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ANALISE_PROJETOS\"/>
    </mc:Choice>
  </mc:AlternateContent>
  <bookViews>
    <workbookView xWindow="0" yWindow="0" windowWidth="20460" windowHeight="8100" activeTab="4"/>
  </bookViews>
  <sheets>
    <sheet name="Preencher_Orcamento" sheetId="13" r:id="rId1"/>
    <sheet name="Curva_ABC" sheetId="14" r:id="rId2"/>
    <sheet name="Lista_de_materiais" sheetId="15" r:id="rId3"/>
    <sheet name="BD_Composicoes" sheetId="8" r:id="rId4"/>
    <sheet name="BD_Insumos" sheetId="5" r:id="rId5"/>
    <sheet name="Calculo_Encargos" sheetId="6" r:id="rId6"/>
    <sheet name="Calculo_BDI" sheetId="16" r:id="rId7"/>
  </sheets>
  <externalReferences>
    <externalReference r:id="rId8"/>
  </externalReferences>
  <definedNames>
    <definedName name="_xlnm._FilterDatabase" localSheetId="3" hidden="1">BD_Composicoes!$A$1:$K$13537</definedName>
    <definedName name="_xlnm._FilterDatabase" localSheetId="4" hidden="1">BD_Insumos!$A$2:$F$2351</definedName>
    <definedName name="_xlnm._FilterDatabase" localSheetId="0" hidden="1">Preencher_Orcamento!$B$17:$G$2607</definedName>
    <definedName name="_xlnm.Print_Area" localSheetId="5">Calculo_Encargos!$B$6:$I$59</definedName>
    <definedName name="BASE_GERAL_DB">[1]!Table9[#Data]</definedName>
    <definedName name="Empresa_selecionada">'[1]Budget-Control_OLD'!$D$8</definedName>
    <definedName name="Lista_Contratos">[1]!Table7[[#All],[ ]]</definedName>
    <definedName name="Lista_Empresas">[1]!Table5[Empresas]</definedName>
    <definedName name="Lista_Fornecedores">[1]!Fornecedores[FORNECEDOR]</definedName>
    <definedName name="Tabela_Pagamentos">#REF!</definedName>
    <definedName name="_xlnm.Print_Titles" localSheetId="4">BD_Insumos!$1:$2</definedName>
  </definedNames>
  <calcPr calcId="171027"/>
  <pivotCaches>
    <pivotCache cacheId="21" r:id="rId9"/>
  </pivotCaches>
</workbook>
</file>

<file path=xl/calcChain.xml><?xml version="1.0" encoding="utf-8"?>
<calcChain xmlns="http://schemas.openxmlformats.org/spreadsheetml/2006/main">
  <c r="D44" i="13" l="1"/>
  <c r="E13" i="13" l="1"/>
  <c r="D22" i="16"/>
  <c r="F7" i="14" l="1"/>
  <c r="F8" i="14" l="1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0" i="14"/>
  <c r="F1181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4" i="14"/>
  <c r="F1205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28" i="14"/>
  <c r="F1229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1252" i="14"/>
  <c r="F1253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76" i="14"/>
  <c r="F1277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300" i="14"/>
  <c r="F1301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13" i="14"/>
  <c r="F1314" i="14"/>
  <c r="F1315" i="14"/>
  <c r="F1316" i="14"/>
  <c r="F1317" i="14"/>
  <c r="F1318" i="14"/>
  <c r="F1319" i="14"/>
  <c r="F1320" i="14"/>
  <c r="F1321" i="14"/>
  <c r="F1322" i="14"/>
  <c r="F1323" i="14"/>
  <c r="F1324" i="14"/>
  <c r="F1325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48" i="14"/>
  <c r="F1349" i="14"/>
  <c r="F1350" i="14"/>
  <c r="F1351" i="14"/>
  <c r="F1352" i="14"/>
  <c r="F1353" i="14"/>
  <c r="F1354" i="14"/>
  <c r="F1355" i="14"/>
  <c r="F1356" i="14"/>
  <c r="F1357" i="14"/>
  <c r="F1358" i="14"/>
  <c r="F1359" i="14"/>
  <c r="F1360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72" i="14"/>
  <c r="F1373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96" i="14"/>
  <c r="F1397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420" i="14"/>
  <c r="F1421" i="14"/>
  <c r="F1422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44" i="14"/>
  <c r="F1445" i="14"/>
  <c r="F1446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68" i="14"/>
  <c r="F1469" i="14"/>
  <c r="F1470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91" i="14"/>
  <c r="F1492" i="14"/>
  <c r="F1493" i="14"/>
  <c r="F1494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516" i="14"/>
  <c r="F1517" i="14"/>
  <c r="F1518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40" i="14"/>
  <c r="F1541" i="14"/>
  <c r="F1542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64" i="14"/>
  <c r="F1565" i="14"/>
  <c r="F1566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88" i="14"/>
  <c r="F1589" i="14"/>
  <c r="F1590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612" i="14"/>
  <c r="F1613" i="14"/>
  <c r="F1614" i="14"/>
  <c r="F1615" i="14"/>
  <c r="F1616" i="14"/>
  <c r="F1617" i="14"/>
  <c r="F1618" i="14"/>
  <c r="F1619" i="14"/>
  <c r="F1620" i="14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6" i="14"/>
  <c r="F1637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0" i="14"/>
  <c r="F1661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4" i="14"/>
  <c r="F1685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08" i="14"/>
  <c r="F1709" i="14"/>
  <c r="F1710" i="14"/>
  <c r="F1711" i="14"/>
  <c r="F1712" i="14"/>
  <c r="F1713" i="14"/>
  <c r="F1714" i="14"/>
  <c r="F1715" i="14"/>
  <c r="F1716" i="14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2" i="14"/>
  <c r="F1733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6" i="14"/>
  <c r="F1757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780" i="14"/>
  <c r="F1781" i="14"/>
  <c r="F1782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804" i="14"/>
  <c r="F1805" i="14"/>
  <c r="F1806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28" i="14"/>
  <c r="F1829" i="14"/>
  <c r="F1830" i="14"/>
  <c r="F1831" i="14"/>
  <c r="F1832" i="14"/>
  <c r="F1833" i="14"/>
  <c r="F1834" i="14"/>
  <c r="G1834" i="14" s="1"/>
  <c r="F1835" i="14"/>
  <c r="G1835" i="14" s="1"/>
  <c r="F1836" i="14"/>
  <c r="G1836" i="14" s="1"/>
  <c r="F1837" i="14"/>
  <c r="G1837" i="14" s="1"/>
  <c r="F1838" i="14"/>
  <c r="G1838" i="14" s="1"/>
  <c r="F1839" i="14"/>
  <c r="G1839" i="14" s="1"/>
  <c r="F1840" i="14"/>
  <c r="G1840" i="14" s="1"/>
  <c r="F1841" i="14"/>
  <c r="G1841" i="14" s="1"/>
  <c r="F1842" i="14"/>
  <c r="G1842" i="14" s="1"/>
  <c r="F1843" i="14"/>
  <c r="G1843" i="14" s="1"/>
  <c r="F1844" i="14"/>
  <c r="G1844" i="14" s="1"/>
  <c r="F1845" i="14"/>
  <c r="G1845" i="14" s="1"/>
  <c r="F1846" i="14"/>
  <c r="G1846" i="14" s="1"/>
  <c r="F1847" i="14"/>
  <c r="G1847" i="14" s="1"/>
  <c r="F1848" i="14"/>
  <c r="G1848" i="14" s="1"/>
  <c r="F1849" i="14"/>
  <c r="G1849" i="14" s="1"/>
  <c r="F1850" i="14"/>
  <c r="G1850" i="14" s="1"/>
  <c r="F1851" i="14"/>
  <c r="G1851" i="14" s="1"/>
  <c r="F1852" i="14"/>
  <c r="G1852" i="14" s="1"/>
  <c r="F1853" i="14"/>
  <c r="G1853" i="14" s="1"/>
  <c r="F1854" i="14"/>
  <c r="G1854" i="14" s="1"/>
  <c r="F1855" i="14"/>
  <c r="G1855" i="14" s="1"/>
  <c r="F1856" i="14"/>
  <c r="G1856" i="14" s="1"/>
  <c r="F1857" i="14"/>
  <c r="G1857" i="14" s="1"/>
  <c r="F1858" i="14"/>
  <c r="G1858" i="14" s="1"/>
  <c r="F1859" i="14"/>
  <c r="G1859" i="14" s="1"/>
  <c r="F1860" i="14"/>
  <c r="G1860" i="14" s="1"/>
  <c r="F1861" i="14"/>
  <c r="G1861" i="14" s="1"/>
  <c r="F1862" i="14"/>
  <c r="G1862" i="14" s="1"/>
  <c r="F1863" i="14"/>
  <c r="G1863" i="14" s="1"/>
  <c r="F1864" i="14"/>
  <c r="G1864" i="14" s="1"/>
  <c r="F1865" i="14"/>
  <c r="G1865" i="14" s="1"/>
  <c r="F1866" i="14"/>
  <c r="G1866" i="14" s="1"/>
  <c r="F1867" i="14"/>
  <c r="G1867" i="14" s="1"/>
  <c r="F1868" i="14"/>
  <c r="G1868" i="14" s="1"/>
  <c r="F1869" i="14"/>
  <c r="G1869" i="14" s="1"/>
  <c r="F1870" i="14"/>
  <c r="G1870" i="14" s="1"/>
  <c r="F1871" i="14"/>
  <c r="G1871" i="14" s="1"/>
  <c r="F1872" i="14"/>
  <c r="G1872" i="14" s="1"/>
  <c r="F1873" i="14"/>
  <c r="G1873" i="14" s="1"/>
  <c r="F1874" i="14"/>
  <c r="G1874" i="14" s="1"/>
  <c r="F1875" i="14"/>
  <c r="G1875" i="14" s="1"/>
  <c r="F1876" i="14"/>
  <c r="G1876" i="14" s="1"/>
  <c r="F1877" i="14"/>
  <c r="G1877" i="14" s="1"/>
  <c r="F1878" i="14"/>
  <c r="G1878" i="14" s="1"/>
  <c r="F1879" i="14"/>
  <c r="G1879" i="14" s="1"/>
  <c r="F1880" i="14"/>
  <c r="G1880" i="14" s="1"/>
  <c r="F1881" i="14"/>
  <c r="G1881" i="14" s="1"/>
  <c r="F1882" i="14"/>
  <c r="G1882" i="14" s="1"/>
  <c r="F1883" i="14"/>
  <c r="G1883" i="14" s="1"/>
  <c r="F1884" i="14"/>
  <c r="G1884" i="14" s="1"/>
  <c r="F1885" i="14"/>
  <c r="G1885" i="14" s="1"/>
  <c r="F1886" i="14"/>
  <c r="G1886" i="14" s="1"/>
  <c r="F1887" i="14"/>
  <c r="G1887" i="14" s="1"/>
  <c r="F1888" i="14"/>
  <c r="G1888" i="14" s="1"/>
  <c r="F1889" i="14"/>
  <c r="G1889" i="14" s="1"/>
  <c r="F1890" i="14"/>
  <c r="G1890" i="14" s="1"/>
  <c r="F1891" i="14"/>
  <c r="G1891" i="14" s="1"/>
  <c r="F1892" i="14"/>
  <c r="G1892" i="14" s="1"/>
  <c r="F1893" i="14"/>
  <c r="G1893" i="14" s="1"/>
  <c r="F1894" i="14"/>
  <c r="G1894" i="14" s="1"/>
  <c r="F1895" i="14"/>
  <c r="G1895" i="14" s="1"/>
  <c r="F1896" i="14"/>
  <c r="G1896" i="14" s="1"/>
  <c r="F1897" i="14"/>
  <c r="G1897" i="14" s="1"/>
  <c r="F1898" i="14"/>
  <c r="G1898" i="14" s="1"/>
  <c r="F1899" i="14"/>
  <c r="G1899" i="14" s="1"/>
  <c r="F1900" i="14"/>
  <c r="G1900" i="14" s="1"/>
  <c r="F1901" i="14"/>
  <c r="G1901" i="14" s="1"/>
  <c r="F1902" i="14"/>
  <c r="G1902" i="14" s="1"/>
  <c r="F1903" i="14"/>
  <c r="G1903" i="14" s="1"/>
  <c r="F1904" i="14"/>
  <c r="G1904" i="14" s="1"/>
  <c r="F1905" i="14"/>
  <c r="G1905" i="14" s="1"/>
  <c r="F1906" i="14"/>
  <c r="G1906" i="14" s="1"/>
  <c r="F1907" i="14"/>
  <c r="G1907" i="14" s="1"/>
  <c r="F1908" i="14"/>
  <c r="G1908" i="14" s="1"/>
  <c r="F1909" i="14"/>
  <c r="G1909" i="14" s="1"/>
  <c r="F1910" i="14"/>
  <c r="G1910" i="14" s="1"/>
  <c r="F1911" i="14"/>
  <c r="G1911" i="14" s="1"/>
  <c r="F1912" i="14"/>
  <c r="G1912" i="14" s="1"/>
  <c r="F1913" i="14"/>
  <c r="G1913" i="14" s="1"/>
  <c r="F1914" i="14"/>
  <c r="G1914" i="14" s="1"/>
  <c r="F1915" i="14"/>
  <c r="G1915" i="14" s="1"/>
  <c r="F1916" i="14"/>
  <c r="G1916" i="14" s="1"/>
  <c r="F1917" i="14"/>
  <c r="G1917" i="14" s="1"/>
  <c r="F1918" i="14"/>
  <c r="G1918" i="14" s="1"/>
  <c r="F1919" i="14"/>
  <c r="G1919" i="14" s="1"/>
  <c r="F1920" i="14"/>
  <c r="G1920" i="14" s="1"/>
  <c r="F1921" i="14"/>
  <c r="G1921" i="14" s="1"/>
  <c r="F1922" i="14"/>
  <c r="G1922" i="14" s="1"/>
  <c r="F1923" i="14"/>
  <c r="G1923" i="14" s="1"/>
  <c r="F1924" i="14"/>
  <c r="G1924" i="14" s="1"/>
  <c r="F1925" i="14"/>
  <c r="G1925" i="14" s="1"/>
  <c r="F1926" i="14"/>
  <c r="G1926" i="14" s="1"/>
  <c r="F1927" i="14"/>
  <c r="G1927" i="14" s="1"/>
  <c r="F1928" i="14"/>
  <c r="G1928" i="14" s="1"/>
  <c r="F1929" i="14"/>
  <c r="G1929" i="14" s="1"/>
  <c r="F1930" i="14"/>
  <c r="G1930" i="14" s="1"/>
  <c r="F1931" i="14"/>
  <c r="G1931" i="14" s="1"/>
  <c r="F1932" i="14"/>
  <c r="G1932" i="14" s="1"/>
  <c r="F1933" i="14"/>
  <c r="G1933" i="14" s="1"/>
  <c r="F1934" i="14"/>
  <c r="G1934" i="14" s="1"/>
  <c r="F1935" i="14"/>
  <c r="G1935" i="14" s="1"/>
  <c r="F1936" i="14"/>
  <c r="G1936" i="14" s="1"/>
  <c r="F1937" i="14"/>
  <c r="G1937" i="14" s="1"/>
  <c r="F1938" i="14"/>
  <c r="G1938" i="14" s="1"/>
  <c r="F1939" i="14"/>
  <c r="G1939" i="14" s="1"/>
  <c r="F1940" i="14"/>
  <c r="G1940" i="14" s="1"/>
  <c r="F1941" i="14"/>
  <c r="G1941" i="14" s="1"/>
  <c r="F1942" i="14"/>
  <c r="G1942" i="14" s="1"/>
  <c r="F1943" i="14"/>
  <c r="G1943" i="14" s="1"/>
  <c r="F1944" i="14"/>
  <c r="G1944" i="14" s="1"/>
  <c r="F1945" i="14"/>
  <c r="G1945" i="14" s="1"/>
  <c r="F1946" i="14"/>
  <c r="G1946" i="14" s="1"/>
  <c r="F1947" i="14"/>
  <c r="G1947" i="14" s="1"/>
  <c r="F1948" i="14"/>
  <c r="G1948" i="14" s="1"/>
  <c r="F1949" i="14"/>
  <c r="G1949" i="14" s="1"/>
  <c r="F1950" i="14"/>
  <c r="G1950" i="14" s="1"/>
  <c r="F1951" i="14"/>
  <c r="G1951" i="14" s="1"/>
  <c r="F1952" i="14"/>
  <c r="G1952" i="14" s="1"/>
  <c r="F1953" i="14"/>
  <c r="G1953" i="14" s="1"/>
  <c r="F1954" i="14"/>
  <c r="G1954" i="14" s="1"/>
  <c r="F1955" i="14"/>
  <c r="G1955" i="14" s="1"/>
  <c r="F1956" i="14"/>
  <c r="G1956" i="14" s="1"/>
  <c r="F1957" i="14"/>
  <c r="G1957" i="14" s="1"/>
  <c r="F1958" i="14"/>
  <c r="G1958" i="14" s="1"/>
  <c r="F1959" i="14"/>
  <c r="G1959" i="14" s="1"/>
  <c r="F1960" i="14"/>
  <c r="G1960" i="14" s="1"/>
  <c r="F1961" i="14"/>
  <c r="G1961" i="14" s="1"/>
  <c r="F1962" i="14"/>
  <c r="G1962" i="14" s="1"/>
  <c r="F1963" i="14"/>
  <c r="G1963" i="14" s="1"/>
  <c r="F1964" i="14"/>
  <c r="G1964" i="14" s="1"/>
  <c r="F1965" i="14"/>
  <c r="G1965" i="14" s="1"/>
  <c r="F1966" i="14"/>
  <c r="G1966" i="14" s="1"/>
  <c r="F1967" i="14"/>
  <c r="G1967" i="14" s="1"/>
  <c r="F1968" i="14"/>
  <c r="G1968" i="14" s="1"/>
  <c r="F1969" i="14"/>
  <c r="G1969" i="14" s="1"/>
  <c r="F1970" i="14"/>
  <c r="G1970" i="14" s="1"/>
  <c r="F1971" i="14"/>
  <c r="G1971" i="14" s="1"/>
  <c r="F1972" i="14"/>
  <c r="G1972" i="14" s="1"/>
  <c r="F1973" i="14"/>
  <c r="G1973" i="14" s="1"/>
  <c r="F1974" i="14"/>
  <c r="G1974" i="14" s="1"/>
  <c r="F1975" i="14"/>
  <c r="G1975" i="14" s="1"/>
  <c r="F1976" i="14"/>
  <c r="G1976" i="14" s="1"/>
  <c r="F1977" i="14"/>
  <c r="G1977" i="14" s="1"/>
  <c r="F1978" i="14"/>
  <c r="G1978" i="14" s="1"/>
  <c r="F1979" i="14"/>
  <c r="G1979" i="14" s="1"/>
  <c r="F1980" i="14"/>
  <c r="G1980" i="14" s="1"/>
  <c r="F1981" i="14"/>
  <c r="G1981" i="14" s="1"/>
  <c r="F1982" i="14"/>
  <c r="G1982" i="14" s="1"/>
  <c r="F1983" i="14"/>
  <c r="G1983" i="14" s="1"/>
  <c r="F1984" i="14"/>
  <c r="G1984" i="14" s="1"/>
  <c r="F1985" i="14"/>
  <c r="G1985" i="14" s="1"/>
  <c r="F1986" i="14"/>
  <c r="G1986" i="14" s="1"/>
  <c r="F1987" i="14"/>
  <c r="G1987" i="14" s="1"/>
  <c r="F1988" i="14"/>
  <c r="G1988" i="14" s="1"/>
  <c r="F1989" i="14"/>
  <c r="G1989" i="14" s="1"/>
  <c r="F1990" i="14"/>
  <c r="G1990" i="14" s="1"/>
  <c r="F1991" i="14"/>
  <c r="G1991" i="14" s="1"/>
  <c r="F1992" i="14"/>
  <c r="G1992" i="14" s="1"/>
  <c r="F1993" i="14"/>
  <c r="G1993" i="14" s="1"/>
  <c r="F1994" i="14"/>
  <c r="G1994" i="14" s="1"/>
  <c r="F1995" i="14"/>
  <c r="G1995" i="14" s="1"/>
  <c r="F1996" i="14"/>
  <c r="G1996" i="14" s="1"/>
  <c r="F1997" i="14"/>
  <c r="G1997" i="14" s="1"/>
  <c r="F1998" i="14"/>
  <c r="G1998" i="14" s="1"/>
  <c r="F1999" i="14"/>
  <c r="G1999" i="14" s="1"/>
  <c r="F2000" i="14"/>
  <c r="G2000" i="14" s="1"/>
  <c r="F2001" i="14"/>
  <c r="G2001" i="14" s="1"/>
  <c r="F2002" i="14"/>
  <c r="G2002" i="14" s="1"/>
  <c r="F2003" i="14"/>
  <c r="G2003" i="14" s="1"/>
  <c r="F2004" i="14"/>
  <c r="G2004" i="14" s="1"/>
  <c r="F2005" i="14"/>
  <c r="G2005" i="14" s="1"/>
  <c r="F2006" i="14"/>
  <c r="G2006" i="14" s="1"/>
  <c r="F2007" i="14"/>
  <c r="G2007" i="14" s="1"/>
  <c r="F2008" i="14"/>
  <c r="G2008" i="14" s="1"/>
  <c r="F2009" i="14"/>
  <c r="G2009" i="14" s="1"/>
  <c r="F2010" i="14"/>
  <c r="G2010" i="14" s="1"/>
  <c r="F2011" i="14"/>
  <c r="G2011" i="14" s="1"/>
  <c r="F2012" i="14"/>
  <c r="G2012" i="14" s="1"/>
  <c r="F2013" i="14"/>
  <c r="G2013" i="14" s="1"/>
  <c r="F2014" i="14"/>
  <c r="G2014" i="14" s="1"/>
  <c r="F2015" i="14"/>
  <c r="G2015" i="14" s="1"/>
  <c r="F2016" i="14"/>
  <c r="G2016" i="14" s="1"/>
  <c r="F2017" i="14"/>
  <c r="G2017" i="14" s="1"/>
  <c r="F2018" i="14"/>
  <c r="G2018" i="14" s="1"/>
  <c r="F2019" i="14"/>
  <c r="G2019" i="14" s="1"/>
  <c r="F2020" i="14"/>
  <c r="G2020" i="14" s="1"/>
  <c r="F2021" i="14"/>
  <c r="G2021" i="14" s="1"/>
  <c r="F2022" i="14"/>
  <c r="G2022" i="14" s="1"/>
  <c r="F2023" i="14"/>
  <c r="G2023" i="14" s="1"/>
  <c r="F2024" i="14"/>
  <c r="G2024" i="14" s="1"/>
  <c r="F2025" i="14"/>
  <c r="G2025" i="14" s="1"/>
  <c r="F2026" i="14"/>
  <c r="G2026" i="14" s="1"/>
  <c r="F2027" i="14"/>
  <c r="G2027" i="14" s="1"/>
  <c r="F2028" i="14"/>
  <c r="G2028" i="14" s="1"/>
  <c r="F2029" i="14"/>
  <c r="G2029" i="14" s="1"/>
  <c r="F2030" i="14"/>
  <c r="G2030" i="14" s="1"/>
  <c r="F2031" i="14"/>
  <c r="G2031" i="14" s="1"/>
  <c r="F2032" i="14"/>
  <c r="G2032" i="14" s="1"/>
  <c r="F2033" i="14"/>
  <c r="G2033" i="14" s="1"/>
  <c r="F2034" i="14"/>
  <c r="G2034" i="14" s="1"/>
  <c r="F2035" i="14"/>
  <c r="G2035" i="14" s="1"/>
  <c r="F2036" i="14"/>
  <c r="G2036" i="14" s="1"/>
  <c r="F2037" i="14"/>
  <c r="G2037" i="14" s="1"/>
  <c r="F2038" i="14"/>
  <c r="G2038" i="14" s="1"/>
  <c r="F2039" i="14"/>
  <c r="G2039" i="14" s="1"/>
  <c r="F2040" i="14"/>
  <c r="G2040" i="14" s="1"/>
  <c r="F2041" i="14"/>
  <c r="G2041" i="14" s="1"/>
  <c r="F2042" i="14"/>
  <c r="G2042" i="14" s="1"/>
  <c r="F2043" i="14"/>
  <c r="G2043" i="14" s="1"/>
  <c r="F2044" i="14"/>
  <c r="G2044" i="14" s="1"/>
  <c r="F2045" i="14"/>
  <c r="G2045" i="14" s="1"/>
  <c r="F2046" i="14"/>
  <c r="G2046" i="14" s="1"/>
  <c r="F2047" i="14"/>
  <c r="G2047" i="14" s="1"/>
  <c r="F2048" i="14"/>
  <c r="G2048" i="14" s="1"/>
  <c r="F2049" i="14"/>
  <c r="G2049" i="14" s="1"/>
  <c r="F2050" i="14"/>
  <c r="G2050" i="14" s="1"/>
  <c r="F2051" i="14"/>
  <c r="G2051" i="14" s="1"/>
  <c r="F2052" i="14"/>
  <c r="G2052" i="14" s="1"/>
  <c r="F2053" i="14"/>
  <c r="G2053" i="14" s="1"/>
  <c r="F2054" i="14"/>
  <c r="G2054" i="14" s="1"/>
  <c r="F2055" i="14"/>
  <c r="G2055" i="14" s="1"/>
  <c r="F2056" i="14"/>
  <c r="G2056" i="14" s="1"/>
  <c r="F2057" i="14"/>
  <c r="G2057" i="14" s="1"/>
  <c r="F2058" i="14"/>
  <c r="G2058" i="14" s="1"/>
  <c r="F2059" i="14"/>
  <c r="G2059" i="14" s="1"/>
  <c r="F2060" i="14"/>
  <c r="G2060" i="14" s="1"/>
  <c r="F2061" i="14"/>
  <c r="G2061" i="14" s="1"/>
  <c r="F2062" i="14"/>
  <c r="G2062" i="14" s="1"/>
  <c r="F2063" i="14"/>
  <c r="G2063" i="14" s="1"/>
  <c r="F2064" i="14"/>
  <c r="G2064" i="14" s="1"/>
  <c r="F2065" i="14"/>
  <c r="G2065" i="14" s="1"/>
  <c r="F2066" i="14"/>
  <c r="G2066" i="14" s="1"/>
  <c r="F2067" i="14"/>
  <c r="G2067" i="14" s="1"/>
  <c r="F2068" i="14"/>
  <c r="G2068" i="14" s="1"/>
  <c r="F2069" i="14"/>
  <c r="G2069" i="14" s="1"/>
  <c r="F2070" i="14"/>
  <c r="G2070" i="14" s="1"/>
  <c r="F2071" i="14"/>
  <c r="G2071" i="14" s="1"/>
  <c r="F2072" i="14"/>
  <c r="G2072" i="14" s="1"/>
  <c r="F2073" i="14"/>
  <c r="G2073" i="14" s="1"/>
  <c r="F2074" i="14"/>
  <c r="G2074" i="14" s="1"/>
  <c r="F2075" i="14"/>
  <c r="G2075" i="14" s="1"/>
  <c r="F2076" i="14"/>
  <c r="G2076" i="14" s="1"/>
  <c r="F2077" i="14"/>
  <c r="G2077" i="14" s="1"/>
  <c r="F2078" i="14"/>
  <c r="G2078" i="14" s="1"/>
  <c r="F2079" i="14"/>
  <c r="G2079" i="14" s="1"/>
  <c r="F2080" i="14"/>
  <c r="G2080" i="14" s="1"/>
  <c r="F2081" i="14"/>
  <c r="G2081" i="14" s="1"/>
  <c r="F2082" i="14"/>
  <c r="G2082" i="14" s="1"/>
  <c r="F2083" i="14"/>
  <c r="G2083" i="14" s="1"/>
  <c r="F2084" i="14"/>
  <c r="G2084" i="14" s="1"/>
  <c r="F2085" i="14"/>
  <c r="G2085" i="14" s="1"/>
  <c r="F2086" i="14"/>
  <c r="G2086" i="14" s="1"/>
  <c r="F2087" i="14"/>
  <c r="G2087" i="14" s="1"/>
  <c r="F2088" i="14"/>
  <c r="G2088" i="14" s="1"/>
  <c r="F2089" i="14"/>
  <c r="G2089" i="14" s="1"/>
  <c r="F2090" i="14"/>
  <c r="G2090" i="14" s="1"/>
  <c r="F2091" i="14"/>
  <c r="G2091" i="14" s="1"/>
  <c r="F2092" i="14"/>
  <c r="G2092" i="14" s="1"/>
  <c r="F2093" i="14"/>
  <c r="G2093" i="14" s="1"/>
  <c r="F2094" i="14"/>
  <c r="G2094" i="14" s="1"/>
  <c r="F2095" i="14"/>
  <c r="G2095" i="14" s="1"/>
  <c r="F2096" i="14"/>
  <c r="G2096" i="14" s="1"/>
  <c r="F2097" i="14"/>
  <c r="G2097" i="14" s="1"/>
  <c r="F2098" i="14"/>
  <c r="G2098" i="14" s="1"/>
  <c r="F2099" i="14"/>
  <c r="G2099" i="14" s="1"/>
  <c r="F2100" i="14"/>
  <c r="G2100" i="14" s="1"/>
  <c r="F2101" i="14"/>
  <c r="G2101" i="14" s="1"/>
  <c r="F2102" i="14"/>
  <c r="G2102" i="14" s="1"/>
  <c r="F2103" i="14"/>
  <c r="G2103" i="14" s="1"/>
  <c r="F2104" i="14"/>
  <c r="G2104" i="14" s="1"/>
  <c r="F2105" i="14"/>
  <c r="G2105" i="14" s="1"/>
  <c r="F2106" i="14"/>
  <c r="G2106" i="14" s="1"/>
  <c r="F2107" i="14"/>
  <c r="G2107" i="14" s="1"/>
  <c r="F2108" i="14"/>
  <c r="G2108" i="14" s="1"/>
  <c r="F2109" i="14"/>
  <c r="G2109" i="14" s="1"/>
  <c r="F2110" i="14"/>
  <c r="G2110" i="14" s="1"/>
  <c r="F2111" i="14"/>
  <c r="G2111" i="14" s="1"/>
  <c r="F2112" i="14"/>
  <c r="G2112" i="14" s="1"/>
  <c r="F2113" i="14"/>
  <c r="G2113" i="14" s="1"/>
  <c r="F2114" i="14"/>
  <c r="G2114" i="14" s="1"/>
  <c r="F2115" i="14"/>
  <c r="G2115" i="14" s="1"/>
  <c r="F2116" i="14"/>
  <c r="G2116" i="14" s="1"/>
  <c r="F2117" i="14"/>
  <c r="G2117" i="14" s="1"/>
  <c r="F2118" i="14"/>
  <c r="G2118" i="14" s="1"/>
  <c r="F2119" i="14"/>
  <c r="G2119" i="14" s="1"/>
  <c r="F2120" i="14"/>
  <c r="G2120" i="14" s="1"/>
  <c r="F2121" i="14"/>
  <c r="G2121" i="14" s="1"/>
  <c r="F2122" i="14"/>
  <c r="G2122" i="14" s="1"/>
  <c r="F2123" i="14"/>
  <c r="G2123" i="14" s="1"/>
  <c r="F2124" i="14"/>
  <c r="G2124" i="14" s="1"/>
  <c r="F2125" i="14"/>
  <c r="G2125" i="14" s="1"/>
  <c r="F2126" i="14"/>
  <c r="G2126" i="14" s="1"/>
  <c r="F2127" i="14"/>
  <c r="G2127" i="14" s="1"/>
  <c r="F2128" i="14"/>
  <c r="G2128" i="14" s="1"/>
  <c r="F2129" i="14"/>
  <c r="G2129" i="14" s="1"/>
  <c r="F2130" i="14"/>
  <c r="G2130" i="14" s="1"/>
  <c r="F2131" i="14"/>
  <c r="G2131" i="14" s="1"/>
  <c r="F2132" i="14"/>
  <c r="G2132" i="14" s="1"/>
  <c r="F2133" i="14"/>
  <c r="G2133" i="14" s="1"/>
  <c r="F2134" i="14"/>
  <c r="G2134" i="14" s="1"/>
  <c r="F2135" i="14"/>
  <c r="G2135" i="14" s="1"/>
  <c r="F2136" i="14"/>
  <c r="G2136" i="14" s="1"/>
  <c r="F2137" i="14"/>
  <c r="G2137" i="14" s="1"/>
  <c r="F2138" i="14"/>
  <c r="G2138" i="14" s="1"/>
  <c r="F2139" i="14"/>
  <c r="G2139" i="14" s="1"/>
  <c r="F2140" i="14"/>
  <c r="G2140" i="14" s="1"/>
  <c r="F2141" i="14"/>
  <c r="G2141" i="14" s="1"/>
  <c r="F2142" i="14"/>
  <c r="G2142" i="14" s="1"/>
  <c r="F2143" i="14"/>
  <c r="G2143" i="14" s="1"/>
  <c r="F2144" i="14"/>
  <c r="G2144" i="14" s="1"/>
  <c r="F2145" i="14"/>
  <c r="G2145" i="14" s="1"/>
  <c r="F2146" i="14"/>
  <c r="G2146" i="14" s="1"/>
  <c r="F2147" i="14"/>
  <c r="G2147" i="14" s="1"/>
  <c r="F2148" i="14"/>
  <c r="G2148" i="14" s="1"/>
  <c r="F2149" i="14"/>
  <c r="G2149" i="14" s="1"/>
  <c r="F2150" i="14"/>
  <c r="G2150" i="14" s="1"/>
  <c r="F2151" i="14"/>
  <c r="G2151" i="14" s="1"/>
  <c r="F2152" i="14"/>
  <c r="G2152" i="14" s="1"/>
  <c r="F2153" i="14"/>
  <c r="G2153" i="14" s="1"/>
  <c r="F2154" i="14"/>
  <c r="G2154" i="14" s="1"/>
  <c r="F2155" i="14"/>
  <c r="G2155" i="14" s="1"/>
  <c r="F2156" i="14"/>
  <c r="G2156" i="14" s="1"/>
  <c r="F2157" i="14"/>
  <c r="G2157" i="14" s="1"/>
  <c r="F2158" i="14"/>
  <c r="G2158" i="14" s="1"/>
  <c r="F2159" i="14"/>
  <c r="G2159" i="14" s="1"/>
  <c r="F2160" i="14"/>
  <c r="G2160" i="14" s="1"/>
  <c r="F2161" i="14"/>
  <c r="G2161" i="14" s="1"/>
  <c r="F2162" i="14"/>
  <c r="G2162" i="14" s="1"/>
  <c r="F2163" i="14"/>
  <c r="G2163" i="14" s="1"/>
  <c r="F2164" i="14"/>
  <c r="G2164" i="14" s="1"/>
  <c r="F2165" i="14"/>
  <c r="G2165" i="14" s="1"/>
  <c r="F2166" i="14"/>
  <c r="G2166" i="14" s="1"/>
  <c r="F2167" i="14"/>
  <c r="G2167" i="14" s="1"/>
  <c r="F2168" i="14"/>
  <c r="G2168" i="14" s="1"/>
  <c r="F2169" i="14"/>
  <c r="G2169" i="14" s="1"/>
  <c r="F2170" i="14"/>
  <c r="G2170" i="14" s="1"/>
  <c r="F2171" i="14"/>
  <c r="G2171" i="14" s="1"/>
  <c r="F2172" i="14"/>
  <c r="G2172" i="14" s="1"/>
  <c r="F2173" i="14"/>
  <c r="G2173" i="14" s="1"/>
  <c r="F2174" i="14"/>
  <c r="G2174" i="14" s="1"/>
  <c r="F2175" i="14"/>
  <c r="G2175" i="14" s="1"/>
  <c r="F2176" i="14"/>
  <c r="G2176" i="14" s="1"/>
  <c r="F2177" i="14"/>
  <c r="G2177" i="14" s="1"/>
  <c r="F2178" i="14"/>
  <c r="G2178" i="14" s="1"/>
  <c r="F2179" i="14"/>
  <c r="G2179" i="14" s="1"/>
  <c r="F2180" i="14"/>
  <c r="G2180" i="14" s="1"/>
  <c r="F2181" i="14"/>
  <c r="G2181" i="14" s="1"/>
  <c r="F2182" i="14"/>
  <c r="G2182" i="14" s="1"/>
  <c r="F2183" i="14"/>
  <c r="G2183" i="14" s="1"/>
  <c r="F2184" i="14"/>
  <c r="G2184" i="14" s="1"/>
  <c r="F2185" i="14"/>
  <c r="G2185" i="14" s="1"/>
  <c r="F2186" i="14"/>
  <c r="G2186" i="14" s="1"/>
  <c r="F2187" i="14"/>
  <c r="G2187" i="14" s="1"/>
  <c r="F2188" i="14"/>
  <c r="G2188" i="14" s="1"/>
  <c r="F2189" i="14"/>
  <c r="G2189" i="14" s="1"/>
  <c r="F2190" i="14"/>
  <c r="G2190" i="14" s="1"/>
  <c r="F2191" i="14"/>
  <c r="G2191" i="14" s="1"/>
  <c r="F2192" i="14"/>
  <c r="G2192" i="14" s="1"/>
  <c r="F2193" i="14"/>
  <c r="G2193" i="14" s="1"/>
  <c r="F2194" i="14"/>
  <c r="G2194" i="14" s="1"/>
  <c r="F2195" i="14"/>
  <c r="G2195" i="14" s="1"/>
  <c r="F2196" i="14"/>
  <c r="G2196" i="14" s="1"/>
  <c r="F2197" i="14"/>
  <c r="G2197" i="14" s="1"/>
  <c r="F2198" i="14"/>
  <c r="G2198" i="14" s="1"/>
  <c r="F2199" i="14"/>
  <c r="G2199" i="14" s="1"/>
  <c r="F2200" i="14"/>
  <c r="G2200" i="14" s="1"/>
  <c r="F2201" i="14"/>
  <c r="G2201" i="14" s="1"/>
  <c r="F2202" i="14"/>
  <c r="G2202" i="14" s="1"/>
  <c r="F2203" i="14"/>
  <c r="G2203" i="14" s="1"/>
  <c r="F2204" i="14"/>
  <c r="G2204" i="14" s="1"/>
  <c r="F2205" i="14"/>
  <c r="G2205" i="14" s="1"/>
  <c r="F2206" i="14"/>
  <c r="G2206" i="14" s="1"/>
  <c r="F2207" i="14"/>
  <c r="G2207" i="14" s="1"/>
  <c r="F2208" i="14"/>
  <c r="G2208" i="14" s="1"/>
  <c r="F2209" i="14"/>
  <c r="G2209" i="14" s="1"/>
  <c r="F2210" i="14"/>
  <c r="G2210" i="14" s="1"/>
  <c r="F2211" i="14"/>
  <c r="G2211" i="14" s="1"/>
  <c r="F2212" i="14"/>
  <c r="G2212" i="14" s="1"/>
  <c r="F2213" i="14"/>
  <c r="G2213" i="14" s="1"/>
  <c r="F2214" i="14"/>
  <c r="G2214" i="14" s="1"/>
  <c r="F2215" i="14"/>
  <c r="G2215" i="14" s="1"/>
  <c r="F2216" i="14"/>
  <c r="G2216" i="14" s="1"/>
  <c r="F2217" i="14"/>
  <c r="G2217" i="14" s="1"/>
  <c r="F2218" i="14"/>
  <c r="G2218" i="14" s="1"/>
  <c r="F2219" i="14"/>
  <c r="G2219" i="14" s="1"/>
  <c r="F2220" i="14"/>
  <c r="G2220" i="14" s="1"/>
  <c r="F2221" i="14"/>
  <c r="G2221" i="14" s="1"/>
  <c r="F2222" i="14"/>
  <c r="G2222" i="14" s="1"/>
  <c r="F2223" i="14"/>
  <c r="G2223" i="14" s="1"/>
  <c r="F2224" i="14"/>
  <c r="G2224" i="14" s="1"/>
  <c r="F2225" i="14"/>
  <c r="G2225" i="14" s="1"/>
  <c r="F2226" i="14"/>
  <c r="G2226" i="14" s="1"/>
  <c r="F2227" i="14"/>
  <c r="G2227" i="14" s="1"/>
  <c r="F2228" i="14"/>
  <c r="G2228" i="14" s="1"/>
  <c r="F2229" i="14"/>
  <c r="G2229" i="14" s="1"/>
  <c r="F2230" i="14"/>
  <c r="G2230" i="14" s="1"/>
  <c r="F2231" i="14"/>
  <c r="G2231" i="14" s="1"/>
  <c r="F2232" i="14"/>
  <c r="G2232" i="14" s="1"/>
  <c r="G7" i="14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E2002" i="15"/>
  <c r="E2003" i="15"/>
  <c r="E2004" i="15"/>
  <c r="E2005" i="15"/>
  <c r="E2006" i="15"/>
  <c r="E2007" i="15"/>
  <c r="E2008" i="15"/>
  <c r="E2009" i="15"/>
  <c r="E2010" i="15"/>
  <c r="E2011" i="15"/>
  <c r="E2012" i="15"/>
  <c r="E2013" i="15"/>
  <c r="E2014" i="15"/>
  <c r="E2015" i="15"/>
  <c r="E2016" i="15"/>
  <c r="E2017" i="15"/>
  <c r="E2018" i="15"/>
  <c r="E2019" i="15"/>
  <c r="E2020" i="15"/>
  <c r="E2021" i="15"/>
  <c r="E2022" i="15"/>
  <c r="E2023" i="15"/>
  <c r="E2024" i="15"/>
  <c r="E2025" i="15"/>
  <c r="E2026" i="15"/>
  <c r="E2027" i="15"/>
  <c r="E2028" i="15"/>
  <c r="E2029" i="15"/>
  <c r="E2030" i="15"/>
  <c r="E2031" i="15"/>
  <c r="E2032" i="15"/>
  <c r="E2033" i="15"/>
  <c r="E2034" i="15"/>
  <c r="E2035" i="15"/>
  <c r="E2036" i="15"/>
  <c r="E2037" i="15"/>
  <c r="E2038" i="15"/>
  <c r="E2039" i="15"/>
  <c r="E2040" i="15"/>
  <c r="E2041" i="15"/>
  <c r="E2042" i="15"/>
  <c r="E2043" i="15"/>
  <c r="E2044" i="15"/>
  <c r="E2045" i="15"/>
  <c r="E2046" i="15"/>
  <c r="E2047" i="15"/>
  <c r="E2048" i="15"/>
  <c r="E2049" i="15"/>
  <c r="E2050" i="15"/>
  <c r="E2051" i="15"/>
  <c r="E2052" i="15"/>
  <c r="E2053" i="15"/>
  <c r="E2054" i="15"/>
  <c r="E2055" i="15"/>
  <c r="E2056" i="15"/>
  <c r="E2057" i="15"/>
  <c r="E2058" i="15"/>
  <c r="E2059" i="15"/>
  <c r="E2060" i="15"/>
  <c r="E2061" i="15"/>
  <c r="E2062" i="15"/>
  <c r="E2063" i="15"/>
  <c r="E2064" i="15"/>
  <c r="E2065" i="15"/>
  <c r="E2066" i="15"/>
  <c r="E2067" i="15"/>
  <c r="E2068" i="15"/>
  <c r="E2069" i="15"/>
  <c r="E2070" i="15"/>
  <c r="E2071" i="15"/>
  <c r="E2072" i="15"/>
  <c r="E2073" i="15"/>
  <c r="E2074" i="15"/>
  <c r="E2075" i="15"/>
  <c r="E2076" i="15"/>
  <c r="E2077" i="15"/>
  <c r="E2078" i="15"/>
  <c r="E2079" i="15"/>
  <c r="E2080" i="15"/>
  <c r="E2081" i="15"/>
  <c r="E2082" i="15"/>
  <c r="E2083" i="15"/>
  <c r="E2084" i="15"/>
  <c r="E2085" i="15"/>
  <c r="E2086" i="15"/>
  <c r="E2087" i="15"/>
  <c r="E2088" i="15"/>
  <c r="E2089" i="15"/>
  <c r="E2090" i="15"/>
  <c r="E2091" i="15"/>
  <c r="E2092" i="15"/>
  <c r="E2093" i="15"/>
  <c r="E2094" i="15"/>
  <c r="E2095" i="15"/>
  <c r="E2096" i="15"/>
  <c r="E2097" i="15"/>
  <c r="E2098" i="15"/>
  <c r="E2099" i="15"/>
  <c r="E2100" i="15"/>
  <c r="E2101" i="15"/>
  <c r="E2102" i="15"/>
  <c r="E2103" i="15"/>
  <c r="E2104" i="15"/>
  <c r="E2105" i="15"/>
  <c r="E2106" i="15"/>
  <c r="E2107" i="15"/>
  <c r="E2108" i="15"/>
  <c r="E2109" i="15"/>
  <c r="E2110" i="15"/>
  <c r="E2111" i="15"/>
  <c r="E2112" i="15"/>
  <c r="E2113" i="15"/>
  <c r="E2114" i="15"/>
  <c r="E2115" i="15"/>
  <c r="E2116" i="15"/>
  <c r="E2117" i="15"/>
  <c r="E2118" i="15"/>
  <c r="E2119" i="15"/>
  <c r="E2120" i="15"/>
  <c r="E2121" i="15"/>
  <c r="E2122" i="15"/>
  <c r="E2123" i="15"/>
  <c r="E2124" i="15"/>
  <c r="E2125" i="15"/>
  <c r="E2126" i="15"/>
  <c r="E2127" i="15"/>
  <c r="E2128" i="15"/>
  <c r="E2129" i="15"/>
  <c r="E2130" i="15"/>
  <c r="E2131" i="15"/>
  <c r="E2132" i="15"/>
  <c r="E2133" i="15"/>
  <c r="E2134" i="15"/>
  <c r="E2135" i="15"/>
  <c r="E2136" i="15"/>
  <c r="E2137" i="15"/>
  <c r="E2138" i="15"/>
  <c r="E2139" i="15"/>
  <c r="E2140" i="15"/>
  <c r="E2141" i="15"/>
  <c r="E2142" i="15"/>
  <c r="E2143" i="15"/>
  <c r="E2144" i="15"/>
  <c r="E2145" i="15"/>
  <c r="E2146" i="15"/>
  <c r="E2147" i="15"/>
  <c r="E2148" i="15"/>
  <c r="E2149" i="15"/>
  <c r="E2150" i="15"/>
  <c r="E2151" i="15"/>
  <c r="E2152" i="15"/>
  <c r="E2153" i="15"/>
  <c r="E2154" i="15"/>
  <c r="E2155" i="15"/>
  <c r="E2156" i="15"/>
  <c r="E2157" i="15"/>
  <c r="E2158" i="15"/>
  <c r="E2159" i="15"/>
  <c r="E2160" i="15"/>
  <c r="E2161" i="15"/>
  <c r="E2162" i="15"/>
  <c r="E2163" i="15"/>
  <c r="E2164" i="15"/>
  <c r="E2165" i="15"/>
  <c r="E2166" i="15"/>
  <c r="E2167" i="15"/>
  <c r="E2168" i="15"/>
  <c r="E2169" i="15"/>
  <c r="E2170" i="15"/>
  <c r="E2171" i="15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7" i="15"/>
  <c r="L87" i="8"/>
  <c r="L61" i="8"/>
  <c r="L58" i="8"/>
  <c r="L53" i="8"/>
  <c r="L49" i="8"/>
  <c r="M2" i="8"/>
  <c r="M5" i="8"/>
  <c r="M8" i="8"/>
  <c r="M11" i="8"/>
  <c r="M14" i="8"/>
  <c r="M17" i="8"/>
  <c r="M20" i="8"/>
  <c r="M23" i="8"/>
  <c r="M25" i="8"/>
  <c r="M27" i="8"/>
  <c r="M29" i="8"/>
  <c r="M32" i="8"/>
  <c r="M36" i="8"/>
  <c r="M40" i="8"/>
  <c r="M44" i="8"/>
  <c r="M48" i="8"/>
  <c r="M50" i="8"/>
  <c r="M52" i="8"/>
  <c r="M54" i="8"/>
  <c r="M57" i="8"/>
  <c r="M60" i="8"/>
  <c r="M62" i="8"/>
  <c r="M69" i="8"/>
  <c r="M73" i="8"/>
  <c r="M77" i="8"/>
  <c r="M84" i="8"/>
  <c r="M86" i="8"/>
  <c r="M88" i="8"/>
  <c r="M90" i="8"/>
  <c r="M97" i="8"/>
  <c r="M104" i="8"/>
  <c r="M106" i="8"/>
  <c r="M109" i="8"/>
  <c r="M112" i="8"/>
  <c r="M116" i="8"/>
  <c r="M120" i="8"/>
  <c r="M124" i="8"/>
  <c r="M128" i="8"/>
  <c r="M132" i="8"/>
  <c r="M136" i="8"/>
  <c r="M140" i="8"/>
  <c r="M144" i="8"/>
  <c r="M149" i="8"/>
  <c r="M155" i="8"/>
  <c r="M161" i="8"/>
  <c r="M167" i="8"/>
  <c r="M173" i="8"/>
  <c r="M179" i="8"/>
  <c r="M185" i="8"/>
  <c r="M187" i="8"/>
  <c r="M191" i="8"/>
  <c r="M197" i="8"/>
  <c r="M203" i="8"/>
  <c r="M215" i="8"/>
  <c r="M218" i="8"/>
  <c r="M221" i="8"/>
  <c r="M224" i="8"/>
  <c r="M226" i="8"/>
  <c r="M229" i="8"/>
  <c r="M232" i="8"/>
  <c r="M235" i="8"/>
  <c r="M241" i="8"/>
  <c r="M247" i="8"/>
  <c r="M253" i="8"/>
  <c r="M259" i="8"/>
  <c r="M265" i="8"/>
  <c r="M272" i="8"/>
  <c r="M280" i="8"/>
  <c r="M288" i="8"/>
  <c r="M296" i="8"/>
  <c r="M302" i="8"/>
  <c r="M308" i="8"/>
  <c r="M314" i="8"/>
  <c r="M320" i="8"/>
  <c r="M323" i="8"/>
  <c r="M327" i="8"/>
  <c r="M329" i="8"/>
  <c r="M331" i="8"/>
  <c r="M333" i="8"/>
  <c r="M335" i="8"/>
  <c r="M337" i="8"/>
  <c r="M339" i="8"/>
  <c r="M341" i="8"/>
  <c r="M343" i="8"/>
  <c r="M345" i="8"/>
  <c r="M347" i="8"/>
  <c r="M350" i="8"/>
  <c r="M356" i="8"/>
  <c r="M362" i="8"/>
  <c r="M368" i="8"/>
  <c r="M374" i="8"/>
  <c r="M380" i="8"/>
  <c r="M388" i="8"/>
  <c r="M396" i="8"/>
  <c r="M404" i="8"/>
  <c r="M412" i="8"/>
  <c r="M414" i="8"/>
  <c r="M416" i="8"/>
  <c r="M418" i="8"/>
  <c r="M420" i="8"/>
  <c r="M424" i="8"/>
  <c r="M428" i="8"/>
  <c r="M432" i="8"/>
  <c r="M434" i="8"/>
  <c r="M436" i="8"/>
  <c r="M438" i="8"/>
  <c r="M440" i="8"/>
  <c r="M442" i="8"/>
  <c r="M444" i="8"/>
  <c r="M450" i="8"/>
  <c r="M456" i="8"/>
  <c r="M462" i="8"/>
  <c r="M468" i="8"/>
  <c r="M474" i="8"/>
  <c r="M480" i="8"/>
  <c r="M483" i="8"/>
  <c r="M486" i="8"/>
  <c r="M489" i="8"/>
  <c r="M492" i="8"/>
  <c r="M495" i="8"/>
  <c r="M498" i="8"/>
  <c r="M500" i="8"/>
  <c r="M502" i="8"/>
  <c r="M504" i="8"/>
  <c r="M506" i="8"/>
  <c r="M508" i="8"/>
  <c r="M515" i="8"/>
  <c r="M522" i="8"/>
  <c r="M524" i="8"/>
  <c r="M526" i="8"/>
  <c r="M529" i="8"/>
  <c r="M533" i="8"/>
  <c r="M537" i="8"/>
  <c r="M543" i="8"/>
  <c r="M549" i="8"/>
  <c r="M554" i="8"/>
  <c r="M559" i="8"/>
  <c r="M564" i="8"/>
  <c r="M570" i="8"/>
  <c r="M576" i="8"/>
  <c r="M580" i="8"/>
  <c r="M584" i="8"/>
  <c r="M588" i="8"/>
  <c r="M592" i="8"/>
  <c r="M597" i="8"/>
  <c r="M603" i="8"/>
  <c r="M605" i="8"/>
  <c r="M608" i="8"/>
  <c r="M610" i="8"/>
  <c r="M612" i="8"/>
  <c r="M616" i="8"/>
  <c r="M620" i="8"/>
  <c r="M624" i="8"/>
  <c r="M630" i="8"/>
  <c r="M636" i="8"/>
  <c r="M643" i="8"/>
  <c r="M650" i="8"/>
  <c r="M659" i="8"/>
  <c r="M668" i="8"/>
  <c r="M676" i="8"/>
  <c r="M684" i="8"/>
  <c r="M690" i="8"/>
  <c r="M696" i="8"/>
  <c r="M701" i="8"/>
  <c r="M706" i="8"/>
  <c r="M711" i="8"/>
  <c r="M717" i="8"/>
  <c r="M723" i="8"/>
  <c r="M729" i="8"/>
  <c r="M733" i="8"/>
  <c r="M737" i="8"/>
  <c r="M741" i="8"/>
  <c r="M745" i="8"/>
  <c r="M749" i="8"/>
  <c r="M753" i="8"/>
  <c r="M757" i="8"/>
  <c r="M761" i="8"/>
  <c r="M765" i="8"/>
  <c r="M769" i="8"/>
  <c r="M773" i="8"/>
  <c r="M777" i="8"/>
  <c r="M779" i="8"/>
  <c r="M792" i="8"/>
  <c r="M805" i="8"/>
  <c r="M818" i="8"/>
  <c r="M831" i="8"/>
  <c r="M844" i="8"/>
  <c r="M857" i="8"/>
  <c r="M859" i="8"/>
  <c r="M861" i="8"/>
  <c r="M863" i="8"/>
  <c r="M866" i="8"/>
  <c r="M870" i="8"/>
  <c r="M873" i="8"/>
  <c r="M875" i="8"/>
  <c r="M881" i="8"/>
  <c r="M883" i="8"/>
  <c r="M885" i="8"/>
  <c r="M887" i="8"/>
  <c r="M892" i="8"/>
  <c r="M899" i="8"/>
  <c r="M903" i="8"/>
  <c r="M907" i="8"/>
  <c r="M909" i="8"/>
  <c r="M911" i="8"/>
  <c r="M913" i="8"/>
  <c r="M915" i="8"/>
  <c r="M917" i="8"/>
  <c r="M919" i="8"/>
  <c r="M924" i="8"/>
  <c r="M929" i="8"/>
  <c r="M934" i="8"/>
  <c r="M939" i="8"/>
  <c r="M944" i="8"/>
  <c r="M949" i="8"/>
  <c r="M954" i="8"/>
  <c r="M959" i="8"/>
  <c r="M964" i="8"/>
  <c r="M969" i="8"/>
  <c r="M974" i="8"/>
  <c r="M981" i="8"/>
  <c r="M988" i="8"/>
  <c r="M995" i="8"/>
  <c r="M1000" i="8"/>
  <c r="M1005" i="8"/>
  <c r="M1010" i="8"/>
  <c r="M1015" i="8"/>
  <c r="M1020" i="8"/>
  <c r="M1025" i="8"/>
  <c r="M1030" i="8"/>
  <c r="M1035" i="8"/>
  <c r="M1040" i="8"/>
  <c r="M1045" i="8"/>
  <c r="M1050" i="8"/>
  <c r="M1055" i="8"/>
  <c r="M1060" i="8"/>
  <c r="M1065" i="8"/>
  <c r="M1070" i="8"/>
  <c r="M1075" i="8"/>
  <c r="M1080" i="8"/>
  <c r="M1085" i="8"/>
  <c r="M1090" i="8"/>
  <c r="M1095" i="8"/>
  <c r="M1100" i="8"/>
  <c r="M1105" i="8"/>
  <c r="M1110" i="8"/>
  <c r="M1114" i="8"/>
  <c r="M1119" i="8"/>
  <c r="M1124" i="8"/>
  <c r="M1128" i="8"/>
  <c r="M1141" i="8"/>
  <c r="M1146" i="8"/>
  <c r="M1151" i="8"/>
  <c r="M1156" i="8"/>
  <c r="M1161" i="8"/>
  <c r="M1166" i="8"/>
  <c r="M1171" i="8"/>
  <c r="M1176" i="8"/>
  <c r="M1181" i="8"/>
  <c r="M1186" i="8"/>
  <c r="M1191" i="8"/>
  <c r="M1196" i="8"/>
  <c r="M1201" i="8"/>
  <c r="M1206" i="8"/>
  <c r="M1212" i="8"/>
  <c r="M1218" i="8"/>
  <c r="M1224" i="8"/>
  <c r="M1230" i="8"/>
  <c r="M1232" i="8"/>
  <c r="M1234" i="8"/>
  <c r="M1236" i="8"/>
  <c r="M1238" i="8"/>
  <c r="M1240" i="8"/>
  <c r="M1242" i="8"/>
  <c r="M1244" i="8"/>
  <c r="M1246" i="8"/>
  <c r="M1248" i="8"/>
  <c r="M1250" i="8"/>
  <c r="M1252" i="8"/>
  <c r="M1254" i="8"/>
  <c r="M1256" i="8"/>
  <c r="M1258" i="8"/>
  <c r="M1260" i="8"/>
  <c r="M1262" i="8"/>
  <c r="M1264" i="8"/>
  <c r="M1266" i="8"/>
  <c r="M1268" i="8"/>
  <c r="M1270" i="8"/>
  <c r="M1272" i="8"/>
  <c r="M1274" i="8"/>
  <c r="M1278" i="8"/>
  <c r="M1282" i="8"/>
  <c r="M1285" i="8"/>
  <c r="M1291" i="8"/>
  <c r="M1297" i="8"/>
  <c r="M1299" i="8"/>
  <c r="M1303" i="8"/>
  <c r="M1306" i="8"/>
  <c r="M1310" i="8"/>
  <c r="M1315" i="8"/>
  <c r="M1317" i="8"/>
  <c r="M1320" i="8"/>
  <c r="M1326" i="8"/>
  <c r="M1331" i="8"/>
  <c r="M1333" i="8"/>
  <c r="M1335" i="8"/>
  <c r="M1337" i="8"/>
  <c r="M1339" i="8"/>
  <c r="M1341" i="8"/>
  <c r="M1343" i="8"/>
  <c r="M1345" i="8"/>
  <c r="M1347" i="8"/>
  <c r="M1349" i="8"/>
  <c r="M1353" i="8"/>
  <c r="M1356" i="8"/>
  <c r="M1360" i="8"/>
  <c r="M1363" i="8"/>
  <c r="M1366" i="8"/>
  <c r="M1370" i="8"/>
  <c r="M1373" i="8"/>
  <c r="M1376" i="8"/>
  <c r="M1379" i="8"/>
  <c r="M1381" i="8"/>
  <c r="M1383" i="8"/>
  <c r="M1385" i="8"/>
  <c r="M1387" i="8"/>
  <c r="M1389" i="8"/>
  <c r="M1391" i="8"/>
  <c r="M1393" i="8"/>
  <c r="M1395" i="8"/>
  <c r="M1397" i="8"/>
  <c r="M1399" i="8"/>
  <c r="M1402" i="8"/>
  <c r="M1407" i="8"/>
  <c r="M1412" i="8"/>
  <c r="M1418" i="8"/>
  <c r="M1424" i="8"/>
  <c r="M1430" i="8"/>
  <c r="M1436" i="8"/>
  <c r="M1441" i="8"/>
  <c r="M1446" i="8"/>
  <c r="M1452" i="8"/>
  <c r="M1458" i="8"/>
  <c r="M1464" i="8"/>
  <c r="M1470" i="8"/>
  <c r="M1472" i="8"/>
  <c r="M1474" i="8"/>
  <c r="M1479" i="8"/>
  <c r="M1484" i="8"/>
  <c r="M1488" i="8"/>
  <c r="M1496" i="8"/>
  <c r="M1504" i="8"/>
  <c r="M1513" i="8"/>
  <c r="M1525" i="8"/>
  <c r="M1531" i="8"/>
  <c r="M1537" i="8"/>
  <c r="M1542" i="8"/>
  <c r="M1547" i="8"/>
  <c r="M1552" i="8"/>
  <c r="M1557" i="8"/>
  <c r="M1562" i="8"/>
  <c r="M1567" i="8"/>
  <c r="M1572" i="8"/>
  <c r="M1577" i="8"/>
  <c r="M1582" i="8"/>
  <c r="M1584" i="8"/>
  <c r="M1589" i="8"/>
  <c r="M1596" i="8"/>
  <c r="M1601" i="8"/>
  <c r="M1606" i="8"/>
  <c r="M1611" i="8"/>
  <c r="M1616" i="8"/>
  <c r="M1621" i="8"/>
  <c r="M1626" i="8"/>
  <c r="M1631" i="8"/>
  <c r="M1636" i="8"/>
  <c r="M1641" i="8"/>
  <c r="M1646" i="8"/>
  <c r="M1649" i="8"/>
  <c r="M1653" i="8"/>
  <c r="M1655" i="8"/>
  <c r="M1657" i="8"/>
  <c r="M1660" i="8"/>
  <c r="M1663" i="8"/>
  <c r="M1666" i="8"/>
  <c r="M1669" i="8"/>
  <c r="M1671" i="8"/>
  <c r="M1674" i="8"/>
  <c r="M1677" i="8"/>
  <c r="M1680" i="8"/>
  <c r="M1683" i="8"/>
  <c r="M1685" i="8"/>
  <c r="M1687" i="8"/>
  <c r="M1689" i="8"/>
  <c r="M1691" i="8"/>
  <c r="M1693" i="8"/>
  <c r="M1695" i="8"/>
  <c r="M1697" i="8"/>
  <c r="M1699" i="8"/>
  <c r="M1703" i="8"/>
  <c r="M1707" i="8"/>
  <c r="M1711" i="8"/>
  <c r="M1714" i="8"/>
  <c r="M1717" i="8"/>
  <c r="M1721" i="8"/>
  <c r="M1725" i="8"/>
  <c r="M1729" i="8"/>
  <c r="M1733" i="8"/>
  <c r="M1737" i="8"/>
  <c r="M1741" i="8"/>
  <c r="M1745" i="8"/>
  <c r="M1748" i="8"/>
  <c r="M1751" i="8"/>
  <c r="M1754" i="8"/>
  <c r="M1759" i="8"/>
  <c r="M1764" i="8"/>
  <c r="M1769" i="8"/>
  <c r="M1774" i="8"/>
  <c r="M1779" i="8"/>
  <c r="M1784" i="8"/>
  <c r="M1789" i="8"/>
  <c r="M1796" i="8"/>
  <c r="M1805" i="8"/>
  <c r="M1814" i="8"/>
  <c r="M1819" i="8"/>
  <c r="M1824" i="8"/>
  <c r="M1829" i="8"/>
  <c r="M1834" i="8"/>
  <c r="M1839" i="8"/>
  <c r="M1844" i="8"/>
  <c r="M1849" i="8"/>
  <c r="M1854" i="8"/>
  <c r="M1859" i="8"/>
  <c r="M1864" i="8"/>
  <c r="M1871" i="8"/>
  <c r="M1878" i="8"/>
  <c r="M1885" i="8"/>
  <c r="M1892" i="8"/>
  <c r="M1899" i="8"/>
  <c r="M1904" i="8"/>
  <c r="M1909" i="8"/>
  <c r="M1914" i="8"/>
  <c r="M1919" i="8"/>
  <c r="M1924" i="8"/>
  <c r="M1929" i="8"/>
  <c r="M1934" i="8"/>
  <c r="M1943" i="8"/>
  <c r="M1950" i="8"/>
  <c r="M1957" i="8"/>
  <c r="M1964" i="8"/>
  <c r="M1971" i="8"/>
  <c r="M1978" i="8"/>
  <c r="M1989" i="8"/>
  <c r="M2000" i="8"/>
  <c r="M2011" i="8"/>
  <c r="M2022" i="8"/>
  <c r="M2033" i="8"/>
  <c r="M2044" i="8"/>
  <c r="M2055" i="8"/>
  <c r="M2064" i="8"/>
  <c r="M2073" i="8"/>
  <c r="M2077" i="8"/>
  <c r="M2085" i="8"/>
  <c r="M2090" i="8"/>
  <c r="M2093" i="8"/>
  <c r="M2096" i="8"/>
  <c r="M2099" i="8"/>
  <c r="M2103" i="8"/>
  <c r="M2106" i="8"/>
  <c r="M2109" i="8"/>
  <c r="M2112" i="8"/>
  <c r="M2115" i="8"/>
  <c r="M2118" i="8"/>
  <c r="M2121" i="8"/>
  <c r="M2124" i="8"/>
  <c r="M2127" i="8"/>
  <c r="M2130" i="8"/>
  <c r="M2133" i="8"/>
  <c r="M2136" i="8"/>
  <c r="M2139" i="8"/>
  <c r="M2141" i="8"/>
  <c r="M2144" i="8"/>
  <c r="M2147" i="8"/>
  <c r="M2150" i="8"/>
  <c r="M2154" i="8"/>
  <c r="M2163" i="8"/>
  <c r="M2172" i="8"/>
  <c r="M2181" i="8"/>
  <c r="M2190" i="8"/>
  <c r="M2199" i="8"/>
  <c r="M2209" i="8"/>
  <c r="M2216" i="8"/>
  <c r="M2221" i="8"/>
  <c r="M2228" i="8"/>
  <c r="M2231" i="8"/>
  <c r="M2236" i="8"/>
  <c r="M2241" i="8"/>
  <c r="M2244" i="8"/>
  <c r="M2249" i="8"/>
  <c r="M2254" i="8"/>
  <c r="M2258" i="8"/>
  <c r="M2264" i="8"/>
  <c r="M2270" i="8"/>
  <c r="M2272" i="8"/>
  <c r="M2274" i="8"/>
  <c r="M2276" i="8"/>
  <c r="M2278" i="8"/>
  <c r="M2289" i="8"/>
  <c r="M2294" i="8"/>
  <c r="M2296" i="8"/>
  <c r="M2299" i="8"/>
  <c r="M2301" i="8"/>
  <c r="M2304" i="8"/>
  <c r="M2306" i="8"/>
  <c r="M2308" i="8"/>
  <c r="M2310" i="8"/>
  <c r="M2312" i="8"/>
  <c r="M2314" i="8"/>
  <c r="M2316" i="8"/>
  <c r="M2318" i="8"/>
  <c r="M2321" i="8"/>
  <c r="M2325" i="8"/>
  <c r="M2328" i="8"/>
  <c r="M2333" i="8"/>
  <c r="M2335" i="8"/>
  <c r="M2337" i="8"/>
  <c r="M2339" i="8"/>
  <c r="M2341" i="8"/>
  <c r="M2343" i="8"/>
  <c r="M2345" i="8"/>
  <c r="M2347" i="8"/>
  <c r="M2351" i="8"/>
  <c r="M2355" i="8"/>
  <c r="M2359" i="8"/>
  <c r="M2363" i="8"/>
  <c r="M2366" i="8"/>
  <c r="M2369" i="8"/>
  <c r="M2372" i="8"/>
  <c r="M2376" i="8"/>
  <c r="M2379" i="8"/>
  <c r="M2382" i="8"/>
  <c r="M2385" i="8"/>
  <c r="M2388" i="8"/>
  <c r="M2391" i="8"/>
  <c r="M2394" i="8"/>
  <c r="M2397" i="8"/>
  <c r="M2402" i="8"/>
  <c r="M2407" i="8"/>
  <c r="M2412" i="8"/>
  <c r="M2417" i="8"/>
  <c r="M2422" i="8"/>
  <c r="M2431" i="8"/>
  <c r="M2436" i="8"/>
  <c r="M2441" i="8"/>
  <c r="M2446" i="8"/>
  <c r="M2451" i="8"/>
  <c r="M2456" i="8"/>
  <c r="M2461" i="8"/>
  <c r="M2466" i="8"/>
  <c r="M2471" i="8"/>
  <c r="M2476" i="8"/>
  <c r="M2478" i="8"/>
  <c r="M2480" i="8"/>
  <c r="M2485" i="8"/>
  <c r="M2490" i="8"/>
  <c r="M2495" i="8"/>
  <c r="M2500" i="8"/>
  <c r="M2504" i="8"/>
  <c r="M2509" i="8"/>
  <c r="M2514" i="8"/>
  <c r="M2519" i="8"/>
  <c r="M2524" i="8"/>
  <c r="M2529" i="8"/>
  <c r="M2534" i="8"/>
  <c r="M2539" i="8"/>
  <c r="M2544" i="8"/>
  <c r="M2549" i="8"/>
  <c r="M2554" i="8"/>
  <c r="M2559" i="8"/>
  <c r="M2564" i="8"/>
  <c r="M2569" i="8"/>
  <c r="M2574" i="8"/>
  <c r="M2579" i="8"/>
  <c r="M2584" i="8"/>
  <c r="M2589" i="8"/>
  <c r="M2593" i="8"/>
  <c r="M2598" i="8"/>
  <c r="M2604" i="8"/>
  <c r="M2609" i="8"/>
  <c r="M2615" i="8"/>
  <c r="M2621" i="8"/>
  <c r="M2626" i="8"/>
  <c r="M2634" i="8"/>
  <c r="M2637" i="8"/>
  <c r="M2640" i="8"/>
  <c r="M2642" i="8"/>
  <c r="M2644" i="8"/>
  <c r="M2646" i="8"/>
  <c r="M2649" i="8"/>
  <c r="M2652" i="8"/>
  <c r="M2654" i="8"/>
  <c r="M2656" i="8"/>
  <c r="M2658" i="8"/>
  <c r="M2662" i="8"/>
  <c r="M2666" i="8"/>
  <c r="M2669" i="8"/>
  <c r="M2671" i="8"/>
  <c r="M2673" i="8"/>
  <c r="M2704" i="8"/>
  <c r="M2738" i="8"/>
  <c r="M2772" i="8"/>
  <c r="M2806" i="8"/>
  <c r="M2840" i="8"/>
  <c r="M2875" i="8"/>
  <c r="M2910" i="8"/>
  <c r="M2945" i="8"/>
  <c r="M2980" i="8"/>
  <c r="M3015" i="8"/>
  <c r="M3050" i="8"/>
  <c r="M3085" i="8"/>
  <c r="M3103" i="8"/>
  <c r="M3112" i="8"/>
  <c r="M3116" i="8"/>
  <c r="M3120" i="8"/>
  <c r="M3124" i="8"/>
  <c r="M3128" i="8"/>
  <c r="M3132" i="8"/>
  <c r="M3136" i="8"/>
  <c r="M3140" i="8"/>
  <c r="M3144" i="8"/>
  <c r="M3148" i="8"/>
  <c r="M3152" i="8"/>
  <c r="M3156" i="8"/>
  <c r="M3160" i="8"/>
  <c r="M3164" i="8"/>
  <c r="M3168" i="8"/>
  <c r="M3172" i="8"/>
  <c r="M3176" i="8"/>
  <c r="M3180" i="8"/>
  <c r="M3184" i="8"/>
  <c r="M3188" i="8"/>
  <c r="M3192" i="8"/>
  <c r="M3196" i="8"/>
  <c r="M3200" i="8"/>
  <c r="M3204" i="8"/>
  <c r="M3208" i="8"/>
  <c r="M3212" i="8"/>
  <c r="M3216" i="8"/>
  <c r="M3220" i="8"/>
  <c r="M3224" i="8"/>
  <c r="M3228" i="8"/>
  <c r="M3232" i="8"/>
  <c r="M3236" i="8"/>
  <c r="M3240" i="8"/>
  <c r="M3244" i="8"/>
  <c r="M3248" i="8"/>
  <c r="M3252" i="8"/>
  <c r="M3256" i="8"/>
  <c r="M3260" i="8"/>
  <c r="M3264" i="8"/>
  <c r="M3268" i="8"/>
  <c r="M3272" i="8"/>
  <c r="M3276" i="8"/>
  <c r="M3280" i="8"/>
  <c r="M3284" i="8"/>
  <c r="M3288" i="8"/>
  <c r="M3292" i="8"/>
  <c r="M3296" i="8"/>
  <c r="M3300" i="8"/>
  <c r="M3304" i="8"/>
  <c r="M3308" i="8"/>
  <c r="M3312" i="8"/>
  <c r="M3316" i="8"/>
  <c r="M3320" i="8"/>
  <c r="M3324" i="8"/>
  <c r="M3328" i="8"/>
  <c r="M3332" i="8"/>
  <c r="M3336" i="8"/>
  <c r="M3340" i="8"/>
  <c r="M3344" i="8"/>
  <c r="M3348" i="8"/>
  <c r="M3352" i="8"/>
  <c r="M3356" i="8"/>
  <c r="M3360" i="8"/>
  <c r="M3364" i="8"/>
  <c r="M3368" i="8"/>
  <c r="M3372" i="8"/>
  <c r="M3376" i="8"/>
  <c r="M3380" i="8"/>
  <c r="M3384" i="8"/>
  <c r="M3388" i="8"/>
  <c r="M3392" i="8"/>
  <c r="M3396" i="8"/>
  <c r="M3400" i="8"/>
  <c r="M3404" i="8"/>
  <c r="M3408" i="8"/>
  <c r="M3412" i="8"/>
  <c r="M3416" i="8"/>
  <c r="M3420" i="8"/>
  <c r="M3424" i="8"/>
  <c r="M3428" i="8"/>
  <c r="M3433" i="8"/>
  <c r="M3438" i="8"/>
  <c r="M3443" i="8"/>
  <c r="M3448" i="8"/>
  <c r="M3453" i="8"/>
  <c r="M3458" i="8"/>
  <c r="M3463" i="8"/>
  <c r="M3468" i="8"/>
  <c r="M3473" i="8"/>
  <c r="M3476" i="8"/>
  <c r="M3479" i="8"/>
  <c r="M3484" i="8"/>
  <c r="M3489" i="8"/>
  <c r="M3494" i="8"/>
  <c r="M3499" i="8"/>
  <c r="M3504" i="8"/>
  <c r="M3509" i="8"/>
  <c r="M3514" i="8"/>
  <c r="M3519" i="8"/>
  <c r="M3524" i="8"/>
  <c r="M3529" i="8"/>
  <c r="M3534" i="8"/>
  <c r="M3539" i="8"/>
  <c r="M3544" i="8"/>
  <c r="M3549" i="8"/>
  <c r="M3554" i="8"/>
  <c r="M3559" i="8"/>
  <c r="M3564" i="8"/>
  <c r="M3569" i="8"/>
  <c r="M3574" i="8"/>
  <c r="M3579" i="8"/>
  <c r="M3584" i="8"/>
  <c r="M3589" i="8"/>
  <c r="M3594" i="8"/>
  <c r="M3597" i="8"/>
  <c r="M3601" i="8"/>
  <c r="M3605" i="8"/>
  <c r="M3609" i="8"/>
  <c r="M3613" i="8"/>
  <c r="M3617" i="8"/>
  <c r="M3621" i="8"/>
  <c r="M3624" i="8"/>
  <c r="M3627" i="8"/>
  <c r="M3630" i="8"/>
  <c r="M3633" i="8"/>
  <c r="M3636" i="8"/>
  <c r="M3639" i="8"/>
  <c r="M3642" i="8"/>
  <c r="M3645" i="8"/>
  <c r="M3648" i="8"/>
  <c r="M3651" i="8"/>
  <c r="M3655" i="8"/>
  <c r="M3659" i="8"/>
  <c r="M3663" i="8"/>
  <c r="M3667" i="8"/>
  <c r="M3671" i="8"/>
  <c r="M3675" i="8"/>
  <c r="M3679" i="8"/>
  <c r="M3683" i="8"/>
  <c r="M3687" i="8"/>
  <c r="M3691" i="8"/>
  <c r="M3693" i="8"/>
  <c r="M3696" i="8"/>
  <c r="M3700" i="8"/>
  <c r="M3708" i="8"/>
  <c r="M3716" i="8"/>
  <c r="M3728" i="8"/>
  <c r="M3732" i="8"/>
  <c r="M3736" i="8"/>
  <c r="M3740" i="8"/>
  <c r="M3744" i="8"/>
  <c r="M3748" i="8"/>
  <c r="M3752" i="8"/>
  <c r="M3756" i="8"/>
  <c r="M3760" i="8"/>
  <c r="M3764" i="8"/>
  <c r="M3768" i="8"/>
  <c r="M3772" i="8"/>
  <c r="M3776" i="8"/>
  <c r="M3780" i="8"/>
  <c r="M3784" i="8"/>
  <c r="M3788" i="8"/>
  <c r="M3792" i="8"/>
  <c r="M3796" i="8"/>
  <c r="M3800" i="8"/>
  <c r="M3804" i="8"/>
  <c r="M3808" i="8"/>
  <c r="M3812" i="8"/>
  <c r="M3817" i="8"/>
  <c r="M3822" i="8"/>
  <c r="M3827" i="8"/>
  <c r="M3832" i="8"/>
  <c r="M3836" i="8"/>
  <c r="M3840" i="8"/>
  <c r="M3843" i="8"/>
  <c r="M3846" i="8"/>
  <c r="M3849" i="8"/>
  <c r="M3852" i="8"/>
  <c r="M3855" i="8"/>
  <c r="M3859" i="8"/>
  <c r="M3863" i="8"/>
  <c r="M3867" i="8"/>
  <c r="M3872" i="8"/>
  <c r="M3877" i="8"/>
  <c r="M3882" i="8"/>
  <c r="M3887" i="8"/>
  <c r="M3892" i="8"/>
  <c r="M3896" i="8"/>
  <c r="M3900" i="8"/>
  <c r="M3904" i="8"/>
  <c r="M3908" i="8"/>
  <c r="M3911" i="8"/>
  <c r="M3914" i="8"/>
  <c r="M3917" i="8"/>
  <c r="M3920" i="8"/>
  <c r="M3923" i="8"/>
  <c r="M3926" i="8"/>
  <c r="M3930" i="8"/>
  <c r="M3934" i="8"/>
  <c r="M3938" i="8"/>
  <c r="M3942" i="8"/>
  <c r="M3946" i="8"/>
  <c r="M3949" i="8"/>
  <c r="M3953" i="8"/>
  <c r="M3957" i="8"/>
  <c r="M3961" i="8"/>
  <c r="M3965" i="8"/>
  <c r="M3969" i="8"/>
  <c r="M3973" i="8"/>
  <c r="M3977" i="8"/>
  <c r="M3981" i="8"/>
  <c r="M3985" i="8"/>
  <c r="M3991" i="8"/>
  <c r="M3999" i="8"/>
  <c r="M4007" i="8"/>
  <c r="M4015" i="8"/>
  <c r="M4023" i="8"/>
  <c r="M4032" i="8"/>
  <c r="M4040" i="8"/>
  <c r="M4049" i="8"/>
  <c r="M4057" i="8"/>
  <c r="M4065" i="8"/>
  <c r="M4073" i="8"/>
  <c r="M4081" i="8"/>
  <c r="M4088" i="8"/>
  <c r="M4095" i="8"/>
  <c r="M4102" i="8"/>
  <c r="M4109" i="8"/>
  <c r="M4116" i="8"/>
  <c r="M4125" i="8"/>
  <c r="M4132" i="8"/>
  <c r="M4139" i="8"/>
  <c r="M4146" i="8"/>
  <c r="M4153" i="8"/>
  <c r="M4161" i="8"/>
  <c r="M4169" i="8"/>
  <c r="M4175" i="8"/>
  <c r="M4181" i="8"/>
  <c r="M4187" i="8"/>
  <c r="M4194" i="8"/>
  <c r="M4201" i="8"/>
  <c r="M4209" i="8"/>
  <c r="M4216" i="8"/>
  <c r="M4219" i="8"/>
  <c r="M4222" i="8"/>
  <c r="M4225" i="8"/>
  <c r="M4228" i="8"/>
  <c r="M4231" i="8"/>
  <c r="M4234" i="8"/>
  <c r="M4237" i="8"/>
  <c r="M4240" i="8"/>
  <c r="M4243" i="8"/>
  <c r="M4246" i="8"/>
  <c r="M4249" i="8"/>
  <c r="M4254" i="8"/>
  <c r="M4259" i="8"/>
  <c r="M4264" i="8"/>
  <c r="M4269" i="8"/>
  <c r="M4274" i="8"/>
  <c r="M4279" i="8"/>
  <c r="M4284" i="8"/>
  <c r="M4289" i="8"/>
  <c r="M4294" i="8"/>
  <c r="M4299" i="8"/>
  <c r="M4304" i="8"/>
  <c r="M4309" i="8"/>
  <c r="M4314" i="8"/>
  <c r="M4319" i="8"/>
  <c r="M4324" i="8"/>
  <c r="M4329" i="8"/>
  <c r="M4334" i="8"/>
  <c r="M4339" i="8"/>
  <c r="M4344" i="8"/>
  <c r="M4349" i="8"/>
  <c r="M4354" i="8"/>
  <c r="M4359" i="8"/>
  <c r="M4364" i="8"/>
  <c r="M4369" i="8"/>
  <c r="M4374" i="8"/>
  <c r="M4379" i="8"/>
  <c r="M4384" i="8"/>
  <c r="M4389" i="8"/>
  <c r="M4394" i="8"/>
  <c r="M4399" i="8"/>
  <c r="M4405" i="8"/>
  <c r="M4409" i="8"/>
  <c r="M4413" i="8"/>
  <c r="M4417" i="8"/>
  <c r="M4422" i="8"/>
  <c r="M4427" i="8"/>
  <c r="M4432" i="8"/>
  <c r="M4436" i="8"/>
  <c r="M4442" i="8"/>
  <c r="M4448" i="8"/>
  <c r="M4454" i="8"/>
  <c r="M4460" i="8"/>
  <c r="M4466" i="8"/>
  <c r="M4472" i="8"/>
  <c r="M4478" i="8"/>
  <c r="M4484" i="8"/>
  <c r="M4490" i="8"/>
  <c r="M4496" i="8"/>
  <c r="M4502" i="8"/>
  <c r="M4508" i="8"/>
  <c r="M4514" i="8"/>
  <c r="M4520" i="8"/>
  <c r="M4526" i="8"/>
  <c r="M4532" i="8"/>
  <c r="M4538" i="8"/>
  <c r="M4544" i="8"/>
  <c r="M4550" i="8"/>
  <c r="M4555" i="8"/>
  <c r="M4559" i="8"/>
  <c r="M4563" i="8"/>
  <c r="M4567" i="8"/>
  <c r="M4571" i="8"/>
  <c r="M4575" i="8"/>
  <c r="M4579" i="8"/>
  <c r="M4583" i="8"/>
  <c r="M4587" i="8"/>
  <c r="M4592" i="8"/>
  <c r="M4597" i="8"/>
  <c r="M4602" i="8"/>
  <c r="M4606" i="8"/>
  <c r="M4610" i="8"/>
  <c r="M4614" i="8"/>
  <c r="M4618" i="8"/>
  <c r="M4622" i="8"/>
  <c r="M4626" i="8"/>
  <c r="M4630" i="8"/>
  <c r="M4634" i="8"/>
  <c r="M4638" i="8"/>
  <c r="M4640" i="8"/>
  <c r="M4642" i="8"/>
  <c r="M4644" i="8"/>
  <c r="M4646" i="8"/>
  <c r="M4652" i="8"/>
  <c r="M4656" i="8"/>
  <c r="M4660" i="8"/>
  <c r="M4667" i="8"/>
  <c r="M4674" i="8"/>
  <c r="M4681" i="8"/>
  <c r="M4686" i="8"/>
  <c r="M4692" i="8"/>
  <c r="M4698" i="8"/>
  <c r="M4704" i="8"/>
  <c r="M4708" i="8"/>
  <c r="M4714" i="8"/>
  <c r="M4718" i="8"/>
  <c r="M4722" i="8"/>
  <c r="M4735" i="8"/>
  <c r="M4748" i="8"/>
  <c r="M4761" i="8"/>
  <c r="M4770" i="8"/>
  <c r="M4784" i="8"/>
  <c r="M4789" i="8"/>
  <c r="M4794" i="8"/>
  <c r="M4799" i="8"/>
  <c r="M4804" i="8"/>
  <c r="M4809" i="8"/>
  <c r="M4814" i="8"/>
  <c r="M4819" i="8"/>
  <c r="M4824" i="8"/>
  <c r="M4829" i="8"/>
  <c r="M4834" i="8"/>
  <c r="M4839" i="8"/>
  <c r="M4844" i="8"/>
  <c r="M4849" i="8"/>
  <c r="M4854" i="8"/>
  <c r="M4859" i="8"/>
  <c r="M4864" i="8"/>
  <c r="M4869" i="8"/>
  <c r="M4874" i="8"/>
  <c r="M4879" i="8"/>
  <c r="M4884" i="8"/>
  <c r="M4889" i="8"/>
  <c r="M4894" i="8"/>
  <c r="M4899" i="8"/>
  <c r="M4904" i="8"/>
  <c r="M4909" i="8"/>
  <c r="M4914" i="8"/>
  <c r="M4919" i="8"/>
  <c r="M4924" i="8"/>
  <c r="M4929" i="8"/>
  <c r="M4933" i="8"/>
  <c r="M4937" i="8"/>
  <c r="M4941" i="8"/>
  <c r="M4945" i="8"/>
  <c r="M4949" i="8"/>
  <c r="M4953" i="8"/>
  <c r="M4957" i="8"/>
  <c r="M4961" i="8"/>
  <c r="M4965" i="8"/>
  <c r="M4970" i="8"/>
  <c r="M4975" i="8"/>
  <c r="M4980" i="8"/>
  <c r="M4985" i="8"/>
  <c r="M4989" i="8"/>
  <c r="M4993" i="8"/>
  <c r="M4997" i="8"/>
  <c r="M5001" i="8"/>
  <c r="M5005" i="8"/>
  <c r="M5009" i="8"/>
  <c r="M5014" i="8"/>
  <c r="M5018" i="8"/>
  <c r="M5023" i="8"/>
  <c r="M5026" i="8"/>
  <c r="M5029" i="8"/>
  <c r="M5032" i="8"/>
  <c r="M5037" i="8"/>
  <c r="M5040" i="8"/>
  <c r="M5045" i="8"/>
  <c r="M5049" i="8"/>
  <c r="M5052" i="8"/>
  <c r="M5055" i="8"/>
  <c r="M5059" i="8"/>
  <c r="M5064" i="8"/>
  <c r="M5068" i="8"/>
  <c r="M5071" i="8"/>
  <c r="M5076" i="8"/>
  <c r="M5081" i="8"/>
  <c r="M5086" i="8"/>
  <c r="M5090" i="8"/>
  <c r="M5095" i="8"/>
  <c r="M5100" i="8"/>
  <c r="M5105" i="8"/>
  <c r="M5110" i="8"/>
  <c r="M5115" i="8"/>
  <c r="M5120" i="8"/>
  <c r="M5125" i="8"/>
  <c r="M5130" i="8"/>
  <c r="M5135" i="8"/>
  <c r="M5140" i="8"/>
  <c r="M5145" i="8"/>
  <c r="M5150" i="8"/>
  <c r="M5155" i="8"/>
  <c r="M5160" i="8"/>
  <c r="M5165" i="8"/>
  <c r="M5170" i="8"/>
  <c r="M5175" i="8"/>
  <c r="M5180" i="8"/>
  <c r="M5183" i="8"/>
  <c r="M5186" i="8"/>
  <c r="M5189" i="8"/>
  <c r="M5194" i="8"/>
  <c r="M5198" i="8"/>
  <c r="M5202" i="8"/>
  <c r="M5206" i="8"/>
  <c r="M5210" i="8"/>
  <c r="M5215" i="8"/>
  <c r="M5220" i="8"/>
  <c r="M5225" i="8"/>
  <c r="M5228" i="8"/>
  <c r="M5231" i="8"/>
  <c r="M5236" i="8"/>
  <c r="M5241" i="8"/>
  <c r="M5246" i="8"/>
  <c r="M5249" i="8"/>
  <c r="M5252" i="8"/>
  <c r="M5257" i="8"/>
  <c r="M5262" i="8"/>
  <c r="M5267" i="8"/>
  <c r="M5270" i="8"/>
  <c r="M5272" i="8"/>
  <c r="M5274" i="8"/>
  <c r="M5279" i="8"/>
  <c r="M5284" i="8"/>
  <c r="M5289" i="8"/>
  <c r="M5311" i="8"/>
  <c r="M5325" i="8"/>
  <c r="M5339" i="8"/>
  <c r="M5342" i="8"/>
  <c r="M5345" i="8"/>
  <c r="M5348" i="8"/>
  <c r="M5351" i="8"/>
  <c r="M5354" i="8"/>
  <c r="M5357" i="8"/>
  <c r="M5360" i="8"/>
  <c r="M5363" i="8"/>
  <c r="M5366" i="8"/>
  <c r="M5369" i="8"/>
  <c r="M5372" i="8"/>
  <c r="M5375" i="8"/>
  <c r="M5378" i="8"/>
  <c r="M5381" i="8"/>
  <c r="M5384" i="8"/>
  <c r="M5387" i="8"/>
  <c r="M5390" i="8"/>
  <c r="M5393" i="8"/>
  <c r="M5396" i="8"/>
  <c r="M5399" i="8"/>
  <c r="M5402" i="8"/>
  <c r="M5405" i="8"/>
  <c r="M5408" i="8"/>
  <c r="M5411" i="8"/>
  <c r="M5414" i="8"/>
  <c r="M5417" i="8"/>
  <c r="M5420" i="8"/>
  <c r="M5423" i="8"/>
  <c r="M5427" i="8"/>
  <c r="M5430" i="8"/>
  <c r="M5433" i="8"/>
  <c r="M5436" i="8"/>
  <c r="M5439" i="8"/>
  <c r="M5442" i="8"/>
  <c r="M5445" i="8"/>
  <c r="M5447" i="8"/>
  <c r="M5450" i="8"/>
  <c r="M5452" i="8"/>
  <c r="M5455" i="8"/>
  <c r="M5458" i="8"/>
  <c r="M5461" i="8"/>
  <c r="M5464" i="8"/>
  <c r="M5467" i="8"/>
  <c r="M5470" i="8"/>
  <c r="M5473" i="8"/>
  <c r="M5476" i="8"/>
  <c r="M5479" i="8"/>
  <c r="M5482" i="8"/>
  <c r="M5485" i="8"/>
  <c r="M5488" i="8"/>
  <c r="M5491" i="8"/>
  <c r="M5494" i="8"/>
  <c r="M5497" i="8"/>
  <c r="M5500" i="8"/>
  <c r="M5503" i="8"/>
  <c r="M5506" i="8"/>
  <c r="M5509" i="8"/>
  <c r="M5512" i="8"/>
  <c r="M5515" i="8"/>
  <c r="M5518" i="8"/>
  <c r="M5521" i="8"/>
  <c r="M5524" i="8"/>
  <c r="M5527" i="8"/>
  <c r="M5530" i="8"/>
  <c r="M5533" i="8"/>
  <c r="M5535" i="8"/>
  <c r="M5538" i="8"/>
  <c r="M5541" i="8"/>
  <c r="M5544" i="8"/>
  <c r="M5547" i="8"/>
  <c r="M5550" i="8"/>
  <c r="M5553" i="8"/>
  <c r="M5555" i="8"/>
  <c r="M5558" i="8"/>
  <c r="M5561" i="8"/>
  <c r="M5565" i="8"/>
  <c r="M5569" i="8"/>
  <c r="M5572" i="8"/>
  <c r="M5574" i="8"/>
  <c r="M5577" i="8"/>
  <c r="M5580" i="8"/>
  <c r="M5584" i="8"/>
  <c r="M5587" i="8"/>
  <c r="M5590" i="8"/>
  <c r="M5592" i="8"/>
  <c r="M5594" i="8"/>
  <c r="M5597" i="8"/>
  <c r="M5600" i="8"/>
  <c r="M5602" i="8"/>
  <c r="M5605" i="8"/>
  <c r="M5608" i="8"/>
  <c r="M5611" i="8"/>
  <c r="M5614" i="8"/>
  <c r="M5617" i="8"/>
  <c r="M5620" i="8"/>
  <c r="M5623" i="8"/>
  <c r="M5626" i="8"/>
  <c r="M5629" i="8"/>
  <c r="M5632" i="8"/>
  <c r="M5635" i="8"/>
  <c r="M5638" i="8"/>
  <c r="M5641" i="8"/>
  <c r="M5644" i="8"/>
  <c r="M5647" i="8"/>
  <c r="M5650" i="8"/>
  <c r="M5653" i="8"/>
  <c r="M5656" i="8"/>
  <c r="M5659" i="8"/>
  <c r="M5662" i="8"/>
  <c r="M5665" i="8"/>
  <c r="M5668" i="8"/>
  <c r="M5671" i="8"/>
  <c r="M5674" i="8"/>
  <c r="M5677" i="8"/>
  <c r="M5680" i="8"/>
  <c r="M5683" i="8"/>
  <c r="M5687" i="8"/>
  <c r="M5690" i="8"/>
  <c r="M5693" i="8"/>
  <c r="M5696" i="8"/>
  <c r="M5699" i="8"/>
  <c r="M5702" i="8"/>
  <c r="M5705" i="8"/>
  <c r="M5707" i="8"/>
  <c r="M5710" i="8"/>
  <c r="M5712" i="8"/>
  <c r="M5715" i="8"/>
  <c r="M5718" i="8"/>
  <c r="M5721" i="8"/>
  <c r="M5724" i="8"/>
  <c r="M5727" i="8"/>
  <c r="M5730" i="8"/>
  <c r="M5733" i="8"/>
  <c r="M5736" i="8"/>
  <c r="M5739" i="8"/>
  <c r="M5742" i="8"/>
  <c r="M5745" i="8"/>
  <c r="M5748" i="8"/>
  <c r="M5751" i="8"/>
  <c r="M5754" i="8"/>
  <c r="M5757" i="8"/>
  <c r="M5759" i="8"/>
  <c r="M5762" i="8"/>
  <c r="M5765" i="8"/>
  <c r="M5768" i="8"/>
  <c r="M5771" i="8"/>
  <c r="M5774" i="8"/>
  <c r="M5777" i="8"/>
  <c r="M5779" i="8"/>
  <c r="M5782" i="8"/>
  <c r="M5785" i="8"/>
  <c r="M5789" i="8"/>
  <c r="M5793" i="8"/>
  <c r="M5796" i="8"/>
  <c r="M5798" i="8"/>
  <c r="M5801" i="8"/>
  <c r="M5805" i="8"/>
  <c r="M5809" i="8"/>
  <c r="M5812" i="8"/>
  <c r="M5815" i="8"/>
  <c r="M5819" i="8"/>
  <c r="M5823" i="8"/>
  <c r="M5826" i="8"/>
  <c r="M5829" i="8"/>
  <c r="M5832" i="8"/>
  <c r="M5835" i="8"/>
  <c r="M5838" i="8"/>
  <c r="M5841" i="8"/>
  <c r="M5844" i="8"/>
  <c r="M5847" i="8"/>
  <c r="M5850" i="8"/>
  <c r="M5853" i="8"/>
  <c r="M5856" i="8"/>
  <c r="M5859" i="8"/>
  <c r="M5862" i="8"/>
  <c r="M5865" i="8"/>
  <c r="M5868" i="8"/>
  <c r="M5871" i="8"/>
  <c r="M5874" i="8"/>
  <c r="M5877" i="8"/>
  <c r="M5880" i="8"/>
  <c r="M5884" i="8"/>
  <c r="M5887" i="8"/>
  <c r="M5890" i="8"/>
  <c r="M5893" i="8"/>
  <c r="M5897" i="8"/>
  <c r="M5900" i="8"/>
  <c r="M5903" i="8"/>
  <c r="M5906" i="8"/>
  <c r="M5909" i="8"/>
  <c r="M5912" i="8"/>
  <c r="M5915" i="8"/>
  <c r="M5917" i="8"/>
  <c r="M5920" i="8"/>
  <c r="M5922" i="8"/>
  <c r="M5925" i="8"/>
  <c r="M5928" i="8"/>
  <c r="M5931" i="8"/>
  <c r="M5934" i="8"/>
  <c r="M5937" i="8"/>
  <c r="M5940" i="8"/>
  <c r="M5943" i="8"/>
  <c r="M5946" i="8"/>
  <c r="M5949" i="8"/>
  <c r="M5952" i="8"/>
  <c r="M5955" i="8"/>
  <c r="M5959" i="8"/>
  <c r="M5963" i="8"/>
  <c r="M5966" i="8"/>
  <c r="M5969" i="8"/>
  <c r="M5972" i="8"/>
  <c r="M5975" i="8"/>
  <c r="M5978" i="8"/>
  <c r="M5981" i="8"/>
  <c r="M5984" i="8"/>
  <c r="M5987" i="8"/>
  <c r="M5990" i="8"/>
  <c r="M5993" i="8"/>
  <c r="M5997" i="8"/>
  <c r="M6001" i="8"/>
  <c r="M6005" i="8"/>
  <c r="M6009" i="8"/>
  <c r="M6013" i="8"/>
  <c r="M6016" i="8"/>
  <c r="M6019" i="8"/>
  <c r="M6023" i="8"/>
  <c r="M6027" i="8"/>
  <c r="M6030" i="8"/>
  <c r="M6033" i="8"/>
  <c r="M6038" i="8"/>
  <c r="M6043" i="8"/>
  <c r="M6049" i="8"/>
  <c r="M6053" i="8"/>
  <c r="M6057" i="8"/>
  <c r="M6061" i="8"/>
  <c r="M6065" i="8"/>
  <c r="M6069" i="8"/>
  <c r="M6073" i="8"/>
  <c r="M6077" i="8"/>
  <c r="M6081" i="8"/>
  <c r="M6085" i="8"/>
  <c r="M6089" i="8"/>
  <c r="M6093" i="8"/>
  <c r="M6097" i="8"/>
  <c r="M6101" i="8"/>
  <c r="M6105" i="8"/>
  <c r="M6109" i="8"/>
  <c r="M6113" i="8"/>
  <c r="M6117" i="8"/>
  <c r="M6121" i="8"/>
  <c r="M6124" i="8"/>
  <c r="M6127" i="8"/>
  <c r="M6130" i="8"/>
  <c r="M6134" i="8"/>
  <c r="M6138" i="8"/>
  <c r="M6142" i="8"/>
  <c r="M6146" i="8"/>
  <c r="M6150" i="8"/>
  <c r="M6154" i="8"/>
  <c r="M6158" i="8"/>
  <c r="M6162" i="8"/>
  <c r="M6166" i="8"/>
  <c r="M6170" i="8"/>
  <c r="M6174" i="8"/>
  <c r="M6178" i="8"/>
  <c r="M6182" i="8"/>
  <c r="M6186" i="8"/>
  <c r="M6190" i="8"/>
  <c r="M6194" i="8"/>
  <c r="M6198" i="8"/>
  <c r="M6202" i="8"/>
  <c r="M6206" i="8"/>
  <c r="M6210" i="8"/>
  <c r="M6214" i="8"/>
  <c r="M6218" i="8"/>
  <c r="M6222" i="8"/>
  <c r="M6226" i="8"/>
  <c r="M6229" i="8"/>
  <c r="M6232" i="8"/>
  <c r="M6235" i="8"/>
  <c r="M6238" i="8"/>
  <c r="M6241" i="8"/>
  <c r="M6244" i="8"/>
  <c r="M6247" i="8"/>
  <c r="M6250" i="8"/>
  <c r="M6254" i="8"/>
  <c r="M6258" i="8"/>
  <c r="M6262" i="8"/>
  <c r="M6265" i="8"/>
  <c r="M6269" i="8"/>
  <c r="M6273" i="8"/>
  <c r="M6277" i="8"/>
  <c r="M6281" i="8"/>
  <c r="M6285" i="8"/>
  <c r="M6289" i="8"/>
  <c r="M6293" i="8"/>
  <c r="M6297" i="8"/>
  <c r="M6301" i="8"/>
  <c r="M6305" i="8"/>
  <c r="M6309" i="8"/>
  <c r="M6313" i="8"/>
  <c r="M6317" i="8"/>
  <c r="M6321" i="8"/>
  <c r="M6325" i="8"/>
  <c r="M6329" i="8"/>
  <c r="M6333" i="8"/>
  <c r="M6337" i="8"/>
  <c r="M6341" i="8"/>
  <c r="M6345" i="8"/>
  <c r="M6349" i="8"/>
  <c r="M6353" i="8"/>
  <c r="M6357" i="8"/>
  <c r="M6361" i="8"/>
  <c r="M6365" i="8"/>
  <c r="M6369" i="8"/>
  <c r="M6377" i="8"/>
  <c r="M6385" i="8"/>
  <c r="M6390" i="8"/>
  <c r="M6395" i="8"/>
  <c r="M6400" i="8"/>
  <c r="M6405" i="8"/>
  <c r="M6409" i="8"/>
  <c r="M6413" i="8"/>
  <c r="M6417" i="8"/>
  <c r="M6421" i="8"/>
  <c r="M6425" i="8"/>
  <c r="M6429" i="8"/>
  <c r="M6433" i="8"/>
  <c r="M6437" i="8"/>
  <c r="M6441" i="8"/>
  <c r="M6445" i="8"/>
  <c r="M6449" i="8"/>
  <c r="M6453" i="8"/>
  <c r="M6457" i="8"/>
  <c r="M6462" i="8"/>
  <c r="M6467" i="8"/>
  <c r="M6471" i="8"/>
  <c r="M6475" i="8"/>
  <c r="M6479" i="8"/>
  <c r="M6483" i="8"/>
  <c r="M6487" i="8"/>
  <c r="M6491" i="8"/>
  <c r="M6495" i="8"/>
  <c r="M6499" i="8"/>
  <c r="M6503" i="8"/>
  <c r="M6507" i="8"/>
  <c r="M6511" i="8"/>
  <c r="M6515" i="8"/>
  <c r="M6519" i="8"/>
  <c r="M6523" i="8"/>
  <c r="M6527" i="8"/>
  <c r="M6531" i="8"/>
  <c r="M6535" i="8"/>
  <c r="M6539" i="8"/>
  <c r="M6543" i="8"/>
  <c r="M6547" i="8"/>
  <c r="M6551" i="8"/>
  <c r="M6555" i="8"/>
  <c r="M6559" i="8"/>
  <c r="M6563" i="8"/>
  <c r="M6567" i="8"/>
  <c r="M6571" i="8"/>
  <c r="M6575" i="8"/>
  <c r="M6579" i="8"/>
  <c r="M6583" i="8"/>
  <c r="M6587" i="8"/>
  <c r="M6591" i="8"/>
  <c r="M6595" i="8"/>
  <c r="M6598" i="8"/>
  <c r="M6601" i="8"/>
  <c r="M6604" i="8"/>
  <c r="M6607" i="8"/>
  <c r="M6610" i="8"/>
  <c r="M6613" i="8"/>
  <c r="M6617" i="8"/>
  <c r="M6621" i="8"/>
  <c r="M6623" i="8"/>
  <c r="M6625" i="8"/>
  <c r="M6630" i="8"/>
  <c r="M6632" i="8"/>
  <c r="M6634" i="8"/>
  <c r="M6636" i="8"/>
  <c r="M6638" i="8"/>
  <c r="M6640" i="8"/>
  <c r="M6642" i="8"/>
  <c r="M6647" i="8"/>
  <c r="M6652" i="8"/>
  <c r="M6657" i="8"/>
  <c r="M6675" i="8"/>
  <c r="M6693" i="8"/>
  <c r="M6711" i="8"/>
  <c r="M6729" i="8"/>
  <c r="M6748" i="8"/>
  <c r="M6767" i="8"/>
  <c r="M6772" i="8"/>
  <c r="M6777" i="8"/>
  <c r="M6782" i="8"/>
  <c r="M6785" i="8"/>
  <c r="M6789" i="8"/>
  <c r="M6800" i="8"/>
  <c r="M6811" i="8"/>
  <c r="M6822" i="8"/>
  <c r="M6833" i="8"/>
  <c r="M6844" i="8"/>
  <c r="M6855" i="8"/>
  <c r="M6866" i="8"/>
  <c r="M6883" i="8"/>
  <c r="M6900" i="8"/>
  <c r="M6917" i="8"/>
  <c r="M6934" i="8"/>
  <c r="M6951" i="8"/>
  <c r="M6969" i="8"/>
  <c r="M6986" i="8"/>
  <c r="M7003" i="8"/>
  <c r="M7020" i="8"/>
  <c r="M7025" i="8"/>
  <c r="M7030" i="8"/>
  <c r="M7035" i="8"/>
  <c r="M7040" i="8"/>
  <c r="M7047" i="8"/>
  <c r="M7054" i="8"/>
  <c r="M7061" i="8"/>
  <c r="M7068" i="8"/>
  <c r="M7073" i="8"/>
  <c r="M7078" i="8"/>
  <c r="M7083" i="8"/>
  <c r="M7088" i="8"/>
  <c r="M7093" i="8"/>
  <c r="M7098" i="8"/>
  <c r="M7103" i="8"/>
  <c r="M7108" i="8"/>
  <c r="M7113" i="8"/>
  <c r="M7117" i="8"/>
  <c r="M7121" i="8"/>
  <c r="M7125" i="8"/>
  <c r="M7129" i="8"/>
  <c r="M7133" i="8"/>
  <c r="M7137" i="8"/>
  <c r="M7141" i="8"/>
  <c r="M7145" i="8"/>
  <c r="M7149" i="8"/>
  <c r="M7153" i="8"/>
  <c r="M7157" i="8"/>
  <c r="M7161" i="8"/>
  <c r="M7166" i="8"/>
  <c r="M7171" i="8"/>
  <c r="M7176" i="8"/>
  <c r="M7181" i="8"/>
  <c r="M7186" i="8"/>
  <c r="M7191" i="8"/>
  <c r="M7196" i="8"/>
  <c r="M7201" i="8"/>
  <c r="M7206" i="8"/>
  <c r="M7211" i="8"/>
  <c r="M7216" i="8"/>
  <c r="M7221" i="8"/>
  <c r="M7226" i="8"/>
  <c r="M7231" i="8"/>
  <c r="M7236" i="8"/>
  <c r="M7241" i="8"/>
  <c r="M7246" i="8"/>
  <c r="M7250" i="8"/>
  <c r="M7255" i="8"/>
  <c r="M7260" i="8"/>
  <c r="M7265" i="8"/>
  <c r="M7270" i="8"/>
  <c r="M7275" i="8"/>
  <c r="M7280" i="8"/>
  <c r="M7285" i="8"/>
  <c r="M7290" i="8"/>
  <c r="M7297" i="8"/>
  <c r="M7304" i="8"/>
  <c r="M7311" i="8"/>
  <c r="M7318" i="8"/>
  <c r="M7325" i="8"/>
  <c r="M7332" i="8"/>
  <c r="M7339" i="8"/>
  <c r="M7346" i="8"/>
  <c r="M7350" i="8"/>
  <c r="M7355" i="8"/>
  <c r="M7360" i="8"/>
  <c r="M7365" i="8"/>
  <c r="M7370" i="8"/>
  <c r="M7375" i="8"/>
  <c r="M7380" i="8"/>
  <c r="M7385" i="8"/>
  <c r="M7390" i="8"/>
  <c r="M7395" i="8"/>
  <c r="M7400" i="8"/>
  <c r="M7405" i="8"/>
  <c r="M7410" i="8"/>
  <c r="M7415" i="8"/>
  <c r="M7420" i="8"/>
  <c r="M7425" i="8"/>
  <c r="M7430" i="8"/>
  <c r="M7434" i="8"/>
  <c r="M7438" i="8"/>
  <c r="M7442" i="8"/>
  <c r="M7446" i="8"/>
  <c r="M7450" i="8"/>
  <c r="M7454" i="8"/>
  <c r="M7458" i="8"/>
  <c r="M7462" i="8"/>
  <c r="M7466" i="8"/>
  <c r="M7470" i="8"/>
  <c r="M7475" i="8"/>
  <c r="M7480" i="8"/>
  <c r="M7485" i="8"/>
  <c r="M7490" i="8"/>
  <c r="M7495" i="8"/>
  <c r="M7499" i="8"/>
  <c r="M7517" i="8"/>
  <c r="M7536" i="8"/>
  <c r="M7556" i="8"/>
  <c r="M7576" i="8"/>
  <c r="M7596" i="8"/>
  <c r="M7616" i="8"/>
  <c r="M7636" i="8"/>
  <c r="M7656" i="8"/>
  <c r="M7676" i="8"/>
  <c r="M7696" i="8"/>
  <c r="M7700" i="8"/>
  <c r="M7720" i="8"/>
  <c r="M7740" i="8"/>
  <c r="M7760" i="8"/>
  <c r="M7762" i="8"/>
  <c r="M7764" i="8"/>
  <c r="M7784" i="8"/>
  <c r="M7787" i="8"/>
  <c r="M7791" i="8"/>
  <c r="M7796" i="8"/>
  <c r="M7801" i="8"/>
  <c r="M7806" i="8"/>
  <c r="M7811" i="8"/>
  <c r="M7816" i="8"/>
  <c r="M7821" i="8"/>
  <c r="M7826" i="8"/>
  <c r="M7830" i="8"/>
  <c r="M7841" i="8"/>
  <c r="M7847" i="8"/>
  <c r="M7851" i="8"/>
  <c r="M7854" i="8"/>
  <c r="M7857" i="8"/>
  <c r="M7860" i="8"/>
  <c r="M7864" i="8"/>
  <c r="M7868" i="8"/>
  <c r="M7871" i="8"/>
  <c r="M7874" i="8"/>
  <c r="M7877" i="8"/>
  <c r="M7880" i="8"/>
  <c r="M7883" i="8"/>
  <c r="M7886" i="8"/>
  <c r="M7889" i="8"/>
  <c r="M7892" i="8"/>
  <c r="M7896" i="8"/>
  <c r="M7901" i="8"/>
  <c r="M7906" i="8"/>
  <c r="M7911" i="8"/>
  <c r="M7916" i="8"/>
  <c r="M7921" i="8"/>
  <c r="M7926" i="8"/>
  <c r="M7931" i="8"/>
  <c r="M7936" i="8"/>
  <c r="M7941" i="8"/>
  <c r="M7946" i="8"/>
  <c r="M7950" i="8"/>
  <c r="M7955" i="8"/>
  <c r="M7960" i="8"/>
  <c r="M7965" i="8"/>
  <c r="M7970" i="8"/>
  <c r="M7975" i="8"/>
  <c r="M7983" i="8"/>
  <c r="M8007" i="8"/>
  <c r="M8031" i="8"/>
  <c r="M8055" i="8"/>
  <c r="M8079" i="8"/>
  <c r="M8086" i="8"/>
  <c r="M8099" i="8"/>
  <c r="M8126" i="8"/>
  <c r="M8133" i="8"/>
  <c r="M8140" i="8"/>
  <c r="M8142" i="8"/>
  <c r="M8146" i="8"/>
  <c r="M8154" i="8"/>
  <c r="M8162" i="8"/>
  <c r="M8174" i="8"/>
  <c r="M8181" i="8"/>
  <c r="M8188" i="8"/>
  <c r="M8195" i="8"/>
  <c r="M8199" i="8"/>
  <c r="M8203" i="8"/>
  <c r="M8207" i="8"/>
  <c r="M8211" i="8"/>
  <c r="M8215" i="8"/>
  <c r="M8220" i="8"/>
  <c r="M8225" i="8"/>
  <c r="M8230" i="8"/>
  <c r="M8235" i="8"/>
  <c r="M8240" i="8"/>
  <c r="M8245" i="8"/>
  <c r="M8250" i="8"/>
  <c r="M8254" i="8"/>
  <c r="M8258" i="8"/>
  <c r="M8262" i="8"/>
  <c r="M8266" i="8"/>
  <c r="M8274" i="8"/>
  <c r="M8282" i="8"/>
  <c r="M8291" i="8"/>
  <c r="M8300" i="8"/>
  <c r="M8305" i="8"/>
  <c r="M8310" i="8"/>
  <c r="M8320" i="8"/>
  <c r="M8330" i="8"/>
  <c r="M8340" i="8"/>
  <c r="M8346" i="8"/>
  <c r="M8350" i="8"/>
  <c r="M8354" i="8"/>
  <c r="M8358" i="8"/>
  <c r="M8362" i="8"/>
  <c r="M8366" i="8"/>
  <c r="M8369" i="8"/>
  <c r="M8382" i="8"/>
  <c r="M8395" i="8"/>
  <c r="M8398" i="8"/>
  <c r="M8402" i="8"/>
  <c r="M8407" i="8"/>
  <c r="M8412" i="8"/>
  <c r="M8417" i="8"/>
  <c r="M8422" i="8"/>
  <c r="M8427" i="8"/>
  <c r="M8432" i="8"/>
  <c r="M8437" i="8"/>
  <c r="M8442" i="8"/>
  <c r="M8447" i="8"/>
  <c r="M8450" i="8"/>
  <c r="M8453" i="8"/>
  <c r="M8456" i="8"/>
  <c r="M8461" i="8"/>
  <c r="M8466" i="8"/>
  <c r="M8471" i="8"/>
  <c r="M8476" i="8"/>
  <c r="M8480" i="8"/>
  <c r="M8485" i="8"/>
  <c r="M8490" i="8"/>
  <c r="M8495" i="8"/>
  <c r="M8500" i="8"/>
  <c r="M8502" i="8"/>
  <c r="M8506" i="8"/>
  <c r="M8512" i="8"/>
  <c r="M8518" i="8"/>
  <c r="M8530" i="8"/>
  <c r="M8534" i="8"/>
  <c r="M8544" i="8"/>
  <c r="M8554" i="8"/>
  <c r="M8564" i="8"/>
  <c r="M8576" i="8"/>
  <c r="M8585" i="8"/>
  <c r="M8593" i="8"/>
  <c r="M8603" i="8"/>
  <c r="M8611" i="8"/>
  <c r="M8618" i="8"/>
  <c r="M8625" i="8"/>
  <c r="M8632" i="8"/>
  <c r="M8639" i="8"/>
  <c r="M8646" i="8"/>
  <c r="M8654" i="8"/>
  <c r="M8662" i="8"/>
  <c r="M8670" i="8"/>
  <c r="M8677" i="8"/>
  <c r="M8684" i="8"/>
  <c r="M8691" i="8"/>
  <c r="M8698" i="8"/>
  <c r="M8705" i="8"/>
  <c r="M8712" i="8"/>
  <c r="M8719" i="8"/>
  <c r="M8726" i="8"/>
  <c r="M8733" i="8"/>
  <c r="M8740" i="8"/>
  <c r="M8746" i="8"/>
  <c r="M8752" i="8"/>
  <c r="M8756" i="8"/>
  <c r="M8760" i="8"/>
  <c r="M8764" i="8"/>
  <c r="M8767" i="8"/>
  <c r="M8770" i="8"/>
  <c r="M8773" i="8"/>
  <c r="M8776" i="8"/>
  <c r="M8780" i="8"/>
  <c r="M8785" i="8"/>
  <c r="M8789" i="8"/>
  <c r="M8796" i="8"/>
  <c r="M8800" i="8"/>
  <c r="M8803" i="8"/>
  <c r="M8807" i="8"/>
  <c r="M8811" i="8"/>
  <c r="M8816" i="8"/>
  <c r="M8821" i="8"/>
  <c r="M8825" i="8"/>
  <c r="M8831" i="8"/>
  <c r="M8837" i="8"/>
  <c r="M8843" i="8"/>
  <c r="M8849" i="8"/>
  <c r="M8855" i="8"/>
  <c r="M8859" i="8"/>
  <c r="M8865" i="8"/>
  <c r="M8871" i="8"/>
  <c r="M8877" i="8"/>
  <c r="M8882" i="8"/>
  <c r="M8885" i="8"/>
  <c r="M8891" i="8"/>
  <c r="M8896" i="8"/>
  <c r="M8900" i="8"/>
  <c r="M8906" i="8"/>
  <c r="M8909" i="8"/>
  <c r="M8914" i="8"/>
  <c r="M8919" i="8"/>
  <c r="M8922" i="8"/>
  <c r="M8927" i="8"/>
  <c r="M8930" i="8"/>
  <c r="M8935" i="8"/>
  <c r="M8940" i="8"/>
  <c r="M8945" i="8"/>
  <c r="M8950" i="8"/>
  <c r="M8955" i="8"/>
  <c r="M8960" i="8"/>
  <c r="M8965" i="8"/>
  <c r="M8970" i="8"/>
  <c r="M8975" i="8"/>
  <c r="M8989" i="8"/>
  <c r="M9003" i="8"/>
  <c r="M9006" i="8"/>
  <c r="M9009" i="8"/>
  <c r="M9011" i="8"/>
  <c r="M9013" i="8"/>
  <c r="M9015" i="8"/>
  <c r="M9017" i="8"/>
  <c r="M9019" i="8"/>
  <c r="M9021" i="8"/>
  <c r="M9023" i="8"/>
  <c r="M9025" i="8"/>
  <c r="M9027" i="8"/>
  <c r="M9029" i="8"/>
  <c r="M9031" i="8"/>
  <c r="M9033" i="8"/>
  <c r="M9035" i="8"/>
  <c r="M9037" i="8"/>
  <c r="M9039" i="8"/>
  <c r="M9041" i="8"/>
  <c r="M9043" i="8"/>
  <c r="M9045" i="8"/>
  <c r="M9047" i="8"/>
  <c r="M9049" i="8"/>
  <c r="M9052" i="8"/>
  <c r="M9055" i="8"/>
  <c r="M9057" i="8"/>
  <c r="M9059" i="8"/>
  <c r="M9061" i="8"/>
  <c r="M9063" i="8"/>
  <c r="M9065" i="8"/>
  <c r="M9067" i="8"/>
  <c r="M9069" i="8"/>
  <c r="M9071" i="8"/>
  <c r="M9073" i="8"/>
  <c r="M9075" i="8"/>
  <c r="M9078" i="8"/>
  <c r="M9083" i="8"/>
  <c r="M9088" i="8"/>
  <c r="M9091" i="8"/>
  <c r="M9095" i="8"/>
  <c r="M9098" i="8"/>
  <c r="M9103" i="8"/>
  <c r="M9107" i="8"/>
  <c r="M9110" i="8"/>
  <c r="M9113" i="8"/>
  <c r="M9115" i="8"/>
  <c r="M9118" i="8"/>
  <c r="M9122" i="8"/>
  <c r="M9126" i="8"/>
  <c r="M9130" i="8"/>
  <c r="M9134" i="8"/>
  <c r="M9137" i="8"/>
  <c r="M9140" i="8"/>
  <c r="M9143" i="8"/>
  <c r="M9146" i="8"/>
  <c r="M9149" i="8"/>
  <c r="M9152" i="8"/>
  <c r="M9156" i="8"/>
  <c r="M9162" i="8"/>
  <c r="M9168" i="8"/>
  <c r="M9172" i="8"/>
  <c r="M9176" i="8"/>
  <c r="M9182" i="8"/>
  <c r="M9188" i="8"/>
  <c r="M9192" i="8"/>
  <c r="M9196" i="8"/>
  <c r="M9201" i="8"/>
  <c r="M9207" i="8"/>
  <c r="M9213" i="8"/>
  <c r="M9221" i="8"/>
  <c r="M9225" i="8"/>
  <c r="M9229" i="8"/>
  <c r="M9235" i="8"/>
  <c r="M9241" i="8"/>
  <c r="M9247" i="8"/>
  <c r="M9251" i="8"/>
  <c r="M9255" i="8"/>
  <c r="M9260" i="8"/>
  <c r="M9268" i="8"/>
  <c r="M9275" i="8"/>
  <c r="M9281" i="8"/>
  <c r="M9288" i="8"/>
  <c r="M9294" i="8"/>
  <c r="M9298" i="8"/>
  <c r="M9302" i="8"/>
  <c r="M9306" i="8"/>
  <c r="M9310" i="8"/>
  <c r="M9314" i="8"/>
  <c r="M9318" i="8"/>
  <c r="M9323" i="8"/>
  <c r="M9327" i="8"/>
  <c r="M9330" i="8"/>
  <c r="M9333" i="8"/>
  <c r="M9336" i="8"/>
  <c r="M9339" i="8"/>
  <c r="M9342" i="8"/>
  <c r="M9345" i="8"/>
  <c r="M9347" i="8"/>
  <c r="M9349" i="8"/>
  <c r="M9352" i="8"/>
  <c r="M9357" i="8"/>
  <c r="M9363" i="8"/>
  <c r="M9368" i="8"/>
  <c r="M9375" i="8"/>
  <c r="M9382" i="8"/>
  <c r="M9384" i="8"/>
  <c r="M9386" i="8"/>
  <c r="M9388" i="8"/>
  <c r="M9390" i="8"/>
  <c r="M9392" i="8"/>
  <c r="M9394" i="8"/>
  <c r="M9396" i="8"/>
  <c r="M9398" i="8"/>
  <c r="M9400" i="8"/>
  <c r="M9403" i="8"/>
  <c r="M9406" i="8"/>
  <c r="M9409" i="8"/>
  <c r="M9412" i="8"/>
  <c r="M9415" i="8"/>
  <c r="M9417" i="8"/>
  <c r="M9420" i="8"/>
  <c r="M9423" i="8"/>
  <c r="M9426" i="8"/>
  <c r="M9430" i="8"/>
  <c r="M9434" i="8"/>
  <c r="M9439" i="8"/>
  <c r="M9444" i="8"/>
  <c r="M9448" i="8"/>
  <c r="M9452" i="8"/>
  <c r="M9457" i="8"/>
  <c r="M9462" i="8"/>
  <c r="M9468" i="8"/>
  <c r="M9472" i="8"/>
  <c r="M9478" i="8"/>
  <c r="M9484" i="8"/>
  <c r="M9490" i="8"/>
  <c r="M9496" i="8"/>
  <c r="M9503" i="8"/>
  <c r="M9509" i="8"/>
  <c r="M9515" i="8"/>
  <c r="M9519" i="8"/>
  <c r="M9525" i="8"/>
  <c r="M9531" i="8"/>
  <c r="M9537" i="8"/>
  <c r="M9543" i="8"/>
  <c r="M9549" i="8"/>
  <c r="M9554" i="8"/>
  <c r="M9561" i="8"/>
  <c r="M9566" i="8"/>
  <c r="M9573" i="8"/>
  <c r="M9579" i="8"/>
  <c r="M9585" i="8"/>
  <c r="M9591" i="8"/>
  <c r="M9597" i="8"/>
  <c r="M9603" i="8"/>
  <c r="M9609" i="8"/>
  <c r="M9615" i="8"/>
  <c r="M9625" i="8"/>
  <c r="M9630" i="8"/>
  <c r="M9636" i="8"/>
  <c r="M9642" i="8"/>
  <c r="M9648" i="8"/>
  <c r="M9654" i="8"/>
  <c r="M9659" i="8"/>
  <c r="M9664" i="8"/>
  <c r="M9671" i="8"/>
  <c r="M9678" i="8"/>
  <c r="M9683" i="8"/>
  <c r="M9687" i="8"/>
  <c r="M9692" i="8"/>
  <c r="M9697" i="8"/>
  <c r="M9702" i="8"/>
  <c r="M9706" i="8"/>
  <c r="M9712" i="8"/>
  <c r="M9718" i="8"/>
  <c r="M9724" i="8"/>
  <c r="M9728" i="8"/>
  <c r="M9733" i="8"/>
  <c r="M9737" i="8"/>
  <c r="M9742" i="8"/>
  <c r="M9747" i="8"/>
  <c r="M9755" i="8"/>
  <c r="M9762" i="8"/>
  <c r="M9765" i="8"/>
  <c r="M9769" i="8"/>
  <c r="M9775" i="8"/>
  <c r="M9782" i="8"/>
  <c r="M9786" i="8"/>
  <c r="M9789" i="8"/>
  <c r="M9792" i="8"/>
  <c r="M9795" i="8"/>
  <c r="M9798" i="8"/>
  <c r="M9801" i="8"/>
  <c r="M9804" i="8"/>
  <c r="M9807" i="8"/>
  <c r="M9810" i="8"/>
  <c r="M9813" i="8"/>
  <c r="M9816" i="8"/>
  <c r="M9819" i="8"/>
  <c r="M9822" i="8"/>
  <c r="M9825" i="8"/>
  <c r="M9828" i="8"/>
  <c r="M9832" i="8"/>
  <c r="M9836" i="8"/>
  <c r="M9840" i="8"/>
  <c r="M9844" i="8"/>
  <c r="M9848" i="8"/>
  <c r="M9853" i="8"/>
  <c r="M9857" i="8"/>
  <c r="M9860" i="8"/>
  <c r="M9865" i="8"/>
  <c r="M9869" i="8"/>
  <c r="M9871" i="8"/>
  <c r="M9873" i="8"/>
  <c r="M9877" i="8"/>
  <c r="M9881" i="8"/>
  <c r="M9885" i="8"/>
  <c r="M9889" i="8"/>
  <c r="M9893" i="8"/>
  <c r="M9897" i="8"/>
  <c r="M9900" i="8"/>
  <c r="M9903" i="8"/>
  <c r="M9906" i="8"/>
  <c r="M9909" i="8"/>
  <c r="M9912" i="8"/>
  <c r="M9915" i="8"/>
  <c r="M9918" i="8"/>
  <c r="M9921" i="8"/>
  <c r="M9924" i="8"/>
  <c r="M9927" i="8"/>
  <c r="M9930" i="8"/>
  <c r="M9933" i="8"/>
  <c r="M9935" i="8"/>
  <c r="M9937" i="8"/>
  <c r="M9940" i="8"/>
  <c r="M9944" i="8"/>
  <c r="M9948" i="8"/>
  <c r="M9951" i="8"/>
  <c r="M9956" i="8"/>
  <c r="M9963" i="8"/>
  <c r="M9968" i="8"/>
  <c r="M9975" i="8"/>
  <c r="M9981" i="8"/>
  <c r="M9986" i="8"/>
  <c r="M9992" i="8"/>
  <c r="M9999" i="8"/>
  <c r="M10005" i="8"/>
  <c r="M10012" i="8"/>
  <c r="M10017" i="8"/>
  <c r="M10024" i="8"/>
  <c r="M10028" i="8"/>
  <c r="M10032" i="8"/>
  <c r="M10037" i="8"/>
  <c r="M10042" i="8"/>
  <c r="M10048" i="8"/>
  <c r="M10052" i="8"/>
  <c r="M10058" i="8"/>
  <c r="M10061" i="8"/>
  <c r="M10066" i="8"/>
  <c r="M10072" i="8"/>
  <c r="M10076" i="8"/>
  <c r="M10082" i="8"/>
  <c r="M10085" i="8"/>
  <c r="M10087" i="8"/>
  <c r="M10092" i="8"/>
  <c r="M10095" i="8"/>
  <c r="M10100" i="8"/>
  <c r="M10103" i="8"/>
  <c r="M10108" i="8"/>
  <c r="M10114" i="8"/>
  <c r="M10118" i="8"/>
  <c r="M10124" i="8"/>
  <c r="M10130" i="8"/>
  <c r="M10135" i="8"/>
  <c r="M10141" i="8"/>
  <c r="M10147" i="8"/>
  <c r="M10152" i="8"/>
  <c r="M10158" i="8"/>
  <c r="M10164" i="8"/>
  <c r="M10169" i="8"/>
  <c r="M10171" i="8"/>
  <c r="M10174" i="8"/>
  <c r="M10177" i="8"/>
  <c r="M10179" i="8"/>
  <c r="M10182" i="8"/>
  <c r="M10185" i="8"/>
  <c r="M10188" i="8"/>
  <c r="M10191" i="8"/>
  <c r="M10194" i="8"/>
  <c r="M10197" i="8"/>
  <c r="M10199" i="8"/>
  <c r="M10205" i="8"/>
  <c r="M10211" i="8"/>
  <c r="M10217" i="8"/>
  <c r="M10221" i="8"/>
  <c r="M10227" i="8"/>
  <c r="M10230" i="8"/>
  <c r="M10236" i="8"/>
  <c r="M10242" i="8"/>
  <c r="M10246" i="8"/>
  <c r="M10252" i="8"/>
  <c r="M10255" i="8"/>
  <c r="M10261" i="8"/>
  <c r="M10267" i="8"/>
  <c r="M10283" i="8"/>
  <c r="M10298" i="8"/>
  <c r="M10305" i="8"/>
  <c r="M10313" i="8"/>
  <c r="M10321" i="8"/>
  <c r="M10329" i="8"/>
  <c r="M10337" i="8"/>
  <c r="M10346" i="8"/>
  <c r="M10355" i="8"/>
  <c r="M10374" i="8"/>
  <c r="M10390" i="8"/>
  <c r="M10409" i="8"/>
  <c r="M10432" i="8"/>
  <c r="M10456" i="8"/>
  <c r="M10486" i="8"/>
  <c r="M10499" i="8"/>
  <c r="M10516" i="8"/>
  <c r="M10533" i="8"/>
  <c r="M10550" i="8"/>
  <c r="M10560" i="8"/>
  <c r="M10570" i="8"/>
  <c r="M10580" i="8"/>
  <c r="M10591" i="8"/>
  <c r="M10601" i="8"/>
  <c r="M10612" i="8"/>
  <c r="M10622" i="8"/>
  <c r="M10633" i="8"/>
  <c r="M10653" i="8"/>
  <c r="M10671" i="8"/>
  <c r="M10689" i="8"/>
  <c r="M10710" i="8"/>
  <c r="M10712" i="8"/>
  <c r="M10735" i="8"/>
  <c r="M10757" i="8"/>
  <c r="M10779" i="8"/>
  <c r="M10801" i="8"/>
  <c r="M10820" i="8"/>
  <c r="M10846" i="8"/>
  <c r="M10872" i="8"/>
  <c r="M10884" i="8"/>
  <c r="M10896" i="8"/>
  <c r="M10903" i="8"/>
  <c r="M10910" i="8"/>
  <c r="M10917" i="8"/>
  <c r="M10924" i="8"/>
  <c r="M10931" i="8"/>
  <c r="M10938" i="8"/>
  <c r="M10943" i="8"/>
  <c r="M10948" i="8"/>
  <c r="M10953" i="8"/>
  <c r="M10958" i="8"/>
  <c r="M10965" i="8"/>
  <c r="M10972" i="8"/>
  <c r="M10979" i="8"/>
  <c r="M10984" i="8"/>
  <c r="M10989" i="8"/>
  <c r="M10999" i="8"/>
  <c r="M11005" i="8"/>
  <c r="M11010" i="8"/>
  <c r="M11015" i="8"/>
  <c r="M11020" i="8"/>
  <c r="M11025" i="8"/>
  <c r="M11032" i="8"/>
  <c r="M11037" i="8"/>
  <c r="M11043" i="8"/>
  <c r="M11047" i="8"/>
  <c r="M11050" i="8"/>
  <c r="M11054" i="8"/>
  <c r="M11057" i="8"/>
  <c r="M11061" i="8"/>
  <c r="M11064" i="8"/>
  <c r="M11068" i="8"/>
  <c r="M11071" i="8"/>
  <c r="M11076" i="8"/>
  <c r="M11085" i="8"/>
  <c r="M11091" i="8"/>
  <c r="M11099" i="8"/>
  <c r="M11105" i="8"/>
  <c r="M11113" i="8"/>
  <c r="M11118" i="8"/>
  <c r="M11125" i="8"/>
  <c r="M11130" i="8"/>
  <c r="M11135" i="8"/>
  <c r="M11140" i="8"/>
  <c r="M11144" i="8"/>
  <c r="M11148" i="8"/>
  <c r="M11155" i="8"/>
  <c r="M11162" i="8"/>
  <c r="M11171" i="8"/>
  <c r="M11183" i="8"/>
  <c r="M11193" i="8"/>
  <c r="M11203" i="8"/>
  <c r="M11213" i="8"/>
  <c r="M11220" i="8"/>
  <c r="M11230" i="8"/>
  <c r="M11237" i="8"/>
  <c r="M11247" i="8"/>
  <c r="M11251" i="8"/>
  <c r="M11255" i="8"/>
  <c r="M11259" i="8"/>
  <c r="M11263" i="8"/>
  <c r="M11266" i="8"/>
  <c r="M11279" i="8"/>
  <c r="M11294" i="8"/>
  <c r="M11317" i="8"/>
  <c r="M11319" i="8"/>
  <c r="M11321" i="8"/>
  <c r="M11323" i="8"/>
  <c r="M11325" i="8"/>
  <c r="M11327" i="8"/>
  <c r="M11353" i="8"/>
  <c r="M11375" i="8"/>
  <c r="M11400" i="8"/>
  <c r="M11429" i="8"/>
  <c r="M11461" i="8"/>
  <c r="M11475" i="8"/>
  <c r="M11489" i="8"/>
  <c r="M11503" i="8"/>
  <c r="M11505" i="8"/>
  <c r="M11509" i="8"/>
  <c r="M11513" i="8"/>
  <c r="M11515" i="8"/>
  <c r="M11517" i="8"/>
  <c r="M11519" i="8"/>
  <c r="M11524" i="8"/>
  <c r="M11526" i="8"/>
  <c r="M11528" i="8"/>
  <c r="M11530" i="8"/>
  <c r="M11532" i="8"/>
  <c r="M11534" i="8"/>
  <c r="M11536" i="8"/>
  <c r="M11538" i="8"/>
  <c r="M11540" i="8"/>
  <c r="M11543" i="8"/>
  <c r="M11548" i="8"/>
  <c r="M11553" i="8"/>
  <c r="M11558" i="8"/>
  <c r="M11573" i="8"/>
  <c r="M11578" i="8"/>
  <c r="M11583" i="8"/>
  <c r="M11588" i="8"/>
  <c r="M11596" i="8"/>
  <c r="M11604" i="8"/>
  <c r="M11609" i="8"/>
  <c r="M11614" i="8"/>
  <c r="M11619" i="8"/>
  <c r="M11624" i="8"/>
  <c r="M11629" i="8"/>
  <c r="M11641" i="8"/>
  <c r="M11653" i="8"/>
  <c r="M11656" i="8"/>
  <c r="M11661" i="8"/>
  <c r="M11675" i="8"/>
  <c r="M11692" i="8"/>
  <c r="M11704" i="8"/>
  <c r="M11713" i="8"/>
  <c r="M11722" i="8"/>
  <c r="M11727" i="8"/>
  <c r="M11732" i="8"/>
  <c r="M11737" i="8"/>
  <c r="M11748" i="8"/>
  <c r="M11750" i="8"/>
  <c r="M11773" i="8"/>
  <c r="M11778" i="8"/>
  <c r="M11783" i="8"/>
  <c r="M11787" i="8"/>
  <c r="M11790" i="8"/>
  <c r="M11793" i="8"/>
  <c r="M11796" i="8"/>
  <c r="M11799" i="8"/>
  <c r="M11802" i="8"/>
  <c r="M11806" i="8"/>
  <c r="M11808" i="8"/>
  <c r="M11810" i="8"/>
  <c r="M11812" i="8"/>
  <c r="M11814" i="8"/>
  <c r="M11816" i="8"/>
  <c r="M11823" i="8"/>
  <c r="M11830" i="8"/>
  <c r="M11835" i="8"/>
  <c r="M11841" i="8"/>
  <c r="M11845" i="8"/>
  <c r="M11849" i="8"/>
  <c r="M11851" i="8"/>
  <c r="M11853" i="8"/>
  <c r="M11855" i="8"/>
  <c r="M11857" i="8"/>
  <c r="M11861" i="8"/>
  <c r="M11863" i="8"/>
  <c r="M11865" i="8"/>
  <c r="M11868" i="8"/>
  <c r="M11872" i="8"/>
  <c r="M11874" i="8"/>
  <c r="M11876" i="8"/>
  <c r="M11879" i="8"/>
  <c r="M11881" i="8"/>
  <c r="M11883" i="8"/>
  <c r="M11885" i="8"/>
  <c r="M11887" i="8"/>
  <c r="M11889" i="8"/>
  <c r="M11891" i="8"/>
  <c r="M11894" i="8"/>
  <c r="M11897" i="8"/>
  <c r="M11899" i="8"/>
  <c r="M11901" i="8"/>
  <c r="M11904" i="8"/>
  <c r="M11906" i="8"/>
  <c r="M11909" i="8"/>
  <c r="M11911" i="8"/>
  <c r="M11913" i="8"/>
  <c r="M11917" i="8"/>
  <c r="M11921" i="8"/>
  <c r="M11923" i="8"/>
  <c r="M11925" i="8"/>
  <c r="M11927" i="8"/>
  <c r="M11929" i="8"/>
  <c r="M11931" i="8"/>
  <c r="M11933" i="8"/>
  <c r="M11935" i="8"/>
  <c r="M11937" i="8"/>
  <c r="M11939" i="8"/>
  <c r="M11941" i="8"/>
  <c r="M11943" i="8"/>
  <c r="M11945" i="8"/>
  <c r="M11947" i="8"/>
  <c r="M11950" i="8"/>
  <c r="M11953" i="8"/>
  <c r="M11955" i="8"/>
  <c r="M11958" i="8"/>
  <c r="M11961" i="8"/>
  <c r="M11964" i="8"/>
  <c r="M11967" i="8"/>
  <c r="M11970" i="8"/>
  <c r="M11975" i="8"/>
  <c r="M11979" i="8"/>
  <c r="M11983" i="8"/>
  <c r="M11986" i="8"/>
  <c r="M11989" i="8"/>
  <c r="M11993" i="8"/>
  <c r="M11996" i="8"/>
  <c r="M12000" i="8"/>
  <c r="M12004" i="8"/>
  <c r="M12008" i="8"/>
  <c r="M12012" i="8"/>
  <c r="M12017" i="8"/>
  <c r="M12021" i="8"/>
  <c r="M12029" i="8"/>
  <c r="M12035" i="8"/>
  <c r="M12040" i="8"/>
  <c r="M12042" i="8"/>
  <c r="M12046" i="8"/>
  <c r="M12050" i="8"/>
  <c r="M12054" i="8"/>
  <c r="M12057" i="8"/>
  <c r="M12063" i="8"/>
  <c r="M12070" i="8"/>
  <c r="M12078" i="8"/>
  <c r="M12086" i="8"/>
  <c r="M12094" i="8"/>
  <c r="M12102" i="8"/>
  <c r="M12110" i="8"/>
  <c r="M12118" i="8"/>
  <c r="M12125" i="8"/>
  <c r="M12133" i="8"/>
  <c r="M12141" i="8"/>
  <c r="M12149" i="8"/>
  <c r="M12157" i="8"/>
  <c r="M12165" i="8"/>
  <c r="M12173" i="8"/>
  <c r="M12181" i="8"/>
  <c r="M12189" i="8"/>
  <c r="M12197" i="8"/>
  <c r="M12205" i="8"/>
  <c r="M12213" i="8"/>
  <c r="M12221" i="8"/>
  <c r="M12229" i="8"/>
  <c r="M12237" i="8"/>
  <c r="M12244" i="8"/>
  <c r="M12251" i="8"/>
  <c r="M12258" i="8"/>
  <c r="M12266" i="8"/>
  <c r="M12274" i="8"/>
  <c r="M12282" i="8"/>
  <c r="M12290" i="8"/>
  <c r="M12298" i="8"/>
  <c r="M12306" i="8"/>
  <c r="M12314" i="8"/>
  <c r="M12321" i="8"/>
  <c r="M12329" i="8"/>
  <c r="M12336" i="8"/>
  <c r="M12344" i="8"/>
  <c r="M12352" i="8"/>
  <c r="M12359" i="8"/>
  <c r="M12367" i="8"/>
  <c r="M12375" i="8"/>
  <c r="M12382" i="8"/>
  <c r="M12389" i="8"/>
  <c r="M12396" i="8"/>
  <c r="M12404" i="8"/>
  <c r="M12412" i="8"/>
  <c r="M12420" i="8"/>
  <c r="M12428" i="8"/>
  <c r="M12436" i="8"/>
  <c r="M12444" i="8"/>
  <c r="M12452" i="8"/>
  <c r="M12460" i="8"/>
  <c r="M12468" i="8"/>
  <c r="M12475" i="8"/>
  <c r="M12482" i="8"/>
  <c r="M12489" i="8"/>
  <c r="M12496" i="8"/>
  <c r="M12503" i="8"/>
  <c r="M12510" i="8"/>
  <c r="M12517" i="8"/>
  <c r="M12524" i="8"/>
  <c r="M12531" i="8"/>
  <c r="M12538" i="8"/>
  <c r="M12545" i="8"/>
  <c r="M12552" i="8"/>
  <c r="M12559" i="8"/>
  <c r="M12566" i="8"/>
  <c r="M12573" i="8"/>
  <c r="M12580" i="8"/>
  <c r="M12587" i="8"/>
  <c r="M12594" i="8"/>
  <c r="M12601" i="8"/>
  <c r="M12608" i="8"/>
  <c r="M12615" i="8"/>
  <c r="M12622" i="8"/>
  <c r="M12629" i="8"/>
  <c r="M12636" i="8"/>
  <c r="M12643" i="8"/>
  <c r="M12650" i="8"/>
  <c r="M12657" i="8"/>
  <c r="M12664" i="8"/>
  <c r="M12671" i="8"/>
  <c r="M12678" i="8"/>
  <c r="M12685" i="8"/>
  <c r="M12692" i="8"/>
  <c r="M12699" i="8"/>
  <c r="M12706" i="8"/>
  <c r="M12713" i="8"/>
  <c r="M12720" i="8"/>
  <c r="M12727" i="8"/>
  <c r="M12741" i="8"/>
  <c r="M12744" i="8"/>
  <c r="M12762" i="8"/>
  <c r="M12781" i="8"/>
  <c r="M12800" i="8"/>
  <c r="M12818" i="8"/>
  <c r="M12836" i="8"/>
  <c r="M12854" i="8"/>
  <c r="M12872" i="8"/>
  <c r="M12896" i="8"/>
  <c r="M12913" i="8"/>
  <c r="M12936" i="8"/>
  <c r="M12954" i="8"/>
  <c r="M12980" i="8"/>
  <c r="M13007" i="8"/>
  <c r="M13037" i="8"/>
  <c r="M13067" i="8"/>
  <c r="M13097" i="8"/>
  <c r="M13099" i="8"/>
  <c r="M13107" i="8"/>
  <c r="M13111" i="8"/>
  <c r="M13131" i="8"/>
  <c r="M13151" i="8"/>
  <c r="M13154" i="8"/>
  <c r="M13180" i="8"/>
  <c r="M13210" i="8"/>
  <c r="M13215" i="8"/>
  <c r="M13220" i="8"/>
  <c r="M13225" i="8"/>
  <c r="M13230" i="8"/>
  <c r="M13235" i="8"/>
  <c r="M13240" i="8"/>
  <c r="M13242" i="8"/>
  <c r="M13244" i="8"/>
  <c r="M13246" i="8"/>
  <c r="M13248" i="8"/>
  <c r="M13250" i="8"/>
  <c r="M13252" i="8"/>
  <c r="M13254" i="8"/>
  <c r="M13256" i="8"/>
  <c r="M13258" i="8"/>
  <c r="M13260" i="8"/>
  <c r="M13262" i="8"/>
  <c r="M13264" i="8"/>
  <c r="M13266" i="8"/>
  <c r="M13269" i="8"/>
  <c r="M13272" i="8"/>
  <c r="M13276" i="8"/>
  <c r="M13279" i="8"/>
  <c r="M13282" i="8"/>
  <c r="M13284" i="8"/>
  <c r="M13290" i="8"/>
  <c r="M13296" i="8"/>
  <c r="M13305" i="8"/>
  <c r="M13307" i="8"/>
  <c r="M13311" i="8"/>
  <c r="M13313" i="8"/>
  <c r="M13315" i="8"/>
  <c r="M13317" i="8"/>
  <c r="M13322" i="8"/>
  <c r="M13329" i="8"/>
  <c r="M13335" i="8"/>
  <c r="M13343" i="8"/>
  <c r="M13350" i="8"/>
  <c r="M13356" i="8"/>
  <c r="M13360" i="8"/>
  <c r="M13363" i="8"/>
  <c r="M13366" i="8"/>
  <c r="M13369" i="8"/>
  <c r="M13372" i="8"/>
  <c r="M13375" i="8"/>
  <c r="M13381" i="8"/>
  <c r="M13388" i="8"/>
  <c r="M13390" i="8"/>
  <c r="M13392" i="8"/>
  <c r="M13394" i="8"/>
  <c r="M13396" i="8"/>
  <c r="M13398" i="8"/>
  <c r="M13400" i="8"/>
  <c r="M13402" i="8"/>
  <c r="M13404" i="8"/>
  <c r="M13408" i="8"/>
  <c r="M13412" i="8"/>
  <c r="M13416" i="8"/>
  <c r="M13420" i="8"/>
  <c r="M13424" i="8"/>
  <c r="M13428" i="8"/>
  <c r="M13431" i="8"/>
  <c r="M13434" i="8"/>
  <c r="M13438" i="8"/>
  <c r="M13442" i="8"/>
  <c r="M13446" i="8"/>
  <c r="M13450" i="8"/>
  <c r="M13452" i="8"/>
  <c r="M13454" i="8"/>
  <c r="M13456" i="8"/>
  <c r="M13458" i="8"/>
  <c r="M13460" i="8"/>
  <c r="M13462" i="8"/>
  <c r="M13464" i="8"/>
  <c r="M13466" i="8"/>
  <c r="M13468" i="8"/>
  <c r="M13483" i="8"/>
  <c r="M13497" i="8"/>
  <c r="M13499" i="8"/>
  <c r="M13501" i="8"/>
  <c r="M13503" i="8"/>
  <c r="M13505" i="8"/>
  <c r="M13507" i="8"/>
  <c r="M13509" i="8"/>
  <c r="M13511" i="8"/>
  <c r="M13513" i="8"/>
  <c r="M13515" i="8"/>
  <c r="M13517" i="8"/>
  <c r="M13519" i="8"/>
  <c r="M13521" i="8"/>
  <c r="M13523" i="8"/>
  <c r="M13525" i="8"/>
  <c r="M13527" i="8"/>
  <c r="M13529" i="8"/>
  <c r="M13536" i="8"/>
  <c r="L2" i="8"/>
  <c r="L5" i="8"/>
  <c r="L8" i="8"/>
  <c r="L11" i="8"/>
  <c r="L14" i="8"/>
  <c r="L17" i="8"/>
  <c r="L20" i="8"/>
  <c r="L23" i="8"/>
  <c r="L25" i="8"/>
  <c r="L27" i="8"/>
  <c r="L29" i="8"/>
  <c r="L32" i="8"/>
  <c r="L36" i="8"/>
  <c r="L40" i="8"/>
  <c r="L44" i="8"/>
  <c r="L48" i="8"/>
  <c r="L50" i="8"/>
  <c r="L52" i="8"/>
  <c r="L54" i="8"/>
  <c r="L57" i="8"/>
  <c r="L60" i="8"/>
  <c r="L62" i="8"/>
  <c r="L69" i="8"/>
  <c r="L73" i="8"/>
  <c r="L77" i="8"/>
  <c r="L84" i="8"/>
  <c r="L86" i="8"/>
  <c r="L88" i="8"/>
  <c r="L90" i="8"/>
  <c r="L97" i="8"/>
  <c r="L104" i="8"/>
  <c r="L106" i="8"/>
  <c r="L109" i="8"/>
  <c r="L112" i="8"/>
  <c r="L116" i="8"/>
  <c r="L120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L1750" i="8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84" i="8"/>
  <c r="L1885" i="8"/>
  <c r="L1886" i="8"/>
  <c r="L1887" i="8"/>
  <c r="L1888" i="8"/>
  <c r="L1889" i="8"/>
  <c r="L1890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L3328" i="8"/>
  <c r="L3329" i="8"/>
  <c r="L3330" i="8"/>
  <c r="L3331" i="8"/>
  <c r="L3332" i="8"/>
  <c r="L3333" i="8"/>
  <c r="L3334" i="8"/>
  <c r="L3335" i="8"/>
  <c r="L3336" i="8"/>
  <c r="L3337" i="8"/>
  <c r="L3338" i="8"/>
  <c r="L3339" i="8"/>
  <c r="L3340" i="8"/>
  <c r="L3341" i="8"/>
  <c r="L3342" i="8"/>
  <c r="L3343" i="8"/>
  <c r="L3344" i="8"/>
  <c r="L3345" i="8"/>
  <c r="L3346" i="8"/>
  <c r="L3347" i="8"/>
  <c r="L3348" i="8"/>
  <c r="L3349" i="8"/>
  <c r="L3350" i="8"/>
  <c r="L3351" i="8"/>
  <c r="L3352" i="8"/>
  <c r="L3353" i="8"/>
  <c r="L3354" i="8"/>
  <c r="L3355" i="8"/>
  <c r="L3356" i="8"/>
  <c r="L3357" i="8"/>
  <c r="L3358" i="8"/>
  <c r="L3359" i="8"/>
  <c r="L3360" i="8"/>
  <c r="L3361" i="8"/>
  <c r="L3362" i="8"/>
  <c r="L3363" i="8"/>
  <c r="L3364" i="8"/>
  <c r="L3365" i="8"/>
  <c r="L3366" i="8"/>
  <c r="L3367" i="8"/>
  <c r="L3368" i="8"/>
  <c r="L3369" i="8"/>
  <c r="L3370" i="8"/>
  <c r="L3371" i="8"/>
  <c r="L3372" i="8"/>
  <c r="L3373" i="8"/>
  <c r="L3374" i="8"/>
  <c r="L3375" i="8"/>
  <c r="L3376" i="8"/>
  <c r="L3377" i="8"/>
  <c r="L3378" i="8"/>
  <c r="L3379" i="8"/>
  <c r="L3380" i="8"/>
  <c r="L3381" i="8"/>
  <c r="L3382" i="8"/>
  <c r="L3383" i="8"/>
  <c r="L3384" i="8"/>
  <c r="L3385" i="8"/>
  <c r="L3386" i="8"/>
  <c r="L3387" i="8"/>
  <c r="L3388" i="8"/>
  <c r="L3389" i="8"/>
  <c r="L3390" i="8"/>
  <c r="L3391" i="8"/>
  <c r="L3392" i="8"/>
  <c r="L3393" i="8"/>
  <c r="L3394" i="8"/>
  <c r="L3395" i="8"/>
  <c r="L3396" i="8"/>
  <c r="L3397" i="8"/>
  <c r="L3398" i="8"/>
  <c r="L3399" i="8"/>
  <c r="L3400" i="8"/>
  <c r="L3401" i="8"/>
  <c r="L3402" i="8"/>
  <c r="L3403" i="8"/>
  <c r="L3404" i="8"/>
  <c r="L3405" i="8"/>
  <c r="L3406" i="8"/>
  <c r="L3407" i="8"/>
  <c r="L3408" i="8"/>
  <c r="L3409" i="8"/>
  <c r="L3410" i="8"/>
  <c r="L3411" i="8"/>
  <c r="L3412" i="8"/>
  <c r="L3413" i="8"/>
  <c r="L3414" i="8"/>
  <c r="L3415" i="8"/>
  <c r="L3416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L3445" i="8"/>
  <c r="L3446" i="8"/>
  <c r="L3447" i="8"/>
  <c r="L3448" i="8"/>
  <c r="L3449" i="8"/>
  <c r="L3450" i="8"/>
  <c r="L3451" i="8"/>
  <c r="L3452" i="8"/>
  <c r="L3453" i="8"/>
  <c r="L3454" i="8"/>
  <c r="L3455" i="8"/>
  <c r="L3456" i="8"/>
  <c r="L3457" i="8"/>
  <c r="L3458" i="8"/>
  <c r="L3459" i="8"/>
  <c r="L3460" i="8"/>
  <c r="L3461" i="8"/>
  <c r="L3462" i="8"/>
  <c r="L3463" i="8"/>
  <c r="L3464" i="8"/>
  <c r="L3465" i="8"/>
  <c r="L3466" i="8"/>
  <c r="L3467" i="8"/>
  <c r="L3468" i="8"/>
  <c r="L3469" i="8"/>
  <c r="L3470" i="8"/>
  <c r="L3471" i="8"/>
  <c r="L3472" i="8"/>
  <c r="L3473" i="8"/>
  <c r="L3474" i="8"/>
  <c r="L3475" i="8"/>
  <c r="L3476" i="8"/>
  <c r="L3477" i="8"/>
  <c r="L3478" i="8"/>
  <c r="L3479" i="8"/>
  <c r="L3480" i="8"/>
  <c r="L3481" i="8"/>
  <c r="L3482" i="8"/>
  <c r="L3483" i="8"/>
  <c r="L3484" i="8"/>
  <c r="L3485" i="8"/>
  <c r="L3486" i="8"/>
  <c r="L3487" i="8"/>
  <c r="L3488" i="8"/>
  <c r="L3489" i="8"/>
  <c r="L3490" i="8"/>
  <c r="L3491" i="8"/>
  <c r="L3492" i="8"/>
  <c r="L3493" i="8"/>
  <c r="L3494" i="8"/>
  <c r="L3495" i="8"/>
  <c r="L3496" i="8"/>
  <c r="L3497" i="8"/>
  <c r="L3498" i="8"/>
  <c r="L3499" i="8"/>
  <c r="L3500" i="8"/>
  <c r="L3501" i="8"/>
  <c r="L3502" i="8"/>
  <c r="L3503" i="8"/>
  <c r="L3504" i="8"/>
  <c r="L3505" i="8"/>
  <c r="L3506" i="8"/>
  <c r="L3507" i="8"/>
  <c r="L3508" i="8"/>
  <c r="L3509" i="8"/>
  <c r="L3510" i="8"/>
  <c r="L3511" i="8"/>
  <c r="L3512" i="8"/>
  <c r="L3513" i="8"/>
  <c r="L3514" i="8"/>
  <c r="L3515" i="8"/>
  <c r="L3516" i="8"/>
  <c r="L3517" i="8"/>
  <c r="L3518" i="8"/>
  <c r="L3519" i="8"/>
  <c r="L3520" i="8"/>
  <c r="L3521" i="8"/>
  <c r="L3522" i="8"/>
  <c r="L3523" i="8"/>
  <c r="L3524" i="8"/>
  <c r="L3525" i="8"/>
  <c r="L3526" i="8"/>
  <c r="L3527" i="8"/>
  <c r="L3528" i="8"/>
  <c r="L3529" i="8"/>
  <c r="L3530" i="8"/>
  <c r="L3531" i="8"/>
  <c r="L3532" i="8"/>
  <c r="L3533" i="8"/>
  <c r="L3534" i="8"/>
  <c r="L3535" i="8"/>
  <c r="L3536" i="8"/>
  <c r="L3537" i="8"/>
  <c r="L3538" i="8"/>
  <c r="L3539" i="8"/>
  <c r="L3540" i="8"/>
  <c r="L3541" i="8"/>
  <c r="L3542" i="8"/>
  <c r="L3543" i="8"/>
  <c r="L3544" i="8"/>
  <c r="L3545" i="8"/>
  <c r="L3546" i="8"/>
  <c r="L3547" i="8"/>
  <c r="L3548" i="8"/>
  <c r="L3549" i="8"/>
  <c r="L3550" i="8"/>
  <c r="L3551" i="8"/>
  <c r="L3552" i="8"/>
  <c r="L3553" i="8"/>
  <c r="L3554" i="8"/>
  <c r="L3555" i="8"/>
  <c r="L3556" i="8"/>
  <c r="L3557" i="8"/>
  <c r="L3558" i="8"/>
  <c r="L3559" i="8"/>
  <c r="L3560" i="8"/>
  <c r="L3561" i="8"/>
  <c r="L3562" i="8"/>
  <c r="L3563" i="8"/>
  <c r="L3564" i="8"/>
  <c r="L3565" i="8"/>
  <c r="L3566" i="8"/>
  <c r="L3567" i="8"/>
  <c r="L3568" i="8"/>
  <c r="L3569" i="8"/>
  <c r="L3570" i="8"/>
  <c r="L3571" i="8"/>
  <c r="L3572" i="8"/>
  <c r="L3573" i="8"/>
  <c r="L3574" i="8"/>
  <c r="L3575" i="8"/>
  <c r="L3576" i="8"/>
  <c r="L3577" i="8"/>
  <c r="L3578" i="8"/>
  <c r="L3579" i="8"/>
  <c r="L3580" i="8"/>
  <c r="L3581" i="8"/>
  <c r="L3582" i="8"/>
  <c r="L3583" i="8"/>
  <c r="L3584" i="8"/>
  <c r="L3585" i="8"/>
  <c r="L3586" i="8"/>
  <c r="L3587" i="8"/>
  <c r="L3588" i="8"/>
  <c r="L3589" i="8"/>
  <c r="L3590" i="8"/>
  <c r="L3591" i="8"/>
  <c r="L3592" i="8"/>
  <c r="L3593" i="8"/>
  <c r="L3594" i="8"/>
  <c r="L3595" i="8"/>
  <c r="L3596" i="8"/>
  <c r="L3597" i="8"/>
  <c r="L3598" i="8"/>
  <c r="L3599" i="8"/>
  <c r="L3600" i="8"/>
  <c r="L3601" i="8"/>
  <c r="L3602" i="8"/>
  <c r="L3603" i="8"/>
  <c r="L3604" i="8"/>
  <c r="L3605" i="8"/>
  <c r="L3606" i="8"/>
  <c r="L3607" i="8"/>
  <c r="L3608" i="8"/>
  <c r="L3609" i="8"/>
  <c r="L3610" i="8"/>
  <c r="L3611" i="8"/>
  <c r="L3612" i="8"/>
  <c r="L3613" i="8"/>
  <c r="L3614" i="8"/>
  <c r="L3615" i="8"/>
  <c r="L3616" i="8"/>
  <c r="L3617" i="8"/>
  <c r="L3618" i="8"/>
  <c r="L3619" i="8"/>
  <c r="L3620" i="8"/>
  <c r="L3621" i="8"/>
  <c r="L3622" i="8"/>
  <c r="L3623" i="8"/>
  <c r="L3624" i="8"/>
  <c r="L3625" i="8"/>
  <c r="L3626" i="8"/>
  <c r="L3627" i="8"/>
  <c r="L3628" i="8"/>
  <c r="L3629" i="8"/>
  <c r="L3630" i="8"/>
  <c r="L3631" i="8"/>
  <c r="L3632" i="8"/>
  <c r="L3633" i="8"/>
  <c r="L3634" i="8"/>
  <c r="L3635" i="8"/>
  <c r="L3636" i="8"/>
  <c r="L3637" i="8"/>
  <c r="L3638" i="8"/>
  <c r="L3639" i="8"/>
  <c r="L3640" i="8"/>
  <c r="L3641" i="8"/>
  <c r="L3642" i="8"/>
  <c r="L3643" i="8"/>
  <c r="L3644" i="8"/>
  <c r="L3645" i="8"/>
  <c r="L3646" i="8"/>
  <c r="L3647" i="8"/>
  <c r="L3648" i="8"/>
  <c r="L3649" i="8"/>
  <c r="L3650" i="8"/>
  <c r="L3651" i="8"/>
  <c r="L3652" i="8"/>
  <c r="L3653" i="8"/>
  <c r="L3654" i="8"/>
  <c r="L3655" i="8"/>
  <c r="L3656" i="8"/>
  <c r="L3657" i="8"/>
  <c r="L3658" i="8"/>
  <c r="L3659" i="8"/>
  <c r="L3660" i="8"/>
  <c r="L3661" i="8"/>
  <c r="L3662" i="8"/>
  <c r="L3663" i="8"/>
  <c r="L3664" i="8"/>
  <c r="L3665" i="8"/>
  <c r="L3666" i="8"/>
  <c r="L3667" i="8"/>
  <c r="L3668" i="8"/>
  <c r="L3669" i="8"/>
  <c r="L3670" i="8"/>
  <c r="L3671" i="8"/>
  <c r="L3672" i="8"/>
  <c r="L3673" i="8"/>
  <c r="L3674" i="8"/>
  <c r="L3675" i="8"/>
  <c r="L3676" i="8"/>
  <c r="L3677" i="8"/>
  <c r="L3678" i="8"/>
  <c r="L3679" i="8"/>
  <c r="L3680" i="8"/>
  <c r="L3681" i="8"/>
  <c r="L3682" i="8"/>
  <c r="L3683" i="8"/>
  <c r="L3684" i="8"/>
  <c r="L3685" i="8"/>
  <c r="L3686" i="8"/>
  <c r="L3687" i="8"/>
  <c r="L3688" i="8"/>
  <c r="L3689" i="8"/>
  <c r="L3690" i="8"/>
  <c r="L3691" i="8"/>
  <c r="L3692" i="8"/>
  <c r="L3693" i="8"/>
  <c r="L3694" i="8"/>
  <c r="L3695" i="8"/>
  <c r="L3696" i="8"/>
  <c r="L3697" i="8"/>
  <c r="L3698" i="8"/>
  <c r="L3699" i="8"/>
  <c r="L3700" i="8"/>
  <c r="L3701" i="8"/>
  <c r="L3702" i="8"/>
  <c r="L3703" i="8"/>
  <c r="L3704" i="8"/>
  <c r="L3705" i="8"/>
  <c r="L3706" i="8"/>
  <c r="L3707" i="8"/>
  <c r="L3708" i="8"/>
  <c r="L3709" i="8"/>
  <c r="L3710" i="8"/>
  <c r="L3711" i="8"/>
  <c r="L3712" i="8"/>
  <c r="L3713" i="8"/>
  <c r="L3714" i="8"/>
  <c r="L3715" i="8"/>
  <c r="L3716" i="8"/>
  <c r="L3717" i="8"/>
  <c r="L3718" i="8"/>
  <c r="L3719" i="8"/>
  <c r="L3720" i="8"/>
  <c r="L3721" i="8"/>
  <c r="L3722" i="8"/>
  <c r="L3723" i="8"/>
  <c r="L3724" i="8"/>
  <c r="L3725" i="8"/>
  <c r="L3726" i="8"/>
  <c r="L3727" i="8"/>
  <c r="L3728" i="8"/>
  <c r="L3729" i="8"/>
  <c r="L3730" i="8"/>
  <c r="L3731" i="8"/>
  <c r="L3732" i="8"/>
  <c r="L3733" i="8"/>
  <c r="L3734" i="8"/>
  <c r="L3735" i="8"/>
  <c r="L3736" i="8"/>
  <c r="L3737" i="8"/>
  <c r="L3738" i="8"/>
  <c r="L3739" i="8"/>
  <c r="L3740" i="8"/>
  <c r="L3741" i="8"/>
  <c r="L3742" i="8"/>
  <c r="L3743" i="8"/>
  <c r="L3744" i="8"/>
  <c r="L3745" i="8"/>
  <c r="L3746" i="8"/>
  <c r="L3747" i="8"/>
  <c r="L3748" i="8"/>
  <c r="L3749" i="8"/>
  <c r="L3750" i="8"/>
  <c r="L3751" i="8"/>
  <c r="L3752" i="8"/>
  <c r="L3753" i="8"/>
  <c r="L3754" i="8"/>
  <c r="L3755" i="8"/>
  <c r="L3756" i="8"/>
  <c r="L3757" i="8"/>
  <c r="L3758" i="8"/>
  <c r="L3759" i="8"/>
  <c r="L3760" i="8"/>
  <c r="L3761" i="8"/>
  <c r="L3762" i="8"/>
  <c r="L3763" i="8"/>
  <c r="L3764" i="8"/>
  <c r="L3765" i="8"/>
  <c r="L3766" i="8"/>
  <c r="L3767" i="8"/>
  <c r="L3768" i="8"/>
  <c r="L3769" i="8"/>
  <c r="L3770" i="8"/>
  <c r="L3771" i="8"/>
  <c r="L3772" i="8"/>
  <c r="L3773" i="8"/>
  <c r="L3774" i="8"/>
  <c r="L3775" i="8"/>
  <c r="L3776" i="8"/>
  <c r="L3777" i="8"/>
  <c r="L3778" i="8"/>
  <c r="L3779" i="8"/>
  <c r="L3780" i="8"/>
  <c r="L3781" i="8"/>
  <c r="L3782" i="8"/>
  <c r="L3783" i="8"/>
  <c r="L3784" i="8"/>
  <c r="L3785" i="8"/>
  <c r="L3786" i="8"/>
  <c r="L3787" i="8"/>
  <c r="L3788" i="8"/>
  <c r="L3789" i="8"/>
  <c r="L3790" i="8"/>
  <c r="L3791" i="8"/>
  <c r="L3792" i="8"/>
  <c r="L3793" i="8"/>
  <c r="L3794" i="8"/>
  <c r="L3795" i="8"/>
  <c r="L3796" i="8"/>
  <c r="L3797" i="8"/>
  <c r="L3798" i="8"/>
  <c r="L3799" i="8"/>
  <c r="L3800" i="8"/>
  <c r="L3801" i="8"/>
  <c r="L3802" i="8"/>
  <c r="L3803" i="8"/>
  <c r="L3804" i="8"/>
  <c r="L3805" i="8"/>
  <c r="L3806" i="8"/>
  <c r="L3807" i="8"/>
  <c r="L3808" i="8"/>
  <c r="L3809" i="8"/>
  <c r="L3810" i="8"/>
  <c r="L3811" i="8"/>
  <c r="L3812" i="8"/>
  <c r="L3813" i="8"/>
  <c r="L3814" i="8"/>
  <c r="L3815" i="8"/>
  <c r="L3816" i="8"/>
  <c r="L3817" i="8"/>
  <c r="L3818" i="8"/>
  <c r="L3819" i="8"/>
  <c r="L3820" i="8"/>
  <c r="L3821" i="8"/>
  <c r="L3822" i="8"/>
  <c r="L3823" i="8"/>
  <c r="L3824" i="8"/>
  <c r="L3825" i="8"/>
  <c r="L3826" i="8"/>
  <c r="L3827" i="8"/>
  <c r="L3828" i="8"/>
  <c r="L3829" i="8"/>
  <c r="L3830" i="8"/>
  <c r="L3831" i="8"/>
  <c r="L3832" i="8"/>
  <c r="L3833" i="8"/>
  <c r="L3834" i="8"/>
  <c r="L3835" i="8"/>
  <c r="L3836" i="8"/>
  <c r="L3837" i="8"/>
  <c r="L3838" i="8"/>
  <c r="L3839" i="8"/>
  <c r="L3840" i="8"/>
  <c r="L3841" i="8"/>
  <c r="L3842" i="8"/>
  <c r="L3843" i="8"/>
  <c r="L3844" i="8"/>
  <c r="L3845" i="8"/>
  <c r="L3846" i="8"/>
  <c r="L3847" i="8"/>
  <c r="L3848" i="8"/>
  <c r="L3849" i="8"/>
  <c r="L3850" i="8"/>
  <c r="L3851" i="8"/>
  <c r="L3852" i="8"/>
  <c r="L3853" i="8"/>
  <c r="L3854" i="8"/>
  <c r="L3855" i="8"/>
  <c r="L3856" i="8"/>
  <c r="L3857" i="8"/>
  <c r="L3858" i="8"/>
  <c r="L3859" i="8"/>
  <c r="L3860" i="8"/>
  <c r="L3861" i="8"/>
  <c r="L3862" i="8"/>
  <c r="L3863" i="8"/>
  <c r="L3864" i="8"/>
  <c r="L3865" i="8"/>
  <c r="L3866" i="8"/>
  <c r="L3867" i="8"/>
  <c r="L3868" i="8"/>
  <c r="L3869" i="8"/>
  <c r="L3870" i="8"/>
  <c r="L3871" i="8"/>
  <c r="L3872" i="8"/>
  <c r="L3873" i="8"/>
  <c r="L3874" i="8"/>
  <c r="L3875" i="8"/>
  <c r="L3876" i="8"/>
  <c r="L3877" i="8"/>
  <c r="L3878" i="8"/>
  <c r="L3879" i="8"/>
  <c r="L3880" i="8"/>
  <c r="L3881" i="8"/>
  <c r="L3882" i="8"/>
  <c r="L3883" i="8"/>
  <c r="L3884" i="8"/>
  <c r="L3885" i="8"/>
  <c r="L3886" i="8"/>
  <c r="L3887" i="8"/>
  <c r="L3888" i="8"/>
  <c r="L3889" i="8"/>
  <c r="L3890" i="8"/>
  <c r="L3891" i="8"/>
  <c r="L3892" i="8"/>
  <c r="L3893" i="8"/>
  <c r="L3894" i="8"/>
  <c r="L3895" i="8"/>
  <c r="L3896" i="8"/>
  <c r="L3897" i="8"/>
  <c r="L3898" i="8"/>
  <c r="L3899" i="8"/>
  <c r="L3900" i="8"/>
  <c r="L3901" i="8"/>
  <c r="L3902" i="8"/>
  <c r="L3903" i="8"/>
  <c r="L3904" i="8"/>
  <c r="L3905" i="8"/>
  <c r="L3906" i="8"/>
  <c r="L3907" i="8"/>
  <c r="L3908" i="8"/>
  <c r="L3909" i="8"/>
  <c r="L3910" i="8"/>
  <c r="L3911" i="8"/>
  <c r="L3912" i="8"/>
  <c r="L3913" i="8"/>
  <c r="L3914" i="8"/>
  <c r="L3915" i="8"/>
  <c r="L3916" i="8"/>
  <c r="L3917" i="8"/>
  <c r="L3918" i="8"/>
  <c r="L3919" i="8"/>
  <c r="L3920" i="8"/>
  <c r="L3921" i="8"/>
  <c r="L3922" i="8"/>
  <c r="L3923" i="8"/>
  <c r="L3924" i="8"/>
  <c r="L3925" i="8"/>
  <c r="L3926" i="8"/>
  <c r="L3927" i="8"/>
  <c r="L3928" i="8"/>
  <c r="L3929" i="8"/>
  <c r="L3930" i="8"/>
  <c r="L3931" i="8"/>
  <c r="L3932" i="8"/>
  <c r="L3933" i="8"/>
  <c r="L3934" i="8"/>
  <c r="L3935" i="8"/>
  <c r="L3936" i="8"/>
  <c r="L3937" i="8"/>
  <c r="L3938" i="8"/>
  <c r="L3939" i="8"/>
  <c r="L3940" i="8"/>
  <c r="L3941" i="8"/>
  <c r="L3942" i="8"/>
  <c r="L3943" i="8"/>
  <c r="L3944" i="8"/>
  <c r="L3945" i="8"/>
  <c r="L3946" i="8"/>
  <c r="L3947" i="8"/>
  <c r="L3948" i="8"/>
  <c r="L3949" i="8"/>
  <c r="L3950" i="8"/>
  <c r="L3951" i="8"/>
  <c r="L3952" i="8"/>
  <c r="L3953" i="8"/>
  <c r="L3954" i="8"/>
  <c r="L3955" i="8"/>
  <c r="L3956" i="8"/>
  <c r="L3957" i="8"/>
  <c r="L3958" i="8"/>
  <c r="L3959" i="8"/>
  <c r="L3960" i="8"/>
  <c r="L3961" i="8"/>
  <c r="L3962" i="8"/>
  <c r="L3963" i="8"/>
  <c r="L3964" i="8"/>
  <c r="L3965" i="8"/>
  <c r="L3966" i="8"/>
  <c r="L3967" i="8"/>
  <c r="L3968" i="8"/>
  <c r="L3969" i="8"/>
  <c r="L3970" i="8"/>
  <c r="L3971" i="8"/>
  <c r="L3972" i="8"/>
  <c r="L3973" i="8"/>
  <c r="L3974" i="8"/>
  <c r="L3975" i="8"/>
  <c r="L3976" i="8"/>
  <c r="L3977" i="8"/>
  <c r="L3978" i="8"/>
  <c r="L3979" i="8"/>
  <c r="L3980" i="8"/>
  <c r="L3981" i="8"/>
  <c r="L3982" i="8"/>
  <c r="L3983" i="8"/>
  <c r="L3984" i="8"/>
  <c r="L3985" i="8"/>
  <c r="L3986" i="8"/>
  <c r="L3987" i="8"/>
  <c r="L3988" i="8"/>
  <c r="L3989" i="8"/>
  <c r="L3990" i="8"/>
  <c r="L3991" i="8"/>
  <c r="L3992" i="8"/>
  <c r="L3993" i="8"/>
  <c r="L3994" i="8"/>
  <c r="L3995" i="8"/>
  <c r="L3996" i="8"/>
  <c r="L3997" i="8"/>
  <c r="L3998" i="8"/>
  <c r="L3999" i="8"/>
  <c r="L4000" i="8"/>
  <c r="L4001" i="8"/>
  <c r="L4002" i="8"/>
  <c r="L4003" i="8"/>
  <c r="L4004" i="8"/>
  <c r="L4005" i="8"/>
  <c r="L4006" i="8"/>
  <c r="L4007" i="8"/>
  <c r="L4008" i="8"/>
  <c r="L4009" i="8"/>
  <c r="L4010" i="8"/>
  <c r="L4011" i="8"/>
  <c r="L4012" i="8"/>
  <c r="L4013" i="8"/>
  <c r="L4014" i="8"/>
  <c r="L4015" i="8"/>
  <c r="L4016" i="8"/>
  <c r="L4017" i="8"/>
  <c r="L4018" i="8"/>
  <c r="L4019" i="8"/>
  <c r="L4020" i="8"/>
  <c r="L4021" i="8"/>
  <c r="L4022" i="8"/>
  <c r="L4023" i="8"/>
  <c r="L4024" i="8"/>
  <c r="L4025" i="8"/>
  <c r="L4026" i="8"/>
  <c r="L4027" i="8"/>
  <c r="L4028" i="8"/>
  <c r="L4029" i="8"/>
  <c r="L4030" i="8"/>
  <c r="L4031" i="8"/>
  <c r="L4032" i="8"/>
  <c r="L4033" i="8"/>
  <c r="L4034" i="8"/>
  <c r="L4035" i="8"/>
  <c r="L4036" i="8"/>
  <c r="L4037" i="8"/>
  <c r="L4038" i="8"/>
  <c r="L4039" i="8"/>
  <c r="L4040" i="8"/>
  <c r="L4041" i="8"/>
  <c r="L4042" i="8"/>
  <c r="L4043" i="8"/>
  <c r="L4044" i="8"/>
  <c r="L4045" i="8"/>
  <c r="L4046" i="8"/>
  <c r="L4047" i="8"/>
  <c r="L4048" i="8"/>
  <c r="L4049" i="8"/>
  <c r="L4050" i="8"/>
  <c r="L4051" i="8"/>
  <c r="L4052" i="8"/>
  <c r="L4053" i="8"/>
  <c r="L4054" i="8"/>
  <c r="L4055" i="8"/>
  <c r="L4056" i="8"/>
  <c r="L4057" i="8"/>
  <c r="L4058" i="8"/>
  <c r="L4059" i="8"/>
  <c r="L4060" i="8"/>
  <c r="L4061" i="8"/>
  <c r="L4062" i="8"/>
  <c r="L4063" i="8"/>
  <c r="L4064" i="8"/>
  <c r="L4065" i="8"/>
  <c r="L4066" i="8"/>
  <c r="L4067" i="8"/>
  <c r="L4068" i="8"/>
  <c r="L4069" i="8"/>
  <c r="L4070" i="8"/>
  <c r="L4071" i="8"/>
  <c r="L4072" i="8"/>
  <c r="L4073" i="8"/>
  <c r="L4074" i="8"/>
  <c r="L4075" i="8"/>
  <c r="L4076" i="8"/>
  <c r="L4077" i="8"/>
  <c r="L4078" i="8"/>
  <c r="L4079" i="8"/>
  <c r="L4080" i="8"/>
  <c r="L4081" i="8"/>
  <c r="L4082" i="8"/>
  <c r="L4083" i="8"/>
  <c r="L4084" i="8"/>
  <c r="L4085" i="8"/>
  <c r="L4086" i="8"/>
  <c r="L4087" i="8"/>
  <c r="L4088" i="8"/>
  <c r="L4089" i="8"/>
  <c r="L4090" i="8"/>
  <c r="L4091" i="8"/>
  <c r="L4092" i="8"/>
  <c r="L4093" i="8"/>
  <c r="L4094" i="8"/>
  <c r="L4095" i="8"/>
  <c r="L4096" i="8"/>
  <c r="L4097" i="8"/>
  <c r="L4098" i="8"/>
  <c r="L4099" i="8"/>
  <c r="L4100" i="8"/>
  <c r="L4101" i="8"/>
  <c r="L4102" i="8"/>
  <c r="L4103" i="8"/>
  <c r="L4104" i="8"/>
  <c r="L4105" i="8"/>
  <c r="L4106" i="8"/>
  <c r="L4107" i="8"/>
  <c r="L4108" i="8"/>
  <c r="L4109" i="8"/>
  <c r="L4110" i="8"/>
  <c r="L4111" i="8"/>
  <c r="L4112" i="8"/>
  <c r="L4113" i="8"/>
  <c r="L4114" i="8"/>
  <c r="L4115" i="8"/>
  <c r="L4116" i="8"/>
  <c r="L4117" i="8"/>
  <c r="L4118" i="8"/>
  <c r="L4119" i="8"/>
  <c r="L4120" i="8"/>
  <c r="L4121" i="8"/>
  <c r="L4122" i="8"/>
  <c r="L4123" i="8"/>
  <c r="L4124" i="8"/>
  <c r="L4125" i="8"/>
  <c r="L4126" i="8"/>
  <c r="L4127" i="8"/>
  <c r="L4128" i="8"/>
  <c r="L4129" i="8"/>
  <c r="L4130" i="8"/>
  <c r="L4131" i="8"/>
  <c r="L4132" i="8"/>
  <c r="L4133" i="8"/>
  <c r="L4134" i="8"/>
  <c r="L4135" i="8"/>
  <c r="L4136" i="8"/>
  <c r="L4137" i="8"/>
  <c r="L4138" i="8"/>
  <c r="L4139" i="8"/>
  <c r="L4140" i="8"/>
  <c r="L4141" i="8"/>
  <c r="L4142" i="8"/>
  <c r="L4143" i="8"/>
  <c r="L4144" i="8"/>
  <c r="L4145" i="8"/>
  <c r="L4146" i="8"/>
  <c r="L4147" i="8"/>
  <c r="L4148" i="8"/>
  <c r="L4149" i="8"/>
  <c r="L4150" i="8"/>
  <c r="L4151" i="8"/>
  <c r="L4152" i="8"/>
  <c r="L4153" i="8"/>
  <c r="L4154" i="8"/>
  <c r="L4155" i="8"/>
  <c r="L4156" i="8"/>
  <c r="L4157" i="8"/>
  <c r="L4158" i="8"/>
  <c r="L4159" i="8"/>
  <c r="L4160" i="8"/>
  <c r="L4161" i="8"/>
  <c r="L4162" i="8"/>
  <c r="L4163" i="8"/>
  <c r="L4164" i="8"/>
  <c r="L4165" i="8"/>
  <c r="L4166" i="8"/>
  <c r="L4167" i="8"/>
  <c r="L4168" i="8"/>
  <c r="L4169" i="8"/>
  <c r="L4170" i="8"/>
  <c r="L4171" i="8"/>
  <c r="L4172" i="8"/>
  <c r="L4173" i="8"/>
  <c r="L4174" i="8"/>
  <c r="L4175" i="8"/>
  <c r="L4176" i="8"/>
  <c r="L4177" i="8"/>
  <c r="L4178" i="8"/>
  <c r="L4179" i="8"/>
  <c r="L4180" i="8"/>
  <c r="L4181" i="8"/>
  <c r="L4182" i="8"/>
  <c r="L4183" i="8"/>
  <c r="L4184" i="8"/>
  <c r="L4185" i="8"/>
  <c r="L4186" i="8"/>
  <c r="L4187" i="8"/>
  <c r="L4188" i="8"/>
  <c r="L4189" i="8"/>
  <c r="L4190" i="8"/>
  <c r="L4191" i="8"/>
  <c r="L4192" i="8"/>
  <c r="L4193" i="8"/>
  <c r="L4194" i="8"/>
  <c r="L4195" i="8"/>
  <c r="L4196" i="8"/>
  <c r="L4197" i="8"/>
  <c r="L4198" i="8"/>
  <c r="L4199" i="8"/>
  <c r="L4200" i="8"/>
  <c r="L4201" i="8"/>
  <c r="L4202" i="8"/>
  <c r="L4203" i="8"/>
  <c r="L4204" i="8"/>
  <c r="L4205" i="8"/>
  <c r="L4206" i="8"/>
  <c r="L4207" i="8"/>
  <c r="L4208" i="8"/>
  <c r="L4209" i="8"/>
  <c r="L4210" i="8"/>
  <c r="L4211" i="8"/>
  <c r="L4212" i="8"/>
  <c r="L4213" i="8"/>
  <c r="L4214" i="8"/>
  <c r="L4215" i="8"/>
  <c r="L4216" i="8"/>
  <c r="L4217" i="8"/>
  <c r="L4218" i="8"/>
  <c r="L4219" i="8"/>
  <c r="L4220" i="8"/>
  <c r="L4221" i="8"/>
  <c r="L4222" i="8"/>
  <c r="L4223" i="8"/>
  <c r="L4224" i="8"/>
  <c r="L4225" i="8"/>
  <c r="L4226" i="8"/>
  <c r="L4227" i="8"/>
  <c r="L4228" i="8"/>
  <c r="L4229" i="8"/>
  <c r="L4230" i="8"/>
  <c r="L4231" i="8"/>
  <c r="L4232" i="8"/>
  <c r="L4233" i="8"/>
  <c r="L4234" i="8"/>
  <c r="L4235" i="8"/>
  <c r="L4236" i="8"/>
  <c r="L4237" i="8"/>
  <c r="L4238" i="8"/>
  <c r="L4239" i="8"/>
  <c r="L4240" i="8"/>
  <c r="L4241" i="8"/>
  <c r="L4242" i="8"/>
  <c r="L4243" i="8"/>
  <c r="L4244" i="8"/>
  <c r="L4245" i="8"/>
  <c r="L4246" i="8"/>
  <c r="L4247" i="8"/>
  <c r="L4248" i="8"/>
  <c r="L4249" i="8"/>
  <c r="L4250" i="8"/>
  <c r="L4251" i="8"/>
  <c r="L4252" i="8"/>
  <c r="L4253" i="8"/>
  <c r="L4254" i="8"/>
  <c r="L4255" i="8"/>
  <c r="L4256" i="8"/>
  <c r="L4257" i="8"/>
  <c r="L4258" i="8"/>
  <c r="L4259" i="8"/>
  <c r="L4260" i="8"/>
  <c r="L4261" i="8"/>
  <c r="L4262" i="8"/>
  <c r="L4263" i="8"/>
  <c r="L4264" i="8"/>
  <c r="L4265" i="8"/>
  <c r="L4266" i="8"/>
  <c r="L4267" i="8"/>
  <c r="L4268" i="8"/>
  <c r="L4269" i="8"/>
  <c r="L4270" i="8"/>
  <c r="L4271" i="8"/>
  <c r="L4272" i="8"/>
  <c r="L4273" i="8"/>
  <c r="L4274" i="8"/>
  <c r="L4275" i="8"/>
  <c r="L4276" i="8"/>
  <c r="L4277" i="8"/>
  <c r="L4278" i="8"/>
  <c r="L4279" i="8"/>
  <c r="L4280" i="8"/>
  <c r="L4281" i="8"/>
  <c r="L4282" i="8"/>
  <c r="L4283" i="8"/>
  <c r="L4284" i="8"/>
  <c r="L4285" i="8"/>
  <c r="L4286" i="8"/>
  <c r="L4287" i="8"/>
  <c r="L4288" i="8"/>
  <c r="L4289" i="8"/>
  <c r="L4290" i="8"/>
  <c r="L4291" i="8"/>
  <c r="L4292" i="8"/>
  <c r="L4293" i="8"/>
  <c r="L4294" i="8"/>
  <c r="L4295" i="8"/>
  <c r="L4296" i="8"/>
  <c r="L4297" i="8"/>
  <c r="L4298" i="8"/>
  <c r="L4299" i="8"/>
  <c r="L4300" i="8"/>
  <c r="L4301" i="8"/>
  <c r="L4302" i="8"/>
  <c r="L4303" i="8"/>
  <c r="L4304" i="8"/>
  <c r="L4305" i="8"/>
  <c r="L4306" i="8"/>
  <c r="L4307" i="8"/>
  <c r="L4308" i="8"/>
  <c r="L4309" i="8"/>
  <c r="L4310" i="8"/>
  <c r="L4311" i="8"/>
  <c r="L4312" i="8"/>
  <c r="L4313" i="8"/>
  <c r="L4314" i="8"/>
  <c r="L4315" i="8"/>
  <c r="L4316" i="8"/>
  <c r="L4317" i="8"/>
  <c r="L4318" i="8"/>
  <c r="L4319" i="8"/>
  <c r="L4320" i="8"/>
  <c r="L4321" i="8"/>
  <c r="L4322" i="8"/>
  <c r="L4323" i="8"/>
  <c r="L4324" i="8"/>
  <c r="L4325" i="8"/>
  <c r="L4326" i="8"/>
  <c r="L4327" i="8"/>
  <c r="L4328" i="8"/>
  <c r="L4329" i="8"/>
  <c r="L4330" i="8"/>
  <c r="L4331" i="8"/>
  <c r="L4332" i="8"/>
  <c r="L4333" i="8"/>
  <c r="L4334" i="8"/>
  <c r="L4335" i="8"/>
  <c r="L4336" i="8"/>
  <c r="L4337" i="8"/>
  <c r="L4338" i="8"/>
  <c r="L4339" i="8"/>
  <c r="L4340" i="8"/>
  <c r="L4341" i="8"/>
  <c r="L4342" i="8"/>
  <c r="L4343" i="8"/>
  <c r="L4344" i="8"/>
  <c r="L4345" i="8"/>
  <c r="L4346" i="8"/>
  <c r="L4347" i="8"/>
  <c r="L4348" i="8"/>
  <c r="L4349" i="8"/>
  <c r="L4350" i="8"/>
  <c r="L4351" i="8"/>
  <c r="L4352" i="8"/>
  <c r="L4353" i="8"/>
  <c r="L4354" i="8"/>
  <c r="L4355" i="8"/>
  <c r="L4356" i="8"/>
  <c r="L4357" i="8"/>
  <c r="L4358" i="8"/>
  <c r="L4359" i="8"/>
  <c r="L4360" i="8"/>
  <c r="L4361" i="8"/>
  <c r="L4362" i="8"/>
  <c r="L4363" i="8"/>
  <c r="L4364" i="8"/>
  <c r="L4365" i="8"/>
  <c r="L4366" i="8"/>
  <c r="L4367" i="8"/>
  <c r="L4368" i="8"/>
  <c r="L4369" i="8"/>
  <c r="L4370" i="8"/>
  <c r="L4371" i="8"/>
  <c r="L4372" i="8"/>
  <c r="L4373" i="8"/>
  <c r="L4374" i="8"/>
  <c r="L4375" i="8"/>
  <c r="L4376" i="8"/>
  <c r="L4377" i="8"/>
  <c r="L4378" i="8"/>
  <c r="L4379" i="8"/>
  <c r="L4380" i="8"/>
  <c r="L4381" i="8"/>
  <c r="L4382" i="8"/>
  <c r="L4383" i="8"/>
  <c r="L4384" i="8"/>
  <c r="L4385" i="8"/>
  <c r="L4386" i="8"/>
  <c r="L4387" i="8"/>
  <c r="L4388" i="8"/>
  <c r="L4389" i="8"/>
  <c r="L4390" i="8"/>
  <c r="L4391" i="8"/>
  <c r="L4392" i="8"/>
  <c r="L4393" i="8"/>
  <c r="L4394" i="8"/>
  <c r="L4395" i="8"/>
  <c r="L4396" i="8"/>
  <c r="L4397" i="8"/>
  <c r="L4398" i="8"/>
  <c r="L4399" i="8"/>
  <c r="L4400" i="8"/>
  <c r="L4401" i="8"/>
  <c r="L4402" i="8"/>
  <c r="L4403" i="8"/>
  <c r="L4404" i="8"/>
  <c r="L4405" i="8"/>
  <c r="L4406" i="8"/>
  <c r="L4407" i="8"/>
  <c r="L4408" i="8"/>
  <c r="L4409" i="8"/>
  <c r="L4410" i="8"/>
  <c r="L4411" i="8"/>
  <c r="L4412" i="8"/>
  <c r="L4413" i="8"/>
  <c r="L4414" i="8"/>
  <c r="L4415" i="8"/>
  <c r="L4416" i="8"/>
  <c r="L4417" i="8"/>
  <c r="L4418" i="8"/>
  <c r="L4419" i="8"/>
  <c r="L4420" i="8"/>
  <c r="L4421" i="8"/>
  <c r="L4422" i="8"/>
  <c r="L4423" i="8"/>
  <c r="L4424" i="8"/>
  <c r="L4425" i="8"/>
  <c r="L4426" i="8"/>
  <c r="L4427" i="8"/>
  <c r="L4428" i="8"/>
  <c r="L4429" i="8"/>
  <c r="L4430" i="8"/>
  <c r="L4431" i="8"/>
  <c r="L4432" i="8"/>
  <c r="L4433" i="8"/>
  <c r="L4434" i="8"/>
  <c r="L4435" i="8"/>
  <c r="L4436" i="8"/>
  <c r="L4437" i="8"/>
  <c r="L4438" i="8"/>
  <c r="L4439" i="8"/>
  <c r="L4440" i="8"/>
  <c r="L4441" i="8"/>
  <c r="L4442" i="8"/>
  <c r="L4443" i="8"/>
  <c r="L4444" i="8"/>
  <c r="L4445" i="8"/>
  <c r="L4446" i="8"/>
  <c r="L4447" i="8"/>
  <c r="L4448" i="8"/>
  <c r="L4449" i="8"/>
  <c r="L4450" i="8"/>
  <c r="L4451" i="8"/>
  <c r="L4452" i="8"/>
  <c r="L4453" i="8"/>
  <c r="L4454" i="8"/>
  <c r="L4455" i="8"/>
  <c r="L4456" i="8"/>
  <c r="L4457" i="8"/>
  <c r="L4458" i="8"/>
  <c r="L4459" i="8"/>
  <c r="L4460" i="8"/>
  <c r="L4461" i="8"/>
  <c r="L4462" i="8"/>
  <c r="L4463" i="8"/>
  <c r="L4464" i="8"/>
  <c r="L4465" i="8"/>
  <c r="L4466" i="8"/>
  <c r="L4467" i="8"/>
  <c r="L4468" i="8"/>
  <c r="L4469" i="8"/>
  <c r="L4470" i="8"/>
  <c r="L4471" i="8"/>
  <c r="L4472" i="8"/>
  <c r="L4473" i="8"/>
  <c r="L4474" i="8"/>
  <c r="L4475" i="8"/>
  <c r="L4476" i="8"/>
  <c r="L4477" i="8"/>
  <c r="L4478" i="8"/>
  <c r="L4479" i="8"/>
  <c r="L4480" i="8"/>
  <c r="L4481" i="8"/>
  <c r="L4482" i="8"/>
  <c r="L4483" i="8"/>
  <c r="L4484" i="8"/>
  <c r="L4485" i="8"/>
  <c r="L4486" i="8"/>
  <c r="L4487" i="8"/>
  <c r="L4488" i="8"/>
  <c r="L4489" i="8"/>
  <c r="L4490" i="8"/>
  <c r="L4491" i="8"/>
  <c r="L4492" i="8"/>
  <c r="L4493" i="8"/>
  <c r="L4494" i="8"/>
  <c r="L4495" i="8"/>
  <c r="L4496" i="8"/>
  <c r="L4497" i="8"/>
  <c r="L4498" i="8"/>
  <c r="L4499" i="8"/>
  <c r="L4500" i="8"/>
  <c r="L4501" i="8"/>
  <c r="L4502" i="8"/>
  <c r="L4503" i="8"/>
  <c r="L4504" i="8"/>
  <c r="L4505" i="8"/>
  <c r="L4506" i="8"/>
  <c r="L4507" i="8"/>
  <c r="L4508" i="8"/>
  <c r="L4509" i="8"/>
  <c r="L4510" i="8"/>
  <c r="L4511" i="8"/>
  <c r="L4512" i="8"/>
  <c r="L4513" i="8"/>
  <c r="L4514" i="8"/>
  <c r="L4515" i="8"/>
  <c r="L4516" i="8"/>
  <c r="L4517" i="8"/>
  <c r="L4518" i="8"/>
  <c r="L4519" i="8"/>
  <c r="L4520" i="8"/>
  <c r="L4521" i="8"/>
  <c r="L4522" i="8"/>
  <c r="L4523" i="8"/>
  <c r="L4524" i="8"/>
  <c r="L4525" i="8"/>
  <c r="L4526" i="8"/>
  <c r="L4527" i="8"/>
  <c r="L4528" i="8"/>
  <c r="L4529" i="8"/>
  <c r="L4530" i="8"/>
  <c r="L4531" i="8"/>
  <c r="L4532" i="8"/>
  <c r="L4533" i="8"/>
  <c r="L4534" i="8"/>
  <c r="L4535" i="8"/>
  <c r="L4536" i="8"/>
  <c r="L4537" i="8"/>
  <c r="L4538" i="8"/>
  <c r="L4539" i="8"/>
  <c r="L4540" i="8"/>
  <c r="L4541" i="8"/>
  <c r="L4542" i="8"/>
  <c r="L4543" i="8"/>
  <c r="L4544" i="8"/>
  <c r="L4545" i="8"/>
  <c r="L4546" i="8"/>
  <c r="L4547" i="8"/>
  <c r="L4548" i="8"/>
  <c r="L4549" i="8"/>
  <c r="L4550" i="8"/>
  <c r="L4551" i="8"/>
  <c r="L4552" i="8"/>
  <c r="L4553" i="8"/>
  <c r="L4554" i="8"/>
  <c r="L4555" i="8"/>
  <c r="L4556" i="8"/>
  <c r="L4557" i="8"/>
  <c r="L4558" i="8"/>
  <c r="L4559" i="8"/>
  <c r="L4560" i="8"/>
  <c r="L4561" i="8"/>
  <c r="L4562" i="8"/>
  <c r="L4563" i="8"/>
  <c r="L4564" i="8"/>
  <c r="L4565" i="8"/>
  <c r="L4566" i="8"/>
  <c r="L4567" i="8"/>
  <c r="L4568" i="8"/>
  <c r="L4569" i="8"/>
  <c r="L4570" i="8"/>
  <c r="L4571" i="8"/>
  <c r="L4572" i="8"/>
  <c r="L4573" i="8"/>
  <c r="L4574" i="8"/>
  <c r="L4575" i="8"/>
  <c r="L4576" i="8"/>
  <c r="L4577" i="8"/>
  <c r="L4578" i="8"/>
  <c r="L4579" i="8"/>
  <c r="L4580" i="8"/>
  <c r="L4581" i="8"/>
  <c r="L4582" i="8"/>
  <c r="L4583" i="8"/>
  <c r="L4584" i="8"/>
  <c r="L4585" i="8"/>
  <c r="L4586" i="8"/>
  <c r="L4587" i="8"/>
  <c r="L4588" i="8"/>
  <c r="L4589" i="8"/>
  <c r="L4590" i="8"/>
  <c r="L4591" i="8"/>
  <c r="L4592" i="8"/>
  <c r="L4593" i="8"/>
  <c r="L4594" i="8"/>
  <c r="L4595" i="8"/>
  <c r="L4596" i="8"/>
  <c r="L4597" i="8"/>
  <c r="L4598" i="8"/>
  <c r="L4599" i="8"/>
  <c r="L4600" i="8"/>
  <c r="L4601" i="8"/>
  <c r="L4602" i="8"/>
  <c r="L4603" i="8"/>
  <c r="L4604" i="8"/>
  <c r="L4605" i="8"/>
  <c r="L4606" i="8"/>
  <c r="L4607" i="8"/>
  <c r="L4608" i="8"/>
  <c r="L4609" i="8"/>
  <c r="L4610" i="8"/>
  <c r="L4611" i="8"/>
  <c r="L4612" i="8"/>
  <c r="L4613" i="8"/>
  <c r="L4614" i="8"/>
  <c r="L4615" i="8"/>
  <c r="L4616" i="8"/>
  <c r="L4617" i="8"/>
  <c r="L4618" i="8"/>
  <c r="L4619" i="8"/>
  <c r="L4620" i="8"/>
  <c r="L4621" i="8"/>
  <c r="L4622" i="8"/>
  <c r="L4623" i="8"/>
  <c r="L4624" i="8"/>
  <c r="L4625" i="8"/>
  <c r="L4626" i="8"/>
  <c r="L4627" i="8"/>
  <c r="L4628" i="8"/>
  <c r="L4629" i="8"/>
  <c r="L4630" i="8"/>
  <c r="L4631" i="8"/>
  <c r="L4632" i="8"/>
  <c r="L4633" i="8"/>
  <c r="L4634" i="8"/>
  <c r="L4635" i="8"/>
  <c r="L4636" i="8"/>
  <c r="L4637" i="8"/>
  <c r="L4638" i="8"/>
  <c r="L4639" i="8"/>
  <c r="L4640" i="8"/>
  <c r="L4641" i="8"/>
  <c r="L4642" i="8"/>
  <c r="L4643" i="8"/>
  <c r="L4644" i="8"/>
  <c r="L4645" i="8"/>
  <c r="L4646" i="8"/>
  <c r="L4647" i="8"/>
  <c r="L4648" i="8"/>
  <c r="L4649" i="8"/>
  <c r="L4650" i="8"/>
  <c r="L4651" i="8"/>
  <c r="L4652" i="8"/>
  <c r="L4653" i="8"/>
  <c r="L4654" i="8"/>
  <c r="L4655" i="8"/>
  <c r="L4656" i="8"/>
  <c r="L4657" i="8"/>
  <c r="L4658" i="8"/>
  <c r="L4659" i="8"/>
  <c r="L4660" i="8"/>
  <c r="L4661" i="8"/>
  <c r="L4662" i="8"/>
  <c r="L4663" i="8"/>
  <c r="L4664" i="8"/>
  <c r="L4665" i="8"/>
  <c r="L4666" i="8"/>
  <c r="L4667" i="8"/>
  <c r="L4668" i="8"/>
  <c r="L4669" i="8"/>
  <c r="L4670" i="8"/>
  <c r="L4671" i="8"/>
  <c r="L4672" i="8"/>
  <c r="L4673" i="8"/>
  <c r="L4674" i="8"/>
  <c r="L4675" i="8"/>
  <c r="L4676" i="8"/>
  <c r="L4677" i="8"/>
  <c r="L4678" i="8"/>
  <c r="L4679" i="8"/>
  <c r="L4680" i="8"/>
  <c r="L4681" i="8"/>
  <c r="L4682" i="8"/>
  <c r="L4683" i="8"/>
  <c r="L4684" i="8"/>
  <c r="L4685" i="8"/>
  <c r="L4686" i="8"/>
  <c r="L4687" i="8"/>
  <c r="L4688" i="8"/>
  <c r="L4689" i="8"/>
  <c r="L4690" i="8"/>
  <c r="L4691" i="8"/>
  <c r="L4692" i="8"/>
  <c r="L4693" i="8"/>
  <c r="L4694" i="8"/>
  <c r="L4695" i="8"/>
  <c r="L4696" i="8"/>
  <c r="L4697" i="8"/>
  <c r="L4698" i="8"/>
  <c r="L4699" i="8"/>
  <c r="L4700" i="8"/>
  <c r="L4701" i="8"/>
  <c r="L4702" i="8"/>
  <c r="L4703" i="8"/>
  <c r="L4704" i="8"/>
  <c r="L4705" i="8"/>
  <c r="L4706" i="8"/>
  <c r="L4707" i="8"/>
  <c r="L4708" i="8"/>
  <c r="L4709" i="8"/>
  <c r="L4710" i="8"/>
  <c r="L4711" i="8"/>
  <c r="L4712" i="8"/>
  <c r="L4713" i="8"/>
  <c r="L4714" i="8"/>
  <c r="L4715" i="8"/>
  <c r="L4716" i="8"/>
  <c r="L4717" i="8"/>
  <c r="L4718" i="8"/>
  <c r="L4719" i="8"/>
  <c r="L4720" i="8"/>
  <c r="L4721" i="8"/>
  <c r="L4722" i="8"/>
  <c r="L4723" i="8"/>
  <c r="L4724" i="8"/>
  <c r="L4725" i="8"/>
  <c r="L4726" i="8"/>
  <c r="L4727" i="8"/>
  <c r="L4728" i="8"/>
  <c r="L4729" i="8"/>
  <c r="L4730" i="8"/>
  <c r="L4731" i="8"/>
  <c r="L4732" i="8"/>
  <c r="L4733" i="8"/>
  <c r="L4734" i="8"/>
  <c r="L4735" i="8"/>
  <c r="L4736" i="8"/>
  <c r="L4737" i="8"/>
  <c r="L4738" i="8"/>
  <c r="L4739" i="8"/>
  <c r="L4740" i="8"/>
  <c r="L4741" i="8"/>
  <c r="L4742" i="8"/>
  <c r="L4743" i="8"/>
  <c r="L4744" i="8"/>
  <c r="L4745" i="8"/>
  <c r="L4746" i="8"/>
  <c r="L4747" i="8"/>
  <c r="L4748" i="8"/>
  <c r="L4749" i="8"/>
  <c r="L4750" i="8"/>
  <c r="L4751" i="8"/>
  <c r="L4752" i="8"/>
  <c r="L4753" i="8"/>
  <c r="L4754" i="8"/>
  <c r="L4755" i="8"/>
  <c r="L4756" i="8"/>
  <c r="L4757" i="8"/>
  <c r="L4758" i="8"/>
  <c r="L4759" i="8"/>
  <c r="L4760" i="8"/>
  <c r="L4761" i="8"/>
  <c r="L4762" i="8"/>
  <c r="L4763" i="8"/>
  <c r="L4764" i="8"/>
  <c r="L4765" i="8"/>
  <c r="L4766" i="8"/>
  <c r="L4767" i="8"/>
  <c r="L4768" i="8"/>
  <c r="L4769" i="8"/>
  <c r="L4770" i="8"/>
  <c r="L4771" i="8"/>
  <c r="L4772" i="8"/>
  <c r="L4773" i="8"/>
  <c r="L4774" i="8"/>
  <c r="L4775" i="8"/>
  <c r="L4776" i="8"/>
  <c r="L4777" i="8"/>
  <c r="L4778" i="8"/>
  <c r="L4779" i="8"/>
  <c r="L4780" i="8"/>
  <c r="L4781" i="8"/>
  <c r="L4782" i="8"/>
  <c r="L4783" i="8"/>
  <c r="L4784" i="8"/>
  <c r="L4785" i="8"/>
  <c r="L4786" i="8"/>
  <c r="L4787" i="8"/>
  <c r="L4788" i="8"/>
  <c r="L4789" i="8"/>
  <c r="L4790" i="8"/>
  <c r="L4791" i="8"/>
  <c r="L4792" i="8"/>
  <c r="L4793" i="8"/>
  <c r="L4794" i="8"/>
  <c r="L4795" i="8"/>
  <c r="L4796" i="8"/>
  <c r="L4797" i="8"/>
  <c r="L4798" i="8"/>
  <c r="L4799" i="8"/>
  <c r="L4800" i="8"/>
  <c r="L4801" i="8"/>
  <c r="L4802" i="8"/>
  <c r="L4803" i="8"/>
  <c r="L4804" i="8"/>
  <c r="L4805" i="8"/>
  <c r="L4806" i="8"/>
  <c r="L4807" i="8"/>
  <c r="L4808" i="8"/>
  <c r="L4809" i="8"/>
  <c r="L4810" i="8"/>
  <c r="L4811" i="8"/>
  <c r="L4812" i="8"/>
  <c r="L4813" i="8"/>
  <c r="L4814" i="8"/>
  <c r="L4815" i="8"/>
  <c r="L4816" i="8"/>
  <c r="L4817" i="8"/>
  <c r="L4818" i="8"/>
  <c r="L4819" i="8"/>
  <c r="L4820" i="8"/>
  <c r="L4821" i="8"/>
  <c r="L4822" i="8"/>
  <c r="L4823" i="8"/>
  <c r="L4824" i="8"/>
  <c r="L4825" i="8"/>
  <c r="L4826" i="8"/>
  <c r="L4827" i="8"/>
  <c r="L4828" i="8"/>
  <c r="L4829" i="8"/>
  <c r="L4830" i="8"/>
  <c r="L4831" i="8"/>
  <c r="L4832" i="8"/>
  <c r="L4833" i="8"/>
  <c r="L4834" i="8"/>
  <c r="L4835" i="8"/>
  <c r="L4836" i="8"/>
  <c r="L4837" i="8"/>
  <c r="L4838" i="8"/>
  <c r="L4839" i="8"/>
  <c r="L4840" i="8"/>
  <c r="L4841" i="8"/>
  <c r="L4842" i="8"/>
  <c r="L4843" i="8"/>
  <c r="L4844" i="8"/>
  <c r="L4845" i="8"/>
  <c r="L4846" i="8"/>
  <c r="L4847" i="8"/>
  <c r="L4848" i="8"/>
  <c r="L4849" i="8"/>
  <c r="L4850" i="8"/>
  <c r="L4851" i="8"/>
  <c r="L4852" i="8"/>
  <c r="L4853" i="8"/>
  <c r="L4854" i="8"/>
  <c r="L4855" i="8"/>
  <c r="L4856" i="8"/>
  <c r="L4857" i="8"/>
  <c r="L4858" i="8"/>
  <c r="L4859" i="8"/>
  <c r="L4860" i="8"/>
  <c r="L4861" i="8"/>
  <c r="L4862" i="8"/>
  <c r="L4863" i="8"/>
  <c r="L4864" i="8"/>
  <c r="L4865" i="8"/>
  <c r="L4866" i="8"/>
  <c r="L4867" i="8"/>
  <c r="L4868" i="8"/>
  <c r="L4869" i="8"/>
  <c r="L4870" i="8"/>
  <c r="L4871" i="8"/>
  <c r="L4872" i="8"/>
  <c r="L4873" i="8"/>
  <c r="L4874" i="8"/>
  <c r="L4875" i="8"/>
  <c r="L4876" i="8"/>
  <c r="L4877" i="8"/>
  <c r="L4878" i="8"/>
  <c r="L4879" i="8"/>
  <c r="L4880" i="8"/>
  <c r="L4881" i="8"/>
  <c r="L4882" i="8"/>
  <c r="L4883" i="8"/>
  <c r="L4884" i="8"/>
  <c r="L4885" i="8"/>
  <c r="L4886" i="8"/>
  <c r="L4887" i="8"/>
  <c r="L4888" i="8"/>
  <c r="L4889" i="8"/>
  <c r="L4890" i="8"/>
  <c r="L4891" i="8"/>
  <c r="L4892" i="8"/>
  <c r="L4893" i="8"/>
  <c r="L4894" i="8"/>
  <c r="L4895" i="8"/>
  <c r="L4896" i="8"/>
  <c r="L4897" i="8"/>
  <c r="L4898" i="8"/>
  <c r="L4899" i="8"/>
  <c r="L4900" i="8"/>
  <c r="L4901" i="8"/>
  <c r="L4902" i="8"/>
  <c r="L4903" i="8"/>
  <c r="L4904" i="8"/>
  <c r="L4905" i="8"/>
  <c r="L4906" i="8"/>
  <c r="L4907" i="8"/>
  <c r="L4908" i="8"/>
  <c r="L4909" i="8"/>
  <c r="L4910" i="8"/>
  <c r="L4911" i="8"/>
  <c r="L4912" i="8"/>
  <c r="L4913" i="8"/>
  <c r="L4914" i="8"/>
  <c r="L4915" i="8"/>
  <c r="L4916" i="8"/>
  <c r="L4917" i="8"/>
  <c r="L4918" i="8"/>
  <c r="L4919" i="8"/>
  <c r="L4920" i="8"/>
  <c r="L4921" i="8"/>
  <c r="L4922" i="8"/>
  <c r="L4923" i="8"/>
  <c r="L4924" i="8"/>
  <c r="L4925" i="8"/>
  <c r="L4926" i="8"/>
  <c r="L4927" i="8"/>
  <c r="L4928" i="8"/>
  <c r="L4929" i="8"/>
  <c r="L4930" i="8"/>
  <c r="L4931" i="8"/>
  <c r="L4932" i="8"/>
  <c r="L4933" i="8"/>
  <c r="L4934" i="8"/>
  <c r="L4935" i="8"/>
  <c r="L4936" i="8"/>
  <c r="L4937" i="8"/>
  <c r="L4938" i="8"/>
  <c r="L4939" i="8"/>
  <c r="L4940" i="8"/>
  <c r="L4941" i="8"/>
  <c r="L4942" i="8"/>
  <c r="L4943" i="8"/>
  <c r="L4944" i="8"/>
  <c r="L4945" i="8"/>
  <c r="L4946" i="8"/>
  <c r="L4947" i="8"/>
  <c r="L4948" i="8"/>
  <c r="L4949" i="8"/>
  <c r="L4950" i="8"/>
  <c r="L4951" i="8"/>
  <c r="L4952" i="8"/>
  <c r="L4953" i="8"/>
  <c r="L4954" i="8"/>
  <c r="L4955" i="8"/>
  <c r="L4956" i="8"/>
  <c r="L4957" i="8"/>
  <c r="L4958" i="8"/>
  <c r="L4959" i="8"/>
  <c r="L4960" i="8"/>
  <c r="L4961" i="8"/>
  <c r="L4962" i="8"/>
  <c r="L4963" i="8"/>
  <c r="L4964" i="8"/>
  <c r="L4965" i="8"/>
  <c r="L4966" i="8"/>
  <c r="L4967" i="8"/>
  <c r="L4968" i="8"/>
  <c r="L4969" i="8"/>
  <c r="L4970" i="8"/>
  <c r="L4971" i="8"/>
  <c r="L4972" i="8"/>
  <c r="L4973" i="8"/>
  <c r="L4974" i="8"/>
  <c r="L4975" i="8"/>
  <c r="L4976" i="8"/>
  <c r="L4977" i="8"/>
  <c r="L4978" i="8"/>
  <c r="L4979" i="8"/>
  <c r="L4980" i="8"/>
  <c r="L4981" i="8"/>
  <c r="L4982" i="8"/>
  <c r="L4983" i="8"/>
  <c r="L4984" i="8"/>
  <c r="L4985" i="8"/>
  <c r="L4986" i="8"/>
  <c r="L4987" i="8"/>
  <c r="L4988" i="8"/>
  <c r="L4989" i="8"/>
  <c r="L4990" i="8"/>
  <c r="L4991" i="8"/>
  <c r="L4992" i="8"/>
  <c r="L4993" i="8"/>
  <c r="L4994" i="8"/>
  <c r="L4995" i="8"/>
  <c r="L4996" i="8"/>
  <c r="L4997" i="8"/>
  <c r="L4998" i="8"/>
  <c r="L4999" i="8"/>
  <c r="L5000" i="8"/>
  <c r="L5001" i="8"/>
  <c r="L5002" i="8"/>
  <c r="L5003" i="8"/>
  <c r="L5004" i="8"/>
  <c r="L5005" i="8"/>
  <c r="L5006" i="8"/>
  <c r="L5007" i="8"/>
  <c r="L5008" i="8"/>
  <c r="L5009" i="8"/>
  <c r="L5010" i="8"/>
  <c r="L5011" i="8"/>
  <c r="L5012" i="8"/>
  <c r="L5013" i="8"/>
  <c r="L5014" i="8"/>
  <c r="L5015" i="8"/>
  <c r="L5016" i="8"/>
  <c r="L5017" i="8"/>
  <c r="L5018" i="8"/>
  <c r="L5019" i="8"/>
  <c r="L5020" i="8"/>
  <c r="L5021" i="8"/>
  <c r="L5022" i="8"/>
  <c r="L5023" i="8"/>
  <c r="L5024" i="8"/>
  <c r="L5025" i="8"/>
  <c r="L5026" i="8"/>
  <c r="L5027" i="8"/>
  <c r="L5028" i="8"/>
  <c r="L5029" i="8"/>
  <c r="L5030" i="8"/>
  <c r="L5031" i="8"/>
  <c r="L5032" i="8"/>
  <c r="L5033" i="8"/>
  <c r="L5034" i="8"/>
  <c r="L5035" i="8"/>
  <c r="L5036" i="8"/>
  <c r="L5037" i="8"/>
  <c r="L5038" i="8"/>
  <c r="L5039" i="8"/>
  <c r="L5040" i="8"/>
  <c r="L5041" i="8"/>
  <c r="L5042" i="8"/>
  <c r="L5043" i="8"/>
  <c r="L5044" i="8"/>
  <c r="L5045" i="8"/>
  <c r="L5046" i="8"/>
  <c r="L5047" i="8"/>
  <c r="L5048" i="8"/>
  <c r="L5049" i="8"/>
  <c r="L5050" i="8"/>
  <c r="L5051" i="8"/>
  <c r="L5052" i="8"/>
  <c r="L5053" i="8"/>
  <c r="L5054" i="8"/>
  <c r="L5055" i="8"/>
  <c r="L5056" i="8"/>
  <c r="L5057" i="8"/>
  <c r="L5058" i="8"/>
  <c r="L5059" i="8"/>
  <c r="L5060" i="8"/>
  <c r="L5061" i="8"/>
  <c r="L5062" i="8"/>
  <c r="L5063" i="8"/>
  <c r="L5064" i="8"/>
  <c r="L5065" i="8"/>
  <c r="L5066" i="8"/>
  <c r="L5067" i="8"/>
  <c r="L5068" i="8"/>
  <c r="L5069" i="8"/>
  <c r="L5070" i="8"/>
  <c r="L5071" i="8"/>
  <c r="L5072" i="8"/>
  <c r="L5073" i="8"/>
  <c r="L5074" i="8"/>
  <c r="L5075" i="8"/>
  <c r="L5076" i="8"/>
  <c r="L5077" i="8"/>
  <c r="L5078" i="8"/>
  <c r="L5079" i="8"/>
  <c r="L5080" i="8"/>
  <c r="L5081" i="8"/>
  <c r="L5082" i="8"/>
  <c r="L5083" i="8"/>
  <c r="L5084" i="8"/>
  <c r="L5085" i="8"/>
  <c r="L5086" i="8"/>
  <c r="L5087" i="8"/>
  <c r="L5088" i="8"/>
  <c r="L5089" i="8"/>
  <c r="L5090" i="8"/>
  <c r="L5091" i="8"/>
  <c r="L5092" i="8"/>
  <c r="L5093" i="8"/>
  <c r="L5094" i="8"/>
  <c r="L5095" i="8"/>
  <c r="L5096" i="8"/>
  <c r="L5097" i="8"/>
  <c r="L5098" i="8"/>
  <c r="L5099" i="8"/>
  <c r="L5100" i="8"/>
  <c r="L5101" i="8"/>
  <c r="L5102" i="8"/>
  <c r="L5103" i="8"/>
  <c r="L5104" i="8"/>
  <c r="L5105" i="8"/>
  <c r="L5106" i="8"/>
  <c r="L5107" i="8"/>
  <c r="L5108" i="8"/>
  <c r="L5109" i="8"/>
  <c r="L5110" i="8"/>
  <c r="L5111" i="8"/>
  <c r="L5112" i="8"/>
  <c r="L5113" i="8"/>
  <c r="L5114" i="8"/>
  <c r="L5115" i="8"/>
  <c r="L5116" i="8"/>
  <c r="L5117" i="8"/>
  <c r="L5118" i="8"/>
  <c r="L5119" i="8"/>
  <c r="L5120" i="8"/>
  <c r="L5121" i="8"/>
  <c r="L5122" i="8"/>
  <c r="L5123" i="8"/>
  <c r="L5124" i="8"/>
  <c r="L5125" i="8"/>
  <c r="L5126" i="8"/>
  <c r="L5127" i="8"/>
  <c r="L5128" i="8"/>
  <c r="L5129" i="8"/>
  <c r="L5130" i="8"/>
  <c r="L5131" i="8"/>
  <c r="L5132" i="8"/>
  <c r="L5133" i="8"/>
  <c r="L5134" i="8"/>
  <c r="L5135" i="8"/>
  <c r="L5136" i="8"/>
  <c r="L5137" i="8"/>
  <c r="L5138" i="8"/>
  <c r="L5139" i="8"/>
  <c r="L5140" i="8"/>
  <c r="L5141" i="8"/>
  <c r="L5142" i="8"/>
  <c r="L5143" i="8"/>
  <c r="L5144" i="8"/>
  <c r="L5145" i="8"/>
  <c r="L5146" i="8"/>
  <c r="L5147" i="8"/>
  <c r="L5148" i="8"/>
  <c r="L5149" i="8"/>
  <c r="L5150" i="8"/>
  <c r="L5151" i="8"/>
  <c r="L5152" i="8"/>
  <c r="L5153" i="8"/>
  <c r="L5154" i="8"/>
  <c r="L5155" i="8"/>
  <c r="L5156" i="8"/>
  <c r="L5157" i="8"/>
  <c r="L5158" i="8"/>
  <c r="L5159" i="8"/>
  <c r="L5160" i="8"/>
  <c r="L5161" i="8"/>
  <c r="L5162" i="8"/>
  <c r="L5163" i="8"/>
  <c r="L5164" i="8"/>
  <c r="L5165" i="8"/>
  <c r="L5166" i="8"/>
  <c r="L5167" i="8"/>
  <c r="L5168" i="8"/>
  <c r="L5169" i="8"/>
  <c r="L5170" i="8"/>
  <c r="L5171" i="8"/>
  <c r="L5172" i="8"/>
  <c r="L5173" i="8"/>
  <c r="L5174" i="8"/>
  <c r="L5175" i="8"/>
  <c r="L5176" i="8"/>
  <c r="L5177" i="8"/>
  <c r="L5178" i="8"/>
  <c r="L5179" i="8"/>
  <c r="L5180" i="8"/>
  <c r="L5181" i="8"/>
  <c r="L5182" i="8"/>
  <c r="L5183" i="8"/>
  <c r="L5184" i="8"/>
  <c r="L5185" i="8"/>
  <c r="L5186" i="8"/>
  <c r="L5187" i="8"/>
  <c r="L5188" i="8"/>
  <c r="L5189" i="8"/>
  <c r="L5190" i="8"/>
  <c r="L5191" i="8"/>
  <c r="L5192" i="8"/>
  <c r="L5193" i="8"/>
  <c r="L5194" i="8"/>
  <c r="L5195" i="8"/>
  <c r="L5196" i="8"/>
  <c r="L5197" i="8"/>
  <c r="L5198" i="8"/>
  <c r="L5199" i="8"/>
  <c r="L5200" i="8"/>
  <c r="L5201" i="8"/>
  <c r="L5202" i="8"/>
  <c r="L5203" i="8"/>
  <c r="L5204" i="8"/>
  <c r="L5205" i="8"/>
  <c r="L5206" i="8"/>
  <c r="L5207" i="8"/>
  <c r="L5208" i="8"/>
  <c r="L5209" i="8"/>
  <c r="L5210" i="8"/>
  <c r="L5211" i="8"/>
  <c r="L5212" i="8"/>
  <c r="L5213" i="8"/>
  <c r="L5214" i="8"/>
  <c r="L5215" i="8"/>
  <c r="L5216" i="8"/>
  <c r="L5217" i="8"/>
  <c r="L5218" i="8"/>
  <c r="L5219" i="8"/>
  <c r="L5220" i="8"/>
  <c r="L5221" i="8"/>
  <c r="L5222" i="8"/>
  <c r="L5223" i="8"/>
  <c r="L5224" i="8"/>
  <c r="L5225" i="8"/>
  <c r="L5226" i="8"/>
  <c r="L5227" i="8"/>
  <c r="L5228" i="8"/>
  <c r="L5229" i="8"/>
  <c r="L5230" i="8"/>
  <c r="L5231" i="8"/>
  <c r="L5232" i="8"/>
  <c r="L5233" i="8"/>
  <c r="L5234" i="8"/>
  <c r="L5235" i="8"/>
  <c r="L5236" i="8"/>
  <c r="L5237" i="8"/>
  <c r="L5238" i="8"/>
  <c r="L5239" i="8"/>
  <c r="L5240" i="8"/>
  <c r="L5241" i="8"/>
  <c r="L5242" i="8"/>
  <c r="L5243" i="8"/>
  <c r="L5244" i="8"/>
  <c r="L5245" i="8"/>
  <c r="L5246" i="8"/>
  <c r="L5247" i="8"/>
  <c r="L5248" i="8"/>
  <c r="L5249" i="8"/>
  <c r="L5250" i="8"/>
  <c r="L5251" i="8"/>
  <c r="L5252" i="8"/>
  <c r="L5253" i="8"/>
  <c r="L5254" i="8"/>
  <c r="L5255" i="8"/>
  <c r="L5256" i="8"/>
  <c r="L5257" i="8"/>
  <c r="L5258" i="8"/>
  <c r="L5259" i="8"/>
  <c r="L5260" i="8"/>
  <c r="L5261" i="8"/>
  <c r="L5262" i="8"/>
  <c r="L5263" i="8"/>
  <c r="L5264" i="8"/>
  <c r="L5265" i="8"/>
  <c r="L5266" i="8"/>
  <c r="L5267" i="8"/>
  <c r="L5268" i="8"/>
  <c r="L5269" i="8"/>
  <c r="L5270" i="8"/>
  <c r="L5271" i="8"/>
  <c r="L5272" i="8"/>
  <c r="L5273" i="8"/>
  <c r="L5274" i="8"/>
  <c r="L5275" i="8"/>
  <c r="L5276" i="8"/>
  <c r="L5277" i="8"/>
  <c r="L5278" i="8"/>
  <c r="L5279" i="8"/>
  <c r="L5280" i="8"/>
  <c r="L5281" i="8"/>
  <c r="L5282" i="8"/>
  <c r="L5283" i="8"/>
  <c r="L5284" i="8"/>
  <c r="L5285" i="8"/>
  <c r="L5286" i="8"/>
  <c r="L5287" i="8"/>
  <c r="L5288" i="8"/>
  <c r="L5289" i="8"/>
  <c r="L5290" i="8"/>
  <c r="L5291" i="8"/>
  <c r="L5292" i="8"/>
  <c r="L5293" i="8"/>
  <c r="L5294" i="8"/>
  <c r="L5295" i="8"/>
  <c r="L5296" i="8"/>
  <c r="L5297" i="8"/>
  <c r="L5298" i="8"/>
  <c r="L5299" i="8"/>
  <c r="L5300" i="8"/>
  <c r="L5301" i="8"/>
  <c r="L5302" i="8"/>
  <c r="L5303" i="8"/>
  <c r="L5304" i="8"/>
  <c r="L5305" i="8"/>
  <c r="L5306" i="8"/>
  <c r="L5307" i="8"/>
  <c r="L5308" i="8"/>
  <c r="L5309" i="8"/>
  <c r="L5310" i="8"/>
  <c r="L5311" i="8"/>
  <c r="L5312" i="8"/>
  <c r="L5313" i="8"/>
  <c r="L5314" i="8"/>
  <c r="L5315" i="8"/>
  <c r="L5316" i="8"/>
  <c r="L5317" i="8"/>
  <c r="L5318" i="8"/>
  <c r="L5319" i="8"/>
  <c r="L5320" i="8"/>
  <c r="L5321" i="8"/>
  <c r="L5322" i="8"/>
  <c r="L5323" i="8"/>
  <c r="L5324" i="8"/>
  <c r="L5325" i="8"/>
  <c r="L5326" i="8"/>
  <c r="L5327" i="8"/>
  <c r="L5328" i="8"/>
  <c r="L5329" i="8"/>
  <c r="L5330" i="8"/>
  <c r="L5331" i="8"/>
  <c r="L5332" i="8"/>
  <c r="L5333" i="8"/>
  <c r="L5334" i="8"/>
  <c r="L5335" i="8"/>
  <c r="L5336" i="8"/>
  <c r="L5337" i="8"/>
  <c r="L5338" i="8"/>
  <c r="L5339" i="8"/>
  <c r="L5340" i="8"/>
  <c r="L5341" i="8"/>
  <c r="L5342" i="8"/>
  <c r="L5343" i="8"/>
  <c r="L5344" i="8"/>
  <c r="L5345" i="8"/>
  <c r="L5346" i="8"/>
  <c r="L5347" i="8"/>
  <c r="L5348" i="8"/>
  <c r="L5349" i="8"/>
  <c r="L5350" i="8"/>
  <c r="L5351" i="8"/>
  <c r="L5352" i="8"/>
  <c r="L5353" i="8"/>
  <c r="L5354" i="8"/>
  <c r="L5355" i="8"/>
  <c r="L5356" i="8"/>
  <c r="L5357" i="8"/>
  <c r="L5358" i="8"/>
  <c r="L5359" i="8"/>
  <c r="L5360" i="8"/>
  <c r="L5361" i="8"/>
  <c r="L5362" i="8"/>
  <c r="L5363" i="8"/>
  <c r="L5364" i="8"/>
  <c r="L5365" i="8"/>
  <c r="L5366" i="8"/>
  <c r="L5367" i="8"/>
  <c r="L5368" i="8"/>
  <c r="L5369" i="8"/>
  <c r="L5370" i="8"/>
  <c r="L5371" i="8"/>
  <c r="L5372" i="8"/>
  <c r="L5373" i="8"/>
  <c r="L5374" i="8"/>
  <c r="L5375" i="8"/>
  <c r="L5376" i="8"/>
  <c r="L5377" i="8"/>
  <c r="L5378" i="8"/>
  <c r="L5379" i="8"/>
  <c r="L5380" i="8"/>
  <c r="L5381" i="8"/>
  <c r="L5382" i="8"/>
  <c r="L5383" i="8"/>
  <c r="L5384" i="8"/>
  <c r="L5385" i="8"/>
  <c r="L5386" i="8"/>
  <c r="L5387" i="8"/>
  <c r="L5388" i="8"/>
  <c r="L5389" i="8"/>
  <c r="L5390" i="8"/>
  <c r="L5391" i="8"/>
  <c r="L5392" i="8"/>
  <c r="L5393" i="8"/>
  <c r="L5394" i="8"/>
  <c r="L5395" i="8"/>
  <c r="L5396" i="8"/>
  <c r="L5397" i="8"/>
  <c r="L5398" i="8"/>
  <c r="L5399" i="8"/>
  <c r="L5400" i="8"/>
  <c r="L5401" i="8"/>
  <c r="L5402" i="8"/>
  <c r="L5403" i="8"/>
  <c r="L5404" i="8"/>
  <c r="L5405" i="8"/>
  <c r="L5406" i="8"/>
  <c r="L5407" i="8"/>
  <c r="L5408" i="8"/>
  <c r="L5409" i="8"/>
  <c r="L5410" i="8"/>
  <c r="L5411" i="8"/>
  <c r="L5412" i="8"/>
  <c r="L5413" i="8"/>
  <c r="L5414" i="8"/>
  <c r="L5415" i="8"/>
  <c r="L5416" i="8"/>
  <c r="L5417" i="8"/>
  <c r="L5418" i="8"/>
  <c r="L5419" i="8"/>
  <c r="L5420" i="8"/>
  <c r="L5421" i="8"/>
  <c r="L5422" i="8"/>
  <c r="L5423" i="8"/>
  <c r="L5424" i="8"/>
  <c r="L5425" i="8"/>
  <c r="L5426" i="8"/>
  <c r="L5427" i="8"/>
  <c r="L5428" i="8"/>
  <c r="L5429" i="8"/>
  <c r="L5430" i="8"/>
  <c r="L5431" i="8"/>
  <c r="L5432" i="8"/>
  <c r="L5433" i="8"/>
  <c r="L5434" i="8"/>
  <c r="L5435" i="8"/>
  <c r="L5436" i="8"/>
  <c r="L5437" i="8"/>
  <c r="L5438" i="8"/>
  <c r="L5439" i="8"/>
  <c r="L5440" i="8"/>
  <c r="L5441" i="8"/>
  <c r="L5442" i="8"/>
  <c r="L5443" i="8"/>
  <c r="L5444" i="8"/>
  <c r="L5445" i="8"/>
  <c r="L5446" i="8"/>
  <c r="L5447" i="8"/>
  <c r="L5448" i="8"/>
  <c r="L5449" i="8"/>
  <c r="L5450" i="8"/>
  <c r="L5451" i="8"/>
  <c r="L5452" i="8"/>
  <c r="L5453" i="8"/>
  <c r="L5454" i="8"/>
  <c r="L5455" i="8"/>
  <c r="L5456" i="8"/>
  <c r="L5457" i="8"/>
  <c r="L5458" i="8"/>
  <c r="L5459" i="8"/>
  <c r="L5460" i="8"/>
  <c r="L5461" i="8"/>
  <c r="L5462" i="8"/>
  <c r="L5463" i="8"/>
  <c r="L5464" i="8"/>
  <c r="L5465" i="8"/>
  <c r="L5466" i="8"/>
  <c r="L5467" i="8"/>
  <c r="L5468" i="8"/>
  <c r="L5469" i="8"/>
  <c r="L5470" i="8"/>
  <c r="L5471" i="8"/>
  <c r="L5472" i="8"/>
  <c r="L5473" i="8"/>
  <c r="L5474" i="8"/>
  <c r="L5475" i="8"/>
  <c r="L5476" i="8"/>
  <c r="L5477" i="8"/>
  <c r="L5478" i="8"/>
  <c r="L5479" i="8"/>
  <c r="L5480" i="8"/>
  <c r="L5481" i="8"/>
  <c r="L5482" i="8"/>
  <c r="L5483" i="8"/>
  <c r="L5484" i="8"/>
  <c r="L5485" i="8"/>
  <c r="L5486" i="8"/>
  <c r="L5487" i="8"/>
  <c r="L5488" i="8"/>
  <c r="L5489" i="8"/>
  <c r="L5490" i="8"/>
  <c r="L5491" i="8"/>
  <c r="L5492" i="8"/>
  <c r="L5493" i="8"/>
  <c r="L5494" i="8"/>
  <c r="L5495" i="8"/>
  <c r="L5496" i="8"/>
  <c r="L5497" i="8"/>
  <c r="L5498" i="8"/>
  <c r="L5499" i="8"/>
  <c r="L5500" i="8"/>
  <c r="L5501" i="8"/>
  <c r="L5502" i="8"/>
  <c r="L5503" i="8"/>
  <c r="L5504" i="8"/>
  <c r="L5505" i="8"/>
  <c r="L5506" i="8"/>
  <c r="L5507" i="8"/>
  <c r="L5508" i="8"/>
  <c r="L5509" i="8"/>
  <c r="L5510" i="8"/>
  <c r="L5511" i="8"/>
  <c r="L5512" i="8"/>
  <c r="L5513" i="8"/>
  <c r="L5514" i="8"/>
  <c r="L5515" i="8"/>
  <c r="L5516" i="8"/>
  <c r="L5517" i="8"/>
  <c r="L5518" i="8"/>
  <c r="L5519" i="8"/>
  <c r="L5520" i="8"/>
  <c r="L5521" i="8"/>
  <c r="L5522" i="8"/>
  <c r="L5523" i="8"/>
  <c r="L5524" i="8"/>
  <c r="L5525" i="8"/>
  <c r="L5526" i="8"/>
  <c r="L5527" i="8"/>
  <c r="L5528" i="8"/>
  <c r="L5529" i="8"/>
  <c r="L5530" i="8"/>
  <c r="L5531" i="8"/>
  <c r="L5532" i="8"/>
  <c r="L5533" i="8"/>
  <c r="L5534" i="8"/>
  <c r="L5535" i="8"/>
  <c r="L5536" i="8"/>
  <c r="L5537" i="8"/>
  <c r="L5538" i="8"/>
  <c r="L5539" i="8"/>
  <c r="L5540" i="8"/>
  <c r="L5541" i="8"/>
  <c r="L5542" i="8"/>
  <c r="L5543" i="8"/>
  <c r="L5544" i="8"/>
  <c r="L5545" i="8"/>
  <c r="L5546" i="8"/>
  <c r="L5547" i="8"/>
  <c r="L5548" i="8"/>
  <c r="L5549" i="8"/>
  <c r="L5550" i="8"/>
  <c r="L5551" i="8"/>
  <c r="L5552" i="8"/>
  <c r="L5553" i="8"/>
  <c r="L5554" i="8"/>
  <c r="L5555" i="8"/>
  <c r="L5556" i="8"/>
  <c r="L5557" i="8"/>
  <c r="L5558" i="8"/>
  <c r="L5559" i="8"/>
  <c r="L5560" i="8"/>
  <c r="L5561" i="8"/>
  <c r="L5562" i="8"/>
  <c r="L5563" i="8"/>
  <c r="L5564" i="8"/>
  <c r="L5565" i="8"/>
  <c r="L5566" i="8"/>
  <c r="L5567" i="8"/>
  <c r="L5568" i="8"/>
  <c r="L5569" i="8"/>
  <c r="L5570" i="8"/>
  <c r="L5571" i="8"/>
  <c r="L5572" i="8"/>
  <c r="L5573" i="8"/>
  <c r="L5574" i="8"/>
  <c r="L5575" i="8"/>
  <c r="L5576" i="8"/>
  <c r="L5577" i="8"/>
  <c r="L5578" i="8"/>
  <c r="L5579" i="8"/>
  <c r="L5580" i="8"/>
  <c r="L5581" i="8"/>
  <c r="L5582" i="8"/>
  <c r="L5583" i="8"/>
  <c r="L5584" i="8"/>
  <c r="L5585" i="8"/>
  <c r="L5586" i="8"/>
  <c r="L5587" i="8"/>
  <c r="L5588" i="8"/>
  <c r="L5589" i="8"/>
  <c r="L5590" i="8"/>
  <c r="L5591" i="8"/>
  <c r="L5592" i="8"/>
  <c r="L5593" i="8"/>
  <c r="L5594" i="8"/>
  <c r="L5595" i="8"/>
  <c r="L5596" i="8"/>
  <c r="L5597" i="8"/>
  <c r="L5598" i="8"/>
  <c r="L5599" i="8"/>
  <c r="L5600" i="8"/>
  <c r="L5601" i="8"/>
  <c r="L5602" i="8"/>
  <c r="L5603" i="8"/>
  <c r="L5604" i="8"/>
  <c r="L5605" i="8"/>
  <c r="L5606" i="8"/>
  <c r="L5607" i="8"/>
  <c r="L5608" i="8"/>
  <c r="L5609" i="8"/>
  <c r="L5610" i="8"/>
  <c r="L5611" i="8"/>
  <c r="L5612" i="8"/>
  <c r="L5613" i="8"/>
  <c r="L5614" i="8"/>
  <c r="L5615" i="8"/>
  <c r="L5616" i="8"/>
  <c r="L5617" i="8"/>
  <c r="L5618" i="8"/>
  <c r="L5619" i="8"/>
  <c r="L5620" i="8"/>
  <c r="L5621" i="8"/>
  <c r="L5622" i="8"/>
  <c r="L5623" i="8"/>
  <c r="L5624" i="8"/>
  <c r="L5625" i="8"/>
  <c r="L5626" i="8"/>
  <c r="L5627" i="8"/>
  <c r="L5628" i="8"/>
  <c r="L5629" i="8"/>
  <c r="L5630" i="8"/>
  <c r="L5631" i="8"/>
  <c r="L5632" i="8"/>
  <c r="L5633" i="8"/>
  <c r="L5634" i="8"/>
  <c r="L5635" i="8"/>
  <c r="L5636" i="8"/>
  <c r="L5637" i="8"/>
  <c r="L5638" i="8"/>
  <c r="L5639" i="8"/>
  <c r="L5640" i="8"/>
  <c r="L5641" i="8"/>
  <c r="L5642" i="8"/>
  <c r="L5643" i="8"/>
  <c r="L5644" i="8"/>
  <c r="L5645" i="8"/>
  <c r="L5646" i="8"/>
  <c r="L5647" i="8"/>
  <c r="L5648" i="8"/>
  <c r="L5649" i="8"/>
  <c r="L5650" i="8"/>
  <c r="L5651" i="8"/>
  <c r="L5652" i="8"/>
  <c r="L5653" i="8"/>
  <c r="L5654" i="8"/>
  <c r="L5655" i="8"/>
  <c r="L5656" i="8"/>
  <c r="L5657" i="8"/>
  <c r="L5658" i="8"/>
  <c r="L5659" i="8"/>
  <c r="L5660" i="8"/>
  <c r="L5661" i="8"/>
  <c r="L5662" i="8"/>
  <c r="L5663" i="8"/>
  <c r="L5664" i="8"/>
  <c r="L5665" i="8"/>
  <c r="L5666" i="8"/>
  <c r="L5667" i="8"/>
  <c r="L5668" i="8"/>
  <c r="L5669" i="8"/>
  <c r="L5670" i="8"/>
  <c r="L5671" i="8"/>
  <c r="L5672" i="8"/>
  <c r="L5673" i="8"/>
  <c r="L5674" i="8"/>
  <c r="L5675" i="8"/>
  <c r="L5676" i="8"/>
  <c r="L5677" i="8"/>
  <c r="L5678" i="8"/>
  <c r="L5679" i="8"/>
  <c r="L5680" i="8"/>
  <c r="L5681" i="8"/>
  <c r="L5682" i="8"/>
  <c r="L5683" i="8"/>
  <c r="L5684" i="8"/>
  <c r="L5685" i="8"/>
  <c r="L5686" i="8"/>
  <c r="L5687" i="8"/>
  <c r="L5688" i="8"/>
  <c r="L5689" i="8"/>
  <c r="L5690" i="8"/>
  <c r="L5691" i="8"/>
  <c r="L5692" i="8"/>
  <c r="L5693" i="8"/>
  <c r="L5694" i="8"/>
  <c r="L5695" i="8"/>
  <c r="L5696" i="8"/>
  <c r="L5697" i="8"/>
  <c r="L5698" i="8"/>
  <c r="L5699" i="8"/>
  <c r="L5700" i="8"/>
  <c r="L5701" i="8"/>
  <c r="L5702" i="8"/>
  <c r="L5703" i="8"/>
  <c r="L5704" i="8"/>
  <c r="L5705" i="8"/>
  <c r="L5706" i="8"/>
  <c r="L5707" i="8"/>
  <c r="L5708" i="8"/>
  <c r="L5709" i="8"/>
  <c r="L5710" i="8"/>
  <c r="L5711" i="8"/>
  <c r="L5712" i="8"/>
  <c r="L5713" i="8"/>
  <c r="L5714" i="8"/>
  <c r="L5715" i="8"/>
  <c r="L5716" i="8"/>
  <c r="L5717" i="8"/>
  <c r="L5718" i="8"/>
  <c r="L5719" i="8"/>
  <c r="L5720" i="8"/>
  <c r="L5721" i="8"/>
  <c r="L5722" i="8"/>
  <c r="L5723" i="8"/>
  <c r="L5724" i="8"/>
  <c r="L5725" i="8"/>
  <c r="L5726" i="8"/>
  <c r="L5727" i="8"/>
  <c r="L5728" i="8"/>
  <c r="L5729" i="8"/>
  <c r="L5730" i="8"/>
  <c r="L5731" i="8"/>
  <c r="L5732" i="8"/>
  <c r="L5733" i="8"/>
  <c r="L5734" i="8"/>
  <c r="L5735" i="8"/>
  <c r="L5736" i="8"/>
  <c r="L5737" i="8"/>
  <c r="L5738" i="8"/>
  <c r="L5739" i="8"/>
  <c r="L5740" i="8"/>
  <c r="L5741" i="8"/>
  <c r="L5742" i="8"/>
  <c r="L5743" i="8"/>
  <c r="L5744" i="8"/>
  <c r="L5745" i="8"/>
  <c r="L5746" i="8"/>
  <c r="L5747" i="8"/>
  <c r="L5748" i="8"/>
  <c r="L5749" i="8"/>
  <c r="L5750" i="8"/>
  <c r="L5751" i="8"/>
  <c r="L5752" i="8"/>
  <c r="L5753" i="8"/>
  <c r="L5754" i="8"/>
  <c r="L5755" i="8"/>
  <c r="L5756" i="8"/>
  <c r="L5757" i="8"/>
  <c r="L5758" i="8"/>
  <c r="L5759" i="8"/>
  <c r="L5760" i="8"/>
  <c r="L5761" i="8"/>
  <c r="L5762" i="8"/>
  <c r="L5763" i="8"/>
  <c r="L5764" i="8"/>
  <c r="L5765" i="8"/>
  <c r="L5766" i="8"/>
  <c r="L5767" i="8"/>
  <c r="L5768" i="8"/>
  <c r="L5769" i="8"/>
  <c r="L5770" i="8"/>
  <c r="L5771" i="8"/>
  <c r="L5772" i="8"/>
  <c r="L5773" i="8"/>
  <c r="L5774" i="8"/>
  <c r="L5775" i="8"/>
  <c r="L5776" i="8"/>
  <c r="L5777" i="8"/>
  <c r="L5778" i="8"/>
  <c r="L5779" i="8"/>
  <c r="L5780" i="8"/>
  <c r="L5781" i="8"/>
  <c r="L5782" i="8"/>
  <c r="L5783" i="8"/>
  <c r="L5784" i="8"/>
  <c r="L5785" i="8"/>
  <c r="L5786" i="8"/>
  <c r="L5787" i="8"/>
  <c r="L5788" i="8"/>
  <c r="L5789" i="8"/>
  <c r="L5790" i="8"/>
  <c r="L5791" i="8"/>
  <c r="L5792" i="8"/>
  <c r="L5793" i="8"/>
  <c r="L5794" i="8"/>
  <c r="L5795" i="8"/>
  <c r="L5796" i="8"/>
  <c r="L5797" i="8"/>
  <c r="L5798" i="8"/>
  <c r="L5799" i="8"/>
  <c r="L5800" i="8"/>
  <c r="L5801" i="8"/>
  <c r="L5802" i="8"/>
  <c r="L5803" i="8"/>
  <c r="L5804" i="8"/>
  <c r="L5805" i="8"/>
  <c r="L5806" i="8"/>
  <c r="L5807" i="8"/>
  <c r="L5808" i="8"/>
  <c r="L5809" i="8"/>
  <c r="L5810" i="8"/>
  <c r="L5811" i="8"/>
  <c r="L5812" i="8"/>
  <c r="L5813" i="8"/>
  <c r="L5814" i="8"/>
  <c r="L5815" i="8"/>
  <c r="L5816" i="8"/>
  <c r="L5817" i="8"/>
  <c r="L5818" i="8"/>
  <c r="L5819" i="8"/>
  <c r="L5820" i="8"/>
  <c r="L5821" i="8"/>
  <c r="L5822" i="8"/>
  <c r="L5823" i="8"/>
  <c r="L5824" i="8"/>
  <c r="L5825" i="8"/>
  <c r="L5826" i="8"/>
  <c r="L5827" i="8"/>
  <c r="L5828" i="8"/>
  <c r="L5829" i="8"/>
  <c r="L5830" i="8"/>
  <c r="L5831" i="8"/>
  <c r="L5832" i="8"/>
  <c r="L5833" i="8"/>
  <c r="L5834" i="8"/>
  <c r="L5835" i="8"/>
  <c r="L5836" i="8"/>
  <c r="L5837" i="8"/>
  <c r="L5838" i="8"/>
  <c r="L5839" i="8"/>
  <c r="L5840" i="8"/>
  <c r="L5841" i="8"/>
  <c r="L5842" i="8"/>
  <c r="L5843" i="8"/>
  <c r="L5844" i="8"/>
  <c r="L5845" i="8"/>
  <c r="L5846" i="8"/>
  <c r="L5847" i="8"/>
  <c r="L5848" i="8"/>
  <c r="L5849" i="8"/>
  <c r="L5850" i="8"/>
  <c r="L5851" i="8"/>
  <c r="L5852" i="8"/>
  <c r="L5853" i="8"/>
  <c r="L5854" i="8"/>
  <c r="L5855" i="8"/>
  <c r="L5856" i="8"/>
  <c r="L5857" i="8"/>
  <c r="L5858" i="8"/>
  <c r="L5859" i="8"/>
  <c r="L5860" i="8"/>
  <c r="L5861" i="8"/>
  <c r="L5862" i="8"/>
  <c r="L5863" i="8"/>
  <c r="L5864" i="8"/>
  <c r="L5865" i="8"/>
  <c r="L5866" i="8"/>
  <c r="L5867" i="8"/>
  <c r="L5868" i="8"/>
  <c r="L5869" i="8"/>
  <c r="L5870" i="8"/>
  <c r="L5871" i="8"/>
  <c r="L5872" i="8"/>
  <c r="L5873" i="8"/>
  <c r="L5874" i="8"/>
  <c r="L5875" i="8"/>
  <c r="L5876" i="8"/>
  <c r="L5877" i="8"/>
  <c r="L5878" i="8"/>
  <c r="L5879" i="8"/>
  <c r="L5880" i="8"/>
  <c r="L5881" i="8"/>
  <c r="L5882" i="8"/>
  <c r="L5883" i="8"/>
  <c r="L5884" i="8"/>
  <c r="L5885" i="8"/>
  <c r="L5886" i="8"/>
  <c r="L5887" i="8"/>
  <c r="L5888" i="8"/>
  <c r="L5889" i="8"/>
  <c r="L5890" i="8"/>
  <c r="L5891" i="8"/>
  <c r="L5892" i="8"/>
  <c r="L5893" i="8"/>
  <c r="L5894" i="8"/>
  <c r="L5895" i="8"/>
  <c r="L5896" i="8"/>
  <c r="L5897" i="8"/>
  <c r="L5898" i="8"/>
  <c r="L5899" i="8"/>
  <c r="L5900" i="8"/>
  <c r="L5901" i="8"/>
  <c r="L5902" i="8"/>
  <c r="L5903" i="8"/>
  <c r="L5904" i="8"/>
  <c r="L5905" i="8"/>
  <c r="L5906" i="8"/>
  <c r="L5907" i="8"/>
  <c r="L5908" i="8"/>
  <c r="L5909" i="8"/>
  <c r="L5910" i="8"/>
  <c r="L5911" i="8"/>
  <c r="L5912" i="8"/>
  <c r="L5913" i="8"/>
  <c r="L5914" i="8"/>
  <c r="L5915" i="8"/>
  <c r="L5916" i="8"/>
  <c r="L5917" i="8"/>
  <c r="L5918" i="8"/>
  <c r="L5919" i="8"/>
  <c r="L5920" i="8"/>
  <c r="L5921" i="8"/>
  <c r="L5922" i="8"/>
  <c r="L5923" i="8"/>
  <c r="L5924" i="8"/>
  <c r="L5925" i="8"/>
  <c r="L5926" i="8"/>
  <c r="L5927" i="8"/>
  <c r="L5928" i="8"/>
  <c r="L5929" i="8"/>
  <c r="L5930" i="8"/>
  <c r="L5931" i="8"/>
  <c r="L5932" i="8"/>
  <c r="L5933" i="8"/>
  <c r="L5934" i="8"/>
  <c r="L5935" i="8"/>
  <c r="L5936" i="8"/>
  <c r="L5937" i="8"/>
  <c r="L5938" i="8"/>
  <c r="L5939" i="8"/>
  <c r="L5940" i="8"/>
  <c r="L5941" i="8"/>
  <c r="L5942" i="8"/>
  <c r="L5943" i="8"/>
  <c r="L5944" i="8"/>
  <c r="L5945" i="8"/>
  <c r="L5946" i="8"/>
  <c r="L5947" i="8"/>
  <c r="L5948" i="8"/>
  <c r="L5949" i="8"/>
  <c r="L5950" i="8"/>
  <c r="L5951" i="8"/>
  <c r="L5952" i="8"/>
  <c r="L5953" i="8"/>
  <c r="L5954" i="8"/>
  <c r="L5955" i="8"/>
  <c r="L5956" i="8"/>
  <c r="L5957" i="8"/>
  <c r="L5958" i="8"/>
  <c r="L5959" i="8"/>
  <c r="L5960" i="8"/>
  <c r="L5961" i="8"/>
  <c r="L5962" i="8"/>
  <c r="L5963" i="8"/>
  <c r="L5964" i="8"/>
  <c r="L5965" i="8"/>
  <c r="L5966" i="8"/>
  <c r="L5967" i="8"/>
  <c r="L5968" i="8"/>
  <c r="L5969" i="8"/>
  <c r="L5970" i="8"/>
  <c r="L5971" i="8"/>
  <c r="L5972" i="8"/>
  <c r="L5973" i="8"/>
  <c r="L5974" i="8"/>
  <c r="L5975" i="8"/>
  <c r="L5976" i="8"/>
  <c r="L5977" i="8"/>
  <c r="L5978" i="8"/>
  <c r="L5979" i="8"/>
  <c r="L5980" i="8"/>
  <c r="L5981" i="8"/>
  <c r="L5982" i="8"/>
  <c r="L5983" i="8"/>
  <c r="L5984" i="8"/>
  <c r="L5985" i="8"/>
  <c r="L5986" i="8"/>
  <c r="L5987" i="8"/>
  <c r="L5988" i="8"/>
  <c r="L5989" i="8"/>
  <c r="L5990" i="8"/>
  <c r="L5991" i="8"/>
  <c r="L5992" i="8"/>
  <c r="L5993" i="8"/>
  <c r="L5994" i="8"/>
  <c r="L5995" i="8"/>
  <c r="L5996" i="8"/>
  <c r="L5997" i="8"/>
  <c r="L5998" i="8"/>
  <c r="L5999" i="8"/>
  <c r="L6000" i="8"/>
  <c r="L6001" i="8"/>
  <c r="L6002" i="8"/>
  <c r="L6003" i="8"/>
  <c r="L6004" i="8"/>
  <c r="L6005" i="8"/>
  <c r="L6006" i="8"/>
  <c r="L6007" i="8"/>
  <c r="L6008" i="8"/>
  <c r="L6009" i="8"/>
  <c r="L6010" i="8"/>
  <c r="L6011" i="8"/>
  <c r="L6012" i="8"/>
  <c r="L6013" i="8"/>
  <c r="L6014" i="8"/>
  <c r="L6015" i="8"/>
  <c r="L6016" i="8"/>
  <c r="L6017" i="8"/>
  <c r="L6018" i="8"/>
  <c r="L6019" i="8"/>
  <c r="L6020" i="8"/>
  <c r="L6021" i="8"/>
  <c r="L6022" i="8"/>
  <c r="L6023" i="8"/>
  <c r="L6024" i="8"/>
  <c r="L6025" i="8"/>
  <c r="L6026" i="8"/>
  <c r="L6027" i="8"/>
  <c r="L6028" i="8"/>
  <c r="L6029" i="8"/>
  <c r="L6030" i="8"/>
  <c r="L6031" i="8"/>
  <c r="L6032" i="8"/>
  <c r="L6033" i="8"/>
  <c r="L6034" i="8"/>
  <c r="L6035" i="8"/>
  <c r="L6036" i="8"/>
  <c r="L6037" i="8"/>
  <c r="L6038" i="8"/>
  <c r="L6039" i="8"/>
  <c r="L6040" i="8"/>
  <c r="L6041" i="8"/>
  <c r="L6042" i="8"/>
  <c r="L6043" i="8"/>
  <c r="L6044" i="8"/>
  <c r="L6045" i="8"/>
  <c r="L6046" i="8"/>
  <c r="L6047" i="8"/>
  <c r="L6048" i="8"/>
  <c r="L6049" i="8"/>
  <c r="L6050" i="8"/>
  <c r="L6051" i="8"/>
  <c r="L6052" i="8"/>
  <c r="L6053" i="8"/>
  <c r="L6054" i="8"/>
  <c r="L6055" i="8"/>
  <c r="L6056" i="8"/>
  <c r="L6057" i="8"/>
  <c r="L6058" i="8"/>
  <c r="L6059" i="8"/>
  <c r="L6060" i="8"/>
  <c r="L6061" i="8"/>
  <c r="L6062" i="8"/>
  <c r="L6063" i="8"/>
  <c r="L6064" i="8"/>
  <c r="L6065" i="8"/>
  <c r="L6066" i="8"/>
  <c r="L6067" i="8"/>
  <c r="L6068" i="8"/>
  <c r="L6069" i="8"/>
  <c r="L6070" i="8"/>
  <c r="L6071" i="8"/>
  <c r="L6072" i="8"/>
  <c r="L6073" i="8"/>
  <c r="L6074" i="8"/>
  <c r="L6075" i="8"/>
  <c r="L6076" i="8"/>
  <c r="L6077" i="8"/>
  <c r="L6078" i="8"/>
  <c r="L6079" i="8"/>
  <c r="L6080" i="8"/>
  <c r="L6081" i="8"/>
  <c r="L6082" i="8"/>
  <c r="L6083" i="8"/>
  <c r="L6084" i="8"/>
  <c r="L6085" i="8"/>
  <c r="L6086" i="8"/>
  <c r="L6087" i="8"/>
  <c r="L6088" i="8"/>
  <c r="L6089" i="8"/>
  <c r="L6090" i="8"/>
  <c r="L6091" i="8"/>
  <c r="L6092" i="8"/>
  <c r="L6093" i="8"/>
  <c r="L6094" i="8"/>
  <c r="L6095" i="8"/>
  <c r="L6096" i="8"/>
  <c r="L6097" i="8"/>
  <c r="L6098" i="8"/>
  <c r="L6099" i="8"/>
  <c r="L6100" i="8"/>
  <c r="L6101" i="8"/>
  <c r="L6102" i="8"/>
  <c r="L6103" i="8"/>
  <c r="L6104" i="8"/>
  <c r="L6105" i="8"/>
  <c r="L6106" i="8"/>
  <c r="L6107" i="8"/>
  <c r="L6108" i="8"/>
  <c r="L6109" i="8"/>
  <c r="L6110" i="8"/>
  <c r="L6111" i="8"/>
  <c r="L6112" i="8"/>
  <c r="L6113" i="8"/>
  <c r="L6114" i="8"/>
  <c r="L6115" i="8"/>
  <c r="L6116" i="8"/>
  <c r="L6117" i="8"/>
  <c r="L6118" i="8"/>
  <c r="L6119" i="8"/>
  <c r="L6120" i="8"/>
  <c r="L6121" i="8"/>
  <c r="L6122" i="8"/>
  <c r="L6123" i="8"/>
  <c r="L6124" i="8"/>
  <c r="L6125" i="8"/>
  <c r="L6126" i="8"/>
  <c r="L6127" i="8"/>
  <c r="L6128" i="8"/>
  <c r="L6129" i="8"/>
  <c r="L6130" i="8"/>
  <c r="L6131" i="8"/>
  <c r="L6132" i="8"/>
  <c r="L6133" i="8"/>
  <c r="L6134" i="8"/>
  <c r="L6135" i="8"/>
  <c r="L6136" i="8"/>
  <c r="L6137" i="8"/>
  <c r="L6138" i="8"/>
  <c r="L6139" i="8"/>
  <c r="L6140" i="8"/>
  <c r="L6141" i="8"/>
  <c r="L6142" i="8"/>
  <c r="L6143" i="8"/>
  <c r="L6144" i="8"/>
  <c r="L6145" i="8"/>
  <c r="L6146" i="8"/>
  <c r="L6147" i="8"/>
  <c r="L6148" i="8"/>
  <c r="L6149" i="8"/>
  <c r="L6150" i="8"/>
  <c r="L6151" i="8"/>
  <c r="L6152" i="8"/>
  <c r="L6153" i="8"/>
  <c r="L6154" i="8"/>
  <c r="L6155" i="8"/>
  <c r="L6156" i="8"/>
  <c r="L6157" i="8"/>
  <c r="L6158" i="8"/>
  <c r="L6159" i="8"/>
  <c r="L6160" i="8"/>
  <c r="L6161" i="8"/>
  <c r="L6162" i="8"/>
  <c r="L6163" i="8"/>
  <c r="L6164" i="8"/>
  <c r="L6165" i="8"/>
  <c r="L6166" i="8"/>
  <c r="L6167" i="8"/>
  <c r="L6168" i="8"/>
  <c r="L6169" i="8"/>
  <c r="L6170" i="8"/>
  <c r="L6171" i="8"/>
  <c r="L6172" i="8"/>
  <c r="L6173" i="8"/>
  <c r="L6174" i="8"/>
  <c r="L6175" i="8"/>
  <c r="L6176" i="8"/>
  <c r="L6177" i="8"/>
  <c r="L6178" i="8"/>
  <c r="L6179" i="8"/>
  <c r="L6180" i="8"/>
  <c r="L6181" i="8"/>
  <c r="L6182" i="8"/>
  <c r="L6183" i="8"/>
  <c r="L6184" i="8"/>
  <c r="L6185" i="8"/>
  <c r="L6186" i="8"/>
  <c r="L6187" i="8"/>
  <c r="L6188" i="8"/>
  <c r="L6189" i="8"/>
  <c r="L6190" i="8"/>
  <c r="L6191" i="8"/>
  <c r="L6192" i="8"/>
  <c r="L6193" i="8"/>
  <c r="L6194" i="8"/>
  <c r="L6195" i="8"/>
  <c r="L6196" i="8"/>
  <c r="L6197" i="8"/>
  <c r="L6198" i="8"/>
  <c r="L6199" i="8"/>
  <c r="L6200" i="8"/>
  <c r="L6201" i="8"/>
  <c r="L6202" i="8"/>
  <c r="L6203" i="8"/>
  <c r="L6204" i="8"/>
  <c r="L6205" i="8"/>
  <c r="L6206" i="8"/>
  <c r="L6207" i="8"/>
  <c r="L6208" i="8"/>
  <c r="L6209" i="8"/>
  <c r="L6210" i="8"/>
  <c r="L6211" i="8"/>
  <c r="L6212" i="8"/>
  <c r="L6213" i="8"/>
  <c r="L6214" i="8"/>
  <c r="L6215" i="8"/>
  <c r="L6216" i="8"/>
  <c r="L6217" i="8"/>
  <c r="L6218" i="8"/>
  <c r="L6219" i="8"/>
  <c r="L6220" i="8"/>
  <c r="L6221" i="8"/>
  <c r="L6222" i="8"/>
  <c r="L6223" i="8"/>
  <c r="L6224" i="8"/>
  <c r="L6225" i="8"/>
  <c r="L6226" i="8"/>
  <c r="L6227" i="8"/>
  <c r="L6228" i="8"/>
  <c r="L6229" i="8"/>
  <c r="L6230" i="8"/>
  <c r="L6231" i="8"/>
  <c r="L6232" i="8"/>
  <c r="L6233" i="8"/>
  <c r="L6234" i="8"/>
  <c r="L6235" i="8"/>
  <c r="L6236" i="8"/>
  <c r="L6237" i="8"/>
  <c r="L6238" i="8"/>
  <c r="L6239" i="8"/>
  <c r="L6240" i="8"/>
  <c r="L6241" i="8"/>
  <c r="L6242" i="8"/>
  <c r="L6243" i="8"/>
  <c r="L6244" i="8"/>
  <c r="L6245" i="8"/>
  <c r="L6246" i="8"/>
  <c r="L6247" i="8"/>
  <c r="L6248" i="8"/>
  <c r="L6249" i="8"/>
  <c r="L6250" i="8"/>
  <c r="L6251" i="8"/>
  <c r="L6252" i="8"/>
  <c r="L6253" i="8"/>
  <c r="L6254" i="8"/>
  <c r="L6255" i="8"/>
  <c r="L6256" i="8"/>
  <c r="L6257" i="8"/>
  <c r="L6258" i="8"/>
  <c r="L6259" i="8"/>
  <c r="L6260" i="8"/>
  <c r="L6261" i="8"/>
  <c r="L6262" i="8"/>
  <c r="L6263" i="8"/>
  <c r="L6264" i="8"/>
  <c r="L6265" i="8"/>
  <c r="L6266" i="8"/>
  <c r="L6267" i="8"/>
  <c r="L6268" i="8"/>
  <c r="L6269" i="8"/>
  <c r="L6270" i="8"/>
  <c r="L6271" i="8"/>
  <c r="L6272" i="8"/>
  <c r="L6273" i="8"/>
  <c r="L6274" i="8"/>
  <c r="L6275" i="8"/>
  <c r="L6276" i="8"/>
  <c r="L6277" i="8"/>
  <c r="L6278" i="8"/>
  <c r="L6279" i="8"/>
  <c r="L6280" i="8"/>
  <c r="L6281" i="8"/>
  <c r="L6282" i="8"/>
  <c r="L6283" i="8"/>
  <c r="L6284" i="8"/>
  <c r="L6285" i="8"/>
  <c r="L6286" i="8"/>
  <c r="L6287" i="8"/>
  <c r="L6288" i="8"/>
  <c r="L6289" i="8"/>
  <c r="L6290" i="8"/>
  <c r="L6291" i="8"/>
  <c r="L6292" i="8"/>
  <c r="L6293" i="8"/>
  <c r="L6294" i="8"/>
  <c r="L6295" i="8"/>
  <c r="L6296" i="8"/>
  <c r="L6297" i="8"/>
  <c r="L6298" i="8"/>
  <c r="L6299" i="8"/>
  <c r="L6300" i="8"/>
  <c r="L6301" i="8"/>
  <c r="L6302" i="8"/>
  <c r="L6303" i="8"/>
  <c r="L6304" i="8"/>
  <c r="L6305" i="8"/>
  <c r="L6306" i="8"/>
  <c r="L6307" i="8"/>
  <c r="L6308" i="8"/>
  <c r="L6309" i="8"/>
  <c r="L6310" i="8"/>
  <c r="L6311" i="8"/>
  <c r="L6312" i="8"/>
  <c r="L6313" i="8"/>
  <c r="L6314" i="8"/>
  <c r="L6315" i="8"/>
  <c r="L6316" i="8"/>
  <c r="L6317" i="8"/>
  <c r="L6318" i="8"/>
  <c r="L6319" i="8"/>
  <c r="L6320" i="8"/>
  <c r="L6321" i="8"/>
  <c r="L6322" i="8"/>
  <c r="L6323" i="8"/>
  <c r="L6324" i="8"/>
  <c r="L6325" i="8"/>
  <c r="L6326" i="8"/>
  <c r="L6327" i="8"/>
  <c r="L6328" i="8"/>
  <c r="L6329" i="8"/>
  <c r="L6330" i="8"/>
  <c r="L6331" i="8"/>
  <c r="L6332" i="8"/>
  <c r="L6333" i="8"/>
  <c r="L6334" i="8"/>
  <c r="L6335" i="8"/>
  <c r="L6336" i="8"/>
  <c r="L6337" i="8"/>
  <c r="L6338" i="8"/>
  <c r="L6339" i="8"/>
  <c r="L6340" i="8"/>
  <c r="L6341" i="8"/>
  <c r="L6342" i="8"/>
  <c r="L6343" i="8"/>
  <c r="L6344" i="8"/>
  <c r="L6345" i="8"/>
  <c r="L6346" i="8"/>
  <c r="L6347" i="8"/>
  <c r="L6348" i="8"/>
  <c r="L6349" i="8"/>
  <c r="L6350" i="8"/>
  <c r="L6351" i="8"/>
  <c r="L6352" i="8"/>
  <c r="L6353" i="8"/>
  <c r="L6354" i="8"/>
  <c r="L6355" i="8"/>
  <c r="L6356" i="8"/>
  <c r="L6357" i="8"/>
  <c r="L6358" i="8"/>
  <c r="L6359" i="8"/>
  <c r="L6360" i="8"/>
  <c r="L6361" i="8"/>
  <c r="L6362" i="8"/>
  <c r="L6363" i="8"/>
  <c r="L6364" i="8"/>
  <c r="L6365" i="8"/>
  <c r="L6366" i="8"/>
  <c r="L6367" i="8"/>
  <c r="L6368" i="8"/>
  <c r="L6369" i="8"/>
  <c r="L6370" i="8"/>
  <c r="L6371" i="8"/>
  <c r="L6372" i="8"/>
  <c r="L6373" i="8"/>
  <c r="L6374" i="8"/>
  <c r="L6375" i="8"/>
  <c r="L6376" i="8"/>
  <c r="L6377" i="8"/>
  <c r="L6378" i="8"/>
  <c r="L6379" i="8"/>
  <c r="L6380" i="8"/>
  <c r="L6381" i="8"/>
  <c r="L6382" i="8"/>
  <c r="L6383" i="8"/>
  <c r="L6384" i="8"/>
  <c r="L6385" i="8"/>
  <c r="L6386" i="8"/>
  <c r="L6387" i="8"/>
  <c r="L6388" i="8"/>
  <c r="L6389" i="8"/>
  <c r="L6390" i="8"/>
  <c r="L6391" i="8"/>
  <c r="L6392" i="8"/>
  <c r="L6393" i="8"/>
  <c r="L6394" i="8"/>
  <c r="L6395" i="8"/>
  <c r="L6396" i="8"/>
  <c r="L6397" i="8"/>
  <c r="L6398" i="8"/>
  <c r="L6399" i="8"/>
  <c r="L6400" i="8"/>
  <c r="L6401" i="8"/>
  <c r="L6402" i="8"/>
  <c r="L6403" i="8"/>
  <c r="L6404" i="8"/>
  <c r="L6405" i="8"/>
  <c r="L6406" i="8"/>
  <c r="L6407" i="8"/>
  <c r="L6408" i="8"/>
  <c r="L6409" i="8"/>
  <c r="L6410" i="8"/>
  <c r="L6411" i="8"/>
  <c r="L6412" i="8"/>
  <c r="L6413" i="8"/>
  <c r="L6414" i="8"/>
  <c r="L6415" i="8"/>
  <c r="L6416" i="8"/>
  <c r="L6417" i="8"/>
  <c r="L6418" i="8"/>
  <c r="L6419" i="8"/>
  <c r="L6420" i="8"/>
  <c r="L6421" i="8"/>
  <c r="L6422" i="8"/>
  <c r="L6423" i="8"/>
  <c r="L6424" i="8"/>
  <c r="L6425" i="8"/>
  <c r="L6426" i="8"/>
  <c r="L6427" i="8"/>
  <c r="L6428" i="8"/>
  <c r="L6429" i="8"/>
  <c r="L6430" i="8"/>
  <c r="L6431" i="8"/>
  <c r="L6432" i="8"/>
  <c r="L6433" i="8"/>
  <c r="L6434" i="8"/>
  <c r="L6435" i="8"/>
  <c r="L6436" i="8"/>
  <c r="L6437" i="8"/>
  <c r="L6438" i="8"/>
  <c r="L6439" i="8"/>
  <c r="L6440" i="8"/>
  <c r="L6441" i="8"/>
  <c r="L6442" i="8"/>
  <c r="L6443" i="8"/>
  <c r="L6444" i="8"/>
  <c r="L6445" i="8"/>
  <c r="L6446" i="8"/>
  <c r="L6447" i="8"/>
  <c r="L6448" i="8"/>
  <c r="L6449" i="8"/>
  <c r="L6450" i="8"/>
  <c r="L6451" i="8"/>
  <c r="L6452" i="8"/>
  <c r="L6453" i="8"/>
  <c r="L6454" i="8"/>
  <c r="L6455" i="8"/>
  <c r="L6456" i="8"/>
  <c r="L6457" i="8"/>
  <c r="L6458" i="8"/>
  <c r="L6459" i="8"/>
  <c r="L6460" i="8"/>
  <c r="L6461" i="8"/>
  <c r="L6462" i="8"/>
  <c r="L6463" i="8"/>
  <c r="L6464" i="8"/>
  <c r="L6465" i="8"/>
  <c r="L6466" i="8"/>
  <c r="L6467" i="8"/>
  <c r="L6468" i="8"/>
  <c r="L6469" i="8"/>
  <c r="L6470" i="8"/>
  <c r="L6471" i="8"/>
  <c r="L6472" i="8"/>
  <c r="L6473" i="8"/>
  <c r="L6474" i="8"/>
  <c r="L6475" i="8"/>
  <c r="L6476" i="8"/>
  <c r="L6477" i="8"/>
  <c r="L6478" i="8"/>
  <c r="L6479" i="8"/>
  <c r="L6480" i="8"/>
  <c r="L6481" i="8"/>
  <c r="L6482" i="8"/>
  <c r="L6483" i="8"/>
  <c r="L6484" i="8"/>
  <c r="L6485" i="8"/>
  <c r="L6486" i="8"/>
  <c r="L6487" i="8"/>
  <c r="L6488" i="8"/>
  <c r="L6489" i="8"/>
  <c r="L6490" i="8"/>
  <c r="L6491" i="8"/>
  <c r="L6492" i="8"/>
  <c r="L6493" i="8"/>
  <c r="L6494" i="8"/>
  <c r="L6495" i="8"/>
  <c r="L6496" i="8"/>
  <c r="L6497" i="8"/>
  <c r="L6498" i="8"/>
  <c r="L6499" i="8"/>
  <c r="L6500" i="8"/>
  <c r="L6501" i="8"/>
  <c r="L6502" i="8"/>
  <c r="L6503" i="8"/>
  <c r="L6504" i="8"/>
  <c r="L6505" i="8"/>
  <c r="L6506" i="8"/>
  <c r="L6507" i="8"/>
  <c r="L6508" i="8"/>
  <c r="L6509" i="8"/>
  <c r="L6510" i="8"/>
  <c r="L6511" i="8"/>
  <c r="L6512" i="8"/>
  <c r="L6513" i="8"/>
  <c r="L6514" i="8"/>
  <c r="L6515" i="8"/>
  <c r="L6516" i="8"/>
  <c r="L6517" i="8"/>
  <c r="L6518" i="8"/>
  <c r="L6519" i="8"/>
  <c r="L6520" i="8"/>
  <c r="L6521" i="8"/>
  <c r="L6522" i="8"/>
  <c r="L6523" i="8"/>
  <c r="L6524" i="8"/>
  <c r="L6525" i="8"/>
  <c r="L6526" i="8"/>
  <c r="L6527" i="8"/>
  <c r="L6528" i="8"/>
  <c r="L6529" i="8"/>
  <c r="L6530" i="8"/>
  <c r="L6531" i="8"/>
  <c r="L6532" i="8"/>
  <c r="L6533" i="8"/>
  <c r="L6534" i="8"/>
  <c r="L6535" i="8"/>
  <c r="L6536" i="8"/>
  <c r="L6537" i="8"/>
  <c r="L6538" i="8"/>
  <c r="L6539" i="8"/>
  <c r="L6540" i="8"/>
  <c r="L6541" i="8"/>
  <c r="L6542" i="8"/>
  <c r="L6543" i="8"/>
  <c r="L6544" i="8"/>
  <c r="L6545" i="8"/>
  <c r="L6546" i="8"/>
  <c r="L6547" i="8"/>
  <c r="L6548" i="8"/>
  <c r="L6549" i="8"/>
  <c r="L6550" i="8"/>
  <c r="L6551" i="8"/>
  <c r="L6552" i="8"/>
  <c r="L6553" i="8"/>
  <c r="L6554" i="8"/>
  <c r="L6555" i="8"/>
  <c r="L6556" i="8"/>
  <c r="L6557" i="8"/>
  <c r="L6558" i="8"/>
  <c r="L6559" i="8"/>
  <c r="L6560" i="8"/>
  <c r="L6561" i="8"/>
  <c r="L6562" i="8"/>
  <c r="L6563" i="8"/>
  <c r="L6564" i="8"/>
  <c r="L6565" i="8"/>
  <c r="L6566" i="8"/>
  <c r="L6567" i="8"/>
  <c r="L6568" i="8"/>
  <c r="L6569" i="8"/>
  <c r="L6570" i="8"/>
  <c r="L6571" i="8"/>
  <c r="L6572" i="8"/>
  <c r="L6573" i="8"/>
  <c r="L6574" i="8"/>
  <c r="L6575" i="8"/>
  <c r="L6576" i="8"/>
  <c r="L6577" i="8"/>
  <c r="L6578" i="8"/>
  <c r="L6579" i="8"/>
  <c r="L6580" i="8"/>
  <c r="L6581" i="8"/>
  <c r="L6582" i="8"/>
  <c r="L6583" i="8"/>
  <c r="L6584" i="8"/>
  <c r="L6585" i="8"/>
  <c r="L6586" i="8"/>
  <c r="L6587" i="8"/>
  <c r="L6588" i="8"/>
  <c r="L6589" i="8"/>
  <c r="L6590" i="8"/>
  <c r="L6591" i="8"/>
  <c r="L6592" i="8"/>
  <c r="L6593" i="8"/>
  <c r="L6594" i="8"/>
  <c r="L6595" i="8"/>
  <c r="L6596" i="8"/>
  <c r="L6597" i="8"/>
  <c r="L6598" i="8"/>
  <c r="L6599" i="8"/>
  <c r="L6600" i="8"/>
  <c r="L6601" i="8"/>
  <c r="L6602" i="8"/>
  <c r="L6603" i="8"/>
  <c r="L6604" i="8"/>
  <c r="L6605" i="8"/>
  <c r="L6606" i="8"/>
  <c r="L6607" i="8"/>
  <c r="L6608" i="8"/>
  <c r="L6609" i="8"/>
  <c r="L6610" i="8"/>
  <c r="L6611" i="8"/>
  <c r="L6612" i="8"/>
  <c r="L6613" i="8"/>
  <c r="L6614" i="8"/>
  <c r="L6615" i="8"/>
  <c r="L6616" i="8"/>
  <c r="L6617" i="8"/>
  <c r="L6618" i="8"/>
  <c r="L6619" i="8"/>
  <c r="L6620" i="8"/>
  <c r="L6621" i="8"/>
  <c r="L6622" i="8"/>
  <c r="L6623" i="8"/>
  <c r="L6624" i="8"/>
  <c r="L6625" i="8"/>
  <c r="L6626" i="8"/>
  <c r="L6627" i="8"/>
  <c r="L6628" i="8"/>
  <c r="L6629" i="8"/>
  <c r="L6630" i="8"/>
  <c r="L6631" i="8"/>
  <c r="L6632" i="8"/>
  <c r="L6633" i="8"/>
  <c r="L6634" i="8"/>
  <c r="L6635" i="8"/>
  <c r="L6636" i="8"/>
  <c r="L6637" i="8"/>
  <c r="L6638" i="8"/>
  <c r="L6639" i="8"/>
  <c r="L6640" i="8"/>
  <c r="L6641" i="8"/>
  <c r="L6642" i="8"/>
  <c r="L6643" i="8"/>
  <c r="L6644" i="8"/>
  <c r="L6645" i="8"/>
  <c r="L6646" i="8"/>
  <c r="L6647" i="8"/>
  <c r="L6648" i="8"/>
  <c r="L6649" i="8"/>
  <c r="L6650" i="8"/>
  <c r="L6651" i="8"/>
  <c r="L6652" i="8"/>
  <c r="L6653" i="8"/>
  <c r="L6654" i="8"/>
  <c r="L6655" i="8"/>
  <c r="L6656" i="8"/>
  <c r="L6657" i="8"/>
  <c r="L6658" i="8"/>
  <c r="L6659" i="8"/>
  <c r="L6660" i="8"/>
  <c r="L6661" i="8"/>
  <c r="L6662" i="8"/>
  <c r="L6663" i="8"/>
  <c r="L6664" i="8"/>
  <c r="L6665" i="8"/>
  <c r="L6666" i="8"/>
  <c r="L6667" i="8"/>
  <c r="L6668" i="8"/>
  <c r="L6669" i="8"/>
  <c r="L6670" i="8"/>
  <c r="L6671" i="8"/>
  <c r="L6672" i="8"/>
  <c r="L6673" i="8"/>
  <c r="L6674" i="8"/>
  <c r="L6675" i="8"/>
  <c r="L6676" i="8"/>
  <c r="L6677" i="8"/>
  <c r="L6678" i="8"/>
  <c r="L6679" i="8"/>
  <c r="L6680" i="8"/>
  <c r="L6681" i="8"/>
  <c r="L6682" i="8"/>
  <c r="L6683" i="8"/>
  <c r="L6684" i="8"/>
  <c r="L6685" i="8"/>
  <c r="L6686" i="8"/>
  <c r="L6687" i="8"/>
  <c r="L6688" i="8"/>
  <c r="L6689" i="8"/>
  <c r="L6690" i="8"/>
  <c r="L6691" i="8"/>
  <c r="L6692" i="8"/>
  <c r="L6693" i="8"/>
  <c r="L6694" i="8"/>
  <c r="L6695" i="8"/>
  <c r="L6696" i="8"/>
  <c r="L6697" i="8"/>
  <c r="L6698" i="8"/>
  <c r="L6699" i="8"/>
  <c r="L6700" i="8"/>
  <c r="L6701" i="8"/>
  <c r="L6702" i="8"/>
  <c r="L6703" i="8"/>
  <c r="L6704" i="8"/>
  <c r="L6705" i="8"/>
  <c r="L6706" i="8"/>
  <c r="L6707" i="8"/>
  <c r="L6708" i="8"/>
  <c r="L6709" i="8"/>
  <c r="L6710" i="8"/>
  <c r="L6711" i="8"/>
  <c r="L6712" i="8"/>
  <c r="L6713" i="8"/>
  <c r="L6714" i="8"/>
  <c r="L6715" i="8"/>
  <c r="L6716" i="8"/>
  <c r="L6717" i="8"/>
  <c r="L6718" i="8"/>
  <c r="L6719" i="8"/>
  <c r="L6720" i="8"/>
  <c r="L6721" i="8"/>
  <c r="L6722" i="8"/>
  <c r="L6723" i="8"/>
  <c r="L6724" i="8"/>
  <c r="L6725" i="8"/>
  <c r="L6726" i="8"/>
  <c r="L6727" i="8"/>
  <c r="L6728" i="8"/>
  <c r="L6729" i="8"/>
  <c r="L6730" i="8"/>
  <c r="L6731" i="8"/>
  <c r="L6732" i="8"/>
  <c r="L6733" i="8"/>
  <c r="L6734" i="8"/>
  <c r="L6735" i="8"/>
  <c r="L6736" i="8"/>
  <c r="L6737" i="8"/>
  <c r="L6738" i="8"/>
  <c r="L6739" i="8"/>
  <c r="L6740" i="8"/>
  <c r="L6741" i="8"/>
  <c r="L6742" i="8"/>
  <c r="L6743" i="8"/>
  <c r="L6744" i="8"/>
  <c r="L6745" i="8"/>
  <c r="L6746" i="8"/>
  <c r="L6747" i="8"/>
  <c r="L6748" i="8"/>
  <c r="L6749" i="8"/>
  <c r="L6750" i="8"/>
  <c r="L6751" i="8"/>
  <c r="L6752" i="8"/>
  <c r="L6753" i="8"/>
  <c r="L6754" i="8"/>
  <c r="L6755" i="8"/>
  <c r="L6756" i="8"/>
  <c r="L6757" i="8"/>
  <c r="L6758" i="8"/>
  <c r="L6759" i="8"/>
  <c r="L6760" i="8"/>
  <c r="L6761" i="8"/>
  <c r="L6762" i="8"/>
  <c r="L6763" i="8"/>
  <c r="L6764" i="8"/>
  <c r="L6765" i="8"/>
  <c r="L6766" i="8"/>
  <c r="L6767" i="8"/>
  <c r="L6768" i="8"/>
  <c r="L6769" i="8"/>
  <c r="L6770" i="8"/>
  <c r="L6771" i="8"/>
  <c r="L6772" i="8"/>
  <c r="L6773" i="8"/>
  <c r="L6774" i="8"/>
  <c r="L6775" i="8"/>
  <c r="L6776" i="8"/>
  <c r="L6777" i="8"/>
  <c r="L6778" i="8"/>
  <c r="L6779" i="8"/>
  <c r="L6780" i="8"/>
  <c r="L6781" i="8"/>
  <c r="L6782" i="8"/>
  <c r="L6783" i="8"/>
  <c r="L6784" i="8"/>
  <c r="L6785" i="8"/>
  <c r="L6786" i="8"/>
  <c r="L6787" i="8"/>
  <c r="L6788" i="8"/>
  <c r="L6789" i="8"/>
  <c r="L6790" i="8"/>
  <c r="L6791" i="8"/>
  <c r="L6792" i="8"/>
  <c r="L6793" i="8"/>
  <c r="L6794" i="8"/>
  <c r="L6795" i="8"/>
  <c r="L6796" i="8"/>
  <c r="L6797" i="8"/>
  <c r="L6798" i="8"/>
  <c r="L6799" i="8"/>
  <c r="L6800" i="8"/>
  <c r="L6801" i="8"/>
  <c r="L6802" i="8"/>
  <c r="L6803" i="8"/>
  <c r="L6804" i="8"/>
  <c r="L6805" i="8"/>
  <c r="L6806" i="8"/>
  <c r="L6807" i="8"/>
  <c r="L6808" i="8"/>
  <c r="L6809" i="8"/>
  <c r="L6810" i="8"/>
  <c r="L6811" i="8"/>
  <c r="L6812" i="8"/>
  <c r="L6813" i="8"/>
  <c r="L6814" i="8"/>
  <c r="L6815" i="8"/>
  <c r="L6816" i="8"/>
  <c r="L6817" i="8"/>
  <c r="L6818" i="8"/>
  <c r="L6819" i="8"/>
  <c r="L6820" i="8"/>
  <c r="L6821" i="8"/>
  <c r="L6822" i="8"/>
  <c r="L6823" i="8"/>
  <c r="L6824" i="8"/>
  <c r="L6825" i="8"/>
  <c r="L6826" i="8"/>
  <c r="L6827" i="8"/>
  <c r="L6828" i="8"/>
  <c r="L6829" i="8"/>
  <c r="L6830" i="8"/>
  <c r="L6831" i="8"/>
  <c r="L6832" i="8"/>
  <c r="L6833" i="8"/>
  <c r="L6834" i="8"/>
  <c r="L6835" i="8"/>
  <c r="L6836" i="8"/>
  <c r="L6837" i="8"/>
  <c r="L6838" i="8"/>
  <c r="L6839" i="8"/>
  <c r="L6840" i="8"/>
  <c r="L6841" i="8"/>
  <c r="L6842" i="8"/>
  <c r="L6843" i="8"/>
  <c r="L6844" i="8"/>
  <c r="L6845" i="8"/>
  <c r="L6846" i="8"/>
  <c r="L6847" i="8"/>
  <c r="L6848" i="8"/>
  <c r="L6849" i="8"/>
  <c r="L6850" i="8"/>
  <c r="L6851" i="8"/>
  <c r="L6852" i="8"/>
  <c r="L6853" i="8"/>
  <c r="L6854" i="8"/>
  <c r="L6855" i="8"/>
  <c r="L6856" i="8"/>
  <c r="L6857" i="8"/>
  <c r="L6858" i="8"/>
  <c r="L6859" i="8"/>
  <c r="L6860" i="8"/>
  <c r="L6861" i="8"/>
  <c r="L6862" i="8"/>
  <c r="L6863" i="8"/>
  <c r="L6864" i="8"/>
  <c r="L6865" i="8"/>
  <c r="L6866" i="8"/>
  <c r="L6867" i="8"/>
  <c r="L6868" i="8"/>
  <c r="L6869" i="8"/>
  <c r="L6870" i="8"/>
  <c r="L6871" i="8"/>
  <c r="L6872" i="8"/>
  <c r="L6873" i="8"/>
  <c r="L6874" i="8"/>
  <c r="L6875" i="8"/>
  <c r="L6876" i="8"/>
  <c r="L6877" i="8"/>
  <c r="L6878" i="8"/>
  <c r="L6879" i="8"/>
  <c r="L6880" i="8"/>
  <c r="L6881" i="8"/>
  <c r="L6882" i="8"/>
  <c r="L6883" i="8"/>
  <c r="L6884" i="8"/>
  <c r="L6885" i="8"/>
  <c r="L6886" i="8"/>
  <c r="L6887" i="8"/>
  <c r="L6888" i="8"/>
  <c r="L6889" i="8"/>
  <c r="L6890" i="8"/>
  <c r="L6891" i="8"/>
  <c r="L6892" i="8"/>
  <c r="L6893" i="8"/>
  <c r="L6894" i="8"/>
  <c r="L6895" i="8"/>
  <c r="L6896" i="8"/>
  <c r="L6897" i="8"/>
  <c r="L6898" i="8"/>
  <c r="L6899" i="8"/>
  <c r="L6900" i="8"/>
  <c r="L6901" i="8"/>
  <c r="L6902" i="8"/>
  <c r="L6903" i="8"/>
  <c r="L6904" i="8"/>
  <c r="L6905" i="8"/>
  <c r="L6906" i="8"/>
  <c r="L6907" i="8"/>
  <c r="L6908" i="8"/>
  <c r="L6909" i="8"/>
  <c r="L6910" i="8"/>
  <c r="L6911" i="8"/>
  <c r="L6912" i="8"/>
  <c r="L6913" i="8"/>
  <c r="L6914" i="8"/>
  <c r="L6915" i="8"/>
  <c r="L6916" i="8"/>
  <c r="L6917" i="8"/>
  <c r="L6918" i="8"/>
  <c r="L6919" i="8"/>
  <c r="L6920" i="8"/>
  <c r="L6921" i="8"/>
  <c r="L6922" i="8"/>
  <c r="L6923" i="8"/>
  <c r="L6924" i="8"/>
  <c r="L6925" i="8"/>
  <c r="L6926" i="8"/>
  <c r="L6927" i="8"/>
  <c r="L6928" i="8"/>
  <c r="L6929" i="8"/>
  <c r="L6930" i="8"/>
  <c r="L6931" i="8"/>
  <c r="L6932" i="8"/>
  <c r="L6933" i="8"/>
  <c r="L6934" i="8"/>
  <c r="L6935" i="8"/>
  <c r="L6936" i="8"/>
  <c r="L6937" i="8"/>
  <c r="L6938" i="8"/>
  <c r="L6939" i="8"/>
  <c r="L6940" i="8"/>
  <c r="L6941" i="8"/>
  <c r="L6942" i="8"/>
  <c r="L6943" i="8"/>
  <c r="L6944" i="8"/>
  <c r="L6945" i="8"/>
  <c r="L6946" i="8"/>
  <c r="L6947" i="8"/>
  <c r="L6948" i="8"/>
  <c r="L6949" i="8"/>
  <c r="L6950" i="8"/>
  <c r="L6951" i="8"/>
  <c r="L6952" i="8"/>
  <c r="L6953" i="8"/>
  <c r="L6954" i="8"/>
  <c r="L6955" i="8"/>
  <c r="L6956" i="8"/>
  <c r="L6957" i="8"/>
  <c r="L6958" i="8"/>
  <c r="L6959" i="8"/>
  <c r="L6960" i="8"/>
  <c r="L6961" i="8"/>
  <c r="L6962" i="8"/>
  <c r="L6963" i="8"/>
  <c r="L6964" i="8"/>
  <c r="L6965" i="8"/>
  <c r="L6966" i="8"/>
  <c r="L6967" i="8"/>
  <c r="L6968" i="8"/>
  <c r="L6969" i="8"/>
  <c r="L6970" i="8"/>
  <c r="L6971" i="8"/>
  <c r="L6972" i="8"/>
  <c r="L6973" i="8"/>
  <c r="L6974" i="8"/>
  <c r="L6975" i="8"/>
  <c r="L6976" i="8"/>
  <c r="L6977" i="8"/>
  <c r="L6978" i="8"/>
  <c r="L6979" i="8"/>
  <c r="L6980" i="8"/>
  <c r="L6981" i="8"/>
  <c r="L6982" i="8"/>
  <c r="L6983" i="8"/>
  <c r="L6984" i="8"/>
  <c r="L6985" i="8"/>
  <c r="L6986" i="8"/>
  <c r="L6987" i="8"/>
  <c r="L6988" i="8"/>
  <c r="L6989" i="8"/>
  <c r="L6990" i="8"/>
  <c r="L6991" i="8"/>
  <c r="L6992" i="8"/>
  <c r="L6993" i="8"/>
  <c r="L6994" i="8"/>
  <c r="L6995" i="8"/>
  <c r="L6996" i="8"/>
  <c r="L6997" i="8"/>
  <c r="L6998" i="8"/>
  <c r="L6999" i="8"/>
  <c r="L7000" i="8"/>
  <c r="L7001" i="8"/>
  <c r="L7002" i="8"/>
  <c r="L7003" i="8"/>
  <c r="L7004" i="8"/>
  <c r="L7005" i="8"/>
  <c r="L7006" i="8"/>
  <c r="L7007" i="8"/>
  <c r="L7008" i="8"/>
  <c r="L7009" i="8"/>
  <c r="L7010" i="8"/>
  <c r="L7011" i="8"/>
  <c r="L7012" i="8"/>
  <c r="L7013" i="8"/>
  <c r="L7014" i="8"/>
  <c r="L7015" i="8"/>
  <c r="L7016" i="8"/>
  <c r="L7017" i="8"/>
  <c r="L7018" i="8"/>
  <c r="L7019" i="8"/>
  <c r="L7020" i="8"/>
  <c r="L7021" i="8"/>
  <c r="L7022" i="8"/>
  <c r="L7023" i="8"/>
  <c r="L7024" i="8"/>
  <c r="L7025" i="8"/>
  <c r="L7026" i="8"/>
  <c r="L7027" i="8"/>
  <c r="L7028" i="8"/>
  <c r="L7029" i="8"/>
  <c r="L7030" i="8"/>
  <c r="L7031" i="8"/>
  <c r="L7032" i="8"/>
  <c r="L7033" i="8"/>
  <c r="L7034" i="8"/>
  <c r="L7035" i="8"/>
  <c r="L7036" i="8"/>
  <c r="L7037" i="8"/>
  <c r="L7038" i="8"/>
  <c r="L7039" i="8"/>
  <c r="L7040" i="8"/>
  <c r="L7041" i="8"/>
  <c r="L7042" i="8"/>
  <c r="L7043" i="8"/>
  <c r="L7044" i="8"/>
  <c r="L7045" i="8"/>
  <c r="L7046" i="8"/>
  <c r="L7047" i="8"/>
  <c r="L7048" i="8"/>
  <c r="L7049" i="8"/>
  <c r="L7050" i="8"/>
  <c r="L7051" i="8"/>
  <c r="L7052" i="8"/>
  <c r="L7053" i="8"/>
  <c r="L7054" i="8"/>
  <c r="L7055" i="8"/>
  <c r="L7056" i="8"/>
  <c r="L7057" i="8"/>
  <c r="L7058" i="8"/>
  <c r="L7059" i="8"/>
  <c r="L7060" i="8"/>
  <c r="L7061" i="8"/>
  <c r="L7062" i="8"/>
  <c r="L7063" i="8"/>
  <c r="L7064" i="8"/>
  <c r="L7065" i="8"/>
  <c r="L7066" i="8"/>
  <c r="L7067" i="8"/>
  <c r="L7068" i="8"/>
  <c r="L7069" i="8"/>
  <c r="L7070" i="8"/>
  <c r="L7071" i="8"/>
  <c r="L7072" i="8"/>
  <c r="L7073" i="8"/>
  <c r="L7074" i="8"/>
  <c r="L7075" i="8"/>
  <c r="L7076" i="8"/>
  <c r="L7077" i="8"/>
  <c r="L7078" i="8"/>
  <c r="L7079" i="8"/>
  <c r="L7080" i="8"/>
  <c r="L7081" i="8"/>
  <c r="L7082" i="8"/>
  <c r="L7083" i="8"/>
  <c r="L7084" i="8"/>
  <c r="L7085" i="8"/>
  <c r="L7086" i="8"/>
  <c r="L7087" i="8"/>
  <c r="L7088" i="8"/>
  <c r="L7089" i="8"/>
  <c r="L7090" i="8"/>
  <c r="L7091" i="8"/>
  <c r="L7092" i="8"/>
  <c r="L7093" i="8"/>
  <c r="L7094" i="8"/>
  <c r="L7095" i="8"/>
  <c r="L7096" i="8"/>
  <c r="L7097" i="8"/>
  <c r="L7098" i="8"/>
  <c r="L7099" i="8"/>
  <c r="L7100" i="8"/>
  <c r="L7101" i="8"/>
  <c r="L7102" i="8"/>
  <c r="L7103" i="8"/>
  <c r="L7104" i="8"/>
  <c r="L7105" i="8"/>
  <c r="L7106" i="8"/>
  <c r="L7107" i="8"/>
  <c r="L7108" i="8"/>
  <c r="L7109" i="8"/>
  <c r="L7110" i="8"/>
  <c r="L7111" i="8"/>
  <c r="L7112" i="8"/>
  <c r="L7113" i="8"/>
  <c r="L7114" i="8"/>
  <c r="L7115" i="8"/>
  <c r="L7116" i="8"/>
  <c r="L7117" i="8"/>
  <c r="L7118" i="8"/>
  <c r="L7119" i="8"/>
  <c r="L7120" i="8"/>
  <c r="L7121" i="8"/>
  <c r="L7122" i="8"/>
  <c r="L7123" i="8"/>
  <c r="L7124" i="8"/>
  <c r="L7125" i="8"/>
  <c r="L7126" i="8"/>
  <c r="L7127" i="8"/>
  <c r="L7128" i="8"/>
  <c r="L7129" i="8"/>
  <c r="L7130" i="8"/>
  <c r="L7131" i="8"/>
  <c r="L7132" i="8"/>
  <c r="L7133" i="8"/>
  <c r="L7134" i="8"/>
  <c r="L7135" i="8"/>
  <c r="L7136" i="8"/>
  <c r="L7137" i="8"/>
  <c r="L7138" i="8"/>
  <c r="L7139" i="8"/>
  <c r="L7140" i="8"/>
  <c r="L7141" i="8"/>
  <c r="L7142" i="8"/>
  <c r="L7143" i="8"/>
  <c r="L7144" i="8"/>
  <c r="L7145" i="8"/>
  <c r="L7146" i="8"/>
  <c r="L7147" i="8"/>
  <c r="L7148" i="8"/>
  <c r="L7149" i="8"/>
  <c r="L7150" i="8"/>
  <c r="L7151" i="8"/>
  <c r="L7152" i="8"/>
  <c r="L7153" i="8"/>
  <c r="L7154" i="8"/>
  <c r="L7155" i="8"/>
  <c r="L7156" i="8"/>
  <c r="L7157" i="8"/>
  <c r="L7158" i="8"/>
  <c r="L7159" i="8"/>
  <c r="L7160" i="8"/>
  <c r="L7161" i="8"/>
  <c r="L7162" i="8"/>
  <c r="L7163" i="8"/>
  <c r="L7164" i="8"/>
  <c r="L7165" i="8"/>
  <c r="L7166" i="8"/>
  <c r="L7167" i="8"/>
  <c r="L7168" i="8"/>
  <c r="L7169" i="8"/>
  <c r="L7170" i="8"/>
  <c r="L7171" i="8"/>
  <c r="L7172" i="8"/>
  <c r="L7173" i="8"/>
  <c r="L7174" i="8"/>
  <c r="L7175" i="8"/>
  <c r="L7176" i="8"/>
  <c r="L7177" i="8"/>
  <c r="L7178" i="8"/>
  <c r="L7179" i="8"/>
  <c r="L7180" i="8"/>
  <c r="L7181" i="8"/>
  <c r="L7182" i="8"/>
  <c r="L7183" i="8"/>
  <c r="L7184" i="8"/>
  <c r="L7185" i="8"/>
  <c r="L7186" i="8"/>
  <c r="L7187" i="8"/>
  <c r="L7188" i="8"/>
  <c r="L7189" i="8"/>
  <c r="L7190" i="8"/>
  <c r="L7191" i="8"/>
  <c r="L7192" i="8"/>
  <c r="L7193" i="8"/>
  <c r="L7194" i="8"/>
  <c r="L7195" i="8"/>
  <c r="L7196" i="8"/>
  <c r="L7197" i="8"/>
  <c r="L7198" i="8"/>
  <c r="L7199" i="8"/>
  <c r="L7200" i="8"/>
  <c r="L7201" i="8"/>
  <c r="L7202" i="8"/>
  <c r="L7203" i="8"/>
  <c r="L7204" i="8"/>
  <c r="L7205" i="8"/>
  <c r="L7206" i="8"/>
  <c r="L7207" i="8"/>
  <c r="L7208" i="8"/>
  <c r="L7209" i="8"/>
  <c r="L7210" i="8"/>
  <c r="L7211" i="8"/>
  <c r="L7212" i="8"/>
  <c r="L7213" i="8"/>
  <c r="L7214" i="8"/>
  <c r="L7215" i="8"/>
  <c r="L7216" i="8"/>
  <c r="L7217" i="8"/>
  <c r="L7218" i="8"/>
  <c r="L7219" i="8"/>
  <c r="L7220" i="8"/>
  <c r="L7221" i="8"/>
  <c r="L7222" i="8"/>
  <c r="L7223" i="8"/>
  <c r="L7224" i="8"/>
  <c r="L7225" i="8"/>
  <c r="L7226" i="8"/>
  <c r="L7227" i="8"/>
  <c r="L7228" i="8"/>
  <c r="L7229" i="8"/>
  <c r="L7230" i="8"/>
  <c r="L7231" i="8"/>
  <c r="L7232" i="8"/>
  <c r="L7233" i="8"/>
  <c r="L7234" i="8"/>
  <c r="L7235" i="8"/>
  <c r="L7236" i="8"/>
  <c r="L7237" i="8"/>
  <c r="L7238" i="8"/>
  <c r="L7239" i="8"/>
  <c r="L7240" i="8"/>
  <c r="L7241" i="8"/>
  <c r="L7242" i="8"/>
  <c r="L7243" i="8"/>
  <c r="L7244" i="8"/>
  <c r="L7245" i="8"/>
  <c r="L7246" i="8"/>
  <c r="L7247" i="8"/>
  <c r="L7248" i="8"/>
  <c r="L7249" i="8"/>
  <c r="L7250" i="8"/>
  <c r="L7251" i="8"/>
  <c r="L7252" i="8"/>
  <c r="L7253" i="8"/>
  <c r="L7254" i="8"/>
  <c r="L7255" i="8"/>
  <c r="L7256" i="8"/>
  <c r="L7257" i="8"/>
  <c r="L7258" i="8"/>
  <c r="L7259" i="8"/>
  <c r="L7260" i="8"/>
  <c r="L7261" i="8"/>
  <c r="L7262" i="8"/>
  <c r="L7263" i="8"/>
  <c r="L7264" i="8"/>
  <c r="L7265" i="8"/>
  <c r="L7266" i="8"/>
  <c r="L7267" i="8"/>
  <c r="L7268" i="8"/>
  <c r="L7269" i="8"/>
  <c r="L7270" i="8"/>
  <c r="L7271" i="8"/>
  <c r="L7272" i="8"/>
  <c r="L7273" i="8"/>
  <c r="L7274" i="8"/>
  <c r="L7275" i="8"/>
  <c r="L7276" i="8"/>
  <c r="L7277" i="8"/>
  <c r="L7278" i="8"/>
  <c r="L7279" i="8"/>
  <c r="L7280" i="8"/>
  <c r="L7281" i="8"/>
  <c r="L7282" i="8"/>
  <c r="L7283" i="8"/>
  <c r="L7284" i="8"/>
  <c r="L7285" i="8"/>
  <c r="L7286" i="8"/>
  <c r="L7287" i="8"/>
  <c r="L7288" i="8"/>
  <c r="L7289" i="8"/>
  <c r="L7290" i="8"/>
  <c r="L7291" i="8"/>
  <c r="L7292" i="8"/>
  <c r="L7293" i="8"/>
  <c r="L7294" i="8"/>
  <c r="L7295" i="8"/>
  <c r="L7296" i="8"/>
  <c r="L7297" i="8"/>
  <c r="L7298" i="8"/>
  <c r="L7299" i="8"/>
  <c r="L7300" i="8"/>
  <c r="L7301" i="8"/>
  <c r="L7302" i="8"/>
  <c r="L7303" i="8"/>
  <c r="L7304" i="8"/>
  <c r="L7305" i="8"/>
  <c r="L7306" i="8"/>
  <c r="L7307" i="8"/>
  <c r="L7308" i="8"/>
  <c r="L7309" i="8"/>
  <c r="L7310" i="8"/>
  <c r="L7311" i="8"/>
  <c r="L7312" i="8"/>
  <c r="L7313" i="8"/>
  <c r="L7314" i="8"/>
  <c r="L7315" i="8"/>
  <c r="L7316" i="8"/>
  <c r="L7317" i="8"/>
  <c r="L7318" i="8"/>
  <c r="L7319" i="8"/>
  <c r="L7320" i="8"/>
  <c r="L7321" i="8"/>
  <c r="L7322" i="8"/>
  <c r="L7323" i="8"/>
  <c r="L7324" i="8"/>
  <c r="L7325" i="8"/>
  <c r="L7326" i="8"/>
  <c r="L7327" i="8"/>
  <c r="L7328" i="8"/>
  <c r="L7329" i="8"/>
  <c r="L7330" i="8"/>
  <c r="L7331" i="8"/>
  <c r="L7332" i="8"/>
  <c r="L7333" i="8"/>
  <c r="L7334" i="8"/>
  <c r="L7335" i="8"/>
  <c r="L7336" i="8"/>
  <c r="L7337" i="8"/>
  <c r="L7338" i="8"/>
  <c r="L7339" i="8"/>
  <c r="L7340" i="8"/>
  <c r="L7341" i="8"/>
  <c r="L7342" i="8"/>
  <c r="L7343" i="8"/>
  <c r="L7344" i="8"/>
  <c r="L7345" i="8"/>
  <c r="L7346" i="8"/>
  <c r="L7347" i="8"/>
  <c r="L7348" i="8"/>
  <c r="L7349" i="8"/>
  <c r="L7350" i="8"/>
  <c r="L7351" i="8"/>
  <c r="L7352" i="8"/>
  <c r="L7353" i="8"/>
  <c r="L7354" i="8"/>
  <c r="L7355" i="8"/>
  <c r="L7356" i="8"/>
  <c r="L7357" i="8"/>
  <c r="L7358" i="8"/>
  <c r="L7359" i="8"/>
  <c r="L7360" i="8"/>
  <c r="L7361" i="8"/>
  <c r="L7362" i="8"/>
  <c r="L7363" i="8"/>
  <c r="L7364" i="8"/>
  <c r="L7365" i="8"/>
  <c r="L7366" i="8"/>
  <c r="L7367" i="8"/>
  <c r="L7368" i="8"/>
  <c r="L7369" i="8"/>
  <c r="L7370" i="8"/>
  <c r="L7371" i="8"/>
  <c r="L7372" i="8"/>
  <c r="L7373" i="8"/>
  <c r="L7374" i="8"/>
  <c r="L7375" i="8"/>
  <c r="L7376" i="8"/>
  <c r="L7377" i="8"/>
  <c r="L7378" i="8"/>
  <c r="L7379" i="8"/>
  <c r="L7380" i="8"/>
  <c r="L7381" i="8"/>
  <c r="L7382" i="8"/>
  <c r="L7383" i="8"/>
  <c r="L7384" i="8"/>
  <c r="L7385" i="8"/>
  <c r="L7386" i="8"/>
  <c r="L7387" i="8"/>
  <c r="L7388" i="8"/>
  <c r="L7389" i="8"/>
  <c r="L7390" i="8"/>
  <c r="L7391" i="8"/>
  <c r="L7392" i="8"/>
  <c r="L7393" i="8"/>
  <c r="L7394" i="8"/>
  <c r="L7395" i="8"/>
  <c r="L7396" i="8"/>
  <c r="L7397" i="8"/>
  <c r="L7398" i="8"/>
  <c r="L7399" i="8"/>
  <c r="L7400" i="8"/>
  <c r="L7401" i="8"/>
  <c r="L7402" i="8"/>
  <c r="L7403" i="8"/>
  <c r="L7404" i="8"/>
  <c r="L7405" i="8"/>
  <c r="L7406" i="8"/>
  <c r="L7407" i="8"/>
  <c r="L7408" i="8"/>
  <c r="L7409" i="8"/>
  <c r="L7410" i="8"/>
  <c r="L7411" i="8"/>
  <c r="L7412" i="8"/>
  <c r="L7413" i="8"/>
  <c r="L7414" i="8"/>
  <c r="L7415" i="8"/>
  <c r="L7416" i="8"/>
  <c r="L7417" i="8"/>
  <c r="L7418" i="8"/>
  <c r="L7419" i="8"/>
  <c r="L7420" i="8"/>
  <c r="L7421" i="8"/>
  <c r="L7422" i="8"/>
  <c r="L7423" i="8"/>
  <c r="L7424" i="8"/>
  <c r="L7425" i="8"/>
  <c r="L7426" i="8"/>
  <c r="L7427" i="8"/>
  <c r="L7428" i="8"/>
  <c r="L7429" i="8"/>
  <c r="L7430" i="8"/>
  <c r="L7431" i="8"/>
  <c r="L7432" i="8"/>
  <c r="L7433" i="8"/>
  <c r="L7434" i="8"/>
  <c r="L7435" i="8"/>
  <c r="L7436" i="8"/>
  <c r="L7437" i="8"/>
  <c r="L7438" i="8"/>
  <c r="L7439" i="8"/>
  <c r="L7440" i="8"/>
  <c r="L7441" i="8"/>
  <c r="L7442" i="8"/>
  <c r="L7443" i="8"/>
  <c r="L7444" i="8"/>
  <c r="L7445" i="8"/>
  <c r="L7446" i="8"/>
  <c r="L7447" i="8"/>
  <c r="L7448" i="8"/>
  <c r="L7449" i="8"/>
  <c r="L7450" i="8"/>
  <c r="L7451" i="8"/>
  <c r="L7452" i="8"/>
  <c r="L7453" i="8"/>
  <c r="L7454" i="8"/>
  <c r="L7455" i="8"/>
  <c r="L7456" i="8"/>
  <c r="L7457" i="8"/>
  <c r="L7458" i="8"/>
  <c r="L7459" i="8"/>
  <c r="L7460" i="8"/>
  <c r="L7461" i="8"/>
  <c r="L7462" i="8"/>
  <c r="L7463" i="8"/>
  <c r="L7464" i="8"/>
  <c r="L7465" i="8"/>
  <c r="L7466" i="8"/>
  <c r="L7467" i="8"/>
  <c r="L7468" i="8"/>
  <c r="L7469" i="8"/>
  <c r="L7470" i="8"/>
  <c r="L7471" i="8"/>
  <c r="L7472" i="8"/>
  <c r="L7473" i="8"/>
  <c r="L7474" i="8"/>
  <c r="L7475" i="8"/>
  <c r="L7476" i="8"/>
  <c r="L7477" i="8"/>
  <c r="L7478" i="8"/>
  <c r="L7479" i="8"/>
  <c r="L7480" i="8"/>
  <c r="L7481" i="8"/>
  <c r="L7482" i="8"/>
  <c r="L7483" i="8"/>
  <c r="L7484" i="8"/>
  <c r="L7485" i="8"/>
  <c r="L7486" i="8"/>
  <c r="L7487" i="8"/>
  <c r="L7488" i="8"/>
  <c r="L7489" i="8"/>
  <c r="L7490" i="8"/>
  <c r="L7491" i="8"/>
  <c r="L7492" i="8"/>
  <c r="L7493" i="8"/>
  <c r="L7494" i="8"/>
  <c r="L7495" i="8"/>
  <c r="L7496" i="8"/>
  <c r="L7497" i="8"/>
  <c r="L7498" i="8"/>
  <c r="L7499" i="8"/>
  <c r="L7500" i="8"/>
  <c r="L7501" i="8"/>
  <c r="L7502" i="8"/>
  <c r="L7503" i="8"/>
  <c r="L7504" i="8"/>
  <c r="L7505" i="8"/>
  <c r="L7506" i="8"/>
  <c r="L7507" i="8"/>
  <c r="L7508" i="8"/>
  <c r="L7509" i="8"/>
  <c r="L7510" i="8"/>
  <c r="L7511" i="8"/>
  <c r="L7512" i="8"/>
  <c r="L7513" i="8"/>
  <c r="L7514" i="8"/>
  <c r="L7515" i="8"/>
  <c r="L7516" i="8"/>
  <c r="L7517" i="8"/>
  <c r="L7518" i="8"/>
  <c r="L7519" i="8"/>
  <c r="L7520" i="8"/>
  <c r="L7521" i="8"/>
  <c r="L7522" i="8"/>
  <c r="L7523" i="8"/>
  <c r="L7524" i="8"/>
  <c r="L7525" i="8"/>
  <c r="L7526" i="8"/>
  <c r="L7527" i="8"/>
  <c r="L7528" i="8"/>
  <c r="L7529" i="8"/>
  <c r="L7530" i="8"/>
  <c r="L7531" i="8"/>
  <c r="L7532" i="8"/>
  <c r="L7533" i="8"/>
  <c r="L7534" i="8"/>
  <c r="L7535" i="8"/>
  <c r="L7536" i="8"/>
  <c r="L7537" i="8"/>
  <c r="L7538" i="8"/>
  <c r="L7539" i="8"/>
  <c r="L7540" i="8"/>
  <c r="L7541" i="8"/>
  <c r="L7542" i="8"/>
  <c r="L7543" i="8"/>
  <c r="L7544" i="8"/>
  <c r="L7545" i="8"/>
  <c r="L7546" i="8"/>
  <c r="L7547" i="8"/>
  <c r="L7548" i="8"/>
  <c r="L7549" i="8"/>
  <c r="L7550" i="8"/>
  <c r="L7551" i="8"/>
  <c r="L7552" i="8"/>
  <c r="L7553" i="8"/>
  <c r="L7554" i="8"/>
  <c r="L7555" i="8"/>
  <c r="L7556" i="8"/>
  <c r="L7557" i="8"/>
  <c r="L7558" i="8"/>
  <c r="L7559" i="8"/>
  <c r="L7560" i="8"/>
  <c r="L7561" i="8"/>
  <c r="L7562" i="8"/>
  <c r="L7563" i="8"/>
  <c r="L7564" i="8"/>
  <c r="L7565" i="8"/>
  <c r="L7566" i="8"/>
  <c r="L7567" i="8"/>
  <c r="L7568" i="8"/>
  <c r="L7569" i="8"/>
  <c r="L7570" i="8"/>
  <c r="L7571" i="8"/>
  <c r="L7572" i="8"/>
  <c r="L7573" i="8"/>
  <c r="L7574" i="8"/>
  <c r="L7575" i="8"/>
  <c r="L7576" i="8"/>
  <c r="L7577" i="8"/>
  <c r="L7578" i="8"/>
  <c r="L7579" i="8"/>
  <c r="L7580" i="8"/>
  <c r="L7581" i="8"/>
  <c r="L7582" i="8"/>
  <c r="L7583" i="8"/>
  <c r="L7584" i="8"/>
  <c r="L7585" i="8"/>
  <c r="L7586" i="8"/>
  <c r="L7587" i="8"/>
  <c r="L7588" i="8"/>
  <c r="L7589" i="8"/>
  <c r="L7590" i="8"/>
  <c r="L7591" i="8"/>
  <c r="L7592" i="8"/>
  <c r="L7593" i="8"/>
  <c r="L7594" i="8"/>
  <c r="L7595" i="8"/>
  <c r="L7596" i="8"/>
  <c r="L7597" i="8"/>
  <c r="L7598" i="8"/>
  <c r="L7599" i="8"/>
  <c r="L7600" i="8"/>
  <c r="L7601" i="8"/>
  <c r="L7602" i="8"/>
  <c r="L7603" i="8"/>
  <c r="L7604" i="8"/>
  <c r="L7605" i="8"/>
  <c r="L7606" i="8"/>
  <c r="L7607" i="8"/>
  <c r="L7608" i="8"/>
  <c r="L7609" i="8"/>
  <c r="L7610" i="8"/>
  <c r="L7611" i="8"/>
  <c r="L7612" i="8"/>
  <c r="L7613" i="8"/>
  <c r="L7614" i="8"/>
  <c r="L7615" i="8"/>
  <c r="L7616" i="8"/>
  <c r="L7617" i="8"/>
  <c r="L7618" i="8"/>
  <c r="L7619" i="8"/>
  <c r="L7620" i="8"/>
  <c r="L7621" i="8"/>
  <c r="L7622" i="8"/>
  <c r="L7623" i="8"/>
  <c r="L7624" i="8"/>
  <c r="L7625" i="8"/>
  <c r="L7626" i="8"/>
  <c r="L7627" i="8"/>
  <c r="L7628" i="8"/>
  <c r="L7629" i="8"/>
  <c r="L7630" i="8"/>
  <c r="L7631" i="8"/>
  <c r="L7632" i="8"/>
  <c r="L7633" i="8"/>
  <c r="L7634" i="8"/>
  <c r="L7635" i="8"/>
  <c r="L7636" i="8"/>
  <c r="L7637" i="8"/>
  <c r="L7638" i="8"/>
  <c r="L7639" i="8"/>
  <c r="L7640" i="8"/>
  <c r="L7641" i="8"/>
  <c r="L7642" i="8"/>
  <c r="L7643" i="8"/>
  <c r="L7644" i="8"/>
  <c r="L7645" i="8"/>
  <c r="L7646" i="8"/>
  <c r="L7647" i="8"/>
  <c r="L7648" i="8"/>
  <c r="L7649" i="8"/>
  <c r="L7650" i="8"/>
  <c r="L7651" i="8"/>
  <c r="L7652" i="8"/>
  <c r="L7653" i="8"/>
  <c r="L7654" i="8"/>
  <c r="L7655" i="8"/>
  <c r="L7656" i="8"/>
  <c r="L7657" i="8"/>
  <c r="L7658" i="8"/>
  <c r="L7659" i="8"/>
  <c r="L7660" i="8"/>
  <c r="L7661" i="8"/>
  <c r="L7662" i="8"/>
  <c r="L7663" i="8"/>
  <c r="L7664" i="8"/>
  <c r="L7665" i="8"/>
  <c r="L7666" i="8"/>
  <c r="L7667" i="8"/>
  <c r="L7668" i="8"/>
  <c r="L7669" i="8"/>
  <c r="L7670" i="8"/>
  <c r="L7671" i="8"/>
  <c r="L7672" i="8"/>
  <c r="L7673" i="8"/>
  <c r="L7674" i="8"/>
  <c r="L7675" i="8"/>
  <c r="L7676" i="8"/>
  <c r="L7677" i="8"/>
  <c r="L7678" i="8"/>
  <c r="L7679" i="8"/>
  <c r="L7680" i="8"/>
  <c r="L7681" i="8"/>
  <c r="L7682" i="8"/>
  <c r="L7683" i="8"/>
  <c r="L7684" i="8"/>
  <c r="L7685" i="8"/>
  <c r="L7686" i="8"/>
  <c r="L7687" i="8"/>
  <c r="L7688" i="8"/>
  <c r="L7689" i="8"/>
  <c r="L7690" i="8"/>
  <c r="L7691" i="8"/>
  <c r="L7692" i="8"/>
  <c r="L7693" i="8"/>
  <c r="L7694" i="8"/>
  <c r="L7695" i="8"/>
  <c r="L7696" i="8"/>
  <c r="L7697" i="8"/>
  <c r="L7698" i="8"/>
  <c r="L7699" i="8"/>
  <c r="L7700" i="8"/>
  <c r="L7701" i="8"/>
  <c r="L7702" i="8"/>
  <c r="L7703" i="8"/>
  <c r="L7704" i="8"/>
  <c r="L7705" i="8"/>
  <c r="L7706" i="8"/>
  <c r="L7707" i="8"/>
  <c r="L7708" i="8"/>
  <c r="L7709" i="8"/>
  <c r="L7710" i="8"/>
  <c r="L7711" i="8"/>
  <c r="L7712" i="8"/>
  <c r="L7713" i="8"/>
  <c r="L7714" i="8"/>
  <c r="L7715" i="8"/>
  <c r="L7716" i="8"/>
  <c r="L7717" i="8"/>
  <c r="L7718" i="8"/>
  <c r="L7719" i="8"/>
  <c r="L7720" i="8"/>
  <c r="L7721" i="8"/>
  <c r="L7722" i="8"/>
  <c r="L7723" i="8"/>
  <c r="L7724" i="8"/>
  <c r="L7725" i="8"/>
  <c r="L7726" i="8"/>
  <c r="L7727" i="8"/>
  <c r="L7728" i="8"/>
  <c r="L7729" i="8"/>
  <c r="L7730" i="8"/>
  <c r="L7731" i="8"/>
  <c r="L7732" i="8"/>
  <c r="L7733" i="8"/>
  <c r="L7734" i="8"/>
  <c r="L7735" i="8"/>
  <c r="L7736" i="8"/>
  <c r="L7737" i="8"/>
  <c r="L7738" i="8"/>
  <c r="L7739" i="8"/>
  <c r="L7740" i="8"/>
  <c r="L7741" i="8"/>
  <c r="L7742" i="8"/>
  <c r="L7743" i="8"/>
  <c r="L7744" i="8"/>
  <c r="L7745" i="8"/>
  <c r="L7746" i="8"/>
  <c r="L7747" i="8"/>
  <c r="L7748" i="8"/>
  <c r="L7749" i="8"/>
  <c r="L7750" i="8"/>
  <c r="L7751" i="8"/>
  <c r="L7752" i="8"/>
  <c r="L7753" i="8"/>
  <c r="L7754" i="8"/>
  <c r="L7755" i="8"/>
  <c r="L7756" i="8"/>
  <c r="L7757" i="8"/>
  <c r="L7758" i="8"/>
  <c r="L7759" i="8"/>
  <c r="L7760" i="8"/>
  <c r="L7761" i="8"/>
  <c r="L7762" i="8"/>
  <c r="L7763" i="8"/>
  <c r="L7764" i="8"/>
  <c r="L7765" i="8"/>
  <c r="L7766" i="8"/>
  <c r="L7767" i="8"/>
  <c r="L7768" i="8"/>
  <c r="L7769" i="8"/>
  <c r="L7770" i="8"/>
  <c r="L7771" i="8"/>
  <c r="L7772" i="8"/>
  <c r="L7773" i="8"/>
  <c r="L7774" i="8"/>
  <c r="L7775" i="8"/>
  <c r="L7776" i="8"/>
  <c r="L7777" i="8"/>
  <c r="L7778" i="8"/>
  <c r="L7779" i="8"/>
  <c r="L7780" i="8"/>
  <c r="L7781" i="8"/>
  <c r="L7782" i="8"/>
  <c r="L7783" i="8"/>
  <c r="L7784" i="8"/>
  <c r="L7785" i="8"/>
  <c r="L7786" i="8"/>
  <c r="L7787" i="8"/>
  <c r="L7788" i="8"/>
  <c r="L7789" i="8"/>
  <c r="L7790" i="8"/>
  <c r="L7791" i="8"/>
  <c r="L7792" i="8"/>
  <c r="L7793" i="8"/>
  <c r="L7794" i="8"/>
  <c r="L7795" i="8"/>
  <c r="L7796" i="8"/>
  <c r="L7797" i="8"/>
  <c r="L7798" i="8"/>
  <c r="L7799" i="8"/>
  <c r="L7800" i="8"/>
  <c r="L7801" i="8"/>
  <c r="L7802" i="8"/>
  <c r="L7803" i="8"/>
  <c r="L7804" i="8"/>
  <c r="L7805" i="8"/>
  <c r="L7806" i="8"/>
  <c r="L7807" i="8"/>
  <c r="L7808" i="8"/>
  <c r="L7809" i="8"/>
  <c r="L7810" i="8"/>
  <c r="L7811" i="8"/>
  <c r="L7812" i="8"/>
  <c r="L7813" i="8"/>
  <c r="L7814" i="8"/>
  <c r="L7815" i="8"/>
  <c r="L7816" i="8"/>
  <c r="L7817" i="8"/>
  <c r="L7818" i="8"/>
  <c r="L7819" i="8"/>
  <c r="L7820" i="8"/>
  <c r="L7821" i="8"/>
  <c r="L7822" i="8"/>
  <c r="L7823" i="8"/>
  <c r="L7824" i="8"/>
  <c r="L7825" i="8"/>
  <c r="L7826" i="8"/>
  <c r="L7827" i="8"/>
  <c r="L7828" i="8"/>
  <c r="L7829" i="8"/>
  <c r="L7830" i="8"/>
  <c r="L7831" i="8"/>
  <c r="L7832" i="8"/>
  <c r="L7833" i="8"/>
  <c r="L7834" i="8"/>
  <c r="L7835" i="8"/>
  <c r="L7836" i="8"/>
  <c r="L7837" i="8"/>
  <c r="L7838" i="8"/>
  <c r="L7839" i="8"/>
  <c r="L7840" i="8"/>
  <c r="L7841" i="8"/>
  <c r="L7842" i="8"/>
  <c r="L7843" i="8"/>
  <c r="L7844" i="8"/>
  <c r="L7845" i="8"/>
  <c r="L7846" i="8"/>
  <c r="L7847" i="8"/>
  <c r="L7848" i="8"/>
  <c r="L7849" i="8"/>
  <c r="L7850" i="8"/>
  <c r="L7851" i="8"/>
  <c r="L7852" i="8"/>
  <c r="L7853" i="8"/>
  <c r="L7854" i="8"/>
  <c r="L7855" i="8"/>
  <c r="L7856" i="8"/>
  <c r="L7857" i="8"/>
  <c r="L7858" i="8"/>
  <c r="L7859" i="8"/>
  <c r="L7860" i="8"/>
  <c r="L7861" i="8"/>
  <c r="L7862" i="8"/>
  <c r="L7863" i="8"/>
  <c r="L7864" i="8"/>
  <c r="L7865" i="8"/>
  <c r="L7866" i="8"/>
  <c r="L7867" i="8"/>
  <c r="L7868" i="8"/>
  <c r="L7869" i="8"/>
  <c r="L7870" i="8"/>
  <c r="L7871" i="8"/>
  <c r="L7872" i="8"/>
  <c r="L7873" i="8"/>
  <c r="L7874" i="8"/>
  <c r="L7875" i="8"/>
  <c r="L7876" i="8"/>
  <c r="L7877" i="8"/>
  <c r="L7878" i="8"/>
  <c r="L7879" i="8"/>
  <c r="L7880" i="8"/>
  <c r="L7881" i="8"/>
  <c r="L7882" i="8"/>
  <c r="L7883" i="8"/>
  <c r="L7884" i="8"/>
  <c r="L7885" i="8"/>
  <c r="L7886" i="8"/>
  <c r="L7887" i="8"/>
  <c r="L7888" i="8"/>
  <c r="L7889" i="8"/>
  <c r="L7890" i="8"/>
  <c r="L7891" i="8"/>
  <c r="L7892" i="8"/>
  <c r="L7893" i="8"/>
  <c r="L7894" i="8"/>
  <c r="L7895" i="8"/>
  <c r="L7896" i="8"/>
  <c r="L7897" i="8"/>
  <c r="L7898" i="8"/>
  <c r="L7899" i="8"/>
  <c r="L7900" i="8"/>
  <c r="L7901" i="8"/>
  <c r="L7902" i="8"/>
  <c r="L7903" i="8"/>
  <c r="L7904" i="8"/>
  <c r="L7905" i="8"/>
  <c r="L7906" i="8"/>
  <c r="L7907" i="8"/>
  <c r="L7908" i="8"/>
  <c r="L7909" i="8"/>
  <c r="L7910" i="8"/>
  <c r="L7911" i="8"/>
  <c r="L7912" i="8"/>
  <c r="L7913" i="8"/>
  <c r="L7914" i="8"/>
  <c r="L7915" i="8"/>
  <c r="L7916" i="8"/>
  <c r="L7917" i="8"/>
  <c r="L7918" i="8"/>
  <c r="L7919" i="8"/>
  <c r="L7920" i="8"/>
  <c r="L7921" i="8"/>
  <c r="L7922" i="8"/>
  <c r="L7923" i="8"/>
  <c r="L7924" i="8"/>
  <c r="L7925" i="8"/>
  <c r="L7926" i="8"/>
  <c r="L7927" i="8"/>
  <c r="L7928" i="8"/>
  <c r="L7929" i="8"/>
  <c r="L7930" i="8"/>
  <c r="L7931" i="8"/>
  <c r="L7932" i="8"/>
  <c r="L7933" i="8"/>
  <c r="L7934" i="8"/>
  <c r="L7935" i="8"/>
  <c r="L7936" i="8"/>
  <c r="L7937" i="8"/>
  <c r="L7938" i="8"/>
  <c r="L7939" i="8"/>
  <c r="L7940" i="8"/>
  <c r="L7941" i="8"/>
  <c r="L7942" i="8"/>
  <c r="L7943" i="8"/>
  <c r="L7944" i="8"/>
  <c r="L7945" i="8"/>
  <c r="L7946" i="8"/>
  <c r="L7947" i="8"/>
  <c r="L7948" i="8"/>
  <c r="L7949" i="8"/>
  <c r="L7950" i="8"/>
  <c r="L7951" i="8"/>
  <c r="L7952" i="8"/>
  <c r="L7953" i="8"/>
  <c r="L7954" i="8"/>
  <c r="L7955" i="8"/>
  <c r="L7956" i="8"/>
  <c r="L7957" i="8"/>
  <c r="L7958" i="8"/>
  <c r="L7959" i="8"/>
  <c r="L7960" i="8"/>
  <c r="L7961" i="8"/>
  <c r="L7962" i="8"/>
  <c r="L7963" i="8"/>
  <c r="L7964" i="8"/>
  <c r="L7965" i="8"/>
  <c r="L7966" i="8"/>
  <c r="L7967" i="8"/>
  <c r="L7968" i="8"/>
  <c r="L7969" i="8"/>
  <c r="L7970" i="8"/>
  <c r="L7971" i="8"/>
  <c r="L7972" i="8"/>
  <c r="L7973" i="8"/>
  <c r="L7974" i="8"/>
  <c r="L7975" i="8"/>
  <c r="L7976" i="8"/>
  <c r="L7977" i="8"/>
  <c r="L7978" i="8"/>
  <c r="L7979" i="8"/>
  <c r="L7980" i="8"/>
  <c r="L7981" i="8"/>
  <c r="L7982" i="8"/>
  <c r="L7983" i="8"/>
  <c r="L7984" i="8"/>
  <c r="L7985" i="8"/>
  <c r="L7986" i="8"/>
  <c r="L7987" i="8"/>
  <c r="L7988" i="8"/>
  <c r="L7989" i="8"/>
  <c r="L7990" i="8"/>
  <c r="L7991" i="8"/>
  <c r="L7992" i="8"/>
  <c r="L7993" i="8"/>
  <c r="L7994" i="8"/>
  <c r="L7995" i="8"/>
  <c r="L7996" i="8"/>
  <c r="L7997" i="8"/>
  <c r="L7998" i="8"/>
  <c r="L7999" i="8"/>
  <c r="L8000" i="8"/>
  <c r="L8001" i="8"/>
  <c r="L8002" i="8"/>
  <c r="L8003" i="8"/>
  <c r="L8004" i="8"/>
  <c r="L8005" i="8"/>
  <c r="L8006" i="8"/>
  <c r="L8007" i="8"/>
  <c r="L8008" i="8"/>
  <c r="L8009" i="8"/>
  <c r="L8010" i="8"/>
  <c r="L8011" i="8"/>
  <c r="L8012" i="8"/>
  <c r="L8013" i="8"/>
  <c r="L8014" i="8"/>
  <c r="L8015" i="8"/>
  <c r="L8016" i="8"/>
  <c r="L8017" i="8"/>
  <c r="L8018" i="8"/>
  <c r="L8019" i="8"/>
  <c r="L8020" i="8"/>
  <c r="L8021" i="8"/>
  <c r="L8022" i="8"/>
  <c r="L8023" i="8"/>
  <c r="L8024" i="8"/>
  <c r="L8025" i="8"/>
  <c r="L8026" i="8"/>
  <c r="L8027" i="8"/>
  <c r="L8028" i="8"/>
  <c r="L8029" i="8"/>
  <c r="L8030" i="8"/>
  <c r="L8031" i="8"/>
  <c r="L8032" i="8"/>
  <c r="L8033" i="8"/>
  <c r="L8034" i="8"/>
  <c r="L8035" i="8"/>
  <c r="L8036" i="8"/>
  <c r="L8037" i="8"/>
  <c r="L8038" i="8"/>
  <c r="L8039" i="8"/>
  <c r="L8040" i="8"/>
  <c r="L8041" i="8"/>
  <c r="L8042" i="8"/>
  <c r="L8043" i="8"/>
  <c r="L8044" i="8"/>
  <c r="L8045" i="8"/>
  <c r="L8046" i="8"/>
  <c r="L8047" i="8"/>
  <c r="L8048" i="8"/>
  <c r="L8049" i="8"/>
  <c r="L8050" i="8"/>
  <c r="L8051" i="8"/>
  <c r="L8052" i="8"/>
  <c r="L8053" i="8"/>
  <c r="L8054" i="8"/>
  <c r="L8055" i="8"/>
  <c r="L8056" i="8"/>
  <c r="L8057" i="8"/>
  <c r="L8058" i="8"/>
  <c r="L8059" i="8"/>
  <c r="L8060" i="8"/>
  <c r="L8061" i="8"/>
  <c r="L8062" i="8"/>
  <c r="L8063" i="8"/>
  <c r="L8064" i="8"/>
  <c r="L8065" i="8"/>
  <c r="L8066" i="8"/>
  <c r="L8067" i="8"/>
  <c r="L8068" i="8"/>
  <c r="L8069" i="8"/>
  <c r="L8070" i="8"/>
  <c r="L8071" i="8"/>
  <c r="L8072" i="8"/>
  <c r="L8073" i="8"/>
  <c r="L8074" i="8"/>
  <c r="L8075" i="8"/>
  <c r="L8076" i="8"/>
  <c r="L8077" i="8"/>
  <c r="L8078" i="8"/>
  <c r="L8079" i="8"/>
  <c r="L8080" i="8"/>
  <c r="L8081" i="8"/>
  <c r="L8082" i="8"/>
  <c r="L8083" i="8"/>
  <c r="L8084" i="8"/>
  <c r="L8085" i="8"/>
  <c r="L8086" i="8"/>
  <c r="L8087" i="8"/>
  <c r="L8088" i="8"/>
  <c r="L8089" i="8"/>
  <c r="L8090" i="8"/>
  <c r="L8091" i="8"/>
  <c r="L8092" i="8"/>
  <c r="L8093" i="8"/>
  <c r="L8094" i="8"/>
  <c r="L8095" i="8"/>
  <c r="L8096" i="8"/>
  <c r="L8097" i="8"/>
  <c r="L8098" i="8"/>
  <c r="L8099" i="8"/>
  <c r="L8100" i="8"/>
  <c r="L8101" i="8"/>
  <c r="L8102" i="8"/>
  <c r="L8103" i="8"/>
  <c r="L8104" i="8"/>
  <c r="L8105" i="8"/>
  <c r="L8106" i="8"/>
  <c r="L8107" i="8"/>
  <c r="L8108" i="8"/>
  <c r="L8109" i="8"/>
  <c r="L8110" i="8"/>
  <c r="L8111" i="8"/>
  <c r="L8112" i="8"/>
  <c r="L8113" i="8"/>
  <c r="L8114" i="8"/>
  <c r="L8115" i="8"/>
  <c r="L8116" i="8"/>
  <c r="L8117" i="8"/>
  <c r="L8118" i="8"/>
  <c r="L8119" i="8"/>
  <c r="L8120" i="8"/>
  <c r="L8121" i="8"/>
  <c r="L8122" i="8"/>
  <c r="L8123" i="8"/>
  <c r="L8124" i="8"/>
  <c r="L8125" i="8"/>
  <c r="L8126" i="8"/>
  <c r="L8127" i="8"/>
  <c r="L8128" i="8"/>
  <c r="L8129" i="8"/>
  <c r="L8130" i="8"/>
  <c r="L8131" i="8"/>
  <c r="L8132" i="8"/>
  <c r="L8133" i="8"/>
  <c r="L8134" i="8"/>
  <c r="L8135" i="8"/>
  <c r="L8136" i="8"/>
  <c r="L8137" i="8"/>
  <c r="L8138" i="8"/>
  <c r="L8139" i="8"/>
  <c r="L8140" i="8"/>
  <c r="L8141" i="8"/>
  <c r="L8142" i="8"/>
  <c r="L8143" i="8"/>
  <c r="L8144" i="8"/>
  <c r="L8145" i="8"/>
  <c r="L8146" i="8"/>
  <c r="L8147" i="8"/>
  <c r="L8148" i="8"/>
  <c r="L8149" i="8"/>
  <c r="L8150" i="8"/>
  <c r="L8151" i="8"/>
  <c r="L8152" i="8"/>
  <c r="L8153" i="8"/>
  <c r="L8154" i="8"/>
  <c r="L8155" i="8"/>
  <c r="L8156" i="8"/>
  <c r="L8157" i="8"/>
  <c r="L8158" i="8"/>
  <c r="L8159" i="8"/>
  <c r="L8160" i="8"/>
  <c r="L8161" i="8"/>
  <c r="L8162" i="8"/>
  <c r="L8163" i="8"/>
  <c r="L8164" i="8"/>
  <c r="L8165" i="8"/>
  <c r="L8166" i="8"/>
  <c r="L8167" i="8"/>
  <c r="L8168" i="8"/>
  <c r="L8169" i="8"/>
  <c r="L8170" i="8"/>
  <c r="L8171" i="8"/>
  <c r="L8172" i="8"/>
  <c r="L8173" i="8"/>
  <c r="L8174" i="8"/>
  <c r="L8175" i="8"/>
  <c r="L8176" i="8"/>
  <c r="L8177" i="8"/>
  <c r="L8178" i="8"/>
  <c r="L8179" i="8"/>
  <c r="L8180" i="8"/>
  <c r="L8181" i="8"/>
  <c r="L8182" i="8"/>
  <c r="L8183" i="8"/>
  <c r="L8184" i="8"/>
  <c r="L8185" i="8"/>
  <c r="L8186" i="8"/>
  <c r="L8187" i="8"/>
  <c r="L8188" i="8"/>
  <c r="L8189" i="8"/>
  <c r="L8190" i="8"/>
  <c r="L8191" i="8"/>
  <c r="L8192" i="8"/>
  <c r="L8193" i="8"/>
  <c r="L8194" i="8"/>
  <c r="L8195" i="8"/>
  <c r="L8196" i="8"/>
  <c r="L8197" i="8"/>
  <c r="L8198" i="8"/>
  <c r="L8199" i="8"/>
  <c r="L8200" i="8"/>
  <c r="L8201" i="8"/>
  <c r="L8202" i="8"/>
  <c r="L8203" i="8"/>
  <c r="L8204" i="8"/>
  <c r="L8205" i="8"/>
  <c r="L8206" i="8"/>
  <c r="L8207" i="8"/>
  <c r="L8208" i="8"/>
  <c r="L8209" i="8"/>
  <c r="L8210" i="8"/>
  <c r="L8211" i="8"/>
  <c r="L8212" i="8"/>
  <c r="L8213" i="8"/>
  <c r="L8214" i="8"/>
  <c r="L8215" i="8"/>
  <c r="L8216" i="8"/>
  <c r="L8217" i="8"/>
  <c r="L8218" i="8"/>
  <c r="L8219" i="8"/>
  <c r="L8220" i="8"/>
  <c r="L8221" i="8"/>
  <c r="L8222" i="8"/>
  <c r="L8223" i="8"/>
  <c r="L8224" i="8"/>
  <c r="L8225" i="8"/>
  <c r="L8226" i="8"/>
  <c r="L8227" i="8"/>
  <c r="L8228" i="8"/>
  <c r="L8229" i="8"/>
  <c r="L8230" i="8"/>
  <c r="L8231" i="8"/>
  <c r="L8232" i="8"/>
  <c r="L8233" i="8"/>
  <c r="L8234" i="8"/>
  <c r="L8235" i="8"/>
  <c r="L8236" i="8"/>
  <c r="L8237" i="8"/>
  <c r="L8238" i="8"/>
  <c r="L8239" i="8"/>
  <c r="L8240" i="8"/>
  <c r="L8241" i="8"/>
  <c r="L8242" i="8"/>
  <c r="L8243" i="8"/>
  <c r="L8244" i="8"/>
  <c r="L8245" i="8"/>
  <c r="L8246" i="8"/>
  <c r="L8247" i="8"/>
  <c r="L8248" i="8"/>
  <c r="L8249" i="8"/>
  <c r="L8250" i="8"/>
  <c r="L8251" i="8"/>
  <c r="L8252" i="8"/>
  <c r="L8253" i="8"/>
  <c r="L8254" i="8"/>
  <c r="L8255" i="8"/>
  <c r="L8256" i="8"/>
  <c r="L8257" i="8"/>
  <c r="L8258" i="8"/>
  <c r="L8259" i="8"/>
  <c r="L8260" i="8"/>
  <c r="L8261" i="8"/>
  <c r="L8262" i="8"/>
  <c r="L8263" i="8"/>
  <c r="L8264" i="8"/>
  <c r="L8265" i="8"/>
  <c r="L8266" i="8"/>
  <c r="L8267" i="8"/>
  <c r="L8268" i="8"/>
  <c r="L8269" i="8"/>
  <c r="L8270" i="8"/>
  <c r="L8271" i="8"/>
  <c r="L8272" i="8"/>
  <c r="L8273" i="8"/>
  <c r="L8274" i="8"/>
  <c r="L8275" i="8"/>
  <c r="L8276" i="8"/>
  <c r="L8277" i="8"/>
  <c r="L8278" i="8"/>
  <c r="L8279" i="8"/>
  <c r="L8280" i="8"/>
  <c r="L8281" i="8"/>
  <c r="L8282" i="8"/>
  <c r="L8283" i="8"/>
  <c r="L8284" i="8"/>
  <c r="L8285" i="8"/>
  <c r="L8286" i="8"/>
  <c r="L8287" i="8"/>
  <c r="L8288" i="8"/>
  <c r="L8289" i="8"/>
  <c r="L8290" i="8"/>
  <c r="L8291" i="8"/>
  <c r="L8292" i="8"/>
  <c r="L8293" i="8"/>
  <c r="L8294" i="8"/>
  <c r="L8295" i="8"/>
  <c r="L8296" i="8"/>
  <c r="L8297" i="8"/>
  <c r="L8298" i="8"/>
  <c r="L8299" i="8"/>
  <c r="L8300" i="8"/>
  <c r="L8301" i="8"/>
  <c r="L8302" i="8"/>
  <c r="L8303" i="8"/>
  <c r="L8304" i="8"/>
  <c r="L8305" i="8"/>
  <c r="L8306" i="8"/>
  <c r="L8307" i="8"/>
  <c r="L8308" i="8"/>
  <c r="L8309" i="8"/>
  <c r="L8310" i="8"/>
  <c r="L8311" i="8"/>
  <c r="L8312" i="8"/>
  <c r="L8313" i="8"/>
  <c r="L8314" i="8"/>
  <c r="L8315" i="8"/>
  <c r="L8316" i="8"/>
  <c r="L8317" i="8"/>
  <c r="L8318" i="8"/>
  <c r="L8319" i="8"/>
  <c r="L8320" i="8"/>
  <c r="L8321" i="8"/>
  <c r="L8322" i="8"/>
  <c r="L8323" i="8"/>
  <c r="L8324" i="8"/>
  <c r="L8325" i="8"/>
  <c r="L8326" i="8"/>
  <c r="L8327" i="8"/>
  <c r="L8328" i="8"/>
  <c r="L8329" i="8"/>
  <c r="L8330" i="8"/>
  <c r="L8331" i="8"/>
  <c r="L8332" i="8"/>
  <c r="L8333" i="8"/>
  <c r="L8334" i="8"/>
  <c r="L8335" i="8"/>
  <c r="L8336" i="8"/>
  <c r="L8337" i="8"/>
  <c r="L8338" i="8"/>
  <c r="L8339" i="8"/>
  <c r="L8340" i="8"/>
  <c r="L8341" i="8"/>
  <c r="L8342" i="8"/>
  <c r="L8343" i="8"/>
  <c r="L8344" i="8"/>
  <c r="L8345" i="8"/>
  <c r="L8346" i="8"/>
  <c r="L8347" i="8"/>
  <c r="L8348" i="8"/>
  <c r="L8349" i="8"/>
  <c r="L8350" i="8"/>
  <c r="L8351" i="8"/>
  <c r="L8352" i="8"/>
  <c r="L8353" i="8"/>
  <c r="L8354" i="8"/>
  <c r="L8355" i="8"/>
  <c r="L8356" i="8"/>
  <c r="L8357" i="8"/>
  <c r="L8358" i="8"/>
  <c r="L8359" i="8"/>
  <c r="L8360" i="8"/>
  <c r="L8361" i="8"/>
  <c r="L8362" i="8"/>
  <c r="L8363" i="8"/>
  <c r="L8364" i="8"/>
  <c r="L8365" i="8"/>
  <c r="L8366" i="8"/>
  <c r="L8367" i="8"/>
  <c r="L8368" i="8"/>
  <c r="L8369" i="8"/>
  <c r="L8370" i="8"/>
  <c r="L8371" i="8"/>
  <c r="L8372" i="8"/>
  <c r="L8373" i="8"/>
  <c r="L8374" i="8"/>
  <c r="L8375" i="8"/>
  <c r="L8376" i="8"/>
  <c r="L8377" i="8"/>
  <c r="L8378" i="8"/>
  <c r="L8379" i="8"/>
  <c r="L8380" i="8"/>
  <c r="L8381" i="8"/>
  <c r="L8382" i="8"/>
  <c r="L8383" i="8"/>
  <c r="L8384" i="8"/>
  <c r="L8385" i="8"/>
  <c r="L8386" i="8"/>
  <c r="L8387" i="8"/>
  <c r="L8388" i="8"/>
  <c r="L8389" i="8"/>
  <c r="L8390" i="8"/>
  <c r="L8391" i="8"/>
  <c r="L8392" i="8"/>
  <c r="L8393" i="8"/>
  <c r="L8394" i="8"/>
  <c r="L8395" i="8"/>
  <c r="L8396" i="8"/>
  <c r="L8397" i="8"/>
  <c r="L8398" i="8"/>
  <c r="L8399" i="8"/>
  <c r="L8400" i="8"/>
  <c r="L8401" i="8"/>
  <c r="L8402" i="8"/>
  <c r="L8403" i="8"/>
  <c r="L8404" i="8"/>
  <c r="L8405" i="8"/>
  <c r="L8406" i="8"/>
  <c r="L8407" i="8"/>
  <c r="L8408" i="8"/>
  <c r="L8409" i="8"/>
  <c r="L8410" i="8"/>
  <c r="L8411" i="8"/>
  <c r="L8412" i="8"/>
  <c r="L8413" i="8"/>
  <c r="L8414" i="8"/>
  <c r="L8415" i="8"/>
  <c r="L8416" i="8"/>
  <c r="L8417" i="8"/>
  <c r="L8418" i="8"/>
  <c r="L8419" i="8"/>
  <c r="L8420" i="8"/>
  <c r="L8421" i="8"/>
  <c r="L8422" i="8"/>
  <c r="L8423" i="8"/>
  <c r="L8424" i="8"/>
  <c r="L8425" i="8"/>
  <c r="L8426" i="8"/>
  <c r="L8427" i="8"/>
  <c r="L8428" i="8"/>
  <c r="L8429" i="8"/>
  <c r="L8430" i="8"/>
  <c r="L8431" i="8"/>
  <c r="L8432" i="8"/>
  <c r="L8433" i="8"/>
  <c r="L8434" i="8"/>
  <c r="L8435" i="8"/>
  <c r="L8436" i="8"/>
  <c r="L8437" i="8"/>
  <c r="L8438" i="8"/>
  <c r="L8439" i="8"/>
  <c r="L8440" i="8"/>
  <c r="L8441" i="8"/>
  <c r="L8442" i="8"/>
  <c r="L8443" i="8"/>
  <c r="L8444" i="8"/>
  <c r="L8445" i="8"/>
  <c r="L8446" i="8"/>
  <c r="L8447" i="8"/>
  <c r="L8448" i="8"/>
  <c r="L8449" i="8"/>
  <c r="L8450" i="8"/>
  <c r="L8451" i="8"/>
  <c r="L8452" i="8"/>
  <c r="L8453" i="8"/>
  <c r="L8454" i="8"/>
  <c r="L8455" i="8"/>
  <c r="L8456" i="8"/>
  <c r="L8457" i="8"/>
  <c r="L8458" i="8"/>
  <c r="L8459" i="8"/>
  <c r="L8460" i="8"/>
  <c r="L8461" i="8"/>
  <c r="L8462" i="8"/>
  <c r="L8463" i="8"/>
  <c r="L8464" i="8"/>
  <c r="L8465" i="8"/>
  <c r="L8466" i="8"/>
  <c r="L8467" i="8"/>
  <c r="L8468" i="8"/>
  <c r="L8469" i="8"/>
  <c r="L8470" i="8"/>
  <c r="L8471" i="8"/>
  <c r="L8472" i="8"/>
  <c r="L8473" i="8"/>
  <c r="L8474" i="8"/>
  <c r="L8475" i="8"/>
  <c r="L8476" i="8"/>
  <c r="L8477" i="8"/>
  <c r="L8478" i="8"/>
  <c r="L8479" i="8"/>
  <c r="L8480" i="8"/>
  <c r="L8481" i="8"/>
  <c r="L8482" i="8"/>
  <c r="L8483" i="8"/>
  <c r="L8484" i="8"/>
  <c r="L8485" i="8"/>
  <c r="L8486" i="8"/>
  <c r="L8487" i="8"/>
  <c r="L8488" i="8"/>
  <c r="L8489" i="8"/>
  <c r="L8490" i="8"/>
  <c r="L8491" i="8"/>
  <c r="L8492" i="8"/>
  <c r="L8493" i="8"/>
  <c r="L8494" i="8"/>
  <c r="L8495" i="8"/>
  <c r="L8496" i="8"/>
  <c r="L8497" i="8"/>
  <c r="L8498" i="8"/>
  <c r="L8499" i="8"/>
  <c r="L8500" i="8"/>
  <c r="L8501" i="8"/>
  <c r="L8502" i="8"/>
  <c r="L8503" i="8"/>
  <c r="L8504" i="8"/>
  <c r="L8505" i="8"/>
  <c r="L8506" i="8"/>
  <c r="L8507" i="8"/>
  <c r="L8508" i="8"/>
  <c r="L8509" i="8"/>
  <c r="L8510" i="8"/>
  <c r="L8511" i="8"/>
  <c r="L8512" i="8"/>
  <c r="L8513" i="8"/>
  <c r="L8514" i="8"/>
  <c r="L8515" i="8"/>
  <c r="L8516" i="8"/>
  <c r="L8517" i="8"/>
  <c r="L8518" i="8"/>
  <c r="L8519" i="8"/>
  <c r="L8520" i="8"/>
  <c r="L8521" i="8"/>
  <c r="L8522" i="8"/>
  <c r="L8523" i="8"/>
  <c r="L8524" i="8"/>
  <c r="L8525" i="8"/>
  <c r="L8526" i="8"/>
  <c r="L8527" i="8"/>
  <c r="L8528" i="8"/>
  <c r="L8529" i="8"/>
  <c r="L8530" i="8"/>
  <c r="L8531" i="8"/>
  <c r="L8532" i="8"/>
  <c r="L8533" i="8"/>
  <c r="L8534" i="8"/>
  <c r="L8535" i="8"/>
  <c r="L8536" i="8"/>
  <c r="L8537" i="8"/>
  <c r="L8538" i="8"/>
  <c r="L8539" i="8"/>
  <c r="L8540" i="8"/>
  <c r="L8541" i="8"/>
  <c r="L8542" i="8"/>
  <c r="L8543" i="8"/>
  <c r="L8544" i="8"/>
  <c r="L8545" i="8"/>
  <c r="L8546" i="8"/>
  <c r="L8547" i="8"/>
  <c r="L8548" i="8"/>
  <c r="L8549" i="8"/>
  <c r="L8550" i="8"/>
  <c r="L8551" i="8"/>
  <c r="L8552" i="8"/>
  <c r="L8553" i="8"/>
  <c r="L8554" i="8"/>
  <c r="L8555" i="8"/>
  <c r="L8556" i="8"/>
  <c r="L8557" i="8"/>
  <c r="L8558" i="8"/>
  <c r="L8559" i="8"/>
  <c r="L8560" i="8"/>
  <c r="L8561" i="8"/>
  <c r="L8562" i="8"/>
  <c r="L8563" i="8"/>
  <c r="L8564" i="8"/>
  <c r="L8565" i="8"/>
  <c r="L8566" i="8"/>
  <c r="L8567" i="8"/>
  <c r="L8568" i="8"/>
  <c r="L8569" i="8"/>
  <c r="L8570" i="8"/>
  <c r="L8571" i="8"/>
  <c r="L8572" i="8"/>
  <c r="L8573" i="8"/>
  <c r="L8574" i="8"/>
  <c r="L8575" i="8"/>
  <c r="L8576" i="8"/>
  <c r="L8577" i="8"/>
  <c r="L8578" i="8"/>
  <c r="L8579" i="8"/>
  <c r="L8580" i="8"/>
  <c r="L8581" i="8"/>
  <c r="L8582" i="8"/>
  <c r="L8583" i="8"/>
  <c r="L8584" i="8"/>
  <c r="L8585" i="8"/>
  <c r="L8586" i="8"/>
  <c r="L8587" i="8"/>
  <c r="L8588" i="8"/>
  <c r="L8589" i="8"/>
  <c r="L8590" i="8"/>
  <c r="L8591" i="8"/>
  <c r="L8592" i="8"/>
  <c r="L8593" i="8"/>
  <c r="L8594" i="8"/>
  <c r="L8595" i="8"/>
  <c r="L8596" i="8"/>
  <c r="L8597" i="8"/>
  <c r="L8598" i="8"/>
  <c r="L8599" i="8"/>
  <c r="L8600" i="8"/>
  <c r="L8601" i="8"/>
  <c r="L8602" i="8"/>
  <c r="L8603" i="8"/>
  <c r="L8604" i="8"/>
  <c r="L8605" i="8"/>
  <c r="L8606" i="8"/>
  <c r="L8607" i="8"/>
  <c r="L8608" i="8"/>
  <c r="L8609" i="8"/>
  <c r="L8610" i="8"/>
  <c r="L8611" i="8"/>
  <c r="L8612" i="8"/>
  <c r="L8613" i="8"/>
  <c r="L8614" i="8"/>
  <c r="L8615" i="8"/>
  <c r="L8616" i="8"/>
  <c r="L8617" i="8"/>
  <c r="L8618" i="8"/>
  <c r="L8619" i="8"/>
  <c r="L8620" i="8"/>
  <c r="L8621" i="8"/>
  <c r="L8622" i="8"/>
  <c r="L8623" i="8"/>
  <c r="L8624" i="8"/>
  <c r="L8625" i="8"/>
  <c r="L8626" i="8"/>
  <c r="L8627" i="8"/>
  <c r="L8628" i="8"/>
  <c r="L8629" i="8"/>
  <c r="L8630" i="8"/>
  <c r="L8631" i="8"/>
  <c r="L8632" i="8"/>
  <c r="L8633" i="8"/>
  <c r="L8634" i="8"/>
  <c r="L8635" i="8"/>
  <c r="L8636" i="8"/>
  <c r="L8637" i="8"/>
  <c r="L8638" i="8"/>
  <c r="L8639" i="8"/>
  <c r="L8640" i="8"/>
  <c r="L8641" i="8"/>
  <c r="L8642" i="8"/>
  <c r="L8643" i="8"/>
  <c r="L8644" i="8"/>
  <c r="L8645" i="8"/>
  <c r="L8646" i="8"/>
  <c r="L8647" i="8"/>
  <c r="L8648" i="8"/>
  <c r="L8649" i="8"/>
  <c r="L8650" i="8"/>
  <c r="L8651" i="8"/>
  <c r="L8652" i="8"/>
  <c r="L8653" i="8"/>
  <c r="L8654" i="8"/>
  <c r="L8655" i="8"/>
  <c r="L8656" i="8"/>
  <c r="L8657" i="8"/>
  <c r="L8658" i="8"/>
  <c r="L8659" i="8"/>
  <c r="L8660" i="8"/>
  <c r="L8661" i="8"/>
  <c r="L8662" i="8"/>
  <c r="L8663" i="8"/>
  <c r="L8664" i="8"/>
  <c r="L8665" i="8"/>
  <c r="L8666" i="8"/>
  <c r="L8667" i="8"/>
  <c r="L8668" i="8"/>
  <c r="L8669" i="8"/>
  <c r="L8670" i="8"/>
  <c r="L8671" i="8"/>
  <c r="L8672" i="8"/>
  <c r="L8673" i="8"/>
  <c r="L8674" i="8"/>
  <c r="L8675" i="8"/>
  <c r="L8676" i="8"/>
  <c r="L8677" i="8"/>
  <c r="L8678" i="8"/>
  <c r="L8679" i="8"/>
  <c r="L8680" i="8"/>
  <c r="L8681" i="8"/>
  <c r="L8682" i="8"/>
  <c r="L8683" i="8"/>
  <c r="L8684" i="8"/>
  <c r="L8685" i="8"/>
  <c r="L8686" i="8"/>
  <c r="L8687" i="8"/>
  <c r="L8688" i="8"/>
  <c r="L8689" i="8"/>
  <c r="L8690" i="8"/>
  <c r="L8691" i="8"/>
  <c r="L8692" i="8"/>
  <c r="L8693" i="8"/>
  <c r="L8694" i="8"/>
  <c r="L8695" i="8"/>
  <c r="L8696" i="8"/>
  <c r="L8697" i="8"/>
  <c r="L8698" i="8"/>
  <c r="L8699" i="8"/>
  <c r="L8700" i="8"/>
  <c r="L8701" i="8"/>
  <c r="L8702" i="8"/>
  <c r="L8703" i="8"/>
  <c r="L8704" i="8"/>
  <c r="L8705" i="8"/>
  <c r="L8706" i="8"/>
  <c r="L8707" i="8"/>
  <c r="L8708" i="8"/>
  <c r="L8709" i="8"/>
  <c r="L8710" i="8"/>
  <c r="L8711" i="8"/>
  <c r="L8712" i="8"/>
  <c r="L8713" i="8"/>
  <c r="L8714" i="8"/>
  <c r="L8715" i="8"/>
  <c r="L8716" i="8"/>
  <c r="L8717" i="8"/>
  <c r="L8718" i="8"/>
  <c r="L8719" i="8"/>
  <c r="L8720" i="8"/>
  <c r="L8721" i="8"/>
  <c r="L8722" i="8"/>
  <c r="L8723" i="8"/>
  <c r="L8724" i="8"/>
  <c r="L8725" i="8"/>
  <c r="L8726" i="8"/>
  <c r="L8727" i="8"/>
  <c r="L8728" i="8"/>
  <c r="L8729" i="8"/>
  <c r="L8730" i="8"/>
  <c r="L8731" i="8"/>
  <c r="L8732" i="8"/>
  <c r="L8733" i="8"/>
  <c r="L8734" i="8"/>
  <c r="L8735" i="8"/>
  <c r="L8736" i="8"/>
  <c r="L8737" i="8"/>
  <c r="L8738" i="8"/>
  <c r="L8739" i="8"/>
  <c r="L8740" i="8"/>
  <c r="L8741" i="8"/>
  <c r="L8742" i="8"/>
  <c r="L8743" i="8"/>
  <c r="L8744" i="8"/>
  <c r="L8745" i="8"/>
  <c r="L8746" i="8"/>
  <c r="L8747" i="8"/>
  <c r="L8748" i="8"/>
  <c r="L8749" i="8"/>
  <c r="L8750" i="8"/>
  <c r="L8751" i="8"/>
  <c r="L8752" i="8"/>
  <c r="L8753" i="8"/>
  <c r="L8754" i="8"/>
  <c r="L8755" i="8"/>
  <c r="L8756" i="8"/>
  <c r="L8757" i="8"/>
  <c r="L8758" i="8"/>
  <c r="L8759" i="8"/>
  <c r="L8760" i="8"/>
  <c r="L8761" i="8"/>
  <c r="L8762" i="8"/>
  <c r="L8763" i="8"/>
  <c r="L8764" i="8"/>
  <c r="L8765" i="8"/>
  <c r="L8766" i="8"/>
  <c r="L8767" i="8"/>
  <c r="L8768" i="8"/>
  <c r="L8769" i="8"/>
  <c r="L8770" i="8"/>
  <c r="L8771" i="8"/>
  <c r="L8772" i="8"/>
  <c r="L8773" i="8"/>
  <c r="L8774" i="8"/>
  <c r="L8775" i="8"/>
  <c r="L8776" i="8"/>
  <c r="L8777" i="8"/>
  <c r="L8778" i="8"/>
  <c r="L8779" i="8"/>
  <c r="L8780" i="8"/>
  <c r="L8781" i="8"/>
  <c r="L8782" i="8"/>
  <c r="L8783" i="8"/>
  <c r="L8784" i="8"/>
  <c r="L8785" i="8"/>
  <c r="L8786" i="8"/>
  <c r="L8787" i="8"/>
  <c r="L8788" i="8"/>
  <c r="L8789" i="8"/>
  <c r="L8790" i="8"/>
  <c r="L8791" i="8"/>
  <c r="L8792" i="8"/>
  <c r="L8793" i="8"/>
  <c r="L8794" i="8"/>
  <c r="L8795" i="8"/>
  <c r="L8796" i="8"/>
  <c r="L8797" i="8"/>
  <c r="L8798" i="8"/>
  <c r="L8799" i="8"/>
  <c r="L8800" i="8"/>
  <c r="L8801" i="8"/>
  <c r="L8802" i="8"/>
  <c r="L8803" i="8"/>
  <c r="L8804" i="8"/>
  <c r="L8805" i="8"/>
  <c r="L8806" i="8"/>
  <c r="L8807" i="8"/>
  <c r="L8808" i="8"/>
  <c r="L8809" i="8"/>
  <c r="L8810" i="8"/>
  <c r="L8811" i="8"/>
  <c r="L8812" i="8"/>
  <c r="L8813" i="8"/>
  <c r="L8814" i="8"/>
  <c r="L8815" i="8"/>
  <c r="L8816" i="8"/>
  <c r="L8817" i="8"/>
  <c r="L8818" i="8"/>
  <c r="L8819" i="8"/>
  <c r="L8820" i="8"/>
  <c r="L8821" i="8"/>
  <c r="L8822" i="8"/>
  <c r="L8823" i="8"/>
  <c r="L8824" i="8"/>
  <c r="L8825" i="8"/>
  <c r="L8826" i="8"/>
  <c r="L8827" i="8"/>
  <c r="L8828" i="8"/>
  <c r="L8829" i="8"/>
  <c r="L8830" i="8"/>
  <c r="L8831" i="8"/>
  <c r="L8832" i="8"/>
  <c r="L8833" i="8"/>
  <c r="L8834" i="8"/>
  <c r="L8835" i="8"/>
  <c r="L8836" i="8"/>
  <c r="L8837" i="8"/>
  <c r="L8838" i="8"/>
  <c r="L8839" i="8"/>
  <c r="L8840" i="8"/>
  <c r="L8841" i="8"/>
  <c r="L8842" i="8"/>
  <c r="L8843" i="8"/>
  <c r="L8844" i="8"/>
  <c r="L8845" i="8"/>
  <c r="L8846" i="8"/>
  <c r="L8847" i="8"/>
  <c r="L8848" i="8"/>
  <c r="L8849" i="8"/>
  <c r="L8850" i="8"/>
  <c r="L8851" i="8"/>
  <c r="L8852" i="8"/>
  <c r="L8853" i="8"/>
  <c r="L8854" i="8"/>
  <c r="L8855" i="8"/>
  <c r="L8856" i="8"/>
  <c r="L8857" i="8"/>
  <c r="L8858" i="8"/>
  <c r="L8859" i="8"/>
  <c r="L8860" i="8"/>
  <c r="L8861" i="8"/>
  <c r="L8862" i="8"/>
  <c r="L8863" i="8"/>
  <c r="L8864" i="8"/>
  <c r="L8865" i="8"/>
  <c r="L8866" i="8"/>
  <c r="L8867" i="8"/>
  <c r="L8868" i="8"/>
  <c r="L8869" i="8"/>
  <c r="L8870" i="8"/>
  <c r="L8871" i="8"/>
  <c r="L8872" i="8"/>
  <c r="L8873" i="8"/>
  <c r="L8874" i="8"/>
  <c r="L8875" i="8"/>
  <c r="L8876" i="8"/>
  <c r="L8877" i="8"/>
  <c r="L8878" i="8"/>
  <c r="L8879" i="8"/>
  <c r="L8880" i="8"/>
  <c r="L8881" i="8"/>
  <c r="L8882" i="8"/>
  <c r="L8883" i="8"/>
  <c r="L8884" i="8"/>
  <c r="L8885" i="8"/>
  <c r="L8886" i="8"/>
  <c r="L8887" i="8"/>
  <c r="L8888" i="8"/>
  <c r="L8889" i="8"/>
  <c r="L8890" i="8"/>
  <c r="L8891" i="8"/>
  <c r="L8892" i="8"/>
  <c r="L8893" i="8"/>
  <c r="L8894" i="8"/>
  <c r="L8895" i="8"/>
  <c r="L8896" i="8"/>
  <c r="L8897" i="8"/>
  <c r="L8898" i="8"/>
  <c r="L8899" i="8"/>
  <c r="L8900" i="8"/>
  <c r="L8901" i="8"/>
  <c r="L8902" i="8"/>
  <c r="L8903" i="8"/>
  <c r="L8904" i="8"/>
  <c r="L8905" i="8"/>
  <c r="L8906" i="8"/>
  <c r="L8907" i="8"/>
  <c r="L8908" i="8"/>
  <c r="L8909" i="8"/>
  <c r="L8910" i="8"/>
  <c r="L8911" i="8"/>
  <c r="L8912" i="8"/>
  <c r="L8913" i="8"/>
  <c r="L8914" i="8"/>
  <c r="L8915" i="8"/>
  <c r="L8916" i="8"/>
  <c r="L8917" i="8"/>
  <c r="L8918" i="8"/>
  <c r="L8919" i="8"/>
  <c r="L8920" i="8"/>
  <c r="L8921" i="8"/>
  <c r="L8922" i="8"/>
  <c r="L8923" i="8"/>
  <c r="L8924" i="8"/>
  <c r="L8925" i="8"/>
  <c r="L8926" i="8"/>
  <c r="L8927" i="8"/>
  <c r="L8928" i="8"/>
  <c r="L8929" i="8"/>
  <c r="L8930" i="8"/>
  <c r="L8931" i="8"/>
  <c r="L8932" i="8"/>
  <c r="L8933" i="8"/>
  <c r="L8934" i="8"/>
  <c r="L8935" i="8"/>
  <c r="L8936" i="8"/>
  <c r="L8937" i="8"/>
  <c r="L8938" i="8"/>
  <c r="L8939" i="8"/>
  <c r="L8940" i="8"/>
  <c r="L8941" i="8"/>
  <c r="L8942" i="8"/>
  <c r="L8943" i="8"/>
  <c r="L8944" i="8"/>
  <c r="L8945" i="8"/>
  <c r="L8946" i="8"/>
  <c r="L8947" i="8"/>
  <c r="L8948" i="8"/>
  <c r="L8949" i="8"/>
  <c r="L8950" i="8"/>
  <c r="L8951" i="8"/>
  <c r="L8952" i="8"/>
  <c r="L8953" i="8"/>
  <c r="L8954" i="8"/>
  <c r="L8955" i="8"/>
  <c r="L8956" i="8"/>
  <c r="L8957" i="8"/>
  <c r="L8958" i="8"/>
  <c r="L8959" i="8"/>
  <c r="L8960" i="8"/>
  <c r="L8961" i="8"/>
  <c r="L8962" i="8"/>
  <c r="L8963" i="8"/>
  <c r="L8964" i="8"/>
  <c r="L8965" i="8"/>
  <c r="L8966" i="8"/>
  <c r="L8967" i="8"/>
  <c r="L8968" i="8"/>
  <c r="L8969" i="8"/>
  <c r="L8970" i="8"/>
  <c r="L8971" i="8"/>
  <c r="L8972" i="8"/>
  <c r="L8973" i="8"/>
  <c r="L8974" i="8"/>
  <c r="L8975" i="8"/>
  <c r="L8976" i="8"/>
  <c r="L8977" i="8"/>
  <c r="L8978" i="8"/>
  <c r="L8979" i="8"/>
  <c r="L8980" i="8"/>
  <c r="L8981" i="8"/>
  <c r="L8982" i="8"/>
  <c r="L8983" i="8"/>
  <c r="L8984" i="8"/>
  <c r="L8985" i="8"/>
  <c r="L8986" i="8"/>
  <c r="L8987" i="8"/>
  <c r="L8988" i="8"/>
  <c r="L8989" i="8"/>
  <c r="L8990" i="8"/>
  <c r="L8991" i="8"/>
  <c r="L8992" i="8"/>
  <c r="L8993" i="8"/>
  <c r="L8994" i="8"/>
  <c r="L8995" i="8"/>
  <c r="L8996" i="8"/>
  <c r="L8997" i="8"/>
  <c r="L8998" i="8"/>
  <c r="L8999" i="8"/>
  <c r="L9000" i="8"/>
  <c r="L9001" i="8"/>
  <c r="L9002" i="8"/>
  <c r="L9003" i="8"/>
  <c r="L9004" i="8"/>
  <c r="L9005" i="8"/>
  <c r="L9006" i="8"/>
  <c r="L9007" i="8"/>
  <c r="L9008" i="8"/>
  <c r="L9009" i="8"/>
  <c r="L9010" i="8"/>
  <c r="L9011" i="8"/>
  <c r="L9012" i="8"/>
  <c r="L9013" i="8"/>
  <c r="L9014" i="8"/>
  <c r="L9015" i="8"/>
  <c r="L9016" i="8"/>
  <c r="L9017" i="8"/>
  <c r="L9018" i="8"/>
  <c r="L9019" i="8"/>
  <c r="L9020" i="8"/>
  <c r="L9021" i="8"/>
  <c r="L9022" i="8"/>
  <c r="L9023" i="8"/>
  <c r="L9024" i="8"/>
  <c r="L9025" i="8"/>
  <c r="L9026" i="8"/>
  <c r="L9027" i="8"/>
  <c r="L9028" i="8"/>
  <c r="L9029" i="8"/>
  <c r="L9030" i="8"/>
  <c r="L9031" i="8"/>
  <c r="L9032" i="8"/>
  <c r="L9033" i="8"/>
  <c r="L9034" i="8"/>
  <c r="L9035" i="8"/>
  <c r="L9036" i="8"/>
  <c r="L9037" i="8"/>
  <c r="L9038" i="8"/>
  <c r="L9039" i="8"/>
  <c r="L9040" i="8"/>
  <c r="L9041" i="8"/>
  <c r="L9042" i="8"/>
  <c r="L9043" i="8"/>
  <c r="L9044" i="8"/>
  <c r="L9045" i="8"/>
  <c r="L9046" i="8"/>
  <c r="L9047" i="8"/>
  <c r="L9048" i="8"/>
  <c r="L9049" i="8"/>
  <c r="L9050" i="8"/>
  <c r="L9051" i="8"/>
  <c r="L9052" i="8"/>
  <c r="L9053" i="8"/>
  <c r="L9054" i="8"/>
  <c r="L9055" i="8"/>
  <c r="L9056" i="8"/>
  <c r="L9057" i="8"/>
  <c r="L9058" i="8"/>
  <c r="L9059" i="8"/>
  <c r="L9060" i="8"/>
  <c r="L9061" i="8"/>
  <c r="L9062" i="8"/>
  <c r="L9063" i="8"/>
  <c r="L9064" i="8"/>
  <c r="L9065" i="8"/>
  <c r="L9066" i="8"/>
  <c r="L9067" i="8"/>
  <c r="L9068" i="8"/>
  <c r="L9069" i="8"/>
  <c r="L9070" i="8"/>
  <c r="L9071" i="8"/>
  <c r="L9072" i="8"/>
  <c r="L9073" i="8"/>
  <c r="L9074" i="8"/>
  <c r="L9075" i="8"/>
  <c r="L9076" i="8"/>
  <c r="L9077" i="8"/>
  <c r="L9078" i="8"/>
  <c r="L9079" i="8"/>
  <c r="L9080" i="8"/>
  <c r="L9081" i="8"/>
  <c r="L9082" i="8"/>
  <c r="L9083" i="8"/>
  <c r="L9084" i="8"/>
  <c r="L9085" i="8"/>
  <c r="L9086" i="8"/>
  <c r="L9087" i="8"/>
  <c r="L9088" i="8"/>
  <c r="L9089" i="8"/>
  <c r="L9090" i="8"/>
  <c r="L9091" i="8"/>
  <c r="L9092" i="8"/>
  <c r="L9093" i="8"/>
  <c r="L9094" i="8"/>
  <c r="L9095" i="8"/>
  <c r="L9096" i="8"/>
  <c r="L9097" i="8"/>
  <c r="L9098" i="8"/>
  <c r="L9099" i="8"/>
  <c r="L9100" i="8"/>
  <c r="L9101" i="8"/>
  <c r="L9102" i="8"/>
  <c r="L9103" i="8"/>
  <c r="L9104" i="8"/>
  <c r="L9105" i="8"/>
  <c r="L9106" i="8"/>
  <c r="L9107" i="8"/>
  <c r="L9108" i="8"/>
  <c r="L9109" i="8"/>
  <c r="L9110" i="8"/>
  <c r="L9111" i="8"/>
  <c r="L9112" i="8"/>
  <c r="L9113" i="8"/>
  <c r="L9114" i="8"/>
  <c r="L9115" i="8"/>
  <c r="L9116" i="8"/>
  <c r="L9117" i="8"/>
  <c r="L9118" i="8"/>
  <c r="L9119" i="8"/>
  <c r="L9120" i="8"/>
  <c r="L9121" i="8"/>
  <c r="L9122" i="8"/>
  <c r="L9123" i="8"/>
  <c r="L9124" i="8"/>
  <c r="L9125" i="8"/>
  <c r="L9126" i="8"/>
  <c r="L9127" i="8"/>
  <c r="L9128" i="8"/>
  <c r="L9129" i="8"/>
  <c r="L9130" i="8"/>
  <c r="L9131" i="8"/>
  <c r="L9132" i="8"/>
  <c r="L9133" i="8"/>
  <c r="L9134" i="8"/>
  <c r="L9135" i="8"/>
  <c r="L9136" i="8"/>
  <c r="L9137" i="8"/>
  <c r="L9138" i="8"/>
  <c r="L9139" i="8"/>
  <c r="L9140" i="8"/>
  <c r="L9141" i="8"/>
  <c r="L9142" i="8"/>
  <c r="L9143" i="8"/>
  <c r="L9144" i="8"/>
  <c r="L9145" i="8"/>
  <c r="L9146" i="8"/>
  <c r="L9147" i="8"/>
  <c r="L9148" i="8"/>
  <c r="L9149" i="8"/>
  <c r="L9150" i="8"/>
  <c r="L9151" i="8"/>
  <c r="L9152" i="8"/>
  <c r="L9153" i="8"/>
  <c r="L9154" i="8"/>
  <c r="L9155" i="8"/>
  <c r="L9156" i="8"/>
  <c r="L9157" i="8"/>
  <c r="L9158" i="8"/>
  <c r="L9159" i="8"/>
  <c r="L9160" i="8"/>
  <c r="L9161" i="8"/>
  <c r="L9162" i="8"/>
  <c r="L9163" i="8"/>
  <c r="L9164" i="8"/>
  <c r="L9165" i="8"/>
  <c r="L9166" i="8"/>
  <c r="L9167" i="8"/>
  <c r="L9168" i="8"/>
  <c r="L9169" i="8"/>
  <c r="L9170" i="8"/>
  <c r="L9171" i="8"/>
  <c r="L9172" i="8"/>
  <c r="L9173" i="8"/>
  <c r="L9174" i="8"/>
  <c r="L9175" i="8"/>
  <c r="L9176" i="8"/>
  <c r="L9177" i="8"/>
  <c r="L9178" i="8"/>
  <c r="L9179" i="8"/>
  <c r="L9180" i="8"/>
  <c r="L9181" i="8"/>
  <c r="L9182" i="8"/>
  <c r="L9183" i="8"/>
  <c r="L9184" i="8"/>
  <c r="L9185" i="8"/>
  <c r="L9186" i="8"/>
  <c r="L9187" i="8"/>
  <c r="L9188" i="8"/>
  <c r="L9189" i="8"/>
  <c r="L9190" i="8"/>
  <c r="L9191" i="8"/>
  <c r="L9192" i="8"/>
  <c r="L9193" i="8"/>
  <c r="L9194" i="8"/>
  <c r="L9195" i="8"/>
  <c r="L9196" i="8"/>
  <c r="L9197" i="8"/>
  <c r="L9198" i="8"/>
  <c r="L9199" i="8"/>
  <c r="L9200" i="8"/>
  <c r="L9201" i="8"/>
  <c r="L9202" i="8"/>
  <c r="L9203" i="8"/>
  <c r="L9204" i="8"/>
  <c r="L9205" i="8"/>
  <c r="L9206" i="8"/>
  <c r="L9207" i="8"/>
  <c r="L9208" i="8"/>
  <c r="L9209" i="8"/>
  <c r="L9210" i="8"/>
  <c r="L9211" i="8"/>
  <c r="L9212" i="8"/>
  <c r="L9213" i="8"/>
  <c r="L9214" i="8"/>
  <c r="L9215" i="8"/>
  <c r="L9216" i="8"/>
  <c r="L9217" i="8"/>
  <c r="L9218" i="8"/>
  <c r="L9219" i="8"/>
  <c r="L9220" i="8"/>
  <c r="L9221" i="8"/>
  <c r="L9222" i="8"/>
  <c r="L9223" i="8"/>
  <c r="L9224" i="8"/>
  <c r="L9225" i="8"/>
  <c r="L9226" i="8"/>
  <c r="L9227" i="8"/>
  <c r="L9228" i="8"/>
  <c r="L9229" i="8"/>
  <c r="L9230" i="8"/>
  <c r="L9231" i="8"/>
  <c r="L9232" i="8"/>
  <c r="L9233" i="8"/>
  <c r="L9234" i="8"/>
  <c r="L9235" i="8"/>
  <c r="L9236" i="8"/>
  <c r="L9237" i="8"/>
  <c r="L9238" i="8"/>
  <c r="L9239" i="8"/>
  <c r="L9240" i="8"/>
  <c r="L9241" i="8"/>
  <c r="L9242" i="8"/>
  <c r="L9243" i="8"/>
  <c r="L9244" i="8"/>
  <c r="L9245" i="8"/>
  <c r="L9246" i="8"/>
  <c r="L9247" i="8"/>
  <c r="L9248" i="8"/>
  <c r="L9249" i="8"/>
  <c r="L9250" i="8"/>
  <c r="L9251" i="8"/>
  <c r="L9252" i="8"/>
  <c r="L9253" i="8"/>
  <c r="L9254" i="8"/>
  <c r="L9255" i="8"/>
  <c r="L9256" i="8"/>
  <c r="L9257" i="8"/>
  <c r="L9258" i="8"/>
  <c r="L9259" i="8"/>
  <c r="L9260" i="8"/>
  <c r="L9261" i="8"/>
  <c r="L9262" i="8"/>
  <c r="L9263" i="8"/>
  <c r="L9264" i="8"/>
  <c r="L9265" i="8"/>
  <c r="L9266" i="8"/>
  <c r="L9267" i="8"/>
  <c r="L9268" i="8"/>
  <c r="L9269" i="8"/>
  <c r="L9270" i="8"/>
  <c r="L9271" i="8"/>
  <c r="L9272" i="8"/>
  <c r="L9273" i="8"/>
  <c r="L9274" i="8"/>
  <c r="L9275" i="8"/>
  <c r="L9276" i="8"/>
  <c r="L9277" i="8"/>
  <c r="L9278" i="8"/>
  <c r="L9279" i="8"/>
  <c r="L9280" i="8"/>
  <c r="L9281" i="8"/>
  <c r="L9282" i="8"/>
  <c r="L9283" i="8"/>
  <c r="L9284" i="8"/>
  <c r="L9285" i="8"/>
  <c r="L9286" i="8"/>
  <c r="L9287" i="8"/>
  <c r="L9288" i="8"/>
  <c r="L9289" i="8"/>
  <c r="L9290" i="8"/>
  <c r="L9291" i="8"/>
  <c r="L9292" i="8"/>
  <c r="L9293" i="8"/>
  <c r="L9294" i="8"/>
  <c r="L9295" i="8"/>
  <c r="L9296" i="8"/>
  <c r="L9297" i="8"/>
  <c r="L9298" i="8"/>
  <c r="L9299" i="8"/>
  <c r="L9300" i="8"/>
  <c r="L9301" i="8"/>
  <c r="L9302" i="8"/>
  <c r="L9303" i="8"/>
  <c r="L9304" i="8"/>
  <c r="L9305" i="8"/>
  <c r="L9306" i="8"/>
  <c r="L9307" i="8"/>
  <c r="L9308" i="8"/>
  <c r="L9309" i="8"/>
  <c r="L9310" i="8"/>
  <c r="L9311" i="8"/>
  <c r="L9312" i="8"/>
  <c r="L9313" i="8"/>
  <c r="L9314" i="8"/>
  <c r="L9315" i="8"/>
  <c r="L9316" i="8"/>
  <c r="L9317" i="8"/>
  <c r="L9318" i="8"/>
  <c r="L9319" i="8"/>
  <c r="L9320" i="8"/>
  <c r="L9321" i="8"/>
  <c r="L9322" i="8"/>
  <c r="L9323" i="8"/>
  <c r="L9324" i="8"/>
  <c r="L9325" i="8"/>
  <c r="L9326" i="8"/>
  <c r="L9327" i="8"/>
  <c r="L9328" i="8"/>
  <c r="L9329" i="8"/>
  <c r="L9330" i="8"/>
  <c r="L9331" i="8"/>
  <c r="L9332" i="8"/>
  <c r="L9333" i="8"/>
  <c r="L9334" i="8"/>
  <c r="L9335" i="8"/>
  <c r="L9336" i="8"/>
  <c r="L9337" i="8"/>
  <c r="L9338" i="8"/>
  <c r="L9339" i="8"/>
  <c r="L9340" i="8"/>
  <c r="L9341" i="8"/>
  <c r="L9342" i="8"/>
  <c r="L9343" i="8"/>
  <c r="L9344" i="8"/>
  <c r="L9345" i="8"/>
  <c r="L9346" i="8"/>
  <c r="L9347" i="8"/>
  <c r="L9348" i="8"/>
  <c r="L9349" i="8"/>
  <c r="L9350" i="8"/>
  <c r="L9351" i="8"/>
  <c r="L9352" i="8"/>
  <c r="L9353" i="8"/>
  <c r="L9354" i="8"/>
  <c r="L9355" i="8"/>
  <c r="L9356" i="8"/>
  <c r="L9357" i="8"/>
  <c r="L9358" i="8"/>
  <c r="L9359" i="8"/>
  <c r="L9360" i="8"/>
  <c r="L9361" i="8"/>
  <c r="L9362" i="8"/>
  <c r="L9363" i="8"/>
  <c r="L9364" i="8"/>
  <c r="L9365" i="8"/>
  <c r="L9366" i="8"/>
  <c r="L9367" i="8"/>
  <c r="L9368" i="8"/>
  <c r="L9369" i="8"/>
  <c r="L9370" i="8"/>
  <c r="L9371" i="8"/>
  <c r="L9372" i="8"/>
  <c r="L9373" i="8"/>
  <c r="L9374" i="8"/>
  <c r="L9375" i="8"/>
  <c r="L9376" i="8"/>
  <c r="L9377" i="8"/>
  <c r="L9378" i="8"/>
  <c r="L9379" i="8"/>
  <c r="L9380" i="8"/>
  <c r="L9381" i="8"/>
  <c r="L9382" i="8"/>
  <c r="L9383" i="8"/>
  <c r="L9384" i="8"/>
  <c r="L9385" i="8"/>
  <c r="L9386" i="8"/>
  <c r="L9387" i="8"/>
  <c r="L9388" i="8"/>
  <c r="L9389" i="8"/>
  <c r="L9390" i="8"/>
  <c r="L9391" i="8"/>
  <c r="L9392" i="8"/>
  <c r="L9393" i="8"/>
  <c r="L9394" i="8"/>
  <c r="L9395" i="8"/>
  <c r="L9396" i="8"/>
  <c r="L9397" i="8"/>
  <c r="L9398" i="8"/>
  <c r="L9399" i="8"/>
  <c r="L9400" i="8"/>
  <c r="L9401" i="8"/>
  <c r="L9402" i="8"/>
  <c r="L9403" i="8"/>
  <c r="L9404" i="8"/>
  <c r="L9405" i="8"/>
  <c r="L9406" i="8"/>
  <c r="L9407" i="8"/>
  <c r="L9408" i="8"/>
  <c r="L9409" i="8"/>
  <c r="L9410" i="8"/>
  <c r="L9411" i="8"/>
  <c r="L9412" i="8"/>
  <c r="L9413" i="8"/>
  <c r="L9414" i="8"/>
  <c r="L9415" i="8"/>
  <c r="L9416" i="8"/>
  <c r="L9417" i="8"/>
  <c r="L9418" i="8"/>
  <c r="L9419" i="8"/>
  <c r="L9420" i="8"/>
  <c r="L9421" i="8"/>
  <c r="L9422" i="8"/>
  <c r="L9423" i="8"/>
  <c r="L9424" i="8"/>
  <c r="L9425" i="8"/>
  <c r="L9426" i="8"/>
  <c r="L9427" i="8"/>
  <c r="L9428" i="8"/>
  <c r="L9429" i="8"/>
  <c r="L9430" i="8"/>
  <c r="L9431" i="8"/>
  <c r="L9432" i="8"/>
  <c r="L9433" i="8"/>
  <c r="L9434" i="8"/>
  <c r="L9435" i="8"/>
  <c r="L9436" i="8"/>
  <c r="L9437" i="8"/>
  <c r="L9438" i="8"/>
  <c r="L9439" i="8"/>
  <c r="L9440" i="8"/>
  <c r="L9441" i="8"/>
  <c r="L9442" i="8"/>
  <c r="L9443" i="8"/>
  <c r="L9444" i="8"/>
  <c r="L9445" i="8"/>
  <c r="L9446" i="8"/>
  <c r="L9447" i="8"/>
  <c r="L9448" i="8"/>
  <c r="L9449" i="8"/>
  <c r="L9450" i="8"/>
  <c r="L9451" i="8"/>
  <c r="L9452" i="8"/>
  <c r="L9453" i="8"/>
  <c r="L9454" i="8"/>
  <c r="L9455" i="8"/>
  <c r="L9456" i="8"/>
  <c r="L9457" i="8"/>
  <c r="L9458" i="8"/>
  <c r="L9459" i="8"/>
  <c r="L9460" i="8"/>
  <c r="L9461" i="8"/>
  <c r="L9462" i="8"/>
  <c r="L9463" i="8"/>
  <c r="L9464" i="8"/>
  <c r="L9465" i="8"/>
  <c r="L9466" i="8"/>
  <c r="L9467" i="8"/>
  <c r="L9468" i="8"/>
  <c r="L9469" i="8"/>
  <c r="L9470" i="8"/>
  <c r="L9471" i="8"/>
  <c r="L9472" i="8"/>
  <c r="L9473" i="8"/>
  <c r="L9474" i="8"/>
  <c r="L9475" i="8"/>
  <c r="L9476" i="8"/>
  <c r="L9477" i="8"/>
  <c r="L9478" i="8"/>
  <c r="L9479" i="8"/>
  <c r="L9480" i="8"/>
  <c r="L9481" i="8"/>
  <c r="L9482" i="8"/>
  <c r="L9483" i="8"/>
  <c r="L9484" i="8"/>
  <c r="L9485" i="8"/>
  <c r="L9486" i="8"/>
  <c r="L9487" i="8"/>
  <c r="L9488" i="8"/>
  <c r="L9489" i="8"/>
  <c r="L9490" i="8"/>
  <c r="L9491" i="8"/>
  <c r="L9492" i="8"/>
  <c r="L9493" i="8"/>
  <c r="L9494" i="8"/>
  <c r="L9495" i="8"/>
  <c r="L9496" i="8"/>
  <c r="L9497" i="8"/>
  <c r="L9498" i="8"/>
  <c r="L9499" i="8"/>
  <c r="L9500" i="8"/>
  <c r="L9501" i="8"/>
  <c r="L9502" i="8"/>
  <c r="L9503" i="8"/>
  <c r="L9504" i="8"/>
  <c r="L9505" i="8"/>
  <c r="L9506" i="8"/>
  <c r="L9507" i="8"/>
  <c r="L9508" i="8"/>
  <c r="L9509" i="8"/>
  <c r="L9510" i="8"/>
  <c r="L9511" i="8"/>
  <c r="L9512" i="8"/>
  <c r="L9513" i="8"/>
  <c r="L9514" i="8"/>
  <c r="L9515" i="8"/>
  <c r="L9516" i="8"/>
  <c r="L9517" i="8"/>
  <c r="L9518" i="8"/>
  <c r="L9519" i="8"/>
  <c r="L9520" i="8"/>
  <c r="L9521" i="8"/>
  <c r="L9522" i="8"/>
  <c r="L9523" i="8"/>
  <c r="L9524" i="8"/>
  <c r="L9525" i="8"/>
  <c r="L9526" i="8"/>
  <c r="L9527" i="8"/>
  <c r="L9528" i="8"/>
  <c r="L9529" i="8"/>
  <c r="L9530" i="8"/>
  <c r="L9531" i="8"/>
  <c r="L9532" i="8"/>
  <c r="L9533" i="8"/>
  <c r="L9534" i="8"/>
  <c r="L9535" i="8"/>
  <c r="L9536" i="8"/>
  <c r="L9537" i="8"/>
  <c r="L9538" i="8"/>
  <c r="L9539" i="8"/>
  <c r="L9540" i="8"/>
  <c r="L9541" i="8"/>
  <c r="L9542" i="8"/>
  <c r="L9543" i="8"/>
  <c r="L9544" i="8"/>
  <c r="L9545" i="8"/>
  <c r="L9546" i="8"/>
  <c r="L9547" i="8"/>
  <c r="L9548" i="8"/>
  <c r="L9549" i="8"/>
  <c r="L9550" i="8"/>
  <c r="L9551" i="8"/>
  <c r="L9552" i="8"/>
  <c r="L9553" i="8"/>
  <c r="L9554" i="8"/>
  <c r="L9555" i="8"/>
  <c r="L9556" i="8"/>
  <c r="L9557" i="8"/>
  <c r="L9558" i="8"/>
  <c r="L9559" i="8"/>
  <c r="L9560" i="8"/>
  <c r="L9561" i="8"/>
  <c r="L9562" i="8"/>
  <c r="L9563" i="8"/>
  <c r="L9564" i="8"/>
  <c r="L9565" i="8"/>
  <c r="L9566" i="8"/>
  <c r="L9567" i="8"/>
  <c r="L9568" i="8"/>
  <c r="L9569" i="8"/>
  <c r="L9570" i="8"/>
  <c r="L9571" i="8"/>
  <c r="L9572" i="8"/>
  <c r="L9573" i="8"/>
  <c r="L9574" i="8"/>
  <c r="L9575" i="8"/>
  <c r="L9576" i="8"/>
  <c r="L9577" i="8"/>
  <c r="L9578" i="8"/>
  <c r="L9579" i="8"/>
  <c r="L9580" i="8"/>
  <c r="L9581" i="8"/>
  <c r="L9582" i="8"/>
  <c r="L9583" i="8"/>
  <c r="L9584" i="8"/>
  <c r="L9585" i="8"/>
  <c r="L9586" i="8"/>
  <c r="L9587" i="8"/>
  <c r="L9588" i="8"/>
  <c r="L9589" i="8"/>
  <c r="L9590" i="8"/>
  <c r="L9591" i="8"/>
  <c r="L9592" i="8"/>
  <c r="L9593" i="8"/>
  <c r="L9594" i="8"/>
  <c r="L9595" i="8"/>
  <c r="L9596" i="8"/>
  <c r="L9597" i="8"/>
  <c r="L9598" i="8"/>
  <c r="L9599" i="8"/>
  <c r="L9600" i="8"/>
  <c r="L9601" i="8"/>
  <c r="L9602" i="8"/>
  <c r="L9603" i="8"/>
  <c r="L9604" i="8"/>
  <c r="L9605" i="8"/>
  <c r="L9606" i="8"/>
  <c r="L9607" i="8"/>
  <c r="L9608" i="8"/>
  <c r="L9609" i="8"/>
  <c r="L9610" i="8"/>
  <c r="L9611" i="8"/>
  <c r="L9612" i="8"/>
  <c r="L9613" i="8"/>
  <c r="L9614" i="8"/>
  <c r="L9615" i="8"/>
  <c r="L9616" i="8"/>
  <c r="L9617" i="8"/>
  <c r="L9618" i="8"/>
  <c r="L9619" i="8"/>
  <c r="L9620" i="8"/>
  <c r="L9621" i="8"/>
  <c r="L9622" i="8"/>
  <c r="L9623" i="8"/>
  <c r="L9624" i="8"/>
  <c r="L9625" i="8"/>
  <c r="L9626" i="8"/>
  <c r="L9627" i="8"/>
  <c r="L9628" i="8"/>
  <c r="L9629" i="8"/>
  <c r="L9630" i="8"/>
  <c r="L9631" i="8"/>
  <c r="L9632" i="8"/>
  <c r="L9633" i="8"/>
  <c r="L9634" i="8"/>
  <c r="L9635" i="8"/>
  <c r="L9636" i="8"/>
  <c r="L9637" i="8"/>
  <c r="L9638" i="8"/>
  <c r="L9639" i="8"/>
  <c r="L9640" i="8"/>
  <c r="L9641" i="8"/>
  <c r="L9642" i="8"/>
  <c r="L9643" i="8"/>
  <c r="L9644" i="8"/>
  <c r="L9645" i="8"/>
  <c r="L9646" i="8"/>
  <c r="L9647" i="8"/>
  <c r="L9648" i="8"/>
  <c r="L9649" i="8"/>
  <c r="L9650" i="8"/>
  <c r="L9651" i="8"/>
  <c r="L9652" i="8"/>
  <c r="L9653" i="8"/>
  <c r="L9654" i="8"/>
  <c r="L9655" i="8"/>
  <c r="L9656" i="8"/>
  <c r="L9657" i="8"/>
  <c r="L9658" i="8"/>
  <c r="L9659" i="8"/>
  <c r="L9660" i="8"/>
  <c r="L9661" i="8"/>
  <c r="L9662" i="8"/>
  <c r="L9663" i="8"/>
  <c r="L9664" i="8"/>
  <c r="L9665" i="8"/>
  <c r="L9666" i="8"/>
  <c r="L9667" i="8"/>
  <c r="L9668" i="8"/>
  <c r="L9669" i="8"/>
  <c r="L9670" i="8"/>
  <c r="L9671" i="8"/>
  <c r="L9672" i="8"/>
  <c r="L9673" i="8"/>
  <c r="L9674" i="8"/>
  <c r="L9675" i="8"/>
  <c r="L9676" i="8"/>
  <c r="L9677" i="8"/>
  <c r="L9678" i="8"/>
  <c r="L9679" i="8"/>
  <c r="L9680" i="8"/>
  <c r="L9681" i="8"/>
  <c r="L9682" i="8"/>
  <c r="L9683" i="8"/>
  <c r="L9684" i="8"/>
  <c r="L9685" i="8"/>
  <c r="L9686" i="8"/>
  <c r="L9687" i="8"/>
  <c r="L9688" i="8"/>
  <c r="L9689" i="8"/>
  <c r="L9690" i="8"/>
  <c r="L9691" i="8"/>
  <c r="L9692" i="8"/>
  <c r="L9693" i="8"/>
  <c r="L9694" i="8"/>
  <c r="L9695" i="8"/>
  <c r="L9696" i="8"/>
  <c r="L9697" i="8"/>
  <c r="L9698" i="8"/>
  <c r="L9699" i="8"/>
  <c r="L9700" i="8"/>
  <c r="L9701" i="8"/>
  <c r="L9702" i="8"/>
  <c r="L9703" i="8"/>
  <c r="L9704" i="8"/>
  <c r="L9705" i="8"/>
  <c r="L9706" i="8"/>
  <c r="L9707" i="8"/>
  <c r="L9708" i="8"/>
  <c r="L9709" i="8"/>
  <c r="L9710" i="8"/>
  <c r="L9711" i="8"/>
  <c r="L9712" i="8"/>
  <c r="L9713" i="8"/>
  <c r="L9714" i="8"/>
  <c r="L9715" i="8"/>
  <c r="L9716" i="8"/>
  <c r="L9717" i="8"/>
  <c r="L9718" i="8"/>
  <c r="L9719" i="8"/>
  <c r="L9720" i="8"/>
  <c r="L9721" i="8"/>
  <c r="L9722" i="8"/>
  <c r="L9723" i="8"/>
  <c r="L9724" i="8"/>
  <c r="L9725" i="8"/>
  <c r="L9726" i="8"/>
  <c r="L9727" i="8"/>
  <c r="L9728" i="8"/>
  <c r="L9729" i="8"/>
  <c r="L9730" i="8"/>
  <c r="L9731" i="8"/>
  <c r="L9732" i="8"/>
  <c r="L9733" i="8"/>
  <c r="L9734" i="8"/>
  <c r="L9735" i="8"/>
  <c r="L9736" i="8"/>
  <c r="L9737" i="8"/>
  <c r="L9738" i="8"/>
  <c r="L9739" i="8"/>
  <c r="L9740" i="8"/>
  <c r="L9741" i="8"/>
  <c r="L9742" i="8"/>
  <c r="L9743" i="8"/>
  <c r="L9744" i="8"/>
  <c r="L9745" i="8"/>
  <c r="L9746" i="8"/>
  <c r="L9747" i="8"/>
  <c r="L9748" i="8"/>
  <c r="L9749" i="8"/>
  <c r="L9750" i="8"/>
  <c r="L9751" i="8"/>
  <c r="L9752" i="8"/>
  <c r="L9753" i="8"/>
  <c r="L9754" i="8"/>
  <c r="L9755" i="8"/>
  <c r="L9756" i="8"/>
  <c r="L9757" i="8"/>
  <c r="L9758" i="8"/>
  <c r="L9759" i="8"/>
  <c r="L9760" i="8"/>
  <c r="L9761" i="8"/>
  <c r="L9762" i="8"/>
  <c r="L9763" i="8"/>
  <c r="L9764" i="8"/>
  <c r="L9765" i="8"/>
  <c r="L9766" i="8"/>
  <c r="L9767" i="8"/>
  <c r="L9768" i="8"/>
  <c r="L9769" i="8"/>
  <c r="L9770" i="8"/>
  <c r="L9771" i="8"/>
  <c r="L9772" i="8"/>
  <c r="L9773" i="8"/>
  <c r="L9774" i="8"/>
  <c r="L9775" i="8"/>
  <c r="L9776" i="8"/>
  <c r="L9777" i="8"/>
  <c r="L9778" i="8"/>
  <c r="L9779" i="8"/>
  <c r="L9780" i="8"/>
  <c r="L9781" i="8"/>
  <c r="L9782" i="8"/>
  <c r="L9783" i="8"/>
  <c r="L9784" i="8"/>
  <c r="L9785" i="8"/>
  <c r="L9786" i="8"/>
  <c r="L9787" i="8"/>
  <c r="L9788" i="8"/>
  <c r="L9789" i="8"/>
  <c r="L9790" i="8"/>
  <c r="L9791" i="8"/>
  <c r="L9792" i="8"/>
  <c r="L9793" i="8"/>
  <c r="L9794" i="8"/>
  <c r="L9795" i="8"/>
  <c r="L9796" i="8"/>
  <c r="L9797" i="8"/>
  <c r="L9798" i="8"/>
  <c r="L9799" i="8"/>
  <c r="L9800" i="8"/>
  <c r="L9801" i="8"/>
  <c r="L9802" i="8"/>
  <c r="L9803" i="8"/>
  <c r="L9804" i="8"/>
  <c r="L9805" i="8"/>
  <c r="L9806" i="8"/>
  <c r="L9807" i="8"/>
  <c r="L9808" i="8"/>
  <c r="L9809" i="8"/>
  <c r="L9810" i="8"/>
  <c r="L9811" i="8"/>
  <c r="L9812" i="8"/>
  <c r="L9813" i="8"/>
  <c r="L9814" i="8"/>
  <c r="L9815" i="8"/>
  <c r="L9816" i="8"/>
  <c r="L9817" i="8"/>
  <c r="L9818" i="8"/>
  <c r="L9819" i="8"/>
  <c r="L9820" i="8"/>
  <c r="L9821" i="8"/>
  <c r="L9822" i="8"/>
  <c r="L9823" i="8"/>
  <c r="L9824" i="8"/>
  <c r="L9825" i="8"/>
  <c r="L9826" i="8"/>
  <c r="L9827" i="8"/>
  <c r="L9828" i="8"/>
  <c r="L9829" i="8"/>
  <c r="L9830" i="8"/>
  <c r="L9831" i="8"/>
  <c r="L9832" i="8"/>
  <c r="L9833" i="8"/>
  <c r="L9834" i="8"/>
  <c r="L9835" i="8"/>
  <c r="L9836" i="8"/>
  <c r="L9837" i="8"/>
  <c r="L9838" i="8"/>
  <c r="L9839" i="8"/>
  <c r="L9840" i="8"/>
  <c r="L9841" i="8"/>
  <c r="L9842" i="8"/>
  <c r="L9843" i="8"/>
  <c r="L9844" i="8"/>
  <c r="L9845" i="8"/>
  <c r="L9846" i="8"/>
  <c r="L9847" i="8"/>
  <c r="L9848" i="8"/>
  <c r="L9849" i="8"/>
  <c r="L9850" i="8"/>
  <c r="L9851" i="8"/>
  <c r="L9852" i="8"/>
  <c r="L9853" i="8"/>
  <c r="L9854" i="8"/>
  <c r="L9855" i="8"/>
  <c r="L9856" i="8"/>
  <c r="L9857" i="8"/>
  <c r="L9858" i="8"/>
  <c r="L9859" i="8"/>
  <c r="L9860" i="8"/>
  <c r="L9861" i="8"/>
  <c r="L9862" i="8"/>
  <c r="L9863" i="8"/>
  <c r="L9864" i="8"/>
  <c r="L9865" i="8"/>
  <c r="L9866" i="8"/>
  <c r="L9867" i="8"/>
  <c r="L9868" i="8"/>
  <c r="L9869" i="8"/>
  <c r="L9870" i="8"/>
  <c r="L9871" i="8"/>
  <c r="L9872" i="8"/>
  <c r="L9873" i="8"/>
  <c r="L9874" i="8"/>
  <c r="L9875" i="8"/>
  <c r="L9876" i="8"/>
  <c r="L9877" i="8"/>
  <c r="L9878" i="8"/>
  <c r="L9879" i="8"/>
  <c r="L9880" i="8"/>
  <c r="L9881" i="8"/>
  <c r="L9882" i="8"/>
  <c r="L9883" i="8"/>
  <c r="L9884" i="8"/>
  <c r="L9885" i="8"/>
  <c r="L9886" i="8"/>
  <c r="L9887" i="8"/>
  <c r="L9888" i="8"/>
  <c r="L9889" i="8"/>
  <c r="L9890" i="8"/>
  <c r="L9891" i="8"/>
  <c r="L9892" i="8"/>
  <c r="L9893" i="8"/>
  <c r="L9894" i="8"/>
  <c r="L9895" i="8"/>
  <c r="L9896" i="8"/>
  <c r="L9897" i="8"/>
  <c r="L9898" i="8"/>
  <c r="L9899" i="8"/>
  <c r="L9900" i="8"/>
  <c r="L9901" i="8"/>
  <c r="L9902" i="8"/>
  <c r="L9903" i="8"/>
  <c r="L9904" i="8"/>
  <c r="L9905" i="8"/>
  <c r="L9906" i="8"/>
  <c r="L9907" i="8"/>
  <c r="L9908" i="8"/>
  <c r="L9909" i="8"/>
  <c r="L9910" i="8"/>
  <c r="L9911" i="8"/>
  <c r="L9912" i="8"/>
  <c r="L9913" i="8"/>
  <c r="L9914" i="8"/>
  <c r="L9915" i="8"/>
  <c r="L9916" i="8"/>
  <c r="L9917" i="8"/>
  <c r="L9918" i="8"/>
  <c r="L9919" i="8"/>
  <c r="L9920" i="8"/>
  <c r="L9921" i="8"/>
  <c r="L9922" i="8"/>
  <c r="L9923" i="8"/>
  <c r="L9924" i="8"/>
  <c r="L9925" i="8"/>
  <c r="L9926" i="8"/>
  <c r="L9927" i="8"/>
  <c r="L9928" i="8"/>
  <c r="L9929" i="8"/>
  <c r="L9930" i="8"/>
  <c r="L9931" i="8"/>
  <c r="L9932" i="8"/>
  <c r="L9933" i="8"/>
  <c r="L9934" i="8"/>
  <c r="L9935" i="8"/>
  <c r="L9936" i="8"/>
  <c r="L9937" i="8"/>
  <c r="L9938" i="8"/>
  <c r="L9939" i="8"/>
  <c r="L9940" i="8"/>
  <c r="L9941" i="8"/>
  <c r="L9942" i="8"/>
  <c r="L9943" i="8"/>
  <c r="L9944" i="8"/>
  <c r="L9945" i="8"/>
  <c r="L9946" i="8"/>
  <c r="L9947" i="8"/>
  <c r="L9948" i="8"/>
  <c r="L9949" i="8"/>
  <c r="L9950" i="8"/>
  <c r="L9951" i="8"/>
  <c r="L9952" i="8"/>
  <c r="L9953" i="8"/>
  <c r="L9954" i="8"/>
  <c r="L9955" i="8"/>
  <c r="L9956" i="8"/>
  <c r="L9957" i="8"/>
  <c r="L9958" i="8"/>
  <c r="L9959" i="8"/>
  <c r="L9960" i="8"/>
  <c r="L9961" i="8"/>
  <c r="L9962" i="8"/>
  <c r="L9963" i="8"/>
  <c r="L9964" i="8"/>
  <c r="L9965" i="8"/>
  <c r="L9966" i="8"/>
  <c r="L9967" i="8"/>
  <c r="L9968" i="8"/>
  <c r="L9969" i="8"/>
  <c r="L9970" i="8"/>
  <c r="L9971" i="8"/>
  <c r="L9972" i="8"/>
  <c r="L9973" i="8"/>
  <c r="L9974" i="8"/>
  <c r="L9975" i="8"/>
  <c r="L9976" i="8"/>
  <c r="L9977" i="8"/>
  <c r="L9978" i="8"/>
  <c r="L9979" i="8"/>
  <c r="L9980" i="8"/>
  <c r="L9981" i="8"/>
  <c r="L9982" i="8"/>
  <c r="L9983" i="8"/>
  <c r="L9984" i="8"/>
  <c r="L9985" i="8"/>
  <c r="L9986" i="8"/>
  <c r="L9987" i="8"/>
  <c r="L9988" i="8"/>
  <c r="L9989" i="8"/>
  <c r="L9990" i="8"/>
  <c r="L9991" i="8"/>
  <c r="L9992" i="8"/>
  <c r="L9993" i="8"/>
  <c r="L9994" i="8"/>
  <c r="L9995" i="8"/>
  <c r="L9996" i="8"/>
  <c r="L9997" i="8"/>
  <c r="L9998" i="8"/>
  <c r="L9999" i="8"/>
  <c r="L10000" i="8"/>
  <c r="L10001" i="8"/>
  <c r="L10002" i="8"/>
  <c r="L10003" i="8"/>
  <c r="L10004" i="8"/>
  <c r="L10005" i="8"/>
  <c r="L10006" i="8"/>
  <c r="L10007" i="8"/>
  <c r="L10008" i="8"/>
  <c r="L10009" i="8"/>
  <c r="L10010" i="8"/>
  <c r="L10011" i="8"/>
  <c r="L10012" i="8"/>
  <c r="L10013" i="8"/>
  <c r="L10014" i="8"/>
  <c r="L10015" i="8"/>
  <c r="L10016" i="8"/>
  <c r="L10017" i="8"/>
  <c r="L10018" i="8"/>
  <c r="L10019" i="8"/>
  <c r="L10020" i="8"/>
  <c r="L10021" i="8"/>
  <c r="L10022" i="8"/>
  <c r="L10023" i="8"/>
  <c r="L10024" i="8"/>
  <c r="L10025" i="8"/>
  <c r="L10026" i="8"/>
  <c r="L10027" i="8"/>
  <c r="L10028" i="8"/>
  <c r="L10029" i="8"/>
  <c r="L10030" i="8"/>
  <c r="L10031" i="8"/>
  <c r="L10032" i="8"/>
  <c r="L10033" i="8"/>
  <c r="L10034" i="8"/>
  <c r="L10035" i="8"/>
  <c r="L10036" i="8"/>
  <c r="L10037" i="8"/>
  <c r="L10038" i="8"/>
  <c r="L10039" i="8"/>
  <c r="L10040" i="8"/>
  <c r="L10041" i="8"/>
  <c r="L10042" i="8"/>
  <c r="L10043" i="8"/>
  <c r="L10044" i="8"/>
  <c r="L10045" i="8"/>
  <c r="L10046" i="8"/>
  <c r="L10047" i="8"/>
  <c r="L10048" i="8"/>
  <c r="L10049" i="8"/>
  <c r="L10050" i="8"/>
  <c r="L10051" i="8"/>
  <c r="L10052" i="8"/>
  <c r="L10053" i="8"/>
  <c r="L10054" i="8"/>
  <c r="L10055" i="8"/>
  <c r="L10056" i="8"/>
  <c r="L10057" i="8"/>
  <c r="L10058" i="8"/>
  <c r="L10059" i="8"/>
  <c r="L10060" i="8"/>
  <c r="L10061" i="8"/>
  <c r="L10062" i="8"/>
  <c r="L10063" i="8"/>
  <c r="L10064" i="8"/>
  <c r="L10065" i="8"/>
  <c r="L10066" i="8"/>
  <c r="L10067" i="8"/>
  <c r="L10068" i="8"/>
  <c r="L10069" i="8"/>
  <c r="L10070" i="8"/>
  <c r="L10071" i="8"/>
  <c r="L10072" i="8"/>
  <c r="L10073" i="8"/>
  <c r="L10074" i="8"/>
  <c r="L10075" i="8"/>
  <c r="L10076" i="8"/>
  <c r="L10077" i="8"/>
  <c r="L10078" i="8"/>
  <c r="L10079" i="8"/>
  <c r="L10080" i="8"/>
  <c r="L10081" i="8"/>
  <c r="L10082" i="8"/>
  <c r="L10083" i="8"/>
  <c r="L10084" i="8"/>
  <c r="L10085" i="8"/>
  <c r="L10086" i="8"/>
  <c r="L10087" i="8"/>
  <c r="L10088" i="8"/>
  <c r="L10089" i="8"/>
  <c r="L10090" i="8"/>
  <c r="L10091" i="8"/>
  <c r="L10092" i="8"/>
  <c r="L10093" i="8"/>
  <c r="L10094" i="8"/>
  <c r="L10095" i="8"/>
  <c r="L10096" i="8"/>
  <c r="L10097" i="8"/>
  <c r="L10098" i="8"/>
  <c r="L10099" i="8"/>
  <c r="L10100" i="8"/>
  <c r="L10101" i="8"/>
  <c r="L10102" i="8"/>
  <c r="L10103" i="8"/>
  <c r="L10104" i="8"/>
  <c r="L10105" i="8"/>
  <c r="L10106" i="8"/>
  <c r="L10107" i="8"/>
  <c r="L10108" i="8"/>
  <c r="L10109" i="8"/>
  <c r="L10110" i="8"/>
  <c r="L10111" i="8"/>
  <c r="L10112" i="8"/>
  <c r="L10113" i="8"/>
  <c r="L10114" i="8"/>
  <c r="L10115" i="8"/>
  <c r="L10116" i="8"/>
  <c r="L10117" i="8"/>
  <c r="L10118" i="8"/>
  <c r="L10119" i="8"/>
  <c r="L10120" i="8"/>
  <c r="L10121" i="8"/>
  <c r="L10122" i="8"/>
  <c r="L10123" i="8"/>
  <c r="L10124" i="8"/>
  <c r="L10125" i="8"/>
  <c r="L10126" i="8"/>
  <c r="L10127" i="8"/>
  <c r="L10128" i="8"/>
  <c r="L10129" i="8"/>
  <c r="L10130" i="8"/>
  <c r="L10131" i="8"/>
  <c r="L10132" i="8"/>
  <c r="L10133" i="8"/>
  <c r="L10134" i="8"/>
  <c r="L10135" i="8"/>
  <c r="L10136" i="8"/>
  <c r="L10137" i="8"/>
  <c r="L10138" i="8"/>
  <c r="L10139" i="8"/>
  <c r="L10140" i="8"/>
  <c r="L10141" i="8"/>
  <c r="L10142" i="8"/>
  <c r="L10143" i="8"/>
  <c r="L10144" i="8"/>
  <c r="L10145" i="8"/>
  <c r="L10146" i="8"/>
  <c r="L10147" i="8"/>
  <c r="L10148" i="8"/>
  <c r="L10149" i="8"/>
  <c r="L10150" i="8"/>
  <c r="L10151" i="8"/>
  <c r="L10152" i="8"/>
  <c r="L10153" i="8"/>
  <c r="L10154" i="8"/>
  <c r="L10155" i="8"/>
  <c r="L10156" i="8"/>
  <c r="L10157" i="8"/>
  <c r="L10158" i="8"/>
  <c r="L10159" i="8"/>
  <c r="L10160" i="8"/>
  <c r="L10161" i="8"/>
  <c r="L10162" i="8"/>
  <c r="L10163" i="8"/>
  <c r="L10164" i="8"/>
  <c r="L10165" i="8"/>
  <c r="L10166" i="8"/>
  <c r="L10167" i="8"/>
  <c r="L10168" i="8"/>
  <c r="L10169" i="8"/>
  <c r="L10170" i="8"/>
  <c r="L10171" i="8"/>
  <c r="L10172" i="8"/>
  <c r="L10173" i="8"/>
  <c r="L10174" i="8"/>
  <c r="L10175" i="8"/>
  <c r="L10176" i="8"/>
  <c r="L10177" i="8"/>
  <c r="L10178" i="8"/>
  <c r="L10179" i="8"/>
  <c r="L10180" i="8"/>
  <c r="L10181" i="8"/>
  <c r="L10182" i="8"/>
  <c r="L10183" i="8"/>
  <c r="L10184" i="8"/>
  <c r="L10185" i="8"/>
  <c r="L10186" i="8"/>
  <c r="L10187" i="8"/>
  <c r="L10188" i="8"/>
  <c r="L10189" i="8"/>
  <c r="L10190" i="8"/>
  <c r="L10191" i="8"/>
  <c r="L10192" i="8"/>
  <c r="L10193" i="8"/>
  <c r="L10194" i="8"/>
  <c r="L10195" i="8"/>
  <c r="L10196" i="8"/>
  <c r="L10197" i="8"/>
  <c r="L10198" i="8"/>
  <c r="L10199" i="8"/>
  <c r="L10200" i="8"/>
  <c r="L10201" i="8"/>
  <c r="L10202" i="8"/>
  <c r="L10203" i="8"/>
  <c r="L10204" i="8"/>
  <c r="L10205" i="8"/>
  <c r="L10206" i="8"/>
  <c r="L10207" i="8"/>
  <c r="L10208" i="8"/>
  <c r="L10209" i="8"/>
  <c r="L10210" i="8"/>
  <c r="L10211" i="8"/>
  <c r="L10212" i="8"/>
  <c r="L10213" i="8"/>
  <c r="L10214" i="8"/>
  <c r="L10215" i="8"/>
  <c r="L10216" i="8"/>
  <c r="L10217" i="8"/>
  <c r="L10218" i="8"/>
  <c r="L10219" i="8"/>
  <c r="L10220" i="8"/>
  <c r="L10221" i="8"/>
  <c r="L10222" i="8"/>
  <c r="L10223" i="8"/>
  <c r="L10224" i="8"/>
  <c r="L10225" i="8"/>
  <c r="L10226" i="8"/>
  <c r="L10227" i="8"/>
  <c r="L10228" i="8"/>
  <c r="L10229" i="8"/>
  <c r="L10230" i="8"/>
  <c r="L10231" i="8"/>
  <c r="L10232" i="8"/>
  <c r="L10233" i="8"/>
  <c r="L10234" i="8"/>
  <c r="L10235" i="8"/>
  <c r="L10236" i="8"/>
  <c r="L10237" i="8"/>
  <c r="L10238" i="8"/>
  <c r="L10239" i="8"/>
  <c r="L10240" i="8"/>
  <c r="L10241" i="8"/>
  <c r="L10242" i="8"/>
  <c r="L10243" i="8"/>
  <c r="L10244" i="8"/>
  <c r="L10245" i="8"/>
  <c r="L10246" i="8"/>
  <c r="L10247" i="8"/>
  <c r="L10248" i="8"/>
  <c r="L10249" i="8"/>
  <c r="L10250" i="8"/>
  <c r="L10251" i="8"/>
  <c r="L10252" i="8"/>
  <c r="L10253" i="8"/>
  <c r="L10254" i="8"/>
  <c r="L10255" i="8"/>
  <c r="L10256" i="8"/>
  <c r="L10257" i="8"/>
  <c r="L10258" i="8"/>
  <c r="L10259" i="8"/>
  <c r="L10260" i="8"/>
  <c r="L10261" i="8"/>
  <c r="L10262" i="8"/>
  <c r="L10263" i="8"/>
  <c r="L10264" i="8"/>
  <c r="L10265" i="8"/>
  <c r="L10266" i="8"/>
  <c r="L10267" i="8"/>
  <c r="L10268" i="8"/>
  <c r="L10269" i="8"/>
  <c r="L10270" i="8"/>
  <c r="L10271" i="8"/>
  <c r="L10272" i="8"/>
  <c r="L10273" i="8"/>
  <c r="L10274" i="8"/>
  <c r="L10275" i="8"/>
  <c r="L10276" i="8"/>
  <c r="L10277" i="8"/>
  <c r="L10278" i="8"/>
  <c r="L10279" i="8"/>
  <c r="L10280" i="8"/>
  <c r="L10281" i="8"/>
  <c r="L10282" i="8"/>
  <c r="L10283" i="8"/>
  <c r="L10284" i="8"/>
  <c r="L10285" i="8"/>
  <c r="L10286" i="8"/>
  <c r="L10287" i="8"/>
  <c r="L10288" i="8"/>
  <c r="L10289" i="8"/>
  <c r="L10290" i="8"/>
  <c r="L10291" i="8"/>
  <c r="L10292" i="8"/>
  <c r="L10293" i="8"/>
  <c r="L10294" i="8"/>
  <c r="L10295" i="8"/>
  <c r="L10296" i="8"/>
  <c r="L10297" i="8"/>
  <c r="L10298" i="8"/>
  <c r="L10299" i="8"/>
  <c r="L10300" i="8"/>
  <c r="L10301" i="8"/>
  <c r="L10302" i="8"/>
  <c r="L10303" i="8"/>
  <c r="L10304" i="8"/>
  <c r="L10305" i="8"/>
  <c r="L10306" i="8"/>
  <c r="L10307" i="8"/>
  <c r="L10308" i="8"/>
  <c r="L10309" i="8"/>
  <c r="L10310" i="8"/>
  <c r="L10311" i="8"/>
  <c r="L10312" i="8"/>
  <c r="L10313" i="8"/>
  <c r="L10314" i="8"/>
  <c r="L10315" i="8"/>
  <c r="L10316" i="8"/>
  <c r="L10317" i="8"/>
  <c r="L10318" i="8"/>
  <c r="L10319" i="8"/>
  <c r="L10320" i="8"/>
  <c r="L10321" i="8"/>
  <c r="L10322" i="8"/>
  <c r="L10323" i="8"/>
  <c r="L10324" i="8"/>
  <c r="L10325" i="8"/>
  <c r="L10326" i="8"/>
  <c r="L10327" i="8"/>
  <c r="L10328" i="8"/>
  <c r="L10329" i="8"/>
  <c r="L10330" i="8"/>
  <c r="L10331" i="8"/>
  <c r="L10332" i="8"/>
  <c r="L10333" i="8"/>
  <c r="L10334" i="8"/>
  <c r="L10335" i="8"/>
  <c r="L10336" i="8"/>
  <c r="L10337" i="8"/>
  <c r="L10338" i="8"/>
  <c r="L10339" i="8"/>
  <c r="L10340" i="8"/>
  <c r="L10341" i="8"/>
  <c r="L10342" i="8"/>
  <c r="L10343" i="8"/>
  <c r="L10344" i="8"/>
  <c r="L10345" i="8"/>
  <c r="L10346" i="8"/>
  <c r="L10347" i="8"/>
  <c r="L10348" i="8"/>
  <c r="L10349" i="8"/>
  <c r="L10350" i="8"/>
  <c r="L10351" i="8"/>
  <c r="L10352" i="8"/>
  <c r="L10353" i="8"/>
  <c r="L10354" i="8"/>
  <c r="L10355" i="8"/>
  <c r="L10356" i="8"/>
  <c r="L10357" i="8"/>
  <c r="L10358" i="8"/>
  <c r="L10359" i="8"/>
  <c r="L10360" i="8"/>
  <c r="L10361" i="8"/>
  <c r="L10362" i="8"/>
  <c r="L10363" i="8"/>
  <c r="L10364" i="8"/>
  <c r="L10365" i="8"/>
  <c r="L10366" i="8"/>
  <c r="L10367" i="8"/>
  <c r="L10368" i="8"/>
  <c r="L10369" i="8"/>
  <c r="L10370" i="8"/>
  <c r="L10371" i="8"/>
  <c r="L10372" i="8"/>
  <c r="L10373" i="8"/>
  <c r="L10374" i="8"/>
  <c r="L10375" i="8"/>
  <c r="L10376" i="8"/>
  <c r="L10377" i="8"/>
  <c r="L10378" i="8"/>
  <c r="L10379" i="8"/>
  <c r="L10380" i="8"/>
  <c r="L10381" i="8"/>
  <c r="L10382" i="8"/>
  <c r="L10383" i="8"/>
  <c r="L10384" i="8"/>
  <c r="L10385" i="8"/>
  <c r="L10386" i="8"/>
  <c r="L10387" i="8"/>
  <c r="L10388" i="8"/>
  <c r="L10389" i="8"/>
  <c r="L10390" i="8"/>
  <c r="L10391" i="8"/>
  <c r="L10392" i="8"/>
  <c r="L10393" i="8"/>
  <c r="L10394" i="8"/>
  <c r="L10395" i="8"/>
  <c r="L10396" i="8"/>
  <c r="L10397" i="8"/>
  <c r="L10398" i="8"/>
  <c r="L10399" i="8"/>
  <c r="L10400" i="8"/>
  <c r="L10401" i="8"/>
  <c r="L10402" i="8"/>
  <c r="L10403" i="8"/>
  <c r="L10404" i="8"/>
  <c r="L10405" i="8"/>
  <c r="L10406" i="8"/>
  <c r="L10407" i="8"/>
  <c r="L10408" i="8"/>
  <c r="L10409" i="8"/>
  <c r="L10410" i="8"/>
  <c r="L10411" i="8"/>
  <c r="L10412" i="8"/>
  <c r="L10413" i="8"/>
  <c r="L10414" i="8"/>
  <c r="L10415" i="8"/>
  <c r="L10416" i="8"/>
  <c r="L10417" i="8"/>
  <c r="L10418" i="8"/>
  <c r="L10419" i="8"/>
  <c r="L10420" i="8"/>
  <c r="L10421" i="8"/>
  <c r="L10422" i="8"/>
  <c r="L10423" i="8"/>
  <c r="L10424" i="8"/>
  <c r="L10425" i="8"/>
  <c r="L10426" i="8"/>
  <c r="L10427" i="8"/>
  <c r="L10428" i="8"/>
  <c r="L10429" i="8"/>
  <c r="L10430" i="8"/>
  <c r="L10431" i="8"/>
  <c r="L10432" i="8"/>
  <c r="L10433" i="8"/>
  <c r="L10434" i="8"/>
  <c r="L10435" i="8"/>
  <c r="L10436" i="8"/>
  <c r="L10437" i="8"/>
  <c r="L10438" i="8"/>
  <c r="L10439" i="8"/>
  <c r="L10440" i="8"/>
  <c r="L10441" i="8"/>
  <c r="L10442" i="8"/>
  <c r="L10443" i="8"/>
  <c r="L10444" i="8"/>
  <c r="L10445" i="8"/>
  <c r="L10446" i="8"/>
  <c r="L10447" i="8"/>
  <c r="L10448" i="8"/>
  <c r="L10449" i="8"/>
  <c r="L10450" i="8"/>
  <c r="L10451" i="8"/>
  <c r="L10452" i="8"/>
  <c r="L10453" i="8"/>
  <c r="L10454" i="8"/>
  <c r="L10455" i="8"/>
  <c r="L10456" i="8"/>
  <c r="L10457" i="8"/>
  <c r="L10458" i="8"/>
  <c r="L10459" i="8"/>
  <c r="L10460" i="8"/>
  <c r="L10461" i="8"/>
  <c r="L10462" i="8"/>
  <c r="L10463" i="8"/>
  <c r="L10464" i="8"/>
  <c r="L10465" i="8"/>
  <c r="L10466" i="8"/>
  <c r="L10467" i="8"/>
  <c r="L10468" i="8"/>
  <c r="L10469" i="8"/>
  <c r="L10470" i="8"/>
  <c r="L10471" i="8"/>
  <c r="L10472" i="8"/>
  <c r="L10473" i="8"/>
  <c r="L10474" i="8"/>
  <c r="L10475" i="8"/>
  <c r="L10476" i="8"/>
  <c r="L10477" i="8"/>
  <c r="L10478" i="8"/>
  <c r="L10479" i="8"/>
  <c r="L10480" i="8"/>
  <c r="L10481" i="8"/>
  <c r="L10482" i="8"/>
  <c r="L10483" i="8"/>
  <c r="L10484" i="8"/>
  <c r="L10485" i="8"/>
  <c r="L10486" i="8"/>
  <c r="L10487" i="8"/>
  <c r="L10488" i="8"/>
  <c r="L10489" i="8"/>
  <c r="L10490" i="8"/>
  <c r="L10491" i="8"/>
  <c r="L10492" i="8"/>
  <c r="L10493" i="8"/>
  <c r="L10494" i="8"/>
  <c r="L10495" i="8"/>
  <c r="L10496" i="8"/>
  <c r="L10497" i="8"/>
  <c r="L10498" i="8"/>
  <c r="L10499" i="8"/>
  <c r="L10500" i="8"/>
  <c r="L10501" i="8"/>
  <c r="L10502" i="8"/>
  <c r="L10503" i="8"/>
  <c r="L10504" i="8"/>
  <c r="L10505" i="8"/>
  <c r="L10506" i="8"/>
  <c r="L10507" i="8"/>
  <c r="L10508" i="8"/>
  <c r="L10509" i="8"/>
  <c r="L10510" i="8"/>
  <c r="L10511" i="8"/>
  <c r="L10512" i="8"/>
  <c r="L10513" i="8"/>
  <c r="L10514" i="8"/>
  <c r="L10515" i="8"/>
  <c r="L10516" i="8"/>
  <c r="L10517" i="8"/>
  <c r="L10518" i="8"/>
  <c r="L10519" i="8"/>
  <c r="L10520" i="8"/>
  <c r="L10521" i="8"/>
  <c r="L10522" i="8"/>
  <c r="L10523" i="8"/>
  <c r="L10524" i="8"/>
  <c r="L10525" i="8"/>
  <c r="L10526" i="8"/>
  <c r="L10527" i="8"/>
  <c r="L10528" i="8"/>
  <c r="L10529" i="8"/>
  <c r="L10530" i="8"/>
  <c r="L10531" i="8"/>
  <c r="L10532" i="8"/>
  <c r="L10533" i="8"/>
  <c r="L10534" i="8"/>
  <c r="L10535" i="8"/>
  <c r="L10536" i="8"/>
  <c r="L10537" i="8"/>
  <c r="L10538" i="8"/>
  <c r="L10539" i="8"/>
  <c r="L10540" i="8"/>
  <c r="L10541" i="8"/>
  <c r="L10542" i="8"/>
  <c r="L10543" i="8"/>
  <c r="L10544" i="8"/>
  <c r="L10545" i="8"/>
  <c r="L10546" i="8"/>
  <c r="L10547" i="8"/>
  <c r="L10548" i="8"/>
  <c r="L10549" i="8"/>
  <c r="L10550" i="8"/>
  <c r="L10551" i="8"/>
  <c r="L10552" i="8"/>
  <c r="L10553" i="8"/>
  <c r="L10554" i="8"/>
  <c r="L10555" i="8"/>
  <c r="L10556" i="8"/>
  <c r="L10557" i="8"/>
  <c r="L10558" i="8"/>
  <c r="L10559" i="8"/>
  <c r="L10560" i="8"/>
  <c r="L10561" i="8"/>
  <c r="L10562" i="8"/>
  <c r="L10563" i="8"/>
  <c r="L10564" i="8"/>
  <c r="L10565" i="8"/>
  <c r="L10566" i="8"/>
  <c r="L10567" i="8"/>
  <c r="L10568" i="8"/>
  <c r="L10569" i="8"/>
  <c r="L10570" i="8"/>
  <c r="L10571" i="8"/>
  <c r="L10572" i="8"/>
  <c r="L10573" i="8"/>
  <c r="L10574" i="8"/>
  <c r="L10575" i="8"/>
  <c r="L10576" i="8"/>
  <c r="L10577" i="8"/>
  <c r="L10578" i="8"/>
  <c r="L10579" i="8"/>
  <c r="L10580" i="8"/>
  <c r="L10581" i="8"/>
  <c r="L10582" i="8"/>
  <c r="L10583" i="8"/>
  <c r="L10584" i="8"/>
  <c r="L10585" i="8"/>
  <c r="L10586" i="8"/>
  <c r="L10587" i="8"/>
  <c r="L10588" i="8"/>
  <c r="L10589" i="8"/>
  <c r="L10590" i="8"/>
  <c r="L10591" i="8"/>
  <c r="L10592" i="8"/>
  <c r="L10593" i="8"/>
  <c r="L10594" i="8"/>
  <c r="L10595" i="8"/>
  <c r="L10596" i="8"/>
  <c r="L10597" i="8"/>
  <c r="L10598" i="8"/>
  <c r="L10599" i="8"/>
  <c r="L10600" i="8"/>
  <c r="L10601" i="8"/>
  <c r="L10602" i="8"/>
  <c r="L10603" i="8"/>
  <c r="L10604" i="8"/>
  <c r="L10605" i="8"/>
  <c r="L10606" i="8"/>
  <c r="L10607" i="8"/>
  <c r="L10608" i="8"/>
  <c r="L10609" i="8"/>
  <c r="L10610" i="8"/>
  <c r="L10611" i="8"/>
  <c r="L10612" i="8"/>
  <c r="L10613" i="8"/>
  <c r="L10614" i="8"/>
  <c r="L10615" i="8"/>
  <c r="L10616" i="8"/>
  <c r="L10617" i="8"/>
  <c r="L10618" i="8"/>
  <c r="L10619" i="8"/>
  <c r="L10620" i="8"/>
  <c r="L10621" i="8"/>
  <c r="L10622" i="8"/>
  <c r="L10623" i="8"/>
  <c r="L10624" i="8"/>
  <c r="L10625" i="8"/>
  <c r="L10626" i="8"/>
  <c r="L10627" i="8"/>
  <c r="L10628" i="8"/>
  <c r="L10629" i="8"/>
  <c r="L10630" i="8"/>
  <c r="L10631" i="8"/>
  <c r="L10632" i="8"/>
  <c r="L10633" i="8"/>
  <c r="L10634" i="8"/>
  <c r="L10635" i="8"/>
  <c r="L10636" i="8"/>
  <c r="L10637" i="8"/>
  <c r="L10638" i="8"/>
  <c r="L10639" i="8"/>
  <c r="L10640" i="8"/>
  <c r="L10641" i="8"/>
  <c r="L10642" i="8"/>
  <c r="L10643" i="8"/>
  <c r="L10644" i="8"/>
  <c r="L10645" i="8"/>
  <c r="L10646" i="8"/>
  <c r="L10647" i="8"/>
  <c r="L10648" i="8"/>
  <c r="L10649" i="8"/>
  <c r="L10650" i="8"/>
  <c r="L10651" i="8"/>
  <c r="L10652" i="8"/>
  <c r="L10653" i="8"/>
  <c r="L10654" i="8"/>
  <c r="L10655" i="8"/>
  <c r="L10656" i="8"/>
  <c r="L10657" i="8"/>
  <c r="L10658" i="8"/>
  <c r="L10659" i="8"/>
  <c r="L10660" i="8"/>
  <c r="L10661" i="8"/>
  <c r="L10662" i="8"/>
  <c r="L10663" i="8"/>
  <c r="L10664" i="8"/>
  <c r="L10665" i="8"/>
  <c r="L10666" i="8"/>
  <c r="L10667" i="8"/>
  <c r="L10668" i="8"/>
  <c r="L10669" i="8"/>
  <c r="L10670" i="8"/>
  <c r="L10671" i="8"/>
  <c r="L10672" i="8"/>
  <c r="L10673" i="8"/>
  <c r="L10674" i="8"/>
  <c r="L10675" i="8"/>
  <c r="L10676" i="8"/>
  <c r="L10677" i="8"/>
  <c r="L10678" i="8"/>
  <c r="L10679" i="8"/>
  <c r="L10680" i="8"/>
  <c r="L10681" i="8"/>
  <c r="L10682" i="8"/>
  <c r="L10683" i="8"/>
  <c r="L10684" i="8"/>
  <c r="L10685" i="8"/>
  <c r="L10686" i="8"/>
  <c r="L10687" i="8"/>
  <c r="L10688" i="8"/>
  <c r="L10689" i="8"/>
  <c r="L10690" i="8"/>
  <c r="L10691" i="8"/>
  <c r="L10692" i="8"/>
  <c r="L10693" i="8"/>
  <c r="L10694" i="8"/>
  <c r="L10695" i="8"/>
  <c r="L10696" i="8"/>
  <c r="L10697" i="8"/>
  <c r="L10698" i="8"/>
  <c r="L10699" i="8"/>
  <c r="L10700" i="8"/>
  <c r="L10701" i="8"/>
  <c r="L10702" i="8"/>
  <c r="L10703" i="8"/>
  <c r="L10704" i="8"/>
  <c r="L10705" i="8"/>
  <c r="L10706" i="8"/>
  <c r="L10707" i="8"/>
  <c r="L10708" i="8"/>
  <c r="L10709" i="8"/>
  <c r="L10710" i="8"/>
  <c r="L10711" i="8"/>
  <c r="L10712" i="8"/>
  <c r="L10713" i="8"/>
  <c r="L10714" i="8"/>
  <c r="L10715" i="8"/>
  <c r="L10716" i="8"/>
  <c r="L10717" i="8"/>
  <c r="L10718" i="8"/>
  <c r="L10719" i="8"/>
  <c r="L10720" i="8"/>
  <c r="L10721" i="8"/>
  <c r="L10722" i="8"/>
  <c r="L10723" i="8"/>
  <c r="L10724" i="8"/>
  <c r="L10725" i="8"/>
  <c r="L10726" i="8"/>
  <c r="L10727" i="8"/>
  <c r="L10728" i="8"/>
  <c r="L10729" i="8"/>
  <c r="L10730" i="8"/>
  <c r="L10731" i="8"/>
  <c r="L10732" i="8"/>
  <c r="L10733" i="8"/>
  <c r="L10734" i="8"/>
  <c r="L10735" i="8"/>
  <c r="L10736" i="8"/>
  <c r="L10737" i="8"/>
  <c r="L10738" i="8"/>
  <c r="L10739" i="8"/>
  <c r="L10740" i="8"/>
  <c r="L10741" i="8"/>
  <c r="L10742" i="8"/>
  <c r="L10743" i="8"/>
  <c r="L10744" i="8"/>
  <c r="L10745" i="8"/>
  <c r="L10746" i="8"/>
  <c r="L10747" i="8"/>
  <c r="L10748" i="8"/>
  <c r="L10749" i="8"/>
  <c r="L10750" i="8"/>
  <c r="L10751" i="8"/>
  <c r="L10752" i="8"/>
  <c r="L10753" i="8"/>
  <c r="L10754" i="8"/>
  <c r="L10755" i="8"/>
  <c r="L10756" i="8"/>
  <c r="L10757" i="8"/>
  <c r="L10758" i="8"/>
  <c r="L10759" i="8"/>
  <c r="L10760" i="8"/>
  <c r="L10761" i="8"/>
  <c r="L10762" i="8"/>
  <c r="L10763" i="8"/>
  <c r="L10764" i="8"/>
  <c r="L10765" i="8"/>
  <c r="L10766" i="8"/>
  <c r="L10767" i="8"/>
  <c r="L10768" i="8"/>
  <c r="L10769" i="8"/>
  <c r="L10770" i="8"/>
  <c r="L10771" i="8"/>
  <c r="L10772" i="8"/>
  <c r="L10773" i="8"/>
  <c r="L10774" i="8"/>
  <c r="L10775" i="8"/>
  <c r="L10776" i="8"/>
  <c r="L10777" i="8"/>
  <c r="L10778" i="8"/>
  <c r="L10779" i="8"/>
  <c r="L10780" i="8"/>
  <c r="L10781" i="8"/>
  <c r="L10782" i="8"/>
  <c r="L10783" i="8"/>
  <c r="L10784" i="8"/>
  <c r="L10785" i="8"/>
  <c r="L10786" i="8"/>
  <c r="L10787" i="8"/>
  <c r="L10788" i="8"/>
  <c r="L10789" i="8"/>
  <c r="L10790" i="8"/>
  <c r="L10791" i="8"/>
  <c r="L10792" i="8"/>
  <c r="L10793" i="8"/>
  <c r="L10794" i="8"/>
  <c r="L10795" i="8"/>
  <c r="L10796" i="8"/>
  <c r="L10797" i="8"/>
  <c r="L10798" i="8"/>
  <c r="L10799" i="8"/>
  <c r="L10800" i="8"/>
  <c r="L10801" i="8"/>
  <c r="L10802" i="8"/>
  <c r="L10803" i="8"/>
  <c r="L10804" i="8"/>
  <c r="L10805" i="8"/>
  <c r="L10806" i="8"/>
  <c r="L10807" i="8"/>
  <c r="L10808" i="8"/>
  <c r="L10809" i="8"/>
  <c r="L10810" i="8"/>
  <c r="L10811" i="8"/>
  <c r="L10812" i="8"/>
  <c r="L10813" i="8"/>
  <c r="L10814" i="8"/>
  <c r="L10815" i="8"/>
  <c r="L10816" i="8"/>
  <c r="L10817" i="8"/>
  <c r="L10818" i="8"/>
  <c r="L10819" i="8"/>
  <c r="L10820" i="8"/>
  <c r="L10821" i="8"/>
  <c r="L10822" i="8"/>
  <c r="L10823" i="8"/>
  <c r="L10824" i="8"/>
  <c r="L10825" i="8"/>
  <c r="L10826" i="8"/>
  <c r="L10827" i="8"/>
  <c r="L10828" i="8"/>
  <c r="L10829" i="8"/>
  <c r="L10830" i="8"/>
  <c r="L10831" i="8"/>
  <c r="L10832" i="8"/>
  <c r="L10833" i="8"/>
  <c r="L10834" i="8"/>
  <c r="L10835" i="8"/>
  <c r="L10836" i="8"/>
  <c r="L10837" i="8"/>
  <c r="L10838" i="8"/>
  <c r="L10839" i="8"/>
  <c r="L10840" i="8"/>
  <c r="L10841" i="8"/>
  <c r="L10842" i="8"/>
  <c r="L10843" i="8"/>
  <c r="L10844" i="8"/>
  <c r="L10845" i="8"/>
  <c r="L10846" i="8"/>
  <c r="L10847" i="8"/>
  <c r="L10848" i="8"/>
  <c r="L10849" i="8"/>
  <c r="L10850" i="8"/>
  <c r="L10851" i="8"/>
  <c r="L10852" i="8"/>
  <c r="L10853" i="8"/>
  <c r="L10854" i="8"/>
  <c r="L10855" i="8"/>
  <c r="L10856" i="8"/>
  <c r="L10857" i="8"/>
  <c r="L10858" i="8"/>
  <c r="L10859" i="8"/>
  <c r="L10860" i="8"/>
  <c r="L10861" i="8"/>
  <c r="L10862" i="8"/>
  <c r="L10863" i="8"/>
  <c r="L10864" i="8"/>
  <c r="L10865" i="8"/>
  <c r="L10866" i="8"/>
  <c r="L10867" i="8"/>
  <c r="L10868" i="8"/>
  <c r="L10869" i="8"/>
  <c r="L10870" i="8"/>
  <c r="L10871" i="8"/>
  <c r="L10872" i="8"/>
  <c r="L10873" i="8"/>
  <c r="L10874" i="8"/>
  <c r="L10875" i="8"/>
  <c r="L10876" i="8"/>
  <c r="L10877" i="8"/>
  <c r="L10878" i="8"/>
  <c r="L10879" i="8"/>
  <c r="L10880" i="8"/>
  <c r="L10881" i="8"/>
  <c r="L10882" i="8"/>
  <c r="L10883" i="8"/>
  <c r="L10884" i="8"/>
  <c r="L10885" i="8"/>
  <c r="L10886" i="8"/>
  <c r="L10887" i="8"/>
  <c r="L10888" i="8"/>
  <c r="L10889" i="8"/>
  <c r="L10890" i="8"/>
  <c r="L10891" i="8"/>
  <c r="L10892" i="8"/>
  <c r="L10893" i="8"/>
  <c r="L10894" i="8"/>
  <c r="L10895" i="8"/>
  <c r="L10896" i="8"/>
  <c r="L10897" i="8"/>
  <c r="L10898" i="8"/>
  <c r="L10899" i="8"/>
  <c r="L10900" i="8"/>
  <c r="L10901" i="8"/>
  <c r="L10902" i="8"/>
  <c r="L10903" i="8"/>
  <c r="L10904" i="8"/>
  <c r="L10905" i="8"/>
  <c r="L10906" i="8"/>
  <c r="L10907" i="8"/>
  <c r="L10908" i="8"/>
  <c r="L10909" i="8"/>
  <c r="L10910" i="8"/>
  <c r="L10911" i="8"/>
  <c r="L10912" i="8"/>
  <c r="L10913" i="8"/>
  <c r="L10914" i="8"/>
  <c r="L10915" i="8"/>
  <c r="L10916" i="8"/>
  <c r="L10917" i="8"/>
  <c r="L10918" i="8"/>
  <c r="L10919" i="8"/>
  <c r="L10920" i="8"/>
  <c r="L10921" i="8"/>
  <c r="L10922" i="8"/>
  <c r="L10923" i="8"/>
  <c r="L10924" i="8"/>
  <c r="L10925" i="8"/>
  <c r="L10926" i="8"/>
  <c r="L10927" i="8"/>
  <c r="L10928" i="8"/>
  <c r="L10929" i="8"/>
  <c r="L10930" i="8"/>
  <c r="L10931" i="8"/>
  <c r="L10932" i="8"/>
  <c r="L10933" i="8"/>
  <c r="L10934" i="8"/>
  <c r="L10935" i="8"/>
  <c r="L10936" i="8"/>
  <c r="L10937" i="8"/>
  <c r="L10938" i="8"/>
  <c r="L10939" i="8"/>
  <c r="L10940" i="8"/>
  <c r="L10941" i="8"/>
  <c r="L10942" i="8"/>
  <c r="L10943" i="8"/>
  <c r="L10944" i="8"/>
  <c r="L10945" i="8"/>
  <c r="L10946" i="8"/>
  <c r="L10947" i="8"/>
  <c r="L10948" i="8"/>
  <c r="L10949" i="8"/>
  <c r="L10950" i="8"/>
  <c r="L10951" i="8"/>
  <c r="L10952" i="8"/>
  <c r="L10953" i="8"/>
  <c r="L10954" i="8"/>
  <c r="L10955" i="8"/>
  <c r="L10956" i="8"/>
  <c r="L10957" i="8"/>
  <c r="L10958" i="8"/>
  <c r="L10959" i="8"/>
  <c r="L10960" i="8"/>
  <c r="L10961" i="8"/>
  <c r="L10962" i="8"/>
  <c r="L10963" i="8"/>
  <c r="L10964" i="8"/>
  <c r="L10965" i="8"/>
  <c r="L10966" i="8"/>
  <c r="L10967" i="8"/>
  <c r="L10968" i="8"/>
  <c r="L10969" i="8"/>
  <c r="L10970" i="8"/>
  <c r="L10971" i="8"/>
  <c r="L10972" i="8"/>
  <c r="L10973" i="8"/>
  <c r="L10974" i="8"/>
  <c r="L10975" i="8"/>
  <c r="L10976" i="8"/>
  <c r="L10977" i="8"/>
  <c r="L10978" i="8"/>
  <c r="L10979" i="8"/>
  <c r="L10980" i="8"/>
  <c r="L10981" i="8"/>
  <c r="L10982" i="8"/>
  <c r="L10983" i="8"/>
  <c r="L10984" i="8"/>
  <c r="L10985" i="8"/>
  <c r="L10986" i="8"/>
  <c r="L10987" i="8"/>
  <c r="L10988" i="8"/>
  <c r="L10989" i="8"/>
  <c r="L10990" i="8"/>
  <c r="L10991" i="8"/>
  <c r="L10992" i="8"/>
  <c r="L10993" i="8"/>
  <c r="L10994" i="8"/>
  <c r="L10995" i="8"/>
  <c r="L10996" i="8"/>
  <c r="L10997" i="8"/>
  <c r="L10998" i="8"/>
  <c r="L10999" i="8"/>
  <c r="L11000" i="8"/>
  <c r="L11001" i="8"/>
  <c r="L11002" i="8"/>
  <c r="L11003" i="8"/>
  <c r="L11004" i="8"/>
  <c r="L11005" i="8"/>
  <c r="L11006" i="8"/>
  <c r="L11007" i="8"/>
  <c r="L11008" i="8"/>
  <c r="L11009" i="8"/>
  <c r="L11010" i="8"/>
  <c r="L11011" i="8"/>
  <c r="L11012" i="8"/>
  <c r="L11013" i="8"/>
  <c r="L11014" i="8"/>
  <c r="L11015" i="8"/>
  <c r="L11016" i="8"/>
  <c r="L11017" i="8"/>
  <c r="L11018" i="8"/>
  <c r="L11019" i="8"/>
  <c r="L11020" i="8"/>
  <c r="L11021" i="8"/>
  <c r="L11022" i="8"/>
  <c r="L11023" i="8"/>
  <c r="L11024" i="8"/>
  <c r="L11025" i="8"/>
  <c r="L11026" i="8"/>
  <c r="L11027" i="8"/>
  <c r="L11028" i="8"/>
  <c r="L11029" i="8"/>
  <c r="L11030" i="8"/>
  <c r="L11031" i="8"/>
  <c r="L11032" i="8"/>
  <c r="L11033" i="8"/>
  <c r="L11034" i="8"/>
  <c r="L11035" i="8"/>
  <c r="L11036" i="8"/>
  <c r="L11037" i="8"/>
  <c r="L11038" i="8"/>
  <c r="L11039" i="8"/>
  <c r="L11040" i="8"/>
  <c r="L11041" i="8"/>
  <c r="L11042" i="8"/>
  <c r="L11043" i="8"/>
  <c r="L11044" i="8"/>
  <c r="L11045" i="8"/>
  <c r="L11046" i="8"/>
  <c r="L11047" i="8"/>
  <c r="L11048" i="8"/>
  <c r="L11049" i="8"/>
  <c r="L11050" i="8"/>
  <c r="L11051" i="8"/>
  <c r="L11052" i="8"/>
  <c r="L11053" i="8"/>
  <c r="L11054" i="8"/>
  <c r="L11055" i="8"/>
  <c r="L11056" i="8"/>
  <c r="L11057" i="8"/>
  <c r="L11058" i="8"/>
  <c r="L11059" i="8"/>
  <c r="L11060" i="8"/>
  <c r="L11061" i="8"/>
  <c r="L11062" i="8"/>
  <c r="L11063" i="8"/>
  <c r="L11064" i="8"/>
  <c r="L11065" i="8"/>
  <c r="L11066" i="8"/>
  <c r="L11067" i="8"/>
  <c r="L11068" i="8"/>
  <c r="L11069" i="8"/>
  <c r="L11070" i="8"/>
  <c r="L11071" i="8"/>
  <c r="L11072" i="8"/>
  <c r="L11073" i="8"/>
  <c r="L11074" i="8"/>
  <c r="L11075" i="8"/>
  <c r="L11076" i="8"/>
  <c r="L11077" i="8"/>
  <c r="L11078" i="8"/>
  <c r="L11079" i="8"/>
  <c r="L11080" i="8"/>
  <c r="L11081" i="8"/>
  <c r="L11082" i="8"/>
  <c r="L11083" i="8"/>
  <c r="L11084" i="8"/>
  <c r="L11085" i="8"/>
  <c r="L11086" i="8"/>
  <c r="L11087" i="8"/>
  <c r="L11088" i="8"/>
  <c r="L11089" i="8"/>
  <c r="L11090" i="8"/>
  <c r="L11091" i="8"/>
  <c r="L11092" i="8"/>
  <c r="L11093" i="8"/>
  <c r="L11094" i="8"/>
  <c r="L11095" i="8"/>
  <c r="L11096" i="8"/>
  <c r="L11097" i="8"/>
  <c r="L11098" i="8"/>
  <c r="L11099" i="8"/>
  <c r="L11100" i="8"/>
  <c r="L11101" i="8"/>
  <c r="L11102" i="8"/>
  <c r="L11103" i="8"/>
  <c r="L11104" i="8"/>
  <c r="L11105" i="8"/>
  <c r="L11106" i="8"/>
  <c r="L11107" i="8"/>
  <c r="L11108" i="8"/>
  <c r="L11109" i="8"/>
  <c r="L11110" i="8"/>
  <c r="L11111" i="8"/>
  <c r="L11112" i="8"/>
  <c r="L11113" i="8"/>
  <c r="L11114" i="8"/>
  <c r="L11115" i="8"/>
  <c r="L11116" i="8"/>
  <c r="L11117" i="8"/>
  <c r="L11118" i="8"/>
  <c r="L11119" i="8"/>
  <c r="L11120" i="8"/>
  <c r="L11121" i="8"/>
  <c r="L11122" i="8"/>
  <c r="L11123" i="8"/>
  <c r="L11124" i="8"/>
  <c r="L11125" i="8"/>
  <c r="L11126" i="8"/>
  <c r="L11127" i="8"/>
  <c r="L11128" i="8"/>
  <c r="L11129" i="8"/>
  <c r="L11130" i="8"/>
  <c r="L11131" i="8"/>
  <c r="L11132" i="8"/>
  <c r="L11133" i="8"/>
  <c r="L11134" i="8"/>
  <c r="L11135" i="8"/>
  <c r="L11136" i="8"/>
  <c r="L11137" i="8"/>
  <c r="L11138" i="8"/>
  <c r="L11139" i="8"/>
  <c r="L11140" i="8"/>
  <c r="L11141" i="8"/>
  <c r="L11142" i="8"/>
  <c r="L11143" i="8"/>
  <c r="L11144" i="8"/>
  <c r="L11145" i="8"/>
  <c r="L11146" i="8"/>
  <c r="L11147" i="8"/>
  <c r="L11148" i="8"/>
  <c r="L11149" i="8"/>
  <c r="L11150" i="8"/>
  <c r="L11151" i="8"/>
  <c r="L11152" i="8"/>
  <c r="L11153" i="8"/>
  <c r="L11154" i="8"/>
  <c r="L11155" i="8"/>
  <c r="L11156" i="8"/>
  <c r="L11157" i="8"/>
  <c r="L11158" i="8"/>
  <c r="L11159" i="8"/>
  <c r="L11160" i="8"/>
  <c r="L11161" i="8"/>
  <c r="L11162" i="8"/>
  <c r="L11163" i="8"/>
  <c r="L11164" i="8"/>
  <c r="L11165" i="8"/>
  <c r="L11166" i="8"/>
  <c r="L11167" i="8"/>
  <c r="L11168" i="8"/>
  <c r="L11169" i="8"/>
  <c r="L11170" i="8"/>
  <c r="L11171" i="8"/>
  <c r="L11172" i="8"/>
  <c r="L11173" i="8"/>
  <c r="L11174" i="8"/>
  <c r="L11175" i="8"/>
  <c r="L11176" i="8"/>
  <c r="L11177" i="8"/>
  <c r="L11178" i="8"/>
  <c r="L11179" i="8"/>
  <c r="L11180" i="8"/>
  <c r="L11181" i="8"/>
  <c r="L11182" i="8"/>
  <c r="L11183" i="8"/>
  <c r="L11184" i="8"/>
  <c r="L11185" i="8"/>
  <c r="L11186" i="8"/>
  <c r="L11187" i="8"/>
  <c r="L11188" i="8"/>
  <c r="L11189" i="8"/>
  <c r="L11190" i="8"/>
  <c r="L11191" i="8"/>
  <c r="L11192" i="8"/>
  <c r="L11193" i="8"/>
  <c r="L11194" i="8"/>
  <c r="L11195" i="8"/>
  <c r="L11196" i="8"/>
  <c r="L11197" i="8"/>
  <c r="L11198" i="8"/>
  <c r="L11199" i="8"/>
  <c r="L11200" i="8"/>
  <c r="L11201" i="8"/>
  <c r="L11202" i="8"/>
  <c r="L11203" i="8"/>
  <c r="L11204" i="8"/>
  <c r="L11205" i="8"/>
  <c r="L11206" i="8"/>
  <c r="L11207" i="8"/>
  <c r="L11208" i="8"/>
  <c r="L11209" i="8"/>
  <c r="L11210" i="8"/>
  <c r="L11211" i="8"/>
  <c r="L11212" i="8"/>
  <c r="L11213" i="8"/>
  <c r="L11214" i="8"/>
  <c r="L11215" i="8"/>
  <c r="L11216" i="8"/>
  <c r="L11217" i="8"/>
  <c r="L11218" i="8"/>
  <c r="L11219" i="8"/>
  <c r="L11220" i="8"/>
  <c r="L11221" i="8"/>
  <c r="L11222" i="8"/>
  <c r="L11223" i="8"/>
  <c r="L11224" i="8"/>
  <c r="L11225" i="8"/>
  <c r="L11226" i="8"/>
  <c r="L11227" i="8"/>
  <c r="L11228" i="8"/>
  <c r="L11229" i="8"/>
  <c r="L11230" i="8"/>
  <c r="L11231" i="8"/>
  <c r="L11232" i="8"/>
  <c r="L11233" i="8"/>
  <c r="L11234" i="8"/>
  <c r="L11235" i="8"/>
  <c r="L11236" i="8"/>
  <c r="L11237" i="8"/>
  <c r="L11238" i="8"/>
  <c r="L11239" i="8"/>
  <c r="L11240" i="8"/>
  <c r="L11241" i="8"/>
  <c r="L11242" i="8"/>
  <c r="L11243" i="8"/>
  <c r="L11244" i="8"/>
  <c r="L11245" i="8"/>
  <c r="L11246" i="8"/>
  <c r="L11247" i="8"/>
  <c r="L11248" i="8"/>
  <c r="L11249" i="8"/>
  <c r="L11250" i="8"/>
  <c r="L11251" i="8"/>
  <c r="L11252" i="8"/>
  <c r="L11253" i="8"/>
  <c r="L11254" i="8"/>
  <c r="L11255" i="8"/>
  <c r="L11256" i="8"/>
  <c r="L11257" i="8"/>
  <c r="L11258" i="8"/>
  <c r="L11259" i="8"/>
  <c r="L11260" i="8"/>
  <c r="L11261" i="8"/>
  <c r="L11262" i="8"/>
  <c r="L11263" i="8"/>
  <c r="L11264" i="8"/>
  <c r="L11265" i="8"/>
  <c r="L11266" i="8"/>
  <c r="L11267" i="8"/>
  <c r="L11268" i="8"/>
  <c r="L11269" i="8"/>
  <c r="L11270" i="8"/>
  <c r="L11271" i="8"/>
  <c r="L11272" i="8"/>
  <c r="L11273" i="8"/>
  <c r="L11274" i="8"/>
  <c r="L11275" i="8"/>
  <c r="L11276" i="8"/>
  <c r="L11277" i="8"/>
  <c r="L11278" i="8"/>
  <c r="L11279" i="8"/>
  <c r="L11280" i="8"/>
  <c r="L11281" i="8"/>
  <c r="L11282" i="8"/>
  <c r="L11283" i="8"/>
  <c r="L11284" i="8"/>
  <c r="L11285" i="8"/>
  <c r="L11286" i="8"/>
  <c r="L11287" i="8"/>
  <c r="L11288" i="8"/>
  <c r="L11289" i="8"/>
  <c r="L11290" i="8"/>
  <c r="L11291" i="8"/>
  <c r="L11292" i="8"/>
  <c r="L11293" i="8"/>
  <c r="L11294" i="8"/>
  <c r="L11295" i="8"/>
  <c r="L11296" i="8"/>
  <c r="L11297" i="8"/>
  <c r="L11298" i="8"/>
  <c r="L11299" i="8"/>
  <c r="L11300" i="8"/>
  <c r="L11301" i="8"/>
  <c r="L11302" i="8"/>
  <c r="L11303" i="8"/>
  <c r="L11304" i="8"/>
  <c r="L11305" i="8"/>
  <c r="L11306" i="8"/>
  <c r="L11307" i="8"/>
  <c r="L11308" i="8"/>
  <c r="L11309" i="8"/>
  <c r="L11310" i="8"/>
  <c r="L11311" i="8"/>
  <c r="L11312" i="8"/>
  <c r="L11313" i="8"/>
  <c r="L11314" i="8"/>
  <c r="L11315" i="8"/>
  <c r="L11316" i="8"/>
  <c r="L11317" i="8"/>
  <c r="L11318" i="8"/>
  <c r="L11319" i="8"/>
  <c r="L11320" i="8"/>
  <c r="L11321" i="8"/>
  <c r="L11322" i="8"/>
  <c r="L11323" i="8"/>
  <c r="L11324" i="8"/>
  <c r="L11325" i="8"/>
  <c r="L11326" i="8"/>
  <c r="L11327" i="8"/>
  <c r="L11328" i="8"/>
  <c r="L11329" i="8"/>
  <c r="L11330" i="8"/>
  <c r="L11331" i="8"/>
  <c r="L11332" i="8"/>
  <c r="L11333" i="8"/>
  <c r="L11334" i="8"/>
  <c r="L11335" i="8"/>
  <c r="L11336" i="8"/>
  <c r="L11337" i="8"/>
  <c r="L11338" i="8"/>
  <c r="L11339" i="8"/>
  <c r="L11340" i="8"/>
  <c r="L11341" i="8"/>
  <c r="L11342" i="8"/>
  <c r="L11343" i="8"/>
  <c r="L11344" i="8"/>
  <c r="L11345" i="8"/>
  <c r="L11346" i="8"/>
  <c r="L11347" i="8"/>
  <c r="L11348" i="8"/>
  <c r="L11349" i="8"/>
  <c r="L11350" i="8"/>
  <c r="L11351" i="8"/>
  <c r="L11352" i="8"/>
  <c r="L11353" i="8"/>
  <c r="L11354" i="8"/>
  <c r="L11355" i="8"/>
  <c r="L11356" i="8"/>
  <c r="L11357" i="8"/>
  <c r="L11358" i="8"/>
  <c r="L11359" i="8"/>
  <c r="L11360" i="8"/>
  <c r="L11361" i="8"/>
  <c r="L11362" i="8"/>
  <c r="L11363" i="8"/>
  <c r="L11364" i="8"/>
  <c r="L11365" i="8"/>
  <c r="L11366" i="8"/>
  <c r="L11367" i="8"/>
  <c r="L11368" i="8"/>
  <c r="L11369" i="8"/>
  <c r="L11370" i="8"/>
  <c r="L11371" i="8"/>
  <c r="L11372" i="8"/>
  <c r="L11373" i="8"/>
  <c r="L11374" i="8"/>
  <c r="L11375" i="8"/>
  <c r="L11376" i="8"/>
  <c r="L11377" i="8"/>
  <c r="L11378" i="8"/>
  <c r="L11379" i="8"/>
  <c r="L11380" i="8"/>
  <c r="L11381" i="8"/>
  <c r="L11382" i="8"/>
  <c r="L11383" i="8"/>
  <c r="L11384" i="8"/>
  <c r="L11385" i="8"/>
  <c r="L11386" i="8"/>
  <c r="L11387" i="8"/>
  <c r="L11388" i="8"/>
  <c r="L11389" i="8"/>
  <c r="L11390" i="8"/>
  <c r="L11391" i="8"/>
  <c r="L11392" i="8"/>
  <c r="L11393" i="8"/>
  <c r="L11394" i="8"/>
  <c r="L11395" i="8"/>
  <c r="L11396" i="8"/>
  <c r="L11397" i="8"/>
  <c r="L11398" i="8"/>
  <c r="L11399" i="8"/>
  <c r="L11400" i="8"/>
  <c r="L11401" i="8"/>
  <c r="L11402" i="8"/>
  <c r="L11403" i="8"/>
  <c r="L11404" i="8"/>
  <c r="L11405" i="8"/>
  <c r="L11406" i="8"/>
  <c r="L11407" i="8"/>
  <c r="L11408" i="8"/>
  <c r="L11409" i="8"/>
  <c r="L11410" i="8"/>
  <c r="L11411" i="8"/>
  <c r="L11412" i="8"/>
  <c r="L11413" i="8"/>
  <c r="L11414" i="8"/>
  <c r="L11415" i="8"/>
  <c r="L11416" i="8"/>
  <c r="L11417" i="8"/>
  <c r="L11418" i="8"/>
  <c r="L11419" i="8"/>
  <c r="L11420" i="8"/>
  <c r="L11421" i="8"/>
  <c r="L11422" i="8"/>
  <c r="L11423" i="8"/>
  <c r="L11424" i="8"/>
  <c r="L11425" i="8"/>
  <c r="L11426" i="8"/>
  <c r="L11427" i="8"/>
  <c r="L11428" i="8"/>
  <c r="L11429" i="8"/>
  <c r="L11430" i="8"/>
  <c r="L11431" i="8"/>
  <c r="L11432" i="8"/>
  <c r="L11433" i="8"/>
  <c r="L11434" i="8"/>
  <c r="L11435" i="8"/>
  <c r="L11436" i="8"/>
  <c r="L11437" i="8"/>
  <c r="L11438" i="8"/>
  <c r="L11439" i="8"/>
  <c r="L11440" i="8"/>
  <c r="L11441" i="8"/>
  <c r="L11442" i="8"/>
  <c r="L11443" i="8"/>
  <c r="L11444" i="8"/>
  <c r="L11445" i="8"/>
  <c r="L11446" i="8"/>
  <c r="L11447" i="8"/>
  <c r="L11448" i="8"/>
  <c r="L11449" i="8"/>
  <c r="L11450" i="8"/>
  <c r="L11451" i="8"/>
  <c r="L11452" i="8"/>
  <c r="L11453" i="8"/>
  <c r="L11454" i="8"/>
  <c r="L11455" i="8"/>
  <c r="L11456" i="8"/>
  <c r="L11457" i="8"/>
  <c r="L11458" i="8"/>
  <c r="L11459" i="8"/>
  <c r="L11460" i="8"/>
  <c r="L11461" i="8"/>
  <c r="L11462" i="8"/>
  <c r="L11463" i="8"/>
  <c r="L11464" i="8"/>
  <c r="L11465" i="8"/>
  <c r="L11466" i="8"/>
  <c r="L11467" i="8"/>
  <c r="L11468" i="8"/>
  <c r="L11469" i="8"/>
  <c r="L11470" i="8"/>
  <c r="L11471" i="8"/>
  <c r="L11472" i="8"/>
  <c r="L11473" i="8"/>
  <c r="L11474" i="8"/>
  <c r="L11475" i="8"/>
  <c r="L11476" i="8"/>
  <c r="L11477" i="8"/>
  <c r="L11478" i="8"/>
  <c r="L11479" i="8"/>
  <c r="L11480" i="8"/>
  <c r="L11481" i="8"/>
  <c r="L11482" i="8"/>
  <c r="L11483" i="8"/>
  <c r="L11484" i="8"/>
  <c r="L11485" i="8"/>
  <c r="L11486" i="8"/>
  <c r="L11487" i="8"/>
  <c r="L11488" i="8"/>
  <c r="L11489" i="8"/>
  <c r="L11490" i="8"/>
  <c r="L11491" i="8"/>
  <c r="L11492" i="8"/>
  <c r="L11493" i="8"/>
  <c r="L11494" i="8"/>
  <c r="L11495" i="8"/>
  <c r="L11496" i="8"/>
  <c r="L11497" i="8"/>
  <c r="L11498" i="8"/>
  <c r="L11499" i="8"/>
  <c r="L11500" i="8"/>
  <c r="L11501" i="8"/>
  <c r="L11502" i="8"/>
  <c r="L11503" i="8"/>
  <c r="L11504" i="8"/>
  <c r="L11505" i="8"/>
  <c r="L11506" i="8"/>
  <c r="L11507" i="8"/>
  <c r="L11508" i="8"/>
  <c r="L11509" i="8"/>
  <c r="L11510" i="8"/>
  <c r="L11511" i="8"/>
  <c r="L11512" i="8"/>
  <c r="L11513" i="8"/>
  <c r="L11514" i="8"/>
  <c r="L11515" i="8"/>
  <c r="L11516" i="8"/>
  <c r="L11517" i="8"/>
  <c r="L11518" i="8"/>
  <c r="L11519" i="8"/>
  <c r="L11520" i="8"/>
  <c r="L11521" i="8"/>
  <c r="L11522" i="8"/>
  <c r="L11523" i="8"/>
  <c r="L11524" i="8"/>
  <c r="L11525" i="8"/>
  <c r="L11526" i="8"/>
  <c r="L11527" i="8"/>
  <c r="L11528" i="8"/>
  <c r="L11529" i="8"/>
  <c r="L11530" i="8"/>
  <c r="L11531" i="8"/>
  <c r="L11532" i="8"/>
  <c r="L11533" i="8"/>
  <c r="L11534" i="8"/>
  <c r="L11535" i="8"/>
  <c r="L11536" i="8"/>
  <c r="L11537" i="8"/>
  <c r="L11538" i="8"/>
  <c r="L11539" i="8"/>
  <c r="L11540" i="8"/>
  <c r="L11541" i="8"/>
  <c r="L11542" i="8"/>
  <c r="L11543" i="8"/>
  <c r="L11544" i="8"/>
  <c r="L11545" i="8"/>
  <c r="L11546" i="8"/>
  <c r="L11547" i="8"/>
  <c r="L11548" i="8"/>
  <c r="L11549" i="8"/>
  <c r="L11550" i="8"/>
  <c r="L11551" i="8"/>
  <c r="L11552" i="8"/>
  <c r="L11553" i="8"/>
  <c r="L11554" i="8"/>
  <c r="L11555" i="8"/>
  <c r="L11556" i="8"/>
  <c r="L11557" i="8"/>
  <c r="L11558" i="8"/>
  <c r="L11559" i="8"/>
  <c r="L11560" i="8"/>
  <c r="L11561" i="8"/>
  <c r="L11562" i="8"/>
  <c r="L11563" i="8"/>
  <c r="L11564" i="8"/>
  <c r="L11565" i="8"/>
  <c r="L11566" i="8"/>
  <c r="L11567" i="8"/>
  <c r="L11568" i="8"/>
  <c r="L11569" i="8"/>
  <c r="L11570" i="8"/>
  <c r="L11571" i="8"/>
  <c r="L11572" i="8"/>
  <c r="L11573" i="8"/>
  <c r="L11574" i="8"/>
  <c r="L11575" i="8"/>
  <c r="L11576" i="8"/>
  <c r="L11577" i="8"/>
  <c r="L11578" i="8"/>
  <c r="L11579" i="8"/>
  <c r="L11580" i="8"/>
  <c r="L11581" i="8"/>
  <c r="L11582" i="8"/>
  <c r="L11583" i="8"/>
  <c r="L11584" i="8"/>
  <c r="L11585" i="8"/>
  <c r="L11586" i="8"/>
  <c r="L11587" i="8"/>
  <c r="L11588" i="8"/>
  <c r="L11589" i="8"/>
  <c r="L11590" i="8"/>
  <c r="L11591" i="8"/>
  <c r="L11592" i="8"/>
  <c r="L11593" i="8"/>
  <c r="L11594" i="8"/>
  <c r="L11595" i="8"/>
  <c r="L11596" i="8"/>
  <c r="L11597" i="8"/>
  <c r="L11598" i="8"/>
  <c r="L11599" i="8"/>
  <c r="L11600" i="8"/>
  <c r="L11601" i="8"/>
  <c r="L11602" i="8"/>
  <c r="L11603" i="8"/>
  <c r="L11604" i="8"/>
  <c r="L11605" i="8"/>
  <c r="L11606" i="8"/>
  <c r="L11607" i="8"/>
  <c r="L11608" i="8"/>
  <c r="L11609" i="8"/>
  <c r="L11610" i="8"/>
  <c r="L11611" i="8"/>
  <c r="L11612" i="8"/>
  <c r="L11613" i="8"/>
  <c r="L11614" i="8"/>
  <c r="L11615" i="8"/>
  <c r="L11616" i="8"/>
  <c r="L11617" i="8"/>
  <c r="L11618" i="8"/>
  <c r="L11619" i="8"/>
  <c r="L11620" i="8"/>
  <c r="L11621" i="8"/>
  <c r="L11622" i="8"/>
  <c r="L11623" i="8"/>
  <c r="L11624" i="8"/>
  <c r="L11625" i="8"/>
  <c r="L11626" i="8"/>
  <c r="L11627" i="8"/>
  <c r="L11628" i="8"/>
  <c r="L11629" i="8"/>
  <c r="L11630" i="8"/>
  <c r="L11631" i="8"/>
  <c r="L11632" i="8"/>
  <c r="L11633" i="8"/>
  <c r="L11634" i="8"/>
  <c r="L11635" i="8"/>
  <c r="L11636" i="8"/>
  <c r="L11637" i="8"/>
  <c r="L11638" i="8"/>
  <c r="L11639" i="8"/>
  <c r="L11640" i="8"/>
  <c r="L11641" i="8"/>
  <c r="L11642" i="8"/>
  <c r="L11643" i="8"/>
  <c r="L11644" i="8"/>
  <c r="L11645" i="8"/>
  <c r="L11646" i="8"/>
  <c r="L11647" i="8"/>
  <c r="L11648" i="8"/>
  <c r="L11649" i="8"/>
  <c r="L11650" i="8"/>
  <c r="L11651" i="8"/>
  <c r="L11652" i="8"/>
  <c r="L11653" i="8"/>
  <c r="L11654" i="8"/>
  <c r="L11655" i="8"/>
  <c r="L11656" i="8"/>
  <c r="L11657" i="8"/>
  <c r="L11658" i="8"/>
  <c r="L11659" i="8"/>
  <c r="L11660" i="8"/>
  <c r="L11661" i="8"/>
  <c r="L11662" i="8"/>
  <c r="L11663" i="8"/>
  <c r="L11664" i="8"/>
  <c r="L11665" i="8"/>
  <c r="L11666" i="8"/>
  <c r="L11667" i="8"/>
  <c r="L11668" i="8"/>
  <c r="L11669" i="8"/>
  <c r="L11670" i="8"/>
  <c r="L11671" i="8"/>
  <c r="L11672" i="8"/>
  <c r="L11673" i="8"/>
  <c r="L11674" i="8"/>
  <c r="L11675" i="8"/>
  <c r="L11676" i="8"/>
  <c r="L11677" i="8"/>
  <c r="L11678" i="8"/>
  <c r="L11679" i="8"/>
  <c r="L11680" i="8"/>
  <c r="L11681" i="8"/>
  <c r="L11682" i="8"/>
  <c r="L11683" i="8"/>
  <c r="L11684" i="8"/>
  <c r="L11685" i="8"/>
  <c r="L11686" i="8"/>
  <c r="L11687" i="8"/>
  <c r="L11688" i="8"/>
  <c r="L11689" i="8"/>
  <c r="L11690" i="8"/>
  <c r="L11691" i="8"/>
  <c r="L11692" i="8"/>
  <c r="L11693" i="8"/>
  <c r="L11694" i="8"/>
  <c r="L11695" i="8"/>
  <c r="L11696" i="8"/>
  <c r="L11697" i="8"/>
  <c r="L11698" i="8"/>
  <c r="L11699" i="8"/>
  <c r="L11700" i="8"/>
  <c r="L11701" i="8"/>
  <c r="L11702" i="8"/>
  <c r="L11703" i="8"/>
  <c r="L11704" i="8"/>
  <c r="L11705" i="8"/>
  <c r="L11706" i="8"/>
  <c r="L11707" i="8"/>
  <c r="L11708" i="8"/>
  <c r="L11709" i="8"/>
  <c r="L11710" i="8"/>
  <c r="L11711" i="8"/>
  <c r="L11712" i="8"/>
  <c r="L11713" i="8"/>
  <c r="L11714" i="8"/>
  <c r="L11715" i="8"/>
  <c r="L11716" i="8"/>
  <c r="L11717" i="8"/>
  <c r="L11718" i="8"/>
  <c r="L11719" i="8"/>
  <c r="L11720" i="8"/>
  <c r="L11721" i="8"/>
  <c r="L11722" i="8"/>
  <c r="L11723" i="8"/>
  <c r="L11724" i="8"/>
  <c r="L11725" i="8"/>
  <c r="L11726" i="8"/>
  <c r="L11727" i="8"/>
  <c r="L11728" i="8"/>
  <c r="L11729" i="8"/>
  <c r="L11730" i="8"/>
  <c r="L11731" i="8"/>
  <c r="L11732" i="8"/>
  <c r="L11733" i="8"/>
  <c r="L11734" i="8"/>
  <c r="L11735" i="8"/>
  <c r="L11736" i="8"/>
  <c r="L11737" i="8"/>
  <c r="L11738" i="8"/>
  <c r="L11739" i="8"/>
  <c r="L11740" i="8"/>
  <c r="L11741" i="8"/>
  <c r="L11742" i="8"/>
  <c r="L11743" i="8"/>
  <c r="L11744" i="8"/>
  <c r="L11745" i="8"/>
  <c r="L11746" i="8"/>
  <c r="L11747" i="8"/>
  <c r="L11748" i="8"/>
  <c r="L11749" i="8"/>
  <c r="L11750" i="8"/>
  <c r="L11751" i="8"/>
  <c r="L11752" i="8"/>
  <c r="L11753" i="8"/>
  <c r="L11754" i="8"/>
  <c r="L11755" i="8"/>
  <c r="L11756" i="8"/>
  <c r="L11757" i="8"/>
  <c r="L11758" i="8"/>
  <c r="L11759" i="8"/>
  <c r="L11760" i="8"/>
  <c r="L11761" i="8"/>
  <c r="L11762" i="8"/>
  <c r="L11763" i="8"/>
  <c r="L11764" i="8"/>
  <c r="L11765" i="8"/>
  <c r="L11766" i="8"/>
  <c r="L11767" i="8"/>
  <c r="L11768" i="8"/>
  <c r="L11769" i="8"/>
  <c r="L11770" i="8"/>
  <c r="L11771" i="8"/>
  <c r="L11772" i="8"/>
  <c r="L11773" i="8"/>
  <c r="L11774" i="8"/>
  <c r="L11775" i="8"/>
  <c r="L11776" i="8"/>
  <c r="L11777" i="8"/>
  <c r="L11778" i="8"/>
  <c r="L11779" i="8"/>
  <c r="L11780" i="8"/>
  <c r="L11781" i="8"/>
  <c r="L11782" i="8"/>
  <c r="L11783" i="8"/>
  <c r="L11784" i="8"/>
  <c r="L11785" i="8"/>
  <c r="L11786" i="8"/>
  <c r="L11787" i="8"/>
  <c r="L11788" i="8"/>
  <c r="L11789" i="8"/>
  <c r="L11790" i="8"/>
  <c r="L11791" i="8"/>
  <c r="L11792" i="8"/>
  <c r="L11793" i="8"/>
  <c r="L11794" i="8"/>
  <c r="L11795" i="8"/>
  <c r="L11796" i="8"/>
  <c r="L11797" i="8"/>
  <c r="L11798" i="8"/>
  <c r="L11799" i="8"/>
  <c r="L11800" i="8"/>
  <c r="L11801" i="8"/>
  <c r="L11802" i="8"/>
  <c r="L11803" i="8"/>
  <c r="L11804" i="8"/>
  <c r="L11805" i="8"/>
  <c r="L11806" i="8"/>
  <c r="L11807" i="8"/>
  <c r="L11808" i="8"/>
  <c r="L11809" i="8"/>
  <c r="L11810" i="8"/>
  <c r="L11811" i="8"/>
  <c r="L11812" i="8"/>
  <c r="L11813" i="8"/>
  <c r="L11814" i="8"/>
  <c r="L11815" i="8"/>
  <c r="L11816" i="8"/>
  <c r="L11817" i="8"/>
  <c r="L11818" i="8"/>
  <c r="L11819" i="8"/>
  <c r="L11820" i="8"/>
  <c r="L11821" i="8"/>
  <c r="L11822" i="8"/>
  <c r="L11823" i="8"/>
  <c r="L11824" i="8"/>
  <c r="L11825" i="8"/>
  <c r="L11826" i="8"/>
  <c r="L11827" i="8"/>
  <c r="L11828" i="8"/>
  <c r="L11829" i="8"/>
  <c r="L11830" i="8"/>
  <c r="L11831" i="8"/>
  <c r="L11832" i="8"/>
  <c r="L11833" i="8"/>
  <c r="L11834" i="8"/>
  <c r="L11835" i="8"/>
  <c r="L11836" i="8"/>
  <c r="L11837" i="8"/>
  <c r="L11838" i="8"/>
  <c r="L11839" i="8"/>
  <c r="L11840" i="8"/>
  <c r="L11841" i="8"/>
  <c r="L11842" i="8"/>
  <c r="L11843" i="8"/>
  <c r="L11844" i="8"/>
  <c r="L11845" i="8"/>
  <c r="L11846" i="8"/>
  <c r="L11847" i="8"/>
  <c r="L11848" i="8"/>
  <c r="L11849" i="8"/>
  <c r="L11850" i="8"/>
  <c r="L11851" i="8"/>
  <c r="L11852" i="8"/>
  <c r="L11853" i="8"/>
  <c r="L11854" i="8"/>
  <c r="L11855" i="8"/>
  <c r="L11856" i="8"/>
  <c r="L11857" i="8"/>
  <c r="L11858" i="8"/>
  <c r="L11859" i="8"/>
  <c r="L11860" i="8"/>
  <c r="L11861" i="8"/>
  <c r="L11862" i="8"/>
  <c r="L11863" i="8"/>
  <c r="L11864" i="8"/>
  <c r="L11865" i="8"/>
  <c r="L11866" i="8"/>
  <c r="L11867" i="8"/>
  <c r="L11868" i="8"/>
  <c r="L11869" i="8"/>
  <c r="L11870" i="8"/>
  <c r="L11871" i="8"/>
  <c r="L11872" i="8"/>
  <c r="L11873" i="8"/>
  <c r="L11874" i="8"/>
  <c r="L11875" i="8"/>
  <c r="L11876" i="8"/>
  <c r="L11877" i="8"/>
  <c r="L11878" i="8"/>
  <c r="L11879" i="8"/>
  <c r="L11880" i="8"/>
  <c r="L11881" i="8"/>
  <c r="L11882" i="8"/>
  <c r="L11883" i="8"/>
  <c r="L11884" i="8"/>
  <c r="L11885" i="8"/>
  <c r="L11886" i="8"/>
  <c r="L11887" i="8"/>
  <c r="L11888" i="8"/>
  <c r="L11889" i="8"/>
  <c r="L11890" i="8"/>
  <c r="L11891" i="8"/>
  <c r="L11892" i="8"/>
  <c r="L11893" i="8"/>
  <c r="L11894" i="8"/>
  <c r="L11895" i="8"/>
  <c r="L11896" i="8"/>
  <c r="L11897" i="8"/>
  <c r="L11898" i="8"/>
  <c r="L11899" i="8"/>
  <c r="L11900" i="8"/>
  <c r="L11901" i="8"/>
  <c r="L11902" i="8"/>
  <c r="L11903" i="8"/>
  <c r="L11904" i="8"/>
  <c r="L11905" i="8"/>
  <c r="L11906" i="8"/>
  <c r="L11907" i="8"/>
  <c r="L11908" i="8"/>
  <c r="L11909" i="8"/>
  <c r="L11910" i="8"/>
  <c r="L11911" i="8"/>
  <c r="L11912" i="8"/>
  <c r="L11913" i="8"/>
  <c r="L11914" i="8"/>
  <c r="L11915" i="8"/>
  <c r="L11916" i="8"/>
  <c r="L11917" i="8"/>
  <c r="L11918" i="8"/>
  <c r="L11919" i="8"/>
  <c r="L11920" i="8"/>
  <c r="L11921" i="8"/>
  <c r="L11922" i="8"/>
  <c r="L11923" i="8"/>
  <c r="L11924" i="8"/>
  <c r="L11925" i="8"/>
  <c r="L11926" i="8"/>
  <c r="L11927" i="8"/>
  <c r="L11928" i="8"/>
  <c r="L11929" i="8"/>
  <c r="L11930" i="8"/>
  <c r="L11931" i="8"/>
  <c r="L11932" i="8"/>
  <c r="L11933" i="8"/>
  <c r="L11934" i="8"/>
  <c r="L11935" i="8"/>
  <c r="L11936" i="8"/>
  <c r="L11937" i="8"/>
  <c r="L11938" i="8"/>
  <c r="L11939" i="8"/>
  <c r="L11940" i="8"/>
  <c r="L11941" i="8"/>
  <c r="L11942" i="8"/>
  <c r="L11943" i="8"/>
  <c r="L11944" i="8"/>
  <c r="L11945" i="8"/>
  <c r="L11946" i="8"/>
  <c r="L11947" i="8"/>
  <c r="L11948" i="8"/>
  <c r="L11949" i="8"/>
  <c r="L11950" i="8"/>
  <c r="L11951" i="8"/>
  <c r="L11952" i="8"/>
  <c r="L11953" i="8"/>
  <c r="L11954" i="8"/>
  <c r="L11955" i="8"/>
  <c r="L11956" i="8"/>
  <c r="L11957" i="8"/>
  <c r="L11958" i="8"/>
  <c r="L11959" i="8"/>
  <c r="L11960" i="8"/>
  <c r="L11961" i="8"/>
  <c r="L11962" i="8"/>
  <c r="L11963" i="8"/>
  <c r="L11964" i="8"/>
  <c r="L11965" i="8"/>
  <c r="L11966" i="8"/>
  <c r="L11967" i="8"/>
  <c r="L11968" i="8"/>
  <c r="L11969" i="8"/>
  <c r="L11970" i="8"/>
  <c r="L11971" i="8"/>
  <c r="L11972" i="8"/>
  <c r="L11973" i="8"/>
  <c r="L11974" i="8"/>
  <c r="L11975" i="8"/>
  <c r="L11976" i="8"/>
  <c r="L11977" i="8"/>
  <c r="L11978" i="8"/>
  <c r="L11979" i="8"/>
  <c r="L11980" i="8"/>
  <c r="L11981" i="8"/>
  <c r="L11982" i="8"/>
  <c r="L11983" i="8"/>
  <c r="L11984" i="8"/>
  <c r="L11985" i="8"/>
  <c r="L11986" i="8"/>
  <c r="L11987" i="8"/>
  <c r="L11988" i="8"/>
  <c r="L11989" i="8"/>
  <c r="L11990" i="8"/>
  <c r="L11991" i="8"/>
  <c r="L11992" i="8"/>
  <c r="L11993" i="8"/>
  <c r="L11994" i="8"/>
  <c r="L11995" i="8"/>
  <c r="L11996" i="8"/>
  <c r="L11997" i="8"/>
  <c r="L11998" i="8"/>
  <c r="L11999" i="8"/>
  <c r="L12000" i="8"/>
  <c r="L12001" i="8"/>
  <c r="L12002" i="8"/>
  <c r="L12003" i="8"/>
  <c r="L12004" i="8"/>
  <c r="L12005" i="8"/>
  <c r="L12006" i="8"/>
  <c r="L12007" i="8"/>
  <c r="L12008" i="8"/>
  <c r="L12009" i="8"/>
  <c r="L12010" i="8"/>
  <c r="L12011" i="8"/>
  <c r="L12012" i="8"/>
  <c r="L12013" i="8"/>
  <c r="L12014" i="8"/>
  <c r="L12015" i="8"/>
  <c r="L12016" i="8"/>
  <c r="L12017" i="8"/>
  <c r="L12018" i="8"/>
  <c r="L12019" i="8"/>
  <c r="L12020" i="8"/>
  <c r="L12021" i="8"/>
  <c r="L12022" i="8"/>
  <c r="L12023" i="8"/>
  <c r="L12024" i="8"/>
  <c r="L12025" i="8"/>
  <c r="L12026" i="8"/>
  <c r="L12027" i="8"/>
  <c r="L12028" i="8"/>
  <c r="L12029" i="8"/>
  <c r="L12030" i="8"/>
  <c r="L12031" i="8"/>
  <c r="L12032" i="8"/>
  <c r="L12033" i="8"/>
  <c r="L12034" i="8"/>
  <c r="L12035" i="8"/>
  <c r="L12036" i="8"/>
  <c r="L12037" i="8"/>
  <c r="L12038" i="8"/>
  <c r="L12039" i="8"/>
  <c r="L12040" i="8"/>
  <c r="L12041" i="8"/>
  <c r="L12042" i="8"/>
  <c r="L12043" i="8"/>
  <c r="L12044" i="8"/>
  <c r="L12045" i="8"/>
  <c r="L12046" i="8"/>
  <c r="L12047" i="8"/>
  <c r="L12048" i="8"/>
  <c r="L12049" i="8"/>
  <c r="L12050" i="8"/>
  <c r="L12051" i="8"/>
  <c r="L12052" i="8"/>
  <c r="L12053" i="8"/>
  <c r="L12054" i="8"/>
  <c r="L12055" i="8"/>
  <c r="L12056" i="8"/>
  <c r="L12057" i="8"/>
  <c r="L12058" i="8"/>
  <c r="L12059" i="8"/>
  <c r="L12060" i="8"/>
  <c r="L12061" i="8"/>
  <c r="L12062" i="8"/>
  <c r="L12063" i="8"/>
  <c r="L12064" i="8"/>
  <c r="L12065" i="8"/>
  <c r="L12066" i="8"/>
  <c r="L12067" i="8"/>
  <c r="L12068" i="8"/>
  <c r="L12069" i="8"/>
  <c r="L12070" i="8"/>
  <c r="L12071" i="8"/>
  <c r="L12072" i="8"/>
  <c r="L12073" i="8"/>
  <c r="L12074" i="8"/>
  <c r="L12075" i="8"/>
  <c r="L12076" i="8"/>
  <c r="L12077" i="8"/>
  <c r="L12078" i="8"/>
  <c r="L12079" i="8"/>
  <c r="L12080" i="8"/>
  <c r="L12081" i="8"/>
  <c r="L12082" i="8"/>
  <c r="L12083" i="8"/>
  <c r="L12084" i="8"/>
  <c r="L12085" i="8"/>
  <c r="L12086" i="8"/>
  <c r="L12087" i="8"/>
  <c r="L12088" i="8"/>
  <c r="L12089" i="8"/>
  <c r="L12090" i="8"/>
  <c r="L12091" i="8"/>
  <c r="L12092" i="8"/>
  <c r="L12093" i="8"/>
  <c r="L12094" i="8"/>
  <c r="L12095" i="8"/>
  <c r="L12096" i="8"/>
  <c r="L12097" i="8"/>
  <c r="L12098" i="8"/>
  <c r="L12099" i="8"/>
  <c r="L12100" i="8"/>
  <c r="L12101" i="8"/>
  <c r="L12102" i="8"/>
  <c r="L12103" i="8"/>
  <c r="L12104" i="8"/>
  <c r="L12105" i="8"/>
  <c r="L12106" i="8"/>
  <c r="L12107" i="8"/>
  <c r="L12108" i="8"/>
  <c r="L12109" i="8"/>
  <c r="L12110" i="8"/>
  <c r="L12111" i="8"/>
  <c r="L12112" i="8"/>
  <c r="L12113" i="8"/>
  <c r="L12114" i="8"/>
  <c r="L12115" i="8"/>
  <c r="L12116" i="8"/>
  <c r="L12117" i="8"/>
  <c r="L12118" i="8"/>
  <c r="L12119" i="8"/>
  <c r="L12120" i="8"/>
  <c r="L12121" i="8"/>
  <c r="L12122" i="8"/>
  <c r="L12123" i="8"/>
  <c r="L12124" i="8"/>
  <c r="L12125" i="8"/>
  <c r="L12126" i="8"/>
  <c r="L12127" i="8"/>
  <c r="L12128" i="8"/>
  <c r="L12129" i="8"/>
  <c r="L12130" i="8"/>
  <c r="L12131" i="8"/>
  <c r="L12132" i="8"/>
  <c r="L12133" i="8"/>
  <c r="L12134" i="8"/>
  <c r="L12135" i="8"/>
  <c r="L12136" i="8"/>
  <c r="L12137" i="8"/>
  <c r="L12138" i="8"/>
  <c r="L12139" i="8"/>
  <c r="L12140" i="8"/>
  <c r="L12141" i="8"/>
  <c r="L12142" i="8"/>
  <c r="L12143" i="8"/>
  <c r="L12144" i="8"/>
  <c r="L12145" i="8"/>
  <c r="L12146" i="8"/>
  <c r="L12147" i="8"/>
  <c r="L12148" i="8"/>
  <c r="L12149" i="8"/>
  <c r="L12150" i="8"/>
  <c r="L12151" i="8"/>
  <c r="L12152" i="8"/>
  <c r="L12153" i="8"/>
  <c r="L12154" i="8"/>
  <c r="L12155" i="8"/>
  <c r="L12156" i="8"/>
  <c r="L12157" i="8"/>
  <c r="L12158" i="8"/>
  <c r="L12159" i="8"/>
  <c r="L12160" i="8"/>
  <c r="L12161" i="8"/>
  <c r="L12162" i="8"/>
  <c r="L12163" i="8"/>
  <c r="L12164" i="8"/>
  <c r="L12165" i="8"/>
  <c r="L12166" i="8"/>
  <c r="L12167" i="8"/>
  <c r="L12168" i="8"/>
  <c r="L12169" i="8"/>
  <c r="L12170" i="8"/>
  <c r="L12171" i="8"/>
  <c r="L12172" i="8"/>
  <c r="L12173" i="8"/>
  <c r="L12174" i="8"/>
  <c r="L12175" i="8"/>
  <c r="L12176" i="8"/>
  <c r="L12177" i="8"/>
  <c r="L12178" i="8"/>
  <c r="L12179" i="8"/>
  <c r="L12180" i="8"/>
  <c r="L12181" i="8"/>
  <c r="L12182" i="8"/>
  <c r="L12183" i="8"/>
  <c r="L12184" i="8"/>
  <c r="L12185" i="8"/>
  <c r="L12186" i="8"/>
  <c r="L12187" i="8"/>
  <c r="L12188" i="8"/>
  <c r="L12189" i="8"/>
  <c r="L12190" i="8"/>
  <c r="L12191" i="8"/>
  <c r="L12192" i="8"/>
  <c r="L12193" i="8"/>
  <c r="L12194" i="8"/>
  <c r="L12195" i="8"/>
  <c r="L12196" i="8"/>
  <c r="L12197" i="8"/>
  <c r="L12198" i="8"/>
  <c r="L12199" i="8"/>
  <c r="L12200" i="8"/>
  <c r="L12201" i="8"/>
  <c r="L12202" i="8"/>
  <c r="L12203" i="8"/>
  <c r="L12204" i="8"/>
  <c r="L12205" i="8"/>
  <c r="L12206" i="8"/>
  <c r="L12207" i="8"/>
  <c r="L12208" i="8"/>
  <c r="L12209" i="8"/>
  <c r="L12210" i="8"/>
  <c r="L12211" i="8"/>
  <c r="L12212" i="8"/>
  <c r="L12213" i="8"/>
  <c r="L12214" i="8"/>
  <c r="L12215" i="8"/>
  <c r="L12216" i="8"/>
  <c r="L12217" i="8"/>
  <c r="L12218" i="8"/>
  <c r="L12219" i="8"/>
  <c r="L12220" i="8"/>
  <c r="L12221" i="8"/>
  <c r="L12222" i="8"/>
  <c r="L12223" i="8"/>
  <c r="L12224" i="8"/>
  <c r="L12225" i="8"/>
  <c r="L12226" i="8"/>
  <c r="L12227" i="8"/>
  <c r="L12228" i="8"/>
  <c r="L12229" i="8"/>
  <c r="L12230" i="8"/>
  <c r="L12231" i="8"/>
  <c r="L12232" i="8"/>
  <c r="L12233" i="8"/>
  <c r="L12234" i="8"/>
  <c r="L12235" i="8"/>
  <c r="L12236" i="8"/>
  <c r="L12237" i="8"/>
  <c r="L12238" i="8"/>
  <c r="L12239" i="8"/>
  <c r="L12240" i="8"/>
  <c r="L12241" i="8"/>
  <c r="L12242" i="8"/>
  <c r="L12243" i="8"/>
  <c r="L12244" i="8"/>
  <c r="L12245" i="8"/>
  <c r="L12246" i="8"/>
  <c r="L12247" i="8"/>
  <c r="L12248" i="8"/>
  <c r="L12249" i="8"/>
  <c r="L12250" i="8"/>
  <c r="L12251" i="8"/>
  <c r="L12252" i="8"/>
  <c r="L12253" i="8"/>
  <c r="L12254" i="8"/>
  <c r="L12255" i="8"/>
  <c r="L12256" i="8"/>
  <c r="L12257" i="8"/>
  <c r="L12258" i="8"/>
  <c r="L12259" i="8"/>
  <c r="L12260" i="8"/>
  <c r="L12261" i="8"/>
  <c r="L12262" i="8"/>
  <c r="L12263" i="8"/>
  <c r="L12264" i="8"/>
  <c r="L12265" i="8"/>
  <c r="L12266" i="8"/>
  <c r="L12267" i="8"/>
  <c r="L12268" i="8"/>
  <c r="L12269" i="8"/>
  <c r="L12270" i="8"/>
  <c r="L12271" i="8"/>
  <c r="L12272" i="8"/>
  <c r="L12273" i="8"/>
  <c r="L12274" i="8"/>
  <c r="L12275" i="8"/>
  <c r="L12276" i="8"/>
  <c r="L12277" i="8"/>
  <c r="L12278" i="8"/>
  <c r="L12279" i="8"/>
  <c r="L12280" i="8"/>
  <c r="L12281" i="8"/>
  <c r="L12282" i="8"/>
  <c r="L12283" i="8"/>
  <c r="L12284" i="8"/>
  <c r="L12285" i="8"/>
  <c r="L12286" i="8"/>
  <c r="L12287" i="8"/>
  <c r="L12288" i="8"/>
  <c r="L12289" i="8"/>
  <c r="L12290" i="8"/>
  <c r="L12291" i="8"/>
  <c r="L12292" i="8"/>
  <c r="L12293" i="8"/>
  <c r="L12294" i="8"/>
  <c r="L12295" i="8"/>
  <c r="L12296" i="8"/>
  <c r="L12297" i="8"/>
  <c r="L12298" i="8"/>
  <c r="L12299" i="8"/>
  <c r="L12300" i="8"/>
  <c r="L12301" i="8"/>
  <c r="L12302" i="8"/>
  <c r="L12303" i="8"/>
  <c r="L12304" i="8"/>
  <c r="L12305" i="8"/>
  <c r="L12306" i="8"/>
  <c r="L12307" i="8"/>
  <c r="L12308" i="8"/>
  <c r="L12309" i="8"/>
  <c r="L12310" i="8"/>
  <c r="L12311" i="8"/>
  <c r="L12312" i="8"/>
  <c r="L12313" i="8"/>
  <c r="L12314" i="8"/>
  <c r="L12315" i="8"/>
  <c r="L12316" i="8"/>
  <c r="L12317" i="8"/>
  <c r="L12318" i="8"/>
  <c r="L12319" i="8"/>
  <c r="L12320" i="8"/>
  <c r="L12321" i="8"/>
  <c r="L12322" i="8"/>
  <c r="L12323" i="8"/>
  <c r="L12324" i="8"/>
  <c r="L12325" i="8"/>
  <c r="L12326" i="8"/>
  <c r="L12327" i="8"/>
  <c r="L12328" i="8"/>
  <c r="L12329" i="8"/>
  <c r="L12330" i="8"/>
  <c r="L12331" i="8"/>
  <c r="L12332" i="8"/>
  <c r="L12333" i="8"/>
  <c r="L12334" i="8"/>
  <c r="L12335" i="8"/>
  <c r="L12336" i="8"/>
  <c r="L12337" i="8"/>
  <c r="L12338" i="8"/>
  <c r="L12339" i="8"/>
  <c r="L12340" i="8"/>
  <c r="L12341" i="8"/>
  <c r="L12342" i="8"/>
  <c r="L12343" i="8"/>
  <c r="L12344" i="8"/>
  <c r="L12345" i="8"/>
  <c r="L12346" i="8"/>
  <c r="L12347" i="8"/>
  <c r="L12348" i="8"/>
  <c r="L12349" i="8"/>
  <c r="L12350" i="8"/>
  <c r="L12351" i="8"/>
  <c r="L12352" i="8"/>
  <c r="L12353" i="8"/>
  <c r="L12354" i="8"/>
  <c r="L12355" i="8"/>
  <c r="L12356" i="8"/>
  <c r="L12357" i="8"/>
  <c r="L12358" i="8"/>
  <c r="L12359" i="8"/>
  <c r="L12360" i="8"/>
  <c r="L12361" i="8"/>
  <c r="L12362" i="8"/>
  <c r="L12363" i="8"/>
  <c r="L12364" i="8"/>
  <c r="L12365" i="8"/>
  <c r="L12366" i="8"/>
  <c r="L12367" i="8"/>
  <c r="L12368" i="8"/>
  <c r="L12369" i="8"/>
  <c r="L12370" i="8"/>
  <c r="L12371" i="8"/>
  <c r="L12372" i="8"/>
  <c r="L12373" i="8"/>
  <c r="L12374" i="8"/>
  <c r="L12375" i="8"/>
  <c r="L12376" i="8"/>
  <c r="L12377" i="8"/>
  <c r="L12378" i="8"/>
  <c r="L12379" i="8"/>
  <c r="L12380" i="8"/>
  <c r="L12381" i="8"/>
  <c r="L12382" i="8"/>
  <c r="L12383" i="8"/>
  <c r="L12384" i="8"/>
  <c r="L12385" i="8"/>
  <c r="L12386" i="8"/>
  <c r="L12387" i="8"/>
  <c r="L12388" i="8"/>
  <c r="L12389" i="8"/>
  <c r="L12390" i="8"/>
  <c r="L12391" i="8"/>
  <c r="L12392" i="8"/>
  <c r="L12393" i="8"/>
  <c r="L12394" i="8"/>
  <c r="L12395" i="8"/>
  <c r="L12396" i="8"/>
  <c r="L12397" i="8"/>
  <c r="L12398" i="8"/>
  <c r="L12399" i="8"/>
  <c r="L12400" i="8"/>
  <c r="L12401" i="8"/>
  <c r="L12402" i="8"/>
  <c r="L12403" i="8"/>
  <c r="L12404" i="8"/>
  <c r="L12405" i="8"/>
  <c r="L12406" i="8"/>
  <c r="L12407" i="8"/>
  <c r="L12408" i="8"/>
  <c r="L12409" i="8"/>
  <c r="L12410" i="8"/>
  <c r="L12411" i="8"/>
  <c r="L12412" i="8"/>
  <c r="L12413" i="8"/>
  <c r="L12414" i="8"/>
  <c r="L12415" i="8"/>
  <c r="L12416" i="8"/>
  <c r="L12417" i="8"/>
  <c r="L12418" i="8"/>
  <c r="L12419" i="8"/>
  <c r="L12420" i="8"/>
  <c r="L12421" i="8"/>
  <c r="L12422" i="8"/>
  <c r="L12423" i="8"/>
  <c r="L12424" i="8"/>
  <c r="L12425" i="8"/>
  <c r="L12426" i="8"/>
  <c r="L12427" i="8"/>
  <c r="L12428" i="8"/>
  <c r="L12429" i="8"/>
  <c r="L12430" i="8"/>
  <c r="L12431" i="8"/>
  <c r="L12432" i="8"/>
  <c r="L12433" i="8"/>
  <c r="L12434" i="8"/>
  <c r="L12435" i="8"/>
  <c r="L12436" i="8"/>
  <c r="L12437" i="8"/>
  <c r="L12438" i="8"/>
  <c r="L12439" i="8"/>
  <c r="L12440" i="8"/>
  <c r="L12441" i="8"/>
  <c r="L12442" i="8"/>
  <c r="L12443" i="8"/>
  <c r="L12444" i="8"/>
  <c r="L12445" i="8"/>
  <c r="L12446" i="8"/>
  <c r="L12447" i="8"/>
  <c r="L12448" i="8"/>
  <c r="L12449" i="8"/>
  <c r="L12450" i="8"/>
  <c r="L12451" i="8"/>
  <c r="L12452" i="8"/>
  <c r="L12453" i="8"/>
  <c r="L12454" i="8"/>
  <c r="L12455" i="8"/>
  <c r="L12456" i="8"/>
  <c r="L12457" i="8"/>
  <c r="L12458" i="8"/>
  <c r="L12459" i="8"/>
  <c r="L12460" i="8"/>
  <c r="L12461" i="8"/>
  <c r="L12462" i="8"/>
  <c r="L12463" i="8"/>
  <c r="L12464" i="8"/>
  <c r="L12465" i="8"/>
  <c r="L12466" i="8"/>
  <c r="L12467" i="8"/>
  <c r="L12468" i="8"/>
  <c r="L12469" i="8"/>
  <c r="L12470" i="8"/>
  <c r="L12471" i="8"/>
  <c r="L12472" i="8"/>
  <c r="L12473" i="8"/>
  <c r="L12474" i="8"/>
  <c r="L12475" i="8"/>
  <c r="L12476" i="8"/>
  <c r="L12477" i="8"/>
  <c r="L12478" i="8"/>
  <c r="L12479" i="8"/>
  <c r="L12480" i="8"/>
  <c r="L12481" i="8"/>
  <c r="L12482" i="8"/>
  <c r="L12483" i="8"/>
  <c r="L12484" i="8"/>
  <c r="L12485" i="8"/>
  <c r="L12486" i="8"/>
  <c r="L12487" i="8"/>
  <c r="L12488" i="8"/>
  <c r="L12489" i="8"/>
  <c r="L12490" i="8"/>
  <c r="L12491" i="8"/>
  <c r="L12492" i="8"/>
  <c r="L12493" i="8"/>
  <c r="L12494" i="8"/>
  <c r="L12495" i="8"/>
  <c r="L12496" i="8"/>
  <c r="L12497" i="8"/>
  <c r="L12498" i="8"/>
  <c r="L12499" i="8"/>
  <c r="L12500" i="8"/>
  <c r="L12501" i="8"/>
  <c r="L12502" i="8"/>
  <c r="L12503" i="8"/>
  <c r="L12504" i="8"/>
  <c r="L12505" i="8"/>
  <c r="L12506" i="8"/>
  <c r="L12507" i="8"/>
  <c r="L12508" i="8"/>
  <c r="L12509" i="8"/>
  <c r="L12510" i="8"/>
  <c r="L12511" i="8"/>
  <c r="L12512" i="8"/>
  <c r="L12513" i="8"/>
  <c r="L12514" i="8"/>
  <c r="L12515" i="8"/>
  <c r="L12516" i="8"/>
  <c r="L12517" i="8"/>
  <c r="L12518" i="8"/>
  <c r="L12519" i="8"/>
  <c r="L12520" i="8"/>
  <c r="L12521" i="8"/>
  <c r="L12522" i="8"/>
  <c r="L12523" i="8"/>
  <c r="L12524" i="8"/>
  <c r="L12525" i="8"/>
  <c r="L12526" i="8"/>
  <c r="L12527" i="8"/>
  <c r="L12528" i="8"/>
  <c r="L12529" i="8"/>
  <c r="L12530" i="8"/>
  <c r="L12531" i="8"/>
  <c r="L12532" i="8"/>
  <c r="L12533" i="8"/>
  <c r="L12534" i="8"/>
  <c r="L12535" i="8"/>
  <c r="L12536" i="8"/>
  <c r="L12537" i="8"/>
  <c r="L12538" i="8"/>
  <c r="L12539" i="8"/>
  <c r="L12540" i="8"/>
  <c r="L12541" i="8"/>
  <c r="L12542" i="8"/>
  <c r="L12543" i="8"/>
  <c r="L12544" i="8"/>
  <c r="L12545" i="8"/>
  <c r="L12546" i="8"/>
  <c r="L12547" i="8"/>
  <c r="L12548" i="8"/>
  <c r="L12549" i="8"/>
  <c r="L12550" i="8"/>
  <c r="L12551" i="8"/>
  <c r="L12552" i="8"/>
  <c r="L12553" i="8"/>
  <c r="L12554" i="8"/>
  <c r="L12555" i="8"/>
  <c r="L12556" i="8"/>
  <c r="L12557" i="8"/>
  <c r="L12558" i="8"/>
  <c r="L12559" i="8"/>
  <c r="L12560" i="8"/>
  <c r="L12561" i="8"/>
  <c r="L12562" i="8"/>
  <c r="L12563" i="8"/>
  <c r="L12564" i="8"/>
  <c r="L12565" i="8"/>
  <c r="L12566" i="8"/>
  <c r="L12567" i="8"/>
  <c r="L12568" i="8"/>
  <c r="L12569" i="8"/>
  <c r="L12570" i="8"/>
  <c r="L12571" i="8"/>
  <c r="L12572" i="8"/>
  <c r="L12573" i="8"/>
  <c r="L12574" i="8"/>
  <c r="L12575" i="8"/>
  <c r="L12576" i="8"/>
  <c r="L12577" i="8"/>
  <c r="L12578" i="8"/>
  <c r="L12579" i="8"/>
  <c r="L12580" i="8"/>
  <c r="L12581" i="8"/>
  <c r="L12582" i="8"/>
  <c r="L12583" i="8"/>
  <c r="L12584" i="8"/>
  <c r="L12585" i="8"/>
  <c r="L12586" i="8"/>
  <c r="L12587" i="8"/>
  <c r="L12588" i="8"/>
  <c r="L12589" i="8"/>
  <c r="L12590" i="8"/>
  <c r="L12591" i="8"/>
  <c r="L12592" i="8"/>
  <c r="L12593" i="8"/>
  <c r="L12594" i="8"/>
  <c r="L12595" i="8"/>
  <c r="L12596" i="8"/>
  <c r="L12597" i="8"/>
  <c r="L12598" i="8"/>
  <c r="L12599" i="8"/>
  <c r="L12600" i="8"/>
  <c r="L12601" i="8"/>
  <c r="L12602" i="8"/>
  <c r="L12603" i="8"/>
  <c r="L12604" i="8"/>
  <c r="L12605" i="8"/>
  <c r="L12606" i="8"/>
  <c r="L12607" i="8"/>
  <c r="L12608" i="8"/>
  <c r="L12609" i="8"/>
  <c r="L12610" i="8"/>
  <c r="L12611" i="8"/>
  <c r="L12612" i="8"/>
  <c r="L12613" i="8"/>
  <c r="L12614" i="8"/>
  <c r="L12615" i="8"/>
  <c r="L12616" i="8"/>
  <c r="L12617" i="8"/>
  <c r="L12618" i="8"/>
  <c r="L12619" i="8"/>
  <c r="L12620" i="8"/>
  <c r="L12621" i="8"/>
  <c r="L12622" i="8"/>
  <c r="L12623" i="8"/>
  <c r="L12624" i="8"/>
  <c r="L12625" i="8"/>
  <c r="L12626" i="8"/>
  <c r="L12627" i="8"/>
  <c r="L12628" i="8"/>
  <c r="L12629" i="8"/>
  <c r="L12630" i="8"/>
  <c r="L12631" i="8"/>
  <c r="L12632" i="8"/>
  <c r="L12633" i="8"/>
  <c r="L12634" i="8"/>
  <c r="L12635" i="8"/>
  <c r="L12636" i="8"/>
  <c r="L12637" i="8"/>
  <c r="L12638" i="8"/>
  <c r="L12639" i="8"/>
  <c r="L12640" i="8"/>
  <c r="L12641" i="8"/>
  <c r="L12642" i="8"/>
  <c r="L12643" i="8"/>
  <c r="L12644" i="8"/>
  <c r="L12645" i="8"/>
  <c r="L12646" i="8"/>
  <c r="L12647" i="8"/>
  <c r="L12648" i="8"/>
  <c r="L12649" i="8"/>
  <c r="L12650" i="8"/>
  <c r="L12651" i="8"/>
  <c r="L12652" i="8"/>
  <c r="L12653" i="8"/>
  <c r="L12654" i="8"/>
  <c r="L12655" i="8"/>
  <c r="L12656" i="8"/>
  <c r="L12657" i="8"/>
  <c r="L12658" i="8"/>
  <c r="L12659" i="8"/>
  <c r="L12660" i="8"/>
  <c r="L12661" i="8"/>
  <c r="L12662" i="8"/>
  <c r="L12663" i="8"/>
  <c r="L12664" i="8"/>
  <c r="L12665" i="8"/>
  <c r="L12666" i="8"/>
  <c r="L12667" i="8"/>
  <c r="L12668" i="8"/>
  <c r="L12669" i="8"/>
  <c r="L12670" i="8"/>
  <c r="L12671" i="8"/>
  <c r="L12672" i="8"/>
  <c r="L12673" i="8"/>
  <c r="L12674" i="8"/>
  <c r="L12675" i="8"/>
  <c r="L12676" i="8"/>
  <c r="L12677" i="8"/>
  <c r="L12678" i="8"/>
  <c r="L12679" i="8"/>
  <c r="L12680" i="8"/>
  <c r="L12681" i="8"/>
  <c r="L12682" i="8"/>
  <c r="L12683" i="8"/>
  <c r="L12684" i="8"/>
  <c r="L12685" i="8"/>
  <c r="L12686" i="8"/>
  <c r="L12687" i="8"/>
  <c r="L12688" i="8"/>
  <c r="L12689" i="8"/>
  <c r="L12690" i="8"/>
  <c r="L12691" i="8"/>
  <c r="L12692" i="8"/>
  <c r="L12693" i="8"/>
  <c r="L12694" i="8"/>
  <c r="L12695" i="8"/>
  <c r="L12696" i="8"/>
  <c r="L12697" i="8"/>
  <c r="L12698" i="8"/>
  <c r="L12699" i="8"/>
  <c r="L12700" i="8"/>
  <c r="L12701" i="8"/>
  <c r="L12702" i="8"/>
  <c r="L12703" i="8"/>
  <c r="L12704" i="8"/>
  <c r="L12705" i="8"/>
  <c r="L12706" i="8"/>
  <c r="L12707" i="8"/>
  <c r="L12708" i="8"/>
  <c r="L12709" i="8"/>
  <c r="L12710" i="8"/>
  <c r="L12711" i="8"/>
  <c r="L12712" i="8"/>
  <c r="L12713" i="8"/>
  <c r="L12714" i="8"/>
  <c r="L12715" i="8"/>
  <c r="L12716" i="8"/>
  <c r="L12717" i="8"/>
  <c r="L12718" i="8"/>
  <c r="L12719" i="8"/>
  <c r="L12720" i="8"/>
  <c r="L12721" i="8"/>
  <c r="L12722" i="8"/>
  <c r="L12723" i="8"/>
  <c r="L12724" i="8"/>
  <c r="L12725" i="8"/>
  <c r="L12726" i="8"/>
  <c r="L12727" i="8"/>
  <c r="L12728" i="8"/>
  <c r="L12729" i="8"/>
  <c r="L12730" i="8"/>
  <c r="L12731" i="8"/>
  <c r="L12732" i="8"/>
  <c r="L12733" i="8"/>
  <c r="L12734" i="8"/>
  <c r="L12735" i="8"/>
  <c r="L12736" i="8"/>
  <c r="L12737" i="8"/>
  <c r="L12738" i="8"/>
  <c r="L12739" i="8"/>
  <c r="L12740" i="8"/>
  <c r="L12741" i="8"/>
  <c r="L12742" i="8"/>
  <c r="L12743" i="8"/>
  <c r="L12744" i="8"/>
  <c r="L12745" i="8"/>
  <c r="L12746" i="8"/>
  <c r="L12747" i="8"/>
  <c r="L12748" i="8"/>
  <c r="L12749" i="8"/>
  <c r="L12750" i="8"/>
  <c r="L12751" i="8"/>
  <c r="L12752" i="8"/>
  <c r="L12753" i="8"/>
  <c r="L12754" i="8"/>
  <c r="L12755" i="8"/>
  <c r="L12756" i="8"/>
  <c r="L12757" i="8"/>
  <c r="L12758" i="8"/>
  <c r="L12759" i="8"/>
  <c r="L12760" i="8"/>
  <c r="L12761" i="8"/>
  <c r="L12762" i="8"/>
  <c r="L12763" i="8"/>
  <c r="L12764" i="8"/>
  <c r="L12765" i="8"/>
  <c r="L12766" i="8"/>
  <c r="L12767" i="8"/>
  <c r="L12768" i="8"/>
  <c r="L12769" i="8"/>
  <c r="L12770" i="8"/>
  <c r="L12771" i="8"/>
  <c r="L12772" i="8"/>
  <c r="L12773" i="8"/>
  <c r="L12774" i="8"/>
  <c r="L12775" i="8"/>
  <c r="L12776" i="8"/>
  <c r="L12777" i="8"/>
  <c r="L12778" i="8"/>
  <c r="L12779" i="8"/>
  <c r="L12780" i="8"/>
  <c r="L12781" i="8"/>
  <c r="L12782" i="8"/>
  <c r="L12783" i="8"/>
  <c r="L12784" i="8"/>
  <c r="L12785" i="8"/>
  <c r="L12786" i="8"/>
  <c r="L12787" i="8"/>
  <c r="L12788" i="8"/>
  <c r="L12789" i="8"/>
  <c r="L12790" i="8"/>
  <c r="L12791" i="8"/>
  <c r="L12792" i="8"/>
  <c r="L12793" i="8"/>
  <c r="L12794" i="8"/>
  <c r="L12795" i="8"/>
  <c r="L12796" i="8"/>
  <c r="L12797" i="8"/>
  <c r="L12798" i="8"/>
  <c r="L12799" i="8"/>
  <c r="L12800" i="8"/>
  <c r="L12801" i="8"/>
  <c r="L12802" i="8"/>
  <c r="L12803" i="8"/>
  <c r="L12804" i="8"/>
  <c r="L12805" i="8"/>
  <c r="L12806" i="8"/>
  <c r="L12807" i="8"/>
  <c r="L12808" i="8"/>
  <c r="L12809" i="8"/>
  <c r="L12810" i="8"/>
  <c r="L12811" i="8"/>
  <c r="L12812" i="8"/>
  <c r="L12813" i="8"/>
  <c r="L12814" i="8"/>
  <c r="L12815" i="8"/>
  <c r="L12816" i="8"/>
  <c r="L12817" i="8"/>
  <c r="L12818" i="8"/>
  <c r="L12819" i="8"/>
  <c r="L12820" i="8"/>
  <c r="L12821" i="8"/>
  <c r="L12822" i="8"/>
  <c r="L12823" i="8"/>
  <c r="L12824" i="8"/>
  <c r="L12825" i="8"/>
  <c r="L12826" i="8"/>
  <c r="L12827" i="8"/>
  <c r="L12828" i="8"/>
  <c r="L12829" i="8"/>
  <c r="L12830" i="8"/>
  <c r="L12831" i="8"/>
  <c r="L12832" i="8"/>
  <c r="L12833" i="8"/>
  <c r="L12834" i="8"/>
  <c r="L12835" i="8"/>
  <c r="L12836" i="8"/>
  <c r="L12837" i="8"/>
  <c r="L12838" i="8"/>
  <c r="L12839" i="8"/>
  <c r="L12840" i="8"/>
  <c r="L12841" i="8"/>
  <c r="L12842" i="8"/>
  <c r="L12843" i="8"/>
  <c r="L12844" i="8"/>
  <c r="L12845" i="8"/>
  <c r="L12846" i="8"/>
  <c r="L12847" i="8"/>
  <c r="L12848" i="8"/>
  <c r="L12849" i="8"/>
  <c r="L12850" i="8"/>
  <c r="L12851" i="8"/>
  <c r="L12852" i="8"/>
  <c r="L12853" i="8"/>
  <c r="L12854" i="8"/>
  <c r="L12855" i="8"/>
  <c r="L12856" i="8"/>
  <c r="L12857" i="8"/>
  <c r="L12858" i="8"/>
  <c r="L12859" i="8"/>
  <c r="L12860" i="8"/>
  <c r="L12861" i="8"/>
  <c r="L12862" i="8"/>
  <c r="L12863" i="8"/>
  <c r="L12864" i="8"/>
  <c r="L12865" i="8"/>
  <c r="L12866" i="8"/>
  <c r="L12867" i="8"/>
  <c r="L12868" i="8"/>
  <c r="L12869" i="8"/>
  <c r="L12870" i="8"/>
  <c r="L12871" i="8"/>
  <c r="L12872" i="8"/>
  <c r="L12873" i="8"/>
  <c r="L12874" i="8"/>
  <c r="L12875" i="8"/>
  <c r="L12876" i="8"/>
  <c r="L12877" i="8"/>
  <c r="L12878" i="8"/>
  <c r="L12879" i="8"/>
  <c r="L12880" i="8"/>
  <c r="L12881" i="8"/>
  <c r="L12882" i="8"/>
  <c r="L12883" i="8"/>
  <c r="L12884" i="8"/>
  <c r="L12885" i="8"/>
  <c r="L12886" i="8"/>
  <c r="L12887" i="8"/>
  <c r="L12888" i="8"/>
  <c r="L12889" i="8"/>
  <c r="L12890" i="8"/>
  <c r="L12891" i="8"/>
  <c r="L12892" i="8"/>
  <c r="L12893" i="8"/>
  <c r="L12894" i="8"/>
  <c r="L12895" i="8"/>
  <c r="L12896" i="8"/>
  <c r="L12897" i="8"/>
  <c r="L12898" i="8"/>
  <c r="L12899" i="8"/>
  <c r="L12900" i="8"/>
  <c r="L12901" i="8"/>
  <c r="L12902" i="8"/>
  <c r="L12903" i="8"/>
  <c r="L12904" i="8"/>
  <c r="L12905" i="8"/>
  <c r="L12906" i="8"/>
  <c r="L12907" i="8"/>
  <c r="L12908" i="8"/>
  <c r="L12909" i="8"/>
  <c r="L12910" i="8"/>
  <c r="L12911" i="8"/>
  <c r="L12912" i="8"/>
  <c r="L12913" i="8"/>
  <c r="L12914" i="8"/>
  <c r="L12915" i="8"/>
  <c r="L12916" i="8"/>
  <c r="L12917" i="8"/>
  <c r="L12918" i="8"/>
  <c r="L12919" i="8"/>
  <c r="L12920" i="8"/>
  <c r="L12921" i="8"/>
  <c r="L12922" i="8"/>
  <c r="L12923" i="8"/>
  <c r="L12924" i="8"/>
  <c r="L12925" i="8"/>
  <c r="L12926" i="8"/>
  <c r="L12927" i="8"/>
  <c r="L12928" i="8"/>
  <c r="L12929" i="8"/>
  <c r="L12930" i="8"/>
  <c r="L12931" i="8"/>
  <c r="L12932" i="8"/>
  <c r="L12933" i="8"/>
  <c r="L12934" i="8"/>
  <c r="L12935" i="8"/>
  <c r="L12936" i="8"/>
  <c r="L12937" i="8"/>
  <c r="L12938" i="8"/>
  <c r="L12939" i="8"/>
  <c r="L12940" i="8"/>
  <c r="L12941" i="8"/>
  <c r="L12942" i="8"/>
  <c r="L12943" i="8"/>
  <c r="L12944" i="8"/>
  <c r="L12945" i="8"/>
  <c r="L12946" i="8"/>
  <c r="L12947" i="8"/>
  <c r="L12948" i="8"/>
  <c r="L12949" i="8"/>
  <c r="L12950" i="8"/>
  <c r="L12951" i="8"/>
  <c r="L12952" i="8"/>
  <c r="L12953" i="8"/>
  <c r="L12954" i="8"/>
  <c r="L12955" i="8"/>
  <c r="L12956" i="8"/>
  <c r="L12957" i="8"/>
  <c r="L12958" i="8"/>
  <c r="L12959" i="8"/>
  <c r="L12960" i="8"/>
  <c r="L12961" i="8"/>
  <c r="L12962" i="8"/>
  <c r="L12963" i="8"/>
  <c r="L12964" i="8"/>
  <c r="L12965" i="8"/>
  <c r="L12966" i="8"/>
  <c r="L12967" i="8"/>
  <c r="L12968" i="8"/>
  <c r="L12969" i="8"/>
  <c r="L12970" i="8"/>
  <c r="L12971" i="8"/>
  <c r="L12972" i="8"/>
  <c r="L12973" i="8"/>
  <c r="L12974" i="8"/>
  <c r="L12975" i="8"/>
  <c r="L12976" i="8"/>
  <c r="L12977" i="8"/>
  <c r="L12978" i="8"/>
  <c r="L12979" i="8"/>
  <c r="L12980" i="8"/>
  <c r="L12981" i="8"/>
  <c r="L12982" i="8"/>
  <c r="L12983" i="8"/>
  <c r="L12984" i="8"/>
  <c r="L12985" i="8"/>
  <c r="L12986" i="8"/>
  <c r="L12987" i="8"/>
  <c r="L12988" i="8"/>
  <c r="L12989" i="8"/>
  <c r="L12990" i="8"/>
  <c r="L12991" i="8"/>
  <c r="L12992" i="8"/>
  <c r="L12993" i="8"/>
  <c r="L12994" i="8"/>
  <c r="L12995" i="8"/>
  <c r="L12996" i="8"/>
  <c r="L12997" i="8"/>
  <c r="L12998" i="8"/>
  <c r="L12999" i="8"/>
  <c r="L13000" i="8"/>
  <c r="L13001" i="8"/>
  <c r="L13002" i="8"/>
  <c r="L13003" i="8"/>
  <c r="L13004" i="8"/>
  <c r="L13005" i="8"/>
  <c r="L13006" i="8"/>
  <c r="L13007" i="8"/>
  <c r="L13008" i="8"/>
  <c r="L13009" i="8"/>
  <c r="L13010" i="8"/>
  <c r="L13011" i="8"/>
  <c r="L13012" i="8"/>
  <c r="L13013" i="8"/>
  <c r="L13014" i="8"/>
  <c r="L13015" i="8"/>
  <c r="L13016" i="8"/>
  <c r="L13017" i="8"/>
  <c r="L13018" i="8"/>
  <c r="L13019" i="8"/>
  <c r="L13020" i="8"/>
  <c r="L13021" i="8"/>
  <c r="L13022" i="8"/>
  <c r="L13023" i="8"/>
  <c r="L13024" i="8"/>
  <c r="L13025" i="8"/>
  <c r="L13026" i="8"/>
  <c r="L13027" i="8"/>
  <c r="L13028" i="8"/>
  <c r="L13029" i="8"/>
  <c r="L13030" i="8"/>
  <c r="L13031" i="8"/>
  <c r="L13032" i="8"/>
  <c r="L13033" i="8"/>
  <c r="L13034" i="8"/>
  <c r="L13035" i="8"/>
  <c r="L13036" i="8"/>
  <c r="L13037" i="8"/>
  <c r="L13038" i="8"/>
  <c r="L13039" i="8"/>
  <c r="L13040" i="8"/>
  <c r="L13041" i="8"/>
  <c r="L13042" i="8"/>
  <c r="L13043" i="8"/>
  <c r="L13044" i="8"/>
  <c r="L13045" i="8"/>
  <c r="L13046" i="8"/>
  <c r="L13047" i="8"/>
  <c r="L13048" i="8"/>
  <c r="L13049" i="8"/>
  <c r="L13050" i="8"/>
  <c r="L13051" i="8"/>
  <c r="L13052" i="8"/>
  <c r="L13053" i="8"/>
  <c r="L13054" i="8"/>
  <c r="L13055" i="8"/>
  <c r="L13056" i="8"/>
  <c r="L13057" i="8"/>
  <c r="L13058" i="8"/>
  <c r="L13059" i="8"/>
  <c r="L13060" i="8"/>
  <c r="L13061" i="8"/>
  <c r="L13062" i="8"/>
  <c r="L13063" i="8"/>
  <c r="L13064" i="8"/>
  <c r="L13065" i="8"/>
  <c r="L13066" i="8"/>
  <c r="L13067" i="8"/>
  <c r="L13068" i="8"/>
  <c r="L13069" i="8"/>
  <c r="L13070" i="8"/>
  <c r="L13071" i="8"/>
  <c r="L13072" i="8"/>
  <c r="L13073" i="8"/>
  <c r="L13074" i="8"/>
  <c r="L13075" i="8"/>
  <c r="L13076" i="8"/>
  <c r="L13077" i="8"/>
  <c r="L13078" i="8"/>
  <c r="L13079" i="8"/>
  <c r="L13080" i="8"/>
  <c r="L13081" i="8"/>
  <c r="L13082" i="8"/>
  <c r="L13083" i="8"/>
  <c r="L13084" i="8"/>
  <c r="L13085" i="8"/>
  <c r="L13086" i="8"/>
  <c r="L13087" i="8"/>
  <c r="L13088" i="8"/>
  <c r="L13089" i="8"/>
  <c r="L13090" i="8"/>
  <c r="L13091" i="8"/>
  <c r="L13092" i="8"/>
  <c r="L13093" i="8"/>
  <c r="L13094" i="8"/>
  <c r="L13095" i="8"/>
  <c r="L13096" i="8"/>
  <c r="L13097" i="8"/>
  <c r="L13098" i="8"/>
  <c r="L13099" i="8"/>
  <c r="L13100" i="8"/>
  <c r="L13101" i="8"/>
  <c r="L13102" i="8"/>
  <c r="L13103" i="8"/>
  <c r="L13104" i="8"/>
  <c r="L13105" i="8"/>
  <c r="L13106" i="8"/>
  <c r="L13107" i="8"/>
  <c r="L13108" i="8"/>
  <c r="L13109" i="8"/>
  <c r="L13110" i="8"/>
  <c r="L13111" i="8"/>
  <c r="L13112" i="8"/>
  <c r="L13113" i="8"/>
  <c r="L13114" i="8"/>
  <c r="L13115" i="8"/>
  <c r="L13116" i="8"/>
  <c r="L13117" i="8"/>
  <c r="L13118" i="8"/>
  <c r="L13119" i="8"/>
  <c r="L13120" i="8"/>
  <c r="L13121" i="8"/>
  <c r="L13122" i="8"/>
  <c r="L13123" i="8"/>
  <c r="L13124" i="8"/>
  <c r="L13125" i="8"/>
  <c r="L13126" i="8"/>
  <c r="L13127" i="8"/>
  <c r="L13128" i="8"/>
  <c r="L13129" i="8"/>
  <c r="L13130" i="8"/>
  <c r="L13131" i="8"/>
  <c r="L13132" i="8"/>
  <c r="L13133" i="8"/>
  <c r="L13134" i="8"/>
  <c r="L13135" i="8"/>
  <c r="L13136" i="8"/>
  <c r="L13137" i="8"/>
  <c r="L13138" i="8"/>
  <c r="L13139" i="8"/>
  <c r="L13140" i="8"/>
  <c r="L13141" i="8"/>
  <c r="L13142" i="8"/>
  <c r="L13143" i="8"/>
  <c r="L13144" i="8"/>
  <c r="L13145" i="8"/>
  <c r="L13146" i="8"/>
  <c r="L13147" i="8"/>
  <c r="L13148" i="8"/>
  <c r="L13149" i="8"/>
  <c r="L13150" i="8"/>
  <c r="L13151" i="8"/>
  <c r="L13152" i="8"/>
  <c r="L13153" i="8"/>
  <c r="L13154" i="8"/>
  <c r="L13155" i="8"/>
  <c r="L13156" i="8"/>
  <c r="L13157" i="8"/>
  <c r="L13158" i="8"/>
  <c r="L13159" i="8"/>
  <c r="L13160" i="8"/>
  <c r="L13161" i="8"/>
  <c r="L13162" i="8"/>
  <c r="L13163" i="8"/>
  <c r="L13164" i="8"/>
  <c r="L13165" i="8"/>
  <c r="L13166" i="8"/>
  <c r="L13167" i="8"/>
  <c r="L13168" i="8"/>
  <c r="L13169" i="8"/>
  <c r="L13170" i="8"/>
  <c r="L13171" i="8"/>
  <c r="L13172" i="8"/>
  <c r="L13173" i="8"/>
  <c r="L13174" i="8"/>
  <c r="L13175" i="8"/>
  <c r="L13176" i="8"/>
  <c r="L13177" i="8"/>
  <c r="L13178" i="8"/>
  <c r="L13179" i="8"/>
  <c r="L13180" i="8"/>
  <c r="L13181" i="8"/>
  <c r="L13182" i="8"/>
  <c r="L13183" i="8"/>
  <c r="L13184" i="8"/>
  <c r="L13185" i="8"/>
  <c r="L13186" i="8"/>
  <c r="L13187" i="8"/>
  <c r="L13188" i="8"/>
  <c r="L13189" i="8"/>
  <c r="L13190" i="8"/>
  <c r="L13191" i="8"/>
  <c r="L13192" i="8"/>
  <c r="L13193" i="8"/>
  <c r="L13194" i="8"/>
  <c r="L13195" i="8"/>
  <c r="L13196" i="8"/>
  <c r="L13197" i="8"/>
  <c r="L13198" i="8"/>
  <c r="L13199" i="8"/>
  <c r="L13200" i="8"/>
  <c r="L13201" i="8"/>
  <c r="L13202" i="8"/>
  <c r="L13203" i="8"/>
  <c r="L13204" i="8"/>
  <c r="L13205" i="8"/>
  <c r="L13206" i="8"/>
  <c r="L13207" i="8"/>
  <c r="L13208" i="8"/>
  <c r="L13209" i="8"/>
  <c r="L13210" i="8"/>
  <c r="L13211" i="8"/>
  <c r="L13212" i="8"/>
  <c r="L13213" i="8"/>
  <c r="L13214" i="8"/>
  <c r="L13215" i="8"/>
  <c r="L13216" i="8"/>
  <c r="L13217" i="8"/>
  <c r="L13218" i="8"/>
  <c r="L13219" i="8"/>
  <c r="L13220" i="8"/>
  <c r="L13221" i="8"/>
  <c r="L13222" i="8"/>
  <c r="L13223" i="8"/>
  <c r="L13224" i="8"/>
  <c r="L13225" i="8"/>
  <c r="L13226" i="8"/>
  <c r="L13227" i="8"/>
  <c r="L13228" i="8"/>
  <c r="L13229" i="8"/>
  <c r="L13230" i="8"/>
  <c r="L13231" i="8"/>
  <c r="L13232" i="8"/>
  <c r="L13233" i="8"/>
  <c r="L13234" i="8"/>
  <c r="L13235" i="8"/>
  <c r="L13236" i="8"/>
  <c r="L13237" i="8"/>
  <c r="L13238" i="8"/>
  <c r="L13239" i="8"/>
  <c r="L13240" i="8"/>
  <c r="L13241" i="8"/>
  <c r="L13242" i="8"/>
  <c r="L13243" i="8"/>
  <c r="L13244" i="8"/>
  <c r="L13245" i="8"/>
  <c r="L13246" i="8"/>
  <c r="L13247" i="8"/>
  <c r="L13248" i="8"/>
  <c r="L13249" i="8"/>
  <c r="L13250" i="8"/>
  <c r="L13251" i="8"/>
  <c r="L13252" i="8"/>
  <c r="L13253" i="8"/>
  <c r="L13254" i="8"/>
  <c r="L13255" i="8"/>
  <c r="L13256" i="8"/>
  <c r="L13257" i="8"/>
  <c r="L13258" i="8"/>
  <c r="L13259" i="8"/>
  <c r="L13260" i="8"/>
  <c r="L13261" i="8"/>
  <c r="L13262" i="8"/>
  <c r="L13263" i="8"/>
  <c r="L13264" i="8"/>
  <c r="L13265" i="8"/>
  <c r="L13266" i="8"/>
  <c r="L13267" i="8"/>
  <c r="L13268" i="8"/>
  <c r="L13269" i="8"/>
  <c r="L13270" i="8"/>
  <c r="L13271" i="8"/>
  <c r="L13272" i="8"/>
  <c r="L13273" i="8"/>
  <c r="L13274" i="8"/>
  <c r="L13275" i="8"/>
  <c r="L13276" i="8"/>
  <c r="L13277" i="8"/>
  <c r="L13278" i="8"/>
  <c r="L13279" i="8"/>
  <c r="L13280" i="8"/>
  <c r="L13281" i="8"/>
  <c r="L13282" i="8"/>
  <c r="L13283" i="8"/>
  <c r="L13284" i="8"/>
  <c r="L13285" i="8"/>
  <c r="L13286" i="8"/>
  <c r="L13287" i="8"/>
  <c r="L13288" i="8"/>
  <c r="L13289" i="8"/>
  <c r="L13290" i="8"/>
  <c r="L13291" i="8"/>
  <c r="L13292" i="8"/>
  <c r="L13293" i="8"/>
  <c r="L13294" i="8"/>
  <c r="L13295" i="8"/>
  <c r="L13296" i="8"/>
  <c r="L13297" i="8"/>
  <c r="L13298" i="8"/>
  <c r="L13299" i="8"/>
  <c r="L13300" i="8"/>
  <c r="L13301" i="8"/>
  <c r="L13302" i="8"/>
  <c r="L13303" i="8"/>
  <c r="L13304" i="8"/>
  <c r="L13305" i="8"/>
  <c r="L13306" i="8"/>
  <c r="L13307" i="8"/>
  <c r="L13308" i="8"/>
  <c r="L13309" i="8"/>
  <c r="L13310" i="8"/>
  <c r="L13311" i="8"/>
  <c r="L13312" i="8"/>
  <c r="L13313" i="8"/>
  <c r="L13314" i="8"/>
  <c r="L13315" i="8"/>
  <c r="L13316" i="8"/>
  <c r="L13317" i="8"/>
  <c r="L13318" i="8"/>
  <c r="L13319" i="8"/>
  <c r="L13320" i="8"/>
  <c r="L13321" i="8"/>
  <c r="L13322" i="8"/>
  <c r="L13323" i="8"/>
  <c r="L13324" i="8"/>
  <c r="L13325" i="8"/>
  <c r="L13326" i="8"/>
  <c r="L13327" i="8"/>
  <c r="L13328" i="8"/>
  <c r="L13329" i="8"/>
  <c r="L13330" i="8"/>
  <c r="L13331" i="8"/>
  <c r="L13332" i="8"/>
  <c r="L13333" i="8"/>
  <c r="L13334" i="8"/>
  <c r="L13335" i="8"/>
  <c r="L13336" i="8"/>
  <c r="L13337" i="8"/>
  <c r="L13338" i="8"/>
  <c r="L13339" i="8"/>
  <c r="L13340" i="8"/>
  <c r="L13341" i="8"/>
  <c r="L13342" i="8"/>
  <c r="L13343" i="8"/>
  <c r="L13344" i="8"/>
  <c r="L13345" i="8"/>
  <c r="L13346" i="8"/>
  <c r="L13347" i="8"/>
  <c r="L13348" i="8"/>
  <c r="L13349" i="8"/>
  <c r="L13350" i="8"/>
  <c r="L13351" i="8"/>
  <c r="L13352" i="8"/>
  <c r="L13353" i="8"/>
  <c r="L13354" i="8"/>
  <c r="L13355" i="8"/>
  <c r="L13356" i="8"/>
  <c r="L13357" i="8"/>
  <c r="L13358" i="8"/>
  <c r="L13359" i="8"/>
  <c r="L13360" i="8"/>
  <c r="L13361" i="8"/>
  <c r="L13362" i="8"/>
  <c r="L13363" i="8"/>
  <c r="L13364" i="8"/>
  <c r="L13365" i="8"/>
  <c r="L13366" i="8"/>
  <c r="L13367" i="8"/>
  <c r="L13368" i="8"/>
  <c r="L13369" i="8"/>
  <c r="L13370" i="8"/>
  <c r="L13371" i="8"/>
  <c r="L13372" i="8"/>
  <c r="L13373" i="8"/>
  <c r="L13374" i="8"/>
  <c r="L13375" i="8"/>
  <c r="L13376" i="8"/>
  <c r="L13377" i="8"/>
  <c r="L13378" i="8"/>
  <c r="L13379" i="8"/>
  <c r="L13380" i="8"/>
  <c r="L13381" i="8"/>
  <c r="L13382" i="8"/>
  <c r="L13383" i="8"/>
  <c r="L13384" i="8"/>
  <c r="L13385" i="8"/>
  <c r="L13386" i="8"/>
  <c r="L13387" i="8"/>
  <c r="L13388" i="8"/>
  <c r="L13389" i="8"/>
  <c r="L13390" i="8"/>
  <c r="L13391" i="8"/>
  <c r="L13392" i="8"/>
  <c r="L13393" i="8"/>
  <c r="L13394" i="8"/>
  <c r="L13395" i="8"/>
  <c r="L13396" i="8"/>
  <c r="L13397" i="8"/>
  <c r="L13398" i="8"/>
  <c r="L13399" i="8"/>
  <c r="L13400" i="8"/>
  <c r="L13401" i="8"/>
  <c r="L13402" i="8"/>
  <c r="L13403" i="8"/>
  <c r="L13404" i="8"/>
  <c r="L13405" i="8"/>
  <c r="L13406" i="8"/>
  <c r="L13407" i="8"/>
  <c r="L13408" i="8"/>
  <c r="L13409" i="8"/>
  <c r="L13410" i="8"/>
  <c r="L13411" i="8"/>
  <c r="L13412" i="8"/>
  <c r="L13413" i="8"/>
  <c r="L13414" i="8"/>
  <c r="L13415" i="8"/>
  <c r="L13416" i="8"/>
  <c r="L13417" i="8"/>
  <c r="L13418" i="8"/>
  <c r="L13419" i="8"/>
  <c r="L13420" i="8"/>
  <c r="L13421" i="8"/>
  <c r="L13422" i="8"/>
  <c r="L13423" i="8"/>
  <c r="L13424" i="8"/>
  <c r="L13425" i="8"/>
  <c r="L13426" i="8"/>
  <c r="L13427" i="8"/>
  <c r="L13428" i="8"/>
  <c r="L13429" i="8"/>
  <c r="L13430" i="8"/>
  <c r="L13431" i="8"/>
  <c r="L13432" i="8"/>
  <c r="L13433" i="8"/>
  <c r="L13434" i="8"/>
  <c r="L13435" i="8"/>
  <c r="L13436" i="8"/>
  <c r="L13437" i="8"/>
  <c r="L13438" i="8"/>
  <c r="L13439" i="8"/>
  <c r="L13440" i="8"/>
  <c r="L13441" i="8"/>
  <c r="L13442" i="8"/>
  <c r="L13443" i="8"/>
  <c r="L13444" i="8"/>
  <c r="L13445" i="8"/>
  <c r="L13446" i="8"/>
  <c r="L13447" i="8"/>
  <c r="L13448" i="8"/>
  <c r="L13449" i="8"/>
  <c r="L13450" i="8"/>
  <c r="L13451" i="8"/>
  <c r="L13452" i="8"/>
  <c r="L13453" i="8"/>
  <c r="L13454" i="8"/>
  <c r="L13455" i="8"/>
  <c r="L13456" i="8"/>
  <c r="L13457" i="8"/>
  <c r="L13458" i="8"/>
  <c r="L13459" i="8"/>
  <c r="L13460" i="8"/>
  <c r="L13461" i="8"/>
  <c r="L13462" i="8"/>
  <c r="L13463" i="8"/>
  <c r="L13464" i="8"/>
  <c r="L13465" i="8"/>
  <c r="L13466" i="8"/>
  <c r="L13467" i="8"/>
  <c r="L13468" i="8"/>
  <c r="L13469" i="8"/>
  <c r="L13470" i="8"/>
  <c r="L13471" i="8"/>
  <c r="L13472" i="8"/>
  <c r="L13473" i="8"/>
  <c r="L13474" i="8"/>
  <c r="L13475" i="8"/>
  <c r="L13476" i="8"/>
  <c r="L13477" i="8"/>
  <c r="L13478" i="8"/>
  <c r="L13479" i="8"/>
  <c r="L13480" i="8"/>
  <c r="L13481" i="8"/>
  <c r="L13482" i="8"/>
  <c r="L13483" i="8"/>
  <c r="L13484" i="8"/>
  <c r="L13485" i="8"/>
  <c r="L13486" i="8"/>
  <c r="L13487" i="8"/>
  <c r="L13488" i="8"/>
  <c r="L13489" i="8"/>
  <c r="L13490" i="8"/>
  <c r="L13491" i="8"/>
  <c r="L13492" i="8"/>
  <c r="L13493" i="8"/>
  <c r="L13494" i="8"/>
  <c r="L13495" i="8"/>
  <c r="L13496" i="8"/>
  <c r="L13497" i="8"/>
  <c r="L13498" i="8"/>
  <c r="L13499" i="8"/>
  <c r="L13500" i="8"/>
  <c r="L13501" i="8"/>
  <c r="L13502" i="8"/>
  <c r="L13503" i="8"/>
  <c r="L13504" i="8"/>
  <c r="L13505" i="8"/>
  <c r="L13506" i="8"/>
  <c r="L13507" i="8"/>
  <c r="L13508" i="8"/>
  <c r="L13509" i="8"/>
  <c r="L13510" i="8"/>
  <c r="L13511" i="8"/>
  <c r="L13512" i="8"/>
  <c r="L13513" i="8"/>
  <c r="L13514" i="8"/>
  <c r="L13515" i="8"/>
  <c r="L13516" i="8"/>
  <c r="L13517" i="8"/>
  <c r="L13518" i="8"/>
  <c r="L13519" i="8"/>
  <c r="L13520" i="8"/>
  <c r="L13521" i="8"/>
  <c r="L13522" i="8"/>
  <c r="L13523" i="8"/>
  <c r="L13524" i="8"/>
  <c r="L13525" i="8"/>
  <c r="L13526" i="8"/>
  <c r="L13527" i="8"/>
  <c r="L13528" i="8"/>
  <c r="L13529" i="8"/>
  <c r="L13530" i="8"/>
  <c r="L13531" i="8"/>
  <c r="L13532" i="8"/>
  <c r="L13533" i="8"/>
  <c r="L13534" i="8"/>
  <c r="L13535" i="8"/>
  <c r="L13536" i="8"/>
  <c r="L13537" i="8"/>
  <c r="E2607" i="13"/>
  <c r="E2606" i="13"/>
  <c r="E2605" i="13"/>
  <c r="E2604" i="13"/>
  <c r="E2603" i="13"/>
  <c r="E2602" i="13"/>
  <c r="E2601" i="13"/>
  <c r="E2600" i="13"/>
  <c r="E2599" i="13"/>
  <c r="E2598" i="13"/>
  <c r="E2597" i="13"/>
  <c r="E2596" i="13"/>
  <c r="E2595" i="13"/>
  <c r="E2594" i="13"/>
  <c r="E2593" i="13"/>
  <c r="E2592" i="13"/>
  <c r="E2591" i="13"/>
  <c r="E2590" i="13"/>
  <c r="E2589" i="13"/>
  <c r="E2588" i="13"/>
  <c r="E2587" i="13"/>
  <c r="E2586" i="13"/>
  <c r="E2585" i="13"/>
  <c r="E2584" i="13"/>
  <c r="E2583" i="13"/>
  <c r="E2582" i="13"/>
  <c r="E2581" i="13"/>
  <c r="E2580" i="13"/>
  <c r="E2579" i="13"/>
  <c r="E2578" i="13"/>
  <c r="E2577" i="13"/>
  <c r="E2576" i="13"/>
  <c r="E2575" i="13"/>
  <c r="E2574" i="13"/>
  <c r="E2573" i="13"/>
  <c r="E2572" i="13"/>
  <c r="E2571" i="13"/>
  <c r="E2570" i="13"/>
  <c r="E2569" i="13"/>
  <c r="E2568" i="13"/>
  <c r="E2567" i="13"/>
  <c r="E2566" i="13"/>
  <c r="E2565" i="13"/>
  <c r="E2564" i="13"/>
  <c r="E2563" i="13"/>
  <c r="E2562" i="13"/>
  <c r="E2561" i="13"/>
  <c r="E2560" i="13"/>
  <c r="E2559" i="13"/>
  <c r="E2558" i="13"/>
  <c r="E2557" i="13"/>
  <c r="E2556" i="13"/>
  <c r="E2555" i="13"/>
  <c r="E2554" i="13"/>
  <c r="E2553" i="13"/>
  <c r="E2552" i="13"/>
  <c r="E2551" i="13"/>
  <c r="E2550" i="13"/>
  <c r="E2549" i="13"/>
  <c r="E2548" i="13"/>
  <c r="E2547" i="13"/>
  <c r="E2546" i="13"/>
  <c r="E2545" i="13"/>
  <c r="E2544" i="13"/>
  <c r="E2543" i="13"/>
  <c r="E2542" i="13"/>
  <c r="E2541" i="13"/>
  <c r="E2540" i="13"/>
  <c r="E2539" i="13"/>
  <c r="E2538" i="13"/>
  <c r="E2537" i="13"/>
  <c r="E2536" i="13"/>
  <c r="E2535" i="13"/>
  <c r="E2534" i="13"/>
  <c r="E2533" i="13"/>
  <c r="E2532" i="13"/>
  <c r="E2531" i="13"/>
  <c r="E2530" i="13"/>
  <c r="E2529" i="13"/>
  <c r="E2528" i="13"/>
  <c r="E2527" i="13"/>
  <c r="E2526" i="13"/>
  <c r="E2525" i="13"/>
  <c r="E2524" i="13"/>
  <c r="E2523" i="13"/>
  <c r="E2522" i="13"/>
  <c r="E2521" i="13"/>
  <c r="E2520" i="13"/>
  <c r="E2519" i="13"/>
  <c r="E2518" i="13"/>
  <c r="E2517" i="13"/>
  <c r="E2516" i="13"/>
  <c r="E2515" i="13"/>
  <c r="E2514" i="13"/>
  <c r="E2513" i="13"/>
  <c r="E2512" i="13"/>
  <c r="E2511" i="13"/>
  <c r="E2510" i="13"/>
  <c r="E2509" i="13"/>
  <c r="E2508" i="13"/>
  <c r="E2507" i="13"/>
  <c r="E2506" i="13"/>
  <c r="E2505" i="13"/>
  <c r="E2504" i="13"/>
  <c r="E2503" i="13"/>
  <c r="E2502" i="13"/>
  <c r="E2501" i="13"/>
  <c r="E2500" i="13"/>
  <c r="E2499" i="13"/>
  <c r="E2498" i="13"/>
  <c r="E2497" i="13"/>
  <c r="E2496" i="13"/>
  <c r="E2495" i="13"/>
  <c r="E2494" i="13"/>
  <c r="E2493" i="13"/>
  <c r="E2492" i="13"/>
  <c r="E2491" i="13"/>
  <c r="E2490" i="13"/>
  <c r="E2489" i="13"/>
  <c r="E2488" i="13"/>
  <c r="E2487" i="13"/>
  <c r="E2486" i="13"/>
  <c r="E2485" i="13"/>
  <c r="E2484" i="13"/>
  <c r="E2483" i="13"/>
  <c r="E2482" i="13"/>
  <c r="E2481" i="13"/>
  <c r="E2480" i="13"/>
  <c r="E2479" i="13"/>
  <c r="E2478" i="13"/>
  <c r="E2477" i="13"/>
  <c r="E2476" i="13"/>
  <c r="E2475" i="13"/>
  <c r="E2474" i="13"/>
  <c r="E2473" i="13"/>
  <c r="E2472" i="13"/>
  <c r="E2471" i="13"/>
  <c r="E2470" i="13"/>
  <c r="E2469" i="13"/>
  <c r="E2468" i="13"/>
  <c r="E2467" i="13"/>
  <c r="E2466" i="13"/>
  <c r="E2465" i="13"/>
  <c r="E2464" i="13"/>
  <c r="E2463" i="13"/>
  <c r="E2462" i="13"/>
  <c r="E2461" i="13"/>
  <c r="E2460" i="13"/>
  <c r="E2459" i="13"/>
  <c r="E2458" i="13"/>
  <c r="E2457" i="13"/>
  <c r="E2456" i="13"/>
  <c r="E2455" i="13"/>
  <c r="E2454" i="13"/>
  <c r="E2453" i="13"/>
  <c r="E2452" i="13"/>
  <c r="E2451" i="13"/>
  <c r="E2450" i="13"/>
  <c r="E2449" i="13"/>
  <c r="E2448" i="13"/>
  <c r="E2447" i="13"/>
  <c r="E2446" i="13"/>
  <c r="E2445" i="13"/>
  <c r="E2444" i="13"/>
  <c r="E2443" i="13"/>
  <c r="E2442" i="13"/>
  <c r="E2441" i="13"/>
  <c r="E2440" i="13"/>
  <c r="E2439" i="13"/>
  <c r="E2438" i="13"/>
  <c r="E2437" i="13"/>
  <c r="E2436" i="13"/>
  <c r="E2435" i="13"/>
  <c r="E2434" i="13"/>
  <c r="E2433" i="13"/>
  <c r="E2432" i="13"/>
  <c r="E2431" i="13"/>
  <c r="E2430" i="13"/>
  <c r="E2429" i="13"/>
  <c r="E2428" i="13"/>
  <c r="E2427" i="13"/>
  <c r="E2426" i="13"/>
  <c r="E2425" i="13"/>
  <c r="E2424" i="13"/>
  <c r="E2423" i="13"/>
  <c r="E2422" i="13"/>
  <c r="E2421" i="13"/>
  <c r="E2420" i="13"/>
  <c r="E2419" i="13"/>
  <c r="E2418" i="13"/>
  <c r="E2417" i="13"/>
  <c r="E2416" i="13"/>
  <c r="E2415" i="13"/>
  <c r="E2414" i="13"/>
  <c r="E2413" i="13"/>
  <c r="E2412" i="13"/>
  <c r="E2411" i="13"/>
  <c r="E2410" i="13"/>
  <c r="E2409" i="13"/>
  <c r="E2408" i="13"/>
  <c r="E2407" i="13"/>
  <c r="E2406" i="13"/>
  <c r="E2405" i="13"/>
  <c r="E2404" i="13"/>
  <c r="E2403" i="13"/>
  <c r="E2402" i="13"/>
  <c r="E2401" i="13"/>
  <c r="E2400" i="13"/>
  <c r="E2399" i="13"/>
  <c r="E2398" i="13"/>
  <c r="E2397" i="13"/>
  <c r="E2396" i="13"/>
  <c r="E2395" i="13"/>
  <c r="E2394" i="13"/>
  <c r="E2393" i="13"/>
  <c r="E2392" i="13"/>
  <c r="E2391" i="13"/>
  <c r="E2390" i="13"/>
  <c r="E2389" i="13"/>
  <c r="E2388" i="13"/>
  <c r="E2387" i="13"/>
  <c r="E2386" i="13"/>
  <c r="E2385" i="13"/>
  <c r="E2384" i="13"/>
  <c r="E2383" i="13"/>
  <c r="E2382" i="13"/>
  <c r="E2381" i="13"/>
  <c r="E2380" i="13"/>
  <c r="E2379" i="13"/>
  <c r="E2378" i="13"/>
  <c r="E2377" i="13"/>
  <c r="E2376" i="13"/>
  <c r="E2375" i="13"/>
  <c r="E2374" i="13"/>
  <c r="E2373" i="13"/>
  <c r="E2372" i="13"/>
  <c r="E2371" i="13"/>
  <c r="E2370" i="13"/>
  <c r="E2369" i="13"/>
  <c r="E2368" i="13"/>
  <c r="E2367" i="13"/>
  <c r="E2366" i="13"/>
  <c r="E2365" i="13"/>
  <c r="E2364" i="13"/>
  <c r="E2363" i="13"/>
  <c r="E2362" i="13"/>
  <c r="E2361" i="13"/>
  <c r="E2360" i="13"/>
  <c r="E2359" i="13"/>
  <c r="E2358" i="13"/>
  <c r="E2357" i="13"/>
  <c r="E2356" i="13"/>
  <c r="E2355" i="13"/>
  <c r="E2354" i="13"/>
  <c r="E2353" i="13"/>
  <c r="E2352" i="13"/>
  <c r="E2351" i="13"/>
  <c r="E2350" i="13"/>
  <c r="E2349" i="13"/>
  <c r="E2348" i="13"/>
  <c r="E2347" i="13"/>
  <c r="E2346" i="13"/>
  <c r="E2345" i="13"/>
  <c r="E2344" i="13"/>
  <c r="E2343" i="13"/>
  <c r="E2342" i="13"/>
  <c r="E2341" i="13"/>
  <c r="E2340" i="13"/>
  <c r="E2339" i="13"/>
  <c r="E2338" i="13"/>
  <c r="E2337" i="13"/>
  <c r="E2336" i="13"/>
  <c r="E2335" i="13"/>
  <c r="E2334" i="13"/>
  <c r="E2333" i="13"/>
  <c r="E2332" i="13"/>
  <c r="E2331" i="13"/>
  <c r="E2330" i="13"/>
  <c r="E2329" i="13"/>
  <c r="E2328" i="13"/>
  <c r="E2327" i="13"/>
  <c r="E2326" i="13"/>
  <c r="E2325" i="13"/>
  <c r="E2324" i="13"/>
  <c r="E2323" i="13"/>
  <c r="E2322" i="13"/>
  <c r="E2321" i="13"/>
  <c r="E2320" i="13"/>
  <c r="E2319" i="13"/>
  <c r="E2318" i="13"/>
  <c r="E2317" i="13"/>
  <c r="E2316" i="13"/>
  <c r="E2315" i="13"/>
  <c r="E2314" i="13"/>
  <c r="E2313" i="13"/>
  <c r="E2312" i="13"/>
  <c r="E2311" i="13"/>
  <c r="E2310" i="13"/>
  <c r="E2309" i="13"/>
  <c r="E2308" i="13"/>
  <c r="E2307" i="13"/>
  <c r="E2306" i="13"/>
  <c r="E2305" i="13"/>
  <c r="E2304" i="13"/>
  <c r="E2303" i="13"/>
  <c r="E2302" i="13"/>
  <c r="E2301" i="13"/>
  <c r="E2300" i="13"/>
  <c r="E2299" i="13"/>
  <c r="E2298" i="13"/>
  <c r="E2297" i="13"/>
  <c r="E2296" i="13"/>
  <c r="E2295" i="13"/>
  <c r="E2294" i="13"/>
  <c r="E2293" i="13"/>
  <c r="E2292" i="13"/>
  <c r="E2291" i="13"/>
  <c r="E2290" i="13"/>
  <c r="E2289" i="13"/>
  <c r="E2288" i="13"/>
  <c r="E2287" i="13"/>
  <c r="E2286" i="13"/>
  <c r="E2285" i="13"/>
  <c r="E2284" i="13"/>
  <c r="E2283" i="13"/>
  <c r="E2282" i="13"/>
  <c r="E2281" i="13"/>
  <c r="E2280" i="13"/>
  <c r="E2279" i="13"/>
  <c r="E2278" i="13"/>
  <c r="E2277" i="13"/>
  <c r="E2276" i="13"/>
  <c r="E2275" i="13"/>
  <c r="E2274" i="13"/>
  <c r="E2273" i="13"/>
  <c r="E2272" i="13"/>
  <c r="E2271" i="13"/>
  <c r="E2270" i="13"/>
  <c r="E2269" i="13"/>
  <c r="E2268" i="13"/>
  <c r="E2267" i="13"/>
  <c r="E2266" i="13"/>
  <c r="E2265" i="13"/>
  <c r="E2264" i="13"/>
  <c r="E2263" i="13"/>
  <c r="E2262" i="13"/>
  <c r="E2261" i="13"/>
  <c r="E2260" i="13"/>
  <c r="E2259" i="13"/>
  <c r="E2258" i="13"/>
  <c r="E2257" i="13"/>
  <c r="E2256" i="13"/>
  <c r="E2255" i="13"/>
  <c r="E2254" i="13"/>
  <c r="E2253" i="13"/>
  <c r="E2252" i="13"/>
  <c r="E2251" i="13"/>
  <c r="E2250" i="13"/>
  <c r="E2249" i="13"/>
  <c r="E2248" i="13"/>
  <c r="E2247" i="13"/>
  <c r="E2246" i="13"/>
  <c r="E2245" i="13"/>
  <c r="E2244" i="13"/>
  <c r="E2243" i="13"/>
  <c r="E2242" i="13"/>
  <c r="E2241" i="13"/>
  <c r="E2240" i="13"/>
  <c r="E2239" i="13"/>
  <c r="E2238" i="13"/>
  <c r="E2237" i="13"/>
  <c r="E2236" i="13"/>
  <c r="E2235" i="13"/>
  <c r="E2234" i="13"/>
  <c r="E2233" i="13"/>
  <c r="E2232" i="13"/>
  <c r="E2231" i="13"/>
  <c r="E2230" i="13"/>
  <c r="E2229" i="13"/>
  <c r="E2228" i="13"/>
  <c r="E2227" i="13"/>
  <c r="E2226" i="13"/>
  <c r="E2225" i="13"/>
  <c r="E2224" i="13"/>
  <c r="E2223" i="13"/>
  <c r="E2222" i="13"/>
  <c r="E2221" i="13"/>
  <c r="E2220" i="13"/>
  <c r="E2219" i="13"/>
  <c r="E2218" i="13"/>
  <c r="E2217" i="13"/>
  <c r="E2216" i="13"/>
  <c r="E2215" i="13"/>
  <c r="E2214" i="13"/>
  <c r="E2213" i="13"/>
  <c r="E2212" i="13"/>
  <c r="E2211" i="13"/>
  <c r="E2210" i="13"/>
  <c r="E2209" i="13"/>
  <c r="E2208" i="13"/>
  <c r="E2207" i="13"/>
  <c r="E2206" i="13"/>
  <c r="E2205" i="13"/>
  <c r="E2204" i="13"/>
  <c r="E2203" i="13"/>
  <c r="E2202" i="13"/>
  <c r="E2201" i="13"/>
  <c r="E2200" i="13"/>
  <c r="E2199" i="13"/>
  <c r="E2198" i="13"/>
  <c r="E2197" i="13"/>
  <c r="E2196" i="13"/>
  <c r="E2195" i="13"/>
  <c r="E2194" i="13"/>
  <c r="E2193" i="13"/>
  <c r="E2192" i="13"/>
  <c r="E2191" i="13"/>
  <c r="E2190" i="13"/>
  <c r="E2189" i="13"/>
  <c r="E2188" i="13"/>
  <c r="E2187" i="13"/>
  <c r="E2186" i="13"/>
  <c r="E2185" i="13"/>
  <c r="E2184" i="13"/>
  <c r="E2183" i="13"/>
  <c r="E2182" i="13"/>
  <c r="E2181" i="13"/>
  <c r="E2180" i="13"/>
  <c r="E2179" i="13"/>
  <c r="E2178" i="13"/>
  <c r="E2177" i="13"/>
  <c r="E2176" i="13"/>
  <c r="E2175" i="13"/>
  <c r="E2174" i="13"/>
  <c r="E2173" i="13"/>
  <c r="E2172" i="13"/>
  <c r="E2171" i="13"/>
  <c r="E2170" i="13"/>
  <c r="E2169" i="13"/>
  <c r="E2168" i="13"/>
  <c r="E2167" i="13"/>
  <c r="E2166" i="13"/>
  <c r="E2165" i="13"/>
  <c r="E2164" i="13"/>
  <c r="E2163" i="13"/>
  <c r="E2162" i="13"/>
  <c r="E2161" i="13"/>
  <c r="E2160" i="13"/>
  <c r="E2159" i="13"/>
  <c r="E2158" i="13"/>
  <c r="E2157" i="13"/>
  <c r="E2156" i="13"/>
  <c r="E2155" i="13"/>
  <c r="E2154" i="13"/>
  <c r="E2153" i="13"/>
  <c r="E2152" i="13"/>
  <c r="E2151" i="13"/>
  <c r="E2150" i="13"/>
  <c r="E2149" i="13"/>
  <c r="E2148" i="13"/>
  <c r="E2147" i="13"/>
  <c r="E2146" i="13"/>
  <c r="E2145" i="13"/>
  <c r="E2144" i="13"/>
  <c r="E2143" i="13"/>
  <c r="E2142" i="13"/>
  <c r="E2141" i="13"/>
  <c r="E2140" i="13"/>
  <c r="E2139" i="13"/>
  <c r="E2138" i="13"/>
  <c r="E2137" i="13"/>
  <c r="E2136" i="13"/>
  <c r="E2135" i="13"/>
  <c r="E2134" i="13"/>
  <c r="E2133" i="13"/>
  <c r="E2132" i="13"/>
  <c r="E2131" i="13"/>
  <c r="E2130" i="13"/>
  <c r="E2129" i="13"/>
  <c r="E2128" i="13"/>
  <c r="E2127" i="13"/>
  <c r="E2126" i="13"/>
  <c r="E2125" i="13"/>
  <c r="E2124" i="13"/>
  <c r="E2123" i="13"/>
  <c r="E2122" i="13"/>
  <c r="E2121" i="13"/>
  <c r="E2120" i="13"/>
  <c r="E2119" i="13"/>
  <c r="E2118" i="13"/>
  <c r="E2117" i="13"/>
  <c r="E2116" i="13"/>
  <c r="E2115" i="13"/>
  <c r="E2114" i="13"/>
  <c r="E2113" i="13"/>
  <c r="E2112" i="13"/>
  <c r="E2111" i="13"/>
  <c r="E2110" i="13"/>
  <c r="E2109" i="13"/>
  <c r="E2108" i="13"/>
  <c r="E2107" i="13"/>
  <c r="E2106" i="13"/>
  <c r="E2105" i="13"/>
  <c r="E2104" i="13"/>
  <c r="E2103" i="13"/>
  <c r="E2102" i="13"/>
  <c r="E2101" i="13"/>
  <c r="E2100" i="13"/>
  <c r="E2099" i="13"/>
  <c r="E2098" i="13"/>
  <c r="E2097" i="13"/>
  <c r="E2096" i="13"/>
  <c r="E2095" i="13"/>
  <c r="E2094" i="13"/>
  <c r="E2093" i="13"/>
  <c r="E2092" i="13"/>
  <c r="E2091" i="13"/>
  <c r="E2090" i="13"/>
  <c r="E2089" i="13"/>
  <c r="E2088" i="13"/>
  <c r="E2087" i="13"/>
  <c r="E2086" i="13"/>
  <c r="E2085" i="13"/>
  <c r="E2084" i="13"/>
  <c r="E2083" i="13"/>
  <c r="E2082" i="13"/>
  <c r="E2081" i="13"/>
  <c r="E2080" i="13"/>
  <c r="E2079" i="13"/>
  <c r="E2078" i="13"/>
  <c r="E2077" i="13"/>
  <c r="E2076" i="13"/>
  <c r="E2075" i="13"/>
  <c r="E2074" i="13"/>
  <c r="E2073" i="13"/>
  <c r="E2072" i="13"/>
  <c r="E2071" i="13"/>
  <c r="E2070" i="13"/>
  <c r="E2069" i="13"/>
  <c r="E2068" i="13"/>
  <c r="E2067" i="13"/>
  <c r="E2066" i="13"/>
  <c r="E2065" i="13"/>
  <c r="E2064" i="13"/>
  <c r="E2063" i="13"/>
  <c r="E2062" i="13"/>
  <c r="E2061" i="13"/>
  <c r="E2060" i="13"/>
  <c r="E2059" i="13"/>
  <c r="E2058" i="13"/>
  <c r="E2057" i="13"/>
  <c r="E2056" i="13"/>
  <c r="E2055" i="13"/>
  <c r="E2054" i="13"/>
  <c r="E2053" i="13"/>
  <c r="E2052" i="13"/>
  <c r="E2051" i="13"/>
  <c r="E2050" i="13"/>
  <c r="E2049" i="13"/>
  <c r="E2048" i="13"/>
  <c r="E2047" i="13"/>
  <c r="E2046" i="13"/>
  <c r="E2045" i="13"/>
  <c r="E2044" i="13"/>
  <c r="E2043" i="13"/>
  <c r="E2042" i="13"/>
  <c r="E2041" i="13"/>
  <c r="E2040" i="13"/>
  <c r="E2039" i="13"/>
  <c r="E2038" i="13"/>
  <c r="E2037" i="13"/>
  <c r="E2036" i="13"/>
  <c r="E2035" i="13"/>
  <c r="E2034" i="13"/>
  <c r="E2033" i="13"/>
  <c r="E2032" i="13"/>
  <c r="E2031" i="13"/>
  <c r="E2030" i="13"/>
  <c r="E2029" i="13"/>
  <c r="E2028" i="13"/>
  <c r="E2027" i="13"/>
  <c r="E2026" i="13"/>
  <c r="E2025" i="13"/>
  <c r="E2024" i="13"/>
  <c r="E2023" i="13"/>
  <c r="E2022" i="13"/>
  <c r="E2021" i="13"/>
  <c r="E2020" i="13"/>
  <c r="E2019" i="13"/>
  <c r="E2018" i="13"/>
  <c r="E2017" i="13"/>
  <c r="E2016" i="13"/>
  <c r="E2015" i="13"/>
  <c r="E2014" i="13"/>
  <c r="E2013" i="13"/>
  <c r="E2012" i="13"/>
  <c r="E2011" i="13"/>
  <c r="E2010" i="13"/>
  <c r="E2009" i="13"/>
  <c r="E2008" i="13"/>
  <c r="E2007" i="13"/>
  <c r="E2006" i="13"/>
  <c r="E2005" i="13"/>
  <c r="E2004" i="13"/>
  <c r="E2003" i="13"/>
  <c r="E2002" i="13"/>
  <c r="E2001" i="13"/>
  <c r="E2000" i="13"/>
  <c r="E1999" i="13"/>
  <c r="E1998" i="13"/>
  <c r="E1997" i="13"/>
  <c r="E1996" i="13"/>
  <c r="E1995" i="13"/>
  <c r="E1994" i="13"/>
  <c r="E1993" i="13"/>
  <c r="E1992" i="13"/>
  <c r="E1991" i="13"/>
  <c r="E1990" i="13"/>
  <c r="E1989" i="13"/>
  <c r="E1988" i="13"/>
  <c r="E1987" i="13"/>
  <c r="E1986" i="13"/>
  <c r="E1985" i="13"/>
  <c r="E1984" i="13"/>
  <c r="E1983" i="13"/>
  <c r="E1982" i="13"/>
  <c r="E1981" i="13"/>
  <c r="E1980" i="13"/>
  <c r="E1979" i="13"/>
  <c r="E1978" i="13"/>
  <c r="E1977" i="13"/>
  <c r="E1976" i="13"/>
  <c r="E1975" i="13"/>
  <c r="E1974" i="13"/>
  <c r="E1973" i="13"/>
  <c r="E1972" i="13"/>
  <c r="E1971" i="13"/>
  <c r="E1970" i="13"/>
  <c r="E1969" i="13"/>
  <c r="E1968" i="13"/>
  <c r="E1967" i="13"/>
  <c r="E1966" i="13"/>
  <c r="E1965" i="13"/>
  <c r="E1964" i="13"/>
  <c r="E1963" i="13"/>
  <c r="E1962" i="13"/>
  <c r="E1961" i="13"/>
  <c r="E1960" i="13"/>
  <c r="E1959" i="13"/>
  <c r="E1958" i="13"/>
  <c r="E1957" i="13"/>
  <c r="E1956" i="13"/>
  <c r="E1955" i="13"/>
  <c r="E1954" i="13"/>
  <c r="E1953" i="13"/>
  <c r="E1952" i="13"/>
  <c r="E1951" i="13"/>
  <c r="E1950" i="13"/>
  <c r="E1949" i="13"/>
  <c r="E1948" i="13"/>
  <c r="E1947" i="13"/>
  <c r="E1946" i="13"/>
  <c r="E1945" i="13"/>
  <c r="E1944" i="13"/>
  <c r="E1943" i="13"/>
  <c r="E1942" i="13"/>
  <c r="E1941" i="13"/>
  <c r="E1940" i="13"/>
  <c r="E1939" i="13"/>
  <c r="E1938" i="13"/>
  <c r="E1937" i="13"/>
  <c r="E1936" i="13"/>
  <c r="E1935" i="13"/>
  <c r="E1934" i="13"/>
  <c r="E1933" i="13"/>
  <c r="E1932" i="13"/>
  <c r="E1931" i="13"/>
  <c r="E1930" i="13"/>
  <c r="E1929" i="13"/>
  <c r="E1928" i="13"/>
  <c r="E1927" i="13"/>
  <c r="E1926" i="13"/>
  <c r="E1925" i="13"/>
  <c r="E1924" i="13"/>
  <c r="E1923" i="13"/>
  <c r="E1922" i="13"/>
  <c r="E1921" i="13"/>
  <c r="E1920" i="13"/>
  <c r="E1919" i="13"/>
  <c r="E1918" i="13"/>
  <c r="E1917" i="13"/>
  <c r="E1916" i="13"/>
  <c r="E1915" i="13"/>
  <c r="E1914" i="13"/>
  <c r="E1913" i="13"/>
  <c r="E1912" i="13"/>
  <c r="E1911" i="13"/>
  <c r="E1910" i="13"/>
  <c r="E1909" i="13"/>
  <c r="E1908" i="13"/>
  <c r="E1907" i="13"/>
  <c r="E1906" i="13"/>
  <c r="E1905" i="13"/>
  <c r="E1904" i="13"/>
  <c r="E1903" i="13"/>
  <c r="E1902" i="13"/>
  <c r="E1901" i="13"/>
  <c r="E1900" i="13"/>
  <c r="E1899" i="13"/>
  <c r="E1898" i="13"/>
  <c r="E1897" i="13"/>
  <c r="E1896" i="13"/>
  <c r="E1895" i="13"/>
  <c r="E1894" i="13"/>
  <c r="E1893" i="13"/>
  <c r="E1892" i="13"/>
  <c r="E1891" i="13"/>
  <c r="E1890" i="13"/>
  <c r="E1889" i="13"/>
  <c r="E1888" i="13"/>
  <c r="E1887" i="13"/>
  <c r="E1886" i="13"/>
  <c r="E1885" i="13"/>
  <c r="E1884" i="13"/>
  <c r="E1883" i="13"/>
  <c r="E1882" i="13"/>
  <c r="E1881" i="13"/>
  <c r="E1880" i="13"/>
  <c r="E1879" i="13"/>
  <c r="E1878" i="13"/>
  <c r="E1877" i="13"/>
  <c r="E1876" i="13"/>
  <c r="E1875" i="13"/>
  <c r="E1874" i="13"/>
  <c r="E1873" i="13"/>
  <c r="E1872" i="13"/>
  <c r="E1871" i="13"/>
  <c r="E1870" i="13"/>
  <c r="E1869" i="13"/>
  <c r="E1868" i="13"/>
  <c r="E1867" i="13"/>
  <c r="E1866" i="13"/>
  <c r="E1865" i="13"/>
  <c r="E1864" i="13"/>
  <c r="E1863" i="13"/>
  <c r="E1862" i="13"/>
  <c r="E1861" i="13"/>
  <c r="E1860" i="13"/>
  <c r="E1859" i="13"/>
  <c r="E1858" i="13"/>
  <c r="E1857" i="13"/>
  <c r="E1856" i="13"/>
  <c r="E1855" i="13"/>
  <c r="E1854" i="13"/>
  <c r="E1853" i="13"/>
  <c r="E1852" i="13"/>
  <c r="E1851" i="13"/>
  <c r="E1850" i="13"/>
  <c r="E1849" i="13"/>
  <c r="E1848" i="13"/>
  <c r="E1847" i="13"/>
  <c r="E1846" i="13"/>
  <c r="E1845" i="13"/>
  <c r="E1844" i="13"/>
  <c r="E1843" i="13"/>
  <c r="E1842" i="13"/>
  <c r="E1841" i="13"/>
  <c r="E1840" i="13"/>
  <c r="E1839" i="13"/>
  <c r="E1838" i="13"/>
  <c r="E1837" i="13"/>
  <c r="E1836" i="13"/>
  <c r="E1835" i="13"/>
  <c r="E1834" i="13"/>
  <c r="E1833" i="13"/>
  <c r="E1832" i="13"/>
  <c r="E1831" i="13"/>
  <c r="E1830" i="13"/>
  <c r="E1829" i="13"/>
  <c r="E1828" i="13"/>
  <c r="E1827" i="13"/>
  <c r="E1826" i="13"/>
  <c r="E1825" i="13"/>
  <c r="E1824" i="13"/>
  <c r="E1823" i="13"/>
  <c r="E1822" i="13"/>
  <c r="E1821" i="13"/>
  <c r="E1820" i="13"/>
  <c r="E1819" i="13"/>
  <c r="E1818" i="13"/>
  <c r="E1817" i="13"/>
  <c r="E1816" i="13"/>
  <c r="E1815" i="13"/>
  <c r="E1814" i="13"/>
  <c r="E1813" i="13"/>
  <c r="E1812" i="13"/>
  <c r="E1811" i="13"/>
  <c r="E1810" i="13"/>
  <c r="E1809" i="13"/>
  <c r="E1808" i="13"/>
  <c r="E1807" i="13"/>
  <c r="E1806" i="13"/>
  <c r="E1805" i="13"/>
  <c r="E1804" i="13"/>
  <c r="E1803" i="13"/>
  <c r="E1802" i="13"/>
  <c r="E1801" i="13"/>
  <c r="E1800" i="13"/>
  <c r="E1799" i="13"/>
  <c r="E1798" i="13"/>
  <c r="E1797" i="13"/>
  <c r="E1796" i="13"/>
  <c r="E1795" i="13"/>
  <c r="E1794" i="13"/>
  <c r="E1793" i="13"/>
  <c r="E1792" i="13"/>
  <c r="E1791" i="13"/>
  <c r="E1790" i="13"/>
  <c r="E1789" i="13"/>
  <c r="E1788" i="13"/>
  <c r="E1787" i="13"/>
  <c r="E1786" i="13"/>
  <c r="E1785" i="13"/>
  <c r="E1784" i="13"/>
  <c r="E1783" i="13"/>
  <c r="E1782" i="13"/>
  <c r="E1781" i="13"/>
  <c r="E1780" i="13"/>
  <c r="E1779" i="13"/>
  <c r="E1778" i="13"/>
  <c r="E1777" i="13"/>
  <c r="E1776" i="13"/>
  <c r="E1775" i="13"/>
  <c r="E1774" i="13"/>
  <c r="E1773" i="13"/>
  <c r="E1772" i="13"/>
  <c r="E1771" i="13"/>
  <c r="E1770" i="13"/>
  <c r="E1769" i="13"/>
  <c r="E1768" i="13"/>
  <c r="E1767" i="13"/>
  <c r="E1766" i="13"/>
  <c r="E1765" i="13"/>
  <c r="E1764" i="13"/>
  <c r="E1763" i="13"/>
  <c r="E1762" i="13"/>
  <c r="E1761" i="13"/>
  <c r="E1760" i="13"/>
  <c r="E1759" i="13"/>
  <c r="E1758" i="13"/>
  <c r="E1757" i="13"/>
  <c r="E1756" i="13"/>
  <c r="E1755" i="13"/>
  <c r="E1754" i="13"/>
  <c r="E1753" i="13"/>
  <c r="E1752" i="13"/>
  <c r="E1751" i="13"/>
  <c r="E1750" i="13"/>
  <c r="E1749" i="13"/>
  <c r="E1748" i="13"/>
  <c r="E1747" i="13"/>
  <c r="E1746" i="13"/>
  <c r="E1745" i="13"/>
  <c r="E1744" i="13"/>
  <c r="E1743" i="13"/>
  <c r="E1742" i="13"/>
  <c r="E1741" i="13"/>
  <c r="E1740" i="13"/>
  <c r="E1739" i="13"/>
  <c r="E1738" i="13"/>
  <c r="E1737" i="13"/>
  <c r="E1736" i="13"/>
  <c r="E1735" i="13"/>
  <c r="E1734" i="13"/>
  <c r="E1733" i="13"/>
  <c r="E1732" i="13"/>
  <c r="E1731" i="13"/>
  <c r="E1730" i="13"/>
  <c r="E1729" i="13"/>
  <c r="E1728" i="13"/>
  <c r="E1727" i="13"/>
  <c r="E1726" i="13"/>
  <c r="E1725" i="13"/>
  <c r="E1724" i="13"/>
  <c r="E1723" i="13"/>
  <c r="E1722" i="13"/>
  <c r="E1721" i="13"/>
  <c r="E1720" i="13"/>
  <c r="E1719" i="13"/>
  <c r="E1718" i="13"/>
  <c r="E1717" i="13"/>
  <c r="E1716" i="13"/>
  <c r="E1715" i="13"/>
  <c r="E1714" i="13"/>
  <c r="E1713" i="13"/>
  <c r="E1712" i="13"/>
  <c r="E1711" i="13"/>
  <c r="E1710" i="13"/>
  <c r="E1709" i="13"/>
  <c r="E1708" i="13"/>
  <c r="E1707" i="13"/>
  <c r="E1706" i="13"/>
  <c r="E1705" i="13"/>
  <c r="E1704" i="13"/>
  <c r="E1703" i="13"/>
  <c r="E1702" i="13"/>
  <c r="E1701" i="13"/>
  <c r="E1700" i="13"/>
  <c r="E1699" i="13"/>
  <c r="E1698" i="13"/>
  <c r="E1697" i="13"/>
  <c r="E1696" i="13"/>
  <c r="E1695" i="13"/>
  <c r="E1694" i="13"/>
  <c r="E1693" i="13"/>
  <c r="E1692" i="13"/>
  <c r="E1691" i="13"/>
  <c r="E1690" i="13"/>
  <c r="E1689" i="13"/>
  <c r="E1688" i="13"/>
  <c r="E1687" i="13"/>
  <c r="E1686" i="13"/>
  <c r="E1685" i="13"/>
  <c r="E1684" i="13"/>
  <c r="E1683" i="13"/>
  <c r="E1682" i="13"/>
  <c r="E1681" i="13"/>
  <c r="E1680" i="13"/>
  <c r="E1679" i="13"/>
  <c r="E1678" i="13"/>
  <c r="E1677" i="13"/>
  <c r="E1676" i="13"/>
  <c r="E1675" i="13"/>
  <c r="E1674" i="13"/>
  <c r="E1673" i="13"/>
  <c r="E1672" i="13"/>
  <c r="E1671" i="13"/>
  <c r="E1670" i="13"/>
  <c r="E1669" i="13"/>
  <c r="E1668" i="13"/>
  <c r="E1667" i="13"/>
  <c r="E1666" i="13"/>
  <c r="E1665" i="13"/>
  <c r="E1664" i="13"/>
  <c r="E1663" i="13"/>
  <c r="E1662" i="13"/>
  <c r="E1661" i="13"/>
  <c r="E1660" i="13"/>
  <c r="E1659" i="13"/>
  <c r="E1658" i="13"/>
  <c r="E1657" i="13"/>
  <c r="E1656" i="13"/>
  <c r="E1655" i="13"/>
  <c r="E1654" i="13"/>
  <c r="E1653" i="13"/>
  <c r="E1652" i="13"/>
  <c r="E1651" i="13"/>
  <c r="E1650" i="13"/>
  <c r="E1649" i="13"/>
  <c r="E1648" i="13"/>
  <c r="E1647" i="13"/>
  <c r="E1646" i="13"/>
  <c r="E1645" i="13"/>
  <c r="E1644" i="13"/>
  <c r="E1643" i="13"/>
  <c r="E1642" i="13"/>
  <c r="E1641" i="13"/>
  <c r="E1640" i="13"/>
  <c r="E1639" i="13"/>
  <c r="E1638" i="13"/>
  <c r="E1637" i="13"/>
  <c r="E1636" i="13"/>
  <c r="E1635" i="13"/>
  <c r="E1634" i="13"/>
  <c r="E1633" i="13"/>
  <c r="E1632" i="13"/>
  <c r="E1631" i="13"/>
  <c r="E1630" i="13"/>
  <c r="E1629" i="13"/>
  <c r="E1628" i="13"/>
  <c r="E1627" i="13"/>
  <c r="E1626" i="13"/>
  <c r="E1625" i="13"/>
  <c r="E1624" i="13"/>
  <c r="E1623" i="13"/>
  <c r="E1622" i="13"/>
  <c r="E1621" i="13"/>
  <c r="E1620" i="13"/>
  <c r="E1619" i="13"/>
  <c r="E1618" i="13"/>
  <c r="E1617" i="13"/>
  <c r="E1616" i="13"/>
  <c r="E1615" i="13"/>
  <c r="E1614" i="13"/>
  <c r="E1613" i="13"/>
  <c r="E1612" i="13"/>
  <c r="E1611" i="13"/>
  <c r="E1610" i="13"/>
  <c r="E1609" i="13"/>
  <c r="E1608" i="13"/>
  <c r="E1607" i="13"/>
  <c r="E1606" i="13"/>
  <c r="E1605" i="13"/>
  <c r="E1604" i="13"/>
  <c r="E1603" i="13"/>
  <c r="E1602" i="13"/>
  <c r="E1601" i="13"/>
  <c r="E1600" i="13"/>
  <c r="E1599" i="13"/>
  <c r="E1598" i="13"/>
  <c r="E1597" i="13"/>
  <c r="E1596" i="13"/>
  <c r="E1595" i="13"/>
  <c r="E1594" i="13"/>
  <c r="E1593" i="13"/>
  <c r="E1592" i="13"/>
  <c r="E1591" i="13"/>
  <c r="E1590" i="13"/>
  <c r="E1589" i="13"/>
  <c r="E1588" i="13"/>
  <c r="E1587" i="13"/>
  <c r="E1586" i="13"/>
  <c r="E1585" i="13"/>
  <c r="E1584" i="13"/>
  <c r="E1583" i="13"/>
  <c r="E1582" i="13"/>
  <c r="E1581" i="13"/>
  <c r="E1580" i="13"/>
  <c r="E1579" i="13"/>
  <c r="E1578" i="13"/>
  <c r="E1577" i="13"/>
  <c r="E1576" i="13"/>
  <c r="E1575" i="13"/>
  <c r="E1574" i="13"/>
  <c r="E1573" i="13"/>
  <c r="E1572" i="13"/>
  <c r="E1571" i="13"/>
  <c r="E1570" i="13"/>
  <c r="E1569" i="13"/>
  <c r="E1568" i="13"/>
  <c r="E1567" i="13"/>
  <c r="E1566" i="13"/>
  <c r="E1565" i="13"/>
  <c r="E1564" i="13"/>
  <c r="E1563" i="13"/>
  <c r="E1562" i="13"/>
  <c r="E1561" i="13"/>
  <c r="E1560" i="13"/>
  <c r="E1559" i="13"/>
  <c r="E1558" i="13"/>
  <c r="E1557" i="13"/>
  <c r="E1556" i="13"/>
  <c r="E1555" i="13"/>
  <c r="E1554" i="13"/>
  <c r="E1553" i="13"/>
  <c r="E1552" i="13"/>
  <c r="E1551" i="13"/>
  <c r="E1550" i="13"/>
  <c r="E1549" i="13"/>
  <c r="E1548" i="13"/>
  <c r="E1547" i="13"/>
  <c r="E1546" i="13"/>
  <c r="E1545" i="13"/>
  <c r="E1544" i="13"/>
  <c r="E1543" i="13"/>
  <c r="E1542" i="13"/>
  <c r="E1541" i="13"/>
  <c r="E1540" i="13"/>
  <c r="E1539" i="13"/>
  <c r="E1538" i="13"/>
  <c r="E1537" i="13"/>
  <c r="E1536" i="13"/>
  <c r="E1535" i="13"/>
  <c r="E1534" i="13"/>
  <c r="E1533" i="13"/>
  <c r="E1532" i="13"/>
  <c r="E1531" i="13"/>
  <c r="E1530" i="13"/>
  <c r="E1529" i="13"/>
  <c r="E1528" i="13"/>
  <c r="E1527" i="13"/>
  <c r="E1526" i="13"/>
  <c r="E1525" i="13"/>
  <c r="E1524" i="13"/>
  <c r="E1523" i="13"/>
  <c r="E1522" i="13"/>
  <c r="E1521" i="13"/>
  <c r="E1520" i="13"/>
  <c r="E1519" i="13"/>
  <c r="E1518" i="13"/>
  <c r="E1517" i="13"/>
  <c r="E1516" i="13"/>
  <c r="E1515" i="13"/>
  <c r="E1514" i="13"/>
  <c r="E1513" i="13"/>
  <c r="E1512" i="13"/>
  <c r="E1511" i="13"/>
  <c r="E1510" i="13"/>
  <c r="E1509" i="13"/>
  <c r="E1508" i="13"/>
  <c r="E1507" i="13"/>
  <c r="E1506" i="13"/>
  <c r="E1505" i="13"/>
  <c r="E1504" i="13"/>
  <c r="E1503" i="13"/>
  <c r="E1502" i="13"/>
  <c r="E1501" i="13"/>
  <c r="E1500" i="13"/>
  <c r="E1499" i="13"/>
  <c r="E1498" i="13"/>
  <c r="E1497" i="13"/>
  <c r="E1496" i="13"/>
  <c r="E1495" i="13"/>
  <c r="E1494" i="13"/>
  <c r="E1493" i="13"/>
  <c r="E1492" i="13"/>
  <c r="E1491" i="13"/>
  <c r="E1490" i="13"/>
  <c r="E1489" i="13"/>
  <c r="E1488" i="13"/>
  <c r="E1487" i="13"/>
  <c r="E1486" i="13"/>
  <c r="E1485" i="13"/>
  <c r="E1484" i="13"/>
  <c r="E1483" i="13"/>
  <c r="E1482" i="13"/>
  <c r="E1481" i="13"/>
  <c r="E1480" i="13"/>
  <c r="E1479" i="13"/>
  <c r="E1478" i="13"/>
  <c r="E1477" i="13"/>
  <c r="E1476" i="13"/>
  <c r="E1475" i="13"/>
  <c r="E1474" i="13"/>
  <c r="E1473" i="13"/>
  <c r="E1472" i="13"/>
  <c r="E1471" i="13"/>
  <c r="E1470" i="13"/>
  <c r="E1469" i="13"/>
  <c r="E1468" i="13"/>
  <c r="E1467" i="13"/>
  <c r="E1466" i="13"/>
  <c r="E1465" i="13"/>
  <c r="E1464" i="13"/>
  <c r="E1463" i="13"/>
  <c r="E1462" i="13"/>
  <c r="E1461" i="13"/>
  <c r="E1460" i="13"/>
  <c r="E1459" i="13"/>
  <c r="E1458" i="13"/>
  <c r="E1457" i="13"/>
  <c r="E1456" i="13"/>
  <c r="E1455" i="13"/>
  <c r="E1454" i="13"/>
  <c r="E1453" i="13"/>
  <c r="E1452" i="13"/>
  <c r="E1451" i="13"/>
  <c r="E1450" i="13"/>
  <c r="E1449" i="13"/>
  <c r="E1448" i="13"/>
  <c r="E1447" i="13"/>
  <c r="E1446" i="13"/>
  <c r="E1445" i="13"/>
  <c r="E1444" i="13"/>
  <c r="E1443" i="13"/>
  <c r="E1442" i="13"/>
  <c r="E1441" i="13"/>
  <c r="E1440" i="13"/>
  <c r="E1439" i="13"/>
  <c r="E1438" i="13"/>
  <c r="E1437" i="13"/>
  <c r="E1436" i="13"/>
  <c r="E1435" i="13"/>
  <c r="E1434" i="13"/>
  <c r="E1433" i="13"/>
  <c r="E1432" i="13"/>
  <c r="E1431" i="13"/>
  <c r="E1430" i="13"/>
  <c r="E1429" i="13"/>
  <c r="E1428" i="13"/>
  <c r="E1427" i="13"/>
  <c r="E1426" i="13"/>
  <c r="E1425" i="13"/>
  <c r="E1424" i="13"/>
  <c r="E1423" i="13"/>
  <c r="E1422" i="13"/>
  <c r="E1421" i="13"/>
  <c r="E1420" i="13"/>
  <c r="E1419" i="13"/>
  <c r="E1418" i="13"/>
  <c r="E1417" i="13"/>
  <c r="E1416" i="13"/>
  <c r="E1415" i="13"/>
  <c r="E1414" i="13"/>
  <c r="E1413" i="13"/>
  <c r="E1412" i="13"/>
  <c r="E1411" i="13"/>
  <c r="E1410" i="13"/>
  <c r="E1409" i="13"/>
  <c r="E1408" i="13"/>
  <c r="E1407" i="13"/>
  <c r="E1406" i="13"/>
  <c r="E1405" i="13"/>
  <c r="E1404" i="13"/>
  <c r="E1403" i="13"/>
  <c r="E1402" i="13"/>
  <c r="E1401" i="13"/>
  <c r="E1400" i="13"/>
  <c r="E1399" i="13"/>
  <c r="E1398" i="13"/>
  <c r="E1397" i="13"/>
  <c r="E1396" i="13"/>
  <c r="E1395" i="13"/>
  <c r="E1394" i="13"/>
  <c r="E1393" i="13"/>
  <c r="E1392" i="13"/>
  <c r="E1391" i="13"/>
  <c r="E1390" i="13"/>
  <c r="E1389" i="13"/>
  <c r="E1388" i="13"/>
  <c r="E1387" i="13"/>
  <c r="E1386" i="13"/>
  <c r="E1385" i="13"/>
  <c r="E1384" i="13"/>
  <c r="E1383" i="13"/>
  <c r="E1382" i="13"/>
  <c r="E1381" i="13"/>
  <c r="E1380" i="13"/>
  <c r="E1379" i="13"/>
  <c r="E1378" i="13"/>
  <c r="E1377" i="13"/>
  <c r="E1376" i="13"/>
  <c r="E1375" i="13"/>
  <c r="E1374" i="13"/>
  <c r="E1373" i="13"/>
  <c r="E1372" i="13"/>
  <c r="E1371" i="13"/>
  <c r="E1370" i="13"/>
  <c r="E1369" i="13"/>
  <c r="E1368" i="13"/>
  <c r="E1367" i="13"/>
  <c r="E1366" i="13"/>
  <c r="E1365" i="13"/>
  <c r="E1364" i="13"/>
  <c r="E1363" i="13"/>
  <c r="E1362" i="13"/>
  <c r="E1361" i="13"/>
  <c r="E1360" i="13"/>
  <c r="E1359" i="13"/>
  <c r="E1358" i="13"/>
  <c r="E1357" i="13"/>
  <c r="E1356" i="13"/>
  <c r="E1355" i="13"/>
  <c r="E1354" i="13"/>
  <c r="E1353" i="13"/>
  <c r="E1352" i="13"/>
  <c r="E1351" i="13"/>
  <c r="E1350" i="13"/>
  <c r="E1349" i="13"/>
  <c r="E1348" i="13"/>
  <c r="E1347" i="13"/>
  <c r="E1346" i="13"/>
  <c r="E1345" i="13"/>
  <c r="E1344" i="13"/>
  <c r="E1343" i="13"/>
  <c r="E1342" i="13"/>
  <c r="E1341" i="13"/>
  <c r="E1340" i="13"/>
  <c r="E1339" i="13"/>
  <c r="E1338" i="13"/>
  <c r="E1337" i="13"/>
  <c r="E1336" i="13"/>
  <c r="E1335" i="13"/>
  <c r="E1334" i="13"/>
  <c r="E1333" i="13"/>
  <c r="E1332" i="13"/>
  <c r="E1331" i="13"/>
  <c r="E1330" i="13"/>
  <c r="E1329" i="13"/>
  <c r="E1328" i="13"/>
  <c r="E1327" i="13"/>
  <c r="E1326" i="13"/>
  <c r="E1325" i="13"/>
  <c r="E1324" i="13"/>
  <c r="E1323" i="13"/>
  <c r="E1322" i="13"/>
  <c r="E1321" i="13"/>
  <c r="E1320" i="13"/>
  <c r="E1319" i="13"/>
  <c r="E1318" i="13"/>
  <c r="E1317" i="13"/>
  <c r="E1316" i="13"/>
  <c r="E1315" i="13"/>
  <c r="E1314" i="13"/>
  <c r="E1313" i="13"/>
  <c r="E1312" i="13"/>
  <c r="E1311" i="13"/>
  <c r="E1310" i="13"/>
  <c r="E1309" i="13"/>
  <c r="E1308" i="13"/>
  <c r="E1307" i="13"/>
  <c r="E1306" i="13"/>
  <c r="E1305" i="13"/>
  <c r="E1304" i="13"/>
  <c r="E1303" i="13"/>
  <c r="E1302" i="13"/>
  <c r="E1301" i="13"/>
  <c r="E1300" i="13"/>
  <c r="E1299" i="13"/>
  <c r="E1298" i="13"/>
  <c r="E1297" i="13"/>
  <c r="E1296" i="13"/>
  <c r="E1295" i="13"/>
  <c r="E1294" i="13"/>
  <c r="E1293" i="13"/>
  <c r="E1292" i="13"/>
  <c r="E1291" i="13"/>
  <c r="E1290" i="13"/>
  <c r="E1289" i="13"/>
  <c r="E1288" i="13"/>
  <c r="E1287" i="13"/>
  <c r="E1286" i="13"/>
  <c r="E1285" i="13"/>
  <c r="E1284" i="13"/>
  <c r="E1283" i="13"/>
  <c r="E1282" i="13"/>
  <c r="E1281" i="13"/>
  <c r="E1280" i="13"/>
  <c r="E1279" i="13"/>
  <c r="E1278" i="13"/>
  <c r="E1277" i="13"/>
  <c r="E1276" i="13"/>
  <c r="E1275" i="13"/>
  <c r="E1274" i="13"/>
  <c r="E1273" i="13"/>
  <c r="E1272" i="13"/>
  <c r="E1271" i="13"/>
  <c r="E1270" i="13"/>
  <c r="E1269" i="13"/>
  <c r="E1268" i="13"/>
  <c r="E1267" i="13"/>
  <c r="E1266" i="13"/>
  <c r="E1265" i="13"/>
  <c r="E1264" i="13"/>
  <c r="E1263" i="13"/>
  <c r="E1262" i="13"/>
  <c r="E1261" i="13"/>
  <c r="E1260" i="13"/>
  <c r="E1259" i="13"/>
  <c r="E1258" i="13"/>
  <c r="E1257" i="13"/>
  <c r="E1256" i="13"/>
  <c r="E1255" i="13"/>
  <c r="E1254" i="13"/>
  <c r="E1253" i="13"/>
  <c r="E1252" i="13"/>
  <c r="E1251" i="13"/>
  <c r="E1250" i="13"/>
  <c r="E1249" i="13"/>
  <c r="E1248" i="13"/>
  <c r="E1247" i="13"/>
  <c r="E1246" i="13"/>
  <c r="E1245" i="13"/>
  <c r="E1244" i="13"/>
  <c r="E1243" i="13"/>
  <c r="E1242" i="13"/>
  <c r="E1241" i="13"/>
  <c r="E1240" i="13"/>
  <c r="E1239" i="13"/>
  <c r="E1238" i="13"/>
  <c r="E1237" i="13"/>
  <c r="E1236" i="13"/>
  <c r="E1235" i="13"/>
  <c r="E1234" i="13"/>
  <c r="E1233" i="13"/>
  <c r="E1232" i="13"/>
  <c r="E1231" i="13"/>
  <c r="E1230" i="13"/>
  <c r="E1229" i="13"/>
  <c r="E1228" i="13"/>
  <c r="E1227" i="13"/>
  <c r="E1226" i="13"/>
  <c r="E1225" i="13"/>
  <c r="E1224" i="13"/>
  <c r="E1223" i="13"/>
  <c r="E1222" i="13"/>
  <c r="E1221" i="13"/>
  <c r="E1220" i="13"/>
  <c r="E1219" i="13"/>
  <c r="E1218" i="13"/>
  <c r="E1217" i="13"/>
  <c r="E1216" i="13"/>
  <c r="E1215" i="13"/>
  <c r="E1214" i="13"/>
  <c r="E1213" i="13"/>
  <c r="E1212" i="13"/>
  <c r="E1211" i="13"/>
  <c r="E1210" i="13"/>
  <c r="E1209" i="13"/>
  <c r="E1208" i="13"/>
  <c r="E1207" i="13"/>
  <c r="E1206" i="13"/>
  <c r="E1205" i="13"/>
  <c r="E1204" i="13"/>
  <c r="E1203" i="13"/>
  <c r="E1202" i="13"/>
  <c r="E1201" i="13"/>
  <c r="E1200" i="13"/>
  <c r="E1199" i="13"/>
  <c r="E1198" i="13"/>
  <c r="E1197" i="13"/>
  <c r="E1196" i="13"/>
  <c r="E1195" i="13"/>
  <c r="E1194" i="13"/>
  <c r="E1193" i="13"/>
  <c r="E1192" i="13"/>
  <c r="E1191" i="13"/>
  <c r="E1190" i="13"/>
  <c r="E1189" i="13"/>
  <c r="E1188" i="13"/>
  <c r="E1187" i="13"/>
  <c r="E1186" i="13"/>
  <c r="E1185" i="13"/>
  <c r="E1184" i="13"/>
  <c r="E1183" i="13"/>
  <c r="E1182" i="13"/>
  <c r="E1181" i="13"/>
  <c r="E1180" i="13"/>
  <c r="E1179" i="13"/>
  <c r="E1178" i="13"/>
  <c r="E1177" i="13"/>
  <c r="E1176" i="13"/>
  <c r="E1175" i="13"/>
  <c r="E1174" i="13"/>
  <c r="E1173" i="13"/>
  <c r="E1172" i="13"/>
  <c r="E1171" i="13"/>
  <c r="E1170" i="13"/>
  <c r="E1169" i="13"/>
  <c r="E1168" i="13"/>
  <c r="E1167" i="13"/>
  <c r="E1166" i="13"/>
  <c r="E1165" i="13"/>
  <c r="E1164" i="13"/>
  <c r="E1163" i="13"/>
  <c r="E1162" i="13"/>
  <c r="E1161" i="13"/>
  <c r="E1160" i="13"/>
  <c r="E1159" i="13"/>
  <c r="E1158" i="13"/>
  <c r="E1157" i="13"/>
  <c r="E1156" i="13"/>
  <c r="E1155" i="13"/>
  <c r="E1154" i="13"/>
  <c r="E1153" i="13"/>
  <c r="E1152" i="13"/>
  <c r="E1151" i="13"/>
  <c r="E1150" i="13"/>
  <c r="E1149" i="13"/>
  <c r="E1148" i="13"/>
  <c r="E1147" i="13"/>
  <c r="E1146" i="13"/>
  <c r="E1145" i="13"/>
  <c r="E1144" i="13"/>
  <c r="E1143" i="13"/>
  <c r="E1142" i="13"/>
  <c r="E1141" i="13"/>
  <c r="E1140" i="13"/>
  <c r="E1139" i="13"/>
  <c r="E1138" i="13"/>
  <c r="E1137" i="13"/>
  <c r="E1136" i="13"/>
  <c r="E1135" i="13"/>
  <c r="E1134" i="13"/>
  <c r="E1133" i="13"/>
  <c r="E1132" i="13"/>
  <c r="E1131" i="13"/>
  <c r="E1130" i="13"/>
  <c r="E1129" i="13"/>
  <c r="E1128" i="13"/>
  <c r="E1127" i="13"/>
  <c r="E1126" i="13"/>
  <c r="E1125" i="13"/>
  <c r="E1124" i="13"/>
  <c r="E1123" i="13"/>
  <c r="E1122" i="13"/>
  <c r="E1121" i="13"/>
  <c r="E1120" i="13"/>
  <c r="E1119" i="13"/>
  <c r="E1118" i="13"/>
  <c r="E1117" i="13"/>
  <c r="E1116" i="13"/>
  <c r="E1115" i="13"/>
  <c r="E1114" i="13"/>
  <c r="E1113" i="13"/>
  <c r="E1112" i="13"/>
  <c r="E1111" i="13"/>
  <c r="E1110" i="13"/>
  <c r="E1109" i="13"/>
  <c r="E1108" i="13"/>
  <c r="E1107" i="13"/>
  <c r="E1106" i="13"/>
  <c r="E1105" i="13"/>
  <c r="E1104" i="13"/>
  <c r="E1103" i="13"/>
  <c r="E1102" i="13"/>
  <c r="E1101" i="13"/>
  <c r="E1100" i="13"/>
  <c r="E1099" i="13"/>
  <c r="E1098" i="13"/>
  <c r="E1097" i="13"/>
  <c r="E1096" i="13"/>
  <c r="E1095" i="13"/>
  <c r="E1094" i="13"/>
  <c r="E1093" i="13"/>
  <c r="E1092" i="13"/>
  <c r="E1091" i="13"/>
  <c r="E1090" i="13"/>
  <c r="E1089" i="13"/>
  <c r="E1088" i="13"/>
  <c r="E1087" i="13"/>
  <c r="E1086" i="13"/>
  <c r="E1085" i="13"/>
  <c r="E1084" i="13"/>
  <c r="E1083" i="13"/>
  <c r="E1082" i="13"/>
  <c r="E1081" i="13"/>
  <c r="E1080" i="13"/>
  <c r="E1079" i="13"/>
  <c r="E1078" i="13"/>
  <c r="E1077" i="13"/>
  <c r="E1076" i="13"/>
  <c r="E1075" i="13"/>
  <c r="E1074" i="13"/>
  <c r="E1073" i="13"/>
  <c r="E1072" i="13"/>
  <c r="E1071" i="13"/>
  <c r="E1070" i="13"/>
  <c r="E1069" i="13"/>
  <c r="E1068" i="13"/>
  <c r="E1067" i="13"/>
  <c r="E1066" i="13"/>
  <c r="E1065" i="13"/>
  <c r="E1064" i="13"/>
  <c r="E1063" i="13"/>
  <c r="E1062" i="13"/>
  <c r="E1061" i="13"/>
  <c r="E1060" i="13"/>
  <c r="E1059" i="13"/>
  <c r="E1058" i="13"/>
  <c r="E1057" i="13"/>
  <c r="E1056" i="13"/>
  <c r="E1055" i="13"/>
  <c r="E1054" i="13"/>
  <c r="E1053" i="13"/>
  <c r="E1052" i="13"/>
  <c r="E1051" i="13"/>
  <c r="E1050" i="13"/>
  <c r="E1049" i="13"/>
  <c r="E1048" i="13"/>
  <c r="E1047" i="13"/>
  <c r="E1046" i="13"/>
  <c r="E1045" i="13"/>
  <c r="E1044" i="13"/>
  <c r="E1043" i="13"/>
  <c r="E1042" i="13"/>
  <c r="E1041" i="13"/>
  <c r="E1040" i="13"/>
  <c r="E1039" i="13"/>
  <c r="E1038" i="13"/>
  <c r="E1037" i="13"/>
  <c r="E1036" i="13"/>
  <c r="E1035" i="13"/>
  <c r="E1034" i="13"/>
  <c r="E1033" i="13"/>
  <c r="E1032" i="13"/>
  <c r="E1031" i="13"/>
  <c r="E1030" i="13"/>
  <c r="E1029" i="13"/>
  <c r="E1028" i="13"/>
  <c r="E1027" i="13"/>
  <c r="E1026" i="13"/>
  <c r="E1025" i="13"/>
  <c r="E1024" i="13"/>
  <c r="E1023" i="13"/>
  <c r="E1022" i="13"/>
  <c r="E1021" i="13"/>
  <c r="E1020" i="13"/>
  <c r="E1019" i="13"/>
  <c r="E1018" i="13"/>
  <c r="E1017" i="13"/>
  <c r="E1016" i="13"/>
  <c r="E1015" i="13"/>
  <c r="E1014" i="13"/>
  <c r="E1013" i="13"/>
  <c r="E1012" i="13"/>
  <c r="E1011" i="13"/>
  <c r="E1010" i="13"/>
  <c r="E1009" i="13"/>
  <c r="E1008" i="13"/>
  <c r="E1007" i="13"/>
  <c r="E1006" i="13"/>
  <c r="E1005" i="13"/>
  <c r="E1004" i="13"/>
  <c r="E1003" i="13"/>
  <c r="E1002" i="13"/>
  <c r="E1001" i="13"/>
  <c r="E1000" i="13"/>
  <c r="E999" i="13"/>
  <c r="E998" i="13"/>
  <c r="E997" i="13"/>
  <c r="E996" i="13"/>
  <c r="E995" i="13"/>
  <c r="E994" i="13"/>
  <c r="E993" i="13"/>
  <c r="E992" i="13"/>
  <c r="E991" i="13"/>
  <c r="E990" i="13"/>
  <c r="E989" i="13"/>
  <c r="E988" i="13"/>
  <c r="E987" i="13"/>
  <c r="E986" i="13"/>
  <c r="E985" i="13"/>
  <c r="E984" i="13"/>
  <c r="E983" i="13"/>
  <c r="E982" i="13"/>
  <c r="E981" i="13"/>
  <c r="E980" i="13"/>
  <c r="E979" i="13"/>
  <c r="E978" i="13"/>
  <c r="E977" i="13"/>
  <c r="E976" i="13"/>
  <c r="E975" i="13"/>
  <c r="E974" i="13"/>
  <c r="E973" i="13"/>
  <c r="E972" i="13"/>
  <c r="E971" i="13"/>
  <c r="E970" i="13"/>
  <c r="E969" i="13"/>
  <c r="E968" i="13"/>
  <c r="E967" i="13"/>
  <c r="E966" i="13"/>
  <c r="E965" i="13"/>
  <c r="E964" i="13"/>
  <c r="E963" i="13"/>
  <c r="E962" i="13"/>
  <c r="E961" i="13"/>
  <c r="E960" i="13"/>
  <c r="E959" i="13"/>
  <c r="E958" i="13"/>
  <c r="E957" i="13"/>
  <c r="E956" i="13"/>
  <c r="E955" i="13"/>
  <c r="E954" i="13"/>
  <c r="E953" i="13"/>
  <c r="E952" i="13"/>
  <c r="E951" i="13"/>
  <c r="E950" i="13"/>
  <c r="E949" i="13"/>
  <c r="E948" i="13"/>
  <c r="E947" i="13"/>
  <c r="E946" i="13"/>
  <c r="E945" i="13"/>
  <c r="E944" i="13"/>
  <c r="E943" i="13"/>
  <c r="E942" i="13"/>
  <c r="E941" i="13"/>
  <c r="E940" i="13"/>
  <c r="E939" i="13"/>
  <c r="E938" i="13"/>
  <c r="E937" i="13"/>
  <c r="E936" i="13"/>
  <c r="E935" i="13"/>
  <c r="E934" i="13"/>
  <c r="E933" i="13"/>
  <c r="E932" i="13"/>
  <c r="E931" i="13"/>
  <c r="E930" i="13"/>
  <c r="E929" i="13"/>
  <c r="E928" i="13"/>
  <c r="E927" i="13"/>
  <c r="E926" i="13"/>
  <c r="E925" i="13"/>
  <c r="E924" i="13"/>
  <c r="E923" i="13"/>
  <c r="E922" i="13"/>
  <c r="E921" i="13"/>
  <c r="E920" i="13"/>
  <c r="E919" i="13"/>
  <c r="E918" i="13"/>
  <c r="E917" i="13"/>
  <c r="E916" i="13"/>
  <c r="E915" i="13"/>
  <c r="E914" i="13"/>
  <c r="E913" i="13"/>
  <c r="E912" i="13"/>
  <c r="E911" i="13"/>
  <c r="E910" i="13"/>
  <c r="E909" i="13"/>
  <c r="E908" i="13"/>
  <c r="E907" i="13"/>
  <c r="E906" i="13"/>
  <c r="E905" i="13"/>
  <c r="E904" i="13"/>
  <c r="E903" i="13"/>
  <c r="E902" i="13"/>
  <c r="E901" i="13"/>
  <c r="E900" i="13"/>
  <c r="E899" i="13"/>
  <c r="E898" i="13"/>
  <c r="E897" i="13"/>
  <c r="E896" i="13"/>
  <c r="E895" i="13"/>
  <c r="E894" i="13"/>
  <c r="E893" i="13"/>
  <c r="E892" i="13"/>
  <c r="E891" i="13"/>
  <c r="E890" i="13"/>
  <c r="E889" i="13"/>
  <c r="E888" i="13"/>
  <c r="E887" i="13"/>
  <c r="E886" i="13"/>
  <c r="E885" i="13"/>
  <c r="E884" i="13"/>
  <c r="E883" i="13"/>
  <c r="E882" i="13"/>
  <c r="E881" i="13"/>
  <c r="E880" i="13"/>
  <c r="E879" i="13"/>
  <c r="E878" i="13"/>
  <c r="E877" i="13"/>
  <c r="E876" i="13"/>
  <c r="E875" i="13"/>
  <c r="E874" i="13"/>
  <c r="E873" i="13"/>
  <c r="E872" i="13"/>
  <c r="E871" i="13"/>
  <c r="E870" i="13"/>
  <c r="E869" i="13"/>
  <c r="E868" i="13"/>
  <c r="E867" i="13"/>
  <c r="E866" i="13"/>
  <c r="E865" i="13"/>
  <c r="E864" i="13"/>
  <c r="E863" i="13"/>
  <c r="E862" i="13"/>
  <c r="E861" i="13"/>
  <c r="E860" i="13"/>
  <c r="E859" i="13"/>
  <c r="E858" i="13"/>
  <c r="E857" i="13"/>
  <c r="E856" i="13"/>
  <c r="E855" i="13"/>
  <c r="E854" i="13"/>
  <c r="E853" i="13"/>
  <c r="E852" i="13"/>
  <c r="E851" i="13"/>
  <c r="E850" i="13"/>
  <c r="E849" i="13"/>
  <c r="E848" i="13"/>
  <c r="E847" i="13"/>
  <c r="E846" i="13"/>
  <c r="E845" i="13"/>
  <c r="E844" i="13"/>
  <c r="E843" i="13"/>
  <c r="E842" i="13"/>
  <c r="E841" i="13"/>
  <c r="E840" i="13"/>
  <c r="E839" i="13"/>
  <c r="E838" i="13"/>
  <c r="E837" i="13"/>
  <c r="E836" i="13"/>
  <c r="E835" i="13"/>
  <c r="E834" i="13"/>
  <c r="E833" i="13"/>
  <c r="E832" i="13"/>
  <c r="E831" i="13"/>
  <c r="E830" i="13"/>
  <c r="E829" i="13"/>
  <c r="E828" i="13"/>
  <c r="E827" i="13"/>
  <c r="E826" i="13"/>
  <c r="E825" i="13"/>
  <c r="E824" i="13"/>
  <c r="E823" i="13"/>
  <c r="E822" i="13"/>
  <c r="E821" i="13"/>
  <c r="E820" i="13"/>
  <c r="E819" i="13"/>
  <c r="E818" i="13"/>
  <c r="E817" i="13"/>
  <c r="E816" i="13"/>
  <c r="E815" i="13"/>
  <c r="E814" i="13"/>
  <c r="E813" i="13"/>
  <c r="E812" i="13"/>
  <c r="E811" i="13"/>
  <c r="E810" i="13"/>
  <c r="E809" i="13"/>
  <c r="E808" i="13"/>
  <c r="E807" i="13"/>
  <c r="E806" i="13"/>
  <c r="E805" i="13"/>
  <c r="E804" i="13"/>
  <c r="E803" i="13"/>
  <c r="E802" i="13"/>
  <c r="E801" i="13"/>
  <c r="E800" i="13"/>
  <c r="E799" i="13"/>
  <c r="E798" i="13"/>
  <c r="E797" i="13"/>
  <c r="E796" i="13"/>
  <c r="E795" i="13"/>
  <c r="E794" i="13"/>
  <c r="E793" i="13"/>
  <c r="E792" i="13"/>
  <c r="E791" i="13"/>
  <c r="E790" i="13"/>
  <c r="E789" i="13"/>
  <c r="E788" i="13"/>
  <c r="E787" i="13"/>
  <c r="E786" i="13"/>
  <c r="E785" i="13"/>
  <c r="E784" i="13"/>
  <c r="E783" i="13"/>
  <c r="E782" i="13"/>
  <c r="E781" i="13"/>
  <c r="E780" i="13"/>
  <c r="E779" i="13"/>
  <c r="E778" i="13"/>
  <c r="E777" i="13"/>
  <c r="E776" i="13"/>
  <c r="E775" i="13"/>
  <c r="E774" i="13"/>
  <c r="E773" i="13"/>
  <c r="E772" i="13"/>
  <c r="E771" i="13"/>
  <c r="E770" i="13"/>
  <c r="E769" i="13"/>
  <c r="E768" i="13"/>
  <c r="E767" i="13"/>
  <c r="E766" i="13"/>
  <c r="E765" i="13"/>
  <c r="E764" i="13"/>
  <c r="E763" i="13"/>
  <c r="E762" i="13"/>
  <c r="E761" i="13"/>
  <c r="E760" i="13"/>
  <c r="E759" i="13"/>
  <c r="E758" i="13"/>
  <c r="E757" i="13"/>
  <c r="E756" i="13"/>
  <c r="E755" i="13"/>
  <c r="E754" i="13"/>
  <c r="E753" i="13"/>
  <c r="E752" i="13"/>
  <c r="E751" i="13"/>
  <c r="E750" i="13"/>
  <c r="E749" i="13"/>
  <c r="E748" i="13"/>
  <c r="E747" i="13"/>
  <c r="E746" i="13"/>
  <c r="E745" i="13"/>
  <c r="E744" i="13"/>
  <c r="E743" i="13"/>
  <c r="E742" i="13"/>
  <c r="E741" i="13"/>
  <c r="E740" i="13"/>
  <c r="E739" i="13"/>
  <c r="E738" i="13"/>
  <c r="E737" i="13"/>
  <c r="E736" i="13"/>
  <c r="E735" i="13"/>
  <c r="E734" i="13"/>
  <c r="E733" i="13"/>
  <c r="E732" i="13"/>
  <c r="E731" i="13"/>
  <c r="E730" i="13"/>
  <c r="E729" i="13"/>
  <c r="E728" i="13"/>
  <c r="E727" i="13"/>
  <c r="E726" i="13"/>
  <c r="E725" i="13"/>
  <c r="E724" i="13"/>
  <c r="E723" i="13"/>
  <c r="E722" i="13"/>
  <c r="E721" i="13"/>
  <c r="E720" i="13"/>
  <c r="E719" i="13"/>
  <c r="E718" i="13"/>
  <c r="E717" i="13"/>
  <c r="E716" i="13"/>
  <c r="E715" i="13"/>
  <c r="E714" i="13"/>
  <c r="E713" i="13"/>
  <c r="E712" i="13"/>
  <c r="E711" i="13"/>
  <c r="E710" i="13"/>
  <c r="E709" i="13"/>
  <c r="E708" i="13"/>
  <c r="E707" i="13"/>
  <c r="E706" i="13"/>
  <c r="E705" i="13"/>
  <c r="E704" i="13"/>
  <c r="E703" i="13"/>
  <c r="E702" i="13"/>
  <c r="E701" i="13"/>
  <c r="E700" i="13"/>
  <c r="E699" i="13"/>
  <c r="E698" i="13"/>
  <c r="E697" i="13"/>
  <c r="E696" i="13"/>
  <c r="E695" i="13"/>
  <c r="E694" i="13"/>
  <c r="E693" i="13"/>
  <c r="E692" i="13"/>
  <c r="E691" i="13"/>
  <c r="E690" i="13"/>
  <c r="E689" i="13"/>
  <c r="E688" i="13"/>
  <c r="E687" i="13"/>
  <c r="E686" i="13"/>
  <c r="E685" i="13"/>
  <c r="E684" i="13"/>
  <c r="E683" i="13"/>
  <c r="E682" i="13"/>
  <c r="E681" i="13"/>
  <c r="E680" i="13"/>
  <c r="E679" i="13"/>
  <c r="E678" i="13"/>
  <c r="E677" i="13"/>
  <c r="E676" i="13"/>
  <c r="E675" i="13"/>
  <c r="E674" i="13"/>
  <c r="E673" i="13"/>
  <c r="E672" i="13"/>
  <c r="E671" i="13"/>
  <c r="E670" i="13"/>
  <c r="E669" i="13"/>
  <c r="E668" i="13"/>
  <c r="E667" i="13"/>
  <c r="E666" i="13"/>
  <c r="E665" i="13"/>
  <c r="E664" i="13"/>
  <c r="E663" i="13"/>
  <c r="E662" i="13"/>
  <c r="E661" i="13"/>
  <c r="E660" i="13"/>
  <c r="E659" i="13"/>
  <c r="E658" i="13"/>
  <c r="E657" i="13"/>
  <c r="E656" i="13"/>
  <c r="E655" i="13"/>
  <c r="E654" i="13"/>
  <c r="E653" i="13"/>
  <c r="E652" i="13"/>
  <c r="E651" i="13"/>
  <c r="E650" i="13"/>
  <c r="E649" i="13"/>
  <c r="E648" i="13"/>
  <c r="E647" i="13"/>
  <c r="E646" i="13"/>
  <c r="E645" i="13"/>
  <c r="E644" i="13"/>
  <c r="E643" i="13"/>
  <c r="E642" i="13"/>
  <c r="E641" i="13"/>
  <c r="E640" i="13"/>
  <c r="E639" i="13"/>
  <c r="E638" i="13"/>
  <c r="E637" i="13"/>
  <c r="E636" i="13"/>
  <c r="E635" i="13"/>
  <c r="E634" i="13"/>
  <c r="E633" i="13"/>
  <c r="E632" i="13"/>
  <c r="E631" i="13"/>
  <c r="E630" i="13"/>
  <c r="E629" i="13"/>
  <c r="E628" i="13"/>
  <c r="E627" i="13"/>
  <c r="E626" i="13"/>
  <c r="E625" i="13"/>
  <c r="E624" i="13"/>
  <c r="E623" i="13"/>
  <c r="E622" i="13"/>
  <c r="E621" i="13"/>
  <c r="E620" i="13"/>
  <c r="E619" i="13"/>
  <c r="E618" i="13"/>
  <c r="E617" i="13"/>
  <c r="E616" i="13"/>
  <c r="E615" i="13"/>
  <c r="E614" i="13"/>
  <c r="E613" i="13"/>
  <c r="E612" i="13"/>
  <c r="E611" i="13"/>
  <c r="E610" i="13"/>
  <c r="E609" i="13"/>
  <c r="E608" i="13"/>
  <c r="E607" i="13"/>
  <c r="E606" i="13"/>
  <c r="E605" i="13"/>
  <c r="E604" i="13"/>
  <c r="E603" i="13"/>
  <c r="E602" i="13"/>
  <c r="E601" i="13"/>
  <c r="E600" i="13"/>
  <c r="E599" i="13"/>
  <c r="E598" i="13"/>
  <c r="E597" i="13"/>
  <c r="E596" i="13"/>
  <c r="E595" i="13"/>
  <c r="E594" i="13"/>
  <c r="E593" i="13"/>
  <c r="E592" i="13"/>
  <c r="E591" i="13"/>
  <c r="E590" i="13"/>
  <c r="E589" i="13"/>
  <c r="E588" i="13"/>
  <c r="E587" i="13"/>
  <c r="E586" i="13"/>
  <c r="E585" i="13"/>
  <c r="E584" i="13"/>
  <c r="E583" i="13"/>
  <c r="E582" i="13"/>
  <c r="E581" i="13"/>
  <c r="E580" i="13"/>
  <c r="E579" i="13"/>
  <c r="E578" i="13"/>
  <c r="E577" i="13"/>
  <c r="E576" i="13"/>
  <c r="E575" i="13"/>
  <c r="E574" i="13"/>
  <c r="E573" i="13"/>
  <c r="E572" i="13"/>
  <c r="E571" i="13"/>
  <c r="E570" i="13"/>
  <c r="E569" i="13"/>
  <c r="E568" i="13"/>
  <c r="E567" i="13"/>
  <c r="E566" i="13"/>
  <c r="E565" i="13"/>
  <c r="E564" i="13"/>
  <c r="E563" i="13"/>
  <c r="E562" i="13"/>
  <c r="E561" i="13"/>
  <c r="E560" i="13"/>
  <c r="E559" i="13"/>
  <c r="E558" i="13"/>
  <c r="E557" i="13"/>
  <c r="E556" i="13"/>
  <c r="E555" i="13"/>
  <c r="E554" i="13"/>
  <c r="E553" i="13"/>
  <c r="E552" i="13"/>
  <c r="E551" i="13"/>
  <c r="E550" i="13"/>
  <c r="E549" i="13"/>
  <c r="E548" i="13"/>
  <c r="E547" i="13"/>
  <c r="E546" i="13"/>
  <c r="E545" i="13"/>
  <c r="E544" i="13"/>
  <c r="E543" i="13"/>
  <c r="E542" i="13"/>
  <c r="E541" i="13"/>
  <c r="E540" i="13"/>
  <c r="E539" i="13"/>
  <c r="E538" i="13"/>
  <c r="E537" i="13"/>
  <c r="E536" i="13"/>
  <c r="E535" i="13"/>
  <c r="E534" i="13"/>
  <c r="E533" i="13"/>
  <c r="E532" i="13"/>
  <c r="E531" i="13"/>
  <c r="E530" i="13"/>
  <c r="E529" i="13"/>
  <c r="E528" i="13"/>
  <c r="E527" i="13"/>
  <c r="E526" i="13"/>
  <c r="E525" i="13"/>
  <c r="E524" i="13"/>
  <c r="E523" i="13"/>
  <c r="E522" i="13"/>
  <c r="E521" i="13"/>
  <c r="E520" i="13"/>
  <c r="E519" i="13"/>
  <c r="E518" i="13"/>
  <c r="E517" i="13"/>
  <c r="E516" i="13"/>
  <c r="E515" i="13"/>
  <c r="E514" i="13"/>
  <c r="E513" i="13"/>
  <c r="E512" i="13"/>
  <c r="E511" i="13"/>
  <c r="E510" i="13"/>
  <c r="E509" i="13"/>
  <c r="E508" i="13"/>
  <c r="E507" i="13"/>
  <c r="E506" i="13"/>
  <c r="E505" i="13"/>
  <c r="E504" i="13"/>
  <c r="E503" i="13"/>
  <c r="E502" i="13"/>
  <c r="E501" i="13"/>
  <c r="E500" i="13"/>
  <c r="E499" i="13"/>
  <c r="E498" i="13"/>
  <c r="E497" i="13"/>
  <c r="E496" i="13"/>
  <c r="E495" i="13"/>
  <c r="E494" i="13"/>
  <c r="E493" i="13"/>
  <c r="E492" i="13"/>
  <c r="E491" i="13"/>
  <c r="E490" i="13"/>
  <c r="E489" i="13"/>
  <c r="E488" i="13"/>
  <c r="E487" i="13"/>
  <c r="E486" i="13"/>
  <c r="E485" i="13"/>
  <c r="E484" i="13"/>
  <c r="E483" i="13"/>
  <c r="E482" i="13"/>
  <c r="E481" i="13"/>
  <c r="E480" i="13"/>
  <c r="E479" i="13"/>
  <c r="E478" i="13"/>
  <c r="E477" i="13"/>
  <c r="E476" i="13"/>
  <c r="E475" i="13"/>
  <c r="E474" i="13"/>
  <c r="E473" i="13"/>
  <c r="E472" i="13"/>
  <c r="E471" i="13"/>
  <c r="E470" i="13"/>
  <c r="E469" i="13"/>
  <c r="E468" i="13"/>
  <c r="E467" i="13"/>
  <c r="E466" i="13"/>
  <c r="E465" i="13"/>
  <c r="E464" i="13"/>
  <c r="E463" i="13"/>
  <c r="E462" i="13"/>
  <c r="E461" i="13"/>
  <c r="E460" i="13"/>
  <c r="E459" i="13"/>
  <c r="E458" i="13"/>
  <c r="E457" i="13"/>
  <c r="E456" i="13"/>
  <c r="E455" i="13"/>
  <c r="E454" i="13"/>
  <c r="E453" i="13"/>
  <c r="E452" i="13"/>
  <c r="E451" i="13"/>
  <c r="E450" i="13"/>
  <c r="E449" i="13"/>
  <c r="E448" i="13"/>
  <c r="E447" i="13"/>
  <c r="E446" i="13"/>
  <c r="E445" i="13"/>
  <c r="E444" i="13"/>
  <c r="E443" i="13"/>
  <c r="E442" i="13"/>
  <c r="E441" i="13"/>
  <c r="E440" i="13"/>
  <c r="E439" i="13"/>
  <c r="E438" i="13"/>
  <c r="E437" i="13"/>
  <c r="E436" i="13"/>
  <c r="E435" i="13"/>
  <c r="E434" i="13"/>
  <c r="E433" i="13"/>
  <c r="E432" i="13"/>
  <c r="E431" i="13"/>
  <c r="E430" i="13"/>
  <c r="E429" i="13"/>
  <c r="E428" i="13"/>
  <c r="E427" i="13"/>
  <c r="E426" i="13"/>
  <c r="E425" i="13"/>
  <c r="E424" i="13"/>
  <c r="E423" i="13"/>
  <c r="E422" i="13"/>
  <c r="E421" i="13"/>
  <c r="E420" i="13"/>
  <c r="E419" i="13"/>
  <c r="E418" i="13"/>
  <c r="E417" i="13"/>
  <c r="E416" i="13"/>
  <c r="E415" i="13"/>
  <c r="E414" i="13"/>
  <c r="E413" i="13"/>
  <c r="E412" i="13"/>
  <c r="E411" i="13"/>
  <c r="E410" i="13"/>
  <c r="E409" i="13"/>
  <c r="E408" i="13"/>
  <c r="E407" i="13"/>
  <c r="E406" i="13"/>
  <c r="E405" i="13"/>
  <c r="E404" i="13"/>
  <c r="E403" i="13"/>
  <c r="E402" i="13"/>
  <c r="E401" i="13"/>
  <c r="E400" i="13"/>
  <c r="E399" i="13"/>
  <c r="E398" i="13"/>
  <c r="E397" i="13"/>
  <c r="E396" i="13"/>
  <c r="E395" i="13"/>
  <c r="E394" i="13"/>
  <c r="E393" i="13"/>
  <c r="E392" i="13"/>
  <c r="E391" i="13"/>
  <c r="E390" i="13"/>
  <c r="E389" i="13"/>
  <c r="E388" i="13"/>
  <c r="E387" i="13"/>
  <c r="E386" i="13"/>
  <c r="E385" i="13"/>
  <c r="E384" i="13"/>
  <c r="E383" i="13"/>
  <c r="E382" i="13"/>
  <c r="E381" i="13"/>
  <c r="E380" i="13"/>
  <c r="E379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G8" i="14" l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G618" i="14" s="1"/>
  <c r="G619" i="14" s="1"/>
  <c r="G620" i="14" s="1"/>
  <c r="G621" i="14" s="1"/>
  <c r="G622" i="14" s="1"/>
  <c r="G623" i="14" s="1"/>
  <c r="G624" i="14" s="1"/>
  <c r="G625" i="14" s="1"/>
  <c r="G626" i="14" s="1"/>
  <c r="G627" i="14" s="1"/>
  <c r="G628" i="14" s="1"/>
  <c r="G629" i="14" s="1"/>
  <c r="G630" i="14" s="1"/>
  <c r="G631" i="14" s="1"/>
  <c r="G632" i="14" s="1"/>
  <c r="G633" i="14" s="1"/>
  <c r="G634" i="14" s="1"/>
  <c r="G635" i="14" s="1"/>
  <c r="G636" i="14" s="1"/>
  <c r="G637" i="14" s="1"/>
  <c r="G638" i="14" s="1"/>
  <c r="G639" i="14" s="1"/>
  <c r="G640" i="14" s="1"/>
  <c r="G641" i="14" s="1"/>
  <c r="G642" i="14" s="1"/>
  <c r="G643" i="14" s="1"/>
  <c r="G644" i="14" s="1"/>
  <c r="G645" i="14" s="1"/>
  <c r="G646" i="14" s="1"/>
  <c r="G647" i="14" s="1"/>
  <c r="G648" i="14" s="1"/>
  <c r="G649" i="14" s="1"/>
  <c r="G650" i="14" s="1"/>
  <c r="G651" i="14" s="1"/>
  <c r="G652" i="14" s="1"/>
  <c r="G653" i="14" s="1"/>
  <c r="G654" i="14" s="1"/>
  <c r="G655" i="14" s="1"/>
  <c r="G656" i="14" s="1"/>
  <c r="G657" i="14" s="1"/>
  <c r="G658" i="14" s="1"/>
  <c r="G659" i="14" s="1"/>
  <c r="G660" i="14" s="1"/>
  <c r="G661" i="14" s="1"/>
  <c r="G662" i="14" s="1"/>
  <c r="G663" i="14" s="1"/>
  <c r="G664" i="14" s="1"/>
  <c r="G665" i="14" s="1"/>
  <c r="G666" i="14" s="1"/>
  <c r="G667" i="14" s="1"/>
  <c r="G668" i="14" s="1"/>
  <c r="G669" i="14" s="1"/>
  <c r="G670" i="14" s="1"/>
  <c r="G671" i="14" s="1"/>
  <c r="G672" i="14" s="1"/>
  <c r="G673" i="14" s="1"/>
  <c r="G674" i="14" s="1"/>
  <c r="G675" i="14" s="1"/>
  <c r="G676" i="14" s="1"/>
  <c r="G677" i="14" s="1"/>
  <c r="G678" i="14" s="1"/>
  <c r="G679" i="14" s="1"/>
  <c r="G680" i="14" s="1"/>
  <c r="G681" i="14" s="1"/>
  <c r="G682" i="14" s="1"/>
  <c r="G683" i="14" s="1"/>
  <c r="G684" i="14" s="1"/>
  <c r="G685" i="14" s="1"/>
  <c r="G686" i="14" s="1"/>
  <c r="G687" i="14" s="1"/>
  <c r="G688" i="14" s="1"/>
  <c r="G689" i="14" s="1"/>
  <c r="G690" i="14" s="1"/>
  <c r="G691" i="14" s="1"/>
  <c r="G692" i="14" s="1"/>
  <c r="G693" i="14" s="1"/>
  <c r="G694" i="14" s="1"/>
  <c r="G695" i="14" s="1"/>
  <c r="G696" i="14" s="1"/>
  <c r="G697" i="14" s="1"/>
  <c r="G698" i="14" s="1"/>
  <c r="G699" i="14" s="1"/>
  <c r="G700" i="14" s="1"/>
  <c r="G701" i="14" s="1"/>
  <c r="G702" i="14" s="1"/>
  <c r="G703" i="14" s="1"/>
  <c r="G704" i="14" s="1"/>
  <c r="G705" i="14" s="1"/>
  <c r="G706" i="14" s="1"/>
  <c r="G707" i="14" s="1"/>
  <c r="G708" i="14" s="1"/>
  <c r="G709" i="14" s="1"/>
  <c r="G710" i="14" s="1"/>
  <c r="G711" i="14" s="1"/>
  <c r="G712" i="14" s="1"/>
  <c r="G713" i="14" s="1"/>
  <c r="G714" i="14" s="1"/>
  <c r="G715" i="14" s="1"/>
  <c r="G716" i="14" s="1"/>
  <c r="G717" i="14" s="1"/>
  <c r="G718" i="14" s="1"/>
  <c r="G719" i="14" s="1"/>
  <c r="G720" i="14" s="1"/>
  <c r="G721" i="14" s="1"/>
  <c r="G722" i="14" s="1"/>
  <c r="G723" i="14" s="1"/>
  <c r="G724" i="14" s="1"/>
  <c r="G725" i="14" s="1"/>
  <c r="G726" i="14" s="1"/>
  <c r="G727" i="14" s="1"/>
  <c r="G728" i="14" s="1"/>
  <c r="G729" i="14" s="1"/>
  <c r="G730" i="14" s="1"/>
  <c r="G731" i="14" s="1"/>
  <c r="G732" i="14" s="1"/>
  <c r="G733" i="14" s="1"/>
  <c r="G734" i="14" s="1"/>
  <c r="G735" i="14" s="1"/>
  <c r="G736" i="14" s="1"/>
  <c r="G737" i="14" s="1"/>
  <c r="G738" i="14" s="1"/>
  <c r="G739" i="14" s="1"/>
  <c r="G740" i="14" s="1"/>
  <c r="G741" i="14" s="1"/>
  <c r="G742" i="14" s="1"/>
  <c r="G743" i="14" s="1"/>
  <c r="G744" i="14" s="1"/>
  <c r="G745" i="14" s="1"/>
  <c r="G746" i="14" s="1"/>
  <c r="G747" i="14" s="1"/>
  <c r="G748" i="14" s="1"/>
  <c r="G749" i="14" s="1"/>
  <c r="G750" i="14" s="1"/>
  <c r="G751" i="14" s="1"/>
  <c r="G752" i="14" s="1"/>
  <c r="G753" i="14" s="1"/>
  <c r="G754" i="14" s="1"/>
  <c r="G755" i="14" s="1"/>
  <c r="G756" i="14" s="1"/>
  <c r="G757" i="14" s="1"/>
  <c r="G758" i="14" s="1"/>
  <c r="G759" i="14" s="1"/>
  <c r="G760" i="14" s="1"/>
  <c r="G761" i="14" s="1"/>
  <c r="G762" i="14" s="1"/>
  <c r="G763" i="14" s="1"/>
  <c r="G764" i="14" s="1"/>
  <c r="G765" i="14" s="1"/>
  <c r="G766" i="14" s="1"/>
  <c r="G767" i="14" s="1"/>
  <c r="G768" i="14" s="1"/>
  <c r="G769" i="14" s="1"/>
  <c r="G770" i="14" s="1"/>
  <c r="G771" i="14" s="1"/>
  <c r="G772" i="14" s="1"/>
  <c r="G773" i="14" s="1"/>
  <c r="G774" i="14" s="1"/>
  <c r="G775" i="14" s="1"/>
  <c r="G776" i="14" s="1"/>
  <c r="G777" i="14" s="1"/>
  <c r="G778" i="14" s="1"/>
  <c r="G779" i="14" s="1"/>
  <c r="G780" i="14" s="1"/>
  <c r="G781" i="14" s="1"/>
  <c r="G782" i="14" s="1"/>
  <c r="G783" i="14" s="1"/>
  <c r="G784" i="14" s="1"/>
  <c r="G785" i="14" s="1"/>
  <c r="G786" i="14" s="1"/>
  <c r="G787" i="14" s="1"/>
  <c r="G788" i="14" s="1"/>
  <c r="G789" i="14" s="1"/>
  <c r="G790" i="14" s="1"/>
  <c r="G791" i="14" s="1"/>
  <c r="G792" i="14" s="1"/>
  <c r="G793" i="14" s="1"/>
  <c r="G794" i="14" s="1"/>
  <c r="G795" i="14" s="1"/>
  <c r="G796" i="14" s="1"/>
  <c r="G797" i="14" s="1"/>
  <c r="G798" i="14" s="1"/>
  <c r="G799" i="14" s="1"/>
  <c r="G800" i="14" s="1"/>
  <c r="G801" i="14" s="1"/>
  <c r="G802" i="14" s="1"/>
  <c r="G803" i="14" s="1"/>
  <c r="G804" i="14" s="1"/>
  <c r="G805" i="14" s="1"/>
  <c r="G806" i="14" s="1"/>
  <c r="G807" i="14" s="1"/>
  <c r="G808" i="14" s="1"/>
  <c r="G809" i="14" s="1"/>
  <c r="G810" i="14" s="1"/>
  <c r="G811" i="14" s="1"/>
  <c r="G812" i="14" s="1"/>
  <c r="G813" i="14" s="1"/>
  <c r="G814" i="14" s="1"/>
  <c r="G815" i="14" s="1"/>
  <c r="G816" i="14" s="1"/>
  <c r="G817" i="14" s="1"/>
  <c r="G818" i="14" s="1"/>
  <c r="G819" i="14" s="1"/>
  <c r="G820" i="14" s="1"/>
  <c r="G821" i="14" s="1"/>
  <c r="G822" i="14" s="1"/>
  <c r="G823" i="14" s="1"/>
  <c r="G824" i="14" s="1"/>
  <c r="G825" i="14" s="1"/>
  <c r="G826" i="14" s="1"/>
  <c r="G827" i="14" s="1"/>
  <c r="G828" i="14" s="1"/>
  <c r="G829" i="14" s="1"/>
  <c r="G830" i="14" s="1"/>
  <c r="G831" i="14" s="1"/>
  <c r="G832" i="14" s="1"/>
  <c r="G833" i="14" s="1"/>
  <c r="G834" i="14" s="1"/>
  <c r="G835" i="14" s="1"/>
  <c r="G836" i="14" s="1"/>
  <c r="G837" i="14" s="1"/>
  <c r="G838" i="14" s="1"/>
  <c r="G839" i="14" s="1"/>
  <c r="G840" i="14" s="1"/>
  <c r="G841" i="14" s="1"/>
  <c r="G842" i="14" s="1"/>
  <c r="G843" i="14" s="1"/>
  <c r="G844" i="14" s="1"/>
  <c r="G845" i="14" s="1"/>
  <c r="G846" i="14" s="1"/>
  <c r="G847" i="14" s="1"/>
  <c r="G848" i="14" s="1"/>
  <c r="G849" i="14" s="1"/>
  <c r="G850" i="14" s="1"/>
  <c r="G851" i="14" s="1"/>
  <c r="G852" i="14" s="1"/>
  <c r="G853" i="14" s="1"/>
  <c r="G854" i="14" s="1"/>
  <c r="G855" i="14" s="1"/>
  <c r="G856" i="14" s="1"/>
  <c r="G857" i="14" s="1"/>
  <c r="G858" i="14" s="1"/>
  <c r="G859" i="14" s="1"/>
  <c r="G860" i="14" s="1"/>
  <c r="G861" i="14" s="1"/>
  <c r="G862" i="14" s="1"/>
  <c r="G863" i="14" s="1"/>
  <c r="G864" i="14" s="1"/>
  <c r="G865" i="14" s="1"/>
  <c r="G866" i="14" s="1"/>
  <c r="G867" i="14" s="1"/>
  <c r="G868" i="14" s="1"/>
  <c r="G869" i="14" s="1"/>
  <c r="G870" i="14" s="1"/>
  <c r="G871" i="14" s="1"/>
  <c r="G872" i="14" s="1"/>
  <c r="G873" i="14" s="1"/>
  <c r="G874" i="14" s="1"/>
  <c r="G875" i="14" s="1"/>
  <c r="G876" i="14" s="1"/>
  <c r="G877" i="14" s="1"/>
  <c r="G878" i="14" s="1"/>
  <c r="G879" i="14" s="1"/>
  <c r="G880" i="14" s="1"/>
  <c r="G881" i="14" s="1"/>
  <c r="G882" i="14" s="1"/>
  <c r="G883" i="14" s="1"/>
  <c r="G884" i="14" s="1"/>
  <c r="G885" i="14" s="1"/>
  <c r="G886" i="14" s="1"/>
  <c r="G887" i="14" s="1"/>
  <c r="G888" i="14" s="1"/>
  <c r="G889" i="14" s="1"/>
  <c r="G890" i="14" s="1"/>
  <c r="G891" i="14" s="1"/>
  <c r="G892" i="14" s="1"/>
  <c r="G893" i="14" s="1"/>
  <c r="G894" i="14" s="1"/>
  <c r="G895" i="14" s="1"/>
  <c r="G896" i="14" s="1"/>
  <c r="G897" i="14" s="1"/>
  <c r="G898" i="14" s="1"/>
  <c r="G899" i="14" s="1"/>
  <c r="G900" i="14" s="1"/>
  <c r="G901" i="14" s="1"/>
  <c r="G902" i="14" s="1"/>
  <c r="G903" i="14" s="1"/>
  <c r="G904" i="14" s="1"/>
  <c r="G905" i="14" s="1"/>
  <c r="G906" i="14" s="1"/>
  <c r="G907" i="14" s="1"/>
  <c r="G908" i="14" s="1"/>
  <c r="G909" i="14" s="1"/>
  <c r="G910" i="14" s="1"/>
  <c r="G911" i="14" s="1"/>
  <c r="G912" i="14" s="1"/>
  <c r="G913" i="14" s="1"/>
  <c r="G914" i="14" s="1"/>
  <c r="G915" i="14" s="1"/>
  <c r="G916" i="14" s="1"/>
  <c r="G917" i="14" s="1"/>
  <c r="G918" i="14" s="1"/>
  <c r="G919" i="14" s="1"/>
  <c r="G920" i="14" s="1"/>
  <c r="G921" i="14" s="1"/>
  <c r="G922" i="14" s="1"/>
  <c r="G923" i="14" s="1"/>
  <c r="G924" i="14" s="1"/>
  <c r="G925" i="14" s="1"/>
  <c r="G926" i="14" s="1"/>
  <c r="G927" i="14" s="1"/>
  <c r="G928" i="14" s="1"/>
  <c r="G929" i="14" s="1"/>
  <c r="G930" i="14" s="1"/>
  <c r="G931" i="14" s="1"/>
  <c r="G932" i="14" s="1"/>
  <c r="G933" i="14" s="1"/>
  <c r="G934" i="14" s="1"/>
  <c r="G935" i="14" s="1"/>
  <c r="G936" i="14" s="1"/>
  <c r="G937" i="14" s="1"/>
  <c r="G938" i="14" s="1"/>
  <c r="G939" i="14" s="1"/>
  <c r="G940" i="14" s="1"/>
  <c r="G941" i="14" s="1"/>
  <c r="G942" i="14" s="1"/>
  <c r="G943" i="14" s="1"/>
  <c r="G944" i="14" s="1"/>
  <c r="G945" i="14" s="1"/>
  <c r="G946" i="14" s="1"/>
  <c r="G947" i="14" s="1"/>
  <c r="G948" i="14" s="1"/>
  <c r="G949" i="14" s="1"/>
  <c r="G950" i="14" s="1"/>
  <c r="G951" i="14" s="1"/>
  <c r="G952" i="14" s="1"/>
  <c r="G953" i="14" s="1"/>
  <c r="G954" i="14" s="1"/>
  <c r="G955" i="14" s="1"/>
  <c r="G956" i="14" s="1"/>
  <c r="G957" i="14" s="1"/>
  <c r="G958" i="14" s="1"/>
  <c r="G959" i="14" s="1"/>
  <c r="G960" i="14" s="1"/>
  <c r="G961" i="14" s="1"/>
  <c r="G962" i="14" s="1"/>
  <c r="G963" i="14" s="1"/>
  <c r="G964" i="14" s="1"/>
  <c r="G965" i="14" s="1"/>
  <c r="G966" i="14" s="1"/>
  <c r="G967" i="14" s="1"/>
  <c r="G968" i="14" s="1"/>
  <c r="G969" i="14" s="1"/>
  <c r="G970" i="14" s="1"/>
  <c r="G971" i="14" s="1"/>
  <c r="G972" i="14" s="1"/>
  <c r="G973" i="14" s="1"/>
  <c r="G974" i="14" s="1"/>
  <c r="G975" i="14" s="1"/>
  <c r="G976" i="14" s="1"/>
  <c r="G977" i="14" s="1"/>
  <c r="G978" i="14" s="1"/>
  <c r="G979" i="14" s="1"/>
  <c r="G980" i="14" s="1"/>
  <c r="G981" i="14" s="1"/>
  <c r="G982" i="14" s="1"/>
  <c r="G983" i="14" s="1"/>
  <c r="G984" i="14" s="1"/>
  <c r="G985" i="14" s="1"/>
  <c r="G986" i="14" s="1"/>
  <c r="G987" i="14" s="1"/>
  <c r="G988" i="14" s="1"/>
  <c r="G989" i="14" s="1"/>
  <c r="G990" i="14" s="1"/>
  <c r="G991" i="14" s="1"/>
  <c r="G992" i="14" s="1"/>
  <c r="G993" i="14" s="1"/>
  <c r="G994" i="14" s="1"/>
  <c r="G995" i="14" s="1"/>
  <c r="G996" i="14" s="1"/>
  <c r="G997" i="14" s="1"/>
  <c r="G998" i="14" s="1"/>
  <c r="G999" i="14" s="1"/>
  <c r="G1000" i="14" s="1"/>
  <c r="G1001" i="14" s="1"/>
  <c r="G1002" i="14" s="1"/>
  <c r="G1003" i="14" s="1"/>
  <c r="G1004" i="14" s="1"/>
  <c r="G1005" i="14" s="1"/>
  <c r="G1006" i="14" s="1"/>
  <c r="G1007" i="14" s="1"/>
  <c r="G1008" i="14" s="1"/>
  <c r="G1009" i="14" s="1"/>
  <c r="G1010" i="14" s="1"/>
  <c r="G1011" i="14" s="1"/>
  <c r="G1012" i="14" s="1"/>
  <c r="G1013" i="14" s="1"/>
  <c r="G1014" i="14" s="1"/>
  <c r="G1015" i="14" s="1"/>
  <c r="G1016" i="14" s="1"/>
  <c r="G1017" i="14" s="1"/>
  <c r="G1018" i="14" s="1"/>
  <c r="G1019" i="14" s="1"/>
  <c r="G1020" i="14" s="1"/>
  <c r="G1021" i="14" s="1"/>
  <c r="G1022" i="14" s="1"/>
  <c r="G1023" i="14" s="1"/>
  <c r="G1024" i="14" s="1"/>
  <c r="G1025" i="14" s="1"/>
  <c r="G1026" i="14" s="1"/>
  <c r="G1027" i="14" s="1"/>
  <c r="G1028" i="14" s="1"/>
  <c r="G1029" i="14" s="1"/>
  <c r="G1030" i="14" s="1"/>
  <c r="G1031" i="14" s="1"/>
  <c r="G1032" i="14" s="1"/>
  <c r="G1033" i="14" s="1"/>
  <c r="G1034" i="14" s="1"/>
  <c r="G1035" i="14" s="1"/>
  <c r="G1036" i="14" s="1"/>
  <c r="G1037" i="14" s="1"/>
  <c r="G1038" i="14" s="1"/>
  <c r="G1039" i="14" s="1"/>
  <c r="G1040" i="14" s="1"/>
  <c r="G1041" i="14" s="1"/>
  <c r="G1042" i="14" s="1"/>
  <c r="G1043" i="14" s="1"/>
  <c r="G1044" i="14" s="1"/>
  <c r="G1045" i="14" s="1"/>
  <c r="G1046" i="14" s="1"/>
  <c r="G1047" i="14" s="1"/>
  <c r="G1048" i="14" s="1"/>
  <c r="G1049" i="14" s="1"/>
  <c r="G1050" i="14" s="1"/>
  <c r="G1051" i="14" s="1"/>
  <c r="G1052" i="14" s="1"/>
  <c r="G1053" i="14" s="1"/>
  <c r="G1054" i="14" s="1"/>
  <c r="G1055" i="14" s="1"/>
  <c r="G1056" i="14" s="1"/>
  <c r="G1057" i="14" s="1"/>
  <c r="G1058" i="14" s="1"/>
  <c r="G1059" i="14" s="1"/>
  <c r="G1060" i="14" s="1"/>
  <c r="G1061" i="14" s="1"/>
  <c r="G1062" i="14" s="1"/>
  <c r="G1063" i="14" s="1"/>
  <c r="G1064" i="14" s="1"/>
  <c r="G1065" i="14" s="1"/>
  <c r="G1066" i="14" s="1"/>
  <c r="G1067" i="14" s="1"/>
  <c r="G1068" i="14" s="1"/>
  <c r="G1069" i="14" s="1"/>
  <c r="G1070" i="14" s="1"/>
  <c r="G1071" i="14" s="1"/>
  <c r="G1072" i="14" s="1"/>
  <c r="G1073" i="14" s="1"/>
  <c r="G1074" i="14" s="1"/>
  <c r="G1075" i="14" s="1"/>
  <c r="G1076" i="14" s="1"/>
  <c r="G1077" i="14" s="1"/>
  <c r="G1078" i="14" s="1"/>
  <c r="G1079" i="14" s="1"/>
  <c r="G1080" i="14" s="1"/>
  <c r="G1081" i="14" s="1"/>
  <c r="G1082" i="14" s="1"/>
  <c r="G1083" i="14" s="1"/>
  <c r="G1084" i="14" s="1"/>
  <c r="G1085" i="14" s="1"/>
  <c r="G1086" i="14" s="1"/>
  <c r="G1087" i="14" s="1"/>
  <c r="G1088" i="14" s="1"/>
  <c r="G1089" i="14" s="1"/>
  <c r="G1090" i="14" s="1"/>
  <c r="G1091" i="14" s="1"/>
  <c r="G1092" i="14" s="1"/>
  <c r="G1093" i="14" s="1"/>
  <c r="G1094" i="14" s="1"/>
  <c r="G1095" i="14" s="1"/>
  <c r="G1096" i="14" s="1"/>
  <c r="G1097" i="14" s="1"/>
  <c r="G1098" i="14" s="1"/>
  <c r="G1099" i="14" s="1"/>
  <c r="G1100" i="14" s="1"/>
  <c r="G1101" i="14" s="1"/>
  <c r="G1102" i="14" s="1"/>
  <c r="G1103" i="14" s="1"/>
  <c r="G1104" i="14" s="1"/>
  <c r="G1105" i="14" s="1"/>
  <c r="G1106" i="14" s="1"/>
  <c r="G1107" i="14" s="1"/>
  <c r="G1108" i="14" s="1"/>
  <c r="G1109" i="14" s="1"/>
  <c r="G1110" i="14" s="1"/>
  <c r="G1111" i="14" s="1"/>
  <c r="G1112" i="14" s="1"/>
  <c r="G1113" i="14" s="1"/>
  <c r="G1114" i="14" s="1"/>
  <c r="G1115" i="14" s="1"/>
  <c r="G1116" i="14" s="1"/>
  <c r="G1117" i="14" s="1"/>
  <c r="G1118" i="14" s="1"/>
  <c r="G1119" i="14" s="1"/>
  <c r="G1120" i="14" s="1"/>
  <c r="G1121" i="14" s="1"/>
  <c r="G1122" i="14" s="1"/>
  <c r="G1123" i="14" s="1"/>
  <c r="G1124" i="14" s="1"/>
  <c r="G1125" i="14" s="1"/>
  <c r="G1126" i="14" s="1"/>
  <c r="G1127" i="14" s="1"/>
  <c r="G1128" i="14" s="1"/>
  <c r="G1129" i="14" s="1"/>
  <c r="G1130" i="14" s="1"/>
  <c r="G1131" i="14" s="1"/>
  <c r="G1132" i="14" s="1"/>
  <c r="G1133" i="14" s="1"/>
  <c r="G1134" i="14" s="1"/>
  <c r="G1135" i="14" s="1"/>
  <c r="G1136" i="14" s="1"/>
  <c r="G1137" i="14" s="1"/>
  <c r="G1138" i="14" s="1"/>
  <c r="G1139" i="14" s="1"/>
  <c r="G1140" i="14" s="1"/>
  <c r="G1141" i="14" s="1"/>
  <c r="G1142" i="14" s="1"/>
  <c r="G1143" i="14" s="1"/>
  <c r="G1144" i="14" s="1"/>
  <c r="G1145" i="14" s="1"/>
  <c r="G1146" i="14" s="1"/>
  <c r="G1147" i="14" s="1"/>
  <c r="G1148" i="14" s="1"/>
  <c r="G1149" i="14" s="1"/>
  <c r="G1150" i="14" s="1"/>
  <c r="G1151" i="14" s="1"/>
  <c r="G1152" i="14" s="1"/>
  <c r="G1153" i="14" s="1"/>
  <c r="G1154" i="14" s="1"/>
  <c r="G1155" i="14" s="1"/>
  <c r="G1156" i="14" s="1"/>
  <c r="G1157" i="14" s="1"/>
  <c r="G1158" i="14" s="1"/>
  <c r="G1159" i="14" s="1"/>
  <c r="G1160" i="14" s="1"/>
  <c r="G1161" i="14" s="1"/>
  <c r="G1162" i="14" s="1"/>
  <c r="G1163" i="14" s="1"/>
  <c r="G1164" i="14" s="1"/>
  <c r="G1165" i="14" s="1"/>
  <c r="G1166" i="14" s="1"/>
  <c r="G1167" i="14" s="1"/>
  <c r="G1168" i="14" s="1"/>
  <c r="G1169" i="14" s="1"/>
  <c r="G1170" i="14" s="1"/>
  <c r="G1171" i="14" s="1"/>
  <c r="G1172" i="14" s="1"/>
  <c r="G1173" i="14" s="1"/>
  <c r="G1174" i="14" s="1"/>
  <c r="G1175" i="14" s="1"/>
  <c r="G1176" i="14" s="1"/>
  <c r="G1177" i="14" s="1"/>
  <c r="G1178" i="14" s="1"/>
  <c r="G1179" i="14" s="1"/>
  <c r="G1180" i="14" s="1"/>
  <c r="G1181" i="14" s="1"/>
  <c r="G1182" i="14" s="1"/>
  <c r="G1183" i="14" s="1"/>
  <c r="G1184" i="14" s="1"/>
  <c r="G1185" i="14" s="1"/>
  <c r="G1186" i="14" s="1"/>
  <c r="G1187" i="14" s="1"/>
  <c r="G1188" i="14" s="1"/>
  <c r="G1189" i="14" s="1"/>
  <c r="G1190" i="14" s="1"/>
  <c r="G1191" i="14" s="1"/>
  <c r="G1192" i="14" s="1"/>
  <c r="G1193" i="14" s="1"/>
  <c r="G1194" i="14" s="1"/>
  <c r="G1195" i="14" s="1"/>
  <c r="G1196" i="14" s="1"/>
  <c r="G1197" i="14" s="1"/>
  <c r="G1198" i="14" s="1"/>
  <c r="G1199" i="14" s="1"/>
  <c r="G1200" i="14" s="1"/>
  <c r="G1201" i="14" s="1"/>
  <c r="G1202" i="14" s="1"/>
  <c r="G1203" i="14" s="1"/>
  <c r="G1204" i="14" s="1"/>
  <c r="G1205" i="14" s="1"/>
  <c r="G1206" i="14" s="1"/>
  <c r="G1207" i="14" s="1"/>
  <c r="G1208" i="14" s="1"/>
  <c r="G1209" i="14" s="1"/>
  <c r="G1210" i="14" s="1"/>
  <c r="G1211" i="14" s="1"/>
  <c r="G1212" i="14" s="1"/>
  <c r="G1213" i="14" s="1"/>
  <c r="G1214" i="14" s="1"/>
  <c r="G1215" i="14" s="1"/>
  <c r="G1216" i="14" s="1"/>
  <c r="G1217" i="14" s="1"/>
  <c r="G1218" i="14" s="1"/>
  <c r="G1219" i="14" s="1"/>
  <c r="G1220" i="14" s="1"/>
  <c r="G1221" i="14" s="1"/>
  <c r="G1222" i="14" s="1"/>
  <c r="G1223" i="14" s="1"/>
  <c r="G1224" i="14" s="1"/>
  <c r="G1225" i="14" s="1"/>
  <c r="G1226" i="14" s="1"/>
  <c r="G1227" i="14" s="1"/>
  <c r="G1228" i="14" s="1"/>
  <c r="G1229" i="14" s="1"/>
  <c r="G1230" i="14" s="1"/>
  <c r="G1231" i="14" s="1"/>
  <c r="G1232" i="14" s="1"/>
  <c r="G1233" i="14" s="1"/>
  <c r="G1234" i="14" s="1"/>
  <c r="G1235" i="14" s="1"/>
  <c r="G1236" i="14" s="1"/>
  <c r="G1237" i="14" s="1"/>
  <c r="G1238" i="14" s="1"/>
  <c r="G1239" i="14" s="1"/>
  <c r="G1240" i="14" s="1"/>
  <c r="G1241" i="14" s="1"/>
  <c r="G1242" i="14" s="1"/>
  <c r="G1243" i="14" s="1"/>
  <c r="G1244" i="14" s="1"/>
  <c r="G1245" i="14" s="1"/>
  <c r="G1246" i="14" s="1"/>
  <c r="G1247" i="14" s="1"/>
  <c r="G1248" i="14" s="1"/>
  <c r="G1249" i="14" s="1"/>
  <c r="G1250" i="14" s="1"/>
  <c r="G1251" i="14" s="1"/>
  <c r="G1252" i="14" s="1"/>
  <c r="G1253" i="14" s="1"/>
  <c r="G1254" i="14" s="1"/>
  <c r="G1255" i="14" s="1"/>
  <c r="G1256" i="14" s="1"/>
  <c r="G1257" i="14" s="1"/>
  <c r="G1258" i="14" s="1"/>
  <c r="G1259" i="14" s="1"/>
  <c r="G1260" i="14" s="1"/>
  <c r="G1261" i="14" s="1"/>
  <c r="G1262" i="14" s="1"/>
  <c r="G1263" i="14" s="1"/>
  <c r="G1264" i="14" s="1"/>
  <c r="G1265" i="14" s="1"/>
  <c r="G1266" i="14" s="1"/>
  <c r="G1267" i="14" s="1"/>
  <c r="G1268" i="14" s="1"/>
  <c r="G1269" i="14" s="1"/>
  <c r="G1270" i="14" s="1"/>
  <c r="G1271" i="14" s="1"/>
  <c r="G1272" i="14" s="1"/>
  <c r="G1273" i="14" s="1"/>
  <c r="G1274" i="14" s="1"/>
  <c r="G1275" i="14" s="1"/>
  <c r="G1276" i="14" s="1"/>
  <c r="G1277" i="14" s="1"/>
  <c r="G1278" i="14" s="1"/>
  <c r="G1279" i="14" s="1"/>
  <c r="G1280" i="14" s="1"/>
  <c r="G1281" i="14" s="1"/>
  <c r="G1282" i="14" s="1"/>
  <c r="G1283" i="14" s="1"/>
  <c r="G1284" i="14" s="1"/>
  <c r="G1285" i="14" s="1"/>
  <c r="G1286" i="14" s="1"/>
  <c r="G1287" i="14" s="1"/>
  <c r="G1288" i="14" s="1"/>
  <c r="G1289" i="14" s="1"/>
  <c r="G1290" i="14" s="1"/>
  <c r="G1291" i="14" s="1"/>
  <c r="G1292" i="14" s="1"/>
  <c r="G1293" i="14" s="1"/>
  <c r="G1294" i="14" s="1"/>
  <c r="G1295" i="14" s="1"/>
  <c r="G1296" i="14" s="1"/>
  <c r="G1297" i="14" s="1"/>
  <c r="G1298" i="14" s="1"/>
  <c r="G1299" i="14" s="1"/>
  <c r="G1300" i="14" s="1"/>
  <c r="G1301" i="14" s="1"/>
  <c r="G1302" i="14" s="1"/>
  <c r="G1303" i="14" s="1"/>
  <c r="G1304" i="14" s="1"/>
  <c r="G1305" i="14" s="1"/>
  <c r="G1306" i="14" s="1"/>
  <c r="G1307" i="14" s="1"/>
  <c r="G1308" i="14" s="1"/>
  <c r="G1309" i="14" s="1"/>
  <c r="G1310" i="14" s="1"/>
  <c r="G1311" i="14" s="1"/>
  <c r="G1312" i="14" s="1"/>
  <c r="G1313" i="14" s="1"/>
  <c r="G1314" i="14" s="1"/>
  <c r="G1315" i="14" s="1"/>
  <c r="G1316" i="14" s="1"/>
  <c r="G1317" i="14" s="1"/>
  <c r="G1318" i="14" s="1"/>
  <c r="G1319" i="14" s="1"/>
  <c r="G1320" i="14" s="1"/>
  <c r="G1321" i="14" s="1"/>
  <c r="G1322" i="14" s="1"/>
  <c r="G1323" i="14" s="1"/>
  <c r="G1324" i="14" s="1"/>
  <c r="G1325" i="14" s="1"/>
  <c r="G1326" i="14" s="1"/>
  <c r="G1327" i="14" s="1"/>
  <c r="G1328" i="14" s="1"/>
  <c r="G1329" i="14" s="1"/>
  <c r="G1330" i="14" s="1"/>
  <c r="G1331" i="14" s="1"/>
  <c r="G1332" i="14" s="1"/>
  <c r="G1333" i="14" s="1"/>
  <c r="G1334" i="14" s="1"/>
  <c r="G1335" i="14" s="1"/>
  <c r="G1336" i="14" s="1"/>
  <c r="G1337" i="14" s="1"/>
  <c r="G1338" i="14" s="1"/>
  <c r="G1339" i="14" s="1"/>
  <c r="G1340" i="14" s="1"/>
  <c r="G1341" i="14" s="1"/>
  <c r="G1342" i="14" s="1"/>
  <c r="G1343" i="14" s="1"/>
  <c r="G1344" i="14" s="1"/>
  <c r="G1345" i="14" s="1"/>
  <c r="G1346" i="14" s="1"/>
  <c r="G1347" i="14" s="1"/>
  <c r="G1348" i="14" s="1"/>
  <c r="G1349" i="14" s="1"/>
  <c r="G1350" i="14" s="1"/>
  <c r="G1351" i="14" s="1"/>
  <c r="G1352" i="14" s="1"/>
  <c r="G1353" i="14" s="1"/>
  <c r="G1354" i="14" s="1"/>
  <c r="G1355" i="14" s="1"/>
  <c r="G1356" i="14" s="1"/>
  <c r="G1357" i="14" s="1"/>
  <c r="G1358" i="14" s="1"/>
  <c r="G1359" i="14" s="1"/>
  <c r="G1360" i="14" s="1"/>
  <c r="G1361" i="14" s="1"/>
  <c r="G1362" i="14" s="1"/>
  <c r="G1363" i="14" s="1"/>
  <c r="G1364" i="14" s="1"/>
  <c r="G1365" i="14" s="1"/>
  <c r="G1366" i="14" s="1"/>
  <c r="G1367" i="14" s="1"/>
  <c r="G1368" i="14" s="1"/>
  <c r="G1369" i="14" s="1"/>
  <c r="G1370" i="14" s="1"/>
  <c r="G1371" i="14" s="1"/>
  <c r="G1372" i="14" s="1"/>
  <c r="G1373" i="14" s="1"/>
  <c r="G1374" i="14" s="1"/>
  <c r="G1375" i="14" s="1"/>
  <c r="G1376" i="14" s="1"/>
  <c r="G1377" i="14" s="1"/>
  <c r="G1378" i="14" s="1"/>
  <c r="G1379" i="14" s="1"/>
  <c r="G1380" i="14" s="1"/>
  <c r="G1381" i="14" s="1"/>
  <c r="G1382" i="14" s="1"/>
  <c r="G1383" i="14" s="1"/>
  <c r="G1384" i="14" s="1"/>
  <c r="G1385" i="14" s="1"/>
  <c r="G1386" i="14" s="1"/>
  <c r="G1387" i="14" s="1"/>
  <c r="G1388" i="14" s="1"/>
  <c r="G1389" i="14" s="1"/>
  <c r="G1390" i="14" s="1"/>
  <c r="G1391" i="14" s="1"/>
  <c r="G1392" i="14" s="1"/>
  <c r="G1393" i="14" s="1"/>
  <c r="G1394" i="14" s="1"/>
  <c r="G1395" i="14" s="1"/>
  <c r="G1396" i="14" s="1"/>
  <c r="G1397" i="14" s="1"/>
  <c r="G1398" i="14" s="1"/>
  <c r="G1399" i="14" s="1"/>
  <c r="G1400" i="14" s="1"/>
  <c r="G1401" i="14" s="1"/>
  <c r="G1402" i="14" s="1"/>
  <c r="G1403" i="14" s="1"/>
  <c r="G1404" i="14" s="1"/>
  <c r="G1405" i="14" s="1"/>
  <c r="G1406" i="14" s="1"/>
  <c r="G1407" i="14" s="1"/>
  <c r="G1408" i="14" s="1"/>
  <c r="G1409" i="14" s="1"/>
  <c r="G1410" i="14" s="1"/>
  <c r="G1411" i="14" s="1"/>
  <c r="G1412" i="14" s="1"/>
  <c r="G1413" i="14" s="1"/>
  <c r="G1414" i="14" s="1"/>
  <c r="G1415" i="14" s="1"/>
  <c r="G1416" i="14" s="1"/>
  <c r="G1417" i="14" s="1"/>
  <c r="G1418" i="14" s="1"/>
  <c r="G1419" i="14" s="1"/>
  <c r="G1420" i="14" s="1"/>
  <c r="G1421" i="14" s="1"/>
  <c r="G1422" i="14" s="1"/>
  <c r="G1423" i="14" s="1"/>
  <c r="G1424" i="14" s="1"/>
  <c r="G1425" i="14" s="1"/>
  <c r="G1426" i="14" s="1"/>
  <c r="G1427" i="14" s="1"/>
  <c r="G1428" i="14" s="1"/>
  <c r="G1429" i="14" s="1"/>
  <c r="G1430" i="14" s="1"/>
  <c r="G1431" i="14" s="1"/>
  <c r="G1432" i="14" s="1"/>
  <c r="G1433" i="14" s="1"/>
  <c r="G1434" i="14" s="1"/>
  <c r="G1435" i="14" s="1"/>
  <c r="G1436" i="14" s="1"/>
  <c r="G1437" i="14" s="1"/>
  <c r="G1438" i="14" s="1"/>
  <c r="G1439" i="14" s="1"/>
  <c r="G1440" i="14" s="1"/>
  <c r="G1441" i="14" s="1"/>
  <c r="G1442" i="14" s="1"/>
  <c r="G1443" i="14" s="1"/>
  <c r="G1444" i="14" s="1"/>
  <c r="G1445" i="14" s="1"/>
  <c r="G1446" i="14" s="1"/>
  <c r="G1447" i="14" s="1"/>
  <c r="G1448" i="14" s="1"/>
  <c r="G1449" i="14" s="1"/>
  <c r="G1450" i="14" s="1"/>
  <c r="G1451" i="14" s="1"/>
  <c r="G1452" i="14" s="1"/>
  <c r="G1453" i="14" s="1"/>
  <c r="G1454" i="14" s="1"/>
  <c r="G1455" i="14" s="1"/>
  <c r="G1456" i="14" s="1"/>
  <c r="G1457" i="14" s="1"/>
  <c r="G1458" i="14" s="1"/>
  <c r="G1459" i="14" s="1"/>
  <c r="G1460" i="14" s="1"/>
  <c r="G1461" i="14" s="1"/>
  <c r="G1462" i="14" s="1"/>
  <c r="G1463" i="14" s="1"/>
  <c r="G1464" i="14" s="1"/>
  <c r="G1465" i="14" s="1"/>
  <c r="G1466" i="14" s="1"/>
  <c r="G1467" i="14" s="1"/>
  <c r="G1468" i="14" s="1"/>
  <c r="G1469" i="14" s="1"/>
  <c r="G1470" i="14" s="1"/>
  <c r="G1471" i="14" s="1"/>
  <c r="G1472" i="14" s="1"/>
  <c r="G1473" i="14" s="1"/>
  <c r="G1474" i="14" s="1"/>
  <c r="G1475" i="14" s="1"/>
  <c r="G1476" i="14" s="1"/>
  <c r="G1477" i="14" s="1"/>
  <c r="G1478" i="14" s="1"/>
  <c r="G1479" i="14" s="1"/>
  <c r="G1480" i="14" s="1"/>
  <c r="G1481" i="14" s="1"/>
  <c r="G1482" i="14" s="1"/>
  <c r="G1483" i="14" s="1"/>
  <c r="G1484" i="14" s="1"/>
  <c r="G1485" i="14" s="1"/>
  <c r="G1486" i="14" s="1"/>
  <c r="G1487" i="14" s="1"/>
  <c r="G1488" i="14" s="1"/>
  <c r="G1489" i="14" s="1"/>
  <c r="G1490" i="14" s="1"/>
  <c r="G1491" i="14" s="1"/>
  <c r="G1492" i="14" s="1"/>
  <c r="G1493" i="14" s="1"/>
  <c r="G1494" i="14" s="1"/>
  <c r="G1495" i="14" s="1"/>
  <c r="G1496" i="14" s="1"/>
  <c r="G1497" i="14" s="1"/>
  <c r="G1498" i="14" s="1"/>
  <c r="G1499" i="14" s="1"/>
  <c r="G1500" i="14" s="1"/>
  <c r="G1501" i="14" s="1"/>
  <c r="G1502" i="14" s="1"/>
  <c r="G1503" i="14" s="1"/>
  <c r="G1504" i="14" s="1"/>
  <c r="G1505" i="14" s="1"/>
  <c r="G1506" i="14" s="1"/>
  <c r="G1507" i="14" s="1"/>
  <c r="G1508" i="14" s="1"/>
  <c r="G1509" i="14" s="1"/>
  <c r="G1510" i="14" s="1"/>
  <c r="G1511" i="14" s="1"/>
  <c r="G1512" i="14" s="1"/>
  <c r="G1513" i="14" s="1"/>
  <c r="G1514" i="14" s="1"/>
  <c r="G1515" i="14" s="1"/>
  <c r="G1516" i="14" s="1"/>
  <c r="G1517" i="14" s="1"/>
  <c r="G1518" i="14" s="1"/>
  <c r="G1519" i="14" s="1"/>
  <c r="G1520" i="14" s="1"/>
  <c r="G1521" i="14" s="1"/>
  <c r="G1522" i="14" s="1"/>
  <c r="G1523" i="14" s="1"/>
  <c r="G1524" i="14" s="1"/>
  <c r="G1525" i="14" s="1"/>
  <c r="G1526" i="14" s="1"/>
  <c r="G1527" i="14" s="1"/>
  <c r="G1528" i="14" s="1"/>
  <c r="G1529" i="14" s="1"/>
  <c r="G1530" i="14" s="1"/>
  <c r="G1531" i="14" s="1"/>
  <c r="G1532" i="14" s="1"/>
  <c r="G1533" i="14" s="1"/>
  <c r="G1534" i="14" s="1"/>
  <c r="G1535" i="14" s="1"/>
  <c r="G1536" i="14" s="1"/>
  <c r="G1537" i="14" s="1"/>
  <c r="G1538" i="14" s="1"/>
  <c r="G1539" i="14" s="1"/>
  <c r="G1540" i="14" s="1"/>
  <c r="G1541" i="14" s="1"/>
  <c r="G1542" i="14" s="1"/>
  <c r="G1543" i="14" s="1"/>
  <c r="G1544" i="14" s="1"/>
  <c r="G1545" i="14" s="1"/>
  <c r="G1546" i="14" s="1"/>
  <c r="G1547" i="14" s="1"/>
  <c r="G1548" i="14" s="1"/>
  <c r="G1549" i="14" s="1"/>
  <c r="G1550" i="14" s="1"/>
  <c r="G1551" i="14" s="1"/>
  <c r="G1552" i="14" s="1"/>
  <c r="G1553" i="14" s="1"/>
  <c r="G1554" i="14" s="1"/>
  <c r="G1555" i="14" s="1"/>
  <c r="G1556" i="14" s="1"/>
  <c r="G1557" i="14" s="1"/>
  <c r="G1558" i="14" s="1"/>
  <c r="G1559" i="14" s="1"/>
  <c r="G1560" i="14" s="1"/>
  <c r="G1561" i="14" s="1"/>
  <c r="G1562" i="14" s="1"/>
  <c r="G1563" i="14" s="1"/>
  <c r="G1564" i="14" s="1"/>
  <c r="G1565" i="14" s="1"/>
  <c r="G1566" i="14" s="1"/>
  <c r="G1567" i="14" s="1"/>
  <c r="G1568" i="14" s="1"/>
  <c r="G1569" i="14" s="1"/>
  <c r="G1570" i="14" s="1"/>
  <c r="G1571" i="14" s="1"/>
  <c r="G1572" i="14" s="1"/>
  <c r="G1573" i="14" s="1"/>
  <c r="G1574" i="14" s="1"/>
  <c r="G1575" i="14" s="1"/>
  <c r="G1576" i="14" s="1"/>
  <c r="G1577" i="14" s="1"/>
  <c r="G1578" i="14" s="1"/>
  <c r="G1579" i="14" s="1"/>
  <c r="G1580" i="14" s="1"/>
  <c r="G1581" i="14" s="1"/>
  <c r="G1582" i="14" s="1"/>
  <c r="G1583" i="14" s="1"/>
  <c r="G1584" i="14" s="1"/>
  <c r="G1585" i="14" s="1"/>
  <c r="G1586" i="14" s="1"/>
  <c r="G1587" i="14" s="1"/>
  <c r="G1588" i="14" s="1"/>
  <c r="G1589" i="14" s="1"/>
  <c r="G1590" i="14" s="1"/>
  <c r="G1591" i="14" s="1"/>
  <c r="G1592" i="14" s="1"/>
  <c r="G1593" i="14" s="1"/>
  <c r="G1594" i="14" s="1"/>
  <c r="G1595" i="14" s="1"/>
  <c r="G1596" i="14" s="1"/>
  <c r="G1597" i="14" s="1"/>
  <c r="G1598" i="14" s="1"/>
  <c r="G1599" i="14" s="1"/>
  <c r="G1600" i="14" s="1"/>
  <c r="G1601" i="14" s="1"/>
  <c r="G1602" i="14" s="1"/>
  <c r="G1603" i="14" s="1"/>
  <c r="G1604" i="14" s="1"/>
  <c r="G1605" i="14" s="1"/>
  <c r="G1606" i="14" s="1"/>
  <c r="G1607" i="14" s="1"/>
  <c r="G1608" i="14" s="1"/>
  <c r="G1609" i="14" s="1"/>
  <c r="G1610" i="14" s="1"/>
  <c r="G1611" i="14" s="1"/>
  <c r="G1612" i="14" s="1"/>
  <c r="G1613" i="14" s="1"/>
  <c r="G1614" i="14" s="1"/>
  <c r="G1615" i="14" s="1"/>
  <c r="G1616" i="14" s="1"/>
  <c r="G1617" i="14" s="1"/>
  <c r="G1618" i="14" s="1"/>
  <c r="G1619" i="14" s="1"/>
  <c r="G1620" i="14" s="1"/>
  <c r="G1621" i="14" s="1"/>
  <c r="G1622" i="14" s="1"/>
  <c r="G1623" i="14" s="1"/>
  <c r="G1624" i="14" s="1"/>
  <c r="G1625" i="14" s="1"/>
  <c r="G1626" i="14" s="1"/>
  <c r="G1627" i="14" s="1"/>
  <c r="G1628" i="14" s="1"/>
  <c r="G1629" i="14" s="1"/>
  <c r="G1630" i="14" s="1"/>
  <c r="G1631" i="14" s="1"/>
  <c r="G1632" i="14" s="1"/>
  <c r="G1633" i="14" s="1"/>
  <c r="G1634" i="14" s="1"/>
  <c r="G1635" i="14" s="1"/>
  <c r="G1636" i="14" s="1"/>
  <c r="G1637" i="14" s="1"/>
  <c r="G1638" i="14" s="1"/>
  <c r="G1639" i="14" s="1"/>
  <c r="G1640" i="14" s="1"/>
  <c r="G1641" i="14" s="1"/>
  <c r="G1642" i="14" s="1"/>
  <c r="G1643" i="14" s="1"/>
  <c r="G1644" i="14" s="1"/>
  <c r="G1645" i="14" s="1"/>
  <c r="G1646" i="14" s="1"/>
  <c r="G1647" i="14" s="1"/>
  <c r="G1648" i="14" s="1"/>
  <c r="G1649" i="14" s="1"/>
  <c r="G1650" i="14" s="1"/>
  <c r="G1651" i="14" s="1"/>
  <c r="G1652" i="14" s="1"/>
  <c r="G1653" i="14" s="1"/>
  <c r="G1654" i="14" s="1"/>
  <c r="G1655" i="14" s="1"/>
  <c r="G1656" i="14" s="1"/>
  <c r="G1657" i="14" s="1"/>
  <c r="G1658" i="14" s="1"/>
  <c r="G1659" i="14" s="1"/>
  <c r="G1660" i="14" s="1"/>
  <c r="G1661" i="14" s="1"/>
  <c r="G1662" i="14" s="1"/>
  <c r="G1663" i="14" s="1"/>
  <c r="G1664" i="14" s="1"/>
  <c r="G1665" i="14" s="1"/>
  <c r="G1666" i="14" s="1"/>
  <c r="G1667" i="14" s="1"/>
  <c r="G1668" i="14" s="1"/>
  <c r="G1669" i="14" s="1"/>
  <c r="G1670" i="14" s="1"/>
  <c r="G1671" i="14" s="1"/>
  <c r="G1672" i="14" s="1"/>
  <c r="G1673" i="14" s="1"/>
  <c r="G1674" i="14" s="1"/>
  <c r="G1675" i="14" s="1"/>
  <c r="G1676" i="14" s="1"/>
  <c r="G1677" i="14" s="1"/>
  <c r="G1678" i="14" s="1"/>
  <c r="G1679" i="14" s="1"/>
  <c r="G1680" i="14" s="1"/>
  <c r="G1681" i="14" s="1"/>
  <c r="G1682" i="14" s="1"/>
  <c r="G1683" i="14" s="1"/>
  <c r="G1684" i="14" s="1"/>
  <c r="G1685" i="14" s="1"/>
  <c r="G1686" i="14" s="1"/>
  <c r="G1687" i="14" s="1"/>
  <c r="G1688" i="14" s="1"/>
  <c r="G1689" i="14" s="1"/>
  <c r="G1690" i="14" s="1"/>
  <c r="G1691" i="14" s="1"/>
  <c r="G1692" i="14" s="1"/>
  <c r="G1693" i="14" s="1"/>
  <c r="G1694" i="14" s="1"/>
  <c r="G1695" i="14" s="1"/>
  <c r="G1696" i="14" s="1"/>
  <c r="G1697" i="14" s="1"/>
  <c r="G1698" i="14" s="1"/>
  <c r="G1699" i="14" s="1"/>
  <c r="G1700" i="14" s="1"/>
  <c r="G1701" i="14" s="1"/>
  <c r="G1702" i="14" s="1"/>
  <c r="G1703" i="14" s="1"/>
  <c r="G1704" i="14" s="1"/>
  <c r="G1705" i="14" s="1"/>
  <c r="G1706" i="14" s="1"/>
  <c r="G1707" i="14" s="1"/>
  <c r="G1708" i="14" s="1"/>
  <c r="G1709" i="14" s="1"/>
  <c r="G1710" i="14" s="1"/>
  <c r="G1711" i="14" s="1"/>
  <c r="G1712" i="14" s="1"/>
  <c r="G1713" i="14" s="1"/>
  <c r="G1714" i="14" s="1"/>
  <c r="G1715" i="14" s="1"/>
  <c r="G1716" i="14" s="1"/>
  <c r="G1717" i="14" s="1"/>
  <c r="G1718" i="14" s="1"/>
  <c r="G1719" i="14" s="1"/>
  <c r="G1720" i="14" s="1"/>
  <c r="G1721" i="14" s="1"/>
  <c r="G1722" i="14" s="1"/>
  <c r="G1723" i="14" s="1"/>
  <c r="G1724" i="14" s="1"/>
  <c r="G1725" i="14" s="1"/>
  <c r="G1726" i="14" s="1"/>
  <c r="G1727" i="14" s="1"/>
  <c r="G1728" i="14" s="1"/>
  <c r="G1729" i="14" s="1"/>
  <c r="G1730" i="14" s="1"/>
  <c r="G1731" i="14" s="1"/>
  <c r="G1732" i="14" s="1"/>
  <c r="G1733" i="14" s="1"/>
  <c r="G1734" i="14" s="1"/>
  <c r="G1735" i="14" s="1"/>
  <c r="G1736" i="14" s="1"/>
  <c r="G1737" i="14" s="1"/>
  <c r="G1738" i="14" s="1"/>
  <c r="G1739" i="14" s="1"/>
  <c r="G1740" i="14" s="1"/>
  <c r="G1741" i="14" s="1"/>
  <c r="G1742" i="14" s="1"/>
  <c r="G1743" i="14" s="1"/>
  <c r="G1744" i="14" s="1"/>
  <c r="G1745" i="14" s="1"/>
  <c r="G1746" i="14" s="1"/>
  <c r="G1747" i="14" s="1"/>
  <c r="G1748" i="14" s="1"/>
  <c r="G1749" i="14" s="1"/>
  <c r="G1750" i="14" s="1"/>
  <c r="G1751" i="14" s="1"/>
  <c r="G1752" i="14" s="1"/>
  <c r="G1753" i="14" s="1"/>
  <c r="G1754" i="14" s="1"/>
  <c r="G1755" i="14" s="1"/>
  <c r="G1756" i="14" s="1"/>
  <c r="G1757" i="14" s="1"/>
  <c r="G1758" i="14" s="1"/>
  <c r="G1759" i="14" s="1"/>
  <c r="G1760" i="14" s="1"/>
  <c r="G1761" i="14" s="1"/>
  <c r="G1762" i="14" s="1"/>
  <c r="G1763" i="14" s="1"/>
  <c r="G1764" i="14" s="1"/>
  <c r="G1765" i="14" s="1"/>
  <c r="G1766" i="14" s="1"/>
  <c r="G1767" i="14" s="1"/>
  <c r="G1768" i="14" s="1"/>
  <c r="G1769" i="14" s="1"/>
  <c r="G1770" i="14" s="1"/>
  <c r="G1771" i="14" s="1"/>
  <c r="G1772" i="14" s="1"/>
  <c r="G1773" i="14" s="1"/>
  <c r="G1774" i="14" s="1"/>
  <c r="G1775" i="14" s="1"/>
  <c r="G1776" i="14" s="1"/>
  <c r="G1777" i="14" s="1"/>
  <c r="G1778" i="14" s="1"/>
  <c r="G1779" i="14" s="1"/>
  <c r="G1780" i="14" s="1"/>
  <c r="G1781" i="14" s="1"/>
  <c r="G1782" i="14" s="1"/>
  <c r="G1783" i="14" s="1"/>
  <c r="G1784" i="14" s="1"/>
  <c r="G1785" i="14" s="1"/>
  <c r="G1786" i="14" s="1"/>
  <c r="G1787" i="14" s="1"/>
  <c r="G1788" i="14" s="1"/>
  <c r="G1789" i="14" s="1"/>
  <c r="G1790" i="14" s="1"/>
  <c r="G1791" i="14" s="1"/>
  <c r="G1792" i="14" s="1"/>
  <c r="G1793" i="14" s="1"/>
  <c r="G1794" i="14" s="1"/>
  <c r="G1795" i="14" s="1"/>
  <c r="G1796" i="14" s="1"/>
  <c r="G1797" i="14" s="1"/>
  <c r="G1798" i="14" s="1"/>
  <c r="G1799" i="14" s="1"/>
  <c r="G1800" i="14" s="1"/>
  <c r="G1801" i="14" s="1"/>
  <c r="G1802" i="14" s="1"/>
  <c r="G1803" i="14" s="1"/>
  <c r="G1804" i="14" s="1"/>
  <c r="G1805" i="14" s="1"/>
  <c r="G1806" i="14" s="1"/>
  <c r="G1807" i="14" s="1"/>
  <c r="G1808" i="14" s="1"/>
  <c r="G1809" i="14" s="1"/>
  <c r="G1810" i="14" s="1"/>
  <c r="G1811" i="14" s="1"/>
  <c r="G1812" i="14" s="1"/>
  <c r="G1813" i="14" s="1"/>
  <c r="G1814" i="14" s="1"/>
  <c r="G1815" i="14" s="1"/>
  <c r="G1816" i="14" s="1"/>
  <c r="G1817" i="14" s="1"/>
  <c r="G1818" i="14" s="1"/>
  <c r="G1819" i="14" s="1"/>
  <c r="G1820" i="14" s="1"/>
  <c r="G1821" i="14" s="1"/>
  <c r="G1822" i="14" s="1"/>
  <c r="G1823" i="14" s="1"/>
  <c r="G1824" i="14" s="1"/>
  <c r="G1825" i="14" s="1"/>
  <c r="G1826" i="14" s="1"/>
  <c r="G1827" i="14" s="1"/>
  <c r="G1828" i="14" s="1"/>
  <c r="G1829" i="14" s="1"/>
  <c r="G1830" i="14" s="1"/>
  <c r="G1831" i="14" s="1"/>
  <c r="G1832" i="14" s="1"/>
  <c r="G1833" i="14" s="1"/>
  <c r="L72" i="8"/>
  <c r="L59" i="8"/>
  <c r="L122" i="8"/>
  <c r="L89" i="8"/>
  <c r="L76" i="8"/>
  <c r="L24" i="8"/>
  <c r="L123" i="8"/>
  <c r="L13" i="8"/>
  <c r="L121" i="8"/>
  <c r="L74" i="8"/>
  <c r="L35" i="8"/>
  <c r="L107" i="8"/>
  <c r="L34" i="8"/>
  <c r="L10" i="8"/>
  <c r="L22" i="8"/>
  <c r="L108" i="8"/>
  <c r="L75" i="8"/>
  <c r="L33" i="8"/>
  <c r="L12" i="8"/>
  <c r="L30" i="8"/>
  <c r="L119" i="8"/>
  <c r="L71" i="8"/>
  <c r="L47" i="8"/>
  <c r="L31" i="8"/>
  <c r="L21" i="8"/>
  <c r="L67" i="8"/>
  <c r="L6" i="8"/>
  <c r="L43" i="8"/>
  <c r="L117" i="8"/>
  <c r="L105" i="8"/>
  <c r="L55" i="8"/>
  <c r="L45" i="8"/>
  <c r="L28" i="8"/>
  <c r="L19" i="8"/>
  <c r="L115" i="8"/>
  <c r="L102" i="8"/>
  <c r="L85" i="8"/>
  <c r="L118" i="8"/>
  <c r="L101" i="8"/>
  <c r="L70" i="8"/>
  <c r="L56" i="8"/>
  <c r="L46" i="8"/>
  <c r="L9" i="8"/>
  <c r="L42" i="8"/>
  <c r="L68" i="8"/>
  <c r="L98" i="8"/>
  <c r="L64" i="8"/>
  <c r="L63" i="8"/>
  <c r="L37" i="8"/>
  <c r="L114" i="8"/>
  <c r="L100" i="8"/>
  <c r="L93" i="8"/>
  <c r="L81" i="8"/>
  <c r="L66" i="8"/>
  <c r="L41" i="8"/>
  <c r="L18" i="8"/>
  <c r="L113" i="8"/>
  <c r="L103" i="8"/>
  <c r="L99" i="8"/>
  <c r="L65" i="8"/>
  <c r="L7" i="8"/>
  <c r="L96" i="8"/>
  <c r="L92" i="8"/>
  <c r="L80" i="8"/>
  <c r="L16" i="8"/>
  <c r="L4" i="8"/>
  <c r="L111" i="8"/>
  <c r="L95" i="8"/>
  <c r="L91" i="8"/>
  <c r="L83" i="8"/>
  <c r="L79" i="8"/>
  <c r="L51" i="8"/>
  <c r="L39" i="8"/>
  <c r="L15" i="8"/>
  <c r="L3" i="8"/>
  <c r="L110" i="8"/>
  <c r="L94" i="8"/>
  <c r="L82" i="8"/>
  <c r="L78" i="8"/>
  <c r="L38" i="8"/>
  <c r="L26" i="8"/>
  <c r="G9521" i="8"/>
  <c r="E13536" i="8" l="1"/>
  <c r="F13536" i="8"/>
  <c r="K13537" i="8"/>
  <c r="G13537" i="8"/>
  <c r="J13537" i="8" s="1"/>
  <c r="M13537" i="8" s="1"/>
  <c r="F13537" i="8"/>
  <c r="E13537" i="8"/>
  <c r="J13536" i="8"/>
  <c r="G13536" i="8"/>
  <c r="K13536" i="8" l="1"/>
  <c r="F2607" i="13" s="1"/>
  <c r="G2607" i="13" s="1"/>
  <c r="G2" i="8" l="1"/>
  <c r="G4" i="8"/>
  <c r="G5" i="8"/>
  <c r="G6" i="8"/>
  <c r="J6" i="8" s="1"/>
  <c r="M6" i="8" s="1"/>
  <c r="G8" i="8"/>
  <c r="G9" i="8"/>
  <c r="G11" i="8"/>
  <c r="G13" i="8"/>
  <c r="G14" i="8"/>
  <c r="G15" i="8"/>
  <c r="G16" i="8"/>
  <c r="G17" i="8"/>
  <c r="G19" i="8"/>
  <c r="G20" i="8"/>
  <c r="G22" i="8"/>
  <c r="J22" i="8" s="1"/>
  <c r="M22" i="8" s="1"/>
  <c r="G23" i="8"/>
  <c r="G25" i="8"/>
  <c r="G27" i="8"/>
  <c r="G28" i="8"/>
  <c r="G29" i="8"/>
  <c r="G30" i="8"/>
  <c r="G32" i="8"/>
  <c r="G33" i="8"/>
  <c r="G35" i="8"/>
  <c r="J35" i="8" s="1"/>
  <c r="M35" i="8" s="1"/>
  <c r="G36" i="8"/>
  <c r="G37" i="8"/>
  <c r="G39" i="8"/>
  <c r="G40" i="8"/>
  <c r="G41" i="8"/>
  <c r="G43" i="8"/>
  <c r="G44" i="8"/>
  <c r="G45" i="8"/>
  <c r="G46" i="8"/>
  <c r="G48" i="8"/>
  <c r="G50" i="8"/>
  <c r="G52" i="8"/>
  <c r="G54" i="8"/>
  <c r="G55" i="8"/>
  <c r="G56" i="8"/>
  <c r="J56" i="8" s="1"/>
  <c r="M56" i="8" s="1"/>
  <c r="G57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3" i="8"/>
  <c r="G84" i="8"/>
  <c r="G85" i="8"/>
  <c r="G86" i="8"/>
  <c r="G88" i="8"/>
  <c r="G90" i="8"/>
  <c r="G91" i="8"/>
  <c r="J91" i="8" s="1"/>
  <c r="M91" i="8" s="1"/>
  <c r="G92" i="8"/>
  <c r="G95" i="8"/>
  <c r="G96" i="8"/>
  <c r="G97" i="8"/>
  <c r="G98" i="8"/>
  <c r="G100" i="8"/>
  <c r="G101" i="8"/>
  <c r="G102" i="8"/>
  <c r="G104" i="8"/>
  <c r="G106" i="8"/>
  <c r="G108" i="8"/>
  <c r="G109" i="8"/>
  <c r="G111" i="8"/>
  <c r="G112" i="8"/>
  <c r="G113" i="8"/>
  <c r="G116" i="8"/>
  <c r="G119" i="8"/>
  <c r="G120" i="8"/>
  <c r="G121" i="8"/>
  <c r="G124" i="8"/>
  <c r="G125" i="8"/>
  <c r="G128" i="8"/>
  <c r="G129" i="8"/>
  <c r="G132" i="8"/>
  <c r="G133" i="8"/>
  <c r="G136" i="8"/>
  <c r="G137" i="8"/>
  <c r="G140" i="8"/>
  <c r="G143" i="8"/>
  <c r="J143" i="8" s="1"/>
  <c r="M143" i="8" s="1"/>
  <c r="G144" i="8"/>
  <c r="G147" i="8"/>
  <c r="G148" i="8"/>
  <c r="G149" i="8"/>
  <c r="G151" i="8"/>
  <c r="G152" i="8"/>
  <c r="G153" i="8"/>
  <c r="G155" i="8"/>
  <c r="G157" i="8"/>
  <c r="G159" i="8"/>
  <c r="G160" i="8"/>
  <c r="G161" i="8"/>
  <c r="G163" i="8"/>
  <c r="J163" i="8" s="1"/>
  <c r="M163" i="8" s="1"/>
  <c r="G164" i="8"/>
  <c r="G165" i="8"/>
  <c r="G167" i="8"/>
  <c r="G168" i="8"/>
  <c r="G169" i="8"/>
  <c r="G171" i="8"/>
  <c r="J171" i="8" s="1"/>
  <c r="M171" i="8" s="1"/>
  <c r="G173" i="8"/>
  <c r="G174" i="8"/>
  <c r="G175" i="8"/>
  <c r="G178" i="8"/>
  <c r="G179" i="8"/>
  <c r="G180" i="8"/>
  <c r="G183" i="8"/>
  <c r="G184" i="8"/>
  <c r="G185" i="8"/>
  <c r="G187" i="8"/>
  <c r="G190" i="8"/>
  <c r="G191" i="8"/>
  <c r="G194" i="8"/>
  <c r="G195" i="8"/>
  <c r="J195" i="8" s="1"/>
  <c r="M195" i="8" s="1"/>
  <c r="G196" i="8"/>
  <c r="G197" i="8"/>
  <c r="G198" i="8"/>
  <c r="G199" i="8"/>
  <c r="G201" i="8"/>
  <c r="G203" i="8"/>
  <c r="G205" i="8"/>
  <c r="G210" i="8"/>
  <c r="G211" i="8"/>
  <c r="G213" i="8"/>
  <c r="G214" i="8"/>
  <c r="G215" i="8"/>
  <c r="G217" i="8"/>
  <c r="G218" i="8"/>
  <c r="G219" i="8"/>
  <c r="J219" i="8" s="1"/>
  <c r="M219" i="8" s="1"/>
  <c r="G221" i="8"/>
  <c r="G222" i="8"/>
  <c r="G224" i="8"/>
  <c r="G225" i="8"/>
  <c r="G226" i="8"/>
  <c r="G228" i="8"/>
  <c r="G229" i="8"/>
  <c r="G231" i="8"/>
  <c r="J231" i="8" s="1"/>
  <c r="M231" i="8" s="1"/>
  <c r="G232" i="8"/>
  <c r="G234" i="8"/>
  <c r="G235" i="8"/>
  <c r="G236" i="8"/>
  <c r="G237" i="8"/>
  <c r="G238" i="8"/>
  <c r="G241" i="8"/>
  <c r="G243" i="8"/>
  <c r="J243" i="8" s="1"/>
  <c r="M243" i="8" s="1"/>
  <c r="G245" i="8"/>
  <c r="G246" i="8"/>
  <c r="G247" i="8"/>
  <c r="G250" i="8"/>
  <c r="G253" i="8"/>
  <c r="G254" i="8"/>
  <c r="G259" i="8"/>
  <c r="G260" i="8"/>
  <c r="G265" i="8"/>
  <c r="G266" i="8"/>
  <c r="G269" i="8"/>
  <c r="G270" i="8"/>
  <c r="G271" i="8"/>
  <c r="G272" i="8"/>
  <c r="G274" i="8"/>
  <c r="G277" i="8"/>
  <c r="G278" i="8"/>
  <c r="G280" i="8"/>
  <c r="G283" i="8"/>
  <c r="J283" i="8" s="1"/>
  <c r="M283" i="8" s="1"/>
  <c r="G282" i="8"/>
  <c r="J282" i="8" s="1"/>
  <c r="M282" i="8" s="1"/>
  <c r="G287" i="8"/>
  <c r="J287" i="8" s="1"/>
  <c r="M287" i="8" s="1"/>
  <c r="G288" i="8"/>
  <c r="G289" i="8"/>
  <c r="G291" i="8"/>
  <c r="G294" i="8"/>
  <c r="G296" i="8"/>
  <c r="G297" i="8"/>
  <c r="G298" i="8"/>
  <c r="G299" i="8"/>
  <c r="G301" i="8"/>
  <c r="G302" i="8"/>
  <c r="G303" i="8"/>
  <c r="G305" i="8"/>
  <c r="G306" i="8"/>
  <c r="G307" i="8"/>
  <c r="G308" i="8"/>
  <c r="G309" i="8"/>
  <c r="G310" i="8"/>
  <c r="G312" i="8"/>
  <c r="G313" i="8"/>
  <c r="G314" i="8"/>
  <c r="G315" i="8"/>
  <c r="G317" i="8"/>
  <c r="G318" i="8"/>
  <c r="G319" i="8"/>
  <c r="G320" i="8"/>
  <c r="G323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50" i="8"/>
  <c r="G351" i="8"/>
  <c r="J351" i="8" s="1"/>
  <c r="M351" i="8" s="1"/>
  <c r="G352" i="8"/>
  <c r="G353" i="8"/>
  <c r="G355" i="8"/>
  <c r="G356" i="8"/>
  <c r="G357" i="8"/>
  <c r="G358" i="8"/>
  <c r="G359" i="8"/>
  <c r="G361" i="8"/>
  <c r="G362" i="8"/>
  <c r="G363" i="8"/>
  <c r="J363" i="8" s="1"/>
  <c r="M363" i="8" s="1"/>
  <c r="G364" i="8"/>
  <c r="G366" i="8"/>
  <c r="G367" i="8"/>
  <c r="G368" i="8"/>
  <c r="G369" i="8"/>
  <c r="G370" i="8"/>
  <c r="G371" i="8"/>
  <c r="G373" i="8"/>
  <c r="G374" i="8"/>
  <c r="G375" i="8"/>
  <c r="G376" i="8"/>
  <c r="G378" i="8"/>
  <c r="G379" i="8"/>
  <c r="G380" i="8"/>
  <c r="G381" i="8"/>
  <c r="G383" i="8"/>
  <c r="G384" i="8"/>
  <c r="G385" i="8"/>
  <c r="G386" i="8"/>
  <c r="G388" i="8"/>
  <c r="G389" i="8"/>
  <c r="G390" i="8"/>
  <c r="G391" i="8"/>
  <c r="J391" i="8" s="1"/>
  <c r="M391" i="8" s="1"/>
  <c r="G392" i="8"/>
  <c r="G393" i="8"/>
  <c r="G396" i="8"/>
  <c r="G397" i="8"/>
  <c r="G398" i="8"/>
  <c r="G399" i="8"/>
  <c r="G400" i="8"/>
  <c r="G403" i="8"/>
  <c r="J403" i="8" s="1"/>
  <c r="M403" i="8" s="1"/>
  <c r="G404" i="8"/>
  <c r="G405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3" i="8"/>
  <c r="J423" i="8" s="1"/>
  <c r="M423" i="8" s="1"/>
  <c r="G424" i="8"/>
  <c r="G425" i="8"/>
  <c r="G427" i="8"/>
  <c r="G428" i="8"/>
  <c r="G429" i="8"/>
  <c r="G431" i="8"/>
  <c r="J431" i="8" s="1"/>
  <c r="M431" i="8" s="1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9" i="8"/>
  <c r="G450" i="8"/>
  <c r="G452" i="8"/>
  <c r="G453" i="8"/>
  <c r="G454" i="8"/>
  <c r="G455" i="8"/>
  <c r="J455" i="8" s="1"/>
  <c r="M455" i="8" s="1"/>
  <c r="G456" i="8"/>
  <c r="G457" i="8"/>
  <c r="G458" i="8"/>
  <c r="G460" i="8"/>
  <c r="G461" i="8"/>
  <c r="G462" i="8"/>
  <c r="G463" i="8"/>
  <c r="G464" i="8"/>
  <c r="G465" i="8"/>
  <c r="G467" i="8"/>
  <c r="G468" i="8"/>
  <c r="G469" i="8"/>
  <c r="G471" i="8"/>
  <c r="G472" i="8"/>
  <c r="G473" i="8"/>
  <c r="G474" i="8"/>
  <c r="G475" i="8"/>
  <c r="G476" i="8"/>
  <c r="G477" i="8"/>
  <c r="G479" i="8"/>
  <c r="J479" i="8" s="1"/>
  <c r="M479" i="8" s="1"/>
  <c r="G480" i="8"/>
  <c r="G481" i="8"/>
  <c r="G483" i="8"/>
  <c r="G484" i="8"/>
  <c r="G486" i="8"/>
  <c r="G487" i="8"/>
  <c r="G489" i="8"/>
  <c r="G491" i="8"/>
  <c r="J491" i="8" s="1"/>
  <c r="M491" i="8" s="1"/>
  <c r="G492" i="8"/>
  <c r="G494" i="8"/>
  <c r="G495" i="8"/>
  <c r="G497" i="8"/>
  <c r="G498" i="8"/>
  <c r="G499" i="8"/>
  <c r="J499" i="8" s="1"/>
  <c r="M499" i="8" s="1"/>
  <c r="G500" i="8"/>
  <c r="G501" i="8"/>
  <c r="G502" i="8"/>
  <c r="G503" i="8"/>
  <c r="G504" i="8"/>
  <c r="G506" i="8"/>
  <c r="G508" i="8"/>
  <c r="G509" i="8"/>
  <c r="G512" i="8"/>
  <c r="G513" i="8"/>
  <c r="G514" i="8"/>
  <c r="G515" i="8"/>
  <c r="G516" i="8"/>
  <c r="G517" i="8"/>
  <c r="G519" i="8"/>
  <c r="G520" i="8"/>
  <c r="G522" i="8"/>
  <c r="G524" i="8"/>
  <c r="G525" i="8"/>
  <c r="G526" i="8"/>
  <c r="G527" i="8"/>
  <c r="G529" i="8"/>
  <c r="G530" i="8"/>
  <c r="G533" i="8"/>
  <c r="G536" i="8"/>
  <c r="G537" i="8"/>
  <c r="G538" i="8"/>
  <c r="G541" i="8"/>
  <c r="G542" i="8"/>
  <c r="G543" i="8"/>
  <c r="G544" i="8"/>
  <c r="G546" i="8"/>
  <c r="G548" i="8"/>
  <c r="G549" i="8"/>
  <c r="G550" i="8"/>
  <c r="G551" i="8"/>
  <c r="G554" i="8"/>
  <c r="G557" i="8"/>
  <c r="G558" i="8"/>
  <c r="G559" i="8"/>
  <c r="G560" i="8"/>
  <c r="G562" i="8"/>
  <c r="G564" i="8"/>
  <c r="G565" i="8"/>
  <c r="G568" i="8"/>
  <c r="G569" i="8"/>
  <c r="G570" i="8"/>
  <c r="G572" i="8"/>
  <c r="G573" i="8"/>
  <c r="G575" i="8"/>
  <c r="J575" i="8" s="1"/>
  <c r="M575" i="8" s="1"/>
  <c r="G576" i="8"/>
  <c r="G578" i="8"/>
  <c r="G580" i="8"/>
  <c r="G583" i="8"/>
  <c r="G584" i="8"/>
  <c r="G585" i="8"/>
  <c r="G588" i="8"/>
  <c r="G589" i="8"/>
  <c r="G592" i="8"/>
  <c r="G595" i="8"/>
  <c r="G596" i="8"/>
  <c r="G597" i="8"/>
  <c r="G599" i="8"/>
  <c r="G601" i="8"/>
  <c r="G602" i="8"/>
  <c r="G603" i="8"/>
  <c r="G605" i="8"/>
  <c r="G608" i="8"/>
  <c r="G610" i="8"/>
  <c r="G612" i="8"/>
  <c r="G614" i="8"/>
  <c r="G615" i="8"/>
  <c r="G616" i="8"/>
  <c r="G617" i="8"/>
  <c r="G618" i="8"/>
  <c r="G620" i="8"/>
  <c r="G623" i="8"/>
  <c r="J623" i="8" s="1"/>
  <c r="M623" i="8" s="1"/>
  <c r="G624" i="8"/>
  <c r="G625" i="8"/>
  <c r="G626" i="8"/>
  <c r="G629" i="8"/>
  <c r="G630" i="8"/>
  <c r="G631" i="8"/>
  <c r="G634" i="8"/>
  <c r="G635" i="8"/>
  <c r="J635" i="8" s="1"/>
  <c r="M635" i="8" s="1"/>
  <c r="G636" i="8"/>
  <c r="G637" i="8"/>
  <c r="G638" i="8"/>
  <c r="G641" i="8"/>
  <c r="G642" i="8"/>
  <c r="G643" i="8"/>
  <c r="G645" i="8"/>
  <c r="G646" i="8"/>
  <c r="G648" i="8"/>
  <c r="G649" i="8"/>
  <c r="G650" i="8"/>
  <c r="G651" i="8"/>
  <c r="J651" i="8" s="1"/>
  <c r="M651" i="8" s="1"/>
  <c r="G652" i="8"/>
  <c r="G654" i="8"/>
  <c r="G655" i="8"/>
  <c r="G656" i="8"/>
  <c r="G657" i="8"/>
  <c r="G659" i="8"/>
  <c r="G660" i="8"/>
  <c r="G661" i="8"/>
  <c r="G662" i="8"/>
  <c r="G663" i="8"/>
  <c r="G664" i="8"/>
  <c r="G666" i="8"/>
  <c r="G668" i="8"/>
  <c r="G669" i="8"/>
  <c r="G672" i="8"/>
  <c r="G673" i="8"/>
  <c r="G674" i="8"/>
  <c r="G675" i="8"/>
  <c r="G676" i="8"/>
  <c r="G678" i="8"/>
  <c r="G679" i="8"/>
  <c r="G680" i="8"/>
  <c r="G682" i="8"/>
  <c r="G683" i="8"/>
  <c r="G684" i="8"/>
  <c r="G685" i="8"/>
  <c r="G687" i="8"/>
  <c r="G689" i="8"/>
  <c r="G690" i="8"/>
  <c r="G691" i="8"/>
  <c r="G694" i="8"/>
  <c r="G695" i="8"/>
  <c r="G696" i="8"/>
  <c r="G698" i="8"/>
  <c r="G700" i="8"/>
  <c r="G701" i="8"/>
  <c r="G702" i="8"/>
  <c r="G705" i="8"/>
  <c r="G706" i="8"/>
  <c r="G708" i="8"/>
  <c r="G709" i="8"/>
  <c r="G711" i="8"/>
  <c r="G714" i="8"/>
  <c r="G715" i="8"/>
  <c r="J715" i="8" s="1"/>
  <c r="M715" i="8" s="1"/>
  <c r="G716" i="8"/>
  <c r="G717" i="8"/>
  <c r="G718" i="8"/>
  <c r="G721" i="8"/>
  <c r="G722" i="8"/>
  <c r="G723" i="8"/>
  <c r="G725" i="8"/>
  <c r="G727" i="8"/>
  <c r="G728" i="8"/>
  <c r="G729" i="8"/>
  <c r="G730" i="8"/>
  <c r="G733" i="8"/>
  <c r="G736" i="8"/>
  <c r="G737" i="8"/>
  <c r="G738" i="8"/>
  <c r="G741" i="8"/>
  <c r="G743" i="8"/>
  <c r="G745" i="8"/>
  <c r="G746" i="8"/>
  <c r="G749" i="8"/>
  <c r="G751" i="8"/>
  <c r="G753" i="8"/>
  <c r="G755" i="8"/>
  <c r="J755" i="8" s="1"/>
  <c r="M755" i="8" s="1"/>
  <c r="G757" i="8"/>
  <c r="G760" i="8"/>
  <c r="G761" i="8"/>
  <c r="G762" i="8"/>
  <c r="G765" i="8"/>
  <c r="G767" i="8"/>
  <c r="G769" i="8"/>
  <c r="G771" i="8"/>
  <c r="J771" i="8" s="1"/>
  <c r="M771" i="8" s="1"/>
  <c r="G773" i="8"/>
  <c r="G774" i="8"/>
  <c r="G777" i="8"/>
  <c r="G778" i="8"/>
  <c r="G779" i="8"/>
  <c r="G780" i="8"/>
  <c r="G781" i="8"/>
  <c r="G782" i="8"/>
  <c r="G786" i="8"/>
  <c r="G788" i="8"/>
  <c r="G789" i="8"/>
  <c r="G790" i="8"/>
  <c r="G791" i="8"/>
  <c r="G792" i="8"/>
  <c r="G793" i="8"/>
  <c r="G795" i="8"/>
  <c r="J795" i="8" s="1"/>
  <c r="M795" i="8" s="1"/>
  <c r="G797" i="8"/>
  <c r="G798" i="8"/>
  <c r="G799" i="8"/>
  <c r="G800" i="8"/>
  <c r="G802" i="8"/>
  <c r="G804" i="8"/>
  <c r="G805" i="8"/>
  <c r="G807" i="8"/>
  <c r="G808" i="8"/>
  <c r="G809" i="8"/>
  <c r="G810" i="8"/>
  <c r="G811" i="8"/>
  <c r="J811" i="8" s="1"/>
  <c r="M811" i="8" s="1"/>
  <c r="G813" i="8"/>
  <c r="G814" i="8"/>
  <c r="G816" i="8"/>
  <c r="G818" i="8"/>
  <c r="G820" i="8"/>
  <c r="G822" i="8"/>
  <c r="G823" i="8"/>
  <c r="G824" i="8"/>
  <c r="G825" i="8"/>
  <c r="G826" i="8"/>
  <c r="G827" i="8"/>
  <c r="G830" i="8"/>
  <c r="G831" i="8"/>
  <c r="G832" i="8"/>
  <c r="G833" i="8"/>
  <c r="G834" i="8"/>
  <c r="G836" i="8"/>
  <c r="G837" i="8"/>
  <c r="G840" i="8"/>
  <c r="G841" i="8"/>
  <c r="G842" i="8"/>
  <c r="G844" i="8"/>
  <c r="G845" i="8"/>
  <c r="G846" i="8"/>
  <c r="G848" i="8"/>
  <c r="G849" i="8"/>
  <c r="G853" i="8"/>
  <c r="G854" i="8"/>
  <c r="G855" i="8"/>
  <c r="J855" i="8" s="1"/>
  <c r="M855" i="8" s="1"/>
  <c r="G856" i="8"/>
  <c r="G857" i="8"/>
  <c r="G859" i="8"/>
  <c r="G860" i="8"/>
  <c r="G861" i="8"/>
  <c r="G862" i="8"/>
  <c r="G863" i="8"/>
  <c r="G864" i="8"/>
  <c r="G866" i="8"/>
  <c r="G867" i="8"/>
  <c r="G868" i="8"/>
  <c r="G870" i="8"/>
  <c r="G872" i="8"/>
  <c r="G873" i="8"/>
  <c r="G874" i="8"/>
  <c r="G875" i="8"/>
  <c r="G877" i="8"/>
  <c r="G878" i="8"/>
  <c r="G880" i="8"/>
  <c r="G881" i="8"/>
  <c r="G882" i="8"/>
  <c r="G883" i="8"/>
  <c r="G884" i="8"/>
  <c r="G885" i="8"/>
  <c r="G886" i="8"/>
  <c r="G887" i="8"/>
  <c r="G889" i="8"/>
  <c r="G890" i="8"/>
  <c r="G892" i="8"/>
  <c r="G893" i="8"/>
  <c r="G894" i="8"/>
  <c r="G897" i="8"/>
  <c r="G898" i="8"/>
  <c r="G899" i="8"/>
  <c r="G900" i="8"/>
  <c r="G901" i="8"/>
  <c r="G903" i="8"/>
  <c r="G904" i="8"/>
  <c r="G905" i="8"/>
  <c r="G907" i="8"/>
  <c r="G909" i="8"/>
  <c r="G911" i="8"/>
  <c r="G913" i="8"/>
  <c r="G915" i="8"/>
  <c r="G916" i="8"/>
  <c r="G917" i="8"/>
  <c r="G918" i="8"/>
  <c r="G919" i="8"/>
  <c r="G920" i="8"/>
  <c r="G923" i="8"/>
  <c r="G924" i="8"/>
  <c r="G926" i="8"/>
  <c r="G928" i="8"/>
  <c r="G929" i="8"/>
  <c r="G930" i="8"/>
  <c r="G932" i="8"/>
  <c r="G934" i="8"/>
  <c r="G937" i="8"/>
  <c r="G938" i="8"/>
  <c r="G939" i="8"/>
  <c r="G940" i="8"/>
  <c r="G942" i="8"/>
  <c r="G944" i="8"/>
  <c r="G945" i="8"/>
  <c r="G948" i="8"/>
  <c r="G949" i="8"/>
  <c r="G950" i="8"/>
  <c r="G953" i="8"/>
  <c r="G954" i="8"/>
  <c r="G956" i="8"/>
  <c r="G958" i="8"/>
  <c r="G959" i="8"/>
  <c r="G962" i="8"/>
  <c r="G963" i="8"/>
  <c r="G964" i="8"/>
  <c r="G965" i="8"/>
  <c r="G968" i="8"/>
  <c r="G969" i="8"/>
  <c r="G971" i="8"/>
  <c r="J971" i="8" s="1"/>
  <c r="M971" i="8" s="1"/>
  <c r="G973" i="8"/>
  <c r="G974" i="8"/>
  <c r="G975" i="8"/>
  <c r="G976" i="8"/>
  <c r="G978" i="8"/>
  <c r="J978" i="8" s="1"/>
  <c r="M978" i="8" s="1"/>
  <c r="G980" i="8"/>
  <c r="G981" i="8"/>
  <c r="G983" i="8"/>
  <c r="G984" i="8"/>
  <c r="G986" i="8"/>
  <c r="G987" i="8"/>
  <c r="G988" i="8"/>
  <c r="G989" i="8"/>
  <c r="G990" i="8"/>
  <c r="G992" i="8"/>
  <c r="G994" i="8"/>
  <c r="G995" i="8"/>
  <c r="G996" i="8"/>
  <c r="G999" i="8"/>
  <c r="G1000" i="8"/>
  <c r="G1001" i="8"/>
  <c r="G1002" i="8"/>
  <c r="G1005" i="8"/>
  <c r="G1007" i="8"/>
  <c r="J1007" i="8" s="1"/>
  <c r="M1007" i="8" s="1"/>
  <c r="G1008" i="8"/>
  <c r="G1010" i="8"/>
  <c r="G1011" i="8"/>
  <c r="G1013" i="8"/>
  <c r="G1015" i="8"/>
  <c r="G1017" i="8"/>
  <c r="G1019" i="8"/>
  <c r="G1020" i="8"/>
  <c r="G1022" i="8"/>
  <c r="G1024" i="8"/>
  <c r="G1025" i="8"/>
  <c r="G1027" i="8"/>
  <c r="J1027" i="8" s="1"/>
  <c r="M1027" i="8" s="1"/>
  <c r="G1029" i="8"/>
  <c r="G1030" i="8"/>
  <c r="G1032" i="8"/>
  <c r="G1034" i="8"/>
  <c r="G1035" i="8"/>
  <c r="G1037" i="8"/>
  <c r="G1038" i="8"/>
  <c r="G1040" i="8"/>
  <c r="G1041" i="8"/>
  <c r="G1042" i="8"/>
  <c r="G1045" i="8"/>
  <c r="G1046" i="8"/>
  <c r="G1049" i="8"/>
  <c r="G1050" i="8"/>
  <c r="G1052" i="8"/>
  <c r="G1054" i="8"/>
  <c r="G1055" i="8"/>
  <c r="G1056" i="8"/>
  <c r="G1059" i="8"/>
  <c r="G1060" i="8"/>
  <c r="G1062" i="8"/>
  <c r="G1063" i="8"/>
  <c r="G1065" i="8"/>
  <c r="G1068" i="8"/>
  <c r="G1069" i="8"/>
  <c r="G1070" i="8"/>
  <c r="G1071" i="8"/>
  <c r="G1074" i="8"/>
  <c r="G1075" i="8"/>
  <c r="G1076" i="8"/>
  <c r="G1077" i="8"/>
  <c r="G1080" i="8"/>
  <c r="G1083" i="8"/>
  <c r="G1084" i="8"/>
  <c r="G1085" i="8"/>
  <c r="G1086" i="8"/>
  <c r="G1089" i="8"/>
  <c r="G1090" i="8"/>
  <c r="G1091" i="8"/>
  <c r="G1094" i="8"/>
  <c r="G1095" i="8"/>
  <c r="G1096" i="8"/>
  <c r="G1097" i="8"/>
  <c r="G1100" i="8"/>
  <c r="G1101" i="8"/>
  <c r="G1102" i="8"/>
  <c r="G1105" i="8"/>
  <c r="G1108" i="8"/>
  <c r="G1109" i="8"/>
  <c r="G1110" i="8"/>
  <c r="G1112" i="8"/>
  <c r="G1114" i="8"/>
  <c r="G1116" i="8"/>
  <c r="G1118" i="8"/>
  <c r="G1119" i="8"/>
  <c r="G1121" i="8"/>
  <c r="G1123" i="8"/>
  <c r="G1124" i="8"/>
  <c r="G1126" i="8"/>
  <c r="G1128" i="8"/>
  <c r="G1129" i="8"/>
  <c r="G1131" i="8"/>
  <c r="G1132" i="8"/>
  <c r="G1133" i="8"/>
  <c r="G1134" i="8"/>
  <c r="G1136" i="8"/>
  <c r="G1138" i="8"/>
  <c r="G1140" i="8"/>
  <c r="G1141" i="8"/>
  <c r="G1142" i="8"/>
  <c r="G1144" i="8"/>
  <c r="G1146" i="8"/>
  <c r="G1148" i="8"/>
  <c r="G1150" i="8"/>
  <c r="G1151" i="8"/>
  <c r="G1152" i="8"/>
  <c r="G1155" i="8"/>
  <c r="G1156" i="8"/>
  <c r="G1158" i="8"/>
  <c r="G1159" i="8"/>
  <c r="G1161" i="8"/>
  <c r="G1162" i="8"/>
  <c r="G1164" i="8"/>
  <c r="G1166" i="8"/>
  <c r="G1167" i="8"/>
  <c r="G1168" i="8"/>
  <c r="G1171" i="8"/>
  <c r="G1172" i="8"/>
  <c r="G1175" i="8"/>
  <c r="G1176" i="8"/>
  <c r="G1179" i="8"/>
  <c r="G1180" i="8"/>
  <c r="G1181" i="8"/>
  <c r="G1182" i="8"/>
  <c r="G1183" i="8"/>
  <c r="G1186" i="8"/>
  <c r="G1187" i="8"/>
  <c r="G1188" i="8"/>
  <c r="G1191" i="8"/>
  <c r="G1193" i="8"/>
  <c r="G1195" i="8"/>
  <c r="J1195" i="8" s="1"/>
  <c r="M1195" i="8" s="1"/>
  <c r="G1196" i="8"/>
  <c r="G1197" i="8"/>
  <c r="G1200" i="8"/>
  <c r="G1201" i="8"/>
  <c r="G1202" i="8"/>
  <c r="G1203" i="8"/>
  <c r="G1206" i="8"/>
  <c r="G1207" i="8"/>
  <c r="G1210" i="8"/>
  <c r="G1211" i="8"/>
  <c r="G1212" i="8"/>
  <c r="G1215" i="8"/>
  <c r="G1216" i="8"/>
  <c r="G1217" i="8"/>
  <c r="G1218" i="8"/>
  <c r="G1219" i="8"/>
  <c r="G1222" i="8"/>
  <c r="G1223" i="8"/>
  <c r="G1224" i="8"/>
  <c r="G1225" i="8"/>
  <c r="G1226" i="8"/>
  <c r="G1228" i="8"/>
  <c r="G1230" i="8"/>
  <c r="G1231" i="8"/>
  <c r="J1231" i="8" s="1"/>
  <c r="M1231" i="8" s="1"/>
  <c r="G1232" i="8"/>
  <c r="G1233" i="8"/>
  <c r="G1234" i="8"/>
  <c r="G1235" i="8"/>
  <c r="G1236" i="8"/>
  <c r="G1237" i="8"/>
  <c r="G1238" i="8"/>
  <c r="G1239" i="8"/>
  <c r="J1239" i="8" s="1"/>
  <c r="M1239" i="8" s="1"/>
  <c r="G1240" i="8"/>
  <c r="G1241" i="8"/>
  <c r="G1242" i="8"/>
  <c r="G1243" i="8"/>
  <c r="G1244" i="8"/>
  <c r="G1245" i="8"/>
  <c r="G1246" i="8"/>
  <c r="G1247" i="8"/>
  <c r="G1248" i="8"/>
  <c r="G1250" i="8"/>
  <c r="G1252" i="8"/>
  <c r="G1254" i="8"/>
  <c r="G1256" i="8"/>
  <c r="G1258" i="8"/>
  <c r="G1260" i="8"/>
  <c r="G1262" i="8"/>
  <c r="G1264" i="8"/>
  <c r="G1266" i="8"/>
  <c r="G1268" i="8"/>
  <c r="G1270" i="8"/>
  <c r="G1272" i="8"/>
  <c r="G1274" i="8"/>
  <c r="G1275" i="8"/>
  <c r="G1278" i="8"/>
  <c r="G1280" i="8"/>
  <c r="G1282" i="8"/>
  <c r="G1285" i="8"/>
  <c r="G1287" i="8"/>
  <c r="G1289" i="8"/>
  <c r="G1290" i="8"/>
  <c r="G1291" i="8"/>
  <c r="G1292" i="8"/>
  <c r="G1293" i="8"/>
  <c r="G1294" i="8"/>
  <c r="G1297" i="8"/>
  <c r="G1298" i="8"/>
  <c r="G1299" i="8"/>
  <c r="G1300" i="8"/>
  <c r="G1303" i="8"/>
  <c r="G1305" i="8"/>
  <c r="G1306" i="8"/>
  <c r="G1309" i="8"/>
  <c r="G1310" i="8"/>
  <c r="G1312" i="8"/>
  <c r="G1313" i="8"/>
  <c r="G1315" i="8"/>
  <c r="G1316" i="8"/>
  <c r="G1317" i="8"/>
  <c r="G1319" i="8"/>
  <c r="G1320" i="8"/>
  <c r="G1322" i="8"/>
  <c r="G1324" i="8"/>
  <c r="G1325" i="8"/>
  <c r="G1326" i="8"/>
  <c r="G1328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2" i="8"/>
  <c r="G1353" i="8"/>
  <c r="G1354" i="8"/>
  <c r="G1356" i="8"/>
  <c r="G1359" i="8"/>
  <c r="G1360" i="8"/>
  <c r="G1361" i="8"/>
  <c r="G1363" i="8"/>
  <c r="G1364" i="8"/>
  <c r="G1366" i="8"/>
  <c r="G1368" i="8"/>
  <c r="G1369" i="8"/>
  <c r="G1370" i="8"/>
  <c r="G1372" i="8"/>
  <c r="G1373" i="8"/>
  <c r="G1375" i="8"/>
  <c r="J1375" i="8" s="1"/>
  <c r="M1375" i="8" s="1"/>
  <c r="G1376" i="8"/>
  <c r="G1377" i="8"/>
  <c r="G1379" i="8"/>
  <c r="G1380" i="8"/>
  <c r="G1381" i="8"/>
  <c r="G1383" i="8"/>
  <c r="G1385" i="8"/>
  <c r="G1387" i="8"/>
  <c r="G1389" i="8"/>
  <c r="G1391" i="8"/>
  <c r="G1393" i="8"/>
  <c r="G1395" i="8"/>
  <c r="G1397" i="8"/>
  <c r="G1399" i="8"/>
  <c r="G1400" i="8"/>
  <c r="G1402" i="8"/>
  <c r="G1403" i="8"/>
  <c r="G1405" i="8"/>
  <c r="G1407" i="8"/>
  <c r="G1408" i="8"/>
  <c r="G1411" i="8"/>
  <c r="J1411" i="8" s="1"/>
  <c r="M1411" i="8" s="1"/>
  <c r="G1412" i="8"/>
  <c r="G1413" i="8"/>
  <c r="G1414" i="8"/>
  <c r="G1415" i="8"/>
  <c r="J1415" i="8" s="1"/>
  <c r="M1415" i="8" s="1"/>
  <c r="G1418" i="8"/>
  <c r="G1419" i="8"/>
  <c r="G1421" i="8"/>
  <c r="G1422" i="8"/>
  <c r="G1424" i="8"/>
  <c r="G1426" i="8"/>
  <c r="G1428" i="8"/>
  <c r="G1429" i="8"/>
  <c r="G1430" i="8"/>
  <c r="G1431" i="8"/>
  <c r="G1432" i="8"/>
  <c r="G1435" i="8"/>
  <c r="J1435" i="8" s="1"/>
  <c r="M1435" i="8" s="1"/>
  <c r="G1436" i="8"/>
  <c r="G1437" i="8"/>
  <c r="G1440" i="8"/>
  <c r="G1441" i="8"/>
  <c r="G1442" i="8"/>
  <c r="G1443" i="8"/>
  <c r="G1446" i="8"/>
  <c r="G1448" i="8"/>
  <c r="G1450" i="8"/>
  <c r="G1451" i="8"/>
  <c r="G1452" i="8"/>
  <c r="G1454" i="8"/>
  <c r="G1455" i="8"/>
  <c r="G1457" i="8"/>
  <c r="G1458" i="8"/>
  <c r="G1459" i="8"/>
  <c r="J1459" i="8" s="1"/>
  <c r="M1459" i="8" s="1"/>
  <c r="G1460" i="8"/>
  <c r="G1463" i="8"/>
  <c r="G1464" i="8"/>
  <c r="G1465" i="8"/>
  <c r="G1468" i="8"/>
  <c r="G1469" i="8"/>
  <c r="G1470" i="8"/>
  <c r="G1471" i="8"/>
  <c r="J1471" i="8" s="1"/>
  <c r="M1471" i="8" s="1"/>
  <c r="G1472" i="8"/>
  <c r="G1473" i="8"/>
  <c r="G1474" i="8"/>
  <c r="G1475" i="8"/>
  <c r="J1475" i="8" s="1"/>
  <c r="M1475" i="8" s="1"/>
  <c r="G1476" i="8"/>
  <c r="G1479" i="8"/>
  <c r="G1480" i="8"/>
  <c r="G1481" i="8"/>
  <c r="G1484" i="8"/>
  <c r="G1485" i="8"/>
  <c r="G1488" i="8"/>
  <c r="G1489" i="8"/>
  <c r="G1492" i="8"/>
  <c r="G1493" i="8"/>
  <c r="G1494" i="8"/>
  <c r="G1495" i="8"/>
  <c r="J1495" i="8" s="1"/>
  <c r="M1495" i="8" s="1"/>
  <c r="G1496" i="8"/>
  <c r="G1497" i="8"/>
  <c r="G1499" i="8"/>
  <c r="G1500" i="8"/>
  <c r="G1501" i="8"/>
  <c r="G1502" i="8"/>
  <c r="G1504" i="8"/>
  <c r="G1506" i="8"/>
  <c r="G1507" i="8"/>
  <c r="G1508" i="8"/>
  <c r="G1509" i="8"/>
  <c r="G1510" i="8"/>
  <c r="G1512" i="8"/>
  <c r="G1513" i="8"/>
  <c r="G1514" i="8"/>
  <c r="G1516" i="8"/>
  <c r="G1517" i="8"/>
  <c r="G1518" i="8"/>
  <c r="G1519" i="8"/>
  <c r="J1519" i="8" s="1"/>
  <c r="M1519" i="8" s="1"/>
  <c r="G1520" i="8"/>
  <c r="G1521" i="8"/>
  <c r="G1522" i="8"/>
  <c r="G1524" i="8"/>
  <c r="G1525" i="8"/>
  <c r="G1526" i="8"/>
  <c r="G1529" i="8"/>
  <c r="G1530" i="8"/>
  <c r="G1531" i="8"/>
  <c r="G1532" i="8"/>
  <c r="G1533" i="8"/>
  <c r="G1535" i="8"/>
  <c r="G1537" i="8"/>
  <c r="G1538" i="8"/>
  <c r="G1541" i="8"/>
  <c r="G1542" i="8"/>
  <c r="G1544" i="8"/>
  <c r="G1545" i="8"/>
  <c r="G1547" i="8"/>
  <c r="G1548" i="8"/>
  <c r="G1551" i="8"/>
  <c r="J1551" i="8" s="1"/>
  <c r="M1551" i="8" s="1"/>
  <c r="G1552" i="8"/>
  <c r="G1553" i="8"/>
  <c r="G1556" i="8"/>
  <c r="G1557" i="8"/>
  <c r="G1559" i="8"/>
  <c r="J1559" i="8" s="1"/>
  <c r="M1559" i="8" s="1"/>
  <c r="G1560" i="8"/>
  <c r="G1562" i="8"/>
  <c r="G1563" i="8"/>
  <c r="G1566" i="8"/>
  <c r="G1567" i="8"/>
  <c r="G1568" i="8"/>
  <c r="G1571" i="8"/>
  <c r="G1572" i="8"/>
  <c r="G1575" i="8"/>
  <c r="G1576" i="8"/>
  <c r="G1577" i="8"/>
  <c r="G1578" i="8"/>
  <c r="G1581" i="8"/>
  <c r="G1582" i="8"/>
  <c r="G1583" i="8"/>
  <c r="J1583" i="8" s="1"/>
  <c r="M1583" i="8" s="1"/>
  <c r="G1584" i="8"/>
  <c r="G1587" i="8"/>
  <c r="G1588" i="8"/>
  <c r="G1589" i="8"/>
  <c r="G1590" i="8"/>
  <c r="G1591" i="8"/>
  <c r="G1593" i="8"/>
  <c r="G1595" i="8"/>
  <c r="G1596" i="8"/>
  <c r="G1597" i="8"/>
  <c r="G1599" i="8"/>
  <c r="G1601" i="8"/>
  <c r="G1602" i="8"/>
  <c r="G1605" i="8"/>
  <c r="G1606" i="8"/>
  <c r="G1609" i="8"/>
  <c r="G1610" i="8"/>
  <c r="G1611" i="8"/>
  <c r="G1612" i="8"/>
  <c r="G1614" i="8"/>
  <c r="G1616" i="8"/>
  <c r="G1618" i="8"/>
  <c r="G1620" i="8"/>
  <c r="G1621" i="8"/>
  <c r="G1623" i="8"/>
  <c r="J1623" i="8" s="1"/>
  <c r="M1623" i="8" s="1"/>
  <c r="G1625" i="8"/>
  <c r="G1626" i="8"/>
  <c r="G1627" i="8"/>
  <c r="J1627" i="8" s="1"/>
  <c r="M1627" i="8" s="1"/>
  <c r="G1630" i="8"/>
  <c r="G1631" i="8"/>
  <c r="G1632" i="8"/>
  <c r="G1634" i="8"/>
  <c r="G1636" i="8"/>
  <c r="G1637" i="8"/>
  <c r="G1639" i="8"/>
  <c r="G1641" i="8"/>
  <c r="G1643" i="8"/>
  <c r="G1645" i="8"/>
  <c r="G1646" i="8"/>
  <c r="G1647" i="8"/>
  <c r="G1649" i="8"/>
  <c r="G1650" i="8"/>
  <c r="G1653" i="8"/>
  <c r="G1655" i="8"/>
  <c r="G1657" i="8"/>
  <c r="G1660" i="8"/>
  <c r="G1663" i="8"/>
  <c r="G1666" i="8"/>
  <c r="G1669" i="8"/>
  <c r="G1670" i="8"/>
  <c r="G1671" i="8"/>
  <c r="G1674" i="8"/>
  <c r="G1677" i="8"/>
  <c r="G1680" i="8"/>
  <c r="G1683" i="8"/>
  <c r="G1685" i="8"/>
  <c r="G1687" i="8"/>
  <c r="G1689" i="8"/>
  <c r="G1691" i="8"/>
  <c r="G1693" i="8"/>
  <c r="G1695" i="8"/>
  <c r="G1697" i="8"/>
  <c r="G1699" i="8"/>
  <c r="G1701" i="8"/>
  <c r="G1703" i="8"/>
  <c r="G1706" i="8"/>
  <c r="G1707" i="8"/>
  <c r="G1709" i="8"/>
  <c r="G1711" i="8"/>
  <c r="G1714" i="8"/>
  <c r="G1717" i="8"/>
  <c r="G1720" i="8"/>
  <c r="G1721" i="8"/>
  <c r="G1724" i="8"/>
  <c r="G1725" i="8"/>
  <c r="G1726" i="8"/>
  <c r="G1729" i="8"/>
  <c r="G1730" i="8"/>
  <c r="G1733" i="8"/>
  <c r="G1734" i="8"/>
  <c r="G1737" i="8"/>
  <c r="G1740" i="8"/>
  <c r="G1741" i="8"/>
  <c r="G1742" i="8"/>
  <c r="J1742" i="8" s="1"/>
  <c r="M1742" i="8" s="1"/>
  <c r="G1745" i="8"/>
  <c r="G1748" i="8"/>
  <c r="G1751" i="8"/>
  <c r="G1754" i="8"/>
  <c r="G1756" i="8"/>
  <c r="G1758" i="8"/>
  <c r="G1759" i="8"/>
  <c r="G1760" i="8"/>
  <c r="G1761" i="8"/>
  <c r="G1764" i="8"/>
  <c r="G1766" i="8"/>
  <c r="G1768" i="8"/>
  <c r="G1769" i="8"/>
  <c r="G1770" i="8"/>
  <c r="G1773" i="8"/>
  <c r="G1774" i="8"/>
  <c r="G1775" i="8"/>
  <c r="G1778" i="8"/>
  <c r="G1779" i="8"/>
  <c r="G1781" i="8"/>
  <c r="G1782" i="8"/>
  <c r="G1784" i="8"/>
  <c r="G1785" i="8"/>
  <c r="G1787" i="8"/>
  <c r="G1789" i="8"/>
  <c r="G1790" i="8"/>
  <c r="G1792" i="8"/>
  <c r="G1794" i="8"/>
  <c r="G1795" i="8"/>
  <c r="G1796" i="8"/>
  <c r="G1797" i="8"/>
  <c r="G1798" i="8"/>
  <c r="G1799" i="8"/>
  <c r="G1800" i="8"/>
  <c r="G1802" i="8"/>
  <c r="G1804" i="8"/>
  <c r="G1805" i="8"/>
  <c r="G1806" i="8"/>
  <c r="G1807" i="8"/>
  <c r="J1807" i="8" s="1"/>
  <c r="M1807" i="8" s="1"/>
  <c r="G1808" i="8"/>
  <c r="G1810" i="8"/>
  <c r="G1811" i="8"/>
  <c r="G1813" i="8"/>
  <c r="G1814" i="8"/>
  <c r="G1816" i="8"/>
  <c r="G1817" i="8"/>
  <c r="G1819" i="8"/>
  <c r="G1821" i="8"/>
  <c r="G1823" i="8"/>
  <c r="G1824" i="8"/>
  <c r="G1825" i="8"/>
  <c r="G1828" i="8"/>
  <c r="G1829" i="8"/>
  <c r="G1832" i="8"/>
  <c r="G1833" i="8"/>
  <c r="G1834" i="8"/>
  <c r="G1837" i="8"/>
  <c r="G1838" i="8"/>
  <c r="G1839" i="8"/>
  <c r="G1841" i="8"/>
  <c r="G1843" i="8"/>
  <c r="J1843" i="8" s="1"/>
  <c r="M1843" i="8" s="1"/>
  <c r="G1844" i="8"/>
  <c r="G1845" i="8"/>
  <c r="G1848" i="8"/>
  <c r="G1849" i="8"/>
  <c r="G1850" i="8"/>
  <c r="G1851" i="8"/>
  <c r="G1854" i="8"/>
  <c r="G1857" i="8"/>
  <c r="G1858" i="8"/>
  <c r="G1859" i="8"/>
  <c r="G1862" i="8"/>
  <c r="G1863" i="8"/>
  <c r="G1864" i="8"/>
  <c r="G1865" i="8"/>
  <c r="G1866" i="8"/>
  <c r="G1868" i="8"/>
  <c r="J1868" i="8" s="1"/>
  <c r="M1868" i="8" s="1"/>
  <c r="G1869" i="8"/>
  <c r="G1871" i="8"/>
  <c r="G1873" i="8"/>
  <c r="G1874" i="8"/>
  <c r="G1876" i="8"/>
  <c r="G1877" i="8"/>
  <c r="G1878" i="8"/>
  <c r="G1879" i="8"/>
  <c r="J1879" i="8" s="1"/>
  <c r="M1879" i="8" s="1"/>
  <c r="G1880" i="8"/>
  <c r="G1881" i="8"/>
  <c r="G1884" i="8"/>
  <c r="G1885" i="8"/>
  <c r="G1887" i="8"/>
  <c r="G1889" i="8"/>
  <c r="G1890" i="8"/>
  <c r="G1891" i="8"/>
  <c r="G1892" i="8"/>
  <c r="G1893" i="8"/>
  <c r="G1894" i="8"/>
  <c r="G1895" i="8"/>
  <c r="G1898" i="8"/>
  <c r="G1899" i="8"/>
  <c r="G1900" i="8"/>
  <c r="G1901" i="8"/>
  <c r="G1904" i="8"/>
  <c r="G1907" i="8"/>
  <c r="J1907" i="8" s="1"/>
  <c r="M1907" i="8" s="1"/>
  <c r="G1908" i="8"/>
  <c r="G1909" i="8"/>
  <c r="G1911" i="8"/>
  <c r="G1912" i="8"/>
  <c r="G1914" i="8"/>
  <c r="G1917" i="8"/>
  <c r="G1918" i="8"/>
  <c r="G1919" i="8"/>
  <c r="G1920" i="8"/>
  <c r="G1923" i="8"/>
  <c r="G1924" i="8"/>
  <c r="G1925" i="8"/>
  <c r="G1928" i="8"/>
  <c r="G1929" i="8"/>
  <c r="G1932" i="8"/>
  <c r="G1933" i="8"/>
  <c r="G1934" i="8"/>
  <c r="G1935" i="8"/>
  <c r="J1935" i="8" s="1"/>
  <c r="M1935" i="8" s="1"/>
  <c r="G1936" i="8"/>
  <c r="G1937" i="8"/>
  <c r="G1939" i="8"/>
  <c r="J1939" i="8" s="1"/>
  <c r="M1939" i="8" s="1"/>
  <c r="G1940" i="8"/>
  <c r="G1942" i="8"/>
  <c r="G1943" i="8"/>
  <c r="G1945" i="8"/>
  <c r="G1946" i="8"/>
  <c r="G1947" i="8"/>
  <c r="G1948" i="8"/>
  <c r="G1950" i="8"/>
  <c r="G1951" i="8"/>
  <c r="J1951" i="8" s="1"/>
  <c r="M1951" i="8" s="1"/>
  <c r="G1952" i="8"/>
  <c r="G1955" i="8"/>
  <c r="G1956" i="8"/>
  <c r="G1957" i="8"/>
  <c r="G1960" i="8"/>
  <c r="G1961" i="8"/>
  <c r="G1962" i="8"/>
  <c r="J1962" i="8" s="1"/>
  <c r="M1962" i="8" s="1"/>
  <c r="G1963" i="8"/>
  <c r="G1964" i="8"/>
  <c r="G1965" i="8"/>
  <c r="G1968" i="8"/>
  <c r="G1969" i="8"/>
  <c r="G1970" i="8"/>
  <c r="G1971" i="8"/>
  <c r="G1972" i="8"/>
  <c r="G1973" i="8"/>
  <c r="G1975" i="8"/>
  <c r="G1977" i="8"/>
  <c r="G1978" i="8"/>
  <c r="G1980" i="8"/>
  <c r="G1981" i="8"/>
  <c r="G1985" i="8"/>
  <c r="G1986" i="8"/>
  <c r="G1987" i="8"/>
  <c r="G1988" i="8"/>
  <c r="G1989" i="8"/>
  <c r="G1991" i="8"/>
  <c r="J1991" i="8" s="1"/>
  <c r="M1991" i="8" s="1"/>
  <c r="G1992" i="8"/>
  <c r="G1994" i="8"/>
  <c r="G1995" i="8"/>
  <c r="G1998" i="8"/>
  <c r="G1999" i="8"/>
  <c r="G2000" i="8"/>
  <c r="G2002" i="8"/>
  <c r="G2003" i="8"/>
  <c r="J2003" i="8" s="1"/>
  <c r="M2003" i="8" s="1"/>
  <c r="G2004" i="8"/>
  <c r="G2005" i="8"/>
  <c r="G2007" i="8"/>
  <c r="J2007" i="8" s="1"/>
  <c r="M2007" i="8" s="1"/>
  <c r="G2010" i="8"/>
  <c r="G2011" i="8"/>
  <c r="G2012" i="8"/>
  <c r="G2014" i="8"/>
  <c r="G2018" i="8"/>
  <c r="G2019" i="8"/>
  <c r="J2019" i="8" s="1"/>
  <c r="M2019" i="8" s="1"/>
  <c r="G2020" i="8"/>
  <c r="G2021" i="8"/>
  <c r="G2022" i="8"/>
  <c r="G2024" i="8"/>
  <c r="G2025" i="8"/>
  <c r="G2026" i="8"/>
  <c r="G2027" i="8"/>
  <c r="J2027" i="8" s="1"/>
  <c r="M2027" i="8" s="1"/>
  <c r="G2028" i="8"/>
  <c r="G2032" i="8"/>
  <c r="G2033" i="8"/>
  <c r="G2034" i="8"/>
  <c r="G2035" i="8"/>
  <c r="J2035" i="8" s="1"/>
  <c r="M2035" i="8" s="1"/>
  <c r="G2039" i="8"/>
  <c r="G2041" i="8"/>
  <c r="G2042" i="8"/>
  <c r="G2043" i="8"/>
  <c r="G2044" i="8"/>
  <c r="G2049" i="8"/>
  <c r="G2050" i="8"/>
  <c r="G2051" i="8"/>
  <c r="G2052" i="8"/>
  <c r="G2053" i="8"/>
  <c r="G2054" i="8"/>
  <c r="G2055" i="8"/>
  <c r="G2056" i="8"/>
  <c r="G2059" i="8"/>
  <c r="G2060" i="8"/>
  <c r="G2061" i="8"/>
  <c r="G2062" i="8"/>
  <c r="G2063" i="8"/>
  <c r="J2063" i="8" s="1"/>
  <c r="M2063" i="8" s="1"/>
  <c r="G2064" i="8"/>
  <c r="G2065" i="8"/>
  <c r="G2066" i="8"/>
  <c r="G2067" i="8"/>
  <c r="G2068" i="8"/>
  <c r="G2071" i="8"/>
  <c r="J2071" i="8" s="1"/>
  <c r="M2071" i="8" s="1"/>
  <c r="G2072" i="8"/>
  <c r="G2073" i="8"/>
  <c r="G2074" i="8"/>
  <c r="G2077" i="8"/>
  <c r="G2080" i="8"/>
  <c r="G2081" i="8"/>
  <c r="G2082" i="8"/>
  <c r="G2083" i="8"/>
  <c r="G2084" i="8"/>
  <c r="G2085" i="8"/>
  <c r="G2086" i="8"/>
  <c r="G2089" i="8"/>
  <c r="G2090" i="8"/>
  <c r="G2092" i="8"/>
  <c r="G2093" i="8"/>
  <c r="G2094" i="8"/>
  <c r="G2096" i="8"/>
  <c r="G2097" i="8"/>
  <c r="G2099" i="8"/>
  <c r="G2100" i="8"/>
  <c r="G2102" i="8"/>
  <c r="G2103" i="8"/>
  <c r="G2104" i="8"/>
  <c r="G2106" i="8"/>
  <c r="G2108" i="8"/>
  <c r="G2109" i="8"/>
  <c r="G2110" i="8"/>
  <c r="G2112" i="8"/>
  <c r="G2113" i="8"/>
  <c r="G2115" i="8"/>
  <c r="G2116" i="8"/>
  <c r="G2118" i="8"/>
  <c r="G2119" i="8"/>
  <c r="G2121" i="8"/>
  <c r="G2122" i="8"/>
  <c r="G2124" i="8"/>
  <c r="G2126" i="8"/>
  <c r="G2127" i="8"/>
  <c r="G2128" i="8"/>
  <c r="G2130" i="8"/>
  <c r="G2132" i="8"/>
  <c r="G2133" i="8"/>
  <c r="G2135" i="8"/>
  <c r="J2135" i="8" s="1"/>
  <c r="M2135" i="8" s="1"/>
  <c r="G2136" i="8"/>
  <c r="G2137" i="8"/>
  <c r="G2139" i="8"/>
  <c r="G2140" i="8"/>
  <c r="G2141" i="8"/>
  <c r="G2143" i="8"/>
  <c r="G2144" i="8"/>
  <c r="G2146" i="8"/>
  <c r="G2147" i="8"/>
  <c r="G2149" i="8"/>
  <c r="G2150" i="8"/>
  <c r="G2152" i="8"/>
  <c r="J2152" i="8" s="1"/>
  <c r="M2152" i="8" s="1"/>
  <c r="G2153" i="8"/>
  <c r="G2154" i="8"/>
  <c r="G2155" i="8"/>
  <c r="G2158" i="8"/>
  <c r="G2159" i="8"/>
  <c r="J2159" i="8" s="1"/>
  <c r="M2159" i="8" s="1"/>
  <c r="G2160" i="8"/>
  <c r="G2161" i="8"/>
  <c r="G2162" i="8"/>
  <c r="G2163" i="8"/>
  <c r="G2166" i="8"/>
  <c r="G2167" i="8"/>
  <c r="G2168" i="8"/>
  <c r="G2169" i="8"/>
  <c r="G2170" i="8"/>
  <c r="G2171" i="8"/>
  <c r="J2171" i="8" s="1"/>
  <c r="M2171" i="8" s="1"/>
  <c r="G2172" i="8"/>
  <c r="G2173" i="8"/>
  <c r="G2175" i="8"/>
  <c r="G2176" i="8"/>
  <c r="G2178" i="8"/>
  <c r="G2179" i="8"/>
  <c r="G2180" i="8"/>
  <c r="G2181" i="8"/>
  <c r="G2182" i="8"/>
  <c r="G2184" i="8"/>
  <c r="G2185" i="8"/>
  <c r="G2186" i="8"/>
  <c r="G2187" i="8"/>
  <c r="G2189" i="8"/>
  <c r="G2190" i="8"/>
  <c r="G2192" i="8"/>
  <c r="G2194" i="8"/>
  <c r="G2195" i="8"/>
  <c r="G2196" i="8"/>
  <c r="G2197" i="8"/>
  <c r="G2198" i="8"/>
  <c r="G2199" i="8"/>
  <c r="G2200" i="8"/>
  <c r="G2201" i="8"/>
  <c r="G2202" i="8"/>
  <c r="G2203" i="8"/>
  <c r="J2203" i="8" s="1"/>
  <c r="M2203" i="8" s="1"/>
  <c r="G2204" i="8"/>
  <c r="G2205" i="8"/>
  <c r="G2206" i="8"/>
  <c r="G2209" i="8"/>
  <c r="G2210" i="8"/>
  <c r="G2211" i="8"/>
  <c r="J2211" i="8" s="1"/>
  <c r="M2211" i="8" s="1"/>
  <c r="G2212" i="8"/>
  <c r="G2213" i="8"/>
  <c r="G2214" i="8"/>
  <c r="G2216" i="8"/>
  <c r="G2217" i="8"/>
  <c r="G2219" i="8"/>
  <c r="J2219" i="8" s="1"/>
  <c r="M2219" i="8" s="1"/>
  <c r="G2220" i="8"/>
  <c r="G2221" i="8"/>
  <c r="G2222" i="8"/>
  <c r="G2223" i="8"/>
  <c r="J2223" i="8" s="1"/>
  <c r="M2223" i="8" s="1"/>
  <c r="G2224" i="8"/>
  <c r="G2225" i="8"/>
  <c r="G2226" i="8"/>
  <c r="G2228" i="8"/>
  <c r="G2229" i="8"/>
  <c r="G2231" i="8"/>
  <c r="G2232" i="8"/>
  <c r="G2233" i="8"/>
  <c r="G2234" i="8"/>
  <c r="G2236" i="8"/>
  <c r="G2237" i="8"/>
  <c r="G2239" i="8"/>
  <c r="G2240" i="8"/>
  <c r="G2241" i="8"/>
  <c r="G2242" i="8"/>
  <c r="G2244" i="8"/>
  <c r="G2245" i="8"/>
  <c r="G2247" i="8"/>
  <c r="J2247" i="8" s="1"/>
  <c r="M2247" i="8" s="1"/>
  <c r="G2248" i="8"/>
  <c r="G2249" i="8"/>
  <c r="G2250" i="8"/>
  <c r="G2252" i="8"/>
  <c r="G2253" i="8"/>
  <c r="G2254" i="8"/>
  <c r="G2255" i="8"/>
  <c r="G2256" i="8"/>
  <c r="G2258" i="8"/>
  <c r="G2259" i="8"/>
  <c r="G2260" i="8"/>
  <c r="G2261" i="8"/>
  <c r="G2262" i="8"/>
  <c r="G2264" i="8"/>
  <c r="G2266" i="8"/>
  <c r="G2267" i="8"/>
  <c r="G2268" i="8"/>
  <c r="G2269" i="8"/>
  <c r="G2270" i="8"/>
  <c r="G2271" i="8"/>
  <c r="J2271" i="8" s="1"/>
  <c r="M2271" i="8" s="1"/>
  <c r="G2272" i="8"/>
  <c r="G2273" i="8"/>
  <c r="G2274" i="8"/>
  <c r="G2275" i="8"/>
  <c r="G2276" i="8"/>
  <c r="G2277" i="8"/>
  <c r="G2278" i="8"/>
  <c r="G2280" i="8"/>
  <c r="G2283" i="8"/>
  <c r="J2283" i="8" s="1"/>
  <c r="M2283" i="8" s="1"/>
  <c r="G2284" i="8"/>
  <c r="G2286" i="8"/>
  <c r="G2287" i="8"/>
  <c r="J2287" i="8" s="1"/>
  <c r="M2287" i="8" s="1"/>
  <c r="G2288" i="8"/>
  <c r="G2289" i="8"/>
  <c r="G2291" i="8"/>
  <c r="G2293" i="8"/>
  <c r="G2294" i="8"/>
  <c r="G2296" i="8"/>
  <c r="G2299" i="8"/>
  <c r="G2301" i="8"/>
  <c r="G2304" i="8"/>
  <c r="G2306" i="8"/>
  <c r="G2308" i="8"/>
  <c r="G2310" i="8"/>
  <c r="G2312" i="8"/>
  <c r="G2314" i="8"/>
  <c r="G2316" i="8"/>
  <c r="G2318" i="8"/>
  <c r="G2321" i="8"/>
  <c r="G2323" i="8"/>
  <c r="J2323" i="8" s="1"/>
  <c r="M2323" i="8" s="1"/>
  <c r="G2325" i="8"/>
  <c r="G2328" i="8"/>
  <c r="G2333" i="8"/>
  <c r="G2335" i="8"/>
  <c r="G2337" i="8"/>
  <c r="G2339" i="8"/>
  <c r="G2341" i="8"/>
  <c r="G2343" i="8"/>
  <c r="G2345" i="8"/>
  <c r="G2347" i="8"/>
  <c r="G2349" i="8"/>
  <c r="G2351" i="8"/>
  <c r="G2352" i="8"/>
  <c r="G2355" i="8"/>
  <c r="G2358" i="8"/>
  <c r="G2359" i="8"/>
  <c r="G2362" i="8"/>
  <c r="G2363" i="8"/>
  <c r="G2365" i="8"/>
  <c r="G2366" i="8"/>
  <c r="G2368" i="8"/>
  <c r="G2369" i="8"/>
  <c r="G2371" i="8"/>
  <c r="J2371" i="8" s="1"/>
  <c r="M2371" i="8" s="1"/>
  <c r="G2372" i="8"/>
  <c r="G2373" i="8"/>
  <c r="G2375" i="8"/>
  <c r="G2376" i="8"/>
  <c r="G2378" i="8"/>
  <c r="J2378" i="8" s="1"/>
  <c r="M2378" i="8" s="1"/>
  <c r="G2379" i="8"/>
  <c r="G2381" i="8"/>
  <c r="G2382" i="8"/>
  <c r="G2383" i="8"/>
  <c r="J2383" i="8" s="1"/>
  <c r="M2383" i="8" s="1"/>
  <c r="G2385" i="8"/>
  <c r="G2386" i="8"/>
  <c r="G2388" i="8"/>
  <c r="G2390" i="8"/>
  <c r="G2391" i="8"/>
  <c r="G2392" i="8"/>
  <c r="G2394" i="8"/>
  <c r="G2395" i="8"/>
  <c r="J2395" i="8" s="1"/>
  <c r="M2395" i="8" s="1"/>
  <c r="G2397" i="8"/>
  <c r="G2399" i="8"/>
  <c r="J2399" i="8" s="1"/>
  <c r="M2399" i="8" s="1"/>
  <c r="G2401" i="8"/>
  <c r="G2402" i="8"/>
  <c r="G2403" i="8"/>
  <c r="G2405" i="8"/>
  <c r="G2407" i="8"/>
  <c r="G2408" i="8"/>
  <c r="J2408" i="8" s="1"/>
  <c r="M2408" i="8" s="1"/>
  <c r="G2410" i="8"/>
  <c r="G2412" i="8"/>
  <c r="G2413" i="8"/>
  <c r="G2416" i="8"/>
  <c r="J2416" i="8" s="1"/>
  <c r="M2416" i="8" s="1"/>
  <c r="G2417" i="8"/>
  <c r="G2418" i="8"/>
  <c r="G2421" i="8"/>
  <c r="G2422" i="8"/>
  <c r="G2423" i="8"/>
  <c r="G2424" i="8"/>
  <c r="J2424" i="8" s="1"/>
  <c r="M2424" i="8" s="1"/>
  <c r="G2425" i="8"/>
  <c r="G2426" i="8"/>
  <c r="G2427" i="8"/>
  <c r="G2428" i="8"/>
  <c r="G2431" i="8"/>
  <c r="G2432" i="8"/>
  <c r="G2434" i="8"/>
  <c r="G2436" i="8"/>
  <c r="G2438" i="8"/>
  <c r="G2440" i="8"/>
  <c r="J2440" i="8" s="1"/>
  <c r="M2440" i="8" s="1"/>
  <c r="G2441" i="8"/>
  <c r="G2444" i="8"/>
  <c r="J2444" i="8" s="1"/>
  <c r="M2444" i="8" s="1"/>
  <c r="G2445" i="8"/>
  <c r="G2446" i="8"/>
  <c r="G2449" i="8"/>
  <c r="G2450" i="8"/>
  <c r="J2450" i="8" s="1"/>
  <c r="M2450" i="8" s="1"/>
  <c r="G2451" i="8"/>
  <c r="G2454" i="8"/>
  <c r="G2455" i="8"/>
  <c r="G2456" i="8"/>
  <c r="G2458" i="8"/>
  <c r="J2458" i="8" s="1"/>
  <c r="M2458" i="8" s="1"/>
  <c r="G2460" i="8"/>
  <c r="G2461" i="8"/>
  <c r="G2462" i="8"/>
  <c r="J2462" i="8" s="1"/>
  <c r="M2462" i="8" s="1"/>
  <c r="G2463" i="8"/>
  <c r="J2463" i="8" s="1"/>
  <c r="M2463" i="8" s="1"/>
  <c r="G2466" i="8"/>
  <c r="G2467" i="8"/>
  <c r="G2468" i="8"/>
  <c r="J2468" i="8" s="1"/>
  <c r="M2468" i="8" s="1"/>
  <c r="G2471" i="8"/>
  <c r="G2472" i="8"/>
  <c r="G2474" i="8"/>
  <c r="G2476" i="8"/>
  <c r="G2477" i="8"/>
  <c r="G2478" i="8"/>
  <c r="G2479" i="8"/>
  <c r="G2480" i="8"/>
  <c r="G2483" i="8"/>
  <c r="J2483" i="8" s="1"/>
  <c r="M2483" i="8" s="1"/>
  <c r="G2484" i="8"/>
  <c r="J2484" i="8" s="1"/>
  <c r="M2484" i="8" s="1"/>
  <c r="G2485" i="8"/>
  <c r="G2486" i="8"/>
  <c r="G2487" i="8"/>
  <c r="J2487" i="8" s="1"/>
  <c r="M2487" i="8" s="1"/>
  <c r="G2490" i="8"/>
  <c r="G2491" i="8"/>
  <c r="G2494" i="8"/>
  <c r="G2495" i="8"/>
  <c r="G2496" i="8"/>
  <c r="G2498" i="8"/>
  <c r="G2500" i="8"/>
  <c r="G2503" i="8"/>
  <c r="J2503" i="8" s="1"/>
  <c r="M2503" i="8" s="1"/>
  <c r="G2504" i="8"/>
  <c r="G2505" i="8"/>
  <c r="G2506" i="8"/>
  <c r="G2509" i="8"/>
  <c r="G2512" i="8"/>
  <c r="G2513" i="8"/>
  <c r="G2514" i="8"/>
  <c r="G2515" i="8"/>
  <c r="G2518" i="8"/>
  <c r="G2519" i="8"/>
  <c r="G2520" i="8"/>
  <c r="G2523" i="8"/>
  <c r="J2523" i="8" s="1"/>
  <c r="M2523" i="8" s="1"/>
  <c r="G2524" i="8"/>
  <c r="G2527" i="8"/>
  <c r="G2528" i="8"/>
  <c r="G2529" i="8"/>
  <c r="G2532" i="8"/>
  <c r="G2533" i="8"/>
  <c r="G2534" i="8"/>
  <c r="G2535" i="8"/>
  <c r="J2535" i="8" s="1"/>
  <c r="M2535" i="8" s="1"/>
  <c r="G2538" i="8"/>
  <c r="G2539" i="8"/>
  <c r="G2541" i="8"/>
  <c r="G2543" i="8"/>
  <c r="J2543" i="8" s="1"/>
  <c r="M2543" i="8" s="1"/>
  <c r="G2544" i="8"/>
  <c r="G2546" i="8"/>
  <c r="G2547" i="8"/>
  <c r="J2547" i="8" s="1"/>
  <c r="M2547" i="8" s="1"/>
  <c r="G2549" i="8"/>
  <c r="G2551" i="8"/>
  <c r="J2551" i="8" s="1"/>
  <c r="M2551" i="8" s="1"/>
  <c r="G2552" i="8"/>
  <c r="G2554" i="8"/>
  <c r="G2556" i="8"/>
  <c r="J2556" i="8" s="1"/>
  <c r="M2556" i="8" s="1"/>
  <c r="G2557" i="8"/>
  <c r="G2559" i="8"/>
  <c r="G2560" i="8"/>
  <c r="J2560" i="8" s="1"/>
  <c r="M2560" i="8" s="1"/>
  <c r="G2562" i="8"/>
  <c r="G2564" i="8"/>
  <c r="G2566" i="8"/>
  <c r="G2567" i="8"/>
  <c r="J2567" i="8" s="1"/>
  <c r="M2567" i="8" s="1"/>
  <c r="G2569" i="8"/>
  <c r="G2570" i="8"/>
  <c r="G2573" i="8"/>
  <c r="G2574" i="8"/>
  <c r="G2575" i="8"/>
  <c r="J2575" i="8" s="1"/>
  <c r="M2575" i="8" s="1"/>
  <c r="G2578" i="8"/>
  <c r="G2579" i="8"/>
  <c r="G2580" i="8"/>
  <c r="J2580" i="8" s="1"/>
  <c r="M2580" i="8" s="1"/>
  <c r="G2581" i="8"/>
  <c r="G2584" i="8"/>
  <c r="G2587" i="8"/>
  <c r="G2588" i="8"/>
  <c r="G2589" i="8"/>
  <c r="G2591" i="8"/>
  <c r="J2591" i="8" s="1"/>
  <c r="M2591" i="8" s="1"/>
  <c r="G2593" i="8"/>
  <c r="G2595" i="8"/>
  <c r="J2595" i="8" s="1"/>
  <c r="M2595" i="8" s="1"/>
  <c r="G2597" i="8"/>
  <c r="G2598" i="8"/>
  <c r="G2599" i="8"/>
  <c r="G2602" i="8"/>
  <c r="G2603" i="8"/>
  <c r="J2603" i="8" s="1"/>
  <c r="M2603" i="8" s="1"/>
  <c r="G2604" i="8"/>
  <c r="G2607" i="8"/>
  <c r="G2608" i="8"/>
  <c r="J2608" i="8" s="1"/>
  <c r="M2608" i="8" s="1"/>
  <c r="G2609" i="8"/>
  <c r="G2610" i="8"/>
  <c r="G2612" i="8"/>
  <c r="G2614" i="8"/>
  <c r="G2615" i="8"/>
  <c r="G2617" i="8"/>
  <c r="G2619" i="8"/>
  <c r="G2620" i="8"/>
  <c r="J2620" i="8" s="1"/>
  <c r="M2620" i="8" s="1"/>
  <c r="G2621" i="8"/>
  <c r="G2624" i="8"/>
  <c r="G2625" i="8"/>
  <c r="G2626" i="8"/>
  <c r="G2628" i="8"/>
  <c r="G2629" i="8"/>
  <c r="G2630" i="8"/>
  <c r="G2631" i="8"/>
  <c r="J2631" i="8" s="1"/>
  <c r="M2631" i="8" s="1"/>
  <c r="G2632" i="8"/>
  <c r="J2632" i="8" s="1"/>
  <c r="M2632" i="8" s="1"/>
  <c r="G2634" i="8"/>
  <c r="G2637" i="8"/>
  <c r="G2640" i="8"/>
  <c r="G2642" i="8"/>
  <c r="G2644" i="8"/>
  <c r="G2646" i="8"/>
  <c r="G2649" i="8"/>
  <c r="G2652" i="8"/>
  <c r="G2654" i="8"/>
  <c r="G2656" i="8"/>
  <c r="G2658" i="8"/>
  <c r="G2660" i="8"/>
  <c r="G2661" i="8"/>
  <c r="G2662" i="8"/>
  <c r="G2664" i="8"/>
  <c r="G2665" i="8"/>
  <c r="G2666" i="8"/>
  <c r="G2667" i="8"/>
  <c r="G2669" i="8"/>
  <c r="G2670" i="8"/>
  <c r="G2671" i="8"/>
  <c r="G2672" i="8"/>
  <c r="G2673" i="8"/>
  <c r="G2674" i="8"/>
  <c r="G2675" i="8"/>
  <c r="G2676" i="8"/>
  <c r="G2677" i="8"/>
  <c r="G2678" i="8"/>
  <c r="G2679" i="8"/>
  <c r="J2679" i="8" s="1"/>
  <c r="M2679" i="8" s="1"/>
  <c r="G2680" i="8"/>
  <c r="G2681" i="8"/>
  <c r="G2682" i="8"/>
  <c r="J2682" i="8" s="1"/>
  <c r="M2682" i="8" s="1"/>
  <c r="G2683" i="8"/>
  <c r="J2683" i="8" s="1"/>
  <c r="M2683" i="8" s="1"/>
  <c r="G2684" i="8"/>
  <c r="G2685" i="8"/>
  <c r="G2687" i="8"/>
  <c r="J2687" i="8" s="1"/>
  <c r="M2687" i="8" s="1"/>
  <c r="G2688" i="8"/>
  <c r="J2688" i="8" s="1"/>
  <c r="M2688" i="8" s="1"/>
  <c r="G2689" i="8"/>
  <c r="G2690" i="8"/>
  <c r="G2691" i="8"/>
  <c r="G2693" i="8"/>
  <c r="G2694" i="8"/>
  <c r="G2695" i="8"/>
  <c r="J2695" i="8" s="1"/>
  <c r="M2695" i="8" s="1"/>
  <c r="G2696" i="8"/>
  <c r="J2696" i="8" s="1"/>
  <c r="M2696" i="8" s="1"/>
  <c r="G2697" i="8"/>
  <c r="G2698" i="8"/>
  <c r="G2699" i="8"/>
  <c r="J2699" i="8" s="1"/>
  <c r="M2699" i="8" s="1"/>
  <c r="G2700" i="8"/>
  <c r="G2701" i="8"/>
  <c r="G2702" i="8"/>
  <c r="G2703" i="8"/>
  <c r="J2703" i="8" s="1"/>
  <c r="M2703" i="8" s="1"/>
  <c r="G2704" i="8"/>
  <c r="G2705" i="8"/>
  <c r="G2707" i="8"/>
  <c r="G2708" i="8"/>
  <c r="G2709" i="8"/>
  <c r="G2710" i="8"/>
  <c r="G2711" i="8"/>
  <c r="G2712" i="8"/>
  <c r="J2712" i="8" s="1"/>
  <c r="M2712" i="8" s="1"/>
  <c r="G2713" i="8"/>
  <c r="G2714" i="8"/>
  <c r="G2715" i="8"/>
  <c r="G2717" i="8"/>
  <c r="G2718" i="8"/>
  <c r="G2719" i="8"/>
  <c r="J2719" i="8" s="1"/>
  <c r="M2719" i="8" s="1"/>
  <c r="G2720" i="8"/>
  <c r="G2721" i="8"/>
  <c r="G2722" i="8"/>
  <c r="G2723" i="8"/>
  <c r="J2723" i="8" s="1"/>
  <c r="M2723" i="8" s="1"/>
  <c r="G2724" i="8"/>
  <c r="G2725" i="8"/>
  <c r="G2726" i="8"/>
  <c r="G2727" i="8"/>
  <c r="J2727" i="8" s="1"/>
  <c r="M2727" i="8" s="1"/>
  <c r="G2728" i="8"/>
  <c r="G2729" i="8"/>
  <c r="G2730" i="8"/>
  <c r="G2731" i="8"/>
  <c r="J2731" i="8" s="1"/>
  <c r="M2731" i="8" s="1"/>
  <c r="G2732" i="8"/>
  <c r="G2733" i="8"/>
  <c r="G2734" i="8"/>
  <c r="G2735" i="8"/>
  <c r="J2735" i="8" s="1"/>
  <c r="M2735" i="8" s="1"/>
  <c r="G2736" i="8"/>
  <c r="G2737" i="8"/>
  <c r="G2738" i="8"/>
  <c r="G2739" i="8"/>
  <c r="J2739" i="8" s="1"/>
  <c r="M2739" i="8" s="1"/>
  <c r="G2740" i="8"/>
  <c r="G2741" i="8"/>
  <c r="G2742" i="8"/>
  <c r="G2743" i="8"/>
  <c r="J2743" i="8" s="1"/>
  <c r="M2743" i="8" s="1"/>
  <c r="G2744" i="8"/>
  <c r="G2745" i="8"/>
  <c r="G2746" i="8"/>
  <c r="G2747" i="8"/>
  <c r="J2747" i="8" s="1"/>
  <c r="M2747" i="8" s="1"/>
  <c r="G2748" i="8"/>
  <c r="G2749" i="8"/>
  <c r="G2750" i="8"/>
  <c r="G2751" i="8"/>
  <c r="J2751" i="8" s="1"/>
  <c r="M2751" i="8" s="1"/>
  <c r="G2752" i="8"/>
  <c r="G2753" i="8"/>
  <c r="G2755" i="8"/>
  <c r="J2755" i="8" s="1"/>
  <c r="M2755" i="8" s="1"/>
  <c r="G2756" i="8"/>
  <c r="G2757" i="8"/>
  <c r="G2758" i="8"/>
  <c r="G2759" i="8"/>
  <c r="J2759" i="8" s="1"/>
  <c r="M2759" i="8" s="1"/>
  <c r="G2760" i="8"/>
  <c r="J2760" i="8" s="1"/>
  <c r="M2760" i="8" s="1"/>
  <c r="G2761" i="8"/>
  <c r="G2762" i="8"/>
  <c r="G2763" i="8"/>
  <c r="J2763" i="8" s="1"/>
  <c r="M2763" i="8" s="1"/>
  <c r="G2764" i="8"/>
  <c r="G2765" i="8"/>
  <c r="G2766" i="8"/>
  <c r="G2767" i="8"/>
  <c r="J2767" i="8" s="1"/>
  <c r="M2767" i="8" s="1"/>
  <c r="G2768" i="8"/>
  <c r="J2768" i="8" s="1"/>
  <c r="M2768" i="8" s="1"/>
  <c r="G2769" i="8"/>
  <c r="G2770" i="8"/>
  <c r="J2770" i="8" s="1"/>
  <c r="M2770" i="8" s="1"/>
  <c r="G2772" i="8"/>
  <c r="G2773" i="8"/>
  <c r="G2774" i="8"/>
  <c r="G2775" i="8"/>
  <c r="J2775" i="8" s="1"/>
  <c r="M2775" i="8" s="1"/>
  <c r="G2776" i="8"/>
  <c r="J2776" i="8" s="1"/>
  <c r="M2776" i="8" s="1"/>
  <c r="G2777" i="8"/>
  <c r="G2778" i="8"/>
  <c r="G2779" i="8"/>
  <c r="G2780" i="8"/>
  <c r="G2781" i="8"/>
  <c r="G2782" i="8"/>
  <c r="G2783" i="8"/>
  <c r="J2783" i="8" s="1"/>
  <c r="M2783" i="8" s="1"/>
  <c r="G2784" i="8"/>
  <c r="J2784" i="8" s="1"/>
  <c r="M2784" i="8" s="1"/>
  <c r="G2786" i="8"/>
  <c r="G2788" i="8"/>
  <c r="G2789" i="8"/>
  <c r="G2790" i="8"/>
  <c r="G2791" i="8"/>
  <c r="G2792" i="8"/>
  <c r="G2793" i="8"/>
  <c r="G2794" i="8"/>
  <c r="J2794" i="8" s="1"/>
  <c r="M2794" i="8" s="1"/>
  <c r="G2795" i="8"/>
  <c r="J2795" i="8" s="1"/>
  <c r="M2795" i="8" s="1"/>
  <c r="G2796" i="8"/>
  <c r="G2797" i="8"/>
  <c r="G2798" i="8"/>
  <c r="G2799" i="8"/>
  <c r="G2800" i="8"/>
  <c r="G2801" i="8"/>
  <c r="G2802" i="8"/>
  <c r="J2802" i="8" s="1"/>
  <c r="M2802" i="8" s="1"/>
  <c r="G2803" i="8"/>
  <c r="J2803" i="8" s="1"/>
  <c r="M2803" i="8" s="1"/>
  <c r="G2804" i="8"/>
  <c r="G2805" i="8"/>
  <c r="G2806" i="8"/>
  <c r="G2807" i="8"/>
  <c r="J2807" i="8" s="1"/>
  <c r="M2807" i="8" s="1"/>
  <c r="G2808" i="8"/>
  <c r="G2809" i="8"/>
  <c r="G2810" i="8"/>
  <c r="G2812" i="8"/>
  <c r="G2813" i="8"/>
  <c r="G2814" i="8"/>
  <c r="G2815" i="8"/>
  <c r="J2815" i="8" s="1"/>
  <c r="M2815" i="8" s="1"/>
  <c r="G2817" i="8"/>
  <c r="G2818" i="8"/>
  <c r="G2819" i="8"/>
  <c r="G2820" i="8"/>
  <c r="G2821" i="8"/>
  <c r="G2822" i="8"/>
  <c r="G2823" i="8"/>
  <c r="J2823" i="8" s="1"/>
  <c r="M2823" i="8" s="1"/>
  <c r="G2824" i="8"/>
  <c r="J2824" i="8" s="1"/>
  <c r="M2824" i="8" s="1"/>
  <c r="G2825" i="8"/>
  <c r="G2826" i="8"/>
  <c r="G2827" i="8"/>
  <c r="J2827" i="8" s="1"/>
  <c r="M2827" i="8" s="1"/>
  <c r="G2828" i="8"/>
  <c r="G2829" i="8"/>
  <c r="G2830" i="8"/>
  <c r="G2831" i="8"/>
  <c r="G2832" i="8"/>
  <c r="J2832" i="8" s="1"/>
  <c r="M2832" i="8" s="1"/>
  <c r="G2833" i="8"/>
  <c r="G2834" i="8"/>
  <c r="G2835" i="8"/>
  <c r="J2835" i="8" s="1"/>
  <c r="M2835" i="8" s="1"/>
  <c r="G2836" i="8"/>
  <c r="G2837" i="8"/>
  <c r="G2838" i="8"/>
  <c r="G2839" i="8"/>
  <c r="G2840" i="8"/>
  <c r="G2841" i="8"/>
  <c r="G2842" i="8"/>
  <c r="G2843" i="8"/>
  <c r="G2844" i="8"/>
  <c r="G2845" i="8"/>
  <c r="G2846" i="8"/>
  <c r="G2847" i="8"/>
  <c r="G2848" i="8"/>
  <c r="G2849" i="8"/>
  <c r="G2850" i="8"/>
  <c r="G2851" i="8"/>
  <c r="J2851" i="8" s="1"/>
  <c r="M2851" i="8" s="1"/>
  <c r="G2853" i="8"/>
  <c r="G2854" i="8"/>
  <c r="G2855" i="8"/>
  <c r="G2856" i="8"/>
  <c r="G2857" i="8"/>
  <c r="G2858" i="8"/>
  <c r="G2859" i="8"/>
  <c r="G2860" i="8"/>
  <c r="G2861" i="8"/>
  <c r="G2862" i="8"/>
  <c r="G2863" i="8"/>
  <c r="G2864" i="8"/>
  <c r="G2865" i="8"/>
  <c r="G2866" i="8"/>
  <c r="G2867" i="8"/>
  <c r="G2868" i="8"/>
  <c r="J2868" i="8" s="1"/>
  <c r="M2868" i="8" s="1"/>
  <c r="G2869" i="8"/>
  <c r="G2870" i="8"/>
  <c r="G2871" i="8"/>
  <c r="G2872" i="8"/>
  <c r="G2874" i="8"/>
  <c r="G2875" i="8"/>
  <c r="G2876" i="8"/>
  <c r="G2877" i="8"/>
  <c r="G2878" i="8"/>
  <c r="G2879" i="8"/>
  <c r="G2880" i="8"/>
  <c r="G2881" i="8"/>
  <c r="G2882" i="8"/>
  <c r="G2883" i="8"/>
  <c r="J2883" i="8" s="1"/>
  <c r="M2883" i="8" s="1"/>
  <c r="G2884" i="8"/>
  <c r="G2885" i="8"/>
  <c r="G2886" i="8"/>
  <c r="G2887" i="8"/>
  <c r="G2888" i="8"/>
  <c r="G2889" i="8"/>
  <c r="G2890" i="8"/>
  <c r="G2891" i="8"/>
  <c r="J2891" i="8" s="1"/>
  <c r="M2891" i="8" s="1"/>
  <c r="G2892" i="8"/>
  <c r="G2894" i="8"/>
  <c r="G2895" i="8"/>
  <c r="J2895" i="8" s="1"/>
  <c r="M2895" i="8" s="1"/>
  <c r="G2896" i="8"/>
  <c r="G2897" i="8"/>
  <c r="G2898" i="8"/>
  <c r="G2899" i="8"/>
  <c r="J2899" i="8" s="1"/>
  <c r="M2899" i="8" s="1"/>
  <c r="G2900" i="8"/>
  <c r="G2901" i="8"/>
  <c r="G2902" i="8"/>
  <c r="G2903" i="8"/>
  <c r="J2903" i="8" s="1"/>
  <c r="M2903" i="8" s="1"/>
  <c r="G2904" i="8"/>
  <c r="G2905" i="8"/>
  <c r="G2906" i="8"/>
  <c r="G2907" i="8"/>
  <c r="J2907" i="8" s="1"/>
  <c r="M2907" i="8" s="1"/>
  <c r="G2908" i="8"/>
  <c r="G2910" i="8"/>
  <c r="G2911" i="8"/>
  <c r="J2911" i="8" s="1"/>
  <c r="M2911" i="8" s="1"/>
  <c r="G2912" i="8"/>
  <c r="G2913" i="8"/>
  <c r="G2914" i="8"/>
  <c r="G2915" i="8"/>
  <c r="J2915" i="8" s="1"/>
  <c r="M2915" i="8" s="1"/>
  <c r="G2916" i="8"/>
  <c r="J2916" i="8" s="1"/>
  <c r="M2916" i="8" s="1"/>
  <c r="G2917" i="8"/>
  <c r="G2918" i="8"/>
  <c r="G2919" i="8"/>
  <c r="J2919" i="8" s="1"/>
  <c r="M2919" i="8" s="1"/>
  <c r="G2920" i="8"/>
  <c r="G2921" i="8"/>
  <c r="G2922" i="8"/>
  <c r="G2923" i="8"/>
  <c r="J2923" i="8" s="1"/>
  <c r="M2923" i="8" s="1"/>
  <c r="G2924" i="8"/>
  <c r="G2925" i="8"/>
  <c r="G2926" i="8"/>
  <c r="G2927" i="8"/>
  <c r="J2927" i="8" s="1"/>
  <c r="M2927" i="8" s="1"/>
  <c r="G2928" i="8"/>
  <c r="G2929" i="8"/>
  <c r="G2930" i="8"/>
  <c r="G2931" i="8"/>
  <c r="G2932" i="8"/>
  <c r="J2932" i="8" s="1"/>
  <c r="M2932" i="8" s="1"/>
  <c r="G2934" i="8"/>
  <c r="G2935" i="8"/>
  <c r="G2936" i="8"/>
  <c r="G2937" i="8"/>
  <c r="G2938" i="8"/>
  <c r="G2939" i="8"/>
  <c r="G2940" i="8"/>
  <c r="G2941" i="8"/>
  <c r="G2942" i="8"/>
  <c r="J2942" i="8" s="1"/>
  <c r="M2942" i="8" s="1"/>
  <c r="G2943" i="8"/>
  <c r="G2945" i="8"/>
  <c r="G2946" i="8"/>
  <c r="J2946" i="8" s="1"/>
  <c r="M2946" i="8" s="1"/>
  <c r="G2947" i="8"/>
  <c r="G2948" i="8"/>
  <c r="G2949" i="8"/>
  <c r="G2950" i="8"/>
  <c r="G2951" i="8"/>
  <c r="J2951" i="8" s="1"/>
  <c r="M2951" i="8" s="1"/>
  <c r="G2952" i="8"/>
  <c r="G2953" i="8"/>
  <c r="G2954" i="8"/>
  <c r="J2954" i="8" s="1"/>
  <c r="M2954" i="8" s="1"/>
  <c r="G2955" i="8"/>
  <c r="J2955" i="8" s="1"/>
  <c r="M2955" i="8" s="1"/>
  <c r="G2956" i="8"/>
  <c r="G2957" i="8"/>
  <c r="G2958" i="8"/>
  <c r="G2959" i="8"/>
  <c r="J2959" i="8" s="1"/>
  <c r="M2959" i="8" s="1"/>
  <c r="G2960" i="8"/>
  <c r="G2961" i="8"/>
  <c r="G2962" i="8"/>
  <c r="J2962" i="8" s="1"/>
  <c r="M2962" i="8" s="1"/>
  <c r="G2963" i="8"/>
  <c r="J2963" i="8" s="1"/>
  <c r="M2963" i="8" s="1"/>
  <c r="G2964" i="8"/>
  <c r="G2966" i="8"/>
  <c r="G2967" i="8"/>
  <c r="G2968" i="8"/>
  <c r="G2969" i="8"/>
  <c r="G2970" i="8"/>
  <c r="G2971" i="8"/>
  <c r="J2971" i="8" s="1"/>
  <c r="M2971" i="8" s="1"/>
  <c r="G2972" i="8"/>
  <c r="J2972" i="8" s="1"/>
  <c r="M2972" i="8" s="1"/>
  <c r="G2973" i="8"/>
  <c r="G2974" i="8"/>
  <c r="G2975" i="8"/>
  <c r="J2975" i="8" s="1"/>
  <c r="M2975" i="8" s="1"/>
  <c r="G2976" i="8"/>
  <c r="G2977" i="8"/>
  <c r="G2979" i="8"/>
  <c r="J2979" i="8" s="1"/>
  <c r="M2979" i="8" s="1"/>
  <c r="G2980" i="8"/>
  <c r="G2981" i="8"/>
  <c r="G2982" i="8"/>
  <c r="G2983" i="8"/>
  <c r="G2984" i="8"/>
  <c r="G2985" i="8"/>
  <c r="G2986" i="8"/>
  <c r="G2987" i="8"/>
  <c r="G2988" i="8"/>
  <c r="G2990" i="8"/>
  <c r="G2991" i="8"/>
  <c r="G2992" i="8"/>
  <c r="G2993" i="8"/>
  <c r="G2994" i="8"/>
  <c r="G2995" i="8"/>
  <c r="G2996" i="8"/>
  <c r="G2997" i="8"/>
  <c r="G2998" i="8"/>
  <c r="G2999" i="8"/>
  <c r="G3000" i="8"/>
  <c r="G3001" i="8"/>
  <c r="G3002" i="8"/>
  <c r="G3003" i="8"/>
  <c r="G3004" i="8"/>
  <c r="J3004" i="8" s="1"/>
  <c r="M3004" i="8" s="1"/>
  <c r="G3005" i="8"/>
  <c r="G3006" i="8"/>
  <c r="J3006" i="8" s="1"/>
  <c r="M3006" i="8" s="1"/>
  <c r="G3007" i="8"/>
  <c r="G3008" i="8"/>
  <c r="G3010" i="8"/>
  <c r="G3011" i="8"/>
  <c r="J3011" i="8" s="1"/>
  <c r="M3011" i="8" s="1"/>
  <c r="G3012" i="8"/>
  <c r="G3013" i="8"/>
  <c r="G3014" i="8"/>
  <c r="G3015" i="8"/>
  <c r="G3016" i="8"/>
  <c r="G3017" i="8"/>
  <c r="G3020" i="8"/>
  <c r="J3020" i="8" s="1"/>
  <c r="M3020" i="8" s="1"/>
  <c r="G3021" i="8"/>
  <c r="G3022" i="8"/>
  <c r="G3023" i="8"/>
  <c r="G3024" i="8"/>
  <c r="G3025" i="8"/>
  <c r="G3026" i="8"/>
  <c r="G3027" i="8"/>
  <c r="J3027" i="8" s="1"/>
  <c r="M3027" i="8" s="1"/>
  <c r="G3028" i="8"/>
  <c r="G3029" i="8"/>
  <c r="G3030" i="8"/>
  <c r="G3031" i="8"/>
  <c r="J3031" i="8" s="1"/>
  <c r="M3031" i="8" s="1"/>
  <c r="G3032" i="8"/>
  <c r="J3032" i="8" s="1"/>
  <c r="M3032" i="8" s="1"/>
  <c r="G3033" i="8"/>
  <c r="G3034" i="8"/>
  <c r="G3035" i="8"/>
  <c r="G3036" i="8"/>
  <c r="G3037" i="8"/>
  <c r="G3038" i="8"/>
  <c r="G3039" i="8"/>
  <c r="J3039" i="8" s="1"/>
  <c r="M3039" i="8" s="1"/>
  <c r="G3040" i="8"/>
  <c r="G3041" i="8"/>
  <c r="G3042" i="8"/>
  <c r="G3043" i="8"/>
  <c r="J3043" i="8" s="1"/>
  <c r="M3043" i="8" s="1"/>
  <c r="G3044" i="8"/>
  <c r="G3045" i="8"/>
  <c r="G3046" i="8"/>
  <c r="G3047" i="8"/>
  <c r="J3047" i="8" s="1"/>
  <c r="M3047" i="8" s="1"/>
  <c r="G3048" i="8"/>
  <c r="J3048" i="8" s="1"/>
  <c r="M3048" i="8" s="1"/>
  <c r="G3049" i="8"/>
  <c r="G3050" i="8"/>
  <c r="G3051" i="8"/>
  <c r="J3051" i="8" s="1"/>
  <c r="M3051" i="8" s="1"/>
  <c r="G3052" i="8"/>
  <c r="G3053" i="8"/>
  <c r="G3054" i="8"/>
  <c r="G3055" i="8"/>
  <c r="J3055" i="8" s="1"/>
  <c r="M3055" i="8" s="1"/>
  <c r="G3056" i="8"/>
  <c r="G3057" i="8"/>
  <c r="G3058" i="8"/>
  <c r="G3059" i="8"/>
  <c r="J3059" i="8" s="1"/>
  <c r="M3059" i="8" s="1"/>
  <c r="G3060" i="8"/>
  <c r="G3061" i="8"/>
  <c r="G3062" i="8"/>
  <c r="G3063" i="8"/>
  <c r="J3063" i="8" s="1"/>
  <c r="M3063" i="8" s="1"/>
  <c r="G3064" i="8"/>
  <c r="J3064" i="8" s="1"/>
  <c r="M3064" i="8" s="1"/>
  <c r="G3065" i="8"/>
  <c r="G3066" i="8"/>
  <c r="G3067" i="8"/>
  <c r="J3067" i="8" s="1"/>
  <c r="M3067" i="8" s="1"/>
  <c r="G3068" i="8"/>
  <c r="G3070" i="8"/>
  <c r="G3071" i="8"/>
  <c r="G3072" i="8"/>
  <c r="G3074" i="8"/>
  <c r="J3074" i="8" s="1"/>
  <c r="M3074" i="8" s="1"/>
  <c r="G3075" i="8"/>
  <c r="J3075" i="8" s="1"/>
  <c r="M3075" i="8" s="1"/>
  <c r="G3076" i="8"/>
  <c r="G3077" i="8"/>
  <c r="G3078" i="8"/>
  <c r="G3079" i="8"/>
  <c r="J3079" i="8" s="1"/>
  <c r="M3079" i="8" s="1"/>
  <c r="G3080" i="8"/>
  <c r="G3081" i="8"/>
  <c r="G3082" i="8"/>
  <c r="G3083" i="8"/>
  <c r="G3084" i="8"/>
  <c r="G3085" i="8"/>
  <c r="G3086" i="8"/>
  <c r="J3086" i="8" s="1"/>
  <c r="M3086" i="8" s="1"/>
  <c r="G3088" i="8"/>
  <c r="G3091" i="8"/>
  <c r="G3092" i="8"/>
  <c r="G3093" i="8"/>
  <c r="G3094" i="8"/>
  <c r="J3094" i="8" s="1"/>
  <c r="M3094" i="8" s="1"/>
  <c r="G3095" i="8"/>
  <c r="G3096" i="8"/>
  <c r="G3097" i="8"/>
  <c r="G3098" i="8"/>
  <c r="G3099" i="8"/>
  <c r="G3100" i="8"/>
  <c r="J3100" i="8" s="1"/>
  <c r="M3100" i="8" s="1"/>
  <c r="G3102" i="8"/>
  <c r="G3103" i="8"/>
  <c r="G3104" i="8"/>
  <c r="G3105" i="8"/>
  <c r="G3108" i="8"/>
  <c r="G3109" i="8"/>
  <c r="G3112" i="8"/>
  <c r="G3113" i="8"/>
  <c r="G3116" i="8"/>
  <c r="G3118" i="8"/>
  <c r="J3118" i="8" s="1"/>
  <c r="M3118" i="8" s="1"/>
  <c r="G3120" i="8"/>
  <c r="G3121" i="8"/>
  <c r="G3124" i="8"/>
  <c r="G3126" i="8"/>
  <c r="G3128" i="8"/>
  <c r="G3130" i="8"/>
  <c r="G3132" i="8"/>
  <c r="G3135" i="8"/>
  <c r="J3135" i="8" s="1"/>
  <c r="M3135" i="8" s="1"/>
  <c r="G3136" i="8"/>
  <c r="G3137" i="8"/>
  <c r="G3140" i="8"/>
  <c r="G3142" i="8"/>
  <c r="G3144" i="8"/>
  <c r="G3146" i="8"/>
  <c r="G3148" i="8"/>
  <c r="G3150" i="8"/>
  <c r="G3152" i="8"/>
  <c r="G3154" i="8"/>
  <c r="G3156" i="8"/>
  <c r="G3158" i="8"/>
  <c r="J3158" i="8" s="1"/>
  <c r="M3158" i="8" s="1"/>
  <c r="G3160" i="8"/>
  <c r="G3161" i="8"/>
  <c r="G3164" i="8"/>
  <c r="G3167" i="8"/>
  <c r="J3167" i="8" s="1"/>
  <c r="M3167" i="8" s="1"/>
  <c r="G3168" i="8"/>
  <c r="G3169" i="8"/>
  <c r="G3172" i="8"/>
  <c r="G3175" i="8"/>
  <c r="J3175" i="8" s="1"/>
  <c r="M3175" i="8" s="1"/>
  <c r="G3176" i="8"/>
  <c r="G3179" i="8"/>
  <c r="G3180" i="8"/>
  <c r="G3183" i="8"/>
  <c r="J3183" i="8" s="1"/>
  <c r="M3183" i="8" s="1"/>
  <c r="G3184" i="8"/>
  <c r="G3186" i="8"/>
  <c r="G3188" i="8"/>
  <c r="G3191" i="8"/>
  <c r="J3191" i="8" s="1"/>
  <c r="M3191" i="8" s="1"/>
  <c r="G3192" i="8"/>
  <c r="G3195" i="8"/>
  <c r="J3195" i="8" s="1"/>
  <c r="M3195" i="8" s="1"/>
  <c r="G3196" i="8"/>
  <c r="G3197" i="8"/>
  <c r="G3200" i="8"/>
  <c r="G3203" i="8"/>
  <c r="J3203" i="8" s="1"/>
  <c r="M3203" i="8" s="1"/>
  <c r="G3204" i="8"/>
  <c r="G3207" i="8"/>
  <c r="G3208" i="8"/>
  <c r="G3210" i="8"/>
  <c r="G3212" i="8"/>
  <c r="G3215" i="8"/>
  <c r="G3216" i="8"/>
  <c r="G3219" i="8"/>
  <c r="J3219" i="8" s="1"/>
  <c r="M3219" i="8" s="1"/>
  <c r="G3220" i="8"/>
  <c r="G3221" i="8"/>
  <c r="G3224" i="8"/>
  <c r="G3226" i="8"/>
  <c r="G3228" i="8"/>
  <c r="G3229" i="8"/>
  <c r="G3232" i="8"/>
  <c r="G3233" i="8"/>
  <c r="G3236" i="8"/>
  <c r="G3239" i="8"/>
  <c r="J3239" i="8" s="1"/>
  <c r="M3239" i="8" s="1"/>
  <c r="G3240" i="8"/>
  <c r="G3241" i="8"/>
  <c r="G3244" i="8"/>
  <c r="G3245" i="8"/>
  <c r="G3248" i="8"/>
  <c r="G3250" i="8"/>
  <c r="J3250" i="8" s="1"/>
  <c r="M3250" i="8" s="1"/>
  <c r="G3252" i="8"/>
  <c r="G3254" i="8"/>
  <c r="G3256" i="8"/>
  <c r="G3258" i="8"/>
  <c r="G3260" i="8"/>
  <c r="G3263" i="8"/>
  <c r="J3263" i="8" s="1"/>
  <c r="M3263" i="8" s="1"/>
  <c r="G3264" i="8"/>
  <c r="G3266" i="8"/>
  <c r="G3268" i="8"/>
  <c r="G3269" i="8"/>
  <c r="G3272" i="8"/>
  <c r="G3275" i="8"/>
  <c r="J3275" i="8" s="1"/>
  <c r="M3275" i="8" s="1"/>
  <c r="G3276" i="8"/>
  <c r="G3279" i="8"/>
  <c r="G3280" i="8"/>
  <c r="G3281" i="8"/>
  <c r="G3284" i="8"/>
  <c r="G3285" i="8"/>
  <c r="G3288" i="8"/>
  <c r="G3289" i="8"/>
  <c r="G3292" i="8"/>
  <c r="G3293" i="8"/>
  <c r="G3296" i="8"/>
  <c r="G3299" i="8"/>
  <c r="G3300" i="8"/>
  <c r="G3301" i="8"/>
  <c r="G3304" i="8"/>
  <c r="G3306" i="8"/>
  <c r="G3308" i="8"/>
  <c r="G3311" i="8"/>
  <c r="J3311" i="8" s="1"/>
  <c r="M3311" i="8" s="1"/>
  <c r="G3312" i="8"/>
  <c r="G3315" i="8"/>
  <c r="G3316" i="8"/>
  <c r="G3318" i="8"/>
  <c r="G3320" i="8"/>
  <c r="G3323" i="8"/>
  <c r="G3324" i="8"/>
  <c r="G3327" i="8"/>
  <c r="J3327" i="8" s="1"/>
  <c r="M3327" i="8" s="1"/>
  <c r="G3328" i="8"/>
  <c r="G3329" i="8"/>
  <c r="G3332" i="8"/>
  <c r="G3334" i="8"/>
  <c r="G3336" i="8"/>
  <c r="G3338" i="8"/>
  <c r="G3340" i="8"/>
  <c r="G3343" i="8"/>
  <c r="J3343" i="8" s="1"/>
  <c r="M3343" i="8" s="1"/>
  <c r="G3344" i="8"/>
  <c r="G3347" i="8"/>
  <c r="G3348" i="8"/>
  <c r="G3349" i="8"/>
  <c r="G3352" i="8"/>
  <c r="G3355" i="8"/>
  <c r="J3355" i="8" s="1"/>
  <c r="M3355" i="8" s="1"/>
  <c r="G3356" i="8"/>
  <c r="G3359" i="8"/>
  <c r="J3359" i="8" s="1"/>
  <c r="M3359" i="8" s="1"/>
  <c r="G3360" i="8"/>
  <c r="G3361" i="8"/>
  <c r="G3364" i="8"/>
  <c r="G3365" i="8"/>
  <c r="G3368" i="8"/>
  <c r="G3371" i="8"/>
  <c r="J3371" i="8" s="1"/>
  <c r="M3371" i="8" s="1"/>
  <c r="G3372" i="8"/>
  <c r="G3374" i="8"/>
  <c r="G3376" i="8"/>
  <c r="G3379" i="8"/>
  <c r="J3379" i="8" s="1"/>
  <c r="M3379" i="8" s="1"/>
  <c r="G3380" i="8"/>
  <c r="G3382" i="8"/>
  <c r="G3384" i="8"/>
  <c r="G3385" i="8"/>
  <c r="G3388" i="8"/>
  <c r="G3391" i="8"/>
  <c r="G3392" i="8"/>
  <c r="G3394" i="8"/>
  <c r="G3396" i="8"/>
  <c r="G3399" i="8"/>
  <c r="G3400" i="8"/>
  <c r="G3402" i="8"/>
  <c r="G3404" i="8"/>
  <c r="G3405" i="8"/>
  <c r="G3408" i="8"/>
  <c r="G3409" i="8"/>
  <c r="G3412" i="8"/>
  <c r="G3414" i="8"/>
  <c r="G3416" i="8"/>
  <c r="G3419" i="8"/>
  <c r="J3419" i="8" s="1"/>
  <c r="M3419" i="8" s="1"/>
  <c r="G3420" i="8"/>
  <c r="G3423" i="8"/>
  <c r="J3423" i="8" s="1"/>
  <c r="M3423" i="8" s="1"/>
  <c r="G3424" i="8"/>
  <c r="G3425" i="8"/>
  <c r="G3428" i="8"/>
  <c r="G3431" i="8"/>
  <c r="J3431" i="8" s="1"/>
  <c r="M3431" i="8" s="1"/>
  <c r="G3433" i="8"/>
  <c r="G3437" i="8"/>
  <c r="G3438" i="8"/>
  <c r="G3441" i="8"/>
  <c r="G3443" i="8"/>
  <c r="G3447" i="8"/>
  <c r="J3447" i="8" s="1"/>
  <c r="M3447" i="8" s="1"/>
  <c r="G3448" i="8"/>
  <c r="G3449" i="8"/>
  <c r="G3453" i="8"/>
  <c r="G3456" i="8"/>
  <c r="J3456" i="8" s="1"/>
  <c r="M3456" i="8" s="1"/>
  <c r="G3458" i="8"/>
  <c r="G3460" i="8"/>
  <c r="G3463" i="8"/>
  <c r="G3464" i="8"/>
  <c r="J3464" i="8" s="1"/>
  <c r="M3464" i="8" s="1"/>
  <c r="G3468" i="8"/>
  <c r="G3471" i="8"/>
  <c r="J3471" i="8" s="1"/>
  <c r="M3471" i="8" s="1"/>
  <c r="G3473" i="8"/>
  <c r="G3474" i="8"/>
  <c r="J3474" i="8" s="1"/>
  <c r="M3474" i="8" s="1"/>
  <c r="G3476" i="8"/>
  <c r="G3478" i="8"/>
  <c r="G3479" i="8"/>
  <c r="G3482" i="8"/>
  <c r="J3482" i="8" s="1"/>
  <c r="M3482" i="8" s="1"/>
  <c r="G3484" i="8"/>
  <c r="G3485" i="8"/>
  <c r="G3489" i="8"/>
  <c r="G3493" i="8"/>
  <c r="G3494" i="8"/>
  <c r="G3498" i="8"/>
  <c r="G3499" i="8"/>
  <c r="G3502" i="8"/>
  <c r="G3504" i="8"/>
  <c r="G3505" i="8"/>
  <c r="G3509" i="8"/>
  <c r="G3513" i="8"/>
  <c r="G3514" i="8"/>
  <c r="G3516" i="8"/>
  <c r="J3516" i="8" s="1"/>
  <c r="M3516" i="8" s="1"/>
  <c r="G3519" i="8"/>
  <c r="G3523" i="8"/>
  <c r="J3523" i="8" s="1"/>
  <c r="M3523" i="8" s="1"/>
  <c r="G3524" i="8"/>
  <c r="G3528" i="8"/>
  <c r="G3529" i="8"/>
  <c r="G3530" i="8"/>
  <c r="G3534" i="8"/>
  <c r="G3536" i="8"/>
  <c r="G3539" i="8"/>
  <c r="G3542" i="8"/>
  <c r="G3544" i="8"/>
  <c r="G3548" i="8"/>
  <c r="G3549" i="8"/>
  <c r="G3550" i="8"/>
  <c r="G3554" i="8"/>
  <c r="G3556" i="8"/>
  <c r="J3556" i="8" s="1"/>
  <c r="M3556" i="8" s="1"/>
  <c r="G3559" i="8"/>
  <c r="G3561" i="8"/>
  <c r="G3564" i="8"/>
  <c r="G3565" i="8"/>
  <c r="G3569" i="8"/>
  <c r="G3571" i="8"/>
  <c r="G3574" i="8"/>
  <c r="G3578" i="8"/>
  <c r="J3578" i="8" s="1"/>
  <c r="M3578" i="8" s="1"/>
  <c r="G3579" i="8"/>
  <c r="G3583" i="8"/>
  <c r="J3583" i="8" s="1"/>
  <c r="M3583" i="8" s="1"/>
  <c r="G3584" i="8"/>
  <c r="G3585" i="8"/>
  <c r="G3589" i="8"/>
  <c r="G3590" i="8"/>
  <c r="G3594" i="8"/>
  <c r="G3595" i="8"/>
  <c r="J3595" i="8" s="1"/>
  <c r="M3595" i="8" s="1"/>
  <c r="G3597" i="8"/>
  <c r="G3598" i="8"/>
  <c r="J3598" i="8" s="1"/>
  <c r="M3598" i="8" s="1"/>
  <c r="G3600" i="8"/>
  <c r="J3600" i="8" s="1"/>
  <c r="M3600" i="8" s="1"/>
  <c r="G3601" i="8"/>
  <c r="G3602" i="8"/>
  <c r="G3603" i="8"/>
  <c r="G3605" i="8"/>
  <c r="G3606" i="8"/>
  <c r="J3606" i="8" s="1"/>
  <c r="M3606" i="8" s="1"/>
  <c r="G3607" i="8"/>
  <c r="G3609" i="8"/>
  <c r="G3610" i="8"/>
  <c r="J3610" i="8" s="1"/>
  <c r="M3610" i="8" s="1"/>
  <c r="G3612" i="8"/>
  <c r="J3612" i="8" s="1"/>
  <c r="M3612" i="8" s="1"/>
  <c r="G3613" i="8"/>
  <c r="G3614" i="8"/>
  <c r="J3614" i="8" s="1"/>
  <c r="M3614" i="8" s="1"/>
  <c r="G3615" i="8"/>
  <c r="J3615" i="8" s="1"/>
  <c r="M3615" i="8" s="1"/>
  <c r="G3617" i="8"/>
  <c r="G3619" i="8"/>
  <c r="G3620" i="8"/>
  <c r="J3620" i="8" s="1"/>
  <c r="M3620" i="8" s="1"/>
  <c r="G3621" i="8"/>
  <c r="G3623" i="8"/>
  <c r="J3623" i="8" s="1"/>
  <c r="M3623" i="8" s="1"/>
  <c r="G3624" i="8"/>
  <c r="G3626" i="8"/>
  <c r="G3627" i="8"/>
  <c r="G3628" i="8"/>
  <c r="J3628" i="8" s="1"/>
  <c r="M3628" i="8" s="1"/>
  <c r="G3630" i="8"/>
  <c r="G3632" i="8"/>
  <c r="G3633" i="8"/>
  <c r="G3635" i="8"/>
  <c r="J3635" i="8" s="1"/>
  <c r="M3635" i="8" s="1"/>
  <c r="G3636" i="8"/>
  <c r="G3637" i="8"/>
  <c r="G3639" i="8"/>
  <c r="G3641" i="8"/>
  <c r="G3642" i="8"/>
  <c r="G3644" i="8"/>
  <c r="G3645" i="8"/>
  <c r="G3647" i="8"/>
  <c r="J3647" i="8" s="1"/>
  <c r="M3647" i="8" s="1"/>
  <c r="G3648" i="8"/>
  <c r="G3650" i="8"/>
  <c r="G3651" i="8"/>
  <c r="G3652" i="8"/>
  <c r="J3652" i="8" s="1"/>
  <c r="M3652" i="8" s="1"/>
  <c r="G3654" i="8"/>
  <c r="G3655" i="8"/>
  <c r="G3658" i="8"/>
  <c r="G3659" i="8"/>
  <c r="G3662" i="8"/>
  <c r="G3663" i="8"/>
  <c r="G3664" i="8"/>
  <c r="G3667" i="8"/>
  <c r="G3670" i="8"/>
  <c r="G3671" i="8"/>
  <c r="G3674" i="8"/>
  <c r="G3675" i="8"/>
  <c r="G3678" i="8"/>
  <c r="G3679" i="8"/>
  <c r="G3680" i="8"/>
  <c r="J3680" i="8" s="1"/>
  <c r="M3680" i="8" s="1"/>
  <c r="G3683" i="8"/>
  <c r="G3686" i="8"/>
  <c r="G3687" i="8"/>
  <c r="G3690" i="8"/>
  <c r="G3691" i="8"/>
  <c r="G3693" i="8"/>
  <c r="G3695" i="8"/>
  <c r="J3695" i="8" s="1"/>
  <c r="M3695" i="8" s="1"/>
  <c r="G3696" i="8"/>
  <c r="G3697" i="8"/>
  <c r="G3700" i="8"/>
  <c r="G3701" i="8"/>
  <c r="G3702" i="8"/>
  <c r="G3705" i="8"/>
  <c r="G3706" i="8"/>
  <c r="G3707" i="8"/>
  <c r="J3707" i="8" s="1"/>
  <c r="M3707" i="8" s="1"/>
  <c r="G3708" i="8"/>
  <c r="G3709" i="8"/>
  <c r="G3710" i="8"/>
  <c r="G3711" i="8"/>
  <c r="J3711" i="8" s="1"/>
  <c r="M3711" i="8" s="1"/>
  <c r="G3713" i="8"/>
  <c r="G3715" i="8"/>
  <c r="J3715" i="8" s="1"/>
  <c r="M3715" i="8" s="1"/>
  <c r="G3716" i="8"/>
  <c r="G3719" i="8"/>
  <c r="J3719" i="8" s="1"/>
  <c r="M3719" i="8" s="1"/>
  <c r="G3721" i="8"/>
  <c r="G3723" i="8"/>
  <c r="J3723" i="8" s="1"/>
  <c r="M3723" i="8" s="1"/>
  <c r="G3724" i="8"/>
  <c r="G3726" i="8"/>
  <c r="G3728" i="8"/>
  <c r="G3730" i="8"/>
  <c r="G3732" i="8"/>
  <c r="G3734" i="8"/>
  <c r="J3734" i="8" s="1"/>
  <c r="M3734" i="8" s="1"/>
  <c r="G3736" i="8"/>
  <c r="G3739" i="8"/>
  <c r="J3739" i="8" s="1"/>
  <c r="M3739" i="8" s="1"/>
  <c r="G3740" i="8"/>
  <c r="G3743" i="8"/>
  <c r="J3743" i="8" s="1"/>
  <c r="M3743" i="8" s="1"/>
  <c r="G3744" i="8"/>
  <c r="G3746" i="8"/>
  <c r="G3748" i="8"/>
  <c r="G3750" i="8"/>
  <c r="G3752" i="8"/>
  <c r="G3754" i="8"/>
  <c r="G3756" i="8"/>
  <c r="G3757" i="8"/>
  <c r="G3760" i="8"/>
  <c r="G3761" i="8"/>
  <c r="G3764" i="8"/>
  <c r="G3765" i="8"/>
  <c r="G3768" i="8"/>
  <c r="G3771" i="8"/>
  <c r="J3771" i="8" s="1"/>
  <c r="M3771" i="8" s="1"/>
  <c r="G3772" i="8"/>
  <c r="G3773" i="8"/>
  <c r="G3776" i="8"/>
  <c r="G3779" i="8"/>
  <c r="J3779" i="8" s="1"/>
  <c r="M3779" i="8" s="1"/>
  <c r="G3780" i="8"/>
  <c r="G3783" i="8"/>
  <c r="J3783" i="8" s="1"/>
  <c r="M3783" i="8" s="1"/>
  <c r="G3784" i="8"/>
  <c r="G3785" i="8"/>
  <c r="G3788" i="8"/>
  <c r="G3789" i="8"/>
  <c r="G3792" i="8"/>
  <c r="G3794" i="8"/>
  <c r="G3796" i="8"/>
  <c r="G3797" i="8"/>
  <c r="G3800" i="8"/>
  <c r="G3801" i="8"/>
  <c r="G3804" i="8"/>
  <c r="G3806" i="8"/>
  <c r="G3808" i="8"/>
  <c r="G3809" i="8"/>
  <c r="G3812" i="8"/>
  <c r="G3814" i="8"/>
  <c r="G3816" i="8"/>
  <c r="G3817" i="8"/>
  <c r="G3818" i="8"/>
  <c r="G3821" i="8"/>
  <c r="G3822" i="8"/>
  <c r="G3823" i="8"/>
  <c r="J3823" i="8" s="1"/>
  <c r="M3823" i="8" s="1"/>
  <c r="G3826" i="8"/>
  <c r="G3827" i="8"/>
  <c r="G3830" i="8"/>
  <c r="G3831" i="8"/>
  <c r="J3831" i="8" s="1"/>
  <c r="M3831" i="8" s="1"/>
  <c r="G3832" i="8"/>
  <c r="G3834" i="8"/>
  <c r="G3836" i="8"/>
  <c r="G3837" i="8"/>
  <c r="G3840" i="8"/>
  <c r="G3842" i="8"/>
  <c r="G3843" i="8"/>
  <c r="G3844" i="8"/>
  <c r="G3846" i="8"/>
  <c r="G3847" i="8"/>
  <c r="J3847" i="8" s="1"/>
  <c r="M3847" i="8" s="1"/>
  <c r="G3849" i="8"/>
  <c r="G3850" i="8"/>
  <c r="J3850" i="8" s="1"/>
  <c r="M3850" i="8" s="1"/>
  <c r="G3852" i="8"/>
  <c r="G3854" i="8"/>
  <c r="G3855" i="8"/>
  <c r="G3857" i="8"/>
  <c r="G3859" i="8"/>
  <c r="G3862" i="8"/>
  <c r="G3863" i="8"/>
  <c r="G3865" i="8"/>
  <c r="G3867" i="8"/>
  <c r="G3869" i="8"/>
  <c r="G3871" i="8"/>
  <c r="J3871" i="8" s="1"/>
  <c r="M3871" i="8" s="1"/>
  <c r="G3872" i="8"/>
  <c r="G3875" i="8"/>
  <c r="G3876" i="8"/>
  <c r="J3876" i="8" s="1"/>
  <c r="M3876" i="8" s="1"/>
  <c r="G3877" i="8"/>
  <c r="G3879" i="8"/>
  <c r="J3879" i="8" s="1"/>
  <c r="M3879" i="8" s="1"/>
  <c r="G3881" i="8"/>
  <c r="G3882" i="8"/>
  <c r="G3883" i="8"/>
  <c r="J3883" i="8" s="1"/>
  <c r="M3883" i="8" s="1"/>
  <c r="G3886" i="8"/>
  <c r="J3886" i="8" s="1"/>
  <c r="M3886" i="8" s="1"/>
  <c r="G3887" i="8"/>
  <c r="G3889" i="8"/>
  <c r="G3890" i="8"/>
  <c r="G3892" i="8"/>
  <c r="G3893" i="8"/>
  <c r="G3896" i="8"/>
  <c r="G3899" i="8"/>
  <c r="J3899" i="8" s="1"/>
  <c r="M3899" i="8" s="1"/>
  <c r="G3900" i="8"/>
  <c r="G3903" i="8"/>
  <c r="G3904" i="8"/>
  <c r="G3905" i="8"/>
  <c r="G3908" i="8"/>
  <c r="G3910" i="8"/>
  <c r="G3911" i="8"/>
  <c r="G3912" i="8"/>
  <c r="G3914" i="8"/>
  <c r="G3916" i="8"/>
  <c r="G3917" i="8"/>
  <c r="G3919" i="8"/>
  <c r="J3919" i="8" s="1"/>
  <c r="M3919" i="8" s="1"/>
  <c r="G3920" i="8"/>
  <c r="G3921" i="8"/>
  <c r="G3923" i="8"/>
  <c r="G3925" i="8"/>
  <c r="G3926" i="8"/>
  <c r="G3929" i="8"/>
  <c r="G3930" i="8"/>
  <c r="G3933" i="8"/>
  <c r="G3934" i="8"/>
  <c r="G3937" i="8"/>
  <c r="G3938" i="8"/>
  <c r="G3941" i="8"/>
  <c r="G3942" i="8"/>
  <c r="G3945" i="8"/>
  <c r="G3946" i="8"/>
  <c r="G3948" i="8"/>
  <c r="G3949" i="8"/>
  <c r="G3950" i="8"/>
  <c r="G3953" i="8"/>
  <c r="G3954" i="8"/>
  <c r="G3957" i="8"/>
  <c r="G3958" i="8"/>
  <c r="G3961" i="8"/>
  <c r="G3962" i="8"/>
  <c r="G3965" i="8"/>
  <c r="G3967" i="8"/>
  <c r="G3969" i="8"/>
  <c r="G3972" i="8"/>
  <c r="J3972" i="8" s="1"/>
  <c r="M3972" i="8" s="1"/>
  <c r="G3973" i="8"/>
  <c r="G3975" i="8"/>
  <c r="G3977" i="8"/>
  <c r="G3979" i="8"/>
  <c r="J3979" i="8" s="1"/>
  <c r="M3979" i="8" s="1"/>
  <c r="G3981" i="8"/>
  <c r="G3984" i="8"/>
  <c r="G3985" i="8"/>
  <c r="G3986" i="8"/>
  <c r="G3988" i="8"/>
  <c r="J3988" i="8" s="1"/>
  <c r="M3988" i="8" s="1"/>
  <c r="G3990" i="8"/>
  <c r="G3991" i="8"/>
  <c r="G3994" i="8"/>
  <c r="G3995" i="8"/>
  <c r="J3995" i="8" s="1"/>
  <c r="M3995" i="8" s="1"/>
  <c r="G3996" i="8"/>
  <c r="G3997" i="8"/>
  <c r="G3998" i="8"/>
  <c r="G3999" i="8"/>
  <c r="G4001" i="8"/>
  <c r="G4002" i="8"/>
  <c r="G4003" i="8"/>
  <c r="J4003" i="8" s="1"/>
  <c r="M4003" i="8" s="1"/>
  <c r="G4004" i="8"/>
  <c r="J4004" i="8" s="1"/>
  <c r="M4004" i="8" s="1"/>
  <c r="G4005" i="8"/>
  <c r="G4007" i="8"/>
  <c r="G4008" i="8"/>
  <c r="G4009" i="8"/>
  <c r="G4010" i="8"/>
  <c r="G4012" i="8"/>
  <c r="J4012" i="8" s="1"/>
  <c r="M4012" i="8" s="1"/>
  <c r="G4014" i="8"/>
  <c r="J4014" i="8" s="1"/>
  <c r="M4014" i="8" s="1"/>
  <c r="G4015" i="8"/>
  <c r="G4016" i="8"/>
  <c r="G4017" i="8"/>
  <c r="G4020" i="8"/>
  <c r="G4021" i="8"/>
  <c r="G4022" i="8"/>
  <c r="G4023" i="8"/>
  <c r="G4025" i="8"/>
  <c r="G4026" i="8"/>
  <c r="J4026" i="8" s="1"/>
  <c r="M4026" i="8" s="1"/>
  <c r="G4027" i="8"/>
  <c r="G4029" i="8"/>
  <c r="G4030" i="8"/>
  <c r="G4031" i="8"/>
  <c r="J4031" i="8" s="1"/>
  <c r="M4031" i="8" s="1"/>
  <c r="G4032" i="8"/>
  <c r="G4033" i="8"/>
  <c r="G4034" i="8"/>
  <c r="G4037" i="8"/>
  <c r="G4038" i="8"/>
  <c r="G4039" i="8"/>
  <c r="J4039" i="8" s="1"/>
  <c r="M4039" i="8" s="1"/>
  <c r="G4040" i="8"/>
  <c r="G4041" i="8"/>
  <c r="G4044" i="8"/>
  <c r="G4045" i="8"/>
  <c r="G4046" i="8"/>
  <c r="G4047" i="8"/>
  <c r="J4047" i="8" s="1"/>
  <c r="M4047" i="8" s="1"/>
  <c r="G4048" i="8"/>
  <c r="G4049" i="8"/>
  <c r="G4050" i="8"/>
  <c r="G4051" i="8"/>
  <c r="J4051" i="8" s="1"/>
  <c r="M4051" i="8" s="1"/>
  <c r="G4052" i="8"/>
  <c r="G4054" i="8"/>
  <c r="G4056" i="8"/>
  <c r="G4057" i="8"/>
  <c r="G4058" i="8"/>
  <c r="G4059" i="8"/>
  <c r="J4059" i="8" s="1"/>
  <c r="M4059" i="8" s="1"/>
  <c r="G4061" i="8"/>
  <c r="G4063" i="8"/>
  <c r="J4063" i="8" s="1"/>
  <c r="M4063" i="8" s="1"/>
  <c r="G4064" i="8"/>
  <c r="G4065" i="8"/>
  <c r="G4066" i="8"/>
  <c r="J4066" i="8" s="1"/>
  <c r="M4066" i="8" s="1"/>
  <c r="G4068" i="8"/>
  <c r="G4069" i="8"/>
  <c r="G4070" i="8"/>
  <c r="G4071" i="8"/>
  <c r="J4071" i="8" s="1"/>
  <c r="M4071" i="8" s="1"/>
  <c r="G4073" i="8"/>
  <c r="G4074" i="8"/>
  <c r="G4075" i="8"/>
  <c r="G4076" i="8"/>
  <c r="G4077" i="8"/>
  <c r="G4080" i="8"/>
  <c r="G4081" i="8"/>
  <c r="G4084" i="8"/>
  <c r="J4084" i="8" s="1"/>
  <c r="M4084" i="8" s="1"/>
  <c r="G4085" i="8"/>
  <c r="G4086" i="8"/>
  <c r="G4087" i="8"/>
  <c r="J4087" i="8" s="1"/>
  <c r="M4087" i="8" s="1"/>
  <c r="G4088" i="8"/>
  <c r="G4089" i="8"/>
  <c r="G4091" i="8"/>
  <c r="G4092" i="8"/>
  <c r="G4093" i="8"/>
  <c r="G4095" i="8"/>
  <c r="G4098" i="8"/>
  <c r="G4099" i="8"/>
  <c r="J4099" i="8" s="1"/>
  <c r="M4099" i="8" s="1"/>
  <c r="G4100" i="8"/>
  <c r="J4100" i="8" s="1"/>
  <c r="M4100" i="8" s="1"/>
  <c r="G4101" i="8"/>
  <c r="G4102" i="8"/>
  <c r="G4104" i="8"/>
  <c r="J4104" i="8" s="1"/>
  <c r="M4104" i="8" s="1"/>
  <c r="G4106" i="8"/>
  <c r="G4107" i="8"/>
  <c r="J4107" i="8" s="1"/>
  <c r="M4107" i="8" s="1"/>
  <c r="G4108" i="8"/>
  <c r="G4109" i="8"/>
  <c r="G4111" i="8"/>
  <c r="J4111" i="8" s="1"/>
  <c r="M4111" i="8" s="1"/>
  <c r="G4112" i="8"/>
  <c r="G4114" i="8"/>
  <c r="G4115" i="8"/>
  <c r="J4115" i="8" s="1"/>
  <c r="M4115" i="8" s="1"/>
  <c r="G4116" i="8"/>
  <c r="G4118" i="8"/>
  <c r="G4119" i="8"/>
  <c r="G4120" i="8"/>
  <c r="J4120" i="8" s="1"/>
  <c r="M4120" i="8" s="1"/>
  <c r="G4122" i="8"/>
  <c r="G4123" i="8"/>
  <c r="J4123" i="8" s="1"/>
  <c r="M4123" i="8" s="1"/>
  <c r="G4124" i="8"/>
  <c r="G4125" i="8"/>
  <c r="G4126" i="8"/>
  <c r="G4128" i="8"/>
  <c r="J4128" i="8" s="1"/>
  <c r="M4128" i="8" s="1"/>
  <c r="G4130" i="8"/>
  <c r="G4131" i="8"/>
  <c r="J4131" i="8" s="1"/>
  <c r="M4131" i="8" s="1"/>
  <c r="G4132" i="8"/>
  <c r="G4133" i="8"/>
  <c r="G4134" i="8"/>
  <c r="G4135" i="8"/>
  <c r="J4135" i="8" s="1"/>
  <c r="M4135" i="8" s="1"/>
  <c r="G4136" i="8"/>
  <c r="J4136" i="8" s="1"/>
  <c r="M4136" i="8" s="1"/>
  <c r="G4139" i="8"/>
  <c r="G4140" i="8"/>
  <c r="G4141" i="8"/>
  <c r="G4144" i="8"/>
  <c r="J4144" i="8" s="1"/>
  <c r="M4144" i="8" s="1"/>
  <c r="G4145" i="8"/>
  <c r="G4146" i="8"/>
  <c r="G4147" i="8"/>
  <c r="J4147" i="8" s="1"/>
  <c r="M4147" i="8" s="1"/>
  <c r="G4148" i="8"/>
  <c r="G4151" i="8"/>
  <c r="J4151" i="8" s="1"/>
  <c r="M4151" i="8" s="1"/>
  <c r="G4152" i="8"/>
  <c r="G4153" i="8"/>
  <c r="G4155" i="8"/>
  <c r="J4155" i="8" s="1"/>
  <c r="M4155" i="8" s="1"/>
  <c r="G4156" i="8"/>
  <c r="J4156" i="8" s="1"/>
  <c r="M4156" i="8" s="1"/>
  <c r="G4157" i="8"/>
  <c r="G4159" i="8"/>
  <c r="J4159" i="8" s="1"/>
  <c r="M4159" i="8" s="1"/>
  <c r="G4160" i="8"/>
  <c r="J4160" i="8" s="1"/>
  <c r="M4160" i="8" s="1"/>
  <c r="G4161" i="8"/>
  <c r="G4162" i="8"/>
  <c r="G4164" i="8"/>
  <c r="J4164" i="8" s="1"/>
  <c r="M4164" i="8" s="1"/>
  <c r="G4165" i="8"/>
  <c r="G4167" i="8"/>
  <c r="J4167" i="8" s="1"/>
  <c r="M4167" i="8" s="1"/>
  <c r="G4168" i="8"/>
  <c r="G4169" i="8"/>
  <c r="G4171" i="8"/>
  <c r="J4171" i="8" s="1"/>
  <c r="M4171" i="8" s="1"/>
  <c r="G4173" i="8"/>
  <c r="G4174" i="8"/>
  <c r="G4175" i="8"/>
  <c r="G4177" i="8"/>
  <c r="G4178" i="8"/>
  <c r="G4180" i="8"/>
  <c r="G4181" i="8"/>
  <c r="G4183" i="8"/>
  <c r="J4183" i="8" s="1"/>
  <c r="M4183" i="8" s="1"/>
  <c r="G4184" i="8"/>
  <c r="J4184" i="8" s="1"/>
  <c r="M4184" i="8" s="1"/>
  <c r="G4185" i="8"/>
  <c r="G4187" i="8"/>
  <c r="G4188" i="8"/>
  <c r="G4189" i="8"/>
  <c r="G4192" i="8"/>
  <c r="G4193" i="8"/>
  <c r="G4194" i="8"/>
  <c r="G4195" i="8"/>
  <c r="J4195" i="8" s="1"/>
  <c r="M4195" i="8" s="1"/>
  <c r="G4197" i="8"/>
  <c r="G4198" i="8"/>
  <c r="G4199" i="8"/>
  <c r="J4199" i="8" s="1"/>
  <c r="M4199" i="8" s="1"/>
  <c r="G4201" i="8"/>
  <c r="G4202" i="8"/>
  <c r="G4204" i="8"/>
  <c r="J4204" i="8" s="1"/>
  <c r="M4204" i="8" s="1"/>
  <c r="G4205" i="8"/>
  <c r="G4206" i="8"/>
  <c r="J4206" i="8" s="1"/>
  <c r="M4206" i="8" s="1"/>
  <c r="G4207" i="8"/>
  <c r="G4209" i="8"/>
  <c r="G4210" i="8"/>
  <c r="J4210" i="8" s="1"/>
  <c r="M4210" i="8" s="1"/>
  <c r="G4211" i="8"/>
  <c r="J4211" i="8" s="1"/>
  <c r="M4211" i="8" s="1"/>
  <c r="G4212" i="8"/>
  <c r="G4213" i="8"/>
  <c r="G4216" i="8"/>
  <c r="G4218" i="8"/>
  <c r="G4219" i="8"/>
  <c r="G4220" i="8"/>
  <c r="G4222" i="8"/>
  <c r="G4223" i="8"/>
  <c r="J4223" i="8" s="1"/>
  <c r="M4223" i="8" s="1"/>
  <c r="G4225" i="8"/>
  <c r="G4227" i="8"/>
  <c r="J4227" i="8" s="1"/>
  <c r="M4227" i="8" s="1"/>
  <c r="G4228" i="8"/>
  <c r="G4230" i="8"/>
  <c r="G4231" i="8"/>
  <c r="G4232" i="8"/>
  <c r="J4232" i="8" s="1"/>
  <c r="M4232" i="8" s="1"/>
  <c r="G4234" i="8"/>
  <c r="G4236" i="8"/>
  <c r="G4237" i="8"/>
  <c r="G4238" i="8"/>
  <c r="J4238" i="8" s="1"/>
  <c r="M4238" i="8" s="1"/>
  <c r="G4240" i="8"/>
  <c r="G4242" i="8"/>
  <c r="J4242" i="8" s="1"/>
  <c r="M4242" i="8" s="1"/>
  <c r="G4243" i="8"/>
  <c r="G4245" i="8"/>
  <c r="G4246" i="8"/>
  <c r="G4248" i="8"/>
  <c r="J4248" i="8" s="1"/>
  <c r="M4248" i="8" s="1"/>
  <c r="G4249" i="8"/>
  <c r="G4252" i="8"/>
  <c r="G4254" i="8"/>
  <c r="G4258" i="8"/>
  <c r="G4259" i="8"/>
  <c r="G4263" i="8"/>
  <c r="J4263" i="8" s="1"/>
  <c r="M4263" i="8" s="1"/>
  <c r="G4264" i="8"/>
  <c r="G4265" i="8"/>
  <c r="G4269" i="8"/>
  <c r="G4271" i="8"/>
  <c r="G4274" i="8"/>
  <c r="G4278" i="8"/>
  <c r="J4278" i="8" s="1"/>
  <c r="M4278" i="8" s="1"/>
  <c r="G4279" i="8"/>
  <c r="G4283" i="8"/>
  <c r="J4283" i="8" s="1"/>
  <c r="M4283" i="8" s="1"/>
  <c r="G4284" i="8"/>
  <c r="G4286" i="8"/>
  <c r="G4289" i="8"/>
  <c r="G4293" i="8"/>
  <c r="G4294" i="8"/>
  <c r="G4296" i="8"/>
  <c r="G4299" i="8"/>
  <c r="G4302" i="8"/>
  <c r="G4304" i="8"/>
  <c r="G4308" i="8"/>
  <c r="J4308" i="8" s="1"/>
  <c r="M4308" i="8" s="1"/>
  <c r="G4309" i="8"/>
  <c r="G4313" i="8"/>
  <c r="G4314" i="8"/>
  <c r="G4317" i="8"/>
  <c r="G4319" i="8"/>
  <c r="G4322" i="8"/>
  <c r="G4324" i="8"/>
  <c r="G4326" i="8"/>
  <c r="G4329" i="8"/>
  <c r="G4332" i="8"/>
  <c r="J4332" i="8" s="1"/>
  <c r="M4332" i="8" s="1"/>
  <c r="G4334" i="8"/>
  <c r="G4336" i="8"/>
  <c r="J4336" i="8" s="1"/>
  <c r="M4336" i="8" s="1"/>
  <c r="G4339" i="8"/>
  <c r="G4341" i="8"/>
  <c r="G4344" i="8"/>
  <c r="G4345" i="8"/>
  <c r="G4349" i="8"/>
  <c r="G4353" i="8"/>
  <c r="J4353" i="8" s="1"/>
  <c r="M4353" i="8" s="1"/>
  <c r="G4354" i="8"/>
  <c r="G4358" i="8"/>
  <c r="G4359" i="8"/>
  <c r="G4361" i="8"/>
  <c r="J4361" i="8" s="1"/>
  <c r="M4361" i="8" s="1"/>
  <c r="G4364" i="8"/>
  <c r="G4368" i="8"/>
  <c r="J4368" i="8" s="1"/>
  <c r="M4368" i="8" s="1"/>
  <c r="G4369" i="8"/>
  <c r="G4373" i="8"/>
  <c r="J4373" i="8" s="1"/>
  <c r="M4373" i="8" s="1"/>
  <c r="G4374" i="8"/>
  <c r="G4378" i="8"/>
  <c r="G4379" i="8"/>
  <c r="G4383" i="8"/>
  <c r="J4383" i="8" s="1"/>
  <c r="M4383" i="8" s="1"/>
  <c r="G4384" i="8"/>
  <c r="G4387" i="8"/>
  <c r="J4387" i="8" s="1"/>
  <c r="M4387" i="8" s="1"/>
  <c r="G4388" i="8"/>
  <c r="G4389" i="8"/>
  <c r="G4390" i="8"/>
  <c r="G4392" i="8"/>
  <c r="J4392" i="8" s="1"/>
  <c r="M4392" i="8" s="1"/>
  <c r="G4394" i="8"/>
  <c r="G4397" i="8"/>
  <c r="J4397" i="8" s="1"/>
  <c r="M4397" i="8" s="1"/>
  <c r="G4398" i="8"/>
  <c r="G4399" i="8"/>
  <c r="G4400" i="8"/>
  <c r="G4401" i="8"/>
  <c r="J4401" i="8" s="1"/>
  <c r="M4401" i="8" s="1"/>
  <c r="G4403" i="8"/>
  <c r="J4403" i="8" s="1"/>
  <c r="M4403" i="8" s="1"/>
  <c r="G4405" i="8"/>
  <c r="G4406" i="8"/>
  <c r="G4409" i="8"/>
  <c r="G4412" i="8"/>
  <c r="J4412" i="8" s="1"/>
  <c r="M4412" i="8" s="1"/>
  <c r="G4413" i="8"/>
  <c r="G4414" i="8"/>
  <c r="G4417" i="8"/>
  <c r="G4418" i="8"/>
  <c r="G4421" i="8"/>
  <c r="J4421" i="8" s="1"/>
  <c r="M4421" i="8" s="1"/>
  <c r="G4422" i="8"/>
  <c r="G4423" i="8"/>
  <c r="J4423" i="8" s="1"/>
  <c r="M4423" i="8" s="1"/>
  <c r="G4426" i="8"/>
  <c r="G4427" i="8"/>
  <c r="G4430" i="8"/>
  <c r="G4431" i="8"/>
  <c r="G4432" i="8"/>
  <c r="G4434" i="8"/>
  <c r="G4436" i="8"/>
  <c r="G4437" i="8"/>
  <c r="J4437" i="8" s="1"/>
  <c r="M4437" i="8" s="1"/>
  <c r="G4439" i="8"/>
  <c r="J4439" i="8" s="1"/>
  <c r="M4439" i="8" s="1"/>
  <c r="G4440" i="8"/>
  <c r="G4442" i="8"/>
  <c r="G4443" i="8"/>
  <c r="J4443" i="8" s="1"/>
  <c r="M4443" i="8" s="1"/>
  <c r="G4445" i="8"/>
  <c r="J4445" i="8" s="1"/>
  <c r="M4445" i="8" s="1"/>
  <c r="G4446" i="8"/>
  <c r="G4448" i="8"/>
  <c r="G4449" i="8"/>
  <c r="J4449" i="8" s="1"/>
  <c r="M4449" i="8" s="1"/>
  <c r="G4451" i="8"/>
  <c r="G4452" i="8"/>
  <c r="J4452" i="8" s="1"/>
  <c r="M4452" i="8" s="1"/>
  <c r="G4454" i="8"/>
  <c r="G4456" i="8"/>
  <c r="G4457" i="8"/>
  <c r="J4457" i="8" s="1"/>
  <c r="M4457" i="8" s="1"/>
  <c r="G4458" i="8"/>
  <c r="G4460" i="8"/>
  <c r="G4461" i="8"/>
  <c r="J4461" i="8" s="1"/>
  <c r="M4461" i="8" s="1"/>
  <c r="G4463" i="8"/>
  <c r="J4463" i="8" s="1"/>
  <c r="M4463" i="8" s="1"/>
  <c r="G4464" i="8"/>
  <c r="J4464" i="8" s="1"/>
  <c r="M4464" i="8" s="1"/>
  <c r="G4466" i="8"/>
  <c r="G4467" i="8"/>
  <c r="J4467" i="8" s="1"/>
  <c r="M4467" i="8" s="1"/>
  <c r="G4468" i="8"/>
  <c r="J4468" i="8" s="1"/>
  <c r="M4468" i="8" s="1"/>
  <c r="G4470" i="8"/>
  <c r="G4472" i="8"/>
  <c r="G4473" i="8"/>
  <c r="J4473" i="8" s="1"/>
  <c r="M4473" i="8" s="1"/>
  <c r="G4474" i="8"/>
  <c r="G4475" i="8"/>
  <c r="G4478" i="8"/>
  <c r="G4479" i="8"/>
  <c r="G4481" i="8"/>
  <c r="J4481" i="8" s="1"/>
  <c r="M4481" i="8" s="1"/>
  <c r="G4482" i="8"/>
  <c r="G4484" i="8"/>
  <c r="G4485" i="8"/>
  <c r="J4485" i="8" s="1"/>
  <c r="M4485" i="8" s="1"/>
  <c r="G4486" i="8"/>
  <c r="G4489" i="8"/>
  <c r="J4489" i="8" s="1"/>
  <c r="M4489" i="8" s="1"/>
  <c r="G4490" i="8"/>
  <c r="G4491" i="8"/>
  <c r="J4491" i="8" s="1"/>
  <c r="M4491" i="8" s="1"/>
  <c r="G4493" i="8"/>
  <c r="J4493" i="8" s="1"/>
  <c r="M4493" i="8" s="1"/>
  <c r="G4494" i="8"/>
  <c r="G4496" i="8"/>
  <c r="G4497" i="8"/>
  <c r="G4498" i="8"/>
  <c r="G4499" i="8"/>
  <c r="G4502" i="8"/>
  <c r="G4503" i="8"/>
  <c r="G4506" i="8"/>
  <c r="G4507" i="8"/>
  <c r="J4507" i="8" s="1"/>
  <c r="M4507" i="8" s="1"/>
  <c r="G4508" i="8"/>
  <c r="G4510" i="8"/>
  <c r="G4511" i="8"/>
  <c r="J4511" i="8" s="1"/>
  <c r="M4511" i="8" s="1"/>
  <c r="G4513" i="8"/>
  <c r="J4513" i="8" s="1"/>
  <c r="M4513" i="8" s="1"/>
  <c r="G4514" i="8"/>
  <c r="G4515" i="8"/>
  <c r="G4516" i="8"/>
  <c r="J4516" i="8" s="1"/>
  <c r="M4516" i="8" s="1"/>
  <c r="G4519" i="8"/>
  <c r="J4519" i="8" s="1"/>
  <c r="M4519" i="8" s="1"/>
  <c r="G4520" i="8"/>
  <c r="G4521" i="8"/>
  <c r="J4521" i="8" s="1"/>
  <c r="M4521" i="8" s="1"/>
  <c r="G4522" i="8"/>
  <c r="G4524" i="8"/>
  <c r="J4524" i="8" s="1"/>
  <c r="M4524" i="8" s="1"/>
  <c r="G4526" i="8"/>
  <c r="G4527" i="8"/>
  <c r="G4529" i="8"/>
  <c r="J4529" i="8" s="1"/>
  <c r="M4529" i="8" s="1"/>
  <c r="G4530" i="8"/>
  <c r="G4532" i="8"/>
  <c r="G4534" i="8"/>
  <c r="G4535" i="8"/>
  <c r="J4535" i="8" s="1"/>
  <c r="M4535" i="8" s="1"/>
  <c r="G4536" i="8"/>
  <c r="G4538" i="8"/>
  <c r="G4539" i="8"/>
  <c r="J4539" i="8" s="1"/>
  <c r="M4539" i="8" s="1"/>
  <c r="G4540" i="8"/>
  <c r="G4542" i="8"/>
  <c r="G4544" i="8"/>
  <c r="G4545" i="8"/>
  <c r="J4545" i="8" s="1"/>
  <c r="M4545" i="8" s="1"/>
  <c r="G4547" i="8"/>
  <c r="G4548" i="8"/>
  <c r="J4548" i="8" s="1"/>
  <c r="M4548" i="8" s="1"/>
  <c r="G4550" i="8"/>
  <c r="G4551" i="8"/>
  <c r="G4555" i="8"/>
  <c r="G4557" i="8"/>
  <c r="J4557" i="8" s="1"/>
  <c r="M4557" i="8" s="1"/>
  <c r="G4559" i="8"/>
  <c r="G4560" i="8"/>
  <c r="J4560" i="8" s="1"/>
  <c r="M4560" i="8" s="1"/>
  <c r="G4563" i="8"/>
  <c r="G4565" i="8"/>
  <c r="J4565" i="8" s="1"/>
  <c r="M4565" i="8" s="1"/>
  <c r="G4567" i="8"/>
  <c r="G4569" i="8"/>
  <c r="J4569" i="8" s="1"/>
  <c r="M4569" i="8" s="1"/>
  <c r="G4571" i="8"/>
  <c r="G4574" i="8"/>
  <c r="G4575" i="8"/>
  <c r="G4576" i="8"/>
  <c r="J4576" i="8" s="1"/>
  <c r="M4576" i="8" s="1"/>
  <c r="G4579" i="8"/>
  <c r="G4582" i="8"/>
  <c r="G4583" i="8"/>
  <c r="G4586" i="8"/>
  <c r="G4587" i="8"/>
  <c r="G4591" i="8"/>
  <c r="J4591" i="8" s="1"/>
  <c r="M4591" i="8" s="1"/>
  <c r="G4592" i="8"/>
  <c r="G4594" i="8"/>
  <c r="G4597" i="8"/>
  <c r="G4599" i="8"/>
  <c r="G4602" i="8"/>
  <c r="G4604" i="8"/>
  <c r="J4604" i="8" s="1"/>
  <c r="M4604" i="8" s="1"/>
  <c r="G4606" i="8"/>
  <c r="G4607" i="8"/>
  <c r="G4610" i="8"/>
  <c r="G4611" i="8"/>
  <c r="G4614" i="8"/>
  <c r="G4617" i="8"/>
  <c r="J4617" i="8" s="1"/>
  <c r="M4617" i="8" s="1"/>
  <c r="G4618" i="8"/>
  <c r="G4619" i="8"/>
  <c r="G4622" i="8"/>
  <c r="G4623" i="8"/>
  <c r="G4626" i="8"/>
  <c r="G4629" i="8"/>
  <c r="J4629" i="8" s="1"/>
  <c r="M4629" i="8" s="1"/>
  <c r="G4630" i="8"/>
  <c r="G4632" i="8"/>
  <c r="J4632" i="8" s="1"/>
  <c r="M4632" i="8" s="1"/>
  <c r="G4634" i="8"/>
  <c r="G4637" i="8"/>
  <c r="J4637" i="8" s="1"/>
  <c r="M4637" i="8" s="1"/>
  <c r="G4638" i="8"/>
  <c r="G4639" i="8"/>
  <c r="G4640" i="8"/>
  <c r="G4641" i="8"/>
  <c r="J4641" i="8" s="1"/>
  <c r="M4641" i="8" s="1"/>
  <c r="G4642" i="8"/>
  <c r="G4643" i="8"/>
  <c r="G4644" i="8"/>
  <c r="G4645" i="8"/>
  <c r="J4645" i="8" s="1"/>
  <c r="M4645" i="8" s="1"/>
  <c r="G4646" i="8"/>
  <c r="G4648" i="8"/>
  <c r="J4648" i="8" s="1"/>
  <c r="M4648" i="8" s="1"/>
  <c r="G4649" i="8"/>
  <c r="G4650" i="8"/>
  <c r="G4652" i="8"/>
  <c r="G4655" i="8"/>
  <c r="J4655" i="8" s="1"/>
  <c r="M4655" i="8" s="1"/>
  <c r="G4656" i="8"/>
  <c r="G4659" i="8"/>
  <c r="J4659" i="8" s="1"/>
  <c r="M4659" i="8" s="1"/>
  <c r="G4660" i="8"/>
  <c r="G4661" i="8"/>
  <c r="J4661" i="8" s="1"/>
  <c r="M4661" i="8" s="1"/>
  <c r="G4662" i="8"/>
  <c r="G4663" i="8"/>
  <c r="G4665" i="8"/>
  <c r="J4665" i="8" s="1"/>
  <c r="M4665" i="8" s="1"/>
  <c r="G4667" i="8"/>
  <c r="G4668" i="8"/>
  <c r="G4670" i="8"/>
  <c r="G4671" i="8"/>
  <c r="J4671" i="8" s="1"/>
  <c r="M4671" i="8" s="1"/>
  <c r="G4672" i="8"/>
  <c r="G4674" i="8"/>
  <c r="G4675" i="8"/>
  <c r="J4675" i="8" s="1"/>
  <c r="M4675" i="8" s="1"/>
  <c r="G4677" i="8"/>
  <c r="J4677" i="8" s="1"/>
  <c r="M4677" i="8" s="1"/>
  <c r="G4681" i="8"/>
  <c r="G4682" i="8"/>
  <c r="G4683" i="8"/>
  <c r="G4686" i="8"/>
  <c r="G4688" i="8"/>
  <c r="G4689" i="8"/>
  <c r="G4691" i="8"/>
  <c r="J4691" i="8" s="1"/>
  <c r="M4691" i="8" s="1"/>
  <c r="G4692" i="8"/>
  <c r="G4693" i="8"/>
  <c r="J4693" i="8" s="1"/>
  <c r="M4693" i="8" s="1"/>
  <c r="G4694" i="8"/>
  <c r="G4697" i="8"/>
  <c r="J4697" i="8" s="1"/>
  <c r="M4697" i="8" s="1"/>
  <c r="G4698" i="8"/>
  <c r="G4700" i="8"/>
  <c r="J4700" i="8" s="1"/>
  <c r="M4700" i="8" s="1"/>
  <c r="G4701" i="8"/>
  <c r="G4702" i="8"/>
  <c r="G4704" i="8"/>
  <c r="G4707" i="8"/>
  <c r="G4708" i="8"/>
  <c r="G4710" i="8"/>
  <c r="G4711" i="8"/>
  <c r="J4711" i="8" s="1"/>
  <c r="M4711" i="8" s="1"/>
  <c r="G4713" i="8"/>
  <c r="J4713" i="8" s="1"/>
  <c r="M4713" i="8" s="1"/>
  <c r="G4714" i="8"/>
  <c r="G4717" i="8"/>
  <c r="J4717" i="8" s="1"/>
  <c r="M4717" i="8" s="1"/>
  <c r="G4718" i="8"/>
  <c r="G4721" i="8"/>
  <c r="J4721" i="8" s="1"/>
  <c r="M4721" i="8" s="1"/>
  <c r="G4722" i="8"/>
  <c r="G4723" i="8"/>
  <c r="J4723" i="8" s="1"/>
  <c r="M4723" i="8" s="1"/>
  <c r="G4724" i="8"/>
  <c r="J4724" i="8" s="1"/>
  <c r="M4724" i="8" s="1"/>
  <c r="G4725" i="8"/>
  <c r="J4725" i="8" s="1"/>
  <c r="M4725" i="8" s="1"/>
  <c r="G4726" i="8"/>
  <c r="G4727" i="8"/>
  <c r="J4727" i="8" s="1"/>
  <c r="M4727" i="8" s="1"/>
  <c r="G4728" i="8"/>
  <c r="J4728" i="8" s="1"/>
  <c r="M4728" i="8" s="1"/>
  <c r="G4729" i="8"/>
  <c r="J4729" i="8" s="1"/>
  <c r="M4729" i="8" s="1"/>
  <c r="G4730" i="8"/>
  <c r="G4731" i="8"/>
  <c r="J4731" i="8" s="1"/>
  <c r="M4731" i="8" s="1"/>
  <c r="G4734" i="8"/>
  <c r="G4735" i="8"/>
  <c r="G4736" i="8"/>
  <c r="G4737" i="8"/>
  <c r="J4737" i="8" s="1"/>
  <c r="M4737" i="8" s="1"/>
  <c r="G4738" i="8"/>
  <c r="G4739" i="8"/>
  <c r="J4739" i="8" s="1"/>
  <c r="M4739" i="8" s="1"/>
  <c r="G4740" i="8"/>
  <c r="G4741" i="8"/>
  <c r="J4741" i="8" s="1"/>
  <c r="M4741" i="8" s="1"/>
  <c r="G4742" i="8"/>
  <c r="G4743" i="8"/>
  <c r="J4743" i="8" s="1"/>
  <c r="M4743" i="8" s="1"/>
  <c r="G4746" i="8"/>
  <c r="G4747" i="8"/>
  <c r="J4747" i="8" s="1"/>
  <c r="M4747" i="8" s="1"/>
  <c r="G4748" i="8"/>
  <c r="G4749" i="8"/>
  <c r="J4749" i="8" s="1"/>
  <c r="M4749" i="8" s="1"/>
  <c r="G4750" i="8"/>
  <c r="G4751" i="8"/>
  <c r="G4752" i="8"/>
  <c r="J4752" i="8" s="1"/>
  <c r="M4752" i="8" s="1"/>
  <c r="G4753" i="8"/>
  <c r="J4753" i="8" s="1"/>
  <c r="M4753" i="8" s="1"/>
  <c r="G4754" i="8"/>
  <c r="G4755" i="8"/>
  <c r="J4755" i="8" s="1"/>
  <c r="M4755" i="8" s="1"/>
  <c r="G4756" i="8"/>
  <c r="J4756" i="8" s="1"/>
  <c r="M4756" i="8" s="1"/>
  <c r="G4760" i="8"/>
  <c r="G4761" i="8"/>
  <c r="G4762" i="8"/>
  <c r="G4763" i="8"/>
  <c r="J4763" i="8" s="1"/>
  <c r="M4763" i="8" s="1"/>
  <c r="G4764" i="8"/>
  <c r="J4764" i="8" s="1"/>
  <c r="M4764" i="8" s="1"/>
  <c r="G4765" i="8"/>
  <c r="G4769" i="8"/>
  <c r="J4769" i="8" s="1"/>
  <c r="M4769" i="8" s="1"/>
  <c r="G4770" i="8"/>
  <c r="G4771" i="8"/>
  <c r="G4772" i="8"/>
  <c r="G4773" i="8"/>
  <c r="J4773" i="8" s="1"/>
  <c r="M4773" i="8" s="1"/>
  <c r="G4774" i="8"/>
  <c r="G4775" i="8"/>
  <c r="J4775" i="8" s="1"/>
  <c r="M4775" i="8" s="1"/>
  <c r="G4776" i="8"/>
  <c r="G4777" i="8"/>
  <c r="J4777" i="8" s="1"/>
  <c r="M4777" i="8" s="1"/>
  <c r="G4778" i="8"/>
  <c r="G4779" i="8"/>
  <c r="J4779" i="8" s="1"/>
  <c r="M4779" i="8" s="1"/>
  <c r="G4781" i="8"/>
  <c r="G4784" i="8"/>
  <c r="G4787" i="8"/>
  <c r="G4788" i="8"/>
  <c r="J4788" i="8" s="1"/>
  <c r="M4788" i="8" s="1"/>
  <c r="G4789" i="8"/>
  <c r="G4791" i="8"/>
  <c r="J4791" i="8" s="1"/>
  <c r="M4791" i="8" s="1"/>
  <c r="G4792" i="8"/>
  <c r="J4792" i="8" s="1"/>
  <c r="M4792" i="8" s="1"/>
  <c r="G4794" i="8"/>
  <c r="G4795" i="8"/>
  <c r="G4798" i="8"/>
  <c r="G4799" i="8"/>
  <c r="G4800" i="8"/>
  <c r="J4800" i="8" s="1"/>
  <c r="M4800" i="8" s="1"/>
  <c r="G4803" i="8"/>
  <c r="G4804" i="8"/>
  <c r="G4807" i="8"/>
  <c r="G4808" i="8"/>
  <c r="J4808" i="8" s="1"/>
  <c r="M4808" i="8" s="1"/>
  <c r="G4809" i="8"/>
  <c r="G4811" i="8"/>
  <c r="J4811" i="8" s="1"/>
  <c r="M4811" i="8" s="1"/>
  <c r="G4813" i="8"/>
  <c r="J4813" i="8" s="1"/>
  <c r="M4813" i="8" s="1"/>
  <c r="G4814" i="8"/>
  <c r="G4815" i="8"/>
  <c r="G4816" i="8"/>
  <c r="J4816" i="8" s="1"/>
  <c r="M4816" i="8" s="1"/>
  <c r="G4819" i="8"/>
  <c r="G4820" i="8"/>
  <c r="G4823" i="8"/>
  <c r="G4824" i="8"/>
  <c r="G4827" i="8"/>
  <c r="G4828" i="8"/>
  <c r="J4828" i="8" s="1"/>
  <c r="M4828" i="8" s="1"/>
  <c r="G4829" i="8"/>
  <c r="G4831" i="8"/>
  <c r="J4831" i="8" s="1"/>
  <c r="M4831" i="8" s="1"/>
  <c r="G4832" i="8"/>
  <c r="G4834" i="8"/>
  <c r="G4836" i="8"/>
  <c r="G4837" i="8"/>
  <c r="J4837" i="8" s="1"/>
  <c r="M4837" i="8" s="1"/>
  <c r="G4839" i="8"/>
  <c r="G4841" i="8"/>
  <c r="J4841" i="8" s="1"/>
  <c r="M4841" i="8" s="1"/>
  <c r="G4843" i="8"/>
  <c r="G4844" i="8"/>
  <c r="G4846" i="8"/>
  <c r="G4847" i="8"/>
  <c r="G4849" i="8"/>
  <c r="G4852" i="8"/>
  <c r="J4852" i="8" s="1"/>
  <c r="M4852" i="8" s="1"/>
  <c r="G4853" i="8"/>
  <c r="J4853" i="8" s="1"/>
  <c r="M4853" i="8" s="1"/>
  <c r="G4854" i="8"/>
  <c r="G4857" i="8"/>
  <c r="G4858" i="8"/>
  <c r="G4859" i="8"/>
  <c r="G4861" i="8"/>
  <c r="J4861" i="8" s="1"/>
  <c r="M4861" i="8" s="1"/>
  <c r="G4863" i="8"/>
  <c r="G4864" i="8"/>
  <c r="G4866" i="8"/>
  <c r="G4867" i="8"/>
  <c r="G4869" i="8"/>
  <c r="G4871" i="8"/>
  <c r="J4871" i="8" s="1"/>
  <c r="M4871" i="8" s="1"/>
  <c r="G4873" i="8"/>
  <c r="J4873" i="8" s="1"/>
  <c r="M4873" i="8" s="1"/>
  <c r="G4874" i="8"/>
  <c r="G4875" i="8"/>
  <c r="G4876" i="8"/>
  <c r="G4879" i="8"/>
  <c r="G4880" i="8"/>
  <c r="J4880" i="8" s="1"/>
  <c r="M4880" i="8" s="1"/>
  <c r="G4883" i="8"/>
  <c r="G4884" i="8"/>
  <c r="G4885" i="8"/>
  <c r="J4885" i="8" s="1"/>
  <c r="M4885" i="8" s="1"/>
  <c r="G4888" i="8"/>
  <c r="J4888" i="8" s="1"/>
  <c r="M4888" i="8" s="1"/>
  <c r="G4889" i="8"/>
  <c r="G4892" i="8"/>
  <c r="J4892" i="8" s="1"/>
  <c r="M4892" i="8" s="1"/>
  <c r="G4893" i="8"/>
  <c r="J4893" i="8" s="1"/>
  <c r="M4893" i="8" s="1"/>
  <c r="G4894" i="8"/>
  <c r="G4895" i="8"/>
  <c r="G4897" i="8"/>
  <c r="G4899" i="8"/>
  <c r="G4901" i="8"/>
  <c r="J4901" i="8" s="1"/>
  <c r="M4901" i="8" s="1"/>
  <c r="G4902" i="8"/>
  <c r="G4904" i="8"/>
  <c r="G4905" i="8"/>
  <c r="J4905" i="8" s="1"/>
  <c r="M4905" i="8" s="1"/>
  <c r="G4906" i="8"/>
  <c r="G4909" i="8"/>
  <c r="G4911" i="8"/>
  <c r="G4913" i="8"/>
  <c r="J4913" i="8" s="1"/>
  <c r="M4913" i="8" s="1"/>
  <c r="G4914" i="8"/>
  <c r="G4916" i="8"/>
  <c r="G4917" i="8"/>
  <c r="J4917" i="8" s="1"/>
  <c r="M4917" i="8" s="1"/>
  <c r="G4919" i="8"/>
  <c r="G4920" i="8"/>
  <c r="J4920" i="8" s="1"/>
  <c r="M4920" i="8" s="1"/>
  <c r="G4922" i="8"/>
  <c r="G4924" i="8"/>
  <c r="G4926" i="8"/>
  <c r="G4927" i="8"/>
  <c r="G4929" i="8"/>
  <c r="G4931" i="8"/>
  <c r="J4931" i="8" s="1"/>
  <c r="M4931" i="8" s="1"/>
  <c r="G4933" i="8"/>
  <c r="G4934" i="8"/>
  <c r="G4937" i="8"/>
  <c r="G4940" i="8"/>
  <c r="J4940" i="8" s="1"/>
  <c r="M4940" i="8" s="1"/>
  <c r="G4941" i="8"/>
  <c r="G4942" i="8"/>
  <c r="G4945" i="8"/>
  <c r="G4947" i="8"/>
  <c r="J4947" i="8" s="1"/>
  <c r="M4947" i="8" s="1"/>
  <c r="G4949" i="8"/>
  <c r="G4951" i="8"/>
  <c r="J4951" i="8" s="1"/>
  <c r="M4951" i="8" s="1"/>
  <c r="G4953" i="8"/>
  <c r="G4956" i="8"/>
  <c r="G4957" i="8"/>
  <c r="G4959" i="8"/>
  <c r="G4961" i="8"/>
  <c r="G4963" i="8"/>
  <c r="J4963" i="8" s="1"/>
  <c r="M4963" i="8" s="1"/>
  <c r="G4965" i="8"/>
  <c r="G4968" i="8"/>
  <c r="G4970" i="8"/>
  <c r="G4971" i="8"/>
  <c r="G4975" i="8"/>
  <c r="G4976" i="8"/>
  <c r="J4976" i="8" s="1"/>
  <c r="M4976" i="8" s="1"/>
  <c r="G4980" i="8"/>
  <c r="G4981" i="8"/>
  <c r="J4981" i="8" s="1"/>
  <c r="M4981" i="8" s="1"/>
  <c r="G4985" i="8"/>
  <c r="G4987" i="8"/>
  <c r="J4987" i="8" s="1"/>
  <c r="M4987" i="8" s="1"/>
  <c r="G4989" i="8"/>
  <c r="G4992" i="8"/>
  <c r="J4992" i="8" s="1"/>
  <c r="M4992" i="8" s="1"/>
  <c r="G4993" i="8"/>
  <c r="G4996" i="8"/>
  <c r="G4997" i="8"/>
  <c r="G5000" i="8"/>
  <c r="J5000" i="8" s="1"/>
  <c r="M5000" i="8" s="1"/>
  <c r="G5001" i="8"/>
  <c r="G5003" i="8"/>
  <c r="J5003" i="8" s="1"/>
  <c r="M5003" i="8" s="1"/>
  <c r="G5005" i="8"/>
  <c r="G5006" i="8"/>
  <c r="G5009" i="8"/>
  <c r="G5012" i="8"/>
  <c r="J5012" i="8" s="1"/>
  <c r="M5012" i="8" s="1"/>
  <c r="G5014" i="8"/>
  <c r="G5015" i="8"/>
  <c r="G5018" i="8"/>
  <c r="G5020" i="8"/>
  <c r="J5020" i="8" s="1"/>
  <c r="M5020" i="8" s="1"/>
  <c r="G5023" i="8"/>
  <c r="G5025" i="8"/>
  <c r="J5025" i="8" s="1"/>
  <c r="M5025" i="8" s="1"/>
  <c r="G5026" i="8"/>
  <c r="G5028" i="8"/>
  <c r="G5029" i="8"/>
  <c r="G5030" i="8"/>
  <c r="G5032" i="8"/>
  <c r="G5035" i="8"/>
  <c r="J5035" i="8" s="1"/>
  <c r="M5035" i="8" s="1"/>
  <c r="G5037" i="8"/>
  <c r="G5039" i="8"/>
  <c r="G5040" i="8"/>
  <c r="G5041" i="8"/>
  <c r="J5041" i="8" s="1"/>
  <c r="M5041" i="8" s="1"/>
  <c r="G5045" i="8"/>
  <c r="G5048" i="8"/>
  <c r="J5048" i="8" s="1"/>
  <c r="M5048" i="8" s="1"/>
  <c r="G5049" i="8"/>
  <c r="G5051" i="8"/>
  <c r="J5051" i="8" s="1"/>
  <c r="M5051" i="8" s="1"/>
  <c r="G5052" i="8"/>
  <c r="G5053" i="8"/>
  <c r="J5053" i="8" s="1"/>
  <c r="M5053" i="8" s="1"/>
  <c r="G5055" i="8"/>
  <c r="G5059" i="8"/>
  <c r="G5060" i="8"/>
  <c r="G5062" i="8"/>
  <c r="G5064" i="8"/>
  <c r="G5065" i="8"/>
  <c r="J5065" i="8" s="1"/>
  <c r="M5065" i="8" s="1"/>
  <c r="G5068" i="8"/>
  <c r="G5069" i="8"/>
  <c r="J5069" i="8" s="1"/>
  <c r="M5069" i="8" s="1"/>
  <c r="G5071" i="8"/>
  <c r="G5075" i="8"/>
  <c r="J5075" i="8" s="1"/>
  <c r="M5075" i="8" s="1"/>
  <c r="G5076" i="8"/>
  <c r="G5077" i="8"/>
  <c r="J5077" i="8" s="1"/>
  <c r="M5077" i="8" s="1"/>
  <c r="G5081" i="8"/>
  <c r="G5083" i="8"/>
  <c r="J5083" i="8" s="1"/>
  <c r="M5083" i="8" s="1"/>
  <c r="G5086" i="8"/>
  <c r="G5088" i="8"/>
  <c r="J5088" i="8" s="1"/>
  <c r="M5088" i="8" s="1"/>
  <c r="G5090" i="8"/>
  <c r="G5091" i="8"/>
  <c r="J5091" i="8" s="1"/>
  <c r="M5091" i="8" s="1"/>
  <c r="G5095" i="8"/>
  <c r="G5096" i="8"/>
  <c r="G5100" i="8"/>
  <c r="G5101" i="8"/>
  <c r="J5101" i="8" s="1"/>
  <c r="M5101" i="8" s="1"/>
  <c r="G5105" i="8"/>
  <c r="G5109" i="8"/>
  <c r="J5109" i="8" s="1"/>
  <c r="M5109" i="8" s="1"/>
  <c r="G5110" i="8"/>
  <c r="G5111" i="8"/>
  <c r="J5111" i="8" s="1"/>
  <c r="M5111" i="8" s="1"/>
  <c r="G5115" i="8"/>
  <c r="G5117" i="8"/>
  <c r="J5117" i="8" s="1"/>
  <c r="M5117" i="8" s="1"/>
  <c r="G5120" i="8"/>
  <c r="G5122" i="8"/>
  <c r="G5125" i="8"/>
  <c r="G5126" i="8"/>
  <c r="G5130" i="8"/>
  <c r="G5132" i="8"/>
  <c r="J5132" i="8" s="1"/>
  <c r="M5132" i="8" s="1"/>
  <c r="G5135" i="8"/>
  <c r="G5136" i="8"/>
  <c r="G5140" i="8"/>
  <c r="G5143" i="8"/>
  <c r="J5143" i="8" s="1"/>
  <c r="M5143" i="8" s="1"/>
  <c r="G5145" i="8"/>
  <c r="G5146" i="8"/>
  <c r="G5150" i="8"/>
  <c r="G5153" i="8"/>
  <c r="J5153" i="8" s="1"/>
  <c r="M5153" i="8" s="1"/>
  <c r="G5155" i="8"/>
  <c r="G5159" i="8"/>
  <c r="J5159" i="8" s="1"/>
  <c r="M5159" i="8" s="1"/>
  <c r="G5160" i="8"/>
  <c r="G5164" i="8"/>
  <c r="J5164" i="8" s="1"/>
  <c r="M5164" i="8" s="1"/>
  <c r="G5165" i="8"/>
  <c r="G5167" i="8"/>
  <c r="J5167" i="8" s="1"/>
  <c r="M5167" i="8" s="1"/>
  <c r="G5170" i="8"/>
  <c r="G5174" i="8"/>
  <c r="G5175" i="8"/>
  <c r="G5179" i="8"/>
  <c r="J5179" i="8" s="1"/>
  <c r="M5179" i="8" s="1"/>
  <c r="G5180" i="8"/>
  <c r="G5182" i="8"/>
  <c r="G5183" i="8"/>
  <c r="G5184" i="8"/>
  <c r="J5184" i="8" s="1"/>
  <c r="M5184" i="8" s="1"/>
  <c r="G5186" i="8"/>
  <c r="G5188" i="8"/>
  <c r="J5188" i="8" s="1"/>
  <c r="M5188" i="8" s="1"/>
  <c r="G5189" i="8"/>
  <c r="G5193" i="8"/>
  <c r="J5193" i="8" s="1"/>
  <c r="M5193" i="8" s="1"/>
  <c r="G5194" i="8"/>
  <c r="G5195" i="8"/>
  <c r="J5195" i="8" s="1"/>
  <c r="M5195" i="8" s="1"/>
  <c r="G5198" i="8"/>
  <c r="G5200" i="8"/>
  <c r="J5200" i="8" s="1"/>
  <c r="M5200" i="8" s="1"/>
  <c r="G5202" i="8"/>
  <c r="G5203" i="8"/>
  <c r="J5203" i="8" s="1"/>
  <c r="M5203" i="8" s="1"/>
  <c r="G5206" i="8"/>
  <c r="G5207" i="8"/>
  <c r="J5207" i="8" s="1"/>
  <c r="M5207" i="8" s="1"/>
  <c r="G5210" i="8"/>
  <c r="G5214" i="8"/>
  <c r="G5215" i="8"/>
  <c r="G5218" i="8"/>
  <c r="G5220" i="8"/>
  <c r="G5222" i="8"/>
  <c r="G5225" i="8"/>
  <c r="G5226" i="8"/>
  <c r="G5228" i="8"/>
  <c r="G5229" i="8"/>
  <c r="J5229" i="8" s="1"/>
  <c r="M5229" i="8" s="1"/>
  <c r="G5231" i="8"/>
  <c r="G5232" i="8"/>
  <c r="G5236" i="8"/>
  <c r="G5239" i="8"/>
  <c r="J5239" i="8" s="1"/>
  <c r="M5239" i="8" s="1"/>
  <c r="G5241" i="8"/>
  <c r="G5245" i="8"/>
  <c r="J5245" i="8" s="1"/>
  <c r="M5245" i="8" s="1"/>
  <c r="G5246" i="8"/>
  <c r="G5248" i="8"/>
  <c r="J5248" i="8" s="1"/>
  <c r="M5248" i="8" s="1"/>
  <c r="G5249" i="8"/>
  <c r="G5252" i="8"/>
  <c r="G5254" i="8"/>
  <c r="G5255" i="8"/>
  <c r="J5255" i="8" s="1"/>
  <c r="M5255" i="8" s="1"/>
  <c r="G5256" i="8"/>
  <c r="G5257" i="8"/>
  <c r="G5258" i="8"/>
  <c r="G5260" i="8"/>
  <c r="J5260" i="8" s="1"/>
  <c r="M5260" i="8" s="1"/>
  <c r="G5261" i="8"/>
  <c r="G5262" i="8"/>
  <c r="G5263" i="8"/>
  <c r="J5263" i="8" s="1"/>
  <c r="M5263" i="8" s="1"/>
  <c r="G5264" i="8"/>
  <c r="J5264" i="8" s="1"/>
  <c r="M5264" i="8" s="1"/>
  <c r="G5265" i="8"/>
  <c r="G5267" i="8"/>
  <c r="G5268" i="8"/>
  <c r="G5270" i="8"/>
  <c r="G5271" i="8"/>
  <c r="G5272" i="8"/>
  <c r="G5273" i="8"/>
  <c r="J5273" i="8" s="1"/>
  <c r="M5273" i="8" s="1"/>
  <c r="G5274" i="8"/>
  <c r="G5276" i="8"/>
  <c r="G5279" i="8"/>
  <c r="G5283" i="8"/>
  <c r="J5283" i="8" s="1"/>
  <c r="M5283" i="8" s="1"/>
  <c r="G5284" i="8"/>
  <c r="G5288" i="8"/>
  <c r="G5289" i="8"/>
  <c r="G5290" i="8"/>
  <c r="G5292" i="8"/>
  <c r="G5293" i="8"/>
  <c r="G5294" i="8"/>
  <c r="G5295" i="8"/>
  <c r="G5297" i="8"/>
  <c r="J5297" i="8" s="1"/>
  <c r="M5297" i="8" s="1"/>
  <c r="G5298" i="8"/>
  <c r="G5299" i="8"/>
  <c r="J5299" i="8" s="1"/>
  <c r="M5299" i="8" s="1"/>
  <c r="G5300" i="8"/>
  <c r="J5300" i="8" s="1"/>
  <c r="M5300" i="8" s="1"/>
  <c r="G5302" i="8"/>
  <c r="G5303" i="8"/>
  <c r="G5304" i="8"/>
  <c r="G5305" i="8"/>
  <c r="J5305" i="8" s="1"/>
  <c r="M5305" i="8" s="1"/>
  <c r="G5306" i="8"/>
  <c r="G5307" i="8"/>
  <c r="G5310" i="8"/>
  <c r="G5311" i="8"/>
  <c r="G5313" i="8"/>
  <c r="J5313" i="8" s="1"/>
  <c r="M5313" i="8" s="1"/>
  <c r="G5314" i="8"/>
  <c r="G5316" i="8"/>
  <c r="J5316" i="8" s="1"/>
  <c r="M5316" i="8" s="1"/>
  <c r="G5318" i="8"/>
  <c r="G5319" i="8"/>
  <c r="J5319" i="8" s="1"/>
  <c r="M5319" i="8" s="1"/>
  <c r="G5321" i="8"/>
  <c r="G5322" i="8"/>
  <c r="G5323" i="8"/>
  <c r="J5323" i="8" s="1"/>
  <c r="M5323" i="8" s="1"/>
  <c r="G5325" i="8"/>
  <c r="G5327" i="8"/>
  <c r="G5328" i="8"/>
  <c r="J5328" i="8" s="1"/>
  <c r="M5328" i="8" s="1"/>
  <c r="G5329" i="8"/>
  <c r="J5329" i="8" s="1"/>
  <c r="M5329" i="8" s="1"/>
  <c r="G5330" i="8"/>
  <c r="G5332" i="8"/>
  <c r="G5334" i="8"/>
  <c r="G5335" i="8"/>
  <c r="J5335" i="8" s="1"/>
  <c r="M5335" i="8" s="1"/>
  <c r="G5337" i="8"/>
  <c r="J5337" i="8" s="1"/>
  <c r="M5337" i="8" s="1"/>
  <c r="G5339" i="8"/>
  <c r="G5342" i="8"/>
  <c r="G5345" i="8"/>
  <c r="G5348" i="8"/>
  <c r="G5351" i="8"/>
  <c r="G5354" i="8"/>
  <c r="G5357" i="8"/>
  <c r="G5360" i="8"/>
  <c r="G5363" i="8"/>
  <c r="G5366" i="8"/>
  <c r="G5369" i="8"/>
  <c r="G5372" i="8"/>
  <c r="G5375" i="8"/>
  <c r="G5378" i="8"/>
  <c r="G5381" i="8"/>
  <c r="G5384" i="8"/>
  <c r="G5387" i="8"/>
  <c r="G5390" i="8"/>
  <c r="G5393" i="8"/>
  <c r="G5396" i="8"/>
  <c r="G5399" i="8"/>
  <c r="G5402" i="8"/>
  <c r="G5405" i="8"/>
  <c r="G5408" i="8"/>
  <c r="G5411" i="8"/>
  <c r="G5414" i="8"/>
  <c r="G5417" i="8"/>
  <c r="G5420" i="8"/>
  <c r="G5423" i="8"/>
  <c r="G5427" i="8"/>
  <c r="G5430" i="8"/>
  <c r="G5433" i="8"/>
  <c r="G5436" i="8"/>
  <c r="G5439" i="8"/>
  <c r="G5442" i="8"/>
  <c r="G5445" i="8"/>
  <c r="G5447" i="8"/>
  <c r="G5450" i="8"/>
  <c r="G5452" i="8"/>
  <c r="G5455" i="8"/>
  <c r="G5458" i="8"/>
  <c r="G5461" i="8"/>
  <c r="G5464" i="8"/>
  <c r="G5467" i="8"/>
  <c r="G5470" i="8"/>
  <c r="G5473" i="8"/>
  <c r="G5476" i="8"/>
  <c r="G5479" i="8"/>
  <c r="G5482" i="8"/>
  <c r="G5485" i="8"/>
  <c r="G5488" i="8"/>
  <c r="G5491" i="8"/>
  <c r="G5494" i="8"/>
  <c r="G5497" i="8"/>
  <c r="G5500" i="8"/>
  <c r="G5503" i="8"/>
  <c r="G5506" i="8"/>
  <c r="G5509" i="8"/>
  <c r="G5512" i="8"/>
  <c r="G5515" i="8"/>
  <c r="G5518" i="8"/>
  <c r="G5521" i="8"/>
  <c r="G5524" i="8"/>
  <c r="G5527" i="8"/>
  <c r="G5530" i="8"/>
  <c r="G5533" i="8"/>
  <c r="G5535" i="8"/>
  <c r="G5538" i="8"/>
  <c r="G5541" i="8"/>
  <c r="G5544" i="8"/>
  <c r="G5547" i="8"/>
  <c r="G5550" i="8"/>
  <c r="G5553" i="8"/>
  <c r="G5555" i="8"/>
  <c r="G5558" i="8"/>
  <c r="G5561" i="8"/>
  <c r="G5565" i="8"/>
  <c r="G5569" i="8"/>
  <c r="G5572" i="8"/>
  <c r="G5574" i="8"/>
  <c r="G5577" i="8"/>
  <c r="G5580" i="8"/>
  <c r="G5584" i="8"/>
  <c r="G5587" i="8"/>
  <c r="G5590" i="8"/>
  <c r="G5592" i="8"/>
  <c r="G5594" i="8"/>
  <c r="G5597" i="8"/>
  <c r="G5600" i="8"/>
  <c r="G5602" i="8"/>
  <c r="G5605" i="8"/>
  <c r="G5608" i="8"/>
  <c r="G5611" i="8"/>
  <c r="G5614" i="8"/>
  <c r="G5617" i="8"/>
  <c r="G5620" i="8"/>
  <c r="G5623" i="8"/>
  <c r="G5626" i="8"/>
  <c r="G5629" i="8"/>
  <c r="G5632" i="8"/>
  <c r="G5635" i="8"/>
  <c r="G5638" i="8"/>
  <c r="G5641" i="8"/>
  <c r="G5644" i="8"/>
  <c r="G5647" i="8"/>
  <c r="G5650" i="8"/>
  <c r="G5653" i="8"/>
  <c r="G5656" i="8"/>
  <c r="G5659" i="8"/>
  <c r="G5662" i="8"/>
  <c r="G5665" i="8"/>
  <c r="G5668" i="8"/>
  <c r="G5671" i="8"/>
  <c r="G5674" i="8"/>
  <c r="G5677" i="8"/>
  <c r="G5680" i="8"/>
  <c r="G5683" i="8"/>
  <c r="G5687" i="8"/>
  <c r="G5690" i="8"/>
  <c r="G5693" i="8"/>
  <c r="G5696" i="8"/>
  <c r="G5699" i="8"/>
  <c r="G5702" i="8"/>
  <c r="G5705" i="8"/>
  <c r="G5707" i="8"/>
  <c r="G5710" i="8"/>
  <c r="G5712" i="8"/>
  <c r="G5715" i="8"/>
  <c r="G5718" i="8"/>
  <c r="G5721" i="8"/>
  <c r="G5724" i="8"/>
  <c r="G5727" i="8"/>
  <c r="G5730" i="8"/>
  <c r="G5733" i="8"/>
  <c r="G5736" i="8"/>
  <c r="G5739" i="8"/>
  <c r="G5742" i="8"/>
  <c r="G5745" i="8"/>
  <c r="G5748" i="8"/>
  <c r="G5751" i="8"/>
  <c r="G5754" i="8"/>
  <c r="G5757" i="8"/>
  <c r="G5759" i="8"/>
  <c r="G5762" i="8"/>
  <c r="G5765" i="8"/>
  <c r="G5768" i="8"/>
  <c r="G5771" i="8"/>
  <c r="G5774" i="8"/>
  <c r="G5777" i="8"/>
  <c r="G5779" i="8"/>
  <c r="G5782" i="8"/>
  <c r="G5785" i="8"/>
  <c r="G5789" i="8"/>
  <c r="G5793" i="8"/>
  <c r="G5796" i="8"/>
  <c r="G5798" i="8"/>
  <c r="G5801" i="8"/>
  <c r="G5805" i="8"/>
  <c r="G5809" i="8"/>
  <c r="G5812" i="8"/>
  <c r="G5815" i="8"/>
  <c r="G5819" i="8"/>
  <c r="G5823" i="8"/>
  <c r="G5826" i="8"/>
  <c r="G5829" i="8"/>
  <c r="G5832" i="8"/>
  <c r="G5835" i="8"/>
  <c r="G5838" i="8"/>
  <c r="G5841" i="8"/>
  <c r="G5844" i="8"/>
  <c r="G5847" i="8"/>
  <c r="G5850" i="8"/>
  <c r="G5853" i="8"/>
  <c r="G5856" i="8"/>
  <c r="G5859" i="8"/>
  <c r="G5862" i="8"/>
  <c r="G5865" i="8"/>
  <c r="G5868" i="8"/>
  <c r="G5871" i="8"/>
  <c r="G5874" i="8"/>
  <c r="G5877" i="8"/>
  <c r="G5880" i="8"/>
  <c r="G5884" i="8"/>
  <c r="G5887" i="8"/>
  <c r="G5890" i="8"/>
  <c r="G5893" i="8"/>
  <c r="G5897" i="8"/>
  <c r="G5900" i="8"/>
  <c r="G5903" i="8"/>
  <c r="G5906" i="8"/>
  <c r="G5909" i="8"/>
  <c r="G5912" i="8"/>
  <c r="G5915" i="8"/>
  <c r="G5917" i="8"/>
  <c r="G5920" i="8"/>
  <c r="G5922" i="8"/>
  <c r="G5925" i="8"/>
  <c r="G5928" i="8"/>
  <c r="G5931" i="8"/>
  <c r="G5934" i="8"/>
  <c r="G5937" i="8"/>
  <c r="G5940" i="8"/>
  <c r="G5943" i="8"/>
  <c r="G5946" i="8"/>
  <c r="G5949" i="8"/>
  <c r="G5952" i="8"/>
  <c r="G5955" i="8"/>
  <c r="G5959" i="8"/>
  <c r="G5963" i="8"/>
  <c r="G5966" i="8"/>
  <c r="G5969" i="8"/>
  <c r="G5972" i="8"/>
  <c r="G5975" i="8"/>
  <c r="G5978" i="8"/>
  <c r="G5981" i="8"/>
  <c r="G5984" i="8"/>
  <c r="G5987" i="8"/>
  <c r="G5990" i="8"/>
  <c r="G5993" i="8"/>
  <c r="G5997" i="8"/>
  <c r="G6001" i="8"/>
  <c r="G6005" i="8"/>
  <c r="G6009" i="8"/>
  <c r="G6013" i="8"/>
  <c r="G6016" i="8"/>
  <c r="G6019" i="8"/>
  <c r="G6023" i="8"/>
  <c r="G6027" i="8"/>
  <c r="G6030" i="8"/>
  <c r="G6033" i="8"/>
  <c r="G6034" i="8"/>
  <c r="J6034" i="8" s="1"/>
  <c r="M6034" i="8" s="1"/>
  <c r="G6038" i="8"/>
  <c r="G6041" i="8"/>
  <c r="G6043" i="8"/>
  <c r="G6046" i="8"/>
  <c r="J6046" i="8" s="1"/>
  <c r="M6046" i="8" s="1"/>
  <c r="G6048" i="8"/>
  <c r="J6048" i="8" s="1"/>
  <c r="M6048" i="8" s="1"/>
  <c r="G6049" i="8"/>
  <c r="G6050" i="8"/>
  <c r="J6050" i="8" s="1"/>
  <c r="M6050" i="8" s="1"/>
  <c r="G6053" i="8"/>
  <c r="G6056" i="8"/>
  <c r="J6056" i="8" s="1"/>
  <c r="M6056" i="8" s="1"/>
  <c r="G6057" i="8"/>
  <c r="G6059" i="8"/>
  <c r="J6059" i="8" s="1"/>
  <c r="M6059" i="8" s="1"/>
  <c r="G6061" i="8"/>
  <c r="G6062" i="8"/>
  <c r="J6062" i="8" s="1"/>
  <c r="M6062" i="8" s="1"/>
  <c r="G6065" i="8"/>
  <c r="G6067" i="8"/>
  <c r="J6067" i="8" s="1"/>
  <c r="M6067" i="8" s="1"/>
  <c r="G6069" i="8"/>
  <c r="G6071" i="8"/>
  <c r="J6071" i="8" s="1"/>
  <c r="M6071" i="8" s="1"/>
  <c r="G6073" i="8"/>
  <c r="G6075" i="8"/>
  <c r="J6075" i="8" s="1"/>
  <c r="M6075" i="8" s="1"/>
  <c r="G6077" i="8"/>
  <c r="G6078" i="8"/>
  <c r="J6078" i="8" s="1"/>
  <c r="M6078" i="8" s="1"/>
  <c r="G6081" i="8"/>
  <c r="G6083" i="8"/>
  <c r="J6083" i="8" s="1"/>
  <c r="M6083" i="8" s="1"/>
  <c r="G6085" i="8"/>
  <c r="G6088" i="8"/>
  <c r="J6088" i="8" s="1"/>
  <c r="M6088" i="8" s="1"/>
  <c r="G6089" i="8"/>
  <c r="G6092" i="8"/>
  <c r="J6092" i="8" s="1"/>
  <c r="M6092" i="8" s="1"/>
  <c r="G6093" i="8"/>
  <c r="G6094" i="8"/>
  <c r="J6094" i="8" s="1"/>
  <c r="M6094" i="8" s="1"/>
  <c r="G6097" i="8"/>
  <c r="G6098" i="8"/>
  <c r="J6098" i="8" s="1"/>
  <c r="M6098" i="8" s="1"/>
  <c r="G6101" i="8"/>
  <c r="G6102" i="8"/>
  <c r="J6102" i="8" s="1"/>
  <c r="M6102" i="8" s="1"/>
  <c r="G6105" i="8"/>
  <c r="G6106" i="8"/>
  <c r="G6109" i="8"/>
  <c r="G6111" i="8"/>
  <c r="J6111" i="8" s="1"/>
  <c r="M6111" i="8" s="1"/>
  <c r="G6113" i="8"/>
  <c r="G6114" i="8"/>
  <c r="J6114" i="8" s="1"/>
  <c r="M6114" i="8" s="1"/>
  <c r="G6117" i="8"/>
  <c r="G6118" i="8"/>
  <c r="J6118" i="8" s="1"/>
  <c r="M6118" i="8" s="1"/>
  <c r="G6121" i="8"/>
  <c r="G6123" i="8"/>
  <c r="J6123" i="8" s="1"/>
  <c r="M6123" i="8" s="1"/>
  <c r="G6124" i="8"/>
  <c r="G6126" i="8"/>
  <c r="J6126" i="8" s="1"/>
  <c r="M6126" i="8" s="1"/>
  <c r="G6127" i="8"/>
  <c r="G6128" i="8"/>
  <c r="G6130" i="8"/>
  <c r="G6133" i="8"/>
  <c r="J6133" i="8" s="1"/>
  <c r="M6133" i="8" s="1"/>
  <c r="G6134" i="8"/>
  <c r="G6135" i="8"/>
  <c r="J6135" i="8" s="1"/>
  <c r="M6135" i="8" s="1"/>
  <c r="G6138" i="8"/>
  <c r="G6141" i="8"/>
  <c r="J6141" i="8" s="1"/>
  <c r="M6141" i="8" s="1"/>
  <c r="G6142" i="8"/>
  <c r="G6145" i="8"/>
  <c r="J6145" i="8" s="1"/>
  <c r="M6145" i="8" s="1"/>
  <c r="G6146" i="8"/>
  <c r="G6148" i="8"/>
  <c r="J6148" i="8" s="1"/>
  <c r="M6148" i="8" s="1"/>
  <c r="G6150" i="8"/>
  <c r="G6152" i="8"/>
  <c r="J6152" i="8" s="1"/>
  <c r="M6152" i="8" s="1"/>
  <c r="G6154" i="8"/>
  <c r="G6155" i="8"/>
  <c r="J6155" i="8" s="1"/>
  <c r="M6155" i="8" s="1"/>
  <c r="G6158" i="8"/>
  <c r="G6161" i="8"/>
  <c r="G6162" i="8"/>
  <c r="G6164" i="8"/>
  <c r="J6164" i="8" s="1"/>
  <c r="M6164" i="8" s="1"/>
  <c r="G6166" i="8"/>
  <c r="G6168" i="8"/>
  <c r="G6170" i="8"/>
  <c r="G6171" i="8"/>
  <c r="J6171" i="8" s="1"/>
  <c r="M6171" i="8" s="1"/>
  <c r="G6174" i="8"/>
  <c r="G6175" i="8"/>
  <c r="J6175" i="8" s="1"/>
  <c r="M6175" i="8" s="1"/>
  <c r="G6178" i="8"/>
  <c r="G6181" i="8"/>
  <c r="J6181" i="8" s="1"/>
  <c r="M6181" i="8" s="1"/>
  <c r="G6182" i="8"/>
  <c r="G6185" i="8"/>
  <c r="J6185" i="8" s="1"/>
  <c r="M6185" i="8" s="1"/>
  <c r="G6186" i="8"/>
  <c r="G6188" i="8"/>
  <c r="J6188" i="8" s="1"/>
  <c r="M6188" i="8" s="1"/>
  <c r="G6190" i="8"/>
  <c r="G6192" i="8"/>
  <c r="J6192" i="8" s="1"/>
  <c r="M6192" i="8" s="1"/>
  <c r="G6194" i="8"/>
  <c r="G6197" i="8"/>
  <c r="J6197" i="8" s="1"/>
  <c r="M6197" i="8" s="1"/>
  <c r="G6198" i="8"/>
  <c r="G6199" i="8"/>
  <c r="J6199" i="8" s="1"/>
  <c r="M6199" i="8" s="1"/>
  <c r="G6202" i="8"/>
  <c r="G6204" i="8"/>
  <c r="J6204" i="8" s="1"/>
  <c r="M6204" i="8" s="1"/>
  <c r="G6206" i="8"/>
  <c r="G6208" i="8"/>
  <c r="J6208" i="8" s="1"/>
  <c r="M6208" i="8" s="1"/>
  <c r="G6210" i="8"/>
  <c r="G6213" i="8"/>
  <c r="J6213" i="8" s="1"/>
  <c r="M6213" i="8" s="1"/>
  <c r="G6214" i="8"/>
  <c r="G6216" i="8"/>
  <c r="J6216" i="8" s="1"/>
  <c r="M6216" i="8" s="1"/>
  <c r="G6218" i="8"/>
  <c r="G6221" i="8"/>
  <c r="J6221" i="8" s="1"/>
  <c r="M6221" i="8" s="1"/>
  <c r="G6222" i="8"/>
  <c r="G6223" i="8"/>
  <c r="J6223" i="8" s="1"/>
  <c r="M6223" i="8" s="1"/>
  <c r="G6226" i="8"/>
  <c r="G6228" i="8"/>
  <c r="J6228" i="8" s="1"/>
  <c r="M6228" i="8" s="1"/>
  <c r="G6229" i="8"/>
  <c r="G6230" i="8"/>
  <c r="J6230" i="8" s="1"/>
  <c r="M6230" i="8" s="1"/>
  <c r="G6232" i="8"/>
  <c r="G6233" i="8"/>
  <c r="J6233" i="8" s="1"/>
  <c r="M6233" i="8" s="1"/>
  <c r="G6235" i="8"/>
  <c r="G6237" i="8"/>
  <c r="J6237" i="8" s="1"/>
  <c r="M6237" i="8" s="1"/>
  <c r="G6238" i="8"/>
  <c r="G6240" i="8"/>
  <c r="J6240" i="8" s="1"/>
  <c r="M6240" i="8" s="1"/>
  <c r="G6241" i="8"/>
  <c r="G6243" i="8"/>
  <c r="J6243" i="8" s="1"/>
  <c r="M6243" i="8" s="1"/>
  <c r="G6244" i="8"/>
  <c r="G6245" i="8"/>
  <c r="J6245" i="8" s="1"/>
  <c r="M6245" i="8" s="1"/>
  <c r="G6247" i="8"/>
  <c r="G6248" i="8"/>
  <c r="J6248" i="8" s="1"/>
  <c r="M6248" i="8" s="1"/>
  <c r="G6250" i="8"/>
  <c r="G6252" i="8"/>
  <c r="J6252" i="8" s="1"/>
  <c r="M6252" i="8" s="1"/>
  <c r="G6254" i="8"/>
  <c r="G6256" i="8"/>
  <c r="J6256" i="8" s="1"/>
  <c r="M6256" i="8" s="1"/>
  <c r="G6258" i="8"/>
  <c r="G6261" i="8"/>
  <c r="J6261" i="8" s="1"/>
  <c r="M6261" i="8" s="1"/>
  <c r="G6262" i="8"/>
  <c r="G6264" i="8"/>
  <c r="J6264" i="8" s="1"/>
  <c r="M6264" i="8" s="1"/>
  <c r="G6265" i="8"/>
  <c r="G6268" i="8"/>
  <c r="J6268" i="8" s="1"/>
  <c r="M6268" i="8" s="1"/>
  <c r="G6269" i="8"/>
  <c r="G6272" i="8"/>
  <c r="J6272" i="8" s="1"/>
  <c r="M6272" i="8" s="1"/>
  <c r="G6273" i="8"/>
  <c r="G6275" i="8"/>
  <c r="J6275" i="8" s="1"/>
  <c r="M6275" i="8" s="1"/>
  <c r="G6277" i="8"/>
  <c r="G6280" i="8"/>
  <c r="J6280" i="8" s="1"/>
  <c r="M6280" i="8" s="1"/>
  <c r="G6281" i="8"/>
  <c r="G6284" i="8"/>
  <c r="J6284" i="8" s="1"/>
  <c r="M6284" i="8" s="1"/>
  <c r="G6285" i="8"/>
  <c r="G6286" i="8"/>
  <c r="J6286" i="8" s="1"/>
  <c r="M6286" i="8" s="1"/>
  <c r="G6289" i="8"/>
  <c r="G6292" i="8"/>
  <c r="J6292" i="8" s="1"/>
  <c r="M6292" i="8" s="1"/>
  <c r="G6293" i="8"/>
  <c r="G6296" i="8"/>
  <c r="J6296" i="8" s="1"/>
  <c r="M6296" i="8" s="1"/>
  <c r="G6297" i="8"/>
  <c r="G6298" i="8"/>
  <c r="J6298" i="8" s="1"/>
  <c r="M6298" i="8" s="1"/>
  <c r="G6301" i="8"/>
  <c r="G6302" i="8"/>
  <c r="J6302" i="8" s="1"/>
  <c r="M6302" i="8" s="1"/>
  <c r="G6305" i="8"/>
  <c r="G6308" i="8"/>
  <c r="J6308" i="8" s="1"/>
  <c r="M6308" i="8" s="1"/>
  <c r="G6309" i="8"/>
  <c r="G6312" i="8"/>
  <c r="J6312" i="8" s="1"/>
  <c r="M6312" i="8" s="1"/>
  <c r="G6313" i="8"/>
  <c r="G6316" i="8"/>
  <c r="J6316" i="8" s="1"/>
  <c r="M6316" i="8" s="1"/>
  <c r="G6317" i="8"/>
  <c r="G6318" i="8"/>
  <c r="J6318" i="8" s="1"/>
  <c r="M6318" i="8" s="1"/>
  <c r="G6321" i="8"/>
  <c r="G6324" i="8"/>
  <c r="J6324" i="8" s="1"/>
  <c r="M6324" i="8" s="1"/>
  <c r="G6325" i="8"/>
  <c r="G6328" i="8"/>
  <c r="J6328" i="8" s="1"/>
  <c r="M6328" i="8" s="1"/>
  <c r="G6329" i="8"/>
  <c r="G6332" i="8"/>
  <c r="J6332" i="8" s="1"/>
  <c r="M6332" i="8" s="1"/>
  <c r="G6333" i="8"/>
  <c r="G6335" i="8"/>
  <c r="J6335" i="8" s="1"/>
  <c r="M6335" i="8" s="1"/>
  <c r="G6337" i="8"/>
  <c r="G6338" i="8"/>
  <c r="J6338" i="8" s="1"/>
  <c r="M6338" i="8" s="1"/>
  <c r="G6341" i="8"/>
  <c r="G6344" i="8"/>
  <c r="J6344" i="8" s="1"/>
  <c r="M6344" i="8" s="1"/>
  <c r="G6345" i="8"/>
  <c r="G6346" i="8"/>
  <c r="J6346" i="8" s="1"/>
  <c r="M6346" i="8" s="1"/>
  <c r="G6349" i="8"/>
  <c r="G6352" i="8"/>
  <c r="J6352" i="8" s="1"/>
  <c r="M6352" i="8" s="1"/>
  <c r="G6353" i="8"/>
  <c r="G6355" i="8"/>
  <c r="J6355" i="8" s="1"/>
  <c r="M6355" i="8" s="1"/>
  <c r="G6357" i="8"/>
  <c r="G6358" i="8"/>
  <c r="J6358" i="8" s="1"/>
  <c r="M6358" i="8" s="1"/>
  <c r="G6361" i="8"/>
  <c r="G6364" i="8"/>
  <c r="J6364" i="8" s="1"/>
  <c r="M6364" i="8" s="1"/>
  <c r="G6365" i="8"/>
  <c r="G6366" i="8"/>
  <c r="J6366" i="8" s="1"/>
  <c r="M6366" i="8" s="1"/>
  <c r="G6369" i="8"/>
  <c r="G6370" i="8"/>
  <c r="J6370" i="8" s="1"/>
  <c r="M6370" i="8" s="1"/>
  <c r="G6376" i="8"/>
  <c r="G6377" i="8"/>
  <c r="G6379" i="8"/>
  <c r="J6379" i="8" s="1"/>
  <c r="M6379" i="8" s="1"/>
  <c r="G6384" i="8"/>
  <c r="J6384" i="8" s="1"/>
  <c r="M6384" i="8" s="1"/>
  <c r="G6385" i="8"/>
  <c r="G6388" i="8"/>
  <c r="J6388" i="8" s="1"/>
  <c r="M6388" i="8" s="1"/>
  <c r="G6390" i="8"/>
  <c r="G6394" i="8"/>
  <c r="J6394" i="8" s="1"/>
  <c r="M6394" i="8" s="1"/>
  <c r="G6395" i="8"/>
  <c r="G6396" i="8"/>
  <c r="J6396" i="8" s="1"/>
  <c r="M6396" i="8" s="1"/>
  <c r="G6400" i="8"/>
  <c r="G6401" i="8"/>
  <c r="J6401" i="8" s="1"/>
  <c r="M6401" i="8" s="1"/>
  <c r="G6405" i="8"/>
  <c r="G6407" i="8"/>
  <c r="J6407" i="8" s="1"/>
  <c r="M6407" i="8" s="1"/>
  <c r="G6409" i="8"/>
  <c r="G6412" i="8"/>
  <c r="J6412" i="8" s="1"/>
  <c r="M6412" i="8" s="1"/>
  <c r="G6413" i="8"/>
  <c r="G6416" i="8"/>
  <c r="J6416" i="8" s="1"/>
  <c r="M6416" i="8" s="1"/>
  <c r="G6417" i="8"/>
  <c r="G6418" i="8"/>
  <c r="J6418" i="8" s="1"/>
  <c r="M6418" i="8" s="1"/>
  <c r="G6421" i="8"/>
  <c r="G6423" i="8"/>
  <c r="J6423" i="8" s="1"/>
  <c r="M6423" i="8" s="1"/>
  <c r="G6425" i="8"/>
  <c r="G6428" i="8"/>
  <c r="J6428" i="8" s="1"/>
  <c r="M6428" i="8" s="1"/>
  <c r="G6429" i="8"/>
  <c r="G6431" i="8"/>
  <c r="J6431" i="8" s="1"/>
  <c r="M6431" i="8" s="1"/>
  <c r="G6433" i="8"/>
  <c r="G6435" i="8"/>
  <c r="J6435" i="8" s="1"/>
  <c r="M6435" i="8" s="1"/>
  <c r="G6437" i="8"/>
  <c r="G6439" i="8"/>
  <c r="G6441" i="8"/>
  <c r="G6443" i="8"/>
  <c r="J6443" i="8" s="1"/>
  <c r="M6443" i="8" s="1"/>
  <c r="G6445" i="8"/>
  <c r="G6446" i="8"/>
  <c r="J6446" i="8" s="1"/>
  <c r="M6446" i="8" s="1"/>
  <c r="G6449" i="8"/>
  <c r="G6450" i="8"/>
  <c r="J6450" i="8" s="1"/>
  <c r="M6450" i="8" s="1"/>
  <c r="G6453" i="8"/>
  <c r="G6454" i="8"/>
  <c r="J6454" i="8" s="1"/>
  <c r="M6454" i="8" s="1"/>
  <c r="G6457" i="8"/>
  <c r="G6458" i="8"/>
  <c r="J6458" i="8" s="1"/>
  <c r="M6458" i="8" s="1"/>
  <c r="G6460" i="8"/>
  <c r="G6462" i="8"/>
  <c r="G6464" i="8"/>
  <c r="J6464" i="8" s="1"/>
  <c r="M6464" i="8" s="1"/>
  <c r="G6465" i="8"/>
  <c r="J6465" i="8" s="1"/>
  <c r="M6465" i="8" s="1"/>
  <c r="G6467" i="8"/>
  <c r="G6470" i="8"/>
  <c r="J6470" i="8" s="1"/>
  <c r="M6470" i="8" s="1"/>
  <c r="G6471" i="8"/>
  <c r="G6474" i="8"/>
  <c r="J6474" i="8" s="1"/>
  <c r="M6474" i="8" s="1"/>
  <c r="G6475" i="8"/>
  <c r="G6477" i="8"/>
  <c r="J6477" i="8" s="1"/>
  <c r="M6477" i="8" s="1"/>
  <c r="G6479" i="8"/>
  <c r="G6481" i="8"/>
  <c r="J6481" i="8" s="1"/>
  <c r="M6481" i="8" s="1"/>
  <c r="G6483" i="8"/>
  <c r="G6486" i="8"/>
  <c r="J6486" i="8" s="1"/>
  <c r="M6486" i="8" s="1"/>
  <c r="G6487" i="8"/>
  <c r="G6490" i="8"/>
  <c r="J6490" i="8" s="1"/>
  <c r="M6490" i="8" s="1"/>
  <c r="G6491" i="8"/>
  <c r="G6494" i="8"/>
  <c r="G6495" i="8"/>
  <c r="G6497" i="8"/>
  <c r="J6497" i="8" s="1"/>
  <c r="M6497" i="8" s="1"/>
  <c r="G6499" i="8"/>
  <c r="G6502" i="8"/>
  <c r="J6502" i="8" s="1"/>
  <c r="M6502" i="8" s="1"/>
  <c r="G6503" i="8"/>
  <c r="G6505" i="8"/>
  <c r="J6505" i="8" s="1"/>
  <c r="M6505" i="8" s="1"/>
  <c r="G6507" i="8"/>
  <c r="G6509" i="8"/>
  <c r="J6509" i="8" s="1"/>
  <c r="M6509" i="8" s="1"/>
  <c r="G6511" i="8"/>
  <c r="G6513" i="8"/>
  <c r="J6513" i="8" s="1"/>
  <c r="M6513" i="8" s="1"/>
  <c r="G6515" i="8"/>
  <c r="G6518" i="8"/>
  <c r="J6518" i="8" s="1"/>
  <c r="M6518" i="8" s="1"/>
  <c r="G6519" i="8"/>
  <c r="G6522" i="8"/>
  <c r="J6522" i="8" s="1"/>
  <c r="M6522" i="8" s="1"/>
  <c r="G6523" i="8"/>
  <c r="G6526" i="8"/>
  <c r="J6526" i="8" s="1"/>
  <c r="M6526" i="8" s="1"/>
  <c r="G6527" i="8"/>
  <c r="G6528" i="8"/>
  <c r="J6528" i="8" s="1"/>
  <c r="M6528" i="8" s="1"/>
  <c r="G6531" i="8"/>
  <c r="G6534" i="8"/>
  <c r="G6535" i="8"/>
  <c r="G6538" i="8"/>
  <c r="J6538" i="8" s="1"/>
  <c r="M6538" i="8" s="1"/>
  <c r="G6539" i="8"/>
  <c r="G6541" i="8"/>
  <c r="J6541" i="8" s="1"/>
  <c r="M6541" i="8" s="1"/>
  <c r="G6543" i="8"/>
  <c r="G6545" i="8"/>
  <c r="J6545" i="8" s="1"/>
  <c r="M6545" i="8" s="1"/>
  <c r="G6547" i="8"/>
  <c r="G6549" i="8"/>
  <c r="J6549" i="8" s="1"/>
  <c r="M6549" i="8" s="1"/>
  <c r="G6551" i="8"/>
  <c r="G6553" i="8"/>
  <c r="J6553" i="8" s="1"/>
  <c r="M6553" i="8" s="1"/>
  <c r="G6555" i="8"/>
  <c r="G6556" i="8"/>
  <c r="J6556" i="8" s="1"/>
  <c r="M6556" i="8" s="1"/>
  <c r="G6559" i="8"/>
  <c r="G6561" i="8"/>
  <c r="J6561" i="8" s="1"/>
  <c r="M6561" i="8" s="1"/>
  <c r="G6563" i="8"/>
  <c r="G6565" i="8"/>
  <c r="J6565" i="8" s="1"/>
  <c r="M6565" i="8" s="1"/>
  <c r="G6567" i="8"/>
  <c r="G6569" i="8"/>
  <c r="J6569" i="8" s="1"/>
  <c r="M6569" i="8" s="1"/>
  <c r="G6571" i="8"/>
  <c r="G6572" i="8"/>
  <c r="J6572" i="8" s="1"/>
  <c r="M6572" i="8" s="1"/>
  <c r="G6575" i="8"/>
  <c r="G6577" i="8"/>
  <c r="J6577" i="8" s="1"/>
  <c r="M6577" i="8" s="1"/>
  <c r="G6579" i="8"/>
  <c r="G6581" i="8"/>
  <c r="J6581" i="8" s="1"/>
  <c r="M6581" i="8" s="1"/>
  <c r="G6583" i="8"/>
  <c r="G6584" i="8"/>
  <c r="J6584" i="8" s="1"/>
  <c r="M6584" i="8" s="1"/>
  <c r="G6587" i="8"/>
  <c r="G6588" i="8"/>
  <c r="J6588" i="8" s="1"/>
  <c r="M6588" i="8" s="1"/>
  <c r="G6591" i="8"/>
  <c r="G6594" i="8"/>
  <c r="J6594" i="8" s="1"/>
  <c r="M6594" i="8" s="1"/>
  <c r="G6595" i="8"/>
  <c r="G6597" i="8"/>
  <c r="J6597" i="8" s="1"/>
  <c r="M6597" i="8" s="1"/>
  <c r="G6598" i="8"/>
  <c r="G6600" i="8"/>
  <c r="J6600" i="8" s="1"/>
  <c r="M6600" i="8" s="1"/>
  <c r="G6601" i="8"/>
  <c r="G6603" i="8"/>
  <c r="J6603" i="8" s="1"/>
  <c r="M6603" i="8" s="1"/>
  <c r="G6604" i="8"/>
  <c r="G6606" i="8"/>
  <c r="J6606" i="8" s="1"/>
  <c r="M6606" i="8" s="1"/>
  <c r="G6607" i="8"/>
  <c r="G6609" i="8"/>
  <c r="J6609" i="8" s="1"/>
  <c r="M6609" i="8" s="1"/>
  <c r="G6610" i="8"/>
  <c r="G6612" i="8"/>
  <c r="J6612" i="8" s="1"/>
  <c r="M6612" i="8" s="1"/>
  <c r="G6613" i="8"/>
  <c r="G6615" i="8"/>
  <c r="J6615" i="8" s="1"/>
  <c r="M6615" i="8" s="1"/>
  <c r="G6617" i="8"/>
  <c r="G6618" i="8"/>
  <c r="J6618" i="8" s="1"/>
  <c r="M6618" i="8" s="1"/>
  <c r="G6621" i="8"/>
  <c r="G6622" i="8"/>
  <c r="G6623" i="8"/>
  <c r="G6624" i="8"/>
  <c r="J6624" i="8" s="1"/>
  <c r="M6624" i="8" s="1"/>
  <c r="G6625" i="8"/>
  <c r="G6626" i="8"/>
  <c r="J6626" i="8" s="1"/>
  <c r="M6626" i="8" s="1"/>
  <c r="G6627" i="8"/>
  <c r="J6627" i="8" s="1"/>
  <c r="M6627" i="8" s="1"/>
  <c r="G6628" i="8"/>
  <c r="J6628" i="8" s="1"/>
  <c r="M6628" i="8" s="1"/>
  <c r="G6629" i="8"/>
  <c r="G6630" i="8"/>
  <c r="G6631" i="8"/>
  <c r="J6631" i="8" s="1"/>
  <c r="M6631" i="8" s="1"/>
  <c r="G6632" i="8"/>
  <c r="G6633" i="8"/>
  <c r="G6634" i="8"/>
  <c r="G6635" i="8"/>
  <c r="J6635" i="8" s="1"/>
  <c r="M6635" i="8" s="1"/>
  <c r="G6636" i="8"/>
  <c r="G6637" i="8"/>
  <c r="G6638" i="8"/>
  <c r="G6639" i="8"/>
  <c r="J6639" i="8" s="1"/>
  <c r="M6639" i="8" s="1"/>
  <c r="G6640" i="8"/>
  <c r="G6641" i="8"/>
  <c r="G6642" i="8"/>
  <c r="G6643" i="8"/>
  <c r="J6643" i="8" s="1"/>
  <c r="M6643" i="8" s="1"/>
  <c r="G6646" i="8"/>
  <c r="J6646" i="8" s="1"/>
  <c r="M6646" i="8" s="1"/>
  <c r="G6647" i="8"/>
  <c r="G6650" i="8"/>
  <c r="J6650" i="8" s="1"/>
  <c r="M6650" i="8" s="1"/>
  <c r="G6651" i="8"/>
  <c r="J6651" i="8" s="1"/>
  <c r="M6651" i="8" s="1"/>
  <c r="G6652" i="8"/>
  <c r="G6653" i="8"/>
  <c r="G6656" i="8"/>
  <c r="J6656" i="8" s="1"/>
  <c r="M6656" i="8" s="1"/>
  <c r="G6657" i="8"/>
  <c r="G6658" i="8"/>
  <c r="J6658" i="8" s="1"/>
  <c r="M6658" i="8" s="1"/>
  <c r="G6660" i="8"/>
  <c r="G6661" i="8"/>
  <c r="J6661" i="8" s="1"/>
  <c r="M6661" i="8" s="1"/>
  <c r="G6662" i="8"/>
  <c r="J6662" i="8" s="1"/>
  <c r="M6662" i="8" s="1"/>
  <c r="G6663" i="8"/>
  <c r="J6663" i="8" s="1"/>
  <c r="M6663" i="8" s="1"/>
  <c r="G6666" i="8"/>
  <c r="G6667" i="8"/>
  <c r="G6668" i="8"/>
  <c r="J6668" i="8" s="1"/>
  <c r="M6668" i="8" s="1"/>
  <c r="G6671" i="8"/>
  <c r="J6671" i="8" s="1"/>
  <c r="M6671" i="8" s="1"/>
  <c r="G6672" i="8"/>
  <c r="G6674" i="8"/>
  <c r="J6674" i="8" s="1"/>
  <c r="M6674" i="8" s="1"/>
  <c r="G6675" i="8"/>
  <c r="G6677" i="8"/>
  <c r="J6677" i="8" s="1"/>
  <c r="M6677" i="8" s="1"/>
  <c r="G6678" i="8"/>
  <c r="G6679" i="8"/>
  <c r="G6680" i="8"/>
  <c r="J6680" i="8" s="1"/>
  <c r="M6680" i="8" s="1"/>
  <c r="G6681" i="8"/>
  <c r="J6681" i="8" s="1"/>
  <c r="M6681" i="8" s="1"/>
  <c r="G6682" i="8"/>
  <c r="G6683" i="8"/>
  <c r="J6683" i="8" s="1"/>
  <c r="M6683" i="8" s="1"/>
  <c r="G6684" i="8"/>
  <c r="J6684" i="8" s="1"/>
  <c r="M6684" i="8" s="1"/>
  <c r="G6685" i="8"/>
  <c r="J6685" i="8" s="1"/>
  <c r="M6685" i="8" s="1"/>
  <c r="G6690" i="8"/>
  <c r="G6692" i="8"/>
  <c r="G6693" i="8"/>
  <c r="G6695" i="8"/>
  <c r="J6695" i="8" s="1"/>
  <c r="M6695" i="8" s="1"/>
  <c r="G6699" i="8"/>
  <c r="G6701" i="8"/>
  <c r="J6701" i="8" s="1"/>
  <c r="M6701" i="8" s="1"/>
  <c r="G6702" i="8"/>
  <c r="J6702" i="8" s="1"/>
  <c r="M6702" i="8" s="1"/>
  <c r="G6703" i="8"/>
  <c r="J6703" i="8" s="1"/>
  <c r="M6703" i="8" s="1"/>
  <c r="G6704" i="8"/>
  <c r="G6705" i="8"/>
  <c r="J6705" i="8" s="1"/>
  <c r="M6705" i="8" s="1"/>
  <c r="G6706" i="8"/>
  <c r="J6706" i="8" s="1"/>
  <c r="M6706" i="8" s="1"/>
  <c r="G6707" i="8"/>
  <c r="J6707" i="8" s="1"/>
  <c r="M6707" i="8" s="1"/>
  <c r="G6709" i="8"/>
  <c r="G6710" i="8"/>
  <c r="G6711" i="8"/>
  <c r="G6712" i="8"/>
  <c r="J6712" i="8" s="1"/>
  <c r="M6712" i="8" s="1"/>
  <c r="G6717" i="8"/>
  <c r="G6718" i="8"/>
  <c r="J6718" i="8" s="1"/>
  <c r="M6718" i="8" s="1"/>
  <c r="G6719" i="8"/>
  <c r="J6719" i="8" s="1"/>
  <c r="M6719" i="8" s="1"/>
  <c r="G6720" i="8"/>
  <c r="J6720" i="8" s="1"/>
  <c r="M6720" i="8" s="1"/>
  <c r="G6721" i="8"/>
  <c r="G6722" i="8"/>
  <c r="G6723" i="8"/>
  <c r="J6723" i="8" s="1"/>
  <c r="M6723" i="8" s="1"/>
  <c r="G6724" i="8"/>
  <c r="J6724" i="8" s="1"/>
  <c r="M6724" i="8" s="1"/>
  <c r="G6725" i="8"/>
  <c r="G6728" i="8"/>
  <c r="J6728" i="8" s="1"/>
  <c r="M6728" i="8" s="1"/>
  <c r="G6729" i="8"/>
  <c r="G6730" i="8"/>
  <c r="J6730" i="8" s="1"/>
  <c r="M6730" i="8" s="1"/>
  <c r="G6731" i="8"/>
  <c r="G6732" i="8"/>
  <c r="J6732" i="8" s="1"/>
  <c r="M6732" i="8" s="1"/>
  <c r="G6737" i="8"/>
  <c r="J6737" i="8" s="1"/>
  <c r="M6737" i="8" s="1"/>
  <c r="G6738" i="8"/>
  <c r="J6738" i="8" s="1"/>
  <c r="M6738" i="8" s="1"/>
  <c r="G6739" i="8"/>
  <c r="G6740" i="8"/>
  <c r="J6740" i="8" s="1"/>
  <c r="M6740" i="8" s="1"/>
  <c r="G6741" i="8"/>
  <c r="J6741" i="8" s="1"/>
  <c r="M6741" i="8" s="1"/>
  <c r="G6743" i="8"/>
  <c r="J6743" i="8" s="1"/>
  <c r="M6743" i="8" s="1"/>
  <c r="G6744" i="8"/>
  <c r="G6746" i="8"/>
  <c r="J6746" i="8" s="1"/>
  <c r="M6746" i="8" s="1"/>
  <c r="G6747" i="8"/>
  <c r="J6747" i="8" s="1"/>
  <c r="M6747" i="8" s="1"/>
  <c r="G6748" i="8"/>
  <c r="G6749" i="8"/>
  <c r="G6750" i="8"/>
  <c r="J6750" i="8" s="1"/>
  <c r="M6750" i="8" s="1"/>
  <c r="G6751" i="8"/>
  <c r="J6751" i="8" s="1"/>
  <c r="M6751" i="8" s="1"/>
  <c r="G6752" i="8"/>
  <c r="J6752" i="8" s="1"/>
  <c r="M6752" i="8" s="1"/>
  <c r="G6755" i="8"/>
  <c r="G6758" i="8"/>
  <c r="J6758" i="8" s="1"/>
  <c r="M6758" i="8" s="1"/>
  <c r="G6759" i="8"/>
  <c r="J6759" i="8" s="1"/>
  <c r="M6759" i="8" s="1"/>
  <c r="G6760" i="8"/>
  <c r="J6760" i="8" s="1"/>
  <c r="M6760" i="8" s="1"/>
  <c r="G6762" i="8"/>
  <c r="G6763" i="8"/>
  <c r="J6763" i="8" s="1"/>
  <c r="M6763" i="8" s="1"/>
  <c r="G6764" i="8"/>
  <c r="J6764" i="8" s="1"/>
  <c r="M6764" i="8" s="1"/>
  <c r="G6766" i="8"/>
  <c r="J6766" i="8" s="1"/>
  <c r="M6766" i="8" s="1"/>
  <c r="G6767" i="8"/>
  <c r="G6769" i="8"/>
  <c r="J6769" i="8" s="1"/>
  <c r="M6769" i="8" s="1"/>
  <c r="G6771" i="8"/>
  <c r="J6771" i="8" s="1"/>
  <c r="M6771" i="8" s="1"/>
  <c r="G6772" i="8"/>
  <c r="G6774" i="8"/>
  <c r="G6776" i="8"/>
  <c r="J6776" i="8" s="1"/>
  <c r="M6776" i="8" s="1"/>
  <c r="G6777" i="8"/>
  <c r="G6778" i="8"/>
  <c r="J6778" i="8" s="1"/>
  <c r="M6778" i="8" s="1"/>
  <c r="G6781" i="8"/>
  <c r="G6782" i="8"/>
  <c r="G6783" i="8"/>
  <c r="J6783" i="8" s="1"/>
  <c r="M6783" i="8" s="1"/>
  <c r="G6785" i="8"/>
  <c r="G6788" i="8"/>
  <c r="G6789" i="8"/>
  <c r="G6790" i="8"/>
  <c r="J6790" i="8" s="1"/>
  <c r="M6790" i="8" s="1"/>
  <c r="G6791" i="8"/>
  <c r="J6791" i="8" s="1"/>
  <c r="M6791" i="8" s="1"/>
  <c r="G6792" i="8"/>
  <c r="G6794" i="8"/>
  <c r="J6794" i="8" s="1"/>
  <c r="M6794" i="8" s="1"/>
  <c r="G6795" i="8"/>
  <c r="J6795" i="8" s="1"/>
  <c r="M6795" i="8" s="1"/>
  <c r="G6796" i="8"/>
  <c r="J6796" i="8" s="1"/>
  <c r="M6796" i="8" s="1"/>
  <c r="G6797" i="8"/>
  <c r="G6798" i="8"/>
  <c r="J6798" i="8" s="1"/>
  <c r="M6798" i="8" s="1"/>
  <c r="G6800" i="8"/>
  <c r="G6802" i="8"/>
  <c r="J6802" i="8" s="1"/>
  <c r="M6802" i="8" s="1"/>
  <c r="G6804" i="8"/>
  <c r="G6805" i="8"/>
  <c r="J6805" i="8" s="1"/>
  <c r="M6805" i="8" s="1"/>
  <c r="G6806" i="8"/>
  <c r="J6806" i="8" s="1"/>
  <c r="M6806" i="8" s="1"/>
  <c r="G6807" i="8"/>
  <c r="J6807" i="8" s="1"/>
  <c r="M6807" i="8" s="1"/>
  <c r="G6808" i="8"/>
  <c r="G6809" i="8"/>
  <c r="J6809" i="8" s="1"/>
  <c r="M6809" i="8" s="1"/>
  <c r="G6810" i="8"/>
  <c r="J6810" i="8" s="1"/>
  <c r="M6810" i="8" s="1"/>
  <c r="G6811" i="8"/>
  <c r="G6813" i="8"/>
  <c r="G6814" i="8"/>
  <c r="J6814" i="8" s="1"/>
  <c r="M6814" i="8" s="1"/>
  <c r="G6815" i="8"/>
  <c r="J6815" i="8" s="1"/>
  <c r="M6815" i="8" s="1"/>
  <c r="G6817" i="8"/>
  <c r="J6817" i="8" s="1"/>
  <c r="M6817" i="8" s="1"/>
  <c r="G6818" i="8"/>
  <c r="G6819" i="8"/>
  <c r="J6819" i="8" s="1"/>
  <c r="M6819" i="8" s="1"/>
  <c r="G6820" i="8"/>
  <c r="J6820" i="8" s="1"/>
  <c r="M6820" i="8" s="1"/>
  <c r="G6821" i="8"/>
  <c r="J6821" i="8" s="1"/>
  <c r="M6821" i="8" s="1"/>
  <c r="G6822" i="8"/>
  <c r="G6823" i="8"/>
  <c r="G6824" i="8"/>
  <c r="J6824" i="8" s="1"/>
  <c r="M6824" i="8" s="1"/>
  <c r="G6827" i="8"/>
  <c r="J6827" i="8" s="1"/>
  <c r="M6827" i="8" s="1"/>
  <c r="G6828" i="8"/>
  <c r="G6829" i="8"/>
  <c r="J6829" i="8" s="1"/>
  <c r="M6829" i="8" s="1"/>
  <c r="G6830" i="8"/>
  <c r="J6830" i="8" s="1"/>
  <c r="M6830" i="8" s="1"/>
  <c r="G6831" i="8"/>
  <c r="J6831" i="8" s="1"/>
  <c r="M6831" i="8" s="1"/>
  <c r="G6832" i="8"/>
  <c r="G6833" i="8"/>
  <c r="G6834" i="8"/>
  <c r="J6834" i="8" s="1"/>
  <c r="M6834" i="8" s="1"/>
  <c r="G6836" i="8"/>
  <c r="J6836" i="8" s="1"/>
  <c r="M6836" i="8" s="1"/>
  <c r="G6837" i="8"/>
  <c r="G6838" i="8"/>
  <c r="J6838" i="8" s="1"/>
  <c r="M6838" i="8" s="1"/>
  <c r="G6839" i="8"/>
  <c r="J6839" i="8" s="1"/>
  <c r="M6839" i="8" s="1"/>
  <c r="G6840" i="8"/>
  <c r="J6840" i="8" s="1"/>
  <c r="M6840" i="8" s="1"/>
  <c r="G6841" i="8"/>
  <c r="G6842" i="8"/>
  <c r="J6842" i="8" s="1"/>
  <c r="M6842" i="8" s="1"/>
  <c r="G6844" i="8"/>
  <c r="G6845" i="8"/>
  <c r="J6845" i="8" s="1"/>
  <c r="M6845" i="8" s="1"/>
  <c r="G6846" i="8"/>
  <c r="G6847" i="8"/>
  <c r="J6847" i="8" s="1"/>
  <c r="M6847" i="8" s="1"/>
  <c r="G6848" i="8"/>
  <c r="J6848" i="8" s="1"/>
  <c r="M6848" i="8" s="1"/>
  <c r="G6849" i="8"/>
  <c r="J6849" i="8" s="1"/>
  <c r="M6849" i="8" s="1"/>
  <c r="G6850" i="8"/>
  <c r="G6853" i="8"/>
  <c r="J6853" i="8" s="1"/>
  <c r="M6853" i="8" s="1"/>
  <c r="G6854" i="8"/>
  <c r="J6854" i="8" s="1"/>
  <c r="M6854" i="8" s="1"/>
  <c r="G6855" i="8"/>
  <c r="G6856" i="8"/>
  <c r="G6857" i="8"/>
  <c r="J6857" i="8" s="1"/>
  <c r="M6857" i="8" s="1"/>
  <c r="G6858" i="8"/>
  <c r="J6858" i="8" s="1"/>
  <c r="M6858" i="8" s="1"/>
  <c r="G6860" i="8"/>
  <c r="J6860" i="8" s="1"/>
  <c r="M6860" i="8" s="1"/>
  <c r="G6861" i="8"/>
  <c r="G6862" i="8"/>
  <c r="J6862" i="8" s="1"/>
  <c r="M6862" i="8" s="1"/>
  <c r="G6863" i="8"/>
  <c r="J6863" i="8" s="1"/>
  <c r="M6863" i="8" s="1"/>
  <c r="G6865" i="8"/>
  <c r="J6865" i="8" s="1"/>
  <c r="M6865" i="8" s="1"/>
  <c r="G6866" i="8"/>
  <c r="G6868" i="8"/>
  <c r="G6870" i="8"/>
  <c r="J6870" i="8" s="1"/>
  <c r="M6870" i="8" s="1"/>
  <c r="G6871" i="8"/>
  <c r="J6871" i="8" s="1"/>
  <c r="M6871" i="8" s="1"/>
  <c r="G6874" i="8"/>
  <c r="G6876" i="8"/>
  <c r="J6876" i="8" s="1"/>
  <c r="M6876" i="8" s="1"/>
  <c r="G6878" i="8"/>
  <c r="J6878" i="8" s="1"/>
  <c r="M6878" i="8" s="1"/>
  <c r="G6879" i="8"/>
  <c r="J6879" i="8" s="1"/>
  <c r="M6879" i="8" s="1"/>
  <c r="G6880" i="8"/>
  <c r="G6881" i="8"/>
  <c r="G6882" i="8"/>
  <c r="J6882" i="8" s="1"/>
  <c r="M6882" i="8" s="1"/>
  <c r="G6883" i="8"/>
  <c r="G6886" i="8"/>
  <c r="G6887" i="8"/>
  <c r="J6887" i="8" s="1"/>
  <c r="M6887" i="8" s="1"/>
  <c r="G6888" i="8"/>
  <c r="J6888" i="8" s="1"/>
  <c r="M6888" i="8" s="1"/>
  <c r="G6890" i="8"/>
  <c r="J6890" i="8" s="1"/>
  <c r="M6890" i="8" s="1"/>
  <c r="G6891" i="8"/>
  <c r="G6893" i="8"/>
  <c r="G6894" i="8"/>
  <c r="J6894" i="8" s="1"/>
  <c r="M6894" i="8" s="1"/>
  <c r="G6895" i="8"/>
  <c r="J6895" i="8" s="1"/>
  <c r="M6895" i="8" s="1"/>
  <c r="G6896" i="8"/>
  <c r="G6899" i="8"/>
  <c r="J6899" i="8" s="1"/>
  <c r="M6899" i="8" s="1"/>
  <c r="G6900" i="8"/>
  <c r="G6902" i="8"/>
  <c r="J6902" i="8" s="1"/>
  <c r="M6902" i="8" s="1"/>
  <c r="G6903" i="8"/>
  <c r="G6906" i="8"/>
  <c r="G6909" i="8"/>
  <c r="J6909" i="8" s="1"/>
  <c r="M6909" i="8" s="1"/>
  <c r="G6910" i="8"/>
  <c r="J6910" i="8" s="1"/>
  <c r="M6910" i="8" s="1"/>
  <c r="G6911" i="8"/>
  <c r="G6912" i="8"/>
  <c r="J6912" i="8" s="1"/>
  <c r="M6912" i="8" s="1"/>
  <c r="G6913" i="8"/>
  <c r="J6913" i="8" s="1"/>
  <c r="M6913" i="8" s="1"/>
  <c r="G6914" i="8"/>
  <c r="J6914" i="8" s="1"/>
  <c r="M6914" i="8" s="1"/>
  <c r="G6916" i="8"/>
  <c r="G6917" i="8"/>
  <c r="G6918" i="8"/>
  <c r="J6918" i="8" s="1"/>
  <c r="M6918" i="8" s="1"/>
  <c r="G6919" i="8"/>
  <c r="J6919" i="8" s="1"/>
  <c r="M6919" i="8" s="1"/>
  <c r="G6922" i="8"/>
  <c r="G6924" i="8"/>
  <c r="J6924" i="8" s="1"/>
  <c r="M6924" i="8" s="1"/>
  <c r="G6925" i="8"/>
  <c r="J6925" i="8" s="1"/>
  <c r="M6925" i="8" s="1"/>
  <c r="G6926" i="8"/>
  <c r="J6926" i="8" s="1"/>
  <c r="M6926" i="8" s="1"/>
  <c r="G6927" i="8"/>
  <c r="G6928" i="8"/>
  <c r="J6928" i="8" s="1"/>
  <c r="M6928" i="8" s="1"/>
  <c r="G6930" i="8"/>
  <c r="J6930" i="8" s="1"/>
  <c r="M6930" i="8" s="1"/>
  <c r="G6933" i="8"/>
  <c r="J6933" i="8" s="1"/>
  <c r="M6933" i="8" s="1"/>
  <c r="G6934" i="8"/>
  <c r="G6937" i="8"/>
  <c r="J6937" i="8" s="1"/>
  <c r="M6937" i="8" s="1"/>
  <c r="G6938" i="8"/>
  <c r="J6938" i="8" s="1"/>
  <c r="M6938" i="8" s="1"/>
  <c r="G6940" i="8"/>
  <c r="J6940" i="8" s="1"/>
  <c r="M6940" i="8" s="1"/>
  <c r="G6941" i="8"/>
  <c r="G6942" i="8"/>
  <c r="G6944" i="8"/>
  <c r="J6944" i="8" s="1"/>
  <c r="M6944" i="8" s="1"/>
  <c r="G6945" i="8"/>
  <c r="J6945" i="8" s="1"/>
  <c r="M6945" i="8" s="1"/>
  <c r="G6946" i="8"/>
  <c r="G6947" i="8"/>
  <c r="J6947" i="8" s="1"/>
  <c r="M6947" i="8" s="1"/>
  <c r="G6950" i="8"/>
  <c r="J6950" i="8" s="1"/>
  <c r="M6950" i="8" s="1"/>
  <c r="G6951" i="8"/>
  <c r="G6953" i="8"/>
  <c r="G6954" i="8"/>
  <c r="J6954" i="8" s="1"/>
  <c r="M6954" i="8" s="1"/>
  <c r="G6955" i="8"/>
  <c r="J6955" i="8" s="1"/>
  <c r="M6955" i="8" s="1"/>
  <c r="G6956" i="8"/>
  <c r="J6956" i="8" s="1"/>
  <c r="M6956" i="8" s="1"/>
  <c r="G6957" i="8"/>
  <c r="G6958" i="8"/>
  <c r="J6958" i="8" s="1"/>
  <c r="M6958" i="8" s="1"/>
  <c r="G6959" i="8"/>
  <c r="J6959" i="8" s="1"/>
  <c r="M6959" i="8" s="1"/>
  <c r="G6960" i="8"/>
  <c r="J6960" i="8" s="1"/>
  <c r="M6960" i="8" s="1"/>
  <c r="G6962" i="8"/>
  <c r="G6965" i="8"/>
  <c r="J6965" i="8" s="1"/>
  <c r="M6965" i="8" s="1"/>
  <c r="G6967" i="8"/>
  <c r="J6967" i="8" s="1"/>
  <c r="M6967" i="8" s="1"/>
  <c r="G6969" i="8"/>
  <c r="G6973" i="8"/>
  <c r="G6977" i="8"/>
  <c r="J6977" i="8" s="1"/>
  <c r="M6977" i="8" s="1"/>
  <c r="G6978" i="8"/>
  <c r="J6978" i="8" s="1"/>
  <c r="M6978" i="8" s="1"/>
  <c r="G6979" i="8"/>
  <c r="J6979" i="8" s="1"/>
  <c r="M6979" i="8" s="1"/>
  <c r="G6980" i="8"/>
  <c r="G6981" i="8"/>
  <c r="J6981" i="8" s="1"/>
  <c r="M6981" i="8" s="1"/>
  <c r="G6982" i="8"/>
  <c r="J6982" i="8" s="1"/>
  <c r="M6982" i="8" s="1"/>
  <c r="G6983" i="8"/>
  <c r="J6983" i="8" s="1"/>
  <c r="M6983" i="8" s="1"/>
  <c r="G6984" i="8"/>
  <c r="G6985" i="8"/>
  <c r="J6985" i="8" s="1"/>
  <c r="M6985" i="8" s="1"/>
  <c r="G6986" i="8"/>
  <c r="G6987" i="8"/>
  <c r="J6987" i="8" s="1"/>
  <c r="M6987" i="8" s="1"/>
  <c r="G6988" i="8"/>
  <c r="G6989" i="8"/>
  <c r="J6989" i="8" s="1"/>
  <c r="M6989" i="8" s="1"/>
  <c r="G6990" i="8"/>
  <c r="J6990" i="8" s="1"/>
  <c r="M6990" i="8" s="1"/>
  <c r="G6991" i="8"/>
  <c r="J6991" i="8" s="1"/>
  <c r="M6991" i="8" s="1"/>
  <c r="G6998" i="8"/>
  <c r="G6999" i="8"/>
  <c r="J6999" i="8" s="1"/>
  <c r="M6999" i="8" s="1"/>
  <c r="G7000" i="8"/>
  <c r="J7000" i="8" s="1"/>
  <c r="M7000" i="8" s="1"/>
  <c r="G7001" i="8"/>
  <c r="J7001" i="8" s="1"/>
  <c r="M7001" i="8" s="1"/>
  <c r="G7002" i="8"/>
  <c r="G7003" i="8"/>
  <c r="G7006" i="8"/>
  <c r="J7006" i="8" s="1"/>
  <c r="M7006" i="8" s="1"/>
  <c r="G7008" i="8"/>
  <c r="J7008" i="8" s="1"/>
  <c r="M7008" i="8" s="1"/>
  <c r="G7009" i="8"/>
  <c r="G7010" i="8"/>
  <c r="J7010" i="8" s="1"/>
  <c r="M7010" i="8" s="1"/>
  <c r="G7013" i="8"/>
  <c r="J7013" i="8" s="1"/>
  <c r="M7013" i="8" s="1"/>
  <c r="G7014" i="8"/>
  <c r="J7014" i="8" s="1"/>
  <c r="M7014" i="8" s="1"/>
  <c r="G7015" i="8"/>
  <c r="G7016" i="8"/>
  <c r="J7016" i="8" s="1"/>
  <c r="M7016" i="8" s="1"/>
  <c r="G7017" i="8"/>
  <c r="J7017" i="8" s="1"/>
  <c r="M7017" i="8" s="1"/>
  <c r="G7018" i="8"/>
  <c r="J7018" i="8" s="1"/>
  <c r="M7018" i="8" s="1"/>
  <c r="G7020" i="8"/>
  <c r="G7022" i="8"/>
  <c r="J7022" i="8" s="1"/>
  <c r="M7022" i="8" s="1"/>
  <c r="G7023" i="8"/>
  <c r="J7023" i="8" s="1"/>
  <c r="M7023" i="8" s="1"/>
  <c r="G7025" i="8"/>
  <c r="G7028" i="8"/>
  <c r="G7029" i="8"/>
  <c r="J7029" i="8" s="1"/>
  <c r="M7029" i="8" s="1"/>
  <c r="G7030" i="8"/>
  <c r="G7032" i="8"/>
  <c r="J7032" i="8" s="1"/>
  <c r="M7032" i="8" s="1"/>
  <c r="G7034" i="8"/>
  <c r="G7035" i="8"/>
  <c r="G7036" i="8"/>
  <c r="J7036" i="8" s="1"/>
  <c r="M7036" i="8" s="1"/>
  <c r="G7037" i="8"/>
  <c r="J7037" i="8" s="1"/>
  <c r="M7037" i="8" s="1"/>
  <c r="G7040" i="8"/>
  <c r="G7041" i="8"/>
  <c r="J7041" i="8" s="1"/>
  <c r="M7041" i="8" s="1"/>
  <c r="G7044" i="8"/>
  <c r="J7044" i="8" s="1"/>
  <c r="M7044" i="8" s="1"/>
  <c r="G7045" i="8"/>
  <c r="J7045" i="8" s="1"/>
  <c r="M7045" i="8" s="1"/>
  <c r="G7046" i="8"/>
  <c r="G7047" i="8"/>
  <c r="G7048" i="8"/>
  <c r="J7048" i="8" s="1"/>
  <c r="M7048" i="8" s="1"/>
  <c r="G7049" i="8"/>
  <c r="J7049" i="8" s="1"/>
  <c r="M7049" i="8" s="1"/>
  <c r="G7050" i="8"/>
  <c r="G7053" i="8"/>
  <c r="J7053" i="8" s="1"/>
  <c r="M7053" i="8" s="1"/>
  <c r="G7054" i="8"/>
  <c r="G7055" i="8"/>
  <c r="J7055" i="8" s="1"/>
  <c r="M7055" i="8" s="1"/>
  <c r="G7056" i="8"/>
  <c r="G7059" i="8"/>
  <c r="G7060" i="8"/>
  <c r="J7060" i="8" s="1"/>
  <c r="M7060" i="8" s="1"/>
  <c r="G7061" i="8"/>
  <c r="G7062" i="8"/>
  <c r="G7065" i="8"/>
  <c r="J7065" i="8" s="1"/>
  <c r="M7065" i="8" s="1"/>
  <c r="G7066" i="8"/>
  <c r="J7066" i="8" s="1"/>
  <c r="M7066" i="8" s="1"/>
  <c r="G7067" i="8"/>
  <c r="J7067" i="8" s="1"/>
  <c r="M7067" i="8" s="1"/>
  <c r="G7068" i="8"/>
  <c r="G7071" i="8"/>
  <c r="J7071" i="8" s="1"/>
  <c r="M7071" i="8" s="1"/>
  <c r="G7072" i="8"/>
  <c r="J7072" i="8" s="1"/>
  <c r="M7072" i="8" s="1"/>
  <c r="G7073" i="8"/>
  <c r="G7075" i="8"/>
  <c r="G7076" i="8"/>
  <c r="J7076" i="8" s="1"/>
  <c r="M7076" i="8" s="1"/>
  <c r="G7078" i="8"/>
  <c r="G7079" i="8"/>
  <c r="J7079" i="8" s="1"/>
  <c r="M7079" i="8" s="1"/>
  <c r="G7080" i="8"/>
  <c r="G7083" i="8"/>
  <c r="G7084" i="8"/>
  <c r="J7084" i="8" s="1"/>
  <c r="M7084" i="8" s="1"/>
  <c r="G7085" i="8"/>
  <c r="J7085" i="8" s="1"/>
  <c r="M7085" i="8" s="1"/>
  <c r="G7088" i="8"/>
  <c r="G7091" i="8"/>
  <c r="J7091" i="8" s="1"/>
  <c r="M7091" i="8" s="1"/>
  <c r="G7092" i="8"/>
  <c r="J7092" i="8" s="1"/>
  <c r="M7092" i="8" s="1"/>
  <c r="G7093" i="8"/>
  <c r="G7096" i="8"/>
  <c r="G7097" i="8"/>
  <c r="J7097" i="8" s="1"/>
  <c r="M7097" i="8" s="1"/>
  <c r="G7098" i="8"/>
  <c r="G7099" i="8"/>
  <c r="J7099" i="8" s="1"/>
  <c r="M7099" i="8" s="1"/>
  <c r="G7101" i="8"/>
  <c r="G7103" i="8"/>
  <c r="G7104" i="8"/>
  <c r="J7104" i="8" s="1"/>
  <c r="M7104" i="8" s="1"/>
  <c r="G7105" i="8"/>
  <c r="J7105" i="8" s="1"/>
  <c r="M7105" i="8" s="1"/>
  <c r="G7108" i="8"/>
  <c r="G7109" i="8"/>
  <c r="J7109" i="8" s="1"/>
  <c r="M7109" i="8" s="1"/>
  <c r="G7112" i="8"/>
  <c r="J7112" i="8" s="1"/>
  <c r="M7112" i="8" s="1"/>
  <c r="G7113" i="8"/>
  <c r="G7116" i="8"/>
  <c r="G7117" i="8"/>
  <c r="G7120" i="8"/>
  <c r="J7120" i="8" s="1"/>
  <c r="M7120" i="8" s="1"/>
  <c r="G7121" i="8"/>
  <c r="G7124" i="8"/>
  <c r="G7125" i="8"/>
  <c r="G7128" i="8"/>
  <c r="J7128" i="8" s="1"/>
  <c r="M7128" i="8" s="1"/>
  <c r="G7129" i="8"/>
  <c r="G7132" i="8"/>
  <c r="G7133" i="8"/>
  <c r="G7135" i="8"/>
  <c r="J7135" i="8" s="1"/>
  <c r="M7135" i="8" s="1"/>
  <c r="G7137" i="8"/>
  <c r="G7139" i="8"/>
  <c r="G7141" i="8"/>
  <c r="G7144" i="8"/>
  <c r="J7144" i="8" s="1"/>
  <c r="M7144" i="8" s="1"/>
  <c r="G7145" i="8"/>
  <c r="G7146" i="8"/>
  <c r="G7149" i="8"/>
  <c r="G7151" i="8"/>
  <c r="J7151" i="8" s="1"/>
  <c r="M7151" i="8" s="1"/>
  <c r="G7153" i="8"/>
  <c r="G7156" i="8"/>
  <c r="G7157" i="8"/>
  <c r="G7159" i="8"/>
  <c r="J7159" i="8" s="1"/>
  <c r="M7159" i="8" s="1"/>
  <c r="G7161" i="8"/>
  <c r="G7164" i="8"/>
  <c r="G7165" i="8"/>
  <c r="J7165" i="8" s="1"/>
  <c r="M7165" i="8" s="1"/>
  <c r="G7166" i="8"/>
  <c r="G7167" i="8"/>
  <c r="J7167" i="8" s="1"/>
  <c r="M7167" i="8" s="1"/>
  <c r="G7168" i="8"/>
  <c r="G7171" i="8"/>
  <c r="G7172" i="8"/>
  <c r="J7172" i="8" s="1"/>
  <c r="M7172" i="8" s="1"/>
  <c r="G7173" i="8"/>
  <c r="J7173" i="8" s="1"/>
  <c r="M7173" i="8" s="1"/>
  <c r="G7176" i="8"/>
  <c r="G7178" i="8"/>
  <c r="J7178" i="8" s="1"/>
  <c r="M7178" i="8" s="1"/>
  <c r="G7180" i="8"/>
  <c r="J7180" i="8" s="1"/>
  <c r="M7180" i="8" s="1"/>
  <c r="G7181" i="8"/>
  <c r="G7184" i="8"/>
  <c r="G7185" i="8"/>
  <c r="J7185" i="8" s="1"/>
  <c r="M7185" i="8" s="1"/>
  <c r="G7186" i="8"/>
  <c r="G7187" i="8"/>
  <c r="J7187" i="8" s="1"/>
  <c r="M7187" i="8" s="1"/>
  <c r="G7190" i="8"/>
  <c r="G7191" i="8"/>
  <c r="G7193" i="8"/>
  <c r="J7193" i="8" s="1"/>
  <c r="M7193" i="8" s="1"/>
  <c r="G7194" i="8"/>
  <c r="J7194" i="8" s="1"/>
  <c r="M7194" i="8" s="1"/>
  <c r="G7196" i="8"/>
  <c r="G7199" i="8"/>
  <c r="J7199" i="8" s="1"/>
  <c r="M7199" i="8" s="1"/>
  <c r="G7200" i="8"/>
  <c r="J7200" i="8" s="1"/>
  <c r="M7200" i="8" s="1"/>
  <c r="G7201" i="8"/>
  <c r="G7202" i="8"/>
  <c r="G7203" i="8"/>
  <c r="J7203" i="8" s="1"/>
  <c r="M7203" i="8" s="1"/>
  <c r="G7206" i="8"/>
  <c r="G7207" i="8"/>
  <c r="J7207" i="8" s="1"/>
  <c r="M7207" i="8" s="1"/>
  <c r="G7210" i="8"/>
  <c r="G7211" i="8"/>
  <c r="G7214" i="8"/>
  <c r="J7214" i="8" s="1"/>
  <c r="M7214" i="8" s="1"/>
  <c r="G7215" i="8"/>
  <c r="J7215" i="8" s="1"/>
  <c r="M7215" i="8" s="1"/>
  <c r="G7216" i="8"/>
  <c r="G7217" i="8"/>
  <c r="G7219" i="8"/>
  <c r="J7219" i="8" s="1"/>
  <c r="M7219" i="8" s="1"/>
  <c r="G7221" i="8"/>
  <c r="G7223" i="8"/>
  <c r="G7224" i="8"/>
  <c r="J7224" i="8" s="1"/>
  <c r="M7224" i="8" s="1"/>
  <c r="G7226" i="8"/>
  <c r="G7227" i="8"/>
  <c r="J7227" i="8" s="1"/>
  <c r="M7227" i="8" s="1"/>
  <c r="G7230" i="8"/>
  <c r="G7231" i="8"/>
  <c r="G7232" i="8"/>
  <c r="J7232" i="8" s="1"/>
  <c r="M7232" i="8" s="1"/>
  <c r="G7235" i="8"/>
  <c r="J7235" i="8" s="1"/>
  <c r="M7235" i="8" s="1"/>
  <c r="G7236" i="8"/>
  <c r="G7237" i="8"/>
  <c r="J7237" i="8" s="1"/>
  <c r="M7237" i="8" s="1"/>
  <c r="G7238" i="8"/>
  <c r="J7238" i="8" s="1"/>
  <c r="M7238" i="8" s="1"/>
  <c r="G7241" i="8"/>
  <c r="G7243" i="8"/>
  <c r="G7244" i="8"/>
  <c r="J7244" i="8" s="1"/>
  <c r="M7244" i="8" s="1"/>
  <c r="G7246" i="8"/>
  <c r="G7248" i="8"/>
  <c r="J7248" i="8" s="1"/>
  <c r="M7248" i="8" s="1"/>
  <c r="G7250" i="8"/>
  <c r="G7253" i="8"/>
  <c r="J7253" i="8" s="1"/>
  <c r="M7253" i="8" s="1"/>
  <c r="G7254" i="8"/>
  <c r="J7254" i="8" s="1"/>
  <c r="M7254" i="8" s="1"/>
  <c r="G7255" i="8"/>
  <c r="G7256" i="8"/>
  <c r="G7258" i="8"/>
  <c r="J7258" i="8" s="1"/>
  <c r="M7258" i="8" s="1"/>
  <c r="G7260" i="8"/>
  <c r="G7261" i="8"/>
  <c r="J7261" i="8" s="1"/>
  <c r="M7261" i="8" s="1"/>
  <c r="G7264" i="8"/>
  <c r="G7265" i="8"/>
  <c r="G7266" i="8"/>
  <c r="J7266" i="8" s="1"/>
  <c r="M7266" i="8" s="1"/>
  <c r="G7268" i="8"/>
  <c r="J7268" i="8" s="1"/>
  <c r="M7268" i="8" s="1"/>
  <c r="G7270" i="8"/>
  <c r="G7272" i="8"/>
  <c r="J7272" i="8" s="1"/>
  <c r="M7272" i="8" s="1"/>
  <c r="G7273" i="8"/>
  <c r="J7273" i="8" s="1"/>
  <c r="M7273" i="8" s="1"/>
  <c r="G7275" i="8"/>
  <c r="G7277" i="8"/>
  <c r="G7279" i="8"/>
  <c r="J7279" i="8" s="1"/>
  <c r="M7279" i="8" s="1"/>
  <c r="G7280" i="8"/>
  <c r="G7282" i="8"/>
  <c r="J7282" i="8" s="1"/>
  <c r="M7282" i="8" s="1"/>
  <c r="G7284" i="8"/>
  <c r="G7285" i="8"/>
  <c r="G7286" i="8"/>
  <c r="J7286" i="8" s="1"/>
  <c r="M7286" i="8" s="1"/>
  <c r="G7288" i="8"/>
  <c r="J7288" i="8" s="1"/>
  <c r="M7288" i="8" s="1"/>
  <c r="G7290" i="8"/>
  <c r="G7293" i="8"/>
  <c r="G7294" i="8"/>
  <c r="J7294" i="8" s="1"/>
  <c r="M7294" i="8" s="1"/>
  <c r="G7295" i="8"/>
  <c r="J7295" i="8" s="1"/>
  <c r="M7295" i="8" s="1"/>
  <c r="G7296" i="8"/>
  <c r="G7297" i="8"/>
  <c r="G7298" i="8"/>
  <c r="J7298" i="8" s="1"/>
  <c r="M7298" i="8" s="1"/>
  <c r="G7299" i="8"/>
  <c r="J7299" i="8" s="1"/>
  <c r="M7299" i="8" s="1"/>
  <c r="G7300" i="8"/>
  <c r="G7303" i="8"/>
  <c r="G7304" i="8"/>
  <c r="G7305" i="8"/>
  <c r="J7305" i="8" s="1"/>
  <c r="M7305" i="8" s="1"/>
  <c r="G7306" i="8"/>
  <c r="G7307" i="8"/>
  <c r="G7310" i="8"/>
  <c r="J7310" i="8" s="1"/>
  <c r="M7310" i="8" s="1"/>
  <c r="G7311" i="8"/>
  <c r="G7313" i="8"/>
  <c r="G7314" i="8"/>
  <c r="G7316" i="8"/>
  <c r="J7316" i="8" s="1"/>
  <c r="M7316" i="8" s="1"/>
  <c r="G7317" i="8"/>
  <c r="J7317" i="8" s="1"/>
  <c r="M7317" i="8" s="1"/>
  <c r="G7318" i="8"/>
  <c r="G7320" i="8"/>
  <c r="J7320" i="8" s="1"/>
  <c r="M7320" i="8" s="1"/>
  <c r="G7322" i="8"/>
  <c r="J7322" i="8" s="1"/>
  <c r="M7322" i="8" s="1"/>
  <c r="G7323" i="8"/>
  <c r="J7323" i="8" s="1"/>
  <c r="M7323" i="8" s="1"/>
  <c r="G7324" i="8"/>
  <c r="G7325" i="8"/>
  <c r="G7327" i="8"/>
  <c r="J7327" i="8" s="1"/>
  <c r="M7327" i="8" s="1"/>
  <c r="G7328" i="8"/>
  <c r="J7328" i="8" s="1"/>
  <c r="M7328" i="8" s="1"/>
  <c r="G7330" i="8"/>
  <c r="G7331" i="8"/>
  <c r="J7331" i="8" s="1"/>
  <c r="M7331" i="8" s="1"/>
  <c r="G7332" i="8"/>
  <c r="G7333" i="8"/>
  <c r="J7333" i="8" s="1"/>
  <c r="M7333" i="8" s="1"/>
  <c r="G7335" i="8"/>
  <c r="G7336" i="8"/>
  <c r="J7336" i="8" s="1"/>
  <c r="M7336" i="8" s="1"/>
  <c r="G7338" i="8"/>
  <c r="J7338" i="8" s="1"/>
  <c r="M7338" i="8" s="1"/>
  <c r="G7339" i="8"/>
  <c r="G7340" i="8"/>
  <c r="G7342" i="8"/>
  <c r="J7342" i="8" s="1"/>
  <c r="M7342" i="8" s="1"/>
  <c r="G7344" i="8"/>
  <c r="J7344" i="8" s="1"/>
  <c r="M7344" i="8" s="1"/>
  <c r="G7345" i="8"/>
  <c r="J7345" i="8" s="1"/>
  <c r="M7345" i="8" s="1"/>
  <c r="G7346" i="8"/>
  <c r="G7349" i="8"/>
  <c r="J7349" i="8" s="1"/>
  <c r="M7349" i="8" s="1"/>
  <c r="G7350" i="8"/>
  <c r="G7352" i="8"/>
  <c r="J7352" i="8" s="1"/>
  <c r="M7352" i="8" s="1"/>
  <c r="G7354" i="8"/>
  <c r="G7355" i="8"/>
  <c r="G7356" i="8"/>
  <c r="J7356" i="8" s="1"/>
  <c r="M7356" i="8" s="1"/>
  <c r="G7357" i="8"/>
  <c r="J7357" i="8" s="1"/>
  <c r="M7357" i="8" s="1"/>
  <c r="G7360" i="8"/>
  <c r="G7362" i="8"/>
  <c r="J7362" i="8" s="1"/>
  <c r="M7362" i="8" s="1"/>
  <c r="G7363" i="8"/>
  <c r="J7363" i="8" s="1"/>
  <c r="M7363" i="8" s="1"/>
  <c r="G7365" i="8"/>
  <c r="G7368" i="8"/>
  <c r="G7369" i="8"/>
  <c r="J7369" i="8" s="1"/>
  <c r="M7369" i="8" s="1"/>
  <c r="G7370" i="8"/>
  <c r="G7373" i="8"/>
  <c r="J7373" i="8" s="1"/>
  <c r="M7373" i="8" s="1"/>
  <c r="G7374" i="8"/>
  <c r="G7375" i="8"/>
  <c r="G7377" i="8"/>
  <c r="J7377" i="8" s="1"/>
  <c r="M7377" i="8" s="1"/>
  <c r="G7378" i="8"/>
  <c r="J7378" i="8" s="1"/>
  <c r="M7378" i="8" s="1"/>
  <c r="G7380" i="8"/>
  <c r="G7382" i="8"/>
  <c r="J7382" i="8" s="1"/>
  <c r="M7382" i="8" s="1"/>
  <c r="G7383" i="8"/>
  <c r="J7383" i="8" s="1"/>
  <c r="M7383" i="8" s="1"/>
  <c r="G7385" i="8"/>
  <c r="G7388" i="8"/>
  <c r="G7389" i="8"/>
  <c r="G7390" i="8"/>
  <c r="G7391" i="8"/>
  <c r="J7391" i="8" s="1"/>
  <c r="M7391" i="8" s="1"/>
  <c r="G7394" i="8"/>
  <c r="G7395" i="8"/>
  <c r="G7397" i="8"/>
  <c r="J7397" i="8" s="1"/>
  <c r="M7397" i="8" s="1"/>
  <c r="G7399" i="8"/>
  <c r="J7399" i="8" s="1"/>
  <c r="M7399" i="8" s="1"/>
  <c r="G7400" i="8"/>
  <c r="G7402" i="8"/>
  <c r="J7402" i="8" s="1"/>
  <c r="M7402" i="8" s="1"/>
  <c r="G7403" i="8"/>
  <c r="J7403" i="8" s="1"/>
  <c r="M7403" i="8" s="1"/>
  <c r="G7405" i="8"/>
  <c r="G7407" i="8"/>
  <c r="G7409" i="8"/>
  <c r="G7410" i="8"/>
  <c r="G7411" i="8"/>
  <c r="J7411" i="8" s="1"/>
  <c r="M7411" i="8" s="1"/>
  <c r="G7414" i="8"/>
  <c r="G7415" i="8"/>
  <c r="G7416" i="8"/>
  <c r="J7416" i="8" s="1"/>
  <c r="M7416" i="8" s="1"/>
  <c r="G7419" i="8"/>
  <c r="J7419" i="8" s="1"/>
  <c r="M7419" i="8" s="1"/>
  <c r="G7420" i="8"/>
  <c r="G7421" i="8"/>
  <c r="J7421" i="8" s="1"/>
  <c r="M7421" i="8" s="1"/>
  <c r="G7422" i="8"/>
  <c r="J7422" i="8" s="1"/>
  <c r="M7422" i="8" s="1"/>
  <c r="G7425" i="8"/>
  <c r="G7426" i="8"/>
  <c r="G7429" i="8"/>
  <c r="J7429" i="8" s="1"/>
  <c r="M7429" i="8" s="1"/>
  <c r="G7430" i="8"/>
  <c r="G7433" i="8"/>
  <c r="J7433" i="8" s="1"/>
  <c r="M7433" i="8" s="1"/>
  <c r="G7434" i="8"/>
  <c r="G7436" i="8"/>
  <c r="J7436" i="8" s="1"/>
  <c r="M7436" i="8" s="1"/>
  <c r="G7438" i="8"/>
  <c r="G7441" i="8"/>
  <c r="J7441" i="8" s="1"/>
  <c r="M7441" i="8" s="1"/>
  <c r="G7442" i="8"/>
  <c r="G7443" i="8"/>
  <c r="J7443" i="8" s="1"/>
  <c r="M7443" i="8" s="1"/>
  <c r="G7446" i="8"/>
  <c r="G7447" i="8"/>
  <c r="J7447" i="8" s="1"/>
  <c r="M7447" i="8" s="1"/>
  <c r="G7450" i="8"/>
  <c r="G7451" i="8"/>
  <c r="J7451" i="8" s="1"/>
  <c r="M7451" i="8" s="1"/>
  <c r="G7454" i="8"/>
  <c r="G7456" i="8"/>
  <c r="J7456" i="8" s="1"/>
  <c r="M7456" i="8" s="1"/>
  <c r="G7458" i="8"/>
  <c r="G7459" i="8"/>
  <c r="J7459" i="8" s="1"/>
  <c r="M7459" i="8" s="1"/>
  <c r="G7462" i="8"/>
  <c r="G7464" i="8"/>
  <c r="J7464" i="8" s="1"/>
  <c r="M7464" i="8" s="1"/>
  <c r="G7466" i="8"/>
  <c r="G7467" i="8"/>
  <c r="J7467" i="8" s="1"/>
  <c r="M7467" i="8" s="1"/>
  <c r="G7470" i="8"/>
  <c r="G7471" i="8"/>
  <c r="J7471" i="8" s="1"/>
  <c r="M7471" i="8" s="1"/>
  <c r="G7473" i="8"/>
  <c r="G7475" i="8"/>
  <c r="G7476" i="8"/>
  <c r="J7476" i="8" s="1"/>
  <c r="M7476" i="8" s="1"/>
  <c r="G7477" i="8"/>
  <c r="J7477" i="8" s="1"/>
  <c r="M7477" i="8" s="1"/>
  <c r="G7480" i="8"/>
  <c r="G7483" i="8"/>
  <c r="J7483" i="8" s="1"/>
  <c r="M7483" i="8" s="1"/>
  <c r="G7484" i="8"/>
  <c r="J7484" i="8" s="1"/>
  <c r="M7484" i="8" s="1"/>
  <c r="G7485" i="8"/>
  <c r="G7486" i="8"/>
  <c r="G7487" i="8"/>
  <c r="J7487" i="8" s="1"/>
  <c r="M7487" i="8" s="1"/>
  <c r="G7490" i="8"/>
  <c r="G7493" i="8"/>
  <c r="J7493" i="8" s="1"/>
  <c r="M7493" i="8" s="1"/>
  <c r="G7494" i="8"/>
  <c r="G7495" i="8"/>
  <c r="G7497" i="8"/>
  <c r="J7497" i="8" s="1"/>
  <c r="M7497" i="8" s="1"/>
  <c r="G7498" i="8"/>
  <c r="J7498" i="8" s="1"/>
  <c r="M7498" i="8" s="1"/>
  <c r="G7499" i="8"/>
  <c r="G7501" i="8"/>
  <c r="J7501" i="8" s="1"/>
  <c r="M7501" i="8" s="1"/>
  <c r="G7502" i="8"/>
  <c r="J7502" i="8" s="1"/>
  <c r="M7502" i="8" s="1"/>
  <c r="G7503" i="8"/>
  <c r="J7503" i="8" s="1"/>
  <c r="M7503" i="8" s="1"/>
  <c r="G7504" i="8"/>
  <c r="G7509" i="8"/>
  <c r="J7509" i="8" s="1"/>
  <c r="M7509" i="8" s="1"/>
  <c r="G7510" i="8"/>
  <c r="J7510" i="8" s="1"/>
  <c r="M7510" i="8" s="1"/>
  <c r="G7511" i="8"/>
  <c r="J7511" i="8" s="1"/>
  <c r="M7511" i="8" s="1"/>
  <c r="G7512" i="8"/>
  <c r="G7513" i="8"/>
  <c r="J7513" i="8" s="1"/>
  <c r="M7513" i="8" s="1"/>
  <c r="G7514" i="8"/>
  <c r="J7514" i="8" s="1"/>
  <c r="M7514" i="8" s="1"/>
  <c r="G7515" i="8"/>
  <c r="J7515" i="8" s="1"/>
  <c r="M7515" i="8" s="1"/>
  <c r="G7517" i="8"/>
  <c r="G7521" i="8"/>
  <c r="J7521" i="8" s="1"/>
  <c r="M7521" i="8" s="1"/>
  <c r="G7522" i="8"/>
  <c r="J7522" i="8" s="1"/>
  <c r="M7522" i="8" s="1"/>
  <c r="G7525" i="8"/>
  <c r="J7525" i="8" s="1"/>
  <c r="M7525" i="8" s="1"/>
  <c r="G7526" i="8"/>
  <c r="G7527" i="8"/>
  <c r="J7527" i="8" s="1"/>
  <c r="M7527" i="8" s="1"/>
  <c r="G7528" i="8"/>
  <c r="J7528" i="8" s="1"/>
  <c r="M7528" i="8" s="1"/>
  <c r="G7529" i="8"/>
  <c r="J7529" i="8" s="1"/>
  <c r="M7529" i="8" s="1"/>
  <c r="G7530" i="8"/>
  <c r="G7531" i="8"/>
  <c r="J7531" i="8" s="1"/>
  <c r="M7531" i="8" s="1"/>
  <c r="G7532" i="8"/>
  <c r="J7532" i="8" s="1"/>
  <c r="M7532" i="8" s="1"/>
  <c r="G7534" i="8"/>
  <c r="J7534" i="8" s="1"/>
  <c r="M7534" i="8" s="1"/>
  <c r="G7535" i="8"/>
  <c r="G7536" i="8"/>
  <c r="G7537" i="8"/>
  <c r="J7537" i="8" s="1"/>
  <c r="M7537" i="8" s="1"/>
  <c r="G7539" i="8"/>
  <c r="J7539" i="8" s="1"/>
  <c r="M7539" i="8" s="1"/>
  <c r="G7541" i="8"/>
  <c r="G7542" i="8"/>
  <c r="J7542" i="8" s="1"/>
  <c r="M7542" i="8" s="1"/>
  <c r="G7544" i="8"/>
  <c r="J7544" i="8" s="1"/>
  <c r="M7544" i="8" s="1"/>
  <c r="G7545" i="8"/>
  <c r="J7545" i="8" s="1"/>
  <c r="M7545" i="8" s="1"/>
  <c r="G7547" i="8"/>
  <c r="G7549" i="8"/>
  <c r="G7551" i="8"/>
  <c r="J7551" i="8" s="1"/>
  <c r="M7551" i="8" s="1"/>
  <c r="G7552" i="8"/>
  <c r="J7552" i="8" s="1"/>
  <c r="M7552" i="8" s="1"/>
  <c r="G7553" i="8"/>
  <c r="G7554" i="8"/>
  <c r="J7554" i="8" s="1"/>
  <c r="M7554" i="8" s="1"/>
  <c r="G7555" i="8"/>
  <c r="J7555" i="8" s="1"/>
  <c r="M7555" i="8" s="1"/>
  <c r="G7556" i="8"/>
  <c r="G7557" i="8"/>
  <c r="G7558" i="8"/>
  <c r="G7563" i="8"/>
  <c r="J7563" i="8" s="1"/>
  <c r="M7563" i="8" s="1"/>
  <c r="G7564" i="8"/>
  <c r="J7564" i="8" s="1"/>
  <c r="M7564" i="8" s="1"/>
  <c r="G7565" i="8"/>
  <c r="G7566" i="8"/>
  <c r="J7566" i="8" s="1"/>
  <c r="M7566" i="8" s="1"/>
  <c r="G7567" i="8"/>
  <c r="J7567" i="8" s="1"/>
  <c r="M7567" i="8" s="1"/>
  <c r="G7568" i="8"/>
  <c r="J7568" i="8" s="1"/>
  <c r="M7568" i="8" s="1"/>
  <c r="G7570" i="8"/>
  <c r="G7571" i="8"/>
  <c r="J7571" i="8" s="1"/>
  <c r="M7571" i="8" s="1"/>
  <c r="G7572" i="8"/>
  <c r="J7572" i="8" s="1"/>
  <c r="M7572" i="8" s="1"/>
  <c r="G7573" i="8"/>
  <c r="J7573" i="8" s="1"/>
  <c r="M7573" i="8" s="1"/>
  <c r="G7575" i="8"/>
  <c r="G7576" i="8"/>
  <c r="G7578" i="8"/>
  <c r="J7578" i="8" s="1"/>
  <c r="M7578" i="8" s="1"/>
  <c r="G7579" i="8"/>
  <c r="J7579" i="8" s="1"/>
  <c r="M7579" i="8" s="1"/>
  <c r="G7580" i="8"/>
  <c r="G7582" i="8"/>
  <c r="J7582" i="8" s="1"/>
  <c r="M7582" i="8" s="1"/>
  <c r="G7583" i="8"/>
  <c r="J7583" i="8" s="1"/>
  <c r="M7583" i="8" s="1"/>
  <c r="G7587" i="8"/>
  <c r="J7587" i="8" s="1"/>
  <c r="M7587" i="8" s="1"/>
  <c r="G7588" i="8"/>
  <c r="G7589" i="8"/>
  <c r="J7589" i="8" s="1"/>
  <c r="M7589" i="8" s="1"/>
  <c r="G7591" i="8"/>
  <c r="J7591" i="8" s="1"/>
  <c r="M7591" i="8" s="1"/>
  <c r="G7592" i="8"/>
  <c r="J7592" i="8" s="1"/>
  <c r="M7592" i="8" s="1"/>
  <c r="G7593" i="8"/>
  <c r="G7594" i="8"/>
  <c r="G7595" i="8"/>
  <c r="J7595" i="8" s="1"/>
  <c r="M7595" i="8" s="1"/>
  <c r="G7596" i="8"/>
  <c r="G7597" i="8"/>
  <c r="G7598" i="8"/>
  <c r="J7598" i="8" s="1"/>
  <c r="M7598" i="8" s="1"/>
  <c r="G7600" i="8"/>
  <c r="J7600" i="8" s="1"/>
  <c r="M7600" i="8" s="1"/>
  <c r="G7602" i="8"/>
  <c r="J7602" i="8" s="1"/>
  <c r="M7602" i="8" s="1"/>
  <c r="G7603" i="8"/>
  <c r="G7605" i="8"/>
  <c r="J7605" i="8" s="1"/>
  <c r="M7605" i="8" s="1"/>
  <c r="G7607" i="8"/>
  <c r="J7607" i="8" s="1"/>
  <c r="M7607" i="8" s="1"/>
  <c r="G7608" i="8"/>
  <c r="J7608" i="8" s="1"/>
  <c r="M7608" i="8" s="1"/>
  <c r="G7609" i="8"/>
  <c r="G7611" i="8"/>
  <c r="J7611" i="8" s="1"/>
  <c r="M7611" i="8" s="1"/>
  <c r="G7612" i="8"/>
  <c r="J7612" i="8" s="1"/>
  <c r="M7612" i="8" s="1"/>
  <c r="G7613" i="8"/>
  <c r="J7613" i="8" s="1"/>
  <c r="M7613" i="8" s="1"/>
  <c r="G7614" i="8"/>
  <c r="G7616" i="8"/>
  <c r="G7617" i="8"/>
  <c r="J7617" i="8" s="1"/>
  <c r="M7617" i="8" s="1"/>
  <c r="G7619" i="8"/>
  <c r="J7619" i="8" s="1"/>
  <c r="M7619" i="8" s="1"/>
  <c r="G7620" i="8"/>
  <c r="G7621" i="8"/>
  <c r="J7621" i="8" s="1"/>
  <c r="M7621" i="8" s="1"/>
  <c r="G7622" i="8"/>
  <c r="J7622" i="8" s="1"/>
  <c r="M7622" i="8" s="1"/>
  <c r="G7623" i="8"/>
  <c r="J7623" i="8" s="1"/>
  <c r="M7623" i="8" s="1"/>
  <c r="G7624" i="8"/>
  <c r="G7626" i="8"/>
  <c r="G7627" i="8"/>
  <c r="J7627" i="8" s="1"/>
  <c r="M7627" i="8" s="1"/>
  <c r="G7628" i="8"/>
  <c r="J7628" i="8" s="1"/>
  <c r="M7628" i="8" s="1"/>
  <c r="G7631" i="8"/>
  <c r="G7633" i="8"/>
  <c r="J7633" i="8" s="1"/>
  <c r="M7633" i="8" s="1"/>
  <c r="G7634" i="8"/>
  <c r="J7634" i="8" s="1"/>
  <c r="M7634" i="8" s="1"/>
  <c r="G7636" i="8"/>
  <c r="G7637" i="8"/>
  <c r="G7638" i="8"/>
  <c r="J7638" i="8" s="1"/>
  <c r="M7638" i="8" s="1"/>
  <c r="G7643" i="8"/>
  <c r="J7643" i="8" s="1"/>
  <c r="M7643" i="8" s="1"/>
  <c r="G7645" i="8"/>
  <c r="J7645" i="8" s="1"/>
  <c r="M7645" i="8" s="1"/>
  <c r="G7646" i="8"/>
  <c r="G7647" i="8"/>
  <c r="J7647" i="8" s="1"/>
  <c r="M7647" i="8" s="1"/>
  <c r="G7648" i="8"/>
  <c r="J7648" i="8" s="1"/>
  <c r="M7648" i="8" s="1"/>
  <c r="G7649" i="8"/>
  <c r="J7649" i="8" s="1"/>
  <c r="M7649" i="8" s="1"/>
  <c r="G7650" i="8"/>
  <c r="G7651" i="8"/>
  <c r="J7651" i="8" s="1"/>
  <c r="M7651" i="8" s="1"/>
  <c r="G7652" i="8"/>
  <c r="J7652" i="8" s="1"/>
  <c r="M7652" i="8" s="1"/>
  <c r="G7653" i="8"/>
  <c r="J7653" i="8" s="1"/>
  <c r="M7653" i="8" s="1"/>
  <c r="G7654" i="8"/>
  <c r="G7656" i="8"/>
  <c r="G7657" i="8"/>
  <c r="J7657" i="8" s="1"/>
  <c r="M7657" i="8" s="1"/>
  <c r="G7658" i="8"/>
  <c r="J7658" i="8" s="1"/>
  <c r="M7658" i="8" s="1"/>
  <c r="G7659" i="8"/>
  <c r="G7660" i="8"/>
  <c r="J7660" i="8" s="1"/>
  <c r="M7660" i="8" s="1"/>
  <c r="G7662" i="8"/>
  <c r="J7662" i="8" s="1"/>
  <c r="M7662" i="8" s="1"/>
  <c r="G7663" i="8"/>
  <c r="J7663" i="8" s="1"/>
  <c r="M7663" i="8" s="1"/>
  <c r="G7664" i="8"/>
  <c r="G7666" i="8"/>
  <c r="J7666" i="8" s="1"/>
  <c r="M7666" i="8" s="1"/>
  <c r="G7667" i="8"/>
  <c r="J7667" i="8" s="1"/>
  <c r="M7667" i="8" s="1"/>
  <c r="G7668" i="8"/>
  <c r="J7668" i="8" s="1"/>
  <c r="M7668" i="8" s="1"/>
  <c r="G7669" i="8"/>
  <c r="G7671" i="8"/>
  <c r="J7671" i="8" s="1"/>
  <c r="M7671" i="8" s="1"/>
  <c r="G7675" i="8"/>
  <c r="J7675" i="8" s="1"/>
  <c r="M7675" i="8" s="1"/>
  <c r="G7676" i="8"/>
  <c r="G7677" i="8"/>
  <c r="G7678" i="8"/>
  <c r="J7678" i="8" s="1"/>
  <c r="M7678" i="8" s="1"/>
  <c r="G7679" i="8"/>
  <c r="J7679" i="8" s="1"/>
  <c r="M7679" i="8" s="1"/>
  <c r="G7682" i="8"/>
  <c r="J7682" i="8" s="1"/>
  <c r="M7682" i="8" s="1"/>
  <c r="G7685" i="8"/>
  <c r="G7687" i="8"/>
  <c r="J7687" i="8" s="1"/>
  <c r="M7687" i="8" s="1"/>
  <c r="G7688" i="8"/>
  <c r="J7688" i="8" s="1"/>
  <c r="M7688" i="8" s="1"/>
  <c r="G7689" i="8"/>
  <c r="J7689" i="8" s="1"/>
  <c r="M7689" i="8" s="1"/>
  <c r="G7690" i="8"/>
  <c r="G7692" i="8"/>
  <c r="J7692" i="8" s="1"/>
  <c r="M7692" i="8" s="1"/>
  <c r="G7693" i="8"/>
  <c r="J7693" i="8" s="1"/>
  <c r="M7693" i="8" s="1"/>
  <c r="G7694" i="8"/>
  <c r="J7694" i="8" s="1"/>
  <c r="M7694" i="8" s="1"/>
  <c r="G7695" i="8"/>
  <c r="G7696" i="8"/>
  <c r="G7697" i="8"/>
  <c r="J7697" i="8" s="1"/>
  <c r="M7697" i="8" s="1"/>
  <c r="G7699" i="8"/>
  <c r="J7699" i="8" s="1"/>
  <c r="M7699" i="8" s="1"/>
  <c r="G7700" i="8"/>
  <c r="G7701" i="8"/>
  <c r="J7701" i="8" s="1"/>
  <c r="M7701" i="8" s="1"/>
  <c r="G7702" i="8"/>
  <c r="J7702" i="8" s="1"/>
  <c r="M7702" i="8" s="1"/>
  <c r="G7703" i="8"/>
  <c r="J7703" i="8" s="1"/>
  <c r="M7703" i="8" s="1"/>
  <c r="G7704" i="8"/>
  <c r="G7705" i="8"/>
  <c r="J7705" i="8" s="1"/>
  <c r="M7705" i="8" s="1"/>
  <c r="G7708" i="8"/>
  <c r="J7708" i="8" s="1"/>
  <c r="M7708" i="8" s="1"/>
  <c r="G7710" i="8"/>
  <c r="J7710" i="8" s="1"/>
  <c r="M7710" i="8" s="1"/>
  <c r="G7711" i="8"/>
  <c r="G7712" i="8"/>
  <c r="J7712" i="8" s="1"/>
  <c r="M7712" i="8" s="1"/>
  <c r="G7713" i="8"/>
  <c r="J7713" i="8" s="1"/>
  <c r="M7713" i="8" s="1"/>
  <c r="G7714" i="8"/>
  <c r="J7714" i="8" s="1"/>
  <c r="M7714" i="8" s="1"/>
  <c r="G7715" i="8"/>
  <c r="G7716" i="8"/>
  <c r="J7716" i="8" s="1"/>
  <c r="M7716" i="8" s="1"/>
  <c r="G7717" i="8"/>
  <c r="J7717" i="8" s="1"/>
  <c r="M7717" i="8" s="1"/>
  <c r="G7718" i="8"/>
  <c r="J7718" i="8" s="1"/>
  <c r="M7718" i="8" s="1"/>
  <c r="G7720" i="8"/>
  <c r="G7721" i="8"/>
  <c r="J7721" i="8" s="1"/>
  <c r="M7721" i="8" s="1"/>
  <c r="G7722" i="8"/>
  <c r="J7722" i="8" s="1"/>
  <c r="M7722" i="8" s="1"/>
  <c r="G7723" i="8"/>
  <c r="J7723" i="8" s="1"/>
  <c r="M7723" i="8" s="1"/>
  <c r="G7724" i="8"/>
  <c r="G7725" i="8"/>
  <c r="J7725" i="8" s="1"/>
  <c r="M7725" i="8" s="1"/>
  <c r="G7726" i="8"/>
  <c r="J7726" i="8" s="1"/>
  <c r="M7726" i="8" s="1"/>
  <c r="G7728" i="8"/>
  <c r="J7728" i="8" s="1"/>
  <c r="M7728" i="8" s="1"/>
  <c r="G7729" i="8"/>
  <c r="G7730" i="8"/>
  <c r="J7730" i="8" s="1"/>
  <c r="M7730" i="8" s="1"/>
  <c r="G7731" i="8"/>
  <c r="J7731" i="8" s="1"/>
  <c r="M7731" i="8" s="1"/>
  <c r="G7733" i="8"/>
  <c r="J7733" i="8" s="1"/>
  <c r="M7733" i="8" s="1"/>
  <c r="G7734" i="8"/>
  <c r="G7735" i="8"/>
  <c r="J7735" i="8" s="1"/>
  <c r="M7735" i="8" s="1"/>
  <c r="G7736" i="8"/>
  <c r="J7736" i="8" s="1"/>
  <c r="M7736" i="8" s="1"/>
  <c r="G7739" i="8"/>
  <c r="J7739" i="8" s="1"/>
  <c r="M7739" i="8" s="1"/>
  <c r="G7740" i="8"/>
  <c r="G7741" i="8"/>
  <c r="J7741" i="8" s="1"/>
  <c r="M7741" i="8" s="1"/>
  <c r="G7743" i="8"/>
  <c r="J7743" i="8" s="1"/>
  <c r="M7743" i="8" s="1"/>
  <c r="G7744" i="8"/>
  <c r="J7744" i="8" s="1"/>
  <c r="M7744" i="8" s="1"/>
  <c r="G7746" i="8"/>
  <c r="G7747" i="8"/>
  <c r="J7747" i="8" s="1"/>
  <c r="M7747" i="8" s="1"/>
  <c r="G7748" i="8"/>
  <c r="J7748" i="8" s="1"/>
  <c r="M7748" i="8" s="1"/>
  <c r="G7749" i="8"/>
  <c r="J7749" i="8" s="1"/>
  <c r="M7749" i="8" s="1"/>
  <c r="G7750" i="8"/>
  <c r="G7751" i="8"/>
  <c r="J7751" i="8" s="1"/>
  <c r="M7751" i="8" s="1"/>
  <c r="G7752" i="8"/>
  <c r="J7752" i="8" s="1"/>
  <c r="M7752" i="8" s="1"/>
  <c r="G7753" i="8"/>
  <c r="J7753" i="8" s="1"/>
  <c r="M7753" i="8" s="1"/>
  <c r="G7754" i="8"/>
  <c r="G7755" i="8"/>
  <c r="J7755" i="8" s="1"/>
  <c r="M7755" i="8" s="1"/>
  <c r="G7756" i="8"/>
  <c r="J7756" i="8" s="1"/>
  <c r="M7756" i="8" s="1"/>
  <c r="G7758" i="8"/>
  <c r="J7758" i="8" s="1"/>
  <c r="M7758" i="8" s="1"/>
  <c r="G7760" i="8"/>
  <c r="G7761" i="8"/>
  <c r="J7761" i="8" s="1"/>
  <c r="M7761" i="8" s="1"/>
  <c r="G7762" i="8"/>
  <c r="G7763" i="8"/>
  <c r="J7763" i="8" s="1"/>
  <c r="M7763" i="8" s="1"/>
  <c r="G7764" i="8"/>
  <c r="G7765" i="8"/>
  <c r="J7765" i="8" s="1"/>
  <c r="M7765" i="8" s="1"/>
  <c r="G7766" i="8"/>
  <c r="J7766" i="8" s="1"/>
  <c r="M7766" i="8" s="1"/>
  <c r="G7767" i="8"/>
  <c r="J7767" i="8" s="1"/>
  <c r="M7767" i="8" s="1"/>
  <c r="G7768" i="8"/>
  <c r="G7769" i="8"/>
  <c r="J7769" i="8" s="1"/>
  <c r="M7769" i="8" s="1"/>
  <c r="G7770" i="8"/>
  <c r="J7770" i="8" s="1"/>
  <c r="M7770" i="8" s="1"/>
  <c r="G7774" i="8"/>
  <c r="J7774" i="8" s="1"/>
  <c r="M7774" i="8" s="1"/>
  <c r="G7777" i="8"/>
  <c r="G7778" i="8"/>
  <c r="J7778" i="8" s="1"/>
  <c r="M7778" i="8" s="1"/>
  <c r="G7779" i="8"/>
  <c r="J7779" i="8" s="1"/>
  <c r="M7779" i="8" s="1"/>
  <c r="G7782" i="8"/>
  <c r="J7782" i="8" s="1"/>
  <c r="M7782" i="8" s="1"/>
  <c r="G7784" i="8"/>
  <c r="G7786" i="8"/>
  <c r="J7786" i="8" s="1"/>
  <c r="M7786" i="8" s="1"/>
  <c r="G7787" i="8"/>
  <c r="G7788" i="8"/>
  <c r="J7788" i="8" s="1"/>
  <c r="M7788" i="8" s="1"/>
  <c r="G7791" i="8"/>
  <c r="G7792" i="8"/>
  <c r="J7792" i="8" s="1"/>
  <c r="M7792" i="8" s="1"/>
  <c r="G7793" i="8"/>
  <c r="J7793" i="8" s="1"/>
  <c r="M7793" i="8" s="1"/>
  <c r="G7796" i="8"/>
  <c r="G7799" i="8"/>
  <c r="G7800" i="8"/>
  <c r="G7801" i="8"/>
  <c r="G7803" i="8"/>
  <c r="J7803" i="8" s="1"/>
  <c r="M7803" i="8" s="1"/>
  <c r="G7804" i="8"/>
  <c r="G7806" i="8"/>
  <c r="G7807" i="8"/>
  <c r="J7807" i="8" s="1"/>
  <c r="M7807" i="8" s="1"/>
  <c r="G7808" i="8"/>
  <c r="J7808" i="8" s="1"/>
  <c r="M7808" i="8" s="1"/>
  <c r="G7811" i="8"/>
  <c r="G7813" i="8"/>
  <c r="J7813" i="8" s="1"/>
  <c r="M7813" i="8" s="1"/>
  <c r="G7814" i="8"/>
  <c r="J7814" i="8" s="1"/>
  <c r="M7814" i="8" s="1"/>
  <c r="G7816" i="8"/>
  <c r="G7819" i="8"/>
  <c r="G7820" i="8"/>
  <c r="J7820" i="8" s="1"/>
  <c r="M7820" i="8" s="1"/>
  <c r="G7821" i="8"/>
  <c r="G7822" i="8"/>
  <c r="J7822" i="8" s="1"/>
  <c r="M7822" i="8" s="1"/>
  <c r="G7824" i="8"/>
  <c r="G7826" i="8"/>
  <c r="G7829" i="8"/>
  <c r="J7829" i="8" s="1"/>
  <c r="M7829" i="8" s="1"/>
  <c r="G7830" i="8"/>
  <c r="G7832" i="8"/>
  <c r="G7833" i="8"/>
  <c r="J7833" i="8" s="1"/>
  <c r="M7833" i="8" s="1"/>
  <c r="G7834" i="8"/>
  <c r="J7834" i="8" s="1"/>
  <c r="M7834" i="8" s="1"/>
  <c r="G7836" i="8"/>
  <c r="J7836" i="8" s="1"/>
  <c r="M7836" i="8" s="1"/>
  <c r="G7837" i="8"/>
  <c r="G7838" i="8"/>
  <c r="J7838" i="8" s="1"/>
  <c r="M7838" i="8" s="1"/>
  <c r="G7841" i="8"/>
  <c r="G7842" i="8"/>
  <c r="J7842" i="8" s="1"/>
  <c r="M7842" i="8" s="1"/>
  <c r="G7844" i="8"/>
  <c r="G7845" i="8"/>
  <c r="J7845" i="8" s="1"/>
  <c r="M7845" i="8" s="1"/>
  <c r="G7847" i="8"/>
  <c r="G7848" i="8"/>
  <c r="J7848" i="8" s="1"/>
  <c r="M7848" i="8" s="1"/>
  <c r="G7851" i="8"/>
  <c r="G7853" i="8"/>
  <c r="G7854" i="8"/>
  <c r="G7856" i="8"/>
  <c r="J7856" i="8" s="1"/>
  <c r="M7856" i="8" s="1"/>
  <c r="G7857" i="8"/>
  <c r="G7858" i="8"/>
  <c r="J7858" i="8" s="1"/>
  <c r="M7858" i="8" s="1"/>
  <c r="G7860" i="8"/>
  <c r="G7861" i="8"/>
  <c r="J7861" i="8" s="1"/>
  <c r="M7861" i="8" s="1"/>
  <c r="G7864" i="8"/>
  <c r="G7866" i="8"/>
  <c r="J7866" i="8" s="1"/>
  <c r="M7866" i="8" s="1"/>
  <c r="G7868" i="8"/>
  <c r="G7870" i="8"/>
  <c r="J7870" i="8" s="1"/>
  <c r="M7870" i="8" s="1"/>
  <c r="G7871" i="8"/>
  <c r="G7872" i="8"/>
  <c r="J7872" i="8" s="1"/>
  <c r="M7872" i="8" s="1"/>
  <c r="G7874" i="8"/>
  <c r="G7876" i="8"/>
  <c r="J7876" i="8" s="1"/>
  <c r="M7876" i="8" s="1"/>
  <c r="G7877" i="8"/>
  <c r="G7878" i="8"/>
  <c r="J7878" i="8" s="1"/>
  <c r="M7878" i="8" s="1"/>
  <c r="G7880" i="8"/>
  <c r="G7881" i="8"/>
  <c r="J7881" i="8" s="1"/>
  <c r="M7881" i="8" s="1"/>
  <c r="G7883" i="8"/>
  <c r="G7884" i="8"/>
  <c r="G7886" i="8"/>
  <c r="G7888" i="8"/>
  <c r="J7888" i="8" s="1"/>
  <c r="M7888" i="8" s="1"/>
  <c r="G7889" i="8"/>
  <c r="G7891" i="8"/>
  <c r="J7891" i="8" s="1"/>
  <c r="M7891" i="8" s="1"/>
  <c r="G7892" i="8"/>
  <c r="G7894" i="8"/>
  <c r="J7894" i="8" s="1"/>
  <c r="M7894" i="8" s="1"/>
  <c r="G7895" i="8"/>
  <c r="G7896" i="8"/>
  <c r="G7899" i="8"/>
  <c r="J7899" i="8" s="1"/>
  <c r="M7899" i="8" s="1"/>
  <c r="G7900" i="8"/>
  <c r="J7900" i="8" s="1"/>
  <c r="M7900" i="8" s="1"/>
  <c r="G7901" i="8"/>
  <c r="G7902" i="8"/>
  <c r="J7902" i="8" s="1"/>
  <c r="M7902" i="8" s="1"/>
  <c r="G7905" i="8"/>
  <c r="J7905" i="8" s="1"/>
  <c r="M7905" i="8" s="1"/>
  <c r="G7906" i="8"/>
  <c r="G7908" i="8"/>
  <c r="G7910" i="8"/>
  <c r="J7910" i="8" s="1"/>
  <c r="M7910" i="8" s="1"/>
  <c r="G7911" i="8"/>
  <c r="G7914" i="8"/>
  <c r="J7914" i="8" s="1"/>
  <c r="M7914" i="8" s="1"/>
  <c r="G7915" i="8"/>
  <c r="G7916" i="8"/>
  <c r="G7918" i="8"/>
  <c r="J7918" i="8" s="1"/>
  <c r="M7918" i="8" s="1"/>
  <c r="G7920" i="8"/>
  <c r="J7920" i="8" s="1"/>
  <c r="M7920" i="8" s="1"/>
  <c r="G7921" i="8"/>
  <c r="G7924" i="8"/>
  <c r="J7924" i="8" s="1"/>
  <c r="M7924" i="8" s="1"/>
  <c r="G7925" i="8"/>
  <c r="J7925" i="8" s="1"/>
  <c r="M7925" i="8" s="1"/>
  <c r="G7926" i="8"/>
  <c r="G7928" i="8"/>
  <c r="G7929" i="8"/>
  <c r="J7929" i="8" s="1"/>
  <c r="M7929" i="8" s="1"/>
  <c r="G7931" i="8"/>
  <c r="G7932" i="8"/>
  <c r="J7932" i="8" s="1"/>
  <c r="M7932" i="8" s="1"/>
  <c r="G7933" i="8"/>
  <c r="G7936" i="8"/>
  <c r="G7939" i="8"/>
  <c r="J7939" i="8" s="1"/>
  <c r="M7939" i="8" s="1"/>
  <c r="G7940" i="8"/>
  <c r="J7940" i="8" s="1"/>
  <c r="M7940" i="8" s="1"/>
  <c r="G7941" i="8"/>
  <c r="G7943" i="8"/>
  <c r="J7943" i="8" s="1"/>
  <c r="M7943" i="8" s="1"/>
  <c r="G7945" i="8"/>
  <c r="J7945" i="8" s="1"/>
  <c r="M7945" i="8" s="1"/>
  <c r="G7946" i="8"/>
  <c r="G7948" i="8"/>
  <c r="G7950" i="8"/>
  <c r="G7951" i="8"/>
  <c r="J7951" i="8" s="1"/>
  <c r="M7951" i="8" s="1"/>
  <c r="G7952" i="8"/>
  <c r="J7952" i="8" s="1"/>
  <c r="M7952" i="8" s="1"/>
  <c r="G7955" i="8"/>
  <c r="G7957" i="8"/>
  <c r="J7957" i="8" s="1"/>
  <c r="M7957" i="8" s="1"/>
  <c r="G7959" i="8"/>
  <c r="J7959" i="8" s="1"/>
  <c r="M7959" i="8" s="1"/>
  <c r="G7960" i="8"/>
  <c r="G7961" i="8"/>
  <c r="G7963" i="8"/>
  <c r="J7963" i="8" s="1"/>
  <c r="M7963" i="8" s="1"/>
  <c r="G7965" i="8"/>
  <c r="G7968" i="8"/>
  <c r="J7968" i="8" s="1"/>
  <c r="M7968" i="8" s="1"/>
  <c r="G7969" i="8"/>
  <c r="G7970" i="8"/>
  <c r="G7972" i="8"/>
  <c r="J7972" i="8" s="1"/>
  <c r="M7972" i="8" s="1"/>
  <c r="G7974" i="8"/>
  <c r="J7974" i="8" s="1"/>
  <c r="M7974" i="8" s="1"/>
  <c r="G7975" i="8"/>
  <c r="G7976" i="8"/>
  <c r="J7976" i="8" s="1"/>
  <c r="M7976" i="8" s="1"/>
  <c r="G7977" i="8"/>
  <c r="J7977" i="8" s="1"/>
  <c r="M7977" i="8" s="1"/>
  <c r="G7980" i="8"/>
  <c r="J7980" i="8" s="1"/>
  <c r="M7980" i="8" s="1"/>
  <c r="G7981" i="8"/>
  <c r="G7982" i="8"/>
  <c r="J7982" i="8" s="1"/>
  <c r="M7982" i="8" s="1"/>
  <c r="G7983" i="8"/>
  <c r="G7984" i="8"/>
  <c r="J7984" i="8" s="1"/>
  <c r="M7984" i="8" s="1"/>
  <c r="G7992" i="8"/>
  <c r="G7993" i="8"/>
  <c r="J7993" i="8" s="1"/>
  <c r="M7993" i="8" s="1"/>
  <c r="G7994" i="8"/>
  <c r="J7994" i="8" s="1"/>
  <c r="M7994" i="8" s="1"/>
  <c r="G7995" i="8"/>
  <c r="J7995" i="8" s="1"/>
  <c r="M7995" i="8" s="1"/>
  <c r="G7997" i="8"/>
  <c r="G7998" i="8"/>
  <c r="J7998" i="8" s="1"/>
  <c r="M7998" i="8" s="1"/>
  <c r="G7999" i="8"/>
  <c r="J7999" i="8" s="1"/>
  <c r="M7999" i="8" s="1"/>
  <c r="G8000" i="8"/>
  <c r="J8000" i="8" s="1"/>
  <c r="M8000" i="8" s="1"/>
  <c r="G8001" i="8"/>
  <c r="G8002" i="8"/>
  <c r="J8002" i="8" s="1"/>
  <c r="M8002" i="8" s="1"/>
  <c r="G8003" i="8"/>
  <c r="J8003" i="8" s="1"/>
  <c r="M8003" i="8" s="1"/>
  <c r="G8004" i="8"/>
  <c r="J8004" i="8" s="1"/>
  <c r="M8004" i="8" s="1"/>
  <c r="G8006" i="8"/>
  <c r="G8007" i="8"/>
  <c r="G8008" i="8"/>
  <c r="J8008" i="8" s="1"/>
  <c r="M8008" i="8" s="1"/>
  <c r="G8009" i="8"/>
  <c r="J8009" i="8" s="1"/>
  <c r="M8009" i="8" s="1"/>
  <c r="G8011" i="8"/>
  <c r="G8015" i="8"/>
  <c r="J8015" i="8" s="1"/>
  <c r="M8015" i="8" s="1"/>
  <c r="G8017" i="8"/>
  <c r="J8017" i="8" s="1"/>
  <c r="M8017" i="8" s="1"/>
  <c r="G8020" i="8"/>
  <c r="J8020" i="8" s="1"/>
  <c r="M8020" i="8" s="1"/>
  <c r="G8022" i="8"/>
  <c r="G8023" i="8"/>
  <c r="J8023" i="8" s="1"/>
  <c r="M8023" i="8" s="1"/>
  <c r="G8025" i="8"/>
  <c r="J8025" i="8" s="1"/>
  <c r="M8025" i="8" s="1"/>
  <c r="G8026" i="8"/>
  <c r="J8026" i="8" s="1"/>
  <c r="M8026" i="8" s="1"/>
  <c r="G8027" i="8"/>
  <c r="G8028" i="8"/>
  <c r="J8028" i="8" s="1"/>
  <c r="M8028" i="8" s="1"/>
  <c r="G8029" i="8"/>
  <c r="J8029" i="8" s="1"/>
  <c r="M8029" i="8" s="1"/>
  <c r="G8030" i="8"/>
  <c r="J8030" i="8" s="1"/>
  <c r="M8030" i="8" s="1"/>
  <c r="G8031" i="8"/>
  <c r="G8032" i="8"/>
  <c r="J8032" i="8" s="1"/>
  <c r="M8032" i="8" s="1"/>
  <c r="G8033" i="8"/>
  <c r="J8033" i="8" s="1"/>
  <c r="M8033" i="8" s="1"/>
  <c r="G8035" i="8"/>
  <c r="J8035" i="8" s="1"/>
  <c r="M8035" i="8" s="1"/>
  <c r="G8036" i="8"/>
  <c r="G8037" i="8"/>
  <c r="J8037" i="8" s="1"/>
  <c r="M8037" i="8" s="1"/>
  <c r="G8042" i="8"/>
  <c r="J8042" i="8" s="1"/>
  <c r="M8042" i="8" s="1"/>
  <c r="G8045" i="8"/>
  <c r="J8045" i="8" s="1"/>
  <c r="M8045" i="8" s="1"/>
  <c r="G8048" i="8"/>
  <c r="G8049" i="8"/>
  <c r="J8049" i="8" s="1"/>
  <c r="M8049" i="8" s="1"/>
  <c r="G8050" i="8"/>
  <c r="J8050" i="8" s="1"/>
  <c r="M8050" i="8" s="1"/>
  <c r="G8051" i="8"/>
  <c r="J8051" i="8" s="1"/>
  <c r="M8051" i="8" s="1"/>
  <c r="G8052" i="8"/>
  <c r="G8053" i="8"/>
  <c r="J8053" i="8" s="1"/>
  <c r="M8053" i="8" s="1"/>
  <c r="G8054" i="8"/>
  <c r="J8054" i="8" s="1"/>
  <c r="M8054" i="8" s="1"/>
  <c r="G8055" i="8"/>
  <c r="G8056" i="8"/>
  <c r="G8057" i="8"/>
  <c r="J8057" i="8" s="1"/>
  <c r="M8057" i="8" s="1"/>
  <c r="G8063" i="8"/>
  <c r="J8063" i="8" s="1"/>
  <c r="M8063" i="8" s="1"/>
  <c r="G8065" i="8"/>
  <c r="J8065" i="8" s="1"/>
  <c r="M8065" i="8" s="1"/>
  <c r="G8066" i="8"/>
  <c r="G8068" i="8"/>
  <c r="J8068" i="8" s="1"/>
  <c r="M8068" i="8" s="1"/>
  <c r="G8069" i="8"/>
  <c r="J8069" i="8" s="1"/>
  <c r="M8069" i="8" s="1"/>
  <c r="G8070" i="8"/>
  <c r="J8070" i="8" s="1"/>
  <c r="M8070" i="8" s="1"/>
  <c r="G8071" i="8"/>
  <c r="G8072" i="8"/>
  <c r="J8072" i="8" s="1"/>
  <c r="M8072" i="8" s="1"/>
  <c r="G8073" i="8"/>
  <c r="J8073" i="8" s="1"/>
  <c r="M8073" i="8" s="1"/>
  <c r="G8075" i="8"/>
  <c r="J8075" i="8" s="1"/>
  <c r="M8075" i="8" s="1"/>
  <c r="G8077" i="8"/>
  <c r="G8078" i="8"/>
  <c r="J8078" i="8" s="1"/>
  <c r="M8078" i="8" s="1"/>
  <c r="G8079" i="8"/>
  <c r="G8080" i="8"/>
  <c r="J8080" i="8" s="1"/>
  <c r="M8080" i="8" s="1"/>
  <c r="G8081" i="8"/>
  <c r="G8083" i="8"/>
  <c r="J8083" i="8" s="1"/>
  <c r="M8083" i="8" s="1"/>
  <c r="G8086" i="8"/>
  <c r="G8087" i="8"/>
  <c r="J8087" i="8" s="1"/>
  <c r="M8087" i="8" s="1"/>
  <c r="G8090" i="8"/>
  <c r="G8091" i="8"/>
  <c r="J8091" i="8" s="1"/>
  <c r="M8091" i="8" s="1"/>
  <c r="G8092" i="8"/>
  <c r="J8092" i="8" s="1"/>
  <c r="M8092" i="8" s="1"/>
  <c r="G8094" i="8"/>
  <c r="J8094" i="8" s="1"/>
  <c r="M8094" i="8" s="1"/>
  <c r="G8095" i="8"/>
  <c r="G8099" i="8"/>
  <c r="G8101" i="8"/>
  <c r="J8101" i="8" s="1"/>
  <c r="M8101" i="8" s="1"/>
  <c r="G8102" i="8"/>
  <c r="J8102" i="8" s="1"/>
  <c r="M8102" i="8" s="1"/>
  <c r="G8104" i="8"/>
  <c r="G8106" i="8"/>
  <c r="J8106" i="8" s="1"/>
  <c r="M8106" i="8" s="1"/>
  <c r="G8107" i="8"/>
  <c r="J8107" i="8" s="1"/>
  <c r="M8107" i="8" s="1"/>
  <c r="G8108" i="8"/>
  <c r="J8108" i="8" s="1"/>
  <c r="M8108" i="8" s="1"/>
  <c r="G8109" i="8"/>
  <c r="G8110" i="8"/>
  <c r="J8110" i="8" s="1"/>
  <c r="M8110" i="8" s="1"/>
  <c r="G8112" i="8"/>
  <c r="J8112" i="8" s="1"/>
  <c r="M8112" i="8" s="1"/>
  <c r="G8113" i="8"/>
  <c r="J8113" i="8" s="1"/>
  <c r="M8113" i="8" s="1"/>
  <c r="G8114" i="8"/>
  <c r="G8115" i="8"/>
  <c r="J8115" i="8" s="1"/>
  <c r="M8115" i="8" s="1"/>
  <c r="G8116" i="8"/>
  <c r="J8116" i="8" s="1"/>
  <c r="M8116" i="8" s="1"/>
  <c r="G8117" i="8"/>
  <c r="J8117" i="8" s="1"/>
  <c r="M8117" i="8" s="1"/>
  <c r="G8119" i="8"/>
  <c r="G8120" i="8"/>
  <c r="J8120" i="8" s="1"/>
  <c r="M8120" i="8" s="1"/>
  <c r="G8121" i="8"/>
  <c r="J8121" i="8" s="1"/>
  <c r="M8121" i="8" s="1"/>
  <c r="G8125" i="8"/>
  <c r="J8125" i="8" s="1"/>
  <c r="M8125" i="8" s="1"/>
  <c r="G8126" i="8"/>
  <c r="G8128" i="8"/>
  <c r="J8128" i="8" s="1"/>
  <c r="M8128" i="8" s="1"/>
  <c r="G8130" i="8"/>
  <c r="J8130" i="8" s="1"/>
  <c r="M8130" i="8" s="1"/>
  <c r="G8131" i="8"/>
  <c r="J8131" i="8" s="1"/>
  <c r="M8131" i="8" s="1"/>
  <c r="G8132" i="8"/>
  <c r="G8133" i="8"/>
  <c r="G8135" i="8"/>
  <c r="J8135" i="8" s="1"/>
  <c r="M8135" i="8" s="1"/>
  <c r="G8137" i="8"/>
  <c r="J8137" i="8" s="1"/>
  <c r="M8137" i="8" s="1"/>
  <c r="G8138" i="8"/>
  <c r="G8139" i="8"/>
  <c r="J8139" i="8" s="1"/>
  <c r="M8139" i="8" s="1"/>
  <c r="G8140" i="8"/>
  <c r="G8142" i="8"/>
  <c r="G8144" i="8"/>
  <c r="G8146" i="8"/>
  <c r="G8147" i="8"/>
  <c r="J8147" i="8" s="1"/>
  <c r="M8147" i="8" s="1"/>
  <c r="G8148" i="8"/>
  <c r="J8148" i="8" s="1"/>
  <c r="M8148" i="8" s="1"/>
  <c r="G8149" i="8"/>
  <c r="G8152" i="8"/>
  <c r="J8152" i="8" s="1"/>
  <c r="M8152" i="8" s="1"/>
  <c r="G8153" i="8"/>
  <c r="J8153" i="8" s="1"/>
  <c r="M8153" i="8" s="1"/>
  <c r="G8154" i="8"/>
  <c r="G8155" i="8"/>
  <c r="G8156" i="8"/>
  <c r="J8156" i="8" s="1"/>
  <c r="M8156" i="8" s="1"/>
  <c r="G8159" i="8"/>
  <c r="J8159" i="8" s="1"/>
  <c r="M8159" i="8" s="1"/>
  <c r="G8160" i="8"/>
  <c r="J8160" i="8" s="1"/>
  <c r="M8160" i="8" s="1"/>
  <c r="G8161" i="8"/>
  <c r="G8162" i="8"/>
  <c r="G8163" i="8"/>
  <c r="J8163" i="8" s="1"/>
  <c r="M8163" i="8" s="1"/>
  <c r="G8165" i="8"/>
  <c r="J8165" i="8" s="1"/>
  <c r="M8165" i="8" s="1"/>
  <c r="G8168" i="8"/>
  <c r="G8169" i="8"/>
  <c r="J8169" i="8" s="1"/>
  <c r="M8169" i="8" s="1"/>
  <c r="G8173" i="8"/>
  <c r="J8173" i="8" s="1"/>
  <c r="M8173" i="8" s="1"/>
  <c r="G8174" i="8"/>
  <c r="G8176" i="8"/>
  <c r="G8177" i="8"/>
  <c r="J8177" i="8" s="1"/>
  <c r="M8177" i="8" s="1"/>
  <c r="G8178" i="8"/>
  <c r="J8178" i="8" s="1"/>
  <c r="M8178" i="8" s="1"/>
  <c r="G8180" i="8"/>
  <c r="J8180" i="8" s="1"/>
  <c r="M8180" i="8" s="1"/>
  <c r="G8181" i="8"/>
  <c r="G8184" i="8"/>
  <c r="J8184" i="8" s="1"/>
  <c r="M8184" i="8" s="1"/>
  <c r="G8185" i="8"/>
  <c r="J8185" i="8" s="1"/>
  <c r="M8185" i="8" s="1"/>
  <c r="G8186" i="8"/>
  <c r="J8186" i="8" s="1"/>
  <c r="M8186" i="8" s="1"/>
  <c r="G8187" i="8"/>
  <c r="G8188" i="8"/>
  <c r="G8189" i="8"/>
  <c r="J8189" i="8" s="1"/>
  <c r="M8189" i="8" s="1"/>
  <c r="G8190" i="8"/>
  <c r="J8190" i="8" s="1"/>
  <c r="M8190" i="8" s="1"/>
  <c r="G8191" i="8"/>
  <c r="G8194" i="8"/>
  <c r="J8194" i="8" s="1"/>
  <c r="M8194" i="8" s="1"/>
  <c r="G8195" i="8"/>
  <c r="G8198" i="8"/>
  <c r="J8198" i="8" s="1"/>
  <c r="M8198" i="8" s="1"/>
  <c r="G8199" i="8"/>
  <c r="G8201" i="8"/>
  <c r="J8201" i="8" s="1"/>
  <c r="M8201" i="8" s="1"/>
  <c r="G8203" i="8"/>
  <c r="G8205" i="8"/>
  <c r="J8205" i="8" s="1"/>
  <c r="M8205" i="8" s="1"/>
  <c r="G8207" i="8"/>
  <c r="G8210" i="8"/>
  <c r="J8210" i="8" s="1"/>
  <c r="M8210" i="8" s="1"/>
  <c r="G8211" i="8"/>
  <c r="G8212" i="8"/>
  <c r="J8212" i="8" s="1"/>
  <c r="M8212" i="8" s="1"/>
  <c r="G8215" i="8"/>
  <c r="G8218" i="8"/>
  <c r="J8218" i="8" s="1"/>
  <c r="M8218" i="8" s="1"/>
  <c r="G8219" i="8"/>
  <c r="J8219" i="8" s="1"/>
  <c r="M8219" i="8" s="1"/>
  <c r="G8220" i="8"/>
  <c r="G8223" i="8"/>
  <c r="G8224" i="8"/>
  <c r="J8224" i="8" s="1"/>
  <c r="M8224" i="8" s="1"/>
  <c r="G8225" i="8"/>
  <c r="G8226" i="8"/>
  <c r="J8226" i="8" s="1"/>
  <c r="M8226" i="8" s="1"/>
  <c r="G8227" i="8"/>
  <c r="G8230" i="8"/>
  <c r="G8231" i="8"/>
  <c r="J8231" i="8" s="1"/>
  <c r="M8231" i="8" s="1"/>
  <c r="G8233" i="8"/>
  <c r="J8233" i="8" s="1"/>
  <c r="M8233" i="8" s="1"/>
  <c r="G8235" i="8"/>
  <c r="G8236" i="8"/>
  <c r="J8236" i="8" s="1"/>
  <c r="M8236" i="8" s="1"/>
  <c r="G8239" i="8"/>
  <c r="J8239" i="8" s="1"/>
  <c r="M8239" i="8" s="1"/>
  <c r="G8240" i="8"/>
  <c r="G8242" i="8"/>
  <c r="G8244" i="8"/>
  <c r="G8245" i="8"/>
  <c r="G8247" i="8"/>
  <c r="J8247" i="8" s="1"/>
  <c r="M8247" i="8" s="1"/>
  <c r="G8249" i="8"/>
  <c r="G8250" i="8"/>
  <c r="G8253" i="8"/>
  <c r="J8253" i="8" s="1"/>
  <c r="M8253" i="8" s="1"/>
  <c r="G8254" i="8"/>
  <c r="G8257" i="8"/>
  <c r="G8258" i="8"/>
  <c r="G8261" i="8"/>
  <c r="J8261" i="8" s="1"/>
  <c r="M8261" i="8" s="1"/>
  <c r="G8262" i="8"/>
  <c r="G8265" i="8"/>
  <c r="G8266" i="8"/>
  <c r="G8268" i="8"/>
  <c r="J8268" i="8" s="1"/>
  <c r="M8268" i="8" s="1"/>
  <c r="G8270" i="8"/>
  <c r="J8270" i="8" s="1"/>
  <c r="M8270" i="8" s="1"/>
  <c r="G8272" i="8"/>
  <c r="G8274" i="8"/>
  <c r="G8276" i="8"/>
  <c r="J8276" i="8" s="1"/>
  <c r="M8276" i="8" s="1"/>
  <c r="G8277" i="8"/>
  <c r="J8277" i="8" s="1"/>
  <c r="M8277" i="8" s="1"/>
  <c r="G8279" i="8"/>
  <c r="G8282" i="8"/>
  <c r="G8284" i="8"/>
  <c r="J8284" i="8" s="1"/>
  <c r="M8284" i="8" s="1"/>
  <c r="G8286" i="8"/>
  <c r="J8286" i="8" s="1"/>
  <c r="M8286" i="8" s="1"/>
  <c r="G8287" i="8"/>
  <c r="G8289" i="8"/>
  <c r="J8289" i="8" s="1"/>
  <c r="M8289" i="8" s="1"/>
  <c r="G8291" i="8"/>
  <c r="G8293" i="8"/>
  <c r="J8293" i="8" s="1"/>
  <c r="M8293" i="8" s="1"/>
  <c r="G8294" i="8"/>
  <c r="G8297" i="8"/>
  <c r="J8297" i="8" s="1"/>
  <c r="M8297" i="8" s="1"/>
  <c r="G8298" i="8"/>
  <c r="J8298" i="8" s="1"/>
  <c r="M8298" i="8" s="1"/>
  <c r="G8300" i="8"/>
  <c r="G8301" i="8"/>
  <c r="G8304" i="8"/>
  <c r="J8304" i="8" s="1"/>
  <c r="M8304" i="8" s="1"/>
  <c r="G8305" i="8"/>
  <c r="G8307" i="8"/>
  <c r="J8307" i="8" s="1"/>
  <c r="M8307" i="8" s="1"/>
  <c r="G8308" i="8"/>
  <c r="G8310" i="8"/>
  <c r="G8311" i="8"/>
  <c r="J8311" i="8" s="1"/>
  <c r="M8311" i="8" s="1"/>
  <c r="G8312" i="8"/>
  <c r="J8312" i="8" s="1"/>
  <c r="M8312" i="8" s="1"/>
  <c r="G8313" i="8"/>
  <c r="G8314" i="8"/>
  <c r="J8314" i="8" s="1"/>
  <c r="M8314" i="8" s="1"/>
  <c r="G8315" i="8"/>
  <c r="J8315" i="8" s="1"/>
  <c r="M8315" i="8" s="1"/>
  <c r="G8317" i="8"/>
  <c r="J8317" i="8" s="1"/>
  <c r="M8317" i="8" s="1"/>
  <c r="G8318" i="8"/>
  <c r="G8320" i="8"/>
  <c r="G8321" i="8"/>
  <c r="J8321" i="8" s="1"/>
  <c r="M8321" i="8" s="1"/>
  <c r="G8323" i="8"/>
  <c r="J8323" i="8" s="1"/>
  <c r="M8323" i="8" s="1"/>
  <c r="G8325" i="8"/>
  <c r="G8326" i="8"/>
  <c r="J8326" i="8" s="1"/>
  <c r="M8326" i="8" s="1"/>
  <c r="G8327" i="8"/>
  <c r="J8327" i="8" s="1"/>
  <c r="M8327" i="8" s="1"/>
  <c r="G8328" i="8"/>
  <c r="J8328" i="8" s="1"/>
  <c r="M8328" i="8" s="1"/>
  <c r="G8329" i="8"/>
  <c r="G8330" i="8"/>
  <c r="G8331" i="8"/>
  <c r="J8331" i="8" s="1"/>
  <c r="M8331" i="8" s="1"/>
  <c r="G8334" i="8"/>
  <c r="J8334" i="8" s="1"/>
  <c r="M8334" i="8" s="1"/>
  <c r="G8335" i="8"/>
  <c r="G8336" i="8"/>
  <c r="J8336" i="8" s="1"/>
  <c r="M8336" i="8" s="1"/>
  <c r="G8337" i="8"/>
  <c r="J8337" i="8" s="1"/>
  <c r="M8337" i="8" s="1"/>
  <c r="G8338" i="8"/>
  <c r="J8338" i="8" s="1"/>
  <c r="M8338" i="8" s="1"/>
  <c r="G8339" i="8"/>
  <c r="G8340" i="8"/>
  <c r="G8341" i="8"/>
  <c r="J8341" i="8" s="1"/>
  <c r="M8341" i="8" s="1"/>
  <c r="G8342" i="8"/>
  <c r="J8342" i="8" s="1"/>
  <c r="M8342" i="8" s="1"/>
  <c r="G8346" i="8"/>
  <c r="G8348" i="8"/>
  <c r="J8348" i="8" s="1"/>
  <c r="M8348" i="8" s="1"/>
  <c r="G8350" i="8"/>
  <c r="G8352" i="8"/>
  <c r="J8352" i="8" s="1"/>
  <c r="M8352" i="8" s="1"/>
  <c r="G8354" i="8"/>
  <c r="G8356" i="8"/>
  <c r="J8356" i="8" s="1"/>
  <c r="M8356" i="8" s="1"/>
  <c r="G8358" i="8"/>
  <c r="G8359" i="8"/>
  <c r="J8359" i="8" s="1"/>
  <c r="M8359" i="8" s="1"/>
  <c r="G8362" i="8"/>
  <c r="G8363" i="8"/>
  <c r="J8363" i="8" s="1"/>
  <c r="M8363" i="8" s="1"/>
  <c r="G8366" i="8"/>
  <c r="G8367" i="8"/>
  <c r="J8367" i="8" s="1"/>
  <c r="M8367" i="8" s="1"/>
  <c r="G8369" i="8"/>
  <c r="G8371" i="8"/>
  <c r="J8371" i="8" s="1"/>
  <c r="M8371" i="8" s="1"/>
  <c r="G8372" i="8"/>
  <c r="J8372" i="8" s="1"/>
  <c r="M8372" i="8" s="1"/>
  <c r="G8373" i="8"/>
  <c r="J8373" i="8" s="1"/>
  <c r="M8373" i="8" s="1"/>
  <c r="G8378" i="8"/>
  <c r="G8379" i="8"/>
  <c r="J8379" i="8" s="1"/>
  <c r="M8379" i="8" s="1"/>
  <c r="G8381" i="8"/>
  <c r="J8381" i="8" s="1"/>
  <c r="M8381" i="8" s="1"/>
  <c r="G8382" i="8"/>
  <c r="G8383" i="8"/>
  <c r="G8389" i="8"/>
  <c r="J8389" i="8" s="1"/>
  <c r="M8389" i="8" s="1"/>
  <c r="G8390" i="8"/>
  <c r="J8390" i="8" s="1"/>
  <c r="M8390" i="8" s="1"/>
  <c r="G8391" i="8"/>
  <c r="J8391" i="8" s="1"/>
  <c r="M8391" i="8" s="1"/>
  <c r="G8392" i="8"/>
  <c r="G8394" i="8"/>
  <c r="J8394" i="8" s="1"/>
  <c r="M8394" i="8" s="1"/>
  <c r="G8395" i="8"/>
  <c r="G8397" i="8"/>
  <c r="J8397" i="8" s="1"/>
  <c r="M8397" i="8" s="1"/>
  <c r="G8398" i="8"/>
  <c r="G8401" i="8"/>
  <c r="G8402" i="8"/>
  <c r="G8404" i="8"/>
  <c r="J8404" i="8" s="1"/>
  <c r="M8404" i="8" s="1"/>
  <c r="G8406" i="8"/>
  <c r="G8407" i="8"/>
  <c r="G8408" i="8"/>
  <c r="J8408" i="8" s="1"/>
  <c r="M8408" i="8" s="1"/>
  <c r="G8409" i="8"/>
  <c r="J8409" i="8" s="1"/>
  <c r="M8409" i="8" s="1"/>
  <c r="G8412" i="8"/>
  <c r="G8415" i="8"/>
  <c r="J8415" i="8" s="1"/>
  <c r="M8415" i="8" s="1"/>
  <c r="G8416" i="8"/>
  <c r="J8416" i="8" s="1"/>
  <c r="M8416" i="8" s="1"/>
  <c r="G8417" i="8"/>
  <c r="G8418" i="8"/>
  <c r="G8419" i="8"/>
  <c r="J8419" i="8" s="1"/>
  <c r="M8419" i="8" s="1"/>
  <c r="G8422" i="8"/>
  <c r="G8423" i="8"/>
  <c r="J8423" i="8" s="1"/>
  <c r="M8423" i="8" s="1"/>
  <c r="G8426" i="8"/>
  <c r="G8427" i="8"/>
  <c r="G8428" i="8"/>
  <c r="J8428" i="8" s="1"/>
  <c r="M8428" i="8" s="1"/>
  <c r="G8429" i="8"/>
  <c r="J8429" i="8" s="1"/>
  <c r="M8429" i="8" s="1"/>
  <c r="G8432" i="8"/>
  <c r="G8434" i="8"/>
  <c r="J8434" i="8" s="1"/>
  <c r="M8434" i="8" s="1"/>
  <c r="G8436" i="8"/>
  <c r="J8436" i="8" s="1"/>
  <c r="M8436" i="8" s="1"/>
  <c r="G8437" i="8"/>
  <c r="G8440" i="8"/>
  <c r="G8441" i="8"/>
  <c r="J8441" i="8" s="1"/>
  <c r="M8441" i="8" s="1"/>
  <c r="G8442" i="8"/>
  <c r="G8443" i="8"/>
  <c r="J8443" i="8" s="1"/>
  <c r="M8443" i="8" s="1"/>
  <c r="G8446" i="8"/>
  <c r="G8447" i="8"/>
  <c r="G8448" i="8"/>
  <c r="J8448" i="8" s="1"/>
  <c r="M8448" i="8" s="1"/>
  <c r="G8450" i="8"/>
  <c r="G8452" i="8"/>
  <c r="G8453" i="8"/>
  <c r="G8454" i="8"/>
  <c r="J8454" i="8" s="1"/>
  <c r="M8454" i="8" s="1"/>
  <c r="G8456" i="8"/>
  <c r="G8459" i="8"/>
  <c r="G8460" i="8"/>
  <c r="J8460" i="8" s="1"/>
  <c r="M8460" i="8" s="1"/>
  <c r="G8461" i="8"/>
  <c r="G8464" i="8"/>
  <c r="J8464" i="8" s="1"/>
  <c r="M8464" i="8" s="1"/>
  <c r="G8465" i="8"/>
  <c r="G8466" i="8"/>
  <c r="G8469" i="8"/>
  <c r="J8469" i="8" s="1"/>
  <c r="M8469" i="8" s="1"/>
  <c r="G8470" i="8"/>
  <c r="J8470" i="8" s="1"/>
  <c r="M8470" i="8" s="1"/>
  <c r="G8471" i="8"/>
  <c r="G8473" i="8"/>
  <c r="J8473" i="8" s="1"/>
  <c r="M8473" i="8" s="1"/>
  <c r="G8474" i="8"/>
  <c r="J8474" i="8" s="1"/>
  <c r="M8474" i="8" s="1"/>
  <c r="G8476" i="8"/>
  <c r="G8477" i="8"/>
  <c r="G8480" i="8"/>
  <c r="G8481" i="8"/>
  <c r="J8481" i="8" s="1"/>
  <c r="M8481" i="8" s="1"/>
  <c r="G8484" i="8"/>
  <c r="J8484" i="8" s="1"/>
  <c r="M8484" i="8" s="1"/>
  <c r="G8485" i="8"/>
  <c r="G8488" i="8"/>
  <c r="J8488" i="8" s="1"/>
  <c r="M8488" i="8" s="1"/>
  <c r="G8489" i="8"/>
  <c r="J8489" i="8" s="1"/>
  <c r="M8489" i="8" s="1"/>
  <c r="G8490" i="8"/>
  <c r="G8492" i="8"/>
  <c r="G8493" i="8"/>
  <c r="J8493" i="8" s="1"/>
  <c r="M8493" i="8" s="1"/>
  <c r="G8495" i="8"/>
  <c r="G8498" i="8"/>
  <c r="J8498" i="8" s="1"/>
  <c r="M8498" i="8" s="1"/>
  <c r="G8499" i="8"/>
  <c r="G8500" i="8"/>
  <c r="G8502" i="8"/>
  <c r="G8504" i="8"/>
  <c r="J8504" i="8" s="1"/>
  <c r="M8504" i="8" s="1"/>
  <c r="G8506" i="8"/>
  <c r="G8507" i="8"/>
  <c r="J8507" i="8" s="1"/>
  <c r="M8507" i="8" s="1"/>
  <c r="G8509" i="8"/>
  <c r="J8509" i="8" s="1"/>
  <c r="M8509" i="8" s="1"/>
  <c r="G8510" i="8"/>
  <c r="J8510" i="8" s="1"/>
  <c r="M8510" i="8" s="1"/>
  <c r="G8512" i="8"/>
  <c r="G8514" i="8"/>
  <c r="J8514" i="8" s="1"/>
  <c r="M8514" i="8" s="1"/>
  <c r="G8516" i="8"/>
  <c r="J8516" i="8" s="1"/>
  <c r="M8516" i="8" s="1"/>
  <c r="G8517" i="8"/>
  <c r="J8517" i="8" s="1"/>
  <c r="M8517" i="8" s="1"/>
  <c r="G8518" i="8"/>
  <c r="G8519" i="8"/>
  <c r="J8519" i="8" s="1"/>
  <c r="M8519" i="8" s="1"/>
  <c r="G8520" i="8"/>
  <c r="J8520" i="8" s="1"/>
  <c r="M8520" i="8" s="1"/>
  <c r="G8526" i="8"/>
  <c r="J8526" i="8" s="1"/>
  <c r="M8526" i="8" s="1"/>
  <c r="G8527" i="8"/>
  <c r="G8528" i="8"/>
  <c r="J8528" i="8" s="1"/>
  <c r="M8528" i="8" s="1"/>
  <c r="G8530" i="8"/>
  <c r="G8532" i="8"/>
  <c r="J8532" i="8" s="1"/>
  <c r="M8532" i="8" s="1"/>
  <c r="G8534" i="8"/>
  <c r="G8535" i="8"/>
  <c r="J8535" i="8" s="1"/>
  <c r="M8535" i="8" s="1"/>
  <c r="G8536" i="8"/>
  <c r="J8536" i="8" s="1"/>
  <c r="M8536" i="8" s="1"/>
  <c r="G8537" i="8"/>
  <c r="J8537" i="8" s="1"/>
  <c r="M8537" i="8" s="1"/>
  <c r="G8538" i="8"/>
  <c r="G8539" i="8"/>
  <c r="J8539" i="8" s="1"/>
  <c r="M8539" i="8" s="1"/>
  <c r="G8542" i="8"/>
  <c r="J8542" i="8" s="1"/>
  <c r="M8542" i="8" s="1"/>
  <c r="G8543" i="8"/>
  <c r="J8543" i="8" s="1"/>
  <c r="M8543" i="8" s="1"/>
  <c r="G8544" i="8"/>
  <c r="G8545" i="8"/>
  <c r="J8545" i="8" s="1"/>
  <c r="M8545" i="8" s="1"/>
  <c r="G8546" i="8"/>
  <c r="J8546" i="8" s="1"/>
  <c r="M8546" i="8" s="1"/>
  <c r="G8548" i="8"/>
  <c r="J8548" i="8" s="1"/>
  <c r="M8548" i="8" s="1"/>
  <c r="G8549" i="8"/>
  <c r="G8551" i="8"/>
  <c r="J8551" i="8" s="1"/>
  <c r="M8551" i="8" s="1"/>
  <c r="G8552" i="8"/>
  <c r="J8552" i="8" s="1"/>
  <c r="M8552" i="8" s="1"/>
  <c r="G8553" i="8"/>
  <c r="J8553" i="8" s="1"/>
  <c r="M8553" i="8" s="1"/>
  <c r="G8554" i="8"/>
  <c r="G8556" i="8"/>
  <c r="J8556" i="8" s="1"/>
  <c r="M8556" i="8" s="1"/>
  <c r="G8557" i="8"/>
  <c r="J8557" i="8" s="1"/>
  <c r="M8557" i="8" s="1"/>
  <c r="G8558" i="8"/>
  <c r="J8558" i="8" s="1"/>
  <c r="M8558" i="8" s="1"/>
  <c r="G8559" i="8"/>
  <c r="G8560" i="8"/>
  <c r="J8560" i="8" s="1"/>
  <c r="M8560" i="8" s="1"/>
  <c r="G8561" i="8"/>
  <c r="J8561" i="8" s="1"/>
  <c r="M8561" i="8" s="1"/>
  <c r="G8563" i="8"/>
  <c r="J8563" i="8" s="1"/>
  <c r="M8563" i="8" s="1"/>
  <c r="G8564" i="8"/>
  <c r="G8565" i="8"/>
  <c r="J8565" i="8" s="1"/>
  <c r="M8565" i="8" s="1"/>
  <c r="G8568" i="8"/>
  <c r="J8568" i="8" s="1"/>
  <c r="M8568" i="8" s="1"/>
  <c r="G8569" i="8"/>
  <c r="J8569" i="8" s="1"/>
  <c r="M8569" i="8" s="1"/>
  <c r="G8572" i="8"/>
  <c r="G8573" i="8"/>
  <c r="J8573" i="8" s="1"/>
  <c r="M8573" i="8" s="1"/>
  <c r="G8574" i="8"/>
  <c r="J8574" i="8" s="1"/>
  <c r="M8574" i="8" s="1"/>
  <c r="G8575" i="8"/>
  <c r="J8575" i="8" s="1"/>
  <c r="M8575" i="8" s="1"/>
  <c r="G8576" i="8"/>
  <c r="G8577" i="8"/>
  <c r="J8577" i="8" s="1"/>
  <c r="M8577" i="8" s="1"/>
  <c r="G8579" i="8"/>
  <c r="J8579" i="8" s="1"/>
  <c r="M8579" i="8" s="1"/>
  <c r="G8580" i="8"/>
  <c r="J8580" i="8" s="1"/>
  <c r="M8580" i="8" s="1"/>
  <c r="G8582" i="8"/>
  <c r="G8583" i="8"/>
  <c r="J8583" i="8" s="1"/>
  <c r="M8583" i="8" s="1"/>
  <c r="G8584" i="8"/>
  <c r="J8584" i="8" s="1"/>
  <c r="M8584" i="8" s="1"/>
  <c r="G8585" i="8"/>
  <c r="G8586" i="8"/>
  <c r="G8587" i="8"/>
  <c r="J8587" i="8" s="1"/>
  <c r="M8587" i="8" s="1"/>
  <c r="G8589" i="8"/>
  <c r="J8589" i="8" s="1"/>
  <c r="M8589" i="8" s="1"/>
  <c r="G8590" i="8"/>
  <c r="J8590" i="8" s="1"/>
  <c r="M8590" i="8" s="1"/>
  <c r="G8592" i="8"/>
  <c r="G8593" i="8"/>
  <c r="G8594" i="8"/>
  <c r="J8594" i="8" s="1"/>
  <c r="M8594" i="8" s="1"/>
  <c r="G8595" i="8"/>
  <c r="J8595" i="8" s="1"/>
  <c r="M8595" i="8" s="1"/>
  <c r="G8596" i="8"/>
  <c r="G8597" i="8"/>
  <c r="J8597" i="8" s="1"/>
  <c r="M8597" i="8" s="1"/>
  <c r="G8598" i="8"/>
  <c r="J8598" i="8" s="1"/>
  <c r="M8598" i="8" s="1"/>
  <c r="G8599" i="8"/>
  <c r="J8599" i="8" s="1"/>
  <c r="M8599" i="8" s="1"/>
  <c r="G8601" i="8"/>
  <c r="G8603" i="8"/>
  <c r="G8604" i="8"/>
  <c r="J8604" i="8" s="1"/>
  <c r="M8604" i="8" s="1"/>
  <c r="G8605" i="8"/>
  <c r="J8605" i="8" s="1"/>
  <c r="M8605" i="8" s="1"/>
  <c r="G8606" i="8"/>
  <c r="G8607" i="8"/>
  <c r="J8607" i="8" s="1"/>
  <c r="M8607" i="8" s="1"/>
  <c r="G8609" i="8"/>
  <c r="J8609" i="8" s="1"/>
  <c r="M8609" i="8" s="1"/>
  <c r="G8611" i="8"/>
  <c r="G8613" i="8"/>
  <c r="G8614" i="8"/>
  <c r="J8614" i="8" s="1"/>
  <c r="M8614" i="8" s="1"/>
  <c r="G8615" i="8"/>
  <c r="J8615" i="8" s="1"/>
  <c r="M8615" i="8" s="1"/>
  <c r="G8617" i="8"/>
  <c r="J8617" i="8" s="1"/>
  <c r="M8617" i="8" s="1"/>
  <c r="G8618" i="8"/>
  <c r="G8619" i="8"/>
  <c r="J8619" i="8" s="1"/>
  <c r="M8619" i="8" s="1"/>
  <c r="G8620" i="8"/>
  <c r="J8620" i="8" s="1"/>
  <c r="M8620" i="8" s="1"/>
  <c r="G8621" i="8"/>
  <c r="J8621" i="8" s="1"/>
  <c r="M8621" i="8" s="1"/>
  <c r="G8624" i="8"/>
  <c r="G8625" i="8"/>
  <c r="G8626" i="8"/>
  <c r="J8626" i="8" s="1"/>
  <c r="M8626" i="8" s="1"/>
  <c r="G8627" i="8"/>
  <c r="J8627" i="8" s="1"/>
  <c r="M8627" i="8" s="1"/>
  <c r="G8628" i="8"/>
  <c r="G8630" i="8"/>
  <c r="J8630" i="8" s="1"/>
  <c r="M8630" i="8" s="1"/>
  <c r="G8632" i="8"/>
  <c r="G8633" i="8"/>
  <c r="J8633" i="8" s="1"/>
  <c r="M8633" i="8" s="1"/>
  <c r="G8634" i="8"/>
  <c r="G8635" i="8"/>
  <c r="J8635" i="8" s="1"/>
  <c r="M8635" i="8" s="1"/>
  <c r="G8637" i="8"/>
  <c r="J8637" i="8" s="1"/>
  <c r="M8637" i="8" s="1"/>
  <c r="G8639" i="8"/>
  <c r="G8641" i="8"/>
  <c r="G8643" i="8"/>
  <c r="J8643" i="8" s="1"/>
  <c r="M8643" i="8" s="1"/>
  <c r="G8644" i="8"/>
  <c r="J8644" i="8" s="1"/>
  <c r="M8644" i="8" s="1"/>
  <c r="G8645" i="8"/>
  <c r="J8645" i="8" s="1"/>
  <c r="M8645" i="8" s="1"/>
  <c r="G8646" i="8"/>
  <c r="G8647" i="8"/>
  <c r="J8647" i="8" s="1"/>
  <c r="M8647" i="8" s="1"/>
  <c r="G8648" i="8"/>
  <c r="J8648" i="8" s="1"/>
  <c r="M8648" i="8" s="1"/>
  <c r="G8649" i="8"/>
  <c r="J8649" i="8" s="1"/>
  <c r="M8649" i="8" s="1"/>
  <c r="G8652" i="8"/>
  <c r="G8653" i="8"/>
  <c r="J8653" i="8" s="1"/>
  <c r="M8653" i="8" s="1"/>
  <c r="G8654" i="8"/>
  <c r="G8655" i="8"/>
  <c r="J8655" i="8" s="1"/>
  <c r="M8655" i="8" s="1"/>
  <c r="G8656" i="8"/>
  <c r="G8657" i="8"/>
  <c r="J8657" i="8" s="1"/>
  <c r="M8657" i="8" s="1"/>
  <c r="G8660" i="8"/>
  <c r="J8660" i="8" s="1"/>
  <c r="M8660" i="8" s="1"/>
  <c r="G8661" i="8"/>
  <c r="J8661" i="8" s="1"/>
  <c r="M8661" i="8" s="1"/>
  <c r="G8662" i="8"/>
  <c r="G8663" i="8"/>
  <c r="J8663" i="8" s="1"/>
  <c r="M8663" i="8" s="1"/>
  <c r="G8665" i="8"/>
  <c r="J8665" i="8" s="1"/>
  <c r="M8665" i="8" s="1"/>
  <c r="G8666" i="8"/>
  <c r="J8666" i="8" s="1"/>
  <c r="M8666" i="8" s="1"/>
  <c r="G8667" i="8"/>
  <c r="G8668" i="8"/>
  <c r="J8668" i="8" s="1"/>
  <c r="M8668" i="8" s="1"/>
  <c r="G8670" i="8"/>
  <c r="G8672" i="8"/>
  <c r="J8672" i="8" s="1"/>
  <c r="M8672" i="8" s="1"/>
  <c r="G8673" i="8"/>
  <c r="G8674" i="8"/>
  <c r="J8674" i="8" s="1"/>
  <c r="M8674" i="8" s="1"/>
  <c r="G8675" i="8"/>
  <c r="J8675" i="8" s="1"/>
  <c r="M8675" i="8" s="1"/>
  <c r="G8677" i="8"/>
  <c r="G8679" i="8"/>
  <c r="G8680" i="8"/>
  <c r="J8680" i="8" s="1"/>
  <c r="M8680" i="8" s="1"/>
  <c r="G8681" i="8"/>
  <c r="J8681" i="8" s="1"/>
  <c r="M8681" i="8" s="1"/>
  <c r="G8682" i="8"/>
  <c r="J8682" i="8" s="1"/>
  <c r="M8682" i="8" s="1"/>
  <c r="G8684" i="8"/>
  <c r="G8686" i="8"/>
  <c r="J8686" i="8" s="1"/>
  <c r="M8686" i="8" s="1"/>
  <c r="G8688" i="8"/>
  <c r="J8688" i="8" s="1"/>
  <c r="M8688" i="8" s="1"/>
  <c r="G8689" i="8"/>
  <c r="J8689" i="8" s="1"/>
  <c r="M8689" i="8" s="1"/>
  <c r="G8690" i="8"/>
  <c r="G8691" i="8"/>
  <c r="G8692" i="8"/>
  <c r="J8692" i="8" s="1"/>
  <c r="M8692" i="8" s="1"/>
  <c r="G8693" i="8"/>
  <c r="J8693" i="8" s="1"/>
  <c r="M8693" i="8" s="1"/>
  <c r="G8694" i="8"/>
  <c r="G8696" i="8"/>
  <c r="J8696" i="8" s="1"/>
  <c r="M8696" i="8" s="1"/>
  <c r="G8698" i="8"/>
  <c r="G8699" i="8"/>
  <c r="J8699" i="8" s="1"/>
  <c r="M8699" i="8" s="1"/>
  <c r="G8702" i="8"/>
  <c r="G8703" i="8"/>
  <c r="J8703" i="8" s="1"/>
  <c r="M8703" i="8" s="1"/>
  <c r="G8704" i="8"/>
  <c r="J8704" i="8" s="1"/>
  <c r="M8704" i="8" s="1"/>
  <c r="G8705" i="8"/>
  <c r="G8706" i="8"/>
  <c r="G8707" i="8"/>
  <c r="J8707" i="8" s="1"/>
  <c r="M8707" i="8" s="1"/>
  <c r="G8709" i="8"/>
  <c r="J8709" i="8" s="1"/>
  <c r="M8709" i="8" s="1"/>
  <c r="G8711" i="8"/>
  <c r="J8711" i="8" s="1"/>
  <c r="M8711" i="8" s="1"/>
  <c r="G8712" i="8"/>
  <c r="G8713" i="8"/>
  <c r="J8713" i="8" s="1"/>
  <c r="M8713" i="8" s="1"/>
  <c r="G8715" i="8"/>
  <c r="J8715" i="8" s="1"/>
  <c r="M8715" i="8" s="1"/>
  <c r="G8717" i="8"/>
  <c r="J8717" i="8" s="1"/>
  <c r="M8717" i="8" s="1"/>
  <c r="G8718" i="8"/>
  <c r="G8719" i="8"/>
  <c r="G8720" i="8"/>
  <c r="J8720" i="8" s="1"/>
  <c r="M8720" i="8" s="1"/>
  <c r="G8721" i="8"/>
  <c r="J8721" i="8" s="1"/>
  <c r="M8721" i="8" s="1"/>
  <c r="G8722" i="8"/>
  <c r="G8725" i="8"/>
  <c r="J8725" i="8" s="1"/>
  <c r="M8725" i="8" s="1"/>
  <c r="G8726" i="8"/>
  <c r="G8727" i="8"/>
  <c r="J8727" i="8" s="1"/>
  <c r="M8727" i="8" s="1"/>
  <c r="G8728" i="8"/>
  <c r="G8731" i="8"/>
  <c r="J8731" i="8" s="1"/>
  <c r="M8731" i="8" s="1"/>
  <c r="G8732" i="8"/>
  <c r="J8732" i="8" s="1"/>
  <c r="M8732" i="8" s="1"/>
  <c r="G8733" i="8"/>
  <c r="G8735" i="8"/>
  <c r="G8736" i="8"/>
  <c r="J8736" i="8" s="1"/>
  <c r="M8736" i="8" s="1"/>
  <c r="G8738" i="8"/>
  <c r="J8738" i="8" s="1"/>
  <c r="M8738" i="8" s="1"/>
  <c r="G8739" i="8"/>
  <c r="J8739" i="8" s="1"/>
  <c r="M8739" i="8" s="1"/>
  <c r="G8740" i="8"/>
  <c r="G8741" i="8"/>
  <c r="J8741" i="8" s="1"/>
  <c r="M8741" i="8" s="1"/>
  <c r="G8746" i="8"/>
  <c r="G8750" i="8"/>
  <c r="J8750" i="8" s="1"/>
  <c r="M8750" i="8" s="1"/>
  <c r="G8752" i="8"/>
  <c r="G8754" i="8"/>
  <c r="J8754" i="8" s="1"/>
  <c r="M8754" i="8" s="1"/>
  <c r="G8755" i="8"/>
  <c r="J8755" i="8" s="1"/>
  <c r="M8755" i="8" s="1"/>
  <c r="G8756" i="8"/>
  <c r="G8758" i="8"/>
  <c r="G8759" i="8"/>
  <c r="J8759" i="8" s="1"/>
  <c r="M8759" i="8" s="1"/>
  <c r="G8760" i="8"/>
  <c r="G8762" i="8"/>
  <c r="J8762" i="8" s="1"/>
  <c r="M8762" i="8" s="1"/>
  <c r="G8764" i="8"/>
  <c r="G8766" i="8"/>
  <c r="J8766" i="8" s="1"/>
  <c r="M8766" i="8" s="1"/>
  <c r="G8767" i="8"/>
  <c r="G8768" i="8"/>
  <c r="J8768" i="8" s="1"/>
  <c r="M8768" i="8" s="1"/>
  <c r="G8770" i="8"/>
  <c r="G8771" i="8"/>
  <c r="J8771" i="8" s="1"/>
  <c r="M8771" i="8" s="1"/>
  <c r="G8773" i="8"/>
  <c r="G8774" i="8"/>
  <c r="J8774" i="8" s="1"/>
  <c r="M8774" i="8" s="1"/>
  <c r="G8776" i="8"/>
  <c r="G8778" i="8"/>
  <c r="J8778" i="8" s="1"/>
  <c r="M8778" i="8" s="1"/>
  <c r="G8779" i="8"/>
  <c r="J8779" i="8" s="1"/>
  <c r="M8779" i="8" s="1"/>
  <c r="G8780" i="8"/>
  <c r="G8781" i="8"/>
  <c r="G8782" i="8"/>
  <c r="J8782" i="8" s="1"/>
  <c r="M8782" i="8" s="1"/>
  <c r="G8784" i="8"/>
  <c r="J8784" i="8" s="1"/>
  <c r="M8784" i="8" s="1"/>
  <c r="G8785" i="8"/>
  <c r="G8788" i="8"/>
  <c r="G8789" i="8"/>
  <c r="G8792" i="8"/>
  <c r="J8792" i="8" s="1"/>
  <c r="M8792" i="8" s="1"/>
  <c r="G8793" i="8"/>
  <c r="J8793" i="8" s="1"/>
  <c r="M8793" i="8" s="1"/>
  <c r="G8795" i="8"/>
  <c r="G8796" i="8"/>
  <c r="G8798" i="8"/>
  <c r="J8798" i="8" s="1"/>
  <c r="M8798" i="8" s="1"/>
  <c r="G8800" i="8"/>
  <c r="G8801" i="8"/>
  <c r="G8803" i="8"/>
  <c r="G8806" i="8"/>
  <c r="J8806" i="8" s="1"/>
  <c r="M8806" i="8" s="1"/>
  <c r="G8807" i="8"/>
  <c r="G8810" i="8"/>
  <c r="G8811" i="8"/>
  <c r="G8813" i="8"/>
  <c r="J8813" i="8" s="1"/>
  <c r="M8813" i="8" s="1"/>
  <c r="G8814" i="8"/>
  <c r="J8814" i="8" s="1"/>
  <c r="M8814" i="8" s="1"/>
  <c r="G8816" i="8"/>
  <c r="G8817" i="8"/>
  <c r="J8817" i="8" s="1"/>
  <c r="M8817" i="8" s="1"/>
  <c r="G8818" i="8"/>
  <c r="J8818" i="8" s="1"/>
  <c r="M8818" i="8" s="1"/>
  <c r="G8821" i="8"/>
  <c r="G8824" i="8"/>
  <c r="G8825" i="8"/>
  <c r="G8826" i="8"/>
  <c r="J8826" i="8" s="1"/>
  <c r="M8826" i="8" s="1"/>
  <c r="G8827" i="8"/>
  <c r="J8827" i="8" s="1"/>
  <c r="M8827" i="8" s="1"/>
  <c r="G8828" i="8"/>
  <c r="G8831" i="8"/>
  <c r="G8832" i="8"/>
  <c r="J8832" i="8" s="1"/>
  <c r="M8832" i="8" s="1"/>
  <c r="G8833" i="8"/>
  <c r="J8833" i="8" s="1"/>
  <c r="M8833" i="8" s="1"/>
  <c r="G8835" i="8"/>
  <c r="G8837" i="8"/>
  <c r="G8840" i="8"/>
  <c r="J8840" i="8" s="1"/>
  <c r="M8840" i="8" s="1"/>
  <c r="G8841" i="8"/>
  <c r="J8841" i="8" s="1"/>
  <c r="M8841" i="8" s="1"/>
  <c r="G8842" i="8"/>
  <c r="G8843" i="8"/>
  <c r="G8844" i="8"/>
  <c r="J8844" i="8" s="1"/>
  <c r="M8844" i="8" s="1"/>
  <c r="G8845" i="8"/>
  <c r="J8845" i="8" s="1"/>
  <c r="M8845" i="8" s="1"/>
  <c r="G8847" i="8"/>
  <c r="G8849" i="8"/>
  <c r="G8850" i="8"/>
  <c r="J8850" i="8" s="1"/>
  <c r="M8850" i="8" s="1"/>
  <c r="G8851" i="8"/>
  <c r="J8851" i="8" s="1"/>
  <c r="M8851" i="8" s="1"/>
  <c r="G8854" i="8"/>
  <c r="G8855" i="8"/>
  <c r="G8856" i="8"/>
  <c r="J8856" i="8" s="1"/>
  <c r="M8856" i="8" s="1"/>
  <c r="G8859" i="8"/>
  <c r="G8861" i="8"/>
  <c r="G8862" i="8"/>
  <c r="J8862" i="8" s="1"/>
  <c r="M8862" i="8" s="1"/>
  <c r="G8863" i="8"/>
  <c r="J8863" i="8" s="1"/>
  <c r="M8863" i="8" s="1"/>
  <c r="G8865" i="8"/>
  <c r="G8866" i="8"/>
  <c r="G8867" i="8"/>
  <c r="J8867" i="8" s="1"/>
  <c r="M8867" i="8" s="1"/>
  <c r="G8868" i="8"/>
  <c r="J8868" i="8" s="1"/>
  <c r="M8868" i="8" s="1"/>
  <c r="G8871" i="8"/>
  <c r="G8873" i="8"/>
  <c r="G8875" i="8"/>
  <c r="J8875" i="8" s="1"/>
  <c r="M8875" i="8" s="1"/>
  <c r="G8876" i="8"/>
  <c r="J8876" i="8" s="1"/>
  <c r="M8876" i="8" s="1"/>
  <c r="G8877" i="8"/>
  <c r="G8878" i="8"/>
  <c r="G8881" i="8"/>
  <c r="J8881" i="8" s="1"/>
  <c r="M8881" i="8" s="1"/>
  <c r="G8882" i="8"/>
  <c r="G8883" i="8"/>
  <c r="J8883" i="8" s="1"/>
  <c r="M8883" i="8" s="1"/>
  <c r="G8885" i="8"/>
  <c r="G8886" i="8"/>
  <c r="J8886" i="8" s="1"/>
  <c r="M8886" i="8" s="1"/>
  <c r="G8888" i="8"/>
  <c r="J8888" i="8" s="1"/>
  <c r="M8888" i="8" s="1"/>
  <c r="G8889" i="8"/>
  <c r="J8889" i="8" s="1"/>
  <c r="M8889" i="8" s="1"/>
  <c r="G8891" i="8"/>
  <c r="G8892" i="8"/>
  <c r="J8892" i="8" s="1"/>
  <c r="M8892" i="8" s="1"/>
  <c r="G8894" i="8"/>
  <c r="J8894" i="8" s="1"/>
  <c r="M8894" i="8" s="1"/>
  <c r="G8896" i="8"/>
  <c r="G8897" i="8"/>
  <c r="G8899" i="8"/>
  <c r="J8899" i="8" s="1"/>
  <c r="M8899" i="8" s="1"/>
  <c r="G8900" i="8"/>
  <c r="G8901" i="8"/>
  <c r="J8901" i="8" s="1"/>
  <c r="M8901" i="8" s="1"/>
  <c r="G8903" i="8"/>
  <c r="G8904" i="8"/>
  <c r="J8904" i="8" s="1"/>
  <c r="M8904" i="8" s="1"/>
  <c r="G8906" i="8"/>
  <c r="G8907" i="8"/>
  <c r="J8907" i="8" s="1"/>
  <c r="M8907" i="8" s="1"/>
  <c r="G8909" i="8"/>
  <c r="G8910" i="8"/>
  <c r="J8910" i="8" s="1"/>
  <c r="M8910" i="8" s="1"/>
  <c r="G8913" i="8"/>
  <c r="J8913" i="8" s="1"/>
  <c r="M8913" i="8" s="1"/>
  <c r="G8914" i="8"/>
  <c r="G8915" i="8"/>
  <c r="G8917" i="8"/>
  <c r="J8917" i="8" s="1"/>
  <c r="M8917" i="8" s="1"/>
  <c r="G8919" i="8"/>
  <c r="G8920" i="8"/>
  <c r="J8920" i="8" s="1"/>
  <c r="M8920" i="8" s="1"/>
  <c r="G8922" i="8"/>
  <c r="G8923" i="8"/>
  <c r="J8923" i="8" s="1"/>
  <c r="M8923" i="8" s="1"/>
  <c r="G8924" i="8"/>
  <c r="J8924" i="8" s="1"/>
  <c r="M8924" i="8" s="1"/>
  <c r="G8927" i="8"/>
  <c r="G8928" i="8"/>
  <c r="G8930" i="8"/>
  <c r="G8931" i="8"/>
  <c r="G8932" i="8"/>
  <c r="J8932" i="8" s="1"/>
  <c r="M8932" i="8" s="1"/>
  <c r="G8935" i="8"/>
  <c r="G8937" i="8"/>
  <c r="J8937" i="8" s="1"/>
  <c r="M8937" i="8" s="1"/>
  <c r="G8938" i="8"/>
  <c r="J8938" i="8" s="1"/>
  <c r="M8938" i="8" s="1"/>
  <c r="G8940" i="8"/>
  <c r="G8941" i="8"/>
  <c r="G8942" i="8"/>
  <c r="J8942" i="8" s="1"/>
  <c r="M8942" i="8" s="1"/>
  <c r="G8945" i="8"/>
  <c r="G8947" i="8"/>
  <c r="G8949" i="8"/>
  <c r="G8950" i="8"/>
  <c r="G8951" i="8"/>
  <c r="G8954" i="8"/>
  <c r="J8954" i="8" s="1"/>
  <c r="M8954" i="8" s="1"/>
  <c r="G8955" i="8"/>
  <c r="G8956" i="8"/>
  <c r="J8956" i="8" s="1"/>
  <c r="M8956" i="8" s="1"/>
  <c r="G8959" i="8"/>
  <c r="G8960" i="8"/>
  <c r="G8961" i="8"/>
  <c r="G8962" i="8"/>
  <c r="J8962" i="8" s="1"/>
  <c r="M8962" i="8" s="1"/>
  <c r="G8965" i="8"/>
  <c r="G8968" i="8"/>
  <c r="J8968" i="8" s="1"/>
  <c r="M8968" i="8" s="1"/>
  <c r="G8969" i="8"/>
  <c r="G8970" i="8"/>
  <c r="G8973" i="8"/>
  <c r="J8973" i="8" s="1"/>
  <c r="M8973" i="8" s="1"/>
  <c r="G8974" i="8"/>
  <c r="J8974" i="8" s="1"/>
  <c r="M8974" i="8" s="1"/>
  <c r="G8975" i="8"/>
  <c r="G8976" i="8"/>
  <c r="J8976" i="8" s="1"/>
  <c r="M8976" i="8" s="1"/>
  <c r="G8980" i="8"/>
  <c r="J8980" i="8" s="1"/>
  <c r="M8980" i="8" s="1"/>
  <c r="G8981" i="8"/>
  <c r="J8981" i="8" s="1"/>
  <c r="M8981" i="8" s="1"/>
  <c r="G8982" i="8"/>
  <c r="G8986" i="8"/>
  <c r="J8986" i="8" s="1"/>
  <c r="M8986" i="8" s="1"/>
  <c r="G8987" i="8"/>
  <c r="G8988" i="8"/>
  <c r="J8988" i="8" s="1"/>
  <c r="M8988" i="8" s="1"/>
  <c r="G8989" i="8"/>
  <c r="G8991" i="8"/>
  <c r="G8993" i="8"/>
  <c r="J8993" i="8" s="1"/>
  <c r="M8993" i="8" s="1"/>
  <c r="G8994" i="8"/>
  <c r="J8994" i="8" s="1"/>
  <c r="M8994" i="8" s="1"/>
  <c r="G8997" i="8"/>
  <c r="G8999" i="8"/>
  <c r="G9000" i="8"/>
  <c r="J9000" i="8" s="1"/>
  <c r="M9000" i="8" s="1"/>
  <c r="G9001" i="8"/>
  <c r="J9001" i="8" s="1"/>
  <c r="M9001" i="8" s="1"/>
  <c r="G9003" i="8"/>
  <c r="G9005" i="8"/>
  <c r="J9005" i="8" s="1"/>
  <c r="M9005" i="8" s="1"/>
  <c r="G9006" i="8"/>
  <c r="G9007" i="8"/>
  <c r="G9009" i="8"/>
  <c r="G9011" i="8"/>
  <c r="G9013" i="8"/>
  <c r="G9015" i="8"/>
  <c r="G9017" i="8"/>
  <c r="G9019" i="8"/>
  <c r="G9021" i="8"/>
  <c r="G9023" i="8"/>
  <c r="G9025" i="8"/>
  <c r="G9027" i="8"/>
  <c r="G9029" i="8"/>
  <c r="G9031" i="8"/>
  <c r="G9033" i="8"/>
  <c r="G9035" i="8"/>
  <c r="G9037" i="8"/>
  <c r="G9039" i="8"/>
  <c r="G9041" i="8"/>
  <c r="G9043" i="8"/>
  <c r="G9045" i="8"/>
  <c r="G9047" i="8"/>
  <c r="G9049" i="8"/>
  <c r="G9052" i="8"/>
  <c r="G9055" i="8"/>
  <c r="G9057" i="8"/>
  <c r="G9059" i="8"/>
  <c r="G9061" i="8"/>
  <c r="G9063" i="8"/>
  <c r="G9065" i="8"/>
  <c r="G9067" i="8"/>
  <c r="G9069" i="8"/>
  <c r="G9071" i="8"/>
  <c r="G9073" i="8"/>
  <c r="G9075" i="8"/>
  <c r="G9078" i="8"/>
  <c r="G9081" i="8"/>
  <c r="J9081" i="8" s="1"/>
  <c r="M9081" i="8" s="1"/>
  <c r="G9082" i="8"/>
  <c r="J9082" i="8" s="1"/>
  <c r="M9082" i="8" s="1"/>
  <c r="G9083" i="8"/>
  <c r="G9084" i="8"/>
  <c r="J9084" i="8" s="1"/>
  <c r="M9084" i="8" s="1"/>
  <c r="G9086" i="8"/>
  <c r="J9086" i="8" s="1"/>
  <c r="M9086" i="8" s="1"/>
  <c r="G9088" i="8"/>
  <c r="G9091" i="8"/>
  <c r="G9094" i="8"/>
  <c r="J9094" i="8" s="1"/>
  <c r="M9094" i="8" s="1"/>
  <c r="G9095" i="8"/>
  <c r="G9098" i="8"/>
  <c r="G9099" i="8"/>
  <c r="G9102" i="8"/>
  <c r="J9102" i="8" s="1"/>
  <c r="M9102" i="8" s="1"/>
  <c r="G9103" i="8"/>
  <c r="G9106" i="8"/>
  <c r="J9106" i="8" s="1"/>
  <c r="M9106" i="8" s="1"/>
  <c r="G9107" i="8"/>
  <c r="G9110" i="8"/>
  <c r="G9113" i="8"/>
  <c r="G9115" i="8"/>
  <c r="G9118" i="8"/>
  <c r="G9120" i="8"/>
  <c r="J9120" i="8" s="1"/>
  <c r="M9120" i="8" s="1"/>
  <c r="G9122" i="8"/>
  <c r="G9124" i="8"/>
  <c r="J9124" i="8" s="1"/>
  <c r="M9124" i="8" s="1"/>
  <c r="G9126" i="8"/>
  <c r="G9128" i="8"/>
  <c r="J9128" i="8" s="1"/>
  <c r="M9128" i="8" s="1"/>
  <c r="G9130" i="8"/>
  <c r="G9133" i="8"/>
  <c r="J9133" i="8" s="1"/>
  <c r="M9133" i="8" s="1"/>
  <c r="G9134" i="8"/>
  <c r="G9136" i="8"/>
  <c r="J9136" i="8" s="1"/>
  <c r="M9136" i="8" s="1"/>
  <c r="G9137" i="8"/>
  <c r="G9138" i="8"/>
  <c r="J9138" i="8" s="1"/>
  <c r="M9138" i="8" s="1"/>
  <c r="G9140" i="8"/>
  <c r="G9142" i="8"/>
  <c r="J9142" i="8" s="1"/>
  <c r="M9142" i="8" s="1"/>
  <c r="G9143" i="8"/>
  <c r="G9144" i="8"/>
  <c r="J9144" i="8" s="1"/>
  <c r="M9144" i="8" s="1"/>
  <c r="G9146" i="8"/>
  <c r="G9147" i="8"/>
  <c r="G9149" i="8"/>
  <c r="G9152" i="8"/>
  <c r="G9155" i="8"/>
  <c r="G9156" i="8"/>
  <c r="G9158" i="8"/>
  <c r="J9158" i="8" s="1"/>
  <c r="M9158" i="8" s="1"/>
  <c r="G9159" i="8"/>
  <c r="G9160" i="8"/>
  <c r="G9162" i="8"/>
  <c r="G9163" i="8"/>
  <c r="G9166" i="8"/>
  <c r="J9166" i="8" s="1"/>
  <c r="M9166" i="8" s="1"/>
  <c r="G9167" i="8"/>
  <c r="G9168" i="8"/>
  <c r="G9169" i="8"/>
  <c r="J9169" i="8" s="1"/>
  <c r="M9169" i="8" s="1"/>
  <c r="G9172" i="8"/>
  <c r="G9174" i="8"/>
  <c r="G9176" i="8"/>
  <c r="G9177" i="8"/>
  <c r="J9177" i="8" s="1"/>
  <c r="M9177" i="8" s="1"/>
  <c r="G9178" i="8"/>
  <c r="J9178" i="8" s="1"/>
  <c r="M9178" i="8" s="1"/>
  <c r="G9180" i="8"/>
  <c r="G9182" i="8"/>
  <c r="G9183" i="8"/>
  <c r="G9185" i="8"/>
  <c r="J9185" i="8" s="1"/>
  <c r="M9185" i="8" s="1"/>
  <c r="G9186" i="8"/>
  <c r="G9188" i="8"/>
  <c r="G9191" i="8"/>
  <c r="G9192" i="8"/>
  <c r="G9195" i="8"/>
  <c r="G9196" i="8"/>
  <c r="G9197" i="8"/>
  <c r="J9197" i="8" s="1"/>
  <c r="M9197" i="8" s="1"/>
  <c r="G9200" i="8"/>
  <c r="J9200" i="8" s="1"/>
  <c r="M9200" i="8" s="1"/>
  <c r="G9201" i="8"/>
  <c r="G9203" i="8"/>
  <c r="G9204" i="8"/>
  <c r="J9204" i="8" s="1"/>
  <c r="M9204" i="8" s="1"/>
  <c r="G9205" i="8"/>
  <c r="J9205" i="8" s="1"/>
  <c r="M9205" i="8" s="1"/>
  <c r="G9207" i="8"/>
  <c r="G9208" i="8"/>
  <c r="J9208" i="8" s="1"/>
  <c r="M9208" i="8" s="1"/>
  <c r="G9211" i="8"/>
  <c r="G9212" i="8"/>
  <c r="J9212" i="8" s="1"/>
  <c r="M9212" i="8" s="1"/>
  <c r="G9213" i="8"/>
  <c r="G9217" i="8"/>
  <c r="J9217" i="8" s="1"/>
  <c r="M9217" i="8" s="1"/>
  <c r="G9219" i="8"/>
  <c r="G9220" i="8"/>
  <c r="J9220" i="8" s="1"/>
  <c r="M9220" i="8" s="1"/>
  <c r="G9221" i="8"/>
  <c r="G9224" i="8"/>
  <c r="J9224" i="8" s="1"/>
  <c r="M9224" i="8" s="1"/>
  <c r="G9225" i="8"/>
  <c r="G9228" i="8"/>
  <c r="J9228" i="8" s="1"/>
  <c r="M9228" i="8" s="1"/>
  <c r="G9229" i="8"/>
  <c r="G9232" i="8"/>
  <c r="J9232" i="8" s="1"/>
  <c r="M9232" i="8" s="1"/>
  <c r="G9233" i="8"/>
  <c r="J9233" i="8" s="1"/>
  <c r="M9233" i="8" s="1"/>
  <c r="G9234" i="8"/>
  <c r="J9234" i="8" s="1"/>
  <c r="M9234" i="8" s="1"/>
  <c r="G9235" i="8"/>
  <c r="G9238" i="8"/>
  <c r="G9239" i="8"/>
  <c r="G9240" i="8"/>
  <c r="J9240" i="8" s="1"/>
  <c r="M9240" i="8" s="1"/>
  <c r="G9241" i="8"/>
  <c r="G9242" i="8"/>
  <c r="J9242" i="8" s="1"/>
  <c r="M9242" i="8" s="1"/>
  <c r="G9243" i="8"/>
  <c r="G9244" i="8"/>
  <c r="J9244" i="8" s="1"/>
  <c r="M9244" i="8" s="1"/>
  <c r="G9247" i="8"/>
  <c r="G9250" i="8"/>
  <c r="J9250" i="8" s="1"/>
  <c r="M9250" i="8" s="1"/>
  <c r="G9251" i="8"/>
  <c r="G9252" i="8"/>
  <c r="J9252" i="8" s="1"/>
  <c r="M9252" i="8" s="1"/>
  <c r="G9255" i="8"/>
  <c r="G9258" i="8"/>
  <c r="J9258" i="8" s="1"/>
  <c r="M9258" i="8" s="1"/>
  <c r="G9259" i="8"/>
  <c r="G9260" i="8"/>
  <c r="G9261" i="8"/>
  <c r="G9263" i="8"/>
  <c r="G9265" i="8"/>
  <c r="J9265" i="8" s="1"/>
  <c r="M9265" i="8" s="1"/>
  <c r="G9267" i="8"/>
  <c r="G9268" i="8"/>
  <c r="G9269" i="8"/>
  <c r="J9269" i="8" s="1"/>
  <c r="M9269" i="8" s="1"/>
  <c r="G9270" i="8"/>
  <c r="J9270" i="8" s="1"/>
  <c r="M9270" i="8" s="1"/>
  <c r="G9273" i="8"/>
  <c r="J9273" i="8" s="1"/>
  <c r="M9273" i="8" s="1"/>
  <c r="G9275" i="8"/>
  <c r="G9276" i="8"/>
  <c r="J9276" i="8" s="1"/>
  <c r="M9276" i="8" s="1"/>
  <c r="G9277" i="8"/>
  <c r="J9277" i="8" s="1"/>
  <c r="M9277" i="8" s="1"/>
  <c r="G9278" i="8"/>
  <c r="J9278" i="8" s="1"/>
  <c r="M9278" i="8" s="1"/>
  <c r="G9281" i="8"/>
  <c r="G9282" i="8"/>
  <c r="J9282" i="8" s="1"/>
  <c r="M9282" i="8" s="1"/>
  <c r="G9283" i="8"/>
  <c r="G9285" i="8"/>
  <c r="J9285" i="8" s="1"/>
  <c r="M9285" i="8" s="1"/>
  <c r="G9288" i="8"/>
  <c r="G9289" i="8"/>
  <c r="J9289" i="8" s="1"/>
  <c r="M9289" i="8" s="1"/>
  <c r="G9290" i="8"/>
  <c r="J9290" i="8" s="1"/>
  <c r="M9290" i="8" s="1"/>
  <c r="G9293" i="8"/>
  <c r="J9293" i="8" s="1"/>
  <c r="M9293" i="8" s="1"/>
  <c r="G9294" i="8"/>
  <c r="G9297" i="8"/>
  <c r="J9297" i="8" s="1"/>
  <c r="M9297" i="8" s="1"/>
  <c r="G9298" i="8"/>
  <c r="G9300" i="8"/>
  <c r="J9300" i="8" s="1"/>
  <c r="M9300" i="8" s="1"/>
  <c r="G9302" i="8"/>
  <c r="G9304" i="8"/>
  <c r="J9304" i="8" s="1"/>
  <c r="M9304" i="8" s="1"/>
  <c r="G9306" i="8"/>
  <c r="G9307" i="8"/>
  <c r="G9310" i="8"/>
  <c r="G9311" i="8"/>
  <c r="G9314" i="8"/>
  <c r="G9315" i="8"/>
  <c r="G9318" i="8"/>
  <c r="G9319" i="8"/>
  <c r="G9322" i="8"/>
  <c r="J9322" i="8" s="1"/>
  <c r="M9322" i="8" s="1"/>
  <c r="G9323" i="8"/>
  <c r="G9324" i="8"/>
  <c r="G9326" i="8"/>
  <c r="G9327" i="8"/>
  <c r="G9330" i="8"/>
  <c r="G9333" i="8"/>
  <c r="G9336" i="8"/>
  <c r="G9339" i="8"/>
  <c r="G9342" i="8"/>
  <c r="G9345" i="8"/>
  <c r="G9347" i="8"/>
  <c r="G9349" i="8"/>
  <c r="G9350" i="8"/>
  <c r="J9350" i="8" s="1"/>
  <c r="M9350" i="8" s="1"/>
  <c r="G9352" i="8"/>
  <c r="G9353" i="8"/>
  <c r="J9353" i="8" s="1"/>
  <c r="M9353" i="8" s="1"/>
  <c r="G9356" i="8"/>
  <c r="J9356" i="8" s="1"/>
  <c r="M9356" i="8" s="1"/>
  <c r="G9357" i="8"/>
  <c r="G9358" i="8"/>
  <c r="G9359" i="8"/>
  <c r="J9359" i="8" s="1"/>
  <c r="M9359" i="8" s="1"/>
  <c r="G9361" i="8"/>
  <c r="J9361" i="8" s="1"/>
  <c r="M9361" i="8" s="1"/>
  <c r="G9363" i="8"/>
  <c r="G9364" i="8"/>
  <c r="G9366" i="8"/>
  <c r="J9366" i="8" s="1"/>
  <c r="M9366" i="8" s="1"/>
  <c r="G9368" i="8"/>
  <c r="G9370" i="8"/>
  <c r="J9370" i="8" s="1"/>
  <c r="M9370" i="8" s="1"/>
  <c r="G9371" i="8"/>
  <c r="G9373" i="8"/>
  <c r="J9373" i="8" s="1"/>
  <c r="M9373" i="8" s="1"/>
  <c r="G9374" i="8"/>
  <c r="J9374" i="8" s="1"/>
  <c r="M9374" i="8" s="1"/>
  <c r="G9375" i="8"/>
  <c r="G9377" i="8"/>
  <c r="G9379" i="8"/>
  <c r="J9379" i="8" s="1"/>
  <c r="M9379" i="8" s="1"/>
  <c r="G9380" i="8"/>
  <c r="J9380" i="8" s="1"/>
  <c r="M9380" i="8" s="1"/>
  <c r="G9381" i="8"/>
  <c r="J9381" i="8" s="1"/>
  <c r="M9381" i="8" s="1"/>
  <c r="G9382" i="8"/>
  <c r="G9383" i="8"/>
  <c r="J9383" i="8" s="1"/>
  <c r="M9383" i="8" s="1"/>
  <c r="G9384" i="8"/>
  <c r="G9385" i="8"/>
  <c r="J9385" i="8" s="1"/>
  <c r="M9385" i="8" s="1"/>
  <c r="G9386" i="8"/>
  <c r="G9387" i="8"/>
  <c r="J9387" i="8" s="1"/>
  <c r="M9387" i="8" s="1"/>
  <c r="G9388" i="8"/>
  <c r="G9389" i="8"/>
  <c r="J9389" i="8" s="1"/>
  <c r="M9389" i="8" s="1"/>
  <c r="G9390" i="8"/>
  <c r="G9391" i="8"/>
  <c r="J9391" i="8" s="1"/>
  <c r="M9391" i="8" s="1"/>
  <c r="G9392" i="8"/>
  <c r="G9394" i="8"/>
  <c r="G9396" i="8"/>
  <c r="G9398" i="8"/>
  <c r="G9400" i="8"/>
  <c r="G9403" i="8"/>
  <c r="G9406" i="8"/>
  <c r="G9409" i="8"/>
  <c r="G9412" i="8"/>
  <c r="G9415" i="8"/>
  <c r="G9417" i="8"/>
  <c r="G9418" i="8"/>
  <c r="J9418" i="8" s="1"/>
  <c r="M9418" i="8" s="1"/>
  <c r="G9420" i="8"/>
  <c r="G9421" i="8"/>
  <c r="J9421" i="8" s="1"/>
  <c r="M9421" i="8" s="1"/>
  <c r="G9423" i="8"/>
  <c r="G9425" i="8"/>
  <c r="J9425" i="8" s="1"/>
  <c r="M9425" i="8" s="1"/>
  <c r="G9426" i="8"/>
  <c r="G9429" i="8"/>
  <c r="J9429" i="8" s="1"/>
  <c r="M9429" i="8" s="1"/>
  <c r="G9430" i="8"/>
  <c r="G9432" i="8"/>
  <c r="J9432" i="8" s="1"/>
  <c r="M9432" i="8" s="1"/>
  <c r="G9434" i="8"/>
  <c r="G9435" i="8"/>
  <c r="J9435" i="8" s="1"/>
  <c r="M9435" i="8" s="1"/>
  <c r="G9437" i="8"/>
  <c r="G9439" i="8"/>
  <c r="G9440" i="8"/>
  <c r="J9440" i="8" s="1"/>
  <c r="M9440" i="8" s="1"/>
  <c r="G9441" i="8"/>
  <c r="J9441" i="8" s="1"/>
  <c r="M9441" i="8" s="1"/>
  <c r="G9444" i="8"/>
  <c r="G9446" i="8"/>
  <c r="J9446" i="8" s="1"/>
  <c r="M9446" i="8" s="1"/>
  <c r="G9448" i="8"/>
  <c r="G9451" i="8"/>
  <c r="J9451" i="8" s="1"/>
  <c r="M9451" i="8" s="1"/>
  <c r="G9452" i="8"/>
  <c r="G9453" i="8"/>
  <c r="J9453" i="8" s="1"/>
  <c r="M9453" i="8" s="1"/>
  <c r="G9454" i="8"/>
  <c r="J9454" i="8" s="1"/>
  <c r="M9454" i="8" s="1"/>
  <c r="G9457" i="8"/>
  <c r="G9458" i="8"/>
  <c r="G9459" i="8"/>
  <c r="J9459" i="8" s="1"/>
  <c r="M9459" i="8" s="1"/>
  <c r="G9462" i="8"/>
  <c r="G9463" i="8"/>
  <c r="J9463" i="8" s="1"/>
  <c r="M9463" i="8" s="1"/>
  <c r="G9464" i="8"/>
  <c r="G9465" i="8"/>
  <c r="J9465" i="8" s="1"/>
  <c r="M9465" i="8" s="1"/>
  <c r="G9468" i="8"/>
  <c r="G9471" i="8"/>
  <c r="J9471" i="8" s="1"/>
  <c r="M9471" i="8" s="1"/>
  <c r="G9472" i="8"/>
  <c r="G9474" i="8"/>
  <c r="J9474" i="8" s="1"/>
  <c r="M9474" i="8" s="1"/>
  <c r="G9476" i="8"/>
  <c r="J9476" i="8" s="1"/>
  <c r="M9476" i="8" s="1"/>
  <c r="G9477" i="8"/>
  <c r="J9477" i="8" s="1"/>
  <c r="M9477" i="8" s="1"/>
  <c r="G9478" i="8"/>
  <c r="G9481" i="8"/>
  <c r="J9481" i="8" s="1"/>
  <c r="M9481" i="8" s="1"/>
  <c r="G9482" i="8"/>
  <c r="J9482" i="8" s="1"/>
  <c r="M9482" i="8" s="1"/>
  <c r="G9483" i="8"/>
  <c r="J9483" i="8" s="1"/>
  <c r="M9483" i="8" s="1"/>
  <c r="G9484" i="8"/>
  <c r="G9486" i="8"/>
  <c r="J9486" i="8" s="1"/>
  <c r="M9486" i="8" s="1"/>
  <c r="G9487" i="8"/>
  <c r="J9487" i="8" s="1"/>
  <c r="M9487" i="8" s="1"/>
  <c r="G9489" i="8"/>
  <c r="J9489" i="8" s="1"/>
  <c r="M9489" i="8" s="1"/>
  <c r="G9490" i="8"/>
  <c r="G9491" i="8"/>
  <c r="J9491" i="8" s="1"/>
  <c r="M9491" i="8" s="1"/>
  <c r="G9492" i="8"/>
  <c r="J9492" i="8" s="1"/>
  <c r="M9492" i="8" s="1"/>
  <c r="G9495" i="8"/>
  <c r="J9495" i="8" s="1"/>
  <c r="M9495" i="8" s="1"/>
  <c r="G9496" i="8"/>
  <c r="G9497" i="8"/>
  <c r="J9497" i="8" s="1"/>
  <c r="M9497" i="8" s="1"/>
  <c r="G9499" i="8"/>
  <c r="J9499" i="8" s="1"/>
  <c r="M9499" i="8" s="1"/>
  <c r="G9500" i="8"/>
  <c r="J9500" i="8" s="1"/>
  <c r="M9500" i="8" s="1"/>
  <c r="G9502" i="8"/>
  <c r="G9503" i="8"/>
  <c r="G9505" i="8"/>
  <c r="J9505" i="8" s="1"/>
  <c r="M9505" i="8" s="1"/>
  <c r="G9506" i="8"/>
  <c r="J9506" i="8" s="1"/>
  <c r="M9506" i="8" s="1"/>
  <c r="G9508" i="8"/>
  <c r="G9509" i="8"/>
  <c r="G9510" i="8"/>
  <c r="J9510" i="8" s="1"/>
  <c r="M9510" i="8" s="1"/>
  <c r="G9512" i="8"/>
  <c r="J9512" i="8" s="1"/>
  <c r="M9512" i="8" s="1"/>
  <c r="G9515" i="8"/>
  <c r="G9517" i="8"/>
  <c r="J9517" i="8" s="1"/>
  <c r="M9517" i="8" s="1"/>
  <c r="G9518" i="8"/>
  <c r="J9518" i="8" s="1"/>
  <c r="M9518" i="8" s="1"/>
  <c r="G9519" i="8"/>
  <c r="G9520" i="8"/>
  <c r="G9523" i="8"/>
  <c r="J9523" i="8" s="1"/>
  <c r="M9523" i="8" s="1"/>
  <c r="G9525" i="8"/>
  <c r="G9527" i="8"/>
  <c r="J9527" i="8" s="1"/>
  <c r="M9527" i="8" s="1"/>
  <c r="G9528" i="8"/>
  <c r="G9529" i="8"/>
  <c r="J9529" i="8" s="1"/>
  <c r="M9529" i="8" s="1"/>
  <c r="G9531" i="8"/>
  <c r="G9533" i="8"/>
  <c r="J9533" i="8" s="1"/>
  <c r="M9533" i="8" s="1"/>
  <c r="G9534" i="8"/>
  <c r="G9535" i="8"/>
  <c r="J9535" i="8" s="1"/>
  <c r="M9535" i="8" s="1"/>
  <c r="G9537" i="8"/>
  <c r="G9538" i="8"/>
  <c r="J9538" i="8" s="1"/>
  <c r="M9538" i="8" s="1"/>
  <c r="G9540" i="8"/>
  <c r="G9542" i="8"/>
  <c r="J9542" i="8" s="1"/>
  <c r="M9542" i="8" s="1"/>
  <c r="G9543" i="8"/>
  <c r="G9544" i="8"/>
  <c r="J9544" i="8" s="1"/>
  <c r="M9544" i="8" s="1"/>
  <c r="G9546" i="8"/>
  <c r="G9548" i="8"/>
  <c r="J9548" i="8" s="1"/>
  <c r="M9548" i="8" s="1"/>
  <c r="G9549" i="8"/>
  <c r="G9550" i="8"/>
  <c r="J9550" i="8" s="1"/>
  <c r="M9550" i="8" s="1"/>
  <c r="G9552" i="8"/>
  <c r="G9554" i="8"/>
  <c r="G9555" i="8"/>
  <c r="J9555" i="8" s="1"/>
  <c r="M9555" i="8" s="1"/>
  <c r="G9558" i="8"/>
  <c r="J9558" i="8" s="1"/>
  <c r="M9558" i="8" s="1"/>
  <c r="G9559" i="8"/>
  <c r="G9560" i="8"/>
  <c r="J9560" i="8" s="1"/>
  <c r="M9560" i="8" s="1"/>
  <c r="G9561" i="8"/>
  <c r="G9564" i="8"/>
  <c r="J9564" i="8" s="1"/>
  <c r="M9564" i="8" s="1"/>
  <c r="G9565" i="8"/>
  <c r="G9566" i="8"/>
  <c r="G9569" i="8"/>
  <c r="J9569" i="8" s="1"/>
  <c r="M9569" i="8" s="1"/>
  <c r="G9570" i="8"/>
  <c r="J9570" i="8" s="1"/>
  <c r="M9570" i="8" s="1"/>
  <c r="G9571" i="8"/>
  <c r="G9573" i="8"/>
  <c r="G9575" i="8"/>
  <c r="J9575" i="8" s="1"/>
  <c r="M9575" i="8" s="1"/>
  <c r="G9576" i="8"/>
  <c r="J9576" i="8" s="1"/>
  <c r="M9576" i="8" s="1"/>
  <c r="G9578" i="8"/>
  <c r="G9579" i="8"/>
  <c r="G9580" i="8"/>
  <c r="J9580" i="8" s="1"/>
  <c r="M9580" i="8" s="1"/>
  <c r="G9581" i="8"/>
  <c r="J9581" i="8" s="1"/>
  <c r="M9581" i="8" s="1"/>
  <c r="G9584" i="8"/>
  <c r="G9585" i="8"/>
  <c r="G9586" i="8"/>
  <c r="J9586" i="8" s="1"/>
  <c r="M9586" i="8" s="1"/>
  <c r="G9588" i="8"/>
  <c r="J9588" i="8" s="1"/>
  <c r="M9588" i="8" s="1"/>
  <c r="G9590" i="8"/>
  <c r="G9591" i="8"/>
  <c r="G9592" i="8"/>
  <c r="J9592" i="8" s="1"/>
  <c r="M9592" i="8" s="1"/>
  <c r="G9593" i="8"/>
  <c r="J9593" i="8" s="1"/>
  <c r="M9593" i="8" s="1"/>
  <c r="G9595" i="8"/>
  <c r="G9597" i="8"/>
  <c r="G9598" i="8"/>
  <c r="J9598" i="8" s="1"/>
  <c r="M9598" i="8" s="1"/>
  <c r="G9601" i="8"/>
  <c r="J9601" i="8" s="1"/>
  <c r="M9601" i="8" s="1"/>
  <c r="G9602" i="8"/>
  <c r="G9603" i="8"/>
  <c r="G9606" i="8"/>
  <c r="J9606" i="8" s="1"/>
  <c r="M9606" i="8" s="1"/>
  <c r="G9607" i="8"/>
  <c r="J9607" i="8" s="1"/>
  <c r="M9607" i="8" s="1"/>
  <c r="G9608" i="8"/>
  <c r="G9609" i="8"/>
  <c r="G9611" i="8"/>
  <c r="J9611" i="8" s="1"/>
  <c r="M9611" i="8" s="1"/>
  <c r="G9612" i="8"/>
  <c r="J9612" i="8" s="1"/>
  <c r="M9612" i="8" s="1"/>
  <c r="G9613" i="8"/>
  <c r="G9615" i="8"/>
  <c r="G9616" i="8"/>
  <c r="J9616" i="8" s="1"/>
  <c r="M9616" i="8" s="1"/>
  <c r="G9617" i="8"/>
  <c r="J9617" i="8" s="1"/>
  <c r="M9617" i="8" s="1"/>
  <c r="G9620" i="8"/>
  <c r="G9621" i="8"/>
  <c r="J9621" i="8" s="1"/>
  <c r="M9621" i="8" s="1"/>
  <c r="G9624" i="8"/>
  <c r="J9624" i="8" s="1"/>
  <c r="M9624" i="8" s="1"/>
  <c r="G9625" i="8"/>
  <c r="G9628" i="8"/>
  <c r="G9629" i="8"/>
  <c r="J9629" i="8" s="1"/>
  <c r="M9629" i="8" s="1"/>
  <c r="G9630" i="8"/>
  <c r="G9631" i="8"/>
  <c r="J9631" i="8" s="1"/>
  <c r="M9631" i="8" s="1"/>
  <c r="G9632" i="8"/>
  <c r="G9635" i="8"/>
  <c r="J9635" i="8" s="1"/>
  <c r="M9635" i="8" s="1"/>
  <c r="G9636" i="8"/>
  <c r="G9637" i="8"/>
  <c r="J9637" i="8" s="1"/>
  <c r="M9637" i="8" s="1"/>
  <c r="G9638" i="8"/>
  <c r="G9639" i="8"/>
  <c r="J9639" i="8" s="1"/>
  <c r="M9639" i="8" s="1"/>
  <c r="G9642" i="8"/>
  <c r="G9644" i="8"/>
  <c r="J9644" i="8" s="1"/>
  <c r="M9644" i="8" s="1"/>
  <c r="G9645" i="8"/>
  <c r="G9647" i="8"/>
  <c r="J9647" i="8" s="1"/>
  <c r="M9647" i="8" s="1"/>
  <c r="G9648" i="8"/>
  <c r="G9649" i="8"/>
  <c r="J9649" i="8" s="1"/>
  <c r="M9649" i="8" s="1"/>
  <c r="G9650" i="8"/>
  <c r="G9653" i="8"/>
  <c r="J9653" i="8" s="1"/>
  <c r="M9653" i="8" s="1"/>
  <c r="G9654" i="8"/>
  <c r="G9655" i="8"/>
  <c r="J9655" i="8" s="1"/>
  <c r="M9655" i="8" s="1"/>
  <c r="G9656" i="8"/>
  <c r="G9659" i="8"/>
  <c r="G9661" i="8"/>
  <c r="J9661" i="8" s="1"/>
  <c r="M9661" i="8" s="1"/>
  <c r="G9663" i="8"/>
  <c r="J9663" i="8" s="1"/>
  <c r="M9663" i="8" s="1"/>
  <c r="G9664" i="8"/>
  <c r="G9665" i="8"/>
  <c r="J9665" i="8" s="1"/>
  <c r="M9665" i="8" s="1"/>
  <c r="G9666" i="8"/>
  <c r="J9666" i="8" s="1"/>
  <c r="M9666" i="8" s="1"/>
  <c r="G9669" i="8"/>
  <c r="J9669" i="8" s="1"/>
  <c r="M9669" i="8" s="1"/>
  <c r="G9670" i="8"/>
  <c r="G9671" i="8"/>
  <c r="G9673" i="8"/>
  <c r="J9673" i="8" s="1"/>
  <c r="M9673" i="8" s="1"/>
  <c r="G9674" i="8"/>
  <c r="J9674" i="8" s="1"/>
  <c r="M9674" i="8" s="1"/>
  <c r="G9675" i="8"/>
  <c r="G9678" i="8"/>
  <c r="G9679" i="8"/>
  <c r="J9679" i="8" s="1"/>
  <c r="M9679" i="8" s="1"/>
  <c r="G9682" i="8"/>
  <c r="J9682" i="8" s="1"/>
  <c r="M9682" i="8" s="1"/>
  <c r="G9683" i="8"/>
  <c r="G9685" i="8"/>
  <c r="J9685" i="8" s="1"/>
  <c r="M9685" i="8" s="1"/>
  <c r="G9687" i="8"/>
  <c r="G9688" i="8"/>
  <c r="J9688" i="8" s="1"/>
  <c r="M9688" i="8" s="1"/>
  <c r="G9690" i="8"/>
  <c r="G9692" i="8"/>
  <c r="G9695" i="8"/>
  <c r="J9695" i="8" s="1"/>
  <c r="M9695" i="8" s="1"/>
  <c r="G9696" i="8"/>
  <c r="J9696" i="8" s="1"/>
  <c r="M9696" i="8" s="1"/>
  <c r="G9697" i="8"/>
  <c r="G9700" i="8"/>
  <c r="J9700" i="8" s="1"/>
  <c r="M9700" i="8" s="1"/>
  <c r="G9701" i="8"/>
  <c r="J9701" i="8" s="1"/>
  <c r="M9701" i="8" s="1"/>
  <c r="G9702" i="8"/>
  <c r="G9703" i="8"/>
  <c r="G9704" i="8"/>
  <c r="J9704" i="8" s="1"/>
  <c r="M9704" i="8" s="1"/>
  <c r="G9706" i="8"/>
  <c r="G9707" i="8"/>
  <c r="J9707" i="8" s="1"/>
  <c r="M9707" i="8" s="1"/>
  <c r="G9710" i="8"/>
  <c r="G9711" i="8"/>
  <c r="J9711" i="8" s="1"/>
  <c r="M9711" i="8" s="1"/>
  <c r="G9712" i="8"/>
  <c r="G9714" i="8"/>
  <c r="J9714" i="8" s="1"/>
  <c r="M9714" i="8" s="1"/>
  <c r="G9715" i="8"/>
  <c r="G9717" i="8"/>
  <c r="J9717" i="8" s="1"/>
  <c r="M9717" i="8" s="1"/>
  <c r="G9718" i="8"/>
  <c r="G9720" i="8"/>
  <c r="J9720" i="8" s="1"/>
  <c r="M9720" i="8" s="1"/>
  <c r="G9721" i="8"/>
  <c r="G9722" i="8"/>
  <c r="J9722" i="8" s="1"/>
  <c r="M9722" i="8" s="1"/>
  <c r="G9724" i="8"/>
  <c r="G9725" i="8"/>
  <c r="J9725" i="8" s="1"/>
  <c r="M9725" i="8" s="1"/>
  <c r="G9726" i="8"/>
  <c r="G9728" i="8"/>
  <c r="G9729" i="8"/>
  <c r="J9729" i="8" s="1"/>
  <c r="M9729" i="8" s="1"/>
  <c r="G9731" i="8"/>
  <c r="J9731" i="8" s="1"/>
  <c r="M9731" i="8" s="1"/>
  <c r="G9733" i="8"/>
  <c r="G9734" i="8"/>
  <c r="J9734" i="8" s="1"/>
  <c r="M9734" i="8" s="1"/>
  <c r="G9737" i="8"/>
  <c r="G9738" i="8"/>
  <c r="J9738" i="8" s="1"/>
  <c r="M9738" i="8" s="1"/>
  <c r="G9739" i="8"/>
  <c r="G9742" i="8"/>
  <c r="G9743" i="8"/>
  <c r="J9743" i="8" s="1"/>
  <c r="M9743" i="8" s="1"/>
  <c r="G9745" i="8"/>
  <c r="J9745" i="8" s="1"/>
  <c r="M9745" i="8" s="1"/>
  <c r="G9747" i="8"/>
  <c r="G9748" i="8"/>
  <c r="J9748" i="8" s="1"/>
  <c r="M9748" i="8" s="1"/>
  <c r="G9749" i="8"/>
  <c r="J9749" i="8" s="1"/>
  <c r="M9749" i="8" s="1"/>
  <c r="G9750" i="8"/>
  <c r="J9750" i="8" s="1"/>
  <c r="M9750" i="8" s="1"/>
  <c r="G9751" i="8"/>
  <c r="G9754" i="8"/>
  <c r="J9754" i="8" s="1"/>
  <c r="M9754" i="8" s="1"/>
  <c r="G9755" i="8"/>
  <c r="G9756" i="8"/>
  <c r="J9756" i="8" s="1"/>
  <c r="M9756" i="8" s="1"/>
  <c r="G9757" i="8"/>
  <c r="G9758" i="8"/>
  <c r="J9758" i="8" s="1"/>
  <c r="M9758" i="8" s="1"/>
  <c r="G9761" i="8"/>
  <c r="J9761" i="8" s="1"/>
  <c r="M9761" i="8" s="1"/>
  <c r="G9762" i="8"/>
  <c r="G9764" i="8"/>
  <c r="G9765" i="8"/>
  <c r="G9766" i="8"/>
  <c r="J9766" i="8" s="1"/>
  <c r="M9766" i="8" s="1"/>
  <c r="G9767" i="8"/>
  <c r="J9767" i="8" s="1"/>
  <c r="M9767" i="8" s="1"/>
  <c r="G9769" i="8"/>
  <c r="G9770" i="8"/>
  <c r="J9770" i="8" s="1"/>
  <c r="M9770" i="8" s="1"/>
  <c r="G9773" i="8"/>
  <c r="J9773" i="8" s="1"/>
  <c r="M9773" i="8" s="1"/>
  <c r="G9774" i="8"/>
  <c r="J9774" i="8" s="1"/>
  <c r="M9774" i="8" s="1"/>
  <c r="G9775" i="8"/>
  <c r="G9777" i="8"/>
  <c r="J9777" i="8" s="1"/>
  <c r="M9777" i="8" s="1"/>
  <c r="G9780" i="8"/>
  <c r="J9780" i="8" s="1"/>
  <c r="M9780" i="8" s="1"/>
  <c r="G9781" i="8"/>
  <c r="J9781" i="8" s="1"/>
  <c r="M9781" i="8" s="1"/>
  <c r="G9782" i="8"/>
  <c r="G9784" i="8"/>
  <c r="J9784" i="8" s="1"/>
  <c r="M9784" i="8" s="1"/>
  <c r="G9785" i="8"/>
  <c r="J9785" i="8" s="1"/>
  <c r="M9785" i="8" s="1"/>
  <c r="G9786" i="8"/>
  <c r="G9789" i="8"/>
  <c r="G9792" i="8"/>
  <c r="G9795" i="8"/>
  <c r="G9798" i="8"/>
  <c r="G9801" i="8"/>
  <c r="G9804" i="8"/>
  <c r="G9807" i="8"/>
  <c r="G9810" i="8"/>
  <c r="G9813" i="8"/>
  <c r="G9816" i="8"/>
  <c r="G9819" i="8"/>
  <c r="G9822" i="8"/>
  <c r="G9825" i="8"/>
  <c r="G9828" i="8"/>
  <c r="G9830" i="8"/>
  <c r="J9830" i="8" s="1"/>
  <c r="M9830" i="8" s="1"/>
  <c r="G9832" i="8"/>
  <c r="G9833" i="8"/>
  <c r="G9836" i="8"/>
  <c r="G9839" i="8"/>
  <c r="J9839" i="8" s="1"/>
  <c r="M9839" i="8" s="1"/>
  <c r="G9840" i="8"/>
  <c r="G9843" i="8"/>
  <c r="G9844" i="8"/>
  <c r="G9845" i="8"/>
  <c r="J9845" i="8" s="1"/>
  <c r="M9845" i="8" s="1"/>
  <c r="G9848" i="8"/>
  <c r="G9849" i="8"/>
  <c r="G9852" i="8"/>
  <c r="J9852" i="8" s="1"/>
  <c r="M9852" i="8" s="1"/>
  <c r="G9853" i="8"/>
  <c r="G9855" i="8"/>
  <c r="J9855" i="8" s="1"/>
  <c r="M9855" i="8" s="1"/>
  <c r="G9857" i="8"/>
  <c r="G9858" i="8"/>
  <c r="J9858" i="8" s="1"/>
  <c r="M9858" i="8" s="1"/>
  <c r="G9860" i="8"/>
  <c r="G9863" i="8"/>
  <c r="J9863" i="8" s="1"/>
  <c r="M9863" i="8" s="1"/>
  <c r="G9864" i="8"/>
  <c r="G9865" i="8"/>
  <c r="G9866" i="8"/>
  <c r="J9866" i="8" s="1"/>
  <c r="M9866" i="8" s="1"/>
  <c r="G9868" i="8"/>
  <c r="J9868" i="8" s="1"/>
  <c r="M9868" i="8" s="1"/>
  <c r="G9869" i="8"/>
  <c r="G9870" i="8"/>
  <c r="J9870" i="8" s="1"/>
  <c r="M9870" i="8" s="1"/>
  <c r="G9871" i="8"/>
  <c r="G9872" i="8"/>
  <c r="J9872" i="8" s="1"/>
  <c r="M9872" i="8" s="1"/>
  <c r="G9873" i="8"/>
  <c r="G9876" i="8"/>
  <c r="J9876" i="8" s="1"/>
  <c r="M9876" i="8" s="1"/>
  <c r="G9877" i="8"/>
  <c r="G9878" i="8"/>
  <c r="J9878" i="8" s="1"/>
  <c r="M9878" i="8" s="1"/>
  <c r="G9881" i="8"/>
  <c r="G9882" i="8"/>
  <c r="J9882" i="8" s="1"/>
  <c r="M9882" i="8" s="1"/>
  <c r="G9885" i="8"/>
  <c r="G9887" i="8"/>
  <c r="J9887" i="8" s="1"/>
  <c r="M9887" i="8" s="1"/>
  <c r="G9889" i="8"/>
  <c r="G9892" i="8"/>
  <c r="J9892" i="8" s="1"/>
  <c r="M9892" i="8" s="1"/>
  <c r="G9893" i="8"/>
  <c r="G9894" i="8"/>
  <c r="J9894" i="8" s="1"/>
  <c r="M9894" i="8" s="1"/>
  <c r="G9897" i="8"/>
  <c r="G9899" i="8"/>
  <c r="J9899" i="8" s="1"/>
  <c r="M9899" i="8" s="1"/>
  <c r="G9900" i="8"/>
  <c r="G9902" i="8"/>
  <c r="J9902" i="8" s="1"/>
  <c r="M9902" i="8" s="1"/>
  <c r="G9903" i="8"/>
  <c r="G9904" i="8"/>
  <c r="J9904" i="8" s="1"/>
  <c r="M9904" i="8" s="1"/>
  <c r="G9906" i="8"/>
  <c r="G9907" i="8"/>
  <c r="J9907" i="8" s="1"/>
  <c r="M9907" i="8" s="1"/>
  <c r="G9909" i="8"/>
  <c r="G9911" i="8"/>
  <c r="J9911" i="8" s="1"/>
  <c r="M9911" i="8" s="1"/>
  <c r="G9912" i="8"/>
  <c r="G9913" i="8"/>
  <c r="J9913" i="8" s="1"/>
  <c r="M9913" i="8" s="1"/>
  <c r="G9915" i="8"/>
  <c r="G9917" i="8"/>
  <c r="J9917" i="8" s="1"/>
  <c r="M9917" i="8" s="1"/>
  <c r="G9918" i="8"/>
  <c r="G9920" i="8"/>
  <c r="J9920" i="8" s="1"/>
  <c r="M9920" i="8" s="1"/>
  <c r="G9921" i="8"/>
  <c r="G9923" i="8"/>
  <c r="J9923" i="8" s="1"/>
  <c r="M9923" i="8" s="1"/>
  <c r="G9924" i="8"/>
  <c r="G9925" i="8"/>
  <c r="J9925" i="8" s="1"/>
  <c r="M9925" i="8" s="1"/>
  <c r="G9927" i="8"/>
  <c r="G9928" i="8"/>
  <c r="J9928" i="8" s="1"/>
  <c r="M9928" i="8" s="1"/>
  <c r="G9930" i="8"/>
  <c r="G9932" i="8"/>
  <c r="J9932" i="8" s="1"/>
  <c r="M9932" i="8" s="1"/>
  <c r="G9933" i="8"/>
  <c r="G9935" i="8"/>
  <c r="G9937" i="8"/>
  <c r="G9938" i="8"/>
  <c r="J9938" i="8" s="1"/>
  <c r="M9938" i="8" s="1"/>
  <c r="G9940" i="8"/>
  <c r="G9942" i="8"/>
  <c r="J9942" i="8" s="1"/>
  <c r="M9942" i="8" s="1"/>
  <c r="G9943" i="8"/>
  <c r="J9943" i="8" s="1"/>
  <c r="M9943" i="8" s="1"/>
  <c r="G9944" i="8"/>
  <c r="G9946" i="8"/>
  <c r="G9947" i="8"/>
  <c r="J9947" i="8" s="1"/>
  <c r="M9947" i="8" s="1"/>
  <c r="G9948" i="8"/>
  <c r="G9950" i="8"/>
  <c r="J9950" i="8" s="1"/>
  <c r="M9950" i="8" s="1"/>
  <c r="G9951" i="8"/>
  <c r="G9952" i="8"/>
  <c r="J9952" i="8" s="1"/>
  <c r="M9952" i="8" s="1"/>
  <c r="G9953" i="8"/>
  <c r="J9953" i="8" s="1"/>
  <c r="M9953" i="8" s="1"/>
  <c r="G9956" i="8"/>
  <c r="G9959" i="8"/>
  <c r="G9960" i="8"/>
  <c r="J9960" i="8" s="1"/>
  <c r="M9960" i="8" s="1"/>
  <c r="G9961" i="8"/>
  <c r="J9961" i="8" s="1"/>
  <c r="M9961" i="8" s="1"/>
  <c r="G9962" i="8"/>
  <c r="J9962" i="8" s="1"/>
  <c r="M9962" i="8" s="1"/>
  <c r="G9963" i="8"/>
  <c r="G9966" i="8"/>
  <c r="J9966" i="8" s="1"/>
  <c r="M9966" i="8" s="1"/>
  <c r="G9967" i="8"/>
  <c r="J9967" i="8" s="1"/>
  <c r="M9967" i="8" s="1"/>
  <c r="G9968" i="8"/>
  <c r="G9970" i="8"/>
  <c r="G9972" i="8"/>
  <c r="J9972" i="8" s="1"/>
  <c r="M9972" i="8" s="1"/>
  <c r="G9973" i="8"/>
  <c r="J9973" i="8" s="1"/>
  <c r="M9973" i="8" s="1"/>
  <c r="G9974" i="8"/>
  <c r="J9974" i="8" s="1"/>
  <c r="M9974" i="8" s="1"/>
  <c r="G9975" i="8"/>
  <c r="G9977" i="8"/>
  <c r="J9977" i="8" s="1"/>
  <c r="M9977" i="8" s="1"/>
  <c r="G9978" i="8"/>
  <c r="J9978" i="8" s="1"/>
  <c r="M9978" i="8" s="1"/>
  <c r="G9980" i="8"/>
  <c r="J9980" i="8" s="1"/>
  <c r="M9980" i="8" s="1"/>
  <c r="G9981" i="8"/>
  <c r="G9982" i="8"/>
  <c r="J9982" i="8" s="1"/>
  <c r="M9982" i="8" s="1"/>
  <c r="G9985" i="8"/>
  <c r="J9985" i="8" s="1"/>
  <c r="M9985" i="8" s="1"/>
  <c r="G9986" i="8"/>
  <c r="G9989" i="8"/>
  <c r="G9990" i="8"/>
  <c r="J9990" i="8" s="1"/>
  <c r="M9990" i="8" s="1"/>
  <c r="G9991" i="8"/>
  <c r="J9991" i="8" s="1"/>
  <c r="M9991" i="8" s="1"/>
  <c r="G9992" i="8"/>
  <c r="G9994" i="8"/>
  <c r="G9995" i="8"/>
  <c r="J9995" i="8" s="1"/>
  <c r="M9995" i="8" s="1"/>
  <c r="G9996" i="8"/>
  <c r="J9996" i="8" s="1"/>
  <c r="M9996" i="8" s="1"/>
  <c r="G9998" i="8"/>
  <c r="J9998" i="8" s="1"/>
  <c r="M9998" i="8" s="1"/>
  <c r="G9999" i="8"/>
  <c r="G10000" i="8"/>
  <c r="J10000" i="8" s="1"/>
  <c r="M10000" i="8" s="1"/>
  <c r="G10003" i="8"/>
  <c r="J10003" i="8" s="1"/>
  <c r="M10003" i="8" s="1"/>
  <c r="G10004" i="8"/>
  <c r="J10004" i="8" s="1"/>
  <c r="M10004" i="8" s="1"/>
  <c r="G10005" i="8"/>
  <c r="G10006" i="8"/>
  <c r="J10006" i="8" s="1"/>
  <c r="M10006" i="8" s="1"/>
  <c r="G10007" i="8"/>
  <c r="J10007" i="8" s="1"/>
  <c r="M10007" i="8" s="1"/>
  <c r="G10009" i="8"/>
  <c r="J10009" i="8" s="1"/>
  <c r="M10009" i="8" s="1"/>
  <c r="G10010" i="8"/>
  <c r="G10012" i="8"/>
  <c r="G10014" i="8"/>
  <c r="J10014" i="8" s="1"/>
  <c r="M10014" i="8" s="1"/>
  <c r="G10015" i="8"/>
  <c r="J10015" i="8" s="1"/>
  <c r="M10015" i="8" s="1"/>
  <c r="G10017" i="8"/>
  <c r="G10018" i="8"/>
  <c r="J10018" i="8" s="1"/>
  <c r="M10018" i="8" s="1"/>
  <c r="G10020" i="8"/>
  <c r="J10020" i="8" s="1"/>
  <c r="M10020" i="8" s="1"/>
  <c r="G10022" i="8"/>
  <c r="J10022" i="8" s="1"/>
  <c r="M10022" i="8" s="1"/>
  <c r="G10023" i="8"/>
  <c r="G10024" i="8"/>
  <c r="G10026" i="8"/>
  <c r="J10026" i="8" s="1"/>
  <c r="M10026" i="8" s="1"/>
  <c r="G10028" i="8"/>
  <c r="G10030" i="8"/>
  <c r="G10032" i="8"/>
  <c r="G10034" i="8"/>
  <c r="J10034" i="8" s="1"/>
  <c r="M10034" i="8" s="1"/>
  <c r="G10036" i="8"/>
  <c r="J10036" i="8" s="1"/>
  <c r="M10036" i="8" s="1"/>
  <c r="G10037" i="8"/>
  <c r="G10040" i="8"/>
  <c r="J10040" i="8" s="1"/>
  <c r="M10040" i="8" s="1"/>
  <c r="G10041" i="8"/>
  <c r="J10041" i="8" s="1"/>
  <c r="M10041" i="8" s="1"/>
  <c r="G10042" i="8"/>
  <c r="G10045" i="8"/>
  <c r="G10046" i="8"/>
  <c r="J10046" i="8" s="1"/>
  <c r="M10046" i="8" s="1"/>
  <c r="G10047" i="8"/>
  <c r="J10047" i="8" s="1"/>
  <c r="M10047" i="8" s="1"/>
  <c r="G10048" i="8"/>
  <c r="G10049" i="8"/>
  <c r="G10052" i="8"/>
  <c r="G10053" i="8"/>
  <c r="J10053" i="8" s="1"/>
  <c r="M10053" i="8" s="1"/>
  <c r="G10056" i="8"/>
  <c r="J10056" i="8" s="1"/>
  <c r="M10056" i="8" s="1"/>
  <c r="G10057" i="8"/>
  <c r="G10058" i="8"/>
  <c r="G10059" i="8"/>
  <c r="J10059" i="8" s="1"/>
  <c r="M10059" i="8" s="1"/>
  <c r="G10061" i="8"/>
  <c r="G10062" i="8"/>
  <c r="G10065" i="8"/>
  <c r="J10065" i="8" s="1"/>
  <c r="M10065" i="8" s="1"/>
  <c r="G10066" i="8"/>
  <c r="G10067" i="8"/>
  <c r="J10067" i="8" s="1"/>
  <c r="M10067" i="8" s="1"/>
  <c r="G10068" i="8"/>
  <c r="G10070" i="8"/>
  <c r="J10070" i="8" s="1"/>
  <c r="M10070" i="8" s="1"/>
  <c r="G10072" i="8"/>
  <c r="G10073" i="8"/>
  <c r="J10073" i="8" s="1"/>
  <c r="M10073" i="8" s="1"/>
  <c r="G10076" i="8"/>
  <c r="G10079" i="8"/>
  <c r="J10079" i="8" s="1"/>
  <c r="M10079" i="8" s="1"/>
  <c r="G10080" i="8"/>
  <c r="J10080" i="8" s="1"/>
  <c r="M10080" i="8" s="1"/>
  <c r="G10081" i="8"/>
  <c r="J10081" i="8" s="1"/>
  <c r="M10081" i="8" s="1"/>
  <c r="G10082" i="8"/>
  <c r="G10083" i="8"/>
  <c r="J10083" i="8" s="1"/>
  <c r="M10083" i="8" s="1"/>
  <c r="G10085" i="8"/>
  <c r="G10086" i="8"/>
  <c r="J10086" i="8" s="1"/>
  <c r="M10086" i="8" s="1"/>
  <c r="G10087" i="8"/>
  <c r="G10089" i="8"/>
  <c r="J10089" i="8" s="1"/>
  <c r="M10089" i="8" s="1"/>
  <c r="G10091" i="8"/>
  <c r="J10091" i="8" s="1"/>
  <c r="M10091" i="8" s="1"/>
  <c r="G10092" i="8"/>
  <c r="G10094" i="8"/>
  <c r="G10095" i="8"/>
  <c r="G10097" i="8"/>
  <c r="J10097" i="8" s="1"/>
  <c r="M10097" i="8" s="1"/>
  <c r="G10098" i="8"/>
  <c r="J10098" i="8" s="1"/>
  <c r="M10098" i="8" s="1"/>
  <c r="G10100" i="8"/>
  <c r="G10101" i="8"/>
  <c r="J10101" i="8" s="1"/>
  <c r="M10101" i="8" s="1"/>
  <c r="G10103" i="8"/>
  <c r="G10104" i="8"/>
  <c r="J10104" i="8" s="1"/>
  <c r="M10104" i="8" s="1"/>
  <c r="G10105" i="8"/>
  <c r="G10108" i="8"/>
  <c r="G10110" i="8"/>
  <c r="J10110" i="8" s="1"/>
  <c r="M10110" i="8" s="1"/>
  <c r="G10111" i="8"/>
  <c r="J10111" i="8" s="1"/>
  <c r="M10111" i="8" s="1"/>
  <c r="G10113" i="8"/>
  <c r="G10114" i="8"/>
  <c r="G10117" i="8"/>
  <c r="J10117" i="8" s="1"/>
  <c r="M10117" i="8" s="1"/>
  <c r="G10118" i="8"/>
  <c r="G10119" i="8"/>
  <c r="G10121" i="8"/>
  <c r="J10121" i="8" s="1"/>
  <c r="M10121" i="8" s="1"/>
  <c r="G10123" i="8"/>
  <c r="J10123" i="8" s="1"/>
  <c r="M10123" i="8" s="1"/>
  <c r="G10124" i="8"/>
  <c r="G10125" i="8"/>
  <c r="G10126" i="8"/>
  <c r="J10126" i="8" s="1"/>
  <c r="M10126" i="8" s="1"/>
  <c r="G10129" i="8"/>
  <c r="J10129" i="8" s="1"/>
  <c r="M10129" i="8" s="1"/>
  <c r="G10130" i="8"/>
  <c r="G10131" i="8"/>
  <c r="G10133" i="8"/>
  <c r="J10133" i="8" s="1"/>
  <c r="M10133" i="8" s="1"/>
  <c r="G10135" i="8"/>
  <c r="G10137" i="8"/>
  <c r="J10137" i="8" s="1"/>
  <c r="M10137" i="8" s="1"/>
  <c r="G10139" i="8"/>
  <c r="G10140" i="8"/>
  <c r="J10140" i="8" s="1"/>
  <c r="M10140" i="8" s="1"/>
  <c r="G10141" i="8"/>
  <c r="G10143" i="8"/>
  <c r="J10143" i="8" s="1"/>
  <c r="M10143" i="8" s="1"/>
  <c r="G10145" i="8"/>
  <c r="G10146" i="8"/>
  <c r="J10146" i="8" s="1"/>
  <c r="M10146" i="8" s="1"/>
  <c r="G10147" i="8"/>
  <c r="G10149" i="8"/>
  <c r="J10149" i="8" s="1"/>
  <c r="M10149" i="8" s="1"/>
  <c r="G10151" i="8"/>
  <c r="G10152" i="8"/>
  <c r="G10153" i="8"/>
  <c r="J10153" i="8" s="1"/>
  <c r="M10153" i="8" s="1"/>
  <c r="G10154" i="8"/>
  <c r="J10154" i="8" s="1"/>
  <c r="M10154" i="8" s="1"/>
  <c r="G10155" i="8"/>
  <c r="G10158" i="8"/>
  <c r="G10159" i="8"/>
  <c r="J10159" i="8" s="1"/>
  <c r="M10159" i="8" s="1"/>
  <c r="G10162" i="8"/>
  <c r="J10162" i="8" s="1"/>
  <c r="M10162" i="8" s="1"/>
  <c r="G10163" i="8"/>
  <c r="G10164" i="8"/>
  <c r="G10167" i="8"/>
  <c r="J10167" i="8" s="1"/>
  <c r="M10167" i="8" s="1"/>
  <c r="G10168" i="8"/>
  <c r="J10168" i="8" s="1"/>
  <c r="M10168" i="8" s="1"/>
  <c r="G10169" i="8"/>
  <c r="G10171" i="8"/>
  <c r="G10173" i="8"/>
  <c r="J10173" i="8" s="1"/>
  <c r="M10173" i="8" s="1"/>
  <c r="G10174" i="8"/>
  <c r="G10175" i="8"/>
  <c r="G10177" i="8"/>
  <c r="G10178" i="8"/>
  <c r="J10178" i="8" s="1"/>
  <c r="M10178" i="8" s="1"/>
  <c r="G10179" i="8"/>
  <c r="G10181" i="8"/>
  <c r="G10182" i="8"/>
  <c r="G10184" i="8"/>
  <c r="J10184" i="8" s="1"/>
  <c r="M10184" i="8" s="1"/>
  <c r="G10185" i="8"/>
  <c r="G10187" i="8"/>
  <c r="G10188" i="8"/>
  <c r="G10190" i="8"/>
  <c r="J10190" i="8" s="1"/>
  <c r="M10190" i="8" s="1"/>
  <c r="G10191" i="8"/>
  <c r="G10192" i="8"/>
  <c r="G10194" i="8"/>
  <c r="G10196" i="8"/>
  <c r="J10196" i="8" s="1"/>
  <c r="M10196" i="8" s="1"/>
  <c r="G10197" i="8"/>
  <c r="G10198" i="8"/>
  <c r="G10199" i="8"/>
  <c r="G10202" i="8"/>
  <c r="J10202" i="8" s="1"/>
  <c r="M10202" i="8" s="1"/>
  <c r="G10203" i="8"/>
  <c r="J10203" i="8" s="1"/>
  <c r="M10203" i="8" s="1"/>
  <c r="G10204" i="8"/>
  <c r="G10205" i="8"/>
  <c r="G10206" i="8"/>
  <c r="J10206" i="8" s="1"/>
  <c r="M10206" i="8" s="1"/>
  <c r="G10207" i="8"/>
  <c r="J10207" i="8" s="1"/>
  <c r="M10207" i="8" s="1"/>
  <c r="G10209" i="8"/>
  <c r="G10211" i="8"/>
  <c r="G10214" i="8"/>
  <c r="J10214" i="8" s="1"/>
  <c r="M10214" i="8" s="1"/>
  <c r="G10215" i="8"/>
  <c r="J10215" i="8" s="1"/>
  <c r="M10215" i="8" s="1"/>
  <c r="G10216" i="8"/>
  <c r="G10217" i="8"/>
  <c r="G10219" i="8"/>
  <c r="J10219" i="8" s="1"/>
  <c r="M10219" i="8" s="1"/>
  <c r="G10221" i="8"/>
  <c r="G10222" i="8"/>
  <c r="G10223" i="8"/>
  <c r="J10223" i="8" s="1"/>
  <c r="M10223" i="8" s="1"/>
  <c r="G10224" i="8"/>
  <c r="J10224" i="8" s="1"/>
  <c r="M10224" i="8" s="1"/>
  <c r="G10227" i="8"/>
  <c r="G10229" i="8"/>
  <c r="G10230" i="8"/>
  <c r="G10231" i="8"/>
  <c r="J10231" i="8" s="1"/>
  <c r="M10231" i="8" s="1"/>
  <c r="G10232" i="8"/>
  <c r="J10232" i="8" s="1"/>
  <c r="M10232" i="8" s="1"/>
  <c r="G10235" i="8"/>
  <c r="G10236" i="8"/>
  <c r="G10237" i="8"/>
  <c r="J10237" i="8" s="1"/>
  <c r="M10237" i="8" s="1"/>
  <c r="G10238" i="8"/>
  <c r="J10238" i="8" s="1"/>
  <c r="M10238" i="8" s="1"/>
  <c r="G10241" i="8"/>
  <c r="G10242" i="8"/>
  <c r="G10245" i="8"/>
  <c r="J10245" i="8" s="1"/>
  <c r="M10245" i="8" s="1"/>
  <c r="G10246" i="8"/>
  <c r="G10247" i="8"/>
  <c r="G10248" i="8"/>
  <c r="J10248" i="8" s="1"/>
  <c r="M10248" i="8" s="1"/>
  <c r="G10250" i="8"/>
  <c r="J10250" i="8" s="1"/>
  <c r="M10250" i="8" s="1"/>
  <c r="G10252" i="8"/>
  <c r="G10254" i="8"/>
  <c r="G10255" i="8"/>
  <c r="G10257" i="8"/>
  <c r="J10257" i="8" s="1"/>
  <c r="M10257" i="8" s="1"/>
  <c r="G10258" i="8"/>
  <c r="J10258" i="8" s="1"/>
  <c r="M10258" i="8" s="1"/>
  <c r="G10259" i="8"/>
  <c r="G10261" i="8"/>
  <c r="G10262" i="8"/>
  <c r="J10262" i="8" s="1"/>
  <c r="M10262" i="8" s="1"/>
  <c r="G10265" i="8"/>
  <c r="J10265" i="8" s="1"/>
  <c r="M10265" i="8" s="1"/>
  <c r="G10266" i="8"/>
  <c r="G10267" i="8"/>
  <c r="G10268" i="8"/>
  <c r="J10268" i="8" s="1"/>
  <c r="M10268" i="8" s="1"/>
  <c r="G10269" i="8"/>
  <c r="J10269" i="8" s="1"/>
  <c r="M10269" i="8" s="1"/>
  <c r="G10270" i="8"/>
  <c r="G10271" i="8"/>
  <c r="J10271" i="8" s="1"/>
  <c r="M10271" i="8" s="1"/>
  <c r="G10274" i="8"/>
  <c r="J10274" i="8" s="1"/>
  <c r="M10274" i="8" s="1"/>
  <c r="G10275" i="8"/>
  <c r="J10275" i="8" s="1"/>
  <c r="M10275" i="8" s="1"/>
  <c r="G10276" i="8"/>
  <c r="G10277" i="8"/>
  <c r="J10277" i="8" s="1"/>
  <c r="M10277" i="8" s="1"/>
  <c r="G10278" i="8"/>
  <c r="J10278" i="8" s="1"/>
  <c r="M10278" i="8" s="1"/>
  <c r="G10279" i="8"/>
  <c r="J10279" i="8" s="1"/>
  <c r="M10279" i="8" s="1"/>
  <c r="G10280" i="8"/>
  <c r="G10281" i="8"/>
  <c r="J10281" i="8" s="1"/>
  <c r="M10281" i="8" s="1"/>
  <c r="G10282" i="8"/>
  <c r="J10282" i="8" s="1"/>
  <c r="M10282" i="8" s="1"/>
  <c r="G10283" i="8"/>
  <c r="G10284" i="8"/>
  <c r="G10285" i="8"/>
  <c r="J10285" i="8" s="1"/>
  <c r="M10285" i="8" s="1"/>
  <c r="G10286" i="8"/>
  <c r="J10286" i="8" s="1"/>
  <c r="M10286" i="8" s="1"/>
  <c r="G10287" i="8"/>
  <c r="J10287" i="8" s="1"/>
  <c r="M10287" i="8" s="1"/>
  <c r="G10290" i="8"/>
  <c r="G10291" i="8"/>
  <c r="J10291" i="8" s="1"/>
  <c r="M10291" i="8" s="1"/>
  <c r="G10292" i="8"/>
  <c r="J10292" i="8" s="1"/>
  <c r="M10292" i="8" s="1"/>
  <c r="G10293" i="8"/>
  <c r="J10293" i="8" s="1"/>
  <c r="M10293" i="8" s="1"/>
  <c r="G10294" i="8"/>
  <c r="G10295" i="8"/>
  <c r="J10295" i="8" s="1"/>
  <c r="M10295" i="8" s="1"/>
  <c r="G10296" i="8"/>
  <c r="J10296" i="8" s="1"/>
  <c r="M10296" i="8" s="1"/>
  <c r="G10297" i="8"/>
  <c r="J10297" i="8" s="1"/>
  <c r="M10297" i="8" s="1"/>
  <c r="G10298" i="8"/>
  <c r="G10299" i="8"/>
  <c r="J10299" i="8" s="1"/>
  <c r="M10299" i="8" s="1"/>
  <c r="G10300" i="8"/>
  <c r="J10300" i="8" s="1"/>
  <c r="M10300" i="8" s="1"/>
  <c r="G10301" i="8"/>
  <c r="J10301" i="8" s="1"/>
  <c r="M10301" i="8" s="1"/>
  <c r="G10303" i="8"/>
  <c r="G10305" i="8"/>
  <c r="G10306" i="8"/>
  <c r="J10306" i="8" s="1"/>
  <c r="M10306" i="8" s="1"/>
  <c r="G10307" i="8"/>
  <c r="J10307" i="8" s="1"/>
  <c r="M10307" i="8" s="1"/>
  <c r="G10309" i="8"/>
  <c r="G10310" i="8"/>
  <c r="J10310" i="8" s="1"/>
  <c r="M10310" i="8" s="1"/>
  <c r="G10311" i="8"/>
  <c r="J10311" i="8" s="1"/>
  <c r="M10311" i="8" s="1"/>
  <c r="G10313" i="8"/>
  <c r="G10316" i="8"/>
  <c r="G10317" i="8"/>
  <c r="J10317" i="8" s="1"/>
  <c r="M10317" i="8" s="1"/>
  <c r="G10318" i="8"/>
  <c r="J10318" i="8" s="1"/>
  <c r="M10318" i="8" s="1"/>
  <c r="G10319" i="8"/>
  <c r="J10319" i="8" s="1"/>
  <c r="M10319" i="8" s="1"/>
  <c r="G10320" i="8"/>
  <c r="G10321" i="8"/>
  <c r="G10322" i="8"/>
  <c r="J10322" i="8" s="1"/>
  <c r="M10322" i="8" s="1"/>
  <c r="G10323" i="8"/>
  <c r="J10323" i="8" s="1"/>
  <c r="M10323" i="8" s="1"/>
  <c r="G10325" i="8"/>
  <c r="G10326" i="8"/>
  <c r="J10326" i="8" s="1"/>
  <c r="M10326" i="8" s="1"/>
  <c r="G10328" i="8"/>
  <c r="J10328" i="8" s="1"/>
  <c r="M10328" i="8" s="1"/>
  <c r="G10329" i="8"/>
  <c r="G10330" i="8"/>
  <c r="G10331" i="8"/>
  <c r="J10331" i="8" s="1"/>
  <c r="M10331" i="8" s="1"/>
  <c r="G10332" i="8"/>
  <c r="J10332" i="8" s="1"/>
  <c r="M10332" i="8" s="1"/>
  <c r="G10335" i="8"/>
  <c r="J10335" i="8" s="1"/>
  <c r="M10335" i="8" s="1"/>
  <c r="G10336" i="8"/>
  <c r="G10337" i="8"/>
  <c r="G10338" i="8"/>
  <c r="J10338" i="8" s="1"/>
  <c r="M10338" i="8" s="1"/>
  <c r="G10339" i="8"/>
  <c r="J10339" i="8" s="1"/>
  <c r="M10339" i="8" s="1"/>
  <c r="G10340" i="8"/>
  <c r="G10341" i="8"/>
  <c r="J10341" i="8" s="1"/>
  <c r="M10341" i="8" s="1"/>
  <c r="G10342" i="8"/>
  <c r="J10342" i="8" s="1"/>
  <c r="M10342" i="8" s="1"/>
  <c r="G10345" i="8"/>
  <c r="J10345" i="8" s="1"/>
  <c r="M10345" i="8" s="1"/>
  <c r="G10346" i="8"/>
  <c r="G10348" i="8"/>
  <c r="J10348" i="8" s="1"/>
  <c r="M10348" i="8" s="1"/>
  <c r="G10349" i="8"/>
  <c r="J10349" i="8" s="1"/>
  <c r="M10349" i="8" s="1"/>
  <c r="G10350" i="8"/>
  <c r="J10350" i="8" s="1"/>
  <c r="M10350" i="8" s="1"/>
  <c r="G10351" i="8"/>
  <c r="G10352" i="8"/>
  <c r="J10352" i="8" s="1"/>
  <c r="M10352" i="8" s="1"/>
  <c r="G10354" i="8"/>
  <c r="J10354" i="8" s="1"/>
  <c r="M10354" i="8" s="1"/>
  <c r="G10355" i="8"/>
  <c r="G10356" i="8"/>
  <c r="G10358" i="8"/>
  <c r="J10358" i="8" s="1"/>
  <c r="M10358" i="8" s="1"/>
  <c r="G10359" i="8"/>
  <c r="J10359" i="8" s="1"/>
  <c r="M10359" i="8" s="1"/>
  <c r="G10360" i="8"/>
  <c r="J10360" i="8" s="1"/>
  <c r="M10360" i="8" s="1"/>
  <c r="G10364" i="8"/>
  <c r="G10365" i="8"/>
  <c r="J10365" i="8" s="1"/>
  <c r="M10365" i="8" s="1"/>
  <c r="G10366" i="8"/>
  <c r="J10366" i="8" s="1"/>
  <c r="M10366" i="8" s="1"/>
  <c r="G10367" i="8"/>
  <c r="J10367" i="8" s="1"/>
  <c r="M10367" i="8" s="1"/>
  <c r="G10368" i="8"/>
  <c r="G10370" i="8"/>
  <c r="J10370" i="8" s="1"/>
  <c r="M10370" i="8" s="1"/>
  <c r="G10371" i="8"/>
  <c r="J10371" i="8" s="1"/>
  <c r="M10371" i="8" s="1"/>
  <c r="G10373" i="8"/>
  <c r="J10373" i="8" s="1"/>
  <c r="M10373" i="8" s="1"/>
  <c r="G10374" i="8"/>
  <c r="G10378" i="8"/>
  <c r="J10378" i="8" s="1"/>
  <c r="M10378" i="8" s="1"/>
  <c r="G10379" i="8"/>
  <c r="J10379" i="8" s="1"/>
  <c r="M10379" i="8" s="1"/>
  <c r="G10380" i="8"/>
  <c r="J10380" i="8" s="1"/>
  <c r="M10380" i="8" s="1"/>
  <c r="G10382" i="8"/>
  <c r="G10384" i="8"/>
  <c r="J10384" i="8" s="1"/>
  <c r="M10384" i="8" s="1"/>
  <c r="G10385" i="8"/>
  <c r="J10385" i="8" s="1"/>
  <c r="M10385" i="8" s="1"/>
  <c r="G10386" i="8"/>
  <c r="J10386" i="8" s="1"/>
  <c r="M10386" i="8" s="1"/>
  <c r="G10387" i="8"/>
  <c r="G10388" i="8"/>
  <c r="J10388" i="8" s="1"/>
  <c r="M10388" i="8" s="1"/>
  <c r="G10390" i="8"/>
  <c r="G10393" i="8"/>
  <c r="J10393" i="8" s="1"/>
  <c r="M10393" i="8" s="1"/>
  <c r="G10394" i="8"/>
  <c r="G10396" i="8"/>
  <c r="J10396" i="8" s="1"/>
  <c r="M10396" i="8" s="1"/>
  <c r="G10398" i="8"/>
  <c r="J10398" i="8" s="1"/>
  <c r="M10398" i="8" s="1"/>
  <c r="G10399" i="8"/>
  <c r="J10399" i="8" s="1"/>
  <c r="M10399" i="8" s="1"/>
  <c r="G10402" i="8"/>
  <c r="G10403" i="8"/>
  <c r="J10403" i="8" s="1"/>
  <c r="M10403" i="8" s="1"/>
  <c r="G10404" i="8"/>
  <c r="J10404" i="8" s="1"/>
  <c r="M10404" i="8" s="1"/>
  <c r="G10405" i="8"/>
  <c r="J10405" i="8" s="1"/>
  <c r="M10405" i="8" s="1"/>
  <c r="G10406" i="8"/>
  <c r="G10407" i="8"/>
  <c r="J10407" i="8" s="1"/>
  <c r="M10407" i="8" s="1"/>
  <c r="G10408" i="8"/>
  <c r="J10408" i="8" s="1"/>
  <c r="M10408" i="8" s="1"/>
  <c r="G10409" i="8"/>
  <c r="G10411" i="8"/>
  <c r="G10412" i="8"/>
  <c r="J10412" i="8" s="1"/>
  <c r="M10412" i="8" s="1"/>
  <c r="G10413" i="8"/>
  <c r="J10413" i="8" s="1"/>
  <c r="M10413" i="8" s="1"/>
  <c r="G10414" i="8"/>
  <c r="J10414" i="8" s="1"/>
  <c r="M10414" i="8" s="1"/>
  <c r="G10419" i="8"/>
  <c r="G10420" i="8"/>
  <c r="J10420" i="8" s="1"/>
  <c r="M10420" i="8" s="1"/>
  <c r="G10421" i="8"/>
  <c r="J10421" i="8" s="1"/>
  <c r="M10421" i="8" s="1"/>
  <c r="G10424" i="8"/>
  <c r="J10424" i="8" s="1"/>
  <c r="M10424" i="8" s="1"/>
  <c r="G10425" i="8"/>
  <c r="G10426" i="8"/>
  <c r="J10426" i="8" s="1"/>
  <c r="M10426" i="8" s="1"/>
  <c r="G10428" i="8"/>
  <c r="J10428" i="8" s="1"/>
  <c r="M10428" i="8" s="1"/>
  <c r="G10429" i="8"/>
  <c r="J10429" i="8" s="1"/>
  <c r="M10429" i="8" s="1"/>
  <c r="G10430" i="8"/>
  <c r="G10431" i="8"/>
  <c r="J10431" i="8" s="1"/>
  <c r="M10431" i="8" s="1"/>
  <c r="G10432" i="8"/>
  <c r="G10433" i="8"/>
  <c r="J10433" i="8" s="1"/>
  <c r="M10433" i="8" s="1"/>
  <c r="G10438" i="8"/>
  <c r="G10442" i="8"/>
  <c r="J10442" i="8" s="1"/>
  <c r="M10442" i="8" s="1"/>
  <c r="G10444" i="8"/>
  <c r="J10444" i="8" s="1"/>
  <c r="M10444" i="8" s="1"/>
  <c r="G10446" i="8"/>
  <c r="J10446" i="8" s="1"/>
  <c r="M10446" i="8" s="1"/>
  <c r="G10447" i="8"/>
  <c r="G10448" i="8"/>
  <c r="J10448" i="8" s="1"/>
  <c r="M10448" i="8" s="1"/>
  <c r="G10449" i="8"/>
  <c r="J10449" i="8" s="1"/>
  <c r="M10449" i="8" s="1"/>
  <c r="G10450" i="8"/>
  <c r="J10450" i="8" s="1"/>
  <c r="M10450" i="8" s="1"/>
  <c r="G10451" i="8"/>
  <c r="G10452" i="8"/>
  <c r="J10452" i="8" s="1"/>
  <c r="M10452" i="8" s="1"/>
  <c r="G10454" i="8"/>
  <c r="J10454" i="8" s="1"/>
  <c r="M10454" i="8" s="1"/>
  <c r="G10455" i="8"/>
  <c r="J10455" i="8" s="1"/>
  <c r="M10455" i="8" s="1"/>
  <c r="G10456" i="8"/>
  <c r="G10457" i="8"/>
  <c r="J10457" i="8" s="1"/>
  <c r="M10457" i="8" s="1"/>
  <c r="G10459" i="8"/>
  <c r="J10459" i="8" s="1"/>
  <c r="M10459" i="8" s="1"/>
  <c r="G10460" i="8"/>
  <c r="J10460" i="8" s="1"/>
  <c r="M10460" i="8" s="1"/>
  <c r="G10461" i="8"/>
  <c r="G10462" i="8"/>
  <c r="J10462" i="8" s="1"/>
  <c r="M10462" i="8" s="1"/>
  <c r="G10467" i="8"/>
  <c r="J10467" i="8" s="1"/>
  <c r="M10467" i="8" s="1"/>
  <c r="G10468" i="8"/>
  <c r="J10468" i="8" s="1"/>
  <c r="M10468" i="8" s="1"/>
  <c r="G10469" i="8"/>
  <c r="G10470" i="8"/>
  <c r="J10470" i="8" s="1"/>
  <c r="M10470" i="8" s="1"/>
  <c r="G10471" i="8"/>
  <c r="J10471" i="8" s="1"/>
  <c r="M10471" i="8" s="1"/>
  <c r="G10472" i="8"/>
  <c r="J10472" i="8" s="1"/>
  <c r="M10472" i="8" s="1"/>
  <c r="G10473" i="8"/>
  <c r="G10474" i="8"/>
  <c r="J10474" i="8" s="1"/>
  <c r="M10474" i="8" s="1"/>
  <c r="G10479" i="8"/>
  <c r="J10479" i="8" s="1"/>
  <c r="M10479" i="8" s="1"/>
  <c r="G10480" i="8"/>
  <c r="J10480" i="8" s="1"/>
  <c r="M10480" i="8" s="1"/>
  <c r="G10481" i="8"/>
  <c r="G10482" i="8"/>
  <c r="J10482" i="8" s="1"/>
  <c r="M10482" i="8" s="1"/>
  <c r="G10483" i="8"/>
  <c r="J10483" i="8" s="1"/>
  <c r="M10483" i="8" s="1"/>
  <c r="G10484" i="8"/>
  <c r="J10484" i="8" s="1"/>
  <c r="M10484" i="8" s="1"/>
  <c r="G10486" i="8"/>
  <c r="G10487" i="8"/>
  <c r="J10487" i="8" s="1"/>
  <c r="M10487" i="8" s="1"/>
  <c r="G10489" i="8"/>
  <c r="J10489" i="8" s="1"/>
  <c r="M10489" i="8" s="1"/>
  <c r="G10490" i="8"/>
  <c r="J10490" i="8" s="1"/>
  <c r="M10490" i="8" s="1"/>
  <c r="G10492" i="8"/>
  <c r="G10495" i="8"/>
  <c r="J10495" i="8" s="1"/>
  <c r="M10495" i="8" s="1"/>
  <c r="G10496" i="8"/>
  <c r="J10496" i="8" s="1"/>
  <c r="M10496" i="8" s="1"/>
  <c r="G10497" i="8"/>
  <c r="J10497" i="8" s="1"/>
  <c r="M10497" i="8" s="1"/>
  <c r="G10498" i="8"/>
  <c r="G10499" i="8"/>
  <c r="G10501" i="8"/>
  <c r="J10501" i="8" s="1"/>
  <c r="M10501" i="8" s="1"/>
  <c r="G10502" i="8"/>
  <c r="J10502" i="8" s="1"/>
  <c r="M10502" i="8" s="1"/>
  <c r="G10503" i="8"/>
  <c r="G10509" i="8"/>
  <c r="J10509" i="8" s="1"/>
  <c r="M10509" i="8" s="1"/>
  <c r="G10510" i="8"/>
  <c r="J10510" i="8" s="1"/>
  <c r="M10510" i="8" s="1"/>
  <c r="G10511" i="8"/>
  <c r="J10511" i="8" s="1"/>
  <c r="M10511" i="8" s="1"/>
  <c r="G10512" i="8"/>
  <c r="G10513" i="8"/>
  <c r="J10513" i="8" s="1"/>
  <c r="M10513" i="8" s="1"/>
  <c r="G10514" i="8"/>
  <c r="J10514" i="8" s="1"/>
  <c r="M10514" i="8" s="1"/>
  <c r="G10515" i="8"/>
  <c r="J10515" i="8" s="1"/>
  <c r="M10515" i="8" s="1"/>
  <c r="G10516" i="8"/>
  <c r="G10517" i="8"/>
  <c r="J10517" i="8" s="1"/>
  <c r="M10517" i="8" s="1"/>
  <c r="G10519" i="8"/>
  <c r="J10519" i="8" s="1"/>
  <c r="M10519" i="8" s="1"/>
  <c r="G10523" i="8"/>
  <c r="J10523" i="8" s="1"/>
  <c r="M10523" i="8" s="1"/>
  <c r="G10524" i="8"/>
  <c r="G10525" i="8"/>
  <c r="J10525" i="8" s="1"/>
  <c r="M10525" i="8" s="1"/>
  <c r="G10526" i="8"/>
  <c r="J10526" i="8" s="1"/>
  <c r="M10526" i="8" s="1"/>
  <c r="G10527" i="8"/>
  <c r="J10527" i="8" s="1"/>
  <c r="M10527" i="8" s="1"/>
  <c r="G10529" i="8"/>
  <c r="G10530" i="8"/>
  <c r="J10530" i="8" s="1"/>
  <c r="M10530" i="8" s="1"/>
  <c r="G10532" i="8"/>
  <c r="J10532" i="8" s="1"/>
  <c r="M10532" i="8" s="1"/>
  <c r="G10533" i="8"/>
  <c r="G10534" i="8"/>
  <c r="G10535" i="8"/>
  <c r="J10535" i="8" s="1"/>
  <c r="M10535" i="8" s="1"/>
  <c r="G10536" i="8"/>
  <c r="J10536" i="8" s="1"/>
  <c r="M10536" i="8" s="1"/>
  <c r="G10538" i="8"/>
  <c r="J10538" i="8" s="1"/>
  <c r="M10538" i="8" s="1"/>
  <c r="G10539" i="8"/>
  <c r="G10541" i="8"/>
  <c r="J10541" i="8" s="1"/>
  <c r="M10541" i="8" s="1"/>
  <c r="G10542" i="8"/>
  <c r="J10542" i="8" s="1"/>
  <c r="M10542" i="8" s="1"/>
  <c r="G10543" i="8"/>
  <c r="J10543" i="8" s="1"/>
  <c r="M10543" i="8" s="1"/>
  <c r="G10548" i="8"/>
  <c r="G10549" i="8"/>
  <c r="J10549" i="8" s="1"/>
  <c r="M10549" i="8" s="1"/>
  <c r="G10550" i="8"/>
  <c r="G10551" i="8"/>
  <c r="J10551" i="8" s="1"/>
  <c r="M10551" i="8" s="1"/>
  <c r="G10552" i="8"/>
  <c r="G10553" i="8"/>
  <c r="J10553" i="8" s="1"/>
  <c r="M10553" i="8" s="1"/>
  <c r="G10554" i="8"/>
  <c r="J10554" i="8" s="1"/>
  <c r="M10554" i="8" s="1"/>
  <c r="G10555" i="8"/>
  <c r="J10555" i="8" s="1"/>
  <c r="M10555" i="8" s="1"/>
  <c r="G10557" i="8"/>
  <c r="G10560" i="8"/>
  <c r="G10561" i="8"/>
  <c r="J10561" i="8" s="1"/>
  <c r="M10561" i="8" s="1"/>
  <c r="G10562" i="8"/>
  <c r="J10562" i="8" s="1"/>
  <c r="M10562" i="8" s="1"/>
  <c r="G10563" i="8"/>
  <c r="G10564" i="8"/>
  <c r="J10564" i="8" s="1"/>
  <c r="M10564" i="8" s="1"/>
  <c r="G10565" i="8"/>
  <c r="J10565" i="8" s="1"/>
  <c r="M10565" i="8" s="1"/>
  <c r="G10569" i="8"/>
  <c r="J10569" i="8" s="1"/>
  <c r="M10569" i="8" s="1"/>
  <c r="G10570" i="8"/>
  <c r="G10571" i="8"/>
  <c r="J10571" i="8" s="1"/>
  <c r="M10571" i="8" s="1"/>
  <c r="G10572" i="8"/>
  <c r="J10572" i="8" s="1"/>
  <c r="M10572" i="8" s="1"/>
  <c r="G10573" i="8"/>
  <c r="J10573" i="8" s="1"/>
  <c r="M10573" i="8" s="1"/>
  <c r="G10574" i="8"/>
  <c r="G10575" i="8"/>
  <c r="J10575" i="8" s="1"/>
  <c r="M10575" i="8" s="1"/>
  <c r="G10580" i="8"/>
  <c r="G10582" i="8"/>
  <c r="J10582" i="8" s="1"/>
  <c r="M10582" i="8" s="1"/>
  <c r="G10583" i="8"/>
  <c r="G10585" i="8"/>
  <c r="J10585" i="8" s="1"/>
  <c r="M10585" i="8" s="1"/>
  <c r="G10586" i="8"/>
  <c r="J10586" i="8" s="1"/>
  <c r="M10586" i="8" s="1"/>
  <c r="G10589" i="8"/>
  <c r="J10589" i="8" s="1"/>
  <c r="M10589" i="8" s="1"/>
  <c r="G10590" i="8"/>
  <c r="G10591" i="8"/>
  <c r="G10592" i="8"/>
  <c r="J10592" i="8" s="1"/>
  <c r="M10592" i="8" s="1"/>
  <c r="G10593" i="8"/>
  <c r="J10593" i="8" s="1"/>
  <c r="M10593" i="8" s="1"/>
  <c r="G10594" i="8"/>
  <c r="G10596" i="8"/>
  <c r="J10596" i="8" s="1"/>
  <c r="M10596" i="8" s="1"/>
  <c r="G10600" i="8"/>
  <c r="J10600" i="8" s="1"/>
  <c r="M10600" i="8" s="1"/>
  <c r="G10601" i="8"/>
  <c r="G10602" i="8"/>
  <c r="G10603" i="8"/>
  <c r="J10603" i="8" s="1"/>
  <c r="M10603" i="8" s="1"/>
  <c r="G10604" i="8"/>
  <c r="J10604" i="8" s="1"/>
  <c r="M10604" i="8" s="1"/>
  <c r="G10605" i="8"/>
  <c r="J10605" i="8" s="1"/>
  <c r="M10605" i="8" s="1"/>
  <c r="G10608" i="8"/>
  <c r="G10609" i="8"/>
  <c r="J10609" i="8" s="1"/>
  <c r="M10609" i="8" s="1"/>
  <c r="G10612" i="8"/>
  <c r="G10615" i="8"/>
  <c r="J10615" i="8" s="1"/>
  <c r="M10615" i="8" s="1"/>
  <c r="G10617" i="8"/>
  <c r="G10618" i="8"/>
  <c r="J10618" i="8" s="1"/>
  <c r="M10618" i="8" s="1"/>
  <c r="G10620" i="8"/>
  <c r="J10620" i="8" s="1"/>
  <c r="M10620" i="8" s="1"/>
  <c r="G10621" i="8"/>
  <c r="J10621" i="8" s="1"/>
  <c r="M10621" i="8" s="1"/>
  <c r="G10622" i="8"/>
  <c r="G10623" i="8"/>
  <c r="J10623" i="8" s="1"/>
  <c r="M10623" i="8" s="1"/>
  <c r="G10624" i="8"/>
  <c r="J10624" i="8" s="1"/>
  <c r="M10624" i="8" s="1"/>
  <c r="G10626" i="8"/>
  <c r="J10626" i="8" s="1"/>
  <c r="M10626" i="8" s="1"/>
  <c r="G10627" i="8"/>
  <c r="G10631" i="8"/>
  <c r="J10631" i="8" s="1"/>
  <c r="M10631" i="8" s="1"/>
  <c r="G10632" i="8"/>
  <c r="J10632" i="8" s="1"/>
  <c r="M10632" i="8" s="1"/>
  <c r="G10633" i="8"/>
  <c r="G10634" i="8"/>
  <c r="G10635" i="8"/>
  <c r="J10635" i="8" s="1"/>
  <c r="M10635" i="8" s="1"/>
  <c r="G10640" i="8"/>
  <c r="J10640" i="8" s="1"/>
  <c r="M10640" i="8" s="1"/>
  <c r="G10641" i="8"/>
  <c r="J10641" i="8" s="1"/>
  <c r="M10641" i="8" s="1"/>
  <c r="G10642" i="8"/>
  <c r="G10644" i="8"/>
  <c r="J10644" i="8" s="1"/>
  <c r="M10644" i="8" s="1"/>
  <c r="G10645" i="8"/>
  <c r="J10645" i="8" s="1"/>
  <c r="M10645" i="8" s="1"/>
  <c r="G10646" i="8"/>
  <c r="J10646" i="8" s="1"/>
  <c r="M10646" i="8" s="1"/>
  <c r="G10647" i="8"/>
  <c r="G10648" i="8"/>
  <c r="J10648" i="8" s="1"/>
  <c r="M10648" i="8" s="1"/>
  <c r="G10649" i="8"/>
  <c r="J10649" i="8" s="1"/>
  <c r="M10649" i="8" s="1"/>
  <c r="G10650" i="8"/>
  <c r="J10650" i="8" s="1"/>
  <c r="M10650" i="8" s="1"/>
  <c r="G10651" i="8"/>
  <c r="G10653" i="8"/>
  <c r="G10654" i="8"/>
  <c r="J10654" i="8" s="1"/>
  <c r="M10654" i="8" s="1"/>
  <c r="G10656" i="8"/>
  <c r="J10656" i="8" s="1"/>
  <c r="M10656" i="8" s="1"/>
  <c r="G10657" i="8"/>
  <c r="G10662" i="8"/>
  <c r="J10662" i="8" s="1"/>
  <c r="M10662" i="8" s="1"/>
  <c r="G10663" i="8"/>
  <c r="J10663" i="8" s="1"/>
  <c r="M10663" i="8" s="1"/>
  <c r="G10664" i="8"/>
  <c r="J10664" i="8" s="1"/>
  <c r="M10664" i="8" s="1"/>
  <c r="G10666" i="8"/>
  <c r="G10667" i="8"/>
  <c r="J10667" i="8" s="1"/>
  <c r="M10667" i="8" s="1"/>
  <c r="G10668" i="8"/>
  <c r="J10668" i="8" s="1"/>
  <c r="M10668" i="8" s="1"/>
  <c r="G10669" i="8"/>
  <c r="J10669" i="8" s="1"/>
  <c r="M10669" i="8" s="1"/>
  <c r="G10670" i="8"/>
  <c r="G10671" i="8"/>
  <c r="G10675" i="8"/>
  <c r="J10675" i="8" s="1"/>
  <c r="M10675" i="8" s="1"/>
  <c r="G10677" i="8"/>
  <c r="J10677" i="8" s="1"/>
  <c r="M10677" i="8" s="1"/>
  <c r="G10678" i="8"/>
  <c r="G10679" i="8"/>
  <c r="J10679" i="8" s="1"/>
  <c r="M10679" i="8" s="1"/>
  <c r="G10680" i="8"/>
  <c r="J10680" i="8" s="1"/>
  <c r="M10680" i="8" s="1"/>
  <c r="G10681" i="8"/>
  <c r="J10681" i="8" s="1"/>
  <c r="M10681" i="8" s="1"/>
  <c r="G10683" i="8"/>
  <c r="G10684" i="8"/>
  <c r="J10684" i="8" s="1"/>
  <c r="M10684" i="8" s="1"/>
  <c r="G10685" i="8"/>
  <c r="J10685" i="8" s="1"/>
  <c r="M10685" i="8" s="1"/>
  <c r="G10686" i="8"/>
  <c r="J10686" i="8" s="1"/>
  <c r="M10686" i="8" s="1"/>
  <c r="G10687" i="8"/>
  <c r="G10689" i="8"/>
  <c r="G10690" i="8"/>
  <c r="J10690" i="8" s="1"/>
  <c r="M10690" i="8" s="1"/>
  <c r="G10691" i="8"/>
  <c r="J10691" i="8" s="1"/>
  <c r="M10691" i="8" s="1"/>
  <c r="G10692" i="8"/>
  <c r="G10693" i="8"/>
  <c r="J10693" i="8" s="1"/>
  <c r="M10693" i="8" s="1"/>
  <c r="G10694" i="8"/>
  <c r="J10694" i="8" s="1"/>
  <c r="M10694" i="8" s="1"/>
  <c r="G10695" i="8"/>
  <c r="J10695" i="8" s="1"/>
  <c r="M10695" i="8" s="1"/>
  <c r="G10696" i="8"/>
  <c r="G10697" i="8"/>
  <c r="J10697" i="8" s="1"/>
  <c r="M10697" i="8" s="1"/>
  <c r="G10698" i="8"/>
  <c r="J10698" i="8" s="1"/>
  <c r="M10698" i="8" s="1"/>
  <c r="G10700" i="8"/>
  <c r="J10700" i="8" s="1"/>
  <c r="M10700" i="8" s="1"/>
  <c r="G10701" i="8"/>
  <c r="G10702" i="8"/>
  <c r="J10702" i="8" s="1"/>
  <c r="M10702" i="8" s="1"/>
  <c r="G10708" i="8"/>
  <c r="J10708" i="8" s="1"/>
  <c r="M10708" i="8" s="1"/>
  <c r="G10709" i="8"/>
  <c r="J10709" i="8" s="1"/>
  <c r="M10709" i="8" s="1"/>
  <c r="G10710" i="8"/>
  <c r="G10711" i="8"/>
  <c r="J10711" i="8" s="1"/>
  <c r="M10711" i="8" s="1"/>
  <c r="G10712" i="8"/>
  <c r="G10714" i="8"/>
  <c r="J10714" i="8" s="1"/>
  <c r="M10714" i="8" s="1"/>
  <c r="G10715" i="8"/>
  <c r="G10716" i="8"/>
  <c r="J10716" i="8" s="1"/>
  <c r="M10716" i="8" s="1"/>
  <c r="G10717" i="8"/>
  <c r="J10717" i="8" s="1"/>
  <c r="M10717" i="8" s="1"/>
  <c r="G10722" i="8"/>
  <c r="J10722" i="8" s="1"/>
  <c r="M10722" i="8" s="1"/>
  <c r="G10724" i="8"/>
  <c r="G10725" i="8"/>
  <c r="J10725" i="8" s="1"/>
  <c r="M10725" i="8" s="1"/>
  <c r="G10726" i="8"/>
  <c r="J10726" i="8" s="1"/>
  <c r="M10726" i="8" s="1"/>
  <c r="G10727" i="8"/>
  <c r="J10727" i="8" s="1"/>
  <c r="M10727" i="8" s="1"/>
  <c r="G10728" i="8"/>
  <c r="G10729" i="8"/>
  <c r="J10729" i="8" s="1"/>
  <c r="M10729" i="8" s="1"/>
  <c r="G10730" i="8"/>
  <c r="J10730" i="8" s="1"/>
  <c r="M10730" i="8" s="1"/>
  <c r="G10731" i="8"/>
  <c r="J10731" i="8" s="1"/>
  <c r="M10731" i="8" s="1"/>
  <c r="G10732" i="8"/>
  <c r="G10733" i="8"/>
  <c r="J10733" i="8" s="1"/>
  <c r="M10733" i="8" s="1"/>
  <c r="G10734" i="8"/>
  <c r="J10734" i="8" s="1"/>
  <c r="M10734" i="8" s="1"/>
  <c r="G10735" i="8"/>
  <c r="G10737" i="8"/>
  <c r="G10738" i="8"/>
  <c r="J10738" i="8" s="1"/>
  <c r="M10738" i="8" s="1"/>
  <c r="G10739" i="8"/>
  <c r="J10739" i="8" s="1"/>
  <c r="M10739" i="8" s="1"/>
  <c r="G10740" i="8"/>
  <c r="J10740" i="8" s="1"/>
  <c r="M10740" i="8" s="1"/>
  <c r="G10741" i="8"/>
  <c r="G10742" i="8"/>
  <c r="J10742" i="8" s="1"/>
  <c r="M10742" i="8" s="1"/>
  <c r="G10743" i="8"/>
  <c r="J10743" i="8" s="1"/>
  <c r="M10743" i="8" s="1"/>
  <c r="G10744" i="8"/>
  <c r="J10744" i="8" s="1"/>
  <c r="M10744" i="8" s="1"/>
  <c r="G10745" i="8"/>
  <c r="G10747" i="8"/>
  <c r="J10747" i="8" s="1"/>
  <c r="M10747" i="8" s="1"/>
  <c r="G10748" i="8"/>
  <c r="J10748" i="8" s="1"/>
  <c r="M10748" i="8" s="1"/>
  <c r="G10752" i="8"/>
  <c r="J10752" i="8" s="1"/>
  <c r="M10752" i="8" s="1"/>
  <c r="G10753" i="8"/>
  <c r="G10754" i="8"/>
  <c r="J10754" i="8" s="1"/>
  <c r="M10754" i="8" s="1"/>
  <c r="G10756" i="8"/>
  <c r="J10756" i="8" s="1"/>
  <c r="M10756" i="8" s="1"/>
  <c r="G10757" i="8"/>
  <c r="G10759" i="8"/>
  <c r="G10761" i="8"/>
  <c r="J10761" i="8" s="1"/>
  <c r="M10761" i="8" s="1"/>
  <c r="G10762" i="8"/>
  <c r="J10762" i="8" s="1"/>
  <c r="M10762" i="8" s="1"/>
  <c r="G10763" i="8"/>
  <c r="J10763" i="8" s="1"/>
  <c r="M10763" i="8" s="1"/>
  <c r="G10764" i="8"/>
  <c r="G10765" i="8"/>
  <c r="J10765" i="8" s="1"/>
  <c r="M10765" i="8" s="1"/>
  <c r="G10766" i="8"/>
  <c r="J10766" i="8" s="1"/>
  <c r="M10766" i="8" s="1"/>
  <c r="G10768" i="8"/>
  <c r="J10768" i="8" s="1"/>
  <c r="M10768" i="8" s="1"/>
  <c r="G10769" i="8"/>
  <c r="G10770" i="8"/>
  <c r="J10770" i="8" s="1"/>
  <c r="M10770" i="8" s="1"/>
  <c r="G10772" i="8"/>
  <c r="J10772" i="8" s="1"/>
  <c r="M10772" i="8" s="1"/>
  <c r="G10773" i="8"/>
  <c r="J10773" i="8" s="1"/>
  <c r="M10773" i="8" s="1"/>
  <c r="G10774" i="8"/>
  <c r="G10777" i="8"/>
  <c r="J10777" i="8" s="1"/>
  <c r="M10777" i="8" s="1"/>
  <c r="G10778" i="8"/>
  <c r="J10778" i="8" s="1"/>
  <c r="M10778" i="8" s="1"/>
  <c r="G10779" i="8"/>
  <c r="G10780" i="8"/>
  <c r="G10781" i="8"/>
  <c r="J10781" i="8" s="1"/>
  <c r="M10781" i="8" s="1"/>
  <c r="G10782" i="8"/>
  <c r="J10782" i="8" s="1"/>
  <c r="M10782" i="8" s="1"/>
  <c r="G10783" i="8"/>
  <c r="J10783" i="8" s="1"/>
  <c r="M10783" i="8" s="1"/>
  <c r="G10784" i="8"/>
  <c r="G10786" i="8"/>
  <c r="J10786" i="8" s="1"/>
  <c r="M10786" i="8" s="1"/>
  <c r="G10788" i="8"/>
  <c r="J10788" i="8" s="1"/>
  <c r="M10788" i="8" s="1"/>
  <c r="G10790" i="8"/>
  <c r="J10790" i="8" s="1"/>
  <c r="M10790" i="8" s="1"/>
  <c r="G10791" i="8"/>
  <c r="G10793" i="8"/>
  <c r="J10793" i="8" s="1"/>
  <c r="M10793" i="8" s="1"/>
  <c r="G10795" i="8"/>
  <c r="J10795" i="8" s="1"/>
  <c r="M10795" i="8" s="1"/>
  <c r="G10796" i="8"/>
  <c r="J10796" i="8" s="1"/>
  <c r="M10796" i="8" s="1"/>
  <c r="G10797" i="8"/>
  <c r="G10798" i="8"/>
  <c r="J10798" i="8" s="1"/>
  <c r="M10798" i="8" s="1"/>
  <c r="G10799" i="8"/>
  <c r="J10799" i="8" s="1"/>
  <c r="M10799" i="8" s="1"/>
  <c r="G10801" i="8"/>
  <c r="G10803" i="8"/>
  <c r="G10804" i="8"/>
  <c r="J10804" i="8" s="1"/>
  <c r="M10804" i="8" s="1"/>
  <c r="G10805" i="8"/>
  <c r="J10805" i="8" s="1"/>
  <c r="M10805" i="8" s="1"/>
  <c r="G10806" i="8"/>
  <c r="J10806" i="8" s="1"/>
  <c r="M10806" i="8" s="1"/>
  <c r="G10807" i="8"/>
  <c r="G10808" i="8"/>
  <c r="J10808" i="8" s="1"/>
  <c r="M10808" i="8" s="1"/>
  <c r="G10809" i="8"/>
  <c r="J10809" i="8" s="1"/>
  <c r="M10809" i="8" s="1"/>
  <c r="G10811" i="8"/>
  <c r="J10811" i="8" s="1"/>
  <c r="M10811" i="8" s="1"/>
  <c r="G10816" i="8"/>
  <c r="G10817" i="8"/>
  <c r="J10817" i="8" s="1"/>
  <c r="M10817" i="8" s="1"/>
  <c r="G10818" i="8"/>
  <c r="J10818" i="8" s="1"/>
  <c r="M10818" i="8" s="1"/>
  <c r="G10819" i="8"/>
  <c r="J10819" i="8" s="1"/>
  <c r="M10819" i="8" s="1"/>
  <c r="G10820" i="8"/>
  <c r="G10821" i="8"/>
  <c r="J10821" i="8" s="1"/>
  <c r="M10821" i="8" s="1"/>
  <c r="G10822" i="8"/>
  <c r="J10822" i="8" s="1"/>
  <c r="M10822" i="8" s="1"/>
  <c r="G10823" i="8"/>
  <c r="J10823" i="8" s="1"/>
  <c r="M10823" i="8" s="1"/>
  <c r="G10824" i="8"/>
  <c r="G10825" i="8"/>
  <c r="J10825" i="8" s="1"/>
  <c r="M10825" i="8" s="1"/>
  <c r="G10826" i="8"/>
  <c r="J10826" i="8" s="1"/>
  <c r="M10826" i="8" s="1"/>
  <c r="G10827" i="8"/>
  <c r="J10827" i="8" s="1"/>
  <c r="M10827" i="8" s="1"/>
  <c r="G10828" i="8"/>
  <c r="G10829" i="8"/>
  <c r="J10829" i="8" s="1"/>
  <c r="M10829" i="8" s="1"/>
  <c r="G10830" i="8"/>
  <c r="J10830" i="8" s="1"/>
  <c r="M10830" i="8" s="1"/>
  <c r="G10831" i="8"/>
  <c r="J10831" i="8" s="1"/>
  <c r="M10831" i="8" s="1"/>
  <c r="G10832" i="8"/>
  <c r="G10834" i="8"/>
  <c r="J10834" i="8" s="1"/>
  <c r="M10834" i="8" s="1"/>
  <c r="G10836" i="8"/>
  <c r="J10836" i="8" s="1"/>
  <c r="M10836" i="8" s="1"/>
  <c r="G10841" i="8"/>
  <c r="J10841" i="8" s="1"/>
  <c r="M10841" i="8" s="1"/>
  <c r="G10842" i="8"/>
  <c r="G10843" i="8"/>
  <c r="J10843" i="8" s="1"/>
  <c r="M10843" i="8" s="1"/>
  <c r="G10845" i="8"/>
  <c r="J10845" i="8" s="1"/>
  <c r="M10845" i="8" s="1"/>
  <c r="G10846" i="8"/>
  <c r="G10847" i="8"/>
  <c r="G10848" i="8"/>
  <c r="J10848" i="8" s="1"/>
  <c r="M10848" i="8" s="1"/>
  <c r="G10849" i="8"/>
  <c r="J10849" i="8" s="1"/>
  <c r="M10849" i="8" s="1"/>
  <c r="G10851" i="8"/>
  <c r="J10851" i="8" s="1"/>
  <c r="M10851" i="8" s="1"/>
  <c r="G10852" i="8"/>
  <c r="G10853" i="8"/>
  <c r="J10853" i="8" s="1"/>
  <c r="M10853" i="8" s="1"/>
  <c r="G10854" i="8"/>
  <c r="J10854" i="8" s="1"/>
  <c r="M10854" i="8" s="1"/>
  <c r="G10855" i="8"/>
  <c r="J10855" i="8" s="1"/>
  <c r="M10855" i="8" s="1"/>
  <c r="G10856" i="8"/>
  <c r="G10857" i="8"/>
  <c r="J10857" i="8" s="1"/>
  <c r="M10857" i="8" s="1"/>
  <c r="G10858" i="8"/>
  <c r="J10858" i="8" s="1"/>
  <c r="M10858" i="8" s="1"/>
  <c r="G10859" i="8"/>
  <c r="J10859" i="8" s="1"/>
  <c r="M10859" i="8" s="1"/>
  <c r="G10860" i="8"/>
  <c r="G10862" i="8"/>
  <c r="J10862" i="8" s="1"/>
  <c r="M10862" i="8" s="1"/>
  <c r="G10866" i="8"/>
  <c r="J10866" i="8" s="1"/>
  <c r="M10866" i="8" s="1"/>
  <c r="G10868" i="8"/>
  <c r="J10868" i="8" s="1"/>
  <c r="M10868" i="8" s="1"/>
  <c r="G10869" i="8"/>
  <c r="G10870" i="8"/>
  <c r="J10870" i="8" s="1"/>
  <c r="M10870" i="8" s="1"/>
  <c r="G10872" i="8"/>
  <c r="G10874" i="8"/>
  <c r="J10874" i="8" s="1"/>
  <c r="M10874" i="8" s="1"/>
  <c r="G10880" i="8"/>
  <c r="G10881" i="8"/>
  <c r="J10881" i="8" s="1"/>
  <c r="M10881" i="8" s="1"/>
  <c r="G10882" i="8"/>
  <c r="J10882" i="8" s="1"/>
  <c r="M10882" i="8" s="1"/>
  <c r="G10883" i="8"/>
  <c r="J10883" i="8" s="1"/>
  <c r="M10883" i="8" s="1"/>
  <c r="G10884" i="8"/>
  <c r="G10885" i="8"/>
  <c r="J10885" i="8" s="1"/>
  <c r="M10885" i="8" s="1"/>
  <c r="G10887" i="8"/>
  <c r="J10887" i="8" s="1"/>
  <c r="M10887" i="8" s="1"/>
  <c r="G10891" i="8"/>
  <c r="J10891" i="8" s="1"/>
  <c r="M10891" i="8" s="1"/>
  <c r="G10892" i="8"/>
  <c r="G10895" i="8"/>
  <c r="J10895" i="8" s="1"/>
  <c r="M10895" i="8" s="1"/>
  <c r="G10896" i="8"/>
  <c r="G10897" i="8"/>
  <c r="J10897" i="8" s="1"/>
  <c r="M10897" i="8" s="1"/>
  <c r="G10899" i="8"/>
  <c r="G10903" i="8"/>
  <c r="G10906" i="8"/>
  <c r="J10906" i="8" s="1"/>
  <c r="M10906" i="8" s="1"/>
  <c r="G10908" i="8"/>
  <c r="J10908" i="8" s="1"/>
  <c r="M10908" i="8" s="1"/>
  <c r="G10910" i="8"/>
  <c r="G10912" i="8"/>
  <c r="J10912" i="8" s="1"/>
  <c r="M10912" i="8" s="1"/>
  <c r="G10914" i="8"/>
  <c r="J10914" i="8" s="1"/>
  <c r="M10914" i="8" s="1"/>
  <c r="G10917" i="8"/>
  <c r="G10922" i="8"/>
  <c r="G10923" i="8"/>
  <c r="J10923" i="8" s="1"/>
  <c r="M10923" i="8" s="1"/>
  <c r="G10924" i="8"/>
  <c r="G10925" i="8"/>
  <c r="J10925" i="8" s="1"/>
  <c r="M10925" i="8" s="1"/>
  <c r="G10930" i="8"/>
  <c r="G10931" i="8"/>
  <c r="G10934" i="8"/>
  <c r="J10934" i="8" s="1"/>
  <c r="M10934" i="8" s="1"/>
  <c r="G10936" i="8"/>
  <c r="J10936" i="8" s="1"/>
  <c r="M10936" i="8" s="1"/>
  <c r="G10938" i="8"/>
  <c r="G10939" i="8"/>
  <c r="J10939" i="8" s="1"/>
  <c r="M10939" i="8" s="1"/>
  <c r="G10942" i="8"/>
  <c r="J10942" i="8" s="1"/>
  <c r="M10942" i="8" s="1"/>
  <c r="G10943" i="8"/>
  <c r="G10946" i="8"/>
  <c r="G10947" i="8"/>
  <c r="J10947" i="8" s="1"/>
  <c r="M10947" i="8" s="1"/>
  <c r="G10948" i="8"/>
  <c r="G10950" i="8"/>
  <c r="J10950" i="8" s="1"/>
  <c r="M10950" i="8" s="1"/>
  <c r="G10952" i="8"/>
  <c r="G10953" i="8"/>
  <c r="G10954" i="8"/>
  <c r="J10954" i="8" s="1"/>
  <c r="M10954" i="8" s="1"/>
  <c r="G10957" i="8"/>
  <c r="J10957" i="8" s="1"/>
  <c r="M10957" i="8" s="1"/>
  <c r="G10958" i="8"/>
  <c r="G10959" i="8"/>
  <c r="J10959" i="8" s="1"/>
  <c r="M10959" i="8" s="1"/>
  <c r="G10960" i="8"/>
  <c r="J10960" i="8" s="1"/>
  <c r="M10960" i="8" s="1"/>
  <c r="G10961" i="8"/>
  <c r="J10961" i="8" s="1"/>
  <c r="M10961" i="8" s="1"/>
  <c r="G10964" i="8"/>
  <c r="G10965" i="8"/>
  <c r="G10967" i="8"/>
  <c r="J10967" i="8" s="1"/>
  <c r="M10967" i="8" s="1"/>
  <c r="G10968" i="8"/>
  <c r="J10968" i="8" s="1"/>
  <c r="M10968" i="8" s="1"/>
  <c r="G10969" i="8"/>
  <c r="G10971" i="8"/>
  <c r="J10971" i="8" s="1"/>
  <c r="M10971" i="8" s="1"/>
  <c r="G10972" i="8"/>
  <c r="G10974" i="8"/>
  <c r="J10974" i="8" s="1"/>
  <c r="M10974" i="8" s="1"/>
  <c r="G10976" i="8"/>
  <c r="G10977" i="8"/>
  <c r="J10977" i="8" s="1"/>
  <c r="M10977" i="8" s="1"/>
  <c r="G10978" i="8"/>
  <c r="J10978" i="8" s="1"/>
  <c r="M10978" i="8" s="1"/>
  <c r="G10979" i="8"/>
  <c r="G10981" i="8"/>
  <c r="G10983" i="8"/>
  <c r="J10983" i="8" s="1"/>
  <c r="M10983" i="8" s="1"/>
  <c r="G10984" i="8"/>
  <c r="G10987" i="8"/>
  <c r="J10987" i="8" s="1"/>
  <c r="M10987" i="8" s="1"/>
  <c r="G10988" i="8"/>
  <c r="G10989" i="8"/>
  <c r="G10990" i="8"/>
  <c r="J10990" i="8" s="1"/>
  <c r="M10990" i="8" s="1"/>
  <c r="G10991" i="8"/>
  <c r="J10991" i="8" s="1"/>
  <c r="M10991" i="8" s="1"/>
  <c r="G10994" i="8"/>
  <c r="G10996" i="8"/>
  <c r="J10996" i="8" s="1"/>
  <c r="M10996" i="8" s="1"/>
  <c r="G10998" i="8"/>
  <c r="J10998" i="8" s="1"/>
  <c r="M10998" i="8" s="1"/>
  <c r="G10999" i="8"/>
  <c r="G11000" i="8"/>
  <c r="G11002" i="8"/>
  <c r="J11002" i="8" s="1"/>
  <c r="M11002" i="8" s="1"/>
  <c r="G11003" i="8"/>
  <c r="J11003" i="8" s="1"/>
  <c r="M11003" i="8" s="1"/>
  <c r="G11005" i="8"/>
  <c r="G11007" i="8"/>
  <c r="G11009" i="8"/>
  <c r="J11009" i="8" s="1"/>
  <c r="M11009" i="8" s="1"/>
  <c r="G11010" i="8"/>
  <c r="G11011" i="8"/>
  <c r="J11011" i="8" s="1"/>
  <c r="M11011" i="8" s="1"/>
  <c r="G11014" i="8"/>
  <c r="G11015" i="8"/>
  <c r="G11018" i="8"/>
  <c r="J11018" i="8" s="1"/>
  <c r="M11018" i="8" s="1"/>
  <c r="G11019" i="8"/>
  <c r="J11019" i="8" s="1"/>
  <c r="M11019" i="8" s="1"/>
  <c r="G11020" i="8"/>
  <c r="G11022" i="8"/>
  <c r="J11022" i="8" s="1"/>
  <c r="M11022" i="8" s="1"/>
  <c r="G11023" i="8"/>
  <c r="J11023" i="8" s="1"/>
  <c r="M11023" i="8" s="1"/>
  <c r="G11025" i="8"/>
  <c r="G11026" i="8"/>
  <c r="G11027" i="8"/>
  <c r="J11027" i="8" s="1"/>
  <c r="M11027" i="8" s="1"/>
  <c r="G11028" i="8"/>
  <c r="J11028" i="8" s="1"/>
  <c r="M11028" i="8" s="1"/>
  <c r="G11029" i="8"/>
  <c r="J11029" i="8" s="1"/>
  <c r="M11029" i="8" s="1"/>
  <c r="G11032" i="8"/>
  <c r="G11033" i="8"/>
  <c r="J11033" i="8" s="1"/>
  <c r="M11033" i="8" s="1"/>
  <c r="G11036" i="8"/>
  <c r="J11036" i="8" s="1"/>
  <c r="M11036" i="8" s="1"/>
  <c r="G11037" i="8"/>
  <c r="G11038" i="8"/>
  <c r="G11041" i="8"/>
  <c r="J11041" i="8" s="1"/>
  <c r="M11041" i="8" s="1"/>
  <c r="G11043" i="8"/>
  <c r="G11045" i="8"/>
  <c r="J11045" i="8" s="1"/>
  <c r="M11045" i="8" s="1"/>
  <c r="G11046" i="8"/>
  <c r="G11047" i="8"/>
  <c r="G11048" i="8"/>
  <c r="J11048" i="8" s="1"/>
  <c r="M11048" i="8" s="1"/>
  <c r="G11050" i="8"/>
  <c r="G11052" i="8"/>
  <c r="G11053" i="8"/>
  <c r="J11053" i="8" s="1"/>
  <c r="M11053" i="8" s="1"/>
  <c r="G11054" i="8"/>
  <c r="G11055" i="8"/>
  <c r="J11055" i="8" s="1"/>
  <c r="M11055" i="8" s="1"/>
  <c r="G11057" i="8"/>
  <c r="G11059" i="8"/>
  <c r="J11059" i="8" s="1"/>
  <c r="M11059" i="8" s="1"/>
  <c r="G11060" i="8"/>
  <c r="J11060" i="8" s="1"/>
  <c r="M11060" i="8" s="1"/>
  <c r="G11061" i="8"/>
  <c r="G11063" i="8"/>
  <c r="G11064" i="8"/>
  <c r="G11065" i="8"/>
  <c r="J11065" i="8" s="1"/>
  <c r="M11065" i="8" s="1"/>
  <c r="G11067" i="8"/>
  <c r="J11067" i="8" s="1"/>
  <c r="M11067" i="8" s="1"/>
  <c r="G11068" i="8"/>
  <c r="G11070" i="8"/>
  <c r="J11070" i="8" s="1"/>
  <c r="M11070" i="8" s="1"/>
  <c r="G11071" i="8"/>
  <c r="G11072" i="8"/>
  <c r="J11072" i="8" s="1"/>
  <c r="M11072" i="8" s="1"/>
  <c r="G11073" i="8"/>
  <c r="G11075" i="8"/>
  <c r="J11075" i="8" s="1"/>
  <c r="M11075" i="8" s="1"/>
  <c r="G11076" i="8"/>
  <c r="G11077" i="8"/>
  <c r="J11077" i="8" s="1"/>
  <c r="M11077" i="8" s="1"/>
  <c r="G11078" i="8"/>
  <c r="G11079" i="8"/>
  <c r="G11080" i="8"/>
  <c r="J11080" i="8" s="1"/>
  <c r="M11080" i="8" s="1"/>
  <c r="G11082" i="8"/>
  <c r="J11082" i="8" s="1"/>
  <c r="M11082" i="8" s="1"/>
  <c r="G11083" i="8"/>
  <c r="G11084" i="8"/>
  <c r="J11084" i="8" s="1"/>
  <c r="M11084" i="8" s="1"/>
  <c r="G11085" i="8"/>
  <c r="G11087" i="8"/>
  <c r="J11087" i="8" s="1"/>
  <c r="M11087" i="8" s="1"/>
  <c r="G11088" i="8"/>
  <c r="G11090" i="8"/>
  <c r="J11090" i="8" s="1"/>
  <c r="M11090" i="8" s="1"/>
  <c r="G11091" i="8"/>
  <c r="G11094" i="8"/>
  <c r="J11094" i="8" s="1"/>
  <c r="M11094" i="8" s="1"/>
  <c r="G11095" i="8"/>
  <c r="G11097" i="8"/>
  <c r="J11097" i="8" s="1"/>
  <c r="M11097" i="8" s="1"/>
  <c r="G11098" i="8"/>
  <c r="J11098" i="8" s="1"/>
  <c r="M11098" i="8" s="1"/>
  <c r="G11099" i="8"/>
  <c r="G11100" i="8"/>
  <c r="G11103" i="8"/>
  <c r="J11103" i="8" s="1"/>
  <c r="M11103" i="8" s="1"/>
  <c r="G11104" i="8"/>
  <c r="J11104" i="8" s="1"/>
  <c r="M11104" i="8" s="1"/>
  <c r="G11105" i="8"/>
  <c r="G11106" i="8"/>
  <c r="G11110" i="8"/>
  <c r="J11110" i="8" s="1"/>
  <c r="M11110" i="8" s="1"/>
  <c r="G11111" i="8"/>
  <c r="J11111" i="8" s="1"/>
  <c r="M11111" i="8" s="1"/>
  <c r="G11112" i="8"/>
  <c r="J11112" i="8" s="1"/>
  <c r="M11112" i="8" s="1"/>
  <c r="G11113" i="8"/>
  <c r="G11116" i="8"/>
  <c r="J11116" i="8" s="1"/>
  <c r="M11116" i="8" s="1"/>
  <c r="G11117" i="8"/>
  <c r="J11117" i="8" s="1"/>
  <c r="M11117" i="8" s="1"/>
  <c r="G11118" i="8"/>
  <c r="G11121" i="8"/>
  <c r="G11123" i="8"/>
  <c r="J11123" i="8" s="1"/>
  <c r="M11123" i="8" s="1"/>
  <c r="G11124" i="8"/>
  <c r="J11124" i="8" s="1"/>
  <c r="M11124" i="8" s="1"/>
  <c r="G11125" i="8"/>
  <c r="G11127" i="8"/>
  <c r="G11129" i="8"/>
  <c r="J11129" i="8" s="1"/>
  <c r="M11129" i="8" s="1"/>
  <c r="G11130" i="8"/>
  <c r="G11132" i="8"/>
  <c r="J11132" i="8" s="1"/>
  <c r="M11132" i="8" s="1"/>
  <c r="G11134" i="8"/>
  <c r="G11135" i="8"/>
  <c r="G11138" i="8"/>
  <c r="J11138" i="8" s="1"/>
  <c r="M11138" i="8" s="1"/>
  <c r="G11139" i="8"/>
  <c r="J11139" i="8" s="1"/>
  <c r="M11139" i="8" s="1"/>
  <c r="G11140" i="8"/>
  <c r="G11143" i="8"/>
  <c r="J11143" i="8" s="1"/>
  <c r="M11143" i="8" s="1"/>
  <c r="G11144" i="8"/>
  <c r="G11145" i="8"/>
  <c r="J11145" i="8" s="1"/>
  <c r="M11145" i="8" s="1"/>
  <c r="G11148" i="8"/>
  <c r="G11149" i="8"/>
  <c r="J11149" i="8" s="1"/>
  <c r="M11149" i="8" s="1"/>
  <c r="G11150" i="8"/>
  <c r="J11150" i="8" s="1"/>
  <c r="M11150" i="8" s="1"/>
  <c r="G11151" i="8"/>
  <c r="J11151" i="8" s="1"/>
  <c r="M11151" i="8" s="1"/>
  <c r="G11152" i="8"/>
  <c r="G11155" i="8"/>
  <c r="G11157" i="8"/>
  <c r="J11157" i="8" s="1"/>
  <c r="M11157" i="8" s="1"/>
  <c r="G11158" i="8"/>
  <c r="J11158" i="8" s="1"/>
  <c r="M11158" i="8" s="1"/>
  <c r="G11159" i="8"/>
  <c r="G11161" i="8"/>
  <c r="J11161" i="8" s="1"/>
  <c r="M11161" i="8" s="1"/>
  <c r="G11162" i="8"/>
  <c r="G11163" i="8"/>
  <c r="J11163" i="8" s="1"/>
  <c r="M11163" i="8" s="1"/>
  <c r="G11164" i="8"/>
  <c r="G11165" i="8"/>
  <c r="J11165" i="8" s="1"/>
  <c r="M11165" i="8" s="1"/>
  <c r="G11167" i="8"/>
  <c r="J11167" i="8" s="1"/>
  <c r="M11167" i="8" s="1"/>
  <c r="G11169" i="8"/>
  <c r="J11169" i="8" s="1"/>
  <c r="M11169" i="8" s="1"/>
  <c r="G11170" i="8"/>
  <c r="G11171" i="8"/>
  <c r="G11172" i="8"/>
  <c r="J11172" i="8" s="1"/>
  <c r="M11172" i="8" s="1"/>
  <c r="G11175" i="8"/>
  <c r="J11175" i="8" s="1"/>
  <c r="M11175" i="8" s="1"/>
  <c r="G11176" i="8"/>
  <c r="G11177" i="8"/>
  <c r="J11177" i="8" s="1"/>
  <c r="M11177" i="8" s="1"/>
  <c r="G11178" i="8"/>
  <c r="J11178" i="8" s="1"/>
  <c r="M11178" i="8" s="1"/>
  <c r="G11179" i="8"/>
  <c r="J11179" i="8" s="1"/>
  <c r="M11179" i="8" s="1"/>
  <c r="G11180" i="8"/>
  <c r="G11181" i="8"/>
  <c r="J11181" i="8" s="1"/>
  <c r="M11181" i="8" s="1"/>
  <c r="G11182" i="8"/>
  <c r="J11182" i="8" s="1"/>
  <c r="M11182" i="8" s="1"/>
  <c r="G11183" i="8"/>
  <c r="G11184" i="8"/>
  <c r="G11187" i="8"/>
  <c r="J11187" i="8" s="1"/>
  <c r="M11187" i="8" s="1"/>
  <c r="G11188" i="8"/>
  <c r="J11188" i="8" s="1"/>
  <c r="M11188" i="8" s="1"/>
  <c r="G11189" i="8"/>
  <c r="J11189" i="8" s="1"/>
  <c r="M11189" i="8" s="1"/>
  <c r="G11192" i="8"/>
  <c r="G11193" i="8"/>
  <c r="G11196" i="8"/>
  <c r="J11196" i="8" s="1"/>
  <c r="M11196" i="8" s="1"/>
  <c r="G11197" i="8"/>
  <c r="J11197" i="8" s="1"/>
  <c r="M11197" i="8" s="1"/>
  <c r="G11198" i="8"/>
  <c r="G11201" i="8"/>
  <c r="J11201" i="8" s="1"/>
  <c r="M11201" i="8" s="1"/>
  <c r="G11202" i="8"/>
  <c r="J11202" i="8" s="1"/>
  <c r="M11202" i="8" s="1"/>
  <c r="G11203" i="8"/>
  <c r="G11206" i="8"/>
  <c r="G11209" i="8"/>
  <c r="J11209" i="8" s="1"/>
  <c r="M11209" i="8" s="1"/>
  <c r="G11210" i="8"/>
  <c r="J11210" i="8" s="1"/>
  <c r="M11210" i="8" s="1"/>
  <c r="G11211" i="8"/>
  <c r="J11211" i="8" s="1"/>
  <c r="M11211" i="8" s="1"/>
  <c r="G11212" i="8"/>
  <c r="G11213" i="8"/>
  <c r="G11214" i="8"/>
  <c r="J11214" i="8" s="1"/>
  <c r="M11214" i="8" s="1"/>
  <c r="G11216" i="8"/>
  <c r="J11216" i="8" s="1"/>
  <c r="M11216" i="8" s="1"/>
  <c r="G11217" i="8"/>
  <c r="G11218" i="8"/>
  <c r="J11218" i="8" s="1"/>
  <c r="M11218" i="8" s="1"/>
  <c r="G11220" i="8"/>
  <c r="G11221" i="8"/>
  <c r="J11221" i="8" s="1"/>
  <c r="M11221" i="8" s="1"/>
  <c r="G11225" i="8"/>
  <c r="G11226" i="8"/>
  <c r="J11226" i="8" s="1"/>
  <c r="M11226" i="8" s="1"/>
  <c r="G11228" i="8"/>
  <c r="J11228" i="8" s="1"/>
  <c r="M11228" i="8" s="1"/>
  <c r="G11229" i="8"/>
  <c r="J11229" i="8" s="1"/>
  <c r="M11229" i="8" s="1"/>
  <c r="G11230" i="8"/>
  <c r="G11231" i="8"/>
  <c r="J11231" i="8" s="1"/>
  <c r="M11231" i="8" s="1"/>
  <c r="G11232" i="8"/>
  <c r="J11232" i="8" s="1"/>
  <c r="M11232" i="8" s="1"/>
  <c r="G11235" i="8"/>
  <c r="J11235" i="8" s="1"/>
  <c r="M11235" i="8" s="1"/>
  <c r="G11236" i="8"/>
  <c r="G11237" i="8"/>
  <c r="G11239" i="8"/>
  <c r="J11239" i="8" s="1"/>
  <c r="M11239" i="8" s="1"/>
  <c r="G11242" i="8"/>
  <c r="J11242" i="8" s="1"/>
  <c r="M11242" i="8" s="1"/>
  <c r="G11243" i="8"/>
  <c r="G11244" i="8"/>
  <c r="J11244" i="8" s="1"/>
  <c r="M11244" i="8" s="1"/>
  <c r="G11245" i="8"/>
  <c r="J11245" i="8" s="1"/>
  <c r="M11245" i="8" s="1"/>
  <c r="G11247" i="8"/>
  <c r="G11249" i="8"/>
  <c r="G11251" i="8"/>
  <c r="G11252" i="8"/>
  <c r="J11252" i="8" s="1"/>
  <c r="M11252" i="8" s="1"/>
  <c r="G11255" i="8"/>
  <c r="G11258" i="8"/>
  <c r="G11259" i="8"/>
  <c r="G11261" i="8"/>
  <c r="J11261" i="8" s="1"/>
  <c r="M11261" i="8" s="1"/>
  <c r="G11263" i="8"/>
  <c r="G11264" i="8"/>
  <c r="G11265" i="8"/>
  <c r="J11265" i="8" s="1"/>
  <c r="M11265" i="8" s="1"/>
  <c r="G11266" i="8"/>
  <c r="G11268" i="8"/>
  <c r="J11268" i="8" s="1"/>
  <c r="M11268" i="8" s="1"/>
  <c r="G11269" i="8"/>
  <c r="G11270" i="8"/>
  <c r="J11270" i="8" s="1"/>
  <c r="M11270" i="8" s="1"/>
  <c r="G11272" i="8"/>
  <c r="J11272" i="8" s="1"/>
  <c r="M11272" i="8" s="1"/>
  <c r="G11273" i="8"/>
  <c r="J11273" i="8" s="1"/>
  <c r="M11273" i="8" s="1"/>
  <c r="G11276" i="8"/>
  <c r="G11277" i="8"/>
  <c r="J11277" i="8" s="1"/>
  <c r="M11277" i="8" s="1"/>
  <c r="G11278" i="8"/>
  <c r="J11278" i="8" s="1"/>
  <c r="M11278" i="8" s="1"/>
  <c r="G11279" i="8"/>
  <c r="G11280" i="8"/>
  <c r="G11281" i="8"/>
  <c r="J11281" i="8" s="1"/>
  <c r="M11281" i="8" s="1"/>
  <c r="G11282" i="8"/>
  <c r="J11282" i="8" s="1"/>
  <c r="M11282" i="8" s="1"/>
  <c r="G11283" i="8"/>
  <c r="J11283" i="8" s="1"/>
  <c r="M11283" i="8" s="1"/>
  <c r="G11284" i="8"/>
  <c r="G11285" i="8"/>
  <c r="J11285" i="8" s="1"/>
  <c r="M11285" i="8" s="1"/>
  <c r="G11290" i="8"/>
  <c r="J11290" i="8" s="1"/>
  <c r="M11290" i="8" s="1"/>
  <c r="G11291" i="8"/>
  <c r="J11291" i="8" s="1"/>
  <c r="M11291" i="8" s="1"/>
  <c r="G11292" i="8"/>
  <c r="G11294" i="8"/>
  <c r="G11296" i="8"/>
  <c r="J11296" i="8" s="1"/>
  <c r="M11296" i="8" s="1"/>
  <c r="G11297" i="8"/>
  <c r="J11297" i="8" s="1"/>
  <c r="M11297" i="8" s="1"/>
  <c r="G11299" i="8"/>
  <c r="G11300" i="8"/>
  <c r="J11300" i="8" s="1"/>
  <c r="M11300" i="8" s="1"/>
  <c r="G11304" i="8"/>
  <c r="J11304" i="8" s="1"/>
  <c r="M11304" i="8" s="1"/>
  <c r="G11305" i="8"/>
  <c r="J11305" i="8" s="1"/>
  <c r="M11305" i="8" s="1"/>
  <c r="G11306" i="8"/>
  <c r="G11308" i="8"/>
  <c r="G11309" i="8"/>
  <c r="J11309" i="8" s="1"/>
  <c r="M11309" i="8" s="1"/>
  <c r="G11310" i="8"/>
  <c r="J11310" i="8" s="1"/>
  <c r="M11310" i="8" s="1"/>
  <c r="G11311" i="8"/>
  <c r="G11312" i="8"/>
  <c r="J11312" i="8" s="1"/>
  <c r="M11312" i="8" s="1"/>
  <c r="G11313" i="8"/>
  <c r="J11313" i="8" s="1"/>
  <c r="M11313" i="8" s="1"/>
  <c r="G11316" i="8"/>
  <c r="J11316" i="8" s="1"/>
  <c r="M11316" i="8" s="1"/>
  <c r="G11317" i="8"/>
  <c r="G11318" i="8"/>
  <c r="J11318" i="8" s="1"/>
  <c r="M11318" i="8" s="1"/>
  <c r="G11319" i="8"/>
  <c r="G11320" i="8"/>
  <c r="J11320" i="8" s="1"/>
  <c r="M11320" i="8" s="1"/>
  <c r="G11321" i="8"/>
  <c r="G11322" i="8"/>
  <c r="J11322" i="8" s="1"/>
  <c r="M11322" i="8" s="1"/>
  <c r="G11323" i="8"/>
  <c r="G11324" i="8"/>
  <c r="J11324" i="8" s="1"/>
  <c r="M11324" i="8" s="1"/>
  <c r="G11325" i="8"/>
  <c r="G11326" i="8"/>
  <c r="J11326" i="8" s="1"/>
  <c r="M11326" i="8" s="1"/>
  <c r="G11327" i="8"/>
  <c r="G11329" i="8"/>
  <c r="J11329" i="8" s="1"/>
  <c r="M11329" i="8" s="1"/>
  <c r="G11330" i="8"/>
  <c r="G11331" i="8"/>
  <c r="J11331" i="8" s="1"/>
  <c r="M11331" i="8" s="1"/>
  <c r="G11332" i="8"/>
  <c r="J11332" i="8" s="1"/>
  <c r="M11332" i="8" s="1"/>
  <c r="G11333" i="8"/>
  <c r="J11333" i="8" s="1"/>
  <c r="M11333" i="8" s="1"/>
  <c r="G11334" i="8"/>
  <c r="G11335" i="8"/>
  <c r="J11335" i="8" s="1"/>
  <c r="M11335" i="8" s="1"/>
  <c r="G11336" i="8"/>
  <c r="J11336" i="8" s="1"/>
  <c r="M11336" i="8" s="1"/>
  <c r="G11337" i="8"/>
  <c r="J11337" i="8" s="1"/>
  <c r="M11337" i="8" s="1"/>
  <c r="G11341" i="8"/>
  <c r="G11343" i="8"/>
  <c r="J11343" i="8" s="1"/>
  <c r="M11343" i="8" s="1"/>
  <c r="G11344" i="8"/>
  <c r="J11344" i="8" s="1"/>
  <c r="M11344" i="8" s="1"/>
  <c r="G11345" i="8"/>
  <c r="J11345" i="8" s="1"/>
  <c r="M11345" i="8" s="1"/>
  <c r="G11346" i="8"/>
  <c r="G11347" i="8"/>
  <c r="J11347" i="8" s="1"/>
  <c r="M11347" i="8" s="1"/>
  <c r="G11349" i="8"/>
  <c r="J11349" i="8" s="1"/>
  <c r="M11349" i="8" s="1"/>
  <c r="G11350" i="8"/>
  <c r="J11350" i="8" s="1"/>
  <c r="M11350" i="8" s="1"/>
  <c r="G11351" i="8"/>
  <c r="G11353" i="8"/>
  <c r="G11354" i="8"/>
  <c r="J11354" i="8" s="1"/>
  <c r="M11354" i="8" s="1"/>
  <c r="G11355" i="8"/>
  <c r="J11355" i="8" s="1"/>
  <c r="M11355" i="8" s="1"/>
  <c r="G11356" i="8"/>
  <c r="G11357" i="8"/>
  <c r="J11357" i="8" s="1"/>
  <c r="M11357" i="8" s="1"/>
  <c r="G11358" i="8"/>
  <c r="J11358" i="8" s="1"/>
  <c r="M11358" i="8" s="1"/>
  <c r="G11359" i="8"/>
  <c r="J11359" i="8" s="1"/>
  <c r="M11359" i="8" s="1"/>
  <c r="G11360" i="8"/>
  <c r="G11365" i="8"/>
  <c r="G11366" i="8"/>
  <c r="J11366" i="8" s="1"/>
  <c r="M11366" i="8" s="1"/>
  <c r="G11367" i="8"/>
  <c r="J11367" i="8" s="1"/>
  <c r="M11367" i="8" s="1"/>
  <c r="G11368" i="8"/>
  <c r="G11372" i="8"/>
  <c r="J11372" i="8" s="1"/>
  <c r="M11372" i="8" s="1"/>
  <c r="G11373" i="8"/>
  <c r="J11373" i="8" s="1"/>
  <c r="M11373" i="8" s="1"/>
  <c r="G11374" i="8"/>
  <c r="J11374" i="8" s="1"/>
  <c r="M11374" i="8" s="1"/>
  <c r="G11375" i="8"/>
  <c r="G11376" i="8"/>
  <c r="J11376" i="8" s="1"/>
  <c r="M11376" i="8" s="1"/>
  <c r="G11379" i="8"/>
  <c r="J11379" i="8" s="1"/>
  <c r="M11379" i="8" s="1"/>
  <c r="G11383" i="8"/>
  <c r="J11383" i="8" s="1"/>
  <c r="M11383" i="8" s="1"/>
  <c r="G11384" i="8"/>
  <c r="G11385" i="8"/>
  <c r="J11385" i="8" s="1"/>
  <c r="M11385" i="8" s="1"/>
  <c r="G11386" i="8"/>
  <c r="J11386" i="8" s="1"/>
  <c r="M11386" i="8" s="1"/>
  <c r="G11388" i="8"/>
  <c r="J11388" i="8" s="1"/>
  <c r="M11388" i="8" s="1"/>
  <c r="G11390" i="8"/>
  <c r="G11391" i="8"/>
  <c r="J11391" i="8" s="1"/>
  <c r="M11391" i="8" s="1"/>
  <c r="G11392" i="8"/>
  <c r="J11392" i="8" s="1"/>
  <c r="M11392" i="8" s="1"/>
  <c r="G11393" i="8"/>
  <c r="J11393" i="8" s="1"/>
  <c r="M11393" i="8" s="1"/>
  <c r="G11394" i="8"/>
  <c r="G11395" i="8"/>
  <c r="J11395" i="8" s="1"/>
  <c r="M11395" i="8" s="1"/>
  <c r="G11396" i="8"/>
  <c r="J11396" i="8" s="1"/>
  <c r="M11396" i="8" s="1"/>
  <c r="G11397" i="8"/>
  <c r="J11397" i="8" s="1"/>
  <c r="M11397" i="8" s="1"/>
  <c r="G11398" i="8"/>
  <c r="G11399" i="8"/>
  <c r="J11399" i="8" s="1"/>
  <c r="M11399" i="8" s="1"/>
  <c r="G11400" i="8"/>
  <c r="G11401" i="8"/>
  <c r="J11401" i="8" s="1"/>
  <c r="M11401" i="8" s="1"/>
  <c r="G11403" i="8"/>
  <c r="G11404" i="8"/>
  <c r="J11404" i="8" s="1"/>
  <c r="M11404" i="8" s="1"/>
  <c r="G11405" i="8"/>
  <c r="J11405" i="8" s="1"/>
  <c r="M11405" i="8" s="1"/>
  <c r="G11406" i="8"/>
  <c r="J11406" i="8" s="1"/>
  <c r="M11406" i="8" s="1"/>
  <c r="G11407" i="8"/>
  <c r="G11408" i="8"/>
  <c r="J11408" i="8" s="1"/>
  <c r="M11408" i="8" s="1"/>
  <c r="G11409" i="8"/>
  <c r="J11409" i="8" s="1"/>
  <c r="M11409" i="8" s="1"/>
  <c r="G11412" i="8"/>
  <c r="J11412" i="8" s="1"/>
  <c r="M11412" i="8" s="1"/>
  <c r="G11414" i="8"/>
  <c r="G11416" i="8"/>
  <c r="J11416" i="8" s="1"/>
  <c r="M11416" i="8" s="1"/>
  <c r="G11418" i="8"/>
  <c r="J11418" i="8" s="1"/>
  <c r="M11418" i="8" s="1"/>
  <c r="G11419" i="8"/>
  <c r="J11419" i="8" s="1"/>
  <c r="M11419" i="8" s="1"/>
  <c r="G11420" i="8"/>
  <c r="G11421" i="8"/>
  <c r="J11421" i="8" s="1"/>
  <c r="M11421" i="8" s="1"/>
  <c r="G11422" i="8"/>
  <c r="J11422" i="8" s="1"/>
  <c r="M11422" i="8" s="1"/>
  <c r="G11423" i="8"/>
  <c r="J11423" i="8" s="1"/>
  <c r="M11423" i="8" s="1"/>
  <c r="G11424" i="8"/>
  <c r="G11425" i="8"/>
  <c r="J11425" i="8" s="1"/>
  <c r="M11425" i="8" s="1"/>
  <c r="G11426" i="8"/>
  <c r="J11426" i="8" s="1"/>
  <c r="M11426" i="8" s="1"/>
  <c r="G11427" i="8"/>
  <c r="J11427" i="8" s="1"/>
  <c r="M11427" i="8" s="1"/>
  <c r="G11429" i="8"/>
  <c r="G11430" i="8"/>
  <c r="J11430" i="8" s="1"/>
  <c r="M11430" i="8" s="1"/>
  <c r="G11431" i="8"/>
  <c r="J11431" i="8" s="1"/>
  <c r="M11431" i="8" s="1"/>
  <c r="G11432" i="8"/>
  <c r="J11432" i="8" s="1"/>
  <c r="M11432" i="8" s="1"/>
  <c r="G11433" i="8"/>
  <c r="G11434" i="8"/>
  <c r="J11434" i="8" s="1"/>
  <c r="M11434" i="8" s="1"/>
  <c r="G11435" i="8"/>
  <c r="J11435" i="8" s="1"/>
  <c r="M11435" i="8" s="1"/>
  <c r="G11436" i="8"/>
  <c r="J11436" i="8" s="1"/>
  <c r="M11436" i="8" s="1"/>
  <c r="G11437" i="8"/>
  <c r="G11438" i="8"/>
  <c r="J11438" i="8" s="1"/>
  <c r="M11438" i="8" s="1"/>
  <c r="G11439" i="8"/>
  <c r="J11439" i="8" s="1"/>
  <c r="M11439" i="8" s="1"/>
  <c r="G11440" i="8"/>
  <c r="J11440" i="8" s="1"/>
  <c r="M11440" i="8" s="1"/>
  <c r="G11442" i="8"/>
  <c r="G11443" i="8"/>
  <c r="J11443" i="8" s="1"/>
  <c r="M11443" i="8" s="1"/>
  <c r="G11444" i="8"/>
  <c r="J11444" i="8" s="1"/>
  <c r="M11444" i="8" s="1"/>
  <c r="G11448" i="8"/>
  <c r="J11448" i="8" s="1"/>
  <c r="M11448" i="8" s="1"/>
  <c r="G11450" i="8"/>
  <c r="G11452" i="8"/>
  <c r="J11452" i="8" s="1"/>
  <c r="M11452" i="8" s="1"/>
  <c r="G11453" i="8"/>
  <c r="J11453" i="8" s="1"/>
  <c r="M11453" i="8" s="1"/>
  <c r="G11454" i="8"/>
  <c r="J11454" i="8" s="1"/>
  <c r="M11454" i="8" s="1"/>
  <c r="G11455" i="8"/>
  <c r="G11458" i="8"/>
  <c r="J11458" i="8" s="1"/>
  <c r="M11458" i="8" s="1"/>
  <c r="G11460" i="8"/>
  <c r="J11460" i="8" s="1"/>
  <c r="M11460" i="8" s="1"/>
  <c r="G11461" i="8"/>
  <c r="G11462" i="8"/>
  <c r="G11463" i="8"/>
  <c r="J11463" i="8" s="1"/>
  <c r="M11463" i="8" s="1"/>
  <c r="G11464" i="8"/>
  <c r="J11464" i="8" s="1"/>
  <c r="M11464" i="8" s="1"/>
  <c r="G11468" i="8"/>
  <c r="J11468" i="8" s="1"/>
  <c r="M11468" i="8" s="1"/>
  <c r="G11469" i="8"/>
  <c r="G11470" i="8"/>
  <c r="J11470" i="8" s="1"/>
  <c r="M11470" i="8" s="1"/>
  <c r="G11471" i="8"/>
  <c r="J11471" i="8" s="1"/>
  <c r="M11471" i="8" s="1"/>
  <c r="G11475" i="8"/>
  <c r="G11478" i="8"/>
  <c r="G11479" i="8"/>
  <c r="J11479" i="8" s="1"/>
  <c r="M11479" i="8" s="1"/>
  <c r="G11480" i="8"/>
  <c r="J11480" i="8" s="1"/>
  <c r="M11480" i="8" s="1"/>
  <c r="G11481" i="8"/>
  <c r="J11481" i="8" s="1"/>
  <c r="M11481" i="8" s="1"/>
  <c r="G11485" i="8"/>
  <c r="G11486" i="8"/>
  <c r="J11486" i="8" s="1"/>
  <c r="M11486" i="8" s="1"/>
  <c r="G11487" i="8"/>
  <c r="J11487" i="8" s="1"/>
  <c r="M11487" i="8" s="1"/>
  <c r="G11489" i="8"/>
  <c r="G11490" i="8"/>
  <c r="G11491" i="8"/>
  <c r="J11491" i="8" s="1"/>
  <c r="M11491" i="8" s="1"/>
  <c r="G11492" i="8"/>
  <c r="J11492" i="8" s="1"/>
  <c r="M11492" i="8" s="1"/>
  <c r="G11493" i="8"/>
  <c r="J11493" i="8" s="1"/>
  <c r="M11493" i="8" s="1"/>
  <c r="G11497" i="8"/>
  <c r="G11499" i="8"/>
  <c r="J11499" i="8" s="1"/>
  <c r="M11499" i="8" s="1"/>
  <c r="G11501" i="8"/>
  <c r="J11501" i="8" s="1"/>
  <c r="M11501" i="8" s="1"/>
  <c r="G11503" i="8"/>
  <c r="G11505" i="8"/>
  <c r="G11508" i="8"/>
  <c r="J11508" i="8" s="1"/>
  <c r="M11508" i="8" s="1"/>
  <c r="G11509" i="8"/>
  <c r="G11510" i="8"/>
  <c r="J11510" i="8" s="1"/>
  <c r="M11510" i="8" s="1"/>
  <c r="G11513" i="8"/>
  <c r="G11515" i="8"/>
  <c r="G11517" i="8"/>
  <c r="G11518" i="8"/>
  <c r="J11518" i="8" s="1"/>
  <c r="M11518" i="8" s="1"/>
  <c r="G11519" i="8"/>
  <c r="G11520" i="8"/>
  <c r="J11520" i="8" s="1"/>
  <c r="M11520" i="8" s="1"/>
  <c r="G11522" i="8"/>
  <c r="J11522" i="8" s="1"/>
  <c r="M11522" i="8" s="1"/>
  <c r="G11523" i="8"/>
  <c r="J11523" i="8" s="1"/>
  <c r="M11523" i="8" s="1"/>
  <c r="G11524" i="8"/>
  <c r="G11525" i="8"/>
  <c r="J11525" i="8" s="1"/>
  <c r="M11525" i="8" s="1"/>
  <c r="G11526" i="8"/>
  <c r="G11528" i="8"/>
  <c r="G11530" i="8"/>
  <c r="G11532" i="8"/>
  <c r="G11534" i="8"/>
  <c r="G11536" i="8"/>
  <c r="G11537" i="8"/>
  <c r="G11538" i="8"/>
  <c r="G11539" i="8"/>
  <c r="J11539" i="8" s="1"/>
  <c r="M11539" i="8" s="1"/>
  <c r="G11540" i="8"/>
  <c r="G11542" i="8"/>
  <c r="G11543" i="8"/>
  <c r="G11544" i="8"/>
  <c r="J11544" i="8" s="1"/>
  <c r="M11544" i="8" s="1"/>
  <c r="G11545" i="8"/>
  <c r="J11545" i="8" s="1"/>
  <c r="M11545" i="8" s="1"/>
  <c r="G11548" i="8"/>
  <c r="G11551" i="8"/>
  <c r="J11551" i="8" s="1"/>
  <c r="M11551" i="8" s="1"/>
  <c r="G11552" i="8"/>
  <c r="J11552" i="8" s="1"/>
  <c r="M11552" i="8" s="1"/>
  <c r="G11553" i="8"/>
  <c r="G11554" i="8"/>
  <c r="G11556" i="8"/>
  <c r="J11556" i="8" s="1"/>
  <c r="M11556" i="8" s="1"/>
  <c r="G11558" i="8"/>
  <c r="G11561" i="8"/>
  <c r="J11561" i="8" s="1"/>
  <c r="M11561" i="8" s="1"/>
  <c r="G11562" i="8"/>
  <c r="G11563" i="8"/>
  <c r="J11563" i="8" s="1"/>
  <c r="M11563" i="8" s="1"/>
  <c r="G11564" i="8"/>
  <c r="J11564" i="8" s="1"/>
  <c r="M11564" i="8" s="1"/>
  <c r="G11566" i="8"/>
  <c r="J11566" i="8" s="1"/>
  <c r="M11566" i="8" s="1"/>
  <c r="G11567" i="8"/>
  <c r="G11568" i="8"/>
  <c r="J11568" i="8" s="1"/>
  <c r="M11568" i="8" s="1"/>
  <c r="G11573" i="8"/>
  <c r="G11574" i="8"/>
  <c r="J11574" i="8" s="1"/>
  <c r="M11574" i="8" s="1"/>
  <c r="G11575" i="8"/>
  <c r="G11578" i="8"/>
  <c r="G11579" i="8"/>
  <c r="J11579" i="8" s="1"/>
  <c r="M11579" i="8" s="1"/>
  <c r="G11582" i="8"/>
  <c r="J11582" i="8" s="1"/>
  <c r="M11582" i="8" s="1"/>
  <c r="G11583" i="8"/>
  <c r="G11584" i="8"/>
  <c r="J11584" i="8" s="1"/>
  <c r="M11584" i="8" s="1"/>
  <c r="G11585" i="8"/>
  <c r="J11585" i="8" s="1"/>
  <c r="M11585" i="8" s="1"/>
  <c r="G11588" i="8"/>
  <c r="G11589" i="8"/>
  <c r="G11591" i="8"/>
  <c r="J11591" i="8" s="1"/>
  <c r="M11591" i="8" s="1"/>
  <c r="G11592" i="8"/>
  <c r="J11592" i="8" s="1"/>
  <c r="M11592" i="8" s="1"/>
  <c r="G11595" i="8"/>
  <c r="J11595" i="8" s="1"/>
  <c r="M11595" i="8" s="1"/>
  <c r="G11596" i="8"/>
  <c r="G11597" i="8"/>
  <c r="J11597" i="8" s="1"/>
  <c r="M11597" i="8" s="1"/>
  <c r="G11599" i="8"/>
  <c r="J11599" i="8" s="1"/>
  <c r="M11599" i="8" s="1"/>
  <c r="G11600" i="8"/>
  <c r="J11600" i="8" s="1"/>
  <c r="M11600" i="8" s="1"/>
  <c r="G11603" i="8"/>
  <c r="G11604" i="8"/>
  <c r="G11605" i="8"/>
  <c r="J11605" i="8" s="1"/>
  <c r="M11605" i="8" s="1"/>
  <c r="G11608" i="8"/>
  <c r="J11608" i="8" s="1"/>
  <c r="M11608" i="8" s="1"/>
  <c r="G11609" i="8"/>
  <c r="G11612" i="8"/>
  <c r="J11612" i="8" s="1"/>
  <c r="M11612" i="8" s="1"/>
  <c r="G11613" i="8"/>
  <c r="J11613" i="8" s="1"/>
  <c r="M11613" i="8" s="1"/>
  <c r="G11614" i="8"/>
  <c r="G11615" i="8"/>
  <c r="G11618" i="8"/>
  <c r="J11618" i="8" s="1"/>
  <c r="M11618" i="8" s="1"/>
  <c r="G11619" i="8"/>
  <c r="G11620" i="8"/>
  <c r="J11620" i="8" s="1"/>
  <c r="M11620" i="8" s="1"/>
  <c r="G11621" i="8"/>
  <c r="G11624" i="8"/>
  <c r="G11627" i="8"/>
  <c r="J11627" i="8" s="1"/>
  <c r="M11627" i="8" s="1"/>
  <c r="G11628" i="8"/>
  <c r="J11628" i="8" s="1"/>
  <c r="M11628" i="8" s="1"/>
  <c r="G11629" i="8"/>
  <c r="G11632" i="8"/>
  <c r="J11632" i="8" s="1"/>
  <c r="M11632" i="8" s="1"/>
  <c r="G11633" i="8"/>
  <c r="J11633" i="8" s="1"/>
  <c r="M11633" i="8" s="1"/>
  <c r="G11634" i="8"/>
  <c r="J11634" i="8" s="1"/>
  <c r="M11634" i="8" s="1"/>
  <c r="G11635" i="8"/>
  <c r="G11637" i="8"/>
  <c r="J11637" i="8" s="1"/>
  <c r="M11637" i="8" s="1"/>
  <c r="G11638" i="8"/>
  <c r="J11638" i="8" s="1"/>
  <c r="M11638" i="8" s="1"/>
  <c r="G11640" i="8"/>
  <c r="J11640" i="8" s="1"/>
  <c r="M11640" i="8" s="1"/>
  <c r="G11641" i="8"/>
  <c r="G11643" i="8"/>
  <c r="J11643" i="8" s="1"/>
  <c r="M11643" i="8" s="1"/>
  <c r="G11646" i="8"/>
  <c r="J11646" i="8" s="1"/>
  <c r="M11646" i="8" s="1"/>
  <c r="G11647" i="8"/>
  <c r="J11647" i="8" s="1"/>
  <c r="M11647" i="8" s="1"/>
  <c r="G11648" i="8"/>
  <c r="G11649" i="8"/>
  <c r="J11649" i="8" s="1"/>
  <c r="M11649" i="8" s="1"/>
  <c r="G11650" i="8"/>
  <c r="J11650" i="8" s="1"/>
  <c r="M11650" i="8" s="1"/>
  <c r="G11651" i="8"/>
  <c r="J11651" i="8" s="1"/>
  <c r="M11651" i="8" s="1"/>
  <c r="G11653" i="8"/>
  <c r="G11654" i="8"/>
  <c r="J11654" i="8" s="1"/>
  <c r="M11654" i="8" s="1"/>
  <c r="G11656" i="8"/>
  <c r="G11657" i="8"/>
  <c r="J11657" i="8" s="1"/>
  <c r="M11657" i="8" s="1"/>
  <c r="G11660" i="8"/>
  <c r="G11661" i="8"/>
  <c r="G11664" i="8"/>
  <c r="J11664" i="8" s="1"/>
  <c r="M11664" i="8" s="1"/>
  <c r="G11665" i="8"/>
  <c r="J11665" i="8" s="1"/>
  <c r="M11665" i="8" s="1"/>
  <c r="G11666" i="8"/>
  <c r="G11667" i="8"/>
  <c r="J11667" i="8" s="1"/>
  <c r="M11667" i="8" s="1"/>
  <c r="G11669" i="8"/>
  <c r="J11669" i="8" s="1"/>
  <c r="M11669" i="8" s="1"/>
  <c r="G11670" i="8"/>
  <c r="J11670" i="8" s="1"/>
  <c r="M11670" i="8" s="1"/>
  <c r="G11673" i="8"/>
  <c r="G11675" i="8"/>
  <c r="G11676" i="8"/>
  <c r="J11676" i="8" s="1"/>
  <c r="M11676" i="8" s="1"/>
  <c r="G11677" i="8"/>
  <c r="J11677" i="8" s="1"/>
  <c r="M11677" i="8" s="1"/>
  <c r="G11678" i="8"/>
  <c r="G11679" i="8"/>
  <c r="J11679" i="8" s="1"/>
  <c r="M11679" i="8" s="1"/>
  <c r="G11680" i="8"/>
  <c r="J11680" i="8" s="1"/>
  <c r="M11680" i="8" s="1"/>
  <c r="G11681" i="8"/>
  <c r="J11681" i="8" s="1"/>
  <c r="M11681" i="8" s="1"/>
  <c r="G11684" i="8"/>
  <c r="G11685" i="8"/>
  <c r="J11685" i="8" s="1"/>
  <c r="M11685" i="8" s="1"/>
  <c r="G11687" i="8"/>
  <c r="J11687" i="8" s="1"/>
  <c r="M11687" i="8" s="1"/>
  <c r="G11688" i="8"/>
  <c r="J11688" i="8" s="1"/>
  <c r="M11688" i="8" s="1"/>
  <c r="G11689" i="8"/>
  <c r="G11690" i="8"/>
  <c r="J11690" i="8" s="1"/>
  <c r="M11690" i="8" s="1"/>
  <c r="G11691" i="8"/>
  <c r="J11691" i="8" s="1"/>
  <c r="M11691" i="8" s="1"/>
  <c r="G11692" i="8"/>
  <c r="G11694" i="8"/>
  <c r="G11695" i="8"/>
  <c r="J11695" i="8" s="1"/>
  <c r="M11695" i="8" s="1"/>
  <c r="G11696" i="8"/>
  <c r="J11696" i="8" s="1"/>
  <c r="M11696" i="8" s="1"/>
  <c r="G11697" i="8"/>
  <c r="J11697" i="8" s="1"/>
  <c r="M11697" i="8" s="1"/>
  <c r="G11698" i="8"/>
  <c r="G11700" i="8"/>
  <c r="J11700" i="8" s="1"/>
  <c r="M11700" i="8" s="1"/>
  <c r="G11701" i="8"/>
  <c r="J11701" i="8" s="1"/>
  <c r="M11701" i="8" s="1"/>
  <c r="G11702" i="8"/>
  <c r="J11702" i="8" s="1"/>
  <c r="M11702" i="8" s="1"/>
  <c r="G11704" i="8"/>
  <c r="G11707" i="8"/>
  <c r="J11707" i="8" s="1"/>
  <c r="M11707" i="8" s="1"/>
  <c r="G11708" i="8"/>
  <c r="J11708" i="8" s="1"/>
  <c r="M11708" i="8" s="1"/>
  <c r="G11709" i="8"/>
  <c r="J11709" i="8" s="1"/>
  <c r="M11709" i="8" s="1"/>
  <c r="G11710" i="8"/>
  <c r="G11712" i="8"/>
  <c r="J11712" i="8" s="1"/>
  <c r="M11712" i="8" s="1"/>
  <c r="G11713" i="8"/>
  <c r="G11716" i="8"/>
  <c r="J11716" i="8" s="1"/>
  <c r="M11716" i="8" s="1"/>
  <c r="G11717" i="8"/>
  <c r="G11718" i="8"/>
  <c r="J11718" i="8" s="1"/>
  <c r="M11718" i="8" s="1"/>
  <c r="G11719" i="8"/>
  <c r="J11719" i="8" s="1"/>
  <c r="M11719" i="8" s="1"/>
  <c r="G11720" i="8"/>
  <c r="J11720" i="8" s="1"/>
  <c r="M11720" i="8" s="1"/>
  <c r="G11722" i="8"/>
  <c r="G11724" i="8"/>
  <c r="J11724" i="8" s="1"/>
  <c r="M11724" i="8" s="1"/>
  <c r="G11725" i="8"/>
  <c r="J11725" i="8" s="1"/>
  <c r="M11725" i="8" s="1"/>
  <c r="G11727" i="8"/>
  <c r="G11729" i="8"/>
  <c r="G11731" i="8"/>
  <c r="J11731" i="8" s="1"/>
  <c r="M11731" i="8" s="1"/>
  <c r="G11732" i="8"/>
  <c r="G11733" i="8"/>
  <c r="J11733" i="8" s="1"/>
  <c r="M11733" i="8" s="1"/>
  <c r="G11736" i="8"/>
  <c r="G11737" i="8"/>
  <c r="G11738" i="8"/>
  <c r="J11738" i="8" s="1"/>
  <c r="M11738" i="8" s="1"/>
  <c r="G11739" i="8"/>
  <c r="J11739" i="8" s="1"/>
  <c r="M11739" i="8" s="1"/>
  <c r="G11740" i="8"/>
  <c r="G11744" i="8"/>
  <c r="J11744" i="8" s="1"/>
  <c r="M11744" i="8" s="1"/>
  <c r="G11745" i="8"/>
  <c r="J11745" i="8" s="1"/>
  <c r="M11745" i="8" s="1"/>
  <c r="G11746" i="8"/>
  <c r="J11746" i="8" s="1"/>
  <c r="M11746" i="8" s="1"/>
  <c r="G11747" i="8"/>
  <c r="G11748" i="8"/>
  <c r="G11749" i="8"/>
  <c r="J11749" i="8" s="1"/>
  <c r="M11749" i="8" s="1"/>
  <c r="G11750" i="8"/>
  <c r="G11751" i="8"/>
  <c r="G11752" i="8"/>
  <c r="J11752" i="8" s="1"/>
  <c r="M11752" i="8" s="1"/>
  <c r="G11753" i="8"/>
  <c r="J11753" i="8" s="1"/>
  <c r="M11753" i="8" s="1"/>
  <c r="G11754" i="8"/>
  <c r="J11754" i="8" s="1"/>
  <c r="M11754" i="8" s="1"/>
  <c r="G11755" i="8"/>
  <c r="G11756" i="8"/>
  <c r="J11756" i="8" s="1"/>
  <c r="M11756" i="8" s="1"/>
  <c r="G11757" i="8"/>
  <c r="J11757" i="8" s="1"/>
  <c r="M11757" i="8" s="1"/>
  <c r="G11758" i="8"/>
  <c r="J11758" i="8" s="1"/>
  <c r="M11758" i="8" s="1"/>
  <c r="G11761" i="8"/>
  <c r="G11763" i="8"/>
  <c r="J11763" i="8" s="1"/>
  <c r="M11763" i="8" s="1"/>
  <c r="G11764" i="8"/>
  <c r="J11764" i="8" s="1"/>
  <c r="M11764" i="8" s="1"/>
  <c r="G11765" i="8"/>
  <c r="J11765" i="8" s="1"/>
  <c r="M11765" i="8" s="1"/>
  <c r="G11770" i="8"/>
  <c r="G11771" i="8"/>
  <c r="J11771" i="8" s="1"/>
  <c r="M11771" i="8" s="1"/>
  <c r="G11772" i="8"/>
  <c r="J11772" i="8" s="1"/>
  <c r="M11772" i="8" s="1"/>
  <c r="G11773" i="8"/>
  <c r="G11774" i="8"/>
  <c r="G11777" i="8"/>
  <c r="J11777" i="8" s="1"/>
  <c r="M11777" i="8" s="1"/>
  <c r="G11778" i="8"/>
  <c r="G11781" i="8"/>
  <c r="J11781" i="8" s="1"/>
  <c r="M11781" i="8" s="1"/>
  <c r="G11782" i="8"/>
  <c r="G11783" i="8"/>
  <c r="G11785" i="8"/>
  <c r="J11785" i="8" s="1"/>
  <c r="M11785" i="8" s="1"/>
  <c r="G11786" i="8"/>
  <c r="J11786" i="8" s="1"/>
  <c r="M11786" i="8" s="1"/>
  <c r="G11787" i="8"/>
  <c r="G11788" i="8"/>
  <c r="J11788" i="8" s="1"/>
  <c r="M11788" i="8" s="1"/>
  <c r="G11790" i="8"/>
  <c r="G11792" i="8"/>
  <c r="J11792" i="8" s="1"/>
  <c r="M11792" i="8" s="1"/>
  <c r="G11793" i="8"/>
  <c r="G11794" i="8"/>
  <c r="J11794" i="8" s="1"/>
  <c r="M11794" i="8" s="1"/>
  <c r="G11796" i="8"/>
  <c r="G11797" i="8"/>
  <c r="J11797" i="8" s="1"/>
  <c r="M11797" i="8" s="1"/>
  <c r="G11799" i="8"/>
  <c r="G11800" i="8"/>
  <c r="J11800" i="8" s="1"/>
  <c r="M11800" i="8" s="1"/>
  <c r="G11802" i="8"/>
  <c r="G11803" i="8"/>
  <c r="J11803" i="8" s="1"/>
  <c r="M11803" i="8" s="1"/>
  <c r="G11805" i="8"/>
  <c r="G11806" i="8"/>
  <c r="G11807" i="8"/>
  <c r="J11807" i="8" s="1"/>
  <c r="M11807" i="8" s="1"/>
  <c r="G11808" i="8"/>
  <c r="G11809" i="8"/>
  <c r="G11810" i="8"/>
  <c r="G11811" i="8"/>
  <c r="J11811" i="8" s="1"/>
  <c r="M11811" i="8" s="1"/>
  <c r="G11812" i="8"/>
  <c r="G11813" i="8"/>
  <c r="G11814" i="8"/>
  <c r="G11815" i="8"/>
  <c r="J11815" i="8" s="1"/>
  <c r="M11815" i="8" s="1"/>
  <c r="G11816" i="8"/>
  <c r="G11817" i="8"/>
  <c r="G11818" i="8"/>
  <c r="J11818" i="8" s="1"/>
  <c r="M11818" i="8" s="1"/>
  <c r="G11821" i="8"/>
  <c r="J11821" i="8" s="1"/>
  <c r="M11821" i="8" s="1"/>
  <c r="G11822" i="8"/>
  <c r="J11822" i="8" s="1"/>
  <c r="M11822" i="8" s="1"/>
  <c r="G11823" i="8"/>
  <c r="G11824" i="8"/>
  <c r="J11824" i="8" s="1"/>
  <c r="M11824" i="8" s="1"/>
  <c r="G11825" i="8"/>
  <c r="J11825" i="8" s="1"/>
  <c r="M11825" i="8" s="1"/>
  <c r="G11827" i="8"/>
  <c r="J11827" i="8" s="1"/>
  <c r="M11827" i="8" s="1"/>
  <c r="G11828" i="8"/>
  <c r="G11830" i="8"/>
  <c r="G11831" i="8"/>
  <c r="J11831" i="8" s="1"/>
  <c r="M11831" i="8" s="1"/>
  <c r="G11833" i="8"/>
  <c r="J11833" i="8" s="1"/>
  <c r="M11833" i="8" s="1"/>
  <c r="G11834" i="8"/>
  <c r="G11835" i="8"/>
  <c r="G11836" i="8"/>
  <c r="J11836" i="8" s="1"/>
  <c r="M11836" i="8" s="1"/>
  <c r="G11837" i="8"/>
  <c r="J11837" i="8" s="1"/>
  <c r="M11837" i="8" s="1"/>
  <c r="G11840" i="8"/>
  <c r="G11841" i="8"/>
  <c r="G11843" i="8"/>
  <c r="J11843" i="8" s="1"/>
  <c r="M11843" i="8" s="1"/>
  <c r="G11844" i="8"/>
  <c r="J11844" i="8" s="1"/>
  <c r="M11844" i="8" s="1"/>
  <c r="G11845" i="8"/>
  <c r="G11847" i="8"/>
  <c r="J11847" i="8" s="1"/>
  <c r="M11847" i="8" s="1"/>
  <c r="G11848" i="8"/>
  <c r="J11848" i="8" s="1"/>
  <c r="M11848" i="8" s="1"/>
  <c r="G11849" i="8"/>
  <c r="G11850" i="8"/>
  <c r="G11851" i="8"/>
  <c r="G11852" i="8"/>
  <c r="J11852" i="8" s="1"/>
  <c r="M11852" i="8" s="1"/>
  <c r="G11853" i="8"/>
  <c r="G11854" i="8"/>
  <c r="G11855" i="8"/>
  <c r="G11856" i="8"/>
  <c r="J11856" i="8" s="1"/>
  <c r="M11856" i="8" s="1"/>
  <c r="G11857" i="8"/>
  <c r="G11859" i="8"/>
  <c r="G11861" i="8"/>
  <c r="G11862" i="8"/>
  <c r="J11862" i="8" s="1"/>
  <c r="M11862" i="8" s="1"/>
  <c r="G11863" i="8"/>
  <c r="G11864" i="8"/>
  <c r="G11865" i="8"/>
  <c r="G11866" i="8"/>
  <c r="J11866" i="8" s="1"/>
  <c r="M11866" i="8" s="1"/>
  <c r="G11868" i="8"/>
  <c r="G11871" i="8"/>
  <c r="G11872" i="8"/>
  <c r="G11873" i="8"/>
  <c r="J11873" i="8" s="1"/>
  <c r="M11873" i="8" s="1"/>
  <c r="G11874" i="8"/>
  <c r="G11875" i="8"/>
  <c r="G11876" i="8"/>
  <c r="G11877" i="8"/>
  <c r="J11877" i="8" s="1"/>
  <c r="M11877" i="8" s="1"/>
  <c r="G11878" i="8"/>
  <c r="J11878" i="8" s="1"/>
  <c r="M11878" i="8" s="1"/>
  <c r="G11879" i="8"/>
  <c r="G11880" i="8"/>
  <c r="J11880" i="8" s="1"/>
  <c r="M11880" i="8" s="1"/>
  <c r="G11881" i="8"/>
  <c r="G11882" i="8"/>
  <c r="J11882" i="8" s="1"/>
  <c r="M11882" i="8" s="1"/>
  <c r="G11883" i="8"/>
  <c r="G11884" i="8"/>
  <c r="J11884" i="8" s="1"/>
  <c r="M11884" i="8" s="1"/>
  <c r="G11885" i="8"/>
  <c r="G11886" i="8"/>
  <c r="J11886" i="8" s="1"/>
  <c r="M11886" i="8" s="1"/>
  <c r="G11887" i="8"/>
  <c r="G11888" i="8"/>
  <c r="J11888" i="8" s="1"/>
  <c r="M11888" i="8" s="1"/>
  <c r="G11889" i="8"/>
  <c r="G11890" i="8"/>
  <c r="J11890" i="8" s="1"/>
  <c r="M11890" i="8" s="1"/>
  <c r="G11891" i="8"/>
  <c r="G11892" i="8"/>
  <c r="J11892" i="8" s="1"/>
  <c r="M11892" i="8" s="1"/>
  <c r="G11893" i="8"/>
  <c r="J11893" i="8" s="1"/>
  <c r="M11893" i="8" s="1"/>
  <c r="G11894" i="8"/>
  <c r="G11895" i="8"/>
  <c r="G11896" i="8"/>
  <c r="J11896" i="8" s="1"/>
  <c r="M11896" i="8" s="1"/>
  <c r="G11897" i="8"/>
  <c r="G11898" i="8"/>
  <c r="J11898" i="8" s="1"/>
  <c r="M11898" i="8" s="1"/>
  <c r="G11899" i="8"/>
  <c r="G11900" i="8"/>
  <c r="J11900" i="8" s="1"/>
  <c r="M11900" i="8" s="1"/>
  <c r="G11901" i="8"/>
  <c r="G11904" i="8"/>
  <c r="G11906" i="8"/>
  <c r="G11909" i="8"/>
  <c r="G11911" i="8"/>
  <c r="G11913" i="8"/>
  <c r="G11915" i="8"/>
  <c r="G11916" i="8"/>
  <c r="J11916" i="8" s="1"/>
  <c r="M11916" i="8" s="1"/>
  <c r="G11917" i="8"/>
  <c r="G11918" i="8"/>
  <c r="J11918" i="8" s="1"/>
  <c r="M11918" i="8" s="1"/>
  <c r="G11920" i="8"/>
  <c r="G11921" i="8"/>
  <c r="G11923" i="8"/>
  <c r="G11925" i="8"/>
  <c r="G11927" i="8"/>
  <c r="G11929" i="8"/>
  <c r="G11931" i="8"/>
  <c r="G11933" i="8"/>
  <c r="G11935" i="8"/>
  <c r="G11937" i="8"/>
  <c r="G11939" i="8"/>
  <c r="G11941" i="8"/>
  <c r="G11943" i="8"/>
  <c r="G11945" i="8"/>
  <c r="G11947" i="8"/>
  <c r="G11950" i="8"/>
  <c r="G11953" i="8"/>
  <c r="G11955" i="8"/>
  <c r="G11958" i="8"/>
  <c r="G11961" i="8"/>
  <c r="G11964" i="8"/>
  <c r="G11967" i="8"/>
  <c r="G11970" i="8"/>
  <c r="G11971" i="8"/>
  <c r="J11971" i="8" s="1"/>
  <c r="M11971" i="8" s="1"/>
  <c r="G11972" i="8"/>
  <c r="G11975" i="8"/>
  <c r="G11978" i="8"/>
  <c r="J11978" i="8" s="1"/>
  <c r="M11978" i="8" s="1"/>
  <c r="G11979" i="8"/>
  <c r="G11982" i="8"/>
  <c r="G11983" i="8"/>
  <c r="G11984" i="8"/>
  <c r="J11984" i="8" s="1"/>
  <c r="M11984" i="8" s="1"/>
  <c r="G11986" i="8"/>
  <c r="G11988" i="8"/>
  <c r="G11989" i="8"/>
  <c r="G11990" i="8"/>
  <c r="J11990" i="8" s="1"/>
  <c r="M11990" i="8" s="1"/>
  <c r="G11992" i="8"/>
  <c r="J11992" i="8" s="1"/>
  <c r="M11992" i="8" s="1"/>
  <c r="G11993" i="8"/>
  <c r="G11995" i="8"/>
  <c r="J11995" i="8" s="1"/>
  <c r="M11995" i="8" s="1"/>
  <c r="G11996" i="8"/>
  <c r="G11997" i="8"/>
  <c r="J11997" i="8" s="1"/>
  <c r="M11997" i="8" s="1"/>
  <c r="G12000" i="8"/>
  <c r="G12001" i="8"/>
  <c r="J12001" i="8" s="1"/>
  <c r="M12001" i="8" s="1"/>
  <c r="G12004" i="8"/>
  <c r="G12007" i="8"/>
  <c r="J12007" i="8" s="1"/>
  <c r="M12007" i="8" s="1"/>
  <c r="G12008" i="8"/>
  <c r="G12011" i="8"/>
  <c r="J12011" i="8" s="1"/>
  <c r="M12011" i="8" s="1"/>
  <c r="G12012" i="8"/>
  <c r="G12015" i="8"/>
  <c r="J12015" i="8" s="1"/>
  <c r="M12015" i="8" s="1"/>
  <c r="G12016" i="8"/>
  <c r="G12017" i="8"/>
  <c r="G12020" i="8"/>
  <c r="J12020" i="8" s="1"/>
  <c r="M12020" i="8" s="1"/>
  <c r="G12021" i="8"/>
  <c r="G12022" i="8"/>
  <c r="G12023" i="8"/>
  <c r="J12023" i="8" s="1"/>
  <c r="M12023" i="8" s="1"/>
  <c r="G12026" i="8"/>
  <c r="J12026" i="8" s="1"/>
  <c r="M12026" i="8" s="1"/>
  <c r="G12029" i="8"/>
  <c r="G12030" i="8"/>
  <c r="G12033" i="8"/>
  <c r="J12033" i="8" s="1"/>
  <c r="M12033" i="8" s="1"/>
  <c r="G12034" i="8"/>
  <c r="J12034" i="8" s="1"/>
  <c r="M12034" i="8" s="1"/>
  <c r="G12035" i="8"/>
  <c r="G12037" i="8"/>
  <c r="G12039" i="8"/>
  <c r="J12039" i="8" s="1"/>
  <c r="M12039" i="8" s="1"/>
  <c r="G12040" i="8"/>
  <c r="G12041" i="8"/>
  <c r="J12041" i="8" s="1"/>
  <c r="M12041" i="8" s="1"/>
  <c r="G12042" i="8"/>
  <c r="G12045" i="8"/>
  <c r="J12045" i="8" s="1"/>
  <c r="M12045" i="8" s="1"/>
  <c r="G12046" i="8"/>
  <c r="G12048" i="8"/>
  <c r="J12048" i="8" s="1"/>
  <c r="M12048" i="8" s="1"/>
  <c r="G12050" i="8"/>
  <c r="G12053" i="8"/>
  <c r="J12053" i="8" s="1"/>
  <c r="M12053" i="8" s="1"/>
  <c r="G12054" i="8"/>
  <c r="G12056" i="8"/>
  <c r="J12056" i="8" s="1"/>
  <c r="M12056" i="8" s="1"/>
  <c r="G12057" i="8"/>
  <c r="G12059" i="8"/>
  <c r="J12059" i="8" s="1"/>
  <c r="M12059" i="8" s="1"/>
  <c r="G12060" i="8"/>
  <c r="J12060" i="8" s="1"/>
  <c r="M12060" i="8" s="1"/>
  <c r="G12061" i="8"/>
  <c r="J12061" i="8" s="1"/>
  <c r="M12061" i="8" s="1"/>
  <c r="G12062" i="8"/>
  <c r="G12063" i="8"/>
  <c r="G12064" i="8"/>
  <c r="J12064" i="8" s="1"/>
  <c r="M12064" i="8" s="1"/>
  <c r="G12066" i="8"/>
  <c r="J12066" i="8" s="1"/>
  <c r="M12066" i="8" s="1"/>
  <c r="G12067" i="8"/>
  <c r="G12069" i="8"/>
  <c r="J12069" i="8" s="1"/>
  <c r="M12069" i="8" s="1"/>
  <c r="G12070" i="8"/>
  <c r="G12071" i="8"/>
  <c r="J12071" i="8" s="1"/>
  <c r="M12071" i="8" s="1"/>
  <c r="G12073" i="8"/>
  <c r="G12074" i="8"/>
  <c r="J12074" i="8" s="1"/>
  <c r="M12074" i="8" s="1"/>
  <c r="G12076" i="8"/>
  <c r="J12076" i="8" s="1"/>
  <c r="M12076" i="8" s="1"/>
  <c r="G12077" i="8"/>
  <c r="J12077" i="8" s="1"/>
  <c r="M12077" i="8" s="1"/>
  <c r="G12078" i="8"/>
  <c r="G12080" i="8"/>
  <c r="J12080" i="8" s="1"/>
  <c r="M12080" i="8" s="1"/>
  <c r="G12081" i="8"/>
  <c r="J12081" i="8" s="1"/>
  <c r="M12081" i="8" s="1"/>
  <c r="G12082" i="8"/>
  <c r="J12082" i="8" s="1"/>
  <c r="M12082" i="8" s="1"/>
  <c r="G12083" i="8"/>
  <c r="G12084" i="8"/>
  <c r="J12084" i="8" s="1"/>
  <c r="M12084" i="8" s="1"/>
  <c r="G12086" i="8"/>
  <c r="G12087" i="8"/>
  <c r="J12087" i="8" s="1"/>
  <c r="M12087" i="8" s="1"/>
  <c r="G12089" i="8"/>
  <c r="G12090" i="8"/>
  <c r="J12090" i="8" s="1"/>
  <c r="M12090" i="8" s="1"/>
  <c r="G12091" i="8"/>
  <c r="J12091" i="8" s="1"/>
  <c r="M12091" i="8" s="1"/>
  <c r="G12092" i="8"/>
  <c r="J12092" i="8" s="1"/>
  <c r="M12092" i="8" s="1"/>
  <c r="G12094" i="8"/>
  <c r="G12095" i="8"/>
  <c r="J12095" i="8" s="1"/>
  <c r="M12095" i="8" s="1"/>
  <c r="G12096" i="8"/>
  <c r="J12096" i="8" s="1"/>
  <c r="M12096" i="8" s="1"/>
  <c r="G12097" i="8"/>
  <c r="J12097" i="8" s="1"/>
  <c r="M12097" i="8" s="1"/>
  <c r="G12100" i="8"/>
  <c r="G12101" i="8"/>
  <c r="J12101" i="8" s="1"/>
  <c r="M12101" i="8" s="1"/>
  <c r="G12102" i="8"/>
  <c r="G12103" i="8"/>
  <c r="J12103" i="8" s="1"/>
  <c r="M12103" i="8" s="1"/>
  <c r="G12105" i="8"/>
  <c r="G12106" i="8"/>
  <c r="J12106" i="8" s="1"/>
  <c r="M12106" i="8" s="1"/>
  <c r="G12107" i="8"/>
  <c r="J12107" i="8" s="1"/>
  <c r="M12107" i="8" s="1"/>
  <c r="G12108" i="8"/>
  <c r="J12108" i="8" s="1"/>
  <c r="M12108" i="8" s="1"/>
  <c r="G12110" i="8"/>
  <c r="G12111" i="8"/>
  <c r="J12111" i="8" s="1"/>
  <c r="M12111" i="8" s="1"/>
  <c r="G12113" i="8"/>
  <c r="J12113" i="8" s="1"/>
  <c r="M12113" i="8" s="1"/>
  <c r="G12114" i="8"/>
  <c r="J12114" i="8" s="1"/>
  <c r="M12114" i="8" s="1"/>
  <c r="G12116" i="8"/>
  <c r="G12117" i="8"/>
  <c r="J12117" i="8" s="1"/>
  <c r="M12117" i="8" s="1"/>
  <c r="G12118" i="8"/>
  <c r="G12119" i="8"/>
  <c r="J12119" i="8" s="1"/>
  <c r="M12119" i="8" s="1"/>
  <c r="G12120" i="8"/>
  <c r="G12122" i="8"/>
  <c r="J12122" i="8" s="1"/>
  <c r="M12122" i="8" s="1"/>
  <c r="G12123" i="8"/>
  <c r="J12123" i="8" s="1"/>
  <c r="M12123" i="8" s="1"/>
  <c r="G12125" i="8"/>
  <c r="G12126" i="8"/>
  <c r="G12128" i="8"/>
  <c r="J12128" i="8" s="1"/>
  <c r="M12128" i="8" s="1"/>
  <c r="G12130" i="8"/>
  <c r="J12130" i="8" s="1"/>
  <c r="M12130" i="8" s="1"/>
  <c r="G12131" i="8"/>
  <c r="J12131" i="8" s="1"/>
  <c r="M12131" i="8" s="1"/>
  <c r="G12132" i="8"/>
  <c r="G12133" i="8"/>
  <c r="G12136" i="8"/>
  <c r="J12136" i="8" s="1"/>
  <c r="M12136" i="8" s="1"/>
  <c r="G12137" i="8"/>
  <c r="J12137" i="8" s="1"/>
  <c r="M12137" i="8" s="1"/>
  <c r="G12138" i="8"/>
  <c r="G12139" i="8"/>
  <c r="J12139" i="8" s="1"/>
  <c r="M12139" i="8" s="1"/>
  <c r="G12140" i="8"/>
  <c r="J12140" i="8" s="1"/>
  <c r="M12140" i="8" s="1"/>
  <c r="G12141" i="8"/>
  <c r="G12142" i="8"/>
  <c r="G12143" i="8"/>
  <c r="J12143" i="8" s="1"/>
  <c r="M12143" i="8" s="1"/>
  <c r="G12144" i="8"/>
  <c r="J12144" i="8" s="1"/>
  <c r="M12144" i="8" s="1"/>
  <c r="G12147" i="8"/>
  <c r="J12147" i="8" s="1"/>
  <c r="M12147" i="8" s="1"/>
  <c r="G12148" i="8"/>
  <c r="G12149" i="8"/>
  <c r="G12150" i="8"/>
  <c r="J12150" i="8" s="1"/>
  <c r="M12150" i="8" s="1"/>
  <c r="G12151" i="8"/>
  <c r="J12151" i="8" s="1"/>
  <c r="M12151" i="8" s="1"/>
  <c r="G12152" i="8"/>
  <c r="G12153" i="8"/>
  <c r="J12153" i="8" s="1"/>
  <c r="M12153" i="8" s="1"/>
  <c r="G12156" i="8"/>
  <c r="J12156" i="8" s="1"/>
  <c r="M12156" i="8" s="1"/>
  <c r="G12157" i="8"/>
  <c r="G12159" i="8"/>
  <c r="G12160" i="8"/>
  <c r="J12160" i="8" s="1"/>
  <c r="M12160" i="8" s="1"/>
  <c r="G12161" i="8"/>
  <c r="J12161" i="8" s="1"/>
  <c r="M12161" i="8" s="1"/>
  <c r="G12163" i="8"/>
  <c r="J12163" i="8" s="1"/>
  <c r="M12163" i="8" s="1"/>
  <c r="G12164" i="8"/>
  <c r="G12165" i="8"/>
  <c r="G12167" i="8"/>
  <c r="J12167" i="8" s="1"/>
  <c r="M12167" i="8" s="1"/>
  <c r="G12168" i="8"/>
  <c r="J12168" i="8" s="1"/>
  <c r="M12168" i="8" s="1"/>
  <c r="G12169" i="8"/>
  <c r="G12170" i="8"/>
  <c r="J12170" i="8" s="1"/>
  <c r="M12170" i="8" s="1"/>
  <c r="G12171" i="8"/>
  <c r="J12171" i="8" s="1"/>
  <c r="M12171" i="8" s="1"/>
  <c r="G12173" i="8"/>
  <c r="G12175" i="8"/>
  <c r="G12176" i="8"/>
  <c r="J12176" i="8" s="1"/>
  <c r="M12176" i="8" s="1"/>
  <c r="G12178" i="8"/>
  <c r="J12178" i="8" s="1"/>
  <c r="M12178" i="8" s="1"/>
  <c r="G12179" i="8"/>
  <c r="J12179" i="8" s="1"/>
  <c r="M12179" i="8" s="1"/>
  <c r="G12180" i="8"/>
  <c r="G12181" i="8"/>
  <c r="G12182" i="8"/>
  <c r="J12182" i="8" s="1"/>
  <c r="M12182" i="8" s="1"/>
  <c r="G12183" i="8"/>
  <c r="J12183" i="8" s="1"/>
  <c r="M12183" i="8" s="1"/>
  <c r="G12184" i="8"/>
  <c r="G12185" i="8"/>
  <c r="J12185" i="8" s="1"/>
  <c r="M12185" i="8" s="1"/>
  <c r="G12187" i="8"/>
  <c r="J12187" i="8" s="1"/>
  <c r="M12187" i="8" s="1"/>
  <c r="G12189" i="8"/>
  <c r="G12190" i="8"/>
  <c r="G12192" i="8"/>
  <c r="J12192" i="8" s="1"/>
  <c r="M12192" i="8" s="1"/>
  <c r="G12193" i="8"/>
  <c r="J12193" i="8" s="1"/>
  <c r="M12193" i="8" s="1"/>
  <c r="G12195" i="8"/>
  <c r="J12195" i="8" s="1"/>
  <c r="M12195" i="8" s="1"/>
  <c r="G12196" i="8"/>
  <c r="G12197" i="8"/>
  <c r="G12198" i="8"/>
  <c r="J12198" i="8" s="1"/>
  <c r="M12198" i="8" s="1"/>
  <c r="G12200" i="8"/>
  <c r="J12200" i="8" s="1"/>
  <c r="M12200" i="8" s="1"/>
  <c r="G12201" i="8"/>
  <c r="G12202" i="8"/>
  <c r="J12202" i="8" s="1"/>
  <c r="M12202" i="8" s="1"/>
  <c r="G12203" i="8"/>
  <c r="J12203" i="8" s="1"/>
  <c r="M12203" i="8" s="1"/>
  <c r="G12205" i="8"/>
  <c r="G12206" i="8"/>
  <c r="G12208" i="8"/>
  <c r="J12208" i="8" s="1"/>
  <c r="M12208" i="8" s="1"/>
  <c r="G12209" i="8"/>
  <c r="J12209" i="8" s="1"/>
  <c r="M12209" i="8" s="1"/>
  <c r="G12210" i="8"/>
  <c r="J12210" i="8" s="1"/>
  <c r="M12210" i="8" s="1"/>
  <c r="G12211" i="8"/>
  <c r="G12213" i="8"/>
  <c r="G12214" i="8"/>
  <c r="J12214" i="8" s="1"/>
  <c r="M12214" i="8" s="1"/>
  <c r="G12215" i="8"/>
  <c r="J12215" i="8" s="1"/>
  <c r="M12215" i="8" s="1"/>
  <c r="G12216" i="8"/>
  <c r="G12217" i="8"/>
  <c r="J12217" i="8" s="1"/>
  <c r="M12217" i="8" s="1"/>
  <c r="G12218" i="8"/>
  <c r="J12218" i="8" s="1"/>
  <c r="M12218" i="8" s="1"/>
  <c r="G12221" i="8"/>
  <c r="G12223" i="8"/>
  <c r="G12224" i="8"/>
  <c r="J12224" i="8" s="1"/>
  <c r="M12224" i="8" s="1"/>
  <c r="G12225" i="8"/>
  <c r="J12225" i="8" s="1"/>
  <c r="M12225" i="8" s="1"/>
  <c r="G12226" i="8"/>
  <c r="J12226" i="8" s="1"/>
  <c r="M12226" i="8" s="1"/>
  <c r="G12227" i="8"/>
  <c r="G12229" i="8"/>
  <c r="G12230" i="8"/>
  <c r="J12230" i="8" s="1"/>
  <c r="M12230" i="8" s="1"/>
  <c r="G12231" i="8"/>
  <c r="J12231" i="8" s="1"/>
  <c r="M12231" i="8" s="1"/>
  <c r="G12232" i="8"/>
  <c r="G12234" i="8"/>
  <c r="J12234" i="8" s="1"/>
  <c r="M12234" i="8" s="1"/>
  <c r="G12236" i="8"/>
  <c r="J12236" i="8" s="1"/>
  <c r="M12236" i="8" s="1"/>
  <c r="G12237" i="8"/>
  <c r="G12239" i="8"/>
  <c r="G12241" i="8"/>
  <c r="J12241" i="8" s="1"/>
  <c r="M12241" i="8" s="1"/>
  <c r="G12242" i="8"/>
  <c r="J12242" i="8" s="1"/>
  <c r="M12242" i="8" s="1"/>
  <c r="G12243" i="8"/>
  <c r="J12243" i="8" s="1"/>
  <c r="M12243" i="8" s="1"/>
  <c r="G12244" i="8"/>
  <c r="G12245" i="8"/>
  <c r="J12245" i="8" s="1"/>
  <c r="M12245" i="8" s="1"/>
  <c r="G12246" i="8"/>
  <c r="J12246" i="8" s="1"/>
  <c r="M12246" i="8" s="1"/>
  <c r="G12248" i="8"/>
  <c r="J12248" i="8" s="1"/>
  <c r="M12248" i="8" s="1"/>
  <c r="G12250" i="8"/>
  <c r="G12251" i="8"/>
  <c r="G12253" i="8"/>
  <c r="J12253" i="8" s="1"/>
  <c r="M12253" i="8" s="1"/>
  <c r="G12254" i="8"/>
  <c r="J12254" i="8" s="1"/>
  <c r="M12254" i="8" s="1"/>
  <c r="G12256" i="8"/>
  <c r="G12257" i="8"/>
  <c r="J12257" i="8" s="1"/>
  <c r="M12257" i="8" s="1"/>
  <c r="G12258" i="8"/>
  <c r="G12259" i="8"/>
  <c r="J12259" i="8" s="1"/>
  <c r="M12259" i="8" s="1"/>
  <c r="G12261" i="8"/>
  <c r="G12263" i="8"/>
  <c r="J12263" i="8" s="1"/>
  <c r="M12263" i="8" s="1"/>
  <c r="G12264" i="8"/>
  <c r="J12264" i="8" s="1"/>
  <c r="M12264" i="8" s="1"/>
  <c r="G12265" i="8"/>
  <c r="J12265" i="8" s="1"/>
  <c r="M12265" i="8" s="1"/>
  <c r="G12266" i="8"/>
  <c r="G12267" i="8"/>
  <c r="J12267" i="8" s="1"/>
  <c r="M12267" i="8" s="1"/>
  <c r="G12269" i="8"/>
  <c r="J12269" i="8" s="1"/>
  <c r="M12269" i="8" s="1"/>
  <c r="G12271" i="8"/>
  <c r="J12271" i="8" s="1"/>
  <c r="M12271" i="8" s="1"/>
  <c r="G12272" i="8"/>
  <c r="G12273" i="8"/>
  <c r="J12273" i="8" s="1"/>
  <c r="M12273" i="8" s="1"/>
  <c r="G12274" i="8"/>
  <c r="G12276" i="8"/>
  <c r="J12276" i="8" s="1"/>
  <c r="M12276" i="8" s="1"/>
  <c r="G12277" i="8"/>
  <c r="G12278" i="8"/>
  <c r="J12278" i="8" s="1"/>
  <c r="M12278" i="8" s="1"/>
  <c r="G12279" i="8"/>
  <c r="J12279" i="8" s="1"/>
  <c r="M12279" i="8" s="1"/>
  <c r="G12281" i="8"/>
  <c r="J12281" i="8" s="1"/>
  <c r="M12281" i="8" s="1"/>
  <c r="G12282" i="8"/>
  <c r="G12285" i="8"/>
  <c r="J12285" i="8" s="1"/>
  <c r="M12285" i="8" s="1"/>
  <c r="G12286" i="8"/>
  <c r="J12286" i="8" s="1"/>
  <c r="M12286" i="8" s="1"/>
  <c r="G12287" i="8"/>
  <c r="J12287" i="8" s="1"/>
  <c r="M12287" i="8" s="1"/>
  <c r="G12288" i="8"/>
  <c r="G12289" i="8"/>
  <c r="J12289" i="8" s="1"/>
  <c r="M12289" i="8" s="1"/>
  <c r="G12290" i="8"/>
  <c r="G12292" i="8"/>
  <c r="J12292" i="8" s="1"/>
  <c r="M12292" i="8" s="1"/>
  <c r="G12293" i="8"/>
  <c r="G12294" i="8"/>
  <c r="J12294" i="8" s="1"/>
  <c r="M12294" i="8" s="1"/>
  <c r="G12296" i="8"/>
  <c r="J12296" i="8" s="1"/>
  <c r="M12296" i="8" s="1"/>
  <c r="G12297" i="8"/>
  <c r="J12297" i="8" s="1"/>
  <c r="M12297" i="8" s="1"/>
  <c r="G12298" i="8"/>
  <c r="G12299" i="8"/>
  <c r="J12299" i="8" s="1"/>
  <c r="M12299" i="8" s="1"/>
  <c r="G12300" i="8"/>
  <c r="J12300" i="8" s="1"/>
  <c r="M12300" i="8" s="1"/>
  <c r="G12301" i="8"/>
  <c r="J12301" i="8" s="1"/>
  <c r="M12301" i="8" s="1"/>
  <c r="G12304" i="8"/>
  <c r="G12305" i="8"/>
  <c r="J12305" i="8" s="1"/>
  <c r="M12305" i="8" s="1"/>
  <c r="G12306" i="8"/>
  <c r="G12307" i="8"/>
  <c r="J12307" i="8" s="1"/>
  <c r="M12307" i="8" s="1"/>
  <c r="G12308" i="8"/>
  <c r="G12309" i="8"/>
  <c r="J12309" i="8" s="1"/>
  <c r="M12309" i="8" s="1"/>
  <c r="G12310" i="8"/>
  <c r="J12310" i="8" s="1"/>
  <c r="M12310" i="8" s="1"/>
  <c r="G12312" i="8"/>
  <c r="J12312" i="8" s="1"/>
  <c r="M12312" i="8" s="1"/>
  <c r="G12314" i="8"/>
  <c r="G12317" i="8"/>
  <c r="J12317" i="8" s="1"/>
  <c r="M12317" i="8" s="1"/>
  <c r="G12318" i="8"/>
  <c r="J12318" i="8" s="1"/>
  <c r="M12318" i="8" s="1"/>
  <c r="G12319" i="8"/>
  <c r="J12319" i="8" s="1"/>
  <c r="M12319" i="8" s="1"/>
  <c r="G12320" i="8"/>
  <c r="G12321" i="8"/>
  <c r="G12322" i="8"/>
  <c r="J12322" i="8" s="1"/>
  <c r="M12322" i="8" s="1"/>
  <c r="G12325" i="8"/>
  <c r="J12325" i="8" s="1"/>
  <c r="M12325" i="8" s="1"/>
  <c r="G12326" i="8"/>
  <c r="G12327" i="8"/>
  <c r="J12327" i="8" s="1"/>
  <c r="M12327" i="8" s="1"/>
  <c r="G12328" i="8"/>
  <c r="J12328" i="8" s="1"/>
  <c r="M12328" i="8" s="1"/>
  <c r="G12329" i="8"/>
  <c r="G12330" i="8"/>
  <c r="G12331" i="8"/>
  <c r="J12331" i="8" s="1"/>
  <c r="M12331" i="8" s="1"/>
  <c r="G12334" i="8"/>
  <c r="J12334" i="8" s="1"/>
  <c r="M12334" i="8" s="1"/>
  <c r="G12335" i="8"/>
  <c r="J12335" i="8" s="1"/>
  <c r="M12335" i="8" s="1"/>
  <c r="G12336" i="8"/>
  <c r="G12338" i="8"/>
  <c r="J12338" i="8" s="1"/>
  <c r="M12338" i="8" s="1"/>
  <c r="G12340" i="8"/>
  <c r="J12340" i="8" s="1"/>
  <c r="M12340" i="8" s="1"/>
  <c r="G12341" i="8"/>
  <c r="J12341" i="8" s="1"/>
  <c r="M12341" i="8" s="1"/>
  <c r="G12342" i="8"/>
  <c r="G12343" i="8"/>
  <c r="J12343" i="8" s="1"/>
  <c r="M12343" i="8" s="1"/>
  <c r="G12344" i="8"/>
  <c r="G12345" i="8"/>
  <c r="J12345" i="8" s="1"/>
  <c r="M12345" i="8" s="1"/>
  <c r="G12346" i="8"/>
  <c r="G12349" i="8"/>
  <c r="J12349" i="8" s="1"/>
  <c r="M12349" i="8" s="1"/>
  <c r="G12350" i="8"/>
  <c r="J12350" i="8" s="1"/>
  <c r="M12350" i="8" s="1"/>
  <c r="G12351" i="8"/>
  <c r="J12351" i="8" s="1"/>
  <c r="M12351" i="8" s="1"/>
  <c r="G12352" i="8"/>
  <c r="G12353" i="8"/>
  <c r="J12353" i="8" s="1"/>
  <c r="M12353" i="8" s="1"/>
  <c r="G12354" i="8"/>
  <c r="J12354" i="8" s="1"/>
  <c r="M12354" i="8" s="1"/>
  <c r="G12355" i="8"/>
  <c r="J12355" i="8" s="1"/>
  <c r="M12355" i="8" s="1"/>
  <c r="G12356" i="8"/>
  <c r="G12359" i="8"/>
  <c r="G12360" i="8"/>
  <c r="J12360" i="8" s="1"/>
  <c r="M12360" i="8" s="1"/>
  <c r="G12361" i="8"/>
  <c r="J12361" i="8" s="1"/>
  <c r="M12361" i="8" s="1"/>
  <c r="G12362" i="8"/>
  <c r="G12363" i="8"/>
  <c r="J12363" i="8" s="1"/>
  <c r="M12363" i="8" s="1"/>
  <c r="G12366" i="8"/>
  <c r="J12366" i="8" s="1"/>
  <c r="M12366" i="8" s="1"/>
  <c r="G12367" i="8"/>
  <c r="G12368" i="8"/>
  <c r="G12369" i="8"/>
  <c r="J12369" i="8" s="1"/>
  <c r="M12369" i="8" s="1"/>
  <c r="G12371" i="8"/>
  <c r="J12371" i="8" s="1"/>
  <c r="M12371" i="8" s="1"/>
  <c r="G12373" i="8"/>
  <c r="J12373" i="8" s="1"/>
  <c r="M12373" i="8" s="1"/>
  <c r="G12374" i="8"/>
  <c r="G12375" i="8"/>
  <c r="G12376" i="8"/>
  <c r="J12376" i="8" s="1"/>
  <c r="M12376" i="8" s="1"/>
  <c r="G12377" i="8"/>
  <c r="J12377" i="8" s="1"/>
  <c r="M12377" i="8" s="1"/>
  <c r="G12379" i="8"/>
  <c r="G12381" i="8"/>
  <c r="J12381" i="8" s="1"/>
  <c r="M12381" i="8" s="1"/>
  <c r="G12382" i="8"/>
  <c r="G12385" i="8"/>
  <c r="J12385" i="8" s="1"/>
  <c r="M12385" i="8" s="1"/>
  <c r="G12386" i="8"/>
  <c r="G12387" i="8"/>
  <c r="J12387" i="8" s="1"/>
  <c r="M12387" i="8" s="1"/>
  <c r="G12388" i="8"/>
  <c r="J12388" i="8" s="1"/>
  <c r="M12388" i="8" s="1"/>
  <c r="G12389" i="8"/>
  <c r="G12392" i="8"/>
  <c r="G12393" i="8"/>
  <c r="J12393" i="8" s="1"/>
  <c r="M12393" i="8" s="1"/>
  <c r="G12394" i="8"/>
  <c r="J12394" i="8" s="1"/>
  <c r="M12394" i="8" s="1"/>
  <c r="G12395" i="8"/>
  <c r="J12395" i="8" s="1"/>
  <c r="M12395" i="8" s="1"/>
  <c r="G12396" i="8"/>
  <c r="G12397" i="8"/>
  <c r="J12397" i="8" s="1"/>
  <c r="M12397" i="8" s="1"/>
  <c r="G12399" i="8"/>
  <c r="J12399" i="8" s="1"/>
  <c r="M12399" i="8" s="1"/>
  <c r="G12400" i="8"/>
  <c r="J12400" i="8" s="1"/>
  <c r="M12400" i="8" s="1"/>
  <c r="G12401" i="8"/>
  <c r="G12403" i="8"/>
  <c r="J12403" i="8" s="1"/>
  <c r="M12403" i="8" s="1"/>
  <c r="G12404" i="8"/>
  <c r="G12405" i="8"/>
  <c r="J12405" i="8" s="1"/>
  <c r="M12405" i="8" s="1"/>
  <c r="G12406" i="8"/>
  <c r="G12407" i="8"/>
  <c r="J12407" i="8" s="1"/>
  <c r="M12407" i="8" s="1"/>
  <c r="G12410" i="8"/>
  <c r="J12410" i="8" s="1"/>
  <c r="M12410" i="8" s="1"/>
  <c r="G12411" i="8"/>
  <c r="J12411" i="8" s="1"/>
  <c r="M12411" i="8" s="1"/>
  <c r="G12412" i="8"/>
  <c r="G12413" i="8"/>
  <c r="J12413" i="8" s="1"/>
  <c r="M12413" i="8" s="1"/>
  <c r="G12416" i="8"/>
  <c r="J12416" i="8" s="1"/>
  <c r="M12416" i="8" s="1"/>
  <c r="G12417" i="8"/>
  <c r="J12417" i="8" s="1"/>
  <c r="M12417" i="8" s="1"/>
  <c r="G12418" i="8"/>
  <c r="G12419" i="8"/>
  <c r="J12419" i="8" s="1"/>
  <c r="M12419" i="8" s="1"/>
  <c r="G12420" i="8"/>
  <c r="G12421" i="8"/>
  <c r="J12421" i="8" s="1"/>
  <c r="M12421" i="8" s="1"/>
  <c r="G12422" i="8"/>
  <c r="G12423" i="8"/>
  <c r="J12423" i="8" s="1"/>
  <c r="M12423" i="8" s="1"/>
  <c r="G12426" i="8"/>
  <c r="J12426" i="8" s="1"/>
  <c r="M12426" i="8" s="1"/>
  <c r="G12427" i="8"/>
  <c r="J12427" i="8" s="1"/>
  <c r="M12427" i="8" s="1"/>
  <c r="G12428" i="8"/>
  <c r="G12429" i="8"/>
  <c r="J12429" i="8" s="1"/>
  <c r="M12429" i="8" s="1"/>
  <c r="G12430" i="8"/>
  <c r="J12430" i="8" s="1"/>
  <c r="M12430" i="8" s="1"/>
  <c r="G12431" i="8"/>
  <c r="J12431" i="8" s="1"/>
  <c r="M12431" i="8" s="1"/>
  <c r="G12432" i="8"/>
  <c r="G12433" i="8"/>
  <c r="J12433" i="8" s="1"/>
  <c r="M12433" i="8" s="1"/>
  <c r="G12436" i="8"/>
  <c r="G12437" i="8"/>
  <c r="J12437" i="8" s="1"/>
  <c r="M12437" i="8" s="1"/>
  <c r="G12438" i="8"/>
  <c r="G12441" i="8"/>
  <c r="J12441" i="8" s="1"/>
  <c r="M12441" i="8" s="1"/>
  <c r="G12442" i="8"/>
  <c r="J12442" i="8" s="1"/>
  <c r="M12442" i="8" s="1"/>
  <c r="G12443" i="8"/>
  <c r="J12443" i="8" s="1"/>
  <c r="M12443" i="8" s="1"/>
  <c r="G12444" i="8"/>
  <c r="G12445" i="8"/>
  <c r="J12445" i="8" s="1"/>
  <c r="M12445" i="8" s="1"/>
  <c r="G12447" i="8"/>
  <c r="J12447" i="8" s="1"/>
  <c r="M12447" i="8" s="1"/>
  <c r="G12449" i="8"/>
  <c r="J12449" i="8" s="1"/>
  <c r="M12449" i="8" s="1"/>
  <c r="G12450" i="8"/>
  <c r="G12451" i="8"/>
  <c r="J12451" i="8" s="1"/>
  <c r="M12451" i="8" s="1"/>
  <c r="G12452" i="8"/>
  <c r="G12454" i="8"/>
  <c r="J12454" i="8" s="1"/>
  <c r="M12454" i="8" s="1"/>
  <c r="G12455" i="8"/>
  <c r="G12456" i="8"/>
  <c r="J12456" i="8" s="1"/>
  <c r="M12456" i="8" s="1"/>
  <c r="G12458" i="8"/>
  <c r="J12458" i="8" s="1"/>
  <c r="M12458" i="8" s="1"/>
  <c r="G12459" i="8"/>
  <c r="J12459" i="8" s="1"/>
  <c r="M12459" i="8" s="1"/>
  <c r="G12460" i="8"/>
  <c r="G12461" i="8"/>
  <c r="J12461" i="8" s="1"/>
  <c r="M12461" i="8" s="1"/>
  <c r="G12462" i="8"/>
  <c r="J12462" i="8" s="1"/>
  <c r="M12462" i="8" s="1"/>
  <c r="G12463" i="8"/>
  <c r="J12463" i="8" s="1"/>
  <c r="M12463" i="8" s="1"/>
  <c r="G12464" i="8"/>
  <c r="G12465" i="8"/>
  <c r="J12465" i="8" s="1"/>
  <c r="M12465" i="8" s="1"/>
  <c r="G12468" i="8"/>
  <c r="G12471" i="8"/>
  <c r="J12471" i="8" s="1"/>
  <c r="M12471" i="8" s="1"/>
  <c r="G12472" i="8"/>
  <c r="G12473" i="8"/>
  <c r="J12473" i="8" s="1"/>
  <c r="M12473" i="8" s="1"/>
  <c r="G12474" i="8"/>
  <c r="J12474" i="8" s="1"/>
  <c r="M12474" i="8" s="1"/>
  <c r="G12475" i="8"/>
  <c r="G12476" i="8"/>
  <c r="G12478" i="8"/>
  <c r="J12478" i="8" s="1"/>
  <c r="M12478" i="8" s="1"/>
  <c r="G12479" i="8"/>
  <c r="J12479" i="8" s="1"/>
  <c r="M12479" i="8" s="1"/>
  <c r="G12481" i="8"/>
  <c r="J12481" i="8" s="1"/>
  <c r="M12481" i="8" s="1"/>
  <c r="G12482" i="8"/>
  <c r="G12484" i="8"/>
  <c r="J12484" i="8" s="1"/>
  <c r="M12484" i="8" s="1"/>
  <c r="G12485" i="8"/>
  <c r="J12485" i="8" s="1"/>
  <c r="M12485" i="8" s="1"/>
  <c r="G12486" i="8"/>
  <c r="J12486" i="8" s="1"/>
  <c r="M12486" i="8" s="1"/>
  <c r="G12488" i="8"/>
  <c r="G12489" i="8"/>
  <c r="G12490" i="8"/>
  <c r="J12490" i="8" s="1"/>
  <c r="M12490" i="8" s="1"/>
  <c r="G12492" i="8"/>
  <c r="J12492" i="8" s="1"/>
  <c r="M12492" i="8" s="1"/>
  <c r="G12493" i="8"/>
  <c r="G12495" i="8"/>
  <c r="J12495" i="8" s="1"/>
  <c r="M12495" i="8" s="1"/>
  <c r="G12496" i="8"/>
  <c r="G12498" i="8"/>
  <c r="J12498" i="8" s="1"/>
  <c r="M12498" i="8" s="1"/>
  <c r="G12499" i="8"/>
  <c r="G12500" i="8"/>
  <c r="J12500" i="8" s="1"/>
  <c r="M12500" i="8" s="1"/>
  <c r="G12502" i="8"/>
  <c r="J12502" i="8" s="1"/>
  <c r="M12502" i="8" s="1"/>
  <c r="G12503" i="8"/>
  <c r="G12504" i="8"/>
  <c r="G12505" i="8"/>
  <c r="J12505" i="8" s="1"/>
  <c r="M12505" i="8" s="1"/>
  <c r="G12508" i="8"/>
  <c r="J12508" i="8" s="1"/>
  <c r="M12508" i="8" s="1"/>
  <c r="G12509" i="8"/>
  <c r="J12509" i="8" s="1"/>
  <c r="M12509" i="8" s="1"/>
  <c r="G12510" i="8"/>
  <c r="G12511" i="8"/>
  <c r="J12511" i="8" s="1"/>
  <c r="M12511" i="8" s="1"/>
  <c r="G12512" i="8"/>
  <c r="J12512" i="8" s="1"/>
  <c r="M12512" i="8" s="1"/>
  <c r="G12513" i="8"/>
  <c r="J12513" i="8" s="1"/>
  <c r="M12513" i="8" s="1"/>
  <c r="G12514" i="8"/>
  <c r="G12517" i="8"/>
  <c r="G12518" i="8"/>
  <c r="J12518" i="8" s="1"/>
  <c r="M12518" i="8" s="1"/>
  <c r="G12519" i="8"/>
  <c r="J12519" i="8" s="1"/>
  <c r="M12519" i="8" s="1"/>
  <c r="G12521" i="8"/>
  <c r="G12522" i="8"/>
  <c r="J12522" i="8" s="1"/>
  <c r="M12522" i="8" s="1"/>
  <c r="G12524" i="8"/>
  <c r="G12525" i="8"/>
  <c r="J12525" i="8" s="1"/>
  <c r="M12525" i="8" s="1"/>
  <c r="G12526" i="8"/>
  <c r="G12528" i="8"/>
  <c r="J12528" i="8" s="1"/>
  <c r="M12528" i="8" s="1"/>
  <c r="G12529" i="8"/>
  <c r="J12529" i="8" s="1"/>
  <c r="M12529" i="8" s="1"/>
  <c r="G12531" i="8"/>
  <c r="G12532" i="8"/>
  <c r="G12534" i="8"/>
  <c r="J12534" i="8" s="1"/>
  <c r="M12534" i="8" s="1"/>
  <c r="G12535" i="8"/>
  <c r="J12535" i="8" s="1"/>
  <c r="M12535" i="8" s="1"/>
  <c r="G12537" i="8"/>
  <c r="J12537" i="8" s="1"/>
  <c r="M12537" i="8" s="1"/>
  <c r="G12538" i="8"/>
  <c r="G12540" i="8"/>
  <c r="J12540" i="8" s="1"/>
  <c r="M12540" i="8" s="1"/>
  <c r="G12541" i="8"/>
  <c r="J12541" i="8" s="1"/>
  <c r="M12541" i="8" s="1"/>
  <c r="G12543" i="8"/>
  <c r="J12543" i="8" s="1"/>
  <c r="M12543" i="8" s="1"/>
  <c r="G12544" i="8"/>
  <c r="G12545" i="8"/>
  <c r="G12546" i="8"/>
  <c r="J12546" i="8" s="1"/>
  <c r="M12546" i="8" s="1"/>
  <c r="G12548" i="8"/>
  <c r="J12548" i="8" s="1"/>
  <c r="M12548" i="8" s="1"/>
  <c r="G12549" i="8"/>
  <c r="G12550" i="8"/>
  <c r="J12550" i="8" s="1"/>
  <c r="M12550" i="8" s="1"/>
  <c r="G12552" i="8"/>
  <c r="G12554" i="8"/>
  <c r="J12554" i="8" s="1"/>
  <c r="M12554" i="8" s="1"/>
  <c r="G12556" i="8"/>
  <c r="G12557" i="8"/>
  <c r="J12557" i="8" s="1"/>
  <c r="M12557" i="8" s="1"/>
  <c r="G12558" i="8"/>
  <c r="J12558" i="8" s="1"/>
  <c r="M12558" i="8" s="1"/>
  <c r="G12559" i="8"/>
  <c r="G12561" i="8"/>
  <c r="G12562" i="8"/>
  <c r="J12562" i="8" s="1"/>
  <c r="M12562" i="8" s="1"/>
  <c r="G12563" i="8"/>
  <c r="J12563" i="8" s="1"/>
  <c r="M12563" i="8" s="1"/>
  <c r="G12564" i="8"/>
  <c r="J12564" i="8" s="1"/>
  <c r="M12564" i="8" s="1"/>
  <c r="G12566" i="8"/>
  <c r="G12568" i="8"/>
  <c r="J12568" i="8" s="1"/>
  <c r="M12568" i="8" s="1"/>
  <c r="G12569" i="8"/>
  <c r="J12569" i="8" s="1"/>
  <c r="M12569" i="8" s="1"/>
  <c r="G12570" i="8"/>
  <c r="J12570" i="8" s="1"/>
  <c r="M12570" i="8" s="1"/>
  <c r="G12571" i="8"/>
  <c r="G12573" i="8"/>
  <c r="G12575" i="8"/>
  <c r="J12575" i="8" s="1"/>
  <c r="M12575" i="8" s="1"/>
  <c r="G12576" i="8"/>
  <c r="J12576" i="8" s="1"/>
  <c r="M12576" i="8" s="1"/>
  <c r="G12577" i="8"/>
  <c r="G12579" i="8"/>
  <c r="J12579" i="8" s="1"/>
  <c r="M12579" i="8" s="1"/>
  <c r="G12580" i="8"/>
  <c r="G12581" i="8"/>
  <c r="J12581" i="8" s="1"/>
  <c r="M12581" i="8" s="1"/>
  <c r="G12582" i="8"/>
  <c r="G12584" i="8"/>
  <c r="J12584" i="8" s="1"/>
  <c r="M12584" i="8" s="1"/>
  <c r="G12585" i="8"/>
  <c r="J12585" i="8" s="1"/>
  <c r="M12585" i="8" s="1"/>
  <c r="G12587" i="8"/>
  <c r="G12588" i="8"/>
  <c r="G12590" i="8"/>
  <c r="J12590" i="8" s="1"/>
  <c r="M12590" i="8" s="1"/>
  <c r="G12591" i="8"/>
  <c r="J12591" i="8" s="1"/>
  <c r="M12591" i="8" s="1"/>
  <c r="G12592" i="8"/>
  <c r="J12592" i="8" s="1"/>
  <c r="M12592" i="8" s="1"/>
  <c r="G12594" i="8"/>
  <c r="G12597" i="8"/>
  <c r="J12597" i="8" s="1"/>
  <c r="M12597" i="8" s="1"/>
  <c r="G12598" i="8"/>
  <c r="J12598" i="8" s="1"/>
  <c r="M12598" i="8" s="1"/>
  <c r="G12599" i="8"/>
  <c r="J12599" i="8" s="1"/>
  <c r="M12599" i="8" s="1"/>
  <c r="G12600" i="8"/>
  <c r="G12601" i="8"/>
  <c r="G12603" i="8"/>
  <c r="J12603" i="8" s="1"/>
  <c r="M12603" i="8" s="1"/>
  <c r="G12604" i="8"/>
  <c r="J12604" i="8" s="1"/>
  <c r="M12604" i="8" s="1"/>
  <c r="G12605" i="8"/>
  <c r="G12606" i="8"/>
  <c r="J12606" i="8" s="1"/>
  <c r="M12606" i="8" s="1"/>
  <c r="G12608" i="8"/>
  <c r="G12609" i="8"/>
  <c r="J12609" i="8" s="1"/>
  <c r="M12609" i="8" s="1"/>
  <c r="G12610" i="8"/>
  <c r="G12611" i="8"/>
  <c r="J12611" i="8" s="1"/>
  <c r="M12611" i="8" s="1"/>
  <c r="G12612" i="8"/>
  <c r="J12612" i="8" s="1"/>
  <c r="M12612" i="8" s="1"/>
  <c r="G12615" i="8"/>
  <c r="G12616" i="8"/>
  <c r="G12618" i="8"/>
  <c r="J12618" i="8" s="1"/>
  <c r="M12618" i="8" s="1"/>
  <c r="G12619" i="8"/>
  <c r="J12619" i="8" s="1"/>
  <c r="M12619" i="8" s="1"/>
  <c r="G12620" i="8"/>
  <c r="J12620" i="8" s="1"/>
  <c r="M12620" i="8" s="1"/>
  <c r="G12622" i="8"/>
  <c r="G12623" i="8"/>
  <c r="J12623" i="8" s="1"/>
  <c r="M12623" i="8" s="1"/>
  <c r="G12625" i="8"/>
  <c r="J12625" i="8" s="1"/>
  <c r="M12625" i="8" s="1"/>
  <c r="G12626" i="8"/>
  <c r="J12626" i="8" s="1"/>
  <c r="M12626" i="8" s="1"/>
  <c r="G12627" i="8"/>
  <c r="G12629" i="8"/>
  <c r="G12630" i="8"/>
  <c r="J12630" i="8" s="1"/>
  <c r="M12630" i="8" s="1"/>
  <c r="G12632" i="8"/>
  <c r="J12632" i="8" s="1"/>
  <c r="M12632" i="8" s="1"/>
  <c r="G12633" i="8"/>
  <c r="G12634" i="8"/>
  <c r="J12634" i="8" s="1"/>
  <c r="M12634" i="8" s="1"/>
  <c r="G12636" i="8"/>
  <c r="G12637" i="8"/>
  <c r="J12637" i="8" s="1"/>
  <c r="M12637" i="8" s="1"/>
  <c r="G12640" i="8"/>
  <c r="G12641" i="8"/>
  <c r="J12641" i="8" s="1"/>
  <c r="M12641" i="8" s="1"/>
  <c r="G12642" i="8"/>
  <c r="J12642" i="8" s="1"/>
  <c r="M12642" i="8" s="1"/>
  <c r="G12643" i="8"/>
  <c r="G12644" i="8"/>
  <c r="G12645" i="8"/>
  <c r="J12645" i="8" s="1"/>
  <c r="M12645" i="8" s="1"/>
  <c r="G12648" i="8"/>
  <c r="J12648" i="8" s="1"/>
  <c r="M12648" i="8" s="1"/>
  <c r="G12649" i="8"/>
  <c r="J12649" i="8" s="1"/>
  <c r="M12649" i="8" s="1"/>
  <c r="G12650" i="8"/>
  <c r="G12651" i="8"/>
  <c r="J12651" i="8" s="1"/>
  <c r="M12651" i="8" s="1"/>
  <c r="G12652" i="8"/>
  <c r="J12652" i="8" s="1"/>
  <c r="M12652" i="8" s="1"/>
  <c r="G12655" i="8"/>
  <c r="J12655" i="8" s="1"/>
  <c r="M12655" i="8" s="1"/>
  <c r="G12656" i="8"/>
  <c r="G12657" i="8"/>
  <c r="G12658" i="8"/>
  <c r="J12658" i="8" s="1"/>
  <c r="M12658" i="8" s="1"/>
  <c r="G12659" i="8"/>
  <c r="J12659" i="8" s="1"/>
  <c r="M12659" i="8" s="1"/>
  <c r="G12660" i="8"/>
  <c r="G12663" i="8"/>
  <c r="J12663" i="8" s="1"/>
  <c r="M12663" i="8" s="1"/>
  <c r="G12664" i="8"/>
  <c r="G12665" i="8"/>
  <c r="J12665" i="8" s="1"/>
  <c r="M12665" i="8" s="1"/>
  <c r="G12666" i="8"/>
  <c r="G12669" i="8"/>
  <c r="J12669" i="8" s="1"/>
  <c r="M12669" i="8" s="1"/>
  <c r="G12670" i="8"/>
  <c r="J12670" i="8" s="1"/>
  <c r="M12670" i="8" s="1"/>
  <c r="G12671" i="8"/>
  <c r="G12673" i="8"/>
  <c r="G12674" i="8"/>
  <c r="J12674" i="8" s="1"/>
  <c r="M12674" i="8" s="1"/>
  <c r="G12675" i="8"/>
  <c r="J12675" i="8" s="1"/>
  <c r="M12675" i="8" s="1"/>
  <c r="G12677" i="8"/>
  <c r="J12677" i="8" s="1"/>
  <c r="M12677" i="8" s="1"/>
  <c r="G12678" i="8"/>
  <c r="G12681" i="8"/>
  <c r="J12681" i="8" s="1"/>
  <c r="M12681" i="8" s="1"/>
  <c r="G12682" i="8"/>
  <c r="J12682" i="8" s="1"/>
  <c r="M12682" i="8" s="1"/>
  <c r="G12683" i="8"/>
  <c r="J12683" i="8" s="1"/>
  <c r="M12683" i="8" s="1"/>
  <c r="G12684" i="8"/>
  <c r="G12685" i="8"/>
  <c r="G12686" i="8"/>
  <c r="J12686" i="8" s="1"/>
  <c r="M12686" i="8" s="1"/>
  <c r="G12688" i="8"/>
  <c r="J12688" i="8" s="1"/>
  <c r="M12688" i="8" s="1"/>
  <c r="G12690" i="8"/>
  <c r="G12691" i="8"/>
  <c r="J12691" i="8" s="1"/>
  <c r="M12691" i="8" s="1"/>
  <c r="G12692" i="8"/>
  <c r="G12694" i="8"/>
  <c r="J12694" i="8" s="1"/>
  <c r="M12694" i="8" s="1"/>
  <c r="G12695" i="8"/>
  <c r="G12696" i="8"/>
  <c r="J12696" i="8" s="1"/>
  <c r="M12696" i="8" s="1"/>
  <c r="G12697" i="8"/>
  <c r="J12697" i="8" s="1"/>
  <c r="M12697" i="8" s="1"/>
  <c r="G12699" i="8"/>
  <c r="G12702" i="8"/>
  <c r="G12703" i="8"/>
  <c r="J12703" i="8" s="1"/>
  <c r="M12703" i="8" s="1"/>
  <c r="G12704" i="8"/>
  <c r="J12704" i="8" s="1"/>
  <c r="M12704" i="8" s="1"/>
  <c r="G12705" i="8"/>
  <c r="J12705" i="8" s="1"/>
  <c r="M12705" i="8" s="1"/>
  <c r="G12706" i="8"/>
  <c r="G12708" i="8"/>
  <c r="J12708" i="8" s="1"/>
  <c r="M12708" i="8" s="1"/>
  <c r="G12710" i="8"/>
  <c r="J12710" i="8" s="1"/>
  <c r="M12710" i="8" s="1"/>
  <c r="G12711" i="8"/>
  <c r="J12711" i="8" s="1"/>
  <c r="M12711" i="8" s="1"/>
  <c r="G12712" i="8"/>
  <c r="G12713" i="8"/>
  <c r="G12715" i="8"/>
  <c r="J12715" i="8" s="1"/>
  <c r="M12715" i="8" s="1"/>
  <c r="G12716" i="8"/>
  <c r="J12716" i="8" s="1"/>
  <c r="M12716" i="8" s="1"/>
  <c r="G12717" i="8"/>
  <c r="G12718" i="8"/>
  <c r="J12718" i="8" s="1"/>
  <c r="M12718" i="8" s="1"/>
  <c r="G12720" i="8"/>
  <c r="G12721" i="8"/>
  <c r="J12721" i="8" s="1"/>
  <c r="M12721" i="8" s="1"/>
  <c r="G12722" i="8"/>
  <c r="G12726" i="8"/>
  <c r="J12726" i="8" s="1"/>
  <c r="M12726" i="8" s="1"/>
  <c r="G12727" i="8"/>
  <c r="G12729" i="8"/>
  <c r="J12729" i="8" s="1"/>
  <c r="M12729" i="8" s="1"/>
  <c r="G12730" i="8"/>
  <c r="G12731" i="8"/>
  <c r="J12731" i="8" s="1"/>
  <c r="M12731" i="8" s="1"/>
  <c r="G12733" i="8"/>
  <c r="J12733" i="8" s="1"/>
  <c r="M12733" i="8" s="1"/>
  <c r="G12735" i="8"/>
  <c r="J12735" i="8" s="1"/>
  <c r="M12735" i="8" s="1"/>
  <c r="G12739" i="8"/>
  <c r="G12740" i="8"/>
  <c r="J12740" i="8" s="1"/>
  <c r="M12740" i="8" s="1"/>
  <c r="G12741" i="8"/>
  <c r="G12742" i="8"/>
  <c r="J12742" i="8" s="1"/>
  <c r="M12742" i="8" s="1"/>
  <c r="G12744" i="8"/>
  <c r="G12745" i="8"/>
  <c r="J12745" i="8" s="1"/>
  <c r="M12745" i="8" s="1"/>
  <c r="G12747" i="8"/>
  <c r="J12747" i="8" s="1"/>
  <c r="M12747" i="8" s="1"/>
  <c r="G12748" i="8"/>
  <c r="J12748" i="8" s="1"/>
  <c r="M12748" i="8" s="1"/>
  <c r="G12749" i="8"/>
  <c r="G12750" i="8"/>
  <c r="J12750" i="8" s="1"/>
  <c r="M12750" i="8" s="1"/>
  <c r="G12751" i="8"/>
  <c r="J12751" i="8" s="1"/>
  <c r="M12751" i="8" s="1"/>
  <c r="G12752" i="8"/>
  <c r="J12752" i="8" s="1"/>
  <c r="M12752" i="8" s="1"/>
  <c r="G12753" i="8"/>
  <c r="G12758" i="8"/>
  <c r="J12758" i="8" s="1"/>
  <c r="M12758" i="8" s="1"/>
  <c r="G12761" i="8"/>
  <c r="J12761" i="8" s="1"/>
  <c r="M12761" i="8" s="1"/>
  <c r="G12762" i="8"/>
  <c r="G12763" i="8"/>
  <c r="G12764" i="8"/>
  <c r="J12764" i="8" s="1"/>
  <c r="M12764" i="8" s="1"/>
  <c r="G12765" i="8"/>
  <c r="J12765" i="8" s="1"/>
  <c r="M12765" i="8" s="1"/>
  <c r="G12766" i="8"/>
  <c r="J12766" i="8" s="1"/>
  <c r="M12766" i="8" s="1"/>
  <c r="G12767" i="8"/>
  <c r="G12769" i="8"/>
  <c r="J12769" i="8" s="1"/>
  <c r="M12769" i="8" s="1"/>
  <c r="G12770" i="8"/>
  <c r="J12770" i="8" s="1"/>
  <c r="M12770" i="8" s="1"/>
  <c r="G12771" i="8"/>
  <c r="J12771" i="8" s="1"/>
  <c r="M12771" i="8" s="1"/>
  <c r="G12777" i="8"/>
  <c r="G12779" i="8"/>
  <c r="J12779" i="8" s="1"/>
  <c r="M12779" i="8" s="1"/>
  <c r="G12780" i="8"/>
  <c r="J12780" i="8" s="1"/>
  <c r="M12780" i="8" s="1"/>
  <c r="G12781" i="8"/>
  <c r="G12782" i="8"/>
  <c r="G12783" i="8"/>
  <c r="J12783" i="8" s="1"/>
  <c r="M12783" i="8" s="1"/>
  <c r="G12784" i="8"/>
  <c r="J12784" i="8" s="1"/>
  <c r="M12784" i="8" s="1"/>
  <c r="G12785" i="8"/>
  <c r="J12785" i="8" s="1"/>
  <c r="M12785" i="8" s="1"/>
  <c r="G12786" i="8"/>
  <c r="G12787" i="8"/>
  <c r="J12787" i="8" s="1"/>
  <c r="M12787" i="8" s="1"/>
  <c r="G12788" i="8"/>
  <c r="J12788" i="8" s="1"/>
  <c r="M12788" i="8" s="1"/>
  <c r="G12791" i="8"/>
  <c r="J12791" i="8" s="1"/>
  <c r="M12791" i="8" s="1"/>
  <c r="G12792" i="8"/>
  <c r="G12795" i="8"/>
  <c r="J12795" i="8" s="1"/>
  <c r="M12795" i="8" s="1"/>
  <c r="G12797" i="8"/>
  <c r="J12797" i="8" s="1"/>
  <c r="M12797" i="8" s="1"/>
  <c r="G12800" i="8"/>
  <c r="G12801" i="8"/>
  <c r="G12808" i="8"/>
  <c r="J12808" i="8" s="1"/>
  <c r="M12808" i="8" s="1"/>
  <c r="G12810" i="8"/>
  <c r="J12810" i="8" s="1"/>
  <c r="M12810" i="8" s="1"/>
  <c r="G12811" i="8"/>
  <c r="J12811" i="8" s="1"/>
  <c r="M12811" i="8" s="1"/>
  <c r="G12812" i="8"/>
  <c r="G12813" i="8"/>
  <c r="J12813" i="8" s="1"/>
  <c r="M12813" i="8" s="1"/>
  <c r="G12814" i="8"/>
  <c r="J12814" i="8" s="1"/>
  <c r="M12814" i="8" s="1"/>
  <c r="G12815" i="8"/>
  <c r="J12815" i="8" s="1"/>
  <c r="M12815" i="8" s="1"/>
  <c r="G12816" i="8"/>
  <c r="G12817" i="8"/>
  <c r="J12817" i="8" s="1"/>
  <c r="M12817" i="8" s="1"/>
  <c r="G12818" i="8"/>
  <c r="G12819" i="8"/>
  <c r="J12819" i="8" s="1"/>
  <c r="M12819" i="8" s="1"/>
  <c r="G12820" i="8"/>
  <c r="G12821" i="8"/>
  <c r="J12821" i="8" s="1"/>
  <c r="M12821" i="8" s="1"/>
  <c r="G12822" i="8"/>
  <c r="J12822" i="8" s="1"/>
  <c r="M12822" i="8" s="1"/>
  <c r="G12823" i="8"/>
  <c r="J12823" i="8" s="1"/>
  <c r="M12823" i="8" s="1"/>
  <c r="G12824" i="8"/>
  <c r="G12825" i="8"/>
  <c r="J12825" i="8" s="1"/>
  <c r="M12825" i="8" s="1"/>
  <c r="G12826" i="8"/>
  <c r="J12826" i="8" s="1"/>
  <c r="M12826" i="8" s="1"/>
  <c r="G12827" i="8"/>
  <c r="J12827" i="8" s="1"/>
  <c r="M12827" i="8" s="1"/>
  <c r="G12835" i="8"/>
  <c r="G12836" i="8"/>
  <c r="G12837" i="8"/>
  <c r="J12837" i="8" s="1"/>
  <c r="M12837" i="8" s="1"/>
  <c r="G12838" i="8"/>
  <c r="J12838" i="8" s="1"/>
  <c r="M12838" i="8" s="1"/>
  <c r="G12839" i="8"/>
  <c r="G12840" i="8"/>
  <c r="J12840" i="8" s="1"/>
  <c r="M12840" i="8" s="1"/>
  <c r="G12841" i="8"/>
  <c r="J12841" i="8" s="1"/>
  <c r="M12841" i="8" s="1"/>
  <c r="G12843" i="8"/>
  <c r="J12843" i="8" s="1"/>
  <c r="M12843" i="8" s="1"/>
  <c r="G12844" i="8"/>
  <c r="G12848" i="8"/>
  <c r="J12848" i="8" s="1"/>
  <c r="M12848" i="8" s="1"/>
  <c r="G12849" i="8"/>
  <c r="J12849" i="8" s="1"/>
  <c r="M12849" i="8" s="1"/>
  <c r="G12853" i="8"/>
  <c r="J12853" i="8" s="1"/>
  <c r="M12853" i="8" s="1"/>
  <c r="G12854" i="8"/>
  <c r="G12855" i="8"/>
  <c r="J12855" i="8" s="1"/>
  <c r="M12855" i="8" s="1"/>
  <c r="G12857" i="8"/>
  <c r="J12857" i="8" s="1"/>
  <c r="M12857" i="8" s="1"/>
  <c r="G12858" i="8"/>
  <c r="J12858" i="8" s="1"/>
  <c r="M12858" i="8" s="1"/>
  <c r="G12859" i="8"/>
  <c r="G12860" i="8"/>
  <c r="J12860" i="8" s="1"/>
  <c r="M12860" i="8" s="1"/>
  <c r="G12862" i="8"/>
  <c r="J12862" i="8" s="1"/>
  <c r="M12862" i="8" s="1"/>
  <c r="G12867" i="8"/>
  <c r="J12867" i="8" s="1"/>
  <c r="M12867" i="8" s="1"/>
  <c r="G12868" i="8"/>
  <c r="G12870" i="8"/>
  <c r="J12870" i="8" s="1"/>
  <c r="M12870" i="8" s="1"/>
  <c r="G12871" i="8"/>
  <c r="J12871" i="8" s="1"/>
  <c r="M12871" i="8" s="1"/>
  <c r="G12872" i="8"/>
  <c r="G12873" i="8"/>
  <c r="G12874" i="8"/>
  <c r="J12874" i="8" s="1"/>
  <c r="M12874" i="8" s="1"/>
  <c r="G12875" i="8"/>
  <c r="J12875" i="8" s="1"/>
  <c r="M12875" i="8" s="1"/>
  <c r="G12876" i="8"/>
  <c r="J12876" i="8" s="1"/>
  <c r="M12876" i="8" s="1"/>
  <c r="G12877" i="8"/>
  <c r="G12878" i="8"/>
  <c r="J12878" i="8" s="1"/>
  <c r="M12878" i="8" s="1"/>
  <c r="G12880" i="8"/>
  <c r="J12880" i="8" s="1"/>
  <c r="M12880" i="8" s="1"/>
  <c r="G12881" i="8"/>
  <c r="J12881" i="8" s="1"/>
  <c r="M12881" i="8" s="1"/>
  <c r="G12882" i="8"/>
  <c r="G12885" i="8"/>
  <c r="J12885" i="8" s="1"/>
  <c r="M12885" i="8" s="1"/>
  <c r="G12886" i="8"/>
  <c r="J12886" i="8" s="1"/>
  <c r="M12886" i="8" s="1"/>
  <c r="G12887" i="8"/>
  <c r="J12887" i="8" s="1"/>
  <c r="M12887" i="8" s="1"/>
  <c r="G12889" i="8"/>
  <c r="G12890" i="8"/>
  <c r="J12890" i="8" s="1"/>
  <c r="M12890" i="8" s="1"/>
  <c r="G12891" i="8"/>
  <c r="J12891" i="8" s="1"/>
  <c r="M12891" i="8" s="1"/>
  <c r="G12893" i="8"/>
  <c r="J12893" i="8" s="1"/>
  <c r="M12893" i="8" s="1"/>
  <c r="G12896" i="8"/>
  <c r="G12897" i="8"/>
  <c r="J12897" i="8" s="1"/>
  <c r="M12897" i="8" s="1"/>
  <c r="G12898" i="8"/>
  <c r="J12898" i="8" s="1"/>
  <c r="M12898" i="8" s="1"/>
  <c r="G12899" i="8"/>
  <c r="J12899" i="8" s="1"/>
  <c r="M12899" i="8" s="1"/>
  <c r="G12900" i="8"/>
  <c r="G12902" i="8"/>
  <c r="J12902" i="8" s="1"/>
  <c r="M12902" i="8" s="1"/>
  <c r="G12904" i="8"/>
  <c r="J12904" i="8" s="1"/>
  <c r="M12904" i="8" s="1"/>
  <c r="G12906" i="8"/>
  <c r="J12906" i="8" s="1"/>
  <c r="M12906" i="8" s="1"/>
  <c r="G12907" i="8"/>
  <c r="G12908" i="8"/>
  <c r="J12908" i="8" s="1"/>
  <c r="M12908" i="8" s="1"/>
  <c r="G12912" i="8"/>
  <c r="J12912" i="8" s="1"/>
  <c r="M12912" i="8" s="1"/>
  <c r="G12913" i="8"/>
  <c r="G12914" i="8"/>
  <c r="G12915" i="8"/>
  <c r="J12915" i="8" s="1"/>
  <c r="M12915" i="8" s="1"/>
  <c r="G12917" i="8"/>
  <c r="J12917" i="8" s="1"/>
  <c r="M12917" i="8" s="1"/>
  <c r="G12918" i="8"/>
  <c r="J12918" i="8" s="1"/>
  <c r="M12918" i="8" s="1"/>
  <c r="G12919" i="8"/>
  <c r="G12920" i="8"/>
  <c r="J12920" i="8" s="1"/>
  <c r="M12920" i="8" s="1"/>
  <c r="G12924" i="8"/>
  <c r="J12924" i="8" s="1"/>
  <c r="M12924" i="8" s="1"/>
  <c r="G12926" i="8"/>
  <c r="J12926" i="8" s="1"/>
  <c r="M12926" i="8" s="1"/>
  <c r="G12927" i="8"/>
  <c r="G12928" i="8"/>
  <c r="J12928" i="8" s="1"/>
  <c r="M12928" i="8" s="1"/>
  <c r="G12929" i="8"/>
  <c r="J12929" i="8" s="1"/>
  <c r="M12929" i="8" s="1"/>
  <c r="G12930" i="8"/>
  <c r="J12930" i="8" s="1"/>
  <c r="M12930" i="8" s="1"/>
  <c r="G12931" i="8"/>
  <c r="G12935" i="8"/>
  <c r="J12935" i="8" s="1"/>
  <c r="M12935" i="8" s="1"/>
  <c r="G12936" i="8"/>
  <c r="G12938" i="8"/>
  <c r="J12938" i="8" s="1"/>
  <c r="M12938" i="8" s="1"/>
  <c r="G12940" i="8"/>
  <c r="G12942" i="8"/>
  <c r="J12942" i="8" s="1"/>
  <c r="M12942" i="8" s="1"/>
  <c r="G12945" i="8"/>
  <c r="J12945" i="8" s="1"/>
  <c r="M12945" i="8" s="1"/>
  <c r="G12946" i="8"/>
  <c r="J12946" i="8" s="1"/>
  <c r="M12946" i="8" s="1"/>
  <c r="G12947" i="8"/>
  <c r="G12948" i="8"/>
  <c r="J12948" i="8" s="1"/>
  <c r="M12948" i="8" s="1"/>
  <c r="G12949" i="8"/>
  <c r="J12949" i="8" s="1"/>
  <c r="M12949" i="8" s="1"/>
  <c r="G12950" i="8"/>
  <c r="J12950" i="8" s="1"/>
  <c r="M12950" i="8" s="1"/>
  <c r="G12951" i="8"/>
  <c r="G12952" i="8"/>
  <c r="J12952" i="8" s="1"/>
  <c r="M12952" i="8" s="1"/>
  <c r="G12954" i="8"/>
  <c r="G12955" i="8"/>
  <c r="J12955" i="8" s="1"/>
  <c r="M12955" i="8" s="1"/>
  <c r="G12956" i="8"/>
  <c r="G12957" i="8"/>
  <c r="J12957" i="8" s="1"/>
  <c r="M12957" i="8" s="1"/>
  <c r="G12958" i="8"/>
  <c r="J12958" i="8" s="1"/>
  <c r="M12958" i="8" s="1"/>
  <c r="G12959" i="8"/>
  <c r="J12959" i="8" s="1"/>
  <c r="M12959" i="8" s="1"/>
  <c r="G12960" i="8"/>
  <c r="G12961" i="8"/>
  <c r="J12961" i="8" s="1"/>
  <c r="M12961" i="8" s="1"/>
  <c r="G12962" i="8"/>
  <c r="J12962" i="8" s="1"/>
  <c r="M12962" i="8" s="1"/>
  <c r="G12963" i="8"/>
  <c r="J12963" i="8" s="1"/>
  <c r="M12963" i="8" s="1"/>
  <c r="G12964" i="8"/>
  <c r="G12965" i="8"/>
  <c r="J12965" i="8" s="1"/>
  <c r="M12965" i="8" s="1"/>
  <c r="G12966" i="8"/>
  <c r="J12966" i="8" s="1"/>
  <c r="M12966" i="8" s="1"/>
  <c r="G12967" i="8"/>
  <c r="J12967" i="8" s="1"/>
  <c r="M12967" i="8" s="1"/>
  <c r="G12968" i="8"/>
  <c r="G12969" i="8"/>
  <c r="J12969" i="8" s="1"/>
  <c r="M12969" i="8" s="1"/>
  <c r="G12977" i="8"/>
  <c r="J12977" i="8" s="1"/>
  <c r="M12977" i="8" s="1"/>
  <c r="G12979" i="8"/>
  <c r="J12979" i="8" s="1"/>
  <c r="M12979" i="8" s="1"/>
  <c r="G12980" i="8"/>
  <c r="G12981" i="8"/>
  <c r="J12981" i="8" s="1"/>
  <c r="M12981" i="8" s="1"/>
  <c r="G12982" i="8"/>
  <c r="J12982" i="8" s="1"/>
  <c r="M12982" i="8" s="1"/>
  <c r="G12990" i="8"/>
  <c r="J12990" i="8" s="1"/>
  <c r="M12990" i="8" s="1"/>
  <c r="G12991" i="8"/>
  <c r="G12993" i="8"/>
  <c r="J12993" i="8" s="1"/>
  <c r="M12993" i="8" s="1"/>
  <c r="G12994" i="8"/>
  <c r="J12994" i="8" s="1"/>
  <c r="M12994" i="8" s="1"/>
  <c r="G12995" i="8"/>
  <c r="J12995" i="8" s="1"/>
  <c r="M12995" i="8" s="1"/>
  <c r="G12996" i="8"/>
  <c r="G12997" i="8"/>
  <c r="J12997" i="8" s="1"/>
  <c r="M12997" i="8" s="1"/>
  <c r="G12998" i="8"/>
  <c r="J12998" i="8" s="1"/>
  <c r="M12998" i="8" s="1"/>
  <c r="G12999" i="8"/>
  <c r="J12999" i="8" s="1"/>
  <c r="M12999" i="8" s="1"/>
  <c r="G13000" i="8"/>
  <c r="G13001" i="8"/>
  <c r="J13001" i="8" s="1"/>
  <c r="M13001" i="8" s="1"/>
  <c r="G13002" i="8"/>
  <c r="J13002" i="8" s="1"/>
  <c r="M13002" i="8" s="1"/>
  <c r="G13003" i="8"/>
  <c r="J13003" i="8" s="1"/>
  <c r="M13003" i="8" s="1"/>
  <c r="G13004" i="8"/>
  <c r="G13005" i="8"/>
  <c r="J13005" i="8" s="1"/>
  <c r="M13005" i="8" s="1"/>
  <c r="G13006" i="8"/>
  <c r="J13006" i="8" s="1"/>
  <c r="M13006" i="8" s="1"/>
  <c r="G13007" i="8"/>
  <c r="G13009" i="8"/>
  <c r="G13010" i="8"/>
  <c r="J13010" i="8" s="1"/>
  <c r="M13010" i="8" s="1"/>
  <c r="G13011" i="8"/>
  <c r="J13011" i="8" s="1"/>
  <c r="M13011" i="8" s="1"/>
  <c r="G13012" i="8"/>
  <c r="J13012" i="8" s="1"/>
  <c r="M13012" i="8" s="1"/>
  <c r="G13013" i="8"/>
  <c r="G13014" i="8"/>
  <c r="J13014" i="8" s="1"/>
  <c r="M13014" i="8" s="1"/>
  <c r="G13015" i="8"/>
  <c r="J13015" i="8" s="1"/>
  <c r="M13015" i="8" s="1"/>
  <c r="G13016" i="8"/>
  <c r="J13016" i="8" s="1"/>
  <c r="M13016" i="8" s="1"/>
  <c r="G13017" i="8"/>
  <c r="G13018" i="8"/>
  <c r="J13018" i="8" s="1"/>
  <c r="M13018" i="8" s="1"/>
  <c r="G13019" i="8"/>
  <c r="J13019" i="8" s="1"/>
  <c r="M13019" i="8" s="1"/>
  <c r="G13020" i="8"/>
  <c r="J13020" i="8" s="1"/>
  <c r="M13020" i="8" s="1"/>
  <c r="G13021" i="8"/>
  <c r="G13024" i="8"/>
  <c r="J13024" i="8" s="1"/>
  <c r="M13024" i="8" s="1"/>
  <c r="G13028" i="8"/>
  <c r="J13028" i="8" s="1"/>
  <c r="M13028" i="8" s="1"/>
  <c r="G13030" i="8"/>
  <c r="J13030" i="8" s="1"/>
  <c r="M13030" i="8" s="1"/>
  <c r="G13031" i="8"/>
  <c r="G13032" i="8"/>
  <c r="J13032" i="8" s="1"/>
  <c r="M13032" i="8" s="1"/>
  <c r="G13033" i="8"/>
  <c r="J13033" i="8" s="1"/>
  <c r="M13033" i="8" s="1"/>
  <c r="G13034" i="8"/>
  <c r="J13034" i="8" s="1"/>
  <c r="M13034" i="8" s="1"/>
  <c r="G13037" i="8"/>
  <c r="G13038" i="8"/>
  <c r="J13038" i="8" s="1"/>
  <c r="M13038" i="8" s="1"/>
  <c r="G13039" i="8"/>
  <c r="J13039" i="8" s="1"/>
  <c r="M13039" i="8" s="1"/>
  <c r="G13040" i="8"/>
  <c r="J13040" i="8" s="1"/>
  <c r="M13040" i="8" s="1"/>
  <c r="G13041" i="8"/>
  <c r="G13042" i="8"/>
  <c r="J13042" i="8" s="1"/>
  <c r="M13042" i="8" s="1"/>
  <c r="G13043" i="8"/>
  <c r="J13043" i="8" s="1"/>
  <c r="M13043" i="8" s="1"/>
  <c r="G13044" i="8"/>
  <c r="J13044" i="8" s="1"/>
  <c r="M13044" i="8" s="1"/>
  <c r="G13045" i="8"/>
  <c r="G13046" i="8"/>
  <c r="J13046" i="8" s="1"/>
  <c r="M13046" i="8" s="1"/>
  <c r="G13047" i="8"/>
  <c r="J13047" i="8" s="1"/>
  <c r="M13047" i="8" s="1"/>
  <c r="G13048" i="8"/>
  <c r="J13048" i="8" s="1"/>
  <c r="M13048" i="8" s="1"/>
  <c r="G13050" i="8"/>
  <c r="G13051" i="8"/>
  <c r="J13051" i="8" s="1"/>
  <c r="M13051" i="8" s="1"/>
  <c r="G13052" i="8"/>
  <c r="J13052" i="8" s="1"/>
  <c r="M13052" i="8" s="1"/>
  <c r="G13060" i="8"/>
  <c r="J13060" i="8" s="1"/>
  <c r="M13060" i="8" s="1"/>
  <c r="G13061" i="8"/>
  <c r="G13062" i="8"/>
  <c r="J13062" i="8" s="1"/>
  <c r="M13062" i="8" s="1"/>
  <c r="G13063" i="8"/>
  <c r="J13063" i="8" s="1"/>
  <c r="M13063" i="8" s="1"/>
  <c r="G13064" i="8"/>
  <c r="J13064" i="8" s="1"/>
  <c r="M13064" i="8" s="1"/>
  <c r="G13066" i="8"/>
  <c r="G13067" i="8"/>
  <c r="G13068" i="8"/>
  <c r="J13068" i="8" s="1"/>
  <c r="M13068" i="8" s="1"/>
  <c r="G13069" i="8"/>
  <c r="J13069" i="8" s="1"/>
  <c r="M13069" i="8" s="1"/>
  <c r="G13070" i="8"/>
  <c r="G13071" i="8"/>
  <c r="J13071" i="8" s="1"/>
  <c r="M13071" i="8" s="1"/>
  <c r="G13078" i="8"/>
  <c r="J13078" i="8" s="1"/>
  <c r="M13078" i="8" s="1"/>
  <c r="G13079" i="8"/>
  <c r="J13079" i="8" s="1"/>
  <c r="M13079" i="8" s="1"/>
  <c r="G13081" i="8"/>
  <c r="G13083" i="8"/>
  <c r="J13083" i="8" s="1"/>
  <c r="M13083" i="8" s="1"/>
  <c r="G13084" i="8"/>
  <c r="J13084" i="8" s="1"/>
  <c r="M13084" i="8" s="1"/>
  <c r="G13086" i="8"/>
  <c r="J13086" i="8" s="1"/>
  <c r="M13086" i="8" s="1"/>
  <c r="G13087" i="8"/>
  <c r="G13088" i="8"/>
  <c r="J13088" i="8" s="1"/>
  <c r="M13088" i="8" s="1"/>
  <c r="G13089" i="8"/>
  <c r="J13089" i="8" s="1"/>
  <c r="M13089" i="8" s="1"/>
  <c r="G13090" i="8"/>
  <c r="J13090" i="8" s="1"/>
  <c r="M13090" i="8" s="1"/>
  <c r="G13091" i="8"/>
  <c r="G13092" i="8"/>
  <c r="J13092" i="8" s="1"/>
  <c r="M13092" i="8" s="1"/>
  <c r="G13093" i="8"/>
  <c r="J13093" i="8" s="1"/>
  <c r="M13093" i="8" s="1"/>
  <c r="G13094" i="8"/>
  <c r="J13094" i="8" s="1"/>
  <c r="M13094" i="8" s="1"/>
  <c r="G13095" i="8"/>
  <c r="G13096" i="8"/>
  <c r="J13096" i="8" s="1"/>
  <c r="M13096" i="8" s="1"/>
  <c r="G13097" i="8"/>
  <c r="G13099" i="8"/>
  <c r="G13101" i="8"/>
  <c r="G13102" i="8"/>
  <c r="J13102" i="8" s="1"/>
  <c r="M13102" i="8" s="1"/>
  <c r="G13103" i="8"/>
  <c r="J13103" i="8" s="1"/>
  <c r="M13103" i="8" s="1"/>
  <c r="G13105" i="8"/>
  <c r="J13105" i="8" s="1"/>
  <c r="M13105" i="8" s="1"/>
  <c r="G13107" i="8"/>
  <c r="G13110" i="8"/>
  <c r="J13110" i="8" s="1"/>
  <c r="M13110" i="8" s="1"/>
  <c r="G13111" i="8"/>
  <c r="G13116" i="8"/>
  <c r="J13116" i="8" s="1"/>
  <c r="M13116" i="8" s="1"/>
  <c r="G13118" i="8"/>
  <c r="G13119" i="8"/>
  <c r="J13119" i="8" s="1"/>
  <c r="M13119" i="8" s="1"/>
  <c r="G13120" i="8"/>
  <c r="J13120" i="8" s="1"/>
  <c r="M13120" i="8" s="1"/>
  <c r="G13121" i="8"/>
  <c r="J13121" i="8" s="1"/>
  <c r="M13121" i="8" s="1"/>
  <c r="G13122" i="8"/>
  <c r="G13123" i="8"/>
  <c r="J13123" i="8" s="1"/>
  <c r="M13123" i="8" s="1"/>
  <c r="G13124" i="8"/>
  <c r="J13124" i="8" s="1"/>
  <c r="M13124" i="8" s="1"/>
  <c r="G13125" i="8"/>
  <c r="J13125" i="8" s="1"/>
  <c r="M13125" i="8" s="1"/>
  <c r="G13126" i="8"/>
  <c r="G13127" i="8"/>
  <c r="J13127" i="8" s="1"/>
  <c r="M13127" i="8" s="1"/>
  <c r="G13128" i="8"/>
  <c r="J13128" i="8" s="1"/>
  <c r="M13128" i="8" s="1"/>
  <c r="G13130" i="8"/>
  <c r="J13130" i="8" s="1"/>
  <c r="M13130" i="8" s="1"/>
  <c r="G13131" i="8"/>
  <c r="G13132" i="8"/>
  <c r="J13132" i="8" s="1"/>
  <c r="M13132" i="8" s="1"/>
  <c r="G13133" i="8"/>
  <c r="J13133" i="8" s="1"/>
  <c r="M13133" i="8" s="1"/>
  <c r="G13134" i="8"/>
  <c r="J13134" i="8" s="1"/>
  <c r="M13134" i="8" s="1"/>
  <c r="G13135" i="8"/>
  <c r="G13136" i="8"/>
  <c r="J13136" i="8" s="1"/>
  <c r="M13136" i="8" s="1"/>
  <c r="G13137" i="8"/>
  <c r="J13137" i="8" s="1"/>
  <c r="M13137" i="8" s="1"/>
  <c r="G13138" i="8"/>
  <c r="J13138" i="8" s="1"/>
  <c r="M13138" i="8" s="1"/>
  <c r="G13139" i="8"/>
  <c r="G13140" i="8"/>
  <c r="J13140" i="8" s="1"/>
  <c r="M13140" i="8" s="1"/>
  <c r="G13141" i="8"/>
  <c r="J13141" i="8" s="1"/>
  <c r="M13141" i="8" s="1"/>
  <c r="G13142" i="8"/>
  <c r="J13142" i="8" s="1"/>
  <c r="M13142" i="8" s="1"/>
  <c r="G13149" i="8"/>
  <c r="G13150" i="8"/>
  <c r="J13150" i="8" s="1"/>
  <c r="M13150" i="8" s="1"/>
  <c r="G13151" i="8"/>
  <c r="G13152" i="8"/>
  <c r="J13152" i="8" s="1"/>
  <c r="M13152" i="8" s="1"/>
  <c r="G13154" i="8"/>
  <c r="G13158" i="8"/>
  <c r="J13158" i="8" s="1"/>
  <c r="M13158" i="8" s="1"/>
  <c r="G13163" i="8"/>
  <c r="J13163" i="8" s="1"/>
  <c r="M13163" i="8" s="1"/>
  <c r="G13164" i="8"/>
  <c r="J13164" i="8" s="1"/>
  <c r="M13164" i="8" s="1"/>
  <c r="G13165" i="8"/>
  <c r="G13166" i="8"/>
  <c r="J13166" i="8" s="1"/>
  <c r="M13166" i="8" s="1"/>
  <c r="G13168" i="8"/>
  <c r="J13168" i="8" s="1"/>
  <c r="M13168" i="8" s="1"/>
  <c r="G13169" i="8"/>
  <c r="J13169" i="8" s="1"/>
  <c r="M13169" i="8" s="1"/>
  <c r="G13170" i="8"/>
  <c r="G13171" i="8"/>
  <c r="J13171" i="8" s="1"/>
  <c r="M13171" i="8" s="1"/>
  <c r="G13172" i="8"/>
  <c r="J13172" i="8" s="1"/>
  <c r="M13172" i="8" s="1"/>
  <c r="G13173" i="8"/>
  <c r="J13173" i="8" s="1"/>
  <c r="M13173" i="8" s="1"/>
  <c r="G13174" i="8"/>
  <c r="G13175" i="8"/>
  <c r="J13175" i="8" s="1"/>
  <c r="M13175" i="8" s="1"/>
  <c r="G13176" i="8"/>
  <c r="J13176" i="8" s="1"/>
  <c r="M13176" i="8" s="1"/>
  <c r="G13177" i="8"/>
  <c r="J13177" i="8" s="1"/>
  <c r="M13177" i="8" s="1"/>
  <c r="G13178" i="8"/>
  <c r="G13179" i="8"/>
  <c r="J13179" i="8" s="1"/>
  <c r="M13179" i="8" s="1"/>
  <c r="G13180" i="8"/>
  <c r="G13181" i="8"/>
  <c r="J13181" i="8" s="1"/>
  <c r="M13181" i="8" s="1"/>
  <c r="G13182" i="8"/>
  <c r="G13183" i="8"/>
  <c r="J13183" i="8" s="1"/>
  <c r="M13183" i="8" s="1"/>
  <c r="G13189" i="8"/>
  <c r="J13189" i="8" s="1"/>
  <c r="M13189" i="8" s="1"/>
  <c r="G13190" i="8"/>
  <c r="J13190" i="8" s="1"/>
  <c r="M13190" i="8" s="1"/>
  <c r="G13192" i="8"/>
  <c r="G13193" i="8"/>
  <c r="J13193" i="8" s="1"/>
  <c r="M13193" i="8" s="1"/>
  <c r="G13194" i="8"/>
  <c r="J13194" i="8" s="1"/>
  <c r="M13194" i="8" s="1"/>
  <c r="G13195" i="8"/>
  <c r="J13195" i="8" s="1"/>
  <c r="M13195" i="8" s="1"/>
  <c r="G13197" i="8"/>
  <c r="G13198" i="8"/>
  <c r="J13198" i="8" s="1"/>
  <c r="M13198" i="8" s="1"/>
  <c r="G13199" i="8"/>
  <c r="J13199" i="8" s="1"/>
  <c r="M13199" i="8" s="1"/>
  <c r="G13200" i="8"/>
  <c r="J13200" i="8" s="1"/>
  <c r="M13200" i="8" s="1"/>
  <c r="G13201" i="8"/>
  <c r="G13202" i="8"/>
  <c r="J13202" i="8" s="1"/>
  <c r="M13202" i="8" s="1"/>
  <c r="G13204" i="8"/>
  <c r="J13204" i="8" s="1"/>
  <c r="M13204" i="8" s="1"/>
  <c r="G13205" i="8"/>
  <c r="J13205" i="8" s="1"/>
  <c r="M13205" i="8" s="1"/>
  <c r="G13206" i="8"/>
  <c r="G13207" i="8"/>
  <c r="J13207" i="8" s="1"/>
  <c r="M13207" i="8" s="1"/>
  <c r="G13208" i="8"/>
  <c r="J13208" i="8" s="1"/>
  <c r="M13208" i="8" s="1"/>
  <c r="G13209" i="8"/>
  <c r="J13209" i="8" s="1"/>
  <c r="M13209" i="8" s="1"/>
  <c r="G13210" i="8"/>
  <c r="G13211" i="8"/>
  <c r="J13211" i="8" s="1"/>
  <c r="M13211" i="8" s="1"/>
  <c r="G13212" i="8"/>
  <c r="J13212" i="8" s="1"/>
  <c r="M13212" i="8" s="1"/>
  <c r="G13215" i="8"/>
  <c r="G13217" i="8"/>
  <c r="G13218" i="8"/>
  <c r="J13218" i="8" s="1"/>
  <c r="M13218" i="8" s="1"/>
  <c r="G13220" i="8"/>
  <c r="G13221" i="8"/>
  <c r="J13221" i="8" s="1"/>
  <c r="M13221" i="8" s="1"/>
  <c r="G13222" i="8"/>
  <c r="G13225" i="8"/>
  <c r="G13226" i="8"/>
  <c r="J13226" i="8" s="1"/>
  <c r="M13226" i="8" s="1"/>
  <c r="G13229" i="8"/>
  <c r="J13229" i="8" s="1"/>
  <c r="M13229" i="8" s="1"/>
  <c r="G13230" i="8"/>
  <c r="G13232" i="8"/>
  <c r="J13232" i="8" s="1"/>
  <c r="M13232" i="8" s="1"/>
  <c r="G13233" i="8"/>
  <c r="J13233" i="8" s="1"/>
  <c r="M13233" i="8" s="1"/>
  <c r="G13235" i="8"/>
  <c r="G13237" i="8"/>
  <c r="G13239" i="8"/>
  <c r="J13239" i="8" s="1"/>
  <c r="M13239" i="8" s="1"/>
  <c r="G13240" i="8"/>
  <c r="G13241" i="8"/>
  <c r="J13241" i="8" s="1"/>
  <c r="M13241" i="8" s="1"/>
  <c r="G13242" i="8"/>
  <c r="G13243" i="8"/>
  <c r="J13243" i="8" s="1"/>
  <c r="M13243" i="8" s="1"/>
  <c r="G13244" i="8"/>
  <c r="G13245" i="8"/>
  <c r="J13245" i="8" s="1"/>
  <c r="M13245" i="8" s="1"/>
  <c r="G13246" i="8"/>
  <c r="G13247" i="8"/>
  <c r="J13247" i="8" s="1"/>
  <c r="M13247" i="8" s="1"/>
  <c r="G13248" i="8"/>
  <c r="G13249" i="8"/>
  <c r="J13249" i="8" s="1"/>
  <c r="M13249" i="8" s="1"/>
  <c r="G13250" i="8"/>
  <c r="G13251" i="8"/>
  <c r="J13251" i="8" s="1"/>
  <c r="M13251" i="8" s="1"/>
  <c r="G13252" i="8"/>
  <c r="G13253" i="8"/>
  <c r="J13253" i="8" s="1"/>
  <c r="M13253" i="8" s="1"/>
  <c r="G13254" i="8"/>
  <c r="G13255" i="8"/>
  <c r="J13255" i="8" s="1"/>
  <c r="M13255" i="8" s="1"/>
  <c r="G13256" i="8"/>
  <c r="G13257" i="8"/>
  <c r="J13257" i="8" s="1"/>
  <c r="M13257" i="8" s="1"/>
  <c r="G13258" i="8"/>
  <c r="G13259" i="8"/>
  <c r="J13259" i="8" s="1"/>
  <c r="M13259" i="8" s="1"/>
  <c r="G13260" i="8"/>
  <c r="G13261" i="8"/>
  <c r="J13261" i="8" s="1"/>
  <c r="M13261" i="8" s="1"/>
  <c r="G13262" i="8"/>
  <c r="G13263" i="8"/>
  <c r="J13263" i="8" s="1"/>
  <c r="M13263" i="8" s="1"/>
  <c r="G13264" i="8"/>
  <c r="G13265" i="8"/>
  <c r="J13265" i="8" s="1"/>
  <c r="M13265" i="8" s="1"/>
  <c r="G13266" i="8"/>
  <c r="G13267" i="8"/>
  <c r="J13267" i="8" s="1"/>
  <c r="M13267" i="8" s="1"/>
  <c r="G13268" i="8"/>
  <c r="J13268" i="8" s="1"/>
  <c r="M13268" i="8" s="1"/>
  <c r="G13269" i="8"/>
  <c r="G13270" i="8"/>
  <c r="G13271" i="8"/>
  <c r="J13271" i="8" s="1"/>
  <c r="M13271" i="8" s="1"/>
  <c r="G13272" i="8"/>
  <c r="G13273" i="8"/>
  <c r="J13273" i="8" s="1"/>
  <c r="M13273" i="8" s="1"/>
  <c r="G13274" i="8"/>
  <c r="G13275" i="8"/>
  <c r="J13275" i="8" s="1"/>
  <c r="M13275" i="8" s="1"/>
  <c r="G13276" i="8"/>
  <c r="G13277" i="8"/>
  <c r="J13277" i="8" s="1"/>
  <c r="M13277" i="8" s="1"/>
  <c r="G13279" i="8"/>
  <c r="G13280" i="8"/>
  <c r="J13280" i="8" s="1"/>
  <c r="M13280" i="8" s="1"/>
  <c r="G13282" i="8"/>
  <c r="G13284" i="8"/>
  <c r="G13285" i="8"/>
  <c r="G13286" i="8"/>
  <c r="J13286" i="8" s="1"/>
  <c r="M13286" i="8" s="1"/>
  <c r="G13287" i="8"/>
  <c r="J13287" i="8" s="1"/>
  <c r="M13287" i="8" s="1"/>
  <c r="G13290" i="8"/>
  <c r="G13291" i="8"/>
  <c r="G13292" i="8"/>
  <c r="J13292" i="8" s="1"/>
  <c r="M13292" i="8" s="1"/>
  <c r="G13294" i="8"/>
  <c r="J13294" i="8" s="1"/>
  <c r="M13294" i="8" s="1"/>
  <c r="G13296" i="8"/>
  <c r="G13297" i="8"/>
  <c r="G13299" i="8"/>
  <c r="J13299" i="8" s="1"/>
  <c r="M13299" i="8" s="1"/>
  <c r="G13302" i="8"/>
  <c r="J13302" i="8" s="1"/>
  <c r="M13302" i="8" s="1"/>
  <c r="G13304" i="8"/>
  <c r="J13304" i="8" s="1"/>
  <c r="M13304" i="8" s="1"/>
  <c r="G13305" i="8"/>
  <c r="G13307" i="8"/>
  <c r="G13308" i="8"/>
  <c r="J13308" i="8" s="1"/>
  <c r="M13308" i="8" s="1"/>
  <c r="G13310" i="8"/>
  <c r="J13310" i="8" s="1"/>
  <c r="M13310" i="8" s="1"/>
  <c r="G13311" i="8"/>
  <c r="G13312" i="8"/>
  <c r="J13312" i="8" s="1"/>
  <c r="M13312" i="8" s="1"/>
  <c r="G13313" i="8"/>
  <c r="G13314" i="8"/>
  <c r="J13314" i="8" s="1"/>
  <c r="M13314" i="8" s="1"/>
  <c r="G13315" i="8"/>
  <c r="G13317" i="8"/>
  <c r="G13318" i="8"/>
  <c r="J13318" i="8" s="1"/>
  <c r="M13318" i="8" s="1"/>
  <c r="G13319" i="8"/>
  <c r="J13319" i="8" s="1"/>
  <c r="M13319" i="8" s="1"/>
  <c r="G13322" i="8"/>
  <c r="G13324" i="8"/>
  <c r="J13324" i="8" s="1"/>
  <c r="M13324" i="8" s="1"/>
  <c r="G13325" i="8"/>
  <c r="J13325" i="8" s="1"/>
  <c r="M13325" i="8" s="1"/>
  <c r="G13329" i="8"/>
  <c r="G13333" i="8"/>
  <c r="G13335" i="8"/>
  <c r="G13336" i="8"/>
  <c r="J13336" i="8" s="1"/>
  <c r="M13336" i="8" s="1"/>
  <c r="G13339" i="8"/>
  <c r="J13339" i="8" s="1"/>
  <c r="M13339" i="8" s="1"/>
  <c r="G13341" i="8"/>
  <c r="G13343" i="8"/>
  <c r="G13345" i="8"/>
  <c r="J13345" i="8" s="1"/>
  <c r="M13345" i="8" s="1"/>
  <c r="G13346" i="8"/>
  <c r="J13346" i="8" s="1"/>
  <c r="M13346" i="8" s="1"/>
  <c r="G13350" i="8"/>
  <c r="G13354" i="8"/>
  <c r="J13354" i="8" s="1"/>
  <c r="M13354" i="8" s="1"/>
  <c r="G13355" i="8"/>
  <c r="J13355" i="8" s="1"/>
  <c r="M13355" i="8" s="1"/>
  <c r="G13356" i="8"/>
  <c r="G13359" i="8"/>
  <c r="G13360" i="8"/>
  <c r="G13363" i="8"/>
  <c r="G13366" i="8"/>
  <c r="G13369" i="8"/>
  <c r="G13372" i="8"/>
  <c r="G13375" i="8"/>
  <c r="G13376" i="8"/>
  <c r="J13376" i="8" s="1"/>
  <c r="M13376" i="8" s="1"/>
  <c r="G13379" i="8"/>
  <c r="G13380" i="8"/>
  <c r="J13380" i="8" s="1"/>
  <c r="M13380" i="8" s="1"/>
  <c r="G13381" i="8"/>
  <c r="G13384" i="8"/>
  <c r="J13384" i="8" s="1"/>
  <c r="M13384" i="8" s="1"/>
  <c r="G13387" i="8"/>
  <c r="G13388" i="8"/>
  <c r="G13390" i="8"/>
  <c r="G13392" i="8"/>
  <c r="G13394" i="8"/>
  <c r="G13396" i="8"/>
  <c r="G13398" i="8"/>
  <c r="G13400" i="8"/>
  <c r="G13402" i="8"/>
  <c r="G13404" i="8"/>
  <c r="G13408" i="8"/>
  <c r="G13412" i="8"/>
  <c r="G13415" i="8"/>
  <c r="G13416" i="8"/>
  <c r="G13417" i="8"/>
  <c r="J13417" i="8" s="1"/>
  <c r="M13417" i="8" s="1"/>
  <c r="G13420" i="8"/>
  <c r="G13423" i="8"/>
  <c r="G13424" i="8"/>
  <c r="G13427" i="8"/>
  <c r="J13427" i="8" s="1"/>
  <c r="M13427" i="8" s="1"/>
  <c r="G13428" i="8"/>
  <c r="G13431" i="8"/>
  <c r="G13434" i="8"/>
  <c r="G13438" i="8"/>
  <c r="G13442" i="8"/>
  <c r="G13446" i="8"/>
  <c r="G13450" i="8"/>
  <c r="G13451" i="8"/>
  <c r="J13451" i="8" s="1"/>
  <c r="M13451" i="8" s="1"/>
  <c r="G13452" i="8"/>
  <c r="G13453" i="8"/>
  <c r="G13454" i="8"/>
  <c r="G13455" i="8"/>
  <c r="J13455" i="8" s="1"/>
  <c r="M13455" i="8" s="1"/>
  <c r="G13456" i="8"/>
  <c r="G13457" i="8"/>
  <c r="G13458" i="8"/>
  <c r="G13459" i="8"/>
  <c r="J13459" i="8" s="1"/>
  <c r="M13459" i="8" s="1"/>
  <c r="G13460" i="8"/>
  <c r="G13461" i="8"/>
  <c r="G13462" i="8"/>
  <c r="G13463" i="8"/>
  <c r="J13463" i="8" s="1"/>
  <c r="M13463" i="8" s="1"/>
  <c r="G13464" i="8"/>
  <c r="G13465" i="8"/>
  <c r="G13466" i="8"/>
  <c r="G13467" i="8"/>
  <c r="J13467" i="8" s="1"/>
  <c r="M13467" i="8" s="1"/>
  <c r="G13468" i="8"/>
  <c r="G13472" i="8"/>
  <c r="G13473" i="8"/>
  <c r="J13473" i="8" s="1"/>
  <c r="M13473" i="8" s="1"/>
  <c r="G13474" i="8"/>
  <c r="J13474" i="8" s="1"/>
  <c r="M13474" i="8" s="1"/>
  <c r="G13475" i="8"/>
  <c r="J13475" i="8" s="1"/>
  <c r="M13475" i="8" s="1"/>
  <c r="G13476" i="8"/>
  <c r="G13478" i="8"/>
  <c r="J13478" i="8" s="1"/>
  <c r="M13478" i="8" s="1"/>
  <c r="G13482" i="8"/>
  <c r="J13482" i="8" s="1"/>
  <c r="M13482" i="8" s="1"/>
  <c r="G13483" i="8"/>
  <c r="G13486" i="8"/>
  <c r="G13487" i="8"/>
  <c r="J13487" i="8" s="1"/>
  <c r="M13487" i="8" s="1"/>
  <c r="G13492" i="8"/>
  <c r="J13492" i="8" s="1"/>
  <c r="M13492" i="8" s="1"/>
  <c r="G13493" i="8"/>
  <c r="J13493" i="8" s="1"/>
  <c r="M13493" i="8" s="1"/>
  <c r="G13494" i="8"/>
  <c r="G13495" i="8"/>
  <c r="J13495" i="8" s="1"/>
  <c r="M13495" i="8" s="1"/>
  <c r="G13497" i="8"/>
  <c r="G13499" i="8"/>
  <c r="G13501" i="8"/>
  <c r="G13503" i="8"/>
  <c r="G13504" i="8"/>
  <c r="J13504" i="8" s="1"/>
  <c r="M13504" i="8" s="1"/>
  <c r="G13505" i="8"/>
  <c r="G13506" i="8"/>
  <c r="G13507" i="8"/>
  <c r="G13508" i="8"/>
  <c r="J13508" i="8" s="1"/>
  <c r="M13508" i="8" s="1"/>
  <c r="G13509" i="8"/>
  <c r="G13510" i="8"/>
  <c r="G13511" i="8"/>
  <c r="G13512" i="8"/>
  <c r="J13512" i="8" s="1"/>
  <c r="M13512" i="8" s="1"/>
  <c r="G13513" i="8"/>
  <c r="G13514" i="8"/>
  <c r="G13515" i="8"/>
  <c r="G13516" i="8"/>
  <c r="J13516" i="8" s="1"/>
  <c r="M13516" i="8" s="1"/>
  <c r="G13517" i="8"/>
  <c r="G13518" i="8"/>
  <c r="G13519" i="8"/>
  <c r="G13520" i="8"/>
  <c r="J13520" i="8" s="1"/>
  <c r="M13520" i="8" s="1"/>
  <c r="G13521" i="8"/>
  <c r="G13522" i="8"/>
  <c r="G13523" i="8"/>
  <c r="G13524" i="8"/>
  <c r="J13524" i="8" s="1"/>
  <c r="M13524" i="8" s="1"/>
  <c r="G13525" i="8"/>
  <c r="G13526" i="8"/>
  <c r="G13527" i="8"/>
  <c r="G13528" i="8"/>
  <c r="J13528" i="8" s="1"/>
  <c r="M13528" i="8" s="1"/>
  <c r="G13529" i="8"/>
  <c r="G13532" i="8"/>
  <c r="G13534" i="8"/>
  <c r="G13535" i="8"/>
  <c r="G13533" i="8"/>
  <c r="J13533" i="8" s="1"/>
  <c r="M13533" i="8" s="1"/>
  <c r="K3" i="8"/>
  <c r="K4" i="8"/>
  <c r="K6" i="8"/>
  <c r="K7" i="8"/>
  <c r="K9" i="8"/>
  <c r="K10" i="8"/>
  <c r="K12" i="8"/>
  <c r="K13" i="8"/>
  <c r="K15" i="8"/>
  <c r="K16" i="8"/>
  <c r="K18" i="8"/>
  <c r="K19" i="8"/>
  <c r="K21" i="8"/>
  <c r="K22" i="8"/>
  <c r="K24" i="8"/>
  <c r="K26" i="8"/>
  <c r="K28" i="8"/>
  <c r="K30" i="8"/>
  <c r="K31" i="8"/>
  <c r="K33" i="8"/>
  <c r="K34" i="8"/>
  <c r="K35" i="8"/>
  <c r="K37" i="8"/>
  <c r="K38" i="8"/>
  <c r="K39" i="8"/>
  <c r="K41" i="8"/>
  <c r="K42" i="8"/>
  <c r="K43" i="8"/>
  <c r="K45" i="8"/>
  <c r="K46" i="8"/>
  <c r="K47" i="8"/>
  <c r="K49" i="8"/>
  <c r="K51" i="8"/>
  <c r="K53" i="8"/>
  <c r="K55" i="8"/>
  <c r="K56" i="8"/>
  <c r="K58" i="8"/>
  <c r="K59" i="8"/>
  <c r="K61" i="8"/>
  <c r="K63" i="8"/>
  <c r="K64" i="8"/>
  <c r="K65" i="8"/>
  <c r="K66" i="8"/>
  <c r="K67" i="8"/>
  <c r="K68" i="8"/>
  <c r="K70" i="8"/>
  <c r="K71" i="8"/>
  <c r="K72" i="8"/>
  <c r="K74" i="8"/>
  <c r="K75" i="8"/>
  <c r="K76" i="8"/>
  <c r="K78" i="8"/>
  <c r="K79" i="8"/>
  <c r="K80" i="8"/>
  <c r="K81" i="8"/>
  <c r="K82" i="8"/>
  <c r="K83" i="8"/>
  <c r="K85" i="8"/>
  <c r="K87" i="8"/>
  <c r="K89" i="8"/>
  <c r="K91" i="8"/>
  <c r="K92" i="8"/>
  <c r="K93" i="8"/>
  <c r="K94" i="8"/>
  <c r="K95" i="8"/>
  <c r="K96" i="8"/>
  <c r="K98" i="8"/>
  <c r="K99" i="8"/>
  <c r="K100" i="8"/>
  <c r="K101" i="8"/>
  <c r="K102" i="8"/>
  <c r="K103" i="8"/>
  <c r="K105" i="8"/>
  <c r="K107" i="8"/>
  <c r="K108" i="8"/>
  <c r="K110" i="8"/>
  <c r="K111" i="8"/>
  <c r="K113" i="8"/>
  <c r="K114" i="8"/>
  <c r="K115" i="8"/>
  <c r="K117" i="8"/>
  <c r="K118" i="8"/>
  <c r="K119" i="8"/>
  <c r="K121" i="8"/>
  <c r="K122" i="8"/>
  <c r="K123" i="8"/>
  <c r="K125" i="8"/>
  <c r="K126" i="8"/>
  <c r="K127" i="8"/>
  <c r="K129" i="8"/>
  <c r="K130" i="8"/>
  <c r="K131" i="8"/>
  <c r="K133" i="8"/>
  <c r="K134" i="8"/>
  <c r="K135" i="8"/>
  <c r="K137" i="8"/>
  <c r="K138" i="8"/>
  <c r="K139" i="8"/>
  <c r="K141" i="8"/>
  <c r="K142" i="8"/>
  <c r="K143" i="8"/>
  <c r="K145" i="8"/>
  <c r="K146" i="8"/>
  <c r="K147" i="8"/>
  <c r="K148" i="8"/>
  <c r="K150" i="8"/>
  <c r="K151" i="8"/>
  <c r="K152" i="8"/>
  <c r="K153" i="8"/>
  <c r="K154" i="8"/>
  <c r="K156" i="8"/>
  <c r="K157" i="8"/>
  <c r="K158" i="8"/>
  <c r="K159" i="8"/>
  <c r="K160" i="8"/>
  <c r="K162" i="8"/>
  <c r="K163" i="8"/>
  <c r="K164" i="8"/>
  <c r="K165" i="8"/>
  <c r="K166" i="8"/>
  <c r="K168" i="8"/>
  <c r="K169" i="8"/>
  <c r="K170" i="8"/>
  <c r="K171" i="8"/>
  <c r="K172" i="8"/>
  <c r="K174" i="8"/>
  <c r="K175" i="8"/>
  <c r="K176" i="8"/>
  <c r="K177" i="8"/>
  <c r="K178" i="8"/>
  <c r="K180" i="8"/>
  <c r="K181" i="8"/>
  <c r="K182" i="8"/>
  <c r="K183" i="8"/>
  <c r="K184" i="8"/>
  <c r="K186" i="8"/>
  <c r="K188" i="8"/>
  <c r="K189" i="8"/>
  <c r="K190" i="8"/>
  <c r="K192" i="8"/>
  <c r="K193" i="8"/>
  <c r="K194" i="8"/>
  <c r="K195" i="8"/>
  <c r="K196" i="8"/>
  <c r="K198" i="8"/>
  <c r="K199" i="8"/>
  <c r="K200" i="8"/>
  <c r="K201" i="8"/>
  <c r="K202" i="8"/>
  <c r="K204" i="8"/>
  <c r="K205" i="8"/>
  <c r="K206" i="8"/>
  <c r="K207" i="8"/>
  <c r="K208" i="8"/>
  <c r="K209" i="8"/>
  <c r="K210" i="8"/>
  <c r="K211" i="8"/>
  <c r="K212" i="8"/>
  <c r="K213" i="8"/>
  <c r="K214" i="8"/>
  <c r="K216" i="8"/>
  <c r="K217" i="8"/>
  <c r="K219" i="8"/>
  <c r="K220" i="8"/>
  <c r="K222" i="8"/>
  <c r="K223" i="8"/>
  <c r="K225" i="8"/>
  <c r="K227" i="8"/>
  <c r="K228" i="8"/>
  <c r="K230" i="8"/>
  <c r="K231" i="8"/>
  <c r="K233" i="8"/>
  <c r="K234" i="8"/>
  <c r="K236" i="8"/>
  <c r="K237" i="8"/>
  <c r="K238" i="8"/>
  <c r="K239" i="8"/>
  <c r="K240" i="8"/>
  <c r="K242" i="8"/>
  <c r="K243" i="8"/>
  <c r="K244" i="8"/>
  <c r="K245" i="8"/>
  <c r="K246" i="8"/>
  <c r="K248" i="8"/>
  <c r="K249" i="8"/>
  <c r="K250" i="8"/>
  <c r="K251" i="8"/>
  <c r="K252" i="8"/>
  <c r="K254" i="8"/>
  <c r="K255" i="8"/>
  <c r="K256" i="8"/>
  <c r="K257" i="8"/>
  <c r="K258" i="8"/>
  <c r="K260" i="8"/>
  <c r="K261" i="8"/>
  <c r="K262" i="8"/>
  <c r="K263" i="8"/>
  <c r="K264" i="8"/>
  <c r="K266" i="8"/>
  <c r="K267" i="8"/>
  <c r="K268" i="8"/>
  <c r="K269" i="8"/>
  <c r="K270" i="8"/>
  <c r="K271" i="8"/>
  <c r="K273" i="8"/>
  <c r="K274" i="8"/>
  <c r="K275" i="8"/>
  <c r="K276" i="8"/>
  <c r="K277" i="8"/>
  <c r="K278" i="8"/>
  <c r="K279" i="8"/>
  <c r="K283" i="8"/>
  <c r="K282" i="8"/>
  <c r="K281" i="8"/>
  <c r="K284" i="8"/>
  <c r="K286" i="8"/>
  <c r="K285" i="8"/>
  <c r="K287" i="8"/>
  <c r="K289" i="8"/>
  <c r="K290" i="8"/>
  <c r="K291" i="8"/>
  <c r="K292" i="8"/>
  <c r="K293" i="8"/>
  <c r="K294" i="8"/>
  <c r="K295" i="8"/>
  <c r="K297" i="8"/>
  <c r="K298" i="8"/>
  <c r="K299" i="8"/>
  <c r="K300" i="8"/>
  <c r="K301" i="8"/>
  <c r="K303" i="8"/>
  <c r="K304" i="8"/>
  <c r="K305" i="8"/>
  <c r="K306" i="8"/>
  <c r="K307" i="8"/>
  <c r="K309" i="8"/>
  <c r="K310" i="8"/>
  <c r="K311" i="8"/>
  <c r="K312" i="8"/>
  <c r="K313" i="8"/>
  <c r="K315" i="8"/>
  <c r="K316" i="8"/>
  <c r="K317" i="8"/>
  <c r="K318" i="8"/>
  <c r="K319" i="8"/>
  <c r="K321" i="8"/>
  <c r="K322" i="8"/>
  <c r="K324" i="8"/>
  <c r="K325" i="8"/>
  <c r="K326" i="8"/>
  <c r="K328" i="8"/>
  <c r="K330" i="8"/>
  <c r="K332" i="8"/>
  <c r="K334" i="8"/>
  <c r="K336" i="8"/>
  <c r="K338" i="8"/>
  <c r="K340" i="8"/>
  <c r="K342" i="8"/>
  <c r="K344" i="8"/>
  <c r="K346" i="8"/>
  <c r="K348" i="8"/>
  <c r="K349" i="8"/>
  <c r="K351" i="8"/>
  <c r="K352" i="8"/>
  <c r="K353" i="8"/>
  <c r="K354" i="8"/>
  <c r="K355" i="8"/>
  <c r="K357" i="8"/>
  <c r="K358" i="8"/>
  <c r="K359" i="8"/>
  <c r="K360" i="8"/>
  <c r="K361" i="8"/>
  <c r="K363" i="8"/>
  <c r="K364" i="8"/>
  <c r="K365" i="8"/>
  <c r="K366" i="8"/>
  <c r="K367" i="8"/>
  <c r="K369" i="8"/>
  <c r="K370" i="8"/>
  <c r="K371" i="8"/>
  <c r="K372" i="8"/>
  <c r="K373" i="8"/>
  <c r="K375" i="8"/>
  <c r="K376" i="8"/>
  <c r="K377" i="8"/>
  <c r="K378" i="8"/>
  <c r="K379" i="8"/>
  <c r="K381" i="8"/>
  <c r="K382" i="8"/>
  <c r="K383" i="8"/>
  <c r="K384" i="8"/>
  <c r="K385" i="8"/>
  <c r="K386" i="8"/>
  <c r="K387" i="8"/>
  <c r="K389" i="8"/>
  <c r="K390" i="8"/>
  <c r="K391" i="8"/>
  <c r="K392" i="8"/>
  <c r="K393" i="8"/>
  <c r="K394" i="8"/>
  <c r="K395" i="8"/>
  <c r="K397" i="8"/>
  <c r="K398" i="8"/>
  <c r="K399" i="8"/>
  <c r="K400" i="8"/>
  <c r="K401" i="8"/>
  <c r="K402" i="8"/>
  <c r="K403" i="8"/>
  <c r="K405" i="8"/>
  <c r="K406" i="8"/>
  <c r="K407" i="8"/>
  <c r="K408" i="8"/>
  <c r="K409" i="8"/>
  <c r="K410" i="8"/>
  <c r="K411" i="8"/>
  <c r="K413" i="8"/>
  <c r="K415" i="8"/>
  <c r="K417" i="8"/>
  <c r="K419" i="8"/>
  <c r="K421" i="8"/>
  <c r="K422" i="8"/>
  <c r="K423" i="8"/>
  <c r="K425" i="8"/>
  <c r="K426" i="8"/>
  <c r="K427" i="8"/>
  <c r="K429" i="8"/>
  <c r="K430" i="8"/>
  <c r="K431" i="8"/>
  <c r="K433" i="8"/>
  <c r="K435" i="8"/>
  <c r="K437" i="8"/>
  <c r="K439" i="8"/>
  <c r="K441" i="8"/>
  <c r="K443" i="8"/>
  <c r="K445" i="8"/>
  <c r="K446" i="8"/>
  <c r="K447" i="8"/>
  <c r="K448" i="8"/>
  <c r="K449" i="8"/>
  <c r="K451" i="8"/>
  <c r="K452" i="8"/>
  <c r="K453" i="8"/>
  <c r="K454" i="8"/>
  <c r="K455" i="8"/>
  <c r="K457" i="8"/>
  <c r="K458" i="8"/>
  <c r="K459" i="8"/>
  <c r="K460" i="8"/>
  <c r="K461" i="8"/>
  <c r="K463" i="8"/>
  <c r="K464" i="8"/>
  <c r="K465" i="8"/>
  <c r="K466" i="8"/>
  <c r="K467" i="8"/>
  <c r="K469" i="8"/>
  <c r="K470" i="8"/>
  <c r="K471" i="8"/>
  <c r="K472" i="8"/>
  <c r="K473" i="8"/>
  <c r="K475" i="8"/>
  <c r="K476" i="8"/>
  <c r="K477" i="8"/>
  <c r="K478" i="8"/>
  <c r="K479" i="8"/>
  <c r="K481" i="8"/>
  <c r="K482" i="8"/>
  <c r="K484" i="8"/>
  <c r="K485" i="8"/>
  <c r="K487" i="8"/>
  <c r="K488" i="8"/>
  <c r="K490" i="8"/>
  <c r="K491" i="8"/>
  <c r="K493" i="8"/>
  <c r="K494" i="8"/>
  <c r="K496" i="8"/>
  <c r="K497" i="8"/>
  <c r="K499" i="8"/>
  <c r="K501" i="8"/>
  <c r="K503" i="8"/>
  <c r="K505" i="8"/>
  <c r="K507" i="8"/>
  <c r="K509" i="8"/>
  <c r="K510" i="8"/>
  <c r="K511" i="8"/>
  <c r="K512" i="8"/>
  <c r="K513" i="8"/>
  <c r="K514" i="8"/>
  <c r="K516" i="8"/>
  <c r="K517" i="8"/>
  <c r="K518" i="8"/>
  <c r="K519" i="8"/>
  <c r="K520" i="8"/>
  <c r="K521" i="8"/>
  <c r="K523" i="8"/>
  <c r="K525" i="8"/>
  <c r="K527" i="8"/>
  <c r="K528" i="8"/>
  <c r="K530" i="8"/>
  <c r="K531" i="8"/>
  <c r="K532" i="8"/>
  <c r="K534" i="8"/>
  <c r="K535" i="8"/>
  <c r="K536" i="8"/>
  <c r="K538" i="8"/>
  <c r="K539" i="8"/>
  <c r="K540" i="8"/>
  <c r="K541" i="8"/>
  <c r="K542" i="8"/>
  <c r="K544" i="8"/>
  <c r="K545" i="8"/>
  <c r="K546" i="8"/>
  <c r="K547" i="8"/>
  <c r="K548" i="8"/>
  <c r="K550" i="8"/>
  <c r="K551" i="8"/>
  <c r="K552" i="8"/>
  <c r="K553" i="8"/>
  <c r="K555" i="8"/>
  <c r="K556" i="8"/>
  <c r="K557" i="8"/>
  <c r="K558" i="8"/>
  <c r="K560" i="8"/>
  <c r="K561" i="8"/>
  <c r="K562" i="8"/>
  <c r="K563" i="8"/>
  <c r="K565" i="8"/>
  <c r="K566" i="8"/>
  <c r="K567" i="8"/>
  <c r="K568" i="8"/>
  <c r="K569" i="8"/>
  <c r="K571" i="8"/>
  <c r="K572" i="8"/>
  <c r="K573" i="8"/>
  <c r="K574" i="8"/>
  <c r="K575" i="8"/>
  <c r="K577" i="8"/>
  <c r="K578" i="8"/>
  <c r="K579" i="8"/>
  <c r="K581" i="8"/>
  <c r="K582" i="8"/>
  <c r="K583" i="8"/>
  <c r="K585" i="8"/>
  <c r="K586" i="8"/>
  <c r="K587" i="8"/>
  <c r="K589" i="8"/>
  <c r="K590" i="8"/>
  <c r="K591" i="8"/>
  <c r="K593" i="8"/>
  <c r="K594" i="8"/>
  <c r="K595" i="8"/>
  <c r="K596" i="8"/>
  <c r="K598" i="8"/>
  <c r="K599" i="8"/>
  <c r="K600" i="8"/>
  <c r="K601" i="8"/>
  <c r="K602" i="8"/>
  <c r="K604" i="8"/>
  <c r="K606" i="8"/>
  <c r="K607" i="8"/>
  <c r="K609" i="8"/>
  <c r="K611" i="8"/>
  <c r="K613" i="8"/>
  <c r="K614" i="8"/>
  <c r="K615" i="8"/>
  <c r="K617" i="8"/>
  <c r="K618" i="8"/>
  <c r="K619" i="8"/>
  <c r="K621" i="8"/>
  <c r="K622" i="8"/>
  <c r="K623" i="8"/>
  <c r="K625" i="8"/>
  <c r="K626" i="8"/>
  <c r="K627" i="8"/>
  <c r="K628" i="8"/>
  <c r="K629" i="8"/>
  <c r="K631" i="8"/>
  <c r="K632" i="8"/>
  <c r="K633" i="8"/>
  <c r="K634" i="8"/>
  <c r="K635" i="8"/>
  <c r="K637" i="8"/>
  <c r="K638" i="8"/>
  <c r="K639" i="8"/>
  <c r="K640" i="8"/>
  <c r="K641" i="8"/>
  <c r="K642" i="8"/>
  <c r="K644" i="8"/>
  <c r="K645" i="8"/>
  <c r="K646" i="8"/>
  <c r="K647" i="8"/>
  <c r="K648" i="8"/>
  <c r="K649" i="8"/>
  <c r="K651" i="8"/>
  <c r="K652" i="8"/>
  <c r="K653" i="8"/>
  <c r="K654" i="8"/>
  <c r="K655" i="8"/>
  <c r="K656" i="8"/>
  <c r="K657" i="8"/>
  <c r="K658" i="8"/>
  <c r="K660" i="8"/>
  <c r="K661" i="8"/>
  <c r="K662" i="8"/>
  <c r="K663" i="8"/>
  <c r="K664" i="8"/>
  <c r="K665" i="8"/>
  <c r="K666" i="8"/>
  <c r="K667" i="8"/>
  <c r="K669" i="8"/>
  <c r="K670" i="8"/>
  <c r="K671" i="8"/>
  <c r="K672" i="8"/>
  <c r="K673" i="8"/>
  <c r="K674" i="8"/>
  <c r="K675" i="8"/>
  <c r="K677" i="8"/>
  <c r="K678" i="8"/>
  <c r="K679" i="8"/>
  <c r="K680" i="8"/>
  <c r="K681" i="8"/>
  <c r="K682" i="8"/>
  <c r="K683" i="8"/>
  <c r="K685" i="8"/>
  <c r="K686" i="8"/>
  <c r="K687" i="8"/>
  <c r="K688" i="8"/>
  <c r="K689" i="8"/>
  <c r="K691" i="8"/>
  <c r="K692" i="8"/>
  <c r="K693" i="8"/>
  <c r="K694" i="8"/>
  <c r="K695" i="8"/>
  <c r="K697" i="8"/>
  <c r="K698" i="8"/>
  <c r="K699" i="8"/>
  <c r="K700" i="8"/>
  <c r="K702" i="8"/>
  <c r="K703" i="8"/>
  <c r="K704" i="8"/>
  <c r="K705" i="8"/>
  <c r="K707" i="8"/>
  <c r="K708" i="8"/>
  <c r="K709" i="8"/>
  <c r="K710" i="8"/>
  <c r="K712" i="8"/>
  <c r="K713" i="8"/>
  <c r="K714" i="8"/>
  <c r="K715" i="8"/>
  <c r="K716" i="8"/>
  <c r="K718" i="8"/>
  <c r="K719" i="8"/>
  <c r="K720" i="8"/>
  <c r="K721" i="8"/>
  <c r="K722" i="8"/>
  <c r="K724" i="8"/>
  <c r="K725" i="8"/>
  <c r="K726" i="8"/>
  <c r="K727" i="8"/>
  <c r="K728" i="8"/>
  <c r="K730" i="8"/>
  <c r="K731" i="8"/>
  <c r="K732" i="8"/>
  <c r="K734" i="8"/>
  <c r="K735" i="8"/>
  <c r="K736" i="8"/>
  <c r="K738" i="8"/>
  <c r="K739" i="8"/>
  <c r="K740" i="8"/>
  <c r="K742" i="8"/>
  <c r="K743" i="8"/>
  <c r="K744" i="8"/>
  <c r="K746" i="8"/>
  <c r="K747" i="8"/>
  <c r="K748" i="8"/>
  <c r="K750" i="8"/>
  <c r="K751" i="8"/>
  <c r="K752" i="8"/>
  <c r="K754" i="8"/>
  <c r="K755" i="8"/>
  <c r="K756" i="8"/>
  <c r="K758" i="8"/>
  <c r="K759" i="8"/>
  <c r="K760" i="8"/>
  <c r="K762" i="8"/>
  <c r="K763" i="8"/>
  <c r="K764" i="8"/>
  <c r="K766" i="8"/>
  <c r="K767" i="8"/>
  <c r="K768" i="8"/>
  <c r="K770" i="8"/>
  <c r="K771" i="8"/>
  <c r="K772" i="8"/>
  <c r="K774" i="8"/>
  <c r="K775" i="8"/>
  <c r="K776" i="8"/>
  <c r="K778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8" i="8"/>
  <c r="K860" i="8"/>
  <c r="K862" i="8"/>
  <c r="K864" i="8"/>
  <c r="K865" i="8"/>
  <c r="K867" i="8"/>
  <c r="K868" i="8"/>
  <c r="K869" i="8"/>
  <c r="K871" i="8"/>
  <c r="K872" i="8"/>
  <c r="K874" i="8"/>
  <c r="K876" i="8"/>
  <c r="K877" i="8"/>
  <c r="K878" i="8"/>
  <c r="K879" i="8"/>
  <c r="K880" i="8"/>
  <c r="K882" i="8"/>
  <c r="K884" i="8"/>
  <c r="K886" i="8"/>
  <c r="K888" i="8"/>
  <c r="K889" i="8"/>
  <c r="K890" i="8"/>
  <c r="K891" i="8"/>
  <c r="K893" i="8"/>
  <c r="K894" i="8"/>
  <c r="K895" i="8"/>
  <c r="K896" i="8"/>
  <c r="K897" i="8"/>
  <c r="K898" i="8"/>
  <c r="K900" i="8"/>
  <c r="K901" i="8"/>
  <c r="K902" i="8"/>
  <c r="K904" i="8"/>
  <c r="K905" i="8"/>
  <c r="K906" i="8"/>
  <c r="K908" i="8"/>
  <c r="K910" i="8"/>
  <c r="K912" i="8"/>
  <c r="K914" i="8"/>
  <c r="K916" i="8"/>
  <c r="K918" i="8"/>
  <c r="K920" i="8"/>
  <c r="K921" i="8"/>
  <c r="K922" i="8"/>
  <c r="K923" i="8"/>
  <c r="K925" i="8"/>
  <c r="K926" i="8"/>
  <c r="K927" i="8"/>
  <c r="K928" i="8"/>
  <c r="K930" i="8"/>
  <c r="K931" i="8"/>
  <c r="K932" i="8"/>
  <c r="K933" i="8"/>
  <c r="K935" i="8"/>
  <c r="K936" i="8"/>
  <c r="K937" i="8"/>
  <c r="K938" i="8"/>
  <c r="K940" i="8"/>
  <c r="K941" i="8"/>
  <c r="K942" i="8"/>
  <c r="K943" i="8"/>
  <c r="K945" i="8"/>
  <c r="K946" i="8"/>
  <c r="K947" i="8"/>
  <c r="K948" i="8"/>
  <c r="K950" i="8"/>
  <c r="K951" i="8"/>
  <c r="K952" i="8"/>
  <c r="K953" i="8"/>
  <c r="K955" i="8"/>
  <c r="K956" i="8"/>
  <c r="K957" i="8"/>
  <c r="K958" i="8"/>
  <c r="K960" i="8"/>
  <c r="K961" i="8"/>
  <c r="K962" i="8"/>
  <c r="K963" i="8"/>
  <c r="K965" i="8"/>
  <c r="K966" i="8"/>
  <c r="K967" i="8"/>
  <c r="K968" i="8"/>
  <c r="K970" i="8"/>
  <c r="K971" i="8"/>
  <c r="K972" i="8"/>
  <c r="K973" i="8"/>
  <c r="K975" i="8"/>
  <c r="K976" i="8"/>
  <c r="K977" i="8"/>
  <c r="K978" i="8"/>
  <c r="K979" i="8"/>
  <c r="K980" i="8"/>
  <c r="K982" i="8"/>
  <c r="K983" i="8"/>
  <c r="K984" i="8"/>
  <c r="K985" i="8"/>
  <c r="K986" i="8"/>
  <c r="K987" i="8"/>
  <c r="K989" i="8"/>
  <c r="K990" i="8"/>
  <c r="K991" i="8"/>
  <c r="K992" i="8"/>
  <c r="K993" i="8"/>
  <c r="K994" i="8"/>
  <c r="K996" i="8"/>
  <c r="K997" i="8"/>
  <c r="K998" i="8"/>
  <c r="K999" i="8"/>
  <c r="K1001" i="8"/>
  <c r="K1002" i="8"/>
  <c r="K1003" i="8"/>
  <c r="K1004" i="8"/>
  <c r="K1006" i="8"/>
  <c r="K1007" i="8"/>
  <c r="K1008" i="8"/>
  <c r="K1009" i="8"/>
  <c r="K1011" i="8"/>
  <c r="K1012" i="8"/>
  <c r="K1013" i="8"/>
  <c r="K1014" i="8"/>
  <c r="K1016" i="8"/>
  <c r="K1017" i="8"/>
  <c r="K1018" i="8"/>
  <c r="K1019" i="8"/>
  <c r="K1021" i="8"/>
  <c r="K1022" i="8"/>
  <c r="K1023" i="8"/>
  <c r="K1024" i="8"/>
  <c r="K1026" i="8"/>
  <c r="K1027" i="8"/>
  <c r="K1028" i="8"/>
  <c r="K1029" i="8"/>
  <c r="K1031" i="8"/>
  <c r="K1032" i="8"/>
  <c r="K1033" i="8"/>
  <c r="K1034" i="8"/>
  <c r="K1036" i="8"/>
  <c r="K1037" i="8"/>
  <c r="K1038" i="8"/>
  <c r="K1039" i="8"/>
  <c r="K1041" i="8"/>
  <c r="K1042" i="8"/>
  <c r="K1043" i="8"/>
  <c r="K1044" i="8"/>
  <c r="K1046" i="8"/>
  <c r="K1047" i="8"/>
  <c r="K1048" i="8"/>
  <c r="K1049" i="8"/>
  <c r="K1051" i="8"/>
  <c r="K1052" i="8"/>
  <c r="K1053" i="8"/>
  <c r="K1054" i="8"/>
  <c r="K1056" i="8"/>
  <c r="K1057" i="8"/>
  <c r="K1058" i="8"/>
  <c r="K1059" i="8"/>
  <c r="K1061" i="8"/>
  <c r="K1062" i="8"/>
  <c r="K1063" i="8"/>
  <c r="K1064" i="8"/>
  <c r="K1066" i="8"/>
  <c r="K1067" i="8"/>
  <c r="K1068" i="8"/>
  <c r="K1069" i="8"/>
  <c r="K1071" i="8"/>
  <c r="K1072" i="8"/>
  <c r="K1073" i="8"/>
  <c r="K1074" i="8"/>
  <c r="K1076" i="8"/>
  <c r="K1077" i="8"/>
  <c r="K1078" i="8"/>
  <c r="K1079" i="8"/>
  <c r="K1081" i="8"/>
  <c r="K1082" i="8"/>
  <c r="K1083" i="8"/>
  <c r="K1084" i="8"/>
  <c r="K1086" i="8"/>
  <c r="K1087" i="8"/>
  <c r="K1088" i="8"/>
  <c r="K1089" i="8"/>
  <c r="K1091" i="8"/>
  <c r="K1092" i="8"/>
  <c r="K1093" i="8"/>
  <c r="K1094" i="8"/>
  <c r="K1096" i="8"/>
  <c r="K1097" i="8"/>
  <c r="K1098" i="8"/>
  <c r="K1099" i="8"/>
  <c r="K1101" i="8"/>
  <c r="K1102" i="8"/>
  <c r="K1103" i="8"/>
  <c r="K1104" i="8"/>
  <c r="K1106" i="8"/>
  <c r="K1107" i="8"/>
  <c r="K1108" i="8"/>
  <c r="K1109" i="8"/>
  <c r="K1111" i="8"/>
  <c r="K1112" i="8"/>
  <c r="K1113" i="8"/>
  <c r="K1115" i="8"/>
  <c r="K1116" i="8"/>
  <c r="K1117" i="8"/>
  <c r="K1118" i="8"/>
  <c r="K1120" i="8"/>
  <c r="K1121" i="8"/>
  <c r="K1122" i="8"/>
  <c r="K1123" i="8"/>
  <c r="K1125" i="8"/>
  <c r="K1126" i="8"/>
  <c r="K1127" i="8"/>
  <c r="K1129" i="8"/>
  <c r="K1130" i="8"/>
  <c r="K1131" i="8"/>
  <c r="K1132" i="8"/>
  <c r="K1133" i="8"/>
  <c r="K1134" i="8"/>
  <c r="K1135" i="8"/>
  <c r="K1136" i="8"/>
  <c r="K1137" i="8"/>
  <c r="K1138" i="8"/>
  <c r="K1139" i="8"/>
  <c r="K1140" i="8"/>
  <c r="K1142" i="8"/>
  <c r="K1143" i="8"/>
  <c r="K1144" i="8"/>
  <c r="K1145" i="8"/>
  <c r="K1147" i="8"/>
  <c r="K1148" i="8"/>
  <c r="K1149" i="8"/>
  <c r="K1150" i="8"/>
  <c r="K1152" i="8"/>
  <c r="K1153" i="8"/>
  <c r="K1154" i="8"/>
  <c r="K1155" i="8"/>
  <c r="K1157" i="8"/>
  <c r="K1158" i="8"/>
  <c r="K1159" i="8"/>
  <c r="K1160" i="8"/>
  <c r="K1162" i="8"/>
  <c r="K1163" i="8"/>
  <c r="K1164" i="8"/>
  <c r="K1165" i="8"/>
  <c r="K1167" i="8"/>
  <c r="K1168" i="8"/>
  <c r="K1169" i="8"/>
  <c r="K1170" i="8"/>
  <c r="K1172" i="8"/>
  <c r="K1173" i="8"/>
  <c r="K1174" i="8"/>
  <c r="K1175" i="8"/>
  <c r="K1177" i="8"/>
  <c r="K1178" i="8"/>
  <c r="K1179" i="8"/>
  <c r="K1180" i="8"/>
  <c r="K1182" i="8"/>
  <c r="K1183" i="8"/>
  <c r="K1184" i="8"/>
  <c r="K1185" i="8"/>
  <c r="K1187" i="8"/>
  <c r="K1188" i="8"/>
  <c r="K1189" i="8"/>
  <c r="K1190" i="8"/>
  <c r="K1192" i="8"/>
  <c r="K1193" i="8"/>
  <c r="K1194" i="8"/>
  <c r="K1195" i="8"/>
  <c r="K1197" i="8"/>
  <c r="K1198" i="8"/>
  <c r="K1199" i="8"/>
  <c r="K1200" i="8"/>
  <c r="K1202" i="8"/>
  <c r="K1203" i="8"/>
  <c r="K1204" i="8"/>
  <c r="K1205" i="8"/>
  <c r="K1207" i="8"/>
  <c r="K1208" i="8"/>
  <c r="K1209" i="8"/>
  <c r="K1210" i="8"/>
  <c r="K1211" i="8"/>
  <c r="K1213" i="8"/>
  <c r="K1214" i="8"/>
  <c r="K1215" i="8"/>
  <c r="K1216" i="8"/>
  <c r="K1217" i="8"/>
  <c r="K1219" i="8"/>
  <c r="K1220" i="8"/>
  <c r="K1221" i="8"/>
  <c r="K1222" i="8"/>
  <c r="K1223" i="8"/>
  <c r="K1225" i="8"/>
  <c r="K1226" i="8"/>
  <c r="K1227" i="8"/>
  <c r="K1228" i="8"/>
  <c r="K1229" i="8"/>
  <c r="K1231" i="8"/>
  <c r="K1233" i="8"/>
  <c r="K1235" i="8"/>
  <c r="K1237" i="8"/>
  <c r="K1239" i="8"/>
  <c r="K1241" i="8"/>
  <c r="K1243" i="8"/>
  <c r="K1245" i="8"/>
  <c r="K1247" i="8"/>
  <c r="K1249" i="8"/>
  <c r="K1251" i="8"/>
  <c r="K1253" i="8"/>
  <c r="K1255" i="8"/>
  <c r="K1257" i="8"/>
  <c r="K1259" i="8"/>
  <c r="K1261" i="8"/>
  <c r="K1263" i="8"/>
  <c r="K1265" i="8"/>
  <c r="K1267" i="8"/>
  <c r="K1269" i="8"/>
  <c r="K1271" i="8"/>
  <c r="K1273" i="8"/>
  <c r="K1275" i="8"/>
  <c r="K1276" i="8"/>
  <c r="K1277" i="8"/>
  <c r="K1279" i="8"/>
  <c r="K1280" i="8"/>
  <c r="K1281" i="8"/>
  <c r="K1283" i="8"/>
  <c r="K1284" i="8"/>
  <c r="K1286" i="8"/>
  <c r="K1287" i="8"/>
  <c r="K1288" i="8"/>
  <c r="K1289" i="8"/>
  <c r="K1290" i="8"/>
  <c r="K1292" i="8"/>
  <c r="K1293" i="8"/>
  <c r="K1294" i="8"/>
  <c r="K1295" i="8"/>
  <c r="K1296" i="8"/>
  <c r="K1298" i="8"/>
  <c r="K1300" i="8"/>
  <c r="K1301" i="8"/>
  <c r="K1302" i="8"/>
  <c r="K1304" i="8"/>
  <c r="K1305" i="8"/>
  <c r="K1307" i="8"/>
  <c r="K1308" i="8"/>
  <c r="K1309" i="8"/>
  <c r="K1311" i="8"/>
  <c r="K1312" i="8"/>
  <c r="K1313" i="8"/>
  <c r="K1314" i="8"/>
  <c r="K1316" i="8"/>
  <c r="K1318" i="8"/>
  <c r="K1319" i="8"/>
  <c r="K1321" i="8"/>
  <c r="K1322" i="8"/>
  <c r="K1323" i="8"/>
  <c r="K1324" i="8"/>
  <c r="K1325" i="8"/>
  <c r="K1327" i="8"/>
  <c r="K1328" i="8"/>
  <c r="K1329" i="8"/>
  <c r="K1330" i="8"/>
  <c r="K1332" i="8"/>
  <c r="K1334" i="8"/>
  <c r="K1336" i="8"/>
  <c r="K1338" i="8"/>
  <c r="K1340" i="8"/>
  <c r="K1342" i="8"/>
  <c r="K1344" i="8"/>
  <c r="K1346" i="8"/>
  <c r="K1348" i="8"/>
  <c r="K1350" i="8"/>
  <c r="K1351" i="8"/>
  <c r="K1352" i="8"/>
  <c r="K1354" i="8"/>
  <c r="K1355" i="8"/>
  <c r="K1357" i="8"/>
  <c r="K1358" i="8"/>
  <c r="K1359" i="8"/>
  <c r="K1361" i="8"/>
  <c r="K1362" i="8"/>
  <c r="K1364" i="8"/>
  <c r="K1365" i="8"/>
  <c r="K1367" i="8"/>
  <c r="K1368" i="8"/>
  <c r="K1369" i="8"/>
  <c r="K1371" i="8"/>
  <c r="K1372" i="8"/>
  <c r="K1374" i="8"/>
  <c r="K1375" i="8"/>
  <c r="K1377" i="8"/>
  <c r="K1378" i="8"/>
  <c r="K1380" i="8"/>
  <c r="K1382" i="8"/>
  <c r="K1384" i="8"/>
  <c r="K1386" i="8"/>
  <c r="K1388" i="8"/>
  <c r="K1390" i="8"/>
  <c r="K1392" i="8"/>
  <c r="K1394" i="8"/>
  <c r="K1396" i="8"/>
  <c r="K1398" i="8"/>
  <c r="K1400" i="8"/>
  <c r="K1401" i="8"/>
  <c r="K1403" i="8"/>
  <c r="K1404" i="8"/>
  <c r="K1405" i="8"/>
  <c r="K1406" i="8"/>
  <c r="K1408" i="8"/>
  <c r="K1409" i="8"/>
  <c r="K1410" i="8"/>
  <c r="K1411" i="8"/>
  <c r="K1413" i="8"/>
  <c r="K1414" i="8"/>
  <c r="K1415" i="8"/>
  <c r="K1416" i="8"/>
  <c r="K1417" i="8"/>
  <c r="K1419" i="8"/>
  <c r="K1420" i="8"/>
  <c r="K1421" i="8"/>
  <c r="K1422" i="8"/>
  <c r="K1423" i="8"/>
  <c r="K1425" i="8"/>
  <c r="K1426" i="8"/>
  <c r="K1427" i="8"/>
  <c r="K1428" i="8"/>
  <c r="K1429" i="8"/>
  <c r="K1431" i="8"/>
  <c r="K1432" i="8"/>
  <c r="K1433" i="8"/>
  <c r="K1434" i="8"/>
  <c r="K1435" i="8"/>
  <c r="K1437" i="8"/>
  <c r="K1438" i="8"/>
  <c r="K1439" i="8"/>
  <c r="K1440" i="8"/>
  <c r="K1442" i="8"/>
  <c r="K1443" i="8"/>
  <c r="K1444" i="8"/>
  <c r="K1445" i="8"/>
  <c r="K1447" i="8"/>
  <c r="K1448" i="8"/>
  <c r="K1449" i="8"/>
  <c r="K1450" i="8"/>
  <c r="K1451" i="8"/>
  <c r="K1453" i="8"/>
  <c r="K1454" i="8"/>
  <c r="K1455" i="8"/>
  <c r="K1456" i="8"/>
  <c r="K1457" i="8"/>
  <c r="K1459" i="8"/>
  <c r="K1460" i="8"/>
  <c r="K1461" i="8"/>
  <c r="K1462" i="8"/>
  <c r="K1463" i="8"/>
  <c r="K1465" i="8"/>
  <c r="K1466" i="8"/>
  <c r="K1467" i="8"/>
  <c r="K1468" i="8"/>
  <c r="K1469" i="8"/>
  <c r="K1471" i="8"/>
  <c r="K1473" i="8"/>
  <c r="K1475" i="8"/>
  <c r="K1476" i="8"/>
  <c r="K1477" i="8"/>
  <c r="K1478" i="8"/>
  <c r="K1480" i="8"/>
  <c r="K1481" i="8"/>
  <c r="K1482" i="8"/>
  <c r="K1483" i="8"/>
  <c r="K1485" i="8"/>
  <c r="K1486" i="8"/>
  <c r="K1487" i="8"/>
  <c r="K1489" i="8"/>
  <c r="K1490" i="8"/>
  <c r="K1491" i="8"/>
  <c r="K1492" i="8"/>
  <c r="K1493" i="8"/>
  <c r="K1494" i="8"/>
  <c r="K1495" i="8"/>
  <c r="K1497" i="8"/>
  <c r="K1498" i="8"/>
  <c r="K1499" i="8"/>
  <c r="K1500" i="8"/>
  <c r="K1501" i="8"/>
  <c r="K1502" i="8"/>
  <c r="K1503" i="8"/>
  <c r="K1505" i="8"/>
  <c r="K1506" i="8"/>
  <c r="K1507" i="8"/>
  <c r="K1508" i="8"/>
  <c r="K1509" i="8"/>
  <c r="K1510" i="8"/>
  <c r="K1511" i="8"/>
  <c r="K1512" i="8"/>
  <c r="K1514" i="8"/>
  <c r="K1515" i="8"/>
  <c r="K1516" i="8"/>
  <c r="K1517" i="8"/>
  <c r="K1518" i="8"/>
  <c r="K1519" i="8"/>
  <c r="K1520" i="8"/>
  <c r="K1521" i="8"/>
  <c r="K1522" i="8"/>
  <c r="K1523" i="8"/>
  <c r="K1524" i="8"/>
  <c r="K1526" i="8"/>
  <c r="K1527" i="8"/>
  <c r="K1528" i="8"/>
  <c r="K1529" i="8"/>
  <c r="K1530" i="8"/>
  <c r="K1532" i="8"/>
  <c r="K1533" i="8"/>
  <c r="K1534" i="8"/>
  <c r="K1535" i="8"/>
  <c r="K1536" i="8"/>
  <c r="K1538" i="8"/>
  <c r="K1539" i="8"/>
  <c r="K1540" i="8"/>
  <c r="K1541" i="8"/>
  <c r="K1543" i="8"/>
  <c r="K1544" i="8"/>
  <c r="K1545" i="8"/>
  <c r="K1546" i="8"/>
  <c r="K1548" i="8"/>
  <c r="K1549" i="8"/>
  <c r="K1550" i="8"/>
  <c r="K1551" i="8"/>
  <c r="K1553" i="8"/>
  <c r="K1554" i="8"/>
  <c r="K1555" i="8"/>
  <c r="K1556" i="8"/>
  <c r="K1558" i="8"/>
  <c r="K1559" i="8"/>
  <c r="K1560" i="8"/>
  <c r="K1561" i="8"/>
  <c r="K1563" i="8"/>
  <c r="K1564" i="8"/>
  <c r="K1565" i="8"/>
  <c r="K1566" i="8"/>
  <c r="K1568" i="8"/>
  <c r="K1569" i="8"/>
  <c r="K1570" i="8"/>
  <c r="K1571" i="8"/>
  <c r="K1573" i="8"/>
  <c r="K1574" i="8"/>
  <c r="K1575" i="8"/>
  <c r="K1576" i="8"/>
  <c r="K1578" i="8"/>
  <c r="K1579" i="8"/>
  <c r="K1580" i="8"/>
  <c r="K1581" i="8"/>
  <c r="K1583" i="8"/>
  <c r="K1585" i="8"/>
  <c r="K1586" i="8"/>
  <c r="K1587" i="8"/>
  <c r="K1588" i="8"/>
  <c r="K1590" i="8"/>
  <c r="K1591" i="8"/>
  <c r="K1592" i="8"/>
  <c r="K1593" i="8"/>
  <c r="K1594" i="8"/>
  <c r="K1595" i="8"/>
  <c r="K1597" i="8"/>
  <c r="K1598" i="8"/>
  <c r="K1599" i="8"/>
  <c r="K1600" i="8"/>
  <c r="K1602" i="8"/>
  <c r="K1603" i="8"/>
  <c r="K1604" i="8"/>
  <c r="K1605" i="8"/>
  <c r="K1607" i="8"/>
  <c r="K1608" i="8"/>
  <c r="K1609" i="8"/>
  <c r="K1610" i="8"/>
  <c r="K1612" i="8"/>
  <c r="K1613" i="8"/>
  <c r="K1614" i="8"/>
  <c r="K1615" i="8"/>
  <c r="K1617" i="8"/>
  <c r="K1618" i="8"/>
  <c r="K1619" i="8"/>
  <c r="K1620" i="8"/>
  <c r="K1622" i="8"/>
  <c r="K1623" i="8"/>
  <c r="K1624" i="8"/>
  <c r="K1625" i="8"/>
  <c r="K1627" i="8"/>
  <c r="K1628" i="8"/>
  <c r="K1629" i="8"/>
  <c r="K1630" i="8"/>
  <c r="K1632" i="8"/>
  <c r="K1633" i="8"/>
  <c r="K1634" i="8"/>
  <c r="K1635" i="8"/>
  <c r="K1637" i="8"/>
  <c r="K1638" i="8"/>
  <c r="K1639" i="8"/>
  <c r="K1640" i="8"/>
  <c r="K1642" i="8"/>
  <c r="K1643" i="8"/>
  <c r="K1644" i="8"/>
  <c r="K1645" i="8"/>
  <c r="K1647" i="8"/>
  <c r="K1648" i="8"/>
  <c r="K1650" i="8"/>
  <c r="K1651" i="8"/>
  <c r="K1652" i="8"/>
  <c r="K1654" i="8"/>
  <c r="K1656" i="8"/>
  <c r="K1658" i="8"/>
  <c r="K1659" i="8"/>
  <c r="K1661" i="8"/>
  <c r="K1662" i="8"/>
  <c r="K1664" i="8"/>
  <c r="K1665" i="8"/>
  <c r="K1667" i="8"/>
  <c r="K1668" i="8"/>
  <c r="K1670" i="8"/>
  <c r="K1672" i="8"/>
  <c r="K1673" i="8"/>
  <c r="K1675" i="8"/>
  <c r="K1676" i="8"/>
  <c r="K1678" i="8"/>
  <c r="K1679" i="8"/>
  <c r="K1681" i="8"/>
  <c r="K1682" i="8"/>
  <c r="K1684" i="8"/>
  <c r="K1686" i="8"/>
  <c r="K1688" i="8"/>
  <c r="K1690" i="8"/>
  <c r="K1692" i="8"/>
  <c r="K1694" i="8"/>
  <c r="K1696" i="8"/>
  <c r="K1698" i="8"/>
  <c r="K1700" i="8"/>
  <c r="K1701" i="8"/>
  <c r="K1702" i="8"/>
  <c r="K1704" i="8"/>
  <c r="K1705" i="8"/>
  <c r="K1706" i="8"/>
  <c r="K1708" i="8"/>
  <c r="K1709" i="8"/>
  <c r="K1710" i="8"/>
  <c r="K1712" i="8"/>
  <c r="K1713" i="8"/>
  <c r="K1715" i="8"/>
  <c r="K1716" i="8"/>
  <c r="K1718" i="8"/>
  <c r="K1719" i="8"/>
  <c r="K1720" i="8"/>
  <c r="K1722" i="8"/>
  <c r="K1723" i="8"/>
  <c r="K1724" i="8"/>
  <c r="K1726" i="8"/>
  <c r="K1727" i="8"/>
  <c r="K1728" i="8"/>
  <c r="K1730" i="8"/>
  <c r="K1731" i="8"/>
  <c r="K1732" i="8"/>
  <c r="K1734" i="8"/>
  <c r="K1735" i="8"/>
  <c r="K1736" i="8"/>
  <c r="K1738" i="8"/>
  <c r="K1739" i="8"/>
  <c r="K1740" i="8"/>
  <c r="K1742" i="8"/>
  <c r="K1743" i="8"/>
  <c r="K1744" i="8"/>
  <c r="K1746" i="8"/>
  <c r="K1747" i="8"/>
  <c r="K1749" i="8"/>
  <c r="K1750" i="8"/>
  <c r="K1752" i="8"/>
  <c r="K1753" i="8"/>
  <c r="K1755" i="8"/>
  <c r="K1756" i="8"/>
  <c r="K1757" i="8"/>
  <c r="K1758" i="8"/>
  <c r="K1760" i="8"/>
  <c r="K1761" i="8"/>
  <c r="K1762" i="8"/>
  <c r="K1763" i="8"/>
  <c r="K1765" i="8"/>
  <c r="K1766" i="8"/>
  <c r="K1767" i="8"/>
  <c r="K1768" i="8"/>
  <c r="K1770" i="8"/>
  <c r="K1771" i="8"/>
  <c r="K1772" i="8"/>
  <c r="K1773" i="8"/>
  <c r="K1775" i="8"/>
  <c r="K1776" i="8"/>
  <c r="K1777" i="8"/>
  <c r="K1778" i="8"/>
  <c r="K1780" i="8"/>
  <c r="K1781" i="8"/>
  <c r="K1782" i="8"/>
  <c r="K1783" i="8"/>
  <c r="K1785" i="8"/>
  <c r="K1786" i="8"/>
  <c r="K1787" i="8"/>
  <c r="K1788" i="8"/>
  <c r="K1790" i="8"/>
  <c r="K1791" i="8"/>
  <c r="K1792" i="8"/>
  <c r="K1793" i="8"/>
  <c r="K1794" i="8"/>
  <c r="K1795" i="8"/>
  <c r="K1797" i="8"/>
  <c r="K1798" i="8"/>
  <c r="K1799" i="8"/>
  <c r="K1800" i="8"/>
  <c r="K1801" i="8"/>
  <c r="K1802" i="8"/>
  <c r="K1803" i="8"/>
  <c r="K1804" i="8"/>
  <c r="K1806" i="8"/>
  <c r="K1807" i="8"/>
  <c r="K1808" i="8"/>
  <c r="K1809" i="8"/>
  <c r="K1810" i="8"/>
  <c r="K1811" i="8"/>
  <c r="K1812" i="8"/>
  <c r="K1813" i="8"/>
  <c r="K1815" i="8"/>
  <c r="K1816" i="8"/>
  <c r="K1817" i="8"/>
  <c r="K1818" i="8"/>
  <c r="K1820" i="8"/>
  <c r="K1821" i="8"/>
  <c r="K1822" i="8"/>
  <c r="K1823" i="8"/>
  <c r="K1825" i="8"/>
  <c r="K1826" i="8"/>
  <c r="K1827" i="8"/>
  <c r="K1828" i="8"/>
  <c r="K1830" i="8"/>
  <c r="K1831" i="8"/>
  <c r="K1832" i="8"/>
  <c r="K1833" i="8"/>
  <c r="K1835" i="8"/>
  <c r="K1836" i="8"/>
  <c r="K1837" i="8"/>
  <c r="K1838" i="8"/>
  <c r="K1840" i="8"/>
  <c r="K1841" i="8"/>
  <c r="K1842" i="8"/>
  <c r="K1843" i="8"/>
  <c r="K1845" i="8"/>
  <c r="K1846" i="8"/>
  <c r="K1847" i="8"/>
  <c r="K1848" i="8"/>
  <c r="K1850" i="8"/>
  <c r="K1851" i="8"/>
  <c r="K1852" i="8"/>
  <c r="K1853" i="8"/>
  <c r="K1855" i="8"/>
  <c r="K1856" i="8"/>
  <c r="K1857" i="8"/>
  <c r="K1858" i="8"/>
  <c r="K1860" i="8"/>
  <c r="K1861" i="8"/>
  <c r="K1862" i="8"/>
  <c r="K1863" i="8"/>
  <c r="K1865" i="8"/>
  <c r="K1866" i="8"/>
  <c r="K1867" i="8"/>
  <c r="K1868" i="8"/>
  <c r="K1869" i="8"/>
  <c r="K1870" i="8"/>
  <c r="K1872" i="8"/>
  <c r="K1873" i="8"/>
  <c r="K1874" i="8"/>
  <c r="K1875" i="8"/>
  <c r="K1876" i="8"/>
  <c r="K1877" i="8"/>
  <c r="K1879" i="8"/>
  <c r="K1880" i="8"/>
  <c r="K1881" i="8"/>
  <c r="K1882" i="8"/>
  <c r="K1883" i="8"/>
  <c r="K1884" i="8"/>
  <c r="K1886" i="8"/>
  <c r="K1887" i="8"/>
  <c r="K1888" i="8"/>
  <c r="K1889" i="8"/>
  <c r="K1890" i="8"/>
  <c r="K1891" i="8"/>
  <c r="K1893" i="8"/>
  <c r="K1894" i="8"/>
  <c r="K1895" i="8"/>
  <c r="K1896" i="8"/>
  <c r="K1897" i="8"/>
  <c r="K1898" i="8"/>
  <c r="K1900" i="8"/>
  <c r="K1901" i="8"/>
  <c r="K1902" i="8"/>
  <c r="K1903" i="8"/>
  <c r="K1905" i="8"/>
  <c r="K1906" i="8"/>
  <c r="K1907" i="8"/>
  <c r="K1908" i="8"/>
  <c r="K1910" i="8"/>
  <c r="K1911" i="8"/>
  <c r="K1912" i="8"/>
  <c r="K1913" i="8"/>
  <c r="K1915" i="8"/>
  <c r="K1916" i="8"/>
  <c r="K1917" i="8"/>
  <c r="K1918" i="8"/>
  <c r="K1920" i="8"/>
  <c r="K1921" i="8"/>
  <c r="K1922" i="8"/>
  <c r="K1923" i="8"/>
  <c r="K1925" i="8"/>
  <c r="K1926" i="8"/>
  <c r="K1927" i="8"/>
  <c r="K1928" i="8"/>
  <c r="K1930" i="8"/>
  <c r="K1931" i="8"/>
  <c r="K1932" i="8"/>
  <c r="K1933" i="8"/>
  <c r="K1935" i="8"/>
  <c r="K1936" i="8"/>
  <c r="K1937" i="8"/>
  <c r="K1938" i="8"/>
  <c r="K1939" i="8"/>
  <c r="K1940" i="8"/>
  <c r="K1941" i="8"/>
  <c r="K1942" i="8"/>
  <c r="K1944" i="8"/>
  <c r="K1945" i="8"/>
  <c r="K1946" i="8"/>
  <c r="K1947" i="8"/>
  <c r="K1948" i="8"/>
  <c r="K1949" i="8"/>
  <c r="K1951" i="8"/>
  <c r="K1952" i="8"/>
  <c r="K1953" i="8"/>
  <c r="K1954" i="8"/>
  <c r="K1955" i="8"/>
  <c r="K1956" i="8"/>
  <c r="K1958" i="8"/>
  <c r="K1959" i="8"/>
  <c r="K1960" i="8"/>
  <c r="K1961" i="8"/>
  <c r="K1962" i="8"/>
  <c r="K1963" i="8"/>
  <c r="K1965" i="8"/>
  <c r="K1966" i="8"/>
  <c r="K1967" i="8"/>
  <c r="K1968" i="8"/>
  <c r="K1969" i="8"/>
  <c r="K1970" i="8"/>
  <c r="K1972" i="8"/>
  <c r="K1973" i="8"/>
  <c r="K1974" i="8"/>
  <c r="K1975" i="8"/>
  <c r="K1976" i="8"/>
  <c r="K1977" i="8"/>
  <c r="K1979" i="8"/>
  <c r="K1980" i="8"/>
  <c r="K1981" i="8"/>
  <c r="K1982" i="8"/>
  <c r="K1983" i="8"/>
  <c r="K1984" i="8"/>
  <c r="K1985" i="8"/>
  <c r="K1986" i="8"/>
  <c r="K1987" i="8"/>
  <c r="K1988" i="8"/>
  <c r="K1990" i="8"/>
  <c r="K1991" i="8"/>
  <c r="K1992" i="8"/>
  <c r="K1993" i="8"/>
  <c r="K1994" i="8"/>
  <c r="K1995" i="8"/>
  <c r="K1996" i="8"/>
  <c r="K1997" i="8"/>
  <c r="K1998" i="8"/>
  <c r="K1999" i="8"/>
  <c r="K2001" i="8"/>
  <c r="K2002" i="8"/>
  <c r="K2003" i="8"/>
  <c r="K2004" i="8"/>
  <c r="K2005" i="8"/>
  <c r="K2006" i="8"/>
  <c r="K2007" i="8"/>
  <c r="K2008" i="8"/>
  <c r="K2009" i="8"/>
  <c r="K2010" i="8"/>
  <c r="K2012" i="8"/>
  <c r="K2013" i="8"/>
  <c r="K2014" i="8"/>
  <c r="K2015" i="8"/>
  <c r="K2016" i="8"/>
  <c r="K2017" i="8"/>
  <c r="K2018" i="8"/>
  <c r="K2019" i="8"/>
  <c r="K2020" i="8"/>
  <c r="K2021" i="8"/>
  <c r="K2023" i="8"/>
  <c r="K2024" i="8"/>
  <c r="K2025" i="8"/>
  <c r="K2026" i="8"/>
  <c r="K2027" i="8"/>
  <c r="K2028" i="8"/>
  <c r="K2029" i="8"/>
  <c r="K2030" i="8"/>
  <c r="K2031" i="8"/>
  <c r="K2032" i="8"/>
  <c r="K2034" i="8"/>
  <c r="K2035" i="8"/>
  <c r="K2036" i="8"/>
  <c r="K2037" i="8"/>
  <c r="K2038" i="8"/>
  <c r="K2039" i="8"/>
  <c r="K2040" i="8"/>
  <c r="K2041" i="8"/>
  <c r="K2042" i="8"/>
  <c r="K2043" i="8"/>
  <c r="K2045" i="8"/>
  <c r="K2046" i="8"/>
  <c r="K2047" i="8"/>
  <c r="K2048" i="8"/>
  <c r="K2049" i="8"/>
  <c r="K2050" i="8"/>
  <c r="K2051" i="8"/>
  <c r="K2052" i="8"/>
  <c r="K2053" i="8"/>
  <c r="K2054" i="8"/>
  <c r="K2056" i="8"/>
  <c r="K2057" i="8"/>
  <c r="K2058" i="8"/>
  <c r="K2059" i="8"/>
  <c r="K2060" i="8"/>
  <c r="K2061" i="8"/>
  <c r="K2062" i="8"/>
  <c r="K2063" i="8"/>
  <c r="K2065" i="8"/>
  <c r="K2066" i="8"/>
  <c r="K2067" i="8"/>
  <c r="K2068" i="8"/>
  <c r="K2069" i="8"/>
  <c r="K2070" i="8"/>
  <c r="K2071" i="8"/>
  <c r="K2072" i="8"/>
  <c r="K2074" i="8"/>
  <c r="K2075" i="8"/>
  <c r="K2076" i="8"/>
  <c r="K2078" i="8"/>
  <c r="K2079" i="8"/>
  <c r="K2080" i="8"/>
  <c r="K2081" i="8"/>
  <c r="K2082" i="8"/>
  <c r="K2083" i="8"/>
  <c r="K2084" i="8"/>
  <c r="K2086" i="8"/>
  <c r="K2087" i="8"/>
  <c r="K2088" i="8"/>
  <c r="K2089" i="8"/>
  <c r="K2091" i="8"/>
  <c r="K2092" i="8"/>
  <c r="K2094" i="8"/>
  <c r="K2095" i="8"/>
  <c r="K2097" i="8"/>
  <c r="K2098" i="8"/>
  <c r="K2100" i="8"/>
  <c r="K2101" i="8"/>
  <c r="K2102" i="8"/>
  <c r="K2104" i="8"/>
  <c r="K2105" i="8"/>
  <c r="K2107" i="8"/>
  <c r="K2108" i="8"/>
  <c r="K2110" i="8"/>
  <c r="K2111" i="8"/>
  <c r="K2113" i="8"/>
  <c r="K2114" i="8"/>
  <c r="K2116" i="8"/>
  <c r="K2117" i="8"/>
  <c r="K2119" i="8"/>
  <c r="K2120" i="8"/>
  <c r="K2122" i="8"/>
  <c r="K2123" i="8"/>
  <c r="K2125" i="8"/>
  <c r="K2126" i="8"/>
  <c r="K2128" i="8"/>
  <c r="K2129" i="8"/>
  <c r="K2131" i="8"/>
  <c r="K2132" i="8"/>
  <c r="K2134" i="8"/>
  <c r="K2135" i="8"/>
  <c r="K2137" i="8"/>
  <c r="K2138" i="8"/>
  <c r="K2140" i="8"/>
  <c r="K2142" i="8"/>
  <c r="K2143" i="8"/>
  <c r="K2145" i="8"/>
  <c r="K2146" i="8"/>
  <c r="K2148" i="8"/>
  <c r="K2149" i="8"/>
  <c r="K2151" i="8"/>
  <c r="K2152" i="8"/>
  <c r="K2153" i="8"/>
  <c r="K2155" i="8"/>
  <c r="K2156" i="8"/>
  <c r="K2157" i="8"/>
  <c r="K2158" i="8"/>
  <c r="K2159" i="8"/>
  <c r="K2160" i="8"/>
  <c r="K2161" i="8"/>
  <c r="K2162" i="8"/>
  <c r="K2164" i="8"/>
  <c r="K2165" i="8"/>
  <c r="K2166" i="8"/>
  <c r="K2167" i="8"/>
  <c r="K2168" i="8"/>
  <c r="K2169" i="8"/>
  <c r="K2170" i="8"/>
  <c r="K2171" i="8"/>
  <c r="K2173" i="8"/>
  <c r="K2174" i="8"/>
  <c r="K2175" i="8"/>
  <c r="K2176" i="8"/>
  <c r="K2177" i="8"/>
  <c r="K2178" i="8"/>
  <c r="K2179" i="8"/>
  <c r="K2180" i="8"/>
  <c r="K2182" i="8"/>
  <c r="K2183" i="8"/>
  <c r="K2184" i="8"/>
  <c r="K2185" i="8"/>
  <c r="K2186" i="8"/>
  <c r="K2187" i="8"/>
  <c r="K2188" i="8"/>
  <c r="K2189" i="8"/>
  <c r="K2191" i="8"/>
  <c r="K2192" i="8"/>
  <c r="K2193" i="8"/>
  <c r="K2194" i="8"/>
  <c r="K2195" i="8"/>
  <c r="K2196" i="8"/>
  <c r="K2197" i="8"/>
  <c r="K2198" i="8"/>
  <c r="K2200" i="8"/>
  <c r="K2201" i="8"/>
  <c r="K2202" i="8"/>
  <c r="K2203" i="8"/>
  <c r="K2204" i="8"/>
  <c r="K2205" i="8"/>
  <c r="K2206" i="8"/>
  <c r="K2207" i="8"/>
  <c r="K2208" i="8"/>
  <c r="K2210" i="8"/>
  <c r="K2211" i="8"/>
  <c r="K2212" i="8"/>
  <c r="K2213" i="8"/>
  <c r="K2214" i="8"/>
  <c r="K2215" i="8"/>
  <c r="K2217" i="8"/>
  <c r="K2218" i="8"/>
  <c r="K2219" i="8"/>
  <c r="K2220" i="8"/>
  <c r="K2222" i="8"/>
  <c r="K2223" i="8"/>
  <c r="K2224" i="8"/>
  <c r="K2225" i="8"/>
  <c r="K2226" i="8"/>
  <c r="K2227" i="8"/>
  <c r="K2229" i="8"/>
  <c r="K2230" i="8"/>
  <c r="K2232" i="8"/>
  <c r="K2233" i="8"/>
  <c r="K2234" i="8"/>
  <c r="K2235" i="8"/>
  <c r="K2237" i="8"/>
  <c r="K2238" i="8"/>
  <c r="K2239" i="8"/>
  <c r="K2240" i="8"/>
  <c r="K2242" i="8"/>
  <c r="K2243" i="8"/>
  <c r="K2245" i="8"/>
  <c r="K2246" i="8"/>
  <c r="K2247" i="8"/>
  <c r="K2248" i="8"/>
  <c r="K2250" i="8"/>
  <c r="K2251" i="8"/>
  <c r="K2252" i="8"/>
  <c r="K2253" i="8"/>
  <c r="K2255" i="8"/>
  <c r="K2256" i="8"/>
  <c r="K2257" i="8"/>
  <c r="K2259" i="8"/>
  <c r="K2260" i="8"/>
  <c r="K2261" i="8"/>
  <c r="K2262" i="8"/>
  <c r="K2263" i="8"/>
  <c r="K2265" i="8"/>
  <c r="K2266" i="8"/>
  <c r="K2267" i="8"/>
  <c r="K2268" i="8"/>
  <c r="K2269" i="8"/>
  <c r="K2271" i="8"/>
  <c r="K2273" i="8"/>
  <c r="K2275" i="8"/>
  <c r="K2277" i="8"/>
  <c r="K2279" i="8"/>
  <c r="K2280" i="8"/>
  <c r="K2281" i="8"/>
  <c r="K2282" i="8"/>
  <c r="K2283" i="8"/>
  <c r="K2284" i="8"/>
  <c r="K2285" i="8"/>
  <c r="K2286" i="8"/>
  <c r="K2287" i="8"/>
  <c r="K2288" i="8"/>
  <c r="K2290" i="8"/>
  <c r="K2291" i="8"/>
  <c r="K2292" i="8"/>
  <c r="K2293" i="8"/>
  <c r="K2295" i="8"/>
  <c r="K2297" i="8"/>
  <c r="K2298" i="8"/>
  <c r="K2300" i="8"/>
  <c r="K2302" i="8"/>
  <c r="K2303" i="8"/>
  <c r="K2305" i="8"/>
  <c r="K2307" i="8"/>
  <c r="K2309" i="8"/>
  <c r="K2311" i="8"/>
  <c r="K2313" i="8"/>
  <c r="K2315" i="8"/>
  <c r="K2317" i="8"/>
  <c r="K2319" i="8"/>
  <c r="K2320" i="8"/>
  <c r="K2322" i="8"/>
  <c r="K2323" i="8"/>
  <c r="K2324" i="8"/>
  <c r="K2326" i="8"/>
  <c r="K2327" i="8"/>
  <c r="K2329" i="8"/>
  <c r="K2330" i="8"/>
  <c r="K2331" i="8"/>
  <c r="K2332" i="8"/>
  <c r="K2334" i="8"/>
  <c r="K2336" i="8"/>
  <c r="K2338" i="8"/>
  <c r="K2340" i="8"/>
  <c r="K2342" i="8"/>
  <c r="K2344" i="8"/>
  <c r="K2346" i="8"/>
  <c r="K2348" i="8"/>
  <c r="K2349" i="8"/>
  <c r="K2350" i="8"/>
  <c r="K2352" i="8"/>
  <c r="K2353" i="8"/>
  <c r="K2354" i="8"/>
  <c r="K2356" i="8"/>
  <c r="K2357" i="8"/>
  <c r="K2358" i="8"/>
  <c r="K2360" i="8"/>
  <c r="K2361" i="8"/>
  <c r="K2362" i="8"/>
  <c r="K2364" i="8"/>
  <c r="K2365" i="8"/>
  <c r="K2367" i="8"/>
  <c r="K2368" i="8"/>
  <c r="K2370" i="8"/>
  <c r="K2371" i="8"/>
  <c r="K2373" i="8"/>
  <c r="K2374" i="8"/>
  <c r="K2375" i="8"/>
  <c r="K2377" i="8"/>
  <c r="K2378" i="8"/>
  <c r="K2380" i="8"/>
  <c r="K2381" i="8"/>
  <c r="K2383" i="8"/>
  <c r="K2384" i="8"/>
  <c r="K2386" i="8"/>
  <c r="K2387" i="8"/>
  <c r="K2389" i="8"/>
  <c r="K2390" i="8"/>
  <c r="K2392" i="8"/>
  <c r="K2393" i="8"/>
  <c r="K2395" i="8"/>
  <c r="K2396" i="8"/>
  <c r="K2398" i="8"/>
  <c r="K2399" i="8"/>
  <c r="K2400" i="8"/>
  <c r="K2401" i="8"/>
  <c r="K2403" i="8"/>
  <c r="K2404" i="8"/>
  <c r="K2405" i="8"/>
  <c r="K2406" i="8"/>
  <c r="K2408" i="8"/>
  <c r="K2409" i="8"/>
  <c r="K2410" i="8"/>
  <c r="K2411" i="8"/>
  <c r="K2413" i="8"/>
  <c r="K2414" i="8"/>
  <c r="K2415" i="8"/>
  <c r="K2416" i="8"/>
  <c r="K2418" i="8"/>
  <c r="K2419" i="8"/>
  <c r="K2420" i="8"/>
  <c r="K2421" i="8"/>
  <c r="K2423" i="8"/>
  <c r="K2424" i="8"/>
  <c r="K2425" i="8"/>
  <c r="K2426" i="8"/>
  <c r="K2427" i="8"/>
  <c r="K2428" i="8"/>
  <c r="K2429" i="8"/>
  <c r="K2430" i="8"/>
  <c r="K2432" i="8"/>
  <c r="K2433" i="8"/>
  <c r="K2434" i="8"/>
  <c r="K2435" i="8"/>
  <c r="K2437" i="8"/>
  <c r="K2438" i="8"/>
  <c r="K2439" i="8"/>
  <c r="K2440" i="8"/>
  <c r="K2442" i="8"/>
  <c r="K2443" i="8"/>
  <c r="K2444" i="8"/>
  <c r="K2445" i="8"/>
  <c r="K2447" i="8"/>
  <c r="K2448" i="8"/>
  <c r="K2449" i="8"/>
  <c r="K2450" i="8"/>
  <c r="K2452" i="8"/>
  <c r="K2453" i="8"/>
  <c r="K2454" i="8"/>
  <c r="K2455" i="8"/>
  <c r="K2457" i="8"/>
  <c r="K2458" i="8"/>
  <c r="K2459" i="8"/>
  <c r="K2460" i="8"/>
  <c r="K2462" i="8"/>
  <c r="K2463" i="8"/>
  <c r="K2464" i="8"/>
  <c r="K2465" i="8"/>
  <c r="K2467" i="8"/>
  <c r="K2468" i="8"/>
  <c r="K2469" i="8"/>
  <c r="K2470" i="8"/>
  <c r="K2472" i="8"/>
  <c r="K2473" i="8"/>
  <c r="K2474" i="8"/>
  <c r="K2475" i="8"/>
  <c r="K2477" i="8"/>
  <c r="K2479" i="8"/>
  <c r="K2481" i="8"/>
  <c r="K2482" i="8"/>
  <c r="K2483" i="8"/>
  <c r="K2484" i="8"/>
  <c r="K2486" i="8"/>
  <c r="K2487" i="8"/>
  <c r="K2488" i="8"/>
  <c r="K2489" i="8"/>
  <c r="K2491" i="8"/>
  <c r="K2492" i="8"/>
  <c r="K2493" i="8"/>
  <c r="K2494" i="8"/>
  <c r="K2496" i="8"/>
  <c r="K2497" i="8"/>
  <c r="K2498" i="8"/>
  <c r="K2499" i="8"/>
  <c r="K2501" i="8"/>
  <c r="K2502" i="8"/>
  <c r="K2503" i="8"/>
  <c r="K2505" i="8"/>
  <c r="K2506" i="8"/>
  <c r="K2507" i="8"/>
  <c r="K2508" i="8"/>
  <c r="K2510" i="8"/>
  <c r="K2511" i="8"/>
  <c r="K2512" i="8"/>
  <c r="K2513" i="8"/>
  <c r="K2515" i="8"/>
  <c r="K2516" i="8"/>
  <c r="K2517" i="8"/>
  <c r="K2518" i="8"/>
  <c r="K2520" i="8"/>
  <c r="K2521" i="8"/>
  <c r="K2522" i="8"/>
  <c r="K2523" i="8"/>
  <c r="K2525" i="8"/>
  <c r="K2526" i="8"/>
  <c r="K2527" i="8"/>
  <c r="K2528" i="8"/>
  <c r="K2530" i="8"/>
  <c r="K2531" i="8"/>
  <c r="K2532" i="8"/>
  <c r="K2533" i="8"/>
  <c r="K2535" i="8"/>
  <c r="K2536" i="8"/>
  <c r="K2537" i="8"/>
  <c r="K2538" i="8"/>
  <c r="K2540" i="8"/>
  <c r="K2541" i="8"/>
  <c r="K2542" i="8"/>
  <c r="K2543" i="8"/>
  <c r="K2545" i="8"/>
  <c r="K2546" i="8"/>
  <c r="K2547" i="8"/>
  <c r="K2548" i="8"/>
  <c r="K2550" i="8"/>
  <c r="K2551" i="8"/>
  <c r="K2552" i="8"/>
  <c r="K2553" i="8"/>
  <c r="K2555" i="8"/>
  <c r="K2556" i="8"/>
  <c r="K2557" i="8"/>
  <c r="K2558" i="8"/>
  <c r="K2560" i="8"/>
  <c r="K2561" i="8"/>
  <c r="K2562" i="8"/>
  <c r="K2563" i="8"/>
  <c r="K2565" i="8"/>
  <c r="K2566" i="8"/>
  <c r="K2567" i="8"/>
  <c r="K2568" i="8"/>
  <c r="K2570" i="8"/>
  <c r="K2571" i="8"/>
  <c r="K2572" i="8"/>
  <c r="K2573" i="8"/>
  <c r="K2575" i="8"/>
  <c r="K2576" i="8"/>
  <c r="K2577" i="8"/>
  <c r="K2578" i="8"/>
  <c r="K2580" i="8"/>
  <c r="K2581" i="8"/>
  <c r="K2582" i="8"/>
  <c r="K2583" i="8"/>
  <c r="K2585" i="8"/>
  <c r="K2586" i="8"/>
  <c r="K2587" i="8"/>
  <c r="K2588" i="8"/>
  <c r="K2590" i="8"/>
  <c r="K2591" i="8"/>
  <c r="K2592" i="8"/>
  <c r="K2594" i="8"/>
  <c r="K2595" i="8"/>
  <c r="K2596" i="8"/>
  <c r="K2597" i="8"/>
  <c r="K2599" i="8"/>
  <c r="K2600" i="8"/>
  <c r="K2601" i="8"/>
  <c r="K2602" i="8"/>
  <c r="K2603" i="8"/>
  <c r="K2605" i="8"/>
  <c r="K2606" i="8"/>
  <c r="K2607" i="8"/>
  <c r="K2608" i="8"/>
  <c r="K2610" i="8"/>
  <c r="K2611" i="8"/>
  <c r="K2612" i="8"/>
  <c r="K2613" i="8"/>
  <c r="K2614" i="8"/>
  <c r="K2616" i="8"/>
  <c r="K2617" i="8"/>
  <c r="K2618" i="8"/>
  <c r="K2619" i="8"/>
  <c r="K2620" i="8"/>
  <c r="K2622" i="8"/>
  <c r="K2623" i="8"/>
  <c r="K2624" i="8"/>
  <c r="K2625" i="8"/>
  <c r="K2627" i="8"/>
  <c r="K2628" i="8"/>
  <c r="K2629" i="8"/>
  <c r="K2630" i="8"/>
  <c r="K2631" i="8"/>
  <c r="K2632" i="8"/>
  <c r="K2633" i="8"/>
  <c r="K2635" i="8"/>
  <c r="K2636" i="8"/>
  <c r="K2638" i="8"/>
  <c r="K2639" i="8"/>
  <c r="K2641" i="8"/>
  <c r="K2643" i="8"/>
  <c r="K2645" i="8"/>
  <c r="K2647" i="8"/>
  <c r="K2648" i="8"/>
  <c r="K2650" i="8"/>
  <c r="K2651" i="8"/>
  <c r="K2653" i="8"/>
  <c r="K2655" i="8"/>
  <c r="K2657" i="8"/>
  <c r="K2659" i="8"/>
  <c r="K2660" i="8"/>
  <c r="K2661" i="8"/>
  <c r="K2663" i="8"/>
  <c r="K2664" i="8"/>
  <c r="K2665" i="8"/>
  <c r="K2667" i="8"/>
  <c r="K2668" i="8"/>
  <c r="K2670" i="8"/>
  <c r="K2672" i="8"/>
  <c r="K2674" i="8"/>
  <c r="K2675" i="8"/>
  <c r="K2676" i="8"/>
  <c r="K2677" i="8"/>
  <c r="K2678" i="8"/>
  <c r="K2679" i="8"/>
  <c r="K2680" i="8"/>
  <c r="K2681" i="8"/>
  <c r="K2682" i="8"/>
  <c r="K2683" i="8"/>
  <c r="K2684" i="8"/>
  <c r="K2685" i="8"/>
  <c r="K2686" i="8"/>
  <c r="K2687" i="8"/>
  <c r="K2688" i="8"/>
  <c r="K2689" i="8"/>
  <c r="K2690" i="8"/>
  <c r="K2691" i="8"/>
  <c r="K2692" i="8"/>
  <c r="K2693" i="8"/>
  <c r="K2694" i="8"/>
  <c r="K2695" i="8"/>
  <c r="K2696" i="8"/>
  <c r="K2697" i="8"/>
  <c r="K2698" i="8"/>
  <c r="K2699" i="8"/>
  <c r="K2700" i="8"/>
  <c r="K2701" i="8"/>
  <c r="K2702" i="8"/>
  <c r="K2703" i="8"/>
  <c r="K2705" i="8"/>
  <c r="K2706" i="8"/>
  <c r="K2707" i="8"/>
  <c r="K2708" i="8"/>
  <c r="K2709" i="8"/>
  <c r="K2710" i="8"/>
  <c r="K2711" i="8"/>
  <c r="K2712" i="8"/>
  <c r="K2713" i="8"/>
  <c r="K2714" i="8"/>
  <c r="K2715" i="8"/>
  <c r="K2716" i="8"/>
  <c r="K2717" i="8"/>
  <c r="K2718" i="8"/>
  <c r="K2719" i="8"/>
  <c r="K2720" i="8"/>
  <c r="K2721" i="8"/>
  <c r="K2722" i="8"/>
  <c r="K2723" i="8"/>
  <c r="K2724" i="8"/>
  <c r="K2725" i="8"/>
  <c r="K2726" i="8"/>
  <c r="K2727" i="8"/>
  <c r="K2728" i="8"/>
  <c r="K2729" i="8"/>
  <c r="K2730" i="8"/>
  <c r="K2731" i="8"/>
  <c r="K2732" i="8"/>
  <c r="K2733" i="8"/>
  <c r="K2734" i="8"/>
  <c r="K2735" i="8"/>
  <c r="K2736" i="8"/>
  <c r="K2737" i="8"/>
  <c r="K2739" i="8"/>
  <c r="K2740" i="8"/>
  <c r="K2741" i="8"/>
  <c r="K2742" i="8"/>
  <c r="K2743" i="8"/>
  <c r="K2744" i="8"/>
  <c r="K2745" i="8"/>
  <c r="K2746" i="8"/>
  <c r="K2747" i="8"/>
  <c r="K2748" i="8"/>
  <c r="K2749" i="8"/>
  <c r="K2750" i="8"/>
  <c r="K2751" i="8"/>
  <c r="K2752" i="8"/>
  <c r="K2753" i="8"/>
  <c r="K2754" i="8"/>
  <c r="K2755" i="8"/>
  <c r="K2756" i="8"/>
  <c r="K2757" i="8"/>
  <c r="K2758" i="8"/>
  <c r="K2759" i="8"/>
  <c r="K2760" i="8"/>
  <c r="K2761" i="8"/>
  <c r="K2762" i="8"/>
  <c r="K2763" i="8"/>
  <c r="K2764" i="8"/>
  <c r="K2765" i="8"/>
  <c r="K2766" i="8"/>
  <c r="K2767" i="8"/>
  <c r="K2768" i="8"/>
  <c r="K2769" i="8"/>
  <c r="K2770" i="8"/>
  <c r="K2771" i="8"/>
  <c r="K2773" i="8"/>
  <c r="K2774" i="8"/>
  <c r="K2775" i="8"/>
  <c r="K2776" i="8"/>
  <c r="K2777" i="8"/>
  <c r="K2778" i="8"/>
  <c r="K2779" i="8"/>
  <c r="K2780" i="8"/>
  <c r="K2781" i="8"/>
  <c r="K2782" i="8"/>
  <c r="K2783" i="8"/>
  <c r="K2784" i="8"/>
  <c r="K2785" i="8"/>
  <c r="K2786" i="8"/>
  <c r="K2787" i="8"/>
  <c r="K2788" i="8"/>
  <c r="K2789" i="8"/>
  <c r="K2790" i="8"/>
  <c r="K2791" i="8"/>
  <c r="K2792" i="8"/>
  <c r="K2793" i="8"/>
  <c r="K2794" i="8"/>
  <c r="K2795" i="8"/>
  <c r="K2796" i="8"/>
  <c r="K2797" i="8"/>
  <c r="K2798" i="8"/>
  <c r="K2799" i="8"/>
  <c r="K2800" i="8"/>
  <c r="K2801" i="8"/>
  <c r="K2802" i="8"/>
  <c r="K2803" i="8"/>
  <c r="K2804" i="8"/>
  <c r="K2805" i="8"/>
  <c r="K2807" i="8"/>
  <c r="K2808" i="8"/>
  <c r="K2809" i="8"/>
  <c r="K2810" i="8"/>
  <c r="K2811" i="8"/>
  <c r="K2812" i="8"/>
  <c r="K2813" i="8"/>
  <c r="K2814" i="8"/>
  <c r="K2815" i="8"/>
  <c r="K2816" i="8"/>
  <c r="K2817" i="8"/>
  <c r="K2818" i="8"/>
  <c r="K2819" i="8"/>
  <c r="K2820" i="8"/>
  <c r="K2821" i="8"/>
  <c r="K2822" i="8"/>
  <c r="K2823" i="8"/>
  <c r="K2824" i="8"/>
  <c r="K2825" i="8"/>
  <c r="K2826" i="8"/>
  <c r="K2827" i="8"/>
  <c r="K2828" i="8"/>
  <c r="K2829" i="8"/>
  <c r="K2830" i="8"/>
  <c r="K2831" i="8"/>
  <c r="K2832" i="8"/>
  <c r="K2833" i="8"/>
  <c r="K2834" i="8"/>
  <c r="K2835" i="8"/>
  <c r="K2836" i="8"/>
  <c r="K2837" i="8"/>
  <c r="K2838" i="8"/>
  <c r="K2839" i="8"/>
  <c r="K2841" i="8"/>
  <c r="K2842" i="8"/>
  <c r="K2843" i="8"/>
  <c r="K2844" i="8"/>
  <c r="K2845" i="8"/>
  <c r="K2846" i="8"/>
  <c r="K2847" i="8"/>
  <c r="K2848" i="8"/>
  <c r="K2849" i="8"/>
  <c r="K2850" i="8"/>
  <c r="K2851" i="8"/>
  <c r="K2852" i="8"/>
  <c r="K2853" i="8"/>
  <c r="K2854" i="8"/>
  <c r="K2855" i="8"/>
  <c r="K2856" i="8"/>
  <c r="K2857" i="8"/>
  <c r="K2858" i="8"/>
  <c r="K2859" i="8"/>
  <c r="K2860" i="8"/>
  <c r="K2861" i="8"/>
  <c r="K2862" i="8"/>
  <c r="K2863" i="8"/>
  <c r="K2864" i="8"/>
  <c r="K2865" i="8"/>
  <c r="K2866" i="8"/>
  <c r="K2867" i="8"/>
  <c r="K2868" i="8"/>
  <c r="K2869" i="8"/>
  <c r="K2870" i="8"/>
  <c r="K2871" i="8"/>
  <c r="K2872" i="8"/>
  <c r="K2873" i="8"/>
  <c r="K2874" i="8"/>
  <c r="K2876" i="8"/>
  <c r="K2877" i="8"/>
  <c r="K2878" i="8"/>
  <c r="K2879" i="8"/>
  <c r="K2880" i="8"/>
  <c r="K2881" i="8"/>
  <c r="K2882" i="8"/>
  <c r="K2883" i="8"/>
  <c r="K2884" i="8"/>
  <c r="K2885" i="8"/>
  <c r="K2886" i="8"/>
  <c r="K2887" i="8"/>
  <c r="K2888" i="8"/>
  <c r="K2889" i="8"/>
  <c r="K2890" i="8"/>
  <c r="K2891" i="8"/>
  <c r="K2892" i="8"/>
  <c r="K2893" i="8"/>
  <c r="K2894" i="8"/>
  <c r="K2895" i="8"/>
  <c r="K2896" i="8"/>
  <c r="K2897" i="8"/>
  <c r="K2898" i="8"/>
  <c r="K2899" i="8"/>
  <c r="K2900" i="8"/>
  <c r="K2901" i="8"/>
  <c r="K2902" i="8"/>
  <c r="K2903" i="8"/>
  <c r="K2904" i="8"/>
  <c r="K2905" i="8"/>
  <c r="K2906" i="8"/>
  <c r="K2907" i="8"/>
  <c r="K2908" i="8"/>
  <c r="K2909" i="8"/>
  <c r="K2911" i="8"/>
  <c r="K2912" i="8"/>
  <c r="K2913" i="8"/>
  <c r="K2914" i="8"/>
  <c r="K2915" i="8"/>
  <c r="K2916" i="8"/>
  <c r="K2917" i="8"/>
  <c r="K2918" i="8"/>
  <c r="K2919" i="8"/>
  <c r="K2920" i="8"/>
  <c r="K2921" i="8"/>
  <c r="K2922" i="8"/>
  <c r="K2923" i="8"/>
  <c r="K2924" i="8"/>
  <c r="K2925" i="8"/>
  <c r="K2926" i="8"/>
  <c r="K2927" i="8"/>
  <c r="K2928" i="8"/>
  <c r="K2929" i="8"/>
  <c r="K2930" i="8"/>
  <c r="K2931" i="8"/>
  <c r="K2932" i="8"/>
  <c r="K2933" i="8"/>
  <c r="K2934" i="8"/>
  <c r="K2935" i="8"/>
  <c r="K2936" i="8"/>
  <c r="K2937" i="8"/>
  <c r="K2938" i="8"/>
  <c r="K2939" i="8"/>
  <c r="K2940" i="8"/>
  <c r="K2941" i="8"/>
  <c r="K2942" i="8"/>
  <c r="K2943" i="8"/>
  <c r="K2944" i="8"/>
  <c r="K2946" i="8"/>
  <c r="K2947" i="8"/>
  <c r="K2948" i="8"/>
  <c r="K2949" i="8"/>
  <c r="K2950" i="8"/>
  <c r="K2951" i="8"/>
  <c r="K2952" i="8"/>
  <c r="K2953" i="8"/>
  <c r="K2954" i="8"/>
  <c r="K2955" i="8"/>
  <c r="K2956" i="8"/>
  <c r="K2957" i="8"/>
  <c r="K2958" i="8"/>
  <c r="K2959" i="8"/>
  <c r="K2960" i="8"/>
  <c r="K2961" i="8"/>
  <c r="K2962" i="8"/>
  <c r="K2963" i="8"/>
  <c r="K2964" i="8"/>
  <c r="K2965" i="8"/>
  <c r="K2966" i="8"/>
  <c r="K2967" i="8"/>
  <c r="K2968" i="8"/>
  <c r="K2969" i="8"/>
  <c r="K2970" i="8"/>
  <c r="K2971" i="8"/>
  <c r="K2972" i="8"/>
  <c r="K2973" i="8"/>
  <c r="K2974" i="8"/>
  <c r="K2975" i="8"/>
  <c r="K2976" i="8"/>
  <c r="K2977" i="8"/>
  <c r="K2978" i="8"/>
  <c r="K2979" i="8"/>
  <c r="K2981" i="8"/>
  <c r="K2982" i="8"/>
  <c r="K2983" i="8"/>
  <c r="K2984" i="8"/>
  <c r="K2985" i="8"/>
  <c r="K2986" i="8"/>
  <c r="K2987" i="8"/>
  <c r="K2988" i="8"/>
  <c r="K2989" i="8"/>
  <c r="K2990" i="8"/>
  <c r="K2991" i="8"/>
  <c r="K2992" i="8"/>
  <c r="K2993" i="8"/>
  <c r="K2994" i="8"/>
  <c r="K2995" i="8"/>
  <c r="K2996" i="8"/>
  <c r="K2997" i="8"/>
  <c r="K2998" i="8"/>
  <c r="K2999" i="8"/>
  <c r="K3000" i="8"/>
  <c r="K3001" i="8"/>
  <c r="K3002" i="8"/>
  <c r="K3003" i="8"/>
  <c r="K3004" i="8"/>
  <c r="K3005" i="8"/>
  <c r="K3006" i="8"/>
  <c r="K3007" i="8"/>
  <c r="K3008" i="8"/>
  <c r="K3009" i="8"/>
  <c r="K3010" i="8"/>
  <c r="K3011" i="8"/>
  <c r="K3012" i="8"/>
  <c r="K3013" i="8"/>
  <c r="K3014" i="8"/>
  <c r="K3016" i="8"/>
  <c r="K3017" i="8"/>
  <c r="K3018" i="8"/>
  <c r="K3019" i="8"/>
  <c r="K3020" i="8"/>
  <c r="K3021" i="8"/>
  <c r="K3022" i="8"/>
  <c r="K3023" i="8"/>
  <c r="K3024" i="8"/>
  <c r="K3025" i="8"/>
  <c r="K3026" i="8"/>
  <c r="K3027" i="8"/>
  <c r="K3028" i="8"/>
  <c r="K3029" i="8"/>
  <c r="K3030" i="8"/>
  <c r="K3031" i="8"/>
  <c r="K3032" i="8"/>
  <c r="K3033" i="8"/>
  <c r="K3034" i="8"/>
  <c r="K3035" i="8"/>
  <c r="K3036" i="8"/>
  <c r="K3037" i="8"/>
  <c r="K3038" i="8"/>
  <c r="K3039" i="8"/>
  <c r="K3040" i="8"/>
  <c r="K3041" i="8"/>
  <c r="K3042" i="8"/>
  <c r="K3043" i="8"/>
  <c r="K3044" i="8"/>
  <c r="K3045" i="8"/>
  <c r="K3046" i="8"/>
  <c r="K3047" i="8"/>
  <c r="K3048" i="8"/>
  <c r="K3049" i="8"/>
  <c r="K3051" i="8"/>
  <c r="K3052" i="8"/>
  <c r="K3053" i="8"/>
  <c r="K3054" i="8"/>
  <c r="K3055" i="8"/>
  <c r="K3056" i="8"/>
  <c r="K3057" i="8"/>
  <c r="K3058" i="8"/>
  <c r="K3059" i="8"/>
  <c r="K3060" i="8"/>
  <c r="K3061" i="8"/>
  <c r="K3062" i="8"/>
  <c r="K3063" i="8"/>
  <c r="K3064" i="8"/>
  <c r="K3065" i="8"/>
  <c r="K3066" i="8"/>
  <c r="K3067" i="8"/>
  <c r="K3068" i="8"/>
  <c r="K3069" i="8"/>
  <c r="K3070" i="8"/>
  <c r="K3071" i="8"/>
  <c r="K3072" i="8"/>
  <c r="K3073" i="8"/>
  <c r="K3074" i="8"/>
  <c r="K3075" i="8"/>
  <c r="K3076" i="8"/>
  <c r="K3077" i="8"/>
  <c r="K3078" i="8"/>
  <c r="K3079" i="8"/>
  <c r="K3080" i="8"/>
  <c r="K3081" i="8"/>
  <c r="K3082" i="8"/>
  <c r="K3083" i="8"/>
  <c r="K3084" i="8"/>
  <c r="K3086" i="8"/>
  <c r="K3087" i="8"/>
  <c r="K3088" i="8"/>
  <c r="K3089" i="8"/>
  <c r="K3090" i="8"/>
  <c r="K3091" i="8"/>
  <c r="K3092" i="8"/>
  <c r="K3093" i="8"/>
  <c r="K3094" i="8"/>
  <c r="K3095" i="8"/>
  <c r="K3096" i="8"/>
  <c r="K3097" i="8"/>
  <c r="K3098" i="8"/>
  <c r="K3099" i="8"/>
  <c r="K3100" i="8"/>
  <c r="K3101" i="8"/>
  <c r="K3102" i="8"/>
  <c r="K3104" i="8"/>
  <c r="K3105" i="8"/>
  <c r="K3106" i="8"/>
  <c r="K3107" i="8"/>
  <c r="K3108" i="8"/>
  <c r="K3109" i="8"/>
  <c r="K3110" i="8"/>
  <c r="K3111" i="8"/>
  <c r="K3113" i="8"/>
  <c r="K3114" i="8"/>
  <c r="K3115" i="8"/>
  <c r="K3117" i="8"/>
  <c r="K3118" i="8"/>
  <c r="K3119" i="8"/>
  <c r="K3121" i="8"/>
  <c r="K3122" i="8"/>
  <c r="K3123" i="8"/>
  <c r="K3125" i="8"/>
  <c r="K3126" i="8"/>
  <c r="K3127" i="8"/>
  <c r="K3129" i="8"/>
  <c r="K3130" i="8"/>
  <c r="K3131" i="8"/>
  <c r="K3133" i="8"/>
  <c r="K3134" i="8"/>
  <c r="K3135" i="8"/>
  <c r="K3137" i="8"/>
  <c r="K3138" i="8"/>
  <c r="K3139" i="8"/>
  <c r="K3141" i="8"/>
  <c r="K3142" i="8"/>
  <c r="K3143" i="8"/>
  <c r="K3145" i="8"/>
  <c r="K3146" i="8"/>
  <c r="K3147" i="8"/>
  <c r="K3149" i="8"/>
  <c r="K3150" i="8"/>
  <c r="K3151" i="8"/>
  <c r="K3153" i="8"/>
  <c r="K3154" i="8"/>
  <c r="K3155" i="8"/>
  <c r="K3157" i="8"/>
  <c r="K3158" i="8"/>
  <c r="K3159" i="8"/>
  <c r="K3161" i="8"/>
  <c r="K3162" i="8"/>
  <c r="K3163" i="8"/>
  <c r="K3165" i="8"/>
  <c r="K3166" i="8"/>
  <c r="K3167" i="8"/>
  <c r="K3169" i="8"/>
  <c r="K3170" i="8"/>
  <c r="K3171" i="8"/>
  <c r="K3173" i="8"/>
  <c r="K3174" i="8"/>
  <c r="K3175" i="8"/>
  <c r="K3177" i="8"/>
  <c r="K3178" i="8"/>
  <c r="K3179" i="8"/>
  <c r="K3181" i="8"/>
  <c r="K3182" i="8"/>
  <c r="K3183" i="8"/>
  <c r="K3185" i="8"/>
  <c r="K3186" i="8"/>
  <c r="K3187" i="8"/>
  <c r="K3189" i="8"/>
  <c r="K3190" i="8"/>
  <c r="K3191" i="8"/>
  <c r="K3193" i="8"/>
  <c r="K3194" i="8"/>
  <c r="K3195" i="8"/>
  <c r="K3197" i="8"/>
  <c r="K3198" i="8"/>
  <c r="K3199" i="8"/>
  <c r="K3201" i="8"/>
  <c r="K3202" i="8"/>
  <c r="K3203" i="8"/>
  <c r="K3205" i="8"/>
  <c r="K3206" i="8"/>
  <c r="K3207" i="8"/>
  <c r="K3209" i="8"/>
  <c r="K3210" i="8"/>
  <c r="K3211" i="8"/>
  <c r="K3213" i="8"/>
  <c r="K3214" i="8"/>
  <c r="K3215" i="8"/>
  <c r="K3217" i="8"/>
  <c r="K3218" i="8"/>
  <c r="K3219" i="8"/>
  <c r="K3221" i="8"/>
  <c r="K3222" i="8"/>
  <c r="K3223" i="8"/>
  <c r="K3225" i="8"/>
  <c r="K3226" i="8"/>
  <c r="K3227" i="8"/>
  <c r="K3229" i="8"/>
  <c r="K3230" i="8"/>
  <c r="K3231" i="8"/>
  <c r="K3233" i="8"/>
  <c r="K3234" i="8"/>
  <c r="K3235" i="8"/>
  <c r="K3237" i="8"/>
  <c r="K3238" i="8"/>
  <c r="K3239" i="8"/>
  <c r="K3241" i="8"/>
  <c r="K3242" i="8"/>
  <c r="K3243" i="8"/>
  <c r="K3245" i="8"/>
  <c r="K3246" i="8"/>
  <c r="K3247" i="8"/>
  <c r="K3249" i="8"/>
  <c r="K3250" i="8"/>
  <c r="K3251" i="8"/>
  <c r="K3253" i="8"/>
  <c r="K3254" i="8"/>
  <c r="K3255" i="8"/>
  <c r="K3257" i="8"/>
  <c r="K3258" i="8"/>
  <c r="K3259" i="8"/>
  <c r="K3261" i="8"/>
  <c r="K3262" i="8"/>
  <c r="K3263" i="8"/>
  <c r="K3265" i="8"/>
  <c r="K3266" i="8"/>
  <c r="K3267" i="8"/>
  <c r="K3269" i="8"/>
  <c r="K3270" i="8"/>
  <c r="K3271" i="8"/>
  <c r="K3273" i="8"/>
  <c r="K3274" i="8"/>
  <c r="K3275" i="8"/>
  <c r="K3277" i="8"/>
  <c r="K3278" i="8"/>
  <c r="K3279" i="8"/>
  <c r="K3281" i="8"/>
  <c r="K3282" i="8"/>
  <c r="K3283" i="8"/>
  <c r="K3285" i="8"/>
  <c r="K3286" i="8"/>
  <c r="K3287" i="8"/>
  <c r="K3289" i="8"/>
  <c r="K3290" i="8"/>
  <c r="K3291" i="8"/>
  <c r="K3293" i="8"/>
  <c r="K3294" i="8"/>
  <c r="K3295" i="8"/>
  <c r="K3297" i="8"/>
  <c r="K3298" i="8"/>
  <c r="K3299" i="8"/>
  <c r="K3301" i="8"/>
  <c r="K3302" i="8"/>
  <c r="K3303" i="8"/>
  <c r="K3305" i="8"/>
  <c r="K3306" i="8"/>
  <c r="K3307" i="8"/>
  <c r="K3309" i="8"/>
  <c r="K3310" i="8"/>
  <c r="K3311" i="8"/>
  <c r="K3313" i="8"/>
  <c r="K3314" i="8"/>
  <c r="K3315" i="8"/>
  <c r="K3317" i="8"/>
  <c r="K3318" i="8"/>
  <c r="K3319" i="8"/>
  <c r="K3321" i="8"/>
  <c r="K3322" i="8"/>
  <c r="K3323" i="8"/>
  <c r="K3325" i="8"/>
  <c r="K3326" i="8"/>
  <c r="K3327" i="8"/>
  <c r="K3329" i="8"/>
  <c r="K3330" i="8"/>
  <c r="K3331" i="8"/>
  <c r="K3333" i="8"/>
  <c r="K3334" i="8"/>
  <c r="K3335" i="8"/>
  <c r="K3337" i="8"/>
  <c r="K3338" i="8"/>
  <c r="K3339" i="8"/>
  <c r="K3341" i="8"/>
  <c r="K3342" i="8"/>
  <c r="K3343" i="8"/>
  <c r="K3345" i="8"/>
  <c r="K3346" i="8"/>
  <c r="K3347" i="8"/>
  <c r="K3349" i="8"/>
  <c r="K3350" i="8"/>
  <c r="K3351" i="8"/>
  <c r="K3353" i="8"/>
  <c r="K3354" i="8"/>
  <c r="K3355" i="8"/>
  <c r="K3357" i="8"/>
  <c r="K3358" i="8"/>
  <c r="K3359" i="8"/>
  <c r="K3361" i="8"/>
  <c r="K3362" i="8"/>
  <c r="K3363" i="8"/>
  <c r="K3365" i="8"/>
  <c r="K3366" i="8"/>
  <c r="K3367" i="8"/>
  <c r="K3369" i="8"/>
  <c r="K3370" i="8"/>
  <c r="K3371" i="8"/>
  <c r="K3373" i="8"/>
  <c r="K3374" i="8"/>
  <c r="K3375" i="8"/>
  <c r="K3377" i="8"/>
  <c r="K3378" i="8"/>
  <c r="K3379" i="8"/>
  <c r="K3381" i="8"/>
  <c r="K3382" i="8"/>
  <c r="K3383" i="8"/>
  <c r="K3385" i="8"/>
  <c r="K3386" i="8"/>
  <c r="K3387" i="8"/>
  <c r="K3389" i="8"/>
  <c r="K3390" i="8"/>
  <c r="K3391" i="8"/>
  <c r="K3393" i="8"/>
  <c r="K3394" i="8"/>
  <c r="K3395" i="8"/>
  <c r="K3397" i="8"/>
  <c r="K3398" i="8"/>
  <c r="K3399" i="8"/>
  <c r="K3401" i="8"/>
  <c r="K3402" i="8"/>
  <c r="K3403" i="8"/>
  <c r="K3405" i="8"/>
  <c r="K3406" i="8"/>
  <c r="K3407" i="8"/>
  <c r="K3409" i="8"/>
  <c r="K3410" i="8"/>
  <c r="K3411" i="8"/>
  <c r="K3413" i="8"/>
  <c r="K3414" i="8"/>
  <c r="K3415" i="8"/>
  <c r="K3417" i="8"/>
  <c r="K3418" i="8"/>
  <c r="K3419" i="8"/>
  <c r="K3421" i="8"/>
  <c r="K3422" i="8"/>
  <c r="K3423" i="8"/>
  <c r="K3425" i="8"/>
  <c r="K3426" i="8"/>
  <c r="K3427" i="8"/>
  <c r="K3429" i="8"/>
  <c r="K3430" i="8"/>
  <c r="K3431" i="8"/>
  <c r="K3432" i="8"/>
  <c r="K3434" i="8"/>
  <c r="K3435" i="8"/>
  <c r="K3436" i="8"/>
  <c r="K3437" i="8"/>
  <c r="K3439" i="8"/>
  <c r="K3440" i="8"/>
  <c r="K3441" i="8"/>
  <c r="K3442" i="8"/>
  <c r="K3444" i="8"/>
  <c r="K3445" i="8"/>
  <c r="K3446" i="8"/>
  <c r="K3447" i="8"/>
  <c r="K3449" i="8"/>
  <c r="K3450" i="8"/>
  <c r="K3451" i="8"/>
  <c r="K3452" i="8"/>
  <c r="K3454" i="8"/>
  <c r="K3455" i="8"/>
  <c r="K3456" i="8"/>
  <c r="K3457" i="8"/>
  <c r="K3459" i="8"/>
  <c r="K3460" i="8"/>
  <c r="K3461" i="8"/>
  <c r="K3462" i="8"/>
  <c r="K3464" i="8"/>
  <c r="K3465" i="8"/>
  <c r="K3466" i="8"/>
  <c r="K3467" i="8"/>
  <c r="K3469" i="8"/>
  <c r="K3470" i="8"/>
  <c r="K3471" i="8"/>
  <c r="K3472" i="8"/>
  <c r="K3474" i="8"/>
  <c r="K3475" i="8"/>
  <c r="K3477" i="8"/>
  <c r="K3478" i="8"/>
  <c r="K3480" i="8"/>
  <c r="K3481" i="8"/>
  <c r="K3482" i="8"/>
  <c r="K3483" i="8"/>
  <c r="K3485" i="8"/>
  <c r="K3486" i="8"/>
  <c r="K3487" i="8"/>
  <c r="K3488" i="8"/>
  <c r="K3490" i="8"/>
  <c r="K3491" i="8"/>
  <c r="K3492" i="8"/>
  <c r="K3493" i="8"/>
  <c r="K3495" i="8"/>
  <c r="K3496" i="8"/>
  <c r="K3497" i="8"/>
  <c r="K3498" i="8"/>
  <c r="K3500" i="8"/>
  <c r="K3501" i="8"/>
  <c r="K3502" i="8"/>
  <c r="K3503" i="8"/>
  <c r="K3505" i="8"/>
  <c r="K3506" i="8"/>
  <c r="K3507" i="8"/>
  <c r="K3508" i="8"/>
  <c r="K3510" i="8"/>
  <c r="K3511" i="8"/>
  <c r="K3512" i="8"/>
  <c r="K3513" i="8"/>
  <c r="K3515" i="8"/>
  <c r="K3516" i="8"/>
  <c r="K3517" i="8"/>
  <c r="K3518" i="8"/>
  <c r="K3520" i="8"/>
  <c r="K3521" i="8"/>
  <c r="K3522" i="8"/>
  <c r="K3523" i="8"/>
  <c r="K3525" i="8"/>
  <c r="K3526" i="8"/>
  <c r="K3527" i="8"/>
  <c r="K3528" i="8"/>
  <c r="K3530" i="8"/>
  <c r="K3531" i="8"/>
  <c r="K3532" i="8"/>
  <c r="K3533" i="8"/>
  <c r="K3535" i="8"/>
  <c r="K3536" i="8"/>
  <c r="K3537" i="8"/>
  <c r="K3538" i="8"/>
  <c r="K3540" i="8"/>
  <c r="K3541" i="8"/>
  <c r="K3542" i="8"/>
  <c r="K3543" i="8"/>
  <c r="K3545" i="8"/>
  <c r="K3546" i="8"/>
  <c r="K3547" i="8"/>
  <c r="K3548" i="8"/>
  <c r="K3550" i="8"/>
  <c r="K3551" i="8"/>
  <c r="K3552" i="8"/>
  <c r="K3553" i="8"/>
  <c r="K3555" i="8"/>
  <c r="K3556" i="8"/>
  <c r="K3557" i="8"/>
  <c r="K3558" i="8"/>
  <c r="K3560" i="8"/>
  <c r="K3561" i="8"/>
  <c r="K3562" i="8"/>
  <c r="K3563" i="8"/>
  <c r="K3565" i="8"/>
  <c r="K3566" i="8"/>
  <c r="K3567" i="8"/>
  <c r="K3568" i="8"/>
  <c r="K3570" i="8"/>
  <c r="K3571" i="8"/>
  <c r="K3572" i="8"/>
  <c r="K3573" i="8"/>
  <c r="K3575" i="8"/>
  <c r="K3576" i="8"/>
  <c r="K3577" i="8"/>
  <c r="K3578" i="8"/>
  <c r="K3580" i="8"/>
  <c r="K3581" i="8"/>
  <c r="K3582" i="8"/>
  <c r="K3583" i="8"/>
  <c r="K3585" i="8"/>
  <c r="K3586" i="8"/>
  <c r="K3587" i="8"/>
  <c r="K3588" i="8"/>
  <c r="K3590" i="8"/>
  <c r="K3591" i="8"/>
  <c r="K3592" i="8"/>
  <c r="K3593" i="8"/>
  <c r="K3595" i="8"/>
  <c r="K3596" i="8"/>
  <c r="K3598" i="8"/>
  <c r="K3599" i="8"/>
  <c r="K3600" i="8"/>
  <c r="K3602" i="8"/>
  <c r="K3603" i="8"/>
  <c r="K3604" i="8"/>
  <c r="K3606" i="8"/>
  <c r="K3607" i="8"/>
  <c r="K3608" i="8"/>
  <c r="K3610" i="8"/>
  <c r="K3611" i="8"/>
  <c r="K3612" i="8"/>
  <c r="K3614" i="8"/>
  <c r="K3615" i="8"/>
  <c r="K3616" i="8"/>
  <c r="K3618" i="8"/>
  <c r="K3619" i="8"/>
  <c r="K3620" i="8"/>
  <c r="K3622" i="8"/>
  <c r="K3623" i="8"/>
  <c r="K3625" i="8"/>
  <c r="K3626" i="8"/>
  <c r="K3628" i="8"/>
  <c r="K3629" i="8"/>
  <c r="K3631" i="8"/>
  <c r="K3632" i="8"/>
  <c r="K3634" i="8"/>
  <c r="K3635" i="8"/>
  <c r="K3637" i="8"/>
  <c r="K3638" i="8"/>
  <c r="K3640" i="8"/>
  <c r="K3641" i="8"/>
  <c r="K3643" i="8"/>
  <c r="K3644" i="8"/>
  <c r="K3646" i="8"/>
  <c r="K3647" i="8"/>
  <c r="K3649" i="8"/>
  <c r="K3650" i="8"/>
  <c r="K3652" i="8"/>
  <c r="K3653" i="8"/>
  <c r="K3654" i="8"/>
  <c r="K3656" i="8"/>
  <c r="K3657" i="8"/>
  <c r="K3658" i="8"/>
  <c r="K3660" i="8"/>
  <c r="K3661" i="8"/>
  <c r="K3662" i="8"/>
  <c r="K3664" i="8"/>
  <c r="K3665" i="8"/>
  <c r="K3666" i="8"/>
  <c r="K3668" i="8"/>
  <c r="K3669" i="8"/>
  <c r="K3670" i="8"/>
  <c r="K3672" i="8"/>
  <c r="K3673" i="8"/>
  <c r="K3674" i="8"/>
  <c r="K3676" i="8"/>
  <c r="K3677" i="8"/>
  <c r="K3678" i="8"/>
  <c r="K3680" i="8"/>
  <c r="K3681" i="8"/>
  <c r="K3682" i="8"/>
  <c r="K3684" i="8"/>
  <c r="K3685" i="8"/>
  <c r="K3686" i="8"/>
  <c r="K3688" i="8"/>
  <c r="K3689" i="8"/>
  <c r="K3690" i="8"/>
  <c r="K3692" i="8"/>
  <c r="K3694" i="8"/>
  <c r="K3695" i="8"/>
  <c r="K3697" i="8"/>
  <c r="K3698" i="8"/>
  <c r="K3699" i="8"/>
  <c r="K3701" i="8"/>
  <c r="K3702" i="8"/>
  <c r="K3703" i="8"/>
  <c r="K3704" i="8"/>
  <c r="K3705" i="8"/>
  <c r="K3706" i="8"/>
  <c r="K3707" i="8"/>
  <c r="K3709" i="8"/>
  <c r="K3710" i="8"/>
  <c r="K3711" i="8"/>
  <c r="K3712" i="8"/>
  <c r="K3713" i="8"/>
  <c r="K3714" i="8"/>
  <c r="K3715" i="8"/>
  <c r="K3717" i="8"/>
  <c r="K3718" i="8"/>
  <c r="K3719" i="8"/>
  <c r="K3720" i="8"/>
  <c r="K3721" i="8"/>
  <c r="K3722" i="8"/>
  <c r="K3723" i="8"/>
  <c r="K3724" i="8"/>
  <c r="K3725" i="8"/>
  <c r="K3726" i="8"/>
  <c r="K3727" i="8"/>
  <c r="K3729" i="8"/>
  <c r="K3730" i="8"/>
  <c r="K3731" i="8"/>
  <c r="K3733" i="8"/>
  <c r="K3734" i="8"/>
  <c r="K3735" i="8"/>
  <c r="K3737" i="8"/>
  <c r="K3738" i="8"/>
  <c r="K3739" i="8"/>
  <c r="K3741" i="8"/>
  <c r="K3742" i="8"/>
  <c r="K3743" i="8"/>
  <c r="K3745" i="8"/>
  <c r="K3746" i="8"/>
  <c r="K3747" i="8"/>
  <c r="K3749" i="8"/>
  <c r="K3750" i="8"/>
  <c r="K3751" i="8"/>
  <c r="K3753" i="8"/>
  <c r="K3754" i="8"/>
  <c r="K3755" i="8"/>
  <c r="K3757" i="8"/>
  <c r="K3758" i="8"/>
  <c r="K3759" i="8"/>
  <c r="K3761" i="8"/>
  <c r="K3762" i="8"/>
  <c r="K3763" i="8"/>
  <c r="K3765" i="8"/>
  <c r="K3766" i="8"/>
  <c r="K3767" i="8"/>
  <c r="K3769" i="8"/>
  <c r="K3770" i="8"/>
  <c r="K3771" i="8"/>
  <c r="K3773" i="8"/>
  <c r="K3774" i="8"/>
  <c r="K3775" i="8"/>
  <c r="K3777" i="8"/>
  <c r="K3778" i="8"/>
  <c r="K3779" i="8"/>
  <c r="K3781" i="8"/>
  <c r="K3782" i="8"/>
  <c r="K3783" i="8"/>
  <c r="K3785" i="8"/>
  <c r="K3786" i="8"/>
  <c r="K3787" i="8"/>
  <c r="K3789" i="8"/>
  <c r="K3790" i="8"/>
  <c r="K3791" i="8"/>
  <c r="K3793" i="8"/>
  <c r="K3794" i="8"/>
  <c r="K3795" i="8"/>
  <c r="K3797" i="8"/>
  <c r="K3798" i="8"/>
  <c r="K3799" i="8"/>
  <c r="K3801" i="8"/>
  <c r="K3802" i="8"/>
  <c r="K3803" i="8"/>
  <c r="K3805" i="8"/>
  <c r="K3806" i="8"/>
  <c r="K3807" i="8"/>
  <c r="K3809" i="8"/>
  <c r="K3810" i="8"/>
  <c r="K3811" i="8"/>
  <c r="K3813" i="8"/>
  <c r="K3814" i="8"/>
  <c r="K3815" i="8"/>
  <c r="K3816" i="8"/>
  <c r="K3818" i="8"/>
  <c r="K3819" i="8"/>
  <c r="K3820" i="8"/>
  <c r="K3821" i="8"/>
  <c r="K3823" i="8"/>
  <c r="K3824" i="8"/>
  <c r="K3825" i="8"/>
  <c r="K3826" i="8"/>
  <c r="K3828" i="8"/>
  <c r="K3829" i="8"/>
  <c r="K3830" i="8"/>
  <c r="K3831" i="8"/>
  <c r="K3833" i="8"/>
  <c r="K3834" i="8"/>
  <c r="K3835" i="8"/>
  <c r="K3837" i="8"/>
  <c r="K3838" i="8"/>
  <c r="K3839" i="8"/>
  <c r="K3841" i="8"/>
  <c r="K3842" i="8"/>
  <c r="K3844" i="8"/>
  <c r="K3845" i="8"/>
  <c r="K3847" i="8"/>
  <c r="K3848" i="8"/>
  <c r="K3850" i="8"/>
  <c r="K3851" i="8"/>
  <c r="K3853" i="8"/>
  <c r="K3854" i="8"/>
  <c r="K3856" i="8"/>
  <c r="K3857" i="8"/>
  <c r="K3858" i="8"/>
  <c r="K3860" i="8"/>
  <c r="K3861" i="8"/>
  <c r="K3862" i="8"/>
  <c r="K3864" i="8"/>
  <c r="K3865" i="8"/>
  <c r="K3866" i="8"/>
  <c r="K3868" i="8"/>
  <c r="K3869" i="8"/>
  <c r="K3870" i="8"/>
  <c r="K3871" i="8"/>
  <c r="K3873" i="8"/>
  <c r="K3874" i="8"/>
  <c r="K3875" i="8"/>
  <c r="K3876" i="8"/>
  <c r="K3878" i="8"/>
  <c r="K3879" i="8"/>
  <c r="K3880" i="8"/>
  <c r="K3881" i="8"/>
  <c r="K3883" i="8"/>
  <c r="K3884" i="8"/>
  <c r="K3885" i="8"/>
  <c r="K3886" i="8"/>
  <c r="K3888" i="8"/>
  <c r="K3889" i="8"/>
  <c r="K3890" i="8"/>
  <c r="K3891" i="8"/>
  <c r="K3893" i="8"/>
  <c r="K3894" i="8"/>
  <c r="K3895" i="8"/>
  <c r="K3897" i="8"/>
  <c r="K3898" i="8"/>
  <c r="K3899" i="8"/>
  <c r="K3901" i="8"/>
  <c r="K3902" i="8"/>
  <c r="K3903" i="8"/>
  <c r="K3905" i="8"/>
  <c r="K3906" i="8"/>
  <c r="K3907" i="8"/>
  <c r="K3909" i="8"/>
  <c r="K3910" i="8"/>
  <c r="K3912" i="8"/>
  <c r="K3913" i="8"/>
  <c r="K3915" i="8"/>
  <c r="K3916" i="8"/>
  <c r="K3918" i="8"/>
  <c r="K3919" i="8"/>
  <c r="K3921" i="8"/>
  <c r="K3922" i="8"/>
  <c r="K3924" i="8"/>
  <c r="K3925" i="8"/>
  <c r="K3927" i="8"/>
  <c r="K3928" i="8"/>
  <c r="K3929" i="8"/>
  <c r="K3931" i="8"/>
  <c r="K3932" i="8"/>
  <c r="K3933" i="8"/>
  <c r="K3935" i="8"/>
  <c r="K3936" i="8"/>
  <c r="K3937" i="8"/>
  <c r="K3939" i="8"/>
  <c r="K3940" i="8"/>
  <c r="K3941" i="8"/>
  <c r="K3943" i="8"/>
  <c r="K3944" i="8"/>
  <c r="K3945" i="8"/>
  <c r="K3947" i="8"/>
  <c r="K3948" i="8"/>
  <c r="K3950" i="8"/>
  <c r="K3951" i="8"/>
  <c r="K3952" i="8"/>
  <c r="K3954" i="8"/>
  <c r="K3955" i="8"/>
  <c r="K3956" i="8"/>
  <c r="K3958" i="8"/>
  <c r="K3959" i="8"/>
  <c r="K3960" i="8"/>
  <c r="K3962" i="8"/>
  <c r="K3963" i="8"/>
  <c r="K3964" i="8"/>
  <c r="K3966" i="8"/>
  <c r="K3967" i="8"/>
  <c r="K3968" i="8"/>
  <c r="K3970" i="8"/>
  <c r="K3971" i="8"/>
  <c r="K3972" i="8"/>
  <c r="K3974" i="8"/>
  <c r="K3975" i="8"/>
  <c r="K3976" i="8"/>
  <c r="K3978" i="8"/>
  <c r="K3979" i="8"/>
  <c r="K3980" i="8"/>
  <c r="K3982" i="8"/>
  <c r="K3983" i="8"/>
  <c r="K3984" i="8"/>
  <c r="K3986" i="8"/>
  <c r="K3987" i="8"/>
  <c r="K3988" i="8"/>
  <c r="K3989" i="8"/>
  <c r="K3990" i="8"/>
  <c r="K3992" i="8"/>
  <c r="K3993" i="8"/>
  <c r="K3994" i="8"/>
  <c r="K3995" i="8"/>
  <c r="K3996" i="8"/>
  <c r="K3997" i="8"/>
  <c r="K3998" i="8"/>
  <c r="K4000" i="8"/>
  <c r="K4001" i="8"/>
  <c r="K4002" i="8"/>
  <c r="K4003" i="8"/>
  <c r="K4004" i="8"/>
  <c r="K4005" i="8"/>
  <c r="K4006" i="8"/>
  <c r="K4008" i="8"/>
  <c r="K4009" i="8"/>
  <c r="K4010" i="8"/>
  <c r="K4011" i="8"/>
  <c r="K4012" i="8"/>
  <c r="K4013" i="8"/>
  <c r="K4014" i="8"/>
  <c r="K4016" i="8"/>
  <c r="K4017" i="8"/>
  <c r="K4018" i="8"/>
  <c r="K4019" i="8"/>
  <c r="K4020" i="8"/>
  <c r="K4021" i="8"/>
  <c r="K4022" i="8"/>
  <c r="K4024" i="8"/>
  <c r="K4025" i="8"/>
  <c r="K4026" i="8"/>
  <c r="K4027" i="8"/>
  <c r="K4028" i="8"/>
  <c r="K4029" i="8"/>
  <c r="K4030" i="8"/>
  <c r="K4031" i="8"/>
  <c r="K4033" i="8"/>
  <c r="K4034" i="8"/>
  <c r="K4035" i="8"/>
  <c r="K4036" i="8"/>
  <c r="K4037" i="8"/>
  <c r="K4038" i="8"/>
  <c r="K4039" i="8"/>
  <c r="K4041" i="8"/>
  <c r="K4042" i="8"/>
  <c r="K4043" i="8"/>
  <c r="K4044" i="8"/>
  <c r="K4045" i="8"/>
  <c r="K4046" i="8"/>
  <c r="K4047" i="8"/>
  <c r="K4048" i="8"/>
  <c r="K4050" i="8"/>
  <c r="K4051" i="8"/>
  <c r="K4052" i="8"/>
  <c r="K4053" i="8"/>
  <c r="K4054" i="8"/>
  <c r="K4055" i="8"/>
  <c r="K4056" i="8"/>
  <c r="K4058" i="8"/>
  <c r="K4059" i="8"/>
  <c r="K4060" i="8"/>
  <c r="K4061" i="8"/>
  <c r="K4062" i="8"/>
  <c r="K4063" i="8"/>
  <c r="K4064" i="8"/>
  <c r="K4066" i="8"/>
  <c r="K4067" i="8"/>
  <c r="K4068" i="8"/>
  <c r="K4069" i="8"/>
  <c r="K4070" i="8"/>
  <c r="K4071" i="8"/>
  <c r="K4072" i="8"/>
  <c r="K4074" i="8"/>
  <c r="K4075" i="8"/>
  <c r="K4076" i="8"/>
  <c r="K4077" i="8"/>
  <c r="K4078" i="8"/>
  <c r="K4079" i="8"/>
  <c r="K4080" i="8"/>
  <c r="K4082" i="8"/>
  <c r="K4083" i="8"/>
  <c r="K4084" i="8"/>
  <c r="K4085" i="8"/>
  <c r="K4086" i="8"/>
  <c r="K4087" i="8"/>
  <c r="K4089" i="8"/>
  <c r="K4090" i="8"/>
  <c r="K4091" i="8"/>
  <c r="K4092" i="8"/>
  <c r="K4093" i="8"/>
  <c r="K4094" i="8"/>
  <c r="K4096" i="8"/>
  <c r="K4097" i="8"/>
  <c r="K4098" i="8"/>
  <c r="K4099" i="8"/>
  <c r="K4100" i="8"/>
  <c r="K4101" i="8"/>
  <c r="K4103" i="8"/>
  <c r="K4104" i="8"/>
  <c r="K4105" i="8"/>
  <c r="K4106" i="8"/>
  <c r="K4107" i="8"/>
  <c r="K4108" i="8"/>
  <c r="K4110" i="8"/>
  <c r="K4111" i="8"/>
  <c r="K4112" i="8"/>
  <c r="K4113" i="8"/>
  <c r="K4114" i="8"/>
  <c r="K4115" i="8"/>
  <c r="K4117" i="8"/>
  <c r="K4118" i="8"/>
  <c r="K4119" i="8"/>
  <c r="K4120" i="8"/>
  <c r="K4121" i="8"/>
  <c r="K4122" i="8"/>
  <c r="K4123" i="8"/>
  <c r="K4124" i="8"/>
  <c r="K4126" i="8"/>
  <c r="K4127" i="8"/>
  <c r="K4128" i="8"/>
  <c r="K4129" i="8"/>
  <c r="K4130" i="8"/>
  <c r="K4131" i="8"/>
  <c r="K4133" i="8"/>
  <c r="K4134" i="8"/>
  <c r="K4135" i="8"/>
  <c r="K4136" i="8"/>
  <c r="K4137" i="8"/>
  <c r="K4138" i="8"/>
  <c r="K4140" i="8"/>
  <c r="K4141" i="8"/>
  <c r="K4142" i="8"/>
  <c r="K4143" i="8"/>
  <c r="K4144" i="8"/>
  <c r="K4145" i="8"/>
  <c r="K4147" i="8"/>
  <c r="K4148" i="8"/>
  <c r="K4149" i="8"/>
  <c r="K4150" i="8"/>
  <c r="K4151" i="8"/>
  <c r="K4152" i="8"/>
  <c r="K4154" i="8"/>
  <c r="K4155" i="8"/>
  <c r="K4156" i="8"/>
  <c r="K4157" i="8"/>
  <c r="K4158" i="8"/>
  <c r="K4159" i="8"/>
  <c r="K4160" i="8"/>
  <c r="K4162" i="8"/>
  <c r="K4163" i="8"/>
  <c r="K4164" i="8"/>
  <c r="K4165" i="8"/>
  <c r="K4166" i="8"/>
  <c r="K4167" i="8"/>
  <c r="K4168" i="8"/>
  <c r="K4170" i="8"/>
  <c r="K4171" i="8"/>
  <c r="K4172" i="8"/>
  <c r="K4173" i="8"/>
  <c r="K4174" i="8"/>
  <c r="K4176" i="8"/>
  <c r="K4177" i="8"/>
  <c r="K4178" i="8"/>
  <c r="K4179" i="8"/>
  <c r="K4180" i="8"/>
  <c r="K4182" i="8"/>
  <c r="K4183" i="8"/>
  <c r="K4184" i="8"/>
  <c r="K4185" i="8"/>
  <c r="K4186" i="8"/>
  <c r="K4188" i="8"/>
  <c r="K4189" i="8"/>
  <c r="K4190" i="8"/>
  <c r="K4191" i="8"/>
  <c r="K4192" i="8"/>
  <c r="K4193" i="8"/>
  <c r="K4195" i="8"/>
  <c r="K4196" i="8"/>
  <c r="K4197" i="8"/>
  <c r="K4198" i="8"/>
  <c r="K4199" i="8"/>
  <c r="K4200" i="8"/>
  <c r="K4202" i="8"/>
  <c r="K4203" i="8"/>
  <c r="K4204" i="8"/>
  <c r="K4205" i="8"/>
  <c r="K4206" i="8"/>
  <c r="K4207" i="8"/>
  <c r="K4208" i="8"/>
  <c r="K4210" i="8"/>
  <c r="K4211" i="8"/>
  <c r="K4212" i="8"/>
  <c r="K4213" i="8"/>
  <c r="K4214" i="8"/>
  <c r="K4215" i="8"/>
  <c r="K4217" i="8"/>
  <c r="K4218" i="8"/>
  <c r="K4220" i="8"/>
  <c r="K4221" i="8"/>
  <c r="K4223" i="8"/>
  <c r="K4224" i="8"/>
  <c r="K4226" i="8"/>
  <c r="K4227" i="8"/>
  <c r="K4229" i="8"/>
  <c r="K4230" i="8"/>
  <c r="K4232" i="8"/>
  <c r="K4233" i="8"/>
  <c r="K4235" i="8"/>
  <c r="K4236" i="8"/>
  <c r="K4238" i="8"/>
  <c r="K4239" i="8"/>
  <c r="K4241" i="8"/>
  <c r="K4242" i="8"/>
  <c r="K4244" i="8"/>
  <c r="K4245" i="8"/>
  <c r="K4247" i="8"/>
  <c r="K4248" i="8"/>
  <c r="K4250" i="8"/>
  <c r="K4251" i="8"/>
  <c r="K4252" i="8"/>
  <c r="K4253" i="8"/>
  <c r="K4255" i="8"/>
  <c r="K4256" i="8"/>
  <c r="K4257" i="8"/>
  <c r="K4258" i="8"/>
  <c r="K4260" i="8"/>
  <c r="K4261" i="8"/>
  <c r="K4262" i="8"/>
  <c r="K4263" i="8"/>
  <c r="K4265" i="8"/>
  <c r="K4266" i="8"/>
  <c r="K4267" i="8"/>
  <c r="K4268" i="8"/>
  <c r="K4270" i="8"/>
  <c r="K4271" i="8"/>
  <c r="K4272" i="8"/>
  <c r="K4273" i="8"/>
  <c r="K4275" i="8"/>
  <c r="K4276" i="8"/>
  <c r="K4277" i="8"/>
  <c r="K4278" i="8"/>
  <c r="K4280" i="8"/>
  <c r="K4281" i="8"/>
  <c r="K4282" i="8"/>
  <c r="K4283" i="8"/>
  <c r="K4285" i="8"/>
  <c r="K4286" i="8"/>
  <c r="K4287" i="8"/>
  <c r="K4288" i="8"/>
  <c r="K4290" i="8"/>
  <c r="K4291" i="8"/>
  <c r="K4292" i="8"/>
  <c r="K4293" i="8"/>
  <c r="K4295" i="8"/>
  <c r="K4296" i="8"/>
  <c r="K4297" i="8"/>
  <c r="K4298" i="8"/>
  <c r="K4300" i="8"/>
  <c r="K4301" i="8"/>
  <c r="K4302" i="8"/>
  <c r="K4303" i="8"/>
  <c r="K4305" i="8"/>
  <c r="K4306" i="8"/>
  <c r="K4307" i="8"/>
  <c r="K4308" i="8"/>
  <c r="K4310" i="8"/>
  <c r="K4311" i="8"/>
  <c r="K4312" i="8"/>
  <c r="K4313" i="8"/>
  <c r="K4315" i="8"/>
  <c r="K4316" i="8"/>
  <c r="K4317" i="8"/>
  <c r="K4318" i="8"/>
  <c r="K4320" i="8"/>
  <c r="K4321" i="8"/>
  <c r="K4322" i="8"/>
  <c r="K4323" i="8"/>
  <c r="K4325" i="8"/>
  <c r="K4326" i="8"/>
  <c r="K4327" i="8"/>
  <c r="K4328" i="8"/>
  <c r="K4330" i="8"/>
  <c r="K4331" i="8"/>
  <c r="K4332" i="8"/>
  <c r="K4333" i="8"/>
  <c r="K4335" i="8"/>
  <c r="K4336" i="8"/>
  <c r="K4337" i="8"/>
  <c r="K4338" i="8"/>
  <c r="K4340" i="8"/>
  <c r="K4341" i="8"/>
  <c r="K4342" i="8"/>
  <c r="K4343" i="8"/>
  <c r="K4345" i="8"/>
  <c r="K4346" i="8"/>
  <c r="K4347" i="8"/>
  <c r="K4348" i="8"/>
  <c r="K4350" i="8"/>
  <c r="K4351" i="8"/>
  <c r="K4352" i="8"/>
  <c r="K4353" i="8"/>
  <c r="K4355" i="8"/>
  <c r="K4356" i="8"/>
  <c r="K4357" i="8"/>
  <c r="K4358" i="8"/>
  <c r="K4360" i="8"/>
  <c r="K4361" i="8"/>
  <c r="K4362" i="8"/>
  <c r="K4363" i="8"/>
  <c r="K4365" i="8"/>
  <c r="K4366" i="8"/>
  <c r="K4367" i="8"/>
  <c r="K4368" i="8"/>
  <c r="K4370" i="8"/>
  <c r="K4371" i="8"/>
  <c r="K4372" i="8"/>
  <c r="K4373" i="8"/>
  <c r="K4375" i="8"/>
  <c r="K4376" i="8"/>
  <c r="K4377" i="8"/>
  <c r="K4378" i="8"/>
  <c r="K4380" i="8"/>
  <c r="K4381" i="8"/>
  <c r="K4382" i="8"/>
  <c r="K4383" i="8"/>
  <c r="K4385" i="8"/>
  <c r="K4386" i="8"/>
  <c r="K4387" i="8"/>
  <c r="K4388" i="8"/>
  <c r="K4390" i="8"/>
  <c r="K4391" i="8"/>
  <c r="K4392" i="8"/>
  <c r="K4393" i="8"/>
  <c r="K4395" i="8"/>
  <c r="K4396" i="8"/>
  <c r="K4397" i="8"/>
  <c r="K4398" i="8"/>
  <c r="K4400" i="8"/>
  <c r="K4401" i="8"/>
  <c r="K4402" i="8"/>
  <c r="K4403" i="8"/>
  <c r="K4404" i="8"/>
  <c r="K4406" i="8"/>
  <c r="K4407" i="8"/>
  <c r="K4408" i="8"/>
  <c r="K4410" i="8"/>
  <c r="K4411" i="8"/>
  <c r="K4412" i="8"/>
  <c r="K4414" i="8"/>
  <c r="K4415" i="8"/>
  <c r="K4416" i="8"/>
  <c r="K4418" i="8"/>
  <c r="K4419" i="8"/>
  <c r="K4420" i="8"/>
  <c r="K4421" i="8"/>
  <c r="K4423" i="8"/>
  <c r="K4424" i="8"/>
  <c r="K4425" i="8"/>
  <c r="K4426" i="8"/>
  <c r="K4428" i="8"/>
  <c r="K4429" i="8"/>
  <c r="K4430" i="8"/>
  <c r="K4431" i="8"/>
  <c r="K4433" i="8"/>
  <c r="K4434" i="8"/>
  <c r="K4435" i="8"/>
  <c r="K4437" i="8"/>
  <c r="K4438" i="8"/>
  <c r="K4439" i="8"/>
  <c r="K4440" i="8"/>
  <c r="K4441" i="8"/>
  <c r="K4443" i="8"/>
  <c r="K4444" i="8"/>
  <c r="K4445" i="8"/>
  <c r="K4446" i="8"/>
  <c r="K4447" i="8"/>
  <c r="K4449" i="8"/>
  <c r="K4450" i="8"/>
  <c r="K4451" i="8"/>
  <c r="K4452" i="8"/>
  <c r="K4453" i="8"/>
  <c r="K4455" i="8"/>
  <c r="K4456" i="8"/>
  <c r="K4457" i="8"/>
  <c r="K4458" i="8"/>
  <c r="K4459" i="8"/>
  <c r="K4461" i="8"/>
  <c r="K4462" i="8"/>
  <c r="K4463" i="8"/>
  <c r="K4464" i="8"/>
  <c r="K4465" i="8"/>
  <c r="K4467" i="8"/>
  <c r="K4468" i="8"/>
  <c r="K4469" i="8"/>
  <c r="K4470" i="8"/>
  <c r="K4471" i="8"/>
  <c r="K4473" i="8"/>
  <c r="K4474" i="8"/>
  <c r="K4475" i="8"/>
  <c r="K4476" i="8"/>
  <c r="K4477" i="8"/>
  <c r="K4479" i="8"/>
  <c r="K4480" i="8"/>
  <c r="K4481" i="8"/>
  <c r="K4482" i="8"/>
  <c r="K4483" i="8"/>
  <c r="K4485" i="8"/>
  <c r="K4486" i="8"/>
  <c r="K4487" i="8"/>
  <c r="K4488" i="8"/>
  <c r="K4489" i="8"/>
  <c r="K4491" i="8"/>
  <c r="K4492" i="8"/>
  <c r="K4493" i="8"/>
  <c r="K4494" i="8"/>
  <c r="K4495" i="8"/>
  <c r="K4497" i="8"/>
  <c r="K4498" i="8"/>
  <c r="K4499" i="8"/>
  <c r="K4500" i="8"/>
  <c r="K4501" i="8"/>
  <c r="K4503" i="8"/>
  <c r="K4504" i="8"/>
  <c r="K4505" i="8"/>
  <c r="K4506" i="8"/>
  <c r="K4507" i="8"/>
  <c r="K4509" i="8"/>
  <c r="K4510" i="8"/>
  <c r="K4511" i="8"/>
  <c r="K4512" i="8"/>
  <c r="K4513" i="8"/>
  <c r="K4515" i="8"/>
  <c r="K4516" i="8"/>
  <c r="K4517" i="8"/>
  <c r="K4518" i="8"/>
  <c r="K4519" i="8"/>
  <c r="K4521" i="8"/>
  <c r="K4522" i="8"/>
  <c r="K4523" i="8"/>
  <c r="K4524" i="8"/>
  <c r="K4525" i="8"/>
  <c r="K4527" i="8"/>
  <c r="K4528" i="8"/>
  <c r="K4529" i="8"/>
  <c r="K4530" i="8"/>
  <c r="K4531" i="8"/>
  <c r="K4533" i="8"/>
  <c r="K4534" i="8"/>
  <c r="K4535" i="8"/>
  <c r="K4536" i="8"/>
  <c r="K4537" i="8"/>
  <c r="K4539" i="8"/>
  <c r="K4540" i="8"/>
  <c r="K4541" i="8"/>
  <c r="K4542" i="8"/>
  <c r="K4543" i="8"/>
  <c r="K4545" i="8"/>
  <c r="K4546" i="8"/>
  <c r="K4547" i="8"/>
  <c r="K4548" i="8"/>
  <c r="K4549" i="8"/>
  <c r="K4551" i="8"/>
  <c r="K4552" i="8"/>
  <c r="K4553" i="8"/>
  <c r="K4554" i="8"/>
  <c r="K4556" i="8"/>
  <c r="K4557" i="8"/>
  <c r="K4558" i="8"/>
  <c r="K4560" i="8"/>
  <c r="K4561" i="8"/>
  <c r="K4562" i="8"/>
  <c r="K4564" i="8"/>
  <c r="K4565" i="8"/>
  <c r="K4566" i="8"/>
  <c r="K4568" i="8"/>
  <c r="K4569" i="8"/>
  <c r="K4570" i="8"/>
  <c r="K4572" i="8"/>
  <c r="K4573" i="8"/>
  <c r="K4574" i="8"/>
  <c r="K4576" i="8"/>
  <c r="K4577" i="8"/>
  <c r="K4578" i="8"/>
  <c r="K4580" i="8"/>
  <c r="K4581" i="8"/>
  <c r="K4582" i="8"/>
  <c r="K4584" i="8"/>
  <c r="K4585" i="8"/>
  <c r="K4586" i="8"/>
  <c r="K4588" i="8"/>
  <c r="K4589" i="8"/>
  <c r="K4590" i="8"/>
  <c r="K4591" i="8"/>
  <c r="K4593" i="8"/>
  <c r="K4594" i="8"/>
  <c r="K4595" i="8"/>
  <c r="K4596" i="8"/>
  <c r="K4598" i="8"/>
  <c r="K4599" i="8"/>
  <c r="K4600" i="8"/>
  <c r="K4601" i="8"/>
  <c r="K4603" i="8"/>
  <c r="K4604" i="8"/>
  <c r="K4605" i="8"/>
  <c r="K4607" i="8"/>
  <c r="K4608" i="8"/>
  <c r="K4609" i="8"/>
  <c r="K4611" i="8"/>
  <c r="K4612" i="8"/>
  <c r="K4613" i="8"/>
  <c r="K4615" i="8"/>
  <c r="K4616" i="8"/>
  <c r="K4617" i="8"/>
  <c r="K4619" i="8"/>
  <c r="K4620" i="8"/>
  <c r="K4621" i="8"/>
  <c r="K4623" i="8"/>
  <c r="K4624" i="8"/>
  <c r="K4625" i="8"/>
  <c r="K4627" i="8"/>
  <c r="K4628" i="8"/>
  <c r="K4629" i="8"/>
  <c r="K4631" i="8"/>
  <c r="K4632" i="8"/>
  <c r="K4633" i="8"/>
  <c r="K4635" i="8"/>
  <c r="K4636" i="8"/>
  <c r="K4637" i="8"/>
  <c r="K4639" i="8"/>
  <c r="K4641" i="8"/>
  <c r="K4643" i="8"/>
  <c r="K4645" i="8"/>
  <c r="K4647" i="8"/>
  <c r="K4648" i="8"/>
  <c r="K4649" i="8"/>
  <c r="K4650" i="8"/>
  <c r="K4651" i="8"/>
  <c r="K4653" i="8"/>
  <c r="K4654" i="8"/>
  <c r="K4655" i="8"/>
  <c r="K4657" i="8"/>
  <c r="K4658" i="8"/>
  <c r="K4659" i="8"/>
  <c r="K4661" i="8"/>
  <c r="K4662" i="8"/>
  <c r="K4663" i="8"/>
  <c r="K4664" i="8"/>
  <c r="K4665" i="8"/>
  <c r="K4666" i="8"/>
  <c r="K4668" i="8"/>
  <c r="K4669" i="8"/>
  <c r="K4670" i="8"/>
  <c r="K4671" i="8"/>
  <c r="K4672" i="8"/>
  <c r="K4673" i="8"/>
  <c r="K4675" i="8"/>
  <c r="K4676" i="8"/>
  <c r="K4677" i="8"/>
  <c r="K4678" i="8"/>
  <c r="K4679" i="8"/>
  <c r="K4680" i="8"/>
  <c r="K4682" i="8"/>
  <c r="K4683" i="8"/>
  <c r="K4684" i="8"/>
  <c r="K4685" i="8"/>
  <c r="K4687" i="8"/>
  <c r="K4688" i="8"/>
  <c r="K4689" i="8"/>
  <c r="K4690" i="8"/>
  <c r="K4691" i="8"/>
  <c r="K4693" i="8"/>
  <c r="K4694" i="8"/>
  <c r="K4695" i="8"/>
  <c r="K4696" i="8"/>
  <c r="K4697" i="8"/>
  <c r="K4699" i="8"/>
  <c r="K4700" i="8"/>
  <c r="K4701" i="8"/>
  <c r="K4702" i="8"/>
  <c r="K4703" i="8"/>
  <c r="K4705" i="8"/>
  <c r="K4706" i="8"/>
  <c r="K4707" i="8"/>
  <c r="K4709" i="8"/>
  <c r="K4710" i="8"/>
  <c r="K4711" i="8"/>
  <c r="K4712" i="8"/>
  <c r="K4713" i="8"/>
  <c r="K4715" i="8"/>
  <c r="K4716" i="8"/>
  <c r="K4717" i="8"/>
  <c r="K4719" i="8"/>
  <c r="K4720" i="8"/>
  <c r="K4721" i="8"/>
  <c r="K4723" i="8"/>
  <c r="K4724" i="8"/>
  <c r="K4725" i="8"/>
  <c r="K4726" i="8"/>
  <c r="K4727" i="8"/>
  <c r="K4728" i="8"/>
  <c r="K4729" i="8"/>
  <c r="K4730" i="8"/>
  <c r="K4731" i="8"/>
  <c r="K4732" i="8"/>
  <c r="K4733" i="8"/>
  <c r="K4734" i="8"/>
  <c r="K4736" i="8"/>
  <c r="K4737" i="8"/>
  <c r="K4738" i="8"/>
  <c r="K4739" i="8"/>
  <c r="K4740" i="8"/>
  <c r="K4741" i="8"/>
  <c r="K4742" i="8"/>
  <c r="K4743" i="8"/>
  <c r="K4744" i="8"/>
  <c r="K4745" i="8"/>
  <c r="K4746" i="8"/>
  <c r="K4747" i="8"/>
  <c r="K4749" i="8"/>
  <c r="K4750" i="8"/>
  <c r="K4751" i="8"/>
  <c r="K4752" i="8"/>
  <c r="K4753" i="8"/>
  <c r="K4754" i="8"/>
  <c r="K4755" i="8"/>
  <c r="K4756" i="8"/>
  <c r="K4757" i="8"/>
  <c r="K4758" i="8"/>
  <c r="K4759" i="8"/>
  <c r="K4760" i="8"/>
  <c r="K4762" i="8"/>
  <c r="K4763" i="8"/>
  <c r="K4764" i="8"/>
  <c r="K4765" i="8"/>
  <c r="K4766" i="8"/>
  <c r="K4767" i="8"/>
  <c r="K4768" i="8"/>
  <c r="K4769" i="8"/>
  <c r="K4771" i="8"/>
  <c r="K4772" i="8"/>
  <c r="K4773" i="8"/>
  <c r="K4774" i="8"/>
  <c r="K4775" i="8"/>
  <c r="K4776" i="8"/>
  <c r="K4777" i="8"/>
  <c r="K4778" i="8"/>
  <c r="K4779" i="8"/>
  <c r="K4780" i="8"/>
  <c r="K4781" i="8"/>
  <c r="K4782" i="8"/>
  <c r="K4783" i="8"/>
  <c r="K4785" i="8"/>
  <c r="K4786" i="8"/>
  <c r="K4787" i="8"/>
  <c r="K4788" i="8"/>
  <c r="K4790" i="8"/>
  <c r="K4791" i="8"/>
  <c r="K4792" i="8"/>
  <c r="K4793" i="8"/>
  <c r="K4795" i="8"/>
  <c r="K4796" i="8"/>
  <c r="K4797" i="8"/>
  <c r="K4798" i="8"/>
  <c r="K4800" i="8"/>
  <c r="K4801" i="8"/>
  <c r="K4802" i="8"/>
  <c r="K4803" i="8"/>
  <c r="K4805" i="8"/>
  <c r="K4806" i="8"/>
  <c r="K4807" i="8"/>
  <c r="K4808" i="8"/>
  <c r="K4810" i="8"/>
  <c r="K4811" i="8"/>
  <c r="K4812" i="8"/>
  <c r="K4813" i="8"/>
  <c r="K4815" i="8"/>
  <c r="K4816" i="8"/>
  <c r="K4817" i="8"/>
  <c r="K4818" i="8"/>
  <c r="K4820" i="8"/>
  <c r="K4821" i="8"/>
  <c r="K4822" i="8"/>
  <c r="K4823" i="8"/>
  <c r="K4825" i="8"/>
  <c r="K4826" i="8"/>
  <c r="K4827" i="8"/>
  <c r="K4828" i="8"/>
  <c r="K4830" i="8"/>
  <c r="K4831" i="8"/>
  <c r="K4832" i="8"/>
  <c r="K4833" i="8"/>
  <c r="K4835" i="8"/>
  <c r="K4836" i="8"/>
  <c r="K4837" i="8"/>
  <c r="K4838" i="8"/>
  <c r="K4840" i="8"/>
  <c r="K4841" i="8"/>
  <c r="K4842" i="8"/>
  <c r="K4843" i="8"/>
  <c r="K4845" i="8"/>
  <c r="K4846" i="8"/>
  <c r="K4847" i="8"/>
  <c r="K4848" i="8"/>
  <c r="K4850" i="8"/>
  <c r="K4851" i="8"/>
  <c r="K4852" i="8"/>
  <c r="K4853" i="8"/>
  <c r="K4855" i="8"/>
  <c r="K4856" i="8"/>
  <c r="K4857" i="8"/>
  <c r="K4858" i="8"/>
  <c r="K4860" i="8"/>
  <c r="K4861" i="8"/>
  <c r="K4862" i="8"/>
  <c r="K4863" i="8"/>
  <c r="K4865" i="8"/>
  <c r="K4866" i="8"/>
  <c r="K4867" i="8"/>
  <c r="K4868" i="8"/>
  <c r="K4870" i="8"/>
  <c r="K4871" i="8"/>
  <c r="K4872" i="8"/>
  <c r="K4873" i="8"/>
  <c r="K4875" i="8"/>
  <c r="K4876" i="8"/>
  <c r="K4877" i="8"/>
  <c r="K4878" i="8"/>
  <c r="K4880" i="8"/>
  <c r="K4881" i="8"/>
  <c r="K4882" i="8"/>
  <c r="K4883" i="8"/>
  <c r="K4885" i="8"/>
  <c r="K4886" i="8"/>
  <c r="K4887" i="8"/>
  <c r="K4888" i="8"/>
  <c r="K4890" i="8"/>
  <c r="K4891" i="8"/>
  <c r="K4892" i="8"/>
  <c r="K4893" i="8"/>
  <c r="K4895" i="8"/>
  <c r="K4896" i="8"/>
  <c r="K4897" i="8"/>
  <c r="K4898" i="8"/>
  <c r="K4900" i="8"/>
  <c r="K4901" i="8"/>
  <c r="K4902" i="8"/>
  <c r="K4903" i="8"/>
  <c r="K4905" i="8"/>
  <c r="K4906" i="8"/>
  <c r="K4907" i="8"/>
  <c r="K4908" i="8"/>
  <c r="K4910" i="8"/>
  <c r="K4911" i="8"/>
  <c r="K4912" i="8"/>
  <c r="K4913" i="8"/>
  <c r="K4915" i="8"/>
  <c r="K4916" i="8"/>
  <c r="K4917" i="8"/>
  <c r="K4918" i="8"/>
  <c r="K4920" i="8"/>
  <c r="K4921" i="8"/>
  <c r="K4922" i="8"/>
  <c r="K4923" i="8"/>
  <c r="K4925" i="8"/>
  <c r="K4926" i="8"/>
  <c r="K4927" i="8"/>
  <c r="K4928" i="8"/>
  <c r="K4930" i="8"/>
  <c r="K4931" i="8"/>
  <c r="K4932" i="8"/>
  <c r="K4934" i="8"/>
  <c r="K4935" i="8"/>
  <c r="K4936" i="8"/>
  <c r="K4938" i="8"/>
  <c r="K4939" i="8"/>
  <c r="K4940" i="8"/>
  <c r="K4942" i="8"/>
  <c r="K4943" i="8"/>
  <c r="K4944" i="8"/>
  <c r="K4946" i="8"/>
  <c r="K4947" i="8"/>
  <c r="K4948" i="8"/>
  <c r="K4950" i="8"/>
  <c r="K4951" i="8"/>
  <c r="K4952" i="8"/>
  <c r="K4954" i="8"/>
  <c r="K4955" i="8"/>
  <c r="K4956" i="8"/>
  <c r="K4958" i="8"/>
  <c r="K4959" i="8"/>
  <c r="K4960" i="8"/>
  <c r="K4962" i="8"/>
  <c r="K4963" i="8"/>
  <c r="K4964" i="8"/>
  <c r="K4966" i="8"/>
  <c r="K4967" i="8"/>
  <c r="K4968" i="8"/>
  <c r="K4969" i="8"/>
  <c r="K4971" i="8"/>
  <c r="K4972" i="8"/>
  <c r="K4973" i="8"/>
  <c r="K4974" i="8"/>
  <c r="K4976" i="8"/>
  <c r="K4977" i="8"/>
  <c r="K4978" i="8"/>
  <c r="K4979" i="8"/>
  <c r="K4981" i="8"/>
  <c r="K4982" i="8"/>
  <c r="K4983" i="8"/>
  <c r="K4984" i="8"/>
  <c r="K4986" i="8"/>
  <c r="K4987" i="8"/>
  <c r="K4988" i="8"/>
  <c r="K4990" i="8"/>
  <c r="K4991" i="8"/>
  <c r="K4992" i="8"/>
  <c r="K4994" i="8"/>
  <c r="K4995" i="8"/>
  <c r="K4996" i="8"/>
  <c r="K4998" i="8"/>
  <c r="K4999" i="8"/>
  <c r="K5000" i="8"/>
  <c r="K5002" i="8"/>
  <c r="K5003" i="8"/>
  <c r="K5004" i="8"/>
  <c r="K5006" i="8"/>
  <c r="K5007" i="8"/>
  <c r="K5008" i="8"/>
  <c r="K5010" i="8"/>
  <c r="K5011" i="8"/>
  <c r="K5012" i="8"/>
  <c r="K5013" i="8"/>
  <c r="K5015" i="8"/>
  <c r="K5016" i="8"/>
  <c r="K5017" i="8"/>
  <c r="K5019" i="8"/>
  <c r="K5020" i="8"/>
  <c r="K5021" i="8"/>
  <c r="K5022" i="8"/>
  <c r="K5024" i="8"/>
  <c r="K5025" i="8"/>
  <c r="K5027" i="8"/>
  <c r="K5028" i="8"/>
  <c r="K5030" i="8"/>
  <c r="K5031" i="8"/>
  <c r="K5033" i="8"/>
  <c r="K5034" i="8"/>
  <c r="K5035" i="8"/>
  <c r="K5036" i="8"/>
  <c r="K5038" i="8"/>
  <c r="K5039" i="8"/>
  <c r="K5041" i="8"/>
  <c r="K5042" i="8"/>
  <c r="K5043" i="8"/>
  <c r="K5044" i="8"/>
  <c r="K5046" i="8"/>
  <c r="K5047" i="8"/>
  <c r="K5048" i="8"/>
  <c r="K5050" i="8"/>
  <c r="K5051" i="8"/>
  <c r="K5053" i="8"/>
  <c r="K5054" i="8"/>
  <c r="K5056" i="8"/>
  <c r="K5057" i="8"/>
  <c r="K5058" i="8"/>
  <c r="K5060" i="8"/>
  <c r="K5061" i="8"/>
  <c r="K5062" i="8"/>
  <c r="K5063" i="8"/>
  <c r="K5065" i="8"/>
  <c r="K5066" i="8"/>
  <c r="K5067" i="8"/>
  <c r="K5069" i="8"/>
  <c r="K5070" i="8"/>
  <c r="K5072" i="8"/>
  <c r="K5073" i="8"/>
  <c r="K5074" i="8"/>
  <c r="K5075" i="8"/>
  <c r="K5077" i="8"/>
  <c r="K5078" i="8"/>
  <c r="K5079" i="8"/>
  <c r="K5080" i="8"/>
  <c r="K5082" i="8"/>
  <c r="K5083" i="8"/>
  <c r="K5084" i="8"/>
  <c r="K5085" i="8"/>
  <c r="K5087" i="8"/>
  <c r="K5088" i="8"/>
  <c r="K5089" i="8"/>
  <c r="K5091" i="8"/>
  <c r="K5092" i="8"/>
  <c r="K5093" i="8"/>
  <c r="K5094" i="8"/>
  <c r="K5096" i="8"/>
  <c r="K5097" i="8"/>
  <c r="K5098" i="8"/>
  <c r="K5099" i="8"/>
  <c r="K5101" i="8"/>
  <c r="K5102" i="8"/>
  <c r="K5103" i="8"/>
  <c r="K5104" i="8"/>
  <c r="K5106" i="8"/>
  <c r="K5107" i="8"/>
  <c r="K5108" i="8"/>
  <c r="K5109" i="8"/>
  <c r="K5111" i="8"/>
  <c r="K5112" i="8"/>
  <c r="K5113" i="8"/>
  <c r="K5114" i="8"/>
  <c r="K5116" i="8"/>
  <c r="K5117" i="8"/>
  <c r="K5118" i="8"/>
  <c r="K5119" i="8"/>
  <c r="K5121" i="8"/>
  <c r="K5122" i="8"/>
  <c r="K5123" i="8"/>
  <c r="K5124" i="8"/>
  <c r="K5126" i="8"/>
  <c r="K5127" i="8"/>
  <c r="K5128" i="8"/>
  <c r="K5129" i="8"/>
  <c r="K5131" i="8"/>
  <c r="K5132" i="8"/>
  <c r="K5133" i="8"/>
  <c r="K5134" i="8"/>
  <c r="K5136" i="8"/>
  <c r="K5137" i="8"/>
  <c r="K5138" i="8"/>
  <c r="K5139" i="8"/>
  <c r="K5141" i="8"/>
  <c r="K5142" i="8"/>
  <c r="K5143" i="8"/>
  <c r="K5144" i="8"/>
  <c r="K5146" i="8"/>
  <c r="K5147" i="8"/>
  <c r="K5148" i="8"/>
  <c r="K5149" i="8"/>
  <c r="K5151" i="8"/>
  <c r="K5152" i="8"/>
  <c r="K5153" i="8"/>
  <c r="K5154" i="8"/>
  <c r="K5156" i="8"/>
  <c r="K5157" i="8"/>
  <c r="K5158" i="8"/>
  <c r="K5159" i="8"/>
  <c r="K5161" i="8"/>
  <c r="K5162" i="8"/>
  <c r="K5163" i="8"/>
  <c r="K5164" i="8"/>
  <c r="K5166" i="8"/>
  <c r="K5167" i="8"/>
  <c r="K5168" i="8"/>
  <c r="K5169" i="8"/>
  <c r="K5171" i="8"/>
  <c r="K5172" i="8"/>
  <c r="K5173" i="8"/>
  <c r="K5174" i="8"/>
  <c r="K5176" i="8"/>
  <c r="K5177" i="8"/>
  <c r="K5178" i="8"/>
  <c r="K5179" i="8"/>
  <c r="K5181" i="8"/>
  <c r="K5182" i="8"/>
  <c r="K5184" i="8"/>
  <c r="K5185" i="8"/>
  <c r="K5187" i="8"/>
  <c r="K5188" i="8"/>
  <c r="K5190" i="8"/>
  <c r="K5191" i="8"/>
  <c r="K5192" i="8"/>
  <c r="K5193" i="8"/>
  <c r="K5195" i="8"/>
  <c r="K5196" i="8"/>
  <c r="K5197" i="8"/>
  <c r="K5199" i="8"/>
  <c r="K5200" i="8"/>
  <c r="K5201" i="8"/>
  <c r="K5203" i="8"/>
  <c r="K5204" i="8"/>
  <c r="K5205" i="8"/>
  <c r="K5207" i="8"/>
  <c r="K5208" i="8"/>
  <c r="K5209" i="8"/>
  <c r="K5211" i="8"/>
  <c r="K5212" i="8"/>
  <c r="K5213" i="8"/>
  <c r="K5214" i="8"/>
  <c r="K5216" i="8"/>
  <c r="K5217" i="8"/>
  <c r="K5218" i="8"/>
  <c r="K5219" i="8"/>
  <c r="K5221" i="8"/>
  <c r="K5222" i="8"/>
  <c r="K5223" i="8"/>
  <c r="K5224" i="8"/>
  <c r="K5226" i="8"/>
  <c r="K5227" i="8"/>
  <c r="K5229" i="8"/>
  <c r="K5230" i="8"/>
  <c r="K5232" i="8"/>
  <c r="K5233" i="8"/>
  <c r="K5234" i="8"/>
  <c r="K5235" i="8"/>
  <c r="K5237" i="8"/>
  <c r="K5238" i="8"/>
  <c r="K5239" i="8"/>
  <c r="K5240" i="8"/>
  <c r="K5242" i="8"/>
  <c r="K5243" i="8"/>
  <c r="K5244" i="8"/>
  <c r="K5245" i="8"/>
  <c r="K5247" i="8"/>
  <c r="K5248" i="8"/>
  <c r="K5250" i="8"/>
  <c r="K5251" i="8"/>
  <c r="K5253" i="8"/>
  <c r="K5254" i="8"/>
  <c r="K5255" i="8"/>
  <c r="K5256" i="8"/>
  <c r="K5258" i="8"/>
  <c r="K5259" i="8"/>
  <c r="K5260" i="8"/>
  <c r="K5261" i="8"/>
  <c r="K5263" i="8"/>
  <c r="K5264" i="8"/>
  <c r="K5265" i="8"/>
  <c r="K5266" i="8"/>
  <c r="K5268" i="8"/>
  <c r="K5269" i="8"/>
  <c r="K5271" i="8"/>
  <c r="K5273" i="8"/>
  <c r="K5275" i="8"/>
  <c r="K5276" i="8"/>
  <c r="K5277" i="8"/>
  <c r="K5278" i="8"/>
  <c r="K5280" i="8"/>
  <c r="K5281" i="8"/>
  <c r="K5282" i="8"/>
  <c r="K5283" i="8"/>
  <c r="K5285" i="8"/>
  <c r="K5286" i="8"/>
  <c r="K5287" i="8"/>
  <c r="K5288" i="8"/>
  <c r="K5290" i="8"/>
  <c r="K5291" i="8"/>
  <c r="K5292" i="8"/>
  <c r="K5293" i="8"/>
  <c r="K5294" i="8"/>
  <c r="K5295" i="8"/>
  <c r="K5296" i="8"/>
  <c r="K5297" i="8"/>
  <c r="K5298" i="8"/>
  <c r="K5299" i="8"/>
  <c r="K5300" i="8"/>
  <c r="K5301" i="8"/>
  <c r="K5302" i="8"/>
  <c r="K5303" i="8"/>
  <c r="K5304" i="8"/>
  <c r="K5305" i="8"/>
  <c r="K5306" i="8"/>
  <c r="K5307" i="8"/>
  <c r="K5308" i="8"/>
  <c r="K5309" i="8"/>
  <c r="K5310" i="8"/>
  <c r="K5312" i="8"/>
  <c r="K5313" i="8"/>
  <c r="K5314" i="8"/>
  <c r="K5315" i="8"/>
  <c r="K5316" i="8"/>
  <c r="K5317" i="8"/>
  <c r="K5318" i="8"/>
  <c r="K5319" i="8"/>
  <c r="K5320" i="8"/>
  <c r="K5321" i="8"/>
  <c r="K5322" i="8"/>
  <c r="K5323" i="8"/>
  <c r="K5324" i="8"/>
  <c r="K5326" i="8"/>
  <c r="K5327" i="8"/>
  <c r="K5328" i="8"/>
  <c r="K5329" i="8"/>
  <c r="K5330" i="8"/>
  <c r="K5331" i="8"/>
  <c r="K5332" i="8"/>
  <c r="K5333" i="8"/>
  <c r="K5334" i="8"/>
  <c r="K5335" i="8"/>
  <c r="K5336" i="8"/>
  <c r="K5337" i="8"/>
  <c r="K5338" i="8"/>
  <c r="K5340" i="8"/>
  <c r="K5341" i="8"/>
  <c r="K5343" i="8"/>
  <c r="K5344" i="8"/>
  <c r="K5346" i="8"/>
  <c r="K5347" i="8"/>
  <c r="K5349" i="8"/>
  <c r="K5350" i="8"/>
  <c r="K5352" i="8"/>
  <c r="K5353" i="8"/>
  <c r="K5355" i="8"/>
  <c r="K5356" i="8"/>
  <c r="K5358" i="8"/>
  <c r="K5359" i="8"/>
  <c r="K5361" i="8"/>
  <c r="K5362" i="8"/>
  <c r="K5364" i="8"/>
  <c r="K5365" i="8"/>
  <c r="K5367" i="8"/>
  <c r="K5368" i="8"/>
  <c r="K5370" i="8"/>
  <c r="K5371" i="8"/>
  <c r="K5373" i="8"/>
  <c r="K5374" i="8"/>
  <c r="K5376" i="8"/>
  <c r="K5377" i="8"/>
  <c r="K5379" i="8"/>
  <c r="K5380" i="8"/>
  <c r="K5382" i="8"/>
  <c r="K5383" i="8"/>
  <c r="K5385" i="8"/>
  <c r="K5386" i="8"/>
  <c r="K5388" i="8"/>
  <c r="K5389" i="8"/>
  <c r="K5391" i="8"/>
  <c r="K5392" i="8"/>
  <c r="K5394" i="8"/>
  <c r="K5395" i="8"/>
  <c r="K5397" i="8"/>
  <c r="K5398" i="8"/>
  <c r="K5400" i="8"/>
  <c r="K5401" i="8"/>
  <c r="K5403" i="8"/>
  <c r="K5404" i="8"/>
  <c r="K5406" i="8"/>
  <c r="K5407" i="8"/>
  <c r="K5409" i="8"/>
  <c r="K5410" i="8"/>
  <c r="K5412" i="8"/>
  <c r="K5413" i="8"/>
  <c r="K5415" i="8"/>
  <c r="K5416" i="8"/>
  <c r="K5418" i="8"/>
  <c r="K5419" i="8"/>
  <c r="K5421" i="8"/>
  <c r="K5422" i="8"/>
  <c r="K5424" i="8"/>
  <c r="K5425" i="8"/>
  <c r="K5426" i="8"/>
  <c r="K5428" i="8"/>
  <c r="K5429" i="8"/>
  <c r="K5431" i="8"/>
  <c r="K5432" i="8"/>
  <c r="K5434" i="8"/>
  <c r="K5435" i="8"/>
  <c r="K5437" i="8"/>
  <c r="K5438" i="8"/>
  <c r="K5440" i="8"/>
  <c r="K5441" i="8"/>
  <c r="K5443" i="8"/>
  <c r="K5444" i="8"/>
  <c r="K5446" i="8"/>
  <c r="K5448" i="8"/>
  <c r="K5449" i="8"/>
  <c r="K5451" i="8"/>
  <c r="K5453" i="8"/>
  <c r="K5454" i="8"/>
  <c r="K5456" i="8"/>
  <c r="K5457" i="8"/>
  <c r="K5459" i="8"/>
  <c r="K5460" i="8"/>
  <c r="K5462" i="8"/>
  <c r="K5463" i="8"/>
  <c r="K5465" i="8"/>
  <c r="K5466" i="8"/>
  <c r="K5468" i="8"/>
  <c r="K5469" i="8"/>
  <c r="K5471" i="8"/>
  <c r="K5472" i="8"/>
  <c r="K5474" i="8"/>
  <c r="K5475" i="8"/>
  <c r="K5477" i="8"/>
  <c r="K5478" i="8"/>
  <c r="K5480" i="8"/>
  <c r="K5481" i="8"/>
  <c r="K5483" i="8"/>
  <c r="K5484" i="8"/>
  <c r="K5486" i="8"/>
  <c r="K5487" i="8"/>
  <c r="K5489" i="8"/>
  <c r="K5490" i="8"/>
  <c r="K5492" i="8"/>
  <c r="K5493" i="8"/>
  <c r="K5495" i="8"/>
  <c r="K5496" i="8"/>
  <c r="K5498" i="8"/>
  <c r="K5499" i="8"/>
  <c r="K5501" i="8"/>
  <c r="K5502" i="8"/>
  <c r="K5504" i="8"/>
  <c r="K5505" i="8"/>
  <c r="K5507" i="8"/>
  <c r="K5508" i="8"/>
  <c r="K5510" i="8"/>
  <c r="K5511" i="8"/>
  <c r="K5513" i="8"/>
  <c r="K5514" i="8"/>
  <c r="K5516" i="8"/>
  <c r="K5517" i="8"/>
  <c r="K5519" i="8"/>
  <c r="K5520" i="8"/>
  <c r="K5522" i="8"/>
  <c r="K5523" i="8"/>
  <c r="K5525" i="8"/>
  <c r="K5526" i="8"/>
  <c r="K5528" i="8"/>
  <c r="K5529" i="8"/>
  <c r="K5531" i="8"/>
  <c r="K5532" i="8"/>
  <c r="K5534" i="8"/>
  <c r="K5536" i="8"/>
  <c r="K5537" i="8"/>
  <c r="K5539" i="8"/>
  <c r="K5540" i="8"/>
  <c r="K5542" i="8"/>
  <c r="K5543" i="8"/>
  <c r="K5545" i="8"/>
  <c r="K5546" i="8"/>
  <c r="K5548" i="8"/>
  <c r="K5549" i="8"/>
  <c r="K5551" i="8"/>
  <c r="K5552" i="8"/>
  <c r="K5554" i="8"/>
  <c r="K5556" i="8"/>
  <c r="K5557" i="8"/>
  <c r="K5559" i="8"/>
  <c r="K5560" i="8"/>
  <c r="K5562" i="8"/>
  <c r="K5563" i="8"/>
  <c r="K5564" i="8"/>
  <c r="K5566" i="8"/>
  <c r="K5567" i="8"/>
  <c r="K5568" i="8"/>
  <c r="K5570" i="8"/>
  <c r="K5571" i="8"/>
  <c r="K5573" i="8"/>
  <c r="K5575" i="8"/>
  <c r="K5576" i="8"/>
  <c r="K5578" i="8"/>
  <c r="K5579" i="8"/>
  <c r="K5581" i="8"/>
  <c r="K5582" i="8"/>
  <c r="K5583" i="8"/>
  <c r="K5585" i="8"/>
  <c r="K5586" i="8"/>
  <c r="K5588" i="8"/>
  <c r="K5589" i="8"/>
  <c r="K5591" i="8"/>
  <c r="K5593" i="8"/>
  <c r="K5595" i="8"/>
  <c r="K5596" i="8"/>
  <c r="K5598" i="8"/>
  <c r="K5599" i="8"/>
  <c r="K5601" i="8"/>
  <c r="K5603" i="8"/>
  <c r="K5604" i="8"/>
  <c r="K5606" i="8"/>
  <c r="K5607" i="8"/>
  <c r="K5609" i="8"/>
  <c r="K5610" i="8"/>
  <c r="K5612" i="8"/>
  <c r="K5613" i="8"/>
  <c r="K5615" i="8"/>
  <c r="K5616" i="8"/>
  <c r="K5618" i="8"/>
  <c r="K5619" i="8"/>
  <c r="K5621" i="8"/>
  <c r="K5622" i="8"/>
  <c r="K5624" i="8"/>
  <c r="K5625" i="8"/>
  <c r="K5627" i="8"/>
  <c r="K5628" i="8"/>
  <c r="K5630" i="8"/>
  <c r="K5631" i="8"/>
  <c r="K5633" i="8"/>
  <c r="K5634" i="8"/>
  <c r="K5636" i="8"/>
  <c r="K5637" i="8"/>
  <c r="K5639" i="8"/>
  <c r="K5640" i="8"/>
  <c r="K5642" i="8"/>
  <c r="K5643" i="8"/>
  <c r="K5645" i="8"/>
  <c r="K5646" i="8"/>
  <c r="K5648" i="8"/>
  <c r="K5649" i="8"/>
  <c r="K5651" i="8"/>
  <c r="K5652" i="8"/>
  <c r="K5654" i="8"/>
  <c r="K5655" i="8"/>
  <c r="K5657" i="8"/>
  <c r="K5658" i="8"/>
  <c r="K5660" i="8"/>
  <c r="K5661" i="8"/>
  <c r="K5663" i="8"/>
  <c r="K5664" i="8"/>
  <c r="K5666" i="8"/>
  <c r="K5667" i="8"/>
  <c r="K5669" i="8"/>
  <c r="K5670" i="8"/>
  <c r="K5672" i="8"/>
  <c r="K5673" i="8"/>
  <c r="K5675" i="8"/>
  <c r="K5676" i="8"/>
  <c r="K5678" i="8"/>
  <c r="K5679" i="8"/>
  <c r="K5681" i="8"/>
  <c r="K5682" i="8"/>
  <c r="K5684" i="8"/>
  <c r="K5685" i="8"/>
  <c r="K5686" i="8"/>
  <c r="K5688" i="8"/>
  <c r="K5689" i="8"/>
  <c r="K5691" i="8"/>
  <c r="K5692" i="8"/>
  <c r="K5694" i="8"/>
  <c r="K5695" i="8"/>
  <c r="K5697" i="8"/>
  <c r="K5698" i="8"/>
  <c r="K5700" i="8"/>
  <c r="K5701" i="8"/>
  <c r="K5703" i="8"/>
  <c r="K5704" i="8"/>
  <c r="K5706" i="8"/>
  <c r="K5708" i="8"/>
  <c r="K5709" i="8"/>
  <c r="K5711" i="8"/>
  <c r="K5713" i="8"/>
  <c r="K5714" i="8"/>
  <c r="K5716" i="8"/>
  <c r="K5717" i="8"/>
  <c r="K5719" i="8"/>
  <c r="K5720" i="8"/>
  <c r="K5722" i="8"/>
  <c r="K5723" i="8"/>
  <c r="K5725" i="8"/>
  <c r="K5726" i="8"/>
  <c r="K5728" i="8"/>
  <c r="K5729" i="8"/>
  <c r="K5731" i="8"/>
  <c r="K5732" i="8"/>
  <c r="K5734" i="8"/>
  <c r="K5735" i="8"/>
  <c r="K5737" i="8"/>
  <c r="K5738" i="8"/>
  <c r="K5740" i="8"/>
  <c r="K5741" i="8"/>
  <c r="K5743" i="8"/>
  <c r="K5744" i="8"/>
  <c r="K5746" i="8"/>
  <c r="K5747" i="8"/>
  <c r="K5749" i="8"/>
  <c r="K5750" i="8"/>
  <c r="K5752" i="8"/>
  <c r="K5753" i="8"/>
  <c r="K5755" i="8"/>
  <c r="K5756" i="8"/>
  <c r="K5758" i="8"/>
  <c r="K5760" i="8"/>
  <c r="K5761" i="8"/>
  <c r="K5763" i="8"/>
  <c r="K5764" i="8"/>
  <c r="K5766" i="8"/>
  <c r="K5767" i="8"/>
  <c r="K5769" i="8"/>
  <c r="K5770" i="8"/>
  <c r="K5772" i="8"/>
  <c r="K5773" i="8"/>
  <c r="K5775" i="8"/>
  <c r="K5776" i="8"/>
  <c r="K5778" i="8"/>
  <c r="K5780" i="8"/>
  <c r="K5781" i="8"/>
  <c r="K5783" i="8"/>
  <c r="K5784" i="8"/>
  <c r="K5786" i="8"/>
  <c r="K5787" i="8"/>
  <c r="K5788" i="8"/>
  <c r="K5790" i="8"/>
  <c r="K5791" i="8"/>
  <c r="K5792" i="8"/>
  <c r="K5794" i="8"/>
  <c r="K5795" i="8"/>
  <c r="K5797" i="8"/>
  <c r="K5799" i="8"/>
  <c r="K5800" i="8"/>
  <c r="K5802" i="8"/>
  <c r="K5803" i="8"/>
  <c r="K5804" i="8"/>
  <c r="K5806" i="8"/>
  <c r="K5807" i="8"/>
  <c r="K5808" i="8"/>
  <c r="K5810" i="8"/>
  <c r="K5811" i="8"/>
  <c r="K5813" i="8"/>
  <c r="K5814" i="8"/>
  <c r="K5816" i="8"/>
  <c r="K5817" i="8"/>
  <c r="K5818" i="8"/>
  <c r="K5820" i="8"/>
  <c r="K5821" i="8"/>
  <c r="K5822" i="8"/>
  <c r="K5824" i="8"/>
  <c r="K5825" i="8"/>
  <c r="K5827" i="8"/>
  <c r="K5828" i="8"/>
  <c r="K5830" i="8"/>
  <c r="K5831" i="8"/>
  <c r="K5833" i="8"/>
  <c r="K5834" i="8"/>
  <c r="K5836" i="8"/>
  <c r="K5837" i="8"/>
  <c r="K5839" i="8"/>
  <c r="K5840" i="8"/>
  <c r="K5842" i="8"/>
  <c r="K5843" i="8"/>
  <c r="K5845" i="8"/>
  <c r="K5846" i="8"/>
  <c r="K5848" i="8"/>
  <c r="K5849" i="8"/>
  <c r="K5851" i="8"/>
  <c r="K5852" i="8"/>
  <c r="K5854" i="8"/>
  <c r="K5855" i="8"/>
  <c r="K5857" i="8"/>
  <c r="K5858" i="8"/>
  <c r="K5860" i="8"/>
  <c r="K5861" i="8"/>
  <c r="K5863" i="8"/>
  <c r="K5864" i="8"/>
  <c r="K5866" i="8"/>
  <c r="K5867" i="8"/>
  <c r="K5869" i="8"/>
  <c r="K5870" i="8"/>
  <c r="K5872" i="8"/>
  <c r="K5873" i="8"/>
  <c r="K5875" i="8"/>
  <c r="K5876" i="8"/>
  <c r="K5878" i="8"/>
  <c r="K5879" i="8"/>
  <c r="K5881" i="8"/>
  <c r="K5882" i="8"/>
  <c r="K5883" i="8"/>
  <c r="K5885" i="8"/>
  <c r="K5886" i="8"/>
  <c r="K5888" i="8"/>
  <c r="K5889" i="8"/>
  <c r="K5891" i="8"/>
  <c r="K5892" i="8"/>
  <c r="K5894" i="8"/>
  <c r="K5895" i="8"/>
  <c r="K5896" i="8"/>
  <c r="K5898" i="8"/>
  <c r="K5899" i="8"/>
  <c r="K5901" i="8"/>
  <c r="K5902" i="8"/>
  <c r="K5904" i="8"/>
  <c r="K5905" i="8"/>
  <c r="K5907" i="8"/>
  <c r="K5908" i="8"/>
  <c r="K5910" i="8"/>
  <c r="K5911" i="8"/>
  <c r="K5913" i="8"/>
  <c r="K5914" i="8"/>
  <c r="K5916" i="8"/>
  <c r="K5918" i="8"/>
  <c r="K5919" i="8"/>
  <c r="K5921" i="8"/>
  <c r="K5923" i="8"/>
  <c r="K5924" i="8"/>
  <c r="K5926" i="8"/>
  <c r="K5927" i="8"/>
  <c r="K5929" i="8"/>
  <c r="K5930" i="8"/>
  <c r="K5932" i="8"/>
  <c r="K5933" i="8"/>
  <c r="K5935" i="8"/>
  <c r="K5936" i="8"/>
  <c r="K5938" i="8"/>
  <c r="K5939" i="8"/>
  <c r="K5941" i="8"/>
  <c r="K5942" i="8"/>
  <c r="K5944" i="8"/>
  <c r="K5945" i="8"/>
  <c r="K5947" i="8"/>
  <c r="K5948" i="8"/>
  <c r="K5950" i="8"/>
  <c r="K5951" i="8"/>
  <c r="K5953" i="8"/>
  <c r="K5954" i="8"/>
  <c r="K5956" i="8"/>
  <c r="K5957" i="8"/>
  <c r="K5958" i="8"/>
  <c r="K5960" i="8"/>
  <c r="K5961" i="8"/>
  <c r="K5962" i="8"/>
  <c r="K5964" i="8"/>
  <c r="K5965" i="8"/>
  <c r="K5967" i="8"/>
  <c r="K5968" i="8"/>
  <c r="K5970" i="8"/>
  <c r="K5971" i="8"/>
  <c r="K5973" i="8"/>
  <c r="K5974" i="8"/>
  <c r="K5976" i="8"/>
  <c r="K5977" i="8"/>
  <c r="K5979" i="8"/>
  <c r="K5980" i="8"/>
  <c r="K5982" i="8"/>
  <c r="K5983" i="8"/>
  <c r="K5985" i="8"/>
  <c r="K5986" i="8"/>
  <c r="K5988" i="8"/>
  <c r="K5989" i="8"/>
  <c r="K5991" i="8"/>
  <c r="K5992" i="8"/>
  <c r="K5994" i="8"/>
  <c r="K5995" i="8"/>
  <c r="K5996" i="8"/>
  <c r="K5998" i="8"/>
  <c r="K5999" i="8"/>
  <c r="K6000" i="8"/>
  <c r="K6002" i="8"/>
  <c r="K6003" i="8"/>
  <c r="K6004" i="8"/>
  <c r="K6006" i="8"/>
  <c r="K6007" i="8"/>
  <c r="K6008" i="8"/>
  <c r="K6010" i="8"/>
  <c r="K6011" i="8"/>
  <c r="K6012" i="8"/>
  <c r="K6014" i="8"/>
  <c r="K6015" i="8"/>
  <c r="K6017" i="8"/>
  <c r="K6018" i="8"/>
  <c r="K6020" i="8"/>
  <c r="K6021" i="8"/>
  <c r="K6022" i="8"/>
  <c r="K6024" i="8"/>
  <c r="K6025" i="8"/>
  <c r="K6026" i="8"/>
  <c r="K6028" i="8"/>
  <c r="K6029" i="8"/>
  <c r="K6031" i="8"/>
  <c r="K6032" i="8"/>
  <c r="K6034" i="8"/>
  <c r="K6035" i="8"/>
  <c r="K6036" i="8"/>
  <c r="K6037" i="8"/>
  <c r="K6039" i="8"/>
  <c r="K6040" i="8"/>
  <c r="K6041" i="8"/>
  <c r="K6042" i="8"/>
  <c r="K6044" i="8"/>
  <c r="K6045" i="8"/>
  <c r="K6046" i="8"/>
  <c r="K6047" i="8"/>
  <c r="K6048" i="8"/>
  <c r="K6050" i="8"/>
  <c r="K6051" i="8"/>
  <c r="K6052" i="8"/>
  <c r="K6054" i="8"/>
  <c r="K6055" i="8"/>
  <c r="K6056" i="8"/>
  <c r="K6058" i="8"/>
  <c r="K6059" i="8"/>
  <c r="K6060" i="8"/>
  <c r="K6062" i="8"/>
  <c r="K6063" i="8"/>
  <c r="K6064" i="8"/>
  <c r="K6066" i="8"/>
  <c r="K6067" i="8"/>
  <c r="K6068" i="8"/>
  <c r="K6070" i="8"/>
  <c r="K6071" i="8"/>
  <c r="K6072" i="8"/>
  <c r="K6074" i="8"/>
  <c r="K6075" i="8"/>
  <c r="K6076" i="8"/>
  <c r="K6078" i="8"/>
  <c r="K6079" i="8"/>
  <c r="K6080" i="8"/>
  <c r="K6082" i="8"/>
  <c r="K6083" i="8"/>
  <c r="K6084" i="8"/>
  <c r="K6086" i="8"/>
  <c r="K6087" i="8"/>
  <c r="K6088" i="8"/>
  <c r="K6090" i="8"/>
  <c r="K6091" i="8"/>
  <c r="K6092" i="8"/>
  <c r="K6094" i="8"/>
  <c r="K6095" i="8"/>
  <c r="K6096" i="8"/>
  <c r="K6098" i="8"/>
  <c r="K6099" i="8"/>
  <c r="K6100" i="8"/>
  <c r="K6102" i="8"/>
  <c r="K6103" i="8"/>
  <c r="K6104" i="8"/>
  <c r="K6106" i="8"/>
  <c r="K6107" i="8"/>
  <c r="K6108" i="8"/>
  <c r="K6110" i="8"/>
  <c r="K6111" i="8"/>
  <c r="K6112" i="8"/>
  <c r="K6114" i="8"/>
  <c r="K6115" i="8"/>
  <c r="K6116" i="8"/>
  <c r="K6118" i="8"/>
  <c r="K6119" i="8"/>
  <c r="K6120" i="8"/>
  <c r="K6122" i="8"/>
  <c r="K6123" i="8"/>
  <c r="K6125" i="8"/>
  <c r="K6126" i="8"/>
  <c r="K6128" i="8"/>
  <c r="K6129" i="8"/>
  <c r="K6131" i="8"/>
  <c r="K6132" i="8"/>
  <c r="K6133" i="8"/>
  <c r="K6135" i="8"/>
  <c r="K6136" i="8"/>
  <c r="K6137" i="8"/>
  <c r="K6139" i="8"/>
  <c r="K6140" i="8"/>
  <c r="K6141" i="8"/>
  <c r="K6143" i="8"/>
  <c r="K6144" i="8"/>
  <c r="K6145" i="8"/>
  <c r="K6147" i="8"/>
  <c r="K6148" i="8"/>
  <c r="K6149" i="8"/>
  <c r="K6151" i="8"/>
  <c r="K6152" i="8"/>
  <c r="K6153" i="8"/>
  <c r="K6155" i="8"/>
  <c r="K6156" i="8"/>
  <c r="K6157" i="8"/>
  <c r="K6159" i="8"/>
  <c r="K6160" i="8"/>
  <c r="K6161" i="8"/>
  <c r="K6163" i="8"/>
  <c r="K6164" i="8"/>
  <c r="K6165" i="8"/>
  <c r="K6167" i="8"/>
  <c r="K6168" i="8"/>
  <c r="K6169" i="8"/>
  <c r="K6171" i="8"/>
  <c r="K6172" i="8"/>
  <c r="K6173" i="8"/>
  <c r="K6175" i="8"/>
  <c r="K6176" i="8"/>
  <c r="K6177" i="8"/>
  <c r="K6179" i="8"/>
  <c r="K6180" i="8"/>
  <c r="K6181" i="8"/>
  <c r="K6183" i="8"/>
  <c r="K6184" i="8"/>
  <c r="K6185" i="8"/>
  <c r="K6187" i="8"/>
  <c r="K6188" i="8"/>
  <c r="K6189" i="8"/>
  <c r="K6191" i="8"/>
  <c r="K6192" i="8"/>
  <c r="K6193" i="8"/>
  <c r="K6195" i="8"/>
  <c r="K6196" i="8"/>
  <c r="K6197" i="8"/>
  <c r="K6199" i="8"/>
  <c r="K6200" i="8"/>
  <c r="K6201" i="8"/>
  <c r="K6203" i="8"/>
  <c r="K6204" i="8"/>
  <c r="K6205" i="8"/>
  <c r="K6207" i="8"/>
  <c r="K6208" i="8"/>
  <c r="K6209" i="8"/>
  <c r="K6211" i="8"/>
  <c r="K6212" i="8"/>
  <c r="K6213" i="8"/>
  <c r="K6215" i="8"/>
  <c r="K6216" i="8"/>
  <c r="K6217" i="8"/>
  <c r="K6219" i="8"/>
  <c r="K6220" i="8"/>
  <c r="K6221" i="8"/>
  <c r="K6223" i="8"/>
  <c r="K6224" i="8"/>
  <c r="K6225" i="8"/>
  <c r="K6227" i="8"/>
  <c r="K6228" i="8"/>
  <c r="K6230" i="8"/>
  <c r="K6231" i="8"/>
  <c r="K6233" i="8"/>
  <c r="K6234" i="8"/>
  <c r="K6236" i="8"/>
  <c r="K6237" i="8"/>
  <c r="K6239" i="8"/>
  <c r="K6240" i="8"/>
  <c r="K6242" i="8"/>
  <c r="K6243" i="8"/>
  <c r="K6245" i="8"/>
  <c r="K6246" i="8"/>
  <c r="K6248" i="8"/>
  <c r="K6249" i="8"/>
  <c r="K6251" i="8"/>
  <c r="K6252" i="8"/>
  <c r="K6253" i="8"/>
  <c r="K6255" i="8"/>
  <c r="K6256" i="8"/>
  <c r="K6257" i="8"/>
  <c r="K6259" i="8"/>
  <c r="K6260" i="8"/>
  <c r="K6261" i="8"/>
  <c r="K6263" i="8"/>
  <c r="K6264" i="8"/>
  <c r="K6266" i="8"/>
  <c r="K6267" i="8"/>
  <c r="K6268" i="8"/>
  <c r="K6270" i="8"/>
  <c r="K6271" i="8"/>
  <c r="K6272" i="8"/>
  <c r="K6274" i="8"/>
  <c r="K6275" i="8"/>
  <c r="K6276" i="8"/>
  <c r="K6278" i="8"/>
  <c r="K6279" i="8"/>
  <c r="K6280" i="8"/>
  <c r="K6282" i="8"/>
  <c r="K6283" i="8"/>
  <c r="K6284" i="8"/>
  <c r="K6286" i="8"/>
  <c r="K6287" i="8"/>
  <c r="K6288" i="8"/>
  <c r="K6290" i="8"/>
  <c r="K6291" i="8"/>
  <c r="K6292" i="8"/>
  <c r="K6294" i="8"/>
  <c r="K6295" i="8"/>
  <c r="K6296" i="8"/>
  <c r="K6298" i="8"/>
  <c r="K6299" i="8"/>
  <c r="K6300" i="8"/>
  <c r="K6302" i="8"/>
  <c r="K6303" i="8"/>
  <c r="K6304" i="8"/>
  <c r="K6306" i="8"/>
  <c r="K6307" i="8"/>
  <c r="K6308" i="8"/>
  <c r="K6310" i="8"/>
  <c r="K6311" i="8"/>
  <c r="K6312" i="8"/>
  <c r="K6314" i="8"/>
  <c r="K6315" i="8"/>
  <c r="K6316" i="8"/>
  <c r="K6318" i="8"/>
  <c r="K6319" i="8"/>
  <c r="K6320" i="8"/>
  <c r="K6322" i="8"/>
  <c r="K6323" i="8"/>
  <c r="K6324" i="8"/>
  <c r="K6326" i="8"/>
  <c r="K6327" i="8"/>
  <c r="K6328" i="8"/>
  <c r="K6330" i="8"/>
  <c r="K6331" i="8"/>
  <c r="K6332" i="8"/>
  <c r="K6334" i="8"/>
  <c r="K6335" i="8"/>
  <c r="K6336" i="8"/>
  <c r="K6338" i="8"/>
  <c r="K6339" i="8"/>
  <c r="K6340" i="8"/>
  <c r="K6342" i="8"/>
  <c r="K6343" i="8"/>
  <c r="K6344" i="8"/>
  <c r="K6346" i="8"/>
  <c r="K6347" i="8"/>
  <c r="K6348" i="8"/>
  <c r="K6350" i="8"/>
  <c r="K6351" i="8"/>
  <c r="K6352" i="8"/>
  <c r="K6354" i="8"/>
  <c r="K6355" i="8"/>
  <c r="K6356" i="8"/>
  <c r="K6358" i="8"/>
  <c r="K6359" i="8"/>
  <c r="K6360" i="8"/>
  <c r="K6362" i="8"/>
  <c r="K6363" i="8"/>
  <c r="K6364" i="8"/>
  <c r="K6366" i="8"/>
  <c r="K6367" i="8"/>
  <c r="K6368" i="8"/>
  <c r="K6370" i="8"/>
  <c r="K6371" i="8"/>
  <c r="K6372" i="8"/>
  <c r="K6373" i="8"/>
  <c r="K6374" i="8"/>
  <c r="K6375" i="8"/>
  <c r="K6376" i="8"/>
  <c r="K6378" i="8"/>
  <c r="K6379" i="8"/>
  <c r="K6380" i="8"/>
  <c r="K6381" i="8"/>
  <c r="K6382" i="8"/>
  <c r="K6383" i="8"/>
  <c r="K6384" i="8"/>
  <c r="K6386" i="8"/>
  <c r="K6387" i="8"/>
  <c r="K6388" i="8"/>
  <c r="K6389" i="8"/>
  <c r="K6391" i="8"/>
  <c r="K6392" i="8"/>
  <c r="K6393" i="8"/>
  <c r="K6394" i="8"/>
  <c r="K6396" i="8"/>
  <c r="K6397" i="8"/>
  <c r="K6398" i="8"/>
  <c r="K6399" i="8"/>
  <c r="K6401" i="8"/>
  <c r="K6402" i="8"/>
  <c r="K6403" i="8"/>
  <c r="K6404" i="8"/>
  <c r="K6406" i="8"/>
  <c r="K6407" i="8"/>
  <c r="K6408" i="8"/>
  <c r="K6410" i="8"/>
  <c r="K6411" i="8"/>
  <c r="K6412" i="8"/>
  <c r="K6414" i="8"/>
  <c r="K6415" i="8"/>
  <c r="K6416" i="8"/>
  <c r="K6418" i="8"/>
  <c r="K6419" i="8"/>
  <c r="K6420" i="8"/>
  <c r="K6422" i="8"/>
  <c r="K6423" i="8"/>
  <c r="K6424" i="8"/>
  <c r="K6426" i="8"/>
  <c r="K6427" i="8"/>
  <c r="K6428" i="8"/>
  <c r="K6430" i="8"/>
  <c r="K6431" i="8"/>
  <c r="K6432" i="8"/>
  <c r="K6434" i="8"/>
  <c r="K6435" i="8"/>
  <c r="K6436" i="8"/>
  <c r="K6438" i="8"/>
  <c r="K6439" i="8"/>
  <c r="K6440" i="8"/>
  <c r="K6442" i="8"/>
  <c r="K6443" i="8"/>
  <c r="K6444" i="8"/>
  <c r="K6446" i="8"/>
  <c r="K6447" i="8"/>
  <c r="K6448" i="8"/>
  <c r="K6450" i="8"/>
  <c r="K6451" i="8"/>
  <c r="K6452" i="8"/>
  <c r="K6454" i="8"/>
  <c r="K6455" i="8"/>
  <c r="K6456" i="8"/>
  <c r="K6458" i="8"/>
  <c r="K6459" i="8"/>
  <c r="K6460" i="8"/>
  <c r="K6461" i="8"/>
  <c r="K6463" i="8"/>
  <c r="K6464" i="8"/>
  <c r="K6465" i="8"/>
  <c r="K6466" i="8"/>
  <c r="K6468" i="8"/>
  <c r="K6469" i="8"/>
  <c r="K6470" i="8"/>
  <c r="K6472" i="8"/>
  <c r="K6473" i="8"/>
  <c r="K6474" i="8"/>
  <c r="K6476" i="8"/>
  <c r="K6477" i="8"/>
  <c r="K6478" i="8"/>
  <c r="K6480" i="8"/>
  <c r="K6481" i="8"/>
  <c r="K6482" i="8"/>
  <c r="K6484" i="8"/>
  <c r="K6485" i="8"/>
  <c r="K6486" i="8"/>
  <c r="K6488" i="8"/>
  <c r="K6489" i="8"/>
  <c r="K6490" i="8"/>
  <c r="K6492" i="8"/>
  <c r="K6493" i="8"/>
  <c r="K6494" i="8"/>
  <c r="K6496" i="8"/>
  <c r="K6497" i="8"/>
  <c r="K6498" i="8"/>
  <c r="K6500" i="8"/>
  <c r="K6501" i="8"/>
  <c r="K6502" i="8"/>
  <c r="K6504" i="8"/>
  <c r="K6505" i="8"/>
  <c r="K6506" i="8"/>
  <c r="K6508" i="8"/>
  <c r="K6509" i="8"/>
  <c r="K6510" i="8"/>
  <c r="K6512" i="8"/>
  <c r="K6513" i="8"/>
  <c r="K6514" i="8"/>
  <c r="K6516" i="8"/>
  <c r="K6517" i="8"/>
  <c r="K6518" i="8"/>
  <c r="K6520" i="8"/>
  <c r="K6521" i="8"/>
  <c r="K6522" i="8"/>
  <c r="K6524" i="8"/>
  <c r="K6525" i="8"/>
  <c r="K6526" i="8"/>
  <c r="K6528" i="8"/>
  <c r="K6529" i="8"/>
  <c r="K6530" i="8"/>
  <c r="K6532" i="8"/>
  <c r="K6533" i="8"/>
  <c r="K6534" i="8"/>
  <c r="K6536" i="8"/>
  <c r="K6537" i="8"/>
  <c r="K6538" i="8"/>
  <c r="K6540" i="8"/>
  <c r="K6541" i="8"/>
  <c r="K6542" i="8"/>
  <c r="K6544" i="8"/>
  <c r="K6545" i="8"/>
  <c r="K6546" i="8"/>
  <c r="K6548" i="8"/>
  <c r="K6549" i="8"/>
  <c r="K6550" i="8"/>
  <c r="K6552" i="8"/>
  <c r="K6553" i="8"/>
  <c r="K6554" i="8"/>
  <c r="K6556" i="8"/>
  <c r="K6557" i="8"/>
  <c r="K6558" i="8"/>
  <c r="K6560" i="8"/>
  <c r="K6561" i="8"/>
  <c r="K6562" i="8"/>
  <c r="K6564" i="8"/>
  <c r="K6565" i="8"/>
  <c r="K6566" i="8"/>
  <c r="K6568" i="8"/>
  <c r="K6569" i="8"/>
  <c r="K6570" i="8"/>
  <c r="K6572" i="8"/>
  <c r="K6573" i="8"/>
  <c r="K6574" i="8"/>
  <c r="K6576" i="8"/>
  <c r="K6577" i="8"/>
  <c r="K6578" i="8"/>
  <c r="K6580" i="8"/>
  <c r="K6581" i="8"/>
  <c r="K6582" i="8"/>
  <c r="K6584" i="8"/>
  <c r="K6585" i="8"/>
  <c r="K6586" i="8"/>
  <c r="K6588" i="8"/>
  <c r="K6589" i="8"/>
  <c r="K6590" i="8"/>
  <c r="K6592" i="8"/>
  <c r="K6593" i="8"/>
  <c r="K6594" i="8"/>
  <c r="K6596" i="8"/>
  <c r="K6597" i="8"/>
  <c r="K6599" i="8"/>
  <c r="K6600" i="8"/>
  <c r="K6602" i="8"/>
  <c r="K6603" i="8"/>
  <c r="K6605" i="8"/>
  <c r="K6606" i="8"/>
  <c r="K6608" i="8"/>
  <c r="K6609" i="8"/>
  <c r="K6611" i="8"/>
  <c r="K6612" i="8"/>
  <c r="K6614" i="8"/>
  <c r="K6615" i="8"/>
  <c r="K6616" i="8"/>
  <c r="K6618" i="8"/>
  <c r="K6619" i="8"/>
  <c r="K6620" i="8"/>
  <c r="K6622" i="8"/>
  <c r="K6624" i="8"/>
  <c r="K6626" i="8"/>
  <c r="K6627" i="8"/>
  <c r="K6628" i="8"/>
  <c r="K6629" i="8"/>
  <c r="K6631" i="8"/>
  <c r="K6633" i="8"/>
  <c r="K6635" i="8"/>
  <c r="K6637" i="8"/>
  <c r="K6639" i="8"/>
  <c r="K6641" i="8"/>
  <c r="K6643" i="8"/>
  <c r="K6644" i="8"/>
  <c r="K6645" i="8"/>
  <c r="K6646" i="8"/>
  <c r="K6648" i="8"/>
  <c r="K6649" i="8"/>
  <c r="K6650" i="8"/>
  <c r="K6651" i="8"/>
  <c r="K6653" i="8"/>
  <c r="K6654" i="8"/>
  <c r="K6655" i="8"/>
  <c r="K6656" i="8"/>
  <c r="K6658" i="8"/>
  <c r="K6659" i="8"/>
  <c r="K6660" i="8"/>
  <c r="K6661" i="8"/>
  <c r="K6662" i="8"/>
  <c r="K6663" i="8"/>
  <c r="K6664" i="8"/>
  <c r="K6665" i="8"/>
  <c r="K6666" i="8"/>
  <c r="K6667" i="8"/>
  <c r="K6668" i="8"/>
  <c r="K6669" i="8"/>
  <c r="K6670" i="8"/>
  <c r="K6671" i="8"/>
  <c r="K6672" i="8"/>
  <c r="K6673" i="8"/>
  <c r="K6674" i="8"/>
  <c r="K6676" i="8"/>
  <c r="K6677" i="8"/>
  <c r="K6678" i="8"/>
  <c r="K6679" i="8"/>
  <c r="K6680" i="8"/>
  <c r="K6681" i="8"/>
  <c r="K6682" i="8"/>
  <c r="K6683" i="8"/>
  <c r="K6684" i="8"/>
  <c r="K6685" i="8"/>
  <c r="K6686" i="8"/>
  <c r="K6687" i="8"/>
  <c r="K6688" i="8"/>
  <c r="K6689" i="8"/>
  <c r="K6690" i="8"/>
  <c r="K6691" i="8"/>
  <c r="K6692" i="8"/>
  <c r="K6694" i="8"/>
  <c r="K6695" i="8"/>
  <c r="K6696" i="8"/>
  <c r="K6697" i="8"/>
  <c r="K6698" i="8"/>
  <c r="K6699" i="8"/>
  <c r="K6700" i="8"/>
  <c r="K6701" i="8"/>
  <c r="K6702" i="8"/>
  <c r="K6703" i="8"/>
  <c r="K6704" i="8"/>
  <c r="K6705" i="8"/>
  <c r="K6706" i="8"/>
  <c r="K6707" i="8"/>
  <c r="K6708" i="8"/>
  <c r="K6709" i="8"/>
  <c r="K6710" i="8"/>
  <c r="K6712" i="8"/>
  <c r="K6713" i="8"/>
  <c r="K6714" i="8"/>
  <c r="K6715" i="8"/>
  <c r="K6716" i="8"/>
  <c r="K6717" i="8"/>
  <c r="K6718" i="8"/>
  <c r="K6719" i="8"/>
  <c r="K6720" i="8"/>
  <c r="K6721" i="8"/>
  <c r="K6722" i="8"/>
  <c r="K6723" i="8"/>
  <c r="K6724" i="8"/>
  <c r="K6725" i="8"/>
  <c r="K6726" i="8"/>
  <c r="K6727" i="8"/>
  <c r="K6728" i="8"/>
  <c r="K6730" i="8"/>
  <c r="K6731" i="8"/>
  <c r="K6732" i="8"/>
  <c r="K6733" i="8"/>
  <c r="K6734" i="8"/>
  <c r="K6735" i="8"/>
  <c r="K6736" i="8"/>
  <c r="K6737" i="8"/>
  <c r="K6738" i="8"/>
  <c r="K6739" i="8"/>
  <c r="K6740" i="8"/>
  <c r="K6741" i="8"/>
  <c r="K6742" i="8"/>
  <c r="K6743" i="8"/>
  <c r="K6744" i="8"/>
  <c r="K6745" i="8"/>
  <c r="K6746" i="8"/>
  <c r="K6747" i="8"/>
  <c r="K6749" i="8"/>
  <c r="K6750" i="8"/>
  <c r="K6751" i="8"/>
  <c r="K6752" i="8"/>
  <c r="K6753" i="8"/>
  <c r="K6754" i="8"/>
  <c r="K6755" i="8"/>
  <c r="K6756" i="8"/>
  <c r="K6757" i="8"/>
  <c r="K6758" i="8"/>
  <c r="K6759" i="8"/>
  <c r="K6760" i="8"/>
  <c r="K6761" i="8"/>
  <c r="K6762" i="8"/>
  <c r="K6763" i="8"/>
  <c r="K6764" i="8"/>
  <c r="K6765" i="8"/>
  <c r="K6766" i="8"/>
  <c r="K6768" i="8"/>
  <c r="K6769" i="8"/>
  <c r="K6770" i="8"/>
  <c r="K6771" i="8"/>
  <c r="K6773" i="8"/>
  <c r="K6774" i="8"/>
  <c r="K6775" i="8"/>
  <c r="K6776" i="8"/>
  <c r="K6778" i="8"/>
  <c r="K6779" i="8"/>
  <c r="K6780" i="8"/>
  <c r="K6781" i="8"/>
  <c r="K6783" i="8"/>
  <c r="K6784" i="8"/>
  <c r="K6786" i="8"/>
  <c r="K6787" i="8"/>
  <c r="K6788" i="8"/>
  <c r="K6790" i="8"/>
  <c r="K6791" i="8"/>
  <c r="K6792" i="8"/>
  <c r="K6793" i="8"/>
  <c r="K6794" i="8"/>
  <c r="K6795" i="8"/>
  <c r="K6796" i="8"/>
  <c r="K6797" i="8"/>
  <c r="K6798" i="8"/>
  <c r="K6799" i="8"/>
  <c r="K6801" i="8"/>
  <c r="K6802" i="8"/>
  <c r="K6803" i="8"/>
  <c r="K6804" i="8"/>
  <c r="K6805" i="8"/>
  <c r="K6806" i="8"/>
  <c r="K6807" i="8"/>
  <c r="K6808" i="8"/>
  <c r="K6809" i="8"/>
  <c r="K6810" i="8"/>
  <c r="K6812" i="8"/>
  <c r="K6813" i="8"/>
  <c r="K6814" i="8"/>
  <c r="K6815" i="8"/>
  <c r="K6816" i="8"/>
  <c r="K6817" i="8"/>
  <c r="K6818" i="8"/>
  <c r="K6819" i="8"/>
  <c r="K6820" i="8"/>
  <c r="K6821" i="8"/>
  <c r="K6823" i="8"/>
  <c r="K6824" i="8"/>
  <c r="K6825" i="8"/>
  <c r="K6826" i="8"/>
  <c r="K6827" i="8"/>
  <c r="K6828" i="8"/>
  <c r="K6829" i="8"/>
  <c r="K6830" i="8"/>
  <c r="K6831" i="8"/>
  <c r="K6832" i="8"/>
  <c r="K6834" i="8"/>
  <c r="K6835" i="8"/>
  <c r="K6836" i="8"/>
  <c r="K6837" i="8"/>
  <c r="K6838" i="8"/>
  <c r="K6839" i="8"/>
  <c r="K6840" i="8"/>
  <c r="K6841" i="8"/>
  <c r="K6842" i="8"/>
  <c r="K6843" i="8"/>
  <c r="K6845" i="8"/>
  <c r="K6846" i="8"/>
  <c r="K6847" i="8"/>
  <c r="K6848" i="8"/>
  <c r="K6849" i="8"/>
  <c r="K6850" i="8"/>
  <c r="K6851" i="8"/>
  <c r="K6852" i="8"/>
  <c r="K6853" i="8"/>
  <c r="K6854" i="8"/>
  <c r="K6856" i="8"/>
  <c r="K6857" i="8"/>
  <c r="K6858" i="8"/>
  <c r="K6859" i="8"/>
  <c r="K6860" i="8"/>
  <c r="K6861" i="8"/>
  <c r="K6862" i="8"/>
  <c r="K6863" i="8"/>
  <c r="K6864" i="8"/>
  <c r="K6865" i="8"/>
  <c r="K6867" i="8"/>
  <c r="K6868" i="8"/>
  <c r="K6869" i="8"/>
  <c r="K6870" i="8"/>
  <c r="K6871" i="8"/>
  <c r="K6872" i="8"/>
  <c r="K6873" i="8"/>
  <c r="K6874" i="8"/>
  <c r="K6875" i="8"/>
  <c r="K6876" i="8"/>
  <c r="K6877" i="8"/>
  <c r="K6878" i="8"/>
  <c r="K6879" i="8"/>
  <c r="K6880" i="8"/>
  <c r="K6881" i="8"/>
  <c r="K6882" i="8"/>
  <c r="K6884" i="8"/>
  <c r="K6885" i="8"/>
  <c r="K6886" i="8"/>
  <c r="K6887" i="8"/>
  <c r="K6888" i="8"/>
  <c r="K6889" i="8"/>
  <c r="K6890" i="8"/>
  <c r="K6891" i="8"/>
  <c r="K6892" i="8"/>
  <c r="K6893" i="8"/>
  <c r="K6894" i="8"/>
  <c r="K6895" i="8"/>
  <c r="K6896" i="8"/>
  <c r="K6897" i="8"/>
  <c r="K6898" i="8"/>
  <c r="K6899" i="8"/>
  <c r="K6901" i="8"/>
  <c r="K6902" i="8"/>
  <c r="K6903" i="8"/>
  <c r="K6904" i="8"/>
  <c r="K6905" i="8"/>
  <c r="K6906" i="8"/>
  <c r="K6907" i="8"/>
  <c r="K6908" i="8"/>
  <c r="K6909" i="8"/>
  <c r="K6910" i="8"/>
  <c r="K6911" i="8"/>
  <c r="K6912" i="8"/>
  <c r="K6913" i="8"/>
  <c r="K6914" i="8"/>
  <c r="K6915" i="8"/>
  <c r="K6916" i="8"/>
  <c r="K6918" i="8"/>
  <c r="K6919" i="8"/>
  <c r="K6920" i="8"/>
  <c r="K6921" i="8"/>
  <c r="K6922" i="8"/>
  <c r="K6923" i="8"/>
  <c r="K6924" i="8"/>
  <c r="K6925" i="8"/>
  <c r="K6926" i="8"/>
  <c r="K6927" i="8"/>
  <c r="K6928" i="8"/>
  <c r="K6929" i="8"/>
  <c r="K6930" i="8"/>
  <c r="K6931" i="8"/>
  <c r="K6932" i="8"/>
  <c r="K6933" i="8"/>
  <c r="K6935" i="8"/>
  <c r="K6936" i="8"/>
  <c r="K6937" i="8"/>
  <c r="K6938" i="8"/>
  <c r="K6939" i="8"/>
  <c r="K6940" i="8"/>
  <c r="K6941" i="8"/>
  <c r="K6942" i="8"/>
  <c r="K6943" i="8"/>
  <c r="K6944" i="8"/>
  <c r="K6945" i="8"/>
  <c r="K6946" i="8"/>
  <c r="K6947" i="8"/>
  <c r="K6948" i="8"/>
  <c r="K6949" i="8"/>
  <c r="K6950" i="8"/>
  <c r="K6952" i="8"/>
  <c r="K6953" i="8"/>
  <c r="K6954" i="8"/>
  <c r="K6955" i="8"/>
  <c r="K6956" i="8"/>
  <c r="K6957" i="8"/>
  <c r="K6958" i="8"/>
  <c r="K6959" i="8"/>
  <c r="K6960" i="8"/>
  <c r="K6961" i="8"/>
  <c r="K6962" i="8"/>
  <c r="K6963" i="8"/>
  <c r="K6964" i="8"/>
  <c r="K6965" i="8"/>
  <c r="K6966" i="8"/>
  <c r="K6967" i="8"/>
  <c r="K6968" i="8"/>
  <c r="K6970" i="8"/>
  <c r="K6971" i="8"/>
  <c r="K6972" i="8"/>
  <c r="K6973" i="8"/>
  <c r="K6974" i="8"/>
  <c r="K6975" i="8"/>
  <c r="K6976" i="8"/>
  <c r="K6977" i="8"/>
  <c r="K6978" i="8"/>
  <c r="K6979" i="8"/>
  <c r="K6980" i="8"/>
  <c r="K6981" i="8"/>
  <c r="K6982" i="8"/>
  <c r="K6983" i="8"/>
  <c r="K6984" i="8"/>
  <c r="K6985" i="8"/>
  <c r="K6987" i="8"/>
  <c r="K6988" i="8"/>
  <c r="K6989" i="8"/>
  <c r="K6990" i="8"/>
  <c r="K6991" i="8"/>
  <c r="K6992" i="8"/>
  <c r="K6993" i="8"/>
  <c r="K6994" i="8"/>
  <c r="K6995" i="8"/>
  <c r="K6996" i="8"/>
  <c r="K6997" i="8"/>
  <c r="K6998" i="8"/>
  <c r="K6999" i="8"/>
  <c r="K7000" i="8"/>
  <c r="K7001" i="8"/>
  <c r="K7002" i="8"/>
  <c r="K7004" i="8"/>
  <c r="K7005" i="8"/>
  <c r="K7006" i="8"/>
  <c r="K7007" i="8"/>
  <c r="K7008" i="8"/>
  <c r="K7009" i="8"/>
  <c r="K7010" i="8"/>
  <c r="K7011" i="8"/>
  <c r="K7012" i="8"/>
  <c r="K7013" i="8"/>
  <c r="K7014" i="8"/>
  <c r="K7015" i="8"/>
  <c r="K7016" i="8"/>
  <c r="K7017" i="8"/>
  <c r="K7018" i="8"/>
  <c r="K7019" i="8"/>
  <c r="K7021" i="8"/>
  <c r="K7022" i="8"/>
  <c r="K7023" i="8"/>
  <c r="K7024" i="8"/>
  <c r="K7026" i="8"/>
  <c r="K7027" i="8"/>
  <c r="K7028" i="8"/>
  <c r="K7029" i="8"/>
  <c r="K7031" i="8"/>
  <c r="K7032" i="8"/>
  <c r="K7033" i="8"/>
  <c r="K7034" i="8"/>
  <c r="K7036" i="8"/>
  <c r="K7037" i="8"/>
  <c r="K7038" i="8"/>
  <c r="K7039" i="8"/>
  <c r="K7041" i="8"/>
  <c r="K7042" i="8"/>
  <c r="K7043" i="8"/>
  <c r="K7044" i="8"/>
  <c r="K7045" i="8"/>
  <c r="K7046" i="8"/>
  <c r="K7048" i="8"/>
  <c r="K7049" i="8"/>
  <c r="K7050" i="8"/>
  <c r="K7051" i="8"/>
  <c r="K7052" i="8"/>
  <c r="K7053" i="8"/>
  <c r="K7055" i="8"/>
  <c r="K7056" i="8"/>
  <c r="K7057" i="8"/>
  <c r="K7058" i="8"/>
  <c r="K7059" i="8"/>
  <c r="K7060" i="8"/>
  <c r="K7062" i="8"/>
  <c r="K7063" i="8"/>
  <c r="K7064" i="8"/>
  <c r="K7065" i="8"/>
  <c r="K7066" i="8"/>
  <c r="K7067" i="8"/>
  <c r="K7069" i="8"/>
  <c r="K7070" i="8"/>
  <c r="K7071" i="8"/>
  <c r="K7072" i="8"/>
  <c r="K7074" i="8"/>
  <c r="K7075" i="8"/>
  <c r="K7076" i="8"/>
  <c r="K7077" i="8"/>
  <c r="K7079" i="8"/>
  <c r="K7080" i="8"/>
  <c r="K7081" i="8"/>
  <c r="K7082" i="8"/>
  <c r="K7084" i="8"/>
  <c r="K7085" i="8"/>
  <c r="K7086" i="8"/>
  <c r="K7087" i="8"/>
  <c r="K7089" i="8"/>
  <c r="K7090" i="8"/>
  <c r="K7091" i="8"/>
  <c r="K7092" i="8"/>
  <c r="K7094" i="8"/>
  <c r="K7095" i="8"/>
  <c r="K7096" i="8"/>
  <c r="K7097" i="8"/>
  <c r="K7099" i="8"/>
  <c r="K7100" i="8"/>
  <c r="K7101" i="8"/>
  <c r="K7102" i="8"/>
  <c r="K7104" i="8"/>
  <c r="K7105" i="8"/>
  <c r="K7106" i="8"/>
  <c r="K7107" i="8"/>
  <c r="K7109" i="8"/>
  <c r="K7110" i="8"/>
  <c r="K7111" i="8"/>
  <c r="K7112" i="8"/>
  <c r="K7114" i="8"/>
  <c r="K7115" i="8"/>
  <c r="K7116" i="8"/>
  <c r="K7118" i="8"/>
  <c r="K7119" i="8"/>
  <c r="K7120" i="8"/>
  <c r="K7122" i="8"/>
  <c r="K7123" i="8"/>
  <c r="K7124" i="8"/>
  <c r="K7126" i="8"/>
  <c r="K7127" i="8"/>
  <c r="K7128" i="8"/>
  <c r="K7130" i="8"/>
  <c r="K7131" i="8"/>
  <c r="K7132" i="8"/>
  <c r="K7134" i="8"/>
  <c r="K7135" i="8"/>
  <c r="K7136" i="8"/>
  <c r="K7138" i="8"/>
  <c r="K7139" i="8"/>
  <c r="K7140" i="8"/>
  <c r="K7142" i="8"/>
  <c r="K7143" i="8"/>
  <c r="K7144" i="8"/>
  <c r="K7146" i="8"/>
  <c r="K7147" i="8"/>
  <c r="K7148" i="8"/>
  <c r="K7150" i="8"/>
  <c r="K7151" i="8"/>
  <c r="K7152" i="8"/>
  <c r="K7154" i="8"/>
  <c r="K7155" i="8"/>
  <c r="K7156" i="8"/>
  <c r="K7158" i="8"/>
  <c r="K7159" i="8"/>
  <c r="K7160" i="8"/>
  <c r="K7162" i="8"/>
  <c r="K7163" i="8"/>
  <c r="K7164" i="8"/>
  <c r="K7165" i="8"/>
  <c r="K7167" i="8"/>
  <c r="K7168" i="8"/>
  <c r="K7169" i="8"/>
  <c r="K7170" i="8"/>
  <c r="K7172" i="8"/>
  <c r="K7173" i="8"/>
  <c r="K7174" i="8"/>
  <c r="K7175" i="8"/>
  <c r="K7177" i="8"/>
  <c r="K7178" i="8"/>
  <c r="K7179" i="8"/>
  <c r="K7180" i="8"/>
  <c r="K7182" i="8"/>
  <c r="K7183" i="8"/>
  <c r="K7184" i="8"/>
  <c r="K7185" i="8"/>
  <c r="K7187" i="8"/>
  <c r="K7188" i="8"/>
  <c r="K7189" i="8"/>
  <c r="K7190" i="8"/>
  <c r="K7192" i="8"/>
  <c r="K7193" i="8"/>
  <c r="K7194" i="8"/>
  <c r="K7195" i="8"/>
  <c r="K7197" i="8"/>
  <c r="K7198" i="8"/>
  <c r="K7199" i="8"/>
  <c r="K7200" i="8"/>
  <c r="K7202" i="8"/>
  <c r="K7203" i="8"/>
  <c r="K7204" i="8"/>
  <c r="K7205" i="8"/>
  <c r="K7207" i="8"/>
  <c r="K7208" i="8"/>
  <c r="K7209" i="8"/>
  <c r="K7210" i="8"/>
  <c r="K7212" i="8"/>
  <c r="K7213" i="8"/>
  <c r="K7214" i="8"/>
  <c r="K7215" i="8"/>
  <c r="K7217" i="8"/>
  <c r="K7218" i="8"/>
  <c r="K7219" i="8"/>
  <c r="K7220" i="8"/>
  <c r="K7222" i="8"/>
  <c r="K7223" i="8"/>
  <c r="K7224" i="8"/>
  <c r="K7225" i="8"/>
  <c r="K7227" i="8"/>
  <c r="K7228" i="8"/>
  <c r="K7229" i="8"/>
  <c r="K7230" i="8"/>
  <c r="K7232" i="8"/>
  <c r="K7233" i="8"/>
  <c r="K7234" i="8"/>
  <c r="K7235" i="8"/>
  <c r="K7237" i="8"/>
  <c r="K7238" i="8"/>
  <c r="K7239" i="8"/>
  <c r="K7240" i="8"/>
  <c r="K7242" i="8"/>
  <c r="K7243" i="8"/>
  <c r="K7244" i="8"/>
  <c r="K7245" i="8"/>
  <c r="K7247" i="8"/>
  <c r="K7248" i="8"/>
  <c r="K7249" i="8"/>
  <c r="K7251" i="8"/>
  <c r="K7252" i="8"/>
  <c r="K7253" i="8"/>
  <c r="K7254" i="8"/>
  <c r="K7256" i="8"/>
  <c r="K7257" i="8"/>
  <c r="K7258" i="8"/>
  <c r="K7259" i="8"/>
  <c r="K7261" i="8"/>
  <c r="K7262" i="8"/>
  <c r="K7263" i="8"/>
  <c r="K7264" i="8"/>
  <c r="K7266" i="8"/>
  <c r="K7267" i="8"/>
  <c r="K7268" i="8"/>
  <c r="K7269" i="8"/>
  <c r="K7271" i="8"/>
  <c r="K7272" i="8"/>
  <c r="K7273" i="8"/>
  <c r="K7274" i="8"/>
  <c r="K7276" i="8"/>
  <c r="K7277" i="8"/>
  <c r="K7278" i="8"/>
  <c r="K7279" i="8"/>
  <c r="K7281" i="8"/>
  <c r="K7282" i="8"/>
  <c r="K7283" i="8"/>
  <c r="K7284" i="8"/>
  <c r="K7286" i="8"/>
  <c r="K7287" i="8"/>
  <c r="K7288" i="8"/>
  <c r="K7289" i="8"/>
  <c r="K7291" i="8"/>
  <c r="K7292" i="8"/>
  <c r="K7293" i="8"/>
  <c r="K7294" i="8"/>
  <c r="K7295" i="8"/>
  <c r="K7296" i="8"/>
  <c r="K7298" i="8"/>
  <c r="K7299" i="8"/>
  <c r="K7300" i="8"/>
  <c r="K7301" i="8"/>
  <c r="K7302" i="8"/>
  <c r="K7303" i="8"/>
  <c r="K7305" i="8"/>
  <c r="K7306" i="8"/>
  <c r="K7307" i="8"/>
  <c r="K7308" i="8"/>
  <c r="K7309" i="8"/>
  <c r="K7310" i="8"/>
  <c r="K7312" i="8"/>
  <c r="K7313" i="8"/>
  <c r="K7314" i="8"/>
  <c r="K7315" i="8"/>
  <c r="K7316" i="8"/>
  <c r="K7317" i="8"/>
  <c r="K7319" i="8"/>
  <c r="K7320" i="8"/>
  <c r="K7321" i="8"/>
  <c r="K7322" i="8"/>
  <c r="K7323" i="8"/>
  <c r="K7324" i="8"/>
  <c r="K7326" i="8"/>
  <c r="K7327" i="8"/>
  <c r="K7328" i="8"/>
  <c r="K7329" i="8"/>
  <c r="K7330" i="8"/>
  <c r="K7331" i="8"/>
  <c r="K7333" i="8"/>
  <c r="K7334" i="8"/>
  <c r="K7335" i="8"/>
  <c r="K7336" i="8"/>
  <c r="K7337" i="8"/>
  <c r="K7338" i="8"/>
  <c r="K7340" i="8"/>
  <c r="K7341" i="8"/>
  <c r="K7342" i="8"/>
  <c r="K7343" i="8"/>
  <c r="K7344" i="8"/>
  <c r="K7345" i="8"/>
  <c r="K7347" i="8"/>
  <c r="K7348" i="8"/>
  <c r="K7349" i="8"/>
  <c r="K7351" i="8"/>
  <c r="K7352" i="8"/>
  <c r="K7353" i="8"/>
  <c r="K7354" i="8"/>
  <c r="K7356" i="8"/>
  <c r="K7357" i="8"/>
  <c r="K7358" i="8"/>
  <c r="K7359" i="8"/>
  <c r="K7361" i="8"/>
  <c r="K7362" i="8"/>
  <c r="K7363" i="8"/>
  <c r="K7364" i="8"/>
  <c r="K7366" i="8"/>
  <c r="K7367" i="8"/>
  <c r="K7368" i="8"/>
  <c r="K7369" i="8"/>
  <c r="K7371" i="8"/>
  <c r="K7372" i="8"/>
  <c r="K7373" i="8"/>
  <c r="K7374" i="8"/>
  <c r="K7376" i="8"/>
  <c r="K7377" i="8"/>
  <c r="K7378" i="8"/>
  <c r="K7379" i="8"/>
  <c r="K7381" i="8"/>
  <c r="K7382" i="8"/>
  <c r="K7383" i="8"/>
  <c r="K7384" i="8"/>
  <c r="K7386" i="8"/>
  <c r="K7387" i="8"/>
  <c r="K7388" i="8"/>
  <c r="K7389" i="8"/>
  <c r="K7391" i="8"/>
  <c r="K7392" i="8"/>
  <c r="K7393" i="8"/>
  <c r="K7394" i="8"/>
  <c r="K7396" i="8"/>
  <c r="K7397" i="8"/>
  <c r="K7398" i="8"/>
  <c r="K7399" i="8"/>
  <c r="K7401" i="8"/>
  <c r="K7402" i="8"/>
  <c r="K7403" i="8"/>
  <c r="K7404" i="8"/>
  <c r="K7406" i="8"/>
  <c r="K7407" i="8"/>
  <c r="K7408" i="8"/>
  <c r="K7409" i="8"/>
  <c r="K7411" i="8"/>
  <c r="K7412" i="8"/>
  <c r="K7413" i="8"/>
  <c r="K7414" i="8"/>
  <c r="K7416" i="8"/>
  <c r="K7417" i="8"/>
  <c r="K7418" i="8"/>
  <c r="K7419" i="8"/>
  <c r="K7421" i="8"/>
  <c r="K7422" i="8"/>
  <c r="K7423" i="8"/>
  <c r="K7424" i="8"/>
  <c r="K7426" i="8"/>
  <c r="K7427" i="8"/>
  <c r="K7428" i="8"/>
  <c r="K7429" i="8"/>
  <c r="K7431" i="8"/>
  <c r="K7432" i="8"/>
  <c r="K7433" i="8"/>
  <c r="K7435" i="8"/>
  <c r="K7436" i="8"/>
  <c r="K7437" i="8"/>
  <c r="K7439" i="8"/>
  <c r="K7440" i="8"/>
  <c r="K7441" i="8"/>
  <c r="K7443" i="8"/>
  <c r="K7444" i="8"/>
  <c r="K7445" i="8"/>
  <c r="K7447" i="8"/>
  <c r="K7448" i="8"/>
  <c r="K7449" i="8"/>
  <c r="K7451" i="8"/>
  <c r="K7452" i="8"/>
  <c r="K7453" i="8"/>
  <c r="K7455" i="8"/>
  <c r="K7456" i="8"/>
  <c r="K7457" i="8"/>
  <c r="K7459" i="8"/>
  <c r="K7460" i="8"/>
  <c r="K7461" i="8"/>
  <c r="K7463" i="8"/>
  <c r="K7464" i="8"/>
  <c r="K7465" i="8"/>
  <c r="K7467" i="8"/>
  <c r="K7468" i="8"/>
  <c r="K7469" i="8"/>
  <c r="K7471" i="8"/>
  <c r="K7472" i="8"/>
  <c r="K7473" i="8"/>
  <c r="K7474" i="8"/>
  <c r="K7476" i="8"/>
  <c r="K7477" i="8"/>
  <c r="K7478" i="8"/>
  <c r="K7479" i="8"/>
  <c r="K7481" i="8"/>
  <c r="K7482" i="8"/>
  <c r="K7483" i="8"/>
  <c r="K7484" i="8"/>
  <c r="K7486" i="8"/>
  <c r="K7487" i="8"/>
  <c r="K7488" i="8"/>
  <c r="K7489" i="8"/>
  <c r="K7491" i="8"/>
  <c r="K7492" i="8"/>
  <c r="K7493" i="8"/>
  <c r="K7494" i="8"/>
  <c r="K7496" i="8"/>
  <c r="K7497" i="8"/>
  <c r="K7498" i="8"/>
  <c r="K7500" i="8"/>
  <c r="K7501" i="8"/>
  <c r="K7502" i="8"/>
  <c r="K7503" i="8"/>
  <c r="K7504" i="8"/>
  <c r="K7505" i="8"/>
  <c r="K7506" i="8"/>
  <c r="K7507" i="8"/>
  <c r="K7508" i="8"/>
  <c r="K7509" i="8"/>
  <c r="K7510" i="8"/>
  <c r="K7511" i="8"/>
  <c r="K7512" i="8"/>
  <c r="K7513" i="8"/>
  <c r="K7514" i="8"/>
  <c r="K7515" i="8"/>
  <c r="K7516" i="8"/>
  <c r="K7518" i="8"/>
  <c r="K7519" i="8"/>
  <c r="K7520" i="8"/>
  <c r="K7521" i="8"/>
  <c r="K7522" i="8"/>
  <c r="K7523" i="8"/>
  <c r="K7524" i="8"/>
  <c r="K7525" i="8"/>
  <c r="K7526" i="8"/>
  <c r="K7527" i="8"/>
  <c r="K7528" i="8"/>
  <c r="K7529" i="8"/>
  <c r="K7530" i="8"/>
  <c r="K7531" i="8"/>
  <c r="K7532" i="8"/>
  <c r="K7533" i="8"/>
  <c r="K7534" i="8"/>
  <c r="K7535" i="8"/>
  <c r="K7537" i="8"/>
  <c r="K7538" i="8"/>
  <c r="K7539" i="8"/>
  <c r="K7540" i="8"/>
  <c r="K7541" i="8"/>
  <c r="K7542" i="8"/>
  <c r="K7543" i="8"/>
  <c r="K7544" i="8"/>
  <c r="K7545" i="8"/>
  <c r="K7546" i="8"/>
  <c r="K7547" i="8"/>
  <c r="K7548" i="8"/>
  <c r="K7549" i="8"/>
  <c r="K7550" i="8"/>
  <c r="K7551" i="8"/>
  <c r="K7552" i="8"/>
  <c r="K7553" i="8"/>
  <c r="K7554" i="8"/>
  <c r="K7555" i="8"/>
  <c r="K7557" i="8"/>
  <c r="K7558" i="8"/>
  <c r="K7559" i="8"/>
  <c r="K7560" i="8"/>
  <c r="K7561" i="8"/>
  <c r="K7562" i="8"/>
  <c r="K7563" i="8"/>
  <c r="K7564" i="8"/>
  <c r="K7565" i="8"/>
  <c r="K7566" i="8"/>
  <c r="K7567" i="8"/>
  <c r="K7568" i="8"/>
  <c r="K7569" i="8"/>
  <c r="K7570" i="8"/>
  <c r="K7571" i="8"/>
  <c r="K7572" i="8"/>
  <c r="K7573" i="8"/>
  <c r="K7574" i="8"/>
  <c r="K7575" i="8"/>
  <c r="K7577" i="8"/>
  <c r="K7578" i="8"/>
  <c r="K7579" i="8"/>
  <c r="K7580" i="8"/>
  <c r="K7581" i="8"/>
  <c r="K7582" i="8"/>
  <c r="K7583" i="8"/>
  <c r="K7584" i="8"/>
  <c r="K7585" i="8"/>
  <c r="K7586" i="8"/>
  <c r="K7587" i="8"/>
  <c r="K7588" i="8"/>
  <c r="K7589" i="8"/>
  <c r="K7590" i="8"/>
  <c r="K7591" i="8"/>
  <c r="K7592" i="8"/>
  <c r="K7593" i="8"/>
  <c r="K7594" i="8"/>
  <c r="K7595" i="8"/>
  <c r="K7597" i="8"/>
  <c r="K7598" i="8"/>
  <c r="K7599" i="8"/>
  <c r="K7600" i="8"/>
  <c r="K7601" i="8"/>
  <c r="K7602" i="8"/>
  <c r="K7603" i="8"/>
  <c r="K7604" i="8"/>
  <c r="K7605" i="8"/>
  <c r="K7606" i="8"/>
  <c r="K7607" i="8"/>
  <c r="K7608" i="8"/>
  <c r="K7609" i="8"/>
  <c r="K7610" i="8"/>
  <c r="K7611" i="8"/>
  <c r="K7612" i="8"/>
  <c r="K7613" i="8"/>
  <c r="K7614" i="8"/>
  <c r="K7615" i="8"/>
  <c r="K7617" i="8"/>
  <c r="K7618" i="8"/>
  <c r="K7619" i="8"/>
  <c r="K7620" i="8"/>
  <c r="K7621" i="8"/>
  <c r="K7622" i="8"/>
  <c r="K7623" i="8"/>
  <c r="K7624" i="8"/>
  <c r="K7625" i="8"/>
  <c r="K7626" i="8"/>
  <c r="K7627" i="8"/>
  <c r="K7628" i="8"/>
  <c r="K7629" i="8"/>
  <c r="K7630" i="8"/>
  <c r="K7631" i="8"/>
  <c r="K7632" i="8"/>
  <c r="K7633" i="8"/>
  <c r="K7634" i="8"/>
  <c r="K7635" i="8"/>
  <c r="K7637" i="8"/>
  <c r="K7638" i="8"/>
  <c r="K7639" i="8"/>
  <c r="K7640" i="8"/>
  <c r="K7641" i="8"/>
  <c r="K7642" i="8"/>
  <c r="K7643" i="8"/>
  <c r="K7644" i="8"/>
  <c r="K7645" i="8"/>
  <c r="K7646" i="8"/>
  <c r="K7647" i="8"/>
  <c r="K7648" i="8"/>
  <c r="K7649" i="8"/>
  <c r="K7650" i="8"/>
  <c r="K7651" i="8"/>
  <c r="K7652" i="8"/>
  <c r="K7653" i="8"/>
  <c r="K7654" i="8"/>
  <c r="K7655" i="8"/>
  <c r="K7657" i="8"/>
  <c r="K7658" i="8"/>
  <c r="K7659" i="8"/>
  <c r="K7660" i="8"/>
  <c r="K7661" i="8"/>
  <c r="K7662" i="8"/>
  <c r="K7663" i="8"/>
  <c r="K7664" i="8"/>
  <c r="K7665" i="8"/>
  <c r="K7666" i="8"/>
  <c r="K7667" i="8"/>
  <c r="K7668" i="8"/>
  <c r="K7669" i="8"/>
  <c r="K7670" i="8"/>
  <c r="K7671" i="8"/>
  <c r="K7672" i="8"/>
  <c r="K7673" i="8"/>
  <c r="K7674" i="8"/>
  <c r="K7675" i="8"/>
  <c r="K7677" i="8"/>
  <c r="K7678" i="8"/>
  <c r="K7679" i="8"/>
  <c r="K7680" i="8"/>
  <c r="K7681" i="8"/>
  <c r="K7682" i="8"/>
  <c r="K7683" i="8"/>
  <c r="K7684" i="8"/>
  <c r="K7685" i="8"/>
  <c r="K7686" i="8"/>
  <c r="K7687" i="8"/>
  <c r="K7688" i="8"/>
  <c r="K7689" i="8"/>
  <c r="K7690" i="8"/>
  <c r="K7691" i="8"/>
  <c r="K7692" i="8"/>
  <c r="K7693" i="8"/>
  <c r="K7694" i="8"/>
  <c r="K7695" i="8"/>
  <c r="K7697" i="8"/>
  <c r="K7698" i="8"/>
  <c r="K7699" i="8"/>
  <c r="K7701" i="8"/>
  <c r="K7702" i="8"/>
  <c r="K7703" i="8"/>
  <c r="K7704" i="8"/>
  <c r="K7705" i="8"/>
  <c r="K7706" i="8"/>
  <c r="K7707" i="8"/>
  <c r="K7708" i="8"/>
  <c r="K7709" i="8"/>
  <c r="K7710" i="8"/>
  <c r="K7711" i="8"/>
  <c r="K7712" i="8"/>
  <c r="K7713" i="8"/>
  <c r="K7714" i="8"/>
  <c r="K7715" i="8"/>
  <c r="K7716" i="8"/>
  <c r="K7717" i="8"/>
  <c r="K7718" i="8"/>
  <c r="K7719" i="8"/>
  <c r="K7721" i="8"/>
  <c r="K7722" i="8"/>
  <c r="K7723" i="8"/>
  <c r="K7724" i="8"/>
  <c r="K7725" i="8"/>
  <c r="K7726" i="8"/>
  <c r="K7727" i="8"/>
  <c r="K7728" i="8"/>
  <c r="K7729" i="8"/>
  <c r="K7730" i="8"/>
  <c r="K7731" i="8"/>
  <c r="K7732" i="8"/>
  <c r="K7733" i="8"/>
  <c r="K7734" i="8"/>
  <c r="K7735" i="8"/>
  <c r="K7736" i="8"/>
  <c r="K7737" i="8"/>
  <c r="K7738" i="8"/>
  <c r="K7739" i="8"/>
  <c r="K7741" i="8"/>
  <c r="K7742" i="8"/>
  <c r="K7743" i="8"/>
  <c r="K7744" i="8"/>
  <c r="K7745" i="8"/>
  <c r="K7746" i="8"/>
  <c r="K7747" i="8"/>
  <c r="K7748" i="8"/>
  <c r="K7749" i="8"/>
  <c r="K7750" i="8"/>
  <c r="K7751" i="8"/>
  <c r="K7752" i="8"/>
  <c r="K7753" i="8"/>
  <c r="K7754" i="8"/>
  <c r="K7755" i="8"/>
  <c r="K7756" i="8"/>
  <c r="K7757" i="8"/>
  <c r="K7758" i="8"/>
  <c r="K7759" i="8"/>
  <c r="K7761" i="8"/>
  <c r="K7763" i="8"/>
  <c r="K7765" i="8"/>
  <c r="K7766" i="8"/>
  <c r="K7767" i="8"/>
  <c r="K7768" i="8"/>
  <c r="K7769" i="8"/>
  <c r="K7770" i="8"/>
  <c r="K7771" i="8"/>
  <c r="K7772" i="8"/>
  <c r="K7773" i="8"/>
  <c r="K7774" i="8"/>
  <c r="K7775" i="8"/>
  <c r="K7776" i="8"/>
  <c r="K7777" i="8"/>
  <c r="K7778" i="8"/>
  <c r="K7779" i="8"/>
  <c r="K7780" i="8"/>
  <c r="K7781" i="8"/>
  <c r="K7782" i="8"/>
  <c r="K7783" i="8"/>
  <c r="K7785" i="8"/>
  <c r="K7786" i="8"/>
  <c r="K7788" i="8"/>
  <c r="K7789" i="8"/>
  <c r="K7790" i="8"/>
  <c r="K7792" i="8"/>
  <c r="K7793" i="8"/>
  <c r="K7794" i="8"/>
  <c r="K7795" i="8"/>
  <c r="K7797" i="8"/>
  <c r="K7798" i="8"/>
  <c r="K7799" i="8"/>
  <c r="K7800" i="8"/>
  <c r="K7802" i="8"/>
  <c r="K7803" i="8"/>
  <c r="K7804" i="8"/>
  <c r="K7805" i="8"/>
  <c r="K7807" i="8"/>
  <c r="K7808" i="8"/>
  <c r="K7809" i="8"/>
  <c r="K7810" i="8"/>
  <c r="K7812" i="8"/>
  <c r="K7813" i="8"/>
  <c r="K7814" i="8"/>
  <c r="K7815" i="8"/>
  <c r="K7817" i="8"/>
  <c r="K7818" i="8"/>
  <c r="K7819" i="8"/>
  <c r="K7820" i="8"/>
  <c r="K7822" i="8"/>
  <c r="K7823" i="8"/>
  <c r="K7824" i="8"/>
  <c r="K7825" i="8"/>
  <c r="K7827" i="8"/>
  <c r="K7828" i="8"/>
  <c r="K7829" i="8"/>
  <c r="K7831" i="8"/>
  <c r="K7832" i="8"/>
  <c r="K7833" i="8"/>
  <c r="K7834" i="8"/>
  <c r="K7835" i="8"/>
  <c r="K7836" i="8"/>
  <c r="K7837" i="8"/>
  <c r="K7838" i="8"/>
  <c r="K7839" i="8"/>
  <c r="K7840" i="8"/>
  <c r="K7842" i="8"/>
  <c r="K7843" i="8"/>
  <c r="K7844" i="8"/>
  <c r="K7845" i="8"/>
  <c r="K7846" i="8"/>
  <c r="K7848" i="8"/>
  <c r="K7849" i="8"/>
  <c r="K7850" i="8"/>
  <c r="K7852" i="8"/>
  <c r="K7853" i="8"/>
  <c r="K7855" i="8"/>
  <c r="K7856" i="8"/>
  <c r="K7858" i="8"/>
  <c r="K7859" i="8"/>
  <c r="K7861" i="8"/>
  <c r="K7862" i="8"/>
  <c r="K7863" i="8"/>
  <c r="K7865" i="8"/>
  <c r="K7866" i="8"/>
  <c r="K7867" i="8"/>
  <c r="K7869" i="8"/>
  <c r="K7870" i="8"/>
  <c r="K7872" i="8"/>
  <c r="K7873" i="8"/>
  <c r="K7875" i="8"/>
  <c r="K7876" i="8"/>
  <c r="K7878" i="8"/>
  <c r="K7879" i="8"/>
  <c r="K7881" i="8"/>
  <c r="K7882" i="8"/>
  <c r="K7884" i="8"/>
  <c r="K7885" i="8"/>
  <c r="K7887" i="8"/>
  <c r="K7888" i="8"/>
  <c r="K7890" i="8"/>
  <c r="K7891" i="8"/>
  <c r="K7893" i="8"/>
  <c r="K7894" i="8"/>
  <c r="K7895" i="8"/>
  <c r="K7897" i="8"/>
  <c r="K7898" i="8"/>
  <c r="K7899" i="8"/>
  <c r="K7900" i="8"/>
  <c r="K7902" i="8"/>
  <c r="K7903" i="8"/>
  <c r="K7904" i="8"/>
  <c r="K7905" i="8"/>
  <c r="K7907" i="8"/>
  <c r="K7908" i="8"/>
  <c r="K7909" i="8"/>
  <c r="K7910" i="8"/>
  <c r="K7912" i="8"/>
  <c r="K7913" i="8"/>
  <c r="K7914" i="8"/>
  <c r="K7915" i="8"/>
  <c r="K7917" i="8"/>
  <c r="K7918" i="8"/>
  <c r="K7919" i="8"/>
  <c r="K7920" i="8"/>
  <c r="K7922" i="8"/>
  <c r="K7923" i="8"/>
  <c r="K7924" i="8"/>
  <c r="K7925" i="8"/>
  <c r="K7927" i="8"/>
  <c r="K7928" i="8"/>
  <c r="K7929" i="8"/>
  <c r="K7930" i="8"/>
  <c r="K7932" i="8"/>
  <c r="K7933" i="8"/>
  <c r="K7934" i="8"/>
  <c r="K7935" i="8"/>
  <c r="K7937" i="8"/>
  <c r="K7938" i="8"/>
  <c r="K7939" i="8"/>
  <c r="K7940" i="8"/>
  <c r="K7942" i="8"/>
  <c r="K7943" i="8"/>
  <c r="K7944" i="8"/>
  <c r="K7945" i="8"/>
  <c r="K7947" i="8"/>
  <c r="K7948" i="8"/>
  <c r="K7949" i="8"/>
  <c r="K7951" i="8"/>
  <c r="K7952" i="8"/>
  <c r="K7953" i="8"/>
  <c r="K7954" i="8"/>
  <c r="K7956" i="8"/>
  <c r="K7957" i="8"/>
  <c r="K7958" i="8"/>
  <c r="K7959" i="8"/>
  <c r="K7961" i="8"/>
  <c r="K7962" i="8"/>
  <c r="K7963" i="8"/>
  <c r="K7964" i="8"/>
  <c r="K7966" i="8"/>
  <c r="K7967" i="8"/>
  <c r="K7968" i="8"/>
  <c r="K7969" i="8"/>
  <c r="K7971" i="8"/>
  <c r="K7972" i="8"/>
  <c r="K7973" i="8"/>
  <c r="K7974" i="8"/>
  <c r="K7976" i="8"/>
  <c r="K7977" i="8"/>
  <c r="K7978" i="8"/>
  <c r="K7979" i="8"/>
  <c r="K7980" i="8"/>
  <c r="K7981" i="8"/>
  <c r="K7982" i="8"/>
  <c r="K7984" i="8"/>
  <c r="K7985" i="8"/>
  <c r="K7986" i="8"/>
  <c r="K7987" i="8"/>
  <c r="K7988" i="8"/>
  <c r="K7989" i="8"/>
  <c r="K7990" i="8"/>
  <c r="K7991" i="8"/>
  <c r="K7992" i="8"/>
  <c r="K7993" i="8"/>
  <c r="K7994" i="8"/>
  <c r="K7995" i="8"/>
  <c r="K7996" i="8"/>
  <c r="K7997" i="8"/>
  <c r="K7998" i="8"/>
  <c r="K7999" i="8"/>
  <c r="K8000" i="8"/>
  <c r="K8001" i="8"/>
  <c r="K8002" i="8"/>
  <c r="K8003" i="8"/>
  <c r="K8004" i="8"/>
  <c r="K8005" i="8"/>
  <c r="K8006" i="8"/>
  <c r="K8008" i="8"/>
  <c r="K8009" i="8"/>
  <c r="K8010" i="8"/>
  <c r="K8011" i="8"/>
  <c r="K8012" i="8"/>
  <c r="K8013" i="8"/>
  <c r="K8014" i="8"/>
  <c r="K8015" i="8"/>
  <c r="K8016" i="8"/>
  <c r="K8017" i="8"/>
  <c r="K8018" i="8"/>
  <c r="K8019" i="8"/>
  <c r="K8020" i="8"/>
  <c r="K8021" i="8"/>
  <c r="K8022" i="8"/>
  <c r="K8023" i="8"/>
  <c r="K8024" i="8"/>
  <c r="K8025" i="8"/>
  <c r="K8026" i="8"/>
  <c r="K8027" i="8"/>
  <c r="K8028" i="8"/>
  <c r="K8029" i="8"/>
  <c r="K8030" i="8"/>
  <c r="K8032" i="8"/>
  <c r="K8033" i="8"/>
  <c r="K8034" i="8"/>
  <c r="K8035" i="8"/>
  <c r="K8036" i="8"/>
  <c r="K8037" i="8"/>
  <c r="K8038" i="8"/>
  <c r="K8039" i="8"/>
  <c r="K8040" i="8"/>
  <c r="K8041" i="8"/>
  <c r="K8042" i="8"/>
  <c r="K8043" i="8"/>
  <c r="K8044" i="8"/>
  <c r="K8045" i="8"/>
  <c r="K8046" i="8"/>
  <c r="K8047" i="8"/>
  <c r="K8048" i="8"/>
  <c r="K8049" i="8"/>
  <c r="K8050" i="8"/>
  <c r="K8051" i="8"/>
  <c r="K8052" i="8"/>
  <c r="K8053" i="8"/>
  <c r="K8054" i="8"/>
  <c r="K8056" i="8"/>
  <c r="K8057" i="8"/>
  <c r="K8058" i="8"/>
  <c r="K8059" i="8"/>
  <c r="K8060" i="8"/>
  <c r="K8061" i="8"/>
  <c r="K8062" i="8"/>
  <c r="K8063" i="8"/>
  <c r="K8064" i="8"/>
  <c r="K8065" i="8"/>
  <c r="K8066" i="8"/>
  <c r="K8067" i="8"/>
  <c r="K8068" i="8"/>
  <c r="K8069" i="8"/>
  <c r="K8070" i="8"/>
  <c r="K8071" i="8"/>
  <c r="K8072" i="8"/>
  <c r="K8073" i="8"/>
  <c r="K8074" i="8"/>
  <c r="K8075" i="8"/>
  <c r="K8076" i="8"/>
  <c r="K8077" i="8"/>
  <c r="K8078" i="8"/>
  <c r="K8080" i="8"/>
  <c r="K8081" i="8"/>
  <c r="K8082" i="8"/>
  <c r="K8083" i="8"/>
  <c r="K8084" i="8"/>
  <c r="K8085" i="8"/>
  <c r="K8087" i="8"/>
  <c r="K8088" i="8"/>
  <c r="K8089" i="8"/>
  <c r="K8090" i="8"/>
  <c r="K8091" i="8"/>
  <c r="K8092" i="8"/>
  <c r="K8093" i="8"/>
  <c r="K8094" i="8"/>
  <c r="K8095" i="8"/>
  <c r="K8096" i="8"/>
  <c r="K8097" i="8"/>
  <c r="K8098" i="8"/>
  <c r="K8100" i="8"/>
  <c r="K8101" i="8"/>
  <c r="K8102" i="8"/>
  <c r="K8103" i="8"/>
  <c r="K8104" i="8"/>
  <c r="K8105" i="8"/>
  <c r="K8106" i="8"/>
  <c r="K8107" i="8"/>
  <c r="K8108" i="8"/>
  <c r="K8109" i="8"/>
  <c r="K8110" i="8"/>
  <c r="K8111" i="8"/>
  <c r="K8112" i="8"/>
  <c r="K8113" i="8"/>
  <c r="K8114" i="8"/>
  <c r="K8115" i="8"/>
  <c r="K8116" i="8"/>
  <c r="K8117" i="8"/>
  <c r="K8118" i="8"/>
  <c r="K8119" i="8"/>
  <c r="K8120" i="8"/>
  <c r="K8121" i="8"/>
  <c r="K8122" i="8"/>
  <c r="K8123" i="8"/>
  <c r="K8124" i="8"/>
  <c r="K8125" i="8"/>
  <c r="K8127" i="8"/>
  <c r="K8128" i="8"/>
  <c r="K8129" i="8"/>
  <c r="K8130" i="8"/>
  <c r="K8131" i="8"/>
  <c r="K8132" i="8"/>
  <c r="K8134" i="8"/>
  <c r="K8135" i="8"/>
  <c r="K8136" i="8"/>
  <c r="K8137" i="8"/>
  <c r="K8138" i="8"/>
  <c r="K8139" i="8"/>
  <c r="K8141" i="8"/>
  <c r="K8143" i="8"/>
  <c r="K8144" i="8"/>
  <c r="K8145" i="8"/>
  <c r="K8147" i="8"/>
  <c r="K8148" i="8"/>
  <c r="K8149" i="8"/>
  <c r="K8150" i="8"/>
  <c r="K8151" i="8"/>
  <c r="K8152" i="8"/>
  <c r="K8153" i="8"/>
  <c r="K8155" i="8"/>
  <c r="K8156" i="8"/>
  <c r="K8157" i="8"/>
  <c r="K8158" i="8"/>
  <c r="K8159" i="8"/>
  <c r="K8160" i="8"/>
  <c r="K8161" i="8"/>
  <c r="K8163" i="8"/>
  <c r="K8164" i="8"/>
  <c r="K8165" i="8"/>
  <c r="K8166" i="8"/>
  <c r="K8167" i="8"/>
  <c r="K8168" i="8"/>
  <c r="K8169" i="8"/>
  <c r="K8170" i="8"/>
  <c r="K8171" i="8"/>
  <c r="K8172" i="8"/>
  <c r="K8173" i="8"/>
  <c r="K8175" i="8"/>
  <c r="K8176" i="8"/>
  <c r="K8177" i="8"/>
  <c r="K8178" i="8"/>
  <c r="K8179" i="8"/>
  <c r="K8180" i="8"/>
  <c r="K8182" i="8"/>
  <c r="K8183" i="8"/>
  <c r="K8184" i="8"/>
  <c r="K8185" i="8"/>
  <c r="K8186" i="8"/>
  <c r="K8187" i="8"/>
  <c r="K8189" i="8"/>
  <c r="K8190" i="8"/>
  <c r="K8191" i="8"/>
  <c r="K8192" i="8"/>
  <c r="K8193" i="8"/>
  <c r="K8194" i="8"/>
  <c r="K8196" i="8"/>
  <c r="K8197" i="8"/>
  <c r="K8198" i="8"/>
  <c r="K8200" i="8"/>
  <c r="K8201" i="8"/>
  <c r="K8202" i="8"/>
  <c r="K8204" i="8"/>
  <c r="K8205" i="8"/>
  <c r="K8206" i="8"/>
  <c r="K8208" i="8"/>
  <c r="K8209" i="8"/>
  <c r="K8210" i="8"/>
  <c r="K8212" i="8"/>
  <c r="K8213" i="8"/>
  <c r="K8214" i="8"/>
  <c r="K8216" i="8"/>
  <c r="K8217" i="8"/>
  <c r="K8218" i="8"/>
  <c r="K8219" i="8"/>
  <c r="K8221" i="8"/>
  <c r="K8222" i="8"/>
  <c r="K8223" i="8"/>
  <c r="K8224" i="8"/>
  <c r="K8226" i="8"/>
  <c r="K8227" i="8"/>
  <c r="K8228" i="8"/>
  <c r="K8229" i="8"/>
  <c r="K8231" i="8"/>
  <c r="K8232" i="8"/>
  <c r="K8233" i="8"/>
  <c r="K8234" i="8"/>
  <c r="K8236" i="8"/>
  <c r="K8237" i="8"/>
  <c r="K8238" i="8"/>
  <c r="K8239" i="8"/>
  <c r="K8241" i="8"/>
  <c r="K8242" i="8"/>
  <c r="K8243" i="8"/>
  <c r="K8244" i="8"/>
  <c r="K8246" i="8"/>
  <c r="K8247" i="8"/>
  <c r="K8248" i="8"/>
  <c r="K8249" i="8"/>
  <c r="K8251" i="8"/>
  <c r="K8252" i="8"/>
  <c r="K8253" i="8"/>
  <c r="K8255" i="8"/>
  <c r="K8256" i="8"/>
  <c r="K8257" i="8"/>
  <c r="K8259" i="8"/>
  <c r="K8260" i="8"/>
  <c r="K8261" i="8"/>
  <c r="K8263" i="8"/>
  <c r="K8264" i="8"/>
  <c r="K8265" i="8"/>
  <c r="K8267" i="8"/>
  <c r="K8268" i="8"/>
  <c r="K8269" i="8"/>
  <c r="K8270" i="8"/>
  <c r="K8271" i="8"/>
  <c r="K8272" i="8"/>
  <c r="K8273" i="8"/>
  <c r="K8275" i="8"/>
  <c r="K8276" i="8"/>
  <c r="K8277" i="8"/>
  <c r="K8278" i="8"/>
  <c r="K8279" i="8"/>
  <c r="K8280" i="8"/>
  <c r="K8281" i="8"/>
  <c r="K8283" i="8"/>
  <c r="K8284" i="8"/>
  <c r="K8285" i="8"/>
  <c r="K8286" i="8"/>
  <c r="K8287" i="8"/>
  <c r="K8288" i="8"/>
  <c r="K8289" i="8"/>
  <c r="K8290" i="8"/>
  <c r="K8292" i="8"/>
  <c r="K8293" i="8"/>
  <c r="K8294" i="8"/>
  <c r="K8295" i="8"/>
  <c r="K8296" i="8"/>
  <c r="K8297" i="8"/>
  <c r="K8298" i="8"/>
  <c r="K8299" i="8"/>
  <c r="K8301" i="8"/>
  <c r="K8302" i="8"/>
  <c r="K8303" i="8"/>
  <c r="K8304" i="8"/>
  <c r="K8306" i="8"/>
  <c r="K8307" i="8"/>
  <c r="K8308" i="8"/>
  <c r="K8309" i="8"/>
  <c r="K8311" i="8"/>
  <c r="K8312" i="8"/>
  <c r="K8313" i="8"/>
  <c r="K8314" i="8"/>
  <c r="K8315" i="8"/>
  <c r="K8316" i="8"/>
  <c r="K8317" i="8"/>
  <c r="K8318" i="8"/>
  <c r="K8319" i="8"/>
  <c r="K8321" i="8"/>
  <c r="K8322" i="8"/>
  <c r="K8323" i="8"/>
  <c r="K8324" i="8"/>
  <c r="K8325" i="8"/>
  <c r="K8326" i="8"/>
  <c r="K8327" i="8"/>
  <c r="K8328" i="8"/>
  <c r="K8329" i="8"/>
  <c r="K8331" i="8"/>
  <c r="K8332" i="8"/>
  <c r="K8333" i="8"/>
  <c r="K8334" i="8"/>
  <c r="K8335" i="8"/>
  <c r="K8336" i="8"/>
  <c r="K8337" i="8"/>
  <c r="K8338" i="8"/>
  <c r="K8339" i="8"/>
  <c r="K8341" i="8"/>
  <c r="K8342" i="8"/>
  <c r="K8343" i="8"/>
  <c r="K8344" i="8"/>
  <c r="K8345" i="8"/>
  <c r="K8347" i="8"/>
  <c r="K8348" i="8"/>
  <c r="K8349" i="8"/>
  <c r="K8351" i="8"/>
  <c r="K8352" i="8"/>
  <c r="K8353" i="8"/>
  <c r="K8355" i="8"/>
  <c r="K8356" i="8"/>
  <c r="K8357" i="8"/>
  <c r="K8359" i="8"/>
  <c r="K8360" i="8"/>
  <c r="K8361" i="8"/>
  <c r="K8363" i="8"/>
  <c r="K8364" i="8"/>
  <c r="K8365" i="8"/>
  <c r="K8367" i="8"/>
  <c r="K8368" i="8"/>
  <c r="K8370" i="8"/>
  <c r="K8371" i="8"/>
  <c r="K8372" i="8"/>
  <c r="K8373" i="8"/>
  <c r="K8374" i="8"/>
  <c r="K8375" i="8"/>
  <c r="K8376" i="8"/>
  <c r="K8377" i="8"/>
  <c r="K8378" i="8"/>
  <c r="K8379" i="8"/>
  <c r="K8380" i="8"/>
  <c r="K8381" i="8"/>
  <c r="K8383" i="8"/>
  <c r="K8384" i="8"/>
  <c r="K8385" i="8"/>
  <c r="K8386" i="8"/>
  <c r="K8387" i="8"/>
  <c r="K8388" i="8"/>
  <c r="K8389" i="8"/>
  <c r="K8390" i="8"/>
  <c r="K8391" i="8"/>
  <c r="K8392" i="8"/>
  <c r="K8393" i="8"/>
  <c r="K8394" i="8"/>
  <c r="K8396" i="8"/>
  <c r="K8397" i="8"/>
  <c r="K8399" i="8"/>
  <c r="K8400" i="8"/>
  <c r="K8401" i="8"/>
  <c r="K8403" i="8"/>
  <c r="K8404" i="8"/>
  <c r="K8405" i="8"/>
  <c r="K8406" i="8"/>
  <c r="K8408" i="8"/>
  <c r="K8409" i="8"/>
  <c r="K8410" i="8"/>
  <c r="K8411" i="8"/>
  <c r="K8413" i="8"/>
  <c r="K8414" i="8"/>
  <c r="K8415" i="8"/>
  <c r="K8416" i="8"/>
  <c r="K8418" i="8"/>
  <c r="K8419" i="8"/>
  <c r="K8420" i="8"/>
  <c r="K8421" i="8"/>
  <c r="K8423" i="8"/>
  <c r="K8424" i="8"/>
  <c r="K8425" i="8"/>
  <c r="K8426" i="8"/>
  <c r="K8428" i="8"/>
  <c r="K8429" i="8"/>
  <c r="K8430" i="8"/>
  <c r="K8431" i="8"/>
  <c r="K8433" i="8"/>
  <c r="K8434" i="8"/>
  <c r="K8435" i="8"/>
  <c r="K8436" i="8"/>
  <c r="K8438" i="8"/>
  <c r="K8439" i="8"/>
  <c r="K8440" i="8"/>
  <c r="K8441" i="8"/>
  <c r="K8443" i="8"/>
  <c r="K8444" i="8"/>
  <c r="K8445" i="8"/>
  <c r="K8446" i="8"/>
  <c r="K8448" i="8"/>
  <c r="K8449" i="8"/>
  <c r="K8451" i="8"/>
  <c r="K8452" i="8"/>
  <c r="K8454" i="8"/>
  <c r="K8455" i="8"/>
  <c r="K8457" i="8"/>
  <c r="K8458" i="8"/>
  <c r="K8459" i="8"/>
  <c r="K8460" i="8"/>
  <c r="K8462" i="8"/>
  <c r="K8463" i="8"/>
  <c r="K8464" i="8"/>
  <c r="K8465" i="8"/>
  <c r="K8467" i="8"/>
  <c r="K8468" i="8"/>
  <c r="K8469" i="8"/>
  <c r="K8470" i="8"/>
  <c r="K8472" i="8"/>
  <c r="K8473" i="8"/>
  <c r="K8474" i="8"/>
  <c r="K8475" i="8"/>
  <c r="K8477" i="8"/>
  <c r="K8478" i="8"/>
  <c r="K8479" i="8"/>
  <c r="K8481" i="8"/>
  <c r="K8482" i="8"/>
  <c r="K8483" i="8"/>
  <c r="K8484" i="8"/>
  <c r="K8486" i="8"/>
  <c r="K8487" i="8"/>
  <c r="K8488" i="8"/>
  <c r="K8489" i="8"/>
  <c r="K8491" i="8"/>
  <c r="K8492" i="8"/>
  <c r="K8493" i="8"/>
  <c r="K8494" i="8"/>
  <c r="K8496" i="8"/>
  <c r="K8497" i="8"/>
  <c r="K8498" i="8"/>
  <c r="K8499" i="8"/>
  <c r="K8501" i="8"/>
  <c r="K8503" i="8"/>
  <c r="K8504" i="8"/>
  <c r="K8505" i="8"/>
  <c r="K8507" i="8"/>
  <c r="K8508" i="8"/>
  <c r="K8509" i="8"/>
  <c r="K8510" i="8"/>
  <c r="K8511" i="8"/>
  <c r="K8513" i="8"/>
  <c r="K8514" i="8"/>
  <c r="K8515" i="8"/>
  <c r="K8516" i="8"/>
  <c r="K8517" i="8"/>
  <c r="K8519" i="8"/>
  <c r="K8520" i="8"/>
  <c r="K8521" i="8"/>
  <c r="K8522" i="8"/>
  <c r="K8523" i="8"/>
  <c r="K8524" i="8"/>
  <c r="K8525" i="8"/>
  <c r="K8526" i="8"/>
  <c r="K8527" i="8"/>
  <c r="K8528" i="8"/>
  <c r="K8529" i="8"/>
  <c r="K8531" i="8"/>
  <c r="K8532" i="8"/>
  <c r="K8533" i="8"/>
  <c r="K8535" i="8"/>
  <c r="K8536" i="8"/>
  <c r="K8537" i="8"/>
  <c r="K8538" i="8"/>
  <c r="K8539" i="8"/>
  <c r="K8540" i="8"/>
  <c r="K8541" i="8"/>
  <c r="K8542" i="8"/>
  <c r="K8543" i="8"/>
  <c r="K8545" i="8"/>
  <c r="K8546" i="8"/>
  <c r="K8547" i="8"/>
  <c r="K8548" i="8"/>
  <c r="K8549" i="8"/>
  <c r="K8550" i="8"/>
  <c r="K8551" i="8"/>
  <c r="K8552" i="8"/>
  <c r="K8553" i="8"/>
  <c r="K8555" i="8"/>
  <c r="K8556" i="8"/>
  <c r="K8557" i="8"/>
  <c r="K8558" i="8"/>
  <c r="K8559" i="8"/>
  <c r="K8560" i="8"/>
  <c r="K8561" i="8"/>
  <c r="K8562" i="8"/>
  <c r="K8563" i="8"/>
  <c r="K8565" i="8"/>
  <c r="K8566" i="8"/>
  <c r="K8567" i="8"/>
  <c r="K8568" i="8"/>
  <c r="K8569" i="8"/>
  <c r="K8570" i="8"/>
  <c r="K8571" i="8"/>
  <c r="K8572" i="8"/>
  <c r="K8573" i="8"/>
  <c r="K8574" i="8"/>
  <c r="K8575" i="8"/>
  <c r="K8577" i="8"/>
  <c r="K8578" i="8"/>
  <c r="K8579" i="8"/>
  <c r="K8580" i="8"/>
  <c r="K8581" i="8"/>
  <c r="K8582" i="8"/>
  <c r="K8583" i="8"/>
  <c r="K8584" i="8"/>
  <c r="K8586" i="8"/>
  <c r="K8587" i="8"/>
  <c r="K8588" i="8"/>
  <c r="K8589" i="8"/>
  <c r="K8590" i="8"/>
  <c r="K8591" i="8"/>
  <c r="K8592" i="8"/>
  <c r="K8594" i="8"/>
  <c r="K8595" i="8"/>
  <c r="K8596" i="8"/>
  <c r="K8597" i="8"/>
  <c r="K8598" i="8"/>
  <c r="K8599" i="8"/>
  <c r="K8600" i="8"/>
  <c r="K8601" i="8"/>
  <c r="K8602" i="8"/>
  <c r="K8604" i="8"/>
  <c r="K8605" i="8"/>
  <c r="K8606" i="8"/>
  <c r="K8607" i="8"/>
  <c r="K8608" i="8"/>
  <c r="K8609" i="8"/>
  <c r="K8610" i="8"/>
  <c r="K8612" i="8"/>
  <c r="K8613" i="8"/>
  <c r="K8614" i="8"/>
  <c r="K8615" i="8"/>
  <c r="K8616" i="8"/>
  <c r="K8617" i="8"/>
  <c r="K8619" i="8"/>
  <c r="K8620" i="8"/>
  <c r="K8621" i="8"/>
  <c r="K8622" i="8"/>
  <c r="K8623" i="8"/>
  <c r="K8624" i="8"/>
  <c r="K8626" i="8"/>
  <c r="K8627" i="8"/>
  <c r="K8628" i="8"/>
  <c r="K8629" i="8"/>
  <c r="K8630" i="8"/>
  <c r="K8631" i="8"/>
  <c r="K8633" i="8"/>
  <c r="K8634" i="8"/>
  <c r="K8635" i="8"/>
  <c r="K8636" i="8"/>
  <c r="K8637" i="8"/>
  <c r="K8638" i="8"/>
  <c r="K8640" i="8"/>
  <c r="K8641" i="8"/>
  <c r="K8642" i="8"/>
  <c r="K8643" i="8"/>
  <c r="K8644" i="8"/>
  <c r="K8645" i="8"/>
  <c r="K8647" i="8"/>
  <c r="K8648" i="8"/>
  <c r="K8649" i="8"/>
  <c r="K8650" i="8"/>
  <c r="K8651" i="8"/>
  <c r="K8652" i="8"/>
  <c r="K8653" i="8"/>
  <c r="K8655" i="8"/>
  <c r="K8656" i="8"/>
  <c r="K8657" i="8"/>
  <c r="K8658" i="8"/>
  <c r="K8659" i="8"/>
  <c r="K8660" i="8"/>
  <c r="K8661" i="8"/>
  <c r="K8663" i="8"/>
  <c r="K8664" i="8"/>
  <c r="K8665" i="8"/>
  <c r="K8666" i="8"/>
  <c r="K8667" i="8"/>
  <c r="K8668" i="8"/>
  <c r="K8669" i="8"/>
  <c r="K8671" i="8"/>
  <c r="K8672" i="8"/>
  <c r="K8673" i="8"/>
  <c r="K8674" i="8"/>
  <c r="K8675" i="8"/>
  <c r="K8676" i="8"/>
  <c r="K8678" i="8"/>
  <c r="K8679" i="8"/>
  <c r="K8680" i="8"/>
  <c r="K8681" i="8"/>
  <c r="K8682" i="8"/>
  <c r="K8683" i="8"/>
  <c r="K8685" i="8"/>
  <c r="K8686" i="8"/>
  <c r="K8687" i="8"/>
  <c r="K8688" i="8"/>
  <c r="K8689" i="8"/>
  <c r="K8690" i="8"/>
  <c r="K8692" i="8"/>
  <c r="K8693" i="8"/>
  <c r="K8694" i="8"/>
  <c r="K8695" i="8"/>
  <c r="K8696" i="8"/>
  <c r="K8697" i="8"/>
  <c r="K8699" i="8"/>
  <c r="K8700" i="8"/>
  <c r="K8701" i="8"/>
  <c r="K8702" i="8"/>
  <c r="K8703" i="8"/>
  <c r="K8704" i="8"/>
  <c r="K8706" i="8"/>
  <c r="K8707" i="8"/>
  <c r="K8708" i="8"/>
  <c r="K8709" i="8"/>
  <c r="K8710" i="8"/>
  <c r="K8711" i="8"/>
  <c r="K8713" i="8"/>
  <c r="K8714" i="8"/>
  <c r="K8715" i="8"/>
  <c r="K8716" i="8"/>
  <c r="K8717" i="8"/>
  <c r="K8718" i="8"/>
  <c r="K8720" i="8"/>
  <c r="K8721" i="8"/>
  <c r="K8722" i="8"/>
  <c r="K8723" i="8"/>
  <c r="K8724" i="8"/>
  <c r="K8725" i="8"/>
  <c r="K8727" i="8"/>
  <c r="K8728" i="8"/>
  <c r="K8729" i="8"/>
  <c r="K8730" i="8"/>
  <c r="K8731" i="8"/>
  <c r="K8732" i="8"/>
  <c r="K8734" i="8"/>
  <c r="K8735" i="8"/>
  <c r="K8736" i="8"/>
  <c r="K8737" i="8"/>
  <c r="K8738" i="8"/>
  <c r="K8739" i="8"/>
  <c r="K8741" i="8"/>
  <c r="K8742" i="8"/>
  <c r="K8743" i="8"/>
  <c r="K8744" i="8"/>
  <c r="K8745" i="8"/>
  <c r="K8747" i="8"/>
  <c r="K8748" i="8"/>
  <c r="K8749" i="8"/>
  <c r="K8750" i="8"/>
  <c r="K8751" i="8"/>
  <c r="K8753" i="8"/>
  <c r="K8754" i="8"/>
  <c r="K8755" i="8"/>
  <c r="K8757" i="8"/>
  <c r="K8758" i="8"/>
  <c r="K8759" i="8"/>
  <c r="K8761" i="8"/>
  <c r="K8762" i="8"/>
  <c r="K8763" i="8"/>
  <c r="K8765" i="8"/>
  <c r="K8766" i="8"/>
  <c r="K8768" i="8"/>
  <c r="K8769" i="8"/>
  <c r="K8771" i="8"/>
  <c r="K8772" i="8"/>
  <c r="K8774" i="8"/>
  <c r="K8775" i="8"/>
  <c r="K8777" i="8"/>
  <c r="K8778" i="8"/>
  <c r="K8779" i="8"/>
  <c r="K8781" i="8"/>
  <c r="K8782" i="8"/>
  <c r="K8783" i="8"/>
  <c r="K8784" i="8"/>
  <c r="K8786" i="8"/>
  <c r="K8787" i="8"/>
  <c r="K8788" i="8"/>
  <c r="K8790" i="8"/>
  <c r="K8791" i="8"/>
  <c r="K8792" i="8"/>
  <c r="K8793" i="8"/>
  <c r="K8794" i="8"/>
  <c r="K8795" i="8"/>
  <c r="K8797" i="8"/>
  <c r="K8798" i="8"/>
  <c r="K8799" i="8"/>
  <c r="K8801" i="8"/>
  <c r="K8802" i="8"/>
  <c r="K8804" i="8"/>
  <c r="K8805" i="8"/>
  <c r="K8806" i="8"/>
  <c r="K8808" i="8"/>
  <c r="K8809" i="8"/>
  <c r="K8810" i="8"/>
  <c r="K8812" i="8"/>
  <c r="K8813" i="8"/>
  <c r="K8814" i="8"/>
  <c r="K8815" i="8"/>
  <c r="K8817" i="8"/>
  <c r="K8818" i="8"/>
  <c r="K8819" i="8"/>
  <c r="K8820" i="8"/>
  <c r="K8822" i="8"/>
  <c r="K8823" i="8"/>
  <c r="K8824" i="8"/>
  <c r="K8826" i="8"/>
  <c r="K8827" i="8"/>
  <c r="K8828" i="8"/>
  <c r="K8829" i="8"/>
  <c r="K8830" i="8"/>
  <c r="K8832" i="8"/>
  <c r="K8833" i="8"/>
  <c r="K8834" i="8"/>
  <c r="K8835" i="8"/>
  <c r="K8836" i="8"/>
  <c r="K8838" i="8"/>
  <c r="K8839" i="8"/>
  <c r="K8840" i="8"/>
  <c r="K8841" i="8"/>
  <c r="K8842" i="8"/>
  <c r="K8844" i="8"/>
  <c r="K8845" i="8"/>
  <c r="K8846" i="8"/>
  <c r="K8847" i="8"/>
  <c r="K8848" i="8"/>
  <c r="K8850" i="8"/>
  <c r="K8851" i="8"/>
  <c r="K8852" i="8"/>
  <c r="K8853" i="8"/>
  <c r="K8854" i="8"/>
  <c r="K8856" i="8"/>
  <c r="K8857" i="8"/>
  <c r="K8858" i="8"/>
  <c r="K8860" i="8"/>
  <c r="K8861" i="8"/>
  <c r="K8862" i="8"/>
  <c r="K8863" i="8"/>
  <c r="K8864" i="8"/>
  <c r="K8866" i="8"/>
  <c r="K8867" i="8"/>
  <c r="K8868" i="8"/>
  <c r="K8869" i="8"/>
  <c r="K8870" i="8"/>
  <c r="K8872" i="8"/>
  <c r="K8873" i="8"/>
  <c r="K8874" i="8"/>
  <c r="K8875" i="8"/>
  <c r="K8876" i="8"/>
  <c r="K8878" i="8"/>
  <c r="K8879" i="8"/>
  <c r="K8880" i="8"/>
  <c r="K8881" i="8"/>
  <c r="K8883" i="8"/>
  <c r="K8884" i="8"/>
  <c r="K8886" i="8"/>
  <c r="K8887" i="8"/>
  <c r="K8888" i="8"/>
  <c r="K8889" i="8"/>
  <c r="K8890" i="8"/>
  <c r="K8892" i="8"/>
  <c r="K8893" i="8"/>
  <c r="K8894" i="8"/>
  <c r="K8895" i="8"/>
  <c r="K8897" i="8"/>
  <c r="K8898" i="8"/>
  <c r="K8899" i="8"/>
  <c r="K8901" i="8"/>
  <c r="K8902" i="8"/>
  <c r="K8903" i="8"/>
  <c r="K8904" i="8"/>
  <c r="K8905" i="8"/>
  <c r="K8907" i="8"/>
  <c r="K8908" i="8"/>
  <c r="K8910" i="8"/>
  <c r="K8911" i="8"/>
  <c r="K8912" i="8"/>
  <c r="K8913" i="8"/>
  <c r="K8915" i="8"/>
  <c r="K8916" i="8"/>
  <c r="K8917" i="8"/>
  <c r="K8918" i="8"/>
  <c r="K8920" i="8"/>
  <c r="K8921" i="8"/>
  <c r="K8923" i="8"/>
  <c r="K8924" i="8"/>
  <c r="K8925" i="8"/>
  <c r="K8926" i="8"/>
  <c r="K8928" i="8"/>
  <c r="K8929" i="8"/>
  <c r="K8931" i="8"/>
  <c r="K8932" i="8"/>
  <c r="K8933" i="8"/>
  <c r="K8934" i="8"/>
  <c r="K8936" i="8"/>
  <c r="K8937" i="8"/>
  <c r="K8938" i="8"/>
  <c r="K8939" i="8"/>
  <c r="K8941" i="8"/>
  <c r="K8942" i="8"/>
  <c r="K8943" i="8"/>
  <c r="K8944" i="8"/>
  <c r="K8946" i="8"/>
  <c r="K8947" i="8"/>
  <c r="K8948" i="8"/>
  <c r="K8949" i="8"/>
  <c r="K8951" i="8"/>
  <c r="K8952" i="8"/>
  <c r="K8953" i="8"/>
  <c r="K8954" i="8"/>
  <c r="K8956" i="8"/>
  <c r="K8957" i="8"/>
  <c r="K8958" i="8"/>
  <c r="K8959" i="8"/>
  <c r="K8961" i="8"/>
  <c r="K8962" i="8"/>
  <c r="K8963" i="8"/>
  <c r="K8964" i="8"/>
  <c r="K8966" i="8"/>
  <c r="K8967" i="8"/>
  <c r="K8968" i="8"/>
  <c r="K8969" i="8"/>
  <c r="K8971" i="8"/>
  <c r="K8972" i="8"/>
  <c r="K8973" i="8"/>
  <c r="K8974" i="8"/>
  <c r="K8976" i="8"/>
  <c r="K8977" i="8"/>
  <c r="K8978" i="8"/>
  <c r="K8979" i="8"/>
  <c r="K8980" i="8"/>
  <c r="K8981" i="8"/>
  <c r="K8982" i="8"/>
  <c r="K8983" i="8"/>
  <c r="K8984" i="8"/>
  <c r="K8985" i="8"/>
  <c r="K8986" i="8"/>
  <c r="K8987" i="8"/>
  <c r="K8988" i="8"/>
  <c r="K8990" i="8"/>
  <c r="K8991" i="8"/>
  <c r="K8992" i="8"/>
  <c r="K8993" i="8"/>
  <c r="K8994" i="8"/>
  <c r="K8995" i="8"/>
  <c r="K8996" i="8"/>
  <c r="K8997" i="8"/>
  <c r="K8998" i="8"/>
  <c r="K8999" i="8"/>
  <c r="K9000" i="8"/>
  <c r="K9001" i="8"/>
  <c r="K9002" i="8"/>
  <c r="K9004" i="8"/>
  <c r="K9005" i="8"/>
  <c r="K9007" i="8"/>
  <c r="K9008" i="8"/>
  <c r="K9010" i="8"/>
  <c r="K9012" i="8"/>
  <c r="K9014" i="8"/>
  <c r="K9016" i="8"/>
  <c r="K9018" i="8"/>
  <c r="K9020" i="8"/>
  <c r="K9022" i="8"/>
  <c r="K9024" i="8"/>
  <c r="K9026" i="8"/>
  <c r="K9028" i="8"/>
  <c r="K9030" i="8"/>
  <c r="K9032" i="8"/>
  <c r="K9034" i="8"/>
  <c r="K9036" i="8"/>
  <c r="K9038" i="8"/>
  <c r="K9040" i="8"/>
  <c r="K9042" i="8"/>
  <c r="K9044" i="8"/>
  <c r="K9046" i="8"/>
  <c r="K9048" i="8"/>
  <c r="K9050" i="8"/>
  <c r="K9051" i="8"/>
  <c r="K9053" i="8"/>
  <c r="K9054" i="8"/>
  <c r="K9056" i="8"/>
  <c r="K9058" i="8"/>
  <c r="K9060" i="8"/>
  <c r="K9062" i="8"/>
  <c r="K9064" i="8"/>
  <c r="K9066" i="8"/>
  <c r="K9068" i="8"/>
  <c r="K9070" i="8"/>
  <c r="K9072" i="8"/>
  <c r="K9074" i="8"/>
  <c r="K9076" i="8"/>
  <c r="K9077" i="8"/>
  <c r="K9079" i="8"/>
  <c r="K9080" i="8"/>
  <c r="K9081" i="8"/>
  <c r="K9082" i="8"/>
  <c r="K9084" i="8"/>
  <c r="K9085" i="8"/>
  <c r="K9086" i="8"/>
  <c r="K9087" i="8"/>
  <c r="K9089" i="8"/>
  <c r="K9090" i="8"/>
  <c r="K9092" i="8"/>
  <c r="K9093" i="8"/>
  <c r="K9094" i="8"/>
  <c r="K9096" i="8"/>
  <c r="K9097" i="8"/>
  <c r="K9099" i="8"/>
  <c r="K9100" i="8"/>
  <c r="K9101" i="8"/>
  <c r="K9102" i="8"/>
  <c r="K9104" i="8"/>
  <c r="K9105" i="8"/>
  <c r="K9106" i="8"/>
  <c r="K9108" i="8"/>
  <c r="K9109" i="8"/>
  <c r="K9111" i="8"/>
  <c r="K9112" i="8"/>
  <c r="K9114" i="8"/>
  <c r="K9116" i="8"/>
  <c r="K9117" i="8"/>
  <c r="K9119" i="8"/>
  <c r="K9120" i="8"/>
  <c r="K9121" i="8"/>
  <c r="K9123" i="8"/>
  <c r="K9124" i="8"/>
  <c r="K9125" i="8"/>
  <c r="K9127" i="8"/>
  <c r="K9128" i="8"/>
  <c r="K9129" i="8"/>
  <c r="K9131" i="8"/>
  <c r="K9132" i="8"/>
  <c r="K9133" i="8"/>
  <c r="K9135" i="8"/>
  <c r="K9136" i="8"/>
  <c r="K9138" i="8"/>
  <c r="K9139" i="8"/>
  <c r="K9141" i="8"/>
  <c r="K9142" i="8"/>
  <c r="K9144" i="8"/>
  <c r="K9145" i="8"/>
  <c r="K9147" i="8"/>
  <c r="K9148" i="8"/>
  <c r="K9150" i="8"/>
  <c r="K9151" i="8"/>
  <c r="K9153" i="8"/>
  <c r="K9154" i="8"/>
  <c r="K9155" i="8"/>
  <c r="K9157" i="8"/>
  <c r="K9158" i="8"/>
  <c r="K9159" i="8"/>
  <c r="K9160" i="8"/>
  <c r="K9161" i="8"/>
  <c r="K9163" i="8"/>
  <c r="K9164" i="8"/>
  <c r="K9165" i="8"/>
  <c r="K9166" i="8"/>
  <c r="K9167" i="8"/>
  <c r="K9169" i="8"/>
  <c r="K9170" i="8"/>
  <c r="K9171" i="8"/>
  <c r="K9173" i="8"/>
  <c r="K9174" i="8"/>
  <c r="K9175" i="8"/>
  <c r="K9177" i="8"/>
  <c r="K9178" i="8"/>
  <c r="K9179" i="8"/>
  <c r="K9180" i="8"/>
  <c r="K9181" i="8"/>
  <c r="K9183" i="8"/>
  <c r="K9184" i="8"/>
  <c r="K9185" i="8"/>
  <c r="K9186" i="8"/>
  <c r="K9187" i="8"/>
  <c r="K9189" i="8"/>
  <c r="K9190" i="8"/>
  <c r="K9191" i="8"/>
  <c r="K9193" i="8"/>
  <c r="K9194" i="8"/>
  <c r="K9195" i="8"/>
  <c r="K9197" i="8"/>
  <c r="K9198" i="8"/>
  <c r="K9199" i="8"/>
  <c r="K9200" i="8"/>
  <c r="K9202" i="8"/>
  <c r="K9203" i="8"/>
  <c r="K9204" i="8"/>
  <c r="K9205" i="8"/>
  <c r="K9206" i="8"/>
  <c r="K9208" i="8"/>
  <c r="K9209" i="8"/>
  <c r="K9210" i="8"/>
  <c r="K9211" i="8"/>
  <c r="K9212" i="8"/>
  <c r="K9214" i="8"/>
  <c r="K9215" i="8"/>
  <c r="K9216" i="8"/>
  <c r="K9217" i="8"/>
  <c r="K9218" i="8"/>
  <c r="K9219" i="8"/>
  <c r="K9220" i="8"/>
  <c r="K9222" i="8"/>
  <c r="K9223" i="8"/>
  <c r="K9224" i="8"/>
  <c r="K9226" i="8"/>
  <c r="K9227" i="8"/>
  <c r="K9228" i="8"/>
  <c r="K9230" i="8"/>
  <c r="K9231" i="8"/>
  <c r="K9232" i="8"/>
  <c r="K9233" i="8"/>
  <c r="K9234" i="8"/>
  <c r="K9236" i="8"/>
  <c r="K9237" i="8"/>
  <c r="K9238" i="8"/>
  <c r="K9239" i="8"/>
  <c r="K9240" i="8"/>
  <c r="K9242" i="8"/>
  <c r="K9243" i="8"/>
  <c r="K9244" i="8"/>
  <c r="K9245" i="8"/>
  <c r="K9246" i="8"/>
  <c r="K9248" i="8"/>
  <c r="K9249" i="8"/>
  <c r="K9250" i="8"/>
  <c r="K9252" i="8"/>
  <c r="K9253" i="8"/>
  <c r="K9254" i="8"/>
  <c r="K9256" i="8"/>
  <c r="K9257" i="8"/>
  <c r="K9258" i="8"/>
  <c r="K9259" i="8"/>
  <c r="K9261" i="8"/>
  <c r="K9262" i="8"/>
  <c r="K9263" i="8"/>
  <c r="K9264" i="8"/>
  <c r="K9265" i="8"/>
  <c r="K9266" i="8"/>
  <c r="K9267" i="8"/>
  <c r="K9269" i="8"/>
  <c r="K9270" i="8"/>
  <c r="K9271" i="8"/>
  <c r="K9272" i="8"/>
  <c r="K9273" i="8"/>
  <c r="K9274" i="8"/>
  <c r="K9276" i="8"/>
  <c r="K9277" i="8"/>
  <c r="K9278" i="8"/>
  <c r="K9279" i="8"/>
  <c r="K9280" i="8"/>
  <c r="K9282" i="8"/>
  <c r="K9283" i="8"/>
  <c r="K9284" i="8"/>
  <c r="K9285" i="8"/>
  <c r="K9286" i="8"/>
  <c r="K9287" i="8"/>
  <c r="K9289" i="8"/>
  <c r="K9290" i="8"/>
  <c r="K9291" i="8"/>
  <c r="K9292" i="8"/>
  <c r="K9293" i="8"/>
  <c r="K9295" i="8"/>
  <c r="K9296" i="8"/>
  <c r="K9297" i="8"/>
  <c r="K9299" i="8"/>
  <c r="K9300" i="8"/>
  <c r="K9301" i="8"/>
  <c r="K9303" i="8"/>
  <c r="K9304" i="8"/>
  <c r="K9305" i="8"/>
  <c r="K9307" i="8"/>
  <c r="K9308" i="8"/>
  <c r="K9309" i="8"/>
  <c r="K9311" i="8"/>
  <c r="K9312" i="8"/>
  <c r="K9313" i="8"/>
  <c r="K9315" i="8"/>
  <c r="K9316" i="8"/>
  <c r="K9317" i="8"/>
  <c r="K9319" i="8"/>
  <c r="K9320" i="8"/>
  <c r="K9321" i="8"/>
  <c r="K9322" i="8"/>
  <c r="K9324" i="8"/>
  <c r="K9325" i="8"/>
  <c r="K9326" i="8"/>
  <c r="K9328" i="8"/>
  <c r="K9329" i="8"/>
  <c r="K9331" i="8"/>
  <c r="K9332" i="8"/>
  <c r="K9334" i="8"/>
  <c r="K9335" i="8"/>
  <c r="K9337" i="8"/>
  <c r="K9338" i="8"/>
  <c r="K9340" i="8"/>
  <c r="K9341" i="8"/>
  <c r="K9343" i="8"/>
  <c r="K9344" i="8"/>
  <c r="K9346" i="8"/>
  <c r="K9348" i="8"/>
  <c r="K9350" i="8"/>
  <c r="K9351" i="8"/>
  <c r="K9353" i="8"/>
  <c r="K9354" i="8"/>
  <c r="K9355" i="8"/>
  <c r="K9356" i="8"/>
  <c r="K9358" i="8"/>
  <c r="K9359" i="8"/>
  <c r="K9360" i="8"/>
  <c r="K9361" i="8"/>
  <c r="K9362" i="8"/>
  <c r="K9364" i="8"/>
  <c r="K9365" i="8"/>
  <c r="K9366" i="8"/>
  <c r="K9367" i="8"/>
  <c r="K9369" i="8"/>
  <c r="K9370" i="8"/>
  <c r="K9371" i="8"/>
  <c r="K9372" i="8"/>
  <c r="K9373" i="8"/>
  <c r="K9374" i="8"/>
  <c r="K9376" i="8"/>
  <c r="K9377" i="8"/>
  <c r="K9378" i="8"/>
  <c r="K9379" i="8"/>
  <c r="K9380" i="8"/>
  <c r="K9381" i="8"/>
  <c r="K9383" i="8"/>
  <c r="K9385" i="8"/>
  <c r="K9387" i="8"/>
  <c r="K9389" i="8"/>
  <c r="K9391" i="8"/>
  <c r="K9393" i="8"/>
  <c r="K9395" i="8"/>
  <c r="K9397" i="8"/>
  <c r="K9399" i="8"/>
  <c r="K9401" i="8"/>
  <c r="K9402" i="8"/>
  <c r="K9404" i="8"/>
  <c r="K9405" i="8"/>
  <c r="K9407" i="8"/>
  <c r="K9408" i="8"/>
  <c r="K9410" i="8"/>
  <c r="K9411" i="8"/>
  <c r="K9413" i="8"/>
  <c r="K9414" i="8"/>
  <c r="K9416" i="8"/>
  <c r="K9418" i="8"/>
  <c r="K9419" i="8"/>
  <c r="K9421" i="8"/>
  <c r="K9422" i="8"/>
  <c r="K9424" i="8"/>
  <c r="K9425" i="8"/>
  <c r="K9427" i="8"/>
  <c r="K9428" i="8"/>
  <c r="K9429" i="8"/>
  <c r="K9431" i="8"/>
  <c r="K9432" i="8"/>
  <c r="K9433" i="8"/>
  <c r="K9435" i="8"/>
  <c r="K9436" i="8"/>
  <c r="K9437" i="8"/>
  <c r="K9438" i="8"/>
  <c r="K9440" i="8"/>
  <c r="K9441" i="8"/>
  <c r="K9442" i="8"/>
  <c r="K9443" i="8"/>
  <c r="K9445" i="8"/>
  <c r="K9446" i="8"/>
  <c r="K9447" i="8"/>
  <c r="K9449" i="8"/>
  <c r="K9450" i="8"/>
  <c r="K9451" i="8"/>
  <c r="K9453" i="8"/>
  <c r="K9454" i="8"/>
  <c r="K9455" i="8"/>
  <c r="K9456" i="8"/>
  <c r="K9458" i="8"/>
  <c r="K9459" i="8"/>
  <c r="K9460" i="8"/>
  <c r="K9461" i="8"/>
  <c r="K9463" i="8"/>
  <c r="K9464" i="8"/>
  <c r="K9465" i="8"/>
  <c r="K9466" i="8"/>
  <c r="K9467" i="8"/>
  <c r="K9469" i="8"/>
  <c r="K9470" i="8"/>
  <c r="K9471" i="8"/>
  <c r="K9473" i="8"/>
  <c r="K9474" i="8"/>
  <c r="K9475" i="8"/>
  <c r="K9476" i="8"/>
  <c r="K9477" i="8"/>
  <c r="K9479" i="8"/>
  <c r="K9480" i="8"/>
  <c r="K9481" i="8"/>
  <c r="K9482" i="8"/>
  <c r="K9483" i="8"/>
  <c r="K9485" i="8"/>
  <c r="K9486" i="8"/>
  <c r="K9487" i="8"/>
  <c r="K9488" i="8"/>
  <c r="K9489" i="8"/>
  <c r="K9491" i="8"/>
  <c r="K9492" i="8"/>
  <c r="K9493" i="8"/>
  <c r="K9494" i="8"/>
  <c r="K9495" i="8"/>
  <c r="K9497" i="8"/>
  <c r="K9498" i="8"/>
  <c r="K9499" i="8"/>
  <c r="K9500" i="8"/>
  <c r="K9501" i="8"/>
  <c r="K9502" i="8"/>
  <c r="K9504" i="8"/>
  <c r="K9505" i="8"/>
  <c r="K9506" i="8"/>
  <c r="K9507" i="8"/>
  <c r="K9508" i="8"/>
  <c r="K9510" i="8"/>
  <c r="K9511" i="8"/>
  <c r="K9512" i="8"/>
  <c r="K9513" i="8"/>
  <c r="K9514" i="8"/>
  <c r="K9516" i="8"/>
  <c r="K9517" i="8"/>
  <c r="K9518" i="8"/>
  <c r="K9520" i="8"/>
  <c r="K9521" i="8"/>
  <c r="K9522" i="8"/>
  <c r="K9523" i="8"/>
  <c r="K9524" i="8"/>
  <c r="K9526" i="8"/>
  <c r="K9527" i="8"/>
  <c r="K9528" i="8"/>
  <c r="K9529" i="8"/>
  <c r="K9530" i="8"/>
  <c r="K9532" i="8"/>
  <c r="K9533" i="8"/>
  <c r="K9534" i="8"/>
  <c r="K9535" i="8"/>
  <c r="K9536" i="8"/>
  <c r="K9538" i="8"/>
  <c r="K9539" i="8"/>
  <c r="K9540" i="8"/>
  <c r="K9541" i="8"/>
  <c r="K9542" i="8"/>
  <c r="K9544" i="8"/>
  <c r="K9545" i="8"/>
  <c r="K9546" i="8"/>
  <c r="K9547" i="8"/>
  <c r="K9548" i="8"/>
  <c r="K9550" i="8"/>
  <c r="K9551" i="8"/>
  <c r="K9552" i="8"/>
  <c r="K9553" i="8"/>
  <c r="K9555" i="8"/>
  <c r="K9556" i="8"/>
  <c r="K9557" i="8"/>
  <c r="K9558" i="8"/>
  <c r="K9559" i="8"/>
  <c r="K9560" i="8"/>
  <c r="K9562" i="8"/>
  <c r="K9563" i="8"/>
  <c r="K9564" i="8"/>
  <c r="K9565" i="8"/>
  <c r="K9567" i="8"/>
  <c r="K9568" i="8"/>
  <c r="K9569" i="8"/>
  <c r="K9570" i="8"/>
  <c r="K9571" i="8"/>
  <c r="K9572" i="8"/>
  <c r="K9574" i="8"/>
  <c r="K9575" i="8"/>
  <c r="K9576" i="8"/>
  <c r="K9577" i="8"/>
  <c r="K9578" i="8"/>
  <c r="K9580" i="8"/>
  <c r="K9581" i="8"/>
  <c r="K9582" i="8"/>
  <c r="K9583" i="8"/>
  <c r="K9584" i="8"/>
  <c r="K9586" i="8"/>
  <c r="K9587" i="8"/>
  <c r="K9588" i="8"/>
  <c r="K9589" i="8"/>
  <c r="K9590" i="8"/>
  <c r="K9592" i="8"/>
  <c r="K9593" i="8"/>
  <c r="K9594" i="8"/>
  <c r="K9595" i="8"/>
  <c r="K9596" i="8"/>
  <c r="K9598" i="8"/>
  <c r="K9599" i="8"/>
  <c r="K9600" i="8"/>
  <c r="K9601" i="8"/>
  <c r="K9602" i="8"/>
  <c r="K9604" i="8"/>
  <c r="K9605" i="8"/>
  <c r="K9606" i="8"/>
  <c r="K9607" i="8"/>
  <c r="K9608" i="8"/>
  <c r="K9610" i="8"/>
  <c r="K9611" i="8"/>
  <c r="K9612" i="8"/>
  <c r="K9613" i="8"/>
  <c r="K9614" i="8"/>
  <c r="K9616" i="8"/>
  <c r="K9617" i="8"/>
  <c r="K9618" i="8"/>
  <c r="K9619" i="8"/>
  <c r="K9620" i="8"/>
  <c r="K9621" i="8"/>
  <c r="K9622" i="8"/>
  <c r="K9623" i="8"/>
  <c r="K9624" i="8"/>
  <c r="K9626" i="8"/>
  <c r="K9627" i="8"/>
  <c r="K9628" i="8"/>
  <c r="K9629" i="8"/>
  <c r="K9631" i="8"/>
  <c r="K9632" i="8"/>
  <c r="K9633" i="8"/>
  <c r="K9634" i="8"/>
  <c r="K9635" i="8"/>
  <c r="K9637" i="8"/>
  <c r="K9638" i="8"/>
  <c r="K9639" i="8"/>
  <c r="K9640" i="8"/>
  <c r="K9641" i="8"/>
  <c r="K9643" i="8"/>
  <c r="K9644" i="8"/>
  <c r="K9645" i="8"/>
  <c r="K9646" i="8"/>
  <c r="K9647" i="8"/>
  <c r="K9649" i="8"/>
  <c r="K9650" i="8"/>
  <c r="K9651" i="8"/>
  <c r="K9652" i="8"/>
  <c r="K9653" i="8"/>
  <c r="K9655" i="8"/>
  <c r="K9656" i="8"/>
  <c r="K9657" i="8"/>
  <c r="K9658" i="8"/>
  <c r="K9660" i="8"/>
  <c r="K9661" i="8"/>
  <c r="K9662" i="8"/>
  <c r="K9663" i="8"/>
  <c r="K9665" i="8"/>
  <c r="K9666" i="8"/>
  <c r="K9667" i="8"/>
  <c r="K9668" i="8"/>
  <c r="K9669" i="8"/>
  <c r="K9670" i="8"/>
  <c r="K9672" i="8"/>
  <c r="K9673" i="8"/>
  <c r="K9674" i="8"/>
  <c r="K9675" i="8"/>
  <c r="K9676" i="8"/>
  <c r="K9677" i="8"/>
  <c r="K9679" i="8"/>
  <c r="K9680" i="8"/>
  <c r="K9681" i="8"/>
  <c r="K9682" i="8"/>
  <c r="K9684" i="8"/>
  <c r="K9685" i="8"/>
  <c r="K9686" i="8"/>
  <c r="K9688" i="8"/>
  <c r="K9689" i="8"/>
  <c r="K9690" i="8"/>
  <c r="K9691" i="8"/>
  <c r="K9693" i="8"/>
  <c r="K9694" i="8"/>
  <c r="K9695" i="8"/>
  <c r="K9696" i="8"/>
  <c r="K9698" i="8"/>
  <c r="K9699" i="8"/>
  <c r="K9700" i="8"/>
  <c r="K9701" i="8"/>
  <c r="K9703" i="8"/>
  <c r="K9704" i="8"/>
  <c r="K9705" i="8"/>
  <c r="K9707" i="8"/>
  <c r="K9708" i="8"/>
  <c r="K9709" i="8"/>
  <c r="K9710" i="8"/>
  <c r="K9711" i="8"/>
  <c r="K9713" i="8"/>
  <c r="K9714" i="8"/>
  <c r="K9715" i="8"/>
  <c r="K9716" i="8"/>
  <c r="K9717" i="8"/>
  <c r="K9719" i="8"/>
  <c r="K9720" i="8"/>
  <c r="K9721" i="8"/>
  <c r="K9722" i="8"/>
  <c r="K9723" i="8"/>
  <c r="K9725" i="8"/>
  <c r="K9726" i="8"/>
  <c r="K9727" i="8"/>
  <c r="K9729" i="8"/>
  <c r="K9730" i="8"/>
  <c r="K9731" i="8"/>
  <c r="K9732" i="8"/>
  <c r="K9734" i="8"/>
  <c r="K9735" i="8"/>
  <c r="K9736" i="8"/>
  <c r="K9738" i="8"/>
  <c r="K9739" i="8"/>
  <c r="K9740" i="8"/>
  <c r="K9741" i="8"/>
  <c r="K9743" i="8"/>
  <c r="K9744" i="8"/>
  <c r="K9745" i="8"/>
  <c r="K9746" i="8"/>
  <c r="K9748" i="8"/>
  <c r="K9749" i="8"/>
  <c r="K9750" i="8"/>
  <c r="K9751" i="8"/>
  <c r="K9752" i="8"/>
  <c r="K9753" i="8"/>
  <c r="K9754" i="8"/>
  <c r="K9756" i="8"/>
  <c r="K9757" i="8"/>
  <c r="K9758" i="8"/>
  <c r="K9759" i="8"/>
  <c r="K9760" i="8"/>
  <c r="K9761" i="8"/>
  <c r="K9763" i="8"/>
  <c r="K9764" i="8"/>
  <c r="K9766" i="8"/>
  <c r="K9767" i="8"/>
  <c r="K9768" i="8"/>
  <c r="K9770" i="8"/>
  <c r="K9771" i="8"/>
  <c r="K9772" i="8"/>
  <c r="K9773" i="8"/>
  <c r="K9774" i="8"/>
  <c r="K9776" i="8"/>
  <c r="K9777" i="8"/>
  <c r="K9778" i="8"/>
  <c r="K9779" i="8"/>
  <c r="K9780" i="8"/>
  <c r="K9781" i="8"/>
  <c r="K9783" i="8"/>
  <c r="K9784" i="8"/>
  <c r="K9785" i="8"/>
  <c r="K9787" i="8"/>
  <c r="K9788" i="8"/>
  <c r="K9790" i="8"/>
  <c r="K9791" i="8"/>
  <c r="K9793" i="8"/>
  <c r="K9794" i="8"/>
  <c r="K9796" i="8"/>
  <c r="K9797" i="8"/>
  <c r="K9799" i="8"/>
  <c r="K9800" i="8"/>
  <c r="K9802" i="8"/>
  <c r="K9803" i="8"/>
  <c r="K9805" i="8"/>
  <c r="K9806" i="8"/>
  <c r="K9808" i="8"/>
  <c r="K9809" i="8"/>
  <c r="K9811" i="8"/>
  <c r="K9812" i="8"/>
  <c r="K9814" i="8"/>
  <c r="K9815" i="8"/>
  <c r="K9817" i="8"/>
  <c r="K9818" i="8"/>
  <c r="K9820" i="8"/>
  <c r="K9821" i="8"/>
  <c r="K9823" i="8"/>
  <c r="K9824" i="8"/>
  <c r="K9826" i="8"/>
  <c r="K9827" i="8"/>
  <c r="K9829" i="8"/>
  <c r="K9830" i="8"/>
  <c r="K9831" i="8"/>
  <c r="K9833" i="8"/>
  <c r="K9834" i="8"/>
  <c r="K9835" i="8"/>
  <c r="K9837" i="8"/>
  <c r="K9838" i="8"/>
  <c r="K9839" i="8"/>
  <c r="K9841" i="8"/>
  <c r="K9842" i="8"/>
  <c r="K9843" i="8"/>
  <c r="K9845" i="8"/>
  <c r="K9846" i="8"/>
  <c r="K9847" i="8"/>
  <c r="K9849" i="8"/>
  <c r="K9850" i="8"/>
  <c r="K9851" i="8"/>
  <c r="K9852" i="8"/>
  <c r="K9854" i="8"/>
  <c r="K9855" i="8"/>
  <c r="K9856" i="8"/>
  <c r="K9858" i="8"/>
  <c r="K9859" i="8"/>
  <c r="K9861" i="8"/>
  <c r="K9862" i="8"/>
  <c r="K9863" i="8"/>
  <c r="K9864" i="8"/>
  <c r="K9866" i="8"/>
  <c r="K9867" i="8"/>
  <c r="K9868" i="8"/>
  <c r="K9870" i="8"/>
  <c r="K9872" i="8"/>
  <c r="K9874" i="8"/>
  <c r="K9875" i="8"/>
  <c r="K9876" i="8"/>
  <c r="K9878" i="8"/>
  <c r="K9879" i="8"/>
  <c r="K9880" i="8"/>
  <c r="K9882" i="8"/>
  <c r="K9883" i="8"/>
  <c r="K9884" i="8"/>
  <c r="K9886" i="8"/>
  <c r="K9887" i="8"/>
  <c r="K9888" i="8"/>
  <c r="K9890" i="8"/>
  <c r="K9891" i="8"/>
  <c r="K9892" i="8"/>
  <c r="K9894" i="8"/>
  <c r="K9895" i="8"/>
  <c r="K9896" i="8"/>
  <c r="K9898" i="8"/>
  <c r="K9899" i="8"/>
  <c r="K9901" i="8"/>
  <c r="K9902" i="8"/>
  <c r="K9904" i="8"/>
  <c r="K9905" i="8"/>
  <c r="K9907" i="8"/>
  <c r="K9908" i="8"/>
  <c r="K9910" i="8"/>
  <c r="K9911" i="8"/>
  <c r="K9913" i="8"/>
  <c r="K9914" i="8"/>
  <c r="K9916" i="8"/>
  <c r="K9917" i="8"/>
  <c r="K9919" i="8"/>
  <c r="K9920" i="8"/>
  <c r="K9922" i="8"/>
  <c r="K9923" i="8"/>
  <c r="K9925" i="8"/>
  <c r="K9926" i="8"/>
  <c r="K9928" i="8"/>
  <c r="K9929" i="8"/>
  <c r="K9931" i="8"/>
  <c r="K9932" i="8"/>
  <c r="K9934" i="8"/>
  <c r="K9936" i="8"/>
  <c r="K9938" i="8"/>
  <c r="K9939" i="8"/>
  <c r="K9941" i="8"/>
  <c r="K9942" i="8"/>
  <c r="K9943" i="8"/>
  <c r="K9945" i="8"/>
  <c r="K9946" i="8"/>
  <c r="K9947" i="8"/>
  <c r="K9949" i="8"/>
  <c r="K9950" i="8"/>
  <c r="K9952" i="8"/>
  <c r="K9953" i="8"/>
  <c r="K9954" i="8"/>
  <c r="K9955" i="8"/>
  <c r="K9957" i="8"/>
  <c r="K9958" i="8"/>
  <c r="K9959" i="8"/>
  <c r="K9960" i="8"/>
  <c r="K9961" i="8"/>
  <c r="K9962" i="8"/>
  <c r="K9964" i="8"/>
  <c r="K9965" i="8"/>
  <c r="K9966" i="8"/>
  <c r="K9967" i="8"/>
  <c r="K9969" i="8"/>
  <c r="K9970" i="8"/>
  <c r="K9971" i="8"/>
  <c r="K9972" i="8"/>
  <c r="K9973" i="8"/>
  <c r="K9974" i="8"/>
  <c r="K9976" i="8"/>
  <c r="K9977" i="8"/>
  <c r="K9978" i="8"/>
  <c r="K9979" i="8"/>
  <c r="K9980" i="8"/>
  <c r="K9982" i="8"/>
  <c r="K9983" i="8"/>
  <c r="K9984" i="8"/>
  <c r="K9985" i="8"/>
  <c r="K9987" i="8"/>
  <c r="K9988" i="8"/>
  <c r="K9989" i="8"/>
  <c r="K9990" i="8"/>
  <c r="K9991" i="8"/>
  <c r="K9993" i="8"/>
  <c r="K9994" i="8"/>
  <c r="K9995" i="8"/>
  <c r="K9996" i="8"/>
  <c r="K9997" i="8"/>
  <c r="K9998" i="8"/>
  <c r="K10000" i="8"/>
  <c r="K10001" i="8"/>
  <c r="K10002" i="8"/>
  <c r="K10003" i="8"/>
  <c r="K10004" i="8"/>
  <c r="K10006" i="8"/>
  <c r="K10007" i="8"/>
  <c r="K10008" i="8"/>
  <c r="K10009" i="8"/>
  <c r="K10010" i="8"/>
  <c r="K10011" i="8"/>
  <c r="K10013" i="8"/>
  <c r="K10014" i="8"/>
  <c r="K10015" i="8"/>
  <c r="K10016" i="8"/>
  <c r="K10018" i="8"/>
  <c r="K10019" i="8"/>
  <c r="K10020" i="8"/>
  <c r="K10021" i="8"/>
  <c r="K10022" i="8"/>
  <c r="K10023" i="8"/>
  <c r="K10025" i="8"/>
  <c r="K10026" i="8"/>
  <c r="K10027" i="8"/>
  <c r="K10029" i="8"/>
  <c r="K10030" i="8"/>
  <c r="K10031" i="8"/>
  <c r="K10033" i="8"/>
  <c r="K10034" i="8"/>
  <c r="K10035" i="8"/>
  <c r="K10036" i="8"/>
  <c r="K10038" i="8"/>
  <c r="K10039" i="8"/>
  <c r="K10040" i="8"/>
  <c r="K10041" i="8"/>
  <c r="K10043" i="8"/>
  <c r="K10044" i="8"/>
  <c r="K10045" i="8"/>
  <c r="K10046" i="8"/>
  <c r="K10047" i="8"/>
  <c r="K10049" i="8"/>
  <c r="K10050" i="8"/>
  <c r="K10051" i="8"/>
  <c r="K10053" i="8"/>
  <c r="K10054" i="8"/>
  <c r="K10055" i="8"/>
  <c r="K10056" i="8"/>
  <c r="K10057" i="8"/>
  <c r="K10059" i="8"/>
  <c r="K10060" i="8"/>
  <c r="K10062" i="8"/>
  <c r="K10063" i="8"/>
  <c r="K10064" i="8"/>
  <c r="K10065" i="8"/>
  <c r="K10067" i="8"/>
  <c r="K10068" i="8"/>
  <c r="K10069" i="8"/>
  <c r="K10070" i="8"/>
  <c r="K10071" i="8"/>
  <c r="K10073" i="8"/>
  <c r="K10074" i="8"/>
  <c r="K10075" i="8"/>
  <c r="K10077" i="8"/>
  <c r="K10078" i="8"/>
  <c r="K10079" i="8"/>
  <c r="K10080" i="8"/>
  <c r="K10081" i="8"/>
  <c r="K10083" i="8"/>
  <c r="K10084" i="8"/>
  <c r="K10086" i="8"/>
  <c r="K10088" i="8"/>
  <c r="K10089" i="8"/>
  <c r="K10090" i="8"/>
  <c r="K10091" i="8"/>
  <c r="K10093" i="8"/>
  <c r="K10094" i="8"/>
  <c r="K10096" i="8"/>
  <c r="K10097" i="8"/>
  <c r="K10098" i="8"/>
  <c r="K10099" i="8"/>
  <c r="K10101" i="8"/>
  <c r="K10102" i="8"/>
  <c r="K10104" i="8"/>
  <c r="K10105" i="8"/>
  <c r="K10106" i="8"/>
  <c r="K10107" i="8"/>
  <c r="K10109" i="8"/>
  <c r="K10110" i="8"/>
  <c r="K10111" i="8"/>
  <c r="K10112" i="8"/>
  <c r="K10113" i="8"/>
  <c r="K10115" i="8"/>
  <c r="K10116" i="8"/>
  <c r="K10117" i="8"/>
  <c r="K10119" i="8"/>
  <c r="K10120" i="8"/>
  <c r="K10121" i="8"/>
  <c r="K10122" i="8"/>
  <c r="K10123" i="8"/>
  <c r="K10125" i="8"/>
  <c r="K10126" i="8"/>
  <c r="K10127" i="8"/>
  <c r="K10128" i="8"/>
  <c r="K10129" i="8"/>
  <c r="K10131" i="8"/>
  <c r="K10132" i="8"/>
  <c r="K10133" i="8"/>
  <c r="K10134" i="8"/>
  <c r="K10136" i="8"/>
  <c r="K10137" i="8"/>
  <c r="K10138" i="8"/>
  <c r="K10139" i="8"/>
  <c r="K10140" i="8"/>
  <c r="K10142" i="8"/>
  <c r="K10143" i="8"/>
  <c r="K10144" i="8"/>
  <c r="K10145" i="8"/>
  <c r="K10146" i="8"/>
  <c r="K10148" i="8"/>
  <c r="K10149" i="8"/>
  <c r="K10150" i="8"/>
  <c r="K10151" i="8"/>
  <c r="K10153" i="8"/>
  <c r="K10154" i="8"/>
  <c r="K10155" i="8"/>
  <c r="K10156" i="8"/>
  <c r="K10157" i="8"/>
  <c r="K10159" i="8"/>
  <c r="K10160" i="8"/>
  <c r="K10161" i="8"/>
  <c r="K10162" i="8"/>
  <c r="K10163" i="8"/>
  <c r="K10165" i="8"/>
  <c r="K10166" i="8"/>
  <c r="K10167" i="8"/>
  <c r="K10168" i="8"/>
  <c r="K10170" i="8"/>
  <c r="K10172" i="8"/>
  <c r="K10173" i="8"/>
  <c r="K10175" i="8"/>
  <c r="K10176" i="8"/>
  <c r="K10178" i="8"/>
  <c r="K10180" i="8"/>
  <c r="K10181" i="8"/>
  <c r="K10183" i="8"/>
  <c r="K10184" i="8"/>
  <c r="K10186" i="8"/>
  <c r="K10187" i="8"/>
  <c r="K10189" i="8"/>
  <c r="K10190" i="8"/>
  <c r="K10192" i="8"/>
  <c r="K10193" i="8"/>
  <c r="K10195" i="8"/>
  <c r="K10196" i="8"/>
  <c r="K10198" i="8"/>
  <c r="K10200" i="8"/>
  <c r="K10201" i="8"/>
  <c r="K10202" i="8"/>
  <c r="K10203" i="8"/>
  <c r="K10204" i="8"/>
  <c r="K10206" i="8"/>
  <c r="K10207" i="8"/>
  <c r="K10208" i="8"/>
  <c r="K10209" i="8"/>
  <c r="K10210" i="8"/>
  <c r="K10212" i="8"/>
  <c r="K10213" i="8"/>
  <c r="K10214" i="8"/>
  <c r="K10215" i="8"/>
  <c r="K10216" i="8"/>
  <c r="K10218" i="8"/>
  <c r="K10219" i="8"/>
  <c r="K10220" i="8"/>
  <c r="K10222" i="8"/>
  <c r="K10223" i="8"/>
  <c r="K10224" i="8"/>
  <c r="K10225" i="8"/>
  <c r="K10226" i="8"/>
  <c r="K10228" i="8"/>
  <c r="K10229" i="8"/>
  <c r="K10231" i="8"/>
  <c r="K10232" i="8"/>
  <c r="K10233" i="8"/>
  <c r="K10234" i="8"/>
  <c r="K10235" i="8"/>
  <c r="K10237" i="8"/>
  <c r="K10238" i="8"/>
  <c r="K10239" i="8"/>
  <c r="K10240" i="8"/>
  <c r="K10241" i="8"/>
  <c r="K10243" i="8"/>
  <c r="K10244" i="8"/>
  <c r="K10245" i="8"/>
  <c r="K10247" i="8"/>
  <c r="K10248" i="8"/>
  <c r="K10249" i="8"/>
  <c r="K10250" i="8"/>
  <c r="K10251" i="8"/>
  <c r="K10253" i="8"/>
  <c r="K10254" i="8"/>
  <c r="K10256" i="8"/>
  <c r="K10257" i="8"/>
  <c r="K10258" i="8"/>
  <c r="K10259" i="8"/>
  <c r="K10260" i="8"/>
  <c r="K10262" i="8"/>
  <c r="K10263" i="8"/>
  <c r="K10264" i="8"/>
  <c r="K10265" i="8"/>
  <c r="K10266" i="8"/>
  <c r="K10268" i="8"/>
  <c r="K10269" i="8"/>
  <c r="K10270" i="8"/>
  <c r="K10271" i="8"/>
  <c r="K10272" i="8"/>
  <c r="K10273" i="8"/>
  <c r="K10274" i="8"/>
  <c r="K10275" i="8"/>
  <c r="K10276" i="8"/>
  <c r="K10277" i="8"/>
  <c r="K10278" i="8"/>
  <c r="K10279" i="8"/>
  <c r="K10280" i="8"/>
  <c r="K10281" i="8"/>
  <c r="K10282" i="8"/>
  <c r="K10284" i="8"/>
  <c r="K10285" i="8"/>
  <c r="K10286" i="8"/>
  <c r="K10287" i="8"/>
  <c r="K10288" i="8"/>
  <c r="K10289" i="8"/>
  <c r="K10290" i="8"/>
  <c r="K10291" i="8"/>
  <c r="K10292" i="8"/>
  <c r="K10293" i="8"/>
  <c r="K10294" i="8"/>
  <c r="K10295" i="8"/>
  <c r="K10296" i="8"/>
  <c r="K10297" i="8"/>
  <c r="K10299" i="8"/>
  <c r="K10300" i="8"/>
  <c r="K10301" i="8"/>
  <c r="K10302" i="8"/>
  <c r="K10303" i="8"/>
  <c r="K10304" i="8"/>
  <c r="K10306" i="8"/>
  <c r="K10307" i="8"/>
  <c r="K10308" i="8"/>
  <c r="K10309" i="8"/>
  <c r="K10310" i="8"/>
  <c r="K10311" i="8"/>
  <c r="K10312" i="8"/>
  <c r="K10314" i="8"/>
  <c r="K10315" i="8"/>
  <c r="K10316" i="8"/>
  <c r="K10317" i="8"/>
  <c r="K10318" i="8"/>
  <c r="K10319" i="8"/>
  <c r="K10320" i="8"/>
  <c r="K10322" i="8"/>
  <c r="K10323" i="8"/>
  <c r="K10324" i="8"/>
  <c r="K10325" i="8"/>
  <c r="K10326" i="8"/>
  <c r="K10327" i="8"/>
  <c r="K10328" i="8"/>
  <c r="K10330" i="8"/>
  <c r="K10331" i="8"/>
  <c r="K10332" i="8"/>
  <c r="K10333" i="8"/>
  <c r="K10334" i="8"/>
  <c r="K10335" i="8"/>
  <c r="K10336" i="8"/>
  <c r="K10338" i="8"/>
  <c r="K10339" i="8"/>
  <c r="K10340" i="8"/>
  <c r="K10341" i="8"/>
  <c r="K10342" i="8"/>
  <c r="K10343" i="8"/>
  <c r="K10344" i="8"/>
  <c r="K10345" i="8"/>
  <c r="K10347" i="8"/>
  <c r="K10348" i="8"/>
  <c r="K10349" i="8"/>
  <c r="K10350" i="8"/>
  <c r="K10351" i="8"/>
  <c r="K10352" i="8"/>
  <c r="K10353" i="8"/>
  <c r="K10354" i="8"/>
  <c r="K10356" i="8"/>
  <c r="K10357" i="8"/>
  <c r="K10358" i="8"/>
  <c r="K10359" i="8"/>
  <c r="K10360" i="8"/>
  <c r="K10361" i="8"/>
  <c r="K10362" i="8"/>
  <c r="K10363" i="8"/>
  <c r="K10364" i="8"/>
  <c r="K10365" i="8"/>
  <c r="K10366" i="8"/>
  <c r="K10367" i="8"/>
  <c r="K10368" i="8"/>
  <c r="K10369" i="8"/>
  <c r="K10370" i="8"/>
  <c r="K10371" i="8"/>
  <c r="K10372" i="8"/>
  <c r="K10373" i="8"/>
  <c r="K10375" i="8"/>
  <c r="K10376" i="8"/>
  <c r="K10377" i="8"/>
  <c r="K10378" i="8"/>
  <c r="K10379" i="8"/>
  <c r="K10380" i="8"/>
  <c r="K10381" i="8"/>
  <c r="K10382" i="8"/>
  <c r="K10383" i="8"/>
  <c r="K10384" i="8"/>
  <c r="K10385" i="8"/>
  <c r="K10386" i="8"/>
  <c r="K10387" i="8"/>
  <c r="K10388" i="8"/>
  <c r="K10389" i="8"/>
  <c r="K10391" i="8"/>
  <c r="K10392" i="8"/>
  <c r="K10393" i="8"/>
  <c r="K10394" i="8"/>
  <c r="K10395" i="8"/>
  <c r="K10396" i="8"/>
  <c r="K10397" i="8"/>
  <c r="K10398" i="8"/>
  <c r="K10399" i="8"/>
  <c r="K10400" i="8"/>
  <c r="K10401" i="8"/>
  <c r="K10402" i="8"/>
  <c r="K10403" i="8"/>
  <c r="K10404" i="8"/>
  <c r="K10405" i="8"/>
  <c r="K10406" i="8"/>
  <c r="K10407" i="8"/>
  <c r="K10408" i="8"/>
  <c r="K10410" i="8"/>
  <c r="K10411" i="8"/>
  <c r="K10412" i="8"/>
  <c r="K10413" i="8"/>
  <c r="K10414" i="8"/>
  <c r="K10415" i="8"/>
  <c r="K10416" i="8"/>
  <c r="K10417" i="8"/>
  <c r="K10418" i="8"/>
  <c r="K10419" i="8"/>
  <c r="K10420" i="8"/>
  <c r="K10421" i="8"/>
  <c r="K10422" i="8"/>
  <c r="K10423" i="8"/>
  <c r="K10424" i="8"/>
  <c r="K10425" i="8"/>
  <c r="K10426" i="8"/>
  <c r="K10427" i="8"/>
  <c r="K10428" i="8"/>
  <c r="K10429" i="8"/>
  <c r="K10430" i="8"/>
  <c r="K10431" i="8"/>
  <c r="K10433" i="8"/>
  <c r="K10434" i="8"/>
  <c r="K10435" i="8"/>
  <c r="K10436" i="8"/>
  <c r="K10437" i="8"/>
  <c r="K10438" i="8"/>
  <c r="K10439" i="8"/>
  <c r="K10440" i="8"/>
  <c r="K10441" i="8"/>
  <c r="K10442" i="8"/>
  <c r="K10443" i="8"/>
  <c r="K10444" i="8"/>
  <c r="K10445" i="8"/>
  <c r="K10446" i="8"/>
  <c r="K10447" i="8"/>
  <c r="K10448" i="8"/>
  <c r="K10449" i="8"/>
  <c r="K10450" i="8"/>
  <c r="K10451" i="8"/>
  <c r="K10452" i="8"/>
  <c r="K10453" i="8"/>
  <c r="K10454" i="8"/>
  <c r="K10455" i="8"/>
  <c r="K10457" i="8"/>
  <c r="K10458" i="8"/>
  <c r="K10459" i="8"/>
  <c r="K10460" i="8"/>
  <c r="K10461" i="8"/>
  <c r="K10462" i="8"/>
  <c r="K10463" i="8"/>
  <c r="K10464" i="8"/>
  <c r="K10465" i="8"/>
  <c r="K10466" i="8"/>
  <c r="K10467" i="8"/>
  <c r="K10468" i="8"/>
  <c r="K10469" i="8"/>
  <c r="K10470" i="8"/>
  <c r="K10471" i="8"/>
  <c r="K10472" i="8"/>
  <c r="K10473" i="8"/>
  <c r="K10474" i="8"/>
  <c r="K10475" i="8"/>
  <c r="K10476" i="8"/>
  <c r="K10477" i="8"/>
  <c r="K10478" i="8"/>
  <c r="K10479" i="8"/>
  <c r="K10480" i="8"/>
  <c r="K10481" i="8"/>
  <c r="K10482" i="8"/>
  <c r="K10483" i="8"/>
  <c r="K10484" i="8"/>
  <c r="K10485" i="8"/>
  <c r="K10487" i="8"/>
  <c r="K10488" i="8"/>
  <c r="K10489" i="8"/>
  <c r="K10490" i="8"/>
  <c r="K10491" i="8"/>
  <c r="K10492" i="8"/>
  <c r="K10493" i="8"/>
  <c r="K10494" i="8"/>
  <c r="K10495" i="8"/>
  <c r="K10496" i="8"/>
  <c r="K10497" i="8"/>
  <c r="K10498" i="8"/>
  <c r="K10500" i="8"/>
  <c r="K10501" i="8"/>
  <c r="K10502" i="8"/>
  <c r="K10503" i="8"/>
  <c r="K10504" i="8"/>
  <c r="K10505" i="8"/>
  <c r="K10506" i="8"/>
  <c r="K10507" i="8"/>
  <c r="K10508" i="8"/>
  <c r="K10509" i="8"/>
  <c r="K10510" i="8"/>
  <c r="K10511" i="8"/>
  <c r="K10512" i="8"/>
  <c r="K10513" i="8"/>
  <c r="K10514" i="8"/>
  <c r="K10515" i="8"/>
  <c r="K10517" i="8"/>
  <c r="K10518" i="8"/>
  <c r="K10519" i="8"/>
  <c r="K10520" i="8"/>
  <c r="K10521" i="8"/>
  <c r="K10522" i="8"/>
  <c r="K10523" i="8"/>
  <c r="K10524" i="8"/>
  <c r="K10525" i="8"/>
  <c r="K10526" i="8"/>
  <c r="K10527" i="8"/>
  <c r="K10528" i="8"/>
  <c r="K10529" i="8"/>
  <c r="K10530" i="8"/>
  <c r="K10531" i="8"/>
  <c r="K10532" i="8"/>
  <c r="K10534" i="8"/>
  <c r="K10535" i="8"/>
  <c r="K10536" i="8"/>
  <c r="K10537" i="8"/>
  <c r="K10538" i="8"/>
  <c r="K10539" i="8"/>
  <c r="K10540" i="8"/>
  <c r="K10541" i="8"/>
  <c r="K10542" i="8"/>
  <c r="K10543" i="8"/>
  <c r="K10544" i="8"/>
  <c r="K10545" i="8"/>
  <c r="K10546" i="8"/>
  <c r="K10547" i="8"/>
  <c r="K10548" i="8"/>
  <c r="K10549" i="8"/>
  <c r="K10551" i="8"/>
  <c r="K10552" i="8"/>
  <c r="K10553" i="8"/>
  <c r="K10554" i="8"/>
  <c r="K10555" i="8"/>
  <c r="K10556" i="8"/>
  <c r="K10557" i="8"/>
  <c r="K10558" i="8"/>
  <c r="K10559" i="8"/>
  <c r="K10561" i="8"/>
  <c r="K10562" i="8"/>
  <c r="K10563" i="8"/>
  <c r="K10564" i="8"/>
  <c r="K10565" i="8"/>
  <c r="K10566" i="8"/>
  <c r="K10567" i="8"/>
  <c r="K10568" i="8"/>
  <c r="K10569" i="8"/>
  <c r="K10571" i="8"/>
  <c r="K10572" i="8"/>
  <c r="K10573" i="8"/>
  <c r="K10574" i="8"/>
  <c r="K10575" i="8"/>
  <c r="K10576" i="8"/>
  <c r="K10577" i="8"/>
  <c r="K10578" i="8"/>
  <c r="K10579" i="8"/>
  <c r="K10581" i="8"/>
  <c r="K10582" i="8"/>
  <c r="K10583" i="8"/>
  <c r="K10584" i="8"/>
  <c r="K10585" i="8"/>
  <c r="K10586" i="8"/>
  <c r="K10587" i="8"/>
  <c r="K10588" i="8"/>
  <c r="K10589" i="8"/>
  <c r="K10590" i="8"/>
  <c r="K10592" i="8"/>
  <c r="K10593" i="8"/>
  <c r="K10594" i="8"/>
  <c r="K10595" i="8"/>
  <c r="K10596" i="8"/>
  <c r="K10597" i="8"/>
  <c r="K10598" i="8"/>
  <c r="K10599" i="8"/>
  <c r="K10600" i="8"/>
  <c r="K10602" i="8"/>
  <c r="K10603" i="8"/>
  <c r="K10604" i="8"/>
  <c r="K10605" i="8"/>
  <c r="K10606" i="8"/>
  <c r="K10607" i="8"/>
  <c r="K10608" i="8"/>
  <c r="K10609" i="8"/>
  <c r="K10610" i="8"/>
  <c r="K10611" i="8"/>
  <c r="K10613" i="8"/>
  <c r="K10614" i="8"/>
  <c r="K10615" i="8"/>
  <c r="K10616" i="8"/>
  <c r="K10617" i="8"/>
  <c r="K10618" i="8"/>
  <c r="K10619" i="8"/>
  <c r="K10620" i="8"/>
  <c r="K10621" i="8"/>
  <c r="K10623" i="8"/>
  <c r="K10624" i="8"/>
  <c r="K10625" i="8"/>
  <c r="K10626" i="8"/>
  <c r="K10627" i="8"/>
  <c r="K10628" i="8"/>
  <c r="K10629" i="8"/>
  <c r="K10630" i="8"/>
  <c r="K10631" i="8"/>
  <c r="K10632" i="8"/>
  <c r="K10634" i="8"/>
  <c r="K10635" i="8"/>
  <c r="K10636" i="8"/>
  <c r="K10637" i="8"/>
  <c r="K10638" i="8"/>
  <c r="K10639" i="8"/>
  <c r="K10640" i="8"/>
  <c r="K10641" i="8"/>
  <c r="K10642" i="8"/>
  <c r="K10643" i="8"/>
  <c r="K10644" i="8"/>
  <c r="K10645" i="8"/>
  <c r="K10646" i="8"/>
  <c r="K10647" i="8"/>
  <c r="K10648" i="8"/>
  <c r="K10649" i="8"/>
  <c r="K10650" i="8"/>
  <c r="K10651" i="8"/>
  <c r="K10652" i="8"/>
  <c r="K10654" i="8"/>
  <c r="K10655" i="8"/>
  <c r="K10656" i="8"/>
  <c r="K10657" i="8"/>
  <c r="K10658" i="8"/>
  <c r="K10659" i="8"/>
  <c r="K10660" i="8"/>
  <c r="K10661" i="8"/>
  <c r="K10662" i="8"/>
  <c r="K10663" i="8"/>
  <c r="K10664" i="8"/>
  <c r="K10665" i="8"/>
  <c r="K10666" i="8"/>
  <c r="K10667" i="8"/>
  <c r="K10668" i="8"/>
  <c r="K10669" i="8"/>
  <c r="K10670" i="8"/>
  <c r="K10672" i="8"/>
  <c r="K10673" i="8"/>
  <c r="K10674" i="8"/>
  <c r="K10675" i="8"/>
  <c r="K10676" i="8"/>
  <c r="K10677" i="8"/>
  <c r="K10678" i="8"/>
  <c r="K10679" i="8"/>
  <c r="K10680" i="8"/>
  <c r="K10681" i="8"/>
  <c r="K10682" i="8"/>
  <c r="K10683" i="8"/>
  <c r="K10684" i="8"/>
  <c r="K10685" i="8"/>
  <c r="K10686" i="8"/>
  <c r="K10687" i="8"/>
  <c r="K10688" i="8"/>
  <c r="K10690" i="8"/>
  <c r="K10691" i="8"/>
  <c r="K10692" i="8"/>
  <c r="K10693" i="8"/>
  <c r="K10694" i="8"/>
  <c r="K10695" i="8"/>
  <c r="K10696" i="8"/>
  <c r="K10697" i="8"/>
  <c r="K10698" i="8"/>
  <c r="K10699" i="8"/>
  <c r="K10700" i="8"/>
  <c r="K10701" i="8"/>
  <c r="K10702" i="8"/>
  <c r="K10703" i="8"/>
  <c r="K10704" i="8"/>
  <c r="K10705" i="8"/>
  <c r="K10706" i="8"/>
  <c r="K10707" i="8"/>
  <c r="K10708" i="8"/>
  <c r="K10709" i="8"/>
  <c r="K10711" i="8"/>
  <c r="K10713" i="8"/>
  <c r="K10714" i="8"/>
  <c r="K10715" i="8"/>
  <c r="K10716" i="8"/>
  <c r="K10717" i="8"/>
  <c r="K10718" i="8"/>
  <c r="K10719" i="8"/>
  <c r="K10720" i="8"/>
  <c r="K10721" i="8"/>
  <c r="K10722" i="8"/>
  <c r="K10723" i="8"/>
  <c r="K10724" i="8"/>
  <c r="K10725" i="8"/>
  <c r="K10726" i="8"/>
  <c r="K10727" i="8"/>
  <c r="K10728" i="8"/>
  <c r="K10729" i="8"/>
  <c r="K10730" i="8"/>
  <c r="K10731" i="8"/>
  <c r="K10732" i="8"/>
  <c r="K10733" i="8"/>
  <c r="K10734" i="8"/>
  <c r="K10736" i="8"/>
  <c r="K10737" i="8"/>
  <c r="K10738" i="8"/>
  <c r="K10739" i="8"/>
  <c r="K10740" i="8"/>
  <c r="K10741" i="8"/>
  <c r="K10742" i="8"/>
  <c r="K10743" i="8"/>
  <c r="K10744" i="8"/>
  <c r="K10745" i="8"/>
  <c r="K10746" i="8"/>
  <c r="K10747" i="8"/>
  <c r="K10748" i="8"/>
  <c r="K10749" i="8"/>
  <c r="K10750" i="8"/>
  <c r="K10751" i="8"/>
  <c r="K10752" i="8"/>
  <c r="K10753" i="8"/>
  <c r="K10754" i="8"/>
  <c r="K10755" i="8"/>
  <c r="K10756" i="8"/>
  <c r="K10758" i="8"/>
  <c r="K10759" i="8"/>
  <c r="K10760" i="8"/>
  <c r="K10761" i="8"/>
  <c r="K10762" i="8"/>
  <c r="K10763" i="8"/>
  <c r="K10764" i="8"/>
  <c r="K10765" i="8"/>
  <c r="K10766" i="8"/>
  <c r="K10767" i="8"/>
  <c r="K10768" i="8"/>
  <c r="K10769" i="8"/>
  <c r="K10770" i="8"/>
  <c r="K10771" i="8"/>
  <c r="K10772" i="8"/>
  <c r="K10773" i="8"/>
  <c r="K10774" i="8"/>
  <c r="K10775" i="8"/>
  <c r="K10776" i="8"/>
  <c r="K10777" i="8"/>
  <c r="K10778" i="8"/>
  <c r="K10780" i="8"/>
  <c r="K10781" i="8"/>
  <c r="K10782" i="8"/>
  <c r="K10783" i="8"/>
  <c r="K10784" i="8"/>
  <c r="K10785" i="8"/>
  <c r="K10786" i="8"/>
  <c r="K10787" i="8"/>
  <c r="K10788" i="8"/>
  <c r="K10789" i="8"/>
  <c r="K10790" i="8"/>
  <c r="K10791" i="8"/>
  <c r="K10792" i="8"/>
  <c r="K10793" i="8"/>
  <c r="K10794" i="8"/>
  <c r="K10795" i="8"/>
  <c r="K10796" i="8"/>
  <c r="K10797" i="8"/>
  <c r="K10798" i="8"/>
  <c r="K10799" i="8"/>
  <c r="K10800" i="8"/>
  <c r="K10802" i="8"/>
  <c r="K10803" i="8"/>
  <c r="K10804" i="8"/>
  <c r="K10805" i="8"/>
  <c r="K10806" i="8"/>
  <c r="K10807" i="8"/>
  <c r="K10808" i="8"/>
  <c r="K10809" i="8"/>
  <c r="K10810" i="8"/>
  <c r="K10811" i="8"/>
  <c r="K10812" i="8"/>
  <c r="K10813" i="8"/>
  <c r="K10814" i="8"/>
  <c r="K10815" i="8"/>
  <c r="K10816" i="8"/>
  <c r="K10817" i="8"/>
  <c r="K10818" i="8"/>
  <c r="K10819" i="8"/>
  <c r="K10821" i="8"/>
  <c r="K10822" i="8"/>
  <c r="K10823" i="8"/>
  <c r="K10824" i="8"/>
  <c r="K10825" i="8"/>
  <c r="K10826" i="8"/>
  <c r="K10827" i="8"/>
  <c r="K10828" i="8"/>
  <c r="K10829" i="8"/>
  <c r="K10830" i="8"/>
  <c r="K10831" i="8"/>
  <c r="K10832" i="8"/>
  <c r="K10833" i="8"/>
  <c r="K10834" i="8"/>
  <c r="K10835" i="8"/>
  <c r="K10836" i="8"/>
  <c r="K10837" i="8"/>
  <c r="K10838" i="8"/>
  <c r="K10839" i="8"/>
  <c r="K10840" i="8"/>
  <c r="K10841" i="8"/>
  <c r="K10842" i="8"/>
  <c r="K10843" i="8"/>
  <c r="K10844" i="8"/>
  <c r="K10845" i="8"/>
  <c r="K10847" i="8"/>
  <c r="K10848" i="8"/>
  <c r="K10849" i="8"/>
  <c r="K10850" i="8"/>
  <c r="K10851" i="8"/>
  <c r="K10852" i="8"/>
  <c r="K10853" i="8"/>
  <c r="K10854" i="8"/>
  <c r="K10855" i="8"/>
  <c r="K10856" i="8"/>
  <c r="K10857" i="8"/>
  <c r="K10858" i="8"/>
  <c r="K10859" i="8"/>
  <c r="K10860" i="8"/>
  <c r="K10861" i="8"/>
  <c r="K10862" i="8"/>
  <c r="K10863" i="8"/>
  <c r="K10864" i="8"/>
  <c r="K10865" i="8"/>
  <c r="K10866" i="8"/>
  <c r="K10867" i="8"/>
  <c r="K10868" i="8"/>
  <c r="K10869" i="8"/>
  <c r="K10870" i="8"/>
  <c r="K10871" i="8"/>
  <c r="K10873" i="8"/>
  <c r="K10874" i="8"/>
  <c r="K10875" i="8"/>
  <c r="K10876" i="8"/>
  <c r="K10877" i="8"/>
  <c r="K10878" i="8"/>
  <c r="K10879" i="8"/>
  <c r="K10880" i="8"/>
  <c r="K10881" i="8"/>
  <c r="K10882" i="8"/>
  <c r="K10883" i="8"/>
  <c r="K10885" i="8"/>
  <c r="K10886" i="8"/>
  <c r="K10887" i="8"/>
  <c r="K10888" i="8"/>
  <c r="K10889" i="8"/>
  <c r="K10890" i="8"/>
  <c r="K10891" i="8"/>
  <c r="K10892" i="8"/>
  <c r="K10893" i="8"/>
  <c r="K10894" i="8"/>
  <c r="K10895" i="8"/>
  <c r="K10897" i="8"/>
  <c r="K10898" i="8"/>
  <c r="K10899" i="8"/>
  <c r="K10900" i="8"/>
  <c r="K10901" i="8"/>
  <c r="K10902" i="8"/>
  <c r="K10904" i="8"/>
  <c r="K10905" i="8"/>
  <c r="K10906" i="8"/>
  <c r="K10907" i="8"/>
  <c r="K10908" i="8"/>
  <c r="K10909" i="8"/>
  <c r="K10911" i="8"/>
  <c r="K10912" i="8"/>
  <c r="K10913" i="8"/>
  <c r="K10914" i="8"/>
  <c r="K10915" i="8"/>
  <c r="K10916" i="8"/>
  <c r="K10918" i="8"/>
  <c r="K10919" i="8"/>
  <c r="K10920" i="8"/>
  <c r="K10921" i="8"/>
  <c r="K10922" i="8"/>
  <c r="K10923" i="8"/>
  <c r="K10925" i="8"/>
  <c r="K10926" i="8"/>
  <c r="K10927" i="8"/>
  <c r="K10928" i="8"/>
  <c r="K10929" i="8"/>
  <c r="K10930" i="8"/>
  <c r="K10932" i="8"/>
  <c r="K10933" i="8"/>
  <c r="K10934" i="8"/>
  <c r="K10935" i="8"/>
  <c r="K10936" i="8"/>
  <c r="K10937" i="8"/>
  <c r="K10939" i="8"/>
  <c r="K10940" i="8"/>
  <c r="K10941" i="8"/>
  <c r="K10942" i="8"/>
  <c r="K10944" i="8"/>
  <c r="K10945" i="8"/>
  <c r="K10946" i="8"/>
  <c r="K10947" i="8"/>
  <c r="K10949" i="8"/>
  <c r="K10950" i="8"/>
  <c r="K10951" i="8"/>
  <c r="K10952" i="8"/>
  <c r="K10954" i="8"/>
  <c r="K10955" i="8"/>
  <c r="K10956" i="8"/>
  <c r="K10957" i="8"/>
  <c r="K10959" i="8"/>
  <c r="K10960" i="8"/>
  <c r="K10961" i="8"/>
  <c r="K10962" i="8"/>
  <c r="K10963" i="8"/>
  <c r="K10964" i="8"/>
  <c r="K10966" i="8"/>
  <c r="K10967" i="8"/>
  <c r="K10968" i="8"/>
  <c r="K10969" i="8"/>
  <c r="K10970" i="8"/>
  <c r="K10971" i="8"/>
  <c r="K10973" i="8"/>
  <c r="K10974" i="8"/>
  <c r="K10975" i="8"/>
  <c r="K10976" i="8"/>
  <c r="K10977" i="8"/>
  <c r="K10978" i="8"/>
  <c r="K10980" i="8"/>
  <c r="K10981" i="8"/>
  <c r="K10982" i="8"/>
  <c r="K10983" i="8"/>
  <c r="K10985" i="8"/>
  <c r="K10986" i="8"/>
  <c r="K10987" i="8"/>
  <c r="K10988" i="8"/>
  <c r="K10990" i="8"/>
  <c r="K10991" i="8"/>
  <c r="K10992" i="8"/>
  <c r="K10993" i="8"/>
  <c r="K10994" i="8"/>
  <c r="K10995" i="8"/>
  <c r="K10996" i="8"/>
  <c r="K10997" i="8"/>
  <c r="K10998" i="8"/>
  <c r="K11000" i="8"/>
  <c r="K11001" i="8"/>
  <c r="K11002" i="8"/>
  <c r="K11003" i="8"/>
  <c r="K11004" i="8"/>
  <c r="K11006" i="8"/>
  <c r="K11007" i="8"/>
  <c r="K11008" i="8"/>
  <c r="K11009" i="8"/>
  <c r="K11011" i="8"/>
  <c r="K11012" i="8"/>
  <c r="K11013" i="8"/>
  <c r="K11014" i="8"/>
  <c r="K11016" i="8"/>
  <c r="K11017" i="8"/>
  <c r="K11018" i="8"/>
  <c r="K11019" i="8"/>
  <c r="K11021" i="8"/>
  <c r="K11022" i="8"/>
  <c r="K11023" i="8"/>
  <c r="K11024" i="8"/>
  <c r="K11026" i="8"/>
  <c r="K11027" i="8"/>
  <c r="K11028" i="8"/>
  <c r="K11029" i="8"/>
  <c r="K11030" i="8"/>
  <c r="K11031" i="8"/>
  <c r="K11033" i="8"/>
  <c r="K11034" i="8"/>
  <c r="K11035" i="8"/>
  <c r="K11036" i="8"/>
  <c r="K11038" i="8"/>
  <c r="K11039" i="8"/>
  <c r="K11040" i="8"/>
  <c r="K11041" i="8"/>
  <c r="K11042" i="8"/>
  <c r="K11044" i="8"/>
  <c r="K11045" i="8"/>
  <c r="K11046" i="8"/>
  <c r="K11048" i="8"/>
  <c r="K11049" i="8"/>
  <c r="K11051" i="8"/>
  <c r="K11052" i="8"/>
  <c r="K11053" i="8"/>
  <c r="K11055" i="8"/>
  <c r="K11056" i="8"/>
  <c r="K11058" i="8"/>
  <c r="K11059" i="8"/>
  <c r="K11060" i="8"/>
  <c r="K11062" i="8"/>
  <c r="K11063" i="8"/>
  <c r="K11065" i="8"/>
  <c r="K11066" i="8"/>
  <c r="K11067" i="8"/>
  <c r="K11069" i="8"/>
  <c r="K11070" i="8"/>
  <c r="K11072" i="8"/>
  <c r="K11073" i="8"/>
  <c r="K11074" i="8"/>
  <c r="K11075" i="8"/>
  <c r="K11077" i="8"/>
  <c r="K11078" i="8"/>
  <c r="K11079" i="8"/>
  <c r="K11080" i="8"/>
  <c r="K11081" i="8"/>
  <c r="K11082" i="8"/>
  <c r="K11083" i="8"/>
  <c r="K11084" i="8"/>
  <c r="K11086" i="8"/>
  <c r="K11087" i="8"/>
  <c r="K11088" i="8"/>
  <c r="K11089" i="8"/>
  <c r="K11090" i="8"/>
  <c r="K11092" i="8"/>
  <c r="K11093" i="8"/>
  <c r="K11094" i="8"/>
  <c r="K11095" i="8"/>
  <c r="K11096" i="8"/>
  <c r="K11097" i="8"/>
  <c r="K11098" i="8"/>
  <c r="K11100" i="8"/>
  <c r="K11101" i="8"/>
  <c r="K11102" i="8"/>
  <c r="K11103" i="8"/>
  <c r="K11104" i="8"/>
  <c r="K11106" i="8"/>
  <c r="K11107" i="8"/>
  <c r="K11108" i="8"/>
  <c r="K11109" i="8"/>
  <c r="K11110" i="8"/>
  <c r="K11111" i="8"/>
  <c r="K11112" i="8"/>
  <c r="K11114" i="8"/>
  <c r="K11115" i="8"/>
  <c r="K11116" i="8"/>
  <c r="K11117" i="8"/>
  <c r="K11119" i="8"/>
  <c r="K11120" i="8"/>
  <c r="K11121" i="8"/>
  <c r="K11122" i="8"/>
  <c r="K11123" i="8"/>
  <c r="K11124" i="8"/>
  <c r="K11126" i="8"/>
  <c r="K11127" i="8"/>
  <c r="K11128" i="8"/>
  <c r="K11129" i="8"/>
  <c r="K11131" i="8"/>
  <c r="K11132" i="8"/>
  <c r="K11133" i="8"/>
  <c r="K11134" i="8"/>
  <c r="K11136" i="8"/>
  <c r="K11137" i="8"/>
  <c r="K11138" i="8"/>
  <c r="K11139" i="8"/>
  <c r="K11141" i="8"/>
  <c r="K11142" i="8"/>
  <c r="K11143" i="8"/>
  <c r="K11145" i="8"/>
  <c r="K11146" i="8"/>
  <c r="K11147" i="8"/>
  <c r="K11149" i="8"/>
  <c r="K11150" i="8"/>
  <c r="K11151" i="8"/>
  <c r="K11152" i="8"/>
  <c r="K11153" i="8"/>
  <c r="K11154" i="8"/>
  <c r="K11156" i="8"/>
  <c r="K11157" i="8"/>
  <c r="K11158" i="8"/>
  <c r="K11159" i="8"/>
  <c r="K11160" i="8"/>
  <c r="K11161" i="8"/>
  <c r="K11163" i="8"/>
  <c r="K11164" i="8"/>
  <c r="K11165" i="8"/>
  <c r="K11166" i="8"/>
  <c r="K11167" i="8"/>
  <c r="K11168" i="8"/>
  <c r="K11169" i="8"/>
  <c r="K11170" i="8"/>
  <c r="K11172" i="8"/>
  <c r="K11173" i="8"/>
  <c r="K11174" i="8"/>
  <c r="K11175" i="8"/>
  <c r="K11176" i="8"/>
  <c r="K11177" i="8"/>
  <c r="K11178" i="8"/>
  <c r="K11179" i="8"/>
  <c r="K11180" i="8"/>
  <c r="K11181" i="8"/>
  <c r="K11182" i="8"/>
  <c r="K11184" i="8"/>
  <c r="K11185" i="8"/>
  <c r="K11186" i="8"/>
  <c r="K11187" i="8"/>
  <c r="K11188" i="8"/>
  <c r="K11189" i="8"/>
  <c r="K11190" i="8"/>
  <c r="K11191" i="8"/>
  <c r="K11192" i="8"/>
  <c r="K11194" i="8"/>
  <c r="K11195" i="8"/>
  <c r="K11196" i="8"/>
  <c r="K11197" i="8"/>
  <c r="K11198" i="8"/>
  <c r="K11199" i="8"/>
  <c r="K11200" i="8"/>
  <c r="K11201" i="8"/>
  <c r="K11202" i="8"/>
  <c r="K11204" i="8"/>
  <c r="K11205" i="8"/>
  <c r="K11206" i="8"/>
  <c r="K11207" i="8"/>
  <c r="K11208" i="8"/>
  <c r="K11209" i="8"/>
  <c r="K11210" i="8"/>
  <c r="K11211" i="8"/>
  <c r="K11212" i="8"/>
  <c r="K11214" i="8"/>
  <c r="K11215" i="8"/>
  <c r="K11216" i="8"/>
  <c r="K11217" i="8"/>
  <c r="K11218" i="8"/>
  <c r="K11219" i="8"/>
  <c r="K11221" i="8"/>
  <c r="K11222" i="8"/>
  <c r="K11223" i="8"/>
  <c r="K11224" i="8"/>
  <c r="K11225" i="8"/>
  <c r="K11226" i="8"/>
  <c r="K11227" i="8"/>
  <c r="K11228" i="8"/>
  <c r="K11229" i="8"/>
  <c r="K11231" i="8"/>
  <c r="K11232" i="8"/>
  <c r="K11233" i="8"/>
  <c r="K11234" i="8"/>
  <c r="K11235" i="8"/>
  <c r="K11236" i="8"/>
  <c r="K11238" i="8"/>
  <c r="K11239" i="8"/>
  <c r="K11240" i="8"/>
  <c r="K11241" i="8"/>
  <c r="K11242" i="8"/>
  <c r="K11243" i="8"/>
  <c r="K11244" i="8"/>
  <c r="K11245" i="8"/>
  <c r="K11246" i="8"/>
  <c r="K11248" i="8"/>
  <c r="K11249" i="8"/>
  <c r="K11250" i="8"/>
  <c r="K11252" i="8"/>
  <c r="K11253" i="8"/>
  <c r="K11254" i="8"/>
  <c r="K11256" i="8"/>
  <c r="K11257" i="8"/>
  <c r="K11258" i="8"/>
  <c r="K11260" i="8"/>
  <c r="K11261" i="8"/>
  <c r="K11262" i="8"/>
  <c r="K11264" i="8"/>
  <c r="K11265" i="8"/>
  <c r="K11267" i="8"/>
  <c r="K11268" i="8"/>
  <c r="K11269" i="8"/>
  <c r="K11270" i="8"/>
  <c r="K11271" i="8"/>
  <c r="K11272" i="8"/>
  <c r="K11273" i="8"/>
  <c r="K11274" i="8"/>
  <c r="K11275" i="8"/>
  <c r="K11276" i="8"/>
  <c r="K11277" i="8"/>
  <c r="K11278" i="8"/>
  <c r="K11280" i="8"/>
  <c r="K11281" i="8"/>
  <c r="K11282" i="8"/>
  <c r="K11283" i="8"/>
  <c r="K11284" i="8"/>
  <c r="K11285" i="8"/>
  <c r="K11286" i="8"/>
  <c r="K11287" i="8"/>
  <c r="K11288" i="8"/>
  <c r="K11289" i="8"/>
  <c r="K11290" i="8"/>
  <c r="K11291" i="8"/>
  <c r="K11292" i="8"/>
  <c r="K11293" i="8"/>
  <c r="K11295" i="8"/>
  <c r="K11296" i="8"/>
  <c r="K11297" i="8"/>
  <c r="K11298" i="8"/>
  <c r="K11299" i="8"/>
  <c r="K11300" i="8"/>
  <c r="K11301" i="8"/>
  <c r="K11302" i="8"/>
  <c r="K11303" i="8"/>
  <c r="K11304" i="8"/>
  <c r="K11305" i="8"/>
  <c r="K11306" i="8"/>
  <c r="K11307" i="8"/>
  <c r="K11308" i="8"/>
  <c r="K11309" i="8"/>
  <c r="K11310" i="8"/>
  <c r="K11311" i="8"/>
  <c r="K11312" i="8"/>
  <c r="K11313" i="8"/>
  <c r="K11314" i="8"/>
  <c r="K11315" i="8"/>
  <c r="K11316" i="8"/>
  <c r="K11318" i="8"/>
  <c r="K11320" i="8"/>
  <c r="K11322" i="8"/>
  <c r="K11324" i="8"/>
  <c r="K11326" i="8"/>
  <c r="K11328" i="8"/>
  <c r="K11329" i="8"/>
  <c r="K11330" i="8"/>
  <c r="K11331" i="8"/>
  <c r="K11332" i="8"/>
  <c r="K11333" i="8"/>
  <c r="K11334" i="8"/>
  <c r="K11335" i="8"/>
  <c r="K11336" i="8"/>
  <c r="K11337" i="8"/>
  <c r="K11338" i="8"/>
  <c r="K11339" i="8"/>
  <c r="K11340" i="8"/>
  <c r="K11341" i="8"/>
  <c r="K11342" i="8"/>
  <c r="K11343" i="8"/>
  <c r="K11344" i="8"/>
  <c r="K11345" i="8"/>
  <c r="K11346" i="8"/>
  <c r="K11347" i="8"/>
  <c r="K11348" i="8"/>
  <c r="K11349" i="8"/>
  <c r="K11350" i="8"/>
  <c r="K11351" i="8"/>
  <c r="K11352" i="8"/>
  <c r="K11354" i="8"/>
  <c r="K11355" i="8"/>
  <c r="K11356" i="8"/>
  <c r="K11357" i="8"/>
  <c r="K11358" i="8"/>
  <c r="K11359" i="8"/>
  <c r="K11360" i="8"/>
  <c r="K11361" i="8"/>
  <c r="K11362" i="8"/>
  <c r="K11363" i="8"/>
  <c r="K11364" i="8"/>
  <c r="K11365" i="8"/>
  <c r="K11366" i="8"/>
  <c r="K11367" i="8"/>
  <c r="K11368" i="8"/>
  <c r="K11369" i="8"/>
  <c r="K11370" i="8"/>
  <c r="K11371" i="8"/>
  <c r="K11372" i="8"/>
  <c r="K11373" i="8"/>
  <c r="K11374" i="8"/>
  <c r="K11376" i="8"/>
  <c r="K11377" i="8"/>
  <c r="K11378" i="8"/>
  <c r="K11379" i="8"/>
  <c r="K11380" i="8"/>
  <c r="K11381" i="8"/>
  <c r="K11382" i="8"/>
  <c r="K11383" i="8"/>
  <c r="K11384" i="8"/>
  <c r="K11385" i="8"/>
  <c r="K11386" i="8"/>
  <c r="K11387" i="8"/>
  <c r="K11388" i="8"/>
  <c r="K11389" i="8"/>
  <c r="K11390" i="8"/>
  <c r="K11391" i="8"/>
  <c r="K11392" i="8"/>
  <c r="K11393" i="8"/>
  <c r="K11394" i="8"/>
  <c r="K11395" i="8"/>
  <c r="K11396" i="8"/>
  <c r="K11397" i="8"/>
  <c r="K11398" i="8"/>
  <c r="K11399" i="8"/>
  <c r="K11401" i="8"/>
  <c r="K11402" i="8"/>
  <c r="K11403" i="8"/>
  <c r="K11404" i="8"/>
  <c r="K11405" i="8"/>
  <c r="K11406" i="8"/>
  <c r="K11407" i="8"/>
  <c r="K11408" i="8"/>
  <c r="K11409" i="8"/>
  <c r="K11410" i="8"/>
  <c r="K11411" i="8"/>
  <c r="K11412" i="8"/>
  <c r="K11413" i="8"/>
  <c r="K11414" i="8"/>
  <c r="K11415" i="8"/>
  <c r="K11416" i="8"/>
  <c r="K11417" i="8"/>
  <c r="K11418" i="8"/>
  <c r="K11419" i="8"/>
  <c r="K11420" i="8"/>
  <c r="K11421" i="8"/>
  <c r="K11422" i="8"/>
  <c r="K11423" i="8"/>
  <c r="K11424" i="8"/>
  <c r="K11425" i="8"/>
  <c r="K11426" i="8"/>
  <c r="K11427" i="8"/>
  <c r="K11428" i="8"/>
  <c r="K11430" i="8"/>
  <c r="K11431" i="8"/>
  <c r="K11432" i="8"/>
  <c r="K11433" i="8"/>
  <c r="K11434" i="8"/>
  <c r="K11435" i="8"/>
  <c r="K11436" i="8"/>
  <c r="K11437" i="8"/>
  <c r="K11438" i="8"/>
  <c r="K11439" i="8"/>
  <c r="K11440" i="8"/>
  <c r="K11441" i="8"/>
  <c r="K11442" i="8"/>
  <c r="K11443" i="8"/>
  <c r="K11444" i="8"/>
  <c r="K11445" i="8"/>
  <c r="K11446" i="8"/>
  <c r="K11447" i="8"/>
  <c r="K11448" i="8"/>
  <c r="K11449" i="8"/>
  <c r="K11450" i="8"/>
  <c r="K11451" i="8"/>
  <c r="K11452" i="8"/>
  <c r="K11453" i="8"/>
  <c r="K11454" i="8"/>
  <c r="K11455" i="8"/>
  <c r="K11456" i="8"/>
  <c r="K11457" i="8"/>
  <c r="K11458" i="8"/>
  <c r="K11459" i="8"/>
  <c r="K11460" i="8"/>
  <c r="K11462" i="8"/>
  <c r="K11463" i="8"/>
  <c r="K11464" i="8"/>
  <c r="K11465" i="8"/>
  <c r="K11466" i="8"/>
  <c r="K11467" i="8"/>
  <c r="K11468" i="8"/>
  <c r="K11469" i="8"/>
  <c r="K11470" i="8"/>
  <c r="K11471" i="8"/>
  <c r="K11472" i="8"/>
  <c r="K11473" i="8"/>
  <c r="K11474" i="8"/>
  <c r="K11476" i="8"/>
  <c r="K11477" i="8"/>
  <c r="K11478" i="8"/>
  <c r="K11479" i="8"/>
  <c r="K11480" i="8"/>
  <c r="K11481" i="8"/>
  <c r="K11482" i="8"/>
  <c r="K11483" i="8"/>
  <c r="K11484" i="8"/>
  <c r="K11485" i="8"/>
  <c r="K11486" i="8"/>
  <c r="K11487" i="8"/>
  <c r="K11488" i="8"/>
  <c r="K11490" i="8"/>
  <c r="K11491" i="8"/>
  <c r="K11492" i="8"/>
  <c r="K11493" i="8"/>
  <c r="K11494" i="8"/>
  <c r="K11495" i="8"/>
  <c r="K11496" i="8"/>
  <c r="K11497" i="8"/>
  <c r="K11498" i="8"/>
  <c r="K11499" i="8"/>
  <c r="K11500" i="8"/>
  <c r="K11501" i="8"/>
  <c r="K11502" i="8"/>
  <c r="K11504" i="8"/>
  <c r="K11506" i="8"/>
  <c r="K11507" i="8"/>
  <c r="K11508" i="8"/>
  <c r="K11510" i="8"/>
  <c r="K11511" i="8"/>
  <c r="K11512" i="8"/>
  <c r="K11514" i="8"/>
  <c r="K11516" i="8"/>
  <c r="K11518" i="8"/>
  <c r="K11520" i="8"/>
  <c r="K11521" i="8"/>
  <c r="K11522" i="8"/>
  <c r="K11523" i="8"/>
  <c r="K11525" i="8"/>
  <c r="K11527" i="8"/>
  <c r="K11529" i="8"/>
  <c r="K11531" i="8"/>
  <c r="K11533" i="8"/>
  <c r="K11535" i="8"/>
  <c r="K11537" i="8"/>
  <c r="K11539" i="8"/>
  <c r="K11541" i="8"/>
  <c r="K11542" i="8"/>
  <c r="K11544" i="8"/>
  <c r="K11545" i="8"/>
  <c r="K11546" i="8"/>
  <c r="K11547" i="8"/>
  <c r="K11549" i="8"/>
  <c r="K11550" i="8"/>
  <c r="K11551" i="8"/>
  <c r="K11552" i="8"/>
  <c r="K11554" i="8"/>
  <c r="K11555" i="8"/>
  <c r="K11556" i="8"/>
  <c r="K11557" i="8"/>
  <c r="K11559" i="8"/>
  <c r="K11560" i="8"/>
  <c r="K11561" i="8"/>
  <c r="K11562" i="8"/>
  <c r="K11563" i="8"/>
  <c r="K11564" i="8"/>
  <c r="K11565" i="8"/>
  <c r="K11566" i="8"/>
  <c r="K11567" i="8"/>
  <c r="K11568" i="8"/>
  <c r="K11569" i="8"/>
  <c r="K11570" i="8"/>
  <c r="K11571" i="8"/>
  <c r="K11572" i="8"/>
  <c r="K11574" i="8"/>
  <c r="K11575" i="8"/>
  <c r="K11576" i="8"/>
  <c r="K11577" i="8"/>
  <c r="K11579" i="8"/>
  <c r="K11580" i="8"/>
  <c r="K11581" i="8"/>
  <c r="K11582" i="8"/>
  <c r="K11584" i="8"/>
  <c r="K11585" i="8"/>
  <c r="K11586" i="8"/>
  <c r="K11587" i="8"/>
  <c r="K11589" i="8"/>
  <c r="K11590" i="8"/>
  <c r="K11591" i="8"/>
  <c r="K11592" i="8"/>
  <c r="K11593" i="8"/>
  <c r="K11594" i="8"/>
  <c r="K11595" i="8"/>
  <c r="K11597" i="8"/>
  <c r="K11598" i="8"/>
  <c r="K11599" i="8"/>
  <c r="K11600" i="8"/>
  <c r="K11601" i="8"/>
  <c r="K11602" i="8"/>
  <c r="K11603" i="8"/>
  <c r="K11605" i="8"/>
  <c r="K11606" i="8"/>
  <c r="K11607" i="8"/>
  <c r="K11608" i="8"/>
  <c r="K11610" i="8"/>
  <c r="K11611" i="8"/>
  <c r="K11612" i="8"/>
  <c r="K11613" i="8"/>
  <c r="K11615" i="8"/>
  <c r="K11616" i="8"/>
  <c r="K11617" i="8"/>
  <c r="K11618" i="8"/>
  <c r="K11620" i="8"/>
  <c r="K11621" i="8"/>
  <c r="K11622" i="8"/>
  <c r="K11623" i="8"/>
  <c r="K11625" i="8"/>
  <c r="K11626" i="8"/>
  <c r="K11627" i="8"/>
  <c r="K11628" i="8"/>
  <c r="K11630" i="8"/>
  <c r="K11631" i="8"/>
  <c r="K11632" i="8"/>
  <c r="K11633" i="8"/>
  <c r="K11634" i="8"/>
  <c r="K11635" i="8"/>
  <c r="K11636" i="8"/>
  <c r="K11637" i="8"/>
  <c r="K11638" i="8"/>
  <c r="K11639" i="8"/>
  <c r="K11640" i="8"/>
  <c r="K11642" i="8"/>
  <c r="K11643" i="8"/>
  <c r="K11644" i="8"/>
  <c r="K11645" i="8"/>
  <c r="K11646" i="8"/>
  <c r="K11647" i="8"/>
  <c r="K11648" i="8"/>
  <c r="K11649" i="8"/>
  <c r="K11650" i="8"/>
  <c r="K11651" i="8"/>
  <c r="K11652" i="8"/>
  <c r="K11654" i="8"/>
  <c r="K11655" i="8"/>
  <c r="K11657" i="8"/>
  <c r="K11658" i="8"/>
  <c r="K11659" i="8"/>
  <c r="K11660" i="8"/>
  <c r="K11662" i="8"/>
  <c r="K11663" i="8"/>
  <c r="K11664" i="8"/>
  <c r="K11665" i="8"/>
  <c r="K11666" i="8"/>
  <c r="K11667" i="8"/>
  <c r="K11668" i="8"/>
  <c r="K11669" i="8"/>
  <c r="K11670" i="8"/>
  <c r="K11671" i="8"/>
  <c r="K11672" i="8"/>
  <c r="K11673" i="8"/>
  <c r="K11674" i="8"/>
  <c r="K11676" i="8"/>
  <c r="K11677" i="8"/>
  <c r="K11678" i="8"/>
  <c r="K11679" i="8"/>
  <c r="K11680" i="8"/>
  <c r="K11681" i="8"/>
  <c r="K11682" i="8"/>
  <c r="K11683" i="8"/>
  <c r="K11684" i="8"/>
  <c r="K11685" i="8"/>
  <c r="K11686" i="8"/>
  <c r="K11687" i="8"/>
  <c r="K11688" i="8"/>
  <c r="K11689" i="8"/>
  <c r="K11690" i="8"/>
  <c r="K11691" i="8"/>
  <c r="K11693" i="8"/>
  <c r="K11694" i="8"/>
  <c r="K11695" i="8"/>
  <c r="K11696" i="8"/>
  <c r="K11697" i="8"/>
  <c r="K11698" i="8"/>
  <c r="K11699" i="8"/>
  <c r="K11700" i="8"/>
  <c r="K11701" i="8"/>
  <c r="K11702" i="8"/>
  <c r="K11703" i="8"/>
  <c r="K11705" i="8"/>
  <c r="K11706" i="8"/>
  <c r="K11707" i="8"/>
  <c r="K11708" i="8"/>
  <c r="K11709" i="8"/>
  <c r="K11710" i="8"/>
  <c r="K11711" i="8"/>
  <c r="K11712" i="8"/>
  <c r="K11714" i="8"/>
  <c r="K11715" i="8"/>
  <c r="K11716" i="8"/>
  <c r="K11717" i="8"/>
  <c r="K11718" i="8"/>
  <c r="K11719" i="8"/>
  <c r="K11720" i="8"/>
  <c r="K11721" i="8"/>
  <c r="K11723" i="8"/>
  <c r="K11724" i="8"/>
  <c r="K11725" i="8"/>
  <c r="K11726" i="8"/>
  <c r="K11728" i="8"/>
  <c r="K11729" i="8"/>
  <c r="K11730" i="8"/>
  <c r="K11731" i="8"/>
  <c r="K11733" i="8"/>
  <c r="K11734" i="8"/>
  <c r="K11735" i="8"/>
  <c r="K11736" i="8"/>
  <c r="K11738" i="8"/>
  <c r="K11739" i="8"/>
  <c r="K11740" i="8"/>
  <c r="K11741" i="8"/>
  <c r="K11742" i="8"/>
  <c r="K11743" i="8"/>
  <c r="K11744" i="8"/>
  <c r="K11745" i="8"/>
  <c r="K11746" i="8"/>
  <c r="K11747" i="8"/>
  <c r="K11749" i="8"/>
  <c r="K11751" i="8"/>
  <c r="K11752" i="8"/>
  <c r="K11753" i="8"/>
  <c r="K11754" i="8"/>
  <c r="K11755" i="8"/>
  <c r="K11756" i="8"/>
  <c r="K11757" i="8"/>
  <c r="K11758" i="8"/>
  <c r="K11759" i="8"/>
  <c r="K11760" i="8"/>
  <c r="K11761" i="8"/>
  <c r="K11762" i="8"/>
  <c r="K11763" i="8"/>
  <c r="K11764" i="8"/>
  <c r="K11765" i="8"/>
  <c r="K11766" i="8"/>
  <c r="K11767" i="8"/>
  <c r="K11768" i="8"/>
  <c r="K11769" i="8"/>
  <c r="K11770" i="8"/>
  <c r="K11771" i="8"/>
  <c r="K11772" i="8"/>
  <c r="K11774" i="8"/>
  <c r="K11775" i="8"/>
  <c r="K11776" i="8"/>
  <c r="K11777" i="8"/>
  <c r="K11779" i="8"/>
  <c r="K11780" i="8"/>
  <c r="K11781" i="8"/>
  <c r="K11782" i="8"/>
  <c r="K11784" i="8"/>
  <c r="K11785" i="8"/>
  <c r="K11786" i="8"/>
  <c r="K11788" i="8"/>
  <c r="K11789" i="8"/>
  <c r="K11791" i="8"/>
  <c r="K11792" i="8"/>
  <c r="K11794" i="8"/>
  <c r="K11795" i="8"/>
  <c r="K11797" i="8"/>
  <c r="K11798" i="8"/>
  <c r="K11800" i="8"/>
  <c r="K11801" i="8"/>
  <c r="K11803" i="8"/>
  <c r="K11804" i="8"/>
  <c r="K11805" i="8"/>
  <c r="K11807" i="8"/>
  <c r="K11809" i="8"/>
  <c r="K11811" i="8"/>
  <c r="K11813" i="8"/>
  <c r="K11815" i="8"/>
  <c r="K11817" i="8"/>
  <c r="K11818" i="8"/>
  <c r="K11819" i="8"/>
  <c r="K11820" i="8"/>
  <c r="K11821" i="8"/>
  <c r="K11822" i="8"/>
  <c r="K11824" i="8"/>
  <c r="K11825" i="8"/>
  <c r="K11826" i="8"/>
  <c r="K11827" i="8"/>
  <c r="K11828" i="8"/>
  <c r="K11829" i="8"/>
  <c r="K11831" i="8"/>
  <c r="K11832" i="8"/>
  <c r="K11833" i="8"/>
  <c r="K11834" i="8"/>
  <c r="K11836" i="8"/>
  <c r="K11837" i="8"/>
  <c r="K11838" i="8"/>
  <c r="K11839" i="8"/>
  <c r="K11840" i="8"/>
  <c r="K11842" i="8"/>
  <c r="K11843" i="8"/>
  <c r="K11844" i="8"/>
  <c r="K11846" i="8"/>
  <c r="K11847" i="8"/>
  <c r="K11848" i="8"/>
  <c r="K11850" i="8"/>
  <c r="K11852" i="8"/>
  <c r="K11854" i="8"/>
  <c r="K11856" i="8"/>
  <c r="K11858" i="8"/>
  <c r="K11859" i="8"/>
  <c r="K11860" i="8"/>
  <c r="K11862" i="8"/>
  <c r="K11864" i="8"/>
  <c r="K11866" i="8"/>
  <c r="K11867" i="8"/>
  <c r="K11869" i="8"/>
  <c r="K11870" i="8"/>
  <c r="K11871" i="8"/>
  <c r="K11873" i="8"/>
  <c r="K11875" i="8"/>
  <c r="K11877" i="8"/>
  <c r="K11878" i="8"/>
  <c r="K11880" i="8"/>
  <c r="K11882" i="8"/>
  <c r="K11884" i="8"/>
  <c r="K11886" i="8"/>
  <c r="K11888" i="8"/>
  <c r="K11890" i="8"/>
  <c r="K11892" i="8"/>
  <c r="K11893" i="8"/>
  <c r="K11895" i="8"/>
  <c r="K11896" i="8"/>
  <c r="K11898" i="8"/>
  <c r="K11900" i="8"/>
  <c r="K11902" i="8"/>
  <c r="K11903" i="8"/>
  <c r="K11905" i="8"/>
  <c r="K11907" i="8"/>
  <c r="K11908" i="8"/>
  <c r="K11910" i="8"/>
  <c r="K11912" i="8"/>
  <c r="K11914" i="8"/>
  <c r="K11915" i="8"/>
  <c r="K11916" i="8"/>
  <c r="K11918" i="8"/>
  <c r="K11919" i="8"/>
  <c r="K11920" i="8"/>
  <c r="K11922" i="8"/>
  <c r="K11924" i="8"/>
  <c r="K11926" i="8"/>
  <c r="K11928" i="8"/>
  <c r="K11930" i="8"/>
  <c r="K11932" i="8"/>
  <c r="K11934" i="8"/>
  <c r="K11936" i="8"/>
  <c r="K11938" i="8"/>
  <c r="K11940" i="8"/>
  <c r="K11942" i="8"/>
  <c r="K11944" i="8"/>
  <c r="K11946" i="8"/>
  <c r="K11948" i="8"/>
  <c r="K11949" i="8"/>
  <c r="K11951" i="8"/>
  <c r="K11952" i="8"/>
  <c r="K11954" i="8"/>
  <c r="K11956" i="8"/>
  <c r="K11957" i="8"/>
  <c r="K11959" i="8"/>
  <c r="K11960" i="8"/>
  <c r="K11962" i="8"/>
  <c r="K11963" i="8"/>
  <c r="K11965" i="8"/>
  <c r="K11966" i="8"/>
  <c r="K11968" i="8"/>
  <c r="K11969" i="8"/>
  <c r="K11971" i="8"/>
  <c r="K11972" i="8"/>
  <c r="K11973" i="8"/>
  <c r="K11974" i="8"/>
  <c r="K11976" i="8"/>
  <c r="K11977" i="8"/>
  <c r="K11978" i="8"/>
  <c r="K11980" i="8"/>
  <c r="K11981" i="8"/>
  <c r="K11982" i="8"/>
  <c r="K11984" i="8"/>
  <c r="K11985" i="8"/>
  <c r="K11987" i="8"/>
  <c r="K11988" i="8"/>
  <c r="K11990" i="8"/>
  <c r="K11991" i="8"/>
  <c r="K11992" i="8"/>
  <c r="K11994" i="8"/>
  <c r="K11995" i="8"/>
  <c r="K11997" i="8"/>
  <c r="K11998" i="8"/>
  <c r="K11999" i="8"/>
  <c r="K12001" i="8"/>
  <c r="K12002" i="8"/>
  <c r="K12003" i="8"/>
  <c r="K12005" i="8"/>
  <c r="K12006" i="8"/>
  <c r="K12007" i="8"/>
  <c r="K12009" i="8"/>
  <c r="K12010" i="8"/>
  <c r="K12011" i="8"/>
  <c r="K12013" i="8"/>
  <c r="K12014" i="8"/>
  <c r="K12015" i="8"/>
  <c r="K12016" i="8"/>
  <c r="K12018" i="8"/>
  <c r="K12019" i="8"/>
  <c r="K12020" i="8"/>
  <c r="K12022" i="8"/>
  <c r="K12023" i="8"/>
  <c r="K12024" i="8"/>
  <c r="K12025" i="8"/>
  <c r="K12026" i="8"/>
  <c r="K12027" i="8"/>
  <c r="K12028" i="8"/>
  <c r="K12030" i="8"/>
  <c r="K12031" i="8"/>
  <c r="K12032" i="8"/>
  <c r="K12033" i="8"/>
  <c r="K12034" i="8"/>
  <c r="K12036" i="8"/>
  <c r="K12037" i="8"/>
  <c r="K12038" i="8"/>
  <c r="K12039" i="8"/>
  <c r="K12041" i="8"/>
  <c r="K12043" i="8"/>
  <c r="K12044" i="8"/>
  <c r="K12045" i="8"/>
  <c r="K12047" i="8"/>
  <c r="K12048" i="8"/>
  <c r="K12049" i="8"/>
  <c r="K12051" i="8"/>
  <c r="K12052" i="8"/>
  <c r="K12053" i="8"/>
  <c r="K12055" i="8"/>
  <c r="K12056" i="8"/>
  <c r="K12058" i="8"/>
  <c r="K12059" i="8"/>
  <c r="K12060" i="8"/>
  <c r="K12061" i="8"/>
  <c r="K12062" i="8"/>
  <c r="K12064" i="8"/>
  <c r="K12065" i="8"/>
  <c r="K12066" i="8"/>
  <c r="K12067" i="8"/>
  <c r="K12068" i="8"/>
  <c r="K12069" i="8"/>
  <c r="K12071" i="8"/>
  <c r="K12072" i="8"/>
  <c r="K12073" i="8"/>
  <c r="K12074" i="8"/>
  <c r="K12075" i="8"/>
  <c r="K12076" i="8"/>
  <c r="K12077" i="8"/>
  <c r="K12079" i="8"/>
  <c r="K12080" i="8"/>
  <c r="K12081" i="8"/>
  <c r="K12082" i="8"/>
  <c r="K12083" i="8"/>
  <c r="K12084" i="8"/>
  <c r="K12085" i="8"/>
  <c r="K12087" i="8"/>
  <c r="K12088" i="8"/>
  <c r="K12089" i="8"/>
  <c r="K12090" i="8"/>
  <c r="K12091" i="8"/>
  <c r="K12092" i="8"/>
  <c r="K12093" i="8"/>
  <c r="K12095" i="8"/>
  <c r="K12096" i="8"/>
  <c r="K12097" i="8"/>
  <c r="K12098" i="8"/>
  <c r="K12099" i="8"/>
  <c r="K12100" i="8"/>
  <c r="K12101" i="8"/>
  <c r="K12103" i="8"/>
  <c r="K12104" i="8"/>
  <c r="K12105" i="8"/>
  <c r="K12106" i="8"/>
  <c r="K12107" i="8"/>
  <c r="K12108" i="8"/>
  <c r="K12109" i="8"/>
  <c r="K12111" i="8"/>
  <c r="K12112" i="8"/>
  <c r="K12113" i="8"/>
  <c r="K12114" i="8"/>
  <c r="K12115" i="8"/>
  <c r="K12116" i="8"/>
  <c r="K12117" i="8"/>
  <c r="K12119" i="8"/>
  <c r="K12120" i="8"/>
  <c r="K12121" i="8"/>
  <c r="K12122" i="8"/>
  <c r="K12123" i="8"/>
  <c r="K12124" i="8"/>
  <c r="K12126" i="8"/>
  <c r="K12127" i="8"/>
  <c r="K12128" i="8"/>
  <c r="K12129" i="8"/>
  <c r="K12130" i="8"/>
  <c r="K12131" i="8"/>
  <c r="K12132" i="8"/>
  <c r="K12134" i="8"/>
  <c r="K12135" i="8"/>
  <c r="K12136" i="8"/>
  <c r="K12137" i="8"/>
  <c r="K12138" i="8"/>
  <c r="K12139" i="8"/>
  <c r="K12140" i="8"/>
  <c r="K12142" i="8"/>
  <c r="K12143" i="8"/>
  <c r="K12144" i="8"/>
  <c r="K12145" i="8"/>
  <c r="K12146" i="8"/>
  <c r="K12147" i="8"/>
  <c r="K12148" i="8"/>
  <c r="K12150" i="8"/>
  <c r="K12151" i="8"/>
  <c r="K12152" i="8"/>
  <c r="K12153" i="8"/>
  <c r="K12154" i="8"/>
  <c r="K12155" i="8"/>
  <c r="K12156" i="8"/>
  <c r="K12158" i="8"/>
  <c r="K12159" i="8"/>
  <c r="K12160" i="8"/>
  <c r="K12161" i="8"/>
  <c r="K12162" i="8"/>
  <c r="K12163" i="8"/>
  <c r="K12164" i="8"/>
  <c r="K12166" i="8"/>
  <c r="K12167" i="8"/>
  <c r="K12168" i="8"/>
  <c r="K12169" i="8"/>
  <c r="K12170" i="8"/>
  <c r="K12171" i="8"/>
  <c r="K12172" i="8"/>
  <c r="K12174" i="8"/>
  <c r="K12175" i="8"/>
  <c r="K12176" i="8"/>
  <c r="K12177" i="8"/>
  <c r="K12178" i="8"/>
  <c r="K12179" i="8"/>
  <c r="K12180" i="8"/>
  <c r="K12182" i="8"/>
  <c r="K12183" i="8"/>
  <c r="K12184" i="8"/>
  <c r="K12185" i="8"/>
  <c r="K12186" i="8"/>
  <c r="K12187" i="8"/>
  <c r="K12188" i="8"/>
  <c r="K12190" i="8"/>
  <c r="K12191" i="8"/>
  <c r="K12192" i="8"/>
  <c r="K12193" i="8"/>
  <c r="K12194" i="8"/>
  <c r="K12195" i="8"/>
  <c r="K12196" i="8"/>
  <c r="K12198" i="8"/>
  <c r="K12199" i="8"/>
  <c r="K12200" i="8"/>
  <c r="K12201" i="8"/>
  <c r="K12202" i="8"/>
  <c r="K12203" i="8"/>
  <c r="K12204" i="8"/>
  <c r="K12206" i="8"/>
  <c r="K12207" i="8"/>
  <c r="K12208" i="8"/>
  <c r="K12209" i="8"/>
  <c r="K12210" i="8"/>
  <c r="K12211" i="8"/>
  <c r="K12212" i="8"/>
  <c r="K12214" i="8"/>
  <c r="K12215" i="8"/>
  <c r="K12216" i="8"/>
  <c r="K12217" i="8"/>
  <c r="K12218" i="8"/>
  <c r="K12219" i="8"/>
  <c r="K12220" i="8"/>
  <c r="K12222" i="8"/>
  <c r="K12223" i="8"/>
  <c r="K12224" i="8"/>
  <c r="K12225" i="8"/>
  <c r="K12226" i="8"/>
  <c r="K12227" i="8"/>
  <c r="K12228" i="8"/>
  <c r="K12230" i="8"/>
  <c r="K12231" i="8"/>
  <c r="K12232" i="8"/>
  <c r="K12233" i="8"/>
  <c r="K12234" i="8"/>
  <c r="K12235" i="8"/>
  <c r="K12236" i="8"/>
  <c r="K12238" i="8"/>
  <c r="K12239" i="8"/>
  <c r="K12240" i="8"/>
  <c r="K12241" i="8"/>
  <c r="K12242" i="8"/>
  <c r="K12243" i="8"/>
  <c r="K12245" i="8"/>
  <c r="K12246" i="8"/>
  <c r="K12247" i="8"/>
  <c r="K12248" i="8"/>
  <c r="K12249" i="8"/>
  <c r="K12250" i="8"/>
  <c r="K12252" i="8"/>
  <c r="K12253" i="8"/>
  <c r="K12254" i="8"/>
  <c r="K12255" i="8"/>
  <c r="K12256" i="8"/>
  <c r="K12257" i="8"/>
  <c r="K12259" i="8"/>
  <c r="K12260" i="8"/>
  <c r="K12261" i="8"/>
  <c r="K12262" i="8"/>
  <c r="K12263" i="8"/>
  <c r="K12264" i="8"/>
  <c r="K12265" i="8"/>
  <c r="K12267" i="8"/>
  <c r="K12268" i="8"/>
  <c r="K12269" i="8"/>
  <c r="K12270" i="8"/>
  <c r="K12271" i="8"/>
  <c r="K12272" i="8"/>
  <c r="K12273" i="8"/>
  <c r="K12275" i="8"/>
  <c r="K12276" i="8"/>
  <c r="K12277" i="8"/>
  <c r="K12278" i="8"/>
  <c r="K12279" i="8"/>
  <c r="K12280" i="8"/>
  <c r="K12281" i="8"/>
  <c r="K12283" i="8"/>
  <c r="K12284" i="8"/>
  <c r="K12285" i="8"/>
  <c r="K12286" i="8"/>
  <c r="K12287" i="8"/>
  <c r="K12288" i="8"/>
  <c r="K12289" i="8"/>
  <c r="K12291" i="8"/>
  <c r="K12292" i="8"/>
  <c r="K12293" i="8"/>
  <c r="K12294" i="8"/>
  <c r="K12295" i="8"/>
  <c r="K12296" i="8"/>
  <c r="K12297" i="8"/>
  <c r="K12299" i="8"/>
  <c r="K12300" i="8"/>
  <c r="K12301" i="8"/>
  <c r="K12302" i="8"/>
  <c r="K12303" i="8"/>
  <c r="K12304" i="8"/>
  <c r="K12305" i="8"/>
  <c r="K12307" i="8"/>
  <c r="K12308" i="8"/>
  <c r="K12309" i="8"/>
  <c r="K12310" i="8"/>
  <c r="K12311" i="8"/>
  <c r="K12312" i="8"/>
  <c r="K12313" i="8"/>
  <c r="K12315" i="8"/>
  <c r="K12316" i="8"/>
  <c r="K12317" i="8"/>
  <c r="K12318" i="8"/>
  <c r="K12319" i="8"/>
  <c r="K12320" i="8"/>
  <c r="K12322" i="8"/>
  <c r="K12323" i="8"/>
  <c r="K12324" i="8"/>
  <c r="K12325" i="8"/>
  <c r="K12326" i="8"/>
  <c r="K12327" i="8"/>
  <c r="K12328" i="8"/>
  <c r="K12330" i="8"/>
  <c r="K12331" i="8"/>
  <c r="K12332" i="8"/>
  <c r="K12333" i="8"/>
  <c r="K12334" i="8"/>
  <c r="K12335" i="8"/>
  <c r="K12337" i="8"/>
  <c r="K12338" i="8"/>
  <c r="K12339" i="8"/>
  <c r="K12340" i="8"/>
  <c r="K12341" i="8"/>
  <c r="K12342" i="8"/>
  <c r="K12343" i="8"/>
  <c r="K12345" i="8"/>
  <c r="K12346" i="8"/>
  <c r="K12347" i="8"/>
  <c r="K12348" i="8"/>
  <c r="K12349" i="8"/>
  <c r="K12350" i="8"/>
  <c r="K12351" i="8"/>
  <c r="K12353" i="8"/>
  <c r="K12354" i="8"/>
  <c r="K12355" i="8"/>
  <c r="K12356" i="8"/>
  <c r="K12357" i="8"/>
  <c r="K12358" i="8"/>
  <c r="K12360" i="8"/>
  <c r="K12361" i="8"/>
  <c r="K12362" i="8"/>
  <c r="K12363" i="8"/>
  <c r="K12364" i="8"/>
  <c r="K12365" i="8"/>
  <c r="K12366" i="8"/>
  <c r="K12368" i="8"/>
  <c r="K12369" i="8"/>
  <c r="K12370" i="8"/>
  <c r="K12371" i="8"/>
  <c r="K12372" i="8"/>
  <c r="K12373" i="8"/>
  <c r="K12374" i="8"/>
  <c r="K12376" i="8"/>
  <c r="K12377" i="8"/>
  <c r="K12378" i="8"/>
  <c r="K12379" i="8"/>
  <c r="K12380" i="8"/>
  <c r="K12381" i="8"/>
  <c r="K12383" i="8"/>
  <c r="K12384" i="8"/>
  <c r="K12385" i="8"/>
  <c r="K12386" i="8"/>
  <c r="K12387" i="8"/>
  <c r="K12388" i="8"/>
  <c r="K12390" i="8"/>
  <c r="K12391" i="8"/>
  <c r="K12392" i="8"/>
  <c r="K12393" i="8"/>
  <c r="K12394" i="8"/>
  <c r="K12395" i="8"/>
  <c r="K12397" i="8"/>
  <c r="K12398" i="8"/>
  <c r="K12399" i="8"/>
  <c r="K12400" i="8"/>
  <c r="K12401" i="8"/>
  <c r="K12402" i="8"/>
  <c r="K12403" i="8"/>
  <c r="K12405" i="8"/>
  <c r="K12406" i="8"/>
  <c r="K12407" i="8"/>
  <c r="K12408" i="8"/>
  <c r="K12409" i="8"/>
  <c r="K12410" i="8"/>
  <c r="K12411" i="8"/>
  <c r="K12413" i="8"/>
  <c r="K12414" i="8"/>
  <c r="K12415" i="8"/>
  <c r="K12416" i="8"/>
  <c r="K12417" i="8"/>
  <c r="K12418" i="8"/>
  <c r="K12419" i="8"/>
  <c r="K12421" i="8"/>
  <c r="K12422" i="8"/>
  <c r="K12423" i="8"/>
  <c r="K12424" i="8"/>
  <c r="K12425" i="8"/>
  <c r="K12426" i="8"/>
  <c r="K12427" i="8"/>
  <c r="K12429" i="8"/>
  <c r="K12430" i="8"/>
  <c r="K12431" i="8"/>
  <c r="K12432" i="8"/>
  <c r="K12433" i="8"/>
  <c r="K12434" i="8"/>
  <c r="K12435" i="8"/>
  <c r="K12437" i="8"/>
  <c r="K12438" i="8"/>
  <c r="K12439" i="8"/>
  <c r="K12440" i="8"/>
  <c r="K12441" i="8"/>
  <c r="K12442" i="8"/>
  <c r="K12443" i="8"/>
  <c r="K12445" i="8"/>
  <c r="K12446" i="8"/>
  <c r="K12447" i="8"/>
  <c r="K12448" i="8"/>
  <c r="K12449" i="8"/>
  <c r="K12450" i="8"/>
  <c r="K12451" i="8"/>
  <c r="K12453" i="8"/>
  <c r="K12454" i="8"/>
  <c r="K12455" i="8"/>
  <c r="K12456" i="8"/>
  <c r="K12457" i="8"/>
  <c r="K12458" i="8"/>
  <c r="K12459" i="8"/>
  <c r="K12461" i="8"/>
  <c r="K12462" i="8"/>
  <c r="K12463" i="8"/>
  <c r="K12464" i="8"/>
  <c r="K12465" i="8"/>
  <c r="K12466" i="8"/>
  <c r="K12467" i="8"/>
  <c r="K12469" i="8"/>
  <c r="K12470" i="8"/>
  <c r="K12471" i="8"/>
  <c r="K12472" i="8"/>
  <c r="K12473" i="8"/>
  <c r="K12474" i="8"/>
  <c r="K12476" i="8"/>
  <c r="K12477" i="8"/>
  <c r="K12478" i="8"/>
  <c r="K12479" i="8"/>
  <c r="K12480" i="8"/>
  <c r="K12481" i="8"/>
  <c r="K12483" i="8"/>
  <c r="K12484" i="8"/>
  <c r="K12485" i="8"/>
  <c r="K12486" i="8"/>
  <c r="K12487" i="8"/>
  <c r="K12488" i="8"/>
  <c r="K12490" i="8"/>
  <c r="K12491" i="8"/>
  <c r="K12492" i="8"/>
  <c r="K12493" i="8"/>
  <c r="K12494" i="8"/>
  <c r="K12495" i="8"/>
  <c r="K12497" i="8"/>
  <c r="K12498" i="8"/>
  <c r="K12499" i="8"/>
  <c r="K12500" i="8"/>
  <c r="K12501" i="8"/>
  <c r="K12502" i="8"/>
  <c r="K12504" i="8"/>
  <c r="K12505" i="8"/>
  <c r="K12506" i="8"/>
  <c r="K12507" i="8"/>
  <c r="K12508" i="8"/>
  <c r="K12509" i="8"/>
  <c r="K12511" i="8"/>
  <c r="K12512" i="8"/>
  <c r="K12513" i="8"/>
  <c r="K12514" i="8"/>
  <c r="K12515" i="8"/>
  <c r="K12516" i="8"/>
  <c r="K12518" i="8"/>
  <c r="K12519" i="8"/>
  <c r="K12520" i="8"/>
  <c r="K12521" i="8"/>
  <c r="K12522" i="8"/>
  <c r="K12523" i="8"/>
  <c r="K12525" i="8"/>
  <c r="K12526" i="8"/>
  <c r="K12527" i="8"/>
  <c r="K12528" i="8"/>
  <c r="K12529" i="8"/>
  <c r="K12530" i="8"/>
  <c r="K12532" i="8"/>
  <c r="K12533" i="8"/>
  <c r="K12534" i="8"/>
  <c r="K12535" i="8"/>
  <c r="K12536" i="8"/>
  <c r="K12537" i="8"/>
  <c r="K12539" i="8"/>
  <c r="K12540" i="8"/>
  <c r="K12541" i="8"/>
  <c r="K12542" i="8"/>
  <c r="K12543" i="8"/>
  <c r="K12544" i="8"/>
  <c r="K12546" i="8"/>
  <c r="K12547" i="8"/>
  <c r="K12548" i="8"/>
  <c r="K12549" i="8"/>
  <c r="K12550" i="8"/>
  <c r="K12551" i="8"/>
  <c r="K12553" i="8"/>
  <c r="K12554" i="8"/>
  <c r="K12555" i="8"/>
  <c r="K12556" i="8"/>
  <c r="K12557" i="8"/>
  <c r="K12558" i="8"/>
  <c r="K12560" i="8"/>
  <c r="K12561" i="8"/>
  <c r="K12562" i="8"/>
  <c r="K12563" i="8"/>
  <c r="K12564" i="8"/>
  <c r="K12565" i="8"/>
  <c r="K12567" i="8"/>
  <c r="K12568" i="8"/>
  <c r="K12569" i="8"/>
  <c r="K12570" i="8"/>
  <c r="K12571" i="8"/>
  <c r="K12572" i="8"/>
  <c r="K12574" i="8"/>
  <c r="K12575" i="8"/>
  <c r="K12576" i="8"/>
  <c r="K12577" i="8"/>
  <c r="K12578" i="8"/>
  <c r="K12579" i="8"/>
  <c r="K12581" i="8"/>
  <c r="K12582" i="8"/>
  <c r="K12583" i="8"/>
  <c r="K12584" i="8"/>
  <c r="K12585" i="8"/>
  <c r="K12586" i="8"/>
  <c r="K12588" i="8"/>
  <c r="K12589" i="8"/>
  <c r="K12590" i="8"/>
  <c r="K12591" i="8"/>
  <c r="K12592" i="8"/>
  <c r="K12593" i="8"/>
  <c r="K12595" i="8"/>
  <c r="K12596" i="8"/>
  <c r="K12597" i="8"/>
  <c r="K12598" i="8"/>
  <c r="K12599" i="8"/>
  <c r="K12600" i="8"/>
  <c r="K12602" i="8"/>
  <c r="K12603" i="8"/>
  <c r="K12604" i="8"/>
  <c r="K12605" i="8"/>
  <c r="K12606" i="8"/>
  <c r="K12607" i="8"/>
  <c r="K12609" i="8"/>
  <c r="K12610" i="8"/>
  <c r="K12611" i="8"/>
  <c r="K12612" i="8"/>
  <c r="K12613" i="8"/>
  <c r="K12614" i="8"/>
  <c r="K12616" i="8"/>
  <c r="K12617" i="8"/>
  <c r="K12618" i="8"/>
  <c r="K12619" i="8"/>
  <c r="K12620" i="8"/>
  <c r="K12621" i="8"/>
  <c r="K12623" i="8"/>
  <c r="K12624" i="8"/>
  <c r="K12625" i="8"/>
  <c r="K12626" i="8"/>
  <c r="K12627" i="8"/>
  <c r="K12628" i="8"/>
  <c r="K12630" i="8"/>
  <c r="K12631" i="8"/>
  <c r="K12632" i="8"/>
  <c r="K12633" i="8"/>
  <c r="K12634" i="8"/>
  <c r="K12635" i="8"/>
  <c r="K12637" i="8"/>
  <c r="K12638" i="8"/>
  <c r="K12639" i="8"/>
  <c r="K12640" i="8"/>
  <c r="K12641" i="8"/>
  <c r="K12642" i="8"/>
  <c r="K12644" i="8"/>
  <c r="K12645" i="8"/>
  <c r="K12646" i="8"/>
  <c r="K12647" i="8"/>
  <c r="K12648" i="8"/>
  <c r="K12649" i="8"/>
  <c r="K12651" i="8"/>
  <c r="K12652" i="8"/>
  <c r="K12653" i="8"/>
  <c r="K12654" i="8"/>
  <c r="K12655" i="8"/>
  <c r="K12656" i="8"/>
  <c r="K12658" i="8"/>
  <c r="K12659" i="8"/>
  <c r="K12660" i="8"/>
  <c r="K12661" i="8"/>
  <c r="K12662" i="8"/>
  <c r="K12663" i="8"/>
  <c r="K12665" i="8"/>
  <c r="K12666" i="8"/>
  <c r="K12667" i="8"/>
  <c r="K12668" i="8"/>
  <c r="K12669" i="8"/>
  <c r="K12670" i="8"/>
  <c r="K12672" i="8"/>
  <c r="K12673" i="8"/>
  <c r="K12674" i="8"/>
  <c r="K12675" i="8"/>
  <c r="K12676" i="8"/>
  <c r="K12677" i="8"/>
  <c r="K12679" i="8"/>
  <c r="K12680" i="8"/>
  <c r="K12681" i="8"/>
  <c r="K12682" i="8"/>
  <c r="K12683" i="8"/>
  <c r="K12684" i="8"/>
  <c r="K12686" i="8"/>
  <c r="K12687" i="8"/>
  <c r="K12688" i="8"/>
  <c r="K12689" i="8"/>
  <c r="K12690" i="8"/>
  <c r="K12691" i="8"/>
  <c r="K12693" i="8"/>
  <c r="K12694" i="8"/>
  <c r="K12695" i="8"/>
  <c r="K12696" i="8"/>
  <c r="K12697" i="8"/>
  <c r="K12698" i="8"/>
  <c r="K12700" i="8"/>
  <c r="K12701" i="8"/>
  <c r="K12702" i="8"/>
  <c r="K12703" i="8"/>
  <c r="K12704" i="8"/>
  <c r="K12705" i="8"/>
  <c r="K12707" i="8"/>
  <c r="K12708" i="8"/>
  <c r="K12709" i="8"/>
  <c r="K12710" i="8"/>
  <c r="K12711" i="8"/>
  <c r="K12712" i="8"/>
  <c r="K12714" i="8"/>
  <c r="K12715" i="8"/>
  <c r="K12716" i="8"/>
  <c r="K12717" i="8"/>
  <c r="K12718" i="8"/>
  <c r="K12719" i="8"/>
  <c r="K12721" i="8"/>
  <c r="K12722" i="8"/>
  <c r="K12723" i="8"/>
  <c r="K12724" i="8"/>
  <c r="K12725" i="8"/>
  <c r="K12726" i="8"/>
  <c r="K12728" i="8"/>
  <c r="K12729" i="8"/>
  <c r="K12730" i="8"/>
  <c r="K12731" i="8"/>
  <c r="K12732" i="8"/>
  <c r="K12733" i="8"/>
  <c r="K12734" i="8"/>
  <c r="K12735" i="8"/>
  <c r="K12736" i="8"/>
  <c r="K12737" i="8"/>
  <c r="K12738" i="8"/>
  <c r="K12739" i="8"/>
  <c r="K12740" i="8"/>
  <c r="K12742" i="8"/>
  <c r="K12743" i="8"/>
  <c r="K12745" i="8"/>
  <c r="K12746" i="8"/>
  <c r="K12747" i="8"/>
  <c r="K12748" i="8"/>
  <c r="K12749" i="8"/>
  <c r="K12750" i="8"/>
  <c r="K12751" i="8"/>
  <c r="K12752" i="8"/>
  <c r="K12753" i="8"/>
  <c r="K12754" i="8"/>
  <c r="K12755" i="8"/>
  <c r="K12756" i="8"/>
  <c r="K12757" i="8"/>
  <c r="K12758" i="8"/>
  <c r="K12759" i="8"/>
  <c r="K12760" i="8"/>
  <c r="K12761" i="8"/>
  <c r="K12763" i="8"/>
  <c r="K12764" i="8"/>
  <c r="K12765" i="8"/>
  <c r="K12766" i="8"/>
  <c r="K12767" i="8"/>
  <c r="K12768" i="8"/>
  <c r="K12769" i="8"/>
  <c r="K12770" i="8"/>
  <c r="K12771" i="8"/>
  <c r="K12772" i="8"/>
  <c r="K12773" i="8"/>
  <c r="K12774" i="8"/>
  <c r="K12775" i="8"/>
  <c r="K12776" i="8"/>
  <c r="K12777" i="8"/>
  <c r="K12778" i="8"/>
  <c r="K12779" i="8"/>
  <c r="K12780" i="8"/>
  <c r="K12782" i="8"/>
  <c r="K12783" i="8"/>
  <c r="K12784" i="8"/>
  <c r="K12785" i="8"/>
  <c r="K12786" i="8"/>
  <c r="K12787" i="8"/>
  <c r="K12788" i="8"/>
  <c r="K12789" i="8"/>
  <c r="K12790" i="8"/>
  <c r="K12791" i="8"/>
  <c r="K12792" i="8"/>
  <c r="K12793" i="8"/>
  <c r="K12794" i="8"/>
  <c r="K12795" i="8"/>
  <c r="K12796" i="8"/>
  <c r="K12797" i="8"/>
  <c r="K12798" i="8"/>
  <c r="K12799" i="8"/>
  <c r="K12801" i="8"/>
  <c r="K12802" i="8"/>
  <c r="K12803" i="8"/>
  <c r="K12804" i="8"/>
  <c r="K12805" i="8"/>
  <c r="K12806" i="8"/>
  <c r="K12807" i="8"/>
  <c r="K12808" i="8"/>
  <c r="K12809" i="8"/>
  <c r="K12810" i="8"/>
  <c r="K12811" i="8"/>
  <c r="K12812" i="8"/>
  <c r="K12813" i="8"/>
  <c r="K12814" i="8"/>
  <c r="K12815" i="8"/>
  <c r="K12816" i="8"/>
  <c r="K12817" i="8"/>
  <c r="K12819" i="8"/>
  <c r="K12820" i="8"/>
  <c r="K12821" i="8"/>
  <c r="K12822" i="8"/>
  <c r="K12823" i="8"/>
  <c r="K12824" i="8"/>
  <c r="K12825" i="8"/>
  <c r="K12826" i="8"/>
  <c r="K12827" i="8"/>
  <c r="K12828" i="8"/>
  <c r="K12829" i="8"/>
  <c r="K12830" i="8"/>
  <c r="K12831" i="8"/>
  <c r="K12832" i="8"/>
  <c r="K12833" i="8"/>
  <c r="K12834" i="8"/>
  <c r="K12835" i="8"/>
  <c r="K12837" i="8"/>
  <c r="K12838" i="8"/>
  <c r="K12839" i="8"/>
  <c r="K12840" i="8"/>
  <c r="K12841" i="8"/>
  <c r="K12842" i="8"/>
  <c r="K12843" i="8"/>
  <c r="K12844" i="8"/>
  <c r="K12845" i="8"/>
  <c r="K12846" i="8"/>
  <c r="K12847" i="8"/>
  <c r="K12848" i="8"/>
  <c r="K12849" i="8"/>
  <c r="K12850" i="8"/>
  <c r="K12851" i="8"/>
  <c r="K12852" i="8"/>
  <c r="K12853" i="8"/>
  <c r="K12855" i="8"/>
  <c r="K12856" i="8"/>
  <c r="K12857" i="8"/>
  <c r="K12858" i="8"/>
  <c r="K12859" i="8"/>
  <c r="K12860" i="8"/>
  <c r="K12861" i="8"/>
  <c r="K12862" i="8"/>
  <c r="K12863" i="8"/>
  <c r="K12864" i="8"/>
  <c r="K12865" i="8"/>
  <c r="K12866" i="8"/>
  <c r="K12867" i="8"/>
  <c r="K12868" i="8"/>
  <c r="K12869" i="8"/>
  <c r="K12870" i="8"/>
  <c r="K12871" i="8"/>
  <c r="K12873" i="8"/>
  <c r="K12874" i="8"/>
  <c r="K12875" i="8"/>
  <c r="K12876" i="8"/>
  <c r="K12877" i="8"/>
  <c r="K12878" i="8"/>
  <c r="K12879" i="8"/>
  <c r="K12880" i="8"/>
  <c r="K12881" i="8"/>
  <c r="K12882" i="8"/>
  <c r="K12883" i="8"/>
  <c r="K12884" i="8"/>
  <c r="K12885" i="8"/>
  <c r="K12886" i="8"/>
  <c r="K12887" i="8"/>
  <c r="K12888" i="8"/>
  <c r="K12889" i="8"/>
  <c r="K12890" i="8"/>
  <c r="K12891" i="8"/>
  <c r="K12892" i="8"/>
  <c r="K12893" i="8"/>
  <c r="K12894" i="8"/>
  <c r="K12895" i="8"/>
  <c r="K12897" i="8"/>
  <c r="K12898" i="8"/>
  <c r="K12899" i="8"/>
  <c r="K12900" i="8"/>
  <c r="K12901" i="8"/>
  <c r="K12902" i="8"/>
  <c r="K12903" i="8"/>
  <c r="K12904" i="8"/>
  <c r="K12905" i="8"/>
  <c r="K12906" i="8"/>
  <c r="K12907" i="8"/>
  <c r="K12908" i="8"/>
  <c r="K12909" i="8"/>
  <c r="K12910" i="8"/>
  <c r="K12911" i="8"/>
  <c r="K12912" i="8"/>
  <c r="K12914" i="8"/>
  <c r="K12915" i="8"/>
  <c r="K12916" i="8"/>
  <c r="K12917" i="8"/>
  <c r="K12918" i="8"/>
  <c r="K12919" i="8"/>
  <c r="K12920" i="8"/>
  <c r="K12921" i="8"/>
  <c r="K12922" i="8"/>
  <c r="K12923" i="8"/>
  <c r="K12924" i="8"/>
  <c r="K12925" i="8"/>
  <c r="K12926" i="8"/>
  <c r="K12927" i="8"/>
  <c r="K12928" i="8"/>
  <c r="K12929" i="8"/>
  <c r="K12930" i="8"/>
  <c r="K12931" i="8"/>
  <c r="K12932" i="8"/>
  <c r="K12933" i="8"/>
  <c r="K12934" i="8"/>
  <c r="K12935" i="8"/>
  <c r="K12937" i="8"/>
  <c r="K12938" i="8"/>
  <c r="K12939" i="8"/>
  <c r="K12940" i="8"/>
  <c r="K12941" i="8"/>
  <c r="K12942" i="8"/>
  <c r="K12943" i="8"/>
  <c r="K12944" i="8"/>
  <c r="K12945" i="8"/>
  <c r="K12946" i="8"/>
  <c r="K12947" i="8"/>
  <c r="K12948" i="8"/>
  <c r="K12949" i="8"/>
  <c r="K12950" i="8"/>
  <c r="K12951" i="8"/>
  <c r="K12952" i="8"/>
  <c r="K12953" i="8"/>
  <c r="K12955" i="8"/>
  <c r="K12956" i="8"/>
  <c r="K12957" i="8"/>
  <c r="K12958" i="8"/>
  <c r="K12959" i="8"/>
  <c r="K12960" i="8"/>
  <c r="K12961" i="8"/>
  <c r="K12962" i="8"/>
  <c r="K12963" i="8"/>
  <c r="K12964" i="8"/>
  <c r="K12965" i="8"/>
  <c r="K12966" i="8"/>
  <c r="K12967" i="8"/>
  <c r="K12968" i="8"/>
  <c r="K12969" i="8"/>
  <c r="K12970" i="8"/>
  <c r="K12971" i="8"/>
  <c r="K12972" i="8"/>
  <c r="K12973" i="8"/>
  <c r="K12974" i="8"/>
  <c r="K12975" i="8"/>
  <c r="K12976" i="8"/>
  <c r="K12977" i="8"/>
  <c r="K12978" i="8"/>
  <c r="K12979" i="8"/>
  <c r="K12981" i="8"/>
  <c r="K12982" i="8"/>
  <c r="K12983" i="8"/>
  <c r="K12984" i="8"/>
  <c r="K12985" i="8"/>
  <c r="K12986" i="8"/>
  <c r="K12987" i="8"/>
  <c r="K12988" i="8"/>
  <c r="K12989" i="8"/>
  <c r="K12990" i="8"/>
  <c r="K12991" i="8"/>
  <c r="K12992" i="8"/>
  <c r="K12993" i="8"/>
  <c r="K12994" i="8"/>
  <c r="K12995" i="8"/>
  <c r="K12996" i="8"/>
  <c r="K12997" i="8"/>
  <c r="K12998" i="8"/>
  <c r="K12999" i="8"/>
  <c r="K13000" i="8"/>
  <c r="K13001" i="8"/>
  <c r="K13002" i="8"/>
  <c r="K13003" i="8"/>
  <c r="K13004" i="8"/>
  <c r="K13005" i="8"/>
  <c r="K13006" i="8"/>
  <c r="K13008" i="8"/>
  <c r="K13009" i="8"/>
  <c r="K13010" i="8"/>
  <c r="K13011" i="8"/>
  <c r="K13012" i="8"/>
  <c r="K13013" i="8"/>
  <c r="K13014" i="8"/>
  <c r="K13015" i="8"/>
  <c r="K13016" i="8"/>
  <c r="K13017" i="8"/>
  <c r="K13018" i="8"/>
  <c r="K13019" i="8"/>
  <c r="K13020" i="8"/>
  <c r="K13021" i="8"/>
  <c r="K13022" i="8"/>
  <c r="K13023" i="8"/>
  <c r="K13024" i="8"/>
  <c r="K13025" i="8"/>
  <c r="K13026" i="8"/>
  <c r="K13027" i="8"/>
  <c r="K13028" i="8"/>
  <c r="K13029" i="8"/>
  <c r="K13030" i="8"/>
  <c r="K13031" i="8"/>
  <c r="K13032" i="8"/>
  <c r="K13033" i="8"/>
  <c r="K13034" i="8"/>
  <c r="K13035" i="8"/>
  <c r="K13036" i="8"/>
  <c r="K13038" i="8"/>
  <c r="K13039" i="8"/>
  <c r="K13040" i="8"/>
  <c r="K13041" i="8"/>
  <c r="K13042" i="8"/>
  <c r="K13043" i="8"/>
  <c r="K13044" i="8"/>
  <c r="K13045" i="8"/>
  <c r="K13046" i="8"/>
  <c r="K13047" i="8"/>
  <c r="K13048" i="8"/>
  <c r="K13049" i="8"/>
  <c r="K13050" i="8"/>
  <c r="K13051" i="8"/>
  <c r="K13052" i="8"/>
  <c r="K13053" i="8"/>
  <c r="K13054" i="8"/>
  <c r="K13055" i="8"/>
  <c r="K13056" i="8"/>
  <c r="K13057" i="8"/>
  <c r="K13058" i="8"/>
  <c r="K13059" i="8"/>
  <c r="K13060" i="8"/>
  <c r="K13061" i="8"/>
  <c r="K13062" i="8"/>
  <c r="K13063" i="8"/>
  <c r="K13064" i="8"/>
  <c r="K13065" i="8"/>
  <c r="K13066" i="8"/>
  <c r="K13068" i="8"/>
  <c r="K13069" i="8"/>
  <c r="K13070" i="8"/>
  <c r="K13071" i="8"/>
  <c r="K13072" i="8"/>
  <c r="K13073" i="8"/>
  <c r="K13074" i="8"/>
  <c r="K13075" i="8"/>
  <c r="K13076" i="8"/>
  <c r="K13077" i="8"/>
  <c r="K13078" i="8"/>
  <c r="K13079" i="8"/>
  <c r="K13080" i="8"/>
  <c r="K13081" i="8"/>
  <c r="K13082" i="8"/>
  <c r="K13083" i="8"/>
  <c r="K13084" i="8"/>
  <c r="K13085" i="8"/>
  <c r="K13086" i="8"/>
  <c r="K13087" i="8"/>
  <c r="K13088" i="8"/>
  <c r="K13089" i="8"/>
  <c r="K13090" i="8"/>
  <c r="K13091" i="8"/>
  <c r="K13092" i="8"/>
  <c r="K13093" i="8"/>
  <c r="K13094" i="8"/>
  <c r="K13095" i="8"/>
  <c r="K13096" i="8"/>
  <c r="K13098" i="8"/>
  <c r="K13100" i="8"/>
  <c r="K13101" i="8"/>
  <c r="K13102" i="8"/>
  <c r="K13103" i="8"/>
  <c r="K13104" i="8"/>
  <c r="K13105" i="8"/>
  <c r="K13106" i="8"/>
  <c r="K13108" i="8"/>
  <c r="K13109" i="8"/>
  <c r="K13110" i="8"/>
  <c r="K13112" i="8"/>
  <c r="K13113" i="8"/>
  <c r="K13114" i="8"/>
  <c r="K13115" i="8"/>
  <c r="K13116" i="8"/>
  <c r="K13117" i="8"/>
  <c r="K13118" i="8"/>
  <c r="K13119" i="8"/>
  <c r="K13120" i="8"/>
  <c r="K13121" i="8"/>
  <c r="K13122" i="8"/>
  <c r="K13123" i="8"/>
  <c r="K13124" i="8"/>
  <c r="K13125" i="8"/>
  <c r="K13126" i="8"/>
  <c r="K13127" i="8"/>
  <c r="K13128" i="8"/>
  <c r="K13129" i="8"/>
  <c r="K13130" i="8"/>
  <c r="K13132" i="8"/>
  <c r="K13133" i="8"/>
  <c r="K13134" i="8"/>
  <c r="K13135" i="8"/>
  <c r="K13136" i="8"/>
  <c r="K13137" i="8"/>
  <c r="K13138" i="8"/>
  <c r="K13139" i="8"/>
  <c r="K13140" i="8"/>
  <c r="K13141" i="8"/>
  <c r="K13142" i="8"/>
  <c r="K13143" i="8"/>
  <c r="K13144" i="8"/>
  <c r="K13145" i="8"/>
  <c r="K13146" i="8"/>
  <c r="K13147" i="8"/>
  <c r="K13148" i="8"/>
  <c r="K13149" i="8"/>
  <c r="K13150" i="8"/>
  <c r="K13152" i="8"/>
  <c r="K13153" i="8"/>
  <c r="K13155" i="8"/>
  <c r="K13156" i="8"/>
  <c r="K13157" i="8"/>
  <c r="K13158" i="8"/>
  <c r="K13159" i="8"/>
  <c r="K13160" i="8"/>
  <c r="K13161" i="8"/>
  <c r="K13162" i="8"/>
  <c r="K13163" i="8"/>
  <c r="K13164" i="8"/>
  <c r="K13165" i="8"/>
  <c r="K13166" i="8"/>
  <c r="K13167" i="8"/>
  <c r="K13168" i="8"/>
  <c r="K13169" i="8"/>
  <c r="K13170" i="8"/>
  <c r="K13171" i="8"/>
  <c r="K13172" i="8"/>
  <c r="K13173" i="8"/>
  <c r="K13174" i="8"/>
  <c r="K13175" i="8"/>
  <c r="K13176" i="8"/>
  <c r="K13177" i="8"/>
  <c r="K13178" i="8"/>
  <c r="K13179" i="8"/>
  <c r="K13181" i="8"/>
  <c r="K13182" i="8"/>
  <c r="K13183" i="8"/>
  <c r="K13184" i="8"/>
  <c r="K13185" i="8"/>
  <c r="K13186" i="8"/>
  <c r="K13187" i="8"/>
  <c r="K13188" i="8"/>
  <c r="K13189" i="8"/>
  <c r="K13190" i="8"/>
  <c r="K13191" i="8"/>
  <c r="K13192" i="8"/>
  <c r="K13193" i="8"/>
  <c r="K13194" i="8"/>
  <c r="K13195" i="8"/>
  <c r="K13196" i="8"/>
  <c r="K13197" i="8"/>
  <c r="K13198" i="8"/>
  <c r="K13199" i="8"/>
  <c r="K13200" i="8"/>
  <c r="K13201" i="8"/>
  <c r="K13202" i="8"/>
  <c r="K13203" i="8"/>
  <c r="K13204" i="8"/>
  <c r="K13205" i="8"/>
  <c r="K13206" i="8"/>
  <c r="K13207" i="8"/>
  <c r="K13208" i="8"/>
  <c r="K13209" i="8"/>
  <c r="K13211" i="8"/>
  <c r="K13212" i="8"/>
  <c r="K13213" i="8"/>
  <c r="K13214" i="8"/>
  <c r="K13216" i="8"/>
  <c r="K13217" i="8"/>
  <c r="K13218" i="8"/>
  <c r="K13219" i="8"/>
  <c r="K13221" i="8"/>
  <c r="K13222" i="8"/>
  <c r="K13223" i="8"/>
  <c r="K13224" i="8"/>
  <c r="K13226" i="8"/>
  <c r="K13227" i="8"/>
  <c r="K13228" i="8"/>
  <c r="K13229" i="8"/>
  <c r="K13231" i="8"/>
  <c r="K13232" i="8"/>
  <c r="K13233" i="8"/>
  <c r="K13234" i="8"/>
  <c r="K13236" i="8"/>
  <c r="K13237" i="8"/>
  <c r="K13238" i="8"/>
  <c r="K13239" i="8"/>
  <c r="K13241" i="8"/>
  <c r="K13243" i="8"/>
  <c r="K13245" i="8"/>
  <c r="K13247" i="8"/>
  <c r="K13249" i="8"/>
  <c r="K13251" i="8"/>
  <c r="K13253" i="8"/>
  <c r="K13255" i="8"/>
  <c r="K13257" i="8"/>
  <c r="K13259" i="8"/>
  <c r="K13261" i="8"/>
  <c r="K13263" i="8"/>
  <c r="K13265" i="8"/>
  <c r="K13267" i="8"/>
  <c r="K13268" i="8"/>
  <c r="K13270" i="8"/>
  <c r="K13271" i="8"/>
  <c r="K13273" i="8"/>
  <c r="K13274" i="8"/>
  <c r="K13275" i="8"/>
  <c r="K13277" i="8"/>
  <c r="K13278" i="8"/>
  <c r="K13280" i="8"/>
  <c r="K13281" i="8"/>
  <c r="K13283" i="8"/>
  <c r="K13285" i="8"/>
  <c r="K13286" i="8"/>
  <c r="K13287" i="8"/>
  <c r="K13288" i="8"/>
  <c r="K13289" i="8"/>
  <c r="K13291" i="8"/>
  <c r="K13292" i="8"/>
  <c r="K13293" i="8"/>
  <c r="K13294" i="8"/>
  <c r="K13295" i="8"/>
  <c r="K13297" i="8"/>
  <c r="K13298" i="8"/>
  <c r="K13299" i="8"/>
  <c r="K13300" i="8"/>
  <c r="K13301" i="8"/>
  <c r="K13302" i="8"/>
  <c r="K13303" i="8"/>
  <c r="K13304" i="8"/>
  <c r="K13306" i="8"/>
  <c r="K13308" i="8"/>
  <c r="K13309" i="8"/>
  <c r="K13310" i="8"/>
  <c r="K13312" i="8"/>
  <c r="K13314" i="8"/>
  <c r="K13316" i="8"/>
  <c r="K13318" i="8"/>
  <c r="K13319" i="8"/>
  <c r="K13320" i="8"/>
  <c r="K13321" i="8"/>
  <c r="K13323" i="8"/>
  <c r="K13324" i="8"/>
  <c r="K13325" i="8"/>
  <c r="K13326" i="8"/>
  <c r="K13327" i="8"/>
  <c r="K13328" i="8"/>
  <c r="K13330" i="8"/>
  <c r="K13331" i="8"/>
  <c r="K13332" i="8"/>
  <c r="K13333" i="8"/>
  <c r="K13334" i="8"/>
  <c r="K13336" i="8"/>
  <c r="K13337" i="8"/>
  <c r="K13338" i="8"/>
  <c r="K13339" i="8"/>
  <c r="K13340" i="8"/>
  <c r="K13341" i="8"/>
  <c r="K13342" i="8"/>
  <c r="K13344" i="8"/>
  <c r="K13345" i="8"/>
  <c r="K13346" i="8"/>
  <c r="K13347" i="8"/>
  <c r="K13348" i="8"/>
  <c r="K13349" i="8"/>
  <c r="K13351" i="8"/>
  <c r="K13352" i="8"/>
  <c r="K13353" i="8"/>
  <c r="K13354" i="8"/>
  <c r="K13355" i="8"/>
  <c r="K13357" i="8"/>
  <c r="K13358" i="8"/>
  <c r="K13359" i="8"/>
  <c r="K13361" i="8"/>
  <c r="K13362" i="8"/>
  <c r="K13364" i="8"/>
  <c r="K13365" i="8"/>
  <c r="K13367" i="8"/>
  <c r="K13368" i="8"/>
  <c r="K13370" i="8"/>
  <c r="K13371" i="8"/>
  <c r="K13373" i="8"/>
  <c r="K13374" i="8"/>
  <c r="K13376" i="8"/>
  <c r="K13377" i="8"/>
  <c r="K13378" i="8"/>
  <c r="K13379" i="8"/>
  <c r="K13380" i="8"/>
  <c r="K13382" i="8"/>
  <c r="K13383" i="8"/>
  <c r="K13384" i="8"/>
  <c r="K13385" i="8"/>
  <c r="K13386" i="8"/>
  <c r="K13387" i="8"/>
  <c r="K13389" i="8"/>
  <c r="K13391" i="8"/>
  <c r="K13393" i="8"/>
  <c r="K13395" i="8"/>
  <c r="K13397" i="8"/>
  <c r="K13399" i="8"/>
  <c r="K13401" i="8"/>
  <c r="K13403" i="8"/>
  <c r="K13405" i="8"/>
  <c r="K13406" i="8"/>
  <c r="K13407" i="8"/>
  <c r="K13409" i="8"/>
  <c r="K13410" i="8"/>
  <c r="K13411" i="8"/>
  <c r="K13413" i="8"/>
  <c r="K13414" i="8"/>
  <c r="K13415" i="8"/>
  <c r="K13417" i="8"/>
  <c r="K13418" i="8"/>
  <c r="K13419" i="8"/>
  <c r="K13421" i="8"/>
  <c r="K13422" i="8"/>
  <c r="K13423" i="8"/>
  <c r="K13425" i="8"/>
  <c r="K13426" i="8"/>
  <c r="K13427" i="8"/>
  <c r="K13429" i="8"/>
  <c r="K13430" i="8"/>
  <c r="K13432" i="8"/>
  <c r="K13433" i="8"/>
  <c r="K13435" i="8"/>
  <c r="K13436" i="8"/>
  <c r="K13437" i="8"/>
  <c r="K13439" i="8"/>
  <c r="K13440" i="8"/>
  <c r="K13441" i="8"/>
  <c r="K13443" i="8"/>
  <c r="K13444" i="8"/>
  <c r="K13445" i="8"/>
  <c r="K13447" i="8"/>
  <c r="K13448" i="8"/>
  <c r="K13449" i="8"/>
  <c r="K13451" i="8"/>
  <c r="K13453" i="8"/>
  <c r="K13455" i="8"/>
  <c r="K13457" i="8"/>
  <c r="K13459" i="8"/>
  <c r="K13461" i="8"/>
  <c r="K13463" i="8"/>
  <c r="K13465" i="8"/>
  <c r="K13467" i="8"/>
  <c r="K13469" i="8"/>
  <c r="K13470" i="8"/>
  <c r="K13471" i="8"/>
  <c r="K13472" i="8"/>
  <c r="K13473" i="8"/>
  <c r="K13474" i="8"/>
  <c r="K13475" i="8"/>
  <c r="K13476" i="8"/>
  <c r="K13477" i="8"/>
  <c r="K13478" i="8"/>
  <c r="K13479" i="8"/>
  <c r="K13480" i="8"/>
  <c r="K13481" i="8"/>
  <c r="K13482" i="8"/>
  <c r="K13484" i="8"/>
  <c r="K13485" i="8"/>
  <c r="K13486" i="8"/>
  <c r="K13487" i="8"/>
  <c r="K13488" i="8"/>
  <c r="K13489" i="8"/>
  <c r="K13490" i="8"/>
  <c r="K13491" i="8"/>
  <c r="K13492" i="8"/>
  <c r="K13493" i="8"/>
  <c r="K13494" i="8"/>
  <c r="K13495" i="8"/>
  <c r="K13496" i="8"/>
  <c r="K13498" i="8"/>
  <c r="K13500" i="8"/>
  <c r="K13502" i="8"/>
  <c r="K13504" i="8"/>
  <c r="K13506" i="8"/>
  <c r="K13508" i="8"/>
  <c r="K13510" i="8"/>
  <c r="K13512" i="8"/>
  <c r="K13514" i="8"/>
  <c r="K13516" i="8"/>
  <c r="K13518" i="8"/>
  <c r="K13520" i="8"/>
  <c r="K13522" i="8"/>
  <c r="K13524" i="8"/>
  <c r="K13526" i="8"/>
  <c r="K13528" i="8"/>
  <c r="K13532" i="8"/>
  <c r="K13534" i="8"/>
  <c r="K13535" i="8"/>
  <c r="K13533" i="8"/>
  <c r="K13530" i="8"/>
  <c r="K13531" i="8"/>
  <c r="J5" i="8"/>
  <c r="J8" i="8"/>
  <c r="J11" i="8"/>
  <c r="J14" i="8"/>
  <c r="J17" i="8"/>
  <c r="J19" i="8"/>
  <c r="M19" i="8" s="1"/>
  <c r="J20" i="8"/>
  <c r="J23" i="8"/>
  <c r="J25" i="8"/>
  <c r="J27" i="8"/>
  <c r="J29" i="8"/>
  <c r="J32" i="8"/>
  <c r="J36" i="8"/>
  <c r="J40" i="8"/>
  <c r="J44" i="8"/>
  <c r="J48" i="8"/>
  <c r="J50" i="8"/>
  <c r="J52" i="8"/>
  <c r="J54" i="8"/>
  <c r="J57" i="8"/>
  <c r="J59" i="8"/>
  <c r="M59" i="8" s="1"/>
  <c r="J60" i="8"/>
  <c r="J62" i="8"/>
  <c r="J69" i="8"/>
  <c r="J73" i="8"/>
  <c r="J77" i="8"/>
  <c r="J84" i="8"/>
  <c r="J86" i="8"/>
  <c r="J88" i="8"/>
  <c r="J90" i="8"/>
  <c r="J97" i="8"/>
  <c r="J104" i="8"/>
  <c r="J106" i="8"/>
  <c r="J109" i="8"/>
  <c r="J112" i="8"/>
  <c r="J116" i="8"/>
  <c r="J120" i="8"/>
  <c r="J124" i="8"/>
  <c r="J128" i="8"/>
  <c r="J132" i="8"/>
  <c r="J136" i="8"/>
  <c r="J140" i="8"/>
  <c r="J144" i="8"/>
  <c r="J149" i="8"/>
  <c r="J155" i="8"/>
  <c r="J161" i="8"/>
  <c r="J167" i="8"/>
  <c r="J173" i="8"/>
  <c r="J175" i="8"/>
  <c r="M175" i="8" s="1"/>
  <c r="J179" i="8"/>
  <c r="J183" i="8"/>
  <c r="M183" i="8" s="1"/>
  <c r="J185" i="8"/>
  <c r="J187" i="8"/>
  <c r="J191" i="8"/>
  <c r="J197" i="8"/>
  <c r="J203" i="8"/>
  <c r="J211" i="8"/>
  <c r="M211" i="8" s="1"/>
  <c r="J215" i="8"/>
  <c r="J218" i="8"/>
  <c r="J221" i="8"/>
  <c r="J224" i="8"/>
  <c r="J226" i="8"/>
  <c r="J229" i="8"/>
  <c r="J232" i="8"/>
  <c r="J235" i="8"/>
  <c r="J241" i="8"/>
  <c r="J246" i="8"/>
  <c r="M246" i="8" s="1"/>
  <c r="J247" i="8"/>
  <c r="J253" i="8"/>
  <c r="J259" i="8"/>
  <c r="J265" i="8"/>
  <c r="J272" i="8"/>
  <c r="J280" i="8"/>
  <c r="J288" i="8"/>
  <c r="J296" i="8"/>
  <c r="J302" i="8"/>
  <c r="J308" i="8"/>
  <c r="J314" i="8"/>
  <c r="J320" i="8"/>
  <c r="J323" i="8"/>
  <c r="J327" i="8"/>
  <c r="J329" i="8"/>
  <c r="J331" i="8"/>
  <c r="J333" i="8"/>
  <c r="J335" i="8"/>
  <c r="J337" i="8"/>
  <c r="J339" i="8"/>
  <c r="J341" i="8"/>
  <c r="J343" i="8"/>
  <c r="J345" i="8"/>
  <c r="J347" i="8"/>
  <c r="J350" i="8"/>
  <c r="J356" i="8"/>
  <c r="J362" i="8"/>
  <c r="J368" i="8"/>
  <c r="J374" i="8"/>
  <c r="J380" i="8"/>
  <c r="J388" i="8"/>
  <c r="J396" i="8"/>
  <c r="J399" i="8"/>
  <c r="M399" i="8" s="1"/>
  <c r="J404" i="8"/>
  <c r="J412" i="8"/>
  <c r="J414" i="8"/>
  <c r="J416" i="8"/>
  <c r="J418" i="8"/>
  <c r="J420" i="8"/>
  <c r="J424" i="8"/>
  <c r="J428" i="8"/>
  <c r="J432" i="8"/>
  <c r="J434" i="8"/>
  <c r="J436" i="8"/>
  <c r="J438" i="8"/>
  <c r="J440" i="8"/>
  <c r="J442" i="8"/>
  <c r="J444" i="8"/>
  <c r="J450" i="8"/>
  <c r="J456" i="8"/>
  <c r="J462" i="8"/>
  <c r="J468" i="8"/>
  <c r="J474" i="8"/>
  <c r="J476" i="8"/>
  <c r="M476" i="8" s="1"/>
  <c r="J480" i="8"/>
  <c r="J483" i="8"/>
  <c r="J486" i="8"/>
  <c r="J487" i="8"/>
  <c r="M487" i="8" s="1"/>
  <c r="J489" i="8"/>
  <c r="J492" i="8"/>
  <c r="J495" i="8"/>
  <c r="J498" i="8"/>
  <c r="J500" i="8"/>
  <c r="J502" i="8"/>
  <c r="J504" i="8"/>
  <c r="J506" i="8"/>
  <c r="J508" i="8"/>
  <c r="J515" i="8"/>
  <c r="J519" i="8"/>
  <c r="M519" i="8" s="1"/>
  <c r="J522" i="8"/>
  <c r="J524" i="8"/>
  <c r="J526" i="8"/>
  <c r="J529" i="8"/>
  <c r="J533" i="8"/>
  <c r="J537" i="8"/>
  <c r="J543" i="8"/>
  <c r="J549" i="8"/>
  <c r="J554" i="8"/>
  <c r="J559" i="8"/>
  <c r="J564" i="8"/>
  <c r="J570" i="8"/>
  <c r="J576" i="8"/>
  <c r="J580" i="8"/>
  <c r="J584" i="8"/>
  <c r="J588" i="8"/>
  <c r="J592" i="8"/>
  <c r="J597" i="8"/>
  <c r="J599" i="8"/>
  <c r="M599" i="8" s="1"/>
  <c r="J603" i="8"/>
  <c r="J605" i="8"/>
  <c r="J608" i="8"/>
  <c r="J610" i="8"/>
  <c r="J612" i="8"/>
  <c r="J616" i="8"/>
  <c r="J620" i="8"/>
  <c r="J624" i="8"/>
  <c r="J630" i="8"/>
  <c r="J636" i="8"/>
  <c r="J643" i="8"/>
  <c r="J650" i="8"/>
  <c r="J659" i="8"/>
  <c r="J668" i="8"/>
  <c r="J675" i="8"/>
  <c r="M675" i="8" s="1"/>
  <c r="J676" i="8"/>
  <c r="J684" i="8"/>
  <c r="J690" i="8"/>
  <c r="J696" i="8"/>
  <c r="J701" i="8"/>
  <c r="J706" i="8"/>
  <c r="J711" i="8"/>
  <c r="J717" i="8"/>
  <c r="J723" i="8"/>
  <c r="J729" i="8"/>
  <c r="J733" i="8"/>
  <c r="J737" i="8"/>
  <c r="J741" i="8"/>
  <c r="J745" i="8"/>
  <c r="J749" i="8"/>
  <c r="J753" i="8"/>
  <c r="J757" i="8"/>
  <c r="J761" i="8"/>
  <c r="J765" i="8"/>
  <c r="J769" i="8"/>
  <c r="J773" i="8"/>
  <c r="J777" i="8"/>
  <c r="J779" i="8"/>
  <c r="J792" i="8"/>
  <c r="J805" i="8"/>
  <c r="J818" i="8"/>
  <c r="J831" i="8"/>
  <c r="J844" i="8"/>
  <c r="J857" i="8"/>
  <c r="J859" i="8"/>
  <c r="J861" i="8"/>
  <c r="J863" i="8"/>
  <c r="J866" i="8"/>
  <c r="J870" i="8"/>
  <c r="J873" i="8"/>
  <c r="J875" i="8"/>
  <c r="J881" i="8"/>
  <c r="J883" i="8"/>
  <c r="J885" i="8"/>
  <c r="J887" i="8"/>
  <c r="J892" i="8"/>
  <c r="J899" i="8"/>
  <c r="J903" i="8"/>
  <c r="J907" i="8"/>
  <c r="J909" i="8"/>
  <c r="J911" i="8"/>
  <c r="J913" i="8"/>
  <c r="J915" i="8"/>
  <c r="J917" i="8"/>
  <c r="J919" i="8"/>
  <c r="J924" i="8"/>
  <c r="J929" i="8"/>
  <c r="J934" i="8"/>
  <c r="J939" i="8"/>
  <c r="J944" i="8"/>
  <c r="J949" i="8"/>
  <c r="J954" i="8"/>
  <c r="J959" i="8"/>
  <c r="J963" i="8"/>
  <c r="M963" i="8" s="1"/>
  <c r="J964" i="8"/>
  <c r="J969" i="8"/>
  <c r="J974" i="8"/>
  <c r="J981" i="8"/>
  <c r="J987" i="8"/>
  <c r="M987" i="8" s="1"/>
  <c r="J988" i="8"/>
  <c r="J995" i="8"/>
  <c r="J1000" i="8"/>
  <c r="J1005" i="8"/>
  <c r="J1010" i="8"/>
  <c r="J1015" i="8"/>
  <c r="J1019" i="8"/>
  <c r="M1019" i="8" s="1"/>
  <c r="J1020" i="8"/>
  <c r="J1025" i="8"/>
  <c r="J1030" i="8"/>
  <c r="J1035" i="8"/>
  <c r="J1040" i="8"/>
  <c r="J1045" i="8"/>
  <c r="J1050" i="8"/>
  <c r="J1055" i="8"/>
  <c r="J1059" i="8"/>
  <c r="M1059" i="8" s="1"/>
  <c r="J1060" i="8"/>
  <c r="J1065" i="8"/>
  <c r="J1070" i="8"/>
  <c r="J1075" i="8"/>
  <c r="J1080" i="8"/>
  <c r="J1085" i="8"/>
  <c r="J1090" i="8"/>
  <c r="J1091" i="8"/>
  <c r="M1091" i="8" s="1"/>
  <c r="J1095" i="8"/>
  <c r="J1100" i="8"/>
  <c r="J1105" i="8"/>
  <c r="J1110" i="8"/>
  <c r="J1114" i="8"/>
  <c r="J1119" i="8"/>
  <c r="J1124" i="8"/>
  <c r="J1128" i="8"/>
  <c r="J1141" i="8"/>
  <c r="J1146" i="8"/>
  <c r="J1151" i="8"/>
  <c r="J1156" i="8"/>
  <c r="J1161" i="8"/>
  <c r="J1166" i="8"/>
  <c r="J1171" i="8"/>
  <c r="J1176" i="8"/>
  <c r="J1181" i="8"/>
  <c r="J1183" i="8"/>
  <c r="M1183" i="8" s="1"/>
  <c r="J1186" i="8"/>
  <c r="J1191" i="8"/>
  <c r="J1196" i="8"/>
  <c r="J1201" i="8"/>
  <c r="J1206" i="8"/>
  <c r="J1211" i="8"/>
  <c r="M1211" i="8" s="1"/>
  <c r="J1212" i="8"/>
  <c r="J1218" i="8"/>
  <c r="J1223" i="8"/>
  <c r="M1223" i="8" s="1"/>
  <c r="J1224" i="8"/>
  <c r="J1230" i="8"/>
  <c r="J1232" i="8"/>
  <c r="J1234" i="8"/>
  <c r="J1236" i="8"/>
  <c r="J1238" i="8"/>
  <c r="J1240" i="8"/>
  <c r="J1242" i="8"/>
  <c r="J1244" i="8"/>
  <c r="J1246" i="8"/>
  <c r="J1248" i="8"/>
  <c r="J1250" i="8"/>
  <c r="J1252" i="8"/>
  <c r="J1254" i="8"/>
  <c r="J1256" i="8"/>
  <c r="J1258" i="8"/>
  <c r="J1260" i="8"/>
  <c r="J1262" i="8"/>
  <c r="J1264" i="8"/>
  <c r="J1266" i="8"/>
  <c r="J1268" i="8"/>
  <c r="J1270" i="8"/>
  <c r="J1272" i="8"/>
  <c r="J1274" i="8"/>
  <c r="J1278" i="8"/>
  <c r="J1282" i="8"/>
  <c r="J1285" i="8"/>
  <c r="J1291" i="8"/>
  <c r="J1294" i="8"/>
  <c r="M1294" i="8" s="1"/>
  <c r="J1297" i="8"/>
  <c r="J1299" i="8"/>
  <c r="J1303" i="8"/>
  <c r="J1306" i="8"/>
  <c r="J1310" i="8"/>
  <c r="J1315" i="8"/>
  <c r="J1317" i="8"/>
  <c r="J1320" i="8"/>
  <c r="J1326" i="8"/>
  <c r="J1331" i="8"/>
  <c r="J1333" i="8"/>
  <c r="J1335" i="8"/>
  <c r="J1337" i="8"/>
  <c r="J1339" i="8"/>
  <c r="J1341" i="8"/>
  <c r="J1343" i="8"/>
  <c r="J1345" i="8"/>
  <c r="J1347" i="8"/>
  <c r="J1349" i="8"/>
  <c r="J1353" i="8"/>
  <c r="J1356" i="8"/>
  <c r="J1360" i="8"/>
  <c r="J1363" i="8"/>
  <c r="J1366" i="8"/>
  <c r="J1370" i="8"/>
  <c r="J1373" i="8"/>
  <c r="J1376" i="8"/>
  <c r="J1379" i="8"/>
  <c r="J1381" i="8"/>
  <c r="J1383" i="8"/>
  <c r="J1385" i="8"/>
  <c r="J1387" i="8"/>
  <c r="J1389" i="8"/>
  <c r="J1391" i="8"/>
  <c r="J1393" i="8"/>
  <c r="J1395" i="8"/>
  <c r="J1397" i="8"/>
  <c r="J1399" i="8"/>
  <c r="J1402" i="8"/>
  <c r="J1407" i="8"/>
  <c r="J1412" i="8"/>
  <c r="J1418" i="8"/>
  <c r="J1419" i="8"/>
  <c r="M1419" i="8" s="1"/>
  <c r="J1424" i="8"/>
  <c r="J1430" i="8"/>
  <c r="J1436" i="8"/>
  <c r="J1441" i="8"/>
  <c r="J1446" i="8"/>
  <c r="J1451" i="8"/>
  <c r="M1451" i="8" s="1"/>
  <c r="J1452" i="8"/>
  <c r="J1458" i="8"/>
  <c r="J1463" i="8"/>
  <c r="M1463" i="8" s="1"/>
  <c r="J1464" i="8"/>
  <c r="J1470" i="8"/>
  <c r="J1472" i="8"/>
  <c r="J1474" i="8"/>
  <c r="J1479" i="8"/>
  <c r="J1484" i="8"/>
  <c r="J1488" i="8"/>
  <c r="J1496" i="8"/>
  <c r="J1504" i="8"/>
  <c r="J1513" i="8"/>
  <c r="J1525" i="8"/>
  <c r="J1531" i="8"/>
  <c r="J1537" i="8"/>
  <c r="J1542" i="8"/>
  <c r="J1547" i="8"/>
  <c r="J1552" i="8"/>
  <c r="J1557" i="8"/>
  <c r="J1562" i="8"/>
  <c r="J1567" i="8"/>
  <c r="J1572" i="8"/>
  <c r="J1575" i="8"/>
  <c r="M1575" i="8" s="1"/>
  <c r="J1577" i="8"/>
  <c r="J1582" i="8"/>
  <c r="J1584" i="8"/>
  <c r="J1589" i="8"/>
  <c r="J1591" i="8"/>
  <c r="M1591" i="8" s="1"/>
  <c r="J1596" i="8"/>
  <c r="J1601" i="8"/>
  <c r="J1606" i="8"/>
  <c r="J1611" i="8"/>
  <c r="J1616" i="8"/>
  <c r="J1621" i="8"/>
  <c r="J1626" i="8"/>
  <c r="J1631" i="8"/>
  <c r="J1636" i="8"/>
  <c r="J1641" i="8"/>
  <c r="J1646" i="8"/>
  <c r="J1649" i="8"/>
  <c r="J1653" i="8"/>
  <c r="J1655" i="8"/>
  <c r="J1657" i="8"/>
  <c r="J1660" i="8"/>
  <c r="J1663" i="8"/>
  <c r="J1666" i="8"/>
  <c r="J1669" i="8"/>
  <c r="J1671" i="8"/>
  <c r="J1674" i="8"/>
  <c r="J1677" i="8"/>
  <c r="J1680" i="8"/>
  <c r="J1683" i="8"/>
  <c r="J1685" i="8"/>
  <c r="J1687" i="8"/>
  <c r="J1689" i="8"/>
  <c r="J1691" i="8"/>
  <c r="J1693" i="8"/>
  <c r="J1695" i="8"/>
  <c r="J1697" i="8"/>
  <c r="J1699" i="8"/>
  <c r="J1703" i="8"/>
  <c r="J1707" i="8"/>
  <c r="J1711" i="8"/>
  <c r="J1714" i="8"/>
  <c r="J1717" i="8"/>
  <c r="J1721" i="8"/>
  <c r="J1725" i="8"/>
  <c r="J1729" i="8"/>
  <c r="J1733" i="8"/>
  <c r="J1737" i="8"/>
  <c r="J1741" i="8"/>
  <c r="J1745" i="8"/>
  <c r="J1748" i="8"/>
  <c r="J1751" i="8"/>
  <c r="J1754" i="8"/>
  <c r="J1759" i="8"/>
  <c r="J1764" i="8"/>
  <c r="J1769" i="8"/>
  <c r="J1774" i="8"/>
  <c r="J1779" i="8"/>
  <c r="J1784" i="8"/>
  <c r="J1789" i="8"/>
  <c r="J1796" i="8"/>
  <c r="J1805" i="8"/>
  <c r="J1814" i="8"/>
  <c r="J1819" i="8"/>
  <c r="J1824" i="8"/>
  <c r="J1829" i="8"/>
  <c r="J1832" i="8"/>
  <c r="M1832" i="8" s="1"/>
  <c r="J1834" i="8"/>
  <c r="J1839" i="8"/>
  <c r="J1844" i="8"/>
  <c r="J1849" i="8"/>
  <c r="J1854" i="8"/>
  <c r="J1859" i="8"/>
  <c r="J1864" i="8"/>
  <c r="J1871" i="8"/>
  <c r="J1878" i="8"/>
  <c r="J1885" i="8"/>
  <c r="J1887" i="8"/>
  <c r="M1887" i="8" s="1"/>
  <c r="J1892" i="8"/>
  <c r="J1899" i="8"/>
  <c r="J1904" i="8"/>
  <c r="J1909" i="8"/>
  <c r="J1911" i="8"/>
  <c r="M1911" i="8" s="1"/>
  <c r="J1914" i="8"/>
  <c r="J1919" i="8"/>
  <c r="J1924" i="8"/>
  <c r="J1929" i="8"/>
  <c r="J1934" i="8"/>
  <c r="J1943" i="8"/>
  <c r="J1950" i="8"/>
  <c r="J1957" i="8"/>
  <c r="J1964" i="8"/>
  <c r="J1971" i="8"/>
  <c r="J1978" i="8"/>
  <c r="J1989" i="8"/>
  <c r="J1994" i="8"/>
  <c r="M1994" i="8" s="1"/>
  <c r="J2000" i="8"/>
  <c r="J2011" i="8"/>
  <c r="J2022" i="8"/>
  <c r="J2033" i="8"/>
  <c r="J2039" i="8"/>
  <c r="M2039" i="8" s="1"/>
  <c r="J2044" i="8"/>
  <c r="J2052" i="8"/>
  <c r="M2052" i="8" s="1"/>
  <c r="J2055" i="8"/>
  <c r="J2056" i="8"/>
  <c r="M2056" i="8" s="1"/>
  <c r="J2064" i="8"/>
  <c r="J2072" i="8"/>
  <c r="M2072" i="8" s="1"/>
  <c r="J2073" i="8"/>
  <c r="J2077" i="8"/>
  <c r="J2085" i="8"/>
  <c r="J2090" i="8"/>
  <c r="J2093" i="8"/>
  <c r="J2096" i="8"/>
  <c r="J2099" i="8"/>
  <c r="J2103" i="8"/>
  <c r="J2106" i="8"/>
  <c r="J2109" i="8"/>
  <c r="J2112" i="8"/>
  <c r="J2115" i="8"/>
  <c r="J2118" i="8"/>
  <c r="J2119" i="8"/>
  <c r="M2119" i="8" s="1"/>
  <c r="J2121" i="8"/>
  <c r="J2124" i="8"/>
  <c r="J2127" i="8"/>
  <c r="J2130" i="8"/>
  <c r="J2133" i="8"/>
  <c r="J2136" i="8"/>
  <c r="J2139" i="8"/>
  <c r="J2141" i="8"/>
  <c r="J2144" i="8"/>
  <c r="J2147" i="8"/>
  <c r="J2150" i="8"/>
  <c r="J2154" i="8"/>
  <c r="J2163" i="8"/>
  <c r="J2172" i="8"/>
  <c r="J2181" i="8"/>
  <c r="J2190" i="8"/>
  <c r="J2199" i="8"/>
  <c r="J2204" i="8"/>
  <c r="M2204" i="8" s="1"/>
  <c r="J2209" i="8"/>
  <c r="J2216" i="8"/>
  <c r="J2221" i="8"/>
  <c r="J2228" i="8"/>
  <c r="J2231" i="8"/>
  <c r="J2236" i="8"/>
  <c r="J2240" i="8"/>
  <c r="M2240" i="8" s="1"/>
  <c r="J2241" i="8"/>
  <c r="J2244" i="8"/>
  <c r="J2249" i="8"/>
  <c r="J2254" i="8"/>
  <c r="J2255" i="8"/>
  <c r="M2255" i="8" s="1"/>
  <c r="J2258" i="8"/>
  <c r="J2264" i="8"/>
  <c r="J2270" i="8"/>
  <c r="J2272" i="8"/>
  <c r="J2274" i="8"/>
  <c r="J2276" i="8"/>
  <c r="J2278" i="8"/>
  <c r="J2289" i="8"/>
  <c r="J2294" i="8"/>
  <c r="J2296" i="8"/>
  <c r="J2299" i="8"/>
  <c r="J2301" i="8"/>
  <c r="J2304" i="8"/>
  <c r="J2306" i="8"/>
  <c r="J2308" i="8"/>
  <c r="J2310" i="8"/>
  <c r="J2312" i="8"/>
  <c r="J2314" i="8"/>
  <c r="J2316" i="8"/>
  <c r="J2318" i="8"/>
  <c r="J2321" i="8"/>
  <c r="J2325" i="8"/>
  <c r="J2328" i="8"/>
  <c r="J2333" i="8"/>
  <c r="J2335" i="8"/>
  <c r="J2337" i="8"/>
  <c r="J2339" i="8"/>
  <c r="J2341" i="8"/>
  <c r="J2343" i="8"/>
  <c r="J2345" i="8"/>
  <c r="J2347" i="8"/>
  <c r="J2351" i="8"/>
  <c r="J2355" i="8"/>
  <c r="J2359" i="8"/>
  <c r="J2363" i="8"/>
  <c r="J2366" i="8"/>
  <c r="J2369" i="8"/>
  <c r="J2372" i="8"/>
  <c r="J2376" i="8"/>
  <c r="J2379" i="8"/>
  <c r="J2382" i="8"/>
  <c r="J2385" i="8"/>
  <c r="J2388" i="8"/>
  <c r="J2391" i="8"/>
  <c r="J2394" i="8"/>
  <c r="J2397" i="8"/>
  <c r="J2402" i="8"/>
  <c r="J2403" i="8"/>
  <c r="M2403" i="8" s="1"/>
  <c r="J2407" i="8"/>
  <c r="J2412" i="8"/>
  <c r="J2417" i="8"/>
  <c r="J2422" i="8"/>
  <c r="J2423" i="8"/>
  <c r="M2423" i="8" s="1"/>
  <c r="J2431" i="8"/>
  <c r="J2436" i="8"/>
  <c r="J2441" i="8"/>
  <c r="J2446" i="8"/>
  <c r="J2451" i="8"/>
  <c r="J2455" i="8"/>
  <c r="M2455" i="8" s="1"/>
  <c r="J2456" i="8"/>
  <c r="J2461" i="8"/>
  <c r="J2466" i="8"/>
  <c r="J2467" i="8"/>
  <c r="M2467" i="8" s="1"/>
  <c r="J2471" i="8"/>
  <c r="J2476" i="8"/>
  <c r="J2478" i="8"/>
  <c r="J2480" i="8"/>
  <c r="J2485" i="8"/>
  <c r="J2490" i="8"/>
  <c r="J2495" i="8"/>
  <c r="J2500" i="8"/>
  <c r="J2504" i="8"/>
  <c r="J2509" i="8"/>
  <c r="J2514" i="8"/>
  <c r="J2519" i="8"/>
  <c r="J2524" i="8"/>
  <c r="J2527" i="8"/>
  <c r="M2527" i="8" s="1"/>
  <c r="J2529" i="8"/>
  <c r="J2534" i="8"/>
  <c r="J2539" i="8"/>
  <c r="J2544" i="8"/>
  <c r="J2549" i="8"/>
  <c r="J2554" i="8"/>
  <c r="J2559" i="8"/>
  <c r="J2564" i="8"/>
  <c r="J2569" i="8"/>
  <c r="J2574" i="8"/>
  <c r="J2579" i="8"/>
  <c r="J2584" i="8"/>
  <c r="J2587" i="8"/>
  <c r="M2587" i="8" s="1"/>
  <c r="J2589" i="8"/>
  <c r="J2593" i="8"/>
  <c r="J2598" i="8"/>
  <c r="J2604" i="8"/>
  <c r="J2607" i="8"/>
  <c r="M2607" i="8" s="1"/>
  <c r="J2609" i="8"/>
  <c r="J2612" i="8"/>
  <c r="M2612" i="8" s="1"/>
  <c r="J2615" i="8"/>
  <c r="J2619" i="8"/>
  <c r="M2619" i="8" s="1"/>
  <c r="J2621" i="8"/>
  <c r="J2626" i="8"/>
  <c r="J2634" i="8"/>
  <c r="J2637" i="8"/>
  <c r="J2640" i="8"/>
  <c r="J2642" i="8"/>
  <c r="J2644" i="8"/>
  <c r="J2646" i="8"/>
  <c r="J2649" i="8"/>
  <c r="J2652" i="8"/>
  <c r="J2654" i="8"/>
  <c r="J2656" i="8"/>
  <c r="J2658" i="8"/>
  <c r="J2662" i="8"/>
  <c r="J2666" i="8"/>
  <c r="J2669" i="8"/>
  <c r="J2671" i="8"/>
  <c r="J2672" i="8"/>
  <c r="M2672" i="8" s="1"/>
  <c r="J2673" i="8"/>
  <c r="J2680" i="8"/>
  <c r="M2680" i="8" s="1"/>
  <c r="J2704" i="8"/>
  <c r="J2707" i="8"/>
  <c r="M2707" i="8" s="1"/>
  <c r="J2711" i="8"/>
  <c r="M2711" i="8" s="1"/>
  <c r="J2715" i="8"/>
  <c r="M2715" i="8" s="1"/>
  <c r="J2720" i="8"/>
  <c r="M2720" i="8" s="1"/>
  <c r="J2728" i="8"/>
  <c r="M2728" i="8" s="1"/>
  <c r="J2736" i="8"/>
  <c r="M2736" i="8" s="1"/>
  <c r="J2738" i="8"/>
  <c r="J2744" i="8"/>
  <c r="M2744" i="8" s="1"/>
  <c r="J2772" i="8"/>
  <c r="J2779" i="8"/>
  <c r="M2779" i="8" s="1"/>
  <c r="J2792" i="8"/>
  <c r="M2792" i="8" s="1"/>
  <c r="J2806" i="8"/>
  <c r="J2808" i="8"/>
  <c r="M2808" i="8" s="1"/>
  <c r="J2831" i="8"/>
  <c r="M2831" i="8" s="1"/>
  <c r="J2834" i="8"/>
  <c r="M2834" i="8" s="1"/>
  <c r="J2840" i="8"/>
  <c r="J2842" i="8"/>
  <c r="M2842" i="8" s="1"/>
  <c r="J2843" i="8"/>
  <c r="M2843" i="8" s="1"/>
  <c r="J2855" i="8"/>
  <c r="M2855" i="8" s="1"/>
  <c r="J2859" i="8"/>
  <c r="M2859" i="8" s="1"/>
  <c r="J2867" i="8"/>
  <c r="M2867" i="8" s="1"/>
  <c r="J2875" i="8"/>
  <c r="J2880" i="8"/>
  <c r="M2880" i="8" s="1"/>
  <c r="J2910" i="8"/>
  <c r="J2930" i="8"/>
  <c r="M2930" i="8" s="1"/>
  <c r="J2931" i="8"/>
  <c r="M2931" i="8" s="1"/>
  <c r="J2939" i="8"/>
  <c r="M2939" i="8" s="1"/>
  <c r="J2945" i="8"/>
  <c r="J2948" i="8"/>
  <c r="M2948" i="8" s="1"/>
  <c r="J2956" i="8"/>
  <c r="M2956" i="8" s="1"/>
  <c r="J2964" i="8"/>
  <c r="M2964" i="8" s="1"/>
  <c r="J2980" i="8"/>
  <c r="J2986" i="8"/>
  <c r="M2986" i="8" s="1"/>
  <c r="J2987" i="8"/>
  <c r="M2987" i="8" s="1"/>
  <c r="J2991" i="8"/>
  <c r="M2991" i="8" s="1"/>
  <c r="J2995" i="8"/>
  <c r="M2995" i="8" s="1"/>
  <c r="J2996" i="8"/>
  <c r="M2996" i="8" s="1"/>
  <c r="J3003" i="8"/>
  <c r="M3003" i="8" s="1"/>
  <c r="J3007" i="8"/>
  <c r="M3007" i="8" s="1"/>
  <c r="J3012" i="8"/>
  <c r="M3012" i="8" s="1"/>
  <c r="J3015" i="8"/>
  <c r="J3035" i="8"/>
  <c r="M3035" i="8" s="1"/>
  <c r="J3042" i="8"/>
  <c r="M3042" i="8" s="1"/>
  <c r="J3050" i="8"/>
  <c r="J3054" i="8"/>
  <c r="M3054" i="8" s="1"/>
  <c r="J3071" i="8"/>
  <c r="M3071" i="8" s="1"/>
  <c r="J3080" i="8"/>
  <c r="M3080" i="8" s="1"/>
  <c r="J3084" i="8"/>
  <c r="M3084" i="8" s="1"/>
  <c r="J3085" i="8"/>
  <c r="J3091" i="8"/>
  <c r="M3091" i="8" s="1"/>
  <c r="J3099" i="8"/>
  <c r="M3099" i="8" s="1"/>
  <c r="J3103" i="8"/>
  <c r="J3112" i="8"/>
  <c r="J3116" i="8"/>
  <c r="J3120" i="8"/>
  <c r="J3124" i="8"/>
  <c r="J3128" i="8"/>
  <c r="J3132" i="8"/>
  <c r="J3136" i="8"/>
  <c r="J3140" i="8"/>
  <c r="J3144" i="8"/>
  <c r="J3148" i="8"/>
  <c r="J3152" i="8"/>
  <c r="J3156" i="8"/>
  <c r="J3160" i="8"/>
  <c r="J3164" i="8"/>
  <c r="J3168" i="8"/>
  <c r="J3172" i="8"/>
  <c r="J3176" i="8"/>
  <c r="J3179" i="8"/>
  <c r="M3179" i="8" s="1"/>
  <c r="J3180" i="8"/>
  <c r="J3184" i="8"/>
  <c r="J3188" i="8"/>
  <c r="J3192" i="8"/>
  <c r="J3196" i="8"/>
  <c r="J3200" i="8"/>
  <c r="J3204" i="8"/>
  <c r="J3208" i="8"/>
  <c r="J3212" i="8"/>
  <c r="J3216" i="8"/>
  <c r="J3220" i="8"/>
  <c r="J3224" i="8"/>
  <c r="J3228" i="8"/>
  <c r="J3232" i="8"/>
  <c r="J3236" i="8"/>
  <c r="J3240" i="8"/>
  <c r="J3244" i="8"/>
  <c r="J3248" i="8"/>
  <c r="J3252" i="8"/>
  <c r="J3256" i="8"/>
  <c r="J3260" i="8"/>
  <c r="J3264" i="8"/>
  <c r="J3268" i="8"/>
  <c r="J3272" i="8"/>
  <c r="J3276" i="8"/>
  <c r="J3280" i="8"/>
  <c r="J3284" i="8"/>
  <c r="J3288" i="8"/>
  <c r="J3292" i="8"/>
  <c r="J3296" i="8"/>
  <c r="J3300" i="8"/>
  <c r="J3304" i="8"/>
  <c r="J3308" i="8"/>
  <c r="J3312" i="8"/>
  <c r="J3316" i="8"/>
  <c r="J3320" i="8"/>
  <c r="J3324" i="8"/>
  <c r="J3328" i="8"/>
  <c r="J3332" i="8"/>
  <c r="J3336" i="8"/>
  <c r="J3340" i="8"/>
  <c r="J3344" i="8"/>
  <c r="J3347" i="8"/>
  <c r="M3347" i="8" s="1"/>
  <c r="J3348" i="8"/>
  <c r="J3352" i="8"/>
  <c r="J3356" i="8"/>
  <c r="J3360" i="8"/>
  <c r="J3364" i="8"/>
  <c r="J3368" i="8"/>
  <c r="J3372" i="8"/>
  <c r="J3376" i="8"/>
  <c r="J3380" i="8"/>
  <c r="J3384" i="8"/>
  <c r="J3388" i="8"/>
  <c r="J3392" i="8"/>
  <c r="J3396" i="8"/>
  <c r="J3400" i="8"/>
  <c r="J3404" i="8"/>
  <c r="J3408" i="8"/>
  <c r="J3412" i="8"/>
  <c r="J3416" i="8"/>
  <c r="J3420" i="8"/>
  <c r="J3424" i="8"/>
  <c r="J3428" i="8"/>
  <c r="J3433" i="8"/>
  <c r="J3438" i="8"/>
  <c r="J3443" i="8"/>
  <c r="J3448" i="8"/>
  <c r="J3453" i="8"/>
  <c r="J3458" i="8"/>
  <c r="J3463" i="8"/>
  <c r="J3468" i="8"/>
  <c r="J3473" i="8"/>
  <c r="J3476" i="8"/>
  <c r="J3479" i="8"/>
  <c r="J3484" i="8"/>
  <c r="J3489" i="8"/>
  <c r="J3494" i="8"/>
  <c r="J3499" i="8"/>
  <c r="J3504" i="8"/>
  <c r="J3509" i="8"/>
  <c r="J3514" i="8"/>
  <c r="J3519" i="8"/>
  <c r="J3524" i="8"/>
  <c r="J3529" i="8"/>
  <c r="J3534" i="8"/>
  <c r="J3539" i="8"/>
  <c r="J3544" i="8"/>
  <c r="J3549" i="8"/>
  <c r="J3554" i="8"/>
  <c r="J3559" i="8"/>
  <c r="J3564" i="8"/>
  <c r="J3569" i="8"/>
  <c r="J3574" i="8"/>
  <c r="J3579" i="8"/>
  <c r="J3584" i="8"/>
  <c r="J3589" i="8"/>
  <c r="J3594" i="8"/>
  <c r="J3597" i="8"/>
  <c r="J3601" i="8"/>
  <c r="J3602" i="8"/>
  <c r="M3602" i="8" s="1"/>
  <c r="J3603" i="8"/>
  <c r="M3603" i="8" s="1"/>
  <c r="J3605" i="8"/>
  <c r="J3607" i="8"/>
  <c r="M3607" i="8" s="1"/>
  <c r="J3609" i="8"/>
  <c r="J3613" i="8"/>
  <c r="J3617" i="8"/>
  <c r="J3619" i="8"/>
  <c r="M3619" i="8" s="1"/>
  <c r="J3621" i="8"/>
  <c r="J3624" i="8"/>
  <c r="J3627" i="8"/>
  <c r="J3630" i="8"/>
  <c r="J3633" i="8"/>
  <c r="J3636" i="8"/>
  <c r="J3639" i="8"/>
  <c r="J3642" i="8"/>
  <c r="J3645" i="8"/>
  <c r="J3648" i="8"/>
  <c r="J3651" i="8"/>
  <c r="J3655" i="8"/>
  <c r="J3659" i="8"/>
  <c r="J3662" i="8"/>
  <c r="M3662" i="8" s="1"/>
  <c r="J3663" i="8"/>
  <c r="J3667" i="8"/>
  <c r="J3671" i="8"/>
  <c r="J3675" i="8"/>
  <c r="J3679" i="8"/>
  <c r="J3683" i="8"/>
  <c r="J3687" i="8"/>
  <c r="J3691" i="8"/>
  <c r="J3693" i="8"/>
  <c r="J3696" i="8"/>
  <c r="J3700" i="8"/>
  <c r="J3708" i="8"/>
  <c r="J3710" i="8"/>
  <c r="M3710" i="8" s="1"/>
  <c r="J3716" i="8"/>
  <c r="J3728" i="8"/>
  <c r="J3732" i="8"/>
  <c r="J3736" i="8"/>
  <c r="J3740" i="8"/>
  <c r="J3744" i="8"/>
  <c r="J3748" i="8"/>
  <c r="J3752" i="8"/>
  <c r="J3756" i="8"/>
  <c r="J3760" i="8"/>
  <c r="J3764" i="8"/>
  <c r="J3768" i="8"/>
  <c r="J3772" i="8"/>
  <c r="J3776" i="8"/>
  <c r="J3780" i="8"/>
  <c r="J3784" i="8"/>
  <c r="J3788" i="8"/>
  <c r="J3792" i="8"/>
  <c r="J3796" i="8"/>
  <c r="J3800" i="8"/>
  <c r="J3804" i="8"/>
  <c r="J3808" i="8"/>
  <c r="J3812" i="8"/>
  <c r="J3817" i="8"/>
  <c r="J3822" i="8"/>
  <c r="J3826" i="8"/>
  <c r="M3826" i="8" s="1"/>
  <c r="J3827" i="8"/>
  <c r="J3832" i="8"/>
  <c r="J3836" i="8"/>
  <c r="J3840" i="8"/>
  <c r="J3843" i="8"/>
  <c r="J3846" i="8"/>
  <c r="J3849" i="8"/>
  <c r="J3852" i="8"/>
  <c r="J3855" i="8"/>
  <c r="J3859" i="8"/>
  <c r="J3863" i="8"/>
  <c r="J3867" i="8"/>
  <c r="J3872" i="8"/>
  <c r="J3875" i="8"/>
  <c r="M3875" i="8" s="1"/>
  <c r="J3877" i="8"/>
  <c r="J3882" i="8"/>
  <c r="J3887" i="8"/>
  <c r="J3892" i="8"/>
  <c r="J3896" i="8"/>
  <c r="J3900" i="8"/>
  <c r="J3903" i="8"/>
  <c r="M3903" i="8" s="1"/>
  <c r="J3904" i="8"/>
  <c r="J3908" i="8"/>
  <c r="J3910" i="8"/>
  <c r="M3910" i="8" s="1"/>
  <c r="J3911" i="8"/>
  <c r="J3914" i="8"/>
  <c r="J3917" i="8"/>
  <c r="J3920" i="8"/>
  <c r="J3923" i="8"/>
  <c r="J3926" i="8"/>
  <c r="J3930" i="8"/>
  <c r="J3934" i="8"/>
  <c r="J3938" i="8"/>
  <c r="J3942" i="8"/>
  <c r="J3946" i="8"/>
  <c r="J3949" i="8"/>
  <c r="J3953" i="8"/>
  <c r="J3957" i="8"/>
  <c r="J3961" i="8"/>
  <c r="J3965" i="8"/>
  <c r="J3967" i="8"/>
  <c r="M3967" i="8" s="1"/>
  <c r="J3969" i="8"/>
  <c r="J3973" i="8"/>
  <c r="J3975" i="8"/>
  <c r="M3975" i="8" s="1"/>
  <c r="J3977" i="8"/>
  <c r="J3981" i="8"/>
  <c r="J3984" i="8"/>
  <c r="M3984" i="8" s="1"/>
  <c r="J3985" i="8"/>
  <c r="J3991" i="8"/>
  <c r="J3996" i="8"/>
  <c r="M3996" i="8" s="1"/>
  <c r="J3999" i="8"/>
  <c r="J4007" i="8"/>
  <c r="J4015" i="8"/>
  <c r="J4016" i="8"/>
  <c r="M4016" i="8" s="1"/>
  <c r="J4023" i="8"/>
  <c r="J4027" i="8"/>
  <c r="M4027" i="8" s="1"/>
  <c r="J4032" i="8"/>
  <c r="J4038" i="8"/>
  <c r="M4038" i="8" s="1"/>
  <c r="J4040" i="8"/>
  <c r="J4044" i="8"/>
  <c r="M4044" i="8" s="1"/>
  <c r="J4048" i="8"/>
  <c r="M4048" i="8" s="1"/>
  <c r="J4049" i="8"/>
  <c r="J4052" i="8"/>
  <c r="M4052" i="8" s="1"/>
  <c r="J4057" i="8"/>
  <c r="J4065" i="8"/>
  <c r="J4073" i="8"/>
  <c r="J4075" i="8"/>
  <c r="M4075" i="8" s="1"/>
  <c r="J4080" i="8"/>
  <c r="M4080" i="8" s="1"/>
  <c r="J4081" i="8"/>
  <c r="J4088" i="8"/>
  <c r="J4091" i="8"/>
  <c r="M4091" i="8" s="1"/>
  <c r="J4095" i="8"/>
  <c r="J4102" i="8"/>
  <c r="J4109" i="8"/>
  <c r="J4114" i="8"/>
  <c r="M4114" i="8" s="1"/>
  <c r="J4116" i="8"/>
  <c r="J4119" i="8"/>
  <c r="M4119" i="8" s="1"/>
  <c r="J4125" i="8"/>
  <c r="J4132" i="8"/>
  <c r="J4134" i="8"/>
  <c r="M4134" i="8" s="1"/>
  <c r="J4139" i="8"/>
  <c r="J4140" i="8"/>
  <c r="M4140" i="8" s="1"/>
  <c r="J4146" i="8"/>
  <c r="J4152" i="8"/>
  <c r="M4152" i="8" s="1"/>
  <c r="J4153" i="8"/>
  <c r="J4161" i="8"/>
  <c r="J4169" i="8"/>
  <c r="J4175" i="8"/>
  <c r="J4180" i="8"/>
  <c r="M4180" i="8" s="1"/>
  <c r="J4181" i="8"/>
  <c r="J4187" i="8"/>
  <c r="J4192" i="8"/>
  <c r="M4192" i="8" s="1"/>
  <c r="J4194" i="8"/>
  <c r="J4201" i="8"/>
  <c r="J4207" i="8"/>
  <c r="M4207" i="8" s="1"/>
  <c r="J4209" i="8"/>
  <c r="J4212" i="8"/>
  <c r="M4212" i="8" s="1"/>
  <c r="J4216" i="8"/>
  <c r="J4219" i="8"/>
  <c r="J4222" i="8"/>
  <c r="J4225" i="8"/>
  <c r="J4228" i="8"/>
  <c r="J4231" i="8"/>
  <c r="J4234" i="8"/>
  <c r="J4237" i="8"/>
  <c r="J4240" i="8"/>
  <c r="J4243" i="8"/>
  <c r="J4246" i="8"/>
  <c r="J4249" i="8"/>
  <c r="J4254" i="8"/>
  <c r="J4259" i="8"/>
  <c r="J4264" i="8"/>
  <c r="J4269" i="8"/>
  <c r="J4274" i="8"/>
  <c r="J4279" i="8"/>
  <c r="J4284" i="8"/>
  <c r="J4289" i="8"/>
  <c r="J4294" i="8"/>
  <c r="J4299" i="8"/>
  <c r="J4304" i="8"/>
  <c r="J4309" i="8"/>
  <c r="J4314" i="8"/>
  <c r="J4319" i="8"/>
  <c r="J4324" i="8"/>
  <c r="J4329" i="8"/>
  <c r="J4334" i="8"/>
  <c r="J4339" i="8"/>
  <c r="J4344" i="8"/>
  <c r="J4349" i="8"/>
  <c r="J4354" i="8"/>
  <c r="J4359" i="8"/>
  <c r="J4364" i="8"/>
  <c r="J4369" i="8"/>
  <c r="J4374" i="8"/>
  <c r="J4379" i="8"/>
  <c r="J4384" i="8"/>
  <c r="J4388" i="8"/>
  <c r="M4388" i="8" s="1"/>
  <c r="J4389" i="8"/>
  <c r="J4394" i="8"/>
  <c r="J4399" i="8"/>
  <c r="J4400" i="8"/>
  <c r="M4400" i="8" s="1"/>
  <c r="J4405" i="8"/>
  <c r="J4409" i="8"/>
  <c r="J4413" i="8"/>
  <c r="J4417" i="8"/>
  <c r="J4422" i="8"/>
  <c r="J4427" i="8"/>
  <c r="J4432" i="8"/>
  <c r="J4436" i="8"/>
  <c r="J4442" i="8"/>
  <c r="J4448" i="8"/>
  <c r="J4454" i="8"/>
  <c r="J4460" i="8"/>
  <c r="J4466" i="8"/>
  <c r="J4472" i="8"/>
  <c r="J4478" i="8"/>
  <c r="J4484" i="8"/>
  <c r="J4490" i="8"/>
  <c r="J4496" i="8"/>
  <c r="J4497" i="8"/>
  <c r="M4497" i="8" s="1"/>
  <c r="J4502" i="8"/>
  <c r="J4508" i="8"/>
  <c r="J4514" i="8"/>
  <c r="J4515" i="8"/>
  <c r="M4515" i="8" s="1"/>
  <c r="J4520" i="8"/>
  <c r="J4526" i="8"/>
  <c r="J4532" i="8"/>
  <c r="J4538" i="8"/>
  <c r="J4544" i="8"/>
  <c r="J4550" i="8"/>
  <c r="J4555" i="8"/>
  <c r="J4559" i="8"/>
  <c r="J4563" i="8"/>
  <c r="J4567" i="8"/>
  <c r="J4571" i="8"/>
  <c r="J4575" i="8"/>
  <c r="J4579" i="8"/>
  <c r="J4583" i="8"/>
  <c r="J4587" i="8"/>
  <c r="J4592" i="8"/>
  <c r="J4597" i="8"/>
  <c r="J4602" i="8"/>
  <c r="J4606" i="8"/>
  <c r="J4610" i="8"/>
  <c r="J4614" i="8"/>
  <c r="J4618" i="8"/>
  <c r="J4622" i="8"/>
  <c r="J4626" i="8"/>
  <c r="J4630" i="8"/>
  <c r="J4634" i="8"/>
  <c r="J4638" i="8"/>
  <c r="J4640" i="8"/>
  <c r="J4642" i="8"/>
  <c r="J4644" i="8"/>
  <c r="J4646" i="8"/>
  <c r="J4649" i="8"/>
  <c r="M4649" i="8" s="1"/>
  <c r="J4652" i="8"/>
  <c r="J4656" i="8"/>
  <c r="J4660" i="8"/>
  <c r="J4667" i="8"/>
  <c r="J4668" i="8"/>
  <c r="M4668" i="8" s="1"/>
  <c r="J4674" i="8"/>
  <c r="J4681" i="8"/>
  <c r="J4686" i="8"/>
  <c r="J4689" i="8"/>
  <c r="M4689" i="8" s="1"/>
  <c r="J4692" i="8"/>
  <c r="J4698" i="8"/>
  <c r="J4701" i="8"/>
  <c r="M4701" i="8" s="1"/>
  <c r="J4704" i="8"/>
  <c r="J4708" i="8"/>
  <c r="J4714" i="8"/>
  <c r="J4718" i="8"/>
  <c r="J4722" i="8"/>
  <c r="J4735" i="8"/>
  <c r="J4736" i="8"/>
  <c r="M4736" i="8" s="1"/>
  <c r="J4740" i="8"/>
  <c r="M4740" i="8" s="1"/>
  <c r="J4748" i="8"/>
  <c r="J4761" i="8"/>
  <c r="J4765" i="8"/>
  <c r="M4765" i="8" s="1"/>
  <c r="J4770" i="8"/>
  <c r="J4776" i="8"/>
  <c r="M4776" i="8" s="1"/>
  <c r="J4781" i="8"/>
  <c r="M4781" i="8" s="1"/>
  <c r="J4784" i="8"/>
  <c r="J4789" i="8"/>
  <c r="J4794" i="8"/>
  <c r="J4795" i="8"/>
  <c r="M4795" i="8" s="1"/>
  <c r="J4799" i="8"/>
  <c r="J4803" i="8"/>
  <c r="M4803" i="8" s="1"/>
  <c r="J4804" i="8"/>
  <c r="J4809" i="8"/>
  <c r="J4814" i="8"/>
  <c r="J4815" i="8"/>
  <c r="M4815" i="8" s="1"/>
  <c r="J4819" i="8"/>
  <c r="J4823" i="8"/>
  <c r="M4823" i="8" s="1"/>
  <c r="J4824" i="8"/>
  <c r="J4829" i="8"/>
  <c r="J4834" i="8"/>
  <c r="J4839" i="8"/>
  <c r="J4843" i="8"/>
  <c r="M4843" i="8" s="1"/>
  <c r="J4844" i="8"/>
  <c r="J4849" i="8"/>
  <c r="J4854" i="8"/>
  <c r="J4857" i="8"/>
  <c r="M4857" i="8" s="1"/>
  <c r="J4859" i="8"/>
  <c r="J4863" i="8"/>
  <c r="M4863" i="8" s="1"/>
  <c r="J4864" i="8"/>
  <c r="J4869" i="8"/>
  <c r="J4874" i="8"/>
  <c r="J4875" i="8"/>
  <c r="M4875" i="8" s="1"/>
  <c r="J4876" i="8"/>
  <c r="M4876" i="8" s="1"/>
  <c r="J4879" i="8"/>
  <c r="J4883" i="8"/>
  <c r="M4883" i="8" s="1"/>
  <c r="J4884" i="8"/>
  <c r="J4889" i="8"/>
  <c r="J4894" i="8"/>
  <c r="J4895" i="8"/>
  <c r="M4895" i="8" s="1"/>
  <c r="J4897" i="8"/>
  <c r="M4897" i="8" s="1"/>
  <c r="J4899" i="8"/>
  <c r="J4904" i="8"/>
  <c r="J4909" i="8"/>
  <c r="J4911" i="8"/>
  <c r="M4911" i="8" s="1"/>
  <c r="J4914" i="8"/>
  <c r="J4919" i="8"/>
  <c r="J4924" i="8"/>
  <c r="J4929" i="8"/>
  <c r="J4933" i="8"/>
  <c r="J4937" i="8"/>
  <c r="J4941" i="8"/>
  <c r="J4945" i="8"/>
  <c r="J4949" i="8"/>
  <c r="J4953" i="8"/>
  <c r="J4957" i="8"/>
  <c r="J4961" i="8"/>
  <c r="J4965" i="8"/>
  <c r="J4970" i="8"/>
  <c r="J4971" i="8"/>
  <c r="M4971" i="8" s="1"/>
  <c r="J4975" i="8"/>
  <c r="J4980" i="8"/>
  <c r="J4985" i="8"/>
  <c r="J4989" i="8"/>
  <c r="J4993" i="8"/>
  <c r="J4997" i="8"/>
  <c r="J5001" i="8"/>
  <c r="J5005" i="8"/>
  <c r="J5009" i="8"/>
  <c r="J5014" i="8"/>
  <c r="J5018" i="8"/>
  <c r="J5023" i="8"/>
  <c r="J5026" i="8"/>
  <c r="J5029" i="8"/>
  <c r="J5032" i="8"/>
  <c r="J5037" i="8"/>
  <c r="J5040" i="8"/>
  <c r="J5045" i="8"/>
  <c r="J5049" i="8"/>
  <c r="J5052" i="8"/>
  <c r="J5055" i="8"/>
  <c r="J5059" i="8"/>
  <c r="J5060" i="8"/>
  <c r="M5060" i="8" s="1"/>
  <c r="J5064" i="8"/>
  <c r="J5068" i="8"/>
  <c r="J5071" i="8"/>
  <c r="J5076" i="8"/>
  <c r="J5081" i="8"/>
  <c r="J5086" i="8"/>
  <c r="J5090" i="8"/>
  <c r="J5095" i="8"/>
  <c r="J5100" i="8"/>
  <c r="J5105" i="8"/>
  <c r="J5110" i="8"/>
  <c r="J5115" i="8"/>
  <c r="J5120" i="8"/>
  <c r="J5125" i="8"/>
  <c r="J5130" i="8"/>
  <c r="J5135" i="8"/>
  <c r="J5140" i="8"/>
  <c r="J5145" i="8"/>
  <c r="J5150" i="8"/>
  <c r="J5155" i="8"/>
  <c r="J5160" i="8"/>
  <c r="J5165" i="8"/>
  <c r="J5170" i="8"/>
  <c r="J5175" i="8"/>
  <c r="J5180" i="8"/>
  <c r="J5183" i="8"/>
  <c r="J5186" i="8"/>
  <c r="J5189" i="8"/>
  <c r="J5194" i="8"/>
  <c r="J5198" i="8"/>
  <c r="J5202" i="8"/>
  <c r="J5206" i="8"/>
  <c r="J5210" i="8"/>
  <c r="J5215" i="8"/>
  <c r="J5220" i="8"/>
  <c r="J5225" i="8"/>
  <c r="J5228" i="8"/>
  <c r="J5231" i="8"/>
  <c r="J5236" i="8"/>
  <c r="J5241" i="8"/>
  <c r="J5246" i="8"/>
  <c r="J5249" i="8"/>
  <c r="J5252" i="8"/>
  <c r="J5256" i="8"/>
  <c r="M5256" i="8" s="1"/>
  <c r="J5257" i="8"/>
  <c r="J5261" i="8"/>
  <c r="M5261" i="8" s="1"/>
  <c r="J5262" i="8"/>
  <c r="J5265" i="8"/>
  <c r="M5265" i="8" s="1"/>
  <c r="J5267" i="8"/>
  <c r="J5270" i="8"/>
  <c r="J5271" i="8"/>
  <c r="M5271" i="8" s="1"/>
  <c r="J5272" i="8"/>
  <c r="J5274" i="8"/>
  <c r="J5279" i="8"/>
  <c r="J5284" i="8"/>
  <c r="J5288" i="8"/>
  <c r="M5288" i="8" s="1"/>
  <c r="J5289" i="8"/>
  <c r="J5293" i="8"/>
  <c r="M5293" i="8" s="1"/>
  <c r="J5303" i="8"/>
  <c r="M5303" i="8" s="1"/>
  <c r="J5307" i="8"/>
  <c r="M5307" i="8" s="1"/>
  <c r="J5311" i="8"/>
  <c r="J5321" i="8"/>
  <c r="M5321" i="8" s="1"/>
  <c r="J5325" i="8"/>
  <c r="J5339" i="8"/>
  <c r="J5342" i="8"/>
  <c r="J5345" i="8"/>
  <c r="J5348" i="8"/>
  <c r="J5351" i="8"/>
  <c r="J5354" i="8"/>
  <c r="J5357" i="8"/>
  <c r="J5360" i="8"/>
  <c r="J5363" i="8"/>
  <c r="J5366" i="8"/>
  <c r="J5369" i="8"/>
  <c r="J5372" i="8"/>
  <c r="J5375" i="8"/>
  <c r="J5378" i="8"/>
  <c r="J5381" i="8"/>
  <c r="J5384" i="8"/>
  <c r="J5387" i="8"/>
  <c r="J5390" i="8"/>
  <c r="J5393" i="8"/>
  <c r="J5396" i="8"/>
  <c r="J5399" i="8"/>
  <c r="J5402" i="8"/>
  <c r="J5405" i="8"/>
  <c r="J5408" i="8"/>
  <c r="J5411" i="8"/>
  <c r="J5414" i="8"/>
  <c r="J5417" i="8"/>
  <c r="J5420" i="8"/>
  <c r="J5423" i="8"/>
  <c r="J5427" i="8"/>
  <c r="J5430" i="8"/>
  <c r="J5433" i="8"/>
  <c r="J5436" i="8"/>
  <c r="J5439" i="8"/>
  <c r="J5442" i="8"/>
  <c r="J5445" i="8"/>
  <c r="J5447" i="8"/>
  <c r="J5450" i="8"/>
  <c r="J5452" i="8"/>
  <c r="J5455" i="8"/>
  <c r="J5458" i="8"/>
  <c r="J5461" i="8"/>
  <c r="J5464" i="8"/>
  <c r="J5467" i="8"/>
  <c r="J5470" i="8"/>
  <c r="J5473" i="8"/>
  <c r="J5476" i="8"/>
  <c r="J5479" i="8"/>
  <c r="J5482" i="8"/>
  <c r="J5485" i="8"/>
  <c r="J5488" i="8"/>
  <c r="J5491" i="8"/>
  <c r="J5494" i="8"/>
  <c r="J5497" i="8"/>
  <c r="J5500" i="8"/>
  <c r="J5503" i="8"/>
  <c r="J5506" i="8"/>
  <c r="J5509" i="8"/>
  <c r="J5512" i="8"/>
  <c r="J5515" i="8"/>
  <c r="J5518" i="8"/>
  <c r="J5521" i="8"/>
  <c r="J5524" i="8"/>
  <c r="J5527" i="8"/>
  <c r="J5530" i="8"/>
  <c r="J5533" i="8"/>
  <c r="J5535" i="8"/>
  <c r="J5538" i="8"/>
  <c r="J5541" i="8"/>
  <c r="J5544" i="8"/>
  <c r="J5547" i="8"/>
  <c r="J5550" i="8"/>
  <c r="J5553" i="8"/>
  <c r="J5555" i="8"/>
  <c r="J5558" i="8"/>
  <c r="J5561" i="8"/>
  <c r="J5565" i="8"/>
  <c r="J5569" i="8"/>
  <c r="J5572" i="8"/>
  <c r="J5574" i="8"/>
  <c r="J5577" i="8"/>
  <c r="J5580" i="8"/>
  <c r="J5584" i="8"/>
  <c r="J5587" i="8"/>
  <c r="J5590" i="8"/>
  <c r="J5592" i="8"/>
  <c r="J5594" i="8"/>
  <c r="J5597" i="8"/>
  <c r="J5600" i="8"/>
  <c r="J5602" i="8"/>
  <c r="J5605" i="8"/>
  <c r="J5608" i="8"/>
  <c r="J5611" i="8"/>
  <c r="J5614" i="8"/>
  <c r="J5617" i="8"/>
  <c r="J5620" i="8"/>
  <c r="J5623" i="8"/>
  <c r="J5626" i="8"/>
  <c r="J5629" i="8"/>
  <c r="J5632" i="8"/>
  <c r="J5635" i="8"/>
  <c r="J5638" i="8"/>
  <c r="J5641" i="8"/>
  <c r="J5644" i="8"/>
  <c r="J5647" i="8"/>
  <c r="J5650" i="8"/>
  <c r="J5653" i="8"/>
  <c r="J5656" i="8"/>
  <c r="J5659" i="8"/>
  <c r="J5662" i="8"/>
  <c r="J5665" i="8"/>
  <c r="J5668" i="8"/>
  <c r="J5671" i="8"/>
  <c r="J5674" i="8"/>
  <c r="J5677" i="8"/>
  <c r="J5680" i="8"/>
  <c r="J5683" i="8"/>
  <c r="J5687" i="8"/>
  <c r="J5690" i="8"/>
  <c r="J5693" i="8"/>
  <c r="J5696" i="8"/>
  <c r="J5699" i="8"/>
  <c r="J5702" i="8"/>
  <c r="J5705" i="8"/>
  <c r="J5707" i="8"/>
  <c r="J5710" i="8"/>
  <c r="J5712" i="8"/>
  <c r="J5715" i="8"/>
  <c r="J5718" i="8"/>
  <c r="J5721" i="8"/>
  <c r="J5724" i="8"/>
  <c r="J5727" i="8"/>
  <c r="J5730" i="8"/>
  <c r="J5733" i="8"/>
  <c r="J5736" i="8"/>
  <c r="J5739" i="8"/>
  <c r="J5742" i="8"/>
  <c r="J5745" i="8"/>
  <c r="J5748" i="8"/>
  <c r="J5751" i="8"/>
  <c r="J5754" i="8"/>
  <c r="J5757" i="8"/>
  <c r="J5759" i="8"/>
  <c r="J5762" i="8"/>
  <c r="J5765" i="8"/>
  <c r="J5768" i="8"/>
  <c r="J5771" i="8"/>
  <c r="J5774" i="8"/>
  <c r="J5777" i="8"/>
  <c r="J5779" i="8"/>
  <c r="J5782" i="8"/>
  <c r="J5785" i="8"/>
  <c r="J5789" i="8"/>
  <c r="J5793" i="8"/>
  <c r="J5796" i="8"/>
  <c r="J5798" i="8"/>
  <c r="J5801" i="8"/>
  <c r="J5805" i="8"/>
  <c r="J5809" i="8"/>
  <c r="J5812" i="8"/>
  <c r="J5815" i="8"/>
  <c r="J5819" i="8"/>
  <c r="J5823" i="8"/>
  <c r="J5826" i="8"/>
  <c r="J5829" i="8"/>
  <c r="J5832" i="8"/>
  <c r="J5835" i="8"/>
  <c r="J5838" i="8"/>
  <c r="J5841" i="8"/>
  <c r="J5844" i="8"/>
  <c r="J5847" i="8"/>
  <c r="J5850" i="8"/>
  <c r="J5853" i="8"/>
  <c r="J5856" i="8"/>
  <c r="J5859" i="8"/>
  <c r="J5862" i="8"/>
  <c r="J5865" i="8"/>
  <c r="J5868" i="8"/>
  <c r="J5871" i="8"/>
  <c r="J5874" i="8"/>
  <c r="J5877" i="8"/>
  <c r="J5880" i="8"/>
  <c r="J5884" i="8"/>
  <c r="J5887" i="8"/>
  <c r="J5890" i="8"/>
  <c r="J5893" i="8"/>
  <c r="J5897" i="8"/>
  <c r="J5900" i="8"/>
  <c r="J5903" i="8"/>
  <c r="J5906" i="8"/>
  <c r="J5909" i="8"/>
  <c r="J5912" i="8"/>
  <c r="J5915" i="8"/>
  <c r="J5917" i="8"/>
  <c r="J5920" i="8"/>
  <c r="J5922" i="8"/>
  <c r="J5925" i="8"/>
  <c r="J5928" i="8"/>
  <c r="J5931" i="8"/>
  <c r="J5934" i="8"/>
  <c r="J5937" i="8"/>
  <c r="J5940" i="8"/>
  <c r="J5943" i="8"/>
  <c r="J5946" i="8"/>
  <c r="J5949" i="8"/>
  <c r="J5952" i="8"/>
  <c r="J5955" i="8"/>
  <c r="J5959" i="8"/>
  <c r="J5963" i="8"/>
  <c r="J5966" i="8"/>
  <c r="J5969" i="8"/>
  <c r="J5972" i="8"/>
  <c r="J5975" i="8"/>
  <c r="J5978" i="8"/>
  <c r="J5981" i="8"/>
  <c r="J5984" i="8"/>
  <c r="J5987" i="8"/>
  <c r="J5990" i="8"/>
  <c r="J5993" i="8"/>
  <c r="J5997" i="8"/>
  <c r="J6001" i="8"/>
  <c r="J6005" i="8"/>
  <c r="J6009" i="8"/>
  <c r="J6013" i="8"/>
  <c r="J6016" i="8"/>
  <c r="J6019" i="8"/>
  <c r="J6023" i="8"/>
  <c r="J6027" i="8"/>
  <c r="J6030" i="8"/>
  <c r="J6033" i="8"/>
  <c r="J6038" i="8"/>
  <c r="J6041" i="8"/>
  <c r="M6041" i="8" s="1"/>
  <c r="J6043" i="8"/>
  <c r="J6049" i="8"/>
  <c r="J6053" i="8"/>
  <c r="J6057" i="8"/>
  <c r="J6061" i="8"/>
  <c r="J6065" i="8"/>
  <c r="J6069" i="8"/>
  <c r="J6073" i="8"/>
  <c r="J6077" i="8"/>
  <c r="J6081" i="8"/>
  <c r="J6085" i="8"/>
  <c r="J6089" i="8"/>
  <c r="J6093" i="8"/>
  <c r="J6097" i="8"/>
  <c r="J6101" i="8"/>
  <c r="J6105" i="8"/>
  <c r="J6106" i="8"/>
  <c r="M6106" i="8" s="1"/>
  <c r="J6109" i="8"/>
  <c r="J6113" i="8"/>
  <c r="J6117" i="8"/>
  <c r="J6121" i="8"/>
  <c r="J6124" i="8"/>
  <c r="J6127" i="8"/>
  <c r="J6128" i="8"/>
  <c r="M6128" i="8" s="1"/>
  <c r="J6130" i="8"/>
  <c r="J6134" i="8"/>
  <c r="J6138" i="8"/>
  <c r="J6142" i="8"/>
  <c r="J6146" i="8"/>
  <c r="J6150" i="8"/>
  <c r="J6154" i="8"/>
  <c r="J6158" i="8"/>
  <c r="J6161" i="8"/>
  <c r="M6161" i="8" s="1"/>
  <c r="J6162" i="8"/>
  <c r="J6166" i="8"/>
  <c r="J6168" i="8"/>
  <c r="M6168" i="8" s="1"/>
  <c r="J6170" i="8"/>
  <c r="J6174" i="8"/>
  <c r="J6178" i="8"/>
  <c r="J6182" i="8"/>
  <c r="J6186" i="8"/>
  <c r="J6190" i="8"/>
  <c r="J6194" i="8"/>
  <c r="J6198" i="8"/>
  <c r="J6202" i="8"/>
  <c r="J6206" i="8"/>
  <c r="J6210" i="8"/>
  <c r="J6214" i="8"/>
  <c r="J6218" i="8"/>
  <c r="J6222" i="8"/>
  <c r="J6226" i="8"/>
  <c r="J6229" i="8"/>
  <c r="J6232" i="8"/>
  <c r="J6235" i="8"/>
  <c r="J6238" i="8"/>
  <c r="J6241" i="8"/>
  <c r="J6244" i="8"/>
  <c r="J6247" i="8"/>
  <c r="J6250" i="8"/>
  <c r="J6254" i="8"/>
  <c r="J6258" i="8"/>
  <c r="J6262" i="8"/>
  <c r="J6265" i="8"/>
  <c r="J6269" i="8"/>
  <c r="J6273" i="8"/>
  <c r="J6277" i="8"/>
  <c r="J6281" i="8"/>
  <c r="J6285" i="8"/>
  <c r="J6289" i="8"/>
  <c r="J6293" i="8"/>
  <c r="J6297" i="8"/>
  <c r="J6301" i="8"/>
  <c r="J6305" i="8"/>
  <c r="J6309" i="8"/>
  <c r="J6313" i="8"/>
  <c r="J6317" i="8"/>
  <c r="J6321" i="8"/>
  <c r="J6325" i="8"/>
  <c r="J6329" i="8"/>
  <c r="J6333" i="8"/>
  <c r="J6337" i="8"/>
  <c r="J6341" i="8"/>
  <c r="J6345" i="8"/>
  <c r="J6349" i="8"/>
  <c r="J6353" i="8"/>
  <c r="J6357" i="8"/>
  <c r="J6361" i="8"/>
  <c r="J6365" i="8"/>
  <c r="J6369" i="8"/>
  <c r="J6376" i="8"/>
  <c r="M6376" i="8" s="1"/>
  <c r="J6377" i="8"/>
  <c r="J6385" i="8"/>
  <c r="J6390" i="8"/>
  <c r="J6395" i="8"/>
  <c r="J6400" i="8"/>
  <c r="J6405" i="8"/>
  <c r="J6409" i="8"/>
  <c r="J6413" i="8"/>
  <c r="J6417" i="8"/>
  <c r="J6421" i="8"/>
  <c r="J6425" i="8"/>
  <c r="J6429" i="8"/>
  <c r="J6433" i="8"/>
  <c r="J6437" i="8"/>
  <c r="J6439" i="8"/>
  <c r="M6439" i="8" s="1"/>
  <c r="J6441" i="8"/>
  <c r="J6445" i="8"/>
  <c r="J6449" i="8"/>
  <c r="J6453" i="8"/>
  <c r="J6457" i="8"/>
  <c r="J6460" i="8"/>
  <c r="M6460" i="8" s="1"/>
  <c r="J6462" i="8"/>
  <c r="J6467" i="8"/>
  <c r="J6471" i="8"/>
  <c r="J6475" i="8"/>
  <c r="J6479" i="8"/>
  <c r="J6483" i="8"/>
  <c r="J6487" i="8"/>
  <c r="J6491" i="8"/>
  <c r="J6494" i="8"/>
  <c r="M6494" i="8" s="1"/>
  <c r="J6495" i="8"/>
  <c r="J6499" i="8"/>
  <c r="J6503" i="8"/>
  <c r="J6507" i="8"/>
  <c r="J6511" i="8"/>
  <c r="J6515" i="8"/>
  <c r="J6519" i="8"/>
  <c r="J6523" i="8"/>
  <c r="J6527" i="8"/>
  <c r="J6531" i="8"/>
  <c r="J6534" i="8"/>
  <c r="M6534" i="8" s="1"/>
  <c r="J6535" i="8"/>
  <c r="J6539" i="8"/>
  <c r="J6543" i="8"/>
  <c r="J6547" i="8"/>
  <c r="J6551" i="8"/>
  <c r="J6555" i="8"/>
  <c r="J6559" i="8"/>
  <c r="J6563" i="8"/>
  <c r="J6567" i="8"/>
  <c r="J6571" i="8"/>
  <c r="J6575" i="8"/>
  <c r="J6579" i="8"/>
  <c r="J6583" i="8"/>
  <c r="J6587" i="8"/>
  <c r="J6591" i="8"/>
  <c r="J6595" i="8"/>
  <c r="J6598" i="8"/>
  <c r="J6601" i="8"/>
  <c r="J6604" i="8"/>
  <c r="J6607" i="8"/>
  <c r="J6610" i="8"/>
  <c r="J6613" i="8"/>
  <c r="J6617" i="8"/>
  <c r="J6621" i="8"/>
  <c r="J6622" i="8"/>
  <c r="M6622" i="8" s="1"/>
  <c r="J6623" i="8"/>
  <c r="J6625" i="8"/>
  <c r="J6629" i="8"/>
  <c r="M6629" i="8" s="1"/>
  <c r="J6630" i="8"/>
  <c r="J6632" i="8"/>
  <c r="J6633" i="8"/>
  <c r="M6633" i="8" s="1"/>
  <c r="J6634" i="8"/>
  <c r="J6636" i="8"/>
  <c r="J6637" i="8"/>
  <c r="M6637" i="8" s="1"/>
  <c r="J6638" i="8"/>
  <c r="J6640" i="8"/>
  <c r="J6641" i="8"/>
  <c r="M6641" i="8" s="1"/>
  <c r="J6642" i="8"/>
  <c r="J6647" i="8"/>
  <c r="J6652" i="8"/>
  <c r="J6653" i="8"/>
  <c r="M6653" i="8" s="1"/>
  <c r="J6657" i="8"/>
  <c r="J6660" i="8"/>
  <c r="M6660" i="8" s="1"/>
  <c r="J6666" i="8"/>
  <c r="M6666" i="8" s="1"/>
  <c r="J6667" i="8"/>
  <c r="M6667" i="8" s="1"/>
  <c r="J6672" i="8"/>
  <c r="M6672" i="8" s="1"/>
  <c r="J6675" i="8"/>
  <c r="J6678" i="8"/>
  <c r="M6678" i="8" s="1"/>
  <c r="J6679" i="8"/>
  <c r="M6679" i="8" s="1"/>
  <c r="J6682" i="8"/>
  <c r="M6682" i="8" s="1"/>
  <c r="J6690" i="8"/>
  <c r="M6690" i="8" s="1"/>
  <c r="J6692" i="8"/>
  <c r="M6692" i="8" s="1"/>
  <c r="J6693" i="8"/>
  <c r="J6699" i="8"/>
  <c r="M6699" i="8" s="1"/>
  <c r="J6704" i="8"/>
  <c r="M6704" i="8" s="1"/>
  <c r="J6709" i="8"/>
  <c r="M6709" i="8" s="1"/>
  <c r="J6710" i="8"/>
  <c r="M6710" i="8" s="1"/>
  <c r="J6711" i="8"/>
  <c r="J6717" i="8"/>
  <c r="M6717" i="8" s="1"/>
  <c r="J6721" i="8"/>
  <c r="M6721" i="8" s="1"/>
  <c r="J6722" i="8"/>
  <c r="M6722" i="8" s="1"/>
  <c r="J6725" i="8"/>
  <c r="M6725" i="8" s="1"/>
  <c r="J6729" i="8"/>
  <c r="J6731" i="8"/>
  <c r="M6731" i="8" s="1"/>
  <c r="J6739" i="8"/>
  <c r="M6739" i="8" s="1"/>
  <c r="J6744" i="8"/>
  <c r="M6744" i="8" s="1"/>
  <c r="J6748" i="8"/>
  <c r="J6749" i="8"/>
  <c r="M6749" i="8" s="1"/>
  <c r="J6755" i="8"/>
  <c r="M6755" i="8" s="1"/>
  <c r="J6762" i="8"/>
  <c r="M6762" i="8" s="1"/>
  <c r="J6767" i="8"/>
  <c r="J6772" i="8"/>
  <c r="J6774" i="8"/>
  <c r="M6774" i="8" s="1"/>
  <c r="J6777" i="8"/>
  <c r="J6781" i="8"/>
  <c r="M6781" i="8" s="1"/>
  <c r="J6782" i="8"/>
  <c r="J6785" i="8"/>
  <c r="J6788" i="8"/>
  <c r="M6788" i="8" s="1"/>
  <c r="J6789" i="8"/>
  <c r="J6792" i="8"/>
  <c r="M6792" i="8" s="1"/>
  <c r="J6797" i="8"/>
  <c r="M6797" i="8" s="1"/>
  <c r="J6800" i="8"/>
  <c r="J6804" i="8"/>
  <c r="M6804" i="8" s="1"/>
  <c r="J6808" i="8"/>
  <c r="M6808" i="8" s="1"/>
  <c r="J6811" i="8"/>
  <c r="J6813" i="8"/>
  <c r="M6813" i="8" s="1"/>
  <c r="J6818" i="8"/>
  <c r="M6818" i="8" s="1"/>
  <c r="J6822" i="8"/>
  <c r="J6823" i="8"/>
  <c r="M6823" i="8" s="1"/>
  <c r="J6828" i="8"/>
  <c r="M6828" i="8" s="1"/>
  <c r="J6832" i="8"/>
  <c r="M6832" i="8" s="1"/>
  <c r="J6833" i="8"/>
  <c r="J6837" i="8"/>
  <c r="M6837" i="8" s="1"/>
  <c r="J6841" i="8"/>
  <c r="M6841" i="8" s="1"/>
  <c r="J6844" i="8"/>
  <c r="J6846" i="8"/>
  <c r="M6846" i="8" s="1"/>
  <c r="J6850" i="8"/>
  <c r="M6850" i="8" s="1"/>
  <c r="J6855" i="8"/>
  <c r="J6856" i="8"/>
  <c r="M6856" i="8" s="1"/>
  <c r="J6861" i="8"/>
  <c r="M6861" i="8" s="1"/>
  <c r="J6866" i="8"/>
  <c r="J6868" i="8"/>
  <c r="M6868" i="8" s="1"/>
  <c r="J6874" i="8"/>
  <c r="M6874" i="8" s="1"/>
  <c r="J6880" i="8"/>
  <c r="M6880" i="8" s="1"/>
  <c r="J6881" i="8"/>
  <c r="M6881" i="8" s="1"/>
  <c r="J6883" i="8"/>
  <c r="J6886" i="8"/>
  <c r="M6886" i="8" s="1"/>
  <c r="J6891" i="8"/>
  <c r="M6891" i="8" s="1"/>
  <c r="J6893" i="8"/>
  <c r="M6893" i="8" s="1"/>
  <c r="J6896" i="8"/>
  <c r="M6896" i="8" s="1"/>
  <c r="J6900" i="8"/>
  <c r="J6903" i="8"/>
  <c r="M6903" i="8" s="1"/>
  <c r="J6906" i="8"/>
  <c r="M6906" i="8" s="1"/>
  <c r="J6911" i="8"/>
  <c r="M6911" i="8" s="1"/>
  <c r="J6916" i="8"/>
  <c r="M6916" i="8" s="1"/>
  <c r="J6917" i="8"/>
  <c r="J6922" i="8"/>
  <c r="M6922" i="8" s="1"/>
  <c r="J6927" i="8"/>
  <c r="M6927" i="8" s="1"/>
  <c r="J6934" i="8"/>
  <c r="J6941" i="8"/>
  <c r="M6941" i="8" s="1"/>
  <c r="J6942" i="8"/>
  <c r="M6942" i="8" s="1"/>
  <c r="J6946" i="8"/>
  <c r="M6946" i="8" s="1"/>
  <c r="J6951" i="8"/>
  <c r="J6953" i="8"/>
  <c r="M6953" i="8" s="1"/>
  <c r="J6957" i="8"/>
  <c r="M6957" i="8" s="1"/>
  <c r="J6962" i="8"/>
  <c r="M6962" i="8" s="1"/>
  <c r="J6969" i="8"/>
  <c r="J6973" i="8"/>
  <c r="M6973" i="8" s="1"/>
  <c r="J6980" i="8"/>
  <c r="M6980" i="8" s="1"/>
  <c r="J6984" i="8"/>
  <c r="M6984" i="8" s="1"/>
  <c r="J6986" i="8"/>
  <c r="J6988" i="8"/>
  <c r="M6988" i="8" s="1"/>
  <c r="J6998" i="8"/>
  <c r="M6998" i="8" s="1"/>
  <c r="J7002" i="8"/>
  <c r="M7002" i="8" s="1"/>
  <c r="J7003" i="8"/>
  <c r="J7009" i="8"/>
  <c r="M7009" i="8" s="1"/>
  <c r="J7015" i="8"/>
  <c r="M7015" i="8" s="1"/>
  <c r="J7020" i="8"/>
  <c r="J7025" i="8"/>
  <c r="J7028" i="8"/>
  <c r="M7028" i="8" s="1"/>
  <c r="J7030" i="8"/>
  <c r="J7034" i="8"/>
  <c r="M7034" i="8" s="1"/>
  <c r="J7035" i="8"/>
  <c r="J7040" i="8"/>
  <c r="J7046" i="8"/>
  <c r="M7046" i="8" s="1"/>
  <c r="J7047" i="8"/>
  <c r="J7050" i="8"/>
  <c r="M7050" i="8" s="1"/>
  <c r="J7054" i="8"/>
  <c r="J7056" i="8"/>
  <c r="M7056" i="8" s="1"/>
  <c r="J7059" i="8"/>
  <c r="M7059" i="8" s="1"/>
  <c r="J7061" i="8"/>
  <c r="J7062" i="8"/>
  <c r="M7062" i="8" s="1"/>
  <c r="J7068" i="8"/>
  <c r="J7073" i="8"/>
  <c r="J7075" i="8"/>
  <c r="M7075" i="8" s="1"/>
  <c r="J7078" i="8"/>
  <c r="J7080" i="8"/>
  <c r="M7080" i="8" s="1"/>
  <c r="J7083" i="8"/>
  <c r="J7088" i="8"/>
  <c r="J7093" i="8"/>
  <c r="J7096" i="8"/>
  <c r="M7096" i="8" s="1"/>
  <c r="J7098" i="8"/>
  <c r="J7101" i="8"/>
  <c r="M7101" i="8" s="1"/>
  <c r="J7103" i="8"/>
  <c r="J7108" i="8"/>
  <c r="J7113" i="8"/>
  <c r="J7116" i="8"/>
  <c r="M7116" i="8" s="1"/>
  <c r="J7117" i="8"/>
  <c r="J7121" i="8"/>
  <c r="J7124" i="8"/>
  <c r="M7124" i="8" s="1"/>
  <c r="J7125" i="8"/>
  <c r="J7129" i="8"/>
  <c r="J7132" i="8"/>
  <c r="M7132" i="8" s="1"/>
  <c r="J7133" i="8"/>
  <c r="J7137" i="8"/>
  <c r="J7139" i="8"/>
  <c r="M7139" i="8" s="1"/>
  <c r="J7141" i="8"/>
  <c r="J7145" i="8"/>
  <c r="J7146" i="8"/>
  <c r="M7146" i="8" s="1"/>
  <c r="J7149" i="8"/>
  <c r="J7153" i="8"/>
  <c r="J7156" i="8"/>
  <c r="M7156" i="8" s="1"/>
  <c r="J7157" i="8"/>
  <c r="J7161" i="8"/>
  <c r="J7164" i="8"/>
  <c r="M7164" i="8" s="1"/>
  <c r="J7166" i="8"/>
  <c r="J7168" i="8"/>
  <c r="M7168" i="8" s="1"/>
  <c r="J7171" i="8"/>
  <c r="J7176" i="8"/>
  <c r="J7181" i="8"/>
  <c r="J7184" i="8"/>
  <c r="M7184" i="8" s="1"/>
  <c r="J7186" i="8"/>
  <c r="J7190" i="8"/>
  <c r="M7190" i="8" s="1"/>
  <c r="J7191" i="8"/>
  <c r="J7196" i="8"/>
  <c r="J7201" i="8"/>
  <c r="J7202" i="8"/>
  <c r="M7202" i="8" s="1"/>
  <c r="J7206" i="8"/>
  <c r="J7210" i="8"/>
  <c r="M7210" i="8" s="1"/>
  <c r="J7211" i="8"/>
  <c r="J7216" i="8"/>
  <c r="J7217" i="8"/>
  <c r="M7217" i="8" s="1"/>
  <c r="J7221" i="8"/>
  <c r="J7223" i="8"/>
  <c r="M7223" i="8" s="1"/>
  <c r="J7226" i="8"/>
  <c r="J7230" i="8"/>
  <c r="M7230" i="8" s="1"/>
  <c r="J7231" i="8"/>
  <c r="J7236" i="8"/>
  <c r="J7241" i="8"/>
  <c r="J7243" i="8"/>
  <c r="M7243" i="8" s="1"/>
  <c r="J7246" i="8"/>
  <c r="J7250" i="8"/>
  <c r="J7255" i="8"/>
  <c r="J7256" i="8"/>
  <c r="M7256" i="8" s="1"/>
  <c r="J7260" i="8"/>
  <c r="J7264" i="8"/>
  <c r="M7264" i="8" s="1"/>
  <c r="J7265" i="8"/>
  <c r="J7270" i="8"/>
  <c r="J7275" i="8"/>
  <c r="J7277" i="8"/>
  <c r="M7277" i="8" s="1"/>
  <c r="J7280" i="8"/>
  <c r="J7284" i="8"/>
  <c r="M7284" i="8" s="1"/>
  <c r="J7285" i="8"/>
  <c r="J7290" i="8"/>
  <c r="J7293" i="8"/>
  <c r="M7293" i="8" s="1"/>
  <c r="J7296" i="8"/>
  <c r="M7296" i="8" s="1"/>
  <c r="J7297" i="8"/>
  <c r="J7300" i="8"/>
  <c r="M7300" i="8" s="1"/>
  <c r="J7303" i="8"/>
  <c r="M7303" i="8" s="1"/>
  <c r="J7304" i="8"/>
  <c r="J7306" i="8"/>
  <c r="M7306" i="8" s="1"/>
  <c r="J7307" i="8"/>
  <c r="M7307" i="8" s="1"/>
  <c r="J7311" i="8"/>
  <c r="J7313" i="8"/>
  <c r="M7313" i="8" s="1"/>
  <c r="J7314" i="8"/>
  <c r="M7314" i="8" s="1"/>
  <c r="J7318" i="8"/>
  <c r="J7324" i="8"/>
  <c r="M7324" i="8" s="1"/>
  <c r="J7325" i="8"/>
  <c r="J7330" i="8"/>
  <c r="M7330" i="8" s="1"/>
  <c r="J7332" i="8"/>
  <c r="J7335" i="8"/>
  <c r="M7335" i="8" s="1"/>
  <c r="J7339" i="8"/>
  <c r="J7340" i="8"/>
  <c r="M7340" i="8" s="1"/>
  <c r="J7346" i="8"/>
  <c r="J7350" i="8"/>
  <c r="J7354" i="8"/>
  <c r="M7354" i="8" s="1"/>
  <c r="J7355" i="8"/>
  <c r="J7360" i="8"/>
  <c r="J7365" i="8"/>
  <c r="J7368" i="8"/>
  <c r="M7368" i="8" s="1"/>
  <c r="J7370" i="8"/>
  <c r="J7374" i="8"/>
  <c r="M7374" i="8" s="1"/>
  <c r="J7375" i="8"/>
  <c r="J7380" i="8"/>
  <c r="J7385" i="8"/>
  <c r="J7388" i="8"/>
  <c r="M7388" i="8" s="1"/>
  <c r="J7389" i="8"/>
  <c r="M7389" i="8" s="1"/>
  <c r="J7390" i="8"/>
  <c r="J7394" i="8"/>
  <c r="M7394" i="8" s="1"/>
  <c r="J7395" i="8"/>
  <c r="J7400" i="8"/>
  <c r="J7405" i="8"/>
  <c r="J7407" i="8"/>
  <c r="M7407" i="8" s="1"/>
  <c r="J7409" i="8"/>
  <c r="M7409" i="8" s="1"/>
  <c r="J7410" i="8"/>
  <c r="J7414" i="8"/>
  <c r="M7414" i="8" s="1"/>
  <c r="J7415" i="8"/>
  <c r="J7420" i="8"/>
  <c r="J7425" i="8"/>
  <c r="J7426" i="8"/>
  <c r="M7426" i="8" s="1"/>
  <c r="J7430" i="8"/>
  <c r="J7434" i="8"/>
  <c r="J7438" i="8"/>
  <c r="J7442" i="8"/>
  <c r="J7446" i="8"/>
  <c r="J7450" i="8"/>
  <c r="J7454" i="8"/>
  <c r="J7458" i="8"/>
  <c r="J7462" i="8"/>
  <c r="J7466" i="8"/>
  <c r="J7470" i="8"/>
  <c r="J7473" i="8"/>
  <c r="M7473" i="8" s="1"/>
  <c r="J7475" i="8"/>
  <c r="J7480" i="8"/>
  <c r="J7485" i="8"/>
  <c r="J7486" i="8"/>
  <c r="M7486" i="8" s="1"/>
  <c r="J7490" i="8"/>
  <c r="J7494" i="8"/>
  <c r="M7494" i="8" s="1"/>
  <c r="J7495" i="8"/>
  <c r="J7499" i="8"/>
  <c r="J7504" i="8"/>
  <c r="M7504" i="8" s="1"/>
  <c r="J7512" i="8"/>
  <c r="M7512" i="8" s="1"/>
  <c r="J7517" i="8"/>
  <c r="J7526" i="8"/>
  <c r="M7526" i="8" s="1"/>
  <c r="J7530" i="8"/>
  <c r="M7530" i="8" s="1"/>
  <c r="J7535" i="8"/>
  <c r="M7535" i="8" s="1"/>
  <c r="J7536" i="8"/>
  <c r="J7541" i="8"/>
  <c r="M7541" i="8" s="1"/>
  <c r="J7547" i="8"/>
  <c r="M7547" i="8" s="1"/>
  <c r="J7549" i="8"/>
  <c r="M7549" i="8" s="1"/>
  <c r="J7553" i="8"/>
  <c r="M7553" i="8" s="1"/>
  <c r="J7556" i="8"/>
  <c r="J7557" i="8"/>
  <c r="M7557" i="8" s="1"/>
  <c r="J7558" i="8"/>
  <c r="M7558" i="8" s="1"/>
  <c r="J7565" i="8"/>
  <c r="M7565" i="8" s="1"/>
  <c r="J7570" i="8"/>
  <c r="M7570" i="8" s="1"/>
  <c r="J7575" i="8"/>
  <c r="M7575" i="8" s="1"/>
  <c r="J7576" i="8"/>
  <c r="J7580" i="8"/>
  <c r="M7580" i="8" s="1"/>
  <c r="J7588" i="8"/>
  <c r="M7588" i="8" s="1"/>
  <c r="J7593" i="8"/>
  <c r="M7593" i="8" s="1"/>
  <c r="J7594" i="8"/>
  <c r="M7594" i="8" s="1"/>
  <c r="J7596" i="8"/>
  <c r="J7597" i="8"/>
  <c r="M7597" i="8" s="1"/>
  <c r="J7603" i="8"/>
  <c r="M7603" i="8" s="1"/>
  <c r="J7609" i="8"/>
  <c r="M7609" i="8" s="1"/>
  <c r="J7614" i="8"/>
  <c r="M7614" i="8" s="1"/>
  <c r="J7616" i="8"/>
  <c r="J7620" i="8"/>
  <c r="M7620" i="8" s="1"/>
  <c r="J7624" i="8"/>
  <c r="M7624" i="8" s="1"/>
  <c r="J7626" i="8"/>
  <c r="M7626" i="8" s="1"/>
  <c r="J7631" i="8"/>
  <c r="M7631" i="8" s="1"/>
  <c r="J7636" i="8"/>
  <c r="J7637" i="8"/>
  <c r="M7637" i="8" s="1"/>
  <c r="J7646" i="8"/>
  <c r="M7646" i="8" s="1"/>
  <c r="J7650" i="8"/>
  <c r="M7650" i="8" s="1"/>
  <c r="J7654" i="8"/>
  <c r="M7654" i="8" s="1"/>
  <c r="J7656" i="8"/>
  <c r="J7659" i="8"/>
  <c r="M7659" i="8" s="1"/>
  <c r="J7664" i="8"/>
  <c r="M7664" i="8" s="1"/>
  <c r="J7669" i="8"/>
  <c r="M7669" i="8" s="1"/>
  <c r="J7676" i="8"/>
  <c r="J7677" i="8"/>
  <c r="M7677" i="8" s="1"/>
  <c r="J7685" i="8"/>
  <c r="M7685" i="8" s="1"/>
  <c r="J7690" i="8"/>
  <c r="M7690" i="8" s="1"/>
  <c r="J7695" i="8"/>
  <c r="M7695" i="8" s="1"/>
  <c r="J7696" i="8"/>
  <c r="J7700" i="8"/>
  <c r="J7704" i="8"/>
  <c r="M7704" i="8" s="1"/>
  <c r="J7711" i="8"/>
  <c r="M7711" i="8" s="1"/>
  <c r="J7715" i="8"/>
  <c r="M7715" i="8" s="1"/>
  <c r="J7720" i="8"/>
  <c r="J7724" i="8"/>
  <c r="M7724" i="8" s="1"/>
  <c r="J7729" i="8"/>
  <c r="M7729" i="8" s="1"/>
  <c r="J7734" i="8"/>
  <c r="M7734" i="8" s="1"/>
  <c r="J7740" i="8"/>
  <c r="J7746" i="8"/>
  <c r="M7746" i="8" s="1"/>
  <c r="J7750" i="8"/>
  <c r="M7750" i="8" s="1"/>
  <c r="J7754" i="8"/>
  <c r="M7754" i="8" s="1"/>
  <c r="J7760" i="8"/>
  <c r="J7762" i="8"/>
  <c r="J7764" i="8"/>
  <c r="J7768" i="8"/>
  <c r="M7768" i="8" s="1"/>
  <c r="J7777" i="8"/>
  <c r="M7777" i="8" s="1"/>
  <c r="J7784" i="8"/>
  <c r="J7787" i="8"/>
  <c r="J7791" i="8"/>
  <c r="J7796" i="8"/>
  <c r="J7799" i="8"/>
  <c r="M7799" i="8" s="1"/>
  <c r="J7800" i="8"/>
  <c r="M7800" i="8" s="1"/>
  <c r="J7801" i="8"/>
  <c r="J7804" i="8"/>
  <c r="M7804" i="8" s="1"/>
  <c r="J7806" i="8"/>
  <c r="J7811" i="8"/>
  <c r="J7816" i="8"/>
  <c r="J7819" i="8"/>
  <c r="M7819" i="8" s="1"/>
  <c r="J7821" i="8"/>
  <c r="J7824" i="8"/>
  <c r="M7824" i="8" s="1"/>
  <c r="J7826" i="8"/>
  <c r="J7830" i="8"/>
  <c r="J7832" i="8"/>
  <c r="M7832" i="8" s="1"/>
  <c r="J7837" i="8"/>
  <c r="M7837" i="8" s="1"/>
  <c r="J7841" i="8"/>
  <c r="J7844" i="8"/>
  <c r="M7844" i="8" s="1"/>
  <c r="J7847" i="8"/>
  <c r="J7851" i="8"/>
  <c r="J7853" i="8"/>
  <c r="M7853" i="8" s="1"/>
  <c r="J7854" i="8"/>
  <c r="J7857" i="8"/>
  <c r="J7860" i="8"/>
  <c r="J7864" i="8"/>
  <c r="J7868" i="8"/>
  <c r="J7871" i="8"/>
  <c r="J7874" i="8"/>
  <c r="J7877" i="8"/>
  <c r="J7880" i="8"/>
  <c r="J7883" i="8"/>
  <c r="J7884" i="8"/>
  <c r="M7884" i="8" s="1"/>
  <c r="J7886" i="8"/>
  <c r="J7889" i="8"/>
  <c r="J7892" i="8"/>
  <c r="J7895" i="8"/>
  <c r="M7895" i="8" s="1"/>
  <c r="J7896" i="8"/>
  <c r="J7901" i="8"/>
  <c r="J7906" i="8"/>
  <c r="J7908" i="8"/>
  <c r="M7908" i="8" s="1"/>
  <c r="J7911" i="8"/>
  <c r="J7915" i="8"/>
  <c r="M7915" i="8" s="1"/>
  <c r="J7916" i="8"/>
  <c r="J7921" i="8"/>
  <c r="J7926" i="8"/>
  <c r="J7928" i="8"/>
  <c r="M7928" i="8" s="1"/>
  <c r="J7931" i="8"/>
  <c r="J7933" i="8"/>
  <c r="M7933" i="8" s="1"/>
  <c r="J7936" i="8"/>
  <c r="J7941" i="8"/>
  <c r="J7946" i="8"/>
  <c r="J7948" i="8"/>
  <c r="M7948" i="8" s="1"/>
  <c r="J7950" i="8"/>
  <c r="J7955" i="8"/>
  <c r="J7960" i="8"/>
  <c r="J7961" i="8"/>
  <c r="M7961" i="8" s="1"/>
  <c r="J7965" i="8"/>
  <c r="J7969" i="8"/>
  <c r="M7969" i="8" s="1"/>
  <c r="J7970" i="8"/>
  <c r="J7975" i="8"/>
  <c r="J7981" i="8"/>
  <c r="M7981" i="8" s="1"/>
  <c r="J7983" i="8"/>
  <c r="J7992" i="8"/>
  <c r="M7992" i="8" s="1"/>
  <c r="J7997" i="8"/>
  <c r="M7997" i="8" s="1"/>
  <c r="J8001" i="8"/>
  <c r="M8001" i="8" s="1"/>
  <c r="J8006" i="8"/>
  <c r="M8006" i="8" s="1"/>
  <c r="J8007" i="8"/>
  <c r="J8011" i="8"/>
  <c r="M8011" i="8" s="1"/>
  <c r="J8022" i="8"/>
  <c r="M8022" i="8" s="1"/>
  <c r="J8027" i="8"/>
  <c r="M8027" i="8" s="1"/>
  <c r="J8031" i="8"/>
  <c r="J8036" i="8"/>
  <c r="M8036" i="8" s="1"/>
  <c r="J8048" i="8"/>
  <c r="M8048" i="8" s="1"/>
  <c r="J8052" i="8"/>
  <c r="M8052" i="8" s="1"/>
  <c r="J8055" i="8"/>
  <c r="J8056" i="8"/>
  <c r="M8056" i="8" s="1"/>
  <c r="J8066" i="8"/>
  <c r="M8066" i="8" s="1"/>
  <c r="J8071" i="8"/>
  <c r="M8071" i="8" s="1"/>
  <c r="J8077" i="8"/>
  <c r="M8077" i="8" s="1"/>
  <c r="J8079" i="8"/>
  <c r="J8081" i="8"/>
  <c r="M8081" i="8" s="1"/>
  <c r="J8086" i="8"/>
  <c r="J8090" i="8"/>
  <c r="M8090" i="8" s="1"/>
  <c r="J8095" i="8"/>
  <c r="M8095" i="8" s="1"/>
  <c r="J8099" i="8"/>
  <c r="J8104" i="8"/>
  <c r="M8104" i="8" s="1"/>
  <c r="J8109" i="8"/>
  <c r="M8109" i="8" s="1"/>
  <c r="J8114" i="8"/>
  <c r="M8114" i="8" s="1"/>
  <c r="J8119" i="8"/>
  <c r="M8119" i="8" s="1"/>
  <c r="J8126" i="8"/>
  <c r="J8132" i="8"/>
  <c r="M8132" i="8" s="1"/>
  <c r="J8133" i="8"/>
  <c r="J8138" i="8"/>
  <c r="M8138" i="8" s="1"/>
  <c r="J8140" i="8"/>
  <c r="J8142" i="8"/>
  <c r="J8144" i="8"/>
  <c r="M8144" i="8" s="1"/>
  <c r="J8146" i="8"/>
  <c r="J8149" i="8"/>
  <c r="M8149" i="8" s="1"/>
  <c r="J8154" i="8"/>
  <c r="J8155" i="8"/>
  <c r="M8155" i="8" s="1"/>
  <c r="J8161" i="8"/>
  <c r="M8161" i="8" s="1"/>
  <c r="J8162" i="8"/>
  <c r="J8168" i="8"/>
  <c r="M8168" i="8" s="1"/>
  <c r="J8174" i="8"/>
  <c r="J8176" i="8"/>
  <c r="M8176" i="8" s="1"/>
  <c r="J8181" i="8"/>
  <c r="J8187" i="8"/>
  <c r="M8187" i="8" s="1"/>
  <c r="J8188" i="8"/>
  <c r="J8191" i="8"/>
  <c r="M8191" i="8" s="1"/>
  <c r="J8195" i="8"/>
  <c r="J8199" i="8"/>
  <c r="J8203" i="8"/>
  <c r="J8207" i="8"/>
  <c r="J8211" i="8"/>
  <c r="J8215" i="8"/>
  <c r="J8220" i="8"/>
  <c r="J8223" i="8"/>
  <c r="M8223" i="8" s="1"/>
  <c r="J8225" i="8"/>
  <c r="J8227" i="8"/>
  <c r="M8227" i="8" s="1"/>
  <c r="J8230" i="8"/>
  <c r="J8235" i="8"/>
  <c r="J8240" i="8"/>
  <c r="J8242" i="8"/>
  <c r="M8242" i="8" s="1"/>
  <c r="J8244" i="8"/>
  <c r="M8244" i="8" s="1"/>
  <c r="J8245" i="8"/>
  <c r="J8249" i="8"/>
  <c r="M8249" i="8" s="1"/>
  <c r="J8250" i="8"/>
  <c r="J8254" i="8"/>
  <c r="J8257" i="8"/>
  <c r="M8257" i="8" s="1"/>
  <c r="J8258" i="8"/>
  <c r="J8262" i="8"/>
  <c r="J8265" i="8"/>
  <c r="M8265" i="8" s="1"/>
  <c r="J8266" i="8"/>
  <c r="J8272" i="8"/>
  <c r="M8272" i="8" s="1"/>
  <c r="J8274" i="8"/>
  <c r="J8279" i="8"/>
  <c r="M8279" i="8" s="1"/>
  <c r="J8282" i="8"/>
  <c r="J8287" i="8"/>
  <c r="M8287" i="8" s="1"/>
  <c r="J8291" i="8"/>
  <c r="J8294" i="8"/>
  <c r="M8294" i="8" s="1"/>
  <c r="J8300" i="8"/>
  <c r="J8301" i="8"/>
  <c r="M8301" i="8" s="1"/>
  <c r="J8305" i="8"/>
  <c r="J8308" i="8"/>
  <c r="M8308" i="8" s="1"/>
  <c r="J8310" i="8"/>
  <c r="J8313" i="8"/>
  <c r="M8313" i="8" s="1"/>
  <c r="J8318" i="8"/>
  <c r="M8318" i="8" s="1"/>
  <c r="J8320" i="8"/>
  <c r="J8325" i="8"/>
  <c r="M8325" i="8" s="1"/>
  <c r="J8329" i="8"/>
  <c r="M8329" i="8" s="1"/>
  <c r="J8330" i="8"/>
  <c r="J8335" i="8"/>
  <c r="M8335" i="8" s="1"/>
  <c r="J8339" i="8"/>
  <c r="M8339" i="8" s="1"/>
  <c r="J8340" i="8"/>
  <c r="J8346" i="8"/>
  <c r="J8350" i="8"/>
  <c r="J8354" i="8"/>
  <c r="J8358" i="8"/>
  <c r="J8362" i="8"/>
  <c r="J8366" i="8"/>
  <c r="J8369" i="8"/>
  <c r="J8378" i="8"/>
  <c r="M8378" i="8" s="1"/>
  <c r="J8382" i="8"/>
  <c r="J8383" i="8"/>
  <c r="M8383" i="8" s="1"/>
  <c r="J8392" i="8"/>
  <c r="M8392" i="8" s="1"/>
  <c r="J8395" i="8"/>
  <c r="J8398" i="8"/>
  <c r="J8401" i="8"/>
  <c r="M8401" i="8" s="1"/>
  <c r="J8402" i="8"/>
  <c r="J8406" i="8"/>
  <c r="M8406" i="8" s="1"/>
  <c r="J8407" i="8"/>
  <c r="J8412" i="8"/>
  <c r="J8417" i="8"/>
  <c r="J8418" i="8"/>
  <c r="M8418" i="8" s="1"/>
  <c r="J8422" i="8"/>
  <c r="J8426" i="8"/>
  <c r="M8426" i="8" s="1"/>
  <c r="J8427" i="8"/>
  <c r="J8432" i="8"/>
  <c r="J8437" i="8"/>
  <c r="J8440" i="8"/>
  <c r="M8440" i="8" s="1"/>
  <c r="J8442" i="8"/>
  <c r="J8446" i="8"/>
  <c r="M8446" i="8" s="1"/>
  <c r="J8447" i="8"/>
  <c r="J8450" i="8"/>
  <c r="J8452" i="8"/>
  <c r="M8452" i="8" s="1"/>
  <c r="J8453" i="8"/>
  <c r="J8456" i="8"/>
  <c r="J8459" i="8"/>
  <c r="M8459" i="8" s="1"/>
  <c r="J8461" i="8"/>
  <c r="J8465" i="8"/>
  <c r="M8465" i="8" s="1"/>
  <c r="J8466" i="8"/>
  <c r="J8471" i="8"/>
  <c r="J8476" i="8"/>
  <c r="J8477" i="8"/>
  <c r="M8477" i="8" s="1"/>
  <c r="J8480" i="8"/>
  <c r="J8485" i="8"/>
  <c r="J8490" i="8"/>
  <c r="J8492" i="8"/>
  <c r="M8492" i="8" s="1"/>
  <c r="J8495" i="8"/>
  <c r="J8499" i="8"/>
  <c r="M8499" i="8" s="1"/>
  <c r="J8500" i="8"/>
  <c r="J8502" i="8"/>
  <c r="J8506" i="8"/>
  <c r="J8512" i="8"/>
  <c r="J8518" i="8"/>
  <c r="J8527" i="8"/>
  <c r="M8527" i="8" s="1"/>
  <c r="J8530" i="8"/>
  <c r="J8534" i="8"/>
  <c r="J8538" i="8"/>
  <c r="M8538" i="8" s="1"/>
  <c r="J8544" i="8"/>
  <c r="J8549" i="8"/>
  <c r="M8549" i="8" s="1"/>
  <c r="J8554" i="8"/>
  <c r="J8559" i="8"/>
  <c r="M8559" i="8" s="1"/>
  <c r="J8564" i="8"/>
  <c r="J8572" i="8"/>
  <c r="M8572" i="8" s="1"/>
  <c r="J8576" i="8"/>
  <c r="J8582" i="8"/>
  <c r="M8582" i="8" s="1"/>
  <c r="J8585" i="8"/>
  <c r="J8586" i="8"/>
  <c r="M8586" i="8" s="1"/>
  <c r="J8592" i="8"/>
  <c r="M8592" i="8" s="1"/>
  <c r="J8593" i="8"/>
  <c r="J8596" i="8"/>
  <c r="M8596" i="8" s="1"/>
  <c r="J8601" i="8"/>
  <c r="M8601" i="8" s="1"/>
  <c r="J8603" i="8"/>
  <c r="J8606" i="8"/>
  <c r="M8606" i="8" s="1"/>
  <c r="J8611" i="8"/>
  <c r="J8613" i="8"/>
  <c r="M8613" i="8" s="1"/>
  <c r="J8618" i="8"/>
  <c r="J8624" i="8"/>
  <c r="M8624" i="8" s="1"/>
  <c r="J8625" i="8"/>
  <c r="J8628" i="8"/>
  <c r="M8628" i="8" s="1"/>
  <c r="J8632" i="8"/>
  <c r="J8634" i="8"/>
  <c r="M8634" i="8" s="1"/>
  <c r="J8639" i="8"/>
  <c r="J8641" i="8"/>
  <c r="M8641" i="8" s="1"/>
  <c r="J8646" i="8"/>
  <c r="J8652" i="8"/>
  <c r="M8652" i="8" s="1"/>
  <c r="J8654" i="8"/>
  <c r="J8656" i="8"/>
  <c r="M8656" i="8" s="1"/>
  <c r="J8662" i="8"/>
  <c r="J8667" i="8"/>
  <c r="M8667" i="8" s="1"/>
  <c r="J8670" i="8"/>
  <c r="J8673" i="8"/>
  <c r="M8673" i="8" s="1"/>
  <c r="J8677" i="8"/>
  <c r="J8679" i="8"/>
  <c r="M8679" i="8" s="1"/>
  <c r="J8684" i="8"/>
  <c r="J8690" i="8"/>
  <c r="M8690" i="8" s="1"/>
  <c r="J8691" i="8"/>
  <c r="J8694" i="8"/>
  <c r="M8694" i="8" s="1"/>
  <c r="J8698" i="8"/>
  <c r="J8702" i="8"/>
  <c r="M8702" i="8" s="1"/>
  <c r="J8705" i="8"/>
  <c r="J8706" i="8"/>
  <c r="M8706" i="8" s="1"/>
  <c r="J8712" i="8"/>
  <c r="J8718" i="8"/>
  <c r="M8718" i="8" s="1"/>
  <c r="J8719" i="8"/>
  <c r="J8722" i="8"/>
  <c r="M8722" i="8" s="1"/>
  <c r="J8726" i="8"/>
  <c r="J8728" i="8"/>
  <c r="M8728" i="8" s="1"/>
  <c r="J8733" i="8"/>
  <c r="J8735" i="8"/>
  <c r="M8735" i="8" s="1"/>
  <c r="J8740" i="8"/>
  <c r="J8746" i="8"/>
  <c r="J8752" i="8"/>
  <c r="J8756" i="8"/>
  <c r="J8758" i="8"/>
  <c r="M8758" i="8" s="1"/>
  <c r="J8760" i="8"/>
  <c r="J8764" i="8"/>
  <c r="J8767" i="8"/>
  <c r="J8770" i="8"/>
  <c r="J8773" i="8"/>
  <c r="J8776" i="8"/>
  <c r="J8780" i="8"/>
  <c r="J8781" i="8"/>
  <c r="M8781" i="8" s="1"/>
  <c r="J8785" i="8"/>
  <c r="J8788" i="8"/>
  <c r="M8788" i="8" s="1"/>
  <c r="J8789" i="8"/>
  <c r="J8795" i="8"/>
  <c r="M8795" i="8" s="1"/>
  <c r="J8796" i="8"/>
  <c r="J8800" i="8"/>
  <c r="J8801" i="8"/>
  <c r="M8801" i="8" s="1"/>
  <c r="J8803" i="8"/>
  <c r="J8807" i="8"/>
  <c r="J8810" i="8"/>
  <c r="M8810" i="8" s="1"/>
  <c r="J8811" i="8"/>
  <c r="J8816" i="8"/>
  <c r="J8821" i="8"/>
  <c r="J8824" i="8"/>
  <c r="M8824" i="8" s="1"/>
  <c r="J8825" i="8"/>
  <c r="J8828" i="8"/>
  <c r="M8828" i="8" s="1"/>
  <c r="J8831" i="8"/>
  <c r="J8835" i="8"/>
  <c r="M8835" i="8" s="1"/>
  <c r="J8837" i="8"/>
  <c r="J8842" i="8"/>
  <c r="M8842" i="8" s="1"/>
  <c r="J8843" i="8"/>
  <c r="J8847" i="8"/>
  <c r="M8847" i="8" s="1"/>
  <c r="J8849" i="8"/>
  <c r="J8854" i="8"/>
  <c r="M8854" i="8" s="1"/>
  <c r="J8855" i="8"/>
  <c r="J8859" i="8"/>
  <c r="J8861" i="8"/>
  <c r="M8861" i="8" s="1"/>
  <c r="J8865" i="8"/>
  <c r="J8866" i="8"/>
  <c r="M8866" i="8" s="1"/>
  <c r="J8871" i="8"/>
  <c r="J8873" i="8"/>
  <c r="M8873" i="8" s="1"/>
  <c r="J8877" i="8"/>
  <c r="J8878" i="8"/>
  <c r="M8878" i="8" s="1"/>
  <c r="J8882" i="8"/>
  <c r="J8885" i="8"/>
  <c r="J8891" i="8"/>
  <c r="J8896" i="8"/>
  <c r="J8897" i="8"/>
  <c r="M8897" i="8" s="1"/>
  <c r="J8900" i="8"/>
  <c r="J8903" i="8"/>
  <c r="M8903" i="8" s="1"/>
  <c r="J8906" i="8"/>
  <c r="J8909" i="8"/>
  <c r="J8914" i="8"/>
  <c r="J8915" i="8"/>
  <c r="M8915" i="8" s="1"/>
  <c r="J8919" i="8"/>
  <c r="J8922" i="8"/>
  <c r="J8927" i="8"/>
  <c r="J8928" i="8"/>
  <c r="M8928" i="8" s="1"/>
  <c r="J8930" i="8"/>
  <c r="J8935" i="8"/>
  <c r="J8940" i="8"/>
  <c r="J8941" i="8"/>
  <c r="M8941" i="8" s="1"/>
  <c r="J8945" i="8"/>
  <c r="J8949" i="8"/>
  <c r="M8949" i="8" s="1"/>
  <c r="J8950" i="8"/>
  <c r="J8955" i="8"/>
  <c r="J8960" i="8"/>
  <c r="J8961" i="8"/>
  <c r="M8961" i="8" s="1"/>
  <c r="J8965" i="8"/>
  <c r="J8969" i="8"/>
  <c r="M8969" i="8" s="1"/>
  <c r="J8970" i="8"/>
  <c r="J8975" i="8"/>
  <c r="J8982" i="8"/>
  <c r="M8982" i="8" s="1"/>
  <c r="J8989" i="8"/>
  <c r="J8997" i="8"/>
  <c r="M8997" i="8" s="1"/>
  <c r="J9003" i="8"/>
  <c r="J9006" i="8"/>
  <c r="J9009" i="8"/>
  <c r="J9011" i="8"/>
  <c r="J9013" i="8"/>
  <c r="J9015" i="8"/>
  <c r="J9017" i="8"/>
  <c r="J9019" i="8"/>
  <c r="J9021" i="8"/>
  <c r="J9023" i="8"/>
  <c r="J9025" i="8"/>
  <c r="J9027" i="8"/>
  <c r="J9029" i="8"/>
  <c r="J9031" i="8"/>
  <c r="J9033" i="8"/>
  <c r="J9035" i="8"/>
  <c r="J9037" i="8"/>
  <c r="J9039" i="8"/>
  <c r="J9041" i="8"/>
  <c r="J9043" i="8"/>
  <c r="J9045" i="8"/>
  <c r="J9047" i="8"/>
  <c r="J9049" i="8"/>
  <c r="J9052" i="8"/>
  <c r="J9055" i="8"/>
  <c r="J9057" i="8"/>
  <c r="J9059" i="8"/>
  <c r="J9061" i="8"/>
  <c r="J9063" i="8"/>
  <c r="J9065" i="8"/>
  <c r="J9067" i="8"/>
  <c r="J9069" i="8"/>
  <c r="J9071" i="8"/>
  <c r="J9073" i="8"/>
  <c r="J9075" i="8"/>
  <c r="J9078" i="8"/>
  <c r="J9083" i="8"/>
  <c r="J9088" i="8"/>
  <c r="J9091" i="8"/>
  <c r="J9095" i="8"/>
  <c r="J9098" i="8"/>
  <c r="J9103" i="8"/>
  <c r="J9107" i="8"/>
  <c r="J9110" i="8"/>
  <c r="J9113" i="8"/>
  <c r="J9115" i="8"/>
  <c r="J9118" i="8"/>
  <c r="J9122" i="8"/>
  <c r="J9126" i="8"/>
  <c r="J9130" i="8"/>
  <c r="J9134" i="8"/>
  <c r="J9137" i="8"/>
  <c r="J9140" i="8"/>
  <c r="J9143" i="8"/>
  <c r="J9146" i="8"/>
  <c r="J9149" i="8"/>
  <c r="J9152" i="8"/>
  <c r="J9156" i="8"/>
  <c r="J9160" i="8"/>
  <c r="M9160" i="8" s="1"/>
  <c r="J9162" i="8"/>
  <c r="J9168" i="8"/>
  <c r="J9172" i="8"/>
  <c r="J9174" i="8"/>
  <c r="M9174" i="8" s="1"/>
  <c r="J9176" i="8"/>
  <c r="J9180" i="8"/>
  <c r="M9180" i="8" s="1"/>
  <c r="J9182" i="8"/>
  <c r="J9186" i="8"/>
  <c r="M9186" i="8" s="1"/>
  <c r="J9188" i="8"/>
  <c r="J9192" i="8"/>
  <c r="J9196" i="8"/>
  <c r="J9201" i="8"/>
  <c r="J9207" i="8"/>
  <c r="J9213" i="8"/>
  <c r="J9221" i="8"/>
  <c r="J9225" i="8"/>
  <c r="J9229" i="8"/>
  <c r="J9235" i="8"/>
  <c r="J9238" i="8"/>
  <c r="M9238" i="8" s="1"/>
  <c r="J9241" i="8"/>
  <c r="J9247" i="8"/>
  <c r="J9251" i="8"/>
  <c r="J9255" i="8"/>
  <c r="J9260" i="8"/>
  <c r="J9261" i="8"/>
  <c r="M9261" i="8" s="1"/>
  <c r="J9268" i="8"/>
  <c r="J9275" i="8"/>
  <c r="J9281" i="8"/>
  <c r="J9288" i="8"/>
  <c r="J9294" i="8"/>
  <c r="J9298" i="8"/>
  <c r="J9302" i="8"/>
  <c r="J9306" i="8"/>
  <c r="J9310" i="8"/>
  <c r="J9314" i="8"/>
  <c r="J9318" i="8"/>
  <c r="J9323" i="8"/>
  <c r="J9324" i="8"/>
  <c r="M9324" i="8" s="1"/>
  <c r="J9326" i="8"/>
  <c r="M9326" i="8" s="1"/>
  <c r="J9327" i="8"/>
  <c r="J9330" i="8"/>
  <c r="J9333" i="8"/>
  <c r="J9336" i="8"/>
  <c r="J9339" i="8"/>
  <c r="J9342" i="8"/>
  <c r="J9345" i="8"/>
  <c r="J9347" i="8"/>
  <c r="J9349" i="8"/>
  <c r="J9352" i="8"/>
  <c r="J9357" i="8"/>
  <c r="J9358" i="8"/>
  <c r="M9358" i="8" s="1"/>
  <c r="J9363" i="8"/>
  <c r="J9364" i="8"/>
  <c r="M9364" i="8" s="1"/>
  <c r="J9368" i="8"/>
  <c r="J9371" i="8"/>
  <c r="M9371" i="8" s="1"/>
  <c r="J9375" i="8"/>
  <c r="J9377" i="8"/>
  <c r="M9377" i="8" s="1"/>
  <c r="J9382" i="8"/>
  <c r="J9384" i="8"/>
  <c r="J9386" i="8"/>
  <c r="J9388" i="8"/>
  <c r="J9390" i="8"/>
  <c r="J9392" i="8"/>
  <c r="J9394" i="8"/>
  <c r="J9396" i="8"/>
  <c r="J9398" i="8"/>
  <c r="J9400" i="8"/>
  <c r="J9403" i="8"/>
  <c r="J9406" i="8"/>
  <c r="J9409" i="8"/>
  <c r="J9412" i="8"/>
  <c r="J9415" i="8"/>
  <c r="J9417" i="8"/>
  <c r="J9420" i="8"/>
  <c r="J9423" i="8"/>
  <c r="J9426" i="8"/>
  <c r="J9430" i="8"/>
  <c r="J9434" i="8"/>
  <c r="J9437" i="8"/>
  <c r="M9437" i="8" s="1"/>
  <c r="J9439" i="8"/>
  <c r="J9444" i="8"/>
  <c r="J9448" i="8"/>
  <c r="J9452" i="8"/>
  <c r="J9457" i="8"/>
  <c r="J9458" i="8"/>
  <c r="M9458" i="8" s="1"/>
  <c r="J9462" i="8"/>
  <c r="J9464" i="8"/>
  <c r="M9464" i="8" s="1"/>
  <c r="J9468" i="8"/>
  <c r="J9472" i="8"/>
  <c r="J9478" i="8"/>
  <c r="J9484" i="8"/>
  <c r="J9490" i="8"/>
  <c r="J9496" i="8"/>
  <c r="J9502" i="8"/>
  <c r="M9502" i="8" s="1"/>
  <c r="J9503" i="8"/>
  <c r="J9508" i="8"/>
  <c r="M9508" i="8" s="1"/>
  <c r="J9509" i="8"/>
  <c r="J9515" i="8"/>
  <c r="J9519" i="8"/>
  <c r="J9520" i="8"/>
  <c r="M9520" i="8" s="1"/>
  <c r="J9521" i="8"/>
  <c r="M9521" i="8" s="1"/>
  <c r="J9525" i="8"/>
  <c r="J9528" i="8"/>
  <c r="M9528" i="8" s="1"/>
  <c r="J9531" i="8"/>
  <c r="J9534" i="8"/>
  <c r="M9534" i="8" s="1"/>
  <c r="J9537" i="8"/>
  <c r="J9540" i="8"/>
  <c r="M9540" i="8" s="1"/>
  <c r="J9543" i="8"/>
  <c r="J9546" i="8"/>
  <c r="M9546" i="8" s="1"/>
  <c r="J9549" i="8"/>
  <c r="J9552" i="8"/>
  <c r="M9552" i="8" s="1"/>
  <c r="J9554" i="8"/>
  <c r="J9559" i="8"/>
  <c r="M9559" i="8" s="1"/>
  <c r="J9561" i="8"/>
  <c r="J9565" i="8"/>
  <c r="M9565" i="8" s="1"/>
  <c r="J9566" i="8"/>
  <c r="J9571" i="8"/>
  <c r="M9571" i="8" s="1"/>
  <c r="J9573" i="8"/>
  <c r="J9578" i="8"/>
  <c r="M9578" i="8" s="1"/>
  <c r="J9579" i="8"/>
  <c r="J9584" i="8"/>
  <c r="M9584" i="8" s="1"/>
  <c r="J9585" i="8"/>
  <c r="J9590" i="8"/>
  <c r="M9590" i="8" s="1"/>
  <c r="J9591" i="8"/>
  <c r="J9595" i="8"/>
  <c r="M9595" i="8" s="1"/>
  <c r="J9597" i="8"/>
  <c r="J9602" i="8"/>
  <c r="M9602" i="8" s="1"/>
  <c r="J9603" i="8"/>
  <c r="J9608" i="8"/>
  <c r="M9608" i="8" s="1"/>
  <c r="J9609" i="8"/>
  <c r="J9613" i="8"/>
  <c r="M9613" i="8" s="1"/>
  <c r="J9615" i="8"/>
  <c r="J9620" i="8"/>
  <c r="M9620" i="8" s="1"/>
  <c r="J9625" i="8"/>
  <c r="J9628" i="8"/>
  <c r="M9628" i="8" s="1"/>
  <c r="J9630" i="8"/>
  <c r="J9632" i="8"/>
  <c r="M9632" i="8" s="1"/>
  <c r="J9636" i="8"/>
  <c r="J9638" i="8"/>
  <c r="M9638" i="8" s="1"/>
  <c r="J9642" i="8"/>
  <c r="J9645" i="8"/>
  <c r="M9645" i="8" s="1"/>
  <c r="J9648" i="8"/>
  <c r="J9650" i="8"/>
  <c r="M9650" i="8" s="1"/>
  <c r="J9654" i="8"/>
  <c r="J9656" i="8"/>
  <c r="M9656" i="8" s="1"/>
  <c r="J9659" i="8"/>
  <c r="J9664" i="8"/>
  <c r="J9670" i="8"/>
  <c r="M9670" i="8" s="1"/>
  <c r="J9671" i="8"/>
  <c r="J9675" i="8"/>
  <c r="M9675" i="8" s="1"/>
  <c r="J9678" i="8"/>
  <c r="J9683" i="8"/>
  <c r="J9687" i="8"/>
  <c r="J9690" i="8"/>
  <c r="M9690" i="8" s="1"/>
  <c r="J9692" i="8"/>
  <c r="J9697" i="8"/>
  <c r="J9702" i="8"/>
  <c r="J9703" i="8"/>
  <c r="M9703" i="8" s="1"/>
  <c r="J9706" i="8"/>
  <c r="J9710" i="8"/>
  <c r="M9710" i="8" s="1"/>
  <c r="J9712" i="8"/>
  <c r="J9715" i="8"/>
  <c r="M9715" i="8" s="1"/>
  <c r="J9718" i="8"/>
  <c r="J9721" i="8"/>
  <c r="M9721" i="8" s="1"/>
  <c r="J9724" i="8"/>
  <c r="J9726" i="8"/>
  <c r="M9726" i="8" s="1"/>
  <c r="J9728" i="8"/>
  <c r="J9733" i="8"/>
  <c r="J9737" i="8"/>
  <c r="J9739" i="8"/>
  <c r="M9739" i="8" s="1"/>
  <c r="J9742" i="8"/>
  <c r="J9747" i="8"/>
  <c r="J9751" i="8"/>
  <c r="M9751" i="8" s="1"/>
  <c r="J9755" i="8"/>
  <c r="J9757" i="8"/>
  <c r="M9757" i="8" s="1"/>
  <c r="J9762" i="8"/>
  <c r="J9764" i="8"/>
  <c r="M9764" i="8" s="1"/>
  <c r="J9765" i="8"/>
  <c r="J9769" i="8"/>
  <c r="J9775" i="8"/>
  <c r="J9782" i="8"/>
  <c r="J9786" i="8"/>
  <c r="J9789" i="8"/>
  <c r="J9792" i="8"/>
  <c r="J9795" i="8"/>
  <c r="J9798" i="8"/>
  <c r="J9801" i="8"/>
  <c r="J9804" i="8"/>
  <c r="J9807" i="8"/>
  <c r="J9810" i="8"/>
  <c r="J9813" i="8"/>
  <c r="J9816" i="8"/>
  <c r="J9819" i="8"/>
  <c r="J9822" i="8"/>
  <c r="J9825" i="8"/>
  <c r="J9828" i="8"/>
  <c r="J9832" i="8"/>
  <c r="J9833" i="8"/>
  <c r="M9833" i="8" s="1"/>
  <c r="J9836" i="8"/>
  <c r="J9840" i="8"/>
  <c r="J9843" i="8"/>
  <c r="M9843" i="8" s="1"/>
  <c r="J9844" i="8"/>
  <c r="J9848" i="8"/>
  <c r="J9849" i="8"/>
  <c r="M9849" i="8" s="1"/>
  <c r="J9853" i="8"/>
  <c r="J9857" i="8"/>
  <c r="J9860" i="8"/>
  <c r="J9864" i="8"/>
  <c r="M9864" i="8" s="1"/>
  <c r="J9865" i="8"/>
  <c r="J9869" i="8"/>
  <c r="J9871" i="8"/>
  <c r="J9873" i="8"/>
  <c r="J9877" i="8"/>
  <c r="J9881" i="8"/>
  <c r="J9885" i="8"/>
  <c r="J9889" i="8"/>
  <c r="J9893" i="8"/>
  <c r="J9897" i="8"/>
  <c r="J9900" i="8"/>
  <c r="J9903" i="8"/>
  <c r="J9906" i="8"/>
  <c r="J9909" i="8"/>
  <c r="J9912" i="8"/>
  <c r="J9915" i="8"/>
  <c r="J9918" i="8"/>
  <c r="J9921" i="8"/>
  <c r="J9924" i="8"/>
  <c r="J9927" i="8"/>
  <c r="J9930" i="8"/>
  <c r="J9933" i="8"/>
  <c r="J9935" i="8"/>
  <c r="J9937" i="8"/>
  <c r="J9940" i="8"/>
  <c r="J9944" i="8"/>
  <c r="J9946" i="8"/>
  <c r="M9946" i="8" s="1"/>
  <c r="J9948" i="8"/>
  <c r="J9951" i="8"/>
  <c r="J9956" i="8"/>
  <c r="J9959" i="8"/>
  <c r="M9959" i="8" s="1"/>
  <c r="J9963" i="8"/>
  <c r="J9968" i="8"/>
  <c r="J9970" i="8"/>
  <c r="M9970" i="8" s="1"/>
  <c r="J9975" i="8"/>
  <c r="J9981" i="8"/>
  <c r="J9986" i="8"/>
  <c r="J9989" i="8"/>
  <c r="M9989" i="8" s="1"/>
  <c r="J9992" i="8"/>
  <c r="J9994" i="8"/>
  <c r="M9994" i="8" s="1"/>
  <c r="J9999" i="8"/>
  <c r="J10005" i="8"/>
  <c r="J10010" i="8"/>
  <c r="M10010" i="8" s="1"/>
  <c r="J10012" i="8"/>
  <c r="J10017" i="8"/>
  <c r="J10023" i="8"/>
  <c r="M10023" i="8" s="1"/>
  <c r="J10024" i="8"/>
  <c r="J10028" i="8"/>
  <c r="J10030" i="8"/>
  <c r="M10030" i="8" s="1"/>
  <c r="J10032" i="8"/>
  <c r="J10037" i="8"/>
  <c r="J10042" i="8"/>
  <c r="J10045" i="8"/>
  <c r="M10045" i="8" s="1"/>
  <c r="J10048" i="8"/>
  <c r="J10049" i="8"/>
  <c r="M10049" i="8" s="1"/>
  <c r="J10052" i="8"/>
  <c r="J10057" i="8"/>
  <c r="M10057" i="8" s="1"/>
  <c r="J10058" i="8"/>
  <c r="J10061" i="8"/>
  <c r="J10062" i="8"/>
  <c r="M10062" i="8" s="1"/>
  <c r="J10066" i="8"/>
  <c r="J10068" i="8"/>
  <c r="M10068" i="8" s="1"/>
  <c r="J10072" i="8"/>
  <c r="J10076" i="8"/>
  <c r="J10082" i="8"/>
  <c r="J10085" i="8"/>
  <c r="J10087" i="8"/>
  <c r="J10092" i="8"/>
  <c r="J10094" i="8"/>
  <c r="M10094" i="8" s="1"/>
  <c r="J10095" i="8"/>
  <c r="J10100" i="8"/>
  <c r="J10103" i="8"/>
  <c r="J10105" i="8"/>
  <c r="M10105" i="8" s="1"/>
  <c r="J10108" i="8"/>
  <c r="J10113" i="8"/>
  <c r="M10113" i="8" s="1"/>
  <c r="J10114" i="8"/>
  <c r="J10118" i="8"/>
  <c r="J10119" i="8"/>
  <c r="M10119" i="8" s="1"/>
  <c r="J10124" i="8"/>
  <c r="J10125" i="8"/>
  <c r="M10125" i="8" s="1"/>
  <c r="J10130" i="8"/>
  <c r="J10131" i="8"/>
  <c r="M10131" i="8" s="1"/>
  <c r="J10135" i="8"/>
  <c r="J10139" i="8"/>
  <c r="M10139" i="8" s="1"/>
  <c r="J10141" i="8"/>
  <c r="J10145" i="8"/>
  <c r="M10145" i="8" s="1"/>
  <c r="J10147" i="8"/>
  <c r="J10151" i="8"/>
  <c r="M10151" i="8" s="1"/>
  <c r="J10152" i="8"/>
  <c r="J10155" i="8"/>
  <c r="M10155" i="8" s="1"/>
  <c r="J10158" i="8"/>
  <c r="J10163" i="8"/>
  <c r="M10163" i="8" s="1"/>
  <c r="J10164" i="8"/>
  <c r="J10169" i="8"/>
  <c r="J10171" i="8"/>
  <c r="J10174" i="8"/>
  <c r="J10175" i="8"/>
  <c r="M10175" i="8" s="1"/>
  <c r="J10177" i="8"/>
  <c r="J10179" i="8"/>
  <c r="J10181" i="8"/>
  <c r="M10181" i="8" s="1"/>
  <c r="J10182" i="8"/>
  <c r="J10185" i="8"/>
  <c r="J10187" i="8"/>
  <c r="M10187" i="8" s="1"/>
  <c r="J10188" i="8"/>
  <c r="J10191" i="8"/>
  <c r="J10192" i="8"/>
  <c r="M10192" i="8" s="1"/>
  <c r="J10194" i="8"/>
  <c r="J10197" i="8"/>
  <c r="J10198" i="8"/>
  <c r="M10198" i="8" s="1"/>
  <c r="J10199" i="8"/>
  <c r="J10204" i="8"/>
  <c r="M10204" i="8" s="1"/>
  <c r="J10205" i="8"/>
  <c r="J10209" i="8"/>
  <c r="M10209" i="8" s="1"/>
  <c r="J10211" i="8"/>
  <c r="J10216" i="8"/>
  <c r="M10216" i="8" s="1"/>
  <c r="J10217" i="8"/>
  <c r="J10221" i="8"/>
  <c r="J10222" i="8"/>
  <c r="M10222" i="8" s="1"/>
  <c r="J10227" i="8"/>
  <c r="J10229" i="8"/>
  <c r="M10229" i="8" s="1"/>
  <c r="J10230" i="8"/>
  <c r="J10235" i="8"/>
  <c r="M10235" i="8" s="1"/>
  <c r="J10236" i="8"/>
  <c r="J10241" i="8"/>
  <c r="M10241" i="8" s="1"/>
  <c r="J10242" i="8"/>
  <c r="J10246" i="8"/>
  <c r="J10247" i="8"/>
  <c r="M10247" i="8" s="1"/>
  <c r="J10252" i="8"/>
  <c r="J10254" i="8"/>
  <c r="M10254" i="8" s="1"/>
  <c r="J10255" i="8"/>
  <c r="J10259" i="8"/>
  <c r="M10259" i="8" s="1"/>
  <c r="J10261" i="8"/>
  <c r="J10266" i="8"/>
  <c r="M10266" i="8" s="1"/>
  <c r="J10267" i="8"/>
  <c r="J10270" i="8"/>
  <c r="M10270" i="8" s="1"/>
  <c r="J10276" i="8"/>
  <c r="M10276" i="8" s="1"/>
  <c r="J10280" i="8"/>
  <c r="M10280" i="8" s="1"/>
  <c r="J10283" i="8"/>
  <c r="J10284" i="8"/>
  <c r="M10284" i="8" s="1"/>
  <c r="J10290" i="8"/>
  <c r="M10290" i="8" s="1"/>
  <c r="J10294" i="8"/>
  <c r="M10294" i="8" s="1"/>
  <c r="J10298" i="8"/>
  <c r="J10303" i="8"/>
  <c r="M10303" i="8" s="1"/>
  <c r="J10305" i="8"/>
  <c r="J10309" i="8"/>
  <c r="M10309" i="8" s="1"/>
  <c r="J10313" i="8"/>
  <c r="J10316" i="8"/>
  <c r="M10316" i="8" s="1"/>
  <c r="J10320" i="8"/>
  <c r="M10320" i="8" s="1"/>
  <c r="J10321" i="8"/>
  <c r="J10325" i="8"/>
  <c r="M10325" i="8" s="1"/>
  <c r="J10329" i="8"/>
  <c r="J10330" i="8"/>
  <c r="M10330" i="8" s="1"/>
  <c r="J10336" i="8"/>
  <c r="M10336" i="8" s="1"/>
  <c r="J10337" i="8"/>
  <c r="J10340" i="8"/>
  <c r="M10340" i="8" s="1"/>
  <c r="J10346" i="8"/>
  <c r="J10351" i="8"/>
  <c r="M10351" i="8" s="1"/>
  <c r="J10355" i="8"/>
  <c r="J10356" i="8"/>
  <c r="M10356" i="8" s="1"/>
  <c r="J10364" i="8"/>
  <c r="M10364" i="8" s="1"/>
  <c r="J10368" i="8"/>
  <c r="M10368" i="8" s="1"/>
  <c r="J10374" i="8"/>
  <c r="J10382" i="8"/>
  <c r="M10382" i="8" s="1"/>
  <c r="J10387" i="8"/>
  <c r="M10387" i="8" s="1"/>
  <c r="J10390" i="8"/>
  <c r="J10394" i="8"/>
  <c r="M10394" i="8" s="1"/>
  <c r="J10402" i="8"/>
  <c r="M10402" i="8" s="1"/>
  <c r="J10406" i="8"/>
  <c r="M10406" i="8" s="1"/>
  <c r="J10409" i="8"/>
  <c r="J10411" i="8"/>
  <c r="M10411" i="8" s="1"/>
  <c r="J10419" i="8"/>
  <c r="M10419" i="8" s="1"/>
  <c r="J10425" i="8"/>
  <c r="M10425" i="8" s="1"/>
  <c r="J10430" i="8"/>
  <c r="M10430" i="8" s="1"/>
  <c r="J10432" i="8"/>
  <c r="J10438" i="8"/>
  <c r="M10438" i="8" s="1"/>
  <c r="J10447" i="8"/>
  <c r="M10447" i="8" s="1"/>
  <c r="J10451" i="8"/>
  <c r="M10451" i="8" s="1"/>
  <c r="J10456" i="8"/>
  <c r="J10461" i="8"/>
  <c r="M10461" i="8" s="1"/>
  <c r="J10469" i="8"/>
  <c r="M10469" i="8" s="1"/>
  <c r="J10473" i="8"/>
  <c r="M10473" i="8" s="1"/>
  <c r="J10481" i="8"/>
  <c r="M10481" i="8" s="1"/>
  <c r="J10486" i="8"/>
  <c r="J10492" i="8"/>
  <c r="M10492" i="8" s="1"/>
  <c r="J10498" i="8"/>
  <c r="M10498" i="8" s="1"/>
  <c r="J10499" i="8"/>
  <c r="J10503" i="8"/>
  <c r="M10503" i="8" s="1"/>
  <c r="J10512" i="8"/>
  <c r="M10512" i="8" s="1"/>
  <c r="J10516" i="8"/>
  <c r="J10524" i="8"/>
  <c r="M10524" i="8" s="1"/>
  <c r="J10529" i="8"/>
  <c r="M10529" i="8" s="1"/>
  <c r="J10533" i="8"/>
  <c r="J10534" i="8"/>
  <c r="M10534" i="8" s="1"/>
  <c r="J10539" i="8"/>
  <c r="M10539" i="8" s="1"/>
  <c r="J10548" i="8"/>
  <c r="M10548" i="8" s="1"/>
  <c r="J10550" i="8"/>
  <c r="J10552" i="8"/>
  <c r="M10552" i="8" s="1"/>
  <c r="J10557" i="8"/>
  <c r="M10557" i="8" s="1"/>
  <c r="J10560" i="8"/>
  <c r="J10563" i="8"/>
  <c r="M10563" i="8" s="1"/>
  <c r="J10570" i="8"/>
  <c r="J10574" i="8"/>
  <c r="M10574" i="8" s="1"/>
  <c r="J10580" i="8"/>
  <c r="J10583" i="8"/>
  <c r="M10583" i="8" s="1"/>
  <c r="J10590" i="8"/>
  <c r="M10590" i="8" s="1"/>
  <c r="J10591" i="8"/>
  <c r="J10594" i="8"/>
  <c r="M10594" i="8" s="1"/>
  <c r="J10601" i="8"/>
  <c r="J10602" i="8"/>
  <c r="M10602" i="8" s="1"/>
  <c r="J10608" i="8"/>
  <c r="M10608" i="8" s="1"/>
  <c r="J10612" i="8"/>
  <c r="J10617" i="8"/>
  <c r="M10617" i="8" s="1"/>
  <c r="J10622" i="8"/>
  <c r="J10627" i="8"/>
  <c r="M10627" i="8" s="1"/>
  <c r="J10633" i="8"/>
  <c r="J10634" i="8"/>
  <c r="M10634" i="8" s="1"/>
  <c r="J10642" i="8"/>
  <c r="M10642" i="8" s="1"/>
  <c r="J10647" i="8"/>
  <c r="M10647" i="8" s="1"/>
  <c r="J10651" i="8"/>
  <c r="M10651" i="8" s="1"/>
  <c r="J10653" i="8"/>
  <c r="J10657" i="8"/>
  <c r="M10657" i="8" s="1"/>
  <c r="J10666" i="8"/>
  <c r="M10666" i="8" s="1"/>
  <c r="J10670" i="8"/>
  <c r="M10670" i="8" s="1"/>
  <c r="J10671" i="8"/>
  <c r="J10678" i="8"/>
  <c r="M10678" i="8" s="1"/>
  <c r="J10683" i="8"/>
  <c r="M10683" i="8" s="1"/>
  <c r="J10687" i="8"/>
  <c r="M10687" i="8" s="1"/>
  <c r="J10689" i="8"/>
  <c r="J10692" i="8"/>
  <c r="M10692" i="8" s="1"/>
  <c r="J10696" i="8"/>
  <c r="M10696" i="8" s="1"/>
  <c r="J10701" i="8"/>
  <c r="M10701" i="8" s="1"/>
  <c r="J10710" i="8"/>
  <c r="J10712" i="8"/>
  <c r="J10715" i="8"/>
  <c r="M10715" i="8" s="1"/>
  <c r="J10724" i="8"/>
  <c r="M10724" i="8" s="1"/>
  <c r="J10728" i="8"/>
  <c r="M10728" i="8" s="1"/>
  <c r="J10732" i="8"/>
  <c r="M10732" i="8" s="1"/>
  <c r="J10735" i="8"/>
  <c r="J10737" i="8"/>
  <c r="M10737" i="8" s="1"/>
  <c r="J10741" i="8"/>
  <c r="M10741" i="8" s="1"/>
  <c r="J10745" i="8"/>
  <c r="M10745" i="8" s="1"/>
  <c r="J10753" i="8"/>
  <c r="M10753" i="8" s="1"/>
  <c r="J10757" i="8"/>
  <c r="J10759" i="8"/>
  <c r="M10759" i="8" s="1"/>
  <c r="J10764" i="8"/>
  <c r="M10764" i="8" s="1"/>
  <c r="J10769" i="8"/>
  <c r="M10769" i="8" s="1"/>
  <c r="J10774" i="8"/>
  <c r="M10774" i="8" s="1"/>
  <c r="J10779" i="8"/>
  <c r="J10780" i="8"/>
  <c r="M10780" i="8" s="1"/>
  <c r="J10784" i="8"/>
  <c r="M10784" i="8" s="1"/>
  <c r="J10791" i="8"/>
  <c r="M10791" i="8" s="1"/>
  <c r="J10797" i="8"/>
  <c r="M10797" i="8" s="1"/>
  <c r="J10801" i="8"/>
  <c r="J10803" i="8"/>
  <c r="M10803" i="8" s="1"/>
  <c r="J10807" i="8"/>
  <c r="M10807" i="8" s="1"/>
  <c r="J10816" i="8"/>
  <c r="M10816" i="8" s="1"/>
  <c r="J10820" i="8"/>
  <c r="J10824" i="8"/>
  <c r="M10824" i="8" s="1"/>
  <c r="J10828" i="8"/>
  <c r="M10828" i="8" s="1"/>
  <c r="J10832" i="8"/>
  <c r="M10832" i="8" s="1"/>
  <c r="J10842" i="8"/>
  <c r="M10842" i="8" s="1"/>
  <c r="J10846" i="8"/>
  <c r="J10847" i="8"/>
  <c r="M10847" i="8" s="1"/>
  <c r="J10852" i="8"/>
  <c r="M10852" i="8" s="1"/>
  <c r="J10856" i="8"/>
  <c r="M10856" i="8" s="1"/>
  <c r="J10860" i="8"/>
  <c r="M10860" i="8" s="1"/>
  <c r="J10869" i="8"/>
  <c r="M10869" i="8" s="1"/>
  <c r="J10872" i="8"/>
  <c r="J10880" i="8"/>
  <c r="M10880" i="8" s="1"/>
  <c r="J10884" i="8"/>
  <c r="J10892" i="8"/>
  <c r="M10892" i="8" s="1"/>
  <c r="J10896" i="8"/>
  <c r="J10899" i="8"/>
  <c r="M10899" i="8" s="1"/>
  <c r="J10903" i="8"/>
  <c r="J10910" i="8"/>
  <c r="J10917" i="8"/>
  <c r="J10922" i="8"/>
  <c r="M10922" i="8" s="1"/>
  <c r="J10924" i="8"/>
  <c r="J10930" i="8"/>
  <c r="M10930" i="8" s="1"/>
  <c r="J10931" i="8"/>
  <c r="J10938" i="8"/>
  <c r="J10943" i="8"/>
  <c r="J10946" i="8"/>
  <c r="M10946" i="8" s="1"/>
  <c r="J10948" i="8"/>
  <c r="J10952" i="8"/>
  <c r="M10952" i="8" s="1"/>
  <c r="J10953" i="8"/>
  <c r="J10958" i="8"/>
  <c r="J10964" i="8"/>
  <c r="M10964" i="8" s="1"/>
  <c r="J10965" i="8"/>
  <c r="J10969" i="8"/>
  <c r="M10969" i="8" s="1"/>
  <c r="J10972" i="8"/>
  <c r="J10976" i="8"/>
  <c r="M10976" i="8" s="1"/>
  <c r="J10979" i="8"/>
  <c r="J10981" i="8"/>
  <c r="M10981" i="8" s="1"/>
  <c r="J10984" i="8"/>
  <c r="J10988" i="8"/>
  <c r="M10988" i="8" s="1"/>
  <c r="J10989" i="8"/>
  <c r="J10994" i="8"/>
  <c r="M10994" i="8" s="1"/>
  <c r="J10999" i="8"/>
  <c r="J11000" i="8"/>
  <c r="M11000" i="8" s="1"/>
  <c r="J11005" i="8"/>
  <c r="J11007" i="8"/>
  <c r="M11007" i="8" s="1"/>
  <c r="J11010" i="8"/>
  <c r="J11014" i="8"/>
  <c r="M11014" i="8" s="1"/>
  <c r="J11015" i="8"/>
  <c r="J11020" i="8"/>
  <c r="J11025" i="8"/>
  <c r="J11026" i="8"/>
  <c r="M11026" i="8" s="1"/>
  <c r="J11032" i="8"/>
  <c r="J11037" i="8"/>
  <c r="J11038" i="8"/>
  <c r="M11038" i="8" s="1"/>
  <c r="J11043" i="8"/>
  <c r="J11046" i="8"/>
  <c r="M11046" i="8" s="1"/>
  <c r="J11047" i="8"/>
  <c r="J11050" i="8"/>
  <c r="J11052" i="8"/>
  <c r="M11052" i="8" s="1"/>
  <c r="J11054" i="8"/>
  <c r="J11057" i="8"/>
  <c r="J11061" i="8"/>
  <c r="J11063" i="8"/>
  <c r="M11063" i="8" s="1"/>
  <c r="J11064" i="8"/>
  <c r="J11068" i="8"/>
  <c r="J11071" i="8"/>
  <c r="J11073" i="8"/>
  <c r="M11073" i="8" s="1"/>
  <c r="J11076" i="8"/>
  <c r="J11078" i="8"/>
  <c r="M11078" i="8" s="1"/>
  <c r="J11079" i="8"/>
  <c r="M11079" i="8" s="1"/>
  <c r="J11083" i="8"/>
  <c r="M11083" i="8" s="1"/>
  <c r="J11085" i="8"/>
  <c r="J11088" i="8"/>
  <c r="M11088" i="8" s="1"/>
  <c r="J11091" i="8"/>
  <c r="J11095" i="8"/>
  <c r="M11095" i="8" s="1"/>
  <c r="J11099" i="8"/>
  <c r="J11100" i="8"/>
  <c r="M11100" i="8" s="1"/>
  <c r="J11105" i="8"/>
  <c r="J11106" i="8"/>
  <c r="M11106" i="8" s="1"/>
  <c r="J11113" i="8"/>
  <c r="J11118" i="8"/>
  <c r="J11121" i="8"/>
  <c r="M11121" i="8" s="1"/>
  <c r="J11125" i="8"/>
  <c r="J11127" i="8"/>
  <c r="M11127" i="8" s="1"/>
  <c r="J11130" i="8"/>
  <c r="J11134" i="8"/>
  <c r="M11134" i="8" s="1"/>
  <c r="J11135" i="8"/>
  <c r="J11140" i="8"/>
  <c r="J11144" i="8"/>
  <c r="J11148" i="8"/>
  <c r="J11152" i="8"/>
  <c r="M11152" i="8" s="1"/>
  <c r="J11155" i="8"/>
  <c r="J11159" i="8"/>
  <c r="M11159" i="8" s="1"/>
  <c r="J11162" i="8"/>
  <c r="J11164" i="8"/>
  <c r="M11164" i="8" s="1"/>
  <c r="J11170" i="8"/>
  <c r="M11170" i="8" s="1"/>
  <c r="J11171" i="8"/>
  <c r="J11176" i="8"/>
  <c r="M11176" i="8" s="1"/>
  <c r="J11180" i="8"/>
  <c r="M11180" i="8" s="1"/>
  <c r="J11183" i="8"/>
  <c r="J11184" i="8"/>
  <c r="M11184" i="8" s="1"/>
  <c r="J11192" i="8"/>
  <c r="M11192" i="8" s="1"/>
  <c r="J11193" i="8"/>
  <c r="J11198" i="8"/>
  <c r="M11198" i="8" s="1"/>
  <c r="J11203" i="8"/>
  <c r="J11206" i="8"/>
  <c r="M11206" i="8" s="1"/>
  <c r="J11212" i="8"/>
  <c r="M11212" i="8" s="1"/>
  <c r="J11213" i="8"/>
  <c r="J11217" i="8"/>
  <c r="M11217" i="8" s="1"/>
  <c r="J11220" i="8"/>
  <c r="J11225" i="8"/>
  <c r="M11225" i="8" s="1"/>
  <c r="J11230" i="8"/>
  <c r="J11236" i="8"/>
  <c r="M11236" i="8" s="1"/>
  <c r="J11237" i="8"/>
  <c r="J11243" i="8"/>
  <c r="M11243" i="8" s="1"/>
  <c r="J11247" i="8"/>
  <c r="J11249" i="8"/>
  <c r="M11249" i="8" s="1"/>
  <c r="J11251" i="8"/>
  <c r="J11255" i="8"/>
  <c r="J11258" i="8"/>
  <c r="M11258" i="8" s="1"/>
  <c r="J11259" i="8"/>
  <c r="J11263" i="8"/>
  <c r="J11264" i="8"/>
  <c r="M11264" i="8" s="1"/>
  <c r="J11266" i="8"/>
  <c r="J11269" i="8"/>
  <c r="M11269" i="8" s="1"/>
  <c r="J11276" i="8"/>
  <c r="M11276" i="8" s="1"/>
  <c r="J11279" i="8"/>
  <c r="J11280" i="8"/>
  <c r="M11280" i="8" s="1"/>
  <c r="J11284" i="8"/>
  <c r="M11284" i="8" s="1"/>
  <c r="J11292" i="8"/>
  <c r="M11292" i="8" s="1"/>
  <c r="J11294" i="8"/>
  <c r="J11299" i="8"/>
  <c r="M11299" i="8" s="1"/>
  <c r="J11306" i="8"/>
  <c r="M11306" i="8" s="1"/>
  <c r="J11308" i="8"/>
  <c r="M11308" i="8" s="1"/>
  <c r="J11311" i="8"/>
  <c r="M11311" i="8" s="1"/>
  <c r="J11317" i="8"/>
  <c r="J11319" i="8"/>
  <c r="J11321" i="8"/>
  <c r="J11323" i="8"/>
  <c r="J11325" i="8"/>
  <c r="J11327" i="8"/>
  <c r="J11330" i="8"/>
  <c r="M11330" i="8" s="1"/>
  <c r="J11334" i="8"/>
  <c r="M11334" i="8" s="1"/>
  <c r="J11341" i="8"/>
  <c r="M11341" i="8" s="1"/>
  <c r="J11346" i="8"/>
  <c r="M11346" i="8" s="1"/>
  <c r="J11351" i="8"/>
  <c r="M11351" i="8" s="1"/>
  <c r="J11353" i="8"/>
  <c r="J11356" i="8"/>
  <c r="M11356" i="8" s="1"/>
  <c r="J11360" i="8"/>
  <c r="M11360" i="8" s="1"/>
  <c r="J11365" i="8"/>
  <c r="M11365" i="8" s="1"/>
  <c r="J11368" i="8"/>
  <c r="M11368" i="8" s="1"/>
  <c r="J11375" i="8"/>
  <c r="J11384" i="8"/>
  <c r="M11384" i="8" s="1"/>
  <c r="J11390" i="8"/>
  <c r="M11390" i="8" s="1"/>
  <c r="J11394" i="8"/>
  <c r="M11394" i="8" s="1"/>
  <c r="J11398" i="8"/>
  <c r="M11398" i="8" s="1"/>
  <c r="J11400" i="8"/>
  <c r="J11403" i="8"/>
  <c r="M11403" i="8" s="1"/>
  <c r="J11407" i="8"/>
  <c r="M11407" i="8" s="1"/>
  <c r="J11414" i="8"/>
  <c r="M11414" i="8" s="1"/>
  <c r="J11420" i="8"/>
  <c r="M11420" i="8" s="1"/>
  <c r="J11424" i="8"/>
  <c r="M11424" i="8" s="1"/>
  <c r="J11429" i="8"/>
  <c r="J11433" i="8"/>
  <c r="M11433" i="8" s="1"/>
  <c r="J11437" i="8"/>
  <c r="M11437" i="8" s="1"/>
  <c r="J11442" i="8"/>
  <c r="M11442" i="8" s="1"/>
  <c r="J11450" i="8"/>
  <c r="M11450" i="8" s="1"/>
  <c r="J11455" i="8"/>
  <c r="M11455" i="8" s="1"/>
  <c r="J11461" i="8"/>
  <c r="J11462" i="8"/>
  <c r="M11462" i="8" s="1"/>
  <c r="J11469" i="8"/>
  <c r="M11469" i="8" s="1"/>
  <c r="J11475" i="8"/>
  <c r="J11478" i="8"/>
  <c r="M11478" i="8" s="1"/>
  <c r="J11485" i="8"/>
  <c r="M11485" i="8" s="1"/>
  <c r="J11489" i="8"/>
  <c r="J11490" i="8"/>
  <c r="M11490" i="8" s="1"/>
  <c r="J11497" i="8"/>
  <c r="M11497" i="8" s="1"/>
  <c r="J11503" i="8"/>
  <c r="J11505" i="8"/>
  <c r="J11509" i="8"/>
  <c r="J11513" i="8"/>
  <c r="J11515" i="8"/>
  <c r="J11517" i="8"/>
  <c r="J11519" i="8"/>
  <c r="J11524" i="8"/>
  <c r="J11526" i="8"/>
  <c r="J11528" i="8"/>
  <c r="J11530" i="8"/>
  <c r="J11532" i="8"/>
  <c r="J11534" i="8"/>
  <c r="J11536" i="8"/>
  <c r="J11537" i="8"/>
  <c r="M11537" i="8" s="1"/>
  <c r="J11538" i="8"/>
  <c r="J11540" i="8"/>
  <c r="J11542" i="8"/>
  <c r="M11542" i="8" s="1"/>
  <c r="J11543" i="8"/>
  <c r="J11548" i="8"/>
  <c r="J11553" i="8"/>
  <c r="J11554" i="8"/>
  <c r="M11554" i="8" s="1"/>
  <c r="J11558" i="8"/>
  <c r="J11562" i="8"/>
  <c r="M11562" i="8" s="1"/>
  <c r="J11567" i="8"/>
  <c r="M11567" i="8" s="1"/>
  <c r="J11573" i="8"/>
  <c r="J11575" i="8"/>
  <c r="M11575" i="8" s="1"/>
  <c r="J11578" i="8"/>
  <c r="J11583" i="8"/>
  <c r="J11588" i="8"/>
  <c r="J11589" i="8"/>
  <c r="M11589" i="8" s="1"/>
  <c r="J11596" i="8"/>
  <c r="J11603" i="8"/>
  <c r="M11603" i="8" s="1"/>
  <c r="J11604" i="8"/>
  <c r="J11609" i="8"/>
  <c r="J11614" i="8"/>
  <c r="J11615" i="8"/>
  <c r="M11615" i="8" s="1"/>
  <c r="J11619" i="8"/>
  <c r="J11621" i="8"/>
  <c r="M11621" i="8" s="1"/>
  <c r="J11624" i="8"/>
  <c r="J11629" i="8"/>
  <c r="J11635" i="8"/>
  <c r="M11635" i="8" s="1"/>
  <c r="J11641" i="8"/>
  <c r="J11648" i="8"/>
  <c r="M11648" i="8" s="1"/>
  <c r="J11653" i="8"/>
  <c r="J11656" i="8"/>
  <c r="J11660" i="8"/>
  <c r="M11660" i="8" s="1"/>
  <c r="J11661" i="8"/>
  <c r="J11666" i="8"/>
  <c r="M11666" i="8" s="1"/>
  <c r="J11673" i="8"/>
  <c r="M11673" i="8" s="1"/>
  <c r="J11675" i="8"/>
  <c r="J11678" i="8"/>
  <c r="M11678" i="8" s="1"/>
  <c r="J11684" i="8"/>
  <c r="M11684" i="8" s="1"/>
  <c r="J11689" i="8"/>
  <c r="M11689" i="8" s="1"/>
  <c r="J11692" i="8"/>
  <c r="J11694" i="8"/>
  <c r="M11694" i="8" s="1"/>
  <c r="J11698" i="8"/>
  <c r="M11698" i="8" s="1"/>
  <c r="J11704" i="8"/>
  <c r="J11710" i="8"/>
  <c r="M11710" i="8" s="1"/>
  <c r="J11713" i="8"/>
  <c r="J11717" i="8"/>
  <c r="M11717" i="8" s="1"/>
  <c r="J11722" i="8"/>
  <c r="J11727" i="8"/>
  <c r="J11729" i="8"/>
  <c r="M11729" i="8" s="1"/>
  <c r="J11732" i="8"/>
  <c r="J11736" i="8"/>
  <c r="M11736" i="8" s="1"/>
  <c r="J11737" i="8"/>
  <c r="J11740" i="8"/>
  <c r="M11740" i="8" s="1"/>
  <c r="J11747" i="8"/>
  <c r="M11747" i="8" s="1"/>
  <c r="J11748" i="8"/>
  <c r="J11750" i="8"/>
  <c r="J11751" i="8"/>
  <c r="M11751" i="8" s="1"/>
  <c r="J11755" i="8"/>
  <c r="M11755" i="8" s="1"/>
  <c r="J11761" i="8"/>
  <c r="M11761" i="8" s="1"/>
  <c r="J11770" i="8"/>
  <c r="M11770" i="8" s="1"/>
  <c r="J11773" i="8"/>
  <c r="J11774" i="8"/>
  <c r="M11774" i="8" s="1"/>
  <c r="J11778" i="8"/>
  <c r="J11782" i="8"/>
  <c r="M11782" i="8" s="1"/>
  <c r="J11783" i="8"/>
  <c r="J11787" i="8"/>
  <c r="J11790" i="8"/>
  <c r="J11793" i="8"/>
  <c r="J11796" i="8"/>
  <c r="J11799" i="8"/>
  <c r="J11802" i="8"/>
  <c r="J11805" i="8"/>
  <c r="M11805" i="8" s="1"/>
  <c r="J11806" i="8"/>
  <c r="J11808" i="8"/>
  <c r="J11809" i="8"/>
  <c r="M11809" i="8" s="1"/>
  <c r="J11810" i="8"/>
  <c r="J11812" i="8"/>
  <c r="J11813" i="8"/>
  <c r="M11813" i="8" s="1"/>
  <c r="J11814" i="8"/>
  <c r="J11816" i="8"/>
  <c r="J11817" i="8"/>
  <c r="M11817" i="8" s="1"/>
  <c r="J11823" i="8"/>
  <c r="J11828" i="8"/>
  <c r="M11828" i="8" s="1"/>
  <c r="J11830" i="8"/>
  <c r="J11834" i="8"/>
  <c r="M11834" i="8" s="1"/>
  <c r="J11835" i="8"/>
  <c r="J11840" i="8"/>
  <c r="M11840" i="8" s="1"/>
  <c r="J11841" i="8"/>
  <c r="J11845" i="8"/>
  <c r="J11849" i="8"/>
  <c r="J11850" i="8"/>
  <c r="M11850" i="8" s="1"/>
  <c r="J11851" i="8"/>
  <c r="J11853" i="8"/>
  <c r="J11854" i="8"/>
  <c r="M11854" i="8" s="1"/>
  <c r="J11855" i="8"/>
  <c r="J11857" i="8"/>
  <c r="J11859" i="8"/>
  <c r="M11859" i="8" s="1"/>
  <c r="J11861" i="8"/>
  <c r="J11863" i="8"/>
  <c r="J11864" i="8"/>
  <c r="M11864" i="8" s="1"/>
  <c r="J11865" i="8"/>
  <c r="J11868" i="8"/>
  <c r="J11871" i="8"/>
  <c r="M11871" i="8" s="1"/>
  <c r="J11872" i="8"/>
  <c r="J11874" i="8"/>
  <c r="J11875" i="8"/>
  <c r="M11875" i="8" s="1"/>
  <c r="J11876" i="8"/>
  <c r="J11879" i="8"/>
  <c r="J11881" i="8"/>
  <c r="J11883" i="8"/>
  <c r="J11885" i="8"/>
  <c r="J11887" i="8"/>
  <c r="J11889" i="8"/>
  <c r="J11891" i="8"/>
  <c r="J11894" i="8"/>
  <c r="J11895" i="8"/>
  <c r="M11895" i="8" s="1"/>
  <c r="J11897" i="8"/>
  <c r="J11899" i="8"/>
  <c r="J11901" i="8"/>
  <c r="J11904" i="8"/>
  <c r="J11906" i="8"/>
  <c r="J11909" i="8"/>
  <c r="J11911" i="8"/>
  <c r="J11913" i="8"/>
  <c r="J11915" i="8"/>
  <c r="M11915" i="8" s="1"/>
  <c r="J11917" i="8"/>
  <c r="J11920" i="8"/>
  <c r="M11920" i="8" s="1"/>
  <c r="J11921" i="8"/>
  <c r="J11923" i="8"/>
  <c r="J11925" i="8"/>
  <c r="J11927" i="8"/>
  <c r="J11929" i="8"/>
  <c r="J11931" i="8"/>
  <c r="J11933" i="8"/>
  <c r="J11935" i="8"/>
  <c r="J11937" i="8"/>
  <c r="J11939" i="8"/>
  <c r="J11941" i="8"/>
  <c r="J11943" i="8"/>
  <c r="J11945" i="8"/>
  <c r="J11947" i="8"/>
  <c r="J11950" i="8"/>
  <c r="J11953" i="8"/>
  <c r="J11955" i="8"/>
  <c r="J11958" i="8"/>
  <c r="J11961" i="8"/>
  <c r="J11964" i="8"/>
  <c r="J11967" i="8"/>
  <c r="J11970" i="8"/>
  <c r="J11972" i="8"/>
  <c r="M11972" i="8" s="1"/>
  <c r="J11975" i="8"/>
  <c r="J11979" i="8"/>
  <c r="J11982" i="8"/>
  <c r="M11982" i="8" s="1"/>
  <c r="J11983" i="8"/>
  <c r="J11986" i="8"/>
  <c r="J11988" i="8"/>
  <c r="M11988" i="8" s="1"/>
  <c r="J11989" i="8"/>
  <c r="J11993" i="8"/>
  <c r="J11996" i="8"/>
  <c r="J12000" i="8"/>
  <c r="J12004" i="8"/>
  <c r="J12008" i="8"/>
  <c r="J12012" i="8"/>
  <c r="J12016" i="8"/>
  <c r="M12016" i="8" s="1"/>
  <c r="J12017" i="8"/>
  <c r="J12021" i="8"/>
  <c r="J12022" i="8"/>
  <c r="M12022" i="8" s="1"/>
  <c r="J12029" i="8"/>
  <c r="J12030" i="8"/>
  <c r="M12030" i="8" s="1"/>
  <c r="J12035" i="8"/>
  <c r="J12037" i="8"/>
  <c r="M12037" i="8" s="1"/>
  <c r="J12040" i="8"/>
  <c r="J12042" i="8"/>
  <c r="J12046" i="8"/>
  <c r="J12050" i="8"/>
  <c r="J12054" i="8"/>
  <c r="J12057" i="8"/>
  <c r="J12062" i="8"/>
  <c r="M12062" i="8" s="1"/>
  <c r="J12063" i="8"/>
  <c r="J12067" i="8"/>
  <c r="M12067" i="8" s="1"/>
  <c r="J12070" i="8"/>
  <c r="J12073" i="8"/>
  <c r="M12073" i="8" s="1"/>
  <c r="J12078" i="8"/>
  <c r="J12083" i="8"/>
  <c r="M12083" i="8" s="1"/>
  <c r="J12086" i="8"/>
  <c r="J12089" i="8"/>
  <c r="M12089" i="8" s="1"/>
  <c r="J12094" i="8"/>
  <c r="J12100" i="8"/>
  <c r="M12100" i="8" s="1"/>
  <c r="J12102" i="8"/>
  <c r="J12105" i="8"/>
  <c r="M12105" i="8" s="1"/>
  <c r="J12110" i="8"/>
  <c r="J12116" i="8"/>
  <c r="M12116" i="8" s="1"/>
  <c r="J12118" i="8"/>
  <c r="J12120" i="8"/>
  <c r="M12120" i="8" s="1"/>
  <c r="J12125" i="8"/>
  <c r="J12126" i="8"/>
  <c r="M12126" i="8" s="1"/>
  <c r="J12132" i="8"/>
  <c r="M12132" i="8" s="1"/>
  <c r="J12133" i="8"/>
  <c r="J12138" i="8"/>
  <c r="M12138" i="8" s="1"/>
  <c r="J12141" i="8"/>
  <c r="J12142" i="8"/>
  <c r="M12142" i="8" s="1"/>
  <c r="J12148" i="8"/>
  <c r="M12148" i="8" s="1"/>
  <c r="J12149" i="8"/>
  <c r="J12152" i="8"/>
  <c r="M12152" i="8" s="1"/>
  <c r="J12157" i="8"/>
  <c r="J12159" i="8"/>
  <c r="M12159" i="8" s="1"/>
  <c r="J12164" i="8"/>
  <c r="M12164" i="8" s="1"/>
  <c r="J12165" i="8"/>
  <c r="J12169" i="8"/>
  <c r="M12169" i="8" s="1"/>
  <c r="J12173" i="8"/>
  <c r="J12175" i="8"/>
  <c r="M12175" i="8" s="1"/>
  <c r="J12180" i="8"/>
  <c r="M12180" i="8" s="1"/>
  <c r="J12181" i="8"/>
  <c r="J12184" i="8"/>
  <c r="M12184" i="8" s="1"/>
  <c r="J12189" i="8"/>
  <c r="J12190" i="8"/>
  <c r="M12190" i="8" s="1"/>
  <c r="J12196" i="8"/>
  <c r="M12196" i="8" s="1"/>
  <c r="J12197" i="8"/>
  <c r="J12201" i="8"/>
  <c r="M12201" i="8" s="1"/>
  <c r="J12205" i="8"/>
  <c r="J12206" i="8"/>
  <c r="M12206" i="8" s="1"/>
  <c r="J12211" i="8"/>
  <c r="M12211" i="8" s="1"/>
  <c r="J12213" i="8"/>
  <c r="J12216" i="8"/>
  <c r="M12216" i="8" s="1"/>
  <c r="J12221" i="8"/>
  <c r="J12223" i="8"/>
  <c r="M12223" i="8" s="1"/>
  <c r="J12227" i="8"/>
  <c r="M12227" i="8" s="1"/>
  <c r="J12229" i="8"/>
  <c r="J12232" i="8"/>
  <c r="M12232" i="8" s="1"/>
  <c r="J12237" i="8"/>
  <c r="J12239" i="8"/>
  <c r="M12239" i="8" s="1"/>
  <c r="J12244" i="8"/>
  <c r="J12250" i="8"/>
  <c r="M12250" i="8" s="1"/>
  <c r="J12251" i="8"/>
  <c r="J12256" i="8"/>
  <c r="M12256" i="8" s="1"/>
  <c r="J12258" i="8"/>
  <c r="J12261" i="8"/>
  <c r="M12261" i="8" s="1"/>
  <c r="J12266" i="8"/>
  <c r="J12272" i="8"/>
  <c r="M12272" i="8" s="1"/>
  <c r="J12274" i="8"/>
  <c r="J12277" i="8"/>
  <c r="M12277" i="8" s="1"/>
  <c r="J12282" i="8"/>
  <c r="J12288" i="8"/>
  <c r="M12288" i="8" s="1"/>
  <c r="J12290" i="8"/>
  <c r="J12293" i="8"/>
  <c r="M12293" i="8" s="1"/>
  <c r="J12298" i="8"/>
  <c r="J12304" i="8"/>
  <c r="M12304" i="8" s="1"/>
  <c r="J12306" i="8"/>
  <c r="J12308" i="8"/>
  <c r="M12308" i="8" s="1"/>
  <c r="J12314" i="8"/>
  <c r="J12320" i="8"/>
  <c r="M12320" i="8" s="1"/>
  <c r="J12321" i="8"/>
  <c r="J12326" i="8"/>
  <c r="M12326" i="8" s="1"/>
  <c r="J12329" i="8"/>
  <c r="J12330" i="8"/>
  <c r="M12330" i="8" s="1"/>
  <c r="J12336" i="8"/>
  <c r="J12342" i="8"/>
  <c r="M12342" i="8" s="1"/>
  <c r="J12344" i="8"/>
  <c r="J12346" i="8"/>
  <c r="M12346" i="8" s="1"/>
  <c r="J12352" i="8"/>
  <c r="J12356" i="8"/>
  <c r="M12356" i="8" s="1"/>
  <c r="J12359" i="8"/>
  <c r="J12362" i="8"/>
  <c r="M12362" i="8" s="1"/>
  <c r="J12367" i="8"/>
  <c r="J12368" i="8"/>
  <c r="M12368" i="8" s="1"/>
  <c r="J12374" i="8"/>
  <c r="M12374" i="8" s="1"/>
  <c r="J12375" i="8"/>
  <c r="J12379" i="8"/>
  <c r="M12379" i="8" s="1"/>
  <c r="J12382" i="8"/>
  <c r="J12386" i="8"/>
  <c r="M12386" i="8" s="1"/>
  <c r="J12389" i="8"/>
  <c r="J12392" i="8"/>
  <c r="M12392" i="8" s="1"/>
  <c r="J12396" i="8"/>
  <c r="J12401" i="8"/>
  <c r="M12401" i="8" s="1"/>
  <c r="J12404" i="8"/>
  <c r="J12406" i="8"/>
  <c r="M12406" i="8" s="1"/>
  <c r="J12412" i="8"/>
  <c r="J12418" i="8"/>
  <c r="M12418" i="8" s="1"/>
  <c r="J12420" i="8"/>
  <c r="J12422" i="8"/>
  <c r="M12422" i="8" s="1"/>
  <c r="J12428" i="8"/>
  <c r="J12432" i="8"/>
  <c r="M12432" i="8" s="1"/>
  <c r="J12436" i="8"/>
  <c r="J12438" i="8"/>
  <c r="M12438" i="8" s="1"/>
  <c r="J12444" i="8"/>
  <c r="J12450" i="8"/>
  <c r="M12450" i="8" s="1"/>
  <c r="J12452" i="8"/>
  <c r="J12455" i="8"/>
  <c r="M12455" i="8" s="1"/>
  <c r="J12460" i="8"/>
  <c r="J12464" i="8"/>
  <c r="M12464" i="8" s="1"/>
  <c r="J12468" i="8"/>
  <c r="J12472" i="8"/>
  <c r="M12472" i="8" s="1"/>
  <c r="J12475" i="8"/>
  <c r="J12476" i="8"/>
  <c r="M12476" i="8" s="1"/>
  <c r="J12482" i="8"/>
  <c r="J12488" i="8"/>
  <c r="M12488" i="8" s="1"/>
  <c r="J12489" i="8"/>
  <c r="J12493" i="8"/>
  <c r="M12493" i="8" s="1"/>
  <c r="J12496" i="8"/>
  <c r="J12499" i="8"/>
  <c r="M12499" i="8" s="1"/>
  <c r="J12503" i="8"/>
  <c r="J12504" i="8"/>
  <c r="M12504" i="8" s="1"/>
  <c r="J12510" i="8"/>
  <c r="J12514" i="8"/>
  <c r="M12514" i="8" s="1"/>
  <c r="J12517" i="8"/>
  <c r="J12521" i="8"/>
  <c r="M12521" i="8" s="1"/>
  <c r="J12524" i="8"/>
  <c r="J12526" i="8"/>
  <c r="M12526" i="8" s="1"/>
  <c r="J12531" i="8"/>
  <c r="J12532" i="8"/>
  <c r="M12532" i="8" s="1"/>
  <c r="J12538" i="8"/>
  <c r="J12544" i="8"/>
  <c r="M12544" i="8" s="1"/>
  <c r="J12545" i="8"/>
  <c r="J12549" i="8"/>
  <c r="M12549" i="8" s="1"/>
  <c r="J12552" i="8"/>
  <c r="J12556" i="8"/>
  <c r="M12556" i="8" s="1"/>
  <c r="J12559" i="8"/>
  <c r="J12561" i="8"/>
  <c r="M12561" i="8" s="1"/>
  <c r="J12566" i="8"/>
  <c r="J12571" i="8"/>
  <c r="M12571" i="8" s="1"/>
  <c r="J12573" i="8"/>
  <c r="J12577" i="8"/>
  <c r="M12577" i="8" s="1"/>
  <c r="J12580" i="8"/>
  <c r="J12582" i="8"/>
  <c r="M12582" i="8" s="1"/>
  <c r="J12587" i="8"/>
  <c r="J12588" i="8"/>
  <c r="M12588" i="8" s="1"/>
  <c r="J12594" i="8"/>
  <c r="J12600" i="8"/>
  <c r="M12600" i="8" s="1"/>
  <c r="J12601" i="8"/>
  <c r="J12605" i="8"/>
  <c r="M12605" i="8" s="1"/>
  <c r="J12608" i="8"/>
  <c r="J12610" i="8"/>
  <c r="M12610" i="8" s="1"/>
  <c r="J12615" i="8"/>
  <c r="J12616" i="8"/>
  <c r="M12616" i="8" s="1"/>
  <c r="J12622" i="8"/>
  <c r="J12627" i="8"/>
  <c r="M12627" i="8" s="1"/>
  <c r="J12629" i="8"/>
  <c r="J12633" i="8"/>
  <c r="M12633" i="8" s="1"/>
  <c r="J12636" i="8"/>
  <c r="J12640" i="8"/>
  <c r="M12640" i="8" s="1"/>
  <c r="J12643" i="8"/>
  <c r="J12644" i="8"/>
  <c r="M12644" i="8" s="1"/>
  <c r="J12650" i="8"/>
  <c r="J12656" i="8"/>
  <c r="M12656" i="8" s="1"/>
  <c r="J12657" i="8"/>
  <c r="J12660" i="8"/>
  <c r="M12660" i="8" s="1"/>
  <c r="J12664" i="8"/>
  <c r="J12666" i="8"/>
  <c r="M12666" i="8" s="1"/>
  <c r="J12671" i="8"/>
  <c r="J12673" i="8"/>
  <c r="M12673" i="8" s="1"/>
  <c r="J12678" i="8"/>
  <c r="J12684" i="8"/>
  <c r="M12684" i="8" s="1"/>
  <c r="J12685" i="8"/>
  <c r="J12690" i="8"/>
  <c r="M12690" i="8" s="1"/>
  <c r="J12692" i="8"/>
  <c r="J12695" i="8"/>
  <c r="M12695" i="8" s="1"/>
  <c r="J12699" i="8"/>
  <c r="J12702" i="8"/>
  <c r="M12702" i="8" s="1"/>
  <c r="J12706" i="8"/>
  <c r="J12712" i="8"/>
  <c r="M12712" i="8" s="1"/>
  <c r="J12713" i="8"/>
  <c r="J12717" i="8"/>
  <c r="M12717" i="8" s="1"/>
  <c r="J12720" i="8"/>
  <c r="J12722" i="8"/>
  <c r="M12722" i="8" s="1"/>
  <c r="J12727" i="8"/>
  <c r="J12730" i="8"/>
  <c r="M12730" i="8" s="1"/>
  <c r="J12739" i="8"/>
  <c r="M12739" i="8" s="1"/>
  <c r="J12741" i="8"/>
  <c r="J12744" i="8"/>
  <c r="J12749" i="8"/>
  <c r="M12749" i="8" s="1"/>
  <c r="J12753" i="8"/>
  <c r="M12753" i="8" s="1"/>
  <c r="J12762" i="8"/>
  <c r="J12763" i="8"/>
  <c r="M12763" i="8" s="1"/>
  <c r="J12767" i="8"/>
  <c r="M12767" i="8" s="1"/>
  <c r="J12777" i="8"/>
  <c r="M12777" i="8" s="1"/>
  <c r="J12781" i="8"/>
  <c r="J12782" i="8"/>
  <c r="M12782" i="8" s="1"/>
  <c r="J12786" i="8"/>
  <c r="M12786" i="8" s="1"/>
  <c r="J12792" i="8"/>
  <c r="M12792" i="8" s="1"/>
  <c r="J12800" i="8"/>
  <c r="J12801" i="8"/>
  <c r="M12801" i="8" s="1"/>
  <c r="J12812" i="8"/>
  <c r="M12812" i="8" s="1"/>
  <c r="J12816" i="8"/>
  <c r="M12816" i="8" s="1"/>
  <c r="J12818" i="8"/>
  <c r="J12820" i="8"/>
  <c r="M12820" i="8" s="1"/>
  <c r="J12824" i="8"/>
  <c r="M12824" i="8" s="1"/>
  <c r="J12835" i="8"/>
  <c r="M12835" i="8" s="1"/>
  <c r="J12836" i="8"/>
  <c r="J12839" i="8"/>
  <c r="M12839" i="8" s="1"/>
  <c r="J12844" i="8"/>
  <c r="M12844" i="8" s="1"/>
  <c r="J12854" i="8"/>
  <c r="J12859" i="8"/>
  <c r="M12859" i="8" s="1"/>
  <c r="J12868" i="8"/>
  <c r="M12868" i="8" s="1"/>
  <c r="J12872" i="8"/>
  <c r="J12873" i="8"/>
  <c r="M12873" i="8" s="1"/>
  <c r="J12877" i="8"/>
  <c r="M12877" i="8" s="1"/>
  <c r="J12882" i="8"/>
  <c r="M12882" i="8" s="1"/>
  <c r="J12889" i="8"/>
  <c r="M12889" i="8" s="1"/>
  <c r="J12896" i="8"/>
  <c r="J12900" i="8"/>
  <c r="M12900" i="8" s="1"/>
  <c r="J12907" i="8"/>
  <c r="M12907" i="8" s="1"/>
  <c r="J12913" i="8"/>
  <c r="J12914" i="8"/>
  <c r="M12914" i="8" s="1"/>
  <c r="J12919" i="8"/>
  <c r="M12919" i="8" s="1"/>
  <c r="J12927" i="8"/>
  <c r="M12927" i="8" s="1"/>
  <c r="J12931" i="8"/>
  <c r="M12931" i="8" s="1"/>
  <c r="J12936" i="8"/>
  <c r="J12940" i="8"/>
  <c r="M12940" i="8" s="1"/>
  <c r="J12947" i="8"/>
  <c r="M12947" i="8" s="1"/>
  <c r="J12951" i="8"/>
  <c r="M12951" i="8" s="1"/>
  <c r="J12954" i="8"/>
  <c r="J12956" i="8"/>
  <c r="M12956" i="8" s="1"/>
  <c r="J12960" i="8"/>
  <c r="M12960" i="8" s="1"/>
  <c r="J12964" i="8"/>
  <c r="M12964" i="8" s="1"/>
  <c r="J12968" i="8"/>
  <c r="M12968" i="8" s="1"/>
  <c r="J12980" i="8"/>
  <c r="J12991" i="8"/>
  <c r="M12991" i="8" s="1"/>
  <c r="J12996" i="8"/>
  <c r="M12996" i="8" s="1"/>
  <c r="J13000" i="8"/>
  <c r="M13000" i="8" s="1"/>
  <c r="J13004" i="8"/>
  <c r="M13004" i="8" s="1"/>
  <c r="J13007" i="8"/>
  <c r="J13009" i="8"/>
  <c r="M13009" i="8" s="1"/>
  <c r="J13013" i="8"/>
  <c r="M13013" i="8" s="1"/>
  <c r="J13017" i="8"/>
  <c r="M13017" i="8" s="1"/>
  <c r="J13021" i="8"/>
  <c r="M13021" i="8" s="1"/>
  <c r="J13031" i="8"/>
  <c r="M13031" i="8" s="1"/>
  <c r="J13037" i="8"/>
  <c r="J13041" i="8"/>
  <c r="M13041" i="8" s="1"/>
  <c r="J13045" i="8"/>
  <c r="M13045" i="8" s="1"/>
  <c r="J13050" i="8"/>
  <c r="M13050" i="8" s="1"/>
  <c r="J13061" i="8"/>
  <c r="M13061" i="8" s="1"/>
  <c r="J13066" i="8"/>
  <c r="M13066" i="8" s="1"/>
  <c r="J13067" i="8"/>
  <c r="J13070" i="8"/>
  <c r="M13070" i="8" s="1"/>
  <c r="J13081" i="8"/>
  <c r="M13081" i="8" s="1"/>
  <c r="J13087" i="8"/>
  <c r="M13087" i="8" s="1"/>
  <c r="J13091" i="8"/>
  <c r="M13091" i="8" s="1"/>
  <c r="J13095" i="8"/>
  <c r="M13095" i="8" s="1"/>
  <c r="J13097" i="8"/>
  <c r="J13099" i="8"/>
  <c r="J13101" i="8"/>
  <c r="M13101" i="8" s="1"/>
  <c r="J13107" i="8"/>
  <c r="J13111" i="8"/>
  <c r="J13118" i="8"/>
  <c r="M13118" i="8" s="1"/>
  <c r="J13122" i="8"/>
  <c r="M13122" i="8" s="1"/>
  <c r="J13126" i="8"/>
  <c r="M13126" i="8" s="1"/>
  <c r="J13131" i="8"/>
  <c r="J13135" i="8"/>
  <c r="M13135" i="8" s="1"/>
  <c r="J13139" i="8"/>
  <c r="M13139" i="8" s="1"/>
  <c r="J13149" i="8"/>
  <c r="M13149" i="8" s="1"/>
  <c r="J13151" i="8"/>
  <c r="J13154" i="8"/>
  <c r="J13165" i="8"/>
  <c r="M13165" i="8" s="1"/>
  <c r="J13170" i="8"/>
  <c r="M13170" i="8" s="1"/>
  <c r="J13174" i="8"/>
  <c r="M13174" i="8" s="1"/>
  <c r="J13178" i="8"/>
  <c r="M13178" i="8" s="1"/>
  <c r="J13180" i="8"/>
  <c r="J13182" i="8"/>
  <c r="M13182" i="8" s="1"/>
  <c r="J13192" i="8"/>
  <c r="M13192" i="8" s="1"/>
  <c r="J13197" i="8"/>
  <c r="M13197" i="8" s="1"/>
  <c r="J13201" i="8"/>
  <c r="M13201" i="8" s="1"/>
  <c r="J13206" i="8"/>
  <c r="M13206" i="8" s="1"/>
  <c r="J13210" i="8"/>
  <c r="J13215" i="8"/>
  <c r="J13217" i="8"/>
  <c r="M13217" i="8" s="1"/>
  <c r="J13220" i="8"/>
  <c r="J13222" i="8"/>
  <c r="M13222" i="8" s="1"/>
  <c r="J13225" i="8"/>
  <c r="J13230" i="8"/>
  <c r="J13235" i="8"/>
  <c r="J13237" i="8"/>
  <c r="M13237" i="8" s="1"/>
  <c r="J13240" i="8"/>
  <c r="J13242" i="8"/>
  <c r="J13244" i="8"/>
  <c r="J13246" i="8"/>
  <c r="J13248" i="8"/>
  <c r="J13250" i="8"/>
  <c r="J13252" i="8"/>
  <c r="J13254" i="8"/>
  <c r="J13256" i="8"/>
  <c r="J13258" i="8"/>
  <c r="J13260" i="8"/>
  <c r="J13262" i="8"/>
  <c r="J13264" i="8"/>
  <c r="J13266" i="8"/>
  <c r="J13269" i="8"/>
  <c r="J13270" i="8"/>
  <c r="M13270" i="8" s="1"/>
  <c r="J13272" i="8"/>
  <c r="J13274" i="8"/>
  <c r="M13274" i="8" s="1"/>
  <c r="J13276" i="8"/>
  <c r="J13279" i="8"/>
  <c r="J13282" i="8"/>
  <c r="J13284" i="8"/>
  <c r="J13285" i="8"/>
  <c r="M13285" i="8" s="1"/>
  <c r="J13290" i="8"/>
  <c r="J13291" i="8"/>
  <c r="M13291" i="8" s="1"/>
  <c r="J13296" i="8"/>
  <c r="J13297" i="8"/>
  <c r="M13297" i="8" s="1"/>
  <c r="J13305" i="8"/>
  <c r="J13307" i="8"/>
  <c r="J13311" i="8"/>
  <c r="J13313" i="8"/>
  <c r="J13315" i="8"/>
  <c r="J13317" i="8"/>
  <c r="J13322" i="8"/>
  <c r="J13329" i="8"/>
  <c r="J13333" i="8"/>
  <c r="M13333" i="8" s="1"/>
  <c r="J13335" i="8"/>
  <c r="J13341" i="8"/>
  <c r="M13341" i="8" s="1"/>
  <c r="J13343" i="8"/>
  <c r="J13350" i="8"/>
  <c r="J13356" i="8"/>
  <c r="J13359" i="8"/>
  <c r="M13359" i="8" s="1"/>
  <c r="J13360" i="8"/>
  <c r="J13363" i="8"/>
  <c r="J13366" i="8"/>
  <c r="J13369" i="8"/>
  <c r="J13372" i="8"/>
  <c r="J13375" i="8"/>
  <c r="J13379" i="8"/>
  <c r="M13379" i="8" s="1"/>
  <c r="J13381" i="8"/>
  <c r="J13387" i="8"/>
  <c r="M13387" i="8" s="1"/>
  <c r="J13388" i="8"/>
  <c r="J13390" i="8"/>
  <c r="J13392" i="8"/>
  <c r="J13394" i="8"/>
  <c r="J13396" i="8"/>
  <c r="J13398" i="8"/>
  <c r="J13400" i="8"/>
  <c r="J13402" i="8"/>
  <c r="J13404" i="8"/>
  <c r="J13408" i="8"/>
  <c r="J13412" i="8"/>
  <c r="J13415" i="8"/>
  <c r="M13415" i="8" s="1"/>
  <c r="J13416" i="8"/>
  <c r="J13420" i="8"/>
  <c r="J13423" i="8"/>
  <c r="M13423" i="8" s="1"/>
  <c r="J13424" i="8"/>
  <c r="J13428" i="8"/>
  <c r="J13431" i="8"/>
  <c r="J13434" i="8"/>
  <c r="J13438" i="8"/>
  <c r="J13442" i="8"/>
  <c r="J13446" i="8"/>
  <c r="J13450" i="8"/>
  <c r="J13452" i="8"/>
  <c r="J13453" i="8"/>
  <c r="M13453" i="8" s="1"/>
  <c r="J13454" i="8"/>
  <c r="J13456" i="8"/>
  <c r="J13457" i="8"/>
  <c r="M13457" i="8" s="1"/>
  <c r="J13458" i="8"/>
  <c r="J13460" i="8"/>
  <c r="J13461" i="8"/>
  <c r="M13461" i="8" s="1"/>
  <c r="J13462" i="8"/>
  <c r="J13464" i="8"/>
  <c r="J13465" i="8"/>
  <c r="M13465" i="8" s="1"/>
  <c r="J13466" i="8"/>
  <c r="J13468" i="8"/>
  <c r="J13472" i="8"/>
  <c r="M13472" i="8" s="1"/>
  <c r="J13476" i="8"/>
  <c r="M13476" i="8" s="1"/>
  <c r="J13483" i="8"/>
  <c r="J13486" i="8"/>
  <c r="M13486" i="8" s="1"/>
  <c r="J13494" i="8"/>
  <c r="M13494" i="8" s="1"/>
  <c r="J13497" i="8"/>
  <c r="J13499" i="8"/>
  <c r="J13501" i="8"/>
  <c r="J13503" i="8"/>
  <c r="J13505" i="8"/>
  <c r="J13506" i="8"/>
  <c r="M13506" i="8" s="1"/>
  <c r="J13507" i="8"/>
  <c r="J13509" i="8"/>
  <c r="J13510" i="8"/>
  <c r="M13510" i="8" s="1"/>
  <c r="J13511" i="8"/>
  <c r="J13513" i="8"/>
  <c r="J13514" i="8"/>
  <c r="M13514" i="8" s="1"/>
  <c r="J13515" i="8"/>
  <c r="J13517" i="8"/>
  <c r="J13518" i="8"/>
  <c r="M13518" i="8" s="1"/>
  <c r="J13519" i="8"/>
  <c r="J13521" i="8"/>
  <c r="J13522" i="8"/>
  <c r="M13522" i="8" s="1"/>
  <c r="J13523" i="8"/>
  <c r="J13525" i="8"/>
  <c r="J13526" i="8"/>
  <c r="M13526" i="8" s="1"/>
  <c r="J13527" i="8"/>
  <c r="J13529" i="8"/>
  <c r="E13532" i="8"/>
  <c r="F13532" i="8"/>
  <c r="E13534" i="8"/>
  <c r="F13534" i="8"/>
  <c r="E13535" i="8"/>
  <c r="F13535" i="8"/>
  <c r="E13533" i="8"/>
  <c r="F13533" i="8"/>
  <c r="E13530" i="8"/>
  <c r="F13530" i="8"/>
  <c r="E13531" i="8"/>
  <c r="F13531" i="8"/>
  <c r="J13534" i="8" l="1"/>
  <c r="M13534" i="8" s="1"/>
  <c r="J13532" i="8"/>
  <c r="M13532" i="8" s="1"/>
  <c r="J13535" i="8"/>
  <c r="M13535" i="8" s="1"/>
  <c r="J9283" i="8"/>
  <c r="M9283" i="8" s="1"/>
  <c r="J9259" i="8"/>
  <c r="M9259" i="8" s="1"/>
  <c r="J9243" i="8"/>
  <c r="M9243" i="8" s="1"/>
  <c r="J9239" i="8"/>
  <c r="M9239" i="8" s="1"/>
  <c r="J9219" i="8"/>
  <c r="M9219" i="8" s="1"/>
  <c r="J9211" i="8"/>
  <c r="M9211" i="8" s="1"/>
  <c r="J9191" i="8"/>
  <c r="M9191" i="8" s="1"/>
  <c r="J9183" i="8"/>
  <c r="M9183" i="8" s="1"/>
  <c r="J9163" i="8"/>
  <c r="M9163" i="8" s="1"/>
  <c r="J8987" i="8"/>
  <c r="M8987" i="8" s="1"/>
  <c r="J8959" i="8"/>
  <c r="M8959" i="8" s="1"/>
  <c r="J8951" i="8"/>
  <c r="M8951" i="8" s="1"/>
  <c r="J8931" i="8"/>
  <c r="M8931" i="8" s="1"/>
  <c r="J5318" i="8"/>
  <c r="M5318" i="8" s="1"/>
  <c r="J5295" i="8"/>
  <c r="M5295" i="8" s="1"/>
  <c r="J5290" i="8"/>
  <c r="M5290" i="8" s="1"/>
  <c r="J5268" i="8"/>
  <c r="M5268" i="8" s="1"/>
  <c r="J5258" i="8"/>
  <c r="M5258" i="8" s="1"/>
  <c r="J5254" i="8"/>
  <c r="M5254" i="8" s="1"/>
  <c r="J4926" i="8"/>
  <c r="M4926" i="8" s="1"/>
  <c r="J4866" i="8"/>
  <c r="M4866" i="8" s="1"/>
  <c r="J4846" i="8"/>
  <c r="M4846" i="8" s="1"/>
  <c r="J4832" i="8"/>
  <c r="M4832" i="8" s="1"/>
  <c r="J4827" i="8"/>
  <c r="M4827" i="8" s="1"/>
  <c r="J4807" i="8"/>
  <c r="M4807" i="8" s="1"/>
  <c r="J4787" i="8"/>
  <c r="M4787" i="8" s="1"/>
  <c r="J4778" i="8"/>
  <c r="M4778" i="8" s="1"/>
  <c r="J4774" i="8"/>
  <c r="M4774" i="8" s="1"/>
  <c r="J4742" i="8"/>
  <c r="M4742" i="8" s="1"/>
  <c r="J4738" i="8"/>
  <c r="M4738" i="8" s="1"/>
  <c r="J4734" i="8"/>
  <c r="M4734" i="8" s="1"/>
  <c r="J4547" i="8"/>
  <c r="M4547" i="8" s="1"/>
  <c r="J4540" i="8"/>
  <c r="M4540" i="8" s="1"/>
  <c r="J4522" i="8"/>
  <c r="M4522" i="8" s="1"/>
  <c r="J4506" i="8"/>
  <c r="M4506" i="8" s="1"/>
  <c r="J4498" i="8"/>
  <c r="M4498" i="8" s="1"/>
  <c r="J4486" i="8"/>
  <c r="M4486" i="8" s="1"/>
  <c r="J4474" i="8"/>
  <c r="M4474" i="8" s="1"/>
  <c r="J4451" i="8"/>
  <c r="M4451" i="8" s="1"/>
  <c r="J4426" i="8"/>
  <c r="M4426" i="8" s="1"/>
  <c r="J4418" i="8"/>
  <c r="M4418" i="8" s="1"/>
  <c r="J4398" i="8"/>
  <c r="M4398" i="8" s="1"/>
  <c r="J4390" i="8"/>
  <c r="M4390" i="8" s="1"/>
  <c r="J4205" i="8"/>
  <c r="M4205" i="8" s="1"/>
  <c r="J4188" i="8"/>
  <c r="M4188" i="8" s="1"/>
  <c r="J4177" i="8"/>
  <c r="M4177" i="8" s="1"/>
  <c r="J4165" i="8"/>
  <c r="M4165" i="8" s="1"/>
  <c r="J4148" i="8"/>
  <c r="M4148" i="8" s="1"/>
  <c r="J4126" i="8"/>
  <c r="M4126" i="8" s="1"/>
  <c r="J4122" i="8"/>
  <c r="M4122" i="8" s="1"/>
  <c r="J4106" i="8"/>
  <c r="M4106" i="8" s="1"/>
  <c r="J4093" i="8"/>
  <c r="M4093" i="8" s="1"/>
  <c r="J4076" i="8"/>
  <c r="M4076" i="8" s="1"/>
  <c r="J4061" i="8"/>
  <c r="M4061" i="8" s="1"/>
  <c r="J4056" i="8"/>
  <c r="M4056" i="8" s="1"/>
  <c r="J4050" i="8"/>
  <c r="M4050" i="8" s="1"/>
  <c r="J4046" i="8"/>
  <c r="M4046" i="8" s="1"/>
  <c r="J4034" i="8"/>
  <c r="M4034" i="8" s="1"/>
  <c r="J4030" i="8"/>
  <c r="M4030" i="8" s="1"/>
  <c r="J4025" i="8"/>
  <c r="M4025" i="8" s="1"/>
  <c r="J4020" i="8"/>
  <c r="M4020" i="8" s="1"/>
  <c r="J4008" i="8"/>
  <c r="M4008" i="8" s="1"/>
  <c r="J3998" i="8"/>
  <c r="M3998" i="8" s="1"/>
  <c r="J3994" i="8"/>
  <c r="M3994" i="8" s="1"/>
  <c r="J3986" i="8"/>
  <c r="M3986" i="8" s="1"/>
  <c r="J3962" i="8"/>
  <c r="M3962" i="8" s="1"/>
  <c r="J3954" i="8"/>
  <c r="M3954" i="8" s="1"/>
  <c r="J3948" i="8"/>
  <c r="M3948" i="8" s="1"/>
  <c r="J3941" i="8"/>
  <c r="M3941" i="8" s="1"/>
  <c r="J3933" i="8"/>
  <c r="M3933" i="8" s="1"/>
  <c r="J3925" i="8"/>
  <c r="M3925" i="8" s="1"/>
  <c r="J3912" i="8"/>
  <c r="M3912" i="8" s="1"/>
  <c r="J3905" i="8"/>
  <c r="M3905" i="8" s="1"/>
  <c r="J3890" i="8"/>
  <c r="M3890" i="8" s="1"/>
  <c r="J3830" i="8"/>
  <c r="M3830" i="8" s="1"/>
  <c r="J3816" i="8"/>
  <c r="M3816" i="8" s="1"/>
  <c r="J3721" i="8"/>
  <c r="M3721" i="8" s="1"/>
  <c r="J3713" i="8"/>
  <c r="M3713" i="8" s="1"/>
  <c r="J3702" i="8"/>
  <c r="M3702" i="8" s="1"/>
  <c r="J3690" i="8"/>
  <c r="M3690" i="8" s="1"/>
  <c r="J3674" i="8"/>
  <c r="M3674" i="8" s="1"/>
  <c r="J3664" i="8"/>
  <c r="M3664" i="8" s="1"/>
  <c r="J3658" i="8"/>
  <c r="M3658" i="8" s="1"/>
  <c r="J3108" i="8"/>
  <c r="M3108" i="8" s="1"/>
  <c r="J3102" i="8"/>
  <c r="M3102" i="8" s="1"/>
  <c r="J3097" i="8"/>
  <c r="M3097" i="8" s="1"/>
  <c r="J3093" i="8"/>
  <c r="M3093" i="8" s="1"/>
  <c r="J3082" i="8"/>
  <c r="M3082" i="8" s="1"/>
  <c r="J3078" i="8"/>
  <c r="M3078" i="8" s="1"/>
  <c r="J3068" i="8"/>
  <c r="M3068" i="8" s="1"/>
  <c r="J3060" i="8"/>
  <c r="M3060" i="8" s="1"/>
  <c r="J3056" i="8"/>
  <c r="M3056" i="8" s="1"/>
  <c r="J3052" i="8"/>
  <c r="M3052" i="8" s="1"/>
  <c r="J3044" i="8"/>
  <c r="M3044" i="8" s="1"/>
  <c r="J3040" i="8"/>
  <c r="M3040" i="8" s="1"/>
  <c r="J3036" i="8"/>
  <c r="M3036" i="8" s="1"/>
  <c r="J3028" i="8"/>
  <c r="M3028" i="8" s="1"/>
  <c r="J3024" i="8"/>
  <c r="M3024" i="8" s="1"/>
  <c r="J3014" i="8"/>
  <c r="M3014" i="8" s="1"/>
  <c r="J3010" i="8"/>
  <c r="M3010" i="8" s="1"/>
  <c r="J3005" i="8"/>
  <c r="M3005" i="8" s="1"/>
  <c r="J3001" i="8"/>
  <c r="M3001" i="8" s="1"/>
  <c r="J2997" i="8"/>
  <c r="M2997" i="8" s="1"/>
  <c r="J2993" i="8"/>
  <c r="M2993" i="8" s="1"/>
  <c r="J2988" i="8"/>
  <c r="M2988" i="8" s="1"/>
  <c r="J2984" i="8"/>
  <c r="M2984" i="8" s="1"/>
  <c r="J2967" i="8"/>
  <c r="M2967" i="8" s="1"/>
  <c r="J2958" i="8"/>
  <c r="M2958" i="8" s="1"/>
  <c r="J2950" i="8"/>
  <c r="M2950" i="8" s="1"/>
  <c r="J2941" i="8"/>
  <c r="M2941" i="8" s="1"/>
  <c r="J2937" i="8"/>
  <c r="M2937" i="8" s="1"/>
  <c r="J2928" i="8"/>
  <c r="M2928" i="8" s="1"/>
  <c r="J2924" i="8"/>
  <c r="M2924" i="8" s="1"/>
  <c r="J2920" i="8"/>
  <c r="M2920" i="8" s="1"/>
  <c r="J2912" i="8"/>
  <c r="M2912" i="8" s="1"/>
  <c r="J2890" i="8"/>
  <c r="M2890" i="8" s="1"/>
  <c r="J2886" i="8"/>
  <c r="M2886" i="8" s="1"/>
  <c r="J2882" i="8"/>
  <c r="M2882" i="8" s="1"/>
  <c r="J2878" i="8"/>
  <c r="M2878" i="8" s="1"/>
  <c r="J2874" i="8"/>
  <c r="M2874" i="8" s="1"/>
  <c r="J2869" i="8"/>
  <c r="M2869" i="8" s="1"/>
  <c r="J2865" i="8"/>
  <c r="M2865" i="8" s="1"/>
  <c r="J2861" i="8"/>
  <c r="M2861" i="8" s="1"/>
  <c r="J2857" i="8"/>
  <c r="M2857" i="8" s="1"/>
  <c r="J2853" i="8"/>
  <c r="M2853" i="8" s="1"/>
  <c r="J2848" i="8"/>
  <c r="M2848" i="8" s="1"/>
  <c r="J2844" i="8"/>
  <c r="M2844" i="8" s="1"/>
  <c r="J2836" i="8"/>
  <c r="M2836" i="8" s="1"/>
  <c r="J2828" i="8"/>
  <c r="M2828" i="8" s="1"/>
  <c r="J2820" i="8"/>
  <c r="M2820" i="8" s="1"/>
  <c r="J2810" i="8"/>
  <c r="M2810" i="8" s="1"/>
  <c r="J2798" i="8"/>
  <c r="M2798" i="8" s="1"/>
  <c r="J2790" i="8"/>
  <c r="M2790" i="8" s="1"/>
  <c r="J2780" i="8"/>
  <c r="M2780" i="8" s="1"/>
  <c r="J2750" i="8"/>
  <c r="M2750" i="8" s="1"/>
  <c r="J2746" i="8"/>
  <c r="M2746" i="8" s="1"/>
  <c r="J2742" i="8"/>
  <c r="M2742" i="8" s="1"/>
  <c r="J2734" i="8"/>
  <c r="M2734" i="8" s="1"/>
  <c r="J2730" i="8"/>
  <c r="M2730" i="8" s="1"/>
  <c r="J2726" i="8"/>
  <c r="M2726" i="8" s="1"/>
  <c r="J2722" i="8"/>
  <c r="M2722" i="8" s="1"/>
  <c r="J2718" i="8"/>
  <c r="M2718" i="8" s="1"/>
  <c r="J2713" i="8"/>
  <c r="M2713" i="8" s="1"/>
  <c r="J2709" i="8"/>
  <c r="M2709" i="8" s="1"/>
  <c r="J2700" i="8"/>
  <c r="M2700" i="8" s="1"/>
  <c r="J2691" i="8"/>
  <c r="M2691" i="8" s="1"/>
  <c r="J2678" i="8"/>
  <c r="M2678" i="8" s="1"/>
  <c r="J2674" i="8"/>
  <c r="M2674" i="8" s="1"/>
  <c r="J2670" i="8"/>
  <c r="J2665" i="8"/>
  <c r="M2665" i="8" s="1"/>
  <c r="J2660" i="8"/>
  <c r="M2660" i="8" s="1"/>
  <c r="J2628" i="8"/>
  <c r="M2628" i="8" s="1"/>
  <c r="J2597" i="8"/>
  <c r="M2597" i="8" s="1"/>
  <c r="J2581" i="8"/>
  <c r="M2581" i="8" s="1"/>
  <c r="J2562" i="8"/>
  <c r="M2562" i="8" s="1"/>
  <c r="J2515" i="8"/>
  <c r="M2515" i="8" s="1"/>
  <c r="J2477" i="8"/>
  <c r="J2445" i="8"/>
  <c r="M2445" i="8" s="1"/>
  <c r="J2438" i="8"/>
  <c r="M2438" i="8" s="1"/>
  <c r="J2425" i="8"/>
  <c r="M2425" i="8" s="1"/>
  <c r="J2421" i="8"/>
  <c r="M2421" i="8" s="1"/>
  <c r="J2413" i="8"/>
  <c r="M2413" i="8" s="1"/>
  <c r="J2401" i="8"/>
  <c r="M2401" i="8" s="1"/>
  <c r="J2365" i="8"/>
  <c r="M2365" i="8" s="1"/>
  <c r="J2358" i="8"/>
  <c r="M2358" i="8" s="1"/>
  <c r="J2349" i="8"/>
  <c r="M2349" i="8" s="1"/>
  <c r="J2288" i="8"/>
  <c r="M2288" i="8" s="1"/>
  <c r="J2268" i="8"/>
  <c r="M2268" i="8" s="1"/>
  <c r="J2262" i="8"/>
  <c r="M2262" i="8" s="1"/>
  <c r="J2253" i="8"/>
  <c r="M2253" i="8" s="1"/>
  <c r="J2248" i="8"/>
  <c r="M2248" i="8" s="1"/>
  <c r="J2242" i="8"/>
  <c r="M2242" i="8" s="1"/>
  <c r="J2237" i="8"/>
  <c r="M2237" i="8" s="1"/>
  <c r="J2232" i="8"/>
  <c r="M2232" i="8" s="1"/>
  <c r="J2226" i="8"/>
  <c r="M2226" i="8" s="1"/>
  <c r="J2222" i="8"/>
  <c r="M2222" i="8" s="1"/>
  <c r="J2217" i="8"/>
  <c r="M2217" i="8" s="1"/>
  <c r="J2212" i="8"/>
  <c r="M2212" i="8" s="1"/>
  <c r="J2206" i="8"/>
  <c r="M2206" i="8" s="1"/>
  <c r="J2202" i="8"/>
  <c r="M2202" i="8" s="1"/>
  <c r="J2198" i="8"/>
  <c r="M2198" i="8" s="1"/>
  <c r="J2194" i="8"/>
  <c r="M2194" i="8" s="1"/>
  <c r="J2187" i="8"/>
  <c r="M2187" i="8" s="1"/>
  <c r="J2182" i="8"/>
  <c r="M2182" i="8" s="1"/>
  <c r="J2178" i="8"/>
  <c r="M2178" i="8" s="1"/>
  <c r="J2168" i="8"/>
  <c r="M2168" i="8" s="1"/>
  <c r="J2162" i="8"/>
  <c r="M2162" i="8" s="1"/>
  <c r="J2158" i="8"/>
  <c r="M2158" i="8" s="1"/>
  <c r="J2146" i="8"/>
  <c r="M2146" i="8" s="1"/>
  <c r="J2140" i="8"/>
  <c r="M2140" i="8" s="1"/>
  <c r="J2128" i="8"/>
  <c r="M2128" i="8" s="1"/>
  <c r="J2122" i="8"/>
  <c r="M2122" i="8" s="1"/>
  <c r="J2116" i="8"/>
  <c r="M2116" i="8" s="1"/>
  <c r="J2110" i="8"/>
  <c r="M2110" i="8" s="1"/>
  <c r="J2104" i="8"/>
  <c r="M2104" i="8" s="1"/>
  <c r="J2086" i="8"/>
  <c r="M2086" i="8" s="1"/>
  <c r="J2082" i="8"/>
  <c r="M2082" i="8" s="1"/>
  <c r="J2074" i="8"/>
  <c r="M2074" i="8" s="1"/>
  <c r="J2068" i="8"/>
  <c r="M2068" i="8" s="1"/>
  <c r="J2060" i="8"/>
  <c r="M2060" i="8" s="1"/>
  <c r="J2054" i="8"/>
  <c r="M2054" i="8" s="1"/>
  <c r="J2050" i="8"/>
  <c r="M2050" i="8" s="1"/>
  <c r="J2042" i="8"/>
  <c r="M2042" i="8" s="1"/>
  <c r="J2034" i="8"/>
  <c r="M2034" i="8" s="1"/>
  <c r="J2018" i="8"/>
  <c r="M2018" i="8" s="1"/>
  <c r="J2010" i="8"/>
  <c r="M2010" i="8" s="1"/>
  <c r="J1998" i="8"/>
  <c r="M1998" i="8" s="1"/>
  <c r="J1986" i="8"/>
  <c r="M1986" i="8" s="1"/>
  <c r="J1972" i="8"/>
  <c r="M1972" i="8" s="1"/>
  <c r="J1968" i="8"/>
  <c r="M1968" i="8" s="1"/>
  <c r="J1956" i="8"/>
  <c r="M1956" i="8" s="1"/>
  <c r="J1945" i="8"/>
  <c r="M1945" i="8" s="1"/>
  <c r="J1928" i="8"/>
  <c r="M1928" i="8" s="1"/>
  <c r="J1920" i="8"/>
  <c r="M1920" i="8" s="1"/>
  <c r="J1908" i="8"/>
  <c r="M1908" i="8" s="1"/>
  <c r="J1900" i="8"/>
  <c r="M1900" i="8" s="1"/>
  <c r="J1894" i="8"/>
  <c r="M1894" i="8" s="1"/>
  <c r="J1890" i="8"/>
  <c r="M1890" i="8" s="1"/>
  <c r="J1884" i="8"/>
  <c r="M1884" i="8" s="1"/>
  <c r="J1873" i="8"/>
  <c r="M1873" i="8" s="1"/>
  <c r="J1866" i="8"/>
  <c r="M1866" i="8" s="1"/>
  <c r="J1862" i="8"/>
  <c r="M1862" i="8" s="1"/>
  <c r="J1848" i="8"/>
  <c r="M1848" i="8" s="1"/>
  <c r="J1841" i="8"/>
  <c r="M1841" i="8" s="1"/>
  <c r="J1828" i="8"/>
  <c r="M1828" i="8" s="1"/>
  <c r="J1821" i="8"/>
  <c r="M1821" i="8" s="1"/>
  <c r="J1808" i="8"/>
  <c r="M1808" i="8" s="1"/>
  <c r="J1804" i="8"/>
  <c r="M1804" i="8" s="1"/>
  <c r="J1798" i="8"/>
  <c r="M1798" i="8" s="1"/>
  <c r="J1794" i="8"/>
  <c r="M1794" i="8" s="1"/>
  <c r="J1787" i="8"/>
  <c r="M1787" i="8" s="1"/>
  <c r="J1781" i="8"/>
  <c r="M1781" i="8" s="1"/>
  <c r="J1768" i="8"/>
  <c r="M1768" i="8" s="1"/>
  <c r="J1760" i="8"/>
  <c r="M1760" i="8" s="1"/>
  <c r="J1734" i="8"/>
  <c r="M1734" i="8" s="1"/>
  <c r="J1726" i="8"/>
  <c r="M1726" i="8" s="1"/>
  <c r="J1720" i="8"/>
  <c r="M1720" i="8" s="1"/>
  <c r="J1709" i="8"/>
  <c r="M1709" i="8" s="1"/>
  <c r="J1701" i="8"/>
  <c r="M1701" i="8" s="1"/>
  <c r="J1647" i="8"/>
  <c r="M1647" i="8" s="1"/>
  <c r="J1634" i="8"/>
  <c r="M1634" i="8" s="1"/>
  <c r="J1614" i="8"/>
  <c r="M1614" i="8" s="1"/>
  <c r="J1609" i="8"/>
  <c r="M1609" i="8" s="1"/>
  <c r="J1595" i="8"/>
  <c r="M1595" i="8" s="1"/>
  <c r="J1571" i="8"/>
  <c r="M1571" i="8" s="1"/>
  <c r="J1563" i="8"/>
  <c r="M1563" i="8" s="1"/>
  <c r="J1544" i="8"/>
  <c r="M1544" i="8" s="1"/>
  <c r="J1520" i="8"/>
  <c r="M1520" i="8" s="1"/>
  <c r="J1516" i="8"/>
  <c r="M1516" i="8" s="1"/>
  <c r="J1510" i="8"/>
  <c r="M1510" i="8" s="1"/>
  <c r="J1506" i="8"/>
  <c r="M1506" i="8" s="1"/>
  <c r="J1500" i="8"/>
  <c r="M1500" i="8" s="1"/>
  <c r="J1489" i="8"/>
  <c r="M1489" i="8" s="1"/>
  <c r="J1481" i="8"/>
  <c r="M1481" i="8" s="1"/>
  <c r="J1465" i="8"/>
  <c r="M1465" i="8" s="1"/>
  <c r="J1454" i="8"/>
  <c r="M1454" i="8" s="1"/>
  <c r="J1448" i="8"/>
  <c r="M1448" i="8" s="1"/>
  <c r="J1429" i="8"/>
  <c r="M1429" i="8" s="1"/>
  <c r="J1422" i="8"/>
  <c r="M1422" i="8" s="1"/>
  <c r="J1403" i="8"/>
  <c r="M1403" i="8" s="1"/>
  <c r="J1364" i="8"/>
  <c r="M1364" i="8" s="1"/>
  <c r="J1359" i="8"/>
  <c r="M1359" i="8" s="1"/>
  <c r="J1352" i="8"/>
  <c r="M1352" i="8" s="1"/>
  <c r="J1346" i="8"/>
  <c r="J1342" i="8"/>
  <c r="J1338" i="8"/>
  <c r="M1338" i="8" s="1"/>
  <c r="J1334" i="8"/>
  <c r="M1334" i="8" s="1"/>
  <c r="J1330" i="8"/>
  <c r="M1330" i="8" s="1"/>
  <c r="J1324" i="8"/>
  <c r="M1324" i="8" s="1"/>
  <c r="J1312" i="8"/>
  <c r="M1312" i="8" s="1"/>
  <c r="J1305" i="8"/>
  <c r="M1305" i="8" s="1"/>
  <c r="J1298" i="8"/>
  <c r="J1292" i="8"/>
  <c r="M1292" i="8" s="1"/>
  <c r="J1287" i="8"/>
  <c r="M1287" i="8" s="1"/>
  <c r="J1247" i="8"/>
  <c r="J1243" i="8"/>
  <c r="M1243" i="8" s="1"/>
  <c r="J1235" i="8"/>
  <c r="J1225" i="8"/>
  <c r="M1225" i="8" s="1"/>
  <c r="J1219" i="8"/>
  <c r="M1219" i="8" s="1"/>
  <c r="J1215" i="8"/>
  <c r="M1215" i="8" s="1"/>
  <c r="J1207" i="8"/>
  <c r="M1207" i="8" s="1"/>
  <c r="J1187" i="8"/>
  <c r="M1187" i="8" s="1"/>
  <c r="J1175" i="8"/>
  <c r="M1175" i="8" s="1"/>
  <c r="J1167" i="8"/>
  <c r="M1167" i="8" s="1"/>
  <c r="J1155" i="8"/>
  <c r="M1155" i="8" s="1"/>
  <c r="J1148" i="8"/>
  <c r="M1148" i="8" s="1"/>
  <c r="J1134" i="8"/>
  <c r="M1134" i="8" s="1"/>
  <c r="J1129" i="8"/>
  <c r="M1129" i="8" s="1"/>
  <c r="J1123" i="8"/>
  <c r="M1123" i="8" s="1"/>
  <c r="J1116" i="8"/>
  <c r="M1116" i="8" s="1"/>
  <c r="J1109" i="8"/>
  <c r="M1109" i="8" s="1"/>
  <c r="J1101" i="8"/>
  <c r="M1101" i="8" s="1"/>
  <c r="J1089" i="8"/>
  <c r="M1089" i="8" s="1"/>
  <c r="J1083" i="8"/>
  <c r="M1083" i="8" s="1"/>
  <c r="J1069" i="8"/>
  <c r="M1069" i="8" s="1"/>
  <c r="J1062" i="8"/>
  <c r="M1062" i="8" s="1"/>
  <c r="J1049" i="8"/>
  <c r="M1049" i="8" s="1"/>
  <c r="J1041" i="8"/>
  <c r="M1041" i="8" s="1"/>
  <c r="J1029" i="8"/>
  <c r="M1029" i="8" s="1"/>
  <c r="J1022" i="8"/>
  <c r="M1022" i="8" s="1"/>
  <c r="J1008" i="8"/>
  <c r="M1008" i="8" s="1"/>
  <c r="J1001" i="8"/>
  <c r="M1001" i="8" s="1"/>
  <c r="J989" i="8"/>
  <c r="M989" i="8" s="1"/>
  <c r="J984" i="8"/>
  <c r="M984" i="8" s="1"/>
  <c r="J973" i="8"/>
  <c r="M973" i="8" s="1"/>
  <c r="J965" i="8"/>
  <c r="M965" i="8" s="1"/>
  <c r="J953" i="8"/>
  <c r="M953" i="8" s="1"/>
  <c r="J945" i="8"/>
  <c r="M945" i="8" s="1"/>
  <c r="J932" i="8"/>
  <c r="M932" i="8" s="1"/>
  <c r="J926" i="8"/>
  <c r="M926" i="8" s="1"/>
  <c r="J901" i="8"/>
  <c r="M901" i="8" s="1"/>
  <c r="J897" i="8"/>
  <c r="M897" i="8" s="1"/>
  <c r="J890" i="8"/>
  <c r="M890" i="8" s="1"/>
  <c r="J864" i="8"/>
  <c r="M864" i="8" s="1"/>
  <c r="J860" i="8"/>
  <c r="M860" i="8" s="1"/>
  <c r="J848" i="8"/>
  <c r="M848" i="8" s="1"/>
  <c r="J842" i="8"/>
  <c r="M842" i="8" s="1"/>
  <c r="J836" i="8"/>
  <c r="M836" i="8" s="1"/>
  <c r="J825" i="8"/>
  <c r="M825" i="8" s="1"/>
  <c r="J820" i="8"/>
  <c r="M820" i="8" s="1"/>
  <c r="J813" i="8"/>
  <c r="M813" i="8" s="1"/>
  <c r="J808" i="8"/>
  <c r="M808" i="8" s="1"/>
  <c r="J802" i="8"/>
  <c r="M802" i="8" s="1"/>
  <c r="J797" i="8"/>
  <c r="M797" i="8" s="1"/>
  <c r="J791" i="8"/>
  <c r="M791" i="8" s="1"/>
  <c r="J786" i="8"/>
  <c r="M786" i="8" s="1"/>
  <c r="J727" i="8"/>
  <c r="M727" i="8" s="1"/>
  <c r="J721" i="8"/>
  <c r="M721" i="8" s="1"/>
  <c r="J708" i="8"/>
  <c r="M708" i="8" s="1"/>
  <c r="J695" i="8"/>
  <c r="M695" i="8" s="1"/>
  <c r="J689" i="8"/>
  <c r="M689" i="8" s="1"/>
  <c r="J683" i="8"/>
  <c r="M683" i="8" s="1"/>
  <c r="J678" i="8"/>
  <c r="M678" i="8" s="1"/>
  <c r="J673" i="8"/>
  <c r="M673" i="8" s="1"/>
  <c r="J666" i="8"/>
  <c r="M666" i="8" s="1"/>
  <c r="J661" i="8"/>
  <c r="M661" i="8" s="1"/>
  <c r="J656" i="8"/>
  <c r="M656" i="8" s="1"/>
  <c r="J646" i="8"/>
  <c r="M646" i="8" s="1"/>
  <c r="J641" i="8"/>
  <c r="M641" i="8" s="1"/>
  <c r="J629" i="8"/>
  <c r="M629" i="8" s="1"/>
  <c r="J602" i="8"/>
  <c r="M602" i="8" s="1"/>
  <c r="J596" i="8"/>
  <c r="M596" i="8" s="1"/>
  <c r="J573" i="8"/>
  <c r="M573" i="8" s="1"/>
  <c r="J568" i="8"/>
  <c r="M568" i="8" s="1"/>
  <c r="J560" i="8"/>
  <c r="M560" i="8" s="1"/>
  <c r="J548" i="8"/>
  <c r="M548" i="8" s="1"/>
  <c r="J542" i="8"/>
  <c r="M542" i="8" s="1"/>
  <c r="J536" i="8"/>
  <c r="M536" i="8" s="1"/>
  <c r="J527" i="8"/>
  <c r="M527" i="8" s="1"/>
  <c r="J516" i="8"/>
  <c r="M516" i="8" s="1"/>
  <c r="J512" i="8"/>
  <c r="M512" i="8" s="1"/>
  <c r="J477" i="8"/>
  <c r="M477" i="8" s="1"/>
  <c r="J473" i="8"/>
  <c r="M473" i="8" s="1"/>
  <c r="J463" i="8"/>
  <c r="M463" i="8" s="1"/>
  <c r="J458" i="8"/>
  <c r="M458" i="8" s="1"/>
  <c r="J454" i="8"/>
  <c r="M454" i="8" s="1"/>
  <c r="J449" i="8"/>
  <c r="M449" i="8" s="1"/>
  <c r="J427" i="8"/>
  <c r="M427" i="8" s="1"/>
  <c r="J421" i="8"/>
  <c r="M421" i="8" s="1"/>
  <c r="J417" i="8"/>
  <c r="J413" i="8"/>
  <c r="J409" i="8"/>
  <c r="M409" i="8" s="1"/>
  <c r="J397" i="8"/>
  <c r="M397" i="8" s="1"/>
  <c r="J386" i="8"/>
  <c r="M386" i="8" s="1"/>
  <c r="J381" i="8"/>
  <c r="M381" i="8" s="1"/>
  <c r="J376" i="8"/>
  <c r="M376" i="8" s="1"/>
  <c r="J371" i="8"/>
  <c r="M371" i="8" s="1"/>
  <c r="J367" i="8"/>
  <c r="M367" i="8" s="1"/>
  <c r="J357" i="8"/>
  <c r="M357" i="8" s="1"/>
  <c r="J352" i="8"/>
  <c r="M352" i="8" s="1"/>
  <c r="J346" i="8"/>
  <c r="M346" i="8" s="1"/>
  <c r="J342" i="8"/>
  <c r="J338" i="8"/>
  <c r="J334" i="8"/>
  <c r="M334" i="8" s="1"/>
  <c r="J330" i="8"/>
  <c r="M330" i="8" s="1"/>
  <c r="J326" i="8"/>
  <c r="M326" i="8" s="1"/>
  <c r="J318" i="8"/>
  <c r="M318" i="8" s="1"/>
  <c r="J313" i="8"/>
  <c r="M313" i="8" s="1"/>
  <c r="J303" i="8"/>
  <c r="M303" i="8" s="1"/>
  <c r="J298" i="8"/>
  <c r="M298" i="8" s="1"/>
  <c r="J291" i="8"/>
  <c r="M291" i="8" s="1"/>
  <c r="J277" i="8"/>
  <c r="M277" i="8" s="1"/>
  <c r="J270" i="8"/>
  <c r="M270" i="8" s="1"/>
  <c r="J260" i="8"/>
  <c r="M260" i="8" s="1"/>
  <c r="J250" i="8"/>
  <c r="M250" i="8" s="1"/>
  <c r="J236" i="8"/>
  <c r="M236" i="8" s="1"/>
  <c r="J225" i="8"/>
  <c r="J214" i="8"/>
  <c r="M214" i="8" s="1"/>
  <c r="J205" i="8"/>
  <c r="M205" i="8" s="1"/>
  <c r="J198" i="8"/>
  <c r="M198" i="8" s="1"/>
  <c r="J194" i="8"/>
  <c r="M194" i="8" s="1"/>
  <c r="J133" i="8"/>
  <c r="M133" i="8" s="1"/>
  <c r="J125" i="8"/>
  <c r="M125" i="8" s="1"/>
  <c r="J119" i="8"/>
  <c r="M119" i="8" s="1"/>
  <c r="J111" i="8"/>
  <c r="M111" i="8" s="1"/>
  <c r="J98" i="8"/>
  <c r="M98" i="8" s="1"/>
  <c r="J92" i="8"/>
  <c r="M92" i="8" s="1"/>
  <c r="J81" i="8"/>
  <c r="M81" i="8" s="1"/>
  <c r="J65" i="8"/>
  <c r="M65" i="8" s="1"/>
  <c r="J61" i="8"/>
  <c r="J39" i="8"/>
  <c r="M39" i="8" s="1"/>
  <c r="J33" i="8"/>
  <c r="M33" i="8" s="1"/>
  <c r="J28" i="8"/>
  <c r="J16" i="8"/>
  <c r="M16" i="8" s="1"/>
  <c r="J9319" i="8"/>
  <c r="M9319" i="8" s="1"/>
  <c r="J9311" i="8"/>
  <c r="M9311" i="8" s="1"/>
  <c r="J9263" i="8"/>
  <c r="M9263" i="8" s="1"/>
  <c r="J9203" i="8"/>
  <c r="M9203" i="8" s="1"/>
  <c r="J9147" i="8"/>
  <c r="M9147" i="8" s="1"/>
  <c r="J8999" i="8"/>
  <c r="M8999" i="8" s="1"/>
  <c r="J8991" i="8"/>
  <c r="M8991" i="8" s="1"/>
  <c r="J5334" i="8"/>
  <c r="M5334" i="8" s="1"/>
  <c r="J5322" i="8"/>
  <c r="M5322" i="8" s="1"/>
  <c r="J5310" i="8"/>
  <c r="M5310" i="8" s="1"/>
  <c r="J5304" i="8"/>
  <c r="M5304" i="8" s="1"/>
  <c r="J5294" i="8"/>
  <c r="M5294" i="8" s="1"/>
  <c r="J5232" i="8"/>
  <c r="M5232" i="8" s="1"/>
  <c r="J5226" i="8"/>
  <c r="M5226" i="8" s="1"/>
  <c r="J5218" i="8"/>
  <c r="M5218" i="8" s="1"/>
  <c r="J5146" i="8"/>
  <c r="M5146" i="8" s="1"/>
  <c r="J5136" i="8"/>
  <c r="M5136" i="8" s="1"/>
  <c r="J5126" i="8"/>
  <c r="M5126" i="8" s="1"/>
  <c r="J5096" i="8"/>
  <c r="M5096" i="8" s="1"/>
  <c r="J5062" i="8"/>
  <c r="M5062" i="8" s="1"/>
  <c r="J5039" i="8"/>
  <c r="M5039" i="8" s="1"/>
  <c r="J5030" i="8"/>
  <c r="M5030" i="8" s="1"/>
  <c r="J5015" i="8"/>
  <c r="M5015" i="8" s="1"/>
  <c r="J5006" i="8"/>
  <c r="M5006" i="8" s="1"/>
  <c r="J4956" i="8"/>
  <c r="M4956" i="8" s="1"/>
  <c r="J4858" i="8"/>
  <c r="M4858" i="8" s="1"/>
  <c r="J4798" i="8"/>
  <c r="M4798" i="8" s="1"/>
  <c r="J4762" i="8"/>
  <c r="M4762" i="8" s="1"/>
  <c r="J4751" i="8"/>
  <c r="M4751" i="8" s="1"/>
  <c r="J4710" i="8"/>
  <c r="M4710" i="8" s="1"/>
  <c r="J4702" i="8"/>
  <c r="M4702" i="8" s="1"/>
  <c r="J4683" i="8"/>
  <c r="M4683" i="8" s="1"/>
  <c r="J4670" i="8"/>
  <c r="M4670" i="8" s="1"/>
  <c r="J4663" i="8"/>
  <c r="M4663" i="8" s="1"/>
  <c r="J4650" i="8"/>
  <c r="M4650" i="8" s="1"/>
  <c r="J4619" i="8"/>
  <c r="M4619" i="8" s="1"/>
  <c r="J4611" i="8"/>
  <c r="M4611" i="8" s="1"/>
  <c r="J4594" i="8"/>
  <c r="M4594" i="8" s="1"/>
  <c r="J4586" i="8"/>
  <c r="M4586" i="8" s="1"/>
  <c r="J4551" i="8"/>
  <c r="M4551" i="8" s="1"/>
  <c r="J4534" i="8"/>
  <c r="M4534" i="8" s="1"/>
  <c r="J4527" i="8"/>
  <c r="M4527" i="8" s="1"/>
  <c r="J4510" i="8"/>
  <c r="M4510" i="8" s="1"/>
  <c r="J4503" i="8"/>
  <c r="M4503" i="8" s="1"/>
  <c r="J4479" i="8"/>
  <c r="M4479" i="8" s="1"/>
  <c r="J4456" i="8"/>
  <c r="M4456" i="8" s="1"/>
  <c r="J4431" i="8"/>
  <c r="M4431" i="8" s="1"/>
  <c r="J4341" i="8"/>
  <c r="M4341" i="8" s="1"/>
  <c r="J4322" i="8"/>
  <c r="M4322" i="8" s="1"/>
  <c r="J4313" i="8"/>
  <c r="M4313" i="8" s="1"/>
  <c r="J4302" i="8"/>
  <c r="M4302" i="8" s="1"/>
  <c r="J4293" i="8"/>
  <c r="M4293" i="8" s="1"/>
  <c r="J4271" i="8"/>
  <c r="M4271" i="8" s="1"/>
  <c r="J4252" i="8"/>
  <c r="M4252" i="8" s="1"/>
  <c r="J4245" i="8"/>
  <c r="M4245" i="8" s="1"/>
  <c r="J4220" i="8"/>
  <c r="M4220" i="8" s="1"/>
  <c r="J4213" i="8"/>
  <c r="M4213" i="8" s="1"/>
  <c r="J4198" i="8"/>
  <c r="M4198" i="8" s="1"/>
  <c r="J4193" i="8"/>
  <c r="M4193" i="8" s="1"/>
  <c r="J4141" i="8"/>
  <c r="M4141" i="8" s="1"/>
  <c r="J4092" i="8"/>
  <c r="M4092" i="8" s="1"/>
  <c r="J4070" i="8"/>
  <c r="M4070" i="8" s="1"/>
  <c r="J4054" i="8"/>
  <c r="M4054" i="8" s="1"/>
  <c r="J4045" i="8"/>
  <c r="M4045" i="8" s="1"/>
  <c r="J4033" i="8"/>
  <c r="M4033" i="8" s="1"/>
  <c r="J4029" i="8"/>
  <c r="M4029" i="8" s="1"/>
  <c r="J4017" i="8"/>
  <c r="M4017" i="8" s="1"/>
  <c r="J4002" i="8"/>
  <c r="M4002" i="8" s="1"/>
  <c r="J3997" i="8"/>
  <c r="M3997" i="8" s="1"/>
  <c r="J3889" i="8"/>
  <c r="M3889" i="8" s="1"/>
  <c r="J3869" i="8"/>
  <c r="M3869" i="8" s="1"/>
  <c r="J3862" i="8"/>
  <c r="M3862" i="8" s="1"/>
  <c r="J3854" i="8"/>
  <c r="M3854" i="8" s="1"/>
  <c r="J3842" i="8"/>
  <c r="M3842" i="8" s="1"/>
  <c r="J3834" i="8"/>
  <c r="M3834" i="8" s="1"/>
  <c r="J3821" i="8"/>
  <c r="M3821" i="8" s="1"/>
  <c r="J3814" i="8"/>
  <c r="M3814" i="8" s="1"/>
  <c r="J3806" i="8"/>
  <c r="M3806" i="8" s="1"/>
  <c r="J3797" i="8"/>
  <c r="M3797" i="8" s="1"/>
  <c r="J3789" i="8"/>
  <c r="M3789" i="8" s="1"/>
  <c r="J3773" i="8"/>
  <c r="M3773" i="8" s="1"/>
  <c r="J3765" i="8"/>
  <c r="M3765" i="8" s="1"/>
  <c r="J3757" i="8"/>
  <c r="M3757" i="8" s="1"/>
  <c r="J3750" i="8"/>
  <c r="M3750" i="8" s="1"/>
  <c r="J3726" i="8"/>
  <c r="M3726" i="8" s="1"/>
  <c r="J3701" i="8"/>
  <c r="M3701" i="8" s="1"/>
  <c r="J3650" i="8"/>
  <c r="M3650" i="8" s="1"/>
  <c r="J3644" i="8"/>
  <c r="M3644" i="8" s="1"/>
  <c r="J3637" i="8"/>
  <c r="M3637" i="8" s="1"/>
  <c r="J3632" i="8"/>
  <c r="M3632" i="8" s="1"/>
  <c r="J3626" i="8"/>
  <c r="M3626" i="8" s="1"/>
  <c r="J3590" i="8"/>
  <c r="M3590" i="8" s="1"/>
  <c r="J3571" i="8"/>
  <c r="M3571" i="8" s="1"/>
  <c r="J3561" i="8"/>
  <c r="M3561" i="8" s="1"/>
  <c r="J3550" i="8"/>
  <c r="M3550" i="8" s="1"/>
  <c r="J3542" i="8"/>
  <c r="M3542" i="8" s="1"/>
  <c r="J3530" i="8"/>
  <c r="M3530" i="8" s="1"/>
  <c r="J3513" i="8"/>
  <c r="M3513" i="8" s="1"/>
  <c r="J3502" i="8"/>
  <c r="M3502" i="8" s="1"/>
  <c r="J3493" i="8"/>
  <c r="M3493" i="8" s="1"/>
  <c r="J3437" i="8"/>
  <c r="M3437" i="8" s="1"/>
  <c r="J3425" i="8"/>
  <c r="M3425" i="8" s="1"/>
  <c r="J3409" i="8"/>
  <c r="M3409" i="8" s="1"/>
  <c r="J3402" i="8"/>
  <c r="M3402" i="8" s="1"/>
  <c r="J3394" i="8"/>
  <c r="M3394" i="8" s="1"/>
  <c r="J3385" i="8"/>
  <c r="M3385" i="8" s="1"/>
  <c r="J3361" i="8"/>
  <c r="M3361" i="8" s="1"/>
  <c r="J3338" i="8"/>
  <c r="M3338" i="8" s="1"/>
  <c r="J3329" i="8"/>
  <c r="M3329" i="8" s="1"/>
  <c r="J3323" i="8"/>
  <c r="M3323" i="8" s="1"/>
  <c r="J3315" i="8"/>
  <c r="M3315" i="8" s="1"/>
  <c r="J3306" i="8"/>
  <c r="M3306" i="8" s="1"/>
  <c r="J3299" i="8"/>
  <c r="M3299" i="8" s="1"/>
  <c r="J3289" i="8"/>
  <c r="M3289" i="8" s="1"/>
  <c r="J3281" i="8"/>
  <c r="M3281" i="8" s="1"/>
  <c r="J3266" i="8"/>
  <c r="M3266" i="8" s="1"/>
  <c r="J3258" i="8"/>
  <c r="M3258" i="8" s="1"/>
  <c r="J3241" i="8"/>
  <c r="M3241" i="8" s="1"/>
  <c r="J3233" i="8"/>
  <c r="M3233" i="8" s="1"/>
  <c r="J3226" i="8"/>
  <c r="M3226" i="8" s="1"/>
  <c r="J3210" i="8"/>
  <c r="M3210" i="8" s="1"/>
  <c r="J3186" i="8"/>
  <c r="M3186" i="8" s="1"/>
  <c r="J3169" i="8"/>
  <c r="M3169" i="8" s="1"/>
  <c r="J3161" i="8"/>
  <c r="M3161" i="8" s="1"/>
  <c r="J3154" i="8"/>
  <c r="M3154" i="8" s="1"/>
  <c r="J3146" i="8"/>
  <c r="M3146" i="8" s="1"/>
  <c r="J3137" i="8"/>
  <c r="M3137" i="8" s="1"/>
  <c r="J3130" i="8"/>
  <c r="M3130" i="8" s="1"/>
  <c r="J3121" i="8"/>
  <c r="M3121" i="8" s="1"/>
  <c r="J3113" i="8"/>
  <c r="M3113" i="8" s="1"/>
  <c r="J3105" i="8"/>
  <c r="M3105" i="8" s="1"/>
  <c r="J3096" i="8"/>
  <c r="M3096" i="8" s="1"/>
  <c r="J3092" i="8"/>
  <c r="M3092" i="8" s="1"/>
  <c r="J3081" i="8"/>
  <c r="M3081" i="8" s="1"/>
  <c r="J3077" i="8"/>
  <c r="M3077" i="8" s="1"/>
  <c r="J3072" i="8"/>
  <c r="M3072" i="8" s="1"/>
  <c r="J3023" i="8"/>
  <c r="M3023" i="8" s="1"/>
  <c r="J3017" i="8"/>
  <c r="M3017" i="8" s="1"/>
  <c r="J3013" i="8"/>
  <c r="M3013" i="8" s="1"/>
  <c r="J3008" i="8"/>
  <c r="M3008" i="8" s="1"/>
  <c r="J3000" i="8"/>
  <c r="M3000" i="8" s="1"/>
  <c r="J2992" i="8"/>
  <c r="M2992" i="8" s="1"/>
  <c r="J2983" i="8"/>
  <c r="M2983" i="8" s="1"/>
  <c r="J2974" i="8"/>
  <c r="M2974" i="8" s="1"/>
  <c r="J2970" i="8"/>
  <c r="M2970" i="8" s="1"/>
  <c r="J2966" i="8"/>
  <c r="M2966" i="8" s="1"/>
  <c r="J2961" i="8"/>
  <c r="M2961" i="8" s="1"/>
  <c r="J2957" i="8"/>
  <c r="M2957" i="8" s="1"/>
  <c r="J2953" i="8"/>
  <c r="M2953" i="8" s="1"/>
  <c r="J2949" i="8"/>
  <c r="M2949" i="8" s="1"/>
  <c r="J2940" i="8"/>
  <c r="M2940" i="8" s="1"/>
  <c r="J2936" i="8"/>
  <c r="M2936" i="8" s="1"/>
  <c r="J2906" i="8"/>
  <c r="M2906" i="8" s="1"/>
  <c r="J2902" i="8"/>
  <c r="M2902" i="8" s="1"/>
  <c r="J2898" i="8"/>
  <c r="M2898" i="8" s="1"/>
  <c r="J2894" i="8"/>
  <c r="M2894" i="8" s="1"/>
  <c r="J2889" i="8"/>
  <c r="M2889" i="8" s="1"/>
  <c r="J2885" i="8"/>
  <c r="M2885" i="8" s="1"/>
  <c r="J2881" i="8"/>
  <c r="M2881" i="8" s="1"/>
  <c r="J2877" i="8"/>
  <c r="M2877" i="8" s="1"/>
  <c r="J2872" i="8"/>
  <c r="M2872" i="8" s="1"/>
  <c r="J2864" i="8"/>
  <c r="M2864" i="8" s="1"/>
  <c r="J2860" i="8"/>
  <c r="M2860" i="8" s="1"/>
  <c r="J2856" i="8"/>
  <c r="M2856" i="8" s="1"/>
  <c r="J2847" i="8"/>
  <c r="M2847" i="8" s="1"/>
  <c r="J2839" i="8"/>
  <c r="M2839" i="8" s="1"/>
  <c r="J2819" i="8"/>
  <c r="M2819" i="8" s="1"/>
  <c r="J2814" i="8"/>
  <c r="M2814" i="8" s="1"/>
  <c r="J2809" i="8"/>
  <c r="M2809" i="8" s="1"/>
  <c r="J2805" i="8"/>
  <c r="M2805" i="8" s="1"/>
  <c r="J2801" i="8"/>
  <c r="M2801" i="8" s="1"/>
  <c r="J2797" i="8"/>
  <c r="M2797" i="8" s="1"/>
  <c r="J2793" i="8"/>
  <c r="M2793" i="8" s="1"/>
  <c r="J2789" i="8"/>
  <c r="M2789" i="8" s="1"/>
  <c r="J2766" i="8"/>
  <c r="M2766" i="8" s="1"/>
  <c r="J2762" i="8"/>
  <c r="M2762" i="8" s="1"/>
  <c r="J2758" i="8"/>
  <c r="M2758" i="8" s="1"/>
  <c r="J2753" i="8"/>
  <c r="M2753" i="8" s="1"/>
  <c r="J2749" i="8"/>
  <c r="M2749" i="8" s="1"/>
  <c r="J2745" i="8"/>
  <c r="M2745" i="8" s="1"/>
  <c r="J2741" i="8"/>
  <c r="M2741" i="8" s="1"/>
  <c r="J2737" i="8"/>
  <c r="M2737" i="8" s="1"/>
  <c r="J2733" i="8"/>
  <c r="M2733" i="8" s="1"/>
  <c r="J2729" i="8"/>
  <c r="M2729" i="8" s="1"/>
  <c r="J2725" i="8"/>
  <c r="M2725" i="8" s="1"/>
  <c r="J2721" i="8"/>
  <c r="M2721" i="8" s="1"/>
  <c r="J2717" i="8"/>
  <c r="M2717" i="8" s="1"/>
  <c r="J2708" i="8"/>
  <c r="M2708" i="8" s="1"/>
  <c r="J2690" i="8"/>
  <c r="M2690" i="8" s="1"/>
  <c r="J2685" i="8"/>
  <c r="M2685" i="8" s="1"/>
  <c r="J2681" i="8"/>
  <c r="M2681" i="8" s="1"/>
  <c r="J2677" i="8"/>
  <c r="M2677" i="8" s="1"/>
  <c r="J2664" i="8"/>
  <c r="M2664" i="8" s="1"/>
  <c r="J2614" i="8"/>
  <c r="M2614" i="8" s="1"/>
  <c r="J2602" i="8"/>
  <c r="M2602" i="8" s="1"/>
  <c r="J2588" i="8"/>
  <c r="M2588" i="8" s="1"/>
  <c r="J2541" i="8"/>
  <c r="M2541" i="8" s="1"/>
  <c r="J2528" i="8"/>
  <c r="M2528" i="8" s="1"/>
  <c r="J2520" i="8"/>
  <c r="M2520" i="8" s="1"/>
  <c r="J2506" i="8"/>
  <c r="M2506" i="8" s="1"/>
  <c r="J2494" i="8"/>
  <c r="M2494" i="8" s="1"/>
  <c r="J2486" i="8"/>
  <c r="M2486" i="8" s="1"/>
  <c r="J2428" i="8"/>
  <c r="M2428" i="8" s="1"/>
  <c r="J2418" i="8"/>
  <c r="M2418" i="8" s="1"/>
  <c r="J2405" i="8"/>
  <c r="M2405" i="8" s="1"/>
  <c r="J2392" i="8"/>
  <c r="M2392" i="8" s="1"/>
  <c r="J2386" i="8"/>
  <c r="M2386" i="8" s="1"/>
  <c r="J2381" i="8"/>
  <c r="M2381" i="8" s="1"/>
  <c r="J2375" i="8"/>
  <c r="M2375" i="8" s="1"/>
  <c r="J2293" i="8"/>
  <c r="M2293" i="8" s="1"/>
  <c r="J2280" i="8"/>
  <c r="M2280" i="8" s="1"/>
  <c r="J2275" i="8"/>
  <c r="J2267" i="8"/>
  <c r="M2267" i="8" s="1"/>
  <c r="J2261" i="8"/>
  <c r="M2261" i="8" s="1"/>
  <c r="J2256" i="8"/>
  <c r="M2256" i="8" s="1"/>
  <c r="J2252" i="8"/>
  <c r="M2252" i="8" s="1"/>
  <c r="J2225" i="8"/>
  <c r="M2225" i="8" s="1"/>
  <c r="J2205" i="8"/>
  <c r="M2205" i="8" s="1"/>
  <c r="J2201" i="8"/>
  <c r="M2201" i="8" s="1"/>
  <c r="J2197" i="8"/>
  <c r="M2197" i="8" s="1"/>
  <c r="J2192" i="8"/>
  <c r="M2192" i="8" s="1"/>
  <c r="J2186" i="8"/>
  <c r="M2186" i="8" s="1"/>
  <c r="J2176" i="8"/>
  <c r="M2176" i="8" s="1"/>
  <c r="J2167" i="8"/>
  <c r="M2167" i="8" s="1"/>
  <c r="J2161" i="8"/>
  <c r="M2161" i="8" s="1"/>
  <c r="J2155" i="8"/>
  <c r="M2155" i="8" s="1"/>
  <c r="J2097" i="8"/>
  <c r="M2097" i="8" s="1"/>
  <c r="J2092" i="8"/>
  <c r="M2092" i="8" s="1"/>
  <c r="J2081" i="8"/>
  <c r="M2081" i="8" s="1"/>
  <c r="J2067" i="8"/>
  <c r="M2067" i="8" s="1"/>
  <c r="J2059" i="8"/>
  <c r="M2059" i="8" s="1"/>
  <c r="J2053" i="8"/>
  <c r="M2053" i="8" s="1"/>
  <c r="J2049" i="8"/>
  <c r="M2049" i="8" s="1"/>
  <c r="J2041" i="8"/>
  <c r="M2041" i="8" s="1"/>
  <c r="J2026" i="8"/>
  <c r="M2026" i="8" s="1"/>
  <c r="J2021" i="8"/>
  <c r="M2021" i="8" s="1"/>
  <c r="J2014" i="8"/>
  <c r="M2014" i="8" s="1"/>
  <c r="J2002" i="8"/>
  <c r="M2002" i="8" s="1"/>
  <c r="J1995" i="8"/>
  <c r="M1995" i="8" s="1"/>
  <c r="J1985" i="8"/>
  <c r="M1985" i="8" s="1"/>
  <c r="J1977" i="8"/>
  <c r="M1977" i="8" s="1"/>
  <c r="J1965" i="8"/>
  <c r="M1965" i="8" s="1"/>
  <c r="J1961" i="8"/>
  <c r="M1961" i="8" s="1"/>
  <c r="J1955" i="8"/>
  <c r="M1955" i="8" s="1"/>
  <c r="J1948" i="8"/>
  <c r="M1948" i="8" s="1"/>
  <c r="J1937" i="8"/>
  <c r="M1937" i="8" s="1"/>
  <c r="J1933" i="8"/>
  <c r="M1933" i="8" s="1"/>
  <c r="J1925" i="8"/>
  <c r="M1925" i="8" s="1"/>
  <c r="J1912" i="8"/>
  <c r="M1912" i="8" s="1"/>
  <c r="J1893" i="8"/>
  <c r="M1893" i="8" s="1"/>
  <c r="J1889" i="8"/>
  <c r="M1889" i="8" s="1"/>
  <c r="J1881" i="8"/>
  <c r="M1881" i="8" s="1"/>
  <c r="J1877" i="8"/>
  <c r="M1877" i="8" s="1"/>
  <c r="J1865" i="8"/>
  <c r="M1865" i="8" s="1"/>
  <c r="J1851" i="8"/>
  <c r="M1851" i="8" s="1"/>
  <c r="J1845" i="8"/>
  <c r="M1845" i="8" s="1"/>
  <c r="J1833" i="8"/>
  <c r="M1833" i="8" s="1"/>
  <c r="J1825" i="8"/>
  <c r="M1825" i="8" s="1"/>
  <c r="J1813" i="8"/>
  <c r="M1813" i="8" s="1"/>
  <c r="J1802" i="8"/>
  <c r="M1802" i="8" s="1"/>
  <c r="J1797" i="8"/>
  <c r="M1797" i="8" s="1"/>
  <c r="J1792" i="8"/>
  <c r="M1792" i="8" s="1"/>
  <c r="J1785" i="8"/>
  <c r="M1785" i="8" s="1"/>
  <c r="J1773" i="8"/>
  <c r="M1773" i="8" s="1"/>
  <c r="J1766" i="8"/>
  <c r="M1766" i="8" s="1"/>
  <c r="J1639" i="8"/>
  <c r="M1639" i="8" s="1"/>
  <c r="J1632" i="8"/>
  <c r="M1632" i="8" s="1"/>
  <c r="J1620" i="8"/>
  <c r="M1620" i="8" s="1"/>
  <c r="J1612" i="8"/>
  <c r="M1612" i="8" s="1"/>
  <c r="J1599" i="8"/>
  <c r="M1599" i="8" s="1"/>
  <c r="J1593" i="8"/>
  <c r="M1593" i="8" s="1"/>
  <c r="J1588" i="8"/>
  <c r="M1588" i="8" s="1"/>
  <c r="J1576" i="8"/>
  <c r="M1576" i="8" s="1"/>
  <c r="J1568" i="8"/>
  <c r="M1568" i="8" s="1"/>
  <c r="J1556" i="8"/>
  <c r="M1556" i="8" s="1"/>
  <c r="J1548" i="8"/>
  <c r="M1548" i="8" s="1"/>
  <c r="J1535" i="8"/>
  <c r="M1535" i="8" s="1"/>
  <c r="J1530" i="8"/>
  <c r="M1530" i="8" s="1"/>
  <c r="J1524" i="8"/>
  <c r="M1524" i="8" s="1"/>
  <c r="J1514" i="8"/>
  <c r="M1514" i="8" s="1"/>
  <c r="J1509" i="8"/>
  <c r="M1509" i="8" s="1"/>
  <c r="J1499" i="8"/>
  <c r="M1499" i="8" s="1"/>
  <c r="J1494" i="8"/>
  <c r="M1494" i="8" s="1"/>
  <c r="J1480" i="8"/>
  <c r="M1480" i="8" s="1"/>
  <c r="J1440" i="8"/>
  <c r="M1440" i="8" s="1"/>
  <c r="J1432" i="8"/>
  <c r="M1432" i="8" s="1"/>
  <c r="J1428" i="8"/>
  <c r="M1428" i="8" s="1"/>
  <c r="J1421" i="8"/>
  <c r="M1421" i="8" s="1"/>
  <c r="J1414" i="8"/>
  <c r="M1414" i="8" s="1"/>
  <c r="J1408" i="8"/>
  <c r="M1408" i="8" s="1"/>
  <c r="J1380" i="8"/>
  <c r="M1380" i="8" s="1"/>
  <c r="J1369" i="8"/>
  <c r="M1369" i="8" s="1"/>
  <c r="J1328" i="8"/>
  <c r="M1328" i="8" s="1"/>
  <c r="J1322" i="8"/>
  <c r="M1322" i="8" s="1"/>
  <c r="J1316" i="8"/>
  <c r="J1275" i="8"/>
  <c r="M1275" i="8" s="1"/>
  <c r="J1200" i="8"/>
  <c r="M1200" i="8" s="1"/>
  <c r="J1193" i="8"/>
  <c r="M1193" i="8" s="1"/>
  <c r="J1180" i="8"/>
  <c r="M1180" i="8" s="1"/>
  <c r="J1172" i="8"/>
  <c r="M1172" i="8" s="1"/>
  <c r="J1159" i="8"/>
  <c r="M1159" i="8" s="1"/>
  <c r="J1152" i="8"/>
  <c r="M1152" i="8" s="1"/>
  <c r="J1140" i="8"/>
  <c r="M1140" i="8" s="1"/>
  <c r="J1133" i="8"/>
  <c r="M1133" i="8" s="1"/>
  <c r="J1121" i="8"/>
  <c r="M1121" i="8" s="1"/>
  <c r="J1108" i="8"/>
  <c r="M1108" i="8" s="1"/>
  <c r="J1094" i="8"/>
  <c r="M1094" i="8" s="1"/>
  <c r="J1086" i="8"/>
  <c r="M1086" i="8" s="1"/>
  <c r="J1074" i="8"/>
  <c r="M1074" i="8" s="1"/>
  <c r="J1068" i="8"/>
  <c r="M1068" i="8" s="1"/>
  <c r="J1054" i="8"/>
  <c r="M1054" i="8" s="1"/>
  <c r="J1046" i="8"/>
  <c r="M1046" i="8" s="1"/>
  <c r="J1034" i="8"/>
  <c r="M1034" i="8" s="1"/>
  <c r="J1013" i="8"/>
  <c r="M1013" i="8" s="1"/>
  <c r="J994" i="8"/>
  <c r="M994" i="8" s="1"/>
  <c r="J983" i="8"/>
  <c r="M983" i="8" s="1"/>
  <c r="J976" i="8"/>
  <c r="M976" i="8" s="1"/>
  <c r="J958" i="8"/>
  <c r="M958" i="8" s="1"/>
  <c r="J950" i="8"/>
  <c r="M950" i="8" s="1"/>
  <c r="J938" i="8"/>
  <c r="M938" i="8" s="1"/>
  <c r="J930" i="8"/>
  <c r="M930" i="8" s="1"/>
  <c r="J918" i="8"/>
  <c r="M918" i="8" s="1"/>
  <c r="J905" i="8"/>
  <c r="M905" i="8" s="1"/>
  <c r="J900" i="8"/>
  <c r="M900" i="8" s="1"/>
  <c r="J894" i="8"/>
  <c r="M894" i="8" s="1"/>
  <c r="J889" i="8"/>
  <c r="M889" i="8" s="1"/>
  <c r="J884" i="8"/>
  <c r="M884" i="8" s="1"/>
  <c r="J880" i="8"/>
  <c r="M880" i="8" s="1"/>
  <c r="J874" i="8"/>
  <c r="J868" i="8"/>
  <c r="M868" i="8" s="1"/>
  <c r="J854" i="8"/>
  <c r="M854" i="8" s="1"/>
  <c r="J846" i="8"/>
  <c r="M846" i="8" s="1"/>
  <c r="J841" i="8"/>
  <c r="M841" i="8" s="1"/>
  <c r="J834" i="8"/>
  <c r="M834" i="8" s="1"/>
  <c r="J830" i="8"/>
  <c r="M830" i="8" s="1"/>
  <c r="J824" i="8"/>
  <c r="M824" i="8" s="1"/>
  <c r="J807" i="8"/>
  <c r="M807" i="8" s="1"/>
  <c r="J800" i="8"/>
  <c r="M800" i="8" s="1"/>
  <c r="J790" i="8"/>
  <c r="M790" i="8" s="1"/>
  <c r="J782" i="8"/>
  <c r="M782" i="8" s="1"/>
  <c r="J778" i="8"/>
  <c r="J762" i="8"/>
  <c r="M762" i="8" s="1"/>
  <c r="J746" i="8"/>
  <c r="M746" i="8" s="1"/>
  <c r="J738" i="8"/>
  <c r="M738" i="8" s="1"/>
  <c r="J730" i="8"/>
  <c r="M730" i="8" s="1"/>
  <c r="J725" i="8"/>
  <c r="M725" i="8" s="1"/>
  <c r="J718" i="8"/>
  <c r="M718" i="8" s="1"/>
  <c r="J714" i="8"/>
  <c r="M714" i="8" s="1"/>
  <c r="J700" i="8"/>
  <c r="M700" i="8" s="1"/>
  <c r="J694" i="8"/>
  <c r="M694" i="8" s="1"/>
  <c r="J687" i="8"/>
  <c r="M687" i="8" s="1"/>
  <c r="J682" i="8"/>
  <c r="M682" i="8" s="1"/>
  <c r="J672" i="8"/>
  <c r="M672" i="8" s="1"/>
  <c r="J664" i="8"/>
  <c r="M664" i="8" s="1"/>
  <c r="J660" i="8"/>
  <c r="M660" i="8" s="1"/>
  <c r="J655" i="8"/>
  <c r="M655" i="8" s="1"/>
  <c r="J645" i="8"/>
  <c r="M645" i="8" s="1"/>
  <c r="J638" i="8"/>
  <c r="M638" i="8" s="1"/>
  <c r="J634" i="8"/>
  <c r="M634" i="8" s="1"/>
  <c r="J626" i="8"/>
  <c r="M626" i="8" s="1"/>
  <c r="J615" i="8"/>
  <c r="M615" i="8" s="1"/>
  <c r="J601" i="8"/>
  <c r="M601" i="8" s="1"/>
  <c r="J595" i="8"/>
  <c r="M595" i="8" s="1"/>
  <c r="J585" i="8"/>
  <c r="M585" i="8" s="1"/>
  <c r="J578" i="8"/>
  <c r="M578" i="8" s="1"/>
  <c r="J572" i="8"/>
  <c r="M572" i="8" s="1"/>
  <c r="J565" i="8"/>
  <c r="M565" i="8" s="1"/>
  <c r="J551" i="8"/>
  <c r="M551" i="8" s="1"/>
  <c r="J546" i="8"/>
  <c r="M546" i="8" s="1"/>
  <c r="J541" i="8"/>
  <c r="M541" i="8" s="1"/>
  <c r="J520" i="8"/>
  <c r="M520" i="8" s="1"/>
  <c r="J509" i="8"/>
  <c r="M509" i="8" s="1"/>
  <c r="J503" i="8"/>
  <c r="J494" i="8"/>
  <c r="M494" i="8" s="1"/>
  <c r="J481" i="8"/>
  <c r="M481" i="8" s="1"/>
  <c r="J472" i="8"/>
  <c r="M472" i="8" s="1"/>
  <c r="J467" i="8"/>
  <c r="M467" i="8" s="1"/>
  <c r="J457" i="8"/>
  <c r="M457" i="8" s="1"/>
  <c r="J453" i="8"/>
  <c r="M453" i="8" s="1"/>
  <c r="J447" i="8"/>
  <c r="M447" i="8" s="1"/>
  <c r="J443" i="8"/>
  <c r="J439" i="8"/>
  <c r="J435" i="8"/>
  <c r="M435" i="8" s="1"/>
  <c r="J425" i="8"/>
  <c r="M425" i="8" s="1"/>
  <c r="J408" i="8"/>
  <c r="M408" i="8" s="1"/>
  <c r="J400" i="8"/>
  <c r="M400" i="8" s="1"/>
  <c r="J390" i="8"/>
  <c r="M390" i="8" s="1"/>
  <c r="J385" i="8"/>
  <c r="M385" i="8" s="1"/>
  <c r="J375" i="8"/>
  <c r="M375" i="8" s="1"/>
  <c r="J370" i="8"/>
  <c r="M370" i="8" s="1"/>
  <c r="J366" i="8"/>
  <c r="M366" i="8" s="1"/>
  <c r="J361" i="8"/>
  <c r="M361" i="8" s="1"/>
  <c r="J317" i="8"/>
  <c r="M317" i="8" s="1"/>
  <c r="J312" i="8"/>
  <c r="M312" i="8" s="1"/>
  <c r="J307" i="8"/>
  <c r="M307" i="8" s="1"/>
  <c r="J297" i="8"/>
  <c r="M297" i="8" s="1"/>
  <c r="J289" i="8"/>
  <c r="M289" i="8" s="1"/>
  <c r="J274" i="8"/>
  <c r="M274" i="8" s="1"/>
  <c r="J269" i="8"/>
  <c r="M269" i="8" s="1"/>
  <c r="J213" i="8"/>
  <c r="M213" i="8" s="1"/>
  <c r="J184" i="8"/>
  <c r="M184" i="8" s="1"/>
  <c r="J178" i="8"/>
  <c r="M178" i="8" s="1"/>
  <c r="J165" i="8"/>
  <c r="M165" i="8" s="1"/>
  <c r="J160" i="8"/>
  <c r="M160" i="8" s="1"/>
  <c r="J153" i="8"/>
  <c r="M153" i="8" s="1"/>
  <c r="J148" i="8"/>
  <c r="M148" i="8" s="1"/>
  <c r="J102" i="8"/>
  <c r="M102" i="8" s="1"/>
  <c r="J85" i="8"/>
  <c r="J80" i="8"/>
  <c r="M80" i="8" s="1"/>
  <c r="J76" i="8"/>
  <c r="M76" i="8" s="1"/>
  <c r="J72" i="8"/>
  <c r="M72" i="8" s="1"/>
  <c r="J68" i="8"/>
  <c r="M68" i="8" s="1"/>
  <c r="J64" i="8"/>
  <c r="M64" i="8" s="1"/>
  <c r="J55" i="8"/>
  <c r="J43" i="8"/>
  <c r="M43" i="8" s="1"/>
  <c r="J37" i="8"/>
  <c r="M37" i="8" s="1"/>
  <c r="J15" i="8"/>
  <c r="J9" i="8"/>
  <c r="M9" i="8" s="1"/>
  <c r="J4" i="8"/>
  <c r="M4" i="8" s="1"/>
  <c r="J9195" i="8"/>
  <c r="M9195" i="8" s="1"/>
  <c r="J9167" i="8"/>
  <c r="M9167" i="8" s="1"/>
  <c r="J9155" i="8"/>
  <c r="M9155" i="8" s="1"/>
  <c r="J9099" i="8"/>
  <c r="M9099" i="8" s="1"/>
  <c r="J5332" i="8"/>
  <c r="M5332" i="8" s="1"/>
  <c r="J5327" i="8"/>
  <c r="M5327" i="8" s="1"/>
  <c r="J5314" i="8"/>
  <c r="M5314" i="8" s="1"/>
  <c r="J5298" i="8"/>
  <c r="M5298" i="8" s="1"/>
  <c r="J5276" i="8"/>
  <c r="M5276" i="8" s="1"/>
  <c r="J4922" i="8"/>
  <c r="M4922" i="8" s="1"/>
  <c r="J4916" i="8"/>
  <c r="M4916" i="8" s="1"/>
  <c r="J4902" i="8"/>
  <c r="M4902" i="8" s="1"/>
  <c r="J4836" i="8"/>
  <c r="M4836" i="8" s="1"/>
  <c r="J4772" i="8"/>
  <c r="M4772" i="8" s="1"/>
  <c r="J4754" i="8"/>
  <c r="M4754" i="8" s="1"/>
  <c r="J4750" i="8"/>
  <c r="M4750" i="8" s="1"/>
  <c r="J4746" i="8"/>
  <c r="M4746" i="8" s="1"/>
  <c r="J4730" i="8"/>
  <c r="M4730" i="8" s="1"/>
  <c r="J4726" i="8"/>
  <c r="M4726" i="8" s="1"/>
  <c r="J4694" i="8"/>
  <c r="M4694" i="8" s="1"/>
  <c r="J4682" i="8"/>
  <c r="M4682" i="8" s="1"/>
  <c r="J4662" i="8"/>
  <c r="M4662" i="8" s="1"/>
  <c r="J4430" i="8"/>
  <c r="M4430" i="8" s="1"/>
  <c r="J4414" i="8"/>
  <c r="M4414" i="8" s="1"/>
  <c r="J4406" i="8"/>
  <c r="M4406" i="8" s="1"/>
  <c r="J4202" i="8"/>
  <c r="M4202" i="8" s="1"/>
  <c r="J4197" i="8"/>
  <c r="M4197" i="8" s="1"/>
  <c r="J4185" i="8"/>
  <c r="M4185" i="8" s="1"/>
  <c r="J4174" i="8"/>
  <c r="M4174" i="8" s="1"/>
  <c r="J4168" i="8"/>
  <c r="M4168" i="8" s="1"/>
  <c r="J4162" i="8"/>
  <c r="M4162" i="8" s="1"/>
  <c r="J4157" i="8"/>
  <c r="M4157" i="8" s="1"/>
  <c r="J4130" i="8"/>
  <c r="M4130" i="8" s="1"/>
  <c r="J4124" i="8"/>
  <c r="M4124" i="8" s="1"/>
  <c r="J4108" i="8"/>
  <c r="M4108" i="8" s="1"/>
  <c r="J4098" i="8"/>
  <c r="M4098" i="8" s="1"/>
  <c r="J4086" i="8"/>
  <c r="M4086" i="8" s="1"/>
  <c r="J4074" i="8"/>
  <c r="M4074" i="8" s="1"/>
  <c r="J4069" i="8"/>
  <c r="M4069" i="8" s="1"/>
  <c r="J4064" i="8"/>
  <c r="M4064" i="8" s="1"/>
  <c r="J4058" i="8"/>
  <c r="M4058" i="8" s="1"/>
  <c r="J4022" i="8"/>
  <c r="M4022" i="8" s="1"/>
  <c r="J4010" i="8"/>
  <c r="M4010" i="8" s="1"/>
  <c r="J4005" i="8"/>
  <c r="M4005" i="8" s="1"/>
  <c r="J4001" i="8"/>
  <c r="M4001" i="8" s="1"/>
  <c r="J3990" i="8"/>
  <c r="M3990" i="8" s="1"/>
  <c r="J3958" i="8"/>
  <c r="M3958" i="8" s="1"/>
  <c r="J3950" i="8"/>
  <c r="M3950" i="8" s="1"/>
  <c r="J3945" i="8"/>
  <c r="M3945" i="8" s="1"/>
  <c r="J3937" i="8"/>
  <c r="M3937" i="8" s="1"/>
  <c r="J3929" i="8"/>
  <c r="M3929" i="8" s="1"/>
  <c r="J3921" i="8"/>
  <c r="M3921" i="8" s="1"/>
  <c r="J3916" i="8"/>
  <c r="M3916" i="8" s="1"/>
  <c r="J3893" i="8"/>
  <c r="M3893" i="8" s="1"/>
  <c r="J3881" i="8"/>
  <c r="M3881" i="8" s="1"/>
  <c r="J3818" i="8"/>
  <c r="M3818" i="8" s="1"/>
  <c r="J3724" i="8"/>
  <c r="M3724" i="8" s="1"/>
  <c r="J3706" i="8"/>
  <c r="M3706" i="8" s="1"/>
  <c r="J3686" i="8"/>
  <c r="M3686" i="8" s="1"/>
  <c r="J3678" i="8"/>
  <c r="M3678" i="8" s="1"/>
  <c r="J3670" i="8"/>
  <c r="M3670" i="8" s="1"/>
  <c r="J3654" i="8"/>
  <c r="M3654" i="8" s="1"/>
  <c r="J3104" i="8"/>
  <c r="M3104" i="8" s="1"/>
  <c r="J3095" i="8"/>
  <c r="M3095" i="8" s="1"/>
  <c r="J3076" i="8"/>
  <c r="M3076" i="8" s="1"/>
  <c r="J3066" i="8"/>
  <c r="M3066" i="8" s="1"/>
  <c r="J3062" i="8"/>
  <c r="M3062" i="8" s="1"/>
  <c r="J3058" i="8"/>
  <c r="M3058" i="8" s="1"/>
  <c r="J3046" i="8"/>
  <c r="M3046" i="8" s="1"/>
  <c r="J3038" i="8"/>
  <c r="M3038" i="8" s="1"/>
  <c r="J3034" i="8"/>
  <c r="M3034" i="8" s="1"/>
  <c r="J3030" i="8"/>
  <c r="M3030" i="8" s="1"/>
  <c r="J3026" i="8"/>
  <c r="M3026" i="8" s="1"/>
  <c r="J3022" i="8"/>
  <c r="M3022" i="8" s="1"/>
  <c r="J3016" i="8"/>
  <c r="M3016" i="8" s="1"/>
  <c r="J2999" i="8"/>
  <c r="M2999" i="8" s="1"/>
  <c r="J2982" i="8"/>
  <c r="M2982" i="8" s="1"/>
  <c r="J2977" i="8"/>
  <c r="M2977" i="8" s="1"/>
  <c r="J2973" i="8"/>
  <c r="M2973" i="8" s="1"/>
  <c r="J2969" i="8"/>
  <c r="M2969" i="8" s="1"/>
  <c r="J2960" i="8"/>
  <c r="M2960" i="8" s="1"/>
  <c r="J2952" i="8"/>
  <c r="M2952" i="8" s="1"/>
  <c r="J2943" i="8"/>
  <c r="M2943" i="8" s="1"/>
  <c r="J2935" i="8"/>
  <c r="M2935" i="8" s="1"/>
  <c r="J2926" i="8"/>
  <c r="M2926" i="8" s="1"/>
  <c r="J2922" i="8"/>
  <c r="M2922" i="8" s="1"/>
  <c r="J2918" i="8"/>
  <c r="M2918" i="8" s="1"/>
  <c r="J2914" i="8"/>
  <c r="M2914" i="8" s="1"/>
  <c r="J2905" i="8"/>
  <c r="M2905" i="8" s="1"/>
  <c r="J2901" i="8"/>
  <c r="M2901" i="8" s="1"/>
  <c r="J2897" i="8"/>
  <c r="M2897" i="8" s="1"/>
  <c r="J2892" i="8"/>
  <c r="M2892" i="8" s="1"/>
  <c r="J2888" i="8"/>
  <c r="M2888" i="8" s="1"/>
  <c r="J2884" i="8"/>
  <c r="M2884" i="8" s="1"/>
  <c r="J2876" i="8"/>
  <c r="M2876" i="8" s="1"/>
  <c r="J2871" i="8"/>
  <c r="M2871" i="8" s="1"/>
  <c r="J2863" i="8"/>
  <c r="M2863" i="8" s="1"/>
  <c r="J2850" i="8"/>
  <c r="M2850" i="8" s="1"/>
  <c r="J2846" i="8"/>
  <c r="M2846" i="8" s="1"/>
  <c r="J2838" i="8"/>
  <c r="M2838" i="8" s="1"/>
  <c r="J2830" i="8"/>
  <c r="M2830" i="8" s="1"/>
  <c r="J2826" i="8"/>
  <c r="M2826" i="8" s="1"/>
  <c r="J2822" i="8"/>
  <c r="M2822" i="8" s="1"/>
  <c r="J2818" i="8"/>
  <c r="M2818" i="8" s="1"/>
  <c r="J2813" i="8"/>
  <c r="M2813" i="8" s="1"/>
  <c r="J2804" i="8"/>
  <c r="M2804" i="8" s="1"/>
  <c r="J2800" i="8"/>
  <c r="M2800" i="8" s="1"/>
  <c r="J2796" i="8"/>
  <c r="M2796" i="8" s="1"/>
  <c r="J2788" i="8"/>
  <c r="M2788" i="8" s="1"/>
  <c r="J2782" i="8"/>
  <c r="M2782" i="8" s="1"/>
  <c r="J2778" i="8"/>
  <c r="M2778" i="8" s="1"/>
  <c r="J2774" i="8"/>
  <c r="M2774" i="8" s="1"/>
  <c r="J2769" i="8"/>
  <c r="M2769" i="8" s="1"/>
  <c r="J2765" i="8"/>
  <c r="M2765" i="8" s="1"/>
  <c r="J2761" i="8"/>
  <c r="M2761" i="8" s="1"/>
  <c r="J2757" i="8"/>
  <c r="M2757" i="8" s="1"/>
  <c r="J2752" i="8"/>
  <c r="M2752" i="8" s="1"/>
  <c r="J2748" i="8"/>
  <c r="M2748" i="8" s="1"/>
  <c r="J2740" i="8"/>
  <c r="M2740" i="8" s="1"/>
  <c r="J2732" i="8"/>
  <c r="M2732" i="8" s="1"/>
  <c r="J2724" i="8"/>
  <c r="M2724" i="8" s="1"/>
  <c r="J2702" i="8"/>
  <c r="M2702" i="8" s="1"/>
  <c r="J2698" i="8"/>
  <c r="M2698" i="8" s="1"/>
  <c r="J2694" i="8"/>
  <c r="M2694" i="8" s="1"/>
  <c r="J2689" i="8"/>
  <c r="M2689" i="8" s="1"/>
  <c r="J2684" i="8"/>
  <c r="M2684" i="8" s="1"/>
  <c r="J2676" i="8"/>
  <c r="M2676" i="8" s="1"/>
  <c r="J2667" i="8"/>
  <c r="M2667" i="8" s="1"/>
  <c r="J2630" i="8"/>
  <c r="M2630" i="8" s="1"/>
  <c r="J2625" i="8"/>
  <c r="M2625" i="8" s="1"/>
  <c r="J2599" i="8"/>
  <c r="M2599" i="8" s="1"/>
  <c r="J2573" i="8"/>
  <c r="M2573" i="8" s="1"/>
  <c r="J2566" i="8"/>
  <c r="M2566" i="8" s="1"/>
  <c r="J2552" i="8"/>
  <c r="M2552" i="8" s="1"/>
  <c r="J2546" i="8"/>
  <c r="M2546" i="8" s="1"/>
  <c r="J2533" i="8"/>
  <c r="M2533" i="8" s="1"/>
  <c r="J2513" i="8"/>
  <c r="M2513" i="8" s="1"/>
  <c r="J2505" i="8"/>
  <c r="M2505" i="8" s="1"/>
  <c r="J2498" i="8"/>
  <c r="M2498" i="8" s="1"/>
  <c r="J2491" i="8"/>
  <c r="M2491" i="8" s="1"/>
  <c r="J2479" i="8"/>
  <c r="M2479" i="8" s="1"/>
  <c r="J2474" i="8"/>
  <c r="M2474" i="8" s="1"/>
  <c r="J2449" i="8"/>
  <c r="M2449" i="8" s="1"/>
  <c r="J2434" i="8"/>
  <c r="M2434" i="8" s="1"/>
  <c r="J2427" i="8"/>
  <c r="M2427" i="8" s="1"/>
  <c r="J2410" i="8"/>
  <c r="M2410" i="8" s="1"/>
  <c r="J2373" i="8"/>
  <c r="M2373" i="8" s="1"/>
  <c r="J2368" i="8"/>
  <c r="M2368" i="8" s="1"/>
  <c r="J2362" i="8"/>
  <c r="M2362" i="8" s="1"/>
  <c r="J2352" i="8"/>
  <c r="M2352" i="8" s="1"/>
  <c r="J2291" i="8"/>
  <c r="M2291" i="8" s="1"/>
  <c r="J2286" i="8"/>
  <c r="M2286" i="8" s="1"/>
  <c r="J2266" i="8"/>
  <c r="M2266" i="8" s="1"/>
  <c r="J2260" i="8"/>
  <c r="M2260" i="8" s="1"/>
  <c r="J2250" i="8"/>
  <c r="M2250" i="8" s="1"/>
  <c r="J2245" i="8"/>
  <c r="M2245" i="8" s="1"/>
  <c r="J2234" i="8"/>
  <c r="M2234" i="8" s="1"/>
  <c r="J2229" i="8"/>
  <c r="M2229" i="8" s="1"/>
  <c r="J2224" i="8"/>
  <c r="M2224" i="8" s="1"/>
  <c r="J2220" i="8"/>
  <c r="M2220" i="8" s="1"/>
  <c r="J2214" i="8"/>
  <c r="M2214" i="8" s="1"/>
  <c r="J2210" i="8"/>
  <c r="M2210" i="8" s="1"/>
  <c r="J2200" i="8"/>
  <c r="M2200" i="8" s="1"/>
  <c r="J2196" i="8"/>
  <c r="M2196" i="8" s="1"/>
  <c r="J2185" i="8"/>
  <c r="M2185" i="8" s="1"/>
  <c r="J2180" i="8"/>
  <c r="M2180" i="8" s="1"/>
  <c r="J2175" i="8"/>
  <c r="M2175" i="8" s="1"/>
  <c r="J2170" i="8"/>
  <c r="M2170" i="8" s="1"/>
  <c r="J2166" i="8"/>
  <c r="M2166" i="8" s="1"/>
  <c r="J2160" i="8"/>
  <c r="M2160" i="8" s="1"/>
  <c r="J2149" i="8"/>
  <c r="M2149" i="8" s="1"/>
  <c r="J2143" i="8"/>
  <c r="M2143" i="8" s="1"/>
  <c r="J2137" i="8"/>
  <c r="M2137" i="8" s="1"/>
  <c r="J2132" i="8"/>
  <c r="M2132" i="8" s="1"/>
  <c r="J2126" i="8"/>
  <c r="M2126" i="8" s="1"/>
  <c r="J2113" i="8"/>
  <c r="M2113" i="8" s="1"/>
  <c r="J2108" i="8"/>
  <c r="M2108" i="8" s="1"/>
  <c r="J2102" i="8"/>
  <c r="M2102" i="8" s="1"/>
  <c r="J2084" i="8"/>
  <c r="M2084" i="8" s="1"/>
  <c r="J2080" i="8"/>
  <c r="M2080" i="8" s="1"/>
  <c r="J2066" i="8"/>
  <c r="M2066" i="8" s="1"/>
  <c r="J2062" i="8"/>
  <c r="M2062" i="8" s="1"/>
  <c r="J2032" i="8"/>
  <c r="M2032" i="8" s="1"/>
  <c r="J2025" i="8"/>
  <c r="M2025" i="8" s="1"/>
  <c r="J2020" i="8"/>
  <c r="M2020" i="8" s="1"/>
  <c r="J2012" i="8"/>
  <c r="M2012" i="8" s="1"/>
  <c r="J2005" i="8"/>
  <c r="M2005" i="8" s="1"/>
  <c r="J1988" i="8"/>
  <c r="M1988" i="8" s="1"/>
  <c r="J1981" i="8"/>
  <c r="M1981" i="8" s="1"/>
  <c r="J1975" i="8"/>
  <c r="M1975" i="8" s="1"/>
  <c r="J1970" i="8"/>
  <c r="M1970" i="8" s="1"/>
  <c r="J1960" i="8"/>
  <c r="M1960" i="8" s="1"/>
  <c r="J1952" i="8"/>
  <c r="M1952" i="8" s="1"/>
  <c r="J1947" i="8"/>
  <c r="M1947" i="8" s="1"/>
  <c r="J1942" i="8"/>
  <c r="M1942" i="8" s="1"/>
  <c r="J1936" i="8"/>
  <c r="M1936" i="8" s="1"/>
  <c r="J1932" i="8"/>
  <c r="M1932" i="8" s="1"/>
  <c r="J1918" i="8"/>
  <c r="M1918" i="8" s="1"/>
  <c r="J1898" i="8"/>
  <c r="M1898" i="8" s="1"/>
  <c r="J1880" i="8"/>
  <c r="M1880" i="8" s="1"/>
  <c r="J1876" i="8"/>
  <c r="M1876" i="8" s="1"/>
  <c r="J1869" i="8"/>
  <c r="M1869" i="8" s="1"/>
  <c r="J1858" i="8"/>
  <c r="M1858" i="8" s="1"/>
  <c r="J1850" i="8"/>
  <c r="M1850" i="8" s="1"/>
  <c r="J1838" i="8"/>
  <c r="M1838" i="8" s="1"/>
  <c r="J1817" i="8"/>
  <c r="M1817" i="8" s="1"/>
  <c r="J1811" i="8"/>
  <c r="M1811" i="8" s="1"/>
  <c r="J1806" i="8"/>
  <c r="M1806" i="8" s="1"/>
  <c r="J1800" i="8"/>
  <c r="M1800" i="8" s="1"/>
  <c r="J1790" i="8"/>
  <c r="M1790" i="8" s="1"/>
  <c r="J1778" i="8"/>
  <c r="M1778" i="8" s="1"/>
  <c r="J1770" i="8"/>
  <c r="M1770" i="8" s="1"/>
  <c r="J1758" i="8"/>
  <c r="M1758" i="8" s="1"/>
  <c r="J1740" i="8"/>
  <c r="M1740" i="8" s="1"/>
  <c r="J1730" i="8"/>
  <c r="M1730" i="8" s="1"/>
  <c r="J1724" i="8"/>
  <c r="M1724" i="8" s="1"/>
  <c r="J1706" i="8"/>
  <c r="M1706" i="8" s="1"/>
  <c r="J1670" i="8"/>
  <c r="J1650" i="8"/>
  <c r="M1650" i="8" s="1"/>
  <c r="J1645" i="8"/>
  <c r="M1645" i="8" s="1"/>
  <c r="J1637" i="8"/>
  <c r="M1637" i="8" s="1"/>
  <c r="J1625" i="8"/>
  <c r="M1625" i="8" s="1"/>
  <c r="J1618" i="8"/>
  <c r="M1618" i="8" s="1"/>
  <c r="J1605" i="8"/>
  <c r="M1605" i="8" s="1"/>
  <c r="J1597" i="8"/>
  <c r="M1597" i="8" s="1"/>
  <c r="J1587" i="8"/>
  <c r="M1587" i="8" s="1"/>
  <c r="J1581" i="8"/>
  <c r="M1581" i="8" s="1"/>
  <c r="J1560" i="8"/>
  <c r="M1560" i="8" s="1"/>
  <c r="J1553" i="8"/>
  <c r="M1553" i="8" s="1"/>
  <c r="J1541" i="8"/>
  <c r="M1541" i="8" s="1"/>
  <c r="J1533" i="8"/>
  <c r="M1533" i="8" s="1"/>
  <c r="J1529" i="8"/>
  <c r="M1529" i="8" s="1"/>
  <c r="J1522" i="8"/>
  <c r="M1522" i="8" s="1"/>
  <c r="J1518" i="8"/>
  <c r="M1518" i="8" s="1"/>
  <c r="J1508" i="8"/>
  <c r="M1508" i="8" s="1"/>
  <c r="J1502" i="8"/>
  <c r="M1502" i="8" s="1"/>
  <c r="J1497" i="8"/>
  <c r="M1497" i="8" s="1"/>
  <c r="J1493" i="8"/>
  <c r="M1493" i="8" s="1"/>
  <c r="J1485" i="8"/>
  <c r="M1485" i="8" s="1"/>
  <c r="J1473" i="8"/>
  <c r="M1473" i="8" s="1"/>
  <c r="J1469" i="8"/>
  <c r="M1469" i="8" s="1"/>
  <c r="J1457" i="8"/>
  <c r="M1457" i="8" s="1"/>
  <c r="J1443" i="8"/>
  <c r="M1443" i="8" s="1"/>
  <c r="J1437" i="8"/>
  <c r="M1437" i="8" s="1"/>
  <c r="J1431" i="8"/>
  <c r="M1431" i="8" s="1"/>
  <c r="J1426" i="8"/>
  <c r="M1426" i="8" s="1"/>
  <c r="J1413" i="8"/>
  <c r="M1413" i="8" s="1"/>
  <c r="J1400" i="8"/>
  <c r="M1400" i="8" s="1"/>
  <c r="J1368" i="8"/>
  <c r="M1368" i="8" s="1"/>
  <c r="J1361" i="8"/>
  <c r="M1361" i="8" s="1"/>
  <c r="J1354" i="8"/>
  <c r="M1354" i="8" s="1"/>
  <c r="J1348" i="8"/>
  <c r="M1348" i="8" s="1"/>
  <c r="J1344" i="8"/>
  <c r="J1340" i="8"/>
  <c r="J1336" i="8"/>
  <c r="M1336" i="8" s="1"/>
  <c r="J1332" i="8"/>
  <c r="M1332" i="8" s="1"/>
  <c r="J1309" i="8"/>
  <c r="M1309" i="8" s="1"/>
  <c r="J1300" i="8"/>
  <c r="M1300" i="8" s="1"/>
  <c r="J1290" i="8"/>
  <c r="M1290" i="8" s="1"/>
  <c r="J1245" i="8"/>
  <c r="M1245" i="8" s="1"/>
  <c r="J1241" i="8"/>
  <c r="J1237" i="8"/>
  <c r="J1233" i="8"/>
  <c r="J1228" i="8"/>
  <c r="M1228" i="8" s="1"/>
  <c r="J1217" i="8"/>
  <c r="M1217" i="8" s="1"/>
  <c r="J1203" i="8"/>
  <c r="M1203" i="8" s="1"/>
  <c r="J1197" i="8"/>
  <c r="M1197" i="8" s="1"/>
  <c r="J1179" i="8"/>
  <c r="M1179" i="8" s="1"/>
  <c r="J1164" i="8"/>
  <c r="M1164" i="8" s="1"/>
  <c r="J1158" i="8"/>
  <c r="M1158" i="8" s="1"/>
  <c r="J1144" i="8"/>
  <c r="M1144" i="8" s="1"/>
  <c r="J1138" i="8"/>
  <c r="M1138" i="8" s="1"/>
  <c r="J1132" i="8"/>
  <c r="M1132" i="8" s="1"/>
  <c r="J1126" i="8"/>
  <c r="M1126" i="8" s="1"/>
  <c r="J1112" i="8"/>
  <c r="M1112" i="8" s="1"/>
  <c r="J1097" i="8"/>
  <c r="M1097" i="8" s="1"/>
  <c r="J1077" i="8"/>
  <c r="M1077" i="8" s="1"/>
  <c r="J1071" i="8"/>
  <c r="M1071" i="8" s="1"/>
  <c r="J1052" i="8"/>
  <c r="M1052" i="8" s="1"/>
  <c r="J1038" i="8"/>
  <c r="M1038" i="8" s="1"/>
  <c r="J1032" i="8"/>
  <c r="M1032" i="8" s="1"/>
  <c r="J1011" i="8"/>
  <c r="M1011" i="8" s="1"/>
  <c r="J999" i="8"/>
  <c r="M999" i="8" s="1"/>
  <c r="J992" i="8"/>
  <c r="M992" i="8" s="1"/>
  <c r="J975" i="8"/>
  <c r="M975" i="8" s="1"/>
  <c r="J956" i="8"/>
  <c r="M956" i="8" s="1"/>
  <c r="J942" i="8"/>
  <c r="M942" i="8" s="1"/>
  <c r="J937" i="8"/>
  <c r="M937" i="8" s="1"/>
  <c r="J923" i="8"/>
  <c r="M923" i="8" s="1"/>
  <c r="J904" i="8"/>
  <c r="M904" i="8" s="1"/>
  <c r="J893" i="8"/>
  <c r="M893" i="8" s="1"/>
  <c r="J878" i="8"/>
  <c r="M878" i="8" s="1"/>
  <c r="J867" i="8"/>
  <c r="M867" i="8" s="1"/>
  <c r="J862" i="8"/>
  <c r="J853" i="8"/>
  <c r="M853" i="8" s="1"/>
  <c r="J845" i="8"/>
  <c r="M845" i="8" s="1"/>
  <c r="J840" i="8"/>
  <c r="M840" i="8" s="1"/>
  <c r="J833" i="8"/>
  <c r="M833" i="8" s="1"/>
  <c r="J827" i="8"/>
  <c r="M827" i="8" s="1"/>
  <c r="J823" i="8"/>
  <c r="M823" i="8" s="1"/>
  <c r="J816" i="8"/>
  <c r="M816" i="8" s="1"/>
  <c r="J810" i="8"/>
  <c r="M810" i="8" s="1"/>
  <c r="J799" i="8"/>
  <c r="M799" i="8" s="1"/>
  <c r="J793" i="8"/>
  <c r="M793" i="8" s="1"/>
  <c r="J789" i="8"/>
  <c r="M789" i="8" s="1"/>
  <c r="J781" i="8"/>
  <c r="M781" i="8" s="1"/>
  <c r="J705" i="8"/>
  <c r="M705" i="8" s="1"/>
  <c r="J698" i="8"/>
  <c r="M698" i="8" s="1"/>
  <c r="J691" i="8"/>
  <c r="M691" i="8" s="1"/>
  <c r="J685" i="8"/>
  <c r="M685" i="8" s="1"/>
  <c r="J680" i="8"/>
  <c r="M680" i="8" s="1"/>
  <c r="J669" i="8"/>
  <c r="M669" i="8" s="1"/>
  <c r="J663" i="8"/>
  <c r="M663" i="8" s="1"/>
  <c r="J654" i="8"/>
  <c r="M654" i="8" s="1"/>
  <c r="J649" i="8"/>
  <c r="M649" i="8" s="1"/>
  <c r="J637" i="8"/>
  <c r="M637" i="8" s="1"/>
  <c r="J631" i="8"/>
  <c r="M631" i="8" s="1"/>
  <c r="J625" i="8"/>
  <c r="M625" i="8" s="1"/>
  <c r="J618" i="8"/>
  <c r="M618" i="8" s="1"/>
  <c r="J614" i="8"/>
  <c r="M614" i="8" s="1"/>
  <c r="J558" i="8"/>
  <c r="M558" i="8" s="1"/>
  <c r="J550" i="8"/>
  <c r="M550" i="8" s="1"/>
  <c r="J544" i="8"/>
  <c r="M544" i="8" s="1"/>
  <c r="J538" i="8"/>
  <c r="M538" i="8" s="1"/>
  <c r="J530" i="8"/>
  <c r="M530" i="8" s="1"/>
  <c r="J525" i="8"/>
  <c r="J514" i="8"/>
  <c r="M514" i="8" s="1"/>
  <c r="J475" i="8"/>
  <c r="M475" i="8" s="1"/>
  <c r="J471" i="8"/>
  <c r="M471" i="8" s="1"/>
  <c r="J465" i="8"/>
  <c r="M465" i="8" s="1"/>
  <c r="J461" i="8"/>
  <c r="M461" i="8" s="1"/>
  <c r="J452" i="8"/>
  <c r="M452" i="8" s="1"/>
  <c r="J446" i="8"/>
  <c r="M446" i="8" s="1"/>
  <c r="J429" i="8"/>
  <c r="M429" i="8" s="1"/>
  <c r="J419" i="8"/>
  <c r="J415" i="8"/>
  <c r="M415" i="8" s="1"/>
  <c r="J411" i="8"/>
  <c r="M411" i="8" s="1"/>
  <c r="J405" i="8"/>
  <c r="M405" i="8" s="1"/>
  <c r="J393" i="8"/>
  <c r="M393" i="8" s="1"/>
  <c r="J389" i="8"/>
  <c r="M389" i="8" s="1"/>
  <c r="J384" i="8"/>
  <c r="M384" i="8" s="1"/>
  <c r="J379" i="8"/>
  <c r="M379" i="8" s="1"/>
  <c r="J369" i="8"/>
  <c r="M369" i="8" s="1"/>
  <c r="J364" i="8"/>
  <c r="M364" i="8" s="1"/>
  <c r="J359" i="8"/>
  <c r="M359" i="8" s="1"/>
  <c r="J355" i="8"/>
  <c r="M355" i="8" s="1"/>
  <c r="J344" i="8"/>
  <c r="J340" i="8"/>
  <c r="M340" i="8" s="1"/>
  <c r="J336" i="8"/>
  <c r="J332" i="8"/>
  <c r="J328" i="8"/>
  <c r="J315" i="8"/>
  <c r="M315" i="8" s="1"/>
  <c r="J310" i="8"/>
  <c r="M310" i="8" s="1"/>
  <c r="J306" i="8"/>
  <c r="M306" i="8" s="1"/>
  <c r="J301" i="8"/>
  <c r="M301" i="8" s="1"/>
  <c r="J266" i="8"/>
  <c r="M266" i="8" s="1"/>
  <c r="J254" i="8"/>
  <c r="M254" i="8" s="1"/>
  <c r="J238" i="8"/>
  <c r="M238" i="8" s="1"/>
  <c r="J234" i="8"/>
  <c r="M234" i="8" s="1"/>
  <c r="J228" i="8"/>
  <c r="M228" i="8" s="1"/>
  <c r="J222" i="8"/>
  <c r="M222" i="8" s="1"/>
  <c r="J217" i="8"/>
  <c r="M217" i="8" s="1"/>
  <c r="J201" i="8"/>
  <c r="M201" i="8" s="1"/>
  <c r="J196" i="8"/>
  <c r="M196" i="8" s="1"/>
  <c r="J190" i="8"/>
  <c r="M190" i="8" s="1"/>
  <c r="J169" i="8"/>
  <c r="M169" i="8" s="1"/>
  <c r="J164" i="8"/>
  <c r="M164" i="8" s="1"/>
  <c r="J159" i="8"/>
  <c r="M159" i="8" s="1"/>
  <c r="J152" i="8"/>
  <c r="M152" i="8" s="1"/>
  <c r="J147" i="8"/>
  <c r="M147" i="8" s="1"/>
  <c r="J137" i="8"/>
  <c r="M137" i="8" s="1"/>
  <c r="J129" i="8"/>
  <c r="M129" i="8" s="1"/>
  <c r="J121" i="8"/>
  <c r="M121" i="8" s="1"/>
  <c r="J113" i="8"/>
  <c r="M113" i="8" s="1"/>
  <c r="J108" i="8"/>
  <c r="M108" i="8" s="1"/>
  <c r="J101" i="8"/>
  <c r="M101" i="8" s="1"/>
  <c r="J96" i="8"/>
  <c r="M96" i="8" s="1"/>
  <c r="J79" i="8"/>
  <c r="M79" i="8" s="1"/>
  <c r="J75" i="8"/>
  <c r="M75" i="8" s="1"/>
  <c r="J71" i="8"/>
  <c r="M71" i="8" s="1"/>
  <c r="J67" i="8"/>
  <c r="M67" i="8" s="1"/>
  <c r="J63" i="8"/>
  <c r="M63" i="8" s="1"/>
  <c r="J46" i="8"/>
  <c r="M46" i="8" s="1"/>
  <c r="J41" i="8"/>
  <c r="M41" i="8" s="1"/>
  <c r="J30" i="8"/>
  <c r="M30" i="8" s="1"/>
  <c r="J9315" i="8"/>
  <c r="M9315" i="8" s="1"/>
  <c r="J9307" i="8"/>
  <c r="M9307" i="8" s="1"/>
  <c r="J9267" i="8"/>
  <c r="M9267" i="8" s="1"/>
  <c r="J9159" i="8"/>
  <c r="M9159" i="8" s="1"/>
  <c r="J9007" i="8"/>
  <c r="M9007" i="8" s="1"/>
  <c r="J8947" i="8"/>
  <c r="M8947" i="8" s="1"/>
  <c r="J5330" i="8"/>
  <c r="M5330" i="8" s="1"/>
  <c r="J5306" i="8"/>
  <c r="M5306" i="8" s="1"/>
  <c r="J5302" i="8"/>
  <c r="M5302" i="8" s="1"/>
  <c r="J5292" i="8"/>
  <c r="M5292" i="8" s="1"/>
  <c r="J5222" i="8"/>
  <c r="M5222" i="8" s="1"/>
  <c r="J5214" i="8"/>
  <c r="M5214" i="8" s="1"/>
  <c r="J5182" i="8"/>
  <c r="M5182" i="8" s="1"/>
  <c r="J5174" i="8"/>
  <c r="M5174" i="8" s="1"/>
  <c r="J5122" i="8"/>
  <c r="M5122" i="8" s="1"/>
  <c r="J5028" i="8"/>
  <c r="M5028" i="8" s="1"/>
  <c r="J4996" i="8"/>
  <c r="M4996" i="8" s="1"/>
  <c r="J4968" i="8"/>
  <c r="M4968" i="8" s="1"/>
  <c r="J4959" i="8"/>
  <c r="M4959" i="8" s="1"/>
  <c r="J4942" i="8"/>
  <c r="M4942" i="8" s="1"/>
  <c r="J4934" i="8"/>
  <c r="M4934" i="8" s="1"/>
  <c r="J4927" i="8"/>
  <c r="M4927" i="8" s="1"/>
  <c r="J4906" i="8"/>
  <c r="M4906" i="8" s="1"/>
  <c r="J4867" i="8"/>
  <c r="M4867" i="8" s="1"/>
  <c r="J4847" i="8"/>
  <c r="M4847" i="8" s="1"/>
  <c r="J4820" i="8"/>
  <c r="M4820" i="8" s="1"/>
  <c r="J4771" i="8"/>
  <c r="M4771" i="8" s="1"/>
  <c r="J4760" i="8"/>
  <c r="M4760" i="8" s="1"/>
  <c r="J4707" i="8"/>
  <c r="M4707" i="8" s="1"/>
  <c r="J4688" i="8"/>
  <c r="M4688" i="8" s="1"/>
  <c r="J4672" i="8"/>
  <c r="M4672" i="8" s="1"/>
  <c r="J4643" i="8"/>
  <c r="J4639" i="8"/>
  <c r="J4623" i="8"/>
  <c r="M4623" i="8" s="1"/>
  <c r="J4607" i="8"/>
  <c r="M4607" i="8" s="1"/>
  <c r="J4599" i="8"/>
  <c r="M4599" i="8" s="1"/>
  <c r="J4582" i="8"/>
  <c r="M4582" i="8" s="1"/>
  <c r="J4574" i="8"/>
  <c r="M4574" i="8" s="1"/>
  <c r="J4542" i="8"/>
  <c r="M4542" i="8" s="1"/>
  <c r="J4536" i="8"/>
  <c r="M4536" i="8" s="1"/>
  <c r="J4530" i="8"/>
  <c r="M4530" i="8" s="1"/>
  <c r="J4499" i="8"/>
  <c r="M4499" i="8" s="1"/>
  <c r="J4494" i="8"/>
  <c r="M4494" i="8" s="1"/>
  <c r="J4482" i="8"/>
  <c r="M4482" i="8" s="1"/>
  <c r="J4475" i="8"/>
  <c r="M4475" i="8" s="1"/>
  <c r="J4470" i="8"/>
  <c r="M4470" i="8" s="1"/>
  <c r="J4458" i="8"/>
  <c r="M4458" i="8" s="1"/>
  <c r="J4446" i="8"/>
  <c r="M4446" i="8" s="1"/>
  <c r="J4440" i="8"/>
  <c r="M4440" i="8" s="1"/>
  <c r="J4434" i="8"/>
  <c r="M4434" i="8" s="1"/>
  <c r="J4378" i="8"/>
  <c r="M4378" i="8" s="1"/>
  <c r="J4358" i="8"/>
  <c r="M4358" i="8" s="1"/>
  <c r="J4345" i="8"/>
  <c r="M4345" i="8" s="1"/>
  <c r="J4326" i="8"/>
  <c r="M4326" i="8" s="1"/>
  <c r="J4317" i="8"/>
  <c r="M4317" i="8" s="1"/>
  <c r="J4296" i="8"/>
  <c r="M4296" i="8" s="1"/>
  <c r="J4286" i="8"/>
  <c r="M4286" i="8" s="1"/>
  <c r="J4265" i="8"/>
  <c r="M4265" i="8" s="1"/>
  <c r="J4258" i="8"/>
  <c r="M4258" i="8" s="1"/>
  <c r="J4236" i="8"/>
  <c r="M4236" i="8" s="1"/>
  <c r="J4230" i="8"/>
  <c r="M4230" i="8" s="1"/>
  <c r="J4218" i="8"/>
  <c r="M4218" i="8" s="1"/>
  <c r="J4189" i="8"/>
  <c r="M4189" i="8" s="1"/>
  <c r="J4178" i="8"/>
  <c r="M4178" i="8" s="1"/>
  <c r="J4173" i="8"/>
  <c r="M4173" i="8" s="1"/>
  <c r="J4145" i="8"/>
  <c r="M4145" i="8" s="1"/>
  <c r="J4133" i="8"/>
  <c r="M4133" i="8" s="1"/>
  <c r="J4118" i="8"/>
  <c r="M4118" i="8" s="1"/>
  <c r="J4112" i="8"/>
  <c r="M4112" i="8" s="1"/>
  <c r="J4101" i="8"/>
  <c r="M4101" i="8" s="1"/>
  <c r="J4089" i="8"/>
  <c r="M4089" i="8" s="1"/>
  <c r="J4085" i="8"/>
  <c r="M4085" i="8" s="1"/>
  <c r="J4077" i="8"/>
  <c r="M4077" i="8" s="1"/>
  <c r="J4068" i="8"/>
  <c r="M4068" i="8" s="1"/>
  <c r="J4041" i="8"/>
  <c r="M4041" i="8" s="1"/>
  <c r="J4037" i="8"/>
  <c r="M4037" i="8" s="1"/>
  <c r="J4021" i="8"/>
  <c r="M4021" i="8" s="1"/>
  <c r="J4009" i="8"/>
  <c r="M4009" i="8" s="1"/>
  <c r="J3865" i="8"/>
  <c r="M3865" i="8" s="1"/>
  <c r="J3857" i="8"/>
  <c r="M3857" i="8" s="1"/>
  <c r="J3844" i="8"/>
  <c r="M3844" i="8" s="1"/>
  <c r="J3837" i="8"/>
  <c r="M3837" i="8" s="1"/>
  <c r="J3809" i="8"/>
  <c r="M3809" i="8" s="1"/>
  <c r="J3801" i="8"/>
  <c r="M3801" i="8" s="1"/>
  <c r="J3794" i="8"/>
  <c r="M3794" i="8" s="1"/>
  <c r="J3785" i="8"/>
  <c r="M3785" i="8" s="1"/>
  <c r="J3761" i="8"/>
  <c r="M3761" i="8" s="1"/>
  <c r="J3754" i="8"/>
  <c r="M3754" i="8" s="1"/>
  <c r="J3746" i="8"/>
  <c r="M3746" i="8" s="1"/>
  <c r="J3730" i="8"/>
  <c r="M3730" i="8" s="1"/>
  <c r="J3709" i="8"/>
  <c r="M3709" i="8" s="1"/>
  <c r="J3705" i="8"/>
  <c r="M3705" i="8" s="1"/>
  <c r="J3697" i="8"/>
  <c r="M3697" i="8" s="1"/>
  <c r="J3641" i="8"/>
  <c r="M3641" i="8" s="1"/>
  <c r="J3585" i="8"/>
  <c r="M3585" i="8" s="1"/>
  <c r="J3565" i="8"/>
  <c r="M3565" i="8" s="1"/>
  <c r="J3548" i="8"/>
  <c r="M3548" i="8" s="1"/>
  <c r="J3536" i="8"/>
  <c r="M3536" i="8" s="1"/>
  <c r="J3528" i="8"/>
  <c r="M3528" i="8" s="1"/>
  <c r="J3505" i="8"/>
  <c r="M3505" i="8" s="1"/>
  <c r="J3498" i="8"/>
  <c r="M3498" i="8" s="1"/>
  <c r="J3485" i="8"/>
  <c r="M3485" i="8" s="1"/>
  <c r="J3478" i="8"/>
  <c r="M3478" i="8" s="1"/>
  <c r="J3460" i="8"/>
  <c r="M3460" i="8" s="1"/>
  <c r="J3449" i="8"/>
  <c r="M3449" i="8" s="1"/>
  <c r="J3441" i="8"/>
  <c r="M3441" i="8" s="1"/>
  <c r="J3414" i="8"/>
  <c r="M3414" i="8" s="1"/>
  <c r="J3405" i="8"/>
  <c r="M3405" i="8" s="1"/>
  <c r="J3399" i="8"/>
  <c r="M3399" i="8" s="1"/>
  <c r="J3391" i="8"/>
  <c r="M3391" i="8" s="1"/>
  <c r="J3382" i="8"/>
  <c r="M3382" i="8" s="1"/>
  <c r="J3374" i="8"/>
  <c r="M3374" i="8" s="1"/>
  <c r="J3365" i="8"/>
  <c r="M3365" i="8" s="1"/>
  <c r="J3349" i="8"/>
  <c r="M3349" i="8" s="1"/>
  <c r="J3334" i="8"/>
  <c r="M3334" i="8" s="1"/>
  <c r="J3318" i="8"/>
  <c r="M3318" i="8" s="1"/>
  <c r="J3301" i="8"/>
  <c r="M3301" i="8" s="1"/>
  <c r="J3293" i="8"/>
  <c r="M3293" i="8" s="1"/>
  <c r="J3285" i="8"/>
  <c r="M3285" i="8" s="1"/>
  <c r="J3279" i="8"/>
  <c r="M3279" i="8" s="1"/>
  <c r="J3269" i="8"/>
  <c r="M3269" i="8" s="1"/>
  <c r="J3254" i="8"/>
  <c r="M3254" i="8" s="1"/>
  <c r="J3245" i="8"/>
  <c r="M3245" i="8" s="1"/>
  <c r="J3229" i="8"/>
  <c r="M3229" i="8" s="1"/>
  <c r="J3221" i="8"/>
  <c r="M3221" i="8" s="1"/>
  <c r="J3215" i="8"/>
  <c r="M3215" i="8" s="1"/>
  <c r="J3207" i="8"/>
  <c r="M3207" i="8" s="1"/>
  <c r="J3197" i="8"/>
  <c r="M3197" i="8" s="1"/>
  <c r="J3150" i="8"/>
  <c r="M3150" i="8" s="1"/>
  <c r="J3142" i="8"/>
  <c r="M3142" i="8" s="1"/>
  <c r="J3126" i="8"/>
  <c r="M3126" i="8" s="1"/>
  <c r="J3109" i="8"/>
  <c r="M3109" i="8" s="1"/>
  <c r="J3098" i="8"/>
  <c r="M3098" i="8" s="1"/>
  <c r="J3088" i="8"/>
  <c r="M3088" i="8" s="1"/>
  <c r="J3083" i="8"/>
  <c r="M3083" i="8" s="1"/>
  <c r="J3070" i="8"/>
  <c r="M3070" i="8" s="1"/>
  <c r="J3065" i="8"/>
  <c r="M3065" i="8" s="1"/>
  <c r="J3061" i="8"/>
  <c r="M3061" i="8" s="1"/>
  <c r="J3057" i="8"/>
  <c r="M3057" i="8" s="1"/>
  <c r="J3053" i="8"/>
  <c r="M3053" i="8" s="1"/>
  <c r="J3049" i="8"/>
  <c r="M3049" i="8" s="1"/>
  <c r="J3045" i="8"/>
  <c r="M3045" i="8" s="1"/>
  <c r="J3041" i="8"/>
  <c r="M3041" i="8" s="1"/>
  <c r="J3037" i="8"/>
  <c r="M3037" i="8" s="1"/>
  <c r="J3033" i="8"/>
  <c r="M3033" i="8" s="1"/>
  <c r="J3029" i="8"/>
  <c r="M3029" i="8" s="1"/>
  <c r="J3025" i="8"/>
  <c r="M3025" i="8" s="1"/>
  <c r="J3021" i="8"/>
  <c r="M3021" i="8" s="1"/>
  <c r="J3002" i="8"/>
  <c r="M3002" i="8" s="1"/>
  <c r="J2998" i="8"/>
  <c r="M2998" i="8" s="1"/>
  <c r="J2994" i="8"/>
  <c r="M2994" i="8" s="1"/>
  <c r="J2990" i="8"/>
  <c r="M2990" i="8" s="1"/>
  <c r="J2985" i="8"/>
  <c r="M2985" i="8" s="1"/>
  <c r="J2981" i="8"/>
  <c r="M2981" i="8" s="1"/>
  <c r="J2976" i="8"/>
  <c r="M2976" i="8" s="1"/>
  <c r="J2968" i="8"/>
  <c r="M2968" i="8" s="1"/>
  <c r="J2947" i="8"/>
  <c r="M2947" i="8" s="1"/>
  <c r="J2938" i="8"/>
  <c r="M2938" i="8" s="1"/>
  <c r="J2934" i="8"/>
  <c r="M2934" i="8" s="1"/>
  <c r="J2929" i="8"/>
  <c r="M2929" i="8" s="1"/>
  <c r="J2925" i="8"/>
  <c r="M2925" i="8" s="1"/>
  <c r="J2921" i="8"/>
  <c r="M2921" i="8" s="1"/>
  <c r="J2917" i="8"/>
  <c r="M2917" i="8" s="1"/>
  <c r="J2913" i="8"/>
  <c r="M2913" i="8" s="1"/>
  <c r="J2908" i="8"/>
  <c r="M2908" i="8" s="1"/>
  <c r="J2904" i="8"/>
  <c r="M2904" i="8" s="1"/>
  <c r="J2900" i="8"/>
  <c r="M2900" i="8" s="1"/>
  <c r="J2896" i="8"/>
  <c r="M2896" i="8" s="1"/>
  <c r="J2887" i="8"/>
  <c r="M2887" i="8" s="1"/>
  <c r="J2879" i="8"/>
  <c r="M2879" i="8" s="1"/>
  <c r="J2870" i="8"/>
  <c r="M2870" i="8" s="1"/>
  <c r="J2866" i="8"/>
  <c r="M2866" i="8" s="1"/>
  <c r="J2862" i="8"/>
  <c r="M2862" i="8" s="1"/>
  <c r="J2858" i="8"/>
  <c r="M2858" i="8" s="1"/>
  <c r="J2854" i="8"/>
  <c r="M2854" i="8" s="1"/>
  <c r="J2849" i="8"/>
  <c r="M2849" i="8" s="1"/>
  <c r="J2845" i="8"/>
  <c r="M2845" i="8" s="1"/>
  <c r="J2841" i="8"/>
  <c r="M2841" i="8" s="1"/>
  <c r="J2837" i="8"/>
  <c r="M2837" i="8" s="1"/>
  <c r="J2833" i="8"/>
  <c r="M2833" i="8" s="1"/>
  <c r="J2829" i="8"/>
  <c r="M2829" i="8" s="1"/>
  <c r="J2825" i="8"/>
  <c r="M2825" i="8" s="1"/>
  <c r="J2821" i="8"/>
  <c r="M2821" i="8" s="1"/>
  <c r="J2817" i="8"/>
  <c r="M2817" i="8" s="1"/>
  <c r="J2812" i="8"/>
  <c r="M2812" i="8" s="1"/>
  <c r="J2799" i="8"/>
  <c r="M2799" i="8" s="1"/>
  <c r="J2791" i="8"/>
  <c r="M2791" i="8" s="1"/>
  <c r="J2786" i="8"/>
  <c r="M2786" i="8" s="1"/>
  <c r="J2781" i="8"/>
  <c r="M2781" i="8" s="1"/>
  <c r="J2777" i="8"/>
  <c r="M2777" i="8" s="1"/>
  <c r="J2773" i="8"/>
  <c r="M2773" i="8" s="1"/>
  <c r="J2764" i="8"/>
  <c r="M2764" i="8" s="1"/>
  <c r="J2756" i="8"/>
  <c r="M2756" i="8" s="1"/>
  <c r="J2714" i="8"/>
  <c r="M2714" i="8" s="1"/>
  <c r="J2710" i="8"/>
  <c r="M2710" i="8" s="1"/>
  <c r="J2705" i="8"/>
  <c r="M2705" i="8" s="1"/>
  <c r="J2701" i="8"/>
  <c r="M2701" i="8" s="1"/>
  <c r="J2697" i="8"/>
  <c r="M2697" i="8" s="1"/>
  <c r="J2693" i="8"/>
  <c r="M2693" i="8" s="1"/>
  <c r="J2675" i="8"/>
  <c r="M2675" i="8" s="1"/>
  <c r="J2661" i="8"/>
  <c r="M2661" i="8" s="1"/>
  <c r="J2629" i="8"/>
  <c r="M2629" i="8" s="1"/>
  <c r="J2624" i="8"/>
  <c r="M2624" i="8" s="1"/>
  <c r="J2617" i="8"/>
  <c r="M2617" i="8" s="1"/>
  <c r="J2610" i="8"/>
  <c r="M2610" i="8" s="1"/>
  <c r="J2578" i="8"/>
  <c r="M2578" i="8" s="1"/>
  <c r="J2570" i="8"/>
  <c r="M2570" i="8" s="1"/>
  <c r="J2557" i="8"/>
  <c r="M2557" i="8" s="1"/>
  <c r="J2538" i="8"/>
  <c r="M2538" i="8" s="1"/>
  <c r="J2532" i="8"/>
  <c r="M2532" i="8" s="1"/>
  <c r="J2518" i="8"/>
  <c r="M2518" i="8" s="1"/>
  <c r="J2512" i="8"/>
  <c r="M2512" i="8" s="1"/>
  <c r="J2496" i="8"/>
  <c r="M2496" i="8" s="1"/>
  <c r="J2472" i="8"/>
  <c r="M2472" i="8" s="1"/>
  <c r="J2460" i="8"/>
  <c r="M2460" i="8" s="1"/>
  <c r="J2454" i="8"/>
  <c r="M2454" i="8" s="1"/>
  <c r="J2432" i="8"/>
  <c r="M2432" i="8" s="1"/>
  <c r="J2426" i="8"/>
  <c r="M2426" i="8" s="1"/>
  <c r="J2390" i="8"/>
  <c r="M2390" i="8" s="1"/>
  <c r="J2284" i="8"/>
  <c r="M2284" i="8" s="1"/>
  <c r="J2277" i="8"/>
  <c r="J2273" i="8"/>
  <c r="J2269" i="8"/>
  <c r="M2269" i="8" s="1"/>
  <c r="J2259" i="8"/>
  <c r="M2259" i="8" s="1"/>
  <c r="J2239" i="8"/>
  <c r="M2239" i="8" s="1"/>
  <c r="J2233" i="8"/>
  <c r="M2233" i="8" s="1"/>
  <c r="J2213" i="8"/>
  <c r="M2213" i="8" s="1"/>
  <c r="J2195" i="8"/>
  <c r="M2195" i="8" s="1"/>
  <c r="J2189" i="8"/>
  <c r="M2189" i="8" s="1"/>
  <c r="J2184" i="8"/>
  <c r="M2184" i="8" s="1"/>
  <c r="J2179" i="8"/>
  <c r="M2179" i="8" s="1"/>
  <c r="J2173" i="8"/>
  <c r="M2173" i="8" s="1"/>
  <c r="J2169" i="8"/>
  <c r="M2169" i="8" s="1"/>
  <c r="J2153" i="8"/>
  <c r="M2153" i="8" s="1"/>
  <c r="J2100" i="8"/>
  <c r="M2100" i="8" s="1"/>
  <c r="J2094" i="8"/>
  <c r="M2094" i="8" s="1"/>
  <c r="J2089" i="8"/>
  <c r="M2089" i="8" s="1"/>
  <c r="J2083" i="8"/>
  <c r="M2083" i="8" s="1"/>
  <c r="J2065" i="8"/>
  <c r="M2065" i="8" s="1"/>
  <c r="J2061" i="8"/>
  <c r="M2061" i="8" s="1"/>
  <c r="J2051" i="8"/>
  <c r="M2051" i="8" s="1"/>
  <c r="J2043" i="8"/>
  <c r="M2043" i="8" s="1"/>
  <c r="J2028" i="8"/>
  <c r="M2028" i="8" s="1"/>
  <c r="J2024" i="8"/>
  <c r="M2024" i="8" s="1"/>
  <c r="J2004" i="8"/>
  <c r="M2004" i="8" s="1"/>
  <c r="J1999" i="8"/>
  <c r="M1999" i="8" s="1"/>
  <c r="J1992" i="8"/>
  <c r="M1992" i="8" s="1"/>
  <c r="J1987" i="8"/>
  <c r="M1987" i="8" s="1"/>
  <c r="J1980" i="8"/>
  <c r="M1980" i="8" s="1"/>
  <c r="J1973" i="8"/>
  <c r="M1973" i="8" s="1"/>
  <c r="J1969" i="8"/>
  <c r="M1969" i="8" s="1"/>
  <c r="J1963" i="8"/>
  <c r="M1963" i="8" s="1"/>
  <c r="J1946" i="8"/>
  <c r="M1946" i="8" s="1"/>
  <c r="J1940" i="8"/>
  <c r="M1940" i="8" s="1"/>
  <c r="J1923" i="8"/>
  <c r="M1923" i="8" s="1"/>
  <c r="J1917" i="8"/>
  <c r="M1917" i="8" s="1"/>
  <c r="J1901" i="8"/>
  <c r="M1901" i="8" s="1"/>
  <c r="J1895" i="8"/>
  <c r="M1895" i="8" s="1"/>
  <c r="J1891" i="8"/>
  <c r="M1891" i="8" s="1"/>
  <c r="J1874" i="8"/>
  <c r="M1874" i="8" s="1"/>
  <c r="J1863" i="8"/>
  <c r="M1863" i="8" s="1"/>
  <c r="J1857" i="8"/>
  <c r="M1857" i="8" s="1"/>
  <c r="J1837" i="8"/>
  <c r="M1837" i="8" s="1"/>
  <c r="J1823" i="8"/>
  <c r="M1823" i="8" s="1"/>
  <c r="J1816" i="8"/>
  <c r="M1816" i="8" s="1"/>
  <c r="J1810" i="8"/>
  <c r="M1810" i="8" s="1"/>
  <c r="J1799" i="8"/>
  <c r="M1799" i="8" s="1"/>
  <c r="J1795" i="8"/>
  <c r="M1795" i="8" s="1"/>
  <c r="J1782" i="8"/>
  <c r="M1782" i="8" s="1"/>
  <c r="J1775" i="8"/>
  <c r="M1775" i="8" s="1"/>
  <c r="J1761" i="8"/>
  <c r="M1761" i="8" s="1"/>
  <c r="J1756" i="8"/>
  <c r="M1756" i="8" s="1"/>
  <c r="J1643" i="8"/>
  <c r="M1643" i="8" s="1"/>
  <c r="J1630" i="8"/>
  <c r="M1630" i="8" s="1"/>
  <c r="J1610" i="8"/>
  <c r="M1610" i="8" s="1"/>
  <c r="J1602" i="8"/>
  <c r="M1602" i="8" s="1"/>
  <c r="J1590" i="8"/>
  <c r="M1590" i="8" s="1"/>
  <c r="J1578" i="8"/>
  <c r="M1578" i="8" s="1"/>
  <c r="J1566" i="8"/>
  <c r="M1566" i="8" s="1"/>
  <c r="J1545" i="8"/>
  <c r="M1545" i="8" s="1"/>
  <c r="J1538" i="8"/>
  <c r="M1538" i="8" s="1"/>
  <c r="J1532" i="8"/>
  <c r="M1532" i="8" s="1"/>
  <c r="J1526" i="8"/>
  <c r="M1526" i="8" s="1"/>
  <c r="J1521" i="8"/>
  <c r="M1521" i="8" s="1"/>
  <c r="J1517" i="8"/>
  <c r="M1517" i="8" s="1"/>
  <c r="J1512" i="8"/>
  <c r="M1512" i="8" s="1"/>
  <c r="J1507" i="8"/>
  <c r="M1507" i="8" s="1"/>
  <c r="J1501" i="8"/>
  <c r="M1501" i="8" s="1"/>
  <c r="J1492" i="8"/>
  <c r="M1492" i="8" s="1"/>
  <c r="J1476" i="8"/>
  <c r="M1476" i="8" s="1"/>
  <c r="J1468" i="8"/>
  <c r="M1468" i="8" s="1"/>
  <c r="J1460" i="8"/>
  <c r="M1460" i="8" s="1"/>
  <c r="J1455" i="8"/>
  <c r="M1455" i="8" s="1"/>
  <c r="J1450" i="8"/>
  <c r="M1450" i="8" s="1"/>
  <c r="J1442" i="8"/>
  <c r="M1442" i="8" s="1"/>
  <c r="J1405" i="8"/>
  <c r="M1405" i="8" s="1"/>
  <c r="J1377" i="8"/>
  <c r="M1377" i="8" s="1"/>
  <c r="J1372" i="8"/>
  <c r="M1372" i="8" s="1"/>
  <c r="J1325" i="8"/>
  <c r="M1325" i="8" s="1"/>
  <c r="J1319" i="8"/>
  <c r="M1319" i="8" s="1"/>
  <c r="J1313" i="8"/>
  <c r="M1313" i="8" s="1"/>
  <c r="J1293" i="8"/>
  <c r="M1293" i="8" s="1"/>
  <c r="J1289" i="8"/>
  <c r="M1289" i="8" s="1"/>
  <c r="J1280" i="8"/>
  <c r="M1280" i="8" s="1"/>
  <c r="J1226" i="8"/>
  <c r="M1226" i="8" s="1"/>
  <c r="J1222" i="8"/>
  <c r="M1222" i="8" s="1"/>
  <c r="J1216" i="8"/>
  <c r="M1216" i="8" s="1"/>
  <c r="J1210" i="8"/>
  <c r="M1210" i="8" s="1"/>
  <c r="J1202" i="8"/>
  <c r="M1202" i="8" s="1"/>
  <c r="J1188" i="8"/>
  <c r="M1188" i="8" s="1"/>
  <c r="J1182" i="8"/>
  <c r="M1182" i="8" s="1"/>
  <c r="J1168" i="8"/>
  <c r="M1168" i="8" s="1"/>
  <c r="J1162" i="8"/>
  <c r="M1162" i="8" s="1"/>
  <c r="J1150" i="8"/>
  <c r="M1150" i="8" s="1"/>
  <c r="J1142" i="8"/>
  <c r="M1142" i="8" s="1"/>
  <c r="J1136" i="8"/>
  <c r="M1136" i="8" s="1"/>
  <c r="J1131" i="8"/>
  <c r="M1131" i="8" s="1"/>
  <c r="J1118" i="8"/>
  <c r="M1118" i="8" s="1"/>
  <c r="J1102" i="8"/>
  <c r="M1102" i="8" s="1"/>
  <c r="J1096" i="8"/>
  <c r="M1096" i="8" s="1"/>
  <c r="J1084" i="8"/>
  <c r="M1084" i="8" s="1"/>
  <c r="J1076" i="8"/>
  <c r="M1076" i="8" s="1"/>
  <c r="J1063" i="8"/>
  <c r="M1063" i="8" s="1"/>
  <c r="J1056" i="8"/>
  <c r="M1056" i="8" s="1"/>
  <c r="J1042" i="8"/>
  <c r="M1042" i="8" s="1"/>
  <c r="J1037" i="8"/>
  <c r="M1037" i="8" s="1"/>
  <c r="J1024" i="8"/>
  <c r="M1024" i="8" s="1"/>
  <c r="J1017" i="8"/>
  <c r="M1017" i="8" s="1"/>
  <c r="J1002" i="8"/>
  <c r="M1002" i="8" s="1"/>
  <c r="J996" i="8"/>
  <c r="M996" i="8" s="1"/>
  <c r="J990" i="8"/>
  <c r="M990" i="8" s="1"/>
  <c r="J986" i="8"/>
  <c r="M986" i="8" s="1"/>
  <c r="J980" i="8"/>
  <c r="M980" i="8" s="1"/>
  <c r="J968" i="8"/>
  <c r="M968" i="8" s="1"/>
  <c r="J962" i="8"/>
  <c r="M962" i="8" s="1"/>
  <c r="J948" i="8"/>
  <c r="M948" i="8" s="1"/>
  <c r="J940" i="8"/>
  <c r="M940" i="8" s="1"/>
  <c r="J928" i="8"/>
  <c r="M928" i="8" s="1"/>
  <c r="J920" i="8"/>
  <c r="M920" i="8" s="1"/>
  <c r="J916" i="8"/>
  <c r="J898" i="8"/>
  <c r="M898" i="8" s="1"/>
  <c r="J886" i="8"/>
  <c r="M886" i="8" s="1"/>
  <c r="J882" i="8"/>
  <c r="M882" i="8" s="1"/>
  <c r="J877" i="8"/>
  <c r="M877" i="8" s="1"/>
  <c r="J872" i="8"/>
  <c r="M872" i="8" s="1"/>
  <c r="J856" i="8"/>
  <c r="M856" i="8" s="1"/>
  <c r="J849" i="8"/>
  <c r="M849" i="8" s="1"/>
  <c r="J837" i="8"/>
  <c r="M837" i="8" s="1"/>
  <c r="J832" i="8"/>
  <c r="M832" i="8" s="1"/>
  <c r="J826" i="8"/>
  <c r="M826" i="8" s="1"/>
  <c r="J822" i="8"/>
  <c r="M822" i="8" s="1"/>
  <c r="J814" i="8"/>
  <c r="M814" i="8" s="1"/>
  <c r="J809" i="8"/>
  <c r="M809" i="8" s="1"/>
  <c r="J804" i="8"/>
  <c r="M804" i="8" s="1"/>
  <c r="J798" i="8"/>
  <c r="M798" i="8" s="1"/>
  <c r="J788" i="8"/>
  <c r="M788" i="8" s="1"/>
  <c r="J780" i="8"/>
  <c r="M780" i="8" s="1"/>
  <c r="J774" i="8"/>
  <c r="M774" i="8" s="1"/>
  <c r="J767" i="8"/>
  <c r="M767" i="8" s="1"/>
  <c r="J760" i="8"/>
  <c r="M760" i="8" s="1"/>
  <c r="J751" i="8"/>
  <c r="M751" i="8" s="1"/>
  <c r="J743" i="8"/>
  <c r="M743" i="8" s="1"/>
  <c r="J736" i="8"/>
  <c r="M736" i="8" s="1"/>
  <c r="J728" i="8"/>
  <c r="M728" i="8" s="1"/>
  <c r="J722" i="8"/>
  <c r="M722" i="8" s="1"/>
  <c r="J716" i="8"/>
  <c r="M716" i="8" s="1"/>
  <c r="J709" i="8"/>
  <c r="M709" i="8" s="1"/>
  <c r="J702" i="8"/>
  <c r="M702" i="8" s="1"/>
  <c r="J679" i="8"/>
  <c r="M679" i="8" s="1"/>
  <c r="J674" i="8"/>
  <c r="M674" i="8" s="1"/>
  <c r="J662" i="8"/>
  <c r="M662" i="8" s="1"/>
  <c r="J657" i="8"/>
  <c r="M657" i="8" s="1"/>
  <c r="J652" i="8"/>
  <c r="M652" i="8" s="1"/>
  <c r="J648" i="8"/>
  <c r="M648" i="8" s="1"/>
  <c r="J642" i="8"/>
  <c r="M642" i="8" s="1"/>
  <c r="J617" i="8"/>
  <c r="M617" i="8" s="1"/>
  <c r="J589" i="8"/>
  <c r="M589" i="8" s="1"/>
  <c r="J583" i="8"/>
  <c r="M583" i="8" s="1"/>
  <c r="J569" i="8"/>
  <c r="M569" i="8" s="1"/>
  <c r="J562" i="8"/>
  <c r="M562" i="8" s="1"/>
  <c r="J557" i="8"/>
  <c r="M557" i="8" s="1"/>
  <c r="J517" i="8"/>
  <c r="M517" i="8" s="1"/>
  <c r="J513" i="8"/>
  <c r="M513" i="8" s="1"/>
  <c r="J501" i="8"/>
  <c r="J497" i="8"/>
  <c r="M497" i="8" s="1"/>
  <c r="J484" i="8"/>
  <c r="M484" i="8" s="1"/>
  <c r="J469" i="8"/>
  <c r="M469" i="8" s="1"/>
  <c r="J464" i="8"/>
  <c r="M464" i="8" s="1"/>
  <c r="J460" i="8"/>
  <c r="M460" i="8" s="1"/>
  <c r="J445" i="8"/>
  <c r="M445" i="8" s="1"/>
  <c r="J441" i="8"/>
  <c r="M441" i="8" s="1"/>
  <c r="J437" i="8"/>
  <c r="J433" i="8"/>
  <c r="J410" i="8"/>
  <c r="M410" i="8" s="1"/>
  <c r="J398" i="8"/>
  <c r="M398" i="8" s="1"/>
  <c r="J392" i="8"/>
  <c r="M392" i="8" s="1"/>
  <c r="J383" i="8"/>
  <c r="M383" i="8" s="1"/>
  <c r="J378" i="8"/>
  <c r="M378" i="8" s="1"/>
  <c r="J373" i="8"/>
  <c r="M373" i="8" s="1"/>
  <c r="J358" i="8"/>
  <c r="M358" i="8" s="1"/>
  <c r="J353" i="8"/>
  <c r="M353" i="8" s="1"/>
  <c r="J319" i="8"/>
  <c r="M319" i="8" s="1"/>
  <c r="J309" i="8"/>
  <c r="M309" i="8" s="1"/>
  <c r="J305" i="8"/>
  <c r="M305" i="8" s="1"/>
  <c r="J299" i="8"/>
  <c r="M299" i="8" s="1"/>
  <c r="J294" i="8"/>
  <c r="M294" i="8" s="1"/>
  <c r="J278" i="8"/>
  <c r="M278" i="8" s="1"/>
  <c r="J271" i="8"/>
  <c r="M271" i="8" s="1"/>
  <c r="J245" i="8"/>
  <c r="M245" i="8" s="1"/>
  <c r="J237" i="8"/>
  <c r="M237" i="8" s="1"/>
  <c r="J210" i="8"/>
  <c r="M210" i="8" s="1"/>
  <c r="J199" i="8"/>
  <c r="M199" i="8" s="1"/>
  <c r="J180" i="8"/>
  <c r="M180" i="8" s="1"/>
  <c r="J174" i="8"/>
  <c r="M174" i="8" s="1"/>
  <c r="J168" i="8"/>
  <c r="M168" i="8" s="1"/>
  <c r="J157" i="8"/>
  <c r="M157" i="8" s="1"/>
  <c r="J151" i="8"/>
  <c r="M151" i="8" s="1"/>
  <c r="J100" i="8"/>
  <c r="M100" i="8" s="1"/>
  <c r="J95" i="8"/>
  <c r="M95" i="8" s="1"/>
  <c r="J83" i="8"/>
  <c r="M83" i="8" s="1"/>
  <c r="J78" i="8"/>
  <c r="M78" i="8" s="1"/>
  <c r="J74" i="8"/>
  <c r="M74" i="8" s="1"/>
  <c r="J70" i="8"/>
  <c r="M70" i="8" s="1"/>
  <c r="J66" i="8"/>
  <c r="M66" i="8" s="1"/>
  <c r="J45" i="8"/>
  <c r="M45" i="8" s="1"/>
  <c r="J13" i="8"/>
  <c r="M13" i="8" s="1"/>
  <c r="K4644" i="8"/>
  <c r="F973" i="13" s="1"/>
  <c r="G973" i="13" s="1"/>
  <c r="K6636" i="8"/>
  <c r="F1491" i="13" s="1"/>
  <c r="G1491" i="13" s="1"/>
  <c r="K5272" i="8"/>
  <c r="F1102" i="13" s="1"/>
  <c r="G1102" i="13" s="1"/>
  <c r="K434" i="8"/>
  <c r="F121" i="13" s="1"/>
  <c r="G121" i="13" s="1"/>
  <c r="K1238" i="8"/>
  <c r="F289" i="13" s="1"/>
  <c r="G289" i="13" s="1"/>
  <c r="K13466" i="8"/>
  <c r="F2587" i="13" s="1"/>
  <c r="G2587" i="13" s="1"/>
  <c r="K13458" i="8"/>
  <c r="F2583" i="13" s="1"/>
  <c r="G2583" i="13" s="1"/>
  <c r="K13454" i="8"/>
  <c r="F2581" i="13" s="1"/>
  <c r="G2581" i="13" s="1"/>
  <c r="K1582" i="8"/>
  <c r="F382" i="13" s="1"/>
  <c r="G382" i="13" s="1"/>
  <c r="K1242" i="8"/>
  <c r="F291" i="13" s="1"/>
  <c r="G291" i="13" s="1"/>
  <c r="K2478" i="8"/>
  <c r="F579" i="13" s="1"/>
  <c r="G579" i="13" s="1"/>
  <c r="K1470" i="8"/>
  <c r="F362" i="13" s="1"/>
  <c r="G362" i="13" s="1"/>
  <c r="K1230" i="8"/>
  <c r="F285" i="13" s="1"/>
  <c r="G285" i="13" s="1"/>
  <c r="K13462" i="8"/>
  <c r="F2585" i="13" s="1"/>
  <c r="G2585" i="13" s="1"/>
  <c r="K498" i="8"/>
  <c r="F138" i="13" s="1"/>
  <c r="G138" i="13" s="1"/>
  <c r="K414" i="8"/>
  <c r="F114" i="13" s="1"/>
  <c r="G114" i="13" s="1"/>
  <c r="K13521" i="8"/>
  <c r="F2602" i="13" s="1"/>
  <c r="G2602" i="13" s="1"/>
  <c r="K13509" i="8"/>
  <c r="F2596" i="13" s="1"/>
  <c r="G2596" i="13" s="1"/>
  <c r="K13460" i="8"/>
  <c r="F2584" i="13" s="1"/>
  <c r="G2584" i="13" s="1"/>
  <c r="K13525" i="8"/>
  <c r="F2604" i="13" s="1"/>
  <c r="G2604" i="13" s="1"/>
  <c r="K13513" i="8"/>
  <c r="F2598" i="13" s="1"/>
  <c r="G2598" i="13" s="1"/>
  <c r="K13313" i="8"/>
  <c r="F2543" i="13" s="1"/>
  <c r="G2543" i="13" s="1"/>
  <c r="K13464" i="8"/>
  <c r="F2586" i="13" s="1"/>
  <c r="G2586" i="13" s="1"/>
  <c r="K13456" i="8"/>
  <c r="F2582" i="13" s="1"/>
  <c r="G2582" i="13" s="1"/>
  <c r="K13527" i="8"/>
  <c r="F2605" i="13" s="1"/>
  <c r="G2605" i="13" s="1"/>
  <c r="K13523" i="8"/>
  <c r="F2603" i="13" s="1"/>
  <c r="G2603" i="13" s="1"/>
  <c r="K13519" i="8"/>
  <c r="F2601" i="13" s="1"/>
  <c r="G2601" i="13" s="1"/>
  <c r="K13515" i="8"/>
  <c r="F2599" i="13" s="1"/>
  <c r="G2599" i="13" s="1"/>
  <c r="K13511" i="8"/>
  <c r="F2597" i="13" s="1"/>
  <c r="G2597" i="13" s="1"/>
  <c r="K13507" i="8"/>
  <c r="F2595" i="13" s="1"/>
  <c r="G2595" i="13" s="1"/>
  <c r="K13311" i="8"/>
  <c r="F2542" i="13" s="1"/>
  <c r="G2542" i="13" s="1"/>
  <c r="K13517" i="8"/>
  <c r="F2600" i="13" s="1"/>
  <c r="G2600" i="13" s="1"/>
  <c r="K13269" i="8"/>
  <c r="F2532" i="13" s="1"/>
  <c r="G2532" i="13" s="1"/>
  <c r="K11853" i="8"/>
  <c r="F2327" i="13" s="1"/>
  <c r="G2327" i="13" s="1"/>
  <c r="K11849" i="8"/>
  <c r="F2325" i="13" s="1"/>
  <c r="G2325" i="13" s="1"/>
  <c r="K11517" i="8"/>
  <c r="F2265" i="13" s="1"/>
  <c r="G2265" i="13" s="1"/>
  <c r="K11325" i="8"/>
  <c r="F2251" i="13" s="1"/>
  <c r="G2251" i="13" s="1"/>
  <c r="K11321" i="8"/>
  <c r="F2249" i="13" s="1"/>
  <c r="G2249" i="13" s="1"/>
  <c r="K11317" i="8"/>
  <c r="F2247" i="13" s="1"/>
  <c r="G2247" i="13" s="1"/>
  <c r="K1337" i="8"/>
  <c r="F324" i="13" s="1"/>
  <c r="G324" i="13" s="1"/>
  <c r="K1333" i="8"/>
  <c r="F322" i="13" s="1"/>
  <c r="G322" i="13" s="1"/>
  <c r="K917" i="8"/>
  <c r="F225" i="13" s="1"/>
  <c r="G225" i="13" s="1"/>
  <c r="K885" i="8"/>
  <c r="F215" i="13" s="1"/>
  <c r="G215" i="13" s="1"/>
  <c r="K881" i="8"/>
  <c r="F213" i="13" s="1"/>
  <c r="G213" i="13" s="1"/>
  <c r="K345" i="8"/>
  <c r="F102" i="13" s="1"/>
  <c r="G102" i="13" s="1"/>
  <c r="K329" i="8"/>
  <c r="F94" i="13" s="1"/>
  <c r="G94" i="13" s="1"/>
  <c r="K1472" i="8"/>
  <c r="F363" i="13" s="1"/>
  <c r="G363" i="13" s="1"/>
  <c r="K1244" i="8"/>
  <c r="F292" i="13" s="1"/>
  <c r="G292" i="13" s="1"/>
  <c r="K440" i="8"/>
  <c r="F124" i="13" s="1"/>
  <c r="G124" i="13" s="1"/>
  <c r="K69" i="8"/>
  <c r="F40" i="13" s="1"/>
  <c r="G40" i="13" s="1"/>
  <c r="K11855" i="8"/>
  <c r="F2328" i="13" s="1"/>
  <c r="G2328" i="13" s="1"/>
  <c r="K11851" i="8"/>
  <c r="F2326" i="13" s="1"/>
  <c r="G2326" i="13" s="1"/>
  <c r="K11323" i="8"/>
  <c r="F2250" i="13" s="1"/>
  <c r="G2250" i="13" s="1"/>
  <c r="K11319" i="8"/>
  <c r="F2248" i="13" s="1"/>
  <c r="G2248" i="13" s="1"/>
  <c r="K9871" i="8"/>
  <c r="F2051" i="13" s="1"/>
  <c r="G2051" i="13" s="1"/>
  <c r="K1335" i="8"/>
  <c r="F323" i="13" s="1"/>
  <c r="G323" i="13" s="1"/>
  <c r="K883" i="8"/>
  <c r="F214" i="13" s="1"/>
  <c r="G214" i="13" s="1"/>
  <c r="K859" i="8"/>
  <c r="F206" i="13" s="1"/>
  <c r="G206" i="13" s="1"/>
  <c r="K339" i="8"/>
  <c r="F99" i="13" s="1"/>
  <c r="G99" i="13" s="1"/>
  <c r="K13450" i="8"/>
  <c r="F2579" i="13" s="1"/>
  <c r="G2579" i="13" s="1"/>
  <c r="K13266" i="8"/>
  <c r="F2531" i="13" s="1"/>
  <c r="G2531" i="13" s="1"/>
  <c r="K13262" i="8"/>
  <c r="F2529" i="13" s="1"/>
  <c r="G2529" i="13" s="1"/>
  <c r="K13258" i="8"/>
  <c r="F2527" i="13" s="1"/>
  <c r="G2527" i="13" s="1"/>
  <c r="K13254" i="8"/>
  <c r="F2525" i="13" s="1"/>
  <c r="G2525" i="13" s="1"/>
  <c r="K13250" i="8"/>
  <c r="F2523" i="13" s="1"/>
  <c r="G2523" i="13" s="1"/>
  <c r="K13246" i="8"/>
  <c r="F2521" i="13" s="1"/>
  <c r="G2521" i="13" s="1"/>
  <c r="K13242" i="8"/>
  <c r="F2519" i="13" s="1"/>
  <c r="G2519" i="13" s="1"/>
  <c r="K11814" i="8"/>
  <c r="F2318" i="13" s="1"/>
  <c r="G2318" i="13" s="1"/>
  <c r="K11812" i="8"/>
  <c r="F2317" i="13" s="1"/>
  <c r="G2317" i="13" s="1"/>
  <c r="K11810" i="8"/>
  <c r="F2316" i="13" s="1"/>
  <c r="G2316" i="13" s="1"/>
  <c r="K11808" i="8"/>
  <c r="F2315" i="13" s="1"/>
  <c r="G2315" i="13" s="1"/>
  <c r="K11806" i="8"/>
  <c r="F2314" i="13" s="1"/>
  <c r="G2314" i="13" s="1"/>
  <c r="K11748" i="8"/>
  <c r="F2303" i="13" s="1"/>
  <c r="G2303" i="13" s="1"/>
  <c r="K11538" i="8"/>
  <c r="F2274" i="13" s="1"/>
  <c r="G2274" i="13" s="1"/>
  <c r="K11536" i="8"/>
  <c r="F2273" i="13" s="1"/>
  <c r="G2273" i="13" s="1"/>
  <c r="K11524" i="8"/>
  <c r="F2267" i="13" s="1"/>
  <c r="G2267" i="13" s="1"/>
  <c r="K13505" i="8"/>
  <c r="F2594" i="13" s="1"/>
  <c r="G2594" i="13" s="1"/>
  <c r="K11899" i="8"/>
  <c r="F2346" i="13" s="1"/>
  <c r="G2346" i="13" s="1"/>
  <c r="K11897" i="8"/>
  <c r="F2345" i="13" s="1"/>
  <c r="G2345" i="13" s="1"/>
  <c r="K11891" i="8"/>
  <c r="F2343" i="13" s="1"/>
  <c r="G2343" i="13" s="1"/>
  <c r="K11889" i="8"/>
  <c r="F2342" i="13" s="1"/>
  <c r="G2342" i="13" s="1"/>
  <c r="K11887" i="8"/>
  <c r="F2341" i="13" s="1"/>
  <c r="G2341" i="13" s="1"/>
  <c r="K11885" i="8"/>
  <c r="F2340" i="13" s="1"/>
  <c r="G2340" i="13" s="1"/>
  <c r="K11883" i="8"/>
  <c r="F2339" i="13" s="1"/>
  <c r="G2339" i="13" s="1"/>
  <c r="K11881" i="8"/>
  <c r="F2338" i="13" s="1"/>
  <c r="G2338" i="13" s="1"/>
  <c r="K11879" i="8"/>
  <c r="F2337" i="13" s="1"/>
  <c r="G2337" i="13" s="1"/>
  <c r="K11863" i="8"/>
  <c r="F2331" i="13" s="1"/>
  <c r="G2331" i="13" s="1"/>
  <c r="K10710" i="8"/>
  <c r="F2173" i="13" s="1"/>
  <c r="G2173" i="13" s="1"/>
  <c r="K13503" i="8"/>
  <c r="F2593" i="13" s="1"/>
  <c r="G2593" i="13" s="1"/>
  <c r="K11861" i="8"/>
  <c r="F2330" i="13" s="1"/>
  <c r="G2330" i="13" s="1"/>
  <c r="K11263" i="8"/>
  <c r="F2243" i="13" s="1"/>
  <c r="G2243" i="13" s="1"/>
  <c r="K10197" i="8"/>
  <c r="F2128" i="13" s="1"/>
  <c r="G2128" i="13" s="1"/>
  <c r="K10177" i="8"/>
  <c r="F2121" i="13" s="1"/>
  <c r="G2121" i="13" s="1"/>
  <c r="K13452" i="8"/>
  <c r="F2580" i="13" s="1"/>
  <c r="G2580" i="13" s="1"/>
  <c r="K13272" i="8"/>
  <c r="F2533" i="13" s="1"/>
  <c r="G2533" i="13" s="1"/>
  <c r="K13264" i="8"/>
  <c r="F2530" i="13" s="1"/>
  <c r="G2530" i="13" s="1"/>
  <c r="K13260" i="8"/>
  <c r="F2528" i="13" s="1"/>
  <c r="G2528" i="13" s="1"/>
  <c r="K13256" i="8"/>
  <c r="F2526" i="13" s="1"/>
  <c r="G2526" i="13" s="1"/>
  <c r="K13252" i="8"/>
  <c r="F2524" i="13" s="1"/>
  <c r="G2524" i="13" s="1"/>
  <c r="K13248" i="8"/>
  <c r="F2522" i="13" s="1"/>
  <c r="G2522" i="13" s="1"/>
  <c r="K13244" i="8"/>
  <c r="F2520" i="13" s="1"/>
  <c r="G2520" i="13" s="1"/>
  <c r="K13240" i="8"/>
  <c r="F2518" i="13" s="1"/>
  <c r="G2518" i="13" s="1"/>
  <c r="K12040" i="8"/>
  <c r="F2391" i="13" s="1"/>
  <c r="G2391" i="13" s="1"/>
  <c r="K11894" i="8"/>
  <c r="F2344" i="13" s="1"/>
  <c r="G2344" i="13" s="1"/>
  <c r="K11876" i="8"/>
  <c r="F2336" i="13" s="1"/>
  <c r="G2336" i="13" s="1"/>
  <c r="K11874" i="8"/>
  <c r="F2335" i="13" s="1"/>
  <c r="G2335" i="13" s="1"/>
  <c r="K11872" i="8"/>
  <c r="F2334" i="13" s="1"/>
  <c r="G2334" i="13" s="1"/>
  <c r="K9869" i="8"/>
  <c r="F2050" i="13" s="1"/>
  <c r="G2050" i="13" s="1"/>
  <c r="K9386" i="8"/>
  <c r="F1945" i="13" s="1"/>
  <c r="G1945" i="13" s="1"/>
  <c r="K9384" i="8"/>
  <c r="F1944" i="13" s="1"/>
  <c r="G1944" i="13" s="1"/>
  <c r="K9382" i="8"/>
  <c r="F1943" i="13" s="1"/>
  <c r="G1943" i="13" s="1"/>
  <c r="K10085" i="8"/>
  <c r="F2101" i="13" s="1"/>
  <c r="G2101" i="13" s="1"/>
  <c r="K5270" i="8"/>
  <c r="F1101" i="13" s="1"/>
  <c r="G1101" i="13" s="1"/>
  <c r="K9390" i="8"/>
  <c r="F1947" i="13" s="1"/>
  <c r="G1947" i="13" s="1"/>
  <c r="K9388" i="8"/>
  <c r="F1946" i="13" s="1"/>
  <c r="G1946" i="13" s="1"/>
  <c r="K6638" i="8"/>
  <c r="F1492" i="13" s="1"/>
  <c r="G1492" i="13" s="1"/>
  <c r="K6640" i="8"/>
  <c r="F1493" i="13" s="1"/>
  <c r="G1493" i="13" s="1"/>
  <c r="K6630" i="8"/>
  <c r="F1488" i="13" s="1"/>
  <c r="G1488" i="13" s="1"/>
  <c r="K6625" i="8"/>
  <c r="F1487" i="13" s="1"/>
  <c r="G1487" i="13" s="1"/>
  <c r="K6623" i="8"/>
  <c r="F1486" i="13" s="1"/>
  <c r="G1486" i="13" s="1"/>
  <c r="K6621" i="8"/>
  <c r="F1485" i="13" s="1"/>
  <c r="G1485" i="13" s="1"/>
  <c r="K4640" i="8"/>
  <c r="F971" i="13" s="1"/>
  <c r="G971" i="13" s="1"/>
  <c r="K7762" i="8"/>
  <c r="F1635" i="13" s="1"/>
  <c r="G1635" i="13" s="1"/>
  <c r="K7760" i="8"/>
  <c r="F1634" i="13" s="1"/>
  <c r="G1634" i="13" s="1"/>
  <c r="K6634" i="8"/>
  <c r="F1490" i="13" s="1"/>
  <c r="G1490" i="13" s="1"/>
  <c r="K6632" i="8"/>
  <c r="F1489" i="13" s="1"/>
  <c r="G1489" i="13" s="1"/>
  <c r="K1379" i="8"/>
  <c r="F339" i="13" s="1"/>
  <c r="G339" i="13" s="1"/>
  <c r="K2671" i="8"/>
  <c r="F624" i="13" s="1"/>
  <c r="G624" i="13" s="1"/>
  <c r="K2270" i="8"/>
  <c r="F520" i="13" s="1"/>
  <c r="G520" i="13" s="1"/>
  <c r="K2139" i="8"/>
  <c r="F497" i="13" s="1"/>
  <c r="G497" i="13" s="1"/>
  <c r="K1347" i="8"/>
  <c r="F329" i="13" s="1"/>
  <c r="G329" i="13" s="1"/>
  <c r="K1331" i="8"/>
  <c r="F321" i="13" s="1"/>
  <c r="G321" i="13" s="1"/>
  <c r="K333" i="8"/>
  <c r="F96" i="13" s="1"/>
  <c r="G96" i="13" s="1"/>
  <c r="Q21" i="6"/>
  <c r="Q57" i="6"/>
  <c r="Q49" i="6"/>
  <c r="Q43" i="6"/>
  <c r="Q34" i="6"/>
  <c r="H34" i="6"/>
  <c r="H43" i="6"/>
  <c r="H57" i="6"/>
  <c r="H21" i="6"/>
  <c r="H49" i="6"/>
  <c r="K432" i="8" l="1"/>
  <c r="F120" i="13" s="1"/>
  <c r="G120" i="13" s="1"/>
  <c r="M433" i="8"/>
  <c r="K2276" i="8"/>
  <c r="F523" i="13" s="1"/>
  <c r="G523" i="13" s="1"/>
  <c r="M2277" i="8"/>
  <c r="K4638" i="8"/>
  <c r="F970" i="13" s="1"/>
  <c r="G970" i="13" s="1"/>
  <c r="M4639" i="8"/>
  <c r="K331" i="8"/>
  <c r="F95" i="13" s="1"/>
  <c r="G95" i="13" s="1"/>
  <c r="M332" i="8"/>
  <c r="K524" i="8"/>
  <c r="F146" i="13" s="1"/>
  <c r="G146" i="13" s="1"/>
  <c r="M525" i="8"/>
  <c r="K861" i="8"/>
  <c r="F207" i="13" s="1"/>
  <c r="G207" i="13" s="1"/>
  <c r="M862" i="8"/>
  <c r="K1236" i="8"/>
  <c r="F288" i="13" s="1"/>
  <c r="G288" i="13" s="1"/>
  <c r="M1237" i="8"/>
  <c r="K1339" i="8"/>
  <c r="F325" i="13" s="1"/>
  <c r="G325" i="13" s="1"/>
  <c r="M1340" i="8"/>
  <c r="K1669" i="8"/>
  <c r="F403" i="13" s="1"/>
  <c r="G403" i="13" s="1"/>
  <c r="M1670" i="8"/>
  <c r="K14" i="8"/>
  <c r="F22" i="13" s="1"/>
  <c r="G22" i="13" s="1"/>
  <c r="M15" i="8"/>
  <c r="K442" i="8"/>
  <c r="F125" i="13" s="1"/>
  <c r="G125" i="13" s="1"/>
  <c r="M443" i="8"/>
  <c r="K502" i="8"/>
  <c r="F140" i="13" s="1"/>
  <c r="G140" i="13" s="1"/>
  <c r="M503" i="8"/>
  <c r="K777" i="8"/>
  <c r="F198" i="13" s="1"/>
  <c r="G198" i="13" s="1"/>
  <c r="M778" i="8"/>
  <c r="K873" i="8"/>
  <c r="F211" i="13" s="1"/>
  <c r="G211" i="13" s="1"/>
  <c r="M874" i="8"/>
  <c r="K337" i="8"/>
  <c r="F98" i="13" s="1"/>
  <c r="G98" i="13" s="1"/>
  <c r="M338" i="8"/>
  <c r="K412" i="8"/>
  <c r="F113" i="13" s="1"/>
  <c r="G113" i="13" s="1"/>
  <c r="M413" i="8"/>
  <c r="K1234" i="8"/>
  <c r="F287" i="13" s="1"/>
  <c r="G287" i="13" s="1"/>
  <c r="M1235" i="8"/>
  <c r="K1341" i="8"/>
  <c r="F326" i="13" s="1"/>
  <c r="G326" i="13" s="1"/>
  <c r="M1342" i="8"/>
  <c r="K2476" i="8"/>
  <c r="F578" i="13" s="1"/>
  <c r="G578" i="13" s="1"/>
  <c r="M2477" i="8"/>
  <c r="K2669" i="8"/>
  <c r="F623" i="13" s="1"/>
  <c r="G623" i="13" s="1"/>
  <c r="M2670" i="8"/>
  <c r="K436" i="8"/>
  <c r="F122" i="13" s="1"/>
  <c r="G122" i="13" s="1"/>
  <c r="M437" i="8"/>
  <c r="K500" i="8"/>
  <c r="F139" i="13" s="1"/>
  <c r="G139" i="13" s="1"/>
  <c r="M501" i="8"/>
  <c r="K915" i="8"/>
  <c r="F224" i="13" s="1"/>
  <c r="G224" i="13" s="1"/>
  <c r="M916" i="8"/>
  <c r="K4642" i="8"/>
  <c r="F972" i="13" s="1"/>
  <c r="G972" i="13" s="1"/>
  <c r="M4643" i="8"/>
  <c r="K335" i="8"/>
  <c r="F97" i="13" s="1"/>
  <c r="G97" i="13" s="1"/>
  <c r="M336" i="8"/>
  <c r="K1240" i="8"/>
  <c r="F290" i="13" s="1"/>
  <c r="G290" i="13" s="1"/>
  <c r="M1241" i="8"/>
  <c r="K1343" i="8"/>
  <c r="F327" i="13" s="1"/>
  <c r="G327" i="13" s="1"/>
  <c r="M1344" i="8"/>
  <c r="K84" i="8"/>
  <c r="F43" i="13" s="1"/>
  <c r="G43" i="13" s="1"/>
  <c r="M85" i="8"/>
  <c r="K2274" i="8"/>
  <c r="F522" i="13" s="1"/>
  <c r="G522" i="13" s="1"/>
  <c r="M2275" i="8"/>
  <c r="K60" i="8"/>
  <c r="F38" i="13" s="1"/>
  <c r="G38" i="13" s="1"/>
  <c r="M61" i="8"/>
  <c r="K341" i="8"/>
  <c r="F100" i="13" s="1"/>
  <c r="G100" i="13" s="1"/>
  <c r="M342" i="8"/>
  <c r="K416" i="8"/>
  <c r="F115" i="13" s="1"/>
  <c r="G115" i="13" s="1"/>
  <c r="M417" i="8"/>
  <c r="K1297" i="8"/>
  <c r="F312" i="13" s="1"/>
  <c r="G312" i="13" s="1"/>
  <c r="M1298" i="8"/>
  <c r="K1345" i="8"/>
  <c r="F328" i="13" s="1"/>
  <c r="G328" i="13" s="1"/>
  <c r="M1346" i="8"/>
  <c r="K1315" i="8"/>
  <c r="F317" i="13" s="1"/>
  <c r="G317" i="13" s="1"/>
  <c r="M1316" i="8"/>
  <c r="K27" i="8"/>
  <c r="F27" i="13" s="1"/>
  <c r="G27" i="13" s="1"/>
  <c r="M28" i="8"/>
  <c r="K224" i="8"/>
  <c r="F74" i="13" s="1"/>
  <c r="G74" i="13" s="1"/>
  <c r="M225" i="8"/>
  <c r="K1246" i="8"/>
  <c r="F293" i="13" s="1"/>
  <c r="G293" i="13" s="1"/>
  <c r="M1247" i="8"/>
  <c r="K2272" i="8"/>
  <c r="F521" i="13" s="1"/>
  <c r="G521" i="13" s="1"/>
  <c r="M2273" i="8"/>
  <c r="K327" i="8"/>
  <c r="F93" i="13" s="1"/>
  <c r="G93" i="13" s="1"/>
  <c r="M328" i="8"/>
  <c r="K343" i="8"/>
  <c r="F101" i="13" s="1"/>
  <c r="G101" i="13" s="1"/>
  <c r="M344" i="8"/>
  <c r="K418" i="8"/>
  <c r="F116" i="13" s="1"/>
  <c r="G116" i="13" s="1"/>
  <c r="M419" i="8"/>
  <c r="K1232" i="8"/>
  <c r="F286" i="13" s="1"/>
  <c r="G286" i="13" s="1"/>
  <c r="M1233" i="8"/>
  <c r="K54" i="8"/>
  <c r="F36" i="13" s="1"/>
  <c r="G36" i="13" s="1"/>
  <c r="M55" i="8"/>
  <c r="K438" i="8"/>
  <c r="F123" i="13" s="1"/>
  <c r="G123" i="13" s="1"/>
  <c r="M439" i="8"/>
  <c r="K62" i="8"/>
  <c r="F39" i="13" s="1"/>
  <c r="G39" i="13" s="1"/>
  <c r="K73" i="8"/>
  <c r="F41" i="13" s="1"/>
  <c r="G41" i="13" s="1"/>
  <c r="H59" i="6"/>
  <c r="E34" i="5" s="1"/>
  <c r="Q59" i="6"/>
  <c r="E114" i="5" l="1"/>
  <c r="E115" i="5"/>
  <c r="E66" i="5"/>
  <c r="E91" i="5"/>
  <c r="E54" i="5"/>
  <c r="E96" i="5"/>
  <c r="E94" i="5"/>
  <c r="G1534" i="8" s="1"/>
  <c r="E69" i="5"/>
  <c r="E51" i="5"/>
  <c r="G9901" i="8" s="1"/>
  <c r="E52" i="5"/>
  <c r="E35" i="5"/>
  <c r="G8012" i="8" s="1"/>
  <c r="E71" i="5"/>
  <c r="G11902" i="8" s="1"/>
  <c r="E72" i="5"/>
  <c r="G2218" i="8"/>
  <c r="G2230" i="8"/>
  <c r="G2238" i="8"/>
  <c r="G2246" i="8"/>
  <c r="G2215" i="8"/>
  <c r="G2227" i="8"/>
  <c r="G2235" i="8"/>
  <c r="G2243" i="8"/>
  <c r="G2251" i="8"/>
  <c r="G2257" i="8"/>
  <c r="G2263" i="8"/>
  <c r="G2265" i="8"/>
  <c r="G2285" i="8"/>
  <c r="G11207" i="8"/>
  <c r="G11693" i="8"/>
  <c r="G11682" i="8"/>
  <c r="G1550" i="8"/>
  <c r="G1624" i="8"/>
  <c r="G1561" i="8"/>
  <c r="G1579" i="8"/>
  <c r="G9469" i="8"/>
  <c r="G9563" i="8"/>
  <c r="G9556" i="8"/>
  <c r="G9594" i="8"/>
  <c r="G9905" i="8"/>
  <c r="G9929" i="8"/>
  <c r="G9939" i="8"/>
  <c r="G9908" i="8"/>
  <c r="G9914" i="8"/>
  <c r="G9922" i="8"/>
  <c r="G9934" i="8"/>
  <c r="G1323" i="8"/>
  <c r="G2281" i="8"/>
  <c r="G9256" i="8"/>
  <c r="G7719" i="8"/>
  <c r="G7727" i="8"/>
  <c r="G7745" i="8"/>
  <c r="G9883" i="8"/>
  <c r="G9941" i="8"/>
  <c r="G9945" i="8"/>
  <c r="G9949" i="8"/>
  <c r="G9957" i="8"/>
  <c r="G9969" i="8"/>
  <c r="G9983" i="8"/>
  <c r="G9987" i="8"/>
  <c r="G9993" i="8"/>
  <c r="G10001" i="8"/>
  <c r="G10011" i="8"/>
  <c r="G10019" i="8"/>
  <c r="G10025" i="8"/>
  <c r="G10029" i="8"/>
  <c r="G10033" i="8"/>
  <c r="G10051" i="8"/>
  <c r="G10071" i="8"/>
  <c r="G10077" i="8"/>
  <c r="G10093" i="8"/>
  <c r="G10115" i="8"/>
  <c r="G10127" i="8"/>
  <c r="G10157" i="8"/>
  <c r="G10165" i="8"/>
  <c r="G10183" i="8"/>
  <c r="G10189" i="8"/>
  <c r="G10193" i="8"/>
  <c r="G10195" i="8"/>
  <c r="G10225" i="8"/>
  <c r="G10243" i="8"/>
  <c r="G10251" i="8"/>
  <c r="G10253" i="8"/>
  <c r="G10357" i="8"/>
  <c r="G10383" i="8"/>
  <c r="G10401" i="8"/>
  <c r="G10417" i="8"/>
  <c r="G10491" i="8"/>
  <c r="G10587" i="8"/>
  <c r="G10599" i="8"/>
  <c r="G10611" i="8"/>
  <c r="G10625" i="8"/>
  <c r="G11257" i="8"/>
  <c r="G11271" i="8"/>
  <c r="G11303" i="8"/>
  <c r="G11631" i="8"/>
  <c r="G11683" i="8"/>
  <c r="G11699" i="8"/>
  <c r="G11715" i="8"/>
  <c r="G12047" i="8"/>
  <c r="G12985" i="8"/>
  <c r="G9874" i="8"/>
  <c r="G9880" i="8"/>
  <c r="G9886" i="8"/>
  <c r="G9890" i="8"/>
  <c r="G9896" i="8"/>
  <c r="G9954" i="8"/>
  <c r="G9964" i="8"/>
  <c r="G9976" i="8"/>
  <c r="G10016" i="8"/>
  <c r="G10038" i="8"/>
  <c r="G10044" i="8"/>
  <c r="G10054" i="8"/>
  <c r="G10060" i="8"/>
  <c r="G10064" i="8"/>
  <c r="G10074" i="8"/>
  <c r="G10084" i="8"/>
  <c r="G10090" i="8"/>
  <c r="G10096" i="8"/>
  <c r="G10102" i="8"/>
  <c r="G10106" i="8"/>
  <c r="G10112" i="8"/>
  <c r="G10120" i="8"/>
  <c r="G10134" i="8"/>
  <c r="G10138" i="8"/>
  <c r="G10144" i="8"/>
  <c r="G10148" i="8"/>
  <c r="G10160" i="8"/>
  <c r="G10170" i="8"/>
  <c r="G10172" i="8"/>
  <c r="G10176" i="8"/>
  <c r="G10180" i="8"/>
  <c r="G10186" i="8"/>
  <c r="G10200" i="8"/>
  <c r="G10208" i="8"/>
  <c r="G10212" i="8"/>
  <c r="G10220" i="8"/>
  <c r="G10228" i="8"/>
  <c r="G10234" i="8"/>
  <c r="G10240" i="8"/>
  <c r="G10256" i="8"/>
  <c r="G10264" i="8"/>
  <c r="G10434" i="8"/>
  <c r="G10464" i="8"/>
  <c r="G10508" i="8"/>
  <c r="G10522" i="8"/>
  <c r="G10544" i="8"/>
  <c r="G10558" i="8"/>
  <c r="G10566" i="8"/>
  <c r="G10576" i="8"/>
  <c r="G10614" i="8"/>
  <c r="G11204" i="8"/>
  <c r="G11248" i="8"/>
  <c r="G11254" i="8"/>
  <c r="G11262" i="8"/>
  <c r="G11288" i="8"/>
  <c r="G11560" i="8"/>
  <c r="G11594" i="8"/>
  <c r="G11598" i="8"/>
  <c r="G11644" i="8"/>
  <c r="G11668" i="8"/>
  <c r="G11706" i="8"/>
  <c r="G11742" i="8"/>
  <c r="G12052" i="8"/>
  <c r="G12778" i="8"/>
  <c r="G12798" i="8"/>
  <c r="G12804" i="8"/>
  <c r="G12828" i="8"/>
  <c r="G12842" i="8"/>
  <c r="G12864" i="8"/>
  <c r="G12884" i="8"/>
  <c r="G12934" i="8"/>
  <c r="G12974" i="8"/>
  <c r="G13160" i="8"/>
  <c r="G13196" i="8"/>
  <c r="G9150" i="8"/>
  <c r="G10835" i="8"/>
  <c r="G13029" i="8"/>
  <c r="G13085" i="8"/>
  <c r="G10850" i="8"/>
  <c r="G13054" i="8"/>
  <c r="G13106" i="8"/>
  <c r="E57" i="5"/>
  <c r="E90" i="5"/>
  <c r="E53" i="5"/>
  <c r="E93" i="5"/>
  <c r="E82" i="5"/>
  <c r="E78" i="5"/>
  <c r="E36" i="5"/>
  <c r="G322" i="8" s="1"/>
  <c r="E59" i="5"/>
  <c r="E83" i="5"/>
  <c r="E103" i="5"/>
  <c r="E40" i="5"/>
  <c r="E64" i="5"/>
  <c r="E84" i="5"/>
  <c r="E108" i="5"/>
  <c r="E42" i="5"/>
  <c r="E106" i="5"/>
  <c r="E61" i="5"/>
  <c r="E101" i="5"/>
  <c r="E46" i="5"/>
  <c r="E86" i="5"/>
  <c r="E43" i="5"/>
  <c r="E67" i="5"/>
  <c r="E87" i="5"/>
  <c r="E107" i="5"/>
  <c r="E48" i="5"/>
  <c r="E68" i="5"/>
  <c r="E88" i="5"/>
  <c r="E29" i="5"/>
  <c r="E25" i="5"/>
  <c r="E21" i="5"/>
  <c r="E17" i="5"/>
  <c r="E13" i="5"/>
  <c r="E9" i="5"/>
  <c r="E5" i="5"/>
  <c r="E28" i="5"/>
  <c r="E16" i="5"/>
  <c r="E4" i="5"/>
  <c r="E31" i="5"/>
  <c r="G13530" i="8" s="1"/>
  <c r="E27" i="5"/>
  <c r="E23" i="5"/>
  <c r="E19" i="5"/>
  <c r="E15" i="5"/>
  <c r="G13385" i="8" s="1"/>
  <c r="E11" i="5"/>
  <c r="G13298" i="8" s="1"/>
  <c r="E7" i="5"/>
  <c r="G13395" i="8" s="1"/>
  <c r="E3" i="5"/>
  <c r="E32" i="5"/>
  <c r="E20" i="5"/>
  <c r="E8" i="5"/>
  <c r="G13399" i="8" s="1"/>
  <c r="E30" i="5"/>
  <c r="E26" i="5"/>
  <c r="E22" i="5"/>
  <c r="E18" i="5"/>
  <c r="E14" i="5"/>
  <c r="E10" i="5"/>
  <c r="E6" i="5"/>
  <c r="E24" i="5"/>
  <c r="E12" i="5"/>
  <c r="E38" i="5"/>
  <c r="E112" i="5"/>
  <c r="E92" i="5"/>
  <c r="E76" i="5"/>
  <c r="E60" i="5"/>
  <c r="E44" i="5"/>
  <c r="E111" i="5"/>
  <c r="E95" i="5"/>
  <c r="E79" i="5"/>
  <c r="E63" i="5"/>
  <c r="E47" i="5"/>
  <c r="E102" i="5"/>
  <c r="E70" i="5"/>
  <c r="E39" i="5"/>
  <c r="E109" i="5"/>
  <c r="E77" i="5"/>
  <c r="E45" i="5"/>
  <c r="E98" i="5"/>
  <c r="E58" i="5"/>
  <c r="E89" i="5"/>
  <c r="E74" i="5"/>
  <c r="E33" i="5"/>
  <c r="E85" i="5"/>
  <c r="E50" i="5"/>
  <c r="E62" i="5"/>
  <c r="E110" i="5"/>
  <c r="E55" i="5"/>
  <c r="E75" i="5"/>
  <c r="E99" i="5"/>
  <c r="E37" i="5"/>
  <c r="E56" i="5"/>
  <c r="E80" i="5"/>
  <c r="E100" i="5"/>
  <c r="E104" i="5"/>
  <c r="E105" i="5"/>
  <c r="E65" i="5"/>
  <c r="E97" i="5"/>
  <c r="E49" i="5"/>
  <c r="E41" i="5"/>
  <c r="E113" i="5"/>
  <c r="E81" i="5"/>
  <c r="E73" i="5"/>
  <c r="G10956" i="8" l="1"/>
  <c r="G11507" i="8"/>
  <c r="G1747" i="8"/>
  <c r="G1511" i="8"/>
  <c r="G1498" i="8"/>
  <c r="G9772" i="8"/>
  <c r="G9667" i="8"/>
  <c r="J9667" i="8" s="1"/>
  <c r="M9667" i="8" s="1"/>
  <c r="G1635" i="8"/>
  <c r="J1635" i="8" s="1"/>
  <c r="M1635" i="8" s="1"/>
  <c r="G1744" i="8"/>
  <c r="G11512" i="8"/>
  <c r="G9776" i="8"/>
  <c r="J9776" i="8" s="1"/>
  <c r="M9776" i="8" s="1"/>
  <c r="G9604" i="8"/>
  <c r="J9604" i="8" s="1"/>
  <c r="M9604" i="8" s="1"/>
  <c r="G9568" i="8"/>
  <c r="G9522" i="8"/>
  <c r="G9681" i="8"/>
  <c r="J9681" i="8" s="1"/>
  <c r="M9681" i="8" s="1"/>
  <c r="G9589" i="8"/>
  <c r="J9589" i="8" s="1"/>
  <c r="M9589" i="8" s="1"/>
  <c r="G9539" i="8"/>
  <c r="G1753" i="8"/>
  <c r="G1727" i="8"/>
  <c r="J1727" i="8" s="1"/>
  <c r="M1727" i="8" s="1"/>
  <c r="G1603" i="8"/>
  <c r="J1603" i="8" s="1"/>
  <c r="M1603" i="8" s="1"/>
  <c r="G1565" i="8"/>
  <c r="G1523" i="8"/>
  <c r="G1750" i="8"/>
  <c r="J1750" i="8" s="1"/>
  <c r="M1750" i="8" s="1"/>
  <c r="G1628" i="8"/>
  <c r="J1628" i="8" s="1"/>
  <c r="M1628" i="8" s="1"/>
  <c r="G1592" i="8"/>
  <c r="G1528" i="8"/>
  <c r="G9856" i="8"/>
  <c r="G9676" i="8"/>
  <c r="J9676" i="8" s="1"/>
  <c r="M9676" i="8" s="1"/>
  <c r="G9582" i="8"/>
  <c r="G9536" i="8"/>
  <c r="G10951" i="8"/>
  <c r="G9627" i="8"/>
  <c r="J9627" i="8" s="1"/>
  <c r="M9627" i="8" s="1"/>
  <c r="G9551" i="8"/>
  <c r="G1783" i="8"/>
  <c r="G1735" i="8"/>
  <c r="G1617" i="8"/>
  <c r="J1617" i="8" s="1"/>
  <c r="M1617" i="8" s="1"/>
  <c r="G1573" i="8"/>
  <c r="G1555" i="8"/>
  <c r="G1491" i="8"/>
  <c r="G1644" i="8"/>
  <c r="J1644" i="8" s="1"/>
  <c r="M1644" i="8" s="1"/>
  <c r="G1608" i="8"/>
  <c r="G1546" i="8"/>
  <c r="G8047" i="8"/>
  <c r="J8047" i="8" s="1"/>
  <c r="M8047" i="8" s="1"/>
  <c r="G9850" i="8"/>
  <c r="J9850" i="8" s="1"/>
  <c r="M9850" i="8" s="1"/>
  <c r="G9614" i="8"/>
  <c r="G9574" i="8"/>
  <c r="G9530" i="8"/>
  <c r="J9530" i="8" s="1"/>
  <c r="M9530" i="8" s="1"/>
  <c r="G9829" i="8"/>
  <c r="J9829" i="8" s="1"/>
  <c r="M9829" i="8" s="1"/>
  <c r="G9599" i="8"/>
  <c r="G9545" i="8"/>
  <c r="G1771" i="8"/>
  <c r="G1731" i="8"/>
  <c r="J1731" i="8" s="1"/>
  <c r="M1731" i="8" s="1"/>
  <c r="G1613" i="8"/>
  <c r="G1569" i="8"/>
  <c r="G1539" i="8"/>
  <c r="G1776" i="8"/>
  <c r="J1776" i="8" s="1"/>
  <c r="M1776" i="8" s="1"/>
  <c r="G1640" i="8"/>
  <c r="G1598" i="8"/>
  <c r="G9936" i="8"/>
  <c r="J9936" i="8" s="1"/>
  <c r="G9926" i="8"/>
  <c r="J9926" i="8" s="1"/>
  <c r="G9916" i="8"/>
  <c r="J9916" i="8" s="1"/>
  <c r="G9910" i="8"/>
  <c r="J9910" i="8" s="1"/>
  <c r="G9898" i="8"/>
  <c r="J9898" i="8" s="1"/>
  <c r="G9931" i="8"/>
  <c r="J9931" i="8" s="1"/>
  <c r="G9919" i="8"/>
  <c r="J9919" i="8" s="1"/>
  <c r="G321" i="8"/>
  <c r="J321" i="8" s="1"/>
  <c r="M321" i="8" s="1"/>
  <c r="G7991" i="8"/>
  <c r="J11902" i="8"/>
  <c r="M11902" i="8" s="1"/>
  <c r="G8084" i="8"/>
  <c r="J8084" i="8" s="1"/>
  <c r="M8084" i="8" s="1"/>
  <c r="G8067" i="8"/>
  <c r="J8067" i="8" s="1"/>
  <c r="M8067" i="8" s="1"/>
  <c r="J13399" i="8"/>
  <c r="J13395" i="8"/>
  <c r="J13385" i="8"/>
  <c r="M13385" i="8" s="1"/>
  <c r="J13106" i="8"/>
  <c r="M13106" i="8" s="1"/>
  <c r="J10850" i="8"/>
  <c r="M10850" i="8" s="1"/>
  <c r="J13029" i="8"/>
  <c r="M13029" i="8" s="1"/>
  <c r="J9150" i="8"/>
  <c r="M9150" i="8" s="1"/>
  <c r="J13160" i="8"/>
  <c r="M13160" i="8" s="1"/>
  <c r="J12934" i="8"/>
  <c r="M12934" i="8" s="1"/>
  <c r="J12864" i="8"/>
  <c r="M12864" i="8" s="1"/>
  <c r="J12828" i="8"/>
  <c r="M12828" i="8" s="1"/>
  <c r="J12798" i="8"/>
  <c r="M12798" i="8" s="1"/>
  <c r="J12052" i="8"/>
  <c r="M12052" i="8" s="1"/>
  <c r="J11706" i="8"/>
  <c r="M11706" i="8" s="1"/>
  <c r="J11644" i="8"/>
  <c r="M11644" i="8" s="1"/>
  <c r="J11594" i="8"/>
  <c r="M11594" i="8" s="1"/>
  <c r="J11288" i="8"/>
  <c r="M11288" i="8" s="1"/>
  <c r="J11254" i="8"/>
  <c r="M11254" i="8" s="1"/>
  <c r="J11204" i="8"/>
  <c r="M11204" i="8" s="1"/>
  <c r="J10576" i="8"/>
  <c r="M10576" i="8" s="1"/>
  <c r="J10558" i="8"/>
  <c r="M10558" i="8" s="1"/>
  <c r="J10522" i="8"/>
  <c r="M10522" i="8" s="1"/>
  <c r="J10464" i="8"/>
  <c r="M10464" i="8" s="1"/>
  <c r="J10264" i="8"/>
  <c r="M10264" i="8" s="1"/>
  <c r="J10240" i="8"/>
  <c r="M10240" i="8" s="1"/>
  <c r="J10228" i="8"/>
  <c r="J10212" i="8"/>
  <c r="M10212" i="8" s="1"/>
  <c r="J10200" i="8"/>
  <c r="M10200" i="8" s="1"/>
  <c r="J10180" i="8"/>
  <c r="J10172" i="8"/>
  <c r="J10160" i="8"/>
  <c r="M10160" i="8" s="1"/>
  <c r="J10144" i="8"/>
  <c r="M10144" i="8" s="1"/>
  <c r="J10134" i="8"/>
  <c r="M10134" i="8" s="1"/>
  <c r="J10112" i="8"/>
  <c r="M10112" i="8" s="1"/>
  <c r="J10102" i="8"/>
  <c r="J10090" i="8"/>
  <c r="M10090" i="8" s="1"/>
  <c r="J10074" i="8"/>
  <c r="M10074" i="8" s="1"/>
  <c r="J10060" i="8"/>
  <c r="J10044" i="8"/>
  <c r="M10044" i="8" s="1"/>
  <c r="J10016" i="8"/>
  <c r="M10016" i="8" s="1"/>
  <c r="J9964" i="8"/>
  <c r="M9964" i="8" s="1"/>
  <c r="J9896" i="8"/>
  <c r="M9896" i="8" s="1"/>
  <c r="J9886" i="8"/>
  <c r="M9886" i="8" s="1"/>
  <c r="J9874" i="8"/>
  <c r="M9874" i="8" s="1"/>
  <c r="J12047" i="8"/>
  <c r="M12047" i="8" s="1"/>
  <c r="J11699" i="8"/>
  <c r="M11699" i="8" s="1"/>
  <c r="J11631" i="8"/>
  <c r="M11631" i="8" s="1"/>
  <c r="J11271" i="8"/>
  <c r="M11271" i="8" s="1"/>
  <c r="J10625" i="8"/>
  <c r="M10625" i="8" s="1"/>
  <c r="J10599" i="8"/>
  <c r="M10599" i="8" s="1"/>
  <c r="J10491" i="8"/>
  <c r="M10491" i="8" s="1"/>
  <c r="J10401" i="8"/>
  <c r="M10401" i="8" s="1"/>
  <c r="J10357" i="8"/>
  <c r="M10357" i="8" s="1"/>
  <c r="J10251" i="8"/>
  <c r="M10251" i="8" s="1"/>
  <c r="J10225" i="8"/>
  <c r="M10225" i="8" s="1"/>
  <c r="J10193" i="8"/>
  <c r="J10183" i="8"/>
  <c r="J10157" i="8"/>
  <c r="M10157" i="8" s="1"/>
  <c r="J10115" i="8"/>
  <c r="M10115" i="8" s="1"/>
  <c r="J10077" i="8"/>
  <c r="M10077" i="8" s="1"/>
  <c r="J10051" i="8"/>
  <c r="M10051" i="8" s="1"/>
  <c r="J10029" i="8"/>
  <c r="M10029" i="8" s="1"/>
  <c r="J10019" i="8"/>
  <c r="M10019" i="8" s="1"/>
  <c r="J10001" i="8"/>
  <c r="M10001" i="8" s="1"/>
  <c r="J9987" i="8"/>
  <c r="M9987" i="8" s="1"/>
  <c r="J9969" i="8"/>
  <c r="M9969" i="8" s="1"/>
  <c r="J9949" i="8"/>
  <c r="J9941" i="8"/>
  <c r="J7745" i="8"/>
  <c r="M7745" i="8" s="1"/>
  <c r="J7719" i="8"/>
  <c r="M7719" i="8" s="1"/>
  <c r="J2281" i="8"/>
  <c r="M2281" i="8" s="1"/>
  <c r="J9901" i="8"/>
  <c r="J10956" i="8"/>
  <c r="M10956" i="8" s="1"/>
  <c r="J9772" i="8"/>
  <c r="M9772" i="8" s="1"/>
  <c r="J9614" i="8"/>
  <c r="M9614" i="8" s="1"/>
  <c r="J9594" i="8"/>
  <c r="M9594" i="8" s="1"/>
  <c r="J9574" i="8"/>
  <c r="M9574" i="8" s="1"/>
  <c r="J9556" i="8"/>
  <c r="M9556" i="8" s="1"/>
  <c r="J11507" i="8"/>
  <c r="M11507" i="8" s="1"/>
  <c r="J9599" i="8"/>
  <c r="M9599" i="8" s="1"/>
  <c r="J9563" i="8"/>
  <c r="M9563" i="8" s="1"/>
  <c r="J9545" i="8"/>
  <c r="M9545" i="8" s="1"/>
  <c r="J9469" i="8"/>
  <c r="M9469" i="8" s="1"/>
  <c r="J1771" i="8"/>
  <c r="M1771" i="8" s="1"/>
  <c r="J1747" i="8"/>
  <c r="M1747" i="8" s="1"/>
  <c r="J1613" i="8"/>
  <c r="M1613" i="8" s="1"/>
  <c r="J1579" i="8"/>
  <c r="M1579" i="8" s="1"/>
  <c r="J1569" i="8"/>
  <c r="M1569" i="8" s="1"/>
  <c r="J1561" i="8"/>
  <c r="M1561" i="8" s="1"/>
  <c r="J1539" i="8"/>
  <c r="M1539" i="8" s="1"/>
  <c r="J1511" i="8"/>
  <c r="M1511" i="8" s="1"/>
  <c r="J1744" i="8"/>
  <c r="M1744" i="8" s="1"/>
  <c r="J1640" i="8"/>
  <c r="M1640" i="8" s="1"/>
  <c r="J1624" i="8"/>
  <c r="M1624" i="8" s="1"/>
  <c r="J1598" i="8"/>
  <c r="M1598" i="8" s="1"/>
  <c r="J1550" i="8"/>
  <c r="M1550" i="8" s="1"/>
  <c r="J1534" i="8"/>
  <c r="M1534" i="8" s="1"/>
  <c r="J1498" i="8"/>
  <c r="M1498" i="8" s="1"/>
  <c r="J11693" i="8"/>
  <c r="M11693" i="8" s="1"/>
  <c r="J2285" i="8"/>
  <c r="M2285" i="8" s="1"/>
  <c r="J2263" i="8"/>
  <c r="J2251" i="8"/>
  <c r="J2235" i="8"/>
  <c r="J2215" i="8"/>
  <c r="J2238" i="8"/>
  <c r="J2218" i="8"/>
  <c r="J13298" i="8"/>
  <c r="M13298" i="8" s="1"/>
  <c r="J322" i="8"/>
  <c r="M322" i="8" s="1"/>
  <c r="J13054" i="8"/>
  <c r="M13054" i="8" s="1"/>
  <c r="J13085" i="8"/>
  <c r="M13085" i="8" s="1"/>
  <c r="J10835" i="8"/>
  <c r="M10835" i="8" s="1"/>
  <c r="J13196" i="8"/>
  <c r="M13196" i="8" s="1"/>
  <c r="J12974" i="8"/>
  <c r="M12974" i="8" s="1"/>
  <c r="J12884" i="8"/>
  <c r="M12884" i="8" s="1"/>
  <c r="J12842" i="8"/>
  <c r="M12842" i="8" s="1"/>
  <c r="J12804" i="8"/>
  <c r="M12804" i="8" s="1"/>
  <c r="J12778" i="8"/>
  <c r="M12778" i="8" s="1"/>
  <c r="J11742" i="8"/>
  <c r="M11742" i="8" s="1"/>
  <c r="J11668" i="8"/>
  <c r="M11668" i="8" s="1"/>
  <c r="J11598" i="8"/>
  <c r="M11598" i="8" s="1"/>
  <c r="J11560" i="8"/>
  <c r="M11560" i="8" s="1"/>
  <c r="J11262" i="8"/>
  <c r="M11262" i="8" s="1"/>
  <c r="J11248" i="8"/>
  <c r="M11248" i="8" s="1"/>
  <c r="J10614" i="8"/>
  <c r="M10614" i="8" s="1"/>
  <c r="J10566" i="8"/>
  <c r="M10566" i="8" s="1"/>
  <c r="J10544" i="8"/>
  <c r="M10544" i="8" s="1"/>
  <c r="J10508" i="8"/>
  <c r="M10508" i="8" s="1"/>
  <c r="J10434" i="8"/>
  <c r="M10434" i="8" s="1"/>
  <c r="J10256" i="8"/>
  <c r="M10256" i="8" s="1"/>
  <c r="J10234" i="8"/>
  <c r="M10234" i="8" s="1"/>
  <c r="J10220" i="8"/>
  <c r="M10220" i="8" s="1"/>
  <c r="J10208" i="8"/>
  <c r="M10208" i="8" s="1"/>
  <c r="J10186" i="8"/>
  <c r="J10176" i="8"/>
  <c r="J10170" i="8"/>
  <c r="J10148" i="8"/>
  <c r="M10148" i="8" s="1"/>
  <c r="J10138" i="8"/>
  <c r="M10138" i="8" s="1"/>
  <c r="J10120" i="8"/>
  <c r="M10120" i="8" s="1"/>
  <c r="J10106" i="8"/>
  <c r="M10106" i="8" s="1"/>
  <c r="J10096" i="8"/>
  <c r="M10096" i="8" s="1"/>
  <c r="J10084" i="8"/>
  <c r="J10064" i="8"/>
  <c r="M10064" i="8" s="1"/>
  <c r="J10054" i="8"/>
  <c r="M10054" i="8" s="1"/>
  <c r="J10038" i="8"/>
  <c r="M10038" i="8" s="1"/>
  <c r="J9976" i="8"/>
  <c r="M9976" i="8" s="1"/>
  <c r="J9954" i="8"/>
  <c r="M9954" i="8" s="1"/>
  <c r="J9890" i="8"/>
  <c r="M9890" i="8" s="1"/>
  <c r="J9880" i="8"/>
  <c r="M9880" i="8" s="1"/>
  <c r="J12985" i="8"/>
  <c r="M12985" i="8" s="1"/>
  <c r="J11715" i="8"/>
  <c r="M11715" i="8" s="1"/>
  <c r="J11683" i="8"/>
  <c r="M11683" i="8" s="1"/>
  <c r="J11303" i="8"/>
  <c r="M11303" i="8" s="1"/>
  <c r="J11257" i="8"/>
  <c r="M11257" i="8" s="1"/>
  <c r="J10611" i="8"/>
  <c r="M10611" i="8" s="1"/>
  <c r="J10587" i="8"/>
  <c r="M10587" i="8" s="1"/>
  <c r="J10417" i="8"/>
  <c r="M10417" i="8" s="1"/>
  <c r="J10383" i="8"/>
  <c r="M10383" i="8" s="1"/>
  <c r="J10253" i="8"/>
  <c r="J10243" i="8"/>
  <c r="M10243" i="8" s="1"/>
  <c r="J10195" i="8"/>
  <c r="J10189" i="8"/>
  <c r="J10165" i="8"/>
  <c r="M10165" i="8" s="1"/>
  <c r="J10127" i="8"/>
  <c r="M10127" i="8" s="1"/>
  <c r="J10093" i="8"/>
  <c r="J10071" i="8"/>
  <c r="M10071" i="8" s="1"/>
  <c r="J10033" i="8"/>
  <c r="M10033" i="8" s="1"/>
  <c r="J10025" i="8"/>
  <c r="M10025" i="8" s="1"/>
  <c r="J10011" i="8"/>
  <c r="M10011" i="8" s="1"/>
  <c r="J9993" i="8"/>
  <c r="M9993" i="8" s="1"/>
  <c r="J9983" i="8"/>
  <c r="M9983" i="8" s="1"/>
  <c r="J9957" i="8"/>
  <c r="M9957" i="8" s="1"/>
  <c r="J9945" i="8"/>
  <c r="J9883" i="8"/>
  <c r="M9883" i="8" s="1"/>
  <c r="J7727" i="8"/>
  <c r="M7727" i="8" s="1"/>
  <c r="J9256" i="8"/>
  <c r="M9256" i="8" s="1"/>
  <c r="J1323" i="8"/>
  <c r="M1323" i="8" s="1"/>
  <c r="J9934" i="8"/>
  <c r="J9922" i="8"/>
  <c r="J9914" i="8"/>
  <c r="J9908" i="8"/>
  <c r="J9939" i="8"/>
  <c r="J9929" i="8"/>
  <c r="J9905" i="8"/>
  <c r="J11512" i="8"/>
  <c r="M11512" i="8" s="1"/>
  <c r="J9856" i="8"/>
  <c r="M9856" i="8" s="1"/>
  <c r="J9582" i="8"/>
  <c r="M9582" i="8" s="1"/>
  <c r="J9568" i="8"/>
  <c r="M9568" i="8" s="1"/>
  <c r="J9536" i="8"/>
  <c r="M9536" i="8" s="1"/>
  <c r="J9522" i="8"/>
  <c r="M9522" i="8" s="1"/>
  <c r="J10951" i="8"/>
  <c r="M10951" i="8" s="1"/>
  <c r="J9551" i="8"/>
  <c r="M9551" i="8" s="1"/>
  <c r="J9539" i="8"/>
  <c r="M9539" i="8" s="1"/>
  <c r="J1783" i="8"/>
  <c r="M1783" i="8" s="1"/>
  <c r="J1753" i="8"/>
  <c r="M1753" i="8" s="1"/>
  <c r="J1735" i="8"/>
  <c r="M1735" i="8" s="1"/>
  <c r="J1573" i="8"/>
  <c r="M1573" i="8" s="1"/>
  <c r="J1565" i="8"/>
  <c r="M1565" i="8" s="1"/>
  <c r="J1555" i="8"/>
  <c r="M1555" i="8" s="1"/>
  <c r="J1523" i="8"/>
  <c r="M1523" i="8" s="1"/>
  <c r="J1491" i="8"/>
  <c r="M1491" i="8" s="1"/>
  <c r="J1608" i="8"/>
  <c r="M1608" i="8" s="1"/>
  <c r="J1592" i="8"/>
  <c r="M1592" i="8" s="1"/>
  <c r="J1546" i="8"/>
  <c r="M1546" i="8" s="1"/>
  <c r="J1528" i="8"/>
  <c r="M1528" i="8" s="1"/>
  <c r="J11682" i="8"/>
  <c r="M11682" i="8" s="1"/>
  <c r="J11207" i="8"/>
  <c r="M11207" i="8" s="1"/>
  <c r="J2265" i="8"/>
  <c r="J2257" i="8"/>
  <c r="J2243" i="8"/>
  <c r="J2227" i="8"/>
  <c r="J2246" i="8"/>
  <c r="J2230" i="8"/>
  <c r="J7991" i="8"/>
  <c r="M7991" i="8" s="1"/>
  <c r="J8012" i="8"/>
  <c r="M8012" i="8" s="1"/>
  <c r="J13530" i="8"/>
  <c r="M13530" i="8" s="1"/>
  <c r="G115" i="8"/>
  <c r="G117" i="8"/>
  <c r="G145" i="8"/>
  <c r="G223" i="8"/>
  <c r="G227" i="8"/>
  <c r="G251" i="8"/>
  <c r="G257" i="8"/>
  <c r="G261" i="8"/>
  <c r="G275" i="8"/>
  <c r="G325" i="8"/>
  <c r="G150" i="8"/>
  <c r="G156" i="8"/>
  <c r="G162" i="8"/>
  <c r="G170" i="8"/>
  <c r="G176" i="8"/>
  <c r="G182" i="8"/>
  <c r="G188" i="8"/>
  <c r="G192" i="8"/>
  <c r="G202" i="8"/>
  <c r="G204" i="8"/>
  <c r="G230" i="8"/>
  <c r="G284" i="8"/>
  <c r="G292" i="8"/>
  <c r="G348" i="8"/>
  <c r="G534" i="8"/>
  <c r="G566" i="8"/>
  <c r="G582" i="8"/>
  <c r="G586" i="8"/>
  <c r="G594" i="8"/>
  <c r="G600" i="8"/>
  <c r="G606" i="8"/>
  <c r="G712" i="8"/>
  <c r="G726" i="8"/>
  <c r="G734" i="8"/>
  <c r="G742" i="8"/>
  <c r="G752" i="8"/>
  <c r="G754" i="8"/>
  <c r="G758" i="8"/>
  <c r="G766" i="8"/>
  <c r="G770" i="8"/>
  <c r="G776" i="8"/>
  <c r="G876" i="8"/>
  <c r="G888" i="8"/>
  <c r="G896" i="8"/>
  <c r="G922" i="8"/>
  <c r="G946" i="8"/>
  <c r="G960" i="8"/>
  <c r="G966" i="8"/>
  <c r="G972" i="8"/>
  <c r="G1006" i="8"/>
  <c r="G531" i="8"/>
  <c r="G571" i="8"/>
  <c r="G577" i="8"/>
  <c r="G591" i="8"/>
  <c r="G719" i="8"/>
  <c r="G731" i="8"/>
  <c r="G739" i="8"/>
  <c r="G747" i="8"/>
  <c r="G763" i="8"/>
  <c r="G787" i="8"/>
  <c r="G801" i="8"/>
  <c r="G817" i="8"/>
  <c r="G829" i="8"/>
  <c r="G839" i="8"/>
  <c r="G851" i="8"/>
  <c r="G927" i="8"/>
  <c r="G931" i="8"/>
  <c r="G935" i="8"/>
  <c r="G943" i="8"/>
  <c r="G951" i="8"/>
  <c r="G955" i="8"/>
  <c r="G979" i="8"/>
  <c r="G985" i="8"/>
  <c r="G993" i="8"/>
  <c r="G997" i="8"/>
  <c r="G1014" i="8"/>
  <c r="G1016" i="8"/>
  <c r="G1026" i="8"/>
  <c r="G1082" i="8"/>
  <c r="G1092" i="8"/>
  <c r="G1104" i="8"/>
  <c r="G1106" i="8"/>
  <c r="G1160" i="8"/>
  <c r="G1170" i="8"/>
  <c r="G1178" i="8"/>
  <c r="G1190" i="8"/>
  <c r="G1192" i="8"/>
  <c r="G1198" i="8"/>
  <c r="G1208" i="8"/>
  <c r="G1214" i="8"/>
  <c r="G1220" i="8"/>
  <c r="G1288" i="8"/>
  <c r="G1302" i="8"/>
  <c r="G1308" i="8"/>
  <c r="G1478" i="8"/>
  <c r="G1482" i="8"/>
  <c r="G1486" i="8"/>
  <c r="G1718" i="8"/>
  <c r="G1738" i="8"/>
  <c r="G1003" i="8"/>
  <c r="G1023" i="8"/>
  <c r="G1031" i="8"/>
  <c r="G1039" i="8"/>
  <c r="G1043" i="8"/>
  <c r="G1047" i="8"/>
  <c r="G1051" i="8"/>
  <c r="G1057" i="8"/>
  <c r="G1061" i="8"/>
  <c r="G1067" i="8"/>
  <c r="G1073" i="8"/>
  <c r="G1079" i="8"/>
  <c r="G1087" i="8"/>
  <c r="G1099" i="8"/>
  <c r="G1125" i="8"/>
  <c r="G1135" i="8"/>
  <c r="G1143" i="8"/>
  <c r="G1149" i="8"/>
  <c r="G1153" i="8"/>
  <c r="G1163" i="8"/>
  <c r="G1173" i="8"/>
  <c r="G1185" i="8"/>
  <c r="G1205" i="8"/>
  <c r="G1227" i="8"/>
  <c r="G1273" i="8"/>
  <c r="G1295" i="8"/>
  <c r="G1311" i="8"/>
  <c r="G1329" i="8"/>
  <c r="G1351" i="8"/>
  <c r="G1357" i="8"/>
  <c r="G1585" i="8"/>
  <c r="G1651" i="8"/>
  <c r="G1715" i="8"/>
  <c r="G1723" i="8"/>
  <c r="G1996" i="8"/>
  <c r="G2030" i="8"/>
  <c r="G2036" i="8"/>
  <c r="G2048" i="8"/>
  <c r="G2302" i="8"/>
  <c r="G2322" i="8"/>
  <c r="G2398" i="8"/>
  <c r="G2404" i="8"/>
  <c r="G2414" i="8"/>
  <c r="G2420" i="8"/>
  <c r="G2442" i="8"/>
  <c r="G2448" i="8"/>
  <c r="G2464" i="8"/>
  <c r="G2470" i="8"/>
  <c r="G2482" i="8"/>
  <c r="G2492" i="8"/>
  <c r="G2502" i="8"/>
  <c r="G2516" i="8"/>
  <c r="G2522" i="8"/>
  <c r="G2542" i="8"/>
  <c r="G2548" i="8"/>
  <c r="G2558" i="8"/>
  <c r="G2582" i="8"/>
  <c r="G2592" i="8"/>
  <c r="G2594" i="8"/>
  <c r="G2606" i="8"/>
  <c r="G2618" i="8"/>
  <c r="G2622" i="8"/>
  <c r="G2636" i="8"/>
  <c r="G2650" i="8"/>
  <c r="G1983" i="8"/>
  <c r="G2009" i="8"/>
  <c r="G2017" i="8"/>
  <c r="G2297" i="8"/>
  <c r="G2329" i="8"/>
  <c r="G2411" i="8"/>
  <c r="G2429" i="8"/>
  <c r="G2435" i="8"/>
  <c r="G2437" i="8"/>
  <c r="G2453" i="8"/>
  <c r="G2459" i="8"/>
  <c r="G2473" i="8"/>
  <c r="G2489" i="8"/>
  <c r="G2497" i="8"/>
  <c r="G2507" i="8"/>
  <c r="G2511" i="8"/>
  <c r="G2525" i="8"/>
  <c r="G2531" i="8"/>
  <c r="G2537" i="8"/>
  <c r="G2553" i="8"/>
  <c r="G2563" i="8"/>
  <c r="G2565" i="8"/>
  <c r="G2571" i="8"/>
  <c r="G2577" i="8"/>
  <c r="G2585" i="8"/>
  <c r="G2601" i="8"/>
  <c r="G2611" i="8"/>
  <c r="G2633" i="8"/>
  <c r="G2639" i="8"/>
  <c r="G2647" i="8"/>
  <c r="G3089" i="8"/>
  <c r="G3237" i="8"/>
  <c r="G3243" i="8"/>
  <c r="G3557" i="8"/>
  <c r="G3567" i="8"/>
  <c r="G3573" i="8"/>
  <c r="G3575" i="8"/>
  <c r="G3593" i="8"/>
  <c r="G3717" i="8"/>
  <c r="G3560" i="8"/>
  <c r="G3582" i="8"/>
  <c r="G3586" i="8"/>
  <c r="G3698" i="8"/>
  <c r="G3704" i="8"/>
  <c r="G3712" i="8"/>
  <c r="G5312" i="8"/>
  <c r="G5336" i="8"/>
  <c r="G5882" i="8"/>
  <c r="G5047" i="8"/>
  <c r="G5301" i="8"/>
  <c r="G6380" i="8"/>
  <c r="G6670" i="8"/>
  <c r="G6688" i="8"/>
  <c r="G6694" i="8"/>
  <c r="G6734" i="8"/>
  <c r="G6786" i="8"/>
  <c r="G6892" i="8"/>
  <c r="G6976" i="8"/>
  <c r="G6996" i="8"/>
  <c r="G7508" i="8"/>
  <c r="G7524" i="8"/>
  <c r="G7540" i="8"/>
  <c r="G7560" i="8"/>
  <c r="G7604" i="8"/>
  <c r="G7618" i="8"/>
  <c r="G7640" i="8"/>
  <c r="G7686" i="8"/>
  <c r="G7776" i="8"/>
  <c r="G7828" i="8"/>
  <c r="G7996" i="8"/>
  <c r="G8040" i="8"/>
  <c r="G8064" i="8"/>
  <c r="G8136" i="8"/>
  <c r="G8158" i="8"/>
  <c r="G8170" i="8"/>
  <c r="G8290" i="8"/>
  <c r="G8292" i="8"/>
  <c r="G8306" i="8"/>
  <c r="G8316" i="8"/>
  <c r="G8322" i="8"/>
  <c r="G8360" i="8"/>
  <c r="G8368" i="8"/>
  <c r="G8380" i="8"/>
  <c r="G8396" i="8"/>
  <c r="G8486" i="8"/>
  <c r="G8494" i="8"/>
  <c r="G8944" i="8"/>
  <c r="G8946" i="8"/>
  <c r="G8972" i="8"/>
  <c r="G9054" i="8"/>
  <c r="G9076" i="8"/>
  <c r="G9154" i="8"/>
  <c r="G9170" i="8"/>
  <c r="G9184" i="8"/>
  <c r="G9190" i="8"/>
  <c r="G9216" i="8"/>
  <c r="G9222" i="8"/>
  <c r="G9226" i="8"/>
  <c r="G9230" i="8"/>
  <c r="G9236" i="8"/>
  <c r="G9246" i="8"/>
  <c r="G9262" i="8"/>
  <c r="G9274" i="8"/>
  <c r="G9284" i="8"/>
  <c r="G9316" i="8"/>
  <c r="G9320" i="8"/>
  <c r="G9332" i="8"/>
  <c r="G9334" i="8"/>
  <c r="G9338" i="8"/>
  <c r="G9360" i="8"/>
  <c r="G9428" i="8"/>
  <c r="G9436" i="8"/>
  <c r="G9450" i="8"/>
  <c r="G9460" i="8"/>
  <c r="G9488" i="8"/>
  <c r="G9494" i="8"/>
  <c r="G6373" i="8"/>
  <c r="G6715" i="8"/>
  <c r="G6757" i="8"/>
  <c r="G6877" i="8"/>
  <c r="G6905" i="8"/>
  <c r="G6921" i="8"/>
  <c r="G6943" i="8"/>
  <c r="G6961" i="8"/>
  <c r="G7011" i="8"/>
  <c r="G7347" i="8"/>
  <c r="G7581" i="8"/>
  <c r="G7665" i="8"/>
  <c r="G7789" i="8"/>
  <c r="G7835" i="8"/>
  <c r="G7949" i="8"/>
  <c r="G7979" i="8"/>
  <c r="G8013" i="8"/>
  <c r="G8085" i="8"/>
  <c r="G8089" i="8"/>
  <c r="G8111" i="8"/>
  <c r="G8129" i="8"/>
  <c r="G8145" i="8"/>
  <c r="G8151" i="8"/>
  <c r="G8271" i="8"/>
  <c r="G8275" i="8"/>
  <c r="G8303" i="8"/>
  <c r="G8333" i="8"/>
  <c r="G8345" i="8"/>
  <c r="G8347" i="8"/>
  <c r="G8351" i="8"/>
  <c r="G8357" i="8"/>
  <c r="G8365" i="8"/>
  <c r="G8387" i="8"/>
  <c r="G8399" i="8"/>
  <c r="G8483" i="8"/>
  <c r="G8497" i="8"/>
  <c r="G8505" i="8"/>
  <c r="G8511" i="8"/>
  <c r="G8515" i="8"/>
  <c r="G8525" i="8"/>
  <c r="G8531" i="8"/>
  <c r="G8571" i="8"/>
  <c r="G8929" i="8"/>
  <c r="G8939" i="8"/>
  <c r="G8953" i="8"/>
  <c r="G8957" i="8"/>
  <c r="G8963" i="8"/>
  <c r="G8967" i="8"/>
  <c r="G8977" i="8"/>
  <c r="G8995" i="8"/>
  <c r="G9157" i="8"/>
  <c r="G9165" i="8"/>
  <c r="G9175" i="8"/>
  <c r="G9179" i="8"/>
  <c r="G9193" i="8"/>
  <c r="G9199" i="8"/>
  <c r="G9249" i="8"/>
  <c r="G9253" i="8"/>
  <c r="G9295" i="8"/>
  <c r="G9301" i="8"/>
  <c r="G9305" i="8"/>
  <c r="G9309" i="8"/>
  <c r="G9329" i="8"/>
  <c r="G9341" i="8"/>
  <c r="G9343" i="8"/>
  <c r="G9355" i="8"/>
  <c r="G9367" i="8"/>
  <c r="G9443" i="8"/>
  <c r="G9445" i="8"/>
  <c r="G9467" i="8"/>
  <c r="G9501" i="8"/>
  <c r="G9507" i="8"/>
  <c r="G9513" i="8"/>
  <c r="G9623" i="8"/>
  <c r="G9643" i="8"/>
  <c r="G9651" i="8"/>
  <c r="G9657" i="8"/>
  <c r="G9689" i="8"/>
  <c r="G9713" i="8"/>
  <c r="G9719" i="8"/>
  <c r="G9741" i="8"/>
  <c r="G9753" i="8"/>
  <c r="G9759" i="8"/>
  <c r="G9787" i="8"/>
  <c r="G9791" i="8"/>
  <c r="G9797" i="8"/>
  <c r="G9827" i="8"/>
  <c r="G9841" i="8"/>
  <c r="G9867" i="8"/>
  <c r="G10333" i="8"/>
  <c r="G10347" i="8"/>
  <c r="G10475" i="8"/>
  <c r="G10507" i="8"/>
  <c r="G10521" i="8"/>
  <c r="G10545" i="8"/>
  <c r="G10559" i="8"/>
  <c r="G10567" i="8"/>
  <c r="G10579" i="8"/>
  <c r="G10619" i="8"/>
  <c r="G10629" i="8"/>
  <c r="G10637" i="8"/>
  <c r="G10655" i="8"/>
  <c r="G10775" i="8"/>
  <c r="G10787" i="8"/>
  <c r="G10865" i="8"/>
  <c r="G10913" i="8"/>
  <c r="G10929" i="8"/>
  <c r="G10935" i="8"/>
  <c r="G10941" i="8"/>
  <c r="G11001" i="8"/>
  <c r="G11089" i="8"/>
  <c r="G11093" i="8"/>
  <c r="G11107" i="8"/>
  <c r="G11133" i="8"/>
  <c r="G11195" i="8"/>
  <c r="G11219" i="8"/>
  <c r="G11227" i="8"/>
  <c r="G11233" i="8"/>
  <c r="G11241" i="8"/>
  <c r="G11267" i="8"/>
  <c r="G11307" i="8"/>
  <c r="G11371" i="8"/>
  <c r="G11387" i="8"/>
  <c r="G11417" i="8"/>
  <c r="G11459" i="8"/>
  <c r="G11477" i="8"/>
  <c r="G11495" i="8"/>
  <c r="G11555" i="8"/>
  <c r="G11559" i="8"/>
  <c r="G11581" i="8"/>
  <c r="G11587" i="8"/>
  <c r="G11723" i="8"/>
  <c r="G11769" i="8"/>
  <c r="G11775" i="8"/>
  <c r="G11779" i="8"/>
  <c r="G11907" i="8"/>
  <c r="G11965" i="8"/>
  <c r="G12013" i="8"/>
  <c r="G12027" i="8"/>
  <c r="G12031" i="8"/>
  <c r="G12737" i="8"/>
  <c r="G12833" i="8"/>
  <c r="G12845" i="8"/>
  <c r="G12861" i="8"/>
  <c r="G12883" i="8"/>
  <c r="G12909" i="8"/>
  <c r="G12921" i="8"/>
  <c r="G12937" i="8"/>
  <c r="G12973" i="8"/>
  <c r="G13023" i="8"/>
  <c r="G13053" i="8"/>
  <c r="G13075" i="8"/>
  <c r="G13113" i="8"/>
  <c r="G13167" i="8"/>
  <c r="G13185" i="8"/>
  <c r="G13213" i="8"/>
  <c r="G13219" i="8"/>
  <c r="G13223" i="8"/>
  <c r="G9431" i="8"/>
  <c r="G9455" i="8"/>
  <c r="G9475" i="8"/>
  <c r="G9479" i="8"/>
  <c r="G9634" i="8"/>
  <c r="G9640" i="8"/>
  <c r="G9662" i="8"/>
  <c r="G9686" i="8"/>
  <c r="G9694" i="8"/>
  <c r="G9698" i="8"/>
  <c r="G9730" i="8"/>
  <c r="G9736" i="8"/>
  <c r="G9744" i="8"/>
  <c r="G9794" i="8"/>
  <c r="G9800" i="8"/>
  <c r="G9802" i="8"/>
  <c r="G9806" i="8"/>
  <c r="G9808" i="8"/>
  <c r="G9812" i="8"/>
  <c r="G9814" i="8"/>
  <c r="G9824" i="8"/>
  <c r="G10272" i="8"/>
  <c r="G10288" i="8"/>
  <c r="G10302" i="8"/>
  <c r="G10312" i="8"/>
  <c r="G10314" i="8"/>
  <c r="G10324" i="8"/>
  <c r="G10344" i="8"/>
  <c r="G10362" i="8"/>
  <c r="G10376" i="8"/>
  <c r="G10392" i="8"/>
  <c r="G10416" i="8"/>
  <c r="G10436" i="8"/>
  <c r="G10488" i="8"/>
  <c r="G10588" i="8"/>
  <c r="G10598" i="8"/>
  <c r="G10606" i="8"/>
  <c r="G10674" i="8"/>
  <c r="G10706" i="8"/>
  <c r="G10718" i="8"/>
  <c r="G10750" i="8"/>
  <c r="G10812" i="8"/>
  <c r="G10844" i="8"/>
  <c r="G10876" i="8"/>
  <c r="G10888" i="8"/>
  <c r="G10898" i="8"/>
  <c r="G10904" i="8"/>
  <c r="G10918" i="8"/>
  <c r="G10944" i="8"/>
  <c r="G10982" i="8"/>
  <c r="G10986" i="8"/>
  <c r="G10992" i="8"/>
  <c r="G11008" i="8"/>
  <c r="G11042" i="8"/>
  <c r="G11102" i="8"/>
  <c r="G11114" i="8"/>
  <c r="G11120" i="8"/>
  <c r="G11128" i="8"/>
  <c r="G11136" i="8"/>
  <c r="G11142" i="8"/>
  <c r="G11146" i="8"/>
  <c r="G11190" i="8"/>
  <c r="G11342" i="8"/>
  <c r="G11474" i="8"/>
  <c r="G11546" i="8"/>
  <c r="G11550" i="8"/>
  <c r="G11576" i="8"/>
  <c r="G11606" i="8"/>
  <c r="G11610" i="8"/>
  <c r="G11616" i="8"/>
  <c r="G11622" i="8"/>
  <c r="G11626" i="8"/>
  <c r="G11630" i="8"/>
  <c r="G11642" i="8"/>
  <c r="G11658" i="8"/>
  <c r="G11672" i="8"/>
  <c r="G11730" i="8"/>
  <c r="G11734" i="8"/>
  <c r="G11962" i="8"/>
  <c r="G11968" i="8"/>
  <c r="G11974" i="8"/>
  <c r="G11998" i="8"/>
  <c r="G12036" i="8"/>
  <c r="G12756" i="8"/>
  <c r="G12772" i="8"/>
  <c r="G12796" i="8"/>
  <c r="G12802" i="8"/>
  <c r="G12986" i="8"/>
  <c r="G13104" i="8"/>
  <c r="G13108" i="8"/>
  <c r="G13148" i="8"/>
  <c r="G13228" i="8"/>
  <c r="G13234" i="8"/>
  <c r="G13236" i="8"/>
  <c r="G8916" i="8"/>
  <c r="G8926" i="8"/>
  <c r="G9004" i="8"/>
  <c r="G9008" i="8"/>
  <c r="G9206" i="8"/>
  <c r="G9266" i="8"/>
  <c r="G9272" i="8"/>
  <c r="G9280" i="8"/>
  <c r="G9292" i="8"/>
  <c r="G8911" i="8"/>
  <c r="G8921" i="8"/>
  <c r="G8933" i="8"/>
  <c r="G9209" i="8"/>
  <c r="G9287" i="8"/>
  <c r="G9313" i="8"/>
  <c r="G11338" i="8"/>
  <c r="G11370" i="8"/>
  <c r="G11382" i="8"/>
  <c r="G11402" i="8"/>
  <c r="G11456" i="8"/>
  <c r="G11760" i="8"/>
  <c r="G12075" i="8"/>
  <c r="G12079" i="8"/>
  <c r="G12099" i="8"/>
  <c r="G12109" i="8"/>
  <c r="G12115" i="8"/>
  <c r="G12129" i="8"/>
  <c r="G12145" i="8"/>
  <c r="G12155" i="8"/>
  <c r="G12191" i="8"/>
  <c r="G12235" i="8"/>
  <c r="G12249" i="8"/>
  <c r="G12275" i="8"/>
  <c r="G12283" i="8"/>
  <c r="G12295" i="8"/>
  <c r="G12313" i="8"/>
  <c r="G12323" i="8"/>
  <c r="G12337" i="8"/>
  <c r="G12347" i="8"/>
  <c r="G12357" i="8"/>
  <c r="G12365" i="8"/>
  <c r="G12383" i="8"/>
  <c r="G12409" i="8"/>
  <c r="G12425" i="8"/>
  <c r="G12439" i="8"/>
  <c r="G12457" i="8"/>
  <c r="G12469" i="8"/>
  <c r="G12477" i="8"/>
  <c r="G12483" i="8"/>
  <c r="G12501" i="8"/>
  <c r="G12527" i="8"/>
  <c r="G12547" i="8"/>
  <c r="G12553" i="8"/>
  <c r="G12583" i="8"/>
  <c r="G12593" i="8"/>
  <c r="G12607" i="8"/>
  <c r="G12613" i="8"/>
  <c r="G12621" i="8"/>
  <c r="G12631" i="8"/>
  <c r="G12639" i="8"/>
  <c r="G12667" i="8"/>
  <c r="G12679" i="8"/>
  <c r="G12687" i="8"/>
  <c r="G12709" i="8"/>
  <c r="G12719" i="8"/>
  <c r="G13289" i="8"/>
  <c r="G13295" i="8"/>
  <c r="G12068" i="8"/>
  <c r="G12088" i="8"/>
  <c r="G12124" i="8"/>
  <c r="G12134" i="8"/>
  <c r="G12158" i="8"/>
  <c r="G12166" i="8"/>
  <c r="G12174" i="8"/>
  <c r="G12186" i="8"/>
  <c r="G12204" i="8"/>
  <c r="G12212" i="8"/>
  <c r="G12220" i="8"/>
  <c r="G12222" i="8"/>
  <c r="G12238" i="8"/>
  <c r="G12252" i="8"/>
  <c r="G12262" i="8"/>
  <c r="G12270" i="8"/>
  <c r="G12302" i="8"/>
  <c r="G12316" i="8"/>
  <c r="G12332" i="8"/>
  <c r="G12372" i="8"/>
  <c r="G12380" i="8"/>
  <c r="G12390" i="8"/>
  <c r="G12398" i="8"/>
  <c r="G12414" i="8"/>
  <c r="G12434" i="8"/>
  <c r="G12446" i="8"/>
  <c r="G12466" i="8"/>
  <c r="G12494" i="8"/>
  <c r="G12506" i="8"/>
  <c r="G12516" i="8"/>
  <c r="G12520" i="8"/>
  <c r="G12536" i="8"/>
  <c r="G12542" i="8"/>
  <c r="G12560" i="8"/>
  <c r="G12572" i="8"/>
  <c r="G12578" i="8"/>
  <c r="G12596" i="8"/>
  <c r="G12624" i="8"/>
  <c r="G12646" i="8"/>
  <c r="G12654" i="8"/>
  <c r="G12662" i="8"/>
  <c r="G12672" i="8"/>
  <c r="G12698" i="8"/>
  <c r="G12700" i="8"/>
  <c r="G13300" i="8"/>
  <c r="G93" i="8"/>
  <c r="G99" i="8"/>
  <c r="G209" i="8"/>
  <c r="G239" i="8"/>
  <c r="G244" i="8"/>
  <c r="G268" i="8"/>
  <c r="G510" i="8"/>
  <c r="G518" i="8"/>
  <c r="G658" i="8"/>
  <c r="G686" i="8"/>
  <c r="G806" i="8"/>
  <c r="G838" i="8"/>
  <c r="G539" i="8"/>
  <c r="G547" i="8"/>
  <c r="G627" i="8"/>
  <c r="G633" i="8"/>
  <c r="G639" i="8"/>
  <c r="G647" i="8"/>
  <c r="G665" i="8"/>
  <c r="G671" i="8"/>
  <c r="G681" i="8"/>
  <c r="G693" i="8"/>
  <c r="G785" i="8"/>
  <c r="G803" i="8"/>
  <c r="G819" i="8"/>
  <c r="G847" i="8"/>
  <c r="G1130" i="8"/>
  <c r="G1276" i="8"/>
  <c r="G1284" i="8"/>
  <c r="G1404" i="8"/>
  <c r="G1410" i="8"/>
  <c r="G1420" i="8"/>
  <c r="G1434" i="8"/>
  <c r="G1466" i="8"/>
  <c r="G1658" i="8"/>
  <c r="G1662" i="8"/>
  <c r="G1664" i="8"/>
  <c r="G1702" i="8"/>
  <c r="G1710" i="8"/>
  <c r="G1712" i="8"/>
  <c r="G1762" i="8"/>
  <c r="G1788" i="8"/>
  <c r="G1820" i="8"/>
  <c r="G1826" i="8"/>
  <c r="G1836" i="8"/>
  <c r="G1842" i="8"/>
  <c r="G1846" i="8"/>
  <c r="G1852" i="8"/>
  <c r="G1860" i="8"/>
  <c r="G1870" i="8"/>
  <c r="G1882" i="8"/>
  <c r="G1886" i="8"/>
  <c r="G1267" i="8"/>
  <c r="G1269" i="8"/>
  <c r="G1271" i="8"/>
  <c r="G1279" i="8"/>
  <c r="G1417" i="8"/>
  <c r="G1427" i="8"/>
  <c r="G1439" i="8"/>
  <c r="G1445" i="8"/>
  <c r="G1447" i="8"/>
  <c r="G1453" i="8"/>
  <c r="G1461" i="8"/>
  <c r="G1667" i="8"/>
  <c r="G1673" i="8"/>
  <c r="G1675" i="8"/>
  <c r="G1679" i="8"/>
  <c r="G1681" i="8"/>
  <c r="G1705" i="8"/>
  <c r="G1757" i="8"/>
  <c r="G1765" i="8"/>
  <c r="G1793" i="8"/>
  <c r="G1803" i="8"/>
  <c r="G1809" i="8"/>
  <c r="G1815" i="8"/>
  <c r="G1831" i="8"/>
  <c r="G1855" i="8"/>
  <c r="G1875" i="8"/>
  <c r="G1896" i="8"/>
  <c r="G1906" i="8"/>
  <c r="G1916" i="8"/>
  <c r="G1926" i="8"/>
  <c r="G1930" i="8"/>
  <c r="G1944" i="8"/>
  <c r="G1966" i="8"/>
  <c r="G1974" i="8"/>
  <c r="G1982" i="8"/>
  <c r="G1990" i="8"/>
  <c r="G2006" i="8"/>
  <c r="G2038" i="8"/>
  <c r="G2046" i="8"/>
  <c r="G2058" i="8"/>
  <c r="G2078" i="8"/>
  <c r="G2088" i="8"/>
  <c r="G2098" i="8"/>
  <c r="G2114" i="8"/>
  <c r="G2120" i="8"/>
  <c r="G2134" i="8"/>
  <c r="G2138" i="8"/>
  <c r="G2142" i="8"/>
  <c r="G2148" i="8"/>
  <c r="G2156" i="8"/>
  <c r="G2164" i="8"/>
  <c r="G2188" i="8"/>
  <c r="G2292" i="8"/>
  <c r="G2300" i="8"/>
  <c r="G2332" i="8"/>
  <c r="G2334" i="8"/>
  <c r="G2336" i="8"/>
  <c r="G2338" i="8"/>
  <c r="G2340" i="8"/>
  <c r="G2342" i="8"/>
  <c r="G2344" i="8"/>
  <c r="G2346" i="8"/>
  <c r="G2350" i="8"/>
  <c r="G2354" i="8"/>
  <c r="G2356" i="8"/>
  <c r="G2360" i="8"/>
  <c r="G2364" i="8"/>
  <c r="G2370" i="8"/>
  <c r="G2374" i="8"/>
  <c r="G2380" i="8"/>
  <c r="G2384" i="8"/>
  <c r="G2396" i="8"/>
  <c r="G1903" i="8"/>
  <c r="G1913" i="8"/>
  <c r="G1921" i="8"/>
  <c r="G1941" i="8"/>
  <c r="G1953" i="8"/>
  <c r="G1959" i="8"/>
  <c r="G2013" i="8"/>
  <c r="G2031" i="8"/>
  <c r="G2069" i="8"/>
  <c r="G2075" i="8"/>
  <c r="G2091" i="8"/>
  <c r="G2095" i="8"/>
  <c r="G2101" i="8"/>
  <c r="G2105" i="8"/>
  <c r="G2107" i="8"/>
  <c r="G2111" i="8"/>
  <c r="G2117" i="8"/>
  <c r="G2123" i="8"/>
  <c r="G2125" i="8"/>
  <c r="G2129" i="8"/>
  <c r="G2131" i="8"/>
  <c r="G2145" i="8"/>
  <c r="G2151" i="8"/>
  <c r="G2177" i="8"/>
  <c r="G2193" i="8"/>
  <c r="G2207" i="8"/>
  <c r="G2295" i="8"/>
  <c r="G2305" i="8"/>
  <c r="G2307" i="8"/>
  <c r="G2309" i="8"/>
  <c r="G2311" i="8"/>
  <c r="G2313" i="8"/>
  <c r="G2315" i="8"/>
  <c r="G2317" i="8"/>
  <c r="G2319" i="8"/>
  <c r="G2327" i="8"/>
  <c r="G2367" i="8"/>
  <c r="G2377" i="8"/>
  <c r="G2387" i="8"/>
  <c r="G2389" i="8"/>
  <c r="G2393" i="8"/>
  <c r="G3720" i="8"/>
  <c r="G5036" i="8"/>
  <c r="G5296" i="8"/>
  <c r="G6676" i="8"/>
  <c r="G6708" i="8"/>
  <c r="G6754" i="8"/>
  <c r="G6966" i="8"/>
  <c r="G6992" i="8"/>
  <c r="G7012" i="8"/>
  <c r="G7520" i="8"/>
  <c r="G7546" i="8"/>
  <c r="G7610" i="8"/>
  <c r="G7642" i="8"/>
  <c r="G7674" i="8"/>
  <c r="G7772" i="8"/>
  <c r="G7990" i="8"/>
  <c r="G8010" i="8"/>
  <c r="G8076" i="8"/>
  <c r="G8098" i="8"/>
  <c r="G8166" i="8"/>
  <c r="G8374" i="8"/>
  <c r="G8996" i="8"/>
  <c r="G9218" i="8"/>
  <c r="G9346" i="8"/>
  <c r="G9348" i="8"/>
  <c r="G9376" i="8"/>
  <c r="G9402" i="8"/>
  <c r="G9410" i="8"/>
  <c r="G6659" i="8"/>
  <c r="G6727" i="8"/>
  <c r="G6745" i="8"/>
  <c r="G6867" i="8"/>
  <c r="G6897" i="8"/>
  <c r="G6907" i="8"/>
  <c r="G6923" i="8"/>
  <c r="G6935" i="8"/>
  <c r="G6975" i="8"/>
  <c r="G7505" i="8"/>
  <c r="G7569" i="8"/>
  <c r="G7577" i="8"/>
  <c r="G7625" i="8"/>
  <c r="G7683" i="8"/>
  <c r="G8041" i="8"/>
  <c r="G8105" i="8"/>
  <c r="G8269" i="8"/>
  <c r="G8281" i="8"/>
  <c r="G8285" i="8"/>
  <c r="G8299" i="8"/>
  <c r="G8393" i="8"/>
  <c r="G8521" i="8"/>
  <c r="G8985" i="8"/>
  <c r="G9369" i="8"/>
  <c r="G9405" i="8"/>
  <c r="G9407" i="8"/>
  <c r="G9413" i="8"/>
  <c r="G9837" i="8"/>
  <c r="G9859" i="8"/>
  <c r="G9861" i="8"/>
  <c r="G10397" i="8"/>
  <c r="G10423" i="8"/>
  <c r="G10453" i="8"/>
  <c r="G10485" i="8"/>
  <c r="G10705" i="8"/>
  <c r="G10713" i="8"/>
  <c r="G10813" i="8"/>
  <c r="G10837" i="8"/>
  <c r="G10861" i="8"/>
  <c r="G10879" i="8"/>
  <c r="G10993" i="8"/>
  <c r="G11199" i="8"/>
  <c r="G11339" i="8"/>
  <c r="G11361" i="8"/>
  <c r="G11411" i="8"/>
  <c r="G11445" i="8"/>
  <c r="G11571" i="8"/>
  <c r="G11593" i="8"/>
  <c r="G11663" i="8"/>
  <c r="G11711" i="8"/>
  <c r="G11721" i="8"/>
  <c r="G12003" i="8"/>
  <c r="G12043" i="8"/>
  <c r="G12759" i="8"/>
  <c r="G12799" i="8"/>
  <c r="G12803" i="8"/>
  <c r="G12869" i="8"/>
  <c r="G12911" i="8"/>
  <c r="G12923" i="8"/>
  <c r="G12941" i="8"/>
  <c r="G12989" i="8"/>
  <c r="G13027" i="8"/>
  <c r="G13055" i="8"/>
  <c r="G13077" i="8"/>
  <c r="G13143" i="8"/>
  <c r="G13187" i="8"/>
  <c r="G9618" i="8"/>
  <c r="G9708" i="8"/>
  <c r="G9818" i="8"/>
  <c r="G9820" i="8"/>
  <c r="G9834" i="8"/>
  <c r="G9846" i="8"/>
  <c r="G10638" i="8"/>
  <c r="G10658" i="8"/>
  <c r="G10682" i="8"/>
  <c r="G10746" i="8"/>
  <c r="G10758" i="8"/>
  <c r="G10800" i="8"/>
  <c r="G10894" i="8"/>
  <c r="G11186" i="8"/>
  <c r="G11302" i="8"/>
  <c r="G11380" i="8"/>
  <c r="G11472" i="8"/>
  <c r="G11484" i="8"/>
  <c r="G11502" i="8"/>
  <c r="G11602" i="8"/>
  <c r="G11766" i="8"/>
  <c r="G11946" i="8"/>
  <c r="G12728" i="8"/>
  <c r="G12776" i="8"/>
  <c r="G12830" i="8"/>
  <c r="G12850" i="8"/>
  <c r="G12892" i="8"/>
  <c r="G12970" i="8"/>
  <c r="G13114" i="8"/>
  <c r="G13156" i="8"/>
  <c r="G13378" i="8"/>
  <c r="G2282" i="8"/>
  <c r="G11703" i="8"/>
  <c r="G11208" i="8"/>
  <c r="G11686" i="8"/>
  <c r="G10973" i="8"/>
  <c r="G11017" i="8"/>
  <c r="G11039" i="8"/>
  <c r="G11173" i="8"/>
  <c r="G11977" i="8"/>
  <c r="G11981" i="8"/>
  <c r="G12725" i="8"/>
  <c r="G12743" i="8"/>
  <c r="G10962" i="8"/>
  <c r="G10966" i="8"/>
  <c r="G11012" i="8"/>
  <c r="G11024" i="8"/>
  <c r="G11030" i="8"/>
  <c r="G11034" i="8"/>
  <c r="G11154" i="8"/>
  <c r="G11156" i="8"/>
  <c r="G11166" i="8"/>
  <c r="G422" i="8"/>
  <c r="G426" i="8"/>
  <c r="G430" i="8"/>
  <c r="G11521" i="8"/>
  <c r="G3" i="8"/>
  <c r="G7" i="8"/>
  <c r="G21" i="8"/>
  <c r="G31" i="8"/>
  <c r="G47" i="8"/>
  <c r="G49" i="8"/>
  <c r="G51" i="8"/>
  <c r="G53" i="8"/>
  <c r="G87" i="8"/>
  <c r="G89" i="8"/>
  <c r="G105" i="8"/>
  <c r="G107" i="8"/>
  <c r="G177" i="8"/>
  <c r="G181" i="8"/>
  <c r="G189" i="8"/>
  <c r="G193" i="8"/>
  <c r="G233" i="8"/>
  <c r="G249" i="8"/>
  <c r="G263" i="8"/>
  <c r="G279" i="8"/>
  <c r="G281" i="8"/>
  <c r="G295" i="8"/>
  <c r="G311" i="8"/>
  <c r="G349" i="8"/>
  <c r="G10" i="8"/>
  <c r="G12" i="8"/>
  <c r="G18" i="8"/>
  <c r="G24" i="8"/>
  <c r="G26" i="8"/>
  <c r="G34" i="8"/>
  <c r="G38" i="8"/>
  <c r="G42" i="8"/>
  <c r="G58" i="8"/>
  <c r="G82" i="8"/>
  <c r="G110" i="8"/>
  <c r="G114" i="8"/>
  <c r="G118" i="8"/>
  <c r="G146" i="8"/>
  <c r="G154" i="8"/>
  <c r="G158" i="8"/>
  <c r="G166" i="8"/>
  <c r="G172" i="8"/>
  <c r="G186" i="8"/>
  <c r="G200" i="8"/>
  <c r="G212" i="8"/>
  <c r="G216" i="8"/>
  <c r="G220" i="8"/>
  <c r="G240" i="8"/>
  <c r="G242" i="8"/>
  <c r="G256" i="8"/>
  <c r="G300" i="8"/>
  <c r="G304" i="8"/>
  <c r="G316" i="8"/>
  <c r="G324" i="8"/>
  <c r="G354" i="8"/>
  <c r="G360" i="8"/>
  <c r="G372" i="8"/>
  <c r="G448" i="8"/>
  <c r="G466" i="8"/>
  <c r="G470" i="8"/>
  <c r="G478" i="8"/>
  <c r="G482" i="8"/>
  <c r="G488" i="8"/>
  <c r="G490" i="8"/>
  <c r="G496" i="8"/>
  <c r="G528" i="8"/>
  <c r="G365" i="8"/>
  <c r="G505" i="8"/>
  <c r="G507" i="8"/>
  <c r="G523" i="8"/>
  <c r="G532" i="8"/>
  <c r="G574" i="8"/>
  <c r="G590" i="8"/>
  <c r="G598" i="8"/>
  <c r="G604" i="8"/>
  <c r="G720" i="8"/>
  <c r="G724" i="8"/>
  <c r="G732" i="8"/>
  <c r="G740" i="8"/>
  <c r="G744" i="8"/>
  <c r="G748" i="8"/>
  <c r="G750" i="8"/>
  <c r="G756" i="8"/>
  <c r="G764" i="8"/>
  <c r="G768" i="8"/>
  <c r="G772" i="8"/>
  <c r="G796" i="8"/>
  <c r="G812" i="8"/>
  <c r="G828" i="8"/>
  <c r="G852" i="8"/>
  <c r="G858" i="8"/>
  <c r="G902" i="8"/>
  <c r="G906" i="8"/>
  <c r="G908" i="8"/>
  <c r="G910" i="8"/>
  <c r="G912" i="8"/>
  <c r="G914" i="8"/>
  <c r="G936" i="8"/>
  <c r="G952" i="8"/>
  <c r="G970" i="8"/>
  <c r="G982" i="8"/>
  <c r="G998" i="8"/>
  <c r="G1004" i="8"/>
  <c r="G377" i="8"/>
  <c r="G451" i="8"/>
  <c r="G459" i="8"/>
  <c r="G485" i="8"/>
  <c r="G493" i="8"/>
  <c r="G535" i="8"/>
  <c r="G567" i="8"/>
  <c r="G579" i="8"/>
  <c r="G581" i="8"/>
  <c r="G587" i="8"/>
  <c r="G593" i="8"/>
  <c r="G607" i="8"/>
  <c r="G609" i="8"/>
  <c r="G611" i="8"/>
  <c r="G613" i="8"/>
  <c r="G619" i="8"/>
  <c r="G713" i="8"/>
  <c r="G735" i="8"/>
  <c r="G759" i="8"/>
  <c r="G775" i="8"/>
  <c r="G783" i="8"/>
  <c r="G843" i="8"/>
  <c r="G865" i="8"/>
  <c r="G869" i="8"/>
  <c r="G871" i="8"/>
  <c r="G879" i="8"/>
  <c r="G891" i="8"/>
  <c r="G895" i="8"/>
  <c r="G921" i="8"/>
  <c r="G925" i="8"/>
  <c r="G933" i="8"/>
  <c r="G941" i="8"/>
  <c r="G947" i="8"/>
  <c r="G957" i="8"/>
  <c r="G961" i="8"/>
  <c r="G967" i="8"/>
  <c r="G977" i="8"/>
  <c r="G991" i="8"/>
  <c r="G1012" i="8"/>
  <c r="G1018" i="8"/>
  <c r="G1028" i="8"/>
  <c r="G1036" i="8"/>
  <c r="G1044" i="8"/>
  <c r="G1048" i="8"/>
  <c r="G1058" i="8"/>
  <c r="G1064" i="8"/>
  <c r="G1066" i="8"/>
  <c r="G1072" i="8"/>
  <c r="G1078" i="8"/>
  <c r="G1088" i="8"/>
  <c r="G1098" i="8"/>
  <c r="G1154" i="8"/>
  <c r="G1174" i="8"/>
  <c r="G1184" i="8"/>
  <c r="G1194" i="8"/>
  <c r="G1204" i="8"/>
  <c r="G1286" i="8"/>
  <c r="G1296" i="8"/>
  <c r="G1304" i="8"/>
  <c r="G1314" i="8"/>
  <c r="G1318" i="8"/>
  <c r="G1350" i="8"/>
  <c r="G1358" i="8"/>
  <c r="G1362" i="8"/>
  <c r="G1382" i="8"/>
  <c r="G1384" i="8"/>
  <c r="G1386" i="8"/>
  <c r="G1388" i="8"/>
  <c r="G1390" i="8"/>
  <c r="G1392" i="8"/>
  <c r="G1394" i="8"/>
  <c r="G1396" i="8"/>
  <c r="G1398" i="8"/>
  <c r="G1490" i="8"/>
  <c r="G1536" i="8"/>
  <c r="G1540" i="8"/>
  <c r="G1554" i="8"/>
  <c r="G1558" i="8"/>
  <c r="G1564" i="8"/>
  <c r="G1570" i="8"/>
  <c r="G1574" i="8"/>
  <c r="G1580" i="8"/>
  <c r="G1586" i="8"/>
  <c r="G1594" i="8"/>
  <c r="G1600" i="8"/>
  <c r="G1604" i="8"/>
  <c r="G1622" i="8"/>
  <c r="G1638" i="8"/>
  <c r="G1642" i="8"/>
  <c r="G1648" i="8"/>
  <c r="G1652" i="8"/>
  <c r="G1654" i="8"/>
  <c r="G1656" i="8"/>
  <c r="G1684" i="8"/>
  <c r="G1686" i="8"/>
  <c r="G1688" i="8"/>
  <c r="G1690" i="8"/>
  <c r="G1692" i="8"/>
  <c r="G1694" i="8"/>
  <c r="G1696" i="8"/>
  <c r="G1698" i="8"/>
  <c r="G1716" i="8"/>
  <c r="G1722" i="8"/>
  <c r="G1728" i="8"/>
  <c r="G1732" i="8"/>
  <c r="G1736" i="8"/>
  <c r="G1746" i="8"/>
  <c r="G1752" i="8"/>
  <c r="G1772" i="8"/>
  <c r="G1780" i="8"/>
  <c r="G1009" i="8"/>
  <c r="G1021" i="8"/>
  <c r="G1033" i="8"/>
  <c r="G1053" i="8"/>
  <c r="G1081" i="8"/>
  <c r="G1093" i="8"/>
  <c r="G1103" i="8"/>
  <c r="G1107" i="8"/>
  <c r="G1127" i="8"/>
  <c r="G1139" i="8"/>
  <c r="G1145" i="8"/>
  <c r="G1147" i="8"/>
  <c r="G1157" i="8"/>
  <c r="G1165" i="8"/>
  <c r="G1169" i="8"/>
  <c r="G1177" i="8"/>
  <c r="G1189" i="8"/>
  <c r="G1199" i="8"/>
  <c r="G1209" i="8"/>
  <c r="G1213" i="8"/>
  <c r="G1221" i="8"/>
  <c r="G1229" i="8"/>
  <c r="G1249" i="8"/>
  <c r="G1251" i="8"/>
  <c r="G1253" i="8"/>
  <c r="G1255" i="8"/>
  <c r="G1257" i="8"/>
  <c r="G1259" i="8"/>
  <c r="G1261" i="8"/>
  <c r="G1263" i="8"/>
  <c r="G1265" i="8"/>
  <c r="G1301" i="8"/>
  <c r="G1307" i="8"/>
  <c r="G1327" i="8"/>
  <c r="G1355" i="8"/>
  <c r="G1365" i="8"/>
  <c r="G1367" i="8"/>
  <c r="G1401" i="8"/>
  <c r="G1477" i="8"/>
  <c r="G1483" i="8"/>
  <c r="G1487" i="8"/>
  <c r="G1503" i="8"/>
  <c r="G1505" i="8"/>
  <c r="G1515" i="8"/>
  <c r="G1527" i="8"/>
  <c r="G1543" i="8"/>
  <c r="G1549" i="8"/>
  <c r="G1607" i="8"/>
  <c r="G1615" i="8"/>
  <c r="G1619" i="8"/>
  <c r="G1629" i="8"/>
  <c r="G1633" i="8"/>
  <c r="G1719" i="8"/>
  <c r="G1739" i="8"/>
  <c r="G1743" i="8"/>
  <c r="G1749" i="8"/>
  <c r="G1777" i="8"/>
  <c r="G2008" i="8"/>
  <c r="G2040" i="8"/>
  <c r="G2298" i="8"/>
  <c r="G2324" i="8"/>
  <c r="G2330" i="8"/>
  <c r="G2400" i="8"/>
  <c r="G2406" i="8"/>
  <c r="G2430" i="8"/>
  <c r="G2452" i="8"/>
  <c r="G2488" i="8"/>
  <c r="G2508" i="8"/>
  <c r="G2510" i="8"/>
  <c r="G2526" i="8"/>
  <c r="G2530" i="8"/>
  <c r="G2536" i="8"/>
  <c r="G2540" i="8"/>
  <c r="G2550" i="8"/>
  <c r="G2568" i="8"/>
  <c r="G2572" i="8"/>
  <c r="G2576" i="8"/>
  <c r="G2586" i="8"/>
  <c r="G2590" i="8"/>
  <c r="G2596" i="8"/>
  <c r="G2600" i="8"/>
  <c r="G2616" i="8"/>
  <c r="G2638" i="8"/>
  <c r="G2648" i="8"/>
  <c r="G3238" i="8"/>
  <c r="G3242" i="8"/>
  <c r="G1979" i="8"/>
  <c r="G1997" i="8"/>
  <c r="G2015" i="8"/>
  <c r="G2029" i="8"/>
  <c r="G2047" i="8"/>
  <c r="G2303" i="8"/>
  <c r="G2409" i="8"/>
  <c r="G2415" i="8"/>
  <c r="G2419" i="8"/>
  <c r="G2433" i="8"/>
  <c r="G2439" i="8"/>
  <c r="G2443" i="8"/>
  <c r="G2447" i="8"/>
  <c r="G2457" i="8"/>
  <c r="G2465" i="8"/>
  <c r="G2469" i="8"/>
  <c r="G2475" i="8"/>
  <c r="G2481" i="8"/>
  <c r="G2493" i="8"/>
  <c r="G2499" i="8"/>
  <c r="G2501" i="8"/>
  <c r="G2517" i="8"/>
  <c r="G2521" i="8"/>
  <c r="G2545" i="8"/>
  <c r="G2555" i="8"/>
  <c r="G2561" i="8"/>
  <c r="G2583" i="8"/>
  <c r="G2605" i="8"/>
  <c r="G2613" i="8"/>
  <c r="G2623" i="8"/>
  <c r="G2627" i="8"/>
  <c r="G2635" i="8"/>
  <c r="G2651" i="8"/>
  <c r="G3101" i="8"/>
  <c r="G3699" i="8"/>
  <c r="G3703" i="8"/>
  <c r="G3727" i="8"/>
  <c r="G3692" i="8"/>
  <c r="G3694" i="8"/>
  <c r="G3714" i="8"/>
  <c r="G5046" i="8"/>
  <c r="G5269" i="8"/>
  <c r="G5291" i="8"/>
  <c r="G5315" i="8"/>
  <c r="G5333" i="8"/>
  <c r="G6374" i="8"/>
  <c r="G6382" i="8"/>
  <c r="G6700" i="8"/>
  <c r="G6716" i="8"/>
  <c r="G6904" i="8"/>
  <c r="G6920" i="8"/>
  <c r="G6948" i="8"/>
  <c r="G6968" i="8"/>
  <c r="G6974" i="8"/>
  <c r="G7348" i="8"/>
  <c r="G7500" i="8"/>
  <c r="G7550" i="8"/>
  <c r="G7562" i="8"/>
  <c r="G7586" i="8"/>
  <c r="G7670" i="8"/>
  <c r="G7780" i="8"/>
  <c r="G7790" i="8"/>
  <c r="G7978" i="8"/>
  <c r="G8060" i="8"/>
  <c r="G8082" i="8"/>
  <c r="G8124" i="8"/>
  <c r="G8134" i="8"/>
  <c r="G8150" i="8"/>
  <c r="G8164" i="8"/>
  <c r="G8278" i="8"/>
  <c r="G8302" i="8"/>
  <c r="G8324" i="8"/>
  <c r="G8332" i="8"/>
  <c r="G8364" i="8"/>
  <c r="G8388" i="8"/>
  <c r="G8400" i="8"/>
  <c r="G8482" i="8"/>
  <c r="G8496" i="8"/>
  <c r="G8508" i="8"/>
  <c r="G8570" i="8"/>
  <c r="G8912" i="8"/>
  <c r="G8918" i="8"/>
  <c r="G8934" i="8"/>
  <c r="G8936" i="8"/>
  <c r="G8948" i="8"/>
  <c r="G8952" i="8"/>
  <c r="G8958" i="8"/>
  <c r="G8964" i="8"/>
  <c r="G8966" i="8"/>
  <c r="G8978" i="8"/>
  <c r="G8998" i="8"/>
  <c r="G9164" i="8"/>
  <c r="G9194" i="8"/>
  <c r="G9198" i="8"/>
  <c r="G9202" i="8"/>
  <c r="G9210" i="8"/>
  <c r="G9214" i="8"/>
  <c r="G9248" i="8"/>
  <c r="G9254" i="8"/>
  <c r="G9264" i="8"/>
  <c r="G9286" i="8"/>
  <c r="G9296" i="8"/>
  <c r="G9308" i="8"/>
  <c r="G9312" i="8"/>
  <c r="G9328" i="8"/>
  <c r="G9340" i="8"/>
  <c r="G9344" i="8"/>
  <c r="G9354" i="8"/>
  <c r="G9362" i="8"/>
  <c r="G9416" i="8"/>
  <c r="G9422" i="8"/>
  <c r="G9424" i="8"/>
  <c r="G9438" i="8"/>
  <c r="G9442" i="8"/>
  <c r="G9456" i="8"/>
  <c r="G9466" i="8"/>
  <c r="G9470" i="8"/>
  <c r="G9480" i="8"/>
  <c r="G6669" i="8"/>
  <c r="G6689" i="8"/>
  <c r="G6733" i="8"/>
  <c r="G6753" i="8"/>
  <c r="G6787" i="8"/>
  <c r="G6869" i="8"/>
  <c r="G6885" i="8"/>
  <c r="G6997" i="8"/>
  <c r="G7019" i="8"/>
  <c r="G7523" i="8"/>
  <c r="G7601" i="8"/>
  <c r="G7635" i="8"/>
  <c r="G7641" i="8"/>
  <c r="G7691" i="8"/>
  <c r="G7827" i="8"/>
  <c r="G7839" i="8"/>
  <c r="G7893" i="8"/>
  <c r="G7947" i="8"/>
  <c r="G7985" i="8"/>
  <c r="G8021" i="8"/>
  <c r="G8043" i="8"/>
  <c r="G8097" i="8"/>
  <c r="G8127" i="8"/>
  <c r="G8141" i="8"/>
  <c r="G8143" i="8"/>
  <c r="G8157" i="8"/>
  <c r="G8273" i="8"/>
  <c r="G8283" i="8"/>
  <c r="G8295" i="8"/>
  <c r="G8309" i="8"/>
  <c r="G8319" i="8"/>
  <c r="G8343" i="8"/>
  <c r="G8349" i="8"/>
  <c r="G8353" i="8"/>
  <c r="G8355" i="8"/>
  <c r="G8361" i="8"/>
  <c r="G8377" i="8"/>
  <c r="G8487" i="8"/>
  <c r="G8491" i="8"/>
  <c r="G8501" i="8"/>
  <c r="G8503" i="8"/>
  <c r="G8513" i="8"/>
  <c r="G8529" i="8"/>
  <c r="G8533" i="8"/>
  <c r="G8925" i="8"/>
  <c r="G8943" i="8"/>
  <c r="G8971" i="8"/>
  <c r="G9077" i="8"/>
  <c r="G9151" i="8"/>
  <c r="G9153" i="8"/>
  <c r="G9161" i="8"/>
  <c r="G9171" i="8"/>
  <c r="G9173" i="8"/>
  <c r="G9181" i="8"/>
  <c r="G9187" i="8"/>
  <c r="G9189" i="8"/>
  <c r="G9223" i="8"/>
  <c r="G9227" i="8"/>
  <c r="G9231" i="8"/>
  <c r="G9237" i="8"/>
  <c r="G9245" i="8"/>
  <c r="G9271" i="8"/>
  <c r="G9279" i="8"/>
  <c r="G9291" i="8"/>
  <c r="G9299" i="8"/>
  <c r="G9303" i="8"/>
  <c r="G9317" i="8"/>
  <c r="G9321" i="8"/>
  <c r="G9325" i="8"/>
  <c r="G9331" i="8"/>
  <c r="G9335" i="8"/>
  <c r="G9337" i="8"/>
  <c r="G9351" i="8"/>
  <c r="G9365" i="8"/>
  <c r="G9393" i="8"/>
  <c r="G9395" i="8"/>
  <c r="G9397" i="8"/>
  <c r="G9399" i="8"/>
  <c r="G9419" i="8"/>
  <c r="G9427" i="8"/>
  <c r="G9447" i="8"/>
  <c r="G9449" i="8"/>
  <c r="G9485" i="8"/>
  <c r="G9541" i="8"/>
  <c r="G9547" i="8"/>
  <c r="G9553" i="8"/>
  <c r="G9557" i="8"/>
  <c r="G9577" i="8"/>
  <c r="G9583" i="8"/>
  <c r="G9587" i="8"/>
  <c r="G9605" i="8"/>
  <c r="G9633" i="8"/>
  <c r="G9641" i="8"/>
  <c r="G9691" i="8"/>
  <c r="G9693" i="8"/>
  <c r="G9699" i="8"/>
  <c r="G9705" i="8"/>
  <c r="G9723" i="8"/>
  <c r="G9727" i="8"/>
  <c r="G9735" i="8"/>
  <c r="G9763" i="8"/>
  <c r="G9771" i="8"/>
  <c r="G9783" i="8"/>
  <c r="G9793" i="8"/>
  <c r="G9799" i="8"/>
  <c r="G9803" i="8"/>
  <c r="G9805" i="8"/>
  <c r="G9809" i="8"/>
  <c r="G9811" i="8"/>
  <c r="G9815" i="8"/>
  <c r="G9823" i="8"/>
  <c r="G9831" i="8"/>
  <c r="G9851" i="8"/>
  <c r="G10273" i="8"/>
  <c r="G10289" i="8"/>
  <c r="G10315" i="8"/>
  <c r="G10327" i="8"/>
  <c r="G10343" i="8"/>
  <c r="G10353" i="8"/>
  <c r="G10377" i="8"/>
  <c r="G10395" i="8"/>
  <c r="G10463" i="8"/>
  <c r="G10531" i="8"/>
  <c r="G10537" i="8"/>
  <c r="G10577" i="8"/>
  <c r="G10581" i="8"/>
  <c r="G10597" i="8"/>
  <c r="G10613" i="8"/>
  <c r="G10665" i="8"/>
  <c r="G10707" i="8"/>
  <c r="G10721" i="8"/>
  <c r="G10751" i="8"/>
  <c r="G10785" i="8"/>
  <c r="G10871" i="8"/>
  <c r="G10877" i="8"/>
  <c r="G10893" i="8"/>
  <c r="G10907" i="8"/>
  <c r="G10919" i="8"/>
  <c r="G10945" i="8"/>
  <c r="G10949" i="8"/>
  <c r="G10955" i="8"/>
  <c r="G10963" i="8"/>
  <c r="G10975" i="8"/>
  <c r="G10985" i="8"/>
  <c r="G10997" i="8"/>
  <c r="G11013" i="8"/>
  <c r="G11021" i="8"/>
  <c r="G11031" i="8"/>
  <c r="G11035" i="8"/>
  <c r="G11049" i="8"/>
  <c r="G11051" i="8"/>
  <c r="G11069" i="8"/>
  <c r="G11081" i="8"/>
  <c r="G11101" i="8"/>
  <c r="G11115" i="8"/>
  <c r="G11131" i="8"/>
  <c r="G11137" i="8"/>
  <c r="G11141" i="8"/>
  <c r="G11147" i="8"/>
  <c r="G11153" i="8"/>
  <c r="G11185" i="8"/>
  <c r="G11215" i="8"/>
  <c r="G11301" i="8"/>
  <c r="G11369" i="8"/>
  <c r="G11377" i="8"/>
  <c r="G11415" i="8"/>
  <c r="G11457" i="8"/>
  <c r="G11467" i="8"/>
  <c r="G11511" i="8"/>
  <c r="G11527" i="8"/>
  <c r="G11529" i="8"/>
  <c r="G11531" i="8"/>
  <c r="G11533" i="8"/>
  <c r="G11535" i="8"/>
  <c r="G11541" i="8"/>
  <c r="G11547" i="8"/>
  <c r="G11549" i="8"/>
  <c r="G11557" i="8"/>
  <c r="G11577" i="8"/>
  <c r="G11607" i="8"/>
  <c r="G11611" i="8"/>
  <c r="G11617" i="8"/>
  <c r="G11623" i="8"/>
  <c r="G11625" i="8"/>
  <c r="G11639" i="8"/>
  <c r="G11655" i="8"/>
  <c r="G11659" i="8"/>
  <c r="G11671" i="8"/>
  <c r="G11705" i="8"/>
  <c r="G11735" i="8"/>
  <c r="G11743" i="8"/>
  <c r="G11789" i="8"/>
  <c r="G11791" i="8"/>
  <c r="G11795" i="8"/>
  <c r="G11801" i="8"/>
  <c r="G11903" i="8"/>
  <c r="G11905" i="8"/>
  <c r="G11919" i="8"/>
  <c r="G11963" i="8"/>
  <c r="G11969" i="8"/>
  <c r="G11973" i="8"/>
  <c r="G11985" i="8"/>
  <c r="G11987" i="8"/>
  <c r="G11991" i="8"/>
  <c r="G11999" i="8"/>
  <c r="G12723" i="8"/>
  <c r="G12789" i="8"/>
  <c r="G12809" i="8"/>
  <c r="G12829" i="8"/>
  <c r="G12863" i="8"/>
  <c r="G12879" i="8"/>
  <c r="G12939" i="8"/>
  <c r="G12983" i="8"/>
  <c r="G13049" i="8"/>
  <c r="G13109" i="8"/>
  <c r="G13115" i="8"/>
  <c r="G13153" i="8"/>
  <c r="G13203" i="8"/>
  <c r="G13227" i="8"/>
  <c r="G13231" i="8"/>
  <c r="G13281" i="8"/>
  <c r="G13301" i="8"/>
  <c r="G13321" i="8"/>
  <c r="G13531" i="8"/>
  <c r="G9433" i="8"/>
  <c r="G9461" i="8"/>
  <c r="G9473" i="8"/>
  <c r="G9493" i="8"/>
  <c r="G9498" i="8"/>
  <c r="G9504" i="8"/>
  <c r="G9514" i="8"/>
  <c r="G9516" i="8"/>
  <c r="G9524" i="8"/>
  <c r="G9526" i="8"/>
  <c r="G9532" i="8"/>
  <c r="G9562" i="8"/>
  <c r="G9572" i="8"/>
  <c r="G9596" i="8"/>
  <c r="G9600" i="8"/>
  <c r="G9610" i="8"/>
  <c r="G9622" i="8"/>
  <c r="G9626" i="8"/>
  <c r="G9646" i="8"/>
  <c r="G9652" i="8"/>
  <c r="G9658" i="8"/>
  <c r="G9660" i="8"/>
  <c r="G9668" i="8"/>
  <c r="G9672" i="8"/>
  <c r="G9680" i="8"/>
  <c r="G9684" i="8"/>
  <c r="G9716" i="8"/>
  <c r="G9732" i="8"/>
  <c r="G9740" i="8"/>
  <c r="G9746" i="8"/>
  <c r="G9752" i="8"/>
  <c r="G9760" i="8"/>
  <c r="G9768" i="8"/>
  <c r="G9778" i="8"/>
  <c r="G9788" i="8"/>
  <c r="G9790" i="8"/>
  <c r="G9796" i="8"/>
  <c r="G9842" i="8"/>
  <c r="G9854" i="8"/>
  <c r="G10304" i="8"/>
  <c r="G10308" i="8"/>
  <c r="G10334" i="8"/>
  <c r="G10372" i="8"/>
  <c r="G10410" i="8"/>
  <c r="G10440" i="8"/>
  <c r="G10494" i="8"/>
  <c r="G10504" i="8"/>
  <c r="G10556" i="8"/>
  <c r="G10568" i="8"/>
  <c r="G10610" i="8"/>
  <c r="G10630" i="8"/>
  <c r="G10636" i="8"/>
  <c r="G10688" i="8"/>
  <c r="G10776" i="8"/>
  <c r="G10802" i="8"/>
  <c r="G10838" i="8"/>
  <c r="G10900" i="8"/>
  <c r="G10916" i="8"/>
  <c r="G10926" i="8"/>
  <c r="G10932" i="8"/>
  <c r="G10940" i="8"/>
  <c r="G10970" i="8"/>
  <c r="G10980" i="8"/>
  <c r="G11004" i="8"/>
  <c r="G11006" i="8"/>
  <c r="G11016" i="8"/>
  <c r="G11040" i="8"/>
  <c r="G11044" i="8"/>
  <c r="G11056" i="8"/>
  <c r="G11058" i="8"/>
  <c r="G11062" i="8"/>
  <c r="G11066" i="8"/>
  <c r="G11074" i="8"/>
  <c r="G11086" i="8"/>
  <c r="G11096" i="8"/>
  <c r="G11108" i="8"/>
  <c r="G11122" i="8"/>
  <c r="G11126" i="8"/>
  <c r="G11160" i="8"/>
  <c r="G11168" i="8"/>
  <c r="G11174" i="8"/>
  <c r="G11200" i="8"/>
  <c r="G11224" i="8"/>
  <c r="G11234" i="8"/>
  <c r="G11246" i="8"/>
  <c r="G11274" i="8"/>
  <c r="G11348" i="8"/>
  <c r="G11488" i="8"/>
  <c r="G11494" i="8"/>
  <c r="G11504" i="8"/>
  <c r="G11506" i="8"/>
  <c r="G11514" i="8"/>
  <c r="G11516" i="8"/>
  <c r="G11572" i="8"/>
  <c r="G11580" i="8"/>
  <c r="G11586" i="8"/>
  <c r="G11652" i="8"/>
  <c r="G11714" i="8"/>
  <c r="G11726" i="8"/>
  <c r="G11728" i="8"/>
  <c r="G11762" i="8"/>
  <c r="G11776" i="8"/>
  <c r="G11780" i="8"/>
  <c r="G11784" i="8"/>
  <c r="G11798" i="8"/>
  <c r="G11804" i="8"/>
  <c r="G11908" i="8"/>
  <c r="G11910" i="8"/>
  <c r="G11912" i="8"/>
  <c r="G11914" i="8"/>
  <c r="G11922" i="8"/>
  <c r="G11924" i="8"/>
  <c r="G11926" i="8"/>
  <c r="G11928" i="8"/>
  <c r="G11930" i="8"/>
  <c r="G11932" i="8"/>
  <c r="G11934" i="8"/>
  <c r="G11936" i="8"/>
  <c r="G11938" i="8"/>
  <c r="G11940" i="8"/>
  <c r="G11942" i="8"/>
  <c r="G11944" i="8"/>
  <c r="G11966" i="8"/>
  <c r="G11976" i="8"/>
  <c r="G11980" i="8"/>
  <c r="G11994" i="8"/>
  <c r="G12028" i="8"/>
  <c r="G12032" i="8"/>
  <c r="G12038" i="8"/>
  <c r="G12736" i="8"/>
  <c r="G12746" i="8"/>
  <c r="G12768" i="8"/>
  <c r="G12846" i="8"/>
  <c r="G12910" i="8"/>
  <c r="G12932" i="8"/>
  <c r="G12976" i="8"/>
  <c r="G13026" i="8"/>
  <c r="G13072" i="8"/>
  <c r="G13098" i="8"/>
  <c r="G13100" i="8"/>
  <c r="G13144" i="8"/>
  <c r="G13162" i="8"/>
  <c r="G13214" i="8"/>
  <c r="G13216" i="8"/>
  <c r="G13224" i="8"/>
  <c r="G13238" i="8"/>
  <c r="G13278" i="8"/>
  <c r="G2686" i="8"/>
  <c r="G2706" i="8"/>
  <c r="G2816" i="8"/>
  <c r="G2944" i="8"/>
  <c r="G2978" i="8"/>
  <c r="G3018" i="8"/>
  <c r="G3106" i="8"/>
  <c r="G3134" i="8"/>
  <c r="G3162" i="8"/>
  <c r="G3166" i="8"/>
  <c r="G3170" i="8"/>
  <c r="G3174" i="8"/>
  <c r="G3182" i="8"/>
  <c r="G3194" i="8"/>
  <c r="G3202" i="8"/>
  <c r="G3214" i="8"/>
  <c r="G3222" i="8"/>
  <c r="G3230" i="8"/>
  <c r="G3246" i="8"/>
  <c r="G3262" i="8"/>
  <c r="G3282" i="8"/>
  <c r="G3286" i="8"/>
  <c r="G3290" i="8"/>
  <c r="G3294" i="8"/>
  <c r="G2771" i="8"/>
  <c r="G2787" i="8"/>
  <c r="G2873" i="8"/>
  <c r="G2909" i="8"/>
  <c r="G2989" i="8"/>
  <c r="G3069" i="8"/>
  <c r="G3087" i="8"/>
  <c r="G3115" i="8"/>
  <c r="G3119" i="8"/>
  <c r="G3123" i="8"/>
  <c r="G3127" i="8"/>
  <c r="G3129" i="8"/>
  <c r="G3139" i="8"/>
  <c r="G3143" i="8"/>
  <c r="G3147" i="8"/>
  <c r="G3149" i="8"/>
  <c r="G3153" i="8"/>
  <c r="G3157" i="8"/>
  <c r="G3177" i="8"/>
  <c r="G3185" i="8"/>
  <c r="G3189" i="8"/>
  <c r="G3199" i="8"/>
  <c r="G3205" i="8"/>
  <c r="G3209" i="8"/>
  <c r="G3217" i="8"/>
  <c r="G3227" i="8"/>
  <c r="G3235" i="8"/>
  <c r="G3251" i="8"/>
  <c r="G3255" i="8"/>
  <c r="G3259" i="8"/>
  <c r="G3267" i="8"/>
  <c r="G3271" i="8"/>
  <c r="G3273" i="8"/>
  <c r="G3277" i="8"/>
  <c r="G3305" i="8"/>
  <c r="G3309" i="8"/>
  <c r="G3317" i="8"/>
  <c r="G3321" i="8"/>
  <c r="G3331" i="8"/>
  <c r="G3335" i="8"/>
  <c r="G3298" i="8"/>
  <c r="G3302" i="8"/>
  <c r="G3339" i="8"/>
  <c r="G3341" i="8"/>
  <c r="G3345" i="8"/>
  <c r="G3351" i="8"/>
  <c r="G3353" i="8"/>
  <c r="G3357" i="8"/>
  <c r="G3369" i="8"/>
  <c r="G3375" i="8"/>
  <c r="G3383" i="8"/>
  <c r="G3395" i="8"/>
  <c r="G3397" i="8"/>
  <c r="G3403" i="8"/>
  <c r="G3413" i="8"/>
  <c r="G3421" i="8"/>
  <c r="G3429" i="8"/>
  <c r="G3435" i="8"/>
  <c r="G3439" i="8"/>
  <c r="G3457" i="8"/>
  <c r="G3459" i="8"/>
  <c r="G3467" i="8"/>
  <c r="G3469" i="8"/>
  <c r="G3475" i="8"/>
  <c r="G3477" i="8"/>
  <c r="G3481" i="8"/>
  <c r="G3497" i="8"/>
  <c r="G3507" i="8"/>
  <c r="G3517" i="8"/>
  <c r="G3521" i="8"/>
  <c r="G3535" i="8"/>
  <c r="G3547" i="8"/>
  <c r="G3551" i="8"/>
  <c r="G3587" i="8"/>
  <c r="G3591" i="8"/>
  <c r="G3599" i="8"/>
  <c r="G3611" i="8"/>
  <c r="G3625" i="8"/>
  <c r="G3629" i="8"/>
  <c r="G3631" i="8"/>
  <c r="G3643" i="8"/>
  <c r="G3649" i="8"/>
  <c r="G3653" i="8"/>
  <c r="G3665" i="8"/>
  <c r="G3673" i="8"/>
  <c r="G3677" i="8"/>
  <c r="G3681" i="8"/>
  <c r="G3729" i="8"/>
  <c r="G3733" i="8"/>
  <c r="G3745" i="8"/>
  <c r="G3749" i="8"/>
  <c r="G3753" i="8"/>
  <c r="G3763" i="8"/>
  <c r="G3767" i="8"/>
  <c r="G3769" i="8"/>
  <c r="G3775" i="8"/>
  <c r="G3777" i="8"/>
  <c r="G3787" i="8"/>
  <c r="G3793" i="8"/>
  <c r="G3803" i="8"/>
  <c r="G3805" i="8"/>
  <c r="G3811" i="8"/>
  <c r="G3813" i="8"/>
  <c r="G3835" i="8"/>
  <c r="G3839" i="8"/>
  <c r="G3841" i="8"/>
  <c r="G3845" i="8"/>
  <c r="G3851" i="8"/>
  <c r="G3853" i="8"/>
  <c r="G3861" i="8"/>
  <c r="G3873" i="8"/>
  <c r="G3891" i="8"/>
  <c r="G3895" i="8"/>
  <c r="G3897" i="8"/>
  <c r="G3901" i="8"/>
  <c r="G3909" i="8"/>
  <c r="G3913" i="8"/>
  <c r="G3915" i="8"/>
  <c r="G3927" i="8"/>
  <c r="G3931" i="8"/>
  <c r="G3935" i="8"/>
  <c r="G3939" i="8"/>
  <c r="G3943" i="8"/>
  <c r="G3947" i="8"/>
  <c r="G3951" i="8"/>
  <c r="G3959" i="8"/>
  <c r="G3963" i="8"/>
  <c r="G3987" i="8"/>
  <c r="G4013" i="8"/>
  <c r="G4055" i="8"/>
  <c r="G4067" i="8"/>
  <c r="G4079" i="8"/>
  <c r="G4083" i="8"/>
  <c r="G4103" i="8"/>
  <c r="G4113" i="8"/>
  <c r="G4117" i="8"/>
  <c r="G4129" i="8"/>
  <c r="G4137" i="8"/>
  <c r="G4149" i="8"/>
  <c r="G4163" i="8"/>
  <c r="G4179" i="8"/>
  <c r="G4191" i="8"/>
  <c r="G4217" i="8"/>
  <c r="G4221" i="8"/>
  <c r="G4229" i="8"/>
  <c r="G4233" i="8"/>
  <c r="G4235" i="8"/>
  <c r="G4239" i="8"/>
  <c r="G4241" i="8"/>
  <c r="G4247" i="8"/>
  <c r="G4281" i="8"/>
  <c r="G4291" i="8"/>
  <c r="G4297" i="8"/>
  <c r="G4301" i="8"/>
  <c r="G4311" i="8"/>
  <c r="G4315" i="8"/>
  <c r="G4327" i="8"/>
  <c r="G4333" i="8"/>
  <c r="G4335" i="8"/>
  <c r="G4385" i="8"/>
  <c r="G4393" i="8"/>
  <c r="G4395" i="8"/>
  <c r="G4407" i="8"/>
  <c r="G4415" i="8"/>
  <c r="G4419" i="8"/>
  <c r="G4435" i="8"/>
  <c r="G4455" i="8"/>
  <c r="G4465" i="8"/>
  <c r="G4469" i="8"/>
  <c r="G4483" i="8"/>
  <c r="G4509" i="8"/>
  <c r="G4525" i="8"/>
  <c r="G4533" i="8"/>
  <c r="G4543" i="8"/>
  <c r="G4561" i="8"/>
  <c r="G4589" i="8"/>
  <c r="G4595" i="8"/>
  <c r="G4601" i="8"/>
  <c r="G4605" i="8"/>
  <c r="G4613" i="8"/>
  <c r="G4615" i="8"/>
  <c r="G4627" i="8"/>
  <c r="G4633" i="8"/>
  <c r="G4647" i="8"/>
  <c r="G4653" i="8"/>
  <c r="G4657" i="8"/>
  <c r="G4673" i="8"/>
  <c r="G4687" i="8"/>
  <c r="G4703" i="8"/>
  <c r="G4705" i="8"/>
  <c r="G4715" i="8"/>
  <c r="G4719" i="8"/>
  <c r="G4733" i="8"/>
  <c r="G4745" i="8"/>
  <c r="G4767" i="8"/>
  <c r="G4783" i="8"/>
  <c r="G4785" i="8"/>
  <c r="G4793" i="8"/>
  <c r="G4817" i="8"/>
  <c r="G4821" i="8"/>
  <c r="G4825" i="8"/>
  <c r="G4833" i="8"/>
  <c r="G4865" i="8"/>
  <c r="G3314" i="8"/>
  <c r="G3326" i="8"/>
  <c r="G3362" i="8"/>
  <c r="G3366" i="8"/>
  <c r="G3378" i="8"/>
  <c r="G3386" i="8"/>
  <c r="G3390" i="8"/>
  <c r="G3406" i="8"/>
  <c r="G3410" i="8"/>
  <c r="G3418" i="8"/>
  <c r="G3426" i="8"/>
  <c r="G3446" i="8"/>
  <c r="G3452" i="8"/>
  <c r="G3488" i="8"/>
  <c r="G3490" i="8"/>
  <c r="G3500" i="8"/>
  <c r="G3510" i="8"/>
  <c r="G3526" i="8"/>
  <c r="G3532" i="8"/>
  <c r="G3540" i="8"/>
  <c r="G3558" i="8"/>
  <c r="G3562" i="8"/>
  <c r="G3566" i="8"/>
  <c r="G3572" i="8"/>
  <c r="G3576" i="8"/>
  <c r="G3580" i="8"/>
  <c r="G3596" i="8"/>
  <c r="G3604" i="8"/>
  <c r="G3608" i="8"/>
  <c r="G3616" i="8"/>
  <c r="G3618" i="8"/>
  <c r="G3622" i="8"/>
  <c r="G3634" i="8"/>
  <c r="G3638" i="8"/>
  <c r="G3640" i="8"/>
  <c r="G3646" i="8"/>
  <c r="G3656" i="8"/>
  <c r="G3660" i="8"/>
  <c r="G3668" i="8"/>
  <c r="G3684" i="8"/>
  <c r="G3688" i="8"/>
  <c r="G3738" i="8"/>
  <c r="G3742" i="8"/>
  <c r="G3758" i="8"/>
  <c r="G3782" i="8"/>
  <c r="G3790" i="8"/>
  <c r="G3798" i="8"/>
  <c r="G3820" i="8"/>
  <c r="G3824" i="8"/>
  <c r="G3828" i="8"/>
  <c r="G3848" i="8"/>
  <c r="G3858" i="8"/>
  <c r="G3864" i="8"/>
  <c r="G3868" i="8"/>
  <c r="G3878" i="8"/>
  <c r="G3884" i="8"/>
  <c r="G3906" i="8"/>
  <c r="G3918" i="8"/>
  <c r="G3922" i="8"/>
  <c r="G3924" i="8"/>
  <c r="G3956" i="8"/>
  <c r="G3966" i="8"/>
  <c r="G3970" i="8"/>
  <c r="G3976" i="8"/>
  <c r="G3980" i="8"/>
  <c r="G3982" i="8"/>
  <c r="G3992" i="8"/>
  <c r="G4000" i="8"/>
  <c r="G4018" i="8"/>
  <c r="G4028" i="8"/>
  <c r="G4036" i="8"/>
  <c r="G4042" i="8"/>
  <c r="G4060" i="8"/>
  <c r="G4090" i="8"/>
  <c r="G4096" i="8"/>
  <c r="G4142" i="8"/>
  <c r="G4158" i="8"/>
  <c r="G4172" i="8"/>
  <c r="G4186" i="8"/>
  <c r="G4196" i="8"/>
  <c r="G4208" i="8"/>
  <c r="G4214" i="8"/>
  <c r="G4224" i="8"/>
  <c r="G4226" i="8"/>
  <c r="G4244" i="8"/>
  <c r="G4250" i="8"/>
  <c r="G4256" i="8"/>
  <c r="G4262" i="8"/>
  <c r="G4268" i="8"/>
  <c r="G4272" i="8"/>
  <c r="G4276" i="8"/>
  <c r="G4288" i="8"/>
  <c r="G4306" i="8"/>
  <c r="G4320" i="8"/>
  <c r="G4342" i="8"/>
  <c r="G4346" i="8"/>
  <c r="G4350" i="8"/>
  <c r="G4356" i="8"/>
  <c r="G4360" i="8"/>
  <c r="G4366" i="8"/>
  <c r="G4370" i="8"/>
  <c r="G4376" i="8"/>
  <c r="G4380" i="8"/>
  <c r="G4404" i="8"/>
  <c r="G4410" i="8"/>
  <c r="G4424" i="8"/>
  <c r="G4428" i="8"/>
  <c r="G4438" i="8"/>
  <c r="G4444" i="8"/>
  <c r="G4450" i="8"/>
  <c r="G4476" i="8"/>
  <c r="G4488" i="8"/>
  <c r="G4492" i="8"/>
  <c r="G4500" i="8"/>
  <c r="G4504" i="8"/>
  <c r="G4518" i="8"/>
  <c r="G4528" i="8"/>
  <c r="G4546" i="8"/>
  <c r="G4552" i="8"/>
  <c r="G4558" i="8"/>
  <c r="G4564" i="8"/>
  <c r="G4570" i="8"/>
  <c r="G4572" i="8"/>
  <c r="G4578" i="8"/>
  <c r="G4580" i="8"/>
  <c r="G4584" i="8"/>
  <c r="G4608" i="8"/>
  <c r="G4620" i="8"/>
  <c r="G4624" i="8"/>
  <c r="G4636" i="8"/>
  <c r="G4666" i="8"/>
  <c r="G4676" i="8"/>
  <c r="G4684" i="8"/>
  <c r="G4696" i="8"/>
  <c r="G4712" i="8"/>
  <c r="G4758" i="8"/>
  <c r="G4796" i="8"/>
  <c r="G4806" i="8"/>
  <c r="G4812" i="8"/>
  <c r="G4848" i="8"/>
  <c r="G4850" i="8"/>
  <c r="G4856" i="8"/>
  <c r="G4860" i="8"/>
  <c r="G4878" i="8"/>
  <c r="G4896" i="8"/>
  <c r="G4900" i="8"/>
  <c r="G4912" i="8"/>
  <c r="G4918" i="8"/>
  <c r="G4928" i="8"/>
  <c r="G4930" i="8"/>
  <c r="G4946" i="8"/>
  <c r="G4952" i="8"/>
  <c r="G4954" i="8"/>
  <c r="G4958" i="8"/>
  <c r="G4964" i="8"/>
  <c r="G4966" i="8"/>
  <c r="G4978" i="8"/>
  <c r="G4982" i="8"/>
  <c r="G4988" i="8"/>
  <c r="G5004" i="8"/>
  <c r="G5008" i="8"/>
  <c r="G5016" i="8"/>
  <c r="G5022" i="8"/>
  <c r="G5056" i="8"/>
  <c r="G5072" i="8"/>
  <c r="G5092" i="8"/>
  <c r="G5098" i="8"/>
  <c r="G5104" i="8"/>
  <c r="G5118" i="8"/>
  <c r="G5134" i="8"/>
  <c r="G5142" i="8"/>
  <c r="G5148" i="8"/>
  <c r="G5152" i="8"/>
  <c r="G5156" i="8"/>
  <c r="G5176" i="8"/>
  <c r="G5192" i="8"/>
  <c r="G5204" i="8"/>
  <c r="G5212" i="8"/>
  <c r="G5224" i="8"/>
  <c r="G5244" i="8"/>
  <c r="G5266" i="8"/>
  <c r="G5278" i="8"/>
  <c r="G5324" i="8"/>
  <c r="G5338" i="8"/>
  <c r="G5350" i="8"/>
  <c r="G5356" i="8"/>
  <c r="G5358" i="8"/>
  <c r="G5364" i="8"/>
  <c r="G5374" i="8"/>
  <c r="G5376" i="8"/>
  <c r="G5382" i="8"/>
  <c r="G5386" i="8"/>
  <c r="G5388" i="8"/>
  <c r="G5392" i="8"/>
  <c r="G5406" i="8"/>
  <c r="G5416" i="8"/>
  <c r="G5422" i="8"/>
  <c r="G5426" i="8"/>
  <c r="G5428" i="8"/>
  <c r="G5434" i="8"/>
  <c r="G5440" i="8"/>
  <c r="G5444" i="8"/>
  <c r="G5448" i="8"/>
  <c r="G5456" i="8"/>
  <c r="G5460" i="8"/>
  <c r="G5472" i="8"/>
  <c r="G5474" i="8"/>
  <c r="G5480" i="8"/>
  <c r="G5484" i="8"/>
  <c r="G5492" i="8"/>
  <c r="G5498" i="8"/>
  <c r="G5502" i="8"/>
  <c r="G5510" i="8"/>
  <c r="G5514" i="8"/>
  <c r="G5516" i="8"/>
  <c r="G5520" i="8"/>
  <c r="G5526" i="8"/>
  <c r="G5532" i="8"/>
  <c r="G5542" i="8"/>
  <c r="G5548" i="8"/>
  <c r="G5552" i="8"/>
  <c r="G5564" i="8"/>
  <c r="G5570" i="8"/>
  <c r="G5576" i="8"/>
  <c r="G5578" i="8"/>
  <c r="G5586" i="8"/>
  <c r="G5588" i="8"/>
  <c r="G5598" i="8"/>
  <c r="G5606" i="8"/>
  <c r="G5612" i="8"/>
  <c r="G5618" i="8"/>
  <c r="G5624" i="8"/>
  <c r="G5630" i="8"/>
  <c r="G5636" i="8"/>
  <c r="G5642" i="8"/>
  <c r="G5646" i="8"/>
  <c r="G5648" i="8"/>
  <c r="G5652" i="8"/>
  <c r="G5654" i="8"/>
  <c r="G5660" i="8"/>
  <c r="G5666" i="8"/>
  <c r="G5670" i="8"/>
  <c r="G5672" i="8"/>
  <c r="G5678" i="8"/>
  <c r="G5686" i="8"/>
  <c r="G5688" i="8"/>
  <c r="G5694" i="8"/>
  <c r="G5708" i="8"/>
  <c r="G5722" i="8"/>
  <c r="G5728" i="8"/>
  <c r="G5734" i="8"/>
  <c r="G5740" i="8"/>
  <c r="G5750" i="8"/>
  <c r="G5752" i="8"/>
  <c r="G5760" i="8"/>
  <c r="G5766" i="8"/>
  <c r="G5772" i="8"/>
  <c r="G5776" i="8"/>
  <c r="G5792" i="8"/>
  <c r="G5794" i="8"/>
  <c r="G5808" i="8"/>
  <c r="G5810" i="8"/>
  <c r="G5822" i="8"/>
  <c r="G5824" i="8"/>
  <c r="G5828" i="8"/>
  <c r="G5834" i="8"/>
  <c r="G5854" i="8"/>
  <c r="G5860" i="8"/>
  <c r="G5872" i="8"/>
  <c r="G5876" i="8"/>
  <c r="G5878" i="8"/>
  <c r="G5888" i="8"/>
  <c r="G5892" i="8"/>
  <c r="G5894" i="8"/>
  <c r="G5902" i="8"/>
  <c r="G5910" i="8"/>
  <c r="G5918" i="8"/>
  <c r="G5936" i="8"/>
  <c r="G5942" i="8"/>
  <c r="G5950" i="8"/>
  <c r="G5960" i="8"/>
  <c r="G5980" i="8"/>
  <c r="G5986" i="8"/>
  <c r="G5992" i="8"/>
  <c r="G5994" i="8"/>
  <c r="G5998" i="8"/>
  <c r="G6004" i="8"/>
  <c r="G6018" i="8"/>
  <c r="G6020" i="8"/>
  <c r="G6024" i="8"/>
  <c r="G6028" i="8"/>
  <c r="G6036" i="8"/>
  <c r="G6040" i="8"/>
  <c r="G4802" i="8"/>
  <c r="G4838" i="8"/>
  <c r="G4842" i="8"/>
  <c r="G4870" i="8"/>
  <c r="G4882" i="8"/>
  <c r="G4886" i="8"/>
  <c r="G4891" i="8"/>
  <c r="G4907" i="8"/>
  <c r="G4923" i="8"/>
  <c r="G4935" i="8"/>
  <c r="G4939" i="8"/>
  <c r="G4943" i="8"/>
  <c r="G4973" i="8"/>
  <c r="G4991" i="8"/>
  <c r="G4995" i="8"/>
  <c r="G4999" i="8"/>
  <c r="G5011" i="8"/>
  <c r="G5043" i="8"/>
  <c r="G5061" i="8"/>
  <c r="G5067" i="8"/>
  <c r="G5079" i="8"/>
  <c r="G5085" i="8"/>
  <c r="G5087" i="8"/>
  <c r="G5107" i="8"/>
  <c r="G5113" i="8"/>
  <c r="G5123" i="8"/>
  <c r="G5129" i="8"/>
  <c r="G5137" i="8"/>
  <c r="G5161" i="8"/>
  <c r="G5169" i="8"/>
  <c r="G5173" i="8"/>
  <c r="G5181" i="8"/>
  <c r="G5185" i="8"/>
  <c r="G5187" i="8"/>
  <c r="G5197" i="8"/>
  <c r="G5199" i="8"/>
  <c r="G5209" i="8"/>
  <c r="G5217" i="8"/>
  <c r="G5233" i="8"/>
  <c r="G5237" i="8"/>
  <c r="G5251" i="8"/>
  <c r="G5253" i="8"/>
  <c r="G5259" i="8"/>
  <c r="G5281" i="8"/>
  <c r="G5285" i="8"/>
  <c r="G5309" i="8"/>
  <c r="G5341" i="8"/>
  <c r="G5343" i="8"/>
  <c r="G5347" i="8"/>
  <c r="G5353" i="8"/>
  <c r="G5361" i="8"/>
  <c r="G5367" i="8"/>
  <c r="G5371" i="8"/>
  <c r="G5379" i="8"/>
  <c r="G5395" i="8"/>
  <c r="G5397" i="8"/>
  <c r="G5401" i="8"/>
  <c r="G5403" i="8"/>
  <c r="G5409" i="8"/>
  <c r="G5413" i="8"/>
  <c r="G5419" i="8"/>
  <c r="G5431" i="8"/>
  <c r="G5437" i="8"/>
  <c r="G5453" i="8"/>
  <c r="G5463" i="8"/>
  <c r="G5465" i="8"/>
  <c r="G5469" i="8"/>
  <c r="G5477" i="8"/>
  <c r="G5487" i="8"/>
  <c r="G5489" i="8"/>
  <c r="G5495" i="8"/>
  <c r="G5505" i="8"/>
  <c r="G5507" i="8"/>
  <c r="G5523" i="8"/>
  <c r="G5529" i="8"/>
  <c r="G5537" i="8"/>
  <c r="G5539" i="8"/>
  <c r="G5545" i="8"/>
  <c r="G5557" i="8"/>
  <c r="G5559" i="8"/>
  <c r="G5567" i="8"/>
  <c r="G5583" i="8"/>
  <c r="G5595" i="8"/>
  <c r="G5601" i="8"/>
  <c r="G5603" i="8"/>
  <c r="G5609" i="8"/>
  <c r="G5615" i="8"/>
  <c r="G5621" i="8"/>
  <c r="G5627" i="8"/>
  <c r="G5633" i="8"/>
  <c r="G5639" i="8"/>
  <c r="G5657" i="8"/>
  <c r="G5663" i="8"/>
  <c r="G5675" i="8"/>
  <c r="G5681" i="8"/>
  <c r="G5691" i="8"/>
  <c r="G5697" i="8"/>
  <c r="G5701" i="8"/>
  <c r="G5703" i="8"/>
  <c r="G5713" i="8"/>
  <c r="G5717" i="8"/>
  <c r="G5719" i="8"/>
  <c r="G5725" i="8"/>
  <c r="G5731" i="8"/>
  <c r="G5737" i="8"/>
  <c r="G5743" i="8"/>
  <c r="G5747" i="8"/>
  <c r="G5755" i="8"/>
  <c r="G5763" i="8"/>
  <c r="G5769" i="8"/>
  <c r="G5781" i="8"/>
  <c r="G5783" i="8"/>
  <c r="G5787" i="8"/>
  <c r="G5799" i="8"/>
  <c r="G5803" i="8"/>
  <c r="G5813" i="8"/>
  <c r="G5817" i="8"/>
  <c r="G5831" i="8"/>
  <c r="G5837" i="8"/>
  <c r="G5839" i="8"/>
  <c r="G5843" i="8"/>
  <c r="G5845" i="8"/>
  <c r="G5849" i="8"/>
  <c r="G5851" i="8"/>
  <c r="G5857" i="8"/>
  <c r="G5863" i="8"/>
  <c r="G5867" i="8"/>
  <c r="G5869" i="8"/>
  <c r="G5883" i="8"/>
  <c r="G5885" i="8"/>
  <c r="G5899" i="8"/>
  <c r="G5905" i="8"/>
  <c r="G5907" i="8"/>
  <c r="G5913" i="8"/>
  <c r="G5923" i="8"/>
  <c r="G5927" i="8"/>
  <c r="G5929" i="8"/>
  <c r="G5933" i="8"/>
  <c r="G5939" i="8"/>
  <c r="G5945" i="8"/>
  <c r="G5947" i="8"/>
  <c r="G5953" i="8"/>
  <c r="G5957" i="8"/>
  <c r="G5965" i="8"/>
  <c r="G5967" i="8"/>
  <c r="G5971" i="8"/>
  <c r="G5973" i="8"/>
  <c r="G5977" i="8"/>
  <c r="G5983" i="8"/>
  <c r="G5989" i="8"/>
  <c r="G6007" i="8"/>
  <c r="G6011" i="8"/>
  <c r="G6015" i="8"/>
  <c r="G6031" i="8"/>
  <c r="G6045" i="8"/>
  <c r="G6051" i="8"/>
  <c r="G6058" i="8"/>
  <c r="G6068" i="8"/>
  <c r="G6072" i="8"/>
  <c r="G6076" i="8"/>
  <c r="G6084" i="8"/>
  <c r="G6086" i="8"/>
  <c r="G6100" i="8"/>
  <c r="G6108" i="8"/>
  <c r="G6112" i="8"/>
  <c r="G6116" i="8"/>
  <c r="G6132" i="8"/>
  <c r="G6136" i="8"/>
  <c r="G6172" i="8"/>
  <c r="G6176" i="8"/>
  <c r="G6220" i="8"/>
  <c r="G6266" i="8"/>
  <c r="G6276" i="8"/>
  <c r="G6288" i="8"/>
  <c r="G6290" i="8"/>
  <c r="G6320" i="8"/>
  <c r="G6322" i="8"/>
  <c r="G6326" i="8"/>
  <c r="G6336" i="8"/>
  <c r="G6340" i="8"/>
  <c r="G6342" i="8"/>
  <c r="G6348" i="8"/>
  <c r="G6350" i="8"/>
  <c r="G6356" i="8"/>
  <c r="G6360" i="8"/>
  <c r="G6372" i="8"/>
  <c r="G6392" i="8"/>
  <c r="G6408" i="8"/>
  <c r="G6414" i="8"/>
  <c r="G6422" i="8"/>
  <c r="G6430" i="8"/>
  <c r="G6436" i="8"/>
  <c r="G6440" i="8"/>
  <c r="G6444" i="8"/>
  <c r="G6452" i="8"/>
  <c r="G6468" i="8"/>
  <c r="G6478" i="8"/>
  <c r="G6480" i="8"/>
  <c r="G6484" i="8"/>
  <c r="G6488" i="8"/>
  <c r="G6498" i="8"/>
  <c r="G6504" i="8"/>
  <c r="G6508" i="8"/>
  <c r="G6512" i="8"/>
  <c r="G6516" i="8"/>
  <c r="G6530" i="8"/>
  <c r="G6532" i="8"/>
  <c r="G6536" i="8"/>
  <c r="G6542" i="8"/>
  <c r="G6546" i="8"/>
  <c r="G6548" i="8"/>
  <c r="G6552" i="8"/>
  <c r="G6562" i="8"/>
  <c r="G6564" i="8"/>
  <c r="G6568" i="8"/>
  <c r="G6578" i="8"/>
  <c r="G6580" i="8"/>
  <c r="G6616" i="8"/>
  <c r="G6620" i="8"/>
  <c r="G8742" i="8"/>
  <c r="G6055" i="8"/>
  <c r="G6063" i="8"/>
  <c r="G6079" i="8"/>
  <c r="G6091" i="8"/>
  <c r="G6095" i="8"/>
  <c r="G6103" i="8"/>
  <c r="G6119" i="8"/>
  <c r="G6139" i="8"/>
  <c r="G6143" i="8"/>
  <c r="G6149" i="8"/>
  <c r="G6153" i="8"/>
  <c r="G6157" i="8"/>
  <c r="G6159" i="8"/>
  <c r="G6165" i="8"/>
  <c r="G6169" i="8"/>
  <c r="G6179" i="8"/>
  <c r="G6183" i="8"/>
  <c r="G6189" i="8"/>
  <c r="G6191" i="8"/>
  <c r="G6195" i="8"/>
  <c r="G6201" i="8"/>
  <c r="G6205" i="8"/>
  <c r="G6207" i="8"/>
  <c r="G6211" i="8"/>
  <c r="G6217" i="8"/>
  <c r="G6225" i="8"/>
  <c r="G6253" i="8"/>
  <c r="G6255" i="8"/>
  <c r="G6259" i="8"/>
  <c r="G6271" i="8"/>
  <c r="G6279" i="8"/>
  <c r="G6283" i="8"/>
  <c r="G6295" i="8"/>
  <c r="G6299" i="8"/>
  <c r="G6303" i="8"/>
  <c r="G6307" i="8"/>
  <c r="G6311" i="8"/>
  <c r="G6315" i="8"/>
  <c r="G6331" i="8"/>
  <c r="G6363" i="8"/>
  <c r="G6367" i="8"/>
  <c r="G6381" i="8"/>
  <c r="G6389" i="8"/>
  <c r="G6397" i="8"/>
  <c r="G6403" i="8"/>
  <c r="G6411" i="8"/>
  <c r="G6419" i="8"/>
  <c r="G6427" i="8"/>
  <c r="G6447" i="8"/>
  <c r="G6455" i="8"/>
  <c r="G6459" i="8"/>
  <c r="G6463" i="8"/>
  <c r="G6473" i="8"/>
  <c r="G6493" i="8"/>
  <c r="G6501" i="8"/>
  <c r="G6521" i="8"/>
  <c r="G6525" i="8"/>
  <c r="G6557" i="8"/>
  <c r="G6573" i="8"/>
  <c r="G6585" i="8"/>
  <c r="G6589" i="8"/>
  <c r="G6593" i="8"/>
  <c r="G7249" i="8"/>
  <c r="G8749" i="8"/>
  <c r="G8791" i="8"/>
  <c r="G8823" i="8"/>
  <c r="G8887" i="8"/>
  <c r="G8893" i="8"/>
  <c r="G11867" i="8"/>
  <c r="G11846" i="8"/>
  <c r="G11860" i="8"/>
  <c r="G11870" i="8"/>
  <c r="G11954" i="8"/>
  <c r="G12014" i="8"/>
  <c r="G207" i="8"/>
  <c r="G273" i="8"/>
  <c r="G285" i="8"/>
  <c r="G290" i="8"/>
  <c r="G382" i="8"/>
  <c r="G402" i="8"/>
  <c r="G552" i="8"/>
  <c r="G710" i="8"/>
  <c r="G784" i="8"/>
  <c r="G794" i="8"/>
  <c r="G850" i="8"/>
  <c r="G395" i="8"/>
  <c r="G407" i="8"/>
  <c r="G555" i="8"/>
  <c r="G563" i="8"/>
  <c r="G697" i="8"/>
  <c r="G703" i="8"/>
  <c r="G815" i="8"/>
  <c r="G821" i="8"/>
  <c r="G835" i="8"/>
  <c r="G1122" i="8"/>
  <c r="G1111" i="8"/>
  <c r="G1117" i="8"/>
  <c r="G1137" i="8"/>
  <c r="G3722" i="8"/>
  <c r="G4680" i="8"/>
  <c r="G6686" i="8"/>
  <c r="G6696" i="8"/>
  <c r="G6736" i="8"/>
  <c r="G6884" i="8"/>
  <c r="G6994" i="8"/>
  <c r="G7004" i="8"/>
  <c r="G7518" i="8"/>
  <c r="G7590" i="8"/>
  <c r="G7644" i="8"/>
  <c r="G7684" i="8"/>
  <c r="G7988" i="8"/>
  <c r="G8018" i="8"/>
  <c r="G8044" i="8"/>
  <c r="G8058" i="8"/>
  <c r="G8096" i="8"/>
  <c r="G8100" i="8"/>
  <c r="G8172" i="8"/>
  <c r="G8370" i="8"/>
  <c r="G9002" i="8"/>
  <c r="G6673" i="8"/>
  <c r="G6713" i="8"/>
  <c r="G6761" i="8"/>
  <c r="G6873" i="8"/>
  <c r="G6901" i="8"/>
  <c r="G6931" i="8"/>
  <c r="G6939" i="8"/>
  <c r="G6963" i="8"/>
  <c r="G6971" i="8"/>
  <c r="G7507" i="8"/>
  <c r="G7543" i="8"/>
  <c r="G7559" i="8"/>
  <c r="G7615" i="8"/>
  <c r="G7629" i="8"/>
  <c r="G7673" i="8"/>
  <c r="G7775" i="8"/>
  <c r="G8385" i="8"/>
  <c r="G8523" i="8"/>
  <c r="G8983" i="8"/>
  <c r="G9511" i="8"/>
  <c r="G10427" i="8"/>
  <c r="G10439" i="8"/>
  <c r="G10477" i="8"/>
  <c r="G10547" i="8"/>
  <c r="G10643" i="8"/>
  <c r="G10703" i="8"/>
  <c r="G10723" i="8"/>
  <c r="G10749" i="8"/>
  <c r="G10789" i="8"/>
  <c r="G10815" i="8"/>
  <c r="G10833" i="8"/>
  <c r="G10863" i="8"/>
  <c r="G11109" i="8"/>
  <c r="G11119" i="8"/>
  <c r="G11295" i="8"/>
  <c r="G11363" i="8"/>
  <c r="G11381" i="8"/>
  <c r="G11413" i="8"/>
  <c r="G11473" i="8"/>
  <c r="G11569" i="8"/>
  <c r="G11767" i="8"/>
  <c r="G12757" i="8"/>
  <c r="G12793" i="8"/>
  <c r="G12831" i="8"/>
  <c r="G12851" i="8"/>
  <c r="G12901" i="8"/>
  <c r="G12925" i="8"/>
  <c r="G13035" i="8"/>
  <c r="G13065" i="8"/>
  <c r="G13117" i="8"/>
  <c r="G13157" i="8"/>
  <c r="G10506" i="8"/>
  <c r="G10528" i="8"/>
  <c r="G10660" i="8"/>
  <c r="G10672" i="8"/>
  <c r="G10760" i="8"/>
  <c r="G11092" i="8"/>
  <c r="G11222" i="8"/>
  <c r="G11240" i="8"/>
  <c r="G11340" i="8"/>
  <c r="G11446" i="8"/>
  <c r="G11482" i="8"/>
  <c r="G11496" i="8"/>
  <c r="G12734" i="8"/>
  <c r="G12774" i="8"/>
  <c r="G12806" i="8"/>
  <c r="G12866" i="8"/>
  <c r="G12894" i="8"/>
  <c r="G12944" i="8"/>
  <c r="G12972" i="8"/>
  <c r="G12988" i="8"/>
  <c r="G13080" i="8"/>
  <c r="G13146" i="8"/>
  <c r="G13188" i="8"/>
  <c r="G255" i="8"/>
  <c r="G252" i="8"/>
  <c r="G262" i="8"/>
  <c r="G2668" i="8"/>
  <c r="G2641" i="8"/>
  <c r="G2643" i="8"/>
  <c r="G2645" i="8"/>
  <c r="G2653" i="8"/>
  <c r="G2655" i="8"/>
  <c r="G2657" i="8"/>
  <c r="G2659" i="8"/>
  <c r="G2663" i="8"/>
  <c r="G8344" i="8"/>
  <c r="G10363" i="8"/>
  <c r="G10375" i="8"/>
  <c r="G10435" i="8"/>
  <c r="G10875" i="8"/>
  <c r="G10901" i="8"/>
  <c r="G10909" i="8"/>
  <c r="G10911" i="8"/>
  <c r="G10933" i="8"/>
  <c r="G11289" i="8"/>
  <c r="G11959" i="8"/>
  <c r="G12009" i="8"/>
  <c r="G12019" i="8"/>
  <c r="G10466" i="8"/>
  <c r="G10886" i="8"/>
  <c r="G10920" i="8"/>
  <c r="G10928" i="8"/>
  <c r="G11820" i="8"/>
  <c r="G11826" i="8"/>
  <c r="G11832" i="8"/>
  <c r="G11838" i="8"/>
  <c r="G11842" i="8"/>
  <c r="G11948" i="8"/>
  <c r="G11952" i="8"/>
  <c r="G11956" i="8"/>
  <c r="G12006" i="8"/>
  <c r="G12024" i="8"/>
  <c r="G127" i="8"/>
  <c r="G139" i="8"/>
  <c r="G141" i="8"/>
  <c r="G122" i="8"/>
  <c r="G130" i="8"/>
  <c r="G134" i="8"/>
  <c r="G622" i="8"/>
  <c r="G6648" i="8"/>
  <c r="G6654" i="8"/>
  <c r="G6768" i="8"/>
  <c r="G6780" i="8"/>
  <c r="G6784" i="8"/>
  <c r="G6816" i="8"/>
  <c r="G6864" i="8"/>
  <c r="G7024" i="8"/>
  <c r="G7026" i="8"/>
  <c r="G7052" i="8"/>
  <c r="G7058" i="8"/>
  <c r="G7064" i="8"/>
  <c r="G7070" i="8"/>
  <c r="G7074" i="8"/>
  <c r="G7082" i="8"/>
  <c r="G7086" i="8"/>
  <c r="G7100" i="8"/>
  <c r="G7126" i="8"/>
  <c r="G7134" i="8"/>
  <c r="G7138" i="8"/>
  <c r="G7150" i="8"/>
  <c r="G7160" i="8"/>
  <c r="G7192" i="8"/>
  <c r="G7198" i="8"/>
  <c r="G7220" i="8"/>
  <c r="G7222" i="8"/>
  <c r="G7240" i="8"/>
  <c r="G7274" i="8"/>
  <c r="G7276" i="8"/>
  <c r="G7302" i="8"/>
  <c r="G7308" i="8"/>
  <c r="G7334" i="8"/>
  <c r="G7358" i="8"/>
  <c r="G7372" i="8"/>
  <c r="G7384" i="8"/>
  <c r="G7392" i="8"/>
  <c r="G7396" i="8"/>
  <c r="G7406" i="8"/>
  <c r="G7444" i="8"/>
  <c r="G7460" i="8"/>
  <c r="G7472" i="8"/>
  <c r="G7478" i="8"/>
  <c r="G7482" i="8"/>
  <c r="G7488" i="8"/>
  <c r="G7738" i="8"/>
  <c r="G7742" i="8"/>
  <c r="G7802" i="8"/>
  <c r="G7810" i="8"/>
  <c r="G7812" i="8"/>
  <c r="G7850" i="8"/>
  <c r="G7852" i="8"/>
  <c r="G7898" i="8"/>
  <c r="G7904" i="8"/>
  <c r="G7912" i="8"/>
  <c r="G7922" i="8"/>
  <c r="G7938" i="8"/>
  <c r="G7942" i="8"/>
  <c r="G7956" i="8"/>
  <c r="G7964" i="8"/>
  <c r="G8034" i="8"/>
  <c r="G8118" i="8"/>
  <c r="G8196" i="8"/>
  <c r="G8200" i="8"/>
  <c r="G8206" i="8"/>
  <c r="G8208" i="8"/>
  <c r="G8216" i="8"/>
  <c r="G8232" i="8"/>
  <c r="G8238" i="8"/>
  <c r="G8246" i="8"/>
  <c r="G8252" i="8"/>
  <c r="G8410" i="8"/>
  <c r="G8420" i="8"/>
  <c r="G8424" i="8"/>
  <c r="G8444" i="8"/>
  <c r="G8458" i="8"/>
  <c r="G8468" i="8"/>
  <c r="G8472" i="8"/>
  <c r="G8478" i="8"/>
  <c r="G8540" i="8"/>
  <c r="G8566" i="8"/>
  <c r="G8602" i="8"/>
  <c r="G8610" i="8"/>
  <c r="G8612" i="8"/>
  <c r="G8622" i="8"/>
  <c r="G8636" i="8"/>
  <c r="G8642" i="8"/>
  <c r="G8650" i="8"/>
  <c r="G8658" i="8"/>
  <c r="G8664" i="8"/>
  <c r="G8676" i="8"/>
  <c r="G8678" i="8"/>
  <c r="G8710" i="8"/>
  <c r="G8716" i="8"/>
  <c r="G8724" i="8"/>
  <c r="G8734" i="8"/>
  <c r="G8790" i="8"/>
  <c r="G8820" i="8"/>
  <c r="G8830" i="8"/>
  <c r="G8834" i="8"/>
  <c r="G8846" i="8"/>
  <c r="G8852" i="8"/>
  <c r="G8858" i="8"/>
  <c r="G8864" i="8"/>
  <c r="G8870" i="8"/>
  <c r="G8874" i="8"/>
  <c r="G8902" i="8"/>
  <c r="G9010" i="8"/>
  <c r="G9012" i="8"/>
  <c r="G9014" i="8"/>
  <c r="G9016" i="8"/>
  <c r="G9018" i="8"/>
  <c r="G9020" i="8"/>
  <c r="G9022" i="8"/>
  <c r="G9024" i="8"/>
  <c r="G9080" i="8"/>
  <c r="G9096" i="8"/>
  <c r="G9132" i="8"/>
  <c r="G6645" i="8"/>
  <c r="G6773" i="8"/>
  <c r="G6799" i="8"/>
  <c r="G6803" i="8"/>
  <c r="G6825" i="8"/>
  <c r="G6835" i="8"/>
  <c r="G6851" i="8"/>
  <c r="G7033" i="8"/>
  <c r="G7039" i="8"/>
  <c r="G7043" i="8"/>
  <c r="G7089" i="8"/>
  <c r="G7095" i="8"/>
  <c r="G7107" i="8"/>
  <c r="G7111" i="8"/>
  <c r="G7115" i="8"/>
  <c r="G7119" i="8"/>
  <c r="G7123" i="8"/>
  <c r="G7131" i="8"/>
  <c r="G7143" i="8"/>
  <c r="G7147" i="8"/>
  <c r="G7155" i="8"/>
  <c r="G7163" i="8"/>
  <c r="G7169" i="8"/>
  <c r="G7175" i="8"/>
  <c r="G7179" i="8"/>
  <c r="G7183" i="8"/>
  <c r="G7189" i="8"/>
  <c r="G7205" i="8"/>
  <c r="G7209" i="8"/>
  <c r="G7213" i="8"/>
  <c r="G7229" i="8"/>
  <c r="G7233" i="8"/>
  <c r="G7245" i="8"/>
  <c r="G7251" i="8"/>
  <c r="G7259" i="8"/>
  <c r="G7263" i="8"/>
  <c r="G7267" i="8"/>
  <c r="G7283" i="8"/>
  <c r="G7287" i="8"/>
  <c r="G7291" i="8"/>
  <c r="G7315" i="8"/>
  <c r="G7319" i="8"/>
  <c r="G7329" i="8"/>
  <c r="G7341" i="8"/>
  <c r="G7353" i="8"/>
  <c r="G7361" i="8"/>
  <c r="G7367" i="8"/>
  <c r="G7379" i="8"/>
  <c r="G7387" i="8"/>
  <c r="G7401" i="8"/>
  <c r="G7413" i="8"/>
  <c r="G7417" i="8"/>
  <c r="G7423" i="8"/>
  <c r="G7427" i="8"/>
  <c r="G7431" i="8"/>
  <c r="G7435" i="8"/>
  <c r="G7439" i="8"/>
  <c r="G7449" i="8"/>
  <c r="G7453" i="8"/>
  <c r="G7455" i="8"/>
  <c r="G7463" i="8"/>
  <c r="G7469" i="8"/>
  <c r="G7491" i="8"/>
  <c r="G7707" i="8"/>
  <c r="G7771" i="8"/>
  <c r="G7785" i="8"/>
  <c r="G7795" i="8"/>
  <c r="G7797" i="8"/>
  <c r="G7817" i="8"/>
  <c r="G7825" i="8"/>
  <c r="G7831" i="8"/>
  <c r="G7843" i="8"/>
  <c r="G7855" i="8"/>
  <c r="G7859" i="8"/>
  <c r="G7863" i="8"/>
  <c r="G7865" i="8"/>
  <c r="G7909" i="8"/>
  <c r="G7917" i="8"/>
  <c r="G7927" i="8"/>
  <c r="G7935" i="8"/>
  <c r="G7953" i="8"/>
  <c r="G7967" i="8"/>
  <c r="G7971" i="8"/>
  <c r="G8005" i="8"/>
  <c r="G8019" i="8"/>
  <c r="G8059" i="8"/>
  <c r="G8179" i="8"/>
  <c r="G8183" i="8"/>
  <c r="G8193" i="8"/>
  <c r="G8213" i="8"/>
  <c r="G8221" i="8"/>
  <c r="G8229" i="8"/>
  <c r="G8243" i="8"/>
  <c r="G8255" i="8"/>
  <c r="G8259" i="8"/>
  <c r="G8263" i="8"/>
  <c r="G8405" i="8"/>
  <c r="G8413" i="8"/>
  <c r="G8431" i="8"/>
  <c r="G8433" i="8"/>
  <c r="G8439" i="8"/>
  <c r="G8463" i="8"/>
  <c r="G8547" i="8"/>
  <c r="G8555" i="8"/>
  <c r="G8581" i="8"/>
  <c r="G8591" i="8"/>
  <c r="G8629" i="8"/>
  <c r="G8687" i="8"/>
  <c r="G8695" i="8"/>
  <c r="G8701" i="8"/>
  <c r="G8729" i="8"/>
  <c r="G8745" i="8"/>
  <c r="G8747" i="8"/>
  <c r="G8763" i="8"/>
  <c r="G8787" i="8"/>
  <c r="G8799" i="8"/>
  <c r="G8805" i="8"/>
  <c r="G8809" i="8"/>
  <c r="G8815" i="8"/>
  <c r="G8839" i="8"/>
  <c r="G8879" i="8"/>
  <c r="G9051" i="8"/>
  <c r="G9085" i="8"/>
  <c r="G9089" i="8"/>
  <c r="G9093" i="8"/>
  <c r="G9101" i="8"/>
  <c r="G9105" i="8"/>
  <c r="G9109" i="8"/>
  <c r="G9111" i="8"/>
  <c r="G9117" i="8"/>
  <c r="G9121" i="8"/>
  <c r="G9125" i="8"/>
  <c r="G9129" i="8"/>
  <c r="G11449" i="8"/>
  <c r="G13059" i="8"/>
  <c r="G13073" i="8"/>
  <c r="G11286" i="8"/>
  <c r="G12754" i="8"/>
  <c r="G13008" i="8"/>
  <c r="G103" i="8"/>
  <c r="G267" i="8"/>
  <c r="G94" i="8"/>
  <c r="G208" i="8"/>
  <c r="G521" i="8"/>
  <c r="G540" i="8"/>
  <c r="G628" i="8"/>
  <c r="G632" i="8"/>
  <c r="G640" i="8"/>
  <c r="G644" i="8"/>
  <c r="G670" i="8"/>
  <c r="G688" i="8"/>
  <c r="G692" i="8"/>
  <c r="G511" i="8"/>
  <c r="G545" i="8"/>
  <c r="G653" i="8"/>
  <c r="G667" i="8"/>
  <c r="G677" i="8"/>
  <c r="G1406" i="8"/>
  <c r="G1416" i="8"/>
  <c r="G1438" i="8"/>
  <c r="G1444" i="8"/>
  <c r="G1456" i="8"/>
  <c r="G1462" i="8"/>
  <c r="G1668" i="8"/>
  <c r="G1672" i="8"/>
  <c r="G1676" i="8"/>
  <c r="G1678" i="8"/>
  <c r="G1682" i="8"/>
  <c r="G1700" i="8"/>
  <c r="G1704" i="8"/>
  <c r="G1708" i="8"/>
  <c r="G1786" i="8"/>
  <c r="G1812" i="8"/>
  <c r="G1818" i="8"/>
  <c r="G1822" i="8"/>
  <c r="G1830" i="8"/>
  <c r="G1840" i="8"/>
  <c r="G1856" i="8"/>
  <c r="G1872" i="8"/>
  <c r="G1888" i="8"/>
  <c r="G1277" i="8"/>
  <c r="G1281" i="8"/>
  <c r="G1283" i="8"/>
  <c r="G1409" i="8"/>
  <c r="G1423" i="8"/>
  <c r="G1425" i="8"/>
  <c r="G1433" i="8"/>
  <c r="G1449" i="8"/>
  <c r="G1467" i="8"/>
  <c r="G1659" i="8"/>
  <c r="G1661" i="8"/>
  <c r="G1665" i="8"/>
  <c r="G1713" i="8"/>
  <c r="G1755" i="8"/>
  <c r="G1763" i="8"/>
  <c r="G1767" i="8"/>
  <c r="G1791" i="8"/>
  <c r="G1801" i="8"/>
  <c r="G1827" i="8"/>
  <c r="G1835" i="8"/>
  <c r="G1847" i="8"/>
  <c r="G1853" i="8"/>
  <c r="G1861" i="8"/>
  <c r="G1867" i="8"/>
  <c r="G1902" i="8"/>
  <c r="G1910" i="8"/>
  <c r="G1922" i="8"/>
  <c r="G1938" i="8"/>
  <c r="G1954" i="8"/>
  <c r="G1958" i="8"/>
  <c r="G1976" i="8"/>
  <c r="G1984" i="8"/>
  <c r="G2016" i="8"/>
  <c r="G2070" i="8"/>
  <c r="G2076" i="8"/>
  <c r="G2174" i="8"/>
  <c r="G2208" i="8"/>
  <c r="G2290" i="8"/>
  <c r="G2320" i="8"/>
  <c r="G2326" i="8"/>
  <c r="G2348" i="8"/>
  <c r="G1883" i="8"/>
  <c r="G1897" i="8"/>
  <c r="G1905" i="8"/>
  <c r="G1915" i="8"/>
  <c r="G1927" i="8"/>
  <c r="G1931" i="8"/>
  <c r="G1949" i="8"/>
  <c r="G1967" i="8"/>
  <c r="G1993" i="8"/>
  <c r="G2001" i="8"/>
  <c r="G2023" i="8"/>
  <c r="G2037" i="8"/>
  <c r="G2045" i="8"/>
  <c r="G2057" i="8"/>
  <c r="G2079" i="8"/>
  <c r="G2087" i="8"/>
  <c r="G2157" i="8"/>
  <c r="G2165" i="8"/>
  <c r="G2183" i="8"/>
  <c r="G2191" i="8"/>
  <c r="G2331" i="8"/>
  <c r="G2353" i="8"/>
  <c r="G2357" i="8"/>
  <c r="G2361" i="8"/>
  <c r="G3725" i="8"/>
  <c r="G5034" i="8"/>
  <c r="G6698" i="8"/>
  <c r="G6726" i="8"/>
  <c r="G6742" i="8"/>
  <c r="G6908" i="8"/>
  <c r="G6932" i="8"/>
  <c r="G6936" i="8"/>
  <c r="G6964" i="8"/>
  <c r="G6972" i="8"/>
  <c r="G7506" i="8"/>
  <c r="G7548" i="8"/>
  <c r="G7574" i="8"/>
  <c r="G7584" i="8"/>
  <c r="G7606" i="8"/>
  <c r="G7630" i="8"/>
  <c r="G8016" i="8"/>
  <c r="G8038" i="8"/>
  <c r="G8074" i="8"/>
  <c r="G8088" i="8"/>
  <c r="G8122" i="8"/>
  <c r="G8280" i="8"/>
  <c r="G8288" i="8"/>
  <c r="G8296" i="8"/>
  <c r="G8384" i="8"/>
  <c r="G8522" i="8"/>
  <c r="G8984" i="8"/>
  <c r="G8992" i="8"/>
  <c r="G9372" i="8"/>
  <c r="G9378" i="8"/>
  <c r="G9404" i="8"/>
  <c r="G9408" i="8"/>
  <c r="G9414" i="8"/>
  <c r="G6665" i="8"/>
  <c r="G6691" i="8"/>
  <c r="G6765" i="8"/>
  <c r="G6875" i="8"/>
  <c r="G6889" i="8"/>
  <c r="G6993" i="8"/>
  <c r="G7005" i="8"/>
  <c r="G7533" i="8"/>
  <c r="G7655" i="8"/>
  <c r="G7661" i="8"/>
  <c r="G7681" i="8"/>
  <c r="G7773" i="8"/>
  <c r="G7989" i="8"/>
  <c r="G8171" i="8"/>
  <c r="G8267" i="8"/>
  <c r="G8375" i="8"/>
  <c r="G9215" i="8"/>
  <c r="G9401" i="8"/>
  <c r="G9411" i="8"/>
  <c r="G9619" i="8"/>
  <c r="G9709" i="8"/>
  <c r="G9817" i="8"/>
  <c r="G9821" i="8"/>
  <c r="G9835" i="8"/>
  <c r="G9847" i="8"/>
  <c r="G10443" i="8"/>
  <c r="G10639" i="8"/>
  <c r="G10661" i="8"/>
  <c r="G10755" i="8"/>
  <c r="G10767" i="8"/>
  <c r="G10839" i="8"/>
  <c r="G10995" i="8"/>
  <c r="G11191" i="8"/>
  <c r="G11315" i="8"/>
  <c r="G11389" i="8"/>
  <c r="G11441" i="8"/>
  <c r="G11483" i="8"/>
  <c r="G11759" i="8"/>
  <c r="G12055" i="8"/>
  <c r="G12775" i="8"/>
  <c r="G12805" i="8"/>
  <c r="G12847" i="8"/>
  <c r="G12903" i="8"/>
  <c r="G12943" i="8"/>
  <c r="G12971" i="8"/>
  <c r="G13145" i="8"/>
  <c r="G13155" i="8"/>
  <c r="G13477" i="8"/>
  <c r="G9826" i="8"/>
  <c r="G9838" i="8"/>
  <c r="G9862" i="8"/>
  <c r="G10400" i="8"/>
  <c r="G10422" i="8"/>
  <c r="G10476" i="8"/>
  <c r="G10676" i="8"/>
  <c r="G10704" i="8"/>
  <c r="G10720" i="8"/>
  <c r="G10792" i="8"/>
  <c r="G10814" i="8"/>
  <c r="G10864" i="8"/>
  <c r="G10878" i="8"/>
  <c r="G10890" i="8"/>
  <c r="G11194" i="8"/>
  <c r="G11352" i="8"/>
  <c r="G11362" i="8"/>
  <c r="G11410" i="8"/>
  <c r="G11466" i="8"/>
  <c r="G11500" i="8"/>
  <c r="G11570" i="8"/>
  <c r="G11674" i="8"/>
  <c r="G12002" i="8"/>
  <c r="G12044" i="8"/>
  <c r="G12058" i="8"/>
  <c r="G12724" i="8"/>
  <c r="G12732" i="8"/>
  <c r="G12760" i="8"/>
  <c r="G12790" i="8"/>
  <c r="G12834" i="8"/>
  <c r="G12856" i="8"/>
  <c r="G12888" i="8"/>
  <c r="G12916" i="8"/>
  <c r="G12992" i="8"/>
  <c r="G13022" i="8"/>
  <c r="G13056" i="8"/>
  <c r="G13082" i="8"/>
  <c r="G13112" i="8"/>
  <c r="G13186" i="8"/>
  <c r="G13488" i="8"/>
  <c r="G13393" i="8"/>
  <c r="G13419" i="8"/>
  <c r="G13421" i="8"/>
  <c r="G13425" i="8"/>
  <c r="G13429" i="8"/>
  <c r="G13433" i="8"/>
  <c r="G13435" i="8"/>
  <c r="G13445" i="8"/>
  <c r="G13414" i="8"/>
  <c r="G13440" i="8"/>
  <c r="G13448" i="8"/>
  <c r="G3111" i="8"/>
  <c r="G13391" i="8"/>
  <c r="G13479" i="8"/>
  <c r="G13496" i="8"/>
  <c r="G13337" i="8"/>
  <c r="G13407" i="8"/>
  <c r="G13326" i="8"/>
  <c r="G13332" i="8"/>
  <c r="G13348" i="8"/>
  <c r="G13410" i="8"/>
  <c r="G13351" i="8"/>
  <c r="G13383" i="8"/>
  <c r="G13397" i="8"/>
  <c r="G13403" i="8"/>
  <c r="G13413" i="8"/>
  <c r="G13437" i="8"/>
  <c r="G13439" i="8"/>
  <c r="G13449" i="8"/>
  <c r="G13418" i="8"/>
  <c r="G13422" i="8"/>
  <c r="G13426" i="8"/>
  <c r="G13430" i="8"/>
  <c r="G13432" i="8"/>
  <c r="G13444" i="8"/>
  <c r="G13357" i="8"/>
  <c r="G13361" i="8"/>
  <c r="G13371" i="8"/>
  <c r="G13373" i="8"/>
  <c r="G13377" i="8"/>
  <c r="G13352" i="8"/>
  <c r="G13364" i="8"/>
  <c r="G13368" i="8"/>
  <c r="G13382" i="8"/>
  <c r="G13470" i="8"/>
  <c r="G13490" i="8"/>
  <c r="G13349" i="8"/>
  <c r="G13405" i="8"/>
  <c r="G13409" i="8"/>
  <c r="G13328" i="8"/>
  <c r="G13334" i="8"/>
  <c r="G13340" i="8"/>
  <c r="G13323" i="8"/>
  <c r="G13331" i="8"/>
  <c r="G13347" i="8"/>
  <c r="G13411" i="8"/>
  <c r="G13481" i="8"/>
  <c r="G13342" i="8"/>
  <c r="G13406" i="8"/>
  <c r="G13484" i="8"/>
  <c r="G3107" i="8"/>
  <c r="G3445" i="8"/>
  <c r="G3451" i="8"/>
  <c r="G3465" i="8"/>
  <c r="G3487" i="8"/>
  <c r="G3491" i="8"/>
  <c r="G3495" i="8"/>
  <c r="G3503" i="8"/>
  <c r="G3525" i="8"/>
  <c r="G3533" i="8"/>
  <c r="G3543" i="8"/>
  <c r="G3545" i="8"/>
  <c r="G4251" i="8"/>
  <c r="G4255" i="8"/>
  <c r="G4267" i="8"/>
  <c r="G4273" i="8"/>
  <c r="G4275" i="8"/>
  <c r="G4287" i="8"/>
  <c r="G4295" i="8"/>
  <c r="G4305" i="8"/>
  <c r="G4323" i="8"/>
  <c r="G4325" i="8"/>
  <c r="G4331" i="8"/>
  <c r="G4337" i="8"/>
  <c r="G4343" i="8"/>
  <c r="G4347" i="8"/>
  <c r="G4351" i="8"/>
  <c r="G4355" i="8"/>
  <c r="G4365" i="8"/>
  <c r="G4375" i="8"/>
  <c r="G4593" i="8"/>
  <c r="G4759" i="8"/>
  <c r="G3432" i="8"/>
  <c r="G3436" i="8"/>
  <c r="G3440" i="8"/>
  <c r="G3454" i="8"/>
  <c r="G3462" i="8"/>
  <c r="G3472" i="8"/>
  <c r="G3480" i="8"/>
  <c r="G3506" i="8"/>
  <c r="G3512" i="8"/>
  <c r="G3518" i="8"/>
  <c r="G3522" i="8"/>
  <c r="G3538" i="8"/>
  <c r="G3552" i="8"/>
  <c r="G4260" i="8"/>
  <c r="G4280" i="8"/>
  <c r="G4290" i="8"/>
  <c r="G4300" i="8"/>
  <c r="G4310" i="8"/>
  <c r="G4316" i="8"/>
  <c r="G4362" i="8"/>
  <c r="G4372" i="8"/>
  <c r="G4382" i="8"/>
  <c r="G4554" i="8"/>
  <c r="G4588" i="8"/>
  <c r="G4598" i="8"/>
  <c r="G4768" i="8"/>
  <c r="G4782" i="8"/>
  <c r="G4972" i="8"/>
  <c r="G4984" i="8"/>
  <c r="G5024" i="8"/>
  <c r="G5042" i="8"/>
  <c r="G5080" i="8"/>
  <c r="G5084" i="8"/>
  <c r="G5094" i="8"/>
  <c r="G5102" i="8"/>
  <c r="G5108" i="8"/>
  <c r="G5114" i="8"/>
  <c r="G5116" i="8"/>
  <c r="G5124" i="8"/>
  <c r="G5144" i="8"/>
  <c r="G5158" i="8"/>
  <c r="G5168" i="8"/>
  <c r="G5172" i="8"/>
  <c r="G5178" i="8"/>
  <c r="G5234" i="8"/>
  <c r="G5240" i="8"/>
  <c r="G5242" i="8"/>
  <c r="G5282" i="8"/>
  <c r="G5326" i="8"/>
  <c r="G5568" i="8"/>
  <c r="G5582" i="8"/>
  <c r="G5786" i="8"/>
  <c r="G5804" i="8"/>
  <c r="G5806" i="8"/>
  <c r="G5816" i="8"/>
  <c r="G5956" i="8"/>
  <c r="G5962" i="8"/>
  <c r="G5996" i="8"/>
  <c r="G6000" i="8"/>
  <c r="G6002" i="8"/>
  <c r="G6008" i="8"/>
  <c r="G6012" i="8"/>
  <c r="G6026" i="8"/>
  <c r="G4969" i="8"/>
  <c r="G4979" i="8"/>
  <c r="G5013" i="8"/>
  <c r="G5021" i="8"/>
  <c r="G5027" i="8"/>
  <c r="G5031" i="8"/>
  <c r="G5057" i="8"/>
  <c r="G5073" i="8"/>
  <c r="G5099" i="8"/>
  <c r="G5127" i="8"/>
  <c r="G5133" i="8"/>
  <c r="G5139" i="8"/>
  <c r="G5149" i="8"/>
  <c r="G5151" i="8"/>
  <c r="G5163" i="8"/>
  <c r="G5191" i="8"/>
  <c r="G5213" i="8"/>
  <c r="G5219" i="8"/>
  <c r="G5223" i="8"/>
  <c r="G5247" i="8"/>
  <c r="G5277" i="8"/>
  <c r="G5287" i="8"/>
  <c r="G5317" i="8"/>
  <c r="G5425" i="8"/>
  <c r="G5563" i="8"/>
  <c r="G5685" i="8"/>
  <c r="G5791" i="8"/>
  <c r="G5821" i="8"/>
  <c r="G5895" i="8"/>
  <c r="G6021" i="8"/>
  <c r="G6035" i="8"/>
  <c r="G6047" i="8"/>
  <c r="G6378" i="8"/>
  <c r="G6402" i="8"/>
  <c r="G6039" i="8"/>
  <c r="G6371" i="8"/>
  <c r="G6387" i="8"/>
  <c r="G6393" i="8"/>
  <c r="G6399" i="8"/>
  <c r="G13353" i="8"/>
  <c r="G13365" i="8"/>
  <c r="G13367" i="8"/>
  <c r="G13358" i="8"/>
  <c r="G13362" i="8"/>
  <c r="G13370" i="8"/>
  <c r="G13374" i="8"/>
  <c r="G13386" i="8"/>
  <c r="G13401" i="8"/>
  <c r="G13498" i="8"/>
  <c r="G13500" i="8"/>
  <c r="G13502" i="8"/>
  <c r="G13389" i="8"/>
  <c r="G13441" i="8"/>
  <c r="G13443" i="8"/>
  <c r="G13447" i="8"/>
  <c r="G13471" i="8"/>
  <c r="G13491" i="8"/>
  <c r="G13436" i="8"/>
  <c r="G13327" i="8"/>
  <c r="G13469" i="8"/>
  <c r="G13489" i="8"/>
  <c r="G13330" i="8"/>
  <c r="G13338" i="8"/>
  <c r="G13344" i="8"/>
  <c r="G248" i="8"/>
  <c r="G258" i="8"/>
  <c r="G264" i="8"/>
  <c r="G10369" i="8"/>
  <c r="G10381" i="8"/>
  <c r="G10445" i="8"/>
  <c r="G10465" i="8"/>
  <c r="G10873" i="8"/>
  <c r="G10889" i="8"/>
  <c r="G10905" i="8"/>
  <c r="G10915" i="8"/>
  <c r="G10921" i="8"/>
  <c r="G10927" i="8"/>
  <c r="G10937" i="8"/>
  <c r="G11819" i="8"/>
  <c r="G11829" i="8"/>
  <c r="G11839" i="8"/>
  <c r="G11949" i="8"/>
  <c r="G11951" i="8"/>
  <c r="G11957" i="8"/>
  <c r="G12005" i="8"/>
  <c r="G12025" i="8"/>
  <c r="G10902" i="8"/>
  <c r="G11960" i="8"/>
  <c r="G12010" i="8"/>
  <c r="G12018" i="8"/>
  <c r="G123" i="8"/>
  <c r="G131" i="8"/>
  <c r="G135" i="8"/>
  <c r="G126" i="8"/>
  <c r="G138" i="8"/>
  <c r="G142" i="8"/>
  <c r="G621" i="8"/>
  <c r="G6644" i="8"/>
  <c r="G6770" i="8"/>
  <c r="G6812" i="8"/>
  <c r="G6826" i="8"/>
  <c r="G6852" i="8"/>
  <c r="G7038" i="8"/>
  <c r="G7042" i="8"/>
  <c r="G7090" i="8"/>
  <c r="G7094" i="8"/>
  <c r="G7102" i="8"/>
  <c r="G7106" i="8"/>
  <c r="G7110" i="8"/>
  <c r="G7114" i="8"/>
  <c r="G7118" i="8"/>
  <c r="G7122" i="8"/>
  <c r="G7130" i="8"/>
  <c r="G7136" i="8"/>
  <c r="G7140" i="8"/>
  <c r="G7142" i="8"/>
  <c r="G7148" i="8"/>
  <c r="G7152" i="8"/>
  <c r="G7154" i="8"/>
  <c r="G7158" i="8"/>
  <c r="G7162" i="8"/>
  <c r="G7170" i="8"/>
  <c r="G7174" i="8"/>
  <c r="G7182" i="8"/>
  <c r="G7188" i="8"/>
  <c r="G7204" i="8"/>
  <c r="G7208" i="8"/>
  <c r="G7212" i="8"/>
  <c r="G7218" i="8"/>
  <c r="G7228" i="8"/>
  <c r="G7234" i="8"/>
  <c r="G7242" i="8"/>
  <c r="G7252" i="8"/>
  <c r="G7262" i="8"/>
  <c r="G7278" i="8"/>
  <c r="G7292" i="8"/>
  <c r="G7312" i="8"/>
  <c r="G7326" i="8"/>
  <c r="G7364" i="8"/>
  <c r="G7366" i="8"/>
  <c r="G7376" i="8"/>
  <c r="G7386" i="8"/>
  <c r="G7398" i="8"/>
  <c r="G7404" i="8"/>
  <c r="G7408" i="8"/>
  <c r="G7412" i="8"/>
  <c r="G7418" i="8"/>
  <c r="G7424" i="8"/>
  <c r="G7428" i="8"/>
  <c r="G7432" i="8"/>
  <c r="G7440" i="8"/>
  <c r="G7448" i="8"/>
  <c r="G7452" i="8"/>
  <c r="G7468" i="8"/>
  <c r="G7474" i="8"/>
  <c r="G7492" i="8"/>
  <c r="G7496" i="8"/>
  <c r="G7698" i="8"/>
  <c r="G7706" i="8"/>
  <c r="G7732" i="8"/>
  <c r="G7794" i="8"/>
  <c r="G7798" i="8"/>
  <c r="G7818" i="8"/>
  <c r="G7840" i="8"/>
  <c r="G7846" i="8"/>
  <c r="G7862" i="8"/>
  <c r="G7882" i="8"/>
  <c r="G7890" i="8"/>
  <c r="G7930" i="8"/>
  <c r="G7934" i="8"/>
  <c r="G7944" i="8"/>
  <c r="G7954" i="8"/>
  <c r="G7958" i="8"/>
  <c r="G7962" i="8"/>
  <c r="G7966" i="8"/>
  <c r="G7986" i="8"/>
  <c r="G8014" i="8"/>
  <c r="G8182" i="8"/>
  <c r="G8192" i="8"/>
  <c r="G8202" i="8"/>
  <c r="G8204" i="8"/>
  <c r="G8214" i="8"/>
  <c r="G8222" i="8"/>
  <c r="G8228" i="8"/>
  <c r="G8234" i="8"/>
  <c r="G8248" i="8"/>
  <c r="G8256" i="8"/>
  <c r="G8260" i="8"/>
  <c r="G8264" i="8"/>
  <c r="G8414" i="8"/>
  <c r="G8430" i="8"/>
  <c r="G8438" i="8"/>
  <c r="G8462" i="8"/>
  <c r="G8550" i="8"/>
  <c r="G8562" i="8"/>
  <c r="G8578" i="8"/>
  <c r="G8588" i="8"/>
  <c r="G8600" i="8"/>
  <c r="G8608" i="8"/>
  <c r="G8616" i="8"/>
  <c r="G8638" i="8"/>
  <c r="G8640" i="8"/>
  <c r="G8700" i="8"/>
  <c r="G8708" i="8"/>
  <c r="G8714" i="8"/>
  <c r="G8730" i="8"/>
  <c r="G8744" i="8"/>
  <c r="G8748" i="8"/>
  <c r="G8772" i="8"/>
  <c r="G8786" i="8"/>
  <c r="G8794" i="8"/>
  <c r="G8802" i="8"/>
  <c r="G8804" i="8"/>
  <c r="G8808" i="8"/>
  <c r="G8812" i="8"/>
  <c r="G8822" i="8"/>
  <c r="G8836" i="8"/>
  <c r="G8838" i="8"/>
  <c r="G8848" i="8"/>
  <c r="G8860" i="8"/>
  <c r="G8872" i="8"/>
  <c r="G8880" i="8"/>
  <c r="G8884" i="8"/>
  <c r="G8890" i="8"/>
  <c r="G8898" i="8"/>
  <c r="G8908" i="8"/>
  <c r="G9026" i="8"/>
  <c r="G9028" i="8"/>
  <c r="G9030" i="8"/>
  <c r="G9032" i="8"/>
  <c r="G9034" i="8"/>
  <c r="G9036" i="8"/>
  <c r="G9038" i="8"/>
  <c r="G9040" i="8"/>
  <c r="G9042" i="8"/>
  <c r="G9044" i="8"/>
  <c r="G9046" i="8"/>
  <c r="G9048" i="8"/>
  <c r="G9050" i="8"/>
  <c r="G9056" i="8"/>
  <c r="G9058" i="8"/>
  <c r="G9060" i="8"/>
  <c r="G9062" i="8"/>
  <c r="G9064" i="8"/>
  <c r="G9066" i="8"/>
  <c r="G9068" i="8"/>
  <c r="G9070" i="8"/>
  <c r="G9072" i="8"/>
  <c r="G9074" i="8"/>
  <c r="G9090" i="8"/>
  <c r="G9092" i="8"/>
  <c r="G9100" i="8"/>
  <c r="G9104" i="8"/>
  <c r="G9108" i="8"/>
  <c r="G9112" i="8"/>
  <c r="G9114" i="8"/>
  <c r="G9116" i="8"/>
  <c r="G9148" i="8"/>
  <c r="G6649" i="8"/>
  <c r="G6655" i="8"/>
  <c r="G6775" i="8"/>
  <c r="G6779" i="8"/>
  <c r="G6793" i="8"/>
  <c r="G6801" i="8"/>
  <c r="G6843" i="8"/>
  <c r="G6859" i="8"/>
  <c r="G7021" i="8"/>
  <c r="G7027" i="8"/>
  <c r="G7031" i="8"/>
  <c r="G7051" i="8"/>
  <c r="G7057" i="8"/>
  <c r="G7063" i="8"/>
  <c r="G7069" i="8"/>
  <c r="G7077" i="8"/>
  <c r="G7081" i="8"/>
  <c r="G7087" i="8"/>
  <c r="G7127" i="8"/>
  <c r="G7177" i="8"/>
  <c r="G7195" i="8"/>
  <c r="G7197" i="8"/>
  <c r="G7225" i="8"/>
  <c r="G7239" i="8"/>
  <c r="G7257" i="8"/>
  <c r="G7269" i="8"/>
  <c r="G7271" i="8"/>
  <c r="G7281" i="8"/>
  <c r="G7289" i="8"/>
  <c r="G7301" i="8"/>
  <c r="G7309" i="8"/>
  <c r="G7321" i="8"/>
  <c r="G7337" i="8"/>
  <c r="G7343" i="8"/>
  <c r="G7351" i="8"/>
  <c r="G7359" i="8"/>
  <c r="G7371" i="8"/>
  <c r="G7381" i="8"/>
  <c r="G7393" i="8"/>
  <c r="G7437" i="8"/>
  <c r="G7445" i="8"/>
  <c r="G7457" i="8"/>
  <c r="G7461" i="8"/>
  <c r="G7465" i="8"/>
  <c r="G7479" i="8"/>
  <c r="G7481" i="8"/>
  <c r="G7489" i="8"/>
  <c r="G7757" i="8"/>
  <c r="G7781" i="8"/>
  <c r="G7805" i="8"/>
  <c r="G7809" i="8"/>
  <c r="G7815" i="8"/>
  <c r="G7823" i="8"/>
  <c r="G7849" i="8"/>
  <c r="G7867" i="8"/>
  <c r="G7869" i="8"/>
  <c r="G7873" i="8"/>
  <c r="G7875" i="8"/>
  <c r="G7879" i="8"/>
  <c r="G7885" i="8"/>
  <c r="G7887" i="8"/>
  <c r="G7897" i="8"/>
  <c r="G7903" i="8"/>
  <c r="G7907" i="8"/>
  <c r="G7913" i="8"/>
  <c r="G7919" i="8"/>
  <c r="G7923" i="8"/>
  <c r="G7937" i="8"/>
  <c r="G7973" i="8"/>
  <c r="G8039" i="8"/>
  <c r="G8061" i="8"/>
  <c r="G8103" i="8"/>
  <c r="G8175" i="8"/>
  <c r="G8197" i="8"/>
  <c r="G8209" i="8"/>
  <c r="G8217" i="8"/>
  <c r="G8237" i="8"/>
  <c r="G8241" i="8"/>
  <c r="G8251" i="8"/>
  <c r="G8403" i="8"/>
  <c r="G8411" i="8"/>
  <c r="G8421" i="8"/>
  <c r="G8425" i="8"/>
  <c r="G8435" i="8"/>
  <c r="G8445" i="8"/>
  <c r="G8449" i="8"/>
  <c r="G8451" i="8"/>
  <c r="G8455" i="8"/>
  <c r="G8457" i="8"/>
  <c r="G8467" i="8"/>
  <c r="G8475" i="8"/>
  <c r="G8479" i="8"/>
  <c r="G8541" i="8"/>
  <c r="G8567" i="8"/>
  <c r="G8623" i="8"/>
  <c r="G8631" i="8"/>
  <c r="G8651" i="8"/>
  <c r="G8659" i="8"/>
  <c r="G8669" i="8"/>
  <c r="G8671" i="8"/>
  <c r="G8683" i="8"/>
  <c r="G8685" i="8"/>
  <c r="G8697" i="8"/>
  <c r="G8723" i="8"/>
  <c r="G8737" i="8"/>
  <c r="G8753" i="8"/>
  <c r="G8757" i="8"/>
  <c r="G8761" i="8"/>
  <c r="G8765" i="8"/>
  <c r="G8769" i="8"/>
  <c r="G8775" i="8"/>
  <c r="G8777" i="8"/>
  <c r="G8783" i="8"/>
  <c r="G8797" i="8"/>
  <c r="G8819" i="8"/>
  <c r="G8829" i="8"/>
  <c r="G8853" i="8"/>
  <c r="G8857" i="8"/>
  <c r="G8869" i="8"/>
  <c r="G8895" i="8"/>
  <c r="G8905" i="8"/>
  <c r="G9053" i="8"/>
  <c r="G9079" i="8"/>
  <c r="G9087" i="8"/>
  <c r="G9097" i="8"/>
  <c r="G9119" i="8"/>
  <c r="G9123" i="8"/>
  <c r="G9127" i="8"/>
  <c r="G9131" i="8"/>
  <c r="G9135" i="8"/>
  <c r="G9139" i="8"/>
  <c r="G9141" i="8"/>
  <c r="G9145" i="8"/>
  <c r="G11287" i="8"/>
  <c r="G11451" i="8"/>
  <c r="G11741" i="8"/>
  <c r="G12755" i="8"/>
  <c r="G13025" i="8"/>
  <c r="G13058" i="8"/>
  <c r="G13074" i="8"/>
  <c r="G2692" i="8"/>
  <c r="G2716" i="8"/>
  <c r="G2754" i="8"/>
  <c r="G2852" i="8"/>
  <c r="G3090" i="8"/>
  <c r="G3110" i="8"/>
  <c r="G3114" i="8"/>
  <c r="G3122" i="8"/>
  <c r="G3138" i="8"/>
  <c r="G3178" i="8"/>
  <c r="G3190" i="8"/>
  <c r="G3198" i="8"/>
  <c r="G3206" i="8"/>
  <c r="G3218" i="8"/>
  <c r="G3234" i="8"/>
  <c r="G3270" i="8"/>
  <c r="G3274" i="8"/>
  <c r="G3278" i="8"/>
  <c r="G2785" i="8"/>
  <c r="G2811" i="8"/>
  <c r="G2893" i="8"/>
  <c r="G2933" i="8"/>
  <c r="G2965" i="8"/>
  <c r="G3009" i="8"/>
  <c r="G3019" i="8"/>
  <c r="G3073" i="8"/>
  <c r="G3117" i="8"/>
  <c r="G3125" i="8"/>
  <c r="G3131" i="8"/>
  <c r="G3133" i="8"/>
  <c r="G3141" i="8"/>
  <c r="G3145" i="8"/>
  <c r="G3151" i="8"/>
  <c r="G3155" i="8"/>
  <c r="G3159" i="8"/>
  <c r="G3163" i="8"/>
  <c r="G3165" i="8"/>
  <c r="G3171" i="8"/>
  <c r="G3173" i="8"/>
  <c r="G3181" i="8"/>
  <c r="G3187" i="8"/>
  <c r="G3193" i="8"/>
  <c r="G3201" i="8"/>
  <c r="G3211" i="8"/>
  <c r="G3213" i="8"/>
  <c r="G3223" i="8"/>
  <c r="G3225" i="8"/>
  <c r="G3231" i="8"/>
  <c r="G3247" i="8"/>
  <c r="G3249" i="8"/>
  <c r="G3253" i="8"/>
  <c r="G3257" i="8"/>
  <c r="G3261" i="8"/>
  <c r="G3265" i="8"/>
  <c r="G3283" i="8"/>
  <c r="G3287" i="8"/>
  <c r="G3291" i="8"/>
  <c r="G3295" i="8"/>
  <c r="G3297" i="8"/>
  <c r="G3303" i="8"/>
  <c r="G3307" i="8"/>
  <c r="G3313" i="8"/>
  <c r="G3319" i="8"/>
  <c r="G3325" i="8"/>
  <c r="G3333" i="8"/>
  <c r="G3337" i="8"/>
  <c r="G3310" i="8"/>
  <c r="G3322" i="8"/>
  <c r="G3363" i="8"/>
  <c r="G3367" i="8"/>
  <c r="G3373" i="8"/>
  <c r="G3377" i="8"/>
  <c r="G3381" i="8"/>
  <c r="G3387" i="8"/>
  <c r="G3389" i="8"/>
  <c r="G3393" i="8"/>
  <c r="G3401" i="8"/>
  <c r="G3407" i="8"/>
  <c r="G3411" i="8"/>
  <c r="G3415" i="8"/>
  <c r="G3417" i="8"/>
  <c r="G3427" i="8"/>
  <c r="G3455" i="8"/>
  <c r="G3461" i="8"/>
  <c r="G3483" i="8"/>
  <c r="G3501" i="8"/>
  <c r="G3511" i="8"/>
  <c r="G3515" i="8"/>
  <c r="G3527" i="8"/>
  <c r="G3531" i="8"/>
  <c r="G3537" i="8"/>
  <c r="G3541" i="8"/>
  <c r="G3553" i="8"/>
  <c r="G3555" i="8"/>
  <c r="G3563" i="8"/>
  <c r="G3577" i="8"/>
  <c r="G3581" i="8"/>
  <c r="G3657" i="8"/>
  <c r="G3661" i="8"/>
  <c r="G3669" i="8"/>
  <c r="G3685" i="8"/>
  <c r="G3689" i="8"/>
  <c r="G3731" i="8"/>
  <c r="G3735" i="8"/>
  <c r="G3737" i="8"/>
  <c r="G3741" i="8"/>
  <c r="G3747" i="8"/>
  <c r="G3751" i="8"/>
  <c r="G3755" i="8"/>
  <c r="G3759" i="8"/>
  <c r="G3781" i="8"/>
  <c r="G3791" i="8"/>
  <c r="G3795" i="8"/>
  <c r="G3799" i="8"/>
  <c r="G3807" i="8"/>
  <c r="G3815" i="8"/>
  <c r="G3819" i="8"/>
  <c r="G3825" i="8"/>
  <c r="G3829" i="8"/>
  <c r="G3833" i="8"/>
  <c r="G3885" i="8"/>
  <c r="G3907" i="8"/>
  <c r="G3955" i="8"/>
  <c r="G3971" i="8"/>
  <c r="G3983" i="8"/>
  <c r="G3989" i="8"/>
  <c r="G3993" i="8"/>
  <c r="G4011" i="8"/>
  <c r="G4019" i="8"/>
  <c r="G4035" i="8"/>
  <c r="G4043" i="8"/>
  <c r="G4053" i="8"/>
  <c r="G4097" i="8"/>
  <c r="G4105" i="8"/>
  <c r="G4121" i="8"/>
  <c r="G4127" i="8"/>
  <c r="G4143" i="8"/>
  <c r="G4203" i="8"/>
  <c r="G4215" i="8"/>
  <c r="G4253" i="8"/>
  <c r="G4257" i="8"/>
  <c r="G4261" i="8"/>
  <c r="G4277" i="8"/>
  <c r="G4285" i="8"/>
  <c r="G4303" i="8"/>
  <c r="G4307" i="8"/>
  <c r="G4321" i="8"/>
  <c r="G4357" i="8"/>
  <c r="G4363" i="8"/>
  <c r="G4367" i="8"/>
  <c r="G4371" i="8"/>
  <c r="G4377" i="8"/>
  <c r="G4381" i="8"/>
  <c r="G4391" i="8"/>
  <c r="G4411" i="8"/>
  <c r="G4425" i="8"/>
  <c r="G4429" i="8"/>
  <c r="G4433" i="8"/>
  <c r="G4441" i="8"/>
  <c r="G4447" i="8"/>
  <c r="G4453" i="8"/>
  <c r="G4459" i="8"/>
  <c r="G4471" i="8"/>
  <c r="G4477" i="8"/>
  <c r="G4487" i="8"/>
  <c r="G4495" i="8"/>
  <c r="G4501" i="8"/>
  <c r="G4505" i="8"/>
  <c r="G4517" i="8"/>
  <c r="G4523" i="8"/>
  <c r="G4531" i="8"/>
  <c r="G4537" i="8"/>
  <c r="G4541" i="8"/>
  <c r="G4549" i="8"/>
  <c r="G4553" i="8"/>
  <c r="G4573" i="8"/>
  <c r="G4577" i="8"/>
  <c r="G4581" i="8"/>
  <c r="G4585" i="8"/>
  <c r="G4603" i="8"/>
  <c r="G4609" i="8"/>
  <c r="G4621" i="8"/>
  <c r="G4625" i="8"/>
  <c r="G4631" i="8"/>
  <c r="G4635" i="8"/>
  <c r="G4651" i="8"/>
  <c r="G4669" i="8"/>
  <c r="G4679" i="8"/>
  <c r="G4685" i="8"/>
  <c r="G4695" i="8"/>
  <c r="G4699" i="8"/>
  <c r="G4709" i="8"/>
  <c r="G4757" i="8"/>
  <c r="G4797" i="8"/>
  <c r="G4801" i="8"/>
  <c r="G4805" i="8"/>
  <c r="G4835" i="8"/>
  <c r="G4845" i="8"/>
  <c r="G4851" i="8"/>
  <c r="G4855" i="8"/>
  <c r="G4877" i="8"/>
  <c r="G4881" i="8"/>
  <c r="G4887" i="8"/>
  <c r="G3330" i="8"/>
  <c r="G3342" i="8"/>
  <c r="G3346" i="8"/>
  <c r="G3350" i="8"/>
  <c r="G3354" i="8"/>
  <c r="G3358" i="8"/>
  <c r="G3370" i="8"/>
  <c r="G3398" i="8"/>
  <c r="G3422" i="8"/>
  <c r="G3430" i="8"/>
  <c r="G3434" i="8"/>
  <c r="G3442" i="8"/>
  <c r="G3444" i="8"/>
  <c r="G3450" i="8"/>
  <c r="G3466" i="8"/>
  <c r="G3470" i="8"/>
  <c r="G3486" i="8"/>
  <c r="G3492" i="8"/>
  <c r="G3496" i="8"/>
  <c r="G3508" i="8"/>
  <c r="G3520" i="8"/>
  <c r="G3546" i="8"/>
  <c r="G3568" i="8"/>
  <c r="G3570" i="8"/>
  <c r="G3588" i="8"/>
  <c r="G3592" i="8"/>
  <c r="G3666" i="8"/>
  <c r="G3672" i="8"/>
  <c r="G3676" i="8"/>
  <c r="G3682" i="8"/>
  <c r="G3762" i="8"/>
  <c r="G3766" i="8"/>
  <c r="G3770" i="8"/>
  <c r="G3774" i="8"/>
  <c r="G3778" i="8"/>
  <c r="G3786" i="8"/>
  <c r="G3802" i="8"/>
  <c r="G3810" i="8"/>
  <c r="G3838" i="8"/>
  <c r="G3856" i="8"/>
  <c r="G3860" i="8"/>
  <c r="G3866" i="8"/>
  <c r="G3870" i="8"/>
  <c r="G3874" i="8"/>
  <c r="G3880" i="8"/>
  <c r="G3888" i="8"/>
  <c r="G3894" i="8"/>
  <c r="G3898" i="8"/>
  <c r="G3902" i="8"/>
  <c r="G3928" i="8"/>
  <c r="G3932" i="8"/>
  <c r="G3936" i="8"/>
  <c r="G3940" i="8"/>
  <c r="G3944" i="8"/>
  <c r="G3952" i="8"/>
  <c r="G3960" i="8"/>
  <c r="G3964" i="8"/>
  <c r="G3968" i="8"/>
  <c r="G3974" i="8"/>
  <c r="G3978" i="8"/>
  <c r="G4006" i="8"/>
  <c r="G4024" i="8"/>
  <c r="G4062" i="8"/>
  <c r="G4072" i="8"/>
  <c r="G4078" i="8"/>
  <c r="G4082" i="8"/>
  <c r="G4094" i="8"/>
  <c r="G4110" i="8"/>
  <c r="G4138" i="8"/>
  <c r="G4150" i="8"/>
  <c r="G4154" i="8"/>
  <c r="G4166" i="8"/>
  <c r="G4170" i="8"/>
  <c r="G4176" i="8"/>
  <c r="G4182" i="8"/>
  <c r="G4190" i="8"/>
  <c r="G4200" i="8"/>
  <c r="G4266" i="8"/>
  <c r="G4270" i="8"/>
  <c r="G4282" i="8"/>
  <c r="G4292" i="8"/>
  <c r="G4298" i="8"/>
  <c r="G4312" i="8"/>
  <c r="G4318" i="8"/>
  <c r="G4328" i="8"/>
  <c r="G4330" i="8"/>
  <c r="G4338" i="8"/>
  <c r="G4340" i="8"/>
  <c r="G4348" i="8"/>
  <c r="G4352" i="8"/>
  <c r="G4386" i="8"/>
  <c r="G4396" i="8"/>
  <c r="G4402" i="8"/>
  <c r="G4408" i="8"/>
  <c r="G4416" i="8"/>
  <c r="G4420" i="8"/>
  <c r="G4462" i="8"/>
  <c r="G4480" i="8"/>
  <c r="G4512" i="8"/>
  <c r="G4556" i="8"/>
  <c r="G4562" i="8"/>
  <c r="G4566" i="8"/>
  <c r="G4568" i="8"/>
  <c r="G4590" i="8"/>
  <c r="G4596" i="8"/>
  <c r="G4600" i="8"/>
  <c r="G4612" i="8"/>
  <c r="G4616" i="8"/>
  <c r="G4628" i="8"/>
  <c r="G4654" i="8"/>
  <c r="G4658" i="8"/>
  <c r="G4664" i="8"/>
  <c r="G4690" i="8"/>
  <c r="G4706" i="8"/>
  <c r="G4716" i="8"/>
  <c r="G4720" i="8"/>
  <c r="G4732" i="8"/>
  <c r="G4744" i="8"/>
  <c r="G4766" i="8"/>
  <c r="G4780" i="8"/>
  <c r="G4786" i="8"/>
  <c r="G4790" i="8"/>
  <c r="G4810" i="8"/>
  <c r="G4822" i="8"/>
  <c r="G4862" i="8"/>
  <c r="G4890" i="8"/>
  <c r="G4898" i="8"/>
  <c r="G4908" i="8"/>
  <c r="G4910" i="8"/>
  <c r="G4932" i="8"/>
  <c r="G4936" i="8"/>
  <c r="G4938" i="8"/>
  <c r="G4944" i="8"/>
  <c r="G4948" i="8"/>
  <c r="G4950" i="8"/>
  <c r="G4960" i="8"/>
  <c r="G4962" i="8"/>
  <c r="G4974" i="8"/>
  <c r="G4986" i="8"/>
  <c r="G4990" i="8"/>
  <c r="G4994" i="8"/>
  <c r="G4998" i="8"/>
  <c r="G5002" i="8"/>
  <c r="G5010" i="8"/>
  <c r="G5038" i="8"/>
  <c r="G5044" i="8"/>
  <c r="G5050" i="8"/>
  <c r="G5054" i="8"/>
  <c r="G5058" i="8"/>
  <c r="G5066" i="8"/>
  <c r="G5070" i="8"/>
  <c r="G5074" i="8"/>
  <c r="G5078" i="8"/>
  <c r="G5082" i="8"/>
  <c r="G5106" i="8"/>
  <c r="G5112" i="8"/>
  <c r="G5128" i="8"/>
  <c r="G5138" i="8"/>
  <c r="G5154" i="8"/>
  <c r="G5162" i="8"/>
  <c r="G5166" i="8"/>
  <c r="G5190" i="8"/>
  <c r="G5196" i="8"/>
  <c r="G5208" i="8"/>
  <c r="G5216" i="8"/>
  <c r="G5230" i="8"/>
  <c r="G5238" i="8"/>
  <c r="G5250" i="8"/>
  <c r="G5280" i="8"/>
  <c r="G5286" i="8"/>
  <c r="G5308" i="8"/>
  <c r="G5320" i="8"/>
  <c r="G5340" i="8"/>
  <c r="G5344" i="8"/>
  <c r="G5346" i="8"/>
  <c r="G5352" i="8"/>
  <c r="G5362" i="8"/>
  <c r="G5368" i="8"/>
  <c r="G5370" i="8"/>
  <c r="G5380" i="8"/>
  <c r="G5394" i="8"/>
  <c r="G5398" i="8"/>
  <c r="G5400" i="8"/>
  <c r="G5404" i="8"/>
  <c r="G5410" i="8"/>
  <c r="G5412" i="8"/>
  <c r="G5418" i="8"/>
  <c r="G5424" i="8"/>
  <c r="G5432" i="8"/>
  <c r="G5438" i="8"/>
  <c r="G5446" i="8"/>
  <c r="G5454" i="8"/>
  <c r="G5462" i="8"/>
  <c r="G5466" i="8"/>
  <c r="G5468" i="8"/>
  <c r="G5478" i="8"/>
  <c r="G5486" i="8"/>
  <c r="G5490" i="8"/>
  <c r="G5496" i="8"/>
  <c r="G5504" i="8"/>
  <c r="G5508" i="8"/>
  <c r="G5522" i="8"/>
  <c r="G5528" i="8"/>
  <c r="G5534" i="8"/>
  <c r="G5536" i="8"/>
  <c r="G5540" i="8"/>
  <c r="G5546" i="8"/>
  <c r="G5554" i="8"/>
  <c r="G5556" i="8"/>
  <c r="G5560" i="8"/>
  <c r="G5562" i="8"/>
  <c r="G5566" i="8"/>
  <c r="G5596" i="8"/>
  <c r="G5604" i="8"/>
  <c r="G5610" i="8"/>
  <c r="G5616" i="8"/>
  <c r="G5622" i="8"/>
  <c r="G5628" i="8"/>
  <c r="G5634" i="8"/>
  <c r="G5640" i="8"/>
  <c r="G5658" i="8"/>
  <c r="G5664" i="8"/>
  <c r="G5676" i="8"/>
  <c r="G5682" i="8"/>
  <c r="G5684" i="8"/>
  <c r="G5692" i="8"/>
  <c r="G5698" i="8"/>
  <c r="G5700" i="8"/>
  <c r="G5704" i="8"/>
  <c r="G5706" i="8"/>
  <c r="G5714" i="8"/>
  <c r="G5716" i="8"/>
  <c r="G5720" i="8"/>
  <c r="G5726" i="8"/>
  <c r="G5732" i="8"/>
  <c r="G5738" i="8"/>
  <c r="G5744" i="8"/>
  <c r="G5746" i="8"/>
  <c r="G5756" i="8"/>
  <c r="G5758" i="8"/>
  <c r="G5764" i="8"/>
  <c r="G5770" i="8"/>
  <c r="G5778" i="8"/>
  <c r="G5780" i="8"/>
  <c r="G5784" i="8"/>
  <c r="G5788" i="8"/>
  <c r="G5790" i="8"/>
  <c r="G5800" i="8"/>
  <c r="G5802" i="8"/>
  <c r="G5814" i="8"/>
  <c r="G5818" i="8"/>
  <c r="G5820" i="8"/>
  <c r="G5830" i="8"/>
  <c r="G5836" i="8"/>
  <c r="G5840" i="8"/>
  <c r="G5842" i="8"/>
  <c r="G5846" i="8"/>
  <c r="G5848" i="8"/>
  <c r="G5852" i="8"/>
  <c r="G5858" i="8"/>
  <c r="G5864" i="8"/>
  <c r="G5866" i="8"/>
  <c r="G5870" i="8"/>
  <c r="G5886" i="8"/>
  <c r="G5896" i="8"/>
  <c r="G5898" i="8"/>
  <c r="G5904" i="8"/>
  <c r="G5908" i="8"/>
  <c r="G5914" i="8"/>
  <c r="G5916" i="8"/>
  <c r="G5924" i="8"/>
  <c r="G5926" i="8"/>
  <c r="G5930" i="8"/>
  <c r="G5932" i="8"/>
  <c r="G5938" i="8"/>
  <c r="G5944" i="8"/>
  <c r="G5948" i="8"/>
  <c r="G5954" i="8"/>
  <c r="G5958" i="8"/>
  <c r="G5964" i="8"/>
  <c r="G5968" i="8"/>
  <c r="G5970" i="8"/>
  <c r="G5974" i="8"/>
  <c r="G5976" i="8"/>
  <c r="G5982" i="8"/>
  <c r="G5988" i="8"/>
  <c r="G6006" i="8"/>
  <c r="G6010" i="8"/>
  <c r="G6014" i="8"/>
  <c r="G6022" i="8"/>
  <c r="G6032" i="8"/>
  <c r="G6042" i="8"/>
  <c r="G6044" i="8"/>
  <c r="G6052" i="8"/>
  <c r="G4818" i="8"/>
  <c r="G4826" i="8"/>
  <c r="G4830" i="8"/>
  <c r="G4840" i="8"/>
  <c r="G4868" i="8"/>
  <c r="G4872" i="8"/>
  <c r="G4903" i="8"/>
  <c r="G4915" i="8"/>
  <c r="G4921" i="8"/>
  <c r="G4925" i="8"/>
  <c r="G4955" i="8"/>
  <c r="G4967" i="8"/>
  <c r="G4977" i="8"/>
  <c r="G4983" i="8"/>
  <c r="G5007" i="8"/>
  <c r="G5017" i="8"/>
  <c r="G5019" i="8"/>
  <c r="G5033" i="8"/>
  <c r="G5063" i="8"/>
  <c r="G5089" i="8"/>
  <c r="G5093" i="8"/>
  <c r="G5097" i="8"/>
  <c r="G5103" i="8"/>
  <c r="G5119" i="8"/>
  <c r="G5121" i="8"/>
  <c r="G5131" i="8"/>
  <c r="G5141" i="8"/>
  <c r="G5147" i="8"/>
  <c r="G5157" i="8"/>
  <c r="G5171" i="8"/>
  <c r="G5177" i="8"/>
  <c r="G5201" i="8"/>
  <c r="G5205" i="8"/>
  <c r="G5211" i="8"/>
  <c r="G5221" i="8"/>
  <c r="G5227" i="8"/>
  <c r="G5235" i="8"/>
  <c r="G5243" i="8"/>
  <c r="G5275" i="8"/>
  <c r="G5331" i="8"/>
  <c r="G5349" i="8"/>
  <c r="G5355" i="8"/>
  <c r="G5359" i="8"/>
  <c r="G5365" i="8"/>
  <c r="G5373" i="8"/>
  <c r="G5377" i="8"/>
  <c r="G5383" i="8"/>
  <c r="G5385" i="8"/>
  <c r="G5389" i="8"/>
  <c r="G5391" i="8"/>
  <c r="G5407" i="8"/>
  <c r="G5415" i="8"/>
  <c r="G5421" i="8"/>
  <c r="G5429" i="8"/>
  <c r="G5435" i="8"/>
  <c r="G5441" i="8"/>
  <c r="G5443" i="8"/>
  <c r="G5449" i="8"/>
  <c r="G5451" i="8"/>
  <c r="G5457" i="8"/>
  <c r="G5459" i="8"/>
  <c r="G5471" i="8"/>
  <c r="G5475" i="8"/>
  <c r="G5481" i="8"/>
  <c r="G5483" i="8"/>
  <c r="G5493" i="8"/>
  <c r="G5499" i="8"/>
  <c r="G5501" i="8"/>
  <c r="G5511" i="8"/>
  <c r="G5513" i="8"/>
  <c r="G5517" i="8"/>
  <c r="G5519" i="8"/>
  <c r="G5525" i="8"/>
  <c r="G5531" i="8"/>
  <c r="G5543" i="8"/>
  <c r="G5549" i="8"/>
  <c r="G5551" i="8"/>
  <c r="G5571" i="8"/>
  <c r="G5573" i="8"/>
  <c r="G5575" i="8"/>
  <c r="G5579" i="8"/>
  <c r="G5581" i="8"/>
  <c r="G5585" i="8"/>
  <c r="G5589" i="8"/>
  <c r="G5591" i="8"/>
  <c r="G5593" i="8"/>
  <c r="G5599" i="8"/>
  <c r="G5607" i="8"/>
  <c r="G5613" i="8"/>
  <c r="G5619" i="8"/>
  <c r="G5625" i="8"/>
  <c r="G5631" i="8"/>
  <c r="G5637" i="8"/>
  <c r="G5643" i="8"/>
  <c r="G5645" i="8"/>
  <c r="G5649" i="8"/>
  <c r="G5651" i="8"/>
  <c r="G5655" i="8"/>
  <c r="G5661" i="8"/>
  <c r="G5667" i="8"/>
  <c r="G5669" i="8"/>
  <c r="G5673" i="8"/>
  <c r="G5679" i="8"/>
  <c r="G5689" i="8"/>
  <c r="G5695" i="8"/>
  <c r="G5709" i="8"/>
  <c r="G5711" i="8"/>
  <c r="G5723" i="8"/>
  <c r="G5729" i="8"/>
  <c r="G5735" i="8"/>
  <c r="G5741" i="8"/>
  <c r="G5749" i="8"/>
  <c r="G5753" i="8"/>
  <c r="G5761" i="8"/>
  <c r="G5767" i="8"/>
  <c r="G5773" i="8"/>
  <c r="G5775" i="8"/>
  <c r="G5795" i="8"/>
  <c r="G5797" i="8"/>
  <c r="G5807" i="8"/>
  <c r="G5811" i="8"/>
  <c r="G5825" i="8"/>
  <c r="G5827" i="8"/>
  <c r="G5833" i="8"/>
  <c r="G5855" i="8"/>
  <c r="G5861" i="8"/>
  <c r="G5873" i="8"/>
  <c r="G5875" i="8"/>
  <c r="G5879" i="8"/>
  <c r="G5881" i="8"/>
  <c r="G5889" i="8"/>
  <c r="G5891" i="8"/>
  <c r="G5901" i="8"/>
  <c r="G5911" i="8"/>
  <c r="G5919" i="8"/>
  <c r="G5921" i="8"/>
  <c r="G5935" i="8"/>
  <c r="G5941" i="8"/>
  <c r="G5951" i="8"/>
  <c r="G5961" i="8"/>
  <c r="G5979" i="8"/>
  <c r="G5985" i="8"/>
  <c r="G5991" i="8"/>
  <c r="G5995" i="8"/>
  <c r="G5999" i="8"/>
  <c r="G6003" i="8"/>
  <c r="G6017" i="8"/>
  <c r="G6025" i="8"/>
  <c r="G6029" i="8"/>
  <c r="G6037" i="8"/>
  <c r="G6054" i="8"/>
  <c r="G6060" i="8"/>
  <c r="G6064" i="8"/>
  <c r="G6066" i="8"/>
  <c r="G6070" i="8"/>
  <c r="G6074" i="8"/>
  <c r="G6080" i="8"/>
  <c r="G6082" i="8"/>
  <c r="G6090" i="8"/>
  <c r="G6096" i="8"/>
  <c r="G6104" i="8"/>
  <c r="G6110" i="8"/>
  <c r="G6120" i="8"/>
  <c r="G6122" i="8"/>
  <c r="G6140" i="8"/>
  <c r="G6144" i="8"/>
  <c r="G6156" i="8"/>
  <c r="G6160" i="8"/>
  <c r="G6180" i="8"/>
  <c r="G6184" i="8"/>
  <c r="G6196" i="8"/>
  <c r="G6200" i="8"/>
  <c r="G6212" i="8"/>
  <c r="G6224" i="8"/>
  <c r="G6234" i="8"/>
  <c r="G6236" i="8"/>
  <c r="G6242" i="8"/>
  <c r="G6246" i="8"/>
  <c r="G6260" i="8"/>
  <c r="G6270" i="8"/>
  <c r="G6274" i="8"/>
  <c r="G6278" i="8"/>
  <c r="G6282" i="8"/>
  <c r="G6294" i="8"/>
  <c r="G6300" i="8"/>
  <c r="G6304" i="8"/>
  <c r="G6306" i="8"/>
  <c r="G6310" i="8"/>
  <c r="G6314" i="8"/>
  <c r="G6330" i="8"/>
  <c r="G6334" i="8"/>
  <c r="G6354" i="8"/>
  <c r="G6362" i="8"/>
  <c r="G6368" i="8"/>
  <c r="G6386" i="8"/>
  <c r="G6398" i="8"/>
  <c r="G6404" i="8"/>
  <c r="G6406" i="8"/>
  <c r="G6410" i="8"/>
  <c r="G6420" i="8"/>
  <c r="G6424" i="8"/>
  <c r="G6426" i="8"/>
  <c r="G6432" i="8"/>
  <c r="G6434" i="8"/>
  <c r="G6438" i="8"/>
  <c r="G6442" i="8"/>
  <c r="G6448" i="8"/>
  <c r="G6456" i="8"/>
  <c r="G6466" i="8"/>
  <c r="G6472" i="8"/>
  <c r="G6476" i="8"/>
  <c r="G6482" i="8"/>
  <c r="G6492" i="8"/>
  <c r="G6496" i="8"/>
  <c r="G6500" i="8"/>
  <c r="G6506" i="8"/>
  <c r="G6510" i="8"/>
  <c r="G6514" i="8"/>
  <c r="G6520" i="8"/>
  <c r="G6524" i="8"/>
  <c r="G6540" i="8"/>
  <c r="G6544" i="8"/>
  <c r="G6550" i="8"/>
  <c r="G6554" i="8"/>
  <c r="G6558" i="8"/>
  <c r="G6560" i="8"/>
  <c r="G6566" i="8"/>
  <c r="G6570" i="8"/>
  <c r="G6574" i="8"/>
  <c r="G6576" i="8"/>
  <c r="G6582" i="8"/>
  <c r="G6586" i="8"/>
  <c r="G6590" i="8"/>
  <c r="G6592" i="8"/>
  <c r="G6596" i="8"/>
  <c r="G6602" i="8"/>
  <c r="G6608" i="8"/>
  <c r="G6614" i="8"/>
  <c r="G6087" i="8"/>
  <c r="G6099" i="8"/>
  <c r="G6107" i="8"/>
  <c r="G6115" i="8"/>
  <c r="G6125" i="8"/>
  <c r="G6129" i="8"/>
  <c r="G6131" i="8"/>
  <c r="G6137" i="8"/>
  <c r="G6147" i="8"/>
  <c r="G6151" i="8"/>
  <c r="G6163" i="8"/>
  <c r="G6167" i="8"/>
  <c r="G6173" i="8"/>
  <c r="G6177" i="8"/>
  <c r="G6187" i="8"/>
  <c r="G6193" i="8"/>
  <c r="G6203" i="8"/>
  <c r="G6209" i="8"/>
  <c r="G6215" i="8"/>
  <c r="G6219" i="8"/>
  <c r="G6227" i="8"/>
  <c r="G6231" i="8"/>
  <c r="G6239" i="8"/>
  <c r="G6249" i="8"/>
  <c r="G6251" i="8"/>
  <c r="G6257" i="8"/>
  <c r="G6263" i="8"/>
  <c r="G6267" i="8"/>
  <c r="G6287" i="8"/>
  <c r="G6291" i="8"/>
  <c r="G6319" i="8"/>
  <c r="G6323" i="8"/>
  <c r="G6327" i="8"/>
  <c r="G6339" i="8"/>
  <c r="G6343" i="8"/>
  <c r="G6347" i="8"/>
  <c r="G6351" i="8"/>
  <c r="G6359" i="8"/>
  <c r="G6375" i="8"/>
  <c r="G6383" i="8"/>
  <c r="G6391" i="8"/>
  <c r="G6415" i="8"/>
  <c r="G6451" i="8"/>
  <c r="G6461" i="8"/>
  <c r="G6469" i="8"/>
  <c r="G6485" i="8"/>
  <c r="G6489" i="8"/>
  <c r="G6517" i="8"/>
  <c r="G6529" i="8"/>
  <c r="G6533" i="8"/>
  <c r="G6537" i="8"/>
  <c r="G6599" i="8"/>
  <c r="G6605" i="8"/>
  <c r="G6611" i="8"/>
  <c r="G6619" i="8"/>
  <c r="G7247" i="8"/>
  <c r="G8743" i="8"/>
  <c r="G8751" i="8"/>
  <c r="G11869" i="8"/>
  <c r="G11858" i="8"/>
  <c r="G1374" i="8"/>
  <c r="G1378" i="8"/>
  <c r="G1371" i="8"/>
  <c r="G286" i="8"/>
  <c r="G293" i="8"/>
  <c r="G206" i="8"/>
  <c r="G276" i="8"/>
  <c r="G394" i="8"/>
  <c r="G406" i="8"/>
  <c r="G387" i="8"/>
  <c r="G556" i="8"/>
  <c r="G704" i="8"/>
  <c r="G401" i="8"/>
  <c r="G553" i="8"/>
  <c r="G561" i="8"/>
  <c r="G699" i="8"/>
  <c r="G707" i="8"/>
  <c r="G1120" i="8"/>
  <c r="G1113" i="8"/>
  <c r="G1115" i="8"/>
  <c r="G3718" i="8"/>
  <c r="G4678" i="8"/>
  <c r="G6664" i="8"/>
  <c r="G6714" i="8"/>
  <c r="G6756" i="8"/>
  <c r="G6872" i="8"/>
  <c r="G6898" i="8"/>
  <c r="G6952" i="8"/>
  <c r="G6970" i="8"/>
  <c r="G7516" i="8"/>
  <c r="G7538" i="8"/>
  <c r="G7632" i="8"/>
  <c r="G7672" i="8"/>
  <c r="G7680" i="8"/>
  <c r="G8024" i="8"/>
  <c r="G8046" i="8"/>
  <c r="G8062" i="8"/>
  <c r="G8376" i="8"/>
  <c r="G8386" i="8"/>
  <c r="G8524" i="8"/>
  <c r="G8990" i="8"/>
  <c r="G6687" i="8"/>
  <c r="G6697" i="8"/>
  <c r="G6735" i="8"/>
  <c r="G6915" i="8"/>
  <c r="G6929" i="8"/>
  <c r="G6949" i="8"/>
  <c r="G6995" i="8"/>
  <c r="G7007" i="8"/>
  <c r="G7519" i="8"/>
  <c r="G7561" i="8"/>
  <c r="G7585" i="8"/>
  <c r="G7599" i="8"/>
  <c r="G7639" i="8"/>
  <c r="G7783" i="8"/>
  <c r="G7987" i="8"/>
  <c r="G8093" i="8"/>
  <c r="G8123" i="8"/>
  <c r="G8167" i="8"/>
  <c r="G8979" i="8"/>
  <c r="G10415" i="8"/>
  <c r="G10437" i="8"/>
  <c r="G10659" i="8"/>
  <c r="G10673" i="8"/>
  <c r="G10699" i="8"/>
  <c r="G10719" i="8"/>
  <c r="G10771" i="8"/>
  <c r="G10867" i="8"/>
  <c r="G11223" i="8"/>
  <c r="G11447" i="8"/>
  <c r="G11465" i="8"/>
  <c r="G11565" i="8"/>
  <c r="G12773" i="8"/>
  <c r="G12807" i="8"/>
  <c r="G12865" i="8"/>
  <c r="G12895" i="8"/>
  <c r="G12905" i="8"/>
  <c r="G12953" i="8"/>
  <c r="G12987" i="8"/>
  <c r="G13057" i="8"/>
  <c r="G13129" i="8"/>
  <c r="G13147" i="8"/>
  <c r="G13159" i="8"/>
  <c r="G10478" i="8"/>
  <c r="G10500" i="8"/>
  <c r="G10520" i="8"/>
  <c r="G10546" i="8"/>
  <c r="G10652" i="8"/>
  <c r="G10736" i="8"/>
  <c r="G10794" i="8"/>
  <c r="G10810" i="8"/>
  <c r="G10840" i="8"/>
  <c r="G11238" i="8"/>
  <c r="G11298" i="8"/>
  <c r="G11328" i="8"/>
  <c r="G11364" i="8"/>
  <c r="G11378" i="8"/>
  <c r="G11428" i="8"/>
  <c r="G11476" i="8"/>
  <c r="G11498" i="8"/>
  <c r="G11768" i="8"/>
  <c r="G12738" i="8"/>
  <c r="G12794" i="8"/>
  <c r="G12832" i="8"/>
  <c r="G12852" i="8"/>
  <c r="G12922" i="8"/>
  <c r="G12978" i="8"/>
  <c r="G13036" i="8"/>
  <c r="G13076" i="8"/>
  <c r="G13184" i="8"/>
  <c r="G1321" i="8"/>
  <c r="G2279" i="8"/>
  <c r="G7709" i="8"/>
  <c r="G7737" i="8"/>
  <c r="G7759" i="8"/>
  <c r="G9257" i="8"/>
  <c r="G9567" i="8"/>
  <c r="G9677" i="8"/>
  <c r="G9779" i="8"/>
  <c r="G9875" i="8"/>
  <c r="G9879" i="8"/>
  <c r="G9891" i="8"/>
  <c r="G9895" i="8"/>
  <c r="G9955" i="8"/>
  <c r="G9965" i="8"/>
  <c r="G9971" i="8"/>
  <c r="G9979" i="8"/>
  <c r="G9997" i="8"/>
  <c r="G10013" i="8"/>
  <c r="G10021" i="8"/>
  <c r="G10027" i="8"/>
  <c r="G10031" i="8"/>
  <c r="G10035" i="8"/>
  <c r="G10039" i="8"/>
  <c r="G10043" i="8"/>
  <c r="G10055" i="8"/>
  <c r="G10063" i="8"/>
  <c r="G10069" i="8"/>
  <c r="G10075" i="8"/>
  <c r="G10099" i="8"/>
  <c r="G10107" i="8"/>
  <c r="G10109" i="8"/>
  <c r="G10161" i="8"/>
  <c r="G10201" i="8"/>
  <c r="G10213" i="8"/>
  <c r="G10233" i="8"/>
  <c r="G10239" i="8"/>
  <c r="G10249" i="8"/>
  <c r="G10263" i="8"/>
  <c r="G10361" i="8"/>
  <c r="G10389" i="8"/>
  <c r="G10391" i="8"/>
  <c r="G10441" i="8"/>
  <c r="G10493" i="8"/>
  <c r="G10505" i="8"/>
  <c r="G10595" i="8"/>
  <c r="G10607" i="8"/>
  <c r="G11205" i="8"/>
  <c r="G11253" i="8"/>
  <c r="G11275" i="8"/>
  <c r="G11293" i="8"/>
  <c r="G11601" i="8"/>
  <c r="G11645" i="8"/>
  <c r="G12049" i="8"/>
  <c r="G12051" i="8"/>
  <c r="G12933" i="8"/>
  <c r="G12975" i="8"/>
  <c r="G13161" i="8"/>
  <c r="G13191" i="8"/>
  <c r="G13485" i="8"/>
  <c r="G9884" i="8"/>
  <c r="G9888" i="8"/>
  <c r="G9958" i="8"/>
  <c r="G9984" i="8"/>
  <c r="G9988" i="8"/>
  <c r="G10002" i="8"/>
  <c r="G10008" i="8"/>
  <c r="G10050" i="8"/>
  <c r="G10078" i="8"/>
  <c r="G10088" i="8"/>
  <c r="G10116" i="8"/>
  <c r="G10122" i="8"/>
  <c r="G10128" i="8"/>
  <c r="G10132" i="8"/>
  <c r="G10136" i="8"/>
  <c r="G10142" i="8"/>
  <c r="G10150" i="8"/>
  <c r="G10156" i="8"/>
  <c r="G10166" i="8"/>
  <c r="G10210" i="8"/>
  <c r="G10218" i="8"/>
  <c r="G10226" i="8"/>
  <c r="G10244" i="8"/>
  <c r="G10260" i="8"/>
  <c r="G10418" i="8"/>
  <c r="G10458" i="8"/>
  <c r="G10518" i="8"/>
  <c r="G10540" i="8"/>
  <c r="G10578" i="8"/>
  <c r="G10584" i="8"/>
  <c r="G10616" i="8"/>
  <c r="G10628" i="8"/>
  <c r="G11250" i="8"/>
  <c r="G11256" i="8"/>
  <c r="G11260" i="8"/>
  <c r="G11314" i="8"/>
  <c r="G11590" i="8"/>
  <c r="G11636" i="8"/>
  <c r="G11662" i="8"/>
  <c r="G12984" i="8"/>
  <c r="G13480" i="8"/>
  <c r="G12065" i="8"/>
  <c r="G12085" i="8"/>
  <c r="G12093" i="8"/>
  <c r="G12121" i="8"/>
  <c r="G12127" i="8"/>
  <c r="G12135" i="8"/>
  <c r="G12177" i="8"/>
  <c r="G12199" i="8"/>
  <c r="G12207" i="8"/>
  <c r="G12219" i="8"/>
  <c r="G12233" i="8"/>
  <c r="G12247" i="8"/>
  <c r="G12255" i="8"/>
  <c r="G12291" i="8"/>
  <c r="G12303" i="8"/>
  <c r="G12311" i="8"/>
  <c r="G12315" i="8"/>
  <c r="G12333" i="8"/>
  <c r="G12339" i="8"/>
  <c r="G12391" i="8"/>
  <c r="G12415" i="8"/>
  <c r="G12435" i="8"/>
  <c r="G12453" i="8"/>
  <c r="G12467" i="8"/>
  <c r="G12487" i="8"/>
  <c r="G12491" i="8"/>
  <c r="G12497" i="8"/>
  <c r="G12507" i="8"/>
  <c r="G12515" i="8"/>
  <c r="G12523" i="8"/>
  <c r="G12533" i="8"/>
  <c r="G12539" i="8"/>
  <c r="G12551" i="8"/>
  <c r="G12555" i="8"/>
  <c r="G12565" i="8"/>
  <c r="G12567" i="8"/>
  <c r="G12589" i="8"/>
  <c r="G12595" i="8"/>
  <c r="G12617" i="8"/>
  <c r="G12635" i="8"/>
  <c r="G12647" i="8"/>
  <c r="G12653" i="8"/>
  <c r="G12661" i="8"/>
  <c r="G12689" i="8"/>
  <c r="G12693" i="8"/>
  <c r="G12701" i="8"/>
  <c r="G12707" i="8"/>
  <c r="G13283" i="8"/>
  <c r="G13293" i="8"/>
  <c r="G13303" i="8"/>
  <c r="G13309" i="8"/>
  <c r="G12072" i="8"/>
  <c r="G12098" i="8"/>
  <c r="G12104" i="8"/>
  <c r="G12112" i="8"/>
  <c r="G12146" i="8"/>
  <c r="G12154" i="8"/>
  <c r="G12162" i="8"/>
  <c r="G12172" i="8"/>
  <c r="G12188" i="8"/>
  <c r="G12194" i="8"/>
  <c r="G12228" i="8"/>
  <c r="G12240" i="8"/>
  <c r="G12260" i="8"/>
  <c r="G12268" i="8"/>
  <c r="G12280" i="8"/>
  <c r="G12284" i="8"/>
  <c r="G12324" i="8"/>
  <c r="G12348" i="8"/>
  <c r="G12358" i="8"/>
  <c r="G12364" i="8"/>
  <c r="G12370" i="8"/>
  <c r="G12378" i="8"/>
  <c r="G12384" i="8"/>
  <c r="G12402" i="8"/>
  <c r="G12408" i="8"/>
  <c r="G12424" i="8"/>
  <c r="G12440" i="8"/>
  <c r="G12448" i="8"/>
  <c r="G12470" i="8"/>
  <c r="G12480" i="8"/>
  <c r="G12530" i="8"/>
  <c r="G12574" i="8"/>
  <c r="G12586" i="8"/>
  <c r="G12602" i="8"/>
  <c r="G12614" i="8"/>
  <c r="G12628" i="8"/>
  <c r="G12638" i="8"/>
  <c r="G12668" i="8"/>
  <c r="G12676" i="8"/>
  <c r="G12680" i="8"/>
  <c r="G12714" i="8"/>
  <c r="G13288" i="8"/>
  <c r="G13306" i="8"/>
  <c r="G13316" i="8"/>
  <c r="G13320" i="8"/>
  <c r="K9897" i="8" l="1"/>
  <c r="F2058" i="13" s="1"/>
  <c r="G2058" i="13" s="1"/>
  <c r="M9898" i="8"/>
  <c r="K9935" i="8"/>
  <c r="F2071" i="13" s="1"/>
  <c r="G2071" i="13" s="1"/>
  <c r="M9936" i="8"/>
  <c r="K2244" i="8"/>
  <c r="F515" i="13" s="1"/>
  <c r="G515" i="13" s="1"/>
  <c r="M2246" i="8"/>
  <c r="K2264" i="8"/>
  <c r="F519" i="13" s="1"/>
  <c r="G519" i="13" s="1"/>
  <c r="M2265" i="8"/>
  <c r="K9903" i="8"/>
  <c r="F2060" i="13" s="1"/>
  <c r="G2060" i="13" s="1"/>
  <c r="M9905" i="8"/>
  <c r="K9912" i="8"/>
  <c r="F2063" i="13" s="1"/>
  <c r="G2063" i="13" s="1"/>
  <c r="M9914" i="8"/>
  <c r="K10169" i="8"/>
  <c r="F2118" i="13" s="1"/>
  <c r="G2118" i="13" s="1"/>
  <c r="M10170" i="8"/>
  <c r="K2209" i="8"/>
  <c r="F508" i="13" s="1"/>
  <c r="G508" i="13" s="1"/>
  <c r="M2215" i="8"/>
  <c r="K9930" i="8"/>
  <c r="F2069" i="13" s="1"/>
  <c r="G2069" i="13" s="1"/>
  <c r="M9931" i="8"/>
  <c r="K9948" i="8"/>
  <c r="F2075" i="13" s="1"/>
  <c r="G2075" i="13" s="1"/>
  <c r="M9949" i="8"/>
  <c r="K10100" i="8"/>
  <c r="F2105" i="13" s="1"/>
  <c r="G2105" i="13" s="1"/>
  <c r="M10102" i="8"/>
  <c r="K9918" i="8"/>
  <c r="F2065" i="13" s="1"/>
  <c r="G2065" i="13" s="1"/>
  <c r="M9919" i="8"/>
  <c r="K9915" i="8"/>
  <c r="F2064" i="13" s="1"/>
  <c r="G2064" i="13" s="1"/>
  <c r="M9916" i="8"/>
  <c r="K2221" i="8"/>
  <c r="F510" i="13" s="1"/>
  <c r="G510" i="13" s="1"/>
  <c r="M2227" i="8"/>
  <c r="K9927" i="8"/>
  <c r="F2068" i="13" s="1"/>
  <c r="G2068" i="13" s="1"/>
  <c r="M9929" i="8"/>
  <c r="K9921" i="8"/>
  <c r="F2066" i="13" s="1"/>
  <c r="G2066" i="13" s="1"/>
  <c r="M9922" i="8"/>
  <c r="K10252" i="8"/>
  <c r="F2139" i="13" s="1"/>
  <c r="G2139" i="13" s="1"/>
  <c r="M10253" i="8"/>
  <c r="K10174" i="8"/>
  <c r="F2120" i="13" s="1"/>
  <c r="G2120" i="13" s="1"/>
  <c r="M10176" i="8"/>
  <c r="K2231" i="8"/>
  <c r="F512" i="13" s="1"/>
  <c r="G512" i="13" s="1"/>
  <c r="M2235" i="8"/>
  <c r="K10058" i="8"/>
  <c r="F2095" i="13" s="1"/>
  <c r="G2095" i="13" s="1"/>
  <c r="M10060" i="8"/>
  <c r="K10171" i="8"/>
  <c r="F2119" i="13" s="1"/>
  <c r="G2119" i="13" s="1"/>
  <c r="M10172" i="8"/>
  <c r="K10227" i="8"/>
  <c r="F2134" i="13" s="1"/>
  <c r="G2134" i="13" s="1"/>
  <c r="M10228" i="8"/>
  <c r="K13394" i="8"/>
  <c r="F2562" i="13" s="1"/>
  <c r="G2562" i="13" s="1"/>
  <c r="M13395" i="8"/>
  <c r="K2241" i="8"/>
  <c r="F514" i="13" s="1"/>
  <c r="G514" i="13" s="1"/>
  <c r="M2243" i="8"/>
  <c r="K9937" i="8"/>
  <c r="F2072" i="13" s="1"/>
  <c r="G2072" i="13" s="1"/>
  <c r="M9939" i="8"/>
  <c r="K9933" i="8"/>
  <c r="F2070" i="13" s="1"/>
  <c r="G2070" i="13" s="1"/>
  <c r="M9934" i="8"/>
  <c r="K10188" i="8"/>
  <c r="F2125" i="13" s="1"/>
  <c r="G2125" i="13" s="1"/>
  <c r="M10189" i="8"/>
  <c r="K10082" i="8"/>
  <c r="F2100" i="13" s="1"/>
  <c r="G2100" i="13" s="1"/>
  <c r="M10084" i="8"/>
  <c r="K10185" i="8"/>
  <c r="F2124" i="13" s="1"/>
  <c r="G2124" i="13" s="1"/>
  <c r="M10186" i="8"/>
  <c r="K2216" i="8"/>
  <c r="F509" i="13" s="1"/>
  <c r="G509" i="13" s="1"/>
  <c r="M2218" i="8"/>
  <c r="K2249" i="8"/>
  <c r="F516" i="13" s="1"/>
  <c r="G516" i="13" s="1"/>
  <c r="M2251" i="8"/>
  <c r="K9924" i="8"/>
  <c r="F2067" i="13" s="1"/>
  <c r="G2067" i="13" s="1"/>
  <c r="M9926" i="8"/>
  <c r="K10182" i="8"/>
  <c r="F2123" i="13" s="1"/>
  <c r="G2123" i="13" s="1"/>
  <c r="M10183" i="8"/>
  <c r="K10179" i="8"/>
  <c r="F2122" i="13" s="1"/>
  <c r="G2122" i="13" s="1"/>
  <c r="M10180" i="8"/>
  <c r="K13398" i="8"/>
  <c r="F2564" i="13" s="1"/>
  <c r="G2564" i="13" s="1"/>
  <c r="M13399" i="8"/>
  <c r="K2228" i="8"/>
  <c r="F511" i="13" s="1"/>
  <c r="G511" i="13" s="1"/>
  <c r="M2230" i="8"/>
  <c r="K2254" i="8"/>
  <c r="F517" i="13" s="1"/>
  <c r="G517" i="13" s="1"/>
  <c r="M2257" i="8"/>
  <c r="K9906" i="8"/>
  <c r="F2061" i="13" s="1"/>
  <c r="G2061" i="13" s="1"/>
  <c r="M9908" i="8"/>
  <c r="K9944" i="8"/>
  <c r="F2074" i="13" s="1"/>
  <c r="G2074" i="13" s="1"/>
  <c r="M9945" i="8"/>
  <c r="K10092" i="8"/>
  <c r="F2103" i="13" s="1"/>
  <c r="G2103" i="13" s="1"/>
  <c r="M10093" i="8"/>
  <c r="K10194" i="8"/>
  <c r="F2127" i="13" s="1"/>
  <c r="G2127" i="13" s="1"/>
  <c r="M10195" i="8"/>
  <c r="K2236" i="8"/>
  <c r="F513" i="13" s="1"/>
  <c r="G513" i="13" s="1"/>
  <c r="M2238" i="8"/>
  <c r="K2258" i="8"/>
  <c r="F518" i="13" s="1"/>
  <c r="G518" i="13" s="1"/>
  <c r="M2263" i="8"/>
  <c r="K9900" i="8"/>
  <c r="F2059" i="13" s="1"/>
  <c r="G2059" i="13" s="1"/>
  <c r="M9901" i="8"/>
  <c r="K9940" i="8"/>
  <c r="F2073" i="13" s="1"/>
  <c r="G2073" i="13" s="1"/>
  <c r="M9941" i="8"/>
  <c r="K10191" i="8"/>
  <c r="F2126" i="13" s="1"/>
  <c r="G2126" i="13" s="1"/>
  <c r="M10193" i="8"/>
  <c r="K9909" i="8"/>
  <c r="F2062" i="13" s="1"/>
  <c r="G2062" i="13" s="1"/>
  <c r="M9910" i="8"/>
  <c r="J13288" i="8"/>
  <c r="M13288" i="8" s="1"/>
  <c r="J12668" i="8"/>
  <c r="M12668" i="8" s="1"/>
  <c r="J12602" i="8"/>
  <c r="M12602" i="8" s="1"/>
  <c r="J12448" i="8"/>
  <c r="M12448" i="8" s="1"/>
  <c r="J12402" i="8"/>
  <c r="M12402" i="8" s="1"/>
  <c r="J12364" i="8"/>
  <c r="M12364" i="8" s="1"/>
  <c r="J12284" i="8"/>
  <c r="M12284" i="8" s="1"/>
  <c r="J12268" i="8"/>
  <c r="M12268" i="8" s="1"/>
  <c r="J12194" i="8"/>
  <c r="M12194" i="8" s="1"/>
  <c r="J12154" i="8"/>
  <c r="M12154" i="8" s="1"/>
  <c r="J12098" i="8"/>
  <c r="M12098" i="8" s="1"/>
  <c r="J13293" i="8"/>
  <c r="M13293" i="8" s="1"/>
  <c r="J12693" i="8"/>
  <c r="M12693" i="8" s="1"/>
  <c r="J12647" i="8"/>
  <c r="M12647" i="8" s="1"/>
  <c r="J12589" i="8"/>
  <c r="M12589" i="8" s="1"/>
  <c r="J12551" i="8"/>
  <c r="M12551" i="8" s="1"/>
  <c r="J12515" i="8"/>
  <c r="M12515" i="8" s="1"/>
  <c r="J12487" i="8"/>
  <c r="M12487" i="8" s="1"/>
  <c r="J12415" i="8"/>
  <c r="M12415" i="8" s="1"/>
  <c r="J12315" i="8"/>
  <c r="M12315" i="8" s="1"/>
  <c r="J12255" i="8"/>
  <c r="M12255" i="8" s="1"/>
  <c r="J12207" i="8"/>
  <c r="M12207" i="8" s="1"/>
  <c r="J12127" i="8"/>
  <c r="M12127" i="8" s="1"/>
  <c r="J12065" i="8"/>
  <c r="M12065" i="8" s="1"/>
  <c r="J11636" i="8"/>
  <c r="M11636" i="8" s="1"/>
  <c r="J11256" i="8"/>
  <c r="J10584" i="8"/>
  <c r="M10584" i="8" s="1"/>
  <c r="J10458" i="8"/>
  <c r="M10458" i="8" s="1"/>
  <c r="J10226" i="8"/>
  <c r="M10226" i="8" s="1"/>
  <c r="J10142" i="8"/>
  <c r="J10122" i="8"/>
  <c r="M10122" i="8" s="1"/>
  <c r="J10050" i="8"/>
  <c r="J9984" i="8"/>
  <c r="M9984" i="8" s="1"/>
  <c r="J13485" i="8"/>
  <c r="M13485" i="8" s="1"/>
  <c r="J12933" i="8"/>
  <c r="M12933" i="8" s="1"/>
  <c r="J11601" i="8"/>
  <c r="M11601" i="8" s="1"/>
  <c r="J11205" i="8"/>
  <c r="M11205" i="8" s="1"/>
  <c r="J10493" i="8"/>
  <c r="M10493" i="8" s="1"/>
  <c r="J10361" i="8"/>
  <c r="M10361" i="8" s="1"/>
  <c r="J10233" i="8"/>
  <c r="J10109" i="8"/>
  <c r="J10069" i="8"/>
  <c r="J10039" i="8"/>
  <c r="M10039" i="8" s="1"/>
  <c r="J10021" i="8"/>
  <c r="J9971" i="8"/>
  <c r="M9971" i="8" s="1"/>
  <c r="J9891" i="8"/>
  <c r="M9891" i="8" s="1"/>
  <c r="J9677" i="8"/>
  <c r="M9677" i="8" s="1"/>
  <c r="J7737" i="8"/>
  <c r="M7737" i="8" s="1"/>
  <c r="J13184" i="8"/>
  <c r="M13184" i="8" s="1"/>
  <c r="J12922" i="8"/>
  <c r="M12922" i="8" s="1"/>
  <c r="J12738" i="8"/>
  <c r="M12738" i="8" s="1"/>
  <c r="J11428" i="8"/>
  <c r="M11428" i="8" s="1"/>
  <c r="J10840" i="8"/>
  <c r="M10840" i="8" s="1"/>
  <c r="J10652" i="8"/>
  <c r="M10652" i="8" s="1"/>
  <c r="J10478" i="8"/>
  <c r="M10478" i="8" s="1"/>
  <c r="J13057" i="8"/>
  <c r="M13057" i="8" s="1"/>
  <c r="J12895" i="8"/>
  <c r="M12895" i="8" s="1"/>
  <c r="J11565" i="8"/>
  <c r="M11565" i="8" s="1"/>
  <c r="J10867" i="8"/>
  <c r="M10867" i="8" s="1"/>
  <c r="J10673" i="8"/>
  <c r="M10673" i="8" s="1"/>
  <c r="J8979" i="8"/>
  <c r="M8979" i="8" s="1"/>
  <c r="J7987" i="8"/>
  <c r="M7987" i="8" s="1"/>
  <c r="J7585" i="8"/>
  <c r="M7585" i="8" s="1"/>
  <c r="J6995" i="8"/>
  <c r="M6995" i="8" s="1"/>
  <c r="J6929" i="8"/>
  <c r="M6929" i="8" s="1"/>
  <c r="J6687" i="8"/>
  <c r="M6687" i="8" s="1"/>
  <c r="J8376" i="8"/>
  <c r="M8376" i="8" s="1"/>
  <c r="J7680" i="8"/>
  <c r="M7680" i="8" s="1"/>
  <c r="J7516" i="8"/>
  <c r="M7516" i="8" s="1"/>
  <c r="J6872" i="8"/>
  <c r="M6872" i="8" s="1"/>
  <c r="J4678" i="8"/>
  <c r="M4678" i="8" s="1"/>
  <c r="J1120" i="8"/>
  <c r="M1120" i="8" s="1"/>
  <c r="J553" i="8"/>
  <c r="M553" i="8" s="1"/>
  <c r="J387" i="8"/>
  <c r="M387" i="8" s="1"/>
  <c r="J206" i="8"/>
  <c r="M206" i="8" s="1"/>
  <c r="J1378" i="8"/>
  <c r="J8751" i="8"/>
  <c r="M8751" i="8" s="1"/>
  <c r="J6611" i="8"/>
  <c r="J6533" i="8"/>
  <c r="M6533" i="8" s="1"/>
  <c r="J6485" i="8"/>
  <c r="M6485" i="8" s="1"/>
  <c r="J6383" i="8"/>
  <c r="M6383" i="8" s="1"/>
  <c r="J6359" i="8"/>
  <c r="M6359" i="8" s="1"/>
  <c r="J6339" i="8"/>
  <c r="M6339" i="8" s="1"/>
  <c r="J6291" i="8"/>
  <c r="M6291" i="8" s="1"/>
  <c r="J6249" i="8"/>
  <c r="J6193" i="8"/>
  <c r="M6193" i="8" s="1"/>
  <c r="J6167" i="8"/>
  <c r="M6167" i="8" s="1"/>
  <c r="J6137" i="8"/>
  <c r="M6137" i="8" s="1"/>
  <c r="J6115" i="8"/>
  <c r="M6115" i="8" s="1"/>
  <c r="J6614" i="8"/>
  <c r="M6614" i="8" s="1"/>
  <c r="J6592" i="8"/>
  <c r="M6592" i="8" s="1"/>
  <c r="J6576" i="8"/>
  <c r="M6576" i="8" s="1"/>
  <c r="J6560" i="8"/>
  <c r="M6560" i="8" s="1"/>
  <c r="J6544" i="8"/>
  <c r="M6544" i="8" s="1"/>
  <c r="J6514" i="8"/>
  <c r="M6514" i="8" s="1"/>
  <c r="J6496" i="8"/>
  <c r="M6496" i="8" s="1"/>
  <c r="J6472" i="8"/>
  <c r="M6472" i="8" s="1"/>
  <c r="J6442" i="8"/>
  <c r="M6442" i="8" s="1"/>
  <c r="J6426" i="8"/>
  <c r="M6426" i="8" s="1"/>
  <c r="J6406" i="8"/>
  <c r="M6406" i="8" s="1"/>
  <c r="J6354" i="8"/>
  <c r="M6354" i="8" s="1"/>
  <c r="J6310" i="8"/>
  <c r="M6310" i="8" s="1"/>
  <c r="J6294" i="8"/>
  <c r="M6294" i="8" s="1"/>
  <c r="J6270" i="8"/>
  <c r="M6270" i="8" s="1"/>
  <c r="J6236" i="8"/>
  <c r="J6200" i="8"/>
  <c r="M6200" i="8" s="1"/>
  <c r="J6184" i="8"/>
  <c r="M6184" i="8" s="1"/>
  <c r="J6144" i="8"/>
  <c r="M6144" i="8" s="1"/>
  <c r="J6110" i="8"/>
  <c r="M6110" i="8" s="1"/>
  <c r="J6082" i="8"/>
  <c r="M6082" i="8" s="1"/>
  <c r="J6066" i="8"/>
  <c r="M6066" i="8" s="1"/>
  <c r="J6037" i="8"/>
  <c r="M6037" i="8" s="1"/>
  <c r="J6003" i="8"/>
  <c r="M6003" i="8" s="1"/>
  <c r="J5985" i="8"/>
  <c r="M5985" i="8" s="1"/>
  <c r="J5941" i="8"/>
  <c r="M5941" i="8" s="1"/>
  <c r="J5911" i="8"/>
  <c r="M5911" i="8" s="1"/>
  <c r="J5881" i="8"/>
  <c r="M5881" i="8" s="1"/>
  <c r="J5861" i="8"/>
  <c r="M5861" i="8" s="1"/>
  <c r="J5807" i="8"/>
  <c r="M5807" i="8" s="1"/>
  <c r="J5773" i="8"/>
  <c r="M5773" i="8" s="1"/>
  <c r="J5749" i="8"/>
  <c r="M5749" i="8" s="1"/>
  <c r="J5723" i="8"/>
  <c r="M5723" i="8" s="1"/>
  <c r="J5689" i="8"/>
  <c r="M5689" i="8" s="1"/>
  <c r="J5667" i="8"/>
  <c r="M5667" i="8" s="1"/>
  <c r="J5649" i="8"/>
  <c r="M5649" i="8" s="1"/>
  <c r="J5631" i="8"/>
  <c r="M5631" i="8" s="1"/>
  <c r="J5607" i="8"/>
  <c r="M5607" i="8" s="1"/>
  <c r="J5589" i="8"/>
  <c r="M5589" i="8" s="1"/>
  <c r="J5575" i="8"/>
  <c r="M5575" i="8" s="1"/>
  <c r="J5549" i="8"/>
  <c r="M5549" i="8" s="1"/>
  <c r="J5519" i="8"/>
  <c r="M5519" i="8" s="1"/>
  <c r="J5501" i="8"/>
  <c r="M5501" i="8" s="1"/>
  <c r="J5481" i="8"/>
  <c r="M5481" i="8" s="1"/>
  <c r="J5449" i="8"/>
  <c r="M5449" i="8" s="1"/>
  <c r="J5429" i="8"/>
  <c r="M5429" i="8" s="1"/>
  <c r="J5391" i="8"/>
  <c r="M5391" i="8" s="1"/>
  <c r="J5377" i="8"/>
  <c r="M5377" i="8" s="1"/>
  <c r="J5355" i="8"/>
  <c r="M5355" i="8" s="1"/>
  <c r="J5243" i="8"/>
  <c r="M5243" i="8" s="1"/>
  <c r="J5211" i="8"/>
  <c r="M5211" i="8" s="1"/>
  <c r="J5171" i="8"/>
  <c r="M5171" i="8" s="1"/>
  <c r="J5131" i="8"/>
  <c r="M5131" i="8" s="1"/>
  <c r="J5097" i="8"/>
  <c r="M5097" i="8" s="1"/>
  <c r="J5033" i="8"/>
  <c r="M5033" i="8" s="1"/>
  <c r="J4983" i="8"/>
  <c r="M4983" i="8" s="1"/>
  <c r="J4925" i="8"/>
  <c r="M4925" i="8" s="1"/>
  <c r="J4872" i="8"/>
  <c r="M4872" i="8" s="1"/>
  <c r="J4826" i="8"/>
  <c r="M4826" i="8" s="1"/>
  <c r="J6042" i="8"/>
  <c r="M6042" i="8" s="1"/>
  <c r="J6010" i="8"/>
  <c r="M6010" i="8" s="1"/>
  <c r="J5976" i="8"/>
  <c r="M5976" i="8" s="1"/>
  <c r="J5964" i="8"/>
  <c r="M5964" i="8" s="1"/>
  <c r="J5944" i="8"/>
  <c r="M5944" i="8" s="1"/>
  <c r="J5926" i="8"/>
  <c r="M5926" i="8" s="1"/>
  <c r="J5908" i="8"/>
  <c r="M5908" i="8" s="1"/>
  <c r="J5886" i="8"/>
  <c r="M5886" i="8" s="1"/>
  <c r="J5858" i="8"/>
  <c r="M5858" i="8" s="1"/>
  <c r="J5842" i="8"/>
  <c r="M5842" i="8" s="1"/>
  <c r="J5820" i="8"/>
  <c r="M5820" i="8" s="1"/>
  <c r="J5800" i="8"/>
  <c r="M5800" i="8" s="1"/>
  <c r="J5780" i="8"/>
  <c r="M5780" i="8" s="1"/>
  <c r="J5758" i="8"/>
  <c r="J5738" i="8"/>
  <c r="M5738" i="8" s="1"/>
  <c r="J5716" i="8"/>
  <c r="M5716" i="8" s="1"/>
  <c r="J5700" i="8"/>
  <c r="M5700" i="8" s="1"/>
  <c r="J5682" i="8"/>
  <c r="M5682" i="8" s="1"/>
  <c r="J5628" i="8"/>
  <c r="M5628" i="8" s="1"/>
  <c r="J5604" i="8"/>
  <c r="M5604" i="8" s="1"/>
  <c r="J5560" i="8"/>
  <c r="M5560" i="8" s="1"/>
  <c r="J5540" i="8"/>
  <c r="M5540" i="8" s="1"/>
  <c r="J5522" i="8"/>
  <c r="M5522" i="8" s="1"/>
  <c r="J5490" i="8"/>
  <c r="M5490" i="8" s="1"/>
  <c r="J5466" i="8"/>
  <c r="M5466" i="8" s="1"/>
  <c r="J5438" i="8"/>
  <c r="M5438" i="8" s="1"/>
  <c r="J5412" i="8"/>
  <c r="M5412" i="8" s="1"/>
  <c r="J5398" i="8"/>
  <c r="M5398" i="8" s="1"/>
  <c r="J5368" i="8"/>
  <c r="M5368" i="8" s="1"/>
  <c r="J5344" i="8"/>
  <c r="M5344" i="8" s="1"/>
  <c r="J5286" i="8"/>
  <c r="M5286" i="8" s="1"/>
  <c r="J5230" i="8"/>
  <c r="J5190" i="8"/>
  <c r="M5190" i="8" s="1"/>
  <c r="J5138" i="8"/>
  <c r="M5138" i="8" s="1"/>
  <c r="J5082" i="8"/>
  <c r="M5082" i="8" s="1"/>
  <c r="J5066" i="8"/>
  <c r="M5066" i="8" s="1"/>
  <c r="J5044" i="8"/>
  <c r="M5044" i="8" s="1"/>
  <c r="J4998" i="8"/>
  <c r="M4998" i="8" s="1"/>
  <c r="J4960" i="8"/>
  <c r="M4960" i="8" s="1"/>
  <c r="J4938" i="8"/>
  <c r="M4938" i="8" s="1"/>
  <c r="J4908" i="8"/>
  <c r="M4908" i="8" s="1"/>
  <c r="J4822" i="8"/>
  <c r="M4822" i="8" s="1"/>
  <c r="J4780" i="8"/>
  <c r="M4780" i="8" s="1"/>
  <c r="J4720" i="8"/>
  <c r="M4720" i="8" s="1"/>
  <c r="J4664" i="8"/>
  <c r="M4664" i="8" s="1"/>
  <c r="J4616" i="8"/>
  <c r="M4616" i="8" s="1"/>
  <c r="J4590" i="8"/>
  <c r="M4590" i="8" s="1"/>
  <c r="J4556" i="8"/>
  <c r="M4556" i="8" s="1"/>
  <c r="J4420" i="8"/>
  <c r="M4420" i="8" s="1"/>
  <c r="J4396" i="8"/>
  <c r="M4396" i="8" s="1"/>
  <c r="J4340" i="8"/>
  <c r="M4340" i="8" s="1"/>
  <c r="J4318" i="8"/>
  <c r="M4318" i="8" s="1"/>
  <c r="J4282" i="8"/>
  <c r="M4282" i="8" s="1"/>
  <c r="J4190" i="8"/>
  <c r="M4190" i="8" s="1"/>
  <c r="J4150" i="8"/>
  <c r="M4150" i="8" s="1"/>
  <c r="J4082" i="8"/>
  <c r="M4082" i="8" s="1"/>
  <c r="J4024" i="8"/>
  <c r="M4024" i="8" s="1"/>
  <c r="J3968" i="8"/>
  <c r="M3968" i="8" s="1"/>
  <c r="J3944" i="8"/>
  <c r="M3944" i="8" s="1"/>
  <c r="J3928" i="8"/>
  <c r="M3928" i="8" s="1"/>
  <c r="J3888" i="8"/>
  <c r="M3888" i="8" s="1"/>
  <c r="J3866" i="8"/>
  <c r="M3866" i="8" s="1"/>
  <c r="J3810" i="8"/>
  <c r="M3810" i="8" s="1"/>
  <c r="J3774" i="8"/>
  <c r="M3774" i="8" s="1"/>
  <c r="J3682" i="8"/>
  <c r="M3682" i="8" s="1"/>
  <c r="J3570" i="8"/>
  <c r="M3570" i="8" s="1"/>
  <c r="J3508" i="8"/>
  <c r="M3508" i="8" s="1"/>
  <c r="J3470" i="8"/>
  <c r="M3470" i="8" s="1"/>
  <c r="J3442" i="8"/>
  <c r="M3442" i="8" s="1"/>
  <c r="J3398" i="8"/>
  <c r="M3398" i="8" s="1"/>
  <c r="J3350" i="8"/>
  <c r="M3350" i="8" s="1"/>
  <c r="J4887" i="8"/>
  <c r="M4887" i="8" s="1"/>
  <c r="J4851" i="8"/>
  <c r="M4851" i="8" s="1"/>
  <c r="J4801" i="8"/>
  <c r="M4801" i="8" s="1"/>
  <c r="J4699" i="8"/>
  <c r="M4699" i="8" s="1"/>
  <c r="J4669" i="8"/>
  <c r="M4669" i="8" s="1"/>
  <c r="J4625" i="8"/>
  <c r="M4625" i="8" s="1"/>
  <c r="J4585" i="8"/>
  <c r="M4585" i="8" s="1"/>
  <c r="J4553" i="8"/>
  <c r="M4553" i="8" s="1"/>
  <c r="J4531" i="8"/>
  <c r="M4531" i="8" s="1"/>
  <c r="J4501" i="8"/>
  <c r="M4501" i="8" s="1"/>
  <c r="J4471" i="8"/>
  <c r="M4471" i="8" s="1"/>
  <c r="J4441" i="8"/>
  <c r="M4441" i="8" s="1"/>
  <c r="J4411" i="8"/>
  <c r="M4411" i="8" s="1"/>
  <c r="J4371" i="8"/>
  <c r="M4371" i="8" s="1"/>
  <c r="J4321" i="8"/>
  <c r="M4321" i="8" s="1"/>
  <c r="J4277" i="8"/>
  <c r="M4277" i="8" s="1"/>
  <c r="J4215" i="8"/>
  <c r="M4215" i="8" s="1"/>
  <c r="J4121" i="8"/>
  <c r="M4121" i="8" s="1"/>
  <c r="J4043" i="8"/>
  <c r="M4043" i="8" s="1"/>
  <c r="J3993" i="8"/>
  <c r="M3993" i="8" s="1"/>
  <c r="J3955" i="8"/>
  <c r="M3955" i="8" s="1"/>
  <c r="J3829" i="8"/>
  <c r="M3829" i="8" s="1"/>
  <c r="J3795" i="8"/>
  <c r="M3795" i="8" s="1"/>
  <c r="J3755" i="8"/>
  <c r="M3755" i="8" s="1"/>
  <c r="J3737" i="8"/>
  <c r="M3737" i="8" s="1"/>
  <c r="J3685" i="8"/>
  <c r="M3685" i="8" s="1"/>
  <c r="J3581" i="8"/>
  <c r="M3581" i="8" s="1"/>
  <c r="J3553" i="8"/>
  <c r="M3553" i="8" s="1"/>
  <c r="J3527" i="8"/>
  <c r="M3527" i="8" s="1"/>
  <c r="J3483" i="8"/>
  <c r="M3483" i="8" s="1"/>
  <c r="J3417" i="8"/>
  <c r="M3417" i="8" s="1"/>
  <c r="J3401" i="8"/>
  <c r="M3401" i="8" s="1"/>
  <c r="J3381" i="8"/>
  <c r="M3381" i="8" s="1"/>
  <c r="J3363" i="8"/>
  <c r="M3363" i="8" s="1"/>
  <c r="J3333" i="8"/>
  <c r="M3333" i="8" s="1"/>
  <c r="J3307" i="8"/>
  <c r="M3307" i="8" s="1"/>
  <c r="J3291" i="8"/>
  <c r="M3291" i="8" s="1"/>
  <c r="J3261" i="8"/>
  <c r="M3261" i="8" s="1"/>
  <c r="J3247" i="8"/>
  <c r="M3247" i="8" s="1"/>
  <c r="J3213" i="8"/>
  <c r="M3213" i="8" s="1"/>
  <c r="J3187" i="8"/>
  <c r="M3187" i="8" s="1"/>
  <c r="J3165" i="8"/>
  <c r="M3165" i="8" s="1"/>
  <c r="J3151" i="8"/>
  <c r="M3151" i="8" s="1"/>
  <c r="J3131" i="8"/>
  <c r="M3131" i="8" s="1"/>
  <c r="J3019" i="8"/>
  <c r="M3019" i="8" s="1"/>
  <c r="J2893" i="8"/>
  <c r="M2893" i="8" s="1"/>
  <c r="J3274" i="8"/>
  <c r="M3274" i="8" s="1"/>
  <c r="J3206" i="8"/>
  <c r="M3206" i="8" s="1"/>
  <c r="J3138" i="8"/>
  <c r="M3138" i="8" s="1"/>
  <c r="J3090" i="8"/>
  <c r="M3090" i="8" s="1"/>
  <c r="J2692" i="8"/>
  <c r="M2692" i="8" s="1"/>
  <c r="J12755" i="8"/>
  <c r="M12755" i="8" s="1"/>
  <c r="J9145" i="8"/>
  <c r="J9123" i="8"/>
  <c r="M9123" i="8" s="1"/>
  <c r="J9079" i="8"/>
  <c r="M9079" i="8" s="1"/>
  <c r="J8869" i="8"/>
  <c r="M8869" i="8" s="1"/>
  <c r="J8819" i="8"/>
  <c r="M8819" i="8" s="1"/>
  <c r="J8775" i="8"/>
  <c r="J8757" i="8"/>
  <c r="J8697" i="8"/>
  <c r="M8697" i="8" s="1"/>
  <c r="J8669" i="8"/>
  <c r="M8669" i="8" s="1"/>
  <c r="J8623" i="8"/>
  <c r="M8623" i="8" s="1"/>
  <c r="J8475" i="8"/>
  <c r="M8475" i="8" s="1"/>
  <c r="J8451" i="8"/>
  <c r="J8425" i="8"/>
  <c r="M8425" i="8" s="1"/>
  <c r="J8251" i="8"/>
  <c r="M8251" i="8" s="1"/>
  <c r="J8209" i="8"/>
  <c r="M8209" i="8" s="1"/>
  <c r="J8061" i="8"/>
  <c r="M8061" i="8" s="1"/>
  <c r="J7923" i="8"/>
  <c r="M7923" i="8" s="1"/>
  <c r="J7903" i="8"/>
  <c r="M7903" i="8" s="1"/>
  <c r="J7879" i="8"/>
  <c r="J7867" i="8"/>
  <c r="M7867" i="8" s="1"/>
  <c r="J7809" i="8"/>
  <c r="M7809" i="8" s="1"/>
  <c r="J7489" i="8"/>
  <c r="M7489" i="8" s="1"/>
  <c r="J7461" i="8"/>
  <c r="M7461" i="8" s="1"/>
  <c r="J7393" i="8"/>
  <c r="M7393" i="8" s="1"/>
  <c r="J7351" i="8"/>
  <c r="M7351" i="8" s="1"/>
  <c r="J7309" i="8"/>
  <c r="M7309" i="8" s="1"/>
  <c r="J7271" i="8"/>
  <c r="M7271" i="8" s="1"/>
  <c r="J7225" i="8"/>
  <c r="M7225" i="8" s="1"/>
  <c r="J7127" i="8"/>
  <c r="M7127" i="8" s="1"/>
  <c r="J7069" i="8"/>
  <c r="M7069" i="8" s="1"/>
  <c r="J7031" i="8"/>
  <c r="M7031" i="8" s="1"/>
  <c r="J6843" i="8"/>
  <c r="M6843" i="8" s="1"/>
  <c r="J6775" i="8"/>
  <c r="M6775" i="8" s="1"/>
  <c r="J9116" i="8"/>
  <c r="M9116" i="8" s="1"/>
  <c r="J9104" i="8"/>
  <c r="M9104" i="8" s="1"/>
  <c r="J9074" i="8"/>
  <c r="J9066" i="8"/>
  <c r="J9058" i="8"/>
  <c r="J9046" i="8"/>
  <c r="J9038" i="8"/>
  <c r="J9030" i="8"/>
  <c r="J8898" i="8"/>
  <c r="J8872" i="8"/>
  <c r="M8872" i="8" s="1"/>
  <c r="J8836" i="8"/>
  <c r="M8836" i="8" s="1"/>
  <c r="J8804" i="8"/>
  <c r="M8804" i="8" s="1"/>
  <c r="J8772" i="8"/>
  <c r="J8700" i="8"/>
  <c r="M8700" i="8" s="1"/>
  <c r="J8608" i="8"/>
  <c r="M8608" i="8" s="1"/>
  <c r="J8562" i="8"/>
  <c r="M8562" i="8" s="1"/>
  <c r="J8430" i="8"/>
  <c r="M8430" i="8" s="1"/>
  <c r="J8256" i="8"/>
  <c r="M8256" i="8" s="1"/>
  <c r="J8222" i="8"/>
  <c r="M8222" i="8" s="1"/>
  <c r="J8192" i="8"/>
  <c r="M8192" i="8" s="1"/>
  <c r="J7966" i="8"/>
  <c r="M7966" i="8" s="1"/>
  <c r="J7944" i="8"/>
  <c r="M7944" i="8" s="1"/>
  <c r="J7882" i="8"/>
  <c r="J7818" i="8"/>
  <c r="M7818" i="8" s="1"/>
  <c r="J7706" i="8"/>
  <c r="M7706" i="8" s="1"/>
  <c r="J7474" i="8"/>
  <c r="M7474" i="8" s="1"/>
  <c r="J7440" i="8"/>
  <c r="M7440" i="8" s="1"/>
  <c r="J7418" i="8"/>
  <c r="M7418" i="8" s="1"/>
  <c r="J7376" i="8"/>
  <c r="M7376" i="8" s="1"/>
  <c r="J7312" i="8"/>
  <c r="M7312" i="8" s="1"/>
  <c r="J7252" i="8"/>
  <c r="M7252" i="8" s="1"/>
  <c r="J7218" i="8"/>
  <c r="M7218" i="8" s="1"/>
  <c r="J7188" i="8"/>
  <c r="M7188" i="8" s="1"/>
  <c r="J7162" i="8"/>
  <c r="M7162" i="8" s="1"/>
  <c r="J7148" i="8"/>
  <c r="M7148" i="8" s="1"/>
  <c r="J7130" i="8"/>
  <c r="M7130" i="8" s="1"/>
  <c r="J7110" i="8"/>
  <c r="M7110" i="8" s="1"/>
  <c r="J7090" i="8"/>
  <c r="M7090" i="8" s="1"/>
  <c r="J6826" i="8"/>
  <c r="M6826" i="8" s="1"/>
  <c r="J621" i="8"/>
  <c r="M621" i="8" s="1"/>
  <c r="J135" i="8"/>
  <c r="M135" i="8" s="1"/>
  <c r="J12010" i="8"/>
  <c r="M12010" i="8" s="1"/>
  <c r="J12005" i="8"/>
  <c r="M12005" i="8" s="1"/>
  <c r="J11839" i="8"/>
  <c r="M11839" i="8" s="1"/>
  <c r="J10915" i="8"/>
  <c r="M10915" i="8" s="1"/>
  <c r="J10465" i="8"/>
  <c r="M10465" i="8" s="1"/>
  <c r="J264" i="8"/>
  <c r="M264" i="8" s="1"/>
  <c r="J13338" i="8"/>
  <c r="M13338" i="8" s="1"/>
  <c r="J13327" i="8"/>
  <c r="M13327" i="8" s="1"/>
  <c r="J13447" i="8"/>
  <c r="M13447" i="8" s="1"/>
  <c r="J13502" i="8"/>
  <c r="J13386" i="8"/>
  <c r="M13386" i="8" s="1"/>
  <c r="J13358" i="8"/>
  <c r="M13358" i="8" s="1"/>
  <c r="J6399" i="8"/>
  <c r="M6399" i="8" s="1"/>
  <c r="J6039" i="8"/>
  <c r="M6039" i="8" s="1"/>
  <c r="J6035" i="8"/>
  <c r="M6035" i="8" s="1"/>
  <c r="J5791" i="8"/>
  <c r="M5791" i="8" s="1"/>
  <c r="J5317" i="8"/>
  <c r="M5317" i="8" s="1"/>
  <c r="J5223" i="8"/>
  <c r="M5223" i="8" s="1"/>
  <c r="J5163" i="8"/>
  <c r="M5163" i="8" s="1"/>
  <c r="J5133" i="8"/>
  <c r="M5133" i="8" s="1"/>
  <c r="J5057" i="8"/>
  <c r="M5057" i="8" s="1"/>
  <c r="J5013" i="8"/>
  <c r="M5013" i="8" s="1"/>
  <c r="J6012" i="8"/>
  <c r="M6012" i="8" s="1"/>
  <c r="J5996" i="8"/>
  <c r="M5996" i="8" s="1"/>
  <c r="J5806" i="8"/>
  <c r="M5806" i="8" s="1"/>
  <c r="J5568" i="8"/>
  <c r="M5568" i="8" s="1"/>
  <c r="J5240" i="8"/>
  <c r="M5240" i="8" s="1"/>
  <c r="J5144" i="8"/>
  <c r="M5144" i="8" s="1"/>
  <c r="J5108" i="8"/>
  <c r="M5108" i="8" s="1"/>
  <c r="J5080" i="8"/>
  <c r="M5080" i="8" s="1"/>
  <c r="J4972" i="8"/>
  <c r="M4972" i="8" s="1"/>
  <c r="J4588" i="8"/>
  <c r="M4588" i="8" s="1"/>
  <c r="J4362" i="8"/>
  <c r="M4362" i="8" s="1"/>
  <c r="J4290" i="8"/>
  <c r="M4290" i="8" s="1"/>
  <c r="J3538" i="8"/>
  <c r="M3538" i="8" s="1"/>
  <c r="J3506" i="8"/>
  <c r="M3506" i="8" s="1"/>
  <c r="J3454" i="8"/>
  <c r="M3454" i="8" s="1"/>
  <c r="J4759" i="8"/>
  <c r="M4759" i="8" s="1"/>
  <c r="J4355" i="8"/>
  <c r="M4355" i="8" s="1"/>
  <c r="J4337" i="8"/>
  <c r="M4337" i="8" s="1"/>
  <c r="J4305" i="8"/>
  <c r="M4305" i="8" s="1"/>
  <c r="J4273" i="8"/>
  <c r="M4273" i="8" s="1"/>
  <c r="J4255" i="8"/>
  <c r="M4255" i="8" s="1"/>
  <c r="J3533" i="8"/>
  <c r="M3533" i="8" s="1"/>
  <c r="J3491" i="8"/>
  <c r="M3491" i="8" s="1"/>
  <c r="J3445" i="8"/>
  <c r="M3445" i="8" s="1"/>
  <c r="J13342" i="8"/>
  <c r="M13342" i="8" s="1"/>
  <c r="J13331" i="8"/>
  <c r="M13331" i="8" s="1"/>
  <c r="J13328" i="8"/>
  <c r="M13328" i="8" s="1"/>
  <c r="J13490" i="8"/>
  <c r="M13490" i="8" s="1"/>
  <c r="J13364" i="8"/>
  <c r="M13364" i="8" s="1"/>
  <c r="J13371" i="8"/>
  <c r="M13371" i="8" s="1"/>
  <c r="J13432" i="8"/>
  <c r="M13432" i="8" s="1"/>
  <c r="J13439" i="8"/>
  <c r="M13439" i="8" s="1"/>
  <c r="J13397" i="8"/>
  <c r="J13348" i="8"/>
  <c r="M13348" i="8" s="1"/>
  <c r="J3111" i="8"/>
  <c r="M3111" i="8" s="1"/>
  <c r="J13445" i="8"/>
  <c r="M13445" i="8" s="1"/>
  <c r="J13425" i="8"/>
  <c r="M13425" i="8" s="1"/>
  <c r="J13488" i="8"/>
  <c r="M13488" i="8" s="1"/>
  <c r="J13056" i="8"/>
  <c r="M13056" i="8" s="1"/>
  <c r="J12888" i="8"/>
  <c r="M12888" i="8" s="1"/>
  <c r="J12760" i="8"/>
  <c r="M12760" i="8" s="1"/>
  <c r="J12044" i="8"/>
  <c r="M12044" i="8" s="1"/>
  <c r="J11500" i="8"/>
  <c r="M11500" i="8" s="1"/>
  <c r="J11352" i="8"/>
  <c r="M11352" i="8" s="1"/>
  <c r="J10864" i="8"/>
  <c r="M10864" i="8" s="1"/>
  <c r="J10704" i="8"/>
  <c r="M10704" i="8" s="1"/>
  <c r="J10400" i="8"/>
  <c r="M10400" i="8" s="1"/>
  <c r="J13477" i="8"/>
  <c r="M13477" i="8" s="1"/>
  <c r="J12943" i="8"/>
  <c r="M12943" i="8" s="1"/>
  <c r="J12775" i="8"/>
  <c r="M12775" i="8" s="1"/>
  <c r="J11441" i="8"/>
  <c r="M11441" i="8" s="1"/>
  <c r="J10995" i="8"/>
  <c r="M10995" i="8" s="1"/>
  <c r="J10661" i="8"/>
  <c r="M10661" i="8" s="1"/>
  <c r="J9835" i="8"/>
  <c r="M9835" i="8" s="1"/>
  <c r="J9619" i="8"/>
  <c r="M9619" i="8" s="1"/>
  <c r="J8375" i="8"/>
  <c r="M8375" i="8" s="1"/>
  <c r="J7773" i="8"/>
  <c r="M7773" i="8" s="1"/>
  <c r="J6993" i="8"/>
  <c r="M6993" i="8" s="1"/>
  <c r="J6691" i="8"/>
  <c r="M6691" i="8" s="1"/>
  <c r="J9404" i="8"/>
  <c r="M9404" i="8" s="1"/>
  <c r="J8984" i="8"/>
  <c r="M8984" i="8" s="1"/>
  <c r="J8288" i="8"/>
  <c r="M8288" i="8" s="1"/>
  <c r="J8074" i="8"/>
  <c r="M8074" i="8" s="1"/>
  <c r="J7606" i="8"/>
  <c r="M7606" i="8" s="1"/>
  <c r="J7506" i="8"/>
  <c r="M7506" i="8" s="1"/>
  <c r="J6932" i="8"/>
  <c r="M6932" i="8" s="1"/>
  <c r="J6698" i="8"/>
  <c r="M6698" i="8" s="1"/>
  <c r="J2357" i="8"/>
  <c r="M2357" i="8" s="1"/>
  <c r="J2183" i="8"/>
  <c r="M2183" i="8" s="1"/>
  <c r="J2079" i="8"/>
  <c r="M2079" i="8" s="1"/>
  <c r="J2023" i="8"/>
  <c r="M2023" i="8" s="1"/>
  <c r="J1949" i="8"/>
  <c r="M1949" i="8" s="1"/>
  <c r="J1905" i="8"/>
  <c r="M1905" i="8" s="1"/>
  <c r="J2326" i="8"/>
  <c r="M2326" i="8" s="1"/>
  <c r="J2174" i="8"/>
  <c r="M2174" i="8" s="1"/>
  <c r="J1984" i="8"/>
  <c r="M1984" i="8" s="1"/>
  <c r="J1938" i="8"/>
  <c r="M1938" i="8" s="1"/>
  <c r="J1867" i="8"/>
  <c r="M1867" i="8" s="1"/>
  <c r="J1835" i="8"/>
  <c r="M1835" i="8" s="1"/>
  <c r="J1767" i="8"/>
  <c r="M1767" i="8" s="1"/>
  <c r="J1665" i="8"/>
  <c r="M1665" i="8" s="1"/>
  <c r="J1449" i="8"/>
  <c r="M1449" i="8" s="1"/>
  <c r="J1409" i="8"/>
  <c r="M1409" i="8" s="1"/>
  <c r="J1888" i="8"/>
  <c r="M1888" i="8" s="1"/>
  <c r="J1830" i="8"/>
  <c r="M1830" i="8" s="1"/>
  <c r="J1786" i="8"/>
  <c r="M1786" i="8" s="1"/>
  <c r="J1682" i="8"/>
  <c r="M1682" i="8" s="1"/>
  <c r="J1668" i="8"/>
  <c r="M1668" i="8" s="1"/>
  <c r="J1438" i="8"/>
  <c r="M1438" i="8" s="1"/>
  <c r="J667" i="8"/>
  <c r="M667" i="8" s="1"/>
  <c r="J670" i="8"/>
  <c r="M670" i="8" s="1"/>
  <c r="J628" i="8"/>
  <c r="M628" i="8" s="1"/>
  <c r="J94" i="8"/>
  <c r="M94" i="8" s="1"/>
  <c r="J12754" i="8"/>
  <c r="M12754" i="8" s="1"/>
  <c r="J11449" i="8"/>
  <c r="M11449" i="8" s="1"/>
  <c r="J9117" i="8"/>
  <c r="M9117" i="8" s="1"/>
  <c r="J9101" i="8"/>
  <c r="M9101" i="8" s="1"/>
  <c r="J9051" i="8"/>
  <c r="M9051" i="8" s="1"/>
  <c r="J8809" i="8"/>
  <c r="M8809" i="8" s="1"/>
  <c r="J8763" i="8"/>
  <c r="M8763" i="8" s="1"/>
  <c r="J8701" i="8"/>
  <c r="M8701" i="8" s="1"/>
  <c r="J8591" i="8"/>
  <c r="M8591" i="8" s="1"/>
  <c r="J8463" i="8"/>
  <c r="M8463" i="8" s="1"/>
  <c r="J8413" i="8"/>
  <c r="M8413" i="8" s="1"/>
  <c r="J8255" i="8"/>
  <c r="M8255" i="8" s="1"/>
  <c r="J8213" i="8"/>
  <c r="M8213" i="8" s="1"/>
  <c r="J8005" i="8"/>
  <c r="M8005" i="8" s="1"/>
  <c r="J7935" i="8"/>
  <c r="M7935" i="8" s="1"/>
  <c r="J7865" i="8"/>
  <c r="J7843" i="8"/>
  <c r="M7843" i="8" s="1"/>
  <c r="J7797" i="8"/>
  <c r="M7797" i="8" s="1"/>
  <c r="J7707" i="8"/>
  <c r="M7707" i="8" s="1"/>
  <c r="J7455" i="8"/>
  <c r="M7455" i="8" s="1"/>
  <c r="J7435" i="8"/>
  <c r="M7435" i="8" s="1"/>
  <c r="J7417" i="8"/>
  <c r="M7417" i="8" s="1"/>
  <c r="J7379" i="8"/>
  <c r="M7379" i="8" s="1"/>
  <c r="J7341" i="8"/>
  <c r="M7341" i="8" s="1"/>
  <c r="J7291" i="8"/>
  <c r="M7291" i="8" s="1"/>
  <c r="J7263" i="8"/>
  <c r="M7263" i="8" s="1"/>
  <c r="J7233" i="8"/>
  <c r="M7233" i="8" s="1"/>
  <c r="J7205" i="8"/>
  <c r="M7205" i="8" s="1"/>
  <c r="J7175" i="8"/>
  <c r="M7175" i="8" s="1"/>
  <c r="J7147" i="8"/>
  <c r="J7119" i="8"/>
  <c r="M7119" i="8" s="1"/>
  <c r="J7095" i="8"/>
  <c r="M7095" i="8" s="1"/>
  <c r="J7033" i="8"/>
  <c r="M7033" i="8" s="1"/>
  <c r="J6803" i="8"/>
  <c r="M6803" i="8" s="1"/>
  <c r="J9132" i="8"/>
  <c r="M9132" i="8" s="1"/>
  <c r="J9018" i="8"/>
  <c r="J9010" i="8"/>
  <c r="J8864" i="8"/>
  <c r="M8864" i="8" s="1"/>
  <c r="J8834" i="8"/>
  <c r="J8734" i="8"/>
  <c r="M8734" i="8" s="1"/>
  <c r="J8678" i="8"/>
  <c r="M8678" i="8" s="1"/>
  <c r="J8650" i="8"/>
  <c r="M8650" i="8" s="1"/>
  <c r="J8612" i="8"/>
  <c r="M8612" i="8" s="1"/>
  <c r="J8540" i="8"/>
  <c r="M8540" i="8" s="1"/>
  <c r="J8458" i="8"/>
  <c r="M8458" i="8" s="1"/>
  <c r="J8410" i="8"/>
  <c r="M8410" i="8" s="1"/>
  <c r="J8232" i="8"/>
  <c r="M8232" i="8" s="1"/>
  <c r="J8200" i="8"/>
  <c r="M8200" i="8" s="1"/>
  <c r="J7964" i="8"/>
  <c r="M7964" i="8" s="1"/>
  <c r="J7922" i="8"/>
  <c r="M7922" i="8" s="1"/>
  <c r="J7852" i="8"/>
  <c r="J7802" i="8"/>
  <c r="M7802" i="8" s="1"/>
  <c r="J7482" i="8"/>
  <c r="M7482" i="8" s="1"/>
  <c r="J7444" i="8"/>
  <c r="M7444" i="8" s="1"/>
  <c r="J7384" i="8"/>
  <c r="M7384" i="8" s="1"/>
  <c r="J7308" i="8"/>
  <c r="J7240" i="8"/>
  <c r="M7240" i="8" s="1"/>
  <c r="J7192" i="8"/>
  <c r="M7192" i="8" s="1"/>
  <c r="J7134" i="8"/>
  <c r="M7134" i="8" s="1"/>
  <c r="J7082" i="8"/>
  <c r="M7082" i="8" s="1"/>
  <c r="J7058" i="8"/>
  <c r="M7058" i="8" s="1"/>
  <c r="J6864" i="8"/>
  <c r="M6864" i="8" s="1"/>
  <c r="J6768" i="8"/>
  <c r="M6768" i="8" s="1"/>
  <c r="J134" i="8"/>
  <c r="J139" i="8"/>
  <c r="M139" i="8" s="1"/>
  <c r="J11956" i="8"/>
  <c r="M11956" i="8" s="1"/>
  <c r="J11838" i="8"/>
  <c r="M11838" i="8" s="1"/>
  <c r="J10928" i="8"/>
  <c r="M10928" i="8" s="1"/>
  <c r="J12019" i="8"/>
  <c r="M12019" i="8" s="1"/>
  <c r="J10933" i="8"/>
  <c r="M10933" i="8" s="1"/>
  <c r="J10875" i="8"/>
  <c r="M10875" i="8" s="1"/>
  <c r="J8344" i="8"/>
  <c r="M8344" i="8" s="1"/>
  <c r="J2655" i="8"/>
  <c r="J2641" i="8"/>
  <c r="J255" i="8"/>
  <c r="M255" i="8" s="1"/>
  <c r="J12988" i="8"/>
  <c r="M12988" i="8" s="1"/>
  <c r="J12866" i="8"/>
  <c r="M12866" i="8" s="1"/>
  <c r="J11496" i="8"/>
  <c r="M11496" i="8" s="1"/>
  <c r="J11240" i="8"/>
  <c r="M11240" i="8" s="1"/>
  <c r="J10672" i="8"/>
  <c r="M10672" i="8" s="1"/>
  <c r="J13157" i="8"/>
  <c r="M13157" i="8" s="1"/>
  <c r="J12925" i="8"/>
  <c r="M12925" i="8" s="1"/>
  <c r="J11767" i="8"/>
  <c r="M11767" i="8" s="1"/>
  <c r="J11381" i="8"/>
  <c r="M11381" i="8" s="1"/>
  <c r="J11109" i="8"/>
  <c r="M11109" i="8" s="1"/>
  <c r="J10789" i="8"/>
  <c r="M10789" i="8" s="1"/>
  <c r="J10643" i="8"/>
  <c r="M10643" i="8" s="1"/>
  <c r="J10427" i="8"/>
  <c r="M10427" i="8" s="1"/>
  <c r="J8385" i="8"/>
  <c r="M8385" i="8" s="1"/>
  <c r="J7615" i="8"/>
  <c r="M7615" i="8" s="1"/>
  <c r="J6971" i="8"/>
  <c r="M6971" i="8" s="1"/>
  <c r="J6901" i="8"/>
  <c r="M6901" i="8" s="1"/>
  <c r="J6673" i="8"/>
  <c r="M6673" i="8" s="1"/>
  <c r="J8100" i="8"/>
  <c r="M8100" i="8" s="1"/>
  <c r="J8018" i="8"/>
  <c r="M8018" i="8" s="1"/>
  <c r="J7590" i="8"/>
  <c r="M7590" i="8" s="1"/>
  <c r="J6884" i="8"/>
  <c r="M6884" i="8" s="1"/>
  <c r="J4680" i="8"/>
  <c r="M4680" i="8" s="1"/>
  <c r="J1111" i="8"/>
  <c r="M1111" i="8" s="1"/>
  <c r="J815" i="8"/>
  <c r="M815" i="8" s="1"/>
  <c r="J555" i="8"/>
  <c r="M555" i="8" s="1"/>
  <c r="J794" i="8"/>
  <c r="M794" i="8" s="1"/>
  <c r="J402" i="8"/>
  <c r="M402" i="8" s="1"/>
  <c r="J273" i="8"/>
  <c r="M273" i="8" s="1"/>
  <c r="J11870" i="8"/>
  <c r="M11870" i="8" s="1"/>
  <c r="J8893" i="8"/>
  <c r="M8893" i="8" s="1"/>
  <c r="J8749" i="8"/>
  <c r="M8749" i="8" s="1"/>
  <c r="J6585" i="8"/>
  <c r="M6585" i="8" s="1"/>
  <c r="J6521" i="8"/>
  <c r="M6521" i="8" s="1"/>
  <c r="J6463" i="8"/>
  <c r="M6463" i="8" s="1"/>
  <c r="J6411" i="8"/>
  <c r="M6411" i="8" s="1"/>
  <c r="J6381" i="8"/>
  <c r="M6381" i="8" s="1"/>
  <c r="J6315" i="8"/>
  <c r="M6315" i="8" s="1"/>
  <c r="J6299" i="8"/>
  <c r="M6299" i="8" s="1"/>
  <c r="J6271" i="8"/>
  <c r="M6271" i="8" s="1"/>
  <c r="J6225" i="8"/>
  <c r="M6225" i="8" s="1"/>
  <c r="J6205" i="8"/>
  <c r="M6205" i="8" s="1"/>
  <c r="J6189" i="8"/>
  <c r="M6189" i="8" s="1"/>
  <c r="J6165" i="8"/>
  <c r="M6165" i="8" s="1"/>
  <c r="J6149" i="8"/>
  <c r="M6149" i="8" s="1"/>
  <c r="J6103" i="8"/>
  <c r="M6103" i="8" s="1"/>
  <c r="J6063" i="8"/>
  <c r="M6063" i="8" s="1"/>
  <c r="J6616" i="8"/>
  <c r="M6616" i="8" s="1"/>
  <c r="J6564" i="8"/>
  <c r="M6564" i="8" s="1"/>
  <c r="J6546" i="8"/>
  <c r="M6546" i="8" s="1"/>
  <c r="J6530" i="8"/>
  <c r="M6530" i="8" s="1"/>
  <c r="J6504" i="8"/>
  <c r="M6504" i="8" s="1"/>
  <c r="J6480" i="8"/>
  <c r="M6480" i="8" s="1"/>
  <c r="J6444" i="8"/>
  <c r="M6444" i="8" s="1"/>
  <c r="J6422" i="8"/>
  <c r="M6422" i="8" s="1"/>
  <c r="J6372" i="8"/>
  <c r="M6372" i="8" s="1"/>
  <c r="J6348" i="8"/>
  <c r="M6348" i="8" s="1"/>
  <c r="J6320" i="8"/>
  <c r="M6320" i="8" s="1"/>
  <c r="J6266" i="8"/>
  <c r="M6266" i="8" s="1"/>
  <c r="J6136" i="8"/>
  <c r="M6136" i="8" s="1"/>
  <c r="J6108" i="8"/>
  <c r="M6108" i="8" s="1"/>
  <c r="J6076" i="8"/>
  <c r="M6076" i="8" s="1"/>
  <c r="J6051" i="8"/>
  <c r="M6051" i="8" s="1"/>
  <c r="J6011" i="8"/>
  <c r="M6011" i="8" s="1"/>
  <c r="J5977" i="8"/>
  <c r="M5977" i="8" s="1"/>
  <c r="J5965" i="8"/>
  <c r="M5965" i="8" s="1"/>
  <c r="J5945" i="8"/>
  <c r="M5945" i="8" s="1"/>
  <c r="J5927" i="8"/>
  <c r="M5927" i="8" s="1"/>
  <c r="J5905" i="8"/>
  <c r="M5905" i="8" s="1"/>
  <c r="J5869" i="8"/>
  <c r="M5869" i="8" s="1"/>
  <c r="J5851" i="8"/>
  <c r="M5851" i="8" s="1"/>
  <c r="J5839" i="8"/>
  <c r="M5839" i="8" s="1"/>
  <c r="J5813" i="8"/>
  <c r="M5813" i="8" s="1"/>
  <c r="J5783" i="8"/>
  <c r="M5783" i="8" s="1"/>
  <c r="J5755" i="8"/>
  <c r="M5755" i="8" s="1"/>
  <c r="J5731" i="8"/>
  <c r="M5731" i="8" s="1"/>
  <c r="J5713" i="8"/>
  <c r="M5713" i="8" s="1"/>
  <c r="J5691" i="8"/>
  <c r="M5691" i="8" s="1"/>
  <c r="J5657" i="8"/>
  <c r="M5657" i="8" s="1"/>
  <c r="J5621" i="8"/>
  <c r="M5621" i="8" s="1"/>
  <c r="J5601" i="8"/>
  <c r="J5559" i="8"/>
  <c r="J5537" i="8"/>
  <c r="M5537" i="8" s="1"/>
  <c r="J5489" i="8"/>
  <c r="M5489" i="8" s="1"/>
  <c r="J5465" i="8"/>
  <c r="J5431" i="8"/>
  <c r="M5431" i="8" s="1"/>
  <c r="J5403" i="8"/>
  <c r="M5403" i="8" s="1"/>
  <c r="J5379" i="8"/>
  <c r="M5379" i="8" s="1"/>
  <c r="J5353" i="8"/>
  <c r="M5353" i="8" s="1"/>
  <c r="J5309" i="8"/>
  <c r="M5309" i="8" s="1"/>
  <c r="J5253" i="8"/>
  <c r="J5217" i="8"/>
  <c r="M5217" i="8" s="1"/>
  <c r="J5187" i="8"/>
  <c r="J5169" i="8"/>
  <c r="M5169" i="8" s="1"/>
  <c r="J5123" i="8"/>
  <c r="M5123" i="8" s="1"/>
  <c r="J5085" i="8"/>
  <c r="M5085" i="8" s="1"/>
  <c r="J5043" i="8"/>
  <c r="M5043" i="8" s="1"/>
  <c r="J4991" i="8"/>
  <c r="M4991" i="8" s="1"/>
  <c r="J4935" i="8"/>
  <c r="M4935" i="8" s="1"/>
  <c r="J4886" i="8"/>
  <c r="M4886" i="8" s="1"/>
  <c r="J4838" i="8"/>
  <c r="M4838" i="8" s="1"/>
  <c r="J6028" i="8"/>
  <c r="M6028" i="8" s="1"/>
  <c r="J6004" i="8"/>
  <c r="M6004" i="8" s="1"/>
  <c r="J5986" i="8"/>
  <c r="M5986" i="8" s="1"/>
  <c r="J5942" i="8"/>
  <c r="M5942" i="8" s="1"/>
  <c r="J5902" i="8"/>
  <c r="M5902" i="8" s="1"/>
  <c r="J5878" i="8"/>
  <c r="M5878" i="8" s="1"/>
  <c r="J5854" i="8"/>
  <c r="M5854" i="8" s="1"/>
  <c r="J5822" i="8"/>
  <c r="M5822" i="8" s="1"/>
  <c r="J5792" i="8"/>
  <c r="M5792" i="8" s="1"/>
  <c r="J5760" i="8"/>
  <c r="M5760" i="8" s="1"/>
  <c r="J5734" i="8"/>
  <c r="M5734" i="8" s="1"/>
  <c r="J5694" i="8"/>
  <c r="M5694" i="8" s="1"/>
  <c r="J5672" i="8"/>
  <c r="M5672" i="8" s="1"/>
  <c r="J5648" i="8"/>
  <c r="J5630" i="8"/>
  <c r="M5630" i="8" s="1"/>
  <c r="J5606" i="8"/>
  <c r="J5578" i="8"/>
  <c r="M5578" i="8" s="1"/>
  <c r="J5552" i="8"/>
  <c r="M5552" i="8" s="1"/>
  <c r="J5526" i="8"/>
  <c r="M5526" i="8" s="1"/>
  <c r="J5510" i="8"/>
  <c r="M5510" i="8" s="1"/>
  <c r="J5484" i="8"/>
  <c r="M5484" i="8" s="1"/>
  <c r="J5460" i="8"/>
  <c r="M5460" i="8" s="1"/>
  <c r="J5440" i="8"/>
  <c r="M5440" i="8" s="1"/>
  <c r="J5422" i="8"/>
  <c r="M5422" i="8" s="1"/>
  <c r="J5388" i="8"/>
  <c r="M5388" i="8" s="1"/>
  <c r="J5374" i="8"/>
  <c r="M5374" i="8" s="1"/>
  <c r="J5350" i="8"/>
  <c r="M5350" i="8" s="1"/>
  <c r="J5266" i="8"/>
  <c r="J5204" i="8"/>
  <c r="M5204" i="8" s="1"/>
  <c r="J5152" i="8"/>
  <c r="M5152" i="8" s="1"/>
  <c r="J5118" i="8"/>
  <c r="M5118" i="8" s="1"/>
  <c r="J5072" i="8"/>
  <c r="M5072" i="8" s="1"/>
  <c r="J5008" i="8"/>
  <c r="M5008" i="8" s="1"/>
  <c r="J4978" i="8"/>
  <c r="M4978" i="8" s="1"/>
  <c r="J4954" i="8"/>
  <c r="M4954" i="8" s="1"/>
  <c r="J4928" i="8"/>
  <c r="M4928" i="8" s="1"/>
  <c r="J4896" i="8"/>
  <c r="M4896" i="8" s="1"/>
  <c r="J4850" i="8"/>
  <c r="J4796" i="8"/>
  <c r="M4796" i="8" s="1"/>
  <c r="J4684" i="8"/>
  <c r="M4684" i="8" s="1"/>
  <c r="J4624" i="8"/>
  <c r="J4580" i="8"/>
  <c r="M4580" i="8" s="1"/>
  <c r="J4564" i="8"/>
  <c r="M4564" i="8" s="1"/>
  <c r="J4528" i="8"/>
  <c r="J4492" i="8"/>
  <c r="M4492" i="8" s="1"/>
  <c r="J4428" i="8"/>
  <c r="M4428" i="8" s="1"/>
  <c r="J4410" i="8"/>
  <c r="M4410" i="8" s="1"/>
  <c r="J4370" i="8"/>
  <c r="M4370" i="8" s="1"/>
  <c r="J4350" i="8"/>
  <c r="M4350" i="8" s="1"/>
  <c r="J4306" i="8"/>
  <c r="M4306" i="8" s="1"/>
  <c r="J4268" i="8"/>
  <c r="M4268" i="8" s="1"/>
  <c r="J4244" i="8"/>
  <c r="J4208" i="8"/>
  <c r="M4208" i="8" s="1"/>
  <c r="J4158" i="8"/>
  <c r="M4158" i="8" s="1"/>
  <c r="J4060" i="8"/>
  <c r="M4060" i="8" s="1"/>
  <c r="J4018" i="8"/>
  <c r="M4018" i="8" s="1"/>
  <c r="J3980" i="8"/>
  <c r="M3980" i="8" s="1"/>
  <c r="J3956" i="8"/>
  <c r="M3956" i="8" s="1"/>
  <c r="J3906" i="8"/>
  <c r="M3906" i="8" s="1"/>
  <c r="J3864" i="8"/>
  <c r="M3864" i="8" s="1"/>
  <c r="J3824" i="8"/>
  <c r="M3824" i="8" s="1"/>
  <c r="J3782" i="8"/>
  <c r="M3782" i="8" s="1"/>
  <c r="J3688" i="8"/>
  <c r="M3688" i="8" s="1"/>
  <c r="J3656" i="8"/>
  <c r="M3656" i="8" s="1"/>
  <c r="J3634" i="8"/>
  <c r="J3608" i="8"/>
  <c r="J3566" i="8"/>
  <c r="M3566" i="8" s="1"/>
  <c r="J3532" i="8"/>
  <c r="M3532" i="8" s="1"/>
  <c r="J3490" i="8"/>
  <c r="M3490" i="8" s="1"/>
  <c r="J3426" i="8"/>
  <c r="M3426" i="8" s="1"/>
  <c r="J3378" i="8"/>
  <c r="M3378" i="8" s="1"/>
  <c r="J3314" i="8"/>
  <c r="M3314" i="8" s="1"/>
  <c r="J4821" i="8"/>
  <c r="M4821" i="8" s="1"/>
  <c r="J4783" i="8"/>
  <c r="M4783" i="8" s="1"/>
  <c r="J4719" i="8"/>
  <c r="M4719" i="8" s="1"/>
  <c r="J4687" i="8"/>
  <c r="M4687" i="8" s="1"/>
  <c r="J4647" i="8"/>
  <c r="M4647" i="8" s="1"/>
  <c r="J4613" i="8"/>
  <c r="M4613" i="8" s="1"/>
  <c r="J4589" i="8"/>
  <c r="M4589" i="8" s="1"/>
  <c r="J4525" i="8"/>
  <c r="M4525" i="8" s="1"/>
  <c r="J4435" i="8"/>
  <c r="M4435" i="8" s="1"/>
  <c r="J4395" i="8"/>
  <c r="J4333" i="8"/>
  <c r="M4333" i="8" s="1"/>
  <c r="J4301" i="8"/>
  <c r="M4301" i="8" s="1"/>
  <c r="J4247" i="8"/>
  <c r="J4233" i="8"/>
  <c r="J4191" i="8"/>
  <c r="M4191" i="8" s="1"/>
  <c r="J4137" i="8"/>
  <c r="M4137" i="8" s="1"/>
  <c r="J4103" i="8"/>
  <c r="M4103" i="8" s="1"/>
  <c r="J4055" i="8"/>
  <c r="M4055" i="8" s="1"/>
  <c r="J3959" i="8"/>
  <c r="M3959" i="8" s="1"/>
  <c r="J3939" i="8"/>
  <c r="M3939" i="8" s="1"/>
  <c r="J3915" i="8"/>
  <c r="J3897" i="8"/>
  <c r="M3897" i="8" s="1"/>
  <c r="J3861" i="8"/>
  <c r="M3861" i="8" s="1"/>
  <c r="J3841" i="8"/>
  <c r="J3803" i="8"/>
  <c r="M3803" i="8" s="1"/>
  <c r="J3775" i="8"/>
  <c r="M3775" i="8" s="1"/>
  <c r="J3753" i="8"/>
  <c r="J3729" i="8"/>
  <c r="M3729" i="8" s="1"/>
  <c r="J3665" i="8"/>
  <c r="M3665" i="8" s="1"/>
  <c r="J3631" i="8"/>
  <c r="J3599" i="8"/>
  <c r="J3547" i="8"/>
  <c r="M3547" i="8" s="1"/>
  <c r="J3507" i="8"/>
  <c r="M3507" i="8" s="1"/>
  <c r="J3475" i="8"/>
  <c r="J3457" i="8"/>
  <c r="M3457" i="8" s="1"/>
  <c r="J3435" i="8"/>
  <c r="M3435" i="8" s="1"/>
  <c r="J3403" i="8"/>
  <c r="M3403" i="8" s="1"/>
  <c r="J3357" i="8"/>
  <c r="M3357" i="8" s="1"/>
  <c r="J3341" i="8"/>
  <c r="M3341" i="8" s="1"/>
  <c r="J3335" i="8"/>
  <c r="M3335" i="8" s="1"/>
  <c r="J3309" i="8"/>
  <c r="M3309" i="8" s="1"/>
  <c r="J3271" i="8"/>
  <c r="M3271" i="8" s="1"/>
  <c r="J3251" i="8"/>
  <c r="M3251" i="8" s="1"/>
  <c r="J3209" i="8"/>
  <c r="M3209" i="8" s="1"/>
  <c r="J3185" i="8"/>
  <c r="M3185" i="8" s="1"/>
  <c r="J3149" i="8"/>
  <c r="J3129" i="8"/>
  <c r="J3115" i="8"/>
  <c r="M3115" i="8" s="1"/>
  <c r="J2909" i="8"/>
  <c r="M2909" i="8" s="1"/>
  <c r="J3294" i="8"/>
  <c r="M3294" i="8" s="1"/>
  <c r="J3262" i="8"/>
  <c r="M3262" i="8" s="1"/>
  <c r="J3214" i="8"/>
  <c r="M3214" i="8" s="1"/>
  <c r="J3174" i="8"/>
  <c r="M3174" i="8" s="1"/>
  <c r="J3134" i="8"/>
  <c r="M3134" i="8" s="1"/>
  <c r="J2944" i="8"/>
  <c r="M2944" i="8" s="1"/>
  <c r="J13278" i="8"/>
  <c r="J13214" i="8"/>
  <c r="M13214" i="8" s="1"/>
  <c r="J13098" i="8"/>
  <c r="J12932" i="8"/>
  <c r="M12932" i="8" s="1"/>
  <c r="J12746" i="8"/>
  <c r="M12746" i="8" s="1"/>
  <c r="J12028" i="8"/>
  <c r="M12028" i="8" s="1"/>
  <c r="J11966" i="8"/>
  <c r="M11966" i="8" s="1"/>
  <c r="J11938" i="8"/>
  <c r="J11930" i="8"/>
  <c r="J11922" i="8"/>
  <c r="J11908" i="8"/>
  <c r="M11908" i="8" s="1"/>
  <c r="J11780" i="8"/>
  <c r="M11780" i="8" s="1"/>
  <c r="J11726" i="8"/>
  <c r="M11726" i="8" s="1"/>
  <c r="J11580" i="8"/>
  <c r="M11580" i="8" s="1"/>
  <c r="J11506" i="8"/>
  <c r="J11348" i="8"/>
  <c r="M11348" i="8" s="1"/>
  <c r="J11224" i="8"/>
  <c r="M11224" i="8" s="1"/>
  <c r="J11122" i="8"/>
  <c r="M11122" i="8" s="1"/>
  <c r="J11074" i="8"/>
  <c r="J11056" i="8"/>
  <c r="J11006" i="8"/>
  <c r="M11006" i="8" s="1"/>
  <c r="J10940" i="8"/>
  <c r="M10940" i="8" s="1"/>
  <c r="J10900" i="8"/>
  <c r="M10900" i="8" s="1"/>
  <c r="J10688" i="8"/>
  <c r="M10688" i="8" s="1"/>
  <c r="J10568" i="8"/>
  <c r="M10568" i="8" s="1"/>
  <c r="J10440" i="8"/>
  <c r="M10440" i="8" s="1"/>
  <c r="J10308" i="8"/>
  <c r="M10308" i="8" s="1"/>
  <c r="J9796" i="8"/>
  <c r="M9796" i="8" s="1"/>
  <c r="J9768" i="8"/>
  <c r="J9740" i="8"/>
  <c r="M9740" i="8" s="1"/>
  <c r="J9680" i="8"/>
  <c r="J9658" i="8"/>
  <c r="M9658" i="8" s="1"/>
  <c r="J9622" i="8"/>
  <c r="M9622" i="8" s="1"/>
  <c r="J9532" i="8"/>
  <c r="J9514" i="8"/>
  <c r="M9514" i="8" s="1"/>
  <c r="J9473" i="8"/>
  <c r="M9473" i="8" s="1"/>
  <c r="J13321" i="8"/>
  <c r="M13321" i="8" s="1"/>
  <c r="J13227" i="8"/>
  <c r="M13227" i="8" s="1"/>
  <c r="J13109" i="8"/>
  <c r="M13109" i="8" s="1"/>
  <c r="J12879" i="8"/>
  <c r="M12879" i="8" s="1"/>
  <c r="J12789" i="8"/>
  <c r="M12789" i="8" s="1"/>
  <c r="J11987" i="8"/>
  <c r="J11963" i="8"/>
  <c r="M11963" i="8" s="1"/>
  <c r="J11801" i="8"/>
  <c r="J11743" i="8"/>
  <c r="M11743" i="8" s="1"/>
  <c r="J11659" i="8"/>
  <c r="M11659" i="8" s="1"/>
  <c r="J11623" i="8"/>
  <c r="M11623" i="8" s="1"/>
  <c r="J11611" i="8"/>
  <c r="M11611" i="8" s="1"/>
  <c r="J11549" i="8"/>
  <c r="M11549" i="8" s="1"/>
  <c r="J11533" i="8"/>
  <c r="J11511" i="8"/>
  <c r="J11377" i="8"/>
  <c r="M11377" i="8" s="1"/>
  <c r="J11185" i="8"/>
  <c r="M11185" i="8" s="1"/>
  <c r="J11137" i="8"/>
  <c r="M11137" i="8" s="1"/>
  <c r="J11081" i="8"/>
  <c r="J11021" i="8"/>
  <c r="M11021" i="8" s="1"/>
  <c r="J10975" i="8"/>
  <c r="M10975" i="8" s="1"/>
  <c r="J10945" i="8"/>
  <c r="M10945" i="8" s="1"/>
  <c r="J10877" i="8"/>
  <c r="M10877" i="8" s="1"/>
  <c r="J10721" i="8"/>
  <c r="M10721" i="8" s="1"/>
  <c r="J10577" i="8"/>
  <c r="M10577" i="8" s="1"/>
  <c r="J10395" i="8"/>
  <c r="M10395" i="8" s="1"/>
  <c r="J10327" i="8"/>
  <c r="M10327" i="8" s="1"/>
  <c r="J9851" i="8"/>
  <c r="M9851" i="8" s="1"/>
  <c r="J9811" i="8"/>
  <c r="M9811" i="8" s="1"/>
  <c r="J9799" i="8"/>
  <c r="M9799" i="8" s="1"/>
  <c r="J9763" i="8"/>
  <c r="J9705" i="8"/>
  <c r="J9641" i="8"/>
  <c r="M9641" i="8" s="1"/>
  <c r="J9583" i="8"/>
  <c r="M9583" i="8" s="1"/>
  <c r="J9547" i="8"/>
  <c r="M9547" i="8" s="1"/>
  <c r="J9447" i="8"/>
  <c r="M9447" i="8" s="1"/>
  <c r="J9397" i="8"/>
  <c r="J9351" i="8"/>
  <c r="J9325" i="8"/>
  <c r="J9299" i="8"/>
  <c r="M9299" i="8" s="1"/>
  <c r="J9245" i="8"/>
  <c r="M9245" i="8" s="1"/>
  <c r="J9223" i="8"/>
  <c r="M9223" i="8" s="1"/>
  <c r="J9173" i="8"/>
  <c r="M9173" i="8" s="1"/>
  <c r="J9151" i="8"/>
  <c r="M9151" i="8" s="1"/>
  <c r="J8925" i="8"/>
  <c r="M8925" i="8" s="1"/>
  <c r="J8503" i="8"/>
  <c r="M8503" i="8" s="1"/>
  <c r="J8377" i="8"/>
  <c r="M8377" i="8" s="1"/>
  <c r="J8349" i="8"/>
  <c r="M8349" i="8" s="1"/>
  <c r="J8295" i="8"/>
  <c r="M8295" i="8" s="1"/>
  <c r="J8143" i="8"/>
  <c r="M8143" i="8" s="1"/>
  <c r="J8043" i="8"/>
  <c r="M8043" i="8" s="1"/>
  <c r="J7893" i="8"/>
  <c r="J7641" i="8"/>
  <c r="M7641" i="8" s="1"/>
  <c r="J7019" i="8"/>
  <c r="M7019" i="8" s="1"/>
  <c r="J6787" i="8"/>
  <c r="M6787" i="8" s="1"/>
  <c r="J6669" i="8"/>
  <c r="M6669" i="8" s="1"/>
  <c r="J9456" i="8"/>
  <c r="M9456" i="8" s="1"/>
  <c r="J9422" i="8"/>
  <c r="J9344" i="8"/>
  <c r="M9344" i="8" s="1"/>
  <c r="J9308" i="8"/>
  <c r="M9308" i="8" s="1"/>
  <c r="J9254" i="8"/>
  <c r="M9254" i="8" s="1"/>
  <c r="J9202" i="8"/>
  <c r="M9202" i="8" s="1"/>
  <c r="J8998" i="8"/>
  <c r="M8998" i="8" s="1"/>
  <c r="J8958" i="8"/>
  <c r="M8958" i="8" s="1"/>
  <c r="J8934" i="8"/>
  <c r="M8934" i="8" s="1"/>
  <c r="J8482" i="8"/>
  <c r="M8482" i="8" s="1"/>
  <c r="J8332" i="8"/>
  <c r="M8332" i="8" s="1"/>
  <c r="J8164" i="8"/>
  <c r="M8164" i="8" s="1"/>
  <c r="J8082" i="8"/>
  <c r="M8082" i="8" s="1"/>
  <c r="J7780" i="8"/>
  <c r="M7780" i="8" s="1"/>
  <c r="J7550" i="8"/>
  <c r="M7550" i="8" s="1"/>
  <c r="J6968" i="8"/>
  <c r="M6968" i="8" s="1"/>
  <c r="J6716" i="8"/>
  <c r="M6716" i="8" s="1"/>
  <c r="J5333" i="8"/>
  <c r="M5333" i="8" s="1"/>
  <c r="J5046" i="8"/>
  <c r="M5046" i="8" s="1"/>
  <c r="J3727" i="8"/>
  <c r="M3727" i="8" s="1"/>
  <c r="J2651" i="8"/>
  <c r="M2651" i="8" s="1"/>
  <c r="J2613" i="8"/>
  <c r="M2613" i="8" s="1"/>
  <c r="J2555" i="8"/>
  <c r="M2555" i="8" s="1"/>
  <c r="J2501" i="8"/>
  <c r="M2501" i="8" s="1"/>
  <c r="J2475" i="8"/>
  <c r="M2475" i="8" s="1"/>
  <c r="J2447" i="8"/>
  <c r="M2447" i="8" s="1"/>
  <c r="J2419" i="8"/>
  <c r="M2419" i="8" s="1"/>
  <c r="J2047" i="8"/>
  <c r="M2047" i="8" s="1"/>
  <c r="J3238" i="8"/>
  <c r="M3238" i="8" s="1"/>
  <c r="J2600" i="8"/>
  <c r="M2600" i="8" s="1"/>
  <c r="J2590" i="8"/>
  <c r="M2590" i="8" s="1"/>
  <c r="J2568" i="8"/>
  <c r="M2568" i="8" s="1"/>
  <c r="J2530" i="8"/>
  <c r="M2530" i="8" s="1"/>
  <c r="J2488" i="8"/>
  <c r="M2488" i="8" s="1"/>
  <c r="J2400" i="8"/>
  <c r="M2400" i="8" s="1"/>
  <c r="J2040" i="8"/>
  <c r="M2040" i="8" s="1"/>
  <c r="J1743" i="8"/>
  <c r="J1629" i="8"/>
  <c r="M1629" i="8" s="1"/>
  <c r="J1549" i="8"/>
  <c r="J1505" i="8"/>
  <c r="J1477" i="8"/>
  <c r="M1477" i="8" s="1"/>
  <c r="J1355" i="8"/>
  <c r="J1265" i="8"/>
  <c r="J1257" i="8"/>
  <c r="J1249" i="8"/>
  <c r="J1209" i="8"/>
  <c r="M1209" i="8" s="1"/>
  <c r="J1157" i="8"/>
  <c r="M1157" i="8" s="1"/>
  <c r="J1127" i="8"/>
  <c r="M1127" i="8" s="1"/>
  <c r="J1081" i="8"/>
  <c r="M1081" i="8" s="1"/>
  <c r="J1009" i="8"/>
  <c r="M1009" i="8" s="1"/>
  <c r="J1746" i="8"/>
  <c r="J1722" i="8"/>
  <c r="M1722" i="8" s="1"/>
  <c r="J1694" i="8"/>
  <c r="J1686" i="8"/>
  <c r="J1652" i="8"/>
  <c r="M1652" i="8" s="1"/>
  <c r="J1622" i="8"/>
  <c r="J1586" i="8"/>
  <c r="M1586" i="8" s="1"/>
  <c r="J1564" i="8"/>
  <c r="J1536" i="8"/>
  <c r="M1536" i="8" s="1"/>
  <c r="J1394" i="8"/>
  <c r="J1386" i="8"/>
  <c r="J1358" i="8"/>
  <c r="M1358" i="8" s="1"/>
  <c r="J1304" i="8"/>
  <c r="J1194" i="8"/>
  <c r="M1194" i="8" s="1"/>
  <c r="J1098" i="8"/>
  <c r="M1098" i="8" s="1"/>
  <c r="J1066" i="8"/>
  <c r="M1066" i="8" s="1"/>
  <c r="J1044" i="8"/>
  <c r="M1044" i="8" s="1"/>
  <c r="J1028" i="8"/>
  <c r="M1028" i="8" s="1"/>
  <c r="J961" i="8"/>
  <c r="M961" i="8" s="1"/>
  <c r="J933" i="8"/>
  <c r="M933" i="8" s="1"/>
  <c r="J891" i="8"/>
  <c r="M891" i="8" s="1"/>
  <c r="J865" i="8"/>
  <c r="J759" i="8"/>
  <c r="M759" i="8" s="1"/>
  <c r="J713" i="8"/>
  <c r="M713" i="8" s="1"/>
  <c r="J609" i="8"/>
  <c r="J581" i="8"/>
  <c r="M581" i="8" s="1"/>
  <c r="J493" i="8"/>
  <c r="J377" i="8"/>
  <c r="J970" i="8"/>
  <c r="M970" i="8" s="1"/>
  <c r="J912" i="8"/>
  <c r="J902" i="8"/>
  <c r="J812" i="8"/>
  <c r="M812" i="8" s="1"/>
  <c r="J764" i="8"/>
  <c r="M764" i="8" s="1"/>
  <c r="J732" i="8"/>
  <c r="M732" i="8" s="1"/>
  <c r="J598" i="8"/>
  <c r="M598" i="8" s="1"/>
  <c r="J574" i="8"/>
  <c r="M574" i="8" s="1"/>
  <c r="J505" i="8"/>
  <c r="J490" i="8"/>
  <c r="J470" i="8"/>
  <c r="J360" i="8"/>
  <c r="J304" i="8"/>
  <c r="J240" i="8"/>
  <c r="M240" i="8" s="1"/>
  <c r="J200" i="8"/>
  <c r="M200" i="8" s="1"/>
  <c r="J158" i="8"/>
  <c r="M158" i="8" s="1"/>
  <c r="J114" i="8"/>
  <c r="M114" i="8" s="1"/>
  <c r="J42" i="8"/>
  <c r="J24" i="8"/>
  <c r="J349" i="8"/>
  <c r="M349" i="8" s="1"/>
  <c r="J279" i="8"/>
  <c r="M279" i="8" s="1"/>
  <c r="J193" i="8"/>
  <c r="M193" i="8" s="1"/>
  <c r="J107" i="8"/>
  <c r="J53" i="8"/>
  <c r="J31" i="8"/>
  <c r="J11521" i="8"/>
  <c r="J11166" i="8"/>
  <c r="M11166" i="8" s="1"/>
  <c r="J11030" i="8"/>
  <c r="M11030" i="8" s="1"/>
  <c r="J10962" i="8"/>
  <c r="M10962" i="8" s="1"/>
  <c r="J11977" i="8"/>
  <c r="M11977" i="8" s="1"/>
  <c r="J10973" i="8"/>
  <c r="J2282" i="8"/>
  <c r="M2282" i="8" s="1"/>
  <c r="J12970" i="8"/>
  <c r="M12970" i="8" s="1"/>
  <c r="J12776" i="8"/>
  <c r="M12776" i="8" s="1"/>
  <c r="J11484" i="8"/>
  <c r="M11484" i="8" s="1"/>
  <c r="J11186" i="8"/>
  <c r="M11186" i="8" s="1"/>
  <c r="J10746" i="8"/>
  <c r="M10746" i="8" s="1"/>
  <c r="J9846" i="8"/>
  <c r="M9846" i="8" s="1"/>
  <c r="J9708" i="8"/>
  <c r="M9708" i="8" s="1"/>
  <c r="J13077" i="8"/>
  <c r="M13077" i="8" s="1"/>
  <c r="J12941" i="8"/>
  <c r="M12941" i="8" s="1"/>
  <c r="J12803" i="8"/>
  <c r="M12803" i="8" s="1"/>
  <c r="J12003" i="8"/>
  <c r="M12003" i="8" s="1"/>
  <c r="J11593" i="8"/>
  <c r="M11593" i="8" s="1"/>
  <c r="J11361" i="8"/>
  <c r="M11361" i="8" s="1"/>
  <c r="J10879" i="8"/>
  <c r="M10879" i="8" s="1"/>
  <c r="J10713" i="8"/>
  <c r="M10713" i="8" s="1"/>
  <c r="J10423" i="8"/>
  <c r="M10423" i="8" s="1"/>
  <c r="J9837" i="8"/>
  <c r="M9837" i="8" s="1"/>
  <c r="J9369" i="8"/>
  <c r="M9369" i="8" s="1"/>
  <c r="J8299" i="8"/>
  <c r="M8299" i="8" s="1"/>
  <c r="J8105" i="8"/>
  <c r="M8105" i="8" s="1"/>
  <c r="J7577" i="8"/>
  <c r="M7577" i="8" s="1"/>
  <c r="J6935" i="8"/>
  <c r="M6935" i="8" s="1"/>
  <c r="J6867" i="8"/>
  <c r="M6867" i="8" s="1"/>
  <c r="J9410" i="8"/>
  <c r="M9410" i="8" s="1"/>
  <c r="J9346" i="8"/>
  <c r="J8166" i="8"/>
  <c r="M8166" i="8" s="1"/>
  <c r="J7990" i="8"/>
  <c r="M7990" i="8" s="1"/>
  <c r="J7610" i="8"/>
  <c r="M7610" i="8" s="1"/>
  <c r="J6992" i="8"/>
  <c r="M6992" i="8" s="1"/>
  <c r="J6676" i="8"/>
  <c r="M6676" i="8" s="1"/>
  <c r="J2393" i="8"/>
  <c r="J2367" i="8"/>
  <c r="J2315" i="8"/>
  <c r="J2307" i="8"/>
  <c r="J2193" i="8"/>
  <c r="M2193" i="8" s="1"/>
  <c r="J2131" i="8"/>
  <c r="J2117" i="8"/>
  <c r="J2091" i="8"/>
  <c r="J2013" i="8"/>
  <c r="M2013" i="8" s="1"/>
  <c r="J1921" i="8"/>
  <c r="M1921" i="8" s="1"/>
  <c r="J2384" i="8"/>
  <c r="J2364" i="8"/>
  <c r="J2350" i="8"/>
  <c r="M2350" i="8" s="1"/>
  <c r="J2340" i="8"/>
  <c r="J2332" i="8"/>
  <c r="M2332" i="8" s="1"/>
  <c r="J2164" i="8"/>
  <c r="M2164" i="8" s="1"/>
  <c r="J2138" i="8"/>
  <c r="J2098" i="8"/>
  <c r="J2046" i="8"/>
  <c r="M2046" i="8" s="1"/>
  <c r="J1982" i="8"/>
  <c r="M1982" i="8" s="1"/>
  <c r="J1896" i="8"/>
  <c r="M1896" i="8" s="1"/>
  <c r="J1815" i="8"/>
  <c r="M1815" i="8" s="1"/>
  <c r="J1765" i="8"/>
  <c r="J1679" i="8"/>
  <c r="M1679" i="8" s="1"/>
  <c r="J1461" i="8"/>
  <c r="M1461" i="8" s="1"/>
  <c r="J1439" i="8"/>
  <c r="M1439" i="8" s="1"/>
  <c r="J1271" i="8"/>
  <c r="J1882" i="8"/>
  <c r="M1882" i="8" s="1"/>
  <c r="J1846" i="8"/>
  <c r="M1846" i="8" s="1"/>
  <c r="J1820" i="8"/>
  <c r="M1820" i="8" s="1"/>
  <c r="J1710" i="8"/>
  <c r="M1710" i="8" s="1"/>
  <c r="J1658" i="8"/>
  <c r="M1658" i="8" s="1"/>
  <c r="J1410" i="8"/>
  <c r="M1410" i="8" s="1"/>
  <c r="J1130" i="8"/>
  <c r="M1130" i="8" s="1"/>
  <c r="J785" i="8"/>
  <c r="M785" i="8" s="1"/>
  <c r="J665" i="8"/>
  <c r="J627" i="8"/>
  <c r="J806" i="8"/>
  <c r="M806" i="8" s="1"/>
  <c r="J510" i="8"/>
  <c r="M510" i="8" s="1"/>
  <c r="J209" i="8"/>
  <c r="M209" i="8" s="1"/>
  <c r="J12700" i="8"/>
  <c r="M12700" i="8" s="1"/>
  <c r="J12654" i="8"/>
  <c r="M12654" i="8" s="1"/>
  <c r="J12578" i="8"/>
  <c r="M12578" i="8" s="1"/>
  <c r="J12536" i="8"/>
  <c r="M12536" i="8" s="1"/>
  <c r="J12494" i="8"/>
  <c r="M12494" i="8" s="1"/>
  <c r="J12414" i="8"/>
  <c r="J12372" i="8"/>
  <c r="M12372" i="8" s="1"/>
  <c r="J12270" i="8"/>
  <c r="M12270" i="8" s="1"/>
  <c r="J12222" i="8"/>
  <c r="M12222" i="8" s="1"/>
  <c r="J12186" i="8"/>
  <c r="M12186" i="8" s="1"/>
  <c r="J12134" i="8"/>
  <c r="M12134" i="8" s="1"/>
  <c r="J13295" i="8"/>
  <c r="M13295" i="8" s="1"/>
  <c r="J12687" i="8"/>
  <c r="M12687" i="8" s="1"/>
  <c r="J12631" i="8"/>
  <c r="M12631" i="8" s="1"/>
  <c r="J12613" i="8"/>
  <c r="M12613" i="8" s="1"/>
  <c r="J12553" i="8"/>
  <c r="M12553" i="8" s="1"/>
  <c r="J12483" i="8"/>
  <c r="J12439" i="8"/>
  <c r="M12439" i="8" s="1"/>
  <c r="J12365" i="8"/>
  <c r="M12365" i="8" s="1"/>
  <c r="J12323" i="8"/>
  <c r="M12323" i="8" s="1"/>
  <c r="J12275" i="8"/>
  <c r="M12275" i="8" s="1"/>
  <c r="J12155" i="8"/>
  <c r="M12155" i="8" s="1"/>
  <c r="J12109" i="8"/>
  <c r="M12109" i="8" s="1"/>
  <c r="J11760" i="8"/>
  <c r="M11760" i="8" s="1"/>
  <c r="J11370" i="8"/>
  <c r="M11370" i="8" s="1"/>
  <c r="J8921" i="8"/>
  <c r="J9272" i="8"/>
  <c r="M9272" i="8" s="1"/>
  <c r="J9004" i="8"/>
  <c r="J13234" i="8"/>
  <c r="M13234" i="8" s="1"/>
  <c r="J13104" i="8"/>
  <c r="M13104" i="8" s="1"/>
  <c r="J12772" i="8"/>
  <c r="M12772" i="8" s="1"/>
  <c r="J11974" i="8"/>
  <c r="M11974" i="8" s="1"/>
  <c r="J11730" i="8"/>
  <c r="M11730" i="8" s="1"/>
  <c r="J11630" i="8"/>
  <c r="M11630" i="8" s="1"/>
  <c r="J11610" i="8"/>
  <c r="J11546" i="8"/>
  <c r="M11546" i="8" s="1"/>
  <c r="J11146" i="8"/>
  <c r="M11146" i="8" s="1"/>
  <c r="J11120" i="8"/>
  <c r="M11120" i="8" s="1"/>
  <c r="J11008" i="8"/>
  <c r="M11008" i="8" s="1"/>
  <c r="J10944" i="8"/>
  <c r="M10944" i="8" s="1"/>
  <c r="J10844" i="8"/>
  <c r="M10844" i="8" s="1"/>
  <c r="J10706" i="8"/>
  <c r="M10706" i="8" s="1"/>
  <c r="J10588" i="8"/>
  <c r="M10588" i="8" s="1"/>
  <c r="J10392" i="8"/>
  <c r="M10392" i="8" s="1"/>
  <c r="J10324" i="8"/>
  <c r="M10324" i="8" s="1"/>
  <c r="J10288" i="8"/>
  <c r="M10288" i="8" s="1"/>
  <c r="J9812" i="8"/>
  <c r="M9812" i="8" s="1"/>
  <c r="J9800" i="8"/>
  <c r="M9800" i="8" s="1"/>
  <c r="J9730" i="8"/>
  <c r="M9730" i="8" s="1"/>
  <c r="J9662" i="8"/>
  <c r="M9662" i="8" s="1"/>
  <c r="J9475" i="8"/>
  <c r="M9475" i="8" s="1"/>
  <c r="J13219" i="8"/>
  <c r="M13219" i="8" s="1"/>
  <c r="J13113" i="8"/>
  <c r="M13113" i="8" s="1"/>
  <c r="J12973" i="8"/>
  <c r="M12973" i="8" s="1"/>
  <c r="J12883" i="8"/>
  <c r="M12883" i="8" s="1"/>
  <c r="J12737" i="8"/>
  <c r="M12737" i="8" s="1"/>
  <c r="J11965" i="8"/>
  <c r="J11769" i="8"/>
  <c r="M11769" i="8" s="1"/>
  <c r="J11559" i="8"/>
  <c r="M11559" i="8" s="1"/>
  <c r="J11459" i="8"/>
  <c r="M11459" i="8" s="1"/>
  <c r="J11307" i="8"/>
  <c r="M11307" i="8" s="1"/>
  <c r="J11227" i="8"/>
  <c r="M11227" i="8" s="1"/>
  <c r="J11089" i="8"/>
  <c r="M11089" i="8" s="1"/>
  <c r="J10929" i="8"/>
  <c r="M10929" i="8" s="1"/>
  <c r="J10775" i="8"/>
  <c r="M10775" i="8" s="1"/>
  <c r="J10619" i="8"/>
  <c r="M10619" i="8" s="1"/>
  <c r="J10545" i="8"/>
  <c r="M10545" i="8" s="1"/>
  <c r="J10347" i="8"/>
  <c r="M10347" i="8" s="1"/>
  <c r="J9827" i="8"/>
  <c r="M9827" i="8" s="1"/>
  <c r="J9759" i="8"/>
  <c r="M9759" i="8" s="1"/>
  <c r="J9713" i="8"/>
  <c r="M9713" i="8" s="1"/>
  <c r="J9643" i="8"/>
  <c r="M9643" i="8" s="1"/>
  <c r="J9501" i="8"/>
  <c r="M9501" i="8" s="1"/>
  <c r="J9343" i="8"/>
  <c r="M9343" i="8" s="1"/>
  <c r="J9305" i="8"/>
  <c r="M9305" i="8" s="1"/>
  <c r="J9249" i="8"/>
  <c r="M9249" i="8" s="1"/>
  <c r="J9175" i="8"/>
  <c r="M9175" i="8" s="1"/>
  <c r="J8977" i="8"/>
  <c r="M8977" i="8" s="1"/>
  <c r="J8953" i="8"/>
  <c r="M8953" i="8" s="1"/>
  <c r="J8531" i="8"/>
  <c r="M8531" i="8" s="1"/>
  <c r="J8483" i="8"/>
  <c r="M8483" i="8" s="1"/>
  <c r="J8357" i="8"/>
  <c r="M8357" i="8" s="1"/>
  <c r="J8333" i="8"/>
  <c r="M8333" i="8" s="1"/>
  <c r="J8151" i="8"/>
  <c r="M8151" i="8" s="1"/>
  <c r="J8089" i="8"/>
  <c r="M8089" i="8" s="1"/>
  <c r="J7949" i="8"/>
  <c r="M7949" i="8" s="1"/>
  <c r="J7581" i="8"/>
  <c r="M7581" i="8" s="1"/>
  <c r="J6943" i="8"/>
  <c r="M6943" i="8" s="1"/>
  <c r="J6757" i="8"/>
  <c r="M6757" i="8" s="1"/>
  <c r="J9488" i="8"/>
  <c r="M9488" i="8" s="1"/>
  <c r="J9428" i="8"/>
  <c r="M9428" i="8" s="1"/>
  <c r="J9332" i="8"/>
  <c r="M9332" i="8" s="1"/>
  <c r="J9274" i="8"/>
  <c r="M9274" i="8" s="1"/>
  <c r="J9230" i="8"/>
  <c r="M9230" i="8" s="1"/>
  <c r="J9170" i="8"/>
  <c r="M9170" i="8" s="1"/>
  <c r="J8972" i="8"/>
  <c r="M8972" i="8" s="1"/>
  <c r="J8486" i="8"/>
  <c r="M8486" i="8" s="1"/>
  <c r="J8360" i="8"/>
  <c r="M8360" i="8" s="1"/>
  <c r="J8292" i="8"/>
  <c r="M8292" i="8" s="1"/>
  <c r="J8136" i="8"/>
  <c r="M8136" i="8" s="1"/>
  <c r="J7828" i="8"/>
  <c r="M7828" i="8" s="1"/>
  <c r="J7560" i="8"/>
  <c r="M7560" i="8" s="1"/>
  <c r="J6996" i="8"/>
  <c r="M6996" i="8" s="1"/>
  <c r="J6734" i="8"/>
  <c r="M6734" i="8" s="1"/>
  <c r="J6380" i="8"/>
  <c r="M6380" i="8" s="1"/>
  <c r="J5336" i="8"/>
  <c r="M5336" i="8" s="1"/>
  <c r="J3698" i="8"/>
  <c r="M3698" i="8" s="1"/>
  <c r="J3717" i="8"/>
  <c r="M3717" i="8" s="1"/>
  <c r="J3567" i="8"/>
  <c r="M3567" i="8" s="1"/>
  <c r="J3089" i="8"/>
  <c r="M3089" i="8" s="1"/>
  <c r="J2611" i="8"/>
  <c r="J2571" i="8"/>
  <c r="M2571" i="8" s="1"/>
  <c r="J2537" i="8"/>
  <c r="M2537" i="8" s="1"/>
  <c r="J2507" i="8"/>
  <c r="M2507" i="8" s="1"/>
  <c r="J2459" i="8"/>
  <c r="M2459" i="8" s="1"/>
  <c r="J2429" i="8"/>
  <c r="M2429" i="8" s="1"/>
  <c r="J2017" i="8"/>
  <c r="M2017" i="8" s="1"/>
  <c r="J2636" i="8"/>
  <c r="M2636" i="8" s="1"/>
  <c r="J2594" i="8"/>
  <c r="M2594" i="8" s="1"/>
  <c r="J2582" i="8"/>
  <c r="M2582" i="8" s="1"/>
  <c r="J2522" i="8"/>
  <c r="M2522" i="8" s="1"/>
  <c r="J2502" i="8"/>
  <c r="M2502" i="8" s="1"/>
  <c r="J2482" i="8"/>
  <c r="M2482" i="8" s="1"/>
  <c r="J2464" i="8"/>
  <c r="M2464" i="8" s="1"/>
  <c r="J2442" i="8"/>
  <c r="M2442" i="8" s="1"/>
  <c r="J2414" i="8"/>
  <c r="M2414" i="8" s="1"/>
  <c r="J2398" i="8"/>
  <c r="J2302" i="8"/>
  <c r="M2302" i="8" s="1"/>
  <c r="J2036" i="8"/>
  <c r="M2036" i="8" s="1"/>
  <c r="J1996" i="8"/>
  <c r="M1996" i="8" s="1"/>
  <c r="J1715" i="8"/>
  <c r="M1715" i="8" s="1"/>
  <c r="J1585" i="8"/>
  <c r="M1585" i="8" s="1"/>
  <c r="J1351" i="8"/>
  <c r="M1351" i="8" s="1"/>
  <c r="J1311" i="8"/>
  <c r="M1311" i="8" s="1"/>
  <c r="J1205" i="8"/>
  <c r="M1205" i="8" s="1"/>
  <c r="J1173" i="8"/>
  <c r="M1173" i="8" s="1"/>
  <c r="J1153" i="8"/>
  <c r="M1153" i="8" s="1"/>
  <c r="J1143" i="8"/>
  <c r="M1143" i="8" s="1"/>
  <c r="J1125" i="8"/>
  <c r="J1087" i="8"/>
  <c r="M1087" i="8" s="1"/>
  <c r="J1073" i="8"/>
  <c r="M1073" i="8" s="1"/>
  <c r="J1061" i="8"/>
  <c r="M1061" i="8" s="1"/>
  <c r="J1051" i="8"/>
  <c r="M1051" i="8" s="1"/>
  <c r="J1043" i="8"/>
  <c r="M1043" i="8" s="1"/>
  <c r="J1031" i="8"/>
  <c r="M1031" i="8" s="1"/>
  <c r="J1003" i="8"/>
  <c r="M1003" i="8" s="1"/>
  <c r="J1718" i="8"/>
  <c r="M1718" i="8" s="1"/>
  <c r="J1482" i="8"/>
  <c r="M1482" i="8" s="1"/>
  <c r="J1308" i="8"/>
  <c r="M1308" i="8" s="1"/>
  <c r="J1288" i="8"/>
  <c r="M1288" i="8" s="1"/>
  <c r="J1214" i="8"/>
  <c r="M1214" i="8" s="1"/>
  <c r="J1198" i="8"/>
  <c r="M1198" i="8" s="1"/>
  <c r="J1190" i="8"/>
  <c r="M1190" i="8" s="1"/>
  <c r="J1170" i="8"/>
  <c r="M1170" i="8" s="1"/>
  <c r="J1106" i="8"/>
  <c r="M1106" i="8" s="1"/>
  <c r="J1092" i="8"/>
  <c r="M1092" i="8" s="1"/>
  <c r="J1026" i="8"/>
  <c r="J1014" i="8"/>
  <c r="M1014" i="8" s="1"/>
  <c r="J993" i="8"/>
  <c r="M993" i="8" s="1"/>
  <c r="J979" i="8"/>
  <c r="M979" i="8" s="1"/>
  <c r="J951" i="8"/>
  <c r="M951" i="8" s="1"/>
  <c r="J935" i="8"/>
  <c r="M935" i="8" s="1"/>
  <c r="J927" i="8"/>
  <c r="M927" i="8" s="1"/>
  <c r="J839" i="8"/>
  <c r="M839" i="8" s="1"/>
  <c r="J817" i="8"/>
  <c r="M817" i="8" s="1"/>
  <c r="J787" i="8"/>
  <c r="M787" i="8" s="1"/>
  <c r="J747" i="8"/>
  <c r="M747" i="8" s="1"/>
  <c r="J731" i="8"/>
  <c r="J591" i="8"/>
  <c r="M591" i="8" s="1"/>
  <c r="J571" i="8"/>
  <c r="J1006" i="8"/>
  <c r="J966" i="8"/>
  <c r="M966" i="8" s="1"/>
  <c r="J946" i="8"/>
  <c r="M946" i="8" s="1"/>
  <c r="J896" i="8"/>
  <c r="M896" i="8" s="1"/>
  <c r="J876" i="8"/>
  <c r="M876" i="8" s="1"/>
  <c r="J770" i="8"/>
  <c r="M770" i="8" s="1"/>
  <c r="J758" i="8"/>
  <c r="J752" i="8"/>
  <c r="M752" i="8" s="1"/>
  <c r="J734" i="8"/>
  <c r="M734" i="8" s="1"/>
  <c r="J712" i="8"/>
  <c r="M712" i="8" s="1"/>
  <c r="J600" i="8"/>
  <c r="M600" i="8" s="1"/>
  <c r="J586" i="8"/>
  <c r="M586" i="8" s="1"/>
  <c r="J566" i="8"/>
  <c r="M566" i="8" s="1"/>
  <c r="J348" i="8"/>
  <c r="M348" i="8" s="1"/>
  <c r="J284" i="8"/>
  <c r="M284" i="8" s="1"/>
  <c r="J204" i="8"/>
  <c r="M204" i="8" s="1"/>
  <c r="J192" i="8"/>
  <c r="J182" i="8"/>
  <c r="M182" i="8" s="1"/>
  <c r="J170" i="8"/>
  <c r="M170" i="8" s="1"/>
  <c r="J156" i="8"/>
  <c r="J325" i="8"/>
  <c r="M325" i="8" s="1"/>
  <c r="J261" i="8"/>
  <c r="M261" i="8" s="1"/>
  <c r="J251" i="8"/>
  <c r="M251" i="8" s="1"/>
  <c r="J223" i="8"/>
  <c r="J117" i="8"/>
  <c r="M117" i="8" s="1"/>
  <c r="K9889" i="8"/>
  <c r="F2056" i="13" s="1"/>
  <c r="G2056" i="13" s="1"/>
  <c r="K320" i="8"/>
  <c r="F91" i="13" s="1"/>
  <c r="G91" i="13" s="1"/>
  <c r="K10221" i="8"/>
  <c r="F2133" i="13" s="1"/>
  <c r="G2133" i="13" s="1"/>
  <c r="J13320" i="8"/>
  <c r="M13320" i="8" s="1"/>
  <c r="J13306" i="8"/>
  <c r="J12714" i="8"/>
  <c r="M12714" i="8" s="1"/>
  <c r="J12676" i="8"/>
  <c r="M12676" i="8" s="1"/>
  <c r="J12638" i="8"/>
  <c r="M12638" i="8" s="1"/>
  <c r="J12614" i="8"/>
  <c r="M12614" i="8" s="1"/>
  <c r="J12586" i="8"/>
  <c r="M12586" i="8" s="1"/>
  <c r="J12530" i="8"/>
  <c r="M12530" i="8" s="1"/>
  <c r="J12470" i="8"/>
  <c r="M12470" i="8" s="1"/>
  <c r="J12440" i="8"/>
  <c r="M12440" i="8" s="1"/>
  <c r="J12408" i="8"/>
  <c r="M12408" i="8" s="1"/>
  <c r="J12384" i="8"/>
  <c r="M12384" i="8" s="1"/>
  <c r="J12370" i="8"/>
  <c r="M12370" i="8" s="1"/>
  <c r="J12358" i="8"/>
  <c r="M12358" i="8" s="1"/>
  <c r="J12324" i="8"/>
  <c r="M12324" i="8" s="1"/>
  <c r="J12280" i="8"/>
  <c r="M12280" i="8" s="1"/>
  <c r="J12260" i="8"/>
  <c r="M12260" i="8" s="1"/>
  <c r="J12228" i="8"/>
  <c r="M12228" i="8" s="1"/>
  <c r="J12188" i="8"/>
  <c r="M12188" i="8" s="1"/>
  <c r="J12162" i="8"/>
  <c r="M12162" i="8" s="1"/>
  <c r="J12146" i="8"/>
  <c r="M12146" i="8" s="1"/>
  <c r="J12104" i="8"/>
  <c r="M12104" i="8" s="1"/>
  <c r="J12072" i="8"/>
  <c r="M12072" i="8" s="1"/>
  <c r="J13303" i="8"/>
  <c r="M13303" i="8" s="1"/>
  <c r="J13283" i="8"/>
  <c r="J12701" i="8"/>
  <c r="M12701" i="8" s="1"/>
  <c r="J12689" i="8"/>
  <c r="M12689" i="8" s="1"/>
  <c r="J12653" i="8"/>
  <c r="M12653" i="8" s="1"/>
  <c r="J12635" i="8"/>
  <c r="M12635" i="8" s="1"/>
  <c r="J12595" i="8"/>
  <c r="M12595" i="8" s="1"/>
  <c r="J12567" i="8"/>
  <c r="M12567" i="8" s="1"/>
  <c r="J12555" i="8"/>
  <c r="M12555" i="8" s="1"/>
  <c r="J12539" i="8"/>
  <c r="M12539" i="8" s="1"/>
  <c r="J12523" i="8"/>
  <c r="M12523" i="8" s="1"/>
  <c r="J12507" i="8"/>
  <c r="M12507" i="8" s="1"/>
  <c r="J12491" i="8"/>
  <c r="M12491" i="8" s="1"/>
  <c r="J12467" i="8"/>
  <c r="M12467" i="8" s="1"/>
  <c r="J12435" i="8"/>
  <c r="M12435" i="8" s="1"/>
  <c r="J12391" i="8"/>
  <c r="M12391" i="8" s="1"/>
  <c r="J12333" i="8"/>
  <c r="M12333" i="8" s="1"/>
  <c r="J12311" i="8"/>
  <c r="M12311" i="8" s="1"/>
  <c r="J12291" i="8"/>
  <c r="M12291" i="8" s="1"/>
  <c r="J12247" i="8"/>
  <c r="M12247" i="8" s="1"/>
  <c r="J12219" i="8"/>
  <c r="M12219" i="8" s="1"/>
  <c r="J12199" i="8"/>
  <c r="M12199" i="8" s="1"/>
  <c r="J12135" i="8"/>
  <c r="M12135" i="8" s="1"/>
  <c r="J12121" i="8"/>
  <c r="M12121" i="8" s="1"/>
  <c r="J12085" i="8"/>
  <c r="M12085" i="8" s="1"/>
  <c r="J13480" i="8"/>
  <c r="M13480" i="8" s="1"/>
  <c r="J11662" i="8"/>
  <c r="M11662" i="8" s="1"/>
  <c r="J11590" i="8"/>
  <c r="J11260" i="8"/>
  <c r="J11250" i="8"/>
  <c r="M11250" i="8" s="1"/>
  <c r="J10616" i="8"/>
  <c r="M10616" i="8" s="1"/>
  <c r="J10578" i="8"/>
  <c r="M10578" i="8" s="1"/>
  <c r="J10518" i="8"/>
  <c r="M10518" i="8" s="1"/>
  <c r="J10418" i="8"/>
  <c r="M10418" i="8" s="1"/>
  <c r="J10244" i="8"/>
  <c r="J10218" i="8"/>
  <c r="J10166" i="8"/>
  <c r="J10150" i="8"/>
  <c r="M10150" i="8" s="1"/>
  <c r="J10136" i="8"/>
  <c r="J10128" i="8"/>
  <c r="M10128" i="8" s="1"/>
  <c r="J10116" i="8"/>
  <c r="M10116" i="8" s="1"/>
  <c r="J10078" i="8"/>
  <c r="J10008" i="8"/>
  <c r="J9988" i="8"/>
  <c r="J9958" i="8"/>
  <c r="J9884" i="8"/>
  <c r="J13191" i="8"/>
  <c r="M13191" i="8" s="1"/>
  <c r="J12975" i="8"/>
  <c r="M12975" i="8" s="1"/>
  <c r="J12051" i="8"/>
  <c r="J11645" i="8"/>
  <c r="M11645" i="8" s="1"/>
  <c r="J11293" i="8"/>
  <c r="M11293" i="8" s="1"/>
  <c r="J11253" i="8"/>
  <c r="J10607" i="8"/>
  <c r="M10607" i="8" s="1"/>
  <c r="J10505" i="8"/>
  <c r="M10505" i="8" s="1"/>
  <c r="J10441" i="8"/>
  <c r="M10441" i="8" s="1"/>
  <c r="J10389" i="8"/>
  <c r="M10389" i="8" s="1"/>
  <c r="J10263" i="8"/>
  <c r="J10239" i="8"/>
  <c r="J10213" i="8"/>
  <c r="M10213" i="8" s="1"/>
  <c r="J10161" i="8"/>
  <c r="M10161" i="8" s="1"/>
  <c r="J10107" i="8"/>
  <c r="M10107" i="8" s="1"/>
  <c r="J10075" i="8"/>
  <c r="M10075" i="8" s="1"/>
  <c r="J10063" i="8"/>
  <c r="J10043" i="8"/>
  <c r="J10035" i="8"/>
  <c r="M10035" i="8" s="1"/>
  <c r="J10027" i="8"/>
  <c r="J10013" i="8"/>
  <c r="J9979" i="8"/>
  <c r="J9965" i="8"/>
  <c r="J9895" i="8"/>
  <c r="J9879" i="8"/>
  <c r="J9779" i="8"/>
  <c r="M9779" i="8" s="1"/>
  <c r="J9567" i="8"/>
  <c r="M9567" i="8" s="1"/>
  <c r="J7759" i="8"/>
  <c r="M7759" i="8" s="1"/>
  <c r="J7709" i="8"/>
  <c r="M7709" i="8" s="1"/>
  <c r="J1321" i="8"/>
  <c r="J13076" i="8"/>
  <c r="M13076" i="8" s="1"/>
  <c r="J12978" i="8"/>
  <c r="M12978" i="8" s="1"/>
  <c r="J12852" i="8"/>
  <c r="M12852" i="8" s="1"/>
  <c r="J12794" i="8"/>
  <c r="M12794" i="8" s="1"/>
  <c r="J11768" i="8"/>
  <c r="M11768" i="8" s="1"/>
  <c r="J11476" i="8"/>
  <c r="M11476" i="8" s="1"/>
  <c r="J11378" i="8"/>
  <c r="M11378" i="8" s="1"/>
  <c r="J11328" i="8"/>
  <c r="M11328" i="8" s="1"/>
  <c r="J11238" i="8"/>
  <c r="M11238" i="8" s="1"/>
  <c r="J10810" i="8"/>
  <c r="M10810" i="8" s="1"/>
  <c r="J10736" i="8"/>
  <c r="M10736" i="8" s="1"/>
  <c r="J10546" i="8"/>
  <c r="M10546" i="8" s="1"/>
  <c r="J10500" i="8"/>
  <c r="M10500" i="8" s="1"/>
  <c r="J13159" i="8"/>
  <c r="M13159" i="8" s="1"/>
  <c r="J13129" i="8"/>
  <c r="M13129" i="8" s="1"/>
  <c r="J12987" i="8"/>
  <c r="M12987" i="8" s="1"/>
  <c r="J12905" i="8"/>
  <c r="M12905" i="8" s="1"/>
  <c r="J12865" i="8"/>
  <c r="M12865" i="8" s="1"/>
  <c r="J12773" i="8"/>
  <c r="M12773" i="8" s="1"/>
  <c r="J11465" i="8"/>
  <c r="M11465" i="8" s="1"/>
  <c r="J11223" i="8"/>
  <c r="M11223" i="8" s="1"/>
  <c r="J10771" i="8"/>
  <c r="M10771" i="8" s="1"/>
  <c r="J10699" i="8"/>
  <c r="M10699" i="8" s="1"/>
  <c r="J10659" i="8"/>
  <c r="M10659" i="8" s="1"/>
  <c r="J10415" i="8"/>
  <c r="M10415" i="8" s="1"/>
  <c r="J8167" i="8"/>
  <c r="M8167" i="8" s="1"/>
  <c r="J8093" i="8"/>
  <c r="M8093" i="8" s="1"/>
  <c r="J7783" i="8"/>
  <c r="M7783" i="8" s="1"/>
  <c r="J7599" i="8"/>
  <c r="M7599" i="8" s="1"/>
  <c r="J7561" i="8"/>
  <c r="M7561" i="8" s="1"/>
  <c r="J7007" i="8"/>
  <c r="M7007" i="8" s="1"/>
  <c r="J6949" i="8"/>
  <c r="M6949" i="8" s="1"/>
  <c r="J6915" i="8"/>
  <c r="M6915" i="8" s="1"/>
  <c r="J6697" i="8"/>
  <c r="M6697" i="8" s="1"/>
  <c r="J8990" i="8"/>
  <c r="M8990" i="8" s="1"/>
  <c r="J8386" i="8"/>
  <c r="M8386" i="8" s="1"/>
  <c r="J8062" i="8"/>
  <c r="M8062" i="8" s="1"/>
  <c r="J8024" i="8"/>
  <c r="M8024" i="8" s="1"/>
  <c r="J7672" i="8"/>
  <c r="M7672" i="8" s="1"/>
  <c r="J7538" i="8"/>
  <c r="M7538" i="8" s="1"/>
  <c r="J6970" i="8"/>
  <c r="M6970" i="8" s="1"/>
  <c r="J6898" i="8"/>
  <c r="M6898" i="8" s="1"/>
  <c r="J6756" i="8"/>
  <c r="M6756" i="8" s="1"/>
  <c r="J6664" i="8"/>
  <c r="M6664" i="8" s="1"/>
  <c r="J3718" i="8"/>
  <c r="M3718" i="8" s="1"/>
  <c r="J1113" i="8"/>
  <c r="M1113" i="8" s="1"/>
  <c r="J707" i="8"/>
  <c r="M707" i="8" s="1"/>
  <c r="J561" i="8"/>
  <c r="M561" i="8" s="1"/>
  <c r="J401" i="8"/>
  <c r="J556" i="8"/>
  <c r="M556" i="8" s="1"/>
  <c r="J406" i="8"/>
  <c r="M406" i="8" s="1"/>
  <c r="J276" i="8"/>
  <c r="M276" i="8" s="1"/>
  <c r="J293" i="8"/>
  <c r="M293" i="8" s="1"/>
  <c r="J1371" i="8"/>
  <c r="J1374" i="8"/>
  <c r="J11869" i="8"/>
  <c r="J8743" i="8"/>
  <c r="M8743" i="8" s="1"/>
  <c r="J6619" i="8"/>
  <c r="M6619" i="8" s="1"/>
  <c r="J6605" i="8"/>
  <c r="J6537" i="8"/>
  <c r="M6537" i="8" s="1"/>
  <c r="J6529" i="8"/>
  <c r="J6489" i="8"/>
  <c r="M6489" i="8" s="1"/>
  <c r="J6469" i="8"/>
  <c r="M6469" i="8" s="1"/>
  <c r="J6451" i="8"/>
  <c r="M6451" i="8" s="1"/>
  <c r="J6391" i="8"/>
  <c r="M6391" i="8" s="1"/>
  <c r="J6375" i="8"/>
  <c r="M6375" i="8" s="1"/>
  <c r="J6351" i="8"/>
  <c r="M6351" i="8" s="1"/>
  <c r="J6343" i="8"/>
  <c r="M6343" i="8" s="1"/>
  <c r="J6327" i="8"/>
  <c r="M6327" i="8" s="1"/>
  <c r="J6319" i="8"/>
  <c r="J6287" i="8"/>
  <c r="M6287" i="8" s="1"/>
  <c r="J6263" i="8"/>
  <c r="J6251" i="8"/>
  <c r="M6251" i="8" s="1"/>
  <c r="J6239" i="8"/>
  <c r="J6227" i="8"/>
  <c r="J6215" i="8"/>
  <c r="M6215" i="8" s="1"/>
  <c r="J6203" i="8"/>
  <c r="J6187" i="8"/>
  <c r="J6173" i="8"/>
  <c r="M6173" i="8" s="1"/>
  <c r="J6163" i="8"/>
  <c r="J6147" i="8"/>
  <c r="J6131" i="8"/>
  <c r="M6131" i="8" s="1"/>
  <c r="J6125" i="8"/>
  <c r="J6107" i="8"/>
  <c r="J6087" i="8"/>
  <c r="M6087" i="8" s="1"/>
  <c r="J6608" i="8"/>
  <c r="J6596" i="8"/>
  <c r="J6590" i="8"/>
  <c r="M6590" i="8" s="1"/>
  <c r="J6582" i="8"/>
  <c r="M6582" i="8" s="1"/>
  <c r="J6574" i="8"/>
  <c r="M6574" i="8" s="1"/>
  <c r="J6566" i="8"/>
  <c r="M6566" i="8" s="1"/>
  <c r="J6558" i="8"/>
  <c r="M6558" i="8" s="1"/>
  <c r="J6550" i="8"/>
  <c r="M6550" i="8" s="1"/>
  <c r="J6540" i="8"/>
  <c r="M6540" i="8" s="1"/>
  <c r="J6520" i="8"/>
  <c r="J6510" i="8"/>
  <c r="M6510" i="8" s="1"/>
  <c r="J6500" i="8"/>
  <c r="M6500" i="8" s="1"/>
  <c r="J6492" i="8"/>
  <c r="M6492" i="8" s="1"/>
  <c r="J6476" i="8"/>
  <c r="M6476" i="8" s="1"/>
  <c r="J6466" i="8"/>
  <c r="M6466" i="8" s="1"/>
  <c r="J6448" i="8"/>
  <c r="M6448" i="8" s="1"/>
  <c r="J6438" i="8"/>
  <c r="M6438" i="8" s="1"/>
  <c r="J6432" i="8"/>
  <c r="M6432" i="8" s="1"/>
  <c r="J6424" i="8"/>
  <c r="M6424" i="8" s="1"/>
  <c r="J6410" i="8"/>
  <c r="J6404" i="8"/>
  <c r="M6404" i="8" s="1"/>
  <c r="J6386" i="8"/>
  <c r="M6386" i="8" s="1"/>
  <c r="J6362" i="8"/>
  <c r="M6362" i="8" s="1"/>
  <c r="J6334" i="8"/>
  <c r="M6334" i="8" s="1"/>
  <c r="J6314" i="8"/>
  <c r="J6306" i="8"/>
  <c r="M6306" i="8" s="1"/>
  <c r="J6300" i="8"/>
  <c r="M6300" i="8" s="1"/>
  <c r="J6282" i="8"/>
  <c r="M6282" i="8" s="1"/>
  <c r="J6274" i="8"/>
  <c r="M6274" i="8" s="1"/>
  <c r="J6260" i="8"/>
  <c r="M6260" i="8" s="1"/>
  <c r="J6242" i="8"/>
  <c r="J6234" i="8"/>
  <c r="J6212" i="8"/>
  <c r="M6212" i="8" s="1"/>
  <c r="J6196" i="8"/>
  <c r="M6196" i="8" s="1"/>
  <c r="J6180" i="8"/>
  <c r="M6180" i="8" s="1"/>
  <c r="J6156" i="8"/>
  <c r="M6156" i="8" s="1"/>
  <c r="J6140" i="8"/>
  <c r="M6140" i="8" s="1"/>
  <c r="J6120" i="8"/>
  <c r="M6120" i="8" s="1"/>
  <c r="J6104" i="8"/>
  <c r="M6104" i="8" s="1"/>
  <c r="J6090" i="8"/>
  <c r="M6090" i="8" s="1"/>
  <c r="J6080" i="8"/>
  <c r="M6080" i="8" s="1"/>
  <c r="J6070" i="8"/>
  <c r="M6070" i="8" s="1"/>
  <c r="J6064" i="8"/>
  <c r="M6064" i="8" s="1"/>
  <c r="J6054" i="8"/>
  <c r="M6054" i="8" s="1"/>
  <c r="J6029" i="8"/>
  <c r="M6029" i="8" s="1"/>
  <c r="J6017" i="8"/>
  <c r="M6017" i="8" s="1"/>
  <c r="J5999" i="8"/>
  <c r="M5999" i="8" s="1"/>
  <c r="J5991" i="8"/>
  <c r="M5991" i="8" s="1"/>
  <c r="J5979" i="8"/>
  <c r="M5979" i="8" s="1"/>
  <c r="J5951" i="8"/>
  <c r="M5951" i="8" s="1"/>
  <c r="J5935" i="8"/>
  <c r="M5935" i="8" s="1"/>
  <c r="J5919" i="8"/>
  <c r="M5919" i="8" s="1"/>
  <c r="J5901" i="8"/>
  <c r="J5889" i="8"/>
  <c r="M5889" i="8" s="1"/>
  <c r="J5879" i="8"/>
  <c r="M5879" i="8" s="1"/>
  <c r="J5873" i="8"/>
  <c r="M5873" i="8" s="1"/>
  <c r="J5855" i="8"/>
  <c r="M5855" i="8" s="1"/>
  <c r="J5827" i="8"/>
  <c r="M5827" i="8" s="1"/>
  <c r="J5811" i="8"/>
  <c r="M5811" i="8" s="1"/>
  <c r="J5797" i="8"/>
  <c r="J5775" i="8"/>
  <c r="M5775" i="8" s="1"/>
  <c r="J5767" i="8"/>
  <c r="M5767" i="8" s="1"/>
  <c r="J5753" i="8"/>
  <c r="M5753" i="8" s="1"/>
  <c r="J5741" i="8"/>
  <c r="M5741" i="8" s="1"/>
  <c r="J5729" i="8"/>
  <c r="M5729" i="8" s="1"/>
  <c r="J5711" i="8"/>
  <c r="J5695" i="8"/>
  <c r="M5695" i="8" s="1"/>
  <c r="J5679" i="8"/>
  <c r="M5679" i="8" s="1"/>
  <c r="J5669" i="8"/>
  <c r="M5669" i="8" s="1"/>
  <c r="J5661" i="8"/>
  <c r="M5661" i="8" s="1"/>
  <c r="J5651" i="8"/>
  <c r="M5651" i="8" s="1"/>
  <c r="J5645" i="8"/>
  <c r="M5645" i="8" s="1"/>
  <c r="J5637" i="8"/>
  <c r="M5637" i="8" s="1"/>
  <c r="J5625" i="8"/>
  <c r="M5625" i="8" s="1"/>
  <c r="J5613" i="8"/>
  <c r="M5613" i="8" s="1"/>
  <c r="J5599" i="8"/>
  <c r="M5599" i="8" s="1"/>
  <c r="J5591" i="8"/>
  <c r="J5585" i="8"/>
  <c r="M5585" i="8" s="1"/>
  <c r="J5579" i="8"/>
  <c r="M5579" i="8" s="1"/>
  <c r="J5573" i="8"/>
  <c r="J5551" i="8"/>
  <c r="J5543" i="8"/>
  <c r="M5543" i="8" s="1"/>
  <c r="J5525" i="8"/>
  <c r="J5517" i="8"/>
  <c r="M5517" i="8" s="1"/>
  <c r="J5511" i="8"/>
  <c r="M5511" i="8" s="1"/>
  <c r="J5499" i="8"/>
  <c r="M5499" i="8" s="1"/>
  <c r="J5483" i="8"/>
  <c r="J5475" i="8"/>
  <c r="M5475" i="8" s="1"/>
  <c r="J5459" i="8"/>
  <c r="J5451" i="8"/>
  <c r="J5443" i="8"/>
  <c r="M5443" i="8" s="1"/>
  <c r="J5435" i="8"/>
  <c r="M5435" i="8" s="1"/>
  <c r="J5421" i="8"/>
  <c r="J5407" i="8"/>
  <c r="M5407" i="8" s="1"/>
  <c r="J5389" i="8"/>
  <c r="M5389" i="8" s="1"/>
  <c r="J5383" i="8"/>
  <c r="M5383" i="8" s="1"/>
  <c r="J5373" i="8"/>
  <c r="J5359" i="8"/>
  <c r="M5359" i="8" s="1"/>
  <c r="J5349" i="8"/>
  <c r="J5275" i="8"/>
  <c r="M5275" i="8" s="1"/>
  <c r="J5235" i="8"/>
  <c r="M5235" i="8" s="1"/>
  <c r="J5221" i="8"/>
  <c r="M5221" i="8" s="1"/>
  <c r="J5205" i="8"/>
  <c r="M5205" i="8" s="1"/>
  <c r="J5177" i="8"/>
  <c r="M5177" i="8" s="1"/>
  <c r="J5157" i="8"/>
  <c r="M5157" i="8" s="1"/>
  <c r="J5141" i="8"/>
  <c r="M5141" i="8" s="1"/>
  <c r="J5121" i="8"/>
  <c r="M5121" i="8" s="1"/>
  <c r="J5103" i="8"/>
  <c r="M5103" i="8" s="1"/>
  <c r="J5093" i="8"/>
  <c r="M5093" i="8" s="1"/>
  <c r="J5063" i="8"/>
  <c r="M5063" i="8" s="1"/>
  <c r="J5019" i="8"/>
  <c r="M5019" i="8" s="1"/>
  <c r="J5007" i="8"/>
  <c r="J4977" i="8"/>
  <c r="M4977" i="8" s="1"/>
  <c r="J4955" i="8"/>
  <c r="M4955" i="8" s="1"/>
  <c r="J4921" i="8"/>
  <c r="M4921" i="8" s="1"/>
  <c r="J4903" i="8"/>
  <c r="M4903" i="8" s="1"/>
  <c r="J4868" i="8"/>
  <c r="M4868" i="8" s="1"/>
  <c r="J4830" i="8"/>
  <c r="M4830" i="8" s="1"/>
  <c r="J4818" i="8"/>
  <c r="M4818" i="8" s="1"/>
  <c r="J6044" i="8"/>
  <c r="M6044" i="8" s="1"/>
  <c r="J6032" i="8"/>
  <c r="M6032" i="8" s="1"/>
  <c r="J6014" i="8"/>
  <c r="M6014" i="8" s="1"/>
  <c r="J6006" i="8"/>
  <c r="M6006" i="8" s="1"/>
  <c r="J5982" i="8"/>
  <c r="M5982" i="8" s="1"/>
  <c r="J5974" i="8"/>
  <c r="M5974" i="8" s="1"/>
  <c r="J5968" i="8"/>
  <c r="M5968" i="8" s="1"/>
  <c r="J5958" i="8"/>
  <c r="M5958" i="8" s="1"/>
  <c r="J5948" i="8"/>
  <c r="M5948" i="8" s="1"/>
  <c r="J5938" i="8"/>
  <c r="M5938" i="8" s="1"/>
  <c r="J5930" i="8"/>
  <c r="M5930" i="8" s="1"/>
  <c r="J5924" i="8"/>
  <c r="M5924" i="8" s="1"/>
  <c r="J5914" i="8"/>
  <c r="M5914" i="8" s="1"/>
  <c r="J5904" i="8"/>
  <c r="J5896" i="8"/>
  <c r="M5896" i="8" s="1"/>
  <c r="J5870" i="8"/>
  <c r="M5870" i="8" s="1"/>
  <c r="J5864" i="8"/>
  <c r="M5864" i="8" s="1"/>
  <c r="J5852" i="8"/>
  <c r="M5852" i="8" s="1"/>
  <c r="J5846" i="8"/>
  <c r="M5846" i="8" s="1"/>
  <c r="J5840" i="8"/>
  <c r="M5840" i="8" s="1"/>
  <c r="J5830" i="8"/>
  <c r="M5830" i="8" s="1"/>
  <c r="J5818" i="8"/>
  <c r="M5818" i="8" s="1"/>
  <c r="J5802" i="8"/>
  <c r="M5802" i="8" s="1"/>
  <c r="J5790" i="8"/>
  <c r="J5784" i="8"/>
  <c r="M5784" i="8" s="1"/>
  <c r="J5778" i="8"/>
  <c r="J5764" i="8"/>
  <c r="M5764" i="8" s="1"/>
  <c r="J5756" i="8"/>
  <c r="M5756" i="8" s="1"/>
  <c r="J5744" i="8"/>
  <c r="M5744" i="8" s="1"/>
  <c r="J5732" i="8"/>
  <c r="M5732" i="8" s="1"/>
  <c r="J5720" i="8"/>
  <c r="M5720" i="8" s="1"/>
  <c r="J5714" i="8"/>
  <c r="M5714" i="8" s="1"/>
  <c r="J5704" i="8"/>
  <c r="M5704" i="8" s="1"/>
  <c r="J5698" i="8"/>
  <c r="M5698" i="8" s="1"/>
  <c r="J5684" i="8"/>
  <c r="M5684" i="8" s="1"/>
  <c r="J5676" i="8"/>
  <c r="M5676" i="8" s="1"/>
  <c r="J5658" i="8"/>
  <c r="M5658" i="8" s="1"/>
  <c r="J5634" i="8"/>
  <c r="M5634" i="8" s="1"/>
  <c r="J5622" i="8"/>
  <c r="M5622" i="8" s="1"/>
  <c r="J5610" i="8"/>
  <c r="M5610" i="8" s="1"/>
  <c r="J5596" i="8"/>
  <c r="M5596" i="8" s="1"/>
  <c r="J5562" i="8"/>
  <c r="M5562" i="8" s="1"/>
  <c r="J5556" i="8"/>
  <c r="M5556" i="8" s="1"/>
  <c r="J5546" i="8"/>
  <c r="M5546" i="8" s="1"/>
  <c r="J5536" i="8"/>
  <c r="J5528" i="8"/>
  <c r="M5528" i="8" s="1"/>
  <c r="J5508" i="8"/>
  <c r="M5508" i="8" s="1"/>
  <c r="J5496" i="8"/>
  <c r="M5496" i="8" s="1"/>
  <c r="J5486" i="8"/>
  <c r="M5486" i="8" s="1"/>
  <c r="J5468" i="8"/>
  <c r="M5468" i="8" s="1"/>
  <c r="J5462" i="8"/>
  <c r="M5462" i="8" s="1"/>
  <c r="J5446" i="8"/>
  <c r="J5432" i="8"/>
  <c r="M5432" i="8" s="1"/>
  <c r="J5418" i="8"/>
  <c r="M5418" i="8" s="1"/>
  <c r="J5410" i="8"/>
  <c r="M5410" i="8" s="1"/>
  <c r="J5400" i="8"/>
  <c r="M5400" i="8" s="1"/>
  <c r="J5394" i="8"/>
  <c r="M5394" i="8" s="1"/>
  <c r="J5370" i="8"/>
  <c r="M5370" i="8" s="1"/>
  <c r="J5362" i="8"/>
  <c r="M5362" i="8" s="1"/>
  <c r="J5346" i="8"/>
  <c r="M5346" i="8" s="1"/>
  <c r="J5340" i="8"/>
  <c r="M5340" i="8" s="1"/>
  <c r="J5308" i="8"/>
  <c r="M5308" i="8" s="1"/>
  <c r="J5280" i="8"/>
  <c r="M5280" i="8" s="1"/>
  <c r="J5238" i="8"/>
  <c r="M5238" i="8" s="1"/>
  <c r="J5216" i="8"/>
  <c r="M5216" i="8" s="1"/>
  <c r="J5196" i="8"/>
  <c r="M5196" i="8" s="1"/>
  <c r="J5166" i="8"/>
  <c r="M5166" i="8" s="1"/>
  <c r="J5154" i="8"/>
  <c r="M5154" i="8" s="1"/>
  <c r="J5128" i="8"/>
  <c r="M5128" i="8" s="1"/>
  <c r="J5106" i="8"/>
  <c r="M5106" i="8" s="1"/>
  <c r="J5078" i="8"/>
  <c r="M5078" i="8" s="1"/>
  <c r="J5070" i="8"/>
  <c r="J5058" i="8"/>
  <c r="M5058" i="8" s="1"/>
  <c r="J5050" i="8"/>
  <c r="J5038" i="8"/>
  <c r="J5002" i="8"/>
  <c r="M5002" i="8" s="1"/>
  <c r="J4994" i="8"/>
  <c r="M4994" i="8" s="1"/>
  <c r="J4986" i="8"/>
  <c r="M4986" i="8" s="1"/>
  <c r="J4962" i="8"/>
  <c r="M4962" i="8" s="1"/>
  <c r="J4950" i="8"/>
  <c r="M4950" i="8" s="1"/>
  <c r="J4944" i="8"/>
  <c r="M4944" i="8" s="1"/>
  <c r="J4936" i="8"/>
  <c r="M4936" i="8" s="1"/>
  <c r="J4910" i="8"/>
  <c r="M4910" i="8" s="1"/>
  <c r="J4898" i="8"/>
  <c r="M4898" i="8" s="1"/>
  <c r="J4862" i="8"/>
  <c r="M4862" i="8" s="1"/>
  <c r="J4810" i="8"/>
  <c r="M4810" i="8" s="1"/>
  <c r="J4786" i="8"/>
  <c r="M4786" i="8" s="1"/>
  <c r="J4766" i="8"/>
  <c r="M4766" i="8" s="1"/>
  <c r="J4732" i="8"/>
  <c r="M4732" i="8" s="1"/>
  <c r="J4716" i="8"/>
  <c r="M4716" i="8" s="1"/>
  <c r="J4690" i="8"/>
  <c r="M4690" i="8" s="1"/>
  <c r="J4658" i="8"/>
  <c r="M4658" i="8" s="1"/>
  <c r="J4628" i="8"/>
  <c r="M4628" i="8" s="1"/>
  <c r="J4612" i="8"/>
  <c r="J4596" i="8"/>
  <c r="M4596" i="8" s="1"/>
  <c r="J4568" i="8"/>
  <c r="M4568" i="8" s="1"/>
  <c r="J4562" i="8"/>
  <c r="M4562" i="8" s="1"/>
  <c r="J4512" i="8"/>
  <c r="M4512" i="8" s="1"/>
  <c r="J4462" i="8"/>
  <c r="M4462" i="8" s="1"/>
  <c r="J4416" i="8"/>
  <c r="M4416" i="8" s="1"/>
  <c r="J4402" i="8"/>
  <c r="M4402" i="8" s="1"/>
  <c r="J4386" i="8"/>
  <c r="M4386" i="8" s="1"/>
  <c r="J4348" i="8"/>
  <c r="M4348" i="8" s="1"/>
  <c r="J4338" i="8"/>
  <c r="M4338" i="8" s="1"/>
  <c r="J4328" i="8"/>
  <c r="M4328" i="8" s="1"/>
  <c r="J4312" i="8"/>
  <c r="M4312" i="8" s="1"/>
  <c r="J4292" i="8"/>
  <c r="M4292" i="8" s="1"/>
  <c r="J4270" i="8"/>
  <c r="M4270" i="8" s="1"/>
  <c r="J4200" i="8"/>
  <c r="M4200" i="8" s="1"/>
  <c r="J4182" i="8"/>
  <c r="M4182" i="8" s="1"/>
  <c r="J4170" i="8"/>
  <c r="M4170" i="8" s="1"/>
  <c r="J4154" i="8"/>
  <c r="J4138" i="8"/>
  <c r="M4138" i="8" s="1"/>
  <c r="J4094" i="8"/>
  <c r="M4094" i="8" s="1"/>
  <c r="J4078" i="8"/>
  <c r="M4078" i="8" s="1"/>
  <c r="J4062" i="8"/>
  <c r="M4062" i="8" s="1"/>
  <c r="J4006" i="8"/>
  <c r="M4006" i="8" s="1"/>
  <c r="J3974" i="8"/>
  <c r="M3974" i="8" s="1"/>
  <c r="J3964" i="8"/>
  <c r="M3964" i="8" s="1"/>
  <c r="J3952" i="8"/>
  <c r="M3952" i="8" s="1"/>
  <c r="J3940" i="8"/>
  <c r="M3940" i="8" s="1"/>
  <c r="J3932" i="8"/>
  <c r="M3932" i="8" s="1"/>
  <c r="J3902" i="8"/>
  <c r="M3902" i="8" s="1"/>
  <c r="J3894" i="8"/>
  <c r="M3894" i="8" s="1"/>
  <c r="J3880" i="8"/>
  <c r="M3880" i="8" s="1"/>
  <c r="J3870" i="8"/>
  <c r="M3870" i="8" s="1"/>
  <c r="J3860" i="8"/>
  <c r="J3838" i="8"/>
  <c r="M3838" i="8" s="1"/>
  <c r="J3802" i="8"/>
  <c r="J3778" i="8"/>
  <c r="M3778" i="8" s="1"/>
  <c r="J3770" i="8"/>
  <c r="M3770" i="8" s="1"/>
  <c r="J3762" i="8"/>
  <c r="M3762" i="8" s="1"/>
  <c r="J3676" i="8"/>
  <c r="M3676" i="8" s="1"/>
  <c r="J3666" i="8"/>
  <c r="M3666" i="8" s="1"/>
  <c r="J3588" i="8"/>
  <c r="M3588" i="8" s="1"/>
  <c r="J3568" i="8"/>
  <c r="M3568" i="8" s="1"/>
  <c r="J3520" i="8"/>
  <c r="M3520" i="8" s="1"/>
  <c r="J3496" i="8"/>
  <c r="M3496" i="8" s="1"/>
  <c r="J3486" i="8"/>
  <c r="M3486" i="8" s="1"/>
  <c r="J3466" i="8"/>
  <c r="M3466" i="8" s="1"/>
  <c r="J3444" i="8"/>
  <c r="M3444" i="8" s="1"/>
  <c r="J3434" i="8"/>
  <c r="M3434" i="8" s="1"/>
  <c r="J3422" i="8"/>
  <c r="M3422" i="8" s="1"/>
  <c r="J3370" i="8"/>
  <c r="M3370" i="8" s="1"/>
  <c r="J3354" i="8"/>
  <c r="M3354" i="8" s="1"/>
  <c r="J3346" i="8"/>
  <c r="M3346" i="8" s="1"/>
  <c r="J3330" i="8"/>
  <c r="M3330" i="8" s="1"/>
  <c r="J4881" i="8"/>
  <c r="M4881" i="8" s="1"/>
  <c r="J4855" i="8"/>
  <c r="M4855" i="8" s="1"/>
  <c r="J4845" i="8"/>
  <c r="M4845" i="8" s="1"/>
  <c r="J4805" i="8"/>
  <c r="M4805" i="8" s="1"/>
  <c r="J4797" i="8"/>
  <c r="M4797" i="8" s="1"/>
  <c r="J4709" i="8"/>
  <c r="M4709" i="8" s="1"/>
  <c r="J4695" i="8"/>
  <c r="M4695" i="8" s="1"/>
  <c r="J4679" i="8"/>
  <c r="M4679" i="8" s="1"/>
  <c r="J4651" i="8"/>
  <c r="M4651" i="8" s="1"/>
  <c r="J4631" i="8"/>
  <c r="M4631" i="8" s="1"/>
  <c r="J4621" i="8"/>
  <c r="M4621" i="8" s="1"/>
  <c r="J4603" i="8"/>
  <c r="M4603" i="8" s="1"/>
  <c r="J4581" i="8"/>
  <c r="M4581" i="8" s="1"/>
  <c r="J4573" i="8"/>
  <c r="M4573" i="8" s="1"/>
  <c r="J4549" i="8"/>
  <c r="M4549" i="8" s="1"/>
  <c r="J4537" i="8"/>
  <c r="M4537" i="8" s="1"/>
  <c r="J4523" i="8"/>
  <c r="J4505" i="8"/>
  <c r="M4505" i="8" s="1"/>
  <c r="J4495" i="8"/>
  <c r="M4495" i="8" s="1"/>
  <c r="J4477" i="8"/>
  <c r="M4477" i="8" s="1"/>
  <c r="J4459" i="8"/>
  <c r="M4459" i="8" s="1"/>
  <c r="J4447" i="8"/>
  <c r="M4447" i="8" s="1"/>
  <c r="J4433" i="8"/>
  <c r="J4425" i="8"/>
  <c r="M4425" i="8" s="1"/>
  <c r="J4391" i="8"/>
  <c r="M4391" i="8" s="1"/>
  <c r="J4377" i="8"/>
  <c r="M4377" i="8" s="1"/>
  <c r="J4367" i="8"/>
  <c r="M4367" i="8" s="1"/>
  <c r="J4357" i="8"/>
  <c r="M4357" i="8" s="1"/>
  <c r="J4307" i="8"/>
  <c r="M4307" i="8" s="1"/>
  <c r="J4285" i="8"/>
  <c r="M4285" i="8" s="1"/>
  <c r="J4261" i="8"/>
  <c r="M4261" i="8" s="1"/>
  <c r="J4253" i="8"/>
  <c r="M4253" i="8" s="1"/>
  <c r="J4203" i="8"/>
  <c r="J4127" i="8"/>
  <c r="M4127" i="8" s="1"/>
  <c r="J4105" i="8"/>
  <c r="M4105" i="8" s="1"/>
  <c r="J4053" i="8"/>
  <c r="J4035" i="8"/>
  <c r="M4035" i="8" s="1"/>
  <c r="J4011" i="8"/>
  <c r="M4011" i="8" s="1"/>
  <c r="J3989" i="8"/>
  <c r="M3989" i="8" s="1"/>
  <c r="J3971" i="8"/>
  <c r="M3971" i="8" s="1"/>
  <c r="J3907" i="8"/>
  <c r="M3907" i="8" s="1"/>
  <c r="J3833" i="8"/>
  <c r="M3833" i="8" s="1"/>
  <c r="J3825" i="8"/>
  <c r="M3825" i="8" s="1"/>
  <c r="J3815" i="8"/>
  <c r="M3815" i="8" s="1"/>
  <c r="J3799" i="8"/>
  <c r="M3799" i="8" s="1"/>
  <c r="J3791" i="8"/>
  <c r="M3791" i="8" s="1"/>
  <c r="J3759" i="8"/>
  <c r="M3759" i="8" s="1"/>
  <c r="J3751" i="8"/>
  <c r="M3751" i="8" s="1"/>
  <c r="J3741" i="8"/>
  <c r="M3741" i="8" s="1"/>
  <c r="J3735" i="8"/>
  <c r="M3735" i="8" s="1"/>
  <c r="J3689" i="8"/>
  <c r="M3689" i="8" s="1"/>
  <c r="J3669" i="8"/>
  <c r="M3669" i="8" s="1"/>
  <c r="J3657" i="8"/>
  <c r="M3657" i="8" s="1"/>
  <c r="J3577" i="8"/>
  <c r="M3577" i="8" s="1"/>
  <c r="J3555" i="8"/>
  <c r="M3555" i="8" s="1"/>
  <c r="J3541" i="8"/>
  <c r="M3541" i="8" s="1"/>
  <c r="J3531" i="8"/>
  <c r="J3515" i="8"/>
  <c r="M3515" i="8" s="1"/>
  <c r="J3501" i="8"/>
  <c r="M3501" i="8" s="1"/>
  <c r="J3461" i="8"/>
  <c r="M3461" i="8" s="1"/>
  <c r="J3427" i="8"/>
  <c r="M3427" i="8" s="1"/>
  <c r="J3415" i="8"/>
  <c r="M3415" i="8" s="1"/>
  <c r="J3407" i="8"/>
  <c r="M3407" i="8" s="1"/>
  <c r="J3393" i="8"/>
  <c r="M3393" i="8" s="1"/>
  <c r="J3387" i="8"/>
  <c r="M3387" i="8" s="1"/>
  <c r="J3377" i="8"/>
  <c r="J3367" i="8"/>
  <c r="M3367" i="8" s="1"/>
  <c r="J3322" i="8"/>
  <c r="M3322" i="8" s="1"/>
  <c r="J3337" i="8"/>
  <c r="M3337" i="8" s="1"/>
  <c r="J3325" i="8"/>
  <c r="M3325" i="8" s="1"/>
  <c r="J3313" i="8"/>
  <c r="J3303" i="8"/>
  <c r="M3303" i="8" s="1"/>
  <c r="J3295" i="8"/>
  <c r="M3295" i="8" s="1"/>
  <c r="J3287" i="8"/>
  <c r="M3287" i="8" s="1"/>
  <c r="J3265" i="8"/>
  <c r="M3265" i="8" s="1"/>
  <c r="J3257" i="8"/>
  <c r="M3257" i="8" s="1"/>
  <c r="J3249" i="8"/>
  <c r="J3231" i="8"/>
  <c r="M3231" i="8" s="1"/>
  <c r="J3223" i="8"/>
  <c r="M3223" i="8" s="1"/>
  <c r="J3211" i="8"/>
  <c r="M3211" i="8" s="1"/>
  <c r="J3193" i="8"/>
  <c r="M3193" i="8" s="1"/>
  <c r="J3181" i="8"/>
  <c r="M3181" i="8" s="1"/>
  <c r="J3171" i="8"/>
  <c r="M3171" i="8" s="1"/>
  <c r="J3163" i="8"/>
  <c r="M3163" i="8" s="1"/>
  <c r="J3155" i="8"/>
  <c r="M3155" i="8" s="1"/>
  <c r="J3145" i="8"/>
  <c r="M3145" i="8" s="1"/>
  <c r="J3133" i="8"/>
  <c r="J3125" i="8"/>
  <c r="M3125" i="8" s="1"/>
  <c r="J3073" i="8"/>
  <c r="M3073" i="8" s="1"/>
  <c r="J3009" i="8"/>
  <c r="M3009" i="8" s="1"/>
  <c r="J2933" i="8"/>
  <c r="J2811" i="8"/>
  <c r="M2811" i="8" s="1"/>
  <c r="J3278" i="8"/>
  <c r="M3278" i="8" s="1"/>
  <c r="J3270" i="8"/>
  <c r="J3218" i="8"/>
  <c r="M3218" i="8" s="1"/>
  <c r="J3198" i="8"/>
  <c r="M3198" i="8" s="1"/>
  <c r="J3178" i="8"/>
  <c r="M3178" i="8" s="1"/>
  <c r="J3122" i="8"/>
  <c r="M3122" i="8" s="1"/>
  <c r="J3110" i="8"/>
  <c r="M3110" i="8" s="1"/>
  <c r="J2852" i="8"/>
  <c r="M2852" i="8" s="1"/>
  <c r="J2716" i="8"/>
  <c r="M2716" i="8" s="1"/>
  <c r="J13074" i="8"/>
  <c r="M13074" i="8" s="1"/>
  <c r="J13025" i="8"/>
  <c r="M13025" i="8" s="1"/>
  <c r="J11741" i="8"/>
  <c r="M11741" i="8" s="1"/>
  <c r="J11287" i="8"/>
  <c r="M11287" i="8" s="1"/>
  <c r="J9141" i="8"/>
  <c r="J9135" i="8"/>
  <c r="J9127" i="8"/>
  <c r="M9127" i="8" s="1"/>
  <c r="J9119" i="8"/>
  <c r="M9119" i="8" s="1"/>
  <c r="J9087" i="8"/>
  <c r="M9087" i="8" s="1"/>
  <c r="J9053" i="8"/>
  <c r="M9053" i="8" s="1"/>
  <c r="J8895" i="8"/>
  <c r="M8895" i="8" s="1"/>
  <c r="J8857" i="8"/>
  <c r="M8857" i="8" s="1"/>
  <c r="J8829" i="8"/>
  <c r="M8829" i="8" s="1"/>
  <c r="J8797" i="8"/>
  <c r="M8797" i="8" s="1"/>
  <c r="J8777" i="8"/>
  <c r="J8769" i="8"/>
  <c r="J8761" i="8"/>
  <c r="J8753" i="8"/>
  <c r="J8723" i="8"/>
  <c r="M8723" i="8" s="1"/>
  <c r="J8685" i="8"/>
  <c r="M8685" i="8" s="1"/>
  <c r="J8671" i="8"/>
  <c r="M8671" i="8" s="1"/>
  <c r="J8659" i="8"/>
  <c r="M8659" i="8" s="1"/>
  <c r="J8631" i="8"/>
  <c r="M8631" i="8" s="1"/>
  <c r="J8567" i="8"/>
  <c r="M8567" i="8" s="1"/>
  <c r="J8479" i="8"/>
  <c r="M8479" i="8" s="1"/>
  <c r="J8467" i="8"/>
  <c r="M8467" i="8" s="1"/>
  <c r="J8455" i="8"/>
  <c r="J8449" i="8"/>
  <c r="J8435" i="8"/>
  <c r="M8435" i="8" s="1"/>
  <c r="J8421" i="8"/>
  <c r="M8421" i="8" s="1"/>
  <c r="J8403" i="8"/>
  <c r="M8403" i="8" s="1"/>
  <c r="J8241" i="8"/>
  <c r="M8241" i="8" s="1"/>
  <c r="J8217" i="8"/>
  <c r="M8217" i="8" s="1"/>
  <c r="J8197" i="8"/>
  <c r="M8197" i="8" s="1"/>
  <c r="J8103" i="8"/>
  <c r="M8103" i="8" s="1"/>
  <c r="J8039" i="8"/>
  <c r="M8039" i="8" s="1"/>
  <c r="J7937" i="8"/>
  <c r="M7937" i="8" s="1"/>
  <c r="J7919" i="8"/>
  <c r="M7919" i="8" s="1"/>
  <c r="J7907" i="8"/>
  <c r="M7907" i="8" s="1"/>
  <c r="J7897" i="8"/>
  <c r="M7897" i="8" s="1"/>
  <c r="J7885" i="8"/>
  <c r="J7875" i="8"/>
  <c r="J7869" i="8"/>
  <c r="J7849" i="8"/>
  <c r="M7849" i="8" s="1"/>
  <c r="J7815" i="8"/>
  <c r="M7815" i="8" s="1"/>
  <c r="J7805" i="8"/>
  <c r="M7805" i="8" s="1"/>
  <c r="J7757" i="8"/>
  <c r="M7757" i="8" s="1"/>
  <c r="J7481" i="8"/>
  <c r="J7465" i="8"/>
  <c r="M7465" i="8" s="1"/>
  <c r="J7457" i="8"/>
  <c r="M7457" i="8" s="1"/>
  <c r="J7437" i="8"/>
  <c r="M7437" i="8" s="1"/>
  <c r="J7381" i="8"/>
  <c r="J7359" i="8"/>
  <c r="M7359" i="8" s="1"/>
  <c r="J7343" i="8"/>
  <c r="M7343" i="8" s="1"/>
  <c r="J7321" i="8"/>
  <c r="M7321" i="8" s="1"/>
  <c r="J7301" i="8"/>
  <c r="M7301" i="8" s="1"/>
  <c r="J7281" i="8"/>
  <c r="M7281" i="8" s="1"/>
  <c r="J7269" i="8"/>
  <c r="M7269" i="8" s="1"/>
  <c r="J7239" i="8"/>
  <c r="J7197" i="8"/>
  <c r="M7197" i="8" s="1"/>
  <c r="J7177" i="8"/>
  <c r="M7177" i="8" s="1"/>
  <c r="J7087" i="8"/>
  <c r="M7087" i="8" s="1"/>
  <c r="J7077" i="8"/>
  <c r="M7077" i="8" s="1"/>
  <c r="J7063" i="8"/>
  <c r="M7063" i="8" s="1"/>
  <c r="J7051" i="8"/>
  <c r="M7051" i="8" s="1"/>
  <c r="J7027" i="8"/>
  <c r="M7027" i="8" s="1"/>
  <c r="J6859" i="8"/>
  <c r="J6801" i="8"/>
  <c r="J6779" i="8"/>
  <c r="M6779" i="8" s="1"/>
  <c r="J6655" i="8"/>
  <c r="M6655" i="8" s="1"/>
  <c r="J9148" i="8"/>
  <c r="J9114" i="8"/>
  <c r="J9108" i="8"/>
  <c r="M9108" i="8" s="1"/>
  <c r="J9100" i="8"/>
  <c r="J9090" i="8"/>
  <c r="M9090" i="8" s="1"/>
  <c r="J9072" i="8"/>
  <c r="J9068" i="8"/>
  <c r="J9064" i="8"/>
  <c r="J9060" i="8"/>
  <c r="J9056" i="8"/>
  <c r="J9048" i="8"/>
  <c r="J9044" i="8"/>
  <c r="J9040" i="8"/>
  <c r="J9036" i="8"/>
  <c r="J9032" i="8"/>
  <c r="J9028" i="8"/>
  <c r="J8908" i="8"/>
  <c r="J8890" i="8"/>
  <c r="M8890" i="8" s="1"/>
  <c r="J8880" i="8"/>
  <c r="M8880" i="8" s="1"/>
  <c r="J8860" i="8"/>
  <c r="J8838" i="8"/>
  <c r="M8838" i="8" s="1"/>
  <c r="J8822" i="8"/>
  <c r="M8822" i="8" s="1"/>
  <c r="J8808" i="8"/>
  <c r="J8802" i="8"/>
  <c r="J8786" i="8"/>
  <c r="M8786" i="8" s="1"/>
  <c r="J8748" i="8"/>
  <c r="M8748" i="8" s="1"/>
  <c r="J8730" i="8"/>
  <c r="M8730" i="8" s="1"/>
  <c r="J8708" i="8"/>
  <c r="M8708" i="8" s="1"/>
  <c r="J8640" i="8"/>
  <c r="M8640" i="8" s="1"/>
  <c r="J8616" i="8"/>
  <c r="M8616" i="8" s="1"/>
  <c r="J8600" i="8"/>
  <c r="M8600" i="8" s="1"/>
  <c r="J8578" i="8"/>
  <c r="M8578" i="8" s="1"/>
  <c r="J8550" i="8"/>
  <c r="M8550" i="8" s="1"/>
  <c r="J8438" i="8"/>
  <c r="M8438" i="8" s="1"/>
  <c r="J8414" i="8"/>
  <c r="M8414" i="8" s="1"/>
  <c r="J8260" i="8"/>
  <c r="M8260" i="8" s="1"/>
  <c r="J8248" i="8"/>
  <c r="M8248" i="8" s="1"/>
  <c r="J8228" i="8"/>
  <c r="M8228" i="8" s="1"/>
  <c r="J8214" i="8"/>
  <c r="M8214" i="8" s="1"/>
  <c r="J8202" i="8"/>
  <c r="M8202" i="8" s="1"/>
  <c r="J8182" i="8"/>
  <c r="M8182" i="8" s="1"/>
  <c r="J7986" i="8"/>
  <c r="M7986" i="8" s="1"/>
  <c r="J7962" i="8"/>
  <c r="J7954" i="8"/>
  <c r="M7954" i="8" s="1"/>
  <c r="J7934" i="8"/>
  <c r="J7890" i="8"/>
  <c r="J7862" i="8"/>
  <c r="M7862" i="8" s="1"/>
  <c r="J7840" i="8"/>
  <c r="M7840" i="8" s="1"/>
  <c r="J7798" i="8"/>
  <c r="M7798" i="8" s="1"/>
  <c r="J7732" i="8"/>
  <c r="M7732" i="8" s="1"/>
  <c r="J7698" i="8"/>
  <c r="J7492" i="8"/>
  <c r="M7492" i="8" s="1"/>
  <c r="J7468" i="8"/>
  <c r="M7468" i="8" s="1"/>
  <c r="J7448" i="8"/>
  <c r="M7448" i="8" s="1"/>
  <c r="J7432" i="8"/>
  <c r="M7432" i="8" s="1"/>
  <c r="J7424" i="8"/>
  <c r="M7424" i="8" s="1"/>
  <c r="J7412" i="8"/>
  <c r="M7412" i="8" s="1"/>
  <c r="J7404" i="8"/>
  <c r="M7404" i="8" s="1"/>
  <c r="J7386" i="8"/>
  <c r="M7386" i="8" s="1"/>
  <c r="J7366" i="8"/>
  <c r="M7366" i="8" s="1"/>
  <c r="J7326" i="8"/>
  <c r="M7326" i="8" s="1"/>
  <c r="J7292" i="8"/>
  <c r="M7292" i="8" s="1"/>
  <c r="J7262" i="8"/>
  <c r="J7242" i="8"/>
  <c r="M7242" i="8" s="1"/>
  <c r="J7228" i="8"/>
  <c r="M7228" i="8" s="1"/>
  <c r="J7212" i="8"/>
  <c r="M7212" i="8" s="1"/>
  <c r="J7204" i="8"/>
  <c r="J7182" i="8"/>
  <c r="M7182" i="8" s="1"/>
  <c r="J7170" i="8"/>
  <c r="M7170" i="8" s="1"/>
  <c r="J7158" i="8"/>
  <c r="M7158" i="8" s="1"/>
  <c r="J7152" i="8"/>
  <c r="M7152" i="8" s="1"/>
  <c r="J7142" i="8"/>
  <c r="M7142" i="8" s="1"/>
  <c r="J7136" i="8"/>
  <c r="M7136" i="8" s="1"/>
  <c r="J7122" i="8"/>
  <c r="M7122" i="8" s="1"/>
  <c r="J7114" i="8"/>
  <c r="M7114" i="8" s="1"/>
  <c r="J7106" i="8"/>
  <c r="M7106" i="8" s="1"/>
  <c r="J7094" i="8"/>
  <c r="J7042" i="8"/>
  <c r="M7042" i="8" s="1"/>
  <c r="J6852" i="8"/>
  <c r="M6852" i="8" s="1"/>
  <c r="J6812" i="8"/>
  <c r="M6812" i="8" s="1"/>
  <c r="J6644" i="8"/>
  <c r="M6644" i="8" s="1"/>
  <c r="J142" i="8"/>
  <c r="M142" i="8" s="1"/>
  <c r="J126" i="8"/>
  <c r="M126" i="8" s="1"/>
  <c r="J131" i="8"/>
  <c r="M131" i="8" s="1"/>
  <c r="J12018" i="8"/>
  <c r="J11960" i="8"/>
  <c r="M11960" i="8" s="1"/>
  <c r="J12025" i="8"/>
  <c r="M12025" i="8" s="1"/>
  <c r="J11957" i="8"/>
  <c r="M11957" i="8" s="1"/>
  <c r="J11949" i="8"/>
  <c r="M11949" i="8" s="1"/>
  <c r="J11829" i="8"/>
  <c r="M11829" i="8" s="1"/>
  <c r="J10937" i="8"/>
  <c r="M10937" i="8" s="1"/>
  <c r="J10921" i="8"/>
  <c r="M10921" i="8" s="1"/>
  <c r="J10905" i="8"/>
  <c r="M10905" i="8" s="1"/>
  <c r="J10873" i="8"/>
  <c r="M10873" i="8" s="1"/>
  <c r="J10445" i="8"/>
  <c r="M10445" i="8" s="1"/>
  <c r="J10369" i="8"/>
  <c r="M10369" i="8" s="1"/>
  <c r="J258" i="8"/>
  <c r="M258" i="8" s="1"/>
  <c r="J13344" i="8"/>
  <c r="M13344" i="8" s="1"/>
  <c r="J13330" i="8"/>
  <c r="M13330" i="8" s="1"/>
  <c r="J13469" i="8"/>
  <c r="M13469" i="8" s="1"/>
  <c r="J13436" i="8"/>
  <c r="M13436" i="8" s="1"/>
  <c r="J13471" i="8"/>
  <c r="M13471" i="8" s="1"/>
  <c r="J13443" i="8"/>
  <c r="M13443" i="8" s="1"/>
  <c r="J13389" i="8"/>
  <c r="J13500" i="8"/>
  <c r="J13401" i="8"/>
  <c r="J13374" i="8"/>
  <c r="M13374" i="8" s="1"/>
  <c r="J13362" i="8"/>
  <c r="M13362" i="8" s="1"/>
  <c r="J13367" i="8"/>
  <c r="M13367" i="8" s="1"/>
  <c r="J13353" i="8"/>
  <c r="M13353" i="8" s="1"/>
  <c r="J6393" i="8"/>
  <c r="M6393" i="8" s="1"/>
  <c r="J6371" i="8"/>
  <c r="M6371" i="8" s="1"/>
  <c r="J6402" i="8"/>
  <c r="M6402" i="8" s="1"/>
  <c r="J6047" i="8"/>
  <c r="M6047" i="8" s="1"/>
  <c r="J6021" i="8"/>
  <c r="M6021" i="8" s="1"/>
  <c r="J5821" i="8"/>
  <c r="M5821" i="8" s="1"/>
  <c r="J5685" i="8"/>
  <c r="M5685" i="8" s="1"/>
  <c r="J5425" i="8"/>
  <c r="M5425" i="8" s="1"/>
  <c r="J5287" i="8"/>
  <c r="M5287" i="8" s="1"/>
  <c r="J5247" i="8"/>
  <c r="J5219" i="8"/>
  <c r="M5219" i="8" s="1"/>
  <c r="J5191" i="8"/>
  <c r="M5191" i="8" s="1"/>
  <c r="J5151" i="8"/>
  <c r="M5151" i="8" s="1"/>
  <c r="J5139" i="8"/>
  <c r="M5139" i="8" s="1"/>
  <c r="J5127" i="8"/>
  <c r="M5127" i="8" s="1"/>
  <c r="J5073" i="8"/>
  <c r="M5073" i="8" s="1"/>
  <c r="J5031" i="8"/>
  <c r="J5021" i="8"/>
  <c r="M5021" i="8" s="1"/>
  <c r="J4979" i="8"/>
  <c r="M4979" i="8" s="1"/>
  <c r="J6026" i="8"/>
  <c r="M6026" i="8" s="1"/>
  <c r="J6008" i="8"/>
  <c r="M6008" i="8" s="1"/>
  <c r="J6000" i="8"/>
  <c r="M6000" i="8" s="1"/>
  <c r="J5962" i="8"/>
  <c r="M5962" i="8" s="1"/>
  <c r="J5816" i="8"/>
  <c r="M5816" i="8" s="1"/>
  <c r="J5804" i="8"/>
  <c r="M5804" i="8" s="1"/>
  <c r="J5582" i="8"/>
  <c r="M5582" i="8" s="1"/>
  <c r="J5326" i="8"/>
  <c r="M5326" i="8" s="1"/>
  <c r="J5242" i="8"/>
  <c r="M5242" i="8" s="1"/>
  <c r="J5234" i="8"/>
  <c r="M5234" i="8" s="1"/>
  <c r="J5172" i="8"/>
  <c r="M5172" i="8" s="1"/>
  <c r="J5158" i="8"/>
  <c r="M5158" i="8" s="1"/>
  <c r="J5124" i="8"/>
  <c r="M5124" i="8" s="1"/>
  <c r="J5114" i="8"/>
  <c r="M5114" i="8" s="1"/>
  <c r="J5102" i="8"/>
  <c r="M5102" i="8" s="1"/>
  <c r="J5084" i="8"/>
  <c r="M5084" i="8" s="1"/>
  <c r="J5042" i="8"/>
  <c r="J4984" i="8"/>
  <c r="M4984" i="8" s="1"/>
  <c r="J4782" i="8"/>
  <c r="M4782" i="8" s="1"/>
  <c r="J4598" i="8"/>
  <c r="M4598" i="8" s="1"/>
  <c r="J4554" i="8"/>
  <c r="M4554" i="8" s="1"/>
  <c r="J4372" i="8"/>
  <c r="M4372" i="8" s="1"/>
  <c r="J4316" i="8"/>
  <c r="M4316" i="8" s="1"/>
  <c r="J4300" i="8"/>
  <c r="M4300" i="8" s="1"/>
  <c r="J4280" i="8"/>
  <c r="M4280" i="8" s="1"/>
  <c r="J3552" i="8"/>
  <c r="M3552" i="8" s="1"/>
  <c r="J3522" i="8"/>
  <c r="M3522" i="8" s="1"/>
  <c r="J3512" i="8"/>
  <c r="M3512" i="8" s="1"/>
  <c r="J3480" i="8"/>
  <c r="M3480" i="8" s="1"/>
  <c r="J3462" i="8"/>
  <c r="M3462" i="8" s="1"/>
  <c r="J3440" i="8"/>
  <c r="M3440" i="8" s="1"/>
  <c r="J3432" i="8"/>
  <c r="M3432" i="8" s="1"/>
  <c r="J4593" i="8"/>
  <c r="M4593" i="8" s="1"/>
  <c r="J4365" i="8"/>
  <c r="M4365" i="8" s="1"/>
  <c r="J4351" i="8"/>
  <c r="M4351" i="8" s="1"/>
  <c r="J4343" i="8"/>
  <c r="M4343" i="8" s="1"/>
  <c r="J4331" i="8"/>
  <c r="M4331" i="8" s="1"/>
  <c r="J4323" i="8"/>
  <c r="M4323" i="8" s="1"/>
  <c r="J4295" i="8"/>
  <c r="M4295" i="8" s="1"/>
  <c r="J4275" i="8"/>
  <c r="M4275" i="8" s="1"/>
  <c r="J4267" i="8"/>
  <c r="M4267" i="8" s="1"/>
  <c r="J4251" i="8"/>
  <c r="M4251" i="8" s="1"/>
  <c r="J3543" i="8"/>
  <c r="M3543" i="8" s="1"/>
  <c r="J3525" i="8"/>
  <c r="M3525" i="8" s="1"/>
  <c r="J3495" i="8"/>
  <c r="M3495" i="8" s="1"/>
  <c r="J3487" i="8"/>
  <c r="M3487" i="8" s="1"/>
  <c r="J3451" i="8"/>
  <c r="M3451" i="8" s="1"/>
  <c r="J3107" i="8"/>
  <c r="M3107" i="8" s="1"/>
  <c r="J13406" i="8"/>
  <c r="M13406" i="8" s="1"/>
  <c r="J13481" i="8"/>
  <c r="M13481" i="8" s="1"/>
  <c r="J13347" i="8"/>
  <c r="M13347" i="8" s="1"/>
  <c r="J13323" i="8"/>
  <c r="M13323" i="8" s="1"/>
  <c r="J13334" i="8"/>
  <c r="M13334" i="8" s="1"/>
  <c r="J13409" i="8"/>
  <c r="M13409" i="8" s="1"/>
  <c r="J13349" i="8"/>
  <c r="M13349" i="8" s="1"/>
  <c r="J13470" i="8"/>
  <c r="M13470" i="8" s="1"/>
  <c r="J13368" i="8"/>
  <c r="M13368" i="8" s="1"/>
  <c r="J13352" i="8"/>
  <c r="M13352" i="8" s="1"/>
  <c r="J13373" i="8"/>
  <c r="M13373" i="8" s="1"/>
  <c r="J13361" i="8"/>
  <c r="M13361" i="8" s="1"/>
  <c r="J13444" i="8"/>
  <c r="M13444" i="8" s="1"/>
  <c r="J13430" i="8"/>
  <c r="M13430" i="8" s="1"/>
  <c r="J13422" i="8"/>
  <c r="M13422" i="8" s="1"/>
  <c r="J13449" i="8"/>
  <c r="M13449" i="8" s="1"/>
  <c r="J13437" i="8"/>
  <c r="M13437" i="8" s="1"/>
  <c r="J13403" i="8"/>
  <c r="J13383" i="8"/>
  <c r="M13383" i="8" s="1"/>
  <c r="J13410" i="8"/>
  <c r="M13410" i="8" s="1"/>
  <c r="J13332" i="8"/>
  <c r="M13332" i="8" s="1"/>
  <c r="J13407" i="8"/>
  <c r="M13407" i="8" s="1"/>
  <c r="J13496" i="8"/>
  <c r="M13496" i="8" s="1"/>
  <c r="J13391" i="8"/>
  <c r="J13448" i="8"/>
  <c r="M13448" i="8" s="1"/>
  <c r="J13414" i="8"/>
  <c r="M13414" i="8" s="1"/>
  <c r="J13435" i="8"/>
  <c r="M13435" i="8" s="1"/>
  <c r="J13429" i="8"/>
  <c r="M13429" i="8" s="1"/>
  <c r="J13421" i="8"/>
  <c r="M13421" i="8" s="1"/>
  <c r="J13393" i="8"/>
  <c r="J13186" i="8"/>
  <c r="M13186" i="8" s="1"/>
  <c r="J13082" i="8"/>
  <c r="M13082" i="8" s="1"/>
  <c r="J13022" i="8"/>
  <c r="M13022" i="8" s="1"/>
  <c r="J12916" i="8"/>
  <c r="M12916" i="8" s="1"/>
  <c r="J12856" i="8"/>
  <c r="M12856" i="8" s="1"/>
  <c r="J12790" i="8"/>
  <c r="M12790" i="8" s="1"/>
  <c r="J12732" i="8"/>
  <c r="M12732" i="8" s="1"/>
  <c r="J12058" i="8"/>
  <c r="J12002" i="8"/>
  <c r="J11570" i="8"/>
  <c r="M11570" i="8" s="1"/>
  <c r="J11466" i="8"/>
  <c r="M11466" i="8" s="1"/>
  <c r="J11362" i="8"/>
  <c r="M11362" i="8" s="1"/>
  <c r="J11194" i="8"/>
  <c r="M11194" i="8" s="1"/>
  <c r="J10878" i="8"/>
  <c r="M10878" i="8" s="1"/>
  <c r="J10814" i="8"/>
  <c r="M10814" i="8" s="1"/>
  <c r="J10720" i="8"/>
  <c r="M10720" i="8" s="1"/>
  <c r="J10676" i="8"/>
  <c r="M10676" i="8" s="1"/>
  <c r="J10422" i="8"/>
  <c r="M10422" i="8" s="1"/>
  <c r="J9862" i="8"/>
  <c r="M9862" i="8" s="1"/>
  <c r="J9826" i="8"/>
  <c r="J13155" i="8"/>
  <c r="M13155" i="8" s="1"/>
  <c r="J12971" i="8"/>
  <c r="M12971" i="8" s="1"/>
  <c r="J12903" i="8"/>
  <c r="M12903" i="8" s="1"/>
  <c r="J12805" i="8"/>
  <c r="M12805" i="8" s="1"/>
  <c r="J12055" i="8"/>
  <c r="J11483" i="8"/>
  <c r="M11483" i="8" s="1"/>
  <c r="J11389" i="8"/>
  <c r="M11389" i="8" s="1"/>
  <c r="J11191" i="8"/>
  <c r="M11191" i="8" s="1"/>
  <c r="J10839" i="8"/>
  <c r="M10839" i="8" s="1"/>
  <c r="J10755" i="8"/>
  <c r="M10755" i="8" s="1"/>
  <c r="J10639" i="8"/>
  <c r="M10639" i="8" s="1"/>
  <c r="J9847" i="8"/>
  <c r="M9847" i="8" s="1"/>
  <c r="J9821" i="8"/>
  <c r="M9821" i="8" s="1"/>
  <c r="J9709" i="8"/>
  <c r="M9709" i="8" s="1"/>
  <c r="J9411" i="8"/>
  <c r="M9411" i="8" s="1"/>
  <c r="J9215" i="8"/>
  <c r="M9215" i="8" s="1"/>
  <c r="J8267" i="8"/>
  <c r="M8267" i="8" s="1"/>
  <c r="J7989" i="8"/>
  <c r="M7989" i="8" s="1"/>
  <c r="J7681" i="8"/>
  <c r="M7681" i="8" s="1"/>
  <c r="J7655" i="8"/>
  <c r="M7655" i="8" s="1"/>
  <c r="J7005" i="8"/>
  <c r="M7005" i="8" s="1"/>
  <c r="J6889" i="8"/>
  <c r="M6889" i="8" s="1"/>
  <c r="J6765" i="8"/>
  <c r="M6765" i="8" s="1"/>
  <c r="J6665" i="8"/>
  <c r="M6665" i="8" s="1"/>
  <c r="J9408" i="8"/>
  <c r="M9408" i="8" s="1"/>
  <c r="J9378" i="8"/>
  <c r="M9378" i="8" s="1"/>
  <c r="J8992" i="8"/>
  <c r="M8992" i="8" s="1"/>
  <c r="J8522" i="8"/>
  <c r="M8522" i="8" s="1"/>
  <c r="J8296" i="8"/>
  <c r="M8296" i="8" s="1"/>
  <c r="J8280" i="8"/>
  <c r="M8280" i="8" s="1"/>
  <c r="J8088" i="8"/>
  <c r="M8088" i="8" s="1"/>
  <c r="J8038" i="8"/>
  <c r="M8038" i="8" s="1"/>
  <c r="J7630" i="8"/>
  <c r="M7630" i="8" s="1"/>
  <c r="J7584" i="8"/>
  <c r="M7584" i="8" s="1"/>
  <c r="J7548" i="8"/>
  <c r="M7548" i="8" s="1"/>
  <c r="J6972" i="8"/>
  <c r="M6972" i="8" s="1"/>
  <c r="J6936" i="8"/>
  <c r="M6936" i="8" s="1"/>
  <c r="J6908" i="8"/>
  <c r="M6908" i="8" s="1"/>
  <c r="J6726" i="8"/>
  <c r="M6726" i="8" s="1"/>
  <c r="J5034" i="8"/>
  <c r="M5034" i="8" s="1"/>
  <c r="J2361" i="8"/>
  <c r="M2361" i="8" s="1"/>
  <c r="J2353" i="8"/>
  <c r="M2353" i="8" s="1"/>
  <c r="J2191" i="8"/>
  <c r="J2165" i="8"/>
  <c r="M2165" i="8" s="1"/>
  <c r="J2087" i="8"/>
  <c r="M2087" i="8" s="1"/>
  <c r="J2057" i="8"/>
  <c r="M2057" i="8" s="1"/>
  <c r="J2037" i="8"/>
  <c r="M2037" i="8" s="1"/>
  <c r="J2001" i="8"/>
  <c r="M2001" i="8" s="1"/>
  <c r="J1967" i="8"/>
  <c r="M1967" i="8" s="1"/>
  <c r="J1931" i="8"/>
  <c r="M1931" i="8" s="1"/>
  <c r="J1915" i="8"/>
  <c r="M1915" i="8" s="1"/>
  <c r="J1897" i="8"/>
  <c r="M1897" i="8" s="1"/>
  <c r="J2348" i="8"/>
  <c r="J2320" i="8"/>
  <c r="M2320" i="8" s="1"/>
  <c r="J2208" i="8"/>
  <c r="M2208" i="8" s="1"/>
  <c r="J2076" i="8"/>
  <c r="M2076" i="8" s="1"/>
  <c r="J2016" i="8"/>
  <c r="M2016" i="8" s="1"/>
  <c r="J1976" i="8"/>
  <c r="M1976" i="8" s="1"/>
  <c r="J1954" i="8"/>
  <c r="M1954" i="8" s="1"/>
  <c r="J1922" i="8"/>
  <c r="M1922" i="8" s="1"/>
  <c r="J1902" i="8"/>
  <c r="M1902" i="8" s="1"/>
  <c r="J1861" i="8"/>
  <c r="M1861" i="8" s="1"/>
  <c r="J1847" i="8"/>
  <c r="M1847" i="8" s="1"/>
  <c r="J1827" i="8"/>
  <c r="M1827" i="8" s="1"/>
  <c r="J1791" i="8"/>
  <c r="M1791" i="8" s="1"/>
  <c r="J1763" i="8"/>
  <c r="M1763" i="8" s="1"/>
  <c r="J1713" i="8"/>
  <c r="M1713" i="8" s="1"/>
  <c r="J1661" i="8"/>
  <c r="M1661" i="8" s="1"/>
  <c r="J1467" i="8"/>
  <c r="M1467" i="8" s="1"/>
  <c r="J1433" i="8"/>
  <c r="M1433" i="8" s="1"/>
  <c r="J1423" i="8"/>
  <c r="M1423" i="8" s="1"/>
  <c r="J1283" i="8"/>
  <c r="M1283" i="8" s="1"/>
  <c r="J1277" i="8"/>
  <c r="M1277" i="8" s="1"/>
  <c r="J1872" i="8"/>
  <c r="M1872" i="8" s="1"/>
  <c r="J1840" i="8"/>
  <c r="M1840" i="8" s="1"/>
  <c r="J1822" i="8"/>
  <c r="M1822" i="8" s="1"/>
  <c r="J1812" i="8"/>
  <c r="M1812" i="8" s="1"/>
  <c r="J1708" i="8"/>
  <c r="J1700" i="8"/>
  <c r="M1700" i="8" s="1"/>
  <c r="J1678" i="8"/>
  <c r="J1672" i="8"/>
  <c r="M1672" i="8" s="1"/>
  <c r="J1462" i="8"/>
  <c r="M1462" i="8" s="1"/>
  <c r="J1444" i="8"/>
  <c r="M1444" i="8" s="1"/>
  <c r="J1416" i="8"/>
  <c r="M1416" i="8" s="1"/>
  <c r="J677" i="8"/>
  <c r="M677" i="8" s="1"/>
  <c r="J653" i="8"/>
  <c r="M653" i="8" s="1"/>
  <c r="J511" i="8"/>
  <c r="M511" i="8" s="1"/>
  <c r="J688" i="8"/>
  <c r="M688" i="8" s="1"/>
  <c r="J644" i="8"/>
  <c r="M644" i="8" s="1"/>
  <c r="J632" i="8"/>
  <c r="M632" i="8" s="1"/>
  <c r="J540" i="8"/>
  <c r="M540" i="8" s="1"/>
  <c r="J208" i="8"/>
  <c r="M208" i="8" s="1"/>
  <c r="J267" i="8"/>
  <c r="M267" i="8" s="1"/>
  <c r="J13008" i="8"/>
  <c r="M13008" i="8" s="1"/>
  <c r="J11286" i="8"/>
  <c r="M11286" i="8" s="1"/>
  <c r="J13059" i="8"/>
  <c r="M13059" i="8" s="1"/>
  <c r="J9129" i="8"/>
  <c r="M9129" i="8" s="1"/>
  <c r="J9121" i="8"/>
  <c r="M9121" i="8" s="1"/>
  <c r="J9111" i="8"/>
  <c r="M9111" i="8" s="1"/>
  <c r="J9105" i="8"/>
  <c r="M9105" i="8" s="1"/>
  <c r="J9093" i="8"/>
  <c r="M9093" i="8" s="1"/>
  <c r="J9085" i="8"/>
  <c r="M9085" i="8" s="1"/>
  <c r="J8879" i="8"/>
  <c r="M8879" i="8" s="1"/>
  <c r="J8815" i="8"/>
  <c r="M8815" i="8" s="1"/>
  <c r="J8805" i="8"/>
  <c r="M8805" i="8" s="1"/>
  <c r="J8787" i="8"/>
  <c r="M8787" i="8" s="1"/>
  <c r="J8747" i="8"/>
  <c r="J8729" i="8"/>
  <c r="J8695" i="8"/>
  <c r="J8629" i="8"/>
  <c r="J8581" i="8"/>
  <c r="M8581" i="8" s="1"/>
  <c r="J8547" i="8"/>
  <c r="M8547" i="8" s="1"/>
  <c r="J8439" i="8"/>
  <c r="M8439" i="8" s="1"/>
  <c r="J8431" i="8"/>
  <c r="M8431" i="8" s="1"/>
  <c r="J8405" i="8"/>
  <c r="M8405" i="8" s="1"/>
  <c r="J8259" i="8"/>
  <c r="M8259" i="8" s="1"/>
  <c r="J8243" i="8"/>
  <c r="M8243" i="8" s="1"/>
  <c r="J8221" i="8"/>
  <c r="J8193" i="8"/>
  <c r="M8193" i="8" s="1"/>
  <c r="J8179" i="8"/>
  <c r="M8179" i="8" s="1"/>
  <c r="J8019" i="8"/>
  <c r="M8019" i="8" s="1"/>
  <c r="J7971" i="8"/>
  <c r="M7971" i="8" s="1"/>
  <c r="J7953" i="8"/>
  <c r="M7953" i="8" s="1"/>
  <c r="J7927" i="8"/>
  <c r="M7927" i="8" s="1"/>
  <c r="J7909" i="8"/>
  <c r="M7909" i="8" s="1"/>
  <c r="J7863" i="8"/>
  <c r="M7863" i="8" s="1"/>
  <c r="J7855" i="8"/>
  <c r="J7831" i="8"/>
  <c r="M7831" i="8" s="1"/>
  <c r="J7817" i="8"/>
  <c r="J7795" i="8"/>
  <c r="M7795" i="8" s="1"/>
  <c r="J7771" i="8"/>
  <c r="M7771" i="8" s="1"/>
  <c r="J7491" i="8"/>
  <c r="M7491" i="8" s="1"/>
  <c r="J7463" i="8"/>
  <c r="J7453" i="8"/>
  <c r="M7453" i="8" s="1"/>
  <c r="J7439" i="8"/>
  <c r="J7431" i="8"/>
  <c r="J7423" i="8"/>
  <c r="J7413" i="8"/>
  <c r="M7413" i="8" s="1"/>
  <c r="J7387" i="8"/>
  <c r="M7387" i="8" s="1"/>
  <c r="J7367" i="8"/>
  <c r="M7367" i="8" s="1"/>
  <c r="J7353" i="8"/>
  <c r="M7353" i="8" s="1"/>
  <c r="J7329" i="8"/>
  <c r="M7329" i="8" s="1"/>
  <c r="J7315" i="8"/>
  <c r="M7315" i="8" s="1"/>
  <c r="J7287" i="8"/>
  <c r="M7287" i="8" s="1"/>
  <c r="J7267" i="8"/>
  <c r="J7259" i="8"/>
  <c r="M7259" i="8" s="1"/>
  <c r="J7245" i="8"/>
  <c r="M7245" i="8" s="1"/>
  <c r="J7229" i="8"/>
  <c r="M7229" i="8" s="1"/>
  <c r="J7209" i="8"/>
  <c r="M7209" i="8" s="1"/>
  <c r="J7189" i="8"/>
  <c r="M7189" i="8" s="1"/>
  <c r="J7179" i="8"/>
  <c r="M7179" i="8" s="1"/>
  <c r="J7169" i="8"/>
  <c r="M7169" i="8" s="1"/>
  <c r="J7155" i="8"/>
  <c r="M7155" i="8" s="1"/>
  <c r="J7143" i="8"/>
  <c r="M7143" i="8" s="1"/>
  <c r="J7123" i="8"/>
  <c r="M7123" i="8" s="1"/>
  <c r="J7115" i="8"/>
  <c r="M7115" i="8" s="1"/>
  <c r="J7107" i="8"/>
  <c r="M7107" i="8" s="1"/>
  <c r="J7089" i="8"/>
  <c r="J7039" i="8"/>
  <c r="M7039" i="8" s="1"/>
  <c r="J6851" i="8"/>
  <c r="J6825" i="8"/>
  <c r="J6799" i="8"/>
  <c r="M6799" i="8" s="1"/>
  <c r="J6645" i="8"/>
  <c r="M6645" i="8" s="1"/>
  <c r="J9096" i="8"/>
  <c r="M9096" i="8" s="1"/>
  <c r="J9024" i="8"/>
  <c r="J9020" i="8"/>
  <c r="J9016" i="8"/>
  <c r="J9012" i="8"/>
  <c r="J8902" i="8"/>
  <c r="M8902" i="8" s="1"/>
  <c r="J8870" i="8"/>
  <c r="M8870" i="8" s="1"/>
  <c r="J8858" i="8"/>
  <c r="M8858" i="8" s="1"/>
  <c r="J8846" i="8"/>
  <c r="M8846" i="8" s="1"/>
  <c r="J8830" i="8"/>
  <c r="M8830" i="8" s="1"/>
  <c r="J8790" i="8"/>
  <c r="M8790" i="8" s="1"/>
  <c r="J8724" i="8"/>
  <c r="M8724" i="8" s="1"/>
  <c r="J8710" i="8"/>
  <c r="M8710" i="8" s="1"/>
  <c r="J8676" i="8"/>
  <c r="M8676" i="8" s="1"/>
  <c r="J8658" i="8"/>
  <c r="M8658" i="8" s="1"/>
  <c r="J8642" i="8"/>
  <c r="M8642" i="8" s="1"/>
  <c r="J8622" i="8"/>
  <c r="J8610" i="8"/>
  <c r="M8610" i="8" s="1"/>
  <c r="J8566" i="8"/>
  <c r="M8566" i="8" s="1"/>
  <c r="J8478" i="8"/>
  <c r="J8468" i="8"/>
  <c r="M8468" i="8" s="1"/>
  <c r="J8444" i="8"/>
  <c r="M8444" i="8" s="1"/>
  <c r="J8420" i="8"/>
  <c r="M8420" i="8" s="1"/>
  <c r="J8252" i="8"/>
  <c r="M8252" i="8" s="1"/>
  <c r="J8238" i="8"/>
  <c r="M8238" i="8" s="1"/>
  <c r="J8216" i="8"/>
  <c r="J8206" i="8"/>
  <c r="M8206" i="8" s="1"/>
  <c r="J8196" i="8"/>
  <c r="M8196" i="8" s="1"/>
  <c r="J8034" i="8"/>
  <c r="M8034" i="8" s="1"/>
  <c r="J7956" i="8"/>
  <c r="M7956" i="8" s="1"/>
  <c r="J7938" i="8"/>
  <c r="M7938" i="8" s="1"/>
  <c r="J7912" i="8"/>
  <c r="M7912" i="8" s="1"/>
  <c r="J7898" i="8"/>
  <c r="M7898" i="8" s="1"/>
  <c r="J7850" i="8"/>
  <c r="M7850" i="8" s="1"/>
  <c r="J7810" i="8"/>
  <c r="M7810" i="8" s="1"/>
  <c r="J7742" i="8"/>
  <c r="M7742" i="8" s="1"/>
  <c r="J7488" i="8"/>
  <c r="J7478" i="8"/>
  <c r="M7478" i="8" s="1"/>
  <c r="J7460" i="8"/>
  <c r="J7406" i="8"/>
  <c r="M7406" i="8" s="1"/>
  <c r="J7392" i="8"/>
  <c r="J7372" i="8"/>
  <c r="M7372" i="8" s="1"/>
  <c r="J7334" i="8"/>
  <c r="M7334" i="8" s="1"/>
  <c r="J7302" i="8"/>
  <c r="M7302" i="8" s="1"/>
  <c r="J7274" i="8"/>
  <c r="M7274" i="8" s="1"/>
  <c r="J7222" i="8"/>
  <c r="J7198" i="8"/>
  <c r="M7198" i="8" s="1"/>
  <c r="J7160" i="8"/>
  <c r="M7160" i="8" s="1"/>
  <c r="J7138" i="8"/>
  <c r="M7138" i="8" s="1"/>
  <c r="J7126" i="8"/>
  <c r="J7086" i="8"/>
  <c r="M7086" i="8" s="1"/>
  <c r="J7074" i="8"/>
  <c r="M7074" i="8" s="1"/>
  <c r="J7064" i="8"/>
  <c r="M7064" i="8" s="1"/>
  <c r="J7052" i="8"/>
  <c r="M7052" i="8" s="1"/>
  <c r="J7024" i="8"/>
  <c r="M7024" i="8" s="1"/>
  <c r="J6816" i="8"/>
  <c r="M6816" i="8" s="1"/>
  <c r="J6780" i="8"/>
  <c r="M6780" i="8" s="1"/>
  <c r="J6654" i="8"/>
  <c r="J622" i="8"/>
  <c r="M622" i="8" s="1"/>
  <c r="J130" i="8"/>
  <c r="M130" i="8" s="1"/>
  <c r="J141" i="8"/>
  <c r="M141" i="8" s="1"/>
  <c r="J127" i="8"/>
  <c r="M127" i="8" s="1"/>
  <c r="J12006" i="8"/>
  <c r="M12006" i="8" s="1"/>
  <c r="J11952" i="8"/>
  <c r="M11952" i="8" s="1"/>
  <c r="J11842" i="8"/>
  <c r="J11832" i="8"/>
  <c r="J11820" i="8"/>
  <c r="M11820" i="8" s="1"/>
  <c r="J10920" i="8"/>
  <c r="M10920" i="8" s="1"/>
  <c r="J10466" i="8"/>
  <c r="M10466" i="8" s="1"/>
  <c r="J12009" i="8"/>
  <c r="J11289" i="8"/>
  <c r="M11289" i="8" s="1"/>
  <c r="J10911" i="8"/>
  <c r="M10911" i="8" s="1"/>
  <c r="J10901" i="8"/>
  <c r="M10901" i="8" s="1"/>
  <c r="J10435" i="8"/>
  <c r="M10435" i="8" s="1"/>
  <c r="J10363" i="8"/>
  <c r="M10363" i="8" s="1"/>
  <c r="J2663" i="8"/>
  <c r="J2657" i="8"/>
  <c r="J2653" i="8"/>
  <c r="J2643" i="8"/>
  <c r="J2668" i="8"/>
  <c r="J252" i="8"/>
  <c r="M252" i="8" s="1"/>
  <c r="J13188" i="8"/>
  <c r="M13188" i="8" s="1"/>
  <c r="J13080" i="8"/>
  <c r="M13080" i="8" s="1"/>
  <c r="J12972" i="8"/>
  <c r="M12972" i="8" s="1"/>
  <c r="J12894" i="8"/>
  <c r="M12894" i="8" s="1"/>
  <c r="J12806" i="8"/>
  <c r="M12806" i="8" s="1"/>
  <c r="J12734" i="8"/>
  <c r="M12734" i="8" s="1"/>
  <c r="J11482" i="8"/>
  <c r="M11482" i="8" s="1"/>
  <c r="J11340" i="8"/>
  <c r="M11340" i="8" s="1"/>
  <c r="J11222" i="8"/>
  <c r="J10760" i="8"/>
  <c r="M10760" i="8" s="1"/>
  <c r="J10660" i="8"/>
  <c r="M10660" i="8" s="1"/>
  <c r="J10506" i="8"/>
  <c r="M10506" i="8" s="1"/>
  <c r="J13117" i="8"/>
  <c r="M13117" i="8" s="1"/>
  <c r="J13035" i="8"/>
  <c r="M13035" i="8" s="1"/>
  <c r="J12901" i="8"/>
  <c r="M12901" i="8" s="1"/>
  <c r="J12831" i="8"/>
  <c r="M12831" i="8" s="1"/>
  <c r="J12757" i="8"/>
  <c r="M12757" i="8" s="1"/>
  <c r="J11569" i="8"/>
  <c r="M11569" i="8" s="1"/>
  <c r="J11413" i="8"/>
  <c r="M11413" i="8" s="1"/>
  <c r="J11363" i="8"/>
  <c r="M11363" i="8" s="1"/>
  <c r="J11119" i="8"/>
  <c r="J10863" i="8"/>
  <c r="M10863" i="8" s="1"/>
  <c r="J10815" i="8"/>
  <c r="M10815" i="8" s="1"/>
  <c r="J10749" i="8"/>
  <c r="M10749" i="8" s="1"/>
  <c r="J10703" i="8"/>
  <c r="M10703" i="8" s="1"/>
  <c r="J10547" i="8"/>
  <c r="M10547" i="8" s="1"/>
  <c r="J10439" i="8"/>
  <c r="M10439" i="8" s="1"/>
  <c r="J9511" i="8"/>
  <c r="M9511" i="8" s="1"/>
  <c r="J8523" i="8"/>
  <c r="M8523" i="8" s="1"/>
  <c r="J7775" i="8"/>
  <c r="M7775" i="8" s="1"/>
  <c r="J7629" i="8"/>
  <c r="M7629" i="8" s="1"/>
  <c r="J7559" i="8"/>
  <c r="M7559" i="8" s="1"/>
  <c r="J7507" i="8"/>
  <c r="M7507" i="8" s="1"/>
  <c r="J6963" i="8"/>
  <c r="M6963" i="8" s="1"/>
  <c r="J6931" i="8"/>
  <c r="M6931" i="8" s="1"/>
  <c r="J6873" i="8"/>
  <c r="M6873" i="8" s="1"/>
  <c r="J6713" i="8"/>
  <c r="M6713" i="8" s="1"/>
  <c r="J9002" i="8"/>
  <c r="M9002" i="8" s="1"/>
  <c r="J8172" i="8"/>
  <c r="M8172" i="8" s="1"/>
  <c r="J8096" i="8"/>
  <c r="M8096" i="8" s="1"/>
  <c r="J8044" i="8"/>
  <c r="M8044" i="8" s="1"/>
  <c r="J7988" i="8"/>
  <c r="M7988" i="8" s="1"/>
  <c r="J7644" i="8"/>
  <c r="M7644" i="8" s="1"/>
  <c r="J7518" i="8"/>
  <c r="M7518" i="8" s="1"/>
  <c r="J6994" i="8"/>
  <c r="M6994" i="8" s="1"/>
  <c r="J6736" i="8"/>
  <c r="M6736" i="8" s="1"/>
  <c r="J6686" i="8"/>
  <c r="M6686" i="8" s="1"/>
  <c r="J3722" i="8"/>
  <c r="M3722" i="8" s="1"/>
  <c r="J1117" i="8"/>
  <c r="M1117" i="8" s="1"/>
  <c r="J1122" i="8"/>
  <c r="M1122" i="8" s="1"/>
  <c r="J821" i="8"/>
  <c r="M821" i="8" s="1"/>
  <c r="J703" i="8"/>
  <c r="M703" i="8" s="1"/>
  <c r="J563" i="8"/>
  <c r="M563" i="8" s="1"/>
  <c r="J407" i="8"/>
  <c r="M407" i="8" s="1"/>
  <c r="J850" i="8"/>
  <c r="M850" i="8" s="1"/>
  <c r="J784" i="8"/>
  <c r="M784" i="8" s="1"/>
  <c r="J552" i="8"/>
  <c r="J382" i="8"/>
  <c r="J285" i="8"/>
  <c r="M285" i="8" s="1"/>
  <c r="J207" i="8"/>
  <c r="M207" i="8" s="1"/>
  <c r="J11954" i="8"/>
  <c r="J11860" i="8"/>
  <c r="M11860" i="8" s="1"/>
  <c r="J11867" i="8"/>
  <c r="J8887" i="8"/>
  <c r="M8887" i="8" s="1"/>
  <c r="J8791" i="8"/>
  <c r="M8791" i="8" s="1"/>
  <c r="J7249" i="8"/>
  <c r="M7249" i="8" s="1"/>
  <c r="J6589" i="8"/>
  <c r="J6573" i="8"/>
  <c r="J6525" i="8"/>
  <c r="M6525" i="8" s="1"/>
  <c r="J6501" i="8"/>
  <c r="M6501" i="8" s="1"/>
  <c r="J6473" i="8"/>
  <c r="M6473" i="8" s="1"/>
  <c r="J6459" i="8"/>
  <c r="M6459" i="8" s="1"/>
  <c r="J6447" i="8"/>
  <c r="J6419" i="8"/>
  <c r="M6419" i="8" s="1"/>
  <c r="J6403" i="8"/>
  <c r="M6403" i="8" s="1"/>
  <c r="J6389" i="8"/>
  <c r="M6389" i="8" s="1"/>
  <c r="J6367" i="8"/>
  <c r="M6367" i="8" s="1"/>
  <c r="J6331" i="8"/>
  <c r="M6331" i="8" s="1"/>
  <c r="J6311" i="8"/>
  <c r="M6311" i="8" s="1"/>
  <c r="J6303" i="8"/>
  <c r="M6303" i="8" s="1"/>
  <c r="J6295" i="8"/>
  <c r="M6295" i="8" s="1"/>
  <c r="J6279" i="8"/>
  <c r="M6279" i="8" s="1"/>
  <c r="J6259" i="8"/>
  <c r="J6253" i="8"/>
  <c r="M6253" i="8" s="1"/>
  <c r="J6217" i="8"/>
  <c r="M6217" i="8" s="1"/>
  <c r="J6207" i="8"/>
  <c r="M6207" i="8" s="1"/>
  <c r="J6201" i="8"/>
  <c r="M6201" i="8" s="1"/>
  <c r="J6191" i="8"/>
  <c r="J6183" i="8"/>
  <c r="J6169" i="8"/>
  <c r="M6169" i="8" s="1"/>
  <c r="J6159" i="8"/>
  <c r="M6159" i="8" s="1"/>
  <c r="J6153" i="8"/>
  <c r="M6153" i="8" s="1"/>
  <c r="J6143" i="8"/>
  <c r="J6119" i="8"/>
  <c r="J6095" i="8"/>
  <c r="M6095" i="8" s="1"/>
  <c r="J6079" i="8"/>
  <c r="J6055" i="8"/>
  <c r="M6055" i="8" s="1"/>
  <c r="J6620" i="8"/>
  <c r="M6620" i="8" s="1"/>
  <c r="J6580" i="8"/>
  <c r="J6568" i="8"/>
  <c r="M6568" i="8" s="1"/>
  <c r="J6562" i="8"/>
  <c r="M6562" i="8" s="1"/>
  <c r="J6548" i="8"/>
  <c r="J6542" i="8"/>
  <c r="M6542" i="8" s="1"/>
  <c r="J6532" i="8"/>
  <c r="J6516" i="8"/>
  <c r="M6516" i="8" s="1"/>
  <c r="J6508" i="8"/>
  <c r="M6508" i="8" s="1"/>
  <c r="J6498" i="8"/>
  <c r="M6498" i="8" s="1"/>
  <c r="J6484" i="8"/>
  <c r="J6478" i="8"/>
  <c r="M6478" i="8" s="1"/>
  <c r="J6452" i="8"/>
  <c r="M6452" i="8" s="1"/>
  <c r="J6440" i="8"/>
  <c r="M6440" i="8" s="1"/>
  <c r="J6430" i="8"/>
  <c r="J6414" i="8"/>
  <c r="M6414" i="8" s="1"/>
  <c r="J6392" i="8"/>
  <c r="M6392" i="8" s="1"/>
  <c r="J6360" i="8"/>
  <c r="M6360" i="8" s="1"/>
  <c r="J6350" i="8"/>
  <c r="J6342" i="8"/>
  <c r="J6336" i="8"/>
  <c r="M6336" i="8" s="1"/>
  <c r="J6322" i="8"/>
  <c r="M6322" i="8" s="1"/>
  <c r="J6290" i="8"/>
  <c r="J6276" i="8"/>
  <c r="M6276" i="8" s="1"/>
  <c r="J6220" i="8"/>
  <c r="M6220" i="8" s="1"/>
  <c r="J6172" i="8"/>
  <c r="J6132" i="8"/>
  <c r="M6132" i="8" s="1"/>
  <c r="J6112" i="8"/>
  <c r="M6112" i="8" s="1"/>
  <c r="J6100" i="8"/>
  <c r="M6100" i="8" s="1"/>
  <c r="J6084" i="8"/>
  <c r="M6084" i="8" s="1"/>
  <c r="J6072" i="8"/>
  <c r="M6072" i="8" s="1"/>
  <c r="J6058" i="8"/>
  <c r="M6058" i="8" s="1"/>
  <c r="J6045" i="8"/>
  <c r="M6045" i="8" s="1"/>
  <c r="J6015" i="8"/>
  <c r="M6015" i="8" s="1"/>
  <c r="J6007" i="8"/>
  <c r="M6007" i="8" s="1"/>
  <c r="J5983" i="8"/>
  <c r="M5983" i="8" s="1"/>
  <c r="J5973" i="8"/>
  <c r="M5973" i="8" s="1"/>
  <c r="J5967" i="8"/>
  <c r="J5957" i="8"/>
  <c r="M5957" i="8" s="1"/>
  <c r="J5947" i="8"/>
  <c r="J5939" i="8"/>
  <c r="M5939" i="8" s="1"/>
  <c r="J5929" i="8"/>
  <c r="J5923" i="8"/>
  <c r="J5907" i="8"/>
  <c r="J5899" i="8"/>
  <c r="M5899" i="8" s="1"/>
  <c r="J5883" i="8"/>
  <c r="M5883" i="8" s="1"/>
  <c r="J5867" i="8"/>
  <c r="M5867" i="8" s="1"/>
  <c r="J5857" i="8"/>
  <c r="J5849" i="8"/>
  <c r="M5849" i="8" s="1"/>
  <c r="J5843" i="8"/>
  <c r="M5843" i="8" s="1"/>
  <c r="J5837" i="8"/>
  <c r="M5837" i="8" s="1"/>
  <c r="J5817" i="8"/>
  <c r="M5817" i="8" s="1"/>
  <c r="J5803" i="8"/>
  <c r="M5803" i="8" s="1"/>
  <c r="J5787" i="8"/>
  <c r="M5787" i="8" s="1"/>
  <c r="J5781" i="8"/>
  <c r="M5781" i="8" s="1"/>
  <c r="J5763" i="8"/>
  <c r="J5747" i="8"/>
  <c r="M5747" i="8" s="1"/>
  <c r="J5737" i="8"/>
  <c r="J5725" i="8"/>
  <c r="M5725" i="8" s="1"/>
  <c r="J5717" i="8"/>
  <c r="M5717" i="8" s="1"/>
  <c r="J5703" i="8"/>
  <c r="J5697" i="8"/>
  <c r="J5681" i="8"/>
  <c r="J5663" i="8"/>
  <c r="M5663" i="8" s="1"/>
  <c r="J5639" i="8"/>
  <c r="M5639" i="8" s="1"/>
  <c r="J5627" i="8"/>
  <c r="J5615" i="8"/>
  <c r="M5615" i="8" s="1"/>
  <c r="J5603" i="8"/>
  <c r="J5595" i="8"/>
  <c r="J5567" i="8"/>
  <c r="M5567" i="8" s="1"/>
  <c r="J5557" i="8"/>
  <c r="M5557" i="8" s="1"/>
  <c r="J5539" i="8"/>
  <c r="J5529" i="8"/>
  <c r="M5529" i="8" s="1"/>
  <c r="J5507" i="8"/>
  <c r="J5495" i="8"/>
  <c r="J5487" i="8"/>
  <c r="M5487" i="8" s="1"/>
  <c r="J5469" i="8"/>
  <c r="M5469" i="8" s="1"/>
  <c r="J5463" i="8"/>
  <c r="M5463" i="8" s="1"/>
  <c r="J5437" i="8"/>
  <c r="J5419" i="8"/>
  <c r="M5419" i="8" s="1"/>
  <c r="J5409" i="8"/>
  <c r="J5401" i="8"/>
  <c r="M5401" i="8" s="1"/>
  <c r="J5395" i="8"/>
  <c r="M5395" i="8" s="1"/>
  <c r="J5371" i="8"/>
  <c r="M5371" i="8" s="1"/>
  <c r="J5361" i="8"/>
  <c r="J5347" i="8"/>
  <c r="M5347" i="8" s="1"/>
  <c r="J5341" i="8"/>
  <c r="M5341" i="8" s="1"/>
  <c r="J5285" i="8"/>
  <c r="J5259" i="8"/>
  <c r="J5251" i="8"/>
  <c r="M5251" i="8" s="1"/>
  <c r="J5233" i="8"/>
  <c r="J5209" i="8"/>
  <c r="M5209" i="8" s="1"/>
  <c r="J5197" i="8"/>
  <c r="M5197" i="8" s="1"/>
  <c r="J5185" i="8"/>
  <c r="J5173" i="8"/>
  <c r="M5173" i="8" s="1"/>
  <c r="J5161" i="8"/>
  <c r="M5161" i="8" s="1"/>
  <c r="J5129" i="8"/>
  <c r="M5129" i="8" s="1"/>
  <c r="J5113" i="8"/>
  <c r="M5113" i="8" s="1"/>
  <c r="J5087" i="8"/>
  <c r="M5087" i="8" s="1"/>
  <c r="J5079" i="8"/>
  <c r="M5079" i="8" s="1"/>
  <c r="J5061" i="8"/>
  <c r="J5011" i="8"/>
  <c r="M5011" i="8" s="1"/>
  <c r="J4995" i="8"/>
  <c r="M4995" i="8" s="1"/>
  <c r="J4973" i="8"/>
  <c r="M4973" i="8" s="1"/>
  <c r="J4939" i="8"/>
  <c r="M4939" i="8" s="1"/>
  <c r="J4923" i="8"/>
  <c r="M4923" i="8" s="1"/>
  <c r="J4891" i="8"/>
  <c r="M4891" i="8" s="1"/>
  <c r="J4882" i="8"/>
  <c r="M4882" i="8" s="1"/>
  <c r="J4842" i="8"/>
  <c r="M4842" i="8" s="1"/>
  <c r="J4802" i="8"/>
  <c r="M4802" i="8" s="1"/>
  <c r="J6036" i="8"/>
  <c r="M6036" i="8" s="1"/>
  <c r="J6024" i="8"/>
  <c r="M6024" i="8" s="1"/>
  <c r="J6018" i="8"/>
  <c r="M6018" i="8" s="1"/>
  <c r="J5998" i="8"/>
  <c r="M5998" i="8" s="1"/>
  <c r="J5992" i="8"/>
  <c r="M5992" i="8" s="1"/>
  <c r="J5980" i="8"/>
  <c r="M5980" i="8" s="1"/>
  <c r="J5950" i="8"/>
  <c r="J5936" i="8"/>
  <c r="M5936" i="8" s="1"/>
  <c r="J5910" i="8"/>
  <c r="J5894" i="8"/>
  <c r="M5894" i="8" s="1"/>
  <c r="J5888" i="8"/>
  <c r="J5876" i="8"/>
  <c r="M5876" i="8" s="1"/>
  <c r="J5860" i="8"/>
  <c r="J5834" i="8"/>
  <c r="M5834" i="8" s="1"/>
  <c r="J5824" i="8"/>
  <c r="M5824" i="8" s="1"/>
  <c r="J5810" i="8"/>
  <c r="J5794" i="8"/>
  <c r="M5794" i="8" s="1"/>
  <c r="J5776" i="8"/>
  <c r="M5776" i="8" s="1"/>
  <c r="J5766" i="8"/>
  <c r="J5752" i="8"/>
  <c r="J5740" i="8"/>
  <c r="J5728" i="8"/>
  <c r="J5708" i="8"/>
  <c r="M5708" i="8" s="1"/>
  <c r="J5688" i="8"/>
  <c r="J5678" i="8"/>
  <c r="J5670" i="8"/>
  <c r="M5670" i="8" s="1"/>
  <c r="J5660" i="8"/>
  <c r="J5652" i="8"/>
  <c r="M5652" i="8" s="1"/>
  <c r="J5646" i="8"/>
  <c r="M5646" i="8" s="1"/>
  <c r="J5636" i="8"/>
  <c r="J5624" i="8"/>
  <c r="J5612" i="8"/>
  <c r="J5598" i="8"/>
  <c r="J5586" i="8"/>
  <c r="M5586" i="8" s="1"/>
  <c r="J5576" i="8"/>
  <c r="M5576" i="8" s="1"/>
  <c r="J5564" i="8"/>
  <c r="M5564" i="8" s="1"/>
  <c r="J5548" i="8"/>
  <c r="J5532" i="8"/>
  <c r="M5532" i="8" s="1"/>
  <c r="J5520" i="8"/>
  <c r="M5520" i="8" s="1"/>
  <c r="J5514" i="8"/>
  <c r="M5514" i="8" s="1"/>
  <c r="J5502" i="8"/>
  <c r="M5502" i="8" s="1"/>
  <c r="J5492" i="8"/>
  <c r="M5492" i="8" s="1"/>
  <c r="J5480" i="8"/>
  <c r="J5472" i="8"/>
  <c r="M5472" i="8" s="1"/>
  <c r="J5456" i="8"/>
  <c r="M5456" i="8" s="1"/>
  <c r="J5444" i="8"/>
  <c r="M5444" i="8" s="1"/>
  <c r="J5434" i="8"/>
  <c r="J5426" i="8"/>
  <c r="M5426" i="8" s="1"/>
  <c r="J5416" i="8"/>
  <c r="M5416" i="8" s="1"/>
  <c r="J5392" i="8"/>
  <c r="M5392" i="8" s="1"/>
  <c r="J5386" i="8"/>
  <c r="M5386" i="8" s="1"/>
  <c r="J5376" i="8"/>
  <c r="J5364" i="8"/>
  <c r="M5364" i="8" s="1"/>
  <c r="J5356" i="8"/>
  <c r="M5356" i="8" s="1"/>
  <c r="J5338" i="8"/>
  <c r="M5338" i="8" s="1"/>
  <c r="J5278" i="8"/>
  <c r="M5278" i="8" s="1"/>
  <c r="J5244" i="8"/>
  <c r="M5244" i="8" s="1"/>
  <c r="J5212" i="8"/>
  <c r="M5212" i="8" s="1"/>
  <c r="J5192" i="8"/>
  <c r="M5192" i="8" s="1"/>
  <c r="J5156" i="8"/>
  <c r="J5148" i="8"/>
  <c r="M5148" i="8" s="1"/>
  <c r="J5134" i="8"/>
  <c r="M5134" i="8" s="1"/>
  <c r="J5104" i="8"/>
  <c r="M5104" i="8" s="1"/>
  <c r="J5092" i="8"/>
  <c r="M5092" i="8" s="1"/>
  <c r="J5056" i="8"/>
  <c r="J5016" i="8"/>
  <c r="M5016" i="8" s="1"/>
  <c r="J5004" i="8"/>
  <c r="M5004" i="8" s="1"/>
  <c r="J4982" i="8"/>
  <c r="J4966" i="8"/>
  <c r="M4966" i="8" s="1"/>
  <c r="J4958" i="8"/>
  <c r="J4952" i="8"/>
  <c r="M4952" i="8" s="1"/>
  <c r="J4930" i="8"/>
  <c r="M4930" i="8" s="1"/>
  <c r="J4918" i="8"/>
  <c r="M4918" i="8" s="1"/>
  <c r="J4900" i="8"/>
  <c r="J4878" i="8"/>
  <c r="M4878" i="8" s="1"/>
  <c r="J4856" i="8"/>
  <c r="M4856" i="8" s="1"/>
  <c r="J4848" i="8"/>
  <c r="M4848" i="8" s="1"/>
  <c r="J4806" i="8"/>
  <c r="M4806" i="8" s="1"/>
  <c r="J4758" i="8"/>
  <c r="M4758" i="8" s="1"/>
  <c r="J4696" i="8"/>
  <c r="M4696" i="8" s="1"/>
  <c r="J4676" i="8"/>
  <c r="J4636" i="8"/>
  <c r="M4636" i="8" s="1"/>
  <c r="J4620" i="8"/>
  <c r="J4584" i="8"/>
  <c r="J4578" i="8"/>
  <c r="M4578" i="8" s="1"/>
  <c r="J4570" i="8"/>
  <c r="M4570" i="8" s="1"/>
  <c r="J4558" i="8"/>
  <c r="M4558" i="8" s="1"/>
  <c r="J4546" i="8"/>
  <c r="J4518" i="8"/>
  <c r="M4518" i="8" s="1"/>
  <c r="J4500" i="8"/>
  <c r="J4488" i="8"/>
  <c r="M4488" i="8" s="1"/>
  <c r="J4450" i="8"/>
  <c r="M4450" i="8" s="1"/>
  <c r="J4438" i="8"/>
  <c r="J4424" i="8"/>
  <c r="J4404" i="8"/>
  <c r="M4404" i="8" s="1"/>
  <c r="J4376" i="8"/>
  <c r="M4376" i="8" s="1"/>
  <c r="J4366" i="8"/>
  <c r="M4366" i="8" s="1"/>
  <c r="J4356" i="8"/>
  <c r="M4356" i="8" s="1"/>
  <c r="J4346" i="8"/>
  <c r="M4346" i="8" s="1"/>
  <c r="J4320" i="8"/>
  <c r="J4288" i="8"/>
  <c r="M4288" i="8" s="1"/>
  <c r="J4272" i="8"/>
  <c r="M4272" i="8" s="1"/>
  <c r="J4262" i="8"/>
  <c r="M4262" i="8" s="1"/>
  <c r="J4250" i="8"/>
  <c r="J4226" i="8"/>
  <c r="J4214" i="8"/>
  <c r="J4196" i="8"/>
  <c r="J4172" i="8"/>
  <c r="M4172" i="8" s="1"/>
  <c r="J4142" i="8"/>
  <c r="M4142" i="8" s="1"/>
  <c r="J4090" i="8"/>
  <c r="J4042" i="8"/>
  <c r="J4028" i="8"/>
  <c r="M4028" i="8" s="1"/>
  <c r="J4000" i="8"/>
  <c r="J3982" i="8"/>
  <c r="M3982" i="8" s="1"/>
  <c r="J3976" i="8"/>
  <c r="M3976" i="8" s="1"/>
  <c r="J3966" i="8"/>
  <c r="J3924" i="8"/>
  <c r="J3918" i="8"/>
  <c r="J3884" i="8"/>
  <c r="M3884" i="8" s="1"/>
  <c r="J3868" i="8"/>
  <c r="J3858" i="8"/>
  <c r="M3858" i="8" s="1"/>
  <c r="J3828" i="8"/>
  <c r="J3820" i="8"/>
  <c r="M3820" i="8" s="1"/>
  <c r="J3790" i="8"/>
  <c r="J3758" i="8"/>
  <c r="J3738" i="8"/>
  <c r="M3738" i="8" s="1"/>
  <c r="J3684" i="8"/>
  <c r="J3660" i="8"/>
  <c r="M3660" i="8" s="1"/>
  <c r="J3646" i="8"/>
  <c r="J3638" i="8"/>
  <c r="J3622" i="8"/>
  <c r="J3616" i="8"/>
  <c r="J3604" i="8"/>
  <c r="J3580" i="8"/>
  <c r="M3580" i="8" s="1"/>
  <c r="J3572" i="8"/>
  <c r="M3572" i="8" s="1"/>
  <c r="J3562" i="8"/>
  <c r="M3562" i="8" s="1"/>
  <c r="J3540" i="8"/>
  <c r="M3540" i="8" s="1"/>
  <c r="J3526" i="8"/>
  <c r="M3526" i="8" s="1"/>
  <c r="J3500" i="8"/>
  <c r="M3500" i="8" s="1"/>
  <c r="J3488" i="8"/>
  <c r="M3488" i="8" s="1"/>
  <c r="J3446" i="8"/>
  <c r="M3446" i="8" s="1"/>
  <c r="J3418" i="8"/>
  <c r="M3418" i="8" s="1"/>
  <c r="J3406" i="8"/>
  <c r="J3386" i="8"/>
  <c r="J3366" i="8"/>
  <c r="J3326" i="8"/>
  <c r="M3326" i="8" s="1"/>
  <c r="J4865" i="8"/>
  <c r="J4825" i="8"/>
  <c r="J4817" i="8"/>
  <c r="J4785" i="8"/>
  <c r="J4767" i="8"/>
  <c r="M4767" i="8" s="1"/>
  <c r="J4733" i="8"/>
  <c r="M4733" i="8" s="1"/>
  <c r="J4715" i="8"/>
  <c r="J4703" i="8"/>
  <c r="M4703" i="8" s="1"/>
  <c r="J4673" i="8"/>
  <c r="M4673" i="8" s="1"/>
  <c r="J4653" i="8"/>
  <c r="M4653" i="8" s="1"/>
  <c r="J4633" i="8"/>
  <c r="M4633" i="8" s="1"/>
  <c r="J4615" i="8"/>
  <c r="J4605" i="8"/>
  <c r="M4605" i="8" s="1"/>
  <c r="J4595" i="8"/>
  <c r="M4595" i="8" s="1"/>
  <c r="J4561" i="8"/>
  <c r="J4533" i="8"/>
  <c r="J4509" i="8"/>
  <c r="J4469" i="8"/>
  <c r="J4455" i="8"/>
  <c r="J4419" i="8"/>
  <c r="J4407" i="8"/>
  <c r="M4407" i="8" s="1"/>
  <c r="J4393" i="8"/>
  <c r="M4393" i="8" s="1"/>
  <c r="J4335" i="8"/>
  <c r="J4327" i="8"/>
  <c r="M4327" i="8" s="1"/>
  <c r="J4311" i="8"/>
  <c r="M4311" i="8" s="1"/>
  <c r="J4297" i="8"/>
  <c r="M4297" i="8" s="1"/>
  <c r="J4281" i="8"/>
  <c r="M4281" i="8" s="1"/>
  <c r="J4241" i="8"/>
  <c r="J4235" i="8"/>
  <c r="J4229" i="8"/>
  <c r="J4217" i="8"/>
  <c r="J4179" i="8"/>
  <c r="M4179" i="8" s="1"/>
  <c r="J4149" i="8"/>
  <c r="J4129" i="8"/>
  <c r="M4129" i="8" s="1"/>
  <c r="J4113" i="8"/>
  <c r="M4113" i="8" s="1"/>
  <c r="J4083" i="8"/>
  <c r="M4083" i="8" s="1"/>
  <c r="J4067" i="8"/>
  <c r="M4067" i="8" s="1"/>
  <c r="J4013" i="8"/>
  <c r="M4013" i="8" s="1"/>
  <c r="J3963" i="8"/>
  <c r="J3951" i="8"/>
  <c r="J3943" i="8"/>
  <c r="J3935" i="8"/>
  <c r="M3935" i="8" s="1"/>
  <c r="J3927" i="8"/>
  <c r="J3913" i="8"/>
  <c r="J3901" i="8"/>
  <c r="J3895" i="8"/>
  <c r="M3895" i="8" s="1"/>
  <c r="J3873" i="8"/>
  <c r="M3873" i="8" s="1"/>
  <c r="J3853" i="8"/>
  <c r="J3845" i="8"/>
  <c r="J3839" i="8"/>
  <c r="M3839" i="8" s="1"/>
  <c r="J3813" i="8"/>
  <c r="J3805" i="8"/>
  <c r="M3805" i="8" s="1"/>
  <c r="J3793" i="8"/>
  <c r="J3777" i="8"/>
  <c r="J3769" i="8"/>
  <c r="J3763" i="8"/>
  <c r="M3763" i="8" s="1"/>
  <c r="J3749" i="8"/>
  <c r="J3733" i="8"/>
  <c r="J3681" i="8"/>
  <c r="J3673" i="8"/>
  <c r="M3673" i="8" s="1"/>
  <c r="J3653" i="8"/>
  <c r="J3643" i="8"/>
  <c r="J3629" i="8"/>
  <c r="J3611" i="8"/>
  <c r="J3591" i="8"/>
  <c r="M3591" i="8" s="1"/>
  <c r="J3551" i="8"/>
  <c r="J3535" i="8"/>
  <c r="M3535" i="8" s="1"/>
  <c r="J3517" i="8"/>
  <c r="M3517" i="8" s="1"/>
  <c r="J3497" i="8"/>
  <c r="M3497" i="8" s="1"/>
  <c r="J3477" i="8"/>
  <c r="J3469" i="8"/>
  <c r="M3469" i="8" s="1"/>
  <c r="J3459" i="8"/>
  <c r="J3439" i="8"/>
  <c r="J3429" i="8"/>
  <c r="M3429" i="8" s="1"/>
  <c r="J3413" i="8"/>
  <c r="J3397" i="8"/>
  <c r="J3383" i="8"/>
  <c r="M3383" i="8" s="1"/>
  <c r="J3369" i="8"/>
  <c r="J3353" i="8"/>
  <c r="J3345" i="8"/>
  <c r="J3339" i="8"/>
  <c r="M3339" i="8" s="1"/>
  <c r="J3298" i="8"/>
  <c r="M3298" i="8" s="1"/>
  <c r="J3331" i="8"/>
  <c r="M3331" i="8" s="1"/>
  <c r="J3317" i="8"/>
  <c r="M3317" i="8" s="1"/>
  <c r="J3305" i="8"/>
  <c r="J3273" i="8"/>
  <c r="J3267" i="8"/>
  <c r="M3267" i="8" s="1"/>
  <c r="J3255" i="8"/>
  <c r="M3255" i="8" s="1"/>
  <c r="J3235" i="8"/>
  <c r="M3235" i="8" s="1"/>
  <c r="J3217" i="8"/>
  <c r="J3205" i="8"/>
  <c r="J3189" i="8"/>
  <c r="M3189" i="8" s="1"/>
  <c r="J3177" i="8"/>
  <c r="J3153" i="8"/>
  <c r="J3147" i="8"/>
  <c r="M3147" i="8" s="1"/>
  <c r="J3139" i="8"/>
  <c r="M3139" i="8" s="1"/>
  <c r="J3127" i="8"/>
  <c r="M3127" i="8" s="1"/>
  <c r="J3119" i="8"/>
  <c r="M3119" i="8" s="1"/>
  <c r="J3087" i="8"/>
  <c r="M3087" i="8" s="1"/>
  <c r="J2989" i="8"/>
  <c r="J2873" i="8"/>
  <c r="M2873" i="8" s="1"/>
  <c r="J2771" i="8"/>
  <c r="M2771" i="8" s="1"/>
  <c r="J3290" i="8"/>
  <c r="J3282" i="8"/>
  <c r="M3282" i="8" s="1"/>
  <c r="J3246" i="8"/>
  <c r="J3222" i="8"/>
  <c r="J3202" i="8"/>
  <c r="M3202" i="8" s="1"/>
  <c r="J3182" i="8"/>
  <c r="M3182" i="8" s="1"/>
  <c r="J3170" i="8"/>
  <c r="J3162" i="8"/>
  <c r="J3106" i="8"/>
  <c r="J2978" i="8"/>
  <c r="M2978" i="8" s="1"/>
  <c r="J2816" i="8"/>
  <c r="M2816" i="8" s="1"/>
  <c r="J2686" i="8"/>
  <c r="J13238" i="8"/>
  <c r="M13238" i="8" s="1"/>
  <c r="J13216" i="8"/>
  <c r="J13162" i="8"/>
  <c r="M13162" i="8" s="1"/>
  <c r="J13100" i="8"/>
  <c r="J13072" i="8"/>
  <c r="M13072" i="8" s="1"/>
  <c r="J12976" i="8"/>
  <c r="M12976" i="8" s="1"/>
  <c r="J12910" i="8"/>
  <c r="M12910" i="8" s="1"/>
  <c r="J12768" i="8"/>
  <c r="M12768" i="8" s="1"/>
  <c r="J12736" i="8"/>
  <c r="M12736" i="8" s="1"/>
  <c r="J12032" i="8"/>
  <c r="M12032" i="8" s="1"/>
  <c r="J11994" i="8"/>
  <c r="J11976" i="8"/>
  <c r="J11944" i="8"/>
  <c r="J11940" i="8"/>
  <c r="J11936" i="8"/>
  <c r="J11932" i="8"/>
  <c r="J11928" i="8"/>
  <c r="J11924" i="8"/>
  <c r="J11914" i="8"/>
  <c r="J11910" i="8"/>
  <c r="J11804" i="8"/>
  <c r="J11784" i="8"/>
  <c r="J11776" i="8"/>
  <c r="M11776" i="8" s="1"/>
  <c r="J11728" i="8"/>
  <c r="J11714" i="8"/>
  <c r="M11714" i="8" s="1"/>
  <c r="J11586" i="8"/>
  <c r="M11586" i="8" s="1"/>
  <c r="J11572" i="8"/>
  <c r="M11572" i="8" s="1"/>
  <c r="J11514" i="8"/>
  <c r="J11504" i="8"/>
  <c r="J11488" i="8"/>
  <c r="M11488" i="8" s="1"/>
  <c r="J11274" i="8"/>
  <c r="M11274" i="8" s="1"/>
  <c r="J11234" i="8"/>
  <c r="M11234" i="8" s="1"/>
  <c r="J11200" i="8"/>
  <c r="M11200" i="8" s="1"/>
  <c r="J11168" i="8"/>
  <c r="M11168" i="8" s="1"/>
  <c r="J11126" i="8"/>
  <c r="M11126" i="8" s="1"/>
  <c r="J11108" i="8"/>
  <c r="M11108" i="8" s="1"/>
  <c r="J11086" i="8"/>
  <c r="J11066" i="8"/>
  <c r="J11058" i="8"/>
  <c r="J11044" i="8"/>
  <c r="J11016" i="8"/>
  <c r="M11016" i="8" s="1"/>
  <c r="J11004" i="8"/>
  <c r="M11004" i="8" s="1"/>
  <c r="J10970" i="8"/>
  <c r="M10970" i="8" s="1"/>
  <c r="J10932" i="8"/>
  <c r="M10932" i="8" s="1"/>
  <c r="J10916" i="8"/>
  <c r="M10916" i="8" s="1"/>
  <c r="J10838" i="8"/>
  <c r="M10838" i="8" s="1"/>
  <c r="J10776" i="8"/>
  <c r="M10776" i="8" s="1"/>
  <c r="J10636" i="8"/>
  <c r="M10636" i="8" s="1"/>
  <c r="J10610" i="8"/>
  <c r="M10610" i="8" s="1"/>
  <c r="J10556" i="8"/>
  <c r="M10556" i="8" s="1"/>
  <c r="J10494" i="8"/>
  <c r="M10494" i="8" s="1"/>
  <c r="J10410" i="8"/>
  <c r="M10410" i="8" s="1"/>
  <c r="J10334" i="8"/>
  <c r="M10334" i="8" s="1"/>
  <c r="J10304" i="8"/>
  <c r="M10304" i="8" s="1"/>
  <c r="J9842" i="8"/>
  <c r="M9842" i="8" s="1"/>
  <c r="J9790" i="8"/>
  <c r="M9790" i="8" s="1"/>
  <c r="J9778" i="8"/>
  <c r="M9778" i="8" s="1"/>
  <c r="J9760" i="8"/>
  <c r="M9760" i="8" s="1"/>
  <c r="J9746" i="8"/>
  <c r="M9746" i="8" s="1"/>
  <c r="J9732" i="8"/>
  <c r="M9732" i="8" s="1"/>
  <c r="J9684" i="8"/>
  <c r="M9684" i="8" s="1"/>
  <c r="J9672" i="8"/>
  <c r="J9660" i="8"/>
  <c r="J9652" i="8"/>
  <c r="M9652" i="8" s="1"/>
  <c r="J9626" i="8"/>
  <c r="J9610" i="8"/>
  <c r="J9596" i="8"/>
  <c r="M9596" i="8" s="1"/>
  <c r="J9562" i="8"/>
  <c r="J9526" i="8"/>
  <c r="J9516" i="8"/>
  <c r="J9504" i="8"/>
  <c r="M9504" i="8" s="1"/>
  <c r="J9493" i="8"/>
  <c r="M9493" i="8" s="1"/>
  <c r="J9461" i="8"/>
  <c r="M9461" i="8" s="1"/>
  <c r="J13301" i="8"/>
  <c r="M13301" i="8" s="1"/>
  <c r="J13231" i="8"/>
  <c r="J13203" i="8"/>
  <c r="M13203" i="8" s="1"/>
  <c r="J13115" i="8"/>
  <c r="M13115" i="8" s="1"/>
  <c r="J13049" i="8"/>
  <c r="M13049" i="8" s="1"/>
  <c r="J12939" i="8"/>
  <c r="M12939" i="8" s="1"/>
  <c r="J12863" i="8"/>
  <c r="M12863" i="8" s="1"/>
  <c r="J12809" i="8"/>
  <c r="M12809" i="8" s="1"/>
  <c r="J12723" i="8"/>
  <c r="M12723" i="8" s="1"/>
  <c r="J11991" i="8"/>
  <c r="J11985" i="8"/>
  <c r="J11969" i="8"/>
  <c r="M11969" i="8" s="1"/>
  <c r="J11919" i="8"/>
  <c r="J11903" i="8"/>
  <c r="J11795" i="8"/>
  <c r="J11789" i="8"/>
  <c r="J11735" i="8"/>
  <c r="M11735" i="8" s="1"/>
  <c r="J11671" i="8"/>
  <c r="M11671" i="8" s="1"/>
  <c r="J11655" i="8"/>
  <c r="J11625" i="8"/>
  <c r="M11625" i="8" s="1"/>
  <c r="J11617" i="8"/>
  <c r="M11617" i="8" s="1"/>
  <c r="J11607" i="8"/>
  <c r="M11607" i="8" s="1"/>
  <c r="J11557" i="8"/>
  <c r="M11557" i="8" s="1"/>
  <c r="J11547" i="8"/>
  <c r="M11547" i="8" s="1"/>
  <c r="J11535" i="8"/>
  <c r="J11531" i="8"/>
  <c r="J11527" i="8"/>
  <c r="J11467" i="8"/>
  <c r="M11467" i="8" s="1"/>
  <c r="J11415" i="8"/>
  <c r="M11415" i="8" s="1"/>
  <c r="J11369" i="8"/>
  <c r="M11369" i="8" s="1"/>
  <c r="J11215" i="8"/>
  <c r="M11215" i="8" s="1"/>
  <c r="J11153" i="8"/>
  <c r="M11153" i="8" s="1"/>
  <c r="J11141" i="8"/>
  <c r="M11141" i="8" s="1"/>
  <c r="J11131" i="8"/>
  <c r="M11131" i="8" s="1"/>
  <c r="J11101" i="8"/>
  <c r="M11101" i="8" s="1"/>
  <c r="J11069" i="8"/>
  <c r="J11049" i="8"/>
  <c r="J11031" i="8"/>
  <c r="M11031" i="8" s="1"/>
  <c r="J11013" i="8"/>
  <c r="M11013" i="8" s="1"/>
  <c r="J10985" i="8"/>
  <c r="M10985" i="8" s="1"/>
  <c r="J10963" i="8"/>
  <c r="M10963" i="8" s="1"/>
  <c r="J10949" i="8"/>
  <c r="J10919" i="8"/>
  <c r="M10919" i="8" s="1"/>
  <c r="J10893" i="8"/>
  <c r="M10893" i="8" s="1"/>
  <c r="J10871" i="8"/>
  <c r="M10871" i="8" s="1"/>
  <c r="J10751" i="8"/>
  <c r="M10751" i="8" s="1"/>
  <c r="J10707" i="8"/>
  <c r="M10707" i="8" s="1"/>
  <c r="J10613" i="8"/>
  <c r="J10581" i="8"/>
  <c r="J10537" i="8"/>
  <c r="M10537" i="8" s="1"/>
  <c r="J10463" i="8"/>
  <c r="M10463" i="8" s="1"/>
  <c r="J10377" i="8"/>
  <c r="M10377" i="8" s="1"/>
  <c r="J10343" i="8"/>
  <c r="M10343" i="8" s="1"/>
  <c r="J10315" i="8"/>
  <c r="M10315" i="8" s="1"/>
  <c r="J10273" i="8"/>
  <c r="M10273" i="8" s="1"/>
  <c r="J9831" i="8"/>
  <c r="J9815" i="8"/>
  <c r="M9815" i="8" s="1"/>
  <c r="J9809" i="8"/>
  <c r="M9809" i="8" s="1"/>
  <c r="J9803" i="8"/>
  <c r="M9803" i="8" s="1"/>
  <c r="J9793" i="8"/>
  <c r="M9793" i="8" s="1"/>
  <c r="J9771" i="8"/>
  <c r="J9735" i="8"/>
  <c r="M9735" i="8" s="1"/>
  <c r="J9723" i="8"/>
  <c r="M9723" i="8" s="1"/>
  <c r="J9699" i="8"/>
  <c r="M9699" i="8" s="1"/>
  <c r="J9691" i="8"/>
  <c r="M9691" i="8" s="1"/>
  <c r="J9633" i="8"/>
  <c r="M9633" i="8" s="1"/>
  <c r="J9587" i="8"/>
  <c r="J9577" i="8"/>
  <c r="J9553" i="8"/>
  <c r="M9553" i="8" s="1"/>
  <c r="J9541" i="8"/>
  <c r="J9449" i="8"/>
  <c r="M9449" i="8" s="1"/>
  <c r="J9427" i="8"/>
  <c r="J9399" i="8"/>
  <c r="J9395" i="8"/>
  <c r="J9365" i="8"/>
  <c r="M9365" i="8" s="1"/>
  <c r="J9337" i="8"/>
  <c r="M9337" i="8" s="1"/>
  <c r="J9331" i="8"/>
  <c r="J9321" i="8"/>
  <c r="M9321" i="8" s="1"/>
  <c r="J9303" i="8"/>
  <c r="J9291" i="8"/>
  <c r="M9291" i="8" s="1"/>
  <c r="J9271" i="8"/>
  <c r="J9237" i="8"/>
  <c r="M9237" i="8" s="1"/>
  <c r="J9227" i="8"/>
  <c r="M9227" i="8" s="1"/>
  <c r="J9189" i="8"/>
  <c r="M9189" i="8" s="1"/>
  <c r="J9181" i="8"/>
  <c r="M9181" i="8" s="1"/>
  <c r="J9171" i="8"/>
  <c r="M9171" i="8" s="1"/>
  <c r="J9153" i="8"/>
  <c r="M9153" i="8" s="1"/>
  <c r="J9077" i="8"/>
  <c r="M9077" i="8" s="1"/>
  <c r="J8943" i="8"/>
  <c r="M8943" i="8" s="1"/>
  <c r="J8533" i="8"/>
  <c r="M8533" i="8" s="1"/>
  <c r="J8513" i="8"/>
  <c r="M8513" i="8" s="1"/>
  <c r="J8501" i="8"/>
  <c r="J8487" i="8"/>
  <c r="M8487" i="8" s="1"/>
  <c r="J8361" i="8"/>
  <c r="M8361" i="8" s="1"/>
  <c r="J8353" i="8"/>
  <c r="M8353" i="8" s="1"/>
  <c r="J8343" i="8"/>
  <c r="M8343" i="8" s="1"/>
  <c r="J8309" i="8"/>
  <c r="M8309" i="8" s="1"/>
  <c r="J8283" i="8"/>
  <c r="M8283" i="8" s="1"/>
  <c r="J8157" i="8"/>
  <c r="M8157" i="8" s="1"/>
  <c r="J8141" i="8"/>
  <c r="J8097" i="8"/>
  <c r="M8097" i="8" s="1"/>
  <c r="J8021" i="8"/>
  <c r="M8021" i="8" s="1"/>
  <c r="J7947" i="8"/>
  <c r="J7839" i="8"/>
  <c r="M7839" i="8" s="1"/>
  <c r="J7691" i="8"/>
  <c r="M7691" i="8" s="1"/>
  <c r="J7635" i="8"/>
  <c r="M7635" i="8" s="1"/>
  <c r="J7523" i="8"/>
  <c r="M7523" i="8" s="1"/>
  <c r="J6997" i="8"/>
  <c r="M6997" i="8" s="1"/>
  <c r="J6869" i="8"/>
  <c r="M6869" i="8" s="1"/>
  <c r="J6753" i="8"/>
  <c r="M6753" i="8" s="1"/>
  <c r="J6689" i="8"/>
  <c r="M6689" i="8" s="1"/>
  <c r="J9480" i="8"/>
  <c r="M9480" i="8" s="1"/>
  <c r="J9466" i="8"/>
  <c r="M9466" i="8" s="1"/>
  <c r="J9442" i="8"/>
  <c r="M9442" i="8" s="1"/>
  <c r="J9424" i="8"/>
  <c r="J9416" i="8"/>
  <c r="J9354" i="8"/>
  <c r="M9354" i="8" s="1"/>
  <c r="J9340" i="8"/>
  <c r="M9340" i="8" s="1"/>
  <c r="J9312" i="8"/>
  <c r="M9312" i="8" s="1"/>
  <c r="J9296" i="8"/>
  <c r="M9296" i="8" s="1"/>
  <c r="J9264" i="8"/>
  <c r="M9264" i="8" s="1"/>
  <c r="J9248" i="8"/>
  <c r="J9210" i="8"/>
  <c r="M9210" i="8" s="1"/>
  <c r="J9198" i="8"/>
  <c r="M9198" i="8" s="1"/>
  <c r="J9164" i="8"/>
  <c r="M9164" i="8" s="1"/>
  <c r="J8978" i="8"/>
  <c r="M8978" i="8" s="1"/>
  <c r="J8964" i="8"/>
  <c r="M8964" i="8" s="1"/>
  <c r="J8952" i="8"/>
  <c r="J8936" i="8"/>
  <c r="M8936" i="8" s="1"/>
  <c r="J8918" i="8"/>
  <c r="M8918" i="8" s="1"/>
  <c r="J8570" i="8"/>
  <c r="M8570" i="8" s="1"/>
  <c r="J8496" i="8"/>
  <c r="M8496" i="8" s="1"/>
  <c r="J8400" i="8"/>
  <c r="M8400" i="8" s="1"/>
  <c r="J8364" i="8"/>
  <c r="M8364" i="8" s="1"/>
  <c r="J8324" i="8"/>
  <c r="M8324" i="8" s="1"/>
  <c r="J8278" i="8"/>
  <c r="M8278" i="8" s="1"/>
  <c r="J8150" i="8"/>
  <c r="J8124" i="8"/>
  <c r="M8124" i="8" s="1"/>
  <c r="J8060" i="8"/>
  <c r="M8060" i="8" s="1"/>
  <c r="J7790" i="8"/>
  <c r="M7790" i="8" s="1"/>
  <c r="J7670" i="8"/>
  <c r="M7670" i="8" s="1"/>
  <c r="J7562" i="8"/>
  <c r="M7562" i="8" s="1"/>
  <c r="J7500" i="8"/>
  <c r="M7500" i="8" s="1"/>
  <c r="J6974" i="8"/>
  <c r="M6974" i="8" s="1"/>
  <c r="J6948" i="8"/>
  <c r="M6948" i="8" s="1"/>
  <c r="J6904" i="8"/>
  <c r="M6904" i="8" s="1"/>
  <c r="J6700" i="8"/>
  <c r="M6700" i="8" s="1"/>
  <c r="J6374" i="8"/>
  <c r="M6374" i="8" s="1"/>
  <c r="J5315" i="8"/>
  <c r="M5315" i="8" s="1"/>
  <c r="J5269" i="8"/>
  <c r="J3714" i="8"/>
  <c r="M3714" i="8" s="1"/>
  <c r="J3692" i="8"/>
  <c r="J3703" i="8"/>
  <c r="M3703" i="8" s="1"/>
  <c r="J3101" i="8"/>
  <c r="M3101" i="8" s="1"/>
  <c r="J2635" i="8"/>
  <c r="J2623" i="8"/>
  <c r="M2623" i="8" s="1"/>
  <c r="J2605" i="8"/>
  <c r="M2605" i="8" s="1"/>
  <c r="J2561" i="8"/>
  <c r="M2561" i="8" s="1"/>
  <c r="J2545" i="8"/>
  <c r="M2545" i="8" s="1"/>
  <c r="J2517" i="8"/>
  <c r="M2517" i="8" s="1"/>
  <c r="J2499" i="8"/>
  <c r="M2499" i="8" s="1"/>
  <c r="J2481" i="8"/>
  <c r="J2469" i="8"/>
  <c r="M2469" i="8" s="1"/>
  <c r="J2457" i="8"/>
  <c r="J2443" i="8"/>
  <c r="M2443" i="8" s="1"/>
  <c r="J2433" i="8"/>
  <c r="M2433" i="8" s="1"/>
  <c r="J2415" i="8"/>
  <c r="M2415" i="8" s="1"/>
  <c r="J2303" i="8"/>
  <c r="M2303" i="8" s="1"/>
  <c r="J2029" i="8"/>
  <c r="M2029" i="8" s="1"/>
  <c r="J1997" i="8"/>
  <c r="M1997" i="8" s="1"/>
  <c r="J3242" i="8"/>
  <c r="M3242" i="8" s="1"/>
  <c r="J2648" i="8"/>
  <c r="M2648" i="8" s="1"/>
  <c r="J2616" i="8"/>
  <c r="M2616" i="8" s="1"/>
  <c r="J2596" i="8"/>
  <c r="M2596" i="8" s="1"/>
  <c r="J2586" i="8"/>
  <c r="M2586" i="8" s="1"/>
  <c r="J2572" i="8"/>
  <c r="M2572" i="8" s="1"/>
  <c r="J2550" i="8"/>
  <c r="M2550" i="8" s="1"/>
  <c r="J2536" i="8"/>
  <c r="J2526" i="8"/>
  <c r="M2526" i="8" s="1"/>
  <c r="J2508" i="8"/>
  <c r="M2508" i="8" s="1"/>
  <c r="J2452" i="8"/>
  <c r="M2452" i="8" s="1"/>
  <c r="J2406" i="8"/>
  <c r="M2406" i="8" s="1"/>
  <c r="J2330" i="8"/>
  <c r="M2330" i="8" s="1"/>
  <c r="J2298" i="8"/>
  <c r="M2298" i="8" s="1"/>
  <c r="J2008" i="8"/>
  <c r="M2008" i="8" s="1"/>
  <c r="J1749" i="8"/>
  <c r="J1739" i="8"/>
  <c r="M1739" i="8" s="1"/>
  <c r="J1633" i="8"/>
  <c r="J1619" i="8"/>
  <c r="J1607" i="8"/>
  <c r="J1543" i="8"/>
  <c r="J1515" i="8"/>
  <c r="J1503" i="8"/>
  <c r="J1483" i="8"/>
  <c r="M1483" i="8" s="1"/>
  <c r="J1401" i="8"/>
  <c r="J1365" i="8"/>
  <c r="J1327" i="8"/>
  <c r="M1327" i="8" s="1"/>
  <c r="J1301" i="8"/>
  <c r="M1301" i="8" s="1"/>
  <c r="J1263" i="8"/>
  <c r="J1259" i="8"/>
  <c r="J1255" i="8"/>
  <c r="J1251" i="8"/>
  <c r="J1229" i="8"/>
  <c r="M1229" i="8" s="1"/>
  <c r="J1213" i="8"/>
  <c r="J1199" i="8"/>
  <c r="M1199" i="8" s="1"/>
  <c r="J1177" i="8"/>
  <c r="M1177" i="8" s="1"/>
  <c r="J1165" i="8"/>
  <c r="M1165" i="8" s="1"/>
  <c r="J1147" i="8"/>
  <c r="M1147" i="8" s="1"/>
  <c r="J1139" i="8"/>
  <c r="M1139" i="8" s="1"/>
  <c r="J1107" i="8"/>
  <c r="M1107" i="8" s="1"/>
  <c r="J1093" i="8"/>
  <c r="M1093" i="8" s="1"/>
  <c r="J1053" i="8"/>
  <c r="M1053" i="8" s="1"/>
  <c r="J1021" i="8"/>
  <c r="M1021" i="8" s="1"/>
  <c r="J1780" i="8"/>
  <c r="J1752" i="8"/>
  <c r="J1736" i="8"/>
  <c r="J1728" i="8"/>
  <c r="M1728" i="8" s="1"/>
  <c r="J1716" i="8"/>
  <c r="M1716" i="8" s="1"/>
  <c r="J1696" i="8"/>
  <c r="J1692" i="8"/>
  <c r="J1688" i="8"/>
  <c r="J1684" i="8"/>
  <c r="J1654" i="8"/>
  <c r="J1648" i="8"/>
  <c r="J1638" i="8"/>
  <c r="J1604" i="8"/>
  <c r="M1604" i="8" s="1"/>
  <c r="J1594" i="8"/>
  <c r="J1580" i="8"/>
  <c r="M1580" i="8" s="1"/>
  <c r="J1570" i="8"/>
  <c r="J1558" i="8"/>
  <c r="J1540" i="8"/>
  <c r="J1490" i="8"/>
  <c r="J1396" i="8"/>
  <c r="J1392" i="8"/>
  <c r="J1388" i="8"/>
  <c r="J1384" i="8"/>
  <c r="J1362" i="8"/>
  <c r="J1350" i="8"/>
  <c r="J1314" i="8"/>
  <c r="M1314" i="8" s="1"/>
  <c r="J1296" i="8"/>
  <c r="M1296" i="8" s="1"/>
  <c r="J1204" i="8"/>
  <c r="J1184" i="8"/>
  <c r="M1184" i="8" s="1"/>
  <c r="J1154" i="8"/>
  <c r="M1154" i="8" s="1"/>
  <c r="J1088" i="8"/>
  <c r="M1088" i="8" s="1"/>
  <c r="J1072" i="8"/>
  <c r="J1064" i="8"/>
  <c r="M1064" i="8" s="1"/>
  <c r="J1048" i="8"/>
  <c r="M1048" i="8" s="1"/>
  <c r="J1036" i="8"/>
  <c r="M1036" i="8" s="1"/>
  <c r="J1018" i="8"/>
  <c r="M1018" i="8" s="1"/>
  <c r="J991" i="8"/>
  <c r="J967" i="8"/>
  <c r="M967" i="8" s="1"/>
  <c r="J957" i="8"/>
  <c r="M957" i="8" s="1"/>
  <c r="J941" i="8"/>
  <c r="M941" i="8" s="1"/>
  <c r="J925" i="8"/>
  <c r="J895" i="8"/>
  <c r="J879" i="8"/>
  <c r="M879" i="8" s="1"/>
  <c r="J869" i="8"/>
  <c r="J843" i="8"/>
  <c r="M843" i="8" s="1"/>
  <c r="J775" i="8"/>
  <c r="M775" i="8" s="1"/>
  <c r="J735" i="8"/>
  <c r="M735" i="8" s="1"/>
  <c r="J619" i="8"/>
  <c r="J611" i="8"/>
  <c r="J607" i="8"/>
  <c r="M607" i="8" s="1"/>
  <c r="J587" i="8"/>
  <c r="M587" i="8" s="1"/>
  <c r="J579" i="8"/>
  <c r="M579" i="8" s="1"/>
  <c r="J535" i="8"/>
  <c r="M535" i="8" s="1"/>
  <c r="J485" i="8"/>
  <c r="J451" i="8"/>
  <c r="J1004" i="8"/>
  <c r="M1004" i="8" s="1"/>
  <c r="J982" i="8"/>
  <c r="M982" i="8" s="1"/>
  <c r="J952" i="8"/>
  <c r="M952" i="8" s="1"/>
  <c r="J914" i="8"/>
  <c r="J910" i="8"/>
  <c r="J906" i="8"/>
  <c r="J858" i="8"/>
  <c r="J828" i="8"/>
  <c r="M828" i="8" s="1"/>
  <c r="J796" i="8"/>
  <c r="M796" i="8" s="1"/>
  <c r="J768" i="8"/>
  <c r="M768" i="8" s="1"/>
  <c r="J756" i="8"/>
  <c r="M756" i="8" s="1"/>
  <c r="J748" i="8"/>
  <c r="M748" i="8" s="1"/>
  <c r="J740" i="8"/>
  <c r="M740" i="8" s="1"/>
  <c r="J724" i="8"/>
  <c r="M724" i="8" s="1"/>
  <c r="J604" i="8"/>
  <c r="J590" i="8"/>
  <c r="J532" i="8"/>
  <c r="M532" i="8" s="1"/>
  <c r="J507" i="8"/>
  <c r="J365" i="8"/>
  <c r="J496" i="8"/>
  <c r="J488" i="8"/>
  <c r="J478" i="8"/>
  <c r="J466" i="8"/>
  <c r="J372" i="8"/>
  <c r="J354" i="8"/>
  <c r="J316" i="8"/>
  <c r="J300" i="8"/>
  <c r="J242" i="8"/>
  <c r="M242" i="8" s="1"/>
  <c r="J220" i="8"/>
  <c r="J212" i="8"/>
  <c r="M212" i="8" s="1"/>
  <c r="J186" i="8"/>
  <c r="J166" i="8"/>
  <c r="M166" i="8" s="1"/>
  <c r="J154" i="8"/>
  <c r="M154" i="8" s="1"/>
  <c r="J118" i="8"/>
  <c r="M118" i="8" s="1"/>
  <c r="J110" i="8"/>
  <c r="J58" i="8"/>
  <c r="J38" i="8"/>
  <c r="J26" i="8"/>
  <c r="J18" i="8"/>
  <c r="J10" i="8"/>
  <c r="J311" i="8"/>
  <c r="J281" i="8"/>
  <c r="M281" i="8" s="1"/>
  <c r="J263" i="8"/>
  <c r="M263" i="8" s="1"/>
  <c r="J233" i="8"/>
  <c r="J189" i="8"/>
  <c r="M189" i="8" s="1"/>
  <c r="J177" i="8"/>
  <c r="M177" i="8" s="1"/>
  <c r="J105" i="8"/>
  <c r="J87" i="8"/>
  <c r="J51" i="8"/>
  <c r="J47" i="8"/>
  <c r="J21" i="8"/>
  <c r="J3" i="8"/>
  <c r="J430" i="8"/>
  <c r="J422" i="8"/>
  <c r="J11156" i="8"/>
  <c r="M11156" i="8" s="1"/>
  <c r="J11034" i="8"/>
  <c r="M11034" i="8" s="1"/>
  <c r="J11024" i="8"/>
  <c r="M11024" i="8" s="1"/>
  <c r="J10966" i="8"/>
  <c r="J12743" i="8"/>
  <c r="J11981" i="8"/>
  <c r="M11981" i="8" s="1"/>
  <c r="J11173" i="8"/>
  <c r="M11173" i="8" s="1"/>
  <c r="J11017" i="8"/>
  <c r="M11017" i="8" s="1"/>
  <c r="J11686" i="8"/>
  <c r="J11703" i="8"/>
  <c r="M11703" i="8" s="1"/>
  <c r="J13378" i="8"/>
  <c r="M13378" i="8" s="1"/>
  <c r="J13114" i="8"/>
  <c r="M13114" i="8" s="1"/>
  <c r="J12892" i="8"/>
  <c r="M12892" i="8" s="1"/>
  <c r="J12830" i="8"/>
  <c r="M12830" i="8" s="1"/>
  <c r="J12728" i="8"/>
  <c r="J11766" i="8"/>
  <c r="M11766" i="8" s="1"/>
  <c r="J11502" i="8"/>
  <c r="M11502" i="8" s="1"/>
  <c r="J11472" i="8"/>
  <c r="M11472" i="8" s="1"/>
  <c r="J11302" i="8"/>
  <c r="M11302" i="8" s="1"/>
  <c r="J10894" i="8"/>
  <c r="M10894" i="8" s="1"/>
  <c r="J10758" i="8"/>
  <c r="M10758" i="8" s="1"/>
  <c r="J10682" i="8"/>
  <c r="M10682" i="8" s="1"/>
  <c r="J10638" i="8"/>
  <c r="M10638" i="8" s="1"/>
  <c r="J9834" i="8"/>
  <c r="J9818" i="8"/>
  <c r="M9818" i="8" s="1"/>
  <c r="J9618" i="8"/>
  <c r="M9618" i="8" s="1"/>
  <c r="J13143" i="8"/>
  <c r="M13143" i="8" s="1"/>
  <c r="J13055" i="8"/>
  <c r="M13055" i="8" s="1"/>
  <c r="J12989" i="8"/>
  <c r="M12989" i="8" s="1"/>
  <c r="J12923" i="8"/>
  <c r="M12923" i="8" s="1"/>
  <c r="J12869" i="8"/>
  <c r="M12869" i="8" s="1"/>
  <c r="J12799" i="8"/>
  <c r="M12799" i="8" s="1"/>
  <c r="J12043" i="8"/>
  <c r="J11721" i="8"/>
  <c r="M11721" i="8" s="1"/>
  <c r="J11663" i="8"/>
  <c r="M11663" i="8" s="1"/>
  <c r="J11571" i="8"/>
  <c r="M11571" i="8" s="1"/>
  <c r="J11411" i="8"/>
  <c r="M11411" i="8" s="1"/>
  <c r="J11339" i="8"/>
  <c r="M11339" i="8" s="1"/>
  <c r="J10993" i="8"/>
  <c r="M10993" i="8" s="1"/>
  <c r="J10861" i="8"/>
  <c r="M10861" i="8" s="1"/>
  <c r="J10813" i="8"/>
  <c r="M10813" i="8" s="1"/>
  <c r="J10705" i="8"/>
  <c r="M10705" i="8" s="1"/>
  <c r="J10453" i="8"/>
  <c r="M10453" i="8" s="1"/>
  <c r="J10397" i="8"/>
  <c r="M10397" i="8" s="1"/>
  <c r="J9859" i="8"/>
  <c r="J9413" i="8"/>
  <c r="M9413" i="8" s="1"/>
  <c r="J9405" i="8"/>
  <c r="M9405" i="8" s="1"/>
  <c r="J8985" i="8"/>
  <c r="M8985" i="8" s="1"/>
  <c r="J8393" i="8"/>
  <c r="M8393" i="8" s="1"/>
  <c r="J8285" i="8"/>
  <c r="M8285" i="8" s="1"/>
  <c r="J8269" i="8"/>
  <c r="M8269" i="8" s="1"/>
  <c r="J8041" i="8"/>
  <c r="M8041" i="8" s="1"/>
  <c r="J7625" i="8"/>
  <c r="M7625" i="8" s="1"/>
  <c r="J7569" i="8"/>
  <c r="M7569" i="8" s="1"/>
  <c r="J6975" i="8"/>
  <c r="M6975" i="8" s="1"/>
  <c r="J6923" i="8"/>
  <c r="M6923" i="8" s="1"/>
  <c r="J6897" i="8"/>
  <c r="M6897" i="8" s="1"/>
  <c r="J6745" i="8"/>
  <c r="M6745" i="8" s="1"/>
  <c r="J6659" i="8"/>
  <c r="M6659" i="8" s="1"/>
  <c r="J9402" i="8"/>
  <c r="M9402" i="8" s="1"/>
  <c r="J9348" i="8"/>
  <c r="J9218" i="8"/>
  <c r="M9218" i="8" s="1"/>
  <c r="J8374" i="8"/>
  <c r="M8374" i="8" s="1"/>
  <c r="J8098" i="8"/>
  <c r="M8098" i="8" s="1"/>
  <c r="J8010" i="8"/>
  <c r="M8010" i="8" s="1"/>
  <c r="J7772" i="8"/>
  <c r="M7772" i="8" s="1"/>
  <c r="J7642" i="8"/>
  <c r="M7642" i="8" s="1"/>
  <c r="J7546" i="8"/>
  <c r="M7546" i="8" s="1"/>
  <c r="J7012" i="8"/>
  <c r="M7012" i="8" s="1"/>
  <c r="J6966" i="8"/>
  <c r="M6966" i="8" s="1"/>
  <c r="J6708" i="8"/>
  <c r="M6708" i="8" s="1"/>
  <c r="J5296" i="8"/>
  <c r="M5296" i="8" s="1"/>
  <c r="J3720" i="8"/>
  <c r="M3720" i="8" s="1"/>
  <c r="J2389" i="8"/>
  <c r="J2377" i="8"/>
  <c r="J2327" i="8"/>
  <c r="M2327" i="8" s="1"/>
  <c r="J2317" i="8"/>
  <c r="J2313" i="8"/>
  <c r="J2309" i="8"/>
  <c r="J2305" i="8"/>
  <c r="J2207" i="8"/>
  <c r="J2177" i="8"/>
  <c r="M2177" i="8" s="1"/>
  <c r="J2145" i="8"/>
  <c r="J2129" i="8"/>
  <c r="J2123" i="8"/>
  <c r="J2111" i="8"/>
  <c r="J2105" i="8"/>
  <c r="J2095" i="8"/>
  <c r="J2075" i="8"/>
  <c r="J2031" i="8"/>
  <c r="M2031" i="8" s="1"/>
  <c r="J1959" i="8"/>
  <c r="M1959" i="8" s="1"/>
  <c r="J1941" i="8"/>
  <c r="M1941" i="8" s="1"/>
  <c r="J1913" i="8"/>
  <c r="M1913" i="8" s="1"/>
  <c r="J2396" i="8"/>
  <c r="J2380" i="8"/>
  <c r="J2370" i="8"/>
  <c r="J2360" i="8"/>
  <c r="J2354" i="8"/>
  <c r="M2354" i="8" s="1"/>
  <c r="J2346" i="8"/>
  <c r="J2342" i="8"/>
  <c r="J2338" i="8"/>
  <c r="J2334" i="8"/>
  <c r="J2300" i="8"/>
  <c r="J2188" i="8"/>
  <c r="M2188" i="8" s="1"/>
  <c r="J2156" i="8"/>
  <c r="M2156" i="8" s="1"/>
  <c r="J2142" i="8"/>
  <c r="J2134" i="8"/>
  <c r="J2114" i="8"/>
  <c r="J2088" i="8"/>
  <c r="M2088" i="8" s="1"/>
  <c r="J2058" i="8"/>
  <c r="M2058" i="8" s="1"/>
  <c r="J2038" i="8"/>
  <c r="M2038" i="8" s="1"/>
  <c r="J1990" i="8"/>
  <c r="M1990" i="8" s="1"/>
  <c r="J1974" i="8"/>
  <c r="J1944" i="8"/>
  <c r="J1926" i="8"/>
  <c r="M1926" i="8" s="1"/>
  <c r="J1906" i="8"/>
  <c r="M1906" i="8" s="1"/>
  <c r="J1875" i="8"/>
  <c r="M1875" i="8" s="1"/>
  <c r="J1831" i="8"/>
  <c r="M1831" i="8" s="1"/>
  <c r="J1809" i="8"/>
  <c r="J1793" i="8"/>
  <c r="M1793" i="8" s="1"/>
  <c r="J1757" i="8"/>
  <c r="M1757" i="8" s="1"/>
  <c r="J1681" i="8"/>
  <c r="J1675" i="8"/>
  <c r="M1675" i="8" s="1"/>
  <c r="J1667" i="8"/>
  <c r="J1453" i="8"/>
  <c r="M1453" i="8" s="1"/>
  <c r="J1445" i="8"/>
  <c r="M1445" i="8" s="1"/>
  <c r="J1427" i="8"/>
  <c r="M1427" i="8" s="1"/>
  <c r="J1279" i="8"/>
  <c r="M1279" i="8" s="1"/>
  <c r="J1269" i="8"/>
  <c r="J1886" i="8"/>
  <c r="J1870" i="8"/>
  <c r="M1870" i="8" s="1"/>
  <c r="J1852" i="8"/>
  <c r="M1852" i="8" s="1"/>
  <c r="J1842" i="8"/>
  <c r="M1842" i="8" s="1"/>
  <c r="J1826" i="8"/>
  <c r="J1788" i="8"/>
  <c r="M1788" i="8" s="1"/>
  <c r="J1712" i="8"/>
  <c r="J1702" i="8"/>
  <c r="M1702" i="8" s="1"/>
  <c r="J1662" i="8"/>
  <c r="M1662" i="8" s="1"/>
  <c r="J1466" i="8"/>
  <c r="J1420" i="8"/>
  <c r="J1404" i="8"/>
  <c r="M1404" i="8" s="1"/>
  <c r="J1276" i="8"/>
  <c r="J847" i="8"/>
  <c r="M847" i="8" s="1"/>
  <c r="J803" i="8"/>
  <c r="M803" i="8" s="1"/>
  <c r="J693" i="8"/>
  <c r="M693" i="8" s="1"/>
  <c r="J671" i="8"/>
  <c r="M671" i="8" s="1"/>
  <c r="J647" i="8"/>
  <c r="M647" i="8" s="1"/>
  <c r="J633" i="8"/>
  <c r="M633" i="8" s="1"/>
  <c r="J547" i="8"/>
  <c r="M547" i="8" s="1"/>
  <c r="J838" i="8"/>
  <c r="M838" i="8" s="1"/>
  <c r="J686" i="8"/>
  <c r="J518" i="8"/>
  <c r="M518" i="8" s="1"/>
  <c r="J268" i="8"/>
  <c r="M268" i="8" s="1"/>
  <c r="J239" i="8"/>
  <c r="J99" i="8"/>
  <c r="M99" i="8" s="1"/>
  <c r="J13300" i="8"/>
  <c r="M13300" i="8" s="1"/>
  <c r="J12698" i="8"/>
  <c r="M12698" i="8" s="1"/>
  <c r="J12662" i="8"/>
  <c r="M12662" i="8" s="1"/>
  <c r="J12646" i="8"/>
  <c r="J12596" i="8"/>
  <c r="M12596" i="8" s="1"/>
  <c r="J12572" i="8"/>
  <c r="M12572" i="8" s="1"/>
  <c r="J12542" i="8"/>
  <c r="M12542" i="8" s="1"/>
  <c r="J12520" i="8"/>
  <c r="J12506" i="8"/>
  <c r="J12466" i="8"/>
  <c r="J12434" i="8"/>
  <c r="J12398" i="8"/>
  <c r="J12380" i="8"/>
  <c r="M12380" i="8" s="1"/>
  <c r="J12332" i="8"/>
  <c r="J12302" i="8"/>
  <c r="M12302" i="8" s="1"/>
  <c r="J12262" i="8"/>
  <c r="M12262" i="8" s="1"/>
  <c r="J12238" i="8"/>
  <c r="M12238" i="8" s="1"/>
  <c r="J12220" i="8"/>
  <c r="M12220" i="8" s="1"/>
  <c r="J12204" i="8"/>
  <c r="M12204" i="8" s="1"/>
  <c r="J12174" i="8"/>
  <c r="M12174" i="8" s="1"/>
  <c r="J12158" i="8"/>
  <c r="J12124" i="8"/>
  <c r="M12124" i="8" s="1"/>
  <c r="J12068" i="8"/>
  <c r="M12068" i="8" s="1"/>
  <c r="J13289" i="8"/>
  <c r="M13289" i="8" s="1"/>
  <c r="J12709" i="8"/>
  <c r="M12709" i="8" s="1"/>
  <c r="J12679" i="8"/>
  <c r="M12679" i="8" s="1"/>
  <c r="J12639" i="8"/>
  <c r="M12639" i="8" s="1"/>
  <c r="J12621" i="8"/>
  <c r="M12621" i="8" s="1"/>
  <c r="J12607" i="8"/>
  <c r="M12607" i="8" s="1"/>
  <c r="J12583" i="8"/>
  <c r="J12547" i="8"/>
  <c r="J12501" i="8"/>
  <c r="M12501" i="8" s="1"/>
  <c r="J12477" i="8"/>
  <c r="M12477" i="8" s="1"/>
  <c r="J12457" i="8"/>
  <c r="M12457" i="8" s="1"/>
  <c r="J12425" i="8"/>
  <c r="M12425" i="8" s="1"/>
  <c r="J12383" i="8"/>
  <c r="J12357" i="8"/>
  <c r="J12337" i="8"/>
  <c r="M12337" i="8" s="1"/>
  <c r="J12313" i="8"/>
  <c r="M12313" i="8" s="1"/>
  <c r="J12283" i="8"/>
  <c r="J12249" i="8"/>
  <c r="M12249" i="8" s="1"/>
  <c r="J12191" i="8"/>
  <c r="J12145" i="8"/>
  <c r="J12115" i="8"/>
  <c r="M12115" i="8" s="1"/>
  <c r="J12099" i="8"/>
  <c r="M12099" i="8" s="1"/>
  <c r="J12075" i="8"/>
  <c r="M12075" i="8" s="1"/>
  <c r="J11456" i="8"/>
  <c r="M11456" i="8" s="1"/>
  <c r="J11382" i="8"/>
  <c r="M11382" i="8" s="1"/>
  <c r="J11338" i="8"/>
  <c r="M11338" i="8" s="1"/>
  <c r="J9287" i="8"/>
  <c r="M9287" i="8" s="1"/>
  <c r="J8933" i="8"/>
  <c r="J8911" i="8"/>
  <c r="M8911" i="8" s="1"/>
  <c r="J9280" i="8"/>
  <c r="M9280" i="8" s="1"/>
  <c r="J9266" i="8"/>
  <c r="M9266" i="8" s="1"/>
  <c r="J9008" i="8"/>
  <c r="J8926" i="8"/>
  <c r="M8926" i="8" s="1"/>
  <c r="J13236" i="8"/>
  <c r="J13228" i="8"/>
  <c r="M13228" i="8" s="1"/>
  <c r="J13108" i="8"/>
  <c r="J12986" i="8"/>
  <c r="M12986" i="8" s="1"/>
  <c r="J12796" i="8"/>
  <c r="M12796" i="8" s="1"/>
  <c r="J12756" i="8"/>
  <c r="M12756" i="8" s="1"/>
  <c r="J11998" i="8"/>
  <c r="M11998" i="8" s="1"/>
  <c r="J11968" i="8"/>
  <c r="J11734" i="8"/>
  <c r="M11734" i="8" s="1"/>
  <c r="J11672" i="8"/>
  <c r="M11672" i="8" s="1"/>
  <c r="J11642" i="8"/>
  <c r="M11642" i="8" s="1"/>
  <c r="J11626" i="8"/>
  <c r="M11626" i="8" s="1"/>
  <c r="J11616" i="8"/>
  <c r="M11616" i="8" s="1"/>
  <c r="J11606" i="8"/>
  <c r="J11550" i="8"/>
  <c r="M11550" i="8" s="1"/>
  <c r="J11474" i="8"/>
  <c r="M11474" i="8" s="1"/>
  <c r="J11190" i="8"/>
  <c r="M11190" i="8" s="1"/>
  <c r="J11142" i="8"/>
  <c r="M11142" i="8" s="1"/>
  <c r="J11128" i="8"/>
  <c r="M11128" i="8" s="1"/>
  <c r="J11114" i="8"/>
  <c r="M11114" i="8" s="1"/>
  <c r="J11042" i="8"/>
  <c r="M11042" i="8" s="1"/>
  <c r="J10992" i="8"/>
  <c r="M10992" i="8" s="1"/>
  <c r="J10982" i="8"/>
  <c r="M10982" i="8" s="1"/>
  <c r="J10918" i="8"/>
  <c r="J10898" i="8"/>
  <c r="M10898" i="8" s="1"/>
  <c r="J10876" i="8"/>
  <c r="M10876" i="8" s="1"/>
  <c r="J10812" i="8"/>
  <c r="M10812" i="8" s="1"/>
  <c r="J10718" i="8"/>
  <c r="M10718" i="8" s="1"/>
  <c r="J10674" i="8"/>
  <c r="M10674" i="8" s="1"/>
  <c r="J10598" i="8"/>
  <c r="M10598" i="8" s="1"/>
  <c r="J10488" i="8"/>
  <c r="M10488" i="8" s="1"/>
  <c r="J10416" i="8"/>
  <c r="M10416" i="8" s="1"/>
  <c r="J10376" i="8"/>
  <c r="M10376" i="8" s="1"/>
  <c r="J10344" i="8"/>
  <c r="M10344" i="8" s="1"/>
  <c r="J10314" i="8"/>
  <c r="M10314" i="8" s="1"/>
  <c r="J10302" i="8"/>
  <c r="J10272" i="8"/>
  <c r="M10272" i="8" s="1"/>
  <c r="J9814" i="8"/>
  <c r="M9814" i="8" s="1"/>
  <c r="J9808" i="8"/>
  <c r="M9808" i="8" s="1"/>
  <c r="J9802" i="8"/>
  <c r="J9794" i="8"/>
  <c r="M9794" i="8" s="1"/>
  <c r="J9736" i="8"/>
  <c r="M9736" i="8" s="1"/>
  <c r="J9698" i="8"/>
  <c r="J9686" i="8"/>
  <c r="M9686" i="8" s="1"/>
  <c r="J9640" i="8"/>
  <c r="J9479" i="8"/>
  <c r="J9455" i="8"/>
  <c r="J13223" i="8"/>
  <c r="M13223" i="8" s="1"/>
  <c r="J13213" i="8"/>
  <c r="J13167" i="8"/>
  <c r="M13167" i="8" s="1"/>
  <c r="J13075" i="8"/>
  <c r="M13075" i="8" s="1"/>
  <c r="J13023" i="8"/>
  <c r="M13023" i="8" s="1"/>
  <c r="J12937" i="8"/>
  <c r="M12937" i="8" s="1"/>
  <c r="J12909" i="8"/>
  <c r="M12909" i="8" s="1"/>
  <c r="J12861" i="8"/>
  <c r="M12861" i="8" s="1"/>
  <c r="J12833" i="8"/>
  <c r="M12833" i="8" s="1"/>
  <c r="J12031" i="8"/>
  <c r="J12013" i="8"/>
  <c r="M12013" i="8" s="1"/>
  <c r="J11907" i="8"/>
  <c r="J11775" i="8"/>
  <c r="J11723" i="8"/>
  <c r="J11581" i="8"/>
  <c r="M11581" i="8" s="1"/>
  <c r="J11555" i="8"/>
  <c r="J11477" i="8"/>
  <c r="M11477" i="8" s="1"/>
  <c r="J11417" i="8"/>
  <c r="M11417" i="8" s="1"/>
  <c r="J11371" i="8"/>
  <c r="M11371" i="8" s="1"/>
  <c r="J11267" i="8"/>
  <c r="M11267" i="8" s="1"/>
  <c r="J11233" i="8"/>
  <c r="J11219" i="8"/>
  <c r="M11219" i="8" s="1"/>
  <c r="J11133" i="8"/>
  <c r="M11133" i="8" s="1"/>
  <c r="J11093" i="8"/>
  <c r="M11093" i="8" s="1"/>
  <c r="J11001" i="8"/>
  <c r="J10935" i="8"/>
  <c r="M10935" i="8" s="1"/>
  <c r="J10913" i="8"/>
  <c r="M10913" i="8" s="1"/>
  <c r="J10787" i="8"/>
  <c r="M10787" i="8" s="1"/>
  <c r="J10655" i="8"/>
  <c r="M10655" i="8" s="1"/>
  <c r="J10629" i="8"/>
  <c r="M10629" i="8" s="1"/>
  <c r="J10579" i="8"/>
  <c r="J10559" i="8"/>
  <c r="M10559" i="8" s="1"/>
  <c r="J10521" i="8"/>
  <c r="M10521" i="8" s="1"/>
  <c r="J10475" i="8"/>
  <c r="M10475" i="8" s="1"/>
  <c r="J10333" i="8"/>
  <c r="J9841" i="8"/>
  <c r="M9841" i="8" s="1"/>
  <c r="J9797" i="8"/>
  <c r="M9797" i="8" s="1"/>
  <c r="J9787" i="8"/>
  <c r="M9787" i="8" s="1"/>
  <c r="J9753" i="8"/>
  <c r="M9753" i="8" s="1"/>
  <c r="J9719" i="8"/>
  <c r="J9689" i="8"/>
  <c r="J9651" i="8"/>
  <c r="M9651" i="8" s="1"/>
  <c r="J9623" i="8"/>
  <c r="M9623" i="8" s="1"/>
  <c r="J9507" i="8"/>
  <c r="M9507" i="8" s="1"/>
  <c r="J9467" i="8"/>
  <c r="M9467" i="8" s="1"/>
  <c r="J9443" i="8"/>
  <c r="M9443" i="8" s="1"/>
  <c r="J9355" i="8"/>
  <c r="M9355" i="8" s="1"/>
  <c r="J9341" i="8"/>
  <c r="M9341" i="8" s="1"/>
  <c r="J9309" i="8"/>
  <c r="M9309" i="8" s="1"/>
  <c r="J9301" i="8"/>
  <c r="M9301" i="8" s="1"/>
  <c r="J9253" i="8"/>
  <c r="J9199" i="8"/>
  <c r="M9199" i="8" s="1"/>
  <c r="J9179" i="8"/>
  <c r="J9165" i="8"/>
  <c r="M9165" i="8" s="1"/>
  <c r="J8995" i="8"/>
  <c r="M8995" i="8" s="1"/>
  <c r="J8967" i="8"/>
  <c r="M8967" i="8" s="1"/>
  <c r="J8957" i="8"/>
  <c r="J8939" i="8"/>
  <c r="M8939" i="8" s="1"/>
  <c r="J8571" i="8"/>
  <c r="M8571" i="8" s="1"/>
  <c r="J8525" i="8"/>
  <c r="M8525" i="8" s="1"/>
  <c r="J8511" i="8"/>
  <c r="M8511" i="8" s="1"/>
  <c r="J8497" i="8"/>
  <c r="M8497" i="8" s="1"/>
  <c r="J8399" i="8"/>
  <c r="M8399" i="8" s="1"/>
  <c r="J8365" i="8"/>
  <c r="M8365" i="8" s="1"/>
  <c r="J8351" i="8"/>
  <c r="J8345" i="8"/>
  <c r="M8345" i="8" s="1"/>
  <c r="J8303" i="8"/>
  <c r="M8303" i="8" s="1"/>
  <c r="J8271" i="8"/>
  <c r="M8271" i="8" s="1"/>
  <c r="J8145" i="8"/>
  <c r="M8145" i="8" s="1"/>
  <c r="J8111" i="8"/>
  <c r="M8111" i="8" s="1"/>
  <c r="J8085" i="8"/>
  <c r="M8085" i="8" s="1"/>
  <c r="J7979" i="8"/>
  <c r="M7979" i="8" s="1"/>
  <c r="J7835" i="8"/>
  <c r="M7835" i="8" s="1"/>
  <c r="J7665" i="8"/>
  <c r="M7665" i="8" s="1"/>
  <c r="J7347" i="8"/>
  <c r="M7347" i="8" s="1"/>
  <c r="J6961" i="8"/>
  <c r="M6961" i="8" s="1"/>
  <c r="J6921" i="8"/>
  <c r="M6921" i="8" s="1"/>
  <c r="J6877" i="8"/>
  <c r="M6877" i="8" s="1"/>
  <c r="J6715" i="8"/>
  <c r="M6715" i="8" s="1"/>
  <c r="J9494" i="8"/>
  <c r="M9494" i="8" s="1"/>
  <c r="J9460" i="8"/>
  <c r="J9436" i="8"/>
  <c r="M9436" i="8" s="1"/>
  <c r="J9360" i="8"/>
  <c r="M9360" i="8" s="1"/>
  <c r="J9334" i="8"/>
  <c r="M9334" i="8" s="1"/>
  <c r="J9320" i="8"/>
  <c r="J9284" i="8"/>
  <c r="M9284" i="8" s="1"/>
  <c r="J9262" i="8"/>
  <c r="M9262" i="8" s="1"/>
  <c r="J9236" i="8"/>
  <c r="M9236" i="8" s="1"/>
  <c r="J9226" i="8"/>
  <c r="J9216" i="8"/>
  <c r="M9216" i="8" s="1"/>
  <c r="J9184" i="8"/>
  <c r="M9184" i="8" s="1"/>
  <c r="J9154" i="8"/>
  <c r="M9154" i="8" s="1"/>
  <c r="J9054" i="8"/>
  <c r="M9054" i="8" s="1"/>
  <c r="J8946" i="8"/>
  <c r="M8946" i="8" s="1"/>
  <c r="J8494" i="8"/>
  <c r="M8494" i="8" s="1"/>
  <c r="J8396" i="8"/>
  <c r="J8368" i="8"/>
  <c r="J8322" i="8"/>
  <c r="M8322" i="8" s="1"/>
  <c r="J8306" i="8"/>
  <c r="M8306" i="8" s="1"/>
  <c r="J8290" i="8"/>
  <c r="M8290" i="8" s="1"/>
  <c r="J8158" i="8"/>
  <c r="M8158" i="8" s="1"/>
  <c r="J8064" i="8"/>
  <c r="M8064" i="8" s="1"/>
  <c r="J7996" i="8"/>
  <c r="M7996" i="8" s="1"/>
  <c r="J7776" i="8"/>
  <c r="M7776" i="8" s="1"/>
  <c r="J7640" i="8"/>
  <c r="M7640" i="8" s="1"/>
  <c r="J7604" i="8"/>
  <c r="M7604" i="8" s="1"/>
  <c r="J7540" i="8"/>
  <c r="M7540" i="8" s="1"/>
  <c r="J7508" i="8"/>
  <c r="M7508" i="8" s="1"/>
  <c r="J6976" i="8"/>
  <c r="M6976" i="8" s="1"/>
  <c r="J6786" i="8"/>
  <c r="J6694" i="8"/>
  <c r="M6694" i="8" s="1"/>
  <c r="J6670" i="8"/>
  <c r="M6670" i="8" s="1"/>
  <c r="J5301" i="8"/>
  <c r="M5301" i="8" s="1"/>
  <c r="J5882" i="8"/>
  <c r="M5882" i="8" s="1"/>
  <c r="J5312" i="8"/>
  <c r="M5312" i="8" s="1"/>
  <c r="J3704" i="8"/>
  <c r="M3704" i="8" s="1"/>
  <c r="J3586" i="8"/>
  <c r="M3586" i="8" s="1"/>
  <c r="J3560" i="8"/>
  <c r="M3560" i="8" s="1"/>
  <c r="J3593" i="8"/>
  <c r="M3593" i="8" s="1"/>
  <c r="J3573" i="8"/>
  <c r="M3573" i="8" s="1"/>
  <c r="J3557" i="8"/>
  <c r="M3557" i="8" s="1"/>
  <c r="J3237" i="8"/>
  <c r="J2647" i="8"/>
  <c r="J2633" i="8"/>
  <c r="M2633" i="8" s="1"/>
  <c r="J2601" i="8"/>
  <c r="M2601" i="8" s="1"/>
  <c r="J2577" i="8"/>
  <c r="M2577" i="8" s="1"/>
  <c r="J2565" i="8"/>
  <c r="J2553" i="8"/>
  <c r="M2553" i="8" s="1"/>
  <c r="J2531" i="8"/>
  <c r="M2531" i="8" s="1"/>
  <c r="J2511" i="8"/>
  <c r="M2511" i="8" s="1"/>
  <c r="J2497" i="8"/>
  <c r="M2497" i="8" s="1"/>
  <c r="J2473" i="8"/>
  <c r="J2453" i="8"/>
  <c r="M2453" i="8" s="1"/>
  <c r="J2435" i="8"/>
  <c r="M2435" i="8" s="1"/>
  <c r="J2411" i="8"/>
  <c r="M2411" i="8" s="1"/>
  <c r="J2297" i="8"/>
  <c r="J2009" i="8"/>
  <c r="M2009" i="8" s="1"/>
  <c r="J2650" i="8"/>
  <c r="J2622" i="8"/>
  <c r="J2606" i="8"/>
  <c r="M2606" i="8" s="1"/>
  <c r="J2592" i="8"/>
  <c r="M2592" i="8" s="1"/>
  <c r="J2558" i="8"/>
  <c r="M2558" i="8" s="1"/>
  <c r="J2542" i="8"/>
  <c r="M2542" i="8" s="1"/>
  <c r="J2516" i="8"/>
  <c r="J2492" i="8"/>
  <c r="M2492" i="8" s="1"/>
  <c r="J2470" i="8"/>
  <c r="M2470" i="8" s="1"/>
  <c r="J2448" i="8"/>
  <c r="M2448" i="8" s="1"/>
  <c r="J2420" i="8"/>
  <c r="M2420" i="8" s="1"/>
  <c r="J2404" i="8"/>
  <c r="J2322" i="8"/>
  <c r="M2322" i="8" s="1"/>
  <c r="J2048" i="8"/>
  <c r="M2048" i="8" s="1"/>
  <c r="J2030" i="8"/>
  <c r="M2030" i="8" s="1"/>
  <c r="J1723" i="8"/>
  <c r="M1723" i="8" s="1"/>
  <c r="J1651" i="8"/>
  <c r="J1357" i="8"/>
  <c r="J1329" i="8"/>
  <c r="M1329" i="8" s="1"/>
  <c r="J1295" i="8"/>
  <c r="J1227" i="8"/>
  <c r="M1227" i="8" s="1"/>
  <c r="J1185" i="8"/>
  <c r="M1185" i="8" s="1"/>
  <c r="J1163" i="8"/>
  <c r="J1149" i="8"/>
  <c r="M1149" i="8" s="1"/>
  <c r="J1135" i="8"/>
  <c r="M1135" i="8" s="1"/>
  <c r="J1099" i="8"/>
  <c r="M1099" i="8" s="1"/>
  <c r="J1079" i="8"/>
  <c r="M1079" i="8" s="1"/>
  <c r="J1067" i="8"/>
  <c r="M1067" i="8" s="1"/>
  <c r="J1057" i="8"/>
  <c r="M1057" i="8" s="1"/>
  <c r="J1047" i="8"/>
  <c r="J1039" i="8"/>
  <c r="M1039" i="8" s="1"/>
  <c r="J1023" i="8"/>
  <c r="M1023" i="8" s="1"/>
  <c r="J1738" i="8"/>
  <c r="M1738" i="8" s="1"/>
  <c r="J1486" i="8"/>
  <c r="M1486" i="8" s="1"/>
  <c r="J1478" i="8"/>
  <c r="M1478" i="8" s="1"/>
  <c r="J1302" i="8"/>
  <c r="M1302" i="8" s="1"/>
  <c r="J1220" i="8"/>
  <c r="M1220" i="8" s="1"/>
  <c r="J1208" i="8"/>
  <c r="J1192" i="8"/>
  <c r="J1178" i="8"/>
  <c r="M1178" i="8" s="1"/>
  <c r="J1160" i="8"/>
  <c r="M1160" i="8" s="1"/>
  <c r="J1104" i="8"/>
  <c r="M1104" i="8" s="1"/>
  <c r="J1082" i="8"/>
  <c r="M1082" i="8" s="1"/>
  <c r="J1016" i="8"/>
  <c r="J997" i="8"/>
  <c r="M997" i="8" s="1"/>
  <c r="J985" i="8"/>
  <c r="M985" i="8" s="1"/>
  <c r="J955" i="8"/>
  <c r="J943" i="8"/>
  <c r="M943" i="8" s="1"/>
  <c r="J931" i="8"/>
  <c r="J851" i="8"/>
  <c r="M851" i="8" s="1"/>
  <c r="J829" i="8"/>
  <c r="M829" i="8" s="1"/>
  <c r="J801" i="8"/>
  <c r="M801" i="8" s="1"/>
  <c r="J763" i="8"/>
  <c r="J739" i="8"/>
  <c r="M739" i="8" s="1"/>
  <c r="J719" i="8"/>
  <c r="M719" i="8" s="1"/>
  <c r="J577" i="8"/>
  <c r="J531" i="8"/>
  <c r="M531" i="8" s="1"/>
  <c r="J972" i="8"/>
  <c r="M972" i="8" s="1"/>
  <c r="J960" i="8"/>
  <c r="J922" i="8"/>
  <c r="M922" i="8" s="1"/>
  <c r="J888" i="8"/>
  <c r="J776" i="8"/>
  <c r="M776" i="8" s="1"/>
  <c r="J766" i="8"/>
  <c r="M766" i="8" s="1"/>
  <c r="J754" i="8"/>
  <c r="J742" i="8"/>
  <c r="M742" i="8" s="1"/>
  <c r="J726" i="8"/>
  <c r="M726" i="8" s="1"/>
  <c r="J606" i="8"/>
  <c r="J594" i="8"/>
  <c r="M594" i="8" s="1"/>
  <c r="J582" i="8"/>
  <c r="M582" i="8" s="1"/>
  <c r="J534" i="8"/>
  <c r="M534" i="8" s="1"/>
  <c r="J292" i="8"/>
  <c r="M292" i="8" s="1"/>
  <c r="J230" i="8"/>
  <c r="J202" i="8"/>
  <c r="M202" i="8" s="1"/>
  <c r="J188" i="8"/>
  <c r="M188" i="8" s="1"/>
  <c r="J176" i="8"/>
  <c r="M176" i="8" s="1"/>
  <c r="J162" i="8"/>
  <c r="J150" i="8"/>
  <c r="M150" i="8" s="1"/>
  <c r="J275" i="8"/>
  <c r="M275" i="8" s="1"/>
  <c r="J257" i="8"/>
  <c r="M257" i="8" s="1"/>
  <c r="J227" i="8"/>
  <c r="J145" i="8"/>
  <c r="M145" i="8" s="1"/>
  <c r="J115" i="8"/>
  <c r="M115" i="8" s="1"/>
  <c r="J13316" i="8"/>
  <c r="J12680" i="8"/>
  <c r="M12680" i="8" s="1"/>
  <c r="J12628" i="8"/>
  <c r="M12628" i="8" s="1"/>
  <c r="J12574" i="8"/>
  <c r="M12574" i="8" s="1"/>
  <c r="J12480" i="8"/>
  <c r="M12480" i="8" s="1"/>
  <c r="J12424" i="8"/>
  <c r="M12424" i="8" s="1"/>
  <c r="J12378" i="8"/>
  <c r="M12378" i="8" s="1"/>
  <c r="J12348" i="8"/>
  <c r="M12348" i="8" s="1"/>
  <c r="J12240" i="8"/>
  <c r="M12240" i="8" s="1"/>
  <c r="J12172" i="8"/>
  <c r="M12172" i="8" s="1"/>
  <c r="J12112" i="8"/>
  <c r="M12112" i="8" s="1"/>
  <c r="J13309" i="8"/>
  <c r="J12707" i="8"/>
  <c r="M12707" i="8" s="1"/>
  <c r="J12661" i="8"/>
  <c r="M12661" i="8" s="1"/>
  <c r="J12617" i="8"/>
  <c r="M12617" i="8" s="1"/>
  <c r="J12565" i="8"/>
  <c r="M12565" i="8" s="1"/>
  <c r="J12533" i="8"/>
  <c r="M12533" i="8" s="1"/>
  <c r="J12497" i="8"/>
  <c r="M12497" i="8" s="1"/>
  <c r="J12453" i="8"/>
  <c r="M12453" i="8" s="1"/>
  <c r="J12339" i="8"/>
  <c r="M12339" i="8" s="1"/>
  <c r="J12303" i="8"/>
  <c r="M12303" i="8" s="1"/>
  <c r="J12233" i="8"/>
  <c r="M12233" i="8" s="1"/>
  <c r="J12177" i="8"/>
  <c r="M12177" i="8" s="1"/>
  <c r="J12093" i="8"/>
  <c r="M12093" i="8" s="1"/>
  <c r="J12984" i="8"/>
  <c r="M12984" i="8" s="1"/>
  <c r="J11314" i="8"/>
  <c r="M11314" i="8" s="1"/>
  <c r="J10628" i="8"/>
  <c r="M10628" i="8" s="1"/>
  <c r="J10540" i="8"/>
  <c r="M10540" i="8" s="1"/>
  <c r="J10260" i="8"/>
  <c r="J10210" i="8"/>
  <c r="M10210" i="8" s="1"/>
  <c r="J10156" i="8"/>
  <c r="J10132" i="8"/>
  <c r="J10088" i="8"/>
  <c r="J10002" i="8"/>
  <c r="M10002" i="8" s="1"/>
  <c r="J9888" i="8"/>
  <c r="M9888" i="8" s="1"/>
  <c r="J13161" i="8"/>
  <c r="M13161" i="8" s="1"/>
  <c r="J12049" i="8"/>
  <c r="M12049" i="8" s="1"/>
  <c r="J11275" i="8"/>
  <c r="M11275" i="8" s="1"/>
  <c r="J10595" i="8"/>
  <c r="M10595" i="8" s="1"/>
  <c r="J10391" i="8"/>
  <c r="M10391" i="8" s="1"/>
  <c r="J10249" i="8"/>
  <c r="J10201" i="8"/>
  <c r="J10099" i="8"/>
  <c r="J10055" i="8"/>
  <c r="J10031" i="8"/>
  <c r="M10031" i="8" s="1"/>
  <c r="J9997" i="8"/>
  <c r="M9997" i="8" s="1"/>
  <c r="J9955" i="8"/>
  <c r="M9955" i="8" s="1"/>
  <c r="J9875" i="8"/>
  <c r="J9257" i="8"/>
  <c r="M9257" i="8" s="1"/>
  <c r="J2279" i="8"/>
  <c r="J13036" i="8"/>
  <c r="M13036" i="8" s="1"/>
  <c r="J12832" i="8"/>
  <c r="M12832" i="8" s="1"/>
  <c r="J11498" i="8"/>
  <c r="M11498" i="8" s="1"/>
  <c r="J11364" i="8"/>
  <c r="M11364" i="8" s="1"/>
  <c r="J11298" i="8"/>
  <c r="M11298" i="8" s="1"/>
  <c r="J10794" i="8"/>
  <c r="M10794" i="8" s="1"/>
  <c r="J10520" i="8"/>
  <c r="M10520" i="8" s="1"/>
  <c r="J13147" i="8"/>
  <c r="M13147" i="8" s="1"/>
  <c r="J12953" i="8"/>
  <c r="M12953" i="8" s="1"/>
  <c r="J12807" i="8"/>
  <c r="M12807" i="8" s="1"/>
  <c r="J11447" i="8"/>
  <c r="M11447" i="8" s="1"/>
  <c r="J10719" i="8"/>
  <c r="M10719" i="8" s="1"/>
  <c r="J10437" i="8"/>
  <c r="M10437" i="8" s="1"/>
  <c r="J8123" i="8"/>
  <c r="M8123" i="8" s="1"/>
  <c r="J7639" i="8"/>
  <c r="M7639" i="8" s="1"/>
  <c r="J7519" i="8"/>
  <c r="M7519" i="8" s="1"/>
  <c r="J6735" i="8"/>
  <c r="M6735" i="8" s="1"/>
  <c r="J8524" i="8"/>
  <c r="M8524" i="8" s="1"/>
  <c r="J8046" i="8"/>
  <c r="M8046" i="8" s="1"/>
  <c r="J7632" i="8"/>
  <c r="M7632" i="8" s="1"/>
  <c r="J6952" i="8"/>
  <c r="M6952" i="8" s="1"/>
  <c r="J6714" i="8"/>
  <c r="M6714" i="8" s="1"/>
  <c r="J1115" i="8"/>
  <c r="J699" i="8"/>
  <c r="M699" i="8" s="1"/>
  <c r="J704" i="8"/>
  <c r="M704" i="8" s="1"/>
  <c r="J394" i="8"/>
  <c r="M394" i="8" s="1"/>
  <c r="J286" i="8"/>
  <c r="M286" i="8" s="1"/>
  <c r="J11858" i="8"/>
  <c r="J7247" i="8"/>
  <c r="J6599" i="8"/>
  <c r="J6517" i="8"/>
  <c r="M6517" i="8" s="1"/>
  <c r="J6461" i="8"/>
  <c r="M6461" i="8" s="1"/>
  <c r="J6415" i="8"/>
  <c r="M6415" i="8" s="1"/>
  <c r="J6347" i="8"/>
  <c r="J6323" i="8"/>
  <c r="M6323" i="8" s="1"/>
  <c r="J6267" i="8"/>
  <c r="M6267" i="8" s="1"/>
  <c r="J6257" i="8"/>
  <c r="M6257" i="8" s="1"/>
  <c r="J6231" i="8"/>
  <c r="J6219" i="8"/>
  <c r="M6219" i="8" s="1"/>
  <c r="J6209" i="8"/>
  <c r="M6209" i="8" s="1"/>
  <c r="J6177" i="8"/>
  <c r="M6177" i="8" s="1"/>
  <c r="J6151" i="8"/>
  <c r="M6151" i="8" s="1"/>
  <c r="J6129" i="8"/>
  <c r="J6099" i="8"/>
  <c r="M6099" i="8" s="1"/>
  <c r="J6602" i="8"/>
  <c r="J6586" i="8"/>
  <c r="M6586" i="8" s="1"/>
  <c r="J6570" i="8"/>
  <c r="M6570" i="8" s="1"/>
  <c r="J6554" i="8"/>
  <c r="M6554" i="8" s="1"/>
  <c r="J6524" i="8"/>
  <c r="M6524" i="8" s="1"/>
  <c r="J6506" i="8"/>
  <c r="M6506" i="8" s="1"/>
  <c r="J6482" i="8"/>
  <c r="M6482" i="8" s="1"/>
  <c r="J6456" i="8"/>
  <c r="M6456" i="8" s="1"/>
  <c r="J6434" i="8"/>
  <c r="M6434" i="8" s="1"/>
  <c r="J6420" i="8"/>
  <c r="M6420" i="8" s="1"/>
  <c r="J6398" i="8"/>
  <c r="M6398" i="8" s="1"/>
  <c r="J6368" i="8"/>
  <c r="M6368" i="8" s="1"/>
  <c r="J6330" i="8"/>
  <c r="M6330" i="8" s="1"/>
  <c r="J6304" i="8"/>
  <c r="M6304" i="8" s="1"/>
  <c r="J6278" i="8"/>
  <c r="M6278" i="8" s="1"/>
  <c r="J6246" i="8"/>
  <c r="J6224" i="8"/>
  <c r="J6160" i="8"/>
  <c r="M6160" i="8" s="1"/>
  <c r="J6122" i="8"/>
  <c r="J6096" i="8"/>
  <c r="M6096" i="8" s="1"/>
  <c r="J6074" i="8"/>
  <c r="J6060" i="8"/>
  <c r="M6060" i="8" s="1"/>
  <c r="J6025" i="8"/>
  <c r="M6025" i="8" s="1"/>
  <c r="J5995" i="8"/>
  <c r="M5995" i="8" s="1"/>
  <c r="J5961" i="8"/>
  <c r="M5961" i="8" s="1"/>
  <c r="J5921" i="8"/>
  <c r="J5891" i="8"/>
  <c r="M5891" i="8" s="1"/>
  <c r="J5875" i="8"/>
  <c r="M5875" i="8" s="1"/>
  <c r="J5833" i="8"/>
  <c r="M5833" i="8" s="1"/>
  <c r="J5825" i="8"/>
  <c r="M5825" i="8" s="1"/>
  <c r="J5795" i="8"/>
  <c r="M5795" i="8" s="1"/>
  <c r="J5761" i="8"/>
  <c r="M5761" i="8" s="1"/>
  <c r="J5735" i="8"/>
  <c r="M5735" i="8" s="1"/>
  <c r="J5709" i="8"/>
  <c r="M5709" i="8" s="1"/>
  <c r="J5673" i="8"/>
  <c r="M5673" i="8" s="1"/>
  <c r="J5655" i="8"/>
  <c r="M5655" i="8" s="1"/>
  <c r="J5643" i="8"/>
  <c r="M5643" i="8" s="1"/>
  <c r="J5619" i="8"/>
  <c r="M5619" i="8" s="1"/>
  <c r="J5593" i="8"/>
  <c r="J5581" i="8"/>
  <c r="M5581" i="8" s="1"/>
  <c r="J5571" i="8"/>
  <c r="M5571" i="8" s="1"/>
  <c r="J5531" i="8"/>
  <c r="M5531" i="8" s="1"/>
  <c r="J5513" i="8"/>
  <c r="M5513" i="8" s="1"/>
  <c r="J5493" i="8"/>
  <c r="M5493" i="8" s="1"/>
  <c r="J5471" i="8"/>
  <c r="M5471" i="8" s="1"/>
  <c r="J5457" i="8"/>
  <c r="M5457" i="8" s="1"/>
  <c r="J5441" i="8"/>
  <c r="M5441" i="8" s="1"/>
  <c r="J5415" i="8"/>
  <c r="M5415" i="8" s="1"/>
  <c r="J5385" i="8"/>
  <c r="M5385" i="8" s="1"/>
  <c r="J5365" i="8"/>
  <c r="M5365" i="8" s="1"/>
  <c r="J5331" i="8"/>
  <c r="M5331" i="8" s="1"/>
  <c r="J5227" i="8"/>
  <c r="J5201" i="8"/>
  <c r="M5201" i="8" s="1"/>
  <c r="J5147" i="8"/>
  <c r="M5147" i="8" s="1"/>
  <c r="J5119" i="8"/>
  <c r="M5119" i="8" s="1"/>
  <c r="J5089" i="8"/>
  <c r="M5089" i="8" s="1"/>
  <c r="J5017" i="8"/>
  <c r="M5017" i="8" s="1"/>
  <c r="J4967" i="8"/>
  <c r="M4967" i="8" s="1"/>
  <c r="J4915" i="8"/>
  <c r="M4915" i="8" s="1"/>
  <c r="J4840" i="8"/>
  <c r="M4840" i="8" s="1"/>
  <c r="J6052" i="8"/>
  <c r="M6052" i="8" s="1"/>
  <c r="J6022" i="8"/>
  <c r="M6022" i="8" s="1"/>
  <c r="J5988" i="8"/>
  <c r="M5988" i="8" s="1"/>
  <c r="J5970" i="8"/>
  <c r="M5970" i="8" s="1"/>
  <c r="J5954" i="8"/>
  <c r="M5954" i="8" s="1"/>
  <c r="J5932" i="8"/>
  <c r="M5932" i="8" s="1"/>
  <c r="J5916" i="8"/>
  <c r="J5898" i="8"/>
  <c r="M5898" i="8" s="1"/>
  <c r="J5866" i="8"/>
  <c r="M5866" i="8" s="1"/>
  <c r="J5848" i="8"/>
  <c r="M5848" i="8" s="1"/>
  <c r="J5836" i="8"/>
  <c r="M5836" i="8" s="1"/>
  <c r="J5814" i="8"/>
  <c r="M5814" i="8" s="1"/>
  <c r="J5788" i="8"/>
  <c r="M5788" i="8" s="1"/>
  <c r="J5770" i="8"/>
  <c r="M5770" i="8" s="1"/>
  <c r="J5746" i="8"/>
  <c r="M5746" i="8" s="1"/>
  <c r="J5726" i="8"/>
  <c r="M5726" i="8" s="1"/>
  <c r="J5706" i="8"/>
  <c r="J5692" i="8"/>
  <c r="M5692" i="8" s="1"/>
  <c r="J5664" i="8"/>
  <c r="M5664" i="8" s="1"/>
  <c r="J5640" i="8"/>
  <c r="M5640" i="8" s="1"/>
  <c r="J5616" i="8"/>
  <c r="M5616" i="8" s="1"/>
  <c r="J5566" i="8"/>
  <c r="M5566" i="8" s="1"/>
  <c r="J5554" i="8"/>
  <c r="J5534" i="8"/>
  <c r="J5504" i="8"/>
  <c r="M5504" i="8" s="1"/>
  <c r="J5478" i="8"/>
  <c r="M5478" i="8" s="1"/>
  <c r="J5454" i="8"/>
  <c r="M5454" i="8" s="1"/>
  <c r="J5424" i="8"/>
  <c r="M5424" i="8" s="1"/>
  <c r="J5404" i="8"/>
  <c r="M5404" i="8" s="1"/>
  <c r="J5380" i="8"/>
  <c r="M5380" i="8" s="1"/>
  <c r="J5352" i="8"/>
  <c r="J5320" i="8"/>
  <c r="M5320" i="8" s="1"/>
  <c r="J5250" i="8"/>
  <c r="M5250" i="8" s="1"/>
  <c r="J5208" i="8"/>
  <c r="M5208" i="8" s="1"/>
  <c r="J5162" i="8"/>
  <c r="M5162" i="8" s="1"/>
  <c r="J5112" i="8"/>
  <c r="M5112" i="8" s="1"/>
  <c r="J5074" i="8"/>
  <c r="M5074" i="8" s="1"/>
  <c r="J5054" i="8"/>
  <c r="J5010" i="8"/>
  <c r="M5010" i="8" s="1"/>
  <c r="J4990" i="8"/>
  <c r="J4974" i="8"/>
  <c r="M4974" i="8" s="1"/>
  <c r="J4948" i="8"/>
  <c r="M4948" i="8" s="1"/>
  <c r="J4932" i="8"/>
  <c r="M4932" i="8" s="1"/>
  <c r="J4890" i="8"/>
  <c r="M4890" i="8" s="1"/>
  <c r="J4790" i="8"/>
  <c r="M4790" i="8" s="1"/>
  <c r="J4744" i="8"/>
  <c r="M4744" i="8" s="1"/>
  <c r="J4706" i="8"/>
  <c r="M4706" i="8" s="1"/>
  <c r="J4654" i="8"/>
  <c r="M4654" i="8" s="1"/>
  <c r="J4600" i="8"/>
  <c r="M4600" i="8" s="1"/>
  <c r="J4566" i="8"/>
  <c r="M4566" i="8" s="1"/>
  <c r="J4480" i="8"/>
  <c r="M4480" i="8" s="1"/>
  <c r="J4408" i="8"/>
  <c r="M4408" i="8" s="1"/>
  <c r="J4352" i="8"/>
  <c r="M4352" i="8" s="1"/>
  <c r="J4330" i="8"/>
  <c r="J4298" i="8"/>
  <c r="M4298" i="8" s="1"/>
  <c r="J4266" i="8"/>
  <c r="J4176" i="8"/>
  <c r="M4176" i="8" s="1"/>
  <c r="J4166" i="8"/>
  <c r="M4166" i="8" s="1"/>
  <c r="J4110" i="8"/>
  <c r="M4110" i="8" s="1"/>
  <c r="J4072" i="8"/>
  <c r="M4072" i="8" s="1"/>
  <c r="J3978" i="8"/>
  <c r="J3960" i="8"/>
  <c r="M3960" i="8" s="1"/>
  <c r="J3936" i="8"/>
  <c r="M3936" i="8" s="1"/>
  <c r="J3898" i="8"/>
  <c r="M3898" i="8" s="1"/>
  <c r="J3874" i="8"/>
  <c r="M3874" i="8" s="1"/>
  <c r="J3856" i="8"/>
  <c r="M3856" i="8" s="1"/>
  <c r="J3786" i="8"/>
  <c r="M3786" i="8" s="1"/>
  <c r="J3766" i="8"/>
  <c r="M3766" i="8" s="1"/>
  <c r="J3672" i="8"/>
  <c r="M3672" i="8" s="1"/>
  <c r="J3592" i="8"/>
  <c r="M3592" i="8" s="1"/>
  <c r="J3546" i="8"/>
  <c r="M3546" i="8" s="1"/>
  <c r="J3492" i="8"/>
  <c r="M3492" i="8" s="1"/>
  <c r="J3450" i="8"/>
  <c r="M3450" i="8" s="1"/>
  <c r="J3430" i="8"/>
  <c r="M3430" i="8" s="1"/>
  <c r="J3358" i="8"/>
  <c r="M3358" i="8" s="1"/>
  <c r="J3342" i="8"/>
  <c r="M3342" i="8" s="1"/>
  <c r="J4877" i="8"/>
  <c r="M4877" i="8" s="1"/>
  <c r="J4835" i="8"/>
  <c r="J4757" i="8"/>
  <c r="M4757" i="8" s="1"/>
  <c r="J4685" i="8"/>
  <c r="M4685" i="8" s="1"/>
  <c r="J4635" i="8"/>
  <c r="M4635" i="8" s="1"/>
  <c r="J4609" i="8"/>
  <c r="M4609" i="8" s="1"/>
  <c r="J4577" i="8"/>
  <c r="M4577" i="8" s="1"/>
  <c r="J4541" i="8"/>
  <c r="M4541" i="8" s="1"/>
  <c r="J4517" i="8"/>
  <c r="M4517" i="8" s="1"/>
  <c r="J4487" i="8"/>
  <c r="M4487" i="8" s="1"/>
  <c r="J4453" i="8"/>
  <c r="M4453" i="8" s="1"/>
  <c r="J4429" i="8"/>
  <c r="M4429" i="8" s="1"/>
  <c r="J4381" i="8"/>
  <c r="M4381" i="8" s="1"/>
  <c r="J4363" i="8"/>
  <c r="M4363" i="8" s="1"/>
  <c r="J4303" i="8"/>
  <c r="M4303" i="8" s="1"/>
  <c r="J4257" i="8"/>
  <c r="M4257" i="8" s="1"/>
  <c r="J4143" i="8"/>
  <c r="M4143" i="8" s="1"/>
  <c r="J4097" i="8"/>
  <c r="M4097" i="8" s="1"/>
  <c r="J4019" i="8"/>
  <c r="M4019" i="8" s="1"/>
  <c r="J3983" i="8"/>
  <c r="M3983" i="8" s="1"/>
  <c r="J3885" i="8"/>
  <c r="M3885" i="8" s="1"/>
  <c r="J3819" i="8"/>
  <c r="M3819" i="8" s="1"/>
  <c r="J3807" i="8"/>
  <c r="M3807" i="8" s="1"/>
  <c r="J3781" i="8"/>
  <c r="J3747" i="8"/>
  <c r="M3747" i="8" s="1"/>
  <c r="J3731" i="8"/>
  <c r="M3731" i="8" s="1"/>
  <c r="J3661" i="8"/>
  <c r="M3661" i="8" s="1"/>
  <c r="J3563" i="8"/>
  <c r="M3563" i="8" s="1"/>
  <c r="J3537" i="8"/>
  <c r="M3537" i="8" s="1"/>
  <c r="J3511" i="8"/>
  <c r="M3511" i="8" s="1"/>
  <c r="J3455" i="8"/>
  <c r="M3455" i="8" s="1"/>
  <c r="J3411" i="8"/>
  <c r="M3411" i="8" s="1"/>
  <c r="J3389" i="8"/>
  <c r="M3389" i="8" s="1"/>
  <c r="J3373" i="8"/>
  <c r="M3373" i="8" s="1"/>
  <c r="J3310" i="8"/>
  <c r="M3310" i="8" s="1"/>
  <c r="J3319" i="8"/>
  <c r="M3319" i="8" s="1"/>
  <c r="J3297" i="8"/>
  <c r="M3297" i="8" s="1"/>
  <c r="J3283" i="8"/>
  <c r="M3283" i="8" s="1"/>
  <c r="J3253" i="8"/>
  <c r="M3253" i="8" s="1"/>
  <c r="J3225" i="8"/>
  <c r="M3225" i="8" s="1"/>
  <c r="J3201" i="8"/>
  <c r="M3201" i="8" s="1"/>
  <c r="J3173" i="8"/>
  <c r="J3159" i="8"/>
  <c r="M3159" i="8" s="1"/>
  <c r="J3141" i="8"/>
  <c r="M3141" i="8" s="1"/>
  <c r="J3117" i="8"/>
  <c r="M3117" i="8" s="1"/>
  <c r="J2965" i="8"/>
  <c r="M2965" i="8" s="1"/>
  <c r="J2785" i="8"/>
  <c r="M2785" i="8" s="1"/>
  <c r="J3234" i="8"/>
  <c r="M3234" i="8" s="1"/>
  <c r="J3190" i="8"/>
  <c r="M3190" i="8" s="1"/>
  <c r="J3114" i="8"/>
  <c r="J2754" i="8"/>
  <c r="M2754" i="8" s="1"/>
  <c r="J13058" i="8"/>
  <c r="M13058" i="8" s="1"/>
  <c r="J11451" i="8"/>
  <c r="M11451" i="8" s="1"/>
  <c r="J9139" i="8"/>
  <c r="J9131" i="8"/>
  <c r="J9097" i="8"/>
  <c r="M9097" i="8" s="1"/>
  <c r="J8905" i="8"/>
  <c r="M8905" i="8" s="1"/>
  <c r="J8853" i="8"/>
  <c r="M8853" i="8" s="1"/>
  <c r="J8783" i="8"/>
  <c r="J8765" i="8"/>
  <c r="J8737" i="8"/>
  <c r="M8737" i="8" s="1"/>
  <c r="J8683" i="8"/>
  <c r="M8683" i="8" s="1"/>
  <c r="J8651" i="8"/>
  <c r="M8651" i="8" s="1"/>
  <c r="J8541" i="8"/>
  <c r="M8541" i="8" s="1"/>
  <c r="J8457" i="8"/>
  <c r="J8445" i="8"/>
  <c r="M8445" i="8" s="1"/>
  <c r="J8411" i="8"/>
  <c r="M8411" i="8" s="1"/>
  <c r="J8237" i="8"/>
  <c r="J8175" i="8"/>
  <c r="J7973" i="8"/>
  <c r="M7973" i="8" s="1"/>
  <c r="J7913" i="8"/>
  <c r="M7913" i="8" s="1"/>
  <c r="J7887" i="8"/>
  <c r="J7873" i="8"/>
  <c r="J7823" i="8"/>
  <c r="M7823" i="8" s="1"/>
  <c r="J7781" i="8"/>
  <c r="M7781" i="8" s="1"/>
  <c r="J7479" i="8"/>
  <c r="M7479" i="8" s="1"/>
  <c r="J7445" i="8"/>
  <c r="M7445" i="8" s="1"/>
  <c r="J7371" i="8"/>
  <c r="J7337" i="8"/>
  <c r="M7337" i="8" s="1"/>
  <c r="J7289" i="8"/>
  <c r="M7289" i="8" s="1"/>
  <c r="J7257" i="8"/>
  <c r="J7195" i="8"/>
  <c r="M7195" i="8" s="1"/>
  <c r="J7081" i="8"/>
  <c r="J7057" i="8"/>
  <c r="J7021" i="8"/>
  <c r="J6793" i="8"/>
  <c r="J6649" i="8"/>
  <c r="M6649" i="8" s="1"/>
  <c r="J9112" i="8"/>
  <c r="M9112" i="8" s="1"/>
  <c r="J9092" i="8"/>
  <c r="J9070" i="8"/>
  <c r="J9062" i="8"/>
  <c r="J9050" i="8"/>
  <c r="J9042" i="8"/>
  <c r="J9034" i="8"/>
  <c r="J9026" i="8"/>
  <c r="J8884" i="8"/>
  <c r="J8848" i="8"/>
  <c r="M8848" i="8" s="1"/>
  <c r="J8812" i="8"/>
  <c r="J8794" i="8"/>
  <c r="M8794" i="8" s="1"/>
  <c r="J8744" i="8"/>
  <c r="M8744" i="8" s="1"/>
  <c r="J8714" i="8"/>
  <c r="M8714" i="8" s="1"/>
  <c r="J8638" i="8"/>
  <c r="M8638" i="8" s="1"/>
  <c r="J8588" i="8"/>
  <c r="J8462" i="8"/>
  <c r="J8264" i="8"/>
  <c r="M8264" i="8" s="1"/>
  <c r="J8234" i="8"/>
  <c r="M8234" i="8" s="1"/>
  <c r="J8204" i="8"/>
  <c r="J8014" i="8"/>
  <c r="M8014" i="8" s="1"/>
  <c r="J7958" i="8"/>
  <c r="M7958" i="8" s="1"/>
  <c r="J7930" i="8"/>
  <c r="M7930" i="8" s="1"/>
  <c r="J7846" i="8"/>
  <c r="M7846" i="8" s="1"/>
  <c r="J7794" i="8"/>
  <c r="J7496" i="8"/>
  <c r="J7452" i="8"/>
  <c r="J7428" i="8"/>
  <c r="M7428" i="8" s="1"/>
  <c r="J7408" i="8"/>
  <c r="M7408" i="8" s="1"/>
  <c r="J7398" i="8"/>
  <c r="M7398" i="8" s="1"/>
  <c r="J7364" i="8"/>
  <c r="M7364" i="8" s="1"/>
  <c r="J7278" i="8"/>
  <c r="M7278" i="8" s="1"/>
  <c r="J7234" i="8"/>
  <c r="M7234" i="8" s="1"/>
  <c r="J7208" i="8"/>
  <c r="J7174" i="8"/>
  <c r="J7154" i="8"/>
  <c r="J7140" i="8"/>
  <c r="M7140" i="8" s="1"/>
  <c r="J7118" i="8"/>
  <c r="J7102" i="8"/>
  <c r="M7102" i="8" s="1"/>
  <c r="J7038" i="8"/>
  <c r="J6770" i="8"/>
  <c r="M6770" i="8" s="1"/>
  <c r="J138" i="8"/>
  <c r="J123" i="8"/>
  <c r="M123" i="8" s="1"/>
  <c r="J10902" i="8"/>
  <c r="M10902" i="8" s="1"/>
  <c r="J11951" i="8"/>
  <c r="J11819" i="8"/>
  <c r="J10927" i="8"/>
  <c r="M10927" i="8" s="1"/>
  <c r="J10889" i="8"/>
  <c r="M10889" i="8" s="1"/>
  <c r="J10381" i="8"/>
  <c r="M10381" i="8" s="1"/>
  <c r="J248" i="8"/>
  <c r="M248" i="8" s="1"/>
  <c r="J13489" i="8"/>
  <c r="M13489" i="8" s="1"/>
  <c r="J13491" i="8"/>
  <c r="M13491" i="8" s="1"/>
  <c r="J13441" i="8"/>
  <c r="M13441" i="8" s="1"/>
  <c r="J13498" i="8"/>
  <c r="J13370" i="8"/>
  <c r="J13365" i="8"/>
  <c r="M13365" i="8" s="1"/>
  <c r="J6387" i="8"/>
  <c r="M6387" i="8" s="1"/>
  <c r="J6378" i="8"/>
  <c r="M6378" i="8" s="1"/>
  <c r="J5895" i="8"/>
  <c r="M5895" i="8" s="1"/>
  <c r="J5563" i="8"/>
  <c r="M5563" i="8" s="1"/>
  <c r="J5277" i="8"/>
  <c r="M5277" i="8" s="1"/>
  <c r="J5213" i="8"/>
  <c r="M5213" i="8" s="1"/>
  <c r="J5149" i="8"/>
  <c r="M5149" i="8" s="1"/>
  <c r="J5099" i="8"/>
  <c r="M5099" i="8" s="1"/>
  <c r="J5027" i="8"/>
  <c r="J4969" i="8"/>
  <c r="M4969" i="8" s="1"/>
  <c r="J6002" i="8"/>
  <c r="J5956" i="8"/>
  <c r="M5956" i="8" s="1"/>
  <c r="J5786" i="8"/>
  <c r="M5786" i="8" s="1"/>
  <c r="J5282" i="8"/>
  <c r="M5282" i="8" s="1"/>
  <c r="J5178" i="8"/>
  <c r="M5178" i="8" s="1"/>
  <c r="J5168" i="8"/>
  <c r="M5168" i="8" s="1"/>
  <c r="J5116" i="8"/>
  <c r="J5094" i="8"/>
  <c r="M5094" i="8" s="1"/>
  <c r="J5024" i="8"/>
  <c r="J4768" i="8"/>
  <c r="M4768" i="8" s="1"/>
  <c r="J4382" i="8"/>
  <c r="M4382" i="8" s="1"/>
  <c r="J4310" i="8"/>
  <c r="M4310" i="8" s="1"/>
  <c r="J4260" i="8"/>
  <c r="M4260" i="8" s="1"/>
  <c r="J3518" i="8"/>
  <c r="M3518" i="8" s="1"/>
  <c r="J3472" i="8"/>
  <c r="M3472" i="8" s="1"/>
  <c r="J3436" i="8"/>
  <c r="M3436" i="8" s="1"/>
  <c r="J4375" i="8"/>
  <c r="M4375" i="8" s="1"/>
  <c r="J4347" i="8"/>
  <c r="M4347" i="8" s="1"/>
  <c r="J4325" i="8"/>
  <c r="M4325" i="8" s="1"/>
  <c r="J4287" i="8"/>
  <c r="M4287" i="8" s="1"/>
  <c r="J3545" i="8"/>
  <c r="M3545" i="8" s="1"/>
  <c r="J3503" i="8"/>
  <c r="M3503" i="8" s="1"/>
  <c r="J3465" i="8"/>
  <c r="M3465" i="8" s="1"/>
  <c r="J13484" i="8"/>
  <c r="M13484" i="8" s="1"/>
  <c r="J13411" i="8"/>
  <c r="M13411" i="8" s="1"/>
  <c r="J13340" i="8"/>
  <c r="M13340" i="8" s="1"/>
  <c r="J13405" i="8"/>
  <c r="J13382" i="8"/>
  <c r="J13377" i="8"/>
  <c r="M13377" i="8" s="1"/>
  <c r="J13357" i="8"/>
  <c r="J13426" i="8"/>
  <c r="M13426" i="8" s="1"/>
  <c r="J13418" i="8"/>
  <c r="M13418" i="8" s="1"/>
  <c r="J13413" i="8"/>
  <c r="J13351" i="8"/>
  <c r="J13326" i="8"/>
  <c r="M13326" i="8" s="1"/>
  <c r="J13337" i="8"/>
  <c r="M13337" i="8" s="1"/>
  <c r="J13479" i="8"/>
  <c r="M13479" i="8" s="1"/>
  <c r="J13440" i="8"/>
  <c r="M13440" i="8" s="1"/>
  <c r="J13433" i="8"/>
  <c r="M13433" i="8" s="1"/>
  <c r="J13419" i="8"/>
  <c r="M13419" i="8" s="1"/>
  <c r="J13112" i="8"/>
  <c r="M13112" i="8" s="1"/>
  <c r="J12992" i="8"/>
  <c r="M12992" i="8" s="1"/>
  <c r="J12834" i="8"/>
  <c r="M12834" i="8" s="1"/>
  <c r="J12724" i="8"/>
  <c r="M12724" i="8" s="1"/>
  <c r="J11674" i="8"/>
  <c r="M11674" i="8" s="1"/>
  <c r="J11410" i="8"/>
  <c r="M11410" i="8" s="1"/>
  <c r="J10890" i="8"/>
  <c r="M10890" i="8" s="1"/>
  <c r="J10792" i="8"/>
  <c r="M10792" i="8" s="1"/>
  <c r="J10476" i="8"/>
  <c r="M10476" i="8" s="1"/>
  <c r="J9838" i="8"/>
  <c r="M9838" i="8" s="1"/>
  <c r="J13145" i="8"/>
  <c r="M13145" i="8" s="1"/>
  <c r="J12847" i="8"/>
  <c r="M12847" i="8" s="1"/>
  <c r="J11759" i="8"/>
  <c r="M11759" i="8" s="1"/>
  <c r="J11315" i="8"/>
  <c r="M11315" i="8" s="1"/>
  <c r="J10767" i="8"/>
  <c r="M10767" i="8" s="1"/>
  <c r="J10443" i="8"/>
  <c r="M10443" i="8" s="1"/>
  <c r="J9817" i="8"/>
  <c r="M9817" i="8" s="1"/>
  <c r="J9401" i="8"/>
  <c r="M9401" i="8" s="1"/>
  <c r="J8171" i="8"/>
  <c r="M8171" i="8" s="1"/>
  <c r="J7661" i="8"/>
  <c r="M7661" i="8" s="1"/>
  <c r="J7533" i="8"/>
  <c r="M7533" i="8" s="1"/>
  <c r="J6875" i="8"/>
  <c r="M6875" i="8" s="1"/>
  <c r="J9414" i="8"/>
  <c r="M9414" i="8" s="1"/>
  <c r="J9372" i="8"/>
  <c r="M9372" i="8" s="1"/>
  <c r="J8384" i="8"/>
  <c r="M8384" i="8" s="1"/>
  <c r="J8122" i="8"/>
  <c r="M8122" i="8" s="1"/>
  <c r="J8016" i="8"/>
  <c r="M8016" i="8" s="1"/>
  <c r="J7574" i="8"/>
  <c r="M7574" i="8" s="1"/>
  <c r="J6964" i="8"/>
  <c r="M6964" i="8" s="1"/>
  <c r="J6742" i="8"/>
  <c r="M6742" i="8" s="1"/>
  <c r="J3725" i="8"/>
  <c r="M3725" i="8" s="1"/>
  <c r="J2331" i="8"/>
  <c r="M2331" i="8" s="1"/>
  <c r="J2157" i="8"/>
  <c r="M2157" i="8" s="1"/>
  <c r="J2045" i="8"/>
  <c r="M2045" i="8" s="1"/>
  <c r="J1993" i="8"/>
  <c r="M1993" i="8" s="1"/>
  <c r="J1927" i="8"/>
  <c r="M1927" i="8" s="1"/>
  <c r="J1883" i="8"/>
  <c r="M1883" i="8" s="1"/>
  <c r="J2290" i="8"/>
  <c r="M2290" i="8" s="1"/>
  <c r="J2070" i="8"/>
  <c r="M2070" i="8" s="1"/>
  <c r="J1958" i="8"/>
  <c r="M1958" i="8" s="1"/>
  <c r="J1910" i="8"/>
  <c r="M1910" i="8" s="1"/>
  <c r="J1853" i="8"/>
  <c r="M1853" i="8" s="1"/>
  <c r="J1801" i="8"/>
  <c r="M1801" i="8" s="1"/>
  <c r="J1755" i="8"/>
  <c r="M1755" i="8" s="1"/>
  <c r="J1659" i="8"/>
  <c r="M1659" i="8" s="1"/>
  <c r="J1425" i="8"/>
  <c r="M1425" i="8" s="1"/>
  <c r="J1281" i="8"/>
  <c r="M1281" i="8" s="1"/>
  <c r="J1856" i="8"/>
  <c r="M1856" i="8" s="1"/>
  <c r="J1818" i="8"/>
  <c r="M1818" i="8" s="1"/>
  <c r="J1704" i="8"/>
  <c r="M1704" i="8" s="1"/>
  <c r="J1676" i="8"/>
  <c r="M1676" i="8" s="1"/>
  <c r="J1456" i="8"/>
  <c r="M1456" i="8" s="1"/>
  <c r="J1406" i="8"/>
  <c r="M1406" i="8" s="1"/>
  <c r="J545" i="8"/>
  <c r="M545" i="8" s="1"/>
  <c r="J692" i="8"/>
  <c r="M692" i="8" s="1"/>
  <c r="J640" i="8"/>
  <c r="M640" i="8" s="1"/>
  <c r="J521" i="8"/>
  <c r="M521" i="8" s="1"/>
  <c r="J103" i="8"/>
  <c r="M103" i="8" s="1"/>
  <c r="J13073" i="8"/>
  <c r="M13073" i="8" s="1"/>
  <c r="J9125" i="8"/>
  <c r="M9125" i="8" s="1"/>
  <c r="J9109" i="8"/>
  <c r="M9109" i="8" s="1"/>
  <c r="J9089" i="8"/>
  <c r="J8839" i="8"/>
  <c r="M8839" i="8" s="1"/>
  <c r="J8799" i="8"/>
  <c r="M8799" i="8" s="1"/>
  <c r="J8745" i="8"/>
  <c r="M8745" i="8" s="1"/>
  <c r="J8687" i="8"/>
  <c r="M8687" i="8" s="1"/>
  <c r="J8555" i="8"/>
  <c r="J8433" i="8"/>
  <c r="J8263" i="8"/>
  <c r="M8263" i="8" s="1"/>
  <c r="J8229" i="8"/>
  <c r="M8229" i="8" s="1"/>
  <c r="J8183" i="8"/>
  <c r="M8183" i="8" s="1"/>
  <c r="J8059" i="8"/>
  <c r="M8059" i="8" s="1"/>
  <c r="J7967" i="8"/>
  <c r="M7967" i="8" s="1"/>
  <c r="J7917" i="8"/>
  <c r="J7859" i="8"/>
  <c r="J7825" i="8"/>
  <c r="M7825" i="8" s="1"/>
  <c r="J7785" i="8"/>
  <c r="J7469" i="8"/>
  <c r="M7469" i="8" s="1"/>
  <c r="J7449" i="8"/>
  <c r="M7449" i="8" s="1"/>
  <c r="J7427" i="8"/>
  <c r="M7427" i="8" s="1"/>
  <c r="J7401" i="8"/>
  <c r="J7361" i="8"/>
  <c r="M7361" i="8" s="1"/>
  <c r="J7319" i="8"/>
  <c r="J7283" i="8"/>
  <c r="M7283" i="8" s="1"/>
  <c r="J7251" i="8"/>
  <c r="J7213" i="8"/>
  <c r="M7213" i="8" s="1"/>
  <c r="J7183" i="8"/>
  <c r="M7183" i="8" s="1"/>
  <c r="J7163" i="8"/>
  <c r="M7163" i="8" s="1"/>
  <c r="J7131" i="8"/>
  <c r="M7131" i="8" s="1"/>
  <c r="J7111" i="8"/>
  <c r="M7111" i="8" s="1"/>
  <c r="J7043" i="8"/>
  <c r="M7043" i="8" s="1"/>
  <c r="J6835" i="8"/>
  <c r="J6773" i="8"/>
  <c r="J9080" i="8"/>
  <c r="M9080" i="8" s="1"/>
  <c r="J9022" i="8"/>
  <c r="J9014" i="8"/>
  <c r="J8874" i="8"/>
  <c r="M8874" i="8" s="1"/>
  <c r="J8852" i="8"/>
  <c r="M8852" i="8" s="1"/>
  <c r="J8820" i="8"/>
  <c r="M8820" i="8" s="1"/>
  <c r="J8716" i="8"/>
  <c r="M8716" i="8" s="1"/>
  <c r="J8664" i="8"/>
  <c r="J8636" i="8"/>
  <c r="M8636" i="8" s="1"/>
  <c r="J8602" i="8"/>
  <c r="M8602" i="8" s="1"/>
  <c r="J8472" i="8"/>
  <c r="J8424" i="8"/>
  <c r="J8246" i="8"/>
  <c r="J8208" i="8"/>
  <c r="J8118" i="8"/>
  <c r="M8118" i="8" s="1"/>
  <c r="J7942" i="8"/>
  <c r="J7904" i="8"/>
  <c r="M7904" i="8" s="1"/>
  <c r="J7812" i="8"/>
  <c r="J7738" i="8"/>
  <c r="J7472" i="8"/>
  <c r="J7396" i="8"/>
  <c r="M7396" i="8" s="1"/>
  <c r="J7358" i="8"/>
  <c r="J7276" i="8"/>
  <c r="M7276" i="8" s="1"/>
  <c r="J7220" i="8"/>
  <c r="M7220" i="8" s="1"/>
  <c r="J7150" i="8"/>
  <c r="J7100" i="8"/>
  <c r="M7100" i="8" s="1"/>
  <c r="J7070" i="8"/>
  <c r="M7070" i="8" s="1"/>
  <c r="J7026" i="8"/>
  <c r="J6784" i="8"/>
  <c r="J6648" i="8"/>
  <c r="J122" i="8"/>
  <c r="M122" i="8" s="1"/>
  <c r="J12024" i="8"/>
  <c r="M12024" i="8" s="1"/>
  <c r="J11948" i="8"/>
  <c r="J11826" i="8"/>
  <c r="J10886" i="8"/>
  <c r="M10886" i="8" s="1"/>
  <c r="J11959" i="8"/>
  <c r="J10909" i="8"/>
  <c r="M10909" i="8" s="1"/>
  <c r="J10375" i="8"/>
  <c r="M10375" i="8" s="1"/>
  <c r="J2659" i="8"/>
  <c r="J2645" i="8"/>
  <c r="J262" i="8"/>
  <c r="M262" i="8" s="1"/>
  <c r="J13146" i="8"/>
  <c r="M13146" i="8" s="1"/>
  <c r="J12944" i="8"/>
  <c r="M12944" i="8" s="1"/>
  <c r="J12774" i="8"/>
  <c r="M12774" i="8" s="1"/>
  <c r="J11446" i="8"/>
  <c r="M11446" i="8" s="1"/>
  <c r="J11092" i="8"/>
  <c r="M11092" i="8" s="1"/>
  <c r="J10528" i="8"/>
  <c r="M10528" i="8" s="1"/>
  <c r="J13065" i="8"/>
  <c r="M13065" i="8" s="1"/>
  <c r="J12851" i="8"/>
  <c r="M12851" i="8" s="1"/>
  <c r="J12793" i="8"/>
  <c r="M12793" i="8" s="1"/>
  <c r="J11473" i="8"/>
  <c r="M11473" i="8" s="1"/>
  <c r="J11295" i="8"/>
  <c r="M11295" i="8" s="1"/>
  <c r="J10833" i="8"/>
  <c r="M10833" i="8" s="1"/>
  <c r="J10723" i="8"/>
  <c r="M10723" i="8" s="1"/>
  <c r="J10477" i="8"/>
  <c r="M10477" i="8" s="1"/>
  <c r="J8983" i="8"/>
  <c r="M8983" i="8" s="1"/>
  <c r="J7673" i="8"/>
  <c r="M7673" i="8" s="1"/>
  <c r="J7543" i="8"/>
  <c r="M7543" i="8" s="1"/>
  <c r="J6939" i="8"/>
  <c r="M6939" i="8" s="1"/>
  <c r="J6761" i="8"/>
  <c r="M6761" i="8" s="1"/>
  <c r="J8370" i="8"/>
  <c r="M8370" i="8" s="1"/>
  <c r="J8058" i="8"/>
  <c r="M8058" i="8" s="1"/>
  <c r="J7684" i="8"/>
  <c r="M7684" i="8" s="1"/>
  <c r="J7004" i="8"/>
  <c r="M7004" i="8" s="1"/>
  <c r="J6696" i="8"/>
  <c r="M6696" i="8" s="1"/>
  <c r="J1137" i="8"/>
  <c r="M1137" i="8" s="1"/>
  <c r="J835" i="8"/>
  <c r="M835" i="8" s="1"/>
  <c r="J697" i="8"/>
  <c r="M697" i="8" s="1"/>
  <c r="J395" i="8"/>
  <c r="M395" i="8" s="1"/>
  <c r="J710" i="8"/>
  <c r="M710" i="8" s="1"/>
  <c r="J290" i="8"/>
  <c r="M290" i="8" s="1"/>
  <c r="J12014" i="8"/>
  <c r="M12014" i="8" s="1"/>
  <c r="J11846" i="8"/>
  <c r="J8823" i="8"/>
  <c r="M8823" i="8" s="1"/>
  <c r="J6593" i="8"/>
  <c r="M6593" i="8" s="1"/>
  <c r="J6557" i="8"/>
  <c r="J6493" i="8"/>
  <c r="M6493" i="8" s="1"/>
  <c r="J6455" i="8"/>
  <c r="J6427" i="8"/>
  <c r="M6427" i="8" s="1"/>
  <c r="J6397" i="8"/>
  <c r="J6363" i="8"/>
  <c r="M6363" i="8" s="1"/>
  <c r="J6307" i="8"/>
  <c r="M6307" i="8" s="1"/>
  <c r="J6283" i="8"/>
  <c r="M6283" i="8" s="1"/>
  <c r="J6255" i="8"/>
  <c r="M6255" i="8" s="1"/>
  <c r="J6211" i="8"/>
  <c r="J6195" i="8"/>
  <c r="J6179" i="8"/>
  <c r="J6157" i="8"/>
  <c r="M6157" i="8" s="1"/>
  <c r="J6139" i="8"/>
  <c r="J6091" i="8"/>
  <c r="M6091" i="8" s="1"/>
  <c r="J8742" i="8"/>
  <c r="M8742" i="8" s="1"/>
  <c r="J6578" i="8"/>
  <c r="M6578" i="8" s="1"/>
  <c r="J6552" i="8"/>
  <c r="M6552" i="8" s="1"/>
  <c r="J6536" i="8"/>
  <c r="J6512" i="8"/>
  <c r="J6488" i="8"/>
  <c r="J6468" i="8"/>
  <c r="J6436" i="8"/>
  <c r="M6436" i="8" s="1"/>
  <c r="J6408" i="8"/>
  <c r="M6408" i="8" s="1"/>
  <c r="J6356" i="8"/>
  <c r="M6356" i="8" s="1"/>
  <c r="J6340" i="8"/>
  <c r="M6340" i="8" s="1"/>
  <c r="J6326" i="8"/>
  <c r="J6288" i="8"/>
  <c r="M6288" i="8" s="1"/>
  <c r="J6176" i="8"/>
  <c r="M6176" i="8" s="1"/>
  <c r="J6116" i="8"/>
  <c r="M6116" i="8" s="1"/>
  <c r="J6086" i="8"/>
  <c r="J6068" i="8"/>
  <c r="M6068" i="8" s="1"/>
  <c r="J6031" i="8"/>
  <c r="J5989" i="8"/>
  <c r="M5989" i="8" s="1"/>
  <c r="J5971" i="8"/>
  <c r="M5971" i="8" s="1"/>
  <c r="J5953" i="8"/>
  <c r="J5933" i="8"/>
  <c r="M5933" i="8" s="1"/>
  <c r="J5913" i="8"/>
  <c r="J5885" i="8"/>
  <c r="J5863" i="8"/>
  <c r="J5845" i="8"/>
  <c r="J5831" i="8"/>
  <c r="M5831" i="8" s="1"/>
  <c r="J5799" i="8"/>
  <c r="J5769" i="8"/>
  <c r="M5769" i="8" s="1"/>
  <c r="J5743" i="8"/>
  <c r="J5719" i="8"/>
  <c r="J5701" i="8"/>
  <c r="M5701" i="8" s="1"/>
  <c r="J5675" i="8"/>
  <c r="J5633" i="8"/>
  <c r="J5609" i="8"/>
  <c r="J5583" i="8"/>
  <c r="M5583" i="8" s="1"/>
  <c r="J5545" i="8"/>
  <c r="J5523" i="8"/>
  <c r="M5523" i="8" s="1"/>
  <c r="J5505" i="8"/>
  <c r="M5505" i="8" s="1"/>
  <c r="J5477" i="8"/>
  <c r="J5453" i="8"/>
  <c r="M5453" i="8" s="1"/>
  <c r="J5413" i="8"/>
  <c r="M5413" i="8" s="1"/>
  <c r="J5397" i="8"/>
  <c r="J5367" i="8"/>
  <c r="J5343" i="8"/>
  <c r="J5281" i="8"/>
  <c r="M5281" i="8" s="1"/>
  <c r="J5237" i="8"/>
  <c r="J5199" i="8"/>
  <c r="J5181" i="8"/>
  <c r="J5137" i="8"/>
  <c r="J5107" i="8"/>
  <c r="M5107" i="8" s="1"/>
  <c r="J5067" i="8"/>
  <c r="M5067" i="8" s="1"/>
  <c r="J4999" i="8"/>
  <c r="M4999" i="8" s="1"/>
  <c r="J4943" i="8"/>
  <c r="J4907" i="8"/>
  <c r="J4870" i="8"/>
  <c r="J6040" i="8"/>
  <c r="M6040" i="8" s="1"/>
  <c r="J6020" i="8"/>
  <c r="J5994" i="8"/>
  <c r="M5994" i="8" s="1"/>
  <c r="J5960" i="8"/>
  <c r="J5918" i="8"/>
  <c r="J5892" i="8"/>
  <c r="M5892" i="8" s="1"/>
  <c r="J5872" i="8"/>
  <c r="J5828" i="8"/>
  <c r="M5828" i="8" s="1"/>
  <c r="J5808" i="8"/>
  <c r="M5808" i="8" s="1"/>
  <c r="J5772" i="8"/>
  <c r="J5750" i="8"/>
  <c r="M5750" i="8" s="1"/>
  <c r="J5722" i="8"/>
  <c r="J5686" i="8"/>
  <c r="M5686" i="8" s="1"/>
  <c r="J5666" i="8"/>
  <c r="J5654" i="8"/>
  <c r="M5654" i="8" s="1"/>
  <c r="J5642" i="8"/>
  <c r="J5618" i="8"/>
  <c r="M5618" i="8" s="1"/>
  <c r="J5588" i="8"/>
  <c r="J5570" i="8"/>
  <c r="M5570" i="8" s="1"/>
  <c r="J5542" i="8"/>
  <c r="J5516" i="8"/>
  <c r="J5498" i="8"/>
  <c r="J5474" i="8"/>
  <c r="J5448" i="8"/>
  <c r="J5428" i="8"/>
  <c r="J5406" i="8"/>
  <c r="J5382" i="8"/>
  <c r="J5358" i="8"/>
  <c r="J5324" i="8"/>
  <c r="M5324" i="8" s="1"/>
  <c r="J5224" i="8"/>
  <c r="M5224" i="8" s="1"/>
  <c r="J5176" i="8"/>
  <c r="M5176" i="8" s="1"/>
  <c r="J5142" i="8"/>
  <c r="M5142" i="8" s="1"/>
  <c r="J5098" i="8"/>
  <c r="M5098" i="8" s="1"/>
  <c r="J5022" i="8"/>
  <c r="M5022" i="8" s="1"/>
  <c r="J4988" i="8"/>
  <c r="M4988" i="8" s="1"/>
  <c r="J4964" i="8"/>
  <c r="M4964" i="8" s="1"/>
  <c r="J4946" i="8"/>
  <c r="M4946" i="8" s="1"/>
  <c r="J4912" i="8"/>
  <c r="M4912" i="8" s="1"/>
  <c r="J4860" i="8"/>
  <c r="J4812" i="8"/>
  <c r="M4812" i="8" s="1"/>
  <c r="J4712" i="8"/>
  <c r="M4712" i="8" s="1"/>
  <c r="J4666" i="8"/>
  <c r="M4666" i="8" s="1"/>
  <c r="J4608" i="8"/>
  <c r="J4572" i="8"/>
  <c r="J4552" i="8"/>
  <c r="J4504" i="8"/>
  <c r="J4476" i="8"/>
  <c r="J4444" i="8"/>
  <c r="J4380" i="8"/>
  <c r="M4380" i="8" s="1"/>
  <c r="J4360" i="8"/>
  <c r="J4342" i="8"/>
  <c r="M4342" i="8" s="1"/>
  <c r="J4276" i="8"/>
  <c r="M4276" i="8" s="1"/>
  <c r="J4256" i="8"/>
  <c r="M4256" i="8" s="1"/>
  <c r="J4224" i="8"/>
  <c r="J4186" i="8"/>
  <c r="M4186" i="8" s="1"/>
  <c r="J4096" i="8"/>
  <c r="J4036" i="8"/>
  <c r="M4036" i="8" s="1"/>
  <c r="J3992" i="8"/>
  <c r="J3970" i="8"/>
  <c r="J3922" i="8"/>
  <c r="J3878" i="8"/>
  <c r="J3848" i="8"/>
  <c r="J3798" i="8"/>
  <c r="J3742" i="8"/>
  <c r="M3742" i="8" s="1"/>
  <c r="J3668" i="8"/>
  <c r="J3640" i="8"/>
  <c r="J3618" i="8"/>
  <c r="J3596" i="8"/>
  <c r="J3576" i="8"/>
  <c r="M3576" i="8" s="1"/>
  <c r="J3558" i="8"/>
  <c r="M3558" i="8" s="1"/>
  <c r="J3510" i="8"/>
  <c r="J3452" i="8"/>
  <c r="M3452" i="8" s="1"/>
  <c r="J3410" i="8"/>
  <c r="M3410" i="8" s="1"/>
  <c r="J3390" i="8"/>
  <c r="M3390" i="8" s="1"/>
  <c r="J3362" i="8"/>
  <c r="J4833" i="8"/>
  <c r="M4833" i="8" s="1"/>
  <c r="J4793" i="8"/>
  <c r="M4793" i="8" s="1"/>
  <c r="J4745" i="8"/>
  <c r="M4745" i="8" s="1"/>
  <c r="J4705" i="8"/>
  <c r="J4657" i="8"/>
  <c r="J4627" i="8"/>
  <c r="J4601" i="8"/>
  <c r="M4601" i="8" s="1"/>
  <c r="J4543" i="8"/>
  <c r="M4543" i="8" s="1"/>
  <c r="J4483" i="8"/>
  <c r="M4483" i="8" s="1"/>
  <c r="J4465" i="8"/>
  <c r="M4465" i="8" s="1"/>
  <c r="J4415" i="8"/>
  <c r="J4385" i="8"/>
  <c r="J4315" i="8"/>
  <c r="J4291" i="8"/>
  <c r="M4291" i="8" s="1"/>
  <c r="J4239" i="8"/>
  <c r="J4221" i="8"/>
  <c r="J4163" i="8"/>
  <c r="J4117" i="8"/>
  <c r="J4079" i="8"/>
  <c r="M4079" i="8" s="1"/>
  <c r="J3987" i="8"/>
  <c r="J3947" i="8"/>
  <c r="J3931" i="8"/>
  <c r="J3909" i="8"/>
  <c r="J3891" i="8"/>
  <c r="M3891" i="8" s="1"/>
  <c r="J3851" i="8"/>
  <c r="J3835" i="8"/>
  <c r="M3835" i="8" s="1"/>
  <c r="J3811" i="8"/>
  <c r="M3811" i="8" s="1"/>
  <c r="J3787" i="8"/>
  <c r="M3787" i="8" s="1"/>
  <c r="J3767" i="8"/>
  <c r="M3767" i="8" s="1"/>
  <c r="J3745" i="8"/>
  <c r="J3677" i="8"/>
  <c r="M3677" i="8" s="1"/>
  <c r="J3649" i="8"/>
  <c r="J3625" i="8"/>
  <c r="J3587" i="8"/>
  <c r="M3587" i="8" s="1"/>
  <c r="J3521" i="8"/>
  <c r="M3521" i="8" s="1"/>
  <c r="J3481" i="8"/>
  <c r="M3481" i="8" s="1"/>
  <c r="J3467" i="8"/>
  <c r="M3467" i="8" s="1"/>
  <c r="J3421" i="8"/>
  <c r="J3395" i="8"/>
  <c r="M3395" i="8" s="1"/>
  <c r="J3375" i="8"/>
  <c r="M3375" i="8" s="1"/>
  <c r="J3351" i="8"/>
  <c r="M3351" i="8" s="1"/>
  <c r="J3302" i="8"/>
  <c r="J3321" i="8"/>
  <c r="J3277" i="8"/>
  <c r="J3259" i="8"/>
  <c r="M3259" i="8" s="1"/>
  <c r="J3227" i="8"/>
  <c r="M3227" i="8" s="1"/>
  <c r="J3199" i="8"/>
  <c r="M3199" i="8" s="1"/>
  <c r="J3157" i="8"/>
  <c r="J3143" i="8"/>
  <c r="M3143" i="8" s="1"/>
  <c r="J3123" i="8"/>
  <c r="M3123" i="8" s="1"/>
  <c r="J3069" i="8"/>
  <c r="J2787" i="8"/>
  <c r="M2787" i="8" s="1"/>
  <c r="J3286" i="8"/>
  <c r="J3230" i="8"/>
  <c r="J3194" i="8"/>
  <c r="M3194" i="8" s="1"/>
  <c r="J3166" i="8"/>
  <c r="M3166" i="8" s="1"/>
  <c r="J3018" i="8"/>
  <c r="J2706" i="8"/>
  <c r="J13224" i="8"/>
  <c r="M13224" i="8" s="1"/>
  <c r="J13144" i="8"/>
  <c r="M13144" i="8" s="1"/>
  <c r="J13026" i="8"/>
  <c r="M13026" i="8" s="1"/>
  <c r="J12846" i="8"/>
  <c r="M12846" i="8" s="1"/>
  <c r="J12038" i="8"/>
  <c r="M12038" i="8" s="1"/>
  <c r="J11980" i="8"/>
  <c r="M11980" i="8" s="1"/>
  <c r="J11942" i="8"/>
  <c r="J11934" i="8"/>
  <c r="J11926" i="8"/>
  <c r="J11912" i="8"/>
  <c r="J11798" i="8"/>
  <c r="J11762" i="8"/>
  <c r="M11762" i="8" s="1"/>
  <c r="J11652" i="8"/>
  <c r="M11652" i="8" s="1"/>
  <c r="J11516" i="8"/>
  <c r="J11494" i="8"/>
  <c r="M11494" i="8" s="1"/>
  <c r="J11246" i="8"/>
  <c r="M11246" i="8" s="1"/>
  <c r="J11174" i="8"/>
  <c r="M11174" i="8" s="1"/>
  <c r="J11160" i="8"/>
  <c r="M11160" i="8" s="1"/>
  <c r="J11096" i="8"/>
  <c r="M11096" i="8" s="1"/>
  <c r="J11062" i="8"/>
  <c r="J11040" i="8"/>
  <c r="M11040" i="8" s="1"/>
  <c r="J10980" i="8"/>
  <c r="M10980" i="8" s="1"/>
  <c r="J10926" i="8"/>
  <c r="J10802" i="8"/>
  <c r="M10802" i="8" s="1"/>
  <c r="J10630" i="8"/>
  <c r="M10630" i="8" s="1"/>
  <c r="J10504" i="8"/>
  <c r="M10504" i="8" s="1"/>
  <c r="J10372" i="8"/>
  <c r="M10372" i="8" s="1"/>
  <c r="J9854" i="8"/>
  <c r="J9788" i="8"/>
  <c r="M9788" i="8" s="1"/>
  <c r="J9752" i="8"/>
  <c r="M9752" i="8" s="1"/>
  <c r="J9716" i="8"/>
  <c r="M9716" i="8" s="1"/>
  <c r="J9668" i="8"/>
  <c r="J9646" i="8"/>
  <c r="M9646" i="8" s="1"/>
  <c r="J9600" i="8"/>
  <c r="J9572" i="8"/>
  <c r="M9572" i="8" s="1"/>
  <c r="J9524" i="8"/>
  <c r="J9498" i="8"/>
  <c r="J9433" i="8"/>
  <c r="M9433" i="8" s="1"/>
  <c r="J13281" i="8"/>
  <c r="J13153" i="8"/>
  <c r="J12983" i="8"/>
  <c r="M12983" i="8" s="1"/>
  <c r="J12829" i="8"/>
  <c r="M12829" i="8" s="1"/>
  <c r="J11999" i="8"/>
  <c r="M11999" i="8" s="1"/>
  <c r="J11973" i="8"/>
  <c r="J11905" i="8"/>
  <c r="J11791" i="8"/>
  <c r="J11705" i="8"/>
  <c r="M11705" i="8" s="1"/>
  <c r="J11639" i="8"/>
  <c r="M11639" i="8" s="1"/>
  <c r="J11577" i="8"/>
  <c r="M11577" i="8" s="1"/>
  <c r="J11541" i="8"/>
  <c r="J11529" i="8"/>
  <c r="J11457" i="8"/>
  <c r="M11457" i="8" s="1"/>
  <c r="J11301" i="8"/>
  <c r="M11301" i="8" s="1"/>
  <c r="J11147" i="8"/>
  <c r="M11147" i="8" s="1"/>
  <c r="J11115" i="8"/>
  <c r="M11115" i="8" s="1"/>
  <c r="J11051" i="8"/>
  <c r="J11035" i="8"/>
  <c r="M11035" i="8" s="1"/>
  <c r="J10997" i="8"/>
  <c r="M10997" i="8" s="1"/>
  <c r="J10955" i="8"/>
  <c r="J10907" i="8"/>
  <c r="M10907" i="8" s="1"/>
  <c r="J10785" i="8"/>
  <c r="M10785" i="8" s="1"/>
  <c r="J10665" i="8"/>
  <c r="M10665" i="8" s="1"/>
  <c r="J10597" i="8"/>
  <c r="M10597" i="8" s="1"/>
  <c r="J10531" i="8"/>
  <c r="M10531" i="8" s="1"/>
  <c r="J10353" i="8"/>
  <c r="M10353" i="8" s="1"/>
  <c r="J10289" i="8"/>
  <c r="M10289" i="8" s="1"/>
  <c r="J9823" i="8"/>
  <c r="M9823" i="8" s="1"/>
  <c r="J9805" i="8"/>
  <c r="M9805" i="8" s="1"/>
  <c r="J9783" i="8"/>
  <c r="J9727" i="8"/>
  <c r="J9693" i="8"/>
  <c r="M9693" i="8" s="1"/>
  <c r="J9605" i="8"/>
  <c r="J9557" i="8"/>
  <c r="J9485" i="8"/>
  <c r="J9419" i="8"/>
  <c r="J9393" i="8"/>
  <c r="J9335" i="8"/>
  <c r="M9335" i="8" s="1"/>
  <c r="J9317" i="8"/>
  <c r="M9317" i="8" s="1"/>
  <c r="J9279" i="8"/>
  <c r="M9279" i="8" s="1"/>
  <c r="J9231" i="8"/>
  <c r="M9231" i="8" s="1"/>
  <c r="J9187" i="8"/>
  <c r="M9187" i="8" s="1"/>
  <c r="J9161" i="8"/>
  <c r="M9161" i="8" s="1"/>
  <c r="J8971" i="8"/>
  <c r="J8529" i="8"/>
  <c r="M8529" i="8" s="1"/>
  <c r="J8491" i="8"/>
  <c r="M8491" i="8" s="1"/>
  <c r="J8355" i="8"/>
  <c r="J8319" i="8"/>
  <c r="M8319" i="8" s="1"/>
  <c r="J8273" i="8"/>
  <c r="M8273" i="8" s="1"/>
  <c r="J8127" i="8"/>
  <c r="M8127" i="8" s="1"/>
  <c r="J7985" i="8"/>
  <c r="M7985" i="8" s="1"/>
  <c r="J7827" i="8"/>
  <c r="J7601" i="8"/>
  <c r="M7601" i="8" s="1"/>
  <c r="J6885" i="8"/>
  <c r="M6885" i="8" s="1"/>
  <c r="J6733" i="8"/>
  <c r="M6733" i="8" s="1"/>
  <c r="J9470" i="8"/>
  <c r="J9438" i="8"/>
  <c r="M9438" i="8" s="1"/>
  <c r="J9362" i="8"/>
  <c r="M9362" i="8" s="1"/>
  <c r="J9328" i="8"/>
  <c r="M9328" i="8" s="1"/>
  <c r="J9286" i="8"/>
  <c r="M9286" i="8" s="1"/>
  <c r="J9214" i="8"/>
  <c r="M9214" i="8" s="1"/>
  <c r="J9194" i="8"/>
  <c r="M9194" i="8" s="1"/>
  <c r="J8966" i="8"/>
  <c r="M8966" i="8" s="1"/>
  <c r="J8948" i="8"/>
  <c r="M8948" i="8" s="1"/>
  <c r="J8912" i="8"/>
  <c r="M8912" i="8" s="1"/>
  <c r="J8508" i="8"/>
  <c r="M8508" i="8" s="1"/>
  <c r="J8388" i="8"/>
  <c r="M8388" i="8" s="1"/>
  <c r="J8302" i="8"/>
  <c r="M8302" i="8" s="1"/>
  <c r="J8134" i="8"/>
  <c r="J7978" i="8"/>
  <c r="M7978" i="8" s="1"/>
  <c r="J7586" i="8"/>
  <c r="M7586" i="8" s="1"/>
  <c r="J7348" i="8"/>
  <c r="M7348" i="8" s="1"/>
  <c r="J6920" i="8"/>
  <c r="M6920" i="8" s="1"/>
  <c r="J6382" i="8"/>
  <c r="M6382" i="8" s="1"/>
  <c r="J5291" i="8"/>
  <c r="M5291" i="8" s="1"/>
  <c r="J3694" i="8"/>
  <c r="J3699" i="8"/>
  <c r="M3699" i="8" s="1"/>
  <c r="J2627" i="8"/>
  <c r="M2627" i="8" s="1"/>
  <c r="J2583" i="8"/>
  <c r="M2583" i="8" s="1"/>
  <c r="J2521" i="8"/>
  <c r="J2493" i="8"/>
  <c r="M2493" i="8" s="1"/>
  <c r="J2465" i="8"/>
  <c r="M2465" i="8" s="1"/>
  <c r="J2439" i="8"/>
  <c r="M2439" i="8" s="1"/>
  <c r="J2409" i="8"/>
  <c r="M2409" i="8" s="1"/>
  <c r="J2015" i="8"/>
  <c r="M2015" i="8" s="1"/>
  <c r="J1979" i="8"/>
  <c r="M1979" i="8" s="1"/>
  <c r="J2638" i="8"/>
  <c r="M2638" i="8" s="1"/>
  <c r="J2576" i="8"/>
  <c r="M2576" i="8" s="1"/>
  <c r="J2540" i="8"/>
  <c r="M2540" i="8" s="1"/>
  <c r="J2510" i="8"/>
  <c r="M2510" i="8" s="1"/>
  <c r="J2430" i="8"/>
  <c r="M2430" i="8" s="1"/>
  <c r="J2324" i="8"/>
  <c r="M2324" i="8" s="1"/>
  <c r="J1777" i="8"/>
  <c r="J1719" i="8"/>
  <c r="M1719" i="8" s="1"/>
  <c r="J1615" i="8"/>
  <c r="J1527" i="8"/>
  <c r="J1487" i="8"/>
  <c r="M1487" i="8" s="1"/>
  <c r="J1367" i="8"/>
  <c r="J1307" i="8"/>
  <c r="J1261" i="8"/>
  <c r="J1253" i="8"/>
  <c r="J1221" i="8"/>
  <c r="M1221" i="8" s="1"/>
  <c r="J1189" i="8"/>
  <c r="J1169" i="8"/>
  <c r="J1145" i="8"/>
  <c r="M1145" i="8" s="1"/>
  <c r="J1103" i="8"/>
  <c r="M1103" i="8" s="1"/>
  <c r="J1033" i="8"/>
  <c r="M1033" i="8" s="1"/>
  <c r="J1772" i="8"/>
  <c r="J1732" i="8"/>
  <c r="M1732" i="8" s="1"/>
  <c r="J1698" i="8"/>
  <c r="J1690" i="8"/>
  <c r="J1656" i="8"/>
  <c r="J1642" i="8"/>
  <c r="J1600" i="8"/>
  <c r="J1574" i="8"/>
  <c r="J1554" i="8"/>
  <c r="J1398" i="8"/>
  <c r="J1390" i="8"/>
  <c r="J1382" i="8"/>
  <c r="J1318" i="8"/>
  <c r="J1286" i="8"/>
  <c r="J1174" i="8"/>
  <c r="M1174" i="8" s="1"/>
  <c r="J1078" i="8"/>
  <c r="M1078" i="8" s="1"/>
  <c r="J1058" i="8"/>
  <c r="M1058" i="8" s="1"/>
  <c r="J1012" i="8"/>
  <c r="J977" i="8"/>
  <c r="J947" i="8"/>
  <c r="M947" i="8" s="1"/>
  <c r="J921" i="8"/>
  <c r="M921" i="8" s="1"/>
  <c r="J871" i="8"/>
  <c r="J783" i="8"/>
  <c r="J613" i="8"/>
  <c r="J593" i="8"/>
  <c r="M593" i="8" s="1"/>
  <c r="J567" i="8"/>
  <c r="M567" i="8" s="1"/>
  <c r="J459" i="8"/>
  <c r="J998" i="8"/>
  <c r="M998" i="8" s="1"/>
  <c r="J936" i="8"/>
  <c r="M936" i="8" s="1"/>
  <c r="J908" i="8"/>
  <c r="J852" i="8"/>
  <c r="M852" i="8" s="1"/>
  <c r="J772" i="8"/>
  <c r="M772" i="8" s="1"/>
  <c r="J750" i="8"/>
  <c r="J744" i="8"/>
  <c r="M744" i="8" s="1"/>
  <c r="J720" i="8"/>
  <c r="M720" i="8" s="1"/>
  <c r="J523" i="8"/>
  <c r="J528" i="8"/>
  <c r="J482" i="8"/>
  <c r="J448" i="8"/>
  <c r="J324" i="8"/>
  <c r="J256" i="8"/>
  <c r="M256" i="8" s="1"/>
  <c r="J216" i="8"/>
  <c r="J172" i="8"/>
  <c r="M172" i="8" s="1"/>
  <c r="J146" i="8"/>
  <c r="M146" i="8" s="1"/>
  <c r="J82" i="8"/>
  <c r="J34" i="8"/>
  <c r="J12" i="8"/>
  <c r="J295" i="8"/>
  <c r="M295" i="8" s="1"/>
  <c r="J249" i="8"/>
  <c r="M249" i="8" s="1"/>
  <c r="J181" i="8"/>
  <c r="J89" i="8"/>
  <c r="J49" i="8"/>
  <c r="J7" i="8"/>
  <c r="J426" i="8"/>
  <c r="J11154" i="8"/>
  <c r="M11154" i="8" s="1"/>
  <c r="J11012" i="8"/>
  <c r="M11012" i="8" s="1"/>
  <c r="J12725" i="8"/>
  <c r="M12725" i="8" s="1"/>
  <c r="J11039" i="8"/>
  <c r="M11039" i="8" s="1"/>
  <c r="J11208" i="8"/>
  <c r="J13156" i="8"/>
  <c r="M13156" i="8" s="1"/>
  <c r="J12850" i="8"/>
  <c r="M12850" i="8" s="1"/>
  <c r="J11946" i="8"/>
  <c r="J11602" i="8"/>
  <c r="J11380" i="8"/>
  <c r="M11380" i="8" s="1"/>
  <c r="J10800" i="8"/>
  <c r="M10800" i="8" s="1"/>
  <c r="J10658" i="8"/>
  <c r="M10658" i="8" s="1"/>
  <c r="J9820" i="8"/>
  <c r="J13187" i="8"/>
  <c r="M13187" i="8" s="1"/>
  <c r="J13027" i="8"/>
  <c r="M13027" i="8" s="1"/>
  <c r="J12911" i="8"/>
  <c r="M12911" i="8" s="1"/>
  <c r="J12759" i="8"/>
  <c r="M12759" i="8" s="1"/>
  <c r="J11711" i="8"/>
  <c r="M11711" i="8" s="1"/>
  <c r="J11445" i="8"/>
  <c r="M11445" i="8" s="1"/>
  <c r="J11199" i="8"/>
  <c r="M11199" i="8" s="1"/>
  <c r="J10837" i="8"/>
  <c r="M10837" i="8" s="1"/>
  <c r="J10485" i="8"/>
  <c r="M10485" i="8" s="1"/>
  <c r="J9861" i="8"/>
  <c r="J9407" i="8"/>
  <c r="J8521" i="8"/>
  <c r="M8521" i="8" s="1"/>
  <c r="J8281" i="8"/>
  <c r="M8281" i="8" s="1"/>
  <c r="J7683" i="8"/>
  <c r="M7683" i="8" s="1"/>
  <c r="J7505" i="8"/>
  <c r="M7505" i="8" s="1"/>
  <c r="J6907" i="8"/>
  <c r="M6907" i="8" s="1"/>
  <c r="J6727" i="8"/>
  <c r="M6727" i="8" s="1"/>
  <c r="J9376" i="8"/>
  <c r="J8996" i="8"/>
  <c r="M8996" i="8" s="1"/>
  <c r="J8076" i="8"/>
  <c r="M8076" i="8" s="1"/>
  <c r="J7674" i="8"/>
  <c r="M7674" i="8" s="1"/>
  <c r="J7520" i="8"/>
  <c r="M7520" i="8" s="1"/>
  <c r="J6754" i="8"/>
  <c r="M6754" i="8" s="1"/>
  <c r="J5036" i="8"/>
  <c r="M5036" i="8" s="1"/>
  <c r="J2387" i="8"/>
  <c r="J2319" i="8"/>
  <c r="J2311" i="8"/>
  <c r="J2295" i="8"/>
  <c r="J2151" i="8"/>
  <c r="J2125" i="8"/>
  <c r="J2107" i="8"/>
  <c r="J2101" i="8"/>
  <c r="J2069" i="8"/>
  <c r="M2069" i="8" s="1"/>
  <c r="J1953" i="8"/>
  <c r="J1903" i="8"/>
  <c r="M1903" i="8" s="1"/>
  <c r="J2374" i="8"/>
  <c r="J2356" i="8"/>
  <c r="J2344" i="8"/>
  <c r="J2336" i="8"/>
  <c r="J2292" i="8"/>
  <c r="M2292" i="8" s="1"/>
  <c r="J2148" i="8"/>
  <c r="J2120" i="8"/>
  <c r="J2078" i="8"/>
  <c r="J2006" i="8"/>
  <c r="M2006" i="8" s="1"/>
  <c r="J1966" i="8"/>
  <c r="J1930" i="8"/>
  <c r="J1916" i="8"/>
  <c r="M1916" i="8" s="1"/>
  <c r="J1855" i="8"/>
  <c r="J1803" i="8"/>
  <c r="M1803" i="8" s="1"/>
  <c r="J1705" i="8"/>
  <c r="M1705" i="8" s="1"/>
  <c r="J1673" i="8"/>
  <c r="M1673" i="8" s="1"/>
  <c r="J1447" i="8"/>
  <c r="J1417" i="8"/>
  <c r="M1417" i="8" s="1"/>
  <c r="J1267" i="8"/>
  <c r="J1860" i="8"/>
  <c r="J1836" i="8"/>
  <c r="M1836" i="8" s="1"/>
  <c r="J1762" i="8"/>
  <c r="J1664" i="8"/>
  <c r="J1434" i="8"/>
  <c r="M1434" i="8" s="1"/>
  <c r="J1284" i="8"/>
  <c r="M1284" i="8" s="1"/>
  <c r="J819" i="8"/>
  <c r="M819" i="8" s="1"/>
  <c r="J681" i="8"/>
  <c r="M681" i="8" s="1"/>
  <c r="J639" i="8"/>
  <c r="J539" i="8"/>
  <c r="J658" i="8"/>
  <c r="M658" i="8" s="1"/>
  <c r="J244" i="8"/>
  <c r="M244" i="8" s="1"/>
  <c r="J93" i="8"/>
  <c r="J12672" i="8"/>
  <c r="J12624" i="8"/>
  <c r="J12560" i="8"/>
  <c r="J12516" i="8"/>
  <c r="M12516" i="8" s="1"/>
  <c r="J12446" i="8"/>
  <c r="J12390" i="8"/>
  <c r="J12316" i="8"/>
  <c r="M12316" i="8" s="1"/>
  <c r="J12252" i="8"/>
  <c r="J12212" i="8"/>
  <c r="M12212" i="8" s="1"/>
  <c r="J12166" i="8"/>
  <c r="J12088" i="8"/>
  <c r="J12719" i="8"/>
  <c r="M12719" i="8" s="1"/>
  <c r="J12667" i="8"/>
  <c r="J12593" i="8"/>
  <c r="M12593" i="8" s="1"/>
  <c r="J12527" i="8"/>
  <c r="J12469" i="8"/>
  <c r="J12409" i="8"/>
  <c r="M12409" i="8" s="1"/>
  <c r="J12347" i="8"/>
  <c r="J12295" i="8"/>
  <c r="M12295" i="8" s="1"/>
  <c r="J12235" i="8"/>
  <c r="M12235" i="8" s="1"/>
  <c r="J12129" i="8"/>
  <c r="M12129" i="8" s="1"/>
  <c r="J12079" i="8"/>
  <c r="J11402" i="8"/>
  <c r="M11402" i="8" s="1"/>
  <c r="J9313" i="8"/>
  <c r="M9313" i="8" s="1"/>
  <c r="J9209" i="8"/>
  <c r="M9209" i="8" s="1"/>
  <c r="J9292" i="8"/>
  <c r="M9292" i="8" s="1"/>
  <c r="J9206" i="8"/>
  <c r="M9206" i="8" s="1"/>
  <c r="J8916" i="8"/>
  <c r="M8916" i="8" s="1"/>
  <c r="J13148" i="8"/>
  <c r="M13148" i="8" s="1"/>
  <c r="J12802" i="8"/>
  <c r="M12802" i="8" s="1"/>
  <c r="J12036" i="8"/>
  <c r="J11962" i="8"/>
  <c r="J11658" i="8"/>
  <c r="J11622" i="8"/>
  <c r="J11576" i="8"/>
  <c r="J11342" i="8"/>
  <c r="M11342" i="8" s="1"/>
  <c r="J11136" i="8"/>
  <c r="J11102" i="8"/>
  <c r="M11102" i="8" s="1"/>
  <c r="J10986" i="8"/>
  <c r="M10986" i="8" s="1"/>
  <c r="J10904" i="8"/>
  <c r="M10904" i="8" s="1"/>
  <c r="J10888" i="8"/>
  <c r="M10888" i="8" s="1"/>
  <c r="J10750" i="8"/>
  <c r="M10750" i="8" s="1"/>
  <c r="J10606" i="8"/>
  <c r="M10606" i="8" s="1"/>
  <c r="J10436" i="8"/>
  <c r="M10436" i="8" s="1"/>
  <c r="J10362" i="8"/>
  <c r="M10362" i="8" s="1"/>
  <c r="J10312" i="8"/>
  <c r="M10312" i="8" s="1"/>
  <c r="J9824" i="8"/>
  <c r="M9824" i="8" s="1"/>
  <c r="J9806" i="8"/>
  <c r="M9806" i="8" s="1"/>
  <c r="J9744" i="8"/>
  <c r="M9744" i="8" s="1"/>
  <c r="J9694" i="8"/>
  <c r="M9694" i="8" s="1"/>
  <c r="J9634" i="8"/>
  <c r="M9634" i="8" s="1"/>
  <c r="J9431" i="8"/>
  <c r="M9431" i="8" s="1"/>
  <c r="J13185" i="8"/>
  <c r="M13185" i="8" s="1"/>
  <c r="J13053" i="8"/>
  <c r="M13053" i="8" s="1"/>
  <c r="J12921" i="8"/>
  <c r="M12921" i="8" s="1"/>
  <c r="J12845" i="8"/>
  <c r="M12845" i="8" s="1"/>
  <c r="J12027" i="8"/>
  <c r="M12027" i="8" s="1"/>
  <c r="J11779" i="8"/>
  <c r="J11587" i="8"/>
  <c r="M11587" i="8" s="1"/>
  <c r="J11495" i="8"/>
  <c r="M11495" i="8" s="1"/>
  <c r="J11387" i="8"/>
  <c r="M11387" i="8" s="1"/>
  <c r="J11241" i="8"/>
  <c r="M11241" i="8" s="1"/>
  <c r="J11195" i="8"/>
  <c r="M11195" i="8" s="1"/>
  <c r="J11107" i="8"/>
  <c r="M11107" i="8" s="1"/>
  <c r="J10941" i="8"/>
  <c r="M10941" i="8" s="1"/>
  <c r="J10865" i="8"/>
  <c r="M10865" i="8" s="1"/>
  <c r="J10637" i="8"/>
  <c r="M10637" i="8" s="1"/>
  <c r="J10567" i="8"/>
  <c r="J10507" i="8"/>
  <c r="M10507" i="8" s="1"/>
  <c r="J9867" i="8"/>
  <c r="J9791" i="8"/>
  <c r="M9791" i="8" s="1"/>
  <c r="J9741" i="8"/>
  <c r="M9741" i="8" s="1"/>
  <c r="J9657" i="8"/>
  <c r="J9513" i="8"/>
  <c r="M9513" i="8" s="1"/>
  <c r="J9445" i="8"/>
  <c r="J9367" i="8"/>
  <c r="M9367" i="8" s="1"/>
  <c r="J9329" i="8"/>
  <c r="M9329" i="8" s="1"/>
  <c r="J9295" i="8"/>
  <c r="M9295" i="8" s="1"/>
  <c r="J9193" i="8"/>
  <c r="J9157" i="8"/>
  <c r="M9157" i="8" s="1"/>
  <c r="J8963" i="8"/>
  <c r="M8963" i="8" s="1"/>
  <c r="J8929" i="8"/>
  <c r="J8515" i="8"/>
  <c r="M8515" i="8" s="1"/>
  <c r="J8505" i="8"/>
  <c r="M8505" i="8" s="1"/>
  <c r="J8387" i="8"/>
  <c r="M8387" i="8" s="1"/>
  <c r="J8347" i="8"/>
  <c r="J8275" i="8"/>
  <c r="M8275" i="8" s="1"/>
  <c r="J8129" i="8"/>
  <c r="M8129" i="8" s="1"/>
  <c r="J8013" i="8"/>
  <c r="M8013" i="8" s="1"/>
  <c r="J7789" i="8"/>
  <c r="M7789" i="8" s="1"/>
  <c r="J7011" i="8"/>
  <c r="M7011" i="8" s="1"/>
  <c r="J6905" i="8"/>
  <c r="M6905" i="8" s="1"/>
  <c r="J6373" i="8"/>
  <c r="M6373" i="8" s="1"/>
  <c r="J9450" i="8"/>
  <c r="M9450" i="8" s="1"/>
  <c r="J9338" i="8"/>
  <c r="M9338" i="8" s="1"/>
  <c r="J9316" i="8"/>
  <c r="M9316" i="8" s="1"/>
  <c r="J9246" i="8"/>
  <c r="M9246" i="8" s="1"/>
  <c r="J9222" i="8"/>
  <c r="J9190" i="8"/>
  <c r="M9190" i="8" s="1"/>
  <c r="J9076" i="8"/>
  <c r="M9076" i="8" s="1"/>
  <c r="J8944" i="8"/>
  <c r="M8944" i="8" s="1"/>
  <c r="J8380" i="8"/>
  <c r="M8380" i="8" s="1"/>
  <c r="J8316" i="8"/>
  <c r="J8170" i="8"/>
  <c r="M8170" i="8" s="1"/>
  <c r="J8040" i="8"/>
  <c r="M8040" i="8" s="1"/>
  <c r="J7686" i="8"/>
  <c r="M7686" i="8" s="1"/>
  <c r="J7618" i="8"/>
  <c r="M7618" i="8" s="1"/>
  <c r="J7524" i="8"/>
  <c r="M7524" i="8" s="1"/>
  <c r="J6892" i="8"/>
  <c r="M6892" i="8" s="1"/>
  <c r="J6688" i="8"/>
  <c r="M6688" i="8" s="1"/>
  <c r="J5047" i="8"/>
  <c r="M5047" i="8" s="1"/>
  <c r="J3712" i="8"/>
  <c r="M3712" i="8" s="1"/>
  <c r="J3582" i="8"/>
  <c r="M3582" i="8" s="1"/>
  <c r="J3575" i="8"/>
  <c r="M3575" i="8" s="1"/>
  <c r="J3243" i="8"/>
  <c r="M3243" i="8" s="1"/>
  <c r="J2639" i="8"/>
  <c r="M2639" i="8" s="1"/>
  <c r="J2585" i="8"/>
  <c r="M2585" i="8" s="1"/>
  <c r="J2563" i="8"/>
  <c r="M2563" i="8" s="1"/>
  <c r="J2525" i="8"/>
  <c r="M2525" i="8" s="1"/>
  <c r="J2489" i="8"/>
  <c r="M2489" i="8" s="1"/>
  <c r="J2437" i="8"/>
  <c r="M2437" i="8" s="1"/>
  <c r="J2329" i="8"/>
  <c r="M2329" i="8" s="1"/>
  <c r="J1983" i="8"/>
  <c r="M1983" i="8" s="1"/>
  <c r="J2618" i="8"/>
  <c r="M2618" i="8" s="1"/>
  <c r="J2548" i="8"/>
  <c r="M2548" i="8" s="1"/>
  <c r="J1273" i="8"/>
  <c r="K1725" i="8"/>
  <c r="F423" i="13" s="1"/>
  <c r="G423" i="13" s="1"/>
  <c r="K9992" i="8"/>
  <c r="F2083" i="13" s="1"/>
  <c r="G2083" i="13" s="1"/>
  <c r="K10124" i="8"/>
  <c r="F2110" i="13" s="1"/>
  <c r="G2110" i="13" s="1"/>
  <c r="K10103" i="8"/>
  <c r="F2106" i="13" s="1"/>
  <c r="G2106" i="13" s="1"/>
  <c r="K10147" i="8"/>
  <c r="F2114" i="13" s="1"/>
  <c r="G2114" i="13" s="1"/>
  <c r="K11247" i="8"/>
  <c r="F2239" i="13" s="1"/>
  <c r="G2239" i="13" s="1"/>
  <c r="K9543" i="8"/>
  <c r="F1983" i="13" s="1"/>
  <c r="G1983" i="13" s="1"/>
  <c r="K9591" i="8"/>
  <c r="F1991" i="13" s="1"/>
  <c r="G1991" i="13" s="1"/>
  <c r="K9999" i="8"/>
  <c r="F2084" i="13" s="1"/>
  <c r="G2084" i="13" s="1"/>
  <c r="K10072" i="8"/>
  <c r="F2098" i="13" s="1"/>
  <c r="G2098" i="13" s="1"/>
  <c r="K10158" i="8"/>
  <c r="F2116" i="13" s="1"/>
  <c r="G2116" i="13" s="1"/>
  <c r="J13531" i="8"/>
  <c r="K10028" i="8" l="1"/>
  <c r="F2089" i="13" s="1"/>
  <c r="G2089" i="13" s="1"/>
  <c r="K1531" i="8"/>
  <c r="F372" i="13" s="1"/>
  <c r="G372" i="13" s="1"/>
  <c r="K1729" i="8"/>
  <c r="F424" i="13" s="1"/>
  <c r="G424" i="13" s="1"/>
  <c r="K10211" i="8"/>
  <c r="F2131" i="13" s="1"/>
  <c r="G2131" i="13" s="1"/>
  <c r="K1601" i="8"/>
  <c r="F386" i="13" s="1"/>
  <c r="G386" i="13" s="1"/>
  <c r="K12046" i="8"/>
  <c r="F2393" i="13" s="1"/>
  <c r="G2393" i="13" s="1"/>
  <c r="K9579" i="8"/>
  <c r="F1989" i="13" s="1"/>
  <c r="G1989" i="13" s="1"/>
  <c r="K10114" i="8"/>
  <c r="F2108" i="13" s="1"/>
  <c r="G2108" i="13" s="1"/>
  <c r="K11692" i="8"/>
  <c r="F2296" i="13" s="1"/>
  <c r="G2296" i="13" s="1"/>
  <c r="K10037" i="8"/>
  <c r="F2091" i="13" s="1"/>
  <c r="G2091" i="13" s="1"/>
  <c r="K9255" i="8"/>
  <c r="F1915" i="13" s="1"/>
  <c r="G1915" i="13" s="1"/>
  <c r="K1626" i="8"/>
  <c r="F391" i="13" s="1"/>
  <c r="G391" i="13" s="1"/>
  <c r="K9885" i="8"/>
  <c r="F2055" i="13" s="1"/>
  <c r="G2055" i="13" s="1"/>
  <c r="K1577" i="8"/>
  <c r="F381" i="13" s="1"/>
  <c r="G381" i="13" s="1"/>
  <c r="K10032" i="8"/>
  <c r="F2090" i="13" s="1"/>
  <c r="G2090" i="13" s="1"/>
  <c r="K1854" i="8"/>
  <c r="F449" i="13" s="1"/>
  <c r="G449" i="13" s="1"/>
  <c r="M1855" i="8"/>
  <c r="K9819" i="8"/>
  <c r="F2037" i="13" s="1"/>
  <c r="G2037" i="13" s="1"/>
  <c r="M9820" i="8"/>
  <c r="K1389" i="8"/>
  <c r="F344" i="13" s="1"/>
  <c r="G344" i="13" s="1"/>
  <c r="M1390" i="8"/>
  <c r="K1596" i="8"/>
  <c r="F385" i="13" s="1"/>
  <c r="G385" i="13" s="1"/>
  <c r="M1600" i="8"/>
  <c r="K1697" i="8"/>
  <c r="F415" i="13" s="1"/>
  <c r="G415" i="13" s="1"/>
  <c r="M1698" i="8"/>
  <c r="K9554" i="8"/>
  <c r="F1985" i="13" s="1"/>
  <c r="G1985" i="13" s="1"/>
  <c r="M9557" i="8"/>
  <c r="K9782" i="8"/>
  <c r="F2025" i="13" s="1"/>
  <c r="G2025" i="13" s="1"/>
  <c r="M9783" i="8"/>
  <c r="K3050" i="8"/>
  <c r="F636" i="13" s="1"/>
  <c r="G636" i="13" s="1"/>
  <c r="M3069" i="8"/>
  <c r="K7025" i="8"/>
  <c r="F1525" i="13" s="1"/>
  <c r="G1525" i="13" s="1"/>
  <c r="M7026" i="8"/>
  <c r="K7470" i="8"/>
  <c r="F1614" i="13" s="1"/>
  <c r="G1614" i="13" s="1"/>
  <c r="M7472" i="8"/>
  <c r="K8422" i="8"/>
  <c r="F1738" i="13" s="1"/>
  <c r="G1738" i="13" s="1"/>
  <c r="M8424" i="8"/>
  <c r="K6772" i="8"/>
  <c r="F1504" i="13" s="1"/>
  <c r="G1504" i="13" s="1"/>
  <c r="M6773" i="8"/>
  <c r="K7400" i="8"/>
  <c r="F1598" i="13" s="1"/>
  <c r="G1598" i="13" s="1"/>
  <c r="M7401" i="8"/>
  <c r="K13412" i="8"/>
  <c r="F2569" i="13" s="1"/>
  <c r="G2569" i="13" s="1"/>
  <c r="M13413" i="8"/>
  <c r="K7450" i="8"/>
  <c r="F1609" i="13" s="1"/>
  <c r="G1609" i="13" s="1"/>
  <c r="M7452" i="8"/>
  <c r="K3172" i="8"/>
  <c r="F654" i="13" s="1"/>
  <c r="G654" i="13" s="1"/>
  <c r="M3173" i="8"/>
  <c r="K1356" i="8"/>
  <c r="F332" i="13" s="1"/>
  <c r="G332" i="13" s="1"/>
  <c r="M1357" i="8"/>
  <c r="K2564" i="8"/>
  <c r="F597" i="13" s="1"/>
  <c r="G597" i="13" s="1"/>
  <c r="M2565" i="8"/>
  <c r="K2646" i="8"/>
  <c r="F615" i="13" s="1"/>
  <c r="G615" i="13" s="1"/>
  <c r="M2647" i="8"/>
  <c r="K11604" i="8"/>
  <c r="F2285" i="13" s="1"/>
  <c r="G2285" i="13" s="1"/>
  <c r="M11606" i="8"/>
  <c r="K12042" i="8"/>
  <c r="F2392" i="13" s="1"/>
  <c r="G2392" i="13" s="1"/>
  <c r="M12043" i="8"/>
  <c r="K11675" i="8"/>
  <c r="F2295" i="13" s="1"/>
  <c r="G2295" i="13" s="1"/>
  <c r="M11686" i="8"/>
  <c r="K20" i="8"/>
  <c r="F24" i="13" s="1"/>
  <c r="G24" i="13" s="1"/>
  <c r="M21" i="8"/>
  <c r="K109" i="8"/>
  <c r="F50" i="13" s="1"/>
  <c r="G50" i="13" s="1"/>
  <c r="M110" i="8"/>
  <c r="K7946" i="8"/>
  <c r="F1674" i="13" s="1"/>
  <c r="G1674" i="13" s="1"/>
  <c r="M7947" i="8"/>
  <c r="K11526" i="8"/>
  <c r="F2268" i="13" s="1"/>
  <c r="G2268" i="13" s="1"/>
  <c r="M11527" i="8"/>
  <c r="K11653" i="8"/>
  <c r="F2292" i="13" s="1"/>
  <c r="G2292" i="13" s="1"/>
  <c r="M11655" i="8"/>
  <c r="K11983" i="8"/>
  <c r="F2378" i="13" s="1"/>
  <c r="G2378" i="13" s="1"/>
  <c r="M11985" i="8"/>
  <c r="K9561" i="8"/>
  <c r="F1986" i="13" s="1"/>
  <c r="G1986" i="13" s="1"/>
  <c r="M9562" i="8"/>
  <c r="K11043" i="8"/>
  <c r="F2207" i="13" s="1"/>
  <c r="G2207" i="13" s="1"/>
  <c r="M11044" i="8"/>
  <c r="K4544" i="8"/>
  <c r="F948" i="13" s="1"/>
  <c r="G948" i="13" s="1"/>
  <c r="M4546" i="8"/>
  <c r="K4583" i="8"/>
  <c r="F957" i="13" s="1"/>
  <c r="G957" i="13" s="1"/>
  <c r="M4584" i="8"/>
  <c r="K4980" i="8"/>
  <c r="F1034" i="13" s="1"/>
  <c r="G1034" i="13" s="1"/>
  <c r="M4982" i="8"/>
  <c r="K5611" i="8"/>
  <c r="F1201" i="13" s="1"/>
  <c r="G1201" i="13" s="1"/>
  <c r="M5612" i="8"/>
  <c r="K6170" i="8"/>
  <c r="F1372" i="13" s="1"/>
  <c r="G1372" i="13" s="1"/>
  <c r="M6172" i="8"/>
  <c r="K6258" i="8"/>
  <c r="F1396" i="13" s="1"/>
  <c r="G1396" i="13" s="1"/>
  <c r="M6259" i="8"/>
  <c r="K2662" i="8"/>
  <c r="F621" i="13" s="1"/>
  <c r="G621" i="13" s="1"/>
  <c r="M2663" i="8"/>
  <c r="K8476" i="8"/>
  <c r="F1750" i="13" s="1"/>
  <c r="G1750" i="13" s="1"/>
  <c r="M8478" i="8"/>
  <c r="K9015" i="8"/>
  <c r="F1844" i="13" s="1"/>
  <c r="G1844" i="13" s="1"/>
  <c r="M9016" i="8"/>
  <c r="K7438" i="8"/>
  <c r="F1606" i="13" s="1"/>
  <c r="G1606" i="13" s="1"/>
  <c r="M7439" i="8"/>
  <c r="K2190" i="8"/>
  <c r="F506" i="13" s="1"/>
  <c r="G506" i="13" s="1"/>
  <c r="M2191" i="8"/>
  <c r="K9775" i="8"/>
  <c r="F2024" i="13" s="1"/>
  <c r="G2024" i="13" s="1"/>
  <c r="K10560" i="8"/>
  <c r="F2162" i="13" s="1"/>
  <c r="G2162" i="13" s="1"/>
  <c r="M10567" i="8"/>
  <c r="K11961" i="8"/>
  <c r="F2372" i="13" s="1"/>
  <c r="G2372" i="13" s="1"/>
  <c r="M11962" i="8"/>
  <c r="K12468" i="8"/>
  <c r="F2449" i="13" s="1"/>
  <c r="G2449" i="13" s="1"/>
  <c r="M12469" i="8"/>
  <c r="K12251" i="8"/>
  <c r="F2421" i="13" s="1"/>
  <c r="G2421" i="13" s="1"/>
  <c r="M12252" i="8"/>
  <c r="K90" i="8"/>
  <c r="F46" i="13" s="1"/>
  <c r="G46" i="13" s="1"/>
  <c r="M93" i="8"/>
  <c r="K636" i="8"/>
  <c r="F172" i="13" s="1"/>
  <c r="G172" i="13" s="1"/>
  <c r="M639" i="8"/>
  <c r="K1859" i="8"/>
  <c r="F450" i="13" s="1"/>
  <c r="G450" i="13" s="1"/>
  <c r="M1860" i="8"/>
  <c r="K2077" i="8"/>
  <c r="F479" i="13" s="1"/>
  <c r="G479" i="13" s="1"/>
  <c r="M2078" i="8"/>
  <c r="K2335" i="8"/>
  <c r="F542" i="13" s="1"/>
  <c r="G542" i="13" s="1"/>
  <c r="M2336" i="8"/>
  <c r="K2106" i="8"/>
  <c r="F486" i="13" s="1"/>
  <c r="G486" i="13" s="1"/>
  <c r="M2107" i="8"/>
  <c r="K2310" i="8"/>
  <c r="F533" i="13" s="1"/>
  <c r="G533" i="13" s="1"/>
  <c r="M2311" i="8"/>
  <c r="K9406" i="8"/>
  <c r="F1954" i="13" s="1"/>
  <c r="G1954" i="13" s="1"/>
  <c r="M9407" i="8"/>
  <c r="K11945" i="8"/>
  <c r="F2366" i="13" s="1"/>
  <c r="G2366" i="13" s="1"/>
  <c r="M11946" i="8"/>
  <c r="K424" i="8"/>
  <c r="F118" i="13" s="1"/>
  <c r="G118" i="13" s="1"/>
  <c r="M426" i="8"/>
  <c r="K179" i="8"/>
  <c r="F65" i="13" s="1"/>
  <c r="G65" i="13" s="1"/>
  <c r="M181" i="8"/>
  <c r="K32" i="8"/>
  <c r="F29" i="13" s="1"/>
  <c r="G29" i="13" s="1"/>
  <c r="M34" i="8"/>
  <c r="K215" i="8"/>
  <c r="F71" i="13" s="1"/>
  <c r="G71" i="13" s="1"/>
  <c r="M216" i="8"/>
  <c r="K480" i="8"/>
  <c r="F132" i="13" s="1"/>
  <c r="G132" i="13" s="1"/>
  <c r="M482" i="8"/>
  <c r="K907" i="8"/>
  <c r="F220" i="13" s="1"/>
  <c r="G220" i="13" s="1"/>
  <c r="M908" i="8"/>
  <c r="K870" i="8"/>
  <c r="F210" i="13" s="1"/>
  <c r="G210" i="13" s="1"/>
  <c r="M871" i="8"/>
  <c r="K1010" i="8"/>
  <c r="F243" i="13" s="1"/>
  <c r="G243" i="13" s="1"/>
  <c r="M1012" i="8"/>
  <c r="K1285" i="8"/>
  <c r="F310" i="13" s="1"/>
  <c r="G310" i="13" s="1"/>
  <c r="M1286" i="8"/>
  <c r="K1397" i="8"/>
  <c r="F348" i="13" s="1"/>
  <c r="G348" i="13" s="1"/>
  <c r="M1398" i="8"/>
  <c r="K1641" i="8"/>
  <c r="F394" i="13" s="1"/>
  <c r="G394" i="13" s="1"/>
  <c r="M1642" i="8"/>
  <c r="K1252" i="8"/>
  <c r="F296" i="13" s="1"/>
  <c r="G296" i="13" s="1"/>
  <c r="M1253" i="8"/>
  <c r="K1774" i="8"/>
  <c r="F435" i="13" s="1"/>
  <c r="G435" i="13" s="1"/>
  <c r="M1777" i="8"/>
  <c r="K8133" i="8"/>
  <c r="F1689" i="13" s="1"/>
  <c r="G1689" i="13" s="1"/>
  <c r="M8134" i="8"/>
  <c r="K9392" i="8"/>
  <c r="F1948" i="13" s="1"/>
  <c r="G1948" i="13" s="1"/>
  <c r="M9393" i="8"/>
  <c r="K9603" i="8"/>
  <c r="F1993" i="13" s="1"/>
  <c r="G1993" i="13" s="1"/>
  <c r="M9605" i="8"/>
  <c r="K11050" i="8"/>
  <c r="F2209" i="13" s="1"/>
  <c r="G2209" i="13" s="1"/>
  <c r="M11051" i="8"/>
  <c r="K11970" i="8"/>
  <c r="F2375" i="13" s="1"/>
  <c r="G2375" i="13" s="1"/>
  <c r="M11973" i="8"/>
  <c r="K13151" i="8"/>
  <c r="F2509" i="13" s="1"/>
  <c r="G2509" i="13" s="1"/>
  <c r="M13153" i="8"/>
  <c r="K9519" i="8"/>
  <c r="F1979" i="13" s="1"/>
  <c r="G1979" i="13" s="1"/>
  <c r="M9524" i="8"/>
  <c r="K9664" i="8"/>
  <c r="F2003" i="13" s="1"/>
  <c r="G2003" i="13" s="1"/>
  <c r="M9668" i="8"/>
  <c r="K9853" i="8"/>
  <c r="F2046" i="13" s="1"/>
  <c r="G2046" i="13" s="1"/>
  <c r="M9854" i="8"/>
  <c r="K11061" i="8"/>
  <c r="F2212" i="13" s="1"/>
  <c r="G2212" i="13" s="1"/>
  <c r="M11062" i="8"/>
  <c r="K11933" i="8"/>
  <c r="F2360" i="13" s="1"/>
  <c r="G2360" i="13" s="1"/>
  <c r="M11934" i="8"/>
  <c r="K2704" i="8"/>
  <c r="F626" i="13" s="1"/>
  <c r="G626" i="13" s="1"/>
  <c r="M2706" i="8"/>
  <c r="K3228" i="8"/>
  <c r="F668" i="13" s="1"/>
  <c r="G668" i="13" s="1"/>
  <c r="M3230" i="8"/>
  <c r="K3300" i="8"/>
  <c r="F686" i="13" s="1"/>
  <c r="G686" i="13" s="1"/>
  <c r="M3302" i="8"/>
  <c r="K3420" i="8"/>
  <c r="F716" i="13" s="1"/>
  <c r="G716" i="13" s="1"/>
  <c r="M3421" i="8"/>
  <c r="K3744" i="8"/>
  <c r="F789" i="13" s="1"/>
  <c r="G789" i="13" s="1"/>
  <c r="M3745" i="8"/>
  <c r="K3930" i="8"/>
  <c r="F836" i="13" s="1"/>
  <c r="G836" i="13" s="1"/>
  <c r="M3931" i="8"/>
  <c r="K4116" i="8"/>
  <c r="F867" i="13" s="1"/>
  <c r="G867" i="13" s="1"/>
  <c r="M4117" i="8"/>
  <c r="K4626" i="8"/>
  <c r="F967" i="13" s="1"/>
  <c r="G967" i="13" s="1"/>
  <c r="M4627" i="8"/>
  <c r="K3667" i="8"/>
  <c r="F773" i="13" s="1"/>
  <c r="G773" i="13" s="1"/>
  <c r="M3668" i="8"/>
  <c r="K3877" i="8"/>
  <c r="F822" i="13" s="1"/>
  <c r="G822" i="13" s="1"/>
  <c r="M3878" i="8"/>
  <c r="K4550" i="8"/>
  <c r="F949" i="13" s="1"/>
  <c r="G949" i="13" s="1"/>
  <c r="M4552" i="8"/>
  <c r="K5427" i="8"/>
  <c r="F1138" i="13" s="1"/>
  <c r="G1138" i="13" s="1"/>
  <c r="M5428" i="8"/>
  <c r="K5515" i="8"/>
  <c r="F1168" i="13" s="1"/>
  <c r="G1168" i="13" s="1"/>
  <c r="M5516" i="8"/>
  <c r="K5917" i="8"/>
  <c r="F1302" i="13" s="1"/>
  <c r="G1302" i="13" s="1"/>
  <c r="M5918" i="8"/>
  <c r="K5180" i="8"/>
  <c r="F1079" i="13" s="1"/>
  <c r="G1079" i="13" s="1"/>
  <c r="M5181" i="8"/>
  <c r="K5342" i="8"/>
  <c r="F1110" i="13" s="1"/>
  <c r="G1110" i="13" s="1"/>
  <c r="M5343" i="8"/>
  <c r="K5544" i="8"/>
  <c r="F1178" i="13" s="1"/>
  <c r="G1178" i="13" s="1"/>
  <c r="M5545" i="8"/>
  <c r="K5674" i="8"/>
  <c r="F1222" i="13" s="1"/>
  <c r="G1222" i="13" s="1"/>
  <c r="M5675" i="8"/>
  <c r="K5862" i="8"/>
  <c r="F1284" i="13" s="1"/>
  <c r="G1284" i="13" s="1"/>
  <c r="M5863" i="8"/>
  <c r="K5952" i="8"/>
  <c r="F1314" i="13" s="1"/>
  <c r="G1314" i="13" s="1"/>
  <c r="M5953" i="8"/>
  <c r="K6511" i="8"/>
  <c r="F1456" i="13" s="1"/>
  <c r="G1456" i="13" s="1"/>
  <c r="M6512" i="8"/>
  <c r="K6178" i="8"/>
  <c r="F1374" i="13" s="1"/>
  <c r="G1374" i="13" s="1"/>
  <c r="M6179" i="8"/>
  <c r="K2658" i="8"/>
  <c r="F620" i="13" s="1"/>
  <c r="G620" i="13" s="1"/>
  <c r="M2659" i="8"/>
  <c r="K7720" i="8"/>
  <c r="F1632" i="13" s="1"/>
  <c r="G1632" i="13" s="1"/>
  <c r="M7738" i="8"/>
  <c r="K8471" i="8"/>
  <c r="F1749" i="13" s="1"/>
  <c r="G1749" i="13" s="1"/>
  <c r="M8472" i="8"/>
  <c r="K9013" i="8"/>
  <c r="F1843" i="13" s="1"/>
  <c r="G1843" i="13" s="1"/>
  <c r="M9014" i="8"/>
  <c r="K6833" i="8"/>
  <c r="F1512" i="13" s="1"/>
  <c r="G1512" i="13" s="1"/>
  <c r="M6835" i="8"/>
  <c r="K8432" i="8"/>
  <c r="F1740" i="13" s="1"/>
  <c r="G1740" i="13" s="1"/>
  <c r="M8433" i="8"/>
  <c r="K13381" i="8"/>
  <c r="F2558" i="13" s="1"/>
  <c r="G2558" i="13" s="1"/>
  <c r="M13382" i="8"/>
  <c r="K13497" i="8"/>
  <c r="F2590" i="13" s="1"/>
  <c r="G2590" i="13" s="1"/>
  <c r="M13498" i="8"/>
  <c r="K11816" i="8"/>
  <c r="F2319" i="13" s="1"/>
  <c r="G2319" i="13" s="1"/>
  <c r="M11819" i="8"/>
  <c r="K136" i="8"/>
  <c r="F57" i="13" s="1"/>
  <c r="G57" i="13" s="1"/>
  <c r="M138" i="8"/>
  <c r="K7117" i="8"/>
  <c r="F1542" i="13" s="1"/>
  <c r="G1542" i="13" s="1"/>
  <c r="M7118" i="8"/>
  <c r="K7206" i="8"/>
  <c r="F1562" i="13" s="1"/>
  <c r="G1562" i="13" s="1"/>
  <c r="M7208" i="8"/>
  <c r="K7495" i="8"/>
  <c r="F1619" i="13" s="1"/>
  <c r="G1619" i="13" s="1"/>
  <c r="M7496" i="8"/>
  <c r="K9041" i="8"/>
  <c r="F1857" i="13" s="1"/>
  <c r="G1857" i="13" s="1"/>
  <c r="M9042" i="8"/>
  <c r="K9091" i="8"/>
  <c r="F1877" i="13" s="1"/>
  <c r="G1877" i="13" s="1"/>
  <c r="M9092" i="8"/>
  <c r="K7020" i="8"/>
  <c r="F1524" i="13" s="1"/>
  <c r="G1524" i="13" s="1"/>
  <c r="M7021" i="8"/>
  <c r="K7255" i="8"/>
  <c r="F1572" i="13" s="1"/>
  <c r="G1572" i="13" s="1"/>
  <c r="M7257" i="8"/>
  <c r="K7871" i="8"/>
  <c r="F1656" i="13" s="1"/>
  <c r="G1656" i="13" s="1"/>
  <c r="M7873" i="8"/>
  <c r="K8174" i="8"/>
  <c r="F1695" i="13" s="1"/>
  <c r="G1695" i="13" s="1"/>
  <c r="M8175" i="8"/>
  <c r="K8456" i="8"/>
  <c r="F1746" i="13" s="1"/>
  <c r="G1746" i="13" s="1"/>
  <c r="M8457" i="8"/>
  <c r="K3977" i="8"/>
  <c r="F848" i="13" s="1"/>
  <c r="G848" i="13" s="1"/>
  <c r="M3978" i="8"/>
  <c r="K5705" i="8"/>
  <c r="F1232" i="13" s="1"/>
  <c r="G1232" i="13" s="1"/>
  <c r="M5706" i="8"/>
  <c r="K6073" i="8"/>
  <c r="F1347" i="13" s="1"/>
  <c r="G1347" i="13" s="1"/>
  <c r="M6074" i="8"/>
  <c r="K6222" i="8"/>
  <c r="F1385" i="13" s="1"/>
  <c r="G1385" i="13" s="1"/>
  <c r="M6224" i="8"/>
  <c r="K6601" i="8"/>
  <c r="F1479" i="13" s="1"/>
  <c r="G1479" i="13" s="1"/>
  <c r="M6602" i="8"/>
  <c r="K7246" i="8"/>
  <c r="F1570" i="13" s="1"/>
  <c r="G1570" i="13" s="1"/>
  <c r="M7247" i="8"/>
  <c r="K10095" i="8"/>
  <c r="F2104" i="13" s="1"/>
  <c r="G2104" i="13" s="1"/>
  <c r="M10099" i="8"/>
  <c r="K10152" i="8"/>
  <c r="F2115" i="13" s="1"/>
  <c r="G2115" i="13" s="1"/>
  <c r="M10156" i="8"/>
  <c r="K887" i="8"/>
  <c r="F216" i="13" s="1"/>
  <c r="G216" i="13" s="1"/>
  <c r="M888" i="8"/>
  <c r="K761" i="8"/>
  <c r="F194" i="13" s="1"/>
  <c r="G194" i="13" s="1"/>
  <c r="M763" i="8"/>
  <c r="K929" i="8"/>
  <c r="F228" i="13" s="1"/>
  <c r="G228" i="13" s="1"/>
  <c r="M931" i="8"/>
  <c r="K1649" i="8"/>
  <c r="F396" i="13" s="1"/>
  <c r="G396" i="13" s="1"/>
  <c r="M1651" i="8"/>
  <c r="K2649" i="8"/>
  <c r="F616" i="13" s="1"/>
  <c r="G616" i="13" s="1"/>
  <c r="M2650" i="8"/>
  <c r="K3236" i="8"/>
  <c r="F670" i="13" s="1"/>
  <c r="G670" i="13" s="1"/>
  <c r="M3237" i="8"/>
  <c r="K6785" i="8"/>
  <c r="F1507" i="13" s="1"/>
  <c r="G1507" i="13" s="1"/>
  <c r="M6786" i="8"/>
  <c r="K11722" i="8"/>
  <c r="F2299" i="13" s="1"/>
  <c r="G2299" i="13" s="1"/>
  <c r="M11723" i="8"/>
  <c r="K12029" i="8"/>
  <c r="F2389" i="13" s="1"/>
  <c r="G2389" i="13" s="1"/>
  <c r="M12031" i="8"/>
  <c r="K13210" i="8"/>
  <c r="F2512" i="13" s="1"/>
  <c r="G2512" i="13" s="1"/>
  <c r="M13213" i="8"/>
  <c r="K9636" i="8"/>
  <c r="F1998" i="13" s="1"/>
  <c r="G1998" i="13" s="1"/>
  <c r="M9640" i="8"/>
  <c r="K13235" i="8"/>
  <c r="F2517" i="13" s="1"/>
  <c r="G2517" i="13" s="1"/>
  <c r="M13236" i="8"/>
  <c r="K12352" i="8"/>
  <c r="F2434" i="13" s="1"/>
  <c r="G2434" i="13" s="1"/>
  <c r="M12357" i="8"/>
  <c r="K12157" i="8"/>
  <c r="F2409" i="13" s="1"/>
  <c r="G2409" i="13" s="1"/>
  <c r="M12158" i="8"/>
  <c r="K12503" i="8"/>
  <c r="F2454" i="13" s="1"/>
  <c r="G2454" i="13" s="1"/>
  <c r="M12506" i="8"/>
  <c r="K1418" i="8"/>
  <c r="F353" i="13" s="1"/>
  <c r="G353" i="13" s="1"/>
  <c r="M1420" i="8"/>
  <c r="K1711" i="8"/>
  <c r="F419" i="13" s="1"/>
  <c r="G419" i="13" s="1"/>
  <c r="M1712" i="8"/>
  <c r="K1666" i="8"/>
  <c r="F402" i="13" s="1"/>
  <c r="G402" i="13" s="1"/>
  <c r="M1667" i="8"/>
  <c r="K2112" i="8"/>
  <c r="F488" i="13" s="1"/>
  <c r="G488" i="13" s="1"/>
  <c r="M2114" i="8"/>
  <c r="K2341" i="8"/>
  <c r="F545" i="13" s="1"/>
  <c r="G545" i="13" s="1"/>
  <c r="M2342" i="8"/>
  <c r="K2369" i="8"/>
  <c r="F554" i="13" s="1"/>
  <c r="G554" i="13" s="1"/>
  <c r="M2370" i="8"/>
  <c r="K2093" i="8"/>
  <c r="F482" i="13" s="1"/>
  <c r="G482" i="13" s="1"/>
  <c r="M2095" i="8"/>
  <c r="K2127" i="8"/>
  <c r="F493" i="13" s="1"/>
  <c r="G493" i="13" s="1"/>
  <c r="M2129" i="8"/>
  <c r="K2304" i="8"/>
  <c r="F530" i="13" s="1"/>
  <c r="G530" i="13" s="1"/>
  <c r="M2305" i="8"/>
  <c r="K9832" i="8"/>
  <c r="F2041" i="13" s="1"/>
  <c r="G2041" i="13" s="1"/>
  <c r="M9834" i="8"/>
  <c r="K10965" i="8"/>
  <c r="F2194" i="13" s="1"/>
  <c r="G2194" i="13" s="1"/>
  <c r="M10966" i="8"/>
  <c r="K420" i="8"/>
  <c r="F117" i="13" s="1"/>
  <c r="G117" i="13" s="1"/>
  <c r="M422" i="8"/>
  <c r="K44" i="8"/>
  <c r="F32" i="13" s="1"/>
  <c r="G32" i="13" s="1"/>
  <c r="M47" i="8"/>
  <c r="K25" i="8"/>
  <c r="F26" i="13" s="1"/>
  <c r="G26" i="13" s="1"/>
  <c r="M26" i="8"/>
  <c r="K314" i="8"/>
  <c r="F90" i="13" s="1"/>
  <c r="G90" i="13" s="1"/>
  <c r="M316" i="8"/>
  <c r="K474" i="8"/>
  <c r="F131" i="13" s="1"/>
  <c r="G131" i="13" s="1"/>
  <c r="M478" i="8"/>
  <c r="K506" i="8"/>
  <c r="F142" i="13" s="1"/>
  <c r="G142" i="13" s="1"/>
  <c r="M507" i="8"/>
  <c r="K903" i="8"/>
  <c r="F219" i="13" s="1"/>
  <c r="G219" i="13" s="1"/>
  <c r="M906" i="8"/>
  <c r="K610" i="8"/>
  <c r="F166" i="13" s="1"/>
  <c r="G166" i="13" s="1"/>
  <c r="M611" i="8"/>
  <c r="K924" i="8"/>
  <c r="F227" i="13" s="1"/>
  <c r="G227" i="13" s="1"/>
  <c r="M925" i="8"/>
  <c r="K988" i="8"/>
  <c r="F239" i="13" s="1"/>
  <c r="G239" i="13" s="1"/>
  <c r="M991" i="8"/>
  <c r="K1349" i="8"/>
  <c r="F330" i="13" s="1"/>
  <c r="G330" i="13" s="1"/>
  <c r="M1350" i="8"/>
  <c r="K1391" i="8"/>
  <c r="F345" i="13" s="1"/>
  <c r="G345" i="13" s="1"/>
  <c r="M1392" i="8"/>
  <c r="K1557" i="8"/>
  <c r="F377" i="13" s="1"/>
  <c r="G377" i="13" s="1"/>
  <c r="M1558" i="8"/>
  <c r="K1683" i="8"/>
  <c r="F408" i="13" s="1"/>
  <c r="G408" i="13" s="1"/>
  <c r="M1684" i="8"/>
  <c r="K1779" i="8"/>
  <c r="F436" i="13" s="1"/>
  <c r="G436" i="13" s="1"/>
  <c r="M1780" i="8"/>
  <c r="K1250" i="8"/>
  <c r="F295" i="13" s="1"/>
  <c r="G295" i="13" s="1"/>
  <c r="M1251" i="8"/>
  <c r="K1606" i="8"/>
  <c r="F387" i="13" s="1"/>
  <c r="G387" i="13" s="1"/>
  <c r="M1607" i="8"/>
  <c r="K1748" i="8"/>
  <c r="F429" i="13" s="1"/>
  <c r="G429" i="13" s="1"/>
  <c r="M1749" i="8"/>
  <c r="K2534" i="8"/>
  <c r="F591" i="13" s="1"/>
  <c r="G591" i="13" s="1"/>
  <c r="M2536" i="8"/>
  <c r="K2480" i="8"/>
  <c r="F580" i="13" s="1"/>
  <c r="G580" i="13" s="1"/>
  <c r="M2481" i="8"/>
  <c r="K5267" i="8"/>
  <c r="F1100" i="13" s="1"/>
  <c r="G1100" i="13" s="1"/>
  <c r="M5269" i="8"/>
  <c r="K9247" i="8"/>
  <c r="F1913" i="13" s="1"/>
  <c r="G1913" i="13" s="1"/>
  <c r="M9248" i="8"/>
  <c r="K9394" i="8"/>
  <c r="F1949" i="13" s="1"/>
  <c r="G1949" i="13" s="1"/>
  <c r="M9395" i="8"/>
  <c r="K9537" i="8"/>
  <c r="F1982" i="13" s="1"/>
  <c r="G1982" i="13" s="1"/>
  <c r="M9541" i="8"/>
  <c r="K10948" i="8"/>
  <c r="F2191" i="13" s="1"/>
  <c r="G2191" i="13" s="1"/>
  <c r="M10949" i="8"/>
  <c r="K11530" i="8"/>
  <c r="F2270" i="13" s="1"/>
  <c r="G2270" i="13" s="1"/>
  <c r="M11531" i="8"/>
  <c r="K11901" i="8"/>
  <c r="F2347" i="13" s="1"/>
  <c r="G2347" i="13" s="1"/>
  <c r="M11903" i="8"/>
  <c r="K11989" i="8"/>
  <c r="F2380" i="13" s="1"/>
  <c r="G2380" i="13" s="1"/>
  <c r="M11991" i="8"/>
  <c r="K13230" i="8"/>
  <c r="F2516" i="13" s="1"/>
  <c r="G2516" i="13" s="1"/>
  <c r="M13231" i="8"/>
  <c r="K9659" i="8"/>
  <c r="F2002" i="13" s="1"/>
  <c r="G2002" i="13" s="1"/>
  <c r="M9660" i="8"/>
  <c r="K11057" i="8"/>
  <c r="F2211" i="13" s="1"/>
  <c r="G2211" i="13" s="1"/>
  <c r="M11058" i="8"/>
  <c r="K11913" i="8"/>
  <c r="F2352" i="13" s="1"/>
  <c r="G2352" i="13" s="1"/>
  <c r="M11914" i="8"/>
  <c r="K11935" i="8"/>
  <c r="F2361" i="13" s="1"/>
  <c r="G2361" i="13" s="1"/>
  <c r="M11936" i="8"/>
  <c r="K11993" i="8"/>
  <c r="F2381" i="13" s="1"/>
  <c r="G2381" i="13" s="1"/>
  <c r="M11994" i="8"/>
  <c r="K3168" i="8"/>
  <c r="F653" i="13" s="1"/>
  <c r="G653" i="13" s="1"/>
  <c r="M3170" i="8"/>
  <c r="K3244" i="8"/>
  <c r="F672" i="13" s="1"/>
  <c r="G672" i="13" s="1"/>
  <c r="M3246" i="8"/>
  <c r="K3176" i="8"/>
  <c r="F655" i="13" s="1"/>
  <c r="G655" i="13" s="1"/>
  <c r="M3177" i="8"/>
  <c r="K3304" i="8"/>
  <c r="F687" i="13" s="1"/>
  <c r="G687" i="13" s="1"/>
  <c r="M3305" i="8"/>
  <c r="K3438" i="8"/>
  <c r="F720" i="13" s="1"/>
  <c r="G720" i="13" s="1"/>
  <c r="M3439" i="8"/>
  <c r="K3651" i="8"/>
  <c r="F769" i="13" s="1"/>
  <c r="G769" i="13" s="1"/>
  <c r="M3653" i="8"/>
  <c r="K3748" i="8"/>
  <c r="F790" i="13" s="1"/>
  <c r="G790" i="13" s="1"/>
  <c r="M3749" i="8"/>
  <c r="K3792" i="8"/>
  <c r="F801" i="13" s="1"/>
  <c r="G801" i="13" s="1"/>
  <c r="M3793" i="8"/>
  <c r="K3843" i="8"/>
  <c r="F813" i="13" s="1"/>
  <c r="G813" i="13" s="1"/>
  <c r="M3845" i="8"/>
  <c r="K3900" i="8"/>
  <c r="F827" i="13" s="1"/>
  <c r="G827" i="13" s="1"/>
  <c r="M3901" i="8"/>
  <c r="K3942" i="8"/>
  <c r="F839" i="13" s="1"/>
  <c r="G839" i="13" s="1"/>
  <c r="M3943" i="8"/>
  <c r="K4146" i="8"/>
  <c r="F871" i="13" s="1"/>
  <c r="G871" i="13" s="1"/>
  <c r="M4149" i="8"/>
  <c r="K4234" i="8"/>
  <c r="F887" i="13" s="1"/>
  <c r="G887" i="13" s="1"/>
  <c r="M4235" i="8"/>
  <c r="K4508" i="8"/>
  <c r="F942" i="13" s="1"/>
  <c r="G942" i="13" s="1"/>
  <c r="M4509" i="8"/>
  <c r="K4864" i="8"/>
  <c r="F1009" i="13" s="1"/>
  <c r="G1009" i="13" s="1"/>
  <c r="M4865" i="8"/>
  <c r="K3404" i="8"/>
  <c r="F712" i="13" s="1"/>
  <c r="G712" i="13" s="1"/>
  <c r="M3406" i="8"/>
  <c r="K3621" i="8"/>
  <c r="F759" i="13" s="1"/>
  <c r="G759" i="13" s="1"/>
  <c r="M3622" i="8"/>
  <c r="K3683" i="8"/>
  <c r="F777" i="13" s="1"/>
  <c r="G777" i="13" s="1"/>
  <c r="M3684" i="8"/>
  <c r="K4040" i="8"/>
  <c r="F857" i="13" s="1"/>
  <c r="G857" i="13" s="1"/>
  <c r="M4042" i="8"/>
  <c r="K4194" i="8"/>
  <c r="F878" i="13" s="1"/>
  <c r="G878" i="13" s="1"/>
  <c r="M4196" i="8"/>
  <c r="K4618" i="8"/>
  <c r="F965" i="13" s="1"/>
  <c r="G965" i="13" s="1"/>
  <c r="M4620" i="8"/>
  <c r="K5433" i="8"/>
  <c r="F1140" i="13" s="1"/>
  <c r="G1140" i="13" s="1"/>
  <c r="M5434" i="8"/>
  <c r="K5479" i="8"/>
  <c r="F1156" i="13" s="1"/>
  <c r="G1156" i="13" s="1"/>
  <c r="M5480" i="8"/>
  <c r="K5623" i="8"/>
  <c r="F1205" i="13" s="1"/>
  <c r="G1205" i="13" s="1"/>
  <c r="M5624" i="8"/>
  <c r="K5659" i="8"/>
  <c r="F1217" i="13" s="1"/>
  <c r="G1217" i="13" s="1"/>
  <c r="M5660" i="8"/>
  <c r="K5765" i="8"/>
  <c r="F1253" i="13" s="1"/>
  <c r="G1253" i="13" s="1"/>
  <c r="M5766" i="8"/>
  <c r="K5887" i="8"/>
  <c r="F1292" i="13" s="1"/>
  <c r="G1292" i="13" s="1"/>
  <c r="M5888" i="8"/>
  <c r="K5949" i="8"/>
  <c r="F1313" i="13" s="1"/>
  <c r="G1313" i="13" s="1"/>
  <c r="M5950" i="8"/>
  <c r="K5059" i="8"/>
  <c r="F1054" i="13" s="1"/>
  <c r="G1054" i="13" s="1"/>
  <c r="M5061" i="8"/>
  <c r="K5257" i="8"/>
  <c r="F1098" i="13" s="1"/>
  <c r="G1098" i="13" s="1"/>
  <c r="M5259" i="8"/>
  <c r="K5360" i="8"/>
  <c r="F1116" i="13" s="1"/>
  <c r="G1116" i="13" s="1"/>
  <c r="M5361" i="8"/>
  <c r="K5408" i="8"/>
  <c r="F1132" i="13" s="1"/>
  <c r="G1132" i="13" s="1"/>
  <c r="M5409" i="8"/>
  <c r="K5594" i="8"/>
  <c r="F1195" i="13" s="1"/>
  <c r="G1195" i="13" s="1"/>
  <c r="M5595" i="8"/>
  <c r="K5702" i="8"/>
  <c r="F1231" i="13" s="1"/>
  <c r="G1231" i="13" s="1"/>
  <c r="M5703" i="8"/>
  <c r="K6547" i="8"/>
  <c r="F1465" i="13" s="1"/>
  <c r="G1465" i="13" s="1"/>
  <c r="M6548" i="8"/>
  <c r="K6117" i="8"/>
  <c r="F1358" i="13" s="1"/>
  <c r="G1358" i="13" s="1"/>
  <c r="M6119" i="8"/>
  <c r="K380" i="8"/>
  <c r="F109" i="13" s="1"/>
  <c r="G109" i="13" s="1"/>
  <c r="M382" i="8"/>
  <c r="K2642" i="8"/>
  <c r="F613" i="13" s="1"/>
  <c r="G613" i="13" s="1"/>
  <c r="M2643" i="8"/>
  <c r="K7458" i="8"/>
  <c r="F1611" i="13" s="1"/>
  <c r="G1611" i="13" s="1"/>
  <c r="M7460" i="8"/>
  <c r="K9019" i="8"/>
  <c r="F1846" i="13" s="1"/>
  <c r="G1846" i="13" s="1"/>
  <c r="M9020" i="8"/>
  <c r="K7088" i="8"/>
  <c r="F1536" i="13" s="1"/>
  <c r="G1536" i="13" s="1"/>
  <c r="M7089" i="8"/>
  <c r="K8220" i="8"/>
  <c r="F1704" i="13" s="1"/>
  <c r="G1704" i="13" s="1"/>
  <c r="M8221" i="8"/>
  <c r="K8625" i="8"/>
  <c r="F1771" i="13" s="1"/>
  <c r="G1771" i="13" s="1"/>
  <c r="M8629" i="8"/>
  <c r="K1707" i="8"/>
  <c r="F418" i="13" s="1"/>
  <c r="G418" i="13" s="1"/>
  <c r="M1708" i="8"/>
  <c r="K13390" i="8"/>
  <c r="F2560" i="13" s="1"/>
  <c r="G2560" i="13" s="1"/>
  <c r="M13391" i="8"/>
  <c r="K13499" i="8"/>
  <c r="F2591" i="13" s="1"/>
  <c r="G2591" i="13" s="1"/>
  <c r="M13500" i="8"/>
  <c r="K12017" i="8"/>
  <c r="F2387" i="13" s="1"/>
  <c r="G2387" i="13" s="1"/>
  <c r="M12018" i="8"/>
  <c r="K7093" i="8"/>
  <c r="F1537" i="13" s="1"/>
  <c r="G1537" i="13" s="1"/>
  <c r="M7094" i="8"/>
  <c r="K7931" i="8"/>
  <c r="F1671" i="13" s="1"/>
  <c r="G1671" i="13" s="1"/>
  <c r="M7934" i="8"/>
  <c r="K8906" i="8"/>
  <c r="F1822" i="13" s="1"/>
  <c r="G1822" i="13" s="1"/>
  <c r="M8908" i="8"/>
  <c r="K9039" i="8"/>
  <c r="F1856" i="13" s="1"/>
  <c r="G1856" i="13" s="1"/>
  <c r="M9040" i="8"/>
  <c r="K9059" i="8"/>
  <c r="F1865" i="13" s="1"/>
  <c r="G1865" i="13" s="1"/>
  <c r="M9060" i="8"/>
  <c r="K9146" i="8"/>
  <c r="F1893" i="13" s="1"/>
  <c r="G1893" i="13" s="1"/>
  <c r="M9148" i="8"/>
  <c r="K6855" i="8"/>
  <c r="F1514" i="13" s="1"/>
  <c r="G1514" i="13" s="1"/>
  <c r="M6859" i="8"/>
  <c r="K7236" i="8"/>
  <c r="F1568" i="13" s="1"/>
  <c r="G1568" i="13" s="1"/>
  <c r="M7239" i="8"/>
  <c r="K7868" i="8"/>
  <c r="F1655" i="13" s="1"/>
  <c r="G1655" i="13" s="1"/>
  <c r="M7869" i="8"/>
  <c r="K8453" i="8"/>
  <c r="F1745" i="13" s="1"/>
  <c r="G1745" i="13" s="1"/>
  <c r="M8455" i="8"/>
  <c r="K8776" i="8"/>
  <c r="F1796" i="13" s="1"/>
  <c r="G1796" i="13" s="1"/>
  <c r="M8777" i="8"/>
  <c r="K4049" i="8"/>
  <c r="F858" i="13" s="1"/>
  <c r="G858" i="13" s="1"/>
  <c r="M4053" i="8"/>
  <c r="K3859" i="8"/>
  <c r="F818" i="13" s="1"/>
  <c r="G818" i="13" s="1"/>
  <c r="M3860" i="8"/>
  <c r="K5037" i="8"/>
  <c r="F1048" i="13" s="1"/>
  <c r="G1048" i="13" s="1"/>
  <c r="M5038" i="8"/>
  <c r="K5450" i="8"/>
  <c r="F1146" i="13" s="1"/>
  <c r="G1146" i="13" s="1"/>
  <c r="M5451" i="8"/>
  <c r="K5710" i="8"/>
  <c r="F1234" i="13" s="1"/>
  <c r="G1234" i="13" s="1"/>
  <c r="M5711" i="8"/>
  <c r="K6519" i="8"/>
  <c r="F1458" i="13" s="1"/>
  <c r="G1458" i="13" s="1"/>
  <c r="M6520" i="8"/>
  <c r="K6595" i="8"/>
  <c r="F1477" i="13" s="1"/>
  <c r="G1477" i="13" s="1"/>
  <c r="M6596" i="8"/>
  <c r="K6124" i="8"/>
  <c r="F1360" i="13" s="1"/>
  <c r="G1360" i="13" s="1"/>
  <c r="M6125" i="8"/>
  <c r="K6226" i="8"/>
  <c r="F1386" i="13" s="1"/>
  <c r="G1386" i="13" s="1"/>
  <c r="M6227" i="8"/>
  <c r="K6604" i="8"/>
  <c r="F1480" i="13" s="1"/>
  <c r="G1480" i="13" s="1"/>
  <c r="M6605" i="8"/>
  <c r="K1373" i="8"/>
  <c r="F337" i="13" s="1"/>
  <c r="G337" i="13" s="1"/>
  <c r="M1374" i="8"/>
  <c r="K9877" i="8"/>
  <c r="F2053" i="13" s="1"/>
  <c r="G2053" i="13" s="1"/>
  <c r="M9879" i="8"/>
  <c r="K10012" i="8"/>
  <c r="F2086" i="13" s="1"/>
  <c r="G2086" i="13" s="1"/>
  <c r="M10013" i="8"/>
  <c r="K10061" i="8"/>
  <c r="F2096" i="13" s="1"/>
  <c r="G2096" i="13" s="1"/>
  <c r="M10063" i="8"/>
  <c r="K10005" i="8"/>
  <c r="F2085" i="13" s="1"/>
  <c r="G2085" i="13" s="1"/>
  <c r="M10008" i="8"/>
  <c r="K10135" i="8"/>
  <c r="F2112" i="13" s="1"/>
  <c r="G2112" i="13" s="1"/>
  <c r="M10136" i="8"/>
  <c r="K10242" i="8"/>
  <c r="F2137" i="13" s="1"/>
  <c r="G2137" i="13" s="1"/>
  <c r="M10244" i="8"/>
  <c r="K13305" i="8"/>
  <c r="F2540" i="13" s="1"/>
  <c r="G2540" i="13" s="1"/>
  <c r="M13306" i="8"/>
  <c r="K9848" i="8"/>
  <c r="F2045" i="13" s="1"/>
  <c r="G2045" i="13" s="1"/>
  <c r="K191" i="8"/>
  <c r="F68" i="13" s="1"/>
  <c r="G68" i="13" s="1"/>
  <c r="M192" i="8"/>
  <c r="K1005" i="8"/>
  <c r="F242" i="13" s="1"/>
  <c r="G242" i="13" s="1"/>
  <c r="M1006" i="8"/>
  <c r="K1124" i="8"/>
  <c r="F266" i="13" s="1"/>
  <c r="G266" i="13" s="1"/>
  <c r="M1125" i="8"/>
  <c r="K2397" i="8"/>
  <c r="F563" i="13" s="1"/>
  <c r="G563" i="13" s="1"/>
  <c r="M2398" i="8"/>
  <c r="K2609" i="8"/>
  <c r="F606" i="13" s="1"/>
  <c r="G606" i="13" s="1"/>
  <c r="M2611" i="8"/>
  <c r="K11609" i="8"/>
  <c r="F2286" i="13" s="1"/>
  <c r="G2286" i="13" s="1"/>
  <c r="M11610" i="8"/>
  <c r="K1270" i="8"/>
  <c r="F305" i="13" s="1"/>
  <c r="G305" i="13" s="1"/>
  <c r="M1271" i="8"/>
  <c r="K1764" i="8"/>
  <c r="F433" i="13" s="1"/>
  <c r="G433" i="13" s="1"/>
  <c r="M1765" i="8"/>
  <c r="K2382" i="8"/>
  <c r="F558" i="13" s="1"/>
  <c r="G558" i="13" s="1"/>
  <c r="M2384" i="8"/>
  <c r="K2115" i="8"/>
  <c r="F489" i="13" s="1"/>
  <c r="G489" i="13" s="1"/>
  <c r="M2117" i="8"/>
  <c r="K2314" i="8"/>
  <c r="F535" i="13" s="1"/>
  <c r="G535" i="13" s="1"/>
  <c r="M2315" i="8"/>
  <c r="K9345" i="8"/>
  <c r="F1935" i="13" s="1"/>
  <c r="G1935" i="13" s="1"/>
  <c r="M9346" i="8"/>
  <c r="K29" i="8"/>
  <c r="F28" i="13" s="1"/>
  <c r="G28" i="13" s="1"/>
  <c r="M31" i="8"/>
  <c r="K302" i="8"/>
  <c r="F88" i="13" s="1"/>
  <c r="G88" i="13" s="1"/>
  <c r="M304" i="8"/>
  <c r="K504" i="8"/>
  <c r="F141" i="13" s="1"/>
  <c r="G141" i="13" s="1"/>
  <c r="M505" i="8"/>
  <c r="K608" i="8"/>
  <c r="F165" i="13" s="1"/>
  <c r="G165" i="13" s="1"/>
  <c r="M609" i="8"/>
  <c r="K1303" i="8"/>
  <c r="F314" i="13" s="1"/>
  <c r="G314" i="13" s="1"/>
  <c r="M1304" i="8"/>
  <c r="K1745" i="8"/>
  <c r="F428" i="13" s="1"/>
  <c r="G428" i="13" s="1"/>
  <c r="M1746" i="8"/>
  <c r="K1264" i="8"/>
  <c r="F302" i="13" s="1"/>
  <c r="G302" i="13" s="1"/>
  <c r="M1265" i="8"/>
  <c r="K1547" i="8"/>
  <c r="F375" i="13" s="1"/>
  <c r="G375" i="13" s="1"/>
  <c r="M1549" i="8"/>
  <c r="K9323" i="8"/>
  <c r="F1928" i="13" s="1"/>
  <c r="G1928" i="13" s="1"/>
  <c r="M9325" i="8"/>
  <c r="K9762" i="8"/>
  <c r="F2021" i="13" s="1"/>
  <c r="G2021" i="13" s="1"/>
  <c r="M9763" i="8"/>
  <c r="K11076" i="8"/>
  <c r="F2216" i="13" s="1"/>
  <c r="G2216" i="13" s="1"/>
  <c r="M11081" i="8"/>
  <c r="K11509" i="8"/>
  <c r="F2262" i="13" s="1"/>
  <c r="G2262" i="13" s="1"/>
  <c r="M11511" i="8"/>
  <c r="K9678" i="8"/>
  <c r="F2005" i="13" s="1"/>
  <c r="G2005" i="13" s="1"/>
  <c r="M9680" i="8"/>
  <c r="K11071" i="8"/>
  <c r="F2215" i="13" s="1"/>
  <c r="G2215" i="13" s="1"/>
  <c r="M11074" i="8"/>
  <c r="K11505" i="8"/>
  <c r="F2261" i="13" s="1"/>
  <c r="G2261" i="13" s="1"/>
  <c r="M11506" i="8"/>
  <c r="K13097" i="8"/>
  <c r="F2504" i="13" s="1"/>
  <c r="G2504" i="13" s="1"/>
  <c r="M13098" i="8"/>
  <c r="K3148" i="8"/>
  <c r="F648" i="13" s="1"/>
  <c r="G648" i="13" s="1"/>
  <c r="M3149" i="8"/>
  <c r="K3473" i="8"/>
  <c r="F727" i="13" s="1"/>
  <c r="G727" i="13" s="1"/>
  <c r="M3475" i="8"/>
  <c r="K3630" i="8"/>
  <c r="F762" i="13" s="1"/>
  <c r="G762" i="13" s="1"/>
  <c r="M3631" i="8"/>
  <c r="K4231" i="8"/>
  <c r="F886" i="13" s="1"/>
  <c r="G886" i="13" s="1"/>
  <c r="M4233" i="8"/>
  <c r="K4394" i="8"/>
  <c r="F921" i="13" s="1"/>
  <c r="G921" i="13" s="1"/>
  <c r="M4395" i="8"/>
  <c r="K3605" i="8"/>
  <c r="F755" i="13" s="1"/>
  <c r="G755" i="13" s="1"/>
  <c r="M3608" i="8"/>
  <c r="K4849" i="8"/>
  <c r="F1006" i="13" s="1"/>
  <c r="G1006" i="13" s="1"/>
  <c r="M4850" i="8"/>
  <c r="K5647" i="8"/>
  <c r="F1213" i="13" s="1"/>
  <c r="G1213" i="13" s="1"/>
  <c r="M5648" i="8"/>
  <c r="K5252" i="8"/>
  <c r="F1097" i="13" s="1"/>
  <c r="G1097" i="13" s="1"/>
  <c r="M5253" i="8"/>
  <c r="K2640" i="8"/>
  <c r="F612" i="13" s="1"/>
  <c r="G612" i="13" s="1"/>
  <c r="M2641" i="8"/>
  <c r="K7145" i="8"/>
  <c r="F1549" i="13" s="1"/>
  <c r="G1549" i="13" s="1"/>
  <c r="M7147" i="8"/>
  <c r="K9045" i="8"/>
  <c r="F1859" i="13" s="1"/>
  <c r="G1859" i="13" s="1"/>
  <c r="M9046" i="8"/>
  <c r="K7877" i="8"/>
  <c r="F1658" i="13" s="1"/>
  <c r="G1658" i="13" s="1"/>
  <c r="M7879" i="8"/>
  <c r="K8756" i="8"/>
  <c r="F1790" i="13" s="1"/>
  <c r="G1790" i="13" s="1"/>
  <c r="M8757" i="8"/>
  <c r="K5757" i="8"/>
  <c r="F1250" i="13" s="1"/>
  <c r="G1250" i="13" s="1"/>
  <c r="M5758" i="8"/>
  <c r="K6610" i="8"/>
  <c r="F1482" i="13" s="1"/>
  <c r="G1482" i="13" s="1"/>
  <c r="M6611" i="8"/>
  <c r="K10066" i="8"/>
  <c r="F2097" i="13" s="1"/>
  <c r="G2097" i="13" s="1"/>
  <c r="M10069" i="8"/>
  <c r="K10141" i="8"/>
  <c r="F2113" i="13" s="1"/>
  <c r="G2113" i="13" s="1"/>
  <c r="M10142" i="8"/>
  <c r="K11255" i="8"/>
  <c r="F2241" i="13" s="1"/>
  <c r="G2241" i="13" s="1"/>
  <c r="M11256" i="8"/>
  <c r="K12664" i="8"/>
  <c r="F2477" i="13" s="1"/>
  <c r="G2477" i="13" s="1"/>
  <c r="M12667" i="8"/>
  <c r="K12444" i="8"/>
  <c r="F2446" i="13" s="1"/>
  <c r="G2446" i="13" s="1"/>
  <c r="M12446" i="8"/>
  <c r="K12671" i="8"/>
  <c r="F2478" i="13" s="1"/>
  <c r="G2478" i="13" s="1"/>
  <c r="M12672" i="8"/>
  <c r="K537" i="8"/>
  <c r="F150" i="13" s="1"/>
  <c r="G150" i="13" s="1"/>
  <c r="M539" i="8"/>
  <c r="K2372" i="8"/>
  <c r="F555" i="13" s="1"/>
  <c r="G555" i="13" s="1"/>
  <c r="M2374" i="8"/>
  <c r="K2099" i="8"/>
  <c r="F484" i="13" s="1"/>
  <c r="G484" i="13" s="1"/>
  <c r="M2101" i="8"/>
  <c r="K2294" i="8"/>
  <c r="F526" i="13" s="1"/>
  <c r="G526" i="13" s="1"/>
  <c r="M2295" i="8"/>
  <c r="K11203" i="8"/>
  <c r="F2234" i="13" s="1"/>
  <c r="G2234" i="13" s="1"/>
  <c r="M11208" i="8"/>
  <c r="K11904" i="8"/>
  <c r="F2348" i="13" s="1"/>
  <c r="G2348" i="13" s="1"/>
  <c r="M11905" i="8"/>
  <c r="K9496" i="8"/>
  <c r="F1975" i="13" s="1"/>
  <c r="G1975" i="13" s="1"/>
  <c r="M9498" i="8"/>
  <c r="K4413" i="8"/>
  <c r="F925" i="13" s="1"/>
  <c r="G925" i="13" s="1"/>
  <c r="M4415" i="8"/>
  <c r="K3846" i="8"/>
  <c r="F814" i="13" s="1"/>
  <c r="G814" i="13" s="1"/>
  <c r="M3848" i="8"/>
  <c r="K3991" i="8"/>
  <c r="F851" i="13" s="1"/>
  <c r="G851" i="13" s="1"/>
  <c r="M3992" i="8"/>
  <c r="K4222" i="8"/>
  <c r="F883" i="13" s="1"/>
  <c r="G883" i="13" s="1"/>
  <c r="M4224" i="8"/>
  <c r="K4359" i="8"/>
  <c r="F914" i="13" s="1"/>
  <c r="G914" i="13" s="1"/>
  <c r="M4360" i="8"/>
  <c r="K4502" i="8"/>
  <c r="F941" i="13" s="1"/>
  <c r="G941" i="13" s="1"/>
  <c r="M4504" i="8"/>
  <c r="K5405" i="8"/>
  <c r="F1131" i="13" s="1"/>
  <c r="G1131" i="13" s="1"/>
  <c r="M5406" i="8"/>
  <c r="K5497" i="8"/>
  <c r="F1162" i="13" s="1"/>
  <c r="G1162" i="13" s="1"/>
  <c r="M5498" i="8"/>
  <c r="K5587" i="8"/>
  <c r="F1192" i="13" s="1"/>
  <c r="G1192" i="13" s="1"/>
  <c r="M5588" i="8"/>
  <c r="K5665" i="8"/>
  <c r="F1219" i="13" s="1"/>
  <c r="G1219" i="13" s="1"/>
  <c r="M5666" i="8"/>
  <c r="K5771" i="8"/>
  <c r="F1255" i="13" s="1"/>
  <c r="G1255" i="13" s="1"/>
  <c r="M5772" i="8"/>
  <c r="K6019" i="8"/>
  <c r="F1334" i="13" s="1"/>
  <c r="G1334" i="13" s="1"/>
  <c r="M6020" i="8"/>
  <c r="K5135" i="8"/>
  <c r="F1070" i="13" s="1"/>
  <c r="G1070" i="13" s="1"/>
  <c r="M5137" i="8"/>
  <c r="K6030" i="8"/>
  <c r="F1337" i="13" s="1"/>
  <c r="G1337" i="13" s="1"/>
  <c r="M6031" i="8"/>
  <c r="K9033" i="8"/>
  <c r="F1853" i="13" s="1"/>
  <c r="G1853" i="13" s="1"/>
  <c r="M9034" i="8"/>
  <c r="K6789" i="8"/>
  <c r="F1508" i="13" s="1"/>
  <c r="G1508" i="13" s="1"/>
  <c r="M6793" i="8"/>
  <c r="K4834" i="8"/>
  <c r="F1003" i="13" s="1"/>
  <c r="G1003" i="13" s="1"/>
  <c r="M4835" i="8"/>
  <c r="K6229" i="8"/>
  <c r="F1387" i="13" s="1"/>
  <c r="G1387" i="13" s="1"/>
  <c r="M6231" i="8"/>
  <c r="K6345" i="8"/>
  <c r="F1418" i="13" s="1"/>
  <c r="G1418" i="13" s="1"/>
  <c r="M6347" i="8"/>
  <c r="K6598" i="8"/>
  <c r="F1478" i="13" s="1"/>
  <c r="G1478" i="13" s="1"/>
  <c r="M6599" i="8"/>
  <c r="K10052" i="8"/>
  <c r="F2094" i="13" s="1"/>
  <c r="G2094" i="13" s="1"/>
  <c r="M10055" i="8"/>
  <c r="K1045" i="8"/>
  <c r="F250" i="13" s="1"/>
  <c r="G250" i="13" s="1"/>
  <c r="M1047" i="8"/>
  <c r="K12189" i="8"/>
  <c r="F2413" i="13" s="1"/>
  <c r="G2413" i="13" s="1"/>
  <c r="M12191" i="8"/>
  <c r="K1971" i="8"/>
  <c r="F468" i="13" s="1"/>
  <c r="G468" i="13" s="1"/>
  <c r="M1974" i="8"/>
  <c r="K9857" i="8"/>
  <c r="F2047" i="13" s="1"/>
  <c r="G2047" i="13" s="1"/>
  <c r="M9859" i="8"/>
  <c r="K17" i="8"/>
  <c r="F23" i="13" s="1"/>
  <c r="G23" i="13" s="1"/>
  <c r="M18" i="8"/>
  <c r="K296" i="8"/>
  <c r="F87" i="13" s="1"/>
  <c r="G87" i="13" s="1"/>
  <c r="M300" i="8"/>
  <c r="K362" i="8"/>
  <c r="F106" i="13" s="1"/>
  <c r="G106" i="13" s="1"/>
  <c r="M365" i="8"/>
  <c r="K892" i="8"/>
  <c r="F217" i="13" s="1"/>
  <c r="G217" i="13" s="1"/>
  <c r="M895" i="8"/>
  <c r="K1387" i="8"/>
  <c r="F343" i="13" s="1"/>
  <c r="G343" i="13" s="1"/>
  <c r="M1388" i="8"/>
  <c r="K1537" i="8"/>
  <c r="F373" i="13" s="1"/>
  <c r="G373" i="13" s="1"/>
  <c r="M1540" i="8"/>
  <c r="K1589" i="8"/>
  <c r="F384" i="13" s="1"/>
  <c r="G384" i="13" s="1"/>
  <c r="M1594" i="8"/>
  <c r="K1653" i="8"/>
  <c r="F397" i="13" s="1"/>
  <c r="G397" i="13" s="1"/>
  <c r="M1654" i="8"/>
  <c r="K1695" i="8"/>
  <c r="F414" i="13" s="1"/>
  <c r="G414" i="13" s="1"/>
  <c r="M1696" i="8"/>
  <c r="K1751" i="8"/>
  <c r="F430" i="13" s="1"/>
  <c r="G430" i="13" s="1"/>
  <c r="M1752" i="8"/>
  <c r="K11513" i="8"/>
  <c r="F2263" i="13" s="1"/>
  <c r="G2263" i="13" s="1"/>
  <c r="M11514" i="8"/>
  <c r="K11727" i="8"/>
  <c r="F2300" i="13" s="1"/>
  <c r="G2300" i="13" s="1"/>
  <c r="M11728" i="8"/>
  <c r="K11909" i="8"/>
  <c r="F2350" i="13" s="1"/>
  <c r="G2350" i="13" s="1"/>
  <c r="M11910" i="8"/>
  <c r="K11931" i="8"/>
  <c r="F2359" i="13" s="1"/>
  <c r="G2359" i="13" s="1"/>
  <c r="M11932" i="8"/>
  <c r="K11975" i="8"/>
  <c r="F2376" i="13" s="1"/>
  <c r="G2376" i="13" s="1"/>
  <c r="M11976" i="8"/>
  <c r="K13099" i="8"/>
  <c r="F2505" i="13" s="1"/>
  <c r="G2505" i="13" s="1"/>
  <c r="M13100" i="8"/>
  <c r="K3160" i="8"/>
  <c r="F651" i="13" s="1"/>
  <c r="G651" i="13" s="1"/>
  <c r="M3162" i="8"/>
  <c r="K3368" i="8"/>
  <c r="F703" i="13" s="1"/>
  <c r="G703" i="13" s="1"/>
  <c r="M3369" i="8"/>
  <c r="K3476" i="8"/>
  <c r="F728" i="13" s="1"/>
  <c r="G728" i="13" s="1"/>
  <c r="M3477" i="8"/>
  <c r="K3642" i="8"/>
  <c r="F766" i="13" s="1"/>
  <c r="G766" i="13" s="1"/>
  <c r="M3643" i="8"/>
  <c r="K3776" i="8"/>
  <c r="F797" i="13" s="1"/>
  <c r="G797" i="13" s="1"/>
  <c r="M3777" i="8"/>
  <c r="K4228" i="8"/>
  <c r="F885" i="13" s="1"/>
  <c r="G885" i="13" s="1"/>
  <c r="M4229" i="8"/>
  <c r="K4466" i="8"/>
  <c r="F935" i="13" s="1"/>
  <c r="G935" i="13" s="1"/>
  <c r="M4469" i="8"/>
  <c r="K4824" i="8"/>
  <c r="F1001" i="13" s="1"/>
  <c r="G1001" i="13" s="1"/>
  <c r="M4825" i="8"/>
  <c r="K3384" i="8"/>
  <c r="F707" i="13" s="1"/>
  <c r="G707" i="13" s="1"/>
  <c r="M3386" i="8"/>
  <c r="K3788" i="8"/>
  <c r="F800" i="13" s="1"/>
  <c r="G800" i="13" s="1"/>
  <c r="M3790" i="8"/>
  <c r="K3867" i="8"/>
  <c r="F820" i="13" s="1"/>
  <c r="G820" i="13" s="1"/>
  <c r="M3868" i="8"/>
  <c r="K3965" i="8"/>
  <c r="F845" i="13" s="1"/>
  <c r="G845" i="13" s="1"/>
  <c r="M3966" i="8"/>
  <c r="K5375" i="8"/>
  <c r="F1121" i="13" s="1"/>
  <c r="G1121" i="13" s="1"/>
  <c r="M5376" i="8"/>
  <c r="K5696" i="8"/>
  <c r="F1229" i="13" s="1"/>
  <c r="G1229" i="13" s="1"/>
  <c r="M5697" i="8"/>
  <c r="K5966" i="8"/>
  <c r="F1318" i="13" s="1"/>
  <c r="G1318" i="13" s="1"/>
  <c r="M5967" i="8"/>
  <c r="K6587" i="8"/>
  <c r="F1475" i="13" s="1"/>
  <c r="G1475" i="13" s="1"/>
  <c r="M6589" i="8"/>
  <c r="K11865" i="8"/>
  <c r="F2332" i="13" s="1"/>
  <c r="G2332" i="13" s="1"/>
  <c r="M11867" i="8"/>
  <c r="K13529" i="8"/>
  <c r="F2606" i="13" s="1"/>
  <c r="G2606" i="13" s="1"/>
  <c r="M13531" i="8"/>
  <c r="K11573" i="8"/>
  <c r="F2280" i="13" s="1"/>
  <c r="G2280" i="13" s="1"/>
  <c r="M11576" i="8"/>
  <c r="K12035" i="8"/>
  <c r="F2390" i="13" s="1"/>
  <c r="G2390" i="13" s="1"/>
  <c r="M12036" i="8"/>
  <c r="K12559" i="8"/>
  <c r="F2462" i="13" s="1"/>
  <c r="G2462" i="13" s="1"/>
  <c r="M12560" i="8"/>
  <c r="K1663" i="8"/>
  <c r="F401" i="13" s="1"/>
  <c r="G401" i="13" s="1"/>
  <c r="M1664" i="8"/>
  <c r="K1266" i="8"/>
  <c r="F303" i="13" s="1"/>
  <c r="G303" i="13" s="1"/>
  <c r="M1267" i="8"/>
  <c r="K1929" i="8"/>
  <c r="F462" i="13" s="1"/>
  <c r="G462" i="13" s="1"/>
  <c r="M1930" i="8"/>
  <c r="K2118" i="8"/>
  <c r="F490" i="13" s="1"/>
  <c r="G490" i="13" s="1"/>
  <c r="M2120" i="8"/>
  <c r="K2343" i="8"/>
  <c r="F546" i="13" s="1"/>
  <c r="G546" i="13" s="1"/>
  <c r="M2344" i="8"/>
  <c r="K1950" i="8"/>
  <c r="F465" i="13" s="1"/>
  <c r="G465" i="13" s="1"/>
  <c r="M1953" i="8"/>
  <c r="K2124" i="8"/>
  <c r="F492" i="13" s="1"/>
  <c r="G492" i="13" s="1"/>
  <c r="M2125" i="8"/>
  <c r="K2318" i="8"/>
  <c r="F537" i="13" s="1"/>
  <c r="G537" i="13" s="1"/>
  <c r="M2319" i="8"/>
  <c r="K9375" i="8"/>
  <c r="F1942" i="13" s="1"/>
  <c r="G1942" i="13" s="1"/>
  <c r="M9376" i="8"/>
  <c r="K5" i="8"/>
  <c r="F19" i="13" s="1"/>
  <c r="G19" i="13" s="1"/>
  <c r="M7" i="8"/>
  <c r="K77" i="8"/>
  <c r="F42" i="13" s="1"/>
  <c r="G42" i="13" s="1"/>
  <c r="M82" i="8"/>
  <c r="K526" i="8"/>
  <c r="F147" i="13" s="1"/>
  <c r="G147" i="13" s="1"/>
  <c r="M528" i="8"/>
  <c r="K749" i="8"/>
  <c r="F191" i="13" s="1"/>
  <c r="G191" i="13" s="1"/>
  <c r="M750" i="8"/>
  <c r="K1317" i="8"/>
  <c r="F318" i="13" s="1"/>
  <c r="G318" i="13" s="1"/>
  <c r="M1318" i="8"/>
  <c r="K1552" i="8"/>
  <c r="F376" i="13" s="1"/>
  <c r="G376" i="13" s="1"/>
  <c r="M1554" i="8"/>
  <c r="K1655" i="8"/>
  <c r="F398" i="13" s="1"/>
  <c r="G398" i="13" s="1"/>
  <c r="M1656" i="8"/>
  <c r="K1769" i="8"/>
  <c r="F434" i="13" s="1"/>
  <c r="G434" i="13" s="1"/>
  <c r="M1772" i="8"/>
  <c r="K1166" i="8"/>
  <c r="F273" i="13" s="1"/>
  <c r="G273" i="13" s="1"/>
  <c r="M1169" i="8"/>
  <c r="K1260" i="8"/>
  <c r="F300" i="13" s="1"/>
  <c r="G300" i="13" s="1"/>
  <c r="M1261" i="8"/>
  <c r="K1525" i="8"/>
  <c r="F371" i="13" s="1"/>
  <c r="G371" i="13" s="1"/>
  <c r="M1527" i="8"/>
  <c r="K2519" i="8"/>
  <c r="F588" i="13" s="1"/>
  <c r="G588" i="13" s="1"/>
  <c r="M2521" i="8"/>
  <c r="K9468" i="8"/>
  <c r="F1970" i="13" s="1"/>
  <c r="G1970" i="13" s="1"/>
  <c r="M9470" i="8"/>
  <c r="K7826" i="8"/>
  <c r="F1646" i="13" s="1"/>
  <c r="G1646" i="13" s="1"/>
  <c r="M7827" i="8"/>
  <c r="K9417" i="8"/>
  <c r="F1958" i="13" s="1"/>
  <c r="G1958" i="13" s="1"/>
  <c r="M9419" i="8"/>
  <c r="K10953" i="8"/>
  <c r="F2192" i="13" s="1"/>
  <c r="G2192" i="13" s="1"/>
  <c r="M10955" i="8"/>
  <c r="K11528" i="8"/>
  <c r="F2269" i="13" s="1"/>
  <c r="G2269" i="13" s="1"/>
  <c r="M11529" i="8"/>
  <c r="K10924" i="8"/>
  <c r="F2187" i="13" s="1"/>
  <c r="G2187" i="13" s="1"/>
  <c r="M10926" i="8"/>
  <c r="K3284" i="8"/>
  <c r="F682" i="13" s="1"/>
  <c r="G682" i="13" s="1"/>
  <c r="M3286" i="8"/>
  <c r="K3624" i="8"/>
  <c r="F760" i="13" s="1"/>
  <c r="G760" i="13" s="1"/>
  <c r="M3625" i="8"/>
  <c r="K4656" i="8"/>
  <c r="F976" i="13" s="1"/>
  <c r="G976" i="13" s="1"/>
  <c r="M4657" i="8"/>
  <c r="K3594" i="8"/>
  <c r="F752" i="13" s="1"/>
  <c r="G752" i="13" s="1"/>
  <c r="M3596" i="8"/>
  <c r="K5357" i="8"/>
  <c r="F1115" i="13" s="1"/>
  <c r="G1115" i="13" s="1"/>
  <c r="M5358" i="8"/>
  <c r="K5447" i="8"/>
  <c r="F1145" i="13" s="1"/>
  <c r="G1145" i="13" s="1"/>
  <c r="M5448" i="8"/>
  <c r="K5541" i="8"/>
  <c r="F1177" i="13" s="1"/>
  <c r="G1177" i="13" s="1"/>
  <c r="M5542" i="8"/>
  <c r="K5641" i="8"/>
  <c r="F1211" i="13" s="1"/>
  <c r="G1211" i="13" s="1"/>
  <c r="M5642" i="8"/>
  <c r="K5721" i="8"/>
  <c r="F1238" i="13" s="1"/>
  <c r="G1238" i="13" s="1"/>
  <c r="M5722" i="8"/>
  <c r="K4869" i="8"/>
  <c r="F1010" i="13" s="1"/>
  <c r="G1010" i="13" s="1"/>
  <c r="M4870" i="8"/>
  <c r="K6085" i="8"/>
  <c r="F1350" i="13" s="1"/>
  <c r="G1350" i="13" s="1"/>
  <c r="M6086" i="8"/>
  <c r="K6325" i="8"/>
  <c r="F1413" i="13" s="1"/>
  <c r="G1413" i="13" s="1"/>
  <c r="M6326" i="8"/>
  <c r="K6194" i="8"/>
  <c r="F1378" i="13" s="1"/>
  <c r="G1378" i="13" s="1"/>
  <c r="M6195" i="8"/>
  <c r="K6453" i="8"/>
  <c r="F1442" i="13" s="1"/>
  <c r="G1442" i="13" s="1"/>
  <c r="M6455" i="8"/>
  <c r="K11823" i="8"/>
  <c r="F2320" i="13" s="1"/>
  <c r="G2320" i="13" s="1"/>
  <c r="M11826" i="8"/>
  <c r="K6647" i="8"/>
  <c r="F1495" i="13" s="1"/>
  <c r="G1495" i="13" s="1"/>
  <c r="M6648" i="8"/>
  <c r="K7857" i="8"/>
  <c r="F1652" i="13" s="1"/>
  <c r="G1652" i="13" s="1"/>
  <c r="M7859" i="8"/>
  <c r="K13404" i="8"/>
  <c r="F2567" i="13" s="1"/>
  <c r="G2567" i="13" s="1"/>
  <c r="M13405" i="8"/>
  <c r="K5026" i="8"/>
  <c r="F1045" i="13" s="1"/>
  <c r="G1045" i="13" s="1"/>
  <c r="M5027" i="8"/>
  <c r="K11950" i="8"/>
  <c r="F2368" i="13" s="1"/>
  <c r="G2368" i="13" s="1"/>
  <c r="M11951" i="8"/>
  <c r="K7791" i="8"/>
  <c r="F1639" i="13" s="1"/>
  <c r="G1639" i="13" s="1"/>
  <c r="M7794" i="8"/>
  <c r="K8882" i="8"/>
  <c r="F1817" i="13" s="1"/>
  <c r="G1817" i="13" s="1"/>
  <c r="M8884" i="8"/>
  <c r="K9049" i="8"/>
  <c r="F1861" i="13" s="1"/>
  <c r="G1861" i="13" s="1"/>
  <c r="M9050" i="8"/>
  <c r="K8764" i="8"/>
  <c r="F1792" i="13" s="1"/>
  <c r="G1792" i="13" s="1"/>
  <c r="M8765" i="8"/>
  <c r="K4989" i="8"/>
  <c r="F1036" i="13" s="1"/>
  <c r="G1036" i="13" s="1"/>
  <c r="M4990" i="8"/>
  <c r="K5225" i="8"/>
  <c r="F1090" i="13" s="1"/>
  <c r="G1090" i="13" s="1"/>
  <c r="M5227" i="8"/>
  <c r="K11857" i="8"/>
  <c r="F2329" i="13" s="1"/>
  <c r="G2329" i="13" s="1"/>
  <c r="M11858" i="8"/>
  <c r="K2278" i="8"/>
  <c r="F524" i="13" s="1"/>
  <c r="G524" i="13" s="1"/>
  <c r="M2279" i="8"/>
  <c r="K226" i="8"/>
  <c r="F75" i="13" s="1"/>
  <c r="G75" i="13" s="1"/>
  <c r="M227" i="8"/>
  <c r="K229" i="8"/>
  <c r="F76" i="13" s="1"/>
  <c r="G76" i="13" s="1"/>
  <c r="M230" i="8"/>
  <c r="K1291" i="8"/>
  <c r="F311" i="13" s="1"/>
  <c r="G311" i="13" s="1"/>
  <c r="M1295" i="8"/>
  <c r="K9225" i="8"/>
  <c r="F1909" i="13" s="1"/>
  <c r="G1909" i="13" s="1"/>
  <c r="M9226" i="8"/>
  <c r="K9318" i="8"/>
  <c r="F1927" i="13" s="1"/>
  <c r="G1927" i="13" s="1"/>
  <c r="M9320" i="8"/>
  <c r="K9457" i="8"/>
  <c r="F1968" i="13" s="1"/>
  <c r="G1968" i="13" s="1"/>
  <c r="M9460" i="8"/>
  <c r="K8955" i="8"/>
  <c r="F1833" i="13" s="1"/>
  <c r="G1833" i="13" s="1"/>
  <c r="M8957" i="8"/>
  <c r="K9176" i="8"/>
  <c r="F1900" i="13" s="1"/>
  <c r="G1900" i="13" s="1"/>
  <c r="M9179" i="8"/>
  <c r="K9687" i="8"/>
  <c r="F2007" i="13" s="1"/>
  <c r="G2007" i="13" s="1"/>
  <c r="M9689" i="8"/>
  <c r="K11773" i="8"/>
  <c r="F2305" i="13" s="1"/>
  <c r="G2305" i="13" s="1"/>
  <c r="M11775" i="8"/>
  <c r="K9801" i="8"/>
  <c r="F2031" i="13" s="1"/>
  <c r="G2031" i="13" s="1"/>
  <c r="M9802" i="8"/>
  <c r="K10298" i="8"/>
  <c r="F2144" i="13" s="1"/>
  <c r="G2144" i="13" s="1"/>
  <c r="M10302" i="8"/>
  <c r="K10917" i="8"/>
  <c r="F2186" i="13" s="1"/>
  <c r="G2186" i="13" s="1"/>
  <c r="M10918" i="8"/>
  <c r="K12517" i="8"/>
  <c r="F2456" i="13" s="1"/>
  <c r="G2456" i="13" s="1"/>
  <c r="M12520" i="8"/>
  <c r="K684" i="8"/>
  <c r="F178" i="13" s="1"/>
  <c r="G178" i="13" s="1"/>
  <c r="M686" i="8"/>
  <c r="K428" i="8"/>
  <c r="F119" i="13" s="1"/>
  <c r="G119" i="13" s="1"/>
  <c r="M430" i="8"/>
  <c r="K50" i="8"/>
  <c r="F34" i="13" s="1"/>
  <c r="G34" i="13" s="1"/>
  <c r="M51" i="8"/>
  <c r="K308" i="8"/>
  <c r="F89" i="13" s="1"/>
  <c r="G89" i="13" s="1"/>
  <c r="M311" i="8"/>
  <c r="K36" i="8"/>
  <c r="F30" i="13" s="1"/>
  <c r="G30" i="13" s="1"/>
  <c r="M38" i="8"/>
  <c r="K909" i="8"/>
  <c r="F221" i="13" s="1"/>
  <c r="G221" i="13" s="1"/>
  <c r="M910" i="8"/>
  <c r="K1496" i="8"/>
  <c r="F368" i="13" s="1"/>
  <c r="G368" i="13" s="1"/>
  <c r="M1503" i="8"/>
  <c r="K1616" i="8"/>
  <c r="F389" i="13" s="1"/>
  <c r="G389" i="13" s="1"/>
  <c r="M1619" i="8"/>
  <c r="K8146" i="8"/>
  <c r="F1692" i="13" s="1"/>
  <c r="G1692" i="13" s="1"/>
  <c r="M8150" i="8"/>
  <c r="K9515" i="8"/>
  <c r="F1978" i="13" s="1"/>
  <c r="G1978" i="13" s="1"/>
  <c r="M9516" i="8"/>
  <c r="K9609" i="8"/>
  <c r="F1994" i="13" s="1"/>
  <c r="G1994" i="13" s="1"/>
  <c r="M9610" i="8"/>
  <c r="K9671" i="8"/>
  <c r="F2004" i="13" s="1"/>
  <c r="G2004" i="13" s="1"/>
  <c r="M9672" i="8"/>
  <c r="K2980" i="8"/>
  <c r="F634" i="13" s="1"/>
  <c r="G634" i="13" s="1"/>
  <c r="M2989" i="8"/>
  <c r="K3344" i="8"/>
  <c r="F697" i="13" s="1"/>
  <c r="G697" i="13" s="1"/>
  <c r="M3345" i="8"/>
  <c r="K3396" i="8"/>
  <c r="F710" i="13" s="1"/>
  <c r="G710" i="13" s="1"/>
  <c r="M3397" i="8"/>
  <c r="K3458" i="8"/>
  <c r="F724" i="13" s="1"/>
  <c r="G724" i="13" s="1"/>
  <c r="M3459" i="8"/>
  <c r="K3852" i="8"/>
  <c r="F816" i="13" s="1"/>
  <c r="G816" i="13" s="1"/>
  <c r="M3853" i="8"/>
  <c r="K3911" i="8"/>
  <c r="F830" i="13" s="1"/>
  <c r="G830" i="13" s="1"/>
  <c r="M3913" i="8"/>
  <c r="K3949" i="8"/>
  <c r="F841" i="13" s="1"/>
  <c r="G841" i="13" s="1"/>
  <c r="M3951" i="8"/>
  <c r="K4240" i="8"/>
  <c r="F889" i="13" s="1"/>
  <c r="G889" i="13" s="1"/>
  <c r="M4241" i="8"/>
  <c r="K4784" i="8"/>
  <c r="F993" i="13" s="1"/>
  <c r="G993" i="13" s="1"/>
  <c r="M4785" i="8"/>
  <c r="K3636" i="8"/>
  <c r="F764" i="13" s="1"/>
  <c r="G764" i="13" s="1"/>
  <c r="M3638" i="8"/>
  <c r="K4088" i="8"/>
  <c r="F863" i="13" s="1"/>
  <c r="G863" i="13" s="1"/>
  <c r="M4090" i="8"/>
  <c r="K4209" i="8"/>
  <c r="F880" i="13" s="1"/>
  <c r="G880" i="13" s="1"/>
  <c r="M4214" i="8"/>
  <c r="K4422" i="8"/>
  <c r="F927" i="13" s="1"/>
  <c r="G927" i="13" s="1"/>
  <c r="M4424" i="8"/>
  <c r="K4496" i="8"/>
  <c r="F940" i="13" s="1"/>
  <c r="G940" i="13" s="1"/>
  <c r="M4500" i="8"/>
  <c r="K5635" i="8"/>
  <c r="F1209" i="13" s="1"/>
  <c r="G1209" i="13" s="1"/>
  <c r="M5636" i="8"/>
  <c r="K5284" i="8"/>
  <c r="F1105" i="13" s="1"/>
  <c r="G1105" i="13" s="1"/>
  <c r="M5285" i="8"/>
  <c r="K5906" i="8"/>
  <c r="F1298" i="13" s="1"/>
  <c r="G1298" i="13" s="1"/>
  <c r="M5907" i="8"/>
  <c r="K6341" i="8"/>
  <c r="F1417" i="13" s="1"/>
  <c r="G1417" i="13" s="1"/>
  <c r="M6342" i="8"/>
  <c r="K6142" i="8"/>
  <c r="F1365" i="13" s="1"/>
  <c r="G1365" i="13" s="1"/>
  <c r="M6143" i="8"/>
  <c r="K6182" i="8"/>
  <c r="F1375" i="13" s="1"/>
  <c r="G1375" i="13" s="1"/>
  <c r="M6183" i="8"/>
  <c r="K11953" i="8"/>
  <c r="F2369" i="13" s="1"/>
  <c r="G2369" i="13" s="1"/>
  <c r="M11954" i="8"/>
  <c r="K549" i="8"/>
  <c r="F152" i="13" s="1"/>
  <c r="G152" i="13" s="1"/>
  <c r="M552" i="8"/>
  <c r="K11118" i="8"/>
  <c r="F2222" i="13" s="1"/>
  <c r="G2222" i="13" s="1"/>
  <c r="M11119" i="8"/>
  <c r="K11220" i="8"/>
  <c r="F2236" i="13" s="1"/>
  <c r="G2236" i="13" s="1"/>
  <c r="M11222" i="8"/>
  <c r="K2652" i="8"/>
  <c r="F617" i="13" s="1"/>
  <c r="G617" i="13" s="1"/>
  <c r="M2653" i="8"/>
  <c r="K7125" i="8"/>
  <c r="F1544" i="13" s="1"/>
  <c r="G1544" i="13" s="1"/>
  <c r="M7126" i="8"/>
  <c r="K7221" i="8"/>
  <c r="F1565" i="13" s="1"/>
  <c r="G1565" i="13" s="1"/>
  <c r="M7222" i="8"/>
  <c r="K8215" i="8"/>
  <c r="F1703" i="13" s="1"/>
  <c r="G1703" i="13" s="1"/>
  <c r="M8216" i="8"/>
  <c r="K7265" i="8"/>
  <c r="F1574" i="13" s="1"/>
  <c r="G1574" i="13" s="1"/>
  <c r="M7267" i="8"/>
  <c r="K8691" i="8"/>
  <c r="F1780" i="13" s="1"/>
  <c r="G1780" i="13" s="1"/>
  <c r="M8695" i="8"/>
  <c r="K12054" i="8"/>
  <c r="F2395" i="13" s="1"/>
  <c r="G2395" i="13" s="1"/>
  <c r="M12055" i="8"/>
  <c r="K5246" i="8"/>
  <c r="F1095" i="13" s="1"/>
  <c r="G1095" i="13" s="1"/>
  <c r="M5247" i="8"/>
  <c r="K13388" i="8"/>
  <c r="F2559" i="13" s="1"/>
  <c r="G2559" i="13" s="1"/>
  <c r="M13389" i="8"/>
  <c r="K8800" i="8"/>
  <c r="F1801" i="13" s="1"/>
  <c r="G1801" i="13" s="1"/>
  <c r="M8802" i="8"/>
  <c r="K8859" i="8"/>
  <c r="F1813" i="13" s="1"/>
  <c r="G1813" i="13" s="1"/>
  <c r="M8860" i="8"/>
  <c r="K9027" i="8"/>
  <c r="F1850" i="13" s="1"/>
  <c r="G1850" i="13" s="1"/>
  <c r="M9028" i="8"/>
  <c r="K9043" i="8"/>
  <c r="F1858" i="13" s="1"/>
  <c r="G1858" i="13" s="1"/>
  <c r="M9044" i="8"/>
  <c r="K9063" i="8"/>
  <c r="F1867" i="13" s="1"/>
  <c r="G1867" i="13" s="1"/>
  <c r="M9064" i="8"/>
  <c r="K9098" i="8"/>
  <c r="F1879" i="13" s="1"/>
  <c r="G1879" i="13" s="1"/>
  <c r="M9100" i="8"/>
  <c r="K2910" i="8"/>
  <c r="F632" i="13" s="1"/>
  <c r="G632" i="13" s="1"/>
  <c r="M2933" i="8"/>
  <c r="K3132" i="8"/>
  <c r="F644" i="13" s="1"/>
  <c r="G644" i="13" s="1"/>
  <c r="M3133" i="8"/>
  <c r="K4432" i="8"/>
  <c r="F929" i="13" s="1"/>
  <c r="G929" i="13" s="1"/>
  <c r="M4433" i="8"/>
  <c r="K4610" i="8"/>
  <c r="F963" i="13" s="1"/>
  <c r="G963" i="13" s="1"/>
  <c r="M4612" i="8"/>
  <c r="K5049" i="8"/>
  <c r="F1051" i="13" s="1"/>
  <c r="G1051" i="13" s="1"/>
  <c r="M5050" i="8"/>
  <c r="K5550" i="8"/>
  <c r="F1180" i="13" s="1"/>
  <c r="G1180" i="13" s="1"/>
  <c r="M5551" i="8"/>
  <c r="K5590" i="8"/>
  <c r="F1193" i="13" s="1"/>
  <c r="G1193" i="13" s="1"/>
  <c r="M5591" i="8"/>
  <c r="K6607" i="8"/>
  <c r="F1481" i="13" s="1"/>
  <c r="G1481" i="13" s="1"/>
  <c r="M6608" i="8"/>
  <c r="K1370" i="8"/>
  <c r="F336" i="13" s="1"/>
  <c r="G336" i="13" s="1"/>
  <c r="M1371" i="8"/>
  <c r="K9893" i="8"/>
  <c r="F2057" i="13" s="1"/>
  <c r="G2057" i="13" s="1"/>
  <c r="M9895" i="8"/>
  <c r="K10024" i="8"/>
  <c r="F2088" i="13" s="1"/>
  <c r="G2088" i="13" s="1"/>
  <c r="M10027" i="8"/>
  <c r="K155" i="8"/>
  <c r="F61" i="13" s="1"/>
  <c r="G61" i="13" s="1"/>
  <c r="M156" i="8"/>
  <c r="K570" i="8"/>
  <c r="F156" i="13" s="1"/>
  <c r="G156" i="13" s="1"/>
  <c r="M571" i="8"/>
  <c r="K2096" i="8"/>
  <c r="F483" i="13" s="1"/>
  <c r="G483" i="13" s="1"/>
  <c r="M2098" i="8"/>
  <c r="K2339" i="8"/>
  <c r="F544" i="13" s="1"/>
  <c r="G544" i="13" s="1"/>
  <c r="M2340" i="8"/>
  <c r="K52" i="8"/>
  <c r="F35" i="13" s="1"/>
  <c r="G35" i="13" s="1"/>
  <c r="M53" i="8"/>
  <c r="K356" i="8"/>
  <c r="F105" i="13" s="1"/>
  <c r="G105" i="13" s="1"/>
  <c r="M360" i="8"/>
  <c r="K374" i="8"/>
  <c r="F108" i="13" s="1"/>
  <c r="G108" i="13" s="1"/>
  <c r="M377" i="8"/>
  <c r="K1685" i="8"/>
  <c r="F409" i="13" s="1"/>
  <c r="G409" i="13" s="1"/>
  <c r="M1686" i="8"/>
  <c r="K9420" i="8"/>
  <c r="F1959" i="13" s="1"/>
  <c r="G1959" i="13" s="1"/>
  <c r="M9422" i="8"/>
  <c r="K9349" i="8"/>
  <c r="F1937" i="13" s="1"/>
  <c r="G1937" i="13" s="1"/>
  <c r="M9351" i="8"/>
  <c r="K9531" i="8"/>
  <c r="F1981" i="13" s="1"/>
  <c r="G1981" i="13" s="1"/>
  <c r="M9532" i="8"/>
  <c r="K4246" i="8"/>
  <c r="F891" i="13" s="1"/>
  <c r="G891" i="13" s="1"/>
  <c r="M4247" i="8"/>
  <c r="K3633" i="8"/>
  <c r="F763" i="13" s="1"/>
  <c r="G763" i="13" s="1"/>
  <c r="M3634" i="8"/>
  <c r="K9009" i="8"/>
  <c r="F1841" i="13" s="1"/>
  <c r="G1841" i="13" s="1"/>
  <c r="M9010" i="8"/>
  <c r="K8773" i="8"/>
  <c r="F1795" i="13" s="1"/>
  <c r="G1795" i="13" s="1"/>
  <c r="M8775" i="8"/>
  <c r="K6235" i="8"/>
  <c r="F1389" i="13" s="1"/>
  <c r="G1389" i="13" s="1"/>
  <c r="M6236" i="8"/>
  <c r="K6247" i="8"/>
  <c r="F1393" i="13" s="1"/>
  <c r="G1393" i="13" s="1"/>
  <c r="M6249" i="8"/>
  <c r="K10108" i="8"/>
  <c r="F2107" i="13" s="1"/>
  <c r="G2107" i="13" s="1"/>
  <c r="M10109" i="8"/>
  <c r="K11135" i="8"/>
  <c r="F2225" i="13" s="1"/>
  <c r="G2225" i="13" s="1"/>
  <c r="M11136" i="8"/>
  <c r="K11656" i="8"/>
  <c r="F2293" i="13" s="1"/>
  <c r="G2293" i="13" s="1"/>
  <c r="M11658" i="8"/>
  <c r="K1446" i="8"/>
  <c r="F358" i="13" s="1"/>
  <c r="G358" i="13" s="1"/>
  <c r="M1447" i="8"/>
  <c r="K11596" i="8"/>
  <c r="F2284" i="13" s="1"/>
  <c r="G2284" i="13" s="1"/>
  <c r="M11602" i="8"/>
  <c r="K456" i="8"/>
  <c r="F128" i="13" s="1"/>
  <c r="G128" i="13" s="1"/>
  <c r="M459" i="8"/>
  <c r="K974" i="8"/>
  <c r="F237" i="13" s="1"/>
  <c r="G237" i="13" s="1"/>
  <c r="M977" i="8"/>
  <c r="K1366" i="8"/>
  <c r="F335" i="13" s="1"/>
  <c r="G335" i="13" s="1"/>
  <c r="M1367" i="8"/>
  <c r="K3908" i="8"/>
  <c r="F829" i="13" s="1"/>
  <c r="G829" i="13" s="1"/>
  <c r="M3909" i="8"/>
  <c r="K4237" i="8"/>
  <c r="F888" i="13" s="1"/>
  <c r="G888" i="13" s="1"/>
  <c r="M4239" i="8"/>
  <c r="K3639" i="8"/>
  <c r="F765" i="13" s="1"/>
  <c r="G765" i="13" s="1"/>
  <c r="M3640" i="8"/>
  <c r="K6487" i="8"/>
  <c r="F1450" i="13" s="1"/>
  <c r="G1450" i="13" s="1"/>
  <c r="M6488" i="8"/>
  <c r="K6395" i="8"/>
  <c r="F1428" i="13" s="1"/>
  <c r="G1428" i="13" s="1"/>
  <c r="M6397" i="8"/>
  <c r="K6555" i="8"/>
  <c r="F1467" i="13" s="1"/>
  <c r="G1467" i="13" s="1"/>
  <c r="M6557" i="8"/>
  <c r="K7941" i="8"/>
  <c r="F1673" i="13" s="1"/>
  <c r="G1673" i="13" s="1"/>
  <c r="M7942" i="8"/>
  <c r="K8662" i="8"/>
  <c r="F1776" i="13" s="1"/>
  <c r="G1776" i="13" s="1"/>
  <c r="M8664" i="8"/>
  <c r="K7250" i="8"/>
  <c r="F1571" i="13" s="1"/>
  <c r="G1571" i="13" s="1"/>
  <c r="M7251" i="8"/>
  <c r="K7784" i="8"/>
  <c r="F1637" i="13" s="1"/>
  <c r="G1637" i="13" s="1"/>
  <c r="M7785" i="8"/>
  <c r="K5023" i="8"/>
  <c r="F1044" i="13" s="1"/>
  <c r="G1044" i="13" s="1"/>
  <c r="M5024" i="8"/>
  <c r="K13369" i="8"/>
  <c r="F2555" i="13" s="1"/>
  <c r="G2555" i="13" s="1"/>
  <c r="M13370" i="8"/>
  <c r="K3112" i="8"/>
  <c r="F639" i="13" s="1"/>
  <c r="G639" i="13" s="1"/>
  <c r="M3114" i="8"/>
  <c r="K5920" i="8"/>
  <c r="F1303" i="13" s="1"/>
  <c r="G1303" i="13" s="1"/>
  <c r="M5921" i="8"/>
  <c r="K9873" i="8"/>
  <c r="F2052" i="13" s="1"/>
  <c r="G2052" i="13" s="1"/>
  <c r="M9875" i="8"/>
  <c r="K10130" i="8"/>
  <c r="F2111" i="13" s="1"/>
  <c r="G2111" i="13" s="1"/>
  <c r="M10132" i="8"/>
  <c r="K13307" i="8"/>
  <c r="F2541" i="13" s="1"/>
  <c r="G2541" i="13" s="1"/>
  <c r="M13309" i="8"/>
  <c r="K2621" i="8"/>
  <c r="F608" i="13" s="1"/>
  <c r="G608" i="13" s="1"/>
  <c r="M2622" i="8"/>
  <c r="K9478" i="8"/>
  <c r="F1972" i="13" s="1"/>
  <c r="G1972" i="13" s="1"/>
  <c r="M9479" i="8"/>
  <c r="K12580" i="8"/>
  <c r="F2465" i="13" s="1"/>
  <c r="G2465" i="13" s="1"/>
  <c r="M12583" i="8"/>
  <c r="K2073" i="8"/>
  <c r="F478" i="13" s="1"/>
  <c r="G478" i="13" s="1"/>
  <c r="M2075" i="8"/>
  <c r="K2199" i="8"/>
  <c r="F507" i="13" s="1"/>
  <c r="G507" i="13" s="1"/>
  <c r="M2207" i="8"/>
  <c r="K2316" i="8"/>
  <c r="F536" i="13" s="1"/>
  <c r="G536" i="13" s="1"/>
  <c r="M2317" i="8"/>
  <c r="K12741" i="8"/>
  <c r="F2487" i="13" s="1"/>
  <c r="G2487" i="13" s="1"/>
  <c r="M12743" i="8"/>
  <c r="K104" i="8"/>
  <c r="F48" i="13" s="1"/>
  <c r="G48" i="13" s="1"/>
  <c r="M105" i="8"/>
  <c r="K857" i="8"/>
  <c r="F205" i="13" s="1"/>
  <c r="G205" i="13" s="1"/>
  <c r="M858" i="8"/>
  <c r="K483" i="8"/>
  <c r="F133" i="13" s="1"/>
  <c r="G133" i="13" s="1"/>
  <c r="M485" i="8"/>
  <c r="K9302" i="8"/>
  <c r="F1923" i="13" s="1"/>
  <c r="G1923" i="13" s="1"/>
  <c r="M9303" i="8"/>
  <c r="K11793" i="8"/>
  <c r="F2310" i="13" s="1"/>
  <c r="G2310" i="13" s="1"/>
  <c r="M11795" i="8"/>
  <c r="K3152" i="8"/>
  <c r="F649" i="13" s="1"/>
  <c r="G649" i="13" s="1"/>
  <c r="M3153" i="8"/>
  <c r="K3216" i="8"/>
  <c r="F665" i="13" s="1"/>
  <c r="G665" i="13" s="1"/>
  <c r="M3217" i="8"/>
  <c r="K3272" i="8"/>
  <c r="F679" i="13" s="1"/>
  <c r="G679" i="13" s="1"/>
  <c r="M3273" i="8"/>
  <c r="K4319" i="8"/>
  <c r="F906" i="13" s="1"/>
  <c r="G906" i="13" s="1"/>
  <c r="M4320" i="8"/>
  <c r="K8310" i="8"/>
  <c r="F1720" i="13" s="1"/>
  <c r="G1720" i="13" s="1"/>
  <c r="M8316" i="8"/>
  <c r="K9192" i="8"/>
  <c r="F1903" i="13" s="1"/>
  <c r="G1903" i="13" s="1"/>
  <c r="M9193" i="8"/>
  <c r="K9444" i="8"/>
  <c r="F1965" i="13" s="1"/>
  <c r="G1965" i="13" s="1"/>
  <c r="M9445" i="8"/>
  <c r="K12524" i="8"/>
  <c r="F2457" i="13" s="1"/>
  <c r="G2457" i="13" s="1"/>
  <c r="M12527" i="8"/>
  <c r="K12086" i="8"/>
  <c r="F2400" i="13" s="1"/>
  <c r="G2400" i="13" s="1"/>
  <c r="M12088" i="8"/>
  <c r="K9860" i="8"/>
  <c r="F2048" i="13" s="1"/>
  <c r="G2048" i="13" s="1"/>
  <c r="M9861" i="8"/>
  <c r="K3693" i="8"/>
  <c r="F780" i="13" s="1"/>
  <c r="G780" i="13" s="1"/>
  <c r="M3694" i="8"/>
  <c r="K8970" i="8"/>
  <c r="F1836" i="13" s="1"/>
  <c r="G1836" i="13" s="1"/>
  <c r="M8971" i="8"/>
  <c r="K13279" i="8"/>
  <c r="F2535" i="13" s="1"/>
  <c r="G2535" i="13" s="1"/>
  <c r="M13281" i="8"/>
  <c r="K11796" i="8"/>
  <c r="F2311" i="13" s="1"/>
  <c r="G2311" i="13" s="1"/>
  <c r="M11798" i="8"/>
  <c r="K11941" i="8"/>
  <c r="F2364" i="13" s="1"/>
  <c r="G2364" i="13" s="1"/>
  <c r="M11942" i="8"/>
  <c r="K3015" i="8"/>
  <c r="F635" i="13" s="1"/>
  <c r="G635" i="13" s="1"/>
  <c r="M3018" i="8"/>
  <c r="K3849" i="8"/>
  <c r="F815" i="13" s="1"/>
  <c r="G815" i="13" s="1"/>
  <c r="M3851" i="8"/>
  <c r="K3946" i="8"/>
  <c r="F840" i="13" s="1"/>
  <c r="G840" i="13" s="1"/>
  <c r="M3947" i="8"/>
  <c r="K4161" i="8"/>
  <c r="F873" i="13" s="1"/>
  <c r="G873" i="13" s="1"/>
  <c r="M4163" i="8"/>
  <c r="K4314" i="8"/>
  <c r="F905" i="13" s="1"/>
  <c r="G905" i="13" s="1"/>
  <c r="M4315" i="8"/>
  <c r="K3920" i="8"/>
  <c r="F833" i="13" s="1"/>
  <c r="G833" i="13" s="1"/>
  <c r="M3922" i="8"/>
  <c r="K4095" i="8"/>
  <c r="F864" i="13" s="1"/>
  <c r="G864" i="13" s="1"/>
  <c r="M4096" i="8"/>
  <c r="K4442" i="8"/>
  <c r="F931" i="13" s="1"/>
  <c r="G931" i="13" s="1"/>
  <c r="M4444" i="8"/>
  <c r="K4571" i="8"/>
  <c r="F954" i="13" s="1"/>
  <c r="G954" i="13" s="1"/>
  <c r="M4572" i="8"/>
  <c r="K5959" i="8"/>
  <c r="F1316" i="13" s="1"/>
  <c r="G1316" i="13" s="1"/>
  <c r="M5960" i="8"/>
  <c r="K5198" i="8"/>
  <c r="F1084" i="13" s="1"/>
  <c r="G1084" i="13" s="1"/>
  <c r="M5199" i="8"/>
  <c r="K5366" i="8"/>
  <c r="F1118" i="13" s="1"/>
  <c r="G1118" i="13" s="1"/>
  <c r="M5367" i="8"/>
  <c r="K5476" i="8"/>
  <c r="F1155" i="13" s="1"/>
  <c r="G1155" i="13" s="1"/>
  <c r="M5477" i="8"/>
  <c r="K5798" i="8"/>
  <c r="F1264" i="13" s="1"/>
  <c r="G1264" i="13" s="1"/>
  <c r="M5799" i="8"/>
  <c r="K5884" i="8"/>
  <c r="F1291" i="13" s="1"/>
  <c r="G1291" i="13" s="1"/>
  <c r="M5885" i="8"/>
  <c r="K6535" i="8"/>
  <c r="F1462" i="13" s="1"/>
  <c r="G1462" i="13" s="1"/>
  <c r="M6536" i="8"/>
  <c r="K7355" i="8"/>
  <c r="F1589" i="13" s="1"/>
  <c r="G1589" i="13" s="1"/>
  <c r="M7358" i="8"/>
  <c r="K7811" i="8"/>
  <c r="F1643" i="13" s="1"/>
  <c r="G1643" i="13" s="1"/>
  <c r="M7812" i="8"/>
  <c r="K8207" i="8"/>
  <c r="F1701" i="13" s="1"/>
  <c r="G1701" i="13" s="1"/>
  <c r="M8208" i="8"/>
  <c r="K9021" i="8"/>
  <c r="F1847" i="13" s="1"/>
  <c r="G1847" i="13" s="1"/>
  <c r="M9022" i="8"/>
  <c r="K7318" i="8"/>
  <c r="F1583" i="13" s="1"/>
  <c r="G1583" i="13" s="1"/>
  <c r="M7319" i="8"/>
  <c r="K8554" i="8"/>
  <c r="F1763" i="13" s="1"/>
  <c r="G1763" i="13" s="1"/>
  <c r="M8555" i="8"/>
  <c r="K5115" i="8"/>
  <c r="F1066" i="13" s="1"/>
  <c r="G1066" i="13" s="1"/>
  <c r="M5116" i="8"/>
  <c r="K8461" i="8"/>
  <c r="F1747" i="13" s="1"/>
  <c r="G1747" i="13" s="1"/>
  <c r="M8462" i="8"/>
  <c r="K7054" i="8"/>
  <c r="F1530" i="13" s="1"/>
  <c r="G1530" i="13" s="1"/>
  <c r="M7057" i="8"/>
  <c r="K7886" i="8"/>
  <c r="F1661" i="13" s="1"/>
  <c r="G1661" i="13" s="1"/>
  <c r="M7887" i="8"/>
  <c r="K8235" i="8"/>
  <c r="F1707" i="13" s="1"/>
  <c r="G1707" i="13" s="1"/>
  <c r="M8237" i="8"/>
  <c r="K3780" i="8"/>
  <c r="F798" i="13" s="1"/>
  <c r="G798" i="13" s="1"/>
  <c r="M3781" i="8"/>
  <c r="K4264" i="8"/>
  <c r="F895" i="13" s="1"/>
  <c r="G895" i="13" s="1"/>
  <c r="M4266" i="8"/>
  <c r="K5533" i="8"/>
  <c r="F1174" i="13" s="1"/>
  <c r="G1174" i="13" s="1"/>
  <c r="M5534" i="8"/>
  <c r="K6244" i="8"/>
  <c r="F1392" i="13" s="1"/>
  <c r="G1392" i="13" s="1"/>
  <c r="M6246" i="8"/>
  <c r="K10199" i="8"/>
  <c r="F2129" i="13" s="1"/>
  <c r="G2129" i="13" s="1"/>
  <c r="M10201" i="8"/>
  <c r="K161" i="8"/>
  <c r="F62" i="13" s="1"/>
  <c r="G62" i="13" s="1"/>
  <c r="M162" i="8"/>
  <c r="K753" i="8"/>
  <c r="F192" i="13" s="1"/>
  <c r="G192" i="13" s="1"/>
  <c r="M754" i="8"/>
  <c r="K576" i="8"/>
  <c r="F157" i="13" s="1"/>
  <c r="G157" i="13" s="1"/>
  <c r="M577" i="8"/>
  <c r="K1015" i="8"/>
  <c r="F244" i="13" s="1"/>
  <c r="G244" i="13" s="1"/>
  <c r="M1016" i="8"/>
  <c r="K2402" i="8"/>
  <c r="F564" i="13" s="1"/>
  <c r="G564" i="13" s="1"/>
  <c r="M2404" i="8"/>
  <c r="K8366" i="8"/>
  <c r="F1729" i="13" s="1"/>
  <c r="G1729" i="13" s="1"/>
  <c r="M8368" i="8"/>
  <c r="K8350" i="8"/>
  <c r="F1725" i="13" s="1"/>
  <c r="G1725" i="13" s="1"/>
  <c r="M8351" i="8"/>
  <c r="K10999" i="8"/>
  <c r="F2199" i="13" s="1"/>
  <c r="G2199" i="13" s="1"/>
  <c r="M11001" i="8"/>
  <c r="K11230" i="8"/>
  <c r="F2237" i="13" s="1"/>
  <c r="G2237" i="13" s="1"/>
  <c r="M11233" i="8"/>
  <c r="K11967" i="8"/>
  <c r="F2374" i="13" s="1"/>
  <c r="G2374" i="13" s="1"/>
  <c r="M11968" i="8"/>
  <c r="K12282" i="8"/>
  <c r="F2425" i="13" s="1"/>
  <c r="G2425" i="13" s="1"/>
  <c r="M12283" i="8"/>
  <c r="K12382" i="8"/>
  <c r="F2438" i="13" s="1"/>
  <c r="G2438" i="13" s="1"/>
  <c r="M12383" i="8"/>
  <c r="K12396" i="8"/>
  <c r="F2440" i="13" s="1"/>
  <c r="G2440" i="13" s="1"/>
  <c r="M12398" i="8"/>
  <c r="K12643" i="8"/>
  <c r="F2474" i="13" s="1"/>
  <c r="G2474" i="13" s="1"/>
  <c r="M12646" i="8"/>
  <c r="K1464" i="8"/>
  <c r="F361" i="13" s="1"/>
  <c r="G361" i="13" s="1"/>
  <c r="M1466" i="8"/>
  <c r="K1805" i="8"/>
  <c r="F440" i="13" s="1"/>
  <c r="G440" i="13" s="1"/>
  <c r="M1809" i="8"/>
  <c r="K2133" i="8"/>
  <c r="F495" i="13" s="1"/>
  <c r="G495" i="13" s="1"/>
  <c r="M2134" i="8"/>
  <c r="K2299" i="8"/>
  <c r="F528" i="13" s="1"/>
  <c r="G528" i="13" s="1"/>
  <c r="M2300" i="8"/>
  <c r="K2345" i="8"/>
  <c r="F547" i="13" s="1"/>
  <c r="G547" i="13" s="1"/>
  <c r="M2346" i="8"/>
  <c r="K2379" i="8"/>
  <c r="F557" i="13" s="1"/>
  <c r="G557" i="13" s="1"/>
  <c r="M2380" i="8"/>
  <c r="K2103" i="8"/>
  <c r="F485" i="13" s="1"/>
  <c r="G485" i="13" s="1"/>
  <c r="M2105" i="8"/>
  <c r="K2144" i="8"/>
  <c r="F499" i="13" s="1"/>
  <c r="G499" i="13" s="1"/>
  <c r="M2145" i="8"/>
  <c r="K2308" i="8"/>
  <c r="F532" i="13" s="1"/>
  <c r="G532" i="13" s="1"/>
  <c r="M2309" i="8"/>
  <c r="K2376" i="8"/>
  <c r="F556" i="13" s="1"/>
  <c r="G556" i="13" s="1"/>
  <c r="M2377" i="8"/>
  <c r="K12727" i="8"/>
  <c r="F2486" i="13" s="1"/>
  <c r="G2486" i="13" s="1"/>
  <c r="M12728" i="8"/>
  <c r="K218" i="8"/>
  <c r="F72" i="13" s="1"/>
  <c r="G72" i="13" s="1"/>
  <c r="M220" i="8"/>
  <c r="K350" i="8"/>
  <c r="F104" i="13" s="1"/>
  <c r="G104" i="13" s="1"/>
  <c r="M354" i="8"/>
  <c r="K486" i="8"/>
  <c r="F134" i="13" s="1"/>
  <c r="G134" i="13" s="1"/>
  <c r="M488" i="8"/>
  <c r="K616" i="8"/>
  <c r="F168" i="13" s="1"/>
  <c r="G168" i="13" s="1"/>
  <c r="M619" i="8"/>
  <c r="K866" i="8"/>
  <c r="F209" i="13" s="1"/>
  <c r="G209" i="13" s="1"/>
  <c r="M869" i="8"/>
  <c r="K1070" i="8"/>
  <c r="F255" i="13" s="1"/>
  <c r="G255" i="13" s="1"/>
  <c r="M1072" i="8"/>
  <c r="K1201" i="8"/>
  <c r="F280" i="13" s="1"/>
  <c r="G280" i="13" s="1"/>
  <c r="M1204" i="8"/>
  <c r="K1360" i="8"/>
  <c r="F333" i="13" s="1"/>
  <c r="G333" i="13" s="1"/>
  <c r="M1362" i="8"/>
  <c r="K1395" i="8"/>
  <c r="F347" i="13" s="1"/>
  <c r="G347" i="13" s="1"/>
  <c r="M1396" i="8"/>
  <c r="K1567" i="8"/>
  <c r="F379" i="13" s="1"/>
  <c r="G379" i="13" s="1"/>
  <c r="M1570" i="8"/>
  <c r="K1636" i="8"/>
  <c r="F393" i="13" s="1"/>
  <c r="G393" i="13" s="1"/>
  <c r="M1638" i="8"/>
  <c r="K1687" i="8"/>
  <c r="F410" i="13" s="1"/>
  <c r="G410" i="13" s="1"/>
  <c r="M1688" i="8"/>
  <c r="K1254" i="8"/>
  <c r="F297" i="13" s="1"/>
  <c r="G297" i="13" s="1"/>
  <c r="M1255" i="8"/>
  <c r="K9268" i="8"/>
  <c r="F1917" i="13" s="1"/>
  <c r="G1917" i="13" s="1"/>
  <c r="M9271" i="8"/>
  <c r="K9330" i="8"/>
  <c r="F1930" i="13" s="1"/>
  <c r="G1930" i="13" s="1"/>
  <c r="M9331" i="8"/>
  <c r="K9398" i="8"/>
  <c r="F1951" i="13" s="1"/>
  <c r="G1951" i="13" s="1"/>
  <c r="M9399" i="8"/>
  <c r="K9769" i="8"/>
  <c r="F2023" i="13" s="1"/>
  <c r="G2023" i="13" s="1"/>
  <c r="M9771" i="8"/>
  <c r="K10580" i="8"/>
  <c r="F2164" i="13" s="1"/>
  <c r="G2164" i="13" s="1"/>
  <c r="M10581" i="8"/>
  <c r="K11047" i="8"/>
  <c r="F2208" i="13" s="1"/>
  <c r="G2208" i="13" s="1"/>
  <c r="M11049" i="8"/>
  <c r="K11534" i="8"/>
  <c r="F2272" i="13" s="1"/>
  <c r="G2272" i="13" s="1"/>
  <c r="M11535" i="8"/>
  <c r="K11917" i="8"/>
  <c r="F2353" i="13" s="1"/>
  <c r="G2353" i="13" s="1"/>
  <c r="M11919" i="8"/>
  <c r="K11064" i="8"/>
  <c r="F2213" i="13" s="1"/>
  <c r="G2213" i="13" s="1"/>
  <c r="M11066" i="8"/>
  <c r="K11783" i="8"/>
  <c r="F2307" i="13" s="1"/>
  <c r="G2307" i="13" s="1"/>
  <c r="M11784" i="8"/>
  <c r="K11923" i="8"/>
  <c r="F2355" i="13" s="1"/>
  <c r="G2355" i="13" s="1"/>
  <c r="M11924" i="8"/>
  <c r="K11939" i="8"/>
  <c r="F2363" i="13" s="1"/>
  <c r="G2363" i="13" s="1"/>
  <c r="M11940" i="8"/>
  <c r="K13215" i="8"/>
  <c r="F2513" i="13" s="1"/>
  <c r="G2513" i="13" s="1"/>
  <c r="M13216" i="8"/>
  <c r="K3609" i="8"/>
  <c r="F756" i="13" s="1"/>
  <c r="G756" i="13" s="1"/>
  <c r="M3611" i="8"/>
  <c r="K4417" i="8"/>
  <c r="F926" i="13" s="1"/>
  <c r="G926" i="13" s="1"/>
  <c r="M4419" i="8"/>
  <c r="K4532" i="8"/>
  <c r="F946" i="13" s="1"/>
  <c r="G946" i="13" s="1"/>
  <c r="M4533" i="8"/>
  <c r="K4614" i="8"/>
  <c r="F964" i="13" s="1"/>
  <c r="G964" i="13" s="1"/>
  <c r="M4615" i="8"/>
  <c r="K3827" i="8"/>
  <c r="F809" i="13" s="1"/>
  <c r="G809" i="13" s="1"/>
  <c r="M3828" i="8"/>
  <c r="K3917" i="8"/>
  <c r="F832" i="13" s="1"/>
  <c r="G832" i="13" s="1"/>
  <c r="M3918" i="8"/>
  <c r="K4899" i="8"/>
  <c r="F1016" i="13" s="1"/>
  <c r="G1016" i="13" s="1"/>
  <c r="M4900" i="8"/>
  <c r="K4957" i="8"/>
  <c r="F1029" i="13" s="1"/>
  <c r="G1029" i="13" s="1"/>
  <c r="M4958" i="8"/>
  <c r="K5727" i="8"/>
  <c r="F1240" i="13" s="1"/>
  <c r="G1240" i="13" s="1"/>
  <c r="M5728" i="8"/>
  <c r="K5538" i="8"/>
  <c r="F1176" i="13" s="1"/>
  <c r="G1176" i="13" s="1"/>
  <c r="M5539" i="8"/>
  <c r="K5602" i="8"/>
  <c r="F1198" i="13" s="1"/>
  <c r="G1198" i="13" s="1"/>
  <c r="M5603" i="8"/>
  <c r="K5762" i="8"/>
  <c r="F1252" i="13" s="1"/>
  <c r="G1252" i="13" s="1"/>
  <c r="M5763" i="8"/>
  <c r="K5856" i="8"/>
  <c r="F1282" i="13" s="1"/>
  <c r="G1282" i="13" s="1"/>
  <c r="M5857" i="8"/>
  <c r="K5946" i="8"/>
  <c r="F1312" i="13" s="1"/>
  <c r="G1312" i="13" s="1"/>
  <c r="M5947" i="8"/>
  <c r="K6445" i="8"/>
  <c r="F1440" i="13" s="1"/>
  <c r="G1440" i="13" s="1"/>
  <c r="M6447" i="8"/>
  <c r="K12008" i="8"/>
  <c r="F2385" i="13" s="1"/>
  <c r="G2385" i="13" s="1"/>
  <c r="M12009" i="8"/>
  <c r="K11830" i="8"/>
  <c r="F2321" i="13" s="1"/>
  <c r="G2321" i="13" s="1"/>
  <c r="M11832" i="8"/>
  <c r="K6652" i="8"/>
  <c r="F1496" i="13" s="1"/>
  <c r="G1496" i="13" s="1"/>
  <c r="M6654" i="8"/>
  <c r="K9023" i="8"/>
  <c r="F1848" i="13" s="1"/>
  <c r="G1848" i="13" s="1"/>
  <c r="M9024" i="8"/>
  <c r="K6822" i="8"/>
  <c r="F1511" i="13" s="1"/>
  <c r="G1511" i="13" s="1"/>
  <c r="M6825" i="8"/>
  <c r="K7420" i="8"/>
  <c r="F1602" i="13" s="1"/>
  <c r="G1602" i="13" s="1"/>
  <c r="M7423" i="8"/>
  <c r="K7462" i="8"/>
  <c r="F1612" i="13" s="1"/>
  <c r="G1612" i="13" s="1"/>
  <c r="M7463" i="8"/>
  <c r="K7816" i="8"/>
  <c r="F1644" i="13" s="1"/>
  <c r="G1644" i="13" s="1"/>
  <c r="M7817" i="8"/>
  <c r="K2347" i="8"/>
  <c r="F548" i="13" s="1"/>
  <c r="G548" i="13" s="1"/>
  <c r="M2348" i="8"/>
  <c r="K12000" i="8"/>
  <c r="F2383" i="13" s="1"/>
  <c r="G2383" i="13" s="1"/>
  <c r="M12002" i="8"/>
  <c r="K7874" i="8"/>
  <c r="F1657" i="13" s="1"/>
  <c r="G1657" i="13" s="1"/>
  <c r="M7875" i="8"/>
  <c r="K8752" i="8"/>
  <c r="F1789" i="13" s="1"/>
  <c r="G1789" i="13" s="1"/>
  <c r="M8753" i="8"/>
  <c r="K9134" i="8"/>
  <c r="F1889" i="13" s="1"/>
  <c r="G1889" i="13" s="1"/>
  <c r="M9135" i="8"/>
  <c r="K3312" i="8"/>
  <c r="F689" i="13" s="1"/>
  <c r="G689" i="13" s="1"/>
  <c r="M3313" i="8"/>
  <c r="K5777" i="8"/>
  <c r="F1257" i="13" s="1"/>
  <c r="G1257" i="13" s="1"/>
  <c r="M5778" i="8"/>
  <c r="K5903" i="8"/>
  <c r="F1297" i="13" s="1"/>
  <c r="G1297" i="13" s="1"/>
  <c r="M5904" i="8"/>
  <c r="K5372" i="8"/>
  <c r="F1120" i="13" s="1"/>
  <c r="G1120" i="13" s="1"/>
  <c r="M5373" i="8"/>
  <c r="K5420" i="8"/>
  <c r="F1136" i="13" s="1"/>
  <c r="G1136" i="13" s="1"/>
  <c r="M5421" i="8"/>
  <c r="K5458" i="8"/>
  <c r="F1149" i="13" s="1"/>
  <c r="G1149" i="13" s="1"/>
  <c r="M5459" i="8"/>
  <c r="K5900" i="8"/>
  <c r="F1296" i="13" s="1"/>
  <c r="G1296" i="13" s="1"/>
  <c r="M5901" i="8"/>
  <c r="K6313" i="8"/>
  <c r="F1410" i="13" s="1"/>
  <c r="G1410" i="13" s="1"/>
  <c r="M6314" i="8"/>
  <c r="K6186" i="8"/>
  <c r="F1376" i="13" s="1"/>
  <c r="G1376" i="13" s="1"/>
  <c r="M6187" i="8"/>
  <c r="K6238" i="8"/>
  <c r="F1390" i="13" s="1"/>
  <c r="G1390" i="13" s="1"/>
  <c r="M6239" i="8"/>
  <c r="K6317" i="8"/>
  <c r="F1411" i="13" s="1"/>
  <c r="G1411" i="13" s="1"/>
  <c r="M6319" i="8"/>
  <c r="K10236" i="8"/>
  <c r="F2136" i="13" s="1"/>
  <c r="G2136" i="13" s="1"/>
  <c r="M10239" i="8"/>
  <c r="K9881" i="8"/>
  <c r="F2054" i="13" s="1"/>
  <c r="G2054" i="13" s="1"/>
  <c r="M9884" i="8"/>
  <c r="K10076" i="8"/>
  <c r="F2099" i="13" s="1"/>
  <c r="G2099" i="13" s="1"/>
  <c r="M10078" i="8"/>
  <c r="K13282" i="8"/>
  <c r="F2536" i="13" s="1"/>
  <c r="G2536" i="13" s="1"/>
  <c r="M13283" i="8"/>
  <c r="K221" i="8"/>
  <c r="F73" i="13" s="1"/>
  <c r="G73" i="13" s="1"/>
  <c r="M223" i="8"/>
  <c r="K8919" i="8"/>
  <c r="F1825" i="13" s="1"/>
  <c r="G1825" i="13" s="1"/>
  <c r="M8921" i="8"/>
  <c r="K12412" i="8"/>
  <c r="F2442" i="13" s="1"/>
  <c r="G2442" i="13" s="1"/>
  <c r="M12414" i="8"/>
  <c r="K2130" i="8"/>
  <c r="F494" i="13" s="1"/>
  <c r="G494" i="13" s="1"/>
  <c r="M2131" i="8"/>
  <c r="K2366" i="8"/>
  <c r="F553" i="13" s="1"/>
  <c r="G553" i="13" s="1"/>
  <c r="M2367" i="8"/>
  <c r="K1562" i="8"/>
  <c r="F378" i="13" s="1"/>
  <c r="G378" i="13" s="1"/>
  <c r="M1564" i="8"/>
  <c r="K1353" i="8"/>
  <c r="F331" i="13" s="1"/>
  <c r="G331" i="13" s="1"/>
  <c r="M1355" i="8"/>
  <c r="K11532" i="8"/>
  <c r="F2271" i="13" s="1"/>
  <c r="G2271" i="13" s="1"/>
  <c r="M11533" i="8"/>
  <c r="K11986" i="8"/>
  <c r="F2379" i="13" s="1"/>
  <c r="G2379" i="13" s="1"/>
  <c r="M11987" i="8"/>
  <c r="K11921" i="8"/>
  <c r="F2354" i="13" s="1"/>
  <c r="G2354" i="13" s="1"/>
  <c r="M11922" i="8"/>
  <c r="K3914" i="8"/>
  <c r="F831" i="13" s="1"/>
  <c r="G831" i="13" s="1"/>
  <c r="M3915" i="8"/>
  <c r="K4622" i="8"/>
  <c r="F966" i="13" s="1"/>
  <c r="G966" i="13" s="1"/>
  <c r="M4624" i="8"/>
  <c r="K5558" i="8"/>
  <c r="F1183" i="13" s="1"/>
  <c r="G1183" i="13" s="1"/>
  <c r="M5559" i="8"/>
  <c r="K2654" i="8"/>
  <c r="F618" i="13" s="1"/>
  <c r="G618" i="13" s="1"/>
  <c r="M2655" i="8"/>
  <c r="K8770" i="8"/>
  <c r="F1794" i="13" s="1"/>
  <c r="G1794" i="13" s="1"/>
  <c r="M8772" i="8"/>
  <c r="K8896" i="8"/>
  <c r="F1820" i="13" s="1"/>
  <c r="G1820" i="13" s="1"/>
  <c r="M8898" i="8"/>
  <c r="K9057" i="8"/>
  <c r="F1864" i="13" s="1"/>
  <c r="G1864" i="13" s="1"/>
  <c r="M9058" i="8"/>
  <c r="K9968" i="8"/>
  <c r="F2079" i="13" s="1"/>
  <c r="G2079" i="13" s="1"/>
  <c r="K10205" i="8"/>
  <c r="F2130" i="13" s="1"/>
  <c r="G2130" i="13" s="1"/>
  <c r="K9951" i="8"/>
  <c r="F2076" i="13" s="1"/>
  <c r="G2076" i="13" s="1"/>
  <c r="K9981" i="8"/>
  <c r="F2081" i="13" s="1"/>
  <c r="G2081" i="13" s="1"/>
  <c r="K9549" i="8"/>
  <c r="F1984" i="13" s="1"/>
  <c r="G1984" i="13" s="1"/>
  <c r="K1272" i="8"/>
  <c r="F306" i="13" s="1"/>
  <c r="G306" i="13" s="1"/>
  <c r="M1273" i="8"/>
  <c r="K9221" i="8"/>
  <c r="F1908" i="13" s="1"/>
  <c r="G1908" i="13" s="1"/>
  <c r="M9222" i="8"/>
  <c r="K8346" i="8"/>
  <c r="F1724" i="13" s="1"/>
  <c r="G1724" i="13" s="1"/>
  <c r="M8347" i="8"/>
  <c r="K8927" i="8"/>
  <c r="F1827" i="13" s="1"/>
  <c r="G1827" i="13" s="1"/>
  <c r="M8929" i="8"/>
  <c r="K9865" i="8"/>
  <c r="F2049" i="13" s="1"/>
  <c r="G2049" i="13" s="1"/>
  <c r="M9867" i="8"/>
  <c r="K11778" i="8"/>
  <c r="F2306" i="13" s="1"/>
  <c r="G2306" i="13" s="1"/>
  <c r="M11779" i="8"/>
  <c r="K11619" i="8"/>
  <c r="F2288" i="13" s="1"/>
  <c r="G2288" i="13" s="1"/>
  <c r="M11622" i="8"/>
  <c r="K12078" i="8"/>
  <c r="F2399" i="13" s="1"/>
  <c r="G2399" i="13" s="1"/>
  <c r="M12079" i="8"/>
  <c r="K12344" i="8"/>
  <c r="F2433" i="13" s="1"/>
  <c r="G2433" i="13" s="1"/>
  <c r="M12347" i="8"/>
  <c r="K12165" i="8"/>
  <c r="F2410" i="13" s="1"/>
  <c r="G2410" i="13" s="1"/>
  <c r="M12166" i="8"/>
  <c r="K12389" i="8"/>
  <c r="F2439" i="13" s="1"/>
  <c r="G2439" i="13" s="1"/>
  <c r="M12390" i="8"/>
  <c r="K12622" i="8"/>
  <c r="F2471" i="13" s="1"/>
  <c r="G2471" i="13" s="1"/>
  <c r="M12624" i="8"/>
  <c r="K1759" i="8"/>
  <c r="F432" i="13" s="1"/>
  <c r="G432" i="13" s="1"/>
  <c r="M1762" i="8"/>
  <c r="K1964" i="8"/>
  <c r="F467" i="13" s="1"/>
  <c r="G467" i="13" s="1"/>
  <c r="M1966" i="8"/>
  <c r="K2147" i="8"/>
  <c r="F500" i="13" s="1"/>
  <c r="G500" i="13" s="1"/>
  <c r="M2148" i="8"/>
  <c r="K2355" i="8"/>
  <c r="F550" i="13" s="1"/>
  <c r="G550" i="13" s="1"/>
  <c r="M2356" i="8"/>
  <c r="K2150" i="8"/>
  <c r="F501" i="13" s="1"/>
  <c r="G501" i="13" s="1"/>
  <c r="M2151" i="8"/>
  <c r="K2385" i="8"/>
  <c r="F559" i="13" s="1"/>
  <c r="G559" i="13" s="1"/>
  <c r="M2387" i="8"/>
  <c r="K48" i="8"/>
  <c r="F33" i="13" s="1"/>
  <c r="G33" i="13" s="1"/>
  <c r="M49" i="8"/>
  <c r="K323" i="8"/>
  <c r="F92" i="13" s="1"/>
  <c r="G92" i="13" s="1"/>
  <c r="M324" i="8"/>
  <c r="K522" i="8"/>
  <c r="F145" i="13" s="1"/>
  <c r="G145" i="13" s="1"/>
  <c r="M523" i="8"/>
  <c r="K612" i="8"/>
  <c r="F167" i="13" s="1"/>
  <c r="G167" i="13" s="1"/>
  <c r="M613" i="8"/>
  <c r="K1381" i="8"/>
  <c r="F340" i="13" s="1"/>
  <c r="G340" i="13" s="1"/>
  <c r="M1382" i="8"/>
  <c r="K1572" i="8"/>
  <c r="F380" i="13" s="1"/>
  <c r="G380" i="13" s="1"/>
  <c r="M1574" i="8"/>
  <c r="K1689" i="8"/>
  <c r="F411" i="13" s="1"/>
  <c r="G411" i="13" s="1"/>
  <c r="M1690" i="8"/>
  <c r="K1186" i="8"/>
  <c r="F277" i="13" s="1"/>
  <c r="G277" i="13" s="1"/>
  <c r="M1189" i="8"/>
  <c r="K1306" i="8"/>
  <c r="F315" i="13" s="1"/>
  <c r="G315" i="13" s="1"/>
  <c r="M1307" i="8"/>
  <c r="K1611" i="8"/>
  <c r="F388" i="13" s="1"/>
  <c r="G388" i="13" s="1"/>
  <c r="M1615" i="8"/>
  <c r="K8354" i="8"/>
  <c r="F1726" i="13" s="1"/>
  <c r="G1726" i="13" s="1"/>
  <c r="M8355" i="8"/>
  <c r="K9484" i="8"/>
  <c r="F1973" i="13" s="1"/>
  <c r="G1973" i="13" s="1"/>
  <c r="M9485" i="8"/>
  <c r="K9724" i="8"/>
  <c r="F2014" i="13" s="1"/>
  <c r="G2014" i="13" s="1"/>
  <c r="M9727" i="8"/>
  <c r="K11540" i="8"/>
  <c r="F2275" i="13" s="1"/>
  <c r="G2275" i="13" s="1"/>
  <c r="M11541" i="8"/>
  <c r="K11790" i="8"/>
  <c r="F2309" i="13" s="1"/>
  <c r="G2309" i="13" s="1"/>
  <c r="M11791" i="8"/>
  <c r="K9597" i="8"/>
  <c r="F1992" i="13" s="1"/>
  <c r="G1992" i="13" s="1"/>
  <c r="M9600" i="8"/>
  <c r="K11515" i="8"/>
  <c r="F2264" i="13" s="1"/>
  <c r="G2264" i="13" s="1"/>
  <c r="M11516" i="8"/>
  <c r="K11911" i="8"/>
  <c r="F2351" i="13" s="1"/>
  <c r="G2351" i="13" s="1"/>
  <c r="M11912" i="8"/>
  <c r="K3156" i="8"/>
  <c r="F650" i="13" s="1"/>
  <c r="G650" i="13" s="1"/>
  <c r="M3157" i="8"/>
  <c r="K3276" i="8"/>
  <c r="F680" i="13" s="1"/>
  <c r="G680" i="13" s="1"/>
  <c r="M3277" i="8"/>
  <c r="K3648" i="8"/>
  <c r="F768" i="13" s="1"/>
  <c r="G768" i="13" s="1"/>
  <c r="M3649" i="8"/>
  <c r="K3985" i="8"/>
  <c r="F850" i="13" s="1"/>
  <c r="G850" i="13" s="1"/>
  <c r="M3987" i="8"/>
  <c r="K4219" i="8"/>
  <c r="F882" i="13" s="1"/>
  <c r="G882" i="13" s="1"/>
  <c r="M4221" i="8"/>
  <c r="K4384" i="8"/>
  <c r="F919" i="13" s="1"/>
  <c r="G919" i="13" s="1"/>
  <c r="M4385" i="8"/>
  <c r="K4704" i="8"/>
  <c r="F984" i="13" s="1"/>
  <c r="G984" i="13" s="1"/>
  <c r="M4705" i="8"/>
  <c r="K3360" i="8"/>
  <c r="F701" i="13" s="1"/>
  <c r="G701" i="13" s="1"/>
  <c r="M3362" i="8"/>
  <c r="K3509" i="8"/>
  <c r="F735" i="13" s="1"/>
  <c r="G735" i="13" s="1"/>
  <c r="M3510" i="8"/>
  <c r="K3617" i="8"/>
  <c r="F758" i="13" s="1"/>
  <c r="G758" i="13" s="1"/>
  <c r="M3618" i="8"/>
  <c r="K3796" i="8"/>
  <c r="F802" i="13" s="1"/>
  <c r="G802" i="13" s="1"/>
  <c r="M3798" i="8"/>
  <c r="K3969" i="8"/>
  <c r="F846" i="13" s="1"/>
  <c r="G846" i="13" s="1"/>
  <c r="M3970" i="8"/>
  <c r="K4472" i="8"/>
  <c r="F936" i="13" s="1"/>
  <c r="G936" i="13" s="1"/>
  <c r="M4476" i="8"/>
  <c r="K4606" i="8"/>
  <c r="F962" i="13" s="1"/>
  <c r="G962" i="13" s="1"/>
  <c r="M4608" i="8"/>
  <c r="K4859" i="8"/>
  <c r="F1008" i="13" s="1"/>
  <c r="G1008" i="13" s="1"/>
  <c r="M4860" i="8"/>
  <c r="K5381" i="8"/>
  <c r="F1123" i="13" s="1"/>
  <c r="G1123" i="13" s="1"/>
  <c r="M5382" i="8"/>
  <c r="K5473" i="8"/>
  <c r="F1154" i="13" s="1"/>
  <c r="G1154" i="13" s="1"/>
  <c r="M5474" i="8"/>
  <c r="K5871" i="8"/>
  <c r="F1287" i="13" s="1"/>
  <c r="G1287" i="13" s="1"/>
  <c r="M5872" i="8"/>
  <c r="K4904" i="8"/>
  <c r="F1017" i="13" s="1"/>
  <c r="G1017" i="13" s="1"/>
  <c r="M4907" i="8"/>
  <c r="K5236" i="8"/>
  <c r="F1093" i="13" s="1"/>
  <c r="G1093" i="13" s="1"/>
  <c r="M5237" i="8"/>
  <c r="K5396" i="8"/>
  <c r="F1128" i="13" s="1"/>
  <c r="G1128" i="13" s="1"/>
  <c r="M5397" i="8"/>
  <c r="K5608" i="8"/>
  <c r="F1200" i="13" s="1"/>
  <c r="G1200" i="13" s="1"/>
  <c r="M5609" i="8"/>
  <c r="K5718" i="8"/>
  <c r="F1237" i="13" s="1"/>
  <c r="G1237" i="13" s="1"/>
  <c r="M5719" i="8"/>
  <c r="K5912" i="8"/>
  <c r="F1300" i="13" s="1"/>
  <c r="G1300" i="13" s="1"/>
  <c r="M5913" i="8"/>
  <c r="K6467" i="8"/>
  <c r="F1445" i="13" s="1"/>
  <c r="G1445" i="13" s="1"/>
  <c r="M6468" i="8"/>
  <c r="K6138" i="8"/>
  <c r="F1364" i="13" s="1"/>
  <c r="G1364" i="13" s="1"/>
  <c r="M6139" i="8"/>
  <c r="K6210" i="8"/>
  <c r="F1382" i="13" s="1"/>
  <c r="G1382" i="13" s="1"/>
  <c r="M6211" i="8"/>
  <c r="K11845" i="8"/>
  <c r="F2324" i="13" s="1"/>
  <c r="G2324" i="13" s="1"/>
  <c r="M11846" i="8"/>
  <c r="K11947" i="8"/>
  <c r="F2367" i="13" s="1"/>
  <c r="G2367" i="13" s="1"/>
  <c r="M11948" i="8"/>
  <c r="K6782" i="8"/>
  <c r="F1506" i="13" s="1"/>
  <c r="G1506" i="13" s="1"/>
  <c r="M6784" i="8"/>
  <c r="K7149" i="8"/>
  <c r="F1550" i="13" s="1"/>
  <c r="G1550" i="13" s="1"/>
  <c r="M7150" i="8"/>
  <c r="K8245" i="8"/>
  <c r="F1709" i="13" s="1"/>
  <c r="G1709" i="13" s="1"/>
  <c r="M8246" i="8"/>
  <c r="K7916" i="8"/>
  <c r="F1668" i="13" s="1"/>
  <c r="G1668" i="13" s="1"/>
  <c r="M7917" i="8"/>
  <c r="K9088" i="8"/>
  <c r="F1876" i="13" s="1"/>
  <c r="G1876" i="13" s="1"/>
  <c r="M9089" i="8"/>
  <c r="K13350" i="8"/>
  <c r="F2550" i="13" s="1"/>
  <c r="G2550" i="13" s="1"/>
  <c r="M13351" i="8"/>
  <c r="K13356" i="8"/>
  <c r="F2551" i="13" s="1"/>
  <c r="G2551" i="13" s="1"/>
  <c r="M13357" i="8"/>
  <c r="K7035" i="8"/>
  <c r="F1527" i="13" s="1"/>
  <c r="G1527" i="13" s="1"/>
  <c r="M7038" i="8"/>
  <c r="K7153" i="8"/>
  <c r="F1551" i="13" s="1"/>
  <c r="G1551" i="13" s="1"/>
  <c r="M7154" i="8"/>
  <c r="K8203" i="8"/>
  <c r="F1700" i="13" s="1"/>
  <c r="G1700" i="13" s="1"/>
  <c r="M8204" i="8"/>
  <c r="K8585" i="8"/>
  <c r="F1766" i="13" s="1"/>
  <c r="G1766" i="13" s="1"/>
  <c r="M8588" i="8"/>
  <c r="K9025" i="8"/>
  <c r="F1849" i="13" s="1"/>
  <c r="G1849" i="13" s="1"/>
  <c r="M9026" i="8"/>
  <c r="K9061" i="8"/>
  <c r="F1866" i="13" s="1"/>
  <c r="G1866" i="13" s="1"/>
  <c r="M9062" i="8"/>
  <c r="K7078" i="8"/>
  <c r="F1534" i="13" s="1"/>
  <c r="G1534" i="13" s="1"/>
  <c r="M7081" i="8"/>
  <c r="K8780" i="8"/>
  <c r="F1797" i="13" s="1"/>
  <c r="G1797" i="13" s="1"/>
  <c r="M8783" i="8"/>
  <c r="K9130" i="8"/>
  <c r="F1888" i="13" s="1"/>
  <c r="G1888" i="13" s="1"/>
  <c r="M9131" i="8"/>
  <c r="K5351" i="8"/>
  <c r="F1113" i="13" s="1"/>
  <c r="G1113" i="13" s="1"/>
  <c r="M5352" i="8"/>
  <c r="K5553" i="8"/>
  <c r="F1181" i="13" s="1"/>
  <c r="G1181" i="13" s="1"/>
  <c r="M5554" i="8"/>
  <c r="K5915" i="8"/>
  <c r="F1301" i="13" s="1"/>
  <c r="G1301" i="13" s="1"/>
  <c r="M5916" i="8"/>
  <c r="K5592" i="8"/>
  <c r="F1194" i="13" s="1"/>
  <c r="G1194" i="13" s="1"/>
  <c r="M5593" i="8"/>
  <c r="K6121" i="8"/>
  <c r="F1359" i="13" s="1"/>
  <c r="G1359" i="13" s="1"/>
  <c r="M6122" i="8"/>
  <c r="K6127" i="8"/>
  <c r="F1361" i="13" s="1"/>
  <c r="G1361" i="13" s="1"/>
  <c r="M6129" i="8"/>
  <c r="K1114" i="8"/>
  <c r="F264" i="13" s="1"/>
  <c r="G264" i="13" s="1"/>
  <c r="M1115" i="8"/>
  <c r="K10246" i="8"/>
  <c r="F2138" i="13" s="1"/>
  <c r="G2138" i="13" s="1"/>
  <c r="M10249" i="8"/>
  <c r="K10087" i="8"/>
  <c r="F2102" i="13" s="1"/>
  <c r="G2102" i="13" s="1"/>
  <c r="M10088" i="8"/>
  <c r="K10255" i="8"/>
  <c r="F2140" i="13" s="1"/>
  <c r="G2140" i="13" s="1"/>
  <c r="M10260" i="8"/>
  <c r="K13315" i="8"/>
  <c r="F2544" i="13" s="1"/>
  <c r="G2544" i="13" s="1"/>
  <c r="M13316" i="8"/>
  <c r="K605" i="8"/>
  <c r="F164" i="13" s="1"/>
  <c r="G164" i="13" s="1"/>
  <c r="M606" i="8"/>
  <c r="K959" i="8"/>
  <c r="F234" i="13" s="1"/>
  <c r="G234" i="13" s="1"/>
  <c r="M960" i="8"/>
  <c r="K954" i="8"/>
  <c r="F233" i="13" s="1"/>
  <c r="G233" i="13" s="1"/>
  <c r="M955" i="8"/>
  <c r="K1191" i="8"/>
  <c r="F278" i="13" s="1"/>
  <c r="G278" i="13" s="1"/>
  <c r="M1192" i="8"/>
  <c r="K1161" i="8"/>
  <c r="F272" i="13" s="1"/>
  <c r="G272" i="13" s="1"/>
  <c r="M1163" i="8"/>
  <c r="K2514" i="8"/>
  <c r="F587" i="13" s="1"/>
  <c r="G587" i="13" s="1"/>
  <c r="M2516" i="8"/>
  <c r="K2296" i="8"/>
  <c r="F527" i="13" s="1"/>
  <c r="G527" i="13" s="1"/>
  <c r="M2297" i="8"/>
  <c r="K2471" i="8"/>
  <c r="F577" i="13" s="1"/>
  <c r="G577" i="13" s="1"/>
  <c r="M2473" i="8"/>
  <c r="K8395" i="8"/>
  <c r="F1732" i="13" s="1"/>
  <c r="G1732" i="13" s="1"/>
  <c r="M8396" i="8"/>
  <c r="K9718" i="8"/>
  <c r="F2013" i="13" s="1"/>
  <c r="G2013" i="13" s="1"/>
  <c r="M9719" i="8"/>
  <c r="K11553" i="8"/>
  <c r="F2278" i="13" s="1"/>
  <c r="G2278" i="13" s="1"/>
  <c r="M11555" i="8"/>
  <c r="K11906" i="8"/>
  <c r="F2349" i="13" s="1"/>
  <c r="G2349" i="13" s="1"/>
  <c r="M11907" i="8"/>
  <c r="K9452" i="8"/>
  <c r="F1967" i="13" s="1"/>
  <c r="G1967" i="13" s="1"/>
  <c r="M9455" i="8"/>
  <c r="K9697" i="8"/>
  <c r="F2009" i="13" s="1"/>
  <c r="G2009" i="13" s="1"/>
  <c r="M9698" i="8"/>
  <c r="K13107" i="8"/>
  <c r="F2506" i="13" s="1"/>
  <c r="G2506" i="13" s="1"/>
  <c r="M13108" i="8"/>
  <c r="K9006" i="8"/>
  <c r="F1840" i="13" s="1"/>
  <c r="G1840" i="13" s="1"/>
  <c r="M9008" i="8"/>
  <c r="K8930" i="8"/>
  <c r="F1828" i="13" s="1"/>
  <c r="G1828" i="13" s="1"/>
  <c r="M8933" i="8"/>
  <c r="K12141" i="8"/>
  <c r="F2407" i="13" s="1"/>
  <c r="G2407" i="13" s="1"/>
  <c r="M12145" i="8"/>
  <c r="K12545" i="8"/>
  <c r="F2460" i="13" s="1"/>
  <c r="G2460" i="13" s="1"/>
  <c r="M12547" i="8"/>
  <c r="K12428" i="8"/>
  <c r="F2444" i="13" s="1"/>
  <c r="G2444" i="13" s="1"/>
  <c r="M12434" i="8"/>
  <c r="K235" i="8"/>
  <c r="F78" i="13" s="1"/>
  <c r="G78" i="13" s="1"/>
  <c r="M239" i="8"/>
  <c r="K1274" i="8"/>
  <c r="F307" i="13" s="1"/>
  <c r="G307" i="13" s="1"/>
  <c r="M1276" i="8"/>
  <c r="K1824" i="8"/>
  <c r="F443" i="13" s="1"/>
  <c r="G443" i="13" s="1"/>
  <c r="M1826" i="8"/>
  <c r="K1885" i="8"/>
  <c r="F454" i="13" s="1"/>
  <c r="G454" i="13" s="1"/>
  <c r="M1886" i="8"/>
  <c r="K1680" i="8"/>
  <c r="F407" i="13" s="1"/>
  <c r="G407" i="13" s="1"/>
  <c r="M1681" i="8"/>
  <c r="K1943" i="8"/>
  <c r="F464" i="13" s="1"/>
  <c r="G464" i="13" s="1"/>
  <c r="M1944" i="8"/>
  <c r="K2141" i="8"/>
  <c r="F498" i="13" s="1"/>
  <c r="G498" i="13" s="1"/>
  <c r="M2142" i="8"/>
  <c r="K2333" i="8"/>
  <c r="F541" i="13" s="1"/>
  <c r="G541" i="13" s="1"/>
  <c r="M2334" i="8"/>
  <c r="K2394" i="8"/>
  <c r="F562" i="13" s="1"/>
  <c r="G562" i="13" s="1"/>
  <c r="M2396" i="8"/>
  <c r="K2109" i="8"/>
  <c r="F487" i="13" s="1"/>
  <c r="G487" i="13" s="1"/>
  <c r="M2111" i="8"/>
  <c r="K2312" i="8"/>
  <c r="F534" i="13" s="1"/>
  <c r="G534" i="13" s="1"/>
  <c r="M2313" i="8"/>
  <c r="K2388" i="8"/>
  <c r="F560" i="13" s="1"/>
  <c r="G560" i="13" s="1"/>
  <c r="M2389" i="8"/>
  <c r="K2" i="8"/>
  <c r="F18" i="13" s="1"/>
  <c r="G18" i="13" s="1"/>
  <c r="M3" i="8"/>
  <c r="K86" i="8"/>
  <c r="F44" i="13" s="1"/>
  <c r="G44" i="13" s="1"/>
  <c r="M87" i="8"/>
  <c r="K232" i="8"/>
  <c r="F77" i="13" s="1"/>
  <c r="G77" i="13" s="1"/>
  <c r="M233" i="8"/>
  <c r="K8" i="8"/>
  <c r="F20" i="13" s="1"/>
  <c r="G20" i="13" s="1"/>
  <c r="M10" i="8"/>
  <c r="K57" i="8"/>
  <c r="F37" i="13" s="1"/>
  <c r="G37" i="13" s="1"/>
  <c r="M58" i="8"/>
  <c r="K368" i="8"/>
  <c r="F107" i="13" s="1"/>
  <c r="G107" i="13" s="1"/>
  <c r="M372" i="8"/>
  <c r="K495" i="8"/>
  <c r="F137" i="13" s="1"/>
  <c r="G137" i="13" s="1"/>
  <c r="M496" i="8"/>
  <c r="K588" i="8"/>
  <c r="F160" i="13" s="1"/>
  <c r="G160" i="13" s="1"/>
  <c r="M590" i="8"/>
  <c r="K913" i="8"/>
  <c r="F223" i="13" s="1"/>
  <c r="G223" i="13" s="1"/>
  <c r="M914" i="8"/>
  <c r="K450" i="8"/>
  <c r="F127" i="13" s="1"/>
  <c r="G127" i="13" s="1"/>
  <c r="M451" i="8"/>
  <c r="K1383" i="8"/>
  <c r="F341" i="13" s="1"/>
  <c r="G341" i="13" s="1"/>
  <c r="M1384" i="8"/>
  <c r="K1488" i="8"/>
  <c r="F367" i="13" s="1"/>
  <c r="G367" i="13" s="1"/>
  <c r="M1490" i="8"/>
  <c r="K1646" i="8"/>
  <c r="F395" i="13" s="1"/>
  <c r="G395" i="13" s="1"/>
  <c r="M1648" i="8"/>
  <c r="K1691" i="8"/>
  <c r="F412" i="13" s="1"/>
  <c r="G412" i="13" s="1"/>
  <c r="M1692" i="8"/>
  <c r="K1733" i="8"/>
  <c r="F425" i="13" s="1"/>
  <c r="G425" i="13" s="1"/>
  <c r="M1736" i="8"/>
  <c r="K1212" i="8"/>
  <c r="F282" i="13" s="1"/>
  <c r="G282" i="13" s="1"/>
  <c r="M1213" i="8"/>
  <c r="K1258" i="8"/>
  <c r="F299" i="13" s="1"/>
  <c r="G299" i="13" s="1"/>
  <c r="M1259" i="8"/>
  <c r="K1363" i="8"/>
  <c r="F334" i="13" s="1"/>
  <c r="G334" i="13" s="1"/>
  <c r="M1365" i="8"/>
  <c r="K1513" i="8"/>
  <c r="F370" i="13" s="1"/>
  <c r="G370" i="13" s="1"/>
  <c r="M1515" i="8"/>
  <c r="K1631" i="8"/>
  <c r="F392" i="13" s="1"/>
  <c r="G392" i="13" s="1"/>
  <c r="M1633" i="8"/>
  <c r="K2456" i="8"/>
  <c r="F574" i="13" s="1"/>
  <c r="G574" i="13" s="1"/>
  <c r="M2457" i="8"/>
  <c r="K3691" i="8"/>
  <c r="F779" i="13" s="1"/>
  <c r="G779" i="13" s="1"/>
  <c r="M3692" i="8"/>
  <c r="K8950" i="8"/>
  <c r="F1832" i="13" s="1"/>
  <c r="G1832" i="13" s="1"/>
  <c r="M8952" i="8"/>
  <c r="K9415" i="8"/>
  <c r="F1957" i="13" s="1"/>
  <c r="G1957" i="13" s="1"/>
  <c r="M9416" i="8"/>
  <c r="K8140" i="8"/>
  <c r="F1690" i="13" s="1"/>
  <c r="G1690" i="13" s="1"/>
  <c r="M8141" i="8"/>
  <c r="K8500" i="8"/>
  <c r="F1755" i="13" s="1"/>
  <c r="G1755" i="13" s="1"/>
  <c r="M8501" i="8"/>
  <c r="K9426" i="8"/>
  <c r="F1961" i="13" s="1"/>
  <c r="G1961" i="13" s="1"/>
  <c r="M9427" i="8"/>
  <c r="K9573" i="8"/>
  <c r="F1988" i="13" s="1"/>
  <c r="G1988" i="13" s="1"/>
  <c r="M9577" i="8"/>
  <c r="K9828" i="8"/>
  <c r="F2040" i="13" s="1"/>
  <c r="G2040" i="13" s="1"/>
  <c r="M9831" i="8"/>
  <c r="K10612" i="8"/>
  <c r="F2167" i="13" s="1"/>
  <c r="G2167" i="13" s="1"/>
  <c r="M10613" i="8"/>
  <c r="K11068" i="8"/>
  <c r="F2214" i="13" s="1"/>
  <c r="G2214" i="13" s="1"/>
  <c r="M11069" i="8"/>
  <c r="K11787" i="8"/>
  <c r="F2308" i="13" s="1"/>
  <c r="G2308" i="13" s="1"/>
  <c r="M11789" i="8"/>
  <c r="K9525" i="8"/>
  <c r="F1980" i="13" s="1"/>
  <c r="G1980" i="13" s="1"/>
  <c r="M9526" i="8"/>
  <c r="K9625" i="8"/>
  <c r="F1996" i="13" s="1"/>
  <c r="G1996" i="13" s="1"/>
  <c r="M9626" i="8"/>
  <c r="K11085" i="8"/>
  <c r="F2217" i="13" s="1"/>
  <c r="G2217" i="13" s="1"/>
  <c r="M11086" i="8"/>
  <c r="K11503" i="8"/>
  <c r="F2260" i="13" s="1"/>
  <c r="G2260" i="13" s="1"/>
  <c r="M11504" i="8"/>
  <c r="K11802" i="8"/>
  <c r="F2313" i="13" s="1"/>
  <c r="G2313" i="13" s="1"/>
  <c r="M11804" i="8"/>
  <c r="K11927" i="8"/>
  <c r="F2357" i="13" s="1"/>
  <c r="G2357" i="13" s="1"/>
  <c r="M11928" i="8"/>
  <c r="K11943" i="8"/>
  <c r="F2365" i="13" s="1"/>
  <c r="G2365" i="13" s="1"/>
  <c r="M11944" i="8"/>
  <c r="K3103" i="8"/>
  <c r="F638" i="13" s="1"/>
  <c r="G638" i="13" s="1"/>
  <c r="M3106" i="8"/>
  <c r="K3288" i="8"/>
  <c r="F683" i="13" s="1"/>
  <c r="G683" i="13" s="1"/>
  <c r="M3290" i="8"/>
  <c r="K3204" i="8"/>
  <c r="F662" i="13" s="1"/>
  <c r="G662" i="13" s="1"/>
  <c r="M3205" i="8"/>
  <c r="K3352" i="8"/>
  <c r="F699" i="13" s="1"/>
  <c r="G699" i="13" s="1"/>
  <c r="M3353" i="8"/>
  <c r="K3412" i="8"/>
  <c r="F714" i="13" s="1"/>
  <c r="G714" i="13" s="1"/>
  <c r="M3413" i="8"/>
  <c r="K3627" i="8"/>
  <c r="F761" i="13" s="1"/>
  <c r="G761" i="13" s="1"/>
  <c r="M3629" i="8"/>
  <c r="K3679" i="8"/>
  <c r="F776" i="13" s="1"/>
  <c r="G776" i="13" s="1"/>
  <c r="M3681" i="8"/>
  <c r="K3768" i="8"/>
  <c r="F795" i="13" s="1"/>
  <c r="G795" i="13" s="1"/>
  <c r="M3769" i="8"/>
  <c r="K3812" i="8"/>
  <c r="F806" i="13" s="1"/>
  <c r="G806" i="13" s="1"/>
  <c r="M3813" i="8"/>
  <c r="K3926" i="8"/>
  <c r="F835" i="13" s="1"/>
  <c r="G835" i="13" s="1"/>
  <c r="M3927" i="8"/>
  <c r="K3961" i="8"/>
  <c r="F844" i="13" s="1"/>
  <c r="G844" i="13" s="1"/>
  <c r="M3963" i="8"/>
  <c r="K4216" i="8"/>
  <c r="F881" i="13" s="1"/>
  <c r="G881" i="13" s="1"/>
  <c r="M4217" i="8"/>
  <c r="K4334" i="8"/>
  <c r="F909" i="13" s="1"/>
  <c r="G909" i="13" s="1"/>
  <c r="M4335" i="8"/>
  <c r="K4454" i="8"/>
  <c r="F933" i="13" s="1"/>
  <c r="G933" i="13" s="1"/>
  <c r="M4455" i="8"/>
  <c r="K4559" i="8"/>
  <c r="F951" i="13" s="1"/>
  <c r="G951" i="13" s="1"/>
  <c r="M4561" i="8"/>
  <c r="K4714" i="8"/>
  <c r="F986" i="13" s="1"/>
  <c r="G986" i="13" s="1"/>
  <c r="M4715" i="8"/>
  <c r="K4814" i="8"/>
  <c r="F999" i="13" s="1"/>
  <c r="G999" i="13" s="1"/>
  <c r="M4817" i="8"/>
  <c r="K3364" i="8"/>
  <c r="F702" i="13" s="1"/>
  <c r="G702" i="13" s="1"/>
  <c r="M3366" i="8"/>
  <c r="K3601" i="8"/>
  <c r="F754" i="13" s="1"/>
  <c r="G754" i="13" s="1"/>
  <c r="M3604" i="8"/>
  <c r="K3645" i="8"/>
  <c r="F767" i="13" s="1"/>
  <c r="G767" i="13" s="1"/>
  <c r="M3646" i="8"/>
  <c r="K3756" i="8"/>
  <c r="F792" i="13" s="1"/>
  <c r="G792" i="13" s="1"/>
  <c r="M3758" i="8"/>
  <c r="K3923" i="8"/>
  <c r="F834" i="13" s="1"/>
  <c r="G834" i="13" s="1"/>
  <c r="M3924" i="8"/>
  <c r="K3999" i="8"/>
  <c r="F852" i="13" s="1"/>
  <c r="G852" i="13" s="1"/>
  <c r="M4000" i="8"/>
  <c r="K4225" i="8"/>
  <c r="F884" i="13" s="1"/>
  <c r="G884" i="13" s="1"/>
  <c r="M4226" i="8"/>
  <c r="K4436" i="8"/>
  <c r="F930" i="13" s="1"/>
  <c r="G930" i="13" s="1"/>
  <c r="M4438" i="8"/>
  <c r="K4674" i="8"/>
  <c r="F979" i="13" s="1"/>
  <c r="G979" i="13" s="1"/>
  <c r="M4676" i="8"/>
  <c r="K5055" i="8"/>
  <c r="F1053" i="13" s="1"/>
  <c r="G1053" i="13" s="1"/>
  <c r="M5056" i="8"/>
  <c r="K5547" i="8"/>
  <c r="F1179" i="13" s="1"/>
  <c r="G1179" i="13" s="1"/>
  <c r="M5548" i="8"/>
  <c r="K5597" i="8"/>
  <c r="F1196" i="13" s="1"/>
  <c r="G1196" i="13" s="1"/>
  <c r="M5598" i="8"/>
  <c r="K5677" i="8"/>
  <c r="F1223" i="13" s="1"/>
  <c r="G1223" i="13" s="1"/>
  <c r="M5678" i="8"/>
  <c r="K5739" i="8"/>
  <c r="F1244" i="13" s="1"/>
  <c r="G1244" i="13" s="1"/>
  <c r="M5740" i="8"/>
  <c r="K5859" i="8"/>
  <c r="F1283" i="13" s="1"/>
  <c r="G1283" i="13" s="1"/>
  <c r="M5860" i="8"/>
  <c r="K5909" i="8"/>
  <c r="F1299" i="13" s="1"/>
  <c r="G1299" i="13" s="1"/>
  <c r="M5910" i="8"/>
  <c r="K5231" i="8"/>
  <c r="F1092" i="13" s="1"/>
  <c r="G1092" i="13" s="1"/>
  <c r="M5233" i="8"/>
  <c r="K5436" i="8"/>
  <c r="F1141" i="13" s="1"/>
  <c r="G1141" i="13" s="1"/>
  <c r="M5437" i="8"/>
  <c r="K5494" i="8"/>
  <c r="F1161" i="13" s="1"/>
  <c r="G1161" i="13" s="1"/>
  <c r="M5495" i="8"/>
  <c r="K5680" i="8"/>
  <c r="F1224" i="13" s="1"/>
  <c r="G1224" i="13" s="1"/>
  <c r="M5681" i="8"/>
  <c r="K5922" i="8"/>
  <c r="F1304" i="13" s="1"/>
  <c r="G1304" i="13" s="1"/>
  <c r="M5923" i="8"/>
  <c r="K6289" i="8"/>
  <c r="F1404" i="13" s="1"/>
  <c r="G1404" i="13" s="1"/>
  <c r="M6290" i="8"/>
  <c r="K6349" i="8"/>
  <c r="F1419" i="13" s="1"/>
  <c r="G1419" i="13" s="1"/>
  <c r="M6350" i="8"/>
  <c r="K6429" i="8"/>
  <c r="F1436" i="13" s="1"/>
  <c r="G1436" i="13" s="1"/>
  <c r="M6430" i="8"/>
  <c r="K6483" i="8"/>
  <c r="F1449" i="13" s="1"/>
  <c r="G1449" i="13" s="1"/>
  <c r="M6484" i="8"/>
  <c r="K6531" i="8"/>
  <c r="F1461" i="13" s="1"/>
  <c r="G1461" i="13" s="1"/>
  <c r="M6532" i="8"/>
  <c r="K6077" i="8"/>
  <c r="F1348" i="13" s="1"/>
  <c r="G1348" i="13" s="1"/>
  <c r="M6079" i="8"/>
  <c r="K6190" i="8"/>
  <c r="F1377" i="13" s="1"/>
  <c r="G1377" i="13" s="1"/>
  <c r="M6191" i="8"/>
  <c r="K6571" i="8"/>
  <c r="F1471" i="13" s="1"/>
  <c r="G1471" i="13" s="1"/>
  <c r="M6573" i="8"/>
  <c r="K2656" i="8"/>
  <c r="F619" i="13" s="1"/>
  <c r="G619" i="13" s="1"/>
  <c r="M2657" i="8"/>
  <c r="K11841" i="8"/>
  <c r="F2323" i="13" s="1"/>
  <c r="G2323" i="13" s="1"/>
  <c r="M11842" i="8"/>
  <c r="K7390" i="8"/>
  <c r="F1596" i="13" s="1"/>
  <c r="G1596" i="13" s="1"/>
  <c r="M7392" i="8"/>
  <c r="K7485" i="8"/>
  <c r="F1617" i="13" s="1"/>
  <c r="G1617" i="13" s="1"/>
  <c r="M7488" i="8"/>
  <c r="K8618" i="8"/>
  <c r="F1770" i="13" s="1"/>
  <c r="G1770" i="13" s="1"/>
  <c r="M8622" i="8"/>
  <c r="K9011" i="8"/>
  <c r="F1842" i="13" s="1"/>
  <c r="G1842" i="13" s="1"/>
  <c r="M9012" i="8"/>
  <c r="K6844" i="8"/>
  <c r="F1513" i="13" s="1"/>
  <c r="G1513" i="13" s="1"/>
  <c r="M6851" i="8"/>
  <c r="K7430" i="8"/>
  <c r="F1604" i="13" s="1"/>
  <c r="G1604" i="13" s="1"/>
  <c r="M7431" i="8"/>
  <c r="K8726" i="8"/>
  <c r="F1785" i="13" s="1"/>
  <c r="G1785" i="13" s="1"/>
  <c r="M8729" i="8"/>
  <c r="K1677" i="8"/>
  <c r="F406" i="13" s="1"/>
  <c r="G406" i="13" s="1"/>
  <c r="M1678" i="8"/>
  <c r="K9825" i="8"/>
  <c r="F2039" i="13" s="1"/>
  <c r="G2039" i="13" s="1"/>
  <c r="M9826" i="8"/>
  <c r="K12057" i="8"/>
  <c r="F2396" i="13" s="1"/>
  <c r="G2396" i="13" s="1"/>
  <c r="M12058" i="8"/>
  <c r="K13392" i="8"/>
  <c r="F2561" i="13" s="1"/>
  <c r="G2561" i="13" s="1"/>
  <c r="M13393" i="8"/>
  <c r="K13402" i="8"/>
  <c r="F2566" i="13" s="1"/>
  <c r="G2566" i="13" s="1"/>
  <c r="M13403" i="8"/>
  <c r="K5029" i="8"/>
  <c r="F1046" i="13" s="1"/>
  <c r="G1046" i="13" s="1"/>
  <c r="M5031" i="8"/>
  <c r="K7201" i="8"/>
  <c r="F1561" i="13" s="1"/>
  <c r="G1561" i="13" s="1"/>
  <c r="M7204" i="8"/>
  <c r="K7260" i="8"/>
  <c r="F1573" i="13" s="1"/>
  <c r="G1573" i="13" s="1"/>
  <c r="M7262" i="8"/>
  <c r="K7696" i="8"/>
  <c r="F1630" i="13" s="1"/>
  <c r="G1630" i="13" s="1"/>
  <c r="M7698" i="8"/>
  <c r="K7960" i="8"/>
  <c r="F1677" i="13" s="1"/>
  <c r="G1677" i="13" s="1"/>
  <c r="M7962" i="8"/>
  <c r="K8807" i="8"/>
  <c r="F1803" i="13" s="1"/>
  <c r="G1803" i="13" s="1"/>
  <c r="M8808" i="8"/>
  <c r="K9031" i="8"/>
  <c r="F1852" i="13" s="1"/>
  <c r="G1852" i="13" s="1"/>
  <c r="M9032" i="8"/>
  <c r="K9047" i="8"/>
  <c r="F1860" i="13" s="1"/>
  <c r="G1860" i="13" s="1"/>
  <c r="M9048" i="8"/>
  <c r="K9067" i="8"/>
  <c r="F1869" i="13" s="1"/>
  <c r="G1869" i="13" s="1"/>
  <c r="M9068" i="8"/>
  <c r="K7883" i="8"/>
  <c r="F1660" i="13" s="1"/>
  <c r="G1660" i="13" s="1"/>
  <c r="M7885" i="8"/>
  <c r="K8760" i="8"/>
  <c r="F1791" i="13" s="1"/>
  <c r="G1791" i="13" s="1"/>
  <c r="M8761" i="8"/>
  <c r="K9140" i="8"/>
  <c r="F1891" i="13" s="1"/>
  <c r="G1891" i="13" s="1"/>
  <c r="M9141" i="8"/>
  <c r="K3268" i="8"/>
  <c r="F678" i="13" s="1"/>
  <c r="G678" i="13" s="1"/>
  <c r="M3270" i="8"/>
  <c r="K3376" i="8"/>
  <c r="F705" i="13" s="1"/>
  <c r="G705" i="13" s="1"/>
  <c r="M3377" i="8"/>
  <c r="K3800" i="8"/>
  <c r="F803" i="13" s="1"/>
  <c r="G803" i="13" s="1"/>
  <c r="M3802" i="8"/>
  <c r="K5535" i="8"/>
  <c r="F1175" i="13" s="1"/>
  <c r="G1175" i="13" s="1"/>
  <c r="M5536" i="8"/>
  <c r="K5005" i="8"/>
  <c r="F1040" i="13" s="1"/>
  <c r="G1040" i="13" s="1"/>
  <c r="M5007" i="8"/>
  <c r="K5572" i="8"/>
  <c r="F1187" i="13" s="1"/>
  <c r="G1187" i="13" s="1"/>
  <c r="M5573" i="8"/>
  <c r="K5796" i="8"/>
  <c r="F1263" i="13" s="1"/>
  <c r="G1263" i="13" s="1"/>
  <c r="M5797" i="8"/>
  <c r="K6232" i="8"/>
  <c r="F1388" i="13" s="1"/>
  <c r="G1388" i="13" s="1"/>
  <c r="M6234" i="8"/>
  <c r="K6409" i="8"/>
  <c r="F1431" i="13" s="1"/>
  <c r="G1431" i="13" s="1"/>
  <c r="M6410" i="8"/>
  <c r="K6146" i="8"/>
  <c r="F1366" i="13" s="1"/>
  <c r="G1366" i="13" s="1"/>
  <c r="M6147" i="8"/>
  <c r="K6202" i="8"/>
  <c r="F1380" i="13" s="1"/>
  <c r="G1380" i="13" s="1"/>
  <c r="M6203" i="8"/>
  <c r="K6527" i="8"/>
  <c r="F1460" i="13" s="1"/>
  <c r="G1460" i="13" s="1"/>
  <c r="M6529" i="8"/>
  <c r="K396" i="8"/>
  <c r="F111" i="13" s="1"/>
  <c r="G111" i="13" s="1"/>
  <c r="M401" i="8"/>
  <c r="K9963" i="8"/>
  <c r="F2078" i="13" s="1"/>
  <c r="G2078" i="13" s="1"/>
  <c r="M9965" i="8"/>
  <c r="K10261" i="8"/>
  <c r="F2141" i="13" s="1"/>
  <c r="G2141" i="13" s="1"/>
  <c r="M10263" i="8"/>
  <c r="K12050" i="8"/>
  <c r="F2394" i="13" s="1"/>
  <c r="G2394" i="13" s="1"/>
  <c r="M12051" i="8"/>
  <c r="K9956" i="8"/>
  <c r="F2077" i="13" s="1"/>
  <c r="G2077" i="13" s="1"/>
  <c r="M9958" i="8"/>
  <c r="K10164" i="8"/>
  <c r="F2117" i="13" s="1"/>
  <c r="G2117" i="13" s="1"/>
  <c r="M10166" i="8"/>
  <c r="K11259" i="8"/>
  <c r="F2242" i="13" s="1"/>
  <c r="G2242" i="13" s="1"/>
  <c r="M11260" i="8"/>
  <c r="K9149" i="8"/>
  <c r="F1894" i="13" s="1"/>
  <c r="G1894" i="13" s="1"/>
  <c r="K10118" i="8"/>
  <c r="F2109" i="13" s="1"/>
  <c r="G2109" i="13" s="1"/>
  <c r="K757" i="8"/>
  <c r="F193" i="13" s="1"/>
  <c r="G193" i="13" s="1"/>
  <c r="M758" i="8"/>
  <c r="K1025" i="8"/>
  <c r="F246" i="13" s="1"/>
  <c r="G246" i="13" s="1"/>
  <c r="M1026" i="8"/>
  <c r="K11964" i="8"/>
  <c r="F2373" i="13" s="1"/>
  <c r="G2373" i="13" s="1"/>
  <c r="M11965" i="8"/>
  <c r="K12482" i="8"/>
  <c r="F2451" i="13" s="1"/>
  <c r="G2451" i="13" s="1"/>
  <c r="M12483" i="8"/>
  <c r="K624" i="8"/>
  <c r="F170" i="13" s="1"/>
  <c r="G170" i="13" s="1"/>
  <c r="M627" i="8"/>
  <c r="K2136" i="8"/>
  <c r="F496" i="13" s="1"/>
  <c r="G496" i="13" s="1"/>
  <c r="M2138" i="8"/>
  <c r="K2391" i="8"/>
  <c r="F561" i="13" s="1"/>
  <c r="G561" i="13" s="1"/>
  <c r="M2393" i="8"/>
  <c r="K10972" i="8"/>
  <c r="F2195" i="13" s="1"/>
  <c r="G2195" i="13" s="1"/>
  <c r="M10973" i="8"/>
  <c r="K106" i="8"/>
  <c r="F49" i="13" s="1"/>
  <c r="G49" i="13" s="1"/>
  <c r="M107" i="8"/>
  <c r="K23" i="8"/>
  <c r="F25" i="13" s="1"/>
  <c r="G25" i="13" s="1"/>
  <c r="M24" i="8"/>
  <c r="K468" i="8"/>
  <c r="F130" i="13" s="1"/>
  <c r="G130" i="13" s="1"/>
  <c r="M470" i="8"/>
  <c r="K899" i="8"/>
  <c r="F218" i="13" s="1"/>
  <c r="G218" i="13" s="1"/>
  <c r="M902" i="8"/>
  <c r="K492" i="8"/>
  <c r="F136" i="13" s="1"/>
  <c r="G136" i="13" s="1"/>
  <c r="M493" i="8"/>
  <c r="K1385" i="8"/>
  <c r="F342" i="13" s="1"/>
  <c r="G342" i="13" s="1"/>
  <c r="M1386" i="8"/>
  <c r="K1693" i="8"/>
  <c r="F413" i="13" s="1"/>
  <c r="G413" i="13" s="1"/>
  <c r="M1694" i="8"/>
  <c r="K1248" i="8"/>
  <c r="F294" i="13" s="1"/>
  <c r="G294" i="13" s="1"/>
  <c r="M1249" i="8"/>
  <c r="K1741" i="8"/>
  <c r="F427" i="13" s="1"/>
  <c r="G427" i="13" s="1"/>
  <c r="M1743" i="8"/>
  <c r="K9396" i="8"/>
  <c r="F1950" i="13" s="1"/>
  <c r="G1950" i="13" s="1"/>
  <c r="M9397" i="8"/>
  <c r="K9765" i="8"/>
  <c r="F2022" i="13" s="1"/>
  <c r="G2022" i="13" s="1"/>
  <c r="M9768" i="8"/>
  <c r="K11929" i="8"/>
  <c r="F2358" i="13" s="1"/>
  <c r="G2358" i="13" s="1"/>
  <c r="M11930" i="8"/>
  <c r="K13276" i="8"/>
  <c r="F2534" i="13" s="1"/>
  <c r="G2534" i="13" s="1"/>
  <c r="M13278" i="8"/>
  <c r="K3840" i="8"/>
  <c r="F812" i="13" s="1"/>
  <c r="G812" i="13" s="1"/>
  <c r="M3841" i="8"/>
  <c r="K4243" i="8"/>
  <c r="F890" i="13" s="1"/>
  <c r="G890" i="13" s="1"/>
  <c r="M4244" i="8"/>
  <c r="K4526" i="8"/>
  <c r="F945" i="13" s="1"/>
  <c r="G945" i="13" s="1"/>
  <c r="M4528" i="8"/>
  <c r="K5262" i="8"/>
  <c r="F1099" i="13" s="1"/>
  <c r="G1099" i="13" s="1"/>
  <c r="M5266" i="8"/>
  <c r="K5605" i="8"/>
  <c r="F1199" i="13" s="1"/>
  <c r="G1199" i="13" s="1"/>
  <c r="M5606" i="8"/>
  <c r="K5186" i="8"/>
  <c r="F1081" i="13" s="1"/>
  <c r="G1081" i="13" s="1"/>
  <c r="M5187" i="8"/>
  <c r="K5464" i="8"/>
  <c r="F1151" i="13" s="1"/>
  <c r="G1151" i="13" s="1"/>
  <c r="M5465" i="8"/>
  <c r="K5600" i="8"/>
  <c r="F1197" i="13" s="1"/>
  <c r="G1197" i="13" s="1"/>
  <c r="M5601" i="8"/>
  <c r="K132" i="8"/>
  <c r="F56" i="13" s="1"/>
  <c r="G56" i="13" s="1"/>
  <c r="M134" i="8"/>
  <c r="K7304" i="8"/>
  <c r="F1581" i="13" s="1"/>
  <c r="G1581" i="13" s="1"/>
  <c r="M7308" i="8"/>
  <c r="K9017" i="8"/>
  <c r="F1845" i="13" s="1"/>
  <c r="G1845" i="13" s="1"/>
  <c r="M9018" i="8"/>
  <c r="K7864" i="8"/>
  <c r="F1654" i="13" s="1"/>
  <c r="G1654" i="13" s="1"/>
  <c r="M7865" i="8"/>
  <c r="K13396" i="8"/>
  <c r="F2563" i="13" s="1"/>
  <c r="G2563" i="13" s="1"/>
  <c r="M13397" i="8"/>
  <c r="K9029" i="8"/>
  <c r="F1851" i="13" s="1"/>
  <c r="G1851" i="13" s="1"/>
  <c r="M9030" i="8"/>
  <c r="K9065" i="8"/>
  <c r="F1868" i="13" s="1"/>
  <c r="G1868" i="13" s="1"/>
  <c r="M9066" i="8"/>
  <c r="K9143" i="8"/>
  <c r="F1892" i="13" s="1"/>
  <c r="G1892" i="13" s="1"/>
  <c r="M9145" i="8"/>
  <c r="K5228" i="8"/>
  <c r="F1091" i="13" s="1"/>
  <c r="G1091" i="13" s="1"/>
  <c r="M5230" i="8"/>
  <c r="K1376" i="8"/>
  <c r="F338" i="13" s="1"/>
  <c r="G338" i="13" s="1"/>
  <c r="M1378" i="8"/>
  <c r="K10017" i="8"/>
  <c r="F2087" i="13" s="1"/>
  <c r="G2087" i="13" s="1"/>
  <c r="M10021" i="8"/>
  <c r="K10230" i="8"/>
  <c r="F2135" i="13" s="1"/>
  <c r="G2135" i="13" s="1"/>
  <c r="M10233" i="8"/>
  <c r="K10048" i="8"/>
  <c r="F2093" i="13" s="1"/>
  <c r="G2093" i="13" s="1"/>
  <c r="M10050" i="8"/>
  <c r="K9654" i="8"/>
  <c r="F2001" i="13" s="1"/>
  <c r="G2001" i="13" s="1"/>
  <c r="M9657" i="8"/>
  <c r="K88" i="8"/>
  <c r="F45" i="13" s="1"/>
  <c r="G45" i="13" s="1"/>
  <c r="M89" i="8"/>
  <c r="K11" i="8"/>
  <c r="F21" i="13" s="1"/>
  <c r="G21" i="13" s="1"/>
  <c r="M12" i="8"/>
  <c r="K444" i="8"/>
  <c r="F126" i="13" s="1"/>
  <c r="G126" i="13" s="1"/>
  <c r="M448" i="8"/>
  <c r="K779" i="8"/>
  <c r="F199" i="13" s="1"/>
  <c r="G199" i="13" s="1"/>
  <c r="M783" i="8"/>
  <c r="K11925" i="8"/>
  <c r="F2356" i="13" s="1"/>
  <c r="G2356" i="13" s="1"/>
  <c r="M11926" i="8"/>
  <c r="K3320" i="8"/>
  <c r="F691" i="13" s="1"/>
  <c r="G691" i="13" s="1"/>
  <c r="M3321" i="8"/>
  <c r="K4941" i="8"/>
  <c r="F1025" i="13" s="1"/>
  <c r="G1025" i="13" s="1"/>
  <c r="M4943" i="8"/>
  <c r="K5632" i="8"/>
  <c r="F1208" i="13" s="1"/>
  <c r="G1208" i="13" s="1"/>
  <c r="M5633" i="8"/>
  <c r="K5742" i="8"/>
  <c r="F1245" i="13" s="1"/>
  <c r="G1245" i="13" s="1"/>
  <c r="M5743" i="8"/>
  <c r="K5844" i="8"/>
  <c r="F1278" i="13" s="1"/>
  <c r="G1278" i="13" s="1"/>
  <c r="M5845" i="8"/>
  <c r="K2644" i="8"/>
  <c r="F614" i="13" s="1"/>
  <c r="G614" i="13" s="1"/>
  <c r="M2645" i="8"/>
  <c r="K11958" i="8"/>
  <c r="F2371" i="13" s="1"/>
  <c r="G2371" i="13" s="1"/>
  <c r="M11959" i="8"/>
  <c r="K6001" i="8"/>
  <c r="F1329" i="13" s="1"/>
  <c r="G1329" i="13" s="1"/>
  <c r="M6002" i="8"/>
  <c r="K7171" i="8"/>
  <c r="F1555" i="13" s="1"/>
  <c r="G1555" i="13" s="1"/>
  <c r="M7174" i="8"/>
  <c r="K8811" i="8"/>
  <c r="F1804" i="13" s="1"/>
  <c r="G1804" i="13" s="1"/>
  <c r="M8812" i="8"/>
  <c r="K9069" i="8"/>
  <c r="F1870" i="13" s="1"/>
  <c r="G1870" i="13" s="1"/>
  <c r="M9070" i="8"/>
  <c r="K7370" i="8"/>
  <c r="F1592" i="13" s="1"/>
  <c r="G1592" i="13" s="1"/>
  <c r="M7371" i="8"/>
  <c r="K9137" i="8"/>
  <c r="F1890" i="13" s="1"/>
  <c r="G1890" i="13" s="1"/>
  <c r="M9139" i="8"/>
  <c r="K4329" i="8"/>
  <c r="F908" i="13" s="1"/>
  <c r="G908" i="13" s="1"/>
  <c r="M4330" i="8"/>
  <c r="K5052" i="8"/>
  <c r="F1052" i="13" s="1"/>
  <c r="G1052" i="13" s="1"/>
  <c r="M5054" i="8"/>
  <c r="K1206" i="8"/>
  <c r="F281" i="13" s="1"/>
  <c r="G281" i="13" s="1"/>
  <c r="M1208" i="8"/>
  <c r="K9251" i="8"/>
  <c r="F1914" i="13" s="1"/>
  <c r="G1914" i="13" s="1"/>
  <c r="M9253" i="8"/>
  <c r="K10329" i="8"/>
  <c r="F2148" i="13" s="1"/>
  <c r="G2148" i="13" s="1"/>
  <c r="M10333" i="8"/>
  <c r="K10570" i="8"/>
  <c r="F2163" i="13" s="1"/>
  <c r="G2163" i="13" s="1"/>
  <c r="M10579" i="8"/>
  <c r="K12329" i="8"/>
  <c r="F2431" i="13" s="1"/>
  <c r="G2431" i="13" s="1"/>
  <c r="M12332" i="8"/>
  <c r="K12460" i="8"/>
  <c r="F2448" i="13" s="1"/>
  <c r="G2448" i="13" s="1"/>
  <c r="M12466" i="8"/>
  <c r="K1268" i="8"/>
  <c r="F304" i="13" s="1"/>
  <c r="G304" i="13" s="1"/>
  <c r="M1269" i="8"/>
  <c r="K2337" i="8"/>
  <c r="F543" i="13" s="1"/>
  <c r="G543" i="13" s="1"/>
  <c r="M2338" i="8"/>
  <c r="K2359" i="8"/>
  <c r="F551" i="13" s="1"/>
  <c r="G551" i="13" s="1"/>
  <c r="M2360" i="8"/>
  <c r="K2121" i="8"/>
  <c r="F491" i="13" s="1"/>
  <c r="G491" i="13" s="1"/>
  <c r="M2123" i="8"/>
  <c r="K9347" i="8"/>
  <c r="F1936" i="13" s="1"/>
  <c r="G1936" i="13" s="1"/>
  <c r="M9348" i="8"/>
  <c r="K185" i="8"/>
  <c r="F66" i="13" s="1"/>
  <c r="G66" i="13" s="1"/>
  <c r="M186" i="8"/>
  <c r="K462" i="8"/>
  <c r="F129" i="13" s="1"/>
  <c r="G129" i="13" s="1"/>
  <c r="M466" i="8"/>
  <c r="K603" i="8"/>
  <c r="F163" i="13" s="1"/>
  <c r="G163" i="13" s="1"/>
  <c r="M604" i="8"/>
  <c r="K1262" i="8"/>
  <c r="F301" i="13" s="1"/>
  <c r="G301" i="13" s="1"/>
  <c r="M1263" i="8"/>
  <c r="K1399" i="8"/>
  <c r="F349" i="13" s="1"/>
  <c r="G349" i="13" s="1"/>
  <c r="M1401" i="8"/>
  <c r="K1542" i="8"/>
  <c r="F374" i="13" s="1"/>
  <c r="G374" i="13" s="1"/>
  <c r="M1543" i="8"/>
  <c r="K2634" i="8"/>
  <c r="F610" i="13" s="1"/>
  <c r="G610" i="13" s="1"/>
  <c r="M2635" i="8"/>
  <c r="K9423" i="8"/>
  <c r="F1960" i="13" s="1"/>
  <c r="G1960" i="13" s="1"/>
  <c r="M9424" i="8"/>
  <c r="K9585" i="8"/>
  <c r="F1990" i="13" s="1"/>
  <c r="G1990" i="13" s="1"/>
  <c r="M9587" i="8"/>
  <c r="K2673" i="8"/>
  <c r="F625" i="13" s="1"/>
  <c r="G625" i="13" s="1"/>
  <c r="M2686" i="8"/>
  <c r="K3220" i="8"/>
  <c r="F666" i="13" s="1"/>
  <c r="G666" i="13" s="1"/>
  <c r="M3222" i="8"/>
  <c r="K3549" i="8"/>
  <c r="F743" i="13" s="1"/>
  <c r="G743" i="13" s="1"/>
  <c r="M3551" i="8"/>
  <c r="K3732" i="8"/>
  <c r="F786" i="13" s="1"/>
  <c r="G786" i="13" s="1"/>
  <c r="M3733" i="8"/>
  <c r="K3613" i="8"/>
  <c r="F757" i="13" s="1"/>
  <c r="G757" i="13" s="1"/>
  <c r="M3616" i="8"/>
  <c r="K4249" i="8"/>
  <c r="F892" i="13" s="1"/>
  <c r="G892" i="13" s="1"/>
  <c r="M4250" i="8"/>
  <c r="K5155" i="8"/>
  <c r="F1074" i="13" s="1"/>
  <c r="G1074" i="13" s="1"/>
  <c r="M5156" i="8"/>
  <c r="K5687" i="8"/>
  <c r="F1226" i="13" s="1"/>
  <c r="G1226" i="13" s="1"/>
  <c r="M5688" i="8"/>
  <c r="K5751" i="8"/>
  <c r="F1248" i="13" s="1"/>
  <c r="G1248" i="13" s="1"/>
  <c r="M5752" i="8"/>
  <c r="K5809" i="8"/>
  <c r="F1267" i="13" s="1"/>
  <c r="G1267" i="13" s="1"/>
  <c r="M5810" i="8"/>
  <c r="K5183" i="8"/>
  <c r="F1080" i="13" s="1"/>
  <c r="G1080" i="13" s="1"/>
  <c r="M5185" i="8"/>
  <c r="K5506" i="8"/>
  <c r="F1165" i="13" s="1"/>
  <c r="G1165" i="13" s="1"/>
  <c r="M5507" i="8"/>
  <c r="K5626" i="8"/>
  <c r="F1206" i="13" s="1"/>
  <c r="G1206" i="13" s="1"/>
  <c r="M5627" i="8"/>
  <c r="K5736" i="8"/>
  <c r="F1243" i="13" s="1"/>
  <c r="G1243" i="13" s="1"/>
  <c r="M5737" i="8"/>
  <c r="K5928" i="8"/>
  <c r="F1306" i="13" s="1"/>
  <c r="G1306" i="13" s="1"/>
  <c r="M5929" i="8"/>
  <c r="K6579" i="8"/>
  <c r="F1473" i="13" s="1"/>
  <c r="G1473" i="13" s="1"/>
  <c r="M6580" i="8"/>
  <c r="K2666" i="8"/>
  <c r="F622" i="13" s="1"/>
  <c r="G622" i="13" s="1"/>
  <c r="M2668" i="8"/>
  <c r="K7854" i="8"/>
  <c r="F1651" i="13" s="1"/>
  <c r="G1651" i="13" s="1"/>
  <c r="M7855" i="8"/>
  <c r="K8746" i="8"/>
  <c r="F1788" i="13" s="1"/>
  <c r="G1788" i="13" s="1"/>
  <c r="M8747" i="8"/>
  <c r="K5040" i="8"/>
  <c r="F1049" i="13" s="1"/>
  <c r="G1049" i="13" s="1"/>
  <c r="M5042" i="8"/>
  <c r="K13400" i="8"/>
  <c r="F2565" i="13" s="1"/>
  <c r="G2565" i="13" s="1"/>
  <c r="M13401" i="8"/>
  <c r="K7889" i="8"/>
  <c r="F1662" i="13" s="1"/>
  <c r="G1662" i="13" s="1"/>
  <c r="M7890" i="8"/>
  <c r="K9035" i="8"/>
  <c r="F1854" i="13" s="1"/>
  <c r="G1854" i="13" s="1"/>
  <c r="M9036" i="8"/>
  <c r="K9055" i="8"/>
  <c r="F1863" i="13" s="1"/>
  <c r="G1863" i="13" s="1"/>
  <c r="M9056" i="8"/>
  <c r="K9071" i="8"/>
  <c r="F1871" i="13" s="1"/>
  <c r="G1871" i="13" s="1"/>
  <c r="M9072" i="8"/>
  <c r="K9113" i="8"/>
  <c r="F1883" i="13" s="1"/>
  <c r="G1883" i="13" s="1"/>
  <c r="M9114" i="8"/>
  <c r="K6800" i="8"/>
  <c r="F1509" i="13" s="1"/>
  <c r="G1509" i="13" s="1"/>
  <c r="M6801" i="8"/>
  <c r="K7380" i="8"/>
  <c r="F1594" i="13" s="1"/>
  <c r="G1594" i="13" s="1"/>
  <c r="M7381" i="8"/>
  <c r="K7480" i="8"/>
  <c r="F1616" i="13" s="1"/>
  <c r="G1616" i="13" s="1"/>
  <c r="M7481" i="8"/>
  <c r="K8447" i="8"/>
  <c r="F1743" i="13" s="1"/>
  <c r="G1743" i="13" s="1"/>
  <c r="M8449" i="8"/>
  <c r="K8767" i="8"/>
  <c r="F1793" i="13" s="1"/>
  <c r="G1793" i="13" s="1"/>
  <c r="M8769" i="8"/>
  <c r="K3248" i="8"/>
  <c r="F673" i="13" s="1"/>
  <c r="G673" i="13" s="1"/>
  <c r="M3249" i="8"/>
  <c r="K3529" i="8"/>
  <c r="F739" i="13" s="1"/>
  <c r="G739" i="13" s="1"/>
  <c r="M3531" i="8"/>
  <c r="K4201" i="8"/>
  <c r="F879" i="13" s="1"/>
  <c r="G879" i="13" s="1"/>
  <c r="M4203" i="8"/>
  <c r="K4520" i="8"/>
  <c r="F944" i="13" s="1"/>
  <c r="G944" i="13" s="1"/>
  <c r="M4523" i="8"/>
  <c r="K4153" i="8"/>
  <c r="F872" i="13" s="1"/>
  <c r="G872" i="13" s="1"/>
  <c r="M4154" i="8"/>
  <c r="K5068" i="8"/>
  <c r="F1056" i="13" s="1"/>
  <c r="G1056" i="13" s="1"/>
  <c r="M5070" i="8"/>
  <c r="K5445" i="8"/>
  <c r="F1144" i="13" s="1"/>
  <c r="G1144" i="13" s="1"/>
  <c r="M5446" i="8"/>
  <c r="K5789" i="8"/>
  <c r="F1261" i="13" s="1"/>
  <c r="G1261" i="13" s="1"/>
  <c r="M5790" i="8"/>
  <c r="K5348" i="8"/>
  <c r="F1112" i="13" s="1"/>
  <c r="G1112" i="13" s="1"/>
  <c r="M5349" i="8"/>
  <c r="K5482" i="8"/>
  <c r="F1157" i="13" s="1"/>
  <c r="G1157" i="13" s="1"/>
  <c r="M5483" i="8"/>
  <c r="K5524" i="8"/>
  <c r="F1171" i="13" s="1"/>
  <c r="G1171" i="13" s="1"/>
  <c r="M5525" i="8"/>
  <c r="K6241" i="8"/>
  <c r="F1391" i="13" s="1"/>
  <c r="G1391" i="13" s="1"/>
  <c r="M6242" i="8"/>
  <c r="K6105" i="8"/>
  <c r="F1355" i="13" s="1"/>
  <c r="G1355" i="13" s="1"/>
  <c r="M6107" i="8"/>
  <c r="K6162" i="8"/>
  <c r="F1370" i="13" s="1"/>
  <c r="G1370" i="13" s="1"/>
  <c r="M6163" i="8"/>
  <c r="K6262" i="8"/>
  <c r="F1397" i="13" s="1"/>
  <c r="G1397" i="13" s="1"/>
  <c r="M6263" i="8"/>
  <c r="K11868" i="8"/>
  <c r="F2333" i="13" s="1"/>
  <c r="G2333" i="13" s="1"/>
  <c r="M11869" i="8"/>
  <c r="K1320" i="8"/>
  <c r="F319" i="13" s="1"/>
  <c r="G319" i="13" s="1"/>
  <c r="M1321" i="8"/>
  <c r="K9975" i="8"/>
  <c r="F2080" i="13" s="1"/>
  <c r="G2080" i="13" s="1"/>
  <c r="M9979" i="8"/>
  <c r="K10042" i="8"/>
  <c r="F2092" i="13" s="1"/>
  <c r="G2092" i="13" s="1"/>
  <c r="M10043" i="8"/>
  <c r="K11251" i="8"/>
  <c r="F2240" i="13" s="1"/>
  <c r="G2240" i="13" s="1"/>
  <c r="M11253" i="8"/>
  <c r="K9986" i="8"/>
  <c r="F2082" i="13" s="1"/>
  <c r="G2082" i="13" s="1"/>
  <c r="M9988" i="8"/>
  <c r="K10217" i="8"/>
  <c r="F2132" i="13" s="1"/>
  <c r="G2132" i="13" s="1"/>
  <c r="M10218" i="8"/>
  <c r="K11588" i="8"/>
  <c r="F2283" i="13" s="1"/>
  <c r="G2283" i="13" s="1"/>
  <c r="M11590" i="8"/>
  <c r="K729" i="8"/>
  <c r="F186" i="13" s="1"/>
  <c r="G186" i="13" s="1"/>
  <c r="M731" i="8"/>
  <c r="K9003" i="8"/>
  <c r="F1839" i="13" s="1"/>
  <c r="G1839" i="13" s="1"/>
  <c r="M9004" i="8"/>
  <c r="K659" i="8"/>
  <c r="F175" i="13" s="1"/>
  <c r="G175" i="13" s="1"/>
  <c r="M665" i="8"/>
  <c r="K2363" i="8"/>
  <c r="F552" i="13" s="1"/>
  <c r="G552" i="13" s="1"/>
  <c r="M2364" i="8"/>
  <c r="K2090" i="8"/>
  <c r="F481" i="13" s="1"/>
  <c r="G481" i="13" s="1"/>
  <c r="M2091" i="8"/>
  <c r="K2306" i="8"/>
  <c r="F531" i="13" s="1"/>
  <c r="G531" i="13" s="1"/>
  <c r="M2307" i="8"/>
  <c r="K11519" i="8"/>
  <c r="F2266" i="13" s="1"/>
  <c r="G2266" i="13" s="1"/>
  <c r="M11521" i="8"/>
  <c r="K40" i="8"/>
  <c r="F31" i="13" s="1"/>
  <c r="G31" i="13" s="1"/>
  <c r="M42" i="8"/>
  <c r="K489" i="8"/>
  <c r="F135" i="13" s="1"/>
  <c r="G135" i="13" s="1"/>
  <c r="M490" i="8"/>
  <c r="K911" i="8"/>
  <c r="F222" i="13" s="1"/>
  <c r="G222" i="13" s="1"/>
  <c r="M912" i="8"/>
  <c r="K863" i="8"/>
  <c r="F208" i="13" s="1"/>
  <c r="G208" i="13" s="1"/>
  <c r="M865" i="8"/>
  <c r="K1393" i="8"/>
  <c r="F346" i="13" s="1"/>
  <c r="G346" i="13" s="1"/>
  <c r="M1394" i="8"/>
  <c r="K1621" i="8"/>
  <c r="F390" i="13" s="1"/>
  <c r="G390" i="13" s="1"/>
  <c r="M1622" i="8"/>
  <c r="K1256" i="8"/>
  <c r="F298" i="13" s="1"/>
  <c r="G298" i="13" s="1"/>
  <c r="M1257" i="8"/>
  <c r="K1504" i="8"/>
  <c r="F369" i="13" s="1"/>
  <c r="G369" i="13" s="1"/>
  <c r="M1505" i="8"/>
  <c r="K7892" i="8"/>
  <c r="F1663" i="13" s="1"/>
  <c r="G1663" i="13" s="1"/>
  <c r="M7893" i="8"/>
  <c r="K9702" i="8"/>
  <c r="F2010" i="13" s="1"/>
  <c r="G2010" i="13" s="1"/>
  <c r="M9705" i="8"/>
  <c r="K11799" i="8"/>
  <c r="F2312" i="13" s="1"/>
  <c r="G2312" i="13" s="1"/>
  <c r="M11801" i="8"/>
  <c r="K11054" i="8"/>
  <c r="F2210" i="13" s="1"/>
  <c r="G2210" i="13" s="1"/>
  <c r="M11056" i="8"/>
  <c r="K11937" i="8"/>
  <c r="F2362" i="13" s="1"/>
  <c r="G2362" i="13" s="1"/>
  <c r="M11938" i="8"/>
  <c r="K3128" i="8"/>
  <c r="F643" i="13" s="1"/>
  <c r="G643" i="13" s="1"/>
  <c r="M3129" i="8"/>
  <c r="K3597" i="8"/>
  <c r="F753" i="13" s="1"/>
  <c r="G753" i="13" s="1"/>
  <c r="M3599" i="8"/>
  <c r="K3752" i="8"/>
  <c r="F791" i="13" s="1"/>
  <c r="G791" i="13" s="1"/>
  <c r="M3753" i="8"/>
  <c r="K7851" i="8"/>
  <c r="F1650" i="13" s="1"/>
  <c r="G1650" i="13" s="1"/>
  <c r="M7852" i="8"/>
  <c r="K8831" i="8"/>
  <c r="F1808" i="13" s="1"/>
  <c r="G1808" i="13" s="1"/>
  <c r="M8834" i="8"/>
  <c r="K13501" i="8"/>
  <c r="F2592" i="13" s="1"/>
  <c r="G2592" i="13" s="1"/>
  <c r="M13502" i="8"/>
  <c r="K7880" i="8"/>
  <c r="F1659" i="13" s="1"/>
  <c r="G1659" i="13" s="1"/>
  <c r="M7882" i="8"/>
  <c r="K9037" i="8"/>
  <c r="F1855" i="13" s="1"/>
  <c r="G1855" i="13" s="1"/>
  <c r="M9038" i="8"/>
  <c r="K9073" i="8"/>
  <c r="F1872" i="13" s="1"/>
  <c r="G1872" i="13" s="1"/>
  <c r="M9074" i="8"/>
  <c r="K8450" i="8"/>
  <c r="F1744" i="13" s="1"/>
  <c r="G1744" i="13" s="1"/>
  <c r="M8451" i="8"/>
  <c r="K3863" i="8"/>
  <c r="F819" i="13" s="1"/>
  <c r="G819" i="13" s="1"/>
  <c r="K5629" i="8"/>
  <c r="F1207" i="13" s="1"/>
  <c r="G1207" i="13" s="1"/>
  <c r="K13317" i="8"/>
  <c r="F2545" i="13" s="1"/>
  <c r="G2545" i="13" s="1"/>
  <c r="K4819" i="8"/>
  <c r="F1000" i="13" s="1"/>
  <c r="G1000" i="13" s="1"/>
  <c r="K8877" i="8"/>
  <c r="F1816" i="13" s="1"/>
  <c r="G1816" i="13" s="1"/>
  <c r="K13372" i="8"/>
  <c r="F2556" i="13" s="1"/>
  <c r="G2556" i="13" s="1"/>
  <c r="K10903" i="8"/>
  <c r="F2184" i="13" s="1"/>
  <c r="G2184" i="13" s="1"/>
  <c r="K1737" i="8"/>
  <c r="F426" i="13" s="1"/>
  <c r="G426" i="13" s="1"/>
  <c r="K1224" i="8"/>
  <c r="F284" i="13" s="1"/>
  <c r="G284" i="13" s="1"/>
  <c r="K8320" i="8"/>
  <c r="F1721" i="13" s="1"/>
  <c r="G1721" i="13" s="1"/>
  <c r="K9648" i="8"/>
  <c r="F2000" i="13" s="1"/>
  <c r="G2000" i="13" s="1"/>
  <c r="K10267" i="8"/>
  <c r="F2142" i="13" s="1"/>
  <c r="G2142" i="13" s="1"/>
  <c r="K5972" i="8"/>
  <c r="F1320" i="13" s="1"/>
  <c r="G1320" i="13" s="1"/>
  <c r="K6507" i="8"/>
  <c r="F1455" i="13" s="1"/>
  <c r="G1455" i="13" s="1"/>
  <c r="K9083" i="8"/>
  <c r="F1875" i="13" s="1"/>
  <c r="G1875" i="13" s="1"/>
  <c r="K13428" i="8"/>
  <c r="F2573" i="13" s="1"/>
  <c r="G2573" i="13" s="1"/>
  <c r="K11737" i="8"/>
  <c r="F2302" i="13" s="1"/>
  <c r="G2302" i="13" s="1"/>
  <c r="K347" i="8"/>
  <c r="F103" i="13" s="1"/>
  <c r="G103" i="13" s="1"/>
  <c r="K711" i="8"/>
  <c r="F183" i="13" s="1"/>
  <c r="G183" i="13" s="1"/>
  <c r="K1584" i="8"/>
  <c r="F383" i="13" s="1"/>
  <c r="G383" i="13" s="1"/>
  <c r="K10943" i="8"/>
  <c r="F2190" i="13" s="1"/>
  <c r="G2190" i="13" s="1"/>
  <c r="K4718" i="8"/>
  <c r="F987" i="13" s="1"/>
  <c r="G987" i="13" s="1"/>
  <c r="K4409" i="8"/>
  <c r="F924" i="13" s="1"/>
  <c r="G924" i="13" s="1"/>
  <c r="K4884" i="8"/>
  <c r="F1013" i="13" s="1"/>
  <c r="G1013" i="13" s="1"/>
  <c r="K5488" i="8"/>
  <c r="F1159" i="13" s="1"/>
  <c r="G1159" i="13" s="1"/>
  <c r="K6134" i="8"/>
  <c r="F1363" i="13" s="1"/>
  <c r="G1363" i="13" s="1"/>
  <c r="K7921" i="8"/>
  <c r="F1669" i="13" s="1"/>
  <c r="G1669" i="13" s="1"/>
  <c r="K8885" i="8"/>
  <c r="F1818" i="13" s="1"/>
  <c r="G1818" i="13" s="1"/>
  <c r="K5150" i="8"/>
  <c r="F1073" i="13" s="1"/>
  <c r="G1073" i="13" s="1"/>
  <c r="K3184" i="8"/>
  <c r="F657" i="13" s="1"/>
  <c r="G657" i="13" s="1"/>
  <c r="K4945" i="8"/>
  <c r="F1026" i="13" s="1"/>
  <c r="G1026" i="13" s="1"/>
  <c r="K5617" i="8"/>
  <c r="F1203" i="13" s="1"/>
  <c r="G1203" i="13" s="1"/>
  <c r="K7098" i="8"/>
  <c r="F1538" i="13" s="1"/>
  <c r="G1538" i="13" s="1"/>
  <c r="K7415" i="8"/>
  <c r="F1601" i="13" s="1"/>
  <c r="G1601" i="13" s="1"/>
  <c r="K7073" i="8"/>
  <c r="F1533" i="13" s="1"/>
  <c r="G1533" i="13" s="1"/>
  <c r="K7740" i="8"/>
  <c r="F1633" i="13" s="1"/>
  <c r="G1633" i="13" s="1"/>
  <c r="K696" i="8"/>
  <c r="F180" i="13" s="1"/>
  <c r="G180" i="13" s="1"/>
  <c r="K3544" i="8"/>
  <c r="F742" i="13" s="1"/>
  <c r="G742" i="13" s="1"/>
  <c r="K187" i="8"/>
  <c r="F67" i="13" s="1"/>
  <c r="G67" i="13" s="1"/>
  <c r="K737" i="8"/>
  <c r="F188" i="13" s="1"/>
  <c r="G188" i="13" s="1"/>
  <c r="K2495" i="8"/>
  <c r="F583" i="13" s="1"/>
  <c r="G583" i="13" s="1"/>
  <c r="K8305" i="8"/>
  <c r="F1719" i="13" s="1"/>
  <c r="G1719" i="13" s="1"/>
  <c r="K9260" i="8"/>
  <c r="F1916" i="13" s="1"/>
  <c r="G1916" i="13" s="1"/>
  <c r="K8398" i="8"/>
  <c r="F1733" i="13" s="1"/>
  <c r="G1733" i="13" s="1"/>
  <c r="K9813" i="8"/>
  <c r="F2035" i="13" s="1"/>
  <c r="G2035" i="13" s="1"/>
  <c r="K10321" i="8"/>
  <c r="F2147" i="13" s="1"/>
  <c r="G2147" i="13" s="1"/>
  <c r="K3408" i="8"/>
  <c r="F713" i="13" s="1"/>
  <c r="G713" i="13" s="1"/>
  <c r="K5452" i="8"/>
  <c r="F1147" i="13" s="1"/>
  <c r="G1147" i="13" s="1"/>
  <c r="K149" i="8"/>
  <c r="F60" i="13" s="1"/>
  <c r="G60" i="13" s="1"/>
  <c r="K529" i="8"/>
  <c r="F148" i="13" s="1"/>
  <c r="G148" i="13" s="1"/>
  <c r="K11614" i="8"/>
  <c r="F2287" i="13" s="1"/>
  <c r="G2287" i="13" s="1"/>
  <c r="K11732" i="8"/>
  <c r="F2301" i="13" s="1"/>
  <c r="G2301" i="13" s="1"/>
  <c r="K13296" i="8"/>
  <c r="F2539" i="13" s="1"/>
  <c r="G2539" i="13" s="1"/>
  <c r="K9342" i="8"/>
  <c r="F1934" i="13" s="1"/>
  <c r="G1934" i="13" s="1"/>
  <c r="K7365" i="8"/>
  <c r="F1591" i="13" s="1"/>
  <c r="G1591" i="13" s="1"/>
  <c r="K12608" i="8"/>
  <c r="F2469" i="13" s="1"/>
  <c r="G2469" i="13" s="1"/>
  <c r="K12133" i="8"/>
  <c r="F2406" i="13" s="1"/>
  <c r="G2406" i="13" s="1"/>
  <c r="K7375" i="8"/>
  <c r="F1593" i="13" s="1"/>
  <c r="G1593" i="13" s="1"/>
  <c r="K6174" i="8"/>
  <c r="F1373" i="13" s="1"/>
  <c r="G1373" i="13" s="1"/>
  <c r="K6254" i="8"/>
  <c r="F1395" i="13" s="1"/>
  <c r="G1395" i="13" s="1"/>
  <c r="K8262" i="8"/>
  <c r="F1713" i="13" s="1"/>
  <c r="G1713" i="13" s="1"/>
  <c r="K533" i="8"/>
  <c r="F149" i="13" s="1"/>
  <c r="G149" i="13" s="1"/>
  <c r="K5997" i="8"/>
  <c r="F1328" i="13" s="1"/>
  <c r="G1328" i="13" s="1"/>
  <c r="K8195" i="8"/>
  <c r="F1698" i="13" s="1"/>
  <c r="G1698" i="13" s="1"/>
  <c r="K11835" i="8"/>
  <c r="F2322" i="13" s="1"/>
  <c r="G2322" i="13" s="1"/>
  <c r="K12173" i="8"/>
  <c r="F2411" i="13" s="1"/>
  <c r="G2411" i="13" s="1"/>
  <c r="K7141" i="8"/>
  <c r="F1548" i="13" s="1"/>
  <c r="G1548" i="13" s="1"/>
  <c r="K8698" i="8"/>
  <c r="F1781" i="13" s="1"/>
  <c r="G1781" i="13" s="1"/>
  <c r="K12836" i="8"/>
  <c r="F2493" i="13" s="1"/>
  <c r="G2493" i="13" s="1"/>
  <c r="K3574" i="8"/>
  <c r="F748" i="13" s="1"/>
  <c r="G748" i="13" s="1"/>
  <c r="K2064" i="8"/>
  <c r="F477" i="13" s="1"/>
  <c r="G477" i="13" s="1"/>
  <c r="K12818" i="8"/>
  <c r="F2492" i="13" s="1"/>
  <c r="G2492" i="13" s="1"/>
  <c r="K5175" i="8"/>
  <c r="F1078" i="13" s="1"/>
  <c r="G1078" i="13" s="1"/>
  <c r="K5569" i="8"/>
  <c r="F1186" i="13" s="1"/>
  <c r="G1186" i="13" s="1"/>
  <c r="K5653" i="8"/>
  <c r="F1215" i="13" s="1"/>
  <c r="G1215" i="13" s="1"/>
  <c r="K5993" i="8"/>
  <c r="F1327" i="13" s="1"/>
  <c r="G1327" i="13" s="1"/>
  <c r="K6551" i="8"/>
  <c r="F1466" i="13" s="1"/>
  <c r="G1466" i="13" s="1"/>
  <c r="K7395" i="8"/>
  <c r="F1597" i="13" s="1"/>
  <c r="G1597" i="13" s="1"/>
  <c r="K8632" i="8"/>
  <c r="F1772" i="13" s="1"/>
  <c r="G1772" i="13" s="1"/>
  <c r="K8849" i="8"/>
  <c r="F1811" i="13" s="1"/>
  <c r="G1811" i="13" s="1"/>
  <c r="K7360" i="8"/>
  <c r="F1590" i="13" s="1"/>
  <c r="G1590" i="13" s="1"/>
  <c r="K173" i="8"/>
  <c r="F64" i="13" s="1"/>
  <c r="G64" i="13" s="1"/>
  <c r="K765" i="8"/>
  <c r="F195" i="13" s="1"/>
  <c r="G195" i="13" s="1"/>
  <c r="K9235" i="8"/>
  <c r="F1911" i="13" s="1"/>
  <c r="G1911" i="13" s="1"/>
  <c r="K9840" i="8"/>
  <c r="F2043" i="13" s="1"/>
  <c r="G2043" i="13" s="1"/>
  <c r="K9807" i="8"/>
  <c r="F2033" i="13" s="1"/>
  <c r="G2033" i="13" s="1"/>
  <c r="K10313" i="8"/>
  <c r="F2146" i="13" s="1"/>
  <c r="G2146" i="13" s="1"/>
  <c r="K10486" i="8"/>
  <c r="F2157" i="13" s="1"/>
  <c r="G2157" i="13" s="1"/>
  <c r="K3539" i="8"/>
  <c r="F741" i="13" s="1"/>
  <c r="G741" i="13" s="1"/>
  <c r="K140" i="8"/>
  <c r="F58" i="13" s="1"/>
  <c r="G58" i="13" s="1"/>
  <c r="K7166" i="8"/>
  <c r="F1554" i="13" s="1"/>
  <c r="G1554" i="13" s="1"/>
  <c r="K8544" i="8"/>
  <c r="F1762" i="13" s="1"/>
  <c r="G1762" i="13" s="1"/>
  <c r="K2436" i="8"/>
  <c r="F570" i="13" s="1"/>
  <c r="G570" i="13" s="1"/>
  <c r="K10355" i="8"/>
  <c r="F2151" i="13" s="1"/>
  <c r="G2151" i="13" s="1"/>
  <c r="K128" i="8"/>
  <c r="F55" i="13" s="1"/>
  <c r="G55" i="13" s="1"/>
  <c r="K7950" i="8"/>
  <c r="F1675" i="13" s="1"/>
  <c r="G1675" i="13" s="1"/>
  <c r="K7083" i="8"/>
  <c r="F1535" i="13" s="1"/>
  <c r="G1535" i="13" s="1"/>
  <c r="K8417" i="8"/>
  <c r="F1737" i="13" s="1"/>
  <c r="G1737" i="13" s="1"/>
  <c r="K8654" i="8"/>
  <c r="F1775" i="13" s="1"/>
  <c r="G1775" i="13" s="1"/>
  <c r="K5768" i="8"/>
  <c r="F1254" i="13" s="1"/>
  <c r="G1254" i="13" s="1"/>
  <c r="K13434" i="8"/>
  <c r="F2575" i="13" s="1"/>
  <c r="G2575" i="13" s="1"/>
  <c r="K2490" i="8"/>
  <c r="F582" i="13" s="1"/>
  <c r="G582" i="13" s="1"/>
  <c r="K3584" i="8"/>
  <c r="F750" i="13" s="1"/>
  <c r="G750" i="13" s="1"/>
  <c r="K10653" i="8"/>
  <c r="F2170" i="13" s="1"/>
  <c r="G2170" i="13" s="1"/>
  <c r="K13220" i="8"/>
  <c r="F2514" i="13" s="1"/>
  <c r="G2514" i="13" s="1"/>
  <c r="K11113" i="8"/>
  <c r="F2221" i="13" s="1"/>
  <c r="G2221" i="13" s="1"/>
  <c r="K8909" i="8"/>
  <c r="F1823" i="13" s="1"/>
  <c r="G1823" i="13" s="1"/>
  <c r="K97" i="8"/>
  <c r="F47" i="13" s="1"/>
  <c r="G47" i="13" s="1"/>
  <c r="K1674" i="8"/>
  <c r="F405" i="13" s="1"/>
  <c r="G405" i="13" s="1"/>
  <c r="K1924" i="8"/>
  <c r="F461" i="13" s="1"/>
  <c r="G461" i="13" s="1"/>
  <c r="K10432" i="8"/>
  <c r="F2155" i="13" s="1"/>
  <c r="G2155" i="13" s="1"/>
  <c r="K13131" i="8"/>
  <c r="F2508" i="13" s="1"/>
  <c r="G2508" i="13" s="1"/>
  <c r="K11171" i="8"/>
  <c r="F2231" i="13" s="1"/>
  <c r="G2231" i="13" s="1"/>
  <c r="K2615" i="8"/>
  <c r="F607" i="13" s="1"/>
  <c r="G607" i="13" s="1"/>
  <c r="K8940" i="8"/>
  <c r="F1830" i="13" s="1"/>
  <c r="G1830" i="13" s="1"/>
  <c r="K12720" i="8"/>
  <c r="F2485" i="13" s="1"/>
  <c r="G2485" i="13" s="1"/>
  <c r="K11583" i="8"/>
  <c r="F2282" i="13" s="1"/>
  <c r="G2282" i="13" s="1"/>
  <c r="K3280" i="8"/>
  <c r="F681" i="13" s="1"/>
  <c r="G681" i="13" s="1"/>
  <c r="K3188" i="8"/>
  <c r="F658" i="13" s="1"/>
  <c r="G658" i="13" s="1"/>
  <c r="K3316" i="8"/>
  <c r="F690" i="13" s="1"/>
  <c r="G690" i="13" s="1"/>
  <c r="K3804" i="8"/>
  <c r="F804" i="13" s="1"/>
  <c r="G804" i="13" s="1"/>
  <c r="K3981" i="8"/>
  <c r="F849" i="13" s="1"/>
  <c r="G849" i="13" s="1"/>
  <c r="K5014" i="8"/>
  <c r="F1042" i="13" s="1"/>
  <c r="G1042" i="13" s="1"/>
  <c r="K5491" i="8"/>
  <c r="F1160" i="13" s="1"/>
  <c r="G1160" i="13" s="1"/>
  <c r="K5893" i="8"/>
  <c r="F1294" i="13" s="1"/>
  <c r="G1294" i="13" s="1"/>
  <c r="K6023" i="8"/>
  <c r="F1335" i="13" s="1"/>
  <c r="G1335" i="13" s="1"/>
  <c r="K5160" i="8"/>
  <c r="F1075" i="13" s="1"/>
  <c r="G1075" i="13" s="1"/>
  <c r="K5662" i="8"/>
  <c r="F1218" i="13" s="1"/>
  <c r="G1218" i="13" s="1"/>
  <c r="K6057" i="8"/>
  <c r="F1343" i="13" s="1"/>
  <c r="G1343" i="13" s="1"/>
  <c r="K6413" i="8"/>
  <c r="F1432" i="13" s="1"/>
  <c r="G1432" i="13" s="1"/>
  <c r="K6515" i="8"/>
  <c r="F1457" i="13" s="1"/>
  <c r="G1457" i="13" s="1"/>
  <c r="K6365" i="8"/>
  <c r="F1423" i="13" s="1"/>
  <c r="G1423" i="13" s="1"/>
  <c r="K7475" i="8"/>
  <c r="F1615" i="13" s="1"/>
  <c r="G1615" i="13" s="1"/>
  <c r="K7955" i="8"/>
  <c r="F1676" i="13" s="1"/>
  <c r="G1676" i="13" s="1"/>
  <c r="K8442" i="8"/>
  <c r="F1742" i="13" s="1"/>
  <c r="G1742" i="13" s="1"/>
  <c r="K8900" i="8"/>
  <c r="F1821" i="13" s="1"/>
  <c r="G1821" i="13" s="1"/>
  <c r="K13468" i="8"/>
  <c r="F2588" i="13" s="1"/>
  <c r="G2588" i="13" s="1"/>
  <c r="K6811" i="8"/>
  <c r="F1510" i="13" s="1"/>
  <c r="G1510" i="13" s="1"/>
  <c r="K7103" i="8"/>
  <c r="F1539" i="13" s="1"/>
  <c r="G1539" i="13" s="1"/>
  <c r="K7181" i="8"/>
  <c r="F1557" i="13" s="1"/>
  <c r="G1557" i="13" s="1"/>
  <c r="K7241" i="8"/>
  <c r="F1569" i="13" s="1"/>
  <c r="G1569" i="13" s="1"/>
  <c r="K8576" i="8"/>
  <c r="F1765" i="13" s="1"/>
  <c r="G1765" i="13" s="1"/>
  <c r="K8705" i="8"/>
  <c r="F1782" i="13" s="1"/>
  <c r="G1782" i="13" s="1"/>
  <c r="K8466" i="8"/>
  <c r="F1748" i="13" s="1"/>
  <c r="G1748" i="13" s="1"/>
  <c r="K8796" i="8"/>
  <c r="F1800" i="13" s="1"/>
  <c r="G1800" i="13" s="1"/>
  <c r="K3433" i="8"/>
  <c r="F719" i="13" s="1"/>
  <c r="G719" i="13" s="1"/>
  <c r="K4975" i="8"/>
  <c r="F1033" i="13" s="1"/>
  <c r="G1033" i="13" s="1"/>
  <c r="K8291" i="8"/>
  <c r="F1717" i="13" s="1"/>
  <c r="G1717" i="13" s="1"/>
  <c r="K508" i="8"/>
  <c r="F143" i="13" s="1"/>
  <c r="G143" i="13" s="1"/>
  <c r="K3292" i="8"/>
  <c r="F684" i="13" s="1"/>
  <c r="G684" i="13" s="1"/>
  <c r="K3424" i="8"/>
  <c r="F717" i="13" s="1"/>
  <c r="G717" i="13" s="1"/>
  <c r="K4579" i="8"/>
  <c r="F956" i="13" s="1"/>
  <c r="G956" i="13" s="1"/>
  <c r="K5877" i="8"/>
  <c r="F1289" i="13" s="1"/>
  <c r="G1289" i="13" s="1"/>
  <c r="K4933" i="8"/>
  <c r="F1023" i="13" s="1"/>
  <c r="G1023" i="13" s="1"/>
  <c r="K5656" i="8"/>
  <c r="F1216" i="13" s="1"/>
  <c r="G1216" i="13" s="1"/>
  <c r="K5754" i="8"/>
  <c r="F1249" i="13" s="1"/>
  <c r="G1249" i="13" s="1"/>
  <c r="K5850" i="8"/>
  <c r="F1280" i="13" s="1"/>
  <c r="G1280" i="13" s="1"/>
  <c r="K6265" i="8"/>
  <c r="F1398" i="13" s="1"/>
  <c r="G1398" i="13" s="1"/>
  <c r="K6421" i="8"/>
  <c r="F1434" i="13" s="1"/>
  <c r="G1434" i="13" s="1"/>
  <c r="K6061" i="8"/>
  <c r="F1344" i="13" s="1"/>
  <c r="G1344" i="13" s="1"/>
  <c r="K6297" i="8"/>
  <c r="F1406" i="13" s="1"/>
  <c r="G1406" i="13" s="1"/>
  <c r="K6462" i="8"/>
  <c r="F1444" i="13" s="1"/>
  <c r="G1444" i="13" s="1"/>
  <c r="K8891" i="8"/>
  <c r="F1819" i="13" s="1"/>
  <c r="G1819" i="13" s="1"/>
  <c r="K11955" i="8"/>
  <c r="F2370" i="13" s="1"/>
  <c r="G2370" i="13" s="1"/>
  <c r="K7796" i="8"/>
  <c r="F1640" i="13" s="1"/>
  <c r="G1640" i="13" s="1"/>
  <c r="K4304" i="8"/>
  <c r="F903" i="13" s="1"/>
  <c r="G903" i="13" s="1"/>
  <c r="K13446" i="8"/>
  <c r="F2578" i="13" s="1"/>
  <c r="G2578" i="13" s="1"/>
  <c r="K7311" i="8"/>
  <c r="F1582" i="13" s="1"/>
  <c r="G1582" i="13" s="1"/>
  <c r="K9103" i="8"/>
  <c r="F1880" i="13" s="1"/>
  <c r="G1880" i="13" s="1"/>
  <c r="K7030" i="8"/>
  <c r="F1526" i="13" s="1"/>
  <c r="G1526" i="13" s="1"/>
  <c r="K7270" i="8"/>
  <c r="F1575" i="13" s="1"/>
  <c r="G1575" i="13" s="1"/>
  <c r="K3332" i="8"/>
  <c r="F694" i="13" s="1"/>
  <c r="G694" i="13" s="1"/>
  <c r="K4187" i="8"/>
  <c r="F877" i="13" s="1"/>
  <c r="G877" i="13" s="1"/>
  <c r="K5925" i="8"/>
  <c r="F1305" i="13" s="1"/>
  <c r="G1305" i="13" s="1"/>
  <c r="K6009" i="8"/>
  <c r="F1331" i="13" s="1"/>
  <c r="G1331" i="13" s="1"/>
  <c r="K4924" i="8"/>
  <c r="F1021" i="13" s="1"/>
  <c r="G1021" i="13" s="1"/>
  <c r="K5984" i="8"/>
  <c r="F1324" i="13" s="1"/>
  <c r="G1324" i="13" s="1"/>
  <c r="K6441" i="8"/>
  <c r="F1439" i="13" s="1"/>
  <c r="G1439" i="13" s="1"/>
  <c r="K6543" i="8"/>
  <c r="F1464" i="13" s="1"/>
  <c r="G1464" i="13" s="1"/>
  <c r="K6613" i="8"/>
  <c r="F1483" i="13" s="1"/>
  <c r="G1483" i="13" s="1"/>
  <c r="K717" i="8"/>
  <c r="F184" i="13" s="1"/>
  <c r="G184" i="13" s="1"/>
  <c r="K9333" i="8"/>
  <c r="F1931" i="13" s="1"/>
  <c r="G1931" i="13" s="1"/>
  <c r="K11266" i="8"/>
  <c r="F2244" i="13" s="1"/>
  <c r="G2244" i="13" s="1"/>
  <c r="K11641" i="8"/>
  <c r="F2291" i="13" s="1"/>
  <c r="G2291" i="13" s="1"/>
  <c r="K11996" i="8"/>
  <c r="F2382" i="13" s="1"/>
  <c r="G2382" i="13" s="1"/>
  <c r="K12298" i="8"/>
  <c r="F2427" i="13" s="1"/>
  <c r="G2427" i="13" s="1"/>
  <c r="K9412" i="8"/>
  <c r="F1956" i="13" s="1"/>
  <c r="G1956" i="13" s="1"/>
  <c r="K11032" i="8"/>
  <c r="F2205" i="13" s="1"/>
  <c r="G2205" i="13" s="1"/>
  <c r="K241" i="8"/>
  <c r="F79" i="13" s="1"/>
  <c r="G79" i="13" s="1"/>
  <c r="K9188" i="8"/>
  <c r="F1902" i="13" s="1"/>
  <c r="G1902" i="13" s="1"/>
  <c r="K9288" i="8"/>
  <c r="F1920" i="13" s="1"/>
  <c r="G1920" i="13" s="1"/>
  <c r="K9336" i="8"/>
  <c r="F1932" i="13" s="1"/>
  <c r="G1932" i="13" s="1"/>
  <c r="K10984" i="8"/>
  <c r="F2197" i="13" s="1"/>
  <c r="G2197" i="13" s="1"/>
  <c r="K11148" i="8"/>
  <c r="F2228" i="13" s="1"/>
  <c r="G2228" i="13" s="1"/>
  <c r="K3468" i="8"/>
  <c r="F726" i="13" s="1"/>
  <c r="G726" i="13" s="1"/>
  <c r="K3534" i="8"/>
  <c r="F740" i="13" s="1"/>
  <c r="G740" i="13" s="1"/>
  <c r="K3872" i="8"/>
  <c r="F821" i="13" s="1"/>
  <c r="G821" i="13" s="1"/>
  <c r="K4139" i="8"/>
  <c r="F870" i="13" s="1"/>
  <c r="G870" i="13" s="1"/>
  <c r="K4965" i="8"/>
  <c r="F1031" i="13" s="1"/>
  <c r="G1031" i="13" s="1"/>
  <c r="K5363" i="8"/>
  <c r="F1117" i="13" s="1"/>
  <c r="G1117" i="13" s="1"/>
  <c r="K5455" i="8"/>
  <c r="F1148" i="13" s="1"/>
  <c r="G1148" i="13" s="1"/>
  <c r="K5793" i="8"/>
  <c r="F1262" i="13" s="1"/>
  <c r="G1262" i="13" s="1"/>
  <c r="K5086" i="8"/>
  <c r="F1060" i="13" s="1"/>
  <c r="G1060" i="13" s="1"/>
  <c r="K5614" i="8"/>
  <c r="F1202" i="13" s="1"/>
  <c r="G1202" i="13" s="1"/>
  <c r="K5724" i="8"/>
  <c r="F1239" i="13" s="1"/>
  <c r="G1239" i="13" s="1"/>
  <c r="K6567" i="8"/>
  <c r="F1470" i="13" s="1"/>
  <c r="G1470" i="13" s="1"/>
  <c r="K6301" i="8"/>
  <c r="F1407" i="13" s="1"/>
  <c r="G1407" i="13" s="1"/>
  <c r="K6457" i="8"/>
  <c r="F1443" i="13" s="1"/>
  <c r="G1443" i="13" s="1"/>
  <c r="K701" i="8"/>
  <c r="F181" i="13" s="1"/>
  <c r="G181" i="13" s="1"/>
  <c r="K7137" i="8"/>
  <c r="F1547" i="13" s="1"/>
  <c r="G1547" i="13" s="1"/>
  <c r="K8843" i="8"/>
  <c r="F1810" i="13" s="1"/>
  <c r="G1810" i="13" s="1"/>
  <c r="K9095" i="8"/>
  <c r="F1878" i="13" s="1"/>
  <c r="G1878" i="13" s="1"/>
  <c r="K7285" i="8"/>
  <c r="F1578" i="13" s="1"/>
  <c r="G1578" i="13" s="1"/>
  <c r="K7490" i="8"/>
  <c r="F1618" i="13" s="1"/>
  <c r="G1618" i="13" s="1"/>
  <c r="K7926" i="8"/>
  <c r="F1670" i="13" s="1"/>
  <c r="G1670" i="13" s="1"/>
  <c r="K8258" i="8"/>
  <c r="F1712" i="13" s="1"/>
  <c r="G1712" i="13" s="1"/>
  <c r="K13408" i="8"/>
  <c r="F2568" i="13" s="1"/>
  <c r="G2568" i="13" s="1"/>
  <c r="K13442" i="8"/>
  <c r="F2577" i="13" s="1"/>
  <c r="G2577" i="13" s="1"/>
  <c r="K13329" i="8"/>
  <c r="F2547" i="13" s="1"/>
  <c r="G2547" i="13" s="1"/>
  <c r="K124" i="8"/>
  <c r="F54" i="13" s="1"/>
  <c r="G54" i="13" s="1"/>
  <c r="K7113" i="8"/>
  <c r="F1541" i="13" s="1"/>
  <c r="G1541" i="13" s="1"/>
  <c r="K7385" i="8"/>
  <c r="F1595" i="13" s="1"/>
  <c r="G1595" i="13" s="1"/>
  <c r="K7860" i="8"/>
  <c r="F1653" i="13" s="1"/>
  <c r="G1653" i="13" s="1"/>
  <c r="K8593" i="8"/>
  <c r="F1767" i="13" s="1"/>
  <c r="G1767" i="13" s="1"/>
  <c r="K9107" i="8"/>
  <c r="F1881" i="13" s="1"/>
  <c r="G1881" i="13" s="1"/>
  <c r="K6777" i="8"/>
  <c r="F1505" i="13" s="1"/>
  <c r="G1505" i="13" s="1"/>
  <c r="K7047" i="8"/>
  <c r="F1529" i="13" s="1"/>
  <c r="G1529" i="13" s="1"/>
  <c r="K7176" i="8"/>
  <c r="F1556" i="13" s="1"/>
  <c r="G1556" i="13" s="1"/>
  <c r="K7280" i="8"/>
  <c r="F1577" i="13" s="1"/>
  <c r="G1577" i="13" s="1"/>
  <c r="K7936" i="8"/>
  <c r="F1672" i="13" s="1"/>
  <c r="G1672" i="13" s="1"/>
  <c r="K8670" i="8"/>
  <c r="F1777" i="13" s="1"/>
  <c r="G1777" i="13" s="1"/>
  <c r="K8825" i="8"/>
  <c r="F1807" i="13" s="1"/>
  <c r="G1807" i="13" s="1"/>
  <c r="K5215" i="8"/>
  <c r="F1088" i="13" s="1"/>
  <c r="G1088" i="13" s="1"/>
  <c r="K12436" i="8"/>
  <c r="F2445" i="13" s="1"/>
  <c r="G2445" i="13" s="1"/>
  <c r="K12629" i="8"/>
  <c r="F2472" i="13" s="1"/>
  <c r="G2472" i="13" s="1"/>
  <c r="K12181" i="8"/>
  <c r="F2412" i="13" s="1"/>
  <c r="G2412" i="13" s="1"/>
  <c r="K1819" i="8"/>
  <c r="F442" i="13" s="1"/>
  <c r="G442" i="13" s="1"/>
  <c r="K1919" i="8"/>
  <c r="F460" i="13" s="1"/>
  <c r="G460" i="13" s="1"/>
  <c r="K9409" i="8"/>
  <c r="F1955" i="13" s="1"/>
  <c r="G1955" i="13" s="1"/>
  <c r="K3663" i="8"/>
  <c r="F772" i="13" s="1"/>
  <c r="G772" i="13" s="1"/>
  <c r="K4102" i="8"/>
  <c r="F865" i="13" s="1"/>
  <c r="G865" i="13" s="1"/>
  <c r="K4646" i="8"/>
  <c r="F974" i="13" s="1"/>
  <c r="G974" i="13" s="1"/>
  <c r="K3822" i="8"/>
  <c r="F808" i="13" s="1"/>
  <c r="G808" i="13" s="1"/>
  <c r="K4490" i="8"/>
  <c r="F939" i="13" s="1"/>
  <c r="G939" i="13" s="1"/>
  <c r="K4894" i="8"/>
  <c r="F1015" i="13" s="1"/>
  <c r="G1015" i="13" s="1"/>
  <c r="K5202" i="8"/>
  <c r="F1085" i="13" s="1"/>
  <c r="G1085" i="13" s="1"/>
  <c r="K5387" i="8"/>
  <c r="F1125" i="13" s="1"/>
  <c r="G1125" i="13" s="1"/>
  <c r="K5577" i="8"/>
  <c r="F1189" i="13" s="1"/>
  <c r="G1189" i="13" s="1"/>
  <c r="K6027" i="8"/>
  <c r="F1336" i="13" s="1"/>
  <c r="G1336" i="13" s="1"/>
  <c r="K5430" i="8"/>
  <c r="F1139" i="13" s="1"/>
  <c r="G1139" i="13" s="1"/>
  <c r="K5782" i="8"/>
  <c r="F1259" i="13" s="1"/>
  <c r="G1259" i="13" s="1"/>
  <c r="K5868" i="8"/>
  <c r="F1286" i="13" s="1"/>
  <c r="G1286" i="13" s="1"/>
  <c r="K6101" i="8"/>
  <c r="F1354" i="13" s="1"/>
  <c r="G1354" i="13" s="1"/>
  <c r="K554" i="8"/>
  <c r="F153" i="13" s="1"/>
  <c r="G153" i="13" s="1"/>
  <c r="K7290" i="8"/>
  <c r="F1579" i="13" s="1"/>
  <c r="G1579" i="13" s="1"/>
  <c r="K7434" i="8"/>
  <c r="F1605" i="13" s="1"/>
  <c r="G1605" i="13" s="1"/>
  <c r="K8211" i="8"/>
  <c r="F1702" i="13" s="1"/>
  <c r="G1702" i="13" s="1"/>
  <c r="K3504" i="8"/>
  <c r="F734" i="13" s="1"/>
  <c r="G734" i="13" s="1"/>
  <c r="K4587" i="8"/>
  <c r="F958" i="13" s="1"/>
  <c r="G958" i="13" s="1"/>
  <c r="K7186" i="8"/>
  <c r="F1558" i="13" s="1"/>
  <c r="G1558" i="13" s="1"/>
  <c r="K7700" i="8"/>
  <c r="F1631" i="13" s="1"/>
  <c r="G1631" i="13" s="1"/>
  <c r="K8427" i="8"/>
  <c r="F1739" i="13" s="1"/>
  <c r="G1739" i="13" s="1"/>
  <c r="K9115" i="8"/>
  <c r="F1884" i="13" s="1"/>
  <c r="G1884" i="13" s="1"/>
  <c r="K8250" i="8"/>
  <c r="F1710" i="13" s="1"/>
  <c r="G1710" i="13" s="1"/>
  <c r="K2875" i="8"/>
  <c r="F631" i="13" s="1"/>
  <c r="G631" i="13" s="1"/>
  <c r="K3260" i="8"/>
  <c r="F676" i="13" s="1"/>
  <c r="G676" i="13" s="1"/>
  <c r="K5943" i="8"/>
  <c r="F1311" i="13" s="1"/>
  <c r="G1311" i="13" s="1"/>
  <c r="K1484" i="8"/>
  <c r="F366" i="13" s="1"/>
  <c r="G366" i="13" s="1"/>
  <c r="K5311" i="8"/>
  <c r="F1107" i="13" s="1"/>
  <c r="G1107" i="13" s="1"/>
  <c r="K6693" i="8"/>
  <c r="F1499" i="13" s="1"/>
  <c r="G1499" i="13" s="1"/>
  <c r="K9182" i="8"/>
  <c r="F1901" i="13" s="1"/>
  <c r="G1901" i="13" s="1"/>
  <c r="K9357" i="8"/>
  <c r="F1939" i="13" s="1"/>
  <c r="G1939" i="13" s="1"/>
  <c r="K7346" i="8"/>
  <c r="F1587" i="13" s="1"/>
  <c r="G1587" i="13" s="1"/>
  <c r="K12012" i="8"/>
  <c r="F2386" i="13" s="1"/>
  <c r="G2386" i="13" s="1"/>
  <c r="K10989" i="8"/>
  <c r="F2198" i="13" s="1"/>
  <c r="G2198" i="13" s="1"/>
  <c r="K12336" i="8"/>
  <c r="F2432" i="13" s="1"/>
  <c r="G2432" i="13" s="1"/>
  <c r="K12678" i="8"/>
  <c r="F2479" i="13" s="1"/>
  <c r="G2479" i="13" s="1"/>
  <c r="K1402" i="8"/>
  <c r="F350" i="13" s="1"/>
  <c r="G350" i="13" s="1"/>
  <c r="K1452" i="8"/>
  <c r="F359" i="13" s="1"/>
  <c r="G359" i="13" s="1"/>
  <c r="K2154" i="8"/>
  <c r="F502" i="13" s="1"/>
  <c r="G502" i="13" s="1"/>
  <c r="K8007" i="8"/>
  <c r="F1682" i="13" s="1"/>
  <c r="G1682" i="13" s="1"/>
  <c r="K10757" i="8"/>
  <c r="F2176" i="13" s="1"/>
  <c r="G2176" i="13" s="1"/>
  <c r="K11155" i="8"/>
  <c r="F2229" i="13" s="1"/>
  <c r="G2229" i="13" s="1"/>
  <c r="K3240" i="8"/>
  <c r="F671" i="13" s="1"/>
  <c r="G671" i="13" s="1"/>
  <c r="K2544" i="8"/>
  <c r="F593" i="13" s="1"/>
  <c r="G593" i="13" s="1"/>
  <c r="K9310" i="8"/>
  <c r="F1925" i="13" s="1"/>
  <c r="G1925" i="13" s="1"/>
  <c r="K8512" i="8"/>
  <c r="F1758" i="13" s="1"/>
  <c r="G1758" i="13" s="1"/>
  <c r="K9363" i="8"/>
  <c r="F1940" i="13" s="1"/>
  <c r="G1940" i="13" s="1"/>
  <c r="K9448" i="8"/>
  <c r="F1966" i="13" s="1"/>
  <c r="G1966" i="13" s="1"/>
  <c r="K11099" i="8"/>
  <c r="F2219" i="13" s="1"/>
  <c r="G2219" i="13" s="1"/>
  <c r="K9789" i="8"/>
  <c r="F2027" i="13" s="1"/>
  <c r="G2027" i="13" s="1"/>
  <c r="K12762" i="8"/>
  <c r="F2489" i="13" s="1"/>
  <c r="G2489" i="13" s="1"/>
  <c r="K3428" i="8"/>
  <c r="F718" i="13" s="1"/>
  <c r="G718" i="13" s="1"/>
  <c r="K3934" i="8"/>
  <c r="F837" i="13" s="1"/>
  <c r="G837" i="13" s="1"/>
  <c r="K4652" i="8"/>
  <c r="F975" i="13" s="1"/>
  <c r="G975" i="13" s="1"/>
  <c r="K3659" i="8"/>
  <c r="F771" i="13" s="1"/>
  <c r="G771" i="13" s="1"/>
  <c r="K4448" i="8"/>
  <c r="F932" i="13" s="1"/>
  <c r="G932" i="13" s="1"/>
  <c r="K4929" i="8"/>
  <c r="F1022" i="13" s="1"/>
  <c r="G1022" i="13" s="1"/>
  <c r="K5090" i="8"/>
  <c r="F1061" i="13" s="1"/>
  <c r="G1061" i="13" s="1"/>
  <c r="K6321" i="8"/>
  <c r="F1412" i="13" s="1"/>
  <c r="G1412" i="13" s="1"/>
  <c r="K6093" i="8"/>
  <c r="F1352" i="13" s="1"/>
  <c r="G1352" i="13" s="1"/>
  <c r="K6158" i="8"/>
  <c r="F1369" i="13" s="1"/>
  <c r="G1369" i="13" s="1"/>
  <c r="K7405" i="8"/>
  <c r="F1599" i="13" s="1"/>
  <c r="G1599" i="13" s="1"/>
  <c r="K7911" i="8"/>
  <c r="F1667" i="13" s="1"/>
  <c r="G1667" i="13" s="1"/>
  <c r="K9110" i="8"/>
  <c r="F1882" i="13" s="1"/>
  <c r="G1882" i="13" s="1"/>
  <c r="K11279" i="8"/>
  <c r="F2245" i="13" s="1"/>
  <c r="G2245" i="13" s="1"/>
  <c r="K13420" i="8"/>
  <c r="F2571" i="13" s="1"/>
  <c r="G2571" i="13" s="1"/>
  <c r="K13343" i="8"/>
  <c r="F2549" i="13" s="1"/>
  <c r="G2549" i="13" s="1"/>
  <c r="K7040" i="8"/>
  <c r="F1528" i="13" s="1"/>
  <c r="G1528" i="13" s="1"/>
  <c r="K7121" i="8"/>
  <c r="F1543" i="13" s="1"/>
  <c r="G1543" i="13" s="1"/>
  <c r="K7157" i="8"/>
  <c r="F1552" i="13" s="1"/>
  <c r="G1552" i="13" s="1"/>
  <c r="K7211" i="8"/>
  <c r="F1563" i="13" s="1"/>
  <c r="G1563" i="13" s="1"/>
  <c r="K7446" i="8"/>
  <c r="F1608" i="13" s="1"/>
  <c r="G1608" i="13" s="1"/>
  <c r="K8225" i="8"/>
  <c r="F1705" i="13" s="1"/>
  <c r="G1705" i="13" s="1"/>
  <c r="K8437" i="8"/>
  <c r="F1741" i="13" s="1"/>
  <c r="G1741" i="13" s="1"/>
  <c r="K8821" i="8"/>
  <c r="F1806" i="13" s="1"/>
  <c r="G1806" i="13" s="1"/>
  <c r="K7061" i="8"/>
  <c r="F1531" i="13" s="1"/>
  <c r="G1531" i="13" s="1"/>
  <c r="K7196" i="8"/>
  <c r="F1560" i="13" s="1"/>
  <c r="G1560" i="13" s="1"/>
  <c r="K7297" i="8"/>
  <c r="F1580" i="13" s="1"/>
  <c r="G1580" i="13" s="1"/>
  <c r="K7847" i="8"/>
  <c r="F1649" i="13" s="1"/>
  <c r="G1649" i="13" s="1"/>
  <c r="K7896" i="8"/>
  <c r="F1664" i="13" s="1"/>
  <c r="G1664" i="13" s="1"/>
  <c r="K8240" i="8"/>
  <c r="F1708" i="13" s="1"/>
  <c r="G1708" i="13" s="1"/>
  <c r="K8684" i="8"/>
  <c r="F1779" i="13" s="1"/>
  <c r="G1779" i="13" s="1"/>
  <c r="K8855" i="8"/>
  <c r="F1812" i="13" s="1"/>
  <c r="G1812" i="13" s="1"/>
  <c r="K9118" i="8"/>
  <c r="F1885" i="13" s="1"/>
  <c r="G1885" i="13" s="1"/>
  <c r="K5120" i="8"/>
  <c r="F1067" i="13" s="1"/>
  <c r="G1067" i="13" s="1"/>
  <c r="K559" i="8"/>
  <c r="F154" i="13" s="1"/>
  <c r="G154" i="13" s="1"/>
  <c r="K12274" i="8"/>
  <c r="F2424" i="13" s="1"/>
  <c r="G2424" i="13" s="1"/>
  <c r="K12685" i="8"/>
  <c r="F2480" i="13" s="1"/>
  <c r="G2480" i="13" s="1"/>
  <c r="K12221" i="8"/>
  <c r="F2417" i="13" s="1"/>
  <c r="G2417" i="13" s="1"/>
  <c r="K12699" i="8"/>
  <c r="F2482" i="13" s="1"/>
  <c r="G2482" i="13" s="1"/>
  <c r="K1844" i="8"/>
  <c r="F447" i="13" s="1"/>
  <c r="G447" i="13" s="1"/>
  <c r="K1458" i="8"/>
  <c r="F360" i="13" s="1"/>
  <c r="G360" i="13" s="1"/>
  <c r="K1892" i="8"/>
  <c r="F455" i="13" s="1"/>
  <c r="G455" i="13" s="1"/>
  <c r="K9706" i="8"/>
  <c r="F2011" i="13" s="1"/>
  <c r="G2011" i="13" s="1"/>
  <c r="K3208" i="8"/>
  <c r="F663" i="13" s="1"/>
  <c r="G663" i="13" s="1"/>
  <c r="K3938" i="8"/>
  <c r="F838" i="13" s="1"/>
  <c r="G838" i="13" s="1"/>
  <c r="K4132" i="8"/>
  <c r="F869" i="13" s="1"/>
  <c r="G869" i="13" s="1"/>
  <c r="K4686" i="8"/>
  <c r="F981" i="13" s="1"/>
  <c r="G981" i="13" s="1"/>
  <c r="K3655" i="8"/>
  <c r="F770" i="13" s="1"/>
  <c r="G770" i="13" s="1"/>
  <c r="K4369" i="8"/>
  <c r="F916" i="13" s="1"/>
  <c r="G916" i="13" s="1"/>
  <c r="K5509" i="8"/>
  <c r="F1166" i="13" s="1"/>
  <c r="G1166" i="13" s="1"/>
  <c r="K5693" i="8"/>
  <c r="F1228" i="13" s="1"/>
  <c r="G1228" i="13" s="1"/>
  <c r="K5712" i="8"/>
  <c r="F1235" i="13" s="1"/>
  <c r="G1235" i="13" s="1"/>
  <c r="K6563" i="8"/>
  <c r="F1469" i="13" s="1"/>
  <c r="G1469" i="13" s="1"/>
  <c r="K7801" i="8"/>
  <c r="F1641" i="13" s="1"/>
  <c r="G1641" i="13" s="1"/>
  <c r="K8199" i="8"/>
  <c r="F1699" i="13" s="1"/>
  <c r="G1699" i="13" s="1"/>
  <c r="K7339" i="8"/>
  <c r="F1586" i="13" s="1"/>
  <c r="G1586" i="13" s="1"/>
  <c r="K7454" i="8"/>
  <c r="F1610" i="13" s="1"/>
  <c r="G1610" i="13" s="1"/>
  <c r="K8254" i="8"/>
  <c r="F1711" i="13" s="1"/>
  <c r="G1711" i="13" s="1"/>
  <c r="K620" i="8"/>
  <c r="F169" i="13" s="1"/>
  <c r="G169" i="13" s="1"/>
  <c r="K8188" i="8"/>
  <c r="F1697" i="13" s="1"/>
  <c r="G1697" i="13" s="1"/>
  <c r="K8803" i="8"/>
  <c r="F1802" i="13" s="1"/>
  <c r="G1802" i="13" s="1"/>
  <c r="K7350" i="8"/>
  <c r="F1588" i="13" s="1"/>
  <c r="G1588" i="13" s="1"/>
  <c r="K7806" i="8"/>
  <c r="F1642" i="13" s="1"/>
  <c r="G1642" i="13" s="1"/>
  <c r="K3953" i="8"/>
  <c r="F842" i="13" s="1"/>
  <c r="G842" i="13" s="1"/>
  <c r="K3772" i="8"/>
  <c r="F796" i="13" s="1"/>
  <c r="G796" i="13" s="1"/>
  <c r="K5963" i="8"/>
  <c r="F1317" i="13" s="1"/>
  <c r="G1317" i="13" s="1"/>
  <c r="K6269" i="8"/>
  <c r="F1399" i="13" s="1"/>
  <c r="G1399" i="13" s="1"/>
  <c r="K1119" i="8"/>
  <c r="F265" i="13" s="1"/>
  <c r="G265" i="13" s="1"/>
  <c r="K9314" i="8"/>
  <c r="F1926" i="13" s="1"/>
  <c r="G1926" i="13" s="1"/>
  <c r="K9156" i="8"/>
  <c r="F1896" i="13" s="1"/>
  <c r="G1896" i="13" s="1"/>
  <c r="K9430" i="8"/>
  <c r="F1962" i="13" s="1"/>
  <c r="G1962" i="13" s="1"/>
  <c r="K4379" i="8"/>
  <c r="F918" i="13" s="1"/>
  <c r="G918" i="13" s="1"/>
  <c r="K8740" i="8"/>
  <c r="F1787" i="13" s="1"/>
  <c r="G1787" i="13" s="1"/>
  <c r="K120" i="8"/>
  <c r="F53" i="13" s="1"/>
  <c r="G53" i="13" s="1"/>
  <c r="K7275" i="8"/>
  <c r="F1576" i="13" s="1"/>
  <c r="G1576" i="13" s="1"/>
  <c r="K7425" i="8"/>
  <c r="F1603" i="13" s="1"/>
  <c r="G1603" i="13" s="1"/>
  <c r="K13335" i="8"/>
  <c r="F2548" i="13" s="1"/>
  <c r="G2548" i="13" s="1"/>
  <c r="K13483" i="8"/>
  <c r="F2589" i="13" s="1"/>
  <c r="G2589" i="13" s="1"/>
  <c r="K144" i="8"/>
  <c r="F59" i="13" s="1"/>
  <c r="G59" i="13" s="1"/>
  <c r="K741" i="8"/>
  <c r="F189" i="13" s="1"/>
  <c r="G189" i="13" s="1"/>
  <c r="K995" i="8"/>
  <c r="F240" i="13" s="1"/>
  <c r="G240" i="13" s="1"/>
  <c r="K1218" i="8"/>
  <c r="F283" i="13" s="1"/>
  <c r="G283" i="13" s="1"/>
  <c r="K1055" i="8"/>
  <c r="F252" i="13" s="1"/>
  <c r="G252" i="13" s="1"/>
  <c r="K2321" i="8"/>
  <c r="F538" i="13" s="1"/>
  <c r="G538" i="13" s="1"/>
  <c r="K3559" i="8"/>
  <c r="F745" i="13" s="1"/>
  <c r="G745" i="13" s="1"/>
  <c r="K8945" i="8"/>
  <c r="F1831" i="13" s="1"/>
  <c r="G1831" i="13" s="1"/>
  <c r="K9281" i="8"/>
  <c r="F1919" i="13" s="1"/>
  <c r="G1919" i="13" s="1"/>
  <c r="K9434" i="8"/>
  <c r="F1963" i="13" s="1"/>
  <c r="G1963" i="13" s="1"/>
  <c r="K9786" i="8"/>
  <c r="F2026" i="13" s="1"/>
  <c r="G2026" i="13" s="1"/>
  <c r="K12936" i="8"/>
  <c r="F2498" i="13" s="1"/>
  <c r="G2498" i="13" s="1"/>
  <c r="K10896" i="8"/>
  <c r="F2183" i="13" s="1"/>
  <c r="G2183" i="13" s="1"/>
  <c r="K12475" i="8"/>
  <c r="F2450" i="13" s="1"/>
  <c r="G2450" i="13" s="1"/>
  <c r="K12237" i="8"/>
  <c r="F2419" i="13" s="1"/>
  <c r="G2419" i="13" s="1"/>
  <c r="K515" i="8"/>
  <c r="F144" i="13" s="1"/>
  <c r="G144" i="13" s="1"/>
  <c r="K1849" i="8"/>
  <c r="F448" i="13" s="1"/>
  <c r="G448" i="13" s="1"/>
  <c r="K1278" i="8"/>
  <c r="F308" i="13" s="1"/>
  <c r="G308" i="13" s="1"/>
  <c r="K1989" i="8"/>
  <c r="F470" i="13" s="1"/>
  <c r="G470" i="13" s="1"/>
  <c r="K10846" i="8"/>
  <c r="F2180" i="13" s="1"/>
  <c r="G2180" i="13" s="1"/>
  <c r="K280" i="8"/>
  <c r="F85" i="13" s="1"/>
  <c r="G85" i="13" s="1"/>
  <c r="K2559" i="8"/>
  <c r="F596" i="13" s="1"/>
  <c r="G596" i="13" s="1"/>
  <c r="K6748" i="8"/>
  <c r="F1502" i="13" s="1"/>
  <c r="G1502" i="13" s="1"/>
  <c r="K9630" i="8"/>
  <c r="F1997" i="13" s="1"/>
  <c r="G1997" i="13" s="1"/>
  <c r="K10533" i="8"/>
  <c r="F2160" i="13" s="1"/>
  <c r="G2160" i="13" s="1"/>
  <c r="K4065" i="8"/>
  <c r="F860" i="13" s="1"/>
  <c r="G860" i="13" s="1"/>
  <c r="K4405" i="8"/>
  <c r="F923" i="13" s="1"/>
  <c r="G923" i="13" s="1"/>
  <c r="K3499" i="8"/>
  <c r="F733" i="13" s="1"/>
  <c r="G733" i="13" s="1"/>
  <c r="K3882" i="8"/>
  <c r="F823" i="13" s="1"/>
  <c r="G823" i="13" s="1"/>
  <c r="K4344" i="8"/>
  <c r="F911" i="13" s="1"/>
  <c r="G911" i="13" s="1"/>
  <c r="K5707" i="8"/>
  <c r="F1233" i="13" s="1"/>
  <c r="G1233" i="13" s="1"/>
  <c r="K5823" i="8"/>
  <c r="F1271" i="13" s="1"/>
  <c r="G1271" i="13" s="1"/>
  <c r="K5638" i="8"/>
  <c r="F1210" i="13" s="1"/>
  <c r="G1210" i="13" s="1"/>
  <c r="K6206" i="8"/>
  <c r="F1381" i="13" s="1"/>
  <c r="G1381" i="13" s="1"/>
  <c r="K6417" i="8"/>
  <c r="F1433" i="13" s="1"/>
  <c r="G1433" i="13" s="1"/>
  <c r="K7332" i="8"/>
  <c r="F1585" i="13" s="1"/>
  <c r="G1585" i="13" s="1"/>
  <c r="K8789" i="8"/>
  <c r="F1799" i="13" s="1"/>
  <c r="G1799" i="13" s="1"/>
  <c r="K7970" i="8"/>
  <c r="F1679" i="13" s="1"/>
  <c r="G1679" i="13" s="1"/>
  <c r="K13360" i="8"/>
  <c r="F2552" i="13" s="1"/>
  <c r="G2552" i="13" s="1"/>
  <c r="K13322" i="8"/>
  <c r="F2546" i="13" s="1"/>
  <c r="G2546" i="13" s="1"/>
  <c r="K4299" i="8"/>
  <c r="F902" i="13" s="1"/>
  <c r="G902" i="13" s="1"/>
  <c r="K13366" i="8"/>
  <c r="F2554" i="13" s="1"/>
  <c r="G2554" i="13" s="1"/>
  <c r="K6642" i="8"/>
  <c r="F1494" i="13" s="1"/>
  <c r="G1494" i="13" s="1"/>
  <c r="K7226" i="8"/>
  <c r="F1566" i="13" s="1"/>
  <c r="G1566" i="13" s="1"/>
  <c r="K7325" i="8"/>
  <c r="F1584" i="13" s="1"/>
  <c r="G1584" i="13" s="1"/>
  <c r="K7410" i="8"/>
  <c r="F1600" i="13" s="1"/>
  <c r="G1600" i="13" s="1"/>
  <c r="K7466" i="8"/>
  <c r="F1613" i="13" s="1"/>
  <c r="G1613" i="13" s="1"/>
  <c r="K8181" i="8"/>
  <c r="F1696" i="13" s="1"/>
  <c r="G1696" i="13" s="1"/>
  <c r="K8639" i="8"/>
  <c r="F1773" i="13" s="1"/>
  <c r="G1773" i="13" s="1"/>
  <c r="K8785" i="8"/>
  <c r="F1798" i="13" s="1"/>
  <c r="G1798" i="13" s="1"/>
  <c r="K8837" i="8"/>
  <c r="F1809" i="13" s="1"/>
  <c r="G1809" i="13" s="1"/>
  <c r="K7906" i="8"/>
  <c r="F1666" i="13" s="1"/>
  <c r="G1666" i="13" s="1"/>
  <c r="K8402" i="8"/>
  <c r="F1734" i="13" s="1"/>
  <c r="G1734" i="13" s="1"/>
  <c r="K8719" i="8"/>
  <c r="F1784" i="13" s="1"/>
  <c r="G1784" i="13" s="1"/>
  <c r="K9126" i="8"/>
  <c r="F1887" i="13" s="1"/>
  <c r="G1887" i="13" s="1"/>
  <c r="K5165" i="8"/>
  <c r="F1076" i="13" s="1"/>
  <c r="G1076" i="13" s="1"/>
  <c r="K404" i="8"/>
  <c r="F112" i="13" s="1"/>
  <c r="G112" i="13" s="1"/>
  <c r="K1040" i="8"/>
  <c r="F249" i="13" s="1"/>
  <c r="G249" i="13" s="1"/>
  <c r="K12321" i="8"/>
  <c r="F2430" i="13" s="1"/>
  <c r="G2430" i="13" s="1"/>
  <c r="K12552" i="8"/>
  <c r="F2461" i="13" s="1"/>
  <c r="G2461" i="13" s="1"/>
  <c r="K2163" i="8"/>
  <c r="F503" i="13" s="1"/>
  <c r="G503" i="13" s="1"/>
  <c r="K9844" i="8"/>
  <c r="F2044" i="13" s="1"/>
  <c r="G2044" i="13" s="1"/>
  <c r="K3687" i="8"/>
  <c r="F778" i="13" s="1"/>
  <c r="G778" i="13" s="1"/>
  <c r="K3904" i="8"/>
  <c r="F828" i="13" s="1"/>
  <c r="G828" i="13" s="1"/>
  <c r="K4057" i="8"/>
  <c r="F859" i="13" s="1"/>
  <c r="G859" i="13" s="1"/>
  <c r="K4794" i="8"/>
  <c r="F995" i="13" s="1"/>
  <c r="G995" i="13" s="1"/>
  <c r="K4953" i="8"/>
  <c r="F1028" i="13" s="1"/>
  <c r="G1028" i="13" s="1"/>
  <c r="K5853" i="8"/>
  <c r="F1281" i="13" s="1"/>
  <c r="G1281" i="13" s="1"/>
  <c r="K5620" i="8"/>
  <c r="F1204" i="13" s="1"/>
  <c r="G1204" i="13" s="1"/>
  <c r="K5730" i="8"/>
  <c r="F1241" i="13" s="1"/>
  <c r="G1241" i="13" s="1"/>
  <c r="K5838" i="8"/>
  <c r="F1276" i="13" s="1"/>
  <c r="G1276" i="13" s="1"/>
  <c r="K1110" i="8"/>
  <c r="F263" i="13" s="1"/>
  <c r="G263" i="13" s="1"/>
  <c r="K7133" i="8"/>
  <c r="F1546" i="13" s="1"/>
  <c r="G1546" i="13" s="1"/>
  <c r="K8611" i="8"/>
  <c r="F1769" i="13" s="1"/>
  <c r="G1769" i="13" s="1"/>
  <c r="K8412" i="8"/>
  <c r="F1736" i="13" s="1"/>
  <c r="G1736" i="13" s="1"/>
  <c r="K12004" i="8"/>
  <c r="F2384" i="13" s="1"/>
  <c r="G2384" i="13" s="1"/>
  <c r="K8603" i="8"/>
  <c r="F1768" i="13" s="1"/>
  <c r="G1768" i="13" s="1"/>
  <c r="K8865" i="8"/>
  <c r="F1814" i="13" s="1"/>
  <c r="G1814" i="13" s="1"/>
  <c r="K3212" i="8"/>
  <c r="F664" i="13" s="1"/>
  <c r="G664" i="13" s="1"/>
  <c r="K3400" i="8"/>
  <c r="F711" i="13" s="1"/>
  <c r="G711" i="13" s="1"/>
  <c r="K4770" i="8"/>
  <c r="F992" i="13" s="1"/>
  <c r="G992" i="13" s="1"/>
  <c r="K5081" i="8"/>
  <c r="F1059" i="13" s="1"/>
  <c r="G1059" i="13" s="1"/>
  <c r="K5819" i="8"/>
  <c r="F1270" i="13" s="1"/>
  <c r="G1270" i="13" s="1"/>
  <c r="K5975" i="8"/>
  <c r="F1321" i="13" s="1"/>
  <c r="G1321" i="13" s="1"/>
  <c r="K5940" i="8"/>
  <c r="F1310" i="13" s="1"/>
  <c r="G1310" i="13" s="1"/>
  <c r="K6657" i="8"/>
  <c r="F1497" i="13" s="1"/>
  <c r="G1497" i="13" s="1"/>
  <c r="K723" i="8"/>
  <c r="F185" i="13" s="1"/>
  <c r="G185" i="13" s="1"/>
  <c r="K981" i="8"/>
  <c r="F238" i="13" s="1"/>
  <c r="G238" i="13" s="1"/>
  <c r="K939" i="8"/>
  <c r="F230" i="13" s="1"/>
  <c r="G230" i="13" s="1"/>
  <c r="K1181" i="8"/>
  <c r="F276" i="13" s="1"/>
  <c r="G276" i="13" s="1"/>
  <c r="K1326" i="8"/>
  <c r="F320" i="13" s="1"/>
  <c r="G320" i="13" s="1"/>
  <c r="K2549" i="8"/>
  <c r="F594" i="13" s="1"/>
  <c r="G594" i="13" s="1"/>
  <c r="K2431" i="8"/>
  <c r="F569" i="13" s="1"/>
  <c r="G569" i="13" s="1"/>
  <c r="K2466" i="8"/>
  <c r="F576" i="13" s="1"/>
  <c r="G576" i="13" s="1"/>
  <c r="K8495" i="8"/>
  <c r="F1754" i="13" s="1"/>
  <c r="G1754" i="13" s="1"/>
  <c r="K9196" i="8"/>
  <c r="F1904" i="13" s="1"/>
  <c r="G1904" i="13" s="1"/>
  <c r="K9352" i="8"/>
  <c r="F1938" i="13" s="1"/>
  <c r="G1938" i="13" s="1"/>
  <c r="K8282" i="8"/>
  <c r="F1716" i="13" s="1"/>
  <c r="G1716" i="13" s="1"/>
  <c r="K8340" i="8"/>
  <c r="F1723" i="13" s="1"/>
  <c r="G1723" i="13" s="1"/>
  <c r="K9152" i="8"/>
  <c r="F1895" i="13" s="1"/>
  <c r="G1895" i="13" s="1"/>
  <c r="K9792" i="8"/>
  <c r="F2028" i="13" s="1"/>
  <c r="G2028" i="13" s="1"/>
  <c r="K11130" i="8"/>
  <c r="F2224" i="13" s="1"/>
  <c r="G2224" i="13" s="1"/>
  <c r="K11140" i="8"/>
  <c r="F2226" i="13" s="1"/>
  <c r="G2226" i="13" s="1"/>
  <c r="K11213" i="8"/>
  <c r="F2235" i="13" s="1"/>
  <c r="G2235" i="13" s="1"/>
  <c r="K11624" i="8"/>
  <c r="F2289" i="13" s="1"/>
  <c r="G2289" i="13" s="1"/>
  <c r="K9503" i="8"/>
  <c r="F1976" i="13" s="1"/>
  <c r="G1976" i="13" s="1"/>
  <c r="K9683" i="8"/>
  <c r="F2006" i="13" s="1"/>
  <c r="G2006" i="13" s="1"/>
  <c r="K10409" i="8"/>
  <c r="F2154" i="13" s="1"/>
  <c r="G2154" i="13" s="1"/>
  <c r="K10633" i="8"/>
  <c r="F2169" i="13" s="1"/>
  <c r="G2169" i="13" s="1"/>
  <c r="K11015" i="8"/>
  <c r="F2202" i="13" s="1"/>
  <c r="G2202" i="13" s="1"/>
  <c r="K11125" i="8"/>
  <c r="F2223" i="13" s="1"/>
  <c r="G2223" i="13" s="1"/>
  <c r="K11713" i="8"/>
  <c r="F2298" i="13" s="1"/>
  <c r="G2298" i="13" s="1"/>
  <c r="K3085" i="8"/>
  <c r="F637" i="13" s="1"/>
  <c r="G637" i="13" s="1"/>
  <c r="K3589" i="8"/>
  <c r="F751" i="13" s="1"/>
  <c r="G751" i="13" s="1"/>
  <c r="K3579" i="8"/>
  <c r="F749" i="13" s="1"/>
  <c r="G749" i="13" s="1"/>
  <c r="K7517" i="8"/>
  <c r="F1621" i="13" s="1"/>
  <c r="G1621" i="13" s="1"/>
  <c r="K6711" i="8"/>
  <c r="F1500" i="13" s="1"/>
  <c r="G1500" i="13" s="1"/>
  <c r="K7556" i="8"/>
  <c r="F1623" i="13" s="1"/>
  <c r="G1623" i="13" s="1"/>
  <c r="K9509" i="8"/>
  <c r="F1977" i="13" s="1"/>
  <c r="G1977" i="13" s="1"/>
  <c r="K12896" i="8"/>
  <c r="F2496" i="13" s="1"/>
  <c r="G2496" i="13" s="1"/>
  <c r="K10910" i="8"/>
  <c r="F2185" i="13" s="1"/>
  <c r="G2185" i="13" s="1"/>
  <c r="K8031" i="8"/>
  <c r="F1683" i="13" s="1"/>
  <c r="G1683" i="13" s="1"/>
  <c r="K8564" i="8"/>
  <c r="F1764" i="13" s="1"/>
  <c r="G1764" i="13" s="1"/>
  <c r="K7764" i="8"/>
  <c r="F1636" i="13" s="1"/>
  <c r="G1636" i="13" s="1"/>
  <c r="K7830" i="8"/>
  <c r="F1647" i="13" s="1"/>
  <c r="G1647" i="13" s="1"/>
  <c r="K13007" i="8"/>
  <c r="F2501" i="13" s="1"/>
  <c r="G2501" i="13" s="1"/>
  <c r="K265" i="8"/>
  <c r="F83" i="13" s="1"/>
  <c r="G83" i="13" s="1"/>
  <c r="K630" i="8"/>
  <c r="F171" i="13" s="1"/>
  <c r="G171" i="13" s="1"/>
  <c r="K643" i="8"/>
  <c r="F173" i="13" s="1"/>
  <c r="G173" i="13" s="1"/>
  <c r="K650" i="8"/>
  <c r="F174" i="13" s="1"/>
  <c r="G174" i="13" s="1"/>
  <c r="K676" i="8"/>
  <c r="F177" i="13" s="1"/>
  <c r="G177" i="13" s="1"/>
  <c r="K1412" i="8"/>
  <c r="F352" i="13" s="1"/>
  <c r="G352" i="13" s="1"/>
  <c r="K1441" i="8"/>
  <c r="F357" i="13" s="1"/>
  <c r="G357" i="13" s="1"/>
  <c r="K1671" i="8"/>
  <c r="F404" i="13" s="1"/>
  <c r="G404" i="13" s="1"/>
  <c r="K1699" i="8"/>
  <c r="F416" i="13" s="1"/>
  <c r="G416" i="13" s="1"/>
  <c r="K1839" i="8"/>
  <c r="F446" i="13" s="1"/>
  <c r="G446" i="13" s="1"/>
  <c r="K1871" i="8"/>
  <c r="F452" i="13" s="1"/>
  <c r="G452" i="13" s="1"/>
  <c r="K1282" i="8"/>
  <c r="F309" i="13" s="1"/>
  <c r="G309" i="13" s="1"/>
  <c r="K1430" i="8"/>
  <c r="F355" i="13" s="1"/>
  <c r="G355" i="13" s="1"/>
  <c r="K1660" i="8"/>
  <c r="F400" i="13" s="1"/>
  <c r="G400" i="13" s="1"/>
  <c r="K1789" i="8"/>
  <c r="F438" i="13" s="1"/>
  <c r="G438" i="13" s="1"/>
  <c r="K1899" i="8"/>
  <c r="F456" i="13" s="1"/>
  <c r="G456" i="13" s="1"/>
  <c r="K1914" i="8"/>
  <c r="F459" i="13" s="1"/>
  <c r="G459" i="13" s="1"/>
  <c r="K2000" i="8"/>
  <c r="F471" i="13" s="1"/>
  <c r="G471" i="13" s="1"/>
  <c r="K2055" i="8"/>
  <c r="F476" i="13" s="1"/>
  <c r="G476" i="13" s="1"/>
  <c r="K2085" i="8"/>
  <c r="F480" i="13" s="1"/>
  <c r="G480" i="13" s="1"/>
  <c r="K2351" i="8"/>
  <c r="F549" i="13" s="1"/>
  <c r="G549" i="13" s="1"/>
  <c r="K8086" i="8"/>
  <c r="F1686" i="13" s="1"/>
  <c r="G1686" i="13" s="1"/>
  <c r="K8266" i="8"/>
  <c r="F1714" i="13" s="1"/>
  <c r="G1714" i="13" s="1"/>
  <c r="K13154" i="8"/>
  <c r="F2510" i="13" s="1"/>
  <c r="G2510" i="13" s="1"/>
  <c r="K11193" i="8"/>
  <c r="F2233" i="13" s="1"/>
  <c r="G2233" i="13" s="1"/>
  <c r="K12854" i="8"/>
  <c r="F2494" i="13" s="1"/>
  <c r="G2494" i="13" s="1"/>
  <c r="K12913" i="8"/>
  <c r="F2497" i="13" s="1"/>
  <c r="G2497" i="13" s="1"/>
  <c r="K3494" i="8"/>
  <c r="F732" i="13" s="1"/>
  <c r="G732" i="13" s="1"/>
  <c r="K3524" i="8"/>
  <c r="F738" i="13" s="1"/>
  <c r="G738" i="13" s="1"/>
  <c r="K4274" i="8"/>
  <c r="F897" i="13" s="1"/>
  <c r="G897" i="13" s="1"/>
  <c r="K4294" i="8"/>
  <c r="F901" i="13" s="1"/>
  <c r="G901" i="13" s="1"/>
  <c r="K4364" i="8"/>
  <c r="F915" i="13" s="1"/>
  <c r="G915" i="13" s="1"/>
  <c r="K4592" i="8"/>
  <c r="F959" i="13" s="1"/>
  <c r="G959" i="13" s="1"/>
  <c r="K3479" i="8"/>
  <c r="F729" i="13" s="1"/>
  <c r="G729" i="13" s="1"/>
  <c r="K4279" i="8"/>
  <c r="F898" i="13" s="1"/>
  <c r="G898" i="13" s="1"/>
  <c r="K4597" i="8"/>
  <c r="F960" i="13" s="1"/>
  <c r="G960" i="13" s="1"/>
  <c r="K5100" i="8"/>
  <c r="F1063" i="13" s="1"/>
  <c r="G1063" i="13" s="1"/>
  <c r="K5241" i="8"/>
  <c r="F1094" i="13" s="1"/>
  <c r="G1094" i="13" s="1"/>
  <c r="K5325" i="8"/>
  <c r="F1108" i="13" s="1"/>
  <c r="G1108" i="13" s="1"/>
  <c r="K5815" i="8"/>
  <c r="F1269" i="13" s="1"/>
  <c r="G1269" i="13" s="1"/>
  <c r="K5125" i="8"/>
  <c r="F1068" i="13" s="1"/>
  <c r="G1068" i="13" s="1"/>
  <c r="K6400" i="8"/>
  <c r="F1429" i="13" s="1"/>
  <c r="G1429" i="13" s="1"/>
  <c r="K6369" i="8"/>
  <c r="F1424" i="13" s="1"/>
  <c r="G1424" i="13" s="1"/>
  <c r="K10872" i="8"/>
  <c r="F2181" i="13" s="1"/>
  <c r="G2181" i="13" s="1"/>
  <c r="K9052" i="8"/>
  <c r="F1862" i="13" s="1"/>
  <c r="G1862" i="13" s="1"/>
  <c r="K2840" i="8"/>
  <c r="F630" i="13" s="1"/>
  <c r="G630" i="13" s="1"/>
  <c r="K3120" i="8"/>
  <c r="F641" i="13" s="1"/>
  <c r="G641" i="13" s="1"/>
  <c r="K3196" i="8"/>
  <c r="F660" i="13" s="1"/>
  <c r="G660" i="13" s="1"/>
  <c r="K2806" i="8"/>
  <c r="F629" i="13" s="1"/>
  <c r="G629" i="13" s="1"/>
  <c r="K3124" i="8"/>
  <c r="F642" i="13" s="1"/>
  <c r="G642" i="13" s="1"/>
  <c r="K3144" i="8"/>
  <c r="F647" i="13" s="1"/>
  <c r="G647" i="13" s="1"/>
  <c r="K3180" i="8"/>
  <c r="F656" i="13" s="1"/>
  <c r="G656" i="13" s="1"/>
  <c r="K3192" i="8"/>
  <c r="F659" i="13" s="1"/>
  <c r="G659" i="13" s="1"/>
  <c r="K3256" i="8"/>
  <c r="F675" i="13" s="1"/>
  <c r="G675" i="13" s="1"/>
  <c r="K3264" i="8"/>
  <c r="F677" i="13" s="1"/>
  <c r="G677" i="13" s="1"/>
  <c r="K3324" i="8"/>
  <c r="F692" i="13" s="1"/>
  <c r="G692" i="13" s="1"/>
  <c r="K3336" i="8"/>
  <c r="F695" i="13" s="1"/>
  <c r="G695" i="13" s="1"/>
  <c r="K3392" i="8"/>
  <c r="F709" i="13" s="1"/>
  <c r="G709" i="13" s="1"/>
  <c r="K3514" i="8"/>
  <c r="F736" i="13" s="1"/>
  <c r="G736" i="13" s="1"/>
  <c r="K3554" i="8"/>
  <c r="F744" i="13" s="1"/>
  <c r="G744" i="13" s="1"/>
  <c r="K3740" i="8"/>
  <c r="F788" i="13" s="1"/>
  <c r="G788" i="13" s="1"/>
  <c r="K3832" i="8"/>
  <c r="F810" i="13" s="1"/>
  <c r="G810" i="13" s="1"/>
  <c r="K4007" i="8"/>
  <c r="F853" i="13" s="1"/>
  <c r="G853" i="13" s="1"/>
  <c r="K4032" i="8"/>
  <c r="F856" i="13" s="1"/>
  <c r="G856" i="13" s="1"/>
  <c r="K4125" i="8"/>
  <c r="F868" i="13" s="1"/>
  <c r="G868" i="13" s="1"/>
  <c r="K4284" i="8"/>
  <c r="F899" i="13" s="1"/>
  <c r="G899" i="13" s="1"/>
  <c r="K844" i="8"/>
  <c r="F204" i="13" s="1"/>
  <c r="G204" i="13" s="1"/>
  <c r="K9615" i="8"/>
  <c r="F1995" i="13" s="1"/>
  <c r="G1995" i="13" s="1"/>
  <c r="K773" i="8"/>
  <c r="F197" i="13" s="1"/>
  <c r="G197" i="13" s="1"/>
  <c r="K1035" i="8"/>
  <c r="F248" i="13" s="1"/>
  <c r="G248" i="13" s="1"/>
  <c r="K1020" i="8"/>
  <c r="F245" i="13" s="1"/>
  <c r="G245" i="13" s="1"/>
  <c r="K1146" i="8"/>
  <c r="F269" i="13" s="1"/>
  <c r="G269" i="13" s="1"/>
  <c r="K1176" i="8"/>
  <c r="F275" i="13" s="1"/>
  <c r="G275" i="13" s="1"/>
  <c r="K1299" i="8"/>
  <c r="F313" i="13" s="1"/>
  <c r="G313" i="13" s="1"/>
  <c r="K2451" i="8"/>
  <c r="F573" i="13" s="1"/>
  <c r="G573" i="13" s="1"/>
  <c r="K2604" i="8"/>
  <c r="F605" i="13" s="1"/>
  <c r="G605" i="13" s="1"/>
  <c r="K3700" i="8"/>
  <c r="F782" i="13" s="1"/>
  <c r="G782" i="13" s="1"/>
  <c r="K7499" i="8"/>
  <c r="F1620" i="13" s="1"/>
  <c r="G1620" i="13" s="1"/>
  <c r="K8362" i="8"/>
  <c r="F1728" i="13" s="1"/>
  <c r="G1728" i="13" s="1"/>
  <c r="K8935" i="8"/>
  <c r="F1829" i="13" s="1"/>
  <c r="G1829" i="13" s="1"/>
  <c r="K9162" i="8"/>
  <c r="F1897" i="13" s="1"/>
  <c r="G1897" i="13" s="1"/>
  <c r="K9339" i="8"/>
  <c r="F1933" i="13" s="1"/>
  <c r="G1933" i="13" s="1"/>
  <c r="K9439" i="8"/>
  <c r="F1964" i="13" s="1"/>
  <c r="G1964" i="13" s="1"/>
  <c r="K9462" i="8"/>
  <c r="F1969" i="13" s="1"/>
  <c r="G1969" i="13" s="1"/>
  <c r="K8154" i="8"/>
  <c r="F1693" i="13" s="1"/>
  <c r="G1693" i="13" s="1"/>
  <c r="K9733" i="8"/>
  <c r="F2016" i="13" s="1"/>
  <c r="G2016" i="13" s="1"/>
  <c r="K10337" i="8"/>
  <c r="F2149" i="13" s="1"/>
  <c r="G2149" i="13" s="1"/>
  <c r="K13037" i="8"/>
  <c r="F2502" i="13" s="1"/>
  <c r="G2502" i="13" s="1"/>
  <c r="K9490" i="8"/>
  <c r="F1974" i="13" s="1"/>
  <c r="G1974" i="13" s="1"/>
  <c r="K10550" i="8"/>
  <c r="F2161" i="13" s="1"/>
  <c r="G2161" i="13" s="1"/>
  <c r="K10931" i="8"/>
  <c r="F2188" i="13" s="1"/>
  <c r="G2188" i="13" s="1"/>
  <c r="K13067" i="8"/>
  <c r="F2503" i="13" s="1"/>
  <c r="G2503" i="13" s="1"/>
  <c r="K2328" i="8"/>
  <c r="F540" i="13" s="1"/>
  <c r="G540" i="13" s="1"/>
  <c r="K2524" i="8"/>
  <c r="F589" i="13" s="1"/>
  <c r="G589" i="13" s="1"/>
  <c r="K2584" i="8"/>
  <c r="F601" i="13" s="1"/>
  <c r="G601" i="13" s="1"/>
  <c r="K3708" i="8"/>
  <c r="F783" i="13" s="1"/>
  <c r="G783" i="13" s="1"/>
  <c r="K7616" i="8"/>
  <c r="F1626" i="13" s="1"/>
  <c r="G1626" i="13" s="1"/>
  <c r="K9075" i="8"/>
  <c r="F1873" i="13" s="1"/>
  <c r="G1873" i="13" s="1"/>
  <c r="K7787" i="8"/>
  <c r="F1638" i="13" s="1"/>
  <c r="G1638" i="13" s="1"/>
  <c r="K8274" i="8"/>
  <c r="F1715" i="13" s="1"/>
  <c r="G1715" i="13" s="1"/>
  <c r="K8960" i="8"/>
  <c r="F1834" i="13" s="1"/>
  <c r="G1834" i="13" s="1"/>
  <c r="K9294" i="8"/>
  <c r="F1921" i="13" s="1"/>
  <c r="G1921" i="13" s="1"/>
  <c r="K11105" i="8"/>
  <c r="F2220" i="13" s="1"/>
  <c r="G2220" i="13" s="1"/>
  <c r="K9742" i="8"/>
  <c r="F2018" i="13" s="1"/>
  <c r="G2018" i="13" s="1"/>
  <c r="K10601" i="8"/>
  <c r="F2166" i="13" s="1"/>
  <c r="G2166" i="13" s="1"/>
  <c r="K12800" i="8"/>
  <c r="F2491" i="13" s="1"/>
  <c r="G2491" i="13" s="1"/>
  <c r="K8914" i="8"/>
  <c r="F1824" i="13" s="1"/>
  <c r="G1824" i="13" s="1"/>
  <c r="K9207" i="8"/>
  <c r="F1906" i="13" s="1"/>
  <c r="G1906" i="13" s="1"/>
  <c r="K11400" i="8"/>
  <c r="F2255" i="13" s="1"/>
  <c r="G2255" i="13" s="1"/>
  <c r="K818" i="8"/>
  <c r="F202" i="13" s="1"/>
  <c r="G202" i="13" s="1"/>
  <c r="K8518" i="8"/>
  <c r="F1759" i="13" s="1"/>
  <c r="G1759" i="13" s="1"/>
  <c r="K11037" i="8"/>
  <c r="F2206" i="13" s="1"/>
  <c r="G2206" i="13" s="1"/>
  <c r="K11010" i="8"/>
  <c r="F2201" i="13" s="1"/>
  <c r="G2201" i="13" s="1"/>
  <c r="K592" i="8"/>
  <c r="F161" i="13" s="1"/>
  <c r="G161" i="13" s="1"/>
  <c r="K919" i="8"/>
  <c r="F226" i="13" s="1"/>
  <c r="G226" i="13" s="1"/>
  <c r="K1075" i="8"/>
  <c r="F256" i="13" s="1"/>
  <c r="G256" i="13" s="1"/>
  <c r="K1100" i="8"/>
  <c r="F261" i="13" s="1"/>
  <c r="G261" i="13" s="1"/>
  <c r="K2509" i="8"/>
  <c r="F586" i="13" s="1"/>
  <c r="G586" i="13" s="1"/>
  <c r="K2539" i="8"/>
  <c r="F592" i="13" s="1"/>
  <c r="G592" i="13" s="1"/>
  <c r="K2574" i="8"/>
  <c r="F599" i="13" s="1"/>
  <c r="G599" i="13" s="1"/>
  <c r="K2637" i="8"/>
  <c r="F611" i="13" s="1"/>
  <c r="G611" i="13" s="1"/>
  <c r="K1978" i="8"/>
  <c r="F469" i="13" s="1"/>
  <c r="G469" i="13" s="1"/>
  <c r="K2407" i="8"/>
  <c r="F565" i="13" s="1"/>
  <c r="G565" i="13" s="1"/>
  <c r="K2626" i="8"/>
  <c r="F609" i="13" s="1"/>
  <c r="G609" i="13" s="1"/>
  <c r="K5289" i="8"/>
  <c r="F1106" i="13" s="1"/>
  <c r="G1106" i="13" s="1"/>
  <c r="K6917" i="8"/>
  <c r="F1518" i="13" s="1"/>
  <c r="G1518" i="13" s="1"/>
  <c r="K7975" i="8"/>
  <c r="F1680" i="13" s="1"/>
  <c r="G1680" i="13" s="1"/>
  <c r="K8300" i="8"/>
  <c r="F1718" i="13" s="1"/>
  <c r="G1718" i="13" s="1"/>
  <c r="K8506" i="8"/>
  <c r="F1757" i="13" s="1"/>
  <c r="G1757" i="13" s="1"/>
  <c r="K8965" i="8"/>
  <c r="F1835" i="13" s="1"/>
  <c r="G1835" i="13" s="1"/>
  <c r="K9213" i="8"/>
  <c r="F1907" i="13" s="1"/>
  <c r="G1907" i="13" s="1"/>
  <c r="K9327" i="8"/>
  <c r="F1929" i="13" s="1"/>
  <c r="G1929" i="13" s="1"/>
  <c r="K6729" i="8"/>
  <c r="F1501" i="13" s="1"/>
  <c r="G1501" i="13" s="1"/>
  <c r="K7983" i="8"/>
  <c r="F1681" i="13" s="1"/>
  <c r="G1681" i="13" s="1"/>
  <c r="K8126" i="8"/>
  <c r="F1688" i="13" s="1"/>
  <c r="G1688" i="13" s="1"/>
  <c r="K8490" i="8"/>
  <c r="F1753" i="13" s="1"/>
  <c r="G1753" i="13" s="1"/>
  <c r="K9275" i="8"/>
  <c r="F1918" i="13" s="1"/>
  <c r="G1918" i="13" s="1"/>
  <c r="K9692" i="8"/>
  <c r="F2008" i="13" s="1"/>
  <c r="G2008" i="13" s="1"/>
  <c r="K9804" i="8"/>
  <c r="F2032" i="13" s="1"/>
  <c r="G2032" i="13" s="1"/>
  <c r="K9822" i="8"/>
  <c r="F2038" i="13" s="1"/>
  <c r="G2038" i="13" s="1"/>
  <c r="K10779" i="8"/>
  <c r="F2177" i="13" s="1"/>
  <c r="G2177" i="13" s="1"/>
  <c r="K11704" i="8"/>
  <c r="F2297" i="13" s="1"/>
  <c r="G2297" i="13" s="1"/>
  <c r="K12980" i="8"/>
  <c r="F2500" i="13" s="1"/>
  <c r="G2500" i="13" s="1"/>
  <c r="K9747" i="8"/>
  <c r="F2019" i="13" s="1"/>
  <c r="G2019" i="13" s="1"/>
  <c r="K10801" i="8"/>
  <c r="F2178" i="13" s="1"/>
  <c r="G2178" i="13" s="1"/>
  <c r="K10979" i="8"/>
  <c r="F2196" i="13" s="1"/>
  <c r="G2196" i="13" s="1"/>
  <c r="K11489" i="8"/>
  <c r="F2259" i="13" s="1"/>
  <c r="G2259" i="13" s="1"/>
  <c r="K11979" i="8"/>
  <c r="F2377" i="13" s="1"/>
  <c r="G2377" i="13" s="1"/>
  <c r="K288" i="8"/>
  <c r="F86" i="13" s="1"/>
  <c r="G86" i="13" s="1"/>
  <c r="K831" i="8"/>
  <c r="F203" i="13" s="1"/>
  <c r="G203" i="13" s="1"/>
  <c r="K7003" i="8"/>
  <c r="F1523" i="13" s="1"/>
  <c r="G1523" i="13" s="1"/>
  <c r="K8055" i="8"/>
  <c r="F1684" i="13" s="1"/>
  <c r="G1684" i="13" s="1"/>
  <c r="K8369" i="8"/>
  <c r="F1730" i="13" s="1"/>
  <c r="G1730" i="13" s="1"/>
  <c r="K10820" i="8"/>
  <c r="F2179" i="13" s="1"/>
  <c r="G2179" i="13" s="1"/>
  <c r="K11294" i="8"/>
  <c r="F2246" i="13" s="1"/>
  <c r="G2246" i="13" s="1"/>
  <c r="K11091" i="8"/>
  <c r="F2218" i="13" s="1"/>
  <c r="G2218" i="13" s="1"/>
  <c r="K10374" i="8"/>
  <c r="F2152" i="13" s="1"/>
  <c r="G2152" i="13" s="1"/>
  <c r="K10884" i="8"/>
  <c r="F2182" i="13" s="1"/>
  <c r="G2182" i="13" s="1"/>
  <c r="K12021" i="8"/>
  <c r="F2388" i="13" s="1"/>
  <c r="G2388" i="13" s="1"/>
  <c r="K690" i="8"/>
  <c r="F179" i="13" s="1"/>
  <c r="G179" i="13" s="1"/>
  <c r="K543" i="8"/>
  <c r="F151" i="13" s="1"/>
  <c r="G151" i="13" s="1"/>
  <c r="K1703" i="8"/>
  <c r="F417" i="13" s="1"/>
  <c r="G417" i="13" s="1"/>
  <c r="K1424" i="8"/>
  <c r="F354" i="13" s="1"/>
  <c r="G354" i="13" s="1"/>
  <c r="K1754" i="8"/>
  <c r="F431" i="13" s="1"/>
  <c r="G431" i="13" s="1"/>
  <c r="K1796" i="8"/>
  <c r="F439" i="13" s="1"/>
  <c r="G439" i="13" s="1"/>
  <c r="K1909" i="8"/>
  <c r="F458" i="13" s="1"/>
  <c r="G458" i="13" s="1"/>
  <c r="K1957" i="8"/>
  <c r="F466" i="13" s="1"/>
  <c r="G466" i="13" s="1"/>
  <c r="K2289" i="8"/>
  <c r="F525" i="13" s="1"/>
  <c r="G525" i="13" s="1"/>
  <c r="K2044" i="8"/>
  <c r="F475" i="13" s="1"/>
  <c r="G475" i="13" s="1"/>
  <c r="K8382" i="8"/>
  <c r="F1731" i="13" s="1"/>
  <c r="G1731" i="13" s="1"/>
  <c r="K7656" i="8"/>
  <c r="F1628" i="13" s="1"/>
  <c r="G1628" i="13" s="1"/>
  <c r="K9400" i="8"/>
  <c r="F1952" i="13" s="1"/>
  <c r="G1952" i="13" s="1"/>
  <c r="K9816" i="8"/>
  <c r="F2036" i="13" s="1"/>
  <c r="G2036" i="13" s="1"/>
  <c r="K11750" i="8"/>
  <c r="F2304" i="13" s="1"/>
  <c r="G2304" i="13" s="1"/>
  <c r="K13111" i="8"/>
  <c r="F2507" i="13" s="1"/>
  <c r="G2507" i="13" s="1"/>
  <c r="K13416" i="8"/>
  <c r="F2570" i="13" s="1"/>
  <c r="G2570" i="13" s="1"/>
  <c r="K13375" i="8"/>
  <c r="F2557" i="13" s="1"/>
  <c r="G2557" i="13" s="1"/>
  <c r="K3463" i="8"/>
  <c r="F725" i="13" s="1"/>
  <c r="G725" i="13" s="1"/>
  <c r="K4324" i="8"/>
  <c r="F907" i="13" s="1"/>
  <c r="G907" i="13" s="1"/>
  <c r="K4374" i="8"/>
  <c r="F917" i="13" s="1"/>
  <c r="G917" i="13" s="1"/>
  <c r="K4259" i="8"/>
  <c r="F894" i="13" s="1"/>
  <c r="G894" i="13" s="1"/>
  <c r="K4309" i="8"/>
  <c r="F904" i="13" s="1"/>
  <c r="G904" i="13" s="1"/>
  <c r="K5785" i="8"/>
  <c r="F1260" i="13" s="1"/>
  <c r="G1260" i="13" s="1"/>
  <c r="K5955" i="8"/>
  <c r="F1315" i="13" s="1"/>
  <c r="G1315" i="13" s="1"/>
  <c r="K6377" i="8"/>
  <c r="F1425" i="13" s="1"/>
  <c r="G1425" i="13" s="1"/>
  <c r="K247" i="8"/>
  <c r="F80" i="13" s="1"/>
  <c r="G80" i="13" s="1"/>
  <c r="K8712" i="8"/>
  <c r="F1783" i="13" s="1"/>
  <c r="G1783" i="13" s="1"/>
  <c r="K7821" i="8"/>
  <c r="F1645" i="13" s="1"/>
  <c r="G1645" i="13" s="1"/>
  <c r="K2738" i="8"/>
  <c r="F627" i="13" s="1"/>
  <c r="G627" i="13" s="1"/>
  <c r="K3232" i="8"/>
  <c r="F669" i="13" s="1"/>
  <c r="G669" i="13" s="1"/>
  <c r="K2772" i="8"/>
  <c r="F628" i="13" s="1"/>
  <c r="G628" i="13" s="1"/>
  <c r="K2945" i="8"/>
  <c r="F633" i="13" s="1"/>
  <c r="G633" i="13" s="1"/>
  <c r="K3116" i="8"/>
  <c r="F640" i="13" s="1"/>
  <c r="G640" i="13" s="1"/>
  <c r="K3140" i="8"/>
  <c r="F646" i="13" s="1"/>
  <c r="G646" i="13" s="1"/>
  <c r="K3200" i="8"/>
  <c r="F661" i="13" s="1"/>
  <c r="G661" i="13" s="1"/>
  <c r="K3224" i="8"/>
  <c r="F667" i="13" s="1"/>
  <c r="G667" i="13" s="1"/>
  <c r="K3252" i="8"/>
  <c r="F674" i="13" s="1"/>
  <c r="G674" i="13" s="1"/>
  <c r="K3296" i="8"/>
  <c r="F685" i="13" s="1"/>
  <c r="G685" i="13" s="1"/>
  <c r="K3372" i="8"/>
  <c r="F704" i="13" s="1"/>
  <c r="G704" i="13" s="1"/>
  <c r="K3388" i="8"/>
  <c r="F708" i="13" s="1"/>
  <c r="G708" i="13" s="1"/>
  <c r="K3817" i="8"/>
  <c r="F807" i="13" s="1"/>
  <c r="G807" i="13" s="1"/>
  <c r="K4484" i="8"/>
  <c r="F938" i="13" s="1"/>
  <c r="G938" i="13" s="1"/>
  <c r="K4514" i="8"/>
  <c r="F943" i="13" s="1"/>
  <c r="G943" i="13" s="1"/>
  <c r="K4538" i="8"/>
  <c r="F947" i="13" s="1"/>
  <c r="G947" i="13" s="1"/>
  <c r="K4575" i="8"/>
  <c r="F955" i="13" s="1"/>
  <c r="G955" i="13" s="1"/>
  <c r="K4634" i="8"/>
  <c r="F969" i="13" s="1"/>
  <c r="G969" i="13" s="1"/>
  <c r="K4748" i="8"/>
  <c r="F990" i="13" s="1"/>
  <c r="G990" i="13" s="1"/>
  <c r="K4874" i="8"/>
  <c r="F1011" i="13" s="1"/>
  <c r="G1011" i="13" s="1"/>
  <c r="K3448" i="8"/>
  <c r="F722" i="13" s="1"/>
  <c r="G722" i="13" s="1"/>
  <c r="K3671" i="8"/>
  <c r="F774" i="13" s="1"/>
  <c r="G774" i="13" s="1"/>
  <c r="K3764" i="8"/>
  <c r="F794" i="13" s="1"/>
  <c r="G794" i="13" s="1"/>
  <c r="K3784" i="8"/>
  <c r="F799" i="13" s="1"/>
  <c r="G799" i="13" s="1"/>
  <c r="K3855" i="8"/>
  <c r="F817" i="13" s="1"/>
  <c r="G817" i="13" s="1"/>
  <c r="K4109" i="8"/>
  <c r="F866" i="13" s="1"/>
  <c r="G866" i="13" s="1"/>
  <c r="K4175" i="8"/>
  <c r="F875" i="13" s="1"/>
  <c r="G875" i="13" s="1"/>
  <c r="K4478" i="8"/>
  <c r="F937" i="13" s="1"/>
  <c r="G937" i="13" s="1"/>
  <c r="K4735" i="8"/>
  <c r="F989" i="13" s="1"/>
  <c r="G989" i="13" s="1"/>
  <c r="K4789" i="8"/>
  <c r="F994" i="13" s="1"/>
  <c r="G994" i="13" s="1"/>
  <c r="K4889" i="8"/>
  <c r="F1014" i="13" s="1"/>
  <c r="G1014" i="13" s="1"/>
  <c r="K5009" i="8"/>
  <c r="F1041" i="13" s="1"/>
  <c r="G1041" i="13" s="1"/>
  <c r="K5110" i="8"/>
  <c r="F1065" i="13" s="1"/>
  <c r="G1065" i="13" s="1"/>
  <c r="K5206" i="8"/>
  <c r="F1086" i="13" s="1"/>
  <c r="G1086" i="13" s="1"/>
  <c r="K5249" i="8"/>
  <c r="F1096" i="13" s="1"/>
  <c r="G1096" i="13" s="1"/>
  <c r="K5423" i="8"/>
  <c r="F1137" i="13" s="1"/>
  <c r="G1137" i="13" s="1"/>
  <c r="K5503" i="8"/>
  <c r="F1164" i="13" s="1"/>
  <c r="G1164" i="13" s="1"/>
  <c r="K5565" i="8"/>
  <c r="F1185" i="13" s="1"/>
  <c r="G1185" i="13" s="1"/>
  <c r="K5745" i="8"/>
  <c r="F1246" i="13" s="1"/>
  <c r="G1246" i="13" s="1"/>
  <c r="K5835" i="8"/>
  <c r="F1275" i="13" s="1"/>
  <c r="G1275" i="13" s="1"/>
  <c r="K4389" i="8"/>
  <c r="F920" i="13" s="1"/>
  <c r="G920" i="13" s="1"/>
  <c r="K4602" i="8"/>
  <c r="F961" i="13" s="1"/>
  <c r="G961" i="13" s="1"/>
  <c r="K4630" i="8"/>
  <c r="F968" i="13" s="1"/>
  <c r="G968" i="13" s="1"/>
  <c r="K4692" i="8"/>
  <c r="F982" i="13" s="1"/>
  <c r="G982" i="13" s="1"/>
  <c r="K4708" i="8"/>
  <c r="F985" i="13" s="1"/>
  <c r="G985" i="13" s="1"/>
  <c r="K4804" i="8"/>
  <c r="F997" i="13" s="1"/>
  <c r="G997" i="13" s="1"/>
  <c r="K4844" i="8"/>
  <c r="F1005" i="13" s="1"/>
  <c r="G1005" i="13" s="1"/>
  <c r="K4854" i="8"/>
  <c r="F1007" i="13" s="1"/>
  <c r="G1007" i="13" s="1"/>
  <c r="K4879" i="8"/>
  <c r="F1012" i="13" s="1"/>
  <c r="G1012" i="13" s="1"/>
  <c r="K3328" i="8"/>
  <c r="F693" i="13" s="1"/>
  <c r="G693" i="13" s="1"/>
  <c r="K3443" i="8"/>
  <c r="F721" i="13" s="1"/>
  <c r="G721" i="13" s="1"/>
  <c r="K3484" i="8"/>
  <c r="F730" i="13" s="1"/>
  <c r="G730" i="13" s="1"/>
  <c r="K3519" i="8"/>
  <c r="F737" i="13" s="1"/>
  <c r="G737" i="13" s="1"/>
  <c r="K3675" i="8"/>
  <c r="F775" i="13" s="1"/>
  <c r="G775" i="13" s="1"/>
  <c r="K3760" i="8"/>
  <c r="F793" i="13" s="1"/>
  <c r="G793" i="13" s="1"/>
  <c r="K3836" i="8"/>
  <c r="F811" i="13" s="1"/>
  <c r="G811" i="13" s="1"/>
  <c r="K3892" i="8"/>
  <c r="F825" i="13" s="1"/>
  <c r="G825" i="13" s="1"/>
  <c r="K3973" i="8"/>
  <c r="F847" i="13" s="1"/>
  <c r="G847" i="13" s="1"/>
  <c r="K4073" i="8"/>
  <c r="F861" i="13" s="1"/>
  <c r="G861" i="13" s="1"/>
  <c r="K4169" i="8"/>
  <c r="F874" i="13" s="1"/>
  <c r="G874" i="13" s="1"/>
  <c r="K4181" i="8"/>
  <c r="F876" i="13" s="1"/>
  <c r="G876" i="13" s="1"/>
  <c r="K4269" i="8"/>
  <c r="F896" i="13" s="1"/>
  <c r="G896" i="13" s="1"/>
  <c r="K4399" i="8"/>
  <c r="F922" i="13" s="1"/>
  <c r="G922" i="13" s="1"/>
  <c r="K4460" i="8"/>
  <c r="F934" i="13" s="1"/>
  <c r="G934" i="13" s="1"/>
  <c r="K4567" i="8"/>
  <c r="F953" i="13" s="1"/>
  <c r="G953" i="13" s="1"/>
  <c r="K4722" i="8"/>
  <c r="F988" i="13" s="1"/>
  <c r="G988" i="13" s="1"/>
  <c r="K4761" i="8"/>
  <c r="F991" i="13" s="1"/>
  <c r="G991" i="13" s="1"/>
  <c r="K4809" i="8"/>
  <c r="F998" i="13" s="1"/>
  <c r="G998" i="13" s="1"/>
  <c r="K4909" i="8"/>
  <c r="F1018" i="13" s="1"/>
  <c r="G1018" i="13" s="1"/>
  <c r="K4949" i="8"/>
  <c r="F1027" i="13" s="1"/>
  <c r="G1027" i="13" s="1"/>
  <c r="K4961" i="8"/>
  <c r="F1030" i="13" s="1"/>
  <c r="G1030" i="13" s="1"/>
  <c r="K4985" i="8"/>
  <c r="F1035" i="13" s="1"/>
  <c r="G1035" i="13" s="1"/>
  <c r="K4993" i="8"/>
  <c r="F1037" i="13" s="1"/>
  <c r="G1037" i="13" s="1"/>
  <c r="K5001" i="8"/>
  <c r="F1039" i="13" s="1"/>
  <c r="G1039" i="13" s="1"/>
  <c r="K5076" i="8"/>
  <c r="F1058" i="13" s="1"/>
  <c r="G1058" i="13" s="1"/>
  <c r="K5105" i="8"/>
  <c r="F1064" i="13" s="1"/>
  <c r="G1064" i="13" s="1"/>
  <c r="K5194" i="8"/>
  <c r="F1083" i="13" s="1"/>
  <c r="G1083" i="13" s="1"/>
  <c r="K5279" i="8"/>
  <c r="F1104" i="13" s="1"/>
  <c r="G1104" i="13" s="1"/>
  <c r="K5339" i="8"/>
  <c r="F1109" i="13" s="1"/>
  <c r="G1109" i="13" s="1"/>
  <c r="K5345" i="8"/>
  <c r="F1111" i="13" s="1"/>
  <c r="G1111" i="13" s="1"/>
  <c r="K5369" i="8"/>
  <c r="F1119" i="13" s="1"/>
  <c r="G1119" i="13" s="1"/>
  <c r="K5393" i="8"/>
  <c r="F1127" i="13" s="1"/>
  <c r="G1127" i="13" s="1"/>
  <c r="K5399" i="8"/>
  <c r="F1129" i="13" s="1"/>
  <c r="G1129" i="13" s="1"/>
  <c r="K5417" i="8"/>
  <c r="F1135" i="13" s="1"/>
  <c r="G1135" i="13" s="1"/>
  <c r="K5461" i="8"/>
  <c r="F1150" i="13" s="1"/>
  <c r="G1150" i="13" s="1"/>
  <c r="K5467" i="8"/>
  <c r="F1152" i="13" s="1"/>
  <c r="G1152" i="13" s="1"/>
  <c r="K5485" i="8"/>
  <c r="F1158" i="13" s="1"/>
  <c r="G1158" i="13" s="1"/>
  <c r="K5527" i="8"/>
  <c r="F1172" i="13" s="1"/>
  <c r="G1172" i="13" s="1"/>
  <c r="K5555" i="8"/>
  <c r="F1182" i="13" s="1"/>
  <c r="G1182" i="13" s="1"/>
  <c r="K5561" i="8"/>
  <c r="F1184" i="13" s="1"/>
  <c r="G1184" i="13" s="1"/>
  <c r="K5683" i="8"/>
  <c r="F1225" i="13" s="1"/>
  <c r="G1225" i="13" s="1"/>
  <c r="K5801" i="8"/>
  <c r="F1265" i="13" s="1"/>
  <c r="G1265" i="13" s="1"/>
  <c r="K5829" i="8"/>
  <c r="F1273" i="13" s="1"/>
  <c r="G1273" i="13" s="1"/>
  <c r="K5937" i="8"/>
  <c r="F1309" i="13" s="1"/>
  <c r="G1309" i="13" s="1"/>
  <c r="K5981" i="8"/>
  <c r="F1323" i="13" s="1"/>
  <c r="G1323" i="13" s="1"/>
  <c r="K6005" i="8"/>
  <c r="F1330" i="13" s="1"/>
  <c r="G1330" i="13" s="1"/>
  <c r="K116" i="8"/>
  <c r="F52" i="13" s="1"/>
  <c r="G52" i="13" s="1"/>
  <c r="K259" i="8"/>
  <c r="F82" i="13" s="1"/>
  <c r="G82" i="13" s="1"/>
  <c r="K167" i="8"/>
  <c r="F63" i="13" s="1"/>
  <c r="G63" i="13" s="1"/>
  <c r="K203" i="8"/>
  <c r="F70" i="13" s="1"/>
  <c r="G70" i="13" s="1"/>
  <c r="K564" i="8"/>
  <c r="F155" i="13" s="1"/>
  <c r="G155" i="13" s="1"/>
  <c r="K584" i="8"/>
  <c r="F159" i="13" s="1"/>
  <c r="G159" i="13" s="1"/>
  <c r="K733" i="8"/>
  <c r="F187" i="13" s="1"/>
  <c r="G187" i="13" s="1"/>
  <c r="K769" i="8"/>
  <c r="F196" i="13" s="1"/>
  <c r="G196" i="13" s="1"/>
  <c r="K875" i="8"/>
  <c r="F212" i="13" s="1"/>
  <c r="G212" i="13" s="1"/>
  <c r="K944" i="8"/>
  <c r="F231" i="13" s="1"/>
  <c r="G231" i="13" s="1"/>
  <c r="K964" i="8"/>
  <c r="F235" i="13" s="1"/>
  <c r="G235" i="13" s="1"/>
  <c r="K745" i="8"/>
  <c r="F190" i="13" s="1"/>
  <c r="G190" i="13" s="1"/>
  <c r="K934" i="8"/>
  <c r="F229" i="13" s="1"/>
  <c r="G229" i="13" s="1"/>
  <c r="K949" i="8"/>
  <c r="F232" i="13" s="1"/>
  <c r="G232" i="13" s="1"/>
  <c r="K1090" i="8"/>
  <c r="F259" i="13" s="1"/>
  <c r="G259" i="13" s="1"/>
  <c r="K1105" i="8"/>
  <c r="F262" i="13" s="1"/>
  <c r="G262" i="13" s="1"/>
  <c r="K1196" i="8"/>
  <c r="F279" i="13" s="1"/>
  <c r="G279" i="13" s="1"/>
  <c r="K1479" i="8"/>
  <c r="F365" i="13" s="1"/>
  <c r="G365" i="13" s="1"/>
  <c r="K1717" i="8"/>
  <c r="F421" i="13" s="1"/>
  <c r="G421" i="13" s="1"/>
  <c r="K1000" i="8"/>
  <c r="F241" i="13" s="1"/>
  <c r="G241" i="13" s="1"/>
  <c r="K1030" i="8"/>
  <c r="F247" i="13" s="1"/>
  <c r="G247" i="13" s="1"/>
  <c r="K1050" i="8"/>
  <c r="F251" i="13" s="1"/>
  <c r="G251" i="13" s="1"/>
  <c r="K1060" i="8"/>
  <c r="F253" i="13" s="1"/>
  <c r="G253" i="13" s="1"/>
  <c r="K1085" i="8"/>
  <c r="F258" i="13" s="1"/>
  <c r="G258" i="13" s="1"/>
  <c r="K1141" i="8"/>
  <c r="F268" i="13" s="1"/>
  <c r="G268" i="13" s="1"/>
  <c r="K1151" i="8"/>
  <c r="F270" i="13" s="1"/>
  <c r="G270" i="13" s="1"/>
  <c r="K1171" i="8"/>
  <c r="F274" i="13" s="1"/>
  <c r="G274" i="13" s="1"/>
  <c r="K1310" i="8"/>
  <c r="F316" i="13" s="1"/>
  <c r="G316" i="13" s="1"/>
  <c r="K1714" i="8"/>
  <c r="F420" i="13" s="1"/>
  <c r="G420" i="13" s="1"/>
  <c r="K2033" i="8"/>
  <c r="F474" i="13" s="1"/>
  <c r="G474" i="13" s="1"/>
  <c r="K2301" i="8"/>
  <c r="F529" i="13" s="1"/>
  <c r="G529" i="13" s="1"/>
  <c r="K2412" i="8"/>
  <c r="F566" i="13" s="1"/>
  <c r="G566" i="13" s="1"/>
  <c r="K2441" i="8"/>
  <c r="F571" i="13" s="1"/>
  <c r="G571" i="13" s="1"/>
  <c r="K2461" i="8"/>
  <c r="F575" i="13" s="1"/>
  <c r="G575" i="13" s="1"/>
  <c r="K2579" i="8"/>
  <c r="F600" i="13" s="1"/>
  <c r="G600" i="13" s="1"/>
  <c r="K2593" i="8"/>
  <c r="F603" i="13" s="1"/>
  <c r="G603" i="13" s="1"/>
  <c r="K2422" i="8"/>
  <c r="F568" i="13" s="1"/>
  <c r="G568" i="13" s="1"/>
  <c r="K2504" i="8"/>
  <c r="F585" i="13" s="1"/>
  <c r="G585" i="13" s="1"/>
  <c r="K2569" i="8"/>
  <c r="F598" i="13" s="1"/>
  <c r="G598" i="13" s="1"/>
  <c r="K3716" i="8"/>
  <c r="F784" i="13" s="1"/>
  <c r="G784" i="13" s="1"/>
  <c r="K3696" i="8"/>
  <c r="F781" i="13" s="1"/>
  <c r="G781" i="13" s="1"/>
  <c r="K8358" i="8"/>
  <c r="F1727" i="13" s="1"/>
  <c r="G1727" i="13" s="1"/>
  <c r="K8485" i="8"/>
  <c r="F1752" i="13" s="1"/>
  <c r="G1752" i="13" s="1"/>
  <c r="K9168" i="8"/>
  <c r="F1898" i="13" s="1"/>
  <c r="G1898" i="13" s="1"/>
  <c r="K9229" i="8"/>
  <c r="F1910" i="13" s="1"/>
  <c r="G1910" i="13" s="1"/>
  <c r="K8530" i="8"/>
  <c r="F1760" i="13" s="1"/>
  <c r="G1760" i="13" s="1"/>
  <c r="K8975" i="8"/>
  <c r="F1837" i="13" s="1"/>
  <c r="G1837" i="13" s="1"/>
  <c r="K9642" i="8"/>
  <c r="F1999" i="13" s="1"/>
  <c r="G1999" i="13" s="1"/>
  <c r="K9712" i="8"/>
  <c r="F2012" i="13" s="1"/>
  <c r="G2012" i="13" s="1"/>
  <c r="K9755" i="8"/>
  <c r="F2020" i="13" s="1"/>
  <c r="G2020" i="13" s="1"/>
  <c r="K10346" i="8"/>
  <c r="F2150" i="13" s="1"/>
  <c r="G2150" i="13" s="1"/>
  <c r="K11558" i="8"/>
  <c r="F2279" i="13" s="1"/>
  <c r="G2279" i="13" s="1"/>
  <c r="K9728" i="8"/>
  <c r="F2015" i="13" s="1"/>
  <c r="G2015" i="13" s="1"/>
  <c r="K10283" i="8"/>
  <c r="F2143" i="13" s="1"/>
  <c r="G2143" i="13" s="1"/>
  <c r="K11144" i="8"/>
  <c r="F2227" i="13" s="1"/>
  <c r="G2227" i="13" s="1"/>
  <c r="K11543" i="8"/>
  <c r="F2276" i="13" s="1"/>
  <c r="G2276" i="13" s="1"/>
  <c r="K11629" i="8"/>
  <c r="F2290" i="13" s="1"/>
  <c r="G2290" i="13" s="1"/>
  <c r="K805" i="8"/>
  <c r="F201" i="13" s="1"/>
  <c r="G201" i="13" s="1"/>
  <c r="K1128" i="8"/>
  <c r="F267" i="13" s="1"/>
  <c r="G267" i="13" s="1"/>
  <c r="K1657" i="8"/>
  <c r="F399" i="13" s="1"/>
  <c r="G399" i="13" s="1"/>
  <c r="K1878" i="8"/>
  <c r="F453" i="13" s="1"/>
  <c r="G453" i="13" s="1"/>
  <c r="K1814" i="8"/>
  <c r="F441" i="13" s="1"/>
  <c r="G441" i="13" s="1"/>
  <c r="K2011" i="8"/>
  <c r="F472" i="13" s="1"/>
  <c r="G472" i="13" s="1"/>
  <c r="K6675" i="8"/>
  <c r="F1498" i="13" s="1"/>
  <c r="G1498" i="13" s="1"/>
  <c r="K6986" i="8"/>
  <c r="F1522" i="13" s="1"/>
  <c r="G1522" i="13" s="1"/>
  <c r="K6866" i="8"/>
  <c r="F1515" i="13" s="1"/>
  <c r="G1515" i="13" s="1"/>
  <c r="K6934" i="8"/>
  <c r="F1519" i="13" s="1"/>
  <c r="G1519" i="13" s="1"/>
  <c r="K7576" i="8"/>
  <c r="F1624" i="13" s="1"/>
  <c r="G1624" i="13" s="1"/>
  <c r="K9368" i="8"/>
  <c r="F1941" i="13" s="1"/>
  <c r="G1941" i="13" s="1"/>
  <c r="K9836" i="8"/>
  <c r="F2042" i="13" s="1"/>
  <c r="G2042" i="13" s="1"/>
  <c r="K10712" i="8"/>
  <c r="F2174" i="13" s="1"/>
  <c r="G2174" i="13" s="1"/>
  <c r="K11353" i="8"/>
  <c r="F2253" i="13" s="1"/>
  <c r="G2253" i="13" s="1"/>
  <c r="K12954" i="8"/>
  <c r="F2499" i="13" s="1"/>
  <c r="G2499" i="13" s="1"/>
  <c r="K10958" i="8"/>
  <c r="F2193" i="13" s="1"/>
  <c r="G2193" i="13" s="1"/>
  <c r="K11025" i="8"/>
  <c r="F2204" i="13" s="1"/>
  <c r="G2204" i="13" s="1"/>
  <c r="K11162" i="8"/>
  <c r="F2230" i="13" s="1"/>
  <c r="G2230" i="13" s="1"/>
  <c r="K112" i="8"/>
  <c r="F51" i="13" s="1"/>
  <c r="G51" i="13" s="1"/>
  <c r="K197" i="8"/>
  <c r="F69" i="13" s="1"/>
  <c r="G69" i="13" s="1"/>
  <c r="K597" i="8"/>
  <c r="F162" i="13" s="1"/>
  <c r="G162" i="13" s="1"/>
  <c r="K969" i="8"/>
  <c r="F236" i="13" s="1"/>
  <c r="G236" i="13" s="1"/>
  <c r="K580" i="8"/>
  <c r="F158" i="13" s="1"/>
  <c r="G158" i="13" s="1"/>
  <c r="K1065" i="8"/>
  <c r="F254" i="13" s="1"/>
  <c r="G254" i="13" s="1"/>
  <c r="K1095" i="8"/>
  <c r="F260" i="13" s="1"/>
  <c r="G260" i="13" s="1"/>
  <c r="K1721" i="8"/>
  <c r="F422" i="13" s="1"/>
  <c r="G422" i="13" s="1"/>
  <c r="K1080" i="8"/>
  <c r="F257" i="13" s="1"/>
  <c r="G257" i="13" s="1"/>
  <c r="K1156" i="8"/>
  <c r="F271" i="13" s="1"/>
  <c r="G271" i="13" s="1"/>
  <c r="K1474" i="8"/>
  <c r="F364" i="13" s="1"/>
  <c r="G364" i="13" s="1"/>
  <c r="K2485" i="8"/>
  <c r="F581" i="13" s="1"/>
  <c r="G581" i="13" s="1"/>
  <c r="K2529" i="8"/>
  <c r="F590" i="13" s="1"/>
  <c r="G590" i="13" s="1"/>
  <c r="K2589" i="8"/>
  <c r="F602" i="13" s="1"/>
  <c r="G602" i="13" s="1"/>
  <c r="K2598" i="8"/>
  <c r="F604" i="13" s="1"/>
  <c r="G604" i="13" s="1"/>
  <c r="K2417" i="8"/>
  <c r="F567" i="13" s="1"/>
  <c r="G567" i="13" s="1"/>
  <c r="K2446" i="8"/>
  <c r="F572" i="13" s="1"/>
  <c r="G572" i="13" s="1"/>
  <c r="K2500" i="8"/>
  <c r="F584" i="13" s="1"/>
  <c r="G584" i="13" s="1"/>
  <c r="K2554" i="8"/>
  <c r="F595" i="13" s="1"/>
  <c r="G595" i="13" s="1"/>
  <c r="K5045" i="8"/>
  <c r="F1050" i="13" s="1"/>
  <c r="G1050" i="13" s="1"/>
  <c r="K8079" i="8"/>
  <c r="F1685" i="13" s="1"/>
  <c r="G1685" i="13" s="1"/>
  <c r="K8162" i="8"/>
  <c r="F1694" i="13" s="1"/>
  <c r="G1694" i="13" s="1"/>
  <c r="K8330" i="8"/>
  <c r="F1722" i="13" s="1"/>
  <c r="G1722" i="13" s="1"/>
  <c r="K8480" i="8"/>
  <c r="F1751" i="13" s="1"/>
  <c r="G1751" i="13" s="1"/>
  <c r="K9201" i="8"/>
  <c r="F1905" i="13" s="1"/>
  <c r="G1905" i="13" s="1"/>
  <c r="K9306" i="8"/>
  <c r="F1924" i="13" s="1"/>
  <c r="G1924" i="13" s="1"/>
  <c r="K8142" i="8"/>
  <c r="F1691" i="13" s="1"/>
  <c r="G1691" i="13" s="1"/>
  <c r="K8502" i="8"/>
  <c r="F1756" i="13" s="1"/>
  <c r="G1756" i="13" s="1"/>
  <c r="K8922" i="8"/>
  <c r="F1826" i="13" s="1"/>
  <c r="G1826" i="13" s="1"/>
  <c r="K9172" i="8"/>
  <c r="F1899" i="13" s="1"/>
  <c r="G1899" i="13" s="1"/>
  <c r="K9241" i="8"/>
  <c r="F1912" i="13" s="1"/>
  <c r="G1912" i="13" s="1"/>
  <c r="K9298" i="8"/>
  <c r="F1922" i="13" s="1"/>
  <c r="G1922" i="13" s="1"/>
  <c r="K9798" i="8"/>
  <c r="F2030" i="13" s="1"/>
  <c r="G2030" i="13" s="1"/>
  <c r="K9810" i="8"/>
  <c r="F2034" i="13" s="1"/>
  <c r="G2034" i="13" s="1"/>
  <c r="K11020" i="8"/>
  <c r="F2203" i="13" s="1"/>
  <c r="G2203" i="13" s="1"/>
  <c r="K11183" i="8"/>
  <c r="F2232" i="13" s="1"/>
  <c r="G2232" i="13" s="1"/>
  <c r="K5847" i="8"/>
  <c r="F1279" i="13" s="1"/>
  <c r="G1279" i="13" s="1"/>
  <c r="K5865" i="8"/>
  <c r="F1285" i="13" s="1"/>
  <c r="G1285" i="13" s="1"/>
  <c r="K5897" i="8"/>
  <c r="F1295" i="13" s="1"/>
  <c r="G1295" i="13" s="1"/>
  <c r="K5931" i="8"/>
  <c r="F1307" i="13" s="1"/>
  <c r="G1307" i="13" s="1"/>
  <c r="K5969" i="8"/>
  <c r="F1319" i="13" s="1"/>
  <c r="G1319" i="13" s="1"/>
  <c r="K5987" i="8"/>
  <c r="F1325" i="13" s="1"/>
  <c r="G1325" i="13" s="1"/>
  <c r="K4839" i="8"/>
  <c r="F1004" i="13" s="1"/>
  <c r="G1004" i="13" s="1"/>
  <c r="K4914" i="8"/>
  <c r="F1019" i="13" s="1"/>
  <c r="G1019" i="13" s="1"/>
  <c r="K5145" i="8"/>
  <c r="F1072" i="13" s="1"/>
  <c r="G1072" i="13" s="1"/>
  <c r="K5384" i="8"/>
  <c r="F1124" i="13" s="1"/>
  <c r="G1124" i="13" s="1"/>
  <c r="K5414" i="8"/>
  <c r="F1134" i="13" s="1"/>
  <c r="G1134" i="13" s="1"/>
  <c r="K5470" i="8"/>
  <c r="F1153" i="13" s="1"/>
  <c r="G1153" i="13" s="1"/>
  <c r="K5512" i="8"/>
  <c r="F1167" i="13" s="1"/>
  <c r="G1167" i="13" s="1"/>
  <c r="K5530" i="8"/>
  <c r="F1173" i="13" s="1"/>
  <c r="G1173" i="13" s="1"/>
  <c r="K5580" i="8"/>
  <c r="F1190" i="13" s="1"/>
  <c r="G1190" i="13" s="1"/>
  <c r="K5832" i="8"/>
  <c r="F1274" i="13" s="1"/>
  <c r="G1274" i="13" s="1"/>
  <c r="K5874" i="8"/>
  <c r="F1288" i="13" s="1"/>
  <c r="G1288" i="13" s="1"/>
  <c r="K5890" i="8"/>
  <c r="F1293" i="13" s="1"/>
  <c r="G1293" i="13" s="1"/>
  <c r="K6277" i="8"/>
  <c r="F1401" i="13" s="1"/>
  <c r="G1401" i="13" s="1"/>
  <c r="K6329" i="8"/>
  <c r="F1414" i="13" s="1"/>
  <c r="G1414" i="13" s="1"/>
  <c r="K6433" i="8"/>
  <c r="F1437" i="13" s="1"/>
  <c r="G1437" i="13" s="1"/>
  <c r="K6523" i="8"/>
  <c r="F1459" i="13" s="1"/>
  <c r="G1459" i="13" s="1"/>
  <c r="K6097" i="8"/>
  <c r="F1353" i="13" s="1"/>
  <c r="G1353" i="13" s="1"/>
  <c r="K6150" i="8"/>
  <c r="F1367" i="13" s="1"/>
  <c r="G1367" i="13" s="1"/>
  <c r="K6218" i="8"/>
  <c r="F1384" i="13" s="1"/>
  <c r="G1384" i="13" s="1"/>
  <c r="K388" i="8"/>
  <c r="F110" i="13" s="1"/>
  <c r="G110" i="13" s="1"/>
  <c r="K6951" i="8"/>
  <c r="F1520" i="13" s="1"/>
  <c r="G1520" i="13" s="1"/>
  <c r="K7636" i="8"/>
  <c r="F1627" i="13" s="1"/>
  <c r="G1627" i="13" s="1"/>
  <c r="K10390" i="8"/>
  <c r="F2153" i="13" s="1"/>
  <c r="G2153" i="13" s="1"/>
  <c r="K10591" i="8"/>
  <c r="F2165" i="13" s="1"/>
  <c r="G2165" i="13" s="1"/>
  <c r="K10622" i="8"/>
  <c r="F2168" i="13" s="1"/>
  <c r="G2168" i="13" s="1"/>
  <c r="K12229" i="8"/>
  <c r="F2418" i="13" s="1"/>
  <c r="G2418" i="13" s="1"/>
  <c r="K12452" i="8"/>
  <c r="F2447" i="13" s="1"/>
  <c r="G2447" i="13" s="1"/>
  <c r="K12496" i="8"/>
  <c r="F2453" i="13" s="1"/>
  <c r="G2453" i="13" s="1"/>
  <c r="K12531" i="8"/>
  <c r="F2458" i="13" s="1"/>
  <c r="G2458" i="13" s="1"/>
  <c r="K12615" i="8"/>
  <c r="F2470" i="13" s="1"/>
  <c r="G2470" i="13" s="1"/>
  <c r="K12657" i="8"/>
  <c r="F2476" i="13" s="1"/>
  <c r="G2476" i="13" s="1"/>
  <c r="K12706" i="8"/>
  <c r="F2483" i="13" s="1"/>
  <c r="G2483" i="13" s="1"/>
  <c r="K12110" i="8"/>
  <c r="F2403" i="13" s="1"/>
  <c r="G2403" i="13" s="1"/>
  <c r="K12375" i="8"/>
  <c r="F2437" i="13" s="1"/>
  <c r="G2437" i="13" s="1"/>
  <c r="K12420" i="8"/>
  <c r="F2443" i="13" s="1"/>
  <c r="G2443" i="13" s="1"/>
  <c r="K12573" i="8"/>
  <c r="F2464" i="13" s="1"/>
  <c r="G2464" i="13" s="1"/>
  <c r="K11375" i="8"/>
  <c r="F2254" i="13" s="1"/>
  <c r="G2254" i="13" s="1"/>
  <c r="K11548" i="8"/>
  <c r="F2277" i="13" s="1"/>
  <c r="G2277" i="13" s="1"/>
  <c r="K12781" i="8"/>
  <c r="F2490" i="13" s="1"/>
  <c r="G2490" i="13" s="1"/>
  <c r="K12872" i="8"/>
  <c r="F2495" i="13" s="1"/>
  <c r="G2495" i="13" s="1"/>
  <c r="K13225" i="8"/>
  <c r="F2515" i="13" s="1"/>
  <c r="G2515" i="13" s="1"/>
  <c r="K9472" i="8"/>
  <c r="F1971" i="13" s="1"/>
  <c r="G1971" i="13" s="1"/>
  <c r="K9737" i="8"/>
  <c r="F2017" i="13" s="1"/>
  <c r="G2017" i="13" s="1"/>
  <c r="K9795" i="8"/>
  <c r="F2029" i="13" s="1"/>
  <c r="G2029" i="13" s="1"/>
  <c r="K10305" i="8"/>
  <c r="F2145" i="13" s="1"/>
  <c r="G2145" i="13" s="1"/>
  <c r="K10938" i="8"/>
  <c r="F2189" i="13" s="1"/>
  <c r="G2189" i="13" s="1"/>
  <c r="K11005" i="8"/>
  <c r="F2200" i="13" s="1"/>
  <c r="G2200" i="13" s="1"/>
  <c r="K11578" i="8"/>
  <c r="F2281" i="13" s="1"/>
  <c r="G2281" i="13" s="1"/>
  <c r="K12744" i="8"/>
  <c r="F2488" i="13" s="1"/>
  <c r="G2488" i="13" s="1"/>
  <c r="K3308" i="8"/>
  <c r="F688" i="13" s="1"/>
  <c r="G688" i="13" s="1"/>
  <c r="K3340" i="8"/>
  <c r="F696" i="13" s="1"/>
  <c r="G696" i="13" s="1"/>
  <c r="K3356" i="8"/>
  <c r="F700" i="13" s="1"/>
  <c r="G700" i="13" s="1"/>
  <c r="K3728" i="8"/>
  <c r="F785" i="13" s="1"/>
  <c r="G785" i="13" s="1"/>
  <c r="K3896" i="8"/>
  <c r="F826" i="13" s="1"/>
  <c r="G826" i="13" s="1"/>
  <c r="K3957" i="8"/>
  <c r="F843" i="13" s="1"/>
  <c r="G843" i="13" s="1"/>
  <c r="K3489" i="8"/>
  <c r="F731" i="13" s="1"/>
  <c r="G731" i="13" s="1"/>
  <c r="K3564" i="8"/>
  <c r="F746" i="13" s="1"/>
  <c r="G746" i="13" s="1"/>
  <c r="K4015" i="8"/>
  <c r="F854" i="13" s="1"/>
  <c r="G854" i="13" s="1"/>
  <c r="K4349" i="8"/>
  <c r="F912" i="13" s="1"/>
  <c r="G912" i="13" s="1"/>
  <c r="K4427" i="8"/>
  <c r="F928" i="13" s="1"/>
  <c r="G928" i="13" s="1"/>
  <c r="K4563" i="8"/>
  <c r="F952" i="13" s="1"/>
  <c r="G952" i="13" s="1"/>
  <c r="K4681" i="8"/>
  <c r="F980" i="13" s="1"/>
  <c r="G980" i="13" s="1"/>
  <c r="K5071" i="8"/>
  <c r="F1057" i="13" s="1"/>
  <c r="G1057" i="13" s="1"/>
  <c r="K5439" i="8"/>
  <c r="F1142" i="13" s="1"/>
  <c r="G1142" i="13" s="1"/>
  <c r="K5671" i="8"/>
  <c r="F1221" i="13" s="1"/>
  <c r="G1221" i="13" s="1"/>
  <c r="K5733" i="8"/>
  <c r="F1242" i="13" s="1"/>
  <c r="G1242" i="13" s="1"/>
  <c r="K5759" i="8"/>
  <c r="F1251" i="13" s="1"/>
  <c r="G1251" i="13" s="1"/>
  <c r="K5378" i="8"/>
  <c r="F1122" i="13" s="1"/>
  <c r="G1122" i="13" s="1"/>
  <c r="K5402" i="8"/>
  <c r="F1130" i="13" s="1"/>
  <c r="G1130" i="13" s="1"/>
  <c r="K5690" i="8"/>
  <c r="F1227" i="13" s="1"/>
  <c r="G1227" i="13" s="1"/>
  <c r="K5812" i="8"/>
  <c r="F1268" i="13" s="1"/>
  <c r="G1268" i="13" s="1"/>
  <c r="K6049" i="8"/>
  <c r="F1341" i="13" s="1"/>
  <c r="G1341" i="13" s="1"/>
  <c r="K6479" i="8"/>
  <c r="F1448" i="13" s="1"/>
  <c r="G1448" i="13" s="1"/>
  <c r="K6503" i="8"/>
  <c r="F1454" i="13" s="1"/>
  <c r="G1454" i="13" s="1"/>
  <c r="K6583" i="8"/>
  <c r="F1474" i="13" s="1"/>
  <c r="G1474" i="13" s="1"/>
  <c r="K272" i="8"/>
  <c r="F84" i="13" s="1"/>
  <c r="G84" i="13" s="1"/>
  <c r="K792" i="8"/>
  <c r="F200" i="13" s="1"/>
  <c r="G200" i="13" s="1"/>
  <c r="K6883" i="8"/>
  <c r="F1516" i="13" s="1"/>
  <c r="G1516" i="13" s="1"/>
  <c r="K8099" i="8"/>
  <c r="F1687" i="13" s="1"/>
  <c r="G1687" i="13" s="1"/>
  <c r="K6900" i="8"/>
  <c r="F1517" i="13" s="1"/>
  <c r="G1517" i="13" s="1"/>
  <c r="K10671" i="8"/>
  <c r="F2171" i="13" s="1"/>
  <c r="G2171" i="13" s="1"/>
  <c r="K253" i="8"/>
  <c r="F81" i="13" s="1"/>
  <c r="G81" i="13" s="1"/>
  <c r="K6767" i="8"/>
  <c r="F1503" i="13" s="1"/>
  <c r="G1503" i="13" s="1"/>
  <c r="K7191" i="8"/>
  <c r="F1559" i="13" s="1"/>
  <c r="G1559" i="13" s="1"/>
  <c r="K7442" i="8"/>
  <c r="F1607" i="13" s="1"/>
  <c r="G1607" i="13" s="1"/>
  <c r="K8230" i="8"/>
  <c r="F1706" i="13" s="1"/>
  <c r="G1706" i="13" s="1"/>
  <c r="K8407" i="8"/>
  <c r="F1735" i="13" s="1"/>
  <c r="G1735" i="13" s="1"/>
  <c r="K8534" i="8"/>
  <c r="F1761" i="13" s="1"/>
  <c r="G1761" i="13" s="1"/>
  <c r="K8646" i="8"/>
  <c r="F1774" i="13" s="1"/>
  <c r="G1774" i="13" s="1"/>
  <c r="K8677" i="8"/>
  <c r="F1778" i="13" s="1"/>
  <c r="G1778" i="13" s="1"/>
  <c r="K8733" i="8"/>
  <c r="F1786" i="13" s="1"/>
  <c r="G1786" i="13" s="1"/>
  <c r="K7231" i="8"/>
  <c r="F1567" i="13" s="1"/>
  <c r="G1567" i="13" s="1"/>
  <c r="K7841" i="8"/>
  <c r="F1648" i="13" s="1"/>
  <c r="G1648" i="13" s="1"/>
  <c r="K668" i="8"/>
  <c r="F176" i="13" s="1"/>
  <c r="G176" i="13" s="1"/>
  <c r="K1436" i="8"/>
  <c r="F356" i="13" s="1"/>
  <c r="G356" i="13" s="1"/>
  <c r="K1784" i="8"/>
  <c r="F437" i="13" s="1"/>
  <c r="G437" i="13" s="1"/>
  <c r="K1829" i="8"/>
  <c r="F444" i="13" s="1"/>
  <c r="G444" i="13" s="1"/>
  <c r="K1407" i="8"/>
  <c r="F351" i="13" s="1"/>
  <c r="G351" i="13" s="1"/>
  <c r="K1834" i="8"/>
  <c r="F445" i="13" s="1"/>
  <c r="G445" i="13" s="1"/>
  <c r="K1864" i="8"/>
  <c r="F451" i="13" s="1"/>
  <c r="G451" i="13" s="1"/>
  <c r="K1934" i="8"/>
  <c r="F463" i="13" s="1"/>
  <c r="G463" i="13" s="1"/>
  <c r="K2172" i="8"/>
  <c r="F504" i="13" s="1"/>
  <c r="G504" i="13" s="1"/>
  <c r="K2325" i="8"/>
  <c r="F539" i="13" s="1"/>
  <c r="G539" i="13" s="1"/>
  <c r="K1904" i="8"/>
  <c r="F457" i="13" s="1"/>
  <c r="G457" i="13" s="1"/>
  <c r="K2022" i="8"/>
  <c r="F473" i="13" s="1"/>
  <c r="G473" i="13" s="1"/>
  <c r="K2181" i="8"/>
  <c r="F505" i="13" s="1"/>
  <c r="G505" i="13" s="1"/>
  <c r="K9403" i="8"/>
  <c r="F1953" i="13" s="1"/>
  <c r="G1953" i="13" s="1"/>
  <c r="K11429" i="8"/>
  <c r="F2256" i="13" s="1"/>
  <c r="G2256" i="13" s="1"/>
  <c r="K13424" i="8"/>
  <c r="F2572" i="13" s="1"/>
  <c r="G2572" i="13" s="1"/>
  <c r="K13438" i="8"/>
  <c r="F2576" i="13" s="1"/>
  <c r="G2576" i="13" s="1"/>
  <c r="K13431" i="8"/>
  <c r="F2574" i="13" s="1"/>
  <c r="G2574" i="13" s="1"/>
  <c r="K13363" i="8"/>
  <c r="F2553" i="13" s="1"/>
  <c r="G2553" i="13" s="1"/>
  <c r="K4254" i="8"/>
  <c r="F893" i="13" s="1"/>
  <c r="G893" i="13" s="1"/>
  <c r="K4354" i="8"/>
  <c r="F913" i="13" s="1"/>
  <c r="G913" i="13" s="1"/>
  <c r="K3453" i="8"/>
  <c r="F723" i="13" s="1"/>
  <c r="G723" i="13" s="1"/>
  <c r="K4289" i="8"/>
  <c r="F900" i="13" s="1"/>
  <c r="G900" i="13" s="1"/>
  <c r="K4970" i="8"/>
  <c r="F1032" i="13" s="1"/>
  <c r="G1032" i="13" s="1"/>
  <c r="K5805" i="8"/>
  <c r="F1266" i="13" s="1"/>
  <c r="G1266" i="13" s="1"/>
  <c r="K6033" i="8"/>
  <c r="F1338" i="13" s="1"/>
  <c r="G1338" i="13" s="1"/>
  <c r="K6038" i="8"/>
  <c r="F1339" i="13" s="1"/>
  <c r="G1339" i="13" s="1"/>
  <c r="K7108" i="8"/>
  <c r="F1540" i="13" s="1"/>
  <c r="G1540" i="13" s="1"/>
  <c r="K6013" i="8"/>
  <c r="F1332" i="13" s="1"/>
  <c r="G1332" i="13" s="1"/>
  <c r="K6043" i="8"/>
  <c r="F1340" i="13" s="1"/>
  <c r="G1340" i="13" s="1"/>
  <c r="K4829" i="8"/>
  <c r="F1002" i="13" s="1"/>
  <c r="G1002" i="13" s="1"/>
  <c r="K4919" i="8"/>
  <c r="F1020" i="13" s="1"/>
  <c r="G1020" i="13" s="1"/>
  <c r="K5018" i="8"/>
  <c r="F1043" i="13" s="1"/>
  <c r="G1043" i="13" s="1"/>
  <c r="K5140" i="8"/>
  <c r="F1071" i="13" s="1"/>
  <c r="G1071" i="13" s="1"/>
  <c r="K5220" i="8"/>
  <c r="F1089" i="13" s="1"/>
  <c r="G1089" i="13" s="1"/>
  <c r="K5274" i="8"/>
  <c r="F1103" i="13" s="1"/>
  <c r="G1103" i="13" s="1"/>
  <c r="K5442" i="8"/>
  <c r="F1143" i="13" s="1"/>
  <c r="G1143" i="13" s="1"/>
  <c r="K5584" i="8"/>
  <c r="F1191" i="13" s="1"/>
  <c r="G1191" i="13" s="1"/>
  <c r="K5644" i="8"/>
  <c r="F1212" i="13" s="1"/>
  <c r="G1212" i="13" s="1"/>
  <c r="K5650" i="8"/>
  <c r="F1214" i="13" s="1"/>
  <c r="G1214" i="13" s="1"/>
  <c r="K5668" i="8"/>
  <c r="F1220" i="13" s="1"/>
  <c r="G1220" i="13" s="1"/>
  <c r="K5774" i="8"/>
  <c r="F1256" i="13" s="1"/>
  <c r="G1256" i="13" s="1"/>
  <c r="K5826" i="8"/>
  <c r="F1272" i="13" s="1"/>
  <c r="G1272" i="13" s="1"/>
  <c r="K5934" i="8"/>
  <c r="F1308" i="13" s="1"/>
  <c r="G1308" i="13" s="1"/>
  <c r="K5978" i="8"/>
  <c r="F1322" i="13" s="1"/>
  <c r="G1322" i="13" s="1"/>
  <c r="K5990" i="8"/>
  <c r="F1326" i="13" s="1"/>
  <c r="G1326" i="13" s="1"/>
  <c r="K6016" i="8"/>
  <c r="F1333" i="13" s="1"/>
  <c r="G1333" i="13" s="1"/>
  <c r="K6053" i="8"/>
  <c r="F1342" i="13" s="1"/>
  <c r="G1342" i="13" s="1"/>
  <c r="K6069" i="8"/>
  <c r="F1346" i="13" s="1"/>
  <c r="G1346" i="13" s="1"/>
  <c r="K6089" i="8"/>
  <c r="F1351" i="13" s="1"/>
  <c r="G1351" i="13" s="1"/>
  <c r="K6154" i="8"/>
  <c r="F1368" i="13" s="1"/>
  <c r="G1368" i="13" s="1"/>
  <c r="K6273" i="8"/>
  <c r="F1400" i="13" s="1"/>
  <c r="G1400" i="13" s="1"/>
  <c r="K6281" i="8"/>
  <c r="F1402" i="13" s="1"/>
  <c r="G1402" i="13" s="1"/>
  <c r="K6305" i="8"/>
  <c r="F1408" i="13" s="1"/>
  <c r="G1408" i="13" s="1"/>
  <c r="K6333" i="8"/>
  <c r="F1415" i="13" s="1"/>
  <c r="G1415" i="13" s="1"/>
  <c r="K6361" i="8"/>
  <c r="F1422" i="13" s="1"/>
  <c r="G1422" i="13" s="1"/>
  <c r="K6385" i="8"/>
  <c r="F1426" i="13" s="1"/>
  <c r="G1426" i="13" s="1"/>
  <c r="K6437" i="8"/>
  <c r="F1438" i="13" s="1"/>
  <c r="G1438" i="13" s="1"/>
  <c r="K6475" i="8"/>
  <c r="F1447" i="13" s="1"/>
  <c r="G1447" i="13" s="1"/>
  <c r="K6491" i="8"/>
  <c r="F1451" i="13" s="1"/>
  <c r="G1451" i="13" s="1"/>
  <c r="K6499" i="8"/>
  <c r="F1453" i="13" s="1"/>
  <c r="G1453" i="13" s="1"/>
  <c r="K6539" i="8"/>
  <c r="F1463" i="13" s="1"/>
  <c r="G1463" i="13" s="1"/>
  <c r="K6130" i="8"/>
  <c r="F1362" i="13" s="1"/>
  <c r="G1362" i="13" s="1"/>
  <c r="K6214" i="8"/>
  <c r="F1383" i="13" s="1"/>
  <c r="G1383" i="13" s="1"/>
  <c r="K6250" i="8"/>
  <c r="F1394" i="13" s="1"/>
  <c r="G1394" i="13" s="1"/>
  <c r="K6285" i="8"/>
  <c r="F1403" i="13" s="1"/>
  <c r="G1403" i="13" s="1"/>
  <c r="K6390" i="8"/>
  <c r="F1427" i="13" s="1"/>
  <c r="G1427" i="13" s="1"/>
  <c r="K6449" i="8"/>
  <c r="F1441" i="13" s="1"/>
  <c r="G1441" i="13" s="1"/>
  <c r="K6617" i="8"/>
  <c r="F1484" i="13" s="1"/>
  <c r="G1484" i="13" s="1"/>
  <c r="K706" i="8"/>
  <c r="F182" i="13" s="1"/>
  <c r="G182" i="13" s="1"/>
  <c r="K6969" i="8"/>
  <c r="F1521" i="13" s="1"/>
  <c r="G1521" i="13" s="1"/>
  <c r="K7536" i="8"/>
  <c r="F1622" i="13" s="1"/>
  <c r="G1622" i="13" s="1"/>
  <c r="K8989" i="8"/>
  <c r="F1838" i="13" s="1"/>
  <c r="G1838" i="13" s="1"/>
  <c r="K7596" i="8"/>
  <c r="F1625" i="13" s="1"/>
  <c r="G1625" i="13" s="1"/>
  <c r="K10689" i="8"/>
  <c r="F2172" i="13" s="1"/>
  <c r="G2172" i="13" s="1"/>
  <c r="K11461" i="8"/>
  <c r="F2257" i="13" s="1"/>
  <c r="G2257" i="13" s="1"/>
  <c r="K10499" i="8"/>
  <c r="F2158" i="13" s="1"/>
  <c r="G2158" i="13" s="1"/>
  <c r="K10735" i="8"/>
  <c r="F2175" i="13" s="1"/>
  <c r="G2175" i="13" s="1"/>
  <c r="K11237" i="8"/>
  <c r="F2238" i="13" s="1"/>
  <c r="G2238" i="13" s="1"/>
  <c r="K11327" i="8"/>
  <c r="F2252" i="13" s="1"/>
  <c r="G2252" i="13" s="1"/>
  <c r="K11475" i="8"/>
  <c r="F2258" i="13" s="1"/>
  <c r="G2258" i="13" s="1"/>
  <c r="K9566" i="8"/>
  <c r="F1987" i="13" s="1"/>
  <c r="G1987" i="13" s="1"/>
  <c r="K10516" i="8"/>
  <c r="F2159" i="13" s="1"/>
  <c r="G2159" i="13" s="1"/>
  <c r="K11661" i="8"/>
  <c r="F2294" i="13" s="1"/>
  <c r="G2294" i="13" s="1"/>
  <c r="K12118" i="8"/>
  <c r="F2404" i="13" s="1"/>
  <c r="G2404" i="13" s="1"/>
  <c r="K12197" i="8"/>
  <c r="F2414" i="13" s="1"/>
  <c r="G2414" i="13" s="1"/>
  <c r="K12213" i="8"/>
  <c r="F2416" i="13" s="1"/>
  <c r="G2416" i="13" s="1"/>
  <c r="K12244" i="8"/>
  <c r="F2420" i="13" s="1"/>
  <c r="G2420" i="13" s="1"/>
  <c r="K12290" i="8"/>
  <c r="F2426" i="13" s="1"/>
  <c r="G2426" i="13" s="1"/>
  <c r="K12306" i="8"/>
  <c r="F2428" i="13" s="1"/>
  <c r="G2428" i="13" s="1"/>
  <c r="K12489" i="8"/>
  <c r="F2452" i="13" s="1"/>
  <c r="G2452" i="13" s="1"/>
  <c r="K12538" i="8"/>
  <c r="F2459" i="13" s="1"/>
  <c r="G2459" i="13" s="1"/>
  <c r="K12566" i="8"/>
  <c r="F2463" i="13" s="1"/>
  <c r="G2463" i="13" s="1"/>
  <c r="K12594" i="8"/>
  <c r="F2467" i="13" s="1"/>
  <c r="G2467" i="13" s="1"/>
  <c r="K12650" i="8"/>
  <c r="F2475" i="13" s="1"/>
  <c r="G2475" i="13" s="1"/>
  <c r="K12070" i="8"/>
  <c r="F2398" i="13" s="1"/>
  <c r="G2398" i="13" s="1"/>
  <c r="K12102" i="8"/>
  <c r="F2402" i="13" s="1"/>
  <c r="G2402" i="13" s="1"/>
  <c r="K12258" i="8"/>
  <c r="F2422" i="13" s="1"/>
  <c r="G2422" i="13" s="1"/>
  <c r="K12367" i="8"/>
  <c r="F2436" i="13" s="1"/>
  <c r="G2436" i="13" s="1"/>
  <c r="K12404" i="8"/>
  <c r="F2441" i="13" s="1"/>
  <c r="G2441" i="13" s="1"/>
  <c r="K12636" i="8"/>
  <c r="F2473" i="13" s="1"/>
  <c r="G2473" i="13" s="1"/>
  <c r="K12713" i="8"/>
  <c r="F2484" i="13" s="1"/>
  <c r="G2484" i="13" s="1"/>
  <c r="K7129" i="8"/>
  <c r="F1545" i="13" s="1"/>
  <c r="G1545" i="13" s="1"/>
  <c r="K7161" i="8"/>
  <c r="F1553" i="13" s="1"/>
  <c r="G1553" i="13" s="1"/>
  <c r="K7216" i="8"/>
  <c r="F1564" i="13" s="1"/>
  <c r="G1564" i="13" s="1"/>
  <c r="K7965" i="8"/>
  <c r="F1678" i="13" s="1"/>
  <c r="G1678" i="13" s="1"/>
  <c r="K8871" i="8"/>
  <c r="F1815" i="13" s="1"/>
  <c r="G1815" i="13" s="1"/>
  <c r="K7068" i="8"/>
  <c r="F1532" i="13" s="1"/>
  <c r="G1532" i="13" s="1"/>
  <c r="K7901" i="8"/>
  <c r="F1665" i="13" s="1"/>
  <c r="G1665" i="13" s="1"/>
  <c r="K8816" i="8"/>
  <c r="F1805" i="13" s="1"/>
  <c r="G1805" i="13" s="1"/>
  <c r="K9078" i="8"/>
  <c r="F1874" i="13" s="1"/>
  <c r="G1874" i="13" s="1"/>
  <c r="K9122" i="8"/>
  <c r="F1886" i="13" s="1"/>
  <c r="G1886" i="13" s="1"/>
  <c r="K3136" i="8"/>
  <c r="F645" i="13" s="1"/>
  <c r="G645" i="13" s="1"/>
  <c r="K3164" i="8"/>
  <c r="F652" i="13" s="1"/>
  <c r="G652" i="13" s="1"/>
  <c r="K3380" i="8"/>
  <c r="F706" i="13" s="1"/>
  <c r="G706" i="13" s="1"/>
  <c r="K3416" i="8"/>
  <c r="F715" i="13" s="1"/>
  <c r="G715" i="13" s="1"/>
  <c r="K3736" i="8"/>
  <c r="F787" i="13" s="1"/>
  <c r="G787" i="13" s="1"/>
  <c r="K4667" i="8"/>
  <c r="F978" i="13" s="1"/>
  <c r="G978" i="13" s="1"/>
  <c r="K4698" i="8"/>
  <c r="F983" i="13" s="1"/>
  <c r="G983" i="13" s="1"/>
  <c r="K4799" i="8"/>
  <c r="F996" i="13" s="1"/>
  <c r="G996" i="13" s="1"/>
  <c r="K3348" i="8"/>
  <c r="F698" i="13" s="1"/>
  <c r="G698" i="13" s="1"/>
  <c r="K3569" i="8"/>
  <c r="F747" i="13" s="1"/>
  <c r="G747" i="13" s="1"/>
  <c r="K3808" i="8"/>
  <c r="F805" i="13" s="1"/>
  <c r="G805" i="13" s="1"/>
  <c r="K3887" i="8"/>
  <c r="F824" i="13" s="1"/>
  <c r="G824" i="13" s="1"/>
  <c r="K4023" i="8"/>
  <c r="F855" i="13" s="1"/>
  <c r="G855" i="13" s="1"/>
  <c r="K4081" i="8"/>
  <c r="F862" i="13" s="1"/>
  <c r="G862" i="13" s="1"/>
  <c r="K4339" i="8"/>
  <c r="F910" i="13" s="1"/>
  <c r="G910" i="13" s="1"/>
  <c r="K4555" i="8"/>
  <c r="F950" i="13" s="1"/>
  <c r="G950" i="13" s="1"/>
  <c r="K4660" i="8"/>
  <c r="F977" i="13" s="1"/>
  <c r="G977" i="13" s="1"/>
  <c r="K4937" i="8"/>
  <c r="F1024" i="13" s="1"/>
  <c r="G1024" i="13" s="1"/>
  <c r="K4997" i="8"/>
  <c r="F1038" i="13" s="1"/>
  <c r="G1038" i="13" s="1"/>
  <c r="K5064" i="8"/>
  <c r="F1055" i="13" s="1"/>
  <c r="G1055" i="13" s="1"/>
  <c r="K5189" i="8"/>
  <c r="F1082" i="13" s="1"/>
  <c r="G1082" i="13" s="1"/>
  <c r="K5411" i="8"/>
  <c r="F1133" i="13" s="1"/>
  <c r="G1133" i="13" s="1"/>
  <c r="K5521" i="8"/>
  <c r="F1170" i="13" s="1"/>
  <c r="G1170" i="13" s="1"/>
  <c r="K5699" i="8"/>
  <c r="F1230" i="13" s="1"/>
  <c r="G1230" i="13" s="1"/>
  <c r="K5715" i="8"/>
  <c r="F1236" i="13" s="1"/>
  <c r="G1236" i="13" s="1"/>
  <c r="K5779" i="8"/>
  <c r="F1258" i="13" s="1"/>
  <c r="G1258" i="13" s="1"/>
  <c r="K5841" i="8"/>
  <c r="F1277" i="13" s="1"/>
  <c r="G1277" i="13" s="1"/>
  <c r="K5032" i="8"/>
  <c r="F1047" i="13" s="1"/>
  <c r="G1047" i="13" s="1"/>
  <c r="K5095" i="8"/>
  <c r="F1062" i="13" s="1"/>
  <c r="G1062" i="13" s="1"/>
  <c r="K5130" i="8"/>
  <c r="F1069" i="13" s="1"/>
  <c r="G1069" i="13" s="1"/>
  <c r="K5170" i="8"/>
  <c r="F1077" i="13" s="1"/>
  <c r="G1077" i="13" s="1"/>
  <c r="K5210" i="8"/>
  <c r="F1087" i="13" s="1"/>
  <c r="G1087" i="13" s="1"/>
  <c r="K5354" i="8"/>
  <c r="F1114" i="13" s="1"/>
  <c r="G1114" i="13" s="1"/>
  <c r="K5390" i="8"/>
  <c r="F1126" i="13" s="1"/>
  <c r="G1126" i="13" s="1"/>
  <c r="K5500" i="8"/>
  <c r="F1163" i="13" s="1"/>
  <c r="G1163" i="13" s="1"/>
  <c r="K5518" i="8"/>
  <c r="F1169" i="13" s="1"/>
  <c r="G1169" i="13" s="1"/>
  <c r="K5574" i="8"/>
  <c r="F1188" i="13" s="1"/>
  <c r="G1188" i="13" s="1"/>
  <c r="K5748" i="8"/>
  <c r="F1247" i="13" s="1"/>
  <c r="G1247" i="13" s="1"/>
  <c r="K5880" i="8"/>
  <c r="F1290" i="13" s="1"/>
  <c r="G1290" i="13" s="1"/>
  <c r="K6065" i="8"/>
  <c r="F1345" i="13" s="1"/>
  <c r="G1345" i="13" s="1"/>
  <c r="K6081" i="8"/>
  <c r="F1349" i="13" s="1"/>
  <c r="G1349" i="13" s="1"/>
  <c r="K6109" i="8"/>
  <c r="F1356" i="13" s="1"/>
  <c r="G1356" i="13" s="1"/>
  <c r="K6198" i="8"/>
  <c r="F1379" i="13" s="1"/>
  <c r="G1379" i="13" s="1"/>
  <c r="K6293" i="8"/>
  <c r="F1405" i="13" s="1"/>
  <c r="G1405" i="13" s="1"/>
  <c r="K6309" i="8"/>
  <c r="F1409" i="13" s="1"/>
  <c r="G1409" i="13" s="1"/>
  <c r="K6353" i="8"/>
  <c r="F1420" i="13" s="1"/>
  <c r="G1420" i="13" s="1"/>
  <c r="K6405" i="8"/>
  <c r="F1430" i="13" s="1"/>
  <c r="G1430" i="13" s="1"/>
  <c r="K6425" i="8"/>
  <c r="F1435" i="13" s="1"/>
  <c r="G1435" i="13" s="1"/>
  <c r="K6471" i="8"/>
  <c r="F1446" i="13" s="1"/>
  <c r="G1446" i="13" s="1"/>
  <c r="K6495" i="8"/>
  <c r="F1452" i="13" s="1"/>
  <c r="G1452" i="13" s="1"/>
  <c r="K6559" i="8"/>
  <c r="F1468" i="13" s="1"/>
  <c r="G1468" i="13" s="1"/>
  <c r="K6575" i="8"/>
  <c r="F1472" i="13" s="1"/>
  <c r="G1472" i="13" s="1"/>
  <c r="K6591" i="8"/>
  <c r="F1476" i="13" s="1"/>
  <c r="G1476" i="13" s="1"/>
  <c r="K6113" i="8"/>
  <c r="F1357" i="13" s="1"/>
  <c r="G1357" i="13" s="1"/>
  <c r="K6166" i="8"/>
  <c r="F1371" i="13" s="1"/>
  <c r="G1371" i="13" s="1"/>
  <c r="K6337" i="8"/>
  <c r="F1416" i="13" s="1"/>
  <c r="G1416" i="13" s="1"/>
  <c r="K6357" i="8"/>
  <c r="F1421" i="13" s="1"/>
  <c r="G1421" i="13" s="1"/>
  <c r="K7676" i="8"/>
  <c r="F1629" i="13" s="1"/>
  <c r="G1629" i="13" s="1"/>
  <c r="K13180" i="8"/>
  <c r="F2511" i="13" s="1"/>
  <c r="G2511" i="13" s="1"/>
  <c r="K10456" i="8"/>
  <c r="F2156" i="13" s="1"/>
  <c r="G2156" i="13" s="1"/>
  <c r="K12063" i="8"/>
  <c r="F2397" i="13" s="1"/>
  <c r="G2397" i="13" s="1"/>
  <c r="K12125" i="8"/>
  <c r="F2405" i="13" s="1"/>
  <c r="G2405" i="13" s="1"/>
  <c r="K12205" i="8"/>
  <c r="F2415" i="13" s="1"/>
  <c r="G2415" i="13" s="1"/>
  <c r="K12314" i="8"/>
  <c r="F2429" i="13" s="1"/>
  <c r="G2429" i="13" s="1"/>
  <c r="K12510" i="8"/>
  <c r="F2455" i="13" s="1"/>
  <c r="G2455" i="13" s="1"/>
  <c r="K12587" i="8"/>
  <c r="F2466" i="13" s="1"/>
  <c r="G2466" i="13" s="1"/>
  <c r="K12692" i="8"/>
  <c r="F2481" i="13" s="1"/>
  <c r="G2481" i="13" s="1"/>
  <c r="K13290" i="8"/>
  <c r="F2538" i="13" s="1"/>
  <c r="G2538" i="13" s="1"/>
  <c r="K12094" i="8"/>
  <c r="F2401" i="13" s="1"/>
  <c r="G2401" i="13" s="1"/>
  <c r="K12149" i="8"/>
  <c r="F2408" i="13" s="1"/>
  <c r="G2408" i="13" s="1"/>
  <c r="K12266" i="8"/>
  <c r="F2423" i="13" s="1"/>
  <c r="G2423" i="13" s="1"/>
  <c r="K12359" i="8"/>
  <c r="F2435" i="13" s="1"/>
  <c r="G2435" i="13" s="1"/>
  <c r="K12601" i="8"/>
  <c r="F2468" i="13" s="1"/>
  <c r="G2468" i="13" s="1"/>
  <c r="K13284" i="8"/>
  <c r="F2537" i="13" s="1"/>
  <c r="G2537" i="13" s="1"/>
  <c r="D12" i="13" l="1"/>
  <c r="D13" i="13" l="1"/>
  <c r="D14" i="13" s="1"/>
</calcChain>
</file>

<file path=xl/sharedStrings.xml><?xml version="1.0" encoding="utf-8"?>
<sst xmlns="http://schemas.openxmlformats.org/spreadsheetml/2006/main" count="37399" uniqueCount="5007">
  <si>
    <t>CÓDIGO</t>
  </si>
  <si>
    <t>DESCRIÇÃO</t>
  </si>
  <si>
    <t>ELEMENTOS DE FUNDAÇÃO</t>
  </si>
  <si>
    <t>.</t>
  </si>
  <si>
    <t>FORNECIMENTO E CRAVAÇÃO DE ESTACA DE CONCRETO PRÉ-MOLDADA COM CARGA ADMISSÍVEL P/ ESTRUTURA DE 20T - ATÉ 10M</t>
  </si>
  <si>
    <t>M</t>
  </si>
  <si>
    <t>FORNECIMENTO E CRAVAÇÃO DE ESTACA DE CONCRETO PRÉ-MOLDADA COM CARGA ADMISSÍVEL P/ ESTRUTURA DE 30T - ATÉ 10M</t>
  </si>
  <si>
    <t>FORNECIMENTO E CRAVAÇÃO DE ESTACA DE CONCRETO PRÉ-MOLDADA COM CARGA ADMISSÍVEL P/ ESTRUTURA DE 40T - ATÉ 10M</t>
  </si>
  <si>
    <t>FORNECIMENTO E CRAVAÇÃO DE ESTACA DE CONCRETO PRÉ-MOLDADA COM CARGA ADMISSÍVEL P/ ESTRUTURA DE 60T - ATÉ 10M</t>
  </si>
  <si>
    <t>FORNECIMENTO E CRAVAÇÃO DE ESTACA DE CONCRETO PRÉ-MOLDADA COM CARGA ADMISSÍVEL P/ ESTRUTURA DE 70T - ATÉ 10M</t>
  </si>
  <si>
    <t>FORNECIMENTO E CRAVAÇÃO DE ESTACA DE CONCRETO PRÉ-MOLDADA COM CARGA ADMISSÍVEL P/ ESTRUTURA DE 50T - ATÉ 10M</t>
  </si>
  <si>
    <t>ESCAVAÇÃO MECÂNICA D= 40 CM - P/ ESTACAS ESCAVADAS</t>
  </si>
  <si>
    <t>ESCAVAÇÃO MECÂNICA D= 80 CM - P/ ESTACAS ESCAVADAS</t>
  </si>
  <si>
    <t>CRAVAÇÃO DE ESTACAS MOLDADAS NO LOCAL TIPO STRAUSS D=25 CM (ATÉ 20 TON)</t>
  </si>
  <si>
    <t>CRAVAÇÃO DE ESTACAS MOLDADAS NO LOCAL TIPO STRAUSS D=32 CM (ATÉ 30 TON)</t>
  </si>
  <si>
    <t>CRAVAÇÃO DE ESTACAS MOLDADAS NO LOCAL TIPO STRAUSS D=38 CM (ATÉ 40 TON)</t>
  </si>
  <si>
    <t>CRAVAÇÃO DE ESTACAS MOLDADAS NO LOCAL TIPO STRAUSS D=45 CM (ATÉ 60 TON)</t>
  </si>
  <si>
    <t>ESCAVAÇÃO MECÂNICA D= 25 CM - P/ ESTACAS ESCAVADAS</t>
  </si>
  <si>
    <t>ESCAVAÇÃO MECÂNICA D= 30 CM - P/ ESTACAS ESCAVADAS</t>
  </si>
  <si>
    <t>ESCAVAÇÃO MECÂNICA D= 35 CM - P/ ESTACAS ESCAVADAS</t>
  </si>
  <si>
    <t>CORTE DE PERFIL DE AÇO I - 10"</t>
  </si>
  <si>
    <t>Un</t>
  </si>
  <si>
    <t>CORTE DE PERFIL DE ACO I - 12"</t>
  </si>
  <si>
    <t>CORTE DE PERFIL DE ACO I - 15"</t>
  </si>
  <si>
    <t>EMENDA DE TOPO DE PERFIL DE AÇO I - 10"</t>
  </si>
  <si>
    <t>EMENDA DE TOPO DE PERFIL DE AÇO I - 12"</t>
  </si>
  <si>
    <t>EMENDA DE TOPO DE PERFIL DE AÇO I - 15"</t>
  </si>
  <si>
    <t>EMENDA DE ESTACA DE CONCRETO PRÉ MOLDADA 17 CM - 20 T</t>
  </si>
  <si>
    <t>EMENDA DE ESTACA DE CONCRETO PRÉ MOLDADA 20 CM - 30 T</t>
  </si>
  <si>
    <t>EMENDA DE ESTACA DE CONCRETO PRÉ MOLDADA 23 CM - 40 T</t>
  </si>
  <si>
    <t>EMENDA DE ESTACA DE CONCRETO PRÉ MOLDADA 28 CM - 60 T</t>
  </si>
  <si>
    <t>EMENDA DE ESTACA DE CONCRETO PRÉ MOLDADA 33 CM - 70 T</t>
  </si>
  <si>
    <t>EXECUÇÃO DE ESTACA TIPO HÉLICE DN 25CM P/ ATÉ 25TF</t>
  </si>
  <si>
    <t>EXECUÇÃO DE ESTACA TIPO HÉLICE DN 30CM P/ ATÉ 35TF</t>
  </si>
  <si>
    <t>EXECUÇÃO DE ESTACA TIPO HÉLICE DN 35CM P/ ATÉ 50TF</t>
  </si>
  <si>
    <t>EXECUÇÃO DE ESTACA TIPO HÉLICE DN 40CM P/ ATÉ 60TF</t>
  </si>
  <si>
    <t>EXECUÇÃO DE ESTACA TIPO HÉLICE DN 50CM P/ ATÉ 100TF</t>
  </si>
  <si>
    <t>EXECUÇÃO DE ESTACA TIPO HÉLICE DN 60CM P/ ATÉ 150TF</t>
  </si>
  <si>
    <t>BENTONITA FF - ENSACADA</t>
  </si>
  <si>
    <t>Kg</t>
  </si>
  <si>
    <t>EXECUÇÃO DE ESTACAS RAIZ D=100MM PERFURADAS EM ROCHA - 10T (SEM FORNECIMENTO DE MATERIAIS)</t>
  </si>
  <si>
    <t>EXECUÇÃO DE ESTACAS RAIZ D=120MM PERFURADAS EM ROCHA - 15T (SEM FORNECIMENTO DE MATERIAIS)</t>
  </si>
  <si>
    <t>EXECUÇÃO DE ESTACAS RAIZ D=150MM PERFURADAS EM ROCHA - 25T (SEM FORNECIMENTO DE MATERIAIS)</t>
  </si>
  <si>
    <t>EXECUÇÃO DE ESTACAS RAIZ D=160MM PERFURADAS EM ROCHA - 35T (SEM FORNECIMENTO DE MATERIAIS)</t>
  </si>
  <si>
    <t>EXECUÇÃO DE ESTACAS RAIZ D=200MM PERFURADAS EM ROCHA - 50T (SEM FORNECIMENTO DE MATERIAIS)</t>
  </si>
  <si>
    <t>EXECUÇÃO DE ESTACAS RAIZ D=250MM PERFURADAS EM ROCHA - 80T (SEM FORNECIMENTO DE MATERIAIS)</t>
  </si>
  <si>
    <t>EXECUÇÃO DE ESTACAS RAIZ D=310MM PERFURADAS EM ROCHA - 100T (SEM FORNECIMENTO DE MATERIAIS)</t>
  </si>
  <si>
    <t>EXECUÇÃO DE ESTACAS RAIZ D=400MM PERFURADAS EM ROCHA - 130T (SEM FORNECIMENTO DE MATERIAIS)</t>
  </si>
  <si>
    <t>EXECUÇÃO DE ESTACAS RAIZ D=100MM PERFURADAS EM SOLO - 10T (SEM FORNECIMENTO DE MATERIAIS)</t>
  </si>
  <si>
    <t>EXECUÇÃO DE ESTACAS RAIZ D=120MM PERFURADAS EM SOLO - 15T (SEM FORNECIMENTO DE MATERIAIS)</t>
  </si>
  <si>
    <t>EXECUÇÃO DE ESTACAS RAIZ D=150MM PERFURADAS EM SOLO - 25T (SEM FORNECIMENTO DE MATERIAIS)</t>
  </si>
  <si>
    <t>EXECUÇÃO DE ESTACAS RAIZ D=160MM PERFURADAS EM SOLO - 35T (SEM FORNECIMENTO DE MATERIAIS)</t>
  </si>
  <si>
    <t>EXECUÇÃO DE ESTACAS RAIZ D=200MM PERFURADAS EM SOLO - 50T (SEM FORNECIMENTO DE MATERIAIS)</t>
  </si>
  <si>
    <t>EXECUÇÃO DE ESTACAS RAIZ D=250MM PERFURADAS EM SOLO - 80T (SEM FORNECIMENTO DE MATERIAIS)</t>
  </si>
  <si>
    <t>EXECUÇÃO DE ESTACAS RAIZ D=310MM PERFURADAS EM SOLO - 100T (SEM FORNECIMENTO DE MATERIAIS)</t>
  </si>
  <si>
    <t>EXECUÇÃO DE ESTACAS RAIZ D=400MM PERFURADAS EM SOLO - 130T (SEM FORNECIMENTO DE MATERIAIS)</t>
  </si>
  <si>
    <t>AGLOMERANTES, AGREGADOS E MISTURAS</t>
  </si>
  <si>
    <t>AREIA LAVADA</t>
  </si>
  <si>
    <t>M3</t>
  </si>
  <si>
    <t>AGREGADO RECICLADO (DIVERSAS GLANULOMETRIAS)</t>
  </si>
  <si>
    <t>AREIA LAVADA FINA</t>
  </si>
  <si>
    <t>AREIA LAVADA GROSSA</t>
  </si>
  <si>
    <t>ARGILA EXPANDIDA (A GRANEL)</t>
  </si>
  <si>
    <t>AREIA LAVADA MÉDIA</t>
  </si>
  <si>
    <t>AGREGADO RECICLADO DE RESÍDUOS DA CONSTRUÇÃO POSTO OBRA</t>
  </si>
  <si>
    <t>CAL HIDRATADA DE PRIMEIRA QUALIDADE - CH-III</t>
  </si>
  <si>
    <t>CAL HIDRATADA TIPO CH1 - A GRANEL (CARGA FECHADA)</t>
  </si>
  <si>
    <t>CAULIM COR BRANCA - PARA COLOCAÇÃO DE PASTILHA</t>
  </si>
  <si>
    <t>GESSO PARA REVESTIMENTO</t>
  </si>
  <si>
    <t>CIMENTO BRANCO - ESTRUTURAL</t>
  </si>
  <si>
    <t>REJUNTE ANTI-ÁCIDO (ALUMINOSO)</t>
  </si>
  <si>
    <t>CIMENTO PORTLAND CPII-E/F-32</t>
  </si>
  <si>
    <t>AREIA QUIMICAMENTE TRATADA P/ REJUNTE DE PEÇAS PRÉ MOLDADAS DE CONCRETO</t>
  </si>
  <si>
    <t>CONCRETO USINADO, BRITA 1E2,SLUMP 5+OU-1cm / FCK= 10,0MPA</t>
  </si>
  <si>
    <t>CONCRETO USINADO, BRITA 1E2,SLUMP 8+OU-1cm / FCK= 10,0MPA - BOMBEÁVEL</t>
  </si>
  <si>
    <t>CONCRETO USINADO, BRITA 1E2,SLUMP 5+OU-1cm / FCK= 15,0MPA</t>
  </si>
  <si>
    <t>CONCRETO USINADO, BRITA 1E2,SLUMP 8+OU-1cm / FCK= 15,0MPA - BOMBEÁVEL</t>
  </si>
  <si>
    <t>CONCRETO USINADO, BRITA 1E2,SLUMP 5+OU-1cm / FCK= 20,0MPA</t>
  </si>
  <si>
    <t>CONCRETO USINADO, BRITA 1,SLUMP 8+OU-1cm / FCK= 20,0MPA - BOMBEÁVEL</t>
  </si>
  <si>
    <t>CONCRETO USINADO, BRITA 1E2,SLUMP 8+OU-1cm / FCK= 20,0MPA - BOMBEÁVEL</t>
  </si>
  <si>
    <t>CONCRETO USINADO, BRITA 1E2,SLUMP 5+OU-1cm / FCK= 25,0MPA</t>
  </si>
  <si>
    <t>CONCRETO USINADO, BRITA 1E2,SLUMP 8+OU-1cm / FCK= 25,0MPA - BOMBEÁVEL</t>
  </si>
  <si>
    <t>CONCRETO USINADO, BRITA 1E2,SLUMP 5+OU-1cm / FCK= 30,0MPA</t>
  </si>
  <si>
    <t>CONCRETO USINADO, BRITA 1E2,SLUMP 8+OU-1cm / FCK= 30,0MPA - BOMBEÁVEL</t>
  </si>
  <si>
    <t>CONCRETO USINADO, BRITA 1E2,SLUMP 5+OU-1cm / FCK= 35,0MPA</t>
  </si>
  <si>
    <t>CONCRETO USINADO, BRITA 1E2,SLUMP 8+OU-1cm / FCK= 35,0MPA - BOMBEÁVEL</t>
  </si>
  <si>
    <t>CONCRETO USINADO, BRITA 1E2,SLUMP 5+OU-1cm / FCK= 40,0MPA</t>
  </si>
  <si>
    <t>CONCRETO USINADO, BRITA 1E2,SLUMP 8+OU-1cm / FCK= 40,0MPA - BOMBEÁVEL</t>
  </si>
  <si>
    <t>CONCRETO USINADO, CONSUMO 120 KG CIMENTO/M3 - BRITA 1 E 2</t>
  </si>
  <si>
    <t>CONCRETO USINADO, CONSUMO 400 KG CIMENTO/M3 - BRITA 1, SLUMP 20 + OU- 2CM</t>
  </si>
  <si>
    <t>PEDRA BRITADA NÚMERO 1</t>
  </si>
  <si>
    <t>PEDRA BRITADA NÚMERO 2</t>
  </si>
  <si>
    <t>PEDRA BRITADA NÚMERO 3</t>
  </si>
  <si>
    <t>PEDRA BRITADA NÚMERO 4</t>
  </si>
  <si>
    <t>PEDRA RACHÃO D= 10 A 15 CM</t>
  </si>
  <si>
    <t>BRITA GRADUADA</t>
  </si>
  <si>
    <t>PEDRA BRITADA 1/2</t>
  </si>
  <si>
    <t>PEDRISCO LIMPO</t>
  </si>
  <si>
    <t>PÓ DE PEDRA</t>
  </si>
  <si>
    <t>PEDRA MARROADA</t>
  </si>
  <si>
    <t>PEDRA BICA CORRIDA</t>
  </si>
  <si>
    <t>PEDRA BRITADA NÚMERO 3 E 4</t>
  </si>
  <si>
    <t>BRITA GRADUADA TRATADA COM CIMENTO 4% EM PESO</t>
  </si>
  <si>
    <t>ARGAMASSA COLANTE - USO INTERNO - TIPO AC-I - COR CINZA</t>
  </si>
  <si>
    <t>ARGAMASSA PRÉ-FABRICADA PARA REBOCO</t>
  </si>
  <si>
    <t>ARGAMASSA EXPANSIVA P/ GRAUTEAMENTO</t>
  </si>
  <si>
    <t>ARGAMASSA PARA REJUNTAMENTO FLEXÍVEL - USO EM PISCINA</t>
  </si>
  <si>
    <t>ARGAMASSA COLANTE FLEXIVEL - USO PARA PISCINA - TIPO AC-III</t>
  </si>
  <si>
    <t>FÍLER PARA CONCRETO ASFÁLTICO - MALHA 325</t>
  </si>
  <si>
    <t>ALVENARIA DE TIJOLOS COM ARGAMASSA DE CIMENTO E AREIA 1:3</t>
  </si>
  <si>
    <t>CONCRETO FCK=5MPA C/ AGREGADO RECICLADO</t>
  </si>
  <si>
    <t>CONCRETO FCK=5MPA C/ BRITA 2</t>
  </si>
  <si>
    <t>CONCRETO FCK=5MPA C/ BRITA 1 E 2</t>
  </si>
  <si>
    <t>CONCRETO FCK=10MPA C/ AGREGADO RECICLADO</t>
  </si>
  <si>
    <t>CONCRETO FCK=10MPA C/ BRITA 2</t>
  </si>
  <si>
    <t>CONCRETO FCK=10MPA C/ BRITA 1 E 2</t>
  </si>
  <si>
    <t>CONCRETO FCK=15MPA C/ AGREGADO RECICLADO</t>
  </si>
  <si>
    <t>CONCRETO FCK=15MPA C/ BRITA 1</t>
  </si>
  <si>
    <t>CONCRETO FCK=15MPA C/ BRITA 2</t>
  </si>
  <si>
    <t>CONCRETO FCK=15MPA C/ BRITA 1 E 2</t>
  </si>
  <si>
    <t>CONCRETO FCK=20MPA C/ AGREGADO RECICLADO</t>
  </si>
  <si>
    <t>CONCRETO FCK=20MPA C/ BRITA 1</t>
  </si>
  <si>
    <t>CONCRETO FCK=20MPA C/ BRITA 2</t>
  </si>
  <si>
    <t>CONCRETO FCK=20MPA C/ BRITA 1 E 2</t>
  </si>
  <si>
    <t>CONCRETO FCK=25MPA C/ AGREGADO RECICLADO</t>
  </si>
  <si>
    <t>CONCRETO FCK=25MPA C/ BRITA 1</t>
  </si>
  <si>
    <t>CONCRETO FCK=25MPA C/ BRITA 2</t>
  </si>
  <si>
    <t>CONCRETO FCK=25MPA C/ BRITA 1 E 2</t>
  </si>
  <si>
    <t>CONCRETO FCK=30MPA C/ BRITA 1</t>
  </si>
  <si>
    <t>CONCRETO FCK=30MPA C/ BRITA 2</t>
  </si>
  <si>
    <t>CONCRETO FCK=30MPA C/ BRITA 1 E 2</t>
  </si>
  <si>
    <t>CONCRETO FCK=35MPA C/ BRITA 1</t>
  </si>
  <si>
    <t>CONCRETO FCK=35MPA C/ BRITA 2</t>
  </si>
  <si>
    <t>CONCRETO FCK=35MPA C/ BRITA 1 E 2</t>
  </si>
  <si>
    <t>CONCRETO FCK=40MPA C/ BRITA 1</t>
  </si>
  <si>
    <t>CONCRETO FCK=40MPA C/ BRITA 2</t>
  </si>
  <si>
    <t>CONCRETO FCK=40MPA C/ BRITA 1 E 2</t>
  </si>
  <si>
    <t>CONCRETO "GROUT" C/ PEDRISCO</t>
  </si>
  <si>
    <t>ARGAMASSA DE CIMENTO COM AREIA MÉDIA 1:2</t>
  </si>
  <si>
    <t>ARGAMASSA DE CIMENTO COM AREIA MÉDIA 1:3</t>
  </si>
  <si>
    <t>ARGAMASSA DE CIMENTO COM AREIA GROSSA 1:3</t>
  </si>
  <si>
    <t>ARGAMASSA DE CIMENTO COM AREIA MÉDIA 1:4</t>
  </si>
  <si>
    <t>ARGAMASSA DE CIMENTO COM AREIA GROSSA 1:4</t>
  </si>
  <si>
    <t>ARGAMASSA DE CIMENTO COM AREIA MÉDIA 1:5</t>
  </si>
  <si>
    <t>ARGAMASSA DE CIMENTOCOM AREIA GROSSA 1:5</t>
  </si>
  <si>
    <t>ARGAMASSA DE CIMENTO COM AREIA MÉDIA 1:6</t>
  </si>
  <si>
    <t>ARGAMASSA DE CIMENTO COM AREIA GROSSA 1:6</t>
  </si>
  <si>
    <t>ARGAMASSA DE CIMENTO COM AREIA MÉDIA 1:7</t>
  </si>
  <si>
    <t>ARGAMASSA DE CIMENTO COM AREIA GROSSA 1:7</t>
  </si>
  <si>
    <t>ARGAMASSA DE CAL COM AREIA FINA 1:3</t>
  </si>
  <si>
    <t>ARGAMASSA DE CAL COM AREIA MÉDIA 1:3</t>
  </si>
  <si>
    <t>ARGAMASSA DE CAL COM AREIA FINA 1:4</t>
  </si>
  <si>
    <t>ARGAMASSA DE CAL COM AREIA MÉDIA 1:4</t>
  </si>
  <si>
    <t>ARGAMASSA MISTA COM AREIA GROSSA 1:0,25:3</t>
  </si>
  <si>
    <t>ARGAMASSA MISTA COM AREIA MÉDIA 1:0,5:5</t>
  </si>
  <si>
    <t>ARGAMASSA MISTA COM AREIA GROSSA 1:0,5:8</t>
  </si>
  <si>
    <t>ARGAMASSA MISTA COM AREIA GROSSA 1:1,5:6</t>
  </si>
  <si>
    <t>ARGAMASSA MISTA COM AREIA GROSSA 1:1:4</t>
  </si>
  <si>
    <t>ARGAMASSA MISTA COM AREIA GROSSA 1:2:8</t>
  </si>
  <si>
    <t>ARGAMASSA MISTA COM AREIA MÉDIA 1:2:9</t>
  </si>
  <si>
    <t>ADITIVOS</t>
  </si>
  <si>
    <t>AGENTE DE CURA PARA CONCRETO</t>
  </si>
  <si>
    <t>ADITIVO PARA ASFALTO TIPO BETUDOPE OU SIMILAR</t>
  </si>
  <si>
    <t>ADITIVO EXPANSOR PARA ENCUNHAMENTO E INJEÇÕES DE CIMENTO</t>
  </si>
  <si>
    <t>ADITIVO ACELERADOR DE PEGA PARA CONCRETO PROJETADO</t>
  </si>
  <si>
    <t>FIBRA DE POLIPROPILENO P/ CONCRETO DOSADO EM CENTRAL</t>
  </si>
  <si>
    <t>FORMAS/ESCORAMENTO/ANDAIMES (MADEIRA)</t>
  </si>
  <si>
    <t>DESMOLDANTE PARA FORMAS</t>
  </si>
  <si>
    <t>L</t>
  </si>
  <si>
    <t>COMPENSADO PLASTIFICADO 10MM</t>
  </si>
  <si>
    <t>M2</t>
  </si>
  <si>
    <t>COMPENSADO PLASTIFICADO 12MM</t>
  </si>
  <si>
    <t>COMPENSADO PLASTIFICADO 14MM</t>
  </si>
  <si>
    <t>COMPENSADO RESINADO  6 MM</t>
  </si>
  <si>
    <t>COMPENSADO RESINADO 10MM</t>
  </si>
  <si>
    <t>COMPENSADO RESINADO 12MM</t>
  </si>
  <si>
    <t>EUCALIPTO D=20 / 30 CM NA BASE - 6M - SEM TRATAMENTO E SEM CASCA (CITRIODORA)</t>
  </si>
  <si>
    <t>PINUS - RIPA DE 1/2" X 3" - BRUTA</t>
  </si>
  <si>
    <t>PINUS - PONTALETE DE 3" X 3" - BRUTO</t>
  </si>
  <si>
    <t>TUBO CILÍNDRICO DE PAPELÃO C/ REV. EXT. IMPERMEAB. E INTERN. C/ PAPEL ESPECIAL NÃO ADERENTE AO CONCR.- DIÂM DE 350MM</t>
  </si>
  <si>
    <t>PEROBA DO NORTE (CUPIÚBA) - TÁBUA DE 3 X 16 CM - BRUTA</t>
  </si>
  <si>
    <t>PINUS - TÁBUA DE 1" X 6" - BRUTA</t>
  </si>
  <si>
    <t>PINUS - SARRAFO DE 1" X 2" - BRUTO</t>
  </si>
  <si>
    <t>PINUS - SARRAFO DE 1" X 4" - BRUTO</t>
  </si>
  <si>
    <t>PINUS - SARRAFO DE 1" X 3" - BRUTO</t>
  </si>
  <si>
    <t>PINUS - TÁBUA DE 1" X 12" - BRUTA</t>
  </si>
  <si>
    <t>ESCORAMENTO/ANDAIMES - ALUGUEL</t>
  </si>
  <si>
    <t>ESCORAMENTO CONTÍNUO</t>
  </si>
  <si>
    <t>LOCAÇÃO DE ANDAIME TUBULAR TIPO TORRE 1.50 X 1.50 M</t>
  </si>
  <si>
    <t>M / Mês</t>
  </si>
  <si>
    <t>CHAPAS E ACESSÓRIOS PARA ESCORAMENTO</t>
  </si>
  <si>
    <t>TORRE METÁLICA ROHR ETEM T-28 (CIMBR.TUB.ENCAIX)</t>
  </si>
  <si>
    <t>Kg / Mês</t>
  </si>
  <si>
    <t>VIGA METÁLICA V-18 - LOCAÇÃO</t>
  </si>
  <si>
    <t>VIGA METALICA V-7,5 - LOCAÇÃO</t>
  </si>
  <si>
    <t>ARMADURAS PARA CONCRETO</t>
  </si>
  <si>
    <t>AÇO CA-25 - MÉDIA BITOLAS</t>
  </si>
  <si>
    <t>KG</t>
  </si>
  <si>
    <t>AÇO CA-25 -  6,3 MM - 1/4" - LISO</t>
  </si>
  <si>
    <t>AÇO CA-25 -  8,0 MM - 5/16" - LISO</t>
  </si>
  <si>
    <t>AÇO CA-25 - 10,0 MM - 3/8"- LISO</t>
  </si>
  <si>
    <t>AÇO CA-25 - 12,5 MM - 1/2" - LISO</t>
  </si>
  <si>
    <t>AÇO CA-25 - 16,0 MM - 5/8" - LISO</t>
  </si>
  <si>
    <t>AÇO CA-25 - 20,0 MM - 3/4" - LISO</t>
  </si>
  <si>
    <t>AÇO CA-25 - 25,0 MM - 1" - LISO</t>
  </si>
  <si>
    <t>AÇO CA-50A OU B - MÉDIA BITOLAS</t>
  </si>
  <si>
    <t>AÇO CA-50 -  6,3 MM - 1/4" - NERVURADO</t>
  </si>
  <si>
    <t>AÇO CA-50 -  8,0 MM - 5/16" - NERVURADO</t>
  </si>
  <si>
    <t>AÇO CA-50 - 10,0 MM - 3/8" - NERVURADO</t>
  </si>
  <si>
    <t>AÇO CA-50 - 12,5 MM - 1/2" - NERVURADO</t>
  </si>
  <si>
    <t>AÇO CA-50 - 16,0 MM - 5/8" - NERVURADO</t>
  </si>
  <si>
    <t>AÇO CA-50 - 20,0 MM - 3/4" - NERVURADO</t>
  </si>
  <si>
    <t>AÇO CA-50 - 25,0 MM - 1" - NERVURADO</t>
  </si>
  <si>
    <t>AÇO CA-60B - MÉDIA BITOLAS</t>
  </si>
  <si>
    <t>AÇO CA-60 - 4,2 MM</t>
  </si>
  <si>
    <t>AÇO CA-60 - 5,0 MM</t>
  </si>
  <si>
    <t>AÇO CA-60 - 6,0MM</t>
  </si>
  <si>
    <t>AÇO CA-60 - 8,0MM</t>
  </si>
  <si>
    <t>TELA SOLDADA NERVURADA Q- 61 (PAINEL - AÇO CA60 - MALHA 15 X 15 CM - FIO 3.4 MM)</t>
  </si>
  <si>
    <t>LAJES E PAINÉIS PRÉ-FABRICADOS</t>
  </si>
  <si>
    <t>LAJE MISTA TRELIÇADA PRÉ-FABRICADA H= 8CM - INTEREIXOS 45CM- 300KGF/CM2</t>
  </si>
  <si>
    <t>LAJE MISTA TRELIÇADA PRÉ-FABRICADA H=10CM - INTEREIXOS 45CM- 300KGF/CM2</t>
  </si>
  <si>
    <t>LAJE MISTA TRELIÇADA PRÉ-FABRICADA H=12CM - INTEREIXOS 45CM- 300KGF/CM2</t>
  </si>
  <si>
    <t>LAJE MISTA TRELIÇADA PRÉ-FABRICADA H=15CM - INTEREIXOS 45CM- 300KGF/CM2</t>
  </si>
  <si>
    <t>LAJE MISTA TRELIÇADA PRÉ-FABRICADA H=20CM - INTEREIXOS 45CM- 300KGF/CM2</t>
  </si>
  <si>
    <t>LAJE MISTA TRELIÇADA PRÉ-FABRICADA H=25CM - INTEREIXOS 45CM- 300KGF/CM2</t>
  </si>
  <si>
    <t>VEDOS (TIJOLOS E BLOCOS)</t>
  </si>
  <si>
    <t>BLOCO SÍLICO CALCÁRIO -  9X19X39</t>
  </si>
  <si>
    <t>BLOCO SÍLICO CALCÁRIO - 14X19X39</t>
  </si>
  <si>
    <t>BLOCO SÍLICO CALCÁRIO - 19X19X39</t>
  </si>
  <si>
    <t>BLOCO DE CONCRETO APARENTE - (09X19X39)CM</t>
  </si>
  <si>
    <t>BLOCO DE CONCRETO APARENTE - (14X19X39)CM</t>
  </si>
  <si>
    <t>BLOCO DE CONCRETO APARENTE - (19X19X39)CM</t>
  </si>
  <si>
    <t>BLOCO DE CONCRETO COMUM - (9X19X39)CM</t>
  </si>
  <si>
    <t>BLOCO DE CONCRETO COMUM - (14X19X39)CM</t>
  </si>
  <si>
    <t>BLOCO DE CONCRETO COMUM - (19X19X39)CM</t>
  </si>
  <si>
    <t>BLOCO DE CONCRETO COMUM - (19X19X19)CM</t>
  </si>
  <si>
    <t>BLOCO VAZADO DE CONCRETO ESTRUTURAL 14CM (ATÉ 6 MPA)</t>
  </si>
  <si>
    <t>BLOCO VAZADO DE CONCRETO ESTRUTURAL 19CM (ATÉ 6 MPA)</t>
  </si>
  <si>
    <t>BLOCO CERÂMICO DE VEDAÇÃO - (14X19X39)CM</t>
  </si>
  <si>
    <t>BLOCO CERÂMICO DE VEDAÇÃO - (19X19X39)CM</t>
  </si>
  <si>
    <t>TIJOLO CERÂMICO FURADO - 9 FUROS - (11,5X14X24)CM</t>
  </si>
  <si>
    <t>TIJOLO CERÂMICO LAMINADO - (5,5X11X23)CM</t>
  </si>
  <si>
    <t>TIJOLO DE VIDRO - CANELADO - 8X19X19CM</t>
  </si>
  <si>
    <t>TIJOLO DE VIDRO - VENTILAÇÃO - 20X10X10CM</t>
  </si>
  <si>
    <t>TIJOLO DE VIDRO - XADREZ - 19X19X8CM</t>
  </si>
  <si>
    <t>TIJOLO MAÇICO DE BARRO COMUM</t>
  </si>
  <si>
    <t>BLOCO DE CONCRETO ESTRUTURAL DE 14CM - RESISTÊNCIA  8MPA</t>
  </si>
  <si>
    <t>BLOCO DE CONCRETO ESTRUTURAL DE 14CM - RESISTÊNCIA 10MPA</t>
  </si>
  <si>
    <t>BLOCO DE CONCRETO ESTRUTURAL DE 14CM - RESISTÊNCIA 12MPA</t>
  </si>
  <si>
    <t>BLOCO DE CONCRETO ESTRUTURAL DE 14CM - RESISTÊNCIA 14MPA</t>
  </si>
  <si>
    <t>BLOCO DE CONCRETO ESTRUTURAL DE 19CM - RESISTÊNCIA  8MPA</t>
  </si>
  <si>
    <t>BLOCO DE CONCRETO ESTRUTURAL DE 19CM - RESISTÊNCIA 10MPA</t>
  </si>
  <si>
    <t>BLOCO DE CONCRETO ESTRUTURAL DE 19CM - RESISTÊNCIA 12MPA</t>
  </si>
  <si>
    <t>BLOCO DE CONCRETO ESTRUTURAL DE 19CM - RESISTÊNCIA 14MPA</t>
  </si>
  <si>
    <t>VEDOS (ELEMENTOS VAZADOS)</t>
  </si>
  <si>
    <t>ELEMENTO VAZADO TIPO NEO-REX N.4A</t>
  </si>
  <si>
    <t>ELEMENTO VAZADO TIPO NEO-REX N.16</t>
  </si>
  <si>
    <t>ELEMENTO VAZADO TIPO NEO-REX N.17G</t>
  </si>
  <si>
    <t>ELEMENTO VAZADO TIPO NEO-REX N.19C</t>
  </si>
  <si>
    <t>ELEMENTO VAZADO TIPO NEO-REX N.23A</t>
  </si>
  <si>
    <t>ELEMENTO VAZADO TIPO NEO-REX N.62B</t>
  </si>
  <si>
    <t>ELEMENTO VAZADO TIPO NEO-REX N.62A</t>
  </si>
  <si>
    <t>ELEMENTO VAZADO TIPO NEO-REX N.16D</t>
  </si>
  <si>
    <t>ELEMENTO VAZADO TIPO NEO-REX N.4F</t>
  </si>
  <si>
    <t>ELEMENTO VAZADO TIPO NEO-REX N.22B</t>
  </si>
  <si>
    <t>ELEMENTO VAZADO TIPO NEO-REX N.72A</t>
  </si>
  <si>
    <t>ELEMENTO VAZADO TIPO NEO-REX N.78A</t>
  </si>
  <si>
    <t>VEDOS (DIVISÓRIAS EM PLACAS)</t>
  </si>
  <si>
    <t>PLACA DE GRANILITE 30MM - DIVISÓRIA</t>
  </si>
  <si>
    <t>PLACA DE GRANILITE 40MM - DIVISÓRIA</t>
  </si>
  <si>
    <t>PLACA DE GRANILITE 50MM - DIVISÓRIA</t>
  </si>
  <si>
    <t>ARDOSIA CINZA EM PLACA -POLIDA NOS 2 LADOS -ESPESSURA 30MM</t>
  </si>
  <si>
    <t>DIVISÓRIAS</t>
  </si>
  <si>
    <t>DIVISÓRIA NAVAL; MIOLO COLMÉIA - PAINEL/PAINEL - FORNECIMENTO E COLOCAÇÃO</t>
  </si>
  <si>
    <t>DIVISÓRIA NAVAL; MIOLO COLMÉIA - PAINEL CEGO - FORNECIMENTO E COLOCAÇÃO</t>
  </si>
  <si>
    <t>DIVISÓRIA NAVAL; MIOLO COLMÉIA - PORTA/BANDEIRA - FORNECIMENTO E COLOCAÇÃO</t>
  </si>
  <si>
    <t>DIVISÓRIA NAVAL; MIOLO COLMÉIA - PAINEL/VIDRO - FORNECIMENTO E COLOCAÇÃO</t>
  </si>
  <si>
    <t>DIVISÓRIA NAVAL; MIOLO COLMÉIA - PORTA/VIDRO - FORNECIMENTO E COLOCAÇÃO</t>
  </si>
  <si>
    <t>DIVISÓRIA NAVAL; MIOLO COLMÉIA - PAINEL/VIDRO/PAINEL - FORNECIMENTO E COLOCAÇÃO</t>
  </si>
  <si>
    <t>DIVISÓRIA NAVAL; MIOLO COLMÉIA - PAINEL/VIDRO/VIDRO - FORNECIMENTO E COLOCAÇÃO</t>
  </si>
  <si>
    <t>DIVISÓRIA NAVAL; MIOLO COLMÉIA - PORTA/BONECA/PAINEL - FORNECIMENTO E COLOCAÇÃO</t>
  </si>
  <si>
    <t>DIVISÓRIA NAVAL; MIOLO COLMÉIA - PORTA/BONECA/VIDRO - FORNECIMENTO E COLOCAÇÃO</t>
  </si>
  <si>
    <t>MATERIAIS PARA IMPERMEABILIZAÇÃO</t>
  </si>
  <si>
    <t>ASFALTO OXIDADO TIPO lll</t>
  </si>
  <si>
    <t>CIMENTO IMPERMEABILIZANTE DE CRISTALIZAÇÃO - ESTRUTURA ELEVADA - COM APLICAÇÃO</t>
  </si>
  <si>
    <t>CIMENTO IMPERMEABILIZANTE DE CRISTALIZAÇÃO - ESTRUTURA ENTERRADA - COM APLICAÇÃO</t>
  </si>
  <si>
    <t>EMULSÃO ASFÁLTICA MODIFICADA C/ELASTÔMEROS - ESTRUTURADA C/TECIDO POLIÉSTER-2 CAMADAS DE ESTRUT- (FORN E APLIC MAT)</t>
  </si>
  <si>
    <t>EMULSÃO ASFÁLTICA - ESTRUTURADA COM TECIDO DE POLIÉSTER - 2 CAMADAS DE ESTRUTURANTE (FORNEC. E APLICAÇÃO DO MATERIAL)</t>
  </si>
  <si>
    <t>EMULSÃO ASFÁLTICA - ESTRUTURADA COM TECIDO DE POLIÉSTER - 3 CAMADAS DE ESTRUTURANTE (FORNEC. E APLICAÇÃO DO MATERIAL)</t>
  </si>
  <si>
    <t>PRIMER HIDROFUGANTE A BASE DE SILANO SILOXANO</t>
  </si>
  <si>
    <t>PRIMER PARA TINTA ANTI-PICHAÇÃO</t>
  </si>
  <si>
    <t>PRIMER PARA VERNIZ ANTI-PICHAÇÃO</t>
  </si>
  <si>
    <t>MEMBRANAS ASFÁLTICAS - 3 CAMADAS DE FELTRO ASFÁLTICO 15LBS COM APLICAÇÃO A QUENTE (FORNECIMENTO E COLOCAÇÃO)</t>
  </si>
  <si>
    <t>MEMBRANAS ASFÁLTICAS - 4 CAMADAS DE FELTRO ASFÁLTICO 15LBS COM APLICAÇÃO A QUENTE (FORNECIMENTO E COLOCAÇÃO)</t>
  </si>
  <si>
    <t>MEMBRANAS ASFÁLTICAS - 5 CAMADAS DE FELTRO ASFÁLTICO 15LBS COM APLICAÇÃO A QUENTE (FORNECIMENTO E COLOCAÇÃO)</t>
  </si>
  <si>
    <t>MANTA ASFÁLTICA E=3MM C/ VÉU DE POLIÉSTER-COLADA A MAÇARICO (FORNECIMENTO DO MATERIAL E COLOCAÇÃO)</t>
  </si>
  <si>
    <t>MANTA ASFÁLTICA E=4MM C/ VÉU DE POLIÉSTER-COLADA A MAÇARICO (FORNECIMENTO DO MATERIAL E COLOCAÇÃO)</t>
  </si>
  <si>
    <t>MANTA ASFÁLTICA ESPESSURA 4 MM ANTIRAIZ C/ VÉU DE POLIÉSTER (FORNECIMENTO DO MATERIAL E COLOCAÇÃO)</t>
  </si>
  <si>
    <t>TINTA BETUMINOSA PARA CONCRETO E ALVENARIA</t>
  </si>
  <si>
    <t>PAPEL IMPREGNADO DE BETUME TIPO KRAFT 200  A 250 GR/M2</t>
  </si>
  <si>
    <t>IMPERMEABILIZANTE PARA CONCRETO E ARGAMASSA</t>
  </si>
  <si>
    <t>MATERIAIS PARA ISOTERMIA</t>
  </si>
  <si>
    <t>PLACA DE POLIESTIRENO EXPANDIDO ESP=50 MM - TIPO "P1"</t>
  </si>
  <si>
    <t>MASSA BETUMINOSA - ADESIVO P/ PLACAS TERMO-ACÚSTICAS</t>
  </si>
  <si>
    <t>JUNTAS DE DILATAÇÃO</t>
  </si>
  <si>
    <t>MATA-JUNTA DE PVC - TIPO 012</t>
  </si>
  <si>
    <t>MATA-JUNTA DE PVC - TIPO 022</t>
  </si>
  <si>
    <t>MASTIQUE À BASE DE POLISSULFETOS - BICOMPONENTE</t>
  </si>
  <si>
    <t>MASTIQUE A BASE DE POLIURETANO - MC</t>
  </si>
  <si>
    <t>MASTIQUE A BASE DE SILICONE</t>
  </si>
  <si>
    <t>BARRA CHATA DE ALUMÍNIO TIPO FITA 1/8" X 7/8"</t>
  </si>
  <si>
    <t>BARRA DE ALUMÍNIO 1/4" X 3/4"</t>
  </si>
  <si>
    <t>MANGUEIRA PLÁSTICA FLEXÍVEL D = 3/4" - ESP = 2MM - CRISTAL</t>
  </si>
  <si>
    <t>FORNEC. E COLOC.- JUNTA DE DILATAÇÃO DE ELAST. DE NEOPRENE JEENE JJ0411M  (4X15MM)  MOV. MÁX. DE -2 A +2MM</t>
  </si>
  <si>
    <t>FORNEC. E COLOC.- JUNTA DE DILATAÇÃO DE ELAST. DE NEOPRENE JEENE JJ2027M (20X35MM)  MOV. MÁX. DE -10 A +10MM</t>
  </si>
  <si>
    <t>FORNEC. E COLOC.- JUNTA DE DILATAÇÃO DE ELAST. DE NEOPRENE JEENE JJ6080VV (60X90MM)  MOV. MÁX. DE -30 A +30MM</t>
  </si>
  <si>
    <t>FORNEC. E COLOC.- JUNTA DE DILATAÇÃO DE ELAST. DE NEOPRENE JEENE JJ99120VV  (100X140MM)  MOV. MÁX. DE -50 A +50MM</t>
  </si>
  <si>
    <t>FORNEC. E COLOC.- JUNTA DE DILATAÇÃO DE ELAST. DE NEOPRENE JEENE JJ5070VV (50X80MM)+LÁB.POL, MOV. MÁX. DE -20 A +30MM</t>
  </si>
  <si>
    <t>FORNEC. E COLOC.- JUNTA DE DILATAÇÃO DE ELAST. DE NEOPRENE JEENE JJ2540VV (25X50MM)+LÁB.POL, MOV. MÁX. DE -10 A +15MM</t>
  </si>
  <si>
    <t>FORNEC. E COLOC.- JUNTA DE DILATAÇÃO DE ELAST. DE NEOPRENE JEENE JJ3550VV (35X60MM)+LÁB.POL, MOV. MÁX. DE -15 A +20MM</t>
  </si>
  <si>
    <t>ESTRUTURAS PARA COBERTURA</t>
  </si>
  <si>
    <t>ESTRUTURA METÁLICA INCL. ANTIFERRUGINOSA</t>
  </si>
  <si>
    <t>RETIRADA DE ESTRUTURA METÁLICA INCLUSIVE PERFIS DE FIXAÇÃO</t>
  </si>
  <si>
    <t>MADEIRAMENTO DE PEROBA DO NORTE (CUPIÚBA) P/ TELHADO</t>
  </si>
  <si>
    <t>MONTAGEM DE ESTRUTURA METÁLICA</t>
  </si>
  <si>
    <t>PEROBA DO NORTE (CUPIÚBA) - VIGA DE  6 CM X 12 CM - BRUTA</t>
  </si>
  <si>
    <t>PEROBA DO NORTE (CUPIÚBA) - VIGA DE 6 X 16 CM - BRUTA</t>
  </si>
  <si>
    <t>CAIBRO DE PEROBA DO NORTE 5 X 6 CM - BRUTO (CUPIÚBA)</t>
  </si>
  <si>
    <t>RIPA DE PEROBA DO NORTE 1,5 CM X 5 CM - BRUTA</t>
  </si>
  <si>
    <t>TELHAS E DOMOS</t>
  </si>
  <si>
    <t>DOMO DE ACRÍLICO COM CAIXILHO DE ALUMÍNIO</t>
  </si>
  <si>
    <t>COBERTURA EM POLICARBONATO ALVEOLAR 6MM, ESTRUTURA METÁLICA GALVANIZADA, INSTALADA</t>
  </si>
  <si>
    <t>TELHA DE ALUMÍNIO E=0.8MM ONDULADA - ACABAMENTO NATURAL</t>
  </si>
  <si>
    <t>TELHA DE ALUMÍNIO E=0.8MM TRAPEZOIDAL - ACABAMENTO NATURAL</t>
  </si>
  <si>
    <t>TELHA DE BARRO TIPO FRANCESA</t>
  </si>
  <si>
    <t>TELHA DE BARRO TIPO PAULISTA</t>
  </si>
  <si>
    <t>TELHA DE BARRO TIPO PLAN</t>
  </si>
  <si>
    <t>TELHA DE POLIÉSTER PERFIL ONDUL. E TRAPEZ. DE ALUMÍNIO</t>
  </si>
  <si>
    <t>TELHA DE PVC RÍGIDO TRANSLÚCIDA PERFIL OND. TRAPEZ. E GRECA</t>
  </si>
  <si>
    <t>TELHA TECNOLOGIA CRFS ONDULADA 6MM</t>
  </si>
  <si>
    <t>TELHA TECNOLOGIA CRFS ONDULADA 8MM</t>
  </si>
  <si>
    <t>TELHA ESTRUTURAL TRAPEZOIDAL CRFS - E=8 MM LARG. ÚTIL 44 CM</t>
  </si>
  <si>
    <t>TELHA TECNOLOGIA CRFS TRAPEZOIDAL 90 CM E=8 MM</t>
  </si>
  <si>
    <t>TELHA DE AÇO GALV. ACAB. NATURAL TRAPEZOIDAL E=0.5 MM H= ATÉ 40 MM</t>
  </si>
  <si>
    <t>TELHA AÇO GALV. ONDULADA E= 0,5 MM - H= 17/18 MM REV. B</t>
  </si>
  <si>
    <t>TELHA AÇO GALV. TRAPEZOIDAL DUPLA E=0,5MM-H=40MM-MIOLO=30MM POLIURETANO -  REV.B</t>
  </si>
  <si>
    <t>TELHA AÇO GALV. TRAPEZOIDAL   E=0.5MM - H=40MM PINTURA ELETROSTÁTICA 2 FACES - REV. B</t>
  </si>
  <si>
    <t>TELHA AÇO GALV. ONDULADA E= 0,5 MM - H= 17/18 MM PINTURA ELETROST. 2 FACES - REV.B</t>
  </si>
  <si>
    <t>TELHA AÇO GALV. TRAPEZOIDAL DUPLA E=0,5MM-H=40MM-MIOLO=30MM POLIURETANO - PINTADA 1 FACE - REV.B</t>
  </si>
  <si>
    <t>TELHA AÇO GALV. TRAPEZOIDAL DUPLA E=0,8MM-H=40MM-MIOLO=30MM POLIURETANO - PINTADA 1 FACE - REV.B</t>
  </si>
  <si>
    <t>TAPUME METÁLICO COM TELHA METÁLICA, SEM PINTURA,TRAPEZOIDAL</t>
  </si>
  <si>
    <t>CUMEEIRA AÇO GALV. TRAPEZOIDAL E=0,5MM - H=40MM - L=0,60M REV.B</t>
  </si>
  <si>
    <t>CUMEEIRA AÇO GALV. ONDULADA E= 0,5MM - H= 17/18MM - L=0.60M</t>
  </si>
  <si>
    <t>CUMEEIRA AÇO GALV. TRAPEZOIDAL E=0,5MM - H=40MM - L=0,60M REV.B - PINT.BR 2 FACES</t>
  </si>
  <si>
    <t>TELHAS (ELEMENTOS DE ARREMATE)</t>
  </si>
  <si>
    <t>CUMEEIRA UNIVERSAL P/ TELHA TECNOLOGIA CRFS ONDULADA 1,10 X 0,60 M</t>
  </si>
  <si>
    <t>CUMEEIRA NORMAL P/ TELHA TECNOLOGIA CRFS TRAPEZ. 44CM</t>
  </si>
  <si>
    <t>CUMEEIRA NORMAL P/ TELHA TECNOLOGIA CRFS TRAPEZ. 90CM</t>
  </si>
  <si>
    <t>CUMEEIRA DE ALUMÍNIO NORMAL E=0.8MM - P/ TELHA ONDULADA ACABAMENTO NATURAL - COMPRIMENTO = 1072 MM / 1345 MM</t>
  </si>
  <si>
    <t>CUMEEIRA DE ALUMÍNIO NORMAL E=0.8MM - P/ TELHA TRAPEZOIDAL ACABAMENTO NATURAL - COMPRIMENTO = 1056 MM / 1265 MM</t>
  </si>
  <si>
    <t>CUMEEIRA DE ALUMÍNIO SHED E=0.8MM - P/ TELHA ONDULADA ACABAMENTO NATURAL</t>
  </si>
  <si>
    <t>CUMEEIRA DE ALUMÍNIO SHED E=0.8MM - P/ TELHA TRAPEZOIDAL ACABAMENTO NATURAL</t>
  </si>
  <si>
    <t>CUMEEIRA DE BARRO TIPO UNIVERSAL</t>
  </si>
  <si>
    <t>PINGADEIRA PLÁST. P/ TELHA ESTR. TRAPEZ. CRFS L= 44/49 CM</t>
  </si>
  <si>
    <t>PINGADEIRA PLÁST. P/ TELHA ESTRUT. TRAPEZOIDAL CRFS L=90CM</t>
  </si>
  <si>
    <t>PLACA DE VENTILAÇÃO PARA TELHA ESTR. TRAPEZOIDAL CRFS 44 CM</t>
  </si>
  <si>
    <t>PLACA DE VENTILAÇÃO P/ TELHA DE FIBROC./CRFS CANALETE 90</t>
  </si>
  <si>
    <t>PLACA DE VEDAÇÃO NERVURA -  P/ TELHA DE FIBROCIMENTO/CRFS CANALETE 90</t>
  </si>
  <si>
    <t>SUBCOBERTURA COM FOLHA DE ALUMÍNIO</t>
  </si>
  <si>
    <t>ELEMENTOS DE FIXAÇÃO (PARAFUSOS E FERRAGENS)</t>
  </si>
  <si>
    <t>CONJUNTO DE VEDAÇÃO ELÁSTICA 5/16" - P/ FIXAÇÃO DE TELHA</t>
  </si>
  <si>
    <t>FERRAGEM PARA MADEIRAMENTO DE TELHADO</t>
  </si>
  <si>
    <t>FIXADOR DE ABAS PARA TELHAS DE FIBROCIMENTO / CRFS</t>
  </si>
  <si>
    <t>PARAFUSO ZINCADO BRANCO - FENDA SIMPLES - CABEÇA CHATA</t>
  </si>
  <si>
    <t>PARAFUSO AUTO-ATARRAXANTE - CABEÇA PANELA - COM BUCHA DE NYLON S- 8</t>
  </si>
  <si>
    <t>PARAFUSO AUTO PERFURANTE 12 4 X 3/4"  TIPO TRAXX COM CONJUNTO DE VEDAÇÃO</t>
  </si>
  <si>
    <t>PARAFUSO AUTO-ATARRAXANTE 5,5 X 50 MM - CABEÇA PANELA FENDA SIMPLES</t>
  </si>
  <si>
    <t>CONJUNTO DE FIXAÇÃO NIQUELADO PARA BACIA DE LOUÇA</t>
  </si>
  <si>
    <t>PARAFUSO C/ ROSCA SOBERBA DE FERRO GALVANIZADO</t>
  </si>
  <si>
    <t>SUPORTE DE ABAS PARA TELHA ESTRUTURAL 90 (APOIO EM MADEIRA)</t>
  </si>
  <si>
    <t>ELEMENTOS DE FIXAÇÃO (PREGO/GRAMPOS ETC)</t>
  </si>
  <si>
    <t>GRAMPO GALVANIZADO PARA CERCAS DE ARAME</t>
  </si>
  <si>
    <t>PREGO 18 X 27 COMUM - POLIDO</t>
  </si>
  <si>
    <t>PREGO 13 X 18 COMUM - POLIDO - SEM CABEÇA</t>
  </si>
  <si>
    <t>PREGO 12 X 12 E 12 X 15  COMUM - POLIDO</t>
  </si>
  <si>
    <t>PREGO 18 X 27 ZINCADO</t>
  </si>
  <si>
    <t>REBITE DE REPUXO EM ALUMÍNIO TIPO POP N. 415</t>
  </si>
  <si>
    <t>GANCHO 8 X 350MM "L" - COM ROSCA E PORCA - PARA TELHA (SEM VEDAÇÃO)</t>
  </si>
  <si>
    <t>GANCHO CHATO - 140 MM</t>
  </si>
  <si>
    <t>HASTE DE ALUMÍNIO - 250MM X 5/16" - C/ ACESSÓRIOS</t>
  </si>
  <si>
    <t>CJ</t>
  </si>
  <si>
    <t>TACO - CHUMBADOR DE PEROBA DO NORTE (CUPIÚBA) ESPESSURA 15 MM / LARGURA 50 MM / ALTURA 60 MM</t>
  </si>
  <si>
    <t>ARAMES</t>
  </si>
  <si>
    <t>ARAME GALVANIZADO N. 10</t>
  </si>
  <si>
    <t>ARAME GALVANIZADO N. 14</t>
  </si>
  <si>
    <t>ARAME GALVANIZADO N. 16</t>
  </si>
  <si>
    <t>ARAME GALVANIZADO N.18</t>
  </si>
  <si>
    <t>ARAME FARPADO N. 16 BWG</t>
  </si>
  <si>
    <t>ARAME RECOZIDO N. 16 E N. 18</t>
  </si>
  <si>
    <t>ARAME GALVANIZADO N. 12</t>
  </si>
  <si>
    <t>ARAME GALVANIZADO N.  8</t>
  </si>
  <si>
    <t>FECHAMENTOS EXTERNOS</t>
  </si>
  <si>
    <t>ESCORA EM CONCRETO ARMADO - QUADRADA - COMPR. = 2 METROS PARA MOURÃO</t>
  </si>
  <si>
    <t>MOURÃO DE CONCRETO - QUADRADO - COMPRIMENTO 2,5 M</t>
  </si>
  <si>
    <t>MOURÃO DE CONCRETO - SECÇÃO "T" - ALTURA 2,6 M</t>
  </si>
  <si>
    <t>TELA ALAMBRADO MALHA 1" - FIO 12 - GALVANIZADA</t>
  </si>
  <si>
    <t>TELA ALAMBRADO MALHA 2" - FIO 10 - GALVANIZADA</t>
  </si>
  <si>
    <t>TELA ALAMBRADO MALHA 2" - FIO 14 - GALVANIZADA</t>
  </si>
  <si>
    <t>DIVERSOS</t>
  </si>
  <si>
    <t>BOMBEAMENTO E LANÇAMENTO DE CONCRETO P/ ESTRUTURAS DE OBRAS ATÉ 80M3</t>
  </si>
  <si>
    <t>COLA DE CONTATO</t>
  </si>
  <si>
    <t>COLA EM PU ( POLIURETANO) PARA TACO</t>
  </si>
  <si>
    <t>MASSA PARA VEDAÇÃO ( P/ USO EM TELHAS DE AMIANTO/CRFS )</t>
  </si>
  <si>
    <t>TELA TIPO DEPLOYER</t>
  </si>
  <si>
    <t>RIPA DE PEROBA DO NORTE(CUPIÚBA) APARELHADA - 1,5 X 5CM</t>
  </si>
  <si>
    <t>SARRAFO DE PINUS 1A. APARELHADA - 1 X 4(2,5 X 10CM)</t>
  </si>
  <si>
    <t>VIGOTA DE PEROBA DO NORTE 4 X 9,5 CM - APARELHADA (CUPIÚBA)</t>
  </si>
  <si>
    <t>COLA PARA TELHA DE FIBROCIMENTO</t>
  </si>
  <si>
    <t>ADESIVO PARA TRINCAS E FISSURAS ESTRUTURAIS</t>
  </si>
  <si>
    <t>QUADRAS E ACESSÓRIOS</t>
  </si>
  <si>
    <t>DEMARCAÇÃO E PINTURA DE FAIXAS ATÉ 10CM - BORRACHA CLORADA</t>
  </si>
  <si>
    <t>DEMARCAÇÃO E PINTURA DE FAIXAS ATÉ 10CM - EPÓXI</t>
  </si>
  <si>
    <t>DEMARCAÇÃO E PINTURA DE SUPERFÍCIES - BORRACHA CLORADA</t>
  </si>
  <si>
    <t>DEMARCAÇÃO E PINTURA DE SUPERFÍCIES - EPÓXI</t>
  </si>
  <si>
    <t>MADEIRAS</t>
  </si>
  <si>
    <t>SARRAFO DE CEDRINHO 5X2.5CM - BRUTO</t>
  </si>
  <si>
    <t>RIPA DE IMBUIA 3,5 X 1,5 CM</t>
  </si>
  <si>
    <t>GUARNIÇÃO EM PADRÃO IMBUIA - TIPO MEIA MOLDURA - 3 CM</t>
  </si>
  <si>
    <t>CAIBRO DE PEROBA DO NORTE 3 X 5 CM - BRUTO - (CUPIÚBA)</t>
  </si>
  <si>
    <t>CONTENÇÕES</t>
  </si>
  <si>
    <t>GABIÃO TIPO CAIXA, H=1,00M, MALHA 8X10, FIO 2,4MM - GALV. E  PVC (GAIOLA VAZIA)</t>
  </si>
  <si>
    <t>GABIÃO TIPO CAIXA, H=1,00M, MALHA 8X10, FIO 2,7MM - GALV. (GAIOLA VAZIA)</t>
  </si>
  <si>
    <t>GABIÃO TIPO CAIXA, H=0,50M, MALHA 8X10, FIO 2,7MM - GALV. (GAIOLA VAZIA)</t>
  </si>
  <si>
    <t>GABIÃO TIPO CAIXA, H=0,50M, MALHA 8X10, FIO 2,4MM - PVC (GAIOLA VAZIA)</t>
  </si>
  <si>
    <t>GABIÃO TIPO COLCHÃO RENO, H=0,17M, MALHA 6X8 , FIO 2,0MM PVC (GAIOLA VAZIA)</t>
  </si>
  <si>
    <t>GABIÃO TIPO COLCHÃO RENO, H=0,23M, MALHA 6X8, FIO 2,0MM PVC (GAIOLA VAZIA)</t>
  </si>
  <si>
    <t>GABIÃO TIPO SACO, D=0,65M -MALHA 8X10-FIO 2,4MM -REV. PVC (GAIOLA VAZIA)</t>
  </si>
  <si>
    <t>DRENAGEM</t>
  </si>
  <si>
    <t>MANILHA DE BARRO VIDRADO FURADO 6" X 1.5 M (PARA DRENO)</t>
  </si>
  <si>
    <t>MANILHA DE BARRO VIDRADO FURADO 8" X 1.5 M (PARA DRENO)</t>
  </si>
  <si>
    <t>MANTA GEOTÊXTIL C/ RESISTÊNCIA À TRAÇÃO LONG. DE  7 KN/M E TRAÇÃO TRANSV.  6 KN/M</t>
  </si>
  <si>
    <t>MANTA GEOTÊXTIL C/ RESISTÊNCIA À TRAÇÃO LONG. DE  8 KN/M E TRAÇÃO TRANSV.  7 KN/M</t>
  </si>
  <si>
    <t>MANTA GEOTÊXTIL C/ RESISTÊNCIA À TRAÇÃO LONG. DE  9 KN/M E TRAÇÃO TRANSV.  8 KN/M</t>
  </si>
  <si>
    <t>MANTA GEOTÊXTIL C/ RESISTÊNCIA À TRAÇÃO LONG. DE 10 KN/M E TRAÇÃO TRANSV.  9 KN/M</t>
  </si>
  <si>
    <t>MANTA GEOTÊXTIL C/ RESISTÊNCIA À TRAÇÃO LONG. DE 14 KN/M E TRAÇÃO TRANSV. 12 KN/M</t>
  </si>
  <si>
    <t>MANTA GEOTÊXTIL C/ RESISTÊNCIA À TRAÇÃO LONG. DE 16 KN/M E TRAÇÃO TRANSV. 14 KN/M</t>
  </si>
  <si>
    <t>MANTA GEOTÊXTIL C/ RESISTÊNCIA À TRAÇÃO LONG. DE 21 KN/M E TRAÇÃO TRANSV. 19 KN/M</t>
  </si>
  <si>
    <t>MANTA GEOTÊXTIL C/ RESISTÊNCIA À TRAÇÃO LONG. DE 26 KN/M E TRAÇÃO TRANSV. 23 KN/M</t>
  </si>
  <si>
    <t>MANTA GEOTÊXTIL C/ RESISTÊNCIA À TRAÇÃO LONG. DE 31 KN/M E TRAÇÃO TRANSV. 27 KN/M</t>
  </si>
  <si>
    <t>GEOMEMBRANA DE 1MM DE ESPESSURA DE PEAD</t>
  </si>
  <si>
    <t>MANTA FORMADA PELA ASSOC. DE TECIDO TÉCN. DE POLIÉSTER C/ FILME DE POLIETILENO DE BAIXA INTENS, DE ACORDO C/NBR 12824</t>
  </si>
  <si>
    <t>GEOCOMPOSTO FORMADO POR NÚCLEO TRIDIMENSIONAL FLEXÍVEL DE FILAM. POLIPROPILENO ASSOC. ÀS SUAS DS SUPERF.GEOT. NÃO TEC.</t>
  </si>
  <si>
    <t>TUBO DRENO DE CONCRETO FURADO D = 200 MM</t>
  </si>
  <si>
    <t>TÚNEIS</t>
  </si>
  <si>
    <t>CALANDRAGEM DAS CHAPAS,CORTE DOS FLANGES,PERFUR.EM KG DE CHAPA</t>
  </si>
  <si>
    <t>FORMA METÁLICA PARA CONCRETAGEM DO REVEST. INTER.DE TÚNEL</t>
  </si>
  <si>
    <t>UN</t>
  </si>
  <si>
    <t>TUNNEL LINER</t>
  </si>
  <si>
    <t>CHAPA CORRUGADA ARMCO (TUNNEL LINER) D=1.60M E=2.7MM, CIRCULAR, GALVANIZADA</t>
  </si>
  <si>
    <t>CHAPA CORRUGADA ARMCO (TUNNEL LINER) D=1.80M E=2.7MM, CIRCULAR, GALVANIZADA</t>
  </si>
  <si>
    <t>CHAPA CORRUGADA ARMCO (TUNNEL LINER) D=2.00M E=2.7MM, CIRCULAR, GALVANIZADA</t>
  </si>
  <si>
    <t>CHAPA CORRUGADA ARMCO (TUNNEL LINER) D=2.20M E=2.7MM, CIRCULAR, GALVANIZADA</t>
  </si>
  <si>
    <t>CHAPA CORRUGADA ARMCO (TUNNEL LINER) D=2.40M E=2.7MM, CIRCULAR, GALVANIZADA</t>
  </si>
  <si>
    <t>CHAPA CORRUGADA ARMCO (TUNNEL LINER) D=2.60M E=2.7MM, CIRCULAR, GALVANIZADA</t>
  </si>
  <si>
    <t>CHAPA CORRUGADA ARMCO (TUNNEL LINER) D=2.80M E=2.7MM, CIRCULAR, GALVANIZADA</t>
  </si>
  <si>
    <t>CHAPA CORRUGADA ARMCO (TUNNEL LINER) D=3.00M E=2.7MM, CIRCULAR, GALVANIZADA</t>
  </si>
  <si>
    <t>CHAPA CORRUGADA ARMCO (TUNNEL LINER) D=3.20M E=2.7MM, CIRCULAR, GALVANIZADA</t>
  </si>
  <si>
    <t>CHAPA CORRUGADA ARMCO (TUNNEL LINER) D=2.00M E=3.4MM, CIRCULAR, GALVANIZADA</t>
  </si>
  <si>
    <t>CHAPA CORRUGADA ARMCO (TUNNEL LINER) D=2.20M E=3.4MM, CIRCULAR, GALVANIZADA</t>
  </si>
  <si>
    <t>CHAPA CORRUGADA ARMCO (TUNNEL LINER) D=2.40M E=3.4MM, CIRCULAR, GALVANIZADA</t>
  </si>
  <si>
    <t>CHAPA CORRUGADA ARMCO (TUNNEL LINER) D=2.60M E=3.4MM, CIRCULAR, GALVANIZADA</t>
  </si>
  <si>
    <t>CHAPA CORRUGADA ARMCO (TUNNEL LINER) D=2.80M E=3.4MM, CIRCULAR, GALVANIZADA</t>
  </si>
  <si>
    <t>CHAPA CORRUGADA ARMCO (TUNNEL LINER) D=3.00M E=3.4MM, CIRCULAR, GALVANIZADA</t>
  </si>
  <si>
    <t>CHAPA CORRUGADA ARMCO (TUNNEL LINER) D=3.20M E=3.4MM, CIRCULAR, GALVANIZADA</t>
  </si>
  <si>
    <t>CHAPA DE AÇO, PRETA, CORRUGADA, P/ TÚNEL, D=1.60M E E=2.50M</t>
  </si>
  <si>
    <t>CHAPA DE AÇO, PRETA, CORRUGADA, P/ TÚNEL, D=1.80M E E=2.50M</t>
  </si>
  <si>
    <t>CHAPA DE AÇO, PRETA, CORRUGADA, P/ TÚNEL, D=2.00M E E=2.50M</t>
  </si>
  <si>
    <t>CHAPA DE AÇO, PRETA, CORRUGADA, P/ TÚNEL, D=2.20M E E=2.50M</t>
  </si>
  <si>
    <t>CHAPA DE AÇO, PRETA, CORRUGADA, P/ TÚNEL, D=2.40M E E=2.50M</t>
  </si>
  <si>
    <t>CHAPA DE AÇO, PRETA, CORRUGADA, P/ TÚNEL, D=2.60M E E=2.50M</t>
  </si>
  <si>
    <t>CHAPA DE AÇO, PRETA, CORRUGADA, P/ TÚNEL, D=2.80M E E=2.50M</t>
  </si>
  <si>
    <t>CHAPA DE AÇO, PRETA, CORRUGADA, P/ TÚNEL, D=3.00M E E=2.50M</t>
  </si>
  <si>
    <t>CHAPA DE AÇO, PRETA, CORRUGADA, P/ TÚNEL, D=3.20M E E=2.50M</t>
  </si>
  <si>
    <t>CHAPA DE AÇO, PRETA, CORRUGADA, P/ TÚNEL, D=2.00M E E=3.20M</t>
  </si>
  <si>
    <t>CHAPA DE AÇO, PRETA, CORRUGADA, P/ TÚNEL, D=2.20M E E=3.20M</t>
  </si>
  <si>
    <t>CHAPA DE AÇO, PRETA, CORRUGADA, P/ TÚNEL, D=2.40M E E=3.20M</t>
  </si>
  <si>
    <t>CHAPA DE AÇO, PRETA, CORRUGADA, P/ TÚNEL, D=2.60M E E=3.20M</t>
  </si>
  <si>
    <t>CHAPA DE AÇO, PRETA, CORRUGADA, P/ TÚNEL, D=2.80M E E=3.20M</t>
  </si>
  <si>
    <t>CHAPA DE AÇO, PRETA, CORRUGADA, P/ TÚNEL, D=3.00M E E=3.20M</t>
  </si>
  <si>
    <t>CHAPA DE AÇO, PRETA, CORRUGADA, P/ TÚNEL, D=3.20M E E=3.20M</t>
  </si>
  <si>
    <t>TIRANTES</t>
  </si>
  <si>
    <t>ANCORAGEM COMPLETA ATIVA 12 FUROS - D=12.7MM - 1/2" SOMENTE MATERIAL - SEM COLOCAÇÃO</t>
  </si>
  <si>
    <t>ANCORAGEM COMPLETA ATIVA  4 FUROS - D=12.7MM - 1/2" SOMENTE MATERIAL - SEM COLOCAÇÃO</t>
  </si>
  <si>
    <t>ANCORAGEM COMPLETA ATIVA  6 FUROS - D=12.7MM - 1/2" SOMENTE MATERIAL - SEM COLOCAÇÃO</t>
  </si>
  <si>
    <t>ANCORAGEM ATIVA 12 FIOS DE 5/8" SOMENTE MATERIAL - SEM COLOCAÇÃO</t>
  </si>
  <si>
    <t>BAINHA FLEXÍVEL METÁLICA GALVANIZADA - D. INTERNO 50MM</t>
  </si>
  <si>
    <t>BAINHA FLEXÍVEL METÁLICA GALVANIZADA - D. INTERNO 65MM</t>
  </si>
  <si>
    <t>BAINHA FLEXÍVEL METÁLICA GALVANIZADA - D. INTERNO 45MM</t>
  </si>
  <si>
    <t>BAINHA FLEXÍVEL METÁLICA GALVANIZADA - D. INTERNO 75MM</t>
  </si>
  <si>
    <t>AÇO DE PROTENSÃO CORDOALHA CP 190 RB 7 - D. NOM.=12,7 MM</t>
  </si>
  <si>
    <t>AÇO DE PROTENSÃO CORDOALHA CP 190 RB 7 - D. NOM.=15.2 MM</t>
  </si>
  <si>
    <t>SERVIÇO DE PROTENSÃO 20 PORC DO MAT.E MÃO DE OBRA (08.73)</t>
  </si>
  <si>
    <t>%</t>
  </si>
  <si>
    <t>SERVIÇO DE PROTENSÃO 20 PORC DO MAT.E MÃO DE OBRA (08.62)</t>
  </si>
  <si>
    <t>SERVIÇO DE PROTENSÃO 20 PORC DO MAT.E MÃO DE OBRA (08.63)</t>
  </si>
  <si>
    <t>SERVIÇO DE PROTENSÃO 20 PORC DO MAT.E MÃO DE OBRA (08.64)</t>
  </si>
  <si>
    <t>FIXAÇÕES</t>
  </si>
  <si>
    <t>BRAÇADEIRA EM CHAPA DE AÇO DE 1 1/2" X 3/16"</t>
  </si>
  <si>
    <t>BARRA ROSCADA GALV. 1/4" (TIRANTE) C/ PORCA E CONTRA PORCA</t>
  </si>
  <si>
    <t>BARRA CHATA DE FERRO 1.1/2" X 3/16" - GALV. A FOGO</t>
  </si>
  <si>
    <t>TELA</t>
  </si>
  <si>
    <t>TELA DE AÇO INOX 430 - PERFURADA - ESPESSURA 1,6 MM</t>
  </si>
  <si>
    <t>TELA SOLDADA NERVURADA Q-196 PAINEL (AÇO CA60 - MALHA 10 X 10 CM - FIO 5,0 MM)</t>
  </si>
  <si>
    <t>COLA A BASE DE BORRACHA SINTÉTICA</t>
  </si>
  <si>
    <t>NATA DE CIMENTO, COLA PVA E ÁGUA - FORNECIMENTO E APLICAÇÃO</t>
  </si>
  <si>
    <t>FELTRO  PARA QUADRO DE MADEIRA</t>
  </si>
  <si>
    <t>FITA ANTIDERRAPANTE; FAIXA C/L=5CM E=2MM</t>
  </si>
  <si>
    <t>SINALIZAÇÃO VISUAL DE DEGRAUS  (20X3CM)</t>
  </si>
  <si>
    <t>ESQUADRIAS DE MADEIRA</t>
  </si>
  <si>
    <t>BANDEIRA FIXA - LISA - 50 X 82 X 3,5 CM  - PARA PORTA</t>
  </si>
  <si>
    <t>BATENTE DE PEROBA 14CM - APARELHADA - ESPES. DE 3,5 A 4,5CM P/ PORTA DE 1 FOLHA</t>
  </si>
  <si>
    <t>BATENTE DE PEROBA 14CM - APARELHADA - ESPES. DE 3,5 A 4,5CM P/ PORTA DE 2 FOLHAS</t>
  </si>
  <si>
    <t>BATENTE DE PEROBA 14CM - APARELHADA - ESPES. DE 3,5 A 4,5CM P/ PORTA COM BANDEIRA - ALTURA DOS UMBRAIS = 3 M CADA</t>
  </si>
  <si>
    <t>BATENTE DE MADEIRA - 25 CM - PORTA 1 FOLHA</t>
  </si>
  <si>
    <t>BATENTE DE MADEIRA - 25 CM - PORTA 2 FOLHAS</t>
  </si>
  <si>
    <t>BATENTE DE MADEIRA - 25 CM - P/ PORTA COM BANDEIRA ALTURA DOS UMBRAIS = 3 M CADA</t>
  </si>
  <si>
    <t>GUARNIÇÃO DE MADEIRA - 1,5 X 4,5 CM</t>
  </si>
  <si>
    <t>GUARNIÇÃO DE MADEIRA - 1,5 X 7,5 CM</t>
  </si>
  <si>
    <t>GUARNIÇÃO DE MADEIRA - 1,5 X 10 CM</t>
  </si>
  <si>
    <t>GUARNIÇÃO DE MADEIRA - 1,5 X 15 CM</t>
  </si>
  <si>
    <t>PORTA LISA 62 X 210 CM - ENCABEÇADA - COMPENSADA/SARRAFEADA PADRÃO IMBUIA E CEDRO P/ PINTURA A ÓLEO/VERNIZ - E=35MM</t>
  </si>
  <si>
    <t>PORTA LISA 72 X 210 CM - ENCABEÇADA - COMPENSADA/SARRAFEADA PADRÃO IMBUIA E CEDRO P/ PINTURA A ÓLEO/VERNIZ - E=35MM</t>
  </si>
  <si>
    <t>PORTA LISA 82 X 210 CM - ENCABEÇADA - COMPENSADA/SARRAFEADA PADRÃO IMBUIA E CEDRO P/ PINTURA A ÓLEO/VERNIZ - E=35MM</t>
  </si>
  <si>
    <t>PORTA LISA 92 X 210 CM - ENCABEÇADA - COMPENSADA/SARRAFEADA PADRÃO IMBUIA E CEDRO P/ PINTURA A ÓLEO/VERNIZ - E=35MM</t>
  </si>
  <si>
    <t>PORTA LISA 102 X 210 CM - ENCABEÇADA -COMPENSADA/SARRAFEADA PADRÃO IMBUIA E CEDRO P/ PINTURA A ÓLEO/VERNIZ - E=35MM</t>
  </si>
  <si>
    <t>PORTA LISA 62 X 210 CM - SÓLIDA PADRÃO IMBUIA E CEDRO P/ PINTURA A ÓLEO/VERNIZ - E=35MM</t>
  </si>
  <si>
    <t>PORTA LISA 72 X 210 CM - SÓLIDA PADRÃO IMBUIA E CEDRO P/ PINTURA A ÓLEO/VERNIZ - E=35MM</t>
  </si>
  <si>
    <t>PORTA LISA 82 X 210 CM - SÓLIDA PADRÃO IMBUIA E CEDRO P/ PINTURA A ÓLEO/VERNIZ - E=35MM</t>
  </si>
  <si>
    <t>PORTA LISA 92 X 210 CM - SÓLIDA PADRÃO IMBUIA E CEDRO P/ PINTURA A ÓLEO/VERNIZ - E=35MM</t>
  </si>
  <si>
    <t>PORTA LISA 102 X 210 CM - SÓLIDA PADRÃO IMBUIA E CEDRO P/ PINTURA A ÓLEO/VERNIZ - E=35MM</t>
  </si>
  <si>
    <t>PORTA TIPO MEXICANA MACIÇA -  62X210CM- S/ EMENDA -ESP=35MM CEDRO / IMBUIA</t>
  </si>
  <si>
    <t>PORTA TIPO MEXICANA MACIÇA -  72X210CM- S/ EMENDA -ESP=35MM CEDRO / IMBUIA</t>
  </si>
  <si>
    <t>PORTA TIPO MEXICANA MACIÇA -  82X210CM- S/ EMENDA -ESP=35MM CEDRO / IMBUIA</t>
  </si>
  <si>
    <t>PORTA TIPO MEXICANA MACIÇA -  92X210CM- S/ EMENDA -ESP=35MM CEDRO / IMBUIA</t>
  </si>
  <si>
    <t>PORTA TIPO MEXICANA MACIÇA - 102X210CM- S/ EMENDA -ESP=35MM CEDRO / IMBUIA</t>
  </si>
  <si>
    <t>PORTA VENEZIANA  92 X 210 CM CEDRO / IMBUIA / MOGNO</t>
  </si>
  <si>
    <t>PORTA VENEZIANA  82 X 210 CM CEDRO / IMBUIA / MOGNO</t>
  </si>
  <si>
    <t>MADEIRAS DIVERSAS</t>
  </si>
  <si>
    <t>CHAPA COMPENSADA DE VIROLINHA / SUMAÚMA E=10MM</t>
  </si>
  <si>
    <t>CHAPA COMPENSADA DE VIROLINHA / SUMAÚMA E=15MM</t>
  </si>
  <si>
    <t>ARMÁRIOS E COMPLEMENTOS</t>
  </si>
  <si>
    <t>ARMÁRIO PARA CUMBUCAS (MM-13)</t>
  </si>
  <si>
    <t>ARMÁRIO PARA CANECAS (MM-14)</t>
  </si>
  <si>
    <t>ARMÁRIO PARA PRATOS (MM-15)</t>
  </si>
  <si>
    <t>GUICHE (MM-18)</t>
  </si>
  <si>
    <t>FAIXA DE ITAUBA 15 X 2CM - APARELHADA - CANTOS ARREDONDADOS</t>
  </si>
  <si>
    <t>ESQUADRIAS METÁLICAS</t>
  </si>
  <si>
    <t>BATENTE EM CHAPA 14 (E=1.9MM) GALVANIZADA A FOGO E DOBRADA</t>
  </si>
  <si>
    <t>CAIXILHO EM ALUMÍNIO ANODIZ. COMUM- BASCUL- H=1,00M-C=1,20M PERFIL 25 -S/VIDROS -S/COLOC -COMPLETO -PRONTO P/ INSTAL.</t>
  </si>
  <si>
    <t>CAIXILHO EM ALUMÍNIO ANODIZ. COMUM- CORRER- H=1,20M-C=2,00M 2 FLS - PERFIL 25 - S/COLOC -COMPLETO -PRONTO P/ INSTAL.</t>
  </si>
  <si>
    <t>CAIXILHO EM ALUMÍNIO ANODIZ. COMUM - FIXO -S/ VENT. PERMAN. H=1,00M- L=1,20M-PERF.30 -S/VIDR-S/COLOC-COMPL.PRONT.P/INST.</t>
  </si>
  <si>
    <t>CAIXILHO ALUMÍNIO ANODIZADO-FIXO C/ VENTILAÇÃO PERMANENTE</t>
  </si>
  <si>
    <t>CAIXILHO DE ALUMÍNIO ANODIZ. COMUM -MAXIMAR-H=0,90M-L=1,20M</t>
  </si>
  <si>
    <t>CAIXILHO ALUMÍNIO ANODIZADO - PIVOTANTE - H=0,80M L=3X0,30M</t>
  </si>
  <si>
    <t>CAIXILHO FE. PERF.FIXO- L=1,60M- H=0,75M- "T" E "L""X1/8" B.CH.1"X3/16"-C/VENT.PERM-COMP-PR.P/INST-S/VIDR-ACAB.ANTIOX.</t>
  </si>
  <si>
    <t>CAIXILHO FE. PERF.FIXO- L=1,60M- H=1,50M- "T" E "L""X1/8" B.CH.1"X3/16"-S/VENT.PERM-COMP-PR.P/INST-S/VIDR-ACAB.ANTIOX.</t>
  </si>
  <si>
    <t>CAIXILHO FE. PERF.BASC- L=1,10M- H=1,50M- "T" E "L""X1/8" B.CH.5/8"X3/16"- COMPL-PR.P/INST-S/VIDR-ACAB. FUNDO ANTIOX.</t>
  </si>
  <si>
    <t>CAIXILHO FERRO PERFILADO  DE CORRER H=5X0,25 (1,25M)</t>
  </si>
  <si>
    <t>CAIXILHO FERRO PERFILADO - MAXIMAR -H=0,90 - L=2X0,60=1,20M SEM BANDEIRA</t>
  </si>
  <si>
    <t>CAIXILHO FERRO PERFILADO-PIVOTANTE H=0,80 + 2 X 0,30 =1,40M L=6X0,30=1,80M - COM BANDEIRA</t>
  </si>
  <si>
    <t>CAIXILHO PERFIL CH 14 DOBRADA - BASC. L=0,8M - H=0,50M 2 BÁSC. - PRONTO P/INST- S/VIDRO- ACAB. FUND. ANTIOXID.</t>
  </si>
  <si>
    <t>CAIXILHO PERFIL CH 14 DOBRADA -H=1,00M-L=1,20M -TIPO VENEZ. FIXO-C/VENT.PERM -COMPL- PRONT.P/INST- ACAB. FUND.ANTIOXID.</t>
  </si>
  <si>
    <t>COLUNA MÓVEL / COLUNA DE CENTRO</t>
  </si>
  <si>
    <t>FERRO PERFILADO TRABALHADO</t>
  </si>
  <si>
    <t>ALUMÍNIO EXTRUDADO - TRABALHADO - ANODIZADO</t>
  </si>
  <si>
    <t>CAVALETE CENTRAL (P/ COLUNA MÓVEL CENTRAL DE PORTA DE ENROLAR)</t>
  </si>
  <si>
    <t>GRADE DE PROTEÇÃO EM FERRO REDONDO</t>
  </si>
  <si>
    <t>GRADE DE PROTEÇÃO EM FERRO CHATO</t>
  </si>
  <si>
    <t>GRADE DE FERRO ELETROFUNDIDO GALV. A FOGO -S/ PINTURA 25X2MM</t>
  </si>
  <si>
    <t>PORTA EM ALUMÍNIO ANODIZ. COMUM - 1 FOLHA DE ABRIR -MET.VIDR/MET.ALUM</t>
  </si>
  <si>
    <t>PORTA EM ALUMÍNIO ANODIZ. COMUM - 2 FOLHAS DE ABRIR -MET.VIDR/MET.ALUM</t>
  </si>
  <si>
    <t>PORTA EM ALUMÍNIO ANODIZ. COMUM - 2 FOLHAS DE CORRER -MET.VIDR/MET.ALUM</t>
  </si>
  <si>
    <t>PORTA EM ALUMÍNIO ANODIZ. COMUM - TIPO VENEZIANA -DE ABRIR-1 FOLHA</t>
  </si>
  <si>
    <t>PORTA CHAPA DE AÇO N.16</t>
  </si>
  <si>
    <t>PORTA EM PERFIL DE CHAPA DOBRADA N.14 - METADE VIDRO - 1 FOLHA DE ABRIR</t>
  </si>
  <si>
    <t>PORTA EM PERFIL DE CHAPA DOBRADA N.14 - TIPO VENEZIANA - 2 FOLHAS DE ABRIR</t>
  </si>
  <si>
    <t>PORTA DE ENROLAR - CHAPA ONDULADA N. 22 - ACAB. FUNDO ANTIOXID-C/ MECANISMO</t>
  </si>
  <si>
    <t>PORTA DE ENROLAR-EM TIRAS ARTICULADAS E RAIADAS-CHAPA 22 -ACAB.FUND. ANTIOX-C/ MECAN.</t>
  </si>
  <si>
    <t>PORTA DE FE.PERFIL - CH.PRETA 14- 2 FOLHAS DE ABRIR - ALM. 1 LADO - S/VIDR-ACAB. C/ FUND.ANTIOX</t>
  </si>
  <si>
    <t>PORTA EM FE.PERFIL - CH 16 - 2 FOLHAS DE ABRIR - METADE VIDRO -S/VIDRO-PRONT.P/INST-ACAB.C/FUND.ANTIOXID.</t>
  </si>
  <si>
    <t>PORTA EM FE.PERFIL - CH 16 - 2 FOLHAS DE CORRER - METADE VIDRO -S/VIDRO-PRONT.P/INST-ACAB.C/FUND.ANTIOXID.</t>
  </si>
  <si>
    <t>PORTA EM FE.PERFIL - CH 16 - 1 FOLHA DE ABRIR - METADE VIDRO -S/VIDRO-PRONT.P/INST-ACAB.C/FUND.ANTIOXID.</t>
  </si>
  <si>
    <t>PORTA EM FE.PERFIL. CH. PRETA 16 - 1 FOLHA DE ABRIR - DUPLA ALMOF. -ACAB.C/FUND.ANTIOX</t>
  </si>
  <si>
    <t>TELA PARA PROTEÇÃO - ARAME N. 12 - MALHA 1/2 - ONDULADA</t>
  </si>
  <si>
    <t>TELA TIPO MOSQUITEIRO GALVANIZADA - MALHA 14 - FIO 28</t>
  </si>
  <si>
    <t>TELA ONDULADA DE ARAME GALVANIZADA MALHA 1 - FIO 10</t>
  </si>
  <si>
    <t>ARMÁRIO DE AÇO C/2 PORTAS E FECH L320XP420XH1980</t>
  </si>
  <si>
    <t>CHAPA DE AÇO N. 14 - CHAPA FINA QUENTE - PRETA</t>
  </si>
  <si>
    <t>PERFIS INDUSTRIALIZADOS</t>
  </si>
  <si>
    <t>BATENTE EM PERFIL DE CHAPA DOBRADA Nº20 - GALVANIZADO / TOTAL=5,0M A FRIO, P/ PORTA DE 1 FOLHA S/ BANDEIRA</t>
  </si>
  <si>
    <t>BATENTE EM PERFIL DE CHAPA DOBRADA Nº20 - GALVANIZADO / TOTAL=6,20M A FRIO, P/ PORTA DE 2 FOLHAS S/ BANDEIRA</t>
  </si>
  <si>
    <t>CHAPA DE AÇO E = 1/8" - SAE 1010/1020</t>
  </si>
  <si>
    <t>CHAPA DE AÇO E = 1/4" - SAE 1010/1020</t>
  </si>
  <si>
    <t>CHAPA GROSSA DE AÇO ASTM A-36 - 3/8"</t>
  </si>
  <si>
    <t>FERRO CHATO 2" X 1/2"</t>
  </si>
  <si>
    <t>FERRO CHATO 3" X 3/4"</t>
  </si>
  <si>
    <t>FERRO CHATO 4" X 3/4"</t>
  </si>
  <si>
    <t>PERFIL DE AÇO ASTM-36</t>
  </si>
  <si>
    <t>CONJUNTO DE BATENTES DE ALUMÍNIO - TOTAL 3,30 METROS P/ PORTA FIXADA EM DIVISÓRIA DE GRANILITE DE BANHEIRO</t>
  </si>
  <si>
    <t>PORTA CORTA-FOGO 90CM X 2,10M -ISOLAÇÃO 90MIN -C/ BATENTE</t>
  </si>
  <si>
    <t>PERFIL "I" DE AÇO LAMINADO - W 250 X 32,7</t>
  </si>
  <si>
    <t>PERFIL "I" DE AÇO LAMINADO - W 310 X 52,0</t>
  </si>
  <si>
    <t>PERFIL DE AÇO L 2"X2"X3/16"</t>
  </si>
  <si>
    <t>PERFIL DE AÇO L 3"X3"X1/4"</t>
  </si>
  <si>
    <t>PERFIL DE AÇO I 15" - SOLDAD0</t>
  </si>
  <si>
    <t>FORNECIMENTO E MONTAGEM DE ESTRUTURA METÁLICA P/EDIFICAÇÕES, NÃO PATINÁVEL</t>
  </si>
  <si>
    <t>PORTA CORTA-FOGO 105CM X 2,10M -ISOLAÇÃO 90MIN -C/ BATENTE</t>
  </si>
  <si>
    <t>GRADIS</t>
  </si>
  <si>
    <t>GRADIL DE FERRO 1718X1650MM -FIO DE 5MM -GALV. A FOGO S/ PINTURA MALHA DE 65X132MM - BARRA PORTANTE DE 25X2MM</t>
  </si>
  <si>
    <t>GRADIL DE FERRO 1718X1650MM -FIO DE 5MM -GALV.A FOGO, C/ACAB. EM PINT. ELETROST, MALHA DE 65X132MM,BARRA PORTANTE 25X2MM</t>
  </si>
  <si>
    <t>PORTÃO DE FE. ELETROF. GALV. A FOGO- C/ 1 FOLHA DE ABRIR - S/ PINTURA MALHA DE 65X132MM - BARRA PORTANTE DE 25X2MM</t>
  </si>
  <si>
    <t>PORTÃO DE FE. ELETROF. GALV. A FOGO- C/ 1 FOLHA DE ABRIR - C/ PINT. ELETROST, MALHA 65X132MM - BARRA PORTANTE 25X2MM</t>
  </si>
  <si>
    <t>PORTÃO DE FE. ELETROF. GALV. A FOGO- C/ 2 FOLHAS DE ABRIR S/ PINTURA - MALHA DE 65X132MM - BARRA PORTANTE DE 25X2MM</t>
  </si>
  <si>
    <t>PORTÃO DE FE. ELETROF. GALV. A FOGO- C/ 2 FOLHAS DE ABRIR C/ACAB.PINT.ELETROST, MALHA 65X132MM, BARRA PORTANTE 25X2MM</t>
  </si>
  <si>
    <t>PORTÃO DE FE. ELETROF. GALV. A FOGO- C/ 1 FOLHA DE CORRER SEM PINTURA - MALHA DE 65X132MM - BARRA PORTANTE DE 25X2MM</t>
  </si>
  <si>
    <t>PORTÃO DE FE. ELETROF. GALV. A FOGO- C/ 2 FOLHAS DE CORRER C/ACAB.PINT.ELETROST, MALHA 65X132MM, BARRA PORTANTE 25X2MM</t>
  </si>
  <si>
    <t>PORTÃO METÁLICO DE OBRA 5m, PIVOTANTE,2 FOLHAS, PARA TAPUME</t>
  </si>
  <si>
    <t>PORTÃO DE PEDESTRES - 1,15 M, PARA TABUME METÁLICO</t>
  </si>
  <si>
    <t>DESPESA C/SOLDA, ESMERIL, LIXA E PINT-8% DA M.OBRA E MATERIAL (08.48)</t>
  </si>
  <si>
    <t>FERRAGENS PARA ESQUADRIAS</t>
  </si>
  <si>
    <t>CADEADO DE LATÃO - 35MM - TRAVA DUPLA - PESO MÍNIMO 140 GR</t>
  </si>
  <si>
    <t>DOBRADIÇA 3.1/2" X 3" REFORÇADA DE AÇO CROMADO - COM ANÉIS</t>
  </si>
  <si>
    <t>DOBRADIÇA DE AÇO CROMADO - 3" X 3" TIPO MÉDIO - SEM ANEL</t>
  </si>
  <si>
    <t>ESPELHO RETANGULAR CROMADO -P/ FECHADURA CILINDRO</t>
  </si>
  <si>
    <t>Par</t>
  </si>
  <si>
    <t>FECHADURA CILÍNDRICA COMPLETA, 55MM, ACAB. CROM. C/ACES.E GUARN: ROSETA, TESTA, CONTRA TESTA - TRÁFEGO INTENSO</t>
  </si>
  <si>
    <t>FECHADURA CILINDRO - BICO DE PAPAGAIO - 22MM P/  PORTA DE CORRER</t>
  </si>
  <si>
    <t>FECHADURA CILINDRO-CAIXA RASA 22 MM P/ PORTAS DE MONTANTE ESTREITO - ZAMACK</t>
  </si>
  <si>
    <t>CONJUNTO EXTERNO CROMADO DE 55MM COM FECHADURA MAÇANETA, ALAVANCA E ROSETA - TRÁFEGO INTENSO</t>
  </si>
  <si>
    <t>FECHADURA TIPO GORGE 55 MM - SOMENTE A LINGUETA - P/ PORTA INTERNA DE ABRIR</t>
  </si>
  <si>
    <t>FECHADURA TIPO GORGE - 55MM - USO INTERNO - ZAMACK - TRÁFEGO INTENSO</t>
  </si>
  <si>
    <t>FECHADURA TIPO SÓ TRINCO - 45 MM - C/ MAÇANETA ZAMACK - TRÁFEGO INTENSO</t>
  </si>
  <si>
    <t>FECHADURA TIPO TRANQUETA - 45 MM - P/ PORTA INTERNA DE BANHEIRO - CONJUNTO COMPLETO: MÁQUINA E TRANQUETA - TRÁFEGO INTENSO</t>
  </si>
  <si>
    <t>FECHADURA TIPO TRANQUETA E TRINCO 55MM - COMPLETA P/PORTA DE SANITÁRIO - ACABAMENTO CROMADO - TRÁFEGO INTENSO</t>
  </si>
  <si>
    <t>FECHO DE EMBUTIR COM ALAVANCA , LATÃO LAMINADO CROMADO ALT. 200 MM</t>
  </si>
  <si>
    <t>FECHO DE EMBUTIR COM ALAVANCA - LATÃO LAMINADO CROMADO ALT. 400 MM</t>
  </si>
  <si>
    <t>RESPIRADOR DE LATÃO 10 CM</t>
  </si>
  <si>
    <t>MAÇANETA EM ZAMAC P/ CONJUNTO DE FECHADURA CILINDRO</t>
  </si>
  <si>
    <t>MOLA HIDRÁULICA AÉREA P/ FECHAMENTO DE PORTA - TIPO LEVE</t>
  </si>
  <si>
    <t>MOLA HIDRÁULICA AÉREA P/ FECHAMENTO DE PORTA - TIPO PESADO</t>
  </si>
  <si>
    <t>MOLA VAI-E-VEM DE TOPO</t>
  </si>
  <si>
    <t>PORTA CADEADO 63 MM - AÇO ZINCADO</t>
  </si>
  <si>
    <t>PORTA CADEADO 89 MM - AÇO ZINCADO</t>
  </si>
  <si>
    <t>PUXADOR TIPO CONCHA - EM LATÃO CROMADO COM FURO</t>
  </si>
  <si>
    <t>ROSETA ACABAMENTO CROMADO P/ FECHADURA CILINDRO</t>
  </si>
  <si>
    <t>TARGETA DE SOBREPOR "LIVRE-OCUPADO" - ZAMACK CROMADO</t>
  </si>
  <si>
    <t>ALAVANCA EM ZAMACK P/ CAIXILHO BASCULANTE - SEM CAVALETE</t>
  </si>
  <si>
    <t>BRAÇO DE ALAVANCA EM FERRO CHATO - 5/8" X 3/16"</t>
  </si>
  <si>
    <t>TRILHO DE ALUMÍNIO 55 X 60 MM</t>
  </si>
  <si>
    <t>ROLDANA DE NYLON - EIXO SIMPLES</t>
  </si>
  <si>
    <t>PIVÔ GUIA RETO DE LATÃO DE 1/2"</t>
  </si>
  <si>
    <t>TRILHO GUIA CANALETA DE ALUMÍNIO "U" DE 1/2"</t>
  </si>
  <si>
    <t>BARRA ANTI PÂNICO PARA PORTA 1 FOLHA, SEM CHAVE</t>
  </si>
  <si>
    <t>TRANCA TIPO TETRA SEM MAÇANETAS, SOMENTE COM ROSETA ACAB CROMADO</t>
  </si>
  <si>
    <t>ESCADAS</t>
  </si>
  <si>
    <t>ESCADA DE MARINHEIRO DE FERRO PERFILADO DP.01</t>
  </si>
  <si>
    <t>ESCADA DE MARINHEIRO DE FERRO PERFILADO COM GUARDA CORPO</t>
  </si>
  <si>
    <t>ESCADA COMPLEM. P/ ESCADA MARINHEIRO DE FERRO PERFILADO</t>
  </si>
  <si>
    <t>REVESTIMENTOS (CERÂMICA + SIMILARES)</t>
  </si>
  <si>
    <t>AZULEJO</t>
  </si>
  <si>
    <t>PASTILHA DE PORCELANA FOSCA</t>
  </si>
  <si>
    <t>REVESTIMENTO CERÂMICO ANTI-PICHAÇÃO</t>
  </si>
  <si>
    <t>REVESTIMENTO CERÂMICO ESMALTADO</t>
  </si>
  <si>
    <t>REVESTIMENTOS (PEDRAS NATURAIS)</t>
  </si>
  <si>
    <t>REVESTIMENTOS (MADEIRA; PLÁSTICOS; ETC)</t>
  </si>
  <si>
    <t>CHAPA DE LAMINADO MELAMÍNICO 1.3MM - ACABAMENTO TEXTURIZADO</t>
  </si>
  <si>
    <t>CHAPA DE LAMINADO MELAMÍNICO 1 MM - ACABAMENTO TEXTURIZADO</t>
  </si>
  <si>
    <t>CHAPA DE LAMINADO MELAMÍNICO 1,0 MM - ACABAMENTO LISO - PARA CONFECÇÃO DE LOUSA</t>
  </si>
  <si>
    <t>REVESTIMENTOS (ELEMENTOS DE ARREMATE)</t>
  </si>
  <si>
    <t>CANTONEIRA DE ALUMÍNIO PARA AZULEJOS</t>
  </si>
  <si>
    <t>CANTONEIRA DE ALUMÍNIO - PERFIL Y</t>
  </si>
  <si>
    <t>PEITORIL DE MADEIRA ITAÚBA - APARELHADO - MED.(30X2)CM</t>
  </si>
  <si>
    <t>PEITORIL DE GRANILITE - 20X2CM</t>
  </si>
  <si>
    <t>PERFIL -L- DE ALUMÍNIO - (1X1X1/8)"</t>
  </si>
  <si>
    <t>PERFIL -L- DE FERRO - (1X1X1/8)"</t>
  </si>
  <si>
    <t>CANTONEIRA DE FERRO ABAS IGUAIS - (1.1/4X1.1/4X1/8)"</t>
  </si>
  <si>
    <t>FORROS</t>
  </si>
  <si>
    <t>FORRO DE GESSO COMUM - PLACA CONVENCIONAL - ESP. 1,25CM - FORNECIMENTO E INSTALAÇÃO</t>
  </si>
  <si>
    <t>FORRO DE GESSO ACARTONADO TIPO FGA - ESP. 1,25CM - FORNECIMENTO E INSTALAÇÃO</t>
  </si>
  <si>
    <t>FORRO GYPSUM ESTRUTURADO TIPO FGE - ESP. 12,5MM - FORNECIMENTO E INSTALAÇÃO</t>
  </si>
  <si>
    <t>FORRO - LAMBRI DE MADEIRA MACIÇA EM CEDRINHO - ESP. 1CM</t>
  </si>
  <si>
    <t>FORRO DE MADEIRA MACIÇA EM PEROBINHA, CUMARÚ OU GARAPEIRA 1CM</t>
  </si>
  <si>
    <t>FORRO EM RÉGUA DE PVC DE 200MM - COLOCADO</t>
  </si>
  <si>
    <t>FORRO DE FIBRA MINERAL MODELADA ÚMIDA- ACABAMENTO DA SUPERF. C/TINTA VINÍLICA A BASE DE LÁTEX- ESP.13MM- COLOC.</t>
  </si>
  <si>
    <t>PISOS (CERÂMICA E SIMILARES)</t>
  </si>
  <si>
    <t>CERÂMICA ESMALTADA  PEI 5</t>
  </si>
  <si>
    <t>LADRILHO CERÂMICO - TIPO ALTA RESISTÊNCIA - GAIL - 24 X 11,5 X 1,3 CM</t>
  </si>
  <si>
    <t>PISO CERÂMICO NÃO ESMALTADO ANTI-DERRAPANTE ANTI-ÁCIDO</t>
  </si>
  <si>
    <t>ADESIVO A BASE ACRÍLICA</t>
  </si>
  <si>
    <t>PISO REFERENCIAL PODOTÁTIL COLORIDO ALERTA OU DIRECIONAL VIBRO-PRENSADO - ESP.3CM</t>
  </si>
  <si>
    <t>PISO PODOTÁTIL COLORIDO DE LADRILHO HIDRÁULICO ALERTA OU DIRECIONAL - ESP. 2 A 3CM</t>
  </si>
  <si>
    <t>PISO PODOTÁTIL COLORIDO DE BORRACHA (5MM - COM COLA) ALERTA/DIRECIONAL</t>
  </si>
  <si>
    <t>PISO PODOTÁTIL COLORIDO DE BORRACHA (7MM - ARGAMASSADA) ALERTA/DIRECIONAL</t>
  </si>
  <si>
    <t>PISO PODOTÁTIL COLORIDO INTERTRAVADO - ALERTA OU DIRECIONAL</t>
  </si>
  <si>
    <t>PISOS (PEDRAS NATURAIS)</t>
  </si>
  <si>
    <t>PISO DE GRANITO POLIDO - CINZA MAUÁ - PLACAS 2CM</t>
  </si>
  <si>
    <t>PISO GRANITO POLIDO - VERDE UBATUBA - ESPESSURA 2CM</t>
  </si>
  <si>
    <t>PISO MÁRMORE POLIDO BRANCO ESPÍRITO SANTO - ESPESSURA 2CM</t>
  </si>
  <si>
    <t>PISO DE ARDÓSIA - ESP. 2 CM - 40X40 CM</t>
  </si>
  <si>
    <t>PEDRA MINEIRA COM ACABAMENTO RETANGULAR OU QUADRADO ESPESSURA 20 MM</t>
  </si>
  <si>
    <t>PISOS (MADEIRA; PLÁSTICOS; ETC)</t>
  </si>
  <si>
    <t>DEGRAU DE BORRACHA SINTÉTICA EM PEÇA ÚNICA (PATAMAR E TESTEIRA) SUPERFÍCIES EM RELEVO C/ ESP.2,5MM A 3,5MM-COLADO</t>
  </si>
  <si>
    <t>TESTEIRA PADRÃO PARA PISO VINÍLICO - ESPESSURA 3,2MM</t>
  </si>
  <si>
    <t>PISO DE BORRACHA SINTÉTICA SBR- ARGAMASSADO- SUPERFÍCIE EM RELEVO</t>
  </si>
  <si>
    <t>PISO DE BORRACHA SINTÉTICA SBR- ARGAMASSADO- SUPERFÍCIE LISA</t>
  </si>
  <si>
    <t>PISO DE BORRACHA SINTÉTICA SBR- COLADO- SUPERFÍCIE LISA  - ESP. 4MM</t>
  </si>
  <si>
    <t>PISO DE BORRACHA SINTÉTICA SBR- COLADO- SUPERFÍCIE EM RELEVO - ESP. 4MM</t>
  </si>
  <si>
    <t>PISO ARGAMASSA DE ALTA RESISTÊNCIA - ESP: 8MM</t>
  </si>
  <si>
    <t>PISO ARGAMASSA DE ALTA RESISTÊNCIA - ESP: 12MM</t>
  </si>
  <si>
    <t>PISO DE GRANILITE - ESP= 8MM</t>
  </si>
  <si>
    <t>ASSOALHO EM CUMARU COM  ENCAIXE MACHO E FÊMEA</t>
  </si>
  <si>
    <t>TACO EM CUMARU MEDIDAS - 10 X 40 X 2 CM</t>
  </si>
  <si>
    <t>PISOS (ELEMENTOS DE ARREMATE)</t>
  </si>
  <si>
    <t>JUNTA PLÁSTICA PARA PISO DE GRANILITE - (20X3)MM</t>
  </si>
  <si>
    <t>PISO VINÍLICO SEMIFLEXÍVEL, PADRÃO LISO, ESPESSURA DE 2MM</t>
  </si>
  <si>
    <t>PISO VINÍLICO SEMIFLEXÍVEL, PADRÃO LISO, ESPESSURA DE 3,2MM</t>
  </si>
  <si>
    <t>RODAPE DE ARGAMASSA ALTA RESISTÊNCIA MEIA CANA - 10CM</t>
  </si>
  <si>
    <t>RODAPÉ LISO DE BORRACHA SINTÉTICA DE 7CM - ESPESSURA DE 3MM - COLADO</t>
  </si>
  <si>
    <t>RODAPÉ DE PVC TIPO PLANO P/ PISO PAVIFLEX - ALT: 7,5 CM</t>
  </si>
  <si>
    <t>RODAPÉ DE GRANILITE - 10CM</t>
  </si>
  <si>
    <t>RODAPE DE GRANILITE - MEIA CANA 10 CM</t>
  </si>
  <si>
    <t>RODAPÉ DE 7 CM EM CUMARU</t>
  </si>
  <si>
    <t>RODAPÉ EM GRANITO CINZA MAUÁ - 7X2CM</t>
  </si>
  <si>
    <t>PEDRA MINEIRA COM ACABAMENTO RETANGULAR - ESPESSURA 30MM - PARA BORDA PISCINA</t>
  </si>
  <si>
    <t>TESTEIRA DE BORRACHA SINTÉTICA - SUPERFÍCIES EM RELEVO MED. (50 OU 70 X 30)MM - ESPES. DE 3MM - P/ FIXAÇÃO C/ COLA</t>
  </si>
  <si>
    <t>SOLEIRA P/PORTAS EM GRANITO CINZA S/POLIM. (FOSCO) - 14X2CM</t>
  </si>
  <si>
    <t>PAVIMENTAÇÃO EXTERNA</t>
  </si>
  <si>
    <t>REVESTIMENTO COM 2 CM DE ARGAMASSA 1:3</t>
  </si>
  <si>
    <t>LADRILHO HIDRÁULICO P/ PASSEIO -  ESP = 2CM</t>
  </si>
  <si>
    <t>MOSAICO PORTUGUÊS BRANCO (NÃO COLOCADO)</t>
  </si>
  <si>
    <t>MOSAICO PORTUGUÊS PRETO (NÃO COLOCADO)</t>
  </si>
  <si>
    <t>MOSAICO PORTUGUÊS - 1 OU 2 CORES</t>
  </si>
  <si>
    <t>PARALELEPÍPEDO CINZA (INTEIRO - NÃO COLOCADO)</t>
  </si>
  <si>
    <t>CONCRETO ASFALTICO</t>
  </si>
  <si>
    <t>TON</t>
  </si>
  <si>
    <t>ASFALTO DILUÍDO CM-30 - IMPERMEABILIZANTE</t>
  </si>
  <si>
    <t>ASFALTO DILUÍDO DE PETRÓLEO CR-250</t>
  </si>
  <si>
    <t>CIMENTO ASFÁLTICO DE PETRÓLEO - PENETRAÇÃO CAP 50/70</t>
  </si>
  <si>
    <t>CIMENTO ASFÁLTICO DE PETRÓLEO - PENETRAÇÃO CAP 85/100</t>
  </si>
  <si>
    <t>CONCRETO ASFÁLTICO TIPO CPA (CONCRETO POROSO ASFÁLTICO)</t>
  </si>
  <si>
    <t>Ton</t>
  </si>
  <si>
    <t>PEDRA MIRACEMA - ESP MD=1,2CM</t>
  </si>
  <si>
    <t>PISO CIMENTÍCIO VIBRO-PRENSADO À 240TON ALTA RESISTÊNCIA LISO - ESP. 2 A 3CM</t>
  </si>
  <si>
    <t>PISO CIMENTÍCIO VIBRO-PRENSADO À 240TON ALTA RESISTÊNCIA ANTIDERRAPANTE (LAVAGGIO) - ESP. 2 A 3CM</t>
  </si>
  <si>
    <t>PISO CIMENTÍCIO VIBRO PRENSADO 240 TN ALTA RESISTÊNCIA DRENANTE - ESP. 5 CM - 40 X40 CM</t>
  </si>
  <si>
    <t>RODAPÉ CIMENTÍCIO VIBRO-PRENSADO COM ESPESSURA DE 1,8MM E ALTURA DE 7 A 10 CM</t>
  </si>
  <si>
    <t>ACABAM. P/DEGRAU DE ESCADA (CONJ.C/ESPEL, PATAM, TEST, ROD) PISO CIMENTÍCIO VIBRO-PRENS. 240T ALTA RES-ANTI-DER-ESP.2CM</t>
  </si>
  <si>
    <t>PISO DE CONCRETO PRÉ-MOLDADO INTERTRAVADO E=6CM-COR NATURAL</t>
  </si>
  <si>
    <t>PISO DE CONCRETO PRÉ-MOLDADO INTERTRAVADO E=8 CM-COR NATUR.</t>
  </si>
  <si>
    <t>PISO DE CONCRETO PRÉ-MOLDADO INTERTRAVADO E=10CM-COR NATUR.</t>
  </si>
  <si>
    <t>PISO DE CONCRETO PRÉMOLDADO INTERTRAVADO DRENANTE, ESPESSURA 6 CM, COR NATURAL</t>
  </si>
  <si>
    <t>PISO DE CONCRETO PRÉMOLDADO INTERTRAVADO DRENANTE, ESPESSURA 8 CM, COR NATURAL</t>
  </si>
  <si>
    <t>USINAGEM À QUENTE DE MISTURA ASFÁLTICA TIPO SMA COM CIMENTO ASFÁLTICO MODIFICADO COM POLÍMERO E FIBRA</t>
  </si>
  <si>
    <t>USINAGEM À QUENTE DE MISTURA ASFÁLTICA TIPO CPA (CAMADA POROSA DE ATRITO) COM CIMENTO ASFÁLTICO MODIFICADO COM POLÍMERO E FIBRA</t>
  </si>
  <si>
    <t>USINAGEM À QUENTE DE MISTURA ASFÁLTICA TIPO CPA (CAMADA POROSA DE ATRITO) COM CIMENTO ASFÁLTICO MODIFICADO COM BORRACHA</t>
  </si>
  <si>
    <t>USINAGEM À QUENTE DE MISTURA ASFÁLTICA TIPO "GAP GRADED" COM CIMENTO ASFÁLTICO MODIFICADO COM POLÍMERO</t>
  </si>
  <si>
    <t>USINAGEM À QUENTE DE MISTURA ASFÁLTICA TIPO "GAP GRADED" COM CIMENTO ASFÁLTICO MODIFICADO COM BORRACHA</t>
  </si>
  <si>
    <t>RECICLAGEM (USINAGEM) DE MATERIAL BETUMINOSO PROVENIENTES DA FRESAGEM DE PAVIMENTOS ASFÁLTICOS (RAP) RECICLADO EM USINA MÓVEL COM ATÉ 3% DE EMULSÃO MODIFICADA COM POLÍMERO</t>
  </si>
  <si>
    <t>RECICLAGEM (USINAGEM) DE MATERIAL BETUMINOSO PROVENIENTE DOS RESÍDUOS SÓLIDOS DA CONSTRUÇÃO CIVIL (RCC) E/OU DA FRESAGEM DE PAVIMENTOS ASFÁLTICOS (RAP) RECICLADO EM USINA MÓVEL COM ATÉ 3% DE CAP</t>
  </si>
  <si>
    <t>ESTABILIZANTE QUÍMICO DE SOLOS</t>
  </si>
  <si>
    <t>EMULSÃO ASFÁLTICA RL-1C</t>
  </si>
  <si>
    <t>EMULSÃO ASFÁLTICA (LIGANTE) - RR 1C</t>
  </si>
  <si>
    <t>EMULSÃO ASFÁLTICA (LIGANTE) - RR 2C</t>
  </si>
  <si>
    <t>PRÉ MISTURADO A QUENTE</t>
  </si>
  <si>
    <t>PRÉ MISTURADO A FRIO</t>
  </si>
  <si>
    <t>BINDER ABERTO</t>
  </si>
  <si>
    <t>BINDER FECHADO</t>
  </si>
  <si>
    <t>GUIAS E BOCAS DE LOBO</t>
  </si>
  <si>
    <t>CHAPÉU DE BOCA DE LOBO</t>
  </si>
  <si>
    <t>GUIA DE CONCRETO TIPO PMSP "100" 20 MPA</t>
  </si>
  <si>
    <t>GUIA DE CONCRETO TIPO PMSP "100" 25 MPA</t>
  </si>
  <si>
    <t>GUIA DE CONCRETO PARA JARDIM</t>
  </si>
  <si>
    <t>TAMPA DE CONCRETO PARA BOCA DE LOBO -  TIPO PMSP - MEDIDA DE 1,10 X 0,70 X 0,08 M</t>
  </si>
  <si>
    <t>TAMPÃO DE FERRO FUNDIDO DÚCTIL CLASSE MÍNIMA 400 (40T) D=600 MM - NBR 10160 - ARTICULADO - P/ GAL. ÁGUAS PLUV.</t>
  </si>
  <si>
    <t>TAMPÃO-GRELHA DE FERRO FUNDIDO DÚCTIL CLASSE MÍNIMA 400 (40T) D=600MM - NBR 10160-ARTICULADO- P/ GAL. ÁGUAS PLUV.</t>
  </si>
  <si>
    <t>TAMPÃO MAIS ARO, AMBOS EM PLÁSTICO CLASSE MÍNIMA 400 (40T) D=600MM - ABNT - P/ GAL. ÁGUAS PLUV. D=600MM - ABNT - P/ GAL. ÁGUAS PLUV.</t>
  </si>
  <si>
    <t>TAMPÃO DE FERRO FUNDIDO DÚCTIL CLASSE MÍNIMA 400 (40T) D=600 MM - NBR 10160 - NÃO ARTICULADO - P/ GAL. ÁGUAS PLUV.</t>
  </si>
  <si>
    <t>TAMPÃO-GRELHA DE FERRO FUNDIDO DÚCTIL CLASSE MÍNINIMA 400 (40T) D=600MM -NBR 10160-NÃO ARTICULADO-P/ GAL. ÁGUAS PLUV.</t>
  </si>
  <si>
    <t>GUIA DE CONCRETO TIPO PMSP "100" 30 MPA - 15 X 30CM 12CM TOPO</t>
  </si>
  <si>
    <t>GRELHA TIPO "BOCA DE LEÃO" DE FE. FUND. DUCTIL CL. MÍN. 250 25T- DIM.APR=810X270MM-NBR 10160 -T.ARTICU.- P/ GAL.ÁG.PLU</t>
  </si>
  <si>
    <t>GRELHA TIPO "BOCA DE LEÃO" DE FE. FUND. DUCTIL CL MÍN. D400 40T-DIM. APR= 810X270MM-NBR 10160-T.ARTICU.-P/ GAL. ÁG.PLU</t>
  </si>
  <si>
    <t>GRELHA TIPO "BOCA DE LEÃO" DE FE. FUND. DUCTIL CL MÍN. D400 40T-DIM. APR= 500X500MM-NBR 10160-T. ARTICU.-P/ GAL. ÁG.PLU</t>
  </si>
  <si>
    <t>GRELHA TIPO "BOCA DE LEÃO" DE PLÁSTICO CL. MÍN. 250 - 25T- DIM. APR=810X270MM-ABNT-T. ARTICU.-P/ GAL. ÁG. PLU</t>
  </si>
  <si>
    <t>GRELHA TIPO "BOCA DE LEÃO" DE FE. FUND. DUCTIL CL. MÍN. 250 25T-DIM.APR=810X270MM-NBR 10160-T. NÃO ARTICUL-P/GAL.ÁG.PLU</t>
  </si>
  <si>
    <t>GRELHA TIPO "BOCA DE LEÃO" DE FE. FUND. DUCTIL CL. MÍN D400 40T-DIM.APR= 810X270MM-NBR 10160-T. NÃO ARTICU.P/GAL.ÁG.PLU</t>
  </si>
  <si>
    <t>VIDROS</t>
  </si>
  <si>
    <t>ESPELHO COMUM - 3MM</t>
  </si>
  <si>
    <t>ESPELHO COMUM C/ MOLD. ALUMÍNIO - 3MM</t>
  </si>
  <si>
    <t>VIDRO DE SEGURANÇA; ARAMADO - 7 A 8MM</t>
  </si>
  <si>
    <t>VIDRO DE SEGURANÇA; TEMPERADO - 6MM</t>
  </si>
  <si>
    <t>VIDRO DE SEGURANÇA; TEMPERADO - 10MM</t>
  </si>
  <si>
    <t>VIDRO IMPRESSO; TIPO CANELADO - 4MM</t>
  </si>
  <si>
    <t>VIDRO LAMINADO INCOLOR - 6MM</t>
  </si>
  <si>
    <t>VIDRO LAMINADO LEITOSO - 6MM</t>
  </si>
  <si>
    <t>VIDRO LISO COMUM; TRANSPARENTE INCOLOR - 3MM</t>
  </si>
  <si>
    <t>VIDRO LISO COMUM; TRANSPARENTE INCOLOR - 4MM</t>
  </si>
  <si>
    <t>VIDRO LISO COMUM; TRANSPARENTE INCOLOR - 5MM</t>
  </si>
  <si>
    <t>VIDRO LISO COMUM; TRANSPARENTE INCOLOR - 6MM</t>
  </si>
  <si>
    <t>PLACA DE POLICARBONATO TIPO COMPACTA - PARA PROTEÇÃO DE BARRAMENTO DE QUADROS -  ESP. 4MM</t>
  </si>
  <si>
    <t>TINTAS</t>
  </si>
  <si>
    <t>TINTA ESMALTE BRILHANTE</t>
  </si>
  <si>
    <t>TINTA A BASE DE BORRACHA CLORADA</t>
  </si>
  <si>
    <t>TINTA A ÓLEO BRILHANTE</t>
  </si>
  <si>
    <t>TINTA LÁTEX - PVA (1a. LINHA / PREMIUM)</t>
  </si>
  <si>
    <t>TINTA A BASE DE RESINA EPÓXI</t>
  </si>
  <si>
    <t>TINTA ACRÍLICA FOSCA</t>
  </si>
  <si>
    <t>TEXTURA ACRÍLICA</t>
  </si>
  <si>
    <t>TINTA ESMALTE SINTÉTICO VERDE P/ QUADRO ESCOLAR</t>
  </si>
  <si>
    <t>ESMALTE SINTÉTICO - GRAFITE</t>
  </si>
  <si>
    <t>TINTA À BASE DE CIMENTO - MODIFICADA COM RESINA ACRÍLICA (UTILIZ. EM IMPERMEABILIZ. DE FACH. DE CONCRETO OU ALVEN.)</t>
  </si>
  <si>
    <t>TINTA ANTI-PICHAÇÃO - BASE SOLVENTE (SOLÚVEL EM SOLVENTE)</t>
  </si>
  <si>
    <t>GRAFIATTO - TEXTURA ACRÍLICA CORES PRONTAS</t>
  </si>
  <si>
    <t>VERNIZES E OUTROS MATERIAIS P/ PINTURA</t>
  </si>
  <si>
    <t>ABRASIVO PARA JATEAMENTO: ÓXIDO DE MAGNÉSIO</t>
  </si>
  <si>
    <t>HIDROJATEAMENTO PARA LIMPEZA DE SUPERFÍCIES</t>
  </si>
  <si>
    <t>JATEAMENTO PARA LIMPEZA DE FERRAGENS E SUPERFÍCIES DE CONCRETO</t>
  </si>
  <si>
    <t>LIXAMENTO MECÂNICO DE SUPERFÍCIES DE CONCRETO</t>
  </si>
  <si>
    <t>LIXAMENTO MANUAL DE SUPERFÍCIE DE CONCRETO</t>
  </si>
  <si>
    <t>LÍQUIDO IMUNIZANTE PARA MADEIRA, A BASE DE PIRETRÓIDE, DISSOLVIDO EM ISOPARAFINA - APLICADO</t>
  </si>
  <si>
    <t>FUNDO CROMATO DE ZINCO</t>
  </si>
  <si>
    <t>SELADOR P/ TINTA EPÓXI (P/FUNDO DE PAREDE,S/MASSA CORRIDA)</t>
  </si>
  <si>
    <t>SELADOR ACRÍLICO</t>
  </si>
  <si>
    <t>TRINCHA 2.1/2" (PARA LÁTEX)</t>
  </si>
  <si>
    <t>LIXA D'ÁGUA - N. 80  E  N. 320</t>
  </si>
  <si>
    <t>LIXA PARA FERRO - N. 150</t>
  </si>
  <si>
    <t>PEDRA ABRASIVA GRANA 220</t>
  </si>
  <si>
    <t>DISCO CERÂMICO DIAMANTADO - GRANA 200</t>
  </si>
  <si>
    <t>LIXA PARA MADEIRA - N.100</t>
  </si>
  <si>
    <t>LIXA CARBURETO DE SILÍCIO  7" - GRANA  60 - PARA CONCRETO</t>
  </si>
  <si>
    <t>ESCOVA RETANGULAR COM CERDAS DE AÇO:ALTURA DAS CERDAS 30 MM</t>
  </si>
  <si>
    <t>ESCOVA CIRCULAR COM CERDAS DE AÇO - 6 X 3/4" - FURO 1/2"</t>
  </si>
  <si>
    <t>LIXA CARBURETO DE SILÍCIO  7" -  GRANA 120 - PARA CONCRETO</t>
  </si>
  <si>
    <t>MASSA BASE ÓLEO PARA MADEIRA</t>
  </si>
  <si>
    <t>MASSA CORRIDA - PVA</t>
  </si>
  <si>
    <t>MASSA BASE EPÓXI - BICOMPONENTE (MASSA E CATALIZADOR)</t>
  </si>
  <si>
    <t>MASSA ACRÍLICA (PARA PAREDE)</t>
  </si>
  <si>
    <t>ÓLEO DE LINHAÇA</t>
  </si>
  <si>
    <t>PIGMENTO PARA CIMENTADO LISO (PÓ XADREZ)</t>
  </si>
  <si>
    <t>REMOVEDOR</t>
  </si>
  <si>
    <t>GOMA LACA (IMPORTADA)</t>
  </si>
  <si>
    <t>ÁLCOOL ABSOLUTO 99 %</t>
  </si>
  <si>
    <t>VERNIZ A BASE DE GOMA LACA</t>
  </si>
  <si>
    <t>VERNIZ POLIURETANO BRILHANTE (VERNIZ MARÍTIMO)</t>
  </si>
  <si>
    <t>VERNIZ ANTI-PICHAÇÃO - BASE SOLVENTE INCOLOR (SOLÚVEL EM SOLVENTE)</t>
  </si>
  <si>
    <t>SOLUÇÃO CONCENTRADA DE SILICONE - IMPERMEABILIZANTE INCOLOR HIDROREPELENTE PARA FACHADA</t>
  </si>
  <si>
    <t>VERNIZ NITRO CELULOSE // VERNIZ SINTÉTICO BRILHANTE ( PARA USO EM MADEIRA )</t>
  </si>
  <si>
    <t>VERNIZ ACRÍLICO BRILHANTE BASE ÁGUA</t>
  </si>
  <si>
    <t>COMPLEMENTOS PAISAGISTICOS E ESPORTIVOS</t>
  </si>
  <si>
    <t>GRAMA ESMERALDA</t>
  </si>
  <si>
    <t>MASTRO P/ BANDEIRA COMPLETO ENGASTADO H LIVRE 7,0 M</t>
  </si>
  <si>
    <t>MASTRO P/ BANDEIRA COMPLETO ENGASTADO H LIVRE 9,0 M</t>
  </si>
  <si>
    <t>POSTE P/ REDE DE VOLEIBOL C/ ACESSÓRIOS</t>
  </si>
  <si>
    <t>REDE DE NÁILON PARA FUTEBOL DE SALÃO</t>
  </si>
  <si>
    <t>REDE DE NÁILON PARA VOLEIBOL</t>
  </si>
  <si>
    <t>COBERTURA DE QUADRA POLIESPORTIVA COM TELA DE NYLON FIO 3MM (FORNECIMENTO E COLOCAÇÃO)</t>
  </si>
  <si>
    <t>TELA POLIETILENO P/ PROTEÇÃO DE FACHADA-TRAMA 2,2MM</t>
  </si>
  <si>
    <t>TABELA PARA BASQUETE; INCLUSIVE ARO</t>
  </si>
  <si>
    <t>TAMPÃO DE AÇO GALVANIZADO - 3"</t>
  </si>
  <si>
    <t>BRINQUEDOS PARA PLAYGROUND</t>
  </si>
  <si>
    <t>CARROSSEL EM FERRO COM 20 LUGARES PARA PLAYGROUND/JARDIM DIÂMETRO DE 2,20M</t>
  </si>
  <si>
    <t>ESCADA HORIZONTAL EM FERRO PARA PLAYGROUND/JARDIM  - MED. (1,80X1,80)M</t>
  </si>
  <si>
    <t>ESCORREGADOR EM FERRO PARA PLAYGROUND/JARDIM (1,80X3,00)M</t>
  </si>
  <si>
    <t>BALANÇO TRIPLO EM FERRO COM PNEUS PARA PLAYGROUND/JARDIM  - MED. (2,50X2,50X4,50)M</t>
  </si>
  <si>
    <t>GANGORRA TRIPLA EM FERRO PARA PLAYGROUND/JARDIM  - MED. (0,70X3,00)M</t>
  </si>
  <si>
    <t>GAIOLA LABIRINTO EM FERRO PARA PLAYGROUND/JARDIM  - MED. (1,50X1,50X2,00)M</t>
  </si>
  <si>
    <t>PLACA DE E.V.A,  ESP 30 MM, PARA USO INTERNO, TIPO TATAMI</t>
  </si>
  <si>
    <t>VEGETAÇÃO PARA PAISAGISMO</t>
  </si>
  <si>
    <t>ADUBO QUÍMICO NPK 10 - 10 - 10 - (PREÇO PARA NÃO PRODUTOR)</t>
  </si>
  <si>
    <t>CALCÁRIO DOLOMÍTICO - UTILIZADO EM PLANTIO</t>
  </si>
  <si>
    <t>LATÂNIA - H=0.50/1.00 M - (LATANIA SPP) PALMEIRA - MEDIDA: "PONTA FOLHA"</t>
  </si>
  <si>
    <t>SEAFORTIA - H=1.50/2.00 M - (ARCHONTOPHOENIX CUNNINGHAMIANA) PALMÁCEA - MEDIDA: "PONTA FOLHA"</t>
  </si>
  <si>
    <t>PALMEIRA IMPERIAL (ROYSTONEA OLERACEA) H=1,5 A 2,0 M - MEDIDA: "PONTA FOLHA"</t>
  </si>
  <si>
    <t>CINERÁRIA (SENECIO CINERARIA) FORRAÇÃO</t>
  </si>
  <si>
    <t>Dúzia</t>
  </si>
  <si>
    <t>HERA INGLESA (HEDERA HELIX) FORRAÇÃO</t>
  </si>
  <si>
    <t>LÍRIO AMARELO (HEMEROCALLIS FLAVA) FORRAÇÃO</t>
  </si>
  <si>
    <t>VEDÉLIA (WEDELIA PALUDOSA) FORRAÇÃO</t>
  </si>
  <si>
    <t>MONSTERA (MONSTERA DELICIOSA)</t>
  </si>
  <si>
    <t>IPOMEIA - H=1,00/1,50 M - (IPOMOEA LEARII) TREPADEIRA</t>
  </si>
  <si>
    <t>MARACUJÁ - H=0.50/0.70M - (PASSIFLORA COERULEA) TREPADEIRA</t>
  </si>
  <si>
    <t>TUMBERGIA - H=0,50/0,70 M - (THUNBERGIA GRANDIFLORA) TREPADEIRA</t>
  </si>
  <si>
    <t>ABUTILOM - H=0,50/0,70 M - ( ABUTILOM STRIATUM ) ARBUSTO - MEDIDA: "PONTA FOLHA"</t>
  </si>
  <si>
    <t>BELA-EMÍLIA - H=0.50/0.70 M - (PLUMBAGO CAPENSIS) ARBUSTO</t>
  </si>
  <si>
    <t>DRACENA - H=0.50/0.70 M  - (DRACAENA FRAGRANS) ARBUSTO</t>
  </si>
  <si>
    <t>MALVAVISCO H=0.50/0.70 M - (MALVAVISCUS MOLLIS) ARBUSTO</t>
  </si>
  <si>
    <t>BAMBUZINHO - H=1.00 A 2.00 M - (BAMBUZA GRACILIS) BAMBU</t>
  </si>
  <si>
    <t>ESPONJINHA - H=0,50/0,70 M - (CALLIANDRA TWEEDII) ARBUSTO</t>
  </si>
  <si>
    <t>CÁSSIA-ALELUIA (SENNA MULTIJUGA)  - ÁRVORE ORNAMENTAL</t>
  </si>
  <si>
    <t>ALECRIM CAMPINAS - (HOLOCALIX BALANSAE)  - ÁRVORE ORNAMENTAL</t>
  </si>
  <si>
    <t>IPÊ AMARELO - H=1,50/2,00 M - (TABEBUIA CHRYSOTRICHA)</t>
  </si>
  <si>
    <t>IPÊ ROSA - H=1,50/2,00 M - (TABEBUIA AVELLANEDAE)</t>
  </si>
  <si>
    <t>IPÊ ROXO - H=1,50/2,00 M - (TABEBUIA IMPETIGINOSA)</t>
  </si>
  <si>
    <t>PAU-BRASIL - H=1.50/2.00 M - (CAESALPINIA ECHINATA)  - ÁRVORE ORNAMENTAL</t>
  </si>
  <si>
    <t>GRAMA BATATAIS EM PLACAS (PASPALUM NOTATUM)</t>
  </si>
  <si>
    <t>GRAMA PRETA - 36 MUDAS POR M2 (OPHIOPOGUM JAPONICUS)</t>
  </si>
  <si>
    <t>GRAMA SÃO CARLOS - EM PLACAS (AXONOPUS OBTUSIFOLIUS)</t>
  </si>
  <si>
    <t>ADUBO ORGÂNICO - ESTERCO</t>
  </si>
  <si>
    <t>TERRA VEGETAL MARROM</t>
  </si>
  <si>
    <t>TERRA VEGETAL PRETA</t>
  </si>
  <si>
    <t>ARECA-BAMBU -H=0.50/1.00 M- (CHRYSALIDO CARPUS LUTESCENS) PALMÁCEA - MEDIDA: "PONTA FOLHA"</t>
  </si>
  <si>
    <t>COQUEIRO - H=1,50/2,00 M - (COCOS NUCIFERA) PALMÁCEA - MEDIDA: "PONTA FOLHA"</t>
  </si>
  <si>
    <t>GUARIROBA - H=1,50/2.00M - (SYAGRUS OLERACEA) PALMÁCEA - MEDIDA: "PONTA FOLHA"</t>
  </si>
  <si>
    <t>JERIVÁ - (SYAGRUS  ROMANZOFFIANA) H=1,50 A 2,00 M - PALMÁCEA - MEDIDA: "PONTA FOLHA"</t>
  </si>
  <si>
    <t>BURITI - H=1,50/2,00 M  - (MAURITIA VINIFERA) PALMÁCEA - MEDIDA: "PONTA FOLHA"</t>
  </si>
  <si>
    <t>COLINIA - H=1,5/ 2,0M - (CHAMAEDOREA ELEGANS) PALMÁCEA - MEDIDA: "PONTA FOLHA"</t>
  </si>
  <si>
    <t>JASMIM ESTRELA - H=0,50/0,70 M - (TRACHELOSPERMOM JASMINDA) TREPADEIRA</t>
  </si>
  <si>
    <t>LÁGRIMA DE CRISTO - H=0,50/0,70 M -(CLERODENDRON THOMSONAE) TREPADEIRA</t>
  </si>
  <si>
    <t>PRIMAVERA - H=0.50/0.70 M - (BOUGAINVILLEA GLABRA) TREPADEIRA</t>
  </si>
  <si>
    <t>UNHA-DE-GATO H=0.10/0.15M - (FICUS PUMILA) TREPADEIRA</t>
  </si>
  <si>
    <t>CLOROFITO (CLOROPHYTUM CROMOSSUM) FORRAÇÃO</t>
  </si>
  <si>
    <t>MARIA-SEM-VERGONHA (IMPATIENS SPP) FORRAÇÃO</t>
  </si>
  <si>
    <t>PILÉA (PILEA CADIEREI) FORRAÇÃO</t>
  </si>
  <si>
    <t>FILODENDRO (PHILODENDRON BIPINNATIFIDUM) FORRAÇÃO</t>
  </si>
  <si>
    <t>ACALIFA - H=0.50/0.70M - (ACALYPHA WIKESIANA) FOLHAS VERMELHAS MESCLADAS C/ COBRE E ROSA - ARBUSTO</t>
  </si>
  <si>
    <t>ALAMANDA - H=0.50/0.70 M - (ALLAMANDA NERIIFOLIA) TREPADEIRA</t>
  </si>
  <si>
    <t>AZALÉIA - H= 0.50/0.70 M - (RHODODENDRON INDICUM) ARBUSTO</t>
  </si>
  <si>
    <t>CAMARÃO - H=0.50/0.70 M - (BELOPERONE GUTTATA) ARBUSTO</t>
  </si>
  <si>
    <t>COSMOS - (COSMOS BIPINNATUS) FORRAÇÃO</t>
  </si>
  <si>
    <t>HIBISCO - H=0.50/0.70M - (HIBISCUS ROSA SINENSIS) FLORES VERMELHAS, ROSAS OU BRANCAS - ARBUSTO</t>
  </si>
  <si>
    <t>PIRACANTA - H=0.50/0.70 M (PYRACANTHA COCCINEA) ARBUSTO</t>
  </si>
  <si>
    <t>PAINEIRA-ROSA - H=1.50/2.00 M - (CHORISIA SPECIOSA) ÁRVORE ORNAMENTAL</t>
  </si>
  <si>
    <t>PAU-FERRO - H=1.50/2.00M - (CAESALPINIA FERREA) ÁRVORE ORNAMENTAL</t>
  </si>
  <si>
    <t>CONCREGRAMA - E = 9,5 CM 60 X 45CM</t>
  </si>
  <si>
    <t>SIBIPIRUNA - H=1.50/2.00 M - (CAESALPINIA PELTOPHOROIDES) ÁRVORE ORNAMENTAL</t>
  </si>
  <si>
    <t>SUINÃ - H=0.50/0.70 M (ERYTHRINA SPECIOSA) ARBUSTO</t>
  </si>
  <si>
    <t>TIPUANA - H=1.50/2.00 M - (TIPUANA TIPO) ÁRVORE ORNAMENTAL</t>
  </si>
  <si>
    <t>ÁRVORE ORNAM. H=1.50/2.00 M - PATA-DE-VACA</t>
  </si>
  <si>
    <t>ÁRVORE ORNAM. H=1.50/2.00 M - QUARESMEIRA</t>
  </si>
  <si>
    <t>ÁRVORE ORNAM.  H=1.50/2.00 M - MANACÁ-DA-SERRA</t>
  </si>
  <si>
    <t>GOIABA DA SERRA - ACCA SELLOWIANA</t>
  </si>
  <si>
    <t>GUARITÁ - ASTRONIUM GRAVEOLENS</t>
  </si>
  <si>
    <t>PAU MARFIM - BALFOURODENDRON RIEDELLIANUM</t>
  </si>
  <si>
    <t>GUANANDI - CALOPHYLLUM BRASILIENSES</t>
  </si>
  <si>
    <t>CAMBUCI - CAMPOMANESIA PHAEA</t>
  </si>
  <si>
    <t>GABIROBA - CAMPOMANESIA XANTHOCARPA</t>
  </si>
  <si>
    <t>CÁSSIA FERRUGEM - CASSIA FERRUGINEA</t>
  </si>
  <si>
    <t>FALSO BARBATIMÃO - CASSIA LEPTOPHYLLA</t>
  </si>
  <si>
    <t>PAU VIOLA - CITHAREXYLUM MYRIANTHUM</t>
  </si>
  <si>
    <t>IPÊ VERDE - CYBYSTAX ANTISYPHILITICA</t>
  </si>
  <si>
    <t>SAGUARAGI - COLUBRINA GLANDULOSA</t>
  </si>
  <si>
    <t>MULUNGU - ERYTHRINA FALCATA</t>
  </si>
  <si>
    <t>UVAIA (EUGENIA PYRIFORMIS)</t>
  </si>
  <si>
    <t>PITANGUEIRA - EUGENIA UNIFLORA</t>
  </si>
  <si>
    <t>IPÊ BRANCO - HANDROANTHUS ROSEO ALBA</t>
  </si>
  <si>
    <t>IPÊ AMARELO DO BREJO - HANDROANTHUS UMBELLATUS</t>
  </si>
  <si>
    <t>IPÊ TABACO - HANDROANTHUS VELLOSOI</t>
  </si>
  <si>
    <t>INGÁ FEIJÃO - INGA MARGINATA</t>
  </si>
  <si>
    <t>JACARANDÁ DE MINAS - JACARANDA CUSPIDIFOLIA</t>
  </si>
  <si>
    <t>CAROBÃO - JACARANDA MICRANTHA</t>
  </si>
  <si>
    <t>CAROBINHA - JACARANDA PUBERULA</t>
  </si>
  <si>
    <t>EMBIRA DE SAPO - LONCHOCARPUS MUELBERGIANUS</t>
  </si>
  <si>
    <t>AÇOITA CAVALO - LUEHEA DIVARICATA</t>
  </si>
  <si>
    <t>JACARANDÁ DO CAMPO - MICHAERIUM ACUTIFOLIUM</t>
  </si>
  <si>
    <t>JACARANDÁ BRANCO - MICHAERIUM PARAGUAIENSIS</t>
  </si>
  <si>
    <t>CAMBOATÁ BRANCO - MATAYBA ELAEAGNOIDES</t>
  </si>
  <si>
    <t>AROEIRA PRETA - MYRACRODURON URUNDEUVA</t>
  </si>
  <si>
    <t>CAMBUÍ - MYRCIA SELLOI</t>
  </si>
  <si>
    <t>CABREÚVA PARDA - MYROCARPUS FRONDOSUS</t>
  </si>
  <si>
    <t>CABREÚVA - MIROXYLON PERUIFERUM</t>
  </si>
  <si>
    <t>BORDÃO DE VELHO - SAMANEA TUBULOSA</t>
  </si>
  <si>
    <t>PITOMBA - TALISIA ESCULENTA</t>
  </si>
  <si>
    <t>BARROTE DE MADEIRA PARA ASSOALHO</t>
  </si>
  <si>
    <t>CERA INCOLOR PARA PISOS</t>
  </si>
  <si>
    <t>GALVANIZAÇÃO ELETROLÍTICA (ENTRE 8 E 10 MÍCRONS) EM PEÇAS DE FERRO</t>
  </si>
  <si>
    <t>POLIMENTO MECÂNICO EM SUPERFÍCIES DE CONCRETO</t>
  </si>
  <si>
    <t>POLIMENTO DE PISOS</t>
  </si>
  <si>
    <t>VERNIZ À BASE DE URÉIA-FORMOL (TIPO SINTEKO)</t>
  </si>
  <si>
    <t>RESINA ACRÍLICA PARA PISO GRANILITE</t>
  </si>
  <si>
    <t>RESINA EPÓXI PARA PISO GRANILITE BI-COMPONENTE</t>
  </si>
  <si>
    <t>RESINA POLIURETANO MONOCONPONENTE PARA PISO GRANILITE</t>
  </si>
  <si>
    <t>CAIXA DE CONCRETO (ITEM 07.14.00)</t>
  </si>
  <si>
    <t>MASSA DE VIDRACEIRO</t>
  </si>
  <si>
    <t>ADESIVO ESTRUTURAL, BI-COMPONENTE, A BASE DE RESINA EPOXI</t>
  </si>
  <si>
    <t>PRATELEIRA DE GRANILITE 30MM</t>
  </si>
  <si>
    <t>PRATELEIRA DE GRANILITE 40MM</t>
  </si>
  <si>
    <t>PRATELEIRA DE GRANILITE 50MM</t>
  </si>
  <si>
    <t>AQUECIMENTO SOLAR</t>
  </si>
  <si>
    <t>COLETOR SOLAR PLANO FECHADO (SELO "A" INMETRO)</t>
  </si>
  <si>
    <t>COLETOR SOLAR PLANO ABERTO (SELO "A" INMETRO)</t>
  </si>
  <si>
    <t>RESERV.TÉRMICO  500L, AÇO AISI 304, BAIXA PRES. C/ SIST. ELETR. P/ AQUEC. AUX. (3000W E 220V-APROX.) - APROV.INMETRO</t>
  </si>
  <si>
    <t>RESERV.TÉRMICO  500L, AÇO AISI 304, ALTA PRES. (VASO DE EXP. INCL) P/ AQUEC.AUX.(3000W E 220V-APROX) -APROV.INMETRO</t>
  </si>
  <si>
    <t>RESERV.TÉRMICO 2000L, AÇO AISI 304, BAIXA PRES. C/ SIST. ELÉTR. ENTRE 10 E 12KW, P/ AQUECIMENTO AUX. - APROV.INMETRO</t>
  </si>
  <si>
    <t>RESERV.TÉRMICO 2000L, AÇO AISI 304, ALTA PRES. (VASO DE EXP. INCL) C/SIST.ELÉT.ENTRE 10 E 12KW, P/AQU.AUX.-APROV.INMETRO</t>
  </si>
  <si>
    <t>BOMBA HIDRÁULICA DE CIRCULAÇÃO DE ÁGUAS NOS COLETORES SOLARES</t>
  </si>
  <si>
    <t>CONJ. DIGITAL ENGLOB. CONTROL. DIFER. DE TEMP. E TERMOST.C/ TIMER P/ACION.PROG,BOMB.HIDR, AQUEC.AUX,ANEL RECIRC.ÁGUA.QU</t>
  </si>
  <si>
    <t>CONJUNTO DE INSTALAÇÃO (MATS E MÃO DE OBRA) P/INSTALAÇÃO E INTERLIG. DOS COMPON. DO SIST. DE AQUECIM. SOLAR ATÉ 1000L</t>
  </si>
  <si>
    <t>POSTES</t>
  </si>
  <si>
    <t>POSTE DE AÇO GALVANIZADO - RETO - FLANGEADO - H= 7,00M</t>
  </si>
  <si>
    <t>POSTE DE AÇO GALVANIZADO - RETO - FLANGEADO - H= 5,00M</t>
  </si>
  <si>
    <t>POSTE DE AÇO GALVANIZADO - RETO - ENGASTADO - H= 6,00M</t>
  </si>
  <si>
    <t>POSTE DE AÇO GALVANIZADO -CURVO SIMPLES -ENGASTADO -H=7,00M</t>
  </si>
  <si>
    <t>POSTE DE AÇO GALVANIZADO - CURVO DUPLO - ENGASTADO -H=7,00M</t>
  </si>
  <si>
    <t>POSTE DE AÇO GALVANIZADO - RETO - ENGASTADO - H= 9,00M</t>
  </si>
  <si>
    <t>POSTE DE AÇO GALVANIZADO - RETO - ENGASTADO - H=10,00M</t>
  </si>
  <si>
    <t>CAIXAS DE ENTRADA</t>
  </si>
  <si>
    <t>CAIXA PARA MEDIDOR TIPO M EXT - (120X90X25)CM</t>
  </si>
  <si>
    <t>CAIXA PARA MEDIDOR TIPO T - (90X60X25)CM</t>
  </si>
  <si>
    <t>CAIXA VENEZ. TP.-TELESP - 15X25X10CM</t>
  </si>
  <si>
    <t>QUADROS</t>
  </si>
  <si>
    <t>QUADRO DE DISTRIBUIÇÃO DE EMBUTIR C/ PORTA S/ BARRAMENTO CHAPA METÁLICA 30A - 4 DISJUNTORES</t>
  </si>
  <si>
    <t>QUADRO DE DISTRIBUIÇÃO DE EMBUTIR C/ PORTA S/ BARRAMENTO CHAPA METÁLICA 60A - 12 DISJUNTORES</t>
  </si>
  <si>
    <t>QUADRO DE DISTRIBUIÇÃO DE SOBREPOR C/ PORTA C/ BARRAMENTO CHAPA METÁLICA 100A - 16 DISJUNTORES</t>
  </si>
  <si>
    <t>QUADRO DE DISTRIBUIÇÃO DE SOBREPOR C/ PORTA C/ BARRAMENTO CHAPA METÁLICA 150A - 24 DISJUNTORES</t>
  </si>
  <si>
    <t>QUADRO DE DISTRIBUIÇÃO DE SOBREPOR C/ PORTA C/ BARRAMENTO CHAPA METÁLICA 100A - 28 DISJUNTORES</t>
  </si>
  <si>
    <t>QUADRO DE DISTRIBUIÇÃO DE SOBREPOR C/ PORTA C/ BARRAMENTO CHAPA METÁLICA 150A - 34 DISJUNTORES</t>
  </si>
  <si>
    <t>QUADRO DE DISTRIBUIÇÃO DE SOBREPOR C/ PORTA C/ BARRAMENTO CHAPA METÁLICA 150A - 44 DISJUNTORES</t>
  </si>
  <si>
    <t>QUADRO DE DISTRIBUIÇÃO DE SOBREPOR C/ PORTA C/ BARRAMENTO CHAPA METÁLICA 225A - 70 DISJUNTORES</t>
  </si>
  <si>
    <t>QUADRO COMANDO METÁLICO PINTADO COM MEDIDAS MÍNIMAS DE 95X60X22 CM</t>
  </si>
  <si>
    <t>CAIXA CHAPA 14 ESMALTADA TIPO "X" - MED. (140X145X25)CM</t>
  </si>
  <si>
    <t>CAIXA DE MEDIÇÃO PADRÃO ELETROPAULO TIPO III</t>
  </si>
  <si>
    <t>CAIXA TELEFONE INTERNA PADRÃO TELESP N.2 - 20X20X13,5CM</t>
  </si>
  <si>
    <t>CAIXA TELEFONE INTERNA PADRÃO TELESP N.3 - 40X40X13,5CM</t>
  </si>
  <si>
    <t>CAIXA TELEFONE INTERNA PADRÃO TELESP N.4 - 60X60X13,5CM</t>
  </si>
  <si>
    <t>CAIXA TELEFONE INTERNA PADRÃO TELESP N.5 - 80X80X13,5CM</t>
  </si>
  <si>
    <t>CAIXA TELEFONE INTERNA PADRÃO TELESP N.6 - 120X120X13,5CM</t>
  </si>
  <si>
    <t>CAIXA TELEFONE INTERNA PADRÃO TELESP N.7 - 150X150X17 CM</t>
  </si>
  <si>
    <t>ELETRODUTOS (AÇO GALVANIZADO E CONEXÕES)</t>
  </si>
  <si>
    <t>CURVA 90 AÇO GALVANIZADO PARA ELETRODUTO - 3/4"</t>
  </si>
  <si>
    <t>CURVA 90 AÇO GALVANIZADO PARA ELETRODUTO - 1"</t>
  </si>
  <si>
    <t>CURVA 90 AÇO GALVANIZADO PARA ELETRODUTO - 1.1/2"</t>
  </si>
  <si>
    <t>CURVA 90 AÇO GALVANIZADO PARA ELETRODUTO - 2"</t>
  </si>
  <si>
    <t>CURVA 90 AÇO GALVANIZADO PARA ELETRODUTO - 2.1/2"</t>
  </si>
  <si>
    <t>CURVA 90 AÇO GALVANIZADO PARA ELETRODUTO - 3"</t>
  </si>
  <si>
    <t>CURVA 90 AÇO GALVANIZADO PARA ELETRODUTO - 4"</t>
  </si>
  <si>
    <t>ELETRODUTO DE AÇO GALVANIZADO ELETROLÍTICO TIPO LEVE - ROSCA NBR 8133 - ESP. 1,06MM - 3/4"</t>
  </si>
  <si>
    <t>ELETRODUTO DE AÇO GALVANIZADO ELETROLÍTICO TIPO LEVE - ROSCA NBR 8133 - ESP. 1,06MM - 1"</t>
  </si>
  <si>
    <t>ELETRODUTO DE AÇO GALVANIZADO ELETROLÍTICO TIPO LEVE - ROSCA NBR 8133 - ESP. 1,06MM - 1 1/4"</t>
  </si>
  <si>
    <t>ELETRODUTO DE AÇO GALVANIZADO ELETROLÍTICO TIPO LEVE - ROSCA NBR 8133 - ESP. 1,06MM - 1 1/2"</t>
  </si>
  <si>
    <t>ELETRODUTO DE AÇO GALVANIZADO ELETROLÍTICO TIPO LEVE - ROSCA NBR 8133 - ESP. 1,50MM - 2"</t>
  </si>
  <si>
    <t>ELETRODUTO DE AÇO GALVANIZADO ELETROLÍTICO TIPO LEVE - ROSCA NBR 8133 - ESP. 1,50MM - 2 1/2"</t>
  </si>
  <si>
    <t>ELETRODUTO DE AÇO GALVANIZADO ELETROLÍTICO TIPO LEVE - ROSCA NBR 8133 - ESP. 1,50MM - 3"</t>
  </si>
  <si>
    <t>ELETRODUTO DE AÇO GALVANIZADO ELETROLÍTICO TIPO LEVE - ROSCA NBR 8133 - ESP. 1,50MM - 4"</t>
  </si>
  <si>
    <t>ELETRODUTO DE AÇO GALVANIZADO A FOGO TIPO SEMI-PESADO/MÉDIO ROSCA NBR 8133 - ESP. 1,50MM - 1/2"</t>
  </si>
  <si>
    <t>ELETRODUTO DE AÇO GALVANIZADO A FOGO TIPO SEMI-PESADO/MÉDIO ROSCA NBR 8133 - ESP. 1,50MM - 3/4"</t>
  </si>
  <si>
    <t>ELETRODUTO DE AÇO GALVANIZADO A FOGO TIPO SEMI-PESADO/MÉDIO ROSCA NBR 8133 - ESP. 1,50MM - 1"</t>
  </si>
  <si>
    <t>ELETRODUTO DE AÇO GALVANIZADO A FOGO TIPO SEMI-PESADO/MÉDIO ROSCA NBR 8133 - ESP. 1,50MM - 1 1/4"</t>
  </si>
  <si>
    <t>ELETRODUTO DE AÇO GALVANIZADO A FOGO TIPO SEMI-PESADO/MÉDIO ROSCA NBR 8133 - ESP. 1,50MM - 1 1/2"</t>
  </si>
  <si>
    <t>ELETRODUTO DE AÇO GALVANIZADO A FOGO TIPO SEMI-PESADO/MÉDIO ROSCA NBR 8133 - ESP. 1,50MM - 2"</t>
  </si>
  <si>
    <t>ELETRODUTO DE AÇO GALVANIZADO A FOGO TIPO SEMI-PESADO/MÉDIO ROSCA NBR 8133 - ESP. 1,50MM - 2 1/2"</t>
  </si>
  <si>
    <t>ELETRODUTO DE AÇO GALVANIZADO A FOGO TIPO SEMI-PESADO/MÉDIO ROSCA NBR 8133 - ESP. 1,50MM - 3"</t>
  </si>
  <si>
    <t>ELETRODUTO DE AÇO GALVANIZADO A FOGO TIPO SEMI-PESADO/MÉDIO ROSCA NBR 8133 - ESP. 1,50MM - 4"</t>
  </si>
  <si>
    <t>LUVA AÇO GALVANIZADO - 3/4"</t>
  </si>
  <si>
    <t>LUVA AÇO GALVANIZADO - 1"</t>
  </si>
  <si>
    <t>LUVA AÇO GALVANIZADO - 1.1/2"</t>
  </si>
  <si>
    <t>LUVA DE AÇO GALVANIZADO - 2"</t>
  </si>
  <si>
    <t>LUVA DE AÇO GALVANIZADO - 2.1/2"</t>
  </si>
  <si>
    <t>LUVA DE AÇO GALVANIZADO -  4"</t>
  </si>
  <si>
    <t>CURVA 135 AÇO GALV. - 1"</t>
  </si>
  <si>
    <t>CURVA 135 AÇO GALV. - 1.1/2"</t>
  </si>
  <si>
    <t>CURVA 135 AÇO GALV. - 2"</t>
  </si>
  <si>
    <t>CURVA 135 AÇO GALV. - 2.1/2"</t>
  </si>
  <si>
    <t>CURVA 135 AÇO GALV. - 3"</t>
  </si>
  <si>
    <t>CURVA 135 AÇO GALV. - 4"</t>
  </si>
  <si>
    <t>ELETRODUTOS (PVC E CONEXÕES)</t>
  </si>
  <si>
    <t>ELETRODUTO FLEXÍVEL DE PVC - 1/2"</t>
  </si>
  <si>
    <t>ELETRODUTO DE PVC ROSCÁVEL DN: 1/2"</t>
  </si>
  <si>
    <t>ELETRODUTO DE PVC ROSCÁVEL DN: 3/4"</t>
  </si>
  <si>
    <t>ELETRODUTO DE PVC ROSCÁVEL DN: 1"</t>
  </si>
  <si>
    <t>ELETRODUTO DE PVC ROSCÁVEL DN: 1.1/4"</t>
  </si>
  <si>
    <t>ELETRODUTO DE PVC ROSCÁVEL DN: 1.1/2"</t>
  </si>
  <si>
    <t>ELETRODUTO DE PVC ROSCÁVEL DN: 2"</t>
  </si>
  <si>
    <t>ELETRODUTO DE PVC ROSCÁVEL DN: 2.1/2"</t>
  </si>
  <si>
    <t>ELETRODUTO DE PVC ROSCÁVEL DN: 3"</t>
  </si>
  <si>
    <t>ELETRODUTO DE PVC ROSCÁVEL DN:4"</t>
  </si>
  <si>
    <t>DUTO POLIETILENO FLEXÍVEL ALTA RESIST. - 2"</t>
  </si>
  <si>
    <t>DUTO POLIETILENO FLEXÍVEL ALTA RESIST. - 3"</t>
  </si>
  <si>
    <t>DUTO POLIETILENO FLEXÍVEL ALTA RESIST. - 4"</t>
  </si>
  <si>
    <t>TUBO METÁLICO FLEXÍVEL REVEST. PVC - 3/4"</t>
  </si>
  <si>
    <t>TUBO METÁLICO FLEXÍVEL REVEST. PVC - 1"</t>
  </si>
  <si>
    <t>TUBO METÁLICO FLEXÍVEL REVEST. PVC -1.1/2"</t>
  </si>
  <si>
    <t>CURVA 90 PVC RÍGIDO P/ ELETR. ROSC. - 25MM (3/4)</t>
  </si>
  <si>
    <t>FIOS E CABOS</t>
  </si>
  <si>
    <t>CABO 10;00 MM2 - ISOLAMENTO P/ 0;7 KV - FLEXÍVEL</t>
  </si>
  <si>
    <t>CABO 16;00 MM2 - ISOLAMENTO P/ 0;7 KV - FLEXÍVEL</t>
  </si>
  <si>
    <t>CABO 25;00 MM2 - ISOLAMENTO P/ 0;7 KV - FLEXÍVEL</t>
  </si>
  <si>
    <t>CABO 35;00 MM2 - ISOLAMENTO P/ 0;7 KV - FLEXÍVEL</t>
  </si>
  <si>
    <t>CABO 50;00 MM2 - ISOLAMENTO P/ 0;7 KV - FLEXÍVEL</t>
  </si>
  <si>
    <t>CABO 70;00 MM2 - ISOLAMENTO P/ 0;7 KV - FLEXÍVEL</t>
  </si>
  <si>
    <t>CABO 95;00 MM2 - ISOLAMENTO P/ 0;7 KV - FLEXÍVEL</t>
  </si>
  <si>
    <t>CABO 120;00 MM2 - ISOLAMENTO P/ 0;7 KV - FLEXÍVEL</t>
  </si>
  <si>
    <t>CABO 150;00 MM2 - ISOLAMENTO P/ 0;7 KV - FLEXÍVEL</t>
  </si>
  <si>
    <t>CABO 185;00 MM2 - ISOLAMENTO P/ 0;7 KV - FLEXÍVEL</t>
  </si>
  <si>
    <t>CABO 240;00 MM2 - ISOLAMENTO P/ 0;7 KV - FLEXÍVEL</t>
  </si>
  <si>
    <t>CABO 300;00 MM2 - ISOLAMENTO P/ 0;7 KV - FLEXÍVEL</t>
  </si>
  <si>
    <t>CABO 10;00 MM2 - ISOLAMENTO P/ 1;0 KV - FLEXÍVEL</t>
  </si>
  <si>
    <t>CABO 16;00 MM2 - ISOLAMENTO P/ 1;0 KV - FLEXÍVEL</t>
  </si>
  <si>
    <t>CABO 25;00 MM2 - ISOLAMENTO P/ 1;0 KV - FLEXÍVEL</t>
  </si>
  <si>
    <t>CABO 35;00 MM2 - ISOLAMENTO P/ 1;0 KV - FLEXÍVEL</t>
  </si>
  <si>
    <t>CABO 50;00 MM2 - ISOLAMENTO P/ 1;0 KV - FLEXÍVEL</t>
  </si>
  <si>
    <t>CABO 70;00 MM2 - ISOLAMENTO P/ 1;0 KV - FLEXÍVEL</t>
  </si>
  <si>
    <t>CABO 95;00 MM2 - ISOLAMENTO P/ 1;0 KV - FLEXÍVEL</t>
  </si>
  <si>
    <t>CABO 120;00 MM2 - ISOLAMENTO P/ 1;0 KV - FLEXÍVEL</t>
  </si>
  <si>
    <t>CABO 150;00 MM2 - ISOLAMENTO P/ 1;0 KV - FLEXÍVEL</t>
  </si>
  <si>
    <t>CABO 185;00 MM2 - ISOLAMENTO P/ 1;0 KV - FLEXÍVEL</t>
  </si>
  <si>
    <t>CABO 240;00 MM2 - ISOLAMENTO P/ 1;0 KV - FLEXÍVEL</t>
  </si>
  <si>
    <t>CABO 300;00 MM2 - ISOLAMENTO P/ 1;0 KV - FLEXÍVEL</t>
  </si>
  <si>
    <t>CABO DE COBRE NU -  6,00MM2</t>
  </si>
  <si>
    <t>CABO DE COBRE NU - 10,00MM2</t>
  </si>
  <si>
    <t>CABO DE COBRE NU - 16,00MM2</t>
  </si>
  <si>
    <t>CABO DE COBRE NU - 25,00MM2</t>
  </si>
  <si>
    <t>CABO DE COBRE NU - 35,00MM2</t>
  </si>
  <si>
    <t>CABO DE COBRE NU - 50,00MM2</t>
  </si>
  <si>
    <t>CABO DE COBRE NU - 70,00 MM2</t>
  </si>
  <si>
    <t>CABO DE COBRE NU - 95,00MM2</t>
  </si>
  <si>
    <t>CABO DE COBRE NU - 120,00MM2</t>
  </si>
  <si>
    <t>CABO 1;00 MM2 - ISOLAMENTO P/ 0;7 KV - FLEXÍVEL</t>
  </si>
  <si>
    <t>CABO 1,50 MM2 - ISOLAMENTO P/ 0,7 KV - FLEXÍVEL</t>
  </si>
  <si>
    <t>CABO 2;50 MM2 - ISOLAMENTO P/ 0;7 KV - FLEXÍVEL</t>
  </si>
  <si>
    <t>CABO 4;00 MM2 - ISOLAMENTO P/ 0;7 KV - FLEXÍVEL</t>
  </si>
  <si>
    <t>CABO 6;00 MM2 - ISOLAMENTO P/ 0;7 KV - FLEXÍVEL</t>
  </si>
  <si>
    <t>CABO DE COBRE FLEXÍVEL, ISOLAÇÃO 750 V NÃO HALOGENADO ANTICHAMA-CLASSE 70°C - 1,5MM2</t>
  </si>
  <si>
    <t>CABO DE COBRE FLEXÍVEL, ISOLAÇÃO 750 V NÃO HALOGENADO ANTICHAMA-CLASSE 70°C - 2,5MM2</t>
  </si>
  <si>
    <t>CABO DE COBRE FLEXÍVEL, ISOLAÇÃO 750 V NÃO HALOGENADO ANTICHAMA-CLASSE 70°C - 4,0MM2</t>
  </si>
  <si>
    <t>CABO DE COBRE FLEXÍVEL, ISOLAÇÃO 750 V NÃO HALOGENADO ANTICHAMA-CLASSE 70°C - 6,0MM2</t>
  </si>
  <si>
    <t>CABO 1;50 MM2 - ISOLAMENTO P/ 1;0 KV - FLEXÍVEL</t>
  </si>
  <si>
    <t>CABO 2;50 MM2 - ISOLAMENTO P/ 1;0 KV - FLEXÍVEL</t>
  </si>
  <si>
    <t>CABO 4;00 MM2 - ISOLAMENTO P/ 1;0 KV - FLEXÍVEL</t>
  </si>
  <si>
    <t>CABO 6;00 MM2 - ISOLAMENTO P/ 1;0 KV - FLEXÍVEL</t>
  </si>
  <si>
    <t>FIO TELEFÔNICO INT. TIPO FI-60 TRANÇADO</t>
  </si>
  <si>
    <t>FIO TELEFÔNICO EXT. TIPO FE-100 PARALELO</t>
  </si>
  <si>
    <t>CABO MÉDIA TENSÃO 12/20KV - 1X35MM2</t>
  </si>
  <si>
    <t>CABO</t>
  </si>
  <si>
    <t>CABO FLEXÍVEL PVC 750V - 2 COND.  1,50MM2</t>
  </si>
  <si>
    <t>CABO FLEXÍVEL PVC 750V - 2 COND.  4,00MM2</t>
  </si>
  <si>
    <t>CABO FLEXÍVEL PVC 750V - 3 COND.  1,50MM2</t>
  </si>
  <si>
    <t>CABO FLEXÍVEL PVC 750V - 3 COND.  2,50MM2</t>
  </si>
  <si>
    <t>CABO FLEXÍVEL PVC 750V - 4 COND.  1,50MM2</t>
  </si>
  <si>
    <t>CHAVE</t>
  </si>
  <si>
    <t>CHAVE MAGNÉTICA TRIFÁSICA - 220V - 5 HP</t>
  </si>
  <si>
    <t>CHAVE NH COM BASE E FUSÍVEIS - 3X125A</t>
  </si>
  <si>
    <t>CHAVE NH COM BASE E FUSÍVEIS - 3X250A</t>
  </si>
  <si>
    <t>CHAVE NH COM BASE E FUSÍVEIS - 3X400A</t>
  </si>
  <si>
    <t>CHAVE NH COM BASE E FUSÍVEIS - 3X630A</t>
  </si>
  <si>
    <t>CHAVE SECCIONADORA ROTATIVA - 3X63A (PACCO)</t>
  </si>
  <si>
    <t>CHAVE SECCIONADORA ROTATIVA - 3X40A (PACCO)</t>
  </si>
  <si>
    <t>CHAVE SECCIONADORA ROTATIVA - 3X16A (PACCO)</t>
  </si>
  <si>
    <t>CHAVE SECCIONADORA ROTATIVA - 3X25A (PACCO)</t>
  </si>
  <si>
    <t>CHAVE SECCIONADORA TRIP. ABERTURA SOB CARGA - 125A/525V - SEM FUSÍVEIS</t>
  </si>
  <si>
    <t>CHAVE SECCIONADORA TRIP. ABERTURA SOB CARGA - 250A/500V - SEM FUSÍVEIS</t>
  </si>
  <si>
    <t>CHAVE SECCIONADORA TRIP. ABERTURA SOB CARGA - 400A/500V - SEM FUSÍVEIS</t>
  </si>
  <si>
    <t>CHAVE SECCIONADORA TRIP. ABERTURA SOB CARGA - 630A/600V - SEM FUSÍVEIS</t>
  </si>
  <si>
    <t>CHAVE SELETORA COM 3 POSIÇÕES - 10 A</t>
  </si>
  <si>
    <t>CHAVE SECCIONADORA TRIP. ABERTURA SOB CARGA-SECA-250A/600V</t>
  </si>
  <si>
    <t>CHAVE SECCIONADORA TRIP. ABERTURA SOB CARGA-SECA-400A/600V</t>
  </si>
  <si>
    <t>CHAVE SECCIONADORA TRIP. ABERTURA SOB CARGA-SECA-630A/600V</t>
  </si>
  <si>
    <t>BASES E FUSIVEIS</t>
  </si>
  <si>
    <t>FUSÍVEL TIPO NH00 - 125A</t>
  </si>
  <si>
    <t>FUSÍVEL TIPO NH1 - 250 A</t>
  </si>
  <si>
    <t>FUSÍVEL TIPO NH2 - 400A</t>
  </si>
  <si>
    <t>FUSÍVEL TIPO NH1 - 200A</t>
  </si>
  <si>
    <t>FUSÍVEL TIPO NH2 - 355A</t>
  </si>
  <si>
    <t>FUSÍVEL TIPO NH3 - 630A</t>
  </si>
  <si>
    <t>FUSÍVEL TIPO NH4 - 800/1250A</t>
  </si>
  <si>
    <t>FUSÍVEL TIPO DIAZED - RÁPIDO RETARDO - 2X25A</t>
  </si>
  <si>
    <t>FUSÍVEL TIPO DIAZED - RÁPIDO RETARDO - 35/63A</t>
  </si>
  <si>
    <t>BASE PARA FUSÍVEIS DIAZED - 2/25A</t>
  </si>
  <si>
    <t>BASE PARA FUSÍVEIS DIAZED - 35/63A</t>
  </si>
  <si>
    <t>BASE PARA FUSÍVEIS NH - 125A</t>
  </si>
  <si>
    <t>BASE PARA FUSÍVEIS NH - 250A</t>
  </si>
  <si>
    <t>BASE PARA FUSÍVEIS NH - 400A</t>
  </si>
  <si>
    <t>BASE PARA FUSÍVEIS NH TAM 03 - 425/630A</t>
  </si>
  <si>
    <t>BASE PARA FUSÍVEIS NH TAM 04 - 800/1250A</t>
  </si>
  <si>
    <t>ISOLADOR DE POLIÉSTER INTERNO BAIXA TENSÃO - (15X20)MM</t>
  </si>
  <si>
    <t>ISOLADOR DE POLIÉSTER INTERNO BAIXA TENSÃO - (40X50)MM</t>
  </si>
  <si>
    <t>ISOLADOR DE POLIÉSTER INTERNO BAIXA TENSÃO - (60X60)MM</t>
  </si>
  <si>
    <t>ISOLADOR DE POLIÉSTER INTERNO BAIXA TENSÃO - (60X75)MM</t>
  </si>
  <si>
    <t>BARRAMENTO</t>
  </si>
  <si>
    <t>BARRA DE COBRE ELETROLÍTICO CHATA MED. 1/4"X1/16" (6,35X1,58MM)</t>
  </si>
  <si>
    <t>BARRA DE COBRE ELETROLÍTICO CHATA MED. 3/8"X3/32" (9,52X2,38MM)</t>
  </si>
  <si>
    <t>BARRAMENTO DE COBRE PARA 100A - 15X3MM</t>
  </si>
  <si>
    <t>BARRAMENTO DE COBRE PARA 150A - 20X4MM</t>
  </si>
  <si>
    <t>BARRAMENTO DE COBRE PARA 200A - 25X4MM</t>
  </si>
  <si>
    <t>BARRAMENTO DE COBRE PARA 400A - 40X7MM</t>
  </si>
  <si>
    <t>BARRAMENTO DE COBRE PARA 600A - 7X60MM</t>
  </si>
  <si>
    <t>BARRAMENTO DE COBRE PARA 800A - 10X80MM</t>
  </si>
  <si>
    <t>BARRAMENTO DE COBRE PARA 1000A - 10X100MM</t>
  </si>
  <si>
    <t>BARRAMENTO DE COBRE PARA 1200A - 9,5X127MM</t>
  </si>
  <si>
    <t>BARRA DE COBRE ELETROLÍTICO CHATA MED. 6"X3/8" (152X9,52MM)</t>
  </si>
  <si>
    <t>INSUMOS BÁSICOS</t>
  </si>
  <si>
    <t>DISJUNTOR DE PROTEÇÃO DIFERENCIAL RESIDUAL - 30MA/230V - 2 PÓLOS - 16A</t>
  </si>
  <si>
    <t>DISJUNTOR DE PROTEÇÃO DIFERENCIAL RESIDUAL - 30MA/230V - 2 PÓLOS - 20A</t>
  </si>
  <si>
    <t>DISJUNTOR DE PROTEÇÃO DIFERENCIAL RESIDUAL - 30MA/240V - 2 PÓLOS  - 25A</t>
  </si>
  <si>
    <t>DISJUNTOR DE PROTEÇÃO DIFERENCIAL RESIDUAL - 30MA/230V - 2 PÓLOS - 32A</t>
  </si>
  <si>
    <t>DISJUNTOR DE PROTEÇÃO DIFERENCIAL RESIDUAL - 30MA/240V - 2 PÓLOS - 40A</t>
  </si>
  <si>
    <t>DISJUNTOR DE PROTEÇÃO DIFERENCIAL RESIDUAL - 30MA/240V - 2 PÓLOS - 63 A</t>
  </si>
  <si>
    <t>DISJUNTOR DE PROTEÇÃO DIFERENCIAL RESIDUAL - 30MA/240V - 3 PÓLOS - 63A</t>
  </si>
  <si>
    <t>INTERRUPTOR DIFERENCIAL 4P - 30MA/380V - 40A</t>
  </si>
  <si>
    <t>INTERRUPTOR DIFERENCIAL 2P - 30 MA / 220/240V - 63A</t>
  </si>
  <si>
    <t>INTERRUPTOR DIFERENCIAL 4P - 30MA/380V - 63A</t>
  </si>
  <si>
    <t>INTERRUPTOR DIFERENCIAL 4P - 30MA/380V - 80A</t>
  </si>
  <si>
    <t>INTERRUPTOR DIFERENCIAL 4P - 30MA/380V - 100A</t>
  </si>
  <si>
    <t>INTERRUPTOR DIFERENCIAL 4P - 30MA/380V - 125A</t>
  </si>
  <si>
    <t>INTERRUPTOR DIFERENCIAL 4P - 100MA/380V - 125A</t>
  </si>
  <si>
    <t>INTERRUPTOR DIFERENCIAL 4P - 300MA/380V - 63A</t>
  </si>
  <si>
    <t>INTERRUPTOR DIFERENCIAL 4P - 300MA/380V - 80A</t>
  </si>
  <si>
    <t>INTERRUPTOR DIFERENCIAL 4P - 300MA/380V - 100A</t>
  </si>
  <si>
    <t>INTERRUPTOR DIFERENCIAL 4P - 300MA/380V - 125A</t>
  </si>
  <si>
    <t>INTERRUPTOR DIFERENCIAL 4P - 500MA/380V - 63A</t>
  </si>
  <si>
    <t>INTERRUPTOR DIFERENCIAL 4P - 500MA/380V - 125A</t>
  </si>
  <si>
    <t>DISJUNTORES</t>
  </si>
  <si>
    <t>DISJUNTOR TERMOMAGNÉTICO -INDUSTRIAL DE BAIXA TENSÃO (NEMA) BIPOLAR DE 15A</t>
  </si>
  <si>
    <t>MINI DISJUNTOR - TIPO EUROPEU (IEC) - UNIPOLAR DE 6/25A</t>
  </si>
  <si>
    <t>MINI DISJUNTOR - TIPO EUROPEU (IEC) - UNIPOLAR DE 32/50A</t>
  </si>
  <si>
    <t>MINI DISJUNTOR - TIPO EUROPEU (IEC) - BIPOLAR DE 6/25A</t>
  </si>
  <si>
    <t>MINI DISJUNTOR - TIPO EUROPEU (IEC) - BIPOLAR DE 32/50A</t>
  </si>
  <si>
    <t>MINI DISJUNTOR - TIPO EUROPEU (IEC) - TRIPOLAR DE 6/25A</t>
  </si>
  <si>
    <t>MINI DISJUNTOR - TIPO EUROPEU (IEC) - TRIPOLAR DE 32/50A</t>
  </si>
  <si>
    <t>DISJUNTOR DE POTÊNCIA BAIXA TENSÃO TRIP. A SECO 600V-1600A</t>
  </si>
  <si>
    <t>DISJUNTOR DE POTÊNCIA BAIXA TENSÃO TRIP. A SECO 600V-2500A</t>
  </si>
  <si>
    <t>DISJUNTOR DE POTÊNCIA BAIXA TENSÃO TRIP. A SECO 600V-1000A</t>
  </si>
  <si>
    <t>DISJUNTOR DE POTÊNCIA BAIXA TENSÃO TRIP. A SECO 600V-800A</t>
  </si>
  <si>
    <t>DISJUNTOR DE POTÊNCIA BAIXA TENSÃO TRIP. A SECO 600V-1250A</t>
  </si>
  <si>
    <t>DISJUNTOR DE POTÊNCIA BAIXA TENSÃO TRIP. A SECO 600V-2000A</t>
  </si>
  <si>
    <t>DISJUNTOR DE POTÊNCIA BAIXA TENSÃO TRIP. A SECO 600V-3200A</t>
  </si>
  <si>
    <t>DISJUNTOR CX. MOLD. BIP. - DISP. TERMOMAG. AJUST. - 100A</t>
  </si>
  <si>
    <t>DISJUNTOR CX. MOLD. BIP. - DISP. TERMOMAG. AJUST. - 150A</t>
  </si>
  <si>
    <t>DISJUNTOR CX. MOLD. BIP. - DISP. TERMOMAG. AJUST. - 200A</t>
  </si>
  <si>
    <t>DISJUNTOR CX. MOLD. BIP. - DISP. TERMOMAG. AJUST. - 250A</t>
  </si>
  <si>
    <t>DISJUNTOR CX. MOLD. TRIP. - DISP. TERMOMAG. AJUST. - 100A</t>
  </si>
  <si>
    <t>DISJUNTOR CX. MOLD. TRIP. - DISP. TERMOMAG. AJUST. - 125A</t>
  </si>
  <si>
    <t>DISJUNTOR CX. MOLD. TRIP. - DISP. TERMOMAG. AJUST. - 150A</t>
  </si>
  <si>
    <t>DISJUNTOR CX. MOLD. TRIP. - DISP. TERMOMAG. AJUST. - 200A</t>
  </si>
  <si>
    <t>DISJUNTOR CX. MOLD. TRIP. - DISP. TERMOMAG. AJUST. - 250A</t>
  </si>
  <si>
    <t>DISJUNTOR CX. MOLD. TRIP. - DISP. TERMOMAG. AJUST. - 300A</t>
  </si>
  <si>
    <t>DISJUNTOR CX. MOLD. TRIP. - DISP. TERMOMAG. AJUST. - 400A</t>
  </si>
  <si>
    <t>DISJUNTOR CX. MOLD. TRIP. - DISP. TERMOMAG. AJUST. - 450A</t>
  </si>
  <si>
    <t>DISJUNTOR CX. MOLD. TRIP. - DISP. TERMOMAG. AJUST. - 630A</t>
  </si>
  <si>
    <t>COMPONENTES DE PAINEIS</t>
  </si>
  <si>
    <t>VOLTÍMETRO 250V - 96X96MM</t>
  </si>
  <si>
    <t>SINALIZADOR LUMINOSO COM LÂMPADA LED, 220V - 22MM</t>
  </si>
  <si>
    <t>SINALIZADOR LUMINOSO COM LÂMPADA LED, 220V - 30MM</t>
  </si>
  <si>
    <t>CONTATOR TRIPOLAR 220V - 12A - COM CONTATOS AUXILIARES DE DOIS PARES</t>
  </si>
  <si>
    <t>CONTATOR TRIPOLAR 220V - 25A - COM CONTATOS AUXILIARES DE DOIS PARES</t>
  </si>
  <si>
    <t>CONTATOR TRIPOLAR 220V - 40A - COM CONTATOS AUXILIARES DE DOIS PARES</t>
  </si>
  <si>
    <t>CONTATOR TRIPOLAR 220V - 65A - COM CONTATOS AUXILIARES DE DOIS PARES</t>
  </si>
  <si>
    <t>RELÉ BIMETÁLICO SOBRECARGA AJUSTE 06 - 12,50A</t>
  </si>
  <si>
    <t>RELÉ BIMETÁLICO SOBRECARGA AJUSTE 16 - 25A</t>
  </si>
  <si>
    <t>RELÉ BIMETÁLICO SOBRECARGA AJUSTE 25 - 40A</t>
  </si>
  <si>
    <t>RELÉ DE TEMPO ELETRÔNICO AJUSTE 6 - 60S</t>
  </si>
  <si>
    <t>SUPORTE DE FIXAÇÃO PARA 2 DISJUNTORES GERAL</t>
  </si>
  <si>
    <t>TRAVA PARA DISJUNTOR - UM CADEADO</t>
  </si>
  <si>
    <t>DISPOSITIVO DE PROTEÇÃO CONTRA SURTOS ELÉTRICOS-275V / 15A</t>
  </si>
  <si>
    <t>CAIXAS DE PASSAGEM E CONDULETES</t>
  </si>
  <si>
    <t>CAIXA DE FERRO ESTAMPADO - 3"X3"</t>
  </si>
  <si>
    <t>CAIXA DE FERRO ESTAMPADO - 4"X4"</t>
  </si>
  <si>
    <t>CAIXA DE FERRO ESTAMPADO - 4"X2"</t>
  </si>
  <si>
    <t>CAIXA DE PASSAGEM EM CHAPA DE AÇO ESMALTADO N. 20 FUNDO MÓVEL - 2"</t>
  </si>
  <si>
    <t>CAIXA ALUMÍNIO 10X10CM - ALTA -  TAMPA LATÃO - P/ TOMADAS</t>
  </si>
  <si>
    <t>CAIXA DE PASSAGEM E LIGAÇÃO EM PVC 7,5 X 7,5 X 5,0CM (3"X3") SEM PLACA</t>
  </si>
  <si>
    <t>CAIXA DE PASSAGEM E LIGAÇÃO EM PVC OCTOGONAL FUNDO MÓVEL 10 X10CM</t>
  </si>
  <si>
    <t>CAIXA DE PVC 10 X10 X 5CM</t>
  </si>
  <si>
    <t>CAIXA DE PVC 10 X 5 X 5CM</t>
  </si>
  <si>
    <t>CAIXA DE PASSAGEM EM CHAPA METÁLICA DE SOBREPOR COM PORTA E FECHADURA -40X40X15CM- USO PARA TELEFONIA, PADRÃO TELEBRAS</t>
  </si>
  <si>
    <t>CAIXA DE PASSAGEM EM CHAPA METÁLICA DE SOBREPOR C/ PORTA E FECHADURA - 50X50X15CM - USO P/ TELEFONIA, PADRÃO TELEBRAS</t>
  </si>
  <si>
    <t>CAIXA DE PAS. TAMP. PARAF. - 20X20X10CM</t>
  </si>
  <si>
    <t>CAIXA DE PASSAGEM EM CHAPA DE AÇO DE SOBREPOR COM TAMPA APARAFUSADA - MED. (30X30X12)CM</t>
  </si>
  <si>
    <t>CAIXA DE PASSAGEM EM CHAPA DE AÇO DE SOBREPOR COM TAMPA APARAFUSADA - MED. (40X40X15)CM</t>
  </si>
  <si>
    <t>CAIXA DE PASSAGEM EM ALUMÍNIO COM TAMPA E VEDAÇÃO 20 X 20 CM</t>
  </si>
  <si>
    <t>CAIXA DE PASSAGEM EM ALUMÍNIO COM TAMPA E VEDAÇÃO 30 X 30 CM</t>
  </si>
  <si>
    <t>CAIXA DE PASSAGEM EM ALUMÍNIO COM TAMPA E VEDAÇÃO 40 X 40 CM</t>
  </si>
  <si>
    <t>CAIXA DE PASSAGEM E TAMPA PRÉ-MOLDADAS EM CONCRETO 20 X 20 CM</t>
  </si>
  <si>
    <t>CAIXA DE PASSAGEM E TAMPA PRÉ-MOLDADAS EM CONCRETO 30 X 30 CM</t>
  </si>
  <si>
    <t>CAIXA DE PASSAGEM E TAMPA PRÉ-MOLDADAS EM CONCRETO 40 X 40 CM</t>
  </si>
  <si>
    <t>CAIXA DE PASSAGEM E TAMPA PRÉ-MOLDADAS EM CONCRETO 50 X 50 CM</t>
  </si>
  <si>
    <t>CAIXA DE PASSAGEM E TAMPA PRÉ-MOLDADAS EM CONCRETO 60 X 60 CM</t>
  </si>
  <si>
    <t>CAIXA DE PASSAGEM E TAMPA PRÉ-MOLDADAS EM CONCRETO 100 X 100 CM</t>
  </si>
  <si>
    <t>CONDULETE CORPO DUPLO; INCLUSIVE TAMPA - 3/4"</t>
  </si>
  <si>
    <t>CONDULETE DE ALUMÍNIO TIPO C COM TAMPA - 1/2"</t>
  </si>
  <si>
    <t>CONDULETE DE ALUMÍNIO TIPO C COM TAMPA - 3/4"</t>
  </si>
  <si>
    <t>CONDULETE DE ALUMÍNIO TIPO C COM TAMPA - 1"</t>
  </si>
  <si>
    <t>CONDULETE DE ALUMÍNIO TIPO C COM TAMPA - 1 1/4"</t>
  </si>
  <si>
    <t>CONDULETE DE ALUMÍNIO TIPO C COM TAMPA - 1 1/2"</t>
  </si>
  <si>
    <t>CONDULETE DE ALUMÍNIO TIPO C COM TAMPA - 2"</t>
  </si>
  <si>
    <t>CONDULETE DE ALUMÍNIO TIPO C COM TAMPA - 2 1/2"</t>
  </si>
  <si>
    <t>CONDULETE DE ALUMÍNIO TIPO C COM TAMPA - 3"</t>
  </si>
  <si>
    <t>CONDULETE DE ALUMÍNIO TIPO C COM TAMPA - 4"</t>
  </si>
  <si>
    <t>CONDULETE DE PVC COM TAMPA - 3/4"</t>
  </si>
  <si>
    <t>ELETROFERRAGENS</t>
  </si>
  <si>
    <t>PERFILADO LISO CHAPA 14 - 19X38MM</t>
  </si>
  <si>
    <t>PERFILADO LISO CHAPA 14 - 38X38MM</t>
  </si>
  <si>
    <t>PERFILADO LISO CHAPA 14 - 38X76MM</t>
  </si>
  <si>
    <t>PERFILADO PERFURADO CHAPA 14 - 19X38MM</t>
  </si>
  <si>
    <t>PERFILADO PERFURADO CHAPA 14 - 38X38MM</t>
  </si>
  <si>
    <t>PERFILADO PERFURADO CHAPA 14 - 38X76MM</t>
  </si>
  <si>
    <t>TAMPA METÁLICA PARA PERFILADO 38MM</t>
  </si>
  <si>
    <t>TAMPA METÁLICA PARA PERFILADO 76MM</t>
  </si>
  <si>
    <t>SUPORTE PARA PERFILADO 100X300MM</t>
  </si>
  <si>
    <t>SUPORTE PARA LUMINÁRIA 100 X 38MM</t>
  </si>
  <si>
    <t>SUPORTE PARA LUMINÁRIA 150/165 MM X 38MM</t>
  </si>
  <si>
    <t>EMENDA INTERNA PARA PERFILADO 38X38 MM -I-</t>
  </si>
  <si>
    <t>EMENDA INTERNA PARA PERFILADO 38X38MM -T-</t>
  </si>
  <si>
    <t>CAIXA DERIVAÇÃO P/ PERFILADO TIPO C - 38X38MM</t>
  </si>
  <si>
    <t>CAIXA DERIVAÇÃO P/ PERFILADO TIPO L - 38X38MM</t>
  </si>
  <si>
    <t>CAIXA DERIVAÇÃO P/ PERFILADO TIPO E - 38X76MM</t>
  </si>
  <si>
    <t>CAIXA DERIVAÇÃO P/ PERFILADO TIPO C - 38X76MM</t>
  </si>
  <si>
    <t>CAIXA DERIVAÇÃO P/ PERFILADO TIPO L - 38X76MM</t>
  </si>
  <si>
    <t>CAIXA DERIVAÇÃO P/ PERFILADO TIPO T - 38X76MM</t>
  </si>
  <si>
    <t>CAIXA DE TOMADA EM PERFILADO - MED: (38X40X120)MM</t>
  </si>
  <si>
    <t>TIRANTE EM AÇO GALV. ROSQUEADO - 5/16"                    .</t>
  </si>
  <si>
    <t>SAÍDA LATERAL P/ ELETRODUTO EM PERFILADO - 3/4"</t>
  </si>
  <si>
    <t>ELETROCALHA LISA GALV. ELETR. CH14 - 100 X 50MM</t>
  </si>
  <si>
    <t>ELETROCALHA LISA GALV. ELETR. CH14 - 125 X 50MM</t>
  </si>
  <si>
    <t>ELETROCALHA LISA GALV. ELETR. CH14 - 150 X 50MM</t>
  </si>
  <si>
    <t>ELETROCALHA LISA GALV. ELETR. CH14 - 175 X 50MM</t>
  </si>
  <si>
    <t>ELETROCALHA LISA GALV. ELETR. CH14 - 200 X 50MM</t>
  </si>
  <si>
    <t>ELETROCALHA LISA GALV. ELETR. CH14 - 250 X 50MM</t>
  </si>
  <si>
    <t>ELETROCALHA LISA GALV. ELETR. CH14 - 300 X 50MM</t>
  </si>
  <si>
    <t>ELETROCALHA LISA GALV. ELETR. CH14 - 150X100MM</t>
  </si>
  <si>
    <t>ELETROCALHA LISA GALV. ELETR. CH14 - 200X100MM</t>
  </si>
  <si>
    <t>ELETROCALHA LISA GALV. ELETR. CH14 - 250X100MM</t>
  </si>
  <si>
    <t>ELETROCALHA LISA GALV. ELETR. CH14 - 300X100MM</t>
  </si>
  <si>
    <t>ELETROCALHA LISA GALV. ELETR. CH14 - 400X100MM</t>
  </si>
  <si>
    <t>TAMPA P/ ELETROCALHA GALV. ELETR. - 100MM</t>
  </si>
  <si>
    <t>TAMPA P/ ELETROCALHA GALV. ELETR. - 125MM</t>
  </si>
  <si>
    <t>TAMPA P/ ELETROCALHA GALV. ELETR. - 150MM</t>
  </si>
  <si>
    <t>TAMPA P/ ELETROCALHA GALV. ELETR. - 175MM</t>
  </si>
  <si>
    <t>TAMPA P/ ELETROCALHA GALV. ELETR. - 200MM</t>
  </si>
  <si>
    <t>TAMPA P/ ELETROCALHA GALV. ELETR. - 250MM</t>
  </si>
  <si>
    <t>TAMPA P/ ELETROCALHA GALV. ELETR. - 300MM</t>
  </si>
  <si>
    <t>TAMPA P/ ELETROCALHA GALV. ELETR. - 400MM</t>
  </si>
  <si>
    <t>ELETROCALHA PERF. GALV. ELETR. CH14 - 100 X 50MM</t>
  </si>
  <si>
    <t>ELETROCALHA PERF. GALV. ELETR. CH14 - 125 X 50MM</t>
  </si>
  <si>
    <t>ELETROCALHA PERF. GALV. ELETR. CH14 - 150 X 50MM</t>
  </si>
  <si>
    <t>ELETROCALHA PERF. GALV. ELETR. CH14 - 175 X 50MM</t>
  </si>
  <si>
    <t>ELETROCALHA PERF. GALV. ELETR. CH14 - 200 X 50MM</t>
  </si>
  <si>
    <t>ELETROCALHA PERF. GALV. ELETR. CH14 - 250 X 50MM</t>
  </si>
  <si>
    <t>ELETROCALHA PERF. GALV. ELETR. CH14 - 300 X 50MM</t>
  </si>
  <si>
    <t>ELETROCALHA PERF. GALV. ELETR. CH14 - 150X100MM</t>
  </si>
  <si>
    <t>ELETROCALHA PERF. GALV. ELETR. CH14 - 200X100MM</t>
  </si>
  <si>
    <t>ELETROCALHA PERF. GALV. ELETR. CH14 - 250X100MM</t>
  </si>
  <si>
    <t>ELETROCALHA PERF. GALV. ELETR. CH14 - 400X100MM</t>
  </si>
  <si>
    <t>INTERRUPTORES; TOMADAS; E ESPELHOS</t>
  </si>
  <si>
    <t>BOTÃO PARA CAMPAINHA, COMPLETO C/ ESPELHO</t>
  </si>
  <si>
    <t>ESPELHO PLÁSTICO - 4"X2"</t>
  </si>
  <si>
    <t>ESPELHO PLÁSTICO - 4"X4"</t>
  </si>
  <si>
    <t>ESPELHO PLÁSTICO - 3"X3"</t>
  </si>
  <si>
    <t>VARIADOR DE LUMINOSIDADE ROTATIVO - 127V/500W</t>
  </si>
  <si>
    <t>INTERRUPTOR PARALELO - 1 TECLA - SEM PLACA / ESPELHO</t>
  </si>
  <si>
    <t>INTERRUPTOR PARALELO BIPOLAR - 1 TECLA - SEM PLACA/ ESPELHO</t>
  </si>
  <si>
    <t>INTERRUPTOR SIMPLES - 1 TECLA - SEM PLACA / ESPELHO</t>
  </si>
  <si>
    <t>INTERRUPTOR SIMPLES - 2 TECLAS - SEM PLACA /  ESPELHO</t>
  </si>
  <si>
    <t>INTERRUPTOR SIMPLES - 3 TECLAS - SEM PLACA / ESPELHO</t>
  </si>
  <si>
    <t>INTERRUPTOR SIMPLES BIPOLAR - 1 TECLA - SEM PLACA /  ESPELHO</t>
  </si>
  <si>
    <t>TOMADA PARA PISO COMPLETA, DE 10A OU 20A,CONFORME NBR 14136</t>
  </si>
  <si>
    <t>TOMADA P/ TELEFONE 4P PADRÃO TELEBRAS</t>
  </si>
  <si>
    <t>TOMADA 3P+T 30A - 440V</t>
  </si>
  <si>
    <t>TOMADA 3P+T 32A -  600/690V - TIPO INDUSTRIAL</t>
  </si>
  <si>
    <t>TOMADA 3P+T 63A - 600/690V - TIPO INDUSTRIAL</t>
  </si>
  <si>
    <t>TOMADA ELÉTRICA SIMPLES DE EMBUTIR, DE 10A OU 20A, SEM PLACA - CONFORME NBR 14136</t>
  </si>
  <si>
    <t>TOMADA PARA TELEFONE RJ11 - COM PLACA / ESPELHO</t>
  </si>
  <si>
    <t>TOMADA RJ 45 PARA INFORMÁTICA COM PLACA</t>
  </si>
  <si>
    <t>PLUG P/ TELEFONE 4P PADRÃO TELEBRAS</t>
  </si>
  <si>
    <t>PLUG 3P+T 30A - 440V</t>
  </si>
  <si>
    <t>PLUG 3P+T 32A -  600/690V - TIPO INDUSTRIAL</t>
  </si>
  <si>
    <t>PLUG 3P+T 63A -  600/690V - TIPO INDUSTRIAL</t>
  </si>
  <si>
    <t>PLUG PARA TOMADA 2P+T - 20A - 250V</t>
  </si>
  <si>
    <t>PLUG PARA TELEFONE RJ11</t>
  </si>
  <si>
    <t>LUMINÁRIAS</t>
  </si>
  <si>
    <t>ARANDELA BLINDADA PARA LÂMPADA INCANDESCENTE - 1X100W</t>
  </si>
  <si>
    <t>LUMINÁRIA BLINDADA EM ALUMÍNIO FUNDIDO TARTARUGA ATÉ 200W</t>
  </si>
  <si>
    <t>LUMINÁRIA BLINDADA EM ALUMÍNIO FUNDIDO DE EMBUTIR ATÉ 200W</t>
  </si>
  <si>
    <t>LUMINÁRIA TIPO BEDD PARA LÂMPADA MISTA - 1X250W</t>
  </si>
  <si>
    <t>LUMINÁRIA INDUSTRIAL CORPO EM CHAPA DE AÇO TRATADA, PINTADA E REFLETOR EM ALUM. ANODIZ. DE ALTO BRILHO -2XT26 16/18/20W</t>
  </si>
  <si>
    <t>LUMINÁRIA INDUSTRIAL CORPO EM CHAPA DE AÇO TRATADA, PINTADA E REFLETOR EM ALUM. ANODIZ. DE ALTO BRILHO -2XT26 32/36/40W</t>
  </si>
  <si>
    <t>LUMINÁRIA TIPO DROPS PARA LÂMPADAS INCANDESCENTES INCLUINDO A BASE DE FERRO - 2X60W</t>
  </si>
  <si>
    <t>LUMINÁRIA DECORATIVA EM VIDRO LEITOSO TIPO GLOBO COM DIAM. 300MM - ALT.310MM - BOCA DE 150MM</t>
  </si>
  <si>
    <t>LUMINÁRIA INDUSTRIAL REFLETOR REPUXADO EM ALUMÍNIO ANODIZ. C/ GRADE DE PROTEÇÃO GALV. P/ LÂMP. VAPOR DE MERC. DE 400W</t>
  </si>
  <si>
    <t>LUMINÁRIA PARA ILUMINAÇÃO PÚBLICA PARA LÂMPADA ATÉ 250 W, COM APROVAÇÃO DE ILUME/PMSP</t>
  </si>
  <si>
    <t>PROJETOR FECHADO REFLETOR REPUXADO EM ALUM. ANODIZ. C/LENTE PLANA DE CRISTAL TEMP. P/ LÂMPADA VAPOR DE MERCÚRIO DE 400W</t>
  </si>
  <si>
    <t>PROJETOR ALUMÍNIO FUNDIDO C/ VIDRO P/ LÂMPADA ATÉ 500W</t>
  </si>
  <si>
    <t>PROJETOR FECHADO EM ALUMÍNIO FUNDIDO COM LENTE PLANA DE CRISTAL TEMPERADO PARA LÂMPADA VAPOR METÁLICO DE 1000W</t>
  </si>
  <si>
    <t>LUMINÁRIA INDUSTRIAL CORPO EM CHAPA DE AÇO TRATADA, PINTADA E REFLETOR EM ALUMÍNIO ANODIZADO DE ALTO BRILHO - 1XT14/24W</t>
  </si>
  <si>
    <t>LUMINÁRIA INDUSTRIAL CORPO EM CHAPA DE AÇO TRATADA, PINTADA E REFLETOR EM ALUMÍNIO ANODIZADO DE ALTO BRILHO - 2XT14/24W</t>
  </si>
  <si>
    <t>LUMINÁRIA INDUSTRIAL CORPO EM CHAPA DE AÇO TRATADA, PINTADA E REFLETOR EM ALUMÍNIO ANODIZADO DE ALTO BRILHO - 1XT28/54W</t>
  </si>
  <si>
    <t>LUMINÁRIA INDUSTRIAL CORPO EM CHAPA DE AÇO TRATADA, PINTADA E REFLETOR EM ALUMÍNIO ANODIZADO DE ALTO BRILHO - 2XT28/54W</t>
  </si>
  <si>
    <t>LUMINÁRIA COML DE SOBREP,C/CORPO,ALETAS PLAN,PORT.LÂMP,CH. AÇO TR. PINT,REFL.C/ACAB.ESPEC. ALTO BRI, P/2LÂM.FLU.16/20W</t>
  </si>
  <si>
    <t>LUMINÁRIA COML DE SOBREP,C/CORPO,ALETAS PLAN,TAMP.PORT.LÂMP, CH.AÇO TR.PINT,REFL.C/ACAB.ESPEC.ALT.BRI, P/2LÂM.FLU.32/40W</t>
  </si>
  <si>
    <t>LUMINÁRIA COML DE SOBREP,C/CORPO,ALETAS PLAN,TAMP.PORT.LÂMP, CH.AÇO TR. PINT,REFL.C/ACAB.ESPEC. ALTO BRI, P/1LÂM.FLU.54W</t>
  </si>
  <si>
    <t>LUMINÁRIA COML DE SOBREP,C/CORPO,ALETAS PLAN,TAMP.PORT.LÂMP, CH.AÇO TR. PINT,REFL.C/ACAB.ESPEC. ALTO BRI, P/2LÂM.FLU.54W</t>
  </si>
  <si>
    <t>LUMINÁRIA COML DE SOBREP,C/CORPO,ALETAS PLAN,TAMP.PORT.LÂMP, CH.AÇO TR. PINT,REFL.C/ACAB.ESPEC. ALTO BRI, P/1LÂM.FLU.14W</t>
  </si>
  <si>
    <t>LUMINÁRIA COML DE SOBREP,C/CORPO,ALETAS PLAN,TAMP.PORT.LÂMP, CH.AÇO TR. PINT,REFL.C/ACAB.ESPEC. ALTO BRI, P/2LÂM.FLU.14W</t>
  </si>
  <si>
    <t>LUMINÁRIA TIPO PLAFONIER BRANCA P/ LÂMPADA FLUORESCENTE</t>
  </si>
  <si>
    <t>REATORES</t>
  </si>
  <si>
    <t>REATOR AFP/PR - 110/220V - 1X20W</t>
  </si>
  <si>
    <t>REATOR AFP/PR - 110/220V - 2X20W</t>
  </si>
  <si>
    <t>REATOR AFP/PR - 110/220V - 2X40W</t>
  </si>
  <si>
    <t>REATOR FLUOR. AFP/PR - 220V/1X110W - SIMPLES</t>
  </si>
  <si>
    <t>REATOR FLUOR. AFP/PR - 220V/2X110W - DUPLO</t>
  </si>
  <si>
    <t>REATOR AFP/PR - 220V - 1X40W</t>
  </si>
  <si>
    <t>REATOR PARA LÂMPADA VAPOR DE MERCÚRIO - 125W / 220V</t>
  </si>
  <si>
    <t>REATOR PARA LÂMPADA VAPOR DE MERCÚRIO - 250W / 220V</t>
  </si>
  <si>
    <t>REATOR PARA LÂMPADA VAPOR DE MERCÚRIO - 400W / 220V</t>
  </si>
  <si>
    <t>REATOR PARA LÂMPADA VAPOR DE MERCÚRIO - 80W / 220V</t>
  </si>
  <si>
    <t>REATOR PARA LÂMPADA VAPOR DE SÓDIO - 70W / 220V</t>
  </si>
  <si>
    <t>REATOR PARA LÂMPADA VAPOR DE SÓDIO - 150W / 220V</t>
  </si>
  <si>
    <t>REATOR PARA LÂMPADA VAPOR DE SÓDIO - 250W / 220V</t>
  </si>
  <si>
    <t>REATOR PARA LÂMPADA VAPOR DE SÓDIO - 400W / 220V</t>
  </si>
  <si>
    <t>IGNITOR P/PARTIDA DE LÂMPADA DE SÓDIO</t>
  </si>
  <si>
    <t>REATOR PARA LÂMPADA VAPOR METÁLICO - 220V - 70W</t>
  </si>
  <si>
    <t>REATOR PARA LÂMPADA VAPOR METÁLICO - 220V - 150W</t>
  </si>
  <si>
    <t>REATOR PARA LÂMPADA VAPOR METÁLICO - 220V - 250W</t>
  </si>
  <si>
    <t>REATOR PARA LÂMPADA VAPOR METÁLICO - 220V - 400W</t>
  </si>
  <si>
    <t>REATOR ELETRÔNICO AFP PARA LÂMPADA FLUORESCENTE -1X16W - BIVOLT</t>
  </si>
  <si>
    <t>REATOR ELETRÔNICO AFP PARA LÂMPADA FLUORESCENTE -1X32W - BIVOLT</t>
  </si>
  <si>
    <t>REATOR ELETRÔNICO AFP PARA LÂMPADA FLUORESCENTE -2X16W - BIVOLT</t>
  </si>
  <si>
    <t>REATOR ELETRÔNICO AFP PARA LÂMPADA FLUORESCENTE -2X32W - BIVOLT</t>
  </si>
  <si>
    <t>REATOR ELETRÔNICO AFP PARA LÂMPADA FLUORESCENTE -1X54W - BIVOLT</t>
  </si>
  <si>
    <t>REATOR ELETRÔNICO AFP PARA LÂMPADA FLUORESCENTE -2X54W - BIVOLT</t>
  </si>
  <si>
    <t>REATOR ELETRÔNICO AFP PARA LÂMPADA FLUORESCENTE - 1X14W - BIVOLT</t>
  </si>
  <si>
    <t>REATOR ELETRÔNICO AFP PARA LÂMPADA FLUORESCENTE - 1X28W - BIVOLT</t>
  </si>
  <si>
    <t>REATOR ELETRÔNICO AFP PARA LÂMPADA FLUORESCENTE - 2X14W - BIVOLT</t>
  </si>
  <si>
    <t>REATOR ELETRÔNICO AFP PARA LÂMPADA FLUORESCENTE - 2X28W - BIVOLT</t>
  </si>
  <si>
    <t>ALTA TENSÃO</t>
  </si>
  <si>
    <t>ISOLADOR DE PORCELANA SUPORTE TIPO PEDESTAL - 15KV</t>
  </si>
  <si>
    <t>VERGALHÃO DE COBRE 3/8" (10MM)</t>
  </si>
  <si>
    <t>MUFLA UNIPOLAR INT. P/ CABO ATÉ 35MM2/15KV</t>
  </si>
  <si>
    <t>MUFLA UNIPOLAR EXT. P/ CABO ATÉ 35MM2/15KV</t>
  </si>
  <si>
    <t>MUFLA TRIPOLAR INT. P/ CABO ATÉ 35MM2/15KV</t>
  </si>
  <si>
    <t>MUFLA TRIPOLAR EXT. P/ CABO ATÉ 35MM2/15KV</t>
  </si>
  <si>
    <t>TRANSFORMADOR DE POTÊNCIA A ÓLEO MONOFÁSICO - 500VA</t>
  </si>
  <si>
    <t>LUVA DE BORRACHA ISOLAÇÃO 20KV</t>
  </si>
  <si>
    <t>CAIXA A3 - PADRÃO ELETROPAULO</t>
  </si>
  <si>
    <t>PLACA AVISO CABINE PRIM.FERRO ESMALT.30X40C</t>
  </si>
  <si>
    <t>PALLET DE MADEIRA COM 4 ENTRADAS - 2 FACES -MED:(100X100)CM</t>
  </si>
  <si>
    <t>PLAQUETA INDICATIVA DE PVC 8X12CM</t>
  </si>
  <si>
    <t>CHAVE SECCIONADORA TRIP. SECA - 400A/15KV</t>
  </si>
  <si>
    <t>CHAVE SECCIONADORA TRIP. COM BASE PARA FUSÍVEL HH-400A-15KV</t>
  </si>
  <si>
    <t>TRANSFORMADORES</t>
  </si>
  <si>
    <t>TRANSFORMADOR TRIFÁSICO 13,8 / 13,2 / 12,6 KV - 220/127V 500KVA - A SECO</t>
  </si>
  <si>
    <t>CUBÍCULO DE ENTRADA E MEDIÇÃO PROTEÇÃO USO OBRIGATÓRIO, CLASSE 15KV, PADRÃO ELETROPAULO</t>
  </si>
  <si>
    <t>CUBÍCULO PARA TRANSFORMADOR 300KVA - CLASSE 15KV</t>
  </si>
  <si>
    <t>CUBÍCULO PARA BANCO DE CAPACITORES, CLASSE 15KV, MEDIDAS APROX. 2,00 X 0,40 X 2,30M - SEM EQUIPAMENTO</t>
  </si>
  <si>
    <t>LÂMPADAS</t>
  </si>
  <si>
    <t>LÂMPADA FLUORESCENTE - 20 W</t>
  </si>
  <si>
    <t>LÂMPADA FLUORESCENTE - 14W</t>
  </si>
  <si>
    <t>LÂMPADA FLUORESCENTE - 28W</t>
  </si>
  <si>
    <t>LÂMPADA FLUORESCENTE - 54W</t>
  </si>
  <si>
    <t>LÂMPADA FLUORESCENTE - 40W</t>
  </si>
  <si>
    <t>LÂMPADA FLUORESCENTE TIPO HO - 110W</t>
  </si>
  <si>
    <t>LÂMPADA INCANDESCENTE - 25W</t>
  </si>
  <si>
    <t>LÂMPADA INCANDESCENTE - 40W</t>
  </si>
  <si>
    <t>LÂMPADA INCANDESCENTE - 60W</t>
  </si>
  <si>
    <t>LÂMPADA INCANDESCENTE - 100W</t>
  </si>
  <si>
    <t>LÂMPADA INCANDESCENTE - 150W</t>
  </si>
  <si>
    <t>LÂMPADA INCANDESCENTE - 200W</t>
  </si>
  <si>
    <t>LÂMPADA MISTA - 220V - 160W</t>
  </si>
  <si>
    <t>LÂMPADA MISTA - 220V - 250W</t>
  </si>
  <si>
    <t>LÂMPADA MISTA - 220V - 500W</t>
  </si>
  <si>
    <t>LÂMPADA VAPOR DE MERCÚRIO - 220V - 80W</t>
  </si>
  <si>
    <t>LÂMPADA VAPOR DE MERCÚRIO - 220V - 125W</t>
  </si>
  <si>
    <t>LÂMPADA VAPOR DE MERCÚRIO - 250V - 250W</t>
  </si>
  <si>
    <t>LÂMPADA VAPOR DE MERCÚRIO - 220V - 400W</t>
  </si>
  <si>
    <t>LÂMPADA VAPOR DE SÓDIO - 70W</t>
  </si>
  <si>
    <t>LÂMPADA VAPOR DE SÓDIO - 150W</t>
  </si>
  <si>
    <t>LÂMPADA VAPOR DE SÓDIO - 250W</t>
  </si>
  <si>
    <t>LÂMPADA VAPOR DE SÓDIO - 400W</t>
  </si>
  <si>
    <t>LÂMPADA DE HALOGÊNIO 300W / 110V</t>
  </si>
  <si>
    <t>LÂMPADA DE HALOGÊNIO 1000W / 220V</t>
  </si>
  <si>
    <t>LÂMPADA FLUORESCENTE - 16W</t>
  </si>
  <si>
    <t>LÂMPADA FLUORESCENTE - 32W</t>
  </si>
  <si>
    <t>LÂMPADA COMPACTA MINI FLUORESCENTE COM REATOR E SOQUETE INCORPORADOS - 25W</t>
  </si>
  <si>
    <t>LÂMPADA FLUORESCENTE COMPACTA - 15W/220V</t>
  </si>
  <si>
    <t>LÂMPADA MULTIVAPOR METÁLICO TUBULAR OU OVÓIDE, BASE E27 - 70W - 1ª LINHA</t>
  </si>
  <si>
    <t>LÂMPADA MULTIVAPOR METÁLICO TUBULAR OU OVÓIDE, BASE E27 - 150W - 1ª LINHA</t>
  </si>
  <si>
    <t>LÂMPADA MULTIVAPOR METÁLICO TUBULAR OU OVÓIDE, BASE E40 - 250W</t>
  </si>
  <si>
    <t>LÂMPADA MULTIVAPOR METÁLICO TUBULAR OU OVÓIDE, BASE E40 - 400W</t>
  </si>
  <si>
    <t>EQUIPAMENTOS DE EMERGÊNCIA</t>
  </si>
  <si>
    <t>CENTRAL DE ILUMINAÇÃO DE EMERGÊNCIA 1000W -24V  COM BATERIAS</t>
  </si>
  <si>
    <t>LUMINÁRIA DE EMERGÊNCIA COM LÂMPADA INCANDESCENTE DE 40W</t>
  </si>
  <si>
    <t>LUMINÁRIA DE EMERGÊNCIA AUTÔNOMA COM LÂMPADA FLUORESCENTE DE 15W</t>
  </si>
  <si>
    <t>LUMINÁRIA DE EMERGÊNCIA AUTÔNOMA COM 2 PROJETORES DE 55W / 12VC - COM BATERIA</t>
  </si>
  <si>
    <t>LUMINÁRIA DE EMERGÊNCIA AUTÔNOMA COM 2 LÂMPADAS FLUORESCENTES DE 8W</t>
  </si>
  <si>
    <t>LUMINÁRIA DE EMERGÊNCIA AUTÔNOMA COM LÂMPADA FLUORESCENTE DE 9W</t>
  </si>
  <si>
    <t>BATERIA AUTOMOTIVA SEM COMPLEMENTO DE NÍVEL 12V - 38A</t>
  </si>
  <si>
    <t>BATERIA AUTOMOTIVA SEM COMPLEMENTO DE NÍVEL 12V - 40A</t>
  </si>
  <si>
    <t>BATERIA AUTOMOTIVA SEM COMPLEMENTO DE NÍVEL 12V - 45A</t>
  </si>
  <si>
    <t>BATERIA ESTACIONÁRIA CHUMBO/CÁLCIO - 12V - 45A</t>
  </si>
  <si>
    <t>CENTRAL ALARME INCÊNDIO ATÉ 12 LAÇOS</t>
  </si>
  <si>
    <t>CENTRAL ALARME INCÊNDIO ATÉ 24 LAÇOS</t>
  </si>
  <si>
    <t>ACIONADOR LIGA/DESLIGA P/ BOMBA - COM MARTELO QUEBRA VIDRO</t>
  </si>
  <si>
    <t>ACIONADOR MANUAL TIPO QUEBRE-O-VIDRO</t>
  </si>
  <si>
    <t>CAMPAINHA TIMBRE PARA INCÊNDIO 24V - 95DB</t>
  </si>
  <si>
    <t>SIRENE ELETRÔNICA C/ SOM AGUDO ONDULANTE, 24V, ENTRE 100 DB E 120DB - COM FLASH (GRUPO DE LEDS)</t>
  </si>
  <si>
    <t>SIRENE ELETRÔNICA BITONAL  24V, ENTRE 100 e 120 DB, COM FLASH (GRUPO DE LEDS)</t>
  </si>
  <si>
    <t>DETECTOR ÓPTICO DE FUMAÇA NÃO-ANALÓGICO PARA SISTEMAS ENDEREÇÁVEIS</t>
  </si>
  <si>
    <t>DETECTOR PRESENÇA TP INFRAVERM. PAS - 12VCC</t>
  </si>
  <si>
    <t>NO-BREAK TRIFÁSICO - 15 KVA - AUTONOMIA DE 15 MIN.</t>
  </si>
  <si>
    <t>ESTABILIZADOR ELETRÔNICO TRIFÁSICO - 15 KVA</t>
  </si>
  <si>
    <t>GRUPO GERADOR 150 KVA ( + OU - 10 KVA) COM COMANDO AUTOMÁTICO, VERSÃO ABERTA</t>
  </si>
  <si>
    <t>GRUPO GERADOR 180 KVA ( + OU - 10 KVA) COM COMANDO AUTOMÁTICO, VERSÃO ABERTA</t>
  </si>
  <si>
    <t>GRUPO GERADOR 137 KVA ( + OU - 10 KVA) COM COMANDO AUTOMÁTICO, VERSÃO ABERTA</t>
  </si>
  <si>
    <t>GRUPO GERADOR 275 KVA ( + OU - 10 KVA) COM COMANDO AUTOMÁTICO, VERSÃO ABERTA</t>
  </si>
  <si>
    <t>APARELHOS ELÉTRICOS</t>
  </si>
  <si>
    <t>BEBEDOURO ELÉTRICO COM REFRIGERAÇÃO - 40L</t>
  </si>
  <si>
    <t>BEBEDOURO ELÉTRICO COM SISTEMA DE REFRIGERAÇÃO - ACESSÍVEL</t>
  </si>
  <si>
    <t>BEBEDOURO ELÉTRICO COM REFRIGERAÇÃO - 80L</t>
  </si>
  <si>
    <t>CHUVEIRO ELÉTRICO AUTOMÁTICO -220V- 5400W-CORPO PVC CROMADO</t>
  </si>
  <si>
    <t>DUCHA MODELO JET 04 - PLÁSTICA - BRANCA</t>
  </si>
  <si>
    <t>DUCHA HIG.FLEX SEM REG. DE PAREDE</t>
  </si>
  <si>
    <t>EXAUSTOR P/ COIFA - POT. 1/2HP</t>
  </si>
  <si>
    <t>VENTILADOR DE PAREDE C/ GRADE CROMADA, DIÂM. MÍN. DE 65 CM, BI-VOLT, POT. 150 W, VELOC. REGULÁVEL E MOVIMENTO OSCILANTE</t>
  </si>
  <si>
    <t>TORNEIRA ELÉTRICA DE PLÁSTICO BRANCA - 220V</t>
  </si>
  <si>
    <t>PÁRA-RAIOS E ACESSÓRIOS</t>
  </si>
  <si>
    <t>BASE E ESTAIS PARA MASTRO DE PÁRA-RAIOS</t>
  </si>
  <si>
    <t>TERMINAL AÉREO AÇO GALV. C/ BASE FIXA 30 CM</t>
  </si>
  <si>
    <t>SUPORTE P/FIXAÇÃO CABO EM TELHA ONDULADA</t>
  </si>
  <si>
    <t>CAIXA INSPEÇÃO ATERR.C/TAMPA E ALÇA</t>
  </si>
  <si>
    <t>CAIXA SUSPENSA P/ INSPEÇÃO DE TERRA - POLIPROPILENO OU PVC</t>
  </si>
  <si>
    <t>SINALEIRO SIMPLES C/FOTOCÉLULA SOLAR</t>
  </si>
  <si>
    <t>SINALEIRO DUPLO C/FOTOCÉLULA SOLAR</t>
  </si>
  <si>
    <t>CAPTOR TIPO FRANKLIN PARA DUAS DESCIDAS</t>
  </si>
  <si>
    <t>SUPORTE ISOLADOR SIMPLES COM ROLDANA - ROSCA SOBERBA E BUCHA - PARA DESCIDA DE PÁRA-RAIOS</t>
  </si>
  <si>
    <t>HASTES</t>
  </si>
  <si>
    <t>HASTE TIPO COPPERWELD ALTA CAMADA - 5/8"X3,00M</t>
  </si>
  <si>
    <t>HASTE TIPO COPPERWELD ALTA CAMADA - 3/4"X3,00M</t>
  </si>
  <si>
    <t>MASTRO DE AÇO GALVANIZADO - 2"X3,00M</t>
  </si>
  <si>
    <t>CAIXA DE PASSAGEM EM CHAPA METÁLICA COM TAMPA APARAFUSADA MED. (10X10X8)CM</t>
  </si>
  <si>
    <t>CONECTORES E TERMINAIS</t>
  </si>
  <si>
    <t>TERMINAL DE PRESSÃO PARA CABO   6MM2</t>
  </si>
  <si>
    <t>TERMINAL DE PRESSÃO PARA CABO  10MM2</t>
  </si>
  <si>
    <t>TERMINAL DE PRESSÃO PARA CABO  16MM2</t>
  </si>
  <si>
    <t>TERMINAL DE PRESSÃO PARA CABO  25MM2</t>
  </si>
  <si>
    <t>TERMINAL DE PRESSÃO PARA CABO  35MM2</t>
  </si>
  <si>
    <t>TERMINAL DE PRESSÃO PARA CABO  50MM2</t>
  </si>
  <si>
    <t>TERMINAL DE PRESSÃO PARA CABO  70MM2</t>
  </si>
  <si>
    <t>TERMINAL DE PRESSÃO PARA CABO  95MM2</t>
  </si>
  <si>
    <t>TERMINAL DE PRESSÃO PARA CABO 120MM2</t>
  </si>
  <si>
    <t>TERMINAL DE PRESSÃO PARA CABO 150MM2</t>
  </si>
  <si>
    <t>TERMINAL DE PRESSÃO PARA CABO 185MM2</t>
  </si>
  <si>
    <t>TERMINAL DE PRESSÃO PARA CABO 240MM2</t>
  </si>
  <si>
    <t>TERMINAL DE PRESSÃO PARA CABO 300MM2</t>
  </si>
  <si>
    <t>CONECTOR PARA HASTE TIPO COPPERWELD</t>
  </si>
  <si>
    <t>CONECTOR TIPO SPLIT-BOLT PARA CABO DE 10MM2</t>
  </si>
  <si>
    <t>CONECTOR TIPO SPLIT-BOLT PARA CABO DE 16MM2</t>
  </si>
  <si>
    <t>CONECTOR TIPO SPLIT-BOLT PARA CABO DE 25MM2</t>
  </si>
  <si>
    <t>CONECTOR TIPO SPLIT-BOLT PARA CABO DE 35MM2</t>
  </si>
  <si>
    <t>CONECTOR TIPO SPLIT-BOLT PARA CABO DE 70MM2</t>
  </si>
  <si>
    <t>CONECTOR TIPO SPLIT-BOLT PARA CABO DE 95MM2</t>
  </si>
  <si>
    <t>CONECTOR TIPO SPLIT-BOLT PARA CABO DE 50MM2</t>
  </si>
  <si>
    <t>CONECTOR TIPO SPLIT-BOLT PARA CABO DE 120MM2</t>
  </si>
  <si>
    <t>CONECTOR TIPO SPLIT-BOLT PARA CABO DE 150MM2</t>
  </si>
  <si>
    <t>CONECTOR TIPO SPLIT-BOLT PARA CABO DE 185MM2</t>
  </si>
  <si>
    <t>CONECTOR TIPO SPLIT-BOLT PARA CABO DE 240MM2</t>
  </si>
  <si>
    <t>CONECTOR TIPO SPLIT-BOLT PARA CABO DE 300MM2</t>
  </si>
  <si>
    <t>CONECTOR EM ALUMÍNIO TIPO PRENSA-CABO - 3/8"</t>
  </si>
  <si>
    <t>CONECTOR EM ALUMÍNIO TIPO PRENSA-CABO - 1/2"</t>
  </si>
  <si>
    <t>CONECTOR EM ALUMÍNIO TIPO PRENSA-CABO - 3/4"</t>
  </si>
  <si>
    <t>CONECTOR EM ALUMÍNIO TIPO PRENSA-CABO - 1"</t>
  </si>
  <si>
    <t>BUCHAS; ARRUELAS E BRAÇADEIRAS</t>
  </si>
  <si>
    <t>BRAÇADEIRA DE AÇO GALVANIZADO TIPO U (OMEGA/SIMPLES) - 1"</t>
  </si>
  <si>
    <t>BRAÇADEIRA PARA TUBO DE 150MM</t>
  </si>
  <si>
    <t>BUCHA E ARRUELA DE ZAMACK -  1/2"</t>
  </si>
  <si>
    <t>BUCHA E ARRUELA DE ZAMACK -  3/4"</t>
  </si>
  <si>
    <t>BUCHA E ARRUELA DE ZAMACK - 1"</t>
  </si>
  <si>
    <t>BUCHA E ARRUELA DE ZAMACK - 1.1/2"</t>
  </si>
  <si>
    <t>BUCHA E ARRUELA DE ZAMACK - 2.1/2"</t>
  </si>
  <si>
    <t>BUCHA E ARRUELA DE ZAMACK - 3"</t>
  </si>
  <si>
    <t>BUCHA E ARRUELA DE ZAMACK - 4"</t>
  </si>
  <si>
    <t>BRAÇADEIRA DE AÇO GALVANIZADO TIPO U (OMEGA/SIMPLES) - 1/2"</t>
  </si>
  <si>
    <t>BRAÇADEIRA DE AÇO GALVANIZADO TIPO U (OMEGA/SIMPLES) - 3/4"</t>
  </si>
  <si>
    <t>BRAÇADEIRA DE AÇO GALVANIZADO TIPO U (OMEGA/SIMPLES) - 3"</t>
  </si>
  <si>
    <t>POSTE DE CONCRETO DUPLO T - H=7,50M - 90KG</t>
  </si>
  <si>
    <t>POSTE DE CONCRETO DUPLO T - H=7,50M - 200KG</t>
  </si>
  <si>
    <t>POSTE DE CONCRETO DUPLO T - H=7,50M - 300KG</t>
  </si>
  <si>
    <t>POSTE DE CONCRETO CIRCULAR RETO - H=12,00M/200DAM</t>
  </si>
  <si>
    <t>POSTE DE CONCRETO COM ALTURA LIVRE DE 18M - 1000 DAN - CIRCULAR / DUPLO T</t>
  </si>
  <si>
    <t>CRUZETA DE FERRO GALVANIZADO PARA 3 PROJETORES</t>
  </si>
  <si>
    <t>BRAÇO P/LUMIN. TUBO FERRO GALV. 1-X1;00M</t>
  </si>
  <si>
    <t>ALÇA COM ISOLADOR DE PORCELANA TIPO TELESP</t>
  </si>
  <si>
    <t>ARMAÇÃO SECUNDÁRIA (PRESBOW) - 3 ESTRIBOS</t>
  </si>
  <si>
    <t>BLOCO DE LIGAÇÃO EXT.BLE-2 (CAIXA) C/KIT DE INSTAL: C/ ISOL PORC.2RP, PARAF.PR60 C/ PORC.E SUPORTE TIPO DM-PADR.TELESP</t>
  </si>
  <si>
    <t>CINTA DE AÇO GALVANIZADO DIÂMETRO 170MM</t>
  </si>
  <si>
    <t>CIGARRA DE SOBREPOR; TIPO COLEGIAL</t>
  </si>
  <si>
    <t>FITA ISOLANTE ROLO DE 19MM X 20M - COR PRETA</t>
  </si>
  <si>
    <t>SOQUETE ANTIVIBRATÓRIO PARA LÂMPADA FLUORESCENTE SEM PORTA  - STA</t>
  </si>
  <si>
    <t>SOQUETE EM BAQUELITE TERMOPLÁSTICO COM RABICHO, CASQUILHO EM LATÃO, ROSCA E27 - 4A/250V</t>
  </si>
  <si>
    <t>TAMPA METÁLICA COM REQUADRO DE 30X30CM (FERRO FUNDIDO)</t>
  </si>
  <si>
    <t>RELÉ FOTOEL. FOTOCÉLULA SOLAR 1000W</t>
  </si>
  <si>
    <t>DISPOSITIVO DE PROTEÇÃO CONTRA SURTOS 275V - 40KA</t>
  </si>
  <si>
    <t>INTERRUPTOR DIFERENCIAL RESIDUAL (DR)2P - 25A/30MA-220/240V</t>
  </si>
  <si>
    <t>INTERRUPTOR DIFERENCIAL RESIDUAL (DR)2P - 40A/30MA-220/240V</t>
  </si>
  <si>
    <t>BARRAMENTO DE COBRE TIPO DIN BIPOLAR PARA 80A</t>
  </si>
  <si>
    <t>BARRAMENTO DE COBRE TIPO DIN TRIPOLAR PARA 80A</t>
  </si>
  <si>
    <t>MINI DISJUNTOR - TIPO EUROPEU (IEC) - TRIPOLAR DE 63A</t>
  </si>
  <si>
    <t>ÓLEO ISOLANTE P/ TRANSFORMADOR/DISJUNTOR 30KV/CM</t>
  </si>
  <si>
    <t>ISOLADOR SUPORTE TIPO PEDESTAL EM PORCELANA - 1KV</t>
  </si>
  <si>
    <t>ISOLADOR SUPORTE TIPO PEDESTAL EM EPOXI - 15KV</t>
  </si>
  <si>
    <t>ISOLADOR SUPORTE TIPO PEDESTAL EM EPOXI -  1KV</t>
  </si>
  <si>
    <t>JANELA P/ VENTILAÇÃO PERMANENTE TIPO CHICANA INCLUSIVE TELA</t>
  </si>
  <si>
    <t>TERMINAL OU CONECTOR P/ VERGALHÃO DE COBRE 3/8" (10MM)</t>
  </si>
  <si>
    <t>CABO DE MÉDIA TENSÃO PARA 12/20KV - 1X25MM2 UNIPOLAR</t>
  </si>
  <si>
    <t>EMENDA PARA CABO DE MÉDIA TENSÃO 12/20KV - 1X25 / 1X35 MM2 UNIPOLAR</t>
  </si>
  <si>
    <t>TRANSFORMADOR DE POTENCIAL A SECO 13,2 / 0,11-0,22KV-1000VA</t>
  </si>
  <si>
    <t>BUCHA DE PASSAGEM INTERNA / EXTERNA - 15KV</t>
  </si>
  <si>
    <t>BUCHA PARA NEUTRO - EM PORCELANA</t>
  </si>
  <si>
    <t>BUCHA DE PASSAGEM PARA BARRAMENTO - EM EPÓXI</t>
  </si>
  <si>
    <t>CHAPA DE FERRO 1,50X0,50X1/4" PARA BUCHAS DE PASSAGEM</t>
  </si>
  <si>
    <t>BASE PARA FUSÍVEL DE TRANSFORMADOR DE POTENCIAL</t>
  </si>
  <si>
    <t>FUSÍVEL HH PARA 7,5A/15KV</t>
  </si>
  <si>
    <t>FUSÍVEL HH PARA 10A/15KV</t>
  </si>
  <si>
    <t>FUSÍVEL HH PARA 20A/15KV</t>
  </si>
  <si>
    <t>FUSÍVEL HH PARA 40A/15KV</t>
  </si>
  <si>
    <t>BASE TRIPOLAR PARA FUSÍVEL LIMITADOR HH - 15KV / 200A</t>
  </si>
  <si>
    <t>FUSÍVEL PARA TRANSFORMADOR DE POTENCIAL</t>
  </si>
  <si>
    <t>DISJUNTOR A VÁCUO 15KV/350 MVA -COMPLETO- CARREGAM. MANUAL</t>
  </si>
  <si>
    <t>DISJUNTOR PVO 15KV / 350MVA - COMPLETO</t>
  </si>
  <si>
    <t>DISJUNTOR A VÁCUO 15KV/350MVA - COMPLETO - CARREGAM. MOTORIZADO</t>
  </si>
  <si>
    <t>RELE DE SOBRECORRENTE DISJUNTOR 15KV FLUIDO DINÂMICO UNIDADE = CJ 3 PEÇAS</t>
  </si>
  <si>
    <t>BOBINA DE MÍNIMA TENSÃO DO DISJUNTOR VOL NORMAL DE ÓLEO</t>
  </si>
  <si>
    <t>RELE DE FALTA DE FASE E MÍNIMA TENSÃO - TRIFÁSICO</t>
  </si>
  <si>
    <t>PARA-RAIO TIPO POLIMÉRICO CLASSE 15 KV</t>
  </si>
  <si>
    <t>ESTRADO DE BORRACHA ISOLANTE 100X100X2,5CM</t>
  </si>
  <si>
    <t>VARA DE MANOBRA DE FIBRA DE VIDRO 3,00 M / 15KV</t>
  </si>
  <si>
    <t>BRAÇADEIRA PARA ELETRODUTO EM POSTE</t>
  </si>
  <si>
    <t>LUVA DE SOBREPOSIÇÃO PARA LUVA ISOLANTE EM COURO DE VAQUETA</t>
  </si>
  <si>
    <t>BOLSA EM LONA PARA FERRAMENTAS - TIPO TIRACOLO</t>
  </si>
  <si>
    <t>CHAVE SECCIONADORA TRIP SECA INTERNA 200A/15KV</t>
  </si>
  <si>
    <t>CONJUNTO DE ACIONAMENTO PARA CHAVE SECCIONADORA CONTENDO: PUNHO DE ACIONAMENTO, SUPORTE DO PUNHO, ARTICULAÇÃO, TUBO DE DESCIDA E PROLONGADOR</t>
  </si>
  <si>
    <t>TRANSFORMADOR TRIFÁSICO 15KV - 13.2KV / 220/127V-112.5KVA</t>
  </si>
  <si>
    <t>TRANSFORMADOR TRIFÁSICO 15KV - 13.2KV / 220/127V-150KVA</t>
  </si>
  <si>
    <t>TRANSFORMADOR TRIFÁSICO 15KV - 13.2KV / 220/127V-225KVA</t>
  </si>
  <si>
    <t>TRANSFORMADOR TRIFÁSICO 15KV - 13,2KV / 220/127V-300KVA</t>
  </si>
  <si>
    <t>TRANSFORMADOR TRIFÁSICO À SECO 150KVA 13,8/13,2/12,6/ KV - 220/127V</t>
  </si>
  <si>
    <t>TRANSFORMADOR TRIFÁSICO À SECO 225KVA 13,8/13,2/12,6/ KV - 220/127V</t>
  </si>
  <si>
    <t>TRANSFORMADOR DE CORRENTE - MEDIÇÃO - CLASSE 15KV CORRENTE PRIMÁRIA 800A - USO INTERNO (MÉDIA TENSÃO)</t>
  </si>
  <si>
    <t>RELE DE SOBRECORRENTE DE AÇÃO INDIRETA PARA MÉDIA TENSÃO</t>
  </si>
  <si>
    <t>CAPACITOR P/CORREÇÃO DO FATOR DE POTÊNCIA - 220V -  2,5KVAR</t>
  </si>
  <si>
    <t>CAPACITOR P/CORREÇÃO DO FATOR DE POTÊNCIA - 220V -  5,0KVAR</t>
  </si>
  <si>
    <t>CAPACITOR P/CORREÇÃO DO FATOR DE POTÊNCIA - 220V -  7,5KVAR</t>
  </si>
  <si>
    <t>CAPACITOR P/CORREÇÃO DO FATOR DE POTÊNCIA - 220V - 10,0KVAR</t>
  </si>
  <si>
    <t>CAPACITOR P/CORREÇÃO DO FATOR DE POTÊNCIA - 220V - 12,5KVAR</t>
  </si>
  <si>
    <t>CAPACITOR P/CORREÇÃO DO FATOR DE POTÊNCIA - 220V - 15,0KVAR</t>
  </si>
  <si>
    <t>CAPACITOR P/CORREÇÃO DO FATOR DE POTÊNCIA - 220V - 20,0KVAR</t>
  </si>
  <si>
    <t>CAPACITOR P/CORREÇÃO DO FATOR DE POTÊNCIA - 220V - 25,0KVAR</t>
  </si>
  <si>
    <t>CAPACITOR P/CORREÇÃO DO FATOR DE POTÊNCIA - 220V - 30,0KVAR</t>
  </si>
  <si>
    <t>CAPACITOR P/CORREÇÃO DO FATOR DE POTÊNCIA - 220V - 40,0KVAR</t>
  </si>
  <si>
    <t>CAPACITOR P/CORREÇÃO DO FATOR DE POTÊNCIA - 220V - 50,0KVAR</t>
  </si>
  <si>
    <t>CARTUCHO PARA CONEXÃO EXOTÉRMICA CABO/CABO</t>
  </si>
  <si>
    <t>CARTUCHO PARA CONEXÃO EXOTÉRMICA CABO/HASTE</t>
  </si>
  <si>
    <t>CARTUCHO PARA CONEXÃO EXOTÉRMICA - ESTRUTURA METÁLICA</t>
  </si>
  <si>
    <t>MOLDE CLASSE B PARA CONEXÃO EXOTÉRMICA</t>
  </si>
  <si>
    <t>MOLDE CLASSE C PARA CONEXÃO EXOTÉRMICA</t>
  </si>
  <si>
    <t>ALICATE PARA MOLDE CLASSE B (CONEXÃO EXOTÉRMICA)</t>
  </si>
  <si>
    <t>ALICATE PARA MOLDE CLASSE C (CONEXÃO EXOTÉRMICA)</t>
  </si>
  <si>
    <t>PLACA AVISO DE POLIESTIRENO - 30 X 40 CM - E= 2 MM</t>
  </si>
  <si>
    <t>DISJUNTOR (MINI) TRIPOLAR 100A - TIPO EUROPEU</t>
  </si>
  <si>
    <t>DISJUNTOR (MINI) BIPOLAR 63A TIPO EUROPEU</t>
  </si>
  <si>
    <t>DISJUNTOR (MINI) BIPOLAR 80A TIPO EUROPEU</t>
  </si>
  <si>
    <t>DISJUNTOR (MINI)TRIPOLAR 80A TIPO EUROPEU</t>
  </si>
  <si>
    <t>CAIXA DE MADEIRA PARA ARMAZENAMENTO DE LUVA ISOLANTE</t>
  </si>
  <si>
    <t>TRANSFORMADOR DE CORRENTE PARA PROTEÇÃO DE INSTALAÇÃO PRIMÁRIA RELAÇÃO 50:5 A</t>
  </si>
  <si>
    <t>TRANSFORMADOR DE CORRENTE PARA PROTEÇÃO DE INSTALAÇÃO PRIMÁRIA RELAÇÃO 75:5 A</t>
  </si>
  <si>
    <t>TRANSFORMADOR DE CORRENTE PARA PROTEÇÃO DE INSTALAÇÃO PRIMÁRIA RELAÇÃO 100:5 A</t>
  </si>
  <si>
    <t>TRANSFORMADOR DE POTENCIAL A SECO 15 KV - 220 V - 1000 VA</t>
  </si>
  <si>
    <t>REDE LÓGICA</t>
  </si>
  <si>
    <t>RACK COM PORTA 8U</t>
  </si>
  <si>
    <t>BANDEJA FIXA PARA RACK 8U</t>
  </si>
  <si>
    <t>RÉGUA COM 04 TOMADAS UNIVERSAIS (2P+T, 15A-250V) POLARIZAÇÃO NEMA 5/15</t>
  </si>
  <si>
    <t>KIT DE VENTILAÇÃO FORÇADA COM 02 VENTILADORES PARA RACK 8U</t>
  </si>
  <si>
    <t>PATCH PANEL - 24 PORTAS</t>
  </si>
  <si>
    <t>SWITCH PARA RACK - 24 PORTAS</t>
  </si>
  <si>
    <t>GUIA ORGANIZADORA DE CABOS - FECHADO - 1U</t>
  </si>
  <si>
    <t>PATCH CORD RJ-45 - 1,50M</t>
  </si>
  <si>
    <t>PATCH CORD RJ-45 - 2,50M</t>
  </si>
  <si>
    <t>CABO UTP CATEGORIA - CAT. 5E - 4 PARES</t>
  </si>
  <si>
    <t>CERTIFICAÇÃO DE REDE LÓGICA - ATÉ 50 PONTOS</t>
  </si>
  <si>
    <t>Valor Global</t>
  </si>
  <si>
    <t>CERTIFICAÇÃO DE REDE LÓGICA - EXCEDENTE 50 PONTOS</t>
  </si>
  <si>
    <t>Ponto</t>
  </si>
  <si>
    <t>CURVA GALV. 35CM BITOLA 22 P/ EXAUSTOR AR RECRAV.</t>
  </si>
  <si>
    <t>CHAPÉU CHINÊS P/ DUTO GALV. 35CM BITOLA 22 P/ EXAUSTOR</t>
  </si>
  <si>
    <t>TUBOS (CONCRETO)</t>
  </si>
  <si>
    <t>TUBO DE CONCRETO SIMPLES PS -1 D = 300 MM</t>
  </si>
  <si>
    <t>TUBO DE CONCRETO SIMPLES PS -1 D = 400 MM</t>
  </si>
  <si>
    <t>TUBO DE CONCRETO SIMPLES PS -1 D = 500 MM</t>
  </si>
  <si>
    <t>TUBO DE CONCRETO SIMPLES PS -1 D = 600 MM</t>
  </si>
  <si>
    <t>TUBO DE CONCRETO - DIÂMETRO  70 CM - EA-2</t>
  </si>
  <si>
    <t>TUBO DE CONCRETO - DIÂMETRO 100 CM - EA-2</t>
  </si>
  <si>
    <t>TUBO DE CONCRETO ARMADO PA -2 D = 0,60M</t>
  </si>
  <si>
    <t>TUBO DE CONCRETO ARMADO PA -2 D = 0,70M</t>
  </si>
  <si>
    <t>TUBO DE CONCRETO ARMADO PA -2 D = 0,80M</t>
  </si>
  <si>
    <t>TUBO DE CONCRETO ARMADO PA -2 D = 0,90M</t>
  </si>
  <si>
    <t>TUBO DE CONCRETO ARMADO PA -2 D = 1,00M</t>
  </si>
  <si>
    <t>TUBO DE CONCRETO ARMADO PA -2 D = 1,10M</t>
  </si>
  <si>
    <t>TUBO DE CONCRETO ARMADO PA -2 D = 1,20M</t>
  </si>
  <si>
    <t>TUBO DE CONCRETO ARMADO PA -2 D = 1,50M</t>
  </si>
  <si>
    <t>TUBO DE CONCRETO ARMADO PA -3 D = 1100 MM</t>
  </si>
  <si>
    <t>TUBO DE CONCRETO ARMADO PA -3 D =  700 MM</t>
  </si>
  <si>
    <t>TUBO DE CONCRETO ARMADO PA -3 D = 1000 MM</t>
  </si>
  <si>
    <t>TUBO DE CONCRETO ARMADO PA -3 D = 1200 MM</t>
  </si>
  <si>
    <t>TUBO DE CONCRETO ARMADO PA -3 D = 1500 MM</t>
  </si>
  <si>
    <t>TUBO DE CONCRETO ARMADO PA -3 D =  800 MM</t>
  </si>
  <si>
    <t>TUBO DE CONCRETO ARMADO PA -3 D =  600 MM</t>
  </si>
  <si>
    <t>TUBO DE CONCRETO ARMADO PA -3 D =  900 MM</t>
  </si>
  <si>
    <t>TUBOS (AÇO CARBONO GALV-2440 E CONEXÕES)</t>
  </si>
  <si>
    <t>TUBO DE AÇO GALVANIZADO PARA CONDUÇÃO COM COSTURA NBR 5580M (DIN 2440) - 1"</t>
  </si>
  <si>
    <t>TUBO DE AÇO GALVANIZADO PARA CONDUÇÃO COM COSTURA NBR 5580M (DIN 2440) - 1.1/2"</t>
  </si>
  <si>
    <t>TUBO DE AÇO GALVANIZADO PARA CONDUÇÃO COM COSTURA NBR 5580M (DIN 2440) - 2.1/2"</t>
  </si>
  <si>
    <t>TUBO DE AÇO GALVANIZADO PARA CONDUÇÃO COM COSTURA NBR 5580M (DIN 2440) - 3"</t>
  </si>
  <si>
    <t>TUBO DE AÇO GALVANIZADO PARA CONDUÇÃO COM COSTURA NBR 5580M (DIN 2440) - 4"</t>
  </si>
  <si>
    <t>TUBO DE AÇO GALVANIZADO PARA CONDUÇÃO COM COSTURA NBR 5580M (DIN 2440) - 6"</t>
  </si>
  <si>
    <t>TUBOS (AÇO GALVANIZADO E CONEXÕES)</t>
  </si>
  <si>
    <t>FLANGE DE PVC ROSCÁVEL PARA ÁGUA COM SEXTAVADO SEM FUROS - 3/4"</t>
  </si>
  <si>
    <t>FLANGE DE PVC ROSCÁVEL PARA ÁGUA COM SEXTAVADO SEM FUROS - 1"</t>
  </si>
  <si>
    <t>FLANGE DE PVC ROSCÁVEL PARA ÁGUA COM SEXTAVADO SEM FUROS - 2"</t>
  </si>
  <si>
    <t>TUBO DE AÇO GALVANIZADO PARA CONDUÇÃO COM COSTURA NBR 5580L (BS 1387L) - 3/4"</t>
  </si>
  <si>
    <t>TUBO DE AÇO GALVANIZADO PARA CONDUÇÃO COM COSTURA NBR 5580L (BS 1387L) - 1"</t>
  </si>
  <si>
    <t>TUBO DE AÇO GALVANIZADO PARA CONDUÇÃO COM COSTURA NBR 5580L (BS 1387L) - 1.1/ 4"</t>
  </si>
  <si>
    <t>TUBO DE AÇO GALVANIZADO PARA CONDUÇÃO COM COSTURA NBR 5580L (BS 1387L) - 1.1/2"</t>
  </si>
  <si>
    <t>TUBO DE AÇO GALVANIZADO PARA CONDUÇÃO COM COSTURA NBR 5580L (BS 1387L) - 2"</t>
  </si>
  <si>
    <t>TUBO DE AÇO GALVANIZADO PARA CONDUÇÃO COM COSTURA NBR 5580L (BS 1387L) - 2.1/2"</t>
  </si>
  <si>
    <t>TUBO DE AÇO GALVANIZADO PARA CONDUÇÃO COM COSTURA NBR 5580L (BS 1387L) - 3"</t>
  </si>
  <si>
    <t>TUBO DE AÇO GALVANIZADO PARA CONDUÇÃO COM COSTURA NBR 5580L (BS 1387L) - 4"</t>
  </si>
  <si>
    <t>TUBOS (FERRO FUNDIDO E CONEXÕES)</t>
  </si>
  <si>
    <t>ANEL DE BORRACHA PARA TUBO DE FERRO FUNDIDO LINHA SMU ESGOTO PREDIAL - 50MM</t>
  </si>
  <si>
    <t>ANEL DE BORRACHA PARA TUBO DE FERRO FUNDIDO LINHA SMU ESGOTO PREDIAL - 75MM</t>
  </si>
  <si>
    <t>ANEL DE BORRACHA PARA TUBO DE FERRO FUNDIDO LINHA SMU ESGOTO PREDIAL - 100MM</t>
  </si>
  <si>
    <t>ANEL DE BORRACHA PARA TUBO DE FERRO FUNDIDO LINHA SMU ESGOTO PREDIAL - 150MM</t>
  </si>
  <si>
    <t>JOELHO 88º DE FERRO FUNDIDO PARA ESGOTO PREDIAL (JJ88SMU) - 50MM</t>
  </si>
  <si>
    <t>JOELHO 88º DE FERRO FUNDIDO PARA ESGOTO PREDIAL (JJ88SMU) - 75MM</t>
  </si>
  <si>
    <t>JOELHO 88º DE FERRO FUNDIDO PARA ESGOTO PREDIAL (JJ88SMU) - 100MM</t>
  </si>
  <si>
    <t>JOELHO 88º DE FERRO FUNDIDO PARA ESGOTO PREDIAL (JJ88SMU) - 150MM</t>
  </si>
  <si>
    <t>TUBO FERRO FUNDIDO; LINHA SMU -  50MM</t>
  </si>
  <si>
    <t>TUBO FERRO FUNDIDO; LINHA SMU -  75MM</t>
  </si>
  <si>
    <t>TUBO FERRO FUNDIDO; LINHA SMU - 100MM</t>
  </si>
  <si>
    <t>TUBO FERRO FUNDIDO; LINHA SMU - 150MM</t>
  </si>
  <si>
    <t>TUBOS (CERÂMICA VIDRADA E CONEXÕES)</t>
  </si>
  <si>
    <t>MANILHA DE CERÂMICA VIDRADA - 12</t>
  </si>
  <si>
    <t>MANILHA DE BARRO VIDRADO  8" X 1,5M</t>
  </si>
  <si>
    <t>MANILHA DE BARRO VIDRADO  6" X 1,5M</t>
  </si>
  <si>
    <t>MANILHA DE BARRO VIDRADO  4" X 60CM</t>
  </si>
  <si>
    <t>CURVA DE BARRO VIDRADO 4" X 45 GRAUS</t>
  </si>
  <si>
    <t>TUBOS (PVC RÍGIDO E CONEXÕES)</t>
  </si>
  <si>
    <t>ANEL DE BORRACHA PARA TUBO DE PVC ESGOTO PREDIAL - 40MM</t>
  </si>
  <si>
    <t>ANEL DE BORRACHA PARA TUBO DE PVC ESGOTO PREDIAL - 50MM</t>
  </si>
  <si>
    <t>ANEL DE BORRACHA PARA TUBO DE PVC ESGOTO PREDIAL - 75MM</t>
  </si>
  <si>
    <t>ANEL DE BORRACHA PARA TUBO DE PVC ESGOTO PREDIAL - 100MM</t>
  </si>
  <si>
    <t>ANEL DE BORRACHA PARA TUBO DE PVC ESGOTO PREDIAL - 150MM</t>
  </si>
  <si>
    <t>ANEL DE BORRACHA PARA TUBO DE PVC PARA SANEAMENTO - 200MM</t>
  </si>
  <si>
    <t>TUBO PVC RÍGIDO SOLDÁVEL PARA ÁGUA - 25MM</t>
  </si>
  <si>
    <t>TUBO PVC RÍGIDO SOLDÁVEL PARA ÁGUA - 32MM</t>
  </si>
  <si>
    <t>TUBO PVC RÍGIDO SOLDÁVEL PARA ÁGUA - 40MM</t>
  </si>
  <si>
    <t>TUBO PVC RÍGIDO SOLDÁVEL PARA ÁGUA - 50MM</t>
  </si>
  <si>
    <t>TUBO PVC RÍGIDO SOLDÁVEL PARA ÁGUA - 60MM</t>
  </si>
  <si>
    <t>TUBO PVC RÍGIDO SOLDÁVEL PARA ÁGUA - 75MM</t>
  </si>
  <si>
    <t>TUBO PVC RÍGIDO SOLDÁVEL PARA ÁGUA - 85MM</t>
  </si>
  <si>
    <t>TUBO PVC RÍGIDO SOLDÁVEL PARA ÁGUA - 110MM</t>
  </si>
  <si>
    <t>TUBO DE PVC  40 MM - PARA ESGOTO - SÉRIE NORMAL</t>
  </si>
  <si>
    <t>TUBO DE PVC  50 MM - PARA ESGOTO - SÉRIE NORMAL</t>
  </si>
  <si>
    <t>TUBO DE PVC  75 MM - PARA ESGOTO - SÉRIE NORMAL</t>
  </si>
  <si>
    <t>TUBO DE PVC 100 MM - PARA ESGOTO - SÉRIE NORMAL</t>
  </si>
  <si>
    <t>TUBO DE PVC 150 MM - PARA ESGOTO - SÉRIE NORMAL</t>
  </si>
  <si>
    <t>TUBO DE PVC RÍGIDO 200 MM ( 8") - PARA ESGOTO</t>
  </si>
  <si>
    <t>TUBO DE PVC CORRUGADO E PERFURADO P/ DRENO 4"</t>
  </si>
  <si>
    <t>TUBO DE PVC CORRUGADO E PERFURADO P/ DRENO 6"</t>
  </si>
  <si>
    <t>TUBO DE PEAD CORRUG. E PERFUR. P/ DRENAG. DIÂM. 2,5"</t>
  </si>
  <si>
    <t>TUBO DE PEAD CORRUG. E PERFUR. P/ DRENAG. DIÂM. 3,0"</t>
  </si>
  <si>
    <t>TUBO DE PEAD CORRUG. E PERFUR. P/ DRENAG. DIÂM. 4,0"</t>
  </si>
  <si>
    <t>TUBO DE PEAD CORRUG. E PERFUR. P/ DRENAG. DIÂM. 6.0"</t>
  </si>
  <si>
    <t>TUBOS (COBRE E CONEXÕES)</t>
  </si>
  <si>
    <t>TUBO DE COBRE SEM COSTURA - CLASSE E - 1/2"</t>
  </si>
  <si>
    <t>TUBO DE COBRE SEM COSTURA - CLASSE E - 3/4"</t>
  </si>
  <si>
    <t>TUBO DE COBRE SEM COSTURA - CLASSE E - 1"</t>
  </si>
  <si>
    <t>TUBO DE COBRE SEM COSTURA - CLASSE E - 1.1/4"</t>
  </si>
  <si>
    <t>TUBO DE COBRE SEM COSTURA - CLASSE E - 1.1/2"</t>
  </si>
  <si>
    <t>TUBO DE COBRE SEM COSTURA CLASSE A - 1/2 "</t>
  </si>
  <si>
    <t>TUBO DE COBRE SEM COSTURA CLASSE A - 3/4 "</t>
  </si>
  <si>
    <t>TUBO DE COBRE SEM COSTURA CLASSE A - 1 "</t>
  </si>
  <si>
    <t>TUBO DE COBRE SEM COSTURA CLASSE A - 1 1/4 "</t>
  </si>
  <si>
    <t>TUBO DE COBRE SEM COSTURA CLASSE A - 1 1/2 "</t>
  </si>
  <si>
    <t>TUBOS (PRETOS AÇO CARBONO-SCH CONEXÕES)</t>
  </si>
  <si>
    <t>TUBO DE AÇO CARBONO PRETO COM COSTURA (SCH-40) - 3/4"</t>
  </si>
  <si>
    <t>TUBO DE AÇO CARBONO PRETO COM COSTURA (SCH-40) - 1"</t>
  </si>
  <si>
    <t>TUBO DE AÇO CARBONO PRETO COM COSTURA (SCH-40) - 1.1/4"</t>
  </si>
  <si>
    <t>TUBO DE AÇO CARBONO PRETO COM COSTURA (SCH-40) - 1.1/2"</t>
  </si>
  <si>
    <t>TUBO DE ALUMÍNIO D = 1/2" - E=1.58MM</t>
  </si>
  <si>
    <t>TE DE AÇO CARBONO ROSCA NPT 300LBS - 1/2"</t>
  </si>
  <si>
    <t>LUVA DE REDUÇÃO DE AÇO CARBONO ROSCA NPT 300LBS - 3/4"X1/2"</t>
  </si>
  <si>
    <t>CAP DE AÇO CARBONO ROSCA NPT 300LBS - 3/4"</t>
  </si>
  <si>
    <t>TUBO DE AÇO GALVANIZADO COM COSTURA (SCH-80) - 1/2"</t>
  </si>
  <si>
    <t>TUBO DE AÇO GALVANIZADO COM COSTURA (SCH-80) - 3/4"</t>
  </si>
  <si>
    <t>TUBO DE AÇO CARBONO PRETO COM COSTURA (SCH-40) - 2.1/2"</t>
  </si>
  <si>
    <t>REGISTROS</t>
  </si>
  <si>
    <t>REGISTRO HIDRÁULICO DE BRONZE TIPO GAVETA BRUTO - 3/4"</t>
  </si>
  <si>
    <t>REGISTRO HIDRÁULICO DE BRONZE TIPO GAVETA BRUTO - 1 "</t>
  </si>
  <si>
    <t>REGISTRO HIDRÁULICO DE BRONZE TIPO GAVETA BRUTO - 1.1/4"</t>
  </si>
  <si>
    <t>REGISTRO HIDRÁULICO DE BRONZE TIPO GAVETA BRUTO - 1.1/2"</t>
  </si>
  <si>
    <t>REGISTRO HIDRÁULICO DE BRONZE TIPO GAVETA BRUTO - 2"</t>
  </si>
  <si>
    <t>REGISTRO HIDRÁULICO DE BRONZE TIPO GAVETA BRUTO - 2.1/2"</t>
  </si>
  <si>
    <t>REGISTRO HIDRÁULICO DE BRONZE TIPO GAVETA BRUTO - 3"</t>
  </si>
  <si>
    <t>REGISTRO HIDRÁULICO DE BRONZE TIPO GAVETA BRUTO - 4"</t>
  </si>
  <si>
    <t>REGISTRO HIDRÁULICO DE BRONZE TIPO GAVETA CROMADO COMPLETO - 3/4"</t>
  </si>
  <si>
    <t>REGISTRO HIDRÁULICO DE BRONZE TIPO GAVETA CROMADO COMPLETO - 1"</t>
  </si>
  <si>
    <t>REGISTRO HIDRÁULICO DE BRONZE TIPO GAVETA CROMADO COMPLETO - 1.1/4"</t>
  </si>
  <si>
    <t>REGISTRO HIDRÁULICO DE BRONZE TIPO GAVETA CROMADO COMPLETO - 1.1/2"</t>
  </si>
  <si>
    <t>REGISTRO HIDRÁULICO DE BRONZE TIPO PRESSÃO BRUTO - 1/2"</t>
  </si>
  <si>
    <t>REGISTRO HIDRÁULICO DE BRONZE TIPO PRESSÃO BRUTO - 3/4"</t>
  </si>
  <si>
    <t>REGISTRO DE PRESSÃO CROMADO - 3/4" - COM CANOPLA</t>
  </si>
  <si>
    <t>REGISTRO HIDRÁULICO DE BRONZE TIPO GLOBO ANGULAR 45º (2.1/2") COM ADAPTADOR E TAMPÃO DE 2.1/2"</t>
  </si>
  <si>
    <t>VÁLVULA ESFÉRICA MONOBLOCO EM LATÃO, 3/4" NPT</t>
  </si>
  <si>
    <t>REGISTRO REGULADOR DE VAZÃO, CROMADO, DE 1/2"</t>
  </si>
  <si>
    <t>RESTRITOR DE VAZÃO - 6 A 18 LITROS</t>
  </si>
  <si>
    <t>VÁLVULAS</t>
  </si>
  <si>
    <t>VÁLVULA DE DESCARGA ELETRÔNICA P/ MICTÓRIO - DOCOL</t>
  </si>
  <si>
    <t>VÁLVULA FLEXÍVEL PARA MICTÓRIO, ACIONAMENTO MANUAL E FECHAMENTO AUTOMÁTICO</t>
  </si>
  <si>
    <t>VÁLVULA DE ESCOAMENTO P/ PIA DE COZINHA AMERICANA -  1.1/2" X 3.1/2"</t>
  </si>
  <si>
    <t>VÁLVULA DE METAL CROMADO C/ GRELHA - 1.1/2"</t>
  </si>
  <si>
    <t>VÁLVULA DE METAL CROMADO - 1"</t>
  </si>
  <si>
    <t>VÁLVULA DE DESCARGA DE METAL S/ ACABAMENTO C/ REGISTRO INCORPORADO - 1.1/4", COM VAZÃO DE 6 LITROS (VDR)</t>
  </si>
  <si>
    <t>VÁLVULA DE DESCARGA DE METAL S/ ACABAMENTO C/ REGISTRO INCORPORADO - 1.1/2", COM VAZÃO DE 6 LITROS (VDR)</t>
  </si>
  <si>
    <t>VÁLVULA DE DESCARGA COM DUPLO ACIONAMENTO</t>
  </si>
  <si>
    <t>VÁLVULA DE DESCARGA EXTERNA - 1.1/4"</t>
  </si>
  <si>
    <t>VÁLVULA RETENÇÃO HORIZONTAL - 1"</t>
  </si>
  <si>
    <t>VÁLVULA RETENÇÃO HORIZONTAL - 1.1/2"</t>
  </si>
  <si>
    <t>VÁLVULA RETENÇÃO HORIZONTAL - 2"</t>
  </si>
  <si>
    <t>VÁLVULA RETENÇÃO HORIZONTAL - 2.1/2"</t>
  </si>
  <si>
    <t>VÁLVULA RETENÇÃO HORIZONTAL - 3"</t>
  </si>
  <si>
    <t>VÁLVULA RETENÇÃO HORIZONTAL - 4"</t>
  </si>
  <si>
    <t>VÁLVULA RETENÇÃO VERTICAL - 1"</t>
  </si>
  <si>
    <t>VÁLVULA RETENÇÃO VERTICAL - 1.1/4"</t>
  </si>
  <si>
    <t>VÁLVULA RETENÇÃO VERTICAL - 1.1/2"</t>
  </si>
  <si>
    <t>VÁLVULA RETENÇÃO VERTICAL - 2"</t>
  </si>
  <si>
    <t>VÁLVULA RETENÇÃO VERTICAL - 2.1/2"</t>
  </si>
  <si>
    <t>VÁLVULA RETENÇÃO VERTICAL - 3"</t>
  </si>
  <si>
    <t>VÁLVULA RETENÇÃO VERTICAL - 4"</t>
  </si>
  <si>
    <t>PIGTAIL</t>
  </si>
  <si>
    <t>VÁLVULA DE RETENÇÃO PARA BOTIJÃO DE GLP DE 45KG- 1/2"X7/16"</t>
  </si>
  <si>
    <t>VÁLVULA ESFERICA / REGISTRO 1/2" NPT</t>
  </si>
  <si>
    <t>CAIXAS E RALOS</t>
  </si>
  <si>
    <t>CORPO DE CAIXA SIFONADA DE PVC P/ ESGOTO MED. 100X150X50 MM</t>
  </si>
  <si>
    <t>CORPO DE CAIXA SIFONADA DE PVC P/ ESGOTO MED. 150X150X50 MM</t>
  </si>
  <si>
    <t>CAIXA SIFONADA PVC RÍGIDO - MED. (250X230X75)MM</t>
  </si>
  <si>
    <t>RALO SECO DE FERRO FUNDIDO - DIÂM. 100MM</t>
  </si>
  <si>
    <t>RALO SECO DE PVC - DIÂM. 100MM - SAÍDA 40MM</t>
  </si>
  <si>
    <t>GRELHAS E SIFÕES</t>
  </si>
  <si>
    <t>GRELHA DE CONCRETO PRÉ MOLDADO P/ CANALETA DE ÁGUA PLUVIAL C/ LARG. 30CM, SEM PASSAGEM DE VEÍCULO</t>
  </si>
  <si>
    <t>GRELHA DE CONCRETO PRÉ MOLDADO P/ CANALETA DE ÁGUA PLUVIAL C/ LARG. 30CM, C/ RESIST. P/ SUPORTAR PASSAGEM DE VEÍCULO</t>
  </si>
  <si>
    <t>GRELHA DE FERRO FUNDIDO - (15X15)CM</t>
  </si>
  <si>
    <t>GRELHA DE FERRO FUNDIDO 30 X 100 CM - P/ CANALETA DE ÁGUA PLUVIAL</t>
  </si>
  <si>
    <t>GRELHA DE FERRO PERFILADO - (100X40)CM</t>
  </si>
  <si>
    <t>GRELHA DE FERRO PERFILADO - (100X50)CM</t>
  </si>
  <si>
    <t>GRELHA DE FERRO FUNDIDO - L=20CM</t>
  </si>
  <si>
    <t>GRELHA HEMISFÉRICO; FERRO FUNDIDO - 75MM</t>
  </si>
  <si>
    <t>GRELHA HEMISFÉRICO; FERRO FUNDIDO - 100MM</t>
  </si>
  <si>
    <t>GRELHA HEMISFÉRICO; FERRO FUNDIDO - 150MM</t>
  </si>
  <si>
    <t>TAMPA CEGA REDONDA DE ALUMÍNIO - 250MM</t>
  </si>
  <si>
    <t>GRELHA REDONDA EM AÇO INOX - 100MM</t>
  </si>
  <si>
    <t>GRELHA REDONDA EM AÇO INOX - 150MM</t>
  </si>
  <si>
    <t>SIFÃO DE METAL CROMADO - 1" X 1.1/2"</t>
  </si>
  <si>
    <t>SIFÃO DE METAL CROMADO - 1"X2"</t>
  </si>
  <si>
    <t>SIFÃO DE METAL CROMADO TIPO COPO - 1.1/2" X 2"</t>
  </si>
  <si>
    <t>SIFÃO COM COPO DE PVC RÍGIDO - 1.1/2" X 2"</t>
  </si>
  <si>
    <t>GRELHA DE ALUMÍNIO POLIDO - L=10CM</t>
  </si>
  <si>
    <t>CONJUNTO ANTI-VANDALISMO P/ MICTÓRIO: VÁLVULA DE FECHAMENTO AUT. E RABICHO DE METAL-NÃO INCLUIR O MICTÓRIO DE PORCELANA</t>
  </si>
  <si>
    <t>CONJUNTO ANTI-VANDALISMO: CHUVEIRO E VÁLVULA DE FECHAMENTO AUTOMÁTICO</t>
  </si>
  <si>
    <t>VÁLVULA DE FECHAMENTO AUTOMÁTICO, CROMADA, PARA CHUVEIRO ELÉTRICO, DE 3/4"</t>
  </si>
  <si>
    <t>VÁLVULA DE FECHAMENTO AUTOMÁTICO, CROMADA, PARA DUCHA DE ÁGUA FRIA OU PRÉ-MISTURADA, DE 3/4"</t>
  </si>
  <si>
    <t>VÁLVULA DE FECHAMENTO AUTOMÁT, CROM, P/ CHUVEIRO DE AQUEC. DE ACUMUL, C/ VÁLV. RETENÇ. E MIST. DE CONTR. DE TEMP, 3/4"</t>
  </si>
  <si>
    <t>VÁLVULA DE ACIONAMENTO HIDROMECÂNICO POR PEDAL ANTIDERR. E DOBR, FIX. NA PAREDE/PISO, C/REG. REGU. DE VAZ.E FLEX. 1/2"</t>
  </si>
  <si>
    <t>ACABAMENTO ANTI-VANDALISMO PARA VÁVULA DE DESGARGA</t>
  </si>
  <si>
    <t>CAIXAS DE DESCARGA E RESERVATÓRIOS</t>
  </si>
  <si>
    <t>RESERVATÓRIO CAIXA D'ÁGUA DE FIBRA DE VIDRO - 1000L</t>
  </si>
  <si>
    <t>RESERVATÓRIO CAIXA D'ÁGUA DE FIBRA DE VIDRO - 1500L</t>
  </si>
  <si>
    <t>CAIXA D'ÁGUA DE POLIETILENO -  500L</t>
  </si>
  <si>
    <t>CAIXA D'ÁGUA DE POLIETILENO - 1000L</t>
  </si>
  <si>
    <t>CAIXA D'ÁGUA DE POLIETILENO 5000 L</t>
  </si>
  <si>
    <t>CAIXA D'ÁGUA DE POLIETILENO 10000 L</t>
  </si>
  <si>
    <t>CAIXA D'ÁGUA DE POLIETILENO 15000 L</t>
  </si>
  <si>
    <t>CAIXA D'ÁGUA EM ANÉIS DE CONCRETO H =  8M - CS = 30M3</t>
  </si>
  <si>
    <t>CAIXA D'ÁGUA EM ANÉIS DE CONCRETO H = 16M - CS = 19M3</t>
  </si>
  <si>
    <t>CAIXA D'ÁGUA EM ANÉIS DE CONCRETO H = 17M - CS = 16M3</t>
  </si>
  <si>
    <t>CAIXA D'ÁGUA EM ANÉIS DE CONCRETO H = 18M - CS = 24M3</t>
  </si>
  <si>
    <t>CAIXA D'ÁGUA EM ANÉIS DE CONCRETO H = 16M - CS = 20M3</t>
  </si>
  <si>
    <t>CAIXA D'ÁGUA EM ANÉIS DE CONCRETO H = 19,5M - CS = 22M3</t>
  </si>
  <si>
    <t>CAIXA D'ÁGUA EM ANÉIS DE CONCRETO H = 16M - CS = 14M3</t>
  </si>
  <si>
    <t>CAIXA D'ÁGUA EM ANÉIS DE CONCRETO H = 16M - CS = 22M3</t>
  </si>
  <si>
    <t>CAIXA D'ÁGUA EM ANÉIS DE CONCRETO H = 12M - CS = 10M3</t>
  </si>
  <si>
    <t>APARELHOS SANITÁRIOS (LOUÇA)</t>
  </si>
  <si>
    <t>BACIA SANITÁRIA ALTEADA</t>
  </si>
  <si>
    <t>BACIA SANITÁRIA DE LOUÇA BRANCA</t>
  </si>
  <si>
    <t>BACIA SANITÁRIA INFANTIL</t>
  </si>
  <si>
    <t>BACIA SANITÁRIA DE LOUÇA BRANCA COM CAIXA ACOPLADA DE 6 LITROS POR DESCARGA</t>
  </si>
  <si>
    <t>CABIDE DE LOUÇA BRANCA</t>
  </si>
  <si>
    <t>LAVATÓRIO LOUÇA BRANCA C/ COLUNA SUSPENSA - 7 L</t>
  </si>
  <si>
    <t>LAVATORIO LOUCA BRANCA C/COLUNA - 7L</t>
  </si>
  <si>
    <t>LAVATÓRIO LOUÇA BRANCA S/ COLUNA - 5 L</t>
  </si>
  <si>
    <t>LAVATÓRIO OVAL DE EMBUTIR</t>
  </si>
  <si>
    <t>MICTORIO LOUÇA BRANCA - TIPO BACIA-CENTRO</t>
  </si>
  <si>
    <t>PAPELEIRA LOUÇA BRANCA - (15X15)CM</t>
  </si>
  <si>
    <t>SABONETEIRA LOUÇA BRANCA - (15X15)CM</t>
  </si>
  <si>
    <t>SABONETEIRA LOUÇA BRANCA - (7,5X15)CM</t>
  </si>
  <si>
    <t>DISPENSER DE SABÃO, DE PAREDE , MANUAL,  PARA SANITÁRIOS - ABS-ALTO IMPACTO, COM RESERVATÓRIO (800/900 ML)</t>
  </si>
  <si>
    <t>TANQUE DE LOUÇA BRANCA SEM COLUNA - 30 L</t>
  </si>
  <si>
    <t>TANQUE DE LOUÇA BRANCA COM COLUNA - 30 L</t>
  </si>
  <si>
    <t>TANQUE DE LOUÇA BRANCA COM COLUNA - 40 L</t>
  </si>
  <si>
    <t>EQUIPAMENTOS DE INOX</t>
  </si>
  <si>
    <t>LAVATÓRIO/BEBEDOURO COLETIVO EM CHAPA DE AÇO INOXIDÁVEL MED. (200X80)CM</t>
  </si>
  <si>
    <t>APOIO EM AÇO INOX PARA DEFICIENTE FÍSICO L= 45CM Ø 1.1/4" - CONFORME NBR-9050</t>
  </si>
  <si>
    <t>APOIO EM AÇO INOX PARA DEFICIENTE FÍSICO L= 80CM Ø 1.1/4" - CONFORME NBR-9050</t>
  </si>
  <si>
    <t>APOIO EM AÇO INOX PARA DEFICIENTE FÍSICO L= 90CM Ø 1.1/4" - CONFORME NBR-9050</t>
  </si>
  <si>
    <t>APOIO EM AÇO INOX PARA DEFICIENTE FÍSICO L=170CM Ø 1.1/4" - CONFORME NBR-9050</t>
  </si>
  <si>
    <t>APOIO - "U" - PARA LAVATÓRIO EM AÇO INOX PARA DEFICIENTE  FÍSICO</t>
  </si>
  <si>
    <t>BARRA DE APOIO EM "L" PARA LAVATÓRIO DE CANTO (55 X 47 CM APROXIM) - PPDF (AÇO)</t>
  </si>
  <si>
    <t>ANEL DE TEXTURA PARA CORRIMÃOS (SILICONE / BORRACHA)</t>
  </si>
  <si>
    <t>APARELHOS SANITÁRIOS (OUTROS)</t>
  </si>
  <si>
    <t>CUBA DUPLA AÇO INOX 304 LIGA 18.8 - CHAPA N.20 (1MM) - MED. (700X400X150)MM</t>
  </si>
  <si>
    <t>CUBA DUPLA AÇO INOX 304 LIGA 18.8 - CHAPA N.20 (1MM) - MED. (1020X400X200)MM</t>
  </si>
  <si>
    <t>CUBA SIMPLES AÇO INOX 304 LIGA 18.8 - CHAPA N. 20 (1MM) - MED. (500X400X200)MM</t>
  </si>
  <si>
    <t>CUBA SIMPLES AÇO INOX 304 LIGA 18.8 - CHAPA N. 20 (1MM) - MED. (560X335X150)MM</t>
  </si>
  <si>
    <t>CUBA SIMPLES AÇO INOX 304 LIGA 18.8 - CHAPA N.18 (1,2MM) - PARA TANQUE PANELA - MED. (600X500X400)MM</t>
  </si>
  <si>
    <t>CUBA SIMPLES AÇO INOX 304 LIGA 18.8 - CHAPA N.18 (1,2MM) - PARA TANQUE PANELA - MED. (600X800X300)MM</t>
  </si>
  <si>
    <t>CUBA SIMPLES AÇO INOX 304 LIGA 18.8 - CHAPA N.18 (1,2MM) - PARA TANQUE PANELA - MED. (600X500X500)MM</t>
  </si>
  <si>
    <t>CUBA SIMPLES AÇO INOX 304 LIGA 18.8 - CHAPA N. 20 (1MM) - MED. (500X400X250)MM</t>
  </si>
  <si>
    <t>CUBA SIMPLES AÇO INOX 304 LIGA 18.8 - CHAPA N. 20 (1MM) - MED. (500X400X150)MM</t>
  </si>
  <si>
    <t>MICTÓRIO COLETIVO; AÇO INOX - 0/2000MM</t>
  </si>
  <si>
    <t>PORTA TOALHA - LALEKLA OU SIMILAR</t>
  </si>
  <si>
    <t>SABONETEIRA ACRÍLICA DE PAREDE PARA SABÃO LÍQUIDO COM DOSADOR</t>
  </si>
  <si>
    <t>DISPENSER DE PAPEL TOALHA, DE PAREDE, MANUAL, PARA SANITÁRIOS - ABS - ALTO IMPACTO AUTO-CORTE</t>
  </si>
  <si>
    <t>MATERIAIS DE FIBRA</t>
  </si>
  <si>
    <t>CUBA EM FIBRA DE VIDRO - MED. (600X500X200)MM</t>
  </si>
  <si>
    <t>METAIS SANITÁRIOS</t>
  </si>
  <si>
    <t>AREJADOR DE VAZÃO CONSTANTE ANTI-FURTO, DE 6 LITROS</t>
  </si>
  <si>
    <t>MISTURADOR DE MESA P/ LAVATÓRIO - 1/2"</t>
  </si>
  <si>
    <t>MISTURADOR DE PAREDE P/ PIA - 3/4"</t>
  </si>
  <si>
    <t>TORNEIRA DE PRESSÃO CROMADA LONGA 1/2" P/ PIA -SEM AREJADOR</t>
  </si>
  <si>
    <t>TORNEIRA P/ USO GERAL; M. AMARELO - 1/2"</t>
  </si>
  <si>
    <t>TORNEIRA P/ USO GERAL; M. AMARELO - 3/4"</t>
  </si>
  <si>
    <t>TORNEIRA P/ USO GERAL; M. CROMADO - 1/2"</t>
  </si>
  <si>
    <t>TORNEIRA P/ USO GERAL; M. CROMADO - 3/4"</t>
  </si>
  <si>
    <t>TORNEIRA P/ LAVATÓRIO - 1/2"</t>
  </si>
  <si>
    <t>TORNEIRA C/ ACIONAMENTO POR ALAVANCA (CLÍNICA) 1/2"</t>
  </si>
  <si>
    <t>TORNEIRA DE BANCA, CROMADA, COM ACIONAMENTO MANUAL E FECHAMENTO AUTOMÁTICO</t>
  </si>
  <si>
    <t>TORNEIRA ELETRÔNICA DE BANCA, CROMADA, COM SENSOR DE MOVIMENTO E ACIONAMENTO ELÉTRICO DE 110V</t>
  </si>
  <si>
    <t>BICA ALTA ARTICULÁVEL DE MESA, CROMADA, DE 1/2"</t>
  </si>
  <si>
    <t>CONJUNTO ANTI-VANDALISMO: TORNEIRA DE PAREDE 80 OU 85 E VÁLVULA DE FECHAMENTO AUTOMÁTICO</t>
  </si>
  <si>
    <t>TORNEIRA DE ACIONAMENTO RESTRITO DE PAREDE</t>
  </si>
  <si>
    <t>TAMPOS</t>
  </si>
  <si>
    <t>TAMPO PARA BANCADA; AÇO INOX. N.18  - 0/2000MM            .</t>
  </si>
  <si>
    <t>TAMPO P/ BANCADA - MÁRMORE ESPÍRITO SANTO  - ESPES. 2CM</t>
  </si>
  <si>
    <t>TAMPO PARA  BANCADA - GRANITO CINZA ANDORINHA - ESPESSURA 2CM</t>
  </si>
  <si>
    <t>TAMPO PARA BANCADA ÚMIDA - GRANITO CINZA MAUÁ POLIDO - ESPESSURA 2CM</t>
  </si>
  <si>
    <t>TAMPO PARA BANCADA ÚMIDA - GRANITO VERDE UBATUBA POLIDO - ESPESSURA 2CM</t>
  </si>
  <si>
    <t>TAMPO PARA BANCADA ÚMIDA - GRANITO PRETO SÃO GABRIEL - POLIDO - ESPESSURA 2CM</t>
  </si>
  <si>
    <t>FRONTÃO / TESTEIRA - MÁRMORE BRANCO ESPÍRITO SANTO ALTURA 10CM - ESPESSURA 2CM</t>
  </si>
  <si>
    <t>FRONTÃO / TESTEIRA - GRANITO CINZA MAUÁ ALTURA 10CM - ESPESSURA 2CM</t>
  </si>
  <si>
    <t>APARELHOS E EQUIPAMENTOS</t>
  </si>
  <si>
    <t>AQUECEDOR A GAS ACUMULAÇÃO - 150L</t>
  </si>
  <si>
    <t>CHUVEIRO FIXO DE METAL CROMADO -  DIÂMETRO MÍNIMO 6 CM</t>
  </si>
  <si>
    <t>ESTANTE DE AÇO CONTENDO 5 PRATELEIRAS ABERTAS, C/CAP. MIN. DE CARGA DE 300KG POR PRATELEIRA, ACAB. EM PINT. ELESTROST.</t>
  </si>
  <si>
    <t>FILTRO TIPO CUNO C/ ELEM. FILTR. CARVÃO/POLIPROPILENO 180 L/H</t>
  </si>
  <si>
    <t>FILTRO TIPO CUNO C/ ELEM. FILTR. CARVÃO/POLIPROPILENO 360 L/H</t>
  </si>
  <si>
    <t>FOGÃO INDUSTRIAL COM FORNO - 4 BOCAS</t>
  </si>
  <si>
    <t>FOGÃO INDUSTRIAL COM FORNO - 6 BOCAS</t>
  </si>
  <si>
    <t>COIFA DE CHAPA GALVANIZADA Nº22 - (1,30X1,30)M</t>
  </si>
  <si>
    <t>COIFA DE CHAPA GALVANIZADA Nº22 - (2,20X1,30)M</t>
  </si>
  <si>
    <t>DUTO EM CHAPA GALVANIZADA Nº22 PARA COIFA - DIÂM. 35CM</t>
  </si>
  <si>
    <t>GLP 13 KG (CARGA+BOTIJÃO)</t>
  </si>
  <si>
    <t>GLP 45 KG (CARGA+CILINDRO)</t>
  </si>
  <si>
    <t>EQUIPAMENTOS DE PROTEÇÃO CONTRA INCÊNDIO</t>
  </si>
  <si>
    <t>ABRIGO PARA HIDRANTE EM CHAPA DE AÇO Nº 20</t>
  </si>
  <si>
    <t>SETA P/ EXTINTOR / HIDRANTE</t>
  </si>
  <si>
    <t>ESGUICHO COM ENGATE RÁPIDO - 1.1/2"X1/2"</t>
  </si>
  <si>
    <t>ESGUICHO COM ENGATE RÁPIDO - 2.1/2" X 5/8"</t>
  </si>
  <si>
    <t>EXTINTOR ÁGUA PRESSURIZADA - 10L</t>
  </si>
  <si>
    <t>EXTINTOR DE ESPUMA MECÂNICA - 9L</t>
  </si>
  <si>
    <t>EXTINTOR GÁS CARBÔNICO - 4KG</t>
  </si>
  <si>
    <t>EXTINTOR GÁS CARBÔNICO - 6 KG</t>
  </si>
  <si>
    <t>EXTINTOR GÁS CARBÔNICO - 10 KG</t>
  </si>
  <si>
    <t>EXTINTOR PÓ QUÍMICO - 4KG</t>
  </si>
  <si>
    <t>EXTINTOR PÓ QUÍMICO - 8 KG</t>
  </si>
  <si>
    <t>EXTINTOR PÓ QUÍMICO - 12KG</t>
  </si>
  <si>
    <t>REGISTRO HIDRÁULICO DE BRONZE TIPO GLOBO ANGULAR 45º (2.1/2") COM ADAPTADOR E TAMPÃO DE 1.1/2"</t>
  </si>
  <si>
    <t>MANGUEIRA DE INCÊNDIO; 15M - 1.1/2"</t>
  </si>
  <si>
    <t>MANGUEIRA DE INCÊNDIO; 30M - 1.1/2"</t>
  </si>
  <si>
    <t>MANGUEIRA DE INCÊNDIO; 30M - 2.1/2"</t>
  </si>
  <si>
    <t>CAPTAÇÃO DE ÁGUAS PLUVIAIS</t>
  </si>
  <si>
    <t>CALHA EM CHAPA DE AÇO GALVANIZADO N.24 - DESENVOLV. 33CM</t>
  </si>
  <si>
    <t>CALHA EM CHAPA DE AÇO GALVANIZADO N.24 - DESENVOLV. 50CM</t>
  </si>
  <si>
    <t>CALHA EM CHAPA DE AÇO GALVANIZADO N.24 - DESENVOLVIMENTO 100CM</t>
  </si>
  <si>
    <t>CALHA EM ALUMÍNIO - ESPESSURA 0,8MM - DESENVOLVIMENTO  50CM</t>
  </si>
  <si>
    <t>CALHA EM ALUMÍNIO - ESPESSURA 0,8MM - DESENVOLVIMENTO 100CM</t>
  </si>
  <si>
    <t>CALHA EM ALUMÍNIO - ESPESSURA 1,0MM - DESENVOLVIMENTO  50CM</t>
  </si>
  <si>
    <t>CALHA EM ALUMÍNIO - ESPESSURA 1,0MM - DESENVOLVIMENTO 100CM</t>
  </si>
  <si>
    <t>CALHA EM PVC - 125&lt;=DIAM&lt;=170 MM</t>
  </si>
  <si>
    <t>RUFO EM CHAPA DE AÇO GALVANIZADO N.24 - CORTE 16CM</t>
  </si>
  <si>
    <t>RUFO EM CHAPA DE AÇO GALVANIZADO N.24 - CORTE 25CM</t>
  </si>
  <si>
    <t>RUFO EM CHAPA DE AÇO GALVANIZADO N.24 - CORTE 33CM</t>
  </si>
  <si>
    <t>RUFO EM CHAPA DE AÇO GALVANIZADO N.24 - CORTE 50CM</t>
  </si>
  <si>
    <t>RUFO EM CHAPA DE AÇO GALVANIZADO N.24 - CORTE 100CM</t>
  </si>
  <si>
    <t>RUFO EM CHAPA DE AÇO GALVANIZADO N.24 - CORTE 130 CM</t>
  </si>
  <si>
    <t>RUFO EM CHAPA DE AÇO GALVANIZADO N.24 - CORTE 140CM</t>
  </si>
  <si>
    <t>RUFO EM ALUMÍNIO - ESPESSURA 0,8MM - DESENVOLVIMENTO  50CM</t>
  </si>
  <si>
    <t>RUFO EM ALUMÍNIO - ESPESSURA 0,8MM - DESENVOLVIMENTO 100CM</t>
  </si>
  <si>
    <t>RUFO EM ALUMÍNIO - ESPESSURA 1,0MM - DESENVOLVIMENTO  50CM</t>
  </si>
  <si>
    <t>RUFO EM ALUMÍNIO - ESPESSURA 1,0MM - DESENVOLVIMENTO 100CM</t>
  </si>
  <si>
    <t>FOSSAS SÉPTICAS</t>
  </si>
  <si>
    <t>ANEL DE CONCRETO P/ FOSSA SÉPTICA - 1,5 X 0,5 M</t>
  </si>
  <si>
    <t>ANEL DE CONCRETO P/ FOSSA SÉPTICA - 2,5 X 0,5 M</t>
  </si>
  <si>
    <t>ANEL DE CONCRETO DIÂM. EXT.= 2.12 M - H = 0.5M</t>
  </si>
  <si>
    <t>ANEL DE CONCRETO P/ FILTRO ANAERÓBICO 3,0 X 0,5 M</t>
  </si>
  <si>
    <t>LIMPEZA FOSSA SÉPTICA - VIAGEM DE 7 M3</t>
  </si>
  <si>
    <t>LIMPEZA SUMIDOURO - VIAGEM DE 7M3</t>
  </si>
  <si>
    <t>Viagem</t>
  </si>
  <si>
    <t>TAMPÃO COM 2 CHAMINÉS DE ACESSO - 2,5M</t>
  </si>
  <si>
    <t>TAMPÃO COM 1 CHAMINÉ DE ACESSO - 1,5M</t>
  </si>
  <si>
    <t>ANEL DE BORRACHA PARA BACIA SANITÁRIA</t>
  </si>
  <si>
    <t>BOLSA DE BORRACHA PARA BACIA SANITÁRIA</t>
  </si>
  <si>
    <t>AUTOMÁTICO DE NÍVEL REVERSÍVEL - 127/250V - DE 15A</t>
  </si>
  <si>
    <t>COLA PARA PVC</t>
  </si>
  <si>
    <t>ESTOPA ALCATROADA (PARA ENCANAMENTO)</t>
  </si>
  <si>
    <t>FITA DE TEFLON - 1/2"</t>
  </si>
  <si>
    <t>FITA DE TEFLON - 3/4"</t>
  </si>
  <si>
    <t>FITA DE TEFLON - 1"</t>
  </si>
  <si>
    <t>SOLDA PREPARADA 50% ESTANHO, 50% CHUMBO - EM BARRA</t>
  </si>
  <si>
    <t>SOLDA PREPARADA - 30/70</t>
  </si>
  <si>
    <t>SOLUÇÃO LIMPADORA PARA PVC</t>
  </si>
  <si>
    <t>SUPORTE PARA LAVATÓRIO SEM COLUNA</t>
  </si>
  <si>
    <t>CONJUNTO DE FIXAÇÃO PARA TANQUE</t>
  </si>
  <si>
    <t>TAMPO E ASSENTO DE PLÁSTICO FLEXÍVEL</t>
  </si>
  <si>
    <t>TAMPO E ASSENTO PLÁSTICO - INFANTIL</t>
  </si>
  <si>
    <t>TORNEIRA DE BÓIA; DE COBRE - 3/4"</t>
  </si>
  <si>
    <t>TORNEIRA DE BÓIA; DE COBRE -1"</t>
  </si>
  <si>
    <t>TORNEIRA DE BÓIA; DE COBRE - 1.1/2"</t>
  </si>
  <si>
    <t>TORNEIRA DE BÓIA; DE COBRE - 2"</t>
  </si>
  <si>
    <t>RABICHO DE METAL CROMADO FLEXÍVEL PARA LAVATÓRIO (1/2"X30)CM</t>
  </si>
  <si>
    <t>RABICHO DE PVC FLEXÍVEL PARA LAVATÓRIO - (1/2"X30)CM</t>
  </si>
  <si>
    <t>TUBO ABS CROMADA - LIGAÇÃO P/ BACIA</t>
  </si>
  <si>
    <t>TUBO DE ALUMÍNIO P/ LIGAÇÃO DE CHUVEIRO (C/ CANOPLA)</t>
  </si>
  <si>
    <t>INSUMOS DIVERSOS</t>
  </si>
  <si>
    <t>CANALETA MEIA CANA DE CONCRETO SIMPLES,CLASSE C1 - D=50CM COM PONTA E BOLSA</t>
  </si>
  <si>
    <t>CANALETA MEIA CANA DE CONCRETO SIMPLES,CLASSE C1 - D=40CM COM PONTA E BOLSA</t>
  </si>
  <si>
    <t>CANALETA MEIA CANA DE CONCRETO SIMPLES,CLASSE C1 - D=30CM COM PONTA E BOLSA</t>
  </si>
  <si>
    <t>BICO ESCALONADO PARA GÁS DE 3/8"</t>
  </si>
  <si>
    <t>REGULADOR PARA GÁS INDUSTRIAL DE BAIXA PRESSÃO - 50KG/H</t>
  </si>
  <si>
    <t>ALUGUEL DE CAÇAMBA METÁLICA - CAPACIDADE 4 M3 P/ ENTULHO DE ALVENARIA</t>
  </si>
  <si>
    <t>PLACA INAUGURAL INTERNA EM AÇO INOX - 600 X 500 X 3 MM BAIXO RELEVO - PADRÃO PMSP</t>
  </si>
  <si>
    <t>PEDESTAL SINALIZADOR PARA ESTACIONAMENTO, P/ DEFICIENTE (POSTE, PLACA E BASE PARA FIXAÇÃO)</t>
  </si>
  <si>
    <t>PLACA DE IDENTIFICAÇÃO NÚMERO DE PAVIMENTO EM BRAILE (10X10CM, EM ALUMÍNIO)</t>
  </si>
  <si>
    <t>PLACA DE IDENTIFICAÇÃO DE WC EM BRAILE FEMININO OU MASCULINO (21X10CM, EM ALUMÍNIO)</t>
  </si>
  <si>
    <t>PLACA DE IDENTIFICAÇÃO EM BRAILE "INÍCIO E FINAL" P/ CORRIMÃO (10X3CM, EM ALUMÍNIO)</t>
  </si>
  <si>
    <t>PLACA DE IDENTIFICAÇÃO EM BRAILE DE PAVIMENTO P/ CORRIMÃO (3X3CM, EM ALUMÍNIO)</t>
  </si>
  <si>
    <t>PLACA PARA PORTA WC C/ DESENHO UNIVERSAL ACESSIB. (20X15CM, EM ALUMÍNIO)</t>
  </si>
  <si>
    <t>PORTA BOX SANITÁRIO EM VIDRO TEMPERADO 8MM OPACO COM FERRAGENS 62 X 210 CM</t>
  </si>
  <si>
    <t>PORTA DE VIDRO TEMPERADO 10MM OPACO COM FERRAGENS 82 X 210 CM</t>
  </si>
  <si>
    <t>MURO EM PLACAS DE CONCRETO PRÉ- MOLDADAS, ESP. 3CM INCLUINDO PILARES E RESPECTIVAS FUNDAÇÕES - COLOCADO</t>
  </si>
  <si>
    <t>PLAYGROUND-BRINQUEDOS DE MADEIRA-CASA TARZAN COM RAMPA ESCALADA, ESCORREGADOR, PONTE E ESCADA MARINHEIRO-COLOCADO</t>
  </si>
  <si>
    <t>PLAYGROUND-BRINQUEDOS DE MADEIRA-CASA TARZAN COM RAMPA ESCALADA, ESCORREGADOR E ESCADA MARINHEIRO - COLOCADO</t>
  </si>
  <si>
    <t>PLAYGROUND-BRINQUEDOS DE MADEIRA-CASA TARZAN COM ESCORREGADOR E ESCADA MARINHEIRO - COLOCADO</t>
  </si>
  <si>
    <t>PLAYGROUND-BRINQUEDOS DE MADEIRA-DOIS CAVALINHOS E DUAS GANGORRAS - COLOCADO, BASES LATERAIS EM "X"</t>
  </si>
  <si>
    <t>PLAYGROUND-BRINQUEDOS DE MADEIRA-ESCORREGADOR (COMPRIM DA PRANCHA ENTRE 2,5 E 3,00 M / ALT=1,8M) - COLOCADO</t>
  </si>
  <si>
    <t>PLAYGROUND-BRINQUEDOS DE MADEIRA-GANGORRA DUPLA - COLOCADO</t>
  </si>
  <si>
    <t>PLAYGROUND-BRINQUEDOS DE MADEIRA-ARGOLA E TRAPÉZIO - COLOCADO</t>
  </si>
  <si>
    <t>PLAYGROUND-BRINQUEDOS DE MADEIRA-BALANÇA DUPLA - COLOCADO</t>
  </si>
  <si>
    <t>PLAYGROUND-BRINQUEDOS DE MADEIRA-ESCADA HORIZONTAL - COLOCADO</t>
  </si>
  <si>
    <t>APARELHOS DE GINÁSTICA DE MADEIRA - BARRA DUPLA EM DOIS NÍVEIS - COLOCADO</t>
  </si>
  <si>
    <t>APARELHOS DE GINÁSTICA DE MADEIRA - BARRA SIMPLES - COLOCADO</t>
  </si>
  <si>
    <t>APARELHOS DE GINÁSTICA DE MADEIRA - BARRAS PARALELAS - COLOCADO</t>
  </si>
  <si>
    <t>SONDAGENS</t>
  </si>
  <si>
    <t>MATERIAIS E EQUIPAMENTOS PARA SONDAGEM</t>
  </si>
  <si>
    <t>VB</t>
  </si>
  <si>
    <t>ÁGUA - FORNECIMENTO EM CARRO PIPA PARTICULAR DE 6000 L OBS.: ÁGUA POTÁVEL - PREÇO "A RETIRAR" NA SABESP</t>
  </si>
  <si>
    <t>ÁGUA DE REÚSO - SABESP (PREÇO PARA EMPRESAS PRIVADAS) OBS.: PREÇO "A RETIRAR" NA SABESP</t>
  </si>
  <si>
    <t>ÁGUA POTÁVEL - FORNECIMENTO EM CAMINHÃO TANQUE CAM. 10.000 L -EMPR. QUE FORN. NO MUNICÍPIO (P/CONSTRUTORA)</t>
  </si>
  <si>
    <t>APARELHO DE APOIO DE NEOPRENE FRETADO (NÃO INSTALADO)</t>
  </si>
  <si>
    <t>Dm3</t>
  </si>
  <si>
    <t>APARELHO DE APOIO DE NEOPRENE SIMPLES (NÃO INSTALADO)</t>
  </si>
  <si>
    <t>ELETRODO AWS E 6010 DE 4MM (5/32")</t>
  </si>
  <si>
    <t>FOTO COLORIDA 10 X15 CM - REVELAÇÃO DE FOTO DIGITAL</t>
  </si>
  <si>
    <t>CIMENTO ASFÁLTICO P/ REJUNTAMENTO DE MANILHAS</t>
  </si>
  <si>
    <t>MANGUEIRA PLÁSTICA FLEXÍVEL D = 1/2" - ESP = 2MM - CRISTAL</t>
  </si>
  <si>
    <t>MANGUEIRA FLEXÍVEL 3" - TRANSPARENTE COM ESPIRAL LARANJA -  PARA SUCÇÃO DE DESCARGA DE ÁGUA</t>
  </si>
  <si>
    <t>CÓPIA XEROX EM TAMANHO OFÍCIO UMA FACE (PRETO/BRANCO)</t>
  </si>
  <si>
    <t>CÓPIA XEROX EM TAMANHO OFÍCIO UMA FACE - COLORIDA</t>
  </si>
  <si>
    <t>CÓPIA XEROX EM TAMANHO A3 UMA FACE - PRETO E BRANCO</t>
  </si>
  <si>
    <t>CÓPIA XEROX EM TAMANHO A3 UMA FACE - COLORIDA</t>
  </si>
  <si>
    <t>CÓPIA XEROX PRETO / BRANCO</t>
  </si>
  <si>
    <t>PLOTAGEM EM PAPEL SULFITE - TAMANHO "A1" -  PRETO E BRANCO</t>
  </si>
  <si>
    <t>PLOTAGEM EM PAPEL SULFITE - TAMANHO "A0" -  PRETO E BRANCO</t>
  </si>
  <si>
    <t>PLOTAGEM EM PAPEL SULFITE - TAMANHO "A1" - COLORIDA</t>
  </si>
  <si>
    <t>PLOTAGEM EM PAPEL SULFITE - TAMANHO "A0" - COLORIDA</t>
  </si>
  <si>
    <t>LUBRIFICANTE P/ TUBO DE FERRO FUNDIDO</t>
  </si>
  <si>
    <t>EXPLOSIVO - 1" X 8" - TIPO EMULSÃO</t>
  </si>
  <si>
    <t>ESPOLETA COMUM - NÚMERO 08</t>
  </si>
  <si>
    <t>ESTOPIM SIMPLES</t>
  </si>
  <si>
    <t>MANCHETE DE BORRACHA (32X35X100)MM</t>
  </si>
  <si>
    <t>FURO EM CONCRETO DIÂMETRO 3/8" - PROFUNDIDADE 15CM</t>
  </si>
  <si>
    <t>CM</t>
  </si>
  <si>
    <t>FURO EM CONCRETO DIÂMETRO 1/2" - PROFUNDIDADE 15CM</t>
  </si>
  <si>
    <t>FURO EM CONCRETO DIÂMETRO 5/8" - PROFUNDIDADE 15CM</t>
  </si>
  <si>
    <t>FURO EM CONCRETO DIÂMETRO 3/4" - PROFUNDIDADE 15CM</t>
  </si>
  <si>
    <t>FURO EM CONCRETO DIÂMETRO 1" - PROFUNDIDADE 15CM</t>
  </si>
  <si>
    <t>FURO EM CONCRETO DIÂMETRO 1.1/4" - PROFUNDIDADE 15CM</t>
  </si>
  <si>
    <t>FURO EM CONCRETO ARMADO DIÂMETRO 1.1/2" - PROFUNDIDADE 15CM</t>
  </si>
  <si>
    <t>FURO EM CONCRETO ARMADO DIÂMETRO 2" - PROFUNDIDADE 15CM</t>
  </si>
  <si>
    <t>FURO EM CONCRETO ARMADO DIÂMETRO 3" - PROFUNDIDADE 15CM</t>
  </si>
  <si>
    <t>FURO EM CONCRETO ARMADO DIÂMETRO 4" - PROFUNDIDADE 15CM</t>
  </si>
  <si>
    <t>FURO EM CONCRETO ARMADO DIÂMETRO 5" - PROFUNDIDADE 15CM</t>
  </si>
  <si>
    <t>FURO EM CONCRETO ARMADO DIÂMETRO 6" - PROFUNDIDADE 15CM</t>
  </si>
  <si>
    <t>FURO EM CONCRETO ARMADO DIÂMETRO 8" - PROFUNDIDADE 15CM</t>
  </si>
  <si>
    <t>BALDE PARA SINALIZAÇÃO VERMELHO (SEM SOQUETE-SEM LÂMPADA)</t>
  </si>
  <si>
    <t>TELA TAPUME - EM POLIETILENO ESTIRADO P/ DEMARCAÇÃO DE OBRA - COR LARANJA</t>
  </si>
  <si>
    <t>DEFENSA METÁLICA SEMI-MALEÁVEL SIMPLES</t>
  </si>
  <si>
    <t>POSTO DE CONSUMO DE O2 OU AR OU VÁCUO OU N2O</t>
  </si>
  <si>
    <t>ESTAÇÃO DE CHAMADA DE ENFERMEIRA                          .</t>
  </si>
  <si>
    <t>PAINEL DE ALARME PARA O2 OU AR OU VÁCUO OU N2O</t>
  </si>
  <si>
    <t>CONTROLE TECNOLÓGICO EM CONCRETO: VERIFICAÇÃO DA DOSAGEM (DOS.PRE.INF-REP.LAB-MED.AB.MOLD.CORP.PROV.ENS.ID=3,7,28DIA)</t>
  </si>
  <si>
    <t>CONTROLE TECNOLÓGICO EM CONCRETO - RUPTURA DE CORPOS DE PROVA - MOLDADOS PELO LABORATÓRIO</t>
  </si>
  <si>
    <t>CONTROLE TECNOLÓGICO EM AÇO - VERIFICAÇÃO DE BITOLAS</t>
  </si>
  <si>
    <t>CONTROLE TECNOLÓGICO EM AÇO - TRAÇÃO EM BARRAS</t>
  </si>
  <si>
    <t>CONTROLE TECNOLÓGICO EM AÇO - DOBRAMENTO EM BARRAS</t>
  </si>
  <si>
    <t>CONTROLE TECNOLÓGICO DE MATERIAIS: TRANSPORTE DE MOLDES DE CORPOS DE PROVA/OUTROS MATERIAIS (LAB P/OBRA E OBRA P/LAB)</t>
  </si>
  <si>
    <t>CONTROLE TECNOLÓGICO EM CONCRETO: ENSAIO DE ESCLEROMETRIA EM 10 PONT/REG. C/16 TIROS POR PT.(10 PTS) C/MAT,MO,MOB,REL</t>
  </si>
  <si>
    <t>Ensaio</t>
  </si>
  <si>
    <t>CONTROLE TECNOLÓGICO EM CONCRETO: MOLDADOR DOS CORPOS DE PROVA PARA PERÍODO DE 4 HORAS (PERÍODO)</t>
  </si>
  <si>
    <t>Período</t>
  </si>
  <si>
    <t>ENSAIO DE ISOLAÇÃO DE CABO DE MÉDIA TENSÃO</t>
  </si>
  <si>
    <t>ENSAIO DE ISOLAÇÃO DE TRANFORMADOR DE POTÊNCIA</t>
  </si>
  <si>
    <t>ENSAIO DE RELAÇÃO DE TRANSFORMAÇÃO EM TRANSFORMADOR DE POTÊNCIA</t>
  </si>
  <si>
    <t>ENSAIO DE RESISTÊNCIA DE ISOLAÇÃO DE CHAVE SECCIONADORA CLASSE 15KV</t>
  </si>
  <si>
    <t>PARAMETRIZAÇÃO DO RELÊ DE PROTEÇÃO INDIRETA DE DISJUNTOR EM MÉDIA TENSÃO</t>
  </si>
  <si>
    <t>SOLVENTES E PRODUTOS QUÍMICOS</t>
  </si>
  <si>
    <t>ACETILENO INCLUSIVE ACETONAGEM</t>
  </si>
  <si>
    <t>ÁCIDO MURIÁTICO (CLORÍDRICO) - SEM A BOMBONA</t>
  </si>
  <si>
    <t>AGUARRAZ - MINERAL</t>
  </si>
  <si>
    <t>OXIGÊNIO (SOMENTE A CARGA)</t>
  </si>
  <si>
    <t>SOLVENTE PARA MATERIAIS BASE EPÓXI</t>
  </si>
  <si>
    <t>PERCLOROETILENO (FLUIDO DE LIMPEZA A SECO E  DESENGRAXE DE METAIS)</t>
  </si>
  <si>
    <t>EQUIPAMENTOS</t>
  </si>
  <si>
    <t>CARRO POPULAR 50% EM OPERAÇÃO</t>
  </si>
  <si>
    <t>H</t>
  </si>
  <si>
    <t>PERUA KOMBI 50% EM OPERAÇÃO</t>
  </si>
  <si>
    <t>CARRO POPULAR À DISPOSIÇÃO</t>
  </si>
  <si>
    <t>PERUA KOMBI À DISPOSIÇÃO</t>
  </si>
  <si>
    <t>CÂMARA NOVA DE PNEU R13 165 - PARA CARRO DE PASSEIO</t>
  </si>
  <si>
    <t>ELEVADOR DEFICIENTE FÍSICO - PERCURSO 3 M - 2 PARADAS 8 PASSAGEIROS - ACABAMENTO EM AÇO CARBONO - ELETROMECÂNICO</t>
  </si>
  <si>
    <t>ELEVADOR DEFICIENTE FÍSICO - PERCURSO 6 M  - 3 PARADAS 8 PASSAGEIROS - ACABAMENTO EM AÇO CARBONO - ELETROMECÂNICO</t>
  </si>
  <si>
    <t>ELEVADOR DEFICIENTE FÍSICO - PERCURSO 9 M - 4 PARADAS 8 PASSAGEIROS - ACABAMENTO EM AÇO CARBONO - ELETROMECÂNICO</t>
  </si>
  <si>
    <t>ELEVADOR DEFICIENTE FÍSICO - PERCURSO 12 M - 5 PARADAS 8 PASSAGEIROS - ACABAMENTO EM AÇO CARBONO - ELETROMECÂNICO</t>
  </si>
  <si>
    <t>ELEVADOR HIDRÁULICO - PERCURSO 6 M - 3 PARADAS 8 PASSAGEIROS -2 PORTAS OPOSTAS-ACABAMENTO EM AÇO CARBONO</t>
  </si>
  <si>
    <t>BROCA DE WIDIA D=  1/2" - COMPRIMENTO ÚTIL= 10 CM</t>
  </si>
  <si>
    <t>BROCA (COROA + CÁLICE) DENTADA DIAMANTADA - DIÂMETRO=20MM</t>
  </si>
  <si>
    <t>CONJUNTO MOTOR BOMBA 1/2 HP OU CV-20MCA-VAZÃO 1M3/H-TRIF.</t>
  </si>
  <si>
    <t>CONJUNTO MOTOR BOMBA 3/4 HP OU CV-22,3MCA-VAZÃO 3M3/H-TRIF.</t>
  </si>
  <si>
    <t>CONJUNTO MOTOR BOMBA 1 HP OU CV- 25,3MCA-VAZÃO 3M3/H-TRIF.</t>
  </si>
  <si>
    <t>CONJUNTO MOTOR BOMBA 2 HP OU CV- 33MCA-VAZÃO 6M3/H-TRIF.</t>
  </si>
  <si>
    <t>CONJUNTO MOTOR BOMBA 3 HP OU CV- 36,5MCA-VAZÃO 6M3/H-TRIF.</t>
  </si>
  <si>
    <t>CONJUNTO MOTOR BOMBA 4 HP OU CV- 45MCA -VAZÃO 6M3/H-TRIF.</t>
  </si>
  <si>
    <t>CONJUNTO MOTOR BOMBA 5 HP OU CV- 53MCA -VAZÃO 6M3/H-TRIF.</t>
  </si>
  <si>
    <t>CONJUNTO MOTOR-BOMBA 80M3/H, 20MCA, 7,5CV, 3500 RPM, 220/380V, TRIFÁSICO</t>
  </si>
  <si>
    <t>CONJUNTO MOTOR BOMBA 112M3/H, 20MCA, 10CV, 3500 RPM, 220/380V, TRIFÁSICO</t>
  </si>
  <si>
    <t>CONJUNTO MOTOR BOMBA 160M3/H, 20MCA, 15CV, 1750 RPM, 220/380V, TRIFÁSICO</t>
  </si>
  <si>
    <t>CONJUNTO MOTOR BOMBA 240M3/H, 20MCA, 20CV, 1750 RPM, 220/380V, TRIFÁSICO</t>
  </si>
  <si>
    <t>CONJUNTO MOTOR BOMBA 270M3/H, 20MCA, 25CV, 1750 RPM, 220/380V, TRIFÁSICO</t>
  </si>
  <si>
    <t>AUTOCLAVE - CAPACIDADE 54 LITROS (SEM ACESSÓRIOS)</t>
  </si>
  <si>
    <t>SERRA DIAMANTADA P/ CONCRETO/PISO - 450MM - C/ FURO DE 25MM</t>
  </si>
  <si>
    <t>BROCA OCA DE SONDAGEM COROA AX DIAMANTADA IMPREGNADA</t>
  </si>
  <si>
    <t>BROCA OCA DE SONDAGEM COROA BX DIAMANTADA IMPREGNADA</t>
  </si>
  <si>
    <t>BROCA OCA DE SONDAGEM COROA NX DIAMANTADA IMPREGNADA</t>
  </si>
  <si>
    <t>BROCA OCA DE SONDAGEM COROA HX DIAMANTADA IMPREGNADA</t>
  </si>
  <si>
    <t>FERRAMENTA DE CORTE - W.5 G/20 - WIRTGEN (CONJUNTO C/ 92 UN)</t>
  </si>
  <si>
    <t>PORTA DENTES (BITS) HT 11 R - WIRTGEN (CONJUNTO C/ 80 UN)</t>
  </si>
  <si>
    <t>ÁLCOOL COMBUSTÍVEL - PREÇO BOMBA</t>
  </si>
  <si>
    <t>GASOLINA COMUM - PREÇO BOMBA</t>
  </si>
  <si>
    <t>ÓLEO COMBUSTÍVEL BPF ( COM TAXA DE BOMBA )</t>
  </si>
  <si>
    <t>ÓLEO DIESEL - COMUM - PREÇO BOMBA</t>
  </si>
  <si>
    <t>ENERGIA ELÉTRICA</t>
  </si>
  <si>
    <t>KWH</t>
  </si>
  <si>
    <t>SEM ENCARGOS</t>
  </si>
  <si>
    <t>COM ENCARGOS</t>
  </si>
  <si>
    <t>AJUDANTE GERAL (SGSP)</t>
  </si>
  <si>
    <t>ESGOTEIRO (SGSP)</t>
  </si>
  <si>
    <t>POCEIRO - EXECUTA ESCAVAÇÃO A CÉU ABERTO (SGSP)</t>
  </si>
  <si>
    <t>AJUDANTE DE POCEIRO - EXECUTA ESCAVAÇÃO A CÉU ABERTO (SGSP)</t>
  </si>
  <si>
    <t>CARPINTEIRO (SGSP)</t>
  </si>
  <si>
    <t>AJUDANTE DE CARPINTEIRO (SGSP)</t>
  </si>
  <si>
    <t>FERREIRO (SGSP)</t>
  </si>
  <si>
    <t>AJUDANTE DE FERREIRO - ARMADOR (SGSP)</t>
  </si>
  <si>
    <t>PEDREIRO (SGSP)</t>
  </si>
  <si>
    <t>APLICADOR DE IMPERMEABILIZAÇÃO (OFICIAL IMPERMEABILIZADOR)(SGSP)</t>
  </si>
  <si>
    <t>ENCANADOR (SGSP)</t>
  </si>
  <si>
    <t>AJUDANTE DE ENCANADOR (SGSP)</t>
  </si>
  <si>
    <t>ELETRICISTA (SGSP)</t>
  </si>
  <si>
    <t>AJUDANTE DE ELETRICISTA (SGSP)</t>
  </si>
  <si>
    <t>SERRALHEIRO (SGSP)</t>
  </si>
  <si>
    <t>AJUDANTE DE SERRALHEIRO (SGSP)</t>
  </si>
  <si>
    <t>AZULEJISTA (SGSP)</t>
  </si>
  <si>
    <t>CALCETEIRO - ASSENTADOR DE GUIAS (SGSP)</t>
  </si>
  <si>
    <t>VIDRACEIRO COMUM (SGSP)</t>
  </si>
  <si>
    <t>PINTOR (SGSP)</t>
  </si>
  <si>
    <t>AJUDANTE DE PINTOR (SGSP)</t>
  </si>
  <si>
    <t>MARCENEIRO (SGSP)</t>
  </si>
  <si>
    <t>AJUDANTE DE MARCENEIRO (SGSP)</t>
  </si>
  <si>
    <t>JARDINEIRO (SGSP)</t>
  </si>
  <si>
    <t>AJUDANTE DE JARDINEIRO (SGSP)</t>
  </si>
  <si>
    <t>SERVENTE (SGSP)</t>
  </si>
  <si>
    <t>AJUDANTE DE SOLDADOR DE ESTRUTURA COMUM (SGSP)</t>
  </si>
  <si>
    <t>ARMADOR  - OFICIAL FERREIRO (SGSP)</t>
  </si>
  <si>
    <t>ARMADOR PARA PROTENDIDO (SGSP)</t>
  </si>
  <si>
    <t>ASCENSORISTA DE ELEVADOR (SGSP)</t>
  </si>
  <si>
    <t>CABO DE FOGO (SGSP)</t>
  </si>
  <si>
    <t>ELETRICISTA DE MANUTENÇÃO (SGSP)</t>
  </si>
  <si>
    <t>ELETRICISTA DE ILUMINAÇÃO (SGSP)</t>
  </si>
  <si>
    <t>ENCARREGADO DE OBRA (SGSP)</t>
  </si>
  <si>
    <t>ENCARREGADO DE LIMPEZA PREDIAL (SGSP)</t>
  </si>
  <si>
    <t>JATISTA - JATO DE ABRASIVOS (SGSP)</t>
  </si>
  <si>
    <t>MAÇARIQUEIRO (SGSP)</t>
  </si>
  <si>
    <t>MANGOTEIRO (SGSP)</t>
  </si>
  <si>
    <t>MONTADOR DE ESCORAMENTO METÁLICO (SGSP)</t>
  </si>
  <si>
    <t>MOTORISTA DE CAMINHÃO - PESO BRUTO ATÉ 15 TON. (SGSP)</t>
  </si>
  <si>
    <t>MOTORISTA DE CARRETA (SGSP)</t>
  </si>
  <si>
    <t>MOTORISTA DE CONDUÇÃO PESSOAL (GOL OU SIMILAR) (SGSP)</t>
  </si>
  <si>
    <t>OFICIAL DE RECUPERAÇÃO DE ESTRUTURA DE CONCRETO  (SGSP)</t>
  </si>
  <si>
    <t>OPERADOR DE BATE-ESTACA (SGSP)</t>
  </si>
  <si>
    <t>OPERADOR DE BOMBAS PARA CONCRETO (SGSP)</t>
  </si>
  <si>
    <t>OPERADOR DE COMPACTADOR MANUAL (SGSP)</t>
  </si>
  <si>
    <t>OPERADOR DE COMPRESSOR DE AR (SGSP)</t>
  </si>
  <si>
    <t>OPERADOR DE DISTRIBUIDOR DE BETUME (SGSP)</t>
  </si>
  <si>
    <t>OPERADOR DE ESCAVADEIRA (ESTEIRA OU RODAS) (SGSP)</t>
  </si>
  <si>
    <t>OPERADOR DE FRESADORA (SGSP)</t>
  </si>
  <si>
    <t>OPERADOR DE GUINDASTE (SGSP)</t>
  </si>
  <si>
    <t>OPERADOR DE MÁQUINA DE CONCRETO PROJETADO (SGSP)</t>
  </si>
  <si>
    <t>OPERADOR DE MOTONIVELADORA (SGSP)</t>
  </si>
  <si>
    <t>OPERADOR DE PÁ CARREGADEIRA (ESTEIRA OU RODAS) (SGSP)</t>
  </si>
  <si>
    <t>OPERADOR DE RETRO-ESCAVADEIRA (ESTEIRA OU RODAS) (SGSP)</t>
  </si>
  <si>
    <t>OPERADOR DE ROLO COMPACTADOR (LISO, PNEUS E PÉ-DE-CARNEIRO) (SGSP)</t>
  </si>
  <si>
    <t>MARTELETEIRO - OPERADOR DE MARTELETE (SGSP)</t>
  </si>
  <si>
    <t>OPERADOR DE TRATOR DE PNEUS (SGSP)</t>
  </si>
  <si>
    <t>OPERADOR DE USINA DE ASFALTO (SGSP)</t>
  </si>
  <si>
    <t>OPERADOR DE USINA DE CONCRETO (SGSP)</t>
  </si>
  <si>
    <t>OPERADOR DE VIBROACABADORA (SGSP)</t>
  </si>
  <si>
    <t>PEDREIRO DE ACABAMENTO (SGSP)</t>
  </si>
  <si>
    <t>RASTELEIRO (SGSP)</t>
  </si>
  <si>
    <t>SOLDADOR (SGSP)</t>
  </si>
  <si>
    <t>VIGIA DE CANTEIRO DE OBRA - DIURNO (SGSP)</t>
  </si>
  <si>
    <t>VIGILANTE DE PRÉDIO - DIURNO (SGSP)</t>
  </si>
  <si>
    <t>VIGILANTE DE PRÉDIO - NOTURNO (SGSP)</t>
  </si>
  <si>
    <t>MOTORISTA DE VEÍCULO LEVE - KOMBI, PICK-UP OU SIMILAR (SGSP)</t>
  </si>
  <si>
    <t>MONTADOR DE DEFENSA (SGSP)</t>
  </si>
  <si>
    <t>MONTADOR DE ESTRUTURA METÁLICA (SGSP)</t>
  </si>
  <si>
    <t>FRENTISTA DE ESCAVAÇÃO SUBTERRÂNEA (SGSP)</t>
  </si>
  <si>
    <t>INJETADOR - OFICIAL DE INJEÇÃO (SGSP)</t>
  </si>
  <si>
    <t>PROTENDEDOR (SGSP)</t>
  </si>
  <si>
    <t>MOTORISTA DE CAMINHÃO MUNCK (SGSP)</t>
  </si>
  <si>
    <t>MONTADOR DE TIRANTES (SGSP)</t>
  </si>
  <si>
    <t>MOTORISTA DE CAMINHÃO BASCULANTE (SGSP)</t>
  </si>
  <si>
    <t>MOTORISTA DE CAMINHÃO ESPARGIDOR (SGSP)</t>
  </si>
  <si>
    <t>MOTORISTA DE CAMINHÃO IRRIGADOR (SGSP)</t>
  </si>
  <si>
    <t>OPERADOR DE BOMBAS PARA INJEÇÃO DE CIMENTO (SGSP)</t>
  </si>
  <si>
    <t>OPERADOR DE TRATOR AGRÍCOLA (SGSP)</t>
  </si>
  <si>
    <t>OPERADOR DE RÉGUA VIBRATÓRIA (SGSP)</t>
  </si>
  <si>
    <t>OPERADOR DE MOTOSSERRA</t>
  </si>
  <si>
    <t>CALDEREIRO</t>
  </si>
  <si>
    <t>A</t>
  </si>
  <si>
    <t>ENCARGOS SOCIAIS BÁSICOS ( % )</t>
  </si>
  <si>
    <t>A 1</t>
  </si>
  <si>
    <t>Previdencia Social</t>
  </si>
  <si>
    <t>A 2</t>
  </si>
  <si>
    <t>FGTS</t>
  </si>
  <si>
    <t>A 3</t>
  </si>
  <si>
    <t>Salário Educaçao</t>
  </si>
  <si>
    <t>A 4</t>
  </si>
  <si>
    <t>SESI</t>
  </si>
  <si>
    <t>A 5</t>
  </si>
  <si>
    <t>SENAI</t>
  </si>
  <si>
    <t>A 6</t>
  </si>
  <si>
    <t>SEBRAE</t>
  </si>
  <si>
    <t>A 7</t>
  </si>
  <si>
    <t>INCRA</t>
  </si>
  <si>
    <t>A 8</t>
  </si>
  <si>
    <t>Seguro contra risco e acidente de trabalho (INSS)</t>
  </si>
  <si>
    <t>A 9</t>
  </si>
  <si>
    <t>SECONCI</t>
  </si>
  <si>
    <t>Total do Grupo A</t>
  </si>
  <si>
    <t>B</t>
  </si>
  <si>
    <t>ENCARGOS QUE RECEBEM INCIDÊNCIA DE A ( % )</t>
  </si>
  <si>
    <t>B 1</t>
  </si>
  <si>
    <t>Descanso semanal remunerado (DSR)</t>
  </si>
  <si>
    <t>B 2</t>
  </si>
  <si>
    <t>Feriados que coincidem com dias úteis</t>
  </si>
  <si>
    <t>B 3</t>
  </si>
  <si>
    <t>Auxílio Enfermidade</t>
  </si>
  <si>
    <t>B 4</t>
  </si>
  <si>
    <t>Licença Paternidade</t>
  </si>
  <si>
    <t>B 5</t>
  </si>
  <si>
    <t>Acidente de Trabalho</t>
  </si>
  <si>
    <t>B 6</t>
  </si>
  <si>
    <t>Faltas abonadas</t>
  </si>
  <si>
    <t>B 7</t>
  </si>
  <si>
    <t>Dias de Chuva e outras dificuldades</t>
  </si>
  <si>
    <t>B 8</t>
  </si>
  <si>
    <t>13.º Salário</t>
  </si>
  <si>
    <t>Total do Grupo B</t>
  </si>
  <si>
    <t>C</t>
  </si>
  <si>
    <t>ENCARGOS QUE NÃO RECEBEM INCIDÊNCIA GLOBAL DE A ( % )</t>
  </si>
  <si>
    <t>C 1</t>
  </si>
  <si>
    <t>Depósito por despedida sem justa causa</t>
  </si>
  <si>
    <t>C 2</t>
  </si>
  <si>
    <t>Férias indenizadas</t>
  </si>
  <si>
    <t>C 3</t>
  </si>
  <si>
    <t>Aviso prévio indenizado</t>
  </si>
  <si>
    <t>C 4</t>
  </si>
  <si>
    <t>Indenização Adicional ( Lei 7.238 / 84)</t>
  </si>
  <si>
    <t>Total do Grupo C</t>
  </si>
  <si>
    <t>D</t>
  </si>
  <si>
    <t>REINCIDÊNCIAS</t>
  </si>
  <si>
    <t>D 1</t>
  </si>
  <si>
    <t>Reincidência de A sobre B</t>
  </si>
  <si>
    <t>Total do Grupo D</t>
  </si>
  <si>
    <t>E</t>
  </si>
  <si>
    <t>COMPLEMENTARES</t>
  </si>
  <si>
    <t>E1</t>
  </si>
  <si>
    <t>vale refeição</t>
  </si>
  <si>
    <t>E2</t>
  </si>
  <si>
    <t>vale transporte</t>
  </si>
  <si>
    <t>E3</t>
  </si>
  <si>
    <t>EPI's</t>
  </si>
  <si>
    <t>E4</t>
  </si>
  <si>
    <t>seguro de vida coletivo</t>
  </si>
  <si>
    <t>Total do Grupo E</t>
  </si>
  <si>
    <t>TOTAL DOS ENCARGOS</t>
  </si>
  <si>
    <t>LIMPEZA MECANIZADA GERAL, INCLUSIVE REMOÇÃO DA COBERTURA VEGETAL - TRONCOS COM DIÂMETRO ATÉ 10CM - SEM TRANSPORTE</t>
  </si>
  <si>
    <t>TRATOR DE ESTEIRA - 9 TON.</t>
  </si>
  <si>
    <t>DESTOCAMENTO, INCLUSIVE REMOÇÃO DAS RAÍZES - DIÂMETROS DE 10,01 À 30CM</t>
  </si>
  <si>
    <t>DESTOCAMENTO, INCLUSIVE REMOÇÃO DAS RAÍZES - DIÂMETRO 30,01 À 50 CM</t>
  </si>
  <si>
    <t>DESTOCAMENTO, INCLUSIVE REMOÇÃO DAS RAÍZES - DIÂMETROS MAIORES QUE 50 CM</t>
  </si>
  <si>
    <t>CARGA MECANIZADA E REMOÇÃO DE ENTULHO, INCLUSIVE TRANSPORTE ATÉ 1KM</t>
  </si>
  <si>
    <t>PÁ CARREGADEIRA DE PNEUS - 1,80 M3</t>
  </si>
  <si>
    <t>CAMINHÃO BASCULANTE - 10 M3</t>
  </si>
  <si>
    <t>CARGA MANUAL E REMOÇÃO DE ENTULHO, INCLUSIVE TRANSPORTE ATÉ 1 KM</t>
  </si>
  <si>
    <t>REMOÇÃO DE ENTULHO COM CAÇAMBA METÁLICA, INCLUSIVE CARGA MANUAL E DESCARGA EM BOTA-FORA</t>
  </si>
  <si>
    <t>LIMPEZA MANUAL GERAL INCLUSIVE REMOÇÃO DE COBERTURA VEGETAL - TRONCO ATÉ 10CM - SEM TRANSPORTE</t>
  </si>
  <si>
    <t>DESTOCAMENTO MANUAL, INCLUSIVE REMOÇÃO DE RAÍZES - DIÂMETRO 10,01 À 30 CM</t>
  </si>
  <si>
    <t>TRANSPORTE DE ENTULHO POR CAMINHÃO BASCULANTE, A PARTIR DE 1KM</t>
  </si>
  <si>
    <t>M3XKM</t>
  </si>
  <si>
    <t>CORTE, RECORTE E REMOÇÃO DE ÁRVORES INCLUSIVE RAIZES DIÂM. &gt; 5 E &lt; 15CM</t>
  </si>
  <si>
    <t>MOTOSERRA A GASOLINA DE PEQUENO PORTE, POTÊNCIA MÍN. 4 CV</t>
  </si>
  <si>
    <t>CORTE, RECORTE E REMOÇÃO DE ÁRVORES INCLUSIVE RAIZES DIÂM. &gt; 15 E &lt; 30CM</t>
  </si>
  <si>
    <t>RETROESCAVADEIRA - CAP. CAÇAMBA FRONTAL 0,76 M3</t>
  </si>
  <si>
    <t>CORTE, RECORTE E REMOÇÃO DE ÁRVORES INCLUSIVE RAIZES DIÂM. &gt; 30 E &lt; 60CM</t>
  </si>
  <si>
    <t>CORTE, RECORTE E REMOÇÃO DE ÁRVORES INCLUSIVE RAIZES DIÂM. &gt; 60 E &lt; 90CM</t>
  </si>
  <si>
    <t>CORTE, RECORTE E REMOÇÃO DE ÁRVORES INCLUSIVE RAIZES DIÂM. &gt; 90CM</t>
  </si>
  <si>
    <t>CORTE</t>
  </si>
  <si>
    <t>CORTE E ESPALHAMENTO DENTRO DA OBRA</t>
  </si>
  <si>
    <t>ATERRO, INCLUSIVE COMPACTAÇÃO</t>
  </si>
  <si>
    <t>CARGA MECANIZADA E REMOÇÃO DE TERRA, INCLUSIVE TRANSPORTE ATÉ 1KM</t>
  </si>
  <si>
    <t>CARGA MANUAL E REMOÇÃO DE TERRA, INCLUSIVE TRANSPORTE ATÉ 1 KM</t>
  </si>
  <si>
    <t>CORTE E ATERRO COMPACTADO</t>
  </si>
  <si>
    <t>GRADE ARADORA DE 18 DISCOS</t>
  </si>
  <si>
    <t>MOTONIVELADORA - 125 HP</t>
  </si>
  <si>
    <t>ROLO COMPACTADOR VIBRATÓRIO DE UM CILINDRO PÉ DE CARNEIRO 7,5 TON</t>
  </si>
  <si>
    <t>CAMINHÃO IRRIGADEIRA - 6000 L- BASCULANTE C/CABINE.</t>
  </si>
  <si>
    <t>TRATOR DE TRAÇÃO AGRÍCOLA</t>
  </si>
  <si>
    <t>CORTE E CARREGAMENTO PARA BOTA-FORA, INCLUSIVE TRANSPORTE ATÉ 1KM</t>
  </si>
  <si>
    <t>FORNECIMENTO DE TERRA, INCLUSIVE CORTE, CARGA, DESCARGA E TRANSPORTE ATÉ 1KM</t>
  </si>
  <si>
    <t>TRANSPORTE DE TERRA POR CAMINHÃO BASCULANTE, A PARTIR DE 1KM</t>
  </si>
  <si>
    <t>ESCAVAÇÃO MANUAL,  PROFUNDIDADE IGUAL OU INFERIOR A 1,50M</t>
  </si>
  <si>
    <t>ESCAVAÇÃO MANUAL,  PROFUNDIDADE SUPERIOR A 1,50M</t>
  </si>
  <si>
    <t>ESCORAMENTO DE VALAS, CONTINUO</t>
  </si>
  <si>
    <t>ESCORAMENTO DE VALAS, DESCONTINUO</t>
  </si>
  <si>
    <t>APILOAMENTO DO FUNDO DE VALAS, PARA SIMPLES REGULARIZAÇÃO</t>
  </si>
  <si>
    <t>LASTRO DE AGREGADO RECICLADO</t>
  </si>
  <si>
    <t>LASTRO DE BRITA</t>
  </si>
  <si>
    <t>LASTRO DE CONCRETO, 150KG CIM/M3</t>
  </si>
  <si>
    <t>LASTRO DE CONCRETO COM AGREGADO RECICLADO, 150 KG CIM/M3</t>
  </si>
  <si>
    <t>TUBO DE PEAD CORRUGADO E PERFURADOPARA DRENAGEM - DIÂMETRO 2,5" (EM ACORDO COM AS NORMAS DNIT 093/06, NBR 15073 E NBR 14692)</t>
  </si>
  <si>
    <t>TUBO DE PEAD CORRUGADO E PERFURADOPARA DRENAGEM - DIÂMETRO 3,0" (EM ACORDO COM AS NORMAS DNIT 093/06, NBR 15073 E NBR 14692)</t>
  </si>
  <si>
    <t>TUBO DE PEAD CORRUGADO E PERFURADOPARA DRENAGEM - DIÂMETRO 4,0" (EM ACORDO COM AS NORMAS DNIT 093/06, NBR 15073 E NBR 14692)</t>
  </si>
  <si>
    <t>TUBO DE PEAD CORRUGADO E PERFURADOPARA DRENAGEM - DIÂMETRO 6,0" (EM ACORDO COM AS NORMAS DNIT 093/06, NBR 15073 E NBR 14692)</t>
  </si>
  <si>
    <t>TUBO PVC PERFURADO PARA DRENAGEM - DIÂMETRO 4" (100MM)</t>
  </si>
  <si>
    <t>TUBO PVC PERFURADO PARA DRENAGEM - DIÂMETRO 6" (150MM)</t>
  </si>
  <si>
    <t>TUBO DE CONCRETO - DIÂMETRO DE 30CM</t>
  </si>
  <si>
    <t>TUBO DE CONCRETO - DIÂMETRO DE 40CM</t>
  </si>
  <si>
    <t>TUBO DE CONCRETO - DIÂMETRO DE 50CM</t>
  </si>
  <si>
    <t>TUBO DE CONCRETO - DIÂMETRO DE 60CM</t>
  </si>
  <si>
    <t>TUBO DE CONCRETO - DIÂMETRO DE 80CM</t>
  </si>
  <si>
    <t>TUBO DE CONCRETO - DIÂMETRO DE 100CM</t>
  </si>
  <si>
    <t>ESCAVADEIRA HIDRÁULICA SOBRE ESTEIRAS CAP. 1,50 M3</t>
  </si>
  <si>
    <t>TUBO DE CONCRETO - DIÂMETRO DE 120CM</t>
  </si>
  <si>
    <t>CAIXA DE LIGAÇÃO OU INSPEÇÃO - ESCAVAÇÃO E APILOAMENTO</t>
  </si>
  <si>
    <t>CAIXA DE LIGAÇÃO OU INSPEÇÃO - LASTRO DE CONCRETO (FUNDO)</t>
  </si>
  <si>
    <t>CAIXA DE LIGAÇÃO OU INSPEÇÃO - ALVENARIA DE 1/2 TIJOLO, REVESTIDA</t>
  </si>
  <si>
    <t>CAIXA DE LIGAÇÃO OU INSPEÇÃO - ALVENARIA DE 1 TIJOLO, REVESTIDA</t>
  </si>
  <si>
    <t>CAIXA DE LIGAÇÃO OU INSPEÇÃO - TAMPA DE CONCRETO</t>
  </si>
  <si>
    <t>ENVOLVIMENTO DE TUBOS COM BRITA</t>
  </si>
  <si>
    <t>ENVOLVIMENTO DE TUBOS COM AREIA</t>
  </si>
  <si>
    <t>MANTA GEOTÊXTIL</t>
  </si>
  <si>
    <t>FORNECIMENTO E APLICAÇÃO DE GEOMEMBRANA DE PEAD - 1MM DE ESPESSURA</t>
  </si>
  <si>
    <t>FORNECIMENTO E APLICAÇÃO DE MANTA FORMADA PELA ASSOCIAÇÃO DE UM TECIDO TÉCNICO DE POLIESTER COM UM FILME DE POLIETILENO DE BAIXA DENSIDADE EM ACORDO COM A NBR 12824</t>
  </si>
  <si>
    <t>FORNECIMENTO E APLICAÇÃO DE GEOCOMPOSTO FORMADO POR NÚCLEO TRIDIMENSIONAL, FLEXÍVEL DE FILAMENTO DE POLIPROPILENO, ASSOCIADO ÀS SUAS DUAS SUPERFÍCIES GEOTEXTEIS NÃO TECIDOS</t>
  </si>
  <si>
    <t>REATERRO DE VALAS, INCLUSIVE COMPACTAÇÃO</t>
  </si>
  <si>
    <t>COMPACTADOR MANUAL DE PLACA VIBRATÓRIA REVERSÍVEL 282 KG</t>
  </si>
  <si>
    <t>TAPUME CHAPA COMPENSADA 6MM</t>
  </si>
  <si>
    <t>TAPUME CHAPA COMPENSADA RESINADA 10MM</t>
  </si>
  <si>
    <t>TAPUME METÁLICO COM TELHA METÁLICA, SEM PINTURA, TRAPEZOIDAL 40 ESP=0,43MM, COLUNAS, BASES E PARAFUSOS</t>
  </si>
  <si>
    <t>PORTÃO METÁLICO DE OBRA - 5M, PIVOTANTE, 2 FOLHAS, PARA TAPUME</t>
  </si>
  <si>
    <t>PORTÃO DE PEDESTRES - 1,15M, PARA TAPUME</t>
  </si>
  <si>
    <t>TELA PARA PROTEÇÃO DE OBRAS, MALHA 2 MM</t>
  </si>
  <si>
    <t>BROCA DE CONCRETO - DIÂMETRO DE 20CM</t>
  </si>
  <si>
    <t>BROCA DE CONCRETO - DIÂMETRO DE 25CM</t>
  </si>
  <si>
    <t>BROCA DE CONCRETO - DIÂMETRO DE 30CM</t>
  </si>
  <si>
    <t>ESTACA DE CONCRETO MOLDADA NO LOCAL, TIPO "STRAUSS" - ATÉ 20T</t>
  </si>
  <si>
    <t>ESTACA DE CONCRETO MOLDADA NO LOCAL, TIPO "STRAUSS" - ATÉ 30T</t>
  </si>
  <si>
    <t>ESTACA DE CONCRETO MOLDADA NO LOCAL, TIPO "STRAUSS" - ATÉ 40T</t>
  </si>
  <si>
    <t>ESTACA DE CONCRETO MOLDADA NO LOCAL, TIPO "STRAUSS" - ATÉ 60T</t>
  </si>
  <si>
    <t>TUBULÃO - ESCAVAÇÃO A CÉU ABERTO, COM PÁ E PICARETA</t>
  </si>
  <si>
    <t>TUBULÃO A CÉU ABERTO FCK=20 MPA</t>
  </si>
  <si>
    <t>ESTACA DE CONCRETO PRÉ-MOLDADA COM CARGA ADMISSÍVEL PARA ESTRUTURA DE 20 T</t>
  </si>
  <si>
    <t>ESTACA DE CONCRETO PRÉ-MOLDADA COM CARGA ADMISSÍVEL PARA ESTRUTURA DE 30 T</t>
  </si>
  <si>
    <t>ESTACA DE CONCRETO PRÉ-MOLDADA COM CARGA ADMISSÍVEL PARA ESTRUTURA DE 40 T</t>
  </si>
  <si>
    <t>ESTACA DE CONCRETO PRÉ-MOLDADA COM CARGA ADMISSÍVEL PARA ESTRUTURA DE 60 T</t>
  </si>
  <si>
    <t>ESTACA DE CONCRETO PRÉ-MOLDADA COM CARGA ADMISSÍVEL PARA ESTRUTURA DE 70 T</t>
  </si>
  <si>
    <t>EMENDA DE ESTACA DE CONCRETO PRÉ-MOLDADA - DIÂMETRO 17 CM - 20 T</t>
  </si>
  <si>
    <t>EMENDA DE ESTACA DE CONCRETO PRÉ-MOLDADA - DIÂMETRO 20 CM - 30 T</t>
  </si>
  <si>
    <t>EMENDA DE ESTACA DE CONCRETO PRÉ-MOLDADA - DIÂMETRO 23 CM - 40 T</t>
  </si>
  <si>
    <t>EMENDA DE ESTACA DE CONCRETO PRÉ-MOLDADA - DIÂMETRO 28 CM - 60 T</t>
  </si>
  <si>
    <t>EMENDA DE ESTACA DE CONCRETO PRÉ-MOLDADA - DIÂMETRO 33 CM - 70 T</t>
  </si>
  <si>
    <t>CORTE E REPARO DE CABEÇA DE ESTACA</t>
  </si>
  <si>
    <t>ESTACAS ESCAVADAS MECANICAMENTE - DIÂMETRO DE 25CM</t>
  </si>
  <si>
    <t>ESTACAS ESCAVADAS MECANICAMENTE - DIÂMETRO DE 30CM</t>
  </si>
  <si>
    <t>ESTACAS ESCAVADAS MECANICAMENTE - DIÂMETRO DE 35CM</t>
  </si>
  <si>
    <t>ESTACAS ESCAVADAS MECANICAMENTE - DIÂMETRO DE 40CM</t>
  </si>
  <si>
    <t>ESTACAS ESCAVADAS MECANICAMENTE - DIÂMETRO DE 80CM</t>
  </si>
  <si>
    <t>ESTACA RAIZ DIÂMETRO DE 160MM PARA ATÉ 35 TF</t>
  </si>
  <si>
    <t>ESTACA RAIZ DIÂMETRO DE 200MM PARA ATÉ 50 TF</t>
  </si>
  <si>
    <t>ESTACA RAIZ DIÂMETRO DE 250MM PARA ATÉ 80 TF</t>
  </si>
  <si>
    <t>ESTACA RAIZ DIÂMETRO DE 310MM PARA ATÉ 100 TF</t>
  </si>
  <si>
    <t>EXECUÇÃO DE ESTACA RAIZ DIÂMETRO DE 160MM PARA ATÉ 35TF (EXCLUSIVE MATERIAIS)</t>
  </si>
  <si>
    <t>EXECUÇÃO DE ESTACA RAIZ DIÂMETRO DE 200MM PARA ATÉ 50TF (EXCLUSIVE MATERIAIS)</t>
  </si>
  <si>
    <t>EXECUÇÃO DE ESTACA RAIZ DIÂMETRO DE 250MM PARA ATÉ 80TF (EXCLUSIVE MATERIAIS</t>
  </si>
  <si>
    <t>EXECUÇÃO DE ESTACA RAIZ DIÂMETRO DE 310MM PARA ATÉ 100TF (EXCLUSIVE MATERIAIS)</t>
  </si>
  <si>
    <t>FORNECIMENTO E CRAVAÇÃO DE ESTACA METÁLICA - PERFIL DE AÇO LAMINADO W 250X32,7</t>
  </si>
  <si>
    <t>BATE ESTACA MARTELO - 80 T</t>
  </si>
  <si>
    <t>FORNECIMENTO E CRAVAÇÃO DE ESTACA METÁLICA - PERFIL DE AÇO LAMINADO W 310X52</t>
  </si>
  <si>
    <t>FORNECIMENTO E CRAVAÇÃO DE ESTACA PERFIL DE AÇO I 15"</t>
  </si>
  <si>
    <t>CORTE DE ESTACA METÁLICA PERFIL 10"</t>
  </si>
  <si>
    <t>CORTE DE ESTACA METÁLICA PERFIL 12"</t>
  </si>
  <si>
    <t>CORTE DE ESTACA METÁLICA PERFIL I 15"</t>
  </si>
  <si>
    <t>EMENDA DE TOPO PARA ESTACA METÁLICA PERFIL 10"</t>
  </si>
  <si>
    <t>EMENDA DE TOPO PARA ESTACA METÁLICA PERFIL 12"</t>
  </si>
  <si>
    <t>EMENDA DE TOPO PARA ESTACA METÁLICA PERFIL I 15"</t>
  </si>
  <si>
    <t>ESTACA ESCAVADA HÉLICE CONTÍNUA - DIÂMETRO 25CM</t>
  </si>
  <si>
    <t>ESTACA ESCAVADA HÉLICE CONTÍNUA - DIÂMETRO 30CM</t>
  </si>
  <si>
    <t>ESTACA ESCAVADA HÉLICE CONTÍNUA - DIÂMETRO 35CM</t>
  </si>
  <si>
    <t>ESTACA ESCAVADA HÉLICE CONTÍNUA - DIÂMETRO 40CM</t>
  </si>
  <si>
    <t>ESTACA ESCAVADA HÉLICE CONTÍNUA - DIÂMETRO 50CM</t>
  </si>
  <si>
    <t>ESTACA ESCAVADA HÉLICE CONTÍNUA - DIÂMETRO 60CM</t>
  </si>
  <si>
    <t>ESTACA ESCAVADA HÉLICE CONTÍNUA - DIÂMETRO 25CM - EXCLUSIVE MATERIAIS</t>
  </si>
  <si>
    <t>ESTACA ESCAVADA HÉLICE CONTÍNUA - DIÂMETRO 30CM - EXCLUSIVE MATERIAIS</t>
  </si>
  <si>
    <t>ESTACA ESCAVADA HÉLICE CONTÍNUA - DIÂMETRO 35CM - EXCLUSIVE MATERIAIS</t>
  </si>
  <si>
    <t>ESTACA ESCAVADA HÉLICE CONTÍNUA - DIÂMETRO 40CM - EXCLUSIVE MATERIAIS</t>
  </si>
  <si>
    <t>ESTACA ESCAVADA HÉLICE CONTÍNUA - DIÂMETRO 50CM - EXCLUSIVE MATERIAIS</t>
  </si>
  <si>
    <t>ESTACA ESCAVADA HÉLICE CONTÍNUA - DIÂMETRO 60CM - EXCLUSIVE MATERIAIS</t>
  </si>
  <si>
    <t>MATERIAIS PARA ESTACA (AS QUANTIDADES SERÃO LEVANTADAS NO PROJETO) - FORNECIMENTO DE CIMENTO COMUM</t>
  </si>
  <si>
    <t>MATERIAIS PARA ESTACA (AS QUANTIDADES SERÃO LEVANTADAS NO PROJETO) - FORNECIMENTO DE AREIA</t>
  </si>
  <si>
    <t>MATERIAIS PARA ESTACA (AS QUANTIDADES SERÃO LEVANTADAS NO PROJETO) - FORNECIMENTO DE ÁGUA</t>
  </si>
  <si>
    <t>ESCAVAÇÃO MANUAL COM PROFUNDIDADE IGUAL OU INFERIOR A 1,50M</t>
  </si>
  <si>
    <t>ESCAVAÇÃO MANUAL COM PROFUNDIDADE SUPERIOR A 1,50M</t>
  </si>
  <si>
    <t>ESCORAMENTO DE VALAS - CONTINUO</t>
  </si>
  <si>
    <t>ESCORAMENTO DE VALAS - DESCONTINUO</t>
  </si>
  <si>
    <t>APILOAMENTO DO FUNDO DE VALAS, COM SOQUETE VIBRATÓRIO</t>
  </si>
  <si>
    <t>SOQUETE VIBRATÓRIO</t>
  </si>
  <si>
    <t>LASTRO DE CONCRETO - 150KG CIM/M3</t>
  </si>
  <si>
    <t>LASTRO DE CONCRETO COM AGREGADO RECICLADO - 150 KG CIM/M3</t>
  </si>
  <si>
    <t>FORMA COMUM DE TÁBUAS DE PINUS</t>
  </si>
  <si>
    <t>FORMA COMUM DE TÁBUAS DE PINUS - NÃO RECUPERÁVEL</t>
  </si>
  <si>
    <t>ARMADURA EM AÇO CA-50</t>
  </si>
  <si>
    <t>ARMADURA EM AÇO CA-60</t>
  </si>
  <si>
    <t>ARMADURA EM AÇO CA-60 - TELA</t>
  </si>
  <si>
    <t>CONCRETO FCK=15,0MPA - VIRADO NA OBRA</t>
  </si>
  <si>
    <t>VIBRADOR DE IMERSÃO COM 5M DE MANGUEIRA COM MOTOR ELETRICO 2HP</t>
  </si>
  <si>
    <t>BETONEIRA 400 LITROS</t>
  </si>
  <si>
    <t>CONCRETO FCK=20,0MPA - VIRADO NA OBRA</t>
  </si>
  <si>
    <t>CONCRETO FCK=15,0MPA - USINADO</t>
  </si>
  <si>
    <t>CONCRETO FCK=20,0MPA - USINADO</t>
  </si>
  <si>
    <t>CONCRETO FCK=25MPA - USINADO</t>
  </si>
  <si>
    <t>CONCRETO FCK=30MPA - USINADO</t>
  </si>
  <si>
    <t>ALVENARIA DE EMBASAMENTO - TIJOLOS MACIÇOS COMUNS</t>
  </si>
  <si>
    <t>IMPERMEABILIZAÇÃO DO RESPALDO DA FUNDAÇÃO - ARGAMASSA IMPERMEÁVEL</t>
  </si>
  <si>
    <t>REATERRO DE VALAS, INCLUSIVE APILOAMENTO</t>
  </si>
  <si>
    <t>DEMOLIÇÃO DE ALVENARIA DE EMBASAMENTO - TIJOLOS MACIÇOS COMUNS</t>
  </si>
  <si>
    <t>DEMOLIÇÃO MANUAL DE CONCRETO SIMPLES</t>
  </si>
  <si>
    <t>DEMOLIÇÃO MANUAL DE CONCRETO ARMADO</t>
  </si>
  <si>
    <t>DEMOLIÇÃO MECANIZADA DE CONCRETO SIMPLES</t>
  </si>
  <si>
    <t>COMPRESSOR PORTÁTIL - 295 PCM ( COM DIESEL E OPERADOR )</t>
  </si>
  <si>
    <t>MARTELETE ROMPEDOR PNEUMÁTICO</t>
  </si>
  <si>
    <t>DEMOLIÇÃO MECANIZADA DE CONCRETO ARMADO</t>
  </si>
  <si>
    <t>BUZINOTE PVC - 2", C=0,30 M</t>
  </si>
  <si>
    <t>FORMA COMUM DE TÁBUAS DE PINUS - PLANA</t>
  </si>
  <si>
    <t>FORMA ESPECIAL DE CHAPAS RESINADAS (10MM) - CURVA</t>
  </si>
  <si>
    <t>FORMA ESPECIAL DE CHAPAS PLASTIFICADAS (10MM) - CURVA</t>
  </si>
  <si>
    <t>FORMA ESPECIAL DE CHAPAS RESINADAS (10MM) - PLANA</t>
  </si>
  <si>
    <t>FORMA ESPECIAL DE CHAPAS RESINADAS (12MM) - PLANA</t>
  </si>
  <si>
    <t>FORMA ESPECIAL DE CHAPAS PLASTIFICADAS (10MM) - PLANA</t>
  </si>
  <si>
    <t>FORMA ESPECIAL DE CHAPAS PLASTIFICADAS (12MM) - PLANA</t>
  </si>
  <si>
    <t>FORMA DE TUBO DE PAPELÃO, DIÂMETRO 350MM</t>
  </si>
  <si>
    <t>CIMBRAMENTO PARA ALTURAS ENTRE 3,01M E 7,00M</t>
  </si>
  <si>
    <t>CONCRETO FCK = 15,0MPA - VIRADO NA OBRA</t>
  </si>
  <si>
    <t>CONCRETO FCK = 20,0MPA - VIRADO NA OBRA</t>
  </si>
  <si>
    <t>CONCRETO FCK = 25,0MPA - VIRADO NA OBRA</t>
  </si>
  <si>
    <t>CONCRETO FCK = 15,0MPA - USINADO</t>
  </si>
  <si>
    <t>CONCRETO FCK = 20,0MPA - USINADO</t>
  </si>
  <si>
    <t>CONCRETO FCK = 20,0MPA - USINADO E BOMBEÁVEL</t>
  </si>
  <si>
    <t>CONCRETO FCK = 25,0MPA - USINADO</t>
  </si>
  <si>
    <t>CONCRETO FCK = 25,0MPA - USINADO E BOMBEÁVEL</t>
  </si>
  <si>
    <t>CONCRETO USINADO, BOMBEÁVEL FCK = 20MPA COM PEDRA 1</t>
  </si>
  <si>
    <t>CONCRETO FCK = 30,0MPA - USINADO</t>
  </si>
  <si>
    <t>CONCRETO FCK = 30,0MPA - USINADO E BOMBEÁVEL</t>
  </si>
  <si>
    <t>CONCRETO FCK = 35,0MPA - USINADO</t>
  </si>
  <si>
    <t>CONCRETO FCK = 35,0MPA - USINADO E BOMBEÁVEL</t>
  </si>
  <si>
    <t>CONCRETO FCK = 40,0MPA - USINADO</t>
  </si>
  <si>
    <t>CONCRETO FCK = 40,0MPA - USINADO E BOMBEÁVEL</t>
  </si>
  <si>
    <t>BOMBEAMENTO DE CONCRETO</t>
  </si>
  <si>
    <t>LAJE MISTA TRELIÇADA H-8CM COM CAPEAMENTO 4CM (12CM)</t>
  </si>
  <si>
    <t>LAJE MISTA TRELIÇADA H-10CM COM CAPEAMENTO 4CM (14CM)</t>
  </si>
  <si>
    <t>LAJE MISTA TRELIÇADA H-12CM COM CAPEAMENTO 4CM (16CM)</t>
  </si>
  <si>
    <t>LAJE MISTA TRELIÇADA H-15CM COM CAPEAMENTO 4CM (19CM)</t>
  </si>
  <si>
    <t>LAJE MISTA TRELIÇADA H-20CM COM CAPEAMENTO 4CM (24CM)</t>
  </si>
  <si>
    <t>LAJE MISTA TRELIÇADA H-25CM COM CAPEAMENTO 5CM (30CM)</t>
  </si>
  <si>
    <t>APICOAMENTO DE SUPERFÍCIE DE CONCRETO</t>
  </si>
  <si>
    <t>LIMPEZA DE SUPERFÍCIES COM HIDROJATEAMENTO</t>
  </si>
  <si>
    <t>LIMPEZA E REMOÇÃO DE SUPERFÍCIE DETERIORADA COM JATEAMENTO</t>
  </si>
  <si>
    <t>LIMPEZA DE JUNTA DE DILATAÇÃO COM REMOÇÃO DO EXCESSO DE CONCRETO - ATÉ 3CM</t>
  </si>
  <si>
    <t>LIMPEZA DE CONCRETO E ARMADURA COM ESCOVA DE AÇO</t>
  </si>
  <si>
    <t>TRATAMENTO DE ARMADURA COM APLICAÇÃO DE PRODUTO INIBIDOR OXIDANTE</t>
  </si>
  <si>
    <t>LIXAMENTO MECÂNICO EM SUPERFÍCIES DE CONCRETO</t>
  </si>
  <si>
    <t>PREPARO E APLICAÇÃO DE ESTUQUE</t>
  </si>
  <si>
    <t>LIXAMENTO MANUAL DE SUPERFÍCIES DE CONCRETO</t>
  </si>
  <si>
    <t>POLIMENTO DE CONCRETO</t>
  </si>
  <si>
    <t>POLIMENTO DE CONCRETO NOVO</t>
  </si>
  <si>
    <t>PREPARAÇÃO DE PONTE DE ADERÊNCIA COM ADESIVO A BASE DE EPÓXI</t>
  </si>
  <si>
    <t>ANCORAGEM DE BARRAS DE AÇO COM ADESIVO A BASE DE EPÓXI</t>
  </si>
  <si>
    <t>MARTELETE ROTATIVO 0,8 KW</t>
  </si>
  <si>
    <t>DEMOLIÇÃO DE LAJES MISTAS COM ESPESSURA FINAL IGUAL OU INFERIOR A 16CM</t>
  </si>
  <si>
    <t>DEMOLIÇÃO DE LAJES MISTAS COM ESPESSURA FINAL SUPERIOR A 16 CM, ATÉ 30CM</t>
  </si>
  <si>
    <t>FORNECIMENTO E MONTAGEM DE ESTRUTURA METÁLICA VERTICAL - NÃO PATINÁVEL</t>
  </si>
  <si>
    <t>FORNECIMENTO E MONTAGEM DE ESTRUTURA METÁLICA VERTICAL - PATINÁVEL</t>
  </si>
  <si>
    <t>TIJOLOS MACIÇOS COMUNS - ESPELHO</t>
  </si>
  <si>
    <t>TIJOLOS MACIÇOS COMUNS - 1/2 TIJOLO</t>
  </si>
  <si>
    <t>TIJOLOS MACIÇOS COMUNS - 1 TIJOLO</t>
  </si>
  <si>
    <t>TIJOLOS MACIÇOS COMUNS - 1 1/2 TIJOLO</t>
  </si>
  <si>
    <t>TIJOLOS MACIÇOS COMUNS - APARENTE, 1/2 TIJOLO</t>
  </si>
  <si>
    <t>TIJOLOS MACIÇOS COMUNS - APARENTE, 1 TIJOLO</t>
  </si>
  <si>
    <t>TIJOLOS CERÂMICOS FURADOS - 1/2 TIJOLO</t>
  </si>
  <si>
    <t>TIJOLOS CERÂMICOS FURADOS - 1 TIJOLO</t>
  </si>
  <si>
    <t>TIJOLOS LAMINADOS - ESPELHO</t>
  </si>
  <si>
    <t>TIJOLOS LAMINADOS - 1/2 TIJOLO</t>
  </si>
  <si>
    <t>TIJOLOS LAMINADOS - 1 TIJOLO</t>
  </si>
  <si>
    <t>TIJOLOS DE VIDRO - CANELADO, 19X19CM</t>
  </si>
  <si>
    <t>TIJOLOS DE VIDRO - TIJOLINHO, 19X19CM</t>
  </si>
  <si>
    <t>TIJOLOS DE VIDRO - VENTILAÇÃO TIPO VENEZIANA</t>
  </si>
  <si>
    <t>BLOCOS VAZADOS DE CONCRETO ESTRUTURAL - 14CM - 8MPA</t>
  </si>
  <si>
    <t>BLOCOS VAZADOS DE CONCRETO ESTRUTURAL - 14CM - 10MPA</t>
  </si>
  <si>
    <t>BLOCOS VAZADOS DE CONCRETO ESTRUTURAL - 14CM - 12MPA</t>
  </si>
  <si>
    <t>BLOCOS VAZADOS DE CONCRETO ESTRUTURAL - 14CM - 14MPA</t>
  </si>
  <si>
    <t>BLOCOS VAZADOS DE CONCRETO ESTRUTURAL - 19CM - 8MPA</t>
  </si>
  <si>
    <t>BLOCOS VAZADOS DE CONCRETO ESTRURURAL - 19CM - 10MPA</t>
  </si>
  <si>
    <t>BLOCOS VAZADOS DE CONCRETO ESTRUTURAL - 19CM - 12MPA</t>
  </si>
  <si>
    <t>BLOCOS VAZADOS DE CONCRETO ESTRUTURAL - 19CM - 14MPA</t>
  </si>
  <si>
    <t>BLOCOS VAZADOS DE CONCRETO - 09CM</t>
  </si>
  <si>
    <t>BLOCOS VAZADOS DE CONCRETO - 14CM</t>
  </si>
  <si>
    <t>BLOCOS VAZADOS DE CONCRETO - 19CM</t>
  </si>
  <si>
    <t>BLOCO SÍLICO CALCÁRIO - 09CM</t>
  </si>
  <si>
    <t>BLOCO SÍLICO CALCÁRIO - 14CM</t>
  </si>
  <si>
    <t>BLOCO SÍLICO CALCÁRIO - 19CM</t>
  </si>
  <si>
    <t>BLOCOS VAZADOS DE CONCRETO APARENTE - 09CM</t>
  </si>
  <si>
    <t>BLOCOS VAZADOS DE CONCRETO APARENTE - 14CM</t>
  </si>
  <si>
    <t>BLOCOS VAZADOS DE CONCRETO APARENTE - 19CM</t>
  </si>
  <si>
    <t>BLOCOS VAZADOS DE CONCRETO ESTRUTURAL - 14CM - ATÉ 6MPA</t>
  </si>
  <si>
    <t>BLOCOS VAZADOS DE CONCRETO ESTRUTURAL - 19CM - ATÉ 6MPA</t>
  </si>
  <si>
    <t>BLOCOS VAZADOS DE CONCRETO ESTRUTURAL APARENTE - 14CM - ATÉ 6MPA</t>
  </si>
  <si>
    <t>BLOCOS VAZADOS DE CONCRETO ESTRUTURAL APARENTE - 19CM - ATÉ 6MPA</t>
  </si>
  <si>
    <t>BLOCO CERÂMICO COMUM - 14CM</t>
  </si>
  <si>
    <t>BLOCO CERÂMICO COMUM - 19CM</t>
  </si>
  <si>
    <t>TELA TIPO DEPLOYEE PARA REFORÇO DE ALVENARIA</t>
  </si>
  <si>
    <t>ARMADURA EM AÇO CA-50 PARA BLOCOS VAZADOS DE CONCRETO ESTRUTURAL</t>
  </si>
  <si>
    <t>ARMADURA EM AÇO CA-60 PARA BLOCOS VAZADOS DE CONCRETO ESTRUTURAL</t>
  </si>
  <si>
    <t>CONCRETO "GROUT"</t>
  </si>
  <si>
    <t>VERGAS, CINTAS E PILARETES DE CONCRETO</t>
  </si>
  <si>
    <t>ELEMENTOS VAZADOS DE TIJOLOS CERÂMICOS</t>
  </si>
  <si>
    <t>ELEMENTO VAZADO DE CONCRETO - TIPO NEO-REX N.4A OU SIMILAR</t>
  </si>
  <si>
    <t>ELEMENTO VAZADO DE CONCRETO - TIPO NEO REX N.4F OU SIMILAR</t>
  </si>
  <si>
    <t>ELEMENTO VAZADO DE CONCRETO - TIPO NEO-REX N.16 OU SIMILAR</t>
  </si>
  <si>
    <t>ELEMENTO VAZADO DE CONCRETO - TIPO NEO -  N.16/DS/DC OU SIMILAR</t>
  </si>
  <si>
    <t>ELEMENTO VAZADO DE CONCRETO - TIPO NEO-REX N.17G OU SIMILAR</t>
  </si>
  <si>
    <t>ELEMENTO VAZADO DE CONCRETO - TIPO NEO-REX N.19C OU SIMILAR</t>
  </si>
  <si>
    <t>ELEMENTO VAZADO DE CONCRETO - TIPO NEO-REX N.22B OU SIMILAR</t>
  </si>
  <si>
    <t>ELEMENTO VAZADO DE CONCRETO - TIPO NEO-REX N.23A OU SIMILAR</t>
  </si>
  <si>
    <t>ELEMENTO VAZADO DE CONCRETO - TIPO NEO-REX N.62A OU SIMILAR</t>
  </si>
  <si>
    <t>ELEMENTO VAZADO DE CONCRETO - TIPO NEO-REX N.62B OU SIMILAR</t>
  </si>
  <si>
    <t>ELEMENTO VAZADO DE CONCRETO - TIPO NEO-REX N.72A OU SIMILAR</t>
  </si>
  <si>
    <t>ELEMENTO VAZADO DE CONCRETO - TIPO NEO-REX N.78A OU SIMILAR</t>
  </si>
  <si>
    <t>PLACAS DE GRANILITE - 30MM DE ESPESSURA</t>
  </si>
  <si>
    <t>PLACAS DE GRANILITE - 40MM DE ESPESSURA</t>
  </si>
  <si>
    <t>PLACAS DE GRANILITE - 50MM DE ESPESSURA</t>
  </si>
  <si>
    <t>DIVISÓRIA EM ARDÓSIA CINZA - POLIDA 2 LADOS - ESPESSURA 30MM</t>
  </si>
  <si>
    <t>VL.01 - DIVISÓRIA DE ACABAMENTO LAMINADO MELAMÍNICO, MIOLO COLMÉIA - PAINEL/PAINEL</t>
  </si>
  <si>
    <t>VL.02 - DIVISÓRIA DE ACABAMENTO LAMINADO MELAMÍNICO, MIOLO COLMÉIA - PAINEL CEGO</t>
  </si>
  <si>
    <t>VL.03 - DIVISÓRIA DE ACABAMENTO LAMINADO MELAMÍNICO, MIOLO COLMÉIA - PORTA/BANDEIRA</t>
  </si>
  <si>
    <t>VL.04 - DIVISÓRIA DE ACABAMENTO LAMINADO MELAMÍNICO, MIOLO COLMÉIA - PAINEL/VIDRO</t>
  </si>
  <si>
    <t>VL.05 - DIVISÓRIA DE ACABAMENTO LAMINADO MELAMÍNICO, MIOLO COLMÉIA - PORTA/VIDRO</t>
  </si>
  <si>
    <t>VL.06 - DIVISÓRIA DE ACABAMENTO LAMINADO MELAMÍNICO, MIOLO COLMÉIA - PAINEL/VIDRO/PAINEL</t>
  </si>
  <si>
    <t>VL.07 - DIVISÓRIA DE ACABAMENTO LAMINADO MELAMÍNICO, MIOLO COLMÉIA - PAINEL/VIDRO/VIDRO</t>
  </si>
  <si>
    <t>VL.08 - DIVISÓRIA DE ACABAMENTO  LAMINADO MELAMÍNICO, MIOLO COLMÉIA - PORTA/BONECA/PAINEL</t>
  </si>
  <si>
    <t>VL.09 - DIVISÓRIA DE ACABAMENTO  LAMINADO MELAMÍNICO, MIOLO COLMÉIA - PORTA/BONECA/VIDRO</t>
  </si>
  <si>
    <t>DEMOLIÇÃO DE ALVENARIA ESTRUTURAL DE BLOCOS VAZADOS DE CONCRETO</t>
  </si>
  <si>
    <t>DEMOLIÇÃO DE ALVENARIA EM GERAL (TIJOLOS OU BLOCOS)</t>
  </si>
  <si>
    <t>DEMOLIÇÃO DE ALVENARIA DE ELEMENTOS VAZADOS</t>
  </si>
  <si>
    <t>DEMOLIÇÃO DE VERGAS, CINTAS E PILARETES DE CONCRETO</t>
  </si>
  <si>
    <t>DEMOLIÇÃO DE PLACAS DIVISÓRIAS DE GRANILITE OU SIMILAR</t>
  </si>
  <si>
    <t>DEMOLIÇÃO DE DIVISÓRIAS - CHAPAS OU TÁBUAS, INCLUSIVE ENTARUGAMENTO</t>
  </si>
  <si>
    <t>RETIRADA DE ALVENARIA DE BLOCOS DE PEDRA NATURAL</t>
  </si>
  <si>
    <t>RETIRADA DE ALVENARIA DE TIJOLOS DE VIDRO OU ELEMENTOS VAZADOS</t>
  </si>
  <si>
    <t>RETIRADA DE PLACAS DIVISÓRIAS DE GRANILITE OU SIMILAR</t>
  </si>
  <si>
    <t>RETIRADA DE DIVISÓRIAS - CHAPAS OU TÁBUAS, EXCLUSIVE ENTARUGAMENTO</t>
  </si>
  <si>
    <t>RETIRADA DE DIVISÓRIAS - CHAPAS OU TÁBUAS, INCLUSIVE ENTARUGAMENTO</t>
  </si>
  <si>
    <t>RETIRADA DE DIVISÓRIAS - CHAPAS FIB.MADEIRA, COM MONTANTES METÁLICOS</t>
  </si>
  <si>
    <t>RECOLOCAÇÃO DE PLACAS DIVISÓRIAS DE GRANILITE OU SIMILAR</t>
  </si>
  <si>
    <t>RECOLOCAÇÃO DE DIVISÓRIAS - CHAPAS OU TÁBUAS, EXCLUSIVE ENTARUGAMENTO</t>
  </si>
  <si>
    <t>RECOLOCAÇÃO DE DIVISÓRIAS - CHAPAS OU TÁBUAS, INCLUSIVE ENTARUGAMENTO</t>
  </si>
  <si>
    <t>RECOLOCAÇÃO DE DIVISÓRIAS - CHAPAS FIB.MADEIRA, COM MONTANTES METÁLICOS</t>
  </si>
  <si>
    <t>ARGAMASSA IMPERMEABILIZANTE DE CIMENTO E AREIA (REBOCO IMPERMEÁVEL) - TRAÇO 1:3, ESPESSURA DE 20MM</t>
  </si>
  <si>
    <t>ARGAMASSA IMPERMEABILIZANTE DE CIMENTO E AREIA (SUBSOLOS) - TRAÇO 1:2,5, ESPESSURA DE 20MM</t>
  </si>
  <si>
    <t>CIMENTO IMPERMEABILIZANTE DE CRISTALIZAÇÃO - ESTRUTUTURA ENTERRADA</t>
  </si>
  <si>
    <t>REGULARIZAÇÃO COM ARGAMASSA DE CIMENTO E AREIA - TRAÇO 1:3, ESPESSURA MÉDIA 30MM</t>
  </si>
  <si>
    <t>PINTURA PROTETORA COM TINTA BETUMINOSA (PARA  ARGAMASSA IMPERMEÁVEL) - 2 DEMÃOS</t>
  </si>
  <si>
    <t>PROTEÇÃO MECÂNICA COM ARGAMASSA DE CIMENTO E AREIA - TRAÇO 1:7, ESPESSURA MÉDIA 30MM</t>
  </si>
  <si>
    <t>ARGAMASSA IMPERMEABILIZANTE DE CIMENTO E AREIA (RESERVATÓRIOS E PISCINAS) - TRAÇO 1:3, ESPESSURA 30MM</t>
  </si>
  <si>
    <t>CIMENTO IMPERMEABILIZANTE DE CRISTALIZAÇÃO - ESTRUTURA ELEVADA</t>
  </si>
  <si>
    <t>PINTURA PROTETORA COM TINTA BETUMINOSA (PARA ARGAMASSA IMPERMEÁVEL) - 2 DEMÃOS</t>
  </si>
  <si>
    <t>PINTURA PROTETORA COM TINTA A BASE DE EPÓXI (PARA ARGAMASSA IMPERMEÁVEL)</t>
  </si>
  <si>
    <t>ARGAMASSA IMPERMEABILIZANTE DE CIMENTO E AREIA (CALHAS E MARQUISES) - TRAÇO 1:3, ESPESSURA 30MM</t>
  </si>
  <si>
    <t>IMPERMEABILIZAÇÃO COM MEMBRANAS ASFÁLTICAS - COM 3 CAMADAS DE FELTRO ASFÁLTICO 15LBS</t>
  </si>
  <si>
    <t>IMPERMEABILIZAÇÃO COM MEMBRANAS ASFÁLTICAS - COM 4 CAMADAS DE FELTRO ASFÁLTICO 15LBS</t>
  </si>
  <si>
    <t>IMPERMEABILIZAÇÃO COM MEMBRANAS ASFÁLTICAS - COM 5 CAMADAS DE FELTRO ASFÁLTICO 15LBS</t>
  </si>
  <si>
    <t>MANTA ASFÁLTICA ESPESSURA DE 3MM COM VÉU DE POLIÉSTER COLADA A MAÇARICO</t>
  </si>
  <si>
    <t>MANTA ASFÁLTICA ESPESSURA DE 4MM COM VÉU DE POLIÉSTER COLADA A MAÇARICO</t>
  </si>
  <si>
    <t>MANTA ASFÁLTICA ESPESSURA DE 4MM ANTI RAIZ COM VÉU DE POLIÉSTER</t>
  </si>
  <si>
    <t>IMPERMEABILIZAÇÃO A BASE DE EMULSÃO ASFÁLTICA - ESTRUTURADA COM TECIDO POLIÉSTER - 2 CAMADAS DE ESTRUTURANTE</t>
  </si>
  <si>
    <t>IMPERMEABILIZAÇÃO A BASE DE EMULSÃO ASFÁLTICA ESTRUTURADA COM TECIDO DE POLIÉSTER - 3 CAMADAS DE ESTRUTURANTE</t>
  </si>
  <si>
    <t>IMPERMEABILIZAÇÃO A BASE DE EMULSÃO ASFÁLTICA MODIFICADA COM ELASTÔMEROS - ESTRUTURADA COM TECIDO DE POLIÉSTER - 2 CAMADAS DE ESTRUTURANTE</t>
  </si>
  <si>
    <t>ARGILA EXPANDIDA SOLTA</t>
  </si>
  <si>
    <t>ISOLAMENTO TÉRMICO COM ARGILA EXPANDIDA SOLTA - ESPESSURA 70MM</t>
  </si>
  <si>
    <t>ISOLAMENTO TÉRMICO COM POLIESTIRENO EXPANDIDO - ESPESSURA 50MM</t>
  </si>
  <si>
    <t>MASTIQUE ELÁSTICO A BASE DE SILICONE</t>
  </si>
  <si>
    <t>DM3</t>
  </si>
  <si>
    <t>MASTIQUE ELÁSTICO A BASE DE POLISSULFETOS - BICOMPONENTE</t>
  </si>
  <si>
    <t>MASTIQUE ELÁSTICO A BASE DE POLIURETANO - MONOCOMPONENTE</t>
  </si>
  <si>
    <t>FORNECIMENTO E COLOCAÇÃO DE JUNTA DE DILATAÇÃO DE ELASTÔMERO DE NEOPRENE, TIPO JEENE JJ2540VV OU SIMILAR</t>
  </si>
  <si>
    <t>DEMOLIÇÃO DE ARGAMASSA IMPERMEÁVEL - ESPESSURA MÉDIA DE 30MM</t>
  </si>
  <si>
    <t>DEMOLIÇÃO DE SISTEMAS IMPERMEABILIZANTES DE BASE ASFÁLTICA</t>
  </si>
  <si>
    <t>DEMOLIÇÃO DE SISTEMAS DE ISOLAMENTO TÉRMICO EM GERAL</t>
  </si>
  <si>
    <t>DEMOLIÇÃO DE CAPEAMENTO PROTETOR, EXECUTADO COM ARGAMASSA DE CIMENTO E AREIA</t>
  </si>
  <si>
    <t>DEMOLIÇÃO DE PROTEÇÃO TERMOMECÂNICA - LADRILHOS CERÂMICOS OU HIDRÁULICOS</t>
  </si>
  <si>
    <t>DEMOLIÇÃO DE ARGAMASSA DE REGULARIZAÇÃO - ESPESSURA MÉDIA DE 30MM</t>
  </si>
  <si>
    <t>RETIRADA DE ISOLAMENTO TÉRMICO - TIJOLOS CERÂMICOS FURADOS</t>
  </si>
  <si>
    <t>RETIRADA DE ISOLAMENTO TÉRMICO - AGREGADOS SOLTOS EM GERAL</t>
  </si>
  <si>
    <t>RECOLOCAÇÃO DE ISOLAMENTO TÉRMICO - AGREGADOS SOLTOS EM GERAL</t>
  </si>
  <si>
    <t>PAPEL KRAFT BETUMADO DUPLO</t>
  </si>
  <si>
    <t>ESTRUTURA DE MADEIRA, EM TERÇAS, PARA TELHAS DE BARRO</t>
  </si>
  <si>
    <t>ESTRUTURA DE MADEIRA, PONTALETADA, PARA TELHAS DE BARRO</t>
  </si>
  <si>
    <t>ESTRUTURA COM TESOURAS DE MADEIRA PARA TELHAS DE BARRO - VÃOS ATÉ 7,00M</t>
  </si>
  <si>
    <t>ESTRUTURA COM TESOURAS DE MADEIRA PARA TELHAS DE BARRO - VÃOS 7,01 À 10,00M</t>
  </si>
  <si>
    <t>ESTRUTURA COM TESOURAS DE MADEIRA PARA TELHAS DE BARRO - VÃOS 10,01 À 13,00M</t>
  </si>
  <si>
    <t>ESTRUTURA COM TESOURAS DE MADEIRA PARA TELHAS DE BARRO - VÃOS 13,01 À 18,00M</t>
  </si>
  <si>
    <t>ESTRUTURA DE MADEIRA, EM TERÇAS, PARA TELHAS ONDULADAS CA/AL/PL/AG</t>
  </si>
  <si>
    <t>ESTRUTURA DE MADEIRA, PONTALETADA, PARA TELHAS ONDULADAS CA/AL/PL/AG</t>
  </si>
  <si>
    <t>ESTRUTURA COM TESOURAS DE MADEIRA PARA TELHAS ONDULADAS CA/AL/PL - VÃOS ATÉ 7,00M</t>
  </si>
  <si>
    <t>ESTRUTURA COM TESOURAS DE MADEIRA PARA TELHAS ONDULADAS CA/AL/PL - VÃOS 7,01 À 10,00M</t>
  </si>
  <si>
    <t>ESTRUTURA COM TESOURAS DE MADEIRA PARA TELHAS ONDULADAS CA/AL/PL - VÃOS 10,01 À 13,00M</t>
  </si>
  <si>
    <t>ESTRUTURA COM TESOURAS DE MADEIRA PARA TELHAS ONDULADAS CA/AL/PL - VÃOS 13,01 À 18,00M</t>
  </si>
  <si>
    <t>FORNECIMENTO DE ESTRUTURA METÁLICA PARA COBERTURA</t>
  </si>
  <si>
    <t>MONTAGEM DE ESTRUTURA METÁLICA PARA COBERTURA</t>
  </si>
  <si>
    <t>TELHAS DE BARRO COZIDO - PAULISTA</t>
  </si>
  <si>
    <t>TELHAS DE BARRO COZIDO - SUPER-PAULISTA (PLAN)</t>
  </si>
  <si>
    <t>TELHAS DE BARRO COZIDO - FRANCESA</t>
  </si>
  <si>
    <t>TELHA ONDULADA CRFS 6MM</t>
  </si>
  <si>
    <t>TELHA ONDULADA CRFS 8MM</t>
  </si>
  <si>
    <t>TELHA ESTRUTURAL TRAPEZOIDAL EM CRFS, LARGURA ÚTIL=44CM - ESPESSURA 8MM</t>
  </si>
  <si>
    <t>TELHA ESTRUTURAL TRAPEZOIDAL EM CRFS, LARGURA ÚTIL=90CM - ESPESSURA 8MM</t>
  </si>
  <si>
    <t>TELHAS DE PVC RÍGIDO,TRANSLÚCIDAS OU OPACAS - ONDULADA,TRAPEZOIDAL OU GRECA</t>
  </si>
  <si>
    <t>TELHAS DE POLIÉSTER - ONDULADA OU TRAPEZOIDAL</t>
  </si>
  <si>
    <t>TELHAS DE ALUMÍNIO, PERFIL ONDULADO - ESPESSURA 0,8MM</t>
  </si>
  <si>
    <t>TELHAS DE ALUMÍNIO  PERFIL TRAPEZOIDAL - ESPESSURA 0,8MM</t>
  </si>
  <si>
    <t>TELHA TRAPEZOIDAL DUPLA EM AÇO GALVANIZADO - E= 0,8MM, REVESTIMENTO B, H=40MM - PINTADA 1 FACE - MIOLO EM POLIURETANO E=30MM</t>
  </si>
  <si>
    <t>TELHA TRAPEZOIDAL EM AÇO GALVANIZADO ESPESSURA DE 0,50MM, REVESTIMENTO B, H=40MM</t>
  </si>
  <si>
    <t>TELHA ONDULADA EM AÇO GALVANIZADO ESPESSURA DE 0,50MM, REVESTIMENTO B, H=17,5MM</t>
  </si>
  <si>
    <t>TELHA TRAPEZOIDAL DUP. AÇO GALVANIZADO ESPESSURA DE 0,5MM, REVESTIMENTO B, H=40MM, COM MIOLO POLIURETANO E=30MM</t>
  </si>
  <si>
    <t>TELHA TRAPEZOIDAL EM AÇO GALVANIZADO ESP=0,5MM, H=40MM, COM PINTURA ELETROLÍTICA COR BRANCA 2 FACES</t>
  </si>
  <si>
    <t>TELHA ONDULADA EM AÇO GALVANIZADO E=0,5MM, REVESTIMENTO B, H=17,5MM COM PINTURA ELETROLÍTICA COR BRANCA 2 FACES</t>
  </si>
  <si>
    <t>TELHA TRAPEZOIDAL DUP. AÇO GALVANIZADO E=0,5MM, REVESTIMENTO B, H=40MM PINTURA MIOLO POLIURETANO E=30MM</t>
  </si>
  <si>
    <t>TELHAS EM POLICARBONATO ALVEOLAR 6MM COM ESTRUTURA METÁLICA GALVANIZADA INSTALADA</t>
  </si>
  <si>
    <t>CUMEEIRA OU ESPIGÃO PARA TELHAS PAULISTA, PLAN E FRANCESA - BARRO OU VIDRO</t>
  </si>
  <si>
    <t>CUMEEIRA PARA TELHA ONDULADA (CRFS, PVC RÍGIDO E POLIÉSTER), TRAPEZOIDAL E GRECA (PVC RÍGIDO E POLIÉSTER)</t>
  </si>
  <si>
    <t>CUMEEIRA NORMAL PARA TELHA TECNOLOGIA CRFS, ESTRUTURAL TRAPEZOIDAL 44CM</t>
  </si>
  <si>
    <t>CUMEEIRA NORMAL PARA TELHA TECNOLOGIA CRFS, ESTRUTURAL TRAPEZOIDAL - 90CM</t>
  </si>
  <si>
    <t>CUMEEIRA DE ALUMÍNIO, PERFIL ONDULADO - NORMAL E= 0,8MM</t>
  </si>
  <si>
    <t>CUMEEIRA DE ALUMÍNIO, PERFIL TRAPEZOIDAL - NORMAL - E=0,8MM</t>
  </si>
  <si>
    <t>CUMEEIRA DE ALUMÍNIO PERFIL ONDULADO - SHED - E=0,8MM</t>
  </si>
  <si>
    <t>CUMEEIRA DE ALUMÍNIO - PERFIL TRAPEZOIDAL - SHED - E=0,8MM</t>
  </si>
  <si>
    <t>CUMEEIRA TRAPEZOIDAL EM AÇO GALVANIZADO ESP=0,5MM, REVESTIMENTO B, H=40MM, L=0,60 M</t>
  </si>
  <si>
    <t>CUMEEIRA ONDULADA EM AÇO GALVANIZADO ESP=0,50MM, REVESTIMENTO B, H=17,5MM, LARG=0,60M</t>
  </si>
  <si>
    <t>CUMEEIRA TRAPEZOIDAL EM AÇO GALVANIZADO E=0,5MM, REVESTIMENTO B, H=40MM, L=0,60M, COM PINTURA BRANCA 2 FACES</t>
  </si>
  <si>
    <t>CUMEEIRA ONDULADA EM AÇO GALVANIZADO E=0,5MM, REVESTIMENTO B, H=17,5MM, L=0,60M, COM PINTURA BRANCA 2 FACES</t>
  </si>
  <si>
    <t>DOMO ACRÍLICO PARA ILUMINAÇÃO E VENTILAÇÃO</t>
  </si>
  <si>
    <t>DEMOLIÇÃO DE TELHAS DE BARRO COZIDO OU VIDRO EM GERAL</t>
  </si>
  <si>
    <t>DEMOLIÇÃO DE TELHAS EM GERAL, EXCLUSIVE TELHAS DE BARRO COZIDO E VIDRO</t>
  </si>
  <si>
    <t>RETIRADA DE ESTRUTURA MADEIRA PONTALETADA - PARA TELHAS DE BARRO COZIDO</t>
  </si>
  <si>
    <t>RETIRADA DE ESTRUTURA MADEIRA PONTALETADA - PARA TELHA ONDULADA DE CIMENTO AMIANTO, ALUMÍNIO OU PLÁSTICO</t>
  </si>
  <si>
    <t>RETIRADA DE ESTRUTURA DE MADEIRA COM TESOURAS - PARA TELHAS DE BARRO COZIDO</t>
  </si>
  <si>
    <t>RETIRADA DE ESTRUTURA DE MADEIRA COM TESOURAS - PARA TELHA ONDULADA DE CIMENTO AMIANTO, ALUMÍNIO OU PLÁSTICO</t>
  </si>
  <si>
    <t>RETIRADA PARCIAL DE MADEIRAMENTO DE TELHADO - RIPAS</t>
  </si>
  <si>
    <t>RETIRADA PARCIAL DE MADEIRAMENTO DE TELHADO - CAIBROS</t>
  </si>
  <si>
    <t>RETIRADA PARCIAL DE MADEIRAMENTO DE TELHADO - VIGAS</t>
  </si>
  <si>
    <t>RETIRADA DE FERRAGEM PARA MADEIRAMENTO DE TELHADO</t>
  </si>
  <si>
    <t>RETIRADA DE TELHAS DE BARRO COZIDO OU VIDRO - TIPO FRANCESA</t>
  </si>
  <si>
    <t>RETIRADA DE TELHAS DE BARRO COZIDO OU VIDRO - TIPO PAULISTA</t>
  </si>
  <si>
    <t>RETIRADA DE TELHAS DE BARRO COZIDO - TIPO SUPER-PAULISTA (PLAN)</t>
  </si>
  <si>
    <t>RETIRADA DE TELHAS EM GERAL, EXCLUSIVE TELHAS DE BARRO COZIDO, VIDRO E ESTRUTURAIS DE CRFS</t>
  </si>
  <si>
    <t>RETIRADA DE TELHAS ESTRUTURAIS DE CRFS OU CIMENTO AMIANTO - LARGURA ÚTIL=44CM</t>
  </si>
  <si>
    <t>RETIRADA DE TELHAS ESTRUTURAIS DE CRFS OU CIMENTO AMIANTO - LARGURA ÚTIL=90CM</t>
  </si>
  <si>
    <t>RETIRADA DE CUMEEIRAS OU ESPIGÕES DE BARRO COZIDO OU VIDRO EM GERAL</t>
  </si>
  <si>
    <t>RETIRADA DE CUMEEIRAS OU ESPIGÕES DE MATERIAIS EM GERAL - EXCLUSIVE BARRO COZIDO OU VIDRO</t>
  </si>
  <si>
    <t>RECOLOCAÇÃO PARCIAL DE MADEIRAMENTO DE TELHADO - RIPAS</t>
  </si>
  <si>
    <t>RECOLOCAÇÃO PARCIAL DE MADEIRAMENTO DE TELHADO - CAIBROS</t>
  </si>
  <si>
    <t>RECOLOCAÇÃO PARCIAL DE MADEIRAMENTO DE TELHADO - VIGAS</t>
  </si>
  <si>
    <t>RECOLOCAÇÃO DE FERRAGEM PARA MADEIRAMENTO DE TELHADO</t>
  </si>
  <si>
    <t>RECOLOCAÇÃO DE TELHAS DE BARRO COZIDO OU VIDRO - TIPO FRANCESA</t>
  </si>
  <si>
    <t>RECOLOCAÇÃO DE TELHAS DE BARRO COZIDO OU VIDRO - TIPO PAULISTA</t>
  </si>
  <si>
    <t>RECOLOCAÇÃO DE TELHAS DE BARRO COZIDO - TIPO SUPER-PAULISTA (PLAN)</t>
  </si>
  <si>
    <t>RECOLOCAÇÃO DE TELHAS DE CRF, CIMENTO AMIANTO, ALUMÍNIO OU PLÁSTICO - ONDULADA COMUM</t>
  </si>
  <si>
    <t>RECOLOCAÇÃO DE TELHAS ESTRUTURAIS DE CRFS OU CIMENTO AMIANTO - LARGURA ÚTIL=44CM</t>
  </si>
  <si>
    <t>RECOLOCAÇÃO DE TELHAS ESTRUTURAIS DE CRFS OU CIMENTO AMIANTO - LARGURA ÚTIL=90CM</t>
  </si>
  <si>
    <t>RECOLOCAÇÃO DE CUMEEIRAS OU ESPIGÕES DE BARRO COZIDO</t>
  </si>
  <si>
    <t>RECOLOCAÇÃO DE CUMEEIRAS OU ESPIGÕES DE MATERIAIS EM GERAL - EXCLUSIVE BARRO COZIDO OU VIDRO</t>
  </si>
  <si>
    <t>REVISÃO GERAL DE TELHADOS DE BARRO, INCLUSIVE TOMADA DE GOTEIRA</t>
  </si>
  <si>
    <t>REMANEJAMENTO DE TELHAS DE BARRO COZIDO, INCLUSIVE ESCOVAMENTO</t>
  </si>
  <si>
    <t>REVISÃO, ESCOVAÇÃO, INCLUSIVE  TOMADA DE GOTEIRAS DE TELHADOS EM GERAL, EXCLUSIVE PARA TELHAS DE BARRO COZIDO OU VIDRO</t>
  </si>
  <si>
    <t>MADEIRAMENTO DE TELHADO, PADRÃO PEROBA - RIPAS 1,5X5CM</t>
  </si>
  <si>
    <t>MADEIRAMENTO DE TELHADO, PADRÃO PEROBA - CAIBROS 5X6CM</t>
  </si>
  <si>
    <t>MADEIRAMENTO DE TELHADO, PADRÃO PEROBA - VIGAS 6X12CM</t>
  </si>
  <si>
    <t>PARAFUSO ROSCA SOBERBA PARA FIXAÇÃO DE TELHAS EM CRFS OU CIMENTO AMIANTO</t>
  </si>
  <si>
    <t>GANCHO COM ROSCA UMA EXTREMIDADE PARA FIXAÇÃO DE TELHA ESTRUTURAL TRAPEZOIDAL - 90CM</t>
  </si>
  <si>
    <t>PLACA DE VENTILAÇÃO PARA TELHA ESTRUTURAL TRAPEZOIDAL - 90CM</t>
  </si>
  <si>
    <t>PM.01 - PORTA LISA ESPECIAL/ SÓLIDA PARA INSTALAÇÕES SANITÁRIAS  - 62X165CM</t>
  </si>
  <si>
    <t>PM.02 - PORTA LISA COMUM/ ENCABEÇADA, REVESTIDA COM LAMINADO MELAMÍNICO  (PARA INSTALAÇÃO SANITÁRIA) - 62X165CM</t>
  </si>
  <si>
    <t>PM.03 - PORTA LISA ESPECIAL/ SÓLIDA PARA BOX, PARA PORTADORES DE DEFICIÊNCIA FÍSICA - 82X170CM</t>
  </si>
  <si>
    <t>PM.04 - PORTA LISA ESPECIAL/ SÓLIDA PARA PORTADORES DE DEFICIÊNCIA FÍSICA - 82X210CM</t>
  </si>
  <si>
    <t>PM.05 - PORTA LISA ESPECIAL/ SÓLIDA - 62X210CM</t>
  </si>
  <si>
    <t>PM.06 - PORTA LISA ESPECIAL/ SÓLIDA - 72X210CM</t>
  </si>
  <si>
    <t>PM.07 - PORTA LISA ESPECIAL/ SÓLIDA - 82X210CM</t>
  </si>
  <si>
    <t>PM.08 - PORTA LISA ESPECIAL/ SÓLIDA - 92X210CM</t>
  </si>
  <si>
    <t>PM.09 - PORTA LISA ESPECIAL/ SÓLIDA - 102X210CM</t>
  </si>
  <si>
    <t>PM.10 - PORTA LISA COMUM/ ENCABEÇADA - 62X210CM</t>
  </si>
  <si>
    <t>PM.11 - PORTA LISA COMUM/ ENCABEÇADA - 72X210CM</t>
  </si>
  <si>
    <t>PM.12 - PORTA LISA COMUM/ ENCABEÇADA - 82X210CM</t>
  </si>
  <si>
    <t>PM.13 - PORTA LISA COMUM/ ENCABEÇADA - 92X210CM</t>
  </si>
  <si>
    <t>PM.14 - PORTA LISA COMUM/ ENCABEÇADA - 102X210CM</t>
  </si>
  <si>
    <t>PM.15 - PORTA LISA COMUM/ ENCABEÇADA REVESTIDA COM LAMINADO MELAMÍNICO - 62X210CM</t>
  </si>
  <si>
    <t>PM.16 - PORTA LISA COMUM/ ENCABEÇADA REVESTIDA COM LAMINADO MELAMÍNICO - 72X210CM</t>
  </si>
  <si>
    <t>PM.17 - PORTA LISA COMUM/ ENCABEÇADA REVESTIDA COM LAMINADO MELAMÍNICO - 82X210CM</t>
  </si>
  <si>
    <t>PM.18 - PORTA LISA COMUM/ ENCABEÇADA REVESTIDA COM LAMINADO MELAMÍNICO - 92X210CM</t>
  </si>
  <si>
    <t>PM.19 - PORTA LISA COMUM/ ENCABEÇADA REVESTIDA COM LAMINADO MELAMÍNICO - 102X210CM</t>
  </si>
  <si>
    <t>PM.30 - PORTA MACIÇA TIPO MEXICANA - 62X210CM</t>
  </si>
  <si>
    <t>PM.31 - PORTA MACIÇA TIPO MEXICANA - 72X210CM</t>
  </si>
  <si>
    <t>PM.32 - PORTA MACIÇA TIPO MEXICANA - 82X210CM</t>
  </si>
  <si>
    <t>PM.33 - PORTA MACIÇA TIPO MEXICANA - 92X210CM</t>
  </si>
  <si>
    <t>PM.34 - PORTA MACIÇA TIPO MEXICANA - 102X210CM</t>
  </si>
  <si>
    <t>PM.37 - PORTA VENEZIANA - 82X210CM</t>
  </si>
  <si>
    <t>PM.38 - PORTA VENEZIANA - 92X210CM</t>
  </si>
  <si>
    <t>PM.39 - PORTA DE MADEIRA LISA COMUM/ ENCABEÇADA DE CORRER, 2 FOLHAS, TRILHO DE ALUMÍNIO</t>
  </si>
  <si>
    <t>PM.45 - PORTA DE MADEIRA LISA COMUM/ ENCABEÇADA, 2 FOLHAS - 124X210CM</t>
  </si>
  <si>
    <t>PM.46 - PORTA DE MADEIRA LISA COMUM/ ENCABEÇADA - 2 FOLHAS - 144X210CM</t>
  </si>
  <si>
    <t>PM.47 - PORTA DE MADEIRA LISA COMUM/ ENCABEÇADA - 2 FOLHAS - 164X210CM</t>
  </si>
  <si>
    <t>PM.48 - PORTA DE MADEIRA LISA COMUM/ ENCABEÇADA, 2 FOLHAS - 184X210CM</t>
  </si>
  <si>
    <t>PM.49 - PORTA DE MADEIRA LISA COMUM/ ENCABEÇADA, 2 FOLHAS - 204X210CM</t>
  </si>
  <si>
    <t>EM.01 - BATENTE DE MADEIRA (14CM) - PARA PORTA DE 1 FOLHA, SEM BANDEIRA</t>
  </si>
  <si>
    <t>JG</t>
  </si>
  <si>
    <t>EM.01 - BATENTE DE MADEIRA (14CM) - PARA PORTA DE 2 FOLHAS, SEM BANDEIRA</t>
  </si>
  <si>
    <t>EM.01 - BATENTE DE MADEIRA (14CM) - PARA PORTA COM BANDEIRA</t>
  </si>
  <si>
    <t>EM.01 - BATENTE DE MADEIRA (14CM) - PARA INSTALAÇÕES SANITÁRIAS</t>
  </si>
  <si>
    <t>EM.02 - BATENTE DE MADEIRA (25CM) - PARA PORTA DE 1 FOLHA, SEM BANDEIRA</t>
  </si>
  <si>
    <t>EM.02 - BATENTE DE MADEIRA (25CM) - PARA PORTA DE 2 FOLHAS, SEM BANDEIRA</t>
  </si>
  <si>
    <t>EM.02 - BATENTE DE MADEIRA (25CM) - PARA PORTA COM BANDEIRA</t>
  </si>
  <si>
    <t>EM.03 - BATENTE DE MADEIRA (9,5CM) - PARA PORTA EM DIVISÓRIA DV.01</t>
  </si>
  <si>
    <t>PM.02A - PORTA LISA REVESTIDA - PARA INSTALAÇÃO SANITÁRIA INFANTIL - 62 X 100CM</t>
  </si>
  <si>
    <t>EM.16 - BANDEIRA FIXA PARA PORTAS DE PASSAGEM - FOLHA LISA - 35MM</t>
  </si>
  <si>
    <t>EM.21 - VISOR FIXO COM VIDRO E REQUADRO DE MADEIRA PARA PORTA</t>
  </si>
  <si>
    <t>EM.26 - FAIXA BATE MACA EM LAMINADO  MELAMÍNICO PARA PORTA DE MADEIRA</t>
  </si>
  <si>
    <t>CONJUNTO DE FECHADURA DE CILINDRO, 55MM, TRÁFEGO INTENSO, MAÇANETA EM ZAMAC, GUARNIÇÕES EM AÇO, ACABAMENTO CROMADO - PARA PORTA INTERNA OU EXTERNA</t>
  </si>
  <si>
    <t>CONJUNTO DE FECHADURA DE CILINDRO, CAIXA RASA (22MM) - PORTA COM MONTANTE ESTREITO</t>
  </si>
  <si>
    <t>CONJUNTO DE FECHADURA DE CILINDRO, SÓ LINGUETA (55MM) - TRÁFEGO INTENSO - PORTA DE ABRIR</t>
  </si>
  <si>
    <t>CONJUNTO DE FECHADURA DE CILINDRO, BICO DE PAPAGAIO (22MM) - PORTA DE CORRER</t>
  </si>
  <si>
    <t>FECHADURA TIPO GORGE (55MM) - TRÁFEGO INTENSO,  MAÇANETA EM ZEMAC, GUARNIÇÕES EM AÇO, ACABAMENTO CROMADO BRILHANTE</t>
  </si>
  <si>
    <t>FECHADURA TIPO GORGE, SÓ LINGUETA, 55MM, TRÁFEGO INTENSO</t>
  </si>
  <si>
    <t>FECHADURA TIPO SÓ TRINCO (45MM) - TRÁFEGO INTENSO, MAÇANETA EM ZAMAC, GUARNIÇÕES EM AÇO, ACABAMENTO CROMADO BRILHANTE - PORTA DE ABRIR</t>
  </si>
  <si>
    <t>FECHADURA TIPO TRANQUETA E TRINCO (55MM) - TRÁFEGO INTENSO, MAÇANETA EM ZAMAC, GUARNIÇÕES EM AÇO, ACABAMENTO CROMADO BRILHANTE - PORTA DE SANITÁRIO</t>
  </si>
  <si>
    <t>FECHADURA TIPO TRANQUETA (45MM) - PORTA INTERNA DE INSTALAÇÕES SANITÁRIAS</t>
  </si>
  <si>
    <t>CONJUNTO DE FECHADURA TIPO TETRA - SOMENTE TRANCA</t>
  </si>
  <si>
    <t>TARGETA DE SOBREPOR,TIPO "LIVRE-OCUPADO"- 60X65MM</t>
  </si>
  <si>
    <t>FECHO DE EMBUTIR, TRAVA ACIONADA POR ALAVANCA, 3/4"X400MM - PORTA 2 FOLHAS</t>
  </si>
  <si>
    <t>FECHO DE EMBUTIR,TRAVA ACIONADA POR ALAVANCA, 3/4"X200MM - PORTA 2 FOLHAS</t>
  </si>
  <si>
    <t>MOLA FECHA-PORTA,TIPO LEVE (AMORTECEDOR HIDRÁULICO)</t>
  </si>
  <si>
    <t>MOLA FECHA-PORTA,TIPO PESADO</t>
  </si>
  <si>
    <t>MOLA VAI-E-VEM, DE TOPO</t>
  </si>
  <si>
    <t>CADEADO DE LATÃO (COM CILINDRO E TRAVA DUPLA) - 35MM PESO MÍNIMO 140G</t>
  </si>
  <si>
    <t>PORTA-CADEADO DE FERRO PINTADO - 63MM PESO MÍNIMO 25G</t>
  </si>
  <si>
    <t>PORTA-CADEADO DE FERRO PINTADO - 89MM PESO MÍNIMO 115G</t>
  </si>
  <si>
    <t>BARRA ANTI-PÂNICO PARA  PORTA 1 FOLHA - COLOCADA</t>
  </si>
  <si>
    <t>RESPIRO PARA ARMÁRIO EM LATÃO CROMADO - DIÂMETRO 10CM</t>
  </si>
  <si>
    <t>PM.50 - PORTA DE MADEIRA LISA COMUM/ ENCABEÇADA, REVESTIDA COM LAMINADO MELAMÍNICO - 2 FOLHAS 124X210CM</t>
  </si>
  <si>
    <t>PM.51 - PORTA DE MADEIRA LISA COMUM/ ENCABEÇADA, REVESTIDA COM LAMINADO MELAMÍNICO - 2 FOLHAS 144X210CM</t>
  </si>
  <si>
    <t>PM.52 - PORTA DE MADEIRA LISA COMUM/ ENCABEÇADA, REVESTIDA COM LAMINADO MELAMÍNICO - 2 FOLHAS 164X210CM</t>
  </si>
  <si>
    <t>PM.53 - PORTA DE MADEIRA LISA COMUM/ ENCABEÇADA, REVESTIDA COM LAMINADO MELAMÍNICO - 2 FOLHAS 184X210CM</t>
  </si>
  <si>
    <t>PM.54 - PORTA DE MADEIRA LISA COMUM/ ENCABEÇADA, REVESTIDA COM LAMINADO MELAMÍNICO - 2 FOLHAS 204X210CM</t>
  </si>
  <si>
    <t>PM.57 - PORTA GUICHÊ EM MADEIRA LISA ESPECIAL/ SÓLIDA - 82X210CM - REVESTIDA COM LAMINADO  MELAMÍNICO</t>
  </si>
  <si>
    <t>ARMÁRIO SEM PORTAS, REVESTIMENTO EXTERNO E INTERNO EM LAMINADO MELAMÍNICO</t>
  </si>
  <si>
    <t>ARMÁRIO COM PORTAS, SEM REVESTIMENTO</t>
  </si>
  <si>
    <t>ARMÁRIO COM PORTAS, REVESTIMENTO EXTERNO E INTERNO EM LAMINADO MELAMÍNICO</t>
  </si>
  <si>
    <t>PORTAS PARA ARMÁRIO SEM REVESTIMENTO</t>
  </si>
  <si>
    <t>PORTAS PARA ARMÁRIO COM REVESTIMENTO EXTERNO EM LAMINADO MELAMÍNICO</t>
  </si>
  <si>
    <t>PORTAS PARA ARMÁRIO COM REVESTIMENTO EXTERNO E INTERNO EM LAMINADO MELAMÍNICO</t>
  </si>
  <si>
    <t>PRATELEIRA PARA ARMÁRIO SEM REVESTIMENTO</t>
  </si>
  <si>
    <t>PRATELEIRA PARA ARMÁRIO, REVESTIDA EM 1 FACE EM LAMINADO MELAMÍNICO</t>
  </si>
  <si>
    <t>PRATELEIRA PARA ARMÁRIO, REVESTIDA EM 2 FACES, EM LAMINADO MELAMÍNICO</t>
  </si>
  <si>
    <t>GAVETA PARA ARMÁRIO SEM REVESTIMENTO</t>
  </si>
  <si>
    <t>GAVETA PARA ARMÁRIO,REVESTIMENTO EXTERNO EM LAMINADO MELAMÍNICO</t>
  </si>
  <si>
    <t>GAVETA PARA ARMÁRIO, REVESTIMENTO EXTERNO E INTERNO EM LAMINADO MELAMÍNICO</t>
  </si>
  <si>
    <t>MM.13 -  ARMÁRIO PARA CUMBUCAS</t>
  </si>
  <si>
    <t>MM.14 -  ARMÁRIO PARA CANECAS</t>
  </si>
  <si>
    <t>MM.15 -  ARMÁRIO PARA PRATOS</t>
  </si>
  <si>
    <t>MM.18 - GUICHÊ</t>
  </si>
  <si>
    <t>MM.20 - CABIDE DE MADEIRA PARA SACOLAS</t>
  </si>
  <si>
    <t>PEITORIL DE MADEIRA</t>
  </si>
  <si>
    <t>RETIRADA DE FOLHAS DE PORTA DE PASSAGEM OU JANELA</t>
  </si>
  <si>
    <t>RETIRADA DE BATENTES DE MADEIRA</t>
  </si>
  <si>
    <t>RETIRADA DE GUARNIÇÕES OU MOLDURAS DE MADEIRA</t>
  </si>
  <si>
    <t>RETIRADA DE GUICHÊS, INCLUSIVE BATENTE E FERRAGENS</t>
  </si>
  <si>
    <t>RETIRADA DE FECHADURAS DE EMBUTIR, COMPLETAS</t>
  </si>
  <si>
    <t>RETIRADA DE FECHADURAS, FECHOS OU TARGETAS DE SOBREPOR</t>
  </si>
  <si>
    <t>RETIRADA DE MAÇANETAS</t>
  </si>
  <si>
    <t>PAR</t>
  </si>
  <si>
    <t>RETIRADA DE ESPELHOS</t>
  </si>
  <si>
    <t>RETIRADA DE ROSETAS OU ENTRADAS DE CHAVE GORGE</t>
  </si>
  <si>
    <t>RETIRADA DE BORBOLETAS OU LEVANTADORES TIPO "UNHA"</t>
  </si>
  <si>
    <t>RETIRADA DE DOBRADIÇAS</t>
  </si>
  <si>
    <t>RECOLOCAÇÃO DE FOLHAS DE PORTA DE PASSAGEM OU JANELA</t>
  </si>
  <si>
    <t>RECOLOCAÇÃO DE BATENTES MADEIRA</t>
  </si>
  <si>
    <t>RECOLOCAÇÃO DE GUARNIÇÕES OU MOLDURAS DE MADEIRA</t>
  </si>
  <si>
    <t>RECOLOCAÇÃO DE GUICHÊS, INCLUSIVE BATENTE E FERRAGENS</t>
  </si>
  <si>
    <t>RECOLOCAÇÃO DE FECHADURAS DE EMBUTIR, COMPLETAS</t>
  </si>
  <si>
    <t>RECOLOCAÇÃO DE FECHADURAS, FECHOS OU TARGETAS DE SOBREPOR</t>
  </si>
  <si>
    <t>RECOLOCAÇÃO DE MAÇANETAS</t>
  </si>
  <si>
    <t>RECOLOCAÇÃO DE ESPELHOS</t>
  </si>
  <si>
    <t>RECOLOCAÇÃO DE ROSETAS OU ENTRADAS DE CHAVE GORGE</t>
  </si>
  <si>
    <t>RECOLOCAÇÃO DE BORBOLETAS OU LEVANTADORES TIPO "UNHA"</t>
  </si>
  <si>
    <t>RECOLOCAÇÃO DE DOBRADIÇAS</t>
  </si>
  <si>
    <t>GUARNIÇÃO OU MOLDURA DE MADEIRA - 4,5CM</t>
  </si>
  <si>
    <t>GUARNIÇÃO OU MOLDURA DE MADEIRA - 7,5CM</t>
  </si>
  <si>
    <t>GUARNIÇÃO OU MOLDURA DE MADEIRA - 10,0CM</t>
  </si>
  <si>
    <t>GUARNIÇÃO OU MOLDURA DE MADEIRA - 15,0CM</t>
  </si>
  <si>
    <t>CONJUNTO DE FECHADURA DE CILINDRO (55MM) - TRÁFEGO INTENSO, MAÇANETA EM ZAMAC, GUARNIÇÕES EM AÇO, ACABAMENTO CROMADO BRILHANTE - INCLUSIVE ADAPTAÇÃO DA FURAÇÃO</t>
  </si>
  <si>
    <t>CONJUNTO DE FECHADURA DE CILINDRO, CAIXA RASA (22MM) - PORTA COM MONTANTE ESTREITO - INCLUSIVE ADAPTAÇÃO DA FURAÇÃO</t>
  </si>
  <si>
    <t>CONJUNTO DE FECHADURA DE CILINDRO, SÓ LINGUETA (55MM) - TRÁFEGO INTENSO - PORTA DE ABRIR -  INCLUSIVE ADAPTAÇÃO DA FURAÇÃO</t>
  </si>
  <si>
    <t>CONJUNTO DE FECHADURA DE CILINDRO, BICO DE PAPAGAIO (22MM) - PORTA DE CORRER - INCUSIVE ADAPTAÇÃO DA FURAÇÃO</t>
  </si>
  <si>
    <t>FECHADURA TIPO GORGE, 55MM, TRÁFEGO INTENSO, MAÇANETA EM ZAMAC, GUARNIÇÕES EM AÇO, ACABAMENTO CROMADO BRILHANTE - INCLUSIVE ADAPTAÇÃO DA FURAÇÃO</t>
  </si>
  <si>
    <t>FECHADURA TIPO GORGE, SÓ LINGUETA, 55MM, TRÁFEGO INTENSO - INCLUSIVE ADAPTAÇÃO DA FURAÇÃO</t>
  </si>
  <si>
    <t>TARGETA DE SOBREPOR, TIPO "LIVRE-OCUPADO" - 60X65MM - INCLUSIVE ADAPTAÇÃO E FURAÇÃO</t>
  </si>
  <si>
    <t>MAÇANETA EM ZAMAC</t>
  </si>
  <si>
    <t>ESPELHO RETANGULAR EM AÇO CROMADO BRILHANTE</t>
  </si>
  <si>
    <t>ROSETA OU ENTRADA DE CILINDRO COM CHAVE GORGE EM AÇO CROMADO BRILHANTE</t>
  </si>
  <si>
    <t>DOBRADIÇA EM AÇO LAMINADO, CROMADA - 3 1/2"X3"</t>
  </si>
  <si>
    <t>PP.01 - PORTA EM FERRO PERFILADO, DUPLA ALMOFADADA - ABRIR, 1 FOLHA</t>
  </si>
  <si>
    <t>PP.02 - PORTA EM FERRO PERFILADO, DUPLA ALMOFADADA - ABRIR, 2 FOLHA</t>
  </si>
  <si>
    <t>PP.04 - PORTA EM FERRO PERFILADO, MEIO VIDRO COM SUBDIVISÕES - ABRIR, 1 FOLHA</t>
  </si>
  <si>
    <t>PP.05 - PORTA EM FERRO PERFILADO, MEIO VIDRO COM SUBDIVISÕES - ABRIR, 2 FOLHAS</t>
  </si>
  <si>
    <t>PP.06 - PORTA EM FERRO PERFILADO, MEIO VIDRO COM SUBDIVISÕES - CORRER</t>
  </si>
  <si>
    <t>PP.01 - PORTA EM FERRO PERFILADO - INSTALAÇÃO SANITÁRIA PARA PORTADORES DE DEFICIÊNCIA - 90 X 210CM</t>
  </si>
  <si>
    <t>PF.10 - PORTA EM PERFIL DE CHAPA DOBRADA, MEIO VIDRO - ABRIR, 1 FOLHA</t>
  </si>
  <si>
    <t>PF-23 - PORTA EM PERFIL DE CHAPA DOBRADA, VENEZIANA, ABRIR 1 FOLHA</t>
  </si>
  <si>
    <t>PF-28 - PORTA EM PERFIL DE CHAPA DOBRADA, VENEZIANA, ABRIR 2 FOLHAS</t>
  </si>
  <si>
    <t>PA.10 - PORTA EM ALUMÍNIO ANODIZADO, MEIO VIDRO - ABRIR, 1 FOLHA</t>
  </si>
  <si>
    <t>PA.11 - PORTA EM ALUMÍNIO ANODIZADO, MEIO VIDRO, DE ABRIR, 2 FOLHAS</t>
  </si>
  <si>
    <t>PA.12 - PORTA EM ALUMÍNIO ANODIZADO,MEIO VIDRO - CORRER</t>
  </si>
  <si>
    <t>PA.16 - PORTA EM ALUMÍNIO ANODIZADO, VENEZIANA - ABRIR, 1 FOLHA</t>
  </si>
  <si>
    <t>PORTA DE ENROLAR, EM CHAPA ONDULADA N.22</t>
  </si>
  <si>
    <t>PORTA DE ENROLAR, EM TIRAS ARTICULADAS E RAIADAS DE CHAPA N.22</t>
  </si>
  <si>
    <t>COLUNA FIXA OU MÓVEL PARA PORTAS OU GRADES DE ENROLAR</t>
  </si>
  <si>
    <t>CAVALETE CENTRAL - PARA COLUNA MÓVEL DE PORTA DE ENROLAR</t>
  </si>
  <si>
    <t>EF.01 - BATENTE ESPECIAL EM PERFIL DE CHAPA DOBRADA N. 14</t>
  </si>
  <si>
    <t>EF.02 - BATENTE ESPECIAL EM PERFIL DE CHAPA DOBRADA N. 14</t>
  </si>
  <si>
    <t>EF.03 - BATENTE EM PERFIL DE CHAPA DOBRADA Nº20,1 FOLHA, SEM BANDEIRA</t>
  </si>
  <si>
    <t>EF.04 - BATENTE EM PERFIL DE CHAPA DOBRADA NÚMERO 20, 2 FOLHAS, SEM BANDEIRA</t>
  </si>
  <si>
    <t>BATENTE DE ALUMÍNIO PARA DIVISÓRIA DE GRANILITE</t>
  </si>
  <si>
    <t>EP.14/16 - BANDEIRA FIXA EM FERRO PERFILADO COM SUBDIVISÕES PARA VIDRO</t>
  </si>
  <si>
    <t>CP.01 - CAIXILHO EM FERRO PERFILADO - FIXO, SEM VENTILAÇÃO PERMANENTE</t>
  </si>
  <si>
    <t>CP.03/20/21 - CAIXILHO EM FERRO PERFILADO - FIXO, COM VENTILAÇÃO PERMANENTE</t>
  </si>
  <si>
    <t>CP.05 - CAIXILHO EM FERRO PERFILADO - PIVOTANTE</t>
  </si>
  <si>
    <t>CP.09 - CAIXILHO EM FERRO PERFILADO - MAXIMAR</t>
  </si>
  <si>
    <t>CP.13/22/23 - CAIXILHO EM FERRO PERFILADO - BASCULANTE</t>
  </si>
  <si>
    <t>CP.17 - CAIXILHO EM FERRO PERFILADO - DE CORRER</t>
  </si>
  <si>
    <t>CF.13 - CAIXILHO EM PERFIL DE CHAPA DOBRADA - BASCULANTE</t>
  </si>
  <si>
    <t>CF.19 - CAIXILHO EM PERFIL DE CHAPA DOBRADA, VENEZIANA, FIXO COM VENTILAÇÃO PERMANENTE</t>
  </si>
  <si>
    <t>CA.02 - CAIXILHO EM ALUMÍNIO ANODIZADO, FIXO, SEM VENTILAÇÃO PERMANENTE</t>
  </si>
  <si>
    <t>CA.04 - CAIXILHO EM ALUMÍNIO ANODIZADO, FIXO, COM VENTILAÇÃO PERMANENTE</t>
  </si>
  <si>
    <t>CA.05 - CAIXILHO EM ALUMÍNIO ANODIZADO - PIVOTANTE</t>
  </si>
  <si>
    <t>CA.09 - CAIXILHO EM ALUMÍNIO ANODIZADO - MAXIMAR</t>
  </si>
  <si>
    <t>CA.13 - CAIXILHO EM ALUMÍNIO ANODIZADO - BASCULANTE</t>
  </si>
  <si>
    <t>CA.17 - CAIXILHO EM ALUMÍNIO ANODIZADO - DE CORRER</t>
  </si>
  <si>
    <t>EP.06 - GRADE DE PROTEÇÃO EM FERRO REDONDO</t>
  </si>
  <si>
    <t>EP.07 - GRADE DE PROTEÇÃO EM FERRO CHATO</t>
  </si>
  <si>
    <t>GRADE DE PROTEÇÃO EM FERRO GALVANIZADO ELETROFUNDIDO - BARRA 25X2MM, MALHA 65X132MM</t>
  </si>
  <si>
    <t>TELA DE PROTEÇÃO EM ARAME N.12, MALHA DE 1/2" - INCLUSIVE REQUADRO</t>
  </si>
  <si>
    <t>EP.11 - TELA MOSQUITEIRO EM ARAME GALVANIZADO MALHA 14, FIO 28 INCLUSIVE  REQUADRO</t>
  </si>
  <si>
    <t>PP.47 - PORTA EM FERRO PERFILADO COM CHAPA PARA ENTRADA DE ÁGUA OU GÁS ENCANADO</t>
  </si>
  <si>
    <t>PP.35 - PORTA EM FERRO PERFILADO COM CHAPA PARA ABRIGO DE LIXO</t>
  </si>
  <si>
    <t>PP.36 - PORTA EM FERRO PERFILADO COM TELA PARA ABRIGO DE GÁS</t>
  </si>
  <si>
    <t>PP.48 - PORTA EM FERRO PERFILADO COM CHAPA PARA PASSA-PRATOS</t>
  </si>
  <si>
    <t>PP.50 - ALÇAPÃO EM FERRO PERFILADO COM CHAPA</t>
  </si>
  <si>
    <t>RETIRADA DE ESQUADRIAS METÁLICAS EM GERAL, PORTAS OU CAIXILHOS</t>
  </si>
  <si>
    <t>RETIRADA DE BATENTES METÁLICOS</t>
  </si>
  <si>
    <t>RETIRADA DE BRAÇO DE ALAVANCA</t>
  </si>
  <si>
    <t>RETIRADA DE ALAVANCA</t>
  </si>
  <si>
    <t>RETIRADA DE PUXADOR DE ENGATE, PARA CAIXILHOS DE CORRER</t>
  </si>
  <si>
    <t>RECOLOCAÇÃO DE ESQUADRIAS METÁLICAS EM GERAL, PORTAS OU CAIXILHOS</t>
  </si>
  <si>
    <t>RECOLOCAÇÃO DE BATENTES METÁLICOS</t>
  </si>
  <si>
    <t>RECOLOCAÇÃO DE BRAÇO DE ALAVANCA</t>
  </si>
  <si>
    <t>RECOLOCAÇÃO DE ALAVANCA</t>
  </si>
  <si>
    <t>RECOLOCAÇÃO DE PUXADOR DE ENGATE, PARA CAIXILHOS DE CORRER</t>
  </si>
  <si>
    <t>BRAÇO DE ALAVANCA EM FERRO CHATO</t>
  </si>
  <si>
    <t>ALAVANCA EM METAL CROMADO, PARA CAIXILHOS BASCULANTES</t>
  </si>
  <si>
    <t>CAIXILHOS E TROCA DE REBITES</t>
  </si>
  <si>
    <t>FERRO TRABALHADO - CAIXILHOS E PEQUENAS PEÇAS DE SERRALHERIA</t>
  </si>
  <si>
    <t>ALUMÍNIO EXTRUDADO TRABALHADO - CAIXILHOS E PEQUENAS PEÇAS DE SERRALHERIA</t>
  </si>
  <si>
    <t>ENTRADA AÉREA DE ENERGIA - 5KVA</t>
  </si>
  <si>
    <t>ENTRADA AÉREA DE ENERGIA E TELEFONE - 6 À 12KVA</t>
  </si>
  <si>
    <t>ENTRADA AÉREA DE ENERGIA E TELEFONE - 13 À 16KVA</t>
  </si>
  <si>
    <t>ENTRADA AÉREA DE ENERGIA E TELEFONE - 17 À 20KVA</t>
  </si>
  <si>
    <t>ENTRADA AÉREA DE ENERGIA E TELEFONE - 21 À 23KVA</t>
  </si>
  <si>
    <t>ENTRADA AÉREA DE ENERGIA E TELEFONE - 24 À 30KVA</t>
  </si>
  <si>
    <t>ENTRADA AÉREA DE ENERGIA E TELEFONE - 31 À 39KVA</t>
  </si>
  <si>
    <t>ENTRADA AÉREA DE ENERGIA E TELEFONE - 40 À 47KVA</t>
  </si>
  <si>
    <t>ENTRADA AÉREA DE ENERGIA E TELEFONE - 48 À 54KVA</t>
  </si>
  <si>
    <t>ENTRADA AÉREA DE ENERGIA E TELEFONE - 55 À 62KVA</t>
  </si>
  <si>
    <t>ENTRADA AÉREA DE ENERGIA E TELEFONE - 63 À 70KVA</t>
  </si>
  <si>
    <t>ENTRADA AÉREA DE ENERGIA E TELEFONE - 71 À 75KVA</t>
  </si>
  <si>
    <t>ENTRADA AÉREA DE TELEFONE</t>
  </si>
  <si>
    <t>CJ. CUBICULOS P/ ENTR. MEDICÃO, PROTEÇÃO, CAPACITORES, TRANSF. - CLASSE 15KV</t>
  </si>
  <si>
    <t>ELETROTÉCNICO MONTADOR (SGSP)</t>
  </si>
  <si>
    <t>ENGENHEIRO/ ARQUITETO SÊNIOR - MAIS DE 15 ANOS DE EXPERIÊNCIA (SGSP)</t>
  </si>
  <si>
    <t>ELETRODUTO DE PVC RÍGIDO, ROSCÁVEL - 20MM (1/2")</t>
  </si>
  <si>
    <t>ELETRODUTO DE PVC RÍGIDO, ROSCÁVEL - 25MM (3/4")</t>
  </si>
  <si>
    <t>ELETRODUTO DE PVC RÍGIDO, ROSCÁVEL - 32MM (1")</t>
  </si>
  <si>
    <t>ELETRODUTO DE PVC RÍGIDO, ROSCÁVEL - 40MM (1 1/4")</t>
  </si>
  <si>
    <t>ELETRODUTO DE PVC RÍGIDO, ROSCÁVEL - 50MM (1 1/2")</t>
  </si>
  <si>
    <t>ELETRODUTO DE PVC RÍGIDO, ROSCÁVEL - 60MM (2")</t>
  </si>
  <si>
    <t>ELETRODUTO DE PVC RÍGIDO, ROSCÁVEL - 75MM (2 1/2")</t>
  </si>
  <si>
    <t>ELETRODUTO DE PVC RÍGIDO, ROSCÁVEL - 85MM (3")</t>
  </si>
  <si>
    <t>ELETRODUTO DE PVC RÍGIDO, ROSCÁVEL - 110MM (4")</t>
  </si>
  <si>
    <t>ELETRODUTO DE AÇO GALVANIZADO ELETROLÍTICO, TIPO LEVE I - 3/4"</t>
  </si>
  <si>
    <t>ELETRODUTO DE AÇO GALVANIZADO ELETROLÍTICO, TIPO LEVE I - 1"</t>
  </si>
  <si>
    <t>ELETRODUTO DE AÇO GALVANIZADO ELETROLÍTICO, TIPO LEVE I - 1 1/4"</t>
  </si>
  <si>
    <t>ELETRODUTO DE AÇO GALVANIZADO ELETROLÍTICO, TIPO LEVE I - 1 1/2"</t>
  </si>
  <si>
    <t>ELETRODUTO DE AÇO GALVANIZADO ELETROLÍTICO, TIPO LEVE I - 2"</t>
  </si>
  <si>
    <t>ELETRODUTO DE AÇO GALVANIZADO ELETROLÍTICO, TIPO LEVE I - 2 1/2"</t>
  </si>
  <si>
    <t>ELETRODUTO DE AÇO GALVANIZADO ELETROLÍTICO, TIPO LEVE I - 3"</t>
  </si>
  <si>
    <t>ELETRODUTO DE AÇO GALVANIZADO ELETROLÍTICO, TIPO LEVE I - 4"</t>
  </si>
  <si>
    <t>ELETRODUTO DE AÇO GALVANIZADO A FOGO, TIPO SEMI-PESADO/ MÉDIO - 1/2"</t>
  </si>
  <si>
    <t>ELETRODUTO DE AÇO GALVANIZADO A FOGO, TIPO SEMI-PESADO/ MÉDIO - 3/4"</t>
  </si>
  <si>
    <t>ELETRODUTO DE AÇO GALVANIZADO A FOGO, TIPO SEMI-PESADO/ MÉDIO - 1 1/4"</t>
  </si>
  <si>
    <t>ELETRODUTO DE AÇO GALVANIZADO A FOGO, TIPO SEMI-PESADO/ MÉDIO - 1 1/2"</t>
  </si>
  <si>
    <t>ELETRODUTO DE AÇO GALVANIZADO A FOGO, TIPO SEMI-PESADO/ MÉDIO - 2"</t>
  </si>
  <si>
    <t>ELETRODUTO DE AÇO GALVANIZADO A FOGO, TIPO SEMI-PESADO/ MÉDIO - 2 1/2"</t>
  </si>
  <si>
    <t>ELETRODUTO DE AÇO GALVANIZADO A FOGO, TIPO SEMI-PESADO/ MÉDIO - 3"</t>
  </si>
  <si>
    <t>ELETRODUTO DE AÇO GALVANIZADO A FOGO, TIPO SEMI-PESADO/ MÉDIO - 4"</t>
  </si>
  <si>
    <t>ELETRODUTO DE POLIETILENO FLEXÍVEL, ALTA RESISTÊNCIA - 3"</t>
  </si>
  <si>
    <t>ELETRODUTO DE POLIETILENO FLEXÍVEL, ALTA RESISTÊNCIA - 4"</t>
  </si>
  <si>
    <t>ELETRODUTO DE POLIETILENO FLEXÍVEL, ALTA RESISTÊNCIA - 2"</t>
  </si>
  <si>
    <t>TUBO METÁLICO FLEXÍVEL REVESTIDO COM PVC-3/4"</t>
  </si>
  <si>
    <t>TUBO METÁLICO FLEXÍVEL REVESTIDO COM PVC-1"</t>
  </si>
  <si>
    <t>TUBO METÁLICO FLEXÍVEL REVESTIDO COM PVC-1 1/2"</t>
  </si>
  <si>
    <t>ENVELOPAMENTO DE ELETRODUTO ENTERRADO, COM CONCRETO</t>
  </si>
  <si>
    <t>ENVELOPAMENTO DE ELETRODUTO ENTERRADO COM CONCRETO E AGREGADO RECICLADO</t>
  </si>
  <si>
    <t>CABO 1,00MM2 - ISOLAMENTO PARA 0,7KV - CLASSE 4 - FLEXÍVEL</t>
  </si>
  <si>
    <t>CABO 1,50MM2 - ISOLAMENTO PARA 0,7KV - CLASSE 4 - FLEXÍVEL</t>
  </si>
  <si>
    <t>CABO 2,50MM2 - ISOLAMENTO PARA 0,7KV - CLASSE 4 - FLEXÍVEL</t>
  </si>
  <si>
    <t>CABO 4,00MM2 - ISOLAMENTO PARA 0,7KV - CLASSE 4 - FLEXÍVEL</t>
  </si>
  <si>
    <t>CABO 6,00MM2 - ISOLAMENTO PARA 0,7KV - CLASSE 4 - FLEXÍVEL</t>
  </si>
  <si>
    <t>CABO 10,00MM2 - ISOLAMENTO PARA 0,7KV - CLASSE 4 - FLEXÍVEL</t>
  </si>
  <si>
    <t>CABO 16,00MM2 - ISOLAMENTO PARA 0,7KV - CLASSE 4 - FLEXÍVEL</t>
  </si>
  <si>
    <t>CABO 25,00MM2 - ISOLAMENTO PARA 0,7KV - CLASSE 4 - FLEXÍVEL</t>
  </si>
  <si>
    <t>CABO 35,00MM2 - ISOLAMENTO PARA 0,7KV - CLASSE 4 - FLEXÍVEL</t>
  </si>
  <si>
    <t>CABO 50,00MM2 - ISOLAMENTO PARA 0,7KV - CLASSE 4 - FLEXÍVEL</t>
  </si>
  <si>
    <t>CABO 70,00MM2 - ISOLAMENTO PARA 0,7KV - CLASSE 4 - FLEXÍVEL</t>
  </si>
  <si>
    <t>CABO 95,00MM2 - ISOLAMENTO PARA 0,7KV - CLASSE 4 - FLEXÍVEL</t>
  </si>
  <si>
    <t>CABO 120,00MM2 - ISOLAMENTO PARA 0,7KV - CLASSE 4 - FLEXÍVEL</t>
  </si>
  <si>
    <t>CABO 150,00MM2 - ISOLAMENTO PARA 0,7KV - CLASSE 4 - FLEXÍVEL</t>
  </si>
  <si>
    <t>CABO 185,00MM2 - ISOLAMENTO PARA 0,7KV - CLASSE 4 - FLEXÍVEL</t>
  </si>
  <si>
    <t>CABO 240,00MM2 - ISOLAMENTO PARA 0,7KV - CLASSE 4 - FLEXÍVEL</t>
  </si>
  <si>
    <t>CABO 300.00 MM2 - ISOLAMENTO PARA 0.7KV - CLASSE 4 - FLEXÍVEL</t>
  </si>
  <si>
    <t>CABO COBRE FLEXÍVEL, ISOL. 750V NÃO HALOGENADO - ANTICHAMA - 1,5MM2</t>
  </si>
  <si>
    <t>CABO COBRE FLEXÍVEL, ISOL. 750V NÃO HALOGENADO, ATICHAMA - 2,5MM2</t>
  </si>
  <si>
    <t>CABO COBRE FLEXÍVEL, ISOL. 750V NÃO HALOGENADO, ANTICHAMA - 4,0MM2</t>
  </si>
  <si>
    <t>CABO COBRE FLEXÍVEL, ISOL. 750V NÃO HALOGENADO, ANTICHAMA 6,0MM2</t>
  </si>
  <si>
    <t>CABO 1,50MM2 - ISOLAMENTO PARA 1,0KV - CLASSE 4 - FLEXÍVEL</t>
  </si>
  <si>
    <t>CABO 2,50MM2 - ISOLAMENTO PARA 1,0KV - CLASSE 4 - FLEXÍVEL</t>
  </si>
  <si>
    <t>CABO 4,00MM2 - ISOLAMENTO PARA 1,0KV - CLASSE 4 - FLEXÍVEL</t>
  </si>
  <si>
    <t>CABO 6,00MM2 - ISOLAMENTO PARA 1,0KV - CLASSE 4 - FLEXÍVEL</t>
  </si>
  <si>
    <t>CABO 10,00MM2 - ISOLAMENTO PARA 1,0KV - CLASSE 4 - FLEXÍVEL</t>
  </si>
  <si>
    <t>CABO 16,00MM2 - ISOLAMENTO PARA 1,0KV - CLASSE 4 - FLEXÍVEL</t>
  </si>
  <si>
    <t>CABO 25,00MM2 - ISOLAMENTO PARA 1,0KV - CLASSE 4 - FLEXÍVEL</t>
  </si>
  <si>
    <t>CABO 35,00MM2 - ISOLAMENTO PARA 1,0KV - CLASSE 4 - FLEXÍVEL</t>
  </si>
  <si>
    <t>CABO 50,00MM2 - ISOLAMENTO PARA 1,0KV - CLASSE 4 - FLEXÍVEL</t>
  </si>
  <si>
    <t>CABO 70,00MM2 - ISOLAMENTO PARA 1,0KV - CLASSE 4 - FLEXÍVEL</t>
  </si>
  <si>
    <t>CABO 95,00MM2 - ISOLAMENTO PARA 1,0KV - CLASSE 4 - FLEXÍVEL</t>
  </si>
  <si>
    <t>CABO 120,00MM2 - ISOLAMENTO PARA 1,0KV - CLASSE 4 - FLEXÍVEL</t>
  </si>
  <si>
    <t>CABO 150,00MM2 - ISOLAMENTO PARA 1,0KV - CLASSE 4 - FLEXÍVEL</t>
  </si>
  <si>
    <t>CABO 185,00MM2 - ISOLAMENTO PARA 1,0KV - CLASSE 4 - FLEXÍVEL</t>
  </si>
  <si>
    <t>CABO 240,00MM2 - ISOLAMENTO PARA 1,0KV - CLASSE 4 - FLEXÍVEL</t>
  </si>
  <si>
    <t>CABO 300.00 MM2 - ISOLAMENTO PARA 1.0KV - CLASSE 4 - FLEXÍVEL</t>
  </si>
  <si>
    <t>FIO TELEFÔNICO INTERNO TIPO FI-60 PAR TRANCADO</t>
  </si>
  <si>
    <t>FIO TELEFÔNICO EXTERNO TIPO FE-100 PAR PARALELO</t>
  </si>
  <si>
    <t>CABO FLEXÍVEL PVC-750V - 2 CONDUTORES - 1,5MM2</t>
  </si>
  <si>
    <t>CABO FLEXÍVEL PVC - 750V - 2 CONDUTORES - 4,00MM2</t>
  </si>
  <si>
    <t>CABO FLEXÍVEL PVC-750V - 3 CONDUTORES - 1,5MM2</t>
  </si>
  <si>
    <t>CABO FLEXÍVEL PVC - 750V - 3 CONDUTORES - 2,50MM2</t>
  </si>
  <si>
    <t>CABO FLEXÍVEL PVC-750V - 4 CONDUTORES - 1,5MM2</t>
  </si>
  <si>
    <t>SINALIZADOR LUMINOSO DIÂMETRO 22MM, COM LÂMPADA</t>
  </si>
  <si>
    <t>SINALIZADOR LUMINOSO DIÂMETRO 30 MM, COM LÂMPADA</t>
  </si>
  <si>
    <t>VOLTÍMETRO 96X96MM 250V</t>
  </si>
  <si>
    <t>CONTATOR TRIPOLAR I NOMINAL 12A</t>
  </si>
  <si>
    <t>CONTATOR TRIPOLAR I NOMINAL 22A</t>
  </si>
  <si>
    <t>CONTATOR TRIPOLAR I NOMINAL 40A</t>
  </si>
  <si>
    <t>CONTATOR TRIPOLAR I NOMINAL 55A</t>
  </si>
  <si>
    <t>RELÊ BIMETÁLICO DE SOBRECARGA AJUSTE DE 6 ATÉ 12.5A</t>
  </si>
  <si>
    <t>RELÊ BIMETÁLICO DE SOBRECARGA AJUSTE DE 16 ATÉ 25A</t>
  </si>
  <si>
    <t>RELÊ BIMETÁLICO DE SOBRECARGA AJUSTE DE 25 ATÉ 40A</t>
  </si>
  <si>
    <t>RELÊ DE TEMPO ELETRÔNICO AJUSTE DE 6 ATÉ 60S</t>
  </si>
  <si>
    <t>DISPOSITIVO DE PROTEÇÃO CONTRA SURTOS 275V - 15KA</t>
  </si>
  <si>
    <t>TRAVA PARA DISJUNTOR</t>
  </si>
  <si>
    <t>INTERRUPTOR DIFERENCIAL RESIDUAL BIPOLAR 25A - SENSIBILIDADE 30MA - 220V</t>
  </si>
  <si>
    <t>INTERRUPTOR DIFERENCIAL RESIDUAL BIPOLAR 40A - SENSIBILIDADE 30MA - 220V</t>
  </si>
  <si>
    <t>INTERRUPTOR DIFERENCIAL RESIDUAL BIPOLAR 63A, SENSIBILIDADE 30MA - 220V</t>
  </si>
  <si>
    <t>INTERRUPTOR DIFERENCIAL TETRAPOLAR - 40A - SENSIBILIDADE 30MA - 380V</t>
  </si>
  <si>
    <t>INTERRUPTOR DIFERENCIAL TETRAPOLAR - 63A SENSIBILIDADE 30MA - 380V</t>
  </si>
  <si>
    <t>INTERRUPTOR DIFERENCIAL TETRAPOLAR - 80A SENSIBILIDADE 30MA - 380V</t>
  </si>
  <si>
    <t>INTERRUPTOR DIFERENCIAL TETRAPOLAR - 100A SENSIBILIDADE 30MA - 380V</t>
  </si>
  <si>
    <t>INTERRUPTOR DIFERENCIAL TETRAPOLAR - 125A SENSIBILIDADE 30MA - 380V</t>
  </si>
  <si>
    <t>INTERRUPTOR DIFERENCIAL TETRAPOLAR - 125A SENSIBIL. 100MA - 380V</t>
  </si>
  <si>
    <t>INTERRUPTOR DIFERENCIAL TETRAPOLAR - 63A SENSIBILIDADE 300MA - 380V</t>
  </si>
  <si>
    <t>INTERRUPTOR DIFERENCIAL TETRAPOLAR - 80A SENSIBILIDADE 300MA - 380V</t>
  </si>
  <si>
    <t>INTERRUPTOR DIFERENCIAL TETRAPOLAR - 100A SENSIBIL. 300MA - 380V</t>
  </si>
  <si>
    <t>INTERRUPTOR DIFERENCIAL TETRAPOLAR - 125A SENSIBILIDADE 300MA - 380V</t>
  </si>
  <si>
    <t>INTERRUPTOR DIFERENCIAL TETRAPOLAR - 63A SENSIBIL. 500MA - 380V</t>
  </si>
  <si>
    <t>INTERRUPTOR DIFERENCIAL TETRAPOLAR - 125A SENSIBIL. 500MA - 380V</t>
  </si>
  <si>
    <t>QUADRO DE DISTRIBUIÇÃO EM CHAPA METÁLICA - PARA ATÉ 4 DISJUNTORES</t>
  </si>
  <si>
    <t>QUADRO DE DISTRIBUIÇÃO EM CHAPA METÁLICA - PARA ATÉ 12 DISJUNTORES</t>
  </si>
  <si>
    <t>QUADRO DE DISTRIBUIÇÃO EM CHAPA METÁLICA - PARA ATÉ 16 DISJUNTORES</t>
  </si>
  <si>
    <t>QUADRO DE DISTRIBUIÇÃO EM CHAPA METÁLICA - PARA ATÉ 24 DISJUNTORES</t>
  </si>
  <si>
    <t>un</t>
  </si>
  <si>
    <t>QUADRO DE DISTRIBUIÇÃO EM CHAPA METÁLICA - PARA ATÉ 28 DISJUNTORES</t>
  </si>
  <si>
    <t>QUADRO DE DISTRIBUIÇÃO EM CHAPA METÁLICA - PARA ATÉ 34 DISJUNTORES</t>
  </si>
  <si>
    <t>QUADRO DE DISTRIBUIÇÃO EM CHAPA METÁLICA - PARA ATÉ 44 DISJUNTORES</t>
  </si>
  <si>
    <t>QUADRO DE DISTRIBUIÇÃO EM CHAPA METÁLICA - PARA ATÉ 70 DISJUNTORES</t>
  </si>
  <si>
    <t>CAIXA DE PASSAGEM E LIGAÇÃO EM PVC OCTOGONAL FUNDO MOVEL 10X10CM, INCLUSIVE ESPELHO</t>
  </si>
  <si>
    <t>CAIXA DE PASSAGEM E LIGAÇÃO EM PVC 7,5X7,5X5,0CM (3"X3"), INCLUSIVE ESPELHO</t>
  </si>
  <si>
    <t>CAIXA DE PVC 10X5X5CM, INCLUSIVE ESPELHO</t>
  </si>
  <si>
    <t>CAIXA E PVC 10X10X5CM, INCLUSIVE ESPELHO</t>
  </si>
  <si>
    <t>CAIXA DE PASSAGEM EM FERRO ESTAMPADO - 3"X3", INCLUSIVE ESPELHO</t>
  </si>
  <si>
    <t>CAIXA DE PASSAGEM EM FERRO ESTAMPADO - 4"X2", INCLUSIVE ESPELHO</t>
  </si>
  <si>
    <t>CAIXA DE PASSAGEM EM FERRO ESTAMPADO - 4"X4", INCLUSIVE ESPELHO</t>
  </si>
  <si>
    <t>CAIXA DE PASSAGEM EM FERRO ESTAMPADO COM FUNDO MÓVEL</t>
  </si>
  <si>
    <t>CAIXA DE PASSAGEM TIPO CONDULETE - 1/2"</t>
  </si>
  <si>
    <t>CAIXA DE PASSAGEM TIPO CONDULETE - 3/4"</t>
  </si>
  <si>
    <t>CAIXA DE PASSAGEM TIPO CONDULETE - 1"</t>
  </si>
  <si>
    <t>CAIXA DE PASSAGEM TIPO CONDULETE - 1 1/4"</t>
  </si>
  <si>
    <t>CAIXA DE PASSAGEM TIPO CONDULETE - 1 1/2"</t>
  </si>
  <si>
    <t>CAIXA DE PASSAGEM TIPO CONDULETE - 2"</t>
  </si>
  <si>
    <t>CAIXA DE PASSAGEM TIPO CONDULETE - 2 1/2"</t>
  </si>
  <si>
    <t>CAIXA DE PASSAGEM TIPO CONDULETE - 3"</t>
  </si>
  <si>
    <t>CAIXA DE PASSAGEM TIPO CONDULETE - 4"</t>
  </si>
  <si>
    <t>CAIXA PVC - 4"X2" - PARA ELETRODUTO QUADRADO 16X16MM, INCLUSIVE ESPELHO</t>
  </si>
  <si>
    <t>CAIXA DE PASSAGEM EM CHAPA METÁLICA COM TAMPA PARAFUSADA - 10X10X8CM</t>
  </si>
  <si>
    <t>CAIXA DE PASSAGEM EM CHAPA METÁLICA COM TAMPA PARAFUSADA - 20X20X10CM</t>
  </si>
  <si>
    <t>CAIXA DE PASSAGEM EM CHAPA METÁLICA COM TAMPA PARAFUSADA - 30X30X12CM</t>
  </si>
  <si>
    <t>CAIXA DE PASSAGEM EM CHAPA METÁLICA COM TAMPA PARAFUSADA - 40X40X15CM</t>
  </si>
  <si>
    <t>CAIXA DE PASSAGEM EM ALUMÍNIO COM TAMPA E VEDAÇÃO 20X20CM</t>
  </si>
  <si>
    <t>CAIXA DE PASSAGEM EM ALUMÍNIO COM TAMPA E VEDAÇÃO 30X30CM</t>
  </si>
  <si>
    <t>CAIXA DE PASSAGEM EM ALUMÍNIO COM TAMPA E VEDAÇÃO 40X40CM</t>
  </si>
  <si>
    <t>CAIXA DE PASSAGEM EM CHAPA METÁLICA COM PORTA E FECHADURA - 40X40X15CM - USO PARA TELEFONIA</t>
  </si>
  <si>
    <t>CAIXA DE PASSAGEM EM CHAPA METÁLICA COM PORTA E FECHADURA - 50X50X15CM - USO PARA TELEFONIA</t>
  </si>
  <si>
    <t>CAIXA DE PASSAGEM EM ALVENARIA - ESCAVAÇÃO E APILOAMENTO</t>
  </si>
  <si>
    <t>CAIXA DE PASSAGEM EM ALVENARIA - LASTRO DE BRITA (FUNDO)</t>
  </si>
  <si>
    <t>CAIXA DE PASSAGEM EM ALVENARIA - LASTRO DE CONCRETO (FUNDO)</t>
  </si>
  <si>
    <t>CAIXA DE PASSAGEM EM ALVENARIA - PAREDE DE 1/2 TIJOLO, REVESTIDA</t>
  </si>
  <si>
    <t>CAIXA DE PASSAGEM EM ALVENARIA - PAREDE DE 1 TIJOLO, REVESTIDA</t>
  </si>
  <si>
    <t>CAIXA DE PASSAGEM EM ALVENARIA - TAMPA DE CONCRETO</t>
  </si>
  <si>
    <t>CAIXA TELEFÔNICA INTERNA PADRÃO TELESP N.2 20X20X12CM</t>
  </si>
  <si>
    <t>CAIXA TELEFÔNICA INTERNA PADRÃO TELESP N.3 40X40X13,5CM</t>
  </si>
  <si>
    <t>CAIXA TELEFÔNICA INTERNA PADRÃO TELESP N. 4 60X60X13,5CM</t>
  </si>
  <si>
    <t>CAIXA TELEFÔNICA INTERNA PADRÃO TELESP N. 5 80X80X13,5CM</t>
  </si>
  <si>
    <t>CAIXA TELEFÔNICA INTERNA PADRÃO TELESP N.6 120X120X13,5CM</t>
  </si>
  <si>
    <t>CAIXA TELEFÔNICA INTERNA PADRÃO TELESP N.7 150X150X17CM</t>
  </si>
  <si>
    <t>CAIXA DE PASSAGEM E TAMPA PRÉ-MOLDADAS EM CONCRETO, SEM FUNDO, 20X20CM</t>
  </si>
  <si>
    <t>CAIXA DE PASSAGEM E TAMPA PRÉ-MOLDADAS EM CONCRETO, SEM FUNDO, 30X30CM</t>
  </si>
  <si>
    <t>CAIXA DE PASSAGEM E TAMPA PRÉ-MOLDADAS EM CONCRETO, SEM FUNDO, 40X40CM</t>
  </si>
  <si>
    <t>CAIXA DE PASSAGEM E TAMPA PRÉ-MOLDADAS EM CONCRETO, SEM FUNDO, 50X50CM</t>
  </si>
  <si>
    <t>CAIXA DE PASSAGEM E TAMPA PRÉ-MOLDADAS EM CONCRETO, SEM FUNDO, 60X60CM</t>
  </si>
  <si>
    <t>CAIXA DE PASSAGEM E TAMPA PRÉ-MOLDADAS EM CONCRETO, SEM FUNDO, 100X100</t>
  </si>
  <si>
    <t>CAIXA DE ALUMÍNIO 10X10CM, ALTA COM TAMPA DE LATÃO PARA TOMADAS</t>
  </si>
  <si>
    <t>QUADRO GERAL OU DE DISTRIBUIÇÃO, EM CHAPA METÁLICA N.14 ESMALTADA</t>
  </si>
  <si>
    <t>CHAVE SECCIONADORA TRIPOLAR, ABERTURA SOB CARGA - SECA 250A/600V</t>
  </si>
  <si>
    <t>CHAVE SECCIONADORA TRIPOLAR, ABERTURA SOB CARGA - SECA 400A/600V</t>
  </si>
  <si>
    <t>CHAVE SECCIONADORA TRIPOLAR, ABERTURA SOB CARGA - SECA 630A/600V</t>
  </si>
  <si>
    <t>CHAVE SECCIONADORA TIPO NH, COM BASE E FUSÍVEIS - 125A (ABERTURA SEM CARGA)</t>
  </si>
  <si>
    <t>CHAVE SECCIONADORA TIPO NH, COM BASE E FUSÍVEIS - 250A (ABERTURA SEM CARGA)</t>
  </si>
  <si>
    <t>CHAVE SECCIONADORA TIPO NH, COM BASE E FUSÍVEIS - 400A (ABERTURA SEM CARGA)</t>
  </si>
  <si>
    <t>CHAVE SECCIONADORA TIPO NH, COM BASE E FUSÍVEIS - 630A (ABERTURA SEM CARGA)</t>
  </si>
  <si>
    <t>CHAVE SECCIONADORA TRIPOLAR, ABERTURA SOB CARGA, COM FUSÍVEIS NH00 - 125A/500V</t>
  </si>
  <si>
    <t>CHAVE SECCIONADORA TRIPOLAR, ABERTURA SOB CARGA, COM FUSÍVEIS NH1 - 250A/500V</t>
  </si>
  <si>
    <t>CHAVE SECCIONADORA TRIPOLAR, ABERTURA SOB CARGA, COM FUSÍVEIS NH2 - 400A/500V</t>
  </si>
  <si>
    <t>CHAVE SECCIONADORA TRIPOLAR, ABERTURA SOB CARGA, COM FUSÍVEIS NH3 -630A/600V</t>
  </si>
  <si>
    <t>CHAVE SECCIONADORA ROTATIVA ABERT. SOB CARGA TP (PACCO) - 3X16A</t>
  </si>
  <si>
    <t>CHAVE SECCIONADORA ROTATIVA ABERTURA SOB CARGA TIPO (PACCO) - 3X63A</t>
  </si>
  <si>
    <t>FUSÍVEL TIPO "DIAZED", TIPO RÁPIDO OU RETARDADO - 2/25A</t>
  </si>
  <si>
    <t>FUSÍVEL TIPO "DIAZED", TIPO RÁPIDO OU RETARDADO - 35/63A</t>
  </si>
  <si>
    <t>FUSÍVEL TIPO NH - 100/200A</t>
  </si>
  <si>
    <t>FUSÍVEL TIPO NH - 224/355A</t>
  </si>
  <si>
    <t>FUSÍVEL TIPO NH - 425/630A</t>
  </si>
  <si>
    <t>FUSÍVEL TIPO NH TAMANHO 04 DE 800-1250A</t>
  </si>
  <si>
    <t>BASE PARA FUSÍVEIS TIPO "DIAZED" - 2/25A</t>
  </si>
  <si>
    <t>BASE PARA FUSÍVEIS TIPO "DIAZED" - 35/63A</t>
  </si>
  <si>
    <t>BASE COM FUSÍVEIS TIPO NH - ATÉ 125A</t>
  </si>
  <si>
    <t>BASE COM FUSÍVEIS TIPO NH - ATÉ 250A</t>
  </si>
  <si>
    <t>BASE COM FUSÍVEIS TIPO NH - ATÉ 400A</t>
  </si>
  <si>
    <t>BASE COM FUSÍVEIS TIPO NH - TAMANHO 03 DE 425 - 630A</t>
  </si>
  <si>
    <t>BASE COM FUSÍVEIS TIPO NH - TAMANHO 04 DE 800 - 1250A</t>
  </si>
  <si>
    <t>ISOLADOR DE POLIÉSTER TIPO TONEL B.T. USO INTERNO - 15X20MM</t>
  </si>
  <si>
    <t>ISOLADOR DE POLIÉSTER TIPO TONEL B.T. USO INTERNO - 40X50MM</t>
  </si>
  <si>
    <t>ISOLADOR DE POLIÉSTER TIPO TONEL B.T. USO INTERNO - 60X60MM</t>
  </si>
  <si>
    <t>ISOLADOR DE POLIÉSTER TIPO TONEL B.T. USO INTERNO - 60X75MM</t>
  </si>
  <si>
    <t>BARRAMENTO DE COBRE PARA 30A - 6,35X1,58MM</t>
  </si>
  <si>
    <t>BARRAMENTO DE COBRE PARA 60A - 9,52X2,38MM</t>
  </si>
  <si>
    <t>BARRAMENTO DE COBRE PARA 1400A - 9,52X152MM</t>
  </si>
  <si>
    <t>PROTEÇÃO PARA BARRAMENTO DE QUADROS EM POLICARBONATO COMPACTO 4MM</t>
  </si>
  <si>
    <t>CABO DE COBRE NÚ, PARA ATERRAMENTO - 6,00MM2</t>
  </si>
  <si>
    <t>CABO DE COBRE NÚ, PARA ATERRAMENTO - 10,00MM2</t>
  </si>
  <si>
    <t>CABO DE COBRE NÚ, PARA ATERRAMENTO - 16,00MM2</t>
  </si>
  <si>
    <t>CABO DE COBRE NÚ, PARA ATERRAMENTO - 25,00MM2</t>
  </si>
  <si>
    <t>CABO DE COBRE NÚ, PARA ATERRAMENTO - 35,00MM2</t>
  </si>
  <si>
    <t>CABO DE COBRE NÚ, PARA ATERRAMENTO - 50,00MM2</t>
  </si>
  <si>
    <t>CABO DE COBRE NÚ, PARA ATERRAMENTO - 70.00MM2</t>
  </si>
  <si>
    <t>CABO DE COBRE NÚ, PARA ATERRAMENTO - 95,00MM2</t>
  </si>
  <si>
    <t>CABO DE COBRE NÚ, PARA ATERRAMENTO - 120,00MM2</t>
  </si>
  <si>
    <t>ATERRAMENTO DE QUADROS, EXCLUSIVE CABO</t>
  </si>
  <si>
    <t>PONTO COM INTERRUPTOR SIMPLES - 1 TECLA, EM CAIXA 4"X2"</t>
  </si>
  <si>
    <t>PONTO COM INTERRUPTOR SIMPLES - 2 TECLAS, EM CAIXA 4"X2"</t>
  </si>
  <si>
    <t>PONTO COM INTERRUPTOR SIMPLES - 3 TECLAS, EM CAIXA 4"X2"</t>
  </si>
  <si>
    <t>PONTO COM INTERRUPTOR SIMPLES - 2 TECLAS, EM CAIXA 4"X4"</t>
  </si>
  <si>
    <t>PONTO COM INTERRUPTOR SIMPLES - 3 TECLAS, EM CAIXA 4"X4"</t>
  </si>
  <si>
    <t>PONTO COM INTERRUPTOR SIMPLES - 4 TECLAS, EM CAIXA 4"X4"</t>
  </si>
  <si>
    <t>PONTO COM INTERRUPTOR SIMPLES E TOMADA 110V - EM CAIXA 4"X4"</t>
  </si>
  <si>
    <t>PONTO COM INTERRUPTOR PARALELO - 1 TECLA, EM CAIXA 4"X2"</t>
  </si>
  <si>
    <t>PONTO COM INTERRUPTOR SIMPLES BIPOLAR - EM CAIXA 4"X2"</t>
  </si>
  <si>
    <t>PONTO COM INTERRUPTOR PARALELO BIPOLAR - EM CAIXA 4"X2"</t>
  </si>
  <si>
    <t>PONTO COM DOIS INTERRUPTORES SIMPLES BIPOLAR - EM CAIXA 4"X4"</t>
  </si>
  <si>
    <t>PONTO COM INTERRUPTOR SIMPLES - 1 TECLA, EM CONDULETE 3/4"</t>
  </si>
  <si>
    <t>PONTO COM INTERRUPTOR SIMPLES - 2 TECLAS, EM CONDULETE 3/4"</t>
  </si>
  <si>
    <t>PONTO COM INTERRUPTOR SIMPLES - 3 TECLAS, EM CONDULETE 3/4"</t>
  </si>
  <si>
    <t>PONTO COM INTERRUPTOR SIMPLES - 4 TECLAS, EM CONDULETE 3/4" CORPO DUPLO</t>
  </si>
  <si>
    <t>PONTO COM INTERRUPTOR PARALELO - 1 TECLA, EM CONDULETE 3/4"</t>
  </si>
  <si>
    <t>PONTO COM INTERRUPTOR SIMPLES E TOMADA 110V - EM CONDULETE 3/4" CORPO DUPLO</t>
  </si>
  <si>
    <t>PONTO COM INTERRUPTOR SIMPLES BIPOLAR - EM CONDULETE 3/4"</t>
  </si>
  <si>
    <t>PONTO COM INTERRUPTOR PARALELO BIPOLAR - EM CONDULETE 3/4"</t>
  </si>
  <si>
    <t>PONTO COM DOIS INTERRUPTORES SIMPLES BIPOLAR - EM CONDULETE 3/4"</t>
  </si>
  <si>
    <t>PONTO COM TRÊS INTERRUPTORES SIMPLES BIPOLAR - EM CONDULETE 3/4" CORPO DUPLO</t>
  </si>
  <si>
    <t>PONTO COM TOMADA SIMPLES DE EMBUTIR - 110/220V CAIXA 4"X2"</t>
  </si>
  <si>
    <t>PONTO COM TOMADA SIMPLES 110/220V - EM CONDULETE 3/4"</t>
  </si>
  <si>
    <t>PONTO COM TOMADA SIMPLES DE EMBUTIR - PARA PISO</t>
  </si>
  <si>
    <t>PONTO SECO PARA TELEFONE - CAIXA 4"X4"</t>
  </si>
  <si>
    <t>PONTO SECO PARA TELEFONE EM CONDULETE</t>
  </si>
  <si>
    <t>PONTO COM BOTÃO PARA CAMPAINHA - USO AO TEMPO - CAIXA 4"X2"</t>
  </si>
  <si>
    <t>PONTO COM CIGARRA DE SOBREPOR, TIPO COLEGIAL - CAIXA 3"X3"</t>
  </si>
  <si>
    <t>PONTO DE LUZ - CAIXA FUNDO MÓVEL</t>
  </si>
  <si>
    <t>PONTO DE LUZ - CONDULETE 3/4"</t>
  </si>
  <si>
    <t>MINI DISJUNTOR - TIPO EUROPEU (IEC) - UNIPOLAR 6/25A</t>
  </si>
  <si>
    <t>MINI DISJUNTOR - TIPO EUROPEU (IEC) - UNIPOLAR 32/50A</t>
  </si>
  <si>
    <t>MINI DISJUNTOR - TIPO EUROPEU (IEC) - BIPOLAR 6/25A</t>
  </si>
  <si>
    <t>MINI DISJUNTOR - TIPO EUROPEU (IEC) -  BIPOLAR 32/50A</t>
  </si>
  <si>
    <t>MINI DISJUNTOR - TIPO EUROPEU (IEC) - TRIPOLAR 6/25A</t>
  </si>
  <si>
    <t>MINI DISJUNTOR - TIPO EUROPEU (IEC) - TRIPOLAR 32/50A</t>
  </si>
  <si>
    <t>MINI DISJUNTOR - TIPO EUROPEU (IEC) - TRIPOLAR 63A</t>
  </si>
  <si>
    <t>MINI DISJUNTOR - TIPO EUROPEU (IEC) - TRIPOLAR 80A</t>
  </si>
  <si>
    <t>MINI DISJUNTOR - TIPO EUROPEU (IEC) - TRIPOLAR 100A</t>
  </si>
  <si>
    <t>MINI DISJUNTOR - TIPO EUROPEU (IEC) - BIPOLAR 63A</t>
  </si>
  <si>
    <t>MINI DISJUNTOR - TIPO EUROPEU (IEC) - BIPOLAR 80A</t>
  </si>
  <si>
    <t>DISJUNTOR AUTOMÁTICO TRIPOLAR A SECO  800A/600V</t>
  </si>
  <si>
    <t>DISJUNTOR AUTOMÁTICO TRIPOLAR A SECO 1000A/600V</t>
  </si>
  <si>
    <t>DISJUNTOR AUTOMÁTICO TRIPOLAR A SECO 1250A/600V</t>
  </si>
  <si>
    <t>DISJUNTOR AUTOMÁTICO TRIPOLAR A SECO 1600A/600V</t>
  </si>
  <si>
    <t>DISJUNTOR AUTOMÁTICO TRIPOLAR A SECO 2000A/600V</t>
  </si>
  <si>
    <t>DISJUNTOR AUTOMÁTICO TRIPOLAR A SECO 2500A/600V</t>
  </si>
  <si>
    <t>DISJUNTOR AUTOMÁTICO TRIPOLAR A SECO 3200A/600V</t>
  </si>
  <si>
    <t>DISJUNTOR CAIXA MOLDADA BIPOLAR 100A COM DISPARADOR TERMOMAGNÉTICO AJUSTÁVEL</t>
  </si>
  <si>
    <t>DISJUNTOR CAIXA MOLDADA BIPOLAR 150A COM DISPARADOR TERMOMAGNÉTICO AJUSTÁVEL</t>
  </si>
  <si>
    <t>DISJUNTOR CAIXA MOLDADA BIPOLAR 200A COM DISPARADOR TERMOMAGNÉTICO AJUSTÁVEL</t>
  </si>
  <si>
    <t>DISJUNTOR CX MOLDADA BIPOLAR 250A C/ DISPARADOR TERM/MAGNET. AJUSTÁVEL</t>
  </si>
  <si>
    <t>DISJUNTOR CAIXA MOLDADA TRIPOLAR 100A COM DISPARADOR TERMOMAGNÉTICO AJUSTÁVEL</t>
  </si>
  <si>
    <t>DISJUNTOR CAIXA MOLDADA TRIPOLAR 125A COM DISPARADOR TERMOMAGNÉTICO AJUSTÁVEL</t>
  </si>
  <si>
    <t>DISJUNTOR CAIXA MOLDADA TRIPOLAR 150A COM DISPARADOR TERMOMAGNÉTICO AJUSTÁVEL</t>
  </si>
  <si>
    <t>DISJUNTOR CAIXA MOLDADA TRIPOLAR 200A COM DISPARADOR TERMOMAGNÉTICO AJUSTÁVEL</t>
  </si>
  <si>
    <t>DISJUNTOR CAIXA MOLDADA TRIPOLAR 250A COM DISPARADOR TERMOMAGNÉTICO AJUSTÁVEL</t>
  </si>
  <si>
    <t>DISJUNTOR CAIXA MOLDADA TRIPOLAR 300A COM DISPARADOR TERMOMAGNÉTICO AJUSTÁVEL</t>
  </si>
  <si>
    <t>DISJUNTOR CAIXA MOLDADA TRIPOLAR 400A COM DISPARADOR TERMOMAGNÉTICO AJUSTÁVEL</t>
  </si>
  <si>
    <t>DISJUNTOR CAIXA MOLDADA TRIPOLAR 450A COM DISPARADOR TERMOMAGNÉTICO AJUSTÁVEL</t>
  </si>
  <si>
    <t>DISJUNTOR CAIXA MOLDADA TRIPOLAR 630A COM DISPARADOR TERMOMAGNÉTICO AJUSTÁVEL</t>
  </si>
  <si>
    <t>DISJUNTOR TERMOMAGNÉTICO DIFERENCIAL BIPOLAR - 16A - SENSIBILIDADE 30MA - 230V</t>
  </si>
  <si>
    <t>DISJUNTOR TERMOMAGNÉTICO DIFERENCIAL BIPOLAR - 20A - SENSIBILIDADE 30MA - 230V</t>
  </si>
  <si>
    <t>DISJUNTOR TERMOMAGNÉTICO DIFERENCIAL BIPOLAR - 25A - SENSIBILIDADE 30MA - 240V</t>
  </si>
  <si>
    <t>DISJUNTOR TERMOMAGNÉTICO DIFERENCIAL BIPOLAR - 32A - SENSIBILIDADE 30MA - 230V</t>
  </si>
  <si>
    <t>DISJUNTOR TERMOMAGNÉTICO DIFERENCIAL BIPOLAR - 40A - SENSIBILIDADE 30MA - 240V</t>
  </si>
  <si>
    <t>DISJUNTOR TERMOMAGNÉTICO DIFERENCIAL BIPOLAR - 63A - SENSIBILIDADE 30MA - 240V</t>
  </si>
  <si>
    <t>DISJUNTOR TERMOMAGNÉTICO DIFERENCIAL TRIPOLAR - 63A - SENSIBILIDADE 30MA - 240V</t>
  </si>
  <si>
    <t>LD.40 - LUMINÁRIA TIPO "BEED", ESMALTADA - 1 LÂMPADA MISTA, 250W</t>
  </si>
  <si>
    <t>LUMINÁRIA TIPO DROPS, LEITOSA, PARA 2 LÂMPADAS INCANDESCENTES DE 60W, INCLUSIVE BASE DE FERRO</t>
  </si>
  <si>
    <t>LUMINÁRIA COM FORMATO TIPO GLOBO (ALTURA=300, DIÂM.=310 E BOCA=150, MEDIDAS EM MM APROXIMADAS)  - PARA  LÂMPADAS INCANDESCENTE ATÉ 200W</t>
  </si>
  <si>
    <t>LUMINÁRIA INDUSTRIAL, CORPO REFLETOR REPUXADO EM CHAPA DE ALUMÍNIO ANODIZADO E SELADO - FLANGE DE FIXAÇÃO EM LIGA DE ALUMÍNIO FUNDIDO  PARA LÂMPADA DE VAPOR DE MERCÚRIO ATÉ 400W</t>
  </si>
  <si>
    <t>PROJETOR DE ALUMÍNIO FUNDIDO COM VIDRO PARA LÂMPADA ATÉ 500W</t>
  </si>
  <si>
    <t>PROJETOR DE ALUMÍNIO FUNDIDO COM VIDRO PARA LÂMPADA ATÉ 1000W</t>
  </si>
  <si>
    <t>PROJETOR DE ALUMÍNIO REPUXADO COM VIDRO PARA LÂMPADA ATÉ 400W</t>
  </si>
  <si>
    <t>LD.61 - ARANDELA BLINDADA PARA 1 LÂMPADA ATÉ 200W</t>
  </si>
  <si>
    <t>LUMINÁRIA BLINDADA EM ALUMÍNIO FUNDIDO TIPO TARTARUGA ATÉ 200W</t>
  </si>
  <si>
    <t>LUMINÁRIA HERMÉTICA EM ALUMÍNIO FUNDIDO PARA LÂMPADA ATÉ 250W - COM APROVAÇÃO DE ILUME/ PMSP</t>
  </si>
  <si>
    <t>LUMINÁRIA INDUSTRIAL, CORPO EM CHAPA DE AÇO TRATADA, PINTADA E REFLETOR EM ALUMÍNIO ANODIZADO DE ALTO BRILHO - 1XT 14W</t>
  </si>
  <si>
    <t>LUMINÁRIA INDUSTRIAL CORPO EM CHAPA DE AÇO TRATADA, PINTADA E REFLETOR EM ALUMÍNIO ANODIZADO E ALTO BRILHO - 2XT 14W</t>
  </si>
  <si>
    <t>LUMINÁRIA INDUSTRIAL - 1 LÂMPADA FLUORESCENTE 16W</t>
  </si>
  <si>
    <t>LUMINÁRIA INDUSTRIAL - 2 LÂMPADAS FLUORESCENTES 16/20W</t>
  </si>
  <si>
    <t>LUMINÁRIA INDUSTRIAL - 1 LÂMPADA FLUORESCENTE 32W</t>
  </si>
  <si>
    <t>LUMINÁRIA INDUSTRIAL - 2 LÂMPADAS FLUORESCENTE 32/40W</t>
  </si>
  <si>
    <t>LUMINÁRIA TIPO PLAFONIER BRANCA PARA LÂMPADA FLUORESCENTE 2X32W, COM DIFUSOR EM POLIESTIRENO TRANSPARENTE E SOQUETES (REF. COVISA)</t>
  </si>
  <si>
    <t>LUMINÁRIA INDUSTRIAL CORPO EM CHAPA DE AÇO TRATADA, PINTADA E REFLETOR EM ALUMÍNIO ANODIZADO DE ALTO BRILHO - 1XT 28W</t>
  </si>
  <si>
    <t>LUMINÁRIA INDUSTRIAL CORPO EM CHAPA DE AÇO TRATADA, PINTADA E REFLETOR EM ALUMÍNIO ANODIZADO DE ALTO BRILHO - 2XT 28W</t>
  </si>
  <si>
    <t>LUMINÁRIA COMERCIAL DE SOBREPOR, COM CORPO, ALETAS PLANAS E TAMPA PORTA LÂMPADAS EM CHAPA DE AÇO TRATADO E PINTURA NA COR BRANCA, REFLETOR COM ACABAMENTO ESPECULAR DE ALTO BRILHO - 2 LÂMPADAS FLUORESCENTES 16/20W</t>
  </si>
  <si>
    <t>LUMINÁRIA COMERCIAL DE SOBREPOR, COM CORPO, ALETAS PLANAS E TAMPA PORTA LÂMPADAS EM CHAPA DE AÇO TRATADA E PINTURA NA COR BRANCA, REFLETOR COM ACABAMENTO ESPECULAR DE ALTO BRILHO - 2 LÂMPADAS FLUORESCENTES 32/40W</t>
  </si>
  <si>
    <t>LUMINÁRIA INDUSTRIAL - 1 LÂMPADA FLUORESCENTE 54W</t>
  </si>
  <si>
    <t>LUMINÁRIA INDUSTRIAL - 2 LÂMPADAS FLUORESCENTES 54W</t>
  </si>
  <si>
    <t>LUMINÁRIA COMERCIAL - 1 LÂMPADA FLUORESCENTE 54W</t>
  </si>
  <si>
    <t>LUMINÁRIA COMERCIAL - 2 LÂMPADAS FLUORESCENTES 54W</t>
  </si>
  <si>
    <t>LUMINÁRIA COMERCIAL - 1 LÂMPADA FLUORESCENTE DE 14W</t>
  </si>
  <si>
    <t>LUMINÁRIA COMERCIAL - 1 LÂMPADA FLUORESCENTE DE 28W</t>
  </si>
  <si>
    <t>LUMINÁRIA COMERCIAL - 2 LÂMPADAS FLUORESCENTES 14W</t>
  </si>
  <si>
    <t>LUMINÁRIA COMERCIAL - 2 LÂMPADAS FLUORESCENTES 28W</t>
  </si>
  <si>
    <t>CENTRAL DE ILUMINAÇÃO DE EMERGÊNCIA 1000W - 24V</t>
  </si>
  <si>
    <t>LUMINÁRIA DE EMERGÊNCIA COM LÂMPADA INCANDESCENTE 40W</t>
  </si>
  <si>
    <t>LUMINÁRIA DE EMERGÊNCIA AUTÔNOMA COM LÂMPADA FLUORESCENTE 15W</t>
  </si>
  <si>
    <t>LUMINÁRIA DE EMERGÊNCIA AUTÔNOMA COM 2 PROJETORES 55W/12VCC</t>
  </si>
  <si>
    <t>LUMINÁRIA DE EMERGÊNCIA AUTÔNOMA COM LÂMPADA FLUORESCENTE 9W</t>
  </si>
  <si>
    <t>BATERIA AUTOMOTIVA SELADA S/ COMPLEMENTAÇÃO DE NÍVEL 36AH-12V</t>
  </si>
  <si>
    <t>BATERIA AUTOMOTIVA SELADA SEM COMPLEMENTAÇÃO DE NÍVEL 40AH-12V</t>
  </si>
  <si>
    <t>BATERIA AUTOMOTIVA SELADA SEM COMPLEMENTAÇÃO DE NÍVEL 45AH-12V</t>
  </si>
  <si>
    <t>BATERIA ESTACIONÁRIA CHUMBO/CÁLCIO 45A - 12V</t>
  </si>
  <si>
    <t>CENTRAL DE ALARME DE INCÊNDIO ATÉ 12 LAÇOS</t>
  </si>
  <si>
    <t>CENTRAL DE ALARME DE INCÊNDIO ATÉ 24 LAÇOS</t>
  </si>
  <si>
    <t>ACIONADOR LIGA-DESLIGA PARA BOMBA COM MARTELO QUEBRA VIDRO</t>
  </si>
  <si>
    <t>ACIONADOR MANUAL TIPO "QUEBRE O VIDRO"</t>
  </si>
  <si>
    <t>CAMPAINHA DE TIMBRE (SINO) 24V-95DB</t>
  </si>
  <si>
    <t>SIRENE ELETRÔNICA SOM AGUDO ONDULANTE 24V-100 À 120DB, COM FLASH</t>
  </si>
  <si>
    <t>SIRENE ELETRÔNICA BITONAL 24V-100 À 120DB, COM FLASH</t>
  </si>
  <si>
    <t>DETECTOR ÓPTICO DE FUMAÇA PARA SISTEMAS ENDEREÇÁVEIS</t>
  </si>
  <si>
    <t>DETECTOR DE PRESENÇA TIPO INFRAVERMELHO PASSIVO - 110VCA</t>
  </si>
  <si>
    <t>NO-BREAK TRIFÁSICO - 15 KVA - AUTONOMIA DE 15MIN.</t>
  </si>
  <si>
    <t>ESTABILIZADOR ELETRÔNICO TRIFÁSICO - 15KVA</t>
  </si>
  <si>
    <t>GRUPO GERADOR 110KVA EXCITAÇÃO BRUSHLESS C/ QUADRO TRANSF. AUTOMÁTICA</t>
  </si>
  <si>
    <t>GRUPO GERADOR 150KVA EXCITAÇÃO BRUSHLESS C/ QUADRO TRANSF. AUTOMÁTICA</t>
  </si>
  <si>
    <t>GRUPO GERADOR 180KVA EXCITAÇÃO BRUSHLESS C/ QUADRO TRANSF. AUTOMÁTICA</t>
  </si>
  <si>
    <t>GRUPO GERADOR 275KVA EXCITAÇÃO BRUSHLESS C/ QUADRO TRANSF. AUTOMÁTICA</t>
  </si>
  <si>
    <t>PÁRA-RAIOS TIPO "FRANKLIN", EXCLUSIVE DESCIDA E ATERRAMENTO</t>
  </si>
  <si>
    <t>CAIXA DE INSPEÇÃO DE ATERRAMENTO TIPO EMBUTIR COM TAMPA E ALÇA</t>
  </si>
  <si>
    <t>CAIXA DE INSPEÇÃO DE ATERRAMENTO TIPO SUSPENSA EM PVC OU POLIPROPILENO</t>
  </si>
  <si>
    <t>LUZ DE OBSTÁCULO SIMPLES COM FOTOCELULA SOLAR</t>
  </si>
  <si>
    <t>LUZ DE OBSTÁCULO DUPLA COM FOTOCELULA SOLAR</t>
  </si>
  <si>
    <t>CONDUTOR EM AÇO CA - 25 - 1/2" P/ PARA-RAIO</t>
  </si>
  <si>
    <t>HASTE DE AÇO GALVANIZADO, INCLUSIVE BASE E ESTAIS - 2"/3M</t>
  </si>
  <si>
    <t>CORDOALHA DE COBRE NÚ, INCLUSIVE ISOLADORES - 16,00MM2</t>
  </si>
  <si>
    <t>CORDOALHA DE COBRE NÚ, INCLUSIVE ISOLADORES - 35,00MM2</t>
  </si>
  <si>
    <t>CORDOALHA DE COBRE NÚ, INCLUSIVE ISOLADORES - 50,00MM2</t>
  </si>
  <si>
    <t>TUBO DE PVC PARA PROTEÇÃO DE CORDOALHA - 2"X3M</t>
  </si>
  <si>
    <t>TOMADA DE TERRA COMPLETA</t>
  </si>
  <si>
    <t>BARRA CHATA DE ALUMÍNIO TIPO FITA 1/4" X 3/4"</t>
  </si>
  <si>
    <t>QUADRO COMANDO PARA CONJUNTO MOTOR-BOMBA, MONOFÁSICO - ATÉ 5HP</t>
  </si>
  <si>
    <t>QUADRO COMANDO PARA CONJUNTO MOTOR-BOMBA, TRIFÁSICO - ATÉ 5HP</t>
  </si>
  <si>
    <t>QUADRO DE ÁGUA DE REUSO</t>
  </si>
  <si>
    <t>QUADRO DE BOMBA DE INCÊNDIO</t>
  </si>
  <si>
    <t>QUADRO DE BOMBA DE RECALQUE</t>
  </si>
  <si>
    <t>PERFILADO LISO CHAPA 14-GE-MED. 19X38MM COM TAMPA E INSTALAÇÃO</t>
  </si>
  <si>
    <t>PERFILADO LISO CHAPA 14-GE-MED. 38X38MM COM TAMPA E INSTALAÇÃO</t>
  </si>
  <si>
    <t>PERFILADO LISO CHAPA 14-GE-MED. 38X76MM COM TAMPA E INSTALAÇÃO.</t>
  </si>
  <si>
    <t>PERFILADO PERFURADO CHAPA 14-GE-MED. 19X38MM COM TAMPA E INSTALAÇÃO</t>
  </si>
  <si>
    <t>PERFILADO PERFURADO CHAPA 14-GE-MED. 38X38MM COM TAMPA E INSTALAÇÃO</t>
  </si>
  <si>
    <t>PERFILADO PERFURADO CHAPA 14-GE-MED. 38X76MM COM TAMPA E INSTALAÇÃO</t>
  </si>
  <si>
    <t>ELETROCALHA LISA GALVANIZADA ELETROLÍTICA CHAPA 14 - 100X50MM  COM TAMPA E INSTALAÇÃO</t>
  </si>
  <si>
    <t>ELETROCALHA LISA GALVANIZADA ELETROLÍTICA CHAPA 14 - 125X50MM  COM TAMPA E INSTALAÇÃO</t>
  </si>
  <si>
    <t>ELETROCALHA LISA GALVANIZADA ELETROLÍTICA CHAPA 14 - 150X50MM  COM TAMPA E INSTALAÇÃO</t>
  </si>
  <si>
    <t>ELETROCALHA LISA GALV. ELETROLÍTICA CHAPA 14 - 175X50MM C/ TAMPA E INST.</t>
  </si>
  <si>
    <t>ELETROCALHA LISA GALVANIZADA ELETROLÍTICA CHAPA 14 - 200X50MM  COM TAMPA E INSTALAÇÃO</t>
  </si>
  <si>
    <t>ELETROCALHA LISA GALV. ELETROL. CHAPA 14 - 250X50MM C/ TAMPA E INST.</t>
  </si>
  <si>
    <t>ELETROCALHA LISA GALVANIZADA ELETROLÍTICA CHAPA 14 - 300X50MM  COM TAMPA E INSTALAÇÃO</t>
  </si>
  <si>
    <t>ELETROCALHA LISA GALV. ELETROL. CHAPA 14 - 150X100MM C/ TAMPA E INST.</t>
  </si>
  <si>
    <t>ELETROCALHA LISA GALVANIZADA ELETROLÍTICA CHAPA 14 - 200X100MM COM TAMPA E INSTALAÇÃO</t>
  </si>
  <si>
    <t>ELETROCALHA LISA GALV. ELETROL. CHAPA 14 - 250X100MM C/ TAMPA E INST.</t>
  </si>
  <si>
    <t>ELETROCALHA LISA GALVANIZADA ELETROLÍTICA CHAPA 14 - 300X100MM COM TAMPA E INSTALAÇÃO</t>
  </si>
  <si>
    <t>ELETROCALHA LISA GALV. ELETROL. CHAPA 14 - 400X100MM C/ TAMPA E INST.</t>
  </si>
  <si>
    <t>ELETROCALHA PERF. GALV. ELETROL. CHAPA 14 - 100X50MM C/ TAMPA E INST.</t>
  </si>
  <si>
    <t>ELETROCALHA PERF. GALV. ELETROL. CHAPA 14 - 125X50MM C/ TAMPA E INST.</t>
  </si>
  <si>
    <t>ELETROCALHA PERF. GALV. ELETROL. CHAPA 14 - 150X50MM C/ TAMPA E INST.</t>
  </si>
  <si>
    <t>ELETROCALHA PERF. GALV. ELETROL. CHAPA 14 - 175X50MM C/ TAMPA E INST.</t>
  </si>
  <si>
    <t>ELETROCALHA PERF. GALV. ELETROL. CHAPA 14 - 200X50MM C/ TAMPA E INST.</t>
  </si>
  <si>
    <t>ELETROCALHA PERF. GALV. ELETROL. CHAPA 14 - 250X50MM C/ TAMPA E INST.</t>
  </si>
  <si>
    <t>ELETROCALHA PERF. GALV. ELETROL. CHAPA 14 - 300X50MM C/ TAMPA E INST.</t>
  </si>
  <si>
    <t>ELETROCALHA PERF. GALV. ELETROL. CHAPA 14 - 150X100MM C/ TAMPA E INST.</t>
  </si>
  <si>
    <t>ELETROCALHA PERF. GALV. ELETROL. CHAPA 14 - 200X100MM C/ TAMPA E INST.</t>
  </si>
  <si>
    <t>ELETROCALHA PERF. GALV. CHAPA 14 - 250X100MM C/ TAMPA E INST.</t>
  </si>
  <si>
    <t>ELETROCALHA PERF. GALV. ELETROL. CHAPA 14 - 400X100MM C/ TAMPA E INST.</t>
  </si>
  <si>
    <t>ÓLEO ISOLANTE PARA TRANSFORMADOR/ DISJUNTOR 30KV/CM</t>
  </si>
  <si>
    <t>ISOLADOR SUPORTE TIPO PEDESTAL EM PORCELANA - 15KV</t>
  </si>
  <si>
    <t>ISOLADOR SUPORTE TIPO PEDESTAL EPOXI - 1KV</t>
  </si>
  <si>
    <t>TERMINAL OU CONECTOR PARA VERGALHÃO DE COBRE 3/8" (10MM)</t>
  </si>
  <si>
    <t>CABO DE MÉDIA TENSÃO PARA 12/20KV - 1 X 35MM2 UNIPOLAR</t>
  </si>
  <si>
    <t>MUFLA UNIPOLAR INTERNA PARA CABO ATÉ 35MM2 - 15KV</t>
  </si>
  <si>
    <t>MUFLA UNIPOLAR EXTERNA PARA CABO ATÉ 35MM2 - 15KV</t>
  </si>
  <si>
    <t>MUFLA TRIPOLAR INTERNA PARA CABO ATÉ 35MM2 - 15KV</t>
  </si>
  <si>
    <t>MUFLA TRIPOLAR EXTERNA PARA CABO ATÉ 35MM2 - 15KV</t>
  </si>
  <si>
    <t>BUCHA D PASSAGEM INTERNA/ EXTERNA - 15KV</t>
  </si>
  <si>
    <t>BUCHA DE PASSAGEM PARA NEUTRO - 1KV</t>
  </si>
  <si>
    <t>CHAPA DE FERRO 150X0,50X1/4" PARA BUCHAS DE PASSAGEM</t>
  </si>
  <si>
    <t>BUCHA DE PASSAGEM COM ROSCA PARA CUBICULO BLINDADO</t>
  </si>
  <si>
    <t>FUSIVEL HH PARA 40A/ 15KV</t>
  </si>
  <si>
    <t>BASE TRIPOLAR PARA FUSIVEL LIMITADOR HH - 15KV/ 200A</t>
  </si>
  <si>
    <t>TRANSFORMADOR POTENCIAL A ÓLEO 500VA - 13.2KV/220V</t>
  </si>
  <si>
    <t>FUSIVEL PARA TRANSFORMADOR DE POTENCIAL</t>
  </si>
  <si>
    <t>DISJUNTOR PVO 15KV/ 350MVA - COMPLETO</t>
  </si>
  <si>
    <t>RELE DE SOBRECORRENTE DISJUNTOR 15KV - FLUIDO DINÂMICO</t>
  </si>
  <si>
    <t>BOBINA D MÍNIMA TENSÃO DO DISJUNTOR VOL. NORMAL DE ÓLEO</t>
  </si>
  <si>
    <t>RELE DE FALTA DE FASE E MÍNIMA TENSÃO TRIFÁSICO</t>
  </si>
  <si>
    <t>ESTRADO DE MADEIRA 100X100CM</t>
  </si>
  <si>
    <t>VARA DE MANOBRA DE FIBRA DE VIDRO, 3,00M/ 15KV</t>
  </si>
  <si>
    <t>CAIXA DE MEDIÇÃO A3 PADRÃO ELETROPAULO</t>
  </si>
  <si>
    <t>JANELA PARA VENTILAÇÃO PERMANENTE TIPO CHICANA - INCLUSIVE TELA</t>
  </si>
  <si>
    <t>PLACA DE AVISO EM ALUMÍNIO PARA CABINE PRIMÁRIA COM MED 16X23CM (VARIAÇÃO DE +OU- 2CM)</t>
  </si>
  <si>
    <t>PLAQUETA INDICATIVADE PVC 8 X 12CM</t>
  </si>
  <si>
    <t>MUDANÇA DOS TAP'S DO TRANSFORMADOR DE FORÇA</t>
  </si>
  <si>
    <t>LIMPEZA DO POSTO PRIMÁRIO E PINTURA DOS BARRAMENTOS</t>
  </si>
  <si>
    <t>CHAVE SECCIONADORA TRIP SECA INTERNA 200A/ 15KV</t>
  </si>
  <si>
    <t>CHAVE SECCIONADORA TRIP SECA INTERNA 400A/15KV</t>
  </si>
  <si>
    <t>CHAVE SECIONADORA TRIP INTERNA C/ BASE FUS HH 400A/15KV</t>
  </si>
  <si>
    <t>INSTALAÇÃO DE CONJUNTO DE ACIONAMENTO PARA CHAVE SECCIONADORA</t>
  </si>
  <si>
    <t>TRANSFORMADOR TRIFÁSICO 15KV - 13,2KV/ 220V/ 127V - 112,5KVA</t>
  </si>
  <si>
    <t>TRANSFORMADOR TRIFÁSICO 15KV - 13,2KV/ 220V/ 127V - 150KVA</t>
  </si>
  <si>
    <t>TRANSFORMADOR TRIFÁSICO 15KV - 13,2KV/ 220V/ 127V - 225KVA</t>
  </si>
  <si>
    <t>TRANSFORMADOR TRIFÁSICO 15KV - 13,2KV/ 220V/ 127V - 300KVA</t>
  </si>
  <si>
    <t>TRANSFORMADOR DE POTENCIAL A SELO 13,2/ 0,11 - 0,22KV - 1000VA</t>
  </si>
  <si>
    <t>TRANSFORMADOR DE POTENCIAL A SECO 15KV - 220V - 1000VA</t>
  </si>
  <si>
    <t>TRANSFORMADOR TRIFÁSICO À SECO 500KVA - 13,8/13,2/12,6 KV - 220/127V</t>
  </si>
  <si>
    <t>CAPACITOR PARA CORREÇÃO DO FATOR DE POTÊNCIA - 220V - 2,5KVA</t>
  </si>
  <si>
    <t>CAPACITOR PARA CORREÇÃO DO FATOR DE POTÊNCIA - 220V - 5,0KVA</t>
  </si>
  <si>
    <t>CAPACITOR PARA CORREÇÃO DO FATOR D POTÊNCIA - 220V - 7,5KVA</t>
  </si>
  <si>
    <t>CAPACITOR PARA CORREÇÃO DO FATOR DE POTÊNCIA - 220V - 10,0KVA</t>
  </si>
  <si>
    <t>CAPACITOR PARA CORREÇÃO DO FATOR DE POTÊNCIA - 220V - 12,5KVA</t>
  </si>
  <si>
    <t>CAPACITOR PARA CORREÇÃO DO FATOR DE POTÊNCIA - 220V - 15KVA</t>
  </si>
  <si>
    <t>CAPACITOR PARA CORREÇÃO DO FATOR DE POTÊNCIA - 220V - 20,0KVA</t>
  </si>
  <si>
    <t>CAPACITOR PARA CORREÇÃO DO FATOR DE POTÊNCIA - 220V - 25,0KVA</t>
  </si>
  <si>
    <t>CAPACITOR PARA CORREÇÃO DO FATOR DE POTÊNCIA - 220V - 30,0KVA</t>
  </si>
  <si>
    <t>CAPACITOR PARA CORREÇÃO DO FATOR DE POTÊNCIA - 220V - 40,0KVA</t>
  </si>
  <si>
    <t>CAPACITOR PARA CORREÇÃO DP FATOR DE POTÊNCIA - 220V - 50,0KVA</t>
  </si>
  <si>
    <t>DPS - DISPOSITIVO PROTEÇÃO CONTRA SURTOS 275V - 40KA</t>
  </si>
  <si>
    <t>BARRAMENTO DE COBRE TIPO DIN BIPOLAR PARA 63A</t>
  </si>
  <si>
    <t>EMENDA PARA CABO DE MÉDIA TENSÃO 12/20KV - 1X25/ 1X35MM2 - UNIPOLAR</t>
  </si>
  <si>
    <t>BASE PARA FUSIVEL DE TRANSFORMADOR DE POTENCIAL</t>
  </si>
  <si>
    <t>FUSIVEL HH PARA 7,5A/ 15KV</t>
  </si>
  <si>
    <t>FUSIVEL HH PARA 10A/ 15KV</t>
  </si>
  <si>
    <t>FUSIVEL HH PARA 20A/ 15KV</t>
  </si>
  <si>
    <t>DISJUNTOR A VÁCUO 15KV/ 350MVA - COMPLETO - CARREGAM. MANUAL</t>
  </si>
  <si>
    <t>DISJUNTOR A VÁCUO 15KV/ 350MVA - MOTORIZADO - COMPLETO</t>
  </si>
  <si>
    <t>PARA-RAIO TIPO POLIMERICO CLASSE 15KV</t>
  </si>
  <si>
    <t>TRANSFORMADOR TRIFÁSICO A SECO 150KVA - 13,8/ 13,2/ 12,6KV - 220/ 127V</t>
  </si>
  <si>
    <t>TRANSFORMADOR TRIFÁSICO A SECO 225KVA - 13,8/ 13,2/ 12,6KV - 220/ 127V</t>
  </si>
  <si>
    <t>TRANSFORMADOR DE CORRENTE PARA PROTEÇÃO RELAÇÃO 20:5A</t>
  </si>
  <si>
    <t>REMOÇÃO DE CABOS DE ALTA TENSÃO EM LINHA SUBTERRÂNEA ATÉ 35MM2</t>
  </si>
  <si>
    <t>CARTUCHO PARA CONEXÃO EXOTERMICA CABO/ CABO</t>
  </si>
  <si>
    <t>CARTUCHO PARA CONEXÃO EXOTERMICA CABO/ HASTE</t>
  </si>
  <si>
    <t>CARTUCHO PARA CONEXÃO EXOTERMICA ESTRUTURA METÁLICA</t>
  </si>
  <si>
    <t>PLACA DE AVISO DE POLIESTIRENO 30X40 E 2MM</t>
  </si>
  <si>
    <t>BOLSA EM LONA PARA LUVA ISOLANTE</t>
  </si>
  <si>
    <t>TRANSFORMADOR DE CORRENTE PARA PROTEÇÃO RELAÇÃO 50:5A</t>
  </si>
  <si>
    <t>TRANSFORMADOR DE CORRENTE PARA PROTEÇÃO RELAÇÃO 75:5A</t>
  </si>
  <si>
    <t>TRANSFORMADOR DE CORRENTE PARA PROTEÇÃO RELAÇÃO 100:5A</t>
  </si>
  <si>
    <t>LC.02 - ILUMINAÇÃO DE QUADRA COM POSTE CONCRETO TUBULAR H LIV.=10M COM 3 PROJETORES VAPOR MERCÚRIO 400W</t>
  </si>
  <si>
    <t>POSTE DE AÇO GALVANIZADO TIPO RETO, FLANGEADO H=5M COM LUMINÁRIA HERMÉTICA EM ALUMÍNIO FUNDIDO PARA LÂMPADA DE VAPOR DE MERCÚRIO DE 250W - COM APROVAÇÃO DE ILUME/ PMSP</t>
  </si>
  <si>
    <t>POSTE DE AÇO GALVANIZADO TIPO RETO, FLANGEADO H=7M COM LUMINÁRIA HERMÉTICA EM ALUMÍNIO FUNDIDO PARA LÂMPADA DE VAPOR DE MERCÚRIO DE 250W - COM APROVAÇÃO DE ILUME/ PMSP</t>
  </si>
  <si>
    <t>REMOÇÃO DE POSTE DE ENTRADA DE ENERGIA EM BAIXA TENSÃO - GALVANIZADO</t>
  </si>
  <si>
    <t>REMOÇÃO DE POSTE DE ENTRADA DE ENERGIA EM BAIXA TENSÃO - CONCRETO</t>
  </si>
  <si>
    <t>REMOÇÃO DE CAIXA DE ENTRADA DE ENERGIA EM BAIXA TENSÃO</t>
  </si>
  <si>
    <t>REMOÇÃO DE ARMAÇÃO TIPO BRAQUETE</t>
  </si>
  <si>
    <t>REMOÇÃO DE CABEÇOTE TIPO "TELESP"</t>
  </si>
  <si>
    <t>REMOÇÃO DE CAIXA DE ENTRADA DE TELEFONE TIPO "TELESP"</t>
  </si>
  <si>
    <t>REMOÇÃO DE PERFILADOS</t>
  </si>
  <si>
    <t>REMOÇÃO DE ELETRODUTOS EMBUTIDOS - ATÉ 2"</t>
  </si>
  <si>
    <t>REMOÇÃO DE ELETRODUTOS EMBUTIDOS - ACIMA DE 2"</t>
  </si>
  <si>
    <t>REMOÇÃO DE ELETRODUTOS APARENTES - ATÉ 2"</t>
  </si>
  <si>
    <t>REMOÇÃO DE ELETRODUTOS APARENTES - ACIMA DE 2"</t>
  </si>
  <si>
    <t>REMOÇÃO DE CABO EMBUTIDO - ATÉ 16MM2</t>
  </si>
  <si>
    <t>REMOÇÃO DE CABO EMBUTIDO - ACIMA DE 16MM2</t>
  </si>
  <si>
    <t>REMOÇÃO DE CABO APARENTE - ATÉ 16MM2</t>
  </si>
  <si>
    <t>REMOÇÃO DE CABO APARENTE - ACIMA DE 16MM2</t>
  </si>
  <si>
    <t>REMOÇÃO DE TERMINAIS OU CONECTORES DE PRESSÃO PARA CABOS</t>
  </si>
  <si>
    <t>REMOÇÃO DE SUPORTE-ISOLADOR TIPO ROLDANA</t>
  </si>
  <si>
    <t>REMOÇÃO DE ISOLADORES EM QUADROS ELÉTRICOS</t>
  </si>
  <si>
    <t>REMOÇÃO DE DISJUNTOR AUTOMÁTICO UNIPOLAR ATÉ 50A</t>
  </si>
  <si>
    <t>REMOÇÃO DE DISJUNTOR AUTOMÁTICO BIPOLAR ATÉ 50A</t>
  </si>
  <si>
    <t>REMOÇÃO DE DISJUNTOR AUTOMÁTICO TRIPOLAR ATÉ 50A</t>
  </si>
  <si>
    <t>REMOÇÃO DE CAIXA PARA FUSÍVEL OU TOMADA, INSTALADA EM PERFILADOS</t>
  </si>
  <si>
    <t>REMOÇÃO DE QUADRO DE DISTRIBUIÇÃO OU CAIXA DE PASSAGEM</t>
  </si>
  <si>
    <t>REMOÇÃO DE FUNDO DE QUADRO DE DISTRIBUIÇÃO OU CAIXA DE PASSAGEM</t>
  </si>
  <si>
    <t>REMOÇÃO DE TAMPA DE QUADRO DE DISTRIBUIÇÃO OU CAIXA DE PASSAGEM</t>
  </si>
  <si>
    <t>REMOÇÃO DE FECHADURA DE QUADRO DE DISTRIBUIÇÃO OU CAIXA DE PASSAGEM</t>
  </si>
  <si>
    <t>REMOÇÃO DE DISJUNTOR AUTOMÁTICO TIPO "QUICK-LAG"</t>
  </si>
  <si>
    <t>REMOÇÃO DE BASE EM CHAPA DE FERRO PARA DISJUNTOR TIPO "QUICK-LAG"</t>
  </si>
  <si>
    <t>REMOÇÃO DE CAPACITOR PARA CORREÇÃO DE FATOR DE POTÊNCIA</t>
  </si>
  <si>
    <t>REMOÇÃO DE CHAVE SECCIONADORA TIPO FACA - BASE DE MÁRMORE OU ARDÓSIA</t>
  </si>
  <si>
    <t>REMOÇÃO DE CHAVE SECCIONADORA OU BASE PARA FUSÍVEIS TIPO NH - UNIPOLAR</t>
  </si>
  <si>
    <t>REMOÇÃO DE CHAVE SECCIONADORA OU BASE PARA FUSÍVEIS TIPO NH - TRIPOLAR</t>
  </si>
  <si>
    <t>REMOÇÃO DE BASE PARA FUSÍVEIS TIPO "DIAZED"</t>
  </si>
  <si>
    <t>REMOÇÃO DE SOQUETE</t>
  </si>
  <si>
    <t>REMOÇÃO DE REATOR PARA LÂMPADA FLUORESCENTE</t>
  </si>
  <si>
    <t>REMOÇÃO DE LÂMPADA INCANDESCENTE OU FLUORESCENTE</t>
  </si>
  <si>
    <t>REMOÇÃO DE LÂMPADA DE VAPOR DE MERCÚRIO, SÓDIO OU MISTA</t>
  </si>
  <si>
    <t>REMOÇÃO DE PLACA DIFUSORA PARA LÂMPADA FLUORESCENTE</t>
  </si>
  <si>
    <t>REMOÇÃO DE INTERRUPTOR, TOMADA, BOTÃO DE CAMPAINHA OU CIGARRA</t>
  </si>
  <si>
    <t>REMOÇÃO DE REATOR PARA LÂMPADA HG/NA - EM CAIXA DE PASSAGEM</t>
  </si>
  <si>
    <t>REMOÇÃO DE REATOR PARA LÂMPADA HG/NA - EM POSTE</t>
  </si>
  <si>
    <t>REMOÇÃO DE LUMINÁRIA INTERNA PARA LÂMPADA INCANDESCENTE</t>
  </si>
  <si>
    <t>REMOÇÃO DE LUMINÁRIA INTERNA PARA LÂMPADA FLUORESCENTE</t>
  </si>
  <si>
    <t>REMOÇÃO DE LUMINÁRIA EXTERNA INSTALADA EM POSTE</t>
  </si>
  <si>
    <t>REMOÇÃO DE LUMINÁRIA EXTERNA INSTALADA EM BRAÇO DE FERRO</t>
  </si>
  <si>
    <t>REMOÇÃO DE LUMINÁRIA A PROVA DE TEMPO, GASES E VAPOR</t>
  </si>
  <si>
    <t>REMOÇÃO DE PROJETOR DE FACHADA</t>
  </si>
  <si>
    <t>REMOÇÃO DE PROJETOR DE JARDIM</t>
  </si>
  <si>
    <t>REMOÇÃO DE CRUZETA DE FERRO PARA FIXAÇÃO DE PROJETOR</t>
  </si>
  <si>
    <t>REMOÇÃO DE BRAÇO DE LUMINÁRIA</t>
  </si>
  <si>
    <t>REMOÇÃO DE CAPTOR DE PÁRA-RAIOS - TIPO FRANKLIN</t>
  </si>
  <si>
    <t>REMOÇÃO DE CAPTOR DE PÁRA-RAIOS - RADIOATIVO</t>
  </si>
  <si>
    <t>REMOÇÃO DE CORDOALHA DE COBRE NÚ</t>
  </si>
  <si>
    <t>REMOÇÃO DE CABO DE COBRE NÚ, PARA ATERRAMENTO</t>
  </si>
  <si>
    <t>REMOÇÃO DE CONECTOR TIPO "SPLIT-BOLT"</t>
  </si>
  <si>
    <t>REMOÇÃO DE BASE E HASTE DE PÁRA-RAIOS</t>
  </si>
  <si>
    <t>REMOÇÃO DE CABO DE AÇO E ESTICADORES</t>
  </si>
  <si>
    <t>REMOÇÃO DE BRAÇADEIRA PARA 3 ESTAIS</t>
  </si>
  <si>
    <t>REMOÇÃO DE TUBO DE PROTEÇÃO PARA CORDOALHA, INCLUSIVE FIXAÇÕES</t>
  </si>
  <si>
    <t>REMOÇÃO DE AUTOMÁTICO DE BÓIA</t>
  </si>
  <si>
    <t>REMOÇÃO DE CONTACTOR MAGNÉTICO E RELÊS PARA QUADRO DE COMANDO</t>
  </si>
  <si>
    <t>REMOÇÃO DE POSTE DE FERRO, INCLUSIVE BASE DE FIXAÇÃO</t>
  </si>
  <si>
    <t>REMOÇÃO DE POSTE DE FERRO ENGASTADO NO SOLO</t>
  </si>
  <si>
    <t>REMOÇÃO DE POSTE DE CONCRETO EM REDE DE ENERGIA</t>
  </si>
  <si>
    <t>REMOÇÃO DE ISOLADOR TIPO DISCO, INCLUSIVE GANCHO DE SUSTENTAÇÃO</t>
  </si>
  <si>
    <t>REMOÇÃO DE ISOLADOR TIPO CASTANHA, INCLUSIVE GANCHO DE SUSTENTAÇÃO</t>
  </si>
  <si>
    <t>REMOÇÃO DE ISOLADOR TIPO PINO PARA A.T. INCLUSIVE PINO</t>
  </si>
  <si>
    <t>REMOÇÃO DE ISOLADOR TIPO PEDESTAL PARA A.T.</t>
  </si>
  <si>
    <t>REMOÇÃO DE CRUZETA DE MADEIRA</t>
  </si>
  <si>
    <t>REMOÇÃO DE BUCHA DE PASSAGEM INTERNA/EXTERNA PARA A.T.</t>
  </si>
  <si>
    <t>REMOÇÃO DE CHAPA DE FERRO PARA BUCHA DE PASSAGEM</t>
  </si>
  <si>
    <t>REMOÇÃO DE VERGALHÃO DE COBRE 3/8"</t>
  </si>
  <si>
    <t>REMOÇÃO DE TERMINAL OU CONECTOR PARA VERGALHÃO DE COBRE</t>
  </si>
  <si>
    <t>REMOÇÃO DE CHAVE SECCIONADORA TRIPOLAR</t>
  </si>
  <si>
    <t>REMOÇÃO DE TRANSFORMADOR DE POTENCIAL</t>
  </si>
  <si>
    <t>REMOÇÃO DE DISJUNTOR A ÓLEO - VOL NORMAL OU REDUZIDO</t>
  </si>
  <si>
    <t>REMOÇÃO DE TRANSFORMADOR DE POTÊNCIA CLASSE 15KV</t>
  </si>
  <si>
    <t>REMOÇÃO DE CHAVE FUSÍVEL TIPO MATHEUS</t>
  </si>
  <si>
    <t>REMOÇÃO DE SUPORTE DE TRANSFORMADOR EM POSTE</t>
  </si>
  <si>
    <t>REMOÇÃO DE CABOS DE A.T. EM LINHA AÉREA ATÉ 35MM2</t>
  </si>
  <si>
    <t>REMOÇÃO DE PÁRA-RAIOS TIPO CRISTAL VALVE CLASSE 15KV</t>
  </si>
  <si>
    <t>REMOÇÃO DE CONTATORES E RELÊS EM GERAL</t>
  </si>
  <si>
    <t>REMOÇÃO DE MUFLA INTERNA UNIPOLAR/TRIPOLAR</t>
  </si>
  <si>
    <t>REMOÇÃO DE BUCHA DE PASSAGEM PARA NEUTRO - 1KV</t>
  </si>
  <si>
    <t>REMOÇÃO DE ÓLEO ISOLANTE DE TRANSFORMADOR OU DISJUNTOR</t>
  </si>
  <si>
    <t>REMOÇÃO DE SELA PARA CRUZETA DE MADEIRA</t>
  </si>
  <si>
    <t>REMOÇÃO DE FUSÍVEL EM ALTA TENSÃO TIPO "HH"</t>
  </si>
  <si>
    <t>REMOÇÃO DE ELO FUSÍVEL EM CHAVE TIPO MATHEUS</t>
  </si>
  <si>
    <t>REMOÇÃO DE RELÊ OU BOBINA - DISJUNTOR DE A.T.</t>
  </si>
  <si>
    <t>REMOÇÃO DE MUFLA EXTERNA UNIPOLAR / TRIPOLAR</t>
  </si>
  <si>
    <t>REMOÇÃO DE MUFLA INTERNA UNIPOLAR / TRIPOLAR</t>
  </si>
  <si>
    <t>RETIRADA DE POSTE DE ENTRADA DE ENERGIA EM BAIXA TENSÃO - GALVANIZADO</t>
  </si>
  <si>
    <t>RETIRADA DE POSTE DE ENTRADA DE ENERGIA EM BAIXA TENSÃO - CONCRETO</t>
  </si>
  <si>
    <t>RETIRADA DE CAIXA DE ENTRADA DE ENERGIA EM BAIXA TENSÃO</t>
  </si>
  <si>
    <t>RETIRADA DE ARMAÇÃO TIPO BRAQUETE</t>
  </si>
  <si>
    <t>RETIRADA DE CABEÇOTE TIPO "TELESP"</t>
  </si>
  <si>
    <t>RETIRADA DE CONDULETE</t>
  </si>
  <si>
    <t>RETIRADA DE PERFILADOS</t>
  </si>
  <si>
    <t>RETIRADA DE ELETRODUTOS APARENTES - ATÉ 2"</t>
  </si>
  <si>
    <t>RETIRADA DE ELETRODUTOS APARENTES - ACIMA DE 2"</t>
  </si>
  <si>
    <t>RETIRADA DE FIO EMBUTIDO - ATÉ 16MM2</t>
  </si>
  <si>
    <t>RETIRADA DE CABO EMBUTIDO - ACIMA DE 16MM2</t>
  </si>
  <si>
    <t>RETIRADA DE FIO APARENTE - ATÉ 16MM2</t>
  </si>
  <si>
    <t>RETIRADA DE CABO APARENTE - ACIMA DE 16MM2</t>
  </si>
  <si>
    <t>RETIRADA DE TERMINAIS OU CONECTORES DE PRESSÃO PARA CABOS</t>
  </si>
  <si>
    <t>RETIRADA DE SUPORTE-ISOLADOR TIPO ROLDANA</t>
  </si>
  <si>
    <t>RETIRADA DE BARRAMENTOS EM QUADROS ELÉTRICOS</t>
  </si>
  <si>
    <t>RETIRADA DE ISOLADORES EM QUADROS ELÉTRICOS</t>
  </si>
  <si>
    <t>RETIRADA DE DISJUNTOR AUTOMÁTICO UNIPOLAR ATÉ 50A</t>
  </si>
  <si>
    <t>RETIRADA DE DISJUNTOR AUTOMÁTICO BIPOLAR ATÉ 50A</t>
  </si>
  <si>
    <t>RETIRADA DE DISJUNTOR AUTOMÁTICO TRIPOLAR ATÉ 50A</t>
  </si>
  <si>
    <t>RETIRADA DE CAIXA PARA FUSÍVEL OU TOMADA, INSTALADA EM PERFILADOS</t>
  </si>
  <si>
    <t>RETIRADA DE QUADRO DE DISTRIBUIÇÃO OU CAIXA DE PASSAGEM</t>
  </si>
  <si>
    <t>RETIRADA DE FECHADURA DE QUADRO DE DISTRIBUIÇÃO OU CAIXA DE PASSAGEM</t>
  </si>
  <si>
    <t>RETIRADA DE DISJUNTOR AUTOMÁTICO TIPO "QUICK-LAG"</t>
  </si>
  <si>
    <t>RETIRADA DE BASE EM CHAPA DE FERRO, PARA DISJUNTOR TIPO "QUICK-LAG"</t>
  </si>
  <si>
    <t>RETIRADA DE CAPACITOR PARA CORREÇÃO DE FATOR DE POTÊNCIA</t>
  </si>
  <si>
    <t>RETIRADA DE CHAVE SECCIONADORA OU BASE PARA FUSÍVEIS TIPO NH UNIPOLAR</t>
  </si>
  <si>
    <t>RETIRADA DE CHAVE SECCIONADORA OU BASE PARA FUSÍVEIS TIPO NH TRIPOLAR</t>
  </si>
  <si>
    <t>RETIRADA DE BASE PARA FUSÍVEIS TIPO DIAZED</t>
  </si>
  <si>
    <t>RETIRADA DE BARRAMENTO DE COBRE</t>
  </si>
  <si>
    <t>RETIRADA DE SOQUETES EM LUMINÁRIAS</t>
  </si>
  <si>
    <t>RETIRADA DE REATOR EM LUMINÁRIA FLUORESCENTE</t>
  </si>
  <si>
    <t>RETIRADA DE LÂMPADA INCANDESCENTE OU FLUORESCENTE</t>
  </si>
  <si>
    <t>RETIRADA DE LÂMPADA VAPOR DE MERCÚRIO, SÓDIO OU MISTA</t>
  </si>
  <si>
    <t>RETIRADA DE PLACA DIFUSORA PARA LÂMPADA FLUORESCENTE</t>
  </si>
  <si>
    <t>RETIRADA DE LUMINÁRIA INTERNA PARA LÂMPADA INCANDESCENTE</t>
  </si>
  <si>
    <t>RETIRADA DE LUMINÁRIA INTERNA PARA LÂMPADA FLUORESCENTE</t>
  </si>
  <si>
    <t>RETIRADA DE LUMINÁRIA EXTERNA INSTALADA EM POSTE</t>
  </si>
  <si>
    <t>RETIRADA DE LUMINÁRIA EXTERNA INSTALADA EM BRAÇO DE FERRO</t>
  </si>
  <si>
    <t>RETIRADA DE LUMINÁRIA A PROVA DE TEMPO, GASES E VAPOR</t>
  </si>
  <si>
    <t>RETIRADA DE PROJETOR DE FACHADA</t>
  </si>
  <si>
    <t>RETIRADA DE PROJETOR DE JARDIM</t>
  </si>
  <si>
    <t>RETIRADA DE BRAÇO DE LUMINÁRIA</t>
  </si>
  <si>
    <t>RETIRADA DE CORDOALHA DE COBRE NÚ</t>
  </si>
  <si>
    <t>RETIRADA DE CORDOALHA DE COBRE NÚ PARA ATERRAMENTO</t>
  </si>
  <si>
    <t>RETIRADA DE CONECTOR TIPO "SPLIT-BOLT"</t>
  </si>
  <si>
    <t>RETIRADA DE POSTE DE FERRO, INCLUSIVE BASE DE FIXAÇÃO</t>
  </si>
  <si>
    <t>RETIRADA DE POSTE DE FERRO ENGASTADO NO SOLO</t>
  </si>
  <si>
    <t>RETIRADA DE POSTE DE CONCRETO EM REDE DE ENERGIA</t>
  </si>
  <si>
    <t>RETIRADA DE ISOLADOR TIPO DISCO INCLUSIVE GANCHO DE SUSTENTAÇÃO</t>
  </si>
  <si>
    <t>RETIRADA DE ISOLADOR TIPO CASTANHA INCLUSIVE GANCHO DE SUSTENTAÇÃO</t>
  </si>
  <si>
    <t>RETIRADA DE ISOLADOR TIPO PINO A.T. INCLUSIVE PINO</t>
  </si>
  <si>
    <t>RETIRADA DE ISOLADOR TIPO PEDESTAL PARA A.T.</t>
  </si>
  <si>
    <t>RETIRADA DE CRUZETA DE MADEIRA</t>
  </si>
  <si>
    <t>RETIRADA DE BUCHA DE PASSAGEM INTERNA/EXTERNA PARA A.T.</t>
  </si>
  <si>
    <t>RETIRADA DE CHAPA DE FERRO PARA BUCHA DE PASSAGEM</t>
  </si>
  <si>
    <t>RETIRADA DE VERGALHÃO DE COBRE 3/8"</t>
  </si>
  <si>
    <t>RETIRADA DE TERMINAL OU CONECTOR PARA VERGALHÃO DE COBRE</t>
  </si>
  <si>
    <t>RETIRADA DE CHAVE SECCIONADORA TRIPOLAR CLASSE 15 K.V.</t>
  </si>
  <si>
    <t>RETIRADA DE TRANSFORMADOR DE POTENCIAL</t>
  </si>
  <si>
    <t>RETIRADA DE DISJUNTOR A.T. DE VOL. NORMAL OU REDUZIDO DE ÓLEO</t>
  </si>
  <si>
    <t>RETIRADA DE TRANSFORMADOR DE POTÊNCIA CLASSE 15 KV</t>
  </si>
  <si>
    <t>RETIRADA DE CHAVE FUSÍVEL TIPO MATHEUS</t>
  </si>
  <si>
    <t>RETIRADA DE SUPORTE DE TRANSFORMADOR EM POSTE</t>
  </si>
  <si>
    <t>RETIRADA DE CABO DE A.T. EM LINHA AÉREA ATÉ 35MM2</t>
  </si>
  <si>
    <t>RETIRADA DE PÁRA-RAIO TIPO CRISTAL VALVE 15KV</t>
  </si>
  <si>
    <t>RETIRADA DE CONTATORES E RELÊS EM GERAL</t>
  </si>
  <si>
    <t>RETIRADA DE FUSÍVEL EM ALTA TENSÃO TIPO "HH"</t>
  </si>
  <si>
    <t>RETIRADA DE ELO FUSÍVEL EM CHAVE TIPO MATHEUS</t>
  </si>
  <si>
    <t>RECOLOCAÇÃO DE POSTE DE ENTRADA DE ENERGIA EM BAIXA TENSÃO - GALVANIZADO</t>
  </si>
  <si>
    <t>RECOLOCAÇÃO DE POSTE DE ENTRADA DE ENERGIA EM BAIXA TENSÃO - CONCRETO</t>
  </si>
  <si>
    <t>RECOLOCAÇÃO DE CAIXA DE ENTRADA DE ENERGIA EM BAIXA TENSÃO</t>
  </si>
  <si>
    <t>RECOLOCAÇÃO DE ARMAÇÃO TIPO BRAQUETE</t>
  </si>
  <si>
    <t>RECOLOCAÇÃO DE CABEÇOTE TIPO "TELESP"</t>
  </si>
  <si>
    <t>RECOLOCAÇÃO DE CONDULETE</t>
  </si>
  <si>
    <t>RECOLOCAÇÃO DE PERFILADOS</t>
  </si>
  <si>
    <t>RECOLOCAÇÃO DE ELETRODUTOS APARENTES - ATÉ 2"</t>
  </si>
  <si>
    <t>RECOLOCAÇÃO DE ELETRODUTOS APARENTES - ACIMA DE 2"</t>
  </si>
  <si>
    <t>RECOLOCAÇÃO DE FIO EMBUTIDO - ATÉ 16MM2</t>
  </si>
  <si>
    <t>RECOLOCAÇÃO DE CABO EMBUTIDO - ACIMA DE 16MM2</t>
  </si>
  <si>
    <t>RECOLOCAÇÃO DE FIO APARENTE - ATÉ 16MM2</t>
  </si>
  <si>
    <t>RECOLOCAÇÃO DE CABO APARENTE - ACIMA DE 16MM2</t>
  </si>
  <si>
    <t>RECOLOCAÇÃO DE TERMINAIS OU CONECTORES DE PRESSÃO PARA CABOS</t>
  </si>
  <si>
    <t>RECOLOCAÇÃO DE SUPORTE-ISOLADOR TIPO ROLDANA</t>
  </si>
  <si>
    <t>RECOLOCAÇÃO DE BARRAMENTOS EM QUADROS ELÉTRICOS</t>
  </si>
  <si>
    <t>RECOLOCAÇÃO DE ISOLADORES EM QUADROS ELÉTRICOS</t>
  </si>
  <si>
    <t>RECOLOCAÇÃO DE DISJUNTOR AUTOMÁTICO UNIPOLAR ATÉ 50A</t>
  </si>
  <si>
    <t>RECOLOCAÇÃO DE DISJUNTOR AUTOMÁTICO BIPOLAR ATÉ 50A</t>
  </si>
  <si>
    <t>RECOLOCAÇÃO DE DISJUNTOR AUTOMÁTICO TRIPOLAR ATÉ 50A</t>
  </si>
  <si>
    <t>RECOLOCAÇÃO DE CAIXA PARA FUSÍVEL OU TOMADA, INSTALADA EM PERFILADOS</t>
  </si>
  <si>
    <t>RECOLOCAÇÃO DE QUADRO DE DISTRIBUIÇÃO OU CAIXA DE PASSAGEM</t>
  </si>
  <si>
    <t>RECOLOCAÇÃO DE FECHADURA DE QUADRO DE DISTRIBUIÇÃO OU CAIXA DE PASSAGEM</t>
  </si>
  <si>
    <t>RECOLOCAÇÃO DE DISJUNTOR AUTOMÁTICO TIPO "QUICK-LAG"</t>
  </si>
  <si>
    <t>RECOLOCAÇÃO DE BASE EM CHAPA DE FERRO, PARA DISJUNTOR TIPO "QUICK-LAG"</t>
  </si>
  <si>
    <t>RECOLOCAÇÃO DE CAPACITOR PARA CORREÇÃO DE FATOR DE POTÊNCIA</t>
  </si>
  <si>
    <t>RECOLOCAÇÃO DE CHAVE SECCIONADA OU BASE PARA FUSÍVEL TIPO NH-UNIPOLAR</t>
  </si>
  <si>
    <t>RECOLOCAÇÃO DE CHAVE SECCIONADA OU BASE PARA FUSÍVEL TIPO NH-TRIPOLAR</t>
  </si>
  <si>
    <t>RECOLOCAÇÃO DE BASE DE FUSÍVEIS TIPO " DIAZED"</t>
  </si>
  <si>
    <t>RECOLOCAÇÃO DE BARRAMENTO DE COBRE</t>
  </si>
  <si>
    <t>RECOLOCAÇÃO DE SOQUETES EM LUMINÁRIAS</t>
  </si>
  <si>
    <t>RECOLOCAÇÃO DE REATOR EM LUMINÁRIA FLUORESCENTE</t>
  </si>
  <si>
    <t>RECOLOCAÇÃO DE LÂMPADA INCANDESCENTE OU FLUORESCENTE</t>
  </si>
  <si>
    <t>RECOLOCAÇÃO DE LÂMPADA VAPOR DE MERCÚRIO, SÓDIO OU MISTA</t>
  </si>
  <si>
    <t>RECOLOCAÇÃO DE PLACA DIFUSORA PARA LÂMPADA FLUORESCENTE</t>
  </si>
  <si>
    <t>RECOLOCAÇÃO DE LUMINÁRIA INTERNA PARA LÂMPADA INCANDESCENTE</t>
  </si>
  <si>
    <t>RECOLOCAÇÃO DE LUMINÁRIA INTERNA PARA LÂMPADA FLUORESCENTE</t>
  </si>
  <si>
    <t>RECOLOCAÇÃO DE LUMINÁRIA EXTERNA INSTALADA EM POSTE</t>
  </si>
  <si>
    <t>RECOLOCAÇÃO DE LUMINÁRIA EXTERNA INSTALADA EM BRAÇO DE FERRO</t>
  </si>
  <si>
    <t>RECOLOCAÇÃO DE LUMINÁRIA A PROVA DE TEMPO, GASES E VAPOR</t>
  </si>
  <si>
    <t>RECOLOCAÇÃO DE PROJETOR DE FACHADA</t>
  </si>
  <si>
    <t>RECOLOCAÇÃO DE PROJETOR DE JARDIM</t>
  </si>
  <si>
    <t>RECOLOCAÇÃO DE BRAÇO DE LUMINÁRIA</t>
  </si>
  <si>
    <t>RECOLOCAÇÃO DE CORDOALHA DE COBRE NÚ</t>
  </si>
  <si>
    <t>RECOLOCAÇÃO CORDOALHA DE COBRE NÚ PARA ATERRAMENTO</t>
  </si>
  <si>
    <t>RECOLOCAÇÃO DE CONECTOR TIPO "SPLIT_BOLT"</t>
  </si>
  <si>
    <t>RECOLOCAÇÃO DE POSTE DE FERRO, INCLUSIVE BASE DE FIXAÇÃO</t>
  </si>
  <si>
    <t>RECOLOCAÇÃO DE POSTE DE FERRO ENGASTADO NO SOLO</t>
  </si>
  <si>
    <t>RECOLOCAÇÃO DE POSTE DE CONCRETO EM REDE DE ENERGIA</t>
  </si>
  <si>
    <t>RECOLOCAÇÃO DE ISOLADOR TIPO DISCO INCLUSIVE GANCHO DE SUSTENTAÇÃO</t>
  </si>
  <si>
    <t>RECOLOCAÇÃO DE ISOLADOR TIPO CASTANHA INCLUSIVE GANCHO DE SUSTENTAÇÃO</t>
  </si>
  <si>
    <t>RECOLOCAÇÃO DE ISOLADOR TIPO PINO PARA A.T. INCLUSIVE PINO</t>
  </si>
  <si>
    <t>RECOLOCAÇÃO DE ISOLADOR TIPO PEDESTAL PARA A.T.</t>
  </si>
  <si>
    <t>RECOLOCAÇÃO DE CRUZETA DE MADEIRA</t>
  </si>
  <si>
    <t>RECOLOCAÇÃO DE BUCHA DE PASSAGEM INTERNA/EXTERNA PARA A.T.</t>
  </si>
  <si>
    <t>RECOLOCAÇÃO DE CHAPA DE FERRO PARA BUCHA DE PASSAGEM</t>
  </si>
  <si>
    <t>RECOLOCAÇÃO DE VERGALHÃO DE COBRE 3/8"</t>
  </si>
  <si>
    <t>RECOLOCAÇÃO DE TERMINAL OU CONECTOR PARA VERGALHÃO DE COBRE</t>
  </si>
  <si>
    <t>RECOLOCAÇÃO DE CHAVE SECCIONADORA TRIPOLAR CLASSE 15KV</t>
  </si>
  <si>
    <t>RECOLOCAÇÃO DE TRANSFORMADOR DE POTENCIAL</t>
  </si>
  <si>
    <t>RECOLOCAÇÃO DE DISJUNTOR A.T. DE VOLUME NORMAL OU REDUZIDO DE ÓLEO</t>
  </si>
  <si>
    <t>RECOLOCAÇÃO DE TRANSFORMADOR DE POTÊNCIA CLASSE 15KV</t>
  </si>
  <si>
    <t>RECOLOCAÇÃO DE CHAVE FUSÍVEL TIPO MATHEUS</t>
  </si>
  <si>
    <t>RECOLOCAÇÃO DE SUPORTE DE TRANSFORMADOR EM POSTE</t>
  </si>
  <si>
    <t>RECOLOCAÇÃO DE CABO DE A.T. EM LINHA AÉREA ATÉ 35MM2</t>
  </si>
  <si>
    <t>RECOLOCAÇÃO DE PÁRA-RAIO TIPO CRISTAL VALVE 15KV</t>
  </si>
  <si>
    <t>RECOLOCAÇÃO DE CONTATORES E RELÊS EM GERAL</t>
  </si>
  <si>
    <t>RECOLOCAÇÃO DE FUSÍVEL EM ALTA TENSÃO TIPO "HH"</t>
  </si>
  <si>
    <t>RECOLOCAÇÃO DE ELO FUSÍVEL EM CHAVE TIPO MATHEUS</t>
  </si>
  <si>
    <t>POSTE DE ENTRADA DE ENERGIA, DUPLO "T" - 7,5M/200DAN</t>
  </si>
  <si>
    <t>POSTE DE ENTRADA DE ENERGIA, DUPLO "T" - 7,5M/300DAN</t>
  </si>
  <si>
    <t>FORNECIMENTO E INSTALAÇÃO DE POSTE EM CONCRETO COM ALTURA LIVRE DE 18M, 1000DAN, ENGASTADO</t>
  </si>
  <si>
    <t>GUINDASTE HIDRÁULICO SOBRE PNEUS - 20/25 T</t>
  </si>
  <si>
    <t>TERMINAL OU CONECTOR DE PRESSÃO - PARA FIO ATÉ 6MM2</t>
  </si>
  <si>
    <t>TERMINAL OU CONECTOR DE PRESSÃO - PARA CABO 10MM2</t>
  </si>
  <si>
    <t>TERMINAL OU CONECTOR DE PRESSÃO - PARA CABO 16MM2</t>
  </si>
  <si>
    <t>TERMINAL OU CONECTOR DE PRESSÃO - PARA CABO 25MM2</t>
  </si>
  <si>
    <t>TERMINAL OU CONECTOR DE PRESSÃO - PARA CABO 35MM2</t>
  </si>
  <si>
    <t>TERMINAL OU CONECTOR DE PRESSÃO - PARA CABO 50MM2</t>
  </si>
  <si>
    <t>TERMINAL OU CONECTOR DE PRESSÃO - PARA CABO 70MM2</t>
  </si>
  <si>
    <t>TERMINAL OU CONECTOR DE PRESSÃO - PARA CABO 95MM2</t>
  </si>
  <si>
    <t>TERMINAL OU CONECTOR DE PRESSÃO - PARA CABO 120MM2</t>
  </si>
  <si>
    <t>TERMINAL OU CONECTOR DE PRESSÃO - PARA CABO 150MM2</t>
  </si>
  <si>
    <t>TERMINAL OU CONECTOR DE PRESSÃO - PARA CABO 185MM2</t>
  </si>
  <si>
    <t>TERMINAL OU CONECTOR DE PRESSÃO - PARA CABO 240MM2</t>
  </si>
  <si>
    <t>TERMINAL OU CONECTOR DE PRESSÃO - PARA CABO 300MM2</t>
  </si>
  <si>
    <t>INTERRUPTOR SIMPLES - 1 TECLA</t>
  </si>
  <si>
    <t>INTERRUPTOR SIMPLES - 2 TECLAS</t>
  </si>
  <si>
    <t>INTERRUPTOR SIMPLES - 3 TECLAS</t>
  </si>
  <si>
    <t>INTERRUPTOR SIMPLES BIPOLAR - 1 TECLA</t>
  </si>
  <si>
    <t>INTERRUPTOR PARALELO - 1 TECLA</t>
  </si>
  <si>
    <t>TOMADA PARA TELEFONE DE 4 POLOS PADRÃO TELEBRÁS</t>
  </si>
  <si>
    <t>TOMADA SIMPLES DE EMBUTIR - 110/220V</t>
  </si>
  <si>
    <t>TOMADA SIMPLES DE EMBUTIR - PARA PISO</t>
  </si>
  <si>
    <t>TOMADA 3P+T 32A - 600/690V TIPO INDUSTRIAL</t>
  </si>
  <si>
    <t>TOMADA 3P+T 63A - 600/690V TIPO INDUSTRIAL</t>
  </si>
  <si>
    <t>BOTÃO PARA CAMPAINHA - USO AO TEMPO</t>
  </si>
  <si>
    <t>CIGARRA DE SOBREPOR, TIPO COLEGIAL</t>
  </si>
  <si>
    <t>SOQUETE ANTIVIBRATÓRIO PARA LÂMPADA FLUORESCENTE SEM PORTA-STARTER</t>
  </si>
  <si>
    <t>IGNITOR PARA PARTIDA LÂMPADA VAPOR SÓDIO ALTA PRESSÃO ATÉ 400W</t>
  </si>
  <si>
    <t>REATOR SIMPLES PARA LÂMPADA FLUORESCENTE, ALTO F.POTÊNCIA - 220V/40W</t>
  </si>
  <si>
    <t>REATOR SIMPLES PARA LÂMPADA FLUORESCENTE PARTIDA RÁPIDA, ALTO F.POTÊNCIA - 110-220V/20W</t>
  </si>
  <si>
    <t>REATOR DUPLO PARA LÂMPADA FLUORESCENTE PARTIDA RÁPIDA, ALTO F.POTÊNCIA - 110-220V/2X20W</t>
  </si>
  <si>
    <t>REATOR DUPLO PARA LÂMPADA FLUORESCENTE PARTIDA RÁPIDA, ALTO F.POTÊNCIA 110-220V/2X40W</t>
  </si>
  <si>
    <t>REATOR SIMPLES PARA LÂMPADA FLUORESCENTE PARTIDA RÁPIDA, ALTO F.POTÊNCIA - 220V/1X110W</t>
  </si>
  <si>
    <t>REATOR DUPLO PARA LÂMPADA FLUORESCENTE PARTIDA RÁPIDA, ALTO F.POTÊNCIA 220V/2X110W</t>
  </si>
  <si>
    <t>REATOR PARA LÂMPADA HG - 220V/125W</t>
  </si>
  <si>
    <t>REATOR PARA LÂMPADA HG - 220V/250W</t>
  </si>
  <si>
    <t>REATOR PARA LÂMPADA HG - 220V/400W</t>
  </si>
  <si>
    <t>REATOR PARA LÂMPADA VAPOR DE MERCÚRIO USO EXTERNO 220V/400W</t>
  </si>
  <si>
    <t>REATOR PARA LÂMPADA VAPOR DE SÓDIO ALTA PRESSÃO - 220V/70W</t>
  </si>
  <si>
    <t>REATOR PARA LÂMPADA VAPOR DE SÓDIO ALTA PRESSÃO - 220V/150W</t>
  </si>
  <si>
    <t>REATOR PARA LÂMPADA VAPOR DE SÓDIO ALTA PRESSÃO - 220V/250W</t>
  </si>
  <si>
    <t>REATOR PARA LÂMPADA VAPOR DE SÓDIO ALTA PRESSÃO - 220V/400W</t>
  </si>
  <si>
    <t>LÂMPADA FLUORESCENTE - 20W</t>
  </si>
  <si>
    <t>LÂMPADA MISTA - 220V/160W</t>
  </si>
  <si>
    <t>LÂMPADA MISTA - 220V/250W</t>
  </si>
  <si>
    <t>LÂMPADA MISTA - 220V/500W</t>
  </si>
  <si>
    <t>LÂMPADA FLUORESCENTE - 110W TIPO HO</t>
  </si>
  <si>
    <t>LÂMPADA VAPOR DE MERCÚRIO - 220V/80W</t>
  </si>
  <si>
    <t>LÂMPADA VAPOR DE MERCÚRIO - 220V/125W</t>
  </si>
  <si>
    <t>LÂMPADA VAPOR DE MERCÚRIO - 220V/250W</t>
  </si>
  <si>
    <t>LÂMPADA VAPOR DE MERCÚRIO - 220V/400W</t>
  </si>
  <si>
    <t>LÂMPADA VAPOR DE SÓDIO ALTA PRESSÃO - 70W</t>
  </si>
  <si>
    <t>LÂMPADA VAPOR DE SÓDIO ALTA PRESSÃO - 150W</t>
  </si>
  <si>
    <t>LÂMPADA VAPOR DE SÓDIO ALTA PRESSÃO - 250W</t>
  </si>
  <si>
    <t>LÂMPADA VAPOR DE SÓDIO ALTA PRESSÃO - 400W</t>
  </si>
  <si>
    <t>LÂMPADA DE HALOGÊNIO - 110V/220V/300W</t>
  </si>
  <si>
    <t>LÂMPADA DE HALOGÊNIO - 220V/1000W</t>
  </si>
  <si>
    <t>PLUG PARA TELEFONE DE 4 PINOS PADRÃO TELEBRÁS</t>
  </si>
  <si>
    <t>PLUG 3P+T 32A - 600/690V - TIPO INDUSTRIAL</t>
  </si>
  <si>
    <t>PLUG 3P+T 63A - 600/690V - TIPO INDUSTRIAL</t>
  </si>
  <si>
    <t>PLUG P/ TOMADA ATÉ 20A (2P+T, 20A - 250V)</t>
  </si>
  <si>
    <t>PLUG PARA TELEFONE - PADRÃO RJ11</t>
  </si>
  <si>
    <t>INTERRUPTOR COM VARIADOR DE LUMINOSIDADE 110/ 220 V - 127V/ 500W</t>
  </si>
  <si>
    <t>INTERRUPTOR PARALELO BIPOLAR 1 TECLA</t>
  </si>
  <si>
    <t>REATOR PARA LÂMPADA HG - 220V/80W</t>
  </si>
  <si>
    <t>COLOCAÇÃO DE ARAME GUIA #14 DE AÇO GALVANIZADO EM ELETRODUTO</t>
  </si>
  <si>
    <t>FOTOCELULA SOLAR-RELÊ FOTOELÉTRICO CAPACIDADE - 1000W</t>
  </si>
  <si>
    <t>BASE E ESTAIS PARA HASTE DE PÁRA-RAIOS</t>
  </si>
  <si>
    <t>TERMINAL AÉREO EM AÇO GALVANIZADO COM BASE DE FIXAÇÃO H=30CM</t>
  </si>
  <si>
    <t>SUPORTE PARA FIXAÇÃO DE CABO EM TELHA ONDULADA</t>
  </si>
  <si>
    <t>BRAÇO P/ LUMINÁRIA EM TUBO FERRO GALVANIZADO 1"X1M</t>
  </si>
  <si>
    <t>POSTE DE AÇO GALVANIZADO, TIPO RETO FLANGEADO H=5M</t>
  </si>
  <si>
    <t>POSTE DE AÇO GALVANIZADO, TIPO RETO FLANGEADO H=7M</t>
  </si>
  <si>
    <t>POSTE DE AÇO GALVANIZADO, TIPO CURVO SIMPLES  H=7M</t>
  </si>
  <si>
    <t>POSTE DE AÇO GALVANIZADO, TIPO CURVO DUPLO H=7M</t>
  </si>
  <si>
    <t>POSTE DE AÇO GALVANIZADO, TIPO RETO H=9M</t>
  </si>
  <si>
    <t>POSTE DE AÇO GALVANIZADO, TIPO RETO H=10M</t>
  </si>
  <si>
    <t>CONECTOR TIPO PRENSA CABO EM ALUMÍNIO - 3/8"</t>
  </si>
  <si>
    <t>CONECTOR TIPO PRENSA-CABO EM ALUMÍNIO - 1/2"</t>
  </si>
  <si>
    <t>CONECTOR TIPO PRENSA-CABO EM ALUMÍNIO - 3/4"</t>
  </si>
  <si>
    <t>CONECTOR TIPO PRENSA-CABO EM ALUMÍNIO - 1"</t>
  </si>
  <si>
    <t>SUPORTE SIMPLES COM ROLDANA, PARA DESCIDA DE PÁRA-RAIOS</t>
  </si>
  <si>
    <t>CONECTOR TIPO "SPLIT-BOLT" - PARA CABO DE 16MM2</t>
  </si>
  <si>
    <t>CONECTOR TIPO "SPLIT-BOLT" - PARA CABO DE 35MM2</t>
  </si>
  <si>
    <t>HASTE "COPPERWELD"- 5/8"X3,OOM</t>
  </si>
  <si>
    <t>CONECTOR PARA HASTE "COPPERWELD"</t>
  </si>
  <si>
    <t>CONECTOR TIPO "SPLIT-BOLT" - PARA CABO DE 300,0MM2</t>
  </si>
  <si>
    <t>HASTE "COPPERWELD " - 3/4"X3,00M</t>
  </si>
  <si>
    <t>BUCHA E ARRUELA RÍGIDA PESADA EM ZAMAK - 1/2"</t>
  </si>
  <si>
    <t>BUCHA E ARRUELA RÍGIDA PESADA EM ZAMAK - 3/4"</t>
  </si>
  <si>
    <t>BRAÇADEIRA DE AÇO GALVANIZADO - 1/2"</t>
  </si>
  <si>
    <t>BRAÇADEIRA DE AÇO GALVANIZADO - 3"</t>
  </si>
  <si>
    <t>SUPORTE P/ PERFILADO 100X38MM GE</t>
  </si>
  <si>
    <t>SUPORTE CURTO PARA LUMINÁRIA 100X38MM GE</t>
  </si>
  <si>
    <t>SUPORTE LONGO PARA LUMINÁRIA 165X38MM GE</t>
  </si>
  <si>
    <t>EMENDA INTERNA P/ PERFILADO 38X38 "1" GE</t>
  </si>
  <si>
    <t>EMENDA INTERNA P/ PEFILADO 38X38 "T" GE</t>
  </si>
  <si>
    <t>CAIXA DE DERIVAÇÃO P/ PERFILADO 38X38 TP "C" GE - CHAPA 14</t>
  </si>
  <si>
    <t>CAIXA DE DERIVAÇÃO P/ PERFILADO 38X38 TP "L" GE - CHAPA 14</t>
  </si>
  <si>
    <t>CAIXA DE DERIVAÇÃO P/ PERFILADO 38X76 TP "E" GE - CHAPA 14</t>
  </si>
  <si>
    <t>CAIXA DE DERIVAÇÃO P/ PERFILADO 38X76 TP "C" GE - CHAPA 14</t>
  </si>
  <si>
    <t>CAIXA DE DERIVAÇÃO P/ PERFILADO 38X76 TP "L" GE - CHAPA 14</t>
  </si>
  <si>
    <t>CAIXA DE DERIVAÇÃO P/ PERFILADO 38X76 TP "T" GE - CHAPA 14</t>
  </si>
  <si>
    <t>CAIXA EM ALUMÍNIO P/ TOMADA FIXAÇÃO EM PERFILADO</t>
  </si>
  <si>
    <t>SAÍDA PARA ELETRODUTO EM PERFILADO 3/4" GE</t>
  </si>
  <si>
    <t>VERGALHÃO DE AÇO C/ ROSCA TOTAL 5/16" GE</t>
  </si>
  <si>
    <t>REATOR PARA LÂMPADA VAPOR METÁLICO - 70W/ 220V</t>
  </si>
  <si>
    <t>REATOR PARA LÂMPADA VAPOR METÁLICO - 150W/ 220V</t>
  </si>
  <si>
    <t>REATOR DE LÂMPADA VAPOR METÁLICO - 250W/ 220V</t>
  </si>
  <si>
    <t>REATOR PARA LÂMPADA VAPOR METÁLICO - 400W/ 220V</t>
  </si>
  <si>
    <t>REATOR ELETRÔNICO AFP 127V P/ LÂMPADA FLUORESCENTE - 1 X 14W</t>
  </si>
  <si>
    <t>REATOR ELETRÔNICO AFP 127V P/ LÂMPADA FLUORESCENTE - 1 X 28W</t>
  </si>
  <si>
    <t>REATOR ELETRÔNICO AFP 127V P/ LÂMPADA FLUORESCENTE - 2 X 14W</t>
  </si>
  <si>
    <t>REATOR ELETRÔNICO AFP 127V P/ LÂMPADA FLUORESCENTE - 2 X 28W</t>
  </si>
  <si>
    <t>REATOR ELETRÔNICO FLUORESCENTE SIMPLES AFP - 1X16W - 127/220V</t>
  </si>
  <si>
    <t>REATOR ELETRÔNICO FLUORESCENTE SIMPLES AFP - 1X32W - 127/220V</t>
  </si>
  <si>
    <t>REATOR ELETRÔNICO FLUORESCENTE DUPLO AFP - 2X16W - 127/220V</t>
  </si>
  <si>
    <t>REATOR ELETRÔNICO FLUORESCENTE DUPLO AFP - 2X32W - 127/220V</t>
  </si>
  <si>
    <t>REATOR ELETRÔNICO FLUORESCENTE SIMPLES AFP 1X54W - 220V</t>
  </si>
  <si>
    <t>REATOR ELETRÔNICO FLUORESCENTE DUPLO AFP 2X54W - 220V</t>
  </si>
  <si>
    <t>LÂMPADA VAPOR METÁLICO - 70W</t>
  </si>
  <si>
    <t>LÂMPADA VAPOR METÁLICO - 150W</t>
  </si>
  <si>
    <t>LÂMPADA VAPOR METÁLICO - 250W</t>
  </si>
  <si>
    <t>LÂMPADA VAPOR METÁLICO - 400W</t>
  </si>
  <si>
    <t>LÂMPADA FLUORESCENTE COMPACTA 15W - 220V</t>
  </si>
  <si>
    <t>LÂMPADA COMPACTA MINI-FLUORESCENTE COM REATOR E SOQUETE INCORPORADOS - 25W</t>
  </si>
  <si>
    <t>LÂMPADA FLUORESCENTE 16W</t>
  </si>
  <si>
    <t>LÂMPADA FLUORESCENTE 32W</t>
  </si>
  <si>
    <t>TOMADA PARA TELEFONE PADRÃO RJ11 COM PLACA/ ESPELHO</t>
  </si>
  <si>
    <t>GL</t>
  </si>
  <si>
    <t>PTO</t>
  </si>
  <si>
    <t>RACK 8U'S COM VENTILAÇÃO, BANDEJA FIXA E RÉGUA DE TOMADAS - INSTALADO</t>
  </si>
  <si>
    <t>PATCH PAINEL - 24 PORTAS - INSTALADO</t>
  </si>
  <si>
    <t>SWITCH - 24 PORTAS - INSTALADO</t>
  </si>
  <si>
    <t>GUIA ORGANIZADORA DE CABOS 19" - 1V - INSTALADA</t>
  </si>
  <si>
    <t>PATCH CORD RJ45 - 1,5M</t>
  </si>
  <si>
    <t>PATCH CORD RJ45 - 2,5M</t>
  </si>
  <si>
    <t>CABO UTP - CATEGORIA 4 E 5 PARES</t>
  </si>
  <si>
    <t>CAVALETE DE ENTRADA - 3/4"</t>
  </si>
  <si>
    <t>CAVALETE DE ENTRADA - 1"</t>
  </si>
  <si>
    <t>CAVALETE DE ENTRADA - 1 1/2"</t>
  </si>
  <si>
    <t>HV.01 - ABRIGO PARA CAVALETE DE ENTRADA D=19MM OU 25MM EM BLOCO DE CONCRETO APARENTE</t>
  </si>
  <si>
    <t>HV.02 - ABRIGO PARA CAVALETE DE ENTRADA D=32MM OU 50MM EM BLOCO DE CONCRETO APARENTE</t>
  </si>
  <si>
    <t>HV.05 - ABRIGO PARA CAVALETE DE ENTRADA D=3/4" OU 1" EM TIJOLO APARENTE</t>
  </si>
  <si>
    <t>HV.06 - ABRIGO PARA CAVALETE ENTRADA, D=1 1/4", D=1 1/2" OU 2" EM TIJOLO APARENTE</t>
  </si>
  <si>
    <t>HV.09 - ABRIGO PARA CAVALETE ENTRADA, D=3/4" OU 1" EM ALVENARIA REVESTIDA</t>
  </si>
  <si>
    <t>HV.10 - ABRIGO PARA CAVALETE ENTRADA, D=1 1/4", D=1 1/2"OU 2" EM ALVENARIA REVESTIDA</t>
  </si>
  <si>
    <t>TUBO DE AÇO GALVANIZADO, CLASSE LEVE I (LINHA ÁGUA) - 3/4"</t>
  </si>
  <si>
    <t>TUBO DE AÇO GALVANIZADO, CLASSE LEVE I (LINHA ÁGUA) - 1"</t>
  </si>
  <si>
    <t>TUBO DE AÇO GALVANIZADO, CLASSE LEVE I (LINHA ÁGUA) - 1 1/2"</t>
  </si>
  <si>
    <t>PROTEÇÃO ANTICORROSIVA PARA TUBULAÇÃO ENTERRADA</t>
  </si>
  <si>
    <t>ENVELOPAMENTO DE TUBULAÇÃO ENTERRADA, COM CONCRETO</t>
  </si>
  <si>
    <t>RESERVATÓRIO DE FIBRA DE VIDRO - CAPACIDADE 1000L</t>
  </si>
  <si>
    <t>CAIXA D'ÁGUA DE FIBRA DE VIDRO - 1500 LITROS</t>
  </si>
  <si>
    <t>CAIXA D'ÁGUA DE POLIETILENO 500 LITROS</t>
  </si>
  <si>
    <t>CAIXA D'ÁGUA DE POLIETILENO 1000 LITROS</t>
  </si>
  <si>
    <t>CAIXA D'ÁGUA DE POLIETILENO 5000 LITROS</t>
  </si>
  <si>
    <t>CAIXA D'ÁGUA DE POLIETILENO 10.000 LITROS</t>
  </si>
  <si>
    <t>CAIXA D'ÁGUA DE POLIETILENO 15.000 LITROS</t>
  </si>
  <si>
    <t>CAIXA D'ÁGUA EM ANÉIS DE CONCRETO ARMADO COM ESC/AL. GUARDA CORPO H=8,00M C=30M3</t>
  </si>
  <si>
    <t>CAIXA D'ÁGUA EM ANÉIS EM CONCRETO ARMADO COM ESC/AL. GUARDA CORPO H=16M CI=15M3 CS=19M3</t>
  </si>
  <si>
    <t>CAIXA D'ÁGUA EM ANÉIS EM CONCRETO ARMADO COM ESC/AL. GUARDA CORPO H=17M CI=16M3 CS 16M3</t>
  </si>
  <si>
    <t>CAIXA D'ÁGUA EM ANÉIS EM CONCRETO ARMADO COM ESC/AL. GUARDA CORPO H=18M CI=24M3 CS=24M3</t>
  </si>
  <si>
    <t>CAIXA D'ÁGUA EM ANÉIS EM CONCRETO ARMADO COM ESC/AL. GUARDA CORPO H=16M CI=20M3 CS=20M3</t>
  </si>
  <si>
    <t>CAIXA D'ÁGUA EM ANÉIS EM CONCRETO ARMADO COM ESC/AL. GUARDA CORPO H=19,50M CI=32M3 CS=22M3</t>
  </si>
  <si>
    <t>CAIXA D'ÁGUA EM ANÉIS EM CONCRETO ARMADO COM ESC/AL. GUARDA CORPO H=16M CI=14M3 CS=14M3</t>
  </si>
  <si>
    <t>CAIXA D'ÁGUA EM ANÉIS CONCRETO ARMADO COM ESC/AL. GUARDA CORPO H=16M CI=16M3 CS=22M3</t>
  </si>
  <si>
    <t>CAIXA D'ÁGUA EM ANÉIS EM CONCRETO ARMADO COM ESC/AL. GUARDA CORPO H=12M CI=10M3 CS=10M3</t>
  </si>
  <si>
    <t>TUBO DE AÇO GALVANIZADO, CLASSE LEVE I (LINHA ÁGUA) - 2"</t>
  </si>
  <si>
    <t>TUBO DE PVC RÍGIDO, SOLDÁVEL (LINHA ÁGUA) - 25MM (3/4")</t>
  </si>
  <si>
    <t>TUBO DE PVC RÍGIDO, SOLDÁVEL (LINHA ÁGUA) - 32MM (1")</t>
  </si>
  <si>
    <t>TUBO DE PVC RÍGIDO, SOLDÁVEL (LINHA ÁGUA) - 50MM (1 1/2")</t>
  </si>
  <si>
    <t>TUBO DE PVC RÍGIDO, SOLDÁVEL (LINHA ÁGUA) - 60MM (2")</t>
  </si>
  <si>
    <t>REGISTRO DE GAVETA, METAL AMARELO - 3/4"</t>
  </si>
  <si>
    <t>REGISTRO DE GAVETA, METAL AMARELO - 1"</t>
  </si>
  <si>
    <t>REGISTRO DE GAVETA, METAL AMARELO - 1 1/2"</t>
  </si>
  <si>
    <t>REGISTRO DE GAVETA, METAL AMARELO - 2"</t>
  </si>
  <si>
    <t>RESTRITOR DE VAZÃO - 6 À 18 LITROS</t>
  </si>
  <si>
    <t>TORNEIRA DE BÓIA, DE LATÃO - 3/4"</t>
  </si>
  <si>
    <t>TORNEIRA DE BÓIA, DE LATÃO - 1"</t>
  </si>
  <si>
    <t>TORNEIRA DE BÓIA, DE LATÃO - 1 1/2"</t>
  </si>
  <si>
    <t>TORNEIRA DE BÓIA, DE LATÃO - 2"</t>
  </si>
  <si>
    <t>CONJUNTO MOTOR-BOMBA - ATÉ 1/2HP</t>
  </si>
  <si>
    <t>CONJUNTO MOTOR-BOMBA - ATÉ 3/4HP</t>
  </si>
  <si>
    <t>CONJUNTO MOTOR-BOMBA - ATÉ 1HP</t>
  </si>
  <si>
    <t>CONJUNTO MOTOR-BOMBA - ATÉ 2HP</t>
  </si>
  <si>
    <t>CONJUNTO MOTOR-BOMBA - ATÉ 3HP</t>
  </si>
  <si>
    <t>CONJUNTO MOTOR-BOMBA - ATÉ 4HP</t>
  </si>
  <si>
    <t>CONJUNTO MOTOR-BOMBA - ATÉ 5HP</t>
  </si>
  <si>
    <t>CONJUNTO MOTOR-BOMBA 80M3/H, 20MCA, 7,5CV, 3500RPM, 220/380V, TRIFÁSICO</t>
  </si>
  <si>
    <t>CONJUNTO MOTOR-BOMBA 112M3/H, 20MCA, 10CV, 3500RPM, 220/380V, TRIFÁSICO</t>
  </si>
  <si>
    <t>CONJUNTO MOTOR-BOMBA 160M3/H, 20MCA, 15CV, 1750RPM, 220/380V, TRIFÁSICO</t>
  </si>
  <si>
    <t>CONJUNTO MOTOR-BOMBA 240M3/H, 20MCA, 20CV, 1750RPM, 220/380V, TRIFÁSICO</t>
  </si>
  <si>
    <t>CONJUNTO MOTOR-BOMBA 270M3/H, 20MCA, 25CV, 1750RPM, 220/380V, TRIFÁSICO</t>
  </si>
  <si>
    <t>TUBO DE AÇO-CARBONO GALVANIZADO, CL.MÉDIA (DIN2440) - 1" (RECALQUE)</t>
  </si>
  <si>
    <t>TUBO DE AÇO-CARBONO GALVANIZADO, CL.MÉDIA (DIN2440) - 1 1/2" (SUCÇÃO)</t>
  </si>
  <si>
    <t>VÁLVULA DE RETENÇÃO HORIZONTAL - 1"</t>
  </si>
  <si>
    <t>VÁLVULA DE RETENÇÃO HORIZONTAL - 1 1/2"</t>
  </si>
  <si>
    <t>VÁLVULA DE RETENÇÃO HORIZONTAL - 2"</t>
  </si>
  <si>
    <t>VÁLVULA DE RETENÇÃO HORIZONTAL - 2 1/2"</t>
  </si>
  <si>
    <t>VÁLVULA DE RETENÇÃO HORIZONTAL - 3"</t>
  </si>
  <si>
    <t>VÁLVULA DE RETENÇÃO HORIZONTAL - 4"</t>
  </si>
  <si>
    <t>VÁLVULA DE RETENÇÃO VERTICAL - 1"</t>
  </si>
  <si>
    <t>VÁLVULA DE RETENÇÃO VERTICAL - 1 1/4"</t>
  </si>
  <si>
    <t>VÁLVULA DE RETENÇÃO VERTICAL - 1 1/2"</t>
  </si>
  <si>
    <t>VÁLVULA DE RETENÇÃO VERTICAL - 2"</t>
  </si>
  <si>
    <t>VÁLVULA DE RETENÇÃO VERTICAL - 2 1/2"</t>
  </si>
  <si>
    <t>VÁLVULA DE RETENÇÃO VERTICAL - 3"</t>
  </si>
  <si>
    <t>VÁLVULA DE RETENÇÃO VERTICAL - 4"</t>
  </si>
  <si>
    <t>CHAVE DE BÓIA</t>
  </si>
  <si>
    <t>TUBO DE AÇO GALVANIZADO, CLASSE LEVE I (LINHA ÁGUA) - 1 1/4"</t>
  </si>
  <si>
    <t>TUBO DE AÇO GALVANIZADO, CLASSE LEVE I (LINHA ÁGUA) - 2 1/2"</t>
  </si>
  <si>
    <t>TUBO DE AÇO GALVANIZADO, CLASSE LEVE I (LINHA ÁGUA) - 3"</t>
  </si>
  <si>
    <t>TUBO DE AÇO GALVANIZADO, CLASSE LEVE I (LINHA ÁGUA) - 4"</t>
  </si>
  <si>
    <t>TUBO DE PVC RÍGIDO, SOLDÁVEL (LINHA ÁGUA) - 40MM (1 1/4")</t>
  </si>
  <si>
    <t>TUBO DE PVC RÍGIDO, SOLDÁVEL (LINHA ÁGUA) - 75MM (2 1/2")</t>
  </si>
  <si>
    <t>TUBO DE PVC RÍGIDO, SOLDÁVEL (LINHA ÁGUA) - 85MM (3")</t>
  </si>
  <si>
    <t>TUBO DE PVC RÍGIDO, SOLDÁVEL (LINHA ÁGUA) - 110MM (4")</t>
  </si>
  <si>
    <t>REGISTRO DE GAVETA, METAL AMARELO - 1 1/4"</t>
  </si>
  <si>
    <t>REGISTRO DE GAVETA, METAL AMARELO - 2 1/2"</t>
  </si>
  <si>
    <t>REGISTRO DE GAVETA, METAL AMARELO - 3"</t>
  </si>
  <si>
    <t>REGISTRO DE GAVETA, METAL AMARELO - 4"</t>
  </si>
  <si>
    <t>REGISTRO DE GAVETA, METAL CROMADO - 3/4"</t>
  </si>
  <si>
    <t>REGISTRO DE GAVETA, METAL CROMADO - 1"</t>
  </si>
  <si>
    <t>REGISTRO DE GAVETA, METAL CROMADO - 1 1/4"</t>
  </si>
  <si>
    <t>REGISTRO DE GAVETA, METAL CROMADO - 1 1/2"</t>
  </si>
  <si>
    <t>REGISTRO DE PRESSÃO, METAL AMARELO - 1/2"</t>
  </si>
  <si>
    <t>REGISTRO DE PRESSÃO, METAL AMARELO - 3/4"</t>
  </si>
  <si>
    <t>REGISTRO DE PRESSÃO, METAL CROMADO - 3/4"</t>
  </si>
  <si>
    <t>REGISTRO GLOBO COM ADAPTADOR E TAMPA - 2 1/2"</t>
  </si>
  <si>
    <t>TUBO DE COBRE SEM COSTURA, CLASSE EL - 1/2"</t>
  </si>
  <si>
    <t>TUBO DE COBRE SEM COSTURA, CLASSE EL - 3/4"</t>
  </si>
  <si>
    <t>TUBO DE COBRE SEM COSTURA, CLASSE EL - 1"</t>
  </si>
  <si>
    <t>TUBO DE COBRE SEM COSTURA, CLASSE EL - 1 1/4"</t>
  </si>
  <si>
    <t>TUBO DE COBRE SEM COSTURA, CLASSE EL - 1 1/2"</t>
  </si>
  <si>
    <t>TUBO DE COBRE SEM COSTURA, CLASSE A - 1/2"</t>
  </si>
  <si>
    <t>TUBO DE COBRE SEM COSTURA, CLASSE A 3/4"</t>
  </si>
  <si>
    <t>TUBO DE COBRE SEM COSTURA, CLASSE A 1"</t>
  </si>
  <si>
    <t>TUBO DE COBRE SEM COSTURA, CLASSE A 1 1/4"</t>
  </si>
  <si>
    <t>TUBO DE COBRE SEM COSTURA, CLASSE A 1 1/2"</t>
  </si>
  <si>
    <t>TUBO PRETO DE AÇO-CARBONO, CLASSE SCH-40 - 3/4"</t>
  </si>
  <si>
    <t>TUBO PRETO DE AÇO-CARBONO, CLASSE SCH-40 - 1"</t>
  </si>
  <si>
    <t>TUBO PRETO DE AÇO-CARBONO, CLASSE SCH-40 - 1 1/4"</t>
  </si>
  <si>
    <t>TUBO PRETO DE AÇO-CARBONO, CLASSE SCH-40 - 1 1/2"</t>
  </si>
  <si>
    <t>HV.04 - ABRIGO PARA GÁS EM BLOCO DE CONCRETO APARENTE PARA 2 BOTIJÕES</t>
  </si>
  <si>
    <t>HV.12 - ABRIGO PARA GÁS EM ALVENARIA REVESTIDA PARA 2 BOTIJÕES</t>
  </si>
  <si>
    <t>HV.13 - ABRIGO PARA GÁS EM BLOCOS DE CONCRETO APARENTE PARA 2 CILINDROS</t>
  </si>
  <si>
    <t>HV.14 - ABRIGO PARA GÁS EM BLOCO DE CONCRETO APARENTE PARA 4 CILINDROS</t>
  </si>
  <si>
    <t>HV.15 - ABRIGO PARA GÁS EM BLOCO DE CONCRETO APARENTE PARA 6 CILINDROS</t>
  </si>
  <si>
    <t>HV.17 - ABRIGO PARA GÁS EM TIJOLO APARENTE PARA 4 CILINDROS</t>
  </si>
  <si>
    <t>HV.18 - ABRIGO PARA GÁS EM TIJOLO APARENTE PARA 6 CILINDROS</t>
  </si>
  <si>
    <t>HV.19 - ABRIGO PARA GÁS EM ALVENARIA REVESTIDA PARA 2 CILINDROS</t>
  </si>
  <si>
    <t>HV.20 - ABRIGO PARA GÁS EM ALVENARIA REVESTIDA PARA 4 CILINDROS</t>
  </si>
  <si>
    <t>HV.21 - ABRIGO PARA GÁS EM ALVENARIA REVESTIDA PARA 6 CILINDROS</t>
  </si>
  <si>
    <t>HD.10 - INSTALAÇÃO PARA 2 BOTIJÕES GLP 13KG, EXCLUSIVE ABRIGO</t>
  </si>
  <si>
    <t>HD.11 - INSTALAÇÃO PARA 2 CILINDROS GLP 45 KG, EXCLUSIVE ABRIGO</t>
  </si>
  <si>
    <t>HD.12 - INSTALAÇÃO PARA 4 CILINDRO GLP 45KG, EXCLUSIVE ABRIGO</t>
  </si>
  <si>
    <t>HD.13  - INSTALAÇÃO PARA 6 CILINDROS GLP 45KG, EXCLUSIVE ABRIGO</t>
  </si>
  <si>
    <t>BOTIJÃO DE GÁS DE 13KG COM CARGA</t>
  </si>
  <si>
    <t>CILINDRO DE G.L.P. DE 45KG COM CARGA</t>
  </si>
  <si>
    <t>CAIXA COM COLETOR DE ÁGUA (SIFÃO) PARA REDE DE GÁS</t>
  </si>
  <si>
    <t>TUBO DE AÇO-CARBONO GALVANIZADO, CLASSE MÉDIA (DIN2440) - 2 1/2"</t>
  </si>
  <si>
    <t>TUBO DE AÇO-CARBONO GALVANIZADO, CLASSE MÉDIA (DIN2440) - 3"</t>
  </si>
  <si>
    <t>TUBO DE AÇO-CARBONO GALVANIZADO, CLASSE MÉDIA (DIN2440) - 4"</t>
  </si>
  <si>
    <t>TUBO DE AÇO-CARBONO GALVANIZADO, CLASSE MÉDIA (DIN2440) - 6"</t>
  </si>
  <si>
    <t>RECALQUE DE PASSEIO COM UNIÃO ENGATE RÁPIDO - REGISTRO TIPO GLOBO 2 1/2"</t>
  </si>
  <si>
    <t>HIDRANTE COM UNIÃO DE ENGATE RÁPIDO - REGISTRO TIPO GLOBO 2 1/2"</t>
  </si>
  <si>
    <t>ABRIGO DE EMBUTIR PARA HIDRANTE E MANGUEIRA - CHAPA DE AÇO N.20</t>
  </si>
  <si>
    <t>MANGUEIRA DE INCÊNDIO COM UNIÃO DE ENGATE RÁPIDO, 15M - 1 1/2"</t>
  </si>
  <si>
    <t>MANGUEIRA DE INCÊNDIO COM UNIÃO DE ENGATE RÁPIDO, 30M - 1 1/2"</t>
  </si>
  <si>
    <t>MANGUEIRA DE INCÊNDIO COM UNIÃO DE ENGATE RÁPIDO, 30M - 2 1/2"</t>
  </si>
  <si>
    <t>ESGUICHO DE INCÊNDIO COM ENGATE RÁPIDO - 1 1/2"X1/2"</t>
  </si>
  <si>
    <t>ESGUICHO DE INCÊNDIO COM ENGATE RÁPIDO - 2 1/2"X5/8"</t>
  </si>
  <si>
    <t>EXTINTOR DE INCÊNDIO COM CARGA DE GÁS CARBÔNICO (CO2) - 4KG</t>
  </si>
  <si>
    <t>EXTINTOR DE INCÊNDIO COM CARGA DE GÁS CARBÔNICO (CO2) - 6KG</t>
  </si>
  <si>
    <t>EXTINTOR DE INCÊNDIO COM CARGA DE GÁS CARBÔNICO (CO2) - 10KG</t>
  </si>
  <si>
    <t>EXTINTOR DE INCÊNDIO COM CARGA DE ÁGUA PRESSURIZADA - 10L</t>
  </si>
  <si>
    <t>EXTINTOR DE INCÊNDIO COM CARGA DE ESPUMA QUÍMICA - 9L</t>
  </si>
  <si>
    <t>EXTINTOR DE INCÊNDIO COM CARGA DE PÓ QUÍMICO SECO - 4KG</t>
  </si>
  <si>
    <t>EXTINTOR DE INCÊNDIO COM CARGA DE PÓ QUÍMICO SECO - 8KG</t>
  </si>
  <si>
    <t>EXTINTOR DE INCÊNDIO COM CARGA DE PÓ QUÍMICO SECO - 12KG</t>
  </si>
  <si>
    <t>SETA PARA HIDRANTE/EXTINTOR DE INCÊNDIO</t>
  </si>
  <si>
    <t>TUBO DE FERRO FUNDIDO PARA ESGOTO, LINHA SMU - 50MM</t>
  </si>
  <si>
    <t>TUBO DE FERRO FUNDIDO PARA ESGOTO, LINHA SMU - 75MM</t>
  </si>
  <si>
    <t>TUBO DE FERRO FUNDIDO PARA ESGOTO, LINHA SMU - 100MM</t>
  </si>
  <si>
    <t>TUBO DE FERRO FUNDIDO PARA ESGOTO, LINHA SMU - 150MM</t>
  </si>
  <si>
    <t>TUBO DE PVC RÍGIDO, PONTA E BOLSA (LINHA ESGOTO) - 40MM (1 1/2")</t>
  </si>
  <si>
    <t>TUBO DE PVC RÍGIDO, PONTA E BOLSA (LINHA ESGOTO) - 50MM (2")</t>
  </si>
  <si>
    <t>TUBO DE PVC RÍGIDO, PONTA E BOLSA (LINHA ESGOTO) - 75MM (3")</t>
  </si>
  <si>
    <t>TUBO DE PVC RÍGIDO, PONTA E BOLSA (LINHA ESGOTO) - 100MM (4")</t>
  </si>
  <si>
    <t>TUBO DE PVC RÍGIDO, PONTA E BOLSA (LINHA ESGOTO) - 150MM (6")</t>
  </si>
  <si>
    <t>TUBO DE PVC RÍGIDO, PONTA E BOLSA (LINHA ESGOTO) - 200MM (8")</t>
  </si>
  <si>
    <t>RALO SECO DE PVC RÍGIDO, COM SAÍDA SOLDADA DE 40MM - DIÂMETRO 100MM</t>
  </si>
  <si>
    <t>CAIXA SIFONADA DE PVC RÍGIDO - 100X150MM</t>
  </si>
  <si>
    <t>CAIXA SIFONADA DE PVC RÍGIDO - 150X150MM</t>
  </si>
  <si>
    <t>CAIXA SIFONADA DE PVC RÍGIDO 250X230X75MM</t>
  </si>
  <si>
    <t>RALO SECO DE FERRO FUNDIDO, COM SAÍDA VERTICAL (SMU) - DIÂMETRO 100MM</t>
  </si>
  <si>
    <t>CAIXA DE GORDURA, ALVENARIA DE TIJOLOS MACIÇOS COMUNS - 60X60CM</t>
  </si>
  <si>
    <t>FOSSA SÉPTICA EM ANÉIS DE CONCRETO, PARA 10 PESSOAS - 1,40 X 1,20M</t>
  </si>
  <si>
    <t>FOSSA SÉPTICA EM ANÉIS DE CONCRETO, PARA 20 PESSOAS - 1,40 X 1,70M</t>
  </si>
  <si>
    <t>FOSSA SÉPTICA EM ANÉIS DE CONCRETO, PARA 100 PESSOAS - 2,40 X 2,50M</t>
  </si>
  <si>
    <t>FOSSA SÉPTICA EM ANÉIS DE CONCRETO, PARA 140 PESSOAS - 2,40 X 3,50M</t>
  </si>
  <si>
    <t>SUMIDOURO, DIÂMETRO INTERNO 2,00M - POÇO ABSORVENTE</t>
  </si>
  <si>
    <t>SUMIDOURO, DIÂMETRO INTERNO 2,00M - TAMPÃO DE CONCRETO</t>
  </si>
  <si>
    <t>FILTRO ANAERÓBICO D=3,00M H=2,00M</t>
  </si>
  <si>
    <t>ANEL DE CONCRETO D=2,00 H=0,50M</t>
  </si>
  <si>
    <t>ANEL DE CONCRETO D=3,00 H=0,50M</t>
  </si>
  <si>
    <t>CALHA EM CHAPA DE AÇO GALVANIZADO N.24 - DESENVOLVIMENTO 33CM</t>
  </si>
  <si>
    <t>CALHA EM CHAPA DE AÇO GALVANIZADO N.24 - DESENVOLVIMENTO 50CM</t>
  </si>
  <si>
    <t>CALHA EM ALUMÍNIO - ESP. 0,8MM - DESENVOLVIMENTO 50CM</t>
  </si>
  <si>
    <t>CALHA EM ALUMÍNIO - ESP. 0,8MM - DESENVOLVIMENTO 100CM</t>
  </si>
  <si>
    <t>CALHA EM ALUMÍNIO ESP. 1,0MM - DESENVOLVIMENTO 50CM</t>
  </si>
  <si>
    <t>CALHA EM ALUMÍNIO ESP. 1,0MM - DESENVOLVIMENTO 100CM</t>
  </si>
  <si>
    <t>CALHA EM PVC COM 125 ≤ DIÂM. ≤ 150MM</t>
  </si>
  <si>
    <t>RUFO EM CHAPA DE AÇO GALVANIZADO N.24 - DESENVOLVIMENTO 16CM</t>
  </si>
  <si>
    <t>RUFO EM CHAPA DE AÇO GALVANIZADO N.24 - DESENVOLVIMENTO 25CM</t>
  </si>
  <si>
    <t>RUFO EM CHAPA DE AÇO GALVANIZADO N.24 - DESENVOLVIMENTO 33CM</t>
  </si>
  <si>
    <t>RUFO EM CHAPA DE AÇO GALVANIZADO N.24 - DESENVOLVIMENTO 50CM</t>
  </si>
  <si>
    <t>RUFO EM CHAPA DE AÇO GALVANIZADO N.24 - DESENVOLVIMENTO 100CM</t>
  </si>
  <si>
    <t>RUFO EM CHAPA DE AÇO GALVANIZADO N.24 - DESENVOLVIMENTO 130CM</t>
  </si>
  <si>
    <t>RUFO EM CHAPA DE AÇO GALVANIZADO N.24 - DESENVOLVIMENTO 140 CM</t>
  </si>
  <si>
    <t>RUFO EM ALUMÍNIO ESP. 0,8MM - DESENVOLVIMENTO 50CM</t>
  </si>
  <si>
    <t>RUFO EM ALUMÍNIO ESP. 0,8MM - DESENVOLVIMENTO 100CM</t>
  </si>
  <si>
    <t>RUFO EM ALUMÍNIO ESP. 1,0MM - DESENVOLVIMENTO 50CM</t>
  </si>
  <si>
    <t>RUFO EM ALUMÍNIO ESP. 1,0MM - DESENVOLVIMENTO 100CM</t>
  </si>
  <si>
    <t>CANALETA DE CONCRETO, TIPO GUIA E SARJETA - SECÇÃO 15X40CM</t>
  </si>
  <si>
    <t>CANALETA DE CONCRETO, TIPO GUIA E SARJETA - SECÇÃO 15X50CM</t>
  </si>
  <si>
    <t>HC.01 - CANALETA DE CONCRETO DE A.P.P/TAMPA/GRELHA DE CONCRETO OU FERRO L=30CM</t>
  </si>
  <si>
    <t>HC.02 - CANALETA DE CONCRETO DE A.P.P/TAMPA/GRELHA DE CONCRETO OU FERRO L=40CM</t>
  </si>
  <si>
    <t>CANALETA MEIA CANA EM CONCRETO D=30CM</t>
  </si>
  <si>
    <t>CANALETA MEIA CANA EM CONCRETO D=40CM</t>
  </si>
  <si>
    <t>HV.24 - CANALETA DE ALVENARIA PARA GRELHA DE FERRO  L=20CM</t>
  </si>
  <si>
    <t>HV.22 - CANALETA DE ALVENARIA PARA GRELHA OU TAMPA DE CONCRETO  L=30CM</t>
  </si>
  <si>
    <t>HV.23 - CANALETA DE ALVENARIA PARA GRELHA OU TAMPA DE CONCRETO  L=40CM</t>
  </si>
  <si>
    <t>CANTONEIRA DE FERRO 1"X1"X1/8" PARA APOIO E CHUMBAMENTO DAS GRELHAS DE FERRO</t>
  </si>
  <si>
    <t>HC.05 - GRELHA DE CONCRETO PARA CANALETA - L=30CM - SEM PASSAGEM DE VEÍCULOS</t>
  </si>
  <si>
    <t>HP.01 - GRELHA DE FERRO FUNDIDO PARA CANALETA - L=20CM</t>
  </si>
  <si>
    <t>HP.02 - GRELHA DE FERRO PERFILADO PARA CANALETA - L=30CM</t>
  </si>
  <si>
    <t>GRELHA DE FERRO PERFILADO PARA CANALETAS A CÉU ABERTO - 40CM</t>
  </si>
  <si>
    <t>GRELHA DE FERRO PERFILADO PARA CANALETAS A CÉU ABERTO - 50CM</t>
  </si>
  <si>
    <t>GRELHA DE ALUMÍNIO POLIDO L=10CM</t>
  </si>
  <si>
    <t>HC.03 - TAMPA DE CONCRETO PARA CANALETA DE A.P.L=0,30M</t>
  </si>
  <si>
    <t>HC.04 - TAMPA DE CONCRETO PARA CANALETA DE A.P.L=0,40M</t>
  </si>
  <si>
    <t>GRELHA DE FERRO FUNDIDO PARA GARGULA DE PASSEIO - 15X15CM</t>
  </si>
  <si>
    <t>GRELHA DE CONCRETO PARA CANALETA - L=30CM - COM PASSAGEM DE VEÍCULOS</t>
  </si>
  <si>
    <t>CONDUTOR EM TUBO DE FERRO FUNDIDO PARA ESGOTO, LINHA SMU - 50MM</t>
  </si>
  <si>
    <t>CONDUTOR EM TUBO DE FERRO FUNDIDO PARA ESGOTO, LINHA SMU - 75MM</t>
  </si>
  <si>
    <t>CONDUTOR EM TUBO DE FERRO FUNDIDO PARA ESGOTO, LINHA SMU - 100MM</t>
  </si>
  <si>
    <t>CONDUTOR EM TUBO DE FERRO FUNDIDO PARA ESGOTO, LINHA SMU - 150MM</t>
  </si>
  <si>
    <t>CONDUTOR EM TUBO DE PVC RÍGIDO, PONTA E BOLSA - 50MM (2")</t>
  </si>
  <si>
    <t>CONDUTOR EM TUBO DE PVC RÍGIDO, PONTA E BOLSA - 75MM (3")</t>
  </si>
  <si>
    <t>CONDUTOR EM TUBO DE PVC RÍGIDO, PONTA E BOLSA - 100MM (4")</t>
  </si>
  <si>
    <t>CONDUTOR EM TUBO DE PVC RÍGIDO, PONTA E BOLSA - 150MM (6")</t>
  </si>
  <si>
    <t>CONDUTOR EM TUBO DE PVC RÍGIDO, PONTA E BOLSA - 200MM (8")</t>
  </si>
  <si>
    <t>GRELHA HEMISFÉRICA DE FERRO FUNDIDO - 75MM</t>
  </si>
  <si>
    <t>GRELHA HEMISFÉRICA DE FERRO FUNDIDO - 100MM</t>
  </si>
  <si>
    <t>GRELHA HEMISFÉRICA DE FERRO FUNDIDO - 150MM</t>
  </si>
  <si>
    <t>CURVA DE FERRO FUNDIDO, LINHA SMU (LIGAÇÃO REDE-CONDUTOR) - 50MM</t>
  </si>
  <si>
    <t>CURVA DE FERRO FUNDIDO, LINHA SMU (LIGAÇÃO REDE-CONDUTOR) - 75MM</t>
  </si>
  <si>
    <t>CURVA DE FERRO FUNDIDO, LINHA SMU (LIGAÇÃO REDE-CONDUTOR) - 100MM</t>
  </si>
  <si>
    <t>CURVA DE FERRO FUNDIDO, LINHA SMU (LIGAÇÃO REDE-CONDUTOR) - 150MM</t>
  </si>
  <si>
    <t>LIGAÇÃO PARA DESPEJO LIVRE EM SARJETAS, COM TUBO DE FERRO FUNDIDO SMU - 100MM</t>
  </si>
  <si>
    <t>BACIA SANITÁRIA SIFONADA, DE LOUÇA BRANCA</t>
  </si>
  <si>
    <t>BACIA SANITÁRIA COM CAIXA ACOPLADA DE LOUÇA BRANCA</t>
  </si>
  <si>
    <t>BACIA SANITÁRIA INFANTIL SIFONADA, DE LOUÇA BRANCA</t>
  </si>
  <si>
    <t>BACIA SANITÁRIA ALTEADA PARA PORTADORES DE DEFICIÊNCIA FÍSICA</t>
  </si>
  <si>
    <t>LAVATÓRIO DE LOUÇA BRANCA, SEM COLUNA, CAPACIDADE MÍNIMA 5L, EXCLUSIVE TORNEIRA</t>
  </si>
  <si>
    <t>LAVATÓRIO DE LOUÇA BRANCA, COM COLUNA, CAPACIDADE MÍNIMA 7L - EXCLUSIVE TORNEIRA</t>
  </si>
  <si>
    <t>LAVATÓRIO DE LOUÇA INDIVIDUAL PARA PORTADORES DE DEFICIÊNCIA FÍSICA</t>
  </si>
  <si>
    <t>LAVATÓRIO OVAL DE EMBUTIR, LOUÇA BRANCA - EXCLUSIVE TORNEIRA</t>
  </si>
  <si>
    <t>HX.01 - LAVATÓRIO E BEBEDOURO DE CHAPA AÇO INOX CHAPA 18 - EXCLUSIVE TORNEIRA</t>
  </si>
  <si>
    <t>MICTÓRIO INDIVIDUAL DE LOUÇA BRANCA, TIPO BACIA - DE CENTRO</t>
  </si>
  <si>
    <t>MICTÓRIO INDIVIDUAL DE LOUÇA, PARA DEFICIENTE</t>
  </si>
  <si>
    <t>MICTÓRIO COLETIVO DE AÇO INOXIDÁVEL - COMPRIMENTO 0/2000MM</t>
  </si>
  <si>
    <t>CONJUNTO ANTIVANDALISMO PARA MICTÓRIO FORMADO  POR VÁLVULA DE FECHAMENTO AUTOMÁTICO E RABICHO DE METAL</t>
  </si>
  <si>
    <t>TANQUE DE LOUÇA BRANCA, SEM COLUNA, CAPACIDADE MÍNIMA 30L, EXCLUSIVE TORNEIRA</t>
  </si>
  <si>
    <t>TANQUE DE LOUÇA BRANCA, COM COLUNA, CAPACIDADE MÍNIMA 30L - EXCLUSIVE TORNEIRA</t>
  </si>
  <si>
    <t>TANQUE DE LOUÇA BRANCA, COM COLUNA, CAPACIDADE MÍNIMA 35L - EXCLUSIVE TORNEIRA</t>
  </si>
  <si>
    <t>CUBA SIMPLES DE AÇO INOXIDÁVEL CHAPA 20 - 500X400X200MM</t>
  </si>
  <si>
    <t>CUBA SIMPLES DE AÇO INOXIDÁVEL CHAPA 20 - 560X335X150MM</t>
  </si>
  <si>
    <t>CUBA SIMPLES DE AÇO INOXIDÁVEL CHAPA 20 - 500X400X250MM</t>
  </si>
  <si>
    <t>CUBA SIMPLES DE AÇO INOXIDÁVEL CHAPA 20 - 500X400X150MM</t>
  </si>
  <si>
    <t>CUBA DUPLA DE AÇO INOXIDÁVEL CHAPA 20 - 700X400X150MM</t>
  </si>
  <si>
    <t>CUBA DUPLA DE AÇO INOXIDÁVEL CHAPA 20 - 1020X400X200MM</t>
  </si>
  <si>
    <t>TANQUE DE PANELA EM AÇO INOXIDÁVEL CHAPA 18  - 600X500X400MM</t>
  </si>
  <si>
    <t>HX.04 - TANQUE DE PANELA EM AÇO INOXIDÁVEL CHAPA 18 - 600X800X300MM</t>
  </si>
  <si>
    <t>TANQUE DE PANELA EM AÇO INOXIDÁVEL - 600X500X500MM</t>
  </si>
  <si>
    <t>CUBA DE FIBRA DE VIDRO 600 X 500 X 200MM</t>
  </si>
  <si>
    <t>BEBEDOURO ELÉTRICO COM SISTEMA DE REFRIGERAÇÃO E DUAS SAÍDAS - 40L</t>
  </si>
  <si>
    <t>BEBEDOURO ELÉTRICO COM SISTEMA DE REFRIGERAÇÃO E DUAS SAÍDAS - 80L</t>
  </si>
  <si>
    <t>FILTRO TIPO CUNO OU SIMILAR COM ELEMENTO FILTRANTE CEL./CARVAO/CEL. 180 L/H</t>
  </si>
  <si>
    <t>FILTRO TIPO CUNO OU SIMILAR COM ELEMENTO FILTRANTE CEL./CARVAO/CEL. 360 L/H</t>
  </si>
  <si>
    <t>AQUECEDOR A GÁS DE ACUMULAÇÃO, COM CILINDRO DE COBRE - 150L</t>
  </si>
  <si>
    <t>TORNEIRA DE PRESSÃO PARA USO GERAL, METAL AMARELO - 1/2"</t>
  </si>
  <si>
    <t>TORNEIRA DE PRESSÃO PARA USO GERAL, METAL AMARELO - 3/4"</t>
  </si>
  <si>
    <t>TORNEIRA DE PRESSÃO PARA USO GERAL, METAL CROMADO - 1/2"</t>
  </si>
  <si>
    <t>TORNEIRA DE PRESSÃO PARA USO GERAL, METAL CROMADO - 3/4"</t>
  </si>
  <si>
    <t>TORNEIRA DE PRESSÃO PARA PIA, COM CORPO LONGO E AERADOR - 3/4"</t>
  </si>
  <si>
    <t>TORNEIRA CLÍNICA DE MESA - 12 CM - 1/2"</t>
  </si>
  <si>
    <t>TORNEIRA DE MESA COM ACIONAMENTO MANUAL E FECHAMENTO AUTOMÁTICO</t>
  </si>
  <si>
    <t>TORNEIRA ELETRÔNICA DE MESA, COM SENSOR E ACIONAMENTO ELÉTRICO</t>
  </si>
  <si>
    <t>BICA ALTA ARTICULÁVEL DE MESA - 1/2"</t>
  </si>
  <si>
    <t>MISTURADOR DE PAREDE PARA PIA, COM BICA MÓVEL TIPO LONGA E AERADOR - 3/4"</t>
  </si>
  <si>
    <t>AREJADOR DE VAZÃO CONSTANTE - 6 LITROS</t>
  </si>
  <si>
    <t>REGISTRO REGULADOR DE VAZÃO - 1/2"</t>
  </si>
  <si>
    <t>TORNEIRA DE PAREDE ANTIVANDALISMO</t>
  </si>
  <si>
    <t>TORNEIRA ELÉTRICA AUTOMÁTICA, COM CORPO EM PVC CROMADO - 220V</t>
  </si>
  <si>
    <t>VÁLVULA DE ACIONAMENTO HIDRO-MECÂNICO POR PEDAL</t>
  </si>
  <si>
    <t>VÁLVULA FLUXÍVEL COM REGISTRO INCORPORADO - 1 1/4"</t>
  </si>
  <si>
    <t>VÁLVULA FLUXÍVEL COM REGISTRO INCORPORADO - 1 1/2"</t>
  </si>
  <si>
    <t>VÁLVULA DE DESCARGA EXTERNA COM ALAVANCA - 1 1/4"</t>
  </si>
  <si>
    <t>ACABAMENTO ANTIVANDALISMO PARA VÁLVULA DE DESCARGA</t>
  </si>
  <si>
    <t>VÁLVULA DE FECHAMENTO AUTOMÁTICO PARA CHUVEIRO ELÉTRICO</t>
  </si>
  <si>
    <t>VÁLVULA DE FECHAMENTO AUTOMÁTICO PARA DUCHA DE ÁGUA FRIA OU PRÉ-MISTURADA</t>
  </si>
  <si>
    <t>VÁLVULA DE FECHAMENTO AUTOMÁTICO PARA CHUVEIRO DE AQUECEDOR DE ACUMULAÇÃO</t>
  </si>
  <si>
    <t>VÁLVULA FLUXIVEL PARA MICTÓRIO COM ACIONAMENTO MANUAL E FECHAMENTO AUTOMÁTICO</t>
  </si>
  <si>
    <t>CHUVEIRO FIXO DE METAL CROMADO - CRIVO COM DIÂMETRO DE NO MÍNIMO 6CM</t>
  </si>
  <si>
    <t>CHUVEIRO ELÉTRICO AUTOMÁTICO, CORPO EM PVC CROMADO - 220V-2800/4400W</t>
  </si>
  <si>
    <t>CHUVEIRO DUCHA MODELO JET-SET METÁLICA OU SIMILAR</t>
  </si>
  <si>
    <t>DUCHA HIGIÊNICA FLEXÍVEL SEM REGISTRO DE PAREDE</t>
  </si>
  <si>
    <t>CONJUNTO ANTIVANDALISMO FORMADO DE CHUVEIRO E VÁLVULA DE FECHAMENTO AUTOMÁTICO (ÁGUA FRIA OU PRÉ-MISTURADA)</t>
  </si>
  <si>
    <t>MISTURADOR DE MESA PARA LAVATÓRIO - 1/2"</t>
  </si>
  <si>
    <t>SABONETEIRA DE LOUÇA BRANCA - 7,5X15CM</t>
  </si>
  <si>
    <t>SABONETEIRA DE LOUÇA BRANCA - 15X15CM</t>
  </si>
  <si>
    <t>DISPENSER DE SABÃO, DE PAREDE, MANUAL, PARA SANITÁRIOS, ABS, ALTO IMPACTO, COM RESERVATÓRIO DE 800/ 900ML</t>
  </si>
  <si>
    <t>PAPELEIRA DE LOUÇA BRANCA - 15X15CM</t>
  </si>
  <si>
    <t>DISPENSER PAPEL TOALHA, DE PAREDE, MANUAL, PARA SANITÁRIOS - ABS - ALTO IMPACTO - AUTO CORTE</t>
  </si>
  <si>
    <t>CABIDE DE LOUÇA BRANCA, COM UM OU DOIS GANCHOS</t>
  </si>
  <si>
    <t>FRONTÃO OU TESTEIRA DE MÁRMORE BRANCO ESPIRITO SANTO - H. ATÉ 10CM</t>
  </si>
  <si>
    <t>FRONTÃO OU TESTEIRA DE GRANITO CINZA MAUA - H ATÉ 10CM</t>
  </si>
  <si>
    <t>TAMPO PARA BANCADA ÚMIDA - GRANITO CINZA ANDORINHA - ESPESSURA 2CM</t>
  </si>
  <si>
    <t>TAMPO PARA BANCADA ÚMIDA - GRANITO CINZA MAUA POLIDO - ESPESSURA 2CM</t>
  </si>
  <si>
    <t>TAMPO PARA BANCADA ÚMIDA - GRANITO PRETO TIJUCA POLIDO 2CM</t>
  </si>
  <si>
    <t>TAMPO PARA BANCADA ÚMIDA - MÁRMORE BRANCO ESPIRITO SANTO 2CM</t>
  </si>
  <si>
    <t>TAMPO PARA BANCADA ÚMIDA - AÇO INOX N.18 (18:8)</t>
  </si>
  <si>
    <t>TAMPO PARA BANCADA ÚMIDA - CONCRETO POLIDO E=40MM COM BORDAS ARREDONDADAS E ENVERNIZADAS</t>
  </si>
  <si>
    <t>TAMPO PARA BANCADA ÚMIDA - CONCRETO POLIDO E=50MM COM BORDAS ARREDONDADAS E ENVERNIZADAS</t>
  </si>
  <si>
    <t>SABONETEIRA PARA SABÃO LÍQUIDO</t>
  </si>
  <si>
    <t>PORTA TOALHA DE PAPEL INTER FOLHAS</t>
  </si>
  <si>
    <t>DEMOLIÇÃO DE TUBULAÇÃO DE AÇO PRETO OU GALVANIZADO - ATÉ 2"</t>
  </si>
  <si>
    <t>DEMOLIÇÃO DE TUBULAÇÃO DE AÇO PRETO OU GALVANIZADO - ACIMA DE 2"</t>
  </si>
  <si>
    <t>DEMOLIÇÃO DE TUBULAÇÃO DE PVC RÍGIDO - ATÉ 4"</t>
  </si>
  <si>
    <t>DEMOLIÇÃO DE TUBULAÇÃO DE PVC RÍGIDO - ACIMA DE 4"</t>
  </si>
  <si>
    <t>DEMOLIÇÃO DE TUBULAÇÃO DE COBRE - ATÉ 1 1/4"</t>
  </si>
  <si>
    <t>DEMOLIÇÃO DE REGISTROS</t>
  </si>
  <si>
    <t>DEMOLIÇÃO DE CALHAS, RUFOS OU RINCÕES EM CHAPA METÁLICA</t>
  </si>
  <si>
    <t>DEMOLIÇÃO DE CONDUTORES APARENTES</t>
  </si>
  <si>
    <t>RETIRADA DE TUBULAÇÃO DE AÇO PRETO OU GALVANIZADO - ATÉ 2"</t>
  </si>
  <si>
    <t>RETIRADA DE TUBULAÇÃO DE AÇO PRETO OU GALVANIZADO - ACIMA DE 2"</t>
  </si>
  <si>
    <t>RETIRADA DE TUBULAÇÃO DE PVC RÍGIDO - ATÉ 4"</t>
  </si>
  <si>
    <t>RETIRADA DE TUBULAÇÃO DE PVC RÍGIDO - ACIMA DE 4"</t>
  </si>
  <si>
    <t>RETIRADA DE TUBULAÇÃO DE COBRE - ATÉ 1 1/4"</t>
  </si>
  <si>
    <t>RETIRADA DE TUBULAÇÃO DE COBRE - ACIMA DE 1 1/4"</t>
  </si>
  <si>
    <t>RETIRADA DE TUBULAÇÃO DE FERRO FUNDIDO - ATÉ 4"</t>
  </si>
  <si>
    <t>RETIRADA DE TUBULAÇÃO DE FERRO FUNDIDO - ACIMA DE 4"</t>
  </si>
  <si>
    <t>RETIRADA DE TUBULAÇÃO DE CIMENTO-AMIANTO - ATÉ 3"</t>
  </si>
  <si>
    <t>RETIRADA DE TUBULAÇÃO DE CIMENTO-AMIANTO - ACIMA DE 3"</t>
  </si>
  <si>
    <t>RETIRADA DE TUBULAÇÃO DE CERÂMICA VIDRADA - ATÉ 6"</t>
  </si>
  <si>
    <t>RETIRADA DE TUBULAÇÃO DE CERÂMICA VIDRADA - ACIMA DE 6"</t>
  </si>
  <si>
    <t>RETIRADA DE RESERVATÓRIOS DE CIMENTO-AMIANTO - ATÉ 1000 LITROS</t>
  </si>
  <si>
    <t>RETIRADA DE REGISTROS OU VÁLVULAS FLUXÍVEIS</t>
  </si>
  <si>
    <t>RETIRADA DE VÁLVULAS DE RETENÇÃO</t>
  </si>
  <si>
    <t>RETIRADA DE CONJUNTOS MOTOR-BOMBA</t>
  </si>
  <si>
    <t>RETIRADA DE CAIXAS SIFONADAS OU RALOS</t>
  </si>
  <si>
    <t>RETIRADA DE HIDRANTES DE PAREDE</t>
  </si>
  <si>
    <t>RETIRADA DE CALHAS, RUFOS OU RINCÕES EM CHAPA METÁLICA</t>
  </si>
  <si>
    <t>RETIRADA DE CONDUTORES APARENTES</t>
  </si>
  <si>
    <t>RETIRADA DE APARELHOS SANITÁRIOS, INCLUSIVE ACESSÓRIOS</t>
  </si>
  <si>
    <t>RETIRADA DE SIFÕES</t>
  </si>
  <si>
    <t>RETIRADA DE TORNEIRAS</t>
  </si>
  <si>
    <t>RETIRADA DE CAIXAS DE DESCARGA DE SOBREPOR</t>
  </si>
  <si>
    <t>RETIRADA DO TAMPO ÚMIDO</t>
  </si>
  <si>
    <t>RECOLOCAÇÃO DE REGISTROS OU VÁLVULAS FLUXÍVEIS</t>
  </si>
  <si>
    <t>RECOLOCAÇÃO DE VÁLVULAS DE RETENÇÃO</t>
  </si>
  <si>
    <t>RECOLOCAÇÃO DE CONJUNTOS MOTOR-BOMBA</t>
  </si>
  <si>
    <t>RECOLOCAÇÃO DE CAIXAS SIFONADAS OU RALOS</t>
  </si>
  <si>
    <t>RECOLOCAÇÃO DE HIDRANTES DE PAREDE</t>
  </si>
  <si>
    <t>RECOLOCAÇÃO DE CALHAS, RUFOS OU RINCÕES EM CHAPA METÁLICA</t>
  </si>
  <si>
    <t>RECOLOCAÇÃO DE CONDUTORES APARENTES</t>
  </si>
  <si>
    <t>RECOLOCAÇÃO DE APARELHOS SANITÁRIOS, INCLUSIVE ACESSÓRIOS</t>
  </si>
  <si>
    <t>RECOLOCAÇÃO DE SIFÕES</t>
  </si>
  <si>
    <t>RECOLOCAÇÃO DE TORNEIRAS</t>
  </si>
  <si>
    <t>RECOLOCAÇÃO DE CAIXAS DE DESCARGA DE SOBREPOR</t>
  </si>
  <si>
    <t>SIFÃO COM COPO, TIPO REFORÇADO, PVC RÍGIDO - 1 1/2"X2"</t>
  </si>
  <si>
    <t>SIFÃO TIPO PESADO, METAL CROMADO - 1"X1 1/2"</t>
  </si>
  <si>
    <t>SIFÃO TIPO PESADO, METAL CROMADO - 1"X2"</t>
  </si>
  <si>
    <t>SIFÃO TIPO PESADO, METAL CROMADO - 1 1/2"X2"</t>
  </si>
  <si>
    <t>TUBO DE LIGAÇÃO FLEXÍVEL, PVC - 1/2"X30/40CM</t>
  </si>
  <si>
    <t>TUBO DE LIGAÇÃO FLEXÍVEL, METAL CROMADO - 1/2"X30/40CM</t>
  </si>
  <si>
    <t>TORNEIRA DE PRESSÃO PARA LAVATÓRIO, METAL CROMADO - 1/2"</t>
  </si>
  <si>
    <t>VÁLVULA AMERICANA DE METAL CROMADO - 1 1/2"X3 3/4"</t>
  </si>
  <si>
    <t>TUBO DE LIGAÇÃO EM ALUMÍNIO COM CANOPLA, PARA CHUVEIRO - 3/4"</t>
  </si>
  <si>
    <t>DESENTUPIMENTO DE RAMAIS DE ESGOTO OU ÁGUAS PLUVIAIS</t>
  </si>
  <si>
    <t>CHAPISCO COMUM - ARGAMASSA DE CIMENTO E AREIA 1:3</t>
  </si>
  <si>
    <t>EMBOÇO - ARGAMASSA MISTA DE CIMENTO, CAL E AREIA 1:4/12</t>
  </si>
  <si>
    <t>EMBOÇO DESEMPENADO PARA PINTURA - ARGAMASSA MISTA CIMENTO, CAL E AREIA 1:3/12</t>
  </si>
  <si>
    <t>REBOCO INTERNO - ARGAMASSA PRÉ-FABRICADA</t>
  </si>
  <si>
    <t>EMBOÇO INTERNO - ARGAMASSA MISTA DE CIMENTO, CAL E AREIA 1:4/12</t>
  </si>
  <si>
    <t>EMBOÇO INTERNO DESEMPENADO PARA PINTURA - ARGAMASSA MISTA DE CIMENTO, CAL E AREIA 1:3/12</t>
  </si>
  <si>
    <t>EMBOÇO INTERNO - ARGAMASSA DE CIMENTO E AREIA 1:3</t>
  </si>
  <si>
    <t>REVESTIMENTO COM GESSO</t>
  </si>
  <si>
    <t>AZULEJOS, JUNTAS AMARRAÇÃO OU A PRUMO - ASSENTES COM ARGAMASSA COMUM</t>
  </si>
  <si>
    <t>AZULEJOS, JUNTA AMARRAÇÃO OU A PRUMO - ASSENTES COM ARGAMASSA COLANTE</t>
  </si>
  <si>
    <t>LAMINADO MELAMÍNICO COLADO, 1,3MM DE ESPESSURA - JUNTAS SECAS</t>
  </si>
  <si>
    <t>CHAPISCO RÚSTICO FINO, APLICADO COM PENEIRA - ARGAMASSA DE CIMENTO E AREIA 1:3</t>
  </si>
  <si>
    <t>CHAPISCO RÚSTICO GROSSO, COM ADIÇÃO DE BRITA N.1</t>
  </si>
  <si>
    <t>EMBOÇO EXTERNO - ARGAMASSA MISTA DE CIMENTO, CAL E AREIA 1:4/12</t>
  </si>
  <si>
    <t>EMBOÇO EXTERNO DESEMPENADO PARA PINTURA - ARGAMASSA MISTA DE CIMENTO, CAL E AREIA 1:3/12</t>
  </si>
  <si>
    <t>EMBOÇO EXTERNO - ARGAMASSA DE CIMENTO E AREIA 1:3</t>
  </si>
  <si>
    <t>REBOCO EXTERNO - ARGAMASSA PRÉ-FABRICADA</t>
  </si>
  <si>
    <t>REVESTIMENTO COM GRAFIATTO</t>
  </si>
  <si>
    <t>PASTILHAS DE PORCELANA FOSCA, 3/4" - FAIXAS DE ATÉ 20CM</t>
  </si>
  <si>
    <t>REVESTIMENTO CERÂMICO ANTI-PICHAÇÃO, JUNTAS AMARRAÇÃO OU PRUMO - ASSENTADOS COM ARGAMASSA COMUM</t>
  </si>
  <si>
    <t>REVESTIMENTO CERÂMICO ANTI-PICHAÇÃO, JUNTAS AMARRAÇÃO OU PRUMO - ASSENTADOS COM ARGAMASSA COLANTE</t>
  </si>
  <si>
    <t>REVESTIMENTO CERÂMICO ESMALTADO, JUNTAS AMARRAÇÃO OU PRUMO - ASSENTADOS COM ARGAMASSA COMUM</t>
  </si>
  <si>
    <t>REVESTIMENTO CERÂMICO ESMALTADO, JUNTAS AMARRAÇÃO OU PRUMO - ASSENTADOS COM ARGAMASSA COLANTE</t>
  </si>
  <si>
    <t>CANTONEIRA DE PROTEÇÃO - PERFIL "L" DE FERRO, 1 1/4" X 1 1/4" X 1/8"</t>
  </si>
  <si>
    <t>CANTONEIRA DE PROTEÇÃO - PERFIL "L" DE FERRO, 1"X1"X1/8"</t>
  </si>
  <si>
    <t>CANTONEIRA DE PROTEÇÃO - PERFIL "L" DE ALUMÍNIO, 1"X1"X1/8"</t>
  </si>
  <si>
    <t>CANTONEIRA DE PROTEÇÃO PARA REBOCO - PERFIL "Y" DE ALUMÍNIO</t>
  </si>
  <si>
    <t>CANTONEIRA DE PROTEÇÃO PARA AZULEJOS - PERFIL "TRIFACE" DE ALUMÍNIO</t>
  </si>
  <si>
    <t>PEITORIL DE ARGAMASSA DE CIMENTO QUEIMADO -  ESPESSURA 2CM</t>
  </si>
  <si>
    <t>PEITORIL DE GRANILITE - ESPESSURA 2CM, LARGURA 20CM</t>
  </si>
  <si>
    <t>PEITORIL DE GRANITO POLIDO - ESP=2CM</t>
  </si>
  <si>
    <t>DEMOLIÇÃO DE ARGAMASSA DE CAL E AREIA OU MISTA</t>
  </si>
  <si>
    <t>DEMOLIÇÃO DE ARGAMASSA DE CIMENTO E AREIA</t>
  </si>
  <si>
    <t>DEMOLIÇÃO DE REVESTIMENTO CERÂMICO OU SIMILAR</t>
  </si>
  <si>
    <t>DEMOLIÇÃO DE LAMBRI DE TÁBUAS OU CHAPAS DE MADEIRA, EXCLUSIVE ENTARUGAMENTO</t>
  </si>
  <si>
    <t>DEMOLIÇÃO DE LAMBRI DE TÁBUAS OU CHAPAS DE MADEIRA, INCLUSIVE ENTARUGAMENTO</t>
  </si>
  <si>
    <t>RETIRADA DE FORRAS DE PEDRAS NATURAIS - GRANITO OU MÁRMORE</t>
  </si>
  <si>
    <t>RETIRADA DE LAMBRI DE TÁBUAS OU CHAPAS DE MADEIRA, EXCLUSIVE ENTARUGAMENTO</t>
  </si>
  <si>
    <t>RETIRADA DE LAMBRI DE TÁBUAS OU CHAPAS DE MADEIRA, INCLUSIVE ENTARUGAMENTO</t>
  </si>
  <si>
    <t>RECOLOCAÇÃO DE FORRAS DE PEDRAS NATURAIS - GRANITO OU MÁRMORE</t>
  </si>
  <si>
    <t>REPAROS EM TRINCAS E RACHADURAS</t>
  </si>
  <si>
    <t>REPAROS EM EMBOÇO - ARGAMASSA MISTA DE CIMENTO, CAL E AREIA 1:4/12</t>
  </si>
  <si>
    <t>REPAROS EM REBOCO - ARGAMASSA DE CAL E AREIA 1:2</t>
  </si>
  <si>
    <t>FORRO DE TÁBUAS DE MADEIRA MACIÇA - CEDRO - COM ENTARUGAMENTO DE PINUS, 10 X 1CM</t>
  </si>
  <si>
    <t>FORRO DE TÁBUAS DE MADEIRA MACIÇA - PADRÃO PEROBA - ENTARUGAMENTO DE PINUS, 10 X 1CM</t>
  </si>
  <si>
    <t>FORRO FIBRA MINERAL MODELADO ÚMIDA - ACABAMENTO SUPERFÍCIE PINTURA VINÍLICA A BASE DE LÁTEX BRANCA - ESPESSURA 13MM, NRC=0,50, CAC=MÍNIMO 35</t>
  </si>
  <si>
    <t>FORRO DE GESSO COMUM - PLACA CONVENCIONAL (FORNECIMENTO E INSTALAÇÃO)</t>
  </si>
  <si>
    <t>FORRO DE GESSO ACARTONADO TIPO FGA (FORNECIMENTO E INSTALAÇÃO)</t>
  </si>
  <si>
    <t>FORRO DE GESSO ACARTONADO TIPO FGE (FORNECIMENTO E INSTALAÇÃO)</t>
  </si>
  <si>
    <t>FORRO EM RÉGUA DE PVC 200MM - INCLUSIVE PERFIS DE FIXAÇÃO E ACABAMENTO</t>
  </si>
  <si>
    <t>DEMOLIÇÃO DE ESTUQUE COMUM, EXCLUSIVE ENTARUGAMENTO</t>
  </si>
  <si>
    <t>DEMOLIÇÃO DE FORRO DE TÁBUAS OU CHAPAS DE MADEIRA, EXCLUSIVE ENTARUGAMENTO</t>
  </si>
  <si>
    <t>DEMOLIÇÃO DE FORRO DE GESSO</t>
  </si>
  <si>
    <t>DEMOLIÇÃO DE ENTARUGAMENTO DE FORRO</t>
  </si>
  <si>
    <t>RETIRADA DE FORRO DE TÁBUAS OU CHAPAS EM GERAL - PREGADAS</t>
  </si>
  <si>
    <t>RETIRADA DE FORRO DE CHAPAS EM GERAL - APOIADAS</t>
  </si>
  <si>
    <t>RETIRADA DE ENTARUGAMENTO DE FORRO</t>
  </si>
  <si>
    <t>RETIRADA DE FORRO EM RÉGUAS DE PVC, INCLUSIVE PERFIS</t>
  </si>
  <si>
    <t>RECOLOCAÇÃO DE FORROS EM RÉGUA DE PVC, INCLUSIVE PERFIS</t>
  </si>
  <si>
    <t>ENCHIMENTO COM TIJOLOS CERÂMICOS FURADOS</t>
  </si>
  <si>
    <t>ENCHIMENTO COM ARGILA EXPANDIDA</t>
  </si>
  <si>
    <t>LASTRO DE CONCRETO - 200KG CIM/M3</t>
  </si>
  <si>
    <t>LASTRO DE CONCRETO, COM HIDROFUGO - 150KG CIM/M3</t>
  </si>
  <si>
    <t>LASTRO DE CONCRETO, COM HIDROFUGO - 200KG CIM/M3</t>
  </si>
  <si>
    <t>LASTRO DE CONCRETO COM AGREGADO RECICLADO - 150KG CIM/M3</t>
  </si>
  <si>
    <t>LASTRO DE CONCRETO COM AGREGADO RECICLADO - 200KG CIM/M3</t>
  </si>
  <si>
    <t>CIMENTADO COMUM, DESEMPENADO - ESPESSURA 20MM</t>
  </si>
  <si>
    <t>CIMENTADO COMUM, DESEMPENADO E ALISADO - ESPESSURA 20MM</t>
  </si>
  <si>
    <t>CIMENTADO COM CORANTE, DESEMPENADO E ALISADO - ESPESSURA 20MM</t>
  </si>
  <si>
    <t>ACABAMENTO DE PISO DE CONCRETO TIPO BAMBOLÊ</t>
  </si>
  <si>
    <t>ACABADORA DE SUPERFÍCIE 36" (SEM OPERADOR)</t>
  </si>
  <si>
    <t>GRANILITE - ESPESSURA 8MM</t>
  </si>
  <si>
    <t>CIMENTADO COMUM COM AGREGADO RECLICLADO, DESEMPENADO ALISADO - ESPESSURA 20MM</t>
  </si>
  <si>
    <t>ARGAMASSA DE ALTA RESISTÊNCIA, TIPO LEVE - ESPESSURA 8MM</t>
  </si>
  <si>
    <t>ARGAMASSA DE ALTA RESISTÊNCIA, TIPO MÉDIO - ESPESSURA 12MM</t>
  </si>
  <si>
    <t>CIMENTADO COM AGREGADO RECICLADO, COM CORANTE DESEMPENADO  ALISADO</t>
  </si>
  <si>
    <t>CIMENTADO COMUM COM AGREGADO RECICLADO, DESEMPENADO - ESPESSURA 20MM</t>
  </si>
  <si>
    <t>PISO ESTRUTURAL EM CONCRETO ARMADO - 7CM</t>
  </si>
  <si>
    <t>MOSAICO PORTUGUÊS UMA OU DUAS CORES SOBRE BASE DE AREIA RECICLADA</t>
  </si>
  <si>
    <t>PISO CERÂMICO NÃO ESMALTADO ANTIDERRAPANTE  - ASSENTADO COM ARGAMASSA COMUM (PARA COZINHAS E REFEITÓRIOS)</t>
  </si>
  <si>
    <t>PISO CERÂMICO NÃO ESMALTADO ANTIDERRAPANTE  - ASSENTADO COM ARGAMASSA COLANTE (PARA COZINHAS E REFEITÓRIOS)</t>
  </si>
  <si>
    <t>PISO CERÂMICO ESMALTADO  (PEI-5) - ASSENTADO COM ARGAMASSA COMUM</t>
  </si>
  <si>
    <t>PISO CERÂMICO ESMALTADO  (PEI-5) - ASSENTADO COM ARGAMASSA COLANTE</t>
  </si>
  <si>
    <t>PISO PODOTÁTIL, ALERTA OU DIRECIONAL, EM BORRACHA SINTÉTICA ASSENTES COM COLA</t>
  </si>
  <si>
    <t>PISO PODOTÁTIL, ALERTA OU DIRECIONAL, EM BORRACHA SINTÉTICA ASSENTES COM ARGAMASSA</t>
  </si>
  <si>
    <t>PISO PODOTÁTIL, ALERTA DIRECIONAL, INTERTRAVADO 6CM</t>
  </si>
  <si>
    <t>PISO PODOTÁTIL, ALERTA OU DIRECIONAL, EM LADRILHO HIDRÁULICO</t>
  </si>
  <si>
    <t>PISO PODOTÁTIL COLORIDO, ALERTA OU DIRECIONAL VIBRO-PRENSADO - 3CM - SELADO</t>
  </si>
  <si>
    <t>LADRILHO CERÂMICO, ALTA RESISTÊNCIA PARA PISCINA - 24X11,5X1,3CM ASSENTADO COM ARGAMASSA COLANTE</t>
  </si>
  <si>
    <t>PISO EM GRANITO CINZA MAUA, PLACAS - ESPESSURA 2CM</t>
  </si>
  <si>
    <t>GRANITO POLIDO, FORRAS DE 20MM - VERDE UBATUBA</t>
  </si>
  <si>
    <t>MÁRMORE POLIDO, FORRAS DE 20MM - BRANCO ESPIRITO SANTO</t>
  </si>
  <si>
    <t>PISO DE ARDÓSIA - ESP.=2CM, ASSENTADO COM ARGAMASSA COLANTE</t>
  </si>
  <si>
    <t>PEDRA MINEIRA COM ACABAMENTO RETANGULAR OU QUADRADO, ESPESSURA 20MM</t>
  </si>
  <si>
    <t>PEDRA MINEIRA RETANGULAR COM BORDA ARREDONDADA ESPESSURA 30MM - PARA USO EM BORDA DE PISCINA</t>
  </si>
  <si>
    <t>ASSOALHO DE MADEIRA CUMARU, FIXADO SOBRE LAJE OU BARROTES</t>
  </si>
  <si>
    <t>TACO DE MADEIRA, FIXADO COM COLA ESPECIAL DE PU SOBRE BASE REGULARIZADA</t>
  </si>
  <si>
    <t>PISO VINÍLICO CROMA OU SIMILAR 2,0 MM, EXCLUSIVE ARGAMASSA DE REGULARIZAÇÃO DA BASE</t>
  </si>
  <si>
    <t>PISO VINÍLICO CROMA OU SIMILAR - E=3,2 MM, EXCLUSIVE ARGAMASSA REGULARIZAÇÃO DA BASE</t>
  </si>
  <si>
    <t>CHAPAS DE BORRACHA SINTÉTICA ASSENTES COM COLA, E=4 A 5MM - LISAS</t>
  </si>
  <si>
    <t>CHAPAS DE BORRACHA SINTÉTICA ASSENTES COM COLA, E=4 A 5MM - COM RELEVO</t>
  </si>
  <si>
    <t>CHAPAS DE BORRACHA SINTÉTICA ASSENTES COM ARGAMASSA, E=8 A 10MM - LISAS</t>
  </si>
  <si>
    <t>CHAPAS DE BORRACHA SINTÉTICA ASSENTES COM ARGAMASSA, E=8 A 10MM - COM RELEVO</t>
  </si>
  <si>
    <t>PISO CIMENTÍCIO VIBRO-PRENSADO À 240TON - ALTA RESISTÊNCIA - ESPESSURA 2 OU 3CM - LISO, POLIDO E ENCERADO</t>
  </si>
  <si>
    <t>PISO CIMENTÍCIO VIBRO-PRENSADO À 240TON - ALTA RESISTÊNCIA - ANTIDERRAPANTE (LAVAGGIO) - SELADO</t>
  </si>
  <si>
    <t>PISO CIMENTÍCIO VIBRO-PRENSADO À 240TON - ALTA RESISTÊNCIA DRENANTE - ESPESSURA 5CM</t>
  </si>
  <si>
    <t>RODAPÉ DE ARGAMASSA DE CIMENTO E AREIA 1:3 - 10CM</t>
  </si>
  <si>
    <t>RODAPÉ DE GRANILITE - MEIA CANA, 10CM</t>
  </si>
  <si>
    <t>RODAPÉ DE ARGAMASSA DE ALTA RESISTÊNCIA - MEIA CANA, 10CM</t>
  </si>
  <si>
    <t>RODAPÉ CERÂMICO ESMALTADO PEIV 7CM À 10CM</t>
  </si>
  <si>
    <t>RODAPÉ DE MADEIRA - PADRÃO CUMARU 7CM</t>
  </si>
  <si>
    <t>RODAPÉ DE FIBRO-VINIL - 7,5CM</t>
  </si>
  <si>
    <t>RODAPÉ DE BORRACHA SINTÉTICA - BOLEADO, 7CM</t>
  </si>
  <si>
    <t>RODAPÉ EM GRANITO CINZA MAUA, ESP. 2CM, ALT. 7CM</t>
  </si>
  <si>
    <t>JUNTA PLÁSTICA PARA PISOS 3/4" X 1/8"</t>
  </si>
  <si>
    <t>DEGRAUS DE ARGAMASSA DE CIMENTO E AREIA 1:3</t>
  </si>
  <si>
    <t>DEGRAUS DE GRANILITE</t>
  </si>
  <si>
    <t>DEGRAUS DE ARGAMASSA DE ALTA RESISTÊNCIA</t>
  </si>
  <si>
    <t>DEGRAUS DE CHAPAS VINÍLICAS - ESPESSURA 2MM (INCLUSIVE ARGAMASSA DE REGULARIZAÇÃO DA BASE)</t>
  </si>
  <si>
    <t>DEGRAUS DE CHAPAS DE BORRACHA SINTÉTICA - ESPESSURA 4 À 5MM</t>
  </si>
  <si>
    <t>FITA ANTIDERRAPANTE, FAIXA COM LARGURA=5CM E ESPESSURA=2MM, APLICAÇÃO EM DEGRAU</t>
  </si>
  <si>
    <t>RODAPÉ CIMENTÍCIO VIBRO-PRENSADO - ESPESSURA 1,8MM - ALTURA 7 À 10CM</t>
  </si>
  <si>
    <t>ACABAMENTO PARA DEGRAU EM PISO CIMENTÍCIO, VIBRO-PRENSADO A 240TON - ALTA RESISTÊNCIA - ESPESSURA 2CM - LISO E ENCERADO</t>
  </si>
  <si>
    <t>ACABAMENTO PARA DEGRAU DE ESCADA EM PISO CIMENTÍCIO, VIBROPRENSADO A 240TON - ALTA RESISTÊNCIA - ESPESSURA 2CM - ANTIDERRAPANTE - LAVAGGIO - SELADO</t>
  </si>
  <si>
    <t>SOLEIRA PARA PORTA EM GRANITO CINZA SEM POLIMENTO (FOSCO)</t>
  </si>
  <si>
    <t>DEMOLIÇÃO DE CONCRETO SIMPLES</t>
  </si>
  <si>
    <t>DEMOLIÇÃO DE ARGAMASSA, CERÂMICA OU SIMILAR INCLUSIVE ARGAMASSA DE REGULARIZAÇÃO</t>
  </si>
  <si>
    <t>DEMOLIÇÃO DE TACOS DE MADEIRA, INCLUSIVE ARGAMASSA DE ASSENTAMENTO</t>
  </si>
  <si>
    <t>DEMOLIÇÃO DE SOALHO DE MADEIRA, EXCLUSIVE VIGAMENTO</t>
  </si>
  <si>
    <t>DEMOLIÇÃO DE SOALHO DE MADEIRA, INCLUSIVE VIGAMENTO</t>
  </si>
  <si>
    <t>DEMOLIÇÃO DE FIBRO-VINIL OU BORRACHA SINTÉTICA, INCLUSIVE ARGAMASSA DE REGULARIZAÇÃO</t>
  </si>
  <si>
    <t>DEMOLIÇÃO DE RODAPÉS EM GERAL, INCLUSIVE ARGAMASSA DE ASSENTAMENTO</t>
  </si>
  <si>
    <t>DEMOLIÇÃO DE DEGRAUS EM GERAL, INCLUSIVE ARGAMASSA DE ASSENTAMENTO</t>
  </si>
  <si>
    <t>RETIRADA DE TACOS DE MADEIRA</t>
  </si>
  <si>
    <t>RETIRADA DE SOALHO DE MADEIRA, EXCLUSIVE VIGAMENTO</t>
  </si>
  <si>
    <t>RETIRADA DE SOALHO DE MADEIRA, INCLUSIVE VIGAMENTO</t>
  </si>
  <si>
    <t>RETIRADA DE FIBRO-VINIL</t>
  </si>
  <si>
    <t>RETIRADA DE RODAPÉS DE MADEIRA, INCLUSIVE CORDÃO</t>
  </si>
  <si>
    <t>RECOLOCAÇÃO DE TACOS DE MADEIRA</t>
  </si>
  <si>
    <t>RECOLOCAÇÃO DE SOALHO DE MADEIRA, EXCLUSIVE VIGAMENTO</t>
  </si>
  <si>
    <t>RECOLOCAÇÃO DE SOALHO DE MADEIRA, INCLUSIVE VIGAMENTO</t>
  </si>
  <si>
    <t>RECOLOCAÇÃO DE FIBRO-VINIL</t>
  </si>
  <si>
    <t>RECOLOCAÇÃO DE RODAPÉS DE MADEIRA, INCLUSIVE CORDÃO</t>
  </si>
  <si>
    <t>COLAGEM DE TACOS SOLTOS - COM FORNECIMENTO DE TACOS</t>
  </si>
  <si>
    <t>COLAGEM DE TACOS SOLTOS - SEM FORNECIMENTO DE TACOS</t>
  </si>
  <si>
    <t>REPREGAMENTO DE ASSOALHO DE MADEIRA</t>
  </si>
  <si>
    <t>TABUAS DE MADEIRA MACIÇA PARA ASSOALHO - CUMARU</t>
  </si>
  <si>
    <t>TESTEIRA DE BORRACHA SINTÉTICA PARA DEGRAUS</t>
  </si>
  <si>
    <t>POLIMENTO DE PISO DE GRANILITE OU ARGAMASSA DE ALTA RESISTÊNCIA</t>
  </si>
  <si>
    <t>POLIMENTO DE PISO DE MÁRMORE</t>
  </si>
  <si>
    <t>RESINA EPÓXI PARA PISO GRANILITE</t>
  </si>
  <si>
    <t>RESINA POLIURETANO PARA PISO GRANILITE</t>
  </si>
  <si>
    <t>RESINA ACRÍLICA PARA DEGRAU DE GRANILITE</t>
  </si>
  <si>
    <t>RESINA EPÓXI PARA DEGRAU DE GRANILITE</t>
  </si>
  <si>
    <t>RESINA POLIURETANO PARA DEGRAU DE GRANILITE</t>
  </si>
  <si>
    <t>VIDRO LISO COMUM, TRANSPARENTE INCOLOR - ESPESSURA 3MM</t>
  </si>
  <si>
    <t>VIDRO LISO COMUM, TRANSPARENTE INCOLOR - ESPESSURA 4MM</t>
  </si>
  <si>
    <t>VIDRO LISO COMUM, TRANSPARENTE INCOLOR - ESPESSURA 5MM</t>
  </si>
  <si>
    <t>VIDRO LISO COMUM, TRANSPARENTE INCOLOR - ESPESSURA 6MM</t>
  </si>
  <si>
    <t>VIDRO IMPRESSO COMUM, TRANSLÚCIDO INCOLOR - TIPO CANELADO, 4MM</t>
  </si>
  <si>
    <t>VIDRO LISO DE SEGURANÇA, LAMINADO INCOLOR - ESPESSURA 6MM</t>
  </si>
  <si>
    <t>VIDRO LISO DE SEGURANÇA, LAMINADO LEITOSO - ESPESSURA 6MM</t>
  </si>
  <si>
    <t>VIDRO IMPRESSO DE SEGURANÇA, ARAMADO - ESPESSURA 7 À 8MM</t>
  </si>
  <si>
    <t>VIDRO LISO DE SEGURANÇA, TEMPERADO INCOLOR - ESPESSURA 6MM</t>
  </si>
  <si>
    <t>VIDRO LISO DE SEGURANÇA, TEMPERADO INCOLOR - ESPESSURA 10MM</t>
  </si>
  <si>
    <t>ESPELHO COMUM - ESPESSURA 3MM</t>
  </si>
  <si>
    <t>ESPELHO E=3MM COM MOLDURA DE ALUMÍNIO</t>
  </si>
  <si>
    <t>DEMOLIÇÃO DE VIDROS ENCAIXILHADOS EM GERAL, INCLUSIVE LIMPEZA DO CAIXILHO</t>
  </si>
  <si>
    <t>RETIRADA DE VIDROS ENCAIXILHADOS EM GERAL, INCLUSIVE LIMPEZA DO CAIXILHO</t>
  </si>
  <si>
    <t>RECOLOCAÇÃO DE VIDROS ENCAIXILHADOS EM GERAL</t>
  </si>
  <si>
    <t>AGUADA DE CAL - CONCRETO OU REBOCO SEM MASSA CORRIDA, INTERIOR</t>
  </si>
  <si>
    <t>AGUADA DE CAL - CONCRETO OU REBOCO SEM MASSA CORRIDA, EXTERIOR</t>
  </si>
  <si>
    <t>TINTA HIDROFUGA A BASE DE CIMENTO -  CONCRETO OU REBOCO SEM MASSA CORRIDA</t>
  </si>
  <si>
    <t>TINTA PVA (LÁTEX) - CONCRETO OU REBOCO SEM MASSA CORRIDA</t>
  </si>
  <si>
    <t>TINTA PVA (LÁTEX) - REBOCO COM MASSA CORRIDA</t>
  </si>
  <si>
    <t>TINTA ACRÍLICA - CONCRETO OU REBOCO SEM MASSA CORRIDA</t>
  </si>
  <si>
    <t>TINTA ACRÍLICA - REBOCO COM MASSA CORRIDA</t>
  </si>
  <si>
    <t>TINTA ACRÍLICA COR DE CONCRETO COM MASSA TEXTURA ACRÍLICA</t>
  </si>
  <si>
    <t>TINTA ACRÍLICA TEXTURADA</t>
  </si>
  <si>
    <t>TINTA A ÓLEO - CONCRETO OU REBOCO SEM MASSA CORRIDA</t>
  </si>
  <si>
    <t>TINTA A ÓLEO - REBOCO COM MASSA CORRIDA</t>
  </si>
  <si>
    <t>TINTA ESMALTE SINTÉTICO - CONCRETO OU REBOCO SEM MASSA CORRIDA</t>
  </si>
  <si>
    <t>TINTA ESMALTE SINTÉTICO - CONCRETO OU REBOCO COM MASSA CORRIDA</t>
  </si>
  <si>
    <t>APLICAÇÃO DE TINTA ANTI-PICHAÇÃO - BASE SOLVENTE - 2 DEMÃOS (REMOÇÃO DA PICHAÇÃO SOMENTE A SECO OU COM ÁGUA E SABÃO)</t>
  </si>
  <si>
    <t>TINTA EPÓXI - REBOCO COM MASSA BASE EPÓXI</t>
  </si>
  <si>
    <t>HIDRO-REPELENTE A BASE DE SILICONE - CONCRETO OU ALVENARIA APARENTE (2 DEMÃOS)</t>
  </si>
  <si>
    <t>VERNIZ ACRÍLICO - CONCRETO APARENTE/ ALVENARIA</t>
  </si>
  <si>
    <t>APLICAÇÃO DE VERNIZ ANTI-PICHAÇÃO - BASE SOLVENTE - 2 DEMÃOS (REMOÇÃO DA PICHAÇÃO  SOMENTE A SECO OU COM ÁGUA E SABÃO)</t>
  </si>
  <si>
    <t>TINTA A ÓLEO - ESQUADRIAS E PEÇAS DE MARCENARIA, SEM EMASSAMENTO</t>
  </si>
  <si>
    <t>TINTA A ÓLEO - ESQUADRIAS E PEÇAS DE MARCENARIA, COM EMASSAMENTO</t>
  </si>
  <si>
    <t>TINTA A ÓLEO - ESTRUTURAS DE MADEIRA, SEM EMASSAMENTO</t>
  </si>
  <si>
    <t>TINTA A ÓLEO - FORROS DE MADEIRA</t>
  </si>
  <si>
    <t>TINTA A ÓLEO - RODAPÉS, GUARNIÇÕES E MOLDURAS DE MADEIRA</t>
  </si>
  <si>
    <t>ESMALTE SINTÉTICO - ESQUADRIAS E PEÇAS DE MARCENARIA, SEM EMASSAMENTO</t>
  </si>
  <si>
    <t>ESMALTE SINTÉTICO - ESQUADRIAS E PEÇAS DE MARCENARIA, COM EMASSAMENTO</t>
  </si>
  <si>
    <t>ESMALTE SINTÉTICO - ESTRUTURAS DE MADEIRA, SEM EMASSAMENTO</t>
  </si>
  <si>
    <t>ESMALTE SINTÉTICO - FORROS DE MADEIRA</t>
  </si>
  <si>
    <t>ESMALTE SINTÉTICO - RODAPÉS, GUARNIÇÕES E MOLDURAS DE MADEIRA</t>
  </si>
  <si>
    <t>LÍQUIDO IMUNIZANTE PARA MADEIRA A BASE DE PIRETROIDE DISSOLVIDO EM ISOPARAFINA - COM APLICAÇÃO</t>
  </si>
  <si>
    <t>VERNIZ A BASE DE GOMA LACA - ESQUADRIAS E PEÇAS DE MARCENARIA</t>
  </si>
  <si>
    <t>VERNIZ A BASE DE GOMA LACA - RODAPÉS, GUARNIÇÕES E MOLDURA DE MADEIRA</t>
  </si>
  <si>
    <t>VERNIZ DE BASES NITRO OU SINTÉTICO - ESQUADRIAS E PEÇAS DE MADEIRA</t>
  </si>
  <si>
    <t>VERNIZ DE BASES NITRO OU SINTÉTICO - RODAPÉS, GUARNIÇÕES E MOLDURAS DE MADEIRA</t>
  </si>
  <si>
    <t>VERNIZ A BASE DE POLIURETANO TIPO "MARÍTIMO" - ESQUADRIAS E PEÇAS DE MARCENARIA</t>
  </si>
  <si>
    <t>VERNIZ POLIURETANO FORROS DE MADEIRA</t>
  </si>
  <si>
    <t>TINTA BETUMINOSA - INTERIOR DE CALHAS, RUFOS E RINCÕES METÁLICOS</t>
  </si>
  <si>
    <t>TINTA A ÓLEO - ESQUADRIAS E PEÇAS DE SERRALHERIA</t>
  </si>
  <si>
    <t>TINTA A ÓLEO - ESTRUTURAS METÁLICAS</t>
  </si>
  <si>
    <t>TINTA A ÓLEO - EXTERIOR DE CALHAS, RUFOS E CONDUTORES</t>
  </si>
  <si>
    <t>ESMALTE SINTÉTICO - ESQUADRIAS E PEÇAS DE SERRALHERIA</t>
  </si>
  <si>
    <t>ESMALTE SINTÉTICO - ESTRUTURAS METÁLICAS</t>
  </si>
  <si>
    <t>ESMALTE SINTÉTICO - EXTERIOR DE CALHAS, RUFOS E CONDUTORES</t>
  </si>
  <si>
    <t>TINTA GRAFITE (BASE ALQUIDICA) - ESQUADRIAS E PEÇAS DE SERRALHERIA</t>
  </si>
  <si>
    <t>TINTA GRAFITE (BASE ALQUIDICA) - ESTRUTURAS METÁLICAS</t>
  </si>
  <si>
    <t>TINTA GRAFITE (BASE ALQUIDICA) - EXTERIOR CALHAS, RUFOS E CONDUTORES</t>
  </si>
  <si>
    <t>REMOÇÃO DE AGUADA DE CAL OU TINTA A BASE DE CIMENTO - ESCOVA DE AÇO</t>
  </si>
  <si>
    <t>REMOÇÃO DE PINTURA EM ALVENARIA E CONCRETO - LIXA</t>
  </si>
  <si>
    <t>REMOÇÃO DE PINTURA EM ALVENARIA E CONCRETO - REMOVEDOR</t>
  </si>
  <si>
    <t>REMOÇÃO DE PINTURA EM CONCRETO - JATEAMENTO</t>
  </si>
  <si>
    <t>REMOÇÃO DE PINTURA EM ESQUADRIAS E FORROS DE MADEIRA - LIXA</t>
  </si>
  <si>
    <t>REMOÇÃO DE PINTURA EM ESQUADRIAS E FORROS DE MADEIRA - REMOVEDOR</t>
  </si>
  <si>
    <t>REMOÇÃO DE PINTURA EM RODAPÉS E MOLDURAS DE MADEIRA - LIXA</t>
  </si>
  <si>
    <t>REMOÇÃO DE PINTURA EM RODAPÉS E MOLDURAS DE MADEIRA - REMOVEDOR</t>
  </si>
  <si>
    <t>REMOÇÃO DE PINTURA EM ESQUADRIAS E PEÇAS DE SERRALHERIA - LIXA</t>
  </si>
  <si>
    <t>REMOÇÃO DE PINTURA EM ESQUADRIAS E PEÇAS DE SERRALHERIA - REMOVEDOR</t>
  </si>
  <si>
    <t>REMOÇÃO DE PINTURA EM ESTRUTURAS METÁLICAS - JATEAMENTO</t>
  </si>
  <si>
    <t>PVA (LÁTEX) - REPINTURA DE ALVENARIA E CONCRETO, COM RETOQUES DE MASSA</t>
  </si>
  <si>
    <t>TINTA ACRÍLICA - REPINTURA DE ALVENARIA E CONCRETO COM RETOQUE DE MASSA</t>
  </si>
  <si>
    <t>TINTA A ÓLEO - REPINTURA DE ESQUADRIAS DE MADEIRA</t>
  </si>
  <si>
    <t>TINTA A ÓLEO - REPINTURA DE ESTRUTURAS DE MADEIRA</t>
  </si>
  <si>
    <t>TINTA A ÓLEO - REPINTURA DE FORROS DE MADEIRA</t>
  </si>
  <si>
    <t>TINTA A ÓLEO - REPINTURA DE RODAPÉS E MOLDURAS DE MADEIRA</t>
  </si>
  <si>
    <t>TINTA A ÓLEO - REPINTURA DE ESQUADRIAS METÁLICAS</t>
  </si>
  <si>
    <t>ESMALTE SINTÉTICO - REPINTURA DE ESQUADRIAS DE MADEIRA</t>
  </si>
  <si>
    <t>ESMALTE SINTÉTICO - REPINTURA DE ESTRUTURAS DE MADEIRA</t>
  </si>
  <si>
    <t>ESMALTE SINTÉTICO - REPINTURA DE FORROS DE MADEIRA</t>
  </si>
  <si>
    <t>ESMALTE SINTÉTICO - REPINTURA DE RODAPÉS E MOLDURAS DE MADEIRA</t>
  </si>
  <si>
    <t>ESMALTE SINTÉTICO - REPINTURA DE ESQUADRIAS METÁLICAS</t>
  </si>
  <si>
    <t>TINTA GRAFITE - REPINTURA DE ESQUADRIAS METÁLICAS</t>
  </si>
  <si>
    <t>FC.02 - CERCA DE TELA GALVANIZADA, MOURÃO EM "T" DE CONCRETO COM MURETA</t>
  </si>
  <si>
    <t>FC.03 - CERCA DE TELA GALVANIZADA, MOURÃO EM "T" DE CONCRETO COM MURETA</t>
  </si>
  <si>
    <t>CERCA DE TELA GALVANIZADA, MALHA 2" FIO 14, TIPO EDIF-1831 - MC/2M</t>
  </si>
  <si>
    <t>CERCA DE TELA GALVANIZADA, MALHA 2" FIO 14, TIPO EDIF-1832 - MCAF/2M</t>
  </si>
  <si>
    <t>CERCA DE TELA GALVANIZADA, MALHA 2" FIO 14, TIPO EDIF-1833 - MCAL/2M</t>
  </si>
  <si>
    <t>CERCA DE TELA GALVANIZADA, MALHA 2" FIO 10, TIPO EDIF-1834 - TG/4M</t>
  </si>
  <si>
    <t>CERCA DE TELA GALVANIZADA, MALHA 2" FIO 10, TIPO EDIF-1835 - TG/2M</t>
  </si>
  <si>
    <t>FC.04 - CERCA DE TELA GALVANIZADA MOURÃO EM "T" DE CONCRETO</t>
  </si>
  <si>
    <t>FC.05 - CERCA DE TELA GALVANIZADA, MOURÃO EM "T" DE CONCRETO</t>
  </si>
  <si>
    <t>FP.04 - ALAMBRADO EM TUBO GALVANIZADO E TELA GALVANIZADA H=2,00M</t>
  </si>
  <si>
    <t>FP.05 - ALAMBRADO EM TUBO GALVANIZADO E TELA GALVANIZADA H=1,00M</t>
  </si>
  <si>
    <t>FP.03 - ALAMBRADO PARA QUADRAS DE ESPORTE - GP.6/EDIF - TG/4,5M</t>
  </si>
  <si>
    <t>GRADIL DE FERRO PERFILADO - GE-1/EDIF</t>
  </si>
  <si>
    <t>FP.01 - GRADIL DE FERRO PERFILADO, TIPO PARQUE SEM MURETA - GP-5/DEPAVE</t>
  </si>
  <si>
    <t>FP.02 - GRADIL DE FERRO PERFILADO, TIPO PARQUE COM MURETA - GPM-1/DEPAVE</t>
  </si>
  <si>
    <t>FP.06 - GRADIL/PEITORIL DE FERRO PERFILADO H=1,00M</t>
  </si>
  <si>
    <t>PP.38 - PORTÃO DE FERRO PERFILADO, TIPO PARQUE (GP.5/GPM1) 2,00M, 1 FOLHA</t>
  </si>
  <si>
    <t>PP.37 - PORTÃO DE FERRO PERFILADO, TIPO PARQUE (GP.5/GPM.1) 1,50M, 1 FOLHA</t>
  </si>
  <si>
    <t>PP.39/PP.40 - PORTÃO DE FERRO PERFILADO TIPO PARQUE (GP.5/GPM1) 3,0M, 1 OU 2 FOLHAS</t>
  </si>
  <si>
    <t>PP.41 - PORTÃO DE FERRO PERFILADO, TIPO PARQUE (GP-5/GPM-1) 4,00M, 2 FOLHAS</t>
  </si>
  <si>
    <t>PP.42 - PORTÃO DE FERRO PERFILADO, TIPO PARQUE (GP-5/GPM-1) 6,00M, 2 FOLHAS</t>
  </si>
  <si>
    <t>PP.15/19 - PORTÃO EM FERRO PERFILADO COM CHAPA, 1 FOLHA</t>
  </si>
  <si>
    <t>PP.20/24 - PORTÃO EM FERRO PERFILADO COM TELA, 1 FOLHA</t>
  </si>
  <si>
    <t>PP.25/29 - PORTÃO EM FERRO PERFILADO COM CHAPA, 2 FOLHAS</t>
  </si>
  <si>
    <t>PP.30/34 - PORTÃO EM FERRO PERFILADO COM TELA, 2 FOLHAS</t>
  </si>
  <si>
    <t>PP.43/44 - PORTÃO EM FERRO PERFILADO COM CHAPA, 1 FOLHA, H=1,00M</t>
  </si>
  <si>
    <t>PP.45/46 - PORTÃO EM FERRO PERFILADO COM TELA, 1 FOLHA, H=1,00M</t>
  </si>
  <si>
    <t>FV.01 - MURO DE FECHO, TIJOLO APARENTE  E ELEMENTO DE CONCRETO MF.01/EDIF - FUNDAÇÃO COM BROCA</t>
  </si>
  <si>
    <t>FV.02 - MURO DE FECHO, TIJOLO APARENTE, MF.02/EDIF - FUNDAÇÃO COM BROCAS</t>
  </si>
  <si>
    <t>FC.01 -  MURO DE FECHO, ELEMENTOS DE CONCRETO MF.D3/EDIF - FUNDAÇÃO COM BROCAS</t>
  </si>
  <si>
    <t>FV.15/16 - MURO DE FECHO EM BLOCOS E ESTRUTURA DE CONCRETO, FUNDAÇÃO COM BROCAS</t>
  </si>
  <si>
    <t>MURO EM PLACAS DE CONCRETO PRÉ-MOLDADAS, ESP.=3CM, INCLUINDO PILARES E RESPECTIVAS FUNDAÇÕES - COLOCADO</t>
  </si>
  <si>
    <t>MURO DE ARRIMO H=1,40M, COM DRENAGEM</t>
  </si>
  <si>
    <t>MURO DE ARRIMO H=2,50M, COM DRENAGEM</t>
  </si>
  <si>
    <t>MURO DE ARRIMO H=3,50M, COM DRENAGEM</t>
  </si>
  <si>
    <t>MURO DE ARRIMO H=4,50M, COM DRENAGEM</t>
  </si>
  <si>
    <t>FV.08 - MURETA DE BLOCOS DE CONCRETO</t>
  </si>
  <si>
    <t>FV.12/13 - MURETA DE ARRIMO EM BLOCOS DE CONCRETO, H=1,00 M</t>
  </si>
  <si>
    <t>FV.14 - MURETA DE ARRIMO EM BLOCOS DE CONCRETO H=1,00M - CHAPISCADO</t>
  </si>
  <si>
    <t>GRADIL DE FERRO GALVANIZADO ELETROFUNDIDO - BARRA 25X2MM - MALHA 65X132MM - MONTANTE COM DISTÂNCIA DE 1650MM - SEM PINTURA</t>
  </si>
  <si>
    <t>GRADIL DE FERRO GALVANIZADO ELETROFUNDIDO - BARRA 25X2MM - MALHA 65X132MM - MONTANTE COM DISTÂNCIA DE 1650MM - COM PINTURA</t>
  </si>
  <si>
    <t>PORTÃO EM FERRO GALVANIZADO ELETROFUNDIDO, MALHA 65X132MM, DE ABRIR, 1 FOLHA, SEM PINTURA</t>
  </si>
  <si>
    <t>PORTÃO EM FERRO GALVANIZADO ELETROFUNDIDO MALHA 65X132MM, DE ABRIR, 1 FOLHA, COM PINTURA ELETROLÍTICA</t>
  </si>
  <si>
    <t>PORTÃO EM FERRO GALVANIZADO ELETROFUNDIDO MALHA 65X132MM, DE ABRIR, 2 FOLHAS, SEM PINTURA</t>
  </si>
  <si>
    <t>PORTÃO EM FERRO GALVANIZADO ELETROFUNDIDO MALHA 65X132MM, DE ABRIR, 2 FOLHAS, COM PINTURA ELETROLÍTICA</t>
  </si>
  <si>
    <t>PORTÃO EM FERRO GALVANIZADO ELETROFUNDIDO MALHA 65X132MM, DE CORRER, SEM PINTURA</t>
  </si>
  <si>
    <t>PORTÃO EM FERRO GALVANIZADO ELETROFUNDIDO MALHA 65X132MM, DE CORRER, COM PINTURA ELETROLÍTICA</t>
  </si>
  <si>
    <t>CONCRETO SIMPLES DESEMPENADO E RIPADO, 200KG CIM/M3</t>
  </si>
  <si>
    <t>CONCRETO DESEMPENADO E RIPADO (PMSP-DL.1009/47), 335KG CIM/M3 - 7CM</t>
  </si>
  <si>
    <t>LADRILHO HIDRÁULICO SULCADO, BRANCO OU PRETO</t>
  </si>
  <si>
    <t>LADRILHO HIDRÁULICO SULCADO, BRANCO E PRETO - TIPO MAPA DE SÃO PAULO</t>
  </si>
  <si>
    <t>PISO DE CONCRETO INTERTRAVADO, ESPESSURA 6CM</t>
  </si>
  <si>
    <t>PISO DE CONCRETO INTERTRAVADO, ESPESSURA 8CM</t>
  </si>
  <si>
    <t>PISO DE CONCRETO INTERTRAVADO, ESPESSURA 10CM</t>
  </si>
  <si>
    <t>CONCRETO SIMPLES COM AGREGADO RECICLADO, DESEMPENADO E RIPADO -200KG CIM/M3</t>
  </si>
  <si>
    <t>CONCRETO COM AGREGADO RECICLADO DESEMPENADO E RIPADO, TIPO PMSP -DL1009/47,335KGCIM/M3-7CM</t>
  </si>
  <si>
    <t>LAJOTA PRÉ-MOLDADA DE CONCRETO E=7CM - JUNTA DE GRAMA</t>
  </si>
  <si>
    <t>LAJOTA DE CONCRETO MOLDADA "IN LOCO", TIPO PMSP E=7CM JUNTA DE PEDRISCO</t>
  </si>
  <si>
    <t>LAJOTA DE CONCRETO MOLDADA "IN LOCO", TIPO PMSP E=7CM - JUNTA DE ARGAMASSA</t>
  </si>
  <si>
    <t>PARALELEPÍPEDO SOBRE BASE DE AREIA (IE-23)</t>
  </si>
  <si>
    <t>PARALELEPÍPEDO SOBRE BASE DE CONCRETO FCK=15MPA (IE-23)</t>
  </si>
  <si>
    <t>MOSAICO PORTUGUÊS, UMA OU DUAS CORES, SOBRE BASE DE AREIA</t>
  </si>
  <si>
    <t>MOSAICO PORTUGUÊS, UMA OU DUAS CORES, SOBRE BASE DE CONCRETO</t>
  </si>
  <si>
    <t>PARALELEPÍPEDO SOBRE BASE DE AREIA RECICLADA</t>
  </si>
  <si>
    <t>PARALELEPÍPEDO SOBRE BASE DE CONCRETO COM AGREGADO RECICLADO</t>
  </si>
  <si>
    <t>PEDRISCO - FORNECIMENTO E ESPALHAMENTO COM COMPACTAÇÃO MECÂNICA</t>
  </si>
  <si>
    <t>ROLO COMPACTADOR VIBRATÓRIO LISO - 4 T</t>
  </si>
  <si>
    <t>PEDRISCO COM COMPACTAÇÃO MANUAL - ESPESSURA 5CM</t>
  </si>
  <si>
    <t>PÓ DE BRITA COM COMPACTAÇÃO MECÂNICA - ESPESSURA 10CM</t>
  </si>
  <si>
    <t>PEDRA BRITADA N.2 COM COMPACTAÇÃO MANUAL - 5CM</t>
  </si>
  <si>
    <t>PEDRISCO RECICLADO, FORNECIMENTO E ESPALHAMENTO COM  COMPACTAÇÃO MECÂNICA</t>
  </si>
  <si>
    <t>PEDRISCO RECICLADO COM COMPACTAÇÃO MANUAL - ESPESSURA 5CM</t>
  </si>
  <si>
    <t>AGREGADO RECICLADO FINO COMPACTAÇÃO MECÂNICA - ESPESSURA 10CM</t>
  </si>
  <si>
    <t>AGREGADO RECICLADO N.2 COM COMPACTAÇÃO MANUAL - 5CM</t>
  </si>
  <si>
    <t>MOSAICO PORTUGUÊS UMA OU DUAS CORES, SOBRE BASE DE CONCRETO COM AGREGADO RECICLADO</t>
  </si>
  <si>
    <t>PAVIMENTAÇÃO ASFÁLTICA PARA TRÁFEGO MÉDIO (POR PENETRAÇÃO)</t>
  </si>
  <si>
    <t>CAMINHÃO ESPARGIDOR- TANQUE 6000 L.</t>
  </si>
  <si>
    <t>CAMINHÃO TRATOR COM SEMI REBOQUE PLANO CARREGA TUDO</t>
  </si>
  <si>
    <t>PASSEIO DE CONCRETO, FCK=25MPA, INCLUINDO PREPARO DA CAIXA E LASTRO DE BRITA</t>
  </si>
  <si>
    <t>PASSEIO DE CONCRETO ARMADO, FCK=25MPA, INCLUINDO PREPARO DA CAIXA E LASTRO DE BRITA</t>
  </si>
  <si>
    <t>PASSEIO DE CONCRETO, FCK=30MPA, INCLUINDO PREPARO DA CAIXA E LASTRO DE BRITA</t>
  </si>
  <si>
    <t>PASSEIO DE CONCRETO ARMADO, FCK=30MPA, INCLUINDO PREPARO DA CAIXA E LASTRO DE BRITA</t>
  </si>
  <si>
    <t>PISO/ PASSEIO DE CONCRETO, INCLUINDO O PREPARO DA CAIXA, LASTRO DE BRITA E A MÃO DE OBRA REFERENTE AOS SERVIÇOS NO CONCRETO: LANÇAMENTO E ACABAMENTO (RIPADO E DESEMPENADO) EXCLUSIVE O FORNECIMENTO DO CONCRETO</t>
  </si>
  <si>
    <t>PISO/ PASSEIO DE CONCRETO ARMADO, INCLUINDO O PREPARO DA CAIXA, LASTRO DE BRITA, TELA METÁLICA E A MÃO DE OBRA REFERENTE AOS SERVIÇOS NO CONCRETO: LANÇAMENTO E ACABAMENTO (RIPADO E DESEMPENADO), EXCLUSIVE O FORNECIMENTO DO CONCRETO</t>
  </si>
  <si>
    <t>GUIA DE CONCRETO RETA OU CURVA, TIPO PMSP</t>
  </si>
  <si>
    <t>GUIA DE CONCRETO COM AGREGADO RECICLADO, RETA OU CURVA TIPO PMSP</t>
  </si>
  <si>
    <t>SARJETA DE CONCRETO, INCLUSIVE PREPARO DE CAIXA</t>
  </si>
  <si>
    <t>REBAIXAMENTO DE GUIA</t>
  </si>
  <si>
    <t>REBAIXAMENTO DE GUIA COM CONCRETO RECICLADO</t>
  </si>
  <si>
    <t>PISO DE CONCRETO INTERTRAVADO DRENANTE, ESPESSURA 6CM</t>
  </si>
  <si>
    <t>PISO DE CONCRETO INTERTRAVADO DRENANTE, ESPESSURA 8CM</t>
  </si>
  <si>
    <t>PAVIMENTOS PERMEÁVEIS - PERFIL PARA CALÇADAS E PASSEIOS COM PISO DE CONCRETO PRÉ-MOLDADO INTERTRAVADO DRENANTE COM INFILTRAÇÃO TOTAL</t>
  </si>
  <si>
    <t>PAVIMENTOS PERMEÁVEIS - PERFIL PARA ESTACIONAMENTO DE VEÍCULOS LEVES COM PISOS DE CONCRETO PRÉ-MOLDADO INTERTRAVADO DRENANTE COM INFILTRAÇÃO TOTAL</t>
  </si>
  <si>
    <t>IP.03 - PLATAFORMA COM 3 MASTROS DE BANDEIRA H.LIVRE=7,00M (EXCLUSIVE ENGASTAMENTO)</t>
  </si>
  <si>
    <t>IP.04 - PLATAFORMA COM 3 MASTROS DE BANDEIRA H LIVRE=9,00M (EXCLUSIVE ENGASTAMENTO)</t>
  </si>
  <si>
    <t>CADEIRA RETRÁTIL EM MADEIRA - PARA DEFICIENTE</t>
  </si>
  <si>
    <t>QC.01 - QUADRA POLIESPORTIVA - PISO NÃO ARMADO</t>
  </si>
  <si>
    <t>QC.02 - QUADRA POLIESPORTIVA - PISO ARMADO</t>
  </si>
  <si>
    <t>QC.01 - QUADRA POLIESPORTIVA - PISO NÃO ARMADO COM AGREGADO RECICLADO</t>
  </si>
  <si>
    <t>QC.02 - QUADRA POLIESPORTIVA PISO ARMADO COM AGREGADO RECICLADO</t>
  </si>
  <si>
    <t>QD.01 - DEMARCAÇÃO DE QUADRA COM TINTA A BASE DE BORRACHA CLORADA - VOLEIBOL</t>
  </si>
  <si>
    <t>QD.02 - DEMARCAÇÃO DE QUADRA COM TINTA A BASE DE BORRACHA. CLORADA - FUTEBOL DE SALÃO</t>
  </si>
  <si>
    <t>QD.03 - DEMARCAÇÃO DE QUADRA COM TINTA A BASE DE BORRACHA CLORADA - BASQUETE</t>
  </si>
  <si>
    <t>QD.05 - DEMARCAÇÃO DE QUADRA COM TINTA A BASE DE BORRACHA CLORADA - HANDBOL</t>
  </si>
  <si>
    <t>DEMARCAÇÃO DE VAGA DE ESTACIONAMENTO PARA PORTADORES DE DEFICIÊNCIA FÍSICA</t>
  </si>
  <si>
    <t>POSTES PARA VOLEIBOL, INCLUSIVE PINTURA E REDE</t>
  </si>
  <si>
    <t>TRAVE PARA FUTEBOL DE SALÃO, INCLUSIVE PINTURA E REDE</t>
  </si>
  <si>
    <t>TABELA PARA BASQUETE, ENGLOBANDO DESDE FUNDAÇÃO ATÉ A CESTA DE NYLON</t>
  </si>
  <si>
    <t>TELA DE NYLON PARA COBERTURA DE QUADRA</t>
  </si>
  <si>
    <t>HV.15 - ABRIGO PARA LIXO EM BLOCO DE CONCRETO APARENTE, REVESTIMENTO INTERNO COM AZULEJOS</t>
  </si>
  <si>
    <t>HV.17 - ABRIGO PARA LIXO EM TIJOLO APARENTE - REVESTIMENTO INTERNO COM AZULEJOS</t>
  </si>
  <si>
    <t>HV.20 - ABRIGO PARA LIXO EM ALVENARIA - REVESTIMENTO EXTERNO COM ARGAMASSA E INTERNO COM AZULEJOS</t>
  </si>
  <si>
    <t>ABRIGO PARA LIXO - A3/FABES EM ALVENARIA APARARENTE - REVESTIMENTO INTERNO COM AZUL INCLUSIVE PORTAS</t>
  </si>
  <si>
    <t>IV.06 - LIXEIRA JUNTO AO ALINHAMENTO COM REVESTIMENTO INTERNO EM AZULEJOS</t>
  </si>
  <si>
    <t>BANCADA DE CONCRETO POLIDO COM BORDAS ARREDONDADAS - ESPESSURA 30MM</t>
  </si>
  <si>
    <t>BANCADA DE CONCRETO POLIDO COM BORDAS ARREDONDADAS - ESPESSURA 40MM</t>
  </si>
  <si>
    <t>BANCADA DE CONCRETO POLIDO COM BORDAS ARREDONDADAS - ESPESSURA 50MM</t>
  </si>
  <si>
    <t>LIMPEZA GERAL DA OBRA</t>
  </si>
  <si>
    <t>RASPAGEM E CALAFETAÇÃO DE PISOS DE MADEIRA - CERA INCOLOR</t>
  </si>
  <si>
    <t>RASPAGEM E CALAFETAÇÃO DE PISOS DE MADEIRA - RESINA SINTÉTICA</t>
  </si>
  <si>
    <t>LIMPEZA DE PISOS E REVESTIMENTO DE ARGAMASSA, CERÂMICA OU PEDRAS NATURAIS</t>
  </si>
  <si>
    <t>LIMPEZA DE VIDROS EM GERAL, INCLUSIVE CAIXILHO</t>
  </si>
  <si>
    <t>LIMPEZA E LAVAGEM DE PAREDE POR HIDROJATEAMENTO, SEM REJUNTAMENTO</t>
  </si>
  <si>
    <t>LIMPEZA E LAVAGEM DE PAREDE COM REVESTIMENTO EM PASTILHA OU MATERIAL CERÂMICO POR HIDROJATEAMENTO COM REJUNTAMENTO</t>
  </si>
  <si>
    <t>LIMPEZA E LAVAGEM DE PISO POR HIDROJATEAMENTO</t>
  </si>
  <si>
    <t>LIMPEZA DE CAIXA D'ÁGUA - ATÉ 1000 LITROS</t>
  </si>
  <si>
    <t>LIMPEZA DE CAIXA D'ÁGUA - DE 1001 À 10000 LITROS</t>
  </si>
  <si>
    <t>LIMPEZA DE CAIXA D'ÁGUA - ACIMA DE 10000 LITROS</t>
  </si>
  <si>
    <t>LIMPEZA DE CANALETAS DE ÁGUAS PLUVIAIS</t>
  </si>
  <si>
    <t>LIMPEZA DE CAIXA DE INSPEÇÃO</t>
  </si>
  <si>
    <t>LIMPEZA DE FOSSA SÉPTICA</t>
  </si>
  <si>
    <t>LIMPEZA DE SUMIDOURO, POR VIAGEM DE 7M3</t>
  </si>
  <si>
    <t>VG</t>
  </si>
  <si>
    <t>ENCERAMENTO E LUSTRAÇÃO DE REVESTIMENTOS E PISOS EM GERAL</t>
  </si>
  <si>
    <t>PRATELEIRA DE GRANILITE, ESPESSURA 30MM, EXCLUSIVE APOIO</t>
  </si>
  <si>
    <t>PRATELEIRA DE GRANILITE, ESPESSURA 40MM, EXCLUSIVE APOIO</t>
  </si>
  <si>
    <t>PRATELEIRA DE GRANILITE, ESPESSURA 50MM, EXCLUSIVE APOIO</t>
  </si>
  <si>
    <t>PRATELEIRA DE CONCRETO, ESPESSURA 50MM, COM BORDAS ARREDONDADAS E ENVERNIZADAS, EXCLUSIVE APOIO</t>
  </si>
  <si>
    <t>PRATELEIRA EM ARDÓSIA CINZA, POLIDA 2 LADOS, ESPESSURA 30MM, EXCLUSIVE APOIO</t>
  </si>
  <si>
    <t>EP.01 - MÃO FRANCESA DE FERRO PERFILADO</t>
  </si>
  <si>
    <t>EP.02 - MÃO FRANCESA DE FERRO PERFILADO</t>
  </si>
  <si>
    <t>DM.01 - ESTRADO DE MADEIRA APARELHADA PARA DESPENSA</t>
  </si>
  <si>
    <t>DM.02/04 - ESTRADO DE MADEIRA APARELHADA PARA DESPENSA</t>
  </si>
  <si>
    <t>BARRA DE APOIO PARA LAVATÓRIO - EM "U" (BARRAS COM DIÂMETRO ENTRE 3,0 E 4,5CM)</t>
  </si>
  <si>
    <t>BARRA DE APOIO PARA DEFICIENTES L=45 CM (BARRAS COM DIÂMETRO ENTRE 3,0 E 4,5CM)</t>
  </si>
  <si>
    <t>BARRA DE APOIO PARA DEFICIENTES L=80 CM (BARRAS COM DIÂMETRO ENTRE 3,0 E 4,5CM)</t>
  </si>
  <si>
    <t>BARRA DE APOIO PARA DEFICIENTES L=90 CM (BARRAS COM DIÂMETRO ENTRE 3,0 E 4,5CM)</t>
  </si>
  <si>
    <t>BARRA DE APOIO PARA CHUVEIRO PARA PORTADORES DE DEFICIÊNCIA FÍSICA (BARRAS COM DIÂMETRO ENTRE 3,0 E 4,5CM)</t>
  </si>
  <si>
    <t>DP.04 - CORRIMÃO EM TUBO GALVANIZADO</t>
  </si>
  <si>
    <t>DP.05 - CORRIMÃO EM TUBO GALVANIZADO COM GUARDA CORPO</t>
  </si>
  <si>
    <t>ANEL DE TEXTURA PARA CORRIMÃO</t>
  </si>
  <si>
    <t>BARRA DE APOIO PARA LAVATÓRIO EM "L" - PPDF</t>
  </si>
  <si>
    <t>DV.01 - LOUSA COMUM EXECUTADA EM PAREDE</t>
  </si>
  <si>
    <t>MM.23/24 - LOUSA EM LAMINADO MELAMÍNICO BRANCO SOBRE COMPENSADO</t>
  </si>
  <si>
    <t>DM.07 - QUADRO DE AVISOS DE MADEIRA</t>
  </si>
  <si>
    <t>FAIXA BATE-CARTEIRA PARA SALA DE AULA</t>
  </si>
  <si>
    <t>DM.06 - FIXADOR DE CARTAZES PARA SALA DE AULA</t>
  </si>
  <si>
    <t>DP.01 - ESCADA MARINHEIRO DE FERRO GALVANIZADO</t>
  </si>
  <si>
    <t>DP.02 - ESCADA MARINHEIRO DE FERRO GALVANIZADO COM GUARDA CORPO</t>
  </si>
  <si>
    <t>DP.03 - COMPLEMENTOS PARA ESCADA MARINHEIRO DE FERRO PERFILADO</t>
  </si>
  <si>
    <t>BATE PNEU EM TUBO DE AÇO GALVANIZADO D=3" C=2,50M</t>
  </si>
  <si>
    <t>ARMÁRIO DE AÇO COM 4 PORTAS E FECHADURA L 640XP420XH1980</t>
  </si>
  <si>
    <t>DR.1 - MESA DE PREPARO PARA COZINHAS - EM MÁRMORE</t>
  </si>
  <si>
    <t>PORTA CORTA-FOGO P90 (0,90X2,10M) COM FERRAGENS</t>
  </si>
  <si>
    <t>PORTA CORTA-FOGO P90 - 1,05 X 2,10M, COM DOBRADIÇAS E MOLAS SEM FERRAGEM</t>
  </si>
  <si>
    <t>PEDESTAL SINALIZADOR PARA ESTACIONAMENTO P/ DEFICIENTE</t>
  </si>
  <si>
    <t>PLACA DE IDENTIFICAÇÃO COM NÚMERO PAVIMENTO EM BRAILE</t>
  </si>
  <si>
    <t>PLACA DE IDENTIFICAÇÃO DE WC EM BRAILE FEM./ MASC.</t>
  </si>
  <si>
    <t>PLACA DE IDENTIFICAÇÃO EM BRAILE "INÍCIO E FINAL" P/ CORRIMÃO</t>
  </si>
  <si>
    <t>PLACA DE IDENTIFICAÇÃO EM BRAILE DE PAVIMENTO P/ CORRIMÃO</t>
  </si>
  <si>
    <t>PLACA PARA PORTA WC C/ DESENHO UNIVERSAL ACESSIBILIDADE</t>
  </si>
  <si>
    <t>SINALIZAÇÃO VISUAL DE DEGRAUS PARA DEFICIENTE VISUAL</t>
  </si>
  <si>
    <t>ELEVADOR ELÉTRICO SEM CASA DE MÁQUINAS - 2 PARADAS</t>
  </si>
  <si>
    <t>ELEVADOR ELÉTRICO SEM CASA DE MÁQUINAS - 3 PARADAS</t>
  </si>
  <si>
    <t>ELEVADOR EL[ETRICO SEM CASA DE MÁQUINAS - 4 PARADAS</t>
  </si>
  <si>
    <t>ELEVADOR ELÉTRICO SEM CASA DE MÁQUINAS - 5 PARADAS</t>
  </si>
  <si>
    <t>ELEVADOR HIDRÁULICO 3 PARADAS 2 PORTAS OPOSTAS</t>
  </si>
  <si>
    <t>DX.05/06 - COIFA EM CHAPA DE AÇO GALVANIZADO PARA FOGÃO DE 3 OU 4 BOCAS</t>
  </si>
  <si>
    <t>DX.01/03 - COIFA EM CHAPA DE AÇO GALVANIZADO PARA FOGÃO DE 6 BOCAS</t>
  </si>
  <si>
    <t>CHAPÉU CHINÊS PARA DUTO GALVANIZADO 35CM BIT.22 PARA EXAUSTÃO DE AR</t>
  </si>
  <si>
    <t>DUTO EM CHAPA DE AÇO GALVANIZADO N.22 - DIÂMETRO 35CM</t>
  </si>
  <si>
    <t>CURVA PARA DUTO EM CHAPA GALVANIZADA 35CM BIT.22 PARA EXAUSTÃO AR RECRAVADA A CADA 10GRAUS</t>
  </si>
  <si>
    <t>EXAUSTOR 1/2 HP PARA COIFAS</t>
  </si>
  <si>
    <t>FOGÃO INDUSTRIAL 4 BOCAS COM FORNO E 2 QUEIMADORES DUPLOS</t>
  </si>
  <si>
    <t>FOGÃO INDUSTRIAL 6 BOCAS COM FORNO E 2 QUEIMADORES DUPLOS</t>
  </si>
  <si>
    <t>ESTANTE DE AÇO CONTENDO 5 PRATELEIRAS ABERTAS COM CAPACIDADE MÍNIMA DE CARGA DE 300KG POR PRATELEIRA - ACABAMENTO EM PINTURA ELETROSTÁTICA</t>
  </si>
  <si>
    <t>AUTOCLAVE - CAPACIDADE 54 LITROS</t>
  </si>
  <si>
    <t>VENTILADOR DE PAREDE, DIÂM. MÍN.=65CM</t>
  </si>
  <si>
    <t>PORTA BOX SANITÁRIO EM VIDRO TEMPERADO 8MM OPACO COM FERRAGENS 62X210CM</t>
  </si>
  <si>
    <t>PORTA DE VIDRO TEMPERADO 10MM OPACO COM FERRAGENS 82X210CM</t>
  </si>
  <si>
    <t>POSTO DE CONSUMO DE O2 OU AR VÁCUO OU N2O</t>
  </si>
  <si>
    <t>ESTAÇÃO DE CHAMADA DE ENFERMEIRA</t>
  </si>
  <si>
    <t>PAINEL DE ALARME PARA O2 OU AR OU VÁCUO OU N2O, INSTALADO</t>
  </si>
  <si>
    <t>PLACA INAUGURAL - 600X500X3MM - CHAPA DE  AÇO INOX EM BAIXO RELEVO</t>
  </si>
  <si>
    <t>SISTEMA DE AQUECIMENTO SOLAR ATÉ 1000L - COLETOR SOLAR PLANO FECHADO (SELO "A" DO INMETRO)</t>
  </si>
  <si>
    <t>SISTEMA DE AQUECIMENTO SOLAR ACIMA DE 1000L - FORNECIMENTO DE COLETOR SOLAR PLANO FECHADO (SELO "A" INMETRO) - SEM INSTALAÇÃO</t>
  </si>
  <si>
    <t>SISTEMA DE AQUECIMENTO SOLAR, FORNECIMENTO DE RESERVATÓRIO TÉRMICO ATÉ 1000L, BAIXA PRESSÃO (APROVAÇÃO INMETRO) - SEM INSTALAÇÃO</t>
  </si>
  <si>
    <t>SISTEMA DE AQUECIMENTO SOLAR, FORNECIMENTO DE RESERVATÓRIO TÉRMICO ATÉ 1000L, ALTA PRESSÃO (APROVAÇÃO INMETRO) - SEM INSTALAÇÃO</t>
  </si>
  <si>
    <t>SISTEMA DE AQUECIMENTO SOLAR, INSTALAÇÃO DE RESERVATÓRIO TÉRMICO ATÉ 1000L</t>
  </si>
  <si>
    <t>SISTEMA DE AQUECIMENTO SOLAR, FORNECIMENTO DE RESERVATÓRIO TÉRMICO ACIMA DE 1000L, BAIXA PRESSÃO (APROVAÇÃO INMETRO) - SEM INSTALAÇÃO</t>
  </si>
  <si>
    <t>SISTEMA DE AQUECIMENTO SOLAR, FORNECIMENTO DE RESERVATÓRIO TÉRMICO ACIMA DE 1000L, ALTA PRESSÃO (APROVAÇÃO INMETRO) - SEM INSTALAÇÃO</t>
  </si>
  <si>
    <t>SISTEMA DE AQUECIMENTO SOLAR (CIRCULAÇÃO FORÇADA), BOMBA HIDRÁULICA DE CIRCULAÇÃO DE ÁGUA NOS COLETORES SOLARES</t>
  </si>
  <si>
    <t>SISTEMA DE AQUECIMENTO SOLAR (CIRCULAÇÃO FORÇADA), CONJUNTO DIGITAL PARA ACIONAMENTOS PROGRAMADOS DE EQUIPAMENTOS</t>
  </si>
  <si>
    <t>SISTEMA DE AQUECIMENTO SOLAR PARA PISCINA, FORNECIMENTO DE COLETOR SOLAR ABERTO (SELO "A" INMETRO) - SEM INSTALAÇÃO</t>
  </si>
  <si>
    <t>ANDAIMES METÁLICOS - FORNECIMENTO</t>
  </si>
  <si>
    <t>M3xMÊS</t>
  </si>
  <si>
    <t>ANDAIMES METÁLICOS - MONTAGEM E DESMONTAGEM</t>
  </si>
  <si>
    <t>DEMOLIÇÃO DE MURO DE ALVENARIA - H=1,80 À 2,00M</t>
  </si>
  <si>
    <t>DEMOLIÇÃO DE ALAMBRADO DE TELA GALVANIZADA</t>
  </si>
  <si>
    <t>DEMOLIÇÃO DE LADRILHOS HIDRÁULICOS, INCLUSIVE ARGAMASSA DE REGULARIZAÇÃO</t>
  </si>
  <si>
    <t>DEMOLIÇÃO DE LAJOTAS DE CONCRETO</t>
  </si>
  <si>
    <t>DEMOLIÇÃO DE PAVIMENTAÇÃO ASFÁLTICA, CAPA E BASE - MANUAL</t>
  </si>
  <si>
    <t>DEMOLIÇÃO DE GUIAS DE CONCRETO</t>
  </si>
  <si>
    <t>DEMOLIÇÃO DE SARJETAS DE CONCRETO</t>
  </si>
  <si>
    <t>RETIRADA DE CERCA DE ARAME FARPADO, MOURÃO DE EUCALIPTO OU CONCRETO</t>
  </si>
  <si>
    <t>RETIRADA DE LAJOTAS PRÉ-MOLDADAS DE CONCRETO</t>
  </si>
  <si>
    <t>RETIRADA DE FORRAS DE PEDRAS NATURAIS</t>
  </si>
  <si>
    <t>RETIRADA DE PARALELEPÍPEDOS</t>
  </si>
  <si>
    <t>RETIRADA DE MOSAICO PORTUGUÊS</t>
  </si>
  <si>
    <t>RETIRADA DE GUIAS DE CONCRETO</t>
  </si>
  <si>
    <t>RETIRADA DE BRINQUEDOS</t>
  </si>
  <si>
    <t>RETIRADA DE PORTA-GIZ, INCLUSIVE SUPORTES</t>
  </si>
  <si>
    <t>RETIRADA DE COIFA E CHAPA PARA FOGÃO DE 3 OU 4 BOCAS</t>
  </si>
  <si>
    <t>RETIRADA DE COIFA EM CHAPA PARA FOGÃO DE 6 BOCAS</t>
  </si>
  <si>
    <t>RETIRADA DE EXAUSTOR</t>
  </si>
  <si>
    <t>RETIRADA DE DUTO DE EXAUSTÃO</t>
  </si>
  <si>
    <t>RETIRADA DE PORTÃO DE FERRO PERFILADO TIPO PQ (GP5/GPM1)</t>
  </si>
  <si>
    <t>RETIRADA DE ALAMBRADO EM TELA INCLUSIVE ESTRUTURA DE SUSTENTAÇÃO (FP.04)</t>
  </si>
  <si>
    <t>RETIRADA DE CERCA DE TELA GALVANIZADA E RESPECTIVOS MOURÕES (FC 04/05)</t>
  </si>
  <si>
    <t>RETIRADA DE PORTÃO METÁLICO</t>
  </si>
  <si>
    <t>RECOLOCAÇÃO DE TELA E TIRANTE EM ALAMBRADO</t>
  </si>
  <si>
    <t>RECOLOCAÇÃO DE PARALELEPÍPEDOS</t>
  </si>
  <si>
    <t>RECOLOCAÇÃO DE PARALELEPÍPEDO COM AREIA RECICLADA</t>
  </si>
  <si>
    <t>RECOLOCAÇÃO DE MOSAICO PORTUGUÊS SOBRE BASE DE CONCRETO</t>
  </si>
  <si>
    <t>RECOLOCAÇÃO DE MOSAICO PORTUGUÊS SOBRE BASE DE AREIA</t>
  </si>
  <si>
    <t>RECOLOCAÇÃO DE MOSAICO PORTUGUÊS SOBRE BASE DE CONCRETO COM AGREGADO RECICLADO</t>
  </si>
  <si>
    <t>RECOLOCAÇÃO DE MOSAICO PORTUGUÊS SOBRE BASE DE AREIA RECICLADA</t>
  </si>
  <si>
    <t>RECOLOCAÇÃO DE GUIAS DE CONCRETO</t>
  </si>
  <si>
    <t>RECOLOCAÇÃO DE PORTA-GIZ, INCLUSIVE SUPORTES</t>
  </si>
  <si>
    <t>RECOLOCAÇÃO DE COIFA EM CHAPA PARA FOGÃO DE 3 OU 4 BOCAS</t>
  </si>
  <si>
    <t>RECOLOCAÇÃO DE COIFA EM CHAPA PARA FOGÃO DE 6 BOCAS</t>
  </si>
  <si>
    <t>RECOLOCAÇÃO DE EXAUSTOR</t>
  </si>
  <si>
    <t>RECOLOCAÇÃO DE DUTO DE EXAUSTÃO</t>
  </si>
  <si>
    <t>RECOLOCAÇÃO DE PORTÃO DE FERRO PERFILADO TIPO PARQUE (GP5/GPM-1)</t>
  </si>
  <si>
    <t>RECOLOCAÇÃO DE CERCA DE TELA GALVANIZADA E RESPECTIVOS MOURÕES (FC 04/05)</t>
  </si>
  <si>
    <t>TELA GALVANIZADA PARA ALAMBRADO - MALHA 2" FIO 10</t>
  </si>
  <si>
    <t>FERRO TRABALHADO PARA GRADIS</t>
  </si>
  <si>
    <t>TABELA DE BASQUETE, INCLUSIVE ARO E CESTA - MADEIRA PINTADA</t>
  </si>
  <si>
    <t>REPINTURA DE FAIXAS ATÉ 10CM - BORRACHA CLORADA</t>
  </si>
  <si>
    <t>REPINTURA DE FAIXAS ATÉ 10CM - EPÓXI</t>
  </si>
  <si>
    <t>TUTOR E AMARILHO PARA ÁRVORES</t>
  </si>
  <si>
    <t>PROTETOR TIPO PARQUE PARA ÁRVORES</t>
  </si>
  <si>
    <t>ALECRIM DE CAMPINAS (HOLOCALIX GLAZZIOVII)</t>
  </si>
  <si>
    <t>GOIABA DA SERRA (ACCA SELLOWIANA)</t>
  </si>
  <si>
    <t>GUARITÁ  (ASTRONIUM GRAVEOLENS)</t>
  </si>
  <si>
    <t>PAU MARFIM  (BALFOURODENDRON RIEDELLIANUM)</t>
  </si>
  <si>
    <t>GUANANDI (CALOPHYLLUM BRASILIENSES)</t>
  </si>
  <si>
    <t>CAMBUCI (CAMPOMANESIA PHAEA)</t>
  </si>
  <si>
    <t>GABIROBA (CAMPOMANESIA XANTHOCARPA)</t>
  </si>
  <si>
    <t>CASSIA (CASSIA MULTIJUGA)</t>
  </si>
  <si>
    <t>CÁSSIA FERRUGEM (CASSIA FERRUGINEA)</t>
  </si>
  <si>
    <t>FALSO BARBATIMÃO (CASSIA LEPTOPHYLLA)</t>
  </si>
  <si>
    <t>PAU VIOLA (CITHAREXYLUM MYRIANTHUM)</t>
  </si>
  <si>
    <t>IPÊ VERDE (CYBYSTAX ANTISYPHILITICA)</t>
  </si>
  <si>
    <t>SAGUARAGI (COLUBRINA GLANDULOSA)</t>
  </si>
  <si>
    <t>MULUNGU ( ERYTHRINA FALCATA)</t>
  </si>
  <si>
    <t>PITANGUEIRA ( EUGENIA UNIFLORA)</t>
  </si>
  <si>
    <t>IPÊ BRANCO (HANDROANTHUS ROSEO ALBA)</t>
  </si>
  <si>
    <t>IPÊ AMARELO DO BREJO (HANDROANTHUS UMBELLATUS)</t>
  </si>
  <si>
    <t>IPÊ TABACO (HANDROANTHUS VELLOSOI)</t>
  </si>
  <si>
    <t>INGÁ FEIJÃO (INGA MARGINATA)</t>
  </si>
  <si>
    <t>JACARANDÁ DE MINAS (JACARANDA CUSPIDIFOLIA)</t>
  </si>
  <si>
    <t>CAROBÃO (JACARANDA MICRANTHA)</t>
  </si>
  <si>
    <t>IPÊ AMARELO (TABEBUIA CHRYSOTRICHA)</t>
  </si>
  <si>
    <t>IPÊ ROSA (TABEBUIA AVELLANEDAE)</t>
  </si>
  <si>
    <t>IPÊ ROXO (TABEBUIA IMPETIGINOSA)</t>
  </si>
  <si>
    <t>CAROBINHA (JACARANDA PUBERULA)</t>
  </si>
  <si>
    <t>AÇOITA CAVALO (LUEHEA DIVARICATA)</t>
  </si>
  <si>
    <t>JACARANDÁ DO CAMPO (MICHAERIUM ACUTIFOLIUM)</t>
  </si>
  <si>
    <t>JACARANDÁ BRANCO (MICHAERIUM PARAGUAIENSIS)</t>
  </si>
  <si>
    <t>CAMBOATÁ BRANCO (MATAYBA ELAEAGNOIDES)</t>
  </si>
  <si>
    <t>AROEIRA PRETA (MYRACRODURON URUNDEUVA)</t>
  </si>
  <si>
    <t>PAINEIRA (CHORISIA SPECIOSA)</t>
  </si>
  <si>
    <t>CAMBUÍ (MYRCIA SELLOI)</t>
  </si>
  <si>
    <t>PAU-BRASIL (CAESALPINIA ECHINATA)</t>
  </si>
  <si>
    <t>CABREÚVA PARDA (MYROCARPUS FRONDOSUS)</t>
  </si>
  <si>
    <t>CABREÚVA ( MIROXYLON PERUIFERUM)</t>
  </si>
  <si>
    <t>PAU-FERRO (CAESALPINIA FERREA)</t>
  </si>
  <si>
    <t>BORDÃO DE VELHO (SAMANEA TUBULOSA)</t>
  </si>
  <si>
    <t>PITOMBA (TALISIA ESCULENTA)</t>
  </si>
  <si>
    <t>SIBIPIRUNA (CAESALPINIA PELTOPHOROIDES)</t>
  </si>
  <si>
    <t>SUINÃ (ERYTRINA SPECIOSA)</t>
  </si>
  <si>
    <t>TIPUANA (TIPUANA TIPU)</t>
  </si>
  <si>
    <t>ARECA BAMBU (CHRYSALIDO CARPUS LUTESCENS)</t>
  </si>
  <si>
    <t>BURITI (MAURITIA VINIFERA)</t>
  </si>
  <si>
    <t>COLINIA (CHAMAEDOREA ELEGANS)</t>
  </si>
  <si>
    <t>COQUEIRO (COCOS NUCIFERA)</t>
  </si>
  <si>
    <t>GUARIROBA (SYAGRUS OLERACEA)</t>
  </si>
  <si>
    <t>JERIVÁ (ARECASTRUM ROMANZOFFIANUM)</t>
  </si>
  <si>
    <t>LATÂNIA (LATANIA SPP)</t>
  </si>
  <si>
    <t>SEAFORTIA (ARCHONTO PHOENIX CUNNINGHAMIANA)</t>
  </si>
  <si>
    <t>PALMEIRA IMPERIAL (ROY STONEAOLERACEA)</t>
  </si>
  <si>
    <t>PATA DE VACA (BAUHINIA VARIEGATA)</t>
  </si>
  <si>
    <t>QUARESMEIRA (TIBOUCHINA GRANULOSA)</t>
  </si>
  <si>
    <t>MANACA DA SERRA (TIBOUCHINA MUTABILIS)</t>
  </si>
  <si>
    <t>GRAMA BATATAES EM PLACAS (PASPALUM NOTATUM)</t>
  </si>
  <si>
    <t>GRAMA SÃO CARLOS EM PLACAS (ANOXONOPUS OBTUSIFOLIUS)</t>
  </si>
  <si>
    <t>GRAMA PRETA (OPHIOPOGUM JAPONICUS) - 36 MUDAS POR M2</t>
  </si>
  <si>
    <t>CINERARIA (SENECIO CINERARIA)</t>
  </si>
  <si>
    <t>DÚZIA</t>
  </si>
  <si>
    <t>CLOROFITO (CLOROPHYTUM CROMOSSUM)</t>
  </si>
  <si>
    <t>FILODENDRO (PHILODENDRON BIPINNATIFIDUM)</t>
  </si>
  <si>
    <t>HERA (HEDERA HELIX)</t>
  </si>
  <si>
    <t>LÍRIO (HEMEROCALLIS FLAVA)</t>
  </si>
  <si>
    <t>MARIA SEM VERGONHA (IMPATIENS SPP)</t>
  </si>
  <si>
    <t>PILEA (PILEA CADIEREI)</t>
  </si>
  <si>
    <t>VEDELIA (WEDELIA PALUDARIS)</t>
  </si>
  <si>
    <t>IPOMÉIA (IPOMEIA LEARII)</t>
  </si>
  <si>
    <t>JASMIM ESTRELA (TRACHELOSPERMOM JASMINDA)</t>
  </si>
  <si>
    <t>LÁGRIMA DE CRISTO (CLERODENDRON THOMSONAE)</t>
  </si>
  <si>
    <t>MARACUJÁ (PASSIFLORA COERULEA)</t>
  </si>
  <si>
    <t>PRIMAVERA (BOUGAINVILLEA GLABRA)</t>
  </si>
  <si>
    <t>TUMBERGIA (THUNBERGIA GRANDIFLORA)</t>
  </si>
  <si>
    <t>UNHA DE GATO (FICUS PUMILA)</t>
  </si>
  <si>
    <t>ABUTILOM (ABUTILON STRIATUM)</t>
  </si>
  <si>
    <t>ACALIFA (ACALYPHA WILKESIANA)</t>
  </si>
  <si>
    <t>ALAMANDA (ALLAMANDA NERIIFOLIA)</t>
  </si>
  <si>
    <t>AZALÉA (RHODODENDRON INDICUM)</t>
  </si>
  <si>
    <t>BAMBUZINHO (BAMBUZA GRACILIS)</t>
  </si>
  <si>
    <t>BELA EMÍLIA (PLUMBAGO CAPENSIS)</t>
  </si>
  <si>
    <t>CAMARÃO (BELOPERONE GUTATA)</t>
  </si>
  <si>
    <t>COSMOS (COSMOS BIPINNATUS)</t>
  </si>
  <si>
    <t>DRACENA (DRACAENA FRAGRANS)</t>
  </si>
  <si>
    <t>ESPONJINHA (CALLIANDRA TWEEDII)</t>
  </si>
  <si>
    <t>HIBISCO (HIBISCUS ROSA SINENSIS)</t>
  </si>
  <si>
    <t>MALVAVISCO (MALVAVISCUS MOLLIS)</t>
  </si>
  <si>
    <t>PIRACANTA (PYRACANTHA COCCINEA)</t>
  </si>
  <si>
    <t>NR.10 - ORLA PARA ÁRVORE EM PARALELEPÍPEDO - 1,20 X 1,20 M</t>
  </si>
  <si>
    <t>ORLA DE SEPARAÇÃO EM CONCRETO NC.26</t>
  </si>
  <si>
    <t>GRELHA DE CONCRETO PARA PISOS GRAMADOS 60X45X9,5CM</t>
  </si>
  <si>
    <t>TORNEIRA PARA JARDIM  HD.16</t>
  </si>
  <si>
    <t>IC.01 - BANCO DE CONCRETO POLIDO COM PINTURA EM POLIURETANO</t>
  </si>
  <si>
    <t>IC.02 - CONJUNTO MESA E BANCOS EM CONCRETO</t>
  </si>
  <si>
    <t>IC.03 - BANCO EM CONCRETO APARENTE - L=40CM</t>
  </si>
  <si>
    <t>IC.04 - BANCO EM CONCRETO APARENTE - L=50CM</t>
  </si>
  <si>
    <t>IC.05 - BANCO EM CONCRETO APARENTE COM BALANÇO DE 40CM</t>
  </si>
  <si>
    <t>IC.06 - BANCO EM CONCRETO APARENTE, TIPO PMSP</t>
  </si>
  <si>
    <t>IV.02/03 - BANCO EM BLOCOS DE CONCRETO APARENTE</t>
  </si>
  <si>
    <t xml:space="preserve"> IV.07 - BANCO EM ALVENARIA APARENTE E CONCRETO</t>
  </si>
  <si>
    <t xml:space="preserve"> IV.08 - BANCO EM ALVENARIA REVESTIDA E CONCRETO</t>
  </si>
  <si>
    <t xml:space="preserve"> IV.09 - BANCO JARDINEIRA EM ALVENARIA DE TIJOLO APARENTE</t>
  </si>
  <si>
    <t>RV.01 - MINI ANFITEATRO</t>
  </si>
  <si>
    <t>RV.06 - MURAL EM ALVENARIA</t>
  </si>
  <si>
    <t>RV.08 - TANQUE DE AREIA CIRCULAR - RAIO INTERNO 1,50M</t>
  </si>
  <si>
    <t>RV.09 - TANQUE DE AREIA CIRCULAR - RAIO INTERNO 2,00M</t>
  </si>
  <si>
    <t>RV.10 - TANQUE DE AREIA CIRCULAR - RAIO INTERNO 2,50M</t>
  </si>
  <si>
    <t>RV.11 - TANQUE DE AREIA - GENÉRICO - ESCAVAÇÃO E APILOAMENTO</t>
  </si>
  <si>
    <t>RV.11 - TANQUE DE AREIA - GENÉRICO - DRENAGEM</t>
  </si>
  <si>
    <t>RV.11 - TANQUE DE AREIA - GENÉRICO - LASTRO DE CONCRETO</t>
  </si>
  <si>
    <t>RV.11 - TANQUE DE AREIA - GENÉRICO - BORDA BAIXA</t>
  </si>
  <si>
    <t>RV.11 - TANQUE DE AREIA - GENÉRICO - BORDA ALTA</t>
  </si>
  <si>
    <t>RV.11 - TANQUE DE AREIA - GENÉRICO - FORNECIMENTO E APLICAÇÃO DE AREIA LAVADA</t>
  </si>
  <si>
    <t>BRINQUEDO - TRENZINHO DE TUBOS DE CONCRETO/FABES</t>
  </si>
  <si>
    <t>RV.07 - FORTINHO</t>
  </si>
  <si>
    <t>CARROSSEL PARA 20 LUGARES,  DIÂMETRO 2,20M, FORNECIMENTO E INSTALAÇÃO</t>
  </si>
  <si>
    <t>ESCORREGADOR COMPR=3,00M H=1,80M - ESTRUTURA METÁLICA</t>
  </si>
  <si>
    <t>GANGORRA COM 3 PRANCHAS COMPR=3,00M H=0,70M - ESTRUTURA METÁLICA</t>
  </si>
  <si>
    <t>BALANÇO DE 3 LUGARES COM PNEUS COMPR=4,50M H=2,50M - ESTRUTURA METÁLICA</t>
  </si>
  <si>
    <t>ESCADA HORIZONTAL COMPR=1,80M H=1,80M - ESTRUTURA METÁLICA</t>
  </si>
  <si>
    <t>GAIOLA LABIRINTO (1,5X1,5X2,0)M - ESTRUTURA METÁLICA</t>
  </si>
  <si>
    <t>PLACAS DE E.V.A. ESP.30MM PARA USO INTERNO, TIPO TATAMI, COLOCADAS</t>
  </si>
  <si>
    <t>PLAYGROUND BRINQUEDOS DE MADEIRA - CASA TARZAN COM RAMPA ESCALADA, ESCORREGADOR, PONTE E ESCADA MARINHEIRO</t>
  </si>
  <si>
    <t>PLAYGROUND BRINQUEDOS DE MADEIRA - CASA TARZAN COM RAMPA ESCALADA, ESCORREGADOR E ESCADA MARINHEIRO</t>
  </si>
  <si>
    <t>PLAYGROUND BRINQUEDOS DE MADEIRA - CASA TARZAN COM ESCORREGADOR E ESCADA MARINHEIRO</t>
  </si>
  <si>
    <t>PLAYGROUND BRINQUEDOS DE MADEIRA - DOIS CAVALINHOS E DUAS GANGORRAS</t>
  </si>
  <si>
    <t>PLAYGROUND BRINQUEDOS DE MADEIRA - ESCORREGADOR ( ALT.=1,80M COMP.=3,00M)</t>
  </si>
  <si>
    <t>PLAYGROUND BRINQUEDOS DE MADEIRA - GANGORRA DUPLA</t>
  </si>
  <si>
    <t>PLAYGROUND BRINQUEDOS DE MADEIRA - ARGOLA E TRAPÉZIO</t>
  </si>
  <si>
    <t>PLAYGROUND BRINQUEDOS DE MADEIRA - BALANÇA DUPLA</t>
  </si>
  <si>
    <t>PLAYGROUND BRINQUEDOS DE MADEIRA - ESCADA HORIZONTAL</t>
  </si>
  <si>
    <t>APARELHOS DE GINÁTICA EM MADEIRA - BARRA DUPLA EM DOIS NIVEIS</t>
  </si>
  <si>
    <t>APARELHOS DE GINÁTICA EM MADEIRA - BARREIRA SIMPLES</t>
  </si>
  <si>
    <t>APARELHOS DE GINÁTICA EM MADEIRA - BARRAS PARALELAS</t>
  </si>
  <si>
    <t>CARACOL - DEMARCAÇÃO DE PISO (RD-06)</t>
  </si>
  <si>
    <t>AMARELINHA DEMARCAÇÃO DE PISO (RD-05)</t>
  </si>
  <si>
    <t>XADREZ - DEMARCAÇÃO DE PISO (RD-04)</t>
  </si>
  <si>
    <t>FORNECIMENTO E APLICAÇÃO DE AREIA FINA</t>
  </si>
  <si>
    <t>FORNECIMENTO E APLICAÇÃO  DE PEDRA N.2</t>
  </si>
  <si>
    <t>RETIRADA DE GRAMA</t>
  </si>
  <si>
    <t>RECOLOCAÇÃO DE GRAMA</t>
  </si>
  <si>
    <t>TRANSPLANTE DE ÁRVORES COM DIÂMETRO ATÉ 30CM</t>
  </si>
  <si>
    <t>TRANSPLANTE DE ÁRVORES COM DAP MAIOR OU IGUAL A 30CM</t>
  </si>
  <si>
    <t>ENGENHEIRO/ ARQUITETO PLENO - DE 5 A 15 ANOS DE EXPERIÊNCIA (SGSP)</t>
  </si>
  <si>
    <t>GUINDASTE DE LANÇA FIXA SOBRE ESTEIRAS - 12 T</t>
  </si>
  <si>
    <t>REVOLVIMENTO E AJUSTE DO SOLO</t>
  </si>
  <si>
    <t>TERRA PREPARADA PARA PLANTIO</t>
  </si>
  <si>
    <t>CALCAREO DOLOMITICO</t>
  </si>
  <si>
    <t>ADUBO QUÍMICO NPK, 10:10:10</t>
  </si>
  <si>
    <t>PREPARO DO SOLO PARA PLANTIO DE GRAMA BATATAES</t>
  </si>
  <si>
    <t>RECOLOCAÇÃO DE TERRA DE JARDIM</t>
  </si>
  <si>
    <t>LEVANTAMENTO PLANIMÉTRICO DE PERÍMETRO - ATÉ 1.000M</t>
  </si>
  <si>
    <t>TOPÓGRAFO (SGSP)</t>
  </si>
  <si>
    <t>TEODOLITO COM PRECISÃO DE 10 SEGUNDOS</t>
  </si>
  <si>
    <t>AJUDANTE OU AUXILIAR DE TOPOGRAFIA (SGSP)</t>
  </si>
  <si>
    <t>DESENHISTA CADISTA  (SGSP)</t>
  </si>
  <si>
    <t>DESENHISTA DE TOPOGRAFIA - NÍVEL TÉCNICO (SGSP)</t>
  </si>
  <si>
    <t>LEVANTAMENTO PLANIMÉTRICO DE PERÍMETRO - EXCEDENTE 1.000M</t>
  </si>
  <si>
    <t>LEVANTAMENTO PLANIALTIMÉTRICO DE ÁREAS - ATÉ 10.000M2</t>
  </si>
  <si>
    <t>NÍVEL COM PRECISÃO DE 0,7 MM/KM</t>
  </si>
  <si>
    <t>LEVANTAMENTO PLANIALTIMÉTRICO DE ÁREAS - EXCEDENTE A 10.000M2</t>
  </si>
  <si>
    <t>TRADO MANUAL</t>
  </si>
  <si>
    <t>DESENHISTA PROJETISTA (SGSP)</t>
  </si>
  <si>
    <t>SONDADOR (SGSP)</t>
  </si>
  <si>
    <t>MOBILIZAÇÃO E INSTALAÇÃO DE 1  EQUIPAMENTO PARA EXECUÇÃO DE SONDAGEM A PERCUSSÃO</t>
  </si>
  <si>
    <t>CAMINHÃO COM CARROCERIA DE MADEIRA COMP. 4,20 M</t>
  </si>
  <si>
    <t>DESLOCAMENTO DE EQUIPAMENTO ENTRE FUROS EM TERRENO PLANO, CONSIDERANDO A DISTÂNCIA ATÉ 100M, PARA SONDAGEM A PERCUSSÃO</t>
  </si>
  <si>
    <t>DESLOCAMENTO DE EQUIPAMENTO ENTRE FUROS EM TERRENO PLANO, CONSIDERANDO A DISTÂNCIA DE 100 À 200M, PARA FUNDAÇÃO A PERCUSSÃO</t>
  </si>
  <si>
    <t>DESLOCAMENTO DE EQUIPAMENTO ENTRE FUROS EM TERRENO PLANO, CONSIDERANDO A DISTÂNCIA ACIMA DE 200M, PARA SONDAGEM A PERCUSSÃO</t>
  </si>
  <si>
    <t>DESLOCAMENTO DE EQUIPAMENTO ENTRE FUROS EM TERRENO ACIDENTADO, CONSIDERANDO A DISTÂNCIA ATÉ 50M, PARA SONDAGEM A PERCUSSÃO</t>
  </si>
  <si>
    <t>DESLOCAMENTO DE EQUIPAMENTO ENTRE FUROS EM TERRENO ACIDENTADO, CONSIDERANDO A DISTÂNCIA ACIMA DE 50M, PARA SONDAGEM A PERCUSSÃO</t>
  </si>
  <si>
    <t>EXECUÇÃO DE PLATAFORMA EM TERRENO ALAGADIÇO OU ACIDENTADO, PARA SONDAGEM A PERCUSSÃO</t>
  </si>
  <si>
    <t>PERFURAÇÃO E EXECUÇÃO DE ENSAIO PENETROMÉTRICO OU DE LAVAGEM POR TEMPO</t>
  </si>
  <si>
    <t>TECNÓLOGO COM 5 A 10 ANOS DE EXPERIÊNCIA, COM FORMAÇÃO EM EDIFICAÇÕES</t>
  </si>
  <si>
    <t>COORDENADOR GERAL</t>
  </si>
  <si>
    <t>ENGENHEIRO CIVIL/ ARQUITETO COORDENADOR GERAL - 20 ANOS EXPERIÊNCIA (SGSP)</t>
  </si>
  <si>
    <t>ENGENHEIRO/ ARQUITETO SÊNIOR</t>
  </si>
  <si>
    <t>ENGENHEIRO/ ARQUITETO JUNIOR</t>
  </si>
  <si>
    <t>ENGENHEIRO/ ARQUITETO JÚNIOR - ATÉ 5 ANOS DE EXPERIÊNCIA (SGSP)</t>
  </si>
  <si>
    <t>PROJETISTA</t>
  </si>
  <si>
    <t>PROJETISTA - SEM CURSO SUPERIOR, COM MAIS DE 5 ANOS DE EXPERIÊNCIA (SGSP)</t>
  </si>
  <si>
    <t>DESENHISTA PROJETISTA</t>
  </si>
  <si>
    <t>COORDENADOR SETORIAL</t>
  </si>
  <si>
    <t>ENGENHEIRO CIVIL/ ARQUITETO COORDENADOR SETORIAL - 20 ANOS EXPERIÊNCIA (SGSP)</t>
  </si>
  <si>
    <t>CONSULTOR</t>
  </si>
  <si>
    <t>ENGENHEIRO CIVIL/ ARQUITETO CONSULTOR - 20 ANOS DE EXPERIÊNCIA (SGSP)</t>
  </si>
  <si>
    <t>PROJETISTA CADISTA</t>
  </si>
  <si>
    <t>LEVANTAMENTO CADASTRAL DE EDIFICAÇÃO ATÉ 500M2</t>
  </si>
  <si>
    <t>LEVANTAMENTO CADASTRAL DE EDIFICAÇÃO EXECEDENTE A 500M2</t>
  </si>
  <si>
    <t>LEVANTAMENTO CADASTRAL INSTALAÇÕES ELÉTRICAS ATÉ 500M2</t>
  </si>
  <si>
    <t>LEVANTAMENTO CADASTRAL INSTALAÇÕES ELÉTRICAS EXECEDENTE A 500M2</t>
  </si>
  <si>
    <t>LEVANTAMENTO CADASTRAL INSTALAÇÕES HIDRO-SANITÁRIAS ATÉ 500M2</t>
  </si>
  <si>
    <t>LEVANTAMENTO CADASTRAL INSTALAÇÕES HIDRO-SANITÁRIAS EXECEDENTE A 500M2</t>
  </si>
  <si>
    <t>AS BUILT FORMATO A0</t>
  </si>
  <si>
    <t>AS BUILT FORMATO A1</t>
  </si>
  <si>
    <t>DESENVOLVIMENTO DE PRANCHA TÉCNICA EM FORMATO A0</t>
  </si>
  <si>
    <t>DESENVOLVIMENTO DE PRANCHA TÉCNICA EM FORMATO A1</t>
  </si>
  <si>
    <t>DESENVOLVIMENTO DE PRANCHA DE DESENHO/ DETALHAMENTO FORMATO A0</t>
  </si>
  <si>
    <t>DESENVOLVIMENTO DE PRANCHA DE DESENHO TÉCNICO/ DETALHAMENTO FORMATO A1</t>
  </si>
  <si>
    <t>SERVIÇO DE PLOTAGEM EM PAPEL SULFITE, TAMANHO A1, PRETO E BRANCO</t>
  </si>
  <si>
    <t>SERVIÇO DE PLOTAGEM EM PAPEL SULFITE, TAMANHO A0, PRETO E BRANCO</t>
  </si>
  <si>
    <t>SERVIÇO DE PLOTAGEM EM PAPEL SULFITE, TAMANHO A1, COLORIDA</t>
  </si>
  <si>
    <t>SERVIÇO DE PLOTAGEM EM PAPEL SULFITE, TAMANHO A0, COLORIDA</t>
  </si>
  <si>
    <t>CÓPIA XEROX EM TAMANHO OFÍCIO, UMA FACE, PRETO E BRANCO</t>
  </si>
  <si>
    <t>CÓPIA XEROX EM TAMANHO OFÍCIO, UMA FACE, COLORIDA</t>
  </si>
  <si>
    <t>CÓPIA XEROX EM TAMANHO A3, UMA FACE, PRETO E BRANCO</t>
  </si>
  <si>
    <t>CÓPIA XEROX EM TAMANHO A3, UMA FACE, COLORIDA</t>
  </si>
  <si>
    <t>CÓPIA XEROX - PRETO E BRANCO</t>
  </si>
  <si>
    <t>CADASTRAMENTO DE VEGETAÇÃO ARBOREA ATÉ 30 EXEMPLARES</t>
  </si>
  <si>
    <t>CADASTRAMENTO/ INVENTÁRIO DE VEGETAÇÃO ARBOREA ACIMA DE 30 EXEMPLARES</t>
  </si>
  <si>
    <t>PARECER TÉCNICO DE FUNDAÇÃO PARA ÁREA CONSTRUÍDA ATÉ 2000M2</t>
  </si>
  <si>
    <t>PARECER TÉCNICO DE FUNDAÇÃO PARA ÁREA CONSTRUÍDA DE 2001 À 5000M2</t>
  </si>
  <si>
    <t>PARECER TÉCNICO DE FUNDAÇÃO PARA ÁREA CONSTRUÍDA DE 5001 À 10000M2</t>
  </si>
  <si>
    <t>CONCRETO - ESTUDOS E ENSAIOS</t>
  </si>
  <si>
    <t>CONCRETO - ENSAIOS DE RUPTURA A COMPRESSÃO (CORPOS DE PROVA)</t>
  </si>
  <si>
    <t>CONTROLE TECNOLÓGICO DE CONCRETO - MOBILIZAÇÃO PARA MOLDAGEM E/OU COLETA DOS CORPOS DE PROVA DE CONCRETO</t>
  </si>
  <si>
    <t>VIAGEM</t>
  </si>
  <si>
    <t>CONTROLE TECNOLÓGICO DE CONCRETO MOLDAGEM DE CORPO DE PROVA</t>
  </si>
  <si>
    <t>PERÍODO</t>
  </si>
  <si>
    <t>CONTROLE TECNOLÓGICO DE CONCRETO - ENSAIO DE ESCLEROMETRIA EM 10 PONTOS COM 16 TIROS POR PONTO</t>
  </si>
  <si>
    <t>ENS.</t>
  </si>
  <si>
    <t>AÇO - ENSAIOS DE TRAÇÃO EM BARRAS</t>
  </si>
  <si>
    <t>AÇO - ENSAIOS DE DOBRAMENTO EM BARRAS</t>
  </si>
  <si>
    <t>AÇO - ENSAIOS DE VERIFICAÇÃO DE BITOLA</t>
  </si>
  <si>
    <t>ROLO COMPACTADOR VIBRATÓRIO DE UM CILINDRO 7 TON.</t>
  </si>
  <si>
    <t>CAMINHÃO BASCULANTE - 4 M3</t>
  </si>
  <si>
    <t>BATE ESTACA MARTELO - 40 T</t>
  </si>
  <si>
    <t>BATE ESTACAS ( COMPLEMENTO 22B )</t>
  </si>
  <si>
    <t>BETONEIRA 150 LITROS</t>
  </si>
  <si>
    <t>BOMBA DE ARGAMASSA CAP. 30 A 120 L/MIN</t>
  </si>
  <si>
    <t>BOMBA PARA CONCRETO - 70 M3/H</t>
  </si>
  <si>
    <t>BOMBA PARA INJEÇAO DE NATA  DE CIMENTO 20 A 40 L/MIN.</t>
  </si>
  <si>
    <t>BOMBA SUBMERSÍVEL DE DRENAGEM 1,4KW 2HP</t>
  </si>
  <si>
    <t>BOMBA SUBMERSÍVEL DE DRENAGEM 5 HP</t>
  </si>
  <si>
    <t>BOMBA SUBMERSÍVEL PARA ESGOTO 20 HP</t>
  </si>
  <si>
    <t>BOMBA SUBMERSÍVEL PARA ESGOTO 88 HP</t>
  </si>
  <si>
    <t>CAMINHÃO CARGA SECA CAPACIDADE  8 TON.</t>
  </si>
  <si>
    <t>CAMINHÃO CARGA SECA CAP. 8 TON COM GUINDASTE CAP. 3TON/3M</t>
  </si>
  <si>
    <t>CAMINHÃO FORA DE ESTRADA CAP. 16 M3 / 27 TON.</t>
  </si>
  <si>
    <t>CARRO POPULAR</t>
  </si>
  <si>
    <t>COMPRESSOR ESTACIONÁRIO - 750 PCM ( COM DIESEL E OPERADOR )</t>
  </si>
  <si>
    <t>COMPRESSOR PORTÁTIL - 400 PCM ( COM DIESEL E OPERADOR )</t>
  </si>
  <si>
    <t>COMPRESSOR PORTÁTIL - 762 PCM ( COM DIESEL E OPERADOR )</t>
  </si>
  <si>
    <t>CONJUNTO OXI-ACETILENO PARA SOLDA E CORTE</t>
  </si>
  <si>
    <t xml:space="preserve">CORTADORA DE CONCR.DE FIO DIAM.(ROLO 18 M) C/ UNID. HIDRÁULICA </t>
  </si>
  <si>
    <t>EQUIPAMENTO PARA TRANSPORTE HORIZONTAL DENTRO DE TUNNEL LINER</t>
  </si>
  <si>
    <t>ESCAVADEIRA DE LANÇA FIXA - 0,66 M3</t>
  </si>
  <si>
    <t>ESTAÇÃO TOTAL TC 1101</t>
  </si>
  <si>
    <t>ESTAÇÃO TOTAL TC 1103</t>
  </si>
  <si>
    <t>ESTAÇÃO TOTAL TC 705</t>
  </si>
  <si>
    <t>FRESADORA DE PAVIMENTOS A FRIO LARG . FRES. 1.000  MM</t>
  </si>
  <si>
    <t>FURADEIRA ELÉTRICA MANUAL</t>
  </si>
  <si>
    <t>GRUPO GERADOR 170KVA</t>
  </si>
  <si>
    <t>GRUPO GERADOR 260KVA</t>
  </si>
  <si>
    <t>GRUPO GERADOR 360KVA</t>
  </si>
  <si>
    <t>GRUPO GERADOR 81KVA</t>
  </si>
  <si>
    <t>GUINCHO DE COLUNA COM MOTO FREIO - 400 KG</t>
  </si>
  <si>
    <t>GUINDASTE SOBRE PNEUS COM LANÇA TELESCÓPICA CAP 125 TON.</t>
  </si>
  <si>
    <t>GUINDASTE HIDRÁULICO CAP. 60 TON. COM LANÇA TELESCÓPICA DE 42 M</t>
  </si>
  <si>
    <t>LAVADORA JATO D'AGUA DE ALTA PRESSAO</t>
  </si>
  <si>
    <t>LIXADEIRA PARA CONCRETO</t>
  </si>
  <si>
    <t>MÁQUINA DE PROJEÇÃO DE CONCRETO 22  M3/H ( SECA) E 17 M3/H ( ÚMIDA )</t>
  </si>
  <si>
    <t>MÁQUINA DE PROJEÇÃO DE CONCRETO CAP. 3 M3/H</t>
  </si>
  <si>
    <t>MÁQUINA DE PROJEÇÃO DE CONCRETO CAP. 8 M3/H</t>
  </si>
  <si>
    <t>MÁQUINA DE SOLDA-RETIFICADOR 500A</t>
  </si>
  <si>
    <t>MÁQUINA PARA JATEAMENTO - CAP. 350KG DE ABRASIVO</t>
  </si>
  <si>
    <t xml:space="preserve">MARTELO PERFURADOR  ROMPEDOR 1,5 KW </t>
  </si>
  <si>
    <t>BATE-ESTACAS HIDRÁUL.P/ INSTAL. DE DEFENSAS VIÁRIAS-S/CAMINHÃO</t>
  </si>
  <si>
    <t>MINI PERFURATRIZ ROTATIVA HIDRÁULICA S/ ESTEIRAS 200MM</t>
  </si>
  <si>
    <t>CARREGADEIRA COMPACTA 59 HP (POT. BRUTA) CARGA OPERACIONAL 794 KG</t>
  </si>
  <si>
    <t>MINIESCAVADEIRA</t>
  </si>
  <si>
    <t>MISTURADOR DE ARGAMASSA</t>
  </si>
  <si>
    <t>NÍVEL COM PRECISÃO DE 0,3 MM/KM</t>
  </si>
  <si>
    <t>NÍVEL TIPO NA728, PRECISÃO 1,5MM/ KM</t>
  </si>
  <si>
    <t>PÁ CARREGADEIRA DE PNEUS  - 3,3 M3</t>
  </si>
  <si>
    <t>MOTONIVELADORA</t>
  </si>
  <si>
    <t>PERFURATRIZ ROTATIVA HIDRÁULICA S/ ESTEIRAS  146 HP</t>
  </si>
  <si>
    <t>PERUA KOMBI</t>
  </si>
  <si>
    <t>PULVERIZADOR TIPO COSTAL</t>
  </si>
  <si>
    <t>RÉGUA VIBRATÓRIA DUPLA PARA  CONCRETO (ALUMÍNIO)</t>
  </si>
  <si>
    <t>ROLO COMPACTADOR VIBRAT. LISO-MANUAL  1600.</t>
  </si>
  <si>
    <t>ROLO COMPACTADOR  PÉ DE CARNEIRO DE UM CIL. 12,2 TON</t>
  </si>
  <si>
    <t>ROLO COMPACTADOR DE PNEUS - 21,3 TON</t>
  </si>
  <si>
    <t>ROLO COMPACTADOR DE PNEUS -27 TON</t>
  </si>
  <si>
    <t>ROMPEDOR</t>
  </si>
  <si>
    <t>SERRA CIRCULAR - 7.1/4"</t>
  </si>
  <si>
    <t>SERRA CIRCULAR PARA CORTE DE CONCRETO ( S/ DISCO ) PROF. 13CM</t>
  </si>
  <si>
    <t xml:space="preserve">SONDA HIDRAULICA </t>
  </si>
  <si>
    <t>TANQUE PARA INJEÇÃO DE RESINAS, NATAS E ARGAMASSAS</t>
  </si>
  <si>
    <t>TRATOR DE ESTEIRAS -16 TON.</t>
  </si>
  <si>
    <t>USINA DE ASFALTO FIXA CONTRA-FLUXO 60/80 T/H</t>
  </si>
  <si>
    <t>USINA DE SOLOS PRÉ-MISTURADOS A FRIO CAP. 350/600 TON</t>
  </si>
  <si>
    <t>VASSOURA MECÂNICA - VARRIMENTO 2,66 M</t>
  </si>
  <si>
    <t>VEÍCULO / PASSAGEIROS - COR PRETA P/ REPRESENTAÇÃO.</t>
  </si>
  <si>
    <t>EXAUSTOR ELÉTRICO 66 M3/H 250 MMCA</t>
  </si>
  <si>
    <t>VIBROACABADORA  DE ASFALTO SOBRE ESTEIRA CAP. 300 TON/H</t>
  </si>
  <si>
    <t>PERFURATRIZ MANUAL COM COLUNA E CONECTOR</t>
  </si>
  <si>
    <t>MARTELO ROTATIVO DEMOLIDOR 0,9 KW</t>
  </si>
  <si>
    <t>POLIDORA DE PISO 2,5 CV (SEM OPERADOR)</t>
  </si>
  <si>
    <t>MÁQUINA AIRLESS PARA PINTURA 250 BAR (COM OPERADOR)</t>
  </si>
  <si>
    <t>VASSOURA MECÂNICA - REBOCADA MECANICAMENTE</t>
  </si>
  <si>
    <t>Tipo</t>
  </si>
  <si>
    <t>Unidade</t>
  </si>
  <si>
    <t>CUSTO Unitário</t>
  </si>
  <si>
    <t>EQ</t>
  </si>
  <si>
    <t>IN</t>
  </si>
  <si>
    <t xml:space="preserve">TAXAS DE ENCARGOS SOCIAIS NOS CUSTOS DE PROJETOS </t>
  </si>
  <si>
    <t>Férias</t>
  </si>
  <si>
    <t>Faltas Abonadas Legalmente</t>
  </si>
  <si>
    <t>Aviso Prévio</t>
  </si>
  <si>
    <t xml:space="preserve">ENCARGOS QUE NÃO RECEBEM INCIDÊNCIA </t>
  </si>
  <si>
    <t>GLOBAL DE A ( % )</t>
  </si>
  <si>
    <t>COMPLEMENTOS</t>
  </si>
  <si>
    <t>FISCAL DE OBRAS (SGSP)</t>
  </si>
  <si>
    <t>TÉCNICO - NÍVEL MÉDIO (FORMAÇÃO EM EDIFICAÇÕES OU CONSTRUÇÃO CIVIL) (SGSP)</t>
  </si>
  <si>
    <t>DIGITADOR (SGSP)</t>
  </si>
  <si>
    <t>DESENHISTA (SGSP)</t>
  </si>
  <si>
    <t>SECRETÁRIA EXECUTIVA / DIRETORIA (SÓ PORTUGUÊS) (SGSP)</t>
  </si>
  <si>
    <t>SECRETÁRIA JÚNIOR (SGSP)</t>
  </si>
  <si>
    <t>MENSAGEIRO - OFFICE-BOY (SGSP)</t>
  </si>
  <si>
    <t>AUXILIAR DE LABORATÓRIO (SGSP)</t>
  </si>
  <si>
    <t>CALCULISTA DE TOPOGRAFIA (SGSP)</t>
  </si>
  <si>
    <t>LABORATORISTA (SGSP)</t>
  </si>
  <si>
    <t>SONDADOR DE ROTATIVA (SGSP)</t>
  </si>
  <si>
    <t>PROGRAMADOR DE COMPUTADOR JÚNIOR - NÍVEL MÉDIO (SGSP)</t>
  </si>
  <si>
    <t>NIVELADOR (SGSP)</t>
  </si>
  <si>
    <t>MO-M</t>
  </si>
  <si>
    <t>MO-H</t>
  </si>
  <si>
    <t>Código</t>
  </si>
  <si>
    <t>Quantidade</t>
  </si>
  <si>
    <t>HIDRÔMETRO</t>
  </si>
  <si>
    <t>LOCAÇÃO DE OBRA</t>
  </si>
  <si>
    <r>
      <t xml:space="preserve">TAXAS DE LEIS SOCIAIS NOS CUSTOS DA CONSTRUÇÃO - </t>
    </r>
    <r>
      <rPr>
        <b/>
        <i/>
        <sz val="12"/>
        <color theme="5"/>
        <rFont val="Calibri"/>
        <family val="2"/>
        <scheme val="minor"/>
      </rPr>
      <t>HORISTAS</t>
    </r>
  </si>
  <si>
    <r>
      <t xml:space="preserve"> </t>
    </r>
    <r>
      <rPr>
        <b/>
        <sz val="12"/>
        <color theme="5"/>
        <rFont val="Calibri"/>
        <family val="2"/>
        <scheme val="minor"/>
      </rPr>
      <t>MENSALISTAS</t>
    </r>
    <r>
      <rPr>
        <b/>
        <sz val="12"/>
        <rFont val="Calibri"/>
        <family val="2"/>
        <scheme val="minor"/>
      </rPr>
      <t xml:space="preserve"> - H 40</t>
    </r>
  </si>
  <si>
    <t>Codigo_insumo</t>
  </si>
  <si>
    <t>Codigo_servico</t>
  </si>
  <si>
    <t>Nome_insumo</t>
  </si>
  <si>
    <t>Nome_servico</t>
  </si>
  <si>
    <t>Unidade_insumo</t>
  </si>
  <si>
    <t>PU_insumo</t>
  </si>
  <si>
    <t>Qtde_insumo</t>
  </si>
  <si>
    <t>Unidade_servico</t>
  </si>
  <si>
    <t>Subtotal_insumo</t>
  </si>
  <si>
    <t>Subtotal_servico</t>
  </si>
  <si>
    <t>Ordem_insumos</t>
  </si>
  <si>
    <t>CONTAINER 2,00x3,00 M</t>
  </si>
  <si>
    <t>Mês</t>
  </si>
  <si>
    <t>MÊS</t>
  </si>
  <si>
    <t>LOCAÇÃO DE CONTAINER 2X3M</t>
  </si>
  <si>
    <t>MODULO VERBA</t>
  </si>
  <si>
    <t>R$</t>
  </si>
  <si>
    <t>Serviço</t>
  </si>
  <si>
    <t>Preço Unitário</t>
  </si>
  <si>
    <t>Preço total</t>
  </si>
  <si>
    <t>Total_Qtde_insumos</t>
  </si>
  <si>
    <t>Total_Preco_insumos</t>
  </si>
  <si>
    <t>Nome do Insumo</t>
  </si>
  <si>
    <t>Custo total do insumo</t>
  </si>
  <si>
    <t>% total</t>
  </si>
  <si>
    <t>% acumulada</t>
  </si>
  <si>
    <t>RExperts.com.br</t>
  </si>
  <si>
    <t>Planilha de Orçamento com Composição de Preços Unitários</t>
  </si>
  <si>
    <t>Instruções:</t>
  </si>
  <si>
    <r>
      <t xml:space="preserve">• Essa planilha foi adquirida em </t>
    </r>
    <r>
      <rPr>
        <b/>
        <sz val="10"/>
        <color rgb="FFFF0000"/>
        <rFont val="Calibri"/>
        <family val="2"/>
      </rPr>
      <t>www.rexperts.com.br</t>
    </r>
  </si>
  <si>
    <t>• A utilização é de inteira responsabilidade do usuário</t>
  </si>
  <si>
    <t>• As composições foram obtidas da Secretaria Municipal de Infraestrutura Urbana e Obras da Prefeitura de São Paulo com base em Jan/2014</t>
  </si>
  <si>
    <t>Total de insumos organizados por preço</t>
  </si>
  <si>
    <t>Custo acumulado</t>
  </si>
  <si>
    <r>
      <t>•</t>
    </r>
    <r>
      <rPr>
        <u/>
        <sz val="10"/>
        <color theme="1" tint="0.499984740745262"/>
        <rFont val="Calibri"/>
        <family val="2"/>
      </rPr>
      <t xml:space="preserve"> Preencher somente</t>
    </r>
    <r>
      <rPr>
        <sz val="10"/>
        <color theme="1" tint="0.499984740745262"/>
        <rFont val="Calibri"/>
        <family val="2"/>
      </rPr>
      <t xml:space="preserve"> as células </t>
    </r>
    <r>
      <rPr>
        <b/>
        <u/>
        <sz val="10"/>
        <color rgb="FF0000FF"/>
        <rFont val="Calibri"/>
        <family val="2"/>
      </rPr>
      <t>azuis</t>
    </r>
    <r>
      <rPr>
        <u/>
        <sz val="10"/>
        <color theme="1" tint="0.499984740745262"/>
        <rFont val="Calibri"/>
        <family val="2"/>
      </rPr>
      <t>,</t>
    </r>
    <r>
      <rPr>
        <sz val="10"/>
        <color theme="1" tint="0.499984740745262"/>
        <rFont val="Calibri"/>
        <family val="2"/>
      </rPr>
      <t xml:space="preserve"> as demais são calculadas automaticamente.</t>
    </r>
  </si>
  <si>
    <t>Fonte: Secretaria Municipal de Infraestrutura Urbana e Obras da Prefeitura de São Paulo com base em Jan/2014</t>
  </si>
  <si>
    <t>v1.0 - 20150417</t>
  </si>
  <si>
    <t>Escritório Central</t>
  </si>
  <si>
    <t>Administração Local e Transportes Internos</t>
  </si>
  <si>
    <t>Lucro Bruto</t>
  </si>
  <si>
    <t>IMPOSTOS:</t>
  </si>
  <si>
    <t>Cofins</t>
  </si>
  <si>
    <t>PIS</t>
  </si>
  <si>
    <t>ISS</t>
  </si>
  <si>
    <t>BDI</t>
  </si>
  <si>
    <t>Benefícios e Despesas Indiretas</t>
  </si>
  <si>
    <t>Edificações</t>
  </si>
  <si>
    <t>Custo total dos serviços</t>
  </si>
  <si>
    <t>Orçamento final</t>
  </si>
  <si>
    <t>Cálculos dos encargos trabalhistas</t>
  </si>
  <si>
    <t>http://rexperts.com.br/planilha-orcamento-composicao-custos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</si>
</sst>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0"/>
    <numFmt numFmtId="167" formatCode="00\-00\-00"/>
    <numFmt numFmtId="168" formatCode="_-[$R$-416]\ * #,##0.00_-;\-[$R$-416]\ * #,##0.00_-;_-[$R$-416]\ * &quot;-&quot;??_-;_-@_-"/>
    <numFmt numFmtId="169" formatCode="#,##0.0"/>
    <numFmt numFmtId="170" formatCode="0.0%"/>
    <numFmt numFmtId="171" formatCode="0.0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rgb="FF006600"/>
      <name val="Calibri"/>
      <family val="2"/>
      <scheme val="minor"/>
    </font>
    <font>
      <b/>
      <sz val="10"/>
      <color rgb="FF0066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5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1"/>
      <color rgb="FF00660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66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Arial Black"/>
      <family val="2"/>
    </font>
    <font>
      <b/>
      <i/>
      <sz val="10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</font>
    <font>
      <b/>
      <sz val="10"/>
      <color rgb="FFFF0000"/>
      <name val="Calibri"/>
      <family val="2"/>
    </font>
    <font>
      <u/>
      <sz val="10"/>
      <color theme="1" tint="0.499984740745262"/>
      <name val="Calibri"/>
      <family val="2"/>
    </font>
    <font>
      <b/>
      <u/>
      <sz val="10"/>
      <color rgb="FF0000FF"/>
      <name val="Calibri"/>
      <family val="2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  <font>
      <i/>
      <sz val="9"/>
      <color theme="1" tint="0.499984740745262"/>
      <name val="Calibri"/>
      <family val="2"/>
      <scheme val="minor"/>
    </font>
    <font>
      <i/>
      <sz val="11"/>
      <color rgb="FF006600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8"/>
      </patternFill>
    </fill>
    <fill>
      <patternFill patternType="solid">
        <fgColor theme="3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00000"/>
        <bgColor theme="5"/>
      </patternFill>
    </fill>
    <fill>
      <patternFill patternType="solid">
        <fgColor rgb="FFC00000"/>
        <bgColor theme="5" tint="-0.249977111117893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5" tint="0.79998168889431442"/>
      </bottom>
      <diagonal/>
    </border>
    <border>
      <left/>
      <right/>
      <top style="medium">
        <color theme="5" tint="-0.249977111117893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0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2"/>
    <xf numFmtId="0" fontId="1" fillId="0" borderId="0" xfId="2" applyAlignment="1">
      <alignment horizontal="center"/>
    </xf>
    <xf numFmtId="167" fontId="7" fillId="0" borderId="4" xfId="5" applyNumberFormat="1" applyFont="1" applyFill="1" applyBorder="1" applyAlignment="1">
      <alignment horizontal="center"/>
    </xf>
    <xf numFmtId="0" fontId="7" fillId="0" borderId="4" xfId="5" applyFont="1" applyFill="1" applyBorder="1" applyAlignment="1">
      <alignment wrapText="1"/>
    </xf>
    <xf numFmtId="0" fontId="7" fillId="0" borderId="4" xfId="5" applyFont="1" applyFill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0" fontId="5" fillId="0" borderId="0" xfId="5" applyFont="1" applyFill="1" applyAlignment="1">
      <alignment horizontal="left" wrapText="1"/>
    </xf>
    <xf numFmtId="0" fontId="5" fillId="0" borderId="0" xfId="5" applyFont="1" applyFill="1" applyAlignment="1">
      <alignment horizontal="center"/>
    </xf>
    <xf numFmtId="0" fontId="5" fillId="0" borderId="0" xfId="5" applyFont="1"/>
    <xf numFmtId="0" fontId="5" fillId="0" borderId="0" xfId="5" applyFont="1" applyAlignment="1">
      <alignment horizontal="center"/>
    </xf>
    <xf numFmtId="167" fontId="5" fillId="0" borderId="0" xfId="5" applyNumberFormat="1" applyFont="1" applyFill="1" applyBorder="1" applyAlignment="1">
      <alignment horizontal="center"/>
    </xf>
    <xf numFmtId="167" fontId="7" fillId="0" borderId="0" xfId="5" applyNumberFormat="1" applyFont="1" applyFill="1" applyBorder="1" applyAlignment="1">
      <alignment horizontal="center"/>
    </xf>
    <xf numFmtId="167" fontId="7" fillId="0" borderId="5" xfId="5" applyNumberFormat="1" applyFont="1" applyFill="1" applyBorder="1" applyAlignment="1">
      <alignment horizontal="center"/>
    </xf>
    <xf numFmtId="0" fontId="5" fillId="0" borderId="0" xfId="5" applyFont="1" applyFill="1" applyAlignment="1">
      <alignment horizontal="center" wrapText="1"/>
    </xf>
    <xf numFmtId="165" fontId="7" fillId="0" borderId="4" xfId="6" applyFont="1" applyFill="1" applyBorder="1" applyAlignment="1">
      <alignment wrapText="1"/>
    </xf>
    <xf numFmtId="165" fontId="8" fillId="0" borderId="0" xfId="6" applyFont="1"/>
    <xf numFmtId="165" fontId="9" fillId="0" borderId="4" xfId="6" applyFont="1" applyFill="1" applyBorder="1" applyAlignment="1">
      <alignment wrapText="1"/>
    </xf>
    <xf numFmtId="165" fontId="8" fillId="0" borderId="0" xfId="6" applyFont="1" applyFill="1" applyAlignment="1">
      <alignment horizontal="right"/>
    </xf>
    <xf numFmtId="165" fontId="11" fillId="6" borderId="5" xfId="6" applyFont="1" applyFill="1" applyBorder="1" applyAlignment="1">
      <alignment horizontal="center" vertical="center" wrapText="1"/>
    </xf>
    <xf numFmtId="165" fontId="5" fillId="0" borderId="4" xfId="6" applyFont="1" applyBorder="1" applyAlignment="1">
      <alignment horizontal="right"/>
    </xf>
    <xf numFmtId="165" fontId="7" fillId="0" borderId="4" xfId="6" applyFont="1" applyFill="1" applyBorder="1" applyAlignment="1">
      <alignment horizontal="right"/>
    </xf>
    <xf numFmtId="165" fontId="5" fillId="0" borderId="0" xfId="6" applyFont="1"/>
    <xf numFmtId="165" fontId="5" fillId="0" borderId="0" xfId="6" applyFont="1" applyFill="1" applyAlignment="1">
      <alignment horizontal="right"/>
    </xf>
    <xf numFmtId="165" fontId="5" fillId="0" borderId="0" xfId="6" applyFont="1" applyFill="1" applyBorder="1" applyAlignment="1">
      <alignment horizontal="right"/>
    </xf>
    <xf numFmtId="165" fontId="5" fillId="0" borderId="0" xfId="6" applyFont="1" applyAlignment="1">
      <alignment horizontal="center"/>
    </xf>
    <xf numFmtId="168" fontId="12" fillId="0" borderId="1" xfId="2" applyNumberFormat="1" applyFont="1" applyBorder="1"/>
    <xf numFmtId="168" fontId="6" fillId="0" borderId="1" xfId="2" applyNumberFormat="1" applyFont="1" applyBorder="1"/>
    <xf numFmtId="0" fontId="12" fillId="3" borderId="0" xfId="2" applyFont="1" applyFill="1"/>
    <xf numFmtId="0" fontId="12" fillId="3" borderId="1" xfId="2" applyFont="1" applyFill="1" applyBorder="1"/>
    <xf numFmtId="0" fontId="11" fillId="7" borderId="0" xfId="4" applyFont="1" applyFill="1" applyBorder="1" applyAlignment="1">
      <alignment horizontal="center"/>
    </xf>
    <xf numFmtId="166" fontId="11" fillId="7" borderId="0" xfId="4" applyNumberFormat="1" applyFont="1" applyFill="1" applyBorder="1" applyAlignment="1">
      <alignment horizontal="center" vertical="top"/>
    </xf>
    <xf numFmtId="4" fontId="11" fillId="7" borderId="2" xfId="4" applyNumberFormat="1" applyFont="1" applyFill="1" applyBorder="1" applyAlignment="1">
      <alignment horizontal="center"/>
    </xf>
    <xf numFmtId="0" fontId="11" fillId="7" borderId="0" xfId="4" applyFont="1" applyFill="1" applyBorder="1" applyAlignment="1">
      <alignment horizontal="left"/>
    </xf>
    <xf numFmtId="166" fontId="11" fillId="7" borderId="0" xfId="4" applyNumberFormat="1" applyFont="1" applyFill="1" applyBorder="1" applyAlignment="1">
      <alignment horizontal="center"/>
    </xf>
    <xf numFmtId="4" fontId="11" fillId="7" borderId="0" xfId="4" applyNumberFormat="1" applyFont="1" applyFill="1" applyBorder="1" applyAlignment="1">
      <alignment horizontal="center" wrapText="1"/>
    </xf>
    <xf numFmtId="165" fontId="8" fillId="0" borderId="0" xfId="6" applyFont="1" applyAlignment="1">
      <alignment horizontal="left"/>
    </xf>
    <xf numFmtId="49" fontId="14" fillId="0" borderId="0" xfId="2" applyNumberFormat="1" applyFont="1"/>
    <xf numFmtId="0" fontId="15" fillId="0" borderId="0" xfId="2" applyFont="1"/>
    <xf numFmtId="0" fontId="14" fillId="0" borderId="0" xfId="2" applyFont="1"/>
    <xf numFmtId="10" fontId="14" fillId="0" borderId="0" xfId="2" applyNumberFormat="1" applyFont="1" applyAlignment="1">
      <alignment horizontal="right"/>
    </xf>
    <xf numFmtId="0" fontId="16" fillId="0" borderId="0" xfId="2" applyFont="1"/>
    <xf numFmtId="0" fontId="10" fillId="0" borderId="0" xfId="0" applyFont="1" applyAlignment="1"/>
    <xf numFmtId="10" fontId="10" fillId="0" borderId="0" xfId="0" applyNumberFormat="1" applyFont="1" applyAlignment="1">
      <alignment horizontal="right"/>
    </xf>
    <xf numFmtId="49" fontId="16" fillId="0" borderId="0" xfId="2" applyNumberFormat="1" applyFont="1"/>
    <xf numFmtId="10" fontId="16" fillId="0" borderId="0" xfId="2" applyNumberFormat="1" applyFont="1" applyAlignment="1">
      <alignment horizontal="right"/>
    </xf>
    <xf numFmtId="49" fontId="16" fillId="0" borderId="0" xfId="0" applyNumberFormat="1" applyFont="1"/>
    <xf numFmtId="0" fontId="16" fillId="0" borderId="0" xfId="0" applyFont="1"/>
    <xf numFmtId="10" fontId="16" fillId="0" borderId="0" xfId="0" applyNumberFormat="1" applyFont="1" applyAlignment="1">
      <alignment horizontal="right"/>
    </xf>
    <xf numFmtId="0" fontId="3" fillId="0" borderId="0" xfId="0" applyFont="1"/>
    <xf numFmtId="49" fontId="17" fillId="0" borderId="3" xfId="2" applyNumberFormat="1" applyFont="1" applyBorder="1"/>
    <xf numFmtId="0" fontId="17" fillId="0" borderId="0" xfId="2" applyFont="1"/>
    <xf numFmtId="10" fontId="17" fillId="0" borderId="0" xfId="2" applyNumberFormat="1" applyFont="1" applyAlignment="1">
      <alignment horizontal="right"/>
    </xf>
    <xf numFmtId="49" fontId="17" fillId="0" borderId="3" xfId="0" applyNumberFormat="1" applyFont="1" applyBorder="1"/>
    <xf numFmtId="0" fontId="17" fillId="0" borderId="0" xfId="0" applyFont="1"/>
    <xf numFmtId="10" fontId="17" fillId="0" borderId="0" xfId="0" applyNumberFormat="1" applyFont="1" applyAlignment="1">
      <alignment horizontal="right"/>
    </xf>
    <xf numFmtId="2" fontId="16" fillId="0" borderId="0" xfId="2" applyNumberFormat="1" applyFont="1" applyAlignment="1">
      <alignment horizontal="right"/>
    </xf>
    <xf numFmtId="10" fontId="13" fillId="0" borderId="0" xfId="2" applyNumberFormat="1" applyFont="1" applyAlignment="1">
      <alignment horizontal="right"/>
    </xf>
    <xf numFmtId="2" fontId="16" fillId="0" borderId="0" xfId="0" applyNumberFormat="1" applyFont="1" applyAlignment="1">
      <alignment horizontal="right"/>
    </xf>
    <xf numFmtId="10" fontId="13" fillId="0" borderId="0" xfId="0" applyNumberFormat="1" applyFont="1" applyAlignment="1">
      <alignment horizontal="right"/>
    </xf>
    <xf numFmtId="2" fontId="16" fillId="0" borderId="0" xfId="2" applyNumberFormat="1" applyFont="1"/>
    <xf numFmtId="2" fontId="16" fillId="0" borderId="0" xfId="0" applyNumberFormat="1" applyFont="1"/>
    <xf numFmtId="49" fontId="17" fillId="0" borderId="0" xfId="2" applyNumberFormat="1" applyFont="1"/>
    <xf numFmtId="0" fontId="17" fillId="2" borderId="0" xfId="2" applyFont="1" applyFill="1"/>
    <xf numFmtId="2" fontId="17" fillId="2" borderId="0" xfId="2" applyNumberFormat="1" applyFont="1" applyFill="1"/>
    <xf numFmtId="10" fontId="17" fillId="2" borderId="0" xfId="2" applyNumberFormat="1" applyFont="1" applyFill="1" applyAlignment="1">
      <alignment horizontal="right"/>
    </xf>
    <xf numFmtId="49" fontId="17" fillId="0" borderId="0" xfId="0" applyNumberFormat="1" applyFont="1"/>
    <xf numFmtId="0" fontId="17" fillId="2" borderId="0" xfId="0" applyFont="1" applyFill="1"/>
    <xf numFmtId="2" fontId="17" fillId="2" borderId="0" xfId="0" applyNumberFormat="1" applyFont="1" applyFill="1"/>
    <xf numFmtId="10" fontId="17" fillId="2" borderId="0" xfId="0" applyNumberFormat="1" applyFont="1" applyFill="1" applyAlignment="1">
      <alignment horizontal="right"/>
    </xf>
    <xf numFmtId="2" fontId="16" fillId="0" borderId="0" xfId="2" applyNumberFormat="1" applyFont="1" applyFill="1"/>
    <xf numFmtId="2" fontId="16" fillId="0" borderId="0" xfId="0" applyNumberFormat="1" applyFont="1" applyFill="1"/>
    <xf numFmtId="2" fontId="17" fillId="0" borderId="0" xfId="2" applyNumberFormat="1" applyFont="1" applyFill="1"/>
    <xf numFmtId="2" fontId="17" fillId="0" borderId="0" xfId="0" applyNumberFormat="1" applyFont="1" applyFill="1"/>
    <xf numFmtId="0" fontId="16" fillId="0" borderId="0" xfId="0" applyFont="1" applyBorder="1"/>
    <xf numFmtId="0" fontId="17" fillId="4" borderId="0" xfId="0" applyFont="1" applyFill="1"/>
    <xf numFmtId="10" fontId="17" fillId="4" borderId="0" xfId="0" applyNumberFormat="1" applyFont="1" applyFill="1" applyAlignment="1">
      <alignment horizontal="right"/>
    </xf>
    <xf numFmtId="0" fontId="16" fillId="2" borderId="0" xfId="2" applyFont="1" applyFill="1"/>
    <xf numFmtId="0" fontId="16" fillId="2" borderId="0" xfId="0" applyFont="1" applyFill="1"/>
    <xf numFmtId="0" fontId="18" fillId="0" borderId="0" xfId="2" applyFont="1"/>
    <xf numFmtId="0" fontId="20" fillId="0" borderId="0" xfId="0" applyFont="1" applyAlignment="1"/>
    <xf numFmtId="0" fontId="22" fillId="0" borderId="0" xfId="0" applyFont="1"/>
    <xf numFmtId="167" fontId="11" fillId="5" borderId="4" xfId="5" applyNumberFormat="1" applyFont="1" applyFill="1" applyBorder="1" applyAlignment="1">
      <alignment horizontal="center" vertical="center" wrapText="1"/>
    </xf>
    <xf numFmtId="0" fontId="11" fillId="6" borderId="5" xfId="5" applyFont="1" applyFill="1" applyBorder="1" applyAlignment="1">
      <alignment horizontal="center" vertical="center" wrapText="1"/>
    </xf>
    <xf numFmtId="0" fontId="11" fillId="6" borderId="4" xfId="5" applyFont="1" applyFill="1" applyBorder="1" applyAlignment="1">
      <alignment horizontal="center" vertical="center" wrapText="1"/>
    </xf>
    <xf numFmtId="165" fontId="11" fillId="5" borderId="4" xfId="6" applyFont="1" applyFill="1" applyBorder="1" applyAlignment="1">
      <alignment horizontal="center" vertical="center" wrapText="1"/>
    </xf>
    <xf numFmtId="166" fontId="11" fillId="6" borderId="5" xfId="5" applyNumberFormat="1" applyFont="1" applyFill="1" applyBorder="1" applyAlignment="1">
      <alignment horizontal="center" vertical="center" wrapText="1"/>
    </xf>
    <xf numFmtId="0" fontId="11" fillId="5" borderId="4" xfId="5" applyFont="1" applyFill="1" applyBorder="1" applyAlignment="1">
      <alignment horizontal="center" vertical="center" wrapText="1"/>
    </xf>
    <xf numFmtId="165" fontId="11" fillId="6" borderId="4" xfId="6" applyFont="1" applyFill="1" applyBorder="1" applyAlignment="1">
      <alignment horizontal="center" vertical="center" wrapText="1"/>
    </xf>
    <xf numFmtId="165" fontId="8" fillId="0" borderId="0" xfId="6" applyFont="1" applyAlignment="1">
      <alignment horizontal="center"/>
    </xf>
    <xf numFmtId="0" fontId="0" fillId="0" borderId="0" xfId="0" applyAlignment="1">
      <alignment horizontal="center"/>
    </xf>
    <xf numFmtId="167" fontId="5" fillId="0" borderId="0" xfId="5" applyNumberFormat="1" applyFont="1" applyBorder="1" applyAlignment="1">
      <alignment horizontal="center"/>
    </xf>
    <xf numFmtId="165" fontId="8" fillId="0" borderId="0" xfId="6" applyFont="1" applyBorder="1" applyAlignment="1">
      <alignment horizontal="left"/>
    </xf>
    <xf numFmtId="165" fontId="8" fillId="0" borderId="0" xfId="6" applyFont="1" applyBorder="1" applyAlignment="1">
      <alignment horizontal="center"/>
    </xf>
    <xf numFmtId="165" fontId="8" fillId="0" borderId="0" xfId="6" applyFont="1" applyBorder="1"/>
    <xf numFmtId="0" fontId="5" fillId="0" borderId="0" xfId="5" applyFont="1" applyBorder="1"/>
    <xf numFmtId="165" fontId="5" fillId="0" borderId="0" xfId="6" applyFont="1" applyBorder="1"/>
    <xf numFmtId="0" fontId="5" fillId="0" borderId="0" xfId="5" applyFont="1" applyFill="1" applyBorder="1" applyAlignment="1">
      <alignment horizontal="left" wrapText="1"/>
    </xf>
    <xf numFmtId="0" fontId="5" fillId="0" borderId="0" xfId="5" applyFont="1" applyFill="1" applyBorder="1" applyAlignment="1">
      <alignment horizontal="center"/>
    </xf>
    <xf numFmtId="167" fontId="23" fillId="0" borderId="0" xfId="5" applyNumberFormat="1" applyFont="1" applyFill="1" applyAlignment="1">
      <alignment horizontal="center"/>
    </xf>
    <xf numFmtId="165" fontId="24" fillId="0" borderId="0" xfId="6" applyFont="1" applyBorder="1" applyAlignment="1">
      <alignment horizontal="left"/>
    </xf>
    <xf numFmtId="165" fontId="24" fillId="0" borderId="0" xfId="6" applyFont="1" applyBorder="1" applyAlignment="1">
      <alignment horizontal="center"/>
    </xf>
    <xf numFmtId="165" fontId="24" fillId="0" borderId="0" xfId="6" applyNumberFormat="1" applyFont="1" applyBorder="1"/>
    <xf numFmtId="0" fontId="23" fillId="0" borderId="0" xfId="5" applyFont="1" applyFill="1"/>
    <xf numFmtId="165" fontId="23" fillId="0" borderId="0" xfId="6" applyFont="1" applyBorder="1"/>
    <xf numFmtId="165" fontId="23" fillId="0" borderId="0" xfId="6" applyNumberFormat="1" applyFont="1" applyBorder="1"/>
    <xf numFmtId="168" fontId="0" fillId="0" borderId="0" xfId="0" applyNumberFormat="1"/>
    <xf numFmtId="0" fontId="5" fillId="0" borderId="0" xfId="5" quotePrefix="1" applyFont="1" applyFill="1" applyAlignment="1">
      <alignment horizontal="left" wrapText="1"/>
    </xf>
    <xf numFmtId="4" fontId="13" fillId="8" borderId="0" xfId="0" applyNumberFormat="1" applyFont="1" applyFill="1"/>
    <xf numFmtId="168" fontId="22" fillId="0" borderId="0" xfId="10" applyNumberFormat="1" applyFont="1"/>
    <xf numFmtId="0" fontId="4" fillId="9" borderId="0" xfId="0" applyFont="1" applyFill="1"/>
    <xf numFmtId="0" fontId="1" fillId="0" borderId="0" xfId="2" applyAlignment="1"/>
    <xf numFmtId="0" fontId="26" fillId="0" borderId="0" xfId="0" applyFont="1" applyAlignment="1">
      <alignment horizontal="center"/>
    </xf>
    <xf numFmtId="169" fontId="0" fillId="0" borderId="0" xfId="0" applyNumberFormat="1" applyAlignment="1">
      <alignment horizontal="center"/>
    </xf>
    <xf numFmtId="170" fontId="0" fillId="0" borderId="0" xfId="7" applyNumberFormat="1" applyFont="1" applyAlignment="1">
      <alignment horizontal="center"/>
    </xf>
    <xf numFmtId="0" fontId="0" fillId="9" borderId="0" xfId="0" applyFill="1"/>
    <xf numFmtId="170" fontId="4" fillId="10" borderId="7" xfId="7" applyNumberFormat="1" applyFont="1" applyFill="1" applyBorder="1" applyAlignment="1">
      <alignment horizontal="center"/>
    </xf>
    <xf numFmtId="169" fontId="0" fillId="9" borderId="0" xfId="0" applyNumberFormat="1" applyFill="1" applyAlignment="1">
      <alignment horizontal="center"/>
    </xf>
    <xf numFmtId="169" fontId="25" fillId="11" borderId="6" xfId="0" applyNumberFormat="1" applyFont="1" applyFill="1" applyBorder="1" applyAlignment="1">
      <alignment horizontal="center"/>
    </xf>
    <xf numFmtId="0" fontId="29" fillId="9" borderId="0" xfId="0" applyFont="1" applyFill="1"/>
    <xf numFmtId="0" fontId="27" fillId="9" borderId="0" xfId="0" applyFont="1" applyFill="1" applyAlignment="1">
      <alignment horizontal="right"/>
    </xf>
    <xf numFmtId="0" fontId="0" fillId="12" borderId="0" xfId="0" applyFill="1"/>
    <xf numFmtId="0" fontId="28" fillId="12" borderId="0" xfId="0" applyFont="1" applyFill="1"/>
    <xf numFmtId="0" fontId="30" fillId="0" borderId="0" xfId="0" applyFont="1" applyFill="1"/>
    <xf numFmtId="0" fontId="31" fillId="0" borderId="0" xfId="0" applyFont="1"/>
    <xf numFmtId="3" fontId="10" fillId="0" borderId="4" xfId="5" applyNumberFormat="1" applyFont="1" applyFill="1" applyBorder="1" applyAlignment="1">
      <alignment horizontal="center"/>
    </xf>
    <xf numFmtId="3" fontId="12" fillId="0" borderId="0" xfId="5" applyNumberFormat="1" applyFont="1" applyAlignment="1">
      <alignment horizontal="center"/>
    </xf>
    <xf numFmtId="3" fontId="12" fillId="0" borderId="0" xfId="5" applyNumberFormat="1" applyFont="1" applyBorder="1" applyAlignment="1">
      <alignment horizontal="center"/>
    </xf>
    <xf numFmtId="3" fontId="12" fillId="0" borderId="0" xfId="5" applyNumberFormat="1" applyFont="1" applyFill="1" applyBorder="1" applyAlignment="1">
      <alignment horizontal="center"/>
    </xf>
    <xf numFmtId="3" fontId="10" fillId="0" borderId="0" xfId="5" applyNumberFormat="1" applyFont="1" applyFill="1" applyBorder="1" applyAlignment="1">
      <alignment horizontal="center"/>
    </xf>
    <xf numFmtId="3" fontId="12" fillId="0" borderId="0" xfId="5" applyNumberFormat="1" applyFont="1" applyFill="1" applyAlignment="1">
      <alignment horizontal="center"/>
    </xf>
    <xf numFmtId="0" fontId="10" fillId="0" borderId="4" xfId="5" applyFont="1" applyFill="1" applyBorder="1" applyAlignment="1"/>
    <xf numFmtId="0" fontId="10" fillId="0" borderId="4" xfId="5" applyFont="1" applyFill="1" applyBorder="1" applyAlignment="1">
      <alignment wrapText="1"/>
    </xf>
    <xf numFmtId="0" fontId="12" fillId="0" borderId="0" xfId="5" applyFont="1" applyAlignment="1"/>
    <xf numFmtId="166" fontId="12" fillId="0" borderId="0" xfId="5" applyNumberFormat="1" applyFont="1" applyFill="1" applyAlignment="1">
      <alignment horizontal="center"/>
    </xf>
    <xf numFmtId="0" fontId="12" fillId="0" borderId="0" xfId="5" applyFont="1" applyBorder="1" applyAlignment="1"/>
    <xf numFmtId="166" fontId="12" fillId="0" borderId="0" xfId="5" applyNumberFormat="1" applyFont="1" applyFill="1" applyBorder="1" applyAlignment="1">
      <alignment horizontal="center"/>
    </xf>
    <xf numFmtId="0" fontId="12" fillId="0" borderId="0" xfId="5" applyFont="1" applyFill="1" applyBorder="1" applyAlignment="1">
      <alignment horizontal="left"/>
    </xf>
    <xf numFmtId="0" fontId="12" fillId="0" borderId="0" xfId="5" applyFont="1" applyFill="1" applyAlignment="1"/>
    <xf numFmtId="165" fontId="10" fillId="0" borderId="4" xfId="6" applyFont="1" applyFill="1" applyBorder="1" applyAlignment="1">
      <alignment horizontal="center" wrapText="1"/>
    </xf>
    <xf numFmtId="165" fontId="12" fillId="0" borderId="0" xfId="6" applyFont="1" applyFill="1" applyAlignment="1">
      <alignment horizontal="center"/>
    </xf>
    <xf numFmtId="165" fontId="12" fillId="0" borderId="0" xfId="6" applyFont="1" applyFill="1" applyBorder="1" applyAlignment="1">
      <alignment horizontal="center"/>
    </xf>
    <xf numFmtId="0" fontId="12" fillId="0" borderId="1" xfId="3" applyFont="1" applyFill="1" applyBorder="1" applyAlignment="1">
      <alignment wrapText="1"/>
    </xf>
    <xf numFmtId="166" fontId="12" fillId="0" borderId="1" xfId="2" applyNumberFormat="1" applyFont="1" applyBorder="1" applyAlignment="1">
      <alignment horizontal="center"/>
    </xf>
    <xf numFmtId="0" fontId="12" fillId="0" borderId="1" xfId="3" applyFont="1" applyFill="1" applyBorder="1" applyAlignment="1"/>
    <xf numFmtId="0" fontId="12" fillId="0" borderId="1" xfId="3" applyFont="1" applyFill="1" applyBorder="1" applyAlignment="1">
      <alignment horizontal="center" wrapText="1"/>
    </xf>
    <xf numFmtId="0" fontId="36" fillId="0" borderId="0" xfId="2" applyFont="1"/>
    <xf numFmtId="0" fontId="0" fillId="0" borderId="0" xfId="0" applyFont="1"/>
    <xf numFmtId="0" fontId="17" fillId="0" borderId="8" xfId="0" applyFont="1" applyFill="1" applyBorder="1"/>
    <xf numFmtId="0" fontId="16" fillId="0" borderId="8" xfId="0" applyFont="1" applyFill="1" applyBorder="1"/>
    <xf numFmtId="171" fontId="16" fillId="0" borderId="0" xfId="0" applyNumberFormat="1" applyFont="1" applyFill="1" applyBorder="1"/>
    <xf numFmtId="0" fontId="17" fillId="0" borderId="0" xfId="0" applyFont="1" applyFill="1" applyBorder="1"/>
    <xf numFmtId="0" fontId="16" fillId="0" borderId="0" xfId="0" applyFont="1" applyFill="1" applyBorder="1"/>
    <xf numFmtId="10" fontId="16" fillId="0" borderId="0" xfId="0" applyNumberFormat="1" applyFont="1" applyFill="1" applyBorder="1"/>
    <xf numFmtId="0" fontId="16" fillId="0" borderId="0" xfId="0" applyFont="1" applyFill="1" applyBorder="1" applyAlignment="1">
      <alignment wrapText="1"/>
    </xf>
    <xf numFmtId="0" fontId="17" fillId="0" borderId="9" xfId="0" applyFont="1" applyFill="1" applyBorder="1"/>
    <xf numFmtId="0" fontId="16" fillId="0" borderId="9" xfId="0" applyFont="1" applyFill="1" applyBorder="1"/>
    <xf numFmtId="170" fontId="17" fillId="0" borderId="9" xfId="0" applyNumberFormat="1" applyFont="1" applyFill="1" applyBorder="1"/>
    <xf numFmtId="10" fontId="0" fillId="0" borderId="0" xfId="0" applyNumberFormat="1" applyFont="1"/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/>
    </xf>
    <xf numFmtId="0" fontId="37" fillId="0" borderId="0" xfId="2" applyFont="1"/>
    <xf numFmtId="10" fontId="13" fillId="8" borderId="8" xfId="0" applyNumberFormat="1" applyFont="1" applyFill="1" applyBorder="1"/>
    <xf numFmtId="0" fontId="4" fillId="9" borderId="0" xfId="0" applyFont="1" applyFill="1" applyBorder="1" applyAlignment="1"/>
    <xf numFmtId="0" fontId="14" fillId="12" borderId="0" xfId="0" applyFont="1" applyFill="1" applyBorder="1" applyAlignment="1"/>
    <xf numFmtId="0" fontId="17" fillId="12" borderId="0" xfId="0" applyFont="1" applyFill="1" applyBorder="1" applyAlignment="1"/>
    <xf numFmtId="168" fontId="16" fillId="0" borderId="1" xfId="0" applyNumberFormat="1" applyFont="1" applyBorder="1"/>
    <xf numFmtId="170" fontId="38" fillId="0" borderId="0" xfId="7" applyNumberFormat="1" applyFont="1" applyAlignment="1">
      <alignment horizontal="center"/>
    </xf>
    <xf numFmtId="168" fontId="17" fillId="0" borderId="9" xfId="0" applyNumberFormat="1" applyFont="1" applyBorder="1"/>
    <xf numFmtId="0" fontId="39" fillId="0" borderId="1" xfId="0" applyFont="1" applyBorder="1"/>
    <xf numFmtId="0" fontId="39" fillId="0" borderId="9" xfId="0" applyFont="1" applyBorder="1"/>
    <xf numFmtId="0" fontId="0" fillId="0" borderId="0" xfId="0" applyAlignment="1">
      <alignment horizontal="left"/>
    </xf>
    <xf numFmtId="0" fontId="41" fillId="0" borderId="0" xfId="11" applyFont="1"/>
  </cellXfs>
  <cellStyles count="12">
    <cellStyle name="Comma 2" xfId="8"/>
    <cellStyle name="Hiperlink" xfId="11" builtinId="8"/>
    <cellStyle name="Moeda" xfId="10" builtinId="4"/>
    <cellStyle name="Normal" xfId="0" builtinId="0"/>
    <cellStyle name="Normal 2" xfId="2"/>
    <cellStyle name="Normal 3" xfId="5"/>
    <cellStyle name="Normal 4" xfId="1"/>
    <cellStyle name="Normal_Mobra Mensalista" xfId="4"/>
    <cellStyle name="Normal_Plan1" xfId="3"/>
    <cellStyle name="Percent 2" xfId="9"/>
    <cellStyle name="Porcentagem" xfId="7" builtinId="5"/>
    <cellStyle name="Vírgula" xfId="6" builtinId="3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600"/>
        <name val="Calibri"/>
        <scheme val="minor"/>
      </font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600"/>
        <name val="Calibri"/>
        <scheme val="minor"/>
      </font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600"/>
        <name val="Calibri"/>
        <scheme val="minor"/>
      </font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6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6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0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67" formatCode="00\-00\-0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alignment horizontal="center" readingOrder="0"/>
    </dxf>
    <dxf>
      <alignment horizontal="center" readingOrder="0"/>
    </dxf>
    <dxf>
      <numFmt numFmtId="169" formatCode="#,##0.0"/>
    </dxf>
    <dxf>
      <numFmt numFmtId="169" formatCode="#,##0.0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solid">
          <bgColor rgb="FFC00000"/>
        </patternFill>
      </fill>
    </dxf>
    <dxf>
      <fill>
        <patternFill>
          <bgColor rgb="FFC00000"/>
        </patternFill>
      </fill>
    </dxf>
    <dxf>
      <numFmt numFmtId="168" formatCode="_-[$R$-416]\ * #,##0.00_-;\-[$R$-416]\ * #,##0.00_-;_-[$R$-416]\ * &quot;-&quot;??_-;_-@_-"/>
    </dxf>
  </dxfs>
  <tableStyles count="0" defaultTableStyle="TableStyleMedium2" defaultPivotStyle="PivotStyleLight16"/>
  <colors>
    <mruColors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experts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experts.com.br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experts.com.br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161925</xdr:rowOff>
    </xdr:from>
    <xdr:to>
      <xdr:col>1</xdr:col>
      <xdr:colOff>593913</xdr:colOff>
      <xdr:row>3</xdr:row>
      <xdr:rowOff>31938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61925"/>
          <a:ext cx="593913" cy="5939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781050</xdr:colOff>
          <xdr:row>10</xdr:row>
          <xdr:rowOff>76200</xdr:rowOff>
        </xdr:from>
        <xdr:to>
          <xdr:col>6</xdr:col>
          <xdr:colOff>1143000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todos os campos da coluna "D"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57150</xdr:rowOff>
        </xdr:from>
        <xdr:to>
          <xdr:col>2</xdr:col>
          <xdr:colOff>1181100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33612</xdr:colOff>
      <xdr:row>0</xdr:row>
      <xdr:rowOff>156874</xdr:rowOff>
    </xdr:from>
    <xdr:to>
      <xdr:col>2</xdr:col>
      <xdr:colOff>22407</xdr:colOff>
      <xdr:row>3</xdr:row>
      <xdr:rowOff>26887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2" y="156874"/>
          <a:ext cx="593913" cy="5983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47625</xdr:rowOff>
        </xdr:from>
        <xdr:to>
          <xdr:col>2</xdr:col>
          <xdr:colOff>1076325</xdr:colOff>
          <xdr:row>4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28575</xdr:colOff>
      <xdr:row>0</xdr:row>
      <xdr:rowOff>161925</xdr:rowOff>
    </xdr:from>
    <xdr:to>
      <xdr:col>2</xdr:col>
      <xdr:colOff>12888</xdr:colOff>
      <xdr:row>3</xdr:row>
      <xdr:rowOff>36420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925"/>
          <a:ext cx="593913" cy="5983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A\Dropbox\Giuliano\WORK\P&#225;tria\Controle%20Budget%20SP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-Control_OLD"/>
      <sheetName val="Orcamento-revisoes"/>
      <sheetName val="Listas"/>
      <sheetName val="BASE_GERAL"/>
      <sheetName val="Layout para preenchimento"/>
      <sheetName val="Estrutura de Centro de Custo"/>
      <sheetName val="Estrutura de Shoppings do BR"/>
      <sheetName val="Modelo de aprovacao"/>
      <sheetName val="Budget-Control"/>
      <sheetName val="Consulta a Pagamentos"/>
      <sheetName val="IPCA"/>
      <sheetName val="Controle Budget SPEs"/>
    </sheetNames>
    <sheetDataSet>
      <sheetData sheetId="0">
        <row r="8">
          <cell r="D8" t="str">
            <v>RE XIII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ário" refreshedDate="42117.835834490739" createdVersion="4" refreshedVersion="4" minRefreshableVersion="3" recordCount="13536">
  <cacheSource type="worksheet">
    <worksheetSource name="Table1"/>
  </cacheSource>
  <cacheFields count="13">
    <cacheField name="Codigo_servico" numFmtId="167">
      <sharedItems containsSemiMixedTypes="0" containsString="0" containsNumber="1" containsInteger="1" minValue="10101" maxValue="990001"/>
    </cacheField>
    <cacheField name="Ordem_insumos" numFmtId="3">
      <sharedItems containsSemiMixedTypes="0" containsString="0" containsNumber="1" containsInteger="1" minValue="0" maxValue="34"/>
    </cacheField>
    <cacheField name="Nome_servico" numFmtId="0">
      <sharedItems containsBlank="1"/>
    </cacheField>
    <cacheField name="Codigo_insumo" numFmtId="0">
      <sharedItems containsString="0" containsBlank="1" containsNumber="1" containsInteger="1" minValue="1003" maxValue="99006"/>
    </cacheField>
    <cacheField name="Nome_insumo" numFmtId="0">
      <sharedItems containsBlank="1" count="1827">
        <m/>
        <s v="SERVENTE (SGSP)"/>
        <s v="TRATOR DE ESTEIRA - 9 TON."/>
        <s v="PÁ CARREGADEIRA DE PNEUS - 1,80 M3"/>
        <s v="CAMINHÃO BASCULANTE - 10 M3"/>
        <s v="ALUGUEL DE CAÇAMBA METÁLICA - CAPACIDADE 4 M3 P/ ENTULHO DE ALVENARIA"/>
        <s v="MOTOSERRA A GASOLINA DE PEQUENO PORTE, POTÊNCIA MÍN. 4 CV"/>
        <s v="RETROESCAVADEIRA - CAP. CAÇAMBA FRONTAL 0,76 M3"/>
        <s v="GRADE ARADORA DE 18 DISCOS"/>
        <s v="MOTONIVELADORA - 125 HP"/>
        <s v="ROLO COMPACTADOR VIBRATÓRIO DE UM CILINDRO PÉ DE CARNEIRO 7,5 TON"/>
        <s v="CAMINHÃO IRRIGADEIRA - 6000 L- BASCULANTE C/CABINE."/>
        <s v="TRATOR DE TRAÇÃO AGRÍCOLA"/>
        <s v="PEROBA DO NORTE (CUPIÚBA) - VIGA DE 6 X 16 CM - BRUTA"/>
        <s v="PREGO 18 X 27 COMUM - POLIDO"/>
        <s v="CARPINTEIRO (SGSP)"/>
        <s v="AJUDANTE DE CARPINTEIRO (SGSP)"/>
        <s v="PEROBA DO NORTE (CUPIÚBA) - TÁBUA DE 3 X 16 CM - BRUTA"/>
        <s v="EUCALIPTO D=20 / 30 CM NA BASE - 6M - SEM TRATAMENTO E SEM CASCA (CITRIODORA)"/>
        <s v="AGREGADO RECICLADO (DIVERSAS GLANULOMETRIAS)"/>
        <s v="PEDRA BRITADA NÚMERO 2"/>
        <s v="CONCRETO FCK=5MPA C/ BRITA 1 E 2"/>
        <s v="PEDREIRO (SGSP)"/>
        <s v="CONCRETO FCK=5MPA C/ AGREGADO RECICLADO"/>
        <s v="TUBO DE PEAD CORRUG. E PERFUR. P/ DRENAG. DIÂM. 2,5&quot;"/>
        <s v="AJUDANTE DE ENCANADOR (SGSP)"/>
        <s v="ENCANADOR (SGSP)"/>
        <s v="TUBO DE PEAD CORRUG. E PERFUR. P/ DRENAG. DIÂM. 3,0&quot;"/>
        <s v="TUBO DE PEAD CORRUG. E PERFUR. P/ DRENAG. DIÂM. 4,0&quot;"/>
        <s v="TUBO DE PEAD CORRUG. E PERFUR. P/ DRENAG. DIÂM. 6.0&quot;"/>
        <s v="TUBO DE PVC CORRUGADO E PERFURADO P/ DRENO 4&quot;"/>
        <s v="TUBO DE PVC CORRUGADO E PERFURADO P/ DRENO 6&quot;"/>
        <s v="TUBO DE CONCRETO SIMPLES PS -1 D = 300 MM"/>
        <s v="ARGAMASSA DE CIMENTO COM AREIA GROSSA 1:3"/>
        <s v="TUBO DE CONCRETO SIMPLES PS -1 D = 400 MM"/>
        <s v="TUBO DE CONCRETO SIMPLES PS -1 D = 500 MM"/>
        <s v="TUBO DE CONCRETO SIMPLES PS -1 D = 600 MM"/>
        <s v="TUBO DE CONCRETO ARMADO PA -2 D = 0,80M"/>
        <s v="ESCAVADEIRA HIDRÁULICA SOBRE ESTEIRAS CAP. 1,50 M3"/>
        <s v="TUBO DE CONCRETO ARMADO PA -2 D = 1,00M"/>
        <s v="TUBO DE CONCRETO ARMADO PA -2 D = 1,20M"/>
        <s v="CONCRETO FCK=10MPA C/ BRITA 2"/>
        <s v="TIJOLO MAÇICO DE BARRO COMUM"/>
        <s v="ARGAMASSA DE CIMENTO COM AREIA GROSSA 1:6"/>
        <s v="ARGAMASSA MISTA COM AREIA GROSSA 1:2:8"/>
        <s v="AÇO CA-60B - MÉDIA BITOLAS"/>
        <s v="AJUDANTE DE FERREIRO - ARMADOR (SGSP)"/>
        <s v="FERREIRO (SGSP)"/>
        <s v="ARAME RECOZIDO N. 16 E N. 18"/>
        <s v="COMPENSADO RESINADO 12MM"/>
        <s v="CONCRETO FCK=15MPA C/ BRITA 2"/>
        <s v="PINUS - TÁBUA DE 1&quot; X 12&quot; - BRUTA"/>
        <s v="AREIA LAVADA"/>
        <s v="MANTA GEOTÊXTIL C/ RESISTÊNCIA À TRAÇÃO LONG. DE 16 KN/M E TRAÇÃO TRANSV. 14 KN/M"/>
        <s v="GEOMEMBRANA DE 1MM DE ESPESSURA DE PEAD"/>
        <s v="MANTA FORMADA PELA ASSOC. DE TECIDO TÉCN. DE POLIÉSTER C/ FILME DE POLIETILENO DE BAIXA INTENS, DE ACORDO C/NBR 12824"/>
        <s v="GEOCOMPOSTO FORMADO POR NÚCLEO TRIDIMENSIONAL FLEXÍVEL DE FILAM. POLIPROPILENO ASSOC. ÀS SUAS DS SUPERF.GEOT. NÃO TEC."/>
        <s v="COMPACTADOR MANUAL DE PLACA VIBRATÓRIA REVERSÍVEL 282 KG"/>
        <s v="COMPENSADO RESINADO  6 MM"/>
        <s v="PINUS - PONTALETE DE 3&quot; X 3&quot; - BRUTO"/>
        <s v="COMPENSADO RESINADO 10MM"/>
        <s v="AJUDANTE DE SERRALHEIRO (SGSP)"/>
        <s v="TAPUME METÁLICO COM TELHA METÁLICA, SEM PINTURA,TRAPEZOIDAL"/>
        <s v="SERRALHEIRO (SGSP)"/>
        <s v="PORTÃO METÁLICO DE OBRA 5m, PIVOTANTE,2 FOLHAS, PARA TAPUME"/>
        <s v="PORTÃO DE PEDESTRES - 1,15 M, PARA TABUME METÁLICO"/>
        <s v="TELA POLIETILENO P/ PROTEÇÃO DE FACHADA-TRAMA 2,2MM"/>
        <s v="PINUS - SARRAFO DE 1&quot; X 4&quot; - BRUTO"/>
        <s v="AÇO CA-25 - MÉDIA BITOLAS"/>
        <s v="CRAVAÇÃO DE ESTACAS MOLDADAS NO LOCAL TIPO STRAUSS D=25 CM (ATÉ 20 TON)"/>
        <s v="CRAVAÇÃO DE ESTACAS MOLDADAS NO LOCAL TIPO STRAUSS D=32 CM (ATÉ 30 TON)"/>
        <s v="CRAVAÇÃO DE ESTACAS MOLDADAS NO LOCAL TIPO STRAUSS D=38 CM (ATÉ 40 TON)"/>
        <s v="CRAVAÇÃO DE ESTACAS MOLDADAS NO LOCAL TIPO STRAUSS D=45 CM (ATÉ 60 TON)"/>
        <s v="POCEIRO - EXECUTA ESCAVAÇÃO A CÉU ABERTO (SGSP)"/>
        <s v="AJUDANTE DE POCEIRO - EXECUTA ESCAVAÇÃO A CÉU ABERTO (SGSP)"/>
        <s v="CONCRETO USINADO, BRITA 1E2,SLUMP 5+OU-1cm / FCK= 20,0MPA"/>
        <s v="FORNECIMENTO E CRAVAÇÃO DE ESTACA DE CONCRETO PRÉ-MOLDADA COM CARGA ADMISSÍVEL P/ ESTRUTURA DE 20T - ATÉ 10M"/>
        <s v="FORNECIMENTO E CRAVAÇÃO DE ESTACA DE CONCRETO PRÉ-MOLDADA COM CARGA ADMISSÍVEL P/ ESTRUTURA DE 30T - ATÉ 10M"/>
        <s v="FORNECIMENTO E CRAVAÇÃO DE ESTACA DE CONCRETO PRÉ-MOLDADA COM CARGA ADMISSÍVEL P/ ESTRUTURA DE 40T - ATÉ 10M"/>
        <s v="FORNECIMENTO E CRAVAÇÃO DE ESTACA DE CONCRETO PRÉ-MOLDADA COM CARGA ADMISSÍVEL P/ ESTRUTURA DE 60T - ATÉ 10M"/>
        <s v="FORNECIMENTO E CRAVAÇÃO DE ESTACA DE CONCRETO PRÉ-MOLDADA COM CARGA ADMISSÍVEL P/ ESTRUTURA DE 70T - ATÉ 10M"/>
        <s v="EMENDA DE ESTACA DE CONCRETO PRÉ MOLDADA 17 CM - 20 T"/>
        <s v="EMENDA DE ESTACA DE CONCRETO PRÉ MOLDADA 20 CM - 30 T"/>
        <s v="EMENDA DE ESTACA DE CONCRETO PRÉ MOLDADA 23 CM - 40 T"/>
        <s v="EMENDA DE ESTACA DE CONCRETO PRÉ MOLDADA 28 CM - 60 T"/>
        <s v="EMENDA DE ESTACA DE CONCRETO PRÉ MOLDADA 33 CM - 70 T"/>
        <s v="ESCAVAÇÃO MECÂNICA D= 25 CM - P/ ESTACAS ESCAVADAS"/>
        <s v="ESCAVAÇÃO MECÂNICA D= 30 CM - P/ ESTACAS ESCAVADAS"/>
        <s v="ESCAVAÇÃO MECÂNICA D= 35 CM - P/ ESTACAS ESCAVADAS"/>
        <s v="ESCAVAÇÃO MECÂNICA D= 40 CM - P/ ESTACAS ESCAVADAS"/>
        <s v="ESCAVAÇÃO MECÂNICA D= 80 CM - P/ ESTACAS ESCAVADAS"/>
        <s v="CIMENTO PORTLAND CPII-E/F-32"/>
        <s v="AÇO CA-50A OU B - MÉDIA BITOLAS"/>
        <s v="EXECUÇÃO DE ESTACAS RAIZ D=160MM PERFURADAS EM SOLO - 35T (SEM FORNECIMENTO DE MATERIAIS)"/>
        <s v="EXECUÇÃO DE ESTACAS RAIZ D=200MM PERFURADAS EM SOLO - 50T (SEM FORNECIMENTO DE MATERIAIS)"/>
        <s v="EXECUÇÃO DE ESTACAS RAIZ D=250MM PERFURADAS EM SOLO - 80T (SEM FORNECIMENTO DE MATERIAIS)"/>
        <s v="EXECUÇÃO DE ESTACAS RAIZ D=310MM PERFURADAS EM SOLO - 100T (SEM FORNECIMENTO DE MATERIAIS)"/>
        <s v="PERFIL &quot;I&quot; DE AÇO LAMINADO - W 250 X 32,7"/>
        <s v="AJUDANTE GERAL (SGSP)"/>
        <s v="BATE ESTACA MARTELO - 80 T"/>
        <s v="PERFIL &quot;I&quot; DE AÇO LAMINADO - W 310 X 52,0"/>
        <s v="PERFIL DE AÇO I 15&quot; - SOLDAD0"/>
        <s v="CORTE DE PERFIL DE AÇO I - 10&quot;"/>
        <s v="CORTE DE PERFIL DE ACO I - 12&quot;"/>
        <s v="CORTE DE PERFIL DE ACO I - 15&quot;"/>
        <s v="EMENDA DE TOPO DE PERFIL DE AÇO I - 10&quot;"/>
        <s v="EMENDA DE TOPO DE PERFIL DE AÇO I - 12&quot;"/>
        <s v="EMENDA DE TOPO DE PERFIL DE AÇO I - 15&quot;"/>
        <s v="CONCRETO USINADO, BRITA 1E2,SLUMP 8+OU-1cm / FCK= 35,0MPA - BOMBEÁVEL"/>
        <s v="EXECUÇÃO DE ESTACA TIPO HÉLICE DN 25CM P/ ATÉ 25TF"/>
        <s v="EXECUÇÃO DE ESTACA TIPO HÉLICE DN 30CM P/ ATÉ 35TF"/>
        <s v="EXECUÇÃO DE ESTACA TIPO HÉLICE DN 35CM P/ ATÉ 50TF"/>
        <s v="EXECUÇÃO DE ESTACA TIPO HÉLICE DN 40CM P/ ATÉ 60TF"/>
        <s v="EXECUÇÃO DE ESTACA TIPO HÉLICE DN 50CM P/ ATÉ 100TF"/>
        <s v="EXECUÇÃO DE ESTACA TIPO HÉLICE DN 60CM P/ ATÉ 150TF"/>
        <s v="AREIA LAVADA MÉDIA"/>
        <s v="ÁGUA POTÁVEL - FORNECIMENTO EM CAMINHÃO TANQUE CAM. 10.000 L -EMPR. QUE FORN. NO MUNICÍPIO (P/CONSTRUTORA)"/>
        <s v="SOQUETE VIBRATÓRIO"/>
        <s v="CONCRETO FCK=5MPA C/ BRITA 2"/>
        <s v="PINUS - SARRAFO DE 1&quot; X 2&quot; - BRUTO"/>
        <s v="TELA SOLDADA NERVURADA Q-196 PAINEL (AÇO CA60 - MALHA 10 X 10 CM - FIO 5,0 MM)"/>
        <s v="VIBRADOR DE IMERSÃO COM 5M DE MANGUEIRA COM MOTOR ELETRICO 2HP"/>
        <s v="BETONEIRA 400 LITROS"/>
        <s v="CONCRETO FCK=20MPA C/ BRITA 1 E 2"/>
        <s v="CONCRETO USINADO, BRITA 1E2,SLUMP 5+OU-1cm / FCK= 15,0MPA"/>
        <s v="CONCRETO USINADO, BRITA 1E2,SLUMP 5+OU-1cm / FCK= 25,0MPA"/>
        <s v="CONCRETO USINADO, BRITA 1E2,SLUMP 5+OU-1cm / FCK= 30,0MPA"/>
        <s v="PRIMER HIDROFUGANTE A BASE DE SILANO SILOXANO"/>
        <s v="TINTA BETUMINOSA PARA CONCRETO E ALVENARIA"/>
        <s v="COMPRESSOR PORTÁTIL - 295 PCM ( COM DIESEL E OPERADOR )"/>
        <s v="MARTELETE ROMPEDOR PNEUMÁTICO"/>
        <s v="TUBO DE PVC  50 MM - PARA ESGOTO - SÉRIE NORMAL"/>
        <s v="COMPENSADO PLASTIFICADO 10MM"/>
        <s v="DESMOLDANTE PARA FORMAS"/>
        <s v="COMPENSADO PLASTIFICADO 12MM"/>
        <s v="TUBO CILÍNDRICO DE PAPELÃO C/ REV. EXT. IMPERMEAB. E INTERN. C/ PAPEL ESPECIAL NÃO ADERENTE AO CONCR.- DIÂM DE 350MM"/>
        <s v="CONCRETO FCK=15MPA C/ BRITA 1 E 2"/>
        <s v="CONCRETO FCK=25MPA C/ BRITA 1 E 2"/>
        <s v="CONCRETO USINADO, BRITA 1E2,SLUMP 8+OU-1cm / FCK= 20,0MPA - BOMBEÁVEL"/>
        <s v="CONCRETO USINADO, BRITA 1E2,SLUMP 8+OU-1cm / FCK= 25,0MPA - BOMBEÁVEL"/>
        <s v="CONCRETO USINADO, BRITA 1,SLUMP 8+OU-1cm / FCK= 20,0MPA - BOMBEÁVEL"/>
        <s v="CONCRETO USINADO, BRITA 1E2,SLUMP 8+OU-1cm / FCK= 30,0MPA - BOMBEÁVEL"/>
        <s v="CONCRETO USINADO, BRITA 1E2,SLUMP 5+OU-1cm / FCK= 35,0MPA"/>
        <s v="CONCRETO USINADO, BRITA 1E2,SLUMP 5+OU-1cm / FCK= 40,0MPA"/>
        <s v="CONCRETO USINADO, BRITA 1E2,SLUMP 8+OU-1cm / FCK= 40,0MPA - BOMBEÁVEL"/>
        <s v="BOMBEAMENTO E LANÇAMENTO DE CONCRETO P/ ESTRUTURAS DE OBRAS ATÉ 80M3"/>
        <s v="LAJE MISTA TRELIÇADA PRÉ-FABRICADA H= 8CM - INTEREIXOS 45CM- 300KGF/CM2"/>
        <s v="LAJE MISTA TRELIÇADA PRÉ-FABRICADA H=10CM - INTEREIXOS 45CM- 300KGF/CM2"/>
        <s v="LAJE MISTA TRELIÇADA PRÉ-FABRICADA H=12CM - INTEREIXOS 45CM- 300KGF/CM2"/>
        <s v="LAJE MISTA TRELIÇADA PRÉ-FABRICADA H=15CM - INTEREIXOS 45CM- 300KGF/CM2"/>
        <s v="LAJE MISTA TRELIÇADA PRÉ-FABRICADA H=20CM - INTEREIXOS 45CM- 300KGF/CM2"/>
        <s v="LAJE MISTA TRELIÇADA PRÉ-FABRICADA H=25CM - INTEREIXOS 45CM- 300KGF/CM2"/>
        <s v="HIDROJATEAMENTO PARA LIMPEZA DE SUPERFÍCIES"/>
        <s v="JATEAMENTO PARA LIMPEZA DE FERRAGENS E SUPERFÍCIES DE CONCRETO"/>
        <s v="ESCOVA RETANGULAR COM CERDAS DE AÇO:ALTURA DAS CERDAS 30 MM"/>
        <s v="ESCOVA CIRCULAR COM CERDAS DE AÇO - 6 X 3/4&quot; - FURO 1/2&quot;"/>
        <s v="FUNDO CROMATO DE ZINCO"/>
        <s v="LIXAMENTO MECÂNICO DE SUPERFÍCIES DE CONCRETO"/>
        <s v="CIMENTO BRANCO - ESTRUTURAL"/>
        <s v="ADESIVO A BASE ACRÍLICA"/>
        <s v="LIXAMENTO MANUAL DE SUPERFÍCIE DE CONCRETO"/>
        <s v="POLIMENTO MECÂNICO EM SUPERFÍCIES DE CONCRETO"/>
        <s v="SOLVENTE PARA MATERIAIS BASE EPÓXI"/>
        <s v="ADESIVO ESTRUTURAL, BI-COMPONENTE, A BASE DE RESINA EPOXI"/>
        <s v="MARTELETE ROTATIVO 0,8 KW"/>
        <s v="BROCA (COROA + CÁLICE) DENTADA DIAMANTADA - DIÂMETRO=20MM"/>
        <s v="FORNECIMENTO E MONTAGEM DE ESTRUTURA METÁLICA P/EDIFICAÇÕES, NÃO PATINÁVEL"/>
        <s v="TIJOLO CERÂMICO FURADO - 9 FUROS - (11,5X14X24)CM"/>
        <s v="TIJOLO CERÂMICO LAMINADO - (5,5X11X23)CM"/>
        <s v="ARGAMASSA MISTA COM AREIA GROSSA 1:0,5:8"/>
        <s v="TIJOLO DE VIDRO - CANELADO - 8X19X19CM"/>
        <s v="ARGAMASSA DE CIMENTO COM AREIA MÉDIA 1:3"/>
        <s v="TIJOLO DE VIDRO - XADREZ - 19X19X8CM"/>
        <s v="TIJOLO DE VIDRO - VENTILAÇÃO - 20X10X10CM"/>
        <s v="ARGAMASSA MISTA COM AREIA GROSSA 1:0,25:3"/>
        <s v="BLOCO DE CONCRETO ESTRUTURAL DE 14CM - RESISTÊNCIA  8MPA"/>
        <s v="BLOCO DE CONCRETO ESTRUTURAL DE 14CM - RESISTÊNCIA 10MPA"/>
        <s v="BLOCO DE CONCRETO ESTRUTURAL DE 14CM - RESISTÊNCIA 12MPA"/>
        <s v="BLOCO DE CONCRETO ESTRUTURAL DE 14CM - RESISTÊNCIA 14MPA"/>
        <s v="BLOCO DE CONCRETO ESTRUTURAL DE 19CM - RESISTÊNCIA  8MPA"/>
        <s v="BLOCO DE CONCRETO ESTRUTURAL DE 19CM - RESISTÊNCIA 10MPA"/>
        <s v="BLOCO DE CONCRETO ESTRUTURAL DE 19CM - RESISTÊNCIA 12MPA"/>
        <s v="BLOCO DE CONCRETO ESTRUTURAL DE 19CM - RESISTÊNCIA 14MPA"/>
        <s v="BLOCO DE CONCRETO COMUM - (9X19X39)CM"/>
        <s v="BLOCO DE CONCRETO COMUM - (14X19X39)CM"/>
        <s v="BLOCO DE CONCRETO COMUM - (19X19X39)CM"/>
        <s v="BLOCO SÍLICO CALCÁRIO -  9X19X39"/>
        <s v="BLOCO SÍLICO CALCÁRIO - 14X19X39"/>
        <s v="BLOCO SÍLICO CALCÁRIO - 19X19X39"/>
        <s v="BLOCO DE CONCRETO APARENTE - (09X19X39)CM"/>
        <s v="BLOCO DE CONCRETO APARENTE - (14X19X39)CM"/>
        <s v="BLOCO DE CONCRETO APARENTE - (19X19X39)CM"/>
        <s v="BLOCO VAZADO DE CONCRETO ESTRUTURAL 14CM (ATÉ 6 MPA)"/>
        <s v="BLOCO VAZADO DE CONCRETO ESTRUTURAL 19CM (ATÉ 6 MPA)"/>
        <s v="BLOCO CERÂMICO DE VEDAÇÃO - (14X19X39)CM"/>
        <s v="ARGAMASSA MISTA COM AREIA GROSSA 1:1,5:6"/>
        <s v="BLOCO CERÂMICO DE VEDAÇÃO - (19X19X39)CM"/>
        <s v="TELA TIPO DEPLOYER"/>
        <s v="CONCRETO &quot;GROUT&quot; C/ PEDRISCO"/>
        <s v="ELEMENTO VAZADO TIPO NEO-REX N.4A"/>
        <s v="ELEMENTO VAZADO TIPO NEO-REX N.4F"/>
        <s v="ELEMENTO VAZADO TIPO NEO-REX N.16"/>
        <s v="ELEMENTO VAZADO TIPO NEO-REX N.16D"/>
        <s v="ELEMENTO VAZADO TIPO NEO-REX N.17G"/>
        <s v="ARGAMASSA DE CIMENTO COM AREIA GROSSA 1:4"/>
        <s v="ELEMENTO VAZADO TIPO NEO-REX N.19C"/>
        <s v="ELEMENTO VAZADO TIPO NEO-REX N.22B"/>
        <s v="ELEMENTO VAZADO TIPO NEO-REX N.23A"/>
        <s v="ELEMENTO VAZADO TIPO NEO-REX N.62A"/>
        <s v="ELEMENTO VAZADO TIPO NEO-REX N.62B"/>
        <s v="ELEMENTO VAZADO TIPO NEO-REX N.72A"/>
        <s v="ELEMENTO VAZADO TIPO NEO-REX N.78A"/>
        <s v="PLACA DE GRANILITE 30MM - DIVISÓRIA"/>
        <s v="PLACA DE GRANILITE 40MM - DIVISÓRIA"/>
        <s v="PLACA DE GRANILITE 50MM - DIVISÓRIA"/>
        <s v="ARDOSIA CINZA EM PLACA -POLIDA NOS 2 LADOS -ESPESSURA 30MM"/>
        <s v="DIVISÓRIA NAVAL; MIOLO COLMÉIA - PAINEL/PAINEL - FORNECIMENTO E COLOCAÇÃO"/>
        <s v="DIVISÓRIA NAVAL; MIOLO COLMÉIA - PAINEL CEGO - FORNECIMENTO E COLOCAÇÃO"/>
        <s v="DIVISÓRIA NAVAL; MIOLO COLMÉIA - PORTA/BANDEIRA - FORNECIMENTO E COLOCAÇÃO"/>
        <s v="DIVISÓRIA NAVAL; MIOLO COLMÉIA - PAINEL/VIDRO - FORNECIMENTO E COLOCAÇÃO"/>
        <s v="DIVISÓRIA NAVAL; MIOLO COLMÉIA - PORTA/VIDRO - FORNECIMENTO E COLOCAÇÃO"/>
        <s v="DIVISÓRIA NAVAL; MIOLO COLMÉIA - PAINEL/VIDRO/PAINEL - FORNECIMENTO E COLOCAÇÃO"/>
        <s v="DIVISÓRIA NAVAL; MIOLO COLMÉIA - PAINEL/VIDRO/VIDRO - FORNECIMENTO E COLOCAÇÃO"/>
        <s v="DIVISÓRIA NAVAL; MIOLO COLMÉIA - PORTA/BONECA/PAINEL - FORNECIMENTO E COLOCAÇÃO"/>
        <s v="DIVISÓRIA NAVAL; MIOLO COLMÉIA - PORTA/BONECA/VIDRO - FORNECIMENTO E COLOCAÇÃO"/>
        <s v="CIMENTO IMPERMEABILIZANTE DE CRISTALIZAÇÃO - ESTRUTURA ENTERRADA - COM APLICAÇÃO"/>
        <s v="ARGAMASSA DE CIMENTO COM AREIA GROSSA 1:7"/>
        <s v="CIMENTO IMPERMEABILIZANTE DE CRISTALIZAÇÃO - ESTRUTURA ELEVADA - COM APLICAÇÃO"/>
        <s v="AJUDANTE DE PINTOR (SGSP)"/>
        <s v="LIXA D'ÁGUA - N. 80  E  N. 320"/>
        <s v="PINTOR (SGSP)"/>
        <s v="TINTA A BASE DE RESINA EPÓXI"/>
        <s v="SELADOR P/ TINTA EPÓXI (P/FUNDO DE PAREDE,S/MASSA CORRIDA)"/>
        <s v="MEMBRANAS ASFÁLTICAS - 3 CAMADAS DE FELTRO ASFÁLTICO 15LBS COM APLICAÇÃO A QUENTE (FORNECIMENTO E COLOCAÇÃO)"/>
        <s v="MEMBRANAS ASFÁLTICAS - 4 CAMADAS DE FELTRO ASFÁLTICO 15LBS COM APLICAÇÃO A QUENTE (FORNECIMENTO E COLOCAÇÃO)"/>
        <s v="MEMBRANAS ASFÁLTICAS - 5 CAMADAS DE FELTRO ASFÁLTICO 15LBS COM APLICAÇÃO A QUENTE (FORNECIMENTO E COLOCAÇÃO)"/>
        <s v="MANTA ASFÁLTICA E=3MM C/ VÉU DE POLIÉSTER-COLADA A MAÇARICO (FORNECIMENTO DO MATERIAL E COLOCAÇÃO)"/>
        <s v="MANTA ASFÁLTICA E=4MM C/ VÉU DE POLIÉSTER-COLADA A MAÇARICO (FORNECIMENTO DO MATERIAL E COLOCAÇÃO)"/>
        <s v="MANTA ASFÁLTICA ESPESSURA 4 MM ANTIRAIZ C/ VÉU DE POLIÉSTER (FORNECIMENTO DO MATERIAL E COLOCAÇÃO)"/>
        <s v="EMULSÃO ASFÁLTICA - ESTRUTURADA COM TECIDO DE POLIÉSTER - 2 CAMADAS DE ESTRUTURANTE (FORNEC. E APLICAÇÃO DO MATERIAL)"/>
        <s v="EMULSÃO ASFÁLTICA - ESTRUTURADA COM TECIDO DE POLIÉSTER - 3 CAMADAS DE ESTRUTURANTE (FORNEC. E APLICAÇÃO DO MATERIAL)"/>
        <s v="EMULSÃO ASFÁLTICA MODIFICADA C/ELASTÔMEROS - ESTRUTURADA C/TECIDO POLIÉSTER-2 CAMADAS DE ESTRUT- (FORN E APLIC MAT)"/>
        <s v="ARGILA EXPANDIDA (A GRANEL)"/>
        <s v="MASSA BETUMINOSA - ADESIVO P/ PLACAS TERMO-ACÚSTICAS"/>
        <s v="PLACA DE POLIESTIRENO EXPANDIDO ESP=50 MM - TIPO &quot;P1&quot;"/>
        <s v="APLICADOR DE IMPERMEABILIZAÇÃO (OFICIAL IMPERMEABILIZADOR)(SGSP)"/>
        <s v="MASTIQUE A BASE DE SILICONE"/>
        <s v="MASTIQUE À BASE DE POLISSULFETOS - BICOMPONENTE"/>
        <s v="MASTIQUE A BASE DE POLIURETANO - MC"/>
        <s v="FORNEC. E COLOC.- JUNTA DE DILATAÇÃO DE ELAST. DE NEOPRENE JEENE JJ2540VV (25X50MM)+LÁB.POL, MOV. MÁX. DE -10 A +15MM"/>
        <s v="PAPEL IMPREGNADO DE BETUME TIPO KRAFT 200  A 250 GR/M2"/>
        <s v="MADEIRAMENTO DE PEROBA DO NORTE (CUPIÚBA) P/ TELHADO"/>
        <s v="FERRAGEM PARA MADEIRAMENTO DE TELHADO"/>
        <s v="ESTRUTURA METÁLICA INCL. ANTIFERRUGINOSA"/>
        <s v="MONTAGEM DE ESTRUTURA METÁLICA"/>
        <s v="TELHA DE BARRO TIPO PAULISTA"/>
        <s v="TELHA DE BARRO TIPO PLAN"/>
        <s v="TELHA DE BARRO TIPO FRANCESA"/>
        <s v="TELHA TECNOLOGIA CRFS ONDULADA 6MM"/>
        <s v="PEDREIRO DE ACABAMENTO (SGSP)"/>
        <s v="GANCHO CHATO - 140 MM"/>
        <s v="CONJUNTO DE VEDAÇÃO ELÁSTICA 5/16&quot; - P/ FIXAÇÃO DE TELHA"/>
        <s v="PARAFUSO C/ ROSCA SOBERBA DE FERRO GALVANIZADO"/>
        <s v="MASSA PARA VEDAÇÃO ( P/ USO EM TELHAS DE AMIANTO/CRFS )"/>
        <s v="TELHA TECNOLOGIA CRFS ONDULADA 8MM"/>
        <s v="TELHA ESTRUTURAL TRAPEZOIDAL CRFS - E=8 MM LARG. ÚTIL 44 CM"/>
        <s v="PINGADEIRA PLÁST. P/ TELHA ESTR. TRAPEZ. CRFS L= 44/49 CM"/>
        <s v="PLACA DE VENTILAÇÃO PARA TELHA ESTR. TRAPEZOIDAL CRFS 44 CM"/>
        <s v="COLA PARA TELHA DE FIBROCIMENTO"/>
        <s v="SUPORTE DE ABAS PARA TELHA ESTRUTURAL 90 (APOIO EM MADEIRA)"/>
        <s v="PLACA DE VEDAÇÃO NERVURA -  P/ TELHA DE FIBROCIMENTO/CRFS CANALETE 90"/>
        <s v="FIXADOR DE ABAS PARA TELHAS DE FIBROCIMENTO / CRFS"/>
        <s v="PLACA DE VENTILAÇÃO P/ TELHA DE FIBROC./CRFS CANALETE 90"/>
        <s v="TELHA TECNOLOGIA CRFS TRAPEZOIDAL 90 CM E=8 MM"/>
        <s v="PINGADEIRA PLÁST. P/ TELHA ESTRUT. TRAPEZOIDAL CRFS L=90CM"/>
        <s v="GANCHO 8 X 350MM &quot;L&quot; - COM ROSCA E PORCA - PARA TELHA (SEM VEDAÇÃO)"/>
        <s v="PARAFUSO AUTO-ATARRAXANTE 5,5 X 50 MM - CABEÇA PANELA FENDA SIMPLES"/>
        <s v="TELHA DE PVC RÍGIDO TRANSLÚCIDA PERFIL OND. TRAPEZ. E GRECA"/>
        <s v="TELHA DE POLIÉSTER PERFIL ONDUL. E TRAPEZ. DE ALUMÍNIO"/>
        <s v="TELHA DE ALUMÍNIO E=0.8MM ONDULADA - ACABAMENTO NATURAL"/>
        <s v="HASTE DE ALUMÍNIO - 250MM X 5/16&quot; - C/ ACESSÓRIOS"/>
        <s v="TELHA DE ALUMÍNIO E=0.8MM TRAPEZOIDAL - ACABAMENTO NATURAL"/>
        <s v="PARAFUSO AUTO PERFURANTE 12 4 X 3/4&quot;  TIPO TRAXX COM CONJUNTO DE VEDAÇÃO"/>
        <s v="TELHA AÇO GALV. TRAPEZOIDAL DUPLA E=0,8MM-H=40MM-MIOLO=30MM POLIURETANO - PINTADA 1 FACE - REV.B"/>
        <s v="TELHA DE AÇO GALV. ACAB. NATURAL TRAPEZOIDAL E=0.5 MM H= ATÉ 40 MM"/>
        <s v="TELHA AÇO GALV. ONDULADA E= 0,5 MM - H= 17/18 MM REV. B"/>
        <s v="TELHA AÇO GALV. TRAPEZOIDAL DUPLA E=0,5MM-H=40MM-MIOLO=30MM POLIURETANO -  REV.B"/>
        <s v="TELHA AÇO GALV. TRAPEZOIDAL   E=0.5MM - H=40MM PINTURA ELETROSTÁTICA 2 FACES - REV. B"/>
        <s v="TELHA AÇO GALV. ONDULADA E= 0,5 MM - H= 17/18 MM PINTURA ELETROST. 2 FACES - REV.B"/>
        <s v="TELHA AÇO GALV. TRAPEZOIDAL DUPLA E=0,5MM-H=40MM-MIOLO=30MM POLIURETANO - PINTADA 1 FACE - REV.B"/>
        <s v="COBERTURA EM POLICARBONATO ALVEOLAR 6MM, ESTRUTURA METÁLICA GALVANIZADA, INSTALADA"/>
        <s v="CUMEEIRA DE BARRO TIPO UNIVERSAL"/>
        <s v="CUMEEIRA UNIVERSAL P/ TELHA TECNOLOGIA CRFS ONDULADA 1,10 X 0,60 M"/>
        <s v="CUMEEIRA NORMAL P/ TELHA TECNOLOGIA CRFS TRAPEZ. 44CM"/>
        <s v="CUMEEIRA NORMAL P/ TELHA TECNOLOGIA CRFS TRAPEZ. 90CM"/>
        <s v="CUMEEIRA DE ALUMÍNIO NORMAL E=0.8MM - P/ TELHA ONDULADA ACABAMENTO NATURAL - COMPRIMENTO = 1072 MM / 1345 MM"/>
        <s v="CUMEEIRA DE ALUMÍNIO NORMAL E=0.8MM - P/ TELHA TRAPEZOIDAL ACABAMENTO NATURAL - COMPRIMENTO = 1056 MM / 1265 MM"/>
        <s v="CUMEEIRA DE ALUMÍNIO SHED E=0.8MM - P/ TELHA ONDULADA ACABAMENTO NATURAL"/>
        <s v="CUMEEIRA DE ALUMÍNIO SHED E=0.8MM - P/ TELHA TRAPEZOIDAL ACABAMENTO NATURAL"/>
        <s v="CUMEEIRA AÇO GALV. TRAPEZOIDAL E=0,5MM - H=40MM - L=0,60M REV.B"/>
        <s v="CUMEEIRA AÇO GALV. ONDULADA E= 0,5MM - H= 17/18MM - L=0.60M"/>
        <s v="CUMEEIRA AÇO GALV. TRAPEZOIDAL E=0,5MM - H=40MM - L=0,60M REV.B - PINT.BR 2 FACES"/>
        <s v="SUBCOBERTURA COM FOLHA DE ALUMÍNIO"/>
        <s v="DOMO DE ACRÍLICO COM CAIXILHO DE ALUMÍNIO"/>
        <s v="RETIRADA DE ESTRUTURA METÁLICA INCLUSIVE PERFIS DE FIXAÇÃO"/>
        <s v="RIPA DE PEROBA DO NORTE(CUPIÚBA) APARELHADA - 1,5 X 5CM"/>
        <s v="CAIBRO DE PEROBA DO NORTE 5 X 6 CM - BRUTO (CUPIÚBA)"/>
        <s v="PEROBA DO NORTE (CUPIÚBA) - VIGA DE  6 CM X 12 CM - BRUTA"/>
        <s v="PORTA LISA 62 X 210 CM - SÓLIDA PADRÃO IMBUIA E CEDRO P/ PINTURA A ÓLEO/VERNIZ - E=35MM"/>
        <s v="DOBRADIÇA DE AÇO CROMADO - 3&quot; X 3&quot; TIPO MÉDIO - SEM ANEL"/>
        <s v="CHAPA DE LAMINADO MELAMÍNICO 1 MM - ACABAMENTO TEXTURIZADO"/>
        <s v="COLA DE CONTATO"/>
        <s v="PORTA LISA 62 X 210 CM - ENCABEÇADA - COMPENSADA/SARRAFEADA PADRÃO IMBUIA E CEDRO P/ PINTURA A ÓLEO/VERNIZ - E=35MM"/>
        <s v="DOBRADIÇA 3.1/2&quot; X 3&quot; REFORÇADA DE AÇO CROMADO - COM ANÉIS"/>
        <s v="PARAFUSO ZINCADO BRANCO - FENDA SIMPLES - CABEÇA CHATA"/>
        <s v="PORTA LISA 82 X 210 CM - SÓLIDA PADRÃO IMBUIA E CEDRO P/ PINTURA A ÓLEO/VERNIZ - E=35MM"/>
        <s v="APOIO EM AÇO INOX PARA DEFICIENTE FÍSICO L= 45CM Ø 1.1/4&quot; - CONFORME NBR-9050"/>
        <s v="PORTA LISA 72 X 210 CM - SÓLIDA PADRÃO IMBUIA E CEDRO P/ PINTURA A ÓLEO/VERNIZ - E=35MM"/>
        <s v="PORTA LISA 92 X 210 CM - SÓLIDA PADRÃO IMBUIA E CEDRO P/ PINTURA A ÓLEO/VERNIZ - E=35MM"/>
        <s v="PORTA LISA 102 X 210 CM - SÓLIDA PADRÃO IMBUIA E CEDRO P/ PINTURA A ÓLEO/VERNIZ - E=35MM"/>
        <s v="PORTA LISA 72 X 210 CM - ENCABEÇADA - COMPENSADA/SARRAFEADA PADRÃO IMBUIA E CEDRO P/ PINTURA A ÓLEO/VERNIZ - E=35MM"/>
        <s v="PORTA LISA 82 X 210 CM - ENCABEÇADA - COMPENSADA/SARRAFEADA PADRÃO IMBUIA E CEDRO P/ PINTURA A ÓLEO/VERNIZ - E=35MM"/>
        <s v="PORTA LISA 92 X 210 CM - ENCABEÇADA - COMPENSADA/SARRAFEADA PADRÃO IMBUIA E CEDRO P/ PINTURA A ÓLEO/VERNIZ - E=35MM"/>
        <s v="PORTA LISA 102 X 210 CM - ENCABEÇADA -COMPENSADA/SARRAFEADA PADRÃO IMBUIA E CEDRO P/ PINTURA A ÓLEO/VERNIZ - E=35MM"/>
        <s v="PORTA TIPO MEXICANA MACIÇA -  62X210CM- S/ EMENDA -ESP=35MM CEDRO / IMBUIA"/>
        <s v="PORTA TIPO MEXICANA MACIÇA -  72X210CM- S/ EMENDA -ESP=35MM CEDRO / IMBUIA"/>
        <s v="PORTA TIPO MEXICANA MACIÇA -  82X210CM- S/ EMENDA -ESP=35MM CEDRO / IMBUIA"/>
        <s v="PORTA TIPO MEXICANA MACIÇA -  92X210CM- S/ EMENDA -ESP=35MM CEDRO / IMBUIA"/>
        <s v="PORTA TIPO MEXICANA MACIÇA - 102X210CM- S/ EMENDA -ESP=35MM CEDRO / IMBUIA"/>
        <s v="PORTA VENEZIANA  82 X 210 CM CEDRO / IMBUIA / MOGNO"/>
        <s v="PORTA VENEZIANA  92 X 210 CM CEDRO / IMBUIA / MOGNO"/>
        <s v="PIVÔ GUIA RETO DE LATÃO DE 1/2&quot;"/>
        <s v="ROLDANA DE NYLON - EIXO SIMPLES"/>
        <s v="TRILHO GUIA CANALETA DE ALUMÍNIO &quot;U&quot; DE 1/2&quot;"/>
        <s v="FERRO PERFILADO TRABALHADO"/>
        <s v="TRILHO DE ALUMÍNIO 55 X 60 MM"/>
        <s v="RIPA DE IMBUIA 3,5 X 1,5 CM"/>
        <s v="PREGO 12 X 12 E 12 X 15  COMUM - POLIDO"/>
        <s v="ÓLEO DE LINHAÇA"/>
        <s v="BATENTE DE PEROBA 14CM - APARELHADA - ESPES. DE 3,5 A 4,5CM P/ PORTA DE 1 FOLHA"/>
        <s v="GUARNIÇÃO DE MADEIRA - 1,5 X 4,5 CM"/>
        <s v="BATENTE DE PEROBA 14CM - APARELHADA - ESPES. DE 3,5 A 4,5CM P/ PORTA DE 2 FOLHAS"/>
        <s v="BATENTE DE PEROBA 14CM - APARELHADA - ESPES. DE 3,5 A 4,5CM P/ PORTA COM BANDEIRA - ALTURA DOS UMBRAIS = 3 M CADA"/>
        <s v="BATENTE DE MADEIRA - 25 CM - PORTA 1 FOLHA"/>
        <s v="BATENTE DE MADEIRA - 25 CM - PORTA 2 FOLHAS"/>
        <s v="BATENTE DE MADEIRA - 25 CM - P/ PORTA COM BANDEIRA ALTURA DOS UMBRAIS = 3 M CADA"/>
        <s v="SARRAFO DE PINUS 1A. APARELHADA - 1 X 4(2,5 X 10CM)"/>
        <s v="VIGOTA DE PEROBA DO NORTE 4 X 9,5 CM - APARELHADA (CUPIÚBA)"/>
        <s v="PERFIL -L- DE ALUMÍNIO - (1X1X1/8)&quot;"/>
        <s v="BANDEIRA FIXA - LISA - 50 X 82 X 3,5 CM  - PARA PORTA"/>
        <s v="VIDRO LISO COMUM; TRANSPARENTE INCOLOR - 3MM"/>
        <s v="GUARNIÇÃO EM PADRÃO IMBUIA - TIPO MEIA MOLDURA - 3 CM"/>
        <s v="CHAPA DE LAMINADO MELAMÍNICO 1.3MM - ACABAMENTO TEXTURIZADO"/>
        <s v="CONJUNTO EXTERNO CROMADO DE 55MM COM FECHADURA MAÇANETA, ALAVANCA E ROSETA - TRÁFEGO INTENSO"/>
        <s v="FECHADURA CILINDRO-CAIXA RASA 22 MM P/ PORTAS DE MONTANTE ESTREITO - ZAMACK"/>
        <s v="FECHADURA CILÍNDRICA COMPLETA, 55MM, ACAB. CROM. C/ACES.E GUARN: ROSETA, TESTA, CONTRA TESTA - TRÁFEGO INTENSO"/>
        <s v="PUXADOR TIPO CONCHA - EM LATÃO CROMADO COM FURO"/>
        <s v="FECHADURA CILINDRO - BICO DE PAPAGAIO - 22MM P/  PORTA DE CORRER"/>
        <s v="FECHADURA TIPO GORGE - 55MM - USO INTERNO - ZAMACK - TRÁFEGO INTENSO"/>
        <s v="FECHADURA TIPO GORGE 55 MM - SOMENTE A LINGUETA - P/ PORTA INTERNA DE ABRIR"/>
        <s v="FECHADURA TIPO SÓ TRINCO - 45 MM - C/ MAÇANETA ZAMACK - TRÁFEGO INTENSO"/>
        <s v="FECHADURA TIPO TRANQUETA E TRINCO 55MM - COMPLETA P/PORTA DE SANITÁRIO - ACABAMENTO CROMADO - TRÁFEGO INTENSO"/>
        <s v="FECHADURA TIPO TRANQUETA - 45 MM - P/ PORTA INTERNA DE BANHEIRO - CONJUNTO COMPLETO: MÁQUINA E TRANQUETA - TRÁFEGO INTENSO"/>
        <s v="TRANCA TIPO TETRA SEM MAÇANETAS, SOMENTE COM ROSETA ACAB CROMADO"/>
        <s v="TARGETA DE SOBREPOR &quot;LIVRE-OCUPADO&quot; - ZAMACK CROMADO"/>
        <s v="FECHO DE EMBUTIR COM ALAVANCA - LATÃO LAMINADO CROMADO ALT. 400 MM"/>
        <s v="FECHO DE EMBUTIR COM ALAVANCA , LATÃO LAMINADO CROMADO ALT. 200 MM"/>
        <s v="MOLA HIDRÁULICA AÉREA P/ FECHAMENTO DE PORTA - TIPO LEVE"/>
        <s v="MOLA HIDRÁULICA AÉREA P/ FECHAMENTO DE PORTA - TIPO PESADO"/>
        <s v="MOLA VAI-E-VEM DE TOPO"/>
        <s v="CADEADO DE LATÃO - 35MM - TRAVA DUPLA - PESO MÍNIMO 140 GR"/>
        <s v="PORTA CADEADO 63 MM - AÇO ZINCADO"/>
        <s v="PORTA CADEADO 89 MM - AÇO ZINCADO"/>
        <s v="BARRA ANTI PÂNICO PARA PORTA 1 FOLHA, SEM CHAVE"/>
        <s v="RESPIRADOR DE LATÃO 10 CM"/>
        <s v="TACO - CHUMBADOR DE PEROBA DO NORTE (CUPIÚBA) ESPESSURA 15 MM / LARGURA 50 MM / ALTURA 60 MM"/>
        <s v="CHAPA COMPENSADA DE VIROLINHA / SUMAÚMA E=10MM"/>
        <s v="CHAPA COMPENSADA DE VIROLINHA / SUMAÚMA E=15MM"/>
        <s v="MARCENEIRO (SGSP)"/>
        <s v="ARMÁRIO PARA CUMBUCAS (MM-13)"/>
        <s v="ARMÁRIO PARA CANECAS (MM-14)"/>
        <s v="ARMÁRIO PARA PRATOS (MM-15)"/>
        <s v="GUICHE (MM-18)"/>
        <s v="TINTA ESMALTE BRILHANTE"/>
        <s v="AJUDANTE DE MARCENEIRO (SGSP)"/>
        <s v="LIXA PARA MADEIRA - N.100"/>
        <s v="PARAFUSO AUTO-ATARRAXANTE - CABEÇA PANELA - COM BUCHA DE NYLON S- 8"/>
        <s v="MASSA BASE ÓLEO PARA MADEIRA"/>
        <s v="PREGO 13 X 18 COMUM - POLIDO - SEM CABEÇA"/>
        <s v="PEITORIL DE MADEIRA ITAÚBA - APARELHADO - MED.(30X2)CM"/>
        <s v="GUARNIÇÃO DE MADEIRA - 1,5 X 7,5 CM"/>
        <s v="GUARNIÇÃO DE MADEIRA - 1,5 X 10 CM"/>
        <s v="GUARNIÇÃO DE MADEIRA - 1,5 X 15 CM"/>
        <s v="MAÇANETA EM ZAMAC P/ CONJUNTO DE FECHADURA CILINDRO"/>
        <s v="ESPELHO RETANGULAR CROMADO -P/ FECHADURA CILINDRO"/>
        <s v="ROSETA ACABAMENTO CROMADO P/ FECHADURA CILINDRO"/>
        <s v="PORTA EM FE.PERFIL. CH. PRETA 16 - 1 FOLHA DE ABRIR - DUPLA ALMOF. -ACAB.C/FUND.ANTIOX"/>
        <s v="ARGAMASSA DE CIMENTO COM AREIA MÉDIA 1:4"/>
        <s v="PORTA DE FE.PERFIL - CH.PRETA 14- 2 FOLHAS DE ABRIR - ALM. 1 LADO - S/VIDR-ACAB. C/ FUND.ANTIOX"/>
        <s v="PORTA EM FE.PERFIL - CH 16 - 1 FOLHA DE ABRIR - METADE VIDRO -S/VIDRO-PRONT.P/INST-ACAB.C/FUND.ANTIOXID."/>
        <s v="PORTA EM FE.PERFIL - CH 16 - 2 FOLHAS DE ABRIR - METADE VIDRO -S/VIDRO-PRONT.P/INST-ACAB.C/FUND.ANTIOXID."/>
        <s v="PORTA EM FE.PERFIL - CH 16 - 2 FOLHAS DE CORRER - METADE VIDRO -S/VIDRO-PRONT.P/INST-ACAB.C/FUND.ANTIOXID."/>
        <s v="PORTA EM PERFIL DE CHAPA DOBRADA N.14 - METADE VIDRO - 1 FOLHA DE ABRIR"/>
        <s v="PORTA EM PERFIL DE CHAPA DOBRADA N.14 - TIPO VENEZIANA - 2 FOLHAS DE ABRIR"/>
        <s v="PORTA EM ALUMÍNIO ANODIZ. COMUM - 1 FOLHA DE ABRIR -MET.VIDR/MET.ALUM"/>
        <s v="PORTA EM ALUMÍNIO ANODIZ. COMUM - 2 FOLHAS DE ABRIR -MET.VIDR/MET.ALUM"/>
        <s v="PORTA EM ALUMÍNIO ANODIZ. COMUM - 2 FOLHAS DE CORRER -MET.VIDR/MET.ALUM"/>
        <s v="PORTA EM ALUMÍNIO ANODIZ. COMUM - TIPO VENEZIANA -DE ABRIR-1 FOLHA"/>
        <s v="PORTA DE ENROLAR - CHAPA ONDULADA N. 22 - ACAB. FUNDO ANTIOXID-C/ MECANISMO"/>
        <s v="PORTA DE ENROLAR-EM TIRAS ARTICULADAS E RAIADAS-CHAPA 22 -ACAB.FUND. ANTIOX-C/ MECAN."/>
        <s v="COLUNA MÓVEL / COLUNA DE CENTRO"/>
        <s v="CAVALETE CENTRAL (P/ COLUNA MÓVEL CENTRAL DE PORTA DE ENROLAR)"/>
        <s v="BATENTE EM CHAPA 14 (E=1.9MM) GALVANIZADA A FOGO E DOBRADA"/>
        <s v="BATENTE EM PERFIL DE CHAPA DOBRADA Nº20 - GALVANIZADO / TOTAL=5,0M A FRIO, P/ PORTA DE 1 FOLHA S/ BANDEIRA"/>
        <s v="BATENTE EM PERFIL DE CHAPA DOBRADA Nº20 - GALVANIZADO / TOTAL=6,20M A FRIO, P/ PORTA DE 2 FOLHAS S/ BANDEIRA"/>
        <s v="CONJUNTO DE BATENTES DE ALUMÍNIO - TOTAL 3,30 METROS P/ PORTA FIXADA EM DIVISÓRIA DE GRANILITE DE BANHEIRO"/>
        <s v="CAIXILHO FE. PERF.FIXO- L=1,60M- H=1,50M- &quot;T&quot; E &quot;L&quot;&quot;X1/8&quot; B.CH.1&quot;X3/16&quot;-S/VENT.PERM-COMP-PR.P/INST-S/VIDR-ACAB.ANTIOX."/>
        <s v="CAIXILHO FE. PERF.FIXO- L=1,60M- H=0,75M- &quot;T&quot; E &quot;L&quot;&quot;X1/8&quot; B.CH.1&quot;X3/16&quot;-C/VENT.PERM-COMP-PR.P/INST-S/VIDR-ACAB.ANTIOX."/>
        <s v="CAIXILHO FERRO PERFILADO-PIVOTANTE H=0,80 + 2 X 0,30 =1,40M L=6X0,30=1,80M - COM BANDEIRA"/>
        <s v="CAIXILHO FERRO PERFILADO - MAXIMAR -H=0,90 - L=2X0,60=1,20M SEM BANDEIRA"/>
        <s v="CAIXILHO FE. PERF.BASC- L=1,10M- H=1,50M- &quot;T&quot; E &quot;L&quot;&quot;X1/8&quot; B.CH.5/8&quot;X3/16&quot;- COMPL-PR.P/INST-S/VIDR-ACAB. FUNDO ANTIOX."/>
        <s v="CAIXILHO FERRO PERFILADO  DE CORRER H=5X0,25 (1,25M)"/>
        <s v="CAIXILHO PERFIL CH 14 DOBRADA - BASC. L=0,8M - H=0,50M 2 BÁSC. - PRONTO P/INST- S/VIDRO- ACAB. FUND. ANTIOXID."/>
        <s v="CAIXILHO PERFIL CH 14 DOBRADA -H=1,00M-L=1,20M -TIPO VENEZ. FIXO-C/VENT.PERM -COMPL- PRONT.P/INST- ACAB. FUND.ANTIOXID."/>
        <s v="CAIXILHO EM ALUMÍNIO ANODIZ. COMUM - FIXO -S/ VENT. PERMAN. H=1,00M- L=1,20M-PERF.30 -S/VIDR-S/COLOC-COMPL.PRONT.P/INST."/>
        <s v="CAIXILHO ALUMÍNIO ANODIZADO-FIXO C/ VENTILAÇÃO PERMANENTE"/>
        <s v="CAIXILHO ALUMÍNIO ANODIZADO - PIVOTANTE - H=0,80M L=3X0,30M"/>
        <s v="CAIXILHO DE ALUMÍNIO ANODIZ. COMUM -MAXIMAR-H=0,90M-L=1,20M"/>
        <s v="CAIXILHO EM ALUMÍNIO ANODIZ. COMUM- BASCUL- H=1,00M-C=1,20M PERFIL 25 -S/VIDROS -S/COLOC -COMPLETO -PRONTO P/ INSTAL."/>
        <s v="CAIXILHO EM ALUMÍNIO ANODIZ. COMUM- CORRER- H=1,20M-C=2,00M 2 FLS - PERFIL 25 - S/COLOC -COMPLETO -PRONTO P/ INSTAL."/>
        <s v="GRADE DE PROTEÇÃO EM FERRO REDONDO"/>
        <s v="GRADE DE PROTEÇÃO EM FERRO CHATO"/>
        <s v="GRADE DE FERRO ELETROFUNDIDO GALV. A FOGO -S/ PINTURA 25X2MM"/>
        <s v="TELA PARA PROTEÇÃO - ARAME N. 12 - MALHA 1/2 - ONDULADA"/>
        <s v="TELA TIPO MOSQUITEIRO GALVANIZADA - MALHA 14 - FIO 28"/>
        <s v="PORTA CHAPA DE AÇO N.16"/>
        <s v="CHAPA DE AÇO N. 14 - CHAPA FINA QUENTE - PRETA"/>
        <s v="TELA ONDULADA DE ARAME GALVANIZADA MALHA 1 - FIO 10"/>
        <s v="BRAÇO DE ALAVANCA EM FERRO CHATO - 5/8&quot; X 3/16&quot;"/>
        <s v="REBITE DE REPUXO EM ALUMÍNIO TIPO POP N. 415"/>
        <s v="ALAVANCA EM ZAMACK P/ CAIXILHO BASCULANTE - SEM CAVALETE"/>
        <s v="ALUMÍNIO EXTRUDADO - TRABALHADO - ANODIZADO"/>
        <s v="BUCHA E ARRUELA DE ZAMACK -  3/4&quot;"/>
        <s v="CABO DE COBRE NU - 10,00MM2"/>
        <s v="POSTE DE CONCRETO DUPLO T - H=7,50M - 90KG"/>
        <s v="CABO 10;00 MM2 - ISOLAMENTO P/ 0;7 KV - FLEXÍVEL"/>
        <s v="CAIXA VENEZ. TP.-TELESP - 15X25X10CM"/>
        <s v="SUPORTE DE FIXAÇÃO PARA 2 DISJUNTORES GERAL"/>
        <s v="ELETRODUTO DE AÇO GALVANIZADO A FOGO TIPO SEMI-PESADO/MÉDIO ROSCA NBR 8133 - ESP. 1,50MM - 3/4&quot;"/>
        <s v="FITA ISOLANTE ROLO DE 19MM X 20M - COR PRETA"/>
        <s v="CONECTOR TIPO SPLIT-BOLT PARA CABO DE 10MM2"/>
        <s v="HASTE TIPO COPPERWELD ALTA CAMADA - 5/8&quot;X3,00M"/>
        <s v="ELETRODUTO DE AÇO GALVANIZADO A FOGO TIPO SEMI-PESADO/MÉDIO ROSCA NBR 8133 - ESP. 1,50MM - 1&quot;"/>
        <s v="CURVA 135 AÇO GALV. - 1&quot;"/>
        <s v="ELETRICISTA (SGSP)"/>
        <s v="ARMAÇÃO SECUNDÁRIA (PRESBOW) - 3 ESTRIBOS"/>
        <s v="CINTA DE AÇO GALVANIZADO DIÂMETRO 170MM"/>
        <s v="CONECTOR PARA HASTE TIPO COPPERWELD"/>
        <s v="ARAME GALVANIZADO N. 14"/>
        <s v="MINI DISJUNTOR - TIPO EUROPEU (IEC) - BIPOLAR DE 32/50A"/>
        <s v="AJUDANTE DE ELETRICISTA (SGSP)"/>
        <s v="CAIXA DE MEDIÇÃO PADRÃO ELETROPAULO TIPO III"/>
        <s v="CHAVE SECCIONADORA ROTATIVA - 3X40A (PACCO)"/>
        <s v="ELETRODUTO DE PVC ROSCÁVEL DN: 1/2&quot;"/>
        <s v="BUCHA E ARRUELA DE ZAMACK - 1&quot;"/>
        <s v="CURVA 90 PVC RÍGIDO P/ ELETR. ROSC. - 25MM (3/4)"/>
        <s v="LUVA AÇO GALVANIZADO - 1&quot;"/>
        <s v="CAIXA INSPEÇÃO ATERR.C/TAMPA E ALÇA"/>
        <s v="LUVA AÇO GALVANIZADO - 3/4&quot;"/>
        <s v="CURVA 90 AÇO GALVANIZADO PARA ELETRODUTO - 1&quot;"/>
        <s v="CURVA 90 AÇO GALVANIZADO PARA ELETRODUTO - 3/4&quot;"/>
        <s v="BARRA DE COBRE ELETROLÍTICO CHATA MED. 3/8&quot;X3/32&quot; (9,52X2,38MM)"/>
        <s v="CHAVE NH COM BASE E FUSÍVEIS - 3X125A"/>
        <s v="BLOCO DE LIGAÇÃO EXT.BLE-2 (CAIXA) C/KIT DE INSTAL: C/ ISOL PORC.2RP, PARAF.PR60 C/ PORC.E SUPORTE TIPO DM-PADR.TELESP"/>
        <s v="CABO 16;00 MM2 - ISOLAMENTO P/ 0;7 KV - FLEXÍVEL"/>
        <s v="ALÇA COM ISOLADOR DE PORCELANA TIPO TELESP"/>
        <s v="CONECTOR TIPO SPLIT-BOLT PARA CABO DE 16MM2"/>
        <s v="CABO 25;00 MM2 - ISOLAMENTO P/ 0;7 KV - FLEXÍVEL"/>
        <s v="CABO DE COBRE NU - 16,00MM2"/>
        <s v="LUVA AÇO GALVANIZADO - 1.1/2&quot;"/>
        <s v="CURVA 90 AÇO GALVANIZADO PARA ELETRODUTO - 1.1/2&quot;"/>
        <s v="CURVA 135 AÇO GALV. - 1.1/2&quot;"/>
        <s v="ELETRODUTO DE AÇO GALVANIZADO A FOGO TIPO SEMI-PESADO/MÉDIO ROSCA NBR 8133 - ESP. 1,50MM - 1 1/2&quot;"/>
        <s v="DISJUNTOR (MINI) BIPOLAR 80A TIPO EUROPEU"/>
        <s v="CONECTOR TIPO SPLIT-BOLT PARA CABO DE 25MM2"/>
        <s v="BUCHA E ARRUELA DE ZAMACK - 1.1/2&quot;"/>
        <s v="CURVA 90 AÇO GALVANIZADO PARA ELETRODUTO - 2&quot;"/>
        <s v="CURVA 135 AÇO GALV. - 2&quot;"/>
        <s v="LUVA DE AÇO GALVANIZADO - 2&quot;"/>
        <s v="CONECTOR TIPO SPLIT-BOLT PARA CABO DE 35MM2"/>
        <s v="ELETRODUTO DE AÇO GALVANIZADO A FOGO TIPO SEMI-PESADO/MÉDIO ROSCA NBR 8133 - ESP. 1,50MM - 2&quot;"/>
        <s v="CABO 35;00 MM2 - ISOLAMENTO P/ 0;7 KV - FLEXÍVEL"/>
        <s v="CURVA 135 AÇO GALV. - 2.1/2&quot;"/>
        <s v="LUVA DE AÇO GALVANIZADO - 2.1/2&quot;"/>
        <s v="CURVA 90 AÇO GALVANIZADO PARA ELETRODUTO - 2.1/2&quot;"/>
        <s v="CAIXA PARA MEDIDOR TIPO T - (90X60X25)CM"/>
        <s v="CAIXA PARA MEDIDOR TIPO M EXT - (120X90X25)CM"/>
        <s v="BARRAMENTO DE COBRE PARA 150A - 20X4MM"/>
        <s v="CABO 50;00 MM2 - ISOLAMENTO P/ 0;7 KV - FLEXÍVEL"/>
        <s v="CABO DE COBRE NU - 25,00MM2"/>
        <s v="BUCHA E ARRUELA DE ZAMACK - 2.1/2&quot;"/>
        <s v="CHAVE SECCIONADORA TRIP. ABERTURA SOB CARGA - 250A/500V - SEM FUSÍVEIS"/>
        <s v="CONECTOR TIPO SPLIT-BOLT PARA CABO DE 50MM2"/>
        <s v="CURVA 90 AÇO GALVANIZADO PARA ELETRODUTO - 3&quot;"/>
        <s v="CURVA 135 AÇO GALV. - 3&quot;"/>
        <s v="CABO 70;00 MM2 - ISOLAMENTO P/ 0;7 KV - FLEXÍVEL"/>
        <s v="CABO DE COBRE NU - 35,00MM2"/>
        <s v="ELETRODUTO DE AÇO GALVANIZADO A FOGO TIPO SEMI-PESADO/MÉDIO ROSCA NBR 8133 - ESP. 1,50MM - 3&quot;"/>
        <s v="BUCHA E ARRUELA DE ZAMACK - 3&quot;"/>
        <s v="CONECTOR TIPO SPLIT-BOLT PARA CABO DE 70MM2"/>
        <s v="CONECTOR TIPO SPLIT-BOLT PARA CABO DE 95MM2"/>
        <s v="CABO DE COBRE NU - 50,00MM2"/>
        <s v="CABO 95;00 MM2 - ISOLAMENTO P/ 0;7 KV - FLEXÍVEL"/>
        <s v="BARRAMENTO DE COBRE PARA 200A - 25X4MM"/>
        <s v="CURVA 90 AÇO GALVANIZADO PARA ELETRODUTO - 4&quot;"/>
        <s v="CABO 120;00 MM2 - ISOLAMENTO P/ 0;7 KV - FLEXÍVEL"/>
        <s v="CHAVE SECCIONADORA TRIP. ABERTURA SOB CARGA - 400A/500V - SEM FUSÍVEIS"/>
        <s v="ELETRODUTO DE PVC ROSCÁVEL DN: 3/4&quot;"/>
        <s v="CURVA 135 AÇO GALV. - 4&quot;"/>
        <s v="LUVA DE AÇO GALVANIZADO -  4&quot;"/>
        <s v="ELETRODUTO DE AÇO GALVANIZADO A FOGO TIPO SEMI-PESADO/MÉDIO ROSCA NBR 8133 - ESP. 1,50MM - 4&quot;"/>
        <s v="CONECTOR TIPO SPLIT-BOLT PARA CABO DE 120MM2"/>
        <s v="BUCHA E ARRUELA DE ZAMACK - 4&quot;"/>
        <s v="CONECTOR TIPO SPLIT-BOLT PARA CABO DE 150MM2"/>
        <s v="CABO 150;00 MM2 - ISOLAMENTO P/ 0;7 KV - FLEXÍVEL"/>
        <s v="CABO 185;00 MM2 - ISOLAMENTO P/ 0;7 KV - FLEXÍVEL"/>
        <s v="CONECTOR TIPO SPLIT-BOLT PARA CABO DE 185MM2"/>
        <s v="CABO 240;00 MM2 - ISOLAMENTO P/ 0;7 KV - FLEXÍVEL"/>
        <s v="CONECTOR TIPO SPLIT-BOLT PARA CABO DE 240MM2"/>
        <s v="PEDRA BRITADA NÚMERO 1"/>
        <s v="TAMPA METÁLICA COM REQUADRO DE 30X30CM (FERRO FUNDIDO)"/>
        <s v="POSTE DE AÇO GALVANIZADO - RETO - ENGASTADO - H= 6,00M"/>
        <s v="CUBÍCULO DE ENTRADA E MEDIÇÃO PROTEÇÃO USO OBRIGATÓRIO, CLASSE 15KV, PADRÃO ELETROPAULO"/>
        <s v="CUBÍCULO PARA BANCO DE CAPACITORES, CLASSE 15KV, MEDIDAS APROX. 2,00 X 0,40 X 2,30M - SEM EQUIPAMENTO"/>
        <s v="ELETROTÉCNICO MONTADOR (SGSP)"/>
        <s v="CUBÍCULO PARA TRANSFORMADOR 300KVA - CLASSE 15KV"/>
        <s v="MUFLA UNIPOLAR INT. P/ CABO ATÉ 35MM2/15KV"/>
        <s v="ENGENHEIRO/ ARQUITETO SÊNIOR - MAIS DE 15 ANOS DE EXPERIÊNCIA (SGSP)"/>
        <s v="ELETRODUTO DE PVC ROSCÁVEL DN: 1&quot;"/>
        <s v="ELETRODUTO DE PVC ROSCÁVEL DN: 1.1/4&quot;"/>
        <s v="ELETRODUTO DE PVC ROSCÁVEL DN: 1.1/2&quot;"/>
        <s v="ELETRODUTO DE PVC ROSCÁVEL DN: 2&quot;"/>
        <s v="ELETRODUTO DE PVC ROSCÁVEL DN: 2.1/2&quot;"/>
        <s v="ELETRODUTO DE PVC ROSCÁVEL DN: 3&quot;"/>
        <s v="ELETRODUTO DE PVC ROSCÁVEL DN:4&quot;"/>
        <s v="ELETRODUTO DE AÇO GALVANIZADO ELETROLÍTICO TIPO LEVE - ROSCA NBR 8133 - ESP. 1,06MM - 3/4&quot;"/>
        <s v="ELETRODUTO DE AÇO GALVANIZADO ELETROLÍTICO TIPO LEVE - ROSCA NBR 8133 - ESP. 1,06MM - 1&quot;"/>
        <s v="ELETRODUTO DE AÇO GALVANIZADO ELETROLÍTICO TIPO LEVE - ROSCA NBR 8133 - ESP. 1,06MM - 1 1/4&quot;"/>
        <s v="ELETRODUTO DE AÇO GALVANIZADO ELETROLÍTICO TIPO LEVE - ROSCA NBR 8133 - ESP. 1,06MM - 1 1/2&quot;"/>
        <s v="ELETRODUTO DE AÇO GALVANIZADO ELETROLÍTICO TIPO LEVE - ROSCA NBR 8133 - ESP. 1,50MM - 2&quot;"/>
        <s v="ELETRODUTO DE AÇO GALVANIZADO ELETROLÍTICO TIPO LEVE - ROSCA NBR 8133 - ESP. 1,50MM - 2 1/2&quot;"/>
        <s v="ELETRODUTO DE AÇO GALVANIZADO ELETROLÍTICO TIPO LEVE - ROSCA NBR 8133 - ESP. 1,50MM - 3&quot;"/>
        <s v="ELETRODUTO DE AÇO GALVANIZADO ELETROLÍTICO TIPO LEVE - ROSCA NBR 8133 - ESP. 1,50MM - 4&quot;"/>
        <s v="ELETRODUTO DE AÇO GALVANIZADO A FOGO TIPO SEMI-PESADO/MÉDIO ROSCA NBR 8133 - ESP. 1,50MM - 1/2&quot;"/>
        <s v="ELETRODUTO DE AÇO GALVANIZADO A FOGO TIPO SEMI-PESADO/MÉDIO ROSCA NBR 8133 - ESP. 1,50MM - 1 1/4&quot;"/>
        <s v="ELETRODUTO DE AÇO GALVANIZADO A FOGO TIPO SEMI-PESADO/MÉDIO ROSCA NBR 8133 - ESP. 1,50MM - 2 1/2&quot;"/>
        <s v="DUTO POLIETILENO FLEXÍVEL ALTA RESIST. - 3&quot;"/>
        <s v="DUTO POLIETILENO FLEXÍVEL ALTA RESIST. - 4&quot;"/>
        <s v="DUTO POLIETILENO FLEXÍVEL ALTA RESIST. - 2&quot;"/>
        <s v="TUBO METÁLICO FLEXÍVEL REVEST. PVC - 3/4&quot;"/>
        <s v="TUBO METÁLICO FLEXÍVEL REVEST. PVC - 1&quot;"/>
        <s v="TUBO METÁLICO FLEXÍVEL REVEST. PVC -1.1/2&quot;"/>
        <s v="CABO 1;00 MM2 - ISOLAMENTO P/ 0;7 KV - FLEXÍVEL"/>
        <s v="CABO 1,50 MM2 - ISOLAMENTO P/ 0,7 KV - FLEXÍVEL"/>
        <s v="CABO 2;50 MM2 - ISOLAMENTO P/ 0;7 KV - FLEXÍVEL"/>
        <s v="CABO 4;00 MM2 - ISOLAMENTO P/ 0;7 KV - FLEXÍVEL"/>
        <s v="CABO 6;00 MM2 - ISOLAMENTO P/ 0;7 KV - FLEXÍVEL"/>
        <s v="CABO 300;00 MM2 - ISOLAMENTO P/ 0;7 KV - FLEXÍVEL"/>
        <s v="CABO DE COBRE FLEXÍVEL, ISOLAÇÃO 750 V NÃO HALOGENADO ANTICHAMA-CLASSE 70°C - 1,5MM2"/>
        <s v="CABO DE COBRE FLEXÍVEL, ISOLAÇÃO 750 V NÃO HALOGENADO ANTICHAMA-CLASSE 70°C - 2,5MM2"/>
        <s v="CABO DE COBRE FLEXÍVEL, ISOLAÇÃO 750 V NÃO HALOGENADO ANTICHAMA-CLASSE 70°C - 4,0MM2"/>
        <s v="CABO DE COBRE FLEXÍVEL, ISOLAÇÃO 750 V NÃO HALOGENADO ANTICHAMA-CLASSE 70°C - 6,0MM2"/>
        <s v="CABO 1;50 MM2 - ISOLAMENTO P/ 1;0 KV - FLEXÍVEL"/>
        <s v="CABO 2;50 MM2 - ISOLAMENTO P/ 1;0 KV - FLEXÍVEL"/>
        <s v="CABO 4;00 MM2 - ISOLAMENTO P/ 1;0 KV - FLEXÍVEL"/>
        <s v="CABO 6;00 MM2 - ISOLAMENTO P/ 1;0 KV - FLEXÍVEL"/>
        <s v="CABO 10;00 MM2 - ISOLAMENTO P/ 1;0 KV - FLEXÍVEL"/>
        <s v="CABO 16;00 MM2 - ISOLAMENTO P/ 1;0 KV - FLEXÍVEL"/>
        <s v="CABO 25;00 MM2 - ISOLAMENTO P/ 1;0 KV - FLEXÍVEL"/>
        <s v="CABO 35;00 MM2 - ISOLAMENTO P/ 1;0 KV - FLEXÍVEL"/>
        <s v="CABO 50;00 MM2 - ISOLAMENTO P/ 1;0 KV - FLEXÍVEL"/>
        <s v="CABO 70;00 MM2 - ISOLAMENTO P/ 1;0 KV - FLEXÍVEL"/>
        <s v="CABO 95;00 MM2 - ISOLAMENTO P/ 1;0 KV - FLEXÍVEL"/>
        <s v="CABO 120;00 MM2 - ISOLAMENTO P/ 1;0 KV - FLEXÍVEL"/>
        <s v="CABO 150;00 MM2 - ISOLAMENTO P/ 1;0 KV - FLEXÍVEL"/>
        <s v="CABO 185;00 MM2 - ISOLAMENTO P/ 1;0 KV - FLEXÍVEL"/>
        <s v="CABO 240;00 MM2 - ISOLAMENTO P/ 1;0 KV - FLEXÍVEL"/>
        <s v="CABO 300;00 MM2 - ISOLAMENTO P/ 1;0 KV - FLEXÍVEL"/>
        <s v="FIO TELEFÔNICO INT. TIPO FI-60 TRANÇADO"/>
        <s v="FIO TELEFÔNICO EXT. TIPO FE-100 PARALELO"/>
        <s v="CABO FLEXÍVEL PVC 750V - 2 COND.  1,50MM2"/>
        <s v="CABO FLEXÍVEL PVC 750V - 2 COND.  4,00MM2"/>
        <s v="CABO FLEXÍVEL PVC 750V - 3 COND.  1,50MM2"/>
        <s v="CABO FLEXÍVEL PVC 750V - 3 COND.  2,50MM2"/>
        <s v="CABO FLEXÍVEL PVC 750V - 4 COND.  1,50MM2"/>
        <s v="SINALIZADOR LUMINOSO COM LÂMPADA LED, 220V - 22MM"/>
        <s v="SINALIZADOR LUMINOSO COM LÂMPADA LED, 220V - 30MM"/>
        <s v="VOLTÍMETRO 250V - 96X96MM"/>
        <s v="CONTATOR TRIPOLAR 220V - 12A - COM CONTATOS AUXILIARES DE DOIS PARES"/>
        <s v="CONTATOR TRIPOLAR 220V - 25A - COM CONTATOS AUXILIARES DE DOIS PARES"/>
        <s v="CONTATOR TRIPOLAR 220V - 40A - COM CONTATOS AUXILIARES DE DOIS PARES"/>
        <s v="CONTATOR TRIPOLAR 220V - 65A - COM CONTATOS AUXILIARES DE DOIS PARES"/>
        <s v="RELÉ BIMETÁLICO SOBRECARGA AJUSTE 06 - 12,50A"/>
        <s v="RELÉ BIMETÁLICO SOBRECARGA AJUSTE 16 - 25A"/>
        <s v="RELÉ BIMETÁLICO SOBRECARGA AJUSTE 25 - 40A"/>
        <s v="RELÉ DE TEMPO ELETRÔNICO AJUSTE 6 - 60S"/>
        <s v="DISPOSITIVO DE PROTEÇÃO CONTRA SURTOS ELÉTRICOS-275V / 15A"/>
        <s v="TRAVA PARA DISJUNTOR - UM CADEADO"/>
        <s v="INTERRUPTOR DIFERENCIAL RESIDUAL (DR)2P - 25A/30MA-220/240V"/>
        <s v="INTERRUPTOR DIFERENCIAL RESIDUAL (DR)2P - 40A/30MA-220/240V"/>
        <s v="INTERRUPTOR DIFERENCIAL 2P - 30 MA / 220/240V - 63A"/>
        <s v="INTERRUPTOR DIFERENCIAL 4P - 30MA/380V - 40A"/>
        <s v="INTERRUPTOR DIFERENCIAL 4P - 30MA/380V - 63A"/>
        <s v="INTERRUPTOR DIFERENCIAL 4P - 30MA/380V - 80A"/>
        <s v="INTERRUPTOR DIFERENCIAL 4P - 30MA/380V - 100A"/>
        <s v="INTERRUPTOR DIFERENCIAL 4P - 30MA/380V - 125A"/>
        <s v="INTERRUPTOR DIFERENCIAL 4P - 100MA/380V - 125A"/>
        <s v="INTERRUPTOR DIFERENCIAL 4P - 300MA/380V - 63A"/>
        <s v="INTERRUPTOR DIFERENCIAL 4P - 300MA/380V - 80A"/>
        <s v="INTERRUPTOR DIFERENCIAL 4P - 300MA/380V - 100A"/>
        <s v="INTERRUPTOR DIFERENCIAL 4P - 300MA/380V - 125A"/>
        <s v="INTERRUPTOR DIFERENCIAL 4P - 500MA/380V - 63A"/>
        <s v="INTERRUPTOR DIFERENCIAL 4P - 500MA/380V - 125A"/>
        <s v="QUADRO DE DISTRIBUIÇÃO DE EMBUTIR C/ PORTA S/ BARRAMENTO CHAPA METÁLICA 30A - 4 DISJUNTORES"/>
        <s v="QUADRO DE DISTRIBUIÇÃO DE EMBUTIR C/ PORTA S/ BARRAMENTO CHAPA METÁLICA 60A - 12 DISJUNTORES"/>
        <s v="QUADRO DE DISTRIBUIÇÃO DE SOBREPOR C/ PORTA C/ BARRAMENTO CHAPA METÁLICA 100A - 16 DISJUNTORES"/>
        <s v="QUADRO DE DISTRIBUIÇÃO DE SOBREPOR C/ PORTA C/ BARRAMENTO CHAPA METÁLICA 150A - 24 DISJUNTORES"/>
        <s v="QUADRO DE DISTRIBUIÇÃO DE SOBREPOR C/ PORTA C/ BARRAMENTO CHAPA METÁLICA 100A - 28 DISJUNTORES"/>
        <s v="QUADRO DE DISTRIBUIÇÃO DE SOBREPOR C/ PORTA C/ BARRAMENTO CHAPA METÁLICA 150A - 34 DISJUNTORES"/>
        <s v="QUADRO DE DISTRIBUIÇÃO DE SOBREPOR C/ PORTA C/ BARRAMENTO CHAPA METÁLICA 150A - 44 DISJUNTORES"/>
        <s v="QUADRO DE DISTRIBUIÇÃO DE SOBREPOR C/ PORTA C/ BARRAMENTO CHAPA METÁLICA 225A - 70 DISJUNTORES"/>
        <s v="CAIXA DE PASSAGEM E LIGAÇÃO EM PVC OCTOGONAL FUNDO MÓVEL 10 X10CM"/>
        <s v="CAIXA DE PASSAGEM E LIGAÇÃO EM PVC 7,5 X 7,5 X 5,0CM (3&quot;X3&quot;) SEM PLACA"/>
        <s v="ESPELHO PLÁSTICO - 3&quot;X3&quot;"/>
        <s v="ESPELHO PLÁSTICO - 4&quot;X2&quot;"/>
        <s v="CAIXA DE PVC 10 X 5 X 5CM"/>
        <s v="ESPELHO PLÁSTICO - 4&quot;X4&quot;"/>
        <s v="CAIXA DE PVC 10 X10 X 5CM"/>
        <s v="CAIXA DE FERRO ESTAMPADO - 3&quot;X3&quot;"/>
        <s v="CAIXA DE FERRO ESTAMPADO - 4&quot;X2&quot;"/>
        <s v="CAIXA DE FERRO ESTAMPADO - 4&quot;X4&quot;"/>
        <s v="CAIXA DE PASSAGEM EM CHAPA DE AÇO ESMALTADO N. 20 FUNDO MÓVEL - 2&quot;"/>
        <s v="CONDULETE DE ALUMÍNIO TIPO C COM TAMPA - 1/2&quot;"/>
        <s v="CONDULETE DE ALUMÍNIO TIPO C COM TAMPA - 3/4&quot;"/>
        <s v="CONDULETE DE ALUMÍNIO TIPO C COM TAMPA - 1&quot;"/>
        <s v="CONDULETE DE ALUMÍNIO TIPO C COM TAMPA - 1 1/4&quot;"/>
        <s v="CONDULETE DE ALUMÍNIO TIPO C COM TAMPA - 1 1/2&quot;"/>
        <s v="CONDULETE DE ALUMÍNIO TIPO C COM TAMPA - 2&quot;"/>
        <s v="CONDULETE DE ALUMÍNIO TIPO C COM TAMPA - 2 1/2&quot;"/>
        <s v="CONDULETE DE ALUMÍNIO TIPO C COM TAMPA - 3&quot;"/>
        <s v="CONDULETE DE ALUMÍNIO TIPO C COM TAMPA - 4&quot;"/>
        <s v="CONDULETE DE PVC COM TAMPA - 3/4&quot;"/>
        <s v="CAIXA DE PASSAGEM EM CHAPA METÁLICA COM TAMPA APARAFUSADA MED. (10X10X8)CM"/>
        <s v="CAIXA DE PAS. TAMP. PARAF. - 20X20X10CM"/>
        <s v="CAIXA DE PASSAGEM EM CHAPA DE AÇO DE SOBREPOR COM TAMPA APARAFUSADA - MED. (30X30X12)CM"/>
        <s v="CAIXA DE PASSAGEM EM CHAPA DE AÇO DE SOBREPOR COM TAMPA APARAFUSADA - MED. (40X40X15)CM"/>
        <s v="CAIXA DE PASSAGEM EM ALUMÍNIO COM TAMPA E VEDAÇÃO 20 X 20 CM"/>
        <s v="CAIXA DE PASSAGEM EM ALUMÍNIO COM TAMPA E VEDAÇÃO 30 X 30 CM"/>
        <s v="CAIXA DE PASSAGEM EM ALUMÍNIO COM TAMPA E VEDAÇÃO 40 X 40 CM"/>
        <s v="CAIXA DE PASSAGEM EM CHAPA METÁLICA DE SOBREPOR COM PORTA E FECHADURA -40X40X15CM- USO PARA TELEFONIA, PADRÃO TELEBRAS"/>
        <s v="CAIXA DE PASSAGEM EM CHAPA METÁLICA DE SOBREPOR C/ PORTA E FECHADURA - 50X50X15CM - USO P/ TELEFONIA, PADRÃO TELEBRAS"/>
        <s v="CAIXA TELEFONE INTERNA PADRÃO TELESP N.2 - 20X20X13,5CM"/>
        <s v="CAIXA TELEFONE INTERNA PADRÃO TELESP N.3 - 40X40X13,5CM"/>
        <s v="CAIXA TELEFONE INTERNA PADRÃO TELESP N.4 - 60X60X13,5CM"/>
        <s v="CAIXA TELEFONE INTERNA PADRÃO TELESP N.5 - 80X80X13,5CM"/>
        <s v="CAIXA TELEFONE INTERNA PADRÃO TELESP N.6 - 120X120X13,5CM"/>
        <s v="CAIXA TELEFONE INTERNA PADRÃO TELESP N.7 - 150X150X17 CM"/>
        <s v="CAIXA DE PASSAGEM E TAMPA PRÉ-MOLDADAS EM CONCRETO 20 X 20 CM"/>
        <s v="CAIXA DE PASSAGEM E TAMPA PRÉ-MOLDADAS EM CONCRETO 30 X 30 CM"/>
        <s v="CAIXA DE PASSAGEM E TAMPA PRÉ-MOLDADAS EM CONCRETO 40 X 40 CM"/>
        <s v="CAIXA DE PASSAGEM E TAMPA PRÉ-MOLDADAS EM CONCRETO 50 X 50 CM"/>
        <s v="CAIXA DE PASSAGEM E TAMPA PRÉ-MOLDADAS EM CONCRETO 60 X 60 CM"/>
        <s v="CAIXA DE PASSAGEM E TAMPA PRÉ-MOLDADAS EM CONCRETO 100 X 100 CM"/>
        <s v="CAIXA ALUMÍNIO 10X10CM - ALTA -  TAMPA LATÃO - P/ TOMADAS"/>
        <s v="CAIXA CHAPA 14 ESMALTADA TIPO &quot;X&quot; - MED. (140X145X25)CM"/>
        <s v="CHAVE SECCIONADORA TRIP. ABERTURA SOB CARGA-SECA-250A/600V"/>
        <s v="CHAVE SECCIONADORA TRIP. ABERTURA SOB CARGA-SECA-400A/600V"/>
        <s v="CHAVE SECCIONADORA TRIP. ABERTURA SOB CARGA-SECA-630A/600V"/>
        <s v="CHAVE NH COM BASE E FUSÍVEIS - 3X250A"/>
        <s v="CHAVE NH COM BASE E FUSÍVEIS - 3X400A"/>
        <s v="CHAVE NH COM BASE E FUSÍVEIS - 3X630A"/>
        <s v="CHAVE SECCIONADORA TRIP. ABERTURA SOB CARGA - 125A/525V - SEM FUSÍVEIS"/>
        <s v="FUSÍVEL TIPO NH00 - 125A"/>
        <s v="FUSÍVEL TIPO NH1 - 250 A"/>
        <s v="FUSÍVEL TIPO NH2 - 400A"/>
        <s v="CHAVE SECCIONADORA TRIP. ABERTURA SOB CARGA - 630A/600V - SEM FUSÍVEIS"/>
        <s v="FUSÍVEL TIPO NH3 - 630A"/>
        <s v="CHAVE SECCIONADORA ROTATIVA - 3X16A (PACCO)"/>
        <s v="CHAVE SECCIONADORA ROTATIVA - 3X63A (PACCO)"/>
        <s v="FUSÍVEL TIPO DIAZED - RÁPIDO RETARDO - 2X25A"/>
        <s v="FUSÍVEL TIPO DIAZED - RÁPIDO RETARDO - 35/63A"/>
        <s v="FUSÍVEL TIPO NH1 - 200A"/>
        <s v="FUSÍVEL TIPO NH2 - 355A"/>
        <s v="FUSÍVEL TIPO NH4 - 800/1250A"/>
        <s v="BASE PARA FUSÍVEIS DIAZED - 2/25A"/>
        <s v="BASE PARA FUSÍVEIS DIAZED - 35/63A"/>
        <s v="BASE PARA FUSÍVEIS NH - 125A"/>
        <s v="BASE PARA FUSÍVEIS NH - 250A"/>
        <s v="BASE PARA FUSÍVEIS NH - 400A"/>
        <s v="BASE PARA FUSÍVEIS NH TAM 03 - 425/630A"/>
        <s v="BASE PARA FUSÍVEIS NH TAM 04 - 800/1250A"/>
        <s v="ISOLADOR DE POLIÉSTER INTERNO BAIXA TENSÃO - (15X20)MM"/>
        <s v="ISOLADOR DE POLIÉSTER INTERNO BAIXA TENSÃO - (40X50)MM"/>
        <s v="ISOLADOR DE POLIÉSTER INTERNO BAIXA TENSÃO - (60X60)MM"/>
        <s v="ISOLADOR DE POLIÉSTER INTERNO BAIXA TENSÃO - (60X75)MM"/>
        <s v="BARRA DE COBRE ELETROLÍTICO CHATA MED. 1/4&quot;X1/16&quot; (6,35X1,58MM)"/>
        <s v="BARRAMENTO DE COBRE PARA 100A - 15X3MM"/>
        <s v="BARRAMENTO DE COBRE PARA 400A - 40X7MM"/>
        <s v="BARRAMENTO DE COBRE PARA 600A - 7X60MM"/>
        <s v="BARRAMENTO DE COBRE PARA 800A - 10X80MM"/>
        <s v="BARRAMENTO DE COBRE PARA 1000A - 10X100MM"/>
        <s v="BARRAMENTO DE COBRE PARA 1200A - 9,5X127MM"/>
        <s v="BARRA DE COBRE ELETROLÍTICO CHATA MED. 6&quot;X3/8&quot; (152X9,52MM)"/>
        <s v="PLACA DE POLICARBONATO TIPO COMPACTA - PARA PROTEÇÃO DE BARRAMENTO DE QUADROS -  ESP. 4MM"/>
        <s v="CABO DE COBRE NU -  6,00MM2"/>
        <s v="CABO DE COBRE NU - 70,00 MM2"/>
        <s v="CABO DE COBRE NU - 95,00MM2"/>
        <s v="CABO DE COBRE NU - 120,00MM2"/>
        <s v="MANILHA DE CERÂMICA VIDRADA - 12"/>
        <s v="INTERRUPTOR SIMPLES - 1 TECLA - SEM PLACA / ESPELHO"/>
        <s v="INTERRUPTOR SIMPLES - 2 TECLAS - SEM PLACA /  ESPELHO"/>
        <s v="INTERRUPTOR SIMPLES - 3 TECLAS - SEM PLACA / ESPELHO"/>
        <s v="TOMADA ELÉTRICA SIMPLES DE EMBUTIR, DE 10A OU 20A, SEM PLACA - CONFORME NBR 14136"/>
        <s v="INTERRUPTOR PARALELO - 1 TECLA - SEM PLACA / ESPELHO"/>
        <s v="INTERRUPTOR SIMPLES BIPOLAR - 1 TECLA - SEM PLACA /  ESPELHO"/>
        <s v="INTERRUPTOR PARALELO BIPOLAR - 1 TECLA - SEM PLACA/ ESPELHO"/>
        <s v="CONDULETE CORPO DUPLO; INCLUSIVE TAMPA - 3/4&quot;"/>
        <s v="BRAÇADEIRA DE AÇO GALVANIZADO TIPO U (OMEGA/SIMPLES) - 3/4&quot;"/>
        <s v="TOMADA PARA PISO COMPLETA, DE 10A OU 20A,CONFORME NBR 14136"/>
        <s v="BOTÃO PARA CAMPAINHA, COMPLETO C/ ESPELHO"/>
        <s v="CIGARRA DE SOBREPOR; TIPO COLEGIAL"/>
        <s v="BUCHA E ARRUELA DE ZAMACK -  1/2&quot;"/>
        <s v="MINI DISJUNTOR - TIPO EUROPEU (IEC) - UNIPOLAR DE 6/25A"/>
        <s v="MINI DISJUNTOR - TIPO EUROPEU (IEC) - UNIPOLAR DE 32/50A"/>
        <s v="MINI DISJUNTOR - TIPO EUROPEU (IEC) - BIPOLAR DE 6/25A"/>
        <s v="MINI DISJUNTOR - TIPO EUROPEU (IEC) - TRIPOLAR DE 6/25A"/>
        <s v="MINI DISJUNTOR - TIPO EUROPEU (IEC) - TRIPOLAR DE 32/50A"/>
        <s v="MINI DISJUNTOR - TIPO EUROPEU (IEC) - TRIPOLAR DE 63A"/>
        <s v="DISJUNTOR (MINI)TRIPOLAR 80A TIPO EUROPEU"/>
        <s v="DISJUNTOR (MINI) TRIPOLAR 100A - TIPO EUROPEU"/>
        <s v="DISJUNTOR (MINI) BIPOLAR 63A TIPO EUROPEU"/>
        <s v="DISJUNTOR DE POTÊNCIA BAIXA TENSÃO TRIP. A SECO 600V-800A"/>
        <s v="DISJUNTOR DE POTÊNCIA BAIXA TENSÃO TRIP. A SECO 600V-1000A"/>
        <s v="DISJUNTOR DE POTÊNCIA BAIXA TENSÃO TRIP. A SECO 600V-1250A"/>
        <s v="DISJUNTOR DE POTÊNCIA BAIXA TENSÃO TRIP. A SECO 600V-1600A"/>
        <s v="DISJUNTOR DE POTÊNCIA BAIXA TENSÃO TRIP. A SECO 600V-2000A"/>
        <s v="DISJUNTOR DE POTÊNCIA BAIXA TENSÃO TRIP. A SECO 600V-2500A"/>
        <s v="DISJUNTOR DE POTÊNCIA BAIXA TENSÃO TRIP. A SECO 600V-3200A"/>
        <s v="DISJUNTOR CX. MOLD. BIP. - DISP. TERMOMAG. AJUST. - 100A"/>
        <s v="DISJUNTOR CX. MOLD. BIP. - DISP. TERMOMAG. AJUST. - 150A"/>
        <s v="DISJUNTOR CX. MOLD. BIP. - DISP. TERMOMAG. AJUST. - 200A"/>
        <s v="DISJUNTOR CX. MOLD. BIP. - DISP. TERMOMAG. AJUST. - 250A"/>
        <s v="DISJUNTOR CX. MOLD. TRIP. - DISP. TERMOMAG. AJUST. - 100A"/>
        <s v="DISJUNTOR CX. MOLD. TRIP. - DISP. TERMOMAG. AJUST. - 125A"/>
        <s v="DISJUNTOR CX. MOLD. TRIP. - DISP. TERMOMAG. AJUST. - 150A"/>
        <s v="DISJUNTOR CX. MOLD. TRIP. - DISP. TERMOMAG. AJUST. - 200A"/>
        <s v="DISJUNTOR CX. MOLD. TRIP. - DISP. TERMOMAG. AJUST. - 250A"/>
        <s v="DISJUNTOR CX. MOLD. TRIP. - DISP. TERMOMAG. AJUST. - 300A"/>
        <s v="DISJUNTOR CX. MOLD. TRIP. - DISP. TERMOMAG. AJUST. - 400A"/>
        <s v="DISJUNTOR CX. MOLD. TRIP. - DISP. TERMOMAG. AJUST. - 450A"/>
        <s v="DISJUNTOR CX. MOLD. TRIP. - DISP. TERMOMAG. AJUST. - 630A"/>
        <s v="DISJUNTOR DE PROTEÇÃO DIFERENCIAL RESIDUAL - 30MA/230V - 2 PÓLOS - 16A"/>
        <s v="DISJUNTOR DE PROTEÇÃO DIFERENCIAL RESIDUAL - 30MA/230V - 2 PÓLOS - 20A"/>
        <s v="DISJUNTOR DE PROTEÇÃO DIFERENCIAL RESIDUAL - 30MA/240V - 2 PÓLOS  - 25A"/>
        <s v="DISJUNTOR DE PROTEÇÃO DIFERENCIAL RESIDUAL - 30MA/230V - 2 PÓLOS - 32A"/>
        <s v="DISJUNTOR DE PROTEÇÃO DIFERENCIAL RESIDUAL - 30MA/240V - 2 PÓLOS - 40A"/>
        <s v="DISJUNTOR DE PROTEÇÃO DIFERENCIAL RESIDUAL - 30MA/240V - 2 PÓLOS - 63 A"/>
        <s v="DISJUNTOR DE PROTEÇÃO DIFERENCIAL RESIDUAL - 30MA/240V - 3 PÓLOS - 63A"/>
        <s v="LÂMPADA MISTA - 220V - 250W"/>
        <s v="LUMINÁRIA TIPO BEDD PARA LÂMPADA MISTA - 1X250W"/>
        <s v="LUMINÁRIA TIPO DROPS PARA LÂMPADAS INCANDESCENTES INCLUINDO A BASE DE FERRO - 2X60W"/>
        <s v="LÂMPADA INCANDESCENTE - 100W"/>
        <s v="LUMINÁRIA DECORATIVA EM VIDRO LEITOSO TIPO GLOBO COM DIAM. 300MM - ALT.310MM - BOCA DE 150MM"/>
        <s v="LUMINÁRIA INDUSTRIAL REFLETOR REPUXADO EM ALUMÍNIO ANODIZ. C/ GRADE DE PROTEÇÃO GALV. P/ LÂMP. VAPOR DE MERC. DE 400W"/>
        <s v="REATOR PARA LÂMPADA VAPOR DE MERCÚRIO - 400W / 220V"/>
        <s v="LÂMPADA VAPOR DE MERCÚRIO - 220V - 400W"/>
        <s v="PROJETOR ALUMÍNIO FUNDIDO C/ VIDRO P/ LÂMPADA ATÉ 500W"/>
        <s v="PROJETOR FECHADO EM ALUMÍNIO FUNDIDO COM LENTE PLANA DE CRISTAL TEMPERADO PARA LÂMPADA VAPOR METÁLICO DE 1000W"/>
        <s v="PROJETOR FECHADO REFLETOR REPUXADO EM ALUM. ANODIZ. C/LENTE PLANA DE CRISTAL TEMP. P/ LÂMPADA VAPOR DE MERCÚRIO DE 400W"/>
        <s v="ARANDELA BLINDADA PARA LÂMPADA INCANDESCENTE - 1X100W"/>
        <s v="LUMINÁRIA BLINDADA EM ALUMÍNIO FUNDIDO TARTARUGA ATÉ 200W"/>
        <s v="LUMINÁRIA BLINDADA EM ALUMÍNIO FUNDIDO DE EMBUTIR ATÉ 200W"/>
        <s v="LUMINÁRIA PARA ILUMINAÇÃO PÚBLICA PARA LÂMPADA ATÉ 250 W, COM APROVAÇÃO DE ILUME/PMSP"/>
        <s v="LUMINÁRIA INDUSTRIAL CORPO EM CHAPA DE AÇO TRATADA, PINTADA E REFLETOR EM ALUMÍNIO ANODIZADO DE ALTO BRILHO - 1XT14/24W"/>
        <s v="LÂMPADA FLUORESCENTE - 14W"/>
        <s v="REATOR ELETRÔNICO AFP PARA LÂMPADA FLUORESCENTE - 1X14W - BIVOLT"/>
        <s v="REATOR ELETRÔNICO AFP PARA LÂMPADA FLUORESCENTE - 2X14W - BIVOLT"/>
        <s v="LUMINÁRIA INDUSTRIAL CORPO EM CHAPA DE AÇO TRATADA, PINTADA E REFLETOR EM ALUMÍNIO ANODIZADO DE ALTO BRILHO - 2XT14/24W"/>
        <s v="LUMINÁRIA INDUSTRIAL CORPO EM CHAPA DE AÇO TRATADA, PINTADA E REFLETOR EM ALUM. ANODIZ. DE ALTO BRILHO -2XT26 16/18/20W"/>
        <s v="LÂMPADA FLUORESCENTE - 16W"/>
        <s v="REATOR ELETRÔNICO AFP PARA LÂMPADA FLUORESCENTE -1X16W - BIVOLT"/>
        <s v="REATOR ELETRÔNICO AFP PARA LÂMPADA FLUORESCENTE -2X16W - BIVOLT"/>
        <s v="LÂMPADA FLUORESCENTE - 32W"/>
        <s v="REATOR ELETRÔNICO AFP PARA LÂMPADA FLUORESCENTE -1X32W - BIVOLT"/>
        <s v="LUMINÁRIA INDUSTRIAL CORPO EM CHAPA DE AÇO TRATADA, PINTADA E REFLETOR EM ALUM. ANODIZ. DE ALTO BRILHO -2XT26 32/36/40W"/>
        <s v="REATOR ELETRÔNICO AFP PARA LÂMPADA FLUORESCENTE -2X32W - BIVOLT"/>
        <s v="LUMINÁRIA TIPO PLAFONIER BRANCA P/ LÂMPADA FLUORESCENTE"/>
        <s v="LUMINÁRIA INDUSTRIAL CORPO EM CHAPA DE AÇO TRATADA, PINTADA E REFLETOR EM ALUMÍNIO ANODIZADO DE ALTO BRILHO - 1XT28/54W"/>
        <s v="REATOR ELETRÔNICO AFP PARA LÂMPADA FLUORESCENTE - 1X28W - BIVOLT"/>
        <s v="LÂMPADA FLUORESCENTE - 28W"/>
        <s v="LUMINÁRIA INDUSTRIAL CORPO EM CHAPA DE AÇO TRATADA, PINTADA E REFLETOR EM ALUMÍNIO ANODIZADO DE ALTO BRILHO - 2XT28/54W"/>
        <s v="REATOR ELETRÔNICO AFP PARA LÂMPADA FLUORESCENTE - 2X28W - BIVOLT"/>
        <s v="LUMINÁRIA COML DE SOBREP,C/CORPO,ALETAS PLAN,PORT.LÂMP,CH. AÇO TR. PINT,REFL.C/ACAB.ESPEC. ALTO BRI, P/2LÂM.FLU.16/20W"/>
        <s v="LUMINÁRIA COML DE SOBREP,C/CORPO,ALETAS PLAN,TAMP.PORT.LÂMP, CH.AÇO TR.PINT,REFL.C/ACAB.ESPEC.ALT.BRI, P/2LÂM.FLU.32/40W"/>
        <s v="LÂMPADA FLUORESCENTE - 54W"/>
        <s v="REATOR ELETRÔNICO AFP PARA LÂMPADA FLUORESCENTE -1X54W - BIVOLT"/>
        <s v="REATOR ELETRÔNICO AFP PARA LÂMPADA FLUORESCENTE -2X54W - BIVOLT"/>
        <s v="LUMINÁRIA COML DE SOBREP,C/CORPO,ALETAS PLAN,TAMP.PORT.LÂMP, CH.AÇO TR. PINT,REFL.C/ACAB.ESPEC. ALTO BRI, P/1LÂM.FLU.54W"/>
        <s v="LUMINÁRIA COML DE SOBREP,C/CORPO,ALETAS PLAN,TAMP.PORT.LÂMP, CH.AÇO TR. PINT,REFL.C/ACAB.ESPEC. ALTO BRI, P/2LÂM.FLU.54W"/>
        <s v="LUMINÁRIA COML DE SOBREP,C/CORPO,ALETAS PLAN,TAMP.PORT.LÂMP, CH.AÇO TR. PINT,REFL.C/ACAB.ESPEC. ALTO BRI, P/1LÂM.FLU.14W"/>
        <s v="LUMINÁRIA COML DE SOBREP,C/CORPO,ALETAS PLAN,TAMP.PORT.LÂMP, CH.AÇO TR. PINT,REFL.C/ACAB.ESPEC. ALTO BRI, P/2LÂM.FLU.14W"/>
        <s v="CENTRAL DE ILUMINAÇÃO DE EMERGÊNCIA 1000W -24V  COM BATERIAS"/>
        <s v="LUMINÁRIA DE EMERGÊNCIA COM LÂMPADA INCANDESCENTE DE 40W"/>
        <s v="LUMINÁRIA DE EMERGÊNCIA AUTÔNOMA COM LÂMPADA FLUORESCENTE DE 15W"/>
        <s v="LUMINÁRIA DE EMERGÊNCIA AUTÔNOMA COM 2 PROJETORES DE 55W / 12VC - COM BATERIA"/>
        <s v="LUMINÁRIA DE EMERGÊNCIA AUTÔNOMA COM 2 LÂMPADAS FLUORESCENTES DE 8W"/>
        <s v="LUMINÁRIA DE EMERGÊNCIA AUTÔNOMA COM LÂMPADA FLUORESCENTE DE 9W"/>
        <s v="BATERIA AUTOMOTIVA SEM COMPLEMENTO DE NÍVEL 12V - 38A"/>
        <s v="BATERIA AUTOMOTIVA SEM COMPLEMENTO DE NÍVEL 12V - 40A"/>
        <s v="BATERIA AUTOMOTIVA SEM COMPLEMENTO DE NÍVEL 12V - 45A"/>
        <s v="BATERIA ESTACIONÁRIA CHUMBO/CÁLCIO - 12V - 45A"/>
        <s v="CENTRAL ALARME INCÊNDIO ATÉ 12 LAÇOS"/>
        <s v="CENTRAL ALARME INCÊNDIO ATÉ 24 LAÇOS"/>
        <s v="ACIONADOR LIGA/DESLIGA P/ BOMBA - COM MARTELO QUEBRA VIDRO"/>
        <s v="ACIONADOR MANUAL TIPO QUEBRE-O-VIDRO"/>
        <s v="CAMPAINHA TIMBRE PARA INCÊNDIO 24V - 95DB"/>
        <s v="SIRENE ELETRÔNICA C/ SOM AGUDO ONDULANTE, 24V, ENTRE 100 DB E 120DB - COM FLASH (GRUPO DE LEDS)"/>
        <s v="SIRENE ELETRÔNICA BITONAL  24V, ENTRE 100 e 120 DB, COM FLASH (GRUPO DE LEDS)"/>
        <s v="DETECTOR ÓPTICO DE FUMAÇA NÃO-ANALÓGICO PARA SISTEMAS ENDEREÇÁVEIS"/>
        <s v="DETECTOR PRESENÇA TP INFRAVERM. PAS - 12VCC"/>
        <s v="NO-BREAK TRIFÁSICO - 15 KVA - AUTONOMIA DE 15 MIN."/>
        <s v="ESTABILIZADOR ELETRÔNICO TRIFÁSICO - 15 KVA"/>
        <s v="GRUPO GERADOR 137 KVA ( + OU - 10 KVA) COM COMANDO AUTOMÁTICO, VERSÃO ABERTA"/>
        <s v="GRUPO GERADOR 150 KVA ( + OU - 10 KVA) COM COMANDO AUTOMÁTICO, VERSÃO ABERTA"/>
        <s v="GRUPO GERADOR 180 KVA ( + OU - 10 KVA) COM COMANDO AUTOMÁTICO, VERSÃO ABERTA"/>
        <s v="GRUPO GERADOR 275 KVA ( + OU - 10 KVA) COM COMANDO AUTOMÁTICO, VERSÃO ABERTA"/>
        <s v="CAPTOR TIPO FRANKLIN PARA DUAS DESCIDAS"/>
        <s v="BASE E ESTAIS PARA MASTRO DE PÁRA-RAIOS"/>
        <s v="MASTRO DE AÇO GALVANIZADO - 2&quot;X3,00M"/>
        <s v="CAIXA SUSPENSA P/ INSPEÇÃO DE TERRA - POLIPROPILENO OU PVC"/>
        <s v="SINALEIRO SIMPLES C/FOTOCÉLULA SOLAR"/>
        <s v="BRAÇADEIRA DE AÇO GALVANIZADO TIPO U (OMEGA/SIMPLES) - 1&quot;"/>
        <s v="SINALEIRO DUPLO C/FOTOCÉLULA SOLAR"/>
        <s v="AÇO CA-25 - 12,5 MM - 1/2&quot; - LISO"/>
        <s v="SUPORTE ISOLADOR SIMPLES COM ROLDANA - ROSCA SOBERBA E BUCHA - PARA DESCIDA DE PÁRA-RAIOS"/>
        <s v="BARRA DE ALUMÍNIO 1/4&quot; X 3/4&quot;"/>
        <s v="BARRA CHATA DE ALUMÍNIO TIPO FITA 1/8&quot; X 7/8&quot;"/>
        <s v="CHAVE MAGNÉTICA TRIFÁSICA - 220V - 5 HP"/>
        <s v="CHAVE SECCIONADORA ROTATIVA - 3X25A (PACCO)"/>
        <s v="DISJUNTOR TERMOMAGNÉTICO -INDUSTRIAL DE BAIXA TENSÃO (NEMA) BIPOLAR DE 15A"/>
        <s v="CHAVE SELETORA COM 3 POSIÇÕES - 10 A"/>
        <s v="ELETRODUTO FLEXÍVEL DE PVC - 1/2&quot;"/>
        <s v="QUADRO COMANDO METÁLICO PINTADO COM MEDIDAS MÍNIMAS DE 95X60X22 CM"/>
        <s v="BRAÇADEIRA DE AÇO GALVANIZADO TIPO U (OMEGA/SIMPLES) - 1/2&quot;"/>
        <s v="PERFILADO LISO CHAPA 14 - 19X38MM"/>
        <s v="TAMPA METÁLICA PARA PERFILADO 38MM"/>
        <s v="PERFILADO LISO CHAPA 14 - 38X38MM"/>
        <s v="TAMPA METÁLICA PARA PERFILADO 76MM"/>
        <s v="PERFILADO LISO CHAPA 14 - 38X76MM"/>
        <s v="PERFILADO PERFURADO CHAPA 14 - 19X38MM"/>
        <s v="PERFILADO PERFURADO CHAPA 14 - 38X38MM"/>
        <s v="PERFILADO PERFURADO CHAPA 14 - 38X76MM"/>
        <s v="ELETROCALHA LISA GALV. ELETR. CH14 - 100 X 50MM"/>
        <s v="TAMPA P/ ELETROCALHA GALV. ELETR. - 100MM"/>
        <s v="ELETROCALHA LISA GALV. ELETR. CH14 - 125 X 50MM"/>
        <s v="TAMPA P/ ELETROCALHA GALV. ELETR. - 125MM"/>
        <s v="ELETROCALHA LISA GALV. ELETR. CH14 - 150 X 50MM"/>
        <s v="TAMPA P/ ELETROCALHA GALV. ELETR. - 150MM"/>
        <s v="TAMPA P/ ELETROCALHA GALV. ELETR. - 175MM"/>
        <s v="ELETROCALHA LISA GALV. ELETR. CH14 - 175 X 50MM"/>
        <s v="ELETROCALHA LISA GALV. ELETR. CH14 - 200 X 50MM"/>
        <s v="TAMPA P/ ELETROCALHA GALV. ELETR. - 200MM"/>
        <s v="TAMPA P/ ELETROCALHA GALV. ELETR. - 250MM"/>
        <s v="ELETROCALHA LISA GALV. ELETR. CH14 - 250 X 50MM"/>
        <s v="ELETROCALHA LISA GALV. ELETR. CH14 - 300 X 50MM"/>
        <s v="TAMPA P/ ELETROCALHA GALV. ELETR. - 300MM"/>
        <s v="ELETROCALHA LISA GALV. ELETR. CH14 - 150X100MM"/>
        <s v="ELETROCALHA LISA GALV. ELETR. CH14 - 200X100MM"/>
        <s v="ELETROCALHA LISA GALV. ELETR. CH14 - 250X100MM"/>
        <s v="ELETROCALHA LISA GALV. ELETR. CH14 - 300X100MM"/>
        <s v="ELETROCALHA LISA GALV. ELETR. CH14 - 400X100MM"/>
        <s v="TAMPA P/ ELETROCALHA GALV. ELETR. - 400MM"/>
        <s v="ELETROCALHA PERF. GALV. ELETR. CH14 - 100 X 50MM"/>
        <s v="ELETROCALHA PERF. GALV. ELETR. CH14 - 125 X 50MM"/>
        <s v="ELETROCALHA PERF. GALV. ELETR. CH14 - 150 X 50MM"/>
        <s v="ELETROCALHA PERF. GALV. ELETR. CH14 - 175 X 50MM"/>
        <s v="ELETROCALHA PERF. GALV. ELETR. CH14 - 200 X 50MM"/>
        <s v="ELETROCALHA PERF. GALV. ELETR. CH14 - 250 X 50MM"/>
        <s v="ELETROCALHA PERF. GALV. ELETR. CH14 - 300 X 50MM"/>
        <s v="ELETROCALHA PERF. GALV. ELETR. CH14 - 150X100MM"/>
        <s v="ELETROCALHA PERF. GALV. ELETR. CH14 - 200X100MM"/>
        <s v="ELETROCALHA PERF. GALV. ELETR. CH14 - 250X100MM"/>
        <s v="ELETROCALHA PERF. GALV. ELETR. CH14 - 400X100MM"/>
        <s v="ÓLEO ISOLANTE P/ TRANSFORMADOR/DISJUNTOR 30KV/CM"/>
        <s v="ISOLADOR DE PORCELANA SUPORTE TIPO PEDESTAL - 15KV"/>
        <s v="ISOLADOR SUPORTE TIPO PEDESTAL EM PORCELANA - 1KV"/>
        <s v="ISOLADOR SUPORTE TIPO PEDESTAL EM EPOXI - 15KV"/>
        <s v="ISOLADOR SUPORTE TIPO PEDESTAL EM EPOXI -  1KV"/>
        <s v="VERGALHÃO DE COBRE 3/8&quot; (10MM)"/>
        <s v="TERMINAL OU CONECTOR P/ VERGALHÃO DE COBRE 3/8&quot; (10MM)"/>
        <s v="CABO DE MÉDIA TENSÃO PARA 12/20KV - 1X25MM2 UNIPOLAR"/>
        <s v="CABO MÉDIA TENSÃO 12/20KV - 1X35MM2"/>
        <s v="MUFLA UNIPOLAR EXT. P/ CABO ATÉ 35MM2/15KV"/>
        <s v="MUFLA TRIPOLAR INT. P/ CABO ATÉ 35MM2/15KV"/>
        <s v="MUFLA TRIPOLAR EXT. P/ CABO ATÉ 35MM2/15KV"/>
        <s v="BUCHA DE PASSAGEM INTERNA / EXTERNA - 15KV"/>
        <s v="BUCHA PARA NEUTRO - EM PORCELANA"/>
        <s v="CHAPA DE FERRO 1,50X0,50X1/4&quot; PARA BUCHAS DE PASSAGEM"/>
        <s v="BUCHA DE PASSAGEM PARA BARRAMENTO - EM EPÓXI"/>
        <s v="FUSÍVEL HH PARA 40A/15KV"/>
        <s v="BASE TRIPOLAR PARA FUSÍVEL LIMITADOR HH - 15KV / 200A"/>
        <s v="TRANSFORMADOR DE POTÊNCIA A ÓLEO MONOFÁSICO - 500VA"/>
        <s v="FUSÍVEL PARA TRANSFORMADOR DE POTENCIAL"/>
        <s v="DISJUNTOR PVO 15KV / 350MVA - COMPLETO"/>
        <s v="RELE DE SOBRECORRENTE DISJUNTOR 15KV FLUIDO DINÂMICO UNIDADE = CJ 3 PEÇAS"/>
        <s v="BOBINA DE MÍNIMA TENSÃO DO DISJUNTOR VOL NORMAL DE ÓLEO"/>
        <s v="RELE DE FALTA DE FASE E MÍNIMA TENSÃO - TRIFÁSICO"/>
        <s v="PALLET DE MADEIRA COM 4 ENTRADAS - 2 FACES -MED:(100X100)CM"/>
        <s v="VARA DE MANOBRA DE FIBRA DE VIDRO 3,00 M / 15KV"/>
        <s v="CAIXA A3 - PADRÃO ELETROPAULO"/>
        <s v="JANELA P/ VENTILAÇÃO PERMANENTE TIPO CHICANA INCLUSIVE TELA"/>
        <s v="PLACA AVISO CABINE PRIM.FERRO ESMALT.30X40C"/>
        <s v="PLAQUETA INDICATIVA DE PVC 8X12CM"/>
        <s v="TINTA A ÓLEO BRILHANTE"/>
        <s v="REMOVEDOR"/>
        <s v="BRAÇADEIRA PARA ELETRODUTO EM POSTE"/>
        <s v="LUVA DE BORRACHA ISOLAÇÃO 20KV"/>
        <s v="CHAVE SECCIONADORA TRIP SECA INTERNA 200A/15KV"/>
        <s v="CHAVE SECCIONADORA TRIP. SECA - 400A/15KV"/>
        <s v="CHAVE SECCIONADORA TRIP. COM BASE PARA FUSÍVEL HH-400A-15KV"/>
        <s v="CONJUNTO DE ACIONAMENTO PARA CHAVE SECCIONADORA CONTENDO: PUNHO DE ACIONAMENTO, SUPORTE DO PUNHO, ARTICULAÇÃO, TUBO DE DESCIDA E PROLONGADOR"/>
        <s v="TRANSFORMADOR TRIFÁSICO 15KV - 13.2KV / 220/127V-112.5KVA"/>
        <s v="TRANSFORMADOR TRIFÁSICO 15KV - 13.2KV / 220/127V-150KVA"/>
        <s v="TRANSFORMADOR TRIFÁSICO 15KV - 13.2KV / 220/127V-225KVA"/>
        <s v="TRANSFORMADOR TRIFÁSICO 15KV - 13,2KV / 220/127V-300KVA"/>
        <s v="TRANSFORMADOR DE POTENCIAL A SECO 13,2 / 0,11-0,22KV-1000VA"/>
        <s v="TRANSFORMADOR DE POTENCIAL A SECO 15 KV - 220 V - 1000 VA"/>
        <s v="TRANSFORMADOR TRIFÁSICO 13,8 / 13,2 / 12,6 KV - 220/127V 500KVA - A SECO"/>
        <s v="CAPACITOR P/CORREÇÃO DO FATOR DE POTÊNCIA - 220V -  2,5KVAR"/>
        <s v="CAPACITOR P/CORREÇÃO DO FATOR DE POTÊNCIA - 220V -  5,0KVAR"/>
        <s v="CAPACITOR P/CORREÇÃO DO FATOR DE POTÊNCIA - 220V -  7,5KVAR"/>
        <s v="CAPACITOR P/CORREÇÃO DO FATOR DE POTÊNCIA - 220V - 10,0KVAR"/>
        <s v="CAPACITOR P/CORREÇÃO DO FATOR DE POTÊNCIA - 220V - 12,5KVAR"/>
        <s v="CAPACITOR P/CORREÇÃO DO FATOR DE POTÊNCIA - 220V - 15,0KVAR"/>
        <s v="CAPACITOR P/CORREÇÃO DO FATOR DE POTÊNCIA - 220V - 20,0KVAR"/>
        <s v="CAPACITOR P/CORREÇÃO DO FATOR DE POTÊNCIA - 220V - 25,0KVAR"/>
        <s v="CAPACITOR P/CORREÇÃO DO FATOR DE POTÊNCIA - 220V - 30,0KVAR"/>
        <s v="CAPACITOR P/CORREÇÃO DO FATOR DE POTÊNCIA - 220V - 40,0KVAR"/>
        <s v="CAPACITOR P/CORREÇÃO DO FATOR DE POTÊNCIA - 220V - 50,0KVAR"/>
        <s v="DISPOSITIVO DE PROTEÇÃO CONTRA SURTOS 275V - 40KA"/>
        <s v="BARRAMENTO DE COBRE TIPO DIN BIPOLAR PARA 80A"/>
        <s v="BARRAMENTO DE COBRE TIPO DIN TRIPOLAR PARA 80A"/>
        <s v="EMENDA PARA CABO DE MÉDIA TENSÃO 12/20KV - 1X25 / 1X35 MM2 UNIPOLAR"/>
        <s v="BASE PARA FUSÍVEL DE TRANSFORMADOR DE POTENCIAL"/>
        <s v="FUSÍVEL HH PARA 7,5A/15KV"/>
        <s v="FUSÍVEL HH PARA 10A/15KV"/>
        <s v="FUSÍVEL HH PARA 20A/15KV"/>
        <s v="DISJUNTOR A VÁCUO 15KV/350 MVA -COMPLETO- CARREGAM. MANUAL"/>
        <s v="DISJUNTOR A VÁCUO 15KV/350MVA - COMPLETO - CARREGAM. MOTORIZADO"/>
        <s v="PARA-RAIO TIPO POLIMÉRICO CLASSE 15 KV"/>
        <s v="ESTRADO DE BORRACHA ISOLANTE 100X100X2,5CM"/>
        <s v="LUVA DE SOBREPOSIÇÃO PARA LUVA ISOLANTE EM COURO DE VAQUETA"/>
        <s v="TRANSFORMADOR TRIFÁSICO À SECO 150KVA 13,8/13,2/12,6/ KV - 220/127V"/>
        <s v="TRANSFORMADOR TRIFÁSICO À SECO 225KVA 13,8/13,2/12,6/ KV - 220/127V"/>
        <s v="TRANSFORMADOR DE CORRENTE - MEDIÇÃO - CLASSE 15KV CORRENTE PRIMÁRIA 800A - USO INTERNO (MÉDIA TENSÃO)"/>
        <s v="RELE DE SOBRECORRENTE DE AÇÃO INDIRETA PARA MÉDIA TENSÃO"/>
        <s v="MOLDE CLASSE B PARA CONEXÃO EXOTÉRMICA"/>
        <s v="ALICATE PARA MOLDE CLASSE B (CONEXÃO EXOTÉRMICA)"/>
        <s v="CARTUCHO PARA CONEXÃO EXOTÉRMICA CABO/CABO"/>
        <s v="MOLDE CLASSE C PARA CONEXÃO EXOTÉRMICA"/>
        <s v="CARTUCHO PARA CONEXÃO EXOTÉRMICA CABO/HASTE"/>
        <s v="ALICATE PARA MOLDE CLASSE C (CONEXÃO EXOTÉRMICA)"/>
        <s v="CARTUCHO PARA CONEXÃO EXOTÉRMICA - ESTRUTURA METÁLICA"/>
        <s v="PLACA AVISO DE POLIESTIRENO - 30 X 40 CM - E= 2 MM"/>
        <s v="BOLSA EM LONA PARA FERRAMENTAS - TIPO TIRACOLO"/>
        <s v="CAIXA DE MADEIRA PARA ARMAZENAMENTO DE LUVA ISOLANTE"/>
        <s v="TRANSFORMADOR DE CORRENTE PARA PROTEÇÃO DE INSTALAÇÃO PRIMÁRIA RELAÇÃO 50:5 A"/>
        <s v="TRANSFORMADOR DE CORRENTE PARA PROTEÇÃO DE INSTALAÇÃO PRIMÁRIA RELAÇÃO 75:5 A"/>
        <s v="TRANSFORMADOR DE CORRENTE PARA PROTEÇÃO DE INSTALAÇÃO PRIMÁRIA RELAÇÃO 100:5 A"/>
        <s v="POSTE DE CONCRETO CIRCULAR RETO - H=12,00M/200DAM"/>
        <s v="CRUZETA DE FERRO GALVANIZADO PARA 3 PROJETORES"/>
        <s v="TERMINAL DE PRESSÃO PARA CABO  10MM2"/>
        <s v="LÂMPADA VAPOR DE MERCÚRIO - 250V - 250W"/>
        <s v="CONCRETO FCK=20MPA C/ BRITA 2"/>
        <s v="POSTE DE AÇO GALVANIZADO - RETO - FLANGEADO - H= 5,00M"/>
        <s v="REATOR PARA LÂMPADA VAPOR DE MERCÚRIO - 250W / 220V"/>
        <s v="POSTE DE AÇO GALVANIZADO - RETO - FLANGEADO - H= 7,00M"/>
        <s v="POSTE DE CONCRETO DUPLO T - H=7,50M - 200KG"/>
        <s v="POSTE DE CONCRETO DUPLO T - H=7,50M - 300KG"/>
        <s v="GUINDASTE HIDRÁULICO SOBRE PNEUS - 20/25 T"/>
        <s v="POSTE DE CONCRETO COM ALTURA LIVRE DE 18M - 1000 DAN - CIRCULAR / DUPLO T"/>
        <s v="TERMINAL DE PRESSÃO PARA CABO   6MM2"/>
        <s v="TERMINAL DE PRESSÃO PARA CABO  16MM2"/>
        <s v="TERMINAL DE PRESSÃO PARA CABO  25MM2"/>
        <s v="TERMINAL DE PRESSÃO PARA CABO  35MM2"/>
        <s v="TERMINAL DE PRESSÃO PARA CABO  50MM2"/>
        <s v="TERMINAL DE PRESSÃO PARA CABO  70MM2"/>
        <s v="TERMINAL DE PRESSÃO PARA CABO  95MM2"/>
        <s v="TERMINAL DE PRESSÃO PARA CABO 120MM2"/>
        <s v="TERMINAL DE PRESSÃO PARA CABO 150MM2"/>
        <s v="TERMINAL DE PRESSÃO PARA CABO 185MM2"/>
        <s v="TERMINAL DE PRESSÃO PARA CABO 240MM2"/>
        <s v="TERMINAL DE PRESSÃO PARA CABO 300MM2"/>
        <s v="TOMADA P/ TELEFONE 4P PADRÃO TELEBRAS"/>
        <s v="TOMADA 3P+T 30A - 440V"/>
        <s v="TOMADA 3P+T 32A -  600/690V - TIPO INDUSTRIAL"/>
        <s v="TOMADA 3P+T 63A - 600/690V - TIPO INDUSTRIAL"/>
        <s v="SOQUETE ANTIVIBRATÓRIO PARA LÂMPADA FLUORESCENTE SEM PORTA  - STA"/>
        <s v="IGNITOR P/PARTIDA DE LÂMPADA DE SÓDIO"/>
        <s v="REATOR AFP/PR - 220V - 1X40W"/>
        <s v="REATOR AFP/PR - 110/220V - 1X20W"/>
        <s v="REATOR AFP/PR - 110/220V - 2X20W"/>
        <s v="REATOR AFP/PR - 110/220V - 2X40W"/>
        <s v="REATOR FLUOR. AFP/PR - 220V/1X110W - SIMPLES"/>
        <s v="REATOR FLUOR. AFP/PR - 220V/2X110W - DUPLO"/>
        <s v="REATOR PARA LÂMPADA VAPOR DE MERCÚRIO - 125W / 220V"/>
        <s v="REATOR PARA LÂMPADA VAPOR DE SÓDIO - 70W / 220V"/>
        <s v="REATOR PARA LÂMPADA VAPOR DE SÓDIO - 150W / 220V"/>
        <s v="REATOR PARA LÂMPADA VAPOR DE SÓDIO - 250W / 220V"/>
        <s v="REATOR PARA LÂMPADA VAPOR DE SÓDIO - 400W / 220V"/>
        <s v="LÂMPADA INCANDESCENTE - 25W"/>
        <s v="LÂMPADA INCANDESCENTE - 40W"/>
        <s v="LÂMPADA INCANDESCENTE - 60W"/>
        <s v="LÂMPADA INCANDESCENTE - 150W"/>
        <s v="LÂMPADA INCANDESCENTE - 200W"/>
        <s v="LÂMPADA FLUORESCENTE - 20 W"/>
        <s v="LÂMPADA FLUORESCENTE - 40W"/>
        <s v="LÂMPADA MISTA - 220V - 160W"/>
        <s v="LÂMPADA MISTA - 220V - 500W"/>
        <s v="LÂMPADA FLUORESCENTE TIPO HO - 110W"/>
        <s v="LÂMPADA VAPOR DE MERCÚRIO - 220V - 80W"/>
        <s v="LÂMPADA VAPOR DE MERCÚRIO - 220V - 125W"/>
        <s v="LÂMPADA VAPOR DE SÓDIO - 70W"/>
        <s v="LÂMPADA VAPOR DE SÓDIO - 150W"/>
        <s v="LÂMPADA VAPOR DE SÓDIO - 250W"/>
        <s v="LÂMPADA VAPOR DE SÓDIO - 400W"/>
        <s v="LÂMPADA DE HALOGÊNIO 300W / 110V"/>
        <s v="LÂMPADA DE HALOGÊNIO 1000W / 220V"/>
        <s v="PLUG P/ TELEFONE 4P PADRÃO TELEBRAS"/>
        <s v="PLUG 3P+T 30A - 440V"/>
        <s v="PLUG 3P+T 32A -  600/690V - TIPO INDUSTRIAL"/>
        <s v="PLUG 3P+T 63A -  600/690V - TIPO INDUSTRIAL"/>
        <s v="PLUG PARA TOMADA 2P+T - 20A - 250V"/>
        <s v="PLUG PARA TELEFONE RJ11"/>
        <s v="VARIADOR DE LUMINOSIDADE ROTATIVO - 127V/500W"/>
        <s v="REATOR PARA LÂMPADA VAPOR DE MERCÚRIO - 80W / 220V"/>
        <s v="RELÉ FOTOEL. FOTOCÉLULA SOLAR 1000W"/>
        <s v="TERMINAL AÉREO AÇO GALV. C/ BASE FIXA 30 CM"/>
        <s v="SUPORTE P/FIXAÇÃO CABO EM TELHA ONDULADA"/>
        <s v="BRAÇO P/LUMIN. TUBO FERRO GALV. 1-X1;00M"/>
        <s v="POSTE DE AÇO GALVANIZADO -CURVO SIMPLES -ENGASTADO -H=7,00M"/>
        <s v="POSTE DE AÇO GALVANIZADO - CURVO DUPLO - ENGASTADO -H=7,00M"/>
        <s v="POSTE DE AÇO GALVANIZADO - RETO - ENGASTADO - H= 9,00M"/>
        <s v="POSTE DE AÇO GALVANIZADO - RETO - ENGASTADO - H=10,00M"/>
        <s v="CONECTOR EM ALUMÍNIO TIPO PRENSA-CABO - 3/8&quot;"/>
        <s v="CONECTOR EM ALUMÍNIO TIPO PRENSA-CABO - 1/2&quot;"/>
        <s v="CONECTOR EM ALUMÍNIO TIPO PRENSA-CABO - 3/4&quot;"/>
        <s v="CONECTOR EM ALUMÍNIO TIPO PRENSA-CABO - 1&quot;"/>
        <s v="CONECTOR TIPO SPLIT-BOLT PARA CABO DE 300MM2"/>
        <s v="HASTE TIPO COPPERWELD ALTA CAMADA - 3/4&quot;X3,00M"/>
        <s v="BRAÇADEIRA DE AÇO GALVANIZADO TIPO U (OMEGA/SIMPLES) - 3&quot;"/>
        <s v="SUPORTE PARA PERFILADO 100X300MM"/>
        <s v="SUPORTE PARA LUMINÁRIA 100 X 38MM"/>
        <s v="SUPORTE PARA LUMINÁRIA 150/165 MM X 38MM"/>
        <s v="EMENDA INTERNA PARA PERFILADO 38X38 MM -I-"/>
        <s v="EMENDA INTERNA PARA PERFILADO 38X38MM -T-"/>
        <s v="CAIXA DERIVAÇÃO P/ PERFILADO TIPO C - 38X38MM"/>
        <s v="CAIXA DERIVAÇÃO P/ PERFILADO TIPO L - 38X38MM"/>
        <s v="CAIXA DERIVAÇÃO P/ PERFILADO TIPO E - 38X76MM"/>
        <s v="CAIXA DERIVAÇÃO P/ PERFILADO TIPO C - 38X76MM"/>
        <s v="CAIXA DERIVAÇÃO P/ PERFILADO TIPO L - 38X76MM"/>
        <s v="CAIXA DERIVAÇÃO P/ PERFILADO TIPO T - 38X76MM"/>
        <s v="CAIXA DE TOMADA EM PERFILADO - MED: (38X40X120)MM"/>
        <s v="SAÍDA LATERAL P/ ELETRODUTO EM PERFILADO - 3/4&quot;"/>
        <s v="TIRANTE EM AÇO GALV. ROSQUEADO - 5/16&quot;                    ."/>
        <s v="REATOR PARA LÂMPADA VAPOR METÁLICO - 220V - 70W"/>
        <s v="REATOR PARA LÂMPADA VAPOR METÁLICO - 220V - 150W"/>
        <s v="REATOR PARA LÂMPADA VAPOR METÁLICO - 220V - 250W"/>
        <s v="REATOR PARA LÂMPADA VAPOR METÁLICO - 220V - 400W"/>
        <s v="LÂMPADA MULTIVAPOR METÁLICO TUBULAR OU OVÓIDE, BASE E27 - 70W - 1ª LINHA"/>
        <s v="LÂMPADA MULTIVAPOR METÁLICO TUBULAR OU OVÓIDE, BASE E27 - 150W - 1ª LINHA"/>
        <s v="LÂMPADA MULTIVAPOR METÁLICO TUBULAR OU OVÓIDE, BASE E40 - 250W"/>
        <s v="LÂMPADA MULTIVAPOR METÁLICO TUBULAR OU OVÓIDE, BASE E40 - 400W"/>
        <s v="LÂMPADA FLUORESCENTE COMPACTA - 15W/220V"/>
        <s v="LÂMPADA COMPACTA MINI FLUORESCENTE COM REATOR E SOQUETE INCORPORADOS - 25W"/>
        <s v="TOMADA RJ 45 PARA INFORMÁTICA COM PLACA"/>
        <s v="TOMADA PARA TELEFONE RJ11 - COM PLACA / ESPELHO"/>
        <s v="CERTIFICAÇÃO DE REDE LÓGICA - ATÉ 50 PONTOS"/>
        <s v="CERTIFICAÇÃO DE REDE LÓGICA - EXCEDENTE 50 PONTOS"/>
        <s v="BANDEJA FIXA PARA RACK 8U"/>
        <s v="KIT DE VENTILAÇÃO FORÇADA COM 02 VENTILADORES PARA RACK 8U"/>
        <s v="RÉGUA COM 04 TOMADAS UNIVERSAIS (2P+T, 15A-250V) POLARIZAÇÃO NEMA 5/15"/>
        <s v="RACK COM PORTA 8U"/>
        <s v="PATCH PANEL - 24 PORTAS"/>
        <s v="SWITCH PARA RACK - 24 PORTAS"/>
        <s v="GUIA ORGANIZADORA DE CABOS - FECHADO - 1U"/>
        <s v="PATCH CORD RJ-45 - 1,50M"/>
        <s v="PATCH CORD RJ-45 - 2,50M"/>
        <s v="CABO UTP CATEGORIA - CAT. 5E - 4 PARES"/>
        <s v="REGISTRO HIDRÁULICO DE BRONZE TIPO GAVETA BRUTO - 3/4&quot;"/>
        <s v="TUBO DE AÇO GALVANIZADO PARA CONDUÇÃO COM COSTURA NBR 5580L (BS 1387L) - 3/4&quot;"/>
        <s v="TUBO DE AÇO GALVANIZADO PARA CONDUÇÃO COM COSTURA NBR 5580L (BS 1387L) - 1&quot;"/>
        <s v="REGISTRO HIDRÁULICO DE BRONZE TIPO GAVETA BRUTO - 1 &quot;"/>
        <s v="TUBO DE AÇO GALVANIZADO PARA CONDUÇÃO COM COSTURA NBR 5580L (BS 1387L) - 1.1/2&quot;"/>
        <s v="REGISTRO HIDRÁULICO DE BRONZE TIPO GAVETA BRUTO - 1.1/2&quot;"/>
        <s v="FITA DE TEFLON - 3/4&quot;"/>
        <s v="TORNEIRA DE BÓIA; DE COBRE - 3/4&quot;"/>
        <s v="ESTOPA ALCATROADA (PARA ENCANAMENTO)"/>
        <s v="FLANGE DE PVC ROSCÁVEL PARA ÁGUA COM SEXTAVADO SEM FUROS - 1&quot;"/>
        <s v="FLANGE DE PVC ROSCÁVEL PARA ÁGUA COM SEXTAVADO SEM FUROS - 2&quot;"/>
        <s v="FLANGE DE PVC ROSCÁVEL PARA ÁGUA COM SEXTAVADO SEM FUROS - 3/4&quot;"/>
        <s v="RESERVATÓRIO CAIXA D'ÁGUA DE FIBRA DE VIDRO - 1000L"/>
        <s v="RESERVATÓRIO CAIXA D'ÁGUA DE FIBRA DE VIDRO - 1500L"/>
        <s v="CAIXA D'ÁGUA DE POLIETILENO -  500L"/>
        <s v="CAIXA D'ÁGUA DE POLIETILENO - 1000L"/>
        <s v="CAIXA D'ÁGUA DE POLIETILENO 5000 L"/>
        <s v="CAIXA D'ÁGUA DE POLIETILENO 10000 L"/>
        <s v="CAIXA D'ÁGUA DE POLIETILENO 15000 L"/>
        <s v="CAIXA D'ÁGUA EM ANÉIS DE CONCRETO H =  8M - CS = 30M3"/>
        <s v="CAIXA D'ÁGUA EM ANÉIS DE CONCRETO H = 16M - CS = 19M3"/>
        <s v="CAIXA D'ÁGUA EM ANÉIS DE CONCRETO H = 17M - CS = 16M3"/>
        <s v="CAIXA D'ÁGUA EM ANÉIS DE CONCRETO H = 18M - CS = 24M3"/>
        <s v="CAIXA D'ÁGUA EM ANÉIS DE CONCRETO H = 16M - CS = 20M3"/>
        <s v="CAIXA D'ÁGUA EM ANÉIS DE CONCRETO H = 19,5M - CS = 22M3"/>
        <s v="CAIXA D'ÁGUA EM ANÉIS DE CONCRETO H = 16M - CS = 14M3"/>
        <s v="CAIXA D'ÁGUA EM ANÉIS DE CONCRETO H = 16M - CS = 22M3"/>
        <s v="CAIXA D'ÁGUA EM ANÉIS DE CONCRETO H = 12M - CS = 10M3"/>
        <s v="TUBO DE AÇO GALVANIZADO PARA CONDUÇÃO COM COSTURA NBR 5580L (BS 1387L) - 2&quot;"/>
        <s v="COLA PARA PVC"/>
        <s v="TUBO PVC RÍGIDO SOLDÁVEL PARA ÁGUA - 25MM"/>
        <s v="SOLUÇÃO LIMPADORA PARA PVC"/>
        <s v="TUBO PVC RÍGIDO SOLDÁVEL PARA ÁGUA - 32MM"/>
        <s v="TUBO PVC RÍGIDO SOLDÁVEL PARA ÁGUA - 50MM"/>
        <s v="TUBO PVC RÍGIDO SOLDÁVEL PARA ÁGUA - 60MM"/>
        <s v="REGISTRO HIDRÁULICO DE BRONZE TIPO GAVETA BRUTO - 2&quot;"/>
        <s v="RESTRITOR DE VAZÃO - 6 A 18 LITROS"/>
        <s v="TORNEIRA DE BÓIA; DE COBRE -1&quot;"/>
        <s v="TORNEIRA DE BÓIA; DE COBRE - 1.1/2&quot;"/>
        <s v="TORNEIRA DE BÓIA; DE COBRE - 2&quot;"/>
        <s v="CONJUNTO MOTOR BOMBA 1/2 HP OU CV-20MCA-VAZÃO 1M3/H-TRIF."/>
        <s v="CONJUNTO MOTOR BOMBA 3/4 HP OU CV-22,3MCA-VAZÃO 3M3/H-TRIF."/>
        <s v="CONJUNTO MOTOR BOMBA 1 HP OU CV- 25,3MCA-VAZÃO 3M3/H-TRIF."/>
        <s v="CONJUNTO MOTOR BOMBA 2 HP OU CV- 33MCA-VAZÃO 6M3/H-TRIF."/>
        <s v="CONJUNTO MOTOR BOMBA 3 HP OU CV- 36,5MCA-VAZÃO 6M3/H-TRIF."/>
        <s v="CONJUNTO MOTOR BOMBA 4 HP OU CV- 45MCA -VAZÃO 6M3/H-TRIF."/>
        <s v="CONJUNTO MOTOR BOMBA 5 HP OU CV- 53MCA -VAZÃO 6M3/H-TRIF."/>
        <s v="CONJUNTO MOTOR-BOMBA 80M3/H, 20MCA, 7,5CV, 3500 RPM, 220/380V, TRIFÁSICO"/>
        <s v="CONJUNTO MOTOR BOMBA 112M3/H, 20MCA, 10CV, 3500 RPM, 220/380V, TRIFÁSICO"/>
        <s v="CONJUNTO MOTOR BOMBA 160M3/H, 20MCA, 15CV, 1750 RPM, 220/380V, TRIFÁSICO"/>
        <s v="CONJUNTO MOTOR BOMBA 240M3/H, 20MCA, 20CV, 1750 RPM, 220/380V, TRIFÁSICO"/>
        <s v="CONJUNTO MOTOR BOMBA 270M3/H, 20MCA, 25CV, 1750 RPM, 220/380V, TRIFÁSICO"/>
        <s v="TUBO DE AÇO GALVANIZADO PARA CONDUÇÃO COM COSTURA NBR 5580M (DIN 2440) - 1&quot;"/>
        <s v="TUBO DE AÇO GALVANIZADO PARA CONDUÇÃO COM COSTURA NBR 5580M (DIN 2440) - 1.1/2&quot;"/>
        <s v="VÁLVULA RETENÇÃO HORIZONTAL - 1&quot;"/>
        <s v="VÁLVULA RETENÇÃO HORIZONTAL - 1.1/2&quot;"/>
        <s v="VÁLVULA RETENÇÃO HORIZONTAL - 2&quot;"/>
        <s v="VÁLVULA RETENÇÃO HORIZONTAL - 2.1/2&quot;"/>
        <s v="VÁLVULA RETENÇÃO HORIZONTAL - 3&quot;"/>
        <s v="VÁLVULA RETENÇÃO HORIZONTAL - 4&quot;"/>
        <s v="VÁLVULA RETENÇÃO VERTICAL - 1&quot;"/>
        <s v="VÁLVULA RETENÇÃO VERTICAL - 1.1/4&quot;"/>
        <s v="VÁLVULA RETENÇÃO VERTICAL - 1.1/2&quot;"/>
        <s v="VÁLVULA RETENÇÃO VERTICAL - 2&quot;"/>
        <s v="VÁLVULA RETENÇÃO VERTICAL - 2.1/2&quot;"/>
        <s v="VÁLVULA RETENÇÃO VERTICAL - 3&quot;"/>
        <s v="VÁLVULA RETENÇÃO VERTICAL - 4&quot;"/>
        <s v="AUTOMÁTICO DE NÍVEL REVERSÍVEL - 127/250V - DE 15A"/>
        <s v="TUBO DE AÇO GALVANIZADO PARA CONDUÇÃO COM COSTURA NBR 5580L (BS 1387L) - 1.1/ 4&quot;"/>
        <s v="FITA DE TEFLON - 1&quot;"/>
        <s v="TUBO DE AÇO GALVANIZADO PARA CONDUÇÃO COM COSTURA NBR 5580L (BS 1387L) - 2.1/2&quot;"/>
        <s v="TUBO DE AÇO GALVANIZADO PARA CONDUÇÃO COM COSTURA NBR 5580L (BS 1387L) - 3&quot;"/>
        <s v="TUBO DE AÇO GALVANIZADO PARA CONDUÇÃO COM COSTURA NBR 5580L (BS 1387L) - 4&quot;"/>
        <s v="TUBO PVC RÍGIDO SOLDÁVEL PARA ÁGUA - 40MM"/>
        <s v="TUBO PVC RÍGIDO SOLDÁVEL PARA ÁGUA - 75MM"/>
        <s v="TUBO PVC RÍGIDO SOLDÁVEL PARA ÁGUA - 85MM"/>
        <s v="TUBO PVC RÍGIDO SOLDÁVEL PARA ÁGUA - 110MM"/>
        <s v="REGISTRO HIDRÁULICO DE BRONZE TIPO GAVETA BRUTO - 1.1/4&quot;"/>
        <s v="REGISTRO HIDRÁULICO DE BRONZE TIPO GAVETA BRUTO - 2.1/2&quot;"/>
        <s v="REGISTRO HIDRÁULICO DE BRONZE TIPO GAVETA BRUTO - 3&quot;"/>
        <s v="REGISTRO HIDRÁULICO DE BRONZE TIPO GAVETA BRUTO - 4&quot;"/>
        <s v="REGISTRO HIDRÁULICO DE BRONZE TIPO GAVETA CROMADO COMPLETO - 3/4&quot;"/>
        <s v="REGISTRO HIDRÁULICO DE BRONZE TIPO GAVETA CROMADO COMPLETO - 1&quot;"/>
        <s v="REGISTRO HIDRÁULICO DE BRONZE TIPO GAVETA CROMADO COMPLETO - 1.1/4&quot;"/>
        <s v="REGISTRO HIDRÁULICO DE BRONZE TIPO GAVETA CROMADO COMPLETO - 1.1/2&quot;"/>
        <s v="REGISTRO HIDRÁULICO DE BRONZE TIPO PRESSÃO BRUTO - 1/2&quot;"/>
        <s v="FITA DE TEFLON - 1/2&quot;"/>
        <s v="REGISTRO HIDRÁULICO DE BRONZE TIPO PRESSÃO BRUTO - 3/4&quot;"/>
        <s v="REGISTRO DE PRESSÃO CROMADO - 3/4&quot; - COM CANOPLA"/>
        <s v="REGISTRO HIDRÁULICO DE BRONZE TIPO GLOBO ANGULAR 45º (2.1/2&quot;) COM ADAPTADOR E TAMPÃO DE 2.1/2&quot;"/>
        <s v="TUBO DE COBRE SEM COSTURA - CLASSE E - 1/2&quot;"/>
        <s v="TUBO DE COBRE SEM COSTURA - CLASSE E - 3/4&quot;"/>
        <s v="TUBO DE COBRE SEM COSTURA - CLASSE E - 1&quot;"/>
        <s v="TUBO DE COBRE SEM COSTURA - CLASSE E - 1.1/4&quot;"/>
        <s v="TUBO DE COBRE SEM COSTURA - CLASSE E - 1.1/2&quot;"/>
        <s v="TUBO DE COBRE SEM COSTURA CLASSE A - 1/2 &quot;"/>
        <s v="TUBO DE COBRE SEM COSTURA CLASSE A - 3/4 &quot;"/>
        <s v="TUBO DE COBRE SEM COSTURA CLASSE A - 1 &quot;"/>
        <s v="TUBO DE COBRE SEM COSTURA CLASSE A - 1 1/4 &quot;"/>
        <s v="TUBO DE COBRE SEM COSTURA CLASSE A - 1 1/2 &quot;"/>
        <s v="TUBO DE AÇO CARBONO PRETO COM COSTURA (SCH-40) - 3/4&quot;"/>
        <s v="TUBO DE AÇO CARBONO PRETO COM COSTURA (SCH-40) - 1&quot;"/>
        <s v="TUBO DE AÇO CARBONO PRETO COM COSTURA (SCH-40) - 1.1/4&quot;"/>
        <s v="TUBO DE AÇO CARBONO PRETO COM COSTURA (SCH-40) - 1.1/2&quot;"/>
        <s v="VÁLVULA ESFÉRICA MONOBLOCO EM LATÃO, 3/4&quot; NPT"/>
        <s v="BICO ESCALONADO PARA GÁS DE 3/8&quot;"/>
        <s v="LIXA PARA FERRO - N. 150"/>
        <s v="REGULADOR PARA GÁS INDUSTRIAL DE BAIXA PRESSÃO - 50KG/H"/>
        <s v="LUVA DE REDUÇÃO DE AÇO CARBONO ROSCA NPT 300LBS - 3/4&quot;X1/2&quot;"/>
        <s v="TE DE AÇO CARBONO ROSCA NPT 300LBS - 1/2&quot;"/>
        <s v="CAP DE AÇO CARBONO ROSCA NPT 300LBS - 3/4&quot;"/>
        <s v="TUBO DE AÇO GALVANIZADO COM COSTURA (SCH-80) - 1/2&quot;"/>
        <s v="TUBO DE AÇO GALVANIZADO COM COSTURA (SCH-80) - 3/4&quot;"/>
        <s v="PIGTAIL"/>
        <s v="VÁLVULA DE RETENÇÃO PARA BOTIJÃO DE GLP DE 45KG- 1/2&quot;X7/16&quot;"/>
        <s v="VÁLVULA ESFERICA / REGISTRO 1/2&quot; NPT"/>
        <s v="GLP 13 KG (CARGA+BOTIJÃO)"/>
        <s v="GLP 45 KG (CARGA+CILINDRO)"/>
        <s v="TUBO DE AÇO GALVANIZADO PARA CONDUÇÃO COM COSTURA NBR 5580M (DIN 2440) - 2.1/2&quot;"/>
        <s v="TUBO DE AÇO GALVANIZADO PARA CONDUÇÃO COM COSTURA NBR 5580M (DIN 2440) - 3&quot;"/>
        <s v="TUBO DE AÇO GALVANIZADO PARA CONDUÇÃO COM COSTURA NBR 5580M (DIN 2440) - 4&quot;"/>
        <s v="TUBO DE AÇO GALVANIZADO PARA CONDUÇÃO COM COSTURA NBR 5580M (DIN 2440) - 6&quot;"/>
        <s v="REGISTRO HIDRÁULICO DE BRONZE TIPO GLOBO ANGULAR 45º (2.1/2&quot;) COM ADAPTADOR E TAMPÃO DE 1.1/2&quot;"/>
        <s v="ABRIGO PARA HIDRANTE EM CHAPA DE AÇO Nº 20"/>
        <s v="MANGUEIRA DE INCÊNDIO; 15M - 1.1/2&quot;"/>
        <s v="MANGUEIRA DE INCÊNDIO; 30M - 1.1/2&quot;"/>
        <s v="MANGUEIRA DE INCÊNDIO; 30M - 2.1/2&quot;"/>
        <s v="ESGUICHO COM ENGATE RÁPIDO - 1.1/2&quot;X1/2&quot;"/>
        <s v="ESGUICHO COM ENGATE RÁPIDO - 2.1/2&quot; X 5/8&quot;"/>
        <s v="EXTINTOR GÁS CARBÔNICO - 4KG"/>
        <s v="EXTINTOR GÁS CARBÔNICO - 6 KG"/>
        <s v="EXTINTOR GÁS CARBÔNICO - 10 KG"/>
        <s v="EXTINTOR ÁGUA PRESSURIZADA - 10L"/>
        <s v="EXTINTOR DE ESPUMA MECÂNICA - 9L"/>
        <s v="EXTINTOR PÓ QUÍMICO - 4KG"/>
        <s v="EXTINTOR PÓ QUÍMICO - 8 KG"/>
        <s v="EXTINTOR PÓ QUÍMICO - 12KG"/>
        <s v="SETA P/ EXTINTOR / HIDRANTE"/>
        <s v="ANEL DE BORRACHA PARA TUBO DE FERRO FUNDIDO LINHA SMU ESGOTO PREDIAL - 50MM"/>
        <s v="TUBO FERRO FUNDIDO; LINHA SMU -  50MM"/>
        <s v="TUBO FERRO FUNDIDO; LINHA SMU -  75MM"/>
        <s v="ANEL DE BORRACHA PARA TUBO DE FERRO FUNDIDO LINHA SMU ESGOTO PREDIAL - 75MM"/>
        <s v="ANEL DE BORRACHA PARA TUBO DE FERRO FUNDIDO LINHA SMU ESGOTO PREDIAL - 100MM"/>
        <s v="TUBO FERRO FUNDIDO; LINHA SMU - 100MM"/>
        <s v="TUBO FERRO FUNDIDO; LINHA SMU - 150MM"/>
        <s v="ANEL DE BORRACHA PARA TUBO DE FERRO FUNDIDO LINHA SMU ESGOTO PREDIAL - 150MM"/>
        <s v="ANEL DE BORRACHA PARA TUBO DE PVC ESGOTO PREDIAL - 40MM"/>
        <s v="TUBO DE PVC  40 MM - PARA ESGOTO - SÉRIE NORMAL"/>
        <s v="ANEL DE BORRACHA PARA TUBO DE PVC ESGOTO PREDIAL - 50MM"/>
        <s v="ANEL DE BORRACHA PARA TUBO DE PVC ESGOTO PREDIAL - 75MM"/>
        <s v="TUBO DE PVC  75 MM - PARA ESGOTO - SÉRIE NORMAL"/>
        <s v="TUBO DE PVC 100 MM - PARA ESGOTO - SÉRIE NORMAL"/>
        <s v="ANEL DE BORRACHA PARA TUBO DE PVC ESGOTO PREDIAL - 100MM"/>
        <s v="ANEL DE BORRACHA PARA TUBO DE PVC ESGOTO PREDIAL - 150MM"/>
        <s v="TUBO DE PVC 150 MM - PARA ESGOTO - SÉRIE NORMAL"/>
        <s v="TUBO DE PVC RÍGIDO 200 MM ( 8&quot;) - PARA ESGOTO"/>
        <s v="ANEL DE BORRACHA PARA TUBO DE PVC PARA SANEAMENTO - 200MM"/>
        <s v="GRELHA REDONDA EM AÇO INOX - 100MM"/>
        <s v="RALO SECO DE PVC - DIÂM. 100MM - SAÍDA 40MM"/>
        <s v="CORPO DE CAIXA SIFONADA DE PVC P/ ESGOTO MED. 100X150X50 MM"/>
        <s v="GRELHA REDONDA EM AÇO INOX - 150MM"/>
        <s v="CORPO DE CAIXA SIFONADA DE PVC P/ ESGOTO MED. 150X150X50 MM"/>
        <s v="TAMPA CEGA REDONDA DE ALUMÍNIO - 250MM"/>
        <s v="CAIXA SIFONADA PVC RÍGIDO - MED. (250X230X75)MM"/>
        <s v="RALO SECO DE FERRO FUNDIDO - DIÂM. 100MM"/>
        <s v="TAMPÃO COM 1 CHAMINÉ DE ACESSO - 1,5M"/>
        <s v="ANEL DE CONCRETO P/ FOSSA SÉPTICA - 1,5 X 0,5 M"/>
        <s v="MANGUEIRA PLÁSTICA FLEXÍVEL D = 3/4&quot; - ESP = 2MM - CRISTAL"/>
        <s v="BRAÇADEIRA PARA TUBO DE 150MM"/>
        <s v="ANEL DE CONCRETO P/ FOSSA SÉPTICA - 2,5 X 0,5 M"/>
        <s v="TAMPÃO COM 2 CHAMINÉS DE ACESSO - 2,5M"/>
        <s v="PEDRA BRITADA NÚMERO 3"/>
        <s v="TAMPÃO DE FERRO FUNDIDO DÚCTIL CLASSE MÍNIMA 400 (40T) D=600 MM - NBR 10160 - NÃO ARTICULADO - P/ GAL. ÁGUAS PLUV."/>
        <s v="PEDRA BRITADA NÚMERO 4"/>
        <s v="ANEL DE CONCRETO P/ FILTRO ANAERÓBICO 3,0 X 0,5 M"/>
        <s v="ASFALTO OXIDADO TIPO lll"/>
        <s v="ANEL DE CONCRETO DIÂM. EXT.= 2.12 M - H = 0.5M"/>
        <s v="ARGAMASSA DE CIMENTO COM AREIA MÉDIA 1:2"/>
        <s v="PREGO 18 X 27 ZINCADO"/>
        <s v="SOLDA PREPARADA - 30/70"/>
        <s v="CALHA EM CHAPA DE AÇO GALVANIZADO N.24 - DESENVOLV. 33CM"/>
        <s v="CALHA EM CHAPA DE AÇO GALVANIZADO N.24 - DESENVOLV. 50CM"/>
        <s v="CALHA EM CHAPA DE AÇO GALVANIZADO N.24 - DESENVOLVIMENTO 100CM"/>
        <s v="CALHA EM ALUMÍNIO - ESPESSURA 0,8MM - DESENVOLVIMENTO  50CM"/>
        <s v="CALHA EM ALUMÍNIO - ESPESSURA 0,8MM - DESENVOLVIMENTO 100CM"/>
        <s v="CALHA EM ALUMÍNIO - ESPESSURA 1,0MM - DESENVOLVIMENTO  50CM"/>
        <s v="CALHA EM ALUMÍNIO - ESPESSURA 1,0MM - DESENVOLVIMENTO 100CM"/>
        <s v="CALHA EM PVC - 125&lt;=DIAM&lt;=170 MM"/>
        <s v="RUFO EM CHAPA DE AÇO GALVANIZADO N.24 - CORTE 16CM"/>
        <s v="RUFO EM CHAPA DE AÇO GALVANIZADO N.24 - CORTE 25CM"/>
        <s v="RUFO EM CHAPA DE AÇO GALVANIZADO N.24 - CORTE 33CM"/>
        <s v="RUFO EM CHAPA DE AÇO GALVANIZADO N.24 - CORTE 50CM"/>
        <s v="RUFO EM CHAPA DE AÇO GALVANIZADO N.24 - CORTE 100CM"/>
        <s v="RUFO EM CHAPA DE AÇO GALVANIZADO N.24 - CORTE 130 CM"/>
        <s v="RUFO EM CHAPA DE AÇO GALVANIZADO N.24 - CORTE 140CM"/>
        <s v="RUFO EM ALUMÍNIO - ESPESSURA 0,8MM - DESENVOLVIMENTO  50CM"/>
        <s v="RUFO EM ALUMÍNIO - ESPESSURA 0,8MM - DESENVOLVIMENTO 100CM"/>
        <s v="RUFO EM ALUMÍNIO - ESPESSURA 1,0MM - DESENVOLVIMENTO  50CM"/>
        <s v="RUFO EM ALUMÍNIO - ESPESSURA 1,0MM - DESENVOLVIMENTO 100CM"/>
        <s v="PINUS - RIPA DE 1/2&quot; X 3&quot; - BRUTA"/>
        <s v="CANALETA MEIA CANA DE CONCRETO SIMPLES,CLASSE C1 - D=30CM COM PONTA E BOLSA"/>
        <s v="CANALETA MEIA CANA DE CONCRETO SIMPLES,CLASSE C1 - D=40CM COM PONTA E BOLSA"/>
        <s v="PERFIL -L- DE FERRO - (1X1X1/8)&quot;"/>
        <s v="SOLDA PREPARADA 50% ESTANHO, 50% CHUMBO - EM BARRA"/>
        <s v="GRELHA DE CONCRETO PRÉ MOLDADO P/ CANALETA DE ÁGUA PLUVIAL C/ LARG. 30CM, SEM PASSAGEM DE VEÍCULO"/>
        <s v="GRELHA DE FERRO FUNDIDO - L=20CM"/>
        <s v="GRELHA DE FERRO FUNDIDO 30 X 100 CM - P/ CANALETA DE ÁGUA PLUVIAL"/>
        <s v="GRELHA DE FERRO PERFILADO - (100X40)CM"/>
        <s v="GRELHA DE FERRO PERFILADO - (100X50)CM"/>
        <s v="GRELHA DE ALUMÍNIO POLIDO - L=10CM"/>
        <s v="GRELHA DE FERRO FUNDIDO - (15X15)CM"/>
        <s v="GRELHA DE CONCRETO PRÉ MOLDADO P/ CANALETA DE ÁGUA PLUVIAL C/ LARG. 30CM, C/ RESIST. P/ SUPORTAR PASSAGEM DE VEÍCULO"/>
        <s v="GRELHA HEMISFÉRICO; FERRO FUNDIDO - 75MM"/>
        <s v="GRELHA HEMISFÉRICO; FERRO FUNDIDO - 100MM"/>
        <s v="GRELHA HEMISFÉRICO; FERRO FUNDIDO - 150MM"/>
        <s v="JOELHO 88º DE FERRO FUNDIDO PARA ESGOTO PREDIAL (JJ88SMU) - 50MM"/>
        <s v="JOELHO 88º DE FERRO FUNDIDO PARA ESGOTO PREDIAL (JJ88SMU) - 75MM"/>
        <s v="JOELHO 88º DE FERRO FUNDIDO PARA ESGOTO PREDIAL (JJ88SMU) - 100MM"/>
        <s v="JOELHO 88º DE FERRO FUNDIDO PARA ESGOTO PREDIAL (JJ88SMU) - 150MM"/>
        <s v="BOLSA DE BORRACHA PARA BACIA SANITÁRIA"/>
        <s v="ANEL DE BORRACHA PARA BACIA SANITÁRIA"/>
        <s v="BACIA SANITÁRIA DE LOUÇA BRANCA"/>
        <s v="MASSA DE VIDRACEIRO"/>
        <s v="CONJUNTO DE FIXAÇÃO NIQUELADO PARA BACIA DE LOUÇA"/>
        <s v="TUBO ABS CROMADA - LIGAÇÃO P/ BACIA"/>
        <s v="TAMPO E ASSENTO DE PLÁSTICO FLEXÍVEL"/>
        <s v="BACIA SANITÁRIA DE LOUÇA BRANCA COM CAIXA ACOPLADA DE 6 LITROS POR DESCARGA"/>
        <s v="BACIA SANITÁRIA INFANTIL"/>
        <s v="TAMPO E ASSENTO PLÁSTICO - INFANTIL"/>
        <s v="BACIA SANITÁRIA ALTEADA"/>
        <s v="LAVATÓRIO LOUÇA BRANCA S/ COLUNA - 5 L"/>
        <s v="SIFÃO DE METAL CROMADO - 1&quot; X 1.1/2&quot;"/>
        <s v="VÁLVULA DE METAL CROMADO - 1&quot;"/>
        <s v="RABICHO DE METAL CROMADO FLEXÍVEL PARA LAVATÓRIO (1/2&quot;X30)CM"/>
        <s v="SUPORTE PARA LAVATÓRIO SEM COLUNA"/>
        <s v="LAVATORIO LOUCA BRANCA C/COLUNA - 7L"/>
        <s v="TORNEIRA C/ ACIONAMENTO POR ALAVANCA (CLÍNICA) 1/2&quot;"/>
        <s v="LAVATÓRIO LOUÇA BRANCA C/ COLUNA SUSPENSA - 7 L"/>
        <s v="LAVATÓRIO OVAL DE EMBUTIR"/>
        <s v="SIFÃO DE METAL CROMADO TIPO COPO - 1.1/2&quot; X 2&quot;"/>
        <s v="LAVATÓRIO/BEBEDOURO COLETIVO EM CHAPA DE AÇO INOXIDÁVEL MED. (200X80)CM"/>
        <s v="VÁLVULA DE METAL CROMADO C/ GRELHA - 1.1/2&quot;"/>
        <s v="MICTORIO LOUÇA BRANCA - TIPO BACIA-CENTRO"/>
        <s v="SIFÃO DE METAL CROMADO - 1&quot;X2&quot;"/>
        <s v="VÁLVULA DE DESCARGA ELETRÔNICA P/ MICTÓRIO - DOCOL"/>
        <s v="MICTÓRIO COLETIVO; AÇO INOX - 0/2000MM"/>
        <s v="CONJUNTO ANTI-VANDALISMO P/ MICTÓRIO: VÁLVULA DE FECHAMENTO AUT. E RABICHO DE METAL-NÃO INCLUIR O MICTÓRIO DE PORCELANA"/>
        <s v="TANQUE DE LOUÇA BRANCA SEM COLUNA - 30 L"/>
        <s v="CONJUNTO DE FIXAÇÃO PARA TANQUE"/>
        <s v="TANQUE DE LOUÇA BRANCA COM COLUNA - 30 L"/>
        <s v="TANQUE DE LOUÇA BRANCA COM COLUNA - 40 L"/>
        <s v="CUBA SIMPLES AÇO INOX 304 LIGA 18.8 - CHAPA N. 20 (1MM) - MED. (500X400X200)MM"/>
        <s v="VÁLVULA DE ESCOAMENTO P/ PIA DE COZINHA AMERICANA -  1.1/2&quot; X 3.1/2&quot;"/>
        <s v="CUBA SIMPLES AÇO INOX 304 LIGA 18.8 - CHAPA N. 20 (1MM) - MED. (560X335X150)MM"/>
        <s v="CUBA SIMPLES AÇO INOX 304 LIGA 18.8 - CHAPA N. 20 (1MM) - MED. (500X400X250)MM"/>
        <s v="CUBA SIMPLES AÇO INOX 304 LIGA 18.8 - CHAPA N. 20 (1MM) - MED. (500X400X150)MM"/>
        <s v="CUBA DUPLA AÇO INOX 304 LIGA 18.8 - CHAPA N.20 (1MM) - MED. (700X400X150)MM"/>
        <s v="CUBA DUPLA AÇO INOX 304 LIGA 18.8 - CHAPA N.20 (1MM) - MED. (1020X400X200)MM"/>
        <s v="CUBA SIMPLES AÇO INOX 304 LIGA 18.8 - CHAPA N.18 (1,2MM) - PARA TANQUE PANELA - MED. (600X500X400)MM"/>
        <s v="CUBA SIMPLES AÇO INOX 304 LIGA 18.8 - CHAPA N.18 (1,2MM) - PARA TANQUE PANELA - MED. (600X800X300)MM"/>
        <s v="CUBA SIMPLES AÇO INOX 304 LIGA 18.8 - CHAPA N.18 (1,2MM) - PARA TANQUE PANELA - MED. (600X500X500)MM"/>
        <s v="CUBA EM FIBRA DE VIDRO - MED. (600X500X200)MM"/>
        <s v="BEBEDOURO ELÉTRICO COM REFRIGERAÇÃO - 40L"/>
        <s v="BEBEDOURO ELÉTRICO COM REFRIGERAÇÃO - 80L"/>
        <s v="FILTRO TIPO CUNO C/ ELEM. FILTR. CARVÃO/POLIPROPILENO 180 L/H"/>
        <s v="FILTRO TIPO CUNO C/ ELEM. FILTR. CARVÃO/POLIPROPILENO 360 L/H"/>
        <s v="AQUECEDOR A GAS ACUMULAÇÃO - 150L"/>
        <s v="TORNEIRA P/ USO GERAL; M. AMARELO - 1/2&quot;"/>
        <s v="TORNEIRA P/ USO GERAL; M. AMARELO - 3/4&quot;"/>
        <s v="TORNEIRA P/ USO GERAL; M. CROMADO - 1/2&quot;"/>
        <s v="TORNEIRA P/ USO GERAL; M. CROMADO - 3/4&quot;"/>
        <s v="TORNEIRA DE PRESSÃO CROMADA LONGA 1/2&quot; P/ PIA -SEM AREJADOR"/>
        <s v="AREJADOR DE VAZÃO CONSTANTE ANTI-FURTO, DE 6 LITROS"/>
        <s v="TORNEIRA DE BANCA, CROMADA, COM ACIONAMENTO MANUAL E FECHAMENTO AUTOMÁTICO"/>
        <s v="TORNEIRA ELETRÔNICA DE BANCA, CROMADA, COM SENSOR DE MOVIMENTO E ACIONAMENTO ELÉTRICO DE 110V"/>
        <s v="BICA ALTA ARTICULÁVEL DE MESA, CROMADA, DE 1/2&quot;"/>
        <s v="MISTURADOR DE PAREDE P/ PIA - 3/4&quot;"/>
        <s v="REGISTRO REGULADOR DE VAZÃO, CROMADO, DE 1/2&quot;"/>
        <s v="CONJUNTO ANTI-VANDALISMO: TORNEIRA DE PAREDE 80 OU 85 E VÁLVULA DE FECHAMENTO AUTOMÁTICO"/>
        <s v="TORNEIRA DE ACIONAMENTO RESTRITO DE PAREDE"/>
        <s v="TORNEIRA ELÉTRICA DE PLÁSTICO BRANCA - 220V"/>
        <s v="VÁLVULA DE ACIONAMENTO HIDROMECÂNICO POR PEDAL ANTIDERR. E DOBR, FIX. NA PAREDE/PISO, C/REG. REGU. DE VAZ.E FLEX. 1/2&quot;"/>
        <s v="VÁLVULA DE DESCARGA DE METAL S/ ACABAMENTO C/ REGISTRO INCORPORADO - 1.1/4&quot;, COM VAZÃO DE 6 LITROS (VDR)"/>
        <s v="VÁLVULA DE DESCARGA DE METAL S/ ACABAMENTO C/ REGISTRO INCORPORADO - 1.1/2&quot;, COM VAZÃO DE 6 LITROS (VDR)"/>
        <s v="VÁLVULA DE DESCARGA COM DUPLO ACIONAMENTO"/>
        <s v="VÁLVULA DE DESCARGA EXTERNA - 1.1/4&quot;"/>
        <s v="ACABAMENTO ANTI-VANDALISMO PARA VÁVULA DE DESGARGA"/>
        <s v="VÁLVULA DE FECHAMENTO AUTOMÁTICO, CROMADA, PARA CHUVEIRO ELÉTRICO, DE 3/4&quot;"/>
        <s v="VÁLVULA DE FECHAMENTO AUTOMÁTICO, CROMADA, PARA DUCHA DE ÁGUA FRIA OU PRÉ-MISTURADA, DE 3/4&quot;"/>
        <s v="VÁLVULA DE FECHAMENTO AUTOMÁT, CROM, P/ CHUVEIRO DE AQUEC. DE ACUMUL, C/ VÁLV. RETENÇ. E MIST. DE CONTR. DE TEMP, 3/4&quot;"/>
        <s v="VÁLVULA FLEXÍVEL PARA MICTÓRIO, ACIONAMENTO MANUAL E FECHAMENTO AUTOMÁTICO"/>
        <s v="CHUVEIRO FIXO DE METAL CROMADO -  DIÂMETRO MÍNIMO 6 CM"/>
        <s v="CHUVEIRO ELÉTRICO AUTOMÁTICO -220V- 5400W-CORPO PVC CROMADO"/>
        <s v="TUBO DE ALUMÍNIO P/ LIGAÇÃO DE CHUVEIRO (C/ CANOPLA)"/>
        <s v="DUCHA MODELO JET 04 - PLÁSTICA - BRANCA"/>
        <s v="DUCHA HIG.FLEX SEM REG. DE PAREDE"/>
        <s v="CONJUNTO ANTI-VANDALISMO: CHUVEIRO E VÁLVULA DE FECHAMENTO AUTOMÁTICO"/>
        <s v="MISTURADOR DE MESA P/ LAVATÓRIO - 1/2&quot;"/>
        <s v="SABONETEIRA LOUÇA BRANCA - (7,5X15)CM"/>
        <s v="AZULEJISTA (SGSP)"/>
        <s v="SABONETEIRA LOUÇA BRANCA - (15X15)CM"/>
        <s v="DISPENSER DE SABÃO, DE PAREDE , MANUAL,  PARA SANITÁRIOS - ABS-ALTO IMPACTO, COM RESERVATÓRIO (800/900 ML)"/>
        <s v="PAPELEIRA LOUÇA BRANCA - (15X15)CM"/>
        <s v="DISPENSER DE PAPEL TOALHA, DE PAREDE, MANUAL, PARA SANITÁRIOS - ABS - ALTO IMPACTO AUTO-CORTE"/>
        <s v="CABIDE DE LOUÇA BRANCA"/>
        <s v="FRONTÃO / TESTEIRA - MÁRMORE BRANCO ESPÍRITO SANTO ALTURA 10CM - ESPESSURA 2CM"/>
        <s v="FRONTÃO / TESTEIRA - GRANITO CINZA MAUÁ ALTURA 10CM - ESPESSURA 2CM"/>
        <s v="TAMPO PARA  BANCADA - GRANITO CINZA ANDORINHA - ESPESSURA 2CM"/>
        <s v="TAMPO PARA BANCADA ÚMIDA - GRANITO CINZA MAUÁ POLIDO - ESPESSURA 2CM"/>
        <s v="TAMPO PARA BANCADA ÚMIDA - GRANITO VERDE UBATUBA POLIDO - ESPESSURA 2CM"/>
        <s v="TAMPO PARA BANCADA ÚMIDA - GRANITO PRETO SÃO GABRIEL - POLIDO - ESPESSURA 2CM"/>
        <s v="TAMPO P/ BANCADA - MÁRMORE ESPÍRITO SANTO  - ESPES. 2CM"/>
        <s v="TAMPO PARA BANCADA; AÇO INOX. N.18  - 0/2000MM            ."/>
        <s v="CONCRETO FCK=15MPA C/ BRITA 1"/>
        <s v="TELA SOLDADA NERVURADA Q- 61 (PAINEL - AÇO CA60 - MALHA 15 X 15 CM - FIO 3.4 MM)"/>
        <s v="SABONETEIRA ACRÍLICA DE PAREDE PARA SABÃO LÍQUIDO COM DOSADOR"/>
        <s v="PORTA TOALHA - LALEKLA OU SIMILAR"/>
        <s v="SIFÃO COM COPO DE PVC RÍGIDO - 1.1/2&quot; X 2&quot;"/>
        <s v="RABICHO DE PVC FLEXÍVEL PARA LAVATÓRIO - (1/2&quot;X30)CM"/>
        <s v="TORNEIRA P/ LAVATÓRIO - 1/2&quot;"/>
        <s v="ESGOTEIRO (SGSP)"/>
        <s v="CAL HIDRATADA DE PRIMEIRA QUALIDADE - CH-III"/>
        <s v="ARGAMASSA PRÉ-FABRICADA PARA REBOCO"/>
        <s v="GESSO PARA REVESTIMENTO"/>
        <s v="SELADOR ACRÍLICO"/>
        <s v="AZULEJO"/>
        <s v="ARGAMASSA COLANTE - USO INTERNO - TIPO AC-I - COR CINZA"/>
        <s v="GRAFIATTO - TEXTURA ACRÍLICA CORES PRONTAS"/>
        <s v="PASTILHA DE PORCELANA FOSCA"/>
        <s v="CAULIM COR BRANCA - PARA COLOCAÇÃO DE PASTILHA"/>
        <s v="REVESTIMENTO CERÂMICO ANTI-PICHAÇÃO"/>
        <s v="REVESTIMENTO CERÂMICO ESMALTADO"/>
        <s v="CANTONEIRA DE FERRO ABAS IGUAIS - (1.1/4X1.1/4X1/8)&quot;"/>
        <s v="CANTONEIRA DE ALUMÍNIO - PERFIL Y"/>
        <s v="CANTONEIRA DE ALUMÍNIO PARA AZULEJOS"/>
        <s v="ARGAMASSA MISTA COM AREIA GROSSA 1:1:4"/>
        <s v="PEITORIL DE GRANILITE - 20X2CM"/>
        <s v="FORRO - LAMBRI DE MADEIRA MACIÇA EM CEDRINHO - ESP. 1CM"/>
        <s v="FORRO DE MADEIRA MACIÇA EM PEROBINHA, CUMARÚ OU GARAPEIRA 1CM"/>
        <s v="FORRO DE FIBRA MINERAL MODELADA ÚMIDA- ACABAMENTO DA SUPERF. C/TINTA VINÍLICA A BASE DE LÁTEX- ESP.13MM- COLOC."/>
        <s v="FORRO DE GESSO COMUM - PLACA CONVENCIONAL - ESP. 1,25CM - FORNECIMENTO E INSTALAÇÃO"/>
        <s v="FORRO DE GESSO ACARTONADO TIPO FGA - ESP. 1,25CM - FORNECIMENTO E INSTALAÇÃO"/>
        <s v="FORRO GYPSUM ESTRUTURADO TIPO FGE - ESP. 12,5MM - FORNECIMENTO E INSTALAÇÃO"/>
        <s v="FORRO EM RÉGUA DE PVC DE 200MM - COLOCADO"/>
        <s v="CONCRETO FCK=10MPA C/ AGREGADO RECICLADO"/>
        <s v="JUNTA PLÁSTICA PARA PISO DE GRANILITE - (20X3)MM"/>
        <s v="PIGMENTO PARA CIMENTADO LISO (PÓ XADREZ)"/>
        <s v="ACABADORA DE SUPERFÍCIE 36&quot; (SEM OPERADOR)"/>
        <s v="PISO DE GRANILITE - ESP= 8MM"/>
        <s v="PISO ARGAMASSA DE ALTA RESISTÊNCIA - ESP: 8MM"/>
        <s v="PISO ARGAMASSA DE ALTA RESISTÊNCIA - ESP: 12MM"/>
        <s v="MOSAICO PORTUGUÊS - 1 OU 2 CORES"/>
        <s v="PISO CERÂMICO NÃO ESMALTADO ANTI-DERRAPANTE ANTI-ÁCIDO"/>
        <s v="ARGAMASSA MISTA COM AREIA MÉDIA 1:0,5:5"/>
        <s v="REJUNTE ANTI-ÁCIDO (ALUMINOSO)"/>
        <s v="CERÂMICA ESMALTADA  PEI 5"/>
        <s v="COLA A BASE DE BORRACHA SINTÉTICA"/>
        <s v="PISO PODOTÁTIL COLORIDO DE BORRACHA (5MM - COM COLA) ALERTA/DIRECIONAL"/>
        <s v="PISO PODOTÁTIL COLORIDO DE BORRACHA (7MM - ARGAMASSADA) ALERTA/DIRECIONAL"/>
        <s v="AREIA LAVADA FINA"/>
        <s v="PISO PODOTÁTIL COLORIDO INTERTRAVADO - ALERTA OU DIRECIONAL"/>
        <s v="PISO PODOTÁTIL COLORIDO DE LADRILHO HIDRÁULICO ALERTA OU DIRECIONAL - ESP. 2 A 3CM"/>
        <s v="PISO REFERENCIAL PODOTÁTIL COLORIDO ALERTA OU DIRECIONAL VIBRO-PRENSADO - ESP.3CM"/>
        <s v="LADRILHO CERÂMICO - TIPO ALTA RESISTÊNCIA - GAIL - 24 X 11,5 X 1,3 CM"/>
        <s v="ARGAMASSA PARA REJUNTAMENTO FLEXÍVEL - USO EM PISCINA"/>
        <s v="ARGAMASSA COLANTE FLEXIVEL - USO PARA PISCINA - TIPO AC-III"/>
        <s v="PISO DE GRANITO POLIDO - CINZA MAUÁ - PLACAS 2CM"/>
        <s v="PISO GRANITO POLIDO - VERDE UBATUBA - ESPESSURA 2CM"/>
        <s v="PISO MÁRMORE POLIDO BRANCO ESPÍRITO SANTO - ESPESSURA 2CM"/>
        <s v="PISO DE ARDÓSIA - ESP. 2 CM - 40X40 CM"/>
        <s v="PEDRA MINEIRA COM ACABAMENTO RETANGULAR OU QUADRADO ESPESSURA 20 MM"/>
        <s v="PEDRA MINEIRA COM ACABAMENTO RETANGULAR - ESPESSURA 30MM - PARA BORDA PISCINA"/>
        <s v="BARROTE DE MADEIRA PARA ASSOALHO"/>
        <s v="ASSOALHO EM CUMARU COM  ENCAIXE MACHO E FÊMEA"/>
        <s v="ARGAMASSA DE CIMENTO COM AREIA MÉDIA 1:5"/>
        <s v="COLA EM PU ( POLIURETANO) PARA TACO"/>
        <s v="TACO EM CUMARU MEDIDAS - 10 X 40 X 2 CM"/>
        <s v="PISO VINÍLICO SEMIFLEXÍVEL, PADRÃO LISO, ESPESSURA DE 2MM"/>
        <s v="NATA DE CIMENTO, COLA PVA E ÁGUA - FORNECIMENTO E APLICAÇÃO"/>
        <s v="PISO VINÍLICO SEMIFLEXÍVEL, PADRÃO LISO, ESPESSURA DE 3,2MM"/>
        <s v="PISO DE BORRACHA SINTÉTICA SBR- COLADO- SUPERFÍCIE LISA  - ESP. 4MM"/>
        <s v="PISO DE BORRACHA SINTÉTICA SBR- COLADO- SUPERFÍCIE EM RELEVO - ESP. 4MM"/>
        <s v="PISO DE BORRACHA SINTÉTICA SBR- ARGAMASSADO- SUPERFÍCIE LISA"/>
        <s v="PISO DE BORRACHA SINTÉTICA SBR- ARGAMASSADO- SUPERFÍCIE EM RELEVO"/>
        <s v="PISO CIMENTÍCIO VIBRO-PRENSADO À 240TON ALTA RESISTÊNCIA LISO - ESP. 2 A 3CM"/>
        <s v="POLIMENTO DE PISOS"/>
        <s v="CERA INCOLOR PARA PISOS"/>
        <s v="PISO CIMENTÍCIO VIBRO-PRENSADO À 240TON ALTA RESISTÊNCIA ANTIDERRAPANTE (LAVAGGIO) - ESP. 2 A 3CM"/>
        <s v="PISO CIMENTÍCIO VIBRO PRENSADO 240 TN ALTA RESISTÊNCIA DRENANTE - ESP. 5 CM - 40 X40 CM"/>
        <s v="RODAPÉ DE GRANILITE - 10CM"/>
        <s v="RODAPE DE GRANILITE - MEIA CANA 10 CM"/>
        <s v="RODAPE DE ARGAMASSA ALTA RESISTÊNCIA MEIA CANA - 10CM"/>
        <s v="RODAPÉ DE 7 CM EM CUMARU"/>
        <s v="RODAPÉ DE PVC TIPO PLANO P/ PISO PAVIFLEX - ALT: 7,5 CM"/>
        <s v="RODAPÉ LISO DE BORRACHA SINTÉTICA DE 7CM - ESPESSURA DE 3MM - COLADO"/>
        <s v="RODAPÉ EM GRANITO CINZA MAUÁ - 7X2CM"/>
        <s v="TESTEIRA PADRÃO PARA PISO VINÍLICO - ESPESSURA 3,2MM"/>
        <s v="DEGRAU DE BORRACHA SINTÉTICA EM PEÇA ÚNICA (PATAMAR E TESTEIRA) SUPERFÍCIES EM RELEVO C/ ESP.2,5MM A 3,5MM-COLADO"/>
        <s v="FITA ANTIDERRAPANTE; FAIXA C/L=5CM E=2MM"/>
        <s v="RODAPÉ CIMENTÍCIO VIBRO-PRENSADO COM ESPESSURA DE 1,8MM E ALTURA DE 7 A 10 CM"/>
        <s v="ACABAM. P/DEGRAU DE ESCADA (CONJ.C/ESPEL, PATAM, TEST, ROD) PISO CIMENTÍCIO VIBRO-PRENS. 240T ALTA RES-ANTI-DER-ESP.2CM"/>
        <s v="SOLEIRA P/PORTAS EM GRANITO CINZA S/POLIM. (FOSCO) - 14X2CM"/>
        <s v="TESTEIRA DE BORRACHA SINTÉTICA - SUPERFÍCIES EM RELEVO MED. (50 OU 70 X 30)MM - ESPES. DE 3MM - P/ FIXAÇÃO C/ COLA"/>
        <s v="RESINA ACRÍLICA PARA PISO GRANILITE"/>
        <s v="RESINA EPÓXI PARA PISO GRANILITE BI-COMPONENTE"/>
        <s v="RESINA POLIURETANO MONOCONPONENTE PARA PISO GRANILITE"/>
        <s v="VIDRACEIRO COMUM (SGSP)"/>
        <s v="VIDRO LISO COMUM; TRANSPARENTE INCOLOR - 4MM"/>
        <s v="VIDRO LISO COMUM; TRANSPARENTE INCOLOR - 5MM"/>
        <s v="VIDRO LISO COMUM; TRANSPARENTE INCOLOR - 6MM"/>
        <s v="VIDRO IMPRESSO; TIPO CANELADO - 4MM"/>
        <s v="VIDRO LAMINADO INCOLOR - 6MM"/>
        <s v="VIDRO LAMINADO LEITOSO - 6MM"/>
        <s v="VIDRO DE SEGURANÇA; ARAMADO - 7 A 8MM"/>
        <s v="VIDRO DE SEGURANÇA; TEMPERADO - 6MM"/>
        <s v="VIDRO DE SEGURANÇA; TEMPERADO - 10MM"/>
        <s v="ESPELHO COMUM - 3MM"/>
        <s v="ESPELHO COMUM C/ MOLD. ALUMÍNIO - 3MM"/>
        <s v="TINTA À BASE DE CIMENTO - MODIFICADA COM RESINA ACRÍLICA (UTILIZ. EM IMPERMEABILIZ. DE FACH. DE CONCRETO OU ALVEN.)"/>
        <s v="TINTA LÁTEX - PVA (1a. LINHA / PREMIUM)"/>
        <s v="MASSA CORRIDA - PVA"/>
        <s v="TINTA ACRÍLICA FOSCA"/>
        <s v="MASSA ACRÍLICA (PARA PAREDE)"/>
        <s v="TEXTURA ACRÍLICA"/>
        <s v="TINTA ANTI-PICHAÇÃO - BASE SOLVENTE (SOLÚVEL EM SOLVENTE)"/>
        <s v="PRIMER PARA TINTA ANTI-PICHAÇÃO"/>
        <s v="MASSA BASE EPÓXI - BICOMPONENTE (MASSA E CATALIZADOR)"/>
        <s v="SOLUÇÃO CONCENTRADA DE SILICONE - IMPERMEABILIZANTE INCOLOR HIDROREPELENTE PARA FACHADA"/>
        <s v="VERNIZ ACRÍLICO BRILHANTE BASE ÁGUA"/>
        <s v="VERNIZ ANTI-PICHAÇÃO - BASE SOLVENTE INCOLOR (SOLÚVEL EM SOLVENTE)"/>
        <s v="PRIMER PARA VERNIZ ANTI-PICHAÇÃO"/>
        <s v="LÍQUIDO IMUNIZANTE PARA MADEIRA, A BASE DE PIRETRÓIDE, DISSOLVIDO EM ISOPARAFINA - APLICADO"/>
        <s v="VERNIZ A BASE DE GOMA LACA"/>
        <s v="VERNIZ NITRO CELULOSE // VERNIZ SINTÉTICO BRILHANTE ( PARA USO EM MADEIRA )"/>
        <s v="VERNIZ POLIURETANO BRILHANTE (VERNIZ MARÍTIMO)"/>
        <s v="AGUARRAZ - MINERAL"/>
        <s v="ESMALTE SINTÉTICO - GRAFITE"/>
        <s v="ESCORA EM CONCRETO ARMADO - QUADRADA - COMPR. = 2 METROS PARA MOURÃO"/>
        <s v="ARAME GALVANIZADO N. 10"/>
        <s v="TELA ALAMBRADO MALHA 1&quot; - FIO 12 - GALVANIZADA"/>
        <s v="MOURÃO DE CONCRETO - QUADRADO - COMPRIMENTO 2,5 M"/>
        <s v="MOURÃO DE CONCRETO - SECÇÃO &quot;T&quot; - ALTURA 2,6 M"/>
        <s v="GRAMPO GALVANIZADO PARA CERCAS DE ARAME"/>
        <s v="TELA ALAMBRADO MALHA 2&quot; - FIO 10 - GALVANIZADA"/>
        <s v="TELA ALAMBRADO MALHA 2&quot; - FIO 14 - GALVANIZADA"/>
        <s v="ARAME GALVANIZADO N. 16"/>
        <s v="ARAME FARPADO N. 16 BWG"/>
        <s v="PEDRISCO LIMPO"/>
        <s v="ARAME GALVANIZADO N.  8"/>
        <s v="MURO EM PLACAS DE CONCRETO PRÉ- MOLDADAS, ESP. 3CM INCLUINDO PILARES E RESPECTIVAS FUNDAÇÕES - COLOCADO"/>
        <s v="AREIA LAVADA GROSSA"/>
        <s v="CONCRETO FCK=20MPA C/ BRITA 1"/>
        <s v="GRADIL DE FERRO 1718X1650MM -FIO DE 5MM -GALV. A FOGO S/ PINTURA MALHA DE 65X132MM - BARRA PORTANTE DE 25X2MM"/>
        <s v="GRADIL DE FERRO 1718X1650MM -FIO DE 5MM -GALV.A FOGO, C/ACAB. EM PINT. ELETROST, MALHA DE 65X132MM,BARRA PORTANTE 25X2MM"/>
        <s v="PORTÃO DE FE. ELETROF. GALV. A FOGO- C/ 1 FOLHA DE ABRIR - S/ PINTURA MALHA DE 65X132MM - BARRA PORTANTE DE 25X2MM"/>
        <s v="PORTÃO DE FE. ELETROF. GALV. A FOGO- C/ 1 FOLHA DE ABRIR - C/ PINT. ELETROST, MALHA 65X132MM - BARRA PORTANTE 25X2MM"/>
        <s v="PORTÃO DE FE. ELETROF. GALV. A FOGO- C/ 2 FOLHAS DE ABRIR S/ PINTURA - MALHA DE 65X132MM - BARRA PORTANTE DE 25X2MM"/>
        <s v="PORTÃO DE FE. ELETROF. GALV. A FOGO- C/ 2 FOLHAS DE ABRIR C/ACAB.PINT.ELETROST, MALHA 65X132MM, BARRA PORTANTE 25X2MM"/>
        <s v="PORTÃO DE FE. ELETROF. GALV. A FOGO- C/ 1 FOLHA DE CORRER SEM PINTURA - MALHA DE 65X132MM - BARRA PORTANTE DE 25X2MM"/>
        <s v="PORTÃO DE FE. ELETROF. GALV. A FOGO- C/ 2 FOLHAS DE CORRER C/ACAB.PINT.ELETROST, MALHA 65X132MM, BARRA PORTANTE 25X2MM"/>
        <s v="RIPA DE PEROBA DO NORTE 1,5 CM X 5 CM - BRUTA"/>
        <s v="LADRILHO HIDRÁULICO P/ PASSEIO -  ESP = 2CM"/>
        <s v="PISO DE CONCRETO PRÉ-MOLDADO INTERTRAVADO E=6CM-COR NATURAL"/>
        <s v="CALCETEIRO - ASSENTADOR DE GUIAS (SGSP)"/>
        <s v="PISO DE CONCRETO PRÉ-MOLDADO INTERTRAVADO E=8 CM-COR NATUR."/>
        <s v="PISO DE CONCRETO PRÉ-MOLDADO INTERTRAVADO E=10CM-COR NATUR."/>
        <s v="CONCRETO FCK=15MPA C/ AGREGADO RECICLADO"/>
        <s v="GRAMA BATATAIS EM PLACAS (PASPALUM NOTATUM)"/>
        <s v="PARALELEPÍPEDO CINZA (INTEIRO - NÃO COLOCADO)"/>
        <s v="ÁCIDO MURIÁTICO (CLORÍDRICO) - SEM A BOMBONA"/>
        <s v="ROLO COMPACTADOR VIBRATÓRIO LISO - 4 T"/>
        <s v="PÓ DE PEDRA"/>
        <s v="CIMENTO ASFÁLTICO DE PETRÓLEO - PENETRAÇÃO CAP 85/100"/>
        <s v="CAMINHÃO ESPARGIDOR- TANQUE 6000 L."/>
        <s v="CAMINHÃO TRATOR COM SEMI REBOQUE PLANO CARREGA TUDO"/>
        <s v="PEDRA BRITADA NÚMERO 3 E 4"/>
        <s v="GUIA DE CONCRETO TIPO PMSP &quot;100&quot; 20 MPA"/>
        <s v="CONCRETO FCK=20MPA C/ AGREGADO RECICLADO"/>
        <s v="PISO DE CONCRETO PRÉMOLDADO INTERTRAVADO DRENANTE, ESPESSURA 6 CM, COR NATURAL"/>
        <s v="PISO DE CONCRETO PRÉMOLDADO INTERTRAVADO DRENANTE, ESPESSURA 8 CM, COR NATURAL"/>
        <s v="AREIA QUIMICAMENTE TRATADA P/ REJUNTE DE PEÇAS PRÉ MOLDADAS DE CONCRETO"/>
        <s v="MASTRO P/ BANDEIRA COMPLETO ENGASTADO H LIVRE 7,0 M"/>
        <s v="MASTRO P/ BANDEIRA COMPLETO ENGASTADO H LIVRE 9,0 M"/>
        <s v="PINUS - SARRAFO DE 1&quot; X 3&quot; - BRUTO"/>
        <s v="TINTA A BASE DE BORRACHA CLORADA"/>
        <s v="DEMARCAÇÃO E PINTURA DE SUPERFÍCIES - BORRACHA CLORADA"/>
        <s v="DEMARCAÇÃO E PINTURA DE FAIXAS ATÉ 10CM - BORRACHA CLORADA"/>
        <s v="POSTE P/ REDE DE VOLEIBOL C/ ACESSÓRIOS"/>
        <s v="TAMPÃO DE AÇO GALVANIZADO - 3&quot;"/>
        <s v="REDE DE NÁILON PARA VOLEIBOL"/>
        <s v="REDE DE NÁILON PARA FUTEBOL DE SALÃO"/>
        <s v="GALVANIZAÇÃO ELETROLÍTICA (ENTRE 8 E 10 MÍCRONS) EM PEÇAS DE FERRO"/>
        <s v="TABELA PARA BASQUETE; INCLUSIVE ARO"/>
        <s v="COBERTURA DE QUADRA POLIESPORTIVA COM TELA DE NYLON FIO 3MM (FORNECIMENTO E COLOCAÇÃO)"/>
        <s v="DEMARCAÇÃO E PINTURA DE SUPERFÍCIES - EPÓXI"/>
        <s v="DEMARCAÇÃO E PINTURA DE FAIXAS ATÉ 10CM - EPÓXI"/>
        <s v="VERNIZ À BASE DE URÉIA-FORMOL (TIPO SINTEKO)"/>
        <s v="LIMPEZA FOSSA SÉPTICA - VIAGEM DE 7 M3"/>
        <s v="LIMPEZA SUMIDOURO - VIAGEM DE 7M3"/>
        <s v="PRATELEIRA DE GRANILITE 30MM"/>
        <s v="PRATELEIRA DE GRANILITE 40MM"/>
        <s v="PRATELEIRA DE GRANILITE 50MM"/>
        <s v="APOIO - &quot;U&quot; - PARA LAVATÓRIO EM AÇO INOX PARA DEFICIENTE  FÍSICO"/>
        <s v="APOIO EM AÇO INOX PARA DEFICIENTE FÍSICO L= 80CM Ø 1.1/4&quot; - CONFORME NBR-9050"/>
        <s v="APOIO EM AÇO INOX PARA DEFICIENTE FÍSICO L= 90CM Ø 1.1/4&quot; - CONFORME NBR-9050"/>
        <s v="APOIO EM AÇO INOX PARA DEFICIENTE FÍSICO L=170CM Ø 1.1/4&quot; - CONFORME NBR-9050"/>
        <s v="ANEL DE TEXTURA PARA CORRIMÃOS (SILICONE / BORRACHA)"/>
        <s v="BARRA DE APOIO EM &quot;L&quot; PARA LAVATÓRIO DE CANTO (55 X 47 CM APROXIM) - PPDF (AÇO)"/>
        <s v="TINTA ESMALTE SINTÉTICO VERDE P/ QUADRO ESCOLAR"/>
        <s v="SARRAFO DE CEDRINHO 5X2.5CM - BRUTO"/>
        <s v="CHAPA DE LAMINADO MELAMÍNICO 1,0 MM - ACABAMENTO LISO - PARA CONFECÇÃO DE LOUSA"/>
        <s v="FELTRO  PARA QUADRO DE MADEIRA"/>
        <s v="FAIXA DE ITAUBA 15 X 2CM - APARELHADA - CANTOS ARREDONDADOS"/>
        <s v="ESCADA DE MARINHEIRO DE FERRO PERFILADO DP.01"/>
        <s v="ESCADA DE MARINHEIRO DE FERRO PERFILADO COM GUARDA CORPO"/>
        <s v="ESCADA COMPLEM. P/ ESCADA MARINHEIRO DE FERRO PERFILADO"/>
        <s v="ARMÁRIO DE AÇO C/2 PORTAS E FECH L320XP420XH1980"/>
        <s v="PORTA CORTA-FOGO 90CM X 2,10M -ISOLAÇÃO 90MIN -C/ BATENTE"/>
        <s v="PORTA CORTA-FOGO 105CM X 2,10M -ISOLAÇÃO 90MIN -C/ BATENTE"/>
        <s v="PEDESTAL SINALIZADOR PARA ESTACIONAMENTO, P/ DEFICIENTE (POSTE, PLACA E BASE PARA FIXAÇÃO)"/>
        <s v="PLACA DE IDENTIFICAÇÃO NÚMERO DE PAVIMENTO EM BRAILE (10X10CM, EM ALUMÍNIO)"/>
        <s v="PLACA DE IDENTIFICAÇÃO DE WC EM BRAILE FEMININO OU MASCULINO (21X10CM, EM ALUMÍNIO)"/>
        <s v="PLACA DE IDENTIFICAÇÃO EM BRAILE &quot;INÍCIO E FINAL&quot; P/ CORRIMÃO (10X3CM, EM ALUMÍNIO)"/>
        <s v="PLACA DE IDENTIFICAÇÃO EM BRAILE DE PAVIMENTO P/ CORRIMÃO (3X3CM, EM ALUMÍNIO)"/>
        <s v="PLACA PARA PORTA WC C/ DESENHO UNIVERSAL ACESSIB. (20X15CM, EM ALUMÍNIO)"/>
        <s v="SINALIZAÇÃO VISUAL DE DEGRAUS  (20X3CM)"/>
        <s v="ELEVADOR DEFICIENTE FÍSICO - PERCURSO 3 M - 2 PARADAS 8 PASSAGEIROS - ACABAMENTO EM AÇO CARBONO - ELETROMECÂNICO"/>
        <s v="ELEVADOR DEFICIENTE FÍSICO - PERCURSO 6 M  - 3 PARADAS 8 PASSAGEIROS - ACABAMENTO EM AÇO CARBONO - ELETROMECÂNICO"/>
        <s v="ELEVADOR DEFICIENTE FÍSICO - PERCURSO 9 M - 4 PARADAS 8 PASSAGEIROS - ACABAMENTO EM AÇO CARBONO - ELETROMECÂNICO"/>
        <s v="ELEVADOR DEFICIENTE FÍSICO - PERCURSO 12 M - 5 PARADAS 8 PASSAGEIROS - ACABAMENTO EM AÇO CARBONO - ELETROMECÂNICO"/>
        <s v="ELEVADOR HIDRÁULICO - PERCURSO 6 M - 3 PARADAS 8 PASSAGEIROS -2 PORTAS OPOSTAS-ACABAMENTO EM AÇO CARBONO"/>
        <s v="COIFA DE CHAPA GALVANIZADA Nº22 - (1,30X1,30)M"/>
        <s v="BARRA ROSCADA GALV. 1/4&quot; (TIRANTE) C/ PORCA E CONTRA PORCA"/>
        <s v="BARRA CHATA DE FERRO 1.1/2&quot; X 3/16&quot; - GALV. A FOGO"/>
        <s v="COIFA DE CHAPA GALVANIZADA Nº22 - (2,20X1,30)M"/>
        <s v="TELA DE AÇO INOX 430 - PERFURADA - ESPESSURA 1,6 MM"/>
        <s v="CHAPÉU CHINÊS P/ DUTO GALV. 35CM BITOLA 22 P/ EXAUSTOR"/>
        <s v="DUTO EM CHAPA GALVANIZADA Nº22 PARA COIFA - DIÂM. 35CM"/>
        <s v="BRAÇADEIRA EM CHAPA DE AÇO DE 1 1/2&quot; X 3/16&quot;"/>
        <s v="CURVA GALV. 35CM BITOLA 22 P/ EXAUSTOR AR RECRAV."/>
        <s v="EXAUSTOR P/ COIFA - POT. 1/2HP"/>
        <s v="FOGÃO INDUSTRIAL COM FORNO - 4 BOCAS"/>
        <s v="FOGÃO INDUSTRIAL COM FORNO - 6 BOCAS"/>
        <s v="ESTANTE DE AÇO CONTENDO 5 PRATELEIRAS ABERTAS, C/CAP. MIN. DE CARGA DE 300KG POR PRATELEIRA, ACAB. EM PINT. ELESTROST."/>
        <s v="AUTOCLAVE - CAPACIDADE 54 LITROS (SEM ACESSÓRIOS)"/>
        <s v="VENTILADOR DE PAREDE C/ GRADE CROMADA, DIÂM. MÍN. DE 65 CM, BI-VOLT, POT. 150 W, VELOC. REGULÁVEL E MOVIMENTO OSCILANTE"/>
        <s v="PORTA BOX SANITÁRIO EM VIDRO TEMPERADO 8MM OPACO COM FERRAGENS 62 X 210 CM"/>
        <s v="PORTA DE VIDRO TEMPERADO 10MM OPACO COM FERRAGENS 82 X 210 CM"/>
        <s v="POSTO DE CONSUMO DE O2 OU AR OU VÁCUO OU N2O"/>
        <s v="ESTAÇÃO DE CHAMADA DE ENFERMEIRA                          ."/>
        <s v="PAINEL DE ALARME PARA O2 OU AR OU VÁCUO OU N2O"/>
        <s v="PLACA INAUGURAL INTERNA EM AÇO INOX - 600 X 500 X 3 MM BAIXO RELEVO - PADRÃO PMSP"/>
        <s v="COLETOR SOLAR PLANO FECHADO (SELO &quot;A&quot; INMETRO)"/>
        <s v="CONJUNTO DE INSTALAÇÃO (MATS E MÃO DE OBRA) P/INSTALAÇÃO E INTERLIG. DOS COMPON. DO SIST. DE AQUECIM. SOLAR ATÉ 1000L"/>
        <s v="RESERV.TÉRMICO  500L, AÇO AISI 304, BAIXA PRES. C/ SIST. ELETR. P/ AQUEC. AUX. (3000W E 220V-APROX.) - APROV.INMETRO"/>
        <s v="RESERV.TÉRMICO  500L, AÇO AISI 304, ALTA PRES. (VASO DE EXP. INCL) P/ AQUEC.AUX.(3000W E 220V-APROX) -APROV.INMETRO"/>
        <s v="RESERV.TÉRMICO 2000L, AÇO AISI 304, BAIXA PRES. C/ SIST. ELÉTR. ENTRE 10 E 12KW, P/ AQUECIMENTO AUX. - APROV.INMETRO"/>
        <s v="RESERV.TÉRMICO 2000L, AÇO AISI 304, ALTA PRES. (VASO DE EXP. INCL) C/SIST.ELÉT.ENTRE 10 E 12KW, P/AQU.AUX.-APROV.INMETRO"/>
        <s v="BOMBA HIDRÁULICA DE CIRCULAÇÃO DE ÁGUAS NOS COLETORES SOLARES"/>
        <s v="CONJ. DIGITAL ENGLOB. CONTROL. DIFER. DE TEMP. E TERMOST.C/ TIMER P/ACION.PROG,BOMB.HIDR, AQUEC.AUX,ANEL RECIRC.ÁGUA.QU"/>
        <s v="COLETOR SOLAR PLANO ABERTO (SELO &quot;A&quot; INMETRO)"/>
        <s v="LOCAÇÃO DE ANDAIME TUBULAR TIPO TORRE 1.50 X 1.50 M"/>
        <s v="MONTADOR DE ESCORAMENTO METÁLICO (SGSP)"/>
        <s v="ARAME GALVANIZADO N. 12"/>
        <s v="CAIBRO DE PEROBA DO NORTE 3 X 5 CM - BRUTO - (CUPIÚBA)"/>
        <s v="ADUBO QUÍMICO NPK 10 - 10 - 10 - (PREÇO PARA NÃO PRODUTOR)"/>
        <s v="AJUDANTE DE JARDINEIRO (SGSP)"/>
        <s v="ALECRIM CAMPINAS - (HOLOCALIX BALANSAE)  - ÁRVORE ORNAMENTAL"/>
        <s v="TERRA VEGETAL PRETA"/>
        <s v="JARDINEIRO (SGSP)"/>
        <s v="ADUBO ORGÂNICO - ESTERCO"/>
        <s v="GOIABA DA SERRA - ACCA SELLOWIANA"/>
        <s v="GUARITÁ - ASTRONIUM GRAVEOLENS"/>
        <s v="PAU MARFIM - BALFOURODENDRON RIEDELLIANUM"/>
        <s v="GUANANDI - CALOPHYLLUM BRASILIENSES"/>
        <s v="CAMBUCI - CAMPOMANESIA PHAEA"/>
        <s v="GABIROBA - CAMPOMANESIA XANTHOCARPA"/>
        <s v="CÁSSIA-ALELUIA (SENNA MULTIJUGA)  - ÁRVORE ORNAMENTAL"/>
        <s v="CÁSSIA FERRUGEM - CASSIA FERRUGINEA"/>
        <s v="FALSO BARBATIMÃO - CASSIA LEPTOPHYLLA"/>
        <s v="PAU VIOLA - CITHAREXYLUM MYRIANTHUM"/>
        <s v="IPÊ VERDE - CYBYSTAX ANTISYPHILITICA"/>
        <s v="SAGUARAGI - COLUBRINA GLANDULOSA"/>
        <s v="MULUNGU - ERYTHRINA FALCATA"/>
        <s v="UVAIA (EUGENIA PYRIFORMIS)"/>
        <s v="PITANGUEIRA - EUGENIA UNIFLORA"/>
        <s v="IPÊ BRANCO - HANDROANTHUS ROSEO ALBA"/>
        <s v="IPÊ AMARELO DO BREJO - HANDROANTHUS UMBELLATUS"/>
        <s v="IPÊ TABACO - HANDROANTHUS VELLOSOI"/>
        <s v="INGÁ FEIJÃO - INGA MARGINATA"/>
        <s v="JACARANDÁ DE MINAS - JACARANDA CUSPIDIFOLIA"/>
        <s v="CAROBÃO - JACARANDA MICRANTHA"/>
        <s v="IPÊ AMARELO - H=1,50/2,00 M - (TABEBUIA CHRYSOTRICHA)"/>
        <s v="IPÊ ROSA - H=1,50/2,00 M - (TABEBUIA AVELLANEDAE)"/>
        <s v="IPÊ ROXO - H=1,50/2,00 M - (TABEBUIA IMPETIGINOSA)"/>
        <s v="CAROBINHA - JACARANDA PUBERULA"/>
        <s v="EMBIRA DE SAPO - LONCHOCARPUS MUELBERGIANUS"/>
        <s v="AÇOITA CAVALO - LUEHEA DIVARICATA"/>
        <s v="JACARANDÁ DO CAMPO - MICHAERIUM ACUTIFOLIUM"/>
        <s v="JACARANDÁ BRANCO - MICHAERIUM PARAGUAIENSIS"/>
        <s v="CAMBOATÁ BRANCO - MATAYBA ELAEAGNOIDES"/>
        <s v="AROEIRA PRETA - MYRACRODURON URUNDEUVA"/>
        <s v="PAINEIRA-ROSA - H=1.50/2.00 M - (CHORISIA SPECIOSA) ÁRVORE ORNAMENTAL"/>
        <s v="CAMBUÍ - MYRCIA SELLOI"/>
        <s v="PAU-BRASIL - H=1.50/2.00 M - (CAESALPINIA ECHINATA)  - ÁRVORE ORNAMENTAL"/>
        <s v="CABREÚVA PARDA - MYROCARPUS FRONDOSUS"/>
        <s v="CABREÚVA - MIROXYLON PERUIFERUM"/>
        <s v="PAU-FERRO - H=1.50/2.00M - (CAESALPINIA FERREA) ÁRVORE ORNAMENTAL"/>
        <s v="BORDÃO DE VELHO - SAMANEA TUBULOSA"/>
        <s v="PITOMBA - TALISIA ESCULENTA"/>
        <s v="SIBIPIRUNA - H=1.50/2.00 M - (CAESALPINIA PELTOPHOROIDES) ÁRVORE ORNAMENTAL"/>
        <s v="SUINÃ - H=0.50/0.70 M (ERYTHRINA SPECIOSA) ARBUSTO"/>
        <s v="TIPUANA - H=1.50/2.00 M - (TIPUANA TIPO) ÁRVORE ORNAMENTAL"/>
        <s v="ARECA-BAMBU -H=0.50/1.00 M- (CHRYSALIDO CARPUS LUTESCENS) PALMÁCEA - MEDIDA: &quot;PONTA FOLHA&quot;"/>
        <s v="BURITI - H=1,50/2,00 M  - (MAURITIA VINIFERA) PALMÁCEA - MEDIDA: &quot;PONTA FOLHA&quot;"/>
        <s v="COLINIA - H=1,5/ 2,0M - (CHAMAEDOREA ELEGANS) PALMÁCEA - MEDIDA: &quot;PONTA FOLHA&quot;"/>
        <s v="COQUEIRO - H=1,50/2,00 M - (COCOS NUCIFERA) PALMÁCEA - MEDIDA: &quot;PONTA FOLHA&quot;"/>
        <s v="GUARIROBA - H=1,50/2.00M - (SYAGRUS OLERACEA) PALMÁCEA - MEDIDA: &quot;PONTA FOLHA&quot;"/>
        <s v="JERIVÁ - (SYAGRUS  ROMANZOFFIANA) H=1,50 A 2,00 M - PALMÁCEA - MEDIDA: &quot;PONTA FOLHA&quot;"/>
        <s v="LATÂNIA - H=0.50/1.00 M - (LATANIA SPP) PALMEIRA - MEDIDA: &quot;PONTA FOLHA&quot;"/>
        <s v="SEAFORTIA - H=1.50/2.00 M - (ARCHONTOPHOENIX CUNNINGHAMIANA) PALMÁCEA - MEDIDA: &quot;PONTA FOLHA&quot;"/>
        <s v="PALMEIRA IMPERIAL (ROYSTONEA OLERACEA) H=1,5 A 2,0 M - MEDIDA: &quot;PONTA FOLHA&quot;"/>
        <s v="ÁRVORE ORNAM. H=1.50/2.00 M - PATA-DE-VACA"/>
        <s v="ÁRVORE ORNAM. H=1.50/2.00 M - QUARESMEIRA"/>
        <s v="ÁRVORE ORNAM.  H=1.50/2.00 M - MANACÁ-DA-SERRA"/>
        <s v="TERRA VEGETAL MARROM"/>
        <s v="CALCÁRIO DOLOMÍTICO - UTILIZADO EM PLANTIO"/>
        <s v="GRAMA SÃO CARLOS - EM PLACAS (AXONOPUS OBTUSIFOLIUS)"/>
        <s v="GRAMA ESMERALDA"/>
        <s v="GRAMA PRETA - 36 MUDAS POR M2 (OPHIOPOGUM JAPONICUS)"/>
        <s v="CINERÁRIA (SENECIO CINERARIA) FORRAÇÃO"/>
        <s v="CLOROFITO (CLOROPHYTUM CROMOSSUM) FORRAÇÃO"/>
        <s v="FILODENDRO (PHILODENDRON BIPINNATIFIDUM) FORRAÇÃO"/>
        <s v="HERA INGLESA (HEDERA HELIX) FORRAÇÃO"/>
        <s v="LÍRIO AMARELO (HEMEROCALLIS FLAVA) FORRAÇÃO"/>
        <s v="MARIA-SEM-VERGONHA (IMPATIENS SPP) FORRAÇÃO"/>
        <s v="MONSTERA (MONSTERA DELICIOSA)"/>
        <s v="PILÉA (PILEA CADIEREI) FORRAÇÃO"/>
        <s v="VEDÉLIA (WEDELIA PALUDOSA) FORRAÇÃO"/>
        <s v="IPOMEIA - H=1,00/1,50 M - (IPOMOEA LEARII) TREPADEIRA"/>
        <s v="JASMIM ESTRELA - H=0,50/0,70 M - (TRACHELOSPERMOM JASMINDA) TREPADEIRA"/>
        <s v="LÁGRIMA DE CRISTO - H=0,50/0,70 M -(CLERODENDRON THOMSONAE) TREPADEIRA"/>
        <s v="MARACUJÁ - H=0.50/0.70M - (PASSIFLORA COERULEA) TREPADEIRA"/>
        <s v="PRIMAVERA - H=0.50/0.70 M - (BOUGAINVILLEA GLABRA) TREPADEIRA"/>
        <s v="TUMBERGIA - H=0,50/0,70 M - (THUNBERGIA GRANDIFLORA) TREPADEIRA"/>
        <s v="UNHA-DE-GATO H=0.10/0.15M - (FICUS PUMILA) TREPADEIRA"/>
        <s v="ABUTILOM - H=0,50/0,70 M - ( ABUTILOM STRIATUM ) ARBUSTO - MEDIDA: &quot;PONTA FOLHA&quot;"/>
        <s v="ACALIFA - H=0.50/0.70M - (ACALYPHA WIKESIANA) FOLHAS VERMELHAS MESCLADAS C/ COBRE E ROSA - ARBUSTO"/>
        <s v="ALAMANDA - H=0.50/0.70 M - (ALLAMANDA NERIIFOLIA) TREPADEIRA"/>
        <s v="AZALÉIA - H= 0.50/0.70 M - (RHODODENDRON INDICUM) ARBUSTO"/>
        <s v="BAMBUZINHO - H=1.00 A 2.00 M - (BAMBUZA GRACILIS) BAMBU"/>
        <s v="BELA-EMÍLIA - H=0.50/0.70 M - (PLUMBAGO CAPENSIS) ARBUSTO"/>
        <s v="CAMARÃO - H=0.50/0.70 M - (BELOPERONE GUTTATA) ARBUSTO"/>
        <s v="COSMOS - (COSMOS BIPINNATUS) FORRAÇÃO"/>
        <s v="DRACENA - H=0.50/0.70 M  - (DRACAENA FRAGRANS) ARBUSTO"/>
        <s v="ESPONJINHA - H=0,50/0,70 M - (CALLIANDRA TWEEDII) ARBUSTO"/>
        <s v="HIBISCO - H=0.50/0.70M - (HIBISCUS ROSA SINENSIS) FLORES VERMELHAS, ROSAS OU BRANCAS - ARBUSTO"/>
        <s v="MALVAVISCO H=0.50/0.70 M - (MALVAVISCUS MOLLIS) ARBUSTO"/>
        <s v="PIRACANTA - H=0.50/0.70 M (PYRACANTHA COCCINEA) ARBUSTO"/>
        <s v="CONCREGRAMA - E = 9,5 CM 60 X 45CM"/>
        <s v="BLOCO DE CONCRETO COMUM - (19X19X19)CM"/>
        <s v="TUBO DE CONCRETO - DIÂMETRO 100 CM - EA-2"/>
        <s v="TUBO DE CONCRETO - DIÂMETRO  70 CM - EA-2"/>
        <s v="PEDRA MIRACEMA - ESP MD=1,2CM"/>
        <s v="CARROSSEL EM FERRO COM 20 LUGARES PARA PLAYGROUND/JARDIM DIÂMETRO DE 2,20M"/>
        <s v="ESCORREGADOR EM FERRO PARA PLAYGROUND/JARDIM (1,80X3,00)M"/>
        <s v="GANGORRA TRIPLA EM FERRO PARA PLAYGROUND/JARDIM  - MED. (0,70X3,00)M"/>
        <s v="BALANÇO TRIPLO EM FERRO COM PNEUS PARA PLAYGROUND/JARDIM  - MED. (2,50X2,50X4,50)M"/>
        <s v="ESCADA HORIZONTAL EM FERRO PARA PLAYGROUND/JARDIM  - MED. (1,80X1,80)M"/>
        <s v="GAIOLA LABIRINTO EM FERRO PARA PLAYGROUND/JARDIM  - MED. (1,50X1,50X2,00)M"/>
        <s v="PLACA DE E.V.A,  ESP 30 MM, PARA USO INTERNO, TIPO TATAMI"/>
        <s v="PLAYGROUND-BRINQUEDOS DE MADEIRA-CASA TARZAN COM RAMPA ESCALADA, ESCORREGADOR, PONTE E ESCADA MARINHEIRO-COLOCADO"/>
        <s v="PLAYGROUND-BRINQUEDOS DE MADEIRA-CASA TARZAN COM RAMPA ESCALADA, ESCORREGADOR E ESCADA MARINHEIRO - COLOCADO"/>
        <s v="PLAYGROUND-BRINQUEDOS DE MADEIRA-CASA TARZAN COM ESCORREGADOR E ESCADA MARINHEIRO - COLOCADO"/>
        <s v="PLAYGROUND-BRINQUEDOS DE MADEIRA-DOIS CAVALINHOS E DUAS GANGORRAS - COLOCADO, BASES LATERAIS EM &quot;X&quot;"/>
        <s v="PLAYGROUND-BRINQUEDOS DE MADEIRA-ESCORREGADOR (COMPRIM DA PRANCHA ENTRE 2,5 E 3,00 M / ALT=1,8M) - COLOCADO"/>
        <s v="PLAYGROUND-BRINQUEDOS DE MADEIRA-GANGORRA DUPLA - COLOCADO"/>
        <s v="PLAYGROUND-BRINQUEDOS DE MADEIRA-ARGOLA E TRAPÉZIO - COLOCADO"/>
        <s v="PLAYGROUND-BRINQUEDOS DE MADEIRA-BALANÇA DUPLA - COLOCADO"/>
        <s v="PLAYGROUND-BRINQUEDOS DE MADEIRA-ESCADA HORIZONTAL - COLOCADO"/>
        <s v="APARELHOS DE GINÁSTICA DE MADEIRA - BARRA DUPLA EM DOIS NÍVEIS - COLOCADO"/>
        <s v="APARELHOS DE GINÁSTICA DE MADEIRA - BARRA SIMPLES - COLOCADO"/>
        <s v="APARELHOS DE GINÁSTICA DE MADEIRA - BARRAS PARALELAS - COLOCADO"/>
        <s v="ENGENHEIRO/ ARQUITETO PLENO - DE 5 A 15 ANOS DE EXPERIÊNCIA (SGSP)"/>
        <s v="GUINDASTE DE LANÇA FIXA SOBRE ESTEIRAS - 12 T"/>
        <s v="TOPÓGRAFO (SGSP)"/>
        <s v="PERUA KOMBI 50% EM OPERAÇÃO"/>
        <s v="TEODOLITO COM PRECISÃO DE 10 SEGUNDOS"/>
        <s v="AJUDANTE OU AUXILIAR DE TOPOGRAFIA (SGSP)"/>
        <s v="DESENHISTA CADISTA  (SGSP)"/>
        <s v="DESENHISTA DE TOPOGRAFIA - NÍVEL TÉCNICO (SGSP)"/>
        <s v="NÍVEL COM PRECISÃO DE 0,7 MM/KM"/>
        <s v="DESENHISTA PROJETISTA (SGSP)"/>
        <s v="SONDADOR (SGSP)"/>
        <s v="MATERIAIS E EQUIPAMENTOS PARA SONDAGEM"/>
        <s v="CAMINHÃO COM CARROCERIA DE MADEIRA COMP. 4,20 M"/>
        <s v="TECNÓLOGO COM 5 A 10 ANOS DE EXPERIÊNCIA, COM FORMAÇÃO EM EDIFICAÇÕES"/>
        <s v="ENGENHEIRO CIVIL/ ARQUITETO COORDENADOR GERAL - 20 ANOS EXPERIÊNCIA (SGSP)"/>
        <s v="ENGENHEIRO/ ARQUITETO JÚNIOR - ATÉ 5 ANOS DE EXPERIÊNCIA (SGSP)"/>
        <s v="PROJETISTA - SEM CURSO SUPERIOR, COM MAIS DE 5 ANOS DE EXPERIÊNCIA (SGSP)"/>
        <s v="ENGENHEIRO CIVIL/ ARQUITETO COORDENADOR SETORIAL - 20 ANOS EXPERIÊNCIA (SGSP)"/>
        <s v="ENGENHEIRO CIVIL/ ARQUITETO CONSULTOR - 20 ANOS DE EXPERIÊNCIA (SGSP)"/>
        <s v="PLOTAGEM EM PAPEL SULFITE - TAMANHO &quot;A1&quot; -  PRETO E BRANCO"/>
        <s v="PLOTAGEM EM PAPEL SULFITE - TAMANHO &quot;A0&quot; -  PRETO E BRANCO"/>
        <s v="PLOTAGEM EM PAPEL SULFITE - TAMANHO &quot;A1&quot; - COLORIDA"/>
        <s v="PLOTAGEM EM PAPEL SULFITE - TAMANHO &quot;A0&quot; - COLORIDA"/>
        <s v="CÓPIA XEROX EM TAMANHO OFÍCIO UMA FACE (PRETO/BRANCO)"/>
        <s v="CÓPIA XEROX EM TAMANHO OFÍCIO UMA FACE - COLORIDA"/>
        <s v="CÓPIA XEROX EM TAMANHO A3 UMA FACE - PRETO E BRANCO"/>
        <s v="CÓPIA XEROX EM TAMANHO A3 UMA FACE - COLORIDA"/>
        <s v="CÓPIA XEROX PRETO / BRANCO"/>
        <s v="CÂMARA NOVA DE PNEU R13 165 - PARA CARRO DE PASSEIO"/>
        <s v="CONTROLE TECNOLÓGICO EM CONCRETO: VERIFICAÇÃO DA DOSAGEM (DOS.PRE.INF-REP.LAB-MED.AB.MOLD.CORP.PROV.ENS.ID=3,7,28DIA)"/>
        <s v="CONTROLE TECNOLÓGICO EM CONCRETO - RUPTURA DE CORPOS DE PROVA - MOLDADOS PELO LABORATÓRIO"/>
        <s v="CONTROLE TECNOLÓGICO DE MATERIAIS: TRANSPORTE DE MOLDES DE CORPOS DE PROVA/OUTROS MATERIAIS (LAB P/OBRA E OBRA P/LAB)"/>
        <s v="CONTROLE TECNOLÓGICO EM CONCRETO: MOLDADOR DOS CORPOS DE PROVA PARA PERÍODO DE 4 HORAS (PERÍODO)"/>
        <s v="CONTROLE TECNOLÓGICO EM CONCRETO: ENSAIO DE ESCLEROMETRIA EM 10 PONT/REG. C/16 TIROS POR PT.(10 PTS) C/MAT,MO,MOB,REL"/>
        <s v="CONTROLE TECNOLÓGICO EM AÇO - TRAÇÃO EM BARRAS"/>
        <s v="CONTROLE TECNOLÓGICO EM AÇO - DOBRAMENTO EM BARRAS"/>
        <s v="CONTROLE TECNOLÓGICO EM AÇO - VERIFICAÇÃO DE BITOLAS"/>
        <s v="ENSAIO DE ISOLAÇÃO DE CABO DE MÉDIA TENSÃO"/>
        <s v="ENSAIO DE ISOLAÇÃO DE TRANFORMADOR DE POTÊNCIA"/>
        <s v="ENSAIO DE RELAÇÃO DE TRANSFORMAÇÃO EM TRANSFORMADOR DE POTÊNCIA"/>
        <s v="ENSAIO DE RESISTÊNCIA DE ISOLAÇÃO DE CHAVE SECCIONADORA CLASSE 15KV"/>
        <s v="PARAMETRIZAÇÃO DO RELÊ DE PROTEÇÃO INDIRETA DE DISJUNTOR EM MÉDIA TENSÃO"/>
        <s v="PINUS - TÁBUA DE 1&quot; X 6&quot; - BRUTA"/>
        <s v=""/>
        <s v="CONTAINER 2,00x3,00 M"/>
      </sharedItems>
    </cacheField>
    <cacheField name="Unidade_insumo" numFmtId="0">
      <sharedItems containsBlank="1"/>
    </cacheField>
    <cacheField name="PU_insumo" numFmtId="165">
      <sharedItems containsMixedTypes="1" containsNumber="1" minValue="0" maxValue="94800"/>
    </cacheField>
    <cacheField name="Qtde_insumo" numFmtId="165">
      <sharedItems containsString="0" containsBlank="1" containsNumber="1" minValue="4.0000000000000002E-4" maxValue="795"/>
    </cacheField>
    <cacheField name="Unidade_servico" numFmtId="0">
      <sharedItems containsBlank="1"/>
    </cacheField>
    <cacheField name="Subtotal_insumo" numFmtId="165">
      <sharedItems containsMixedTypes="1" containsNumber="1" minValue="0" maxValue="94800"/>
    </cacheField>
    <cacheField name="Subtotal_servico" numFmtId="165">
      <sharedItems containsMixedTypes="1" containsNumber="1" minValue="0.20749999999999999" maxValue="101505.42341263618"/>
    </cacheField>
    <cacheField name="Total_Qtde_insumos" numFmtId="165">
      <sharedItems containsMixedTypes="1" containsNumber="1" minValue="0" maxValue="43000"/>
    </cacheField>
    <cacheField name="Total_Preco_insumos" numFmtId="165">
      <sharedItems containsMixedTypes="1" containsNumber="1" minValue="0" maxValue="723870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536">
  <r>
    <n v="10101"/>
    <n v="0"/>
    <s v="LIMPEZA MECANIZADA GERAL, INCLUSIVE REMOÇÃO DA COBERTURA VEGETAL - TRONCOS COM DIÂMETRO ATÉ 10CM - SEM TRANSPORTE"/>
    <m/>
    <x v="0"/>
    <m/>
    <s v=""/>
    <m/>
    <s v="M2"/>
    <n v="0"/>
    <n v="0.77235562665825297"/>
    <s v=""/>
    <s v=""/>
  </r>
  <r>
    <n v="10101"/>
    <n v="1"/>
    <m/>
    <n v="2099"/>
    <x v="1"/>
    <s v="H"/>
    <n v="12.627877718847255"/>
    <n v="9.7999999999999997E-3"/>
    <m/>
    <n v="0.1237532016447031"/>
    <s v=""/>
    <n v="19.599999999999998"/>
    <n v="247.50640328940619"/>
  </r>
  <r>
    <n v="10101"/>
    <n v="2"/>
    <m/>
    <n v="94061"/>
    <x v="2"/>
    <s v="H"/>
    <n v="132.36784183949999"/>
    <n v="4.8999999999999998E-3"/>
    <m/>
    <n v="0.64860242501354992"/>
    <s v=""/>
    <n v="9.7999999999999989"/>
    <n v="1297.2048500270998"/>
  </r>
  <r>
    <n v="10102"/>
    <n v="0"/>
    <s v="DESTOCAMENTO, INCLUSIVE REMOÇÃO DAS RAÍZES - DIÂMETROS DE 10,01 À 30CM"/>
    <m/>
    <x v="0"/>
    <m/>
    <s v=""/>
    <m/>
    <s v="UN"/>
    <s v=""/>
    <n v="25.53772124940626"/>
    <s v=""/>
    <s v=""/>
  </r>
  <r>
    <n v="10102"/>
    <n v="1"/>
    <m/>
    <n v="94061"/>
    <x v="2"/>
    <s v="H"/>
    <n v="132.36784183949999"/>
    <n v="0.15"/>
    <m/>
    <n v="19.855176275924997"/>
    <s v=""/>
    <n v="0"/>
    <n v="0"/>
  </r>
  <r>
    <n v="10102"/>
    <n v="2"/>
    <m/>
    <n v="2099"/>
    <x v="1"/>
    <s v="H"/>
    <n v="12.627877718847255"/>
    <n v="0.45"/>
    <m/>
    <n v="5.6825449734812654"/>
    <s v=""/>
    <n v="0"/>
    <n v="0"/>
  </r>
  <r>
    <n v="10103"/>
    <n v="0"/>
    <s v="DESTOCAMENTO, INCLUSIVE REMOÇÃO DAS RAÍZES - DIÂMETRO 30,01 À 50 CM"/>
    <m/>
    <x v="0"/>
    <m/>
    <s v=""/>
    <m/>
    <s v="UN"/>
    <s v=""/>
    <n v="70.994865073349416"/>
    <s v=""/>
    <s v=""/>
  </r>
  <r>
    <n v="10103"/>
    <n v="1"/>
    <m/>
    <n v="94061"/>
    <x v="2"/>
    <s v="H"/>
    <n v="132.36784183949999"/>
    <n v="0.41699999999999998"/>
    <m/>
    <n v="55.197390047071494"/>
    <s v=""/>
    <n v="0"/>
    <n v="0"/>
  </r>
  <r>
    <n v="10103"/>
    <n v="2"/>
    <m/>
    <n v="2099"/>
    <x v="1"/>
    <s v="H"/>
    <n v="12.627877718847255"/>
    <n v="1.2509999999999999"/>
    <m/>
    <n v="15.797475026277915"/>
    <s v=""/>
    <n v="0"/>
    <n v="0"/>
  </r>
  <r>
    <n v="10104"/>
    <n v="0"/>
    <s v="DESTOCAMENTO, INCLUSIVE REMOÇÃO DAS RAÍZES - DIÂMETROS MAIORES QUE 50 CM"/>
    <m/>
    <x v="0"/>
    <m/>
    <s v=""/>
    <m/>
    <s v="UN"/>
    <s v=""/>
    <n v="84.580932778033542"/>
    <s v=""/>
    <s v=""/>
  </r>
  <r>
    <n v="10104"/>
    <n v="1"/>
    <m/>
    <n v="2099"/>
    <x v="1"/>
    <s v="H"/>
    <n v="12.627877718847255"/>
    <n v="1.4903999999999999"/>
    <m/>
    <n v="18.820588952169949"/>
    <s v=""/>
    <n v="0"/>
    <n v="0"/>
  </r>
  <r>
    <n v="10104"/>
    <n v="2"/>
    <m/>
    <n v="94061"/>
    <x v="2"/>
    <s v="H"/>
    <n v="132.36784183949999"/>
    <n v="0.49680000000000002"/>
    <m/>
    <n v="65.7603438258636"/>
    <s v=""/>
    <n v="0"/>
    <n v="0"/>
  </r>
  <r>
    <n v="10105"/>
    <n v="0"/>
    <s v="CARGA MECANIZADA E REMOÇÃO DE ENTULHO, INCLUSIVE TRANSPORTE ATÉ 1KM"/>
    <m/>
    <x v="0"/>
    <m/>
    <s v=""/>
    <m/>
    <s v="M3"/>
    <s v=""/>
    <n v="5.6877805399907979"/>
    <s v=""/>
    <s v=""/>
  </r>
  <r>
    <n v="10105"/>
    <n v="1"/>
    <m/>
    <n v="94015"/>
    <x v="3"/>
    <s v="H"/>
    <n v="125.6600962"/>
    <n v="1.4999999999999999E-2"/>
    <m/>
    <n v="1.884901443"/>
    <s v=""/>
    <n v="0"/>
    <n v="0"/>
  </r>
  <r>
    <n v="10105"/>
    <n v="2"/>
    <m/>
    <n v="94008"/>
    <x v="4"/>
    <s v="H"/>
    <n v="127.5705835958"/>
    <n v="2.981E-2"/>
    <m/>
    <n v="3.802879096990798"/>
    <s v=""/>
    <n v="0"/>
    <n v="0"/>
  </r>
  <r>
    <n v="10106"/>
    <n v="0"/>
    <s v="CARGA MANUAL E REMOÇÃO DE ENTULHO, INCLUSIVE TRANSPORTE ATÉ 1 KM"/>
    <m/>
    <x v="0"/>
    <m/>
    <s v=""/>
    <m/>
    <s v="M3"/>
    <s v=""/>
    <n v="18.956332359607504"/>
    <s v=""/>
    <s v=""/>
  </r>
  <r>
    <n v="10106"/>
    <n v="1"/>
    <m/>
    <n v="2099"/>
    <x v="1"/>
    <s v="H"/>
    <n v="12.627877718847255"/>
    <n v="1.2"/>
    <m/>
    <n v="15.153453262616706"/>
    <s v=""/>
    <n v="0"/>
    <n v="0"/>
  </r>
  <r>
    <n v="10106"/>
    <n v="2"/>
    <m/>
    <n v="94008"/>
    <x v="4"/>
    <s v="H"/>
    <n v="127.5705835958"/>
    <n v="2.981E-2"/>
    <m/>
    <n v="3.802879096990798"/>
    <s v=""/>
    <n v="0"/>
    <n v="0"/>
  </r>
  <r>
    <n v="10107"/>
    <n v="0"/>
    <s v="REMOÇÃO DE ENTULHO COM CAÇAMBA METÁLICA, INCLUSIVE CARGA MANUAL E DESCARGA EM BOTA-FORA"/>
    <m/>
    <x v="0"/>
    <m/>
    <s v=""/>
    <m/>
    <s v="M3"/>
    <s v=""/>
    <n v="71.4867932626167"/>
    <s v=""/>
    <s v=""/>
  </r>
  <r>
    <n v="10107"/>
    <n v="1"/>
    <m/>
    <n v="2099"/>
    <x v="1"/>
    <s v="H"/>
    <n v="12.627877718847255"/>
    <n v="1.2"/>
    <m/>
    <n v="15.153453262616706"/>
    <s v=""/>
    <n v="7.1999999999999993"/>
    <n v="90.920719575700232"/>
  </r>
  <r>
    <n v="10107"/>
    <n v="2"/>
    <m/>
    <n v="79722"/>
    <x v="5"/>
    <s v="UN"/>
    <n v="281.66669999999999"/>
    <n v="0.2"/>
    <m/>
    <n v="56.33334"/>
    <s v=""/>
    <n v="1.2000000000000002"/>
    <n v="338.00004000000001"/>
  </r>
  <r>
    <n v="10108"/>
    <n v="0"/>
    <s v="LIMPEZA MANUAL GERAL INCLUSIVE REMOÇÃO DE COBERTURA VEGETAL - TRONCO ATÉ 10CM - SEM TRANSPORTE"/>
    <m/>
    <x v="0"/>
    <m/>
    <s v=""/>
    <m/>
    <s v="M2"/>
    <s v=""/>
    <n v="3.1569694297118138"/>
    <s v=""/>
    <s v=""/>
  </r>
  <r>
    <n v="10108"/>
    <n v="1"/>
    <m/>
    <n v="2099"/>
    <x v="1"/>
    <s v="H"/>
    <n v="12.627877718847255"/>
    <n v="0.25"/>
    <m/>
    <n v="3.1569694297118138"/>
    <s v=""/>
    <n v="0"/>
    <n v="0"/>
  </r>
  <r>
    <n v="10109"/>
    <n v="0"/>
    <s v="DESTOCAMENTO MANUAL, INCLUSIVE REMOÇÃO DE RAÍZES - DIÂMETRO 10,01 À 30 CM"/>
    <m/>
    <x v="0"/>
    <m/>
    <s v=""/>
    <m/>
    <s v="UN"/>
    <s v=""/>
    <n v="37.883633156541762"/>
    <s v=""/>
    <s v=""/>
  </r>
  <r>
    <n v="10109"/>
    <n v="1"/>
    <m/>
    <n v="2099"/>
    <x v="1"/>
    <s v="H"/>
    <n v="12.627877718847255"/>
    <n v="3"/>
    <m/>
    <n v="37.883633156541762"/>
    <s v=""/>
    <n v="0"/>
    <n v="0"/>
  </r>
  <r>
    <n v="10110"/>
    <n v="0"/>
    <s v="TRANSPORTE DE ENTULHO POR CAMINHÃO BASCULANTE, A PARTIR DE 1KM"/>
    <m/>
    <x v="0"/>
    <m/>
    <s v=""/>
    <m/>
    <s v="M3XKM"/>
    <s v=""/>
    <n v="0.94504288327768637"/>
    <s v=""/>
    <s v=""/>
  </r>
  <r>
    <n v="10110"/>
    <n v="1"/>
    <m/>
    <n v="94008"/>
    <x v="4"/>
    <s v="H"/>
    <n v="127.5705835958"/>
    <n v="7.4079999999999997E-3"/>
    <m/>
    <n v="0.94504288327768637"/>
    <s v=""/>
    <n v="0"/>
    <n v="0"/>
  </r>
  <r>
    <n v="10120"/>
    <n v="0"/>
    <s v="CORTE, RECORTE E REMOÇÃO DE ÁRVORES INCLUSIVE RAIZES DIÂM. &gt; 5 E &lt; 15CM"/>
    <m/>
    <x v="0"/>
    <m/>
    <s v=""/>
    <m/>
    <s v="UN"/>
    <s v=""/>
    <n v="109.59487474241686"/>
    <s v=""/>
    <s v=""/>
  </r>
  <r>
    <n v="10120"/>
    <n v="1"/>
    <m/>
    <n v="94307"/>
    <x v="6"/>
    <s v="H"/>
    <n v="16.913804214666666"/>
    <n v="2"/>
    <m/>
    <n v="33.827608429333331"/>
    <s v=""/>
    <n v="0"/>
    <n v="0"/>
  </r>
  <r>
    <n v="10120"/>
    <n v="2"/>
    <m/>
    <n v="2099"/>
    <x v="1"/>
    <s v="H"/>
    <n v="12.627877718847255"/>
    <n v="6"/>
    <m/>
    <n v="75.767266313083525"/>
    <s v=""/>
    <n v="0"/>
    <n v="0"/>
  </r>
  <r>
    <n v="10121"/>
    <n v="0"/>
    <s v="CORTE, RECORTE E REMOÇÃO DE ÁRVORES INCLUSIVE RAIZES DIÂM. &gt; 15 E &lt; 30CM"/>
    <m/>
    <x v="0"/>
    <m/>
    <s v=""/>
    <m/>
    <s v="UN"/>
    <s v=""/>
    <n v="273.13233499841681"/>
    <s v=""/>
    <s v=""/>
  </r>
  <r>
    <n v="10121"/>
    <n v="1"/>
    <m/>
    <n v="94045"/>
    <x v="7"/>
    <s v="H"/>
    <n v="81.768730127999987"/>
    <n v="2"/>
    <m/>
    <n v="163.53746025599997"/>
    <s v=""/>
    <n v="0"/>
    <n v="0"/>
  </r>
  <r>
    <n v="10121"/>
    <n v="2"/>
    <m/>
    <n v="2099"/>
    <x v="1"/>
    <s v="H"/>
    <n v="12.627877718847255"/>
    <n v="6"/>
    <m/>
    <n v="75.767266313083525"/>
    <s v=""/>
    <n v="0"/>
    <n v="0"/>
  </r>
  <r>
    <n v="10121"/>
    <n v="3"/>
    <m/>
    <n v="94307"/>
    <x v="6"/>
    <s v="H"/>
    <n v="16.913804214666666"/>
    <n v="2"/>
    <m/>
    <n v="33.827608429333331"/>
    <s v=""/>
    <n v="0"/>
    <n v="0"/>
  </r>
  <r>
    <n v="10122"/>
    <n v="0"/>
    <s v="CORTE, RECORTE E REMOÇÃO DE ÁRVORES INCLUSIVE RAIZES DIÂM. &gt; 30 E &lt; 60CM"/>
    <m/>
    <x v="0"/>
    <m/>
    <s v=""/>
    <m/>
    <s v="UN"/>
    <s v=""/>
    <n v="341.41541874802107"/>
    <s v=""/>
    <s v=""/>
  </r>
  <r>
    <n v="10122"/>
    <n v="1"/>
    <m/>
    <n v="94307"/>
    <x v="6"/>
    <s v="H"/>
    <n v="16.913804214666666"/>
    <n v="2.5"/>
    <m/>
    <n v="42.284510536666666"/>
    <s v=""/>
    <n v="0"/>
    <n v="0"/>
  </r>
  <r>
    <n v="10122"/>
    <n v="2"/>
    <m/>
    <n v="2099"/>
    <x v="1"/>
    <s v="H"/>
    <n v="12.627877718847255"/>
    <n v="7.5"/>
    <m/>
    <n v="94.709082891354413"/>
    <s v=""/>
    <n v="0"/>
    <n v="0"/>
  </r>
  <r>
    <n v="10122"/>
    <n v="3"/>
    <m/>
    <n v="94045"/>
    <x v="7"/>
    <s v="H"/>
    <n v="81.768730127999987"/>
    <n v="2.5"/>
    <m/>
    <n v="204.42182531999998"/>
    <s v=""/>
    <n v="0"/>
    <n v="0"/>
  </r>
  <r>
    <n v="10123"/>
    <n v="0"/>
    <s v="CORTE, RECORTE E REMOÇÃO DE ÁRVORES INCLUSIVE RAIZES DIÂM. &gt; 60 E &lt; 90CM"/>
    <m/>
    <x v="0"/>
    <m/>
    <s v=""/>
    <m/>
    <s v="UN"/>
    <s v=""/>
    <n v="409.69850249762521"/>
    <s v=""/>
    <s v=""/>
  </r>
  <r>
    <n v="10123"/>
    <n v="1"/>
    <m/>
    <n v="94307"/>
    <x v="6"/>
    <s v="H"/>
    <n v="16.913804214666666"/>
    <n v="3"/>
    <m/>
    <n v="50.741412643999993"/>
    <s v=""/>
    <n v="0"/>
    <n v="0"/>
  </r>
  <r>
    <n v="10123"/>
    <n v="2"/>
    <m/>
    <n v="2099"/>
    <x v="1"/>
    <s v="H"/>
    <n v="12.627877718847255"/>
    <n v="9"/>
    <m/>
    <n v="113.6508994696253"/>
    <s v=""/>
    <n v="0"/>
    <n v="0"/>
  </r>
  <r>
    <n v="10123"/>
    <n v="3"/>
    <m/>
    <n v="94045"/>
    <x v="7"/>
    <s v="H"/>
    <n v="81.768730127999987"/>
    <n v="3"/>
    <m/>
    <n v="245.30619038399996"/>
    <s v=""/>
    <n v="0"/>
    <n v="0"/>
  </r>
  <r>
    <n v="10124"/>
    <n v="0"/>
    <s v="CORTE, RECORTE E REMOÇÃO DE ÁRVORES INCLUSIVE RAIZES DIÂM. &gt; 90CM"/>
    <m/>
    <x v="0"/>
    <m/>
    <s v=""/>
    <m/>
    <s v="UN"/>
    <s v=""/>
    <n v="477.98158624722942"/>
    <s v=""/>
    <s v=""/>
  </r>
  <r>
    <n v="10124"/>
    <n v="1"/>
    <m/>
    <n v="94307"/>
    <x v="6"/>
    <s v="H"/>
    <n v="16.913804214666666"/>
    <n v="3.5"/>
    <m/>
    <n v="59.198314751333328"/>
    <s v=""/>
    <n v="0"/>
    <n v="0"/>
  </r>
  <r>
    <n v="10124"/>
    <n v="2"/>
    <m/>
    <n v="94045"/>
    <x v="7"/>
    <s v="H"/>
    <n v="81.768730127999987"/>
    <n v="3.5"/>
    <m/>
    <n v="286.19055544799994"/>
    <s v=""/>
    <n v="0"/>
    <n v="0"/>
  </r>
  <r>
    <n v="10124"/>
    <n v="3"/>
    <m/>
    <n v="2099"/>
    <x v="1"/>
    <s v="H"/>
    <n v="12.627877718847255"/>
    <n v="10.5"/>
    <m/>
    <n v="132.59271604789618"/>
    <s v=""/>
    <n v="0"/>
    <n v="0"/>
  </r>
  <r>
    <n v="10201"/>
    <n v="0"/>
    <s v="CORTE"/>
    <m/>
    <x v="0"/>
    <m/>
    <s v=""/>
    <m/>
    <s v="M3"/>
    <s v=""/>
    <n v="25.255755437694511"/>
    <s v=""/>
    <s v=""/>
  </r>
  <r>
    <n v="10201"/>
    <n v="1"/>
    <m/>
    <n v="2099"/>
    <x v="1"/>
    <s v="H"/>
    <n v="12.627877718847255"/>
    <n v="2"/>
    <m/>
    <n v="25.255755437694511"/>
    <s v=""/>
    <n v="0"/>
    <n v="0"/>
  </r>
  <r>
    <n v="10202"/>
    <n v="0"/>
    <s v="CORTE E ESPALHAMENTO DENTRO DA OBRA"/>
    <m/>
    <x v="0"/>
    <m/>
    <s v=""/>
    <m/>
    <s v="M3"/>
    <s v=""/>
    <n v="31.56969429711814"/>
    <s v=""/>
    <s v=""/>
  </r>
  <r>
    <n v="10202"/>
    <n v="1"/>
    <m/>
    <n v="2099"/>
    <x v="1"/>
    <s v="H"/>
    <n v="12.627877718847255"/>
    <n v="2.5"/>
    <m/>
    <n v="31.56969429711814"/>
    <s v=""/>
    <n v="0"/>
    <n v="0"/>
  </r>
  <r>
    <n v="10205"/>
    <n v="0"/>
    <s v="ATERRO, INCLUSIVE COMPACTAÇÃO"/>
    <m/>
    <x v="0"/>
    <m/>
    <s v=""/>
    <m/>
    <s v="M3"/>
    <s v=""/>
    <n v="18.941816578270881"/>
    <s v=""/>
    <s v=""/>
  </r>
  <r>
    <n v="10205"/>
    <n v="1"/>
    <m/>
    <n v="2099"/>
    <x v="1"/>
    <s v="H"/>
    <n v="12.627877718847255"/>
    <n v="1.5"/>
    <m/>
    <n v="18.941816578270881"/>
    <s v=""/>
    <n v="324"/>
    <n v="4091.4323809065104"/>
  </r>
  <r>
    <n v="10210"/>
    <n v="0"/>
    <s v="CARGA MECANIZADA E REMOÇÃO DE TERRA, INCLUSIVE TRANSPORTE ATÉ 1KM"/>
    <m/>
    <x v="0"/>
    <m/>
    <s v=""/>
    <m/>
    <s v="M3"/>
    <s v=""/>
    <n v="6.9870961479884315"/>
    <s v=""/>
    <s v=""/>
  </r>
  <r>
    <n v="10210"/>
    <n v="1"/>
    <m/>
    <n v="94008"/>
    <x v="4"/>
    <s v="H"/>
    <n v="127.5705835958"/>
    <n v="3.7039999999999997E-2"/>
    <m/>
    <n v="4.7252144163884315"/>
    <s v=""/>
    <n v="0"/>
    <n v="0"/>
  </r>
  <r>
    <n v="10210"/>
    <n v="2"/>
    <m/>
    <n v="94015"/>
    <x v="3"/>
    <s v="H"/>
    <n v="125.6600962"/>
    <n v="1.7999999999999999E-2"/>
    <m/>
    <n v="2.2618817315999999"/>
    <s v=""/>
    <n v="0"/>
    <n v="0"/>
  </r>
  <r>
    <n v="10211"/>
    <n v="0"/>
    <s v="CARGA MANUAL E REMOÇÃO DE TERRA, INCLUSIVE TRANSPORTE ATÉ 1 KM"/>
    <m/>
    <x v="0"/>
    <m/>
    <s v=""/>
    <m/>
    <s v="M3"/>
    <s v=""/>
    <n v="19.878667679005137"/>
    <s v=""/>
    <s v=""/>
  </r>
  <r>
    <n v="10211"/>
    <n v="1"/>
    <m/>
    <n v="2099"/>
    <x v="1"/>
    <s v="H"/>
    <n v="12.627877718847255"/>
    <n v="1.2"/>
    <m/>
    <n v="15.153453262616706"/>
    <s v=""/>
    <n v="0"/>
    <n v="0"/>
  </r>
  <r>
    <n v="10211"/>
    <n v="2"/>
    <m/>
    <n v="94008"/>
    <x v="4"/>
    <s v="H"/>
    <n v="127.5705835958"/>
    <n v="3.7039999999999997E-2"/>
    <m/>
    <n v="4.7252144163884315"/>
    <s v=""/>
    <n v="0"/>
    <n v="0"/>
  </r>
  <r>
    <n v="10301"/>
    <n v="0"/>
    <s v="CORTE E ESPALHAMENTO DENTRO DA OBRA"/>
    <m/>
    <x v="0"/>
    <m/>
    <s v=""/>
    <m/>
    <s v="M3"/>
    <s v=""/>
    <n v="8.1768730127999998"/>
    <s v=""/>
    <s v=""/>
  </r>
  <r>
    <n v="10301"/>
    <n v="1"/>
    <m/>
    <n v="94045"/>
    <x v="7"/>
    <s v="H"/>
    <n v="81.768730127999987"/>
    <n v="0.1"/>
    <m/>
    <n v="8.1768730127999998"/>
    <s v=""/>
    <n v="0"/>
    <n v="0"/>
  </r>
  <r>
    <n v="10302"/>
    <n v="0"/>
    <s v="CORTE E ATERRO COMPACTADO"/>
    <m/>
    <x v="0"/>
    <m/>
    <s v=""/>
    <m/>
    <s v="M3"/>
    <s v=""/>
    <n v="9.2496111001965229"/>
    <s v=""/>
    <s v=""/>
  </r>
  <r>
    <n v="10302"/>
    <n v="1"/>
    <m/>
    <n v="94029"/>
    <x v="8"/>
    <s v="H"/>
    <n v="2.4906470000000001"/>
    <n v="0.01"/>
    <m/>
    <n v="2.490647E-2"/>
    <s v=""/>
    <n v="0"/>
    <n v="0"/>
  </r>
  <r>
    <n v="10302"/>
    <n v="2"/>
    <m/>
    <n v="94045"/>
    <x v="7"/>
    <s v="H"/>
    <n v="81.768730127999987"/>
    <n v="0.08"/>
    <m/>
    <n v="6.5414984102399991"/>
    <s v=""/>
    <n v="0"/>
    <n v="0"/>
  </r>
  <r>
    <n v="10302"/>
    <n v="3"/>
    <m/>
    <n v="94038"/>
    <x v="9"/>
    <s v="H"/>
    <n v="152.79968292857143"/>
    <n v="5.0000000000000001E-3"/>
    <m/>
    <n v="0.76399841464285712"/>
    <s v=""/>
    <n v="0"/>
    <n v="0"/>
  </r>
  <r>
    <n v="10302"/>
    <n v="4"/>
    <m/>
    <n v="94054"/>
    <x v="10"/>
    <s v="H"/>
    <n v="79.430206751"/>
    <n v="5.0000000000000001E-3"/>
    <m/>
    <n v="0.39715103375499999"/>
    <s v=""/>
    <n v="0"/>
    <n v="0"/>
  </r>
  <r>
    <n v="10302"/>
    <n v="5"/>
    <m/>
    <n v="94014"/>
    <x v="11"/>
    <s v="H"/>
    <n v="85.982614289199987"/>
    <n v="0.01"/>
    <m/>
    <n v="0.85982614289199988"/>
    <s v=""/>
    <n v="0"/>
    <n v="0"/>
  </r>
  <r>
    <n v="10302"/>
    <n v="6"/>
    <m/>
    <n v="94059"/>
    <x v="12"/>
    <s v="H"/>
    <n v="66.223062866666666"/>
    <n v="0.01"/>
    <m/>
    <n v="0.66223062866666671"/>
    <s v=""/>
    <n v="0"/>
    <n v="0"/>
  </r>
  <r>
    <n v="10303"/>
    <n v="0"/>
    <s v="CORTE E CARREGAMENTO PARA BOTA-FORA, INCLUSIVE TRANSPORTE ATÉ 1KM"/>
    <m/>
    <x v="0"/>
    <m/>
    <s v=""/>
    <m/>
    <s v="M3"/>
    <s v=""/>
    <n v="11.808927389530432"/>
    <s v=""/>
    <s v=""/>
  </r>
  <r>
    <n v="10303"/>
    <n v="1"/>
    <m/>
    <n v="94015"/>
    <x v="3"/>
    <s v="H"/>
    <n v="125.6600962"/>
    <n v="2.8000000000000001E-2"/>
    <m/>
    <n v="3.5184826936000002"/>
    <s v=""/>
    <n v="0"/>
    <n v="0"/>
  </r>
  <r>
    <n v="10303"/>
    <n v="2"/>
    <m/>
    <n v="94045"/>
    <x v="7"/>
    <s v="H"/>
    <n v="81.768730127999987"/>
    <n v="2.8000000000000001E-2"/>
    <m/>
    <n v="2.2895244435839999"/>
    <s v=""/>
    <n v="0"/>
    <n v="0"/>
  </r>
  <r>
    <n v="10303"/>
    <n v="3"/>
    <m/>
    <n v="94008"/>
    <x v="4"/>
    <s v="H"/>
    <n v="127.5705835958"/>
    <n v="4.7039999999999998E-2"/>
    <m/>
    <n v="6.0009202523464316"/>
    <s v=""/>
    <n v="0"/>
    <n v="0"/>
  </r>
  <r>
    <n v="10305"/>
    <n v="0"/>
    <s v="FORNECIMENTO DE TERRA, INCLUSIVE CORTE, CARGA, DESCARGA E TRANSPORTE ATÉ 1KM"/>
    <m/>
    <x v="0"/>
    <m/>
    <s v=""/>
    <m/>
    <s v="M3"/>
    <s v=""/>
    <n v="13.225702517452433"/>
    <s v=""/>
    <s v=""/>
  </r>
  <r>
    <n v="10305"/>
    <n v="1"/>
    <m/>
    <n v="94008"/>
    <x v="4"/>
    <s v="H"/>
    <n v="127.5705835958"/>
    <n v="4.7039999999999998E-2"/>
    <m/>
    <n v="6.0009202523464316"/>
    <s v=""/>
    <n v="0"/>
    <n v="0"/>
  </r>
  <r>
    <n v="10305"/>
    <n v="2"/>
    <m/>
    <n v="94061"/>
    <x v="2"/>
    <s v="H"/>
    <n v="132.36784183949999"/>
    <n v="2.8000000000000001E-2"/>
    <m/>
    <n v="3.7062995715059999"/>
    <s v=""/>
    <n v="0"/>
    <n v="0"/>
  </r>
  <r>
    <n v="10305"/>
    <n v="3"/>
    <m/>
    <n v="94015"/>
    <x v="3"/>
    <s v="H"/>
    <n v="125.6600962"/>
    <n v="2.8000000000000001E-2"/>
    <m/>
    <n v="3.5184826936000002"/>
    <s v=""/>
    <n v="0"/>
    <n v="0"/>
  </r>
  <r>
    <n v="10306"/>
    <n v="0"/>
    <s v="ATERRO, INCLUSIVE COMPACTAÇÃO"/>
    <m/>
    <x v="0"/>
    <m/>
    <s v=""/>
    <m/>
    <s v="M3"/>
    <s v=""/>
    <n v="3.3268786981800393"/>
    <s v=""/>
    <s v=""/>
  </r>
  <r>
    <n v="10306"/>
    <n v="1"/>
    <m/>
    <n v="94029"/>
    <x v="8"/>
    <s v="H"/>
    <n v="2.4906470000000001"/>
    <n v="0.01"/>
    <m/>
    <n v="2.490647E-2"/>
    <s v=""/>
    <n v="0"/>
    <n v="0"/>
  </r>
  <r>
    <n v="10306"/>
    <n v="2"/>
    <m/>
    <n v="94038"/>
    <x v="9"/>
    <s v="H"/>
    <n v="152.79968292857143"/>
    <n v="5.0000000000000001E-3"/>
    <m/>
    <n v="0.76399841464285712"/>
    <s v=""/>
    <n v="0"/>
    <n v="0"/>
  </r>
  <r>
    <n v="10306"/>
    <n v="3"/>
    <m/>
    <n v="94054"/>
    <x v="10"/>
    <s v="H"/>
    <n v="79.430206751"/>
    <n v="5.0000000000000001E-3"/>
    <m/>
    <n v="0.39715103375499999"/>
    <s v=""/>
    <n v="0"/>
    <n v="0"/>
  </r>
  <r>
    <n v="10306"/>
    <n v="4"/>
    <m/>
    <n v="94059"/>
    <x v="12"/>
    <s v="H"/>
    <n v="66.223062866666666"/>
    <n v="0.01"/>
    <m/>
    <n v="0.66223062866666671"/>
    <s v=""/>
    <n v="0"/>
    <n v="0"/>
  </r>
  <r>
    <n v="10306"/>
    <n v="5"/>
    <m/>
    <n v="2099"/>
    <x v="1"/>
    <s v="H"/>
    <n v="12.627877718847255"/>
    <n v="4.9000000000000002E-2"/>
    <m/>
    <n v="0.61876600822351557"/>
    <s v=""/>
    <n v="0"/>
    <n v="0"/>
  </r>
  <r>
    <n v="10306"/>
    <n v="6"/>
    <m/>
    <n v="94014"/>
    <x v="11"/>
    <s v="H"/>
    <n v="85.982614289199987"/>
    <n v="0.01"/>
    <m/>
    <n v="0.85982614289199988"/>
    <s v=""/>
    <n v="0"/>
    <n v="0"/>
  </r>
  <r>
    <n v="10310"/>
    <n v="0"/>
    <s v="TRANSPORTE DE TERRA POR CAMINHÃO BASCULANTE, A PARTIR DE 1KM"/>
    <m/>
    <x v="0"/>
    <m/>
    <s v=""/>
    <m/>
    <s v="M3XKM"/>
    <s v=""/>
    <n v="1.2143443852484201"/>
    <s v=""/>
    <s v=""/>
  </r>
  <r>
    <n v="10310"/>
    <n v="1"/>
    <m/>
    <n v="94008"/>
    <x v="4"/>
    <s v="H"/>
    <n v="127.5705835958"/>
    <n v="9.5189999999999997E-3"/>
    <m/>
    <n v="1.2143443852484201"/>
    <s v=""/>
    <n v="0"/>
    <n v="0"/>
  </r>
  <r>
    <n v="10401"/>
    <n v="0"/>
    <s v="ESCAVAÇÃO MANUAL,  PROFUNDIDADE IGUAL OU INFERIOR A 1,50M"/>
    <m/>
    <x v="0"/>
    <m/>
    <s v=""/>
    <m/>
    <s v="M3"/>
    <s v=""/>
    <n v="37.883633156541762"/>
    <s v=""/>
    <s v=""/>
  </r>
  <r>
    <n v="10401"/>
    <n v="1"/>
    <m/>
    <n v="2099"/>
    <x v="1"/>
    <s v="H"/>
    <n v="12.627877718847255"/>
    <n v="3"/>
    <m/>
    <n v="37.883633156541762"/>
    <s v=""/>
    <n v="91.92"/>
    <n v="1160.7545199164397"/>
  </r>
  <r>
    <n v="10402"/>
    <n v="0"/>
    <s v="ESCAVAÇÃO MANUAL,  PROFUNDIDADE SUPERIOR A 1,50M"/>
    <m/>
    <x v="0"/>
    <m/>
    <s v=""/>
    <m/>
    <s v="M3"/>
    <s v=""/>
    <n v="44.197572015965392"/>
    <s v=""/>
    <s v=""/>
  </r>
  <r>
    <n v="10402"/>
    <n v="1"/>
    <m/>
    <n v="2099"/>
    <x v="1"/>
    <s v="H"/>
    <n v="12.627877718847255"/>
    <n v="3.5"/>
    <m/>
    <n v="44.197572015965392"/>
    <s v=""/>
    <n v="0"/>
    <n v="0"/>
  </r>
  <r>
    <n v="10405"/>
    <n v="0"/>
    <s v="ESCORAMENTO DE VALAS, CONTINUO"/>
    <m/>
    <x v="0"/>
    <m/>
    <s v=""/>
    <m/>
    <s v="M2"/>
    <s v=""/>
    <n v="50.622023646986626"/>
    <s v=""/>
    <s v=""/>
  </r>
  <r>
    <n v="10405"/>
    <n v="1"/>
    <m/>
    <n v="15516"/>
    <x v="13"/>
    <s v="M"/>
    <n v="10.545299999999999"/>
    <n v="0.1"/>
    <m/>
    <n v="1.05453"/>
    <s v=""/>
    <n v="0"/>
    <n v="0"/>
  </r>
  <r>
    <n v="10405"/>
    <n v="2"/>
    <m/>
    <n v="17515"/>
    <x v="14"/>
    <s v="KG"/>
    <n v="5.5275999999999996"/>
    <n v="0.2"/>
    <m/>
    <n v="1.1055200000000001"/>
    <s v=""/>
    <n v="0"/>
    <n v="0"/>
  </r>
  <r>
    <n v="10405"/>
    <n v="3"/>
    <m/>
    <n v="2013"/>
    <x v="15"/>
    <s v="H"/>
    <n v="15.756939025755017"/>
    <n v="1.333"/>
    <m/>
    <n v="21.003999721331436"/>
    <s v=""/>
    <n v="0"/>
    <n v="0"/>
  </r>
  <r>
    <n v="10405"/>
    <n v="4"/>
    <m/>
    <n v="2014"/>
    <x v="16"/>
    <s v="H"/>
    <n v="13.173665210544026"/>
    <n v="1.333"/>
    <m/>
    <n v="17.560495725655187"/>
    <s v=""/>
    <n v="0"/>
    <n v="0"/>
  </r>
  <r>
    <n v="10405"/>
    <n v="5"/>
    <m/>
    <n v="11050"/>
    <x v="17"/>
    <s v="M"/>
    <n v="5.1246999999999998"/>
    <n v="1.05"/>
    <m/>
    <n v="5.380935"/>
    <s v=""/>
    <n v="0"/>
    <n v="0"/>
  </r>
  <r>
    <n v="10405"/>
    <n v="6"/>
    <m/>
    <n v="11037"/>
    <x v="18"/>
    <s v="M"/>
    <n v="43.4283"/>
    <n v="0.104"/>
    <m/>
    <n v="4.5165432000000001"/>
    <s v=""/>
    <n v="0"/>
    <n v="0"/>
  </r>
  <r>
    <n v="10406"/>
    <n v="0"/>
    <s v="ESCORAMENTO DE VALAS, DESCONTINUO"/>
    <m/>
    <x v="0"/>
    <m/>
    <s v=""/>
    <m/>
    <s v="M2"/>
    <s v=""/>
    <n v="31.172513589039234"/>
    <s v=""/>
    <s v=""/>
  </r>
  <r>
    <n v="10406"/>
    <n v="1"/>
    <m/>
    <n v="11050"/>
    <x v="17"/>
    <s v="M"/>
    <n v="5.1246999999999998"/>
    <n v="0.35"/>
    <m/>
    <n v="1.7936449999999997"/>
    <s v=""/>
    <n v="0"/>
    <n v="0"/>
  </r>
  <r>
    <n v="10406"/>
    <n v="2"/>
    <m/>
    <n v="2013"/>
    <x v="15"/>
    <s v="H"/>
    <n v="15.756939025755017"/>
    <n v="0.8"/>
    <m/>
    <n v="12.605551220604013"/>
    <s v=""/>
    <n v="0"/>
    <n v="0"/>
  </r>
  <r>
    <n v="10406"/>
    <n v="3"/>
    <m/>
    <n v="17515"/>
    <x v="14"/>
    <s v="KG"/>
    <n v="5.5275999999999996"/>
    <n v="0.12"/>
    <m/>
    <n v="0.6633119999999999"/>
    <s v=""/>
    <n v="0"/>
    <n v="0"/>
  </r>
  <r>
    <n v="10406"/>
    <n v="4"/>
    <m/>
    <n v="11037"/>
    <x v="18"/>
    <s v="M"/>
    <n v="43.4283"/>
    <n v="0.104"/>
    <m/>
    <n v="4.5165432000000001"/>
    <s v=""/>
    <n v="0"/>
    <n v="0"/>
  </r>
  <r>
    <n v="10406"/>
    <n v="5"/>
    <m/>
    <n v="15516"/>
    <x v="13"/>
    <s v="M"/>
    <n v="10.545299999999999"/>
    <n v="0.1"/>
    <m/>
    <n v="1.05453"/>
    <s v=""/>
    <n v="0"/>
    <n v="0"/>
  </r>
  <r>
    <n v="10406"/>
    <n v="6"/>
    <m/>
    <n v="2014"/>
    <x v="16"/>
    <s v="H"/>
    <n v="13.173665210544026"/>
    <n v="0.8"/>
    <m/>
    <n v="10.538932168435222"/>
    <s v=""/>
    <n v="0"/>
    <n v="0"/>
  </r>
  <r>
    <n v="10410"/>
    <n v="0"/>
    <s v="APILOAMENTO DO FUNDO DE VALAS, PARA SIMPLES REGULARIZAÇÃO"/>
    <m/>
    <x v="0"/>
    <m/>
    <s v=""/>
    <m/>
    <s v="M2"/>
    <s v=""/>
    <n v="3.1569694297118138"/>
    <s v=""/>
    <s v=""/>
  </r>
  <r>
    <n v="10410"/>
    <n v="1"/>
    <m/>
    <n v="2099"/>
    <x v="1"/>
    <s v="H"/>
    <n v="12.627877718847255"/>
    <n v="0.25"/>
    <m/>
    <n v="3.1569694297118138"/>
    <s v=""/>
    <n v="57.5"/>
    <n v="726.10296883371723"/>
  </r>
  <r>
    <n v="10414"/>
    <n v="0"/>
    <s v="LASTRO DE AGREGADO RECICLADO"/>
    <m/>
    <x v="0"/>
    <m/>
    <s v=""/>
    <m/>
    <s v="M3"/>
    <s v=""/>
    <n v="78.29575543769451"/>
    <s v=""/>
    <s v=""/>
  </r>
  <r>
    <n v="10414"/>
    <n v="1"/>
    <m/>
    <n v="2099"/>
    <x v="1"/>
    <s v="H"/>
    <n v="12.627877718847255"/>
    <n v="2"/>
    <m/>
    <n v="25.255755437694511"/>
    <s v=""/>
    <n v="0"/>
    <n v="0"/>
  </r>
  <r>
    <n v="10414"/>
    <n v="2"/>
    <m/>
    <n v="10502"/>
    <x v="19"/>
    <s v="M3"/>
    <n v="44.2"/>
    <n v="1.2"/>
    <m/>
    <n v="53.04"/>
    <s v=""/>
    <n v="0"/>
    <n v="0"/>
  </r>
  <r>
    <n v="10415"/>
    <n v="0"/>
    <s v="LASTRO DE BRITA"/>
    <m/>
    <x v="0"/>
    <m/>
    <s v=""/>
    <m/>
    <s v="M3"/>
    <s v=""/>
    <n v="105.99631543769451"/>
    <s v=""/>
    <s v=""/>
  </r>
  <r>
    <n v="10415"/>
    <n v="1"/>
    <m/>
    <n v="2099"/>
    <x v="1"/>
    <s v="H"/>
    <n v="12.627877718847255"/>
    <n v="2"/>
    <m/>
    <n v="25.255755437694511"/>
    <s v=""/>
    <n v="0"/>
    <n v="0"/>
  </r>
  <r>
    <n v="10415"/>
    <n v="2"/>
    <m/>
    <n v="10543"/>
    <x v="20"/>
    <s v="M3"/>
    <n v="67.283799999999999"/>
    <n v="1.2"/>
    <m/>
    <n v="80.740560000000002"/>
    <s v=""/>
    <n v="0"/>
    <n v="0"/>
  </r>
  <r>
    <n v="10416"/>
    <n v="0"/>
    <s v="LASTRO DE CONCRETO, 150KG CIM/M3"/>
    <m/>
    <x v="0"/>
    <m/>
    <s v=""/>
    <m/>
    <s v="M3"/>
    <s v=""/>
    <n v="276.07137564154567"/>
    <s v=""/>
    <s v=""/>
  </r>
  <r>
    <n v="10416"/>
    <n v="1"/>
    <m/>
    <n v="10602"/>
    <x v="21"/>
    <s v="M3"/>
    <n v="160.5547"/>
    <n v="1.05"/>
    <m/>
    <n v="168.582435"/>
    <s v=""/>
    <n v="11.55"/>
    <n v="1854.4067850000001"/>
  </r>
  <r>
    <n v="10416"/>
    <n v="2"/>
    <m/>
    <n v="2099"/>
    <x v="1"/>
    <s v="H"/>
    <n v="12.627877718847255"/>
    <n v="6"/>
    <m/>
    <n v="75.767266313083525"/>
    <s v=""/>
    <n v="66"/>
    <n v="833.4399294439188"/>
  </r>
  <r>
    <n v="10416"/>
    <n v="3"/>
    <m/>
    <n v="2020"/>
    <x v="22"/>
    <s v="H"/>
    <n v="15.860837164231068"/>
    <n v="2"/>
    <m/>
    <n v="31.721674328462136"/>
    <s v=""/>
    <n v="22"/>
    <n v="348.93841761308352"/>
  </r>
  <r>
    <n v="10417"/>
    <n v="0"/>
    <s v="LASTRO DE CONCRETO COM AGREGADO RECICLADO, 150 KG CIM/M3"/>
    <m/>
    <x v="0"/>
    <m/>
    <s v=""/>
    <m/>
    <s v="M3"/>
    <s v=""/>
    <n v="253.63497564154568"/>
    <s v=""/>
    <s v=""/>
  </r>
  <r>
    <n v="10417"/>
    <n v="1"/>
    <m/>
    <n v="2020"/>
    <x v="22"/>
    <s v="H"/>
    <n v="15.860837164231068"/>
    <n v="2"/>
    <m/>
    <n v="31.721674328462136"/>
    <s v=""/>
    <n v="0"/>
    <n v="0"/>
  </r>
  <r>
    <n v="10417"/>
    <n v="2"/>
    <m/>
    <n v="2099"/>
    <x v="1"/>
    <s v="H"/>
    <n v="12.627877718847255"/>
    <n v="6"/>
    <m/>
    <n v="75.767266313083525"/>
    <s v=""/>
    <n v="0"/>
    <n v="0"/>
  </r>
  <r>
    <n v="10417"/>
    <n v="3"/>
    <m/>
    <n v="10600"/>
    <x v="23"/>
    <s v="M3"/>
    <n v="139.1867"/>
    <n v="1.05"/>
    <m/>
    <n v="146.14603500000001"/>
    <s v=""/>
    <n v="0"/>
    <n v="0"/>
  </r>
  <r>
    <n v="10420"/>
    <n v="0"/>
    <s v="TUBO DE PEAD CORRUGADO E PERFURADOPARA DRENAGEM - DIÂMETRO 2,5&quot; (EM ACORDO COM AS NORMAS DNIT 093/06, NBR 15073 E NBR 14692)"/>
    <m/>
    <x v="0"/>
    <m/>
    <s v=""/>
    <m/>
    <s v="M"/>
    <s v=""/>
    <n v="14.694801922016936"/>
    <s v=""/>
    <s v=""/>
  </r>
  <r>
    <n v="10420"/>
    <n v="1"/>
    <m/>
    <n v="72445"/>
    <x v="24"/>
    <s v="M"/>
    <n v="7.9753999999999996"/>
    <n v="1.01"/>
    <m/>
    <n v="8.0551539999999999"/>
    <s v=""/>
    <n v="0"/>
    <n v="0"/>
  </r>
  <r>
    <n v="10420"/>
    <n v="2"/>
    <m/>
    <n v="2036"/>
    <x v="25"/>
    <s v="H"/>
    <n v="12.90425192342871"/>
    <n v="0.22"/>
    <m/>
    <n v="2.8389354231543162"/>
    <s v=""/>
    <n v="0"/>
    <n v="0"/>
  </r>
  <r>
    <n v="10420"/>
    <n v="3"/>
    <m/>
    <n v="2035"/>
    <x v="26"/>
    <s v="H"/>
    <n v="17.275965903920998"/>
    <n v="0.22"/>
    <m/>
    <n v="3.8007124988626195"/>
    <s v=""/>
    <n v="0"/>
    <n v="0"/>
  </r>
  <r>
    <n v="10421"/>
    <n v="0"/>
    <s v="TUBO DE PEAD CORRUGADO E PERFURADOPARA DRENAGEM - DIÂMETRO 3,0&quot; (EM ACORDO COM AS NORMAS DNIT 093/06, NBR 15073 E NBR 14692)"/>
    <m/>
    <x v="0"/>
    <m/>
    <s v=""/>
    <m/>
    <s v="M"/>
    <s v=""/>
    <n v="16.632688922016936"/>
    <s v=""/>
    <s v=""/>
  </r>
  <r>
    <n v="10421"/>
    <n v="1"/>
    <m/>
    <n v="72446"/>
    <x v="27"/>
    <s v="M"/>
    <n v="9.8940999999999999"/>
    <n v="1.01"/>
    <m/>
    <n v="9.9930409999999998"/>
    <s v=""/>
    <n v="0"/>
    <n v="0"/>
  </r>
  <r>
    <n v="10421"/>
    <n v="2"/>
    <m/>
    <n v="2035"/>
    <x v="26"/>
    <s v="H"/>
    <n v="17.275965903920998"/>
    <n v="0.22"/>
    <m/>
    <n v="3.8007124988626195"/>
    <s v=""/>
    <n v="0"/>
    <n v="0"/>
  </r>
  <r>
    <n v="10421"/>
    <n v="3"/>
    <m/>
    <n v="2036"/>
    <x v="25"/>
    <s v="H"/>
    <n v="12.90425192342871"/>
    <n v="0.22"/>
    <m/>
    <n v="2.8389354231543162"/>
    <s v=""/>
    <n v="0"/>
    <n v="0"/>
  </r>
  <r>
    <n v="10422"/>
    <n v="0"/>
    <s v="TUBO DE PEAD CORRUGADO E PERFURADOPARA DRENAGEM - DIÂMETRO 4,0&quot; (EM ACORDO COM AS NORMAS DNIT 093/06, NBR 15073 E NBR 14692)"/>
    <m/>
    <x v="0"/>
    <m/>
    <s v=""/>
    <m/>
    <s v="M"/>
    <s v=""/>
    <n v="18.955991922016935"/>
    <s v=""/>
    <s v=""/>
  </r>
  <r>
    <n v="10422"/>
    <n v="1"/>
    <m/>
    <n v="72447"/>
    <x v="28"/>
    <s v="M"/>
    <n v="12.1944"/>
    <n v="1.01"/>
    <m/>
    <n v="12.316344000000001"/>
    <s v=""/>
    <n v="0"/>
    <n v="0"/>
  </r>
  <r>
    <n v="10422"/>
    <n v="2"/>
    <m/>
    <n v="2036"/>
    <x v="25"/>
    <s v="H"/>
    <n v="12.90425192342871"/>
    <n v="0.22"/>
    <m/>
    <n v="2.8389354231543162"/>
    <s v=""/>
    <n v="0"/>
    <n v="0"/>
  </r>
  <r>
    <n v="10422"/>
    <n v="3"/>
    <m/>
    <n v="2035"/>
    <x v="26"/>
    <s v="H"/>
    <n v="17.275965903920998"/>
    <n v="0.22"/>
    <m/>
    <n v="3.8007124988626195"/>
    <s v=""/>
    <n v="0"/>
    <n v="0"/>
  </r>
  <r>
    <n v="10423"/>
    <n v="0"/>
    <s v="TUBO DE PEAD CORRUGADO E PERFURADOPARA DRENAGEM - DIÂMETRO 6,0&quot; (EM ACORDO COM AS NORMAS DNIT 093/06, NBR 15073 E NBR 14692)"/>
    <m/>
    <x v="0"/>
    <m/>
    <s v=""/>
    <m/>
    <s v="M"/>
    <s v=""/>
    <n v="33.18860892201694"/>
    <s v=""/>
    <s v=""/>
  </r>
  <r>
    <n v="10423"/>
    <n v="1"/>
    <m/>
    <n v="72448"/>
    <x v="29"/>
    <s v="M"/>
    <n v="26.286100000000001"/>
    <n v="1.01"/>
    <m/>
    <n v="26.548961000000002"/>
    <s v=""/>
    <n v="0"/>
    <n v="0"/>
  </r>
  <r>
    <n v="10423"/>
    <n v="2"/>
    <m/>
    <n v="2036"/>
    <x v="25"/>
    <s v="H"/>
    <n v="12.90425192342871"/>
    <n v="0.22"/>
    <m/>
    <n v="2.8389354231543162"/>
    <s v=""/>
    <n v="0"/>
    <n v="0"/>
  </r>
  <r>
    <n v="10423"/>
    <n v="3"/>
    <m/>
    <n v="2035"/>
    <x v="26"/>
    <s v="H"/>
    <n v="17.275965903920998"/>
    <n v="0.22"/>
    <m/>
    <n v="3.8007124988626195"/>
    <s v=""/>
    <n v="0"/>
    <n v="0"/>
  </r>
  <r>
    <n v="10426"/>
    <n v="0"/>
    <s v="TUBO PVC PERFURADO PARA DRENAGEM - DIÂMETRO 4&quot; (100MM)"/>
    <m/>
    <x v="0"/>
    <m/>
    <s v=""/>
    <m/>
    <s v="M"/>
    <s v=""/>
    <n v="21.448331357671634"/>
    <s v=""/>
    <s v=""/>
  </r>
  <r>
    <n v="10426"/>
    <n v="1"/>
    <m/>
    <n v="72442"/>
    <x v="30"/>
    <s v="M"/>
    <n v="14.6023"/>
    <n v="1.01"/>
    <m/>
    <n v="14.748322999999999"/>
    <s v=""/>
    <n v="0"/>
    <n v="0"/>
  </r>
  <r>
    <n v="10426"/>
    <n v="2"/>
    <m/>
    <n v="2035"/>
    <x v="26"/>
    <s v="H"/>
    <n v="17.275965903920998"/>
    <n v="0.222"/>
    <m/>
    <n v="3.8352644306704615"/>
    <s v=""/>
    <n v="0"/>
    <n v="0"/>
  </r>
  <r>
    <n v="10426"/>
    <n v="3"/>
    <m/>
    <n v="2036"/>
    <x v="25"/>
    <s v="H"/>
    <n v="12.90425192342871"/>
    <n v="0.222"/>
    <m/>
    <n v="2.8647439270011734"/>
    <s v=""/>
    <n v="0"/>
    <n v="0"/>
  </r>
  <r>
    <n v="10427"/>
    <n v="0"/>
    <s v="TUBO PVC PERFURADO PARA DRENAGEM - DIÂMETRO 6&quot; (150MM)"/>
    <m/>
    <x v="0"/>
    <m/>
    <s v=""/>
    <m/>
    <s v="M"/>
    <s v=""/>
    <n v="40.639240357671639"/>
    <s v=""/>
    <s v=""/>
  </r>
  <r>
    <n v="10427"/>
    <n v="1"/>
    <m/>
    <n v="2036"/>
    <x v="25"/>
    <s v="H"/>
    <n v="12.90425192342871"/>
    <n v="0.222"/>
    <m/>
    <n v="2.8647439270011734"/>
    <s v=""/>
    <n v="0"/>
    <n v="0"/>
  </r>
  <r>
    <n v="10427"/>
    <n v="2"/>
    <m/>
    <n v="2035"/>
    <x v="26"/>
    <s v="H"/>
    <n v="17.275965903920998"/>
    <n v="0.222"/>
    <m/>
    <n v="3.8352644306704615"/>
    <s v=""/>
    <n v="0"/>
    <n v="0"/>
  </r>
  <r>
    <n v="10427"/>
    <n v="3"/>
    <m/>
    <n v="72444"/>
    <x v="31"/>
    <s v="M"/>
    <n v="33.603200000000001"/>
    <n v="1.01"/>
    <m/>
    <n v="33.939232000000004"/>
    <s v=""/>
    <n v="0"/>
    <n v="0"/>
  </r>
  <r>
    <n v="10430"/>
    <n v="0"/>
    <s v="TUBO DE CONCRETO - DIÂMETRO DE 30CM"/>
    <m/>
    <x v="0"/>
    <m/>
    <s v=""/>
    <m/>
    <s v="M"/>
    <s v=""/>
    <n v="36.263776837238964"/>
    <s v=""/>
    <s v=""/>
  </r>
  <r>
    <n v="10430"/>
    <n v="1"/>
    <m/>
    <n v="2020"/>
    <x v="22"/>
    <s v="H"/>
    <n v="15.860837164231068"/>
    <n v="6.4000000000000001E-2"/>
    <m/>
    <n v="1.0150935785107884"/>
    <s v=""/>
    <n v="0"/>
    <n v="0"/>
  </r>
  <r>
    <n v="10430"/>
    <n v="2"/>
    <m/>
    <n v="2099"/>
    <x v="1"/>
    <s v="H"/>
    <n v="12.627877718847255"/>
    <n v="9.7000000000000003E-2"/>
    <m/>
    <n v="1.2249041387281838"/>
    <s v=""/>
    <n v="0"/>
    <n v="0"/>
  </r>
  <r>
    <n v="10430"/>
    <n v="3"/>
    <m/>
    <n v="70002"/>
    <x v="32"/>
    <s v="M"/>
    <n v="33.687399999999997"/>
    <n v="1"/>
    <m/>
    <n v="33.687399999999997"/>
    <s v=""/>
    <n v="0"/>
    <n v="0"/>
  </r>
  <r>
    <n v="10430"/>
    <n v="4"/>
    <m/>
    <n v="10630"/>
    <x v="33"/>
    <s v="M3"/>
    <n v="420.47390000000001"/>
    <n v="8.0000000000000004E-4"/>
    <m/>
    <n v="0.33637912000000003"/>
    <s v=""/>
    <n v="0"/>
    <n v="0"/>
  </r>
  <r>
    <n v="10431"/>
    <n v="0"/>
    <s v="TUBO DE CONCRETO - DIÂMETRO DE 40CM"/>
    <m/>
    <x v="0"/>
    <m/>
    <s v=""/>
    <m/>
    <s v="M"/>
    <s v=""/>
    <n v="50.561813451585571"/>
    <s v=""/>
    <s v=""/>
  </r>
  <r>
    <n v="10431"/>
    <n v="1"/>
    <m/>
    <n v="2020"/>
    <x v="22"/>
    <s v="H"/>
    <n v="15.860837164231068"/>
    <n v="9.1999999999999998E-2"/>
    <m/>
    <n v="1.4591970191092583"/>
    <s v=""/>
    <n v="0"/>
    <n v="0"/>
  </r>
  <r>
    <n v="10431"/>
    <n v="2"/>
    <m/>
    <n v="10630"/>
    <x v="33"/>
    <s v="M3"/>
    <n v="420.47390000000001"/>
    <n v="1.1000000000000001E-3"/>
    <m/>
    <n v="0.46252129000000003"/>
    <s v=""/>
    <n v="0"/>
    <n v="0"/>
  </r>
  <r>
    <n v="10431"/>
    <n v="3"/>
    <m/>
    <n v="70003"/>
    <x v="34"/>
    <s v="M"/>
    <n v="42.758499999999998"/>
    <n v="1"/>
    <m/>
    <n v="42.758499999999998"/>
    <s v=""/>
    <n v="0"/>
    <n v="0"/>
  </r>
  <r>
    <n v="10431"/>
    <n v="4"/>
    <m/>
    <n v="94045"/>
    <x v="7"/>
    <s v="H"/>
    <n v="81.768730127999987"/>
    <n v="0.05"/>
    <m/>
    <n v="4.0884365063999999"/>
    <s v=""/>
    <n v="0"/>
    <n v="0"/>
  </r>
  <r>
    <n v="10431"/>
    <n v="5"/>
    <m/>
    <n v="2099"/>
    <x v="1"/>
    <s v="H"/>
    <n v="12.627877718847255"/>
    <n v="0.14199999999999999"/>
    <m/>
    <n v="1.7931586360763101"/>
    <s v=""/>
    <n v="0"/>
    <n v="0"/>
  </r>
  <r>
    <n v="10432"/>
    <n v="0"/>
    <s v="TUBO DE CONCRETO - DIÂMETRO DE 50CM"/>
    <m/>
    <x v="0"/>
    <m/>
    <s v=""/>
    <m/>
    <s v="M"/>
    <s v=""/>
    <n v="69.359395839479802"/>
    <s v=""/>
    <s v=""/>
  </r>
  <r>
    <n v="10432"/>
    <n v="1"/>
    <m/>
    <n v="2020"/>
    <x v="22"/>
    <s v="H"/>
    <n v="15.860837164231068"/>
    <n v="0.12230000000000001"/>
    <m/>
    <n v="1.9397803851854598"/>
    <s v=""/>
    <n v="0"/>
    <n v="0"/>
  </r>
  <r>
    <n v="10432"/>
    <n v="2"/>
    <m/>
    <n v="94045"/>
    <x v="7"/>
    <s v="H"/>
    <n v="81.768730127999987"/>
    <n v="7.0000000000000007E-2"/>
    <m/>
    <n v="5.7238111089599997"/>
    <s v=""/>
    <n v="0"/>
    <n v="0"/>
  </r>
  <r>
    <n v="10432"/>
    <n v="3"/>
    <m/>
    <n v="2099"/>
    <x v="1"/>
    <s v="H"/>
    <n v="12.627877718847255"/>
    <n v="0.1923"/>
    <m/>
    <n v="2.4283408853343271"/>
    <s v=""/>
    <n v="0"/>
    <n v="0"/>
  </r>
  <r>
    <n v="10432"/>
    <n v="4"/>
    <m/>
    <n v="70004"/>
    <x v="35"/>
    <s v="M"/>
    <n v="58.678800000000003"/>
    <n v="1"/>
    <m/>
    <n v="58.678800000000003"/>
    <s v=""/>
    <n v="0"/>
    <n v="0"/>
  </r>
  <r>
    <n v="10432"/>
    <n v="5"/>
    <m/>
    <n v="10630"/>
    <x v="33"/>
    <s v="M3"/>
    <n v="420.47390000000001"/>
    <n v="1.4E-3"/>
    <m/>
    <n v="0.58866346000000003"/>
    <s v=""/>
    <n v="0"/>
    <n v="0"/>
  </r>
  <r>
    <n v="10433"/>
    <n v="0"/>
    <s v="TUBO DE CONCRETO - DIÂMETRO DE 60CM"/>
    <m/>
    <x v="0"/>
    <m/>
    <s v=""/>
    <m/>
    <s v="M"/>
    <s v=""/>
    <n v="86.165879708862306"/>
    <s v=""/>
    <s v=""/>
  </r>
  <r>
    <n v="10433"/>
    <n v="1"/>
    <m/>
    <n v="2020"/>
    <x v="22"/>
    <s v="H"/>
    <n v="15.860837164231068"/>
    <n v="0.1527"/>
    <m/>
    <n v="2.4219498349780841"/>
    <s v=""/>
    <n v="0"/>
    <n v="0"/>
  </r>
  <r>
    <n v="10433"/>
    <n v="2"/>
    <m/>
    <n v="94045"/>
    <x v="7"/>
    <s v="H"/>
    <n v="81.768730127999987"/>
    <n v="0.09"/>
    <m/>
    <n v="7.3591857115199986"/>
    <s v=""/>
    <n v="0"/>
    <n v="0"/>
  </r>
  <r>
    <n v="10433"/>
    <n v="3"/>
    <m/>
    <n v="10630"/>
    <x v="33"/>
    <s v="M3"/>
    <n v="420.47390000000001"/>
    <n v="1.6000000000000001E-3"/>
    <m/>
    <n v="0.67275824000000006"/>
    <s v=""/>
    <n v="0"/>
    <n v="0"/>
  </r>
  <r>
    <n v="10433"/>
    <n v="4"/>
    <m/>
    <n v="70005"/>
    <x v="36"/>
    <s v="M"/>
    <n v="72.647199999999998"/>
    <n v="1"/>
    <m/>
    <n v="72.647199999999998"/>
    <s v=""/>
    <n v="0"/>
    <n v="0"/>
  </r>
  <r>
    <n v="10433"/>
    <n v="5"/>
    <m/>
    <n v="2099"/>
    <x v="1"/>
    <s v="H"/>
    <n v="12.627877718847255"/>
    <n v="0.2427"/>
    <m/>
    <n v="3.0647859223642286"/>
    <s v=""/>
    <n v="0"/>
    <n v="0"/>
  </r>
  <r>
    <n v="10435"/>
    <n v="0"/>
    <s v="TUBO DE CONCRETO - DIÂMETRO DE 80CM"/>
    <m/>
    <x v="0"/>
    <m/>
    <s v=""/>
    <m/>
    <s v="M"/>
    <s v=""/>
    <n v="202.79474580790324"/>
    <s v=""/>
    <s v=""/>
  </r>
  <r>
    <n v="10435"/>
    <n v="1"/>
    <m/>
    <n v="10630"/>
    <x v="33"/>
    <s v="M3"/>
    <n v="420.47390000000001"/>
    <n v="2.0999999999999999E-3"/>
    <m/>
    <n v="0.88299518999999993"/>
    <s v=""/>
    <n v="0"/>
    <n v="0"/>
  </r>
  <r>
    <n v="10435"/>
    <n v="2"/>
    <m/>
    <n v="70027"/>
    <x v="37"/>
    <s v="M"/>
    <n v="182.32329999999999"/>
    <n v="1"/>
    <m/>
    <n v="182.32329999999999"/>
    <s v=""/>
    <n v="0"/>
    <n v="0"/>
  </r>
  <r>
    <n v="10435"/>
    <n v="3"/>
    <m/>
    <n v="2020"/>
    <x v="22"/>
    <s v="H"/>
    <n v="15.860837164231068"/>
    <n v="0.22370000000000001"/>
    <m/>
    <n v="3.54806927363849"/>
    <s v=""/>
    <n v="0"/>
    <n v="0"/>
  </r>
  <r>
    <n v="10435"/>
    <n v="4"/>
    <m/>
    <n v="94045"/>
    <x v="7"/>
    <s v="H"/>
    <n v="81.768730127999987"/>
    <n v="0.14000000000000001"/>
    <m/>
    <n v="11.447622217919999"/>
    <s v=""/>
    <n v="0"/>
    <n v="0"/>
  </r>
  <r>
    <n v="10435"/>
    <n v="5"/>
    <m/>
    <n v="2099"/>
    <x v="1"/>
    <s v="H"/>
    <n v="12.627877718847255"/>
    <n v="0.36370000000000002"/>
    <m/>
    <n v="4.5927591263447471"/>
    <s v=""/>
    <n v="0"/>
    <n v="0"/>
  </r>
  <r>
    <n v="10437"/>
    <n v="0"/>
    <s v="TUBO DE CONCRETO - DIÂMETRO DE 100CM"/>
    <m/>
    <x v="0"/>
    <m/>
    <s v=""/>
    <m/>
    <s v="M"/>
    <s v=""/>
    <n v="286.50371586463859"/>
    <s v=""/>
    <s v=""/>
  </r>
  <r>
    <n v="10437"/>
    <n v="1"/>
    <m/>
    <n v="94233"/>
    <x v="38"/>
    <s v="H"/>
    <n v="134.03583260099998"/>
    <n v="0.13"/>
    <m/>
    <n v="17.424658238129997"/>
    <s v=""/>
    <n v="0"/>
    <n v="0"/>
  </r>
  <r>
    <n v="10437"/>
    <n v="2"/>
    <m/>
    <n v="10630"/>
    <x v="33"/>
    <s v="M3"/>
    <n v="420.47390000000001"/>
    <n v="2.5999999999999999E-3"/>
    <m/>
    <n v="1.09323214"/>
    <s v=""/>
    <n v="0"/>
    <n v="0"/>
  </r>
  <r>
    <n v="10437"/>
    <n v="3"/>
    <m/>
    <n v="2020"/>
    <x v="22"/>
    <s v="H"/>
    <n v="15.860837164231068"/>
    <n v="0.23469999999999999"/>
    <m/>
    <n v="3.7225384824450316"/>
    <s v=""/>
    <n v="0"/>
    <n v="0"/>
  </r>
  <r>
    <n v="10437"/>
    <n v="4"/>
    <m/>
    <n v="2099"/>
    <x v="1"/>
    <s v="H"/>
    <n v="12.627877718847255"/>
    <n v="0.36470000000000002"/>
    <m/>
    <n v="4.6053870040635942"/>
    <s v=""/>
    <n v="0"/>
    <n v="0"/>
  </r>
  <r>
    <n v="10437"/>
    <n v="5"/>
    <m/>
    <n v="70029"/>
    <x v="39"/>
    <s v="M"/>
    <n v="259.65789999999998"/>
    <n v="1"/>
    <m/>
    <n v="259.65789999999998"/>
    <s v=""/>
    <n v="0"/>
    <n v="0"/>
  </r>
  <r>
    <n v="10439"/>
    <n v="0"/>
    <s v="TUBO DE CONCRETO - DIÂMETRO DE 120CM"/>
    <m/>
    <x v="0"/>
    <m/>
    <s v=""/>
    <m/>
    <s v="M"/>
    <s v=""/>
    <n v="450.89678148544658"/>
    <s v=""/>
    <s v=""/>
  </r>
  <r>
    <n v="10439"/>
    <n v="1"/>
    <m/>
    <n v="70031"/>
    <x v="40"/>
    <s v="M"/>
    <n v="407.43669999999997"/>
    <n v="1"/>
    <m/>
    <n v="407.43669999999997"/>
    <s v=""/>
    <n v="0"/>
    <n v="0"/>
  </r>
  <r>
    <n v="10439"/>
    <n v="2"/>
    <m/>
    <n v="2099"/>
    <x v="1"/>
    <s v="H"/>
    <n v="12.627877718847255"/>
    <n v="0.56569999999999998"/>
    <m/>
    <n v="7.1435904255518921"/>
    <s v=""/>
    <n v="0"/>
    <n v="0"/>
  </r>
  <r>
    <n v="10439"/>
    <n v="3"/>
    <m/>
    <n v="2020"/>
    <x v="22"/>
    <s v="H"/>
    <n v="15.860837164231068"/>
    <n v="0.34570000000000001"/>
    <m/>
    <n v="5.4830914076746806"/>
    <s v=""/>
    <n v="0"/>
    <n v="0"/>
  </r>
  <r>
    <n v="10439"/>
    <n v="4"/>
    <m/>
    <n v="10630"/>
    <x v="33"/>
    <s v="M3"/>
    <n v="420.47390000000001"/>
    <n v="3.2000000000000002E-3"/>
    <m/>
    <n v="1.3455164800000001"/>
    <s v=""/>
    <n v="0"/>
    <n v="0"/>
  </r>
  <r>
    <n v="10439"/>
    <n v="5"/>
    <m/>
    <n v="94233"/>
    <x v="38"/>
    <s v="H"/>
    <n v="134.03583260099998"/>
    <n v="0.22"/>
    <m/>
    <n v="29.487883172219995"/>
    <s v=""/>
    <n v="0"/>
    <n v="0"/>
  </r>
  <r>
    <n v="10448"/>
    <n v="0"/>
    <s v="CAIXA DE LIGAÇÃO OU INSPEÇÃO - ESCAVAÇÃO E APILOAMENTO"/>
    <m/>
    <x v="0"/>
    <m/>
    <s v=""/>
    <m/>
    <s v="M3"/>
    <s v=""/>
    <n v="34.095269840887589"/>
    <s v=""/>
    <s v=""/>
  </r>
  <r>
    <n v="10448"/>
    <n v="1"/>
    <m/>
    <n v="2099"/>
    <x v="1"/>
    <s v="H"/>
    <n v="12.627877718847255"/>
    <n v="2.7"/>
    <m/>
    <n v="34.095269840887589"/>
    <s v=""/>
    <n v="0"/>
    <n v="0"/>
  </r>
  <r>
    <n v="10449"/>
    <n v="0"/>
    <s v="CAIXA DE LIGAÇÃO OU INSPEÇÃO - LASTRO DE CONCRETO (FUNDO)"/>
    <m/>
    <x v="0"/>
    <m/>
    <s v=""/>
    <m/>
    <s v="M3"/>
    <s v=""/>
    <n v="298.94111064154566"/>
    <s v=""/>
    <s v=""/>
  </r>
  <r>
    <n v="10449"/>
    <n v="1"/>
    <m/>
    <n v="2020"/>
    <x v="22"/>
    <s v="H"/>
    <n v="15.860837164231068"/>
    <n v="2"/>
    <m/>
    <n v="31.721674328462136"/>
    <s v=""/>
    <n v="0"/>
    <n v="0"/>
  </r>
  <r>
    <n v="10449"/>
    <n v="2"/>
    <m/>
    <n v="2099"/>
    <x v="1"/>
    <s v="H"/>
    <n v="12.627877718847255"/>
    <n v="6"/>
    <m/>
    <n v="75.767266313083525"/>
    <s v=""/>
    <n v="0"/>
    <n v="0"/>
  </r>
  <r>
    <n v="10449"/>
    <n v="3"/>
    <m/>
    <n v="10604"/>
    <x v="41"/>
    <s v="M3"/>
    <n v="182.33539999999999"/>
    <n v="1.05"/>
    <m/>
    <n v="191.45217"/>
    <s v=""/>
    <n v="0"/>
    <n v="0"/>
  </r>
  <r>
    <n v="10450"/>
    <n v="0"/>
    <s v="CAIXA DE LIGAÇÃO OU INSPEÇÃO - ALVENARIA DE 1/2 TIJOLO, REVESTIDA"/>
    <m/>
    <x v="0"/>
    <m/>
    <s v=""/>
    <m/>
    <s v="M2"/>
    <s v=""/>
    <n v="144.53346258276991"/>
    <s v=""/>
    <s v=""/>
  </r>
  <r>
    <n v="10450"/>
    <n v="1"/>
    <m/>
    <n v="2020"/>
    <x v="22"/>
    <s v="H"/>
    <n v="15.860837164231068"/>
    <n v="4.03"/>
    <m/>
    <n v="63.919173771851206"/>
    <s v=""/>
    <n v="0"/>
    <n v="0"/>
  </r>
  <r>
    <n v="10450"/>
    <n v="2"/>
    <m/>
    <n v="2099"/>
    <x v="1"/>
    <s v="H"/>
    <n v="12.627877718847255"/>
    <n v="3.02"/>
    <m/>
    <n v="38.136190710918711"/>
    <s v=""/>
    <n v="0"/>
    <n v="0"/>
  </r>
  <r>
    <n v="10450"/>
    <n v="3"/>
    <m/>
    <n v="12580"/>
    <x v="42"/>
    <s v="UN"/>
    <n v="0.25140000000000001"/>
    <n v="84"/>
    <m/>
    <n v="21.117599999999999"/>
    <s v=""/>
    <n v="0"/>
    <n v="0"/>
  </r>
  <r>
    <n v="10450"/>
    <n v="4"/>
    <m/>
    <n v="10636"/>
    <x v="43"/>
    <s v="M3"/>
    <n v="318.20740000000001"/>
    <n v="1.4E-2"/>
    <m/>
    <n v="4.4549036000000006"/>
    <s v=""/>
    <n v="0"/>
    <n v="0"/>
  </r>
  <r>
    <n v="10450"/>
    <n v="5"/>
    <m/>
    <n v="10648"/>
    <x v="44"/>
    <s v="M3"/>
    <n v="359.69349999999997"/>
    <n v="4.7E-2"/>
    <m/>
    <n v="16.905594499999999"/>
    <s v=""/>
    <n v="0"/>
    <n v="0"/>
  </r>
  <r>
    <n v="10451"/>
    <n v="0"/>
    <s v="CAIXA DE LIGAÇÃO OU INSPEÇÃO - ALVENARIA DE 1 TIJOLO, REVESTIDA"/>
    <m/>
    <x v="0"/>
    <m/>
    <s v=""/>
    <m/>
    <s v="M2"/>
    <s v=""/>
    <n v="200.98773593378098"/>
    <s v=""/>
    <s v=""/>
  </r>
  <r>
    <n v="10451"/>
    <n v="1"/>
    <m/>
    <n v="10636"/>
    <x v="43"/>
    <s v="M3"/>
    <n v="318.20740000000001"/>
    <n v="1.4E-2"/>
    <m/>
    <n v="4.4549036000000006"/>
    <s v=""/>
    <n v="0"/>
    <n v="0"/>
  </r>
  <r>
    <n v="10451"/>
    <n v="2"/>
    <m/>
    <n v="12580"/>
    <x v="42"/>
    <s v="UN"/>
    <n v="0.25140000000000001"/>
    <n v="159"/>
    <m/>
    <n v="39.9726"/>
    <s v=""/>
    <n v="0"/>
    <n v="0"/>
  </r>
  <r>
    <n v="10451"/>
    <n v="3"/>
    <m/>
    <n v="2099"/>
    <x v="1"/>
    <s v="H"/>
    <n v="12.627877718847255"/>
    <n v="4.907"/>
    <m/>
    <n v="61.964995966383484"/>
    <s v=""/>
    <n v="0"/>
    <n v="0"/>
  </r>
  <r>
    <n v="10451"/>
    <n v="4"/>
    <m/>
    <n v="10648"/>
    <x v="44"/>
    <s v="M3"/>
    <n v="359.69349999999997"/>
    <n v="6.5000000000000002E-2"/>
    <m/>
    <n v="23.380077499999999"/>
    <s v=""/>
    <n v="0"/>
    <n v="0"/>
  </r>
  <r>
    <n v="10451"/>
    <n v="5"/>
    <m/>
    <n v="2020"/>
    <x v="22"/>
    <s v="H"/>
    <n v="15.860837164231068"/>
    <n v="4.49"/>
    <m/>
    <n v="71.215158867397491"/>
    <s v=""/>
    <n v="0"/>
    <n v="0"/>
  </r>
  <r>
    <n v="10452"/>
    <n v="0"/>
    <s v="CAIXA DE LIGAÇÃO OU INSPEÇÃO - TAMPA DE CONCRETO"/>
    <m/>
    <x v="0"/>
    <m/>
    <s v=""/>
    <m/>
    <s v="M2"/>
    <s v=""/>
    <n v="134.15012849611384"/>
    <s v=""/>
    <s v=""/>
  </r>
  <r>
    <n v="10452"/>
    <n v="1"/>
    <m/>
    <n v="2020"/>
    <x v="22"/>
    <s v="H"/>
    <n v="15.860837164231068"/>
    <n v="0.3"/>
    <m/>
    <n v="4.75825114926932"/>
    <s v=""/>
    <n v="0"/>
    <n v="0"/>
  </r>
  <r>
    <n v="10452"/>
    <n v="2"/>
    <m/>
    <n v="11520"/>
    <x v="45"/>
    <s v="KG"/>
    <n v="3.1955"/>
    <n v="5.27"/>
    <m/>
    <n v="16.840284999999998"/>
    <s v=""/>
    <n v="0"/>
    <n v="0"/>
  </r>
  <r>
    <n v="10452"/>
    <n v="3"/>
    <m/>
    <n v="2016"/>
    <x v="46"/>
    <s v="H"/>
    <n v="13.188618292508322"/>
    <n v="0.46"/>
    <m/>
    <n v="6.0667644145538278"/>
    <s v=""/>
    <n v="0"/>
    <n v="0"/>
  </r>
  <r>
    <n v="10452"/>
    <n v="4"/>
    <m/>
    <n v="2015"/>
    <x v="47"/>
    <s v="H"/>
    <n v="16.259414142106937"/>
    <n v="0.46"/>
    <m/>
    <n v="7.4793305053691919"/>
    <s v=""/>
    <n v="0"/>
    <n v="0"/>
  </r>
  <r>
    <n v="10452"/>
    <n v="5"/>
    <m/>
    <n v="2014"/>
    <x v="16"/>
    <s v="H"/>
    <n v="13.173665210544026"/>
    <n v="2.42"/>
    <m/>
    <n v="31.880269809516545"/>
    <s v=""/>
    <n v="0"/>
    <n v="0"/>
  </r>
  <r>
    <n v="10452"/>
    <n v="6"/>
    <m/>
    <n v="2013"/>
    <x v="15"/>
    <s v="H"/>
    <n v="15.756939025755017"/>
    <n v="2.42"/>
    <m/>
    <n v="38.131792442327139"/>
    <s v=""/>
    <n v="0"/>
    <n v="0"/>
  </r>
  <r>
    <n v="10452"/>
    <n v="7"/>
    <m/>
    <n v="17740"/>
    <x v="48"/>
    <s v="KG"/>
    <n v="4.9862000000000002"/>
    <n v="0.09"/>
    <m/>
    <n v="0.44875799999999999"/>
    <s v=""/>
    <n v="0"/>
    <n v="0"/>
  </r>
  <r>
    <n v="10452"/>
    <n v="8"/>
    <m/>
    <n v="11021"/>
    <x v="49"/>
    <s v="M2"/>
    <n v="12.2156"/>
    <n v="0.4"/>
    <m/>
    <n v="4.8862400000000008"/>
    <s v=""/>
    <n v="0"/>
    <n v="0"/>
  </r>
  <r>
    <n v="10452"/>
    <n v="9"/>
    <m/>
    <n v="2099"/>
    <x v="1"/>
    <s v="H"/>
    <n v="12.627877718847255"/>
    <n v="0.8"/>
    <m/>
    <n v="10.102302175077805"/>
    <s v=""/>
    <n v="0"/>
    <n v="0"/>
  </r>
  <r>
    <n v="10452"/>
    <n v="10"/>
    <m/>
    <n v="10608"/>
    <x v="50"/>
    <s v="M3"/>
    <n v="238.17070000000001"/>
    <n v="0.05"/>
    <m/>
    <n v="11.908535000000001"/>
    <s v=""/>
    <n v="0"/>
    <n v="0"/>
  </r>
  <r>
    <n v="10452"/>
    <n v="11"/>
    <m/>
    <n v="11070"/>
    <x v="51"/>
    <s v="M"/>
    <n v="4.1189999999999998"/>
    <n v="0.4"/>
    <m/>
    <n v="1.6476"/>
    <s v=""/>
    <n v="0"/>
    <n v="0"/>
  </r>
  <r>
    <n v="10470"/>
    <n v="0"/>
    <s v="ENVOLVIMENTO DE TUBOS COM BRITA"/>
    <m/>
    <x v="0"/>
    <m/>
    <s v=""/>
    <m/>
    <s v="M3"/>
    <s v=""/>
    <n v="112.31025429711815"/>
    <s v=""/>
    <s v=""/>
  </r>
  <r>
    <n v="10470"/>
    <n v="1"/>
    <m/>
    <n v="2099"/>
    <x v="1"/>
    <s v="H"/>
    <n v="12.627877718847255"/>
    <n v="2.5"/>
    <m/>
    <n v="31.56969429711814"/>
    <s v=""/>
    <n v="0"/>
    <n v="0"/>
  </r>
  <r>
    <n v="10470"/>
    <n v="2"/>
    <m/>
    <n v="10543"/>
    <x v="20"/>
    <s v="M3"/>
    <n v="67.283799999999999"/>
    <n v="1.2"/>
    <m/>
    <n v="80.740560000000002"/>
    <s v=""/>
    <n v="0"/>
    <n v="0"/>
  </r>
  <r>
    <n v="10471"/>
    <n v="0"/>
    <s v="ENVOLVIMENTO DE TUBOS COM AREIA"/>
    <m/>
    <x v="0"/>
    <m/>
    <s v=""/>
    <m/>
    <s v="M3"/>
    <s v=""/>
    <n v="129.73434201596538"/>
    <s v=""/>
    <s v=""/>
  </r>
  <r>
    <n v="10471"/>
    <n v="1"/>
    <m/>
    <n v="10501"/>
    <x v="52"/>
    <s v="M3"/>
    <n v="74.379800000000003"/>
    <n v="1.1499999999999999"/>
    <m/>
    <n v="85.53676999999999"/>
    <s v=""/>
    <n v="0"/>
    <n v="0"/>
  </r>
  <r>
    <n v="10471"/>
    <n v="2"/>
    <m/>
    <n v="2099"/>
    <x v="1"/>
    <s v="H"/>
    <n v="12.627877718847255"/>
    <n v="3.5"/>
    <m/>
    <n v="44.197572015965392"/>
    <s v=""/>
    <n v="0"/>
    <n v="0"/>
  </r>
  <r>
    <n v="10475"/>
    <n v="0"/>
    <s v="MANTA GEOTÊXTIL"/>
    <m/>
    <x v="0"/>
    <m/>
    <s v=""/>
    <m/>
    <s v="M2"/>
    <s v=""/>
    <n v="4.9631051149269325"/>
    <s v=""/>
    <s v=""/>
  </r>
  <r>
    <n v="10475"/>
    <n v="1"/>
    <m/>
    <n v="24110"/>
    <x v="53"/>
    <s v="M2"/>
    <n v="4.2736000000000001"/>
    <n v="1.05"/>
    <m/>
    <n v="4.4872800000000002"/>
    <s v=""/>
    <n v="0"/>
    <n v="0"/>
  </r>
  <r>
    <n v="10475"/>
    <n v="2"/>
    <m/>
    <n v="2020"/>
    <x v="22"/>
    <s v="H"/>
    <n v="15.860837164231068"/>
    <n v="0.03"/>
    <m/>
    <n v="0.47582511492693202"/>
    <s v=""/>
    <n v="0"/>
    <n v="0"/>
  </r>
  <r>
    <n v="10476"/>
    <n v="0"/>
    <s v="FORNECIMENTO E APLICAÇÃO DE GEOMEMBRANA DE PEAD - 1MM DE ESPESSURA"/>
    <m/>
    <x v="0"/>
    <m/>
    <s v=""/>
    <m/>
    <s v="M2"/>
    <s v=""/>
    <n v="15.195459999999999"/>
    <s v=""/>
    <s v=""/>
  </r>
  <r>
    <n v="10476"/>
    <n v="1"/>
    <m/>
    <n v="24120"/>
    <x v="54"/>
    <s v="M2"/>
    <n v="10.853899999999999"/>
    <n v="1.4"/>
    <m/>
    <n v="15.195459999999999"/>
    <s v=""/>
    <n v="0"/>
    <n v="0"/>
  </r>
  <r>
    <n v="10477"/>
    <n v="0"/>
    <s v="FORNECIMENTO E APLICAÇÃO DE MANTA FORMADA PELA ASSOCIAÇÃO DE UM TECIDO TÉCNICO DE POLIESTER COM UM FILME DE POLIETILENO DE BAIXA DENSIDADE EM ACORDO COM A NBR 12824"/>
    <m/>
    <x v="0"/>
    <m/>
    <s v=""/>
    <m/>
    <s v="M2"/>
    <s v=""/>
    <n v="13.207075114926933"/>
    <s v=""/>
    <s v=""/>
  </r>
  <r>
    <n v="10477"/>
    <n v="1"/>
    <m/>
    <n v="2020"/>
    <x v="22"/>
    <s v="H"/>
    <n v="15.860837164231068"/>
    <n v="0.03"/>
    <m/>
    <n v="0.47582511492693202"/>
    <s v=""/>
    <n v="0"/>
    <n v="0"/>
  </r>
  <r>
    <n v="10477"/>
    <n v="2"/>
    <m/>
    <n v="24121"/>
    <x v="55"/>
    <s v="M2"/>
    <n v="12.125"/>
    <n v="1.05"/>
    <m/>
    <n v="12.731250000000001"/>
    <s v=""/>
    <n v="0"/>
    <n v="0"/>
  </r>
  <r>
    <n v="10478"/>
    <n v="0"/>
    <s v="FORNECIMENTO E APLICAÇÃO DE GEOCOMPOSTO FORMADO POR NÚCLEO TRIDIMENSIONAL, FLEXÍVEL DE FILAMENTO DE POLIPROPILENO, ASSOCIADO ÀS SUAS DUAS SUPERFÍCIES GEOTEXTEIS NÃO TECIDOS"/>
    <m/>
    <x v="0"/>
    <m/>
    <s v=""/>
    <m/>
    <s v="M2"/>
    <s v=""/>
    <n v="21.864325114926931"/>
    <s v=""/>
    <s v=""/>
  </r>
  <r>
    <n v="10478"/>
    <n v="1"/>
    <m/>
    <n v="2020"/>
    <x v="22"/>
    <s v="H"/>
    <n v="15.860837164231068"/>
    <n v="0.03"/>
    <m/>
    <n v="0.47582511492693202"/>
    <s v=""/>
    <n v="0"/>
    <n v="0"/>
  </r>
  <r>
    <n v="10478"/>
    <n v="2"/>
    <m/>
    <n v="24122"/>
    <x v="56"/>
    <s v="M2"/>
    <n v="20.37"/>
    <n v="1.05"/>
    <m/>
    <n v="21.388500000000001"/>
    <s v=""/>
    <n v="0"/>
    <n v="0"/>
  </r>
  <r>
    <n v="10480"/>
    <n v="0"/>
    <s v="REATERRO DE VALAS, INCLUSIVE COMPACTAÇÃO"/>
    <m/>
    <x v="0"/>
    <m/>
    <s v=""/>
    <m/>
    <s v="M3"/>
    <s v=""/>
    <n v="7.6479063404231278"/>
    <s v=""/>
    <s v=""/>
  </r>
  <r>
    <n v="10480"/>
    <n v="1"/>
    <m/>
    <n v="2099"/>
    <x v="1"/>
    <s v="H"/>
    <n v="12.627877718847255"/>
    <n v="0.5"/>
    <m/>
    <n v="6.3139388594236276"/>
    <s v=""/>
    <n v="0"/>
    <n v="0"/>
  </r>
  <r>
    <n v="10480"/>
    <n v="2"/>
    <m/>
    <n v="94221"/>
    <x v="57"/>
    <s v="H"/>
    <n v="21.515604532249998"/>
    <n v="6.2E-2"/>
    <m/>
    <n v="1.3339674809994999"/>
    <s v=""/>
    <n v="0"/>
    <n v="0"/>
  </r>
  <r>
    <n v="10501"/>
    <n v="0"/>
    <s v="TAPUME CHAPA COMPENSADA 6MM"/>
    <m/>
    <x v="0"/>
    <m/>
    <s v=""/>
    <m/>
    <s v="M2"/>
    <s v=""/>
    <n v="38.446328395681817"/>
    <s v=""/>
    <s v=""/>
  </r>
  <r>
    <n v="10501"/>
    <n v="1"/>
    <m/>
    <n v="11019"/>
    <x v="58"/>
    <s v="M2"/>
    <n v="6.65"/>
    <n v="1.1000000000000001"/>
    <m/>
    <n v="7.3150000000000013"/>
    <s v=""/>
    <n v="0"/>
    <n v="0"/>
  </r>
  <r>
    <n v="10501"/>
    <n v="2"/>
    <m/>
    <n v="11046"/>
    <x v="59"/>
    <s v="M"/>
    <n v="2.4108999999999998"/>
    <n v="3.15"/>
    <m/>
    <n v="7.5943349999999992"/>
    <s v=""/>
    <n v="0"/>
    <n v="0"/>
  </r>
  <r>
    <n v="10501"/>
    <n v="3"/>
    <m/>
    <n v="17515"/>
    <x v="14"/>
    <s v="KG"/>
    <n v="5.5275999999999996"/>
    <n v="0.15"/>
    <m/>
    <n v="0.82913999999999988"/>
    <s v=""/>
    <n v="0"/>
    <n v="0"/>
  </r>
  <r>
    <n v="10501"/>
    <n v="4"/>
    <m/>
    <n v="2013"/>
    <x v="15"/>
    <s v="H"/>
    <n v="15.756939025755017"/>
    <n v="0.8"/>
    <m/>
    <n v="12.605551220604013"/>
    <s v=""/>
    <n v="0"/>
    <n v="0"/>
  </r>
  <r>
    <n v="10501"/>
    <n v="5"/>
    <m/>
    <n v="2099"/>
    <x v="1"/>
    <s v="H"/>
    <n v="12.627877718847255"/>
    <n v="0.8"/>
    <m/>
    <n v="10.102302175077805"/>
    <s v=""/>
    <n v="0"/>
    <n v="0"/>
  </r>
  <r>
    <n v="10502"/>
    <n v="0"/>
    <s v="TAPUME CHAPA COMPENSADA RESINADA 10MM"/>
    <m/>
    <x v="0"/>
    <m/>
    <s v=""/>
    <m/>
    <s v="M2"/>
    <s v=""/>
    <n v="41.958078395681824"/>
    <s v=""/>
    <s v=""/>
  </r>
  <r>
    <n v="10502"/>
    <n v="1"/>
    <m/>
    <n v="2099"/>
    <x v="1"/>
    <s v="H"/>
    <n v="12.627877718847255"/>
    <n v="0.8"/>
    <m/>
    <n v="10.102302175077805"/>
    <s v=""/>
    <n v="0"/>
    <n v="0"/>
  </r>
  <r>
    <n v="10502"/>
    <n v="2"/>
    <m/>
    <n v="17515"/>
    <x v="14"/>
    <s v="KG"/>
    <n v="5.5275999999999996"/>
    <n v="0.15"/>
    <m/>
    <n v="0.82913999999999988"/>
    <s v=""/>
    <n v="0"/>
    <n v="0"/>
  </r>
  <r>
    <n v="10502"/>
    <n v="3"/>
    <m/>
    <n v="2013"/>
    <x v="15"/>
    <s v="H"/>
    <n v="15.756939025755017"/>
    <n v="0.8"/>
    <m/>
    <n v="12.605551220604013"/>
    <s v=""/>
    <n v="0"/>
    <n v="0"/>
  </r>
  <r>
    <n v="10502"/>
    <n v="4"/>
    <m/>
    <n v="11046"/>
    <x v="59"/>
    <s v="M"/>
    <n v="2.4108999999999998"/>
    <n v="3.15"/>
    <m/>
    <n v="7.5943349999999992"/>
    <s v=""/>
    <n v="0"/>
    <n v="0"/>
  </r>
  <r>
    <n v="10502"/>
    <n v="5"/>
    <m/>
    <n v="11020"/>
    <x v="60"/>
    <s v="M2"/>
    <n v="9.8424999999999994"/>
    <n v="1.1000000000000001"/>
    <m/>
    <n v="10.826750000000001"/>
    <s v=""/>
    <n v="0"/>
    <n v="0"/>
  </r>
  <r>
    <n v="10505"/>
    <n v="0"/>
    <s v="TAPUME METÁLICO COM TELHA METÁLICA, SEM PINTURA, TRAPEZOIDAL 40 ESP=0,43MM, COLUNAS, BASES E PARAFUSOS"/>
    <m/>
    <x v="0"/>
    <m/>
    <s v=""/>
    <m/>
    <s v="M2"/>
    <s v=""/>
    <n v="90.216641273466664"/>
    <s v=""/>
    <s v=""/>
  </r>
  <r>
    <n v="10505"/>
    <n v="1"/>
    <m/>
    <n v="2046"/>
    <x v="61"/>
    <s v="H"/>
    <n v="13.391773957816332"/>
    <n v="1"/>
    <m/>
    <n v="13.391773957816332"/>
    <s v=""/>
    <n v="0"/>
    <n v="0"/>
  </r>
  <r>
    <n v="10505"/>
    <n v="2"/>
    <m/>
    <n v="2099"/>
    <x v="1"/>
    <s v="H"/>
    <n v="12.627877718847255"/>
    <n v="1.2"/>
    <m/>
    <n v="15.153453262616706"/>
    <s v=""/>
    <n v="0"/>
    <n v="0"/>
  </r>
  <r>
    <n v="10505"/>
    <n v="3"/>
    <m/>
    <n v="16420"/>
    <x v="62"/>
    <s v="M2"/>
    <n v="69.427999999999997"/>
    <n v="0.43"/>
    <m/>
    <n v="29.854039999999998"/>
    <s v=""/>
    <n v="0"/>
    <n v="0"/>
  </r>
  <r>
    <n v="10505"/>
    <n v="4"/>
    <m/>
    <n v="2020"/>
    <x v="22"/>
    <s v="H"/>
    <n v="15.860837164231068"/>
    <n v="0.2"/>
    <m/>
    <n v="3.1721674328462139"/>
    <s v=""/>
    <n v="0"/>
    <n v="0"/>
  </r>
  <r>
    <n v="10505"/>
    <n v="5"/>
    <m/>
    <n v="2045"/>
    <x v="63"/>
    <s v="H"/>
    <n v="28.645206620187412"/>
    <n v="1"/>
    <m/>
    <n v="28.645206620187412"/>
    <s v=""/>
    <n v="0"/>
    <n v="0"/>
  </r>
  <r>
    <n v="10506"/>
    <n v="0"/>
    <s v="PORTÃO METÁLICO DE OBRA - 5M, PIVOTANTE, 2 FOLHAS, PARA TAPUME"/>
    <m/>
    <x v="0"/>
    <m/>
    <s v=""/>
    <m/>
    <s v="M2"/>
    <s v=""/>
    <n v="151.70044927346663"/>
    <s v=""/>
    <s v=""/>
  </r>
  <r>
    <n v="10506"/>
    <n v="1"/>
    <m/>
    <n v="30746"/>
    <x v="64"/>
    <s v="M2"/>
    <n v="212.4136"/>
    <n v="0.43"/>
    <m/>
    <n v="91.337847999999994"/>
    <s v=""/>
    <n v="0"/>
    <n v="0"/>
  </r>
  <r>
    <n v="10506"/>
    <n v="2"/>
    <m/>
    <n v="2045"/>
    <x v="63"/>
    <s v="H"/>
    <n v="28.645206620187412"/>
    <n v="1"/>
    <m/>
    <n v="28.645206620187412"/>
    <s v=""/>
    <n v="0"/>
    <n v="0"/>
  </r>
  <r>
    <n v="10506"/>
    <n v="3"/>
    <m/>
    <n v="2099"/>
    <x v="1"/>
    <s v="H"/>
    <n v="12.627877718847255"/>
    <n v="1.2"/>
    <m/>
    <n v="15.153453262616706"/>
    <s v=""/>
    <n v="0"/>
    <n v="0"/>
  </r>
  <r>
    <n v="10506"/>
    <n v="4"/>
    <m/>
    <n v="2020"/>
    <x v="22"/>
    <s v="H"/>
    <n v="15.860837164231068"/>
    <n v="0.2"/>
    <m/>
    <n v="3.1721674328462139"/>
    <s v=""/>
    <n v="0"/>
    <n v="0"/>
  </r>
  <r>
    <n v="10506"/>
    <n v="5"/>
    <m/>
    <n v="2046"/>
    <x v="61"/>
    <s v="H"/>
    <n v="13.391773957816332"/>
    <n v="1"/>
    <m/>
    <n v="13.391773957816332"/>
    <s v=""/>
    <n v="0"/>
    <n v="0"/>
  </r>
  <r>
    <n v="10507"/>
    <n v="0"/>
    <s v="PORTÃO DE PEDESTRES - 1,15M, PARA TAPUME"/>
    <m/>
    <x v="0"/>
    <m/>
    <s v=""/>
    <m/>
    <s v="M2"/>
    <s v=""/>
    <n v="142.38179027346663"/>
    <s v=""/>
    <s v=""/>
  </r>
  <r>
    <n v="10507"/>
    <n v="1"/>
    <m/>
    <n v="30747"/>
    <x v="65"/>
    <s v="M2"/>
    <n v="190.7423"/>
    <n v="0.43"/>
    <m/>
    <n v="82.019188999999997"/>
    <s v=""/>
    <n v="0"/>
    <n v="0"/>
  </r>
  <r>
    <n v="10507"/>
    <n v="2"/>
    <m/>
    <n v="2020"/>
    <x v="22"/>
    <s v="H"/>
    <n v="15.860837164231068"/>
    <n v="0.2"/>
    <m/>
    <n v="3.1721674328462139"/>
    <s v=""/>
    <n v="0"/>
    <n v="0"/>
  </r>
  <r>
    <n v="10507"/>
    <n v="3"/>
    <m/>
    <n v="2045"/>
    <x v="63"/>
    <s v="H"/>
    <n v="28.645206620187412"/>
    <n v="1"/>
    <m/>
    <n v="28.645206620187412"/>
    <s v=""/>
    <n v="0"/>
    <n v="0"/>
  </r>
  <r>
    <n v="10507"/>
    <n v="4"/>
    <m/>
    <n v="2099"/>
    <x v="1"/>
    <s v="H"/>
    <n v="12.627877718847255"/>
    <n v="1.2"/>
    <m/>
    <n v="15.153453262616706"/>
    <s v=""/>
    <n v="0"/>
    <n v="0"/>
  </r>
  <r>
    <n v="10507"/>
    <n v="5"/>
    <m/>
    <n v="2046"/>
    <x v="61"/>
    <s v="H"/>
    <n v="13.391773957816332"/>
    <n v="1"/>
    <m/>
    <n v="13.391773957816332"/>
    <s v=""/>
    <n v="0"/>
    <n v="0"/>
  </r>
  <r>
    <n v="10540"/>
    <n v="0"/>
    <s v="TELA PARA PROTEÇÃO DE OBRAS, MALHA 2 MM"/>
    <m/>
    <x v="0"/>
    <m/>
    <s v=""/>
    <m/>
    <s v="M2"/>
    <s v=""/>
    <n v="15.97376573292054"/>
    <s v=""/>
    <s v=""/>
  </r>
  <r>
    <n v="10540"/>
    <n v="1"/>
    <m/>
    <n v="38043"/>
    <x v="66"/>
    <s v="M2"/>
    <n v="1.4903999999999999"/>
    <n v="1.1000000000000001"/>
    <m/>
    <n v="1.63944"/>
    <s v=""/>
    <n v="0"/>
    <n v="0"/>
  </r>
  <r>
    <n v="10540"/>
    <n v="2"/>
    <m/>
    <n v="2014"/>
    <x v="16"/>
    <s v="H"/>
    <n v="13.173665210544026"/>
    <n v="0.53"/>
    <m/>
    <n v="6.9820425615883339"/>
    <s v=""/>
    <n v="0"/>
    <n v="0"/>
  </r>
  <r>
    <n v="10540"/>
    <n v="3"/>
    <m/>
    <n v="2013"/>
    <x v="15"/>
    <s v="H"/>
    <n v="15.756939025755017"/>
    <n v="0.44"/>
    <m/>
    <n v="6.9330531713322072"/>
    <s v=""/>
    <n v="0"/>
    <n v="0"/>
  </r>
  <r>
    <n v="10540"/>
    <n v="4"/>
    <m/>
    <n v="17515"/>
    <x v="14"/>
    <s v="KG"/>
    <n v="5.5275999999999996"/>
    <n v="0.01"/>
    <m/>
    <n v="5.5275999999999999E-2"/>
    <s v=""/>
    <n v="0"/>
    <n v="0"/>
  </r>
  <r>
    <n v="10540"/>
    <n v="5"/>
    <m/>
    <n v="11046"/>
    <x v="59"/>
    <s v="M"/>
    <n v="2.4108999999999998"/>
    <n v="0.06"/>
    <m/>
    <n v="0.14465399999999998"/>
    <s v=""/>
    <n v="0"/>
    <n v="0"/>
  </r>
  <r>
    <n v="10540"/>
    <n v="6"/>
    <m/>
    <n v="11066"/>
    <x v="67"/>
    <s v="M"/>
    <n v="1.0965"/>
    <n v="0.2"/>
    <m/>
    <n v="0.21930000000000002"/>
    <s v=""/>
    <n v="0"/>
    <n v="0"/>
  </r>
  <r>
    <n v="20101"/>
    <n v="0"/>
    <s v="BROCA DE CONCRETO - DIÂMETRO DE 20CM"/>
    <m/>
    <x v="0"/>
    <m/>
    <s v=""/>
    <m/>
    <s v="M"/>
    <s v=""/>
    <n v="32.046447017524727"/>
    <s v=""/>
    <s v=""/>
  </r>
  <r>
    <n v="20101"/>
    <n v="1"/>
    <m/>
    <n v="2015"/>
    <x v="47"/>
    <s v="H"/>
    <n v="16.259414142106937"/>
    <n v="0.05"/>
    <m/>
    <n v="0.81297070710534691"/>
    <s v=""/>
    <n v="0"/>
    <n v="0"/>
  </r>
  <r>
    <n v="20101"/>
    <n v="2"/>
    <m/>
    <n v="10608"/>
    <x v="50"/>
    <s v="M3"/>
    <n v="238.17070000000001"/>
    <n v="3.1399999999999997E-2"/>
    <m/>
    <n v="7.47855998"/>
    <s v=""/>
    <n v="0"/>
    <n v="0"/>
  </r>
  <r>
    <n v="20101"/>
    <n v="3"/>
    <m/>
    <n v="2020"/>
    <x v="22"/>
    <s v="H"/>
    <n v="15.860837164231068"/>
    <n v="0.16"/>
    <m/>
    <n v="2.5377339462769708"/>
    <s v=""/>
    <n v="0"/>
    <n v="0"/>
  </r>
  <r>
    <n v="20101"/>
    <n v="4"/>
    <m/>
    <n v="2016"/>
    <x v="46"/>
    <s v="H"/>
    <n v="13.188618292508322"/>
    <n v="0.05"/>
    <m/>
    <n v="0.65943091462541614"/>
    <s v=""/>
    <n v="0"/>
    <n v="0"/>
  </r>
  <r>
    <n v="20101"/>
    <n v="5"/>
    <m/>
    <n v="11501"/>
    <x v="68"/>
    <s v="KG"/>
    <n v="3.2875999999999999"/>
    <n v="0.63"/>
    <m/>
    <n v="2.0711879999999998"/>
    <s v=""/>
    <n v="0"/>
    <n v="0"/>
  </r>
  <r>
    <n v="20101"/>
    <n v="6"/>
    <m/>
    <n v="17740"/>
    <x v="48"/>
    <s v="KG"/>
    <n v="4.9862000000000002"/>
    <n v="0.01"/>
    <m/>
    <n v="4.9862000000000004E-2"/>
    <s v=""/>
    <n v="0"/>
    <n v="0"/>
  </r>
  <r>
    <n v="20101"/>
    <n v="7"/>
    <m/>
    <n v="2099"/>
    <x v="1"/>
    <s v="H"/>
    <n v="12.627877718847255"/>
    <n v="1.46"/>
    <m/>
    <n v="18.436701469516994"/>
    <s v=""/>
    <n v="0"/>
    <n v="0"/>
  </r>
  <r>
    <n v="20102"/>
    <n v="0"/>
    <s v="BROCA DE CONCRETO - DIÂMETRO DE 25CM"/>
    <m/>
    <x v="0"/>
    <m/>
    <s v=""/>
    <m/>
    <s v="M"/>
    <s v=""/>
    <n v="48.555669809732684"/>
    <s v=""/>
    <s v=""/>
  </r>
  <r>
    <n v="20102"/>
    <n v="1"/>
    <m/>
    <n v="2099"/>
    <x v="1"/>
    <s v="H"/>
    <n v="12.627877718847255"/>
    <n v="2.2812800000000002"/>
    <m/>
    <n v="28.807724882451868"/>
    <s v=""/>
    <n v="0"/>
    <n v="0"/>
  </r>
  <r>
    <n v="20102"/>
    <n v="2"/>
    <m/>
    <n v="10608"/>
    <x v="50"/>
    <s v="M3"/>
    <n v="238.17070000000001"/>
    <n v="4.9000000000000002E-2"/>
    <m/>
    <n v="11.670364300000001"/>
    <s v=""/>
    <n v="0"/>
    <n v="0"/>
  </r>
  <r>
    <n v="20102"/>
    <n v="3"/>
    <m/>
    <n v="11501"/>
    <x v="68"/>
    <s v="KG"/>
    <n v="3.2875999999999999"/>
    <n v="0.98"/>
    <m/>
    <n v="3.2218479999999996"/>
    <s v=""/>
    <n v="0"/>
    <n v="0"/>
  </r>
  <r>
    <n v="20102"/>
    <n v="4"/>
    <m/>
    <n v="2020"/>
    <x v="22"/>
    <s v="H"/>
    <n v="15.860837164231068"/>
    <n v="0.19"/>
    <m/>
    <n v="3.0135590612039032"/>
    <s v=""/>
    <n v="0"/>
    <n v="0"/>
  </r>
  <r>
    <n v="20102"/>
    <n v="5"/>
    <m/>
    <n v="2015"/>
    <x v="47"/>
    <s v="H"/>
    <n v="16.259414142106937"/>
    <n v="0.06"/>
    <m/>
    <n v="0.97556484852641623"/>
    <s v=""/>
    <n v="0"/>
    <n v="0"/>
  </r>
  <r>
    <n v="20102"/>
    <n v="6"/>
    <m/>
    <n v="2016"/>
    <x v="46"/>
    <s v="H"/>
    <n v="13.188618292508322"/>
    <n v="0.06"/>
    <m/>
    <n v="0.79131709755049928"/>
    <s v=""/>
    <n v="0"/>
    <n v="0"/>
  </r>
  <r>
    <n v="20102"/>
    <n v="7"/>
    <m/>
    <n v="17740"/>
    <x v="48"/>
    <s v="KG"/>
    <n v="4.9862000000000002"/>
    <n v="1.5100000000000001E-2"/>
    <m/>
    <n v="7.5291620000000004E-2"/>
    <s v=""/>
    <n v="0"/>
    <n v="0"/>
  </r>
  <r>
    <n v="20103"/>
    <n v="0"/>
    <s v="BROCA DE CONCRETO - DIÂMETRO DE 30CM"/>
    <m/>
    <x v="0"/>
    <m/>
    <s v=""/>
    <m/>
    <s v="M"/>
    <s v=""/>
    <n v="72.18798555186882"/>
    <s v=""/>
    <s v=""/>
  </r>
  <r>
    <n v="20103"/>
    <n v="1"/>
    <m/>
    <n v="10608"/>
    <x v="50"/>
    <s v="M3"/>
    <n v="238.17070000000001"/>
    <n v="7.0599999999999996E-2"/>
    <m/>
    <n v="16.81485142"/>
    <s v=""/>
    <n v="0"/>
    <n v="0"/>
  </r>
  <r>
    <n v="20103"/>
    <n v="2"/>
    <m/>
    <n v="2015"/>
    <x v="47"/>
    <s v="H"/>
    <n v="16.259414142106937"/>
    <n v="0.1152"/>
    <m/>
    <n v="1.8730845091707191"/>
    <s v=""/>
    <n v="0"/>
    <n v="0"/>
  </r>
  <r>
    <n v="20103"/>
    <n v="3"/>
    <m/>
    <n v="17740"/>
    <x v="48"/>
    <s v="KG"/>
    <n v="4.9862000000000002"/>
    <n v="2.8799999999999999E-2"/>
    <m/>
    <n v="0.14360255999999999"/>
    <s v=""/>
    <n v="0"/>
    <n v="0"/>
  </r>
  <r>
    <n v="20103"/>
    <n v="4"/>
    <m/>
    <n v="2020"/>
    <x v="22"/>
    <s v="H"/>
    <n v="15.860837164231068"/>
    <n v="0.36"/>
    <m/>
    <n v="5.7099013791231839"/>
    <s v=""/>
    <n v="0"/>
    <n v="0"/>
  </r>
  <r>
    <n v="20103"/>
    <n v="5"/>
    <m/>
    <n v="2016"/>
    <x v="46"/>
    <s v="H"/>
    <n v="13.188618292508322"/>
    <n v="0.1152"/>
    <m/>
    <n v="1.5193288272969585"/>
    <s v=""/>
    <n v="0"/>
    <n v="0"/>
  </r>
  <r>
    <n v="20103"/>
    <n v="6"/>
    <m/>
    <n v="11501"/>
    <x v="68"/>
    <s v="KG"/>
    <n v="3.2875999999999999"/>
    <n v="1.4112"/>
    <m/>
    <n v="4.63946112"/>
    <s v=""/>
    <n v="0"/>
    <n v="0"/>
  </r>
  <r>
    <n v="20103"/>
    <n v="7"/>
    <m/>
    <n v="2099"/>
    <x v="1"/>
    <s v="H"/>
    <n v="12.627877718847255"/>
    <n v="3.2854100000000002"/>
    <m/>
    <n v="41.487755736277961"/>
    <s v=""/>
    <n v="0"/>
    <n v="0"/>
  </r>
  <r>
    <n v="20105"/>
    <n v="0"/>
    <s v="ESTACA DE CONCRETO MOLDADA NO LOCAL, TIPO &quot;STRAUSS&quot; - ATÉ 20T"/>
    <m/>
    <x v="0"/>
    <m/>
    <s v=""/>
    <m/>
    <s v="M"/>
    <s v=""/>
    <n v="44.495310071884731"/>
    <s v=""/>
    <s v=""/>
  </r>
  <r>
    <n v="20105"/>
    <n v="1"/>
    <m/>
    <n v="10010"/>
    <x v="69"/>
    <s v="M"/>
    <n v="30"/>
    <n v="1"/>
    <m/>
    <n v="30"/>
    <s v=""/>
    <n v="0"/>
    <n v="0"/>
  </r>
  <r>
    <n v="20105"/>
    <n v="2"/>
    <m/>
    <n v="11501"/>
    <x v="68"/>
    <s v="KG"/>
    <n v="3.2875999999999999"/>
    <n v="0.46"/>
    <m/>
    <n v="1.5122960000000001"/>
    <s v=""/>
    <n v="0"/>
    <n v="0"/>
  </r>
  <r>
    <n v="20105"/>
    <n v="3"/>
    <m/>
    <n v="17740"/>
    <x v="48"/>
    <s v="KG"/>
    <n v="4.9862000000000002"/>
    <n v="0.01"/>
    <m/>
    <n v="4.9862000000000004E-2"/>
    <s v=""/>
    <n v="0"/>
    <n v="0"/>
  </r>
  <r>
    <n v="20105"/>
    <n v="4"/>
    <m/>
    <n v="2099"/>
    <x v="1"/>
    <s v="H"/>
    <n v="12.627877718847255"/>
    <n v="0.1"/>
    <m/>
    <n v="1.2627877718847256"/>
    <s v=""/>
    <n v="0"/>
    <n v="0"/>
  </r>
  <r>
    <n v="20105"/>
    <n v="5"/>
    <m/>
    <n v="10608"/>
    <x v="50"/>
    <s v="M3"/>
    <n v="238.17070000000001"/>
    <n v="4.9000000000000002E-2"/>
    <m/>
    <n v="11.670364300000001"/>
    <s v=""/>
    <n v="0"/>
    <n v="0"/>
  </r>
  <r>
    <n v="20106"/>
    <n v="0"/>
    <s v="ESTACA DE CONCRETO MOLDADA NO LOCAL, TIPO &quot;STRAUSS&quot; - ATÉ 30T"/>
    <m/>
    <x v="0"/>
    <m/>
    <s v=""/>
    <m/>
    <s v="M"/>
    <s v=""/>
    <n v="55.853601771884726"/>
    <s v=""/>
    <s v=""/>
  </r>
  <r>
    <n v="20106"/>
    <n v="1"/>
    <m/>
    <n v="10608"/>
    <x v="50"/>
    <s v="M3"/>
    <n v="238.17070000000001"/>
    <n v="0.08"/>
    <m/>
    <n v="19.053656"/>
    <s v=""/>
    <n v="0"/>
    <n v="0"/>
  </r>
  <r>
    <n v="20106"/>
    <n v="2"/>
    <m/>
    <n v="2099"/>
    <x v="1"/>
    <s v="H"/>
    <n v="12.627877718847255"/>
    <n v="0.1"/>
    <m/>
    <n v="1.2627877718847256"/>
    <s v=""/>
    <n v="0"/>
    <n v="0"/>
  </r>
  <r>
    <n v="20106"/>
    <n v="3"/>
    <m/>
    <n v="10011"/>
    <x v="70"/>
    <s v="M"/>
    <n v="33.975000000000001"/>
    <n v="1"/>
    <m/>
    <n v="33.975000000000001"/>
    <s v=""/>
    <n v="0"/>
    <n v="0"/>
  </r>
  <r>
    <n v="20106"/>
    <n v="4"/>
    <m/>
    <n v="17740"/>
    <x v="48"/>
    <s v="KG"/>
    <n v="4.9862000000000002"/>
    <n v="0.01"/>
    <m/>
    <n v="4.9862000000000004E-2"/>
    <s v=""/>
    <n v="0"/>
    <n v="0"/>
  </r>
  <r>
    <n v="20106"/>
    <n v="5"/>
    <m/>
    <n v="11501"/>
    <x v="68"/>
    <s v="KG"/>
    <n v="3.2875999999999999"/>
    <n v="0.46"/>
    <m/>
    <n v="1.5122960000000001"/>
    <s v=""/>
    <n v="0"/>
    <n v="0"/>
  </r>
  <r>
    <n v="20107"/>
    <n v="0"/>
    <s v="ESTACA DE CONCRETO MOLDADA NO LOCAL, TIPO &quot;STRAUSS&quot; - ATÉ 40T"/>
    <m/>
    <x v="0"/>
    <m/>
    <s v=""/>
    <m/>
    <s v="M"/>
    <s v=""/>
    <n v="69.380880871884727"/>
    <s v=""/>
    <s v=""/>
  </r>
  <r>
    <n v="20107"/>
    <n v="1"/>
    <m/>
    <n v="11501"/>
    <x v="68"/>
    <s v="KG"/>
    <n v="3.2875999999999999"/>
    <n v="0.8"/>
    <m/>
    <n v="2.63008"/>
    <s v=""/>
    <n v="0"/>
    <n v="0"/>
  </r>
  <r>
    <n v="20107"/>
    <n v="2"/>
    <m/>
    <n v="17740"/>
    <x v="48"/>
    <s v="KG"/>
    <n v="4.9862000000000002"/>
    <n v="0.02"/>
    <m/>
    <n v="9.9724000000000007E-2"/>
    <s v=""/>
    <n v="0"/>
    <n v="0"/>
  </r>
  <r>
    <n v="20107"/>
    <n v="3"/>
    <m/>
    <n v="2099"/>
    <x v="1"/>
    <s v="H"/>
    <n v="12.627877718847255"/>
    <n v="0.1"/>
    <m/>
    <n v="1.2627877718847256"/>
    <s v=""/>
    <n v="0"/>
    <n v="0"/>
  </r>
  <r>
    <n v="20107"/>
    <n v="4"/>
    <m/>
    <n v="10012"/>
    <x v="71"/>
    <s v="M"/>
    <n v="38.475000000000001"/>
    <n v="1"/>
    <m/>
    <n v="38.475000000000001"/>
    <s v=""/>
    <n v="0"/>
    <n v="0"/>
  </r>
  <r>
    <n v="20107"/>
    <n v="5"/>
    <m/>
    <n v="10608"/>
    <x v="50"/>
    <s v="M3"/>
    <n v="238.17070000000001"/>
    <n v="0.113"/>
    <m/>
    <n v="26.913289100000004"/>
    <s v=""/>
    <n v="0"/>
    <n v="0"/>
  </r>
  <r>
    <n v="20108"/>
    <n v="0"/>
    <s v="ESTACA DE CONCRETO MOLDADA NO LOCAL, TIPO &quot;STRAUSS&quot; - ATÉ 60T"/>
    <m/>
    <x v="0"/>
    <m/>
    <s v=""/>
    <m/>
    <s v="M"/>
    <s v=""/>
    <n v="96.862518057827089"/>
    <s v=""/>
    <s v=""/>
  </r>
  <r>
    <n v="20108"/>
    <n v="1"/>
    <m/>
    <n v="10608"/>
    <x v="50"/>
    <s v="M3"/>
    <n v="238.17070000000001"/>
    <n v="0.13200000000000001"/>
    <m/>
    <n v="31.438532400000003"/>
    <s v=""/>
    <n v="0"/>
    <n v="0"/>
  </r>
  <r>
    <n v="20108"/>
    <n v="2"/>
    <m/>
    <n v="2099"/>
    <x v="1"/>
    <s v="H"/>
    <n v="12.627877718847255"/>
    <n v="0.15"/>
    <m/>
    <n v="1.8941816578270882"/>
    <s v=""/>
    <n v="0"/>
    <n v="0"/>
  </r>
  <r>
    <n v="20108"/>
    <n v="3"/>
    <m/>
    <n v="17740"/>
    <x v="48"/>
    <s v="KG"/>
    <n v="4.9862000000000002"/>
    <n v="0.02"/>
    <m/>
    <n v="9.9724000000000007E-2"/>
    <s v=""/>
    <n v="0"/>
    <n v="0"/>
  </r>
  <r>
    <n v="20108"/>
    <n v="4"/>
    <m/>
    <n v="11501"/>
    <x v="68"/>
    <s v="KG"/>
    <n v="3.2875999999999999"/>
    <n v="0.8"/>
    <m/>
    <n v="2.63008"/>
    <s v=""/>
    <n v="0"/>
    <n v="0"/>
  </r>
  <r>
    <n v="20108"/>
    <n v="5"/>
    <m/>
    <n v="10013"/>
    <x v="72"/>
    <s v="M"/>
    <n v="60.8"/>
    <n v="1"/>
    <m/>
    <n v="60.8"/>
    <s v=""/>
    <n v="0"/>
    <n v="0"/>
  </r>
  <r>
    <n v="20120"/>
    <n v="0"/>
    <s v="TUBULÃO - ESCAVAÇÃO A CÉU ABERTO, COM PÁ E PICARETA"/>
    <m/>
    <x v="0"/>
    <m/>
    <s v=""/>
    <m/>
    <s v="M3"/>
    <s v=""/>
    <n v="291.714004182758"/>
    <s v=""/>
    <s v=""/>
  </r>
  <r>
    <n v="20120"/>
    <n v="1"/>
    <m/>
    <n v="2008"/>
    <x v="73"/>
    <s v="H"/>
    <n v="15.120659606998458"/>
    <n v="10"/>
    <m/>
    <n v="151.20659606998458"/>
    <s v=""/>
    <n v="0"/>
    <n v="0"/>
  </r>
  <r>
    <n v="20120"/>
    <n v="2"/>
    <m/>
    <n v="2009"/>
    <x v="74"/>
    <s v="H"/>
    <n v="14.05074081127734"/>
    <n v="10"/>
    <m/>
    <n v="140.50740811277339"/>
    <s v=""/>
    <n v="0"/>
    <n v="0"/>
  </r>
  <r>
    <n v="20134"/>
    <n v="0"/>
    <s v="TUBULÃO A CÉU ABERTO FCK=20 MPA"/>
    <m/>
    <x v="0"/>
    <m/>
    <s v=""/>
    <m/>
    <s v="M3"/>
    <s v=""/>
    <n v="449.8078069546292"/>
    <s v=""/>
    <s v=""/>
  </r>
  <r>
    <n v="20134"/>
    <n v="1"/>
    <m/>
    <n v="2099"/>
    <x v="1"/>
    <s v="H"/>
    <n v="12.627877718847255"/>
    <n v="12"/>
    <m/>
    <n v="151.53453262616705"/>
    <s v=""/>
    <n v="0"/>
    <n v="0"/>
  </r>
  <r>
    <n v="20134"/>
    <n v="2"/>
    <m/>
    <n v="2020"/>
    <x v="22"/>
    <s v="H"/>
    <n v="15.860837164231068"/>
    <n v="2"/>
    <m/>
    <n v="31.721674328462136"/>
    <s v=""/>
    <n v="0"/>
    <n v="0"/>
  </r>
  <r>
    <n v="20134"/>
    <n v="3"/>
    <m/>
    <n v="10524"/>
    <x v="75"/>
    <s v="M3"/>
    <n v="266.55160000000001"/>
    <n v="1"/>
    <m/>
    <n v="266.55160000000001"/>
    <s v=""/>
    <n v="0"/>
    <n v="0"/>
  </r>
  <r>
    <n v="20138"/>
    <n v="0"/>
    <s v="ESTACA DE CONCRETO PRÉ-MOLDADA COM CARGA ADMISSÍVEL PARA ESTRUTURA DE 20 T"/>
    <m/>
    <x v="0"/>
    <m/>
    <s v=""/>
    <m/>
    <s v="M"/>
    <s v=""/>
    <n v="63.378475000000002"/>
    <s v=""/>
    <s v=""/>
  </r>
  <r>
    <n v="20138"/>
    <n v="1"/>
    <m/>
    <n v="10001"/>
    <x v="76"/>
    <s v="M"/>
    <n v="61.532499999999999"/>
    <n v="1.03"/>
    <m/>
    <n v="63.378475000000002"/>
    <s v=""/>
    <n v="0"/>
    <n v="0"/>
  </r>
  <r>
    <n v="20139"/>
    <n v="0"/>
    <s v="ESTACA DE CONCRETO PRÉ-MOLDADA COM CARGA ADMISSÍVEL PARA ESTRUTURA DE 30 T"/>
    <m/>
    <x v="0"/>
    <m/>
    <s v=""/>
    <m/>
    <s v="M"/>
    <s v=""/>
    <n v="68.464100000000002"/>
    <s v=""/>
    <s v=""/>
  </r>
  <r>
    <n v="20139"/>
    <n v="1"/>
    <m/>
    <n v="10002"/>
    <x v="77"/>
    <s v="M"/>
    <n v="66.47"/>
    <n v="1.03"/>
    <m/>
    <n v="68.464100000000002"/>
    <s v=""/>
    <n v="659.2"/>
    <n v="43817.024000000005"/>
  </r>
  <r>
    <n v="20140"/>
    <n v="0"/>
    <s v="ESTACA DE CONCRETO PRÉ-MOLDADA COM CARGA ADMISSÍVEL PARA ESTRUTURA DE 40 T"/>
    <m/>
    <x v="0"/>
    <m/>
    <s v=""/>
    <m/>
    <s v="M"/>
    <s v=""/>
    <n v="84.779300000000006"/>
    <s v=""/>
    <s v=""/>
  </r>
  <r>
    <n v="20140"/>
    <n v="1"/>
    <m/>
    <n v="10003"/>
    <x v="78"/>
    <s v="M"/>
    <n v="82.31"/>
    <n v="1.03"/>
    <m/>
    <n v="84.779300000000006"/>
    <s v=""/>
    <n v="0"/>
    <n v="0"/>
  </r>
  <r>
    <n v="20141"/>
    <n v="0"/>
    <s v="ESTACA DE CONCRETO PRÉ-MOLDADA COM CARGA ADMISSÍVEL PARA ESTRUTURA DE 60 T"/>
    <m/>
    <x v="0"/>
    <m/>
    <s v=""/>
    <m/>
    <s v="M"/>
    <s v=""/>
    <n v="124.76389999999999"/>
    <s v=""/>
    <s v=""/>
  </r>
  <r>
    <n v="20141"/>
    <n v="1"/>
    <m/>
    <n v="10004"/>
    <x v="79"/>
    <s v="M"/>
    <n v="121.13"/>
    <n v="1.03"/>
    <m/>
    <n v="124.76389999999999"/>
    <s v=""/>
    <n v="0"/>
    <n v="0"/>
  </r>
  <r>
    <n v="20142"/>
    <n v="0"/>
    <s v="ESTACA DE CONCRETO PRÉ-MOLDADA COM CARGA ADMISSÍVEL PARA ESTRUTURA DE 70 T"/>
    <m/>
    <x v="0"/>
    <m/>
    <s v=""/>
    <m/>
    <s v="M"/>
    <s v=""/>
    <n v="141.67392500000003"/>
    <s v=""/>
    <s v=""/>
  </r>
  <r>
    <n v="20142"/>
    <n v="1"/>
    <m/>
    <n v="10005"/>
    <x v="80"/>
    <s v="M"/>
    <n v="137.54750000000001"/>
    <n v="1.03"/>
    <m/>
    <n v="141.67392500000003"/>
    <s v=""/>
    <n v="0"/>
    <n v="0"/>
  </r>
  <r>
    <n v="20143"/>
    <n v="0"/>
    <s v="EMENDA DE ESTACA DE CONCRETO PRÉ-MOLDADA - DIÂMETRO 17 CM - 20 T"/>
    <m/>
    <x v="0"/>
    <m/>
    <s v=""/>
    <m/>
    <s v="UN"/>
    <s v=""/>
    <n v="29.9633"/>
    <s v=""/>
    <s v=""/>
  </r>
  <r>
    <n v="20143"/>
    <n v="1"/>
    <m/>
    <n v="10060"/>
    <x v="81"/>
    <s v="UN"/>
    <n v="29.9633"/>
    <n v="1"/>
    <m/>
    <n v="29.9633"/>
    <s v=""/>
    <n v="0"/>
    <n v="0"/>
  </r>
  <r>
    <n v="20144"/>
    <n v="0"/>
    <s v="EMENDA DE ESTACA DE CONCRETO PRÉ-MOLDADA - DIÂMETRO 20 CM - 30 T"/>
    <m/>
    <x v="0"/>
    <m/>
    <s v=""/>
    <m/>
    <s v="UN"/>
    <s v=""/>
    <n v="31.903300000000002"/>
    <s v=""/>
    <s v=""/>
  </r>
  <r>
    <n v="20144"/>
    <n v="1"/>
    <m/>
    <n v="10061"/>
    <x v="82"/>
    <s v="UN"/>
    <n v="31.903300000000002"/>
    <n v="1"/>
    <m/>
    <n v="31.903300000000002"/>
    <s v=""/>
    <n v="0"/>
    <n v="0"/>
  </r>
  <r>
    <n v="20145"/>
    <n v="0"/>
    <s v="EMENDA DE ESTACA DE CONCRETO PRÉ-MOLDADA - DIÂMETRO 23 CM - 40 T"/>
    <m/>
    <x v="0"/>
    <m/>
    <s v=""/>
    <m/>
    <s v="UN"/>
    <s v=""/>
    <n v="34.8733"/>
    <s v=""/>
    <s v=""/>
  </r>
  <r>
    <n v="20145"/>
    <n v="1"/>
    <m/>
    <n v="10062"/>
    <x v="83"/>
    <s v="UN"/>
    <n v="34.8733"/>
    <n v="1"/>
    <m/>
    <n v="34.8733"/>
    <s v=""/>
    <n v="0"/>
    <n v="0"/>
  </r>
  <r>
    <n v="20146"/>
    <n v="0"/>
    <s v="EMENDA DE ESTACA DE CONCRETO PRÉ-MOLDADA - DIÂMETRO 28 CM - 60 T"/>
    <m/>
    <x v="0"/>
    <m/>
    <s v=""/>
    <m/>
    <s v="UN"/>
    <s v=""/>
    <n v="34"/>
    <s v=""/>
    <s v=""/>
  </r>
  <r>
    <n v="20146"/>
    <n v="1"/>
    <m/>
    <n v="10063"/>
    <x v="84"/>
    <s v="UN"/>
    <n v="34"/>
    <n v="1"/>
    <m/>
    <n v="34"/>
    <s v=""/>
    <n v="0"/>
    <n v="0"/>
  </r>
  <r>
    <n v="20147"/>
    <n v="0"/>
    <s v="EMENDA DE ESTACA DE CONCRETO PRÉ-MOLDADA - DIÂMETRO 33 CM - 70 T"/>
    <m/>
    <x v="0"/>
    <m/>
    <s v=""/>
    <m/>
    <s v="UN"/>
    <s v=""/>
    <n v="40.823300000000003"/>
    <s v=""/>
    <s v=""/>
  </r>
  <r>
    <n v="20147"/>
    <n v="1"/>
    <m/>
    <n v="10064"/>
    <x v="85"/>
    <s v="UN"/>
    <n v="40.823300000000003"/>
    <n v="1"/>
    <m/>
    <n v="40.823300000000003"/>
    <s v=""/>
    <n v="0"/>
    <n v="0"/>
  </r>
  <r>
    <n v="20148"/>
    <n v="0"/>
    <s v="CORTE E REPARO DE CABEÇA DE ESTACA"/>
    <m/>
    <x v="0"/>
    <m/>
    <s v=""/>
    <m/>
    <s v="UN"/>
    <s v=""/>
    <n v="35.534903588175908"/>
    <s v=""/>
    <s v=""/>
  </r>
  <r>
    <n v="20148"/>
    <n v="1"/>
    <m/>
    <n v="2020"/>
    <x v="22"/>
    <s v="H"/>
    <n v="15.860837164231068"/>
    <n v="0.25"/>
    <m/>
    <n v="3.965209291057767"/>
    <s v=""/>
    <n v="0"/>
    <n v="0"/>
  </r>
  <r>
    <n v="20148"/>
    <n v="2"/>
    <m/>
    <n v="2099"/>
    <x v="1"/>
    <s v="H"/>
    <n v="12.627877718847255"/>
    <n v="2.5"/>
    <m/>
    <n v="31.56969429711814"/>
    <s v=""/>
    <n v="0"/>
    <n v="0"/>
  </r>
  <r>
    <n v="20151"/>
    <n v="0"/>
    <s v="ESTACAS ESCAVADAS MECANICAMENTE - DIÂMETRO DE 25CM"/>
    <m/>
    <x v="0"/>
    <m/>
    <s v=""/>
    <m/>
    <s v="M"/>
    <s v=""/>
    <n v="25.608174171884727"/>
    <s v=""/>
    <s v=""/>
  </r>
  <r>
    <n v="20151"/>
    <n v="1"/>
    <m/>
    <n v="10017"/>
    <x v="86"/>
    <s v="M"/>
    <n v="9.7222000000000008"/>
    <n v="1"/>
    <m/>
    <n v="9.7222000000000008"/>
    <s v=""/>
    <n v="0"/>
    <n v="0"/>
  </r>
  <r>
    <n v="20151"/>
    <n v="2"/>
    <m/>
    <n v="11501"/>
    <x v="68"/>
    <s v="KG"/>
    <n v="3.2875999999999999"/>
    <n v="0.46"/>
    <m/>
    <n v="1.5122960000000001"/>
    <s v=""/>
    <n v="0"/>
    <n v="0"/>
  </r>
  <r>
    <n v="20151"/>
    <n v="3"/>
    <m/>
    <n v="10524"/>
    <x v="75"/>
    <s v="M3"/>
    <n v="266.55160000000001"/>
    <n v="4.9000000000000002E-2"/>
    <m/>
    <n v="13.061028400000001"/>
    <s v=""/>
    <n v="0"/>
    <n v="0"/>
  </r>
  <r>
    <n v="20151"/>
    <n v="4"/>
    <m/>
    <n v="2099"/>
    <x v="1"/>
    <s v="H"/>
    <n v="12.627877718847255"/>
    <n v="0.1"/>
    <m/>
    <n v="1.2627877718847256"/>
    <s v=""/>
    <n v="0"/>
    <n v="0"/>
  </r>
  <r>
    <n v="20151"/>
    <n v="5"/>
    <m/>
    <n v="17740"/>
    <x v="48"/>
    <s v="KG"/>
    <n v="4.9862000000000002"/>
    <n v="0.01"/>
    <m/>
    <n v="4.9862000000000004E-2"/>
    <s v=""/>
    <n v="0"/>
    <n v="0"/>
  </r>
  <r>
    <n v="20152"/>
    <n v="0"/>
    <s v="ESTACAS ESCAVADAS MECANICAMENTE - DIÂMETRO DE 30CM"/>
    <m/>
    <x v="0"/>
    <m/>
    <s v=""/>
    <m/>
    <s v="M"/>
    <s v=""/>
    <n v="33.603863371884721"/>
    <s v=""/>
    <s v=""/>
  </r>
  <r>
    <n v="20152"/>
    <n v="1"/>
    <m/>
    <n v="10524"/>
    <x v="75"/>
    <s v="M3"/>
    <n v="266.55160000000001"/>
    <n v="7.0999999999999994E-2"/>
    <m/>
    <n v="18.925163599999998"/>
    <s v=""/>
    <n v="0"/>
    <n v="0"/>
  </r>
  <r>
    <n v="20152"/>
    <n v="2"/>
    <m/>
    <n v="17740"/>
    <x v="48"/>
    <s v="KG"/>
    <n v="4.9862000000000002"/>
    <n v="0.02"/>
    <m/>
    <n v="9.9724000000000007E-2"/>
    <s v=""/>
    <n v="0"/>
    <n v="0"/>
  </r>
  <r>
    <n v="20152"/>
    <n v="3"/>
    <m/>
    <n v="10018"/>
    <x v="87"/>
    <s v="M"/>
    <n v="11.244999999999999"/>
    <n v="1"/>
    <m/>
    <n v="11.244999999999999"/>
    <s v=""/>
    <n v="0"/>
    <n v="0"/>
  </r>
  <r>
    <n v="20152"/>
    <n v="4"/>
    <m/>
    <n v="2099"/>
    <x v="1"/>
    <s v="H"/>
    <n v="12.627877718847255"/>
    <n v="0.1"/>
    <m/>
    <n v="1.2627877718847256"/>
    <s v=""/>
    <n v="0"/>
    <n v="0"/>
  </r>
  <r>
    <n v="20152"/>
    <n v="5"/>
    <m/>
    <n v="11501"/>
    <x v="68"/>
    <s v="KG"/>
    <n v="3.2875999999999999"/>
    <n v="0.63"/>
    <m/>
    <n v="2.0711879999999998"/>
    <s v=""/>
    <n v="0"/>
    <n v="0"/>
  </r>
  <r>
    <n v="20153"/>
    <n v="0"/>
    <s v="ESTACAS ESCAVADAS MECANICAMENTE - DIÂMETRO DE 35CM"/>
    <m/>
    <x v="0"/>
    <m/>
    <s v=""/>
    <m/>
    <s v="M"/>
    <s v=""/>
    <n v="42.97594537188472"/>
    <s v=""/>
    <s v=""/>
  </r>
  <r>
    <n v="20153"/>
    <n v="1"/>
    <m/>
    <n v="10524"/>
    <x v="75"/>
    <s v="M3"/>
    <n v="266.55160000000001"/>
    <n v="9.6000000000000002E-2"/>
    <m/>
    <n v="25.5889536"/>
    <s v=""/>
    <n v="0"/>
    <n v="0"/>
  </r>
  <r>
    <n v="20153"/>
    <n v="2"/>
    <m/>
    <n v="17740"/>
    <x v="48"/>
    <s v="KG"/>
    <n v="4.9862000000000002"/>
    <n v="0.02"/>
    <m/>
    <n v="9.9724000000000007E-2"/>
    <s v=""/>
    <n v="0"/>
    <n v="0"/>
  </r>
  <r>
    <n v="20153"/>
    <n v="3"/>
    <m/>
    <n v="2099"/>
    <x v="1"/>
    <s v="H"/>
    <n v="12.627877718847255"/>
    <n v="0.1"/>
    <m/>
    <n v="1.2627877718847256"/>
    <s v=""/>
    <n v="0"/>
    <n v="0"/>
  </r>
  <r>
    <n v="20153"/>
    <n v="4"/>
    <m/>
    <n v="10019"/>
    <x v="88"/>
    <s v="M"/>
    <n v="13.394399999999999"/>
    <n v="1"/>
    <m/>
    <n v="13.394399999999999"/>
    <s v=""/>
    <n v="0"/>
    <n v="0"/>
  </r>
  <r>
    <n v="20153"/>
    <n v="5"/>
    <m/>
    <n v="11501"/>
    <x v="68"/>
    <s v="KG"/>
    <n v="3.2875999999999999"/>
    <n v="0.8"/>
    <m/>
    <n v="2.63008"/>
    <s v=""/>
    <n v="0"/>
    <n v="0"/>
  </r>
  <r>
    <n v="20155"/>
    <n v="0"/>
    <s v="ESTACAS ESCAVADAS MECANICAMENTE - DIÂMETRO DE 40CM"/>
    <m/>
    <x v="0"/>
    <m/>
    <s v=""/>
    <m/>
    <s v="M"/>
    <s v=""/>
    <n v="56.149421371884728"/>
    <s v=""/>
    <s v=""/>
  </r>
  <r>
    <n v="20155"/>
    <n v="1"/>
    <m/>
    <n v="17740"/>
    <x v="48"/>
    <s v="KG"/>
    <n v="4.9862000000000002"/>
    <n v="0.04"/>
    <m/>
    <n v="0.19944800000000001"/>
    <s v=""/>
    <n v="0"/>
    <n v="0"/>
  </r>
  <r>
    <n v="20155"/>
    <n v="2"/>
    <m/>
    <n v="11501"/>
    <x v="68"/>
    <s v="KG"/>
    <n v="3.2875999999999999"/>
    <n v="1.84"/>
    <m/>
    <n v="6.0491840000000003"/>
    <s v=""/>
    <n v="0"/>
    <n v="0"/>
  </r>
  <r>
    <n v="20155"/>
    <n v="3"/>
    <m/>
    <n v="10524"/>
    <x v="75"/>
    <s v="M3"/>
    <n v="266.55160000000001"/>
    <n v="0.126"/>
    <m/>
    <n v="33.585501600000001"/>
    <s v=""/>
    <n v="0"/>
    <n v="0"/>
  </r>
  <r>
    <n v="20155"/>
    <n v="4"/>
    <m/>
    <n v="2099"/>
    <x v="1"/>
    <s v="H"/>
    <n v="12.627877718847255"/>
    <n v="0.1"/>
    <m/>
    <n v="1.2627877718847256"/>
    <s v=""/>
    <n v="0"/>
    <n v="0"/>
  </r>
  <r>
    <n v="20155"/>
    <n v="5"/>
    <m/>
    <n v="10008"/>
    <x v="89"/>
    <s v="M"/>
    <n v="15.0525"/>
    <n v="1"/>
    <m/>
    <n v="15.0525"/>
    <s v=""/>
    <n v="0"/>
    <n v="0"/>
  </r>
  <r>
    <n v="20156"/>
    <n v="0"/>
    <s v="ESTACAS ESCAVADAS MECANICAMENTE - DIÂMETRO DE 80CM"/>
    <m/>
    <x v="0"/>
    <m/>
    <s v=""/>
    <m/>
    <s v="M"/>
    <s v=""/>
    <n v="198.51621897188474"/>
    <s v=""/>
    <s v=""/>
  </r>
  <r>
    <n v="20156"/>
    <n v="1"/>
    <m/>
    <n v="11501"/>
    <x v="68"/>
    <s v="KG"/>
    <n v="3.2875999999999999"/>
    <n v="7.36"/>
    <m/>
    <n v="24.196736000000001"/>
    <s v=""/>
    <n v="0"/>
    <n v="0"/>
  </r>
  <r>
    <n v="20156"/>
    <n v="2"/>
    <m/>
    <n v="17740"/>
    <x v="48"/>
    <s v="KG"/>
    <n v="4.9862000000000002"/>
    <n v="0.16"/>
    <m/>
    <n v="0.79779200000000006"/>
    <s v=""/>
    <n v="0"/>
    <n v="0"/>
  </r>
  <r>
    <n v="20156"/>
    <n v="3"/>
    <m/>
    <n v="2099"/>
    <x v="1"/>
    <s v="H"/>
    <n v="12.627877718847255"/>
    <n v="0.1"/>
    <m/>
    <n v="1.2627877718847256"/>
    <s v=""/>
    <n v="0"/>
    <n v="0"/>
  </r>
  <r>
    <n v="20156"/>
    <n v="4"/>
    <m/>
    <n v="10009"/>
    <x v="90"/>
    <s v="M"/>
    <n v="38.450000000000003"/>
    <n v="1"/>
    <m/>
    <n v="38.450000000000003"/>
    <s v=""/>
    <n v="0"/>
    <n v="0"/>
  </r>
  <r>
    <n v="20156"/>
    <n v="5"/>
    <m/>
    <n v="10524"/>
    <x v="75"/>
    <s v="M3"/>
    <n v="266.55160000000001"/>
    <n v="0.502"/>
    <m/>
    <n v="133.8089032"/>
    <s v=""/>
    <n v="0"/>
    <n v="0"/>
  </r>
  <r>
    <n v="20160"/>
    <n v="0"/>
    <s v="ESTACA RAIZ DIÂMETRO DE 160MM PARA ATÉ 35 TF"/>
    <m/>
    <x v="0"/>
    <m/>
    <s v=""/>
    <m/>
    <s v="M"/>
    <s v=""/>
    <n v="213.94116853775992"/>
    <s v=""/>
    <s v=""/>
  </r>
  <r>
    <n v="20160"/>
    <n v="1"/>
    <m/>
    <n v="10517"/>
    <x v="91"/>
    <s v="KG"/>
    <n v="0.42080000000000001"/>
    <n v="23"/>
    <m/>
    <n v="9.6783999999999999"/>
    <s v=""/>
    <n v="0"/>
    <n v="0"/>
  </r>
  <r>
    <n v="20160"/>
    <n v="2"/>
    <m/>
    <n v="2015"/>
    <x v="47"/>
    <s v="H"/>
    <n v="16.259414142106937"/>
    <n v="0.70720000000000005"/>
    <m/>
    <n v="11.498657681298027"/>
    <s v=""/>
    <n v="0"/>
    <n v="0"/>
  </r>
  <r>
    <n v="20160"/>
    <n v="3"/>
    <m/>
    <n v="11510"/>
    <x v="92"/>
    <s v="KG"/>
    <n v="3.2757999999999998"/>
    <n v="8.84"/>
    <m/>
    <n v="28.958071999999998"/>
    <s v=""/>
    <n v="0"/>
    <n v="0"/>
  </r>
  <r>
    <n v="20160"/>
    <n v="4"/>
    <m/>
    <n v="10501"/>
    <x v="52"/>
    <s v="M3"/>
    <n v="74.379800000000003"/>
    <n v="0.03"/>
    <m/>
    <n v="2.2313939999999999"/>
    <s v=""/>
    <n v="0"/>
    <n v="0"/>
  </r>
  <r>
    <n v="20160"/>
    <n v="5"/>
    <m/>
    <n v="10123"/>
    <x v="93"/>
    <s v="M"/>
    <n v="151.4"/>
    <n v="1"/>
    <m/>
    <n v="151.4"/>
    <s v=""/>
    <n v="0"/>
    <n v="0"/>
  </r>
  <r>
    <n v="20160"/>
    <n v="6"/>
    <m/>
    <n v="17740"/>
    <x v="48"/>
    <s v="KG"/>
    <n v="4.9862000000000002"/>
    <n v="0.17"/>
    <m/>
    <n v="0.84765400000000013"/>
    <s v=""/>
    <n v="0"/>
    <n v="0"/>
  </r>
  <r>
    <n v="20160"/>
    <n v="7"/>
    <m/>
    <n v="2016"/>
    <x v="46"/>
    <s v="H"/>
    <n v="13.188618292508322"/>
    <n v="0.70720000000000005"/>
    <m/>
    <n v="9.3269908564618849"/>
    <s v=""/>
    <n v="0"/>
    <n v="0"/>
  </r>
  <r>
    <n v="20161"/>
    <n v="0"/>
    <s v="ESTACA RAIZ DIÂMETRO DE 200MM PARA ATÉ 50 TF"/>
    <m/>
    <x v="0"/>
    <m/>
    <s v=""/>
    <m/>
    <s v="M"/>
    <s v=""/>
    <n v="245.68257524507678"/>
    <s v=""/>
    <s v=""/>
  </r>
  <r>
    <n v="20161"/>
    <n v="1"/>
    <m/>
    <n v="10124"/>
    <x v="94"/>
    <s v="M"/>
    <n v="165.94149999999999"/>
    <n v="1"/>
    <m/>
    <n v="165.94149999999999"/>
    <s v=""/>
    <n v="0"/>
    <n v="0"/>
  </r>
  <r>
    <n v="20161"/>
    <n v="2"/>
    <m/>
    <n v="10501"/>
    <x v="52"/>
    <s v="M3"/>
    <n v="74.379800000000003"/>
    <n v="0.06"/>
    <m/>
    <n v="4.4627879999999998"/>
    <s v=""/>
    <n v="0"/>
    <n v="0"/>
  </r>
  <r>
    <n v="20161"/>
    <n v="3"/>
    <m/>
    <n v="17740"/>
    <x v="48"/>
    <s v="KG"/>
    <n v="4.9862000000000002"/>
    <n v="0.2"/>
    <m/>
    <n v="0.99724000000000013"/>
    <s v=""/>
    <n v="0"/>
    <n v="0"/>
  </r>
  <r>
    <n v="20161"/>
    <n v="4"/>
    <m/>
    <n v="10517"/>
    <x v="91"/>
    <s v="KG"/>
    <n v="0.42080000000000001"/>
    <n v="36"/>
    <m/>
    <n v="15.1488"/>
    <s v=""/>
    <n v="0"/>
    <n v="0"/>
  </r>
  <r>
    <n v="20161"/>
    <n v="5"/>
    <m/>
    <n v="11510"/>
    <x v="92"/>
    <s v="KG"/>
    <n v="3.2757999999999998"/>
    <n v="10.5"/>
    <m/>
    <n v="34.395899999999997"/>
    <s v=""/>
    <n v="0"/>
    <n v="0"/>
  </r>
  <r>
    <n v="20161"/>
    <n v="6"/>
    <m/>
    <n v="2016"/>
    <x v="46"/>
    <s v="H"/>
    <n v="13.188618292508322"/>
    <n v="0.84"/>
    <m/>
    <n v="11.07843936570699"/>
    <s v=""/>
    <n v="0"/>
    <n v="0"/>
  </r>
  <r>
    <n v="20161"/>
    <n v="7"/>
    <m/>
    <n v="2015"/>
    <x v="47"/>
    <s v="H"/>
    <n v="16.259414142106937"/>
    <n v="0.84"/>
    <m/>
    <n v="13.657907879369827"/>
    <s v=""/>
    <n v="0"/>
    <n v="0"/>
  </r>
  <r>
    <n v="20162"/>
    <n v="0"/>
    <s v="ESTACA RAIZ DIÂMETRO DE 250MM PARA ATÉ 80 TF"/>
    <m/>
    <x v="0"/>
    <m/>
    <s v=""/>
    <m/>
    <s v="M"/>
    <s v=""/>
    <n v="275.2077776194522"/>
    <s v=""/>
    <s v=""/>
  </r>
  <r>
    <n v="20162"/>
    <n v="1"/>
    <m/>
    <n v="17740"/>
    <x v="48"/>
    <s v="KG"/>
    <n v="4.9862000000000002"/>
    <n v="0.23"/>
    <m/>
    <n v="1.1468260000000001"/>
    <s v=""/>
    <n v="0"/>
    <n v="0"/>
  </r>
  <r>
    <n v="20162"/>
    <n v="2"/>
    <m/>
    <n v="10125"/>
    <x v="95"/>
    <s v="M"/>
    <n v="174.3075"/>
    <n v="1"/>
    <m/>
    <n v="174.3075"/>
    <s v=""/>
    <n v="0"/>
    <n v="0"/>
  </r>
  <r>
    <n v="20162"/>
    <n v="3"/>
    <m/>
    <n v="10517"/>
    <x v="91"/>
    <s v="KG"/>
    <n v="0.42080000000000001"/>
    <n v="56"/>
    <m/>
    <n v="23.564800000000002"/>
    <s v=""/>
    <n v="0"/>
    <n v="0"/>
  </r>
  <r>
    <n v="20162"/>
    <n v="4"/>
    <m/>
    <n v="11510"/>
    <x v="92"/>
    <s v="KG"/>
    <n v="3.2757999999999998"/>
    <n v="12.34"/>
    <m/>
    <n v="40.423372000000001"/>
    <s v=""/>
    <n v="0"/>
    <n v="0"/>
  </r>
  <r>
    <n v="20162"/>
    <n v="5"/>
    <m/>
    <n v="2016"/>
    <x v="46"/>
    <s v="H"/>
    <n v="13.188618292508322"/>
    <n v="0.98719999999999997"/>
    <m/>
    <n v="13.019803978364214"/>
    <s v=""/>
    <n v="0"/>
    <n v="0"/>
  </r>
  <r>
    <n v="20162"/>
    <n v="6"/>
    <m/>
    <n v="2015"/>
    <x v="47"/>
    <s v="H"/>
    <n v="16.259414142106937"/>
    <n v="0.98719999999999997"/>
    <m/>
    <n v="16.05129364108797"/>
    <s v=""/>
    <n v="0"/>
    <n v="0"/>
  </r>
  <r>
    <n v="20162"/>
    <n v="7"/>
    <m/>
    <n v="10501"/>
    <x v="52"/>
    <s v="M3"/>
    <n v="74.379800000000003"/>
    <n v="0.09"/>
    <m/>
    <n v="6.6941819999999996"/>
    <s v=""/>
    <n v="0"/>
    <n v="0"/>
  </r>
  <r>
    <n v="20163"/>
    <n v="0"/>
    <s v="ESTACA RAIZ DIÂMETRO DE 310MM PARA ATÉ 100 TF"/>
    <m/>
    <x v="0"/>
    <m/>
    <s v=""/>
    <m/>
    <s v="M"/>
    <s v=""/>
    <n v="332.30545992506438"/>
    <s v=""/>
    <s v=""/>
  </r>
  <r>
    <n v="20163"/>
    <n v="1"/>
    <m/>
    <n v="11510"/>
    <x v="92"/>
    <s v="KG"/>
    <n v="3.2757999999999998"/>
    <n v="16.62"/>
    <m/>
    <n v="54.443795999999999"/>
    <s v=""/>
    <n v="0"/>
    <n v="0"/>
  </r>
  <r>
    <n v="20163"/>
    <n v="2"/>
    <m/>
    <n v="2016"/>
    <x v="46"/>
    <s v="H"/>
    <n v="13.188618292508322"/>
    <n v="1.3295999999999999"/>
    <m/>
    <n v="17.535586881719063"/>
    <s v=""/>
    <n v="0"/>
    <n v="0"/>
  </r>
  <r>
    <n v="20163"/>
    <n v="3"/>
    <m/>
    <n v="2015"/>
    <x v="47"/>
    <s v="H"/>
    <n v="16.259414142106937"/>
    <n v="1.3295999999999999"/>
    <m/>
    <n v="21.618517043345381"/>
    <s v=""/>
    <n v="0"/>
    <n v="0"/>
  </r>
  <r>
    <n v="20163"/>
    <n v="4"/>
    <m/>
    <n v="17740"/>
    <x v="48"/>
    <s v="KG"/>
    <n v="4.9862000000000002"/>
    <n v="0.32"/>
    <m/>
    <n v="1.5955840000000001"/>
    <s v=""/>
    <n v="0"/>
    <n v="0"/>
  </r>
  <r>
    <n v="20163"/>
    <n v="5"/>
    <m/>
    <n v="10126"/>
    <x v="96"/>
    <s v="M"/>
    <n v="197.8888"/>
    <n v="1"/>
    <m/>
    <n v="197.8888"/>
    <s v=""/>
    <n v="0"/>
    <n v="0"/>
  </r>
  <r>
    <n v="20163"/>
    <n v="6"/>
    <m/>
    <n v="10501"/>
    <x v="52"/>
    <s v="M3"/>
    <n v="74.379800000000003"/>
    <n v="0.12"/>
    <m/>
    <n v="8.9255759999999995"/>
    <s v=""/>
    <n v="0"/>
    <n v="0"/>
  </r>
  <r>
    <n v="20163"/>
    <n v="7"/>
    <m/>
    <n v="10517"/>
    <x v="91"/>
    <s v="KG"/>
    <n v="0.42080000000000001"/>
    <n v="72"/>
    <m/>
    <n v="30.297599999999999"/>
    <s v=""/>
    <n v="0"/>
    <n v="0"/>
  </r>
  <r>
    <n v="20164"/>
    <n v="0"/>
    <s v="EXECUÇÃO DE ESTACA RAIZ DIÂMETRO DE 160MM PARA ATÉ 35TF (EXCLUSIVE MATERIAIS)"/>
    <m/>
    <x v="0"/>
    <m/>
    <s v=""/>
    <m/>
    <s v="M"/>
    <s v=""/>
    <n v="151.4"/>
    <s v=""/>
    <s v=""/>
  </r>
  <r>
    <n v="20164"/>
    <n v="1"/>
    <m/>
    <n v="10123"/>
    <x v="93"/>
    <s v="M"/>
    <n v="151.4"/>
    <n v="1"/>
    <m/>
    <n v="151.4"/>
    <s v=""/>
    <n v="0"/>
    <n v="0"/>
  </r>
  <r>
    <n v="20165"/>
    <n v="0"/>
    <s v="EXECUÇÃO DE ESTACA RAIZ DIÂMETRO DE 200MM PARA ATÉ 50TF (EXCLUSIVE MATERIAIS)"/>
    <m/>
    <x v="0"/>
    <m/>
    <s v=""/>
    <m/>
    <s v="M"/>
    <s v=""/>
    <n v="165.94149999999999"/>
    <s v=""/>
    <s v=""/>
  </r>
  <r>
    <n v="20165"/>
    <n v="1"/>
    <m/>
    <n v="10124"/>
    <x v="94"/>
    <s v="M"/>
    <n v="165.94149999999999"/>
    <n v="1"/>
    <m/>
    <n v="165.94149999999999"/>
    <s v=""/>
    <n v="0"/>
    <n v="0"/>
  </r>
  <r>
    <n v="20166"/>
    <n v="0"/>
    <s v="EXECUÇÃO DE ESTACA RAIZ DIÂMETRO DE 250MM PARA ATÉ 80TF (EXCLUSIVE MATERIAIS"/>
    <m/>
    <x v="0"/>
    <m/>
    <s v=""/>
    <m/>
    <s v="M"/>
    <s v=""/>
    <n v="174.3075"/>
    <s v=""/>
    <s v=""/>
  </r>
  <r>
    <n v="20166"/>
    <n v="1"/>
    <m/>
    <n v="10125"/>
    <x v="95"/>
    <s v="M"/>
    <n v="174.3075"/>
    <n v="1"/>
    <m/>
    <n v="174.3075"/>
    <s v=""/>
    <n v="0"/>
    <n v="0"/>
  </r>
  <r>
    <n v="20167"/>
    <n v="0"/>
    <s v="EXECUÇÃO DE ESTACA RAIZ DIÂMETRO DE 310MM PARA ATÉ 100TF (EXCLUSIVE MATERIAIS)"/>
    <m/>
    <x v="0"/>
    <m/>
    <s v=""/>
    <m/>
    <s v="M"/>
    <s v=""/>
    <n v="197.8888"/>
    <s v=""/>
    <s v=""/>
  </r>
  <r>
    <n v="20167"/>
    <n v="1"/>
    <m/>
    <n v="10126"/>
    <x v="96"/>
    <s v="M"/>
    <n v="197.8888"/>
    <n v="1"/>
    <m/>
    <n v="197.8888"/>
    <s v=""/>
    <n v="0"/>
    <n v="0"/>
  </r>
  <r>
    <n v="20170"/>
    <n v="0"/>
    <s v="FORNECIMENTO E CRAVAÇÃO DE ESTACA METÁLICA - PERFIL DE AÇO LAMINADO W 250X32,7"/>
    <m/>
    <x v="0"/>
    <m/>
    <s v=""/>
    <m/>
    <s v="M"/>
    <s v=""/>
    <n v="125.87286513886318"/>
    <s v=""/>
    <s v=""/>
  </r>
  <r>
    <n v="20170"/>
    <n v="1"/>
    <m/>
    <n v="30680"/>
    <x v="97"/>
    <s v="KG"/>
    <n v="3.5329999999999999"/>
    <n v="32.700000000000003"/>
    <m/>
    <n v="115.52910000000001"/>
    <s v=""/>
    <n v="0"/>
    <n v="0"/>
  </r>
  <r>
    <n v="20170"/>
    <n v="2"/>
    <m/>
    <n v="2001"/>
    <x v="98"/>
    <s v="H"/>
    <n v="13.381977111012139"/>
    <n v="0.26"/>
    <m/>
    <n v="3.4793140488631562"/>
    <s v=""/>
    <n v="0"/>
    <n v="0"/>
  </r>
  <r>
    <n v="20170"/>
    <n v="3"/>
    <m/>
    <n v="94202"/>
    <x v="99"/>
    <s v="H"/>
    <n v="68.6445109"/>
    <n v="0.1"/>
    <m/>
    <n v="6.8644510900000002"/>
    <s v=""/>
    <n v="0"/>
    <n v="0"/>
  </r>
  <r>
    <n v="20171"/>
    <n v="0"/>
    <s v="FORNECIMENTO E CRAVAÇÃO DE ESTACA METÁLICA - PERFIL DE AÇO LAMINADO W 310X52"/>
    <m/>
    <x v="0"/>
    <m/>
    <s v=""/>
    <m/>
    <s v="M"/>
    <s v=""/>
    <n v="188.86464422330363"/>
    <s v=""/>
    <s v=""/>
  </r>
  <r>
    <n v="20171"/>
    <n v="1"/>
    <m/>
    <n v="30681"/>
    <x v="100"/>
    <s v="KG"/>
    <n v="3.4228000000000001"/>
    <n v="52"/>
    <m/>
    <n v="177.98560000000001"/>
    <s v=""/>
    <n v="0"/>
    <n v="0"/>
  </r>
  <r>
    <n v="20171"/>
    <n v="2"/>
    <m/>
    <n v="2001"/>
    <x v="98"/>
    <s v="H"/>
    <n v="13.381977111012139"/>
    <n v="0.3"/>
    <m/>
    <n v="4.0145931333036415"/>
    <s v=""/>
    <n v="0"/>
    <n v="0"/>
  </r>
  <r>
    <n v="20171"/>
    <n v="3"/>
    <m/>
    <n v="94202"/>
    <x v="99"/>
    <s v="H"/>
    <n v="68.6445109"/>
    <n v="0.1"/>
    <m/>
    <n v="6.8644510900000002"/>
    <s v=""/>
    <n v="0"/>
    <n v="0"/>
  </r>
  <r>
    <n v="20172"/>
    <n v="0"/>
    <s v="FORNECIMENTO E CRAVAÇÃO DE ESTACA PERFIL DE AÇO I 15&quot;"/>
    <m/>
    <x v="0"/>
    <m/>
    <s v=""/>
    <m/>
    <s v="M"/>
    <s v=""/>
    <n v="577.36258362321462"/>
    <s v=""/>
    <s v=""/>
  </r>
  <r>
    <n v="20172"/>
    <n v="1"/>
    <m/>
    <n v="94202"/>
    <x v="99"/>
    <s v="H"/>
    <n v="68.6445109"/>
    <n v="0.1"/>
    <m/>
    <n v="6.8644510900000002"/>
    <s v=""/>
    <n v="0"/>
    <n v="0"/>
  </r>
  <r>
    <n v="20172"/>
    <n v="2"/>
    <m/>
    <n v="2001"/>
    <x v="98"/>
    <s v="H"/>
    <n v="13.381977111012139"/>
    <n v="1.2"/>
    <m/>
    <n v="16.058372533214566"/>
    <s v=""/>
    <n v="0"/>
    <n v="0"/>
  </r>
  <r>
    <n v="20172"/>
    <n v="3"/>
    <m/>
    <n v="30687"/>
    <x v="101"/>
    <s v="KG"/>
    <n v="5.6924000000000001"/>
    <n v="97.4"/>
    <m/>
    <n v="554.43976000000009"/>
    <s v=""/>
    <n v="0"/>
    <n v="0"/>
  </r>
  <r>
    <n v="20173"/>
    <n v="0"/>
    <s v="CORTE DE ESTACA METÁLICA PERFIL 10&quot;"/>
    <m/>
    <x v="0"/>
    <m/>
    <s v=""/>
    <m/>
    <s v="UN"/>
    <s v=""/>
    <n v="83.147499999999994"/>
    <s v=""/>
    <s v=""/>
  </r>
  <r>
    <n v="20173"/>
    <n v="1"/>
    <m/>
    <n v="10034"/>
    <x v="102"/>
    <s v="UN"/>
    <n v="83.147499999999994"/>
    <n v="1"/>
    <m/>
    <n v="83.147499999999994"/>
    <s v=""/>
    <n v="0"/>
    <n v="0"/>
  </r>
  <r>
    <n v="20174"/>
    <n v="0"/>
    <s v="CORTE DE ESTACA METÁLICA PERFIL 12&quot;"/>
    <m/>
    <x v="0"/>
    <m/>
    <s v=""/>
    <m/>
    <s v="UN"/>
    <s v=""/>
    <n v="90.628799999999998"/>
    <s v=""/>
    <s v=""/>
  </r>
  <r>
    <n v="20174"/>
    <n v="1"/>
    <m/>
    <n v="10035"/>
    <x v="103"/>
    <s v="UN"/>
    <n v="90.628799999999998"/>
    <n v="1"/>
    <m/>
    <n v="90.628799999999998"/>
    <s v=""/>
    <n v="0"/>
    <n v="0"/>
  </r>
  <r>
    <n v="20175"/>
    <n v="0"/>
    <s v="CORTE DE ESTACA METÁLICA PERFIL I 15&quot;"/>
    <m/>
    <x v="0"/>
    <m/>
    <s v=""/>
    <m/>
    <s v="UN"/>
    <s v=""/>
    <n v="91.716300000000004"/>
    <s v=""/>
    <s v=""/>
  </r>
  <r>
    <n v="20175"/>
    <n v="1"/>
    <m/>
    <n v="10036"/>
    <x v="104"/>
    <s v="UN"/>
    <n v="91.716300000000004"/>
    <n v="1"/>
    <m/>
    <n v="91.716300000000004"/>
    <s v=""/>
    <n v="0"/>
    <n v="0"/>
  </r>
  <r>
    <n v="20176"/>
    <n v="0"/>
    <s v="EMENDA DE TOPO PARA ESTACA METÁLICA PERFIL 10&quot;"/>
    <m/>
    <x v="0"/>
    <m/>
    <s v=""/>
    <m/>
    <s v="UN"/>
    <s v=""/>
    <n v="249.44059999999999"/>
    <s v=""/>
    <s v=""/>
  </r>
  <r>
    <n v="20176"/>
    <n v="1"/>
    <m/>
    <n v="10045"/>
    <x v="105"/>
    <s v="UN"/>
    <n v="249.44059999999999"/>
    <n v="1"/>
    <m/>
    <n v="249.44059999999999"/>
    <s v=""/>
    <n v="0"/>
    <n v="0"/>
  </r>
  <r>
    <n v="20177"/>
    <n v="0"/>
    <s v="EMENDA DE TOPO PARA ESTACA METÁLICA PERFIL 12&quot;"/>
    <m/>
    <x v="0"/>
    <m/>
    <s v=""/>
    <m/>
    <s v="UN"/>
    <s v=""/>
    <n v="283.48149999999998"/>
    <s v=""/>
    <s v=""/>
  </r>
  <r>
    <n v="20177"/>
    <n v="1"/>
    <m/>
    <n v="10046"/>
    <x v="106"/>
    <s v="UN"/>
    <n v="283.48149999999998"/>
    <n v="1"/>
    <m/>
    <n v="283.48149999999998"/>
    <s v=""/>
    <n v="0"/>
    <n v="0"/>
  </r>
  <r>
    <n v="20178"/>
    <n v="0"/>
    <s v="EMENDA DE TOPO PARA ESTACA METÁLICA PERFIL I 15&quot;"/>
    <m/>
    <x v="0"/>
    <m/>
    <s v=""/>
    <m/>
    <s v="UN"/>
    <s v=""/>
    <n v="273.47030000000001"/>
    <s v=""/>
    <s v=""/>
  </r>
  <r>
    <n v="20178"/>
    <n v="1"/>
    <m/>
    <n v="10047"/>
    <x v="107"/>
    <s v="UN"/>
    <n v="273.47030000000001"/>
    <n v="1"/>
    <m/>
    <n v="273.47030000000001"/>
    <s v=""/>
    <n v="0"/>
    <n v="0"/>
  </r>
  <r>
    <n v="20180"/>
    <n v="0"/>
    <s v="ESTACA ESCAVADA HÉLICE CONTÍNUA - DIÂMETRO 25CM"/>
    <m/>
    <x v="0"/>
    <m/>
    <s v=""/>
    <m/>
    <s v="M"/>
    <s v=""/>
    <n v="51.468706071884725"/>
    <s v=""/>
    <s v=""/>
  </r>
  <r>
    <n v="20180"/>
    <n v="1"/>
    <m/>
    <n v="10532"/>
    <x v="108"/>
    <s v="M3"/>
    <n v="306.2747"/>
    <n v="4.9000000000000002E-2"/>
    <m/>
    <n v="15.0074603"/>
    <s v=""/>
    <n v="0"/>
    <n v="0"/>
  </r>
  <r>
    <n v="20180"/>
    <n v="2"/>
    <m/>
    <n v="11501"/>
    <x v="68"/>
    <s v="KG"/>
    <n v="3.2875999999999999"/>
    <n v="0.46"/>
    <m/>
    <n v="1.5122960000000001"/>
    <s v=""/>
    <n v="0"/>
    <n v="0"/>
  </r>
  <r>
    <n v="20180"/>
    <n v="3"/>
    <m/>
    <n v="17740"/>
    <x v="48"/>
    <s v="KG"/>
    <n v="4.9862000000000002"/>
    <n v="0.01"/>
    <m/>
    <n v="4.9862000000000004E-2"/>
    <s v=""/>
    <n v="0"/>
    <n v="0"/>
  </r>
  <r>
    <n v="20180"/>
    <n v="4"/>
    <m/>
    <n v="2099"/>
    <x v="1"/>
    <s v="H"/>
    <n v="12.627877718847255"/>
    <n v="0.1"/>
    <m/>
    <n v="1.2627877718847256"/>
    <s v=""/>
    <n v="0"/>
    <n v="0"/>
  </r>
  <r>
    <n v="20180"/>
    <n v="5"/>
    <m/>
    <n v="10070"/>
    <x v="109"/>
    <s v="M"/>
    <n v="33.636299999999999"/>
    <n v="1"/>
    <m/>
    <n v="33.636299999999999"/>
    <s v=""/>
    <n v="0"/>
    <n v="0"/>
  </r>
  <r>
    <n v="20181"/>
    <n v="0"/>
    <s v="ESTACA ESCAVADA HÉLICE CONTÍNUA - DIÂMETRO 30CM"/>
    <m/>
    <x v="0"/>
    <m/>
    <s v=""/>
    <m/>
    <s v="M"/>
    <s v=""/>
    <n v="62.938028771884724"/>
    <s v=""/>
    <s v=""/>
  </r>
  <r>
    <n v="20181"/>
    <n v="1"/>
    <m/>
    <n v="2099"/>
    <x v="1"/>
    <s v="H"/>
    <n v="12.627877718847255"/>
    <n v="0.1"/>
    <m/>
    <n v="1.2627877718847256"/>
    <s v=""/>
    <n v="0"/>
    <n v="0"/>
  </r>
  <r>
    <n v="20181"/>
    <n v="2"/>
    <m/>
    <n v="10532"/>
    <x v="108"/>
    <s v="M3"/>
    <n v="306.2747"/>
    <n v="7.0000000000000007E-2"/>
    <m/>
    <n v="21.439229000000001"/>
    <s v=""/>
    <n v="0"/>
    <n v="0"/>
  </r>
  <r>
    <n v="20181"/>
    <n v="3"/>
    <m/>
    <n v="17740"/>
    <x v="48"/>
    <s v="KG"/>
    <n v="4.9862000000000002"/>
    <n v="0.02"/>
    <m/>
    <n v="9.9724000000000007E-2"/>
    <s v=""/>
    <n v="0"/>
    <n v="0"/>
  </r>
  <r>
    <n v="20181"/>
    <n v="4"/>
    <m/>
    <n v="11501"/>
    <x v="68"/>
    <s v="KG"/>
    <n v="3.2875999999999999"/>
    <n v="0.63"/>
    <m/>
    <n v="2.0711879999999998"/>
    <s v=""/>
    <n v="0"/>
    <n v="0"/>
  </r>
  <r>
    <n v="20181"/>
    <n v="5"/>
    <m/>
    <n v="10071"/>
    <x v="110"/>
    <s v="M"/>
    <n v="38.065100000000001"/>
    <n v="1"/>
    <m/>
    <n v="38.065100000000001"/>
    <s v=""/>
    <n v="0"/>
    <n v="0"/>
  </r>
  <r>
    <n v="20182"/>
    <n v="0"/>
    <s v="ESTACA ESCAVADA HÉLICE CONTÍNUA - DIÂMETRO 35CM"/>
    <m/>
    <x v="0"/>
    <m/>
    <s v=""/>
    <m/>
    <s v="M"/>
    <s v=""/>
    <n v="79.648062971884727"/>
    <s v=""/>
    <s v=""/>
  </r>
  <r>
    <n v="20182"/>
    <n v="1"/>
    <m/>
    <n v="11501"/>
    <x v="68"/>
    <s v="KG"/>
    <n v="3.2875999999999999"/>
    <n v="0.8"/>
    <m/>
    <n v="2.63008"/>
    <s v=""/>
    <n v="0"/>
    <n v="0"/>
  </r>
  <r>
    <n v="20182"/>
    <n v="2"/>
    <m/>
    <n v="17740"/>
    <x v="48"/>
    <s v="KG"/>
    <n v="4.9862000000000002"/>
    <n v="0.02"/>
    <m/>
    <n v="9.9724000000000007E-2"/>
    <s v=""/>
    <n v="0"/>
    <n v="0"/>
  </r>
  <r>
    <n v="20182"/>
    <n v="3"/>
    <m/>
    <n v="2099"/>
    <x v="1"/>
    <s v="H"/>
    <n v="12.627877718847255"/>
    <n v="0.1"/>
    <m/>
    <n v="1.2627877718847256"/>
    <s v=""/>
    <n v="0"/>
    <n v="0"/>
  </r>
  <r>
    <n v="20182"/>
    <n v="4"/>
    <m/>
    <n v="10072"/>
    <x v="111"/>
    <s v="M"/>
    <n v="46.253100000000003"/>
    <n v="1"/>
    <m/>
    <n v="46.253100000000003"/>
    <s v=""/>
    <n v="0"/>
    <n v="0"/>
  </r>
  <r>
    <n v="20182"/>
    <n v="5"/>
    <m/>
    <n v="10532"/>
    <x v="108"/>
    <s v="M3"/>
    <n v="306.2747"/>
    <n v="9.6000000000000002E-2"/>
    <m/>
    <n v="29.402371200000001"/>
    <s v=""/>
    <n v="0"/>
    <n v="0"/>
  </r>
  <r>
    <n v="20183"/>
    <n v="0"/>
    <s v="ESTACA ESCAVADA HÉLICE CONTÍNUA - DIÂMETRO 40CM"/>
    <m/>
    <x v="0"/>
    <m/>
    <s v=""/>
    <m/>
    <s v="M"/>
    <s v=""/>
    <n v="99.605531971884744"/>
    <s v=""/>
    <s v=""/>
  </r>
  <r>
    <n v="20183"/>
    <n v="1"/>
    <m/>
    <n v="10532"/>
    <x v="108"/>
    <s v="M3"/>
    <n v="306.2747"/>
    <n v="0.126"/>
    <m/>
    <n v="38.590612200000002"/>
    <s v=""/>
    <n v="0"/>
    <n v="0"/>
  </r>
  <r>
    <n v="20183"/>
    <n v="2"/>
    <m/>
    <n v="11501"/>
    <x v="68"/>
    <s v="KG"/>
    <n v="3.2875999999999999"/>
    <n v="1.84"/>
    <m/>
    <n v="6.0491840000000003"/>
    <s v=""/>
    <n v="0"/>
    <n v="0"/>
  </r>
  <r>
    <n v="20183"/>
    <n v="3"/>
    <m/>
    <n v="10073"/>
    <x v="112"/>
    <s v="M"/>
    <n v="53.503500000000003"/>
    <n v="1"/>
    <m/>
    <n v="53.503500000000003"/>
    <s v=""/>
    <n v="0"/>
    <n v="0"/>
  </r>
  <r>
    <n v="20183"/>
    <n v="4"/>
    <m/>
    <n v="2099"/>
    <x v="1"/>
    <s v="H"/>
    <n v="12.627877718847255"/>
    <n v="0.1"/>
    <m/>
    <n v="1.2627877718847256"/>
    <s v=""/>
    <n v="0"/>
    <n v="0"/>
  </r>
  <r>
    <n v="20183"/>
    <n v="5"/>
    <m/>
    <n v="17740"/>
    <x v="48"/>
    <s v="KG"/>
    <n v="4.9862000000000002"/>
    <n v="0.04"/>
    <m/>
    <n v="0.19944800000000001"/>
    <s v=""/>
    <n v="0"/>
    <n v="0"/>
  </r>
  <r>
    <n v="20184"/>
    <n v="0"/>
    <s v="ESTACA ESCAVADA HÉLICE CONTÍNUA - DIÂMETRO 50CM"/>
    <m/>
    <x v="0"/>
    <m/>
    <s v=""/>
    <m/>
    <s v="M"/>
    <s v=""/>
    <n v="137.89801647188472"/>
    <s v=""/>
    <s v=""/>
  </r>
  <r>
    <n v="20184"/>
    <n v="1"/>
    <m/>
    <n v="11501"/>
    <x v="68"/>
    <s v="KG"/>
    <n v="3.2875999999999999"/>
    <n v="2.875"/>
    <m/>
    <n v="9.4518500000000003"/>
    <s v=""/>
    <n v="0"/>
    <n v="0"/>
  </r>
  <r>
    <n v="20184"/>
    <n v="2"/>
    <m/>
    <n v="2099"/>
    <x v="1"/>
    <s v="H"/>
    <n v="12.627877718847255"/>
    <n v="0.1"/>
    <m/>
    <n v="1.2627877718847256"/>
    <s v=""/>
    <n v="0"/>
    <n v="0"/>
  </r>
  <r>
    <n v="20184"/>
    <n v="3"/>
    <m/>
    <n v="10074"/>
    <x v="113"/>
    <s v="M"/>
    <n v="66.841899999999995"/>
    <n v="1"/>
    <m/>
    <n v="66.841899999999995"/>
    <s v=""/>
    <n v="0"/>
    <n v="0"/>
  </r>
  <r>
    <n v="20184"/>
    <n v="4"/>
    <m/>
    <n v="10532"/>
    <x v="108"/>
    <s v="M3"/>
    <n v="306.2747"/>
    <n v="0.19600000000000001"/>
    <m/>
    <n v="60.0298412"/>
    <s v=""/>
    <n v="0"/>
    <n v="0"/>
  </r>
  <r>
    <n v="20184"/>
    <n v="5"/>
    <m/>
    <n v="17740"/>
    <x v="48"/>
    <s v="KG"/>
    <n v="4.9862000000000002"/>
    <n v="6.25E-2"/>
    <m/>
    <n v="0.31163750000000001"/>
    <s v=""/>
    <n v="0"/>
    <n v="0"/>
  </r>
  <r>
    <n v="20185"/>
    <n v="0"/>
    <s v="ESTACA ESCAVADA HÉLICE CONTÍNUA - DIÂMETRO 60CM"/>
    <m/>
    <x v="0"/>
    <m/>
    <s v=""/>
    <m/>
    <s v="M"/>
    <s v=""/>
    <n v="183.20494987188471"/>
    <s v=""/>
    <s v=""/>
  </r>
  <r>
    <n v="20185"/>
    <n v="1"/>
    <m/>
    <n v="11501"/>
    <x v="68"/>
    <s v="KG"/>
    <n v="3.2875999999999999"/>
    <n v="4.1399999999999997"/>
    <m/>
    <n v="13.610663999999998"/>
    <s v=""/>
    <n v="0"/>
    <n v="0"/>
  </r>
  <r>
    <n v="20185"/>
    <n v="2"/>
    <m/>
    <n v="10075"/>
    <x v="114"/>
    <s v="M"/>
    <n v="81.206999999999994"/>
    <n v="1"/>
    <m/>
    <n v="81.206999999999994"/>
    <s v=""/>
    <n v="0"/>
    <n v="0"/>
  </r>
  <r>
    <n v="20185"/>
    <n v="3"/>
    <m/>
    <n v="17740"/>
    <x v="48"/>
    <s v="KG"/>
    <n v="4.9862000000000002"/>
    <n v="0.09"/>
    <m/>
    <n v="0.44875799999999999"/>
    <s v=""/>
    <n v="0"/>
    <n v="0"/>
  </r>
  <r>
    <n v="20185"/>
    <n v="4"/>
    <m/>
    <n v="2099"/>
    <x v="1"/>
    <s v="H"/>
    <n v="12.627877718847255"/>
    <n v="0.1"/>
    <m/>
    <n v="1.2627877718847256"/>
    <s v=""/>
    <n v="0"/>
    <n v="0"/>
  </r>
  <r>
    <n v="20185"/>
    <n v="5"/>
    <m/>
    <n v="10532"/>
    <x v="108"/>
    <s v="M3"/>
    <n v="306.2747"/>
    <n v="0.28299999999999997"/>
    <m/>
    <n v="86.675740099999985"/>
    <s v=""/>
    <n v="0"/>
    <n v="0"/>
  </r>
  <r>
    <n v="20190"/>
    <n v="0"/>
    <s v="ESTACA ESCAVADA HÉLICE CONTÍNUA - DIÂMETRO 25CM - EXCLUSIVE MATERIAIS"/>
    <m/>
    <x v="0"/>
    <m/>
    <s v=""/>
    <m/>
    <s v="M"/>
    <s v=""/>
    <n v="34.899087771884723"/>
    <s v=""/>
    <s v=""/>
  </r>
  <r>
    <n v="20190"/>
    <n v="1"/>
    <m/>
    <n v="10070"/>
    <x v="109"/>
    <s v="M"/>
    <n v="33.636299999999999"/>
    <n v="1"/>
    <m/>
    <n v="33.636299999999999"/>
    <s v=""/>
    <n v="0"/>
    <n v="0"/>
  </r>
  <r>
    <n v="20190"/>
    <n v="2"/>
    <m/>
    <n v="2099"/>
    <x v="1"/>
    <s v="H"/>
    <n v="12.627877718847255"/>
    <n v="0.1"/>
    <m/>
    <n v="1.2627877718847256"/>
    <s v=""/>
    <n v="0"/>
    <n v="0"/>
  </r>
  <r>
    <n v="20191"/>
    <n v="0"/>
    <s v="ESTACA ESCAVADA HÉLICE CONTÍNUA - DIÂMETRO 30CM - EXCLUSIVE MATERIAIS"/>
    <m/>
    <x v="0"/>
    <m/>
    <s v=""/>
    <m/>
    <s v="M"/>
    <s v=""/>
    <n v="39.327887771884726"/>
    <s v=""/>
    <s v=""/>
  </r>
  <r>
    <n v="20191"/>
    <n v="1"/>
    <m/>
    <n v="10071"/>
    <x v="110"/>
    <s v="M"/>
    <n v="38.065100000000001"/>
    <n v="1"/>
    <m/>
    <n v="38.065100000000001"/>
    <s v=""/>
    <n v="0"/>
    <n v="0"/>
  </r>
  <r>
    <n v="20191"/>
    <n v="2"/>
    <m/>
    <n v="2099"/>
    <x v="1"/>
    <s v="H"/>
    <n v="12.627877718847255"/>
    <n v="0.1"/>
    <m/>
    <n v="1.2627877718847256"/>
    <s v=""/>
    <n v="0"/>
    <n v="0"/>
  </r>
  <r>
    <n v="20192"/>
    <n v="0"/>
    <s v="ESTACA ESCAVADA HÉLICE CONTÍNUA - DIÂMETRO 35CM - EXCLUSIVE MATERIAIS"/>
    <m/>
    <x v="0"/>
    <m/>
    <s v=""/>
    <m/>
    <s v="M"/>
    <s v=""/>
    <n v="47.515887771884728"/>
    <s v=""/>
    <s v=""/>
  </r>
  <r>
    <n v="20192"/>
    <n v="1"/>
    <m/>
    <n v="10072"/>
    <x v="111"/>
    <s v="M"/>
    <n v="46.253100000000003"/>
    <n v="1"/>
    <m/>
    <n v="46.253100000000003"/>
    <s v=""/>
    <n v="0"/>
    <n v="0"/>
  </r>
  <r>
    <n v="20192"/>
    <n v="2"/>
    <m/>
    <n v="2099"/>
    <x v="1"/>
    <s v="H"/>
    <n v="12.627877718847255"/>
    <n v="0.1"/>
    <m/>
    <n v="1.2627877718847256"/>
    <s v=""/>
    <n v="0"/>
    <n v="0"/>
  </r>
  <r>
    <n v="20193"/>
    <n v="0"/>
    <s v="ESTACA ESCAVADA HÉLICE CONTÍNUA - DIÂMETRO 40CM - EXCLUSIVE MATERIAIS"/>
    <m/>
    <x v="0"/>
    <m/>
    <s v=""/>
    <m/>
    <s v="M"/>
    <s v=""/>
    <n v="54.766287771884727"/>
    <s v=""/>
    <s v=""/>
  </r>
  <r>
    <n v="20193"/>
    <n v="1"/>
    <m/>
    <n v="2099"/>
    <x v="1"/>
    <s v="H"/>
    <n v="12.627877718847255"/>
    <n v="0.1"/>
    <m/>
    <n v="1.2627877718847256"/>
    <s v=""/>
    <n v="0"/>
    <n v="0"/>
  </r>
  <r>
    <n v="20193"/>
    <n v="2"/>
    <m/>
    <n v="10073"/>
    <x v="112"/>
    <s v="M"/>
    <n v="53.503500000000003"/>
    <n v="1"/>
    <m/>
    <n v="53.503500000000003"/>
    <s v=""/>
    <n v="0"/>
    <n v="0"/>
  </r>
  <r>
    <n v="20194"/>
    <n v="0"/>
    <s v="ESTACA ESCAVADA HÉLICE CONTÍNUA - DIÂMETRO 50CM - EXCLUSIVE MATERIAIS"/>
    <m/>
    <x v="0"/>
    <m/>
    <s v=""/>
    <m/>
    <s v="M"/>
    <s v=""/>
    <n v="68.104687771884727"/>
    <s v=""/>
    <s v=""/>
  </r>
  <r>
    <n v="20194"/>
    <n v="1"/>
    <m/>
    <n v="2099"/>
    <x v="1"/>
    <s v="H"/>
    <n v="12.627877718847255"/>
    <n v="0.1"/>
    <m/>
    <n v="1.2627877718847256"/>
    <s v=""/>
    <n v="0"/>
    <n v="0"/>
  </r>
  <r>
    <n v="20194"/>
    <n v="2"/>
    <m/>
    <n v="10074"/>
    <x v="113"/>
    <s v="M"/>
    <n v="66.841899999999995"/>
    <n v="1"/>
    <m/>
    <n v="66.841899999999995"/>
    <s v=""/>
    <n v="0"/>
    <n v="0"/>
  </r>
  <r>
    <n v="20195"/>
    <n v="0"/>
    <s v="ESTACA ESCAVADA HÉLICE CONTÍNUA - DIÂMETRO 60CM - EXCLUSIVE MATERIAIS"/>
    <m/>
    <x v="0"/>
    <m/>
    <s v=""/>
    <m/>
    <s v="M"/>
    <s v=""/>
    <n v="82.469787771884725"/>
    <s v=""/>
    <s v=""/>
  </r>
  <r>
    <n v="20195"/>
    <n v="1"/>
    <m/>
    <n v="2099"/>
    <x v="1"/>
    <s v="H"/>
    <n v="12.627877718847255"/>
    <n v="0.1"/>
    <m/>
    <n v="1.2627877718847256"/>
    <s v=""/>
    <n v="0"/>
    <n v="0"/>
  </r>
  <r>
    <n v="20195"/>
    <n v="2"/>
    <m/>
    <n v="10075"/>
    <x v="114"/>
    <s v="M"/>
    <n v="81.206999999999994"/>
    <n v="1"/>
    <m/>
    <n v="81.206999999999994"/>
    <s v=""/>
    <n v="0"/>
    <n v="0"/>
  </r>
  <r>
    <n v="20196"/>
    <n v="0"/>
    <s v="MATERIAIS PARA ESTACA (AS QUANTIDADES SERÃO LEVANTADAS NO PROJETO) - FORNECIMENTO DE CIMENTO COMUM"/>
    <m/>
    <x v="0"/>
    <m/>
    <s v=""/>
    <m/>
    <s v="KG"/>
    <s v=""/>
    <n v="0.42080000000000001"/>
    <s v=""/>
    <s v=""/>
  </r>
  <r>
    <n v="20196"/>
    <n v="1"/>
    <m/>
    <n v="10517"/>
    <x v="91"/>
    <s v="KG"/>
    <n v="0.42080000000000001"/>
    <n v="1"/>
    <m/>
    <n v="0.42080000000000001"/>
    <s v=""/>
    <n v="0"/>
    <n v="0"/>
  </r>
  <r>
    <n v="20197"/>
    <n v="0"/>
    <s v="MATERIAIS PARA ESTACA (AS QUANTIDADES SERÃO LEVANTADAS NO PROJETO) - FORNECIMENTO DE AREIA"/>
    <m/>
    <x v="0"/>
    <m/>
    <s v=""/>
    <m/>
    <s v="M3"/>
    <s v=""/>
    <n v="74.454300000000003"/>
    <s v=""/>
    <s v=""/>
  </r>
  <r>
    <n v="20197"/>
    <n v="1"/>
    <m/>
    <n v="10506"/>
    <x v="115"/>
    <s v="M3"/>
    <n v="74.454300000000003"/>
    <n v="1"/>
    <m/>
    <n v="74.454300000000003"/>
    <s v=""/>
    <n v="0"/>
    <n v="0"/>
  </r>
  <r>
    <n v="20198"/>
    <n v="0"/>
    <s v="MATERIAIS PARA ESTACA (AS QUANTIDADES SERÃO LEVANTADAS NO PROJETO) - FORNECIMENTO DE ÁGUA"/>
    <m/>
    <x v="0"/>
    <m/>
    <s v=""/>
    <m/>
    <s v="M3"/>
    <s v=""/>
    <n v="16.857099999999999"/>
    <s v=""/>
    <s v=""/>
  </r>
  <r>
    <n v="20198"/>
    <n v="1"/>
    <m/>
    <n v="84003"/>
    <x v="116"/>
    <s v="M3"/>
    <n v="16.857099999999999"/>
    <n v="1"/>
    <m/>
    <n v="16.857099999999999"/>
    <s v=""/>
    <n v="0"/>
    <n v="0"/>
  </r>
  <r>
    <n v="20201"/>
    <n v="0"/>
    <s v="ESCAVAÇÃO MANUAL COM PROFUNDIDADE IGUAL OU INFERIOR A 1,50M"/>
    <m/>
    <x v="0"/>
    <m/>
    <s v=""/>
    <m/>
    <s v="M3"/>
    <s v=""/>
    <n v="37.883633156541762"/>
    <s v=""/>
    <s v=""/>
  </r>
  <r>
    <n v="20201"/>
    <n v="1"/>
    <m/>
    <n v="2099"/>
    <x v="1"/>
    <s v="H"/>
    <n v="12.627877718847255"/>
    <n v="3"/>
    <m/>
    <n v="37.883633156541762"/>
    <s v=""/>
    <n v="0"/>
    <n v="0"/>
  </r>
  <r>
    <n v="20202"/>
    <n v="0"/>
    <s v="ESCAVAÇÃO MANUAL COM PROFUNDIDADE SUPERIOR A 1,50M"/>
    <m/>
    <x v="0"/>
    <m/>
    <s v=""/>
    <m/>
    <s v="M3"/>
    <s v=""/>
    <n v="44.197572015965392"/>
    <s v=""/>
    <s v=""/>
  </r>
  <r>
    <n v="20202"/>
    <n v="1"/>
    <m/>
    <n v="2099"/>
    <x v="1"/>
    <s v="H"/>
    <n v="12.627877718847255"/>
    <n v="3.5"/>
    <m/>
    <n v="44.197572015965392"/>
    <s v=""/>
    <n v="0"/>
    <n v="0"/>
  </r>
  <r>
    <n v="20205"/>
    <n v="0"/>
    <s v="ESCORAMENTO DE VALAS - CONTINUO"/>
    <m/>
    <x v="0"/>
    <m/>
    <s v=""/>
    <m/>
    <s v="M2"/>
    <s v=""/>
    <n v="50.630702828257512"/>
    <s v=""/>
    <s v=""/>
  </r>
  <r>
    <n v="20205"/>
    <n v="1"/>
    <m/>
    <n v="17515"/>
    <x v="14"/>
    <s v="KG"/>
    <n v="5.5275999999999996"/>
    <n v="0.2"/>
    <m/>
    <n v="1.1055200000000001"/>
    <s v=""/>
    <n v="0"/>
    <n v="0"/>
  </r>
  <r>
    <n v="20205"/>
    <n v="2"/>
    <m/>
    <n v="2013"/>
    <x v="15"/>
    <s v="H"/>
    <n v="15.756939025755017"/>
    <n v="1.3332999999999999"/>
    <m/>
    <n v="21.008726803039163"/>
    <s v=""/>
    <n v="0"/>
    <n v="0"/>
  </r>
  <r>
    <n v="20205"/>
    <n v="3"/>
    <m/>
    <n v="2014"/>
    <x v="16"/>
    <s v="H"/>
    <n v="13.173665210544026"/>
    <n v="1.3332999999999999"/>
    <m/>
    <n v="17.564447825218348"/>
    <s v=""/>
    <n v="0"/>
    <n v="0"/>
  </r>
  <r>
    <n v="20205"/>
    <n v="4"/>
    <m/>
    <n v="11050"/>
    <x v="17"/>
    <s v="M"/>
    <n v="5.1246999999999998"/>
    <n v="1.05"/>
    <m/>
    <n v="5.380935"/>
    <s v=""/>
    <n v="0"/>
    <n v="0"/>
  </r>
  <r>
    <n v="20205"/>
    <n v="5"/>
    <m/>
    <n v="11037"/>
    <x v="18"/>
    <s v="M"/>
    <n v="43.4283"/>
    <n v="0.104"/>
    <m/>
    <n v="4.5165432000000001"/>
    <s v=""/>
    <n v="0"/>
    <n v="0"/>
  </r>
  <r>
    <n v="20205"/>
    <n v="6"/>
    <m/>
    <n v="15516"/>
    <x v="13"/>
    <s v="M"/>
    <n v="10.545299999999999"/>
    <n v="0.1"/>
    <m/>
    <n v="1.05453"/>
    <s v=""/>
    <n v="0"/>
    <n v="0"/>
  </r>
  <r>
    <n v="20206"/>
    <n v="0"/>
    <s v="ESCORAMENTO DE VALAS - DESCONTINUO"/>
    <m/>
    <x v="0"/>
    <m/>
    <s v=""/>
    <m/>
    <s v="M2"/>
    <s v=""/>
    <n v="31.172513589039234"/>
    <s v=""/>
    <s v=""/>
  </r>
  <r>
    <n v="20206"/>
    <n v="1"/>
    <m/>
    <n v="17515"/>
    <x v="14"/>
    <s v="KG"/>
    <n v="5.5275999999999996"/>
    <n v="0.12"/>
    <m/>
    <n v="0.6633119999999999"/>
    <s v=""/>
    <n v="0"/>
    <n v="0"/>
  </r>
  <r>
    <n v="20206"/>
    <n v="2"/>
    <m/>
    <n v="15516"/>
    <x v="13"/>
    <s v="M"/>
    <n v="10.545299999999999"/>
    <n v="0.1"/>
    <m/>
    <n v="1.05453"/>
    <s v=""/>
    <n v="0"/>
    <n v="0"/>
  </r>
  <r>
    <n v="20206"/>
    <n v="3"/>
    <m/>
    <n v="2013"/>
    <x v="15"/>
    <s v="H"/>
    <n v="15.756939025755017"/>
    <n v="0.8"/>
    <m/>
    <n v="12.605551220604013"/>
    <s v=""/>
    <n v="0"/>
    <n v="0"/>
  </r>
  <r>
    <n v="20206"/>
    <n v="4"/>
    <m/>
    <n v="11037"/>
    <x v="18"/>
    <s v="M"/>
    <n v="43.4283"/>
    <n v="0.104"/>
    <m/>
    <n v="4.5165432000000001"/>
    <s v=""/>
    <n v="0"/>
    <n v="0"/>
  </r>
  <r>
    <n v="20206"/>
    <n v="5"/>
    <m/>
    <n v="11050"/>
    <x v="17"/>
    <s v="M"/>
    <n v="5.1246999999999998"/>
    <n v="0.35"/>
    <m/>
    <n v="1.7936449999999997"/>
    <s v=""/>
    <n v="0"/>
    <n v="0"/>
  </r>
  <r>
    <n v="20206"/>
    <n v="6"/>
    <m/>
    <n v="2014"/>
    <x v="16"/>
    <s v="H"/>
    <n v="13.173665210544026"/>
    <n v="0.8"/>
    <m/>
    <n v="10.538932168435222"/>
    <s v=""/>
    <n v="0"/>
    <n v="0"/>
  </r>
  <r>
    <n v="20210"/>
    <n v="0"/>
    <s v="APILOAMENTO DO FUNDO DE VALAS, PARA SIMPLES REGULARIZAÇÃO"/>
    <m/>
    <x v="0"/>
    <m/>
    <s v=""/>
    <m/>
    <s v="M2"/>
    <s v=""/>
    <n v="3.1569694297118138"/>
    <s v=""/>
    <s v=""/>
  </r>
  <r>
    <n v="20210"/>
    <n v="1"/>
    <m/>
    <n v="2099"/>
    <x v="1"/>
    <s v="H"/>
    <n v="12.627877718847255"/>
    <n v="0.25"/>
    <m/>
    <n v="3.1569694297118138"/>
    <s v=""/>
    <n v="0"/>
    <n v="0"/>
  </r>
  <r>
    <n v="20211"/>
    <n v="0"/>
    <s v="APILOAMENTO DO FUNDO DE VALAS, COM SOQUETE VIBRATÓRIO"/>
    <m/>
    <x v="0"/>
    <m/>
    <s v=""/>
    <m/>
    <s v="M2"/>
    <s v=""/>
    <n v="1.7901298829999999"/>
    <s v=""/>
    <s v=""/>
  </r>
  <r>
    <n v="20211"/>
    <n v="1"/>
    <m/>
    <n v="94306"/>
    <x v="117"/>
    <s v="H"/>
    <n v="17.901298829999998"/>
    <n v="0.1"/>
    <m/>
    <n v="1.7901298829999999"/>
    <s v=""/>
    <n v="0"/>
    <n v="0"/>
  </r>
  <r>
    <n v="20215"/>
    <n v="0"/>
    <s v="LASTRO DE BRITA"/>
    <m/>
    <x v="0"/>
    <m/>
    <s v=""/>
    <m/>
    <s v="M3"/>
    <s v=""/>
    <n v="105.99631543769451"/>
    <s v=""/>
    <s v=""/>
  </r>
  <r>
    <n v="20215"/>
    <n v="1"/>
    <m/>
    <n v="10543"/>
    <x v="20"/>
    <s v="M3"/>
    <n v="67.283799999999999"/>
    <n v="1.2"/>
    <m/>
    <n v="80.740560000000002"/>
    <s v=""/>
    <n v="0"/>
    <n v="0"/>
  </r>
  <r>
    <n v="20215"/>
    <n v="2"/>
    <m/>
    <n v="2099"/>
    <x v="1"/>
    <s v="H"/>
    <n v="12.627877718847255"/>
    <n v="2"/>
    <m/>
    <n v="25.255755437694511"/>
    <s v=""/>
    <n v="0"/>
    <n v="0"/>
  </r>
  <r>
    <n v="20216"/>
    <n v="0"/>
    <s v="LASTRO DE CONCRETO - 150KG CIM/M3"/>
    <m/>
    <x v="0"/>
    <m/>
    <s v=""/>
    <m/>
    <s v="M3"/>
    <s v=""/>
    <n v="275.9338256415457"/>
    <s v=""/>
    <s v=""/>
  </r>
  <r>
    <n v="20216"/>
    <n v="1"/>
    <m/>
    <n v="10601"/>
    <x v="118"/>
    <s v="M3"/>
    <n v="160.4237"/>
    <n v="1.05"/>
    <m/>
    <n v="168.444885"/>
    <s v=""/>
    <n v="0"/>
    <n v="0"/>
  </r>
  <r>
    <n v="20216"/>
    <n v="2"/>
    <m/>
    <n v="2020"/>
    <x v="22"/>
    <s v="H"/>
    <n v="15.860837164231068"/>
    <n v="2"/>
    <m/>
    <n v="31.721674328462136"/>
    <s v=""/>
    <n v="0"/>
    <n v="0"/>
  </r>
  <r>
    <n v="20216"/>
    <n v="3"/>
    <m/>
    <n v="2099"/>
    <x v="1"/>
    <s v="H"/>
    <n v="12.627877718847255"/>
    <n v="6"/>
    <m/>
    <n v="75.767266313083525"/>
    <s v=""/>
    <n v="0"/>
    <n v="0"/>
  </r>
  <r>
    <n v="20217"/>
    <n v="0"/>
    <s v="LASTRO DE CONCRETO COM AGREGADO RECICLADO - 150 KG CIM/M3"/>
    <m/>
    <x v="0"/>
    <m/>
    <s v=""/>
    <m/>
    <s v="M3"/>
    <s v=""/>
    <n v="253.63497564154568"/>
    <s v=""/>
    <s v=""/>
  </r>
  <r>
    <n v="20217"/>
    <n v="1"/>
    <m/>
    <n v="2020"/>
    <x v="22"/>
    <s v="H"/>
    <n v="15.860837164231068"/>
    <n v="2"/>
    <m/>
    <n v="31.721674328462136"/>
    <s v=""/>
    <n v="0"/>
    <n v="0"/>
  </r>
  <r>
    <n v="20217"/>
    <n v="2"/>
    <m/>
    <n v="2099"/>
    <x v="1"/>
    <s v="H"/>
    <n v="12.627877718847255"/>
    <n v="6"/>
    <m/>
    <n v="75.767266313083525"/>
    <s v=""/>
    <n v="0"/>
    <n v="0"/>
  </r>
  <r>
    <n v="20217"/>
    <n v="3"/>
    <m/>
    <n v="10600"/>
    <x v="23"/>
    <s v="M3"/>
    <n v="139.1867"/>
    <n v="1.05"/>
    <m/>
    <n v="146.14603500000001"/>
    <s v=""/>
    <n v="0"/>
    <n v="0"/>
  </r>
  <r>
    <n v="20301"/>
    <n v="0"/>
    <s v="FORMA COMUM DE TÁBUAS DE PINUS"/>
    <m/>
    <x v="0"/>
    <m/>
    <s v=""/>
    <m/>
    <s v="M2"/>
    <s v=""/>
    <n v="41.76060508355885"/>
    <s v=""/>
    <s v=""/>
  </r>
  <r>
    <n v="20301"/>
    <n v="1"/>
    <m/>
    <n v="17515"/>
    <x v="14"/>
    <s v="KG"/>
    <n v="5.5275999999999996"/>
    <n v="0.15"/>
    <m/>
    <n v="0.82913999999999988"/>
    <s v=""/>
    <n v="0"/>
    <n v="0"/>
  </r>
  <r>
    <n v="20301"/>
    <n v="2"/>
    <m/>
    <n v="2013"/>
    <x v="15"/>
    <s v="H"/>
    <n v="15.756939025755017"/>
    <n v="1.2"/>
    <m/>
    <n v="18.90832683090602"/>
    <s v=""/>
    <n v="0"/>
    <n v="0"/>
  </r>
  <r>
    <n v="20301"/>
    <n v="3"/>
    <m/>
    <n v="2014"/>
    <x v="16"/>
    <s v="H"/>
    <n v="13.173665210544026"/>
    <n v="1.2"/>
    <m/>
    <n v="15.808398252652831"/>
    <s v=""/>
    <n v="0"/>
    <n v="0"/>
  </r>
  <r>
    <n v="20301"/>
    <n v="4"/>
    <m/>
    <n v="11070"/>
    <x v="51"/>
    <s v="M"/>
    <n v="4.1189999999999998"/>
    <n v="1.2"/>
    <m/>
    <n v="4.9427999999999992"/>
    <s v=""/>
    <n v="0"/>
    <n v="0"/>
  </r>
  <r>
    <n v="20301"/>
    <n v="5"/>
    <m/>
    <n v="11066"/>
    <x v="67"/>
    <s v="M"/>
    <n v="1.0965"/>
    <n v="1.1599999999999999"/>
    <m/>
    <n v="1.2719399999999998"/>
    <s v=""/>
    <n v="0"/>
    <n v="0"/>
  </r>
  <r>
    <n v="20304"/>
    <n v="0"/>
    <s v="FORMA COMUM DE TÁBUAS DE PINUS - NÃO RECUPERÁVEL"/>
    <m/>
    <x v="0"/>
    <m/>
    <s v=""/>
    <m/>
    <s v="M2"/>
    <s v=""/>
    <n v="47.664492575202971"/>
    <s v=""/>
    <s v=""/>
  </r>
  <r>
    <n v="20304"/>
    <n v="1"/>
    <m/>
    <n v="17515"/>
    <x v="14"/>
    <s v="KG"/>
    <n v="5.5275999999999996"/>
    <n v="0.15"/>
    <m/>
    <n v="0.82913999999999988"/>
    <s v=""/>
    <n v="0"/>
    <n v="0"/>
  </r>
  <r>
    <n v="20304"/>
    <n v="2"/>
    <m/>
    <n v="2014"/>
    <x v="16"/>
    <s v="H"/>
    <n v="13.173665210544026"/>
    <n v="1.08"/>
    <m/>
    <n v="14.22755842738755"/>
    <s v=""/>
    <n v="0"/>
    <n v="0"/>
  </r>
  <r>
    <n v="20304"/>
    <n v="3"/>
    <m/>
    <n v="11064"/>
    <x v="119"/>
    <s v="M"/>
    <n v="0.58689999999999998"/>
    <n v="2"/>
    <m/>
    <n v="1.1738"/>
    <s v=""/>
    <n v="0"/>
    <n v="0"/>
  </r>
  <r>
    <n v="20304"/>
    <n v="4"/>
    <m/>
    <n v="2013"/>
    <x v="15"/>
    <s v="H"/>
    <n v="15.756939025755017"/>
    <n v="1.08"/>
    <m/>
    <n v="17.01749414781542"/>
    <s v=""/>
    <n v="0"/>
    <n v="0"/>
  </r>
  <r>
    <n v="20304"/>
    <n v="5"/>
    <m/>
    <n v="11070"/>
    <x v="51"/>
    <s v="M"/>
    <n v="4.1189999999999998"/>
    <n v="3.5"/>
    <m/>
    <n v="14.416499999999999"/>
    <s v=""/>
    <n v="0"/>
    <n v="0"/>
  </r>
  <r>
    <n v="20404"/>
    <n v="0"/>
    <s v="ARMADURA EM AÇO CA-50"/>
    <m/>
    <x v="0"/>
    <m/>
    <s v=""/>
    <m/>
    <s v="KG"/>
    <s v=""/>
    <n v="6.0589465947692212"/>
    <s v=""/>
    <s v=""/>
  </r>
  <r>
    <n v="20404"/>
    <n v="1"/>
    <m/>
    <n v="11510"/>
    <x v="92"/>
    <s v="KG"/>
    <n v="3.2757999999999998"/>
    <n v="1.1000000000000001"/>
    <m/>
    <n v="3.60338"/>
    <s v=""/>
    <n v="0"/>
    <n v="0"/>
  </r>
  <r>
    <n v="20404"/>
    <n v="2"/>
    <m/>
    <n v="17740"/>
    <x v="48"/>
    <s v="KG"/>
    <n v="4.9862000000000002"/>
    <n v="0.02"/>
    <m/>
    <n v="9.9724000000000007E-2"/>
    <s v=""/>
    <n v="0"/>
    <n v="0"/>
  </r>
  <r>
    <n v="20404"/>
    <n v="3"/>
    <m/>
    <n v="2015"/>
    <x v="47"/>
    <s v="H"/>
    <n v="16.259414142106937"/>
    <n v="0.08"/>
    <m/>
    <n v="1.300753131368555"/>
    <s v=""/>
    <n v="0"/>
    <n v="0"/>
  </r>
  <r>
    <n v="20404"/>
    <n v="4"/>
    <m/>
    <n v="2016"/>
    <x v="46"/>
    <s v="H"/>
    <n v="13.188618292508322"/>
    <n v="0.08"/>
    <m/>
    <n v="1.0550894634006658"/>
    <s v=""/>
    <n v="0"/>
    <n v="0"/>
  </r>
  <r>
    <n v="20407"/>
    <n v="0"/>
    <s v="ARMADURA EM AÇO CA-60"/>
    <m/>
    <x v="0"/>
    <m/>
    <s v=""/>
    <m/>
    <s v="KG"/>
    <s v=""/>
    <n v="5.9706165947692211"/>
    <s v=""/>
    <s v=""/>
  </r>
  <r>
    <n v="20407"/>
    <n v="1"/>
    <m/>
    <n v="2015"/>
    <x v="47"/>
    <s v="H"/>
    <n v="16.259414142106937"/>
    <n v="0.08"/>
    <m/>
    <n v="1.300753131368555"/>
    <s v=""/>
    <n v="0"/>
    <n v="0"/>
  </r>
  <r>
    <n v="20407"/>
    <n v="2"/>
    <m/>
    <n v="2016"/>
    <x v="46"/>
    <s v="H"/>
    <n v="13.188618292508322"/>
    <n v="0.08"/>
    <m/>
    <n v="1.0550894634006658"/>
    <s v=""/>
    <n v="0"/>
    <n v="0"/>
  </r>
  <r>
    <n v="20407"/>
    <n v="3"/>
    <m/>
    <n v="11520"/>
    <x v="45"/>
    <s v="KG"/>
    <n v="3.1955"/>
    <n v="1.1000000000000001"/>
    <m/>
    <n v="3.5150500000000005"/>
    <s v=""/>
    <n v="0"/>
    <n v="0"/>
  </r>
  <r>
    <n v="20407"/>
    <n v="4"/>
    <m/>
    <n v="17740"/>
    <x v="48"/>
    <s v="KG"/>
    <n v="4.9862000000000002"/>
    <n v="0.02"/>
    <m/>
    <n v="9.9724000000000007E-2"/>
    <s v=""/>
    <n v="0"/>
    <n v="0"/>
  </r>
  <r>
    <n v="20409"/>
    <n v="0"/>
    <s v="ARMADURA EM AÇO CA-60 - TELA"/>
    <m/>
    <x v="0"/>
    <m/>
    <s v=""/>
    <m/>
    <s v="KG"/>
    <s v=""/>
    <n v="5.7712712973846108"/>
    <s v=""/>
    <s v=""/>
  </r>
  <r>
    <n v="20409"/>
    <n v="1"/>
    <m/>
    <n v="27540"/>
    <x v="120"/>
    <s v="KG"/>
    <n v="4.4543999999999997"/>
    <n v="1.02"/>
    <m/>
    <n v="4.543488"/>
    <s v=""/>
    <n v="0"/>
    <n v="0"/>
  </r>
  <r>
    <n v="20409"/>
    <n v="2"/>
    <m/>
    <n v="2016"/>
    <x v="46"/>
    <s v="H"/>
    <n v="13.188618292508322"/>
    <n v="0.04"/>
    <m/>
    <n v="0.52754473170033289"/>
    <s v=""/>
    <n v="0"/>
    <n v="0"/>
  </r>
  <r>
    <n v="20409"/>
    <n v="3"/>
    <m/>
    <n v="17740"/>
    <x v="48"/>
    <s v="KG"/>
    <n v="4.9862000000000002"/>
    <n v="0.01"/>
    <m/>
    <n v="4.9862000000000004E-2"/>
    <s v=""/>
    <n v="0"/>
    <n v="0"/>
  </r>
  <r>
    <n v="20409"/>
    <n v="4"/>
    <m/>
    <n v="2015"/>
    <x v="47"/>
    <s v="H"/>
    <n v="16.259414142106937"/>
    <n v="0.04"/>
    <m/>
    <n v="0.65037656568427749"/>
    <s v=""/>
    <n v="0"/>
    <n v="0"/>
  </r>
  <r>
    <n v="20505"/>
    <n v="0"/>
    <s v="CONCRETO FCK=15,0MPA - VIRADO NA OBRA"/>
    <m/>
    <x v="0"/>
    <m/>
    <s v=""/>
    <m/>
    <s v="M3"/>
    <s v=""/>
    <n v="336.54592569850337"/>
    <s v=""/>
    <s v=""/>
  </r>
  <r>
    <n v="20505"/>
    <n v="1"/>
    <m/>
    <n v="94299"/>
    <x v="121"/>
    <s v="H"/>
    <n v="0.68298621625"/>
    <n v="0.1"/>
    <m/>
    <n v="6.8298621625E-2"/>
    <s v=""/>
    <n v="0"/>
    <n v="0"/>
  </r>
  <r>
    <n v="20505"/>
    <n v="2"/>
    <m/>
    <n v="2020"/>
    <x v="22"/>
    <s v="H"/>
    <n v="15.860837164231068"/>
    <n v="1.1000000000000001"/>
    <m/>
    <n v="17.446920880654176"/>
    <s v=""/>
    <n v="0"/>
    <n v="0"/>
  </r>
  <r>
    <n v="20505"/>
    <n v="3"/>
    <m/>
    <n v="2099"/>
    <x v="1"/>
    <s v="H"/>
    <n v="12.627877718847255"/>
    <n v="6"/>
    <m/>
    <n v="75.767266313083525"/>
    <s v=""/>
    <n v="0"/>
    <n v="0"/>
  </r>
  <r>
    <n v="20505"/>
    <n v="4"/>
    <m/>
    <n v="94001"/>
    <x v="122"/>
    <s v="H"/>
    <n v="0.94093109468750002"/>
    <n v="0.35"/>
    <m/>
    <n v="0.329325883140625"/>
    <s v=""/>
    <n v="0"/>
    <n v="0"/>
  </r>
  <r>
    <n v="20505"/>
    <n v="5"/>
    <m/>
    <n v="10608"/>
    <x v="50"/>
    <s v="M3"/>
    <n v="238.17070000000001"/>
    <n v="1.02"/>
    <m/>
    <n v="242.93411400000002"/>
    <s v=""/>
    <n v="0"/>
    <n v="0"/>
  </r>
  <r>
    <n v="20506"/>
    <n v="0"/>
    <s v="CONCRETO FCK=20,0MPA - VIRADO NA OBRA"/>
    <m/>
    <x v="0"/>
    <m/>
    <s v=""/>
    <m/>
    <s v="M3"/>
    <s v=""/>
    <n v="348.91658769850335"/>
    <s v=""/>
    <s v=""/>
  </r>
  <r>
    <n v="20506"/>
    <n v="1"/>
    <m/>
    <n v="2020"/>
    <x v="22"/>
    <s v="H"/>
    <n v="15.860837164231068"/>
    <n v="1.1000000000000001"/>
    <m/>
    <n v="17.446920880654176"/>
    <s v=""/>
    <n v="0"/>
    <n v="0"/>
  </r>
  <r>
    <n v="20506"/>
    <n v="2"/>
    <m/>
    <n v="94299"/>
    <x v="121"/>
    <s v="H"/>
    <n v="0.68298621625"/>
    <n v="0.1"/>
    <m/>
    <n v="6.8298621625E-2"/>
    <s v=""/>
    <n v="0"/>
    <n v="0"/>
  </r>
  <r>
    <n v="20506"/>
    <n v="3"/>
    <m/>
    <n v="94001"/>
    <x v="122"/>
    <s v="H"/>
    <n v="0.94093109468750002"/>
    <n v="0.35"/>
    <m/>
    <n v="0.329325883140625"/>
    <s v=""/>
    <n v="0"/>
    <n v="0"/>
  </r>
  <r>
    <n v="20506"/>
    <n v="4"/>
    <m/>
    <n v="2099"/>
    <x v="1"/>
    <s v="H"/>
    <n v="12.627877718847255"/>
    <n v="6"/>
    <m/>
    <n v="75.767266313083525"/>
    <s v=""/>
    <n v="0"/>
    <n v="0"/>
  </r>
  <r>
    <n v="20506"/>
    <n v="5"/>
    <m/>
    <n v="10613"/>
    <x v="123"/>
    <s v="M3"/>
    <n v="250.2988"/>
    <n v="1.02"/>
    <m/>
    <n v="255.304776"/>
    <s v=""/>
    <n v="0"/>
    <n v="0"/>
  </r>
  <r>
    <n v="20508"/>
    <n v="0"/>
    <s v="CONCRETO FCK=15,0MPA - USINADO"/>
    <m/>
    <x v="0"/>
    <m/>
    <s v=""/>
    <m/>
    <s v="M3"/>
    <s v=""/>
    <n v="301.38389360192559"/>
    <s v=""/>
    <s v=""/>
  </r>
  <r>
    <n v="20508"/>
    <n v="1"/>
    <m/>
    <n v="2020"/>
    <x v="22"/>
    <s v="H"/>
    <n v="15.860837164231068"/>
    <n v="1"/>
    <m/>
    <n v="15.860837164231068"/>
    <s v=""/>
    <n v="0"/>
    <n v="0"/>
  </r>
  <r>
    <n v="20508"/>
    <n v="2"/>
    <m/>
    <n v="10522"/>
    <x v="124"/>
    <s v="M3"/>
    <n v="252.6867"/>
    <n v="1.03"/>
    <m/>
    <n v="260.26730100000003"/>
    <s v=""/>
    <n v="0"/>
    <n v="0"/>
  </r>
  <r>
    <n v="20508"/>
    <n v="3"/>
    <m/>
    <n v="2099"/>
    <x v="1"/>
    <s v="H"/>
    <n v="12.627877718847255"/>
    <n v="2"/>
    <m/>
    <n v="25.255755437694511"/>
    <s v=""/>
    <n v="0"/>
    <n v="0"/>
  </r>
  <r>
    <n v="20509"/>
    <n v="0"/>
    <s v="CONCRETO FCK=20,0MPA - USINADO"/>
    <m/>
    <x v="0"/>
    <m/>
    <s v=""/>
    <m/>
    <s v="M3"/>
    <s v=""/>
    <n v="315.66474060192559"/>
    <s v=""/>
    <s v=""/>
  </r>
  <r>
    <n v="20509"/>
    <n v="1"/>
    <m/>
    <n v="2099"/>
    <x v="1"/>
    <s v="H"/>
    <n v="12.627877718847255"/>
    <n v="2"/>
    <m/>
    <n v="25.255755437694511"/>
    <s v=""/>
    <n v="0"/>
    <n v="0"/>
  </r>
  <r>
    <n v="20509"/>
    <n v="2"/>
    <m/>
    <n v="2020"/>
    <x v="22"/>
    <s v="H"/>
    <n v="15.860837164231068"/>
    <n v="1"/>
    <m/>
    <n v="15.860837164231068"/>
    <s v=""/>
    <n v="0"/>
    <n v="0"/>
  </r>
  <r>
    <n v="20509"/>
    <n v="3"/>
    <m/>
    <n v="10524"/>
    <x v="75"/>
    <s v="M3"/>
    <n v="266.55160000000001"/>
    <n v="1.03"/>
    <m/>
    <n v="274.54814800000003"/>
    <s v=""/>
    <n v="0"/>
    <n v="0"/>
  </r>
  <r>
    <n v="20510"/>
    <n v="0"/>
    <s v="CONCRETO FCK=25MPA - USINADO"/>
    <m/>
    <x v="0"/>
    <m/>
    <s v=""/>
    <m/>
    <s v="M3"/>
    <s v=""/>
    <n v="324.64407460192558"/>
    <s v=""/>
    <s v=""/>
  </r>
  <r>
    <n v="20510"/>
    <n v="1"/>
    <m/>
    <n v="10527"/>
    <x v="125"/>
    <s v="M3"/>
    <n v="275.26940000000002"/>
    <n v="1.03"/>
    <m/>
    <n v="283.52748200000002"/>
    <s v=""/>
    <n v="0"/>
    <n v="0"/>
  </r>
  <r>
    <n v="20510"/>
    <n v="2"/>
    <m/>
    <n v="2020"/>
    <x v="22"/>
    <s v="H"/>
    <n v="15.860837164231068"/>
    <n v="1"/>
    <m/>
    <n v="15.860837164231068"/>
    <s v=""/>
    <n v="0"/>
    <n v="0"/>
  </r>
  <r>
    <n v="20510"/>
    <n v="3"/>
    <m/>
    <n v="2099"/>
    <x v="1"/>
    <s v="H"/>
    <n v="12.627877718847255"/>
    <n v="2"/>
    <m/>
    <n v="25.255755437694511"/>
    <s v=""/>
    <n v="0"/>
    <n v="0"/>
  </r>
  <r>
    <n v="20511"/>
    <n v="0"/>
    <s v="CONCRETO FCK=30MPA - USINADO"/>
    <m/>
    <x v="0"/>
    <m/>
    <s v=""/>
    <m/>
    <s v="M3"/>
    <s v=""/>
    <n v="340.24424860192562"/>
    <s v=""/>
    <s v=""/>
  </r>
  <r>
    <n v="20511"/>
    <n v="1"/>
    <m/>
    <n v="10529"/>
    <x v="126"/>
    <s v="M3"/>
    <n v="290.41520000000003"/>
    <n v="1.03"/>
    <m/>
    <n v="299.12765600000006"/>
    <s v=""/>
    <n v="0"/>
    <n v="0"/>
  </r>
  <r>
    <n v="20511"/>
    <n v="2"/>
    <m/>
    <n v="2099"/>
    <x v="1"/>
    <s v="H"/>
    <n v="12.627877718847255"/>
    <n v="2"/>
    <m/>
    <n v="25.255755437694511"/>
    <s v=""/>
    <n v="0"/>
    <n v="0"/>
  </r>
  <r>
    <n v="20511"/>
    <n v="3"/>
    <m/>
    <n v="2020"/>
    <x v="22"/>
    <s v="H"/>
    <n v="15.860837164231068"/>
    <n v="1"/>
    <m/>
    <n v="15.860837164231068"/>
    <s v=""/>
    <n v="0"/>
    <n v="0"/>
  </r>
  <r>
    <n v="20601"/>
    <n v="0"/>
    <s v="ALVENARIA DE EMBASAMENTO - TIJOLOS MACIÇOS COMUNS"/>
    <m/>
    <x v="0"/>
    <m/>
    <s v=""/>
    <m/>
    <s v="M3"/>
    <s v=""/>
    <n v="499.01851858340183"/>
    <s v=""/>
    <s v=""/>
  </r>
  <r>
    <n v="20601"/>
    <n v="1"/>
    <m/>
    <n v="2099"/>
    <x v="1"/>
    <s v="H"/>
    <n v="12.627877718847255"/>
    <n v="6.78"/>
    <m/>
    <n v="85.6170109337844"/>
    <s v=""/>
    <n v="6.78"/>
    <n v="85.6170109337844"/>
  </r>
  <r>
    <n v="20601"/>
    <n v="2"/>
    <m/>
    <n v="2020"/>
    <x v="22"/>
    <s v="H"/>
    <n v="15.860837164231068"/>
    <n v="7"/>
    <m/>
    <n v="111.02586014961747"/>
    <s v=""/>
    <n v="7"/>
    <n v="111.02586014961747"/>
  </r>
  <r>
    <n v="20601"/>
    <n v="3"/>
    <m/>
    <n v="12580"/>
    <x v="42"/>
    <s v="UN"/>
    <n v="0.25140000000000001"/>
    <n v="795"/>
    <m/>
    <n v="199.863"/>
    <s v=""/>
    <n v="795"/>
    <n v="199.863"/>
  </r>
  <r>
    <n v="20601"/>
    <n v="4"/>
    <m/>
    <n v="10648"/>
    <x v="44"/>
    <s v="M3"/>
    <n v="359.69349999999997"/>
    <n v="0.28499999999999998"/>
    <m/>
    <n v="102.51264749999999"/>
    <s v=""/>
    <n v="0.28499999999999998"/>
    <n v="102.51264749999999"/>
  </r>
  <r>
    <n v="20605"/>
    <n v="0"/>
    <s v="IMPERMEABILIZAÇÃO DO RESPALDO DA FUNDAÇÃO - ARGAMASSA IMPERMEÁVEL"/>
    <m/>
    <x v="0"/>
    <m/>
    <s v=""/>
    <m/>
    <s v="M2"/>
    <s v=""/>
    <n v="51.678127028001171"/>
    <s v=""/>
    <s v=""/>
  </r>
  <r>
    <n v="20605"/>
    <n v="1"/>
    <m/>
    <n v="2099"/>
    <x v="1"/>
    <s v="H"/>
    <n v="12.627877718847255"/>
    <n v="0.75"/>
    <m/>
    <n v="9.4709082891354406"/>
    <s v=""/>
    <n v="0"/>
    <n v="0"/>
  </r>
  <r>
    <n v="20605"/>
    <n v="2"/>
    <m/>
    <n v="14022"/>
    <x v="127"/>
    <s v="KG"/>
    <n v="20.04"/>
    <n v="0.4"/>
    <m/>
    <n v="8.016"/>
    <s v=""/>
    <n v="0"/>
    <n v="0"/>
  </r>
  <r>
    <n v="20605"/>
    <n v="3"/>
    <m/>
    <n v="2020"/>
    <x v="22"/>
    <s v="H"/>
    <n v="15.860837164231068"/>
    <n v="1.1499999999999999"/>
    <m/>
    <n v="18.239962738865728"/>
    <s v=""/>
    <n v="0"/>
    <n v="0"/>
  </r>
  <r>
    <n v="20605"/>
    <n v="4"/>
    <m/>
    <n v="10630"/>
    <x v="33"/>
    <s v="M3"/>
    <n v="420.47390000000001"/>
    <n v="0.02"/>
    <m/>
    <n v="8.409478"/>
    <s v=""/>
    <n v="0"/>
    <n v="0"/>
  </r>
  <r>
    <n v="20605"/>
    <n v="5"/>
    <m/>
    <n v="14040"/>
    <x v="128"/>
    <s v="L"/>
    <n v="7.3939000000000004"/>
    <n v="1.02"/>
    <m/>
    <n v="7.5417780000000008"/>
    <s v=""/>
    <n v="0"/>
    <n v="0"/>
  </r>
  <r>
    <n v="20610"/>
    <n v="0"/>
    <s v="REATERRO DE VALAS, INCLUSIVE APILOAMENTO"/>
    <m/>
    <x v="0"/>
    <m/>
    <s v=""/>
    <m/>
    <s v="M3"/>
    <s v=""/>
    <n v="18.941816578270881"/>
    <s v=""/>
    <s v=""/>
  </r>
  <r>
    <n v="20610"/>
    <n v="1"/>
    <m/>
    <n v="2099"/>
    <x v="1"/>
    <s v="H"/>
    <n v="12.627877718847255"/>
    <n v="1.5"/>
    <m/>
    <n v="18.941816578270881"/>
    <s v=""/>
    <n v="0"/>
    <n v="0"/>
  </r>
  <r>
    <n v="25001"/>
    <n v="0"/>
    <s v="DEMOLIÇÃO DE ALVENARIA DE EMBASAMENTO - TIJOLOS MACIÇOS COMUNS"/>
    <m/>
    <x v="0"/>
    <m/>
    <s v=""/>
    <m/>
    <s v="M3"/>
    <s v=""/>
    <n v="42.641884305811082"/>
    <s v=""/>
    <s v=""/>
  </r>
  <r>
    <n v="25001"/>
    <n v="1"/>
    <m/>
    <n v="2020"/>
    <x v="22"/>
    <s v="H"/>
    <n v="15.860837164231068"/>
    <n v="0.3"/>
    <m/>
    <n v="4.75825114926932"/>
    <s v=""/>
    <n v="0"/>
    <n v="0"/>
  </r>
  <r>
    <n v="25001"/>
    <n v="2"/>
    <m/>
    <n v="2099"/>
    <x v="1"/>
    <s v="H"/>
    <n v="12.627877718847255"/>
    <n v="3"/>
    <m/>
    <n v="37.883633156541762"/>
    <s v=""/>
    <n v="0"/>
    <n v="0"/>
  </r>
  <r>
    <n v="25003"/>
    <n v="0"/>
    <s v="DEMOLIÇÃO MANUAL DE CONCRETO SIMPLES"/>
    <m/>
    <x v="0"/>
    <m/>
    <s v=""/>
    <m/>
    <s v="M3"/>
    <s v=""/>
    <n v="138.90665490731982"/>
    <s v=""/>
    <s v=""/>
  </r>
  <r>
    <n v="25003"/>
    <n v="1"/>
    <m/>
    <n v="2099"/>
    <x v="1"/>
    <s v="H"/>
    <n v="12.627877718847255"/>
    <n v="11"/>
    <m/>
    <n v="138.90665490731982"/>
    <s v=""/>
    <n v="0"/>
    <n v="0"/>
  </r>
  <r>
    <n v="25004"/>
    <n v="0"/>
    <s v="DEMOLIÇÃO MANUAL DE CONCRETO ARMADO"/>
    <m/>
    <x v="0"/>
    <m/>
    <s v=""/>
    <m/>
    <s v="M3"/>
    <s v=""/>
    <n v="252.55755437694512"/>
    <s v=""/>
    <s v=""/>
  </r>
  <r>
    <n v="25004"/>
    <n v="1"/>
    <m/>
    <n v="2099"/>
    <x v="1"/>
    <s v="H"/>
    <n v="12.627877718847255"/>
    <n v="20"/>
    <m/>
    <n v="252.55755437694512"/>
    <s v=""/>
    <n v="0"/>
    <n v="0"/>
  </r>
  <r>
    <n v="25005"/>
    <n v="0"/>
    <s v="DEMOLIÇÃO MECANIZADA DE CONCRETO SIMPLES"/>
    <m/>
    <x v="0"/>
    <m/>
    <s v=""/>
    <m/>
    <s v="M3"/>
    <s v=""/>
    <n v="93.096445129694516"/>
    <s v=""/>
    <s v=""/>
  </r>
  <r>
    <n v="25005"/>
    <n v="1"/>
    <m/>
    <n v="2099"/>
    <x v="1"/>
    <s v="H"/>
    <n v="12.627877718847255"/>
    <n v="2"/>
    <m/>
    <n v="25.255755437694511"/>
    <s v=""/>
    <n v="0"/>
    <n v="0"/>
  </r>
  <r>
    <n v="25005"/>
    <n v="2"/>
    <m/>
    <n v="94019"/>
    <x v="129"/>
    <s v="H"/>
    <n v="34.897238060000006"/>
    <n v="1"/>
    <m/>
    <n v="34.897238060000006"/>
    <s v=""/>
    <n v="0"/>
    <n v="0"/>
  </r>
  <r>
    <n v="25005"/>
    <n v="3"/>
    <m/>
    <n v="94043"/>
    <x v="130"/>
    <s v="H"/>
    <n v="16.471725815999999"/>
    <n v="2"/>
    <m/>
    <n v="32.943451631999999"/>
    <s v=""/>
    <n v="0"/>
    <n v="0"/>
  </r>
  <r>
    <n v="25006"/>
    <n v="0"/>
    <s v="DEMOLIÇÃO MECANIZADA DE CONCRETO ARMADO"/>
    <m/>
    <x v="0"/>
    <m/>
    <s v=""/>
    <m/>
    <s v="M3"/>
    <s v=""/>
    <n v="186.19289025938906"/>
    <s v=""/>
    <s v=""/>
  </r>
  <r>
    <n v="25006"/>
    <n v="1"/>
    <m/>
    <n v="94043"/>
    <x v="130"/>
    <s v="H"/>
    <n v="16.471725815999999"/>
    <n v="4"/>
    <m/>
    <n v="65.886903263999997"/>
    <s v=""/>
    <n v="0"/>
    <n v="0"/>
  </r>
  <r>
    <n v="25006"/>
    <n v="2"/>
    <m/>
    <n v="94019"/>
    <x v="129"/>
    <s v="H"/>
    <n v="34.897238060000006"/>
    <n v="2"/>
    <m/>
    <n v="69.794476120000013"/>
    <s v=""/>
    <n v="0"/>
    <n v="0"/>
  </r>
  <r>
    <n v="25006"/>
    <n v="3"/>
    <m/>
    <n v="2099"/>
    <x v="1"/>
    <s v="H"/>
    <n v="12.627877718847255"/>
    <n v="4"/>
    <m/>
    <n v="50.511510875389021"/>
    <s v=""/>
    <n v="0"/>
    <n v="0"/>
  </r>
  <r>
    <n v="29040"/>
    <n v="0"/>
    <s v="BUZINOTE PVC - 2&quot;, C=0,30 M"/>
    <m/>
    <x v="0"/>
    <m/>
    <s v=""/>
    <m/>
    <s v="UN"/>
    <s v=""/>
    <n v="7.551697129815242"/>
    <s v=""/>
    <s v=""/>
  </r>
  <r>
    <n v="29040"/>
    <n v="1"/>
    <m/>
    <n v="2035"/>
    <x v="26"/>
    <s v="H"/>
    <n v="17.275965903920998"/>
    <n v="0.19800000000000001"/>
    <m/>
    <n v="3.4206412489763576"/>
    <s v=""/>
    <n v="0"/>
    <n v="0"/>
  </r>
  <r>
    <n v="29040"/>
    <n v="2"/>
    <m/>
    <n v="2036"/>
    <x v="25"/>
    <s v="H"/>
    <n v="12.90425192342871"/>
    <n v="0.19800000000000001"/>
    <m/>
    <n v="2.5550418808388846"/>
    <s v=""/>
    <n v="0"/>
    <n v="0"/>
  </r>
  <r>
    <n v="29040"/>
    <n v="3"/>
    <m/>
    <n v="72431"/>
    <x v="131"/>
    <s v="M"/>
    <n v="4.7758000000000003"/>
    <n v="0.33"/>
    <m/>
    <n v="1.5760140000000002"/>
    <s v=""/>
    <n v="0"/>
    <n v="0"/>
  </r>
  <r>
    <n v="30101"/>
    <n v="0"/>
    <s v="FORMA COMUM DE TÁBUAS DE PINUS - PLANA"/>
    <m/>
    <x v="0"/>
    <m/>
    <s v=""/>
    <m/>
    <s v="M2"/>
    <s v=""/>
    <n v="45.79262550718876"/>
    <s v=""/>
    <s v=""/>
  </r>
  <r>
    <n v="30101"/>
    <n v="1"/>
    <m/>
    <n v="11070"/>
    <x v="51"/>
    <s v="M"/>
    <n v="4.1189999999999998"/>
    <n v="1.2"/>
    <m/>
    <n v="4.9427999999999992"/>
    <s v=""/>
    <n v="480"/>
    <n v="1977.1199999999997"/>
  </r>
  <r>
    <n v="30101"/>
    <n v="2"/>
    <m/>
    <n v="17515"/>
    <x v="14"/>
    <s v="KG"/>
    <n v="5.5275999999999996"/>
    <n v="0.15"/>
    <m/>
    <n v="0.82913999999999988"/>
    <s v=""/>
    <n v="60"/>
    <n v="331.65599999999995"/>
  </r>
  <r>
    <n v="30101"/>
    <n v="3"/>
    <m/>
    <n v="2013"/>
    <x v="15"/>
    <s v="H"/>
    <n v="15.756939025755017"/>
    <n v="1.3"/>
    <m/>
    <n v="20.484020733481522"/>
    <s v=""/>
    <n v="520"/>
    <n v="8193.6082933926082"/>
  </r>
  <r>
    <n v="30101"/>
    <n v="4"/>
    <m/>
    <n v="2014"/>
    <x v="16"/>
    <s v="H"/>
    <n v="13.173665210544026"/>
    <n v="1.3"/>
    <m/>
    <n v="17.125764773707235"/>
    <s v=""/>
    <n v="520"/>
    <n v="6850.3059094828941"/>
  </r>
  <r>
    <n v="30101"/>
    <n v="5"/>
    <m/>
    <n v="11046"/>
    <x v="59"/>
    <s v="M"/>
    <n v="2.4108999999999998"/>
    <n v="1"/>
    <m/>
    <n v="2.4108999999999998"/>
    <s v=""/>
    <n v="400"/>
    <n v="964.3599999999999"/>
  </r>
  <r>
    <n v="30104"/>
    <n v="0"/>
    <s v="FORMA COMUM DE TÁBUAS DE PINUS - NÃO RECUPERÁVEL"/>
    <m/>
    <x v="0"/>
    <m/>
    <s v=""/>
    <m/>
    <s v="M2"/>
    <s v=""/>
    <n v="47.664492575202971"/>
    <s v=""/>
    <s v=""/>
  </r>
  <r>
    <n v="30104"/>
    <n v="1"/>
    <m/>
    <n v="17515"/>
    <x v="14"/>
    <s v="KG"/>
    <n v="5.5275999999999996"/>
    <n v="0.15"/>
    <m/>
    <n v="0.82913999999999988"/>
    <s v=""/>
    <n v="0"/>
    <n v="0"/>
  </r>
  <r>
    <n v="30104"/>
    <n v="2"/>
    <m/>
    <n v="2014"/>
    <x v="16"/>
    <s v="H"/>
    <n v="13.173665210544026"/>
    <n v="1.08"/>
    <m/>
    <n v="14.22755842738755"/>
    <s v=""/>
    <n v="0"/>
    <n v="0"/>
  </r>
  <r>
    <n v="30104"/>
    <n v="3"/>
    <m/>
    <n v="2013"/>
    <x v="15"/>
    <s v="H"/>
    <n v="15.756939025755017"/>
    <n v="1.08"/>
    <m/>
    <n v="17.01749414781542"/>
    <s v=""/>
    <n v="0"/>
    <n v="0"/>
  </r>
  <r>
    <n v="30104"/>
    <n v="4"/>
    <m/>
    <n v="11070"/>
    <x v="51"/>
    <s v="M"/>
    <n v="4.1189999999999998"/>
    <n v="3.5"/>
    <m/>
    <n v="14.416499999999999"/>
    <s v=""/>
    <n v="0"/>
    <n v="0"/>
  </r>
  <r>
    <n v="30104"/>
    <n v="5"/>
    <m/>
    <n v="11064"/>
    <x v="119"/>
    <s v="M"/>
    <n v="0.58689999999999998"/>
    <n v="2"/>
    <m/>
    <n v="1.1738"/>
    <s v=""/>
    <n v="0"/>
    <n v="0"/>
  </r>
  <r>
    <n v="30111"/>
    <n v="0"/>
    <s v="FORMA ESPECIAL DE CHAPAS RESINADAS (10MM) - CURVA"/>
    <m/>
    <x v="0"/>
    <m/>
    <s v=""/>
    <m/>
    <s v="M2"/>
    <s v=""/>
    <n v="67.580078472598089"/>
    <s v=""/>
    <s v=""/>
  </r>
  <r>
    <n v="30111"/>
    <n v="1"/>
    <m/>
    <n v="17515"/>
    <x v="14"/>
    <s v="KG"/>
    <n v="5.5275999999999996"/>
    <n v="0.2"/>
    <m/>
    <n v="1.1055200000000001"/>
    <s v=""/>
    <n v="0"/>
    <n v="0"/>
  </r>
  <r>
    <n v="30111"/>
    <n v="2"/>
    <m/>
    <n v="11046"/>
    <x v="59"/>
    <s v="M"/>
    <n v="2.4108999999999998"/>
    <n v="1"/>
    <m/>
    <n v="2.4108999999999998"/>
    <s v=""/>
    <n v="0"/>
    <n v="0"/>
  </r>
  <r>
    <n v="30111"/>
    <n v="3"/>
    <m/>
    <n v="2013"/>
    <x v="15"/>
    <s v="H"/>
    <n v="15.756939025755017"/>
    <n v="2"/>
    <m/>
    <n v="31.513878051510034"/>
    <s v=""/>
    <n v="0"/>
    <n v="0"/>
  </r>
  <r>
    <n v="30111"/>
    <n v="4"/>
    <m/>
    <n v="2014"/>
    <x v="16"/>
    <s v="H"/>
    <n v="13.173665210544026"/>
    <n v="2"/>
    <m/>
    <n v="26.347330421088053"/>
    <s v=""/>
    <n v="0"/>
    <n v="0"/>
  </r>
  <r>
    <n v="30111"/>
    <n v="5"/>
    <m/>
    <n v="11070"/>
    <x v="51"/>
    <s v="M"/>
    <n v="4.1189999999999998"/>
    <n v="0.55000000000000004"/>
    <m/>
    <n v="2.26545"/>
    <s v=""/>
    <n v="0"/>
    <n v="0"/>
  </r>
  <r>
    <n v="30111"/>
    <n v="6"/>
    <m/>
    <n v="11020"/>
    <x v="60"/>
    <s v="M2"/>
    <n v="9.8424999999999994"/>
    <n v="0.4"/>
    <m/>
    <n v="3.9369999999999998"/>
    <s v=""/>
    <n v="0"/>
    <n v="0"/>
  </r>
  <r>
    <n v="30113"/>
    <n v="0"/>
    <s v="FORMA ESPECIAL DE CHAPAS PLASTIFICADAS (10MM) - CURVA"/>
    <m/>
    <x v="0"/>
    <m/>
    <s v=""/>
    <m/>
    <s v="M2"/>
    <s v=""/>
    <n v="70.47795847259809"/>
    <s v=""/>
    <s v=""/>
  </r>
  <r>
    <n v="30113"/>
    <n v="1"/>
    <m/>
    <n v="2014"/>
    <x v="16"/>
    <s v="H"/>
    <n v="13.173665210544026"/>
    <n v="2"/>
    <m/>
    <n v="26.347330421088053"/>
    <s v=""/>
    <n v="0"/>
    <n v="0"/>
  </r>
  <r>
    <n v="30113"/>
    <n v="2"/>
    <m/>
    <n v="11010"/>
    <x v="132"/>
    <s v="M2"/>
    <n v="17.087199999999999"/>
    <n v="0.4"/>
    <m/>
    <n v="6.8348800000000001"/>
    <s v=""/>
    <n v="0"/>
    <n v="0"/>
  </r>
  <r>
    <n v="30113"/>
    <n v="3"/>
    <m/>
    <n v="11046"/>
    <x v="59"/>
    <s v="M"/>
    <n v="2.4108999999999998"/>
    <n v="1"/>
    <m/>
    <n v="2.4108999999999998"/>
    <s v=""/>
    <n v="0"/>
    <n v="0"/>
  </r>
  <r>
    <n v="30113"/>
    <n v="4"/>
    <m/>
    <n v="2013"/>
    <x v="15"/>
    <s v="H"/>
    <n v="15.756939025755017"/>
    <n v="2"/>
    <m/>
    <n v="31.513878051510034"/>
    <s v=""/>
    <n v="0"/>
    <n v="0"/>
  </r>
  <r>
    <n v="30113"/>
    <n v="5"/>
    <m/>
    <n v="11070"/>
    <x v="51"/>
    <s v="M"/>
    <n v="4.1189999999999998"/>
    <n v="0.55000000000000004"/>
    <m/>
    <n v="2.26545"/>
    <s v=""/>
    <n v="0"/>
    <n v="0"/>
  </r>
  <r>
    <n v="30113"/>
    <n v="6"/>
    <m/>
    <n v="17515"/>
    <x v="14"/>
    <s v="KG"/>
    <n v="5.5275999999999996"/>
    <n v="0.2"/>
    <m/>
    <n v="1.1055200000000001"/>
    <s v=""/>
    <n v="0"/>
    <n v="0"/>
  </r>
  <r>
    <n v="30114"/>
    <n v="0"/>
    <s v="FORMA ESPECIAL DE CHAPAS RESINADAS (10MM) - PLANA"/>
    <m/>
    <x v="0"/>
    <m/>
    <s v=""/>
    <m/>
    <s v="M2"/>
    <s v=""/>
    <n v="51.380150833558851"/>
    <s v=""/>
    <s v=""/>
  </r>
  <r>
    <n v="30114"/>
    <n v="1"/>
    <m/>
    <n v="11001"/>
    <x v="133"/>
    <s v="L"/>
    <n v="6.4767000000000001"/>
    <n v="0.1"/>
    <m/>
    <n v="0.64767000000000008"/>
    <s v=""/>
    <n v="0"/>
    <n v="0"/>
  </r>
  <r>
    <n v="30114"/>
    <n v="2"/>
    <m/>
    <n v="17515"/>
    <x v="14"/>
    <s v="KG"/>
    <n v="5.5275999999999996"/>
    <n v="0.2"/>
    <m/>
    <n v="1.1055200000000001"/>
    <s v=""/>
    <n v="0"/>
    <n v="0"/>
  </r>
  <r>
    <n v="30114"/>
    <n v="3"/>
    <m/>
    <n v="2014"/>
    <x v="16"/>
    <s v="H"/>
    <n v="13.173665210544026"/>
    <n v="1.2"/>
    <m/>
    <n v="15.808398252652831"/>
    <s v=""/>
    <n v="0"/>
    <n v="0"/>
  </r>
  <r>
    <n v="30114"/>
    <n v="4"/>
    <m/>
    <n v="11066"/>
    <x v="67"/>
    <s v="M"/>
    <n v="1.0965"/>
    <n v="1.53"/>
    <m/>
    <n v="1.6776450000000001"/>
    <s v=""/>
    <n v="0"/>
    <n v="0"/>
  </r>
  <r>
    <n v="30114"/>
    <n v="5"/>
    <m/>
    <n v="11020"/>
    <x v="60"/>
    <s v="M2"/>
    <n v="9.8424999999999994"/>
    <n v="0.4299"/>
    <m/>
    <n v="4.2312907499999994"/>
    <s v=""/>
    <n v="0"/>
    <n v="0"/>
  </r>
  <r>
    <n v="30114"/>
    <n v="6"/>
    <m/>
    <n v="11046"/>
    <x v="59"/>
    <s v="M"/>
    <n v="2.4108999999999998"/>
    <n v="1"/>
    <m/>
    <n v="2.4108999999999998"/>
    <s v=""/>
    <n v="0"/>
    <n v="0"/>
  </r>
  <r>
    <n v="30114"/>
    <n v="7"/>
    <m/>
    <n v="11070"/>
    <x v="51"/>
    <s v="M"/>
    <n v="4.1189999999999998"/>
    <n v="1.6"/>
    <m/>
    <n v="6.5903999999999998"/>
    <s v=""/>
    <n v="0"/>
    <n v="0"/>
  </r>
  <r>
    <n v="30114"/>
    <n v="8"/>
    <m/>
    <n v="2013"/>
    <x v="15"/>
    <s v="H"/>
    <n v="15.756939025755017"/>
    <n v="1.2"/>
    <m/>
    <n v="18.90832683090602"/>
    <s v=""/>
    <n v="0"/>
    <n v="0"/>
  </r>
  <r>
    <n v="30115"/>
    <n v="0"/>
    <s v="FORMA ESPECIAL DE CHAPAS RESINADAS (12MM) - PLANA"/>
    <m/>
    <x v="0"/>
    <m/>
    <s v=""/>
    <m/>
    <s v="M2"/>
    <s v=""/>
    <n v="52.400346523558845"/>
    <s v=""/>
    <s v=""/>
  </r>
  <r>
    <n v="30115"/>
    <n v="1"/>
    <m/>
    <n v="11021"/>
    <x v="49"/>
    <s v="M2"/>
    <n v="12.2156"/>
    <n v="0.4299"/>
    <m/>
    <n v="5.2514864399999999"/>
    <s v=""/>
    <n v="0"/>
    <n v="0"/>
  </r>
  <r>
    <n v="30115"/>
    <n v="2"/>
    <m/>
    <n v="11046"/>
    <x v="59"/>
    <s v="M"/>
    <n v="2.4108999999999998"/>
    <n v="1"/>
    <m/>
    <n v="2.4108999999999998"/>
    <s v=""/>
    <n v="0"/>
    <n v="0"/>
  </r>
  <r>
    <n v="30115"/>
    <n v="3"/>
    <m/>
    <n v="11070"/>
    <x v="51"/>
    <s v="M"/>
    <n v="4.1189999999999998"/>
    <n v="1.6"/>
    <m/>
    <n v="6.5903999999999998"/>
    <s v=""/>
    <n v="0"/>
    <n v="0"/>
  </r>
  <r>
    <n v="30115"/>
    <n v="4"/>
    <m/>
    <n v="11001"/>
    <x v="133"/>
    <s v="L"/>
    <n v="6.4767000000000001"/>
    <n v="0.1"/>
    <m/>
    <n v="0.64767000000000008"/>
    <s v=""/>
    <n v="0"/>
    <n v="0"/>
  </r>
  <r>
    <n v="30115"/>
    <n v="5"/>
    <m/>
    <n v="11066"/>
    <x v="67"/>
    <s v="M"/>
    <n v="1.0965"/>
    <n v="1.53"/>
    <m/>
    <n v="1.6776450000000001"/>
    <s v=""/>
    <n v="0"/>
    <n v="0"/>
  </r>
  <r>
    <n v="30115"/>
    <n v="6"/>
    <m/>
    <n v="2013"/>
    <x v="15"/>
    <s v="H"/>
    <n v="15.756939025755017"/>
    <n v="1.2"/>
    <m/>
    <n v="18.90832683090602"/>
    <s v=""/>
    <n v="0"/>
    <n v="0"/>
  </r>
  <r>
    <n v="30115"/>
    <n v="7"/>
    <m/>
    <n v="17515"/>
    <x v="14"/>
    <s v="KG"/>
    <n v="5.5275999999999996"/>
    <n v="0.2"/>
    <m/>
    <n v="1.1055200000000001"/>
    <s v=""/>
    <n v="0"/>
    <n v="0"/>
  </r>
  <r>
    <n v="30115"/>
    <n v="8"/>
    <m/>
    <n v="2014"/>
    <x v="16"/>
    <s v="H"/>
    <n v="13.173665210544026"/>
    <n v="1.2"/>
    <m/>
    <n v="15.808398252652831"/>
    <s v=""/>
    <n v="0"/>
    <n v="0"/>
  </r>
  <r>
    <n v="30116"/>
    <n v="0"/>
    <s v="FORMA ESPECIAL DE CHAPAS PLASTIFICADAS (10MM) - PLANA"/>
    <m/>
    <x v="0"/>
    <m/>
    <s v=""/>
    <m/>
    <s v="M2"/>
    <s v=""/>
    <n v="53.84697736355885"/>
    <s v=""/>
    <s v=""/>
  </r>
  <r>
    <n v="30116"/>
    <n v="1"/>
    <m/>
    <n v="11010"/>
    <x v="132"/>
    <s v="M2"/>
    <n v="17.087199999999999"/>
    <n v="0.4299"/>
    <m/>
    <n v="7.3457872799999997"/>
    <s v=""/>
    <n v="0"/>
    <n v="0"/>
  </r>
  <r>
    <n v="30116"/>
    <n v="2"/>
    <m/>
    <n v="2014"/>
    <x v="16"/>
    <s v="H"/>
    <n v="13.173665210544026"/>
    <n v="1.2"/>
    <m/>
    <n v="15.808398252652831"/>
    <s v=""/>
    <n v="0"/>
    <n v="0"/>
  </r>
  <r>
    <n v="30116"/>
    <n v="3"/>
    <m/>
    <n v="2013"/>
    <x v="15"/>
    <s v="H"/>
    <n v="15.756939025755017"/>
    <n v="1.2"/>
    <m/>
    <n v="18.90832683090602"/>
    <s v=""/>
    <n v="0"/>
    <n v="0"/>
  </r>
  <r>
    <n v="30116"/>
    <n v="4"/>
    <m/>
    <n v="17515"/>
    <x v="14"/>
    <s v="KG"/>
    <n v="5.5275999999999996"/>
    <n v="0.2"/>
    <m/>
    <n v="1.1055200000000001"/>
    <s v=""/>
    <n v="0"/>
    <n v="0"/>
  </r>
  <r>
    <n v="30116"/>
    <n v="5"/>
    <m/>
    <n v="11066"/>
    <x v="67"/>
    <s v="M"/>
    <n v="1.0965"/>
    <n v="1.53"/>
    <m/>
    <n v="1.6776450000000001"/>
    <s v=""/>
    <n v="0"/>
    <n v="0"/>
  </r>
  <r>
    <n v="30116"/>
    <n v="6"/>
    <m/>
    <n v="11046"/>
    <x v="59"/>
    <s v="M"/>
    <n v="2.4108999999999998"/>
    <n v="1"/>
    <m/>
    <n v="2.4108999999999998"/>
    <s v=""/>
    <n v="0"/>
    <n v="0"/>
  </r>
  <r>
    <n v="30116"/>
    <n v="7"/>
    <m/>
    <n v="11070"/>
    <x v="51"/>
    <s v="M"/>
    <n v="4.1189999999999998"/>
    <n v="1.6"/>
    <m/>
    <n v="6.5903999999999998"/>
    <s v=""/>
    <n v="0"/>
    <n v="0"/>
  </r>
  <r>
    <n v="30117"/>
    <n v="0"/>
    <s v="FORMA ESPECIAL DE CHAPAS PLASTIFICADAS (12MM) - PLANA"/>
    <m/>
    <x v="0"/>
    <m/>
    <s v=""/>
    <m/>
    <s v="M2"/>
    <s v=""/>
    <n v="54.927316063558848"/>
    <s v=""/>
    <s v=""/>
  </r>
  <r>
    <n v="30117"/>
    <n v="1"/>
    <m/>
    <n v="2014"/>
    <x v="16"/>
    <s v="H"/>
    <n v="13.173665210544026"/>
    <n v="1.2"/>
    <m/>
    <n v="15.808398252652831"/>
    <s v=""/>
    <n v="0"/>
    <n v="0"/>
  </r>
  <r>
    <n v="30117"/>
    <n v="2"/>
    <m/>
    <n v="11070"/>
    <x v="51"/>
    <s v="M"/>
    <n v="4.1189999999999998"/>
    <n v="1.6"/>
    <m/>
    <n v="6.5903999999999998"/>
    <s v=""/>
    <n v="0"/>
    <n v="0"/>
  </r>
  <r>
    <n v="30117"/>
    <n v="3"/>
    <m/>
    <n v="11066"/>
    <x v="67"/>
    <s v="M"/>
    <n v="1.0965"/>
    <n v="1.53"/>
    <m/>
    <n v="1.6776450000000001"/>
    <s v=""/>
    <n v="0"/>
    <n v="0"/>
  </r>
  <r>
    <n v="30117"/>
    <n v="4"/>
    <m/>
    <n v="11011"/>
    <x v="134"/>
    <s v="M2"/>
    <n v="19.600200000000001"/>
    <n v="0.4299"/>
    <m/>
    <n v="8.4261259800000001"/>
    <s v=""/>
    <n v="0"/>
    <n v="0"/>
  </r>
  <r>
    <n v="30117"/>
    <n v="5"/>
    <m/>
    <n v="2013"/>
    <x v="15"/>
    <s v="H"/>
    <n v="15.756939025755017"/>
    <n v="1.2"/>
    <m/>
    <n v="18.90832683090602"/>
    <s v=""/>
    <n v="0"/>
    <n v="0"/>
  </r>
  <r>
    <n v="30117"/>
    <n v="6"/>
    <m/>
    <n v="11046"/>
    <x v="59"/>
    <s v="M"/>
    <n v="2.4108999999999998"/>
    <n v="1"/>
    <m/>
    <n v="2.4108999999999998"/>
    <s v=""/>
    <n v="0"/>
    <n v="0"/>
  </r>
  <r>
    <n v="30117"/>
    <n v="7"/>
    <m/>
    <n v="17515"/>
    <x v="14"/>
    <s v="KG"/>
    <n v="5.5275999999999996"/>
    <n v="0.2"/>
    <m/>
    <n v="1.1055200000000001"/>
    <s v=""/>
    <n v="0"/>
    <n v="0"/>
  </r>
  <r>
    <n v="30120"/>
    <n v="0"/>
    <s v="FORMA DE TUBO DE PAPELÃO, DIÂMETRO 350MM"/>
    <m/>
    <x v="0"/>
    <m/>
    <s v=""/>
    <m/>
    <s v="M"/>
    <s v=""/>
    <n v="95.764437891626457"/>
    <s v=""/>
    <s v=""/>
  </r>
  <r>
    <n v="30120"/>
    <n v="1"/>
    <m/>
    <n v="11048"/>
    <x v="135"/>
    <s v="M"/>
    <n v="86.337400000000002"/>
    <n v="1.05"/>
    <m/>
    <n v="90.654270000000011"/>
    <s v=""/>
    <n v="0"/>
    <n v="0"/>
  </r>
  <r>
    <n v="30120"/>
    <n v="2"/>
    <m/>
    <n v="2013"/>
    <x v="15"/>
    <s v="H"/>
    <n v="15.756939025755017"/>
    <n v="0.18518999999999999"/>
    <m/>
    <n v="2.9180275381795715"/>
    <s v=""/>
    <n v="0"/>
    <n v="0"/>
  </r>
  <r>
    <n v="30120"/>
    <n v="3"/>
    <m/>
    <n v="11046"/>
    <x v="59"/>
    <s v="M"/>
    <n v="2.4108999999999998"/>
    <n v="0.4"/>
    <m/>
    <n v="0.96435999999999999"/>
    <s v=""/>
    <n v="0"/>
    <n v="0"/>
  </r>
  <r>
    <n v="30120"/>
    <n v="4"/>
    <m/>
    <n v="2014"/>
    <x v="16"/>
    <s v="H"/>
    <n v="13.173665210544026"/>
    <n v="6.173E-2"/>
    <m/>
    <n v="0.81321035344688275"/>
    <s v=""/>
    <n v="0"/>
    <n v="0"/>
  </r>
  <r>
    <n v="30120"/>
    <n v="5"/>
    <m/>
    <n v="17515"/>
    <x v="14"/>
    <s v="KG"/>
    <n v="5.5275999999999996"/>
    <n v="7.4999999999999997E-2"/>
    <m/>
    <n v="0.41456999999999994"/>
    <s v=""/>
    <n v="0"/>
    <n v="0"/>
  </r>
  <r>
    <n v="30130"/>
    <n v="0"/>
    <s v="CIMBRAMENTO PARA ALTURAS ENTRE 3,01M E 7,00M"/>
    <m/>
    <x v="0"/>
    <m/>
    <s v=""/>
    <m/>
    <s v="M3"/>
    <s v=""/>
    <n v="20.077018621604751"/>
    <s v=""/>
    <s v=""/>
  </r>
  <r>
    <n v="30130"/>
    <n v="1"/>
    <m/>
    <n v="17515"/>
    <x v="14"/>
    <s v="KG"/>
    <n v="5.5275999999999996"/>
    <n v="0.2"/>
    <m/>
    <n v="1.1055200000000001"/>
    <s v=""/>
    <n v="0"/>
    <n v="0"/>
  </r>
  <r>
    <n v="30130"/>
    <n v="2"/>
    <m/>
    <n v="2014"/>
    <x v="16"/>
    <s v="H"/>
    <n v="13.173665210544026"/>
    <n v="0.23333000000000001"/>
    <m/>
    <n v="3.073811303576238"/>
    <s v=""/>
    <n v="0"/>
    <n v="0"/>
  </r>
  <r>
    <n v="30130"/>
    <n v="3"/>
    <m/>
    <n v="2013"/>
    <x v="15"/>
    <s v="H"/>
    <n v="15.756939025755017"/>
    <n v="0.7"/>
    <m/>
    <n v="11.029857318028512"/>
    <s v=""/>
    <n v="0"/>
    <n v="0"/>
  </r>
  <r>
    <n v="30130"/>
    <n v="4"/>
    <m/>
    <n v="11064"/>
    <x v="119"/>
    <s v="M"/>
    <n v="0.58689999999999998"/>
    <n v="0.9"/>
    <m/>
    <n v="0.52820999999999996"/>
    <s v=""/>
    <n v="0"/>
    <n v="0"/>
  </r>
  <r>
    <n v="30130"/>
    <n v="5"/>
    <m/>
    <n v="11046"/>
    <x v="59"/>
    <s v="M"/>
    <n v="2.4108999999999998"/>
    <n v="1.8"/>
    <m/>
    <n v="4.33962"/>
    <s v=""/>
    <n v="0"/>
    <n v="0"/>
  </r>
  <r>
    <n v="30204"/>
    <n v="0"/>
    <s v="ARMADURA EM AÇO CA-50"/>
    <m/>
    <x v="0"/>
    <m/>
    <s v=""/>
    <m/>
    <s v="KG"/>
    <s v=""/>
    <n v="6.0589465947692212"/>
    <s v=""/>
    <s v=""/>
  </r>
  <r>
    <n v="30204"/>
    <n v="1"/>
    <m/>
    <n v="2015"/>
    <x v="47"/>
    <s v="H"/>
    <n v="16.259414142106937"/>
    <n v="0.08"/>
    <m/>
    <n v="1.300753131368555"/>
    <s v=""/>
    <n v="512"/>
    <n v="8324.8200407587519"/>
  </r>
  <r>
    <n v="30204"/>
    <n v="2"/>
    <m/>
    <n v="17740"/>
    <x v="48"/>
    <s v="KG"/>
    <n v="4.9862000000000002"/>
    <n v="0.02"/>
    <m/>
    <n v="9.9724000000000007E-2"/>
    <s v=""/>
    <n v="128"/>
    <n v="638.23360000000002"/>
  </r>
  <r>
    <n v="30204"/>
    <n v="3"/>
    <m/>
    <n v="2016"/>
    <x v="46"/>
    <s v="H"/>
    <n v="13.188618292508322"/>
    <n v="0.08"/>
    <m/>
    <n v="1.0550894634006658"/>
    <s v=""/>
    <n v="512"/>
    <n v="6752.5725657642606"/>
  </r>
  <r>
    <n v="30204"/>
    <n v="4"/>
    <m/>
    <n v="11510"/>
    <x v="92"/>
    <s v="KG"/>
    <n v="3.2757999999999998"/>
    <n v="1.1000000000000001"/>
    <m/>
    <n v="3.60338"/>
    <s v=""/>
    <n v="7040.0000000000009"/>
    <n v="23061.632000000001"/>
  </r>
  <r>
    <n v="30207"/>
    <n v="0"/>
    <s v="ARMADURA EM AÇO CA-60"/>
    <m/>
    <x v="0"/>
    <m/>
    <s v=""/>
    <m/>
    <s v="KG"/>
    <s v=""/>
    <n v="5.9706165947692211"/>
    <s v=""/>
    <s v=""/>
  </r>
  <r>
    <n v="30207"/>
    <n v="1"/>
    <m/>
    <n v="17740"/>
    <x v="48"/>
    <s v="KG"/>
    <n v="4.9862000000000002"/>
    <n v="0.02"/>
    <m/>
    <n v="9.9724000000000007E-2"/>
    <s v=""/>
    <n v="0"/>
    <n v="0"/>
  </r>
  <r>
    <n v="30207"/>
    <n v="2"/>
    <m/>
    <n v="2015"/>
    <x v="47"/>
    <s v="H"/>
    <n v="16.259414142106937"/>
    <n v="0.08"/>
    <m/>
    <n v="1.300753131368555"/>
    <s v=""/>
    <n v="0"/>
    <n v="0"/>
  </r>
  <r>
    <n v="30207"/>
    <n v="3"/>
    <m/>
    <n v="2016"/>
    <x v="46"/>
    <s v="H"/>
    <n v="13.188618292508322"/>
    <n v="0.08"/>
    <m/>
    <n v="1.0550894634006658"/>
    <s v=""/>
    <n v="0"/>
    <n v="0"/>
  </r>
  <r>
    <n v="30207"/>
    <n v="4"/>
    <m/>
    <n v="11520"/>
    <x v="45"/>
    <s v="KG"/>
    <n v="3.1955"/>
    <n v="1.1000000000000001"/>
    <m/>
    <n v="3.5150500000000005"/>
    <s v=""/>
    <n v="0"/>
    <n v="0"/>
  </r>
  <r>
    <n v="30209"/>
    <n v="0"/>
    <s v="ARMADURA EM AÇO CA-60 - TELA"/>
    <m/>
    <x v="0"/>
    <m/>
    <s v=""/>
    <m/>
    <s v="KG"/>
    <s v=""/>
    <n v="5.7712712973846108"/>
    <s v=""/>
    <s v=""/>
  </r>
  <r>
    <n v="30209"/>
    <n v="1"/>
    <m/>
    <n v="2016"/>
    <x v="46"/>
    <s v="H"/>
    <n v="13.188618292508322"/>
    <n v="0.04"/>
    <m/>
    <n v="0.52754473170033289"/>
    <s v=""/>
    <n v="0"/>
    <n v="0"/>
  </r>
  <r>
    <n v="30209"/>
    <n v="2"/>
    <m/>
    <n v="17740"/>
    <x v="48"/>
    <s v="KG"/>
    <n v="4.9862000000000002"/>
    <n v="0.01"/>
    <m/>
    <n v="4.9862000000000004E-2"/>
    <s v=""/>
    <n v="0"/>
    <n v="0"/>
  </r>
  <r>
    <n v="30209"/>
    <n v="3"/>
    <m/>
    <n v="27540"/>
    <x v="120"/>
    <s v="KG"/>
    <n v="4.4543999999999997"/>
    <n v="1.02"/>
    <m/>
    <n v="4.543488"/>
    <s v=""/>
    <n v="0"/>
    <n v="0"/>
  </r>
  <r>
    <n v="30209"/>
    <n v="4"/>
    <m/>
    <n v="2015"/>
    <x v="47"/>
    <s v="H"/>
    <n v="16.259414142106937"/>
    <n v="0.04"/>
    <m/>
    <n v="0.65037656568427749"/>
    <s v=""/>
    <n v="0"/>
    <n v="0"/>
  </r>
  <r>
    <n v="30305"/>
    <n v="0"/>
    <s v="CONCRETO FCK = 15,0MPA - VIRADO NA OBRA"/>
    <m/>
    <x v="0"/>
    <m/>
    <s v=""/>
    <m/>
    <s v="M3"/>
    <s v=""/>
    <n v="336.62140569850334"/>
    <s v=""/>
    <s v=""/>
  </r>
  <r>
    <n v="30305"/>
    <n v="1"/>
    <m/>
    <n v="2020"/>
    <x v="22"/>
    <s v="H"/>
    <n v="15.860837164231068"/>
    <n v="1.1000000000000001"/>
    <m/>
    <n v="17.446920880654176"/>
    <s v=""/>
    <n v="0"/>
    <n v="0"/>
  </r>
  <r>
    <n v="30305"/>
    <n v="2"/>
    <m/>
    <n v="2099"/>
    <x v="1"/>
    <s v="H"/>
    <n v="12.627877718847255"/>
    <n v="6"/>
    <m/>
    <n v="75.767266313083525"/>
    <s v=""/>
    <n v="0"/>
    <n v="0"/>
  </r>
  <r>
    <n v="30305"/>
    <n v="3"/>
    <m/>
    <n v="94001"/>
    <x v="122"/>
    <s v="H"/>
    <n v="0.94093109468750002"/>
    <n v="0.35"/>
    <m/>
    <n v="0.329325883140625"/>
    <s v=""/>
    <n v="0"/>
    <n v="0"/>
  </r>
  <r>
    <n v="30305"/>
    <n v="4"/>
    <m/>
    <n v="94299"/>
    <x v="121"/>
    <s v="H"/>
    <n v="0.68298621625"/>
    <n v="0.1"/>
    <m/>
    <n v="6.8298621625E-2"/>
    <s v=""/>
    <n v="0"/>
    <n v="0"/>
  </r>
  <r>
    <n v="30305"/>
    <n v="5"/>
    <m/>
    <n v="10609"/>
    <x v="136"/>
    <s v="M3"/>
    <n v="238.24469999999999"/>
    <n v="1.02"/>
    <m/>
    <n v="243.00959399999999"/>
    <s v=""/>
    <n v="0"/>
    <n v="0"/>
  </r>
  <r>
    <n v="30307"/>
    <n v="0"/>
    <s v="CONCRETO FCK = 20,0MPA - VIRADO NA OBRA"/>
    <m/>
    <x v="0"/>
    <m/>
    <s v=""/>
    <m/>
    <s v="M3"/>
    <s v=""/>
    <n v="348.91658769850335"/>
    <s v=""/>
    <s v=""/>
  </r>
  <r>
    <n v="30307"/>
    <n v="1"/>
    <m/>
    <n v="94299"/>
    <x v="121"/>
    <s v="H"/>
    <n v="0.68298621625"/>
    <n v="0.1"/>
    <m/>
    <n v="6.8298621625E-2"/>
    <s v=""/>
    <n v="0"/>
    <n v="0"/>
  </r>
  <r>
    <n v="30307"/>
    <n v="2"/>
    <m/>
    <n v="2020"/>
    <x v="22"/>
    <s v="H"/>
    <n v="15.860837164231068"/>
    <n v="1.1000000000000001"/>
    <m/>
    <n v="17.446920880654176"/>
    <s v=""/>
    <n v="0"/>
    <n v="0"/>
  </r>
  <r>
    <n v="30307"/>
    <n v="3"/>
    <m/>
    <n v="2099"/>
    <x v="1"/>
    <s v="H"/>
    <n v="12.627877718847255"/>
    <n v="6"/>
    <m/>
    <n v="75.767266313083525"/>
    <s v=""/>
    <n v="0"/>
    <n v="0"/>
  </r>
  <r>
    <n v="30307"/>
    <n v="4"/>
    <m/>
    <n v="94001"/>
    <x v="122"/>
    <s v="H"/>
    <n v="0.94093109468750002"/>
    <n v="0.35"/>
    <m/>
    <n v="0.329325883140625"/>
    <s v=""/>
    <n v="0"/>
    <n v="0"/>
  </r>
  <r>
    <n v="30307"/>
    <n v="5"/>
    <m/>
    <n v="10613"/>
    <x v="123"/>
    <s v="M3"/>
    <n v="250.2988"/>
    <n v="1.02"/>
    <m/>
    <n v="255.304776"/>
    <s v=""/>
    <n v="0"/>
    <n v="0"/>
  </r>
  <r>
    <n v="30308"/>
    <n v="0"/>
    <s v="CONCRETO FCK = 25,0MPA - VIRADO NA OBRA"/>
    <m/>
    <x v="0"/>
    <m/>
    <s v=""/>
    <m/>
    <s v="M3"/>
    <s v=""/>
    <n v="362.07326169850325"/>
    <s v=""/>
    <s v=""/>
  </r>
  <r>
    <n v="30308"/>
    <n v="1"/>
    <m/>
    <n v="2099"/>
    <x v="1"/>
    <s v="H"/>
    <n v="12.627877718847255"/>
    <n v="6"/>
    <m/>
    <n v="75.767266313083525"/>
    <s v=""/>
    <n v="0"/>
    <n v="0"/>
  </r>
  <r>
    <n v="30308"/>
    <n v="2"/>
    <m/>
    <n v="10617"/>
    <x v="137"/>
    <s v="M3"/>
    <n v="263.19749999999999"/>
    <n v="1.02"/>
    <m/>
    <n v="268.46145000000001"/>
    <s v=""/>
    <n v="0"/>
    <n v="0"/>
  </r>
  <r>
    <n v="30308"/>
    <n v="3"/>
    <m/>
    <n v="2020"/>
    <x v="22"/>
    <s v="H"/>
    <n v="15.860837164231068"/>
    <n v="1.1000000000000001"/>
    <m/>
    <n v="17.446920880654176"/>
    <s v=""/>
    <n v="0"/>
    <n v="0"/>
  </r>
  <r>
    <n v="30308"/>
    <n v="4"/>
    <m/>
    <n v="94299"/>
    <x v="121"/>
    <s v="H"/>
    <n v="0.68298621625"/>
    <n v="0.1"/>
    <m/>
    <n v="6.8298621625E-2"/>
    <s v=""/>
    <n v="0"/>
    <n v="0"/>
  </r>
  <r>
    <n v="30308"/>
    <n v="5"/>
    <m/>
    <n v="94001"/>
    <x v="122"/>
    <s v="H"/>
    <n v="0.94093109468750002"/>
    <n v="0.35"/>
    <m/>
    <n v="0.329325883140625"/>
    <s v=""/>
    <n v="0"/>
    <n v="0"/>
  </r>
  <r>
    <n v="30309"/>
    <n v="0"/>
    <s v="CONCRETO FCK = 15,0MPA - USINADO"/>
    <m/>
    <x v="0"/>
    <m/>
    <s v=""/>
    <m/>
    <s v="M3"/>
    <s v=""/>
    <n v="301.38389360192559"/>
    <s v=""/>
    <s v=""/>
  </r>
  <r>
    <n v="30309"/>
    <n v="1"/>
    <m/>
    <n v="10522"/>
    <x v="124"/>
    <s v="M3"/>
    <n v="252.6867"/>
    <n v="1.03"/>
    <m/>
    <n v="260.26730100000003"/>
    <s v=""/>
    <n v="0"/>
    <n v="0"/>
  </r>
  <r>
    <n v="30309"/>
    <n v="2"/>
    <m/>
    <n v="2020"/>
    <x v="22"/>
    <s v="H"/>
    <n v="15.860837164231068"/>
    <n v="1"/>
    <m/>
    <n v="15.860837164231068"/>
    <s v=""/>
    <n v="0"/>
    <n v="0"/>
  </r>
  <r>
    <n v="30309"/>
    <n v="3"/>
    <m/>
    <n v="2099"/>
    <x v="1"/>
    <s v="H"/>
    <n v="12.627877718847255"/>
    <n v="2"/>
    <m/>
    <n v="25.255755437694511"/>
    <s v=""/>
    <n v="0"/>
    <n v="0"/>
  </r>
  <r>
    <n v="30315"/>
    <n v="0"/>
    <s v="CONCRETO FCK = 20,0MPA - USINADO"/>
    <m/>
    <x v="0"/>
    <m/>
    <s v=""/>
    <m/>
    <s v="M3"/>
    <s v=""/>
    <n v="315.66474060192559"/>
    <s v=""/>
    <s v=""/>
  </r>
  <r>
    <n v="30315"/>
    <n v="1"/>
    <m/>
    <n v="2020"/>
    <x v="22"/>
    <s v="H"/>
    <n v="15.860837164231068"/>
    <n v="1"/>
    <m/>
    <n v="15.860837164231068"/>
    <s v=""/>
    <n v="0"/>
    <n v="0"/>
  </r>
  <r>
    <n v="30315"/>
    <n v="2"/>
    <m/>
    <n v="2099"/>
    <x v="1"/>
    <s v="H"/>
    <n v="12.627877718847255"/>
    <n v="2"/>
    <m/>
    <n v="25.255755437694511"/>
    <s v=""/>
    <n v="0"/>
    <n v="0"/>
  </r>
  <r>
    <n v="30315"/>
    <n v="3"/>
    <m/>
    <n v="10524"/>
    <x v="75"/>
    <s v="M3"/>
    <n v="266.55160000000001"/>
    <n v="1.03"/>
    <m/>
    <n v="274.54814800000003"/>
    <s v=""/>
    <n v="0"/>
    <n v="0"/>
  </r>
  <r>
    <n v="30316"/>
    <n v="0"/>
    <s v="CONCRETO FCK = 20,0MPA - USINADO E BOMBEÁVEL"/>
    <m/>
    <x v="0"/>
    <m/>
    <s v=""/>
    <m/>
    <s v="M3"/>
    <s v=""/>
    <n v="304.99598265061661"/>
    <s v=""/>
    <s v=""/>
  </r>
  <r>
    <n v="30316"/>
    <n v="1"/>
    <m/>
    <n v="10526"/>
    <x v="138"/>
    <s v="M3"/>
    <n v="272.60250000000002"/>
    <n v="1.03"/>
    <m/>
    <n v="280.78057500000006"/>
    <s v=""/>
    <n v="0"/>
    <n v="0"/>
  </r>
  <r>
    <n v="30316"/>
    <n v="2"/>
    <m/>
    <n v="2020"/>
    <x v="22"/>
    <s v="H"/>
    <n v="15.860837164231068"/>
    <n v="0.85"/>
    <m/>
    <n v="13.481711589596408"/>
    <s v=""/>
    <n v="0"/>
    <n v="0"/>
  </r>
  <r>
    <n v="30316"/>
    <n v="3"/>
    <m/>
    <n v="2099"/>
    <x v="1"/>
    <s v="H"/>
    <n v="12.627877718847255"/>
    <n v="0.85"/>
    <m/>
    <n v="10.733696061020167"/>
    <s v=""/>
    <n v="0"/>
    <n v="0"/>
  </r>
  <r>
    <n v="30317"/>
    <n v="0"/>
    <s v="CONCRETO FCK = 25,0MPA - USINADO"/>
    <m/>
    <x v="0"/>
    <m/>
    <s v=""/>
    <m/>
    <s v="M3"/>
    <s v=""/>
    <n v="324.64407460192558"/>
    <s v=""/>
    <s v=""/>
  </r>
  <r>
    <n v="30317"/>
    <n v="1"/>
    <m/>
    <n v="2020"/>
    <x v="22"/>
    <s v="H"/>
    <n v="15.860837164231068"/>
    <n v="1"/>
    <m/>
    <n v="15.860837164231068"/>
    <s v=""/>
    <n v="0"/>
    <n v="0"/>
  </r>
  <r>
    <n v="30317"/>
    <n v="2"/>
    <m/>
    <n v="10527"/>
    <x v="125"/>
    <s v="M3"/>
    <n v="275.26940000000002"/>
    <n v="1.03"/>
    <m/>
    <n v="283.52748200000002"/>
    <s v=""/>
    <n v="0"/>
    <n v="0"/>
  </r>
  <r>
    <n v="30317"/>
    <n v="3"/>
    <m/>
    <n v="2099"/>
    <x v="1"/>
    <s v="H"/>
    <n v="12.627877718847255"/>
    <n v="2"/>
    <m/>
    <n v="25.255755437694511"/>
    <s v=""/>
    <n v="0"/>
    <n v="0"/>
  </r>
  <r>
    <n v="30318"/>
    <n v="0"/>
    <s v="CONCRETO FCK = 25,0MPA - USINADO E BOMBEÁVEL"/>
    <m/>
    <x v="0"/>
    <m/>
    <s v=""/>
    <m/>
    <s v="M3"/>
    <s v=""/>
    <n v="319.14921265061656"/>
    <s v=""/>
    <s v=""/>
  </r>
  <r>
    <n v="30318"/>
    <n v="1"/>
    <m/>
    <n v="10528"/>
    <x v="139"/>
    <s v="M3"/>
    <n v="286.34350000000001"/>
    <n v="1.03"/>
    <m/>
    <n v="294.93380500000001"/>
    <s v=""/>
    <n v="72.100000000000009"/>
    <n v="20645.36635"/>
  </r>
  <r>
    <n v="30318"/>
    <n v="2"/>
    <m/>
    <n v="2020"/>
    <x v="22"/>
    <s v="H"/>
    <n v="15.860837164231068"/>
    <n v="0.85"/>
    <m/>
    <n v="13.481711589596408"/>
    <s v=""/>
    <n v="59.5"/>
    <n v="943.71981127174854"/>
  </r>
  <r>
    <n v="30318"/>
    <n v="3"/>
    <m/>
    <n v="2099"/>
    <x v="1"/>
    <s v="H"/>
    <n v="12.627877718847255"/>
    <n v="0.85"/>
    <m/>
    <n v="10.733696061020167"/>
    <s v=""/>
    <n v="59.5"/>
    <n v="751.35872427141169"/>
  </r>
  <r>
    <n v="30319"/>
    <n v="0"/>
    <s v="CONCRETO USINADO, BOMBEÁVEL FCK = 20MPA COM PEDRA 1"/>
    <m/>
    <x v="0"/>
    <m/>
    <s v=""/>
    <m/>
    <s v="M3"/>
    <s v=""/>
    <n v="307.40885513892437"/>
    <s v=""/>
    <s v=""/>
  </r>
  <r>
    <n v="30319"/>
    <n v="1"/>
    <m/>
    <n v="2099"/>
    <x v="1"/>
    <s v="H"/>
    <n v="12.627877718847255"/>
    <n v="0.95"/>
    <m/>
    <n v="11.996483832904891"/>
    <s v=""/>
    <n v="0"/>
    <n v="0"/>
  </r>
  <r>
    <n v="30319"/>
    <n v="2"/>
    <m/>
    <n v="10525"/>
    <x v="140"/>
    <s v="M3"/>
    <n v="272.17919999999998"/>
    <n v="1.03"/>
    <m/>
    <n v="280.34457599999996"/>
    <s v=""/>
    <n v="0"/>
    <n v="0"/>
  </r>
  <r>
    <n v="30319"/>
    <n v="3"/>
    <m/>
    <n v="2020"/>
    <x v="22"/>
    <s v="H"/>
    <n v="15.860837164231068"/>
    <n v="0.95"/>
    <m/>
    <n v="15.067795306019514"/>
    <s v=""/>
    <n v="0"/>
    <n v="0"/>
  </r>
  <r>
    <n v="30320"/>
    <n v="0"/>
    <s v="CONCRETO FCK = 30,0MPA - USINADO"/>
    <m/>
    <x v="0"/>
    <m/>
    <s v=""/>
    <m/>
    <s v="M3"/>
    <s v=""/>
    <n v="340.24424860192562"/>
    <s v=""/>
    <s v=""/>
  </r>
  <r>
    <n v="30320"/>
    <n v="1"/>
    <m/>
    <n v="2020"/>
    <x v="22"/>
    <s v="H"/>
    <n v="15.860837164231068"/>
    <n v="1"/>
    <m/>
    <n v="15.860837164231068"/>
    <s v=""/>
    <n v="0"/>
    <n v="0"/>
  </r>
  <r>
    <n v="30320"/>
    <n v="2"/>
    <m/>
    <n v="10529"/>
    <x v="126"/>
    <s v="M3"/>
    <n v="290.41520000000003"/>
    <n v="1.03"/>
    <m/>
    <n v="299.12765600000006"/>
    <s v=""/>
    <n v="0"/>
    <n v="0"/>
  </r>
  <r>
    <n v="30320"/>
    <n v="3"/>
    <m/>
    <n v="2099"/>
    <x v="1"/>
    <s v="H"/>
    <n v="12.627877718847255"/>
    <n v="2"/>
    <m/>
    <n v="25.255755437694511"/>
    <s v=""/>
    <n v="0"/>
    <n v="0"/>
  </r>
  <r>
    <n v="30321"/>
    <n v="0"/>
    <s v="CONCRETO FCK = 30,0MPA - USINADO E BOMBEÁVEL"/>
    <m/>
    <x v="0"/>
    <m/>
    <s v=""/>
    <m/>
    <s v="M3"/>
    <s v=""/>
    <n v="320.21454165061652"/>
    <s v=""/>
    <s v=""/>
  </r>
  <r>
    <n v="30321"/>
    <n v="1"/>
    <m/>
    <n v="2020"/>
    <x v="22"/>
    <s v="H"/>
    <n v="15.860837164231068"/>
    <n v="0.85"/>
    <m/>
    <n v="13.481711589596408"/>
    <s v=""/>
    <n v="0"/>
    <n v="0"/>
  </r>
  <r>
    <n v="30321"/>
    <n v="2"/>
    <m/>
    <n v="2099"/>
    <x v="1"/>
    <s v="H"/>
    <n v="12.627877718847255"/>
    <n v="0.85"/>
    <m/>
    <n v="10.733696061020167"/>
    <s v=""/>
    <n v="0"/>
    <n v="0"/>
  </r>
  <r>
    <n v="30321"/>
    <n v="3"/>
    <m/>
    <n v="10530"/>
    <x v="141"/>
    <s v="M3"/>
    <n v="287.37779999999998"/>
    <n v="1.03"/>
    <m/>
    <n v="295.99913399999997"/>
    <s v=""/>
    <n v="0"/>
    <n v="0"/>
  </r>
  <r>
    <n v="30322"/>
    <n v="0"/>
    <s v="CONCRETO FCK = 35,0MPA - USINADO"/>
    <m/>
    <x v="0"/>
    <m/>
    <s v=""/>
    <m/>
    <s v="M3"/>
    <s v=""/>
    <n v="355.1709056019256"/>
    <s v=""/>
    <s v=""/>
  </r>
  <r>
    <n v="30322"/>
    <n v="1"/>
    <m/>
    <n v="10531"/>
    <x v="142"/>
    <s v="M3"/>
    <n v="304.90710000000001"/>
    <n v="1.03"/>
    <m/>
    <n v="314.05431300000004"/>
    <s v=""/>
    <n v="0"/>
    <n v="0"/>
  </r>
  <r>
    <n v="30322"/>
    <n v="2"/>
    <m/>
    <n v="2020"/>
    <x v="22"/>
    <s v="H"/>
    <n v="15.860837164231068"/>
    <n v="1"/>
    <m/>
    <n v="15.860837164231068"/>
    <s v=""/>
    <n v="0"/>
    <n v="0"/>
  </r>
  <r>
    <n v="30322"/>
    <n v="3"/>
    <m/>
    <n v="2099"/>
    <x v="1"/>
    <s v="H"/>
    <n v="12.627877718847255"/>
    <n v="2"/>
    <m/>
    <n v="25.255755437694511"/>
    <s v=""/>
    <n v="0"/>
    <n v="0"/>
  </r>
  <r>
    <n v="30323"/>
    <n v="0"/>
    <s v="CONCRETO FCK = 35,0MPA - USINADO E BOMBEÁVEL"/>
    <m/>
    <x v="0"/>
    <m/>
    <s v=""/>
    <m/>
    <s v="M3"/>
    <s v=""/>
    <n v="339.67834865061656"/>
    <s v=""/>
    <s v=""/>
  </r>
  <r>
    <n v="30323"/>
    <n v="1"/>
    <m/>
    <n v="2020"/>
    <x v="22"/>
    <s v="H"/>
    <n v="15.860837164231068"/>
    <n v="0.85"/>
    <m/>
    <n v="13.481711589596408"/>
    <s v=""/>
    <n v="0"/>
    <n v="0"/>
  </r>
  <r>
    <n v="30323"/>
    <n v="2"/>
    <m/>
    <n v="10532"/>
    <x v="108"/>
    <s v="M3"/>
    <n v="306.2747"/>
    <n v="1.03"/>
    <m/>
    <n v="315.462941"/>
    <s v=""/>
    <n v="0"/>
    <n v="0"/>
  </r>
  <r>
    <n v="30323"/>
    <n v="3"/>
    <m/>
    <n v="2099"/>
    <x v="1"/>
    <s v="H"/>
    <n v="12.627877718847255"/>
    <n v="0.85"/>
    <m/>
    <n v="10.733696061020167"/>
    <s v=""/>
    <n v="0"/>
    <n v="0"/>
  </r>
  <r>
    <n v="30324"/>
    <n v="0"/>
    <s v="CONCRETO FCK = 40,0MPA - USINADO"/>
    <m/>
    <x v="0"/>
    <m/>
    <s v=""/>
    <m/>
    <s v="M3"/>
    <s v=""/>
    <n v="371.64029660192557"/>
    <s v=""/>
    <s v=""/>
  </r>
  <r>
    <n v="30324"/>
    <n v="1"/>
    <m/>
    <n v="2020"/>
    <x v="22"/>
    <s v="H"/>
    <n v="15.860837164231068"/>
    <n v="1"/>
    <m/>
    <n v="15.860837164231068"/>
    <s v=""/>
    <n v="0"/>
    <n v="0"/>
  </r>
  <r>
    <n v="30324"/>
    <n v="2"/>
    <m/>
    <n v="10533"/>
    <x v="143"/>
    <s v="M3"/>
    <n v="320.89679999999998"/>
    <n v="1.03"/>
    <m/>
    <n v="330.52370400000001"/>
    <s v=""/>
    <n v="0"/>
    <n v="0"/>
  </r>
  <r>
    <n v="30324"/>
    <n v="3"/>
    <m/>
    <n v="2099"/>
    <x v="1"/>
    <s v="H"/>
    <n v="12.627877718847255"/>
    <n v="2"/>
    <m/>
    <n v="25.255755437694511"/>
    <s v=""/>
    <n v="0"/>
    <n v="0"/>
  </r>
  <r>
    <n v="30325"/>
    <n v="0"/>
    <s v="CONCRETO FCK = 40,0MPA - USINADO E BOMBEÁVEL"/>
    <m/>
    <x v="0"/>
    <m/>
    <s v=""/>
    <m/>
    <s v="M3"/>
    <s v=""/>
    <n v="361.74970365061654"/>
    <s v=""/>
    <s v=""/>
  </r>
  <r>
    <n v="30325"/>
    <n v="1"/>
    <m/>
    <n v="10534"/>
    <x v="144"/>
    <s v="M3"/>
    <n v="327.70319999999998"/>
    <n v="1.03"/>
    <m/>
    <n v="337.53429599999998"/>
    <s v=""/>
    <n v="0"/>
    <n v="0"/>
  </r>
  <r>
    <n v="30325"/>
    <n v="2"/>
    <m/>
    <n v="2099"/>
    <x v="1"/>
    <s v="H"/>
    <n v="12.627877718847255"/>
    <n v="0.85"/>
    <m/>
    <n v="10.733696061020167"/>
    <s v=""/>
    <n v="0"/>
    <n v="0"/>
  </r>
  <r>
    <n v="30325"/>
    <n v="3"/>
    <m/>
    <n v="2020"/>
    <x v="22"/>
    <s v="H"/>
    <n v="15.860837164231068"/>
    <n v="0.85"/>
    <m/>
    <n v="13.481711589596408"/>
    <s v=""/>
    <n v="0"/>
    <n v="0"/>
  </r>
  <r>
    <n v="30330"/>
    <n v="0"/>
    <s v="BOMBEAMENTO DE CONCRETO"/>
    <m/>
    <x v="0"/>
    <m/>
    <s v=""/>
    <m/>
    <s v="M3"/>
    <s v=""/>
    <n v="33.554600000000001"/>
    <s v=""/>
    <s v=""/>
  </r>
  <r>
    <n v="30330"/>
    <n v="1"/>
    <m/>
    <n v="19005"/>
    <x v="145"/>
    <s v="M3"/>
    <n v="33.554600000000001"/>
    <n v="1"/>
    <m/>
    <n v="33.554600000000001"/>
    <s v=""/>
    <n v="0"/>
    <n v="0"/>
  </r>
  <r>
    <n v="30419"/>
    <n v="0"/>
    <s v="LAJE MISTA TRELIÇADA H-8CM COM CAPEAMENTO 4CM (12CM)"/>
    <m/>
    <x v="0"/>
    <m/>
    <s v=""/>
    <m/>
    <s v="M2"/>
    <s v=""/>
    <n v="78.732767870612264"/>
    <s v=""/>
    <s v=""/>
  </r>
  <r>
    <n v="30419"/>
    <n v="1"/>
    <m/>
    <n v="17515"/>
    <x v="14"/>
    <s v="KG"/>
    <n v="5.5275999999999996"/>
    <n v="0.02"/>
    <m/>
    <n v="0.110552"/>
    <s v=""/>
    <n v="0"/>
    <n v="0"/>
  </r>
  <r>
    <n v="30419"/>
    <n v="2"/>
    <m/>
    <n v="12050"/>
    <x v="146"/>
    <s v="M2"/>
    <n v="28.1387"/>
    <n v="1"/>
    <m/>
    <n v="28.1387"/>
    <s v=""/>
    <n v="0"/>
    <n v="0"/>
  </r>
  <r>
    <n v="30419"/>
    <n v="3"/>
    <m/>
    <n v="10617"/>
    <x v="137"/>
    <s v="M3"/>
    <n v="263.19749999999999"/>
    <n v="4.3999999999999997E-2"/>
    <m/>
    <n v="11.580689999999999"/>
    <s v=""/>
    <n v="0"/>
    <n v="0"/>
  </r>
  <r>
    <n v="30419"/>
    <n v="4"/>
    <m/>
    <n v="2099"/>
    <x v="1"/>
    <s v="H"/>
    <n v="12.627877718847255"/>
    <n v="1.1000000000000001"/>
    <m/>
    <n v="13.890665490731982"/>
    <s v=""/>
    <n v="0"/>
    <n v="0"/>
  </r>
  <r>
    <n v="30419"/>
    <n v="5"/>
    <m/>
    <n v="2015"/>
    <x v="47"/>
    <s v="H"/>
    <n v="16.259414142106937"/>
    <n v="0.1"/>
    <m/>
    <n v="1.6259414142106938"/>
    <s v=""/>
    <n v="0"/>
    <n v="0"/>
  </r>
  <r>
    <n v="30419"/>
    <n v="6"/>
    <m/>
    <n v="2013"/>
    <x v="15"/>
    <s v="H"/>
    <n v="15.756939025755017"/>
    <n v="0.43"/>
    <m/>
    <n v="6.7754837810746569"/>
    <s v=""/>
    <n v="0"/>
    <n v="0"/>
  </r>
  <r>
    <n v="30419"/>
    <n v="7"/>
    <m/>
    <n v="11046"/>
    <x v="59"/>
    <s v="M"/>
    <n v="2.4108999999999998"/>
    <n v="1.01"/>
    <m/>
    <n v="2.435009"/>
    <s v=""/>
    <n v="0"/>
    <n v="0"/>
  </r>
  <r>
    <n v="30419"/>
    <n v="8"/>
    <m/>
    <n v="2020"/>
    <x v="22"/>
    <s v="H"/>
    <n v="15.860837164231068"/>
    <n v="0.3"/>
    <m/>
    <n v="4.75825114926932"/>
    <s v=""/>
    <n v="0"/>
    <n v="0"/>
  </r>
  <r>
    <n v="30419"/>
    <n v="9"/>
    <m/>
    <n v="11510"/>
    <x v="92"/>
    <s v="KG"/>
    <n v="3.2757999999999998"/>
    <n v="1.24"/>
    <m/>
    <n v="4.061992"/>
    <s v=""/>
    <n v="0"/>
    <n v="0"/>
  </r>
  <r>
    <n v="30419"/>
    <n v="10"/>
    <m/>
    <n v="94001"/>
    <x v="122"/>
    <s v="H"/>
    <n v="0.94093109468750002"/>
    <n v="1.4E-2"/>
    <m/>
    <n v="1.3173035325625001E-2"/>
    <s v=""/>
    <n v="0"/>
    <n v="0"/>
  </r>
  <r>
    <n v="30419"/>
    <n v="11"/>
    <m/>
    <n v="11070"/>
    <x v="51"/>
    <s v="M"/>
    <n v="4.1189999999999998"/>
    <n v="1.1000000000000001"/>
    <m/>
    <n v="4.5308999999999999"/>
    <s v=""/>
    <n v="0"/>
    <n v="0"/>
  </r>
  <r>
    <n v="30419"/>
    <n v="12"/>
    <m/>
    <n v="11066"/>
    <x v="67"/>
    <s v="M"/>
    <n v="1.0965"/>
    <n v="0.74"/>
    <m/>
    <n v="0.81140999999999996"/>
    <s v=""/>
    <n v="0"/>
    <n v="0"/>
  </r>
  <r>
    <n v="30420"/>
    <n v="0"/>
    <s v="LAJE MISTA TRELIÇADA H-10CM COM CAPEAMENTO 4CM (14CM)"/>
    <m/>
    <x v="0"/>
    <m/>
    <s v=""/>
    <m/>
    <s v="M2"/>
    <s v=""/>
    <n v="89.796767870612271"/>
    <s v=""/>
    <s v=""/>
  </r>
  <r>
    <n v="30420"/>
    <n v="1"/>
    <m/>
    <n v="94001"/>
    <x v="122"/>
    <s v="H"/>
    <n v="0.94093109468750002"/>
    <n v="1.4E-2"/>
    <m/>
    <n v="1.3173035325625001E-2"/>
    <s v=""/>
    <n v="0"/>
    <n v="0"/>
  </r>
  <r>
    <n v="30420"/>
    <n v="2"/>
    <m/>
    <n v="2015"/>
    <x v="47"/>
    <s v="H"/>
    <n v="16.259414142106937"/>
    <n v="0.1"/>
    <m/>
    <n v="1.6259414142106938"/>
    <s v=""/>
    <n v="0"/>
    <n v="0"/>
  </r>
  <r>
    <n v="30420"/>
    <n v="3"/>
    <m/>
    <n v="10617"/>
    <x v="137"/>
    <s v="M3"/>
    <n v="263.19749999999999"/>
    <n v="4.3999999999999997E-2"/>
    <m/>
    <n v="11.580689999999999"/>
    <s v=""/>
    <n v="0"/>
    <n v="0"/>
  </r>
  <r>
    <n v="30420"/>
    <n v="4"/>
    <m/>
    <n v="2099"/>
    <x v="1"/>
    <s v="H"/>
    <n v="12.627877718847255"/>
    <n v="1.1000000000000001"/>
    <m/>
    <n v="13.890665490731982"/>
    <s v=""/>
    <n v="0"/>
    <n v="0"/>
  </r>
  <r>
    <n v="30420"/>
    <n v="5"/>
    <m/>
    <n v="11066"/>
    <x v="67"/>
    <s v="M"/>
    <n v="1.0965"/>
    <n v="0.74"/>
    <m/>
    <n v="0.81140999999999996"/>
    <s v=""/>
    <n v="0"/>
    <n v="0"/>
  </r>
  <r>
    <n v="30420"/>
    <n v="6"/>
    <m/>
    <n v="17515"/>
    <x v="14"/>
    <s v="KG"/>
    <n v="5.5275999999999996"/>
    <n v="0.02"/>
    <m/>
    <n v="0.110552"/>
    <s v=""/>
    <n v="0"/>
    <n v="0"/>
  </r>
  <r>
    <n v="30420"/>
    <n v="7"/>
    <m/>
    <n v="11510"/>
    <x v="92"/>
    <s v="KG"/>
    <n v="3.2757999999999998"/>
    <n v="1.24"/>
    <m/>
    <n v="4.061992"/>
    <s v=""/>
    <n v="0"/>
    <n v="0"/>
  </r>
  <r>
    <n v="30420"/>
    <n v="8"/>
    <m/>
    <n v="12051"/>
    <x v="147"/>
    <s v="M2"/>
    <n v="39.2027"/>
    <n v="1"/>
    <m/>
    <n v="39.2027"/>
    <s v=""/>
    <n v="0"/>
    <n v="0"/>
  </r>
  <r>
    <n v="30420"/>
    <n v="9"/>
    <m/>
    <n v="2020"/>
    <x v="22"/>
    <s v="H"/>
    <n v="15.860837164231068"/>
    <n v="0.3"/>
    <m/>
    <n v="4.75825114926932"/>
    <s v=""/>
    <n v="0"/>
    <n v="0"/>
  </r>
  <r>
    <n v="30420"/>
    <n v="10"/>
    <m/>
    <n v="11070"/>
    <x v="51"/>
    <s v="M"/>
    <n v="4.1189999999999998"/>
    <n v="1.1000000000000001"/>
    <m/>
    <n v="4.5308999999999999"/>
    <s v=""/>
    <n v="0"/>
    <n v="0"/>
  </r>
  <r>
    <n v="30420"/>
    <n v="11"/>
    <m/>
    <n v="2013"/>
    <x v="15"/>
    <s v="H"/>
    <n v="15.756939025755017"/>
    <n v="0.43"/>
    <m/>
    <n v="6.7754837810746569"/>
    <s v=""/>
    <n v="0"/>
    <n v="0"/>
  </r>
  <r>
    <n v="30420"/>
    <n v="12"/>
    <m/>
    <n v="11046"/>
    <x v="59"/>
    <s v="M"/>
    <n v="2.4108999999999998"/>
    <n v="1.01"/>
    <m/>
    <n v="2.435009"/>
    <s v=""/>
    <n v="0"/>
    <n v="0"/>
  </r>
  <r>
    <n v="30421"/>
    <n v="0"/>
    <s v="LAJE MISTA TRELIÇADA H-12CM COM CAPEAMENTO 4CM (16CM)"/>
    <m/>
    <x v="0"/>
    <m/>
    <s v=""/>
    <m/>
    <s v="M2"/>
    <s v=""/>
    <n v="93.549055642496995"/>
    <s v=""/>
    <s v=""/>
  </r>
  <r>
    <n v="30421"/>
    <n v="1"/>
    <m/>
    <n v="2013"/>
    <x v="15"/>
    <s v="H"/>
    <n v="15.756939025755017"/>
    <n v="0.43"/>
    <m/>
    <n v="6.7754837810746569"/>
    <s v=""/>
    <n v="0"/>
    <n v="0"/>
  </r>
  <r>
    <n v="30421"/>
    <n v="2"/>
    <m/>
    <n v="11070"/>
    <x v="51"/>
    <s v="M"/>
    <n v="4.1189999999999998"/>
    <n v="1.1000000000000001"/>
    <m/>
    <n v="4.5308999999999999"/>
    <s v=""/>
    <n v="0"/>
    <n v="0"/>
  </r>
  <r>
    <n v="30421"/>
    <n v="3"/>
    <m/>
    <n v="10617"/>
    <x v="137"/>
    <s v="M3"/>
    <n v="263.19749999999999"/>
    <n v="4.3999999999999997E-2"/>
    <m/>
    <n v="11.580689999999999"/>
    <s v=""/>
    <n v="0"/>
    <n v="0"/>
  </r>
  <r>
    <n v="30421"/>
    <n v="4"/>
    <m/>
    <n v="11046"/>
    <x v="59"/>
    <s v="M"/>
    <n v="2.4108999999999998"/>
    <n v="1.01"/>
    <m/>
    <n v="2.435009"/>
    <s v=""/>
    <n v="0"/>
    <n v="0"/>
  </r>
  <r>
    <n v="30421"/>
    <n v="5"/>
    <m/>
    <n v="11066"/>
    <x v="67"/>
    <s v="M"/>
    <n v="1.0965"/>
    <n v="0.74"/>
    <m/>
    <n v="0.81140999999999996"/>
    <s v=""/>
    <n v="0"/>
    <n v="0"/>
  </r>
  <r>
    <n v="30421"/>
    <n v="6"/>
    <m/>
    <n v="17515"/>
    <x v="14"/>
    <s v="KG"/>
    <n v="5.5275999999999996"/>
    <n v="0.02"/>
    <m/>
    <n v="0.110552"/>
    <s v=""/>
    <n v="0"/>
    <n v="0"/>
  </r>
  <r>
    <n v="30421"/>
    <n v="7"/>
    <m/>
    <n v="2099"/>
    <x v="1"/>
    <s v="H"/>
    <n v="12.627877718847255"/>
    <n v="1.2"/>
    <m/>
    <n v="15.153453262616706"/>
    <s v=""/>
    <n v="0"/>
    <n v="0"/>
  </r>
  <r>
    <n v="30421"/>
    <n v="8"/>
    <m/>
    <n v="11510"/>
    <x v="92"/>
    <s v="KG"/>
    <n v="3.2757999999999998"/>
    <n v="1.24"/>
    <m/>
    <n v="4.061992"/>
    <s v=""/>
    <n v="0"/>
    <n v="0"/>
  </r>
  <r>
    <n v="30421"/>
    <n v="9"/>
    <m/>
    <n v="12052"/>
    <x v="148"/>
    <s v="M2"/>
    <n v="41.6922"/>
    <n v="1"/>
    <m/>
    <n v="41.6922"/>
    <s v=""/>
    <n v="0"/>
    <n v="0"/>
  </r>
  <r>
    <n v="30421"/>
    <n v="10"/>
    <m/>
    <n v="2015"/>
    <x v="47"/>
    <s v="H"/>
    <n v="16.259414142106937"/>
    <n v="0.1"/>
    <m/>
    <n v="1.6259414142106938"/>
    <s v=""/>
    <n v="0"/>
    <n v="0"/>
  </r>
  <r>
    <n v="30421"/>
    <n v="11"/>
    <m/>
    <n v="94001"/>
    <x v="122"/>
    <s v="H"/>
    <n v="0.94093109468750002"/>
    <n v="1.4E-2"/>
    <m/>
    <n v="1.3173035325625001E-2"/>
    <s v=""/>
    <n v="0"/>
    <n v="0"/>
  </r>
  <r>
    <n v="30421"/>
    <n v="12"/>
    <m/>
    <n v="2020"/>
    <x v="22"/>
    <s v="H"/>
    <n v="15.860837164231068"/>
    <n v="0.3"/>
    <m/>
    <n v="4.75825114926932"/>
    <s v=""/>
    <n v="0"/>
    <n v="0"/>
  </r>
  <r>
    <n v="30422"/>
    <n v="0"/>
    <s v="LAJE MISTA TRELIÇADA H-15CM COM CAPEAMENTO 4CM (19CM)"/>
    <m/>
    <x v="0"/>
    <m/>
    <s v=""/>
    <m/>
    <s v="M2"/>
    <s v=""/>
    <n v="104.17164341438172"/>
    <s v=""/>
    <s v=""/>
  </r>
  <r>
    <n v="30422"/>
    <n v="1"/>
    <m/>
    <n v="2013"/>
    <x v="15"/>
    <s v="H"/>
    <n v="15.756939025755017"/>
    <n v="0.43"/>
    <m/>
    <n v="6.7754837810746569"/>
    <s v=""/>
    <n v="0"/>
    <n v="0"/>
  </r>
  <r>
    <n v="30422"/>
    <n v="2"/>
    <m/>
    <n v="10617"/>
    <x v="137"/>
    <s v="M3"/>
    <n v="263.19749999999999"/>
    <n v="4.3999999999999997E-2"/>
    <m/>
    <n v="11.580689999999999"/>
    <s v=""/>
    <n v="0"/>
    <n v="0"/>
  </r>
  <r>
    <n v="30422"/>
    <n v="3"/>
    <m/>
    <n v="2015"/>
    <x v="47"/>
    <s v="H"/>
    <n v="16.259414142106937"/>
    <n v="0.1"/>
    <m/>
    <n v="1.6259414142106938"/>
    <s v=""/>
    <n v="0"/>
    <n v="0"/>
  </r>
  <r>
    <n v="30422"/>
    <n v="4"/>
    <m/>
    <n v="12053"/>
    <x v="149"/>
    <s v="M2"/>
    <n v="51.052"/>
    <n v="1"/>
    <m/>
    <n v="51.052"/>
    <s v=""/>
    <n v="0"/>
    <n v="0"/>
  </r>
  <r>
    <n v="30422"/>
    <n v="5"/>
    <m/>
    <n v="11046"/>
    <x v="59"/>
    <s v="M"/>
    <n v="2.4108999999999998"/>
    <n v="1.01"/>
    <m/>
    <n v="2.435009"/>
    <s v=""/>
    <n v="0"/>
    <n v="0"/>
  </r>
  <r>
    <n v="30422"/>
    <n v="6"/>
    <m/>
    <n v="17515"/>
    <x v="14"/>
    <s v="KG"/>
    <n v="5.5275999999999996"/>
    <n v="0.02"/>
    <m/>
    <n v="0.110552"/>
    <s v=""/>
    <n v="0"/>
    <n v="0"/>
  </r>
  <r>
    <n v="30422"/>
    <n v="7"/>
    <m/>
    <n v="11070"/>
    <x v="51"/>
    <s v="M"/>
    <n v="4.1189999999999998"/>
    <n v="1.1000000000000001"/>
    <m/>
    <n v="4.5308999999999999"/>
    <s v=""/>
    <n v="0"/>
    <n v="0"/>
  </r>
  <r>
    <n v="30422"/>
    <n v="8"/>
    <m/>
    <n v="11510"/>
    <x v="92"/>
    <s v="KG"/>
    <n v="3.2757999999999998"/>
    <n v="1.24"/>
    <m/>
    <n v="4.061992"/>
    <s v=""/>
    <n v="0"/>
    <n v="0"/>
  </r>
  <r>
    <n v="30422"/>
    <n v="9"/>
    <m/>
    <n v="94001"/>
    <x v="122"/>
    <s v="H"/>
    <n v="0.94093109468750002"/>
    <n v="1.4E-2"/>
    <m/>
    <n v="1.3173035325625001E-2"/>
    <s v=""/>
    <n v="0"/>
    <n v="0"/>
  </r>
  <r>
    <n v="30422"/>
    <n v="10"/>
    <m/>
    <n v="2099"/>
    <x v="1"/>
    <s v="H"/>
    <n v="12.627877718847255"/>
    <n v="1.3"/>
    <m/>
    <n v="16.416241034501432"/>
    <s v=""/>
    <n v="0"/>
    <n v="0"/>
  </r>
  <r>
    <n v="30422"/>
    <n v="11"/>
    <m/>
    <n v="2020"/>
    <x v="22"/>
    <s v="H"/>
    <n v="15.860837164231068"/>
    <n v="0.3"/>
    <m/>
    <n v="4.75825114926932"/>
    <s v=""/>
    <n v="0"/>
    <n v="0"/>
  </r>
  <r>
    <n v="30422"/>
    <n v="12"/>
    <m/>
    <n v="11066"/>
    <x v="67"/>
    <s v="M"/>
    <n v="1.0965"/>
    <n v="0.74"/>
    <m/>
    <n v="0.81140999999999996"/>
    <s v=""/>
    <n v="0"/>
    <n v="0"/>
  </r>
  <r>
    <n v="30423"/>
    <n v="0"/>
    <s v="LAJE MISTA TRELIÇADA H-20CM COM CAPEAMENTO 4CM (24CM)"/>
    <m/>
    <x v="0"/>
    <m/>
    <s v=""/>
    <m/>
    <s v="M2"/>
    <s v=""/>
    <n v="115.92393118626644"/>
    <s v=""/>
    <s v=""/>
  </r>
  <r>
    <n v="30423"/>
    <n v="1"/>
    <m/>
    <n v="94001"/>
    <x v="122"/>
    <s v="H"/>
    <n v="0.94093109468750002"/>
    <n v="1.4E-2"/>
    <m/>
    <n v="1.3173035325625001E-2"/>
    <s v=""/>
    <n v="0"/>
    <n v="0"/>
  </r>
  <r>
    <n v="30423"/>
    <n v="2"/>
    <m/>
    <n v="11066"/>
    <x v="67"/>
    <s v="M"/>
    <n v="1.0965"/>
    <n v="0.74"/>
    <m/>
    <n v="0.81140999999999996"/>
    <s v=""/>
    <n v="0"/>
    <n v="0"/>
  </r>
  <r>
    <n v="30423"/>
    <n v="3"/>
    <m/>
    <n v="11510"/>
    <x v="92"/>
    <s v="KG"/>
    <n v="3.2757999999999998"/>
    <n v="1.24"/>
    <m/>
    <n v="4.061992"/>
    <s v=""/>
    <n v="0"/>
    <n v="0"/>
  </r>
  <r>
    <n v="30423"/>
    <n v="4"/>
    <m/>
    <n v="2015"/>
    <x v="47"/>
    <s v="H"/>
    <n v="16.259414142106937"/>
    <n v="0.1"/>
    <m/>
    <n v="1.6259414142106938"/>
    <s v=""/>
    <n v="0"/>
    <n v="0"/>
  </r>
  <r>
    <n v="30423"/>
    <n v="5"/>
    <m/>
    <n v="10617"/>
    <x v="137"/>
    <s v="M3"/>
    <n v="263.19749999999999"/>
    <n v="4.3999999999999997E-2"/>
    <m/>
    <n v="11.580689999999999"/>
    <s v=""/>
    <n v="0"/>
    <n v="0"/>
  </r>
  <r>
    <n v="30423"/>
    <n v="6"/>
    <m/>
    <n v="11046"/>
    <x v="59"/>
    <s v="M"/>
    <n v="2.4108999999999998"/>
    <n v="1.01"/>
    <m/>
    <n v="2.435009"/>
    <s v=""/>
    <n v="0"/>
    <n v="0"/>
  </r>
  <r>
    <n v="30423"/>
    <n v="7"/>
    <m/>
    <n v="2013"/>
    <x v="15"/>
    <s v="H"/>
    <n v="15.756939025755017"/>
    <n v="0.43"/>
    <m/>
    <n v="6.7754837810746569"/>
    <s v=""/>
    <n v="0"/>
    <n v="0"/>
  </r>
  <r>
    <n v="30423"/>
    <n v="8"/>
    <m/>
    <n v="2020"/>
    <x v="22"/>
    <s v="H"/>
    <n v="15.860837164231068"/>
    <n v="0.3"/>
    <m/>
    <n v="4.75825114926932"/>
    <s v=""/>
    <n v="0"/>
    <n v="0"/>
  </r>
  <r>
    <n v="30423"/>
    <n v="9"/>
    <m/>
    <n v="12055"/>
    <x v="150"/>
    <s v="M2"/>
    <n v="61.541499999999999"/>
    <n v="1"/>
    <m/>
    <n v="61.541499999999999"/>
    <s v=""/>
    <n v="0"/>
    <n v="0"/>
  </r>
  <r>
    <n v="30423"/>
    <n v="10"/>
    <m/>
    <n v="11070"/>
    <x v="51"/>
    <s v="M"/>
    <n v="4.1189999999999998"/>
    <n v="1.1000000000000001"/>
    <m/>
    <n v="4.5308999999999999"/>
    <s v=""/>
    <n v="0"/>
    <n v="0"/>
  </r>
  <r>
    <n v="30423"/>
    <n v="11"/>
    <m/>
    <n v="17515"/>
    <x v="14"/>
    <s v="KG"/>
    <n v="5.5275999999999996"/>
    <n v="0.02"/>
    <m/>
    <n v="0.110552"/>
    <s v=""/>
    <n v="0"/>
    <n v="0"/>
  </r>
  <r>
    <n v="30423"/>
    <n v="12"/>
    <m/>
    <n v="2099"/>
    <x v="1"/>
    <s v="H"/>
    <n v="12.627877718847255"/>
    <n v="1.4"/>
    <m/>
    <n v="17.679028806386157"/>
    <s v=""/>
    <n v="0"/>
    <n v="0"/>
  </r>
  <r>
    <n v="30424"/>
    <n v="0"/>
    <s v="LAJE MISTA TRELIÇADA H-25CM COM CAPEAMENTO 5CM (30CM)"/>
    <m/>
    <x v="0"/>
    <m/>
    <s v=""/>
    <m/>
    <s v="M2"/>
    <s v=""/>
    <n v="140.72054602379086"/>
    <s v=""/>
    <s v=""/>
  </r>
  <r>
    <n v="30424"/>
    <n v="1"/>
    <m/>
    <n v="12057"/>
    <x v="151"/>
    <s v="M2"/>
    <n v="82.116900000000001"/>
    <n v="1"/>
    <m/>
    <n v="82.116900000000001"/>
    <s v=""/>
    <n v="0"/>
    <n v="0"/>
  </r>
  <r>
    <n v="30424"/>
    <n v="2"/>
    <m/>
    <n v="10617"/>
    <x v="137"/>
    <s v="M3"/>
    <n v="263.19749999999999"/>
    <n v="5.5E-2"/>
    <m/>
    <n v="14.4758625"/>
    <s v=""/>
    <n v="0"/>
    <n v="0"/>
  </r>
  <r>
    <n v="30424"/>
    <n v="3"/>
    <m/>
    <n v="2013"/>
    <x v="15"/>
    <s v="H"/>
    <n v="15.756939025755017"/>
    <n v="0.47"/>
    <m/>
    <n v="7.4057613421048574"/>
    <s v=""/>
    <n v="0"/>
    <n v="0"/>
  </r>
  <r>
    <n v="30424"/>
    <n v="4"/>
    <m/>
    <n v="11046"/>
    <x v="59"/>
    <s v="M"/>
    <n v="2.4108999999999998"/>
    <n v="1.1100000000000001"/>
    <m/>
    <n v="2.6760990000000002"/>
    <s v=""/>
    <n v="0"/>
    <n v="0"/>
  </r>
  <r>
    <n v="30424"/>
    <n v="5"/>
    <m/>
    <n v="17515"/>
    <x v="14"/>
    <s v="KG"/>
    <n v="5.5275999999999996"/>
    <n v="0.02"/>
    <m/>
    <n v="0.110552"/>
    <s v=""/>
    <n v="0"/>
    <n v="0"/>
  </r>
  <r>
    <n v="30424"/>
    <n v="6"/>
    <m/>
    <n v="2015"/>
    <x v="47"/>
    <s v="H"/>
    <n v="16.259414142106937"/>
    <n v="0.1"/>
    <m/>
    <n v="1.6259414142106938"/>
    <s v=""/>
    <n v="0"/>
    <n v="0"/>
  </r>
  <r>
    <n v="30424"/>
    <n v="7"/>
    <m/>
    <n v="2020"/>
    <x v="22"/>
    <s v="H"/>
    <n v="15.860837164231068"/>
    <n v="0.3"/>
    <m/>
    <n v="4.75825114926932"/>
    <s v=""/>
    <n v="0"/>
    <n v="0"/>
  </r>
  <r>
    <n v="30424"/>
    <n v="8"/>
    <m/>
    <n v="2099"/>
    <x v="1"/>
    <s v="H"/>
    <n v="12.627877718847255"/>
    <n v="1.4"/>
    <m/>
    <n v="17.679028806386157"/>
    <s v=""/>
    <n v="0"/>
    <n v="0"/>
  </r>
  <r>
    <n v="30424"/>
    <n v="9"/>
    <m/>
    <n v="11066"/>
    <x v="67"/>
    <s v="M"/>
    <n v="1.0965"/>
    <n v="0.77"/>
    <m/>
    <n v="0.84430500000000008"/>
    <s v=""/>
    <n v="0"/>
    <n v="0"/>
  </r>
  <r>
    <n v="30424"/>
    <n v="10"/>
    <m/>
    <n v="11510"/>
    <x v="92"/>
    <s v="KG"/>
    <n v="3.2757999999999998"/>
    <n v="1.24"/>
    <m/>
    <n v="4.061992"/>
    <s v=""/>
    <n v="0"/>
    <n v="0"/>
  </r>
  <r>
    <n v="30424"/>
    <n v="11"/>
    <m/>
    <n v="94001"/>
    <x v="122"/>
    <s v="H"/>
    <n v="0.94093109468750002"/>
    <n v="2.4500000000000001E-2"/>
    <m/>
    <n v="2.3052811819843751E-2"/>
    <s v=""/>
    <n v="0"/>
    <n v="0"/>
  </r>
  <r>
    <n v="30424"/>
    <n v="12"/>
    <m/>
    <n v="11070"/>
    <x v="51"/>
    <s v="M"/>
    <n v="4.1189999999999998"/>
    <n v="1.2"/>
    <m/>
    <n v="4.9427999999999992"/>
    <s v=""/>
    <n v="0"/>
    <n v="0"/>
  </r>
  <r>
    <n v="34002"/>
    <n v="0"/>
    <s v="APICOAMENTO DE SUPERFÍCIE DE CONCRETO"/>
    <m/>
    <x v="0"/>
    <m/>
    <s v=""/>
    <m/>
    <s v="M2"/>
    <s v=""/>
    <n v="63.13938859423628"/>
    <s v=""/>
    <s v=""/>
  </r>
  <r>
    <n v="34002"/>
    <n v="1"/>
    <m/>
    <n v="2099"/>
    <x v="1"/>
    <s v="H"/>
    <n v="12.627877718847255"/>
    <n v="5"/>
    <m/>
    <n v="63.13938859423628"/>
    <s v=""/>
    <n v="0"/>
    <n v="0"/>
  </r>
  <r>
    <n v="34005"/>
    <n v="0"/>
    <s v="LIMPEZA DE SUPERFÍCIES COM HIDROJATEAMENTO"/>
    <m/>
    <x v="0"/>
    <m/>
    <s v=""/>
    <m/>
    <s v="M2"/>
    <s v=""/>
    <n v="3.7884000000000002"/>
    <s v=""/>
    <s v=""/>
  </r>
  <r>
    <n v="34005"/>
    <n v="1"/>
    <m/>
    <n v="37503"/>
    <x v="152"/>
    <s v="M2"/>
    <n v="3.7884000000000002"/>
    <n v="1"/>
    <m/>
    <n v="3.7884000000000002"/>
    <s v=""/>
    <n v="0"/>
    <n v="0"/>
  </r>
  <r>
    <n v="34010"/>
    <n v="0"/>
    <s v="LIMPEZA E REMOÇÃO DE SUPERFÍCIE DETERIORADA COM JATEAMENTO"/>
    <m/>
    <x v="0"/>
    <m/>
    <s v=""/>
    <m/>
    <s v="M2"/>
    <s v=""/>
    <n v="62.342399999999998"/>
    <s v=""/>
    <s v=""/>
  </r>
  <r>
    <n v="34010"/>
    <n v="1"/>
    <m/>
    <n v="37504"/>
    <x v="153"/>
    <s v="M2"/>
    <n v="62.342399999999998"/>
    <n v="1"/>
    <m/>
    <n v="62.342399999999998"/>
    <s v=""/>
    <n v="0"/>
    <n v="0"/>
  </r>
  <r>
    <n v="34015"/>
    <n v="0"/>
    <s v="LIMPEZA DE JUNTA DE DILATAÇÃO COM REMOÇÃO DO EXCESSO DE CONCRETO - ATÉ 3CM"/>
    <m/>
    <x v="0"/>
    <m/>
    <s v=""/>
    <m/>
    <s v="M"/>
    <s v=""/>
    <n v="17.089248506567721"/>
    <s v=""/>
    <s v=""/>
  </r>
  <r>
    <n v="34015"/>
    <n v="1"/>
    <m/>
    <n v="94043"/>
    <x v="130"/>
    <s v="H"/>
    <n v="16.471725815999999"/>
    <n v="0.75"/>
    <m/>
    <n v="12.353794361999999"/>
    <s v=""/>
    <n v="0"/>
    <n v="0"/>
  </r>
  <r>
    <n v="34015"/>
    <n v="2"/>
    <m/>
    <n v="2099"/>
    <x v="1"/>
    <s v="H"/>
    <n v="12.627877718847255"/>
    <n v="0.375"/>
    <m/>
    <n v="4.7354541445677203"/>
    <s v=""/>
    <n v="0"/>
    <n v="0"/>
  </r>
  <r>
    <n v="34018"/>
    <n v="0"/>
    <s v="LIMPEZA DE CONCRETO E ARMADURA COM ESCOVA DE AÇO"/>
    <m/>
    <x v="0"/>
    <m/>
    <s v=""/>
    <m/>
    <s v="M2"/>
    <s v=""/>
    <n v="8.0299993620755004"/>
    <s v=""/>
    <s v=""/>
  </r>
  <r>
    <n v="34018"/>
    <n v="1"/>
    <m/>
    <n v="37542"/>
    <x v="154"/>
    <s v="UN"/>
    <n v="5.32"/>
    <n v="0.25"/>
    <m/>
    <n v="1.33"/>
    <s v=""/>
    <n v="0"/>
    <n v="0"/>
  </r>
  <r>
    <n v="34018"/>
    <n v="2"/>
    <m/>
    <n v="37543"/>
    <x v="155"/>
    <s v="UN"/>
    <n v="19.086300000000001"/>
    <n v="0.05"/>
    <m/>
    <n v="0.95431500000000014"/>
    <s v=""/>
    <n v="0"/>
    <n v="0"/>
  </r>
  <r>
    <n v="34018"/>
    <n v="3"/>
    <m/>
    <n v="2099"/>
    <x v="1"/>
    <s v="H"/>
    <n v="12.627877718847255"/>
    <n v="0.45500000000000002"/>
    <m/>
    <n v="5.7456843620755009"/>
    <s v=""/>
    <n v="0"/>
    <n v="0"/>
  </r>
  <r>
    <n v="34022"/>
    <n v="0"/>
    <s v="TRATAMENTO DE ARMADURA COM APLICAÇÃO DE PRODUTO INIBIDOR OXIDANTE"/>
    <m/>
    <x v="0"/>
    <m/>
    <s v=""/>
    <m/>
    <s v="M"/>
    <s v=""/>
    <n v="3.4229806297118137"/>
    <s v=""/>
    <s v=""/>
  </r>
  <r>
    <n v="34022"/>
    <n v="1"/>
    <m/>
    <n v="2099"/>
    <x v="1"/>
    <s v="H"/>
    <n v="12.627877718847255"/>
    <n v="0.25"/>
    <m/>
    <n v="3.1569694297118138"/>
    <s v=""/>
    <n v="0"/>
    <n v="0"/>
  </r>
  <r>
    <n v="34022"/>
    <n v="2"/>
    <m/>
    <n v="37509"/>
    <x v="156"/>
    <s v="L"/>
    <n v="16.625699999999998"/>
    <n v="1.6E-2"/>
    <m/>
    <n v="0.2660112"/>
    <s v=""/>
    <n v="0"/>
    <n v="0"/>
  </r>
  <r>
    <n v="34024"/>
    <n v="0"/>
    <s v="LIXAMENTO MECÂNICO EM SUPERFÍCIES DE CONCRETO"/>
    <m/>
    <x v="0"/>
    <m/>
    <s v=""/>
    <m/>
    <s v="M2"/>
    <s v=""/>
    <n v="4.9969000000000001"/>
    <s v=""/>
    <s v=""/>
  </r>
  <r>
    <n v="34024"/>
    <n v="1"/>
    <m/>
    <n v="37505"/>
    <x v="157"/>
    <s v="M2"/>
    <n v="4.9969000000000001"/>
    <n v="1"/>
    <m/>
    <n v="4.9969000000000001"/>
    <s v=""/>
    <n v="0"/>
    <n v="0"/>
  </r>
  <r>
    <n v="34025"/>
    <n v="0"/>
    <s v="PREPARO E APLICAÇÃO DE ESTUQUE"/>
    <m/>
    <x v="0"/>
    <m/>
    <s v=""/>
    <m/>
    <s v="M2"/>
    <s v=""/>
    <n v="10.759129464923497"/>
    <s v=""/>
    <s v=""/>
  </r>
  <r>
    <n v="34025"/>
    <n v="1"/>
    <m/>
    <n v="2020"/>
    <x v="22"/>
    <s v="H"/>
    <n v="15.860837164231068"/>
    <n v="0.3"/>
    <m/>
    <n v="4.75825114926932"/>
    <s v=""/>
    <n v="0"/>
    <n v="0"/>
  </r>
  <r>
    <n v="34025"/>
    <n v="2"/>
    <m/>
    <n v="10515"/>
    <x v="158"/>
    <s v="KG"/>
    <n v="1.0757000000000001"/>
    <n v="0.3"/>
    <m/>
    <n v="0.32271"/>
    <s v=""/>
    <n v="0"/>
    <n v="0"/>
  </r>
  <r>
    <n v="34025"/>
    <n v="3"/>
    <m/>
    <n v="34057"/>
    <x v="159"/>
    <s v="L"/>
    <n v="10.9155"/>
    <n v="0.15"/>
    <m/>
    <n v="1.6373249999999999"/>
    <s v=""/>
    <n v="0"/>
    <n v="0"/>
  </r>
  <r>
    <n v="34025"/>
    <n v="4"/>
    <m/>
    <n v="2099"/>
    <x v="1"/>
    <s v="H"/>
    <n v="12.627877718847255"/>
    <n v="0.3"/>
    <m/>
    <n v="3.7883633156541765"/>
    <s v=""/>
    <n v="0"/>
    <n v="0"/>
  </r>
  <r>
    <n v="34025"/>
    <n v="5"/>
    <m/>
    <n v="10517"/>
    <x v="91"/>
    <s v="KG"/>
    <n v="0.42080000000000001"/>
    <n v="0.6"/>
    <m/>
    <n v="0.25247999999999998"/>
    <s v=""/>
    <n v="0"/>
    <n v="0"/>
  </r>
  <r>
    <n v="34026"/>
    <n v="0"/>
    <s v="LIXAMENTO MANUAL DE SUPERFÍCIES DE CONCRETO"/>
    <m/>
    <x v="0"/>
    <m/>
    <s v=""/>
    <m/>
    <s v="M2"/>
    <s v=""/>
    <n v="3.9994999999999998"/>
    <s v=""/>
    <s v=""/>
  </r>
  <r>
    <n v="34026"/>
    <n v="1"/>
    <m/>
    <n v="37506"/>
    <x v="160"/>
    <s v="M2"/>
    <n v="3.9994999999999998"/>
    <n v="1"/>
    <m/>
    <n v="3.9994999999999998"/>
    <s v=""/>
    <n v="0"/>
    <n v="0"/>
  </r>
  <r>
    <n v="34050"/>
    <n v="0"/>
    <s v="POLIMENTO DE CONCRETO"/>
    <m/>
    <x v="0"/>
    <m/>
    <s v=""/>
    <m/>
    <s v="M2"/>
    <s v=""/>
    <n v="3.7115999999999998"/>
    <s v=""/>
    <s v=""/>
  </r>
  <r>
    <n v="34050"/>
    <n v="1"/>
    <m/>
    <n v="39024"/>
    <x v="161"/>
    <s v="M2"/>
    <n v="3.7115999999999998"/>
    <n v="1"/>
    <m/>
    <n v="3.7115999999999998"/>
    <s v=""/>
    <n v="0"/>
    <n v="0"/>
  </r>
  <r>
    <n v="34051"/>
    <n v="0"/>
    <s v="POLIMENTO DE CONCRETO NOVO"/>
    <m/>
    <x v="0"/>
    <m/>
    <s v=""/>
    <m/>
    <s v="M2"/>
    <s v=""/>
    <n v="3.7115999999999998"/>
    <s v=""/>
    <s v=""/>
  </r>
  <r>
    <n v="34051"/>
    <n v="1"/>
    <m/>
    <n v="39024"/>
    <x v="161"/>
    <s v="M2"/>
    <n v="3.7115999999999998"/>
    <n v="1"/>
    <m/>
    <n v="3.7115999999999998"/>
    <s v=""/>
    <n v="0"/>
    <n v="0"/>
  </r>
  <r>
    <n v="34060"/>
    <n v="0"/>
    <s v="PREPARAÇÃO DE PONTE DE ADERÊNCIA COM ADESIVO A BASE DE EPÓXI"/>
    <m/>
    <x v="0"/>
    <m/>
    <s v=""/>
    <m/>
    <s v="M2"/>
    <s v=""/>
    <n v="86.464506883078315"/>
    <s v=""/>
    <s v=""/>
  </r>
  <r>
    <n v="34060"/>
    <n v="1"/>
    <m/>
    <n v="2020"/>
    <x v="22"/>
    <s v="H"/>
    <n v="15.860837164231068"/>
    <n v="1"/>
    <m/>
    <n v="15.860837164231068"/>
    <s v=""/>
    <n v="0"/>
    <n v="0"/>
  </r>
  <r>
    <n v="34060"/>
    <n v="2"/>
    <m/>
    <n v="87050"/>
    <x v="162"/>
    <s v="L"/>
    <n v="26.866599999999998"/>
    <n v="0.12"/>
    <m/>
    <n v="3.2239919999999995"/>
    <s v=""/>
    <n v="0"/>
    <n v="0"/>
  </r>
  <r>
    <n v="34060"/>
    <n v="3"/>
    <m/>
    <n v="39055"/>
    <x v="163"/>
    <s v="KG"/>
    <n v="36.501199999999997"/>
    <n v="1.5"/>
    <m/>
    <n v="54.751799999999996"/>
    <s v=""/>
    <n v="0"/>
    <n v="0"/>
  </r>
  <r>
    <n v="34060"/>
    <n v="4"/>
    <m/>
    <n v="2099"/>
    <x v="1"/>
    <s v="H"/>
    <n v="12.627877718847255"/>
    <n v="1"/>
    <m/>
    <n v="12.627877718847255"/>
    <s v=""/>
    <n v="0"/>
    <n v="0"/>
  </r>
  <r>
    <n v="34070"/>
    <n v="0"/>
    <s v="ANCORAGEM DE BARRAS DE AÇO COM ADESIVO A BASE DE EPÓXI"/>
    <m/>
    <x v="0"/>
    <m/>
    <s v=""/>
    <m/>
    <s v="UN"/>
    <s v=""/>
    <n v="7.1629812707252132"/>
    <s v=""/>
    <s v=""/>
  </r>
  <r>
    <n v="34070"/>
    <n v="1"/>
    <m/>
    <n v="87050"/>
    <x v="162"/>
    <s v="L"/>
    <n v="26.866599999999998"/>
    <n v="1E-3"/>
    <m/>
    <n v="2.6866599999999997E-2"/>
    <s v=""/>
    <n v="0"/>
    <n v="0"/>
  </r>
  <r>
    <n v="34070"/>
    <n v="2"/>
    <m/>
    <n v="39055"/>
    <x v="163"/>
    <s v="KG"/>
    <n v="36.501199999999997"/>
    <n v="1.0999999999999999E-2"/>
    <m/>
    <n v="0.40151319999999996"/>
    <s v=""/>
    <n v="0"/>
    <n v="0"/>
  </r>
  <r>
    <n v="34070"/>
    <n v="3"/>
    <m/>
    <n v="2099"/>
    <x v="1"/>
    <s v="H"/>
    <n v="12.627877718847255"/>
    <n v="0.20699999999999999"/>
    <m/>
    <n v="2.6139706878013818"/>
    <s v=""/>
    <n v="0"/>
    <n v="0"/>
  </r>
  <r>
    <n v="34070"/>
    <n v="4"/>
    <m/>
    <n v="2020"/>
    <x v="22"/>
    <s v="H"/>
    <n v="15.860837164231068"/>
    <n v="0.20699999999999999"/>
    <m/>
    <n v="3.283193292995831"/>
    <s v=""/>
    <n v="0"/>
    <n v="0"/>
  </r>
  <r>
    <n v="34070"/>
    <n v="5"/>
    <m/>
    <n v="94300"/>
    <x v="164"/>
    <s v="H"/>
    <n v="16.354045568"/>
    <n v="2.1000000000000001E-2"/>
    <m/>
    <n v="0.34343495692800002"/>
    <s v=""/>
    <n v="0"/>
    <n v="0"/>
  </r>
  <r>
    <n v="34070"/>
    <n v="6"/>
    <m/>
    <n v="95014"/>
    <x v="165"/>
    <s v="UN"/>
    <n v="197.20660000000001"/>
    <n v="2.5049999999999998E-3"/>
    <m/>
    <n v="0.49400253299999997"/>
    <s v=""/>
    <n v="0"/>
    <n v="0"/>
  </r>
  <r>
    <n v="35001"/>
    <n v="0"/>
    <s v="DEMOLIÇÃO MECANIZADA DE CONCRETO SIMPLES"/>
    <m/>
    <x v="0"/>
    <m/>
    <s v=""/>
    <m/>
    <s v="M3"/>
    <s v=""/>
    <n v="93.09644512969453"/>
    <s v=""/>
    <s v=""/>
  </r>
  <r>
    <n v="35001"/>
    <n v="1"/>
    <m/>
    <n v="94043"/>
    <x v="130"/>
    <s v="H"/>
    <n v="16.471725815999999"/>
    <n v="2"/>
    <m/>
    <n v="32.943451631999999"/>
    <s v=""/>
    <n v="0"/>
    <n v="0"/>
  </r>
  <r>
    <n v="35001"/>
    <n v="2"/>
    <m/>
    <n v="94019"/>
    <x v="129"/>
    <s v="H"/>
    <n v="34.897238060000006"/>
    <n v="1"/>
    <m/>
    <n v="34.897238060000006"/>
    <s v=""/>
    <n v="0"/>
    <n v="0"/>
  </r>
  <r>
    <n v="35001"/>
    <n v="3"/>
    <m/>
    <n v="2099"/>
    <x v="1"/>
    <s v="H"/>
    <n v="12.627877718847255"/>
    <n v="2"/>
    <m/>
    <n v="25.255755437694511"/>
    <s v=""/>
    <n v="0"/>
    <n v="0"/>
  </r>
  <r>
    <n v="35002"/>
    <n v="0"/>
    <s v="DEMOLIÇÃO MECANIZADA DE CONCRETO ARMADO"/>
    <m/>
    <x v="0"/>
    <m/>
    <s v=""/>
    <m/>
    <s v="M3"/>
    <s v=""/>
    <n v="186.19289025938906"/>
    <s v=""/>
    <s v=""/>
  </r>
  <r>
    <n v="35002"/>
    <n v="1"/>
    <m/>
    <n v="94043"/>
    <x v="130"/>
    <s v="H"/>
    <n v="16.471725815999999"/>
    <n v="4"/>
    <m/>
    <n v="65.886903263999997"/>
    <s v=""/>
    <n v="0"/>
    <n v="0"/>
  </r>
  <r>
    <n v="35002"/>
    <n v="2"/>
    <m/>
    <n v="94019"/>
    <x v="129"/>
    <s v="H"/>
    <n v="34.897238060000006"/>
    <n v="2"/>
    <m/>
    <n v="69.794476120000013"/>
    <s v=""/>
    <n v="0"/>
    <n v="0"/>
  </r>
  <r>
    <n v="35002"/>
    <n v="3"/>
    <m/>
    <n v="2099"/>
    <x v="1"/>
    <s v="H"/>
    <n v="12.627877718847255"/>
    <n v="4"/>
    <m/>
    <n v="50.511510875389021"/>
    <s v=""/>
    <n v="0"/>
    <n v="0"/>
  </r>
  <r>
    <n v="35003"/>
    <n v="0"/>
    <s v="DEMOLIÇÃO MANUAL DE CONCRETO SIMPLES"/>
    <m/>
    <x v="0"/>
    <m/>
    <s v=""/>
    <m/>
    <s v="M3"/>
    <s v=""/>
    <n v="138.90665490731982"/>
    <s v=""/>
    <s v=""/>
  </r>
  <r>
    <n v="35003"/>
    <n v="1"/>
    <m/>
    <n v="2099"/>
    <x v="1"/>
    <s v="H"/>
    <n v="12.627877718847255"/>
    <n v="11"/>
    <m/>
    <n v="138.90665490731982"/>
    <s v=""/>
    <n v="0"/>
    <n v="0"/>
  </r>
  <r>
    <n v="35004"/>
    <n v="0"/>
    <s v="DEMOLIÇÃO MANUAL DE CONCRETO ARMADO"/>
    <m/>
    <x v="0"/>
    <m/>
    <s v=""/>
    <m/>
    <s v="M3"/>
    <s v=""/>
    <n v="252.55755437694512"/>
    <s v=""/>
    <s v=""/>
  </r>
  <r>
    <n v="35004"/>
    <n v="1"/>
    <m/>
    <n v="2099"/>
    <x v="1"/>
    <s v="H"/>
    <n v="12.627877718847255"/>
    <n v="20"/>
    <m/>
    <n v="252.55755437694512"/>
    <s v=""/>
    <n v="0"/>
    <n v="0"/>
  </r>
  <r>
    <n v="35005"/>
    <n v="0"/>
    <s v="DEMOLIÇÃO DE LAJES MISTAS COM ESPESSURA FINAL IGUAL OU INFERIOR A 16CM"/>
    <m/>
    <x v="0"/>
    <m/>
    <s v=""/>
    <m/>
    <s v="M2"/>
    <s v=""/>
    <n v="22.098786007982696"/>
    <s v=""/>
    <s v=""/>
  </r>
  <r>
    <n v="35005"/>
    <n v="1"/>
    <m/>
    <n v="2099"/>
    <x v="1"/>
    <s v="H"/>
    <n v="12.627877718847255"/>
    <n v="1.75"/>
    <m/>
    <n v="22.098786007982696"/>
    <s v=""/>
    <n v="0"/>
    <n v="0"/>
  </r>
  <r>
    <n v="35006"/>
    <n v="0"/>
    <s v="DEMOLIÇÃO DE LAJES MISTAS COM ESPESSURA FINAL SUPERIOR A 16 CM, ATÉ 30CM"/>
    <m/>
    <x v="0"/>
    <m/>
    <s v=""/>
    <m/>
    <s v="M2"/>
    <s v=""/>
    <n v="31.56969429711814"/>
    <s v=""/>
    <s v=""/>
  </r>
  <r>
    <n v="35006"/>
    <n v="1"/>
    <m/>
    <n v="2099"/>
    <x v="1"/>
    <s v="H"/>
    <n v="12.627877718847255"/>
    <n v="2.5"/>
    <m/>
    <n v="31.56969429711814"/>
    <s v=""/>
    <n v="0"/>
    <n v="0"/>
  </r>
  <r>
    <n v="36001"/>
    <n v="0"/>
    <s v="FORNECIMENTO E MONTAGEM DE ESTRUTURA METÁLICA VERTICAL - NÃO PATINÁVEL"/>
    <m/>
    <x v="0"/>
    <m/>
    <s v=""/>
    <m/>
    <s v="KG"/>
    <s v=""/>
    <n v="16.834199999999999"/>
    <s v=""/>
    <s v=""/>
  </r>
  <r>
    <n v="36001"/>
    <n v="1"/>
    <m/>
    <n v="30688"/>
    <x v="166"/>
    <s v="KG"/>
    <n v="16.834199999999999"/>
    <n v="1"/>
    <m/>
    <n v="16.834199999999999"/>
    <s v=""/>
    <n v="43000"/>
    <n v="723870.6"/>
  </r>
  <r>
    <n v="36002"/>
    <n v="0"/>
    <s v="FORNECIMENTO E MONTAGEM DE ESTRUTURA METÁLICA VERTICAL - PATINÁVEL"/>
    <m/>
    <x v="0"/>
    <m/>
    <s v=""/>
    <m/>
    <s v="KG"/>
    <s v=""/>
    <n v="18.503"/>
    <s v=""/>
    <s v=""/>
  </r>
  <r>
    <n v="36002"/>
    <n v="1"/>
    <m/>
    <n v="30689"/>
    <x v="166"/>
    <s v="KG"/>
    <n v="18.503"/>
    <n v="1"/>
    <m/>
    <n v="18.503"/>
    <s v=""/>
    <n v="0"/>
    <n v="0"/>
  </r>
  <r>
    <n v="40101"/>
    <n v="0"/>
    <s v="TIJOLOS MACIÇOS COMUNS - ESPELHO"/>
    <m/>
    <x v="0"/>
    <m/>
    <s v=""/>
    <m/>
    <s v="M2"/>
    <s v=""/>
    <n v="39.27884474829883"/>
    <s v=""/>
    <s v=""/>
  </r>
  <r>
    <n v="40101"/>
    <n v="1"/>
    <m/>
    <n v="12580"/>
    <x v="42"/>
    <s v="UN"/>
    <n v="0.25140000000000001"/>
    <n v="46"/>
    <m/>
    <n v="11.564400000000001"/>
    <s v=""/>
    <n v="0"/>
    <n v="0"/>
  </r>
  <r>
    <n v="40101"/>
    <n v="2"/>
    <m/>
    <n v="2099"/>
    <x v="1"/>
    <s v="H"/>
    <n v="12.627877718847255"/>
    <n v="0.93440000000000001"/>
    <m/>
    <n v="11.799488940490875"/>
    <s v=""/>
    <n v="0"/>
    <n v="0"/>
  </r>
  <r>
    <n v="40101"/>
    <n v="3"/>
    <m/>
    <n v="2020"/>
    <x v="22"/>
    <s v="H"/>
    <n v="15.860837164231068"/>
    <n v="0.9"/>
    <m/>
    <n v="14.274753447807962"/>
    <s v=""/>
    <n v="0"/>
    <n v="0"/>
  </r>
  <r>
    <n v="40101"/>
    <n v="4"/>
    <m/>
    <n v="10648"/>
    <x v="44"/>
    <s v="M3"/>
    <n v="359.69349999999997"/>
    <n v="4.5599999999999998E-3"/>
    <m/>
    <n v="1.6402023599999997"/>
    <s v=""/>
    <n v="0"/>
    <n v="0"/>
  </r>
  <r>
    <n v="40102"/>
    <n v="0"/>
    <s v="TIJOLOS MACIÇOS COMUNS - 1/2 TIJOLO"/>
    <m/>
    <x v="0"/>
    <m/>
    <s v=""/>
    <m/>
    <s v="M2"/>
    <s v=""/>
    <n v="72.998040584810042"/>
    <s v=""/>
    <s v=""/>
  </r>
  <r>
    <n v="40102"/>
    <n v="1"/>
    <m/>
    <n v="2099"/>
    <x v="1"/>
    <s v="H"/>
    <n v="12.627877718847255"/>
    <n v="1.7"/>
    <m/>
    <n v="21.467392122040334"/>
    <s v=""/>
    <n v="0"/>
    <n v="0"/>
  </r>
  <r>
    <n v="40102"/>
    <n v="2"/>
    <m/>
    <n v="10648"/>
    <x v="44"/>
    <s v="M3"/>
    <n v="359.69349999999997"/>
    <n v="1.4E-2"/>
    <m/>
    <n v="5.0357089999999998"/>
    <s v=""/>
    <n v="0"/>
    <n v="0"/>
  </r>
  <r>
    <n v="40102"/>
    <n v="3"/>
    <m/>
    <n v="2020"/>
    <x v="22"/>
    <s v="H"/>
    <n v="15.860837164231068"/>
    <n v="1.6"/>
    <m/>
    <n v="25.377339462769712"/>
    <s v=""/>
    <n v="0"/>
    <n v="0"/>
  </r>
  <r>
    <n v="40102"/>
    <n v="4"/>
    <m/>
    <n v="12580"/>
    <x v="42"/>
    <s v="UN"/>
    <n v="0.25140000000000001"/>
    <n v="84"/>
    <m/>
    <n v="21.117599999999999"/>
    <s v=""/>
    <n v="0"/>
    <n v="0"/>
  </r>
  <r>
    <n v="40103"/>
    <n v="0"/>
    <s v="TIJOLOS MACIÇOS COMUNS - 1 TIJOLO"/>
    <m/>
    <x v="0"/>
    <m/>
    <s v=""/>
    <m/>
    <s v="M2"/>
    <s v=""/>
    <n v="125.19304322268566"/>
    <s v=""/>
    <s v=""/>
  </r>
  <r>
    <n v="40103"/>
    <n v="1"/>
    <m/>
    <n v="10648"/>
    <x v="44"/>
    <s v="M3"/>
    <n v="359.69349999999997"/>
    <n v="3.1300000000000001E-2"/>
    <m/>
    <n v="11.25840655"/>
    <s v=""/>
    <n v="0"/>
    <n v="0"/>
  </r>
  <r>
    <n v="40103"/>
    <n v="2"/>
    <m/>
    <n v="2020"/>
    <x v="22"/>
    <s v="H"/>
    <n v="15.860837164231068"/>
    <n v="2.5"/>
    <m/>
    <n v="39.652092910577672"/>
    <s v=""/>
    <n v="0"/>
    <n v="0"/>
  </r>
  <r>
    <n v="40103"/>
    <n v="3"/>
    <m/>
    <n v="12580"/>
    <x v="42"/>
    <s v="UN"/>
    <n v="0.25140000000000001"/>
    <n v="159"/>
    <m/>
    <n v="39.9726"/>
    <s v=""/>
    <n v="0"/>
    <n v="0"/>
  </r>
  <r>
    <n v="40103"/>
    <n v="4"/>
    <m/>
    <n v="2099"/>
    <x v="1"/>
    <s v="H"/>
    <n v="12.627877718847255"/>
    <n v="2.7170000000000001"/>
    <m/>
    <n v="34.309943762107991"/>
    <s v=""/>
    <n v="0"/>
    <n v="0"/>
  </r>
  <r>
    <n v="40104"/>
    <n v="0"/>
    <s v="TIJOLOS MACIÇOS COMUNS - 1 1/2 TIJOLO"/>
    <m/>
    <x v="0"/>
    <m/>
    <s v=""/>
    <m/>
    <s v="M2"/>
    <s v=""/>
    <n v="169.80644262801997"/>
    <s v=""/>
    <s v=""/>
  </r>
  <r>
    <n v="40104"/>
    <n v="1"/>
    <m/>
    <n v="2020"/>
    <x v="22"/>
    <s v="H"/>
    <n v="15.860837164231068"/>
    <n v="3"/>
    <m/>
    <n v="47.5825114926932"/>
    <s v=""/>
    <n v="0"/>
    <n v="0"/>
  </r>
  <r>
    <n v="40104"/>
    <n v="2"/>
    <m/>
    <n v="2099"/>
    <x v="1"/>
    <s v="H"/>
    <n v="12.627877718847255"/>
    <n v="3.36"/>
    <m/>
    <n v="42.429669135326776"/>
    <s v=""/>
    <n v="0"/>
    <n v="0"/>
  </r>
  <r>
    <n v="40104"/>
    <n v="3"/>
    <m/>
    <n v="12580"/>
    <x v="42"/>
    <s v="UN"/>
    <n v="0.25140000000000001"/>
    <n v="243"/>
    <m/>
    <n v="61.090200000000003"/>
    <s v=""/>
    <n v="0"/>
    <n v="0"/>
  </r>
  <r>
    <n v="40104"/>
    <n v="4"/>
    <m/>
    <n v="10648"/>
    <x v="44"/>
    <s v="M3"/>
    <n v="359.69349999999997"/>
    <n v="5.1999999999999998E-2"/>
    <m/>
    <n v="18.704061999999997"/>
    <s v=""/>
    <n v="0"/>
    <n v="0"/>
  </r>
  <r>
    <n v="40111"/>
    <n v="0"/>
    <s v="TIJOLOS MACIÇOS COMUNS - APARENTE, 1/2 TIJOLO"/>
    <m/>
    <x v="0"/>
    <m/>
    <s v=""/>
    <m/>
    <s v="M2"/>
    <s v=""/>
    <n v="72.998040584810042"/>
    <s v=""/>
    <s v=""/>
  </r>
  <r>
    <n v="40111"/>
    <n v="1"/>
    <m/>
    <n v="12580"/>
    <x v="42"/>
    <s v="UN"/>
    <n v="0.25140000000000001"/>
    <n v="84"/>
    <m/>
    <n v="21.117599999999999"/>
    <s v=""/>
    <n v="0"/>
    <n v="0"/>
  </r>
  <r>
    <n v="40111"/>
    <n v="2"/>
    <m/>
    <n v="2099"/>
    <x v="1"/>
    <s v="H"/>
    <n v="12.627877718847255"/>
    <n v="1.7"/>
    <m/>
    <n v="21.467392122040334"/>
    <s v=""/>
    <n v="0"/>
    <n v="0"/>
  </r>
  <r>
    <n v="40111"/>
    <n v="3"/>
    <m/>
    <n v="10648"/>
    <x v="44"/>
    <s v="M3"/>
    <n v="359.69349999999997"/>
    <n v="1.4E-2"/>
    <m/>
    <n v="5.0357089999999998"/>
    <s v=""/>
    <n v="0"/>
    <n v="0"/>
  </r>
  <r>
    <n v="40111"/>
    <n v="4"/>
    <m/>
    <n v="2020"/>
    <x v="22"/>
    <s v="H"/>
    <n v="15.860837164231068"/>
    <n v="1.6"/>
    <m/>
    <n v="25.377339462769712"/>
    <s v=""/>
    <n v="0"/>
    <n v="0"/>
  </r>
  <r>
    <n v="40112"/>
    <n v="0"/>
    <s v="TIJOLOS MACIÇOS COMUNS - APARENTE, 1 TIJOLO"/>
    <m/>
    <x v="0"/>
    <m/>
    <s v=""/>
    <m/>
    <s v="M2"/>
    <s v=""/>
    <n v="125.19304322268566"/>
    <s v=""/>
    <s v=""/>
  </r>
  <r>
    <n v="40112"/>
    <n v="1"/>
    <m/>
    <n v="12580"/>
    <x v="42"/>
    <s v="UN"/>
    <n v="0.25140000000000001"/>
    <n v="159"/>
    <m/>
    <n v="39.9726"/>
    <s v=""/>
    <n v="0"/>
    <n v="0"/>
  </r>
  <r>
    <n v="40112"/>
    <n v="2"/>
    <m/>
    <n v="2020"/>
    <x v="22"/>
    <s v="H"/>
    <n v="15.860837164231068"/>
    <n v="2.5"/>
    <m/>
    <n v="39.652092910577672"/>
    <s v=""/>
    <n v="0"/>
    <n v="0"/>
  </r>
  <r>
    <n v="40112"/>
    <n v="3"/>
    <m/>
    <n v="2099"/>
    <x v="1"/>
    <s v="H"/>
    <n v="12.627877718847255"/>
    <n v="2.7170000000000001"/>
    <m/>
    <n v="34.309943762107991"/>
    <s v=""/>
    <n v="0"/>
    <n v="0"/>
  </r>
  <r>
    <n v="40112"/>
    <n v="4"/>
    <m/>
    <n v="10648"/>
    <x v="44"/>
    <s v="M3"/>
    <n v="359.69349999999997"/>
    <n v="3.1300000000000001E-2"/>
    <m/>
    <n v="11.25840655"/>
    <s v=""/>
    <n v="0"/>
    <n v="0"/>
  </r>
  <r>
    <n v="40115"/>
    <n v="0"/>
    <s v="TIJOLOS CERÂMICOS FURADOS - 1/2 TIJOLO"/>
    <m/>
    <x v="0"/>
    <m/>
    <s v=""/>
    <m/>
    <s v="M2"/>
    <s v=""/>
    <n v="47.657364219947482"/>
    <s v=""/>
    <s v=""/>
  </r>
  <r>
    <n v="40115"/>
    <n v="1"/>
    <m/>
    <n v="12550"/>
    <x v="167"/>
    <s v="UN"/>
    <n v="0.62439999999999996"/>
    <n v="25"/>
    <m/>
    <n v="15.61"/>
    <s v=""/>
    <n v="0"/>
    <n v="0"/>
  </r>
  <r>
    <n v="40115"/>
    <n v="2"/>
    <m/>
    <n v="2020"/>
    <x v="22"/>
    <s v="H"/>
    <n v="15.860837164231068"/>
    <n v="1"/>
    <m/>
    <n v="15.860837164231068"/>
    <s v=""/>
    <n v="0"/>
    <n v="0"/>
  </r>
  <r>
    <n v="40115"/>
    <n v="3"/>
    <m/>
    <n v="2099"/>
    <x v="1"/>
    <s v="H"/>
    <n v="12.627877718847255"/>
    <n v="0.94"/>
    <m/>
    <n v="11.870205055716418"/>
    <s v=""/>
    <n v="0"/>
    <n v="0"/>
  </r>
  <r>
    <n v="40115"/>
    <n v="4"/>
    <m/>
    <n v="10648"/>
    <x v="44"/>
    <s v="M3"/>
    <n v="359.69349999999997"/>
    <n v="1.2E-2"/>
    <m/>
    <n v="4.3163219999999995"/>
    <s v=""/>
    <n v="0"/>
    <n v="0"/>
  </r>
  <r>
    <n v="40116"/>
    <n v="0"/>
    <s v="TIJOLOS CERÂMICOS FURADOS - 1 TIJOLO"/>
    <m/>
    <x v="0"/>
    <m/>
    <s v=""/>
    <m/>
    <s v="M2"/>
    <s v=""/>
    <n v="84.309451324617484"/>
    <s v=""/>
    <s v=""/>
  </r>
  <r>
    <n v="40116"/>
    <n v="1"/>
    <m/>
    <n v="2020"/>
    <x v="22"/>
    <s v="H"/>
    <n v="15.860837164231068"/>
    <n v="1.5"/>
    <m/>
    <n v="23.7912557463466"/>
    <s v=""/>
    <n v="0"/>
    <n v="0"/>
  </r>
  <r>
    <n v="40116"/>
    <n v="2"/>
    <m/>
    <n v="10648"/>
    <x v="44"/>
    <s v="M3"/>
    <n v="359.69349999999997"/>
    <n v="3.4000000000000002E-2"/>
    <m/>
    <n v="12.229578999999999"/>
    <s v=""/>
    <n v="0"/>
    <n v="0"/>
  </r>
  <r>
    <n v="40116"/>
    <n v="3"/>
    <m/>
    <n v="2099"/>
    <x v="1"/>
    <s v="H"/>
    <n v="12.627877718847255"/>
    <n v="1.5"/>
    <m/>
    <n v="18.941816578270881"/>
    <s v=""/>
    <n v="0"/>
    <n v="0"/>
  </r>
  <r>
    <n v="40116"/>
    <n v="4"/>
    <m/>
    <n v="12550"/>
    <x v="167"/>
    <s v="UN"/>
    <n v="0.62439999999999996"/>
    <n v="47"/>
    <m/>
    <n v="29.346799999999998"/>
    <s v=""/>
    <n v="0"/>
    <n v="0"/>
  </r>
  <r>
    <n v="40120"/>
    <n v="0"/>
    <s v="TIJOLOS LAMINADOS - ESPELHO"/>
    <m/>
    <x v="0"/>
    <m/>
    <s v=""/>
    <m/>
    <s v="M2"/>
    <s v=""/>
    <n v="103.66959024625947"/>
    <s v=""/>
    <s v=""/>
  </r>
  <r>
    <n v="40120"/>
    <n v="1"/>
    <m/>
    <n v="2020"/>
    <x v="22"/>
    <s v="H"/>
    <n v="15.860837164231068"/>
    <n v="2"/>
    <m/>
    <n v="31.721674328462136"/>
    <s v=""/>
    <n v="0"/>
    <n v="0"/>
  </r>
  <r>
    <n v="40120"/>
    <n v="2"/>
    <m/>
    <n v="2099"/>
    <x v="1"/>
    <s v="H"/>
    <n v="12.627877718847255"/>
    <n v="1.772"/>
    <m/>
    <n v="22.376599317797336"/>
    <s v=""/>
    <n v="0"/>
    <n v="0"/>
  </r>
  <r>
    <n v="40120"/>
    <n v="3"/>
    <m/>
    <n v="12560"/>
    <x v="168"/>
    <s v="UN"/>
    <n v="1.2146999999999999"/>
    <n v="35"/>
    <m/>
    <n v="42.514499999999998"/>
    <s v=""/>
    <n v="0"/>
    <n v="0"/>
  </r>
  <r>
    <n v="40120"/>
    <n v="4"/>
    <m/>
    <n v="10645"/>
    <x v="169"/>
    <s v="M3"/>
    <n v="309.5095"/>
    <n v="2.2800000000000001E-2"/>
    <m/>
    <n v="7.0568166000000003"/>
    <s v=""/>
    <n v="0"/>
    <n v="0"/>
  </r>
  <r>
    <n v="40121"/>
    <n v="0"/>
    <s v="TIJOLOS LAMINADOS - 1/2 TIJOLO"/>
    <m/>
    <x v="0"/>
    <m/>
    <s v=""/>
    <m/>
    <s v="M2"/>
    <s v=""/>
    <n v="166.02111372517967"/>
    <s v=""/>
    <s v=""/>
  </r>
  <r>
    <n v="40121"/>
    <n v="1"/>
    <m/>
    <n v="12560"/>
    <x v="168"/>
    <s v="UN"/>
    <n v="1.2146999999999999"/>
    <n v="65"/>
    <m/>
    <n v="78.955499999999986"/>
    <s v=""/>
    <n v="0"/>
    <n v="0"/>
  </r>
  <r>
    <n v="40121"/>
    <n v="2"/>
    <m/>
    <n v="2020"/>
    <x v="22"/>
    <s v="H"/>
    <n v="15.860837164231068"/>
    <n v="2.6"/>
    <m/>
    <n v="41.238176627000776"/>
    <s v=""/>
    <n v="0"/>
    <n v="0"/>
  </r>
  <r>
    <n v="40121"/>
    <n v="3"/>
    <m/>
    <n v="2099"/>
    <x v="1"/>
    <s v="H"/>
    <n v="12.627877718847255"/>
    <n v="2.4820000000000002"/>
    <m/>
    <n v="31.342392498178889"/>
    <s v=""/>
    <n v="0"/>
    <n v="0"/>
  </r>
  <r>
    <n v="40121"/>
    <n v="4"/>
    <m/>
    <n v="10645"/>
    <x v="169"/>
    <s v="M3"/>
    <n v="309.5095"/>
    <n v="4.6800000000000001E-2"/>
    <m/>
    <n v="14.4850446"/>
    <s v=""/>
    <n v="0"/>
    <n v="0"/>
  </r>
  <r>
    <n v="40122"/>
    <n v="0"/>
    <s v="TIJOLOS LAMINADOS - 1 TIJOLO"/>
    <m/>
    <x v="0"/>
    <m/>
    <s v=""/>
    <m/>
    <s v="M2"/>
    <s v=""/>
    <n v="290.97359160668532"/>
    <s v=""/>
    <s v=""/>
  </r>
  <r>
    <n v="40122"/>
    <n v="1"/>
    <m/>
    <n v="2099"/>
    <x v="1"/>
    <s v="H"/>
    <n v="12.627877718847255"/>
    <n v="3.23"/>
    <m/>
    <n v="40.788045031876635"/>
    <s v=""/>
    <n v="0"/>
    <n v="0"/>
  </r>
  <r>
    <n v="40122"/>
    <n v="2"/>
    <m/>
    <n v="10645"/>
    <x v="169"/>
    <s v="M3"/>
    <n v="309.5095"/>
    <n v="0.107"/>
    <m/>
    <n v="33.117516500000001"/>
    <s v=""/>
    <n v="0"/>
    <n v="0"/>
  </r>
  <r>
    <n v="40122"/>
    <n v="3"/>
    <m/>
    <n v="2020"/>
    <x v="22"/>
    <s v="H"/>
    <n v="15.860837164231068"/>
    <n v="3.5"/>
    <m/>
    <n v="55.512930074808736"/>
    <s v=""/>
    <n v="0"/>
    <n v="0"/>
  </r>
  <r>
    <n v="40122"/>
    <n v="4"/>
    <m/>
    <n v="12560"/>
    <x v="168"/>
    <s v="UN"/>
    <n v="1.2146999999999999"/>
    <n v="133"/>
    <m/>
    <n v="161.55509999999998"/>
    <s v=""/>
    <n v="0"/>
    <n v="0"/>
  </r>
  <r>
    <n v="40125"/>
    <n v="0"/>
    <s v="TIJOLOS DE VIDRO - CANELADO, 19X19CM"/>
    <m/>
    <x v="0"/>
    <m/>
    <s v=""/>
    <m/>
    <s v="M2"/>
    <s v=""/>
    <n v="401.84348888318874"/>
    <s v=""/>
    <s v=""/>
  </r>
  <r>
    <n v="40125"/>
    <n v="1"/>
    <m/>
    <n v="11520"/>
    <x v="45"/>
    <s v="KG"/>
    <n v="3.1955"/>
    <n v="0.6"/>
    <m/>
    <n v="1.9173"/>
    <s v=""/>
    <n v="0"/>
    <n v="0"/>
  </r>
  <r>
    <n v="40125"/>
    <n v="2"/>
    <m/>
    <n v="12570"/>
    <x v="170"/>
    <s v="UN"/>
    <n v="11.1637"/>
    <n v="25"/>
    <m/>
    <n v="279.09250000000003"/>
    <s v=""/>
    <n v="0"/>
    <n v="0"/>
  </r>
  <r>
    <n v="40125"/>
    <n v="3"/>
    <m/>
    <n v="2099"/>
    <x v="1"/>
    <s v="H"/>
    <n v="12.627877718847255"/>
    <n v="4.0039999999999996"/>
    <m/>
    <n v="50.562022386264402"/>
    <s v=""/>
    <n v="0"/>
    <n v="0"/>
  </r>
  <r>
    <n v="40125"/>
    <n v="4"/>
    <m/>
    <n v="10515"/>
    <x v="158"/>
    <s v="KG"/>
    <n v="1.0757000000000001"/>
    <n v="0.25"/>
    <m/>
    <n v="0.26892500000000003"/>
    <s v=""/>
    <n v="0"/>
    <n v="0"/>
  </r>
  <r>
    <n v="40125"/>
    <n v="5"/>
    <m/>
    <n v="2020"/>
    <x v="22"/>
    <s v="H"/>
    <n v="15.860837164231068"/>
    <n v="4"/>
    <m/>
    <n v="63.443348656924272"/>
    <s v=""/>
    <n v="0"/>
    <n v="0"/>
  </r>
  <r>
    <n v="40125"/>
    <n v="6"/>
    <m/>
    <n v="10630"/>
    <x v="33"/>
    <s v="M3"/>
    <n v="420.47390000000001"/>
    <n v="1.5599999999999999E-2"/>
    <m/>
    <n v="6.5593928400000001"/>
    <s v=""/>
    <n v="0"/>
    <n v="0"/>
  </r>
  <r>
    <n v="40126"/>
    <n v="0"/>
    <s v="TIJOLOS DE VIDRO - TIJOLINHO, 19X19CM"/>
    <m/>
    <x v="0"/>
    <m/>
    <s v=""/>
    <m/>
    <s v="M2"/>
    <s v=""/>
    <n v="440.58158840596059"/>
    <s v=""/>
    <s v=""/>
  </r>
  <r>
    <n v="40126"/>
    <n v="1"/>
    <m/>
    <n v="2099"/>
    <x v="1"/>
    <s v="H"/>
    <n v="12.627877718847255"/>
    <n v="4.0041000000000002"/>
    <m/>
    <n v="50.563285174036295"/>
    <s v=""/>
    <n v="0"/>
    <n v="0"/>
  </r>
  <r>
    <n v="40126"/>
    <n v="2"/>
    <m/>
    <n v="10629"/>
    <x v="171"/>
    <s v="M3"/>
    <n v="421.34249999999997"/>
    <n v="1.559E-2"/>
    <m/>
    <n v="6.5687295749999999"/>
    <s v=""/>
    <n v="0"/>
    <n v="0"/>
  </r>
  <r>
    <n v="40126"/>
    <n v="3"/>
    <m/>
    <n v="11520"/>
    <x v="45"/>
    <s v="KG"/>
    <n v="3.1955"/>
    <n v="0.6"/>
    <m/>
    <n v="1.9173"/>
    <s v=""/>
    <n v="0"/>
    <n v="0"/>
  </r>
  <r>
    <n v="40126"/>
    <n v="4"/>
    <m/>
    <n v="2020"/>
    <x v="22"/>
    <s v="H"/>
    <n v="15.860837164231068"/>
    <n v="4"/>
    <m/>
    <n v="63.443348656924272"/>
    <s v=""/>
    <n v="0"/>
    <n v="0"/>
  </r>
  <r>
    <n v="40126"/>
    <n v="5"/>
    <m/>
    <n v="10515"/>
    <x v="158"/>
    <s v="KG"/>
    <n v="1.0757000000000001"/>
    <n v="0.25"/>
    <m/>
    <n v="0.26892500000000003"/>
    <s v=""/>
    <n v="0"/>
    <n v="0"/>
  </r>
  <r>
    <n v="40126"/>
    <n v="6"/>
    <m/>
    <n v="12574"/>
    <x v="172"/>
    <s v="UN"/>
    <n v="12.7128"/>
    <n v="25"/>
    <m/>
    <n v="317.82"/>
    <s v=""/>
    <n v="0"/>
    <n v="0"/>
  </r>
  <r>
    <n v="40127"/>
    <n v="0"/>
    <s v="TIJOLOS DE VIDRO - VENTILAÇÃO TIPO VENEZIANA"/>
    <m/>
    <x v="0"/>
    <m/>
    <s v=""/>
    <m/>
    <s v="M2"/>
    <s v=""/>
    <n v="576.46158840596058"/>
    <s v=""/>
    <s v=""/>
  </r>
  <r>
    <n v="40127"/>
    <n v="1"/>
    <m/>
    <n v="10515"/>
    <x v="158"/>
    <s v="KG"/>
    <n v="1.0757000000000001"/>
    <n v="0.25"/>
    <m/>
    <n v="0.26892500000000003"/>
    <s v=""/>
    <n v="0"/>
    <n v="0"/>
  </r>
  <r>
    <n v="40127"/>
    <n v="2"/>
    <m/>
    <n v="12572"/>
    <x v="173"/>
    <s v="UN"/>
    <n v="18.148"/>
    <n v="25"/>
    <m/>
    <n v="453.7"/>
    <s v=""/>
    <n v="0"/>
    <n v="0"/>
  </r>
  <r>
    <n v="40127"/>
    <n v="3"/>
    <m/>
    <n v="2099"/>
    <x v="1"/>
    <s v="H"/>
    <n v="12.627877718847255"/>
    <n v="4.0041000000000002"/>
    <m/>
    <n v="50.563285174036295"/>
    <s v=""/>
    <n v="0"/>
    <n v="0"/>
  </r>
  <r>
    <n v="40127"/>
    <n v="4"/>
    <m/>
    <n v="11520"/>
    <x v="45"/>
    <s v="KG"/>
    <n v="3.1955"/>
    <n v="0.6"/>
    <m/>
    <n v="1.9173"/>
    <s v=""/>
    <n v="0"/>
    <n v="0"/>
  </r>
  <r>
    <n v="40127"/>
    <n v="5"/>
    <m/>
    <n v="2020"/>
    <x v="22"/>
    <s v="H"/>
    <n v="15.860837164231068"/>
    <n v="4"/>
    <m/>
    <n v="63.443348656924272"/>
    <s v=""/>
    <n v="0"/>
    <n v="0"/>
  </r>
  <r>
    <n v="40127"/>
    <n v="6"/>
    <m/>
    <n v="10629"/>
    <x v="171"/>
    <s v="M3"/>
    <n v="421.34249999999997"/>
    <n v="1.559E-2"/>
    <m/>
    <n v="6.5687295749999999"/>
    <s v=""/>
    <n v="0"/>
    <n v="0"/>
  </r>
  <r>
    <n v="40131"/>
    <n v="0"/>
    <s v="BLOCOS VAZADOS DE CONCRETO ESTRUTURAL - 14CM - 8MPA"/>
    <m/>
    <x v="0"/>
    <m/>
    <s v=""/>
    <m/>
    <s v="M2"/>
    <s v=""/>
    <n v="63.474668936462656"/>
    <s v=""/>
    <s v=""/>
  </r>
  <r>
    <n v="40131"/>
    <n v="1"/>
    <m/>
    <n v="10643"/>
    <x v="174"/>
    <s v="M3"/>
    <n v="442.98289999999997"/>
    <n v="1.0699999999999999E-2"/>
    <m/>
    <n v="4.7399170299999991"/>
    <s v=""/>
    <n v="0"/>
    <n v="0"/>
  </r>
  <r>
    <n v="40131"/>
    <n v="2"/>
    <m/>
    <n v="2020"/>
    <x v="22"/>
    <s v="H"/>
    <n v="15.860837164231068"/>
    <n v="0.8"/>
    <m/>
    <n v="12.688669731384856"/>
    <s v=""/>
    <n v="0"/>
    <n v="0"/>
  </r>
  <r>
    <n v="40131"/>
    <n v="3"/>
    <m/>
    <n v="2099"/>
    <x v="1"/>
    <s v="H"/>
    <n v="12.627877718847255"/>
    <n v="0.8"/>
    <m/>
    <n v="10.102302175077805"/>
    <s v=""/>
    <n v="0"/>
    <n v="0"/>
  </r>
  <r>
    <n v="40131"/>
    <n v="4"/>
    <m/>
    <n v="12601"/>
    <x v="175"/>
    <s v="UN"/>
    <n v="2.7437999999999998"/>
    <n v="13.1"/>
    <m/>
    <n v="35.943779999999997"/>
    <s v=""/>
    <n v="0"/>
    <n v="0"/>
  </r>
  <r>
    <n v="40132"/>
    <n v="0"/>
    <s v="BLOCOS VAZADOS DE CONCRETO ESTRUTURAL - 14CM - 10MPA"/>
    <m/>
    <x v="0"/>
    <m/>
    <s v=""/>
    <m/>
    <s v="M2"/>
    <s v=""/>
    <n v="67.209478936462659"/>
    <s v=""/>
    <s v=""/>
  </r>
  <r>
    <n v="40132"/>
    <n v="1"/>
    <m/>
    <n v="12602"/>
    <x v="176"/>
    <s v="UN"/>
    <n v="3.0289000000000001"/>
    <n v="13.1"/>
    <m/>
    <n v="39.67859"/>
    <s v=""/>
    <n v="0"/>
    <n v="0"/>
  </r>
  <r>
    <n v="40132"/>
    <n v="2"/>
    <m/>
    <n v="10643"/>
    <x v="174"/>
    <s v="M3"/>
    <n v="442.98289999999997"/>
    <n v="1.0699999999999999E-2"/>
    <m/>
    <n v="4.7399170299999991"/>
    <s v=""/>
    <n v="0"/>
    <n v="0"/>
  </r>
  <r>
    <n v="40132"/>
    <n v="3"/>
    <m/>
    <n v="2020"/>
    <x v="22"/>
    <s v="H"/>
    <n v="15.860837164231068"/>
    <n v="0.8"/>
    <m/>
    <n v="12.688669731384856"/>
    <s v=""/>
    <n v="0"/>
    <n v="0"/>
  </r>
  <r>
    <n v="40132"/>
    <n v="4"/>
    <m/>
    <n v="2099"/>
    <x v="1"/>
    <s v="H"/>
    <n v="12.627877718847255"/>
    <n v="0.8"/>
    <m/>
    <n v="10.102302175077805"/>
    <s v=""/>
    <n v="0"/>
    <n v="0"/>
  </r>
  <r>
    <n v="40133"/>
    <n v="0"/>
    <s v="BLOCOS VAZADOS DE CONCRETO ESTRUTURAL - 14CM - 12MPA"/>
    <m/>
    <x v="0"/>
    <m/>
    <s v=""/>
    <m/>
    <s v="M2"/>
    <s v=""/>
    <n v="70.002398936462669"/>
    <s v=""/>
    <s v=""/>
  </r>
  <r>
    <n v="40133"/>
    <n v="1"/>
    <m/>
    <n v="2020"/>
    <x v="22"/>
    <s v="H"/>
    <n v="15.860837164231068"/>
    <n v="0.8"/>
    <m/>
    <n v="12.688669731384856"/>
    <s v=""/>
    <n v="0"/>
    <n v="0"/>
  </r>
  <r>
    <n v="40133"/>
    <n v="2"/>
    <m/>
    <n v="12603"/>
    <x v="177"/>
    <s v="UN"/>
    <n v="3.2421000000000002"/>
    <n v="13.1"/>
    <m/>
    <n v="42.471510000000002"/>
    <s v=""/>
    <n v="0"/>
    <n v="0"/>
  </r>
  <r>
    <n v="40133"/>
    <n v="3"/>
    <m/>
    <n v="10643"/>
    <x v="174"/>
    <s v="M3"/>
    <n v="442.98289999999997"/>
    <n v="1.0699999999999999E-2"/>
    <m/>
    <n v="4.7399170299999991"/>
    <s v=""/>
    <n v="0"/>
    <n v="0"/>
  </r>
  <r>
    <n v="40133"/>
    <n v="4"/>
    <m/>
    <n v="2099"/>
    <x v="1"/>
    <s v="H"/>
    <n v="12.627877718847255"/>
    <n v="0.8"/>
    <m/>
    <n v="10.102302175077805"/>
    <s v=""/>
    <n v="0"/>
    <n v="0"/>
  </r>
  <r>
    <n v="40134"/>
    <n v="0"/>
    <s v="BLOCOS VAZADOS DE CONCRETO ESTRUTURAL - 14CM - 14MPA"/>
    <m/>
    <x v="0"/>
    <m/>
    <s v=""/>
    <m/>
    <s v="M2"/>
    <s v=""/>
    <n v="73.572148936462668"/>
    <s v=""/>
    <s v=""/>
  </r>
  <r>
    <n v="40134"/>
    <n v="1"/>
    <m/>
    <n v="12604"/>
    <x v="178"/>
    <s v="UN"/>
    <n v="3.5146000000000002"/>
    <n v="13.1"/>
    <m/>
    <n v="46.041260000000001"/>
    <s v=""/>
    <n v="0"/>
    <n v="0"/>
  </r>
  <r>
    <n v="40134"/>
    <n v="2"/>
    <m/>
    <n v="2099"/>
    <x v="1"/>
    <s v="H"/>
    <n v="12.627877718847255"/>
    <n v="0.8"/>
    <m/>
    <n v="10.102302175077805"/>
    <s v=""/>
    <n v="0"/>
    <n v="0"/>
  </r>
  <r>
    <n v="40134"/>
    <n v="3"/>
    <m/>
    <n v="10643"/>
    <x v="174"/>
    <s v="M3"/>
    <n v="442.98289999999997"/>
    <n v="1.0699999999999999E-2"/>
    <m/>
    <n v="4.7399170299999991"/>
    <s v=""/>
    <n v="0"/>
    <n v="0"/>
  </r>
  <r>
    <n v="40134"/>
    <n v="4"/>
    <m/>
    <n v="2020"/>
    <x v="22"/>
    <s v="H"/>
    <n v="15.860837164231068"/>
    <n v="0.8"/>
    <m/>
    <n v="12.688669731384856"/>
    <s v=""/>
    <n v="0"/>
    <n v="0"/>
  </r>
  <r>
    <n v="40135"/>
    <n v="0"/>
    <s v="BLOCOS VAZADOS DE CONCRETO ESTRUTURAL - 19CM - 8MPA"/>
    <m/>
    <x v="0"/>
    <m/>
    <s v=""/>
    <m/>
    <s v="M2"/>
    <s v=""/>
    <n v="76.632293956462661"/>
    <s v=""/>
    <s v=""/>
  </r>
  <r>
    <n v="40135"/>
    <n v="1"/>
    <m/>
    <n v="2020"/>
    <x v="22"/>
    <s v="H"/>
    <n v="15.860837164231068"/>
    <n v="0.8"/>
    <m/>
    <n v="12.688669731384856"/>
    <s v=""/>
    <n v="0"/>
    <n v="0"/>
  </r>
  <r>
    <n v="40135"/>
    <n v="2"/>
    <m/>
    <n v="12611"/>
    <x v="179"/>
    <s v="UN"/>
    <n v="3.6196999999999999"/>
    <n v="13.1"/>
    <m/>
    <n v="47.41807"/>
    <s v=""/>
    <n v="0"/>
    <n v="0"/>
  </r>
  <r>
    <n v="40135"/>
    <n v="3"/>
    <m/>
    <n v="2099"/>
    <x v="1"/>
    <s v="H"/>
    <n v="12.627877718847255"/>
    <n v="0.8"/>
    <m/>
    <n v="10.102302175077805"/>
    <s v=""/>
    <n v="0"/>
    <n v="0"/>
  </r>
  <r>
    <n v="40135"/>
    <n v="4"/>
    <m/>
    <n v="10643"/>
    <x v="174"/>
    <s v="M3"/>
    <n v="442.98289999999997"/>
    <n v="1.4500000000000001E-2"/>
    <m/>
    <n v="6.4232520500000003"/>
    <s v=""/>
    <n v="0"/>
    <n v="0"/>
  </r>
  <r>
    <n v="40136"/>
    <n v="0"/>
    <s v="BLOCOS VAZADOS DE CONCRETO ESTRURURAL - 19CM - 10MPA"/>
    <m/>
    <x v="0"/>
    <m/>
    <s v=""/>
    <m/>
    <s v="M2"/>
    <s v=""/>
    <n v="81.261833956462652"/>
    <s v=""/>
    <s v=""/>
  </r>
  <r>
    <n v="40136"/>
    <n v="1"/>
    <m/>
    <n v="2099"/>
    <x v="1"/>
    <s v="H"/>
    <n v="12.627877718847255"/>
    <n v="0.8"/>
    <m/>
    <n v="10.102302175077805"/>
    <s v=""/>
    <n v="0"/>
    <n v="0"/>
  </r>
  <r>
    <n v="40136"/>
    <n v="2"/>
    <m/>
    <n v="10643"/>
    <x v="174"/>
    <s v="M3"/>
    <n v="442.98289999999997"/>
    <n v="1.4500000000000001E-2"/>
    <m/>
    <n v="6.4232520500000003"/>
    <s v=""/>
    <n v="0"/>
    <n v="0"/>
  </r>
  <r>
    <n v="40136"/>
    <n v="3"/>
    <m/>
    <n v="2020"/>
    <x v="22"/>
    <s v="H"/>
    <n v="15.860837164231068"/>
    <n v="0.8"/>
    <m/>
    <n v="12.688669731384856"/>
    <s v=""/>
    <n v="0"/>
    <n v="0"/>
  </r>
  <r>
    <n v="40136"/>
    <n v="4"/>
    <m/>
    <n v="12612"/>
    <x v="180"/>
    <s v="UN"/>
    <n v="3.9731000000000001"/>
    <n v="13.1"/>
    <m/>
    <n v="52.047609999999999"/>
    <s v=""/>
    <n v="0"/>
    <n v="0"/>
  </r>
  <r>
    <n v="40137"/>
    <n v="0"/>
    <s v="BLOCOS VAZADOS DE CONCRETO ESTRUTURAL - 19CM - 12MPA"/>
    <m/>
    <x v="0"/>
    <m/>
    <s v=""/>
    <m/>
    <s v="M2"/>
    <s v=""/>
    <n v="83.522893956462653"/>
    <s v=""/>
    <s v=""/>
  </r>
  <r>
    <n v="40137"/>
    <n v="1"/>
    <m/>
    <n v="2020"/>
    <x v="22"/>
    <s v="H"/>
    <n v="15.860837164231068"/>
    <n v="0.8"/>
    <m/>
    <n v="12.688669731384856"/>
    <s v=""/>
    <n v="0"/>
    <n v="0"/>
  </r>
  <r>
    <n v="40137"/>
    <n v="2"/>
    <m/>
    <n v="12613"/>
    <x v="181"/>
    <s v="UN"/>
    <n v="4.1456999999999997"/>
    <n v="13.1"/>
    <m/>
    <n v="54.308669999999992"/>
    <s v=""/>
    <n v="0"/>
    <n v="0"/>
  </r>
  <r>
    <n v="40137"/>
    <n v="3"/>
    <m/>
    <n v="2099"/>
    <x v="1"/>
    <s v="H"/>
    <n v="12.627877718847255"/>
    <n v="0.8"/>
    <m/>
    <n v="10.102302175077805"/>
    <s v=""/>
    <n v="0"/>
    <n v="0"/>
  </r>
  <r>
    <n v="40137"/>
    <n v="4"/>
    <m/>
    <n v="10643"/>
    <x v="174"/>
    <s v="M3"/>
    <n v="442.98289999999997"/>
    <n v="1.4500000000000001E-2"/>
    <m/>
    <n v="6.4232520500000003"/>
    <s v=""/>
    <n v="0"/>
    <n v="0"/>
  </r>
  <r>
    <n v="40138"/>
    <n v="0"/>
    <s v="BLOCOS VAZADOS DE CONCRETO ESTRUTURAL - 19CM - 14MPA"/>
    <m/>
    <x v="0"/>
    <m/>
    <s v=""/>
    <m/>
    <s v="M2"/>
    <s v=""/>
    <n v="88.692153956462661"/>
    <s v=""/>
    <s v=""/>
  </r>
  <r>
    <n v="40138"/>
    <n v="1"/>
    <m/>
    <n v="2020"/>
    <x v="22"/>
    <s v="H"/>
    <n v="15.860837164231068"/>
    <n v="0.8"/>
    <m/>
    <n v="12.688669731384856"/>
    <s v=""/>
    <n v="0"/>
    <n v="0"/>
  </r>
  <r>
    <n v="40138"/>
    <n v="2"/>
    <m/>
    <n v="10643"/>
    <x v="174"/>
    <s v="M3"/>
    <n v="442.98289999999997"/>
    <n v="1.4500000000000001E-2"/>
    <m/>
    <n v="6.4232520500000003"/>
    <s v=""/>
    <n v="0"/>
    <n v="0"/>
  </r>
  <r>
    <n v="40138"/>
    <n v="3"/>
    <m/>
    <n v="2099"/>
    <x v="1"/>
    <s v="H"/>
    <n v="12.627877718847255"/>
    <n v="0.8"/>
    <m/>
    <n v="10.102302175077805"/>
    <s v=""/>
    <n v="0"/>
    <n v="0"/>
  </r>
  <r>
    <n v="40138"/>
    <n v="4"/>
    <m/>
    <n v="12614"/>
    <x v="182"/>
    <s v="UN"/>
    <n v="4.5403000000000002"/>
    <n v="13.1"/>
    <m/>
    <n v="59.477930000000001"/>
    <s v=""/>
    <n v="0"/>
    <n v="0"/>
  </r>
  <r>
    <n v="40140"/>
    <n v="0"/>
    <s v="BLOCOS VAZADOS DE CONCRETO - 09CM"/>
    <m/>
    <x v="0"/>
    <m/>
    <s v=""/>
    <m/>
    <s v="M2"/>
    <s v=""/>
    <n v="40.214536186147342"/>
    <s v=""/>
    <s v=""/>
  </r>
  <r>
    <n v="40140"/>
    <n v="1"/>
    <m/>
    <n v="2099"/>
    <x v="1"/>
    <s v="H"/>
    <n v="12.627877718847255"/>
    <n v="0.6603"/>
    <m/>
    <n v="8.3381876577548422"/>
    <s v=""/>
    <n v="0"/>
    <n v="0"/>
  </r>
  <r>
    <n v="40140"/>
    <n v="2"/>
    <m/>
    <n v="12530"/>
    <x v="183"/>
    <s v="UN"/>
    <n v="1.4452"/>
    <n v="13.1"/>
    <m/>
    <n v="18.932120000000001"/>
    <s v=""/>
    <n v="0"/>
    <n v="0"/>
  </r>
  <r>
    <n v="40140"/>
    <n v="3"/>
    <m/>
    <n v="10645"/>
    <x v="169"/>
    <s v="M3"/>
    <n v="309.5095"/>
    <n v="8.0000000000000002E-3"/>
    <m/>
    <n v="2.4760759999999999"/>
    <s v=""/>
    <n v="0"/>
    <n v="0"/>
  </r>
  <r>
    <n v="40140"/>
    <n v="4"/>
    <m/>
    <n v="2020"/>
    <x v="22"/>
    <s v="H"/>
    <n v="15.860837164231068"/>
    <n v="0.66"/>
    <m/>
    <n v="10.468152528392505"/>
    <s v=""/>
    <n v="0"/>
    <n v="0"/>
  </r>
  <r>
    <n v="40141"/>
    <n v="0"/>
    <s v="BLOCOS VAZADOS DE CONCRETO - 14CM"/>
    <m/>
    <x v="0"/>
    <m/>
    <s v=""/>
    <m/>
    <s v="M2"/>
    <s v=""/>
    <n v="46.554526852398908"/>
    <s v=""/>
    <s v=""/>
  </r>
  <r>
    <n v="40141"/>
    <n v="1"/>
    <m/>
    <n v="10645"/>
    <x v="169"/>
    <s v="M3"/>
    <n v="309.5095"/>
    <n v="1.0699999999999999E-2"/>
    <m/>
    <n v="3.3117516499999997"/>
    <s v=""/>
    <n v="0"/>
    <n v="0"/>
  </r>
  <r>
    <n v="40141"/>
    <n v="2"/>
    <m/>
    <n v="12532"/>
    <x v="184"/>
    <s v="UN"/>
    <n v="1.7754000000000001"/>
    <n v="13.1"/>
    <m/>
    <n v="23.257740000000002"/>
    <s v=""/>
    <n v="0"/>
    <n v="0"/>
  </r>
  <r>
    <n v="40141"/>
    <n v="3"/>
    <m/>
    <n v="2020"/>
    <x v="22"/>
    <s v="H"/>
    <n v="15.860837164231068"/>
    <n v="0.7"/>
    <m/>
    <n v="11.102586014961746"/>
    <s v=""/>
    <n v="0"/>
    <n v="0"/>
  </r>
  <r>
    <n v="40141"/>
    <n v="4"/>
    <m/>
    <n v="2099"/>
    <x v="1"/>
    <s v="H"/>
    <n v="12.627877718847255"/>
    <n v="0.70340000000000003"/>
    <m/>
    <n v="8.8824491874371603"/>
    <s v=""/>
    <n v="0"/>
    <n v="0"/>
  </r>
  <r>
    <n v="40142"/>
    <n v="0"/>
    <s v="BLOCOS VAZADOS DE CONCRETO - 19CM"/>
    <m/>
    <x v="0"/>
    <m/>
    <s v=""/>
    <m/>
    <s v="M2"/>
    <s v=""/>
    <n v="55.673643364300304"/>
    <s v=""/>
    <s v=""/>
  </r>
  <r>
    <n v="40142"/>
    <n v="1"/>
    <m/>
    <n v="12534"/>
    <x v="185"/>
    <s v="UN"/>
    <n v="2.2932999999999999"/>
    <n v="13.1"/>
    <m/>
    <n v="30.042229999999996"/>
    <s v=""/>
    <n v="0"/>
    <n v="0"/>
  </r>
  <r>
    <n v="40142"/>
    <n v="2"/>
    <m/>
    <n v="2020"/>
    <x v="22"/>
    <s v="H"/>
    <n v="15.860837164231068"/>
    <n v="0.74"/>
    <m/>
    <n v="11.737019501530989"/>
    <s v=""/>
    <n v="0"/>
    <n v="0"/>
  </r>
  <r>
    <n v="40142"/>
    <n v="3"/>
    <m/>
    <n v="2099"/>
    <x v="1"/>
    <s v="H"/>
    <n v="12.627877718847255"/>
    <n v="0.74490000000000001"/>
    <m/>
    <n v="9.4065061127693212"/>
    <s v=""/>
    <n v="0"/>
    <n v="0"/>
  </r>
  <r>
    <n v="40142"/>
    <n v="4"/>
    <m/>
    <n v="10645"/>
    <x v="169"/>
    <s v="M3"/>
    <n v="309.5095"/>
    <n v="1.4500000000000001E-2"/>
    <m/>
    <n v="4.4878877500000005"/>
    <s v=""/>
    <n v="0"/>
    <n v="0"/>
  </r>
  <r>
    <n v="40143"/>
    <n v="0"/>
    <s v="BLOCO SÍLICO CALCÁRIO - 09CM"/>
    <m/>
    <x v="0"/>
    <m/>
    <s v=""/>
    <m/>
    <s v="M2"/>
    <s v=""/>
    <n v="45.94135594648548"/>
    <s v=""/>
    <s v=""/>
  </r>
  <r>
    <n v="40143"/>
    <n v="1"/>
    <m/>
    <n v="2020"/>
    <x v="22"/>
    <s v="H"/>
    <n v="15.860837164231068"/>
    <n v="0.56999999999999995"/>
    <m/>
    <n v="9.0406771836117077"/>
    <s v=""/>
    <n v="0"/>
    <n v="0"/>
  </r>
  <r>
    <n v="40143"/>
    <n v="2"/>
    <m/>
    <n v="10648"/>
    <x v="44"/>
    <s v="M3"/>
    <n v="359.69349999999997"/>
    <n v="6.7999999999999996E-3"/>
    <m/>
    <n v="2.4459157999999999"/>
    <s v=""/>
    <n v="0"/>
    <n v="0"/>
  </r>
  <r>
    <n v="40143"/>
    <n v="3"/>
    <m/>
    <n v="2099"/>
    <x v="1"/>
    <s v="H"/>
    <n v="12.627877718847255"/>
    <n v="0.63"/>
    <m/>
    <n v="7.9555629628737705"/>
    <s v=""/>
    <n v="0"/>
    <n v="0"/>
  </r>
  <r>
    <n v="40143"/>
    <n v="4"/>
    <m/>
    <n v="12510"/>
    <x v="186"/>
    <s v="UN"/>
    <n v="2.0384000000000002"/>
    <n v="13"/>
    <m/>
    <n v="26.499200000000002"/>
    <s v=""/>
    <n v="0"/>
    <n v="0"/>
  </r>
  <r>
    <n v="40144"/>
    <n v="0"/>
    <s v="BLOCO SÍLICO CALCÁRIO - 14CM"/>
    <m/>
    <x v="0"/>
    <m/>
    <s v=""/>
    <m/>
    <s v="M2"/>
    <s v=""/>
    <n v="52.27073187633934"/>
    <s v=""/>
    <s v=""/>
  </r>
  <r>
    <n v="40144"/>
    <n v="1"/>
    <m/>
    <n v="10648"/>
    <x v="44"/>
    <s v="M3"/>
    <n v="359.69349999999997"/>
    <n v="8.9999999999999993E-3"/>
    <m/>
    <n v="3.2372414999999997"/>
    <s v=""/>
    <n v="0"/>
    <n v="0"/>
  </r>
  <r>
    <n v="40144"/>
    <n v="2"/>
    <m/>
    <n v="2020"/>
    <x v="22"/>
    <s v="H"/>
    <n v="15.860837164231068"/>
    <n v="0.63"/>
    <m/>
    <n v="9.9923274134655724"/>
    <s v=""/>
    <n v="0"/>
    <n v="0"/>
  </r>
  <r>
    <n v="40144"/>
    <n v="3"/>
    <m/>
    <n v="2099"/>
    <x v="1"/>
    <s v="H"/>
    <n v="12.627877718847255"/>
    <n v="0.63"/>
    <m/>
    <n v="7.9555629628737705"/>
    <s v=""/>
    <n v="0"/>
    <n v="0"/>
  </r>
  <r>
    <n v="40144"/>
    <n v="4"/>
    <m/>
    <n v="12511"/>
    <x v="187"/>
    <s v="UN"/>
    <n v="2.3912"/>
    <n v="13"/>
    <m/>
    <n v="31.085599999999999"/>
    <s v=""/>
    <n v="0"/>
    <n v="0"/>
  </r>
  <r>
    <n v="40145"/>
    <n v="0"/>
    <s v="BLOCO SÍLICO CALCÁRIO - 19CM"/>
    <m/>
    <x v="0"/>
    <m/>
    <s v=""/>
    <m/>
    <s v="M2"/>
    <s v=""/>
    <n v="63.204625376339351"/>
    <s v=""/>
    <s v=""/>
  </r>
  <r>
    <n v="40145"/>
    <n v="1"/>
    <m/>
    <n v="2020"/>
    <x v="22"/>
    <s v="H"/>
    <n v="15.860837164231068"/>
    <n v="0.63"/>
    <m/>
    <n v="9.9923274134655724"/>
    <s v=""/>
    <n v="0"/>
    <n v="0"/>
  </r>
  <r>
    <n v="40145"/>
    <n v="2"/>
    <m/>
    <n v="10648"/>
    <x v="44"/>
    <s v="M3"/>
    <n v="359.69349999999997"/>
    <n v="0.01"/>
    <m/>
    <n v="3.5969349999999998"/>
    <s v=""/>
    <n v="0"/>
    <n v="0"/>
  </r>
  <r>
    <n v="40145"/>
    <n v="3"/>
    <m/>
    <n v="12512"/>
    <x v="188"/>
    <s v="UN"/>
    <n v="3.2046000000000001"/>
    <n v="13"/>
    <m/>
    <n v="41.659800000000004"/>
    <s v=""/>
    <n v="0"/>
    <n v="0"/>
  </r>
  <r>
    <n v="40145"/>
    <n v="4"/>
    <m/>
    <n v="2099"/>
    <x v="1"/>
    <s v="H"/>
    <n v="12.627877718847255"/>
    <n v="0.63"/>
    <m/>
    <n v="7.9555629628737705"/>
    <s v=""/>
    <n v="0"/>
    <n v="0"/>
  </r>
  <r>
    <n v="40150"/>
    <n v="0"/>
    <s v="BLOCOS VAZADOS DE CONCRETO APARENTE - 09CM"/>
    <m/>
    <x v="0"/>
    <m/>
    <s v=""/>
    <m/>
    <s v="M2"/>
    <s v=""/>
    <n v="47.983909800453219"/>
    <s v=""/>
    <s v=""/>
  </r>
  <r>
    <n v="40150"/>
    <n v="1"/>
    <m/>
    <n v="2099"/>
    <x v="1"/>
    <s v="H"/>
    <n v="12.627877718847255"/>
    <n v="0.87080000000000002"/>
    <m/>
    <n v="10.99635591757219"/>
    <s v=""/>
    <n v="0"/>
    <n v="0"/>
  </r>
  <r>
    <n v="40150"/>
    <n v="2"/>
    <m/>
    <n v="2020"/>
    <x v="22"/>
    <s v="H"/>
    <n v="15.860837164231068"/>
    <n v="0.87"/>
    <m/>
    <n v="13.798928332881029"/>
    <s v=""/>
    <n v="0"/>
    <n v="0"/>
  </r>
  <r>
    <n v="40150"/>
    <n v="3"/>
    <m/>
    <n v="12520"/>
    <x v="189"/>
    <s v="UN"/>
    <n v="1.6071"/>
    <n v="13.1"/>
    <m/>
    <n v="21.05301"/>
    <s v=""/>
    <n v="0"/>
    <n v="0"/>
  </r>
  <r>
    <n v="40150"/>
    <n v="4"/>
    <m/>
    <n v="10645"/>
    <x v="169"/>
    <s v="M3"/>
    <n v="309.5095"/>
    <n v="6.8999999999999999E-3"/>
    <m/>
    <n v="2.1356155499999998"/>
    <s v=""/>
    <n v="0"/>
    <n v="0"/>
  </r>
  <r>
    <n v="40151"/>
    <n v="0"/>
    <s v="BLOCOS VAZADOS DE CONCRETO APARENTE - 14CM"/>
    <m/>
    <x v="0"/>
    <m/>
    <s v=""/>
    <m/>
    <s v="M2"/>
    <s v=""/>
    <n v="54.474190187816717"/>
    <s v=""/>
    <s v=""/>
  </r>
  <r>
    <n v="40151"/>
    <n v="1"/>
    <m/>
    <n v="12522"/>
    <x v="190"/>
    <s v="UN"/>
    <n v="1.9019999999999999"/>
    <n v="13.1"/>
    <m/>
    <n v="24.9162"/>
    <s v=""/>
    <n v="0"/>
    <n v="0"/>
  </r>
  <r>
    <n v="40151"/>
    <n v="2"/>
    <m/>
    <n v="2099"/>
    <x v="1"/>
    <s v="H"/>
    <n v="12.627877718847255"/>
    <n v="0.92290000000000005"/>
    <m/>
    <n v="11.654268346724132"/>
    <s v=""/>
    <n v="0"/>
    <n v="0"/>
  </r>
  <r>
    <n v="40151"/>
    <n v="3"/>
    <m/>
    <n v="2020"/>
    <x v="22"/>
    <s v="H"/>
    <n v="15.860837164231068"/>
    <n v="0.92"/>
    <m/>
    <n v="14.591970191092583"/>
    <s v=""/>
    <n v="0"/>
    <n v="0"/>
  </r>
  <r>
    <n v="40151"/>
    <n v="4"/>
    <m/>
    <n v="10645"/>
    <x v="169"/>
    <s v="M3"/>
    <n v="309.5095"/>
    <n v="1.0699999999999999E-2"/>
    <m/>
    <n v="3.3117516499999997"/>
    <s v=""/>
    <n v="0"/>
    <n v="0"/>
  </r>
  <r>
    <n v="40152"/>
    <n v="0"/>
    <s v="BLOCOS VAZADOS DE CONCRETO APARENTE - 19CM"/>
    <m/>
    <x v="0"/>
    <m/>
    <s v=""/>
    <m/>
    <s v="M2"/>
    <s v=""/>
    <n v="63.689317787408321"/>
    <s v=""/>
    <s v=""/>
  </r>
  <r>
    <n v="40152"/>
    <n v="1"/>
    <m/>
    <n v="10645"/>
    <x v="169"/>
    <s v="M3"/>
    <n v="309.5095"/>
    <n v="1.4500000000000001E-2"/>
    <m/>
    <n v="4.4878877500000005"/>
    <s v=""/>
    <n v="24.128"/>
    <n v="7467.8452160000006"/>
  </r>
  <r>
    <n v="40152"/>
    <n v="2"/>
    <m/>
    <n v="12524"/>
    <x v="191"/>
    <s v="UN"/>
    <n v="2.4049999999999998"/>
    <n v="13.1"/>
    <m/>
    <n v="31.505499999999998"/>
    <s v=""/>
    <n v="21798.399999999998"/>
    <n v="52425.151999999995"/>
  </r>
  <r>
    <n v="40152"/>
    <n v="3"/>
    <m/>
    <n v="2099"/>
    <x v="1"/>
    <s v="H"/>
    <n v="12.627877718847255"/>
    <n v="0.97489999999999999"/>
    <m/>
    <n v="12.310917988104189"/>
    <s v=""/>
    <n v="1622.2336"/>
    <n v="20485.367532205371"/>
  </r>
  <r>
    <n v="40152"/>
    <n v="4"/>
    <m/>
    <n v="2020"/>
    <x v="22"/>
    <s v="H"/>
    <n v="15.860837164231068"/>
    <n v="0.97"/>
    <m/>
    <n v="15.385012049304136"/>
    <s v=""/>
    <n v="1614.08"/>
    <n v="25600.660050042083"/>
  </r>
  <r>
    <n v="40160"/>
    <n v="0"/>
    <s v="BLOCOS VAZADOS DE CONCRETO ESTRUTURAL - 14CM - ATÉ 6MPA"/>
    <m/>
    <x v="0"/>
    <m/>
    <s v=""/>
    <m/>
    <s v="M2"/>
    <s v=""/>
    <n v="57.87179893646266"/>
    <s v=""/>
    <s v=""/>
  </r>
  <r>
    <n v="40160"/>
    <n v="1"/>
    <m/>
    <n v="2099"/>
    <x v="1"/>
    <s v="H"/>
    <n v="12.627877718847255"/>
    <n v="0.8"/>
    <m/>
    <n v="10.102302175077805"/>
    <s v=""/>
    <n v="0"/>
    <n v="0"/>
  </r>
  <r>
    <n v="40160"/>
    <n v="2"/>
    <m/>
    <n v="2020"/>
    <x v="22"/>
    <s v="H"/>
    <n v="15.860837164231068"/>
    <n v="0.8"/>
    <m/>
    <n v="12.688669731384856"/>
    <s v=""/>
    <n v="0"/>
    <n v="0"/>
  </r>
  <r>
    <n v="40160"/>
    <n v="3"/>
    <m/>
    <n v="10643"/>
    <x v="174"/>
    <s v="M3"/>
    <n v="442.98289999999997"/>
    <n v="1.0699999999999999E-2"/>
    <m/>
    <n v="4.7399170299999991"/>
    <s v=""/>
    <n v="0"/>
    <n v="0"/>
  </r>
  <r>
    <n v="40160"/>
    <n v="4"/>
    <m/>
    <n v="12540"/>
    <x v="192"/>
    <s v="UN"/>
    <n v="2.3161"/>
    <n v="13.1"/>
    <m/>
    <n v="30.340910000000001"/>
    <s v=""/>
    <n v="0"/>
    <n v="0"/>
  </r>
  <r>
    <n v="40161"/>
    <n v="0"/>
    <s v="BLOCOS VAZADOS DE CONCRETO ESTRUTURAL - 19CM - ATÉ 6MPA"/>
    <m/>
    <x v="0"/>
    <m/>
    <s v=""/>
    <m/>
    <s v="M2"/>
    <s v=""/>
    <n v="68.507673956462654"/>
    <s v=""/>
    <s v=""/>
  </r>
  <r>
    <n v="40161"/>
    <n v="1"/>
    <m/>
    <n v="12542"/>
    <x v="193"/>
    <s v="UN"/>
    <n v="2.9994999999999998"/>
    <n v="13.1"/>
    <m/>
    <n v="39.29345"/>
    <s v=""/>
    <n v="0"/>
    <n v="0"/>
  </r>
  <r>
    <n v="40161"/>
    <n v="2"/>
    <m/>
    <n v="2020"/>
    <x v="22"/>
    <s v="H"/>
    <n v="15.860837164231068"/>
    <n v="0.8"/>
    <m/>
    <n v="12.688669731384856"/>
    <s v=""/>
    <n v="0"/>
    <n v="0"/>
  </r>
  <r>
    <n v="40161"/>
    <n v="3"/>
    <m/>
    <n v="2099"/>
    <x v="1"/>
    <s v="H"/>
    <n v="12.627877718847255"/>
    <n v="0.8"/>
    <m/>
    <n v="10.102302175077805"/>
    <s v=""/>
    <n v="0"/>
    <n v="0"/>
  </r>
  <r>
    <n v="40161"/>
    <n v="4"/>
    <m/>
    <n v="10643"/>
    <x v="174"/>
    <s v="M3"/>
    <n v="442.98289999999997"/>
    <n v="1.4500000000000001E-2"/>
    <m/>
    <n v="6.4232520500000003"/>
    <s v=""/>
    <n v="0"/>
    <n v="0"/>
  </r>
  <r>
    <n v="40162"/>
    <n v="0"/>
    <s v="BLOCOS VAZADOS DE CONCRETO ESTRUTURAL APARENTE - 14CM - ATÉ 6MPA"/>
    <m/>
    <x v="0"/>
    <m/>
    <s v=""/>
    <m/>
    <s v="M2"/>
    <s v=""/>
    <n v="60.000881394796195"/>
    <s v=""/>
    <s v=""/>
  </r>
  <r>
    <n v="40162"/>
    <n v="1"/>
    <m/>
    <n v="12540"/>
    <x v="192"/>
    <s v="UN"/>
    <n v="2.3161"/>
    <n v="13.1"/>
    <m/>
    <n v="30.340910000000001"/>
    <s v=""/>
    <n v="0"/>
    <n v="0"/>
  </r>
  <r>
    <n v="40162"/>
    <n v="2"/>
    <m/>
    <n v="2020"/>
    <x v="22"/>
    <s v="H"/>
    <n v="15.860837164231068"/>
    <n v="0.9"/>
    <m/>
    <n v="14.274753447807962"/>
    <s v=""/>
    <n v="0"/>
    <n v="0"/>
  </r>
  <r>
    <n v="40162"/>
    <n v="3"/>
    <m/>
    <n v="2099"/>
    <x v="1"/>
    <s v="H"/>
    <n v="12.627877718847255"/>
    <n v="0.84299999999999997"/>
    <m/>
    <n v="10.645300916988235"/>
    <s v=""/>
    <n v="0"/>
    <n v="0"/>
  </r>
  <r>
    <n v="40162"/>
    <n v="4"/>
    <m/>
    <n v="10643"/>
    <x v="174"/>
    <s v="M3"/>
    <n v="442.98289999999997"/>
    <n v="1.0699999999999999E-2"/>
    <m/>
    <n v="4.7399170299999991"/>
    <s v=""/>
    <n v="0"/>
    <n v="0"/>
  </r>
  <r>
    <n v="40163"/>
    <n v="0"/>
    <s v="BLOCOS VAZADOS DE CONCRETO ESTRUTURAL APARENTE - 19CM - ATÉ 6MPA"/>
    <m/>
    <x v="0"/>
    <m/>
    <s v=""/>
    <m/>
    <s v="M2"/>
    <s v=""/>
    <n v="70.093757672885772"/>
    <s v=""/>
    <s v=""/>
  </r>
  <r>
    <n v="40163"/>
    <n v="1"/>
    <m/>
    <n v="12542"/>
    <x v="193"/>
    <s v="UN"/>
    <n v="2.9994999999999998"/>
    <n v="13.1"/>
    <m/>
    <n v="39.29345"/>
    <s v=""/>
    <n v="0"/>
    <n v="0"/>
  </r>
  <r>
    <n v="40163"/>
    <n v="2"/>
    <m/>
    <n v="10643"/>
    <x v="174"/>
    <s v="M3"/>
    <n v="442.98289999999997"/>
    <n v="1.4500000000000001E-2"/>
    <m/>
    <n v="6.4232520500000003"/>
    <s v=""/>
    <n v="0"/>
    <n v="0"/>
  </r>
  <r>
    <n v="40163"/>
    <n v="3"/>
    <m/>
    <n v="2099"/>
    <x v="1"/>
    <s v="H"/>
    <n v="12.627877718847255"/>
    <n v="0.8"/>
    <m/>
    <n v="10.102302175077805"/>
    <s v=""/>
    <n v="0"/>
    <n v="0"/>
  </r>
  <r>
    <n v="40163"/>
    <n v="4"/>
    <m/>
    <n v="2020"/>
    <x v="22"/>
    <s v="H"/>
    <n v="15.860837164231068"/>
    <n v="0.9"/>
    <m/>
    <n v="14.274753447807962"/>
    <s v=""/>
    <n v="0"/>
    <n v="0"/>
  </r>
  <r>
    <n v="40170"/>
    <n v="0"/>
    <s v="BLOCO CERÂMICO COMUM - 14CM"/>
    <m/>
    <x v="0"/>
    <m/>
    <s v=""/>
    <m/>
    <s v="M2"/>
    <s v=""/>
    <n v="67.065198040655474"/>
    <s v=""/>
    <s v=""/>
  </r>
  <r>
    <n v="40170"/>
    <n v="1"/>
    <m/>
    <n v="12547"/>
    <x v="194"/>
    <s v="UN"/>
    <n v="1.8141"/>
    <n v="14"/>
    <m/>
    <n v="25.397400000000001"/>
    <s v=""/>
    <n v="0"/>
    <n v="0"/>
  </r>
  <r>
    <n v="40170"/>
    <n v="2"/>
    <m/>
    <n v="10646"/>
    <x v="195"/>
    <s v="M3"/>
    <n v="418.94439999999997"/>
    <n v="1.3299999999999999E-2"/>
    <m/>
    <n v="5.5719605199999993"/>
    <s v=""/>
    <n v="0"/>
    <n v="0"/>
  </r>
  <r>
    <n v="40170"/>
    <n v="3"/>
    <m/>
    <n v="2099"/>
    <x v="1"/>
    <s v="H"/>
    <n v="12.627877718847255"/>
    <n v="1.1000000000000001"/>
    <m/>
    <n v="13.890665490731982"/>
    <s v=""/>
    <n v="0"/>
    <n v="0"/>
  </r>
  <r>
    <n v="40170"/>
    <n v="4"/>
    <m/>
    <n v="2020"/>
    <x v="22"/>
    <s v="H"/>
    <n v="15.860837164231068"/>
    <n v="1.4"/>
    <m/>
    <n v="22.205172029923492"/>
    <s v=""/>
    <n v="0"/>
    <n v="0"/>
  </r>
  <r>
    <n v="40171"/>
    <n v="0"/>
    <s v="BLOCO CERÂMICO COMUM - 19CM"/>
    <m/>
    <x v="0"/>
    <m/>
    <s v=""/>
    <m/>
    <s v="M2"/>
    <s v=""/>
    <n v="75.911136166597828"/>
    <s v=""/>
    <s v=""/>
  </r>
  <r>
    <n v="40171"/>
    <n v="1"/>
    <m/>
    <n v="2020"/>
    <x v="22"/>
    <s v="H"/>
    <n v="15.860837164231068"/>
    <n v="1.4"/>
    <m/>
    <n v="22.205172029923492"/>
    <s v=""/>
    <n v="0"/>
    <n v="0"/>
  </r>
  <r>
    <n v="40171"/>
    <n v="2"/>
    <m/>
    <n v="2099"/>
    <x v="1"/>
    <s v="H"/>
    <n v="12.627877718847255"/>
    <n v="1.1499999999999999"/>
    <m/>
    <n v="14.522059376674342"/>
    <s v=""/>
    <n v="0"/>
    <n v="0"/>
  </r>
  <r>
    <n v="40171"/>
    <n v="3"/>
    <m/>
    <n v="12548"/>
    <x v="196"/>
    <s v="UN"/>
    <n v="2.2631999999999999"/>
    <n v="14"/>
    <m/>
    <n v="31.684799999999999"/>
    <s v=""/>
    <n v="0"/>
    <n v="0"/>
  </r>
  <r>
    <n v="40171"/>
    <n v="4"/>
    <m/>
    <n v="10646"/>
    <x v="195"/>
    <s v="M3"/>
    <n v="418.94439999999997"/>
    <n v="1.7899999999999999E-2"/>
    <m/>
    <n v="7.4991047599999989"/>
    <s v=""/>
    <n v="0"/>
    <n v="0"/>
  </r>
  <r>
    <n v="40180"/>
    <n v="0"/>
    <s v="TELA TIPO DEPLOYEE PARA REFORÇO DE ALVENARIA"/>
    <m/>
    <x v="0"/>
    <m/>
    <s v=""/>
    <m/>
    <s v="M2"/>
    <s v=""/>
    <n v="2.8815841559635413"/>
    <s v=""/>
    <s v=""/>
  </r>
  <r>
    <n v="40180"/>
    <n v="1"/>
    <m/>
    <n v="2015"/>
    <x v="47"/>
    <s v="H"/>
    <n v="16.259414142106937"/>
    <n v="0.03"/>
    <m/>
    <n v="0.48778242426320811"/>
    <s v=""/>
    <n v="0"/>
    <n v="0"/>
  </r>
  <r>
    <n v="40180"/>
    <n v="2"/>
    <m/>
    <n v="19035"/>
    <x v="197"/>
    <s v="M2"/>
    <n v="1.8119000000000001"/>
    <n v="1.03"/>
    <m/>
    <n v="1.8662570000000001"/>
    <s v=""/>
    <n v="0"/>
    <n v="0"/>
  </r>
  <r>
    <n v="40180"/>
    <n v="3"/>
    <m/>
    <n v="2016"/>
    <x v="46"/>
    <s v="H"/>
    <n v="13.188618292508322"/>
    <n v="0.04"/>
    <m/>
    <n v="0.52754473170033289"/>
    <s v=""/>
    <n v="0"/>
    <n v="0"/>
  </r>
  <r>
    <n v="40195"/>
    <n v="0"/>
    <s v="ARMADURA EM AÇO CA-50 PARA BLOCOS VAZADOS DE CONCRETO ESTRUTURAL"/>
    <m/>
    <x v="0"/>
    <m/>
    <s v=""/>
    <m/>
    <s v="KG"/>
    <s v=""/>
    <n v="6.0589465947692212"/>
    <s v=""/>
    <s v=""/>
  </r>
  <r>
    <n v="40195"/>
    <n v="1"/>
    <m/>
    <n v="2016"/>
    <x v="46"/>
    <s v="H"/>
    <n v="13.188618292508322"/>
    <n v="0.08"/>
    <m/>
    <n v="1.0550894634006658"/>
    <s v=""/>
    <n v="0"/>
    <n v="0"/>
  </r>
  <r>
    <n v="40195"/>
    <n v="2"/>
    <m/>
    <n v="17740"/>
    <x v="48"/>
    <s v="KG"/>
    <n v="4.9862000000000002"/>
    <n v="0.02"/>
    <m/>
    <n v="9.9724000000000007E-2"/>
    <s v=""/>
    <n v="0"/>
    <n v="0"/>
  </r>
  <r>
    <n v="40195"/>
    <n v="3"/>
    <m/>
    <n v="2015"/>
    <x v="47"/>
    <s v="H"/>
    <n v="16.259414142106937"/>
    <n v="0.08"/>
    <m/>
    <n v="1.300753131368555"/>
    <s v=""/>
    <n v="0"/>
    <n v="0"/>
  </r>
  <r>
    <n v="40195"/>
    <n v="4"/>
    <m/>
    <n v="11510"/>
    <x v="92"/>
    <s v="KG"/>
    <n v="3.2757999999999998"/>
    <n v="1.1000000000000001"/>
    <m/>
    <n v="3.60338"/>
    <s v=""/>
    <n v="0"/>
    <n v="0"/>
  </r>
  <r>
    <n v="40196"/>
    <n v="0"/>
    <s v="ARMADURA EM AÇO CA-60 PARA BLOCOS VAZADOS DE CONCRETO ESTRUTURAL"/>
    <m/>
    <x v="0"/>
    <m/>
    <s v=""/>
    <m/>
    <s v="KG"/>
    <s v=""/>
    <n v="5.970616594769222"/>
    <s v=""/>
    <s v=""/>
  </r>
  <r>
    <n v="40196"/>
    <n v="1"/>
    <m/>
    <n v="2016"/>
    <x v="46"/>
    <s v="H"/>
    <n v="13.188618292508322"/>
    <n v="0.08"/>
    <m/>
    <n v="1.0550894634006658"/>
    <s v=""/>
    <n v="0"/>
    <n v="0"/>
  </r>
  <r>
    <n v="40196"/>
    <n v="2"/>
    <m/>
    <n v="11520"/>
    <x v="45"/>
    <s v="KG"/>
    <n v="3.1955"/>
    <n v="1.1000000000000001"/>
    <m/>
    <n v="3.5150500000000005"/>
    <s v=""/>
    <n v="0"/>
    <n v="0"/>
  </r>
  <r>
    <n v="40196"/>
    <n v="3"/>
    <m/>
    <n v="2015"/>
    <x v="47"/>
    <s v="H"/>
    <n v="16.259414142106937"/>
    <n v="0.08"/>
    <m/>
    <n v="1.300753131368555"/>
    <s v=""/>
    <n v="0"/>
    <n v="0"/>
  </r>
  <r>
    <n v="40196"/>
    <n v="4"/>
    <m/>
    <n v="17740"/>
    <x v="48"/>
    <s v="KG"/>
    <n v="4.9862000000000002"/>
    <n v="0.02"/>
    <m/>
    <n v="9.9724000000000007E-2"/>
    <s v=""/>
    <n v="0"/>
    <n v="0"/>
  </r>
  <r>
    <n v="40197"/>
    <n v="0"/>
    <s v="CONCRETO &quot;GROUT&quot;"/>
    <m/>
    <x v="0"/>
    <m/>
    <s v=""/>
    <m/>
    <s v="M3"/>
    <s v=""/>
    <n v="520.28428476040597"/>
    <s v=""/>
    <s v=""/>
  </r>
  <r>
    <n v="40197"/>
    <n v="1"/>
    <m/>
    <n v="2020"/>
    <x v="22"/>
    <s v="H"/>
    <n v="15.860837164231068"/>
    <n v="5"/>
    <m/>
    <n v="79.304185821155343"/>
    <s v=""/>
    <n v="0"/>
    <n v="0"/>
  </r>
  <r>
    <n v="40197"/>
    <n v="2"/>
    <m/>
    <n v="10627"/>
    <x v="198"/>
    <s v="M3"/>
    <n v="213.67830000000001"/>
    <n v="1"/>
    <m/>
    <n v="213.67830000000001"/>
    <s v=""/>
    <n v="0"/>
    <n v="0"/>
  </r>
  <r>
    <n v="40197"/>
    <n v="3"/>
    <m/>
    <n v="2099"/>
    <x v="1"/>
    <s v="H"/>
    <n v="12.627877718847255"/>
    <n v="18"/>
    <m/>
    <n v="227.3017989392506"/>
    <s v=""/>
    <n v="0"/>
    <n v="0"/>
  </r>
  <r>
    <n v="40198"/>
    <n v="0"/>
    <s v="VERGAS, CINTAS E PILARETES DE CONCRETO"/>
    <m/>
    <x v="0"/>
    <m/>
    <s v=""/>
    <m/>
    <s v="M3"/>
    <s v=""/>
    <n v="974.32832789815643"/>
    <s v=""/>
    <s v=""/>
  </r>
  <r>
    <n v="40198"/>
    <n v="1"/>
    <m/>
    <n v="11070"/>
    <x v="51"/>
    <s v="M"/>
    <n v="4.1189999999999998"/>
    <n v="11.17"/>
    <m/>
    <n v="46.009229999999995"/>
    <s v=""/>
    <n v="279.25"/>
    <n v="1150.2307499999999"/>
  </r>
  <r>
    <n v="40198"/>
    <n v="2"/>
    <m/>
    <n v="2013"/>
    <x v="15"/>
    <s v="H"/>
    <n v="15.756939025755017"/>
    <n v="13"/>
    <m/>
    <n v="204.8402073348152"/>
    <s v=""/>
    <n v="325"/>
    <n v="5121.0051833703801"/>
  </r>
  <r>
    <n v="40198"/>
    <n v="3"/>
    <m/>
    <n v="94001"/>
    <x v="122"/>
    <s v="H"/>
    <n v="0.94093109468750002"/>
    <n v="0.35"/>
    <m/>
    <n v="0.329325883140625"/>
    <s v=""/>
    <n v="8.75"/>
    <n v="8.2331470785156249"/>
  </r>
  <r>
    <n v="40198"/>
    <n v="4"/>
    <m/>
    <n v="11046"/>
    <x v="59"/>
    <s v="M"/>
    <n v="2.4108999999999998"/>
    <n v="1"/>
    <m/>
    <n v="2.4108999999999998"/>
    <s v=""/>
    <n v="25"/>
    <n v="60.272499999999994"/>
  </r>
  <r>
    <n v="40198"/>
    <n v="5"/>
    <m/>
    <n v="11066"/>
    <x v="67"/>
    <s v="M"/>
    <n v="1.0965"/>
    <n v="2.95"/>
    <m/>
    <n v="3.2346750000000002"/>
    <s v=""/>
    <n v="73.75"/>
    <n v="80.866875000000007"/>
  </r>
  <r>
    <n v="40198"/>
    <n v="6"/>
    <m/>
    <n v="17515"/>
    <x v="14"/>
    <s v="KG"/>
    <n v="5.5275999999999996"/>
    <n v="2.13"/>
    <m/>
    <n v="11.773787999999998"/>
    <s v=""/>
    <n v="53.25"/>
    <n v="294.34469999999993"/>
  </r>
  <r>
    <n v="40198"/>
    <n v="7"/>
    <m/>
    <n v="2020"/>
    <x v="22"/>
    <s v="H"/>
    <n v="15.860837164231068"/>
    <n v="2"/>
    <m/>
    <n v="31.721674328462136"/>
    <s v=""/>
    <n v="50"/>
    <n v="793.0418582115534"/>
  </r>
  <r>
    <n v="40198"/>
    <n v="8"/>
    <m/>
    <n v="10613"/>
    <x v="123"/>
    <s v="M3"/>
    <n v="250.2988"/>
    <n v="1"/>
    <m/>
    <n v="250.2988"/>
    <s v=""/>
    <n v="25"/>
    <n v="6257.47"/>
  </r>
  <r>
    <n v="40198"/>
    <n v="9"/>
    <m/>
    <n v="2015"/>
    <x v="47"/>
    <s v="H"/>
    <n v="16.259414142106937"/>
    <n v="4.8"/>
    <m/>
    <n v="78.045187882113296"/>
    <s v=""/>
    <n v="120"/>
    <n v="1951.1296970528324"/>
  </r>
  <r>
    <n v="40198"/>
    <n v="10"/>
    <m/>
    <n v="11510"/>
    <x v="92"/>
    <s v="KG"/>
    <n v="3.2757999999999998"/>
    <n v="69"/>
    <m/>
    <n v="226.03019999999998"/>
    <s v=""/>
    <n v="1725"/>
    <n v="5650.7549999999992"/>
  </r>
  <r>
    <n v="40198"/>
    <n v="11"/>
    <m/>
    <n v="2099"/>
    <x v="1"/>
    <s v="H"/>
    <n v="12.627877718847255"/>
    <n v="9"/>
    <m/>
    <n v="113.6508994696253"/>
    <s v=""/>
    <n v="225"/>
    <n v="2841.2724867406323"/>
  </r>
  <r>
    <n v="40198"/>
    <n v="12"/>
    <m/>
    <n v="17740"/>
    <x v="48"/>
    <s v="KG"/>
    <n v="4.9862000000000002"/>
    <n v="1.2"/>
    <m/>
    <n v="5.9834399999999999"/>
    <s v=""/>
    <n v="30"/>
    <n v="149.58599999999998"/>
  </r>
  <r>
    <n v="40204"/>
    <n v="0"/>
    <s v="ELEMENTOS VAZADOS DE TIJOLOS CERÂMICOS"/>
    <m/>
    <x v="0"/>
    <m/>
    <s v=""/>
    <m/>
    <s v="M2"/>
    <s v=""/>
    <n v="86.355650782024227"/>
    <s v=""/>
    <s v=""/>
  </r>
  <r>
    <n v="40204"/>
    <n v="1"/>
    <m/>
    <n v="12550"/>
    <x v="167"/>
    <s v="UN"/>
    <n v="0.62439999999999996"/>
    <n v="50"/>
    <m/>
    <n v="31.22"/>
    <s v=""/>
    <n v="0"/>
    <n v="0"/>
  </r>
  <r>
    <n v="40204"/>
    <n v="2"/>
    <m/>
    <n v="2020"/>
    <x v="22"/>
    <s v="H"/>
    <n v="15.860837164231068"/>
    <n v="1.6"/>
    <m/>
    <n v="25.377339462769712"/>
    <s v=""/>
    <n v="0"/>
    <n v="0"/>
  </r>
  <r>
    <n v="40204"/>
    <n v="3"/>
    <m/>
    <n v="10648"/>
    <x v="44"/>
    <s v="M3"/>
    <n v="359.69349999999997"/>
    <n v="2.47E-2"/>
    <m/>
    <n v="8.884429449999999"/>
    <s v=""/>
    <n v="0"/>
    <n v="0"/>
  </r>
  <r>
    <n v="40204"/>
    <n v="4"/>
    <m/>
    <n v="2099"/>
    <x v="1"/>
    <s v="H"/>
    <n v="12.627877718847255"/>
    <n v="1.653"/>
    <m/>
    <n v="20.873881869254514"/>
    <s v=""/>
    <n v="0"/>
    <n v="0"/>
  </r>
  <r>
    <n v="40208"/>
    <n v="0"/>
    <s v="ELEMENTO VAZADO DE CONCRETO - TIPO NEO-REX N.4A OU SIMILAR"/>
    <m/>
    <x v="0"/>
    <m/>
    <s v=""/>
    <m/>
    <s v="M2"/>
    <s v=""/>
    <n v="139.6933404211064"/>
    <s v=""/>
    <s v=""/>
  </r>
  <r>
    <n v="40208"/>
    <n v="1"/>
    <m/>
    <n v="2099"/>
    <x v="1"/>
    <s v="H"/>
    <n v="12.627877718847255"/>
    <n v="1.83"/>
    <m/>
    <n v="23.109016225490478"/>
    <s v=""/>
    <n v="0"/>
    <n v="0"/>
  </r>
  <r>
    <n v="40208"/>
    <n v="2"/>
    <m/>
    <n v="13001"/>
    <x v="199"/>
    <s v="UN"/>
    <n v="6.5454999999999997"/>
    <n v="13"/>
    <m/>
    <n v="85.091499999999996"/>
    <s v=""/>
    <n v="0"/>
    <n v="0"/>
  </r>
  <r>
    <n v="40208"/>
    <n v="3"/>
    <m/>
    <n v="2020"/>
    <x v="22"/>
    <s v="H"/>
    <n v="15.860837164231068"/>
    <n v="1.8"/>
    <m/>
    <n v="28.549506895615924"/>
    <s v=""/>
    <n v="0"/>
    <n v="0"/>
  </r>
  <r>
    <n v="40208"/>
    <n v="4"/>
    <m/>
    <n v="10630"/>
    <x v="33"/>
    <s v="M3"/>
    <n v="420.47390000000001"/>
    <n v="7.0000000000000001E-3"/>
    <m/>
    <n v="2.9433173000000004"/>
    <s v=""/>
    <n v="0"/>
    <n v="0"/>
  </r>
  <r>
    <n v="40209"/>
    <n v="0"/>
    <s v="ELEMENTO VAZADO DE CONCRETO - TIPO NEO REX N.4F OU SIMILAR"/>
    <m/>
    <x v="0"/>
    <m/>
    <s v=""/>
    <m/>
    <s v="M2"/>
    <s v=""/>
    <n v="236.0612062807871"/>
    <s v=""/>
    <s v=""/>
  </r>
  <r>
    <n v="40209"/>
    <n v="1"/>
    <m/>
    <n v="13044"/>
    <x v="200"/>
    <s v="UN"/>
    <n v="13.8"/>
    <n v="13"/>
    <m/>
    <n v="179.4"/>
    <s v=""/>
    <n v="0"/>
    <n v="0"/>
  </r>
  <r>
    <n v="40209"/>
    <n v="2"/>
    <m/>
    <n v="2020"/>
    <x v="22"/>
    <s v="H"/>
    <n v="15.860837164231068"/>
    <n v="1.8"/>
    <m/>
    <n v="28.549506895615924"/>
    <s v=""/>
    <n v="0"/>
    <n v="0"/>
  </r>
  <r>
    <n v="40209"/>
    <n v="3"/>
    <m/>
    <n v="2099"/>
    <x v="1"/>
    <s v="H"/>
    <n v="12.627877718847255"/>
    <n v="1.76"/>
    <m/>
    <n v="22.22506478517117"/>
    <s v=""/>
    <n v="0"/>
    <n v="0"/>
  </r>
  <r>
    <n v="40209"/>
    <n v="4"/>
    <m/>
    <n v="10630"/>
    <x v="33"/>
    <s v="M3"/>
    <n v="420.47390000000001"/>
    <n v="1.4E-2"/>
    <m/>
    <n v="5.8866346000000007"/>
    <s v=""/>
    <n v="0"/>
    <n v="0"/>
  </r>
  <r>
    <n v="40210"/>
    <n v="0"/>
    <s v="ELEMENTO VAZADO DE CONCRETO - TIPO NEO-REX N.16 OU SIMILAR"/>
    <m/>
    <x v="0"/>
    <m/>
    <s v=""/>
    <m/>
    <s v="M2"/>
    <s v=""/>
    <n v="164.57412684339823"/>
    <s v=""/>
    <s v=""/>
  </r>
  <r>
    <n v="40210"/>
    <n v="1"/>
    <m/>
    <n v="2099"/>
    <x v="1"/>
    <s v="H"/>
    <n v="12.627877718847255"/>
    <n v="1.8004"/>
    <m/>
    <n v="22.735231045012597"/>
    <s v=""/>
    <n v="0"/>
    <n v="0"/>
  </r>
  <r>
    <n v="40210"/>
    <n v="2"/>
    <m/>
    <n v="13003"/>
    <x v="201"/>
    <s v="UN"/>
    <n v="3.1065"/>
    <n v="27"/>
    <m/>
    <n v="83.875500000000002"/>
    <s v=""/>
    <n v="0"/>
    <n v="0"/>
  </r>
  <r>
    <n v="40210"/>
    <n v="3"/>
    <m/>
    <n v="10630"/>
    <x v="33"/>
    <s v="M3"/>
    <n v="420.47390000000001"/>
    <n v="9.5999999999999992E-3"/>
    <m/>
    <n v="4.0365494399999999"/>
    <s v=""/>
    <n v="0"/>
    <n v="0"/>
  </r>
  <r>
    <n v="40210"/>
    <n v="4"/>
    <m/>
    <n v="2020"/>
    <x v="22"/>
    <s v="H"/>
    <n v="15.860837164231068"/>
    <n v="3.4"/>
    <m/>
    <n v="53.926846358385632"/>
    <s v=""/>
    <n v="0"/>
    <n v="0"/>
  </r>
  <r>
    <n v="40211"/>
    <n v="0"/>
    <s v="ELEMENTO VAZADO DE CONCRETO - TIPO NEO -  N.16/DS/DC OU SIMILAR"/>
    <m/>
    <x v="0"/>
    <m/>
    <s v=""/>
    <m/>
    <s v="M2"/>
    <s v=""/>
    <n v="238.09440471063405"/>
    <s v=""/>
    <s v=""/>
  </r>
  <r>
    <n v="40211"/>
    <n v="1"/>
    <m/>
    <n v="13041"/>
    <x v="202"/>
    <s v="UN"/>
    <n v="6.0087999999999999"/>
    <n v="27"/>
    <m/>
    <n v="162.23759999999999"/>
    <s v=""/>
    <n v="0"/>
    <n v="0"/>
  </r>
  <r>
    <n v="40211"/>
    <n v="2"/>
    <m/>
    <n v="2020"/>
    <x v="22"/>
    <s v="H"/>
    <n v="15.860837164231068"/>
    <n v="2.4"/>
    <m/>
    <n v="38.06600919415456"/>
    <s v=""/>
    <n v="0"/>
    <n v="0"/>
  </r>
  <r>
    <n v="40211"/>
    <n v="3"/>
    <m/>
    <n v="10630"/>
    <x v="33"/>
    <s v="M3"/>
    <n v="420.47390000000001"/>
    <n v="1.9E-2"/>
    <m/>
    <n v="7.9890040999999998"/>
    <s v=""/>
    <n v="0"/>
    <n v="0"/>
  </r>
  <r>
    <n v="40211"/>
    <n v="4"/>
    <m/>
    <n v="2099"/>
    <x v="1"/>
    <s v="H"/>
    <n v="12.627877718847255"/>
    <n v="2.36"/>
    <m/>
    <n v="29.801791416479521"/>
    <s v=""/>
    <n v="0"/>
    <n v="0"/>
  </r>
  <r>
    <n v="40213"/>
    <n v="0"/>
    <s v="ELEMENTO VAZADO DE CONCRETO - TIPO NEO-REX N.17G OU SIMILAR"/>
    <m/>
    <x v="0"/>
    <m/>
    <s v=""/>
    <m/>
    <s v="M2"/>
    <s v=""/>
    <n v="125.98055261760484"/>
    <s v=""/>
    <s v=""/>
  </r>
  <r>
    <n v="40213"/>
    <n v="1"/>
    <m/>
    <n v="10630"/>
    <x v="33"/>
    <s v="M3"/>
    <n v="420.47390000000001"/>
    <n v="8.6E-3"/>
    <m/>
    <n v="3.6160755400000002"/>
    <s v=""/>
    <n v="0"/>
    <n v="0"/>
  </r>
  <r>
    <n v="40213"/>
    <n v="2"/>
    <m/>
    <n v="13006"/>
    <x v="203"/>
    <s v="UN"/>
    <n v="5.9089999999999998"/>
    <n v="12"/>
    <m/>
    <n v="70.908000000000001"/>
    <s v=""/>
    <n v="0"/>
    <n v="0"/>
  </r>
  <r>
    <n v="40213"/>
    <n v="3"/>
    <m/>
    <n v="2099"/>
    <x v="1"/>
    <s v="H"/>
    <n v="12.627877718847255"/>
    <n v="1.8140000000000001"/>
    <m/>
    <n v="22.906970181988921"/>
    <s v=""/>
    <n v="0"/>
    <n v="0"/>
  </r>
  <r>
    <n v="40213"/>
    <n v="4"/>
    <m/>
    <n v="2020"/>
    <x v="22"/>
    <s v="H"/>
    <n v="15.860837164231068"/>
    <n v="1.8"/>
    <m/>
    <n v="28.549506895615924"/>
    <s v=""/>
    <n v="0"/>
    <n v="0"/>
  </r>
  <r>
    <n v="40215"/>
    <n v="0"/>
    <s v="ELEMENTO VAZADO DE CONCRETO - TIPO NEO-REX N.19C OU SIMILAR"/>
    <m/>
    <x v="0"/>
    <m/>
    <s v=""/>
    <m/>
    <s v="M2"/>
    <s v=""/>
    <n v="111.68964603344671"/>
    <s v=""/>
    <s v=""/>
  </r>
  <r>
    <n v="40215"/>
    <n v="1"/>
    <m/>
    <n v="10632"/>
    <x v="204"/>
    <s v="M3"/>
    <n v="369.55110000000002"/>
    <n v="7.6E-3"/>
    <m/>
    <n v="2.8085883600000003"/>
    <s v=""/>
    <n v="0"/>
    <n v="0"/>
  </r>
  <r>
    <n v="40215"/>
    <n v="2"/>
    <m/>
    <n v="2020"/>
    <x v="22"/>
    <s v="H"/>
    <n v="15.860837164231068"/>
    <n v="1.4"/>
    <m/>
    <n v="22.205172029923492"/>
    <s v=""/>
    <n v="0"/>
    <n v="0"/>
  </r>
  <r>
    <n v="40215"/>
    <n v="3"/>
    <m/>
    <n v="2099"/>
    <x v="1"/>
    <s v="H"/>
    <n v="12.627877718847255"/>
    <n v="1.524"/>
    <m/>
    <n v="19.244885643523219"/>
    <s v=""/>
    <n v="0"/>
    <n v="0"/>
  </r>
  <r>
    <n v="40215"/>
    <n v="4"/>
    <m/>
    <n v="13012"/>
    <x v="205"/>
    <s v="UN"/>
    <n v="9.6329999999999991"/>
    <n v="7"/>
    <m/>
    <n v="67.430999999999997"/>
    <s v=""/>
    <n v="0"/>
    <n v="0"/>
  </r>
  <r>
    <n v="40217"/>
    <n v="0"/>
    <s v="ELEMENTO VAZADO DE CONCRETO - TIPO NEO-REX N.22B OU SIMILAR"/>
    <m/>
    <x v="0"/>
    <m/>
    <s v=""/>
    <m/>
    <s v="M2"/>
    <s v=""/>
    <n v="136.53474285970063"/>
    <s v=""/>
    <s v=""/>
  </r>
  <r>
    <n v="40217"/>
    <n v="1"/>
    <m/>
    <n v="2099"/>
    <x v="1"/>
    <s v="H"/>
    <n v="12.627877718847255"/>
    <n v="1.835"/>
    <m/>
    <n v="23.172155614084712"/>
    <s v=""/>
    <n v="0"/>
    <n v="0"/>
  </r>
  <r>
    <n v="40217"/>
    <n v="2"/>
    <m/>
    <n v="2020"/>
    <x v="22"/>
    <s v="H"/>
    <n v="15.860837164231068"/>
    <n v="1.8"/>
    <m/>
    <n v="28.549506895615924"/>
    <s v=""/>
    <n v="0"/>
    <n v="0"/>
  </r>
  <r>
    <n v="40217"/>
    <n v="3"/>
    <m/>
    <n v="10630"/>
    <x v="33"/>
    <s v="M3"/>
    <n v="420.47390000000001"/>
    <n v="6.4999999999999997E-3"/>
    <m/>
    <n v="2.7330803499999998"/>
    <s v=""/>
    <n v="0"/>
    <n v="0"/>
  </r>
  <r>
    <n v="40217"/>
    <n v="4"/>
    <m/>
    <n v="13047"/>
    <x v="206"/>
    <s v="UN"/>
    <n v="9.1199999999999992"/>
    <n v="9"/>
    <m/>
    <n v="82.08"/>
    <s v=""/>
    <n v="0"/>
    <n v="0"/>
  </r>
  <r>
    <n v="40218"/>
    <n v="0"/>
    <s v="ELEMENTO VAZADO DE CONCRETO - TIPO NEO-REX N.23A OU SIMILAR"/>
    <m/>
    <x v="0"/>
    <m/>
    <s v=""/>
    <m/>
    <s v="M2"/>
    <s v=""/>
    <n v="107.70665443273097"/>
    <s v=""/>
    <s v=""/>
  </r>
  <r>
    <n v="40218"/>
    <n v="1"/>
    <m/>
    <n v="10630"/>
    <x v="33"/>
    <s v="M3"/>
    <n v="420.47390000000001"/>
    <n v="4.4999999999999997E-3"/>
    <m/>
    <n v="1.8921325499999999"/>
    <s v=""/>
    <n v="0"/>
    <n v="0"/>
  </r>
  <r>
    <n v="40218"/>
    <n v="2"/>
    <m/>
    <n v="13020"/>
    <x v="207"/>
    <s v="UN"/>
    <n v="9.1389999999999993"/>
    <n v="7"/>
    <m/>
    <n v="63.972999999999999"/>
    <s v=""/>
    <n v="0"/>
    <n v="0"/>
  </r>
  <r>
    <n v="40218"/>
    <n v="3"/>
    <m/>
    <n v="2099"/>
    <x v="1"/>
    <s v="H"/>
    <n v="12.627877718847255"/>
    <n v="1.5549999999999999"/>
    <m/>
    <n v="19.636349852807481"/>
    <s v=""/>
    <n v="0"/>
    <n v="0"/>
  </r>
  <r>
    <n v="40218"/>
    <n v="4"/>
    <m/>
    <n v="2020"/>
    <x v="22"/>
    <s v="H"/>
    <n v="15.860837164231068"/>
    <n v="1.4"/>
    <m/>
    <n v="22.205172029923492"/>
    <s v=""/>
    <n v="0"/>
    <n v="0"/>
  </r>
  <r>
    <n v="40226"/>
    <n v="0"/>
    <s v="ELEMENTO VAZADO DE CONCRETO - TIPO NEO-REX N.62A OU SIMILAR"/>
    <m/>
    <x v="0"/>
    <m/>
    <s v=""/>
    <m/>
    <s v="M2"/>
    <s v=""/>
    <n v="132.05746011216394"/>
    <s v=""/>
    <s v=""/>
  </r>
  <r>
    <n v="40226"/>
    <n v="1"/>
    <m/>
    <n v="10630"/>
    <x v="33"/>
    <s v="M3"/>
    <n v="420.47390000000001"/>
    <n v="5.1999999999999998E-3"/>
    <m/>
    <n v="2.18646428"/>
    <s v=""/>
    <n v="0"/>
    <n v="0"/>
  </r>
  <r>
    <n v="40226"/>
    <n v="2"/>
    <m/>
    <n v="13040"/>
    <x v="208"/>
    <s v="UN"/>
    <n v="17.489999999999998"/>
    <n v="5"/>
    <m/>
    <n v="87.449999999999989"/>
    <s v=""/>
    <n v="0"/>
    <n v="0"/>
  </r>
  <r>
    <n v="40226"/>
    <n v="3"/>
    <m/>
    <n v="2099"/>
    <x v="1"/>
    <s v="H"/>
    <n v="12.627877718847255"/>
    <n v="0.998"/>
    <m/>
    <n v="12.602621963409561"/>
    <s v=""/>
    <n v="0"/>
    <n v="0"/>
  </r>
  <r>
    <n v="40226"/>
    <n v="4"/>
    <m/>
    <n v="2020"/>
    <x v="22"/>
    <s v="H"/>
    <n v="15.860837164231068"/>
    <n v="1.88"/>
    <m/>
    <n v="29.818373868754406"/>
    <s v=""/>
    <n v="0"/>
    <n v="0"/>
  </r>
  <r>
    <n v="40227"/>
    <n v="0"/>
    <s v="ELEMENTO VAZADO DE CONCRETO - TIPO NEO-REX N.62B OU SIMILAR"/>
    <m/>
    <x v="0"/>
    <m/>
    <s v=""/>
    <m/>
    <s v="M2"/>
    <s v=""/>
    <n v="113.04320077307598"/>
    <s v=""/>
    <s v=""/>
  </r>
  <r>
    <n v="40227"/>
    <n v="1"/>
    <m/>
    <n v="2020"/>
    <x v="22"/>
    <s v="H"/>
    <n v="15.860837164231068"/>
    <n v="1.4"/>
    <m/>
    <n v="22.205172029923492"/>
    <s v=""/>
    <n v="0"/>
    <n v="0"/>
  </r>
  <r>
    <n v="40227"/>
    <n v="2"/>
    <m/>
    <n v="10630"/>
    <x v="33"/>
    <s v="M3"/>
    <n v="420.47390000000001"/>
    <n v="3.2000000000000002E-3"/>
    <m/>
    <n v="1.3455164800000001"/>
    <s v=""/>
    <n v="0"/>
    <n v="0"/>
  </r>
  <r>
    <n v="40227"/>
    <n v="3"/>
    <m/>
    <n v="2099"/>
    <x v="1"/>
    <s v="H"/>
    <n v="12.627877718847255"/>
    <n v="1.5680000000000001"/>
    <m/>
    <n v="19.800512263152498"/>
    <s v=""/>
    <n v="0"/>
    <n v="0"/>
  </r>
  <r>
    <n v="40227"/>
    <n v="4"/>
    <m/>
    <n v="13039"/>
    <x v="209"/>
    <s v="UN"/>
    <n v="9.9559999999999995"/>
    <n v="7"/>
    <m/>
    <n v="69.691999999999993"/>
    <s v=""/>
    <n v="0"/>
    <n v="0"/>
  </r>
  <r>
    <n v="40230"/>
    <n v="0"/>
    <s v="ELEMENTO VAZADO DE CONCRETO - TIPO NEO-REX N.72A OU SIMILAR"/>
    <m/>
    <x v="0"/>
    <m/>
    <s v=""/>
    <m/>
    <s v="M2"/>
    <s v=""/>
    <n v="137.99345017548336"/>
    <s v=""/>
    <s v=""/>
  </r>
  <r>
    <n v="40230"/>
    <n v="1"/>
    <m/>
    <n v="13050"/>
    <x v="210"/>
    <s v="UN"/>
    <n v="6.46"/>
    <n v="13"/>
    <m/>
    <n v="83.98"/>
    <s v=""/>
    <n v="0"/>
    <n v="0"/>
  </r>
  <r>
    <n v="40230"/>
    <n v="2"/>
    <m/>
    <n v="2020"/>
    <x v="22"/>
    <s v="H"/>
    <n v="15.860837164231068"/>
    <n v="1.8"/>
    <m/>
    <n v="28.549506895615924"/>
    <s v=""/>
    <n v="0"/>
    <n v="0"/>
  </r>
  <r>
    <n v="40230"/>
    <n v="3"/>
    <m/>
    <n v="2099"/>
    <x v="1"/>
    <s v="H"/>
    <n v="12.627877718847255"/>
    <n v="1.85"/>
    <m/>
    <n v="23.361573779867424"/>
    <s v=""/>
    <n v="0"/>
    <n v="0"/>
  </r>
  <r>
    <n v="40230"/>
    <n v="4"/>
    <m/>
    <n v="10630"/>
    <x v="33"/>
    <s v="M3"/>
    <n v="420.47390000000001"/>
    <n v="5.0000000000000001E-3"/>
    <m/>
    <n v="2.1023695"/>
    <s v=""/>
    <n v="0"/>
    <n v="0"/>
  </r>
  <r>
    <n v="40235"/>
    <n v="0"/>
    <s v="ELEMENTO VAZADO DE CONCRETO - TIPO NEO-REX N.78A OU SIMILAR"/>
    <m/>
    <x v="0"/>
    <m/>
    <s v=""/>
    <m/>
    <s v="M2"/>
    <s v=""/>
    <n v="124.52075199413673"/>
    <s v=""/>
    <s v=""/>
  </r>
  <r>
    <n v="40235"/>
    <n v="1"/>
    <m/>
    <n v="13060"/>
    <x v="211"/>
    <s v="UN"/>
    <n v="11.52"/>
    <n v="7"/>
    <m/>
    <n v="80.64"/>
    <s v=""/>
    <n v="0"/>
    <n v="0"/>
  </r>
  <r>
    <n v="40235"/>
    <n v="2"/>
    <m/>
    <n v="10630"/>
    <x v="33"/>
    <s v="M3"/>
    <n v="420.47390000000001"/>
    <n v="5.0000000000000001E-3"/>
    <m/>
    <n v="2.1023695"/>
    <s v=""/>
    <n v="0"/>
    <n v="0"/>
  </r>
  <r>
    <n v="40235"/>
    <n v="3"/>
    <m/>
    <n v="2099"/>
    <x v="1"/>
    <s v="H"/>
    <n v="12.627877718847255"/>
    <n v="1.55"/>
    <m/>
    <n v="19.573210464213247"/>
    <s v=""/>
    <n v="0"/>
    <n v="0"/>
  </r>
  <r>
    <n v="40235"/>
    <n v="4"/>
    <m/>
    <n v="2020"/>
    <x v="22"/>
    <s v="H"/>
    <n v="15.860837164231068"/>
    <n v="1.4"/>
    <m/>
    <n v="22.205172029923492"/>
    <s v=""/>
    <n v="0"/>
    <n v="0"/>
  </r>
  <r>
    <n v="40330"/>
    <n v="0"/>
    <s v="PLACAS DE GRANILITE - 30MM DE ESPESSURA"/>
    <m/>
    <x v="0"/>
    <m/>
    <s v=""/>
    <m/>
    <s v="M2"/>
    <s v=""/>
    <n v="215.72678895840696"/>
    <s v=""/>
    <s v=""/>
  </r>
  <r>
    <n v="40330"/>
    <n v="1"/>
    <m/>
    <n v="13510"/>
    <x v="212"/>
    <s v="M2"/>
    <n v="109.002"/>
    <n v="1"/>
    <m/>
    <n v="109.002"/>
    <s v=""/>
    <n v="0"/>
    <n v="0"/>
  </r>
  <r>
    <n v="40330"/>
    <n v="2"/>
    <m/>
    <n v="2020"/>
    <x v="22"/>
    <s v="H"/>
    <n v="15.860837164231068"/>
    <n v="3"/>
    <m/>
    <n v="47.5825114926932"/>
    <s v=""/>
    <n v="0"/>
    <n v="0"/>
  </r>
  <r>
    <n v="40330"/>
    <n v="3"/>
    <m/>
    <n v="2099"/>
    <x v="1"/>
    <s v="H"/>
    <n v="12.627877718847255"/>
    <n v="4.4470000000000001"/>
    <m/>
    <n v="56.156172215713745"/>
    <s v=""/>
    <n v="0"/>
    <n v="0"/>
  </r>
  <r>
    <n v="40330"/>
    <n v="4"/>
    <m/>
    <n v="10629"/>
    <x v="171"/>
    <s v="M3"/>
    <n v="421.34249999999997"/>
    <n v="5.3E-3"/>
    <m/>
    <n v="2.23311525"/>
    <s v=""/>
    <n v="0"/>
    <n v="0"/>
  </r>
  <r>
    <n v="40330"/>
    <n v="5"/>
    <m/>
    <n v="10515"/>
    <x v="158"/>
    <s v="KG"/>
    <n v="1.0757000000000001"/>
    <n v="0.7"/>
    <m/>
    <n v="0.75299000000000005"/>
    <s v=""/>
    <n v="0"/>
    <n v="0"/>
  </r>
  <r>
    <n v="40331"/>
    <n v="0"/>
    <s v="PLACAS DE GRANILITE - 40MM DE ESPESSURA"/>
    <m/>
    <x v="0"/>
    <m/>
    <s v=""/>
    <m/>
    <s v="M2"/>
    <s v=""/>
    <n v="217.46781591490537"/>
    <s v=""/>
    <s v=""/>
  </r>
  <r>
    <n v="40331"/>
    <n v="1"/>
    <m/>
    <n v="2099"/>
    <x v="1"/>
    <s v="H"/>
    <n v="12.627877718847255"/>
    <n v="4.431"/>
    <m/>
    <n v="55.954126172212192"/>
    <s v=""/>
    <n v="0"/>
    <n v="0"/>
  </r>
  <r>
    <n v="40331"/>
    <n v="2"/>
    <m/>
    <n v="2020"/>
    <x v="22"/>
    <s v="H"/>
    <n v="15.860837164231068"/>
    <n v="3"/>
    <m/>
    <n v="47.5825114926932"/>
    <s v=""/>
    <n v="0"/>
    <n v="0"/>
  </r>
  <r>
    <n v="40331"/>
    <n v="3"/>
    <m/>
    <n v="10629"/>
    <x v="171"/>
    <s v="M3"/>
    <n v="421.34249999999997"/>
    <n v="6.8999999999999999E-3"/>
    <m/>
    <n v="2.9072632499999997"/>
    <s v=""/>
    <n v="0"/>
    <n v="0"/>
  </r>
  <r>
    <n v="40331"/>
    <n v="4"/>
    <m/>
    <n v="10515"/>
    <x v="158"/>
    <s v="KG"/>
    <n v="1.0757000000000001"/>
    <n v="0.95"/>
    <m/>
    <n v="1.0219150000000001"/>
    <s v=""/>
    <n v="0"/>
    <n v="0"/>
  </r>
  <r>
    <n v="40331"/>
    <n v="5"/>
    <m/>
    <n v="13512"/>
    <x v="213"/>
    <s v="M2"/>
    <n v="110.002"/>
    <n v="1"/>
    <m/>
    <n v="110.002"/>
    <s v=""/>
    <n v="0"/>
    <n v="0"/>
  </r>
  <r>
    <n v="40332"/>
    <n v="0"/>
    <s v="PLACAS DE GRANILITE - 50MM DE ESPESSURA"/>
    <m/>
    <x v="0"/>
    <m/>
    <s v=""/>
    <m/>
    <s v="M2"/>
    <s v=""/>
    <n v="219.51437026052841"/>
    <s v=""/>
    <s v=""/>
  </r>
  <r>
    <n v="40332"/>
    <n v="1"/>
    <m/>
    <n v="13513"/>
    <x v="214"/>
    <s v="M2"/>
    <n v="111.22499999999999"/>
    <n v="1"/>
    <m/>
    <n v="111.22499999999999"/>
    <s v=""/>
    <n v="0"/>
    <n v="0"/>
  </r>
  <r>
    <n v="40332"/>
    <n v="2"/>
    <m/>
    <n v="2020"/>
    <x v="22"/>
    <s v="H"/>
    <n v="15.860837164231068"/>
    <n v="3"/>
    <m/>
    <n v="47.5825114926932"/>
    <s v=""/>
    <n v="0"/>
    <n v="0"/>
  </r>
  <r>
    <n v="40332"/>
    <n v="3"/>
    <m/>
    <n v="2099"/>
    <x v="1"/>
    <s v="H"/>
    <n v="12.627877718847255"/>
    <n v="4.4109999999999996"/>
    <m/>
    <n v="55.701568617835235"/>
    <s v=""/>
    <n v="0"/>
    <n v="0"/>
  </r>
  <r>
    <n v="40332"/>
    <n v="4"/>
    <m/>
    <n v="10515"/>
    <x v="158"/>
    <s v="KG"/>
    <n v="1.0757000000000001"/>
    <n v="1.167"/>
    <m/>
    <n v="1.2553419000000001"/>
    <s v=""/>
    <n v="0"/>
    <n v="0"/>
  </r>
  <r>
    <n v="40332"/>
    <n v="5"/>
    <m/>
    <n v="10629"/>
    <x v="171"/>
    <s v="M3"/>
    <n v="421.34249999999997"/>
    <n v="8.8999999999999999E-3"/>
    <m/>
    <n v="3.7499482499999996"/>
    <s v=""/>
    <n v="0"/>
    <n v="0"/>
  </r>
  <r>
    <n v="40335"/>
    <n v="0"/>
    <s v="DIVISÓRIA EM ARDÓSIA CINZA - POLIDA 2 LADOS - ESPESSURA 30MM"/>
    <m/>
    <x v="0"/>
    <m/>
    <s v=""/>
    <m/>
    <s v="M2"/>
    <s v=""/>
    <n v="318.23589733305596"/>
    <s v=""/>
    <s v=""/>
  </r>
  <r>
    <n v="40335"/>
    <n v="1"/>
    <m/>
    <n v="10630"/>
    <x v="33"/>
    <s v="M3"/>
    <n v="420.47390000000001"/>
    <n v="7.7999999999999996E-3"/>
    <m/>
    <n v="3.2796964200000001"/>
    <s v=""/>
    <n v="0"/>
    <n v="0"/>
  </r>
  <r>
    <n v="40335"/>
    <n v="2"/>
    <m/>
    <n v="10515"/>
    <x v="158"/>
    <s v="KG"/>
    <n v="1.0757000000000001"/>
    <n v="0.95"/>
    <m/>
    <n v="1.0219150000000001"/>
    <s v=""/>
    <n v="0"/>
    <n v="0"/>
  </r>
  <r>
    <n v="40335"/>
    <n v="3"/>
    <m/>
    <n v="2020"/>
    <x v="22"/>
    <s v="H"/>
    <n v="15.860837164231068"/>
    <n v="2.4"/>
    <m/>
    <n v="38.06600919415456"/>
    <s v=""/>
    <n v="0"/>
    <n v="0"/>
  </r>
  <r>
    <n v="40335"/>
    <n v="4"/>
    <m/>
    <n v="13514"/>
    <x v="215"/>
    <s v="M2"/>
    <n v="215.63329999999999"/>
    <n v="1"/>
    <m/>
    <n v="215.63329999999999"/>
    <s v=""/>
    <n v="0"/>
    <n v="0"/>
  </r>
  <r>
    <n v="40335"/>
    <n v="5"/>
    <m/>
    <n v="2099"/>
    <x v="1"/>
    <s v="H"/>
    <n v="12.627877718847255"/>
    <n v="4.7699999999999996"/>
    <m/>
    <n v="60.2349767189014"/>
    <s v=""/>
    <n v="0"/>
    <n v="0"/>
  </r>
  <r>
    <n v="40351"/>
    <n v="0"/>
    <s v="VL.01 - DIVISÓRIA DE ACABAMENTO LAMINADO MELAMÍNICO, MIOLO COLMÉIA - PAINEL/PAINEL"/>
    <m/>
    <x v="0"/>
    <m/>
    <s v=""/>
    <m/>
    <s v="M2"/>
    <s v=""/>
    <n v="69.622600000000006"/>
    <s v=""/>
    <s v=""/>
  </r>
  <r>
    <n v="40351"/>
    <n v="1"/>
    <m/>
    <n v="13751"/>
    <x v="216"/>
    <s v="M2"/>
    <n v="69.622600000000006"/>
    <n v="1"/>
    <m/>
    <n v="69.622600000000006"/>
    <s v=""/>
    <n v="0"/>
    <n v="0"/>
  </r>
  <r>
    <n v="40352"/>
    <n v="0"/>
    <s v="VL.02 - DIVISÓRIA DE ACABAMENTO LAMINADO MELAMÍNICO, MIOLO COLMÉIA - PAINEL CEGO"/>
    <m/>
    <x v="0"/>
    <m/>
    <s v=""/>
    <m/>
    <s v="M2"/>
    <s v=""/>
    <n v="69.622600000000006"/>
    <s v=""/>
    <s v=""/>
  </r>
  <r>
    <n v="40352"/>
    <n v="1"/>
    <m/>
    <n v="13752"/>
    <x v="217"/>
    <s v="M2"/>
    <n v="69.622600000000006"/>
    <n v="1"/>
    <m/>
    <n v="69.622600000000006"/>
    <s v=""/>
    <n v="0"/>
    <n v="0"/>
  </r>
  <r>
    <n v="40353"/>
    <n v="0"/>
    <s v="VL.03 - DIVISÓRIA DE ACABAMENTO LAMINADO MELAMÍNICO, MIOLO COLMÉIA - PORTA/BANDEIRA"/>
    <m/>
    <x v="0"/>
    <m/>
    <s v=""/>
    <m/>
    <s v="M2"/>
    <s v=""/>
    <n v="133.18600000000001"/>
    <s v=""/>
    <s v=""/>
  </r>
  <r>
    <n v="40353"/>
    <n v="1"/>
    <m/>
    <n v="13753"/>
    <x v="218"/>
    <s v="M2"/>
    <n v="133.18600000000001"/>
    <n v="1"/>
    <m/>
    <n v="133.18600000000001"/>
    <s v=""/>
    <n v="0"/>
    <n v="0"/>
  </r>
  <r>
    <n v="40354"/>
    <n v="0"/>
    <s v="VL.04 - DIVISÓRIA DE ACABAMENTO LAMINADO MELAMÍNICO, MIOLO COLMÉIA - PAINEL/VIDRO"/>
    <m/>
    <x v="0"/>
    <m/>
    <s v=""/>
    <m/>
    <s v="M2"/>
    <s v=""/>
    <n v="84.499600000000001"/>
    <s v=""/>
    <s v=""/>
  </r>
  <r>
    <n v="40354"/>
    <n v="1"/>
    <m/>
    <n v="13754"/>
    <x v="219"/>
    <s v="M2"/>
    <n v="84.499600000000001"/>
    <n v="1"/>
    <m/>
    <n v="84.499600000000001"/>
    <s v=""/>
    <n v="0"/>
    <n v="0"/>
  </r>
  <r>
    <n v="40355"/>
    <n v="0"/>
    <s v="VL.05 - DIVISÓRIA DE ACABAMENTO LAMINADO MELAMÍNICO, MIOLO COLMÉIA - PORTA/VIDRO"/>
    <m/>
    <x v="0"/>
    <m/>
    <s v=""/>
    <m/>
    <s v="M2"/>
    <s v=""/>
    <n v="177.92140000000001"/>
    <s v=""/>
    <s v=""/>
  </r>
  <r>
    <n v="40355"/>
    <n v="1"/>
    <m/>
    <n v="13755"/>
    <x v="220"/>
    <s v="M2"/>
    <n v="177.92140000000001"/>
    <n v="1"/>
    <m/>
    <n v="177.92140000000001"/>
    <s v=""/>
    <n v="0"/>
    <n v="0"/>
  </r>
  <r>
    <n v="40356"/>
    <n v="0"/>
    <s v="VL.06 - DIVISÓRIA DE ACABAMENTO LAMINADO MELAMÍNICO, MIOLO COLMÉIA - PAINEL/VIDRO/PAINEL"/>
    <m/>
    <x v="0"/>
    <m/>
    <s v=""/>
    <m/>
    <s v="M2"/>
    <s v=""/>
    <n v="84.984700000000004"/>
    <s v=""/>
    <s v=""/>
  </r>
  <r>
    <n v="40356"/>
    <n v="1"/>
    <m/>
    <n v="13756"/>
    <x v="221"/>
    <s v="M2"/>
    <n v="84.984700000000004"/>
    <n v="1"/>
    <m/>
    <n v="84.984700000000004"/>
    <s v=""/>
    <n v="0"/>
    <n v="0"/>
  </r>
  <r>
    <n v="40357"/>
    <n v="0"/>
    <s v="VL.07 - DIVISÓRIA DE ACABAMENTO LAMINADO MELAMÍNICO, MIOLO COLMÉIA - PAINEL/VIDRO/VIDRO"/>
    <m/>
    <x v="0"/>
    <m/>
    <s v=""/>
    <m/>
    <s v="M2"/>
    <s v=""/>
    <n v="92.879000000000005"/>
    <s v=""/>
    <s v=""/>
  </r>
  <r>
    <n v="40357"/>
    <n v="1"/>
    <m/>
    <n v="13757"/>
    <x v="222"/>
    <s v="M2"/>
    <n v="92.879000000000005"/>
    <n v="1"/>
    <m/>
    <n v="92.879000000000005"/>
    <s v=""/>
    <n v="0"/>
    <n v="0"/>
  </r>
  <r>
    <n v="40358"/>
    <n v="0"/>
    <s v="VL.08 - DIVISÓRIA DE ACABAMENTO  LAMINADO MELAMÍNICO, MIOLO COLMÉIA - PORTA/BONECA/PAINEL"/>
    <m/>
    <x v="0"/>
    <m/>
    <s v=""/>
    <m/>
    <s v="M2"/>
    <s v=""/>
    <n v="150.60929999999999"/>
    <s v=""/>
    <s v=""/>
  </r>
  <r>
    <n v="40358"/>
    <n v="1"/>
    <m/>
    <n v="13758"/>
    <x v="223"/>
    <s v="M2"/>
    <n v="150.60929999999999"/>
    <n v="1"/>
    <m/>
    <n v="150.60929999999999"/>
    <s v=""/>
    <n v="0"/>
    <n v="0"/>
  </r>
  <r>
    <n v="40359"/>
    <n v="0"/>
    <s v="VL.09 - DIVISÓRIA DE ACABAMENTO  LAMINADO MELAMÍNICO, MIOLO COLMÉIA - PORTA/BONECA/VIDRO"/>
    <m/>
    <x v="0"/>
    <m/>
    <s v=""/>
    <m/>
    <s v="M2"/>
    <s v=""/>
    <n v="185.5977"/>
    <s v=""/>
    <s v=""/>
  </r>
  <r>
    <n v="40359"/>
    <n v="1"/>
    <m/>
    <n v="13759"/>
    <x v="224"/>
    <s v="M2"/>
    <n v="185.5977"/>
    <n v="1"/>
    <m/>
    <n v="185.5977"/>
    <s v=""/>
    <n v="0"/>
    <n v="0"/>
  </r>
  <r>
    <n v="45001"/>
    <n v="0"/>
    <s v="DEMOLIÇÃO DE ALVENARIA ESTRUTURAL DE BLOCOS VAZADOS DE CONCRETO"/>
    <m/>
    <x v="0"/>
    <m/>
    <s v=""/>
    <m/>
    <s v="M3"/>
    <s v=""/>
    <n v="50.511510875389021"/>
    <s v=""/>
    <s v=""/>
  </r>
  <r>
    <n v="45001"/>
    <n v="1"/>
    <m/>
    <n v="2099"/>
    <x v="1"/>
    <s v="H"/>
    <n v="12.627877718847255"/>
    <n v="4"/>
    <m/>
    <n v="50.511510875389021"/>
    <s v=""/>
    <n v="0"/>
    <n v="0"/>
  </r>
  <r>
    <n v="45004"/>
    <n v="0"/>
    <s v="DEMOLIÇÃO DE ALVENARIA EM GERAL (TIJOLOS OU BLOCOS)"/>
    <m/>
    <x v="0"/>
    <m/>
    <s v=""/>
    <m/>
    <s v="M3"/>
    <s v=""/>
    <n v="37.883633156541762"/>
    <s v=""/>
    <s v=""/>
  </r>
  <r>
    <n v="45004"/>
    <n v="1"/>
    <m/>
    <n v="2099"/>
    <x v="1"/>
    <s v="H"/>
    <n v="12.627877718847255"/>
    <n v="3"/>
    <m/>
    <n v="37.883633156541762"/>
    <s v=""/>
    <n v="0"/>
    <n v="0"/>
  </r>
  <r>
    <n v="45007"/>
    <n v="0"/>
    <s v="DEMOLIÇÃO DE ALVENARIA DE ELEMENTOS VAZADOS"/>
    <m/>
    <x v="0"/>
    <m/>
    <s v=""/>
    <m/>
    <s v="M3"/>
    <s v=""/>
    <n v="31.56969429711814"/>
    <s v=""/>
    <s v=""/>
  </r>
  <r>
    <n v="45007"/>
    <n v="1"/>
    <m/>
    <n v="2099"/>
    <x v="1"/>
    <s v="H"/>
    <n v="12.627877718847255"/>
    <n v="2.5"/>
    <m/>
    <n v="31.56969429711814"/>
    <s v=""/>
    <n v="0"/>
    <n v="0"/>
  </r>
  <r>
    <n v="45009"/>
    <n v="0"/>
    <s v="DEMOLIÇÃO DE VERGAS, CINTAS E PILARETES DE CONCRETO"/>
    <m/>
    <x v="0"/>
    <m/>
    <s v=""/>
    <m/>
    <s v="M3"/>
    <s v=""/>
    <n v="164.16241034501431"/>
    <s v=""/>
    <s v=""/>
  </r>
  <r>
    <n v="45009"/>
    <n v="1"/>
    <m/>
    <n v="2099"/>
    <x v="1"/>
    <s v="H"/>
    <n v="12.627877718847255"/>
    <n v="13"/>
    <m/>
    <n v="164.16241034501431"/>
    <s v=""/>
    <n v="0"/>
    <n v="0"/>
  </r>
  <r>
    <n v="45010"/>
    <n v="0"/>
    <s v="DEMOLIÇÃO DE PLACAS DIVISÓRIAS DE GRANILITE OU SIMILAR"/>
    <m/>
    <x v="0"/>
    <m/>
    <s v=""/>
    <m/>
    <s v="M2"/>
    <s v=""/>
    <n v="6.3139388594236276"/>
    <s v=""/>
    <s v=""/>
  </r>
  <r>
    <n v="45010"/>
    <n v="1"/>
    <m/>
    <n v="2099"/>
    <x v="1"/>
    <s v="H"/>
    <n v="12.627877718847255"/>
    <n v="0.5"/>
    <m/>
    <n v="6.3139388594236276"/>
    <s v=""/>
    <n v="0"/>
    <n v="0"/>
  </r>
  <r>
    <n v="45015"/>
    <n v="0"/>
    <s v="DEMOLIÇÃO DE DIVISÓRIAS - CHAPAS OU TÁBUAS, INCLUSIVE ENTARUGAMENTO"/>
    <m/>
    <x v="0"/>
    <m/>
    <s v=""/>
    <m/>
    <s v="M2"/>
    <s v=""/>
    <n v="5.0511510875389023"/>
    <s v=""/>
    <s v=""/>
  </r>
  <r>
    <n v="45015"/>
    <n v="1"/>
    <m/>
    <n v="2099"/>
    <x v="1"/>
    <s v="H"/>
    <n v="12.627877718847255"/>
    <n v="0.4"/>
    <m/>
    <n v="5.0511510875389023"/>
    <s v=""/>
    <n v="0"/>
    <n v="0"/>
  </r>
  <r>
    <n v="46005"/>
    <n v="0"/>
    <s v="RETIRADA DE ALVENARIA DE BLOCOS DE PEDRA NATURAL"/>
    <m/>
    <x v="0"/>
    <m/>
    <s v=""/>
    <m/>
    <s v="M3"/>
    <s v=""/>
    <n v="82.081205172507154"/>
    <s v=""/>
    <s v=""/>
  </r>
  <r>
    <n v="46005"/>
    <n v="1"/>
    <m/>
    <n v="2099"/>
    <x v="1"/>
    <s v="H"/>
    <n v="12.627877718847255"/>
    <n v="6.5"/>
    <m/>
    <n v="82.081205172507154"/>
    <s v=""/>
    <n v="0"/>
    <n v="0"/>
  </r>
  <r>
    <n v="46007"/>
    <n v="0"/>
    <s v="RETIRADA DE ALVENARIA DE TIJOLOS DE VIDRO OU ELEMENTOS VAZADOS"/>
    <m/>
    <x v="0"/>
    <m/>
    <s v=""/>
    <m/>
    <s v="M2"/>
    <s v=""/>
    <n v="12.627877718847255"/>
    <s v=""/>
    <s v=""/>
  </r>
  <r>
    <n v="46007"/>
    <n v="1"/>
    <m/>
    <n v="2099"/>
    <x v="1"/>
    <s v="H"/>
    <n v="12.627877718847255"/>
    <n v="1"/>
    <m/>
    <n v="12.627877718847255"/>
    <s v=""/>
    <n v="0"/>
    <n v="0"/>
  </r>
  <r>
    <n v="46010"/>
    <n v="0"/>
    <s v="RETIRADA DE PLACAS DIVISÓRIAS DE GRANILITE OU SIMILAR"/>
    <m/>
    <x v="0"/>
    <m/>
    <s v=""/>
    <m/>
    <s v="M2"/>
    <s v=""/>
    <n v="12.627877718847255"/>
    <s v=""/>
    <s v=""/>
  </r>
  <r>
    <n v="46010"/>
    <n v="1"/>
    <m/>
    <n v="2099"/>
    <x v="1"/>
    <s v="H"/>
    <n v="12.627877718847255"/>
    <n v="1"/>
    <m/>
    <n v="12.627877718847255"/>
    <s v=""/>
    <n v="0"/>
    <n v="0"/>
  </r>
  <r>
    <n v="46015"/>
    <n v="0"/>
    <s v="RETIRADA DE DIVISÓRIAS - CHAPAS OU TÁBUAS, EXCLUSIVE ENTARUGAMENTO"/>
    <m/>
    <x v="0"/>
    <m/>
    <s v=""/>
    <m/>
    <s v="M2"/>
    <s v=""/>
    <n v="6.3027756103020067"/>
    <s v=""/>
    <s v=""/>
  </r>
  <r>
    <n v="46015"/>
    <n v="1"/>
    <m/>
    <n v="2013"/>
    <x v="15"/>
    <s v="H"/>
    <n v="15.756939025755017"/>
    <n v="0.4"/>
    <m/>
    <n v="6.3027756103020067"/>
    <s v=""/>
    <n v="0"/>
    <n v="0"/>
  </r>
  <r>
    <n v="46016"/>
    <n v="0"/>
    <s v="RETIRADA DE DIVISÓRIAS - CHAPAS OU TÁBUAS, INCLUSIVE ENTARUGAMENTO"/>
    <m/>
    <x v="0"/>
    <m/>
    <s v=""/>
    <m/>
    <s v="M2"/>
    <s v=""/>
    <n v="12.605551220604013"/>
    <s v=""/>
    <s v=""/>
  </r>
  <r>
    <n v="46016"/>
    <n v="1"/>
    <m/>
    <n v="2013"/>
    <x v="15"/>
    <s v="H"/>
    <n v="15.756939025755017"/>
    <n v="0.8"/>
    <m/>
    <n v="12.605551220604013"/>
    <s v=""/>
    <n v="0"/>
    <n v="0"/>
  </r>
  <r>
    <n v="46019"/>
    <n v="0"/>
    <s v="RETIRADA DE DIVISÓRIAS - CHAPAS FIB.MADEIRA, COM MONTANTES METÁLICOS"/>
    <m/>
    <x v="0"/>
    <m/>
    <s v=""/>
    <m/>
    <s v="M2"/>
    <s v=""/>
    <n v="18.90832683090602"/>
    <s v=""/>
    <s v=""/>
  </r>
  <r>
    <n v="46019"/>
    <n v="1"/>
    <m/>
    <n v="2013"/>
    <x v="15"/>
    <s v="H"/>
    <n v="15.756939025755017"/>
    <n v="1.2"/>
    <m/>
    <n v="18.90832683090602"/>
    <s v=""/>
    <n v="0"/>
    <n v="0"/>
  </r>
  <r>
    <n v="47010"/>
    <n v="0"/>
    <s v="RECOLOCAÇÃO DE PLACAS DIVISÓRIAS DE GRANILITE OU SIMILAR"/>
    <m/>
    <x v="0"/>
    <m/>
    <s v=""/>
    <m/>
    <s v="M2"/>
    <s v=""/>
    <n v="39.652092910577672"/>
    <s v=""/>
    <s v=""/>
  </r>
  <r>
    <n v="47010"/>
    <n v="1"/>
    <m/>
    <n v="2020"/>
    <x v="22"/>
    <s v="H"/>
    <n v="15.860837164231068"/>
    <n v="2.5"/>
    <m/>
    <n v="39.652092910577672"/>
    <s v=""/>
    <n v="0"/>
    <n v="0"/>
  </r>
  <r>
    <n v="47015"/>
    <n v="0"/>
    <s v="RECOLOCAÇÃO DE DIVISÓRIAS - CHAPAS OU TÁBUAS, EXCLUSIVE ENTARUGAMENTO"/>
    <m/>
    <x v="0"/>
    <m/>
    <s v=""/>
    <m/>
    <s v="M2"/>
    <s v=""/>
    <n v="12.014449694519618"/>
    <s v=""/>
    <s v=""/>
  </r>
  <r>
    <n v="47015"/>
    <n v="1"/>
    <m/>
    <n v="17515"/>
    <x v="14"/>
    <s v="KG"/>
    <n v="5.5275999999999996"/>
    <n v="0.08"/>
    <m/>
    <n v="0.44220799999999999"/>
    <s v=""/>
    <n v="0"/>
    <n v="0"/>
  </r>
  <r>
    <n v="47015"/>
    <n v="2"/>
    <m/>
    <n v="2013"/>
    <x v="15"/>
    <s v="H"/>
    <n v="15.756939025755017"/>
    <n v="0.4"/>
    <m/>
    <n v="6.3027756103020067"/>
    <s v=""/>
    <n v="0"/>
    <n v="0"/>
  </r>
  <r>
    <n v="47015"/>
    <n v="3"/>
    <m/>
    <n v="2014"/>
    <x v="16"/>
    <s v="H"/>
    <n v="13.173665210544026"/>
    <n v="0.4"/>
    <m/>
    <n v="5.2694660842176111"/>
    <s v=""/>
    <n v="0"/>
    <n v="0"/>
  </r>
  <r>
    <n v="47016"/>
    <n v="0"/>
    <s v="RECOLOCAÇÃO DE DIVISÓRIAS - CHAPAS OU TÁBUAS, INCLUSIVE ENTARUGAMENTO"/>
    <m/>
    <x v="0"/>
    <m/>
    <s v=""/>
    <m/>
    <s v="M2"/>
    <s v=""/>
    <n v="24.250003389039236"/>
    <s v=""/>
    <s v=""/>
  </r>
  <r>
    <n v="47016"/>
    <n v="1"/>
    <m/>
    <n v="2013"/>
    <x v="15"/>
    <s v="H"/>
    <n v="15.756939025755017"/>
    <n v="0.8"/>
    <m/>
    <n v="12.605551220604013"/>
    <s v=""/>
    <n v="0"/>
    <n v="0"/>
  </r>
  <r>
    <n v="47016"/>
    <n v="2"/>
    <m/>
    <n v="17515"/>
    <x v="14"/>
    <s v="KG"/>
    <n v="5.5275999999999996"/>
    <n v="0.2"/>
    <m/>
    <n v="1.1055200000000001"/>
    <s v=""/>
    <n v="0"/>
    <n v="0"/>
  </r>
  <r>
    <n v="47016"/>
    <n v="3"/>
    <m/>
    <n v="2014"/>
    <x v="16"/>
    <s v="H"/>
    <n v="13.173665210544026"/>
    <n v="0.8"/>
    <m/>
    <n v="10.538932168435222"/>
    <s v=""/>
    <n v="0"/>
    <n v="0"/>
  </r>
  <r>
    <n v="47019"/>
    <n v="0"/>
    <s v="RECOLOCAÇÃO DE DIVISÓRIAS - CHAPAS FIB.MADEIRA, COM MONTANTES METÁLICOS"/>
    <m/>
    <x v="0"/>
    <m/>
    <s v=""/>
    <m/>
    <s v="M2"/>
    <s v=""/>
    <n v="34.716725083558849"/>
    <s v=""/>
    <s v=""/>
  </r>
  <r>
    <n v="47019"/>
    <n v="1"/>
    <m/>
    <n v="2014"/>
    <x v="16"/>
    <s v="H"/>
    <n v="13.173665210544026"/>
    <n v="1.2"/>
    <m/>
    <n v="15.808398252652831"/>
    <s v=""/>
    <n v="0"/>
    <n v="0"/>
  </r>
  <r>
    <n v="47019"/>
    <n v="2"/>
    <m/>
    <n v="2013"/>
    <x v="15"/>
    <s v="H"/>
    <n v="15.756939025755017"/>
    <n v="1.2"/>
    <m/>
    <n v="18.90832683090602"/>
    <s v=""/>
    <n v="0"/>
    <n v="0"/>
  </r>
  <r>
    <n v="50101"/>
    <n v="0"/>
    <s v="ARGAMASSA IMPERMEABILIZANTE DE CIMENTO E AREIA (REBOCO IMPERMEÁVEL) - TRAÇO 1:3, ESPESSURA DE 20MM"/>
    <m/>
    <x v="0"/>
    <m/>
    <s v=""/>
    <m/>
    <s v="M2"/>
    <s v=""/>
    <n v="31.793716846078194"/>
    <s v=""/>
    <s v=""/>
  </r>
  <r>
    <n v="50101"/>
    <n v="1"/>
    <m/>
    <n v="2099"/>
    <x v="1"/>
    <s v="H"/>
    <n v="12.627877718847255"/>
    <n v="0.95"/>
    <m/>
    <n v="11.996483832904891"/>
    <s v=""/>
    <n v="0"/>
    <n v="0"/>
  </r>
  <r>
    <n v="50101"/>
    <n v="2"/>
    <m/>
    <n v="10501"/>
    <x v="52"/>
    <s v="M3"/>
    <n v="74.379800000000003"/>
    <n v="2.4299999999999999E-2"/>
    <m/>
    <n v="1.80742914"/>
    <s v=""/>
    <n v="0"/>
    <n v="0"/>
  </r>
  <r>
    <n v="50101"/>
    <n v="3"/>
    <m/>
    <n v="2020"/>
    <x v="22"/>
    <s v="H"/>
    <n v="15.860837164231068"/>
    <n v="0.75"/>
    <m/>
    <n v="11.8956278731733"/>
    <s v=""/>
    <n v="0"/>
    <n v="0"/>
  </r>
  <r>
    <n v="50101"/>
    <n v="4"/>
    <m/>
    <n v="14022"/>
    <x v="127"/>
    <s v="KG"/>
    <n v="20.04"/>
    <n v="0.1"/>
    <m/>
    <n v="2.004"/>
    <s v=""/>
    <n v="0"/>
    <n v="0"/>
  </r>
  <r>
    <n v="50101"/>
    <n v="5"/>
    <m/>
    <n v="10517"/>
    <x v="91"/>
    <s v="KG"/>
    <n v="0.42080000000000001"/>
    <n v="9.7200000000000006"/>
    <m/>
    <n v="4.0901760000000005"/>
    <s v=""/>
    <n v="0"/>
    <n v="0"/>
  </r>
  <r>
    <n v="50103"/>
    <n v="0"/>
    <s v="ARGAMASSA IMPERMEABILIZANTE DE CIMENTO E AREIA (SUBSOLOS) - TRAÇO 1:2,5, ESPESSURA DE 20MM"/>
    <m/>
    <x v="0"/>
    <m/>
    <s v=""/>
    <m/>
    <s v="M2"/>
    <s v=""/>
    <n v="32.36639102607819"/>
    <s v=""/>
    <s v=""/>
  </r>
  <r>
    <n v="50103"/>
    <n v="1"/>
    <m/>
    <n v="10501"/>
    <x v="52"/>
    <s v="M3"/>
    <n v="74.379800000000003"/>
    <n v="2.3400000000000001E-2"/>
    <m/>
    <n v="1.7404873200000002"/>
    <s v=""/>
    <n v="0"/>
    <n v="0"/>
  </r>
  <r>
    <n v="50103"/>
    <n v="2"/>
    <m/>
    <n v="14022"/>
    <x v="127"/>
    <s v="KG"/>
    <n v="20.04"/>
    <n v="0.1"/>
    <m/>
    <n v="2.004"/>
    <s v=""/>
    <n v="0"/>
    <n v="0"/>
  </r>
  <r>
    <n v="50103"/>
    <n v="3"/>
    <m/>
    <n v="10517"/>
    <x v="91"/>
    <s v="KG"/>
    <n v="0.42080000000000001"/>
    <n v="11.24"/>
    <m/>
    <n v="4.7297919999999998"/>
    <s v=""/>
    <n v="0"/>
    <n v="0"/>
  </r>
  <r>
    <n v="50103"/>
    <n v="4"/>
    <m/>
    <n v="2020"/>
    <x v="22"/>
    <s v="H"/>
    <n v="15.860837164231068"/>
    <n v="0.75"/>
    <m/>
    <n v="11.8956278731733"/>
    <s v=""/>
    <n v="0"/>
    <n v="0"/>
  </r>
  <r>
    <n v="50103"/>
    <n v="5"/>
    <m/>
    <n v="2099"/>
    <x v="1"/>
    <s v="H"/>
    <n v="12.627877718847255"/>
    <n v="0.95"/>
    <m/>
    <n v="11.996483832904891"/>
    <s v=""/>
    <n v="0"/>
    <n v="0"/>
  </r>
  <r>
    <n v="50130"/>
    <n v="0"/>
    <s v="CIMENTO IMPERMEABILIZANTE DE CRISTALIZAÇÃO - ESTRUTUTURA ENTERRADA"/>
    <m/>
    <x v="0"/>
    <m/>
    <s v=""/>
    <m/>
    <s v="M2"/>
    <s v=""/>
    <n v="39.825400000000002"/>
    <s v=""/>
    <s v=""/>
  </r>
  <r>
    <n v="50130"/>
    <n v="1"/>
    <m/>
    <n v="14008"/>
    <x v="225"/>
    <s v="M2"/>
    <n v="39.825400000000002"/>
    <n v="1"/>
    <m/>
    <n v="39.825400000000002"/>
    <s v=""/>
    <n v="0"/>
    <n v="0"/>
  </r>
  <r>
    <n v="50140"/>
    <n v="0"/>
    <s v="REGULARIZAÇÃO COM ARGAMASSA DE CIMENTO E AREIA - TRAÇO 1:3, ESPESSURA MÉDIA 30MM"/>
    <m/>
    <x v="0"/>
    <m/>
    <s v=""/>
    <m/>
    <s v="M2"/>
    <s v=""/>
    <n v="25.919082614192817"/>
    <s v=""/>
    <s v=""/>
  </r>
  <r>
    <n v="50140"/>
    <n v="1"/>
    <m/>
    <n v="10630"/>
    <x v="33"/>
    <s v="M3"/>
    <n v="420.47390000000001"/>
    <n v="0.03"/>
    <m/>
    <n v="12.614217"/>
    <s v=""/>
    <n v="0"/>
    <n v="0"/>
  </r>
  <r>
    <n v="50140"/>
    <n v="2"/>
    <m/>
    <n v="2099"/>
    <x v="1"/>
    <s v="H"/>
    <n v="12.627877718847255"/>
    <n v="0.3"/>
    <m/>
    <n v="3.7883633156541765"/>
    <s v=""/>
    <n v="0"/>
    <n v="0"/>
  </r>
  <r>
    <n v="50140"/>
    <n v="3"/>
    <m/>
    <n v="2020"/>
    <x v="22"/>
    <s v="H"/>
    <n v="15.860837164231068"/>
    <n v="0.6"/>
    <m/>
    <n v="9.51650229853864"/>
    <s v=""/>
    <n v="0"/>
    <n v="0"/>
  </r>
  <r>
    <n v="50143"/>
    <n v="0"/>
    <s v="PINTURA PROTETORA COM TINTA BETUMINOSA (PARA  ARGAMASSA IMPERMEÁVEL) - 2 DEMÃOS"/>
    <m/>
    <x v="0"/>
    <m/>
    <s v=""/>
    <m/>
    <s v="M2"/>
    <s v=""/>
    <n v="7.4853133156541762"/>
    <s v=""/>
    <s v=""/>
  </r>
  <r>
    <n v="50143"/>
    <n v="1"/>
    <m/>
    <n v="2099"/>
    <x v="1"/>
    <s v="H"/>
    <n v="12.627877718847255"/>
    <n v="0.3"/>
    <m/>
    <n v="3.7883633156541765"/>
    <s v=""/>
    <n v="0"/>
    <n v="0"/>
  </r>
  <r>
    <n v="50143"/>
    <n v="2"/>
    <m/>
    <n v="14040"/>
    <x v="128"/>
    <s v="L"/>
    <n v="7.3939000000000004"/>
    <n v="0.5"/>
    <m/>
    <n v="3.6969500000000002"/>
    <s v=""/>
    <n v="0"/>
    <n v="0"/>
  </r>
  <r>
    <n v="50147"/>
    <n v="0"/>
    <s v="PROTEÇÃO MECÂNICA COM ARGAMASSA DE CIMENTO E AREIA - TRAÇO 1:7, ESPESSURA MÉDIA 30MM"/>
    <m/>
    <x v="0"/>
    <m/>
    <s v=""/>
    <m/>
    <s v="M2"/>
    <s v=""/>
    <n v="23.34868544153916"/>
    <s v=""/>
    <s v=""/>
  </r>
  <r>
    <n v="50147"/>
    <n v="1"/>
    <m/>
    <n v="2099"/>
    <x v="1"/>
    <s v="H"/>
    <n v="12.627877718847255"/>
    <n v="0.5"/>
    <m/>
    <n v="6.3139388594236276"/>
    <s v=""/>
    <n v="0"/>
    <n v="0"/>
  </r>
  <r>
    <n v="50147"/>
    <n v="2"/>
    <m/>
    <n v="2020"/>
    <x v="22"/>
    <s v="H"/>
    <n v="15.860837164231068"/>
    <n v="0.5"/>
    <m/>
    <n v="7.930418582115534"/>
    <s v=""/>
    <n v="0"/>
    <n v="0"/>
  </r>
  <r>
    <n v="50147"/>
    <n v="3"/>
    <m/>
    <n v="10638"/>
    <x v="226"/>
    <s v="M3"/>
    <n v="303.4776"/>
    <n v="0.03"/>
    <m/>
    <n v="9.1043279999999989"/>
    <s v=""/>
    <n v="0"/>
    <n v="0"/>
  </r>
  <r>
    <n v="50202"/>
    <n v="0"/>
    <s v="ARGAMASSA IMPERMEABILIZANTE DE CIMENTO E AREIA (RESERVATÓRIOS E PISCINAS) - TRAÇO 1:3, ESPESSURA 30MM"/>
    <m/>
    <x v="0"/>
    <m/>
    <s v=""/>
    <m/>
    <s v="M2"/>
    <s v=""/>
    <n v="51.452386909597053"/>
    <s v=""/>
    <s v=""/>
  </r>
  <r>
    <n v="50202"/>
    <n v="1"/>
    <m/>
    <n v="2020"/>
    <x v="22"/>
    <s v="H"/>
    <n v="15.860837164231068"/>
    <n v="1"/>
    <m/>
    <n v="15.860837164231068"/>
    <s v=""/>
    <n v="0"/>
    <n v="0"/>
  </r>
  <r>
    <n v="50202"/>
    <n v="2"/>
    <m/>
    <n v="10630"/>
    <x v="33"/>
    <s v="M3"/>
    <n v="420.47390000000001"/>
    <n v="0.03"/>
    <m/>
    <n v="12.614217"/>
    <s v=""/>
    <n v="0"/>
    <n v="0"/>
  </r>
  <r>
    <n v="50202"/>
    <n v="3"/>
    <m/>
    <n v="14022"/>
    <x v="127"/>
    <s v="KG"/>
    <n v="20.04"/>
    <n v="0.8"/>
    <m/>
    <n v="16.032"/>
    <s v=""/>
    <n v="0"/>
    <n v="0"/>
  </r>
  <r>
    <n v="50202"/>
    <n v="4"/>
    <m/>
    <n v="2099"/>
    <x v="1"/>
    <s v="H"/>
    <n v="12.627877718847255"/>
    <n v="0.55000000000000004"/>
    <m/>
    <n v="6.9453327453659908"/>
    <s v=""/>
    <n v="0"/>
    <n v="0"/>
  </r>
  <r>
    <n v="50230"/>
    <n v="0"/>
    <s v="CIMENTO IMPERMEABILIZANTE DE CRISTALIZAÇÃO - ESTRUTURA ELEVADA"/>
    <m/>
    <x v="0"/>
    <m/>
    <s v=""/>
    <m/>
    <s v="M2"/>
    <s v=""/>
    <n v="49.188099999999999"/>
    <s v=""/>
    <s v=""/>
  </r>
  <r>
    <n v="50230"/>
    <n v="1"/>
    <m/>
    <n v="14007"/>
    <x v="227"/>
    <s v="M2"/>
    <n v="49.188099999999999"/>
    <n v="1"/>
    <m/>
    <n v="49.188099999999999"/>
    <s v=""/>
    <n v="0"/>
    <n v="0"/>
  </r>
  <r>
    <n v="50243"/>
    <n v="0"/>
    <s v="PINTURA PROTETORA COM TINTA BETUMINOSA (PARA ARGAMASSA IMPERMEÁVEL) - 2 DEMÃOS"/>
    <m/>
    <x v="0"/>
    <m/>
    <s v=""/>
    <m/>
    <s v="M2"/>
    <s v=""/>
    <n v="7.4853133156541762"/>
    <s v=""/>
    <s v=""/>
  </r>
  <r>
    <n v="50243"/>
    <n v="1"/>
    <m/>
    <n v="2099"/>
    <x v="1"/>
    <s v="H"/>
    <n v="12.627877718847255"/>
    <n v="0.3"/>
    <m/>
    <n v="3.7883633156541765"/>
    <s v=""/>
    <n v="0"/>
    <n v="0"/>
  </r>
  <r>
    <n v="50243"/>
    <n v="2"/>
    <m/>
    <n v="14040"/>
    <x v="128"/>
    <s v="L"/>
    <n v="7.3939000000000004"/>
    <n v="0.5"/>
    <m/>
    <n v="3.6969500000000002"/>
    <s v=""/>
    <n v="0"/>
    <n v="0"/>
  </r>
  <r>
    <n v="50244"/>
    <n v="0"/>
    <s v="PINTURA PROTETORA COM TINTA A BASE DE EPÓXI (PARA ARGAMASSA IMPERMEÁVEL)"/>
    <m/>
    <x v="0"/>
    <m/>
    <s v=""/>
    <m/>
    <s v="M2"/>
    <s v=""/>
    <n v="85.071526951031089"/>
    <s v=""/>
    <s v=""/>
  </r>
  <r>
    <n v="50244"/>
    <n v="1"/>
    <m/>
    <n v="2076"/>
    <x v="228"/>
    <s v="H"/>
    <n v="12.645924541907611"/>
    <n v="1.9"/>
    <m/>
    <n v="24.027256629624461"/>
    <s v=""/>
    <n v="0"/>
    <n v="0"/>
  </r>
  <r>
    <n v="50244"/>
    <n v="2"/>
    <m/>
    <n v="37530"/>
    <x v="229"/>
    <s v="UN"/>
    <n v="0.85980000000000001"/>
    <n v="1.5"/>
    <m/>
    <n v="1.2897000000000001"/>
    <s v=""/>
    <n v="0"/>
    <n v="0"/>
  </r>
  <r>
    <n v="50244"/>
    <n v="3"/>
    <m/>
    <n v="2075"/>
    <x v="230"/>
    <s v="H"/>
    <n v="15.599673853371913"/>
    <n v="1.9"/>
    <m/>
    <n v="29.639380321406634"/>
    <s v=""/>
    <n v="0"/>
    <n v="0"/>
  </r>
  <r>
    <n v="50244"/>
    <n v="4"/>
    <m/>
    <n v="37030"/>
    <x v="231"/>
    <s v="L"/>
    <n v="40.110399999999998"/>
    <n v="0.5"/>
    <m/>
    <n v="20.055199999999999"/>
    <s v=""/>
    <n v="0"/>
    <n v="0"/>
  </r>
  <r>
    <n v="50244"/>
    <n v="5"/>
    <m/>
    <n v="37520"/>
    <x v="232"/>
    <s v="L"/>
    <n v="33.533299999999997"/>
    <n v="0.3"/>
    <m/>
    <n v="10.059989999999999"/>
    <s v=""/>
    <n v="0"/>
    <n v="0"/>
  </r>
  <r>
    <n v="50302"/>
    <n v="0"/>
    <s v="ARGAMASSA IMPERMEABILIZANTE DE CIMENTO E AREIA (CALHAS E MARQUISES) - TRAÇO 1:3, ESPESSURA 30MM"/>
    <m/>
    <x v="0"/>
    <m/>
    <s v=""/>
    <m/>
    <s v="M2"/>
    <s v=""/>
    <n v="51.452386909597053"/>
    <s v=""/>
    <s v=""/>
  </r>
  <r>
    <n v="50302"/>
    <n v="1"/>
    <m/>
    <n v="2099"/>
    <x v="1"/>
    <s v="H"/>
    <n v="12.627877718847255"/>
    <n v="0.55000000000000004"/>
    <m/>
    <n v="6.9453327453659908"/>
    <s v=""/>
    <n v="0"/>
    <n v="0"/>
  </r>
  <r>
    <n v="50302"/>
    <n v="2"/>
    <m/>
    <n v="14022"/>
    <x v="127"/>
    <s v="KG"/>
    <n v="20.04"/>
    <n v="0.8"/>
    <m/>
    <n v="16.032"/>
    <s v=""/>
    <n v="0"/>
    <n v="0"/>
  </r>
  <r>
    <n v="50302"/>
    <n v="3"/>
    <m/>
    <n v="2020"/>
    <x v="22"/>
    <s v="H"/>
    <n v="15.860837164231068"/>
    <n v="1"/>
    <m/>
    <n v="15.860837164231068"/>
    <s v=""/>
    <n v="0"/>
    <n v="0"/>
  </r>
  <r>
    <n v="50302"/>
    <n v="4"/>
    <m/>
    <n v="10630"/>
    <x v="33"/>
    <s v="M3"/>
    <n v="420.47390000000001"/>
    <n v="0.03"/>
    <m/>
    <n v="12.614217"/>
    <s v=""/>
    <n v="0"/>
    <n v="0"/>
  </r>
  <r>
    <n v="50305"/>
    <n v="0"/>
    <s v="IMPERMEABILIZAÇÃO COM MEMBRANAS ASFÁLTICAS - COM 3 CAMADAS DE FELTRO ASFÁLTICO 15LBS"/>
    <m/>
    <x v="0"/>
    <m/>
    <s v=""/>
    <m/>
    <s v="M2"/>
    <s v=""/>
    <n v="136.124"/>
    <s v=""/>
    <s v=""/>
  </r>
  <r>
    <n v="50305"/>
    <n v="1"/>
    <m/>
    <n v="14032"/>
    <x v="233"/>
    <s v="M2"/>
    <n v="136.124"/>
    <n v="1"/>
    <m/>
    <n v="136.124"/>
    <s v=""/>
    <n v="0"/>
    <n v="0"/>
  </r>
  <r>
    <n v="50306"/>
    <n v="0"/>
    <s v="IMPERMEABILIZAÇÃO COM MEMBRANAS ASFÁLTICAS - COM 4 CAMADAS DE FELTRO ASFÁLTICO 15LBS"/>
    <m/>
    <x v="0"/>
    <m/>
    <s v=""/>
    <m/>
    <s v="M2"/>
    <s v=""/>
    <n v="174.10300000000001"/>
    <s v=""/>
    <s v=""/>
  </r>
  <r>
    <n v="50306"/>
    <n v="1"/>
    <m/>
    <n v="14034"/>
    <x v="234"/>
    <s v="M2"/>
    <n v="174.10300000000001"/>
    <n v="1"/>
    <m/>
    <n v="174.10300000000001"/>
    <s v=""/>
    <n v="0"/>
    <n v="0"/>
  </r>
  <r>
    <n v="50307"/>
    <n v="0"/>
    <s v="IMPERMEABILIZAÇÃO COM MEMBRANAS ASFÁLTICAS - COM 5 CAMADAS DE FELTRO ASFÁLTICO 15LBS"/>
    <m/>
    <x v="0"/>
    <m/>
    <s v=""/>
    <m/>
    <s v="M2"/>
    <s v=""/>
    <n v="215.36359999999999"/>
    <s v=""/>
    <s v=""/>
  </r>
  <r>
    <n v="50307"/>
    <n v="1"/>
    <m/>
    <n v="14036"/>
    <x v="235"/>
    <s v="M2"/>
    <n v="215.36359999999999"/>
    <n v="1"/>
    <m/>
    <n v="215.36359999999999"/>
    <s v=""/>
    <n v="0"/>
    <n v="0"/>
  </r>
  <r>
    <n v="50308"/>
    <n v="0"/>
    <s v="MANTA ASFÁLTICA ESPESSURA DE 3MM COM VÉU DE POLIÉSTER COLADA A MAÇARICO"/>
    <m/>
    <x v="0"/>
    <m/>
    <s v=""/>
    <m/>
    <s v="M2"/>
    <s v=""/>
    <n v="70.075000000000003"/>
    <s v=""/>
    <s v=""/>
  </r>
  <r>
    <n v="50308"/>
    <n v="1"/>
    <m/>
    <n v="14037"/>
    <x v="236"/>
    <s v="M2"/>
    <n v="70.075000000000003"/>
    <n v="1"/>
    <m/>
    <n v="70.075000000000003"/>
    <s v=""/>
    <n v="0"/>
    <n v="0"/>
  </r>
  <r>
    <n v="50309"/>
    <n v="0"/>
    <s v="MANTA ASFÁLTICA ESPESSURA DE 4MM COM VÉU DE POLIÉSTER COLADA A MAÇARICO"/>
    <m/>
    <x v="0"/>
    <m/>
    <s v=""/>
    <m/>
    <s v="M2"/>
    <s v=""/>
    <n v="76.173199999999994"/>
    <s v=""/>
    <s v=""/>
  </r>
  <r>
    <n v="50309"/>
    <n v="1"/>
    <m/>
    <n v="14038"/>
    <x v="237"/>
    <s v="M2"/>
    <n v="76.173199999999994"/>
    <n v="1"/>
    <m/>
    <n v="76.173199999999994"/>
    <s v=""/>
    <n v="0"/>
    <n v="0"/>
  </r>
  <r>
    <n v="50311"/>
    <n v="0"/>
    <s v="MANTA ASFÁLTICA ESPESSURA DE 4MM ANTI RAIZ COM VÉU DE POLIÉSTER"/>
    <m/>
    <x v="0"/>
    <m/>
    <s v=""/>
    <m/>
    <s v="M2"/>
    <s v=""/>
    <n v="93.433300000000003"/>
    <s v=""/>
    <s v=""/>
  </r>
  <r>
    <n v="50311"/>
    <n v="1"/>
    <m/>
    <n v="14039"/>
    <x v="238"/>
    <s v="M2"/>
    <n v="93.433300000000003"/>
    <n v="1"/>
    <m/>
    <n v="93.433300000000003"/>
    <s v=""/>
    <n v="0"/>
    <n v="0"/>
  </r>
  <r>
    <n v="50312"/>
    <n v="0"/>
    <s v="IMPERMEABILIZAÇÃO A BASE DE EMULSÃO ASFÁLTICA - ESTRUTURADA COM TECIDO POLIÉSTER - 2 CAMADAS DE ESTRUTURANTE"/>
    <m/>
    <x v="0"/>
    <m/>
    <s v=""/>
    <m/>
    <s v="M2"/>
    <s v=""/>
    <n v="65.271000000000001"/>
    <s v=""/>
    <s v=""/>
  </r>
  <r>
    <n v="50312"/>
    <n v="1"/>
    <m/>
    <n v="14017"/>
    <x v="239"/>
    <s v="M2"/>
    <n v="65.271000000000001"/>
    <n v="1"/>
    <m/>
    <n v="65.271000000000001"/>
    <s v=""/>
    <n v="0"/>
    <n v="0"/>
  </r>
  <r>
    <n v="50313"/>
    <n v="0"/>
    <s v="IMPERMEABILIZAÇÃO A BASE DE EMULSÃO ASFÁLTICA ESTRUTURADA COM TECIDO DE POLIÉSTER - 3 CAMADAS DE ESTRUTURANTE"/>
    <m/>
    <x v="0"/>
    <m/>
    <s v=""/>
    <m/>
    <s v="M2"/>
    <s v=""/>
    <n v="107.64700000000001"/>
    <s v=""/>
    <s v=""/>
  </r>
  <r>
    <n v="50313"/>
    <n v="1"/>
    <m/>
    <n v="14019"/>
    <x v="240"/>
    <s v="M2"/>
    <n v="107.64700000000001"/>
    <n v="1"/>
    <m/>
    <n v="107.64700000000001"/>
    <s v=""/>
    <n v="0"/>
    <n v="0"/>
  </r>
  <r>
    <n v="50317"/>
    <n v="0"/>
    <s v="IMPERMEABILIZAÇÃO A BASE DE EMULSÃO ASFÁLTICA MODIFICADA COM ELASTÔMEROS - ESTRUTURADA COM TECIDO DE POLIÉSTER - 2 CAMADAS DE ESTRUTURANTE"/>
    <m/>
    <x v="0"/>
    <m/>
    <s v=""/>
    <m/>
    <s v="M2"/>
    <s v=""/>
    <n v="72.843800000000002"/>
    <s v=""/>
    <s v=""/>
  </r>
  <r>
    <n v="50317"/>
    <n v="1"/>
    <m/>
    <n v="14015"/>
    <x v="241"/>
    <s v="M2"/>
    <n v="72.843800000000002"/>
    <n v="1"/>
    <m/>
    <n v="72.843800000000002"/>
    <s v=""/>
    <n v="0"/>
    <n v="0"/>
  </r>
  <r>
    <n v="50340"/>
    <n v="0"/>
    <s v="REGULARIZAÇÃO COM ARGAMASSA DE CIMENTO E AREIA - TRAÇO 1:3, ESPESSURA MÉDIA 30MM"/>
    <m/>
    <x v="0"/>
    <m/>
    <s v=""/>
    <m/>
    <s v="M2"/>
    <s v=""/>
    <n v="25.919082614192817"/>
    <s v=""/>
    <s v=""/>
  </r>
  <r>
    <n v="50340"/>
    <n v="1"/>
    <m/>
    <n v="2099"/>
    <x v="1"/>
    <s v="H"/>
    <n v="12.627877718847255"/>
    <n v="0.3"/>
    <m/>
    <n v="3.7883633156541765"/>
    <s v=""/>
    <n v="0"/>
    <n v="0"/>
  </r>
  <r>
    <n v="50340"/>
    <n v="2"/>
    <m/>
    <n v="2020"/>
    <x v="22"/>
    <s v="H"/>
    <n v="15.860837164231068"/>
    <n v="0.6"/>
    <m/>
    <n v="9.51650229853864"/>
    <s v=""/>
    <n v="0"/>
    <n v="0"/>
  </r>
  <r>
    <n v="50340"/>
    <n v="3"/>
    <m/>
    <n v="10630"/>
    <x v="33"/>
    <s v="M3"/>
    <n v="420.47390000000001"/>
    <n v="0.03"/>
    <m/>
    <n v="12.614217"/>
    <s v=""/>
    <n v="0"/>
    <n v="0"/>
  </r>
  <r>
    <n v="50343"/>
    <n v="0"/>
    <s v="PINTURA PROTETORA COM TINTA BETUMINOSA (PARA ARGAMASSA IMPERMEÁVEL) - 2 DEMÃOS"/>
    <m/>
    <x v="0"/>
    <m/>
    <s v=""/>
    <m/>
    <s v="M2"/>
    <s v=""/>
    <n v="7.4853133156541762"/>
    <s v=""/>
    <s v=""/>
  </r>
  <r>
    <n v="50343"/>
    <n v="1"/>
    <m/>
    <n v="14040"/>
    <x v="128"/>
    <s v="L"/>
    <n v="7.3939000000000004"/>
    <n v="0.5"/>
    <m/>
    <n v="3.6969500000000002"/>
    <s v=""/>
    <n v="0"/>
    <n v="0"/>
  </r>
  <r>
    <n v="50343"/>
    <n v="2"/>
    <m/>
    <n v="2099"/>
    <x v="1"/>
    <s v="H"/>
    <n v="12.627877718847255"/>
    <n v="0.3"/>
    <m/>
    <n v="3.7883633156541765"/>
    <s v=""/>
    <n v="0"/>
    <n v="0"/>
  </r>
  <r>
    <n v="50347"/>
    <n v="0"/>
    <s v="PROTEÇÃO MECÂNICA COM ARGAMASSA DE CIMENTO E AREIA - TRAÇO 1:7, ESPESSURA MÉDIA 30MM"/>
    <m/>
    <x v="0"/>
    <m/>
    <s v=""/>
    <m/>
    <s v="M2"/>
    <s v=""/>
    <n v="23.34868544153916"/>
    <s v=""/>
    <s v=""/>
  </r>
  <r>
    <n v="50347"/>
    <n v="1"/>
    <m/>
    <n v="2020"/>
    <x v="22"/>
    <s v="H"/>
    <n v="15.860837164231068"/>
    <n v="0.5"/>
    <m/>
    <n v="7.930418582115534"/>
    <s v=""/>
    <n v="0"/>
    <n v="0"/>
  </r>
  <r>
    <n v="50347"/>
    <n v="2"/>
    <m/>
    <n v="2099"/>
    <x v="1"/>
    <s v="H"/>
    <n v="12.627877718847255"/>
    <n v="0.5"/>
    <m/>
    <n v="6.3139388594236276"/>
    <s v=""/>
    <n v="0"/>
    <n v="0"/>
  </r>
  <r>
    <n v="50347"/>
    <n v="3"/>
    <m/>
    <n v="10638"/>
    <x v="226"/>
    <s v="M3"/>
    <n v="303.4776"/>
    <n v="0.03"/>
    <m/>
    <n v="9.1043279999999989"/>
    <s v=""/>
    <n v="0"/>
    <n v="0"/>
  </r>
  <r>
    <n v="50354"/>
    <n v="0"/>
    <s v="ARGILA EXPANDIDA SOLTA"/>
    <m/>
    <x v="0"/>
    <m/>
    <s v=""/>
    <m/>
    <s v="M3"/>
    <s v=""/>
    <n v="276.38740729711816"/>
    <s v=""/>
    <s v=""/>
  </r>
  <r>
    <n v="50354"/>
    <n v="1"/>
    <m/>
    <n v="10505"/>
    <x v="242"/>
    <s v="M3"/>
    <n v="237.68709999999999"/>
    <n v="1.03"/>
    <m/>
    <n v="244.817713"/>
    <s v=""/>
    <n v="0"/>
    <n v="0"/>
  </r>
  <r>
    <n v="50354"/>
    <n v="2"/>
    <m/>
    <n v="2099"/>
    <x v="1"/>
    <s v="H"/>
    <n v="12.627877718847255"/>
    <n v="2.5"/>
    <m/>
    <n v="31.56969429711814"/>
    <s v=""/>
    <n v="0"/>
    <n v="0"/>
  </r>
  <r>
    <n v="50355"/>
    <n v="0"/>
    <s v="ISOLAMENTO TÉRMICO COM ARGILA EXPANDIDA SOLTA - ESPESSURA 70MM"/>
    <m/>
    <x v="0"/>
    <m/>
    <s v=""/>
    <m/>
    <s v="M2"/>
    <s v=""/>
    <n v="38.736883007982698"/>
    <s v=""/>
    <s v=""/>
  </r>
  <r>
    <n v="50355"/>
    <n v="1"/>
    <m/>
    <n v="10505"/>
    <x v="242"/>
    <s v="M3"/>
    <n v="237.68709999999999"/>
    <n v="7.0000000000000007E-2"/>
    <m/>
    <n v="16.638097000000002"/>
    <s v=""/>
    <n v="0"/>
    <n v="0"/>
  </r>
  <r>
    <n v="50355"/>
    <n v="2"/>
    <m/>
    <n v="2099"/>
    <x v="1"/>
    <s v="H"/>
    <n v="12.627877718847255"/>
    <n v="1.75"/>
    <m/>
    <n v="22.098786007982696"/>
    <s v=""/>
    <n v="0"/>
    <n v="0"/>
  </r>
  <r>
    <n v="50373"/>
    <n v="0"/>
    <s v="ISOLAMENTO TÉRMICO COM POLIESTIRENO EXPANDIDO - ESPESSURA 50MM"/>
    <m/>
    <x v="0"/>
    <m/>
    <s v=""/>
    <m/>
    <s v="M2"/>
    <s v=""/>
    <n v="20.333055543769454"/>
    <s v=""/>
    <s v=""/>
  </r>
  <r>
    <n v="50373"/>
    <n v="1"/>
    <m/>
    <n v="2099"/>
    <x v="1"/>
    <s v="H"/>
    <n v="12.627877718847255"/>
    <n v="0.2"/>
    <m/>
    <n v="2.5255755437694511"/>
    <s v=""/>
    <n v="0"/>
    <n v="0"/>
  </r>
  <r>
    <n v="50373"/>
    <n v="2"/>
    <m/>
    <n v="14550"/>
    <x v="243"/>
    <s v="KG"/>
    <n v="5.0551000000000004"/>
    <n v="0.8"/>
    <m/>
    <n v="4.0440800000000001"/>
    <s v=""/>
    <n v="0"/>
    <n v="0"/>
  </r>
  <r>
    <n v="50373"/>
    <n v="3"/>
    <m/>
    <n v="14530"/>
    <x v="244"/>
    <s v="M2"/>
    <n v="13.108000000000001"/>
    <n v="1.05"/>
    <m/>
    <n v="13.763400000000001"/>
    <s v=""/>
    <n v="0"/>
    <n v="0"/>
  </r>
  <r>
    <n v="50410"/>
    <n v="0"/>
    <s v="MASTIQUE ELÁSTICO A BASE DE SILICONE"/>
    <m/>
    <x v="0"/>
    <m/>
    <s v=""/>
    <m/>
    <s v="DM3"/>
    <s v=""/>
    <n v="45.632713183654097"/>
    <s v=""/>
    <s v=""/>
  </r>
  <r>
    <n v="50410"/>
    <n v="1"/>
    <m/>
    <n v="2025"/>
    <x v="245"/>
    <s v="H"/>
    <n v="15.238221768648778"/>
    <n v="0.33"/>
    <m/>
    <n v="5.0286131836540973"/>
    <s v=""/>
    <n v="0"/>
    <n v="0"/>
  </r>
  <r>
    <n v="50410"/>
    <n v="2"/>
    <m/>
    <n v="15040"/>
    <x v="246"/>
    <s v="L"/>
    <n v="40.604100000000003"/>
    <n v="1"/>
    <m/>
    <n v="40.604100000000003"/>
    <s v=""/>
    <n v="0"/>
    <n v="0"/>
  </r>
  <r>
    <n v="50425"/>
    <n v="0"/>
    <s v="MASTIQUE ELÁSTICO A BASE DE POLISSULFETOS - BICOMPONENTE"/>
    <m/>
    <x v="0"/>
    <m/>
    <s v=""/>
    <m/>
    <s v="DM3"/>
    <s v=""/>
    <n v="122.86911318365411"/>
    <s v=""/>
    <s v=""/>
  </r>
  <r>
    <n v="50425"/>
    <n v="1"/>
    <m/>
    <n v="2025"/>
    <x v="245"/>
    <s v="H"/>
    <n v="15.238221768648778"/>
    <n v="0.33"/>
    <m/>
    <n v="5.0286131836540973"/>
    <s v=""/>
    <n v="0"/>
    <n v="0"/>
  </r>
  <r>
    <n v="50425"/>
    <n v="2"/>
    <m/>
    <n v="15025"/>
    <x v="247"/>
    <s v="L"/>
    <n v="117.84050000000001"/>
    <n v="1"/>
    <m/>
    <n v="117.84050000000001"/>
    <s v=""/>
    <n v="0"/>
    <n v="0"/>
  </r>
  <r>
    <n v="50430"/>
    <n v="0"/>
    <s v="MASTIQUE ELÁSTICO A BASE DE POLIURETANO - MONOCOMPONENTE"/>
    <m/>
    <x v="0"/>
    <m/>
    <s v=""/>
    <m/>
    <s v="DM3"/>
    <s v=""/>
    <n v="117.81861318365411"/>
    <s v=""/>
    <s v=""/>
  </r>
  <r>
    <n v="50430"/>
    <n v="1"/>
    <m/>
    <n v="15030"/>
    <x v="248"/>
    <s v="L"/>
    <n v="112.79"/>
    <n v="1"/>
    <m/>
    <n v="112.79"/>
    <s v=""/>
    <n v="0"/>
    <n v="0"/>
  </r>
  <r>
    <n v="50430"/>
    <n v="2"/>
    <m/>
    <n v="2025"/>
    <x v="245"/>
    <s v="H"/>
    <n v="15.238221768648778"/>
    <n v="0.33"/>
    <m/>
    <n v="5.0286131836540973"/>
    <s v=""/>
    <n v="0"/>
    <n v="0"/>
  </r>
  <r>
    <n v="50450"/>
    <n v="0"/>
    <s v="FORNECIMENTO E COLOCAÇÃO DE JUNTA DE DILATAÇÃO DE ELASTÔMERO DE NEOPRENE, TIPO JEENE JJ2540VV OU SIMILAR"/>
    <m/>
    <x v="0"/>
    <m/>
    <s v=""/>
    <m/>
    <s v="M"/>
    <s v=""/>
    <n v="322"/>
    <s v=""/>
    <s v=""/>
  </r>
  <r>
    <n v="50450"/>
    <n v="1"/>
    <m/>
    <n v="15091"/>
    <x v="249"/>
    <s v="M"/>
    <n v="322"/>
    <n v="1"/>
    <m/>
    <n v="322"/>
    <s v=""/>
    <n v="0"/>
    <n v="0"/>
  </r>
  <r>
    <n v="55001"/>
    <n v="0"/>
    <s v="DEMOLIÇÃO DE ARGAMASSA IMPERMEÁVEL - ESPESSURA MÉDIA DE 30MM"/>
    <m/>
    <x v="0"/>
    <m/>
    <s v=""/>
    <m/>
    <s v="M2"/>
    <s v=""/>
    <n v="6.3139388594236276"/>
    <s v=""/>
    <s v=""/>
  </r>
  <r>
    <n v="55001"/>
    <n v="1"/>
    <m/>
    <n v="2099"/>
    <x v="1"/>
    <s v="H"/>
    <n v="12.627877718847255"/>
    <n v="0.5"/>
    <m/>
    <n v="6.3139388594236276"/>
    <s v=""/>
    <n v="0"/>
    <n v="0"/>
  </r>
  <r>
    <n v="55002"/>
    <n v="0"/>
    <s v="DEMOLIÇÃO DE SISTEMAS IMPERMEABILIZANTES DE BASE ASFÁLTICA"/>
    <m/>
    <x v="0"/>
    <m/>
    <s v=""/>
    <m/>
    <s v="M2"/>
    <s v=""/>
    <n v="2.5255755437694511"/>
    <s v=""/>
    <s v=""/>
  </r>
  <r>
    <n v="55002"/>
    <n v="1"/>
    <m/>
    <n v="2099"/>
    <x v="1"/>
    <s v="H"/>
    <n v="12.627877718847255"/>
    <n v="0.2"/>
    <m/>
    <n v="2.5255755437694511"/>
    <s v=""/>
    <n v="0"/>
    <n v="0"/>
  </r>
  <r>
    <n v="55005"/>
    <n v="0"/>
    <s v="DEMOLIÇÃO DE SISTEMAS DE ISOLAMENTO TÉRMICO EM GERAL"/>
    <m/>
    <x v="0"/>
    <m/>
    <s v=""/>
    <m/>
    <s v="M2"/>
    <s v=""/>
    <n v="1.2627877718847256"/>
    <s v=""/>
    <s v=""/>
  </r>
  <r>
    <n v="55005"/>
    <n v="1"/>
    <m/>
    <n v="2099"/>
    <x v="1"/>
    <s v="H"/>
    <n v="12.627877718847255"/>
    <n v="0.1"/>
    <m/>
    <n v="1.2627877718847256"/>
    <s v=""/>
    <n v="0"/>
    <n v="0"/>
  </r>
  <r>
    <n v="55010"/>
    <n v="0"/>
    <s v="DEMOLIÇÃO DE CAPEAMENTO PROTETOR, EXECUTADO COM ARGAMASSA DE CIMENTO E AREIA"/>
    <m/>
    <x v="0"/>
    <m/>
    <s v=""/>
    <m/>
    <s v="M2"/>
    <s v=""/>
    <n v="3.7883633156541765"/>
    <s v=""/>
    <s v=""/>
  </r>
  <r>
    <n v="55010"/>
    <n v="1"/>
    <m/>
    <n v="2099"/>
    <x v="1"/>
    <s v="H"/>
    <n v="12.627877718847255"/>
    <n v="0.3"/>
    <m/>
    <n v="3.7883633156541765"/>
    <s v=""/>
    <n v="0"/>
    <n v="0"/>
  </r>
  <r>
    <n v="55012"/>
    <n v="0"/>
    <s v="DEMOLIÇÃO DE PROTEÇÃO TERMOMECÂNICA - LADRILHOS CERÂMICOS OU HIDRÁULICOS"/>
    <m/>
    <x v="0"/>
    <m/>
    <s v=""/>
    <m/>
    <s v="M2"/>
    <s v=""/>
    <n v="7.576726631308353"/>
    <s v=""/>
    <s v=""/>
  </r>
  <r>
    <n v="55012"/>
    <n v="1"/>
    <m/>
    <n v="2099"/>
    <x v="1"/>
    <s v="H"/>
    <n v="12.627877718847255"/>
    <n v="0.6"/>
    <m/>
    <n v="7.576726631308353"/>
    <s v=""/>
    <n v="0"/>
    <n v="0"/>
  </r>
  <r>
    <n v="55015"/>
    <n v="0"/>
    <s v="DEMOLIÇÃO DE ARGAMASSA DE REGULARIZAÇÃO - ESPESSURA MÉDIA DE 30MM"/>
    <m/>
    <x v="0"/>
    <m/>
    <s v=""/>
    <m/>
    <s v="M2"/>
    <s v=""/>
    <n v="6.3139388594236276"/>
    <s v=""/>
    <s v=""/>
  </r>
  <r>
    <n v="55015"/>
    <n v="1"/>
    <m/>
    <n v="2099"/>
    <x v="1"/>
    <s v="H"/>
    <n v="12.627877718847255"/>
    <n v="0.5"/>
    <m/>
    <n v="6.3139388594236276"/>
    <s v=""/>
    <n v="0"/>
    <n v="0"/>
  </r>
  <r>
    <n v="56005"/>
    <n v="0"/>
    <s v="RETIRADA DE ISOLAMENTO TÉRMICO - TIJOLOS CERÂMICOS FURADOS"/>
    <m/>
    <x v="0"/>
    <m/>
    <s v=""/>
    <m/>
    <s v="M2"/>
    <s v=""/>
    <n v="3.7883633156541765"/>
    <s v=""/>
    <s v=""/>
  </r>
  <r>
    <n v="56005"/>
    <n v="1"/>
    <m/>
    <n v="2099"/>
    <x v="1"/>
    <s v="H"/>
    <n v="12.627877718847255"/>
    <n v="0.3"/>
    <m/>
    <n v="3.7883633156541765"/>
    <s v=""/>
    <n v="0"/>
    <n v="0"/>
  </r>
  <r>
    <n v="56006"/>
    <n v="0"/>
    <s v="RETIRADA DE ISOLAMENTO TÉRMICO - AGREGADOS SOLTOS EM GERAL"/>
    <m/>
    <x v="0"/>
    <m/>
    <s v=""/>
    <m/>
    <s v="M3"/>
    <s v=""/>
    <n v="25.255755437694511"/>
    <s v=""/>
    <s v=""/>
  </r>
  <r>
    <n v="56006"/>
    <n v="1"/>
    <m/>
    <n v="2099"/>
    <x v="1"/>
    <s v="H"/>
    <n v="12.627877718847255"/>
    <n v="2"/>
    <m/>
    <n v="25.255755437694511"/>
    <s v=""/>
    <n v="0"/>
    <n v="0"/>
  </r>
  <r>
    <n v="57006"/>
    <n v="0"/>
    <s v="RECOLOCAÇÃO DE ISOLAMENTO TÉRMICO - AGREGADOS SOLTOS EM GERAL"/>
    <m/>
    <x v="0"/>
    <m/>
    <s v=""/>
    <m/>
    <s v="M3"/>
    <s v=""/>
    <n v="56.825449734812651"/>
    <s v=""/>
    <s v=""/>
  </r>
  <r>
    <n v="57006"/>
    <n v="1"/>
    <m/>
    <n v="2099"/>
    <x v="1"/>
    <s v="H"/>
    <n v="12.627877718847255"/>
    <n v="4.5"/>
    <m/>
    <n v="56.825449734812651"/>
    <s v=""/>
    <n v="0"/>
    <n v="0"/>
  </r>
  <r>
    <n v="58001"/>
    <n v="0"/>
    <s v="PAPEL KRAFT BETUMADO DUPLO"/>
    <m/>
    <x v="0"/>
    <m/>
    <s v=""/>
    <m/>
    <s v="M2"/>
    <s v=""/>
    <n v="2.7967377718847257"/>
    <s v=""/>
    <s v=""/>
  </r>
  <r>
    <n v="58001"/>
    <n v="1"/>
    <m/>
    <n v="14041"/>
    <x v="250"/>
    <s v="M2"/>
    <n v="1.3945000000000001"/>
    <n v="1.1000000000000001"/>
    <m/>
    <n v="1.5339500000000001"/>
    <s v=""/>
    <n v="0"/>
    <n v="0"/>
  </r>
  <r>
    <n v="58001"/>
    <n v="2"/>
    <m/>
    <n v="2099"/>
    <x v="1"/>
    <s v="H"/>
    <n v="12.627877718847255"/>
    <n v="0.1"/>
    <m/>
    <n v="1.2627877718847256"/>
    <s v=""/>
    <n v="0"/>
    <n v="0"/>
  </r>
  <r>
    <n v="60101"/>
    <n v="0"/>
    <s v="ESTRUTURA DE MADEIRA, EM TERÇAS, PARA TELHAS DE BARRO"/>
    <m/>
    <x v="0"/>
    <m/>
    <s v=""/>
    <m/>
    <s v="M2"/>
    <s v=""/>
    <n v="45.364467389039241"/>
    <s v=""/>
    <s v=""/>
  </r>
  <r>
    <n v="60101"/>
    <n v="1"/>
    <m/>
    <n v="15510"/>
    <x v="251"/>
    <s v="M3"/>
    <n v="1083.3612000000001"/>
    <n v="0.02"/>
    <m/>
    <n v="21.667224000000001"/>
    <s v=""/>
    <n v="0"/>
    <n v="0"/>
  </r>
  <r>
    <n v="60101"/>
    <n v="2"/>
    <m/>
    <n v="2013"/>
    <x v="15"/>
    <s v="H"/>
    <n v="15.756939025755017"/>
    <n v="0.8"/>
    <m/>
    <n v="12.605551220604013"/>
    <s v=""/>
    <n v="0"/>
    <n v="0"/>
  </r>
  <r>
    <n v="60101"/>
    <n v="3"/>
    <m/>
    <n v="17515"/>
    <x v="14"/>
    <s v="KG"/>
    <n v="5.5275999999999996"/>
    <n v="0.1"/>
    <m/>
    <n v="0.55276000000000003"/>
    <s v=""/>
    <n v="0"/>
    <n v="0"/>
  </r>
  <r>
    <n v="60101"/>
    <n v="4"/>
    <m/>
    <n v="2014"/>
    <x v="16"/>
    <s v="H"/>
    <n v="13.173665210544026"/>
    <n v="0.8"/>
    <m/>
    <n v="10.538932168435222"/>
    <s v=""/>
    <n v="0"/>
    <n v="0"/>
  </r>
  <r>
    <n v="60103"/>
    <n v="0"/>
    <s v="ESTRUTURA DE MADEIRA, PONTALETADA, PARA TELHAS DE BARRO"/>
    <m/>
    <x v="0"/>
    <m/>
    <s v=""/>
    <m/>
    <s v="M2"/>
    <s v=""/>
    <n v="58.793934283558855"/>
    <s v=""/>
    <s v=""/>
  </r>
  <r>
    <n v="60103"/>
    <n v="1"/>
    <m/>
    <n v="17515"/>
    <x v="14"/>
    <s v="KG"/>
    <n v="5.5275999999999996"/>
    <n v="0.24"/>
    <m/>
    <n v="1.3266239999999998"/>
    <s v=""/>
    <n v="0"/>
    <n v="0"/>
  </r>
  <r>
    <n v="60103"/>
    <n v="2"/>
    <m/>
    <n v="2014"/>
    <x v="16"/>
    <s v="H"/>
    <n v="13.173665210544026"/>
    <n v="1.2"/>
    <m/>
    <n v="15.808398252652831"/>
    <s v=""/>
    <n v="0"/>
    <n v="0"/>
  </r>
  <r>
    <n v="60103"/>
    <n v="3"/>
    <m/>
    <n v="2013"/>
    <x v="15"/>
    <s v="H"/>
    <n v="15.756939025755017"/>
    <n v="1.2"/>
    <m/>
    <n v="18.90832683090602"/>
    <s v=""/>
    <n v="0"/>
    <n v="0"/>
  </r>
  <r>
    <n v="60103"/>
    <n v="4"/>
    <m/>
    <n v="15510"/>
    <x v="251"/>
    <s v="M3"/>
    <n v="1083.3612000000001"/>
    <n v="2.1000000000000001E-2"/>
    <m/>
    <n v="22.750585200000003"/>
    <s v=""/>
    <n v="0"/>
    <n v="0"/>
  </r>
  <r>
    <n v="60105"/>
    <n v="0"/>
    <s v="ESTRUTURA COM TESOURAS DE MADEIRA PARA TELHAS DE BARRO - VÃOS ATÉ 7,00M"/>
    <m/>
    <x v="0"/>
    <m/>
    <s v=""/>
    <m/>
    <s v="M2"/>
    <s v=""/>
    <n v="66.527423083558858"/>
    <s v=""/>
    <s v=""/>
  </r>
  <r>
    <n v="60105"/>
    <n v="1"/>
    <m/>
    <n v="17016"/>
    <x v="252"/>
    <s v="KG"/>
    <n v="22.574200000000001"/>
    <n v="0.18"/>
    <m/>
    <n v="4.0633559999999997"/>
    <s v=""/>
    <n v="0"/>
    <n v="0"/>
  </r>
  <r>
    <n v="60105"/>
    <n v="2"/>
    <m/>
    <n v="15510"/>
    <x v="251"/>
    <s v="M3"/>
    <n v="1083.3612000000001"/>
    <n v="2.5000000000000001E-2"/>
    <m/>
    <n v="27.084030000000002"/>
    <s v=""/>
    <n v="0"/>
    <n v="0"/>
  </r>
  <r>
    <n v="60105"/>
    <n v="3"/>
    <m/>
    <n v="17515"/>
    <x v="14"/>
    <s v="KG"/>
    <n v="5.5275999999999996"/>
    <n v="0.12"/>
    <m/>
    <n v="0.6633119999999999"/>
    <s v=""/>
    <n v="0"/>
    <n v="0"/>
  </r>
  <r>
    <n v="60105"/>
    <n v="4"/>
    <m/>
    <n v="2014"/>
    <x v="16"/>
    <s v="H"/>
    <n v="13.173665210544026"/>
    <n v="1.2"/>
    <m/>
    <n v="15.808398252652831"/>
    <s v=""/>
    <n v="0"/>
    <n v="0"/>
  </r>
  <r>
    <n v="60105"/>
    <n v="5"/>
    <m/>
    <n v="2013"/>
    <x v="15"/>
    <s v="H"/>
    <n v="15.756939025755017"/>
    <n v="1.2"/>
    <m/>
    <n v="18.90832683090602"/>
    <s v=""/>
    <n v="0"/>
    <n v="0"/>
  </r>
  <r>
    <n v="60106"/>
    <n v="0"/>
    <s v="ESTRUTURA COM TESOURAS DE MADEIRA PARA TELHAS DE BARRO - VÃOS 7,01 À 10,00M"/>
    <m/>
    <x v="0"/>
    <m/>
    <s v=""/>
    <m/>
    <s v="M2"/>
    <s v=""/>
    <n v="79.585397954448567"/>
    <s v=""/>
    <s v=""/>
  </r>
  <r>
    <n v="60106"/>
    <n v="1"/>
    <m/>
    <n v="17515"/>
    <x v="14"/>
    <s v="KG"/>
    <n v="5.5275999999999996"/>
    <n v="0.12"/>
    <m/>
    <n v="0.6633119999999999"/>
    <s v=""/>
    <n v="0"/>
    <n v="0"/>
  </r>
  <r>
    <n v="60106"/>
    <n v="2"/>
    <m/>
    <n v="2013"/>
    <x v="15"/>
    <s v="H"/>
    <n v="15.756939025755017"/>
    <n v="1.5"/>
    <m/>
    <n v="23.635408538632525"/>
    <s v=""/>
    <n v="0"/>
    <n v="0"/>
  </r>
  <r>
    <n v="60106"/>
    <n v="3"/>
    <m/>
    <n v="15510"/>
    <x v="251"/>
    <s v="M3"/>
    <n v="1083.3612000000001"/>
    <n v="2.8000000000000001E-2"/>
    <m/>
    <n v="30.334113600000002"/>
    <s v=""/>
    <n v="0"/>
    <n v="0"/>
  </r>
  <r>
    <n v="60106"/>
    <n v="4"/>
    <m/>
    <n v="17016"/>
    <x v="252"/>
    <s v="KG"/>
    <n v="22.574200000000001"/>
    <n v="0.23"/>
    <m/>
    <n v="5.1920660000000005"/>
    <s v=""/>
    <n v="0"/>
    <n v="0"/>
  </r>
  <r>
    <n v="60106"/>
    <n v="5"/>
    <m/>
    <n v="2014"/>
    <x v="16"/>
    <s v="H"/>
    <n v="13.173665210544026"/>
    <n v="1.5"/>
    <m/>
    <n v="19.760497815816038"/>
    <s v=""/>
    <n v="0"/>
    <n v="0"/>
  </r>
  <r>
    <n v="60107"/>
    <n v="0"/>
    <s v="ESTRUTURA COM TESOURAS DE MADEIRA PARA TELHAS DE BARRO - VÃOS 10,01 À 13,00M"/>
    <m/>
    <x v="0"/>
    <m/>
    <s v=""/>
    <m/>
    <s v="M2"/>
    <s v=""/>
    <n v="88.941805225338285"/>
    <s v=""/>
    <s v=""/>
  </r>
  <r>
    <n v="60107"/>
    <n v="1"/>
    <m/>
    <n v="2014"/>
    <x v="16"/>
    <s v="H"/>
    <n v="13.173665210544026"/>
    <n v="1.8"/>
    <m/>
    <n v="23.712597378979247"/>
    <s v=""/>
    <n v="0"/>
    <n v="0"/>
  </r>
  <r>
    <n v="60107"/>
    <n v="2"/>
    <m/>
    <n v="15510"/>
    <x v="251"/>
    <s v="M3"/>
    <n v="1083.3612000000001"/>
    <n v="2.8000000000000001E-2"/>
    <m/>
    <n v="30.334113600000002"/>
    <s v=""/>
    <n v="0"/>
    <n v="0"/>
  </r>
  <r>
    <n v="60107"/>
    <n v="3"/>
    <m/>
    <n v="2013"/>
    <x v="15"/>
    <s v="H"/>
    <n v="15.756939025755017"/>
    <n v="1.8"/>
    <m/>
    <n v="28.36249024635903"/>
    <s v=""/>
    <n v="0"/>
    <n v="0"/>
  </r>
  <r>
    <n v="60107"/>
    <n v="4"/>
    <m/>
    <n v="17515"/>
    <x v="14"/>
    <s v="KG"/>
    <n v="5.5275999999999996"/>
    <n v="0.12"/>
    <m/>
    <n v="0.6633119999999999"/>
    <s v=""/>
    <n v="0"/>
    <n v="0"/>
  </r>
  <r>
    <n v="60107"/>
    <n v="5"/>
    <m/>
    <n v="17016"/>
    <x v="252"/>
    <s v="KG"/>
    <n v="22.574200000000001"/>
    <n v="0.26"/>
    <m/>
    <n v="5.8692920000000006"/>
    <s v=""/>
    <n v="0"/>
    <n v="0"/>
  </r>
  <r>
    <n v="60108"/>
    <n v="0"/>
    <s v="ESTRUTURA COM TESOURAS DE MADEIRA PARA TELHAS DE BARRO - VÃOS 13,01 À 18,00M"/>
    <m/>
    <x v="0"/>
    <m/>
    <s v=""/>
    <m/>
    <s v="M2"/>
    <s v=""/>
    <n v="102.96795129622801"/>
    <s v=""/>
    <s v=""/>
  </r>
  <r>
    <n v="60108"/>
    <n v="1"/>
    <m/>
    <n v="17515"/>
    <x v="14"/>
    <s v="KG"/>
    <n v="5.5275999999999996"/>
    <n v="0.14000000000000001"/>
    <m/>
    <n v="0.773864"/>
    <s v=""/>
    <n v="0"/>
    <n v="0"/>
  </r>
  <r>
    <n v="60108"/>
    <n v="2"/>
    <m/>
    <n v="15510"/>
    <x v="251"/>
    <s v="M3"/>
    <n v="1083.3612000000001"/>
    <n v="3.2000000000000001E-2"/>
    <m/>
    <n v="34.667558400000004"/>
    <s v=""/>
    <n v="0"/>
    <n v="0"/>
  </r>
  <r>
    <n v="60108"/>
    <n v="3"/>
    <m/>
    <n v="2014"/>
    <x v="16"/>
    <s v="H"/>
    <n v="13.173665210544026"/>
    <n v="2.1"/>
    <m/>
    <n v="27.664696942142456"/>
    <s v=""/>
    <n v="0"/>
    <n v="0"/>
  </r>
  <r>
    <n v="60108"/>
    <n v="4"/>
    <m/>
    <n v="2013"/>
    <x v="15"/>
    <s v="H"/>
    <n v="15.756939025755017"/>
    <n v="2.1"/>
    <m/>
    <n v="33.089571954085535"/>
    <s v=""/>
    <n v="0"/>
    <n v="0"/>
  </r>
  <r>
    <n v="60108"/>
    <n v="5"/>
    <m/>
    <n v="17016"/>
    <x v="252"/>
    <s v="KG"/>
    <n v="22.574200000000001"/>
    <n v="0.3"/>
    <m/>
    <n v="6.7722600000000002"/>
    <s v=""/>
    <n v="0"/>
    <n v="0"/>
  </r>
  <r>
    <n v="60110"/>
    <n v="0"/>
    <s v="ESTRUTURA DE MADEIRA, EM TERÇAS, PARA TELHAS ONDULADAS CA/AL/PL/AG"/>
    <m/>
    <x v="0"/>
    <m/>
    <s v=""/>
    <m/>
    <s v="M2"/>
    <s v=""/>
    <n v="17.252602194900184"/>
    <s v=""/>
    <s v=""/>
  </r>
  <r>
    <n v="60110"/>
    <n v="1"/>
    <m/>
    <n v="17515"/>
    <x v="14"/>
    <s v="KG"/>
    <n v="5.5275999999999996"/>
    <n v="8.0000000000000002E-3"/>
    <m/>
    <n v="4.4220799999999998E-2"/>
    <s v=""/>
    <n v="0"/>
    <n v="0"/>
  </r>
  <r>
    <n v="60110"/>
    <n v="2"/>
    <m/>
    <n v="2014"/>
    <x v="16"/>
    <s v="H"/>
    <n v="13.173665210544026"/>
    <n v="0.38"/>
    <m/>
    <n v="5.0059927800067303"/>
    <s v=""/>
    <n v="0"/>
    <n v="0"/>
  </r>
  <r>
    <n v="60110"/>
    <n v="3"/>
    <m/>
    <n v="2013"/>
    <x v="15"/>
    <s v="H"/>
    <n v="15.756939025755017"/>
    <n v="0.19"/>
    <m/>
    <n v="2.993818414893453"/>
    <s v=""/>
    <n v="0"/>
    <n v="0"/>
  </r>
  <r>
    <n v="60110"/>
    <n v="4"/>
    <m/>
    <n v="15510"/>
    <x v="251"/>
    <s v="M3"/>
    <n v="1083.3612000000001"/>
    <n v="8.5000000000000006E-3"/>
    <m/>
    <n v="9.2085702000000005"/>
    <s v=""/>
    <n v="0"/>
    <n v="0"/>
  </r>
  <r>
    <n v="60113"/>
    <n v="0"/>
    <s v="ESTRUTURA DE MADEIRA, PONTALETADA, PARA TELHAS ONDULADAS CA/AL/PL/AG"/>
    <m/>
    <x v="0"/>
    <m/>
    <s v=""/>
    <m/>
    <s v="M2"/>
    <s v=""/>
    <n v="60.648222024484085"/>
    <s v=""/>
    <s v=""/>
  </r>
  <r>
    <n v="60113"/>
    <n v="1"/>
    <m/>
    <n v="15510"/>
    <x v="251"/>
    <s v="M3"/>
    <n v="1083.3612000000001"/>
    <n v="0.03"/>
    <m/>
    <n v="32.500836"/>
    <s v=""/>
    <n v="0"/>
    <n v="0"/>
  </r>
  <r>
    <n v="60113"/>
    <n v="2"/>
    <m/>
    <n v="17515"/>
    <x v="14"/>
    <s v="KG"/>
    <n v="5.5275999999999996"/>
    <n v="0.12"/>
    <m/>
    <n v="0.6633119999999999"/>
    <s v=""/>
    <n v="0"/>
    <n v="0"/>
  </r>
  <r>
    <n v="60113"/>
    <n v="3"/>
    <m/>
    <n v="2014"/>
    <x v="16"/>
    <s v="H"/>
    <n v="13.173665210544026"/>
    <n v="0.95"/>
    <m/>
    <n v="12.514981950016825"/>
    <s v=""/>
    <n v="0"/>
    <n v="0"/>
  </r>
  <r>
    <n v="60113"/>
    <n v="4"/>
    <m/>
    <n v="2013"/>
    <x v="15"/>
    <s v="H"/>
    <n v="15.756939025755017"/>
    <n v="0.95"/>
    <m/>
    <n v="14.969092074467266"/>
    <s v=""/>
    <n v="0"/>
    <n v="0"/>
  </r>
  <r>
    <n v="60115"/>
    <n v="0"/>
    <s v="ESTRUTURA COM TESOURAS DE MADEIRA PARA TELHAS ONDULADAS CA/AL/PL - VÃOS ATÉ 7,00M"/>
    <m/>
    <x v="0"/>
    <m/>
    <s v=""/>
    <m/>
    <s v="M2"/>
    <s v=""/>
    <n v="49.25357602448409"/>
    <s v=""/>
    <s v=""/>
  </r>
  <r>
    <n v="60115"/>
    <n v="1"/>
    <m/>
    <n v="2013"/>
    <x v="15"/>
    <s v="H"/>
    <n v="15.756939025755017"/>
    <n v="0.95"/>
    <m/>
    <n v="14.969092074467266"/>
    <s v=""/>
    <n v="0"/>
    <n v="0"/>
  </r>
  <r>
    <n v="60115"/>
    <n v="2"/>
    <m/>
    <n v="17515"/>
    <x v="14"/>
    <s v="KG"/>
    <n v="5.5275999999999996"/>
    <n v="0.1"/>
    <m/>
    <n v="0.55276000000000003"/>
    <s v=""/>
    <n v="0"/>
    <n v="0"/>
  </r>
  <r>
    <n v="60115"/>
    <n v="3"/>
    <m/>
    <n v="2014"/>
    <x v="16"/>
    <s v="H"/>
    <n v="13.173665210544026"/>
    <n v="0.95"/>
    <m/>
    <n v="12.514981950016825"/>
    <s v=""/>
    <n v="0"/>
    <n v="0"/>
  </r>
  <r>
    <n v="60115"/>
    <n v="4"/>
    <m/>
    <n v="15510"/>
    <x v="251"/>
    <s v="M3"/>
    <n v="1083.3612000000001"/>
    <n v="1.4999999999999999E-2"/>
    <m/>
    <n v="16.250418"/>
    <s v=""/>
    <n v="0"/>
    <n v="0"/>
  </r>
  <r>
    <n v="60115"/>
    <n v="5"/>
    <m/>
    <n v="17016"/>
    <x v="252"/>
    <s v="KG"/>
    <n v="22.574200000000001"/>
    <n v="0.22"/>
    <m/>
    <n v="4.9663240000000002"/>
    <s v=""/>
    <n v="0"/>
    <n v="0"/>
  </r>
  <r>
    <n v="60116"/>
    <n v="0"/>
    <s v="ESTRUTURA COM TESOURAS DE MADEIRA PARA TELHAS ONDULADAS CA/AL/PL - VÃOS 7,01 À 10,00M"/>
    <m/>
    <x v="0"/>
    <m/>
    <s v=""/>
    <m/>
    <s v="M2"/>
    <s v=""/>
    <n v="53.092570636299044"/>
    <s v=""/>
    <s v=""/>
  </r>
  <r>
    <n v="60116"/>
    <n v="1"/>
    <m/>
    <n v="2013"/>
    <x v="15"/>
    <s v="H"/>
    <n v="15.756939025755017"/>
    <n v="1"/>
    <m/>
    <n v="15.756939025755017"/>
    <s v=""/>
    <n v="0"/>
    <n v="0"/>
  </r>
  <r>
    <n v="60116"/>
    <n v="2"/>
    <m/>
    <n v="15510"/>
    <x v="251"/>
    <s v="M3"/>
    <n v="1083.3612000000001"/>
    <n v="1.7000000000000001E-2"/>
    <m/>
    <n v="18.417140400000001"/>
    <s v=""/>
    <n v="0"/>
    <n v="0"/>
  </r>
  <r>
    <n v="60116"/>
    <n v="3"/>
    <m/>
    <n v="17515"/>
    <x v="14"/>
    <s v="KG"/>
    <n v="5.5275999999999996"/>
    <n v="0.1"/>
    <m/>
    <n v="0.55276000000000003"/>
    <s v=""/>
    <n v="0"/>
    <n v="0"/>
  </r>
  <r>
    <n v="60116"/>
    <n v="4"/>
    <m/>
    <n v="2014"/>
    <x v="16"/>
    <s v="H"/>
    <n v="13.173665210544026"/>
    <n v="1"/>
    <m/>
    <n v="13.173665210544026"/>
    <s v=""/>
    <n v="0"/>
    <n v="0"/>
  </r>
  <r>
    <n v="60116"/>
    <n v="5"/>
    <m/>
    <n v="17016"/>
    <x v="252"/>
    <s v="KG"/>
    <n v="22.574200000000001"/>
    <n v="0.23"/>
    <m/>
    <n v="5.1920660000000005"/>
    <s v=""/>
    <n v="0"/>
    <n v="0"/>
  </r>
  <r>
    <n v="60117"/>
    <n v="0"/>
    <s v="ESTRUTURA COM TESOURAS DE MADEIRA PARA TELHAS ONDULADAS CA/AL/PL - VÃOS 10,01 À 13,00M"/>
    <m/>
    <x v="0"/>
    <m/>
    <s v=""/>
    <m/>
    <s v="M2"/>
    <s v=""/>
    <n v="61.958643351743902"/>
    <s v=""/>
    <s v=""/>
  </r>
  <r>
    <n v="60117"/>
    <n v="1"/>
    <m/>
    <n v="17515"/>
    <x v="14"/>
    <s v="KG"/>
    <n v="5.5275999999999996"/>
    <n v="0.13"/>
    <m/>
    <n v="0.718588"/>
    <s v=""/>
    <n v="0"/>
    <n v="0"/>
  </r>
  <r>
    <n v="60117"/>
    <n v="2"/>
    <m/>
    <n v="17016"/>
    <x v="252"/>
    <s v="KG"/>
    <n v="22.574200000000001"/>
    <n v="0.26"/>
    <m/>
    <n v="5.8692920000000006"/>
    <s v=""/>
    <n v="0"/>
    <n v="0"/>
  </r>
  <r>
    <n v="60117"/>
    <n v="3"/>
    <m/>
    <n v="2013"/>
    <x v="15"/>
    <s v="H"/>
    <n v="15.756939025755017"/>
    <n v="1.1499999999999999"/>
    <m/>
    <n v="18.120479879618269"/>
    <s v=""/>
    <n v="0"/>
    <n v="0"/>
  </r>
  <r>
    <n v="60117"/>
    <n v="4"/>
    <m/>
    <n v="2014"/>
    <x v="16"/>
    <s v="H"/>
    <n v="13.173665210544026"/>
    <n v="1.1499999999999999"/>
    <m/>
    <n v="15.149714992125629"/>
    <s v=""/>
    <n v="0"/>
    <n v="0"/>
  </r>
  <r>
    <n v="60117"/>
    <n v="5"/>
    <m/>
    <n v="15510"/>
    <x v="251"/>
    <s v="M3"/>
    <n v="1083.3612000000001"/>
    <n v="2.0400000000000001E-2"/>
    <m/>
    <n v="22.100568480000003"/>
    <s v=""/>
    <n v="0"/>
    <n v="0"/>
  </r>
  <r>
    <n v="60118"/>
    <n v="0"/>
    <s v="ESTRUTURA COM TESOURAS DE MADEIRA PARA TELHAS ONDULADAS CA/AL/PL - VÃOS 13,01 À 18,00M"/>
    <m/>
    <x v="0"/>
    <m/>
    <s v=""/>
    <m/>
    <s v="M2"/>
    <s v=""/>
    <n v="74.104914730818663"/>
    <s v=""/>
    <s v=""/>
  </r>
  <r>
    <n v="60118"/>
    <n v="1"/>
    <m/>
    <n v="15510"/>
    <x v="251"/>
    <s v="M3"/>
    <n v="1083.3612000000001"/>
    <n v="2.4E-2"/>
    <m/>
    <n v="26.000668800000003"/>
    <s v=""/>
    <n v="0"/>
    <n v="0"/>
  </r>
  <r>
    <n v="60118"/>
    <n v="2"/>
    <m/>
    <n v="2013"/>
    <x v="15"/>
    <s v="H"/>
    <n v="15.756939025755017"/>
    <n v="1.4"/>
    <m/>
    <n v="22.059714636057024"/>
    <s v=""/>
    <n v="0"/>
    <n v="0"/>
  </r>
  <r>
    <n v="60118"/>
    <n v="3"/>
    <m/>
    <n v="2014"/>
    <x v="16"/>
    <s v="H"/>
    <n v="13.173665210544026"/>
    <n v="1.4"/>
    <m/>
    <n v="18.443131294761635"/>
    <s v=""/>
    <n v="0"/>
    <n v="0"/>
  </r>
  <r>
    <n v="60118"/>
    <n v="4"/>
    <m/>
    <n v="17016"/>
    <x v="252"/>
    <s v="KG"/>
    <n v="22.574200000000001"/>
    <n v="0.3"/>
    <m/>
    <n v="6.7722600000000002"/>
    <s v=""/>
    <n v="0"/>
    <n v="0"/>
  </r>
  <r>
    <n v="60118"/>
    <n v="5"/>
    <m/>
    <n v="17515"/>
    <x v="14"/>
    <s v="KG"/>
    <n v="5.5275999999999996"/>
    <n v="0.15"/>
    <m/>
    <n v="0.82913999999999988"/>
    <s v=""/>
    <n v="0"/>
    <n v="0"/>
  </r>
  <r>
    <n v="60130"/>
    <n v="0"/>
    <s v="FORNECIMENTO DE ESTRUTURA METÁLICA PARA COBERTURA"/>
    <m/>
    <x v="0"/>
    <m/>
    <s v=""/>
    <m/>
    <s v="KG"/>
    <s v=""/>
    <n v="4.5787000000000004"/>
    <s v=""/>
    <s v=""/>
  </r>
  <r>
    <n v="60130"/>
    <n v="1"/>
    <m/>
    <n v="15505"/>
    <x v="253"/>
    <s v="KG"/>
    <n v="4.5787000000000004"/>
    <n v="1"/>
    <m/>
    <n v="4.5787000000000004"/>
    <s v=""/>
    <n v="27000"/>
    <n v="123624.90000000001"/>
  </r>
  <r>
    <n v="60131"/>
    <n v="0"/>
    <s v="MONTAGEM DE ESTRUTURA METÁLICA PARA COBERTURA"/>
    <m/>
    <x v="0"/>
    <m/>
    <s v=""/>
    <m/>
    <s v="KG"/>
    <s v=""/>
    <n v="2.0318999999999998"/>
    <s v=""/>
    <s v=""/>
  </r>
  <r>
    <n v="60131"/>
    <n v="1"/>
    <m/>
    <n v="15512"/>
    <x v="254"/>
    <s v="KG"/>
    <n v="2.0318999999999998"/>
    <n v="1"/>
    <m/>
    <n v="2.0318999999999998"/>
    <s v=""/>
    <n v="0"/>
    <n v="0"/>
  </r>
  <r>
    <n v="60203"/>
    <n v="0"/>
    <s v="TELHAS DE BARRO COZIDO - PAULISTA"/>
    <m/>
    <x v="0"/>
    <m/>
    <s v=""/>
    <m/>
    <s v="M2"/>
    <s v=""/>
    <n v="87.97725535247568"/>
    <s v=""/>
    <s v=""/>
  </r>
  <r>
    <n v="60203"/>
    <n v="1"/>
    <m/>
    <n v="16025"/>
    <x v="255"/>
    <s v="UN"/>
    <n v="1.5291999999999999"/>
    <n v="25"/>
    <m/>
    <n v="38.229999999999997"/>
    <s v=""/>
    <n v="0"/>
    <n v="0"/>
  </r>
  <r>
    <n v="60203"/>
    <n v="2"/>
    <m/>
    <n v="10648"/>
    <x v="44"/>
    <s v="M3"/>
    <n v="359.69349999999997"/>
    <n v="3.0000000000000001E-3"/>
    <m/>
    <n v="1.0790804999999999"/>
    <s v=""/>
    <n v="0"/>
    <n v="0"/>
  </r>
  <r>
    <n v="60203"/>
    <n v="3"/>
    <m/>
    <n v="2099"/>
    <x v="1"/>
    <s v="H"/>
    <n v="12.627877718847255"/>
    <n v="1.97"/>
    <m/>
    <n v="24.876919106129094"/>
    <s v=""/>
    <n v="0"/>
    <n v="0"/>
  </r>
  <r>
    <n v="60203"/>
    <n v="4"/>
    <m/>
    <n v="2020"/>
    <x v="22"/>
    <s v="H"/>
    <n v="15.860837164231068"/>
    <n v="1.5"/>
    <m/>
    <n v="23.7912557463466"/>
    <s v=""/>
    <n v="0"/>
    <n v="0"/>
  </r>
  <r>
    <n v="60204"/>
    <n v="0"/>
    <s v="TELHAS DE BARRO COZIDO - SUPER-PAULISTA (PLAN)"/>
    <m/>
    <x v="0"/>
    <m/>
    <s v=""/>
    <m/>
    <s v="M2"/>
    <s v=""/>
    <n v="75.506924951444176"/>
    <s v=""/>
    <s v=""/>
  </r>
  <r>
    <n v="60204"/>
    <n v="1"/>
    <m/>
    <n v="10648"/>
    <x v="44"/>
    <s v="M3"/>
    <n v="359.69349999999997"/>
    <n v="3.0000000000000001E-3"/>
    <m/>
    <n v="1.0790804999999999"/>
    <s v=""/>
    <n v="0"/>
    <n v="0"/>
  </r>
  <r>
    <n v="60204"/>
    <n v="2"/>
    <m/>
    <n v="16030"/>
    <x v="256"/>
    <s v="UN"/>
    <n v="1.5568"/>
    <n v="28"/>
    <m/>
    <n v="43.590400000000002"/>
    <s v=""/>
    <n v="0"/>
    <n v="0"/>
  </r>
  <r>
    <n v="60204"/>
    <n v="3"/>
    <m/>
    <n v="2020"/>
    <x v="22"/>
    <s v="H"/>
    <n v="15.860837164231068"/>
    <n v="0.75"/>
    <m/>
    <n v="11.8956278731733"/>
    <s v=""/>
    <n v="0"/>
    <n v="0"/>
  </r>
  <r>
    <n v="60204"/>
    <n v="4"/>
    <m/>
    <n v="2099"/>
    <x v="1"/>
    <s v="H"/>
    <n v="12.627877718847255"/>
    <n v="1.5"/>
    <m/>
    <n v="18.941816578270881"/>
    <s v=""/>
    <n v="0"/>
    <n v="0"/>
  </r>
  <r>
    <n v="60205"/>
    <n v="0"/>
    <s v="TELHAS DE BARRO COZIDO - FRANCESA"/>
    <m/>
    <x v="0"/>
    <m/>
    <s v=""/>
    <m/>
    <s v="M2"/>
    <s v=""/>
    <n v="48.235996300962796"/>
    <s v=""/>
    <s v=""/>
  </r>
  <r>
    <n v="60205"/>
    <n v="1"/>
    <m/>
    <n v="16020"/>
    <x v="257"/>
    <s v="UN"/>
    <n v="1.6281000000000001"/>
    <n v="17"/>
    <m/>
    <n v="27.677700000000002"/>
    <s v=""/>
    <n v="0"/>
    <n v="0"/>
  </r>
  <r>
    <n v="60205"/>
    <n v="2"/>
    <m/>
    <n v="2020"/>
    <x v="22"/>
    <s v="H"/>
    <n v="15.860837164231068"/>
    <n v="0.5"/>
    <m/>
    <n v="7.930418582115534"/>
    <s v=""/>
    <n v="0"/>
    <n v="0"/>
  </r>
  <r>
    <n v="60205"/>
    <n v="3"/>
    <m/>
    <n v="2099"/>
    <x v="1"/>
    <s v="H"/>
    <n v="12.627877718847255"/>
    <n v="1"/>
    <m/>
    <n v="12.627877718847255"/>
    <s v=""/>
    <n v="0"/>
    <n v="0"/>
  </r>
  <r>
    <n v="60221"/>
    <n v="0"/>
    <s v="TELHA ONDULADA CRFS 6MM"/>
    <m/>
    <x v="0"/>
    <m/>
    <s v=""/>
    <m/>
    <s v="M2"/>
    <s v=""/>
    <n v="30.019171326095016"/>
    <s v=""/>
    <s v=""/>
  </r>
  <r>
    <n v="60221"/>
    <n v="1"/>
    <m/>
    <n v="16090"/>
    <x v="258"/>
    <s v="M2"/>
    <n v="15.501200000000001"/>
    <n v="1.1499999999999999"/>
    <m/>
    <n v="17.82638"/>
    <s v=""/>
    <n v="0"/>
    <n v="0"/>
  </r>
  <r>
    <n v="60221"/>
    <n v="2"/>
    <m/>
    <n v="2099"/>
    <x v="1"/>
    <s v="H"/>
    <n v="12.627877718847255"/>
    <n v="0.35"/>
    <m/>
    <n v="4.4197572015965392"/>
    <s v=""/>
    <n v="0"/>
    <n v="0"/>
  </r>
  <r>
    <n v="60221"/>
    <n v="3"/>
    <m/>
    <n v="2224"/>
    <x v="259"/>
    <s v="H"/>
    <n v="17.481957498567066"/>
    <n v="0.35"/>
    <m/>
    <n v="6.118685124498473"/>
    <s v=""/>
    <n v="0"/>
    <n v="0"/>
  </r>
  <r>
    <n v="60221"/>
    <n v="4"/>
    <m/>
    <n v="17550"/>
    <x v="260"/>
    <s v="UN"/>
    <n v="1.1669"/>
    <n v="0.97"/>
    <m/>
    <n v="1.131893"/>
    <s v=""/>
    <n v="0"/>
    <n v="0"/>
  </r>
  <r>
    <n v="60221"/>
    <n v="5"/>
    <m/>
    <n v="17010"/>
    <x v="261"/>
    <s v="UN"/>
    <n v="8.4699999999999998E-2"/>
    <n v="0.33"/>
    <m/>
    <n v="2.7951E-2"/>
    <s v=""/>
    <n v="0"/>
    <n v="0"/>
  </r>
  <r>
    <n v="60221"/>
    <n v="6"/>
    <m/>
    <n v="17046"/>
    <x v="262"/>
    <s v="UN"/>
    <n v="1.3055000000000001"/>
    <n v="0.33"/>
    <m/>
    <n v="0.43081500000000006"/>
    <s v=""/>
    <n v="0"/>
    <n v="0"/>
  </r>
  <r>
    <n v="60221"/>
    <n v="7"/>
    <m/>
    <n v="19030"/>
    <x v="263"/>
    <s v="KG"/>
    <n v="19.3"/>
    <n v="3.3E-3"/>
    <m/>
    <n v="6.3689999999999997E-2"/>
    <s v=""/>
    <n v="0"/>
    <n v="0"/>
  </r>
  <r>
    <n v="60222"/>
    <n v="0"/>
    <s v="TELHA ONDULADA CRFS 8MM"/>
    <m/>
    <x v="0"/>
    <m/>
    <s v=""/>
    <m/>
    <s v="M2"/>
    <s v=""/>
    <n v="36.83947632609501"/>
    <s v=""/>
    <s v=""/>
  </r>
  <r>
    <n v="60222"/>
    <n v="1"/>
    <m/>
    <n v="17550"/>
    <x v="260"/>
    <s v="UN"/>
    <n v="1.1669"/>
    <n v="0.97"/>
    <m/>
    <n v="1.131893"/>
    <s v=""/>
    <n v="0"/>
    <n v="0"/>
  </r>
  <r>
    <n v="60222"/>
    <n v="2"/>
    <m/>
    <n v="2224"/>
    <x v="259"/>
    <s v="H"/>
    <n v="17.481957498567066"/>
    <n v="0.35"/>
    <m/>
    <n v="6.118685124498473"/>
    <s v=""/>
    <n v="0"/>
    <n v="0"/>
  </r>
  <r>
    <n v="60222"/>
    <n v="3"/>
    <m/>
    <n v="19030"/>
    <x v="263"/>
    <s v="KG"/>
    <n v="19.3"/>
    <n v="3.3E-3"/>
    <m/>
    <n v="6.3689999999999997E-2"/>
    <s v=""/>
    <n v="0"/>
    <n v="0"/>
  </r>
  <r>
    <n v="60222"/>
    <n v="4"/>
    <m/>
    <n v="17046"/>
    <x v="262"/>
    <s v="UN"/>
    <n v="1.3055000000000001"/>
    <n v="0.33"/>
    <m/>
    <n v="0.43081500000000006"/>
    <s v=""/>
    <n v="0"/>
    <n v="0"/>
  </r>
  <r>
    <n v="60222"/>
    <n v="5"/>
    <m/>
    <n v="16091"/>
    <x v="264"/>
    <s v="M2"/>
    <n v="21.431899999999999"/>
    <n v="1.1499999999999999"/>
    <m/>
    <n v="24.646684999999998"/>
    <s v=""/>
    <n v="0"/>
    <n v="0"/>
  </r>
  <r>
    <n v="60222"/>
    <n v="6"/>
    <m/>
    <n v="17010"/>
    <x v="261"/>
    <s v="UN"/>
    <n v="8.4699999999999998E-2"/>
    <n v="0.33"/>
    <m/>
    <n v="2.7951E-2"/>
    <s v=""/>
    <n v="0"/>
    <n v="0"/>
  </r>
  <r>
    <n v="60222"/>
    <n v="7"/>
    <m/>
    <n v="2099"/>
    <x v="1"/>
    <s v="H"/>
    <n v="12.627877718847255"/>
    <n v="0.35"/>
    <m/>
    <n v="4.4197572015965392"/>
    <s v=""/>
    <n v="0"/>
    <n v="0"/>
  </r>
  <r>
    <n v="60223"/>
    <n v="0"/>
    <s v="TELHA ESTRUTURAL TRAPEZOIDAL EM CRFS, LARGURA ÚTIL=44CM - ESPESSURA 8MM"/>
    <m/>
    <x v="0"/>
    <m/>
    <s v=""/>
    <m/>
    <s v="M2"/>
    <s v=""/>
    <n v="61.981504925224293"/>
    <s v=""/>
    <s v=""/>
  </r>
  <r>
    <n v="60223"/>
    <n v="1"/>
    <m/>
    <n v="2099"/>
    <x v="1"/>
    <s v="H"/>
    <n v="12.627877718847255"/>
    <n v="0.3"/>
    <m/>
    <n v="3.7883633156541765"/>
    <s v=""/>
    <n v="0"/>
    <n v="0"/>
  </r>
  <r>
    <n v="60223"/>
    <n v="2"/>
    <m/>
    <n v="17046"/>
    <x v="262"/>
    <s v="UN"/>
    <n v="1.3055000000000001"/>
    <n v="0.9"/>
    <m/>
    <n v="1.1749500000000002"/>
    <s v=""/>
    <n v="0"/>
    <n v="0"/>
  </r>
  <r>
    <n v="60223"/>
    <n v="3"/>
    <m/>
    <n v="16092"/>
    <x v="265"/>
    <s v="M2"/>
    <n v="48.040500000000002"/>
    <n v="1.0549999999999999"/>
    <m/>
    <n v="50.682727499999999"/>
    <s v=""/>
    <n v="0"/>
    <n v="0"/>
  </r>
  <r>
    <n v="60223"/>
    <n v="4"/>
    <m/>
    <n v="16554"/>
    <x v="266"/>
    <s v="UN"/>
    <n v="0.65149999999999997"/>
    <n v="0.26"/>
    <m/>
    <n v="0.16938999999999999"/>
    <s v=""/>
    <n v="0"/>
    <n v="0"/>
  </r>
  <r>
    <n v="60223"/>
    <n v="5"/>
    <m/>
    <n v="16560"/>
    <x v="267"/>
    <s v="UN"/>
    <n v="2.3359999999999999"/>
    <n v="0.26"/>
    <m/>
    <n v="0.60736000000000001"/>
    <s v=""/>
    <n v="0"/>
    <n v="0"/>
  </r>
  <r>
    <n v="60223"/>
    <n v="6"/>
    <m/>
    <n v="17010"/>
    <x v="261"/>
    <s v="UN"/>
    <n v="8.4699999999999998E-2"/>
    <n v="0.9"/>
    <m/>
    <n v="7.6230000000000006E-2"/>
    <s v=""/>
    <n v="0"/>
    <n v="0"/>
  </r>
  <r>
    <n v="60223"/>
    <n v="7"/>
    <m/>
    <n v="2224"/>
    <x v="259"/>
    <s v="H"/>
    <n v="17.481957498567066"/>
    <n v="0.3"/>
    <m/>
    <n v="5.2445872495701193"/>
    <s v=""/>
    <n v="0"/>
    <n v="0"/>
  </r>
  <r>
    <n v="60223"/>
    <n v="8"/>
    <m/>
    <n v="19070"/>
    <x v="268"/>
    <s v="KG"/>
    <n v="44.886200000000002"/>
    <n v="5.3E-3"/>
    <m/>
    <n v="0.23789686000000002"/>
    <s v=""/>
    <n v="0"/>
    <n v="0"/>
  </r>
  <r>
    <n v="60225"/>
    <n v="0"/>
    <s v="TELHA ESTRUTURAL TRAPEZOIDAL EM CRFS, LARGURA ÚTIL=90CM - ESPESSURA 8MM"/>
    <m/>
    <x v="0"/>
    <m/>
    <s v=""/>
    <m/>
    <s v="M2"/>
    <s v=""/>
    <n v="54.873770105224303"/>
    <s v=""/>
    <s v=""/>
  </r>
  <r>
    <n v="60225"/>
    <n v="1"/>
    <m/>
    <n v="17065"/>
    <x v="269"/>
    <s v="UN"/>
    <n v="15.8263"/>
    <n v="0.03"/>
    <m/>
    <n v="0.47478899999999996"/>
    <s v=""/>
    <n v="0"/>
    <n v="0"/>
  </r>
  <r>
    <n v="60225"/>
    <n v="2"/>
    <m/>
    <n v="2099"/>
    <x v="1"/>
    <s v="H"/>
    <n v="12.627877718847255"/>
    <n v="0.3"/>
    <m/>
    <n v="3.7883633156541765"/>
    <s v=""/>
    <n v="0"/>
    <n v="0"/>
  </r>
  <r>
    <n v="60225"/>
    <n v="3"/>
    <m/>
    <n v="19070"/>
    <x v="268"/>
    <s v="KG"/>
    <n v="44.886200000000002"/>
    <n v="6.7000000000000002E-3"/>
    <m/>
    <n v="0.30073754000000003"/>
    <s v=""/>
    <n v="0"/>
    <n v="0"/>
  </r>
  <r>
    <n v="60225"/>
    <n v="4"/>
    <m/>
    <n v="16568"/>
    <x v="270"/>
    <s v="UN"/>
    <n v="1.4297"/>
    <n v="0.14000000000000001"/>
    <m/>
    <n v="0.200158"/>
    <s v=""/>
    <n v="0"/>
    <n v="0"/>
  </r>
  <r>
    <n v="60225"/>
    <n v="5"/>
    <m/>
    <n v="17020"/>
    <x v="271"/>
    <s v="UN"/>
    <n v="0.77839999999999998"/>
    <n v="0.5"/>
    <m/>
    <n v="0.38919999999999999"/>
    <s v=""/>
    <n v="0"/>
    <n v="0"/>
  </r>
  <r>
    <n v="60225"/>
    <n v="6"/>
    <m/>
    <n v="17010"/>
    <x v="261"/>
    <s v="UN"/>
    <n v="8.4699999999999998E-2"/>
    <n v="0.3"/>
    <m/>
    <n v="2.5409999999999999E-2"/>
    <s v=""/>
    <n v="0"/>
    <n v="0"/>
  </r>
  <r>
    <n v="60225"/>
    <n v="7"/>
    <m/>
    <n v="16562"/>
    <x v="272"/>
    <s v="UN"/>
    <n v="4.3548"/>
    <n v="0.14000000000000001"/>
    <m/>
    <n v="0.6096720000000001"/>
    <s v=""/>
    <n v="0"/>
    <n v="0"/>
  </r>
  <r>
    <n v="60225"/>
    <n v="8"/>
    <m/>
    <n v="16093"/>
    <x v="273"/>
    <s v="M2"/>
    <n v="39.030700000000003"/>
    <n v="1.1100000000000001"/>
    <m/>
    <n v="43.32407700000001"/>
    <s v=""/>
    <n v="0"/>
    <n v="0"/>
  </r>
  <r>
    <n v="60225"/>
    <n v="9"/>
    <m/>
    <n v="16556"/>
    <x v="274"/>
    <s v="UN"/>
    <n v="0.54190000000000005"/>
    <n v="0.14000000000000001"/>
    <m/>
    <n v="7.5866000000000017E-2"/>
    <s v=""/>
    <n v="0"/>
    <n v="0"/>
  </r>
  <r>
    <n v="60225"/>
    <n v="10"/>
    <m/>
    <n v="2224"/>
    <x v="259"/>
    <s v="H"/>
    <n v="17.481957498567066"/>
    <n v="0.3"/>
    <m/>
    <n v="5.2445872495701193"/>
    <s v=""/>
    <n v="0"/>
    <n v="0"/>
  </r>
  <r>
    <n v="60225"/>
    <n v="11"/>
    <m/>
    <n v="17545"/>
    <x v="275"/>
    <s v="UN"/>
    <n v="1.4697"/>
    <n v="0.3"/>
    <m/>
    <n v="0.44090999999999997"/>
    <s v=""/>
    <n v="0"/>
    <n v="0"/>
  </r>
  <r>
    <n v="60230"/>
    <n v="0"/>
    <s v="TELHAS DE PVC RÍGIDO,TRANSLÚCIDAS OU OPACAS - ONDULADA,TRAPEZOIDAL OU GRECA"/>
    <m/>
    <x v="0"/>
    <m/>
    <s v=""/>
    <m/>
    <s v="M2"/>
    <s v=""/>
    <n v="65.406399747831145"/>
    <s v=""/>
    <s v=""/>
  </r>
  <r>
    <n v="60230"/>
    <n v="1"/>
    <m/>
    <n v="17042"/>
    <x v="276"/>
    <s v="UN"/>
    <n v="0.14710000000000001"/>
    <n v="1.42"/>
    <m/>
    <n v="0.20888200000000001"/>
    <s v=""/>
    <n v="0"/>
    <n v="0"/>
  </r>
  <r>
    <n v="60230"/>
    <n v="2"/>
    <m/>
    <n v="2099"/>
    <x v="1"/>
    <s v="H"/>
    <n v="12.627877718847255"/>
    <n v="0.22"/>
    <m/>
    <n v="2.7781330981463963"/>
    <s v=""/>
    <n v="0"/>
    <n v="0"/>
  </r>
  <r>
    <n v="60230"/>
    <n v="3"/>
    <m/>
    <n v="2224"/>
    <x v="259"/>
    <s v="H"/>
    <n v="17.481957498567066"/>
    <n v="0.22"/>
    <m/>
    <n v="3.8460306496847547"/>
    <s v=""/>
    <n v="0"/>
    <n v="0"/>
  </r>
  <r>
    <n v="60230"/>
    <n v="4"/>
    <m/>
    <n v="16085"/>
    <x v="277"/>
    <s v="M2"/>
    <n v="47.716799999999999"/>
    <n v="1.2250000000000001"/>
    <m/>
    <n v="58.45308"/>
    <s v=""/>
    <n v="0"/>
    <n v="0"/>
  </r>
  <r>
    <n v="60230"/>
    <n v="5"/>
    <m/>
    <n v="17010"/>
    <x v="261"/>
    <s v="UN"/>
    <n v="8.4699999999999998E-2"/>
    <n v="1.42"/>
    <m/>
    <n v="0.12027399999999999"/>
    <s v=""/>
    <n v="0"/>
    <n v="0"/>
  </r>
  <r>
    <n v="60235"/>
    <n v="0"/>
    <s v="TELHAS DE POLIÉSTER - ONDULADA OU TRAPEZOIDAL"/>
    <m/>
    <x v="0"/>
    <m/>
    <s v=""/>
    <m/>
    <s v="M2"/>
    <s v=""/>
    <n v="49.42718974783115"/>
    <s v=""/>
    <s v=""/>
  </r>
  <r>
    <n v="60235"/>
    <n v="1"/>
    <m/>
    <n v="16070"/>
    <x v="278"/>
    <s v="M2"/>
    <n v="36.933799999999998"/>
    <n v="1.1499999999999999"/>
    <m/>
    <n v="42.473869999999991"/>
    <s v=""/>
    <n v="0"/>
    <n v="0"/>
  </r>
  <r>
    <n v="60235"/>
    <n v="2"/>
    <m/>
    <n v="17010"/>
    <x v="261"/>
    <s v="UN"/>
    <n v="8.4699999999999998E-2"/>
    <n v="1.42"/>
    <m/>
    <n v="0.12027399999999999"/>
    <s v=""/>
    <n v="0"/>
    <n v="0"/>
  </r>
  <r>
    <n v="60235"/>
    <n v="3"/>
    <m/>
    <n v="2224"/>
    <x v="259"/>
    <s v="H"/>
    <n v="17.481957498567066"/>
    <n v="0.22"/>
    <m/>
    <n v="3.8460306496847547"/>
    <s v=""/>
    <n v="0"/>
    <n v="0"/>
  </r>
  <r>
    <n v="60235"/>
    <n v="4"/>
    <m/>
    <n v="17042"/>
    <x v="276"/>
    <s v="UN"/>
    <n v="0.14710000000000001"/>
    <n v="1.42"/>
    <m/>
    <n v="0.20888200000000001"/>
    <s v=""/>
    <n v="0"/>
    <n v="0"/>
  </r>
  <r>
    <n v="60235"/>
    <n v="5"/>
    <m/>
    <n v="2099"/>
    <x v="1"/>
    <s v="H"/>
    <n v="12.627877718847255"/>
    <n v="0.22"/>
    <m/>
    <n v="2.7781330981463963"/>
    <s v=""/>
    <n v="0"/>
    <n v="0"/>
  </r>
  <r>
    <n v="60241"/>
    <n v="0"/>
    <s v="TELHAS DE ALUMÍNIO, PERFIL ONDULADO - ESPESSURA 0,8MM"/>
    <m/>
    <x v="0"/>
    <m/>
    <s v=""/>
    <m/>
    <s v="M2"/>
    <s v=""/>
    <n v="46.025440565224287"/>
    <s v=""/>
    <s v=""/>
  </r>
  <r>
    <n v="60241"/>
    <n v="1"/>
    <m/>
    <n v="16014"/>
    <x v="279"/>
    <s v="M2"/>
    <n v="30.565899999999999"/>
    <n v="1.1000000000000001"/>
    <m/>
    <n v="33.622489999999999"/>
    <s v=""/>
    <n v="0"/>
    <n v="0"/>
  </r>
  <r>
    <n v="60241"/>
    <n v="2"/>
    <m/>
    <n v="2224"/>
    <x v="259"/>
    <s v="H"/>
    <n v="17.481957498567066"/>
    <n v="0.3"/>
    <m/>
    <n v="5.2445872495701193"/>
    <s v=""/>
    <n v="0"/>
    <n v="0"/>
  </r>
  <r>
    <n v="60241"/>
    <n v="3"/>
    <m/>
    <n v="2099"/>
    <x v="1"/>
    <s v="H"/>
    <n v="12.627877718847255"/>
    <n v="0.3"/>
    <m/>
    <n v="3.7883633156541765"/>
    <s v=""/>
    <n v="0"/>
    <n v="0"/>
  </r>
  <r>
    <n v="60241"/>
    <n v="4"/>
    <m/>
    <n v="17555"/>
    <x v="280"/>
    <s v="CJ"/>
    <n v="0.84250000000000003"/>
    <n v="4"/>
    <m/>
    <n v="3.37"/>
    <s v=""/>
    <n v="0"/>
    <n v="0"/>
  </r>
  <r>
    <n v="60242"/>
    <n v="0"/>
    <s v="TELHAS DE ALUMÍNIO  PERFIL TRAPEZOIDAL - ESPESSURA 0,8MM"/>
    <m/>
    <x v="0"/>
    <m/>
    <s v=""/>
    <m/>
    <s v="M2"/>
    <s v=""/>
    <n v="46.475010565224288"/>
    <s v=""/>
    <s v=""/>
  </r>
  <r>
    <n v="60242"/>
    <n v="1"/>
    <m/>
    <n v="2099"/>
    <x v="1"/>
    <s v="H"/>
    <n v="12.627877718847255"/>
    <n v="0.3"/>
    <m/>
    <n v="3.7883633156541765"/>
    <s v=""/>
    <n v="0"/>
    <n v="0"/>
  </r>
  <r>
    <n v="60242"/>
    <n v="2"/>
    <m/>
    <n v="16015"/>
    <x v="281"/>
    <s v="M2"/>
    <n v="30.974599999999999"/>
    <n v="1.1000000000000001"/>
    <m/>
    <n v="34.07206"/>
    <s v=""/>
    <n v="0"/>
    <n v="0"/>
  </r>
  <r>
    <n v="60242"/>
    <n v="3"/>
    <m/>
    <n v="17555"/>
    <x v="280"/>
    <s v="CJ"/>
    <n v="0.84250000000000003"/>
    <n v="4"/>
    <m/>
    <n v="3.37"/>
    <s v=""/>
    <n v="0"/>
    <n v="0"/>
  </r>
  <r>
    <n v="60242"/>
    <n v="4"/>
    <m/>
    <n v="2224"/>
    <x v="259"/>
    <s v="H"/>
    <n v="17.481957498567066"/>
    <n v="0.3"/>
    <m/>
    <n v="5.2445872495701193"/>
    <s v=""/>
    <n v="0"/>
    <n v="0"/>
  </r>
  <r>
    <n v="60243"/>
    <n v="0"/>
    <s v="TELHA TRAPEZOIDAL DUPLA EM AÇO GALVANIZADO - E= 0,8MM, REVESTIMENTO B, H=40MM - PINTADA 1 FACE - MIOLO EM POLIURETANO E=30MM"/>
    <m/>
    <x v="0"/>
    <m/>
    <s v=""/>
    <m/>
    <s v="M2"/>
    <s v=""/>
    <n v="130.84673056522431"/>
    <s v=""/>
    <s v=""/>
  </r>
  <r>
    <n v="60243"/>
    <n v="1"/>
    <m/>
    <n v="17041"/>
    <x v="282"/>
    <s v="UN"/>
    <n v="0.2409"/>
    <n v="4"/>
    <m/>
    <n v="0.96360000000000001"/>
    <s v=""/>
    <n v="0"/>
    <n v="0"/>
  </r>
  <r>
    <n v="60243"/>
    <n v="2"/>
    <m/>
    <n v="2099"/>
    <x v="1"/>
    <s v="H"/>
    <n v="12.627877718847255"/>
    <n v="0.3"/>
    <m/>
    <n v="3.7883633156541765"/>
    <s v=""/>
    <n v="0"/>
    <n v="0"/>
  </r>
  <r>
    <n v="60243"/>
    <n v="3"/>
    <m/>
    <n v="2224"/>
    <x v="259"/>
    <s v="H"/>
    <n v="17.481957498567066"/>
    <n v="0.3"/>
    <m/>
    <n v="5.2445872495701193"/>
    <s v=""/>
    <n v="0"/>
    <n v="0"/>
  </r>
  <r>
    <n v="60243"/>
    <n v="4"/>
    <m/>
    <n v="16418"/>
    <x v="283"/>
    <s v="M2"/>
    <n v="109.8638"/>
    <n v="1.1000000000000001"/>
    <m/>
    <n v="120.85018000000001"/>
    <s v=""/>
    <n v="0"/>
    <n v="0"/>
  </r>
  <r>
    <n v="60244"/>
    <n v="0"/>
    <s v="TELHA TRAPEZOIDAL EM AÇO GALVANIZADO ESPESSURA DE 0,50MM, REVESTIMENTO B, H=40MM"/>
    <m/>
    <x v="0"/>
    <m/>
    <s v=""/>
    <m/>
    <s v="M2"/>
    <s v=""/>
    <n v="37.423400565224298"/>
    <s v=""/>
    <s v=""/>
  </r>
  <r>
    <n v="60244"/>
    <n v="1"/>
    <m/>
    <n v="16411"/>
    <x v="284"/>
    <s v="M2"/>
    <n v="24.933499999999999"/>
    <n v="1.1000000000000001"/>
    <m/>
    <n v="27.426850000000002"/>
    <s v=""/>
    <n v="0"/>
    <n v="0"/>
  </r>
  <r>
    <n v="60244"/>
    <n v="2"/>
    <m/>
    <n v="2099"/>
    <x v="1"/>
    <s v="H"/>
    <n v="12.627877718847255"/>
    <n v="0.3"/>
    <m/>
    <n v="3.7883633156541765"/>
    <s v=""/>
    <n v="0"/>
    <n v="0"/>
  </r>
  <r>
    <n v="60244"/>
    <n v="3"/>
    <m/>
    <n v="2224"/>
    <x v="259"/>
    <s v="H"/>
    <n v="17.481957498567066"/>
    <n v="0.3"/>
    <m/>
    <n v="5.2445872495701193"/>
    <s v=""/>
    <n v="0"/>
    <n v="0"/>
  </r>
  <r>
    <n v="60244"/>
    <n v="4"/>
    <m/>
    <n v="17041"/>
    <x v="282"/>
    <s v="UN"/>
    <n v="0.2409"/>
    <n v="4"/>
    <m/>
    <n v="0.96360000000000001"/>
    <s v=""/>
    <n v="0"/>
    <n v="0"/>
  </r>
  <r>
    <n v="60245"/>
    <n v="0"/>
    <s v="TELHA ONDULADA EM AÇO GALVANIZADO ESPESSURA DE 0,50MM, REVESTIMENTO B, H=17,5MM"/>
    <m/>
    <x v="0"/>
    <m/>
    <s v=""/>
    <m/>
    <s v="M2"/>
    <s v=""/>
    <n v="37.345080565224301"/>
    <s v=""/>
    <s v=""/>
  </r>
  <r>
    <n v="60245"/>
    <n v="1"/>
    <m/>
    <n v="2099"/>
    <x v="1"/>
    <s v="H"/>
    <n v="12.627877718847255"/>
    <n v="0.3"/>
    <m/>
    <n v="3.7883633156541765"/>
    <s v=""/>
    <n v="0"/>
    <n v="0"/>
  </r>
  <r>
    <n v="60245"/>
    <n v="2"/>
    <m/>
    <n v="16412"/>
    <x v="285"/>
    <s v="M2"/>
    <n v="24.862300000000001"/>
    <n v="1.1000000000000001"/>
    <m/>
    <n v="27.348530000000004"/>
    <s v=""/>
    <n v="0"/>
    <n v="0"/>
  </r>
  <r>
    <n v="60245"/>
    <n v="3"/>
    <m/>
    <n v="17041"/>
    <x v="282"/>
    <s v="UN"/>
    <n v="0.2409"/>
    <n v="4"/>
    <m/>
    <n v="0.96360000000000001"/>
    <s v=""/>
    <n v="0"/>
    <n v="0"/>
  </r>
  <r>
    <n v="60245"/>
    <n v="4"/>
    <m/>
    <n v="2224"/>
    <x v="259"/>
    <s v="H"/>
    <n v="17.481957498567066"/>
    <n v="0.3"/>
    <m/>
    <n v="5.2445872495701193"/>
    <s v=""/>
    <n v="0"/>
    <n v="0"/>
  </r>
  <r>
    <n v="60246"/>
    <n v="0"/>
    <s v="TELHA TRAPEZOIDAL DUP. AÇO GALVANIZADO ESPESSURA DE 0,5MM, REVESTIMENTO B, H=40MM, COM MIOLO POLIURETANO E=30MM"/>
    <m/>
    <x v="0"/>
    <m/>
    <s v=""/>
    <m/>
    <s v="M2"/>
    <s v=""/>
    <n v="98.41307408696575"/>
    <s v=""/>
    <s v=""/>
  </r>
  <r>
    <n v="60246"/>
    <n v="1"/>
    <m/>
    <n v="17041"/>
    <x v="282"/>
    <s v="UN"/>
    <n v="0.2409"/>
    <n v="4"/>
    <m/>
    <n v="0.96360000000000001"/>
    <s v=""/>
    <n v="5600"/>
    <n v="1349.04"/>
  </r>
  <r>
    <n v="60246"/>
    <n v="2"/>
    <m/>
    <n v="2099"/>
    <x v="1"/>
    <s v="H"/>
    <n v="12.627877718847255"/>
    <n v="0.4"/>
    <m/>
    <n v="5.0511510875389023"/>
    <s v=""/>
    <n v="560"/>
    <n v="7071.6115225544636"/>
  </r>
  <r>
    <n v="60246"/>
    <n v="3"/>
    <m/>
    <n v="2224"/>
    <x v="259"/>
    <s v="H"/>
    <n v="17.481957498567066"/>
    <n v="0.4"/>
    <m/>
    <n v="6.9927829994268267"/>
    <s v=""/>
    <n v="560"/>
    <n v="9789.8961991975575"/>
  </r>
  <r>
    <n v="60246"/>
    <n v="4"/>
    <m/>
    <n v="16413"/>
    <x v="286"/>
    <s v="M2"/>
    <n v="77.641400000000004"/>
    <n v="1.1000000000000001"/>
    <m/>
    <n v="85.405540000000016"/>
    <s v=""/>
    <n v="1540.0000000000002"/>
    <n v="119567.75600000002"/>
  </r>
  <r>
    <n v="60247"/>
    <n v="0"/>
    <s v="TELHA TRAPEZOIDAL EM AÇO GALVANIZADO ESP=0,5MM, H=40MM, COM PINTURA ELETROLÍTICA COR BRANCA 2 FACES"/>
    <m/>
    <x v="0"/>
    <m/>
    <s v=""/>
    <m/>
    <s v="M2"/>
    <s v=""/>
    <n v="49.676630565224293"/>
    <s v=""/>
    <s v=""/>
  </r>
  <r>
    <n v="60247"/>
    <n v="1"/>
    <m/>
    <n v="16414"/>
    <x v="287"/>
    <s v="M2"/>
    <n v="36.072800000000001"/>
    <n v="1.1000000000000001"/>
    <m/>
    <n v="39.680080000000004"/>
    <s v=""/>
    <n v="0"/>
    <n v="0"/>
  </r>
  <r>
    <n v="60247"/>
    <n v="2"/>
    <m/>
    <n v="2224"/>
    <x v="259"/>
    <s v="H"/>
    <n v="17.481957498567066"/>
    <n v="0.3"/>
    <m/>
    <n v="5.2445872495701193"/>
    <s v=""/>
    <n v="0"/>
    <n v="0"/>
  </r>
  <r>
    <n v="60247"/>
    <n v="3"/>
    <m/>
    <n v="2099"/>
    <x v="1"/>
    <s v="H"/>
    <n v="12.627877718847255"/>
    <n v="0.3"/>
    <m/>
    <n v="3.7883633156541765"/>
    <s v=""/>
    <n v="0"/>
    <n v="0"/>
  </r>
  <r>
    <n v="60247"/>
    <n v="4"/>
    <m/>
    <n v="17041"/>
    <x v="282"/>
    <s v="UN"/>
    <n v="0.2409"/>
    <n v="4"/>
    <m/>
    <n v="0.96360000000000001"/>
    <s v=""/>
    <n v="0"/>
    <n v="0"/>
  </r>
  <r>
    <n v="60248"/>
    <n v="0"/>
    <s v="TELHA ONDULADA EM AÇO GALVANIZADO E=0,5MM, REVESTIMENTO B, H=17,5MM COM PINTURA ELETROLÍTICA COR BRANCA 2 FACES"/>
    <m/>
    <x v="0"/>
    <m/>
    <s v=""/>
    <m/>
    <s v="M2"/>
    <s v=""/>
    <n v="50.286140565224301"/>
    <s v=""/>
    <s v=""/>
  </r>
  <r>
    <n v="60248"/>
    <n v="1"/>
    <m/>
    <n v="2224"/>
    <x v="259"/>
    <s v="H"/>
    <n v="17.481957498567066"/>
    <n v="0.3"/>
    <m/>
    <n v="5.2445872495701193"/>
    <s v=""/>
    <n v="0"/>
    <n v="0"/>
  </r>
  <r>
    <n v="60248"/>
    <n v="2"/>
    <m/>
    <n v="2099"/>
    <x v="1"/>
    <s v="H"/>
    <n v="12.627877718847255"/>
    <n v="0.3"/>
    <m/>
    <n v="3.7883633156541765"/>
    <s v=""/>
    <n v="0"/>
    <n v="0"/>
  </r>
  <r>
    <n v="60248"/>
    <n v="3"/>
    <m/>
    <n v="17041"/>
    <x v="282"/>
    <s v="UN"/>
    <n v="0.2409"/>
    <n v="4"/>
    <m/>
    <n v="0.96360000000000001"/>
    <s v=""/>
    <n v="0"/>
    <n v="0"/>
  </r>
  <r>
    <n v="60248"/>
    <n v="4"/>
    <m/>
    <n v="16416"/>
    <x v="288"/>
    <s v="M2"/>
    <n v="36.626899999999999"/>
    <n v="1.1000000000000001"/>
    <m/>
    <n v="40.289590000000004"/>
    <s v=""/>
    <n v="0"/>
    <n v="0"/>
  </r>
  <r>
    <n v="60249"/>
    <n v="0"/>
    <s v="TELHA TRAPEZOIDAL DUP. AÇO GALVANIZADO E=0,5MM, REVESTIMENTO B, H=40MM PINTURA MIOLO POLIURETANO E=30MM"/>
    <m/>
    <x v="0"/>
    <m/>
    <s v=""/>
    <m/>
    <s v="M2"/>
    <s v=""/>
    <n v="105.18280408696572"/>
    <s v=""/>
    <s v=""/>
  </r>
  <r>
    <n v="60249"/>
    <n v="1"/>
    <m/>
    <n v="16417"/>
    <x v="289"/>
    <s v="M2"/>
    <n v="83.795699999999997"/>
    <n v="1.1000000000000001"/>
    <m/>
    <n v="92.175269999999998"/>
    <s v=""/>
    <n v="0"/>
    <n v="0"/>
  </r>
  <r>
    <n v="60249"/>
    <n v="2"/>
    <m/>
    <n v="2224"/>
    <x v="259"/>
    <s v="H"/>
    <n v="17.481957498567066"/>
    <n v="0.4"/>
    <m/>
    <n v="6.9927829994268267"/>
    <s v=""/>
    <n v="0"/>
    <n v="0"/>
  </r>
  <r>
    <n v="60249"/>
    <n v="3"/>
    <m/>
    <n v="2099"/>
    <x v="1"/>
    <s v="H"/>
    <n v="12.627877718847255"/>
    <n v="0.4"/>
    <m/>
    <n v="5.0511510875389023"/>
    <s v=""/>
    <n v="0"/>
    <n v="0"/>
  </r>
  <r>
    <n v="60249"/>
    <n v="4"/>
    <m/>
    <n v="17041"/>
    <x v="282"/>
    <s v="UN"/>
    <n v="0.2409"/>
    <n v="4"/>
    <m/>
    <n v="0.96360000000000001"/>
    <s v=""/>
    <n v="0"/>
    <n v="0"/>
  </r>
  <r>
    <n v="60250"/>
    <n v="0"/>
    <s v="TELHAS EM POLICARBONATO ALVEOLAR 6MM COM ESTRUTURA METÁLICA GALVANIZADA INSTALADA"/>
    <m/>
    <x v="0"/>
    <m/>
    <s v=""/>
    <m/>
    <s v="M2"/>
    <s v=""/>
    <n v="335.3125"/>
    <s v=""/>
    <s v=""/>
  </r>
  <r>
    <n v="60250"/>
    <n v="1"/>
    <m/>
    <n v="16010"/>
    <x v="290"/>
    <s v="M2"/>
    <n v="335.3125"/>
    <n v="1"/>
    <m/>
    <n v="335.3125"/>
    <s v=""/>
    <n v="0"/>
    <n v="0"/>
  </r>
  <r>
    <n v="60251"/>
    <n v="0"/>
    <s v="CUMEEIRA OU ESPIGÃO PARA TELHAS PAULISTA, PLAN E FRANCESA - BARRO OU VIDRO"/>
    <m/>
    <x v="0"/>
    <m/>
    <s v=""/>
    <m/>
    <s v="M"/>
    <s v=""/>
    <n v="19.778387072520626"/>
    <s v=""/>
    <s v=""/>
  </r>
  <r>
    <n v="60251"/>
    <n v="1"/>
    <m/>
    <n v="2020"/>
    <x v="22"/>
    <s v="H"/>
    <n v="15.860837164231068"/>
    <n v="0.5"/>
    <m/>
    <n v="7.930418582115534"/>
    <s v=""/>
    <n v="0"/>
    <n v="0"/>
  </r>
  <r>
    <n v="60251"/>
    <n v="2"/>
    <m/>
    <n v="2099"/>
    <x v="1"/>
    <s v="H"/>
    <n v="12.627877718847255"/>
    <n v="0.50219999999999998"/>
    <m/>
    <n v="6.3417201904050913"/>
    <s v=""/>
    <n v="0"/>
    <n v="0"/>
  </r>
  <r>
    <n v="60251"/>
    <n v="3"/>
    <m/>
    <n v="10648"/>
    <x v="44"/>
    <s v="M3"/>
    <n v="359.69349999999997"/>
    <n v="1.8E-3"/>
    <m/>
    <n v="0.64744829999999998"/>
    <s v=""/>
    <n v="0"/>
    <n v="0"/>
  </r>
  <r>
    <n v="60251"/>
    <n v="4"/>
    <m/>
    <n v="16534"/>
    <x v="291"/>
    <s v="UN"/>
    <n v="1.6195999999999999"/>
    <n v="3"/>
    <m/>
    <n v="4.8587999999999996"/>
    <s v=""/>
    <n v="0"/>
    <n v="0"/>
  </r>
  <r>
    <n v="60255"/>
    <n v="0"/>
    <s v="CUMEEIRA PARA TELHA ONDULADA (CRFS, PVC RÍGIDO E POLIÉSTER), TRAPEZOIDAL E GRECA (PVC RÍGIDO E POLIÉSTER)"/>
    <m/>
    <x v="0"/>
    <m/>
    <s v=""/>
    <m/>
    <s v="M"/>
    <s v=""/>
    <n v="31.59081204348287"/>
    <s v=""/>
    <s v=""/>
  </r>
  <r>
    <n v="60255"/>
    <n v="1"/>
    <m/>
    <n v="16508"/>
    <x v="292"/>
    <s v="UN"/>
    <n v="21.034099999999999"/>
    <n v="1.05"/>
    <m/>
    <n v="22.085805000000001"/>
    <s v=""/>
    <n v="0"/>
    <n v="0"/>
  </r>
  <r>
    <n v="60255"/>
    <n v="2"/>
    <m/>
    <n v="17010"/>
    <x v="261"/>
    <s v="UN"/>
    <n v="8.4699999999999998E-2"/>
    <n v="2.2000000000000002"/>
    <m/>
    <n v="0.18634000000000001"/>
    <s v=""/>
    <n v="0"/>
    <n v="0"/>
  </r>
  <r>
    <n v="60255"/>
    <n v="3"/>
    <m/>
    <n v="2224"/>
    <x v="259"/>
    <s v="H"/>
    <n v="17.481957498567066"/>
    <n v="0.2"/>
    <m/>
    <n v="3.4963914997134133"/>
    <s v=""/>
    <n v="0"/>
    <n v="0"/>
  </r>
  <r>
    <n v="60255"/>
    <n v="4"/>
    <m/>
    <n v="19030"/>
    <x v="263"/>
    <s v="KG"/>
    <n v="19.3"/>
    <n v="2.1999999999999999E-2"/>
    <m/>
    <n v="0.42459999999999998"/>
    <s v=""/>
    <n v="0"/>
    <n v="0"/>
  </r>
  <r>
    <n v="60255"/>
    <n v="5"/>
    <m/>
    <n v="2099"/>
    <x v="1"/>
    <s v="H"/>
    <n v="12.627877718847255"/>
    <n v="0.2"/>
    <m/>
    <n v="2.5255755437694511"/>
    <s v=""/>
    <n v="0"/>
    <n v="0"/>
  </r>
  <r>
    <n v="60255"/>
    <n v="6"/>
    <m/>
    <n v="17046"/>
    <x v="262"/>
    <s v="UN"/>
    <n v="1.3055000000000001"/>
    <n v="2.2000000000000002"/>
    <m/>
    <n v="2.8721000000000005"/>
    <s v=""/>
    <n v="0"/>
    <n v="0"/>
  </r>
  <r>
    <n v="60256"/>
    <n v="0"/>
    <s v="CUMEEIRA NORMAL PARA TELHA TECNOLOGIA CRFS, ESTRUTURAL TRAPEZOIDAL 44CM"/>
    <m/>
    <x v="0"/>
    <m/>
    <s v=""/>
    <m/>
    <s v="M"/>
    <s v=""/>
    <n v="40.164657043482862"/>
    <s v=""/>
    <s v=""/>
  </r>
  <r>
    <n v="60256"/>
    <n v="1"/>
    <m/>
    <n v="16509"/>
    <x v="293"/>
    <s v="UN"/>
    <n v="15.0602"/>
    <n v="2.0499999999999998"/>
    <m/>
    <n v="30.873409999999996"/>
    <s v=""/>
    <n v="0"/>
    <n v="0"/>
  </r>
  <r>
    <n v="60256"/>
    <n v="2"/>
    <m/>
    <n v="2224"/>
    <x v="259"/>
    <s v="H"/>
    <n v="17.481957498567066"/>
    <n v="0.2"/>
    <m/>
    <n v="3.4963914997134133"/>
    <s v=""/>
    <n v="0"/>
    <n v="0"/>
  </r>
  <r>
    <n v="60256"/>
    <n v="3"/>
    <m/>
    <n v="17020"/>
    <x v="271"/>
    <s v="UN"/>
    <n v="0.77839999999999998"/>
    <n v="4.2"/>
    <m/>
    <n v="3.2692800000000002"/>
    <s v=""/>
    <n v="0"/>
    <n v="0"/>
  </r>
  <r>
    <n v="60256"/>
    <n v="4"/>
    <m/>
    <n v="2099"/>
    <x v="1"/>
    <s v="H"/>
    <n v="12.627877718847255"/>
    <n v="0.2"/>
    <m/>
    <n v="2.5255755437694511"/>
    <s v=""/>
    <n v="0"/>
    <n v="0"/>
  </r>
  <r>
    <n v="60257"/>
    <n v="0"/>
    <s v="CUMEEIRA NORMAL PARA TELHA TECNOLOGIA CRFS, ESTRUTURAL TRAPEZOIDAL - 90CM"/>
    <m/>
    <x v="0"/>
    <m/>
    <s v=""/>
    <m/>
    <s v="M"/>
    <s v=""/>
    <n v="162.93034204348282"/>
    <s v=""/>
    <s v=""/>
  </r>
  <r>
    <n v="60257"/>
    <n v="1"/>
    <m/>
    <n v="17020"/>
    <x v="271"/>
    <s v="UN"/>
    <n v="0.77839999999999998"/>
    <n v="4.2"/>
    <m/>
    <n v="3.2692800000000002"/>
    <s v=""/>
    <n v="0"/>
    <n v="0"/>
  </r>
  <r>
    <n v="60257"/>
    <n v="2"/>
    <m/>
    <n v="2224"/>
    <x v="259"/>
    <s v="H"/>
    <n v="17.481957498567066"/>
    <n v="0.2"/>
    <m/>
    <n v="3.4963914997134133"/>
    <s v=""/>
    <n v="0"/>
    <n v="0"/>
  </r>
  <r>
    <n v="60257"/>
    <n v="3"/>
    <m/>
    <n v="2099"/>
    <x v="1"/>
    <s v="H"/>
    <n v="12.627877718847255"/>
    <n v="0.2"/>
    <m/>
    <n v="2.5255755437694511"/>
    <s v=""/>
    <n v="0"/>
    <n v="0"/>
  </r>
  <r>
    <n v="60257"/>
    <n v="4"/>
    <m/>
    <n v="16510"/>
    <x v="294"/>
    <s v="UN"/>
    <n v="74.945899999999995"/>
    <n v="2.0499999999999998"/>
    <m/>
    <n v="153.63909499999997"/>
    <s v=""/>
    <n v="0"/>
    <n v="0"/>
  </r>
  <r>
    <n v="60290"/>
    <n v="0"/>
    <s v="CUMEEIRA DE ALUMÍNIO, PERFIL ONDULADO - NORMAL E= 0,8MM"/>
    <m/>
    <x v="0"/>
    <m/>
    <s v=""/>
    <m/>
    <s v="M"/>
    <s v=""/>
    <n v="36.755593521741432"/>
    <s v=""/>
    <s v=""/>
  </r>
  <r>
    <n v="60290"/>
    <n v="1"/>
    <m/>
    <n v="2099"/>
    <x v="1"/>
    <s v="H"/>
    <n v="12.627877718847255"/>
    <n v="0.1"/>
    <m/>
    <n v="1.2627877718847256"/>
    <s v=""/>
    <n v="0"/>
    <n v="0"/>
  </r>
  <r>
    <n v="60290"/>
    <n v="2"/>
    <m/>
    <n v="2224"/>
    <x v="259"/>
    <s v="H"/>
    <n v="17.481957498567066"/>
    <n v="0.1"/>
    <m/>
    <n v="1.7481957498567067"/>
    <s v=""/>
    <n v="0"/>
    <n v="0"/>
  </r>
  <r>
    <n v="60290"/>
    <n v="3"/>
    <m/>
    <n v="17555"/>
    <x v="280"/>
    <s v="CJ"/>
    <n v="0.84250000000000003"/>
    <n v="4"/>
    <m/>
    <n v="3.37"/>
    <s v=""/>
    <n v="0"/>
    <n v="0"/>
  </r>
  <r>
    <n v="60290"/>
    <n v="4"/>
    <m/>
    <n v="16530"/>
    <x v="295"/>
    <s v="UN"/>
    <n v="28.9282"/>
    <n v="1.05"/>
    <m/>
    <n v="30.374610000000001"/>
    <s v=""/>
    <n v="0"/>
    <n v="0"/>
  </r>
  <r>
    <n v="60291"/>
    <n v="0"/>
    <s v="CUMEEIRA DE ALUMÍNIO, PERFIL TRAPEZOIDAL - NORMAL - E=0,8MM"/>
    <m/>
    <x v="0"/>
    <m/>
    <s v=""/>
    <m/>
    <s v="M"/>
    <s v=""/>
    <n v="36.176308521741433"/>
    <s v=""/>
    <s v=""/>
  </r>
  <r>
    <n v="60291"/>
    <n v="1"/>
    <m/>
    <n v="17555"/>
    <x v="280"/>
    <s v="CJ"/>
    <n v="0.84250000000000003"/>
    <n v="4"/>
    <m/>
    <n v="3.37"/>
    <s v=""/>
    <n v="0"/>
    <n v="0"/>
  </r>
  <r>
    <n v="60291"/>
    <n v="2"/>
    <m/>
    <n v="2224"/>
    <x v="259"/>
    <s v="H"/>
    <n v="17.481957498567066"/>
    <n v="0.1"/>
    <m/>
    <n v="1.7481957498567067"/>
    <s v=""/>
    <n v="0"/>
    <n v="0"/>
  </r>
  <r>
    <n v="60291"/>
    <n v="3"/>
    <m/>
    <n v="16531"/>
    <x v="296"/>
    <s v="UN"/>
    <n v="28.3765"/>
    <n v="1.05"/>
    <m/>
    <n v="29.795325000000002"/>
    <s v=""/>
    <n v="0"/>
    <n v="0"/>
  </r>
  <r>
    <n v="60291"/>
    <n v="4"/>
    <m/>
    <n v="2099"/>
    <x v="1"/>
    <s v="H"/>
    <n v="12.627877718847255"/>
    <n v="0.1"/>
    <m/>
    <n v="1.2627877718847256"/>
    <s v=""/>
    <n v="0"/>
    <n v="0"/>
  </r>
  <r>
    <n v="60292"/>
    <n v="0"/>
    <s v="CUMEEIRA DE ALUMÍNIO PERFIL ONDULADO - SHED - E=0,8MM"/>
    <m/>
    <x v="0"/>
    <m/>
    <s v=""/>
    <m/>
    <s v="M"/>
    <s v=""/>
    <n v="33.605908521741434"/>
    <s v=""/>
    <s v=""/>
  </r>
  <r>
    <n v="60292"/>
    <n v="1"/>
    <m/>
    <n v="2224"/>
    <x v="259"/>
    <s v="H"/>
    <n v="17.481957498567066"/>
    <n v="0.1"/>
    <m/>
    <n v="1.7481957498567067"/>
    <s v=""/>
    <n v="0"/>
    <n v="0"/>
  </r>
  <r>
    <n v="60292"/>
    <n v="2"/>
    <m/>
    <n v="16532"/>
    <x v="297"/>
    <s v="UN"/>
    <n v="25.9285"/>
    <n v="1.05"/>
    <m/>
    <n v="27.224925000000002"/>
    <s v=""/>
    <n v="0"/>
    <n v="0"/>
  </r>
  <r>
    <n v="60292"/>
    <n v="3"/>
    <m/>
    <n v="2099"/>
    <x v="1"/>
    <s v="H"/>
    <n v="12.627877718847255"/>
    <n v="0.1"/>
    <m/>
    <n v="1.2627877718847256"/>
    <s v=""/>
    <n v="0"/>
    <n v="0"/>
  </r>
  <r>
    <n v="60292"/>
    <n v="4"/>
    <m/>
    <n v="17555"/>
    <x v="280"/>
    <s v="CJ"/>
    <n v="0.84250000000000003"/>
    <n v="4"/>
    <m/>
    <n v="3.37"/>
    <s v=""/>
    <n v="0"/>
    <n v="0"/>
  </r>
  <r>
    <n v="60293"/>
    <n v="0"/>
    <s v="CUMEEIRA DE ALUMÍNIO - PERFIL TRAPEZOIDAL - SHED - E=0,8MM"/>
    <m/>
    <x v="0"/>
    <m/>
    <s v=""/>
    <m/>
    <s v="M"/>
    <s v=""/>
    <n v="36.176308521741433"/>
    <s v=""/>
    <s v=""/>
  </r>
  <r>
    <n v="60293"/>
    <n v="1"/>
    <m/>
    <n v="2099"/>
    <x v="1"/>
    <s v="H"/>
    <n v="12.627877718847255"/>
    <n v="0.1"/>
    <m/>
    <n v="1.2627877718847256"/>
    <s v=""/>
    <n v="0"/>
    <n v="0"/>
  </r>
  <r>
    <n v="60293"/>
    <n v="2"/>
    <m/>
    <n v="17555"/>
    <x v="280"/>
    <s v="CJ"/>
    <n v="0.84250000000000003"/>
    <n v="4"/>
    <m/>
    <n v="3.37"/>
    <s v=""/>
    <n v="0"/>
    <n v="0"/>
  </r>
  <r>
    <n v="60293"/>
    <n v="3"/>
    <m/>
    <n v="2224"/>
    <x v="259"/>
    <s v="H"/>
    <n v="17.481957498567066"/>
    <n v="0.1"/>
    <m/>
    <n v="1.7481957498567067"/>
    <s v=""/>
    <n v="0"/>
    <n v="0"/>
  </r>
  <r>
    <n v="60293"/>
    <n v="4"/>
    <m/>
    <n v="16533"/>
    <x v="298"/>
    <s v="UN"/>
    <n v="28.3765"/>
    <n v="1.05"/>
    <m/>
    <n v="29.795325000000002"/>
    <s v=""/>
    <n v="0"/>
    <n v="0"/>
  </r>
  <r>
    <n v="60294"/>
    <n v="0"/>
    <s v="CUMEEIRA TRAPEZOIDAL EM AÇO GALVANIZADO ESP=0,5MM, REVESTIMENTO B, H=40MM, L=0,60 M"/>
    <m/>
    <x v="0"/>
    <m/>
    <s v=""/>
    <m/>
    <s v="M"/>
    <s v=""/>
    <n v="29.529233521741435"/>
    <s v=""/>
    <s v=""/>
  </r>
  <r>
    <n v="60294"/>
    <n v="1"/>
    <m/>
    <n v="17041"/>
    <x v="282"/>
    <s v="UN"/>
    <n v="0.2409"/>
    <n v="2"/>
    <m/>
    <n v="0.48180000000000001"/>
    <s v=""/>
    <n v="0"/>
    <n v="0"/>
  </r>
  <r>
    <n v="60294"/>
    <n v="2"/>
    <m/>
    <n v="2224"/>
    <x v="259"/>
    <s v="H"/>
    <n v="17.481957498567066"/>
    <n v="0.1"/>
    <m/>
    <n v="1.7481957498567067"/>
    <s v=""/>
    <n v="0"/>
    <n v="0"/>
  </r>
  <r>
    <n v="60294"/>
    <n v="3"/>
    <m/>
    <n v="2099"/>
    <x v="1"/>
    <s v="H"/>
    <n v="12.627877718847255"/>
    <n v="0.1"/>
    <m/>
    <n v="1.2627877718847256"/>
    <s v=""/>
    <n v="0"/>
    <n v="0"/>
  </r>
  <r>
    <n v="60294"/>
    <n v="4"/>
    <m/>
    <n v="16430"/>
    <x v="299"/>
    <s v="M"/>
    <n v="23.669499999999999"/>
    <n v="1.1000000000000001"/>
    <m/>
    <n v="26.036450000000002"/>
    <s v=""/>
    <n v="0"/>
    <n v="0"/>
  </r>
  <r>
    <n v="60295"/>
    <n v="0"/>
    <s v="CUMEEIRA ONDULADA EM AÇO GALVANIZADO ESP=0,50MM, REVESTIMENTO B, H=17,5MM, LARG=0,60M"/>
    <m/>
    <x v="0"/>
    <m/>
    <s v=""/>
    <m/>
    <s v="M"/>
    <s v=""/>
    <n v="30.455653521741432"/>
    <s v=""/>
    <s v=""/>
  </r>
  <r>
    <n v="60295"/>
    <n v="1"/>
    <m/>
    <n v="17041"/>
    <x v="282"/>
    <s v="UN"/>
    <n v="0.2409"/>
    <n v="2"/>
    <m/>
    <n v="0.48180000000000001"/>
    <s v=""/>
    <n v="0"/>
    <n v="0"/>
  </r>
  <r>
    <n v="60295"/>
    <n v="2"/>
    <m/>
    <n v="2099"/>
    <x v="1"/>
    <s v="H"/>
    <n v="12.627877718847255"/>
    <n v="0.1"/>
    <m/>
    <n v="1.2627877718847256"/>
    <s v=""/>
    <n v="0"/>
    <n v="0"/>
  </r>
  <r>
    <n v="60295"/>
    <n v="3"/>
    <m/>
    <n v="16431"/>
    <x v="300"/>
    <s v="M"/>
    <n v="24.511700000000001"/>
    <n v="1.1000000000000001"/>
    <m/>
    <n v="26.962870000000002"/>
    <s v=""/>
    <n v="0"/>
    <n v="0"/>
  </r>
  <r>
    <n v="60295"/>
    <n v="4"/>
    <m/>
    <n v="2224"/>
    <x v="259"/>
    <s v="H"/>
    <n v="17.481957498567066"/>
    <n v="0.1"/>
    <m/>
    <n v="1.7481957498567067"/>
    <s v=""/>
    <n v="0"/>
    <n v="0"/>
  </r>
  <r>
    <n v="60296"/>
    <n v="0"/>
    <s v="CUMEEIRA TRAPEZOIDAL EM AÇO GALVANIZADO E=0,5MM, REVESTIMENTO B, H=40MM, L=0,60M, COM PINTURA BRANCA 2 FACES"/>
    <m/>
    <x v="0"/>
    <m/>
    <s v=""/>
    <m/>
    <s v="M"/>
    <s v=""/>
    <n v="39.229143521741435"/>
    <s v=""/>
    <s v=""/>
  </r>
  <r>
    <n v="60296"/>
    <n v="1"/>
    <m/>
    <n v="16432"/>
    <x v="301"/>
    <s v="M"/>
    <n v="32.4876"/>
    <n v="1.1000000000000001"/>
    <m/>
    <n v="35.736360000000005"/>
    <s v=""/>
    <n v="0"/>
    <n v="0"/>
  </r>
  <r>
    <n v="60296"/>
    <n v="2"/>
    <m/>
    <n v="2099"/>
    <x v="1"/>
    <s v="H"/>
    <n v="12.627877718847255"/>
    <n v="0.1"/>
    <m/>
    <n v="1.2627877718847256"/>
    <s v=""/>
    <n v="0"/>
    <n v="0"/>
  </r>
  <r>
    <n v="60296"/>
    <n v="3"/>
    <m/>
    <n v="17041"/>
    <x v="282"/>
    <s v="UN"/>
    <n v="0.2409"/>
    <n v="2"/>
    <m/>
    <n v="0.48180000000000001"/>
    <s v=""/>
    <n v="0"/>
    <n v="0"/>
  </r>
  <r>
    <n v="60296"/>
    <n v="4"/>
    <m/>
    <n v="2224"/>
    <x v="259"/>
    <s v="H"/>
    <n v="17.481957498567066"/>
    <n v="0.1"/>
    <m/>
    <n v="1.7481957498567067"/>
    <s v=""/>
    <n v="0"/>
    <n v="0"/>
  </r>
  <r>
    <n v="60297"/>
    <n v="0"/>
    <s v="CUMEEIRA ONDULADA EM AÇO GALVANIZADO E=0,5MM, REVESTIMENTO B, H=17,5MM, L=0,60M, COM PINTURA BRANCA 2 FACES"/>
    <m/>
    <x v="0"/>
    <m/>
    <s v=""/>
    <m/>
    <s v="M"/>
    <s v=""/>
    <n v="40.386013521741432"/>
    <s v=""/>
    <s v=""/>
  </r>
  <r>
    <n v="60297"/>
    <n v="1"/>
    <m/>
    <n v="2099"/>
    <x v="1"/>
    <s v="H"/>
    <n v="12.627877718847255"/>
    <n v="0.1"/>
    <m/>
    <n v="1.2627877718847256"/>
    <s v=""/>
    <n v="0"/>
    <n v="0"/>
  </r>
  <r>
    <n v="60297"/>
    <n v="2"/>
    <m/>
    <n v="17041"/>
    <x v="282"/>
    <s v="UN"/>
    <n v="0.2409"/>
    <n v="2"/>
    <m/>
    <n v="0.48180000000000001"/>
    <s v=""/>
    <n v="0"/>
    <n v="0"/>
  </r>
  <r>
    <n v="60297"/>
    <n v="3"/>
    <m/>
    <n v="2224"/>
    <x v="259"/>
    <s v="H"/>
    <n v="17.481957498567066"/>
    <n v="0.1"/>
    <m/>
    <n v="1.7481957498567067"/>
    <s v=""/>
    <n v="0"/>
    <n v="0"/>
  </r>
  <r>
    <n v="60297"/>
    <n v="4"/>
    <m/>
    <n v="16433"/>
    <x v="300"/>
    <s v="M"/>
    <n v="33.539299999999997"/>
    <n v="1.1000000000000001"/>
    <m/>
    <n v="36.893230000000003"/>
    <s v=""/>
    <n v="0"/>
    <n v="0"/>
  </r>
  <r>
    <n v="60299"/>
    <n v="0"/>
    <s v="SUBCOBERTURA COM FOLHA DE ALUMÍNIO"/>
    <m/>
    <x v="0"/>
    <m/>
    <s v=""/>
    <m/>
    <s v="M2"/>
    <s v=""/>
    <n v="8.157269429711814"/>
    <s v=""/>
    <s v=""/>
  </r>
  <r>
    <n v="60299"/>
    <n v="1"/>
    <m/>
    <n v="16570"/>
    <x v="302"/>
    <s v="M2"/>
    <n v="5.0003000000000002"/>
    <n v="1"/>
    <m/>
    <n v="5.0003000000000002"/>
    <s v=""/>
    <n v="0"/>
    <n v="0"/>
  </r>
  <r>
    <n v="60299"/>
    <n v="2"/>
    <m/>
    <n v="2099"/>
    <x v="1"/>
    <s v="H"/>
    <n v="12.627877718847255"/>
    <n v="0.25"/>
    <m/>
    <n v="3.1569694297118138"/>
    <s v=""/>
    <n v="0"/>
    <n v="0"/>
  </r>
  <r>
    <n v="60398"/>
    <n v="0"/>
    <s v="DOMO ACRÍLICO PARA ILUMINAÇÃO E VENTILAÇÃO"/>
    <m/>
    <x v="0"/>
    <m/>
    <s v=""/>
    <m/>
    <s v="M2"/>
    <s v=""/>
    <n v="406.00425785969401"/>
    <s v=""/>
    <s v=""/>
  </r>
  <r>
    <n v="60398"/>
    <n v="1"/>
    <m/>
    <n v="16005"/>
    <x v="303"/>
    <s v="M2"/>
    <n v="371.81779999999998"/>
    <n v="1"/>
    <m/>
    <n v="371.81779999999998"/>
    <s v=""/>
    <n v="0"/>
    <n v="0"/>
  </r>
  <r>
    <n v="60398"/>
    <n v="2"/>
    <m/>
    <n v="2020"/>
    <x v="22"/>
    <s v="H"/>
    <n v="15.860837164231068"/>
    <n v="1.2"/>
    <m/>
    <n v="19.03300459707728"/>
    <s v=""/>
    <n v="0"/>
    <n v="0"/>
  </r>
  <r>
    <n v="60398"/>
    <n v="3"/>
    <m/>
    <n v="2099"/>
    <x v="1"/>
    <s v="H"/>
    <n v="12.627877718847255"/>
    <n v="1.2"/>
    <m/>
    <n v="15.153453262616706"/>
    <s v=""/>
    <n v="0"/>
    <n v="0"/>
  </r>
  <r>
    <n v="65020"/>
    <n v="0"/>
    <s v="DEMOLIÇÃO DE TELHAS DE BARRO COZIDO OU VIDRO EM GERAL"/>
    <m/>
    <x v="0"/>
    <m/>
    <s v=""/>
    <m/>
    <s v="M2"/>
    <s v=""/>
    <n v="7.576726631308353"/>
    <s v=""/>
    <s v=""/>
  </r>
  <r>
    <n v="65020"/>
    <n v="1"/>
    <m/>
    <n v="2099"/>
    <x v="1"/>
    <s v="H"/>
    <n v="12.627877718847255"/>
    <n v="0.6"/>
    <m/>
    <n v="7.576726631308353"/>
    <s v=""/>
    <n v="0"/>
    <n v="0"/>
  </r>
  <r>
    <n v="65025"/>
    <n v="0"/>
    <s v="DEMOLIÇÃO DE TELHAS EM GERAL, EXCLUSIVE TELHAS DE BARRO COZIDO E VIDRO"/>
    <m/>
    <x v="0"/>
    <m/>
    <s v=""/>
    <m/>
    <s v="M2"/>
    <s v=""/>
    <n v="3.1569694297118138"/>
    <s v=""/>
    <s v=""/>
  </r>
  <r>
    <n v="65025"/>
    <n v="1"/>
    <m/>
    <n v="2099"/>
    <x v="1"/>
    <s v="H"/>
    <n v="12.627877718847255"/>
    <n v="0.25"/>
    <m/>
    <n v="3.1569694297118138"/>
    <s v=""/>
    <n v="0"/>
    <n v="0"/>
  </r>
  <r>
    <n v="66003"/>
    <n v="0"/>
    <s v="RETIRADA DE ESTRUTURA MADEIRA PONTALETADA - PARA TELHAS DE BARRO COZIDO"/>
    <m/>
    <x v="0"/>
    <m/>
    <s v=""/>
    <m/>
    <s v="M2"/>
    <s v=""/>
    <n v="8.6791812708897123"/>
    <s v=""/>
    <s v=""/>
  </r>
  <r>
    <n v="66003"/>
    <n v="1"/>
    <m/>
    <n v="2013"/>
    <x v="15"/>
    <s v="H"/>
    <n v="15.756939025755017"/>
    <n v="0.3"/>
    <m/>
    <n v="4.727081707726505"/>
    <s v=""/>
    <n v="0"/>
    <n v="0"/>
  </r>
  <r>
    <n v="66003"/>
    <n v="2"/>
    <m/>
    <n v="2014"/>
    <x v="16"/>
    <s v="H"/>
    <n v="13.173665210544026"/>
    <n v="0.3"/>
    <m/>
    <n v="3.9520995631632077"/>
    <s v=""/>
    <n v="0"/>
    <n v="0"/>
  </r>
  <r>
    <n v="66004"/>
    <n v="0"/>
    <s v="RETIRADA DE ESTRUTURA MADEIRA PONTALETADA - PARA TELHA ONDULADA DE CIMENTO AMIANTO, ALUMÍNIO OU PLÁSTICO"/>
    <m/>
    <x v="0"/>
    <m/>
    <s v=""/>
    <m/>
    <s v="M2"/>
    <s v=""/>
    <n v="5.7861208472598094"/>
    <s v=""/>
    <s v=""/>
  </r>
  <r>
    <n v="66004"/>
    <n v="1"/>
    <m/>
    <n v="2014"/>
    <x v="16"/>
    <s v="H"/>
    <n v="13.173665210544026"/>
    <n v="0.2"/>
    <m/>
    <n v="2.6347330421088055"/>
    <s v=""/>
    <n v="0"/>
    <n v="0"/>
  </r>
  <r>
    <n v="66004"/>
    <n v="2"/>
    <m/>
    <n v="2013"/>
    <x v="15"/>
    <s v="H"/>
    <n v="15.756939025755017"/>
    <n v="0.2"/>
    <m/>
    <n v="3.1513878051510034"/>
    <s v=""/>
    <n v="0"/>
    <n v="0"/>
  </r>
  <r>
    <n v="66005"/>
    <n v="0"/>
    <s v="RETIRADA DE ESTRUTURA DE MADEIRA COM TESOURAS - PARA TELHAS DE BARRO COZIDO"/>
    <m/>
    <x v="0"/>
    <m/>
    <s v=""/>
    <m/>
    <s v="M2"/>
    <s v=""/>
    <n v="14.465302118149522"/>
    <s v=""/>
    <s v=""/>
  </r>
  <r>
    <n v="66005"/>
    <n v="1"/>
    <m/>
    <n v="2013"/>
    <x v="15"/>
    <s v="H"/>
    <n v="15.756939025755017"/>
    <n v="0.5"/>
    <m/>
    <n v="7.8784695128775084"/>
    <s v=""/>
    <n v="0"/>
    <n v="0"/>
  </r>
  <r>
    <n v="66005"/>
    <n v="2"/>
    <m/>
    <n v="2014"/>
    <x v="16"/>
    <s v="H"/>
    <n v="13.173665210544026"/>
    <n v="0.5"/>
    <m/>
    <n v="6.5868326052720132"/>
    <s v=""/>
    <n v="0"/>
    <n v="0"/>
  </r>
  <r>
    <n v="66006"/>
    <n v="0"/>
    <s v="RETIRADA DE ESTRUTURA DE MADEIRA COM TESOURAS - PARA TELHA ONDULADA DE CIMENTO AMIANTO, ALUMÍNIO OU PLÁSTICO"/>
    <m/>
    <x v="0"/>
    <m/>
    <s v=""/>
    <m/>
    <s v="M2"/>
    <s v=""/>
    <n v="11.572241694519619"/>
    <s v=""/>
    <s v=""/>
  </r>
  <r>
    <n v="66006"/>
    <n v="1"/>
    <m/>
    <n v="2013"/>
    <x v="15"/>
    <s v="H"/>
    <n v="15.756939025755017"/>
    <n v="0.4"/>
    <m/>
    <n v="6.3027756103020067"/>
    <s v=""/>
    <n v="0"/>
    <n v="0"/>
  </r>
  <r>
    <n v="66006"/>
    <n v="2"/>
    <m/>
    <n v="2014"/>
    <x v="16"/>
    <s v="H"/>
    <n v="13.173665210544026"/>
    <n v="0.4"/>
    <m/>
    <n v="5.2694660842176111"/>
    <s v=""/>
    <n v="0"/>
    <n v="0"/>
  </r>
  <r>
    <n v="66008"/>
    <n v="0"/>
    <s v="RETIRADA DE ESTRUTURA METÁLICA INCLUSIVE PERFIS DE FIXAÇÃO"/>
    <m/>
    <x v="0"/>
    <m/>
    <s v=""/>
    <m/>
    <s v="KG"/>
    <s v=""/>
    <n v="1.4222999999999999"/>
    <s v=""/>
    <s v=""/>
  </r>
  <r>
    <n v="66008"/>
    <n v="1"/>
    <m/>
    <n v="15506"/>
    <x v="304"/>
    <s v="KG"/>
    <n v="1.4222999999999999"/>
    <n v="1"/>
    <m/>
    <n v="1.4222999999999999"/>
    <s v=""/>
    <n v="0"/>
    <n v="0"/>
  </r>
  <r>
    <n v="66010"/>
    <n v="0"/>
    <s v="RETIRADA PARCIAL DE MADEIRAMENTO DE TELHADO - RIPAS"/>
    <m/>
    <x v="0"/>
    <m/>
    <s v=""/>
    <m/>
    <s v="M"/>
    <s v=""/>
    <n v="0.28930604236299046"/>
    <s v=""/>
    <s v=""/>
  </r>
  <r>
    <n v="66010"/>
    <n v="1"/>
    <m/>
    <n v="2014"/>
    <x v="16"/>
    <s v="H"/>
    <n v="13.173665210544026"/>
    <n v="0.01"/>
    <m/>
    <n v="0.13173665210544028"/>
    <s v=""/>
    <n v="0"/>
    <n v="0"/>
  </r>
  <r>
    <n v="66010"/>
    <n v="2"/>
    <m/>
    <n v="2013"/>
    <x v="15"/>
    <s v="H"/>
    <n v="15.756939025755017"/>
    <n v="0.01"/>
    <m/>
    <n v="0.15756939025755018"/>
    <s v=""/>
    <n v="0"/>
    <n v="0"/>
  </r>
  <r>
    <n v="66011"/>
    <n v="0"/>
    <s v="RETIRADA PARCIAL DE MADEIRAMENTO DE TELHADO - CAIBROS"/>
    <m/>
    <x v="0"/>
    <m/>
    <s v=""/>
    <m/>
    <s v="M"/>
    <s v=""/>
    <n v="1.7358362541779426"/>
    <s v=""/>
    <s v=""/>
  </r>
  <r>
    <n v="66011"/>
    <n v="1"/>
    <m/>
    <n v="2013"/>
    <x v="15"/>
    <s v="H"/>
    <n v="15.756939025755017"/>
    <n v="0.06"/>
    <m/>
    <n v="0.94541634154530096"/>
    <s v=""/>
    <n v="0"/>
    <n v="0"/>
  </r>
  <r>
    <n v="66011"/>
    <n v="2"/>
    <m/>
    <n v="2014"/>
    <x v="16"/>
    <s v="H"/>
    <n v="13.173665210544026"/>
    <n v="0.06"/>
    <m/>
    <n v="0.79041991263264155"/>
    <s v=""/>
    <n v="0"/>
    <n v="0"/>
  </r>
  <r>
    <n v="66012"/>
    <n v="0"/>
    <s v="RETIRADA PARCIAL DE MADEIRAMENTO DE TELHADO - VIGAS"/>
    <m/>
    <x v="0"/>
    <m/>
    <s v=""/>
    <m/>
    <s v="M"/>
    <s v=""/>
    <n v="2.8930604236299047"/>
    <s v=""/>
    <s v=""/>
  </r>
  <r>
    <n v="66012"/>
    <n v="1"/>
    <m/>
    <n v="2014"/>
    <x v="16"/>
    <s v="H"/>
    <n v="13.173665210544026"/>
    <n v="0.1"/>
    <m/>
    <n v="1.3173665210544028"/>
    <s v=""/>
    <n v="0"/>
    <n v="0"/>
  </r>
  <r>
    <n v="66012"/>
    <n v="2"/>
    <m/>
    <n v="2013"/>
    <x v="15"/>
    <s v="H"/>
    <n v="15.756939025755017"/>
    <n v="0.1"/>
    <m/>
    <n v="1.5756939025755017"/>
    <s v=""/>
    <n v="0"/>
    <n v="0"/>
  </r>
  <r>
    <n v="66015"/>
    <n v="0"/>
    <s v="RETIRADA DE FERRAGEM PARA MADEIRAMENTO DE TELHADO"/>
    <m/>
    <x v="0"/>
    <m/>
    <s v=""/>
    <m/>
    <s v="UN"/>
    <s v=""/>
    <n v="4.3395906354448561"/>
    <s v=""/>
    <s v=""/>
  </r>
  <r>
    <n v="66015"/>
    <n v="1"/>
    <m/>
    <n v="2013"/>
    <x v="15"/>
    <s v="H"/>
    <n v="15.756939025755017"/>
    <n v="0.15"/>
    <m/>
    <n v="2.3635408538632525"/>
    <s v=""/>
    <n v="0"/>
    <n v="0"/>
  </r>
  <r>
    <n v="66015"/>
    <n v="2"/>
    <m/>
    <n v="2014"/>
    <x v="16"/>
    <s v="H"/>
    <n v="13.173665210544026"/>
    <n v="0.15"/>
    <m/>
    <n v="1.9760497815816038"/>
    <s v=""/>
    <n v="0"/>
    <n v="0"/>
  </r>
  <r>
    <n v="66020"/>
    <n v="0"/>
    <s v="RETIRADA DE TELHAS DE BARRO COZIDO OU VIDRO - TIPO FRANCESA"/>
    <m/>
    <x v="0"/>
    <m/>
    <s v=""/>
    <m/>
    <s v="M2"/>
    <s v=""/>
    <n v="6.3139388594236276"/>
    <s v=""/>
    <s v=""/>
  </r>
  <r>
    <n v="66020"/>
    <n v="1"/>
    <m/>
    <n v="2099"/>
    <x v="1"/>
    <s v="H"/>
    <n v="12.627877718847255"/>
    <n v="0.5"/>
    <m/>
    <n v="6.3139388594236276"/>
    <s v=""/>
    <n v="0"/>
    <n v="0"/>
  </r>
  <r>
    <n v="66021"/>
    <n v="0"/>
    <s v="RETIRADA DE TELHAS DE BARRO COZIDO OU VIDRO - TIPO PAULISTA"/>
    <m/>
    <x v="0"/>
    <m/>
    <s v=""/>
    <m/>
    <s v="M2"/>
    <s v=""/>
    <n v="11.365089946962531"/>
    <s v=""/>
    <s v=""/>
  </r>
  <r>
    <n v="66021"/>
    <n v="1"/>
    <m/>
    <n v="2099"/>
    <x v="1"/>
    <s v="H"/>
    <n v="12.627877718847255"/>
    <n v="0.9"/>
    <m/>
    <n v="11.365089946962531"/>
    <s v=""/>
    <n v="0"/>
    <n v="0"/>
  </r>
  <r>
    <n v="66022"/>
    <n v="0"/>
    <s v="RETIRADA DE TELHAS DE BARRO COZIDO - TIPO SUPER-PAULISTA (PLAN)"/>
    <m/>
    <x v="0"/>
    <m/>
    <s v=""/>
    <m/>
    <s v="M2"/>
    <s v=""/>
    <n v="8.8395144031930784"/>
    <s v=""/>
    <s v=""/>
  </r>
  <r>
    <n v="66022"/>
    <n v="1"/>
    <m/>
    <n v="2099"/>
    <x v="1"/>
    <s v="H"/>
    <n v="12.627877718847255"/>
    <n v="0.7"/>
    <m/>
    <n v="8.8395144031930784"/>
    <s v=""/>
    <n v="0"/>
    <n v="0"/>
  </r>
  <r>
    <n v="66025"/>
    <n v="0"/>
    <s v="RETIRADA DE TELHAS EM GERAL, EXCLUSIVE TELHAS DE BARRO COZIDO, VIDRO E ESTRUTURAIS DE CRFS"/>
    <m/>
    <x v="0"/>
    <m/>
    <s v=""/>
    <m/>
    <s v="M2"/>
    <s v=""/>
    <n v="4.4197572015965392"/>
    <s v=""/>
    <s v=""/>
  </r>
  <r>
    <n v="66025"/>
    <n v="1"/>
    <m/>
    <n v="2099"/>
    <x v="1"/>
    <s v="H"/>
    <n v="12.627877718847255"/>
    <n v="0.35"/>
    <m/>
    <n v="4.4197572015965392"/>
    <s v=""/>
    <n v="0"/>
    <n v="0"/>
  </r>
  <r>
    <n v="66028"/>
    <n v="0"/>
    <s v="RETIRADA DE TELHAS ESTRUTURAIS DE CRFS OU CIMENTO AMIANTO - LARGURA ÚTIL=44CM"/>
    <m/>
    <x v="0"/>
    <m/>
    <s v=""/>
    <m/>
    <s v="M2"/>
    <s v=""/>
    <n v="3.7883633156541765"/>
    <s v=""/>
    <s v=""/>
  </r>
  <r>
    <n v="66028"/>
    <n v="1"/>
    <m/>
    <n v="2099"/>
    <x v="1"/>
    <s v="H"/>
    <n v="12.627877718847255"/>
    <n v="0.3"/>
    <m/>
    <n v="3.7883633156541765"/>
    <s v=""/>
    <n v="0"/>
    <n v="0"/>
  </r>
  <r>
    <n v="66029"/>
    <n v="0"/>
    <s v="RETIRADA DE TELHAS ESTRUTURAIS DE CRFS OU CIMENTO AMIANTO - LARGURA ÚTIL=90CM"/>
    <m/>
    <x v="0"/>
    <m/>
    <s v=""/>
    <m/>
    <s v="M2"/>
    <s v=""/>
    <n v="3.7883633156541765"/>
    <s v=""/>
    <s v=""/>
  </r>
  <r>
    <n v="66029"/>
    <n v="1"/>
    <m/>
    <n v="2099"/>
    <x v="1"/>
    <s v="H"/>
    <n v="12.627877718847255"/>
    <n v="0.3"/>
    <m/>
    <n v="3.7883633156541765"/>
    <s v=""/>
    <n v="0"/>
    <n v="0"/>
  </r>
  <r>
    <n v="66040"/>
    <n v="0"/>
    <s v="RETIRADA DE CUMEEIRAS OU ESPIGÕES DE BARRO COZIDO OU VIDRO EM GERAL"/>
    <m/>
    <x v="0"/>
    <m/>
    <s v=""/>
    <m/>
    <s v="M"/>
    <s v=""/>
    <n v="3.7883633156541765"/>
    <s v=""/>
    <s v=""/>
  </r>
  <r>
    <n v="66040"/>
    <n v="1"/>
    <m/>
    <n v="2099"/>
    <x v="1"/>
    <s v="H"/>
    <n v="12.627877718847255"/>
    <n v="0.3"/>
    <m/>
    <n v="3.7883633156541765"/>
    <s v=""/>
    <n v="0"/>
    <n v="0"/>
  </r>
  <r>
    <n v="66090"/>
    <n v="0"/>
    <s v="RETIRADA DE CUMEEIRAS OU ESPIGÕES DE MATERIAIS EM GERAL - EXCLUSIVE BARRO COZIDO OU VIDRO"/>
    <m/>
    <x v="0"/>
    <m/>
    <s v=""/>
    <m/>
    <s v="M"/>
    <s v=""/>
    <n v="2.5255755437694511"/>
    <s v=""/>
    <s v=""/>
  </r>
  <r>
    <n v="66090"/>
    <n v="1"/>
    <m/>
    <n v="2099"/>
    <x v="1"/>
    <s v="H"/>
    <n v="12.627877718847255"/>
    <n v="0.2"/>
    <m/>
    <n v="2.5255755437694511"/>
    <s v=""/>
    <n v="0"/>
    <n v="0"/>
  </r>
  <r>
    <n v="67010"/>
    <n v="0"/>
    <s v="RECOLOCAÇÃO PARCIAL DE MADEIRAMENTO DE TELHADO - RIPAS"/>
    <m/>
    <x v="0"/>
    <m/>
    <s v=""/>
    <m/>
    <s v="M"/>
    <s v=""/>
    <n v="1.4520578118149521"/>
    <s v=""/>
    <s v=""/>
  </r>
  <r>
    <n v="67010"/>
    <n v="1"/>
    <m/>
    <n v="2014"/>
    <x v="16"/>
    <s v="H"/>
    <n v="13.173665210544026"/>
    <n v="0.05"/>
    <m/>
    <n v="0.65868326052720139"/>
    <s v=""/>
    <n v="0"/>
    <n v="0"/>
  </r>
  <r>
    <n v="67010"/>
    <n v="2"/>
    <m/>
    <n v="17515"/>
    <x v="14"/>
    <s v="KG"/>
    <n v="5.5275999999999996"/>
    <n v="1E-3"/>
    <m/>
    <n v="5.5275999999999997E-3"/>
    <s v=""/>
    <n v="0"/>
    <n v="0"/>
  </r>
  <r>
    <n v="67010"/>
    <n v="3"/>
    <m/>
    <n v="2013"/>
    <x v="15"/>
    <s v="H"/>
    <n v="15.756939025755017"/>
    <n v="0.05"/>
    <m/>
    <n v="0.78784695128775084"/>
    <s v=""/>
    <n v="0"/>
    <n v="0"/>
  </r>
  <r>
    <n v="67011"/>
    <n v="0"/>
    <s v="RECOLOCAÇÃO PARCIAL DE MADEIRAMENTO DE TELHADO - CAIBROS"/>
    <m/>
    <x v="0"/>
    <m/>
    <s v=""/>
    <m/>
    <s v="M"/>
    <s v=""/>
    <n v="4.3948666354448562"/>
    <s v=""/>
    <s v=""/>
  </r>
  <r>
    <n v="67011"/>
    <n v="1"/>
    <m/>
    <n v="2014"/>
    <x v="16"/>
    <s v="H"/>
    <n v="13.173665210544026"/>
    <n v="0.15"/>
    <m/>
    <n v="1.9760497815816038"/>
    <s v=""/>
    <n v="0"/>
    <n v="0"/>
  </r>
  <r>
    <n v="67011"/>
    <n v="2"/>
    <m/>
    <n v="2013"/>
    <x v="15"/>
    <s v="H"/>
    <n v="15.756939025755017"/>
    <n v="0.15"/>
    <m/>
    <n v="2.3635408538632525"/>
    <s v=""/>
    <n v="0"/>
    <n v="0"/>
  </r>
  <r>
    <n v="67011"/>
    <n v="3"/>
    <m/>
    <n v="17515"/>
    <x v="14"/>
    <s v="KG"/>
    <n v="5.5275999999999996"/>
    <n v="0.01"/>
    <m/>
    <n v="5.5275999999999999E-2"/>
    <s v=""/>
    <n v="0"/>
    <n v="0"/>
  </r>
  <r>
    <n v="67012"/>
    <n v="0"/>
    <s v="RECOLOCAÇÃO PARCIAL DE MADEIRAMENTO DE TELHADO - VIGAS"/>
    <m/>
    <x v="0"/>
    <m/>
    <s v=""/>
    <m/>
    <s v="M"/>
    <s v=""/>
    <n v="11.710431694519617"/>
    <s v=""/>
    <s v=""/>
  </r>
  <r>
    <n v="67012"/>
    <n v="1"/>
    <m/>
    <n v="2014"/>
    <x v="16"/>
    <s v="H"/>
    <n v="13.173665210544026"/>
    <n v="0.4"/>
    <m/>
    <n v="5.2694660842176111"/>
    <s v=""/>
    <n v="0"/>
    <n v="0"/>
  </r>
  <r>
    <n v="67012"/>
    <n v="2"/>
    <m/>
    <n v="17515"/>
    <x v="14"/>
    <s v="KG"/>
    <n v="5.5275999999999996"/>
    <n v="2.5000000000000001E-2"/>
    <m/>
    <n v="0.13819000000000001"/>
    <s v=""/>
    <n v="0"/>
    <n v="0"/>
  </r>
  <r>
    <n v="67012"/>
    <n v="3"/>
    <m/>
    <n v="2013"/>
    <x v="15"/>
    <s v="H"/>
    <n v="15.756939025755017"/>
    <n v="0.4"/>
    <m/>
    <n v="6.3027756103020067"/>
    <s v=""/>
    <n v="0"/>
    <n v="0"/>
  </r>
  <r>
    <n v="67015"/>
    <n v="0"/>
    <s v="RECOLOCAÇÃO DE FERRAGEM PARA MADEIRAMENTO DE TELHADO"/>
    <m/>
    <x v="0"/>
    <m/>
    <s v=""/>
    <m/>
    <s v="UN"/>
    <s v=""/>
    <n v="8.6791812708897123"/>
    <s v=""/>
    <s v=""/>
  </r>
  <r>
    <n v="67015"/>
    <n v="1"/>
    <m/>
    <n v="2013"/>
    <x v="15"/>
    <s v="H"/>
    <n v="15.756939025755017"/>
    <n v="0.3"/>
    <m/>
    <n v="4.727081707726505"/>
    <s v=""/>
    <n v="0"/>
    <n v="0"/>
  </r>
  <r>
    <n v="67015"/>
    <n v="2"/>
    <m/>
    <n v="2014"/>
    <x v="16"/>
    <s v="H"/>
    <n v="13.173665210544026"/>
    <n v="0.3"/>
    <m/>
    <n v="3.9520995631632077"/>
    <s v=""/>
    <n v="0"/>
    <n v="0"/>
  </r>
  <r>
    <n v="67020"/>
    <n v="0"/>
    <s v="RECOLOCAÇÃO DE TELHAS DE BARRO COZIDO OU VIDRO - TIPO FRANCESA"/>
    <m/>
    <x v="0"/>
    <m/>
    <s v=""/>
    <m/>
    <s v="M2"/>
    <s v=""/>
    <n v="20.558296300962787"/>
    <s v=""/>
    <s v=""/>
  </r>
  <r>
    <n v="67020"/>
    <n v="1"/>
    <m/>
    <n v="2020"/>
    <x v="22"/>
    <s v="H"/>
    <n v="15.860837164231068"/>
    <n v="0.5"/>
    <m/>
    <n v="7.930418582115534"/>
    <s v=""/>
    <n v="0"/>
    <n v="0"/>
  </r>
  <r>
    <n v="67020"/>
    <n v="2"/>
    <m/>
    <n v="2099"/>
    <x v="1"/>
    <s v="H"/>
    <n v="12.627877718847255"/>
    <n v="1"/>
    <m/>
    <n v="12.627877718847255"/>
    <s v=""/>
    <n v="0"/>
    <n v="0"/>
  </r>
  <r>
    <n v="67021"/>
    <n v="0"/>
    <s v="RECOLOCAÇÃO DE TELHAS DE BARRO COZIDO OU VIDRO - TIPO PAULISTA"/>
    <m/>
    <x v="0"/>
    <m/>
    <s v=""/>
    <m/>
    <s v="M2"/>
    <s v=""/>
    <n v="49.74725535247569"/>
    <s v=""/>
    <s v=""/>
  </r>
  <r>
    <n v="67021"/>
    <n v="1"/>
    <m/>
    <n v="2020"/>
    <x v="22"/>
    <s v="H"/>
    <n v="15.860837164231068"/>
    <n v="1.5"/>
    <m/>
    <n v="23.7912557463466"/>
    <s v=""/>
    <n v="0"/>
    <n v="0"/>
  </r>
  <r>
    <n v="67021"/>
    <n v="2"/>
    <m/>
    <n v="2099"/>
    <x v="1"/>
    <s v="H"/>
    <n v="12.627877718847255"/>
    <n v="1.97"/>
    <m/>
    <n v="24.876919106129094"/>
    <s v=""/>
    <n v="0"/>
    <n v="0"/>
  </r>
  <r>
    <n v="67021"/>
    <n v="3"/>
    <m/>
    <n v="10648"/>
    <x v="44"/>
    <s v="M3"/>
    <n v="359.69349999999997"/>
    <n v="3.0000000000000001E-3"/>
    <m/>
    <n v="1.0790804999999999"/>
    <s v=""/>
    <n v="0"/>
    <n v="0"/>
  </r>
  <r>
    <n v="67022"/>
    <n v="0"/>
    <s v="RECOLOCAÇÃO DE TELHAS DE BARRO COZIDO - TIPO SUPER-PAULISTA (PLAN)"/>
    <m/>
    <x v="0"/>
    <m/>
    <s v=""/>
    <m/>
    <s v="M2"/>
    <s v=""/>
    <n v="31.916524951444181"/>
    <s v=""/>
    <s v=""/>
  </r>
  <r>
    <n v="67022"/>
    <n v="1"/>
    <m/>
    <n v="2099"/>
    <x v="1"/>
    <s v="H"/>
    <n v="12.627877718847255"/>
    <n v="1.5"/>
    <m/>
    <n v="18.941816578270881"/>
    <s v=""/>
    <n v="0"/>
    <n v="0"/>
  </r>
  <r>
    <n v="67022"/>
    <n v="2"/>
    <m/>
    <n v="2020"/>
    <x v="22"/>
    <s v="H"/>
    <n v="15.860837164231068"/>
    <n v="0.75"/>
    <m/>
    <n v="11.8956278731733"/>
    <s v=""/>
    <n v="0"/>
    <n v="0"/>
  </r>
  <r>
    <n v="67022"/>
    <n v="3"/>
    <m/>
    <n v="10648"/>
    <x v="44"/>
    <s v="M3"/>
    <n v="359.69349999999997"/>
    <n v="3.0000000000000001E-3"/>
    <m/>
    <n v="1.0790804999999999"/>
    <s v=""/>
    <n v="0"/>
    <n v="0"/>
  </r>
  <r>
    <n v="67025"/>
    <n v="0"/>
    <s v="RECOLOCAÇÃO DE TELHAS DE CRF, CIMENTO AMIANTO, ALUMÍNIO OU PLÁSTICO - ONDULADA COMUM"/>
    <m/>
    <x v="0"/>
    <m/>
    <s v=""/>
    <m/>
    <s v="M2"/>
    <s v=""/>
    <n v="9.0966405652242965"/>
    <s v=""/>
    <s v=""/>
  </r>
  <r>
    <n v="67025"/>
    <n v="1"/>
    <m/>
    <n v="19030"/>
    <x v="263"/>
    <s v="KG"/>
    <n v="19.3"/>
    <n v="3.3E-3"/>
    <m/>
    <n v="6.3689999999999997E-2"/>
    <s v=""/>
    <n v="0"/>
    <n v="0"/>
  </r>
  <r>
    <n v="67025"/>
    <n v="2"/>
    <m/>
    <n v="2224"/>
    <x v="259"/>
    <s v="H"/>
    <n v="17.481957498567066"/>
    <n v="0.3"/>
    <m/>
    <n v="5.2445872495701193"/>
    <s v=""/>
    <n v="0"/>
    <n v="0"/>
  </r>
  <r>
    <n v="67025"/>
    <n v="3"/>
    <m/>
    <n v="2099"/>
    <x v="1"/>
    <s v="H"/>
    <n v="12.627877718847255"/>
    <n v="0.3"/>
    <m/>
    <n v="3.7883633156541765"/>
    <s v=""/>
    <n v="0"/>
    <n v="0"/>
  </r>
  <r>
    <n v="67028"/>
    <n v="0"/>
    <s v="RECOLOCAÇÃO DE TELHAS ESTRUTURAIS DE CRFS OU CIMENTO AMIANTO - LARGURA ÚTIL=44CM"/>
    <m/>
    <x v="0"/>
    <m/>
    <s v=""/>
    <m/>
    <s v="M2"/>
    <s v=""/>
    <n v="9.1091805652242961"/>
    <s v=""/>
    <s v=""/>
  </r>
  <r>
    <n v="67028"/>
    <n v="1"/>
    <m/>
    <n v="17010"/>
    <x v="261"/>
    <s v="UN"/>
    <n v="8.4699999999999998E-2"/>
    <n v="0.9"/>
    <m/>
    <n v="7.6230000000000006E-2"/>
    <s v=""/>
    <n v="0"/>
    <n v="0"/>
  </r>
  <r>
    <n v="67028"/>
    <n v="2"/>
    <m/>
    <n v="2224"/>
    <x v="259"/>
    <s v="H"/>
    <n v="17.481957498567066"/>
    <n v="0.3"/>
    <m/>
    <n v="5.2445872495701193"/>
    <s v=""/>
    <n v="0"/>
    <n v="0"/>
  </r>
  <r>
    <n v="67028"/>
    <n v="3"/>
    <m/>
    <n v="2099"/>
    <x v="1"/>
    <s v="H"/>
    <n v="12.627877718847255"/>
    <n v="0.3"/>
    <m/>
    <n v="3.7883633156541765"/>
    <s v=""/>
    <n v="0"/>
    <n v="0"/>
  </r>
  <r>
    <n v="67029"/>
    <n v="0"/>
    <s v="RECOLOCAÇÃO DE TELHAS ESTRUTURAIS DE CRFS OU CIMENTO AMIANTO - LARGURA ÚTIL=90CM"/>
    <m/>
    <x v="0"/>
    <m/>
    <s v=""/>
    <m/>
    <s v="M2"/>
    <s v=""/>
    <n v="9.0583605652242962"/>
    <s v=""/>
    <s v=""/>
  </r>
  <r>
    <n v="67029"/>
    <n v="1"/>
    <m/>
    <n v="17010"/>
    <x v="261"/>
    <s v="UN"/>
    <n v="8.4699999999999998E-2"/>
    <n v="0.3"/>
    <m/>
    <n v="2.5409999999999999E-2"/>
    <s v=""/>
    <n v="0"/>
    <n v="0"/>
  </r>
  <r>
    <n v="67029"/>
    <n v="2"/>
    <m/>
    <n v="2224"/>
    <x v="259"/>
    <s v="H"/>
    <n v="17.481957498567066"/>
    <n v="0.3"/>
    <m/>
    <n v="5.2445872495701193"/>
    <s v=""/>
    <n v="0"/>
    <n v="0"/>
  </r>
  <r>
    <n v="67029"/>
    <n v="3"/>
    <m/>
    <n v="2099"/>
    <x v="1"/>
    <s v="H"/>
    <n v="12.627877718847255"/>
    <n v="0.3"/>
    <m/>
    <n v="3.7883633156541765"/>
    <s v=""/>
    <n v="0"/>
    <n v="0"/>
  </r>
  <r>
    <n v="67040"/>
    <n v="0"/>
    <s v="RECOLOCAÇÃO DE CUMEEIRAS OU ESPIGÕES DE BARRO COZIDO"/>
    <m/>
    <x v="0"/>
    <m/>
    <s v=""/>
    <m/>
    <s v="M"/>
    <s v=""/>
    <n v="14.967573007852245"/>
    <s v=""/>
    <s v=""/>
  </r>
  <r>
    <n v="67040"/>
    <n v="1"/>
    <m/>
    <n v="2020"/>
    <x v="22"/>
    <s v="H"/>
    <n v="15.860837164231068"/>
    <n v="0.5"/>
    <m/>
    <n v="7.930418582115534"/>
    <s v=""/>
    <n v="0"/>
    <n v="0"/>
  </r>
  <r>
    <n v="67040"/>
    <n v="2"/>
    <m/>
    <n v="2099"/>
    <x v="1"/>
    <s v="H"/>
    <n v="12.627877718847255"/>
    <n v="0.50600000000000001"/>
    <m/>
    <n v="6.3897061257367112"/>
    <s v=""/>
    <n v="0"/>
    <n v="0"/>
  </r>
  <r>
    <n v="67040"/>
    <n v="3"/>
    <m/>
    <n v="10648"/>
    <x v="44"/>
    <s v="M3"/>
    <n v="359.69349999999997"/>
    <n v="1.8E-3"/>
    <m/>
    <n v="0.64744829999999998"/>
    <s v=""/>
    <n v="0"/>
    <n v="0"/>
  </r>
  <r>
    <n v="67090"/>
    <n v="0"/>
    <s v="RECOLOCAÇÃO DE CUMEEIRAS OU ESPIGÕES DE MATERIAIS EM GERAL - EXCLUSIVE BARRO COZIDO OU VIDRO"/>
    <m/>
    <x v="0"/>
    <m/>
    <s v=""/>
    <m/>
    <s v="M"/>
    <s v=""/>
    <n v="6.3809835217414319"/>
    <s v=""/>
    <s v=""/>
  </r>
  <r>
    <n v="67090"/>
    <n v="1"/>
    <m/>
    <n v="17555"/>
    <x v="280"/>
    <s v="CJ"/>
    <n v="0.84250000000000003"/>
    <n v="4"/>
    <m/>
    <n v="3.37"/>
    <s v=""/>
    <n v="0"/>
    <n v="0"/>
  </r>
  <r>
    <n v="67090"/>
    <n v="2"/>
    <m/>
    <n v="2099"/>
    <x v="1"/>
    <s v="H"/>
    <n v="12.627877718847255"/>
    <n v="0.1"/>
    <m/>
    <n v="1.2627877718847256"/>
    <s v=""/>
    <n v="0"/>
    <n v="0"/>
  </r>
  <r>
    <n v="67090"/>
    <n v="3"/>
    <m/>
    <n v="2224"/>
    <x v="259"/>
    <s v="H"/>
    <n v="17.481957498567066"/>
    <n v="0.1"/>
    <m/>
    <n v="1.7481957498567067"/>
    <s v=""/>
    <n v="0"/>
    <n v="0"/>
  </r>
  <r>
    <n v="68001"/>
    <n v="0"/>
    <s v="REVISÃO GERAL DE TELHADOS DE BARRO, INCLUSIVE TOMADA DE GOTEIRA"/>
    <m/>
    <x v="0"/>
    <m/>
    <s v=""/>
    <m/>
    <s v="M2"/>
    <s v=""/>
    <n v="5.5365590655108834"/>
    <s v=""/>
    <s v=""/>
  </r>
  <r>
    <n v="68001"/>
    <n v="1"/>
    <m/>
    <n v="2099"/>
    <x v="1"/>
    <s v="H"/>
    <n v="12.627877718847255"/>
    <n v="0.3"/>
    <m/>
    <n v="3.7883633156541765"/>
    <s v=""/>
    <n v="0"/>
    <n v="0"/>
  </r>
  <r>
    <n v="68001"/>
    <n v="2"/>
    <m/>
    <n v="2224"/>
    <x v="259"/>
    <s v="H"/>
    <n v="17.481957498567066"/>
    <n v="0.1"/>
    <m/>
    <n v="1.7481957498567067"/>
    <s v=""/>
    <n v="0"/>
    <n v="0"/>
  </r>
  <r>
    <n v="68002"/>
    <n v="0"/>
    <s v="REMANEJAMENTO DE TELHAS DE BARRO COZIDO, INCLUSIVE ESCOVAMENTO"/>
    <m/>
    <x v="0"/>
    <m/>
    <s v=""/>
    <m/>
    <s v="M2"/>
    <s v=""/>
    <n v="21.368856468130787"/>
    <s v=""/>
    <s v=""/>
  </r>
  <r>
    <n v="68002"/>
    <n v="1"/>
    <m/>
    <n v="2099"/>
    <x v="1"/>
    <s v="H"/>
    <n v="12.627877718847255"/>
    <n v="1"/>
    <m/>
    <n v="12.627877718847255"/>
    <s v=""/>
    <n v="0"/>
    <n v="0"/>
  </r>
  <r>
    <n v="68002"/>
    <n v="2"/>
    <m/>
    <n v="2224"/>
    <x v="259"/>
    <s v="H"/>
    <n v="17.481957498567066"/>
    <n v="0.5"/>
    <m/>
    <n v="8.7409787492835331"/>
    <s v=""/>
    <n v="0"/>
    <n v="0"/>
  </r>
  <r>
    <n v="68003"/>
    <n v="0"/>
    <s v="REVISÃO, ESCOVAÇÃO, INCLUSIVE  TOMADA DE GOTEIRAS DE TELHADOS EM GERAL, EXCLUSIVE PARA TELHAS DE BARRO COZIDO OU VIDRO"/>
    <m/>
    <x v="0"/>
    <m/>
    <s v=""/>
    <m/>
    <s v="M2"/>
    <s v=""/>
    <n v="18.065901130448591"/>
    <s v=""/>
    <s v=""/>
  </r>
  <r>
    <n v="68003"/>
    <n v="1"/>
    <m/>
    <n v="2099"/>
    <x v="1"/>
    <s v="H"/>
    <n v="12.627877718847255"/>
    <n v="0.6"/>
    <m/>
    <n v="7.576726631308353"/>
    <s v=""/>
    <n v="0"/>
    <n v="0"/>
  </r>
  <r>
    <n v="68003"/>
    <n v="2"/>
    <m/>
    <n v="2224"/>
    <x v="259"/>
    <s v="H"/>
    <n v="17.481957498567066"/>
    <n v="0.6"/>
    <m/>
    <n v="10.489174499140239"/>
    <s v=""/>
    <n v="0"/>
    <n v="0"/>
  </r>
  <r>
    <n v="68010"/>
    <n v="0"/>
    <s v="MADEIRAMENTO DE TELHADO, PADRÃO PEROBA - RIPAS 1,5X5CM"/>
    <m/>
    <x v="0"/>
    <m/>
    <s v=""/>
    <m/>
    <s v="M"/>
    <s v=""/>
    <n v="3.351822811814952"/>
    <s v=""/>
    <s v=""/>
  </r>
  <r>
    <n v="68010"/>
    <n v="1"/>
    <m/>
    <n v="2014"/>
    <x v="16"/>
    <s v="H"/>
    <n v="13.173665210544026"/>
    <n v="0.05"/>
    <m/>
    <n v="0.65868326052720139"/>
    <s v=""/>
    <n v="0"/>
    <n v="0"/>
  </r>
  <r>
    <n v="68010"/>
    <n v="2"/>
    <m/>
    <n v="17515"/>
    <x v="14"/>
    <s v="KG"/>
    <n v="5.5275999999999996"/>
    <n v="1E-3"/>
    <m/>
    <n v="5.5275999999999997E-3"/>
    <s v=""/>
    <n v="0"/>
    <n v="0"/>
  </r>
  <r>
    <n v="68010"/>
    <n v="3"/>
    <m/>
    <n v="2013"/>
    <x v="15"/>
    <s v="H"/>
    <n v="15.756939025755017"/>
    <n v="0.05"/>
    <m/>
    <n v="0.78784695128775084"/>
    <s v=""/>
    <n v="0"/>
    <n v="0"/>
  </r>
  <r>
    <n v="68010"/>
    <n v="4"/>
    <m/>
    <n v="19045"/>
    <x v="305"/>
    <s v="M"/>
    <n v="1.8092999999999999"/>
    <n v="1.05"/>
    <m/>
    <n v="1.8997649999999999"/>
    <s v=""/>
    <n v="0"/>
    <n v="0"/>
  </r>
  <r>
    <n v="68012"/>
    <n v="0"/>
    <s v="MADEIRAMENTO DE TELHADO, PADRÃO PEROBA - CAIBROS 5X6CM"/>
    <m/>
    <x v="0"/>
    <m/>
    <s v=""/>
    <m/>
    <s v="M"/>
    <s v=""/>
    <n v="8.788171635444856"/>
    <s v=""/>
    <s v=""/>
  </r>
  <r>
    <n v="68012"/>
    <n v="1"/>
    <m/>
    <n v="15520"/>
    <x v="306"/>
    <s v="M"/>
    <n v="4.1840999999999999"/>
    <n v="1.05"/>
    <m/>
    <n v="4.3933049999999998"/>
    <s v=""/>
    <n v="0"/>
    <n v="0"/>
  </r>
  <r>
    <n v="68012"/>
    <n v="2"/>
    <m/>
    <n v="17515"/>
    <x v="14"/>
    <s v="KG"/>
    <n v="5.5275999999999996"/>
    <n v="0.01"/>
    <m/>
    <n v="5.5275999999999999E-2"/>
    <s v=""/>
    <n v="0"/>
    <n v="0"/>
  </r>
  <r>
    <n v="68012"/>
    <n v="3"/>
    <m/>
    <n v="2013"/>
    <x v="15"/>
    <s v="H"/>
    <n v="15.756939025755017"/>
    <n v="0.15"/>
    <m/>
    <n v="2.3635408538632525"/>
    <s v=""/>
    <n v="0"/>
    <n v="0"/>
  </r>
  <r>
    <n v="68012"/>
    <n v="4"/>
    <m/>
    <n v="2014"/>
    <x v="16"/>
    <s v="H"/>
    <n v="13.173665210544026"/>
    <n v="0.15"/>
    <m/>
    <n v="1.9760497815816038"/>
    <s v=""/>
    <n v="0"/>
    <n v="0"/>
  </r>
  <r>
    <n v="68016"/>
    <n v="0"/>
    <s v="MADEIRAMENTO DE TELHADO, PADRÃO PEROBA - VIGAS 6X12CM"/>
    <m/>
    <x v="0"/>
    <m/>
    <s v=""/>
    <m/>
    <s v="M"/>
    <s v=""/>
    <n v="19.873528694519617"/>
    <s v=""/>
    <s v=""/>
  </r>
  <r>
    <n v="68016"/>
    <n v="1"/>
    <m/>
    <n v="2013"/>
    <x v="15"/>
    <s v="H"/>
    <n v="15.756939025755017"/>
    <n v="0.4"/>
    <m/>
    <n v="6.3027756103020067"/>
    <s v=""/>
    <n v="0"/>
    <n v="0"/>
  </r>
  <r>
    <n v="68016"/>
    <n v="2"/>
    <m/>
    <n v="15515"/>
    <x v="307"/>
    <s v="M"/>
    <n v="7.8007"/>
    <n v="1.05"/>
    <m/>
    <n v="8.1907350000000001"/>
    <s v=""/>
    <n v="0"/>
    <n v="0"/>
  </r>
  <r>
    <n v="68016"/>
    <n v="3"/>
    <m/>
    <n v="2014"/>
    <x v="16"/>
    <s v="H"/>
    <n v="13.173665210544026"/>
    <n v="0.4"/>
    <m/>
    <n v="5.2694660842176111"/>
    <s v=""/>
    <n v="0"/>
    <n v="0"/>
  </r>
  <r>
    <n v="68016"/>
    <n v="4"/>
    <m/>
    <n v="17515"/>
    <x v="14"/>
    <s v="KG"/>
    <n v="5.5275999999999996"/>
    <n v="0.02"/>
    <m/>
    <n v="0.110552"/>
    <s v=""/>
    <n v="0"/>
    <n v="0"/>
  </r>
  <r>
    <n v="68047"/>
    <n v="0"/>
    <s v="PARAFUSO ROSCA SOBERBA PARA FIXAÇÃO DE TELHAS EM CRFS OU CIMENTO AMIANTO"/>
    <m/>
    <x v="0"/>
    <m/>
    <s v=""/>
    <m/>
    <s v="UN"/>
    <s v=""/>
    <n v="4.4011835217414319"/>
    <s v=""/>
    <s v=""/>
  </r>
  <r>
    <n v="68047"/>
    <n v="1"/>
    <m/>
    <n v="17046"/>
    <x v="262"/>
    <s v="UN"/>
    <n v="1.3055000000000001"/>
    <n v="1"/>
    <m/>
    <n v="1.3055000000000001"/>
    <s v=""/>
    <n v="0"/>
    <n v="0"/>
  </r>
  <r>
    <n v="68047"/>
    <n v="2"/>
    <m/>
    <n v="2224"/>
    <x v="259"/>
    <s v="H"/>
    <n v="17.481957498567066"/>
    <n v="0.1"/>
    <m/>
    <n v="1.7481957498567067"/>
    <s v=""/>
    <n v="0"/>
    <n v="0"/>
  </r>
  <r>
    <n v="68047"/>
    <n v="3"/>
    <m/>
    <n v="2099"/>
    <x v="1"/>
    <s v="H"/>
    <n v="12.627877718847255"/>
    <n v="0.1"/>
    <m/>
    <n v="1.2627877718847256"/>
    <s v=""/>
    <n v="0"/>
    <n v="0"/>
  </r>
  <r>
    <n v="68047"/>
    <n v="4"/>
    <m/>
    <n v="17010"/>
    <x v="261"/>
    <s v="UN"/>
    <n v="8.4699999999999998E-2"/>
    <n v="1"/>
    <m/>
    <n v="8.4699999999999998E-2"/>
    <s v=""/>
    <n v="0"/>
    <n v="0"/>
  </r>
  <r>
    <n v="68049"/>
    <n v="0"/>
    <s v="GANCHO COM ROSCA UMA EXTREMIDADE PARA FIXAÇÃO DE TELHA ESTRUTURAL TRAPEZOIDAL - 90CM"/>
    <m/>
    <x v="0"/>
    <m/>
    <s v=""/>
    <m/>
    <s v="UN"/>
    <s v=""/>
    <n v="4.5653835217414329"/>
    <s v=""/>
    <s v=""/>
  </r>
  <r>
    <n v="68049"/>
    <n v="1"/>
    <m/>
    <n v="17010"/>
    <x v="261"/>
    <s v="UN"/>
    <n v="8.4699999999999998E-2"/>
    <n v="1"/>
    <m/>
    <n v="8.4699999999999998E-2"/>
    <s v=""/>
    <n v="0"/>
    <n v="0"/>
  </r>
  <r>
    <n v="68049"/>
    <n v="2"/>
    <m/>
    <n v="2224"/>
    <x v="259"/>
    <s v="H"/>
    <n v="17.481957498567066"/>
    <n v="0.1"/>
    <m/>
    <n v="1.7481957498567067"/>
    <s v=""/>
    <n v="0"/>
    <n v="0"/>
  </r>
  <r>
    <n v="68049"/>
    <n v="3"/>
    <m/>
    <n v="2099"/>
    <x v="1"/>
    <s v="H"/>
    <n v="12.627877718847255"/>
    <n v="0.1"/>
    <m/>
    <n v="1.2627877718847256"/>
    <s v=""/>
    <n v="0"/>
    <n v="0"/>
  </r>
  <r>
    <n v="68049"/>
    <n v="4"/>
    <m/>
    <n v="17545"/>
    <x v="275"/>
    <s v="UN"/>
    <n v="1.4697"/>
    <n v="1"/>
    <m/>
    <n v="1.4697"/>
    <s v=""/>
    <n v="0"/>
    <n v="0"/>
  </r>
  <r>
    <n v="68084"/>
    <n v="0"/>
    <s v="PLACA DE VENTILAÇÃO PARA TELHA ESTRUTURAL TRAPEZOIDAL - 90CM"/>
    <m/>
    <x v="0"/>
    <m/>
    <s v=""/>
    <m/>
    <s v="UN"/>
    <s v=""/>
    <n v="8.487938521741432"/>
    <s v=""/>
    <s v=""/>
  </r>
  <r>
    <n v="68084"/>
    <n v="1"/>
    <m/>
    <n v="2099"/>
    <x v="1"/>
    <s v="H"/>
    <n v="12.627877718847255"/>
    <n v="0.1"/>
    <m/>
    <n v="1.2627877718847256"/>
    <s v=""/>
    <n v="0"/>
    <n v="0"/>
  </r>
  <r>
    <n v="68084"/>
    <n v="2"/>
    <m/>
    <n v="16562"/>
    <x v="272"/>
    <s v="UN"/>
    <n v="4.3548"/>
    <n v="1"/>
    <m/>
    <n v="4.3548"/>
    <s v=""/>
    <n v="0"/>
    <n v="0"/>
  </r>
  <r>
    <n v="68084"/>
    <n v="3"/>
    <m/>
    <n v="19070"/>
    <x v="268"/>
    <s v="KG"/>
    <n v="44.886200000000002"/>
    <n v="2.5000000000000001E-2"/>
    <m/>
    <n v="1.122155"/>
    <s v=""/>
    <n v="0"/>
    <n v="0"/>
  </r>
  <r>
    <n v="68084"/>
    <n v="4"/>
    <m/>
    <n v="2224"/>
    <x v="259"/>
    <s v="H"/>
    <n v="17.481957498567066"/>
    <n v="0.1"/>
    <m/>
    <n v="1.7481957498567067"/>
    <s v=""/>
    <n v="0"/>
    <n v="0"/>
  </r>
  <r>
    <n v="70101"/>
    <n v="0"/>
    <s v="PM.01 - PORTA LISA ESPECIAL/ SÓLIDA PARA INSTALAÇÕES SANITÁRIAS  - 62X165CM"/>
    <m/>
    <x v="0"/>
    <m/>
    <s v=""/>
    <m/>
    <s v="UN"/>
    <s v=""/>
    <n v="226.88546068065398"/>
    <s v=""/>
    <s v=""/>
  </r>
  <r>
    <n v="70101"/>
    <n v="1"/>
    <m/>
    <n v="30071"/>
    <x v="308"/>
    <s v="UN"/>
    <n v="161.57640000000001"/>
    <n v="1"/>
    <m/>
    <n v="161.57640000000001"/>
    <s v=""/>
    <n v="0"/>
    <n v="0"/>
  </r>
  <r>
    <n v="70101"/>
    <n v="2"/>
    <m/>
    <n v="2014"/>
    <x v="16"/>
    <s v="H"/>
    <n v="13.173665210544026"/>
    <n v="1.6"/>
    <m/>
    <n v="21.077864336870444"/>
    <s v=""/>
    <n v="0"/>
    <n v="0"/>
  </r>
  <r>
    <n v="70101"/>
    <n v="3"/>
    <m/>
    <n v="31014"/>
    <x v="309"/>
    <s v="UN"/>
    <n v="5.8148"/>
    <n v="3"/>
    <m/>
    <n v="17.444400000000002"/>
    <s v=""/>
    <n v="0"/>
    <n v="0"/>
  </r>
  <r>
    <n v="70101"/>
    <n v="4"/>
    <m/>
    <n v="2013"/>
    <x v="15"/>
    <s v="H"/>
    <n v="15.756939025755017"/>
    <n v="1.7"/>
    <m/>
    <n v="26.786796343783529"/>
    <s v=""/>
    <n v="0"/>
    <n v="0"/>
  </r>
  <r>
    <n v="70102"/>
    <n v="0"/>
    <s v="PM.02 - PORTA LISA COMUM/ ENCABEÇADA, REVESTIDA COM LAMINADO MELAMÍNICO  (PARA INSTALAÇÃO SANITÁRIA) - 62X165CM"/>
    <m/>
    <x v="0"/>
    <m/>
    <s v=""/>
    <m/>
    <s v="UN"/>
    <s v=""/>
    <n v="260.76505391883609"/>
    <s v=""/>
    <s v=""/>
  </r>
  <r>
    <n v="70102"/>
    <n v="1"/>
    <m/>
    <n v="32530"/>
    <x v="310"/>
    <s v="M2"/>
    <n v="17.553599999999999"/>
    <n v="2.5"/>
    <m/>
    <n v="43.884"/>
    <s v=""/>
    <n v="0"/>
    <n v="0"/>
  </r>
  <r>
    <n v="70102"/>
    <n v="2"/>
    <m/>
    <n v="2014"/>
    <x v="16"/>
    <s v="H"/>
    <n v="13.173665210544026"/>
    <n v="1.5"/>
    <m/>
    <n v="19.760497815816038"/>
    <s v=""/>
    <n v="0"/>
    <n v="0"/>
  </r>
  <r>
    <n v="70102"/>
    <n v="3"/>
    <m/>
    <n v="19015"/>
    <x v="311"/>
    <s v="KG"/>
    <n v="12.894"/>
    <n v="1.25"/>
    <m/>
    <n v="16.1175"/>
    <s v=""/>
    <n v="0"/>
    <n v="0"/>
  </r>
  <r>
    <n v="70102"/>
    <n v="4"/>
    <m/>
    <n v="2013"/>
    <x v="15"/>
    <s v="H"/>
    <n v="15.756939025755017"/>
    <n v="4"/>
    <m/>
    <n v="63.027756103020067"/>
    <s v=""/>
    <n v="0"/>
    <n v="0"/>
  </r>
  <r>
    <n v="70102"/>
    <n v="5"/>
    <m/>
    <n v="30060"/>
    <x v="312"/>
    <s v="UN"/>
    <n v="100.5309"/>
    <n v="1"/>
    <m/>
    <n v="100.5309"/>
    <s v=""/>
    <n v="0"/>
    <n v="0"/>
  </r>
  <r>
    <n v="70102"/>
    <n v="6"/>
    <m/>
    <n v="31014"/>
    <x v="309"/>
    <s v="UN"/>
    <n v="5.8148"/>
    <n v="3"/>
    <m/>
    <n v="17.444400000000002"/>
    <s v=""/>
    <n v="0"/>
    <n v="0"/>
  </r>
  <r>
    <n v="70103"/>
    <n v="0"/>
    <s v="PM.03 - PORTA LISA ESPECIAL/ SÓLIDA PARA BOX, PARA PORTADORES DE DEFICIÊNCIA FÍSICA - 82X170CM"/>
    <m/>
    <x v="0"/>
    <m/>
    <s v=""/>
    <m/>
    <s v="UN"/>
    <s v=""/>
    <n v="405.59461216526222"/>
    <s v=""/>
    <s v=""/>
  </r>
  <r>
    <n v="70103"/>
    <n v="1"/>
    <m/>
    <n v="32530"/>
    <x v="310"/>
    <s v="M2"/>
    <n v="17.553599999999999"/>
    <n v="0.43049999999999999"/>
    <m/>
    <n v="7.5568247999999993"/>
    <s v=""/>
    <n v="0"/>
    <n v="0"/>
  </r>
  <r>
    <n v="70103"/>
    <n v="2"/>
    <m/>
    <n v="19015"/>
    <x v="311"/>
    <s v="KG"/>
    <n v="12.894"/>
    <n v="0.36899999999999999"/>
    <m/>
    <n v="4.7578860000000001"/>
    <s v=""/>
    <n v="0"/>
    <n v="0"/>
  </r>
  <r>
    <n v="70103"/>
    <n v="3"/>
    <m/>
    <n v="31008"/>
    <x v="313"/>
    <s v="UN"/>
    <n v="11.0868"/>
    <n v="3"/>
    <m/>
    <n v="33.260400000000004"/>
    <s v=""/>
    <n v="0"/>
    <n v="0"/>
  </r>
  <r>
    <n v="70103"/>
    <n v="4"/>
    <m/>
    <n v="17039"/>
    <x v="314"/>
    <s v="UN"/>
    <n v="0.2266"/>
    <n v="6"/>
    <m/>
    <n v="1.3595999999999999"/>
    <s v=""/>
    <n v="0"/>
    <n v="0"/>
  </r>
  <r>
    <n v="70103"/>
    <n v="5"/>
    <m/>
    <n v="2014"/>
    <x v="16"/>
    <s v="H"/>
    <n v="13.173665210544026"/>
    <n v="3.3332999999999999"/>
    <m/>
    <n v="43.911778246306405"/>
    <s v=""/>
    <n v="0"/>
    <n v="0"/>
  </r>
  <r>
    <n v="70103"/>
    <n v="6"/>
    <m/>
    <n v="30073"/>
    <x v="315"/>
    <s v="UN"/>
    <n v="164.166"/>
    <n v="1"/>
    <m/>
    <n v="164.166"/>
    <s v=""/>
    <n v="0"/>
    <n v="0"/>
  </r>
  <r>
    <n v="70103"/>
    <n v="7"/>
    <m/>
    <n v="2013"/>
    <x v="15"/>
    <s v="H"/>
    <n v="15.756939025755017"/>
    <n v="3.1665999999999999"/>
    <m/>
    <n v="49.895923118955835"/>
    <s v=""/>
    <n v="0"/>
    <n v="0"/>
  </r>
  <r>
    <n v="70103"/>
    <n v="8"/>
    <m/>
    <n v="76710"/>
    <x v="316"/>
    <s v="UN"/>
    <n v="100.6862"/>
    <n v="1"/>
    <m/>
    <n v="100.6862"/>
    <s v=""/>
    <n v="0"/>
    <n v="0"/>
  </r>
  <r>
    <n v="70104"/>
    <n v="0"/>
    <s v="PM.04 - PORTA LISA ESPECIAL/ SÓLIDA PARA PORTADORES DE DEFICIÊNCIA FÍSICA - 82X210CM"/>
    <m/>
    <x v="0"/>
    <m/>
    <s v=""/>
    <m/>
    <s v="UN"/>
    <s v=""/>
    <n v="405.96754998889719"/>
    <s v=""/>
    <s v=""/>
  </r>
  <r>
    <n v="70104"/>
    <n v="1"/>
    <m/>
    <n v="17039"/>
    <x v="314"/>
    <s v="UN"/>
    <n v="0.2266"/>
    <n v="6"/>
    <m/>
    <n v="1.3595999999999999"/>
    <s v=""/>
    <n v="0"/>
    <n v="0"/>
  </r>
  <r>
    <n v="70104"/>
    <n v="2"/>
    <m/>
    <n v="31008"/>
    <x v="313"/>
    <s v="UN"/>
    <n v="11.0868"/>
    <n v="3"/>
    <m/>
    <n v="33.260400000000004"/>
    <s v=""/>
    <n v="0"/>
    <n v="0"/>
  </r>
  <r>
    <n v="70104"/>
    <n v="3"/>
    <m/>
    <n v="32530"/>
    <x v="310"/>
    <s v="M2"/>
    <n v="17.553599999999999"/>
    <n v="0.68879999999999997"/>
    <m/>
    <n v="12.090919679999999"/>
    <s v=""/>
    <n v="0"/>
    <n v="0"/>
  </r>
  <r>
    <n v="70104"/>
    <n v="4"/>
    <m/>
    <n v="2013"/>
    <x v="15"/>
    <s v="H"/>
    <n v="15.756939025755017"/>
    <n v="3"/>
    <m/>
    <n v="47.27081707726505"/>
    <s v=""/>
    <n v="0"/>
    <n v="0"/>
  </r>
  <r>
    <n v="70104"/>
    <n v="5"/>
    <m/>
    <n v="76710"/>
    <x v="316"/>
    <s v="UN"/>
    <n v="100.6862"/>
    <n v="1"/>
    <m/>
    <n v="100.6862"/>
    <s v=""/>
    <n v="0"/>
    <n v="0"/>
  </r>
  <r>
    <n v="70104"/>
    <n v="6"/>
    <m/>
    <n v="30073"/>
    <x v="315"/>
    <s v="UN"/>
    <n v="164.166"/>
    <n v="1"/>
    <m/>
    <n v="164.166"/>
    <s v=""/>
    <n v="0"/>
    <n v="0"/>
  </r>
  <r>
    <n v="70104"/>
    <n v="7"/>
    <m/>
    <n v="2014"/>
    <x v="16"/>
    <s v="H"/>
    <n v="13.173665210544026"/>
    <n v="3"/>
    <m/>
    <n v="39.520995631632076"/>
    <s v=""/>
    <n v="0"/>
    <n v="0"/>
  </r>
  <r>
    <n v="70104"/>
    <n v="8"/>
    <m/>
    <n v="19015"/>
    <x v="311"/>
    <s v="KG"/>
    <n v="12.894"/>
    <n v="0.59040000000000004"/>
    <m/>
    <n v="7.6126176000000001"/>
    <s v=""/>
    <n v="0"/>
    <n v="0"/>
  </r>
  <r>
    <n v="70105"/>
    <n v="0"/>
    <s v="PM.05 - PORTA LISA ESPECIAL/ SÓLIDA - 62X210CM"/>
    <m/>
    <x v="0"/>
    <m/>
    <s v=""/>
    <m/>
    <s v="UN"/>
    <s v=""/>
    <n v="238.23270635444857"/>
    <s v=""/>
    <s v=""/>
  </r>
  <r>
    <n v="70105"/>
    <n v="1"/>
    <m/>
    <n v="2013"/>
    <x v="15"/>
    <s v="H"/>
    <n v="15.756939025755017"/>
    <n v="1.5"/>
    <m/>
    <n v="23.635408538632525"/>
    <s v=""/>
    <n v="0"/>
    <n v="0"/>
  </r>
  <r>
    <n v="70105"/>
    <n v="2"/>
    <m/>
    <n v="30071"/>
    <x v="308"/>
    <s v="UN"/>
    <n v="161.57640000000001"/>
    <n v="1"/>
    <m/>
    <n v="161.57640000000001"/>
    <s v=""/>
    <n v="0"/>
    <n v="0"/>
  </r>
  <r>
    <n v="70105"/>
    <n v="3"/>
    <m/>
    <n v="31008"/>
    <x v="313"/>
    <s v="UN"/>
    <n v="11.0868"/>
    <n v="3"/>
    <m/>
    <n v="33.260400000000004"/>
    <s v=""/>
    <n v="0"/>
    <n v="0"/>
  </r>
  <r>
    <n v="70105"/>
    <n v="4"/>
    <m/>
    <n v="2014"/>
    <x v="16"/>
    <s v="H"/>
    <n v="13.173665210544026"/>
    <n v="1.5"/>
    <m/>
    <n v="19.760497815816038"/>
    <s v=""/>
    <n v="0"/>
    <n v="0"/>
  </r>
  <r>
    <n v="70106"/>
    <n v="0"/>
    <s v="PM.06 - PORTA LISA ESPECIAL/ SÓLIDA - 72X210CM"/>
    <m/>
    <x v="0"/>
    <m/>
    <s v=""/>
    <m/>
    <s v="UN"/>
    <s v=""/>
    <n v="239.1182063544486"/>
    <s v=""/>
    <s v=""/>
  </r>
  <r>
    <n v="70106"/>
    <n v="1"/>
    <m/>
    <n v="2013"/>
    <x v="15"/>
    <s v="H"/>
    <n v="15.756939025755017"/>
    <n v="1.5"/>
    <m/>
    <n v="23.635408538632525"/>
    <s v=""/>
    <n v="0"/>
    <n v="0"/>
  </r>
  <r>
    <n v="70106"/>
    <n v="2"/>
    <m/>
    <n v="30072"/>
    <x v="317"/>
    <s v="UN"/>
    <n v="162.46190000000001"/>
    <n v="1"/>
    <m/>
    <n v="162.46190000000001"/>
    <s v=""/>
    <n v="0"/>
    <n v="0"/>
  </r>
  <r>
    <n v="70106"/>
    <n v="3"/>
    <m/>
    <n v="2014"/>
    <x v="16"/>
    <s v="H"/>
    <n v="13.173665210544026"/>
    <n v="1.5"/>
    <m/>
    <n v="19.760497815816038"/>
    <s v=""/>
    <n v="0"/>
    <n v="0"/>
  </r>
  <r>
    <n v="70106"/>
    <n v="4"/>
    <m/>
    <n v="31008"/>
    <x v="313"/>
    <s v="UN"/>
    <n v="11.0868"/>
    <n v="3"/>
    <m/>
    <n v="33.260400000000004"/>
    <s v=""/>
    <n v="0"/>
    <n v="0"/>
  </r>
  <r>
    <n v="70107"/>
    <n v="0"/>
    <s v="PM.07 - PORTA LISA ESPECIAL/ SÓLIDA - 82X210CM"/>
    <m/>
    <x v="0"/>
    <m/>
    <s v=""/>
    <m/>
    <s v="UN"/>
    <s v=""/>
    <n v="240.82230635444859"/>
    <s v=""/>
    <s v=""/>
  </r>
  <r>
    <n v="70107"/>
    <n v="1"/>
    <m/>
    <n v="30073"/>
    <x v="315"/>
    <s v="UN"/>
    <n v="164.166"/>
    <n v="1"/>
    <m/>
    <n v="164.166"/>
    <s v=""/>
    <n v="0"/>
    <n v="0"/>
  </r>
  <r>
    <n v="70107"/>
    <n v="2"/>
    <m/>
    <n v="2013"/>
    <x v="15"/>
    <s v="H"/>
    <n v="15.756939025755017"/>
    <n v="1.5"/>
    <m/>
    <n v="23.635408538632525"/>
    <s v=""/>
    <n v="0"/>
    <n v="0"/>
  </r>
  <r>
    <n v="70107"/>
    <n v="3"/>
    <m/>
    <n v="2014"/>
    <x v="16"/>
    <s v="H"/>
    <n v="13.173665210544026"/>
    <n v="1.5"/>
    <m/>
    <n v="19.760497815816038"/>
    <s v=""/>
    <n v="0"/>
    <n v="0"/>
  </r>
  <r>
    <n v="70107"/>
    <n v="4"/>
    <m/>
    <n v="31008"/>
    <x v="313"/>
    <s v="UN"/>
    <n v="11.0868"/>
    <n v="3"/>
    <m/>
    <n v="33.260400000000004"/>
    <s v=""/>
    <n v="0"/>
    <n v="0"/>
  </r>
  <r>
    <n v="70108"/>
    <n v="0"/>
    <s v="PM.08 - PORTA LISA ESPECIAL/ SÓLIDA - 92X210CM"/>
    <m/>
    <x v="0"/>
    <m/>
    <s v=""/>
    <m/>
    <s v="UN"/>
    <s v=""/>
    <n v="261.12080635444852"/>
    <s v=""/>
    <s v=""/>
  </r>
  <r>
    <n v="70108"/>
    <n v="1"/>
    <m/>
    <n v="2014"/>
    <x v="16"/>
    <s v="H"/>
    <n v="13.173665210544026"/>
    <n v="1.5"/>
    <m/>
    <n v="19.760497815816038"/>
    <s v=""/>
    <n v="0"/>
    <n v="0"/>
  </r>
  <r>
    <n v="70108"/>
    <n v="2"/>
    <m/>
    <n v="2013"/>
    <x v="15"/>
    <s v="H"/>
    <n v="15.756939025755017"/>
    <n v="1.5"/>
    <m/>
    <n v="23.635408538632525"/>
    <s v=""/>
    <n v="0"/>
    <n v="0"/>
  </r>
  <r>
    <n v="70108"/>
    <n v="3"/>
    <m/>
    <n v="30074"/>
    <x v="318"/>
    <s v="UN"/>
    <n v="184.46449999999999"/>
    <n v="1"/>
    <m/>
    <n v="184.46449999999999"/>
    <s v=""/>
    <n v="0"/>
    <n v="0"/>
  </r>
  <r>
    <n v="70108"/>
    <n v="4"/>
    <m/>
    <n v="31008"/>
    <x v="313"/>
    <s v="UN"/>
    <n v="11.0868"/>
    <n v="3"/>
    <m/>
    <n v="33.260400000000004"/>
    <s v=""/>
    <n v="0"/>
    <n v="0"/>
  </r>
  <r>
    <n v="70109"/>
    <n v="0"/>
    <s v="PM.09 - PORTA LISA ESPECIAL/ SÓLIDA - 102X210CM"/>
    <m/>
    <x v="0"/>
    <m/>
    <s v=""/>
    <m/>
    <s v="UN"/>
    <s v=""/>
    <n v="297.93880635444856"/>
    <s v=""/>
    <s v=""/>
  </r>
  <r>
    <n v="70109"/>
    <n v="1"/>
    <m/>
    <n v="2014"/>
    <x v="16"/>
    <s v="H"/>
    <n v="13.173665210544026"/>
    <n v="1.5"/>
    <m/>
    <n v="19.760497815816038"/>
    <s v=""/>
    <n v="0"/>
    <n v="0"/>
  </r>
  <r>
    <n v="70109"/>
    <n v="2"/>
    <m/>
    <n v="2013"/>
    <x v="15"/>
    <s v="H"/>
    <n v="15.756939025755017"/>
    <n v="1.5"/>
    <m/>
    <n v="23.635408538632525"/>
    <s v=""/>
    <n v="0"/>
    <n v="0"/>
  </r>
  <r>
    <n v="70109"/>
    <n v="3"/>
    <m/>
    <n v="31008"/>
    <x v="313"/>
    <s v="UN"/>
    <n v="11.0868"/>
    <n v="3"/>
    <m/>
    <n v="33.260400000000004"/>
    <s v=""/>
    <n v="0"/>
    <n v="0"/>
  </r>
  <r>
    <n v="70109"/>
    <n v="4"/>
    <m/>
    <n v="30075"/>
    <x v="319"/>
    <s v="UN"/>
    <n v="221.2825"/>
    <n v="1"/>
    <m/>
    <n v="221.2825"/>
    <s v=""/>
    <n v="0"/>
    <n v="0"/>
  </r>
  <r>
    <n v="70110"/>
    <n v="0"/>
    <s v="PM.10 - PORTA LISA COMUM/ ENCABEÇADA - 62X210CM"/>
    <m/>
    <x v="0"/>
    <m/>
    <s v=""/>
    <m/>
    <s v="UN"/>
    <s v=""/>
    <n v="177.18720635444856"/>
    <s v=""/>
    <s v=""/>
  </r>
  <r>
    <n v="70110"/>
    <n v="1"/>
    <m/>
    <n v="2014"/>
    <x v="16"/>
    <s v="H"/>
    <n v="13.173665210544026"/>
    <n v="1.5"/>
    <m/>
    <n v="19.760497815816038"/>
    <s v=""/>
    <n v="0"/>
    <n v="0"/>
  </r>
  <r>
    <n v="70110"/>
    <n v="2"/>
    <m/>
    <n v="31008"/>
    <x v="313"/>
    <s v="UN"/>
    <n v="11.0868"/>
    <n v="3"/>
    <m/>
    <n v="33.260400000000004"/>
    <s v=""/>
    <n v="0"/>
    <n v="0"/>
  </r>
  <r>
    <n v="70110"/>
    <n v="3"/>
    <m/>
    <n v="2013"/>
    <x v="15"/>
    <s v="H"/>
    <n v="15.756939025755017"/>
    <n v="1.5"/>
    <m/>
    <n v="23.635408538632525"/>
    <s v=""/>
    <n v="0"/>
    <n v="0"/>
  </r>
  <r>
    <n v="70110"/>
    <n v="4"/>
    <m/>
    <n v="30060"/>
    <x v="312"/>
    <s v="UN"/>
    <n v="100.5309"/>
    <n v="1"/>
    <m/>
    <n v="100.5309"/>
    <s v=""/>
    <n v="0"/>
    <n v="0"/>
  </r>
  <r>
    <n v="70111"/>
    <n v="0"/>
    <s v="PM.11 - PORTA LISA COMUM/ ENCABEÇADA - 72X210CM"/>
    <m/>
    <x v="0"/>
    <m/>
    <s v=""/>
    <m/>
    <s v="UN"/>
    <s v=""/>
    <n v="177.24770635444855"/>
    <s v=""/>
    <s v=""/>
  </r>
  <r>
    <n v="70111"/>
    <n v="1"/>
    <m/>
    <n v="30061"/>
    <x v="320"/>
    <s v="UN"/>
    <n v="100.59139999999999"/>
    <n v="1"/>
    <m/>
    <n v="100.59139999999999"/>
    <s v=""/>
    <n v="0"/>
    <n v="0"/>
  </r>
  <r>
    <n v="70111"/>
    <n v="2"/>
    <m/>
    <n v="2013"/>
    <x v="15"/>
    <s v="H"/>
    <n v="15.756939025755017"/>
    <n v="1.5"/>
    <m/>
    <n v="23.635408538632525"/>
    <s v=""/>
    <n v="0"/>
    <n v="0"/>
  </r>
  <r>
    <n v="70111"/>
    <n v="3"/>
    <m/>
    <n v="2014"/>
    <x v="16"/>
    <s v="H"/>
    <n v="13.173665210544026"/>
    <n v="1.5"/>
    <m/>
    <n v="19.760497815816038"/>
    <s v=""/>
    <n v="0"/>
    <n v="0"/>
  </r>
  <r>
    <n v="70111"/>
    <n v="4"/>
    <m/>
    <n v="31008"/>
    <x v="313"/>
    <s v="UN"/>
    <n v="11.0868"/>
    <n v="3"/>
    <m/>
    <n v="33.260400000000004"/>
    <s v=""/>
    <n v="0"/>
    <n v="0"/>
  </r>
  <r>
    <n v="70112"/>
    <n v="0"/>
    <s v="PM.12 - PORTA LISA COMUM/ ENCABEÇADA - 82X210CM"/>
    <m/>
    <x v="0"/>
    <m/>
    <s v=""/>
    <m/>
    <s v="UN"/>
    <s v=""/>
    <n v="177.36610635444856"/>
    <s v=""/>
    <s v=""/>
  </r>
  <r>
    <n v="70112"/>
    <n v="1"/>
    <m/>
    <n v="31008"/>
    <x v="313"/>
    <s v="UN"/>
    <n v="11.0868"/>
    <n v="3"/>
    <m/>
    <n v="33.260400000000004"/>
    <s v=""/>
    <n v="24"/>
    <n v="266.08320000000003"/>
  </r>
  <r>
    <n v="70112"/>
    <n v="2"/>
    <m/>
    <n v="30062"/>
    <x v="321"/>
    <s v="UN"/>
    <n v="100.7098"/>
    <n v="1"/>
    <m/>
    <n v="100.7098"/>
    <s v=""/>
    <n v="8"/>
    <n v="805.67840000000001"/>
  </r>
  <r>
    <n v="70112"/>
    <n v="3"/>
    <m/>
    <n v="2013"/>
    <x v="15"/>
    <s v="H"/>
    <n v="15.756939025755017"/>
    <n v="1.5"/>
    <m/>
    <n v="23.635408538632525"/>
    <s v=""/>
    <n v="12"/>
    <n v="189.0832683090602"/>
  </r>
  <r>
    <n v="70112"/>
    <n v="4"/>
    <m/>
    <n v="2014"/>
    <x v="16"/>
    <s v="H"/>
    <n v="13.173665210544026"/>
    <n v="1.5"/>
    <m/>
    <n v="19.760497815816038"/>
    <s v=""/>
    <n v="12"/>
    <n v="158.0839825265283"/>
  </r>
  <r>
    <n v="70113"/>
    <n v="0"/>
    <s v="PM.13 - PORTA LISA COMUM/ ENCABEÇADA - 92X210CM"/>
    <m/>
    <x v="0"/>
    <m/>
    <s v=""/>
    <m/>
    <s v="UN"/>
    <s v=""/>
    <n v="188.41940635444854"/>
    <s v=""/>
    <s v=""/>
  </r>
  <r>
    <n v="70113"/>
    <n v="1"/>
    <m/>
    <n v="2013"/>
    <x v="15"/>
    <s v="H"/>
    <n v="15.756939025755017"/>
    <n v="1.5"/>
    <m/>
    <n v="23.635408538632525"/>
    <s v=""/>
    <n v="6"/>
    <n v="94.541634154530101"/>
  </r>
  <r>
    <n v="70113"/>
    <n v="2"/>
    <m/>
    <n v="2014"/>
    <x v="16"/>
    <s v="H"/>
    <n v="13.173665210544026"/>
    <n v="1.5"/>
    <m/>
    <n v="19.760497815816038"/>
    <s v=""/>
    <n v="6"/>
    <n v="79.041991263264151"/>
  </r>
  <r>
    <n v="70113"/>
    <n v="3"/>
    <m/>
    <n v="31008"/>
    <x v="313"/>
    <s v="UN"/>
    <n v="11.0868"/>
    <n v="3"/>
    <m/>
    <n v="33.260400000000004"/>
    <s v=""/>
    <n v="12"/>
    <n v="133.04160000000002"/>
  </r>
  <r>
    <n v="70113"/>
    <n v="4"/>
    <m/>
    <n v="30063"/>
    <x v="322"/>
    <s v="UN"/>
    <n v="111.76309999999999"/>
    <n v="1"/>
    <m/>
    <n v="111.76309999999999"/>
    <s v=""/>
    <n v="4"/>
    <n v="447.05239999999998"/>
  </r>
  <r>
    <n v="70114"/>
    <n v="0"/>
    <s v="PM.14 - PORTA LISA COMUM/ ENCABEÇADA - 102X210CM"/>
    <m/>
    <x v="0"/>
    <m/>
    <s v=""/>
    <m/>
    <s v="UN"/>
    <s v=""/>
    <n v="215.93850635444855"/>
    <s v=""/>
    <s v=""/>
  </r>
  <r>
    <n v="70114"/>
    <n v="1"/>
    <m/>
    <n v="2013"/>
    <x v="15"/>
    <s v="H"/>
    <n v="15.756939025755017"/>
    <n v="1.5"/>
    <m/>
    <n v="23.635408538632525"/>
    <s v=""/>
    <n v="0"/>
    <n v="0"/>
  </r>
  <r>
    <n v="70114"/>
    <n v="2"/>
    <m/>
    <n v="2014"/>
    <x v="16"/>
    <s v="H"/>
    <n v="13.173665210544026"/>
    <n v="1.5"/>
    <m/>
    <n v="19.760497815816038"/>
    <s v=""/>
    <n v="0"/>
    <n v="0"/>
  </r>
  <r>
    <n v="70114"/>
    <n v="3"/>
    <m/>
    <n v="30064"/>
    <x v="323"/>
    <s v="UN"/>
    <n v="139.28219999999999"/>
    <n v="1"/>
    <m/>
    <n v="139.28219999999999"/>
    <s v=""/>
    <n v="0"/>
    <n v="0"/>
  </r>
  <r>
    <n v="70114"/>
    <n v="4"/>
    <m/>
    <n v="31008"/>
    <x v="313"/>
    <s v="UN"/>
    <n v="11.0868"/>
    <n v="3"/>
    <m/>
    <n v="33.260400000000004"/>
    <s v=""/>
    <n v="0"/>
    <n v="0"/>
  </r>
  <r>
    <n v="70115"/>
    <n v="0"/>
    <s v="PM.15 - PORTA LISA COMUM/ ENCABEÇADA REVESTIDA COM LAMINADO MELAMÍNICO - 62X210CM"/>
    <m/>
    <x v="0"/>
    <m/>
    <s v=""/>
    <m/>
    <s v="UN"/>
    <s v=""/>
    <n v="290.9814139188361"/>
    <s v=""/>
    <s v=""/>
  </r>
  <r>
    <n v="70115"/>
    <n v="1"/>
    <m/>
    <n v="30060"/>
    <x v="312"/>
    <s v="UN"/>
    <n v="100.5309"/>
    <n v="1"/>
    <m/>
    <n v="100.5309"/>
    <s v=""/>
    <n v="0"/>
    <n v="0"/>
  </r>
  <r>
    <n v="70115"/>
    <n v="2"/>
    <m/>
    <n v="19015"/>
    <x v="311"/>
    <s v="KG"/>
    <n v="12.894"/>
    <n v="1.55"/>
    <m/>
    <n v="19.985700000000001"/>
    <s v=""/>
    <n v="0"/>
    <n v="0"/>
  </r>
  <r>
    <n v="70115"/>
    <n v="3"/>
    <m/>
    <n v="2014"/>
    <x v="16"/>
    <s v="H"/>
    <n v="13.173665210544026"/>
    <n v="1.5"/>
    <m/>
    <n v="19.760497815816038"/>
    <s v=""/>
    <n v="0"/>
    <n v="0"/>
  </r>
  <r>
    <n v="70115"/>
    <n v="4"/>
    <m/>
    <n v="32530"/>
    <x v="310"/>
    <s v="M2"/>
    <n v="17.553599999999999"/>
    <n v="3.1"/>
    <m/>
    <n v="54.416159999999998"/>
    <s v=""/>
    <n v="0"/>
    <n v="0"/>
  </r>
  <r>
    <n v="70115"/>
    <n v="5"/>
    <m/>
    <n v="31008"/>
    <x v="313"/>
    <s v="UN"/>
    <n v="11.0868"/>
    <n v="3"/>
    <m/>
    <n v="33.260400000000004"/>
    <s v=""/>
    <n v="0"/>
    <n v="0"/>
  </r>
  <r>
    <n v="70115"/>
    <n v="6"/>
    <m/>
    <n v="2013"/>
    <x v="15"/>
    <s v="H"/>
    <n v="15.756939025755017"/>
    <n v="4"/>
    <m/>
    <n v="63.027756103020067"/>
    <s v=""/>
    <n v="0"/>
    <n v="0"/>
  </r>
  <r>
    <n v="70116"/>
    <n v="0"/>
    <s v="PM.16 - PORTA LISA COMUM/ ENCABEÇADA REVESTIDA COM LAMINADO MELAMÍNICO - 72X210CM"/>
    <m/>
    <x v="0"/>
    <m/>
    <s v=""/>
    <m/>
    <s v="UN"/>
    <s v=""/>
    <n v="300.64215391883607"/>
    <s v=""/>
    <s v=""/>
  </r>
  <r>
    <n v="70116"/>
    <n v="1"/>
    <m/>
    <n v="2014"/>
    <x v="16"/>
    <s v="H"/>
    <n v="13.173665210544026"/>
    <n v="1.5"/>
    <m/>
    <n v="19.760497815816038"/>
    <s v=""/>
    <n v="0"/>
    <n v="0"/>
  </r>
  <r>
    <n v="70116"/>
    <n v="2"/>
    <m/>
    <n v="30061"/>
    <x v="320"/>
    <s v="UN"/>
    <n v="100.59139999999999"/>
    <n v="1"/>
    <m/>
    <n v="100.59139999999999"/>
    <s v=""/>
    <n v="0"/>
    <n v="0"/>
  </r>
  <r>
    <n v="70116"/>
    <n v="3"/>
    <m/>
    <n v="31008"/>
    <x v="313"/>
    <s v="UN"/>
    <n v="11.0868"/>
    <n v="3"/>
    <m/>
    <n v="33.260400000000004"/>
    <s v=""/>
    <n v="0"/>
    <n v="0"/>
  </r>
  <r>
    <n v="70116"/>
    <n v="4"/>
    <m/>
    <n v="2013"/>
    <x v="15"/>
    <s v="H"/>
    <n v="15.756939025755017"/>
    <n v="4"/>
    <m/>
    <n v="63.027756103020067"/>
    <s v=""/>
    <n v="0"/>
    <n v="0"/>
  </r>
  <r>
    <n v="70116"/>
    <n v="5"/>
    <m/>
    <n v="19015"/>
    <x v="311"/>
    <s v="KG"/>
    <n v="12.894"/>
    <n v="1.75"/>
    <m/>
    <n v="22.564499999999999"/>
    <s v=""/>
    <n v="0"/>
    <n v="0"/>
  </r>
  <r>
    <n v="70116"/>
    <n v="6"/>
    <m/>
    <n v="32530"/>
    <x v="310"/>
    <s v="M2"/>
    <n v="17.553599999999999"/>
    <n v="3.5"/>
    <m/>
    <n v="61.437599999999996"/>
    <s v=""/>
    <n v="0"/>
    <n v="0"/>
  </r>
  <r>
    <n v="70117"/>
    <n v="0"/>
    <s v="PM.17 - PORTA LISA COMUM/ ENCABEÇADA REVESTIDA COM LAMINADO MELAMÍNICO - 82X210CM"/>
    <m/>
    <x v="0"/>
    <m/>
    <s v=""/>
    <m/>
    <s v="UN"/>
    <s v=""/>
    <n v="310.36079391883607"/>
    <s v=""/>
    <s v=""/>
  </r>
  <r>
    <n v="70117"/>
    <n v="1"/>
    <m/>
    <n v="31008"/>
    <x v="313"/>
    <s v="UN"/>
    <n v="11.0868"/>
    <n v="3"/>
    <m/>
    <n v="33.260400000000004"/>
    <s v=""/>
    <n v="0"/>
    <n v="0"/>
  </r>
  <r>
    <n v="70117"/>
    <n v="2"/>
    <m/>
    <n v="19015"/>
    <x v="311"/>
    <s v="KG"/>
    <n v="12.894"/>
    <n v="1.95"/>
    <m/>
    <n v="25.1433"/>
    <s v=""/>
    <n v="0"/>
    <n v="0"/>
  </r>
  <r>
    <n v="70117"/>
    <n v="3"/>
    <m/>
    <n v="32530"/>
    <x v="310"/>
    <s v="M2"/>
    <n v="17.553599999999999"/>
    <n v="3.9"/>
    <m/>
    <n v="68.459040000000002"/>
    <s v=""/>
    <n v="0"/>
    <n v="0"/>
  </r>
  <r>
    <n v="70117"/>
    <n v="4"/>
    <m/>
    <n v="2013"/>
    <x v="15"/>
    <s v="H"/>
    <n v="15.756939025755017"/>
    <n v="4"/>
    <m/>
    <n v="63.027756103020067"/>
    <s v=""/>
    <n v="0"/>
    <n v="0"/>
  </r>
  <r>
    <n v="70117"/>
    <n v="5"/>
    <m/>
    <n v="2014"/>
    <x v="16"/>
    <s v="H"/>
    <n v="13.173665210544026"/>
    <n v="1.5"/>
    <m/>
    <n v="19.760497815816038"/>
    <s v=""/>
    <n v="0"/>
    <n v="0"/>
  </r>
  <r>
    <n v="70117"/>
    <n v="6"/>
    <m/>
    <n v="30062"/>
    <x v="321"/>
    <s v="UN"/>
    <n v="100.7098"/>
    <n v="1"/>
    <m/>
    <n v="100.7098"/>
    <s v=""/>
    <n v="0"/>
    <n v="0"/>
  </r>
  <r>
    <n v="70118"/>
    <n v="0"/>
    <s v="PM.18 - PORTA LISA COMUM/ ENCABEÇADA REVESTIDA COM LAMINADO MELAMÍNICO - 92X210CM"/>
    <m/>
    <x v="0"/>
    <m/>
    <s v=""/>
    <m/>
    <s v="UN"/>
    <s v=""/>
    <n v="338.21451391883613"/>
    <s v=""/>
    <s v=""/>
  </r>
  <r>
    <n v="70118"/>
    <n v="1"/>
    <m/>
    <n v="2013"/>
    <x v="15"/>
    <s v="H"/>
    <n v="15.756939025755017"/>
    <n v="4"/>
    <m/>
    <n v="63.027756103020067"/>
    <s v=""/>
    <n v="0"/>
    <n v="0"/>
  </r>
  <r>
    <n v="70118"/>
    <n v="2"/>
    <m/>
    <n v="30063"/>
    <x v="322"/>
    <s v="UN"/>
    <n v="111.76309999999999"/>
    <n v="1"/>
    <m/>
    <n v="111.76309999999999"/>
    <s v=""/>
    <n v="0"/>
    <n v="0"/>
  </r>
  <r>
    <n v="70118"/>
    <n v="3"/>
    <m/>
    <n v="2014"/>
    <x v="16"/>
    <s v="H"/>
    <n v="13.173665210544026"/>
    <n v="1.5"/>
    <m/>
    <n v="19.760497815816038"/>
    <s v=""/>
    <n v="0"/>
    <n v="0"/>
  </r>
  <r>
    <n v="70118"/>
    <n v="4"/>
    <m/>
    <n v="31008"/>
    <x v="313"/>
    <s v="UN"/>
    <n v="11.0868"/>
    <n v="3"/>
    <m/>
    <n v="33.260400000000004"/>
    <s v=""/>
    <n v="0"/>
    <n v="0"/>
  </r>
  <r>
    <n v="70118"/>
    <n v="5"/>
    <m/>
    <n v="32530"/>
    <x v="310"/>
    <s v="M2"/>
    <n v="17.553599999999999"/>
    <n v="4.5999999999999996"/>
    <m/>
    <n v="80.746559999999988"/>
    <s v=""/>
    <n v="0"/>
    <n v="0"/>
  </r>
  <r>
    <n v="70118"/>
    <n v="6"/>
    <m/>
    <n v="19015"/>
    <x v="311"/>
    <s v="KG"/>
    <n v="12.894"/>
    <n v="2.2999999999999998"/>
    <m/>
    <n v="29.656199999999998"/>
    <s v=""/>
    <n v="0"/>
    <n v="0"/>
  </r>
  <r>
    <n v="70119"/>
    <n v="0"/>
    <s v="PM.19 - PORTA LISA COMUM/ ENCABEÇADA REVESTIDA COM LAMINADO MELAMÍNICO - 102X210CM"/>
    <m/>
    <x v="0"/>
    <m/>
    <s v=""/>
    <m/>
    <s v="UN"/>
    <s v=""/>
    <n v="375.3338539188361"/>
    <s v=""/>
    <s v=""/>
  </r>
  <r>
    <n v="70119"/>
    <n v="1"/>
    <m/>
    <n v="19015"/>
    <x v="311"/>
    <s v="KG"/>
    <n v="12.894"/>
    <n v="2.5"/>
    <m/>
    <n v="32.234999999999999"/>
    <s v=""/>
    <n v="0"/>
    <n v="0"/>
  </r>
  <r>
    <n v="70119"/>
    <n v="2"/>
    <m/>
    <n v="31008"/>
    <x v="313"/>
    <s v="UN"/>
    <n v="11.0868"/>
    <n v="3"/>
    <m/>
    <n v="33.260400000000004"/>
    <s v=""/>
    <n v="0"/>
    <n v="0"/>
  </r>
  <r>
    <n v="70119"/>
    <n v="3"/>
    <m/>
    <n v="32530"/>
    <x v="310"/>
    <s v="M2"/>
    <n v="17.553599999999999"/>
    <n v="5"/>
    <m/>
    <n v="87.768000000000001"/>
    <s v=""/>
    <n v="0"/>
    <n v="0"/>
  </r>
  <r>
    <n v="70119"/>
    <n v="4"/>
    <m/>
    <n v="2013"/>
    <x v="15"/>
    <s v="H"/>
    <n v="15.756939025755017"/>
    <n v="4"/>
    <m/>
    <n v="63.027756103020067"/>
    <s v=""/>
    <n v="0"/>
    <n v="0"/>
  </r>
  <r>
    <n v="70119"/>
    <n v="5"/>
    <m/>
    <n v="2014"/>
    <x v="16"/>
    <s v="H"/>
    <n v="13.173665210544026"/>
    <n v="1.5"/>
    <m/>
    <n v="19.760497815816038"/>
    <s v=""/>
    <n v="0"/>
    <n v="0"/>
  </r>
  <r>
    <n v="70119"/>
    <n v="6"/>
    <m/>
    <n v="30064"/>
    <x v="323"/>
    <s v="UN"/>
    <n v="139.28219999999999"/>
    <n v="1"/>
    <m/>
    <n v="139.28219999999999"/>
    <s v=""/>
    <n v="0"/>
    <n v="0"/>
  </r>
  <r>
    <n v="70130"/>
    <n v="0"/>
    <s v="PM.30 - PORTA MACIÇA TIPO MEXICANA - 62X210CM"/>
    <m/>
    <x v="0"/>
    <m/>
    <s v=""/>
    <m/>
    <s v="UN"/>
    <s v=""/>
    <n v="471.72290635444858"/>
    <s v=""/>
    <s v=""/>
  </r>
  <r>
    <n v="70130"/>
    <n v="1"/>
    <m/>
    <n v="30080"/>
    <x v="324"/>
    <s v="UN"/>
    <n v="395.06659999999999"/>
    <n v="1"/>
    <m/>
    <n v="395.06659999999999"/>
    <s v=""/>
    <n v="0"/>
    <n v="0"/>
  </r>
  <r>
    <n v="70130"/>
    <n v="2"/>
    <m/>
    <n v="31008"/>
    <x v="313"/>
    <s v="UN"/>
    <n v="11.0868"/>
    <n v="3"/>
    <m/>
    <n v="33.260400000000004"/>
    <s v=""/>
    <n v="0"/>
    <n v="0"/>
  </r>
  <r>
    <n v="70130"/>
    <n v="3"/>
    <m/>
    <n v="2014"/>
    <x v="16"/>
    <s v="H"/>
    <n v="13.173665210544026"/>
    <n v="1.5"/>
    <m/>
    <n v="19.760497815816038"/>
    <s v=""/>
    <n v="0"/>
    <n v="0"/>
  </r>
  <r>
    <n v="70130"/>
    <n v="4"/>
    <m/>
    <n v="2013"/>
    <x v="15"/>
    <s v="H"/>
    <n v="15.756939025755017"/>
    <n v="1.5"/>
    <m/>
    <n v="23.635408538632525"/>
    <s v=""/>
    <n v="0"/>
    <n v="0"/>
  </r>
  <r>
    <n v="70131"/>
    <n v="0"/>
    <s v="PM.31 - PORTA MACIÇA TIPO MEXICANA - 72X210CM"/>
    <m/>
    <x v="0"/>
    <m/>
    <s v=""/>
    <m/>
    <s v="UN"/>
    <s v=""/>
    <n v="528.09290635444859"/>
    <s v=""/>
    <s v=""/>
  </r>
  <r>
    <n v="70131"/>
    <n v="1"/>
    <m/>
    <n v="2014"/>
    <x v="16"/>
    <s v="H"/>
    <n v="13.173665210544026"/>
    <n v="1.5"/>
    <m/>
    <n v="19.760497815816038"/>
    <s v=""/>
    <n v="0"/>
    <n v="0"/>
  </r>
  <r>
    <n v="70131"/>
    <n v="2"/>
    <m/>
    <n v="2013"/>
    <x v="15"/>
    <s v="H"/>
    <n v="15.756939025755017"/>
    <n v="1.5"/>
    <m/>
    <n v="23.635408538632525"/>
    <s v=""/>
    <n v="0"/>
    <n v="0"/>
  </r>
  <r>
    <n v="70131"/>
    <n v="3"/>
    <m/>
    <n v="30081"/>
    <x v="325"/>
    <s v="UN"/>
    <n v="451.4366"/>
    <n v="1"/>
    <m/>
    <n v="451.4366"/>
    <s v=""/>
    <n v="0"/>
    <n v="0"/>
  </r>
  <r>
    <n v="70131"/>
    <n v="4"/>
    <m/>
    <n v="31008"/>
    <x v="313"/>
    <s v="UN"/>
    <n v="11.0868"/>
    <n v="3"/>
    <m/>
    <n v="33.260400000000004"/>
    <s v=""/>
    <n v="0"/>
    <n v="0"/>
  </r>
  <r>
    <n v="70132"/>
    <n v="0"/>
    <s v="PM.32 - PORTA MACIÇA TIPO MEXICANA - 82X210CM"/>
    <m/>
    <x v="0"/>
    <m/>
    <s v=""/>
    <m/>
    <s v="UN"/>
    <s v=""/>
    <n v="537.49130635444851"/>
    <s v=""/>
    <s v=""/>
  </r>
  <r>
    <n v="70132"/>
    <n v="1"/>
    <m/>
    <n v="2014"/>
    <x v="16"/>
    <s v="H"/>
    <n v="13.173665210544026"/>
    <n v="1.5"/>
    <m/>
    <n v="19.760497815816038"/>
    <s v=""/>
    <n v="0"/>
    <n v="0"/>
  </r>
  <r>
    <n v="70132"/>
    <n v="2"/>
    <m/>
    <n v="30082"/>
    <x v="326"/>
    <s v="UN"/>
    <n v="460.83499999999998"/>
    <n v="1"/>
    <m/>
    <n v="460.83499999999998"/>
    <s v=""/>
    <n v="0"/>
    <n v="0"/>
  </r>
  <r>
    <n v="70132"/>
    <n v="3"/>
    <m/>
    <n v="31008"/>
    <x v="313"/>
    <s v="UN"/>
    <n v="11.0868"/>
    <n v="3"/>
    <m/>
    <n v="33.260400000000004"/>
    <s v=""/>
    <n v="0"/>
    <n v="0"/>
  </r>
  <r>
    <n v="70132"/>
    <n v="4"/>
    <m/>
    <n v="2013"/>
    <x v="15"/>
    <s v="H"/>
    <n v="15.756939025755017"/>
    <n v="1.5"/>
    <m/>
    <n v="23.635408538632525"/>
    <s v=""/>
    <n v="0"/>
    <n v="0"/>
  </r>
  <r>
    <n v="70133"/>
    <n v="0"/>
    <s v="PM.33 - PORTA MACIÇA TIPO MEXICANA - 92X210CM"/>
    <m/>
    <x v="0"/>
    <m/>
    <s v=""/>
    <m/>
    <s v="UN"/>
    <s v=""/>
    <n v="586.74620635444853"/>
    <s v=""/>
    <s v=""/>
  </r>
  <r>
    <n v="70133"/>
    <n v="1"/>
    <m/>
    <n v="2014"/>
    <x v="16"/>
    <s v="H"/>
    <n v="13.173665210544026"/>
    <n v="1.5"/>
    <m/>
    <n v="19.760497815816038"/>
    <s v=""/>
    <n v="0"/>
    <n v="0"/>
  </r>
  <r>
    <n v="70133"/>
    <n v="2"/>
    <m/>
    <n v="2013"/>
    <x v="15"/>
    <s v="H"/>
    <n v="15.756939025755017"/>
    <n v="1.5"/>
    <m/>
    <n v="23.635408538632525"/>
    <s v=""/>
    <n v="0"/>
    <n v="0"/>
  </r>
  <r>
    <n v="70133"/>
    <n v="3"/>
    <m/>
    <n v="30083"/>
    <x v="327"/>
    <s v="UN"/>
    <n v="510.0899"/>
    <n v="1"/>
    <m/>
    <n v="510.0899"/>
    <s v=""/>
    <n v="0"/>
    <n v="0"/>
  </r>
  <r>
    <n v="70133"/>
    <n v="4"/>
    <m/>
    <n v="31008"/>
    <x v="313"/>
    <s v="UN"/>
    <n v="11.0868"/>
    <n v="3"/>
    <m/>
    <n v="33.260400000000004"/>
    <s v=""/>
    <n v="0"/>
    <n v="0"/>
  </r>
  <r>
    <n v="70134"/>
    <n v="0"/>
    <s v="PM.34 - PORTA MACIÇA TIPO MEXICANA - 102X210CM"/>
    <m/>
    <x v="0"/>
    <m/>
    <s v=""/>
    <m/>
    <s v="UN"/>
    <s v=""/>
    <n v="689.3913063544486"/>
    <s v=""/>
    <s v=""/>
  </r>
  <r>
    <n v="70134"/>
    <n v="1"/>
    <m/>
    <n v="31008"/>
    <x v="313"/>
    <s v="UN"/>
    <n v="11.0868"/>
    <n v="3"/>
    <m/>
    <n v="33.260400000000004"/>
    <s v=""/>
    <n v="0"/>
    <n v="0"/>
  </r>
  <r>
    <n v="70134"/>
    <n v="2"/>
    <m/>
    <n v="2013"/>
    <x v="15"/>
    <s v="H"/>
    <n v="15.756939025755017"/>
    <n v="1.5"/>
    <m/>
    <n v="23.635408538632525"/>
    <s v=""/>
    <n v="0"/>
    <n v="0"/>
  </r>
  <r>
    <n v="70134"/>
    <n v="3"/>
    <m/>
    <n v="2014"/>
    <x v="16"/>
    <s v="H"/>
    <n v="13.173665210544026"/>
    <n v="1.5"/>
    <m/>
    <n v="19.760497815816038"/>
    <s v=""/>
    <n v="0"/>
    <n v="0"/>
  </r>
  <r>
    <n v="70134"/>
    <n v="4"/>
    <m/>
    <n v="30084"/>
    <x v="328"/>
    <s v="UN"/>
    <n v="612.73500000000001"/>
    <n v="1"/>
    <m/>
    <n v="612.73500000000001"/>
    <s v=""/>
    <n v="0"/>
    <n v="0"/>
  </r>
  <r>
    <n v="70137"/>
    <n v="0"/>
    <s v="PM.37 - PORTA VENEZIANA - 82X210CM"/>
    <m/>
    <x v="0"/>
    <m/>
    <s v=""/>
    <m/>
    <s v="UN"/>
    <s v=""/>
    <n v="353.00900635444862"/>
    <s v=""/>
    <s v=""/>
  </r>
  <r>
    <n v="70137"/>
    <n v="1"/>
    <m/>
    <n v="30090"/>
    <x v="329"/>
    <s v="UN"/>
    <n v="276.35270000000003"/>
    <n v="1"/>
    <m/>
    <n v="276.35270000000003"/>
    <s v=""/>
    <n v="0"/>
    <n v="0"/>
  </r>
  <r>
    <n v="70137"/>
    <n v="2"/>
    <m/>
    <n v="2013"/>
    <x v="15"/>
    <s v="H"/>
    <n v="15.756939025755017"/>
    <n v="1.5"/>
    <m/>
    <n v="23.635408538632525"/>
    <s v=""/>
    <n v="0"/>
    <n v="0"/>
  </r>
  <r>
    <n v="70137"/>
    <n v="3"/>
    <m/>
    <n v="2014"/>
    <x v="16"/>
    <s v="H"/>
    <n v="13.173665210544026"/>
    <n v="1.5"/>
    <m/>
    <n v="19.760497815816038"/>
    <s v=""/>
    <n v="0"/>
    <n v="0"/>
  </r>
  <r>
    <n v="70137"/>
    <n v="4"/>
    <m/>
    <n v="31008"/>
    <x v="313"/>
    <s v="UN"/>
    <n v="11.0868"/>
    <n v="3"/>
    <m/>
    <n v="33.260400000000004"/>
    <s v=""/>
    <n v="0"/>
    <n v="0"/>
  </r>
  <r>
    <n v="70138"/>
    <n v="0"/>
    <s v="PM.38 - PORTA VENEZIANA - 92X210CM"/>
    <m/>
    <x v="0"/>
    <m/>
    <s v=""/>
    <m/>
    <s v="UN"/>
    <s v=""/>
    <n v="377.15620635444861"/>
    <s v=""/>
    <s v=""/>
  </r>
  <r>
    <n v="70138"/>
    <n v="1"/>
    <m/>
    <n v="2013"/>
    <x v="15"/>
    <s v="H"/>
    <n v="15.756939025755017"/>
    <n v="1.5"/>
    <m/>
    <n v="23.635408538632525"/>
    <s v=""/>
    <n v="0"/>
    <n v="0"/>
  </r>
  <r>
    <n v="70138"/>
    <n v="2"/>
    <m/>
    <n v="2014"/>
    <x v="16"/>
    <s v="H"/>
    <n v="13.173665210544026"/>
    <n v="1.5"/>
    <m/>
    <n v="19.760497815816038"/>
    <s v=""/>
    <n v="0"/>
    <n v="0"/>
  </r>
  <r>
    <n v="70138"/>
    <n v="3"/>
    <m/>
    <n v="30087"/>
    <x v="330"/>
    <s v="UN"/>
    <n v="300.49990000000003"/>
    <n v="1"/>
    <m/>
    <n v="300.49990000000003"/>
    <s v=""/>
    <n v="0"/>
    <n v="0"/>
  </r>
  <r>
    <n v="70138"/>
    <n v="4"/>
    <m/>
    <n v="31008"/>
    <x v="313"/>
    <s v="UN"/>
    <n v="11.0868"/>
    <n v="3"/>
    <m/>
    <n v="33.260400000000004"/>
    <s v=""/>
    <n v="0"/>
    <n v="0"/>
  </r>
  <r>
    <n v="70139"/>
    <n v="0"/>
    <s v="PM.39 - PORTA DE MADEIRA LISA COMUM/ ENCABEÇADA DE CORRER, 2 FOLHAS, TRILHO DE ALUMÍNIO"/>
    <m/>
    <x v="0"/>
    <m/>
    <s v=""/>
    <m/>
    <s v="M2"/>
    <s v=""/>
    <n v="195.0143739936525"/>
    <s v=""/>
    <s v=""/>
  </r>
  <r>
    <n v="70139"/>
    <n v="1"/>
    <m/>
    <n v="31092"/>
    <x v="331"/>
    <s v="UN"/>
    <n v="7.8780000000000001"/>
    <n v="0.28999999999999998"/>
    <m/>
    <n v="2.2846199999999999"/>
    <s v=""/>
    <n v="0"/>
    <n v="0"/>
  </r>
  <r>
    <n v="70139"/>
    <n v="2"/>
    <m/>
    <n v="31091"/>
    <x v="332"/>
    <s v="UN"/>
    <n v="23.0687"/>
    <n v="0.57999999999999996"/>
    <m/>
    <n v="13.379845999999999"/>
    <s v=""/>
    <n v="0"/>
    <n v="0"/>
  </r>
  <r>
    <n v="70139"/>
    <n v="3"/>
    <m/>
    <n v="31094"/>
    <x v="333"/>
    <s v="M"/>
    <n v="3.6208999999999998"/>
    <n v="0.95"/>
    <m/>
    <n v="3.4398549999999997"/>
    <s v=""/>
    <n v="0"/>
    <n v="0"/>
  </r>
  <r>
    <n v="70139"/>
    <n v="4"/>
    <m/>
    <n v="2014"/>
    <x v="16"/>
    <s v="H"/>
    <n v="13.173665210544026"/>
    <n v="2.1"/>
    <m/>
    <n v="27.664696942142456"/>
    <s v=""/>
    <n v="0"/>
    <n v="0"/>
  </r>
  <r>
    <n v="70139"/>
    <n v="5"/>
    <m/>
    <n v="30542"/>
    <x v="334"/>
    <s v="KG"/>
    <n v="6.2305000000000001"/>
    <n v="2.99"/>
    <m/>
    <n v="18.629195000000003"/>
    <s v=""/>
    <n v="0"/>
    <n v="0"/>
  </r>
  <r>
    <n v="70139"/>
    <n v="6"/>
    <m/>
    <n v="30064"/>
    <x v="323"/>
    <s v="UN"/>
    <n v="139.28219999999999"/>
    <n v="0.57999999999999996"/>
    <m/>
    <n v="80.783675999999986"/>
    <s v=""/>
    <n v="0"/>
    <n v="0"/>
  </r>
  <r>
    <n v="70139"/>
    <n v="7"/>
    <m/>
    <n v="2013"/>
    <x v="15"/>
    <s v="H"/>
    <n v="15.756939025755017"/>
    <n v="2"/>
    <m/>
    <n v="31.513878051510034"/>
    <s v=""/>
    <n v="0"/>
    <n v="0"/>
  </r>
  <r>
    <n v="70139"/>
    <n v="8"/>
    <m/>
    <n v="31090"/>
    <x v="335"/>
    <s v="M"/>
    <n v="36.848100000000002"/>
    <n v="0.47"/>
    <m/>
    <n v="17.318607"/>
    <s v=""/>
    <n v="0"/>
    <n v="0"/>
  </r>
  <r>
    <n v="70145"/>
    <n v="0"/>
    <s v="PM.45 - PORTA DE MADEIRA LISA COMUM/ ENCABEÇADA, 2 FOLHAS - 124X210CM"/>
    <m/>
    <x v="0"/>
    <m/>
    <s v=""/>
    <m/>
    <s v="UN"/>
    <s v=""/>
    <n v="359.33721270889714"/>
    <s v=""/>
    <s v=""/>
  </r>
  <r>
    <n v="70145"/>
    <n v="1"/>
    <m/>
    <n v="2013"/>
    <x v="15"/>
    <s v="H"/>
    <n v="15.756939025755017"/>
    <n v="3"/>
    <m/>
    <n v="47.27081707726505"/>
    <s v=""/>
    <n v="0"/>
    <n v="0"/>
  </r>
  <r>
    <n v="70145"/>
    <n v="2"/>
    <m/>
    <n v="31008"/>
    <x v="313"/>
    <s v="UN"/>
    <n v="11.0868"/>
    <n v="6"/>
    <m/>
    <n v="66.520800000000008"/>
    <s v=""/>
    <n v="0"/>
    <n v="0"/>
  </r>
  <r>
    <n v="70145"/>
    <n v="3"/>
    <m/>
    <n v="17039"/>
    <x v="314"/>
    <s v="UN"/>
    <n v="0.2266"/>
    <n v="8"/>
    <m/>
    <n v="1.8128"/>
    <s v=""/>
    <n v="0"/>
    <n v="0"/>
  </r>
  <r>
    <n v="70145"/>
    <n v="4"/>
    <m/>
    <n v="30060"/>
    <x v="312"/>
    <s v="UN"/>
    <n v="100.5309"/>
    <n v="2"/>
    <m/>
    <n v="201.06180000000001"/>
    <s v=""/>
    <n v="0"/>
    <n v="0"/>
  </r>
  <r>
    <n v="70145"/>
    <n v="5"/>
    <m/>
    <n v="21053"/>
    <x v="336"/>
    <s v="M"/>
    <n v="1.5"/>
    <n v="2.1"/>
    <m/>
    <n v="3.1500000000000004"/>
    <s v=""/>
    <n v="0"/>
    <n v="0"/>
  </r>
  <r>
    <n v="70145"/>
    <n v="6"/>
    <m/>
    <n v="2014"/>
    <x v="16"/>
    <s v="H"/>
    <n v="13.173665210544026"/>
    <n v="3"/>
    <m/>
    <n v="39.520995631632076"/>
    <s v=""/>
    <n v="0"/>
    <n v="0"/>
  </r>
  <r>
    <n v="70146"/>
    <n v="0"/>
    <s v="PM.46 - PORTA DE MADEIRA LISA COMUM/ ENCABEÇADA - 2 FOLHAS - 144X210CM"/>
    <m/>
    <x v="0"/>
    <m/>
    <s v=""/>
    <m/>
    <s v="UN"/>
    <s v=""/>
    <n v="359.45821270889712"/>
    <s v=""/>
    <s v=""/>
  </r>
  <r>
    <n v="70146"/>
    <n v="1"/>
    <m/>
    <n v="31008"/>
    <x v="313"/>
    <s v="UN"/>
    <n v="11.0868"/>
    <n v="6"/>
    <m/>
    <n v="66.520800000000008"/>
    <s v=""/>
    <n v="0"/>
    <n v="0"/>
  </r>
  <r>
    <n v="70146"/>
    <n v="2"/>
    <m/>
    <n v="21053"/>
    <x v="336"/>
    <s v="M"/>
    <n v="1.5"/>
    <n v="2.1"/>
    <m/>
    <n v="3.1500000000000004"/>
    <s v=""/>
    <n v="0"/>
    <n v="0"/>
  </r>
  <r>
    <n v="70146"/>
    <n v="3"/>
    <m/>
    <n v="2013"/>
    <x v="15"/>
    <s v="H"/>
    <n v="15.756939025755017"/>
    <n v="3"/>
    <m/>
    <n v="47.27081707726505"/>
    <s v=""/>
    <n v="0"/>
    <n v="0"/>
  </r>
  <r>
    <n v="70146"/>
    <n v="4"/>
    <m/>
    <n v="2014"/>
    <x v="16"/>
    <s v="H"/>
    <n v="13.173665210544026"/>
    <n v="3"/>
    <m/>
    <n v="39.520995631632076"/>
    <s v=""/>
    <n v="0"/>
    <n v="0"/>
  </r>
  <r>
    <n v="70146"/>
    <n v="5"/>
    <m/>
    <n v="17039"/>
    <x v="314"/>
    <s v="UN"/>
    <n v="0.2266"/>
    <n v="8"/>
    <m/>
    <n v="1.8128"/>
    <s v=""/>
    <n v="0"/>
    <n v="0"/>
  </r>
  <r>
    <n v="70146"/>
    <n v="6"/>
    <m/>
    <n v="30061"/>
    <x v="320"/>
    <s v="UN"/>
    <n v="100.59139999999999"/>
    <n v="2"/>
    <m/>
    <n v="201.18279999999999"/>
    <s v=""/>
    <n v="0"/>
    <n v="0"/>
  </r>
  <r>
    <n v="70147"/>
    <n v="0"/>
    <s v="PM.47 - PORTA DE MADEIRA LISA COMUM/ ENCABEÇADA - 2 FOLHAS - 164X210CM"/>
    <m/>
    <x v="0"/>
    <m/>
    <s v=""/>
    <m/>
    <s v="UN"/>
    <s v=""/>
    <n v="359.69501270889714"/>
    <s v=""/>
    <s v=""/>
  </r>
  <r>
    <n v="70147"/>
    <n v="1"/>
    <m/>
    <n v="2014"/>
    <x v="16"/>
    <s v="H"/>
    <n v="13.173665210544026"/>
    <n v="3"/>
    <m/>
    <n v="39.520995631632076"/>
    <s v=""/>
    <n v="0"/>
    <n v="0"/>
  </r>
  <r>
    <n v="70147"/>
    <n v="2"/>
    <m/>
    <n v="2013"/>
    <x v="15"/>
    <s v="H"/>
    <n v="15.756939025755017"/>
    <n v="3"/>
    <m/>
    <n v="47.27081707726505"/>
    <s v=""/>
    <n v="0"/>
    <n v="0"/>
  </r>
  <r>
    <n v="70147"/>
    <n v="3"/>
    <m/>
    <n v="31008"/>
    <x v="313"/>
    <s v="UN"/>
    <n v="11.0868"/>
    <n v="6"/>
    <m/>
    <n v="66.520800000000008"/>
    <s v=""/>
    <n v="0"/>
    <n v="0"/>
  </r>
  <r>
    <n v="70147"/>
    <n v="4"/>
    <m/>
    <n v="21053"/>
    <x v="336"/>
    <s v="M"/>
    <n v="1.5"/>
    <n v="2.1"/>
    <m/>
    <n v="3.1500000000000004"/>
    <s v=""/>
    <n v="0"/>
    <n v="0"/>
  </r>
  <r>
    <n v="70147"/>
    <n v="5"/>
    <m/>
    <n v="17039"/>
    <x v="314"/>
    <s v="UN"/>
    <n v="0.2266"/>
    <n v="8"/>
    <m/>
    <n v="1.8128"/>
    <s v=""/>
    <n v="0"/>
    <n v="0"/>
  </r>
  <r>
    <n v="70147"/>
    <n v="6"/>
    <m/>
    <n v="30062"/>
    <x v="321"/>
    <s v="UN"/>
    <n v="100.7098"/>
    <n v="2"/>
    <m/>
    <n v="201.4196"/>
    <s v=""/>
    <n v="0"/>
    <n v="0"/>
  </r>
  <r>
    <n v="70148"/>
    <n v="0"/>
    <s v="PM.48 - PORTA DE MADEIRA LISA COMUM/ ENCABEÇADA, 2 FOLHAS - 184X210CM"/>
    <m/>
    <x v="0"/>
    <m/>
    <s v=""/>
    <m/>
    <s v="UN"/>
    <s v=""/>
    <n v="381.80161270889704"/>
    <s v=""/>
    <s v=""/>
  </r>
  <r>
    <n v="70148"/>
    <n v="1"/>
    <m/>
    <n v="30063"/>
    <x v="322"/>
    <s v="UN"/>
    <n v="111.76309999999999"/>
    <n v="2"/>
    <m/>
    <n v="223.52619999999999"/>
    <s v=""/>
    <n v="0"/>
    <n v="0"/>
  </r>
  <r>
    <n v="70148"/>
    <n v="2"/>
    <m/>
    <n v="2013"/>
    <x v="15"/>
    <s v="H"/>
    <n v="15.756939025755017"/>
    <n v="3"/>
    <m/>
    <n v="47.27081707726505"/>
    <s v=""/>
    <n v="0"/>
    <n v="0"/>
  </r>
  <r>
    <n v="70148"/>
    <n v="3"/>
    <m/>
    <n v="2014"/>
    <x v="16"/>
    <s v="H"/>
    <n v="13.173665210544026"/>
    <n v="3"/>
    <m/>
    <n v="39.520995631632076"/>
    <s v=""/>
    <n v="0"/>
    <n v="0"/>
  </r>
  <r>
    <n v="70148"/>
    <n v="4"/>
    <m/>
    <n v="31008"/>
    <x v="313"/>
    <s v="UN"/>
    <n v="11.0868"/>
    <n v="6"/>
    <m/>
    <n v="66.520800000000008"/>
    <s v=""/>
    <n v="0"/>
    <n v="0"/>
  </r>
  <r>
    <n v="70148"/>
    <n v="5"/>
    <m/>
    <n v="17039"/>
    <x v="314"/>
    <s v="UN"/>
    <n v="0.2266"/>
    <n v="8"/>
    <m/>
    <n v="1.8128"/>
    <s v=""/>
    <n v="0"/>
    <n v="0"/>
  </r>
  <r>
    <n v="70148"/>
    <n v="6"/>
    <m/>
    <n v="21053"/>
    <x v="336"/>
    <s v="M"/>
    <n v="1.5"/>
    <n v="2.1"/>
    <m/>
    <n v="3.1500000000000004"/>
    <s v=""/>
    <n v="0"/>
    <n v="0"/>
  </r>
  <r>
    <n v="70149"/>
    <n v="0"/>
    <s v="PM.49 - PORTA DE MADEIRA LISA COMUM/ ENCABEÇADA, 2 FOLHAS - 204X210CM"/>
    <m/>
    <x v="0"/>
    <m/>
    <s v=""/>
    <m/>
    <s v="UN"/>
    <s v=""/>
    <n v="436.83981270889706"/>
    <s v=""/>
    <s v=""/>
  </r>
  <r>
    <n v="70149"/>
    <n v="1"/>
    <m/>
    <n v="31008"/>
    <x v="313"/>
    <s v="UN"/>
    <n v="11.0868"/>
    <n v="6"/>
    <m/>
    <n v="66.520800000000008"/>
    <s v=""/>
    <n v="0"/>
    <n v="0"/>
  </r>
  <r>
    <n v="70149"/>
    <n v="2"/>
    <m/>
    <n v="17039"/>
    <x v="314"/>
    <s v="UN"/>
    <n v="0.2266"/>
    <n v="8"/>
    <m/>
    <n v="1.8128"/>
    <s v=""/>
    <n v="0"/>
    <n v="0"/>
  </r>
  <r>
    <n v="70149"/>
    <n v="3"/>
    <m/>
    <n v="2013"/>
    <x v="15"/>
    <s v="H"/>
    <n v="15.756939025755017"/>
    <n v="3"/>
    <m/>
    <n v="47.27081707726505"/>
    <s v=""/>
    <n v="0"/>
    <n v="0"/>
  </r>
  <r>
    <n v="70149"/>
    <n v="4"/>
    <m/>
    <n v="30064"/>
    <x v="323"/>
    <s v="UN"/>
    <n v="139.28219999999999"/>
    <n v="2"/>
    <m/>
    <n v="278.56439999999998"/>
    <s v=""/>
    <n v="0"/>
    <n v="0"/>
  </r>
  <r>
    <n v="70149"/>
    <n v="5"/>
    <m/>
    <n v="2014"/>
    <x v="16"/>
    <s v="H"/>
    <n v="13.173665210544026"/>
    <n v="3"/>
    <m/>
    <n v="39.520995631632076"/>
    <s v=""/>
    <n v="0"/>
    <n v="0"/>
  </r>
  <r>
    <n v="70149"/>
    <n v="6"/>
    <m/>
    <n v="21053"/>
    <x v="336"/>
    <s v="M"/>
    <n v="1.5"/>
    <n v="2.1"/>
    <m/>
    <n v="3.1500000000000004"/>
    <s v=""/>
    <n v="0"/>
    <n v="0"/>
  </r>
  <r>
    <n v="70150"/>
    <n v="0"/>
    <s v="EM.01 - BATENTE DE MADEIRA (14CM) - PARA PORTA DE 1 FOLHA, SEM BANDEIRA"/>
    <m/>
    <x v="0"/>
    <m/>
    <s v=""/>
    <m/>
    <s v="JG"/>
    <s v=""/>
    <n v="238.29655939425581"/>
    <s v=""/>
    <s v=""/>
  </r>
  <r>
    <n v="70150"/>
    <n v="1"/>
    <m/>
    <n v="2099"/>
    <x v="1"/>
    <s v="H"/>
    <n v="12.627877718847255"/>
    <n v="0.44600000000000001"/>
    <m/>
    <n v="5.6320334626058761"/>
    <s v=""/>
    <n v="0"/>
    <n v="0"/>
  </r>
  <r>
    <n v="70150"/>
    <n v="2"/>
    <m/>
    <n v="17520"/>
    <x v="337"/>
    <s v="KG"/>
    <n v="7.9619999999999997"/>
    <n v="0.1"/>
    <m/>
    <n v="0.79620000000000002"/>
    <s v=""/>
    <n v="0"/>
    <n v="0"/>
  </r>
  <r>
    <n v="70150"/>
    <n v="3"/>
    <m/>
    <n v="37565"/>
    <x v="338"/>
    <s v="L"/>
    <n v="8.7706999999999997"/>
    <n v="0.12"/>
    <m/>
    <n v="1.052484"/>
    <s v=""/>
    <n v="0"/>
    <n v="0"/>
  </r>
  <r>
    <n v="70150"/>
    <n v="4"/>
    <m/>
    <n v="2013"/>
    <x v="15"/>
    <s v="H"/>
    <n v="15.756939025755017"/>
    <n v="0.5"/>
    <m/>
    <n v="7.8784695128775084"/>
    <s v=""/>
    <n v="0"/>
    <n v="0"/>
  </r>
  <r>
    <n v="70150"/>
    <n v="5"/>
    <m/>
    <n v="2020"/>
    <x v="22"/>
    <s v="H"/>
    <n v="15.860837164231068"/>
    <n v="1.3"/>
    <m/>
    <n v="20.619088313500388"/>
    <s v=""/>
    <n v="0"/>
    <n v="0"/>
  </r>
  <r>
    <n v="70150"/>
    <n v="6"/>
    <m/>
    <n v="2014"/>
    <x v="16"/>
    <s v="H"/>
    <n v="13.173665210544026"/>
    <n v="0.5"/>
    <m/>
    <n v="6.5868326052720132"/>
    <s v=""/>
    <n v="0"/>
    <n v="0"/>
  </r>
  <r>
    <n v="70150"/>
    <n v="7"/>
    <m/>
    <n v="10629"/>
    <x v="171"/>
    <s v="M3"/>
    <n v="421.34249999999997"/>
    <n v="7.7999999999999996E-3"/>
    <m/>
    <n v="3.2864714999999998"/>
    <s v=""/>
    <n v="0"/>
    <n v="0"/>
  </r>
  <r>
    <n v="70150"/>
    <n v="8"/>
    <m/>
    <n v="30010"/>
    <x v="339"/>
    <s v="CJ"/>
    <n v="162.1919"/>
    <n v="1"/>
    <m/>
    <n v="162.1919"/>
    <s v=""/>
    <n v="0"/>
    <n v="0"/>
  </r>
  <r>
    <n v="70150"/>
    <n v="9"/>
    <m/>
    <n v="17039"/>
    <x v="314"/>
    <s v="UN"/>
    <n v="0.2266"/>
    <n v="6"/>
    <m/>
    <n v="1.3595999999999999"/>
    <s v=""/>
    <n v="0"/>
    <n v="0"/>
  </r>
  <r>
    <n v="70150"/>
    <n v="10"/>
    <m/>
    <n v="30030"/>
    <x v="340"/>
    <s v="M"/>
    <n v="2.7258"/>
    <n v="10.6"/>
    <m/>
    <n v="28.89348"/>
    <s v=""/>
    <n v="0"/>
    <n v="0"/>
  </r>
  <r>
    <n v="70151"/>
    <n v="0"/>
    <s v="EM.01 - BATENTE DE MADEIRA (14CM) - PARA PORTA DE 2 FOLHAS, SEM BANDEIRA"/>
    <m/>
    <x v="0"/>
    <m/>
    <s v=""/>
    <m/>
    <s v="JG"/>
    <s v=""/>
    <n v="330.08289324295163"/>
    <s v=""/>
    <s v=""/>
  </r>
  <r>
    <n v="70151"/>
    <n v="1"/>
    <m/>
    <n v="2013"/>
    <x v="15"/>
    <s v="H"/>
    <n v="15.756939025755017"/>
    <n v="0.6"/>
    <m/>
    <n v="9.4541634154530101"/>
    <s v=""/>
    <n v="0"/>
    <n v="0"/>
  </r>
  <r>
    <n v="70151"/>
    <n v="2"/>
    <m/>
    <n v="17039"/>
    <x v="314"/>
    <s v="UN"/>
    <n v="0.2266"/>
    <n v="7"/>
    <m/>
    <n v="1.5862000000000001"/>
    <s v=""/>
    <n v="0"/>
    <n v="0"/>
  </r>
  <r>
    <n v="70151"/>
    <n v="3"/>
    <m/>
    <n v="10629"/>
    <x v="171"/>
    <s v="M3"/>
    <n v="421.34249999999997"/>
    <n v="8.9999999999999993E-3"/>
    <m/>
    <n v="3.7920824999999994"/>
    <s v=""/>
    <n v="0"/>
    <n v="0"/>
  </r>
  <r>
    <n v="70151"/>
    <n v="4"/>
    <m/>
    <n v="2014"/>
    <x v="16"/>
    <s v="H"/>
    <n v="13.173665210544026"/>
    <n v="0.6"/>
    <m/>
    <n v="7.9041991263264153"/>
    <s v=""/>
    <n v="0"/>
    <n v="0"/>
  </r>
  <r>
    <n v="70151"/>
    <n v="5"/>
    <m/>
    <n v="37565"/>
    <x v="338"/>
    <s v="L"/>
    <n v="8.7706999999999997"/>
    <n v="0.14000000000000001"/>
    <m/>
    <n v="1.2278980000000002"/>
    <s v=""/>
    <n v="0"/>
    <n v="0"/>
  </r>
  <r>
    <n v="70151"/>
    <n v="6"/>
    <m/>
    <n v="30014"/>
    <x v="341"/>
    <s v="CJ"/>
    <n v="211.00219999999999"/>
    <n v="1"/>
    <m/>
    <n v="211.00219999999999"/>
    <s v=""/>
    <n v="0"/>
    <n v="0"/>
  </r>
  <r>
    <n v="70151"/>
    <n v="7"/>
    <m/>
    <n v="2020"/>
    <x v="22"/>
    <s v="H"/>
    <n v="15.860837164231068"/>
    <n v="2"/>
    <m/>
    <n v="31.721674328462136"/>
    <s v=""/>
    <n v="0"/>
    <n v="0"/>
  </r>
  <r>
    <n v="70151"/>
    <n v="8"/>
    <m/>
    <n v="2099"/>
    <x v="1"/>
    <s v="H"/>
    <n v="12.627877718847255"/>
    <n v="2.16"/>
    <m/>
    <n v="27.276215872710072"/>
    <s v=""/>
    <n v="0"/>
    <n v="0"/>
  </r>
  <r>
    <n v="70151"/>
    <n v="9"/>
    <m/>
    <n v="30030"/>
    <x v="340"/>
    <s v="M"/>
    <n v="2.7258"/>
    <n v="12.9"/>
    <m/>
    <n v="35.162820000000004"/>
    <s v=""/>
    <n v="0"/>
    <n v="0"/>
  </r>
  <r>
    <n v="70151"/>
    <n v="10"/>
    <m/>
    <n v="17520"/>
    <x v="337"/>
    <s v="KG"/>
    <n v="7.9619999999999997"/>
    <n v="0.12"/>
    <m/>
    <n v="0.95543999999999996"/>
    <s v=""/>
    <n v="0"/>
    <n v="0"/>
  </r>
  <r>
    <n v="70152"/>
    <n v="0"/>
    <s v="EM.01 - BATENTE DE MADEIRA (14CM) - PARA PORTA COM BANDEIRA"/>
    <m/>
    <x v="0"/>
    <m/>
    <s v=""/>
    <m/>
    <s v="JG"/>
    <s v=""/>
    <n v="344.00993011264791"/>
    <s v=""/>
    <s v=""/>
  </r>
  <r>
    <n v="70152"/>
    <n v="1"/>
    <m/>
    <n v="2014"/>
    <x v="16"/>
    <s v="H"/>
    <n v="13.173665210544026"/>
    <n v="0.6"/>
    <m/>
    <n v="7.9041991263264153"/>
    <s v=""/>
    <n v="0"/>
    <n v="0"/>
  </r>
  <r>
    <n v="70152"/>
    <n v="2"/>
    <m/>
    <n v="30030"/>
    <x v="340"/>
    <s v="M"/>
    <n v="2.7258"/>
    <n v="12"/>
    <m/>
    <n v="32.709600000000002"/>
    <s v=""/>
    <n v="0"/>
    <n v="0"/>
  </r>
  <r>
    <n v="70152"/>
    <n v="3"/>
    <m/>
    <n v="37565"/>
    <x v="338"/>
    <s v="L"/>
    <n v="8.7706999999999997"/>
    <n v="0.13500000000000001"/>
    <m/>
    <n v="1.1840444999999999"/>
    <s v=""/>
    <n v="0"/>
    <n v="0"/>
  </r>
  <r>
    <n v="70152"/>
    <n v="4"/>
    <m/>
    <n v="10629"/>
    <x v="171"/>
    <s v="M3"/>
    <n v="421.34249999999997"/>
    <n v="9.1500000000000001E-3"/>
    <m/>
    <n v="3.855283875"/>
    <s v=""/>
    <n v="0"/>
    <n v="0"/>
  </r>
  <r>
    <n v="70152"/>
    <n v="5"/>
    <m/>
    <n v="30016"/>
    <x v="342"/>
    <s v="CJ"/>
    <n v="226"/>
    <n v="1"/>
    <m/>
    <n v="226"/>
    <s v=""/>
    <n v="0"/>
    <n v="0"/>
  </r>
  <r>
    <n v="70152"/>
    <n v="6"/>
    <m/>
    <n v="2013"/>
    <x v="15"/>
    <s v="H"/>
    <n v="15.756939025755017"/>
    <n v="0.6"/>
    <m/>
    <n v="9.4541634154530101"/>
    <s v=""/>
    <n v="0"/>
    <n v="0"/>
  </r>
  <r>
    <n v="70152"/>
    <n v="7"/>
    <m/>
    <n v="17520"/>
    <x v="337"/>
    <s v="KG"/>
    <n v="7.9619999999999997"/>
    <n v="0.12"/>
    <m/>
    <n v="0.95543999999999996"/>
    <s v=""/>
    <n v="0"/>
    <n v="0"/>
  </r>
  <r>
    <n v="70152"/>
    <n v="8"/>
    <m/>
    <n v="2099"/>
    <x v="1"/>
    <s v="H"/>
    <n v="12.627877718847255"/>
    <n v="2.25"/>
    <m/>
    <n v="28.412724867406325"/>
    <s v=""/>
    <n v="0"/>
    <n v="0"/>
  </r>
  <r>
    <n v="70152"/>
    <n v="9"/>
    <m/>
    <n v="2020"/>
    <x v="22"/>
    <s v="H"/>
    <n v="15.860837164231068"/>
    <n v="2"/>
    <m/>
    <n v="31.721674328462136"/>
    <s v=""/>
    <n v="0"/>
    <n v="0"/>
  </r>
  <r>
    <n v="70152"/>
    <n v="10"/>
    <m/>
    <n v="17039"/>
    <x v="314"/>
    <s v="UN"/>
    <n v="0.2266"/>
    <n v="8"/>
    <m/>
    <n v="1.8128"/>
    <s v=""/>
    <n v="0"/>
    <n v="0"/>
  </r>
  <r>
    <n v="70153"/>
    <n v="0"/>
    <s v="EM.01 - BATENTE DE MADEIRA (14CM) - PARA INSTALAÇÕES SANITÁRIAS"/>
    <m/>
    <x v="0"/>
    <m/>
    <s v=""/>
    <m/>
    <s v="JG"/>
    <s v=""/>
    <n v="241.32810364827372"/>
    <s v=""/>
    <s v=""/>
  </r>
  <r>
    <n v="70153"/>
    <n v="1"/>
    <m/>
    <n v="30010"/>
    <x v="339"/>
    <s v="CJ"/>
    <n v="162.1919"/>
    <n v="1"/>
    <m/>
    <n v="162.1919"/>
    <s v=""/>
    <n v="0"/>
    <n v="0"/>
  </r>
  <r>
    <n v="70153"/>
    <n v="2"/>
    <m/>
    <n v="2013"/>
    <x v="15"/>
    <s v="H"/>
    <n v="15.756939025755017"/>
    <n v="0.5"/>
    <m/>
    <n v="7.8784695128775084"/>
    <s v=""/>
    <n v="0"/>
    <n v="0"/>
  </r>
  <r>
    <n v="70153"/>
    <n v="3"/>
    <m/>
    <n v="17039"/>
    <x v="314"/>
    <s v="UN"/>
    <n v="0.2266"/>
    <n v="6"/>
    <m/>
    <n v="1.3595999999999999"/>
    <s v=""/>
    <n v="0"/>
    <n v="0"/>
  </r>
  <r>
    <n v="70153"/>
    <n v="4"/>
    <m/>
    <n v="2099"/>
    <x v="1"/>
    <s v="H"/>
    <n v="12.627877718847255"/>
    <n v="1.1850000000000001"/>
    <m/>
    <n v="14.964035096833998"/>
    <s v=""/>
    <n v="0"/>
    <n v="0"/>
  </r>
  <r>
    <n v="70153"/>
    <n v="5"/>
    <m/>
    <n v="2014"/>
    <x v="16"/>
    <s v="H"/>
    <n v="13.173665210544026"/>
    <n v="0.75"/>
    <m/>
    <n v="9.8802489079080189"/>
    <s v=""/>
    <n v="0"/>
    <n v="0"/>
  </r>
  <r>
    <n v="70153"/>
    <n v="6"/>
    <m/>
    <n v="2020"/>
    <x v="22"/>
    <s v="H"/>
    <n v="15.860837164231068"/>
    <n v="1.1000000000000001"/>
    <m/>
    <n v="17.446920880654176"/>
    <s v=""/>
    <n v="0"/>
    <n v="0"/>
  </r>
  <r>
    <n v="70153"/>
    <n v="7"/>
    <m/>
    <n v="17520"/>
    <x v="337"/>
    <s v="KG"/>
    <n v="7.9619999999999997"/>
    <n v="0.08"/>
    <m/>
    <n v="0.63695999999999997"/>
    <s v=""/>
    <n v="0"/>
    <n v="0"/>
  </r>
  <r>
    <n v="70153"/>
    <n v="8"/>
    <m/>
    <n v="30030"/>
    <x v="340"/>
    <s v="M"/>
    <n v="2.7258"/>
    <n v="8.6"/>
    <m/>
    <n v="23.441879999999998"/>
    <s v=""/>
    <n v="0"/>
    <n v="0"/>
  </r>
  <r>
    <n v="70153"/>
    <n v="9"/>
    <m/>
    <n v="10629"/>
    <x v="171"/>
    <s v="M3"/>
    <n v="421.34249999999997"/>
    <n v="6.4999999999999997E-3"/>
    <m/>
    <n v="2.7387262499999996"/>
    <s v=""/>
    <n v="0"/>
    <n v="0"/>
  </r>
  <r>
    <n v="70153"/>
    <n v="10"/>
    <m/>
    <n v="37565"/>
    <x v="338"/>
    <s v="L"/>
    <n v="8.7706999999999997"/>
    <n v="0.09"/>
    <m/>
    <n v="0.78936299999999993"/>
    <s v=""/>
    <n v="0"/>
    <n v="0"/>
  </r>
  <r>
    <n v="70154"/>
    <n v="0"/>
    <s v="EM.02 - BATENTE DE MADEIRA (25CM) - PARA PORTA DE 1 FOLHA, SEM BANDEIRA"/>
    <m/>
    <x v="0"/>
    <m/>
    <s v=""/>
    <m/>
    <s v="JG"/>
    <s v=""/>
    <n v="252.20878262955006"/>
    <s v=""/>
    <s v=""/>
  </r>
  <r>
    <n v="70154"/>
    <n v="1"/>
    <m/>
    <n v="2014"/>
    <x v="16"/>
    <s v="H"/>
    <n v="13.173665210544026"/>
    <n v="0.5"/>
    <m/>
    <n v="6.5868326052720132"/>
    <s v=""/>
    <n v="0"/>
    <n v="0"/>
  </r>
  <r>
    <n v="70154"/>
    <n v="2"/>
    <m/>
    <n v="17039"/>
    <x v="314"/>
    <s v="UN"/>
    <n v="0.2266"/>
    <n v="6"/>
    <m/>
    <n v="1.3595999999999999"/>
    <s v=""/>
    <n v="0"/>
    <n v="0"/>
  </r>
  <r>
    <n v="70154"/>
    <n v="3"/>
    <m/>
    <n v="10629"/>
    <x v="171"/>
    <s v="M3"/>
    <n v="421.34249999999997"/>
    <n v="1.5599999999999999E-2"/>
    <m/>
    <n v="6.5729429999999995"/>
    <s v=""/>
    <n v="0"/>
    <n v="0"/>
  </r>
  <r>
    <n v="70154"/>
    <n v="4"/>
    <m/>
    <n v="30018"/>
    <x v="343"/>
    <s v="CJ"/>
    <n v="158.42599999999999"/>
    <n v="1"/>
    <m/>
    <n v="158.42599999999999"/>
    <s v=""/>
    <n v="0"/>
    <n v="0"/>
  </r>
  <r>
    <n v="70154"/>
    <n v="5"/>
    <m/>
    <n v="37565"/>
    <x v="338"/>
    <s v="L"/>
    <n v="8.7706999999999997"/>
    <n v="0.18"/>
    <m/>
    <n v="1.5787259999999999"/>
    <s v=""/>
    <n v="0"/>
    <n v="0"/>
  </r>
  <r>
    <n v="70154"/>
    <n v="6"/>
    <m/>
    <n v="30030"/>
    <x v="340"/>
    <s v="M"/>
    <n v="2.7258"/>
    <n v="10.6"/>
    <m/>
    <n v="28.89348"/>
    <s v=""/>
    <n v="0"/>
    <n v="0"/>
  </r>
  <r>
    <n v="70154"/>
    <n v="7"/>
    <m/>
    <n v="2099"/>
    <x v="1"/>
    <s v="H"/>
    <n v="12.627877718847255"/>
    <n v="1.544"/>
    <m/>
    <n v="19.497443197900164"/>
    <s v=""/>
    <n v="0"/>
    <n v="0"/>
  </r>
  <r>
    <n v="70154"/>
    <n v="8"/>
    <m/>
    <n v="2020"/>
    <x v="22"/>
    <s v="H"/>
    <n v="15.860837164231068"/>
    <n v="1.3"/>
    <m/>
    <n v="20.619088313500388"/>
    <s v=""/>
    <n v="0"/>
    <n v="0"/>
  </r>
  <r>
    <n v="70154"/>
    <n v="9"/>
    <m/>
    <n v="2013"/>
    <x v="15"/>
    <s v="H"/>
    <n v="15.756939025755017"/>
    <n v="0.5"/>
    <m/>
    <n v="7.8784695128775084"/>
    <s v=""/>
    <n v="0"/>
    <n v="0"/>
  </r>
  <r>
    <n v="70154"/>
    <n v="10"/>
    <m/>
    <n v="17520"/>
    <x v="337"/>
    <s v="KG"/>
    <n v="7.9619999999999997"/>
    <n v="0.1"/>
    <m/>
    <n v="0.79620000000000002"/>
    <s v=""/>
    <n v="0"/>
    <n v="0"/>
  </r>
  <r>
    <n v="70155"/>
    <n v="0"/>
    <s v="EM.02 - BATENTE DE MADEIRA (25CM) - PARA PORTA DE 2 FOLHAS, SEM BANDEIRA"/>
    <m/>
    <x v="0"/>
    <m/>
    <s v=""/>
    <m/>
    <s v="JG"/>
    <s v=""/>
    <n v="346.72469766430601"/>
    <s v=""/>
    <s v=""/>
  </r>
  <r>
    <n v="70155"/>
    <n v="1"/>
    <m/>
    <n v="30030"/>
    <x v="340"/>
    <s v="M"/>
    <n v="2.7258"/>
    <n v="12.9"/>
    <m/>
    <n v="35.162820000000004"/>
    <s v=""/>
    <n v="0"/>
    <n v="0"/>
  </r>
  <r>
    <n v="70155"/>
    <n v="2"/>
    <m/>
    <n v="10629"/>
    <x v="171"/>
    <s v="M3"/>
    <n v="421.34249999999997"/>
    <n v="1.8100000000000002E-2"/>
    <m/>
    <n v="7.6262992499999998"/>
    <s v=""/>
    <n v="0"/>
    <n v="0"/>
  </r>
  <r>
    <n v="70155"/>
    <n v="3"/>
    <m/>
    <n v="2020"/>
    <x v="22"/>
    <s v="H"/>
    <n v="15.860837164231068"/>
    <n v="2"/>
    <m/>
    <n v="31.721674328462136"/>
    <s v=""/>
    <n v="0"/>
    <n v="0"/>
  </r>
  <r>
    <n v="70155"/>
    <n v="4"/>
    <m/>
    <n v="2014"/>
    <x v="16"/>
    <s v="H"/>
    <n v="13.173665210544026"/>
    <n v="0.6"/>
    <m/>
    <n v="7.9041991263264153"/>
    <s v=""/>
    <n v="0"/>
    <n v="0"/>
  </r>
  <r>
    <n v="70155"/>
    <n v="5"/>
    <m/>
    <n v="2013"/>
    <x v="15"/>
    <s v="H"/>
    <n v="15.756939025755017"/>
    <n v="0.6"/>
    <m/>
    <n v="9.4541634154530101"/>
    <s v=""/>
    <n v="0"/>
    <n v="0"/>
  </r>
  <r>
    <n v="70155"/>
    <n v="6"/>
    <m/>
    <n v="17520"/>
    <x v="337"/>
    <s v="KG"/>
    <n v="7.9619999999999997"/>
    <n v="0.12"/>
    <m/>
    <n v="0.95543999999999996"/>
    <s v=""/>
    <n v="0"/>
    <n v="0"/>
  </r>
  <r>
    <n v="70155"/>
    <n v="7"/>
    <m/>
    <n v="2099"/>
    <x v="1"/>
    <s v="H"/>
    <n v="12.627877718847255"/>
    <n v="2.2690000000000001"/>
    <m/>
    <n v="28.652654544064426"/>
    <s v=""/>
    <n v="0"/>
    <n v="0"/>
  </r>
  <r>
    <n v="70155"/>
    <n v="8"/>
    <m/>
    <n v="37565"/>
    <x v="338"/>
    <s v="L"/>
    <n v="8.7706999999999997"/>
    <n v="0.21"/>
    <m/>
    <n v="1.8418469999999998"/>
    <s v=""/>
    <n v="0"/>
    <n v="0"/>
  </r>
  <r>
    <n v="70155"/>
    <n v="9"/>
    <m/>
    <n v="17039"/>
    <x v="314"/>
    <s v="UN"/>
    <n v="0.2266"/>
    <n v="7"/>
    <m/>
    <n v="1.5862000000000001"/>
    <s v=""/>
    <n v="0"/>
    <n v="0"/>
  </r>
  <r>
    <n v="70155"/>
    <n v="10"/>
    <m/>
    <n v="30020"/>
    <x v="344"/>
    <s v="CJ"/>
    <n v="221.8194"/>
    <n v="1"/>
    <m/>
    <n v="221.8194"/>
    <s v=""/>
    <n v="0"/>
    <n v="0"/>
  </r>
  <r>
    <n v="70156"/>
    <n v="0"/>
    <s v="EM.02 - BATENTE DE MADEIRA (25CM) - PARA PORTA COM BANDEIRA"/>
    <m/>
    <x v="0"/>
    <m/>
    <s v=""/>
    <m/>
    <s v="JG"/>
    <s v=""/>
    <n v="597.19588503141745"/>
    <s v=""/>
    <s v=""/>
  </r>
  <r>
    <n v="70156"/>
    <n v="1"/>
    <m/>
    <n v="2014"/>
    <x v="16"/>
    <s v="H"/>
    <n v="13.173665210544026"/>
    <n v="0.6"/>
    <m/>
    <n v="7.9041991263264153"/>
    <s v=""/>
    <n v="0"/>
    <n v="0"/>
  </r>
  <r>
    <n v="70156"/>
    <n v="2"/>
    <m/>
    <n v="2013"/>
    <x v="15"/>
    <s v="H"/>
    <n v="15.756939025755017"/>
    <n v="0.6"/>
    <m/>
    <n v="9.4541634154530101"/>
    <s v=""/>
    <n v="0"/>
    <n v="0"/>
  </r>
  <r>
    <n v="70156"/>
    <n v="3"/>
    <m/>
    <n v="2099"/>
    <x v="1"/>
    <s v="H"/>
    <n v="12.627877718847255"/>
    <n v="2.4500000000000002"/>
    <m/>
    <n v="30.938300411175778"/>
    <s v=""/>
    <n v="0"/>
    <n v="0"/>
  </r>
  <r>
    <n v="70156"/>
    <n v="4"/>
    <m/>
    <n v="2020"/>
    <x v="22"/>
    <s v="H"/>
    <n v="15.860837164231068"/>
    <n v="2"/>
    <m/>
    <n v="31.721674328462136"/>
    <s v=""/>
    <n v="0"/>
    <n v="0"/>
  </r>
  <r>
    <n v="70156"/>
    <n v="5"/>
    <m/>
    <n v="10629"/>
    <x v="171"/>
    <s v="M3"/>
    <n v="421.34249999999997"/>
    <n v="1.83E-2"/>
    <m/>
    <n v="7.7105677500000001"/>
    <s v=""/>
    <n v="0"/>
    <n v="0"/>
  </r>
  <r>
    <n v="70156"/>
    <n v="6"/>
    <m/>
    <n v="37565"/>
    <x v="338"/>
    <s v="L"/>
    <n v="8.7706999999999997"/>
    <n v="0.2"/>
    <m/>
    <n v="1.75414"/>
    <s v=""/>
    <n v="0"/>
    <n v="0"/>
  </r>
  <r>
    <n v="70156"/>
    <n v="7"/>
    <m/>
    <n v="17520"/>
    <x v="337"/>
    <s v="KG"/>
    <n v="7.9619999999999997"/>
    <n v="0.12"/>
    <m/>
    <n v="0.95543999999999996"/>
    <s v=""/>
    <n v="0"/>
    <n v="0"/>
  </r>
  <r>
    <n v="70156"/>
    <n v="8"/>
    <m/>
    <n v="30022"/>
    <x v="345"/>
    <s v="CJ"/>
    <n v="472.23500000000001"/>
    <n v="1"/>
    <m/>
    <n v="472.23500000000001"/>
    <s v=""/>
    <n v="0"/>
    <n v="0"/>
  </r>
  <r>
    <n v="70156"/>
    <n v="9"/>
    <m/>
    <n v="17039"/>
    <x v="314"/>
    <s v="UN"/>
    <n v="0.2266"/>
    <n v="8"/>
    <m/>
    <n v="1.8128"/>
    <s v=""/>
    <n v="0"/>
    <n v="0"/>
  </r>
  <r>
    <n v="70156"/>
    <n v="10"/>
    <m/>
    <n v="30030"/>
    <x v="340"/>
    <s v="M"/>
    <n v="2.7258"/>
    <n v="12"/>
    <m/>
    <n v="32.709600000000002"/>
    <s v=""/>
    <n v="0"/>
    <n v="0"/>
  </r>
  <r>
    <n v="70157"/>
    <n v="0"/>
    <s v="EM.03 - BATENTE DE MADEIRA (9,5CM) - PARA PORTA EM DIVISÓRIA DV.01"/>
    <m/>
    <x v="0"/>
    <m/>
    <s v=""/>
    <m/>
    <s v="M"/>
    <s v=""/>
    <n v="31.630282482704665"/>
    <s v=""/>
    <s v=""/>
  </r>
  <r>
    <n v="70157"/>
    <n v="1"/>
    <m/>
    <n v="19060"/>
    <x v="346"/>
    <s v="M"/>
    <n v="1.4254"/>
    <n v="1.03"/>
    <m/>
    <n v="1.468162"/>
    <s v=""/>
    <n v="0"/>
    <n v="0"/>
  </r>
  <r>
    <n v="70157"/>
    <n v="2"/>
    <m/>
    <n v="2014"/>
    <x v="16"/>
    <s v="H"/>
    <n v="13.173665210544026"/>
    <n v="0.35"/>
    <m/>
    <n v="4.6107828236904087"/>
    <s v=""/>
    <n v="0"/>
    <n v="0"/>
  </r>
  <r>
    <n v="70157"/>
    <n v="3"/>
    <m/>
    <n v="2013"/>
    <x v="15"/>
    <s v="H"/>
    <n v="15.756939025755017"/>
    <n v="0.35"/>
    <m/>
    <n v="5.5149286590142559"/>
    <s v=""/>
    <n v="0"/>
    <n v="0"/>
  </r>
  <r>
    <n v="70157"/>
    <n v="4"/>
    <m/>
    <n v="30030"/>
    <x v="340"/>
    <s v="M"/>
    <n v="2.7258"/>
    <n v="2.1"/>
    <m/>
    <n v="5.7241800000000005"/>
    <s v=""/>
    <n v="0"/>
    <n v="0"/>
  </r>
  <r>
    <n v="70157"/>
    <n v="5"/>
    <m/>
    <n v="17515"/>
    <x v="14"/>
    <s v="KG"/>
    <n v="5.5275999999999996"/>
    <n v="2.5000000000000001E-2"/>
    <m/>
    <n v="0.13819000000000001"/>
    <s v=""/>
    <n v="0"/>
    <n v="0"/>
  </r>
  <r>
    <n v="70157"/>
    <n v="6"/>
    <m/>
    <n v="19045"/>
    <x v="305"/>
    <s v="M"/>
    <n v="1.8092999999999999"/>
    <n v="1.03"/>
    <m/>
    <n v="1.8635789999999999"/>
    <s v=""/>
    <n v="0"/>
    <n v="0"/>
  </r>
  <r>
    <n v="70157"/>
    <n v="7"/>
    <m/>
    <n v="17520"/>
    <x v="337"/>
    <s v="KG"/>
    <n v="7.9619999999999997"/>
    <n v="0.03"/>
    <m/>
    <n v="0.23885999999999999"/>
    <s v=""/>
    <n v="0"/>
    <n v="0"/>
  </r>
  <r>
    <n v="70157"/>
    <n v="8"/>
    <m/>
    <n v="19065"/>
    <x v="347"/>
    <s v="M"/>
    <n v="11.72"/>
    <n v="1.03"/>
    <m/>
    <n v="12.0716"/>
    <s v=""/>
    <n v="0"/>
    <n v="0"/>
  </r>
  <r>
    <n v="70160"/>
    <n v="0"/>
    <s v="PM.02A - PORTA LISA REVESTIDA - PARA INSTALAÇÃO SANITÁRIA INFANTIL - 62 X 100CM"/>
    <m/>
    <x v="0"/>
    <m/>
    <s v=""/>
    <m/>
    <s v="UN"/>
    <s v=""/>
    <n v="244.60168591883613"/>
    <s v=""/>
    <s v=""/>
  </r>
  <r>
    <n v="70160"/>
    <n v="1"/>
    <m/>
    <n v="30060"/>
    <x v="312"/>
    <s v="UN"/>
    <n v="100.5309"/>
    <n v="1"/>
    <m/>
    <n v="100.5309"/>
    <s v=""/>
    <n v="0"/>
    <n v="0"/>
  </r>
  <r>
    <n v="70160"/>
    <n v="2"/>
    <m/>
    <n v="31014"/>
    <x v="309"/>
    <s v="UN"/>
    <n v="5.8148"/>
    <n v="2"/>
    <m/>
    <n v="11.6296"/>
    <s v=""/>
    <n v="0"/>
    <n v="0"/>
  </r>
  <r>
    <n v="70160"/>
    <n v="3"/>
    <m/>
    <n v="33085"/>
    <x v="348"/>
    <s v="M"/>
    <n v="6.5590999999999999"/>
    <n v="1"/>
    <m/>
    <n v="6.5590999999999999"/>
    <s v=""/>
    <n v="0"/>
    <n v="0"/>
  </r>
  <r>
    <n v="70160"/>
    <n v="4"/>
    <m/>
    <n v="32530"/>
    <x v="310"/>
    <s v="M2"/>
    <n v="17.553599999999999"/>
    <n v="1.72"/>
    <m/>
    <n v="30.192191999999999"/>
    <s v=""/>
    <n v="0"/>
    <n v="0"/>
  </r>
  <r>
    <n v="70160"/>
    <n v="5"/>
    <m/>
    <n v="2013"/>
    <x v="15"/>
    <s v="H"/>
    <n v="15.756939025755017"/>
    <n v="4"/>
    <m/>
    <n v="63.027756103020067"/>
    <s v=""/>
    <n v="0"/>
    <n v="0"/>
  </r>
  <r>
    <n v="70160"/>
    <n v="6"/>
    <m/>
    <n v="2014"/>
    <x v="16"/>
    <s v="H"/>
    <n v="13.173665210544026"/>
    <n v="1.5"/>
    <m/>
    <n v="19.760497815816038"/>
    <s v=""/>
    <n v="0"/>
    <n v="0"/>
  </r>
  <r>
    <n v="70160"/>
    <n v="7"/>
    <m/>
    <n v="19015"/>
    <x v="311"/>
    <s v="KG"/>
    <n v="12.894"/>
    <n v="0.86"/>
    <m/>
    <n v="11.088839999999999"/>
    <s v=""/>
    <n v="0"/>
    <n v="0"/>
  </r>
  <r>
    <n v="70160"/>
    <n v="8"/>
    <m/>
    <n v="17039"/>
    <x v="314"/>
    <s v="UN"/>
    <n v="0.2266"/>
    <n v="8"/>
    <m/>
    <n v="1.8128"/>
    <s v=""/>
    <n v="0"/>
    <n v="0"/>
  </r>
  <r>
    <n v="70170"/>
    <n v="0"/>
    <s v="EM.16 - BANDEIRA FIXA PARA PORTAS DE PASSAGEM - FOLHA LISA - 35MM"/>
    <m/>
    <x v="0"/>
    <m/>
    <s v=""/>
    <m/>
    <s v="M2"/>
    <s v=""/>
    <n v="215.27950423629903"/>
    <s v=""/>
    <s v=""/>
  </r>
  <r>
    <n v="70170"/>
    <n v="1"/>
    <m/>
    <n v="30005"/>
    <x v="349"/>
    <s v="M2"/>
    <n v="186.34889999999999"/>
    <n v="1"/>
    <m/>
    <n v="186.34889999999999"/>
    <s v=""/>
    <n v="0"/>
    <n v="0"/>
  </r>
  <r>
    <n v="70170"/>
    <n v="2"/>
    <m/>
    <n v="2013"/>
    <x v="15"/>
    <s v="H"/>
    <n v="15.756939025755017"/>
    <n v="1"/>
    <m/>
    <n v="15.756939025755017"/>
    <s v=""/>
    <n v="0"/>
    <n v="0"/>
  </r>
  <r>
    <n v="70170"/>
    <n v="3"/>
    <m/>
    <n v="2014"/>
    <x v="16"/>
    <s v="H"/>
    <n v="13.173665210544026"/>
    <n v="1"/>
    <m/>
    <n v="13.173665210544026"/>
    <s v=""/>
    <n v="0"/>
    <n v="0"/>
  </r>
  <r>
    <n v="70175"/>
    <n v="0"/>
    <s v="EM.21 - VISOR FIXO COM VIDRO E REQUADRO DE MADEIRA PARA PORTA"/>
    <m/>
    <x v="0"/>
    <m/>
    <s v=""/>
    <m/>
    <s v="UN"/>
    <s v=""/>
    <n v="117.99202154177942"/>
    <s v=""/>
    <s v=""/>
  </r>
  <r>
    <n v="70175"/>
    <n v="1"/>
    <m/>
    <n v="2013"/>
    <x v="15"/>
    <s v="H"/>
    <n v="15.756939025755017"/>
    <n v="0.6"/>
    <m/>
    <n v="9.4541634154530101"/>
    <s v=""/>
    <n v="0"/>
    <n v="0"/>
  </r>
  <r>
    <n v="70175"/>
    <n v="2"/>
    <m/>
    <n v="2014"/>
    <x v="16"/>
    <s v="H"/>
    <n v="13.173665210544026"/>
    <n v="0.6"/>
    <m/>
    <n v="7.9041991263264153"/>
    <s v=""/>
    <n v="0"/>
    <n v="0"/>
  </r>
  <r>
    <n v="70175"/>
    <n v="3"/>
    <m/>
    <n v="36550"/>
    <x v="350"/>
    <s v="M2"/>
    <n v="36.088200000000001"/>
    <n v="0.15"/>
    <m/>
    <n v="5.4132299999999995"/>
    <s v=""/>
    <n v="0"/>
    <n v="0"/>
  </r>
  <r>
    <n v="70175"/>
    <n v="4"/>
    <m/>
    <n v="21054"/>
    <x v="351"/>
    <s v="M"/>
    <n v="23.4923"/>
    <n v="3.87"/>
    <m/>
    <n v="90.915200999999996"/>
    <s v=""/>
    <n v="0"/>
    <n v="0"/>
  </r>
  <r>
    <n v="70175"/>
    <n v="5"/>
    <m/>
    <n v="21053"/>
    <x v="336"/>
    <s v="M"/>
    <n v="1.5"/>
    <n v="1.9"/>
    <m/>
    <n v="2.8499999999999996"/>
    <s v=""/>
    <n v="0"/>
    <n v="0"/>
  </r>
  <r>
    <n v="70175"/>
    <n v="6"/>
    <m/>
    <n v="19015"/>
    <x v="311"/>
    <s v="KG"/>
    <n v="12.894"/>
    <n v="0.1"/>
    <m/>
    <n v="1.2894000000000001"/>
    <s v=""/>
    <n v="0"/>
    <n v="0"/>
  </r>
  <r>
    <n v="70175"/>
    <n v="7"/>
    <m/>
    <n v="17515"/>
    <x v="14"/>
    <s v="KG"/>
    <n v="5.5275999999999996"/>
    <n v="0.03"/>
    <m/>
    <n v="0.16582799999999998"/>
    <s v=""/>
    <n v="0"/>
    <n v="0"/>
  </r>
  <r>
    <n v="70180"/>
    <n v="0"/>
    <s v="EM.26 - FAIXA BATE MACA EM LAMINADO  MELAMÍNICO PARA PORTA DE MADEIRA"/>
    <m/>
    <x v="0"/>
    <m/>
    <s v=""/>
    <m/>
    <s v="M2"/>
    <s v=""/>
    <n v="53.507032118149525"/>
    <s v=""/>
    <s v=""/>
  </r>
  <r>
    <n v="70180"/>
    <n v="1"/>
    <m/>
    <n v="32520"/>
    <x v="352"/>
    <s v="M2"/>
    <n v="31.0426"/>
    <n v="1.05"/>
    <m/>
    <n v="32.594729999999998"/>
    <s v=""/>
    <n v="0"/>
    <n v="0"/>
  </r>
  <r>
    <n v="70180"/>
    <n v="2"/>
    <m/>
    <n v="2014"/>
    <x v="16"/>
    <s v="H"/>
    <n v="13.173665210544026"/>
    <n v="0.5"/>
    <m/>
    <n v="6.5868326052720132"/>
    <s v=""/>
    <n v="0"/>
    <n v="0"/>
  </r>
  <r>
    <n v="70180"/>
    <n v="3"/>
    <m/>
    <n v="2013"/>
    <x v="15"/>
    <s v="H"/>
    <n v="15.756939025755017"/>
    <n v="0.5"/>
    <m/>
    <n v="7.8784695128775084"/>
    <s v=""/>
    <n v="0"/>
    <n v="0"/>
  </r>
  <r>
    <n v="70180"/>
    <n v="4"/>
    <m/>
    <n v="19015"/>
    <x v="311"/>
    <s v="KG"/>
    <n v="12.894"/>
    <n v="0.5"/>
    <m/>
    <n v="6.4470000000000001"/>
    <s v=""/>
    <n v="0"/>
    <n v="0"/>
  </r>
  <r>
    <n v="70202"/>
    <n v="0"/>
    <s v="CONJUNTO DE FECHADURA DE CILINDRO, 55MM, TRÁFEGO INTENSO, MAÇANETA EM ZAMAC, GUARNIÇÕES EM AÇO, ACABAMENTO CROMADO - PARA PORTA INTERNA OU EXTERNA"/>
    <m/>
    <x v="0"/>
    <m/>
    <s v=""/>
    <m/>
    <s v="UN"/>
    <s v=""/>
    <n v="171.20777195408553"/>
    <s v=""/>
    <s v=""/>
  </r>
  <r>
    <n v="70202"/>
    <n v="1"/>
    <m/>
    <n v="2013"/>
    <x v="15"/>
    <s v="H"/>
    <n v="15.756939025755017"/>
    <n v="2.1"/>
    <m/>
    <n v="33.089571954085535"/>
    <s v=""/>
    <n v="0"/>
    <n v="0"/>
  </r>
  <r>
    <n v="70202"/>
    <n v="2"/>
    <m/>
    <n v="31028"/>
    <x v="353"/>
    <s v="CJ"/>
    <n v="138.1182"/>
    <n v="1"/>
    <m/>
    <n v="138.1182"/>
    <s v=""/>
    <n v="0"/>
    <n v="0"/>
  </r>
  <r>
    <n v="70208"/>
    <n v="0"/>
    <s v="CONJUNTO DE FECHADURA DE CILINDRO, CAIXA RASA (22MM) - PORTA COM MONTANTE ESTREITO"/>
    <m/>
    <x v="0"/>
    <m/>
    <s v=""/>
    <m/>
    <s v="UN"/>
    <s v=""/>
    <n v="121.89138414893452"/>
    <s v=""/>
    <s v=""/>
  </r>
  <r>
    <n v="70208"/>
    <n v="1"/>
    <m/>
    <n v="31024"/>
    <x v="354"/>
    <s v="UN"/>
    <n v="91.953199999999995"/>
    <n v="1"/>
    <m/>
    <n v="91.953199999999995"/>
    <s v=""/>
    <n v="0"/>
    <n v="0"/>
  </r>
  <r>
    <n v="70208"/>
    <n v="2"/>
    <m/>
    <n v="2013"/>
    <x v="15"/>
    <s v="H"/>
    <n v="15.756939025755017"/>
    <n v="1.9"/>
    <m/>
    <n v="29.938184148934532"/>
    <s v=""/>
    <n v="0"/>
    <n v="0"/>
  </r>
  <r>
    <n v="70210"/>
    <n v="0"/>
    <s v="CONJUNTO DE FECHADURA DE CILINDRO, SÓ LINGUETA (55MM) - TRÁFEGO INTENSO - PORTA DE ABRIR"/>
    <m/>
    <x v="0"/>
    <m/>
    <s v=""/>
    <m/>
    <s v="UN"/>
    <s v=""/>
    <n v="125.84328414893454"/>
    <s v=""/>
    <s v=""/>
  </r>
  <r>
    <n v="70210"/>
    <n v="1"/>
    <m/>
    <n v="31020"/>
    <x v="355"/>
    <s v="UN"/>
    <n v="95.905100000000004"/>
    <n v="1"/>
    <m/>
    <n v="95.905100000000004"/>
    <s v=""/>
    <n v="0"/>
    <n v="0"/>
  </r>
  <r>
    <n v="70210"/>
    <n v="2"/>
    <m/>
    <n v="2013"/>
    <x v="15"/>
    <s v="H"/>
    <n v="15.756939025755017"/>
    <n v="1.9"/>
    <m/>
    <n v="29.938184148934532"/>
    <s v=""/>
    <n v="0"/>
    <n v="0"/>
  </r>
  <r>
    <n v="70212"/>
    <n v="0"/>
    <s v="CONJUNTO DE FECHADURA DE CILINDRO, BICO DE PAPAGAIO (22MM) - PORTA DE CORRER"/>
    <m/>
    <x v="0"/>
    <m/>
    <s v=""/>
    <m/>
    <s v="UN"/>
    <s v=""/>
    <n v="126.88928414893454"/>
    <s v=""/>
    <s v=""/>
  </r>
  <r>
    <n v="70212"/>
    <n v="1"/>
    <m/>
    <n v="31062"/>
    <x v="356"/>
    <s v="UN"/>
    <n v="4.8247999999999998"/>
    <n v="2"/>
    <m/>
    <n v="9.6495999999999995"/>
    <s v=""/>
    <n v="0"/>
    <n v="0"/>
  </r>
  <r>
    <n v="70212"/>
    <n v="2"/>
    <m/>
    <n v="2013"/>
    <x v="15"/>
    <s v="H"/>
    <n v="15.756939025755017"/>
    <n v="1.9"/>
    <m/>
    <n v="29.938184148934532"/>
    <s v=""/>
    <n v="0"/>
    <n v="0"/>
  </r>
  <r>
    <n v="70212"/>
    <n v="3"/>
    <m/>
    <n v="31022"/>
    <x v="357"/>
    <s v="UN"/>
    <n v="87.301500000000004"/>
    <n v="1"/>
    <m/>
    <n v="87.301500000000004"/>
    <s v=""/>
    <n v="0"/>
    <n v="0"/>
  </r>
  <r>
    <n v="70216"/>
    <n v="0"/>
    <s v="FECHADURA TIPO GORGE (55MM) - TRÁFEGO INTENSO,  MAÇANETA EM ZEMAC, GUARNIÇÕES EM AÇO, ACABAMENTO CROMADO BRILHANTE"/>
    <m/>
    <x v="0"/>
    <m/>
    <s v=""/>
    <m/>
    <s v="UN"/>
    <s v=""/>
    <n v="123.42037195408554"/>
    <s v=""/>
    <s v=""/>
  </r>
  <r>
    <n v="70216"/>
    <n v="1"/>
    <m/>
    <n v="31032"/>
    <x v="358"/>
    <s v="UN"/>
    <n v="90.330799999999996"/>
    <n v="1"/>
    <m/>
    <n v="90.330799999999996"/>
    <s v=""/>
    <n v="0"/>
    <n v="0"/>
  </r>
  <r>
    <n v="70216"/>
    <n v="2"/>
    <m/>
    <n v="2013"/>
    <x v="15"/>
    <s v="H"/>
    <n v="15.756939025755017"/>
    <n v="2.1"/>
    <m/>
    <n v="33.089571954085535"/>
    <s v=""/>
    <n v="0"/>
    <n v="0"/>
  </r>
  <r>
    <n v="70219"/>
    <n v="0"/>
    <s v="FECHADURA TIPO GORGE, SÓ LINGUETA, 55MM, TRÁFEGO INTENSO"/>
    <m/>
    <x v="0"/>
    <m/>
    <s v=""/>
    <m/>
    <s v="UN"/>
    <s v=""/>
    <n v="76.179584148934538"/>
    <s v=""/>
    <s v=""/>
  </r>
  <r>
    <n v="70219"/>
    <n v="1"/>
    <m/>
    <n v="2013"/>
    <x v="15"/>
    <s v="H"/>
    <n v="15.756939025755017"/>
    <n v="1.9"/>
    <m/>
    <n v="29.938184148934532"/>
    <s v=""/>
    <n v="0"/>
    <n v="0"/>
  </r>
  <r>
    <n v="70219"/>
    <n v="2"/>
    <m/>
    <n v="31030"/>
    <x v="359"/>
    <s v="UN"/>
    <n v="46.241399999999999"/>
    <n v="1"/>
    <m/>
    <n v="46.241399999999999"/>
    <s v=""/>
    <n v="0"/>
    <n v="0"/>
  </r>
  <r>
    <n v="70228"/>
    <n v="0"/>
    <s v="FECHADURA TIPO SÓ TRINCO (45MM) - TRÁFEGO INTENSO, MAÇANETA EM ZAMAC, GUARNIÇÕES EM AÇO, ACABAMENTO CROMADO BRILHANTE - PORTA DE ABRIR"/>
    <m/>
    <x v="0"/>
    <m/>
    <s v=""/>
    <m/>
    <s v="UN"/>
    <s v=""/>
    <n v="116.69938414893454"/>
    <s v=""/>
    <s v=""/>
  </r>
  <r>
    <n v="70228"/>
    <n v="1"/>
    <m/>
    <n v="31034"/>
    <x v="360"/>
    <s v="UN"/>
    <n v="86.761200000000002"/>
    <n v="1"/>
    <m/>
    <n v="86.761200000000002"/>
    <s v=""/>
    <n v="0"/>
    <n v="0"/>
  </r>
  <r>
    <n v="70228"/>
    <n v="2"/>
    <m/>
    <n v="2013"/>
    <x v="15"/>
    <s v="H"/>
    <n v="15.756939025755017"/>
    <n v="1.9"/>
    <m/>
    <n v="29.938184148934532"/>
    <s v=""/>
    <n v="0"/>
    <n v="0"/>
  </r>
  <r>
    <n v="70231"/>
    <n v="0"/>
    <s v="FECHADURA TIPO TRANQUETA E TRINCO (55MM) - TRÁFEGO INTENSO, MAÇANETA EM ZAMAC, GUARNIÇÕES EM AÇO, ACABAMENTO CROMADO BRILHANTE - PORTA DE SANITÁRIO"/>
    <m/>
    <x v="0"/>
    <m/>
    <s v=""/>
    <m/>
    <s v="UN"/>
    <s v=""/>
    <n v="114.32877195408554"/>
    <s v=""/>
    <s v=""/>
  </r>
  <r>
    <n v="70231"/>
    <n v="1"/>
    <m/>
    <n v="31038"/>
    <x v="361"/>
    <s v="UN"/>
    <n v="81.239199999999997"/>
    <n v="1"/>
    <m/>
    <n v="81.239199999999997"/>
    <s v=""/>
    <n v="0"/>
    <n v="0"/>
  </r>
  <r>
    <n v="70231"/>
    <n v="2"/>
    <m/>
    <n v="2013"/>
    <x v="15"/>
    <s v="H"/>
    <n v="15.756939025755017"/>
    <n v="2.1"/>
    <m/>
    <n v="33.089571954085535"/>
    <s v=""/>
    <n v="0"/>
    <n v="0"/>
  </r>
  <r>
    <n v="70233"/>
    <n v="0"/>
    <s v="FECHADURA TIPO TRANQUETA (45MM) - PORTA INTERNA DE INSTALAÇÕES SANITÁRIAS"/>
    <m/>
    <x v="0"/>
    <m/>
    <s v=""/>
    <m/>
    <s v="UN"/>
    <s v=""/>
    <n v="93.690184148934534"/>
    <s v=""/>
    <s v=""/>
  </r>
  <r>
    <n v="70233"/>
    <n v="1"/>
    <m/>
    <n v="31036"/>
    <x v="362"/>
    <s v="UN"/>
    <n v="63.752000000000002"/>
    <n v="1"/>
    <m/>
    <n v="63.752000000000002"/>
    <s v=""/>
    <n v="0"/>
    <n v="0"/>
  </r>
  <r>
    <n v="70233"/>
    <n v="2"/>
    <m/>
    <n v="2013"/>
    <x v="15"/>
    <s v="H"/>
    <n v="15.756939025755017"/>
    <n v="1.9"/>
    <m/>
    <n v="29.938184148934532"/>
    <s v=""/>
    <n v="0"/>
    <n v="0"/>
  </r>
  <r>
    <n v="70240"/>
    <n v="0"/>
    <s v="CONJUNTO DE FECHADURA TIPO TETRA - SOMENTE TRANCA"/>
    <m/>
    <x v="0"/>
    <m/>
    <s v=""/>
    <m/>
    <s v="CJ"/>
    <s v=""/>
    <n v="70.875884148934531"/>
    <s v=""/>
    <s v=""/>
  </r>
  <r>
    <n v="70240"/>
    <n v="1"/>
    <m/>
    <n v="31097"/>
    <x v="363"/>
    <s v="UN"/>
    <n v="40.9377"/>
    <n v="1"/>
    <m/>
    <n v="40.9377"/>
    <s v=""/>
    <n v="4"/>
    <n v="163.7508"/>
  </r>
  <r>
    <n v="70240"/>
    <n v="2"/>
    <m/>
    <n v="2013"/>
    <x v="15"/>
    <s v="H"/>
    <n v="15.756939025755017"/>
    <n v="1.9"/>
    <m/>
    <n v="29.938184148934532"/>
    <s v=""/>
    <n v="7.6"/>
    <n v="119.75273659573813"/>
  </r>
  <r>
    <n v="70250"/>
    <n v="0"/>
    <s v="TARGETA DE SOBREPOR,TIPO &quot;LIVRE-OCUPADO&quot;- 60X65MM"/>
    <m/>
    <x v="0"/>
    <m/>
    <s v=""/>
    <m/>
    <s v="UN"/>
    <s v=""/>
    <n v="69.433420733481512"/>
    <s v=""/>
    <s v=""/>
  </r>
  <r>
    <n v="70250"/>
    <n v="1"/>
    <m/>
    <n v="31068"/>
    <x v="364"/>
    <s v="UN"/>
    <n v="48.949399999999997"/>
    <n v="1"/>
    <m/>
    <n v="48.949399999999997"/>
    <s v=""/>
    <n v="0"/>
    <n v="0"/>
  </r>
  <r>
    <n v="70250"/>
    <n v="2"/>
    <m/>
    <n v="2013"/>
    <x v="15"/>
    <s v="H"/>
    <n v="15.756939025755017"/>
    <n v="1.3"/>
    <m/>
    <n v="20.484020733481522"/>
    <s v=""/>
    <n v="0"/>
    <n v="0"/>
  </r>
  <r>
    <n v="70251"/>
    <n v="0"/>
    <s v="FECHO DE EMBUTIR, TRAVA ACIONADA POR ALAVANCA, 3/4&quot;X400MM - PORTA 2 FOLHAS"/>
    <m/>
    <x v="0"/>
    <m/>
    <s v=""/>
    <m/>
    <s v="UN"/>
    <s v=""/>
    <n v="120.45238170772652"/>
    <s v=""/>
    <s v=""/>
  </r>
  <r>
    <n v="70251"/>
    <n v="1"/>
    <m/>
    <n v="2013"/>
    <x v="15"/>
    <s v="H"/>
    <n v="15.756939025755017"/>
    <n v="0.3"/>
    <m/>
    <n v="4.727081707726505"/>
    <s v=""/>
    <n v="0"/>
    <n v="0"/>
  </r>
  <r>
    <n v="70251"/>
    <n v="2"/>
    <m/>
    <n v="31044"/>
    <x v="365"/>
    <s v="UN"/>
    <n v="115.7253"/>
    <n v="1"/>
    <m/>
    <n v="115.7253"/>
    <s v=""/>
    <n v="0"/>
    <n v="0"/>
  </r>
  <r>
    <n v="70252"/>
    <n v="0"/>
    <s v="FECHO DE EMBUTIR,TRAVA ACIONADA POR ALAVANCA, 3/4&quot;X200MM - PORTA 2 FOLHAS"/>
    <m/>
    <x v="0"/>
    <m/>
    <s v=""/>
    <m/>
    <s v="UN"/>
    <s v=""/>
    <n v="74.665251220604006"/>
    <s v=""/>
    <s v=""/>
  </r>
  <r>
    <n v="70252"/>
    <n v="1"/>
    <m/>
    <n v="31042"/>
    <x v="366"/>
    <s v="UN"/>
    <n v="62.059699999999999"/>
    <n v="1"/>
    <m/>
    <n v="62.059699999999999"/>
    <s v=""/>
    <n v="0"/>
    <n v="0"/>
  </r>
  <r>
    <n v="70252"/>
    <n v="2"/>
    <m/>
    <n v="2013"/>
    <x v="15"/>
    <s v="H"/>
    <n v="15.756939025755017"/>
    <n v="0.8"/>
    <m/>
    <n v="12.605551220604013"/>
    <s v=""/>
    <n v="0"/>
    <n v="0"/>
  </r>
  <r>
    <n v="70264"/>
    <n v="0"/>
    <s v="MOLA FECHA-PORTA,TIPO LEVE (AMORTECEDOR HIDRÁULICO)"/>
    <m/>
    <x v="0"/>
    <m/>
    <s v=""/>
    <m/>
    <s v="UN"/>
    <s v=""/>
    <n v="124.710675610302"/>
    <s v=""/>
    <s v=""/>
  </r>
  <r>
    <n v="70264"/>
    <n v="1"/>
    <m/>
    <n v="2013"/>
    <x v="15"/>
    <s v="H"/>
    <n v="15.756939025755017"/>
    <n v="0.4"/>
    <m/>
    <n v="6.3027756103020067"/>
    <s v=""/>
    <n v="0"/>
    <n v="0"/>
  </r>
  <r>
    <n v="70264"/>
    <n v="2"/>
    <m/>
    <n v="31050"/>
    <x v="367"/>
    <s v="UN"/>
    <n v="118.4079"/>
    <n v="1"/>
    <m/>
    <n v="118.4079"/>
    <s v=""/>
    <n v="0"/>
    <n v="0"/>
  </r>
  <r>
    <n v="70265"/>
    <n v="0"/>
    <s v="MOLA FECHA-PORTA,TIPO PESADO"/>
    <m/>
    <x v="0"/>
    <m/>
    <s v=""/>
    <m/>
    <s v="UN"/>
    <s v=""/>
    <n v="142.93337561030199"/>
    <s v=""/>
    <s v=""/>
  </r>
  <r>
    <n v="70265"/>
    <n v="1"/>
    <m/>
    <n v="2013"/>
    <x v="15"/>
    <s v="H"/>
    <n v="15.756939025755017"/>
    <n v="0.4"/>
    <m/>
    <n v="6.3027756103020067"/>
    <s v=""/>
    <n v="0"/>
    <n v="0"/>
  </r>
  <r>
    <n v="70265"/>
    <n v="2"/>
    <m/>
    <n v="31052"/>
    <x v="368"/>
    <s v="UN"/>
    <n v="136.63059999999999"/>
    <n v="1"/>
    <m/>
    <n v="136.63059999999999"/>
    <s v=""/>
    <n v="0"/>
    <n v="0"/>
  </r>
  <r>
    <n v="70266"/>
    <n v="0"/>
    <s v="MOLA VAI-E-VEM, DE TOPO"/>
    <m/>
    <x v="0"/>
    <m/>
    <s v=""/>
    <m/>
    <s v="UN"/>
    <s v=""/>
    <n v="222.02486341545301"/>
    <s v=""/>
    <s v=""/>
  </r>
  <r>
    <n v="70266"/>
    <n v="1"/>
    <m/>
    <n v="31054"/>
    <x v="369"/>
    <s v="UN"/>
    <n v="212.57069999999999"/>
    <n v="1"/>
    <m/>
    <n v="212.57069999999999"/>
    <s v=""/>
    <n v="0"/>
    <n v="0"/>
  </r>
  <r>
    <n v="70266"/>
    <n v="2"/>
    <m/>
    <n v="2013"/>
    <x v="15"/>
    <s v="H"/>
    <n v="15.756939025755017"/>
    <n v="0.6"/>
    <m/>
    <n v="9.4541634154530101"/>
    <s v=""/>
    <n v="0"/>
    <n v="0"/>
  </r>
  <r>
    <n v="70273"/>
    <n v="0"/>
    <s v="CADEADO DE LATÃO (COM CILINDRO E TRAVA DUPLA) - 35MM PESO MÍNIMO 140G"/>
    <m/>
    <x v="0"/>
    <m/>
    <s v=""/>
    <m/>
    <s v="UN"/>
    <s v=""/>
    <n v="14.148999999999999"/>
    <s v=""/>
    <s v=""/>
  </r>
  <r>
    <n v="70273"/>
    <n v="1"/>
    <m/>
    <n v="31006"/>
    <x v="370"/>
    <s v="UN"/>
    <n v="14.148999999999999"/>
    <n v="1"/>
    <m/>
    <n v="14.148999999999999"/>
    <s v=""/>
    <n v="0"/>
    <n v="0"/>
  </r>
  <r>
    <n v="70280"/>
    <n v="0"/>
    <s v="PORTA-CADEADO DE FERRO PINTADO - 63MM PESO MÍNIMO 25G"/>
    <m/>
    <x v="0"/>
    <m/>
    <s v=""/>
    <m/>
    <s v="UN"/>
    <s v=""/>
    <n v="6.031981707726505"/>
    <s v=""/>
    <s v=""/>
  </r>
  <r>
    <n v="70280"/>
    <n v="1"/>
    <m/>
    <n v="2013"/>
    <x v="15"/>
    <s v="H"/>
    <n v="15.756939025755017"/>
    <n v="0.3"/>
    <m/>
    <n v="4.727081707726505"/>
    <s v=""/>
    <n v="0"/>
    <n v="0"/>
  </r>
  <r>
    <n v="70280"/>
    <n v="2"/>
    <m/>
    <n v="31056"/>
    <x v="371"/>
    <s v="UN"/>
    <n v="1.3048999999999999"/>
    <n v="1"/>
    <m/>
    <n v="1.3048999999999999"/>
    <s v=""/>
    <n v="0"/>
    <n v="0"/>
  </r>
  <r>
    <n v="70281"/>
    <n v="0"/>
    <s v="PORTA-CADEADO DE FERRO PINTADO - 89MM PESO MÍNIMO 115G"/>
    <m/>
    <x v="0"/>
    <m/>
    <s v=""/>
    <m/>
    <s v="UN"/>
    <s v=""/>
    <n v="8.3399817077265048"/>
    <s v=""/>
    <s v=""/>
  </r>
  <r>
    <n v="70281"/>
    <n v="1"/>
    <m/>
    <n v="2013"/>
    <x v="15"/>
    <s v="H"/>
    <n v="15.756939025755017"/>
    <n v="0.3"/>
    <m/>
    <n v="4.727081707726505"/>
    <s v=""/>
    <n v="0"/>
    <n v="0"/>
  </r>
  <r>
    <n v="70281"/>
    <n v="2"/>
    <m/>
    <n v="31058"/>
    <x v="372"/>
    <s v="UN"/>
    <n v="3.6128999999999998"/>
    <n v="1"/>
    <m/>
    <n v="3.6128999999999998"/>
    <s v=""/>
    <n v="0"/>
    <n v="0"/>
  </r>
  <r>
    <n v="70290"/>
    <n v="0"/>
    <s v="BARRA ANTI-PÂNICO PARA  PORTA 1 FOLHA - COLOCADA"/>
    <m/>
    <x v="0"/>
    <m/>
    <s v=""/>
    <m/>
    <s v="UN"/>
    <s v=""/>
    <n v="512.8136573180285"/>
    <s v=""/>
    <s v=""/>
  </r>
  <r>
    <n v="70290"/>
    <n v="1"/>
    <m/>
    <n v="2013"/>
    <x v="15"/>
    <s v="H"/>
    <n v="15.756939025755017"/>
    <n v="0.7"/>
    <m/>
    <n v="11.029857318028512"/>
    <s v=""/>
    <n v="0"/>
    <n v="0"/>
  </r>
  <r>
    <n v="70290"/>
    <n v="2"/>
    <m/>
    <n v="31095"/>
    <x v="373"/>
    <s v="UN"/>
    <n v="501.78379999999999"/>
    <n v="1"/>
    <m/>
    <n v="501.78379999999999"/>
    <s v=""/>
    <n v="0"/>
    <n v="0"/>
  </r>
  <r>
    <n v="70295"/>
    <n v="0"/>
    <s v="RESPIRO PARA ARMÁRIO EM LATÃO CROMADO - DIÂMETRO 10CM"/>
    <m/>
    <x v="0"/>
    <m/>
    <s v=""/>
    <m/>
    <s v="UN"/>
    <s v=""/>
    <n v="31.87212073348152"/>
    <s v=""/>
    <s v=""/>
  </r>
  <r>
    <n v="70295"/>
    <n v="1"/>
    <m/>
    <n v="2013"/>
    <x v="15"/>
    <s v="H"/>
    <n v="15.756939025755017"/>
    <n v="1.3"/>
    <m/>
    <n v="20.484020733481522"/>
    <s v=""/>
    <n v="0"/>
    <n v="0"/>
  </r>
  <r>
    <n v="70295"/>
    <n v="2"/>
    <m/>
    <n v="31045"/>
    <x v="374"/>
    <s v="UN"/>
    <n v="10.934900000000001"/>
    <n v="1"/>
    <m/>
    <n v="10.934900000000001"/>
    <s v=""/>
    <n v="0"/>
    <n v="0"/>
  </r>
  <r>
    <n v="70295"/>
    <n v="3"/>
    <m/>
    <n v="17039"/>
    <x v="314"/>
    <s v="UN"/>
    <n v="0.2266"/>
    <n v="2"/>
    <m/>
    <n v="0.45319999999999999"/>
    <s v=""/>
    <n v="0"/>
    <n v="0"/>
  </r>
  <r>
    <n v="70301"/>
    <n v="0"/>
    <s v="PM.50 - PORTA DE MADEIRA LISA COMUM/ ENCABEÇADA, REVESTIDA COM LAMINADO MELAMÍNICO - 2 FOLHAS 124X210CM"/>
    <m/>
    <x v="0"/>
    <m/>
    <s v=""/>
    <m/>
    <s v="UN"/>
    <s v=""/>
    <n v="568.19110783767223"/>
    <s v=""/>
    <s v=""/>
  </r>
  <r>
    <n v="70301"/>
    <n v="1"/>
    <m/>
    <n v="32530"/>
    <x v="310"/>
    <s v="M2"/>
    <n v="17.553599999999999"/>
    <n v="5.5"/>
    <m/>
    <n v="96.544799999999995"/>
    <s v=""/>
    <n v="0"/>
    <n v="0"/>
  </r>
  <r>
    <n v="70301"/>
    <n v="2"/>
    <m/>
    <n v="2013"/>
    <x v="15"/>
    <s v="H"/>
    <n v="15.756939025755017"/>
    <n v="8"/>
    <m/>
    <n v="126.05551220604013"/>
    <s v=""/>
    <n v="0"/>
    <n v="0"/>
  </r>
  <r>
    <n v="70301"/>
    <n v="3"/>
    <m/>
    <n v="2014"/>
    <x v="16"/>
    <s v="H"/>
    <n v="13.173665210544026"/>
    <n v="3"/>
    <m/>
    <n v="39.520995631632076"/>
    <s v=""/>
    <n v="0"/>
    <n v="0"/>
  </r>
  <r>
    <n v="70301"/>
    <n v="4"/>
    <m/>
    <n v="21053"/>
    <x v="336"/>
    <s v="M"/>
    <n v="1.5"/>
    <n v="2.1"/>
    <m/>
    <n v="3.1500000000000004"/>
    <s v=""/>
    <n v="0"/>
    <n v="0"/>
  </r>
  <r>
    <n v="70301"/>
    <n v="5"/>
    <m/>
    <n v="31008"/>
    <x v="313"/>
    <s v="UN"/>
    <n v="11.0868"/>
    <n v="6"/>
    <m/>
    <n v="66.520800000000008"/>
    <s v=""/>
    <n v="0"/>
    <n v="0"/>
  </r>
  <r>
    <n v="70301"/>
    <n v="6"/>
    <m/>
    <n v="17039"/>
    <x v="314"/>
    <s v="UN"/>
    <n v="0.2266"/>
    <n v="8"/>
    <m/>
    <n v="1.8128"/>
    <s v=""/>
    <n v="0"/>
    <n v="0"/>
  </r>
  <r>
    <n v="70301"/>
    <n v="7"/>
    <m/>
    <n v="19015"/>
    <x v="311"/>
    <s v="KG"/>
    <n v="12.894"/>
    <n v="2.6"/>
    <m/>
    <n v="33.5244"/>
    <s v=""/>
    <n v="0"/>
    <n v="0"/>
  </r>
  <r>
    <n v="70301"/>
    <n v="8"/>
    <m/>
    <n v="30060"/>
    <x v="312"/>
    <s v="UN"/>
    <n v="100.5309"/>
    <n v="2"/>
    <m/>
    <n v="201.06180000000001"/>
    <s v=""/>
    <n v="0"/>
    <n v="0"/>
  </r>
  <r>
    <n v="70302"/>
    <n v="0"/>
    <s v="PM.51 - PORTA DE MADEIRA LISA COMUM/ ENCABEÇADA, REVESTIDA COM LAMINADO MELAMÍNICO - 2 FOLHAS 144X210CM"/>
    <m/>
    <x v="0"/>
    <m/>
    <s v=""/>
    <m/>
    <s v="UN"/>
    <s v=""/>
    <n v="589.91264783767224"/>
    <s v=""/>
    <s v=""/>
  </r>
  <r>
    <n v="70302"/>
    <n v="1"/>
    <m/>
    <n v="2013"/>
    <x v="15"/>
    <s v="H"/>
    <n v="15.756939025755017"/>
    <n v="8"/>
    <m/>
    <n v="126.05551220604013"/>
    <s v=""/>
    <n v="0"/>
    <n v="0"/>
  </r>
  <r>
    <n v="70302"/>
    <n v="2"/>
    <m/>
    <n v="2014"/>
    <x v="16"/>
    <s v="H"/>
    <n v="13.173665210544026"/>
    <n v="3"/>
    <m/>
    <n v="39.520995631632076"/>
    <s v=""/>
    <n v="0"/>
    <n v="0"/>
  </r>
  <r>
    <n v="70302"/>
    <n v="3"/>
    <m/>
    <n v="32530"/>
    <x v="310"/>
    <s v="M2"/>
    <n v="17.553599999999999"/>
    <n v="6.4"/>
    <m/>
    <n v="112.34304"/>
    <s v=""/>
    <n v="0"/>
    <n v="0"/>
  </r>
  <r>
    <n v="70302"/>
    <n v="4"/>
    <m/>
    <n v="17039"/>
    <x v="314"/>
    <s v="UN"/>
    <n v="0.2266"/>
    <n v="8"/>
    <m/>
    <n v="1.8128"/>
    <s v=""/>
    <n v="0"/>
    <n v="0"/>
  </r>
  <r>
    <n v="70302"/>
    <n v="5"/>
    <m/>
    <n v="31008"/>
    <x v="313"/>
    <s v="UN"/>
    <n v="11.0868"/>
    <n v="6"/>
    <m/>
    <n v="66.520800000000008"/>
    <s v=""/>
    <n v="0"/>
    <n v="0"/>
  </r>
  <r>
    <n v="70302"/>
    <n v="6"/>
    <m/>
    <n v="19015"/>
    <x v="311"/>
    <s v="KG"/>
    <n v="12.894"/>
    <n v="3.05"/>
    <m/>
    <n v="39.326699999999995"/>
    <s v=""/>
    <n v="0"/>
    <n v="0"/>
  </r>
  <r>
    <n v="70302"/>
    <n v="7"/>
    <m/>
    <n v="21053"/>
    <x v="336"/>
    <s v="M"/>
    <n v="1.5"/>
    <n v="2.1"/>
    <m/>
    <n v="3.1500000000000004"/>
    <s v=""/>
    <n v="0"/>
    <n v="0"/>
  </r>
  <r>
    <n v="70302"/>
    <n v="8"/>
    <m/>
    <n v="30061"/>
    <x v="320"/>
    <s v="UN"/>
    <n v="100.59139999999999"/>
    <n v="2"/>
    <m/>
    <n v="201.18279999999999"/>
    <s v=""/>
    <n v="0"/>
    <n v="0"/>
  </r>
  <r>
    <n v="70303"/>
    <n v="0"/>
    <s v="PM.52 - PORTA DE MADEIRA LISA COMUM/ ENCABEÇADA, REVESTIDA COM LAMINADO MELAMÍNICO - 2 FOLHAS 164X210CM"/>
    <m/>
    <x v="0"/>
    <m/>
    <s v=""/>
    <m/>
    <s v="UN"/>
    <s v=""/>
    <n v="611.10528783767211"/>
    <s v=""/>
    <s v=""/>
  </r>
  <r>
    <n v="70303"/>
    <n v="1"/>
    <m/>
    <n v="17039"/>
    <x v="314"/>
    <s v="UN"/>
    <n v="0.2266"/>
    <n v="8"/>
    <m/>
    <n v="1.8128"/>
    <s v=""/>
    <n v="0"/>
    <n v="0"/>
  </r>
  <r>
    <n v="70303"/>
    <n v="2"/>
    <m/>
    <n v="2014"/>
    <x v="16"/>
    <s v="H"/>
    <n v="13.173665210544026"/>
    <n v="3"/>
    <m/>
    <n v="39.520995631632076"/>
    <s v=""/>
    <n v="0"/>
    <n v="0"/>
  </r>
  <r>
    <n v="70303"/>
    <n v="3"/>
    <m/>
    <n v="31008"/>
    <x v="313"/>
    <s v="UN"/>
    <n v="11.0868"/>
    <n v="6"/>
    <m/>
    <n v="66.520800000000008"/>
    <s v=""/>
    <n v="0"/>
    <n v="0"/>
  </r>
  <r>
    <n v="70303"/>
    <n v="4"/>
    <m/>
    <n v="32530"/>
    <x v="310"/>
    <s v="M2"/>
    <n v="17.553599999999999"/>
    <n v="7.3"/>
    <m/>
    <n v="128.14127999999999"/>
    <s v=""/>
    <n v="0"/>
    <n v="0"/>
  </r>
  <r>
    <n v="70303"/>
    <n v="5"/>
    <m/>
    <n v="2013"/>
    <x v="15"/>
    <s v="H"/>
    <n v="15.756939025755017"/>
    <n v="8"/>
    <m/>
    <n v="126.05551220604013"/>
    <s v=""/>
    <n v="0"/>
    <n v="0"/>
  </r>
  <r>
    <n v="70303"/>
    <n v="6"/>
    <m/>
    <n v="21053"/>
    <x v="336"/>
    <s v="M"/>
    <n v="1.5"/>
    <n v="2.1"/>
    <m/>
    <n v="3.1500000000000004"/>
    <s v=""/>
    <n v="0"/>
    <n v="0"/>
  </r>
  <r>
    <n v="70303"/>
    <n v="7"/>
    <m/>
    <n v="30062"/>
    <x v="321"/>
    <s v="UN"/>
    <n v="100.7098"/>
    <n v="2"/>
    <m/>
    <n v="201.4196"/>
    <s v=""/>
    <n v="0"/>
    <n v="0"/>
  </r>
  <r>
    <n v="70303"/>
    <n v="8"/>
    <m/>
    <n v="19015"/>
    <x v="311"/>
    <s v="KG"/>
    <n v="12.894"/>
    <n v="3.45"/>
    <m/>
    <n v="44.484300000000005"/>
    <s v=""/>
    <n v="0"/>
    <n v="0"/>
  </r>
  <r>
    <n v="70304"/>
    <n v="0"/>
    <s v="PM.53 - PORTA DE MADEIRA LISA COMUM/ ENCABEÇADA, REVESTIDA COM LAMINADO MELAMÍNICO - 2 FOLHAS 184X210CM"/>
    <m/>
    <x v="0"/>
    <m/>
    <s v=""/>
    <m/>
    <s v="UN"/>
    <s v=""/>
    <n v="653.93474783767215"/>
    <s v=""/>
    <s v=""/>
  </r>
  <r>
    <n v="70304"/>
    <n v="1"/>
    <m/>
    <n v="19015"/>
    <x v="311"/>
    <s v="KG"/>
    <n v="12.894"/>
    <n v="3.9"/>
    <m/>
    <n v="50.2866"/>
    <s v=""/>
    <n v="0"/>
    <n v="0"/>
  </r>
  <r>
    <n v="70304"/>
    <n v="2"/>
    <m/>
    <n v="2014"/>
    <x v="16"/>
    <s v="H"/>
    <n v="13.173665210544026"/>
    <n v="3"/>
    <m/>
    <n v="39.520995631632076"/>
    <s v=""/>
    <n v="0"/>
    <n v="0"/>
  </r>
  <r>
    <n v="70304"/>
    <n v="3"/>
    <m/>
    <n v="21053"/>
    <x v="336"/>
    <s v="M"/>
    <n v="1.5"/>
    <n v="2.1"/>
    <m/>
    <n v="3.1500000000000004"/>
    <s v=""/>
    <n v="0"/>
    <n v="0"/>
  </r>
  <r>
    <n v="70304"/>
    <n v="4"/>
    <m/>
    <n v="17039"/>
    <x v="314"/>
    <s v="UN"/>
    <n v="0.2266"/>
    <n v="8"/>
    <m/>
    <n v="1.8128"/>
    <s v=""/>
    <n v="0"/>
    <n v="0"/>
  </r>
  <r>
    <n v="70304"/>
    <n v="5"/>
    <m/>
    <n v="32530"/>
    <x v="310"/>
    <s v="M2"/>
    <n v="17.553599999999999"/>
    <n v="8.15"/>
    <m/>
    <n v="143.06183999999999"/>
    <s v=""/>
    <n v="0"/>
    <n v="0"/>
  </r>
  <r>
    <n v="70304"/>
    <n v="6"/>
    <m/>
    <n v="30063"/>
    <x v="322"/>
    <s v="UN"/>
    <n v="111.76309999999999"/>
    <n v="2"/>
    <m/>
    <n v="223.52619999999999"/>
    <s v=""/>
    <n v="0"/>
    <n v="0"/>
  </r>
  <r>
    <n v="70304"/>
    <n v="7"/>
    <m/>
    <n v="2013"/>
    <x v="15"/>
    <s v="H"/>
    <n v="15.756939025755017"/>
    <n v="8"/>
    <m/>
    <n v="126.05551220604013"/>
    <s v=""/>
    <n v="0"/>
    <n v="0"/>
  </r>
  <r>
    <n v="70304"/>
    <n v="8"/>
    <m/>
    <n v="31008"/>
    <x v="313"/>
    <s v="UN"/>
    <n v="11.0868"/>
    <n v="6"/>
    <m/>
    <n v="66.520800000000008"/>
    <s v=""/>
    <n v="0"/>
    <n v="0"/>
  </r>
  <r>
    <n v="70305"/>
    <n v="0"/>
    <s v="PM.54 - PORTA DE MADEIRA LISA COMUM/ ENCABEÇADA, REVESTIDA COM LAMINADO MELAMÍNICO - 2 FOLHAS 204X210CM"/>
    <m/>
    <x v="0"/>
    <m/>
    <s v=""/>
    <m/>
    <s v="UN"/>
    <s v=""/>
    <n v="729.75325183767222"/>
    <s v=""/>
    <s v=""/>
  </r>
  <r>
    <n v="70305"/>
    <n v="1"/>
    <m/>
    <n v="2014"/>
    <x v="16"/>
    <s v="H"/>
    <n v="13.173665210544026"/>
    <n v="3"/>
    <m/>
    <n v="39.520995631632076"/>
    <s v=""/>
    <n v="0"/>
    <n v="0"/>
  </r>
  <r>
    <n v="70305"/>
    <n v="2"/>
    <m/>
    <n v="32530"/>
    <x v="310"/>
    <s v="M2"/>
    <n v="17.553599999999999"/>
    <n v="9.0399999999999991"/>
    <m/>
    <n v="158.68454399999999"/>
    <s v=""/>
    <n v="0"/>
    <n v="0"/>
  </r>
  <r>
    <n v="70305"/>
    <n v="3"/>
    <m/>
    <n v="2013"/>
    <x v="15"/>
    <s v="H"/>
    <n v="15.756939025755017"/>
    <n v="8"/>
    <m/>
    <n v="126.05551220604013"/>
    <s v=""/>
    <n v="0"/>
    <n v="0"/>
  </r>
  <r>
    <n v="70305"/>
    <n v="4"/>
    <m/>
    <n v="30064"/>
    <x v="323"/>
    <s v="UN"/>
    <n v="139.28219999999999"/>
    <n v="2"/>
    <m/>
    <n v="278.56439999999998"/>
    <s v=""/>
    <n v="0"/>
    <n v="0"/>
  </r>
  <r>
    <n v="70305"/>
    <n v="5"/>
    <m/>
    <n v="17039"/>
    <x v="314"/>
    <s v="UN"/>
    <n v="0.2266"/>
    <n v="8"/>
    <m/>
    <n v="1.8128"/>
    <s v=""/>
    <n v="0"/>
    <n v="0"/>
  </r>
  <r>
    <n v="70305"/>
    <n v="6"/>
    <m/>
    <n v="19015"/>
    <x v="311"/>
    <s v="KG"/>
    <n v="12.894"/>
    <n v="4.3"/>
    <m/>
    <n v="55.444199999999995"/>
    <s v=""/>
    <n v="0"/>
    <n v="0"/>
  </r>
  <r>
    <n v="70305"/>
    <n v="7"/>
    <m/>
    <n v="21053"/>
    <x v="336"/>
    <s v="M"/>
    <n v="1.5"/>
    <n v="2.1"/>
    <m/>
    <n v="3.1500000000000004"/>
    <s v=""/>
    <n v="0"/>
    <n v="0"/>
  </r>
  <r>
    <n v="70305"/>
    <n v="8"/>
    <m/>
    <n v="31008"/>
    <x v="313"/>
    <s v="UN"/>
    <n v="11.0868"/>
    <n v="6"/>
    <m/>
    <n v="66.520800000000008"/>
    <s v=""/>
    <n v="0"/>
    <n v="0"/>
  </r>
  <r>
    <n v="70322"/>
    <n v="0"/>
    <s v="PM.57 - PORTA GUICHÊ EM MADEIRA LISA ESPECIAL/ SÓLIDA - 82X210CM - REVESTIDA COM LAMINADO  MELAMÍNICO"/>
    <m/>
    <x v="0"/>
    <m/>
    <s v=""/>
    <m/>
    <s v="UN"/>
    <s v=""/>
    <n v="505.26209203698556"/>
    <s v=""/>
    <s v=""/>
  </r>
  <r>
    <n v="70322"/>
    <n v="1"/>
    <m/>
    <n v="31008"/>
    <x v="313"/>
    <s v="UN"/>
    <n v="11.0868"/>
    <n v="4"/>
    <m/>
    <n v="44.347200000000001"/>
    <s v=""/>
    <n v="0"/>
    <n v="0"/>
  </r>
  <r>
    <n v="70322"/>
    <n v="2"/>
    <m/>
    <n v="17560"/>
    <x v="375"/>
    <s v="UN"/>
    <n v="1.7084999999999999"/>
    <n v="2"/>
    <m/>
    <n v="3.4169999999999998"/>
    <s v=""/>
    <n v="0"/>
    <n v="0"/>
  </r>
  <r>
    <n v="70322"/>
    <n v="3"/>
    <m/>
    <n v="19015"/>
    <x v="311"/>
    <s v="KG"/>
    <n v="12.894"/>
    <n v="2.4300000000000002"/>
    <m/>
    <n v="31.332420000000003"/>
    <s v=""/>
    <n v="0"/>
    <n v="0"/>
  </r>
  <r>
    <n v="70322"/>
    <n v="4"/>
    <m/>
    <n v="32520"/>
    <x v="352"/>
    <s v="M2"/>
    <n v="31.0426"/>
    <n v="4.28"/>
    <m/>
    <n v="132.86232800000002"/>
    <s v=""/>
    <n v="0"/>
    <n v="0"/>
  </r>
  <r>
    <n v="70322"/>
    <n v="5"/>
    <m/>
    <n v="11021"/>
    <x v="49"/>
    <s v="M2"/>
    <n v="12.2156"/>
    <n v="0.23"/>
    <m/>
    <n v="2.8095880000000002"/>
    <s v=""/>
    <n v="0"/>
    <n v="0"/>
  </r>
  <r>
    <n v="70322"/>
    <n v="6"/>
    <m/>
    <n v="31014"/>
    <x v="309"/>
    <s v="UN"/>
    <n v="5.8148"/>
    <n v="5"/>
    <m/>
    <n v="29.073999999999998"/>
    <s v=""/>
    <n v="0"/>
    <n v="0"/>
  </r>
  <r>
    <n v="70322"/>
    <n v="7"/>
    <m/>
    <n v="30073"/>
    <x v="315"/>
    <s v="UN"/>
    <n v="164.166"/>
    <n v="1"/>
    <m/>
    <n v="164.166"/>
    <s v=""/>
    <n v="0"/>
    <n v="0"/>
  </r>
  <r>
    <n v="70322"/>
    <n v="8"/>
    <m/>
    <n v="2013"/>
    <x v="15"/>
    <s v="H"/>
    <n v="15.756939025755017"/>
    <n v="4.5"/>
    <m/>
    <n v="70.906225615897569"/>
    <s v=""/>
    <n v="0"/>
    <n v="0"/>
  </r>
  <r>
    <n v="70322"/>
    <n v="9"/>
    <m/>
    <n v="2014"/>
    <x v="16"/>
    <s v="H"/>
    <n v="13.173665210544026"/>
    <n v="2"/>
    <m/>
    <n v="26.347330421088053"/>
    <s v=""/>
    <n v="0"/>
    <n v="0"/>
  </r>
  <r>
    <n v="70910"/>
    <n v="0"/>
    <s v="ARMÁRIO SEM PORTAS, REVESTIMENTO EXTERNO E INTERNO EM LAMINADO MELAMÍNICO"/>
    <m/>
    <x v="0"/>
    <m/>
    <s v=""/>
    <m/>
    <s v="M2"/>
    <s v=""/>
    <n v="554.46821621096262"/>
    <s v=""/>
    <s v=""/>
  </r>
  <r>
    <n v="70910"/>
    <n v="1"/>
    <m/>
    <n v="11019"/>
    <x v="58"/>
    <s v="M2"/>
    <n v="6.65"/>
    <n v="1.27"/>
    <m/>
    <n v="8.4455000000000009"/>
    <s v=""/>
    <n v="0"/>
    <n v="0"/>
  </r>
  <r>
    <n v="70910"/>
    <n v="2"/>
    <m/>
    <n v="19015"/>
    <x v="311"/>
    <s v="KG"/>
    <n v="12.894"/>
    <n v="3.41"/>
    <m/>
    <n v="43.968540000000004"/>
    <s v=""/>
    <n v="0"/>
    <n v="0"/>
  </r>
  <r>
    <n v="70910"/>
    <n v="3"/>
    <m/>
    <n v="30133"/>
    <x v="376"/>
    <s v="M2"/>
    <n v="17.4331"/>
    <n v="1.47"/>
    <m/>
    <n v="25.626656999999998"/>
    <s v=""/>
    <n v="0"/>
    <n v="0"/>
  </r>
  <r>
    <n v="70910"/>
    <n v="4"/>
    <m/>
    <n v="30134"/>
    <x v="377"/>
    <s v="M2"/>
    <n v="23.645399999999999"/>
    <n v="1.32"/>
    <m/>
    <n v="31.211928"/>
    <s v=""/>
    <n v="0"/>
    <n v="0"/>
  </r>
  <r>
    <n v="70910"/>
    <n v="5"/>
    <m/>
    <n v="32520"/>
    <x v="352"/>
    <s v="M2"/>
    <n v="31.0426"/>
    <n v="6.82"/>
    <m/>
    <n v="211.710532"/>
    <s v=""/>
    <n v="0"/>
    <n v="0"/>
  </r>
  <r>
    <n v="70910"/>
    <n v="6"/>
    <m/>
    <n v="2080"/>
    <x v="378"/>
    <s v="H"/>
    <n v="22.892652863819865"/>
    <n v="10.199999999999999"/>
    <m/>
    <n v="233.5050592109626"/>
    <s v=""/>
    <n v="0"/>
    <n v="0"/>
  </r>
  <r>
    <n v="70912"/>
    <n v="0"/>
    <s v="ARMÁRIO COM PORTAS, SEM REVESTIMENTO"/>
    <m/>
    <x v="0"/>
    <m/>
    <s v=""/>
    <m/>
    <s v="M2"/>
    <s v=""/>
    <n v="244.67479918759309"/>
    <s v=""/>
    <s v=""/>
  </r>
  <r>
    <n v="70912"/>
    <n v="1"/>
    <m/>
    <n v="30133"/>
    <x v="376"/>
    <s v="M2"/>
    <n v="17.4331"/>
    <n v="1.47"/>
    <m/>
    <n v="25.626656999999998"/>
    <s v=""/>
    <n v="0"/>
    <n v="0"/>
  </r>
  <r>
    <n v="70912"/>
    <n v="2"/>
    <m/>
    <n v="2080"/>
    <x v="378"/>
    <s v="H"/>
    <n v="22.892652863819865"/>
    <n v="6.7"/>
    <m/>
    <n v="153.38077418759309"/>
    <s v=""/>
    <n v="0"/>
    <n v="0"/>
  </r>
  <r>
    <n v="70912"/>
    <n v="3"/>
    <m/>
    <n v="11019"/>
    <x v="58"/>
    <s v="M2"/>
    <n v="6.65"/>
    <n v="1.27"/>
    <m/>
    <n v="8.4455000000000009"/>
    <s v=""/>
    <n v="0"/>
    <n v="0"/>
  </r>
  <r>
    <n v="70912"/>
    <n v="4"/>
    <m/>
    <n v="30134"/>
    <x v="377"/>
    <s v="M2"/>
    <n v="23.645399999999999"/>
    <n v="2.42"/>
    <m/>
    <n v="57.221867999999994"/>
    <s v=""/>
    <n v="0"/>
    <n v="0"/>
  </r>
  <r>
    <n v="70914"/>
    <n v="0"/>
    <s v="ARMÁRIO COM PORTAS, REVESTIMENTO EXTERNO E INTERNO EM LAMINADO MELAMÍNICO"/>
    <m/>
    <x v="0"/>
    <m/>
    <s v=""/>
    <m/>
    <s v="M2"/>
    <s v=""/>
    <n v="737.67146008880411"/>
    <s v=""/>
    <s v=""/>
  </r>
  <r>
    <n v="70914"/>
    <n v="1"/>
    <m/>
    <n v="32520"/>
    <x v="352"/>
    <s v="M2"/>
    <n v="31.0426"/>
    <n v="9.1199999999999992"/>
    <m/>
    <n v="283.10851199999996"/>
    <s v=""/>
    <n v="0"/>
    <n v="0"/>
  </r>
  <r>
    <n v="70914"/>
    <n v="2"/>
    <m/>
    <n v="30134"/>
    <x v="377"/>
    <s v="M2"/>
    <n v="23.645399999999999"/>
    <n v="2.42"/>
    <m/>
    <n v="57.221867999999994"/>
    <s v=""/>
    <n v="0"/>
    <n v="0"/>
  </r>
  <r>
    <n v="70914"/>
    <n v="3"/>
    <m/>
    <n v="30133"/>
    <x v="376"/>
    <s v="M2"/>
    <n v="17.4331"/>
    <n v="1.47"/>
    <m/>
    <n v="25.626656999999998"/>
    <s v=""/>
    <n v="0"/>
    <n v="0"/>
  </r>
  <r>
    <n v="70914"/>
    <n v="4"/>
    <m/>
    <n v="19015"/>
    <x v="311"/>
    <s v="KG"/>
    <n v="12.894"/>
    <n v="4.5599999999999996"/>
    <m/>
    <n v="58.796639999999996"/>
    <s v=""/>
    <n v="0"/>
    <n v="0"/>
  </r>
  <r>
    <n v="70914"/>
    <n v="5"/>
    <m/>
    <n v="11019"/>
    <x v="58"/>
    <s v="M2"/>
    <n v="6.65"/>
    <n v="1.27"/>
    <m/>
    <n v="8.4455000000000009"/>
    <s v=""/>
    <n v="0"/>
    <n v="0"/>
  </r>
  <r>
    <n v="70914"/>
    <n v="6"/>
    <m/>
    <n v="2080"/>
    <x v="378"/>
    <s v="H"/>
    <n v="22.892652863819865"/>
    <n v="13.3"/>
    <m/>
    <n v="304.4722830888042"/>
    <s v=""/>
    <n v="0"/>
    <n v="0"/>
  </r>
  <r>
    <n v="70918"/>
    <n v="0"/>
    <s v="PORTAS PARA ARMÁRIO SEM REVESTIMENTO"/>
    <m/>
    <x v="0"/>
    <m/>
    <s v=""/>
    <m/>
    <s v="M2"/>
    <s v=""/>
    <n v="58.05965400934781"/>
    <s v=""/>
    <s v=""/>
  </r>
  <r>
    <n v="70918"/>
    <n v="1"/>
    <m/>
    <n v="30134"/>
    <x v="377"/>
    <s v="M2"/>
    <n v="23.645399999999999"/>
    <n v="1.1000000000000001"/>
    <m/>
    <n v="26.00994"/>
    <s v=""/>
    <n v="0"/>
    <n v="0"/>
  </r>
  <r>
    <n v="70918"/>
    <n v="2"/>
    <m/>
    <n v="2080"/>
    <x v="378"/>
    <s v="H"/>
    <n v="22.892652863819865"/>
    <n v="1.4"/>
    <m/>
    <n v="32.049714009347809"/>
    <s v=""/>
    <n v="0"/>
    <n v="0"/>
  </r>
  <r>
    <n v="70919"/>
    <n v="0"/>
    <s v="PORTAS PARA ARMÁRIO COM REVESTIMENTO EXTERNO EM LAMINADO MELAMÍNICO"/>
    <m/>
    <x v="0"/>
    <m/>
    <s v=""/>
    <m/>
    <s v="M2"/>
    <s v=""/>
    <n v="121.84055158678569"/>
    <s v=""/>
    <s v=""/>
  </r>
  <r>
    <n v="70919"/>
    <n v="1"/>
    <m/>
    <n v="32520"/>
    <x v="352"/>
    <s v="M2"/>
    <n v="31.0426"/>
    <n v="1.1499999999999999"/>
    <m/>
    <n v="35.698989999999995"/>
    <s v=""/>
    <n v="0"/>
    <n v="0"/>
  </r>
  <r>
    <n v="70919"/>
    <n v="2"/>
    <m/>
    <n v="30134"/>
    <x v="377"/>
    <s v="M2"/>
    <n v="23.645399999999999"/>
    <n v="1.1000000000000001"/>
    <m/>
    <n v="26.00994"/>
    <s v=""/>
    <n v="0"/>
    <n v="0"/>
  </r>
  <r>
    <n v="70919"/>
    <n v="3"/>
    <m/>
    <n v="19015"/>
    <x v="311"/>
    <s v="KG"/>
    <n v="12.894"/>
    <n v="0.57999999999999996"/>
    <m/>
    <n v="7.4785199999999996"/>
    <s v=""/>
    <n v="0"/>
    <n v="0"/>
  </r>
  <r>
    <n v="70919"/>
    <n v="4"/>
    <m/>
    <n v="2080"/>
    <x v="378"/>
    <s v="H"/>
    <n v="22.892652863819865"/>
    <n v="2.2999999999999998"/>
    <m/>
    <n v="52.653101586785688"/>
    <s v=""/>
    <n v="0"/>
    <n v="0"/>
  </r>
  <r>
    <n v="70920"/>
    <n v="0"/>
    <s v="PORTAS PARA ARMÁRIO COM REVESTIMENTO EXTERNO E INTERNO EM LAMINADO MELAMÍNICO"/>
    <m/>
    <x v="0"/>
    <m/>
    <s v=""/>
    <m/>
    <s v="M2"/>
    <s v=""/>
    <n v="183.20324387784157"/>
    <s v=""/>
    <s v=""/>
  </r>
  <r>
    <n v="70920"/>
    <n v="1"/>
    <m/>
    <n v="19015"/>
    <x v="311"/>
    <s v="KG"/>
    <n v="12.894"/>
    <n v="1.1499999999999999"/>
    <m/>
    <n v="14.828099999999999"/>
    <s v=""/>
    <n v="0"/>
    <n v="0"/>
  </r>
  <r>
    <n v="70920"/>
    <n v="2"/>
    <m/>
    <n v="2080"/>
    <x v="378"/>
    <s v="H"/>
    <n v="22.892652863819865"/>
    <n v="3.1"/>
    <m/>
    <n v="70.96722387784159"/>
    <s v=""/>
    <n v="0"/>
    <n v="0"/>
  </r>
  <r>
    <n v="70920"/>
    <n v="3"/>
    <m/>
    <n v="30134"/>
    <x v="377"/>
    <s v="M2"/>
    <n v="23.645399999999999"/>
    <n v="1.1000000000000001"/>
    <m/>
    <n v="26.00994"/>
    <s v=""/>
    <n v="0"/>
    <n v="0"/>
  </r>
  <r>
    <n v="70920"/>
    <n v="4"/>
    <m/>
    <n v="32520"/>
    <x v="352"/>
    <s v="M2"/>
    <n v="31.0426"/>
    <n v="2.2999999999999998"/>
    <m/>
    <n v="71.39797999999999"/>
    <s v=""/>
    <n v="0"/>
    <n v="0"/>
  </r>
  <r>
    <n v="70925"/>
    <n v="0"/>
    <s v="PRATELEIRA PARA ARMÁRIO SEM REVESTIMENTO"/>
    <m/>
    <x v="0"/>
    <m/>
    <s v=""/>
    <m/>
    <s v="M2"/>
    <s v=""/>
    <n v="51.226124009347814"/>
    <s v=""/>
    <s v=""/>
  </r>
  <r>
    <n v="70925"/>
    <n v="1"/>
    <m/>
    <n v="30133"/>
    <x v="376"/>
    <s v="M2"/>
    <n v="17.4331"/>
    <n v="1.1000000000000001"/>
    <m/>
    <n v="19.176410000000001"/>
    <s v=""/>
    <n v="0"/>
    <n v="0"/>
  </r>
  <r>
    <n v="70925"/>
    <n v="2"/>
    <m/>
    <n v="2080"/>
    <x v="378"/>
    <s v="H"/>
    <n v="22.892652863819865"/>
    <n v="1.4"/>
    <m/>
    <n v="32.049714009347809"/>
    <s v=""/>
    <n v="0"/>
    <n v="0"/>
  </r>
  <r>
    <n v="70926"/>
    <n v="0"/>
    <s v="PRATELEIRA PARA ARMÁRIO, REVESTIDA EM 1 FACE EM LAMINADO MELAMÍNICO"/>
    <m/>
    <x v="0"/>
    <m/>
    <s v=""/>
    <m/>
    <s v="M2"/>
    <s v=""/>
    <n v="115.00702158678568"/>
    <s v=""/>
    <s v=""/>
  </r>
  <r>
    <n v="70926"/>
    <n v="1"/>
    <m/>
    <n v="19015"/>
    <x v="311"/>
    <s v="KG"/>
    <n v="12.894"/>
    <n v="0.57999999999999996"/>
    <m/>
    <n v="7.4785199999999996"/>
    <s v=""/>
    <n v="0"/>
    <n v="0"/>
  </r>
  <r>
    <n v="70926"/>
    <n v="2"/>
    <m/>
    <n v="2080"/>
    <x v="378"/>
    <s v="H"/>
    <n v="22.892652863819865"/>
    <n v="2.2999999999999998"/>
    <m/>
    <n v="52.653101586785688"/>
    <s v=""/>
    <n v="0"/>
    <n v="0"/>
  </r>
  <r>
    <n v="70926"/>
    <n v="3"/>
    <m/>
    <n v="30133"/>
    <x v="376"/>
    <s v="M2"/>
    <n v="17.4331"/>
    <n v="1.1000000000000001"/>
    <m/>
    <n v="19.176410000000001"/>
    <s v=""/>
    <n v="0"/>
    <n v="0"/>
  </r>
  <r>
    <n v="70926"/>
    <n v="4"/>
    <m/>
    <n v="32520"/>
    <x v="352"/>
    <s v="M2"/>
    <n v="31.0426"/>
    <n v="1.1499999999999999"/>
    <m/>
    <n v="35.698989999999995"/>
    <s v=""/>
    <n v="0"/>
    <n v="0"/>
  </r>
  <r>
    <n v="70927"/>
    <n v="0"/>
    <s v="PRATELEIRA PARA ARMÁRIO, REVESTIDA EM 2 FACES, EM LAMINADO MELAMÍNICO"/>
    <m/>
    <x v="0"/>
    <m/>
    <s v=""/>
    <m/>
    <s v="M2"/>
    <s v=""/>
    <n v="176.36971387784158"/>
    <s v=""/>
    <s v=""/>
  </r>
  <r>
    <n v="70927"/>
    <n v="1"/>
    <m/>
    <n v="32520"/>
    <x v="352"/>
    <s v="M2"/>
    <n v="31.0426"/>
    <n v="2.2999999999999998"/>
    <m/>
    <n v="71.39797999999999"/>
    <s v=""/>
    <n v="0"/>
    <n v="0"/>
  </r>
  <r>
    <n v="70927"/>
    <n v="2"/>
    <m/>
    <n v="2080"/>
    <x v="378"/>
    <s v="H"/>
    <n v="22.892652863819865"/>
    <n v="3.1"/>
    <m/>
    <n v="70.96722387784159"/>
    <s v=""/>
    <n v="0"/>
    <n v="0"/>
  </r>
  <r>
    <n v="70927"/>
    <n v="3"/>
    <m/>
    <n v="19015"/>
    <x v="311"/>
    <s v="KG"/>
    <n v="12.894"/>
    <n v="1.1499999999999999"/>
    <m/>
    <n v="14.828099999999999"/>
    <s v=""/>
    <n v="0"/>
    <n v="0"/>
  </r>
  <r>
    <n v="70927"/>
    <n v="4"/>
    <m/>
    <n v="30133"/>
    <x v="376"/>
    <s v="M2"/>
    <n v="17.4331"/>
    <n v="1.1000000000000001"/>
    <m/>
    <n v="19.176410000000001"/>
    <s v=""/>
    <n v="0"/>
    <n v="0"/>
  </r>
  <r>
    <n v="70930"/>
    <n v="0"/>
    <s v="GAVETA PARA ARMÁRIO SEM REVESTIMENTO"/>
    <m/>
    <x v="0"/>
    <m/>
    <s v=""/>
    <m/>
    <s v="UN"/>
    <s v=""/>
    <n v="26.344207291055891"/>
    <s v=""/>
    <s v=""/>
  </r>
  <r>
    <n v="70930"/>
    <n v="1"/>
    <m/>
    <n v="11019"/>
    <x v="58"/>
    <s v="M2"/>
    <n v="6.65"/>
    <n v="0.28999999999999998"/>
    <m/>
    <n v="1.9284999999999999"/>
    <s v=""/>
    <n v="0"/>
    <n v="0"/>
  </r>
  <r>
    <n v="70930"/>
    <n v="2"/>
    <m/>
    <n v="30133"/>
    <x v="376"/>
    <s v="M2"/>
    <n v="17.4331"/>
    <n v="0.35"/>
    <m/>
    <n v="6.1015849999999991"/>
    <s v=""/>
    <n v="0"/>
    <n v="0"/>
  </r>
  <r>
    <n v="70930"/>
    <n v="3"/>
    <m/>
    <n v="2080"/>
    <x v="378"/>
    <s v="H"/>
    <n v="22.892652863819865"/>
    <n v="0.8"/>
    <m/>
    <n v="18.314122291055892"/>
    <s v=""/>
    <n v="0"/>
    <n v="0"/>
  </r>
  <r>
    <n v="70931"/>
    <n v="0"/>
    <s v="GAVETA PARA ARMÁRIO,REVESTIMENTO EXTERNO EM LAMINADO MELAMÍNICO"/>
    <m/>
    <x v="0"/>
    <m/>
    <s v=""/>
    <m/>
    <s v="UN"/>
    <s v=""/>
    <n v="46.708259150201854"/>
    <s v=""/>
    <s v=""/>
  </r>
  <r>
    <n v="70931"/>
    <n v="1"/>
    <m/>
    <n v="32520"/>
    <x v="352"/>
    <s v="M2"/>
    <n v="31.0426"/>
    <n v="0.36"/>
    <m/>
    <n v="11.175336"/>
    <s v=""/>
    <n v="0"/>
    <n v="0"/>
  </r>
  <r>
    <n v="70931"/>
    <n v="2"/>
    <m/>
    <n v="11019"/>
    <x v="58"/>
    <s v="M2"/>
    <n v="6.65"/>
    <n v="0.28999999999999998"/>
    <m/>
    <n v="1.9284999999999999"/>
    <s v=""/>
    <n v="0"/>
    <n v="0"/>
  </r>
  <r>
    <n v="70931"/>
    <n v="3"/>
    <m/>
    <n v="19015"/>
    <x v="311"/>
    <s v="KG"/>
    <n v="12.894"/>
    <n v="0.18"/>
    <m/>
    <n v="2.3209200000000001"/>
    <s v=""/>
    <n v="0"/>
    <n v="0"/>
  </r>
  <r>
    <n v="70931"/>
    <n v="4"/>
    <m/>
    <n v="30133"/>
    <x v="376"/>
    <s v="M2"/>
    <n v="17.4331"/>
    <n v="0.35"/>
    <m/>
    <n v="6.1015849999999991"/>
    <s v=""/>
    <n v="0"/>
    <n v="0"/>
  </r>
  <r>
    <n v="70931"/>
    <n v="5"/>
    <m/>
    <n v="2080"/>
    <x v="378"/>
    <s v="H"/>
    <n v="22.892652863819865"/>
    <n v="1.1000000000000001"/>
    <m/>
    <n v="25.181918150201852"/>
    <s v=""/>
    <n v="0"/>
    <n v="0"/>
  </r>
  <r>
    <n v="70932"/>
    <n v="0"/>
    <s v="GAVETA PARA ARMÁRIO, REVESTIMENTO EXTERNO E INTERNO EM LAMINADO MELAMÍNICO"/>
    <m/>
    <x v="0"/>
    <m/>
    <s v=""/>
    <m/>
    <s v="UN"/>
    <s v=""/>
    <n v="82.897721582111785"/>
    <s v=""/>
    <s v=""/>
  </r>
  <r>
    <n v="70932"/>
    <n v="1"/>
    <m/>
    <n v="2080"/>
    <x v="378"/>
    <s v="H"/>
    <n v="22.892652863819865"/>
    <n v="1.6"/>
    <m/>
    <n v="36.628244582111783"/>
    <s v=""/>
    <n v="0"/>
    <n v="0"/>
  </r>
  <r>
    <n v="70932"/>
    <n v="2"/>
    <m/>
    <n v="11019"/>
    <x v="58"/>
    <s v="M2"/>
    <n v="6.65"/>
    <n v="0.28999999999999998"/>
    <m/>
    <n v="1.9284999999999999"/>
    <s v=""/>
    <n v="0"/>
    <n v="0"/>
  </r>
  <r>
    <n v="70932"/>
    <n v="3"/>
    <m/>
    <n v="32520"/>
    <x v="352"/>
    <s v="M2"/>
    <n v="31.0426"/>
    <n v="1.02"/>
    <m/>
    <n v="31.663451999999999"/>
    <s v=""/>
    <n v="0"/>
    <n v="0"/>
  </r>
  <r>
    <n v="70932"/>
    <n v="4"/>
    <m/>
    <n v="30133"/>
    <x v="376"/>
    <s v="M2"/>
    <n v="17.4331"/>
    <n v="0.35"/>
    <m/>
    <n v="6.1015849999999991"/>
    <s v=""/>
    <n v="0"/>
    <n v="0"/>
  </r>
  <r>
    <n v="70932"/>
    <n v="5"/>
    <m/>
    <n v="19015"/>
    <x v="311"/>
    <s v="KG"/>
    <n v="12.894"/>
    <n v="0.51"/>
    <m/>
    <n v="6.5759400000000001"/>
    <s v=""/>
    <n v="0"/>
    <n v="0"/>
  </r>
  <r>
    <n v="71013"/>
    <n v="0"/>
    <s v="MM.13 -  ARMÁRIO PARA CUMBUCAS"/>
    <m/>
    <x v="0"/>
    <m/>
    <s v=""/>
    <m/>
    <s v="UN"/>
    <s v=""/>
    <n v="1019.655"/>
    <s v=""/>
    <s v=""/>
  </r>
  <r>
    <n v="71013"/>
    <n v="1"/>
    <m/>
    <n v="30250"/>
    <x v="379"/>
    <s v="UN"/>
    <n v="1019.655"/>
    <n v="1"/>
    <m/>
    <n v="1019.655"/>
    <s v=""/>
    <n v="0"/>
    <n v="0"/>
  </r>
  <r>
    <n v="71014"/>
    <n v="0"/>
    <s v="MM.14 -  ARMÁRIO PARA CANECAS"/>
    <m/>
    <x v="0"/>
    <m/>
    <s v=""/>
    <m/>
    <s v="UN"/>
    <s v=""/>
    <n v="978.63660000000004"/>
    <s v=""/>
    <s v=""/>
  </r>
  <r>
    <n v="71014"/>
    <n v="1"/>
    <m/>
    <n v="30251"/>
    <x v="380"/>
    <s v="UN"/>
    <n v="978.63660000000004"/>
    <n v="1"/>
    <m/>
    <n v="978.63660000000004"/>
    <s v=""/>
    <n v="0"/>
    <n v="0"/>
  </r>
  <r>
    <n v="71015"/>
    <n v="0"/>
    <s v="MM.15 -  ARMÁRIO PARA PRATOS"/>
    <m/>
    <x v="0"/>
    <m/>
    <s v=""/>
    <m/>
    <s v="UN"/>
    <s v=""/>
    <n v="1076.1916000000001"/>
    <s v=""/>
    <s v=""/>
  </r>
  <r>
    <n v="71015"/>
    <n v="1"/>
    <m/>
    <n v="30252"/>
    <x v="381"/>
    <s v="UN"/>
    <n v="1076.1916000000001"/>
    <n v="1"/>
    <m/>
    <n v="1076.1916000000001"/>
    <s v=""/>
    <n v="0"/>
    <n v="0"/>
  </r>
  <r>
    <n v="71018"/>
    <n v="0"/>
    <s v="MM.18 - GUICHÊ"/>
    <m/>
    <x v="0"/>
    <m/>
    <s v=""/>
    <m/>
    <s v="UN"/>
    <s v=""/>
    <n v="480.875"/>
    <s v=""/>
    <s v=""/>
  </r>
  <r>
    <n v="71018"/>
    <n v="1"/>
    <m/>
    <n v="30255"/>
    <x v="382"/>
    <s v="UN"/>
    <n v="480.875"/>
    <n v="1"/>
    <m/>
    <n v="480.875"/>
    <s v=""/>
    <n v="0"/>
    <n v="0"/>
  </r>
  <r>
    <n v="71020"/>
    <n v="0"/>
    <s v="MM.20 - CABIDE DE MADEIRA PARA SACOLAS"/>
    <m/>
    <x v="0"/>
    <m/>
    <s v=""/>
    <m/>
    <s v="M"/>
    <s v=""/>
    <n v="207.02569780010705"/>
    <s v=""/>
    <s v=""/>
  </r>
  <r>
    <n v="71020"/>
    <n v="1"/>
    <m/>
    <n v="2076"/>
    <x v="228"/>
    <s v="H"/>
    <n v="12.645924541907611"/>
    <n v="1.54175"/>
    <m/>
    <n v="19.496854162486059"/>
    <s v=""/>
    <n v="0"/>
    <n v="0"/>
  </r>
  <r>
    <n v="71020"/>
    <n v="2"/>
    <m/>
    <n v="37005"/>
    <x v="383"/>
    <s v="L"/>
    <n v="15.942500000000001"/>
    <n v="1.762"/>
    <m/>
    <n v="28.090685000000001"/>
    <s v=""/>
    <n v="0"/>
    <n v="0"/>
  </r>
  <r>
    <n v="71020"/>
    <n v="3"/>
    <m/>
    <n v="2075"/>
    <x v="230"/>
    <s v="H"/>
    <n v="15.599673853371913"/>
    <n v="3.524"/>
    <m/>
    <n v="54.97325065928262"/>
    <s v=""/>
    <n v="0"/>
    <n v="0"/>
  </r>
  <r>
    <n v="71020"/>
    <n v="4"/>
    <m/>
    <n v="2081"/>
    <x v="384"/>
    <s v="H"/>
    <n v="13.94838954334932"/>
    <n v="2"/>
    <m/>
    <n v="27.89677908669864"/>
    <s v=""/>
    <n v="0"/>
    <n v="0"/>
  </r>
  <r>
    <n v="71020"/>
    <n v="5"/>
    <m/>
    <n v="37540"/>
    <x v="385"/>
    <s v="UN"/>
    <n v="0.39579999999999999"/>
    <n v="2.2025000000000001"/>
    <m/>
    <n v="0.87174950000000007"/>
    <s v=""/>
    <n v="0"/>
    <n v="0"/>
  </r>
  <r>
    <n v="71020"/>
    <n v="6"/>
    <m/>
    <n v="17040"/>
    <x v="386"/>
    <s v="UN"/>
    <n v="0.31169999999999998"/>
    <n v="6"/>
    <m/>
    <n v="1.8701999999999999"/>
    <s v=""/>
    <n v="0"/>
    <n v="0"/>
  </r>
  <r>
    <n v="71020"/>
    <n v="7"/>
    <m/>
    <n v="2080"/>
    <x v="378"/>
    <s v="H"/>
    <n v="22.892652863819865"/>
    <n v="2"/>
    <m/>
    <n v="45.785305727639731"/>
    <s v=""/>
    <n v="0"/>
    <n v="0"/>
  </r>
  <r>
    <n v="71020"/>
    <n v="8"/>
    <m/>
    <n v="15510"/>
    <x v="251"/>
    <s v="M3"/>
    <n v="1083.3612000000001"/>
    <n v="8.7200000000000003E-3"/>
    <m/>
    <n v="9.4469096640000014"/>
    <s v=""/>
    <n v="0"/>
    <n v="0"/>
  </r>
  <r>
    <n v="71020"/>
    <n v="9"/>
    <m/>
    <n v="37545"/>
    <x v="387"/>
    <s v="L"/>
    <n v="14.4274"/>
    <n v="1.19"/>
    <m/>
    <n v="17.168606"/>
    <s v=""/>
    <n v="0"/>
    <n v="0"/>
  </r>
  <r>
    <n v="71020"/>
    <n v="10"/>
    <m/>
    <n v="17516"/>
    <x v="388"/>
    <s v="KG"/>
    <n v="6.4789000000000003"/>
    <n v="0.22"/>
    <m/>
    <n v="1.4253580000000001"/>
    <s v=""/>
    <n v="0"/>
    <n v="0"/>
  </r>
  <r>
    <n v="72010"/>
    <n v="0"/>
    <s v="PEITORIL DE MADEIRA"/>
    <m/>
    <x v="0"/>
    <m/>
    <s v=""/>
    <m/>
    <s v="M"/>
    <s v=""/>
    <n v="116.24508127088971"/>
    <s v=""/>
    <s v=""/>
  </r>
  <r>
    <n v="72010"/>
    <n v="1"/>
    <m/>
    <n v="2014"/>
    <x v="16"/>
    <s v="H"/>
    <n v="13.173665210544026"/>
    <n v="0.3"/>
    <m/>
    <n v="3.9520995631632077"/>
    <s v=""/>
    <n v="0"/>
    <n v="0"/>
  </r>
  <r>
    <n v="72010"/>
    <n v="2"/>
    <m/>
    <n v="17040"/>
    <x v="386"/>
    <s v="UN"/>
    <n v="0.31169999999999998"/>
    <n v="2"/>
    <m/>
    <n v="0.62339999999999995"/>
    <s v=""/>
    <n v="0"/>
    <n v="0"/>
  </r>
  <r>
    <n v="72010"/>
    <n v="3"/>
    <m/>
    <n v="2013"/>
    <x v="15"/>
    <s v="H"/>
    <n v="15.756939025755017"/>
    <n v="0.3"/>
    <m/>
    <n v="4.727081707726505"/>
    <s v=""/>
    <n v="0"/>
    <n v="0"/>
  </r>
  <r>
    <n v="72010"/>
    <n v="4"/>
    <m/>
    <n v="33053"/>
    <x v="389"/>
    <s v="M"/>
    <n v="101.85"/>
    <n v="1.05"/>
    <m/>
    <n v="106.9425"/>
    <s v=""/>
    <n v="0"/>
    <n v="0"/>
  </r>
  <r>
    <n v="76001"/>
    <n v="0"/>
    <s v="RETIRADA DE FOLHAS DE PORTA DE PASSAGEM OU JANELA"/>
    <m/>
    <x v="0"/>
    <m/>
    <s v=""/>
    <m/>
    <s v="UN"/>
    <s v=""/>
    <n v="7.8784695128775084"/>
    <s v=""/>
    <s v=""/>
  </r>
  <r>
    <n v="76001"/>
    <n v="1"/>
    <m/>
    <n v="2013"/>
    <x v="15"/>
    <s v="H"/>
    <n v="15.756939025755017"/>
    <n v="0.5"/>
    <m/>
    <n v="7.8784695128775084"/>
    <s v=""/>
    <n v="0"/>
    <n v="0"/>
  </r>
  <r>
    <n v="76002"/>
    <n v="0"/>
    <s v="RETIRADA DE BATENTES DE MADEIRA"/>
    <m/>
    <x v="0"/>
    <m/>
    <s v=""/>
    <m/>
    <s v="UN"/>
    <s v=""/>
    <n v="34.186457859693988"/>
    <s v=""/>
    <s v=""/>
  </r>
  <r>
    <n v="76002"/>
    <n v="1"/>
    <m/>
    <n v="2020"/>
    <x v="22"/>
    <s v="H"/>
    <n v="15.860837164231068"/>
    <n v="1.2"/>
    <m/>
    <n v="19.03300459707728"/>
    <s v=""/>
    <n v="0"/>
    <n v="0"/>
  </r>
  <r>
    <n v="76002"/>
    <n v="2"/>
    <m/>
    <n v="2099"/>
    <x v="1"/>
    <s v="H"/>
    <n v="12.627877718847255"/>
    <n v="1.2"/>
    <m/>
    <n v="15.153453262616706"/>
    <s v=""/>
    <n v="0"/>
    <n v="0"/>
  </r>
  <r>
    <n v="76008"/>
    <n v="0"/>
    <s v="RETIRADA DE GUARNIÇÕES OU MOLDURAS DE MADEIRA"/>
    <m/>
    <x v="0"/>
    <m/>
    <s v=""/>
    <m/>
    <s v="M"/>
    <s v=""/>
    <n v="1.1029857318028513"/>
    <s v=""/>
    <s v=""/>
  </r>
  <r>
    <n v="76008"/>
    <n v="1"/>
    <m/>
    <n v="2013"/>
    <x v="15"/>
    <s v="H"/>
    <n v="15.756939025755017"/>
    <n v="7.0000000000000007E-2"/>
    <m/>
    <n v="1.1029857318028513"/>
    <s v=""/>
    <n v="0"/>
    <n v="0"/>
  </r>
  <r>
    <n v="76010"/>
    <n v="0"/>
    <s v="RETIRADA DE GUICHÊS, INCLUSIVE BATENTE E FERRAGENS"/>
    <m/>
    <x v="0"/>
    <m/>
    <s v=""/>
    <m/>
    <s v="UN"/>
    <s v=""/>
    <n v="34.186457859693988"/>
    <s v=""/>
    <s v=""/>
  </r>
  <r>
    <n v="76010"/>
    <n v="1"/>
    <m/>
    <n v="2020"/>
    <x v="22"/>
    <s v="H"/>
    <n v="15.860837164231068"/>
    <n v="1.2"/>
    <m/>
    <n v="19.03300459707728"/>
    <s v=""/>
    <n v="0"/>
    <n v="0"/>
  </r>
  <r>
    <n v="76010"/>
    <n v="2"/>
    <m/>
    <n v="2099"/>
    <x v="1"/>
    <s v="H"/>
    <n v="12.627877718847255"/>
    <n v="1.2"/>
    <m/>
    <n v="15.153453262616706"/>
    <s v=""/>
    <n v="0"/>
    <n v="0"/>
  </r>
  <r>
    <n v="76050"/>
    <n v="0"/>
    <s v="RETIRADA DE FECHADURAS DE EMBUTIR, COMPLETAS"/>
    <m/>
    <x v="0"/>
    <m/>
    <s v=""/>
    <m/>
    <s v="UN"/>
    <s v=""/>
    <n v="7.8784695128775084"/>
    <s v=""/>
    <s v=""/>
  </r>
  <r>
    <n v="76050"/>
    <n v="1"/>
    <m/>
    <n v="2013"/>
    <x v="15"/>
    <s v="H"/>
    <n v="15.756939025755017"/>
    <n v="0.5"/>
    <m/>
    <n v="7.8784695128775084"/>
    <s v=""/>
    <n v="0"/>
    <n v="0"/>
  </r>
  <r>
    <n v="76051"/>
    <n v="0"/>
    <s v="RETIRADA DE FECHADURAS, FECHOS OU TARGETAS DE SOBREPOR"/>
    <m/>
    <x v="0"/>
    <m/>
    <s v=""/>
    <m/>
    <s v="UN"/>
    <s v=""/>
    <n v="3.1513878051510034"/>
    <s v=""/>
    <s v=""/>
  </r>
  <r>
    <n v="76051"/>
    <n v="1"/>
    <m/>
    <n v="2013"/>
    <x v="15"/>
    <s v="H"/>
    <n v="15.756939025755017"/>
    <n v="0.2"/>
    <m/>
    <n v="3.1513878051510034"/>
    <s v=""/>
    <n v="0"/>
    <n v="0"/>
  </r>
  <r>
    <n v="76065"/>
    <n v="0"/>
    <s v="RETIRADA DE MAÇANETAS"/>
    <m/>
    <x v="0"/>
    <m/>
    <s v=""/>
    <m/>
    <s v="PAR"/>
    <s v=""/>
    <n v="4.2543735369538549"/>
    <s v=""/>
    <s v=""/>
  </r>
  <r>
    <n v="76065"/>
    <n v="1"/>
    <m/>
    <n v="2013"/>
    <x v="15"/>
    <s v="H"/>
    <n v="15.756939025755017"/>
    <n v="0.27"/>
    <m/>
    <n v="4.2543735369538549"/>
    <s v=""/>
    <n v="0"/>
    <n v="0"/>
  </r>
  <r>
    <n v="76066"/>
    <n v="0"/>
    <s v="RETIRADA DE ESPELHOS"/>
    <m/>
    <x v="0"/>
    <m/>
    <s v=""/>
    <m/>
    <s v="PAR"/>
    <s v=""/>
    <n v="2.6786796343783532"/>
    <s v=""/>
    <s v=""/>
  </r>
  <r>
    <n v="76066"/>
    <n v="1"/>
    <m/>
    <n v="2013"/>
    <x v="15"/>
    <s v="H"/>
    <n v="15.756939025755017"/>
    <n v="0.17"/>
    <m/>
    <n v="2.6786796343783532"/>
    <s v=""/>
    <n v="0"/>
    <n v="0"/>
  </r>
  <r>
    <n v="76067"/>
    <n v="0"/>
    <s v="RETIRADA DE ROSETAS OU ENTRADAS DE CHAVE GORGE"/>
    <m/>
    <x v="0"/>
    <m/>
    <s v=""/>
    <m/>
    <s v="PAR"/>
    <s v=""/>
    <n v="2.6786796343783532"/>
    <s v=""/>
    <s v=""/>
  </r>
  <r>
    <n v="76067"/>
    <n v="1"/>
    <m/>
    <n v="2013"/>
    <x v="15"/>
    <s v="H"/>
    <n v="15.756939025755017"/>
    <n v="0.17"/>
    <m/>
    <n v="2.6786796343783532"/>
    <s v=""/>
    <n v="0"/>
    <n v="0"/>
  </r>
  <r>
    <n v="76068"/>
    <n v="0"/>
    <s v="RETIRADA DE BORBOLETAS OU LEVANTADORES TIPO &quot;UNHA&quot;"/>
    <m/>
    <x v="0"/>
    <m/>
    <s v=""/>
    <m/>
    <s v="UN"/>
    <s v=""/>
    <n v="2.1271867684769274"/>
    <s v=""/>
    <s v=""/>
  </r>
  <r>
    <n v="76068"/>
    <n v="1"/>
    <m/>
    <n v="2013"/>
    <x v="15"/>
    <s v="H"/>
    <n v="15.756939025755017"/>
    <n v="0.13500000000000001"/>
    <m/>
    <n v="2.1271867684769274"/>
    <s v=""/>
    <n v="0"/>
    <n v="0"/>
  </r>
  <r>
    <n v="76070"/>
    <n v="0"/>
    <s v="RETIRADA DE DOBRADIÇAS"/>
    <m/>
    <x v="0"/>
    <m/>
    <s v=""/>
    <m/>
    <s v="UN"/>
    <s v=""/>
    <n v="3.1513878051510034"/>
    <s v=""/>
    <s v=""/>
  </r>
  <r>
    <n v="76070"/>
    <n v="1"/>
    <m/>
    <n v="2013"/>
    <x v="15"/>
    <s v="H"/>
    <n v="15.756939025755017"/>
    <n v="0.2"/>
    <m/>
    <n v="3.1513878051510034"/>
    <s v=""/>
    <n v="0"/>
    <n v="0"/>
  </r>
  <r>
    <n v="77001"/>
    <n v="0"/>
    <s v="RECOLOCAÇÃO DE FOLHAS DE PORTA DE PASSAGEM OU JANELA"/>
    <m/>
    <x v="0"/>
    <m/>
    <s v=""/>
    <m/>
    <s v="UN"/>
    <s v=""/>
    <n v="63.647329319857896"/>
    <s v=""/>
    <s v=""/>
  </r>
  <r>
    <n v="77001"/>
    <n v="1"/>
    <m/>
    <n v="2013"/>
    <x v="15"/>
    <s v="H"/>
    <n v="15.756939025755017"/>
    <n v="2.2000000000000002"/>
    <m/>
    <n v="34.665265856661037"/>
    <s v=""/>
    <n v="0"/>
    <n v="0"/>
  </r>
  <r>
    <n v="77001"/>
    <n v="2"/>
    <m/>
    <n v="2014"/>
    <x v="16"/>
    <s v="H"/>
    <n v="13.173665210544026"/>
    <n v="2.2000000000000002"/>
    <m/>
    <n v="28.982063463196859"/>
    <s v=""/>
    <n v="0"/>
    <n v="0"/>
  </r>
  <r>
    <n v="77002"/>
    <n v="0"/>
    <s v="RECOLOCAÇÃO DE BATENTES MADEIRA"/>
    <m/>
    <x v="0"/>
    <m/>
    <s v=""/>
    <m/>
    <s v="UN"/>
    <s v=""/>
    <n v="38.140849348001822"/>
    <s v=""/>
    <s v=""/>
  </r>
  <r>
    <n v="77002"/>
    <n v="1"/>
    <m/>
    <n v="2020"/>
    <x v="22"/>
    <s v="H"/>
    <n v="15.860837164231068"/>
    <n v="1.3"/>
    <m/>
    <n v="20.619088313500388"/>
    <s v=""/>
    <n v="0"/>
    <n v="0"/>
  </r>
  <r>
    <n v="77002"/>
    <n v="2"/>
    <m/>
    <n v="17515"/>
    <x v="14"/>
    <s v="KG"/>
    <n v="5.5275999999999996"/>
    <n v="0.2"/>
    <m/>
    <n v="1.1055200000000001"/>
    <s v=""/>
    <n v="0"/>
    <n v="0"/>
  </r>
  <r>
    <n v="77002"/>
    <n v="3"/>
    <m/>
    <n v="2099"/>
    <x v="1"/>
    <s v="H"/>
    <n v="12.627877718847255"/>
    <n v="1.3"/>
    <m/>
    <n v="16.416241034501432"/>
    <s v=""/>
    <n v="0"/>
    <n v="0"/>
  </r>
  <r>
    <n v="77008"/>
    <n v="0"/>
    <s v="RECOLOCAÇÃO DE GUARNIÇÕES OU MOLDURAS DE MADEIRA"/>
    <m/>
    <x v="0"/>
    <m/>
    <s v=""/>
    <m/>
    <s v="M"/>
    <s v=""/>
    <n v="1.4465302118149523"/>
    <s v=""/>
    <s v=""/>
  </r>
  <r>
    <n v="77008"/>
    <n v="1"/>
    <m/>
    <n v="2014"/>
    <x v="16"/>
    <s v="H"/>
    <n v="13.173665210544026"/>
    <n v="0.05"/>
    <m/>
    <n v="0.65868326052720139"/>
    <s v=""/>
    <n v="0"/>
    <n v="0"/>
  </r>
  <r>
    <n v="77008"/>
    <n v="2"/>
    <m/>
    <n v="2013"/>
    <x v="15"/>
    <s v="H"/>
    <n v="15.756939025755017"/>
    <n v="0.05"/>
    <m/>
    <n v="0.78784695128775084"/>
    <s v=""/>
    <n v="0"/>
    <n v="0"/>
  </r>
  <r>
    <n v="77010"/>
    <n v="0"/>
    <s v="RECOLOCAÇÃO DE GUICHÊS, INCLUSIVE BATENTE E FERRAGENS"/>
    <m/>
    <x v="0"/>
    <m/>
    <s v=""/>
    <m/>
    <s v="UN"/>
    <s v=""/>
    <n v="54.658825501713672"/>
    <s v=""/>
    <s v=""/>
  </r>
  <r>
    <n v="77010"/>
    <n v="1"/>
    <m/>
    <n v="2020"/>
    <x v="22"/>
    <s v="H"/>
    <n v="15.860837164231068"/>
    <n v="0.7"/>
    <m/>
    <n v="11.102586014961746"/>
    <s v=""/>
    <n v="0"/>
    <n v="0"/>
  </r>
  <r>
    <n v="77010"/>
    <n v="2"/>
    <m/>
    <n v="2099"/>
    <x v="1"/>
    <s v="H"/>
    <n v="12.627877718847255"/>
    <n v="0.7"/>
    <m/>
    <n v="8.8395144031930784"/>
    <s v=""/>
    <n v="0"/>
    <n v="0"/>
  </r>
  <r>
    <n v="77010"/>
    <n v="3"/>
    <m/>
    <n v="2014"/>
    <x v="16"/>
    <s v="H"/>
    <n v="13.173665210544026"/>
    <n v="1.2"/>
    <m/>
    <n v="15.808398252652831"/>
    <s v=""/>
    <n v="0"/>
    <n v="0"/>
  </r>
  <r>
    <n v="77010"/>
    <n v="4"/>
    <m/>
    <n v="2013"/>
    <x v="15"/>
    <s v="H"/>
    <n v="15.756939025755017"/>
    <n v="1.2"/>
    <m/>
    <n v="18.90832683090602"/>
    <s v=""/>
    <n v="0"/>
    <n v="0"/>
  </r>
  <r>
    <n v="77050"/>
    <n v="0"/>
    <s v="RECOLOCAÇÃO DE FECHADURAS DE EMBUTIR, COMPLETAS"/>
    <m/>
    <x v="0"/>
    <m/>
    <s v=""/>
    <m/>
    <s v="UN"/>
    <s v=""/>
    <n v="25.053533050950477"/>
    <s v=""/>
    <s v=""/>
  </r>
  <r>
    <n v="77050"/>
    <n v="1"/>
    <m/>
    <n v="2013"/>
    <x v="15"/>
    <s v="H"/>
    <n v="15.756939025755017"/>
    <n v="1.59"/>
    <m/>
    <n v="25.053533050950477"/>
    <s v=""/>
    <n v="0"/>
    <n v="0"/>
  </r>
  <r>
    <n v="77051"/>
    <n v="0"/>
    <s v="RECOLOCAÇÃO DE FECHADURAS, FECHOS OU TARGETAS DE SOBREPOR"/>
    <m/>
    <x v="0"/>
    <m/>
    <s v=""/>
    <m/>
    <s v="UN"/>
    <s v=""/>
    <n v="12.605551220604013"/>
    <s v=""/>
    <s v=""/>
  </r>
  <r>
    <n v="77051"/>
    <n v="1"/>
    <m/>
    <n v="2013"/>
    <x v="15"/>
    <s v="H"/>
    <n v="15.756939025755017"/>
    <n v="0.8"/>
    <m/>
    <n v="12.605551220604013"/>
    <s v=""/>
    <n v="0"/>
    <n v="0"/>
  </r>
  <r>
    <n v="77065"/>
    <n v="0"/>
    <s v="RECOLOCAÇÃO DE MAÇANETAS"/>
    <m/>
    <x v="0"/>
    <m/>
    <s v=""/>
    <m/>
    <s v="PAR"/>
    <s v=""/>
    <n v="2.6786796343783532"/>
    <s v=""/>
    <s v=""/>
  </r>
  <r>
    <n v="77065"/>
    <n v="1"/>
    <m/>
    <n v="2013"/>
    <x v="15"/>
    <s v="H"/>
    <n v="15.756939025755017"/>
    <n v="0.17"/>
    <m/>
    <n v="2.6786796343783532"/>
    <s v=""/>
    <n v="0"/>
    <n v="0"/>
  </r>
  <r>
    <n v="77066"/>
    <n v="0"/>
    <s v="RECOLOCAÇÃO DE ESPELHOS"/>
    <m/>
    <x v="0"/>
    <m/>
    <s v=""/>
    <m/>
    <s v="PAR"/>
    <s v=""/>
    <n v="2.6786796343783532"/>
    <s v=""/>
    <s v=""/>
  </r>
  <r>
    <n v="77066"/>
    <n v="1"/>
    <m/>
    <n v="2013"/>
    <x v="15"/>
    <s v="H"/>
    <n v="15.756939025755017"/>
    <n v="0.17"/>
    <m/>
    <n v="2.6786796343783532"/>
    <s v=""/>
    <n v="0"/>
    <n v="0"/>
  </r>
  <r>
    <n v="77067"/>
    <n v="0"/>
    <s v="RECOLOCAÇÃO DE ROSETAS OU ENTRADAS DE CHAVE GORGE"/>
    <m/>
    <x v="0"/>
    <m/>
    <s v=""/>
    <m/>
    <s v="PAR"/>
    <s v=""/>
    <n v="2.6786796343783532"/>
    <s v=""/>
    <s v=""/>
  </r>
  <r>
    <n v="77067"/>
    <n v="1"/>
    <m/>
    <n v="2013"/>
    <x v="15"/>
    <s v="H"/>
    <n v="15.756939025755017"/>
    <n v="0.17"/>
    <m/>
    <n v="2.6786796343783532"/>
    <s v=""/>
    <n v="0"/>
    <n v="0"/>
  </r>
  <r>
    <n v="77068"/>
    <n v="0"/>
    <s v="RECOLOCAÇÃO DE BORBOLETAS OU LEVANTADORES TIPO &quot;UNHA&quot;"/>
    <m/>
    <x v="0"/>
    <m/>
    <s v=""/>
    <m/>
    <s v="UN"/>
    <s v=""/>
    <n v="1.9696173782193771"/>
    <s v=""/>
    <s v=""/>
  </r>
  <r>
    <n v="77068"/>
    <n v="1"/>
    <m/>
    <n v="2013"/>
    <x v="15"/>
    <s v="H"/>
    <n v="15.756939025755017"/>
    <n v="0.125"/>
    <m/>
    <n v="1.9696173782193771"/>
    <s v=""/>
    <n v="0"/>
    <n v="0"/>
  </r>
  <r>
    <n v="77070"/>
    <n v="0"/>
    <s v="RECOLOCAÇÃO DE DOBRADIÇAS"/>
    <m/>
    <x v="0"/>
    <m/>
    <s v=""/>
    <m/>
    <s v="UN"/>
    <s v=""/>
    <n v="2.6786796343783532"/>
    <s v=""/>
    <s v=""/>
  </r>
  <r>
    <n v="77070"/>
    <n v="1"/>
    <m/>
    <n v="2013"/>
    <x v="15"/>
    <s v="H"/>
    <n v="15.756939025755017"/>
    <n v="0.17"/>
    <m/>
    <n v="2.6786796343783532"/>
    <s v=""/>
    <n v="0"/>
    <n v="0"/>
  </r>
  <r>
    <n v="78001"/>
    <n v="0"/>
    <s v="GUARNIÇÃO OU MOLDURA DE MADEIRA - 4,5CM"/>
    <m/>
    <x v="0"/>
    <m/>
    <s v=""/>
    <m/>
    <s v="M"/>
    <s v=""/>
    <n v="4.4449102118149524"/>
    <s v=""/>
    <s v=""/>
  </r>
  <r>
    <n v="78001"/>
    <n v="1"/>
    <m/>
    <n v="2014"/>
    <x v="16"/>
    <s v="H"/>
    <n v="13.173665210544026"/>
    <n v="0.05"/>
    <m/>
    <n v="0.65868326052720139"/>
    <s v=""/>
    <n v="0"/>
    <n v="0"/>
  </r>
  <r>
    <n v="78001"/>
    <n v="2"/>
    <m/>
    <n v="30030"/>
    <x v="340"/>
    <s v="M"/>
    <n v="2.7258"/>
    <n v="1.1000000000000001"/>
    <m/>
    <n v="2.99838"/>
    <s v=""/>
    <n v="0"/>
    <n v="0"/>
  </r>
  <r>
    <n v="78001"/>
    <n v="3"/>
    <m/>
    <n v="2013"/>
    <x v="15"/>
    <s v="H"/>
    <n v="15.756939025755017"/>
    <n v="0.05"/>
    <m/>
    <n v="0.78784695128775084"/>
    <s v=""/>
    <n v="0"/>
    <n v="0"/>
  </r>
  <r>
    <n v="78002"/>
    <n v="0"/>
    <s v="GUARNIÇÃO OU MOLDURA DE MADEIRA - 7,5CM"/>
    <m/>
    <x v="0"/>
    <m/>
    <s v=""/>
    <m/>
    <s v="M"/>
    <s v=""/>
    <n v="5.5187302118149528"/>
    <s v=""/>
    <s v=""/>
  </r>
  <r>
    <n v="78002"/>
    <n v="1"/>
    <m/>
    <n v="30031"/>
    <x v="390"/>
    <s v="M"/>
    <n v="3.702"/>
    <n v="1.1000000000000001"/>
    <m/>
    <n v="4.0722000000000005"/>
    <s v=""/>
    <n v="0"/>
    <n v="0"/>
  </r>
  <r>
    <n v="78002"/>
    <n v="2"/>
    <m/>
    <n v="2014"/>
    <x v="16"/>
    <s v="H"/>
    <n v="13.173665210544026"/>
    <n v="0.05"/>
    <m/>
    <n v="0.65868326052720139"/>
    <s v=""/>
    <n v="0"/>
    <n v="0"/>
  </r>
  <r>
    <n v="78002"/>
    <n v="3"/>
    <m/>
    <n v="2013"/>
    <x v="15"/>
    <s v="H"/>
    <n v="15.756939025755017"/>
    <n v="0.05"/>
    <m/>
    <n v="0.78784695128775084"/>
    <s v=""/>
    <n v="0"/>
    <n v="0"/>
  </r>
  <r>
    <n v="78003"/>
    <n v="0"/>
    <s v="GUARNIÇÃO OU MOLDURA DE MADEIRA - 10,0CM"/>
    <m/>
    <x v="0"/>
    <m/>
    <s v=""/>
    <m/>
    <s v="M"/>
    <s v=""/>
    <n v="9.4864302118149535"/>
    <s v=""/>
    <s v=""/>
  </r>
  <r>
    <n v="78003"/>
    <n v="1"/>
    <m/>
    <n v="2013"/>
    <x v="15"/>
    <s v="H"/>
    <n v="15.756939025755017"/>
    <n v="0.05"/>
    <m/>
    <n v="0.78784695128775084"/>
    <s v=""/>
    <n v="0"/>
    <n v="0"/>
  </r>
  <r>
    <n v="78003"/>
    <n v="2"/>
    <m/>
    <n v="2014"/>
    <x v="16"/>
    <s v="H"/>
    <n v="13.173665210544026"/>
    <n v="0.05"/>
    <m/>
    <n v="0.65868326052720139"/>
    <s v=""/>
    <n v="0"/>
    <n v="0"/>
  </r>
  <r>
    <n v="78003"/>
    <n v="3"/>
    <m/>
    <n v="30032"/>
    <x v="391"/>
    <s v="M"/>
    <n v="7.3090000000000002"/>
    <n v="1.1000000000000001"/>
    <m/>
    <n v="8.0399000000000012"/>
    <s v=""/>
    <n v="0"/>
    <n v="0"/>
  </r>
  <r>
    <n v="78004"/>
    <n v="0"/>
    <s v="GUARNIÇÃO OU MOLDURA DE MADEIRA - 15,0CM"/>
    <m/>
    <x v="0"/>
    <m/>
    <s v=""/>
    <m/>
    <s v="M"/>
    <s v=""/>
    <n v="24.055160211814954"/>
    <s v=""/>
    <s v=""/>
  </r>
  <r>
    <n v="78004"/>
    <n v="1"/>
    <m/>
    <n v="2013"/>
    <x v="15"/>
    <s v="H"/>
    <n v="15.756939025755017"/>
    <n v="0.05"/>
    <m/>
    <n v="0.78784695128775084"/>
    <s v=""/>
    <n v="0"/>
    <n v="0"/>
  </r>
  <r>
    <n v="78004"/>
    <n v="2"/>
    <m/>
    <n v="2014"/>
    <x v="16"/>
    <s v="H"/>
    <n v="13.173665210544026"/>
    <n v="0.05"/>
    <m/>
    <n v="0.65868326052720139"/>
    <s v=""/>
    <n v="0"/>
    <n v="0"/>
  </r>
  <r>
    <n v="78004"/>
    <n v="3"/>
    <m/>
    <n v="30033"/>
    <x v="392"/>
    <s v="M"/>
    <n v="20.5533"/>
    <n v="1.1000000000000001"/>
    <m/>
    <n v="22.608630000000002"/>
    <s v=""/>
    <n v="0"/>
    <n v="0"/>
  </r>
  <r>
    <n v="78010"/>
    <n v="0"/>
    <s v="CONJUNTO DE FECHADURA DE CILINDRO (55MM) - TRÁFEGO INTENSO, MAÇANETA EM ZAMAC, GUARNIÇÕES EM AÇO, ACABAMENTO CROMADO BRILHANTE - INCLUSIVE ADAPTAÇÃO DA FURAÇÃO"/>
    <m/>
    <x v="0"/>
    <m/>
    <s v=""/>
    <m/>
    <s v="UN"/>
    <s v=""/>
    <n v="165.69284329507127"/>
    <s v=""/>
    <s v=""/>
  </r>
  <r>
    <n v="78010"/>
    <n v="1"/>
    <m/>
    <n v="2013"/>
    <x v="15"/>
    <s v="H"/>
    <n v="15.756939025755017"/>
    <n v="1.75"/>
    <m/>
    <n v="27.574643295071279"/>
    <s v=""/>
    <n v="0"/>
    <n v="0"/>
  </r>
  <r>
    <n v="78010"/>
    <n v="2"/>
    <m/>
    <n v="31028"/>
    <x v="353"/>
    <s v="CJ"/>
    <n v="138.1182"/>
    <n v="1"/>
    <m/>
    <n v="138.1182"/>
    <s v=""/>
    <n v="0"/>
    <n v="0"/>
  </r>
  <r>
    <n v="78012"/>
    <n v="0"/>
    <s v="CONJUNTO DE FECHADURA DE CILINDRO, CAIXA RASA (22MM) - PORTA COM MONTANTE ESTREITO - INCLUSIVE ADAPTAÇÃO DA FURAÇÃO"/>
    <m/>
    <x v="0"/>
    <m/>
    <s v=""/>
    <m/>
    <s v="UN"/>
    <s v=""/>
    <n v="116.84916366069292"/>
    <s v=""/>
    <s v=""/>
  </r>
  <r>
    <n v="78012"/>
    <n v="1"/>
    <m/>
    <n v="2013"/>
    <x v="15"/>
    <s v="H"/>
    <n v="15.756939025755017"/>
    <n v="1.58"/>
    <m/>
    <n v="24.895963660692928"/>
    <s v=""/>
    <n v="0"/>
    <n v="0"/>
  </r>
  <r>
    <n v="78012"/>
    <n v="2"/>
    <m/>
    <n v="31024"/>
    <x v="354"/>
    <s v="UN"/>
    <n v="91.953199999999995"/>
    <n v="1"/>
    <m/>
    <n v="91.953199999999995"/>
    <s v=""/>
    <n v="0"/>
    <n v="0"/>
  </r>
  <r>
    <n v="78013"/>
    <n v="0"/>
    <s v="CONJUNTO DE FECHADURA DE CILINDRO, SÓ LINGUETA (55MM) - TRÁFEGO INTENSO - PORTA DE ABRIR -  INCLUSIVE ADAPTAÇÃO DA FURAÇÃO"/>
    <m/>
    <x v="0"/>
    <m/>
    <s v=""/>
    <m/>
    <s v="UN"/>
    <s v=""/>
    <n v="118.12238402631458"/>
    <s v=""/>
    <s v=""/>
  </r>
  <r>
    <n v="78013"/>
    <n v="1"/>
    <m/>
    <n v="2013"/>
    <x v="15"/>
    <s v="H"/>
    <n v="15.756939025755017"/>
    <n v="1.41"/>
    <m/>
    <n v="22.217284026314573"/>
    <s v=""/>
    <n v="0"/>
    <n v="0"/>
  </r>
  <r>
    <n v="78013"/>
    <n v="2"/>
    <m/>
    <n v="31020"/>
    <x v="355"/>
    <s v="UN"/>
    <n v="95.905100000000004"/>
    <n v="1"/>
    <m/>
    <n v="95.905100000000004"/>
    <s v=""/>
    <n v="0"/>
    <n v="0"/>
  </r>
  <r>
    <n v="78014"/>
    <n v="0"/>
    <s v="CONJUNTO DE FECHADURA DE CILINDRO, BICO DE PAPAGAIO (22MM) - PORTA DE CORRER - INCUSIVE ADAPTAÇÃO DA FURAÇÃO"/>
    <m/>
    <x v="0"/>
    <m/>
    <s v=""/>
    <m/>
    <s v="UN"/>
    <s v=""/>
    <n v="119.16838402631458"/>
    <s v=""/>
    <s v=""/>
  </r>
  <r>
    <n v="78014"/>
    <n v="1"/>
    <m/>
    <n v="31022"/>
    <x v="357"/>
    <s v="UN"/>
    <n v="87.301500000000004"/>
    <n v="1"/>
    <m/>
    <n v="87.301500000000004"/>
    <s v=""/>
    <n v="0"/>
    <n v="0"/>
  </r>
  <r>
    <n v="78014"/>
    <n v="2"/>
    <m/>
    <n v="2013"/>
    <x v="15"/>
    <s v="H"/>
    <n v="15.756939025755017"/>
    <n v="1.41"/>
    <m/>
    <n v="22.217284026314573"/>
    <s v=""/>
    <n v="0"/>
    <n v="0"/>
  </r>
  <r>
    <n v="78014"/>
    <n v="3"/>
    <m/>
    <n v="31062"/>
    <x v="356"/>
    <s v="UN"/>
    <n v="4.8247999999999998"/>
    <n v="2"/>
    <m/>
    <n v="9.6495999999999995"/>
    <s v=""/>
    <n v="0"/>
    <n v="0"/>
  </r>
  <r>
    <n v="78015"/>
    <n v="0"/>
    <s v="FECHADURA TIPO GORGE, 55MM, TRÁFEGO INTENSO, MAÇANETA EM ZAMAC, GUARNIÇÕES EM AÇO, ACABAMENTO CROMADO BRILHANTE - INCLUSIVE ADAPTAÇÃO DA FURAÇÃO"/>
    <m/>
    <x v="0"/>
    <m/>
    <s v=""/>
    <m/>
    <s v="UN"/>
    <s v=""/>
    <n v="117.90544329507128"/>
    <s v=""/>
    <s v=""/>
  </r>
  <r>
    <n v="78015"/>
    <n v="1"/>
    <m/>
    <n v="2013"/>
    <x v="15"/>
    <s v="H"/>
    <n v="15.756939025755017"/>
    <n v="1.75"/>
    <m/>
    <n v="27.574643295071279"/>
    <s v=""/>
    <n v="0"/>
    <n v="0"/>
  </r>
  <r>
    <n v="78015"/>
    <n v="2"/>
    <m/>
    <n v="31032"/>
    <x v="358"/>
    <s v="UN"/>
    <n v="90.330799999999996"/>
    <n v="1"/>
    <m/>
    <n v="90.330799999999996"/>
    <s v=""/>
    <n v="0"/>
    <n v="0"/>
  </r>
  <r>
    <n v="78016"/>
    <n v="0"/>
    <s v="FECHADURA TIPO GORGE, SÓ LINGUETA, 55MM, TRÁFEGO INTENSO - INCLUSIVE ADAPTAÇÃO DA FURAÇÃO"/>
    <m/>
    <x v="0"/>
    <m/>
    <s v=""/>
    <m/>
    <s v="UN"/>
    <s v=""/>
    <n v="68.458684026314572"/>
    <s v=""/>
    <s v=""/>
  </r>
  <r>
    <n v="78016"/>
    <n v="1"/>
    <m/>
    <n v="2013"/>
    <x v="15"/>
    <s v="H"/>
    <n v="15.756939025755017"/>
    <n v="1.41"/>
    <m/>
    <n v="22.217284026314573"/>
    <s v=""/>
    <n v="0"/>
    <n v="0"/>
  </r>
  <r>
    <n v="78016"/>
    <n v="2"/>
    <m/>
    <n v="31030"/>
    <x v="359"/>
    <s v="UN"/>
    <n v="46.241399999999999"/>
    <n v="1"/>
    <m/>
    <n v="46.241399999999999"/>
    <s v=""/>
    <n v="0"/>
    <n v="0"/>
  </r>
  <r>
    <n v="78022"/>
    <n v="0"/>
    <s v="TARGETA DE SOBREPOR, TIPO &quot;LIVRE-OCUPADO&quot; - 60X65MM - INCLUSIVE ADAPTAÇÃO E FURAÇÃO"/>
    <m/>
    <x v="0"/>
    <m/>
    <s v=""/>
    <m/>
    <s v="UN"/>
    <s v=""/>
    <n v="61.554951220604011"/>
    <s v=""/>
    <s v=""/>
  </r>
  <r>
    <n v="78022"/>
    <n v="1"/>
    <m/>
    <n v="31068"/>
    <x v="364"/>
    <s v="UN"/>
    <n v="48.949399999999997"/>
    <n v="1"/>
    <m/>
    <n v="48.949399999999997"/>
    <s v=""/>
    <n v="0"/>
    <n v="0"/>
  </r>
  <r>
    <n v="78022"/>
    <n v="2"/>
    <m/>
    <n v="2013"/>
    <x v="15"/>
    <s v="H"/>
    <n v="15.756939025755017"/>
    <n v="0.8"/>
    <m/>
    <n v="12.605551220604013"/>
    <s v=""/>
    <n v="0"/>
    <n v="0"/>
  </r>
  <r>
    <n v="78035"/>
    <n v="0"/>
    <s v="MAÇANETA EM ZAMAC"/>
    <m/>
    <x v="0"/>
    <m/>
    <s v=""/>
    <m/>
    <s v="UN"/>
    <s v=""/>
    <n v="45.299079634378351"/>
    <s v=""/>
    <s v=""/>
  </r>
  <r>
    <n v="78035"/>
    <n v="1"/>
    <m/>
    <n v="31048"/>
    <x v="393"/>
    <s v="Par"/>
    <n v="42.620399999999997"/>
    <n v="1"/>
    <m/>
    <n v="42.620399999999997"/>
    <s v=""/>
    <n v="0"/>
    <n v="0"/>
  </r>
  <r>
    <n v="78035"/>
    <n v="2"/>
    <m/>
    <n v="2013"/>
    <x v="15"/>
    <s v="H"/>
    <n v="15.756939025755017"/>
    <n v="0.17"/>
    <m/>
    <n v="2.6786796343783532"/>
    <s v=""/>
    <n v="0"/>
    <n v="0"/>
  </r>
  <r>
    <n v="78036"/>
    <n v="0"/>
    <s v="ESPELHO RETANGULAR EM AÇO CROMADO BRILHANTE"/>
    <m/>
    <x v="0"/>
    <m/>
    <s v=""/>
    <m/>
    <s v="PAR"/>
    <s v=""/>
    <n v="33.554479634378353"/>
    <s v=""/>
    <s v=""/>
  </r>
  <r>
    <n v="78036"/>
    <n v="1"/>
    <m/>
    <n v="2013"/>
    <x v="15"/>
    <s v="H"/>
    <n v="15.756939025755017"/>
    <n v="0.17"/>
    <m/>
    <n v="2.6786796343783532"/>
    <s v=""/>
    <n v="0"/>
    <n v="0"/>
  </r>
  <r>
    <n v="78036"/>
    <n v="2"/>
    <m/>
    <n v="31018"/>
    <x v="394"/>
    <s v="Par"/>
    <n v="30.875800000000002"/>
    <n v="1"/>
    <m/>
    <n v="30.875800000000002"/>
    <s v=""/>
    <n v="0"/>
    <n v="0"/>
  </r>
  <r>
    <n v="78037"/>
    <n v="0"/>
    <s v="ROSETA OU ENTRADA DE CILINDRO COM CHAVE GORGE EM AÇO CROMADO BRILHANTE"/>
    <m/>
    <x v="0"/>
    <m/>
    <s v=""/>
    <m/>
    <s v="PAR"/>
    <s v=""/>
    <n v="8.4315796343783536"/>
    <s v=""/>
    <s v=""/>
  </r>
  <r>
    <n v="78037"/>
    <n v="1"/>
    <m/>
    <n v="31066"/>
    <x v="395"/>
    <s v="Par"/>
    <n v="5.7529000000000003"/>
    <n v="1"/>
    <m/>
    <n v="5.7529000000000003"/>
    <s v=""/>
    <n v="0"/>
    <n v="0"/>
  </r>
  <r>
    <n v="78037"/>
    <n v="2"/>
    <m/>
    <n v="2013"/>
    <x v="15"/>
    <s v="H"/>
    <n v="15.756939025755017"/>
    <n v="0.17"/>
    <m/>
    <n v="2.6786796343783532"/>
    <s v=""/>
    <n v="0"/>
    <n v="0"/>
  </r>
  <r>
    <n v="78050"/>
    <n v="0"/>
    <s v="DOBRADIÇA EM AÇO LAMINADO, CROMADA - 3 1/2&quot;X3&quot;"/>
    <m/>
    <x v="0"/>
    <m/>
    <s v=""/>
    <m/>
    <s v="UN"/>
    <s v=""/>
    <n v="13.765479634378353"/>
    <s v=""/>
    <s v=""/>
  </r>
  <r>
    <n v="78050"/>
    <n v="1"/>
    <m/>
    <n v="31008"/>
    <x v="313"/>
    <s v="UN"/>
    <n v="11.0868"/>
    <n v="1"/>
    <m/>
    <n v="11.0868"/>
    <s v=""/>
    <n v="0"/>
    <n v="0"/>
  </r>
  <r>
    <n v="78050"/>
    <n v="2"/>
    <m/>
    <n v="2013"/>
    <x v="15"/>
    <s v="H"/>
    <n v="15.756939025755017"/>
    <n v="0.17"/>
    <m/>
    <n v="2.6786796343783532"/>
    <s v=""/>
    <n v="0"/>
    <n v="0"/>
  </r>
  <r>
    <n v="80101"/>
    <n v="0"/>
    <s v="PP.01 - PORTA EM FERRO PERFILADO, DUPLA ALMOFADADA - ABRIR, 1 FOLHA"/>
    <m/>
    <x v="0"/>
    <m/>
    <s v=""/>
    <m/>
    <s v="M2"/>
    <s v=""/>
    <n v="791.90036247491037"/>
    <s v=""/>
    <s v=""/>
  </r>
  <r>
    <n v="80101"/>
    <n v="1"/>
    <m/>
    <n v="2020"/>
    <x v="22"/>
    <s v="H"/>
    <n v="15.860837164231068"/>
    <n v="2"/>
    <m/>
    <n v="31.721674328462136"/>
    <s v=""/>
    <n v="0"/>
    <n v="0"/>
  </r>
  <r>
    <n v="80101"/>
    <n v="2"/>
    <m/>
    <n v="30584"/>
    <x v="396"/>
    <s v="M2"/>
    <n v="732.19529999999997"/>
    <n v="1"/>
    <m/>
    <n v="732.19529999999997"/>
    <s v=""/>
    <n v="0"/>
    <n v="0"/>
  </r>
  <r>
    <n v="80101"/>
    <n v="3"/>
    <m/>
    <n v="2099"/>
    <x v="1"/>
    <s v="H"/>
    <n v="12.627877718847255"/>
    <n v="2.04"/>
    <m/>
    <n v="25.760870546448402"/>
    <s v=""/>
    <n v="0"/>
    <n v="0"/>
  </r>
  <r>
    <n v="80101"/>
    <n v="4"/>
    <m/>
    <n v="10631"/>
    <x v="397"/>
    <s v="M3"/>
    <n v="370.4196"/>
    <n v="6.0000000000000001E-3"/>
    <m/>
    <n v="2.2225176000000002"/>
    <s v=""/>
    <n v="0"/>
    <n v="0"/>
  </r>
  <r>
    <n v="80102"/>
    <n v="0"/>
    <s v="PP.02 - PORTA EM FERRO PERFILADO, DUPLA ALMOFADADA - ABRIR, 2 FOLHA"/>
    <m/>
    <x v="0"/>
    <m/>
    <s v=""/>
    <m/>
    <s v="M2"/>
    <s v=""/>
    <n v="783.58076247491056"/>
    <s v=""/>
    <s v=""/>
  </r>
  <r>
    <n v="80102"/>
    <n v="1"/>
    <m/>
    <n v="10631"/>
    <x v="397"/>
    <s v="M3"/>
    <n v="370.4196"/>
    <n v="6.0000000000000001E-3"/>
    <m/>
    <n v="2.2225176000000002"/>
    <s v=""/>
    <n v="0"/>
    <n v="0"/>
  </r>
  <r>
    <n v="80102"/>
    <n v="2"/>
    <m/>
    <n v="2020"/>
    <x v="22"/>
    <s v="H"/>
    <n v="15.860837164231068"/>
    <n v="2"/>
    <m/>
    <n v="31.721674328462136"/>
    <s v=""/>
    <n v="0"/>
    <n v="0"/>
  </r>
  <r>
    <n v="80102"/>
    <n v="3"/>
    <m/>
    <n v="30574"/>
    <x v="398"/>
    <s v="M2"/>
    <n v="723.87570000000005"/>
    <n v="1"/>
    <m/>
    <n v="723.87570000000005"/>
    <s v=""/>
    <n v="0"/>
    <n v="0"/>
  </r>
  <r>
    <n v="80102"/>
    <n v="4"/>
    <m/>
    <n v="2099"/>
    <x v="1"/>
    <s v="H"/>
    <n v="12.627877718847255"/>
    <n v="2.04"/>
    <m/>
    <n v="25.760870546448402"/>
    <s v=""/>
    <n v="0"/>
    <n v="0"/>
  </r>
  <r>
    <n v="80104"/>
    <n v="0"/>
    <s v="PP.04 - PORTA EM FERRO PERFILADO, MEIO VIDRO COM SUBDIVISÕES - ABRIR, 1 FOLHA"/>
    <m/>
    <x v="0"/>
    <m/>
    <s v=""/>
    <m/>
    <s v="M2"/>
    <s v=""/>
    <n v="731.08986247491043"/>
    <s v=""/>
    <s v=""/>
  </r>
  <r>
    <n v="80104"/>
    <n v="1"/>
    <m/>
    <n v="30582"/>
    <x v="399"/>
    <s v="M2"/>
    <n v="671.38480000000004"/>
    <n v="1"/>
    <m/>
    <n v="671.38480000000004"/>
    <s v=""/>
    <n v="0"/>
    <n v="0"/>
  </r>
  <r>
    <n v="80104"/>
    <n v="2"/>
    <m/>
    <n v="2099"/>
    <x v="1"/>
    <s v="H"/>
    <n v="12.627877718847255"/>
    <n v="2.04"/>
    <m/>
    <n v="25.760870546448402"/>
    <s v=""/>
    <n v="0"/>
    <n v="0"/>
  </r>
  <r>
    <n v="80104"/>
    <n v="3"/>
    <m/>
    <n v="10631"/>
    <x v="397"/>
    <s v="M3"/>
    <n v="370.4196"/>
    <n v="6.0000000000000001E-3"/>
    <m/>
    <n v="2.2225176000000002"/>
    <s v=""/>
    <n v="0"/>
    <n v="0"/>
  </r>
  <r>
    <n v="80104"/>
    <n v="4"/>
    <m/>
    <n v="2020"/>
    <x v="22"/>
    <s v="H"/>
    <n v="15.860837164231068"/>
    <n v="2"/>
    <m/>
    <n v="31.721674328462136"/>
    <s v=""/>
    <n v="0"/>
    <n v="0"/>
  </r>
  <r>
    <n v="80105"/>
    <n v="0"/>
    <s v="PP.05 - PORTA EM FERRO PERFILADO, MEIO VIDRO COM SUBDIVISÕES - ABRIR, 2 FOLHAS"/>
    <m/>
    <x v="0"/>
    <m/>
    <s v=""/>
    <m/>
    <s v="M2"/>
    <s v=""/>
    <n v="756.73546247491038"/>
    <s v=""/>
    <s v=""/>
  </r>
  <r>
    <n v="80105"/>
    <n v="1"/>
    <m/>
    <n v="30578"/>
    <x v="400"/>
    <s v="M2"/>
    <n v="697.03039999999999"/>
    <n v="1"/>
    <m/>
    <n v="697.03039999999999"/>
    <s v=""/>
    <n v="0"/>
    <n v="0"/>
  </r>
  <r>
    <n v="80105"/>
    <n v="2"/>
    <m/>
    <n v="2020"/>
    <x v="22"/>
    <s v="H"/>
    <n v="15.860837164231068"/>
    <n v="2"/>
    <m/>
    <n v="31.721674328462136"/>
    <s v=""/>
    <n v="0"/>
    <n v="0"/>
  </r>
  <r>
    <n v="80105"/>
    <n v="3"/>
    <m/>
    <n v="2099"/>
    <x v="1"/>
    <s v="H"/>
    <n v="12.627877718847255"/>
    <n v="2.04"/>
    <m/>
    <n v="25.760870546448402"/>
    <s v=""/>
    <n v="0"/>
    <n v="0"/>
  </r>
  <r>
    <n v="80105"/>
    <n v="4"/>
    <m/>
    <n v="10631"/>
    <x v="397"/>
    <s v="M3"/>
    <n v="370.4196"/>
    <n v="6.0000000000000001E-3"/>
    <m/>
    <n v="2.2225176000000002"/>
    <s v=""/>
    <n v="0"/>
    <n v="0"/>
  </r>
  <r>
    <n v="80106"/>
    <n v="0"/>
    <s v="PP.06 - PORTA EM FERRO PERFILADO, MEIO VIDRO COM SUBDIVISÕES - CORRER"/>
    <m/>
    <x v="0"/>
    <m/>
    <s v=""/>
    <m/>
    <s v="M2"/>
    <s v=""/>
    <n v="780.9052624749105"/>
    <s v=""/>
    <s v=""/>
  </r>
  <r>
    <n v="80106"/>
    <n v="1"/>
    <m/>
    <n v="10631"/>
    <x v="397"/>
    <s v="M3"/>
    <n v="370.4196"/>
    <n v="6.0000000000000001E-3"/>
    <m/>
    <n v="2.2225176000000002"/>
    <s v=""/>
    <n v="0"/>
    <n v="0"/>
  </r>
  <r>
    <n v="80106"/>
    <n v="2"/>
    <m/>
    <n v="2099"/>
    <x v="1"/>
    <s v="H"/>
    <n v="12.627877718847255"/>
    <n v="2.04"/>
    <m/>
    <n v="25.760870546448402"/>
    <s v=""/>
    <n v="0"/>
    <n v="0"/>
  </r>
  <r>
    <n v="80106"/>
    <n v="3"/>
    <m/>
    <n v="2020"/>
    <x v="22"/>
    <s v="H"/>
    <n v="15.860837164231068"/>
    <n v="2"/>
    <m/>
    <n v="31.721674328462136"/>
    <s v=""/>
    <n v="0"/>
    <n v="0"/>
  </r>
  <r>
    <n v="80106"/>
    <n v="4"/>
    <m/>
    <n v="30580"/>
    <x v="401"/>
    <s v="M2"/>
    <n v="721.2002"/>
    <n v="1"/>
    <m/>
    <n v="721.2002"/>
    <s v=""/>
    <n v="0"/>
    <n v="0"/>
  </r>
  <r>
    <n v="80110"/>
    <n v="0"/>
    <s v="PP.01 - PORTA EM FERRO PERFILADO - INSTALAÇÃO SANITÁRIA PARA PORTADORES DE DEFICIÊNCIA - 90 X 210CM"/>
    <m/>
    <x v="0"/>
    <m/>
    <s v=""/>
    <m/>
    <s v="UN"/>
    <s v=""/>
    <n v="1780.6274794161102"/>
    <s v=""/>
    <s v=""/>
  </r>
  <r>
    <n v="80110"/>
    <n v="1"/>
    <m/>
    <n v="76710"/>
    <x v="316"/>
    <s v="UN"/>
    <n v="100.6862"/>
    <n v="1"/>
    <m/>
    <n v="100.6862"/>
    <s v=""/>
    <n v="0"/>
    <n v="0"/>
  </r>
  <r>
    <n v="80110"/>
    <n v="2"/>
    <m/>
    <n v="30584"/>
    <x v="396"/>
    <s v="M2"/>
    <n v="732.19529999999997"/>
    <n v="1.89"/>
    <m/>
    <n v="1383.849117"/>
    <s v=""/>
    <n v="0"/>
    <n v="0"/>
  </r>
  <r>
    <n v="80110"/>
    <n v="3"/>
    <m/>
    <n v="17046"/>
    <x v="262"/>
    <s v="UN"/>
    <n v="1.3055000000000001"/>
    <n v="6"/>
    <m/>
    <n v="7.8330000000000002"/>
    <s v=""/>
    <n v="0"/>
    <n v="0"/>
  </r>
  <r>
    <n v="80110"/>
    <n v="4"/>
    <m/>
    <n v="10631"/>
    <x v="397"/>
    <s v="M3"/>
    <n v="370.4196"/>
    <n v="1.1299999999999999E-2"/>
    <m/>
    <n v="4.1857414799999999"/>
    <s v=""/>
    <n v="0"/>
    <n v="0"/>
  </r>
  <r>
    <n v="80110"/>
    <n v="5"/>
    <m/>
    <n v="31008"/>
    <x v="313"/>
    <s v="UN"/>
    <n v="11.0868"/>
    <n v="3"/>
    <m/>
    <n v="33.260400000000004"/>
    <s v=""/>
    <n v="0"/>
    <n v="0"/>
  </r>
  <r>
    <n v="80110"/>
    <n v="6"/>
    <m/>
    <n v="31028"/>
    <x v="353"/>
    <s v="CJ"/>
    <n v="138.1182"/>
    <n v="1"/>
    <m/>
    <n v="138.1182"/>
    <s v=""/>
    <n v="0"/>
    <n v="0"/>
  </r>
  <r>
    <n v="80110"/>
    <n v="7"/>
    <m/>
    <n v="2020"/>
    <x v="22"/>
    <s v="H"/>
    <n v="15.860837164231068"/>
    <n v="3.87"/>
    <m/>
    <n v="61.381439825574233"/>
    <s v=""/>
    <n v="0"/>
    <n v="0"/>
  </r>
  <r>
    <n v="80110"/>
    <n v="8"/>
    <m/>
    <n v="2099"/>
    <x v="1"/>
    <s v="H"/>
    <n v="12.627877718847255"/>
    <n v="4.0635000000000003"/>
    <m/>
    <n v="51.313381110535829"/>
    <s v=""/>
    <n v="0"/>
    <n v="0"/>
  </r>
  <r>
    <n v="80119"/>
    <n v="0"/>
    <s v="PF.10 - PORTA EM PERFIL DE CHAPA DOBRADA, MEIO VIDRO - ABRIR, 1 FOLHA"/>
    <m/>
    <x v="0"/>
    <m/>
    <s v=""/>
    <m/>
    <s v="M2"/>
    <s v=""/>
    <n v="658.34006247491038"/>
    <s v=""/>
    <s v=""/>
  </r>
  <r>
    <n v="80119"/>
    <n v="1"/>
    <m/>
    <n v="30564"/>
    <x v="402"/>
    <s v="M2"/>
    <n v="598.63499999999999"/>
    <n v="1"/>
    <m/>
    <n v="598.63499999999999"/>
    <s v=""/>
    <n v="0"/>
    <n v="0"/>
  </r>
  <r>
    <n v="80119"/>
    <n v="2"/>
    <m/>
    <n v="2099"/>
    <x v="1"/>
    <s v="H"/>
    <n v="12.627877718847255"/>
    <n v="2.04"/>
    <m/>
    <n v="25.760870546448402"/>
    <s v=""/>
    <n v="0"/>
    <n v="0"/>
  </r>
  <r>
    <n v="80119"/>
    <n v="3"/>
    <m/>
    <n v="10631"/>
    <x v="397"/>
    <s v="M3"/>
    <n v="370.4196"/>
    <n v="6.0000000000000001E-3"/>
    <m/>
    <n v="2.2225176000000002"/>
    <s v=""/>
    <n v="0"/>
    <n v="0"/>
  </r>
  <r>
    <n v="80119"/>
    <n v="4"/>
    <m/>
    <n v="2020"/>
    <x v="22"/>
    <s v="H"/>
    <n v="15.860837164231068"/>
    <n v="2"/>
    <m/>
    <n v="31.721674328462136"/>
    <s v=""/>
    <n v="0"/>
    <n v="0"/>
  </r>
  <r>
    <n v="80125"/>
    <n v="0"/>
    <s v="PF-23 - PORTA EM PERFIL DE CHAPA DOBRADA, VENEZIANA, ABRIR 1 FOLHA"/>
    <m/>
    <x v="0"/>
    <m/>
    <s v=""/>
    <m/>
    <s v="M2"/>
    <s v=""/>
    <n v="622.05176247491045"/>
    <s v=""/>
    <s v=""/>
  </r>
  <r>
    <n v="80125"/>
    <n v="1"/>
    <m/>
    <n v="2020"/>
    <x v="22"/>
    <s v="H"/>
    <n v="15.860837164231068"/>
    <n v="2"/>
    <m/>
    <n v="31.721674328462136"/>
    <s v=""/>
    <n v="0"/>
    <n v="0"/>
  </r>
  <r>
    <n v="80125"/>
    <n v="2"/>
    <m/>
    <n v="30569"/>
    <x v="403"/>
    <s v="M2"/>
    <n v="562.34670000000006"/>
    <n v="1"/>
    <m/>
    <n v="562.34670000000006"/>
    <s v=""/>
    <n v="0"/>
    <n v="0"/>
  </r>
  <r>
    <n v="80125"/>
    <n v="3"/>
    <m/>
    <n v="2099"/>
    <x v="1"/>
    <s v="H"/>
    <n v="12.627877718847255"/>
    <n v="2.04"/>
    <m/>
    <n v="25.760870546448402"/>
    <s v=""/>
    <n v="0"/>
    <n v="0"/>
  </r>
  <r>
    <n v="80125"/>
    <n v="4"/>
    <m/>
    <n v="10631"/>
    <x v="397"/>
    <s v="M3"/>
    <n v="370.4196"/>
    <n v="6.0000000000000001E-3"/>
    <m/>
    <n v="2.2225176000000002"/>
    <s v=""/>
    <n v="0"/>
    <n v="0"/>
  </r>
  <r>
    <n v="80126"/>
    <n v="0"/>
    <s v="PF-28 - PORTA EM PERFIL DE CHAPA DOBRADA, VENEZIANA, ABRIR 2 FOLHAS"/>
    <m/>
    <x v="0"/>
    <m/>
    <s v=""/>
    <m/>
    <s v="M2"/>
    <s v=""/>
    <n v="622.05176247491056"/>
    <s v=""/>
    <s v=""/>
  </r>
  <r>
    <n v="80126"/>
    <n v="1"/>
    <m/>
    <n v="2020"/>
    <x v="22"/>
    <s v="H"/>
    <n v="15.860837164231068"/>
    <n v="2"/>
    <m/>
    <n v="31.721674328462136"/>
    <s v=""/>
    <n v="0"/>
    <n v="0"/>
  </r>
  <r>
    <n v="80126"/>
    <n v="2"/>
    <m/>
    <n v="2099"/>
    <x v="1"/>
    <s v="H"/>
    <n v="12.627877718847255"/>
    <n v="2.04"/>
    <m/>
    <n v="25.760870546448402"/>
    <s v=""/>
    <n v="0"/>
    <n v="0"/>
  </r>
  <r>
    <n v="80126"/>
    <n v="3"/>
    <m/>
    <n v="30569"/>
    <x v="403"/>
    <s v="M2"/>
    <n v="562.34670000000006"/>
    <n v="1"/>
    <m/>
    <n v="562.34670000000006"/>
    <s v=""/>
    <n v="0"/>
    <n v="0"/>
  </r>
  <r>
    <n v="80126"/>
    <n v="4"/>
    <m/>
    <n v="10631"/>
    <x v="397"/>
    <s v="M3"/>
    <n v="370.4196"/>
    <n v="6.0000000000000001E-3"/>
    <m/>
    <n v="2.2225176000000002"/>
    <s v=""/>
    <n v="0"/>
    <n v="0"/>
  </r>
  <r>
    <n v="80139"/>
    <n v="0"/>
    <s v="PA.10 - PORTA EM ALUMÍNIO ANODIZADO, MEIO VIDRO - ABRIR, 1 FOLHA"/>
    <m/>
    <x v="0"/>
    <m/>
    <s v=""/>
    <m/>
    <s v="M2"/>
    <s v=""/>
    <n v="570.881876939834"/>
    <s v=""/>
    <s v=""/>
  </r>
  <r>
    <n v="80139"/>
    <n v="1"/>
    <m/>
    <n v="2099"/>
    <x v="1"/>
    <s v="H"/>
    <n v="12.627877718847255"/>
    <n v="2.34"/>
    <m/>
    <n v="29.549233862102575"/>
    <s v=""/>
    <n v="0"/>
    <n v="0"/>
  </r>
  <r>
    <n v="80139"/>
    <n v="2"/>
    <m/>
    <n v="2020"/>
    <x v="22"/>
    <s v="H"/>
    <n v="15.860837164231068"/>
    <n v="2.2999999999999998"/>
    <m/>
    <n v="36.479925477731456"/>
    <s v=""/>
    <n v="0"/>
    <n v="0"/>
  </r>
  <r>
    <n v="80139"/>
    <n v="3"/>
    <m/>
    <n v="30552"/>
    <x v="404"/>
    <s v="M2"/>
    <n v="502.6302"/>
    <n v="1"/>
    <m/>
    <n v="502.6302"/>
    <s v=""/>
    <n v="0"/>
    <n v="0"/>
  </r>
  <r>
    <n v="80139"/>
    <n v="4"/>
    <m/>
    <n v="10631"/>
    <x v="397"/>
    <s v="M3"/>
    <n v="370.4196"/>
    <n v="6.0000000000000001E-3"/>
    <m/>
    <n v="2.2225176000000002"/>
    <s v=""/>
    <n v="0"/>
    <n v="0"/>
  </r>
  <r>
    <n v="80140"/>
    <n v="0"/>
    <s v="PA.11 - PORTA EM ALUMÍNIO ANODIZADO, MEIO VIDRO, DE ABRIR, 2 FOLHAS"/>
    <m/>
    <x v="0"/>
    <m/>
    <s v=""/>
    <m/>
    <s v="M2"/>
    <s v=""/>
    <n v="535.27017693983396"/>
    <s v=""/>
    <s v=""/>
  </r>
  <r>
    <n v="80140"/>
    <n v="1"/>
    <m/>
    <n v="2099"/>
    <x v="1"/>
    <s v="H"/>
    <n v="12.627877718847255"/>
    <n v="2.34"/>
    <m/>
    <n v="29.549233862102575"/>
    <s v=""/>
    <n v="0"/>
    <n v="0"/>
  </r>
  <r>
    <n v="80140"/>
    <n v="2"/>
    <m/>
    <n v="2020"/>
    <x v="22"/>
    <s v="H"/>
    <n v="15.860837164231068"/>
    <n v="2.2999999999999998"/>
    <m/>
    <n v="36.479925477731456"/>
    <s v=""/>
    <n v="0"/>
    <n v="0"/>
  </r>
  <r>
    <n v="80140"/>
    <n v="3"/>
    <m/>
    <n v="30554"/>
    <x v="405"/>
    <s v="M2"/>
    <n v="467.01850000000002"/>
    <n v="1"/>
    <m/>
    <n v="467.01850000000002"/>
    <s v=""/>
    <n v="0"/>
    <n v="0"/>
  </r>
  <r>
    <n v="80140"/>
    <n v="4"/>
    <m/>
    <n v="10631"/>
    <x v="397"/>
    <s v="M3"/>
    <n v="370.4196"/>
    <n v="6.0000000000000001E-3"/>
    <m/>
    <n v="2.2225176000000002"/>
    <s v=""/>
    <n v="0"/>
    <n v="0"/>
  </r>
  <r>
    <n v="80141"/>
    <n v="0"/>
    <s v="PA.12 - PORTA EM ALUMÍNIO ANODIZADO,MEIO VIDRO - CORRER"/>
    <m/>
    <x v="0"/>
    <m/>
    <s v=""/>
    <m/>
    <s v="M2"/>
    <s v=""/>
    <n v="539.38737693983398"/>
    <s v=""/>
    <s v=""/>
  </r>
  <r>
    <n v="80141"/>
    <n v="1"/>
    <m/>
    <n v="2099"/>
    <x v="1"/>
    <s v="H"/>
    <n v="12.627877718847255"/>
    <n v="2.34"/>
    <m/>
    <n v="29.549233862102575"/>
    <s v=""/>
    <n v="0"/>
    <n v="0"/>
  </r>
  <r>
    <n v="80141"/>
    <n v="2"/>
    <m/>
    <n v="10631"/>
    <x v="397"/>
    <s v="M3"/>
    <n v="370.4196"/>
    <n v="6.0000000000000001E-3"/>
    <m/>
    <n v="2.2225176000000002"/>
    <s v=""/>
    <n v="0"/>
    <n v="0"/>
  </r>
  <r>
    <n v="80141"/>
    <n v="3"/>
    <m/>
    <n v="2020"/>
    <x v="22"/>
    <s v="H"/>
    <n v="15.860837164231068"/>
    <n v="2.2999999999999998"/>
    <m/>
    <n v="36.479925477731456"/>
    <s v=""/>
    <n v="0"/>
    <n v="0"/>
  </r>
  <r>
    <n v="80141"/>
    <n v="4"/>
    <m/>
    <n v="30556"/>
    <x v="406"/>
    <s v="M2"/>
    <n v="471.13569999999999"/>
    <n v="1"/>
    <m/>
    <n v="471.13569999999999"/>
    <s v=""/>
    <n v="0"/>
    <n v="0"/>
  </r>
  <r>
    <n v="80145"/>
    <n v="0"/>
    <s v="PA.16 - PORTA EM ALUMÍNIO ANODIZADO, VENEZIANA - ABRIR, 1 FOLHA"/>
    <m/>
    <x v="0"/>
    <m/>
    <s v=""/>
    <m/>
    <s v="M2"/>
    <s v=""/>
    <n v="602.31427693983403"/>
    <s v=""/>
    <s v=""/>
  </r>
  <r>
    <n v="80145"/>
    <n v="1"/>
    <m/>
    <n v="10631"/>
    <x v="397"/>
    <s v="M3"/>
    <n v="370.4196"/>
    <n v="6.0000000000000001E-3"/>
    <m/>
    <n v="2.2225176000000002"/>
    <s v=""/>
    <n v="0"/>
    <n v="0"/>
  </r>
  <r>
    <n v="80145"/>
    <n v="2"/>
    <m/>
    <n v="30558"/>
    <x v="407"/>
    <s v="M2"/>
    <n v="534.06259999999997"/>
    <n v="1"/>
    <m/>
    <n v="534.06259999999997"/>
    <s v=""/>
    <n v="0"/>
    <n v="0"/>
  </r>
  <r>
    <n v="80145"/>
    <n v="3"/>
    <m/>
    <n v="2020"/>
    <x v="22"/>
    <s v="H"/>
    <n v="15.860837164231068"/>
    <n v="2.2999999999999998"/>
    <m/>
    <n v="36.479925477731456"/>
    <s v=""/>
    <n v="0"/>
    <n v="0"/>
  </r>
  <r>
    <n v="80145"/>
    <n v="4"/>
    <m/>
    <n v="2099"/>
    <x v="1"/>
    <s v="H"/>
    <n v="12.627877718847255"/>
    <n v="2.34"/>
    <m/>
    <n v="29.549233862102575"/>
    <s v=""/>
    <n v="0"/>
    <n v="0"/>
  </r>
  <r>
    <n v="80150"/>
    <n v="0"/>
    <s v="PORTA DE ENROLAR, EM CHAPA ONDULADA N.22"/>
    <m/>
    <x v="0"/>
    <m/>
    <s v=""/>
    <m/>
    <s v="M2"/>
    <s v=""/>
    <n v="316.72798057489723"/>
    <s v=""/>
    <s v=""/>
  </r>
  <r>
    <n v="80150"/>
    <n v="1"/>
    <m/>
    <n v="30570"/>
    <x v="408"/>
    <s v="M2"/>
    <n v="289.68560000000002"/>
    <n v="1"/>
    <m/>
    <n v="289.68560000000002"/>
    <s v=""/>
    <n v="0"/>
    <n v="0"/>
  </r>
  <r>
    <n v="80150"/>
    <n v="2"/>
    <m/>
    <n v="10631"/>
    <x v="397"/>
    <s v="M3"/>
    <n v="370.4196"/>
    <n v="1.2500000000000001E-2"/>
    <m/>
    <n v="4.6302450000000004"/>
    <s v=""/>
    <n v="0"/>
    <n v="0"/>
  </r>
  <r>
    <n v="80150"/>
    <n v="3"/>
    <m/>
    <n v="2099"/>
    <x v="1"/>
    <s v="H"/>
    <n v="12.627877718847255"/>
    <n v="0.77"/>
    <m/>
    <n v="9.7234658435123862"/>
    <s v=""/>
    <n v="0"/>
    <n v="0"/>
  </r>
  <r>
    <n v="80150"/>
    <n v="4"/>
    <m/>
    <n v="2020"/>
    <x v="22"/>
    <s v="H"/>
    <n v="15.860837164231068"/>
    <n v="0.8"/>
    <m/>
    <n v="12.688669731384856"/>
    <s v=""/>
    <n v="0"/>
    <n v="0"/>
  </r>
  <r>
    <n v="80151"/>
    <n v="0"/>
    <s v="PORTA DE ENROLAR, EM TIRAS ARTICULADAS E RAIADAS DE CHAPA N.22"/>
    <m/>
    <x v="0"/>
    <m/>
    <s v=""/>
    <m/>
    <s v="M2"/>
    <s v=""/>
    <n v="338.41278057489723"/>
    <s v=""/>
    <s v=""/>
  </r>
  <r>
    <n v="80151"/>
    <n v="1"/>
    <m/>
    <n v="10631"/>
    <x v="397"/>
    <s v="M3"/>
    <n v="370.4196"/>
    <n v="1.2500000000000001E-2"/>
    <m/>
    <n v="4.6302450000000004"/>
    <s v=""/>
    <n v="0"/>
    <n v="0"/>
  </r>
  <r>
    <n v="80151"/>
    <n v="2"/>
    <m/>
    <n v="2020"/>
    <x v="22"/>
    <s v="H"/>
    <n v="15.860837164231068"/>
    <n v="0.8"/>
    <m/>
    <n v="12.688669731384856"/>
    <s v=""/>
    <n v="0"/>
    <n v="0"/>
  </r>
  <r>
    <n v="80151"/>
    <n v="3"/>
    <m/>
    <n v="30572"/>
    <x v="409"/>
    <s v="M2"/>
    <n v="311.37040000000002"/>
    <n v="1"/>
    <m/>
    <n v="311.37040000000002"/>
    <s v=""/>
    <n v="0"/>
    <n v="0"/>
  </r>
  <r>
    <n v="80151"/>
    <n v="4"/>
    <m/>
    <n v="2099"/>
    <x v="1"/>
    <s v="H"/>
    <n v="12.627877718847255"/>
    <n v="0.77"/>
    <m/>
    <n v="9.7234658435123862"/>
    <s v=""/>
    <n v="0"/>
    <n v="0"/>
  </r>
  <r>
    <n v="80159"/>
    <n v="0"/>
    <s v="COLUNA FIXA OU MÓVEL PARA PORTAS OU GRADES DE ENROLAR"/>
    <m/>
    <x v="0"/>
    <m/>
    <s v=""/>
    <m/>
    <s v="M"/>
    <s v=""/>
    <n v="87.148200000000003"/>
    <s v=""/>
    <s v=""/>
  </r>
  <r>
    <n v="80159"/>
    <n v="1"/>
    <m/>
    <n v="30540"/>
    <x v="410"/>
    <s v="M"/>
    <n v="87.148200000000003"/>
    <n v="1"/>
    <m/>
    <n v="87.148200000000003"/>
    <s v=""/>
    <n v="0"/>
    <n v="0"/>
  </r>
  <r>
    <n v="80161"/>
    <n v="0"/>
    <s v="CAVALETE CENTRAL - PARA COLUNA MÓVEL DE PORTA DE ENROLAR"/>
    <m/>
    <x v="0"/>
    <m/>
    <s v=""/>
    <m/>
    <s v="UN"/>
    <s v=""/>
    <n v="76.894800000000004"/>
    <s v=""/>
    <s v=""/>
  </r>
  <r>
    <n v="80161"/>
    <n v="1"/>
    <m/>
    <n v="30545"/>
    <x v="411"/>
    <s v="UN"/>
    <n v="76.894800000000004"/>
    <n v="1"/>
    <m/>
    <n v="76.894800000000004"/>
    <s v=""/>
    <n v="0"/>
    <n v="0"/>
  </r>
  <r>
    <n v="80170"/>
    <n v="0"/>
    <s v="EF.01 - BATENTE ESPECIAL EM PERFIL DE CHAPA DOBRADA N. 14"/>
    <m/>
    <x v="0"/>
    <m/>
    <s v=""/>
    <m/>
    <s v="M"/>
    <s v=""/>
    <n v="65.63011566872764"/>
    <s v=""/>
    <s v=""/>
  </r>
  <r>
    <n v="80170"/>
    <n v="1"/>
    <m/>
    <n v="2099"/>
    <x v="1"/>
    <s v="H"/>
    <n v="12.627877718847255"/>
    <n v="0.51"/>
    <m/>
    <n v="6.4402176366121004"/>
    <s v=""/>
    <n v="0"/>
    <n v="0"/>
  </r>
  <r>
    <n v="80170"/>
    <n v="2"/>
    <m/>
    <n v="2020"/>
    <x v="22"/>
    <s v="H"/>
    <n v="15.860837164231068"/>
    <n v="0.5"/>
    <m/>
    <n v="7.930418582115534"/>
    <s v=""/>
    <n v="0"/>
    <n v="0"/>
  </r>
  <r>
    <n v="80170"/>
    <n v="3"/>
    <m/>
    <n v="30501"/>
    <x v="412"/>
    <s v="M"/>
    <n v="50.3"/>
    <n v="1"/>
    <m/>
    <n v="50.3"/>
    <s v=""/>
    <n v="0"/>
    <n v="0"/>
  </r>
  <r>
    <n v="80170"/>
    <n v="4"/>
    <m/>
    <n v="10645"/>
    <x v="169"/>
    <s v="M3"/>
    <n v="309.5095"/>
    <n v="3.0999999999999999E-3"/>
    <m/>
    <n v="0.95947945000000001"/>
    <s v=""/>
    <n v="0"/>
    <n v="0"/>
  </r>
  <r>
    <n v="80171"/>
    <n v="0"/>
    <s v="EF.02 - BATENTE ESPECIAL EM PERFIL DE CHAPA DOBRADA N. 14"/>
    <m/>
    <x v="0"/>
    <m/>
    <s v=""/>
    <m/>
    <s v="M"/>
    <s v=""/>
    <n v="65.63011566872764"/>
    <s v=""/>
    <s v=""/>
  </r>
  <r>
    <n v="80171"/>
    <n v="1"/>
    <m/>
    <n v="10645"/>
    <x v="169"/>
    <s v="M3"/>
    <n v="309.5095"/>
    <n v="3.0999999999999999E-3"/>
    <m/>
    <n v="0.95947945000000001"/>
    <s v=""/>
    <n v="0"/>
    <n v="0"/>
  </r>
  <r>
    <n v="80171"/>
    <n v="2"/>
    <m/>
    <n v="30501"/>
    <x v="412"/>
    <s v="M"/>
    <n v="50.3"/>
    <n v="1"/>
    <m/>
    <n v="50.3"/>
    <s v=""/>
    <n v="0"/>
    <n v="0"/>
  </r>
  <r>
    <n v="80171"/>
    <n v="3"/>
    <m/>
    <n v="2099"/>
    <x v="1"/>
    <s v="H"/>
    <n v="12.627877718847255"/>
    <n v="0.51"/>
    <m/>
    <n v="6.4402176366121004"/>
    <s v=""/>
    <n v="0"/>
    <n v="0"/>
  </r>
  <r>
    <n v="80171"/>
    <n v="4"/>
    <m/>
    <n v="2020"/>
    <x v="22"/>
    <s v="H"/>
    <n v="15.860837164231068"/>
    <n v="0.5"/>
    <m/>
    <n v="7.930418582115534"/>
    <s v=""/>
    <n v="0"/>
    <n v="0"/>
  </r>
  <r>
    <n v="80174"/>
    <n v="0"/>
    <s v="EF.03 - BATENTE EM PERFIL DE CHAPA DOBRADA Nº20,1 FOLHA, SEM BANDEIRA"/>
    <m/>
    <x v="0"/>
    <m/>
    <s v=""/>
    <m/>
    <s v="JG"/>
    <s v=""/>
    <n v="283.43239535239206"/>
    <s v=""/>
    <s v=""/>
  </r>
  <r>
    <n v="80174"/>
    <n v="1"/>
    <m/>
    <n v="30601"/>
    <x v="413"/>
    <s v="CJ"/>
    <n v="206.2148"/>
    <n v="1"/>
    <m/>
    <n v="206.2148"/>
    <s v=""/>
    <n v="0"/>
    <n v="0"/>
  </r>
  <r>
    <n v="80174"/>
    <n v="2"/>
    <m/>
    <n v="2020"/>
    <x v="22"/>
    <s v="H"/>
    <n v="15.860837164231068"/>
    <n v="2.5"/>
    <m/>
    <n v="39.652092910577672"/>
    <s v=""/>
    <n v="0"/>
    <n v="0"/>
  </r>
  <r>
    <n v="80174"/>
    <n v="3"/>
    <m/>
    <n v="2099"/>
    <x v="1"/>
    <s v="H"/>
    <n v="12.627877718847255"/>
    <n v="2.59"/>
    <m/>
    <n v="32.70620329181439"/>
    <s v=""/>
    <n v="0"/>
    <n v="0"/>
  </r>
  <r>
    <n v="80174"/>
    <n v="4"/>
    <m/>
    <n v="10645"/>
    <x v="169"/>
    <s v="M3"/>
    <n v="309.5095"/>
    <n v="1.5699999999999999E-2"/>
    <m/>
    <n v="4.85929915"/>
    <s v=""/>
    <n v="0"/>
    <n v="0"/>
  </r>
  <r>
    <n v="80175"/>
    <n v="0"/>
    <s v="EF.04 - BATENTE EM PERFIL DE CHAPA DOBRADA NÚMERO 20, 2 FOLHAS, SEM BANDEIRA"/>
    <m/>
    <x v="0"/>
    <m/>
    <s v=""/>
    <m/>
    <s v="JG"/>
    <s v=""/>
    <n v="343.67119428865794"/>
    <s v=""/>
    <s v=""/>
  </r>
  <r>
    <n v="80175"/>
    <n v="1"/>
    <m/>
    <n v="10645"/>
    <x v="169"/>
    <s v="M3"/>
    <n v="309.5095"/>
    <n v="1.78E-2"/>
    <m/>
    <n v="5.5092691"/>
    <s v=""/>
    <n v="0"/>
    <n v="0"/>
  </r>
  <r>
    <n v="80175"/>
    <n v="2"/>
    <m/>
    <n v="2020"/>
    <x v="22"/>
    <s v="H"/>
    <n v="15.860837164231068"/>
    <n v="2.85"/>
    <m/>
    <n v="45.203385918058544"/>
    <s v=""/>
    <n v="0"/>
    <n v="0"/>
  </r>
  <r>
    <n v="80175"/>
    <n v="3"/>
    <m/>
    <n v="30602"/>
    <x v="414"/>
    <s v="CJ"/>
    <n v="255.7063"/>
    <n v="1"/>
    <m/>
    <n v="255.7063"/>
    <s v=""/>
    <n v="0"/>
    <n v="0"/>
  </r>
  <r>
    <n v="80175"/>
    <n v="4"/>
    <m/>
    <n v="2099"/>
    <x v="1"/>
    <s v="H"/>
    <n v="12.627877718847255"/>
    <n v="2.95"/>
    <m/>
    <n v="37.252239270599404"/>
    <s v=""/>
    <n v="0"/>
    <n v="0"/>
  </r>
  <r>
    <n v="80180"/>
    <n v="0"/>
    <s v="BATENTE DE ALUMÍNIO PARA DIVISÓRIA DE GRANILITE"/>
    <m/>
    <x v="0"/>
    <m/>
    <s v=""/>
    <m/>
    <s v="JG"/>
    <s v=""/>
    <n v="79.567978720769588"/>
    <s v=""/>
    <s v=""/>
  </r>
  <r>
    <n v="80180"/>
    <n v="1"/>
    <m/>
    <n v="2099"/>
    <x v="1"/>
    <s v="H"/>
    <n v="12.627877718847255"/>
    <n v="0.25"/>
    <m/>
    <n v="3.1569694297118138"/>
    <s v=""/>
    <n v="0"/>
    <n v="0"/>
  </r>
  <r>
    <n v="80180"/>
    <n v="2"/>
    <m/>
    <n v="2020"/>
    <x v="22"/>
    <s v="H"/>
    <n v="15.860837164231068"/>
    <n v="0.25"/>
    <m/>
    <n v="3.965209291057767"/>
    <s v=""/>
    <n v="0"/>
    <n v="0"/>
  </r>
  <r>
    <n v="80180"/>
    <n v="3"/>
    <m/>
    <n v="30650"/>
    <x v="415"/>
    <s v="CJ"/>
    <n v="72.445800000000006"/>
    <n v="1"/>
    <m/>
    <n v="72.445800000000006"/>
    <s v=""/>
    <n v="0"/>
    <n v="0"/>
  </r>
  <r>
    <n v="80186"/>
    <n v="0"/>
    <s v="EP.14/16 - BANDEIRA FIXA EM FERRO PERFILADO COM SUBDIVISÕES PARA VIDRO"/>
    <m/>
    <x v="0"/>
    <m/>
    <s v=""/>
    <m/>
    <s v="M2"/>
    <s v=""/>
    <n v="408.44191759395369"/>
    <s v=""/>
    <s v=""/>
  </r>
  <r>
    <n v="80186"/>
    <n v="1"/>
    <m/>
    <n v="10645"/>
    <x v="169"/>
    <s v="M3"/>
    <n v="309.5095"/>
    <n v="9.5999999999999992E-3"/>
    <m/>
    <n v="2.9712911999999996"/>
    <s v=""/>
    <n v="0"/>
    <n v="0"/>
  </r>
  <r>
    <n v="80186"/>
    <n v="2"/>
    <m/>
    <n v="30518"/>
    <x v="416"/>
    <s v="M2"/>
    <n v="376.9314"/>
    <n v="1"/>
    <m/>
    <n v="376.9314"/>
    <s v=""/>
    <n v="0"/>
    <n v="0"/>
  </r>
  <r>
    <n v="80186"/>
    <n v="3"/>
    <m/>
    <n v="2020"/>
    <x v="22"/>
    <s v="H"/>
    <n v="15.860837164231068"/>
    <n v="1"/>
    <m/>
    <n v="15.860837164231068"/>
    <s v=""/>
    <n v="0"/>
    <n v="0"/>
  </r>
  <r>
    <n v="80186"/>
    <n v="4"/>
    <m/>
    <n v="2099"/>
    <x v="1"/>
    <s v="H"/>
    <n v="12.627877718847255"/>
    <n v="1.004"/>
    <m/>
    <n v="12.678389229722644"/>
    <s v=""/>
    <n v="0"/>
    <n v="0"/>
  </r>
  <r>
    <n v="80201"/>
    <n v="0"/>
    <s v="CP.01 - CAIXILHO EM FERRO PERFILADO - FIXO, SEM VENTILAÇÃO PERMANENTE"/>
    <m/>
    <x v="0"/>
    <m/>
    <s v=""/>
    <m/>
    <s v="M2"/>
    <s v=""/>
    <n v="408.44191759395369"/>
    <s v=""/>
    <s v=""/>
  </r>
  <r>
    <n v="80201"/>
    <n v="1"/>
    <m/>
    <n v="2099"/>
    <x v="1"/>
    <s v="H"/>
    <n v="12.627877718847255"/>
    <n v="1.004"/>
    <m/>
    <n v="12.678389229722644"/>
    <s v=""/>
    <n v="0"/>
    <n v="0"/>
  </r>
  <r>
    <n v="80201"/>
    <n v="2"/>
    <m/>
    <n v="2020"/>
    <x v="22"/>
    <s v="H"/>
    <n v="15.860837164231068"/>
    <n v="1"/>
    <m/>
    <n v="15.860837164231068"/>
    <s v=""/>
    <n v="0"/>
    <n v="0"/>
  </r>
  <r>
    <n v="80201"/>
    <n v="3"/>
    <m/>
    <n v="10645"/>
    <x v="169"/>
    <s v="M3"/>
    <n v="309.5095"/>
    <n v="9.5999999999999992E-3"/>
    <m/>
    <n v="2.9712911999999996"/>
    <s v=""/>
    <n v="0"/>
    <n v="0"/>
  </r>
  <r>
    <n v="80201"/>
    <n v="4"/>
    <m/>
    <n v="30518"/>
    <x v="416"/>
    <s v="M2"/>
    <n v="376.9314"/>
    <n v="1"/>
    <m/>
    <n v="376.9314"/>
    <s v=""/>
    <n v="0"/>
    <n v="0"/>
  </r>
  <r>
    <n v="80203"/>
    <n v="0"/>
    <s v="CP.03/20/21 - CAIXILHO EM FERRO PERFILADO - FIXO, COM VENTILAÇÃO PERMANENTE"/>
    <m/>
    <x v="0"/>
    <m/>
    <s v=""/>
    <m/>
    <s v="M2"/>
    <s v=""/>
    <n v="408.44131759395367"/>
    <s v=""/>
    <s v=""/>
  </r>
  <r>
    <n v="80203"/>
    <n v="1"/>
    <m/>
    <n v="30516"/>
    <x v="417"/>
    <s v="M2"/>
    <n v="376.93079999999998"/>
    <n v="1"/>
    <m/>
    <n v="376.93079999999998"/>
    <s v=""/>
    <n v="0"/>
    <n v="0"/>
  </r>
  <r>
    <n v="80203"/>
    <n v="2"/>
    <m/>
    <n v="2020"/>
    <x v="22"/>
    <s v="H"/>
    <n v="15.860837164231068"/>
    <n v="1"/>
    <m/>
    <n v="15.860837164231068"/>
    <s v=""/>
    <n v="0"/>
    <n v="0"/>
  </r>
  <r>
    <n v="80203"/>
    <n v="3"/>
    <m/>
    <n v="2099"/>
    <x v="1"/>
    <s v="H"/>
    <n v="12.627877718847255"/>
    <n v="1.004"/>
    <m/>
    <n v="12.678389229722644"/>
    <s v=""/>
    <n v="0"/>
    <n v="0"/>
  </r>
  <r>
    <n v="80203"/>
    <n v="4"/>
    <m/>
    <n v="10645"/>
    <x v="169"/>
    <s v="M3"/>
    <n v="309.5095"/>
    <n v="9.5999999999999992E-3"/>
    <m/>
    <n v="2.9712911999999996"/>
    <s v=""/>
    <n v="0"/>
    <n v="0"/>
  </r>
  <r>
    <n v="80205"/>
    <n v="0"/>
    <s v="CP.05 - CAIXILHO EM FERRO PERFILADO - PIVOTANTE"/>
    <m/>
    <x v="0"/>
    <m/>
    <s v=""/>
    <m/>
    <s v="M2"/>
    <s v=""/>
    <n v="476.80526874504125"/>
    <s v=""/>
    <s v=""/>
  </r>
  <r>
    <n v="80205"/>
    <n v="1"/>
    <m/>
    <n v="10645"/>
    <x v="169"/>
    <s v="M3"/>
    <n v="309.5095"/>
    <n v="9.5999999999999992E-3"/>
    <m/>
    <n v="2.9712911999999996"/>
    <s v=""/>
    <n v="0"/>
    <n v="0"/>
  </r>
  <r>
    <n v="80205"/>
    <n v="2"/>
    <m/>
    <n v="2099"/>
    <x v="1"/>
    <s v="H"/>
    <n v="12.627877718847255"/>
    <n v="1.0044"/>
    <m/>
    <n v="12.683440380810183"/>
    <s v=""/>
    <n v="0"/>
    <n v="0"/>
  </r>
  <r>
    <n v="80205"/>
    <n v="3"/>
    <m/>
    <n v="2020"/>
    <x v="22"/>
    <s v="H"/>
    <n v="15.860837164231068"/>
    <n v="1"/>
    <m/>
    <n v="15.860837164231068"/>
    <s v=""/>
    <n v="0"/>
    <n v="0"/>
  </r>
  <r>
    <n v="80205"/>
    <n v="4"/>
    <m/>
    <n v="30526"/>
    <x v="418"/>
    <s v="M2"/>
    <n v="445.28969999999998"/>
    <n v="1"/>
    <m/>
    <n v="445.28969999999998"/>
    <s v=""/>
    <n v="0"/>
    <n v="0"/>
  </r>
  <r>
    <n v="80209"/>
    <n v="0"/>
    <s v="CP.09 - CAIXILHO EM FERRO PERFILADO - MAXIMAR"/>
    <m/>
    <x v="0"/>
    <m/>
    <s v=""/>
    <m/>
    <s v="M2"/>
    <s v=""/>
    <n v="435.67212054800183"/>
    <s v=""/>
    <s v=""/>
  </r>
  <r>
    <n v="80209"/>
    <n v="1"/>
    <m/>
    <n v="2020"/>
    <x v="22"/>
    <s v="H"/>
    <n v="15.860837164231068"/>
    <n v="1.3"/>
    <m/>
    <n v="20.619088313500388"/>
    <s v=""/>
    <n v="5.2"/>
    <n v="82.476353254001552"/>
  </r>
  <r>
    <n v="80209"/>
    <n v="2"/>
    <m/>
    <n v="2099"/>
    <x v="1"/>
    <s v="H"/>
    <n v="12.627877718847255"/>
    <n v="1.3"/>
    <m/>
    <n v="16.416241034501432"/>
    <s v=""/>
    <n v="5.2"/>
    <n v="65.664964138005729"/>
  </r>
  <r>
    <n v="80209"/>
    <n v="3"/>
    <m/>
    <n v="10645"/>
    <x v="169"/>
    <s v="M3"/>
    <n v="309.5095"/>
    <n v="9.5999999999999992E-3"/>
    <m/>
    <n v="2.9712911999999996"/>
    <s v=""/>
    <n v="3.8399999999999997E-2"/>
    <n v="11.885164799999998"/>
  </r>
  <r>
    <n v="80209"/>
    <n v="4"/>
    <m/>
    <n v="30524"/>
    <x v="419"/>
    <s v="M2"/>
    <n v="395.66550000000001"/>
    <n v="1"/>
    <m/>
    <n v="395.66550000000001"/>
    <s v=""/>
    <n v="4"/>
    <n v="1582.662"/>
  </r>
  <r>
    <n v="80213"/>
    <n v="0"/>
    <s v="CP.13/22/23 - CAIXILHO EM FERRO PERFILADO - BASCULANTE"/>
    <m/>
    <x v="0"/>
    <m/>
    <s v=""/>
    <m/>
    <s v="M2"/>
    <s v=""/>
    <n v="473.38901759395367"/>
    <s v=""/>
    <s v=""/>
  </r>
  <r>
    <n v="80213"/>
    <n v="1"/>
    <m/>
    <n v="2099"/>
    <x v="1"/>
    <s v="H"/>
    <n v="12.627877718847255"/>
    <n v="1.004"/>
    <m/>
    <n v="12.678389229722644"/>
    <s v=""/>
    <n v="0"/>
    <n v="0"/>
  </r>
  <r>
    <n v="80213"/>
    <n v="2"/>
    <m/>
    <n v="2020"/>
    <x v="22"/>
    <s v="H"/>
    <n v="15.860837164231068"/>
    <n v="1"/>
    <m/>
    <n v="15.860837164231068"/>
    <s v=""/>
    <n v="0"/>
    <n v="0"/>
  </r>
  <r>
    <n v="80213"/>
    <n v="3"/>
    <m/>
    <n v="30520"/>
    <x v="420"/>
    <s v="M2"/>
    <n v="441.87849999999997"/>
    <n v="1"/>
    <m/>
    <n v="441.87849999999997"/>
    <s v=""/>
    <n v="0"/>
    <n v="0"/>
  </r>
  <r>
    <n v="80213"/>
    <n v="4"/>
    <m/>
    <n v="10645"/>
    <x v="169"/>
    <s v="M3"/>
    <n v="309.5095"/>
    <n v="9.5999999999999992E-3"/>
    <m/>
    <n v="2.9712911999999996"/>
    <s v=""/>
    <n v="0"/>
    <n v="0"/>
  </r>
  <r>
    <n v="80217"/>
    <n v="0"/>
    <s v="CP.17 - CAIXILHO EM FERRO PERFILADO - DE CORRER"/>
    <m/>
    <x v="0"/>
    <m/>
    <s v=""/>
    <m/>
    <s v="M2"/>
    <s v=""/>
    <n v="430.75758320996476"/>
    <s v=""/>
    <s v=""/>
  </r>
  <r>
    <n v="80217"/>
    <n v="1"/>
    <m/>
    <n v="10645"/>
    <x v="169"/>
    <s v="M3"/>
    <n v="309.5095"/>
    <n v="9.5999999999999992E-3"/>
    <m/>
    <n v="2.9712911999999996"/>
    <s v=""/>
    <n v="0.24"/>
    <n v="74.282279999999986"/>
  </r>
  <r>
    <n v="80217"/>
    <n v="2"/>
    <m/>
    <n v="2099"/>
    <x v="1"/>
    <s v="H"/>
    <n v="12.627877718847255"/>
    <n v="1.3044"/>
    <m/>
    <n v="16.471803696464359"/>
    <s v=""/>
    <n v="32.61"/>
    <n v="411.79509241160901"/>
  </r>
  <r>
    <n v="80217"/>
    <n v="3"/>
    <m/>
    <n v="2020"/>
    <x v="22"/>
    <s v="H"/>
    <n v="15.860837164231068"/>
    <n v="1.3"/>
    <m/>
    <n v="20.619088313500388"/>
    <s v=""/>
    <n v="32.5"/>
    <n v="515.4772078375097"/>
  </r>
  <r>
    <n v="80217"/>
    <n v="4"/>
    <m/>
    <n v="30522"/>
    <x v="421"/>
    <s v="M2"/>
    <n v="390.69540000000001"/>
    <n v="1"/>
    <m/>
    <n v="390.69540000000001"/>
    <s v=""/>
    <n v="25"/>
    <n v="9767.3850000000002"/>
  </r>
  <r>
    <n v="80237"/>
    <n v="0"/>
    <s v="CF.13 - CAIXILHO EM PERFIL DE CHAPA DOBRADA - BASCULANTE"/>
    <m/>
    <x v="0"/>
    <m/>
    <s v=""/>
    <m/>
    <s v="M2"/>
    <s v=""/>
    <n v="430.34841759395368"/>
    <s v=""/>
    <s v=""/>
  </r>
  <r>
    <n v="80237"/>
    <n v="1"/>
    <m/>
    <n v="2099"/>
    <x v="1"/>
    <s v="H"/>
    <n v="12.627877718847255"/>
    <n v="1.004"/>
    <m/>
    <n v="12.678389229722644"/>
    <s v=""/>
    <n v="0"/>
    <n v="0"/>
  </r>
  <r>
    <n v="80237"/>
    <n v="2"/>
    <m/>
    <n v="10645"/>
    <x v="169"/>
    <s v="M3"/>
    <n v="309.5095"/>
    <n v="9.5999999999999992E-3"/>
    <m/>
    <n v="2.9712911999999996"/>
    <s v=""/>
    <n v="0"/>
    <n v="0"/>
  </r>
  <r>
    <n v="80237"/>
    <n v="3"/>
    <m/>
    <n v="2020"/>
    <x v="22"/>
    <s v="H"/>
    <n v="15.860837164231068"/>
    <n v="1"/>
    <m/>
    <n v="15.860837164231068"/>
    <s v=""/>
    <n v="0"/>
    <n v="0"/>
  </r>
  <r>
    <n v="80237"/>
    <n v="4"/>
    <m/>
    <n v="30528"/>
    <x v="422"/>
    <s v="M2"/>
    <n v="398.83789999999999"/>
    <n v="1"/>
    <m/>
    <n v="398.83789999999999"/>
    <s v=""/>
    <n v="0"/>
    <n v="0"/>
  </r>
  <r>
    <n v="80243"/>
    <n v="0"/>
    <s v="CF.19 - CAIXILHO EM PERFIL DE CHAPA DOBRADA, VENEZIANA, FIXO COM VENTILAÇÃO PERMANENTE"/>
    <m/>
    <x v="0"/>
    <m/>
    <s v=""/>
    <m/>
    <s v="M2"/>
    <s v=""/>
    <n v="488.45831759395367"/>
    <s v=""/>
    <s v=""/>
  </r>
  <r>
    <n v="80243"/>
    <n v="1"/>
    <m/>
    <n v="2099"/>
    <x v="1"/>
    <s v="H"/>
    <n v="12.627877718847255"/>
    <n v="1.004"/>
    <m/>
    <n v="12.678389229722644"/>
    <s v=""/>
    <n v="0"/>
    <n v="0"/>
  </r>
  <r>
    <n v="80243"/>
    <n v="2"/>
    <m/>
    <n v="10645"/>
    <x v="169"/>
    <s v="M3"/>
    <n v="309.5095"/>
    <n v="9.5999999999999992E-3"/>
    <m/>
    <n v="2.9712911999999996"/>
    <s v=""/>
    <n v="0"/>
    <n v="0"/>
  </r>
  <r>
    <n v="80243"/>
    <n v="3"/>
    <m/>
    <n v="30539"/>
    <x v="423"/>
    <s v="M2"/>
    <n v="456.94779999999997"/>
    <n v="1"/>
    <m/>
    <n v="456.94779999999997"/>
    <s v=""/>
    <n v="0"/>
    <n v="0"/>
  </r>
  <r>
    <n v="80243"/>
    <n v="4"/>
    <m/>
    <n v="2020"/>
    <x v="22"/>
    <s v="H"/>
    <n v="15.860837164231068"/>
    <n v="1"/>
    <m/>
    <n v="15.860837164231068"/>
    <s v=""/>
    <n v="0"/>
    <n v="0"/>
  </r>
  <r>
    <n v="80251"/>
    <n v="0"/>
    <s v="CA.02 - CAIXILHO EM ALUMÍNIO ANODIZADO, FIXO, SEM VENTILAÇÃO PERMANENTE"/>
    <m/>
    <x v="0"/>
    <m/>
    <s v=""/>
    <m/>
    <s v="M2"/>
    <s v=""/>
    <n v="440.79801423110513"/>
    <s v=""/>
    <s v=""/>
  </r>
  <r>
    <n v="80251"/>
    <n v="1"/>
    <m/>
    <n v="2099"/>
    <x v="1"/>
    <s v="H"/>
    <n v="12.627877718847255"/>
    <n v="0.73"/>
    <m/>
    <n v="9.2183507347584968"/>
    <s v=""/>
    <n v="0"/>
    <n v="0"/>
  </r>
  <r>
    <n v="80251"/>
    <n v="2"/>
    <m/>
    <n v="10648"/>
    <x v="44"/>
    <s v="M3"/>
    <n v="359.69349999999997"/>
    <n v="6.4999999999999997E-3"/>
    <m/>
    <n v="2.3380077499999996"/>
    <s v=""/>
    <n v="0"/>
    <n v="0"/>
  </r>
  <r>
    <n v="80251"/>
    <n v="3"/>
    <m/>
    <n v="30506"/>
    <x v="424"/>
    <s v="M2"/>
    <n v="405.4504"/>
    <n v="1"/>
    <m/>
    <n v="405.4504"/>
    <s v=""/>
    <n v="0"/>
    <n v="0"/>
  </r>
  <r>
    <n v="80251"/>
    <n v="4"/>
    <m/>
    <n v="2020"/>
    <x v="22"/>
    <s v="H"/>
    <n v="15.860837164231068"/>
    <n v="1.5"/>
    <m/>
    <n v="23.7912557463466"/>
    <s v=""/>
    <n v="0"/>
    <n v="0"/>
  </r>
  <r>
    <n v="80253"/>
    <n v="0"/>
    <s v="CA.04 - CAIXILHO EM ALUMÍNIO ANODIZADO, FIXO, COM VENTILAÇÃO PERMANENTE"/>
    <m/>
    <x v="0"/>
    <m/>
    <s v=""/>
    <m/>
    <s v="M2"/>
    <s v=""/>
    <n v="448.76371423110504"/>
    <s v=""/>
    <s v=""/>
  </r>
  <r>
    <n v="80253"/>
    <n v="1"/>
    <m/>
    <n v="2099"/>
    <x v="1"/>
    <s v="H"/>
    <n v="12.627877718847255"/>
    <n v="0.73"/>
    <m/>
    <n v="9.2183507347584968"/>
    <s v=""/>
    <n v="0"/>
    <n v="0"/>
  </r>
  <r>
    <n v="80253"/>
    <n v="2"/>
    <m/>
    <n v="30508"/>
    <x v="425"/>
    <s v="M2"/>
    <n v="413.41609999999997"/>
    <n v="1"/>
    <m/>
    <n v="413.41609999999997"/>
    <s v=""/>
    <n v="0"/>
    <n v="0"/>
  </r>
  <r>
    <n v="80253"/>
    <n v="3"/>
    <m/>
    <n v="10648"/>
    <x v="44"/>
    <s v="M3"/>
    <n v="359.69349999999997"/>
    <n v="6.4999999999999997E-3"/>
    <m/>
    <n v="2.3380077499999996"/>
    <s v=""/>
    <n v="0"/>
    <n v="0"/>
  </r>
  <r>
    <n v="80253"/>
    <n v="4"/>
    <m/>
    <n v="2020"/>
    <x v="22"/>
    <s v="H"/>
    <n v="15.860837164231068"/>
    <n v="1.5"/>
    <m/>
    <n v="23.7912557463466"/>
    <s v=""/>
    <n v="0"/>
    <n v="0"/>
  </r>
  <r>
    <n v="80254"/>
    <n v="0"/>
    <s v="CA.05 - CAIXILHO EM ALUMÍNIO ANODIZADO - PIVOTANTE"/>
    <m/>
    <x v="0"/>
    <m/>
    <s v=""/>
    <m/>
    <s v="M2"/>
    <s v=""/>
    <n v="651.62361423110497"/>
    <s v=""/>
    <s v=""/>
  </r>
  <r>
    <n v="80254"/>
    <n v="1"/>
    <m/>
    <n v="10648"/>
    <x v="44"/>
    <s v="M3"/>
    <n v="359.69349999999997"/>
    <n v="6.4999999999999997E-3"/>
    <m/>
    <n v="2.3380077499999996"/>
    <s v=""/>
    <n v="0"/>
    <n v="0"/>
  </r>
  <r>
    <n v="80254"/>
    <n v="2"/>
    <m/>
    <n v="2099"/>
    <x v="1"/>
    <s v="H"/>
    <n v="12.627877718847255"/>
    <n v="0.73"/>
    <m/>
    <n v="9.2183507347584968"/>
    <s v=""/>
    <n v="0"/>
    <n v="0"/>
  </r>
  <r>
    <n v="80254"/>
    <n v="3"/>
    <m/>
    <n v="30512"/>
    <x v="426"/>
    <s v="M2"/>
    <n v="616.27599999999995"/>
    <n v="1"/>
    <m/>
    <n v="616.27599999999995"/>
    <s v=""/>
    <n v="0"/>
    <n v="0"/>
  </r>
  <r>
    <n v="80254"/>
    <n v="4"/>
    <m/>
    <n v="2020"/>
    <x v="22"/>
    <s v="H"/>
    <n v="15.860837164231068"/>
    <n v="1.5"/>
    <m/>
    <n v="23.7912557463466"/>
    <s v=""/>
    <n v="0"/>
    <n v="0"/>
  </r>
  <r>
    <n v="80258"/>
    <n v="0"/>
    <s v="CA.09 - CAIXILHO EM ALUMÍNIO ANODIZADO - MAXIMAR"/>
    <m/>
    <x v="0"/>
    <m/>
    <s v=""/>
    <m/>
    <s v="M2"/>
    <s v=""/>
    <n v="525.03101423110502"/>
    <s v=""/>
    <s v=""/>
  </r>
  <r>
    <n v="80258"/>
    <n v="1"/>
    <m/>
    <n v="2020"/>
    <x v="22"/>
    <s v="H"/>
    <n v="15.860837164231068"/>
    <n v="1.5"/>
    <m/>
    <n v="23.7912557463466"/>
    <s v=""/>
    <n v="0"/>
    <n v="0"/>
  </r>
  <r>
    <n v="80258"/>
    <n v="2"/>
    <m/>
    <n v="30510"/>
    <x v="427"/>
    <s v="M2"/>
    <n v="489.68340000000001"/>
    <n v="1"/>
    <m/>
    <n v="489.68340000000001"/>
    <s v=""/>
    <n v="0"/>
    <n v="0"/>
  </r>
  <r>
    <n v="80258"/>
    <n v="3"/>
    <m/>
    <n v="10648"/>
    <x v="44"/>
    <s v="M3"/>
    <n v="359.69349999999997"/>
    <n v="6.4999999999999997E-3"/>
    <m/>
    <n v="2.3380077499999996"/>
    <s v=""/>
    <n v="0"/>
    <n v="0"/>
  </r>
  <r>
    <n v="80258"/>
    <n v="4"/>
    <m/>
    <n v="2099"/>
    <x v="1"/>
    <s v="H"/>
    <n v="12.627877718847255"/>
    <n v="0.73"/>
    <m/>
    <n v="9.2183507347584968"/>
    <s v=""/>
    <n v="0"/>
    <n v="0"/>
  </r>
  <r>
    <n v="80262"/>
    <n v="0"/>
    <s v="CA.13 - CAIXILHO EM ALUMÍNIO ANODIZADO - BASCULANTE"/>
    <m/>
    <x v="0"/>
    <m/>
    <s v=""/>
    <m/>
    <s v="M2"/>
    <s v=""/>
    <n v="575.47351423110513"/>
    <s v=""/>
    <s v=""/>
  </r>
  <r>
    <n v="80262"/>
    <n v="1"/>
    <m/>
    <n v="10648"/>
    <x v="44"/>
    <s v="M3"/>
    <n v="359.69349999999997"/>
    <n v="6.4999999999999997E-3"/>
    <m/>
    <n v="2.3380077499999996"/>
    <s v=""/>
    <n v="0"/>
    <n v="0"/>
  </r>
  <r>
    <n v="80262"/>
    <n v="2"/>
    <m/>
    <n v="2020"/>
    <x v="22"/>
    <s v="H"/>
    <n v="15.860837164231068"/>
    <n v="1.5"/>
    <m/>
    <n v="23.7912557463466"/>
    <s v=""/>
    <n v="0"/>
    <n v="0"/>
  </r>
  <r>
    <n v="80262"/>
    <n v="3"/>
    <m/>
    <n v="2099"/>
    <x v="1"/>
    <s v="H"/>
    <n v="12.627877718847255"/>
    <n v="0.73"/>
    <m/>
    <n v="9.2183507347584968"/>
    <s v=""/>
    <n v="0"/>
    <n v="0"/>
  </r>
  <r>
    <n v="80262"/>
    <n v="4"/>
    <m/>
    <n v="30502"/>
    <x v="428"/>
    <s v="M2"/>
    <n v="540.1259"/>
    <n v="1"/>
    <m/>
    <n v="540.1259"/>
    <s v=""/>
    <n v="0"/>
    <n v="0"/>
  </r>
  <r>
    <n v="80266"/>
    <n v="0"/>
    <s v="CA.17 - CAIXILHO EM ALUMÍNIO ANODIZADO - DE CORRER"/>
    <m/>
    <x v="0"/>
    <m/>
    <s v=""/>
    <m/>
    <s v="M2"/>
    <s v=""/>
    <n v="652.95841423110517"/>
    <s v=""/>
    <s v=""/>
  </r>
  <r>
    <n v="80266"/>
    <n v="1"/>
    <m/>
    <n v="10648"/>
    <x v="44"/>
    <s v="M3"/>
    <n v="359.69349999999997"/>
    <n v="6.4999999999999997E-3"/>
    <m/>
    <n v="2.3380077499999996"/>
    <s v=""/>
    <n v="0"/>
    <n v="0"/>
  </r>
  <r>
    <n v="80266"/>
    <n v="2"/>
    <m/>
    <n v="2099"/>
    <x v="1"/>
    <s v="H"/>
    <n v="12.627877718847255"/>
    <n v="0.73"/>
    <m/>
    <n v="9.2183507347584968"/>
    <s v=""/>
    <n v="0"/>
    <n v="0"/>
  </r>
  <r>
    <n v="80266"/>
    <n v="3"/>
    <m/>
    <n v="2020"/>
    <x v="22"/>
    <s v="H"/>
    <n v="15.860837164231068"/>
    <n v="1.5"/>
    <m/>
    <n v="23.7912557463466"/>
    <s v=""/>
    <n v="0"/>
    <n v="0"/>
  </r>
  <r>
    <n v="80266"/>
    <n v="4"/>
    <m/>
    <n v="30504"/>
    <x v="429"/>
    <s v="M2"/>
    <n v="617.61080000000004"/>
    <n v="1"/>
    <m/>
    <n v="617.61080000000004"/>
    <s v=""/>
    <n v="0"/>
    <n v="0"/>
  </r>
  <r>
    <n v="80274"/>
    <n v="0"/>
    <s v="EP.06 - GRADE DE PROTEÇÃO EM FERRO REDONDO"/>
    <m/>
    <x v="0"/>
    <m/>
    <s v=""/>
    <m/>
    <s v="M2"/>
    <s v=""/>
    <n v="70.163995374324429"/>
    <s v=""/>
    <s v=""/>
  </r>
  <r>
    <n v="80274"/>
    <n v="1"/>
    <m/>
    <n v="30549"/>
    <x v="430"/>
    <s v="M2"/>
    <n v="40.4985"/>
    <n v="1"/>
    <m/>
    <n v="40.4985"/>
    <s v=""/>
    <n v="0"/>
    <n v="0"/>
  </r>
  <r>
    <n v="80274"/>
    <n v="2"/>
    <m/>
    <n v="10630"/>
    <x v="33"/>
    <s v="M3"/>
    <n v="420.47390000000001"/>
    <n v="4.0000000000000001E-3"/>
    <m/>
    <n v="1.6818956"/>
    <s v=""/>
    <n v="0"/>
    <n v="0"/>
  </r>
  <r>
    <n v="80274"/>
    <n v="3"/>
    <m/>
    <n v="2020"/>
    <x v="22"/>
    <s v="H"/>
    <n v="15.860837164231068"/>
    <n v="1"/>
    <m/>
    <n v="15.860837164231068"/>
    <s v=""/>
    <n v="0"/>
    <n v="0"/>
  </r>
  <r>
    <n v="80274"/>
    <n v="4"/>
    <m/>
    <n v="2099"/>
    <x v="1"/>
    <s v="H"/>
    <n v="12.627877718847255"/>
    <n v="0.96"/>
    <m/>
    <n v="12.122762610093364"/>
    <s v=""/>
    <n v="0"/>
    <n v="0"/>
  </r>
  <r>
    <n v="80275"/>
    <n v="0"/>
    <s v="EP.07 - GRADE DE PROTEÇÃO EM FERRO CHATO"/>
    <m/>
    <x v="0"/>
    <m/>
    <s v=""/>
    <m/>
    <s v="M2"/>
    <s v=""/>
    <n v="72.033195374324436"/>
    <s v=""/>
    <s v=""/>
  </r>
  <r>
    <n v="80275"/>
    <n v="1"/>
    <m/>
    <n v="2020"/>
    <x v="22"/>
    <s v="H"/>
    <n v="15.860837164231068"/>
    <n v="1"/>
    <m/>
    <n v="15.860837164231068"/>
    <s v=""/>
    <n v="0"/>
    <n v="0"/>
  </r>
  <r>
    <n v="80275"/>
    <n v="2"/>
    <m/>
    <n v="2099"/>
    <x v="1"/>
    <s v="H"/>
    <n v="12.627877718847255"/>
    <n v="0.96"/>
    <m/>
    <n v="12.122762610093364"/>
    <s v=""/>
    <n v="0"/>
    <n v="0"/>
  </r>
  <r>
    <n v="80275"/>
    <n v="3"/>
    <m/>
    <n v="10630"/>
    <x v="33"/>
    <s v="M3"/>
    <n v="420.47390000000001"/>
    <n v="4.0000000000000001E-3"/>
    <m/>
    <n v="1.6818956"/>
    <s v=""/>
    <n v="0"/>
    <n v="0"/>
  </r>
  <r>
    <n v="80275"/>
    <n v="4"/>
    <m/>
    <n v="30550"/>
    <x v="431"/>
    <s v="M2"/>
    <n v="42.367699999999999"/>
    <n v="1"/>
    <m/>
    <n v="42.367699999999999"/>
    <s v=""/>
    <n v="0"/>
    <n v="0"/>
  </r>
  <r>
    <n v="80276"/>
    <n v="0"/>
    <s v="GRADE DE PROTEÇÃO EM FERRO GALVANIZADO ELETROFUNDIDO - BARRA 25X2MM, MALHA 65X132MM"/>
    <m/>
    <x v="0"/>
    <m/>
    <s v=""/>
    <m/>
    <s v="M2"/>
    <s v=""/>
    <n v="194.78280041815484"/>
    <s v=""/>
    <s v=""/>
  </r>
  <r>
    <n v="80276"/>
    <n v="1"/>
    <m/>
    <n v="2099"/>
    <x v="1"/>
    <s v="H"/>
    <n v="12.627877718847255"/>
    <n v="0.7"/>
    <m/>
    <n v="8.8395144031930784"/>
    <s v=""/>
    <n v="0"/>
    <n v="0"/>
  </r>
  <r>
    <n v="80276"/>
    <n v="2"/>
    <m/>
    <n v="30551"/>
    <x v="432"/>
    <s v="M2"/>
    <n v="174.8407"/>
    <n v="1"/>
    <m/>
    <n v="174.8407"/>
    <s v=""/>
    <n v="0"/>
    <n v="0"/>
  </r>
  <r>
    <n v="80276"/>
    <n v="3"/>
    <m/>
    <n v="2020"/>
    <x v="22"/>
    <s v="H"/>
    <n v="15.860837164231068"/>
    <n v="0.7"/>
    <m/>
    <n v="11.102586014961746"/>
    <s v=""/>
    <n v="0"/>
    <n v="0"/>
  </r>
  <r>
    <n v="80280"/>
    <n v="0"/>
    <s v="TELA DE PROTEÇÃO EM ARAME N.12, MALHA DE 1/2&quot; - INCLUSIVE REQUADRO"/>
    <m/>
    <x v="0"/>
    <m/>
    <s v=""/>
    <m/>
    <s v="M2"/>
    <s v=""/>
    <n v="118.49887488307833"/>
    <s v=""/>
    <s v=""/>
  </r>
  <r>
    <n v="80280"/>
    <n v="1"/>
    <m/>
    <n v="2020"/>
    <x v="22"/>
    <s v="H"/>
    <n v="15.860837164231068"/>
    <n v="1"/>
    <m/>
    <n v="15.860837164231068"/>
    <s v=""/>
    <n v="0"/>
    <n v="0"/>
  </r>
  <r>
    <n v="80280"/>
    <n v="2"/>
    <m/>
    <n v="30542"/>
    <x v="334"/>
    <s v="KG"/>
    <n v="6.2305000000000001"/>
    <n v="5.12"/>
    <m/>
    <n v="31.900160000000003"/>
    <s v=""/>
    <n v="0"/>
    <n v="0"/>
  </r>
  <r>
    <n v="80280"/>
    <n v="3"/>
    <m/>
    <n v="2099"/>
    <x v="1"/>
    <s v="H"/>
    <n v="12.627877718847255"/>
    <n v="1"/>
    <m/>
    <n v="12.627877718847255"/>
    <s v=""/>
    <n v="0"/>
    <n v="0"/>
  </r>
  <r>
    <n v="80280"/>
    <n v="4"/>
    <m/>
    <n v="30590"/>
    <x v="433"/>
    <s v="M2"/>
    <n v="58.11"/>
    <n v="1"/>
    <m/>
    <n v="58.11"/>
    <s v=""/>
    <n v="0"/>
    <n v="0"/>
  </r>
  <r>
    <n v="80281"/>
    <n v="0"/>
    <s v="EP.11 - TELA MOSQUITEIRO EM ARAME GALVANIZADO MALHA 14, FIO 28 INCLUSIVE  REQUADRO"/>
    <m/>
    <x v="0"/>
    <m/>
    <s v=""/>
    <m/>
    <s v="M2"/>
    <s v=""/>
    <n v="89.152224883078333"/>
    <s v=""/>
    <s v=""/>
  </r>
  <r>
    <n v="80281"/>
    <n v="1"/>
    <m/>
    <n v="17040"/>
    <x v="386"/>
    <s v="UN"/>
    <n v="0.31169999999999998"/>
    <n v="6"/>
    <m/>
    <n v="1.8701999999999999"/>
    <s v=""/>
    <n v="0"/>
    <n v="0"/>
  </r>
  <r>
    <n v="80281"/>
    <n v="2"/>
    <m/>
    <n v="2099"/>
    <x v="1"/>
    <s v="H"/>
    <n v="12.627877718847255"/>
    <n v="1"/>
    <m/>
    <n v="12.627877718847255"/>
    <s v=""/>
    <n v="0"/>
    <n v="0"/>
  </r>
  <r>
    <n v="80281"/>
    <n v="3"/>
    <m/>
    <n v="2020"/>
    <x v="22"/>
    <s v="H"/>
    <n v="15.860837164231068"/>
    <n v="1"/>
    <m/>
    <n v="15.860837164231068"/>
    <s v=""/>
    <n v="0"/>
    <n v="0"/>
  </r>
  <r>
    <n v="80281"/>
    <n v="4"/>
    <m/>
    <n v="30591"/>
    <x v="434"/>
    <s v="M2"/>
    <n v="25.024000000000001"/>
    <n v="1"/>
    <m/>
    <n v="25.024000000000001"/>
    <s v=""/>
    <n v="0"/>
    <n v="0"/>
  </r>
  <r>
    <n v="80281"/>
    <n v="5"/>
    <m/>
    <n v="30542"/>
    <x v="334"/>
    <s v="KG"/>
    <n v="6.2305000000000001"/>
    <n v="5.42"/>
    <m/>
    <n v="33.769309999999997"/>
    <s v=""/>
    <n v="0"/>
    <n v="0"/>
  </r>
  <r>
    <n v="80301"/>
    <n v="0"/>
    <s v="PP.47 - PORTA EM FERRO PERFILADO COM CHAPA PARA ENTRADA DE ÁGUA OU GÁS ENCANADO"/>
    <m/>
    <x v="0"/>
    <m/>
    <s v=""/>
    <m/>
    <s v="M2"/>
    <s v=""/>
    <n v="621.9107955906934"/>
    <s v=""/>
    <s v=""/>
  </r>
  <r>
    <n v="80301"/>
    <n v="1"/>
    <m/>
    <n v="2099"/>
    <x v="1"/>
    <s v="H"/>
    <n v="12.627877718847255"/>
    <n v="2.0550000000000002"/>
    <m/>
    <n v="25.95028871223111"/>
    <s v=""/>
    <n v="0"/>
    <n v="0"/>
  </r>
  <r>
    <n v="80301"/>
    <n v="2"/>
    <m/>
    <n v="2020"/>
    <x v="22"/>
    <s v="H"/>
    <n v="15.860837164231068"/>
    <n v="2"/>
    <m/>
    <n v="31.721674328462136"/>
    <s v=""/>
    <n v="0"/>
    <n v="0"/>
  </r>
  <r>
    <n v="80301"/>
    <n v="3"/>
    <m/>
    <n v="30560"/>
    <x v="435"/>
    <s v="M2"/>
    <n v="562.34670000000006"/>
    <n v="1"/>
    <m/>
    <n v="562.34670000000006"/>
    <s v=""/>
    <n v="0"/>
    <n v="0"/>
  </r>
  <r>
    <n v="80301"/>
    <n v="4"/>
    <m/>
    <n v="10630"/>
    <x v="33"/>
    <s v="M3"/>
    <n v="420.47390000000001"/>
    <n v="4.4999999999999997E-3"/>
    <m/>
    <n v="1.8921325499999999"/>
    <s v=""/>
    <n v="0"/>
    <n v="0"/>
  </r>
  <r>
    <n v="80305"/>
    <n v="0"/>
    <s v="PP.35 - PORTA EM FERRO PERFILADO COM CHAPA PARA ABRIGO DE LIXO"/>
    <m/>
    <x v="0"/>
    <m/>
    <s v=""/>
    <m/>
    <s v="M2"/>
    <s v=""/>
    <n v="202.95810125182481"/>
    <s v=""/>
    <s v=""/>
  </r>
  <r>
    <n v="80305"/>
    <n v="1"/>
    <m/>
    <n v="30542"/>
    <x v="334"/>
    <s v="KG"/>
    <n v="6.2305000000000001"/>
    <n v="22.03"/>
    <m/>
    <n v="137.257915"/>
    <s v=""/>
    <n v="0"/>
    <n v="0"/>
  </r>
  <r>
    <n v="80305"/>
    <n v="2"/>
    <m/>
    <n v="2020"/>
    <x v="22"/>
    <s v="H"/>
    <n v="15.860837164231068"/>
    <n v="1.2"/>
    <m/>
    <n v="19.03300459707728"/>
    <s v=""/>
    <n v="0"/>
    <n v="0"/>
  </r>
  <r>
    <n v="80305"/>
    <n v="3"/>
    <m/>
    <n v="30595"/>
    <x v="436"/>
    <s v="KG"/>
    <n v="3.2837000000000001"/>
    <n v="8.84"/>
    <m/>
    <n v="29.027908"/>
    <s v=""/>
    <n v="0"/>
    <n v="0"/>
  </r>
  <r>
    <n v="80305"/>
    <n v="4"/>
    <m/>
    <n v="2099"/>
    <x v="1"/>
    <s v="H"/>
    <n v="12.627877718847255"/>
    <n v="1.26"/>
    <m/>
    <n v="15.911125925747541"/>
    <s v=""/>
    <n v="0"/>
    <n v="0"/>
  </r>
  <r>
    <n v="80305"/>
    <n v="5"/>
    <m/>
    <n v="10630"/>
    <x v="33"/>
    <s v="M3"/>
    <n v="420.47390000000001"/>
    <n v="4.1099999999999999E-3"/>
    <m/>
    <n v="1.728147729"/>
    <s v=""/>
    <n v="0"/>
    <n v="0"/>
  </r>
  <r>
    <n v="80306"/>
    <n v="0"/>
    <s v="PP.36 - PORTA EM FERRO PERFILADO COM TELA PARA ABRIGO DE GÁS"/>
    <m/>
    <x v="0"/>
    <m/>
    <s v=""/>
    <m/>
    <s v="M2"/>
    <s v=""/>
    <n v="200.82949125182483"/>
    <s v=""/>
    <s v=""/>
  </r>
  <r>
    <n v="80306"/>
    <n v="1"/>
    <m/>
    <n v="2099"/>
    <x v="1"/>
    <s v="H"/>
    <n v="12.627877718847255"/>
    <n v="1.26"/>
    <m/>
    <n v="15.911125925747541"/>
    <s v=""/>
    <n v="0"/>
    <n v="0"/>
  </r>
  <r>
    <n v="80306"/>
    <n v="2"/>
    <m/>
    <n v="30542"/>
    <x v="334"/>
    <s v="KG"/>
    <n v="6.2305000000000001"/>
    <n v="22.03"/>
    <m/>
    <n v="137.257915"/>
    <s v=""/>
    <n v="0"/>
    <n v="0"/>
  </r>
  <r>
    <n v="80306"/>
    <n v="3"/>
    <m/>
    <n v="2020"/>
    <x v="22"/>
    <s v="H"/>
    <n v="15.860837164231068"/>
    <n v="1.2"/>
    <m/>
    <n v="19.03300459707728"/>
    <s v=""/>
    <n v="0"/>
    <n v="0"/>
  </r>
  <r>
    <n v="80306"/>
    <n v="4"/>
    <m/>
    <n v="30592"/>
    <x v="437"/>
    <s v="M2"/>
    <n v="46.378100000000003"/>
    <n v="0.57999999999999996"/>
    <m/>
    <n v="26.899298000000002"/>
    <s v=""/>
    <n v="0"/>
    <n v="0"/>
  </r>
  <r>
    <n v="80306"/>
    <n v="5"/>
    <m/>
    <n v="10630"/>
    <x v="33"/>
    <s v="M3"/>
    <n v="420.47390000000001"/>
    <n v="4.1099999999999999E-3"/>
    <m/>
    <n v="1.728147729"/>
    <s v=""/>
    <n v="0"/>
    <n v="0"/>
  </r>
  <r>
    <n v="80311"/>
    <n v="0"/>
    <s v="PP.48 - PORTA EM FERRO PERFILADO COM CHAPA PARA PASSA-PRATOS"/>
    <m/>
    <x v="0"/>
    <m/>
    <s v=""/>
    <m/>
    <s v="M2"/>
    <s v=""/>
    <n v="783.37665620209907"/>
    <s v=""/>
    <s v=""/>
  </r>
  <r>
    <n v="80311"/>
    <n v="1"/>
    <m/>
    <n v="2020"/>
    <x v="22"/>
    <s v="H"/>
    <n v="15.860837164231068"/>
    <n v="2"/>
    <m/>
    <n v="31.721674328462136"/>
    <s v=""/>
    <n v="0"/>
    <n v="0"/>
  </r>
  <r>
    <n v="80311"/>
    <n v="2"/>
    <m/>
    <n v="2099"/>
    <x v="1"/>
    <s v="H"/>
    <n v="12.627877718847255"/>
    <n v="2.0499999999999998"/>
    <m/>
    <n v="25.887149323636873"/>
    <s v=""/>
    <n v="0"/>
    <n v="0"/>
  </r>
  <r>
    <n v="80311"/>
    <n v="3"/>
    <m/>
    <n v="30574"/>
    <x v="398"/>
    <s v="M2"/>
    <n v="723.87570000000005"/>
    <n v="1"/>
    <m/>
    <n v="723.87570000000005"/>
    <s v=""/>
    <n v="0"/>
    <n v="0"/>
  </r>
  <r>
    <n v="80311"/>
    <n v="4"/>
    <m/>
    <n v="10630"/>
    <x v="33"/>
    <s v="M3"/>
    <n v="420.47390000000001"/>
    <n v="4.4999999999999997E-3"/>
    <m/>
    <n v="1.8921325499999999"/>
    <s v=""/>
    <n v="0"/>
    <n v="0"/>
  </r>
  <r>
    <n v="80320"/>
    <n v="0"/>
    <s v="PP.50 - ALÇAPÃO EM FERRO PERFILADO COM CHAPA"/>
    <m/>
    <x v="0"/>
    <m/>
    <s v=""/>
    <m/>
    <s v="M2"/>
    <s v=""/>
    <n v="216.04279305113263"/>
    <s v=""/>
    <s v=""/>
  </r>
  <r>
    <n v="80320"/>
    <n v="1"/>
    <m/>
    <n v="2099"/>
    <x v="1"/>
    <s v="H"/>
    <n v="12.627877718847255"/>
    <n v="1.36"/>
    <m/>
    <n v="17.173913697632269"/>
    <s v=""/>
    <n v="0"/>
    <n v="0"/>
  </r>
  <r>
    <n v="80320"/>
    <n v="2"/>
    <m/>
    <n v="30595"/>
    <x v="436"/>
    <s v="KG"/>
    <n v="3.2837000000000001"/>
    <n v="12.2"/>
    <m/>
    <n v="40.061140000000002"/>
    <s v=""/>
    <n v="0"/>
    <n v="0"/>
  </r>
  <r>
    <n v="80320"/>
    <n v="3"/>
    <m/>
    <n v="31014"/>
    <x v="309"/>
    <s v="UN"/>
    <n v="5.8148"/>
    <n v="2"/>
    <m/>
    <n v="11.6296"/>
    <s v=""/>
    <n v="0"/>
    <n v="0"/>
  </r>
  <r>
    <n v="80320"/>
    <n v="4"/>
    <m/>
    <n v="31058"/>
    <x v="372"/>
    <s v="UN"/>
    <n v="3.6128999999999998"/>
    <n v="1"/>
    <m/>
    <n v="3.6128999999999998"/>
    <s v=""/>
    <n v="0"/>
    <n v="0"/>
  </r>
  <r>
    <n v="80320"/>
    <n v="5"/>
    <m/>
    <n v="10630"/>
    <x v="33"/>
    <s v="M3"/>
    <n v="420.47390000000001"/>
    <n v="3.5999999999999999E-3"/>
    <m/>
    <n v="1.51370604"/>
    <s v=""/>
    <n v="0"/>
    <n v="0"/>
  </r>
  <r>
    <n v="80320"/>
    <n v="6"/>
    <m/>
    <n v="30542"/>
    <x v="334"/>
    <s v="KG"/>
    <n v="6.2305000000000001"/>
    <n v="19.489999999999998"/>
    <m/>
    <n v="121.43244499999999"/>
    <s v=""/>
    <n v="0"/>
    <n v="0"/>
  </r>
  <r>
    <n v="80320"/>
    <n v="7"/>
    <m/>
    <n v="2020"/>
    <x v="22"/>
    <s v="H"/>
    <n v="15.860837164231068"/>
    <n v="1.3"/>
    <m/>
    <n v="20.619088313500388"/>
    <s v=""/>
    <n v="0"/>
    <n v="0"/>
  </r>
  <r>
    <n v="86001"/>
    <n v="0"/>
    <s v="RETIRADA DE ESQUADRIAS METÁLICAS EM GERAL, PORTAS OU CAIXILHOS"/>
    <m/>
    <x v="0"/>
    <m/>
    <s v=""/>
    <m/>
    <s v="M2"/>
    <s v=""/>
    <n v="19.942100418154823"/>
    <s v=""/>
    <s v=""/>
  </r>
  <r>
    <n v="86001"/>
    <n v="1"/>
    <m/>
    <n v="2099"/>
    <x v="1"/>
    <s v="H"/>
    <n v="12.627877718847255"/>
    <n v="0.7"/>
    <m/>
    <n v="8.8395144031930784"/>
    <s v=""/>
    <n v="0"/>
    <n v="0"/>
  </r>
  <r>
    <n v="86001"/>
    <n v="2"/>
    <m/>
    <n v="2020"/>
    <x v="22"/>
    <s v="H"/>
    <n v="15.860837164231068"/>
    <n v="0.7"/>
    <m/>
    <n v="11.102586014961746"/>
    <s v=""/>
    <n v="0"/>
    <n v="0"/>
  </r>
  <r>
    <n v="86005"/>
    <n v="0"/>
    <s v="RETIRADA DE BATENTES METÁLICOS"/>
    <m/>
    <x v="0"/>
    <m/>
    <s v=""/>
    <m/>
    <s v="UN"/>
    <s v=""/>
    <n v="34.186457859693988"/>
    <s v=""/>
    <s v=""/>
  </r>
  <r>
    <n v="86005"/>
    <n v="1"/>
    <m/>
    <n v="2099"/>
    <x v="1"/>
    <s v="H"/>
    <n v="12.627877718847255"/>
    <n v="1.2"/>
    <m/>
    <n v="15.153453262616706"/>
    <s v=""/>
    <n v="0"/>
    <n v="0"/>
  </r>
  <r>
    <n v="86005"/>
    <n v="2"/>
    <m/>
    <n v="2020"/>
    <x v="22"/>
    <s v="H"/>
    <n v="15.860837164231068"/>
    <n v="1.2"/>
    <m/>
    <n v="19.03300459707728"/>
    <s v=""/>
    <n v="0"/>
    <n v="0"/>
  </r>
  <r>
    <n v="86020"/>
    <n v="0"/>
    <s v="RETIRADA DE BRAÇO DE ALAVANCA"/>
    <m/>
    <x v="0"/>
    <m/>
    <s v=""/>
    <m/>
    <s v="UN"/>
    <s v=""/>
    <n v="14.322603310093706"/>
    <s v=""/>
    <s v=""/>
  </r>
  <r>
    <n v="86020"/>
    <n v="1"/>
    <m/>
    <n v="2045"/>
    <x v="63"/>
    <s v="H"/>
    <n v="28.645206620187412"/>
    <n v="0.5"/>
    <m/>
    <n v="14.322603310093706"/>
    <s v=""/>
    <n v="0"/>
    <n v="0"/>
  </r>
  <r>
    <n v="86021"/>
    <n v="0"/>
    <s v="RETIRADA DE ALAVANCA"/>
    <m/>
    <x v="0"/>
    <m/>
    <s v=""/>
    <m/>
    <s v="UN"/>
    <s v=""/>
    <n v="11.458082648074965"/>
    <s v=""/>
    <s v=""/>
  </r>
  <r>
    <n v="86021"/>
    <n v="1"/>
    <m/>
    <n v="2045"/>
    <x v="63"/>
    <s v="H"/>
    <n v="28.645206620187412"/>
    <n v="0.4"/>
    <m/>
    <n v="11.458082648074965"/>
    <s v=""/>
    <n v="0"/>
    <n v="0"/>
  </r>
  <r>
    <n v="86022"/>
    <n v="0"/>
    <s v="RETIRADA DE PUXADOR DE ENGATE, PARA CAIXILHOS DE CORRER"/>
    <m/>
    <x v="0"/>
    <m/>
    <s v=""/>
    <m/>
    <s v="UN"/>
    <s v=""/>
    <n v="4.0103289268262383"/>
    <s v=""/>
    <s v=""/>
  </r>
  <r>
    <n v="86022"/>
    <n v="1"/>
    <m/>
    <n v="2045"/>
    <x v="63"/>
    <s v="H"/>
    <n v="28.645206620187412"/>
    <n v="0.14000000000000001"/>
    <m/>
    <n v="4.0103289268262383"/>
    <s v=""/>
    <n v="0"/>
    <n v="0"/>
  </r>
  <r>
    <n v="87001"/>
    <n v="0"/>
    <s v="RECOLOCAÇÃO DE ESQUADRIAS METÁLICAS EM GERAL, PORTAS OU CAIXILHOS"/>
    <m/>
    <x v="0"/>
    <m/>
    <s v=""/>
    <m/>
    <s v="M2"/>
    <s v=""/>
    <n v="28.488714883078323"/>
    <s v=""/>
    <s v=""/>
  </r>
  <r>
    <n v="87001"/>
    <n v="1"/>
    <m/>
    <n v="2020"/>
    <x v="22"/>
    <s v="H"/>
    <n v="15.860837164231068"/>
    <n v="1"/>
    <m/>
    <n v="15.860837164231068"/>
    <s v=""/>
    <n v="0"/>
    <n v="0"/>
  </r>
  <r>
    <n v="87001"/>
    <n v="2"/>
    <m/>
    <n v="2099"/>
    <x v="1"/>
    <s v="H"/>
    <n v="12.627877718847255"/>
    <n v="1"/>
    <m/>
    <n v="12.627877718847255"/>
    <s v=""/>
    <n v="0"/>
    <n v="0"/>
  </r>
  <r>
    <n v="87005"/>
    <n v="0"/>
    <s v="RECOLOCAÇÃO DE BATENTES METÁLICOS"/>
    <m/>
    <x v="0"/>
    <m/>
    <s v=""/>
    <m/>
    <s v="UN"/>
    <s v=""/>
    <n v="37.035329348001824"/>
    <s v=""/>
    <s v=""/>
  </r>
  <r>
    <n v="87005"/>
    <n v="1"/>
    <m/>
    <n v="2020"/>
    <x v="22"/>
    <s v="H"/>
    <n v="15.860837164231068"/>
    <n v="1.3"/>
    <m/>
    <n v="20.619088313500388"/>
    <s v=""/>
    <n v="0"/>
    <n v="0"/>
  </r>
  <r>
    <n v="87005"/>
    <n v="2"/>
    <m/>
    <n v="2099"/>
    <x v="1"/>
    <s v="H"/>
    <n v="12.627877718847255"/>
    <n v="1.3"/>
    <m/>
    <n v="16.416241034501432"/>
    <s v=""/>
    <n v="0"/>
    <n v="0"/>
  </r>
  <r>
    <n v="87020"/>
    <n v="0"/>
    <s v="RECOLOCAÇÃO DE BRAÇO DE ALAVANCA"/>
    <m/>
    <x v="0"/>
    <m/>
    <s v=""/>
    <m/>
    <s v="M"/>
    <s v=""/>
    <n v="34.374247944224891"/>
    <s v=""/>
    <s v=""/>
  </r>
  <r>
    <n v="87020"/>
    <n v="1"/>
    <m/>
    <n v="2045"/>
    <x v="63"/>
    <s v="H"/>
    <n v="28.645206620187412"/>
    <n v="1.2"/>
    <m/>
    <n v="34.374247944224891"/>
    <s v=""/>
    <n v="0"/>
    <n v="0"/>
  </r>
  <r>
    <n v="87021"/>
    <n v="0"/>
    <s v="RECOLOCAÇÃO DE ALAVANCA"/>
    <m/>
    <x v="0"/>
    <m/>
    <s v=""/>
    <m/>
    <s v="UN"/>
    <s v=""/>
    <n v="31.509727282206157"/>
    <s v=""/>
    <s v=""/>
  </r>
  <r>
    <n v="87021"/>
    <n v="1"/>
    <m/>
    <n v="2045"/>
    <x v="63"/>
    <s v="H"/>
    <n v="28.645206620187412"/>
    <n v="1.1000000000000001"/>
    <m/>
    <n v="31.509727282206157"/>
    <s v=""/>
    <n v="0"/>
    <n v="0"/>
  </r>
  <r>
    <n v="87022"/>
    <n v="0"/>
    <s v="RECOLOCAÇÃO DE PUXADOR DE ENGATE, PARA CAIXILHOS DE CORRER"/>
    <m/>
    <x v="0"/>
    <m/>
    <s v=""/>
    <m/>
    <s v="UN"/>
    <s v=""/>
    <n v="5.7290413240374827"/>
    <s v=""/>
    <s v=""/>
  </r>
  <r>
    <n v="87022"/>
    <n v="1"/>
    <m/>
    <n v="2045"/>
    <x v="63"/>
    <s v="H"/>
    <n v="28.645206620187412"/>
    <n v="0.2"/>
    <m/>
    <n v="5.7290413240374827"/>
    <s v=""/>
    <n v="0"/>
    <n v="0"/>
  </r>
  <r>
    <n v="88020"/>
    <n v="0"/>
    <s v="BRAÇO DE ALAVANCA EM FERRO CHATO"/>
    <m/>
    <x v="0"/>
    <m/>
    <s v=""/>
    <m/>
    <s v="M"/>
    <s v=""/>
    <n v="37.13862094422489"/>
    <s v=""/>
    <s v=""/>
  </r>
  <r>
    <n v="88020"/>
    <n v="1"/>
    <m/>
    <n v="2045"/>
    <x v="63"/>
    <s v="H"/>
    <n v="28.645206620187412"/>
    <n v="1.2"/>
    <m/>
    <n v="34.374247944224891"/>
    <s v=""/>
    <n v="0"/>
    <n v="0"/>
  </r>
  <r>
    <n v="88020"/>
    <n v="2"/>
    <m/>
    <n v="31078"/>
    <x v="438"/>
    <s v="M"/>
    <n v="2.3818000000000001"/>
    <n v="1"/>
    <m/>
    <n v="2.3818000000000001"/>
    <s v=""/>
    <n v="0"/>
    <n v="0"/>
  </r>
  <r>
    <n v="88020"/>
    <n v="3"/>
    <m/>
    <n v="17530"/>
    <x v="439"/>
    <s v="KG"/>
    <n v="38.257300000000001"/>
    <n v="0.01"/>
    <m/>
    <n v="0.382573"/>
    <s v=""/>
    <n v="0"/>
    <n v="0"/>
  </r>
  <r>
    <n v="88021"/>
    <n v="0"/>
    <s v="ALAVANCA EM METAL CROMADO, PARA CAIXILHOS BASCULANTES"/>
    <m/>
    <x v="0"/>
    <m/>
    <s v=""/>
    <m/>
    <s v="UN"/>
    <s v=""/>
    <n v="35.267600282206161"/>
    <s v=""/>
    <s v=""/>
  </r>
  <r>
    <n v="88021"/>
    <n v="1"/>
    <m/>
    <n v="2045"/>
    <x v="63"/>
    <s v="H"/>
    <n v="28.645206620187412"/>
    <n v="1.1000000000000001"/>
    <m/>
    <n v="31.509727282206157"/>
    <s v=""/>
    <n v="0"/>
    <n v="0"/>
  </r>
  <r>
    <n v="88021"/>
    <n v="2"/>
    <m/>
    <n v="31076"/>
    <x v="440"/>
    <s v="UN"/>
    <n v="3.3753000000000002"/>
    <n v="1"/>
    <m/>
    <n v="3.3753000000000002"/>
    <s v=""/>
    <n v="0"/>
    <n v="0"/>
  </r>
  <r>
    <n v="88021"/>
    <n v="3"/>
    <m/>
    <n v="17530"/>
    <x v="439"/>
    <s v="KG"/>
    <n v="38.257300000000001"/>
    <n v="0.01"/>
    <m/>
    <n v="0.382573"/>
    <s v=""/>
    <n v="0"/>
    <n v="0"/>
  </r>
  <r>
    <n v="88049"/>
    <n v="0"/>
    <s v="CAIXILHOS E TROCA DE REBITES"/>
    <m/>
    <x v="0"/>
    <m/>
    <s v=""/>
    <m/>
    <s v="M2"/>
    <s v=""/>
    <n v="3.819997794422489"/>
    <s v=""/>
    <s v=""/>
  </r>
  <r>
    <n v="88049"/>
    <n v="1"/>
    <m/>
    <n v="17530"/>
    <x v="439"/>
    <s v="KG"/>
    <n v="38.257300000000001"/>
    <n v="0.01"/>
    <m/>
    <n v="0.382573"/>
    <s v=""/>
    <n v="0"/>
    <n v="0"/>
  </r>
  <r>
    <n v="88049"/>
    <n v="2"/>
    <m/>
    <n v="2045"/>
    <x v="63"/>
    <s v="H"/>
    <n v="28.645206620187412"/>
    <n v="0.12"/>
    <m/>
    <n v="3.4374247944224892"/>
    <s v=""/>
    <n v="0"/>
    <n v="0"/>
  </r>
  <r>
    <n v="88050"/>
    <n v="0"/>
    <s v="FERRO TRABALHADO - CAIXILHOS E PEQUENAS PEÇAS DE SERRALHERIA"/>
    <m/>
    <x v="0"/>
    <m/>
    <s v=""/>
    <m/>
    <s v="KG"/>
    <s v=""/>
    <n v="6.2305000000000001"/>
    <s v=""/>
    <s v=""/>
  </r>
  <r>
    <n v="88050"/>
    <n v="1"/>
    <m/>
    <n v="30542"/>
    <x v="334"/>
    <s v="KG"/>
    <n v="6.2305000000000001"/>
    <n v="1"/>
    <m/>
    <n v="6.2305000000000001"/>
    <s v=""/>
    <n v="0"/>
    <n v="0"/>
  </r>
  <r>
    <n v="88051"/>
    <n v="0"/>
    <s v="ALUMÍNIO EXTRUDADO TRABALHADO - CAIXILHOS E PEQUENAS PEÇAS DE SERRALHERIA"/>
    <m/>
    <x v="0"/>
    <m/>
    <s v=""/>
    <m/>
    <s v="KG"/>
    <s v=""/>
    <n v="50.4422"/>
    <s v=""/>
    <s v=""/>
  </r>
  <r>
    <n v="88051"/>
    <n v="1"/>
    <m/>
    <n v="30543"/>
    <x v="441"/>
    <s v="KG"/>
    <n v="50.4422"/>
    <n v="1"/>
    <m/>
    <n v="50.4422"/>
    <s v=""/>
    <n v="0"/>
    <n v="0"/>
  </r>
  <r>
    <n v="90150"/>
    <n v="0"/>
    <s v="ENTRADA AÉREA DE ENERGIA - 5KVA"/>
    <m/>
    <x v="0"/>
    <m/>
    <s v=""/>
    <m/>
    <s v="UN"/>
    <s v=""/>
    <n v="1577.0446254187189"/>
    <s v=""/>
    <s v=""/>
  </r>
  <r>
    <n v="90150"/>
    <n v="1"/>
    <m/>
    <n v="58412"/>
    <x v="442"/>
    <s v="UN"/>
    <n v="0.37609999999999999"/>
    <n v="4"/>
    <m/>
    <n v="1.5044"/>
    <s v=""/>
    <n v="0"/>
    <n v="0"/>
  </r>
  <r>
    <n v="90150"/>
    <n v="2"/>
    <m/>
    <n v="52845"/>
    <x v="443"/>
    <s v="M"/>
    <n v="3.5449000000000002"/>
    <n v="4"/>
    <m/>
    <n v="14.179600000000001"/>
    <s v=""/>
    <n v="0"/>
    <n v="0"/>
  </r>
  <r>
    <n v="90150"/>
    <n v="3"/>
    <m/>
    <n v="58602"/>
    <x v="444"/>
    <s v="UN"/>
    <n v="221.25239999999999"/>
    <n v="1"/>
    <m/>
    <n v="221.25239999999999"/>
    <s v=""/>
    <n v="0"/>
    <n v="0"/>
  </r>
  <r>
    <n v="90150"/>
    <n v="4"/>
    <m/>
    <n v="52805"/>
    <x v="445"/>
    <s v="M"/>
    <n v="3.8980999999999999"/>
    <n v="30"/>
    <m/>
    <n v="116.943"/>
    <s v=""/>
    <n v="0"/>
    <n v="0"/>
  </r>
  <r>
    <n v="90150"/>
    <n v="5"/>
    <m/>
    <n v="50830"/>
    <x v="446"/>
    <s v="UN"/>
    <n v="37.503599999999999"/>
    <n v="1"/>
    <m/>
    <n v="37.503599999999999"/>
    <s v=""/>
    <n v="0"/>
    <n v="0"/>
  </r>
  <r>
    <n v="90150"/>
    <n v="6"/>
    <m/>
    <n v="54576"/>
    <x v="447"/>
    <s v="UN"/>
    <n v="1.3"/>
    <n v="2"/>
    <m/>
    <n v="2.6"/>
    <s v=""/>
    <n v="0"/>
    <n v="0"/>
  </r>
  <r>
    <n v="90150"/>
    <n v="7"/>
    <m/>
    <n v="51641"/>
    <x v="448"/>
    <s v="M"/>
    <n v="8.7725000000000009"/>
    <n v="9"/>
    <m/>
    <n v="78.952500000000015"/>
    <s v=""/>
    <n v="0"/>
    <n v="0"/>
  </r>
  <r>
    <n v="90150"/>
    <n v="8"/>
    <m/>
    <n v="59030"/>
    <x v="449"/>
    <s v="M"/>
    <n v="0.19450000000000001"/>
    <n v="3"/>
    <m/>
    <n v="0.58350000000000002"/>
    <s v=""/>
    <n v="0"/>
    <n v="0"/>
  </r>
  <r>
    <n v="90150"/>
    <n v="9"/>
    <m/>
    <n v="58024"/>
    <x v="450"/>
    <s v="UN"/>
    <n v="2.0491999999999999"/>
    <n v="7"/>
    <m/>
    <n v="14.3444"/>
    <s v=""/>
    <n v="0"/>
    <n v="0"/>
  </r>
  <r>
    <n v="90150"/>
    <n v="10"/>
    <m/>
    <n v="57610"/>
    <x v="451"/>
    <s v="UN"/>
    <n v="59.200600000000001"/>
    <n v="1"/>
    <m/>
    <n v="59.200600000000001"/>
    <s v=""/>
    <n v="0"/>
    <n v="0"/>
  </r>
  <r>
    <n v="90150"/>
    <n v="11"/>
    <m/>
    <n v="51642"/>
    <x v="452"/>
    <s v="M"/>
    <n v="10.9876"/>
    <n v="9"/>
    <m/>
    <n v="98.888400000000004"/>
    <s v=""/>
    <n v="0"/>
    <n v="0"/>
  </r>
  <r>
    <n v="90150"/>
    <n v="12"/>
    <m/>
    <n v="51672"/>
    <x v="453"/>
    <s v="UN"/>
    <n v="5.66"/>
    <n v="1"/>
    <m/>
    <n v="5.66"/>
    <s v=""/>
    <n v="0"/>
    <n v="0"/>
  </r>
  <r>
    <n v="90150"/>
    <n v="13"/>
    <m/>
    <n v="2041"/>
    <x v="454"/>
    <s v="H"/>
    <n v="18.820516146129485"/>
    <n v="12"/>
    <m/>
    <n v="225.84619375355382"/>
    <s v=""/>
    <n v="0"/>
    <n v="0"/>
  </r>
  <r>
    <n v="90150"/>
    <n v="14"/>
    <m/>
    <n v="59010"/>
    <x v="455"/>
    <s v="UN"/>
    <n v="24.719000000000001"/>
    <n v="1"/>
    <m/>
    <n v="24.719000000000001"/>
    <s v=""/>
    <n v="0"/>
    <n v="0"/>
  </r>
  <r>
    <n v="90150"/>
    <n v="15"/>
    <m/>
    <n v="59021"/>
    <x v="456"/>
    <s v="UN"/>
    <n v="14.596299999999999"/>
    <n v="6"/>
    <m/>
    <n v="87.577799999999996"/>
    <s v=""/>
    <n v="0"/>
    <n v="0"/>
  </r>
  <r>
    <n v="90150"/>
    <n v="16"/>
    <m/>
    <n v="58020"/>
    <x v="457"/>
    <s v="UN"/>
    <n v="16.640699999999999"/>
    <n v="1"/>
    <m/>
    <n v="16.640699999999999"/>
    <s v=""/>
    <n v="0"/>
    <n v="0"/>
  </r>
  <r>
    <n v="90150"/>
    <n v="17"/>
    <m/>
    <n v="17715"/>
    <x v="458"/>
    <s v="KG"/>
    <n v="6.9610000000000003"/>
    <n v="0.2"/>
    <m/>
    <n v="1.3922000000000001"/>
    <s v=""/>
    <n v="0"/>
    <n v="0"/>
  </r>
  <r>
    <n v="90150"/>
    <n v="18"/>
    <m/>
    <n v="54453"/>
    <x v="459"/>
    <s v="UN"/>
    <n v="23.7834"/>
    <n v="2"/>
    <m/>
    <n v="47.566800000000001"/>
    <s v=""/>
    <n v="0"/>
    <n v="0"/>
  </r>
  <r>
    <n v="90150"/>
    <n v="19"/>
    <m/>
    <n v="2044"/>
    <x v="460"/>
    <s v="H"/>
    <n v="13.596734305430379"/>
    <n v="12"/>
    <m/>
    <n v="163.16081166516454"/>
    <s v=""/>
    <n v="0"/>
    <n v="0"/>
  </r>
  <r>
    <n v="90150"/>
    <n v="20"/>
    <m/>
    <n v="51264"/>
    <x v="461"/>
    <s v="UN"/>
    <n v="128.48699999999999"/>
    <n v="1"/>
    <m/>
    <n v="128.48699999999999"/>
    <s v=""/>
    <n v="0"/>
    <n v="0"/>
  </r>
  <r>
    <n v="90150"/>
    <n v="21"/>
    <m/>
    <n v="53269"/>
    <x v="462"/>
    <s v="UN"/>
    <n v="141.89660000000001"/>
    <n v="1"/>
    <m/>
    <n v="141.89660000000001"/>
    <s v=""/>
    <n v="0"/>
    <n v="0"/>
  </r>
  <r>
    <n v="90150"/>
    <n v="22"/>
    <m/>
    <n v="52430"/>
    <x v="463"/>
    <s v="M"/>
    <n v="1.8502000000000001"/>
    <n v="3"/>
    <m/>
    <n v="5.5506000000000002"/>
    <s v=""/>
    <n v="0"/>
    <n v="0"/>
  </r>
  <r>
    <n v="90150"/>
    <n v="23"/>
    <m/>
    <n v="58413"/>
    <x v="464"/>
    <s v="UN"/>
    <n v="0.62229999999999996"/>
    <n v="6"/>
    <m/>
    <n v="3.7337999999999996"/>
    <s v=""/>
    <n v="0"/>
    <n v="0"/>
  </r>
  <r>
    <n v="90150"/>
    <n v="24"/>
    <m/>
    <n v="52471"/>
    <x v="465"/>
    <s v="UN"/>
    <n v="1.8943000000000001"/>
    <n v="3"/>
    <m/>
    <n v="5.6829000000000001"/>
    <s v=""/>
    <n v="0"/>
    <n v="0"/>
  </r>
  <r>
    <n v="90150"/>
    <n v="25"/>
    <m/>
    <n v="51652"/>
    <x v="466"/>
    <s v="UN"/>
    <n v="1.1198999999999999"/>
    <n v="5"/>
    <m/>
    <n v="5.599499999999999"/>
    <s v=""/>
    <n v="0"/>
    <n v="0"/>
  </r>
  <r>
    <n v="90150"/>
    <n v="26"/>
    <m/>
    <n v="57214"/>
    <x v="467"/>
    <s v="UN"/>
    <n v="47.9026"/>
    <n v="1"/>
    <m/>
    <n v="47.9026"/>
    <s v=""/>
    <n v="0"/>
    <n v="0"/>
  </r>
  <r>
    <n v="90150"/>
    <n v="27"/>
    <m/>
    <n v="51651"/>
    <x v="468"/>
    <s v="UN"/>
    <n v="0.87890000000000001"/>
    <n v="5"/>
    <m/>
    <n v="4.3944999999999999"/>
    <s v=""/>
    <n v="0"/>
    <n v="0"/>
  </r>
  <r>
    <n v="90150"/>
    <n v="28"/>
    <m/>
    <n v="51603"/>
    <x v="469"/>
    <s v="UN"/>
    <n v="3.9369000000000001"/>
    <n v="2"/>
    <m/>
    <n v="7.8738000000000001"/>
    <s v=""/>
    <n v="0"/>
    <n v="0"/>
  </r>
  <r>
    <n v="90150"/>
    <n v="29"/>
    <m/>
    <n v="51602"/>
    <x v="470"/>
    <s v="UN"/>
    <n v="2.8881999999999999"/>
    <n v="2"/>
    <m/>
    <n v="5.7763999999999998"/>
    <s v=""/>
    <n v="0"/>
    <n v="0"/>
  </r>
  <r>
    <n v="90150"/>
    <n v="30"/>
    <m/>
    <n v="54022"/>
    <x v="471"/>
    <s v="M"/>
    <n v="8.1550999999999991"/>
    <n v="0.2"/>
    <m/>
    <n v="1.6310199999999999"/>
    <s v=""/>
    <n v="0"/>
    <n v="0"/>
  </r>
  <r>
    <n v="90152"/>
    <n v="0"/>
    <s v="ENTRADA AÉREA DE ENERGIA E TELEFONE - 6 À 12KVA"/>
    <m/>
    <x v="0"/>
    <m/>
    <s v=""/>
    <m/>
    <s v="UN"/>
    <s v=""/>
    <n v="1616.5475254187184"/>
    <s v=""/>
    <s v=""/>
  </r>
  <r>
    <n v="90152"/>
    <n v="1"/>
    <m/>
    <n v="51603"/>
    <x v="469"/>
    <s v="UN"/>
    <n v="3.9369000000000001"/>
    <n v="2"/>
    <m/>
    <n v="7.8738000000000001"/>
    <s v=""/>
    <n v="0"/>
    <n v="0"/>
  </r>
  <r>
    <n v="90152"/>
    <n v="2"/>
    <m/>
    <n v="2041"/>
    <x v="454"/>
    <s v="H"/>
    <n v="18.820516146129485"/>
    <n v="12"/>
    <m/>
    <n v="225.84619375355382"/>
    <s v=""/>
    <n v="0"/>
    <n v="0"/>
  </r>
  <r>
    <n v="90152"/>
    <n v="3"/>
    <m/>
    <n v="52471"/>
    <x v="465"/>
    <s v="UN"/>
    <n v="1.8943000000000001"/>
    <n v="3"/>
    <m/>
    <n v="5.6829000000000001"/>
    <s v=""/>
    <n v="0"/>
    <n v="0"/>
  </r>
  <r>
    <n v="90152"/>
    <n v="4"/>
    <m/>
    <n v="52430"/>
    <x v="463"/>
    <s v="M"/>
    <n v="1.8502000000000001"/>
    <n v="3"/>
    <m/>
    <n v="5.5506000000000002"/>
    <s v=""/>
    <n v="0"/>
    <n v="0"/>
  </r>
  <r>
    <n v="90152"/>
    <n v="5"/>
    <m/>
    <n v="59030"/>
    <x v="449"/>
    <s v="M"/>
    <n v="0.19450000000000001"/>
    <n v="4.8"/>
    <m/>
    <n v="0.93359999999999999"/>
    <s v=""/>
    <n v="0"/>
    <n v="0"/>
  </r>
  <r>
    <n v="90152"/>
    <n v="6"/>
    <m/>
    <n v="51672"/>
    <x v="453"/>
    <s v="UN"/>
    <n v="5.66"/>
    <n v="1"/>
    <m/>
    <n v="5.66"/>
    <s v=""/>
    <n v="0"/>
    <n v="0"/>
  </r>
  <r>
    <n v="90152"/>
    <n v="7"/>
    <m/>
    <n v="51652"/>
    <x v="466"/>
    <s v="UN"/>
    <n v="1.1198999999999999"/>
    <n v="5"/>
    <m/>
    <n v="5.599499999999999"/>
    <s v=""/>
    <n v="0"/>
    <n v="0"/>
  </r>
  <r>
    <n v="90152"/>
    <n v="8"/>
    <m/>
    <n v="51651"/>
    <x v="468"/>
    <s v="UN"/>
    <n v="0.87890000000000001"/>
    <n v="5"/>
    <m/>
    <n v="4.3944999999999999"/>
    <s v=""/>
    <n v="0"/>
    <n v="0"/>
  </r>
  <r>
    <n v="90152"/>
    <n v="9"/>
    <m/>
    <n v="59021"/>
    <x v="456"/>
    <s v="UN"/>
    <n v="14.596299999999999"/>
    <n v="6"/>
    <m/>
    <n v="87.577799999999996"/>
    <s v=""/>
    <n v="0"/>
    <n v="0"/>
  </r>
  <r>
    <n v="90152"/>
    <n v="10"/>
    <m/>
    <n v="51264"/>
    <x v="461"/>
    <s v="UN"/>
    <n v="128.48699999999999"/>
    <n v="1"/>
    <m/>
    <n v="128.48699999999999"/>
    <s v=""/>
    <n v="0"/>
    <n v="0"/>
  </r>
  <r>
    <n v="90152"/>
    <n v="11"/>
    <m/>
    <n v="17715"/>
    <x v="458"/>
    <s v="KG"/>
    <n v="6.9610000000000003"/>
    <n v="0.2"/>
    <m/>
    <n v="1.3922000000000001"/>
    <s v=""/>
    <n v="0"/>
    <n v="0"/>
  </r>
  <r>
    <n v="90152"/>
    <n v="12"/>
    <m/>
    <n v="2044"/>
    <x v="460"/>
    <s v="H"/>
    <n v="13.596734305430379"/>
    <n v="12"/>
    <m/>
    <n v="163.16081166516454"/>
    <s v=""/>
    <n v="0"/>
    <n v="0"/>
  </r>
  <r>
    <n v="90152"/>
    <n v="13"/>
    <m/>
    <n v="53261"/>
    <x v="472"/>
    <s v="UN"/>
    <n v="100.4682"/>
    <n v="1"/>
    <m/>
    <n v="100.4682"/>
    <s v=""/>
    <n v="0"/>
    <n v="0"/>
  </r>
  <r>
    <n v="90152"/>
    <n v="14"/>
    <m/>
    <n v="52845"/>
    <x v="443"/>
    <s v="M"/>
    <n v="3.5449000000000002"/>
    <n v="4"/>
    <m/>
    <n v="14.179600000000001"/>
    <s v=""/>
    <n v="0"/>
    <n v="0"/>
  </r>
  <r>
    <n v="90152"/>
    <n v="15"/>
    <m/>
    <n v="58602"/>
    <x v="444"/>
    <s v="UN"/>
    <n v="221.25239999999999"/>
    <n v="1"/>
    <m/>
    <n v="221.25239999999999"/>
    <s v=""/>
    <n v="0"/>
    <n v="0"/>
  </r>
  <r>
    <n v="90152"/>
    <n v="16"/>
    <m/>
    <n v="54453"/>
    <x v="459"/>
    <s v="UN"/>
    <n v="23.7834"/>
    <n v="2"/>
    <m/>
    <n v="47.566800000000001"/>
    <s v=""/>
    <n v="0"/>
    <n v="0"/>
  </r>
  <r>
    <n v="90152"/>
    <n v="17"/>
    <m/>
    <n v="51641"/>
    <x v="448"/>
    <s v="M"/>
    <n v="8.7725000000000009"/>
    <n v="9"/>
    <m/>
    <n v="78.952500000000015"/>
    <s v=""/>
    <n v="0"/>
    <n v="0"/>
  </r>
  <r>
    <n v="90152"/>
    <n v="18"/>
    <m/>
    <n v="58024"/>
    <x v="450"/>
    <s v="UN"/>
    <n v="2.0491999999999999"/>
    <n v="1"/>
    <m/>
    <n v="2.0491999999999999"/>
    <s v=""/>
    <n v="0"/>
    <n v="0"/>
  </r>
  <r>
    <n v="90152"/>
    <n v="19"/>
    <m/>
    <n v="59020"/>
    <x v="473"/>
    <s v="UN"/>
    <n v="5.4438000000000004"/>
    <n v="1"/>
    <m/>
    <n v="5.4438000000000004"/>
    <s v=""/>
    <n v="0"/>
    <n v="0"/>
  </r>
  <r>
    <n v="90152"/>
    <n v="20"/>
    <m/>
    <n v="50830"/>
    <x v="446"/>
    <s v="UN"/>
    <n v="37.503599999999999"/>
    <n v="1"/>
    <m/>
    <n v="37.503599999999999"/>
    <s v=""/>
    <n v="0"/>
    <n v="0"/>
  </r>
  <r>
    <n v="90152"/>
    <n v="21"/>
    <m/>
    <n v="51642"/>
    <x v="452"/>
    <s v="M"/>
    <n v="10.9876"/>
    <n v="9"/>
    <m/>
    <n v="98.888400000000004"/>
    <s v=""/>
    <n v="0"/>
    <n v="0"/>
  </r>
  <r>
    <n v="90152"/>
    <n v="22"/>
    <m/>
    <n v="51602"/>
    <x v="470"/>
    <s v="UN"/>
    <n v="2.8881999999999999"/>
    <n v="2"/>
    <m/>
    <n v="5.7763999999999998"/>
    <s v=""/>
    <n v="0"/>
    <n v="0"/>
  </r>
  <r>
    <n v="90152"/>
    <n v="23"/>
    <m/>
    <n v="52806"/>
    <x v="474"/>
    <s v="M"/>
    <n v="5.8967999999999998"/>
    <n v="30"/>
    <m/>
    <n v="176.904"/>
    <s v=""/>
    <n v="0"/>
    <n v="0"/>
  </r>
  <r>
    <n v="90152"/>
    <n v="24"/>
    <m/>
    <n v="59010"/>
    <x v="455"/>
    <s v="UN"/>
    <n v="24.719000000000001"/>
    <n v="1"/>
    <m/>
    <n v="24.719000000000001"/>
    <s v=""/>
    <n v="0"/>
    <n v="0"/>
  </r>
  <r>
    <n v="90152"/>
    <n v="25"/>
    <m/>
    <n v="59005"/>
    <x v="475"/>
    <s v="UN"/>
    <n v="11.94"/>
    <n v="1"/>
    <m/>
    <n v="11.94"/>
    <s v=""/>
    <n v="0"/>
    <n v="0"/>
  </r>
  <r>
    <n v="90152"/>
    <n v="26"/>
    <m/>
    <n v="54576"/>
    <x v="447"/>
    <s v="UN"/>
    <n v="1.3"/>
    <n v="2"/>
    <m/>
    <n v="2.6"/>
    <s v=""/>
    <n v="0"/>
    <n v="0"/>
  </r>
  <r>
    <n v="90152"/>
    <n v="27"/>
    <m/>
    <n v="58412"/>
    <x v="442"/>
    <s v="UN"/>
    <n v="0.37609999999999999"/>
    <n v="4"/>
    <m/>
    <n v="1.5044"/>
    <s v=""/>
    <n v="0"/>
    <n v="0"/>
  </r>
  <r>
    <n v="90152"/>
    <n v="28"/>
    <m/>
    <n v="58025"/>
    <x v="476"/>
    <s v="UN"/>
    <n v="2.5886"/>
    <n v="6"/>
    <m/>
    <n v="15.531600000000001"/>
    <s v=""/>
    <n v="0"/>
    <n v="0"/>
  </r>
  <r>
    <n v="90152"/>
    <n v="29"/>
    <m/>
    <n v="58020"/>
    <x v="457"/>
    <s v="UN"/>
    <n v="16.640699999999999"/>
    <n v="1"/>
    <m/>
    <n v="16.640699999999999"/>
    <s v=""/>
    <n v="0"/>
    <n v="0"/>
  </r>
  <r>
    <n v="90152"/>
    <n v="30"/>
    <m/>
    <n v="57214"/>
    <x v="467"/>
    <s v="UN"/>
    <n v="47.9026"/>
    <n v="1"/>
    <m/>
    <n v="47.9026"/>
    <s v=""/>
    <n v="0"/>
    <n v="0"/>
  </r>
  <r>
    <n v="90152"/>
    <n v="31"/>
    <m/>
    <n v="58413"/>
    <x v="464"/>
    <s v="UN"/>
    <n v="0.62229999999999996"/>
    <n v="6"/>
    <m/>
    <n v="3.7337999999999996"/>
    <s v=""/>
    <n v="0"/>
    <n v="0"/>
  </r>
  <r>
    <n v="90152"/>
    <n v="32"/>
    <m/>
    <n v="57610"/>
    <x v="451"/>
    <s v="UN"/>
    <n v="59.200600000000001"/>
    <n v="1"/>
    <m/>
    <n v="59.200600000000001"/>
    <s v=""/>
    <n v="0"/>
    <n v="0"/>
  </r>
  <r>
    <n v="90152"/>
    <n v="33"/>
    <m/>
    <n v="54022"/>
    <x v="471"/>
    <s v="M"/>
    <n v="8.1550999999999991"/>
    <n v="0.2"/>
    <m/>
    <n v="1.6310199999999999"/>
    <s v=""/>
    <n v="0"/>
    <n v="0"/>
  </r>
  <r>
    <n v="90153"/>
    <n v="0"/>
    <s v="ENTRADA AÉREA DE ENERGIA E TELEFONE - 13 À 16KVA"/>
    <m/>
    <x v="0"/>
    <m/>
    <s v=""/>
    <m/>
    <s v="UN"/>
    <s v=""/>
    <n v="1843.3414654187181"/>
    <s v=""/>
    <s v=""/>
  </r>
  <r>
    <n v="90153"/>
    <n v="1"/>
    <m/>
    <n v="52430"/>
    <x v="463"/>
    <s v="M"/>
    <n v="1.8502000000000001"/>
    <n v="3"/>
    <m/>
    <n v="5.5506000000000002"/>
    <s v=""/>
    <n v="0"/>
    <n v="0"/>
  </r>
  <r>
    <n v="90153"/>
    <n v="2"/>
    <m/>
    <n v="52471"/>
    <x v="465"/>
    <s v="UN"/>
    <n v="1.8943000000000001"/>
    <n v="3"/>
    <m/>
    <n v="5.6829000000000001"/>
    <s v=""/>
    <n v="0"/>
    <n v="0"/>
  </r>
  <r>
    <n v="90153"/>
    <n v="3"/>
    <m/>
    <n v="52807"/>
    <x v="477"/>
    <s v="M"/>
    <n v="8.9335000000000004"/>
    <n v="30"/>
    <m/>
    <n v="268.005"/>
    <s v=""/>
    <n v="0"/>
    <n v="0"/>
  </r>
  <r>
    <n v="90153"/>
    <n v="4"/>
    <m/>
    <n v="52846"/>
    <x v="478"/>
    <s v="M"/>
    <n v="7.4828999999999999"/>
    <n v="4"/>
    <m/>
    <n v="29.9316"/>
    <s v=""/>
    <n v="0"/>
    <n v="0"/>
  </r>
  <r>
    <n v="90153"/>
    <n v="5"/>
    <m/>
    <n v="54022"/>
    <x v="471"/>
    <s v="M"/>
    <n v="8.1550999999999991"/>
    <n v="0.2"/>
    <m/>
    <n v="1.6310199999999999"/>
    <s v=""/>
    <n v="0"/>
    <n v="0"/>
  </r>
  <r>
    <n v="90153"/>
    <n v="6"/>
    <m/>
    <n v="51654"/>
    <x v="479"/>
    <s v="UN"/>
    <n v="2.4419"/>
    <n v="5"/>
    <m/>
    <n v="12.2095"/>
    <s v=""/>
    <n v="0"/>
    <n v="0"/>
  </r>
  <r>
    <n v="90153"/>
    <n v="7"/>
    <m/>
    <n v="51641"/>
    <x v="448"/>
    <s v="M"/>
    <n v="8.7725000000000009"/>
    <n v="9"/>
    <m/>
    <n v="78.952500000000015"/>
    <s v=""/>
    <n v="0"/>
    <n v="0"/>
  </r>
  <r>
    <n v="90153"/>
    <n v="8"/>
    <m/>
    <n v="17715"/>
    <x v="458"/>
    <s v="KG"/>
    <n v="6.9610000000000003"/>
    <n v="0.2"/>
    <m/>
    <n v="1.3922000000000001"/>
    <s v=""/>
    <n v="0"/>
    <n v="0"/>
  </r>
  <r>
    <n v="90153"/>
    <n v="9"/>
    <m/>
    <n v="51651"/>
    <x v="468"/>
    <s v="UN"/>
    <n v="0.87890000000000001"/>
    <n v="5"/>
    <m/>
    <n v="4.3944999999999999"/>
    <s v=""/>
    <n v="0"/>
    <n v="0"/>
  </r>
  <r>
    <n v="90153"/>
    <n v="10"/>
    <m/>
    <n v="51605"/>
    <x v="480"/>
    <s v="UN"/>
    <n v="9.8917999999999999"/>
    <n v="2"/>
    <m/>
    <n v="19.7836"/>
    <s v=""/>
    <n v="0"/>
    <n v="0"/>
  </r>
  <r>
    <n v="90153"/>
    <n v="11"/>
    <m/>
    <n v="51602"/>
    <x v="470"/>
    <s v="UN"/>
    <n v="2.8881999999999999"/>
    <n v="2"/>
    <m/>
    <n v="5.7763999999999998"/>
    <s v=""/>
    <n v="0"/>
    <n v="0"/>
  </r>
  <r>
    <n v="90153"/>
    <n v="12"/>
    <m/>
    <n v="51264"/>
    <x v="461"/>
    <s v="UN"/>
    <n v="128.48699999999999"/>
    <n v="1"/>
    <m/>
    <n v="128.48699999999999"/>
    <s v=""/>
    <n v="0"/>
    <n v="0"/>
  </r>
  <r>
    <n v="90153"/>
    <n v="13"/>
    <m/>
    <n v="50830"/>
    <x v="446"/>
    <s v="UN"/>
    <n v="37.503599999999999"/>
    <n v="1"/>
    <m/>
    <n v="37.503599999999999"/>
    <s v=""/>
    <n v="0"/>
    <n v="0"/>
  </r>
  <r>
    <n v="90153"/>
    <n v="14"/>
    <m/>
    <n v="51674"/>
    <x v="481"/>
    <s v="UN"/>
    <n v="18.666899999999998"/>
    <n v="1"/>
    <m/>
    <n v="18.666899999999998"/>
    <s v=""/>
    <n v="0"/>
    <n v="0"/>
  </r>
  <r>
    <n v="90153"/>
    <n v="15"/>
    <m/>
    <n v="51644"/>
    <x v="482"/>
    <s v="M"/>
    <n v="16.799099999999999"/>
    <n v="6"/>
    <m/>
    <n v="100.7946"/>
    <s v=""/>
    <n v="0"/>
    <n v="0"/>
  </r>
  <r>
    <n v="90153"/>
    <n v="16"/>
    <m/>
    <n v="2044"/>
    <x v="460"/>
    <s v="H"/>
    <n v="13.596734305430379"/>
    <n v="12"/>
    <m/>
    <n v="163.16081166516454"/>
    <s v=""/>
    <n v="0"/>
    <n v="0"/>
  </r>
  <r>
    <n v="90153"/>
    <n v="17"/>
    <m/>
    <n v="61082"/>
    <x v="483"/>
    <s v="UN"/>
    <n v="63.913699999999999"/>
    <n v="2"/>
    <m/>
    <n v="127.8274"/>
    <s v=""/>
    <n v="0"/>
    <n v="0"/>
  </r>
  <r>
    <n v="90153"/>
    <n v="18"/>
    <m/>
    <n v="58602"/>
    <x v="444"/>
    <s v="UN"/>
    <n v="221.25239999999999"/>
    <n v="1"/>
    <m/>
    <n v="221.25239999999999"/>
    <s v=""/>
    <n v="0"/>
    <n v="0"/>
  </r>
  <r>
    <n v="90153"/>
    <n v="19"/>
    <m/>
    <n v="59021"/>
    <x v="456"/>
    <s v="UN"/>
    <n v="14.596299999999999"/>
    <n v="6"/>
    <m/>
    <n v="87.577799999999996"/>
    <s v=""/>
    <n v="0"/>
    <n v="0"/>
  </r>
  <r>
    <n v="90153"/>
    <n v="20"/>
    <m/>
    <n v="58412"/>
    <x v="442"/>
    <s v="UN"/>
    <n v="0.37609999999999999"/>
    <n v="4"/>
    <m/>
    <n v="1.5044"/>
    <s v=""/>
    <n v="0"/>
    <n v="0"/>
  </r>
  <r>
    <n v="90153"/>
    <n v="21"/>
    <m/>
    <n v="53261"/>
    <x v="472"/>
    <s v="UN"/>
    <n v="100.4682"/>
    <n v="1"/>
    <m/>
    <n v="100.4682"/>
    <s v=""/>
    <n v="0"/>
    <n v="0"/>
  </r>
  <r>
    <n v="90153"/>
    <n v="22"/>
    <m/>
    <n v="59030"/>
    <x v="449"/>
    <s v="M"/>
    <n v="0.19450000000000001"/>
    <n v="5.52"/>
    <m/>
    <n v="1.0736399999999999"/>
    <s v=""/>
    <n v="0"/>
    <n v="0"/>
  </r>
  <r>
    <n v="90153"/>
    <n v="23"/>
    <m/>
    <n v="59020"/>
    <x v="473"/>
    <s v="UN"/>
    <n v="5.4438000000000004"/>
    <n v="1"/>
    <m/>
    <n v="5.4438000000000004"/>
    <s v=""/>
    <n v="0"/>
    <n v="0"/>
  </r>
  <r>
    <n v="90153"/>
    <n v="24"/>
    <m/>
    <n v="59010"/>
    <x v="455"/>
    <s v="UN"/>
    <n v="24.719000000000001"/>
    <n v="1"/>
    <m/>
    <n v="24.719000000000001"/>
    <s v=""/>
    <n v="0"/>
    <n v="0"/>
  </r>
  <r>
    <n v="90153"/>
    <n v="25"/>
    <m/>
    <n v="59005"/>
    <x v="475"/>
    <s v="UN"/>
    <n v="11.94"/>
    <n v="1"/>
    <m/>
    <n v="11.94"/>
    <s v=""/>
    <n v="0"/>
    <n v="0"/>
  </r>
  <r>
    <n v="90153"/>
    <n v="26"/>
    <m/>
    <n v="57214"/>
    <x v="467"/>
    <s v="UN"/>
    <n v="47.9026"/>
    <n v="1"/>
    <m/>
    <n v="47.9026"/>
    <s v=""/>
    <n v="0"/>
    <n v="0"/>
  </r>
  <r>
    <n v="90153"/>
    <n v="27"/>
    <m/>
    <n v="54576"/>
    <x v="447"/>
    <s v="UN"/>
    <n v="1.3"/>
    <n v="2"/>
    <m/>
    <n v="2.6"/>
    <s v=""/>
    <n v="0"/>
    <n v="0"/>
  </r>
  <r>
    <n v="90153"/>
    <n v="28"/>
    <m/>
    <n v="58030"/>
    <x v="484"/>
    <s v="UN"/>
    <n v="3.0396999999999998"/>
    <n v="6"/>
    <m/>
    <n v="18.238199999999999"/>
    <s v=""/>
    <n v="0"/>
    <n v="0"/>
  </r>
  <r>
    <n v="90153"/>
    <n v="29"/>
    <m/>
    <n v="58020"/>
    <x v="457"/>
    <s v="UN"/>
    <n v="16.640699999999999"/>
    <n v="1"/>
    <m/>
    <n v="16.640699999999999"/>
    <s v=""/>
    <n v="0"/>
    <n v="0"/>
  </r>
  <r>
    <n v="90153"/>
    <n v="30"/>
    <m/>
    <n v="57610"/>
    <x v="451"/>
    <s v="UN"/>
    <n v="59.200600000000001"/>
    <n v="1"/>
    <m/>
    <n v="59.200600000000001"/>
    <s v=""/>
    <n v="0"/>
    <n v="0"/>
  </r>
  <r>
    <n v="90153"/>
    <n v="31"/>
    <m/>
    <n v="58415"/>
    <x v="485"/>
    <s v="UN"/>
    <n v="1.0992"/>
    <n v="6"/>
    <m/>
    <n v="6.5952000000000002"/>
    <s v=""/>
    <n v="0"/>
    <n v="0"/>
  </r>
  <r>
    <n v="90153"/>
    <n v="32"/>
    <m/>
    <n v="58025"/>
    <x v="476"/>
    <s v="UN"/>
    <n v="2.5886"/>
    <n v="1"/>
    <m/>
    <n v="2.5886"/>
    <s v=""/>
    <n v="0"/>
    <n v="0"/>
  </r>
  <r>
    <n v="90153"/>
    <n v="33"/>
    <m/>
    <n v="2041"/>
    <x v="454"/>
    <s v="H"/>
    <n v="18.820516146129485"/>
    <n v="12"/>
    <m/>
    <n v="225.84619375355382"/>
    <s v=""/>
    <n v="0"/>
    <n v="0"/>
  </r>
  <r>
    <n v="90154"/>
    <n v="0"/>
    <s v="ENTRADA AÉREA DE ENERGIA E TELEFONE - 17 À 20KVA"/>
    <m/>
    <x v="0"/>
    <m/>
    <s v=""/>
    <m/>
    <s v="UN"/>
    <s v=""/>
    <n v="1843.3414654187179"/>
    <s v=""/>
    <s v=""/>
  </r>
  <r>
    <n v="90154"/>
    <n v="1"/>
    <m/>
    <n v="51651"/>
    <x v="468"/>
    <s v="UN"/>
    <n v="0.87890000000000001"/>
    <n v="5"/>
    <m/>
    <n v="4.3944999999999999"/>
    <s v=""/>
    <n v="0"/>
    <n v="0"/>
  </r>
  <r>
    <n v="90154"/>
    <n v="2"/>
    <m/>
    <n v="58602"/>
    <x v="444"/>
    <s v="UN"/>
    <n v="221.25239999999999"/>
    <n v="1"/>
    <m/>
    <n v="221.25239999999999"/>
    <s v=""/>
    <n v="0"/>
    <n v="0"/>
  </r>
  <r>
    <n v="90154"/>
    <n v="3"/>
    <m/>
    <n v="51674"/>
    <x v="481"/>
    <s v="UN"/>
    <n v="18.666899999999998"/>
    <n v="1"/>
    <m/>
    <n v="18.666899999999998"/>
    <s v=""/>
    <n v="0"/>
    <n v="0"/>
  </r>
  <r>
    <n v="90154"/>
    <n v="4"/>
    <m/>
    <n v="51641"/>
    <x v="448"/>
    <s v="M"/>
    <n v="8.7725000000000009"/>
    <n v="9"/>
    <m/>
    <n v="78.952500000000015"/>
    <s v=""/>
    <n v="0"/>
    <n v="0"/>
  </r>
  <r>
    <n v="90154"/>
    <n v="5"/>
    <m/>
    <n v="52807"/>
    <x v="477"/>
    <s v="M"/>
    <n v="8.9335000000000004"/>
    <n v="30"/>
    <m/>
    <n v="268.005"/>
    <s v=""/>
    <n v="0"/>
    <n v="0"/>
  </r>
  <r>
    <n v="90154"/>
    <n v="6"/>
    <m/>
    <n v="59020"/>
    <x v="473"/>
    <s v="UN"/>
    <n v="5.4438000000000004"/>
    <n v="1"/>
    <m/>
    <n v="5.4438000000000004"/>
    <s v=""/>
    <n v="0"/>
    <n v="0"/>
  </r>
  <r>
    <n v="90154"/>
    <n v="7"/>
    <m/>
    <n v="51602"/>
    <x v="470"/>
    <s v="UN"/>
    <n v="2.8881999999999999"/>
    <n v="2"/>
    <m/>
    <n v="5.7763999999999998"/>
    <s v=""/>
    <n v="0"/>
    <n v="0"/>
  </r>
  <r>
    <n v="90154"/>
    <n v="8"/>
    <m/>
    <n v="52430"/>
    <x v="463"/>
    <s v="M"/>
    <n v="1.8502000000000001"/>
    <n v="3"/>
    <m/>
    <n v="5.5506000000000002"/>
    <s v=""/>
    <n v="0"/>
    <n v="0"/>
  </r>
  <r>
    <n v="90154"/>
    <n v="9"/>
    <m/>
    <n v="59021"/>
    <x v="456"/>
    <s v="UN"/>
    <n v="14.596299999999999"/>
    <n v="6"/>
    <m/>
    <n v="87.577799999999996"/>
    <s v=""/>
    <n v="0"/>
    <n v="0"/>
  </r>
  <r>
    <n v="90154"/>
    <n v="10"/>
    <m/>
    <n v="51264"/>
    <x v="461"/>
    <s v="UN"/>
    <n v="128.48699999999999"/>
    <n v="1"/>
    <m/>
    <n v="128.48699999999999"/>
    <s v=""/>
    <n v="0"/>
    <n v="0"/>
  </r>
  <r>
    <n v="90154"/>
    <n v="11"/>
    <m/>
    <n v="50830"/>
    <x v="446"/>
    <s v="UN"/>
    <n v="37.503599999999999"/>
    <n v="1"/>
    <m/>
    <n v="37.503599999999999"/>
    <s v=""/>
    <n v="0"/>
    <n v="0"/>
  </r>
  <r>
    <n v="90154"/>
    <n v="12"/>
    <m/>
    <n v="17715"/>
    <x v="458"/>
    <s v="KG"/>
    <n v="6.9610000000000003"/>
    <n v="0.2"/>
    <m/>
    <n v="1.3922000000000001"/>
    <s v=""/>
    <n v="0"/>
    <n v="0"/>
  </r>
  <r>
    <n v="90154"/>
    <n v="13"/>
    <m/>
    <n v="2044"/>
    <x v="460"/>
    <s v="H"/>
    <n v="13.596734305430379"/>
    <n v="12"/>
    <m/>
    <n v="163.16081166516454"/>
    <s v=""/>
    <n v="0"/>
    <n v="0"/>
  </r>
  <r>
    <n v="90154"/>
    <n v="14"/>
    <m/>
    <n v="51605"/>
    <x v="480"/>
    <s v="UN"/>
    <n v="9.8917999999999999"/>
    <n v="2"/>
    <m/>
    <n v="19.7836"/>
    <s v=""/>
    <n v="0"/>
    <n v="0"/>
  </r>
  <r>
    <n v="90154"/>
    <n v="15"/>
    <m/>
    <n v="2041"/>
    <x v="454"/>
    <s v="H"/>
    <n v="18.820516146129485"/>
    <n v="12"/>
    <m/>
    <n v="225.84619375355382"/>
    <s v=""/>
    <n v="0"/>
    <n v="0"/>
  </r>
  <r>
    <n v="90154"/>
    <n v="16"/>
    <m/>
    <n v="61082"/>
    <x v="483"/>
    <s v="UN"/>
    <n v="63.913699999999999"/>
    <n v="2"/>
    <m/>
    <n v="127.8274"/>
    <s v=""/>
    <n v="0"/>
    <n v="0"/>
  </r>
  <r>
    <n v="90154"/>
    <n v="17"/>
    <m/>
    <n v="51644"/>
    <x v="482"/>
    <s v="M"/>
    <n v="16.799099999999999"/>
    <n v="6"/>
    <m/>
    <n v="100.7946"/>
    <s v=""/>
    <n v="0"/>
    <n v="0"/>
  </r>
  <r>
    <n v="90154"/>
    <n v="18"/>
    <m/>
    <n v="52471"/>
    <x v="465"/>
    <s v="UN"/>
    <n v="1.8943000000000001"/>
    <n v="3"/>
    <m/>
    <n v="5.6829000000000001"/>
    <s v=""/>
    <n v="0"/>
    <n v="0"/>
  </r>
  <r>
    <n v="90154"/>
    <n v="19"/>
    <m/>
    <n v="51654"/>
    <x v="479"/>
    <s v="UN"/>
    <n v="2.4419"/>
    <n v="5"/>
    <m/>
    <n v="12.2095"/>
    <s v=""/>
    <n v="0"/>
    <n v="0"/>
  </r>
  <r>
    <n v="90154"/>
    <n v="20"/>
    <m/>
    <n v="57214"/>
    <x v="467"/>
    <s v="UN"/>
    <n v="47.9026"/>
    <n v="1"/>
    <m/>
    <n v="47.9026"/>
    <s v=""/>
    <n v="0"/>
    <n v="0"/>
  </r>
  <r>
    <n v="90154"/>
    <n v="21"/>
    <m/>
    <n v="54022"/>
    <x v="471"/>
    <s v="M"/>
    <n v="8.1550999999999991"/>
    <n v="0.2"/>
    <m/>
    <n v="1.6310199999999999"/>
    <s v=""/>
    <n v="0"/>
    <n v="0"/>
  </r>
  <r>
    <n v="90154"/>
    <n v="22"/>
    <m/>
    <n v="59010"/>
    <x v="455"/>
    <s v="UN"/>
    <n v="24.719000000000001"/>
    <n v="1"/>
    <m/>
    <n v="24.719000000000001"/>
    <s v=""/>
    <n v="0"/>
    <n v="0"/>
  </r>
  <r>
    <n v="90154"/>
    <n v="23"/>
    <m/>
    <n v="59005"/>
    <x v="475"/>
    <s v="UN"/>
    <n v="11.94"/>
    <n v="1"/>
    <m/>
    <n v="11.94"/>
    <s v=""/>
    <n v="0"/>
    <n v="0"/>
  </r>
  <r>
    <n v="90154"/>
    <n v="24"/>
    <m/>
    <n v="58415"/>
    <x v="485"/>
    <s v="UN"/>
    <n v="1.0992"/>
    <n v="6"/>
    <m/>
    <n v="6.5952000000000002"/>
    <s v=""/>
    <n v="0"/>
    <n v="0"/>
  </r>
  <r>
    <n v="90154"/>
    <n v="25"/>
    <m/>
    <n v="58412"/>
    <x v="442"/>
    <s v="UN"/>
    <n v="0.37609999999999999"/>
    <n v="4"/>
    <m/>
    <n v="1.5044"/>
    <s v=""/>
    <n v="0"/>
    <n v="0"/>
  </r>
  <r>
    <n v="90154"/>
    <n v="26"/>
    <m/>
    <n v="58030"/>
    <x v="484"/>
    <s v="UN"/>
    <n v="3.0396999999999998"/>
    <n v="6"/>
    <m/>
    <n v="18.238199999999999"/>
    <s v=""/>
    <n v="0"/>
    <n v="0"/>
  </r>
  <r>
    <n v="90154"/>
    <n v="27"/>
    <m/>
    <n v="59030"/>
    <x v="449"/>
    <s v="M"/>
    <n v="0.19450000000000001"/>
    <n v="5.52"/>
    <m/>
    <n v="1.0736399999999999"/>
    <s v=""/>
    <n v="0"/>
    <n v="0"/>
  </r>
  <r>
    <n v="90154"/>
    <n v="28"/>
    <m/>
    <n v="58020"/>
    <x v="457"/>
    <s v="UN"/>
    <n v="16.640699999999999"/>
    <n v="1"/>
    <m/>
    <n v="16.640699999999999"/>
    <s v=""/>
    <n v="0"/>
    <n v="0"/>
  </r>
  <r>
    <n v="90154"/>
    <n v="29"/>
    <m/>
    <n v="57610"/>
    <x v="451"/>
    <s v="UN"/>
    <n v="59.200600000000001"/>
    <n v="1"/>
    <m/>
    <n v="59.200600000000001"/>
    <s v=""/>
    <n v="0"/>
    <n v="0"/>
  </r>
  <r>
    <n v="90154"/>
    <n v="30"/>
    <m/>
    <n v="52846"/>
    <x v="478"/>
    <s v="M"/>
    <n v="7.4828999999999999"/>
    <n v="4"/>
    <m/>
    <n v="29.9316"/>
    <s v=""/>
    <n v="0"/>
    <n v="0"/>
  </r>
  <r>
    <n v="90154"/>
    <n v="31"/>
    <m/>
    <n v="54576"/>
    <x v="447"/>
    <s v="UN"/>
    <n v="1.3"/>
    <n v="2"/>
    <m/>
    <n v="2.6"/>
    <s v=""/>
    <n v="0"/>
    <n v="0"/>
  </r>
  <r>
    <n v="90154"/>
    <n v="32"/>
    <m/>
    <n v="53261"/>
    <x v="472"/>
    <s v="UN"/>
    <n v="100.4682"/>
    <n v="1"/>
    <m/>
    <n v="100.4682"/>
    <s v=""/>
    <n v="0"/>
    <n v="0"/>
  </r>
  <r>
    <n v="90154"/>
    <n v="33"/>
    <m/>
    <n v="58025"/>
    <x v="476"/>
    <s v="UN"/>
    <n v="2.5886"/>
    <n v="1"/>
    <m/>
    <n v="2.5886"/>
    <s v=""/>
    <n v="0"/>
    <n v="0"/>
  </r>
  <r>
    <n v="90155"/>
    <n v="0"/>
    <s v="ENTRADA AÉREA DE ENERGIA E TELEFONE - 21 À 23KVA"/>
    <m/>
    <x v="0"/>
    <m/>
    <s v=""/>
    <m/>
    <s v="UN"/>
    <s v=""/>
    <n v="2214.0714831280775"/>
    <s v=""/>
    <s v=""/>
  </r>
  <r>
    <n v="90155"/>
    <n v="1"/>
    <m/>
    <n v="17715"/>
    <x v="458"/>
    <s v="KG"/>
    <n v="6.9610000000000003"/>
    <n v="0.2"/>
    <m/>
    <n v="1.3922000000000001"/>
    <s v=""/>
    <n v="0"/>
    <n v="0"/>
  </r>
  <r>
    <n v="90155"/>
    <n v="2"/>
    <m/>
    <n v="50830"/>
    <x v="446"/>
    <s v="UN"/>
    <n v="37.503599999999999"/>
    <n v="1"/>
    <m/>
    <n v="37.503599999999999"/>
    <s v=""/>
    <n v="0"/>
    <n v="0"/>
  </r>
  <r>
    <n v="90155"/>
    <n v="3"/>
    <m/>
    <n v="51264"/>
    <x v="461"/>
    <s v="UN"/>
    <n v="128.48699999999999"/>
    <n v="1"/>
    <m/>
    <n v="128.48699999999999"/>
    <s v=""/>
    <n v="0"/>
    <n v="0"/>
  </r>
  <r>
    <n v="90155"/>
    <n v="4"/>
    <m/>
    <n v="51606"/>
    <x v="486"/>
    <s v="UN"/>
    <n v="16.574000000000002"/>
    <n v="2"/>
    <m/>
    <n v="33.148000000000003"/>
    <s v=""/>
    <n v="0"/>
    <n v="0"/>
  </r>
  <r>
    <n v="90155"/>
    <n v="5"/>
    <m/>
    <n v="2044"/>
    <x v="460"/>
    <s v="H"/>
    <n v="13.596734305430379"/>
    <n v="18"/>
    <m/>
    <n v="244.74121749774682"/>
    <s v=""/>
    <n v="0"/>
    <n v="0"/>
  </r>
  <r>
    <n v="90155"/>
    <n v="6"/>
    <m/>
    <n v="51675"/>
    <x v="487"/>
    <s v="UN"/>
    <n v="28.4438"/>
    <n v="1"/>
    <m/>
    <n v="28.4438"/>
    <s v=""/>
    <n v="0"/>
    <n v="0"/>
  </r>
  <r>
    <n v="90155"/>
    <n v="7"/>
    <m/>
    <n v="51641"/>
    <x v="448"/>
    <s v="M"/>
    <n v="8.7725000000000009"/>
    <n v="9"/>
    <m/>
    <n v="78.952500000000015"/>
    <s v=""/>
    <n v="0"/>
    <n v="0"/>
  </r>
  <r>
    <n v="90155"/>
    <n v="8"/>
    <m/>
    <n v="52430"/>
    <x v="463"/>
    <s v="M"/>
    <n v="1.8502000000000001"/>
    <n v="3"/>
    <m/>
    <n v="5.5506000000000002"/>
    <s v=""/>
    <n v="0"/>
    <n v="0"/>
  </r>
  <r>
    <n v="90155"/>
    <n v="9"/>
    <m/>
    <n v="51655"/>
    <x v="488"/>
    <s v="UN"/>
    <n v="3.4327999999999999"/>
    <n v="5"/>
    <m/>
    <n v="17.163999999999998"/>
    <s v=""/>
    <n v="0"/>
    <n v="0"/>
  </r>
  <r>
    <n v="90155"/>
    <n v="10"/>
    <m/>
    <n v="2041"/>
    <x v="454"/>
    <s v="H"/>
    <n v="18.820516146129485"/>
    <n v="18"/>
    <m/>
    <n v="338.76929063033072"/>
    <s v=""/>
    <n v="0"/>
    <n v="0"/>
  </r>
  <r>
    <n v="90155"/>
    <n v="11"/>
    <m/>
    <n v="58020"/>
    <x v="457"/>
    <s v="UN"/>
    <n v="16.640699999999999"/>
    <n v="1"/>
    <m/>
    <n v="16.640699999999999"/>
    <s v=""/>
    <n v="0"/>
    <n v="0"/>
  </r>
  <r>
    <n v="90155"/>
    <n v="12"/>
    <m/>
    <n v="61082"/>
    <x v="483"/>
    <s v="UN"/>
    <n v="63.913699999999999"/>
    <n v="2"/>
    <m/>
    <n v="127.8274"/>
    <s v=""/>
    <n v="0"/>
    <n v="0"/>
  </r>
  <r>
    <n v="90155"/>
    <n v="13"/>
    <m/>
    <n v="58031"/>
    <x v="489"/>
    <s v="UN"/>
    <n v="3.5219"/>
    <n v="6"/>
    <m/>
    <n v="21.131399999999999"/>
    <s v=""/>
    <n v="0"/>
    <n v="0"/>
  </r>
  <r>
    <n v="90155"/>
    <n v="14"/>
    <m/>
    <n v="58602"/>
    <x v="444"/>
    <s v="UN"/>
    <n v="221.25239999999999"/>
    <n v="1"/>
    <m/>
    <n v="221.25239999999999"/>
    <s v=""/>
    <n v="0"/>
    <n v="0"/>
  </r>
  <r>
    <n v="90155"/>
    <n v="15"/>
    <m/>
    <n v="52471"/>
    <x v="465"/>
    <s v="UN"/>
    <n v="1.8943000000000001"/>
    <n v="3"/>
    <m/>
    <n v="5.6829000000000001"/>
    <s v=""/>
    <n v="0"/>
    <n v="0"/>
  </r>
  <r>
    <n v="90155"/>
    <n v="16"/>
    <m/>
    <n v="58415"/>
    <x v="485"/>
    <s v="UN"/>
    <n v="1.0992"/>
    <n v="6"/>
    <m/>
    <n v="6.5952000000000002"/>
    <s v=""/>
    <n v="0"/>
    <n v="0"/>
  </r>
  <r>
    <n v="90155"/>
    <n v="17"/>
    <m/>
    <n v="51645"/>
    <x v="490"/>
    <s v="M"/>
    <n v="20.958100000000002"/>
    <n v="6"/>
    <m/>
    <n v="125.74860000000001"/>
    <s v=""/>
    <n v="0"/>
    <n v="0"/>
  </r>
  <r>
    <n v="90155"/>
    <n v="18"/>
    <m/>
    <n v="51651"/>
    <x v="468"/>
    <s v="UN"/>
    <n v="0.87890000000000001"/>
    <n v="5"/>
    <m/>
    <n v="4.3944999999999999"/>
    <s v=""/>
    <n v="0"/>
    <n v="0"/>
  </r>
  <r>
    <n v="90155"/>
    <n v="19"/>
    <m/>
    <n v="58025"/>
    <x v="476"/>
    <s v="UN"/>
    <n v="2.5886"/>
    <n v="1"/>
    <m/>
    <n v="2.5886"/>
    <s v=""/>
    <n v="0"/>
    <n v="0"/>
  </r>
  <r>
    <n v="90155"/>
    <n v="20"/>
    <m/>
    <n v="52808"/>
    <x v="491"/>
    <s v="M"/>
    <n v="12.9412"/>
    <n v="30"/>
    <m/>
    <n v="388.23599999999999"/>
    <s v=""/>
    <n v="0"/>
    <n v="0"/>
  </r>
  <r>
    <n v="90155"/>
    <n v="21"/>
    <m/>
    <n v="52846"/>
    <x v="478"/>
    <s v="M"/>
    <n v="7.4828999999999999"/>
    <n v="4"/>
    <m/>
    <n v="29.9316"/>
    <s v=""/>
    <n v="0"/>
    <n v="0"/>
  </r>
  <r>
    <n v="90155"/>
    <n v="22"/>
    <m/>
    <n v="54022"/>
    <x v="471"/>
    <s v="M"/>
    <n v="8.1550999999999991"/>
    <n v="0.2"/>
    <m/>
    <n v="1.6310199999999999"/>
    <s v=""/>
    <n v="0"/>
    <n v="0"/>
  </r>
  <r>
    <n v="90155"/>
    <n v="23"/>
    <m/>
    <n v="54576"/>
    <x v="447"/>
    <s v="UN"/>
    <n v="1.3"/>
    <n v="2"/>
    <m/>
    <n v="2.6"/>
    <s v=""/>
    <n v="0"/>
    <n v="0"/>
  </r>
  <r>
    <n v="90155"/>
    <n v="24"/>
    <m/>
    <n v="57610"/>
    <x v="451"/>
    <s v="UN"/>
    <n v="59.200600000000001"/>
    <n v="1"/>
    <m/>
    <n v="59.200600000000001"/>
    <s v=""/>
    <n v="0"/>
    <n v="0"/>
  </r>
  <r>
    <n v="90155"/>
    <n v="25"/>
    <m/>
    <n v="59010"/>
    <x v="455"/>
    <s v="UN"/>
    <n v="24.719000000000001"/>
    <n v="1"/>
    <m/>
    <n v="24.719000000000001"/>
    <s v=""/>
    <n v="0"/>
    <n v="0"/>
  </r>
  <r>
    <n v="90155"/>
    <n v="26"/>
    <m/>
    <n v="59030"/>
    <x v="449"/>
    <s v="M"/>
    <n v="0.19450000000000001"/>
    <n v="5.79"/>
    <m/>
    <n v="1.126155"/>
    <s v=""/>
    <n v="0"/>
    <n v="0"/>
  </r>
  <r>
    <n v="90155"/>
    <n v="27"/>
    <m/>
    <n v="58412"/>
    <x v="442"/>
    <s v="UN"/>
    <n v="0.37609999999999999"/>
    <n v="4"/>
    <m/>
    <n v="1.5044"/>
    <s v=""/>
    <n v="0"/>
    <n v="0"/>
  </r>
  <r>
    <n v="90155"/>
    <n v="28"/>
    <m/>
    <n v="59021"/>
    <x v="456"/>
    <s v="UN"/>
    <n v="14.596299999999999"/>
    <n v="6"/>
    <m/>
    <n v="87.577799999999996"/>
    <s v=""/>
    <n v="0"/>
    <n v="0"/>
  </r>
  <r>
    <n v="90155"/>
    <n v="29"/>
    <m/>
    <n v="59005"/>
    <x v="475"/>
    <s v="UN"/>
    <n v="11.94"/>
    <n v="1"/>
    <m/>
    <n v="11.94"/>
    <s v=""/>
    <n v="0"/>
    <n v="0"/>
  </r>
  <r>
    <n v="90155"/>
    <n v="30"/>
    <m/>
    <n v="59020"/>
    <x v="473"/>
    <s v="UN"/>
    <n v="5.4438000000000004"/>
    <n v="1"/>
    <m/>
    <n v="5.4438000000000004"/>
    <s v=""/>
    <n v="0"/>
    <n v="0"/>
  </r>
  <r>
    <n v="90155"/>
    <n v="31"/>
    <m/>
    <n v="53261"/>
    <x v="472"/>
    <s v="UN"/>
    <n v="100.4682"/>
    <n v="1"/>
    <m/>
    <n v="100.4682"/>
    <s v=""/>
    <n v="0"/>
    <n v="0"/>
  </r>
  <r>
    <n v="90155"/>
    <n v="32"/>
    <m/>
    <n v="51602"/>
    <x v="470"/>
    <s v="UN"/>
    <n v="2.8881999999999999"/>
    <n v="2"/>
    <m/>
    <n v="5.7763999999999998"/>
    <s v=""/>
    <n v="0"/>
    <n v="0"/>
  </r>
  <r>
    <n v="90155"/>
    <n v="33"/>
    <m/>
    <n v="57214"/>
    <x v="467"/>
    <s v="UN"/>
    <n v="47.9026"/>
    <n v="1"/>
    <m/>
    <n v="47.9026"/>
    <s v=""/>
    <n v="0"/>
    <n v="0"/>
  </r>
  <r>
    <n v="90156"/>
    <n v="0"/>
    <s v="ENTRADA AÉREA DE ENERGIA E TELEFONE - 24 À 30KVA"/>
    <m/>
    <x v="0"/>
    <m/>
    <s v=""/>
    <m/>
    <s v="UN"/>
    <s v=""/>
    <n v="3524.8548681280772"/>
    <s v=""/>
    <s v=""/>
  </r>
  <r>
    <n v="90156"/>
    <n v="1"/>
    <m/>
    <n v="50830"/>
    <x v="446"/>
    <s v="UN"/>
    <n v="37.503599999999999"/>
    <n v="1"/>
    <m/>
    <n v="37.503599999999999"/>
    <s v=""/>
    <n v="1"/>
    <n v="37.503599999999999"/>
  </r>
  <r>
    <n v="90156"/>
    <n v="2"/>
    <m/>
    <n v="52430"/>
    <x v="463"/>
    <s v="M"/>
    <n v="1.8502000000000001"/>
    <n v="3"/>
    <m/>
    <n v="5.5506000000000002"/>
    <s v=""/>
    <n v="3"/>
    <n v="5.5506000000000002"/>
  </r>
  <r>
    <n v="90156"/>
    <n v="3"/>
    <m/>
    <n v="51676"/>
    <x v="492"/>
    <s v="UN"/>
    <n v="51.701799999999999"/>
    <n v="1"/>
    <m/>
    <n v="51.701799999999999"/>
    <s v=""/>
    <n v="1"/>
    <n v="51.701799999999999"/>
  </r>
  <r>
    <n v="90156"/>
    <n v="4"/>
    <m/>
    <n v="52471"/>
    <x v="465"/>
    <s v="UN"/>
    <n v="1.8943000000000001"/>
    <n v="3"/>
    <m/>
    <n v="5.6829000000000001"/>
    <s v=""/>
    <n v="3"/>
    <n v="5.6829000000000001"/>
  </r>
  <r>
    <n v="90156"/>
    <n v="5"/>
    <m/>
    <n v="51656"/>
    <x v="493"/>
    <s v="UN"/>
    <n v="5.3163999999999998"/>
    <n v="5"/>
    <m/>
    <n v="26.582000000000001"/>
    <s v=""/>
    <n v="5"/>
    <n v="26.582000000000001"/>
  </r>
  <r>
    <n v="90156"/>
    <n v="6"/>
    <m/>
    <n v="51651"/>
    <x v="468"/>
    <s v="UN"/>
    <n v="0.87890000000000001"/>
    <n v="5"/>
    <m/>
    <n v="4.3944999999999999"/>
    <s v=""/>
    <n v="5"/>
    <n v="4.3944999999999999"/>
  </r>
  <r>
    <n v="90156"/>
    <n v="7"/>
    <m/>
    <n v="51607"/>
    <x v="494"/>
    <s v="UN"/>
    <n v="36.741100000000003"/>
    <n v="2"/>
    <m/>
    <n v="73.482200000000006"/>
    <s v=""/>
    <n v="2"/>
    <n v="73.482200000000006"/>
  </r>
  <r>
    <n v="90156"/>
    <n v="8"/>
    <m/>
    <n v="51602"/>
    <x v="470"/>
    <s v="UN"/>
    <n v="2.8881999999999999"/>
    <n v="2"/>
    <m/>
    <n v="5.7763999999999998"/>
    <s v=""/>
    <n v="2"/>
    <n v="5.7763999999999998"/>
  </r>
  <r>
    <n v="90156"/>
    <n v="9"/>
    <m/>
    <n v="50827"/>
    <x v="495"/>
    <s v="UN"/>
    <n v="263.24200000000002"/>
    <n v="1"/>
    <m/>
    <n v="263.24200000000002"/>
    <s v=""/>
    <n v="1"/>
    <n v="263.24200000000002"/>
  </r>
  <r>
    <n v="90156"/>
    <n v="10"/>
    <m/>
    <n v="50826"/>
    <x v="496"/>
    <s v="UN"/>
    <n v="726.22140000000002"/>
    <n v="1"/>
    <m/>
    <n v="726.22140000000002"/>
    <s v=""/>
    <n v="1"/>
    <n v="726.22140000000002"/>
  </r>
  <r>
    <n v="90156"/>
    <n v="11"/>
    <m/>
    <n v="17715"/>
    <x v="458"/>
    <s v="KG"/>
    <n v="6.9610000000000003"/>
    <n v="0.2"/>
    <m/>
    <n v="1.3922000000000001"/>
    <s v=""/>
    <n v="0.2"/>
    <n v="1.3922000000000001"/>
  </r>
  <r>
    <n v="90156"/>
    <n v="12"/>
    <m/>
    <n v="2044"/>
    <x v="460"/>
    <s v="H"/>
    <n v="13.596734305430379"/>
    <n v="18"/>
    <m/>
    <n v="244.74121749774682"/>
    <s v=""/>
    <n v="18"/>
    <n v="244.74121749774682"/>
  </r>
  <r>
    <n v="90156"/>
    <n v="13"/>
    <m/>
    <n v="54026"/>
    <x v="497"/>
    <s v="M"/>
    <n v="34.610999999999997"/>
    <n v="0.2"/>
    <m/>
    <n v="6.9222000000000001"/>
    <s v=""/>
    <n v="0.2"/>
    <n v="6.9222000000000001"/>
  </r>
  <r>
    <n v="90156"/>
    <n v="14"/>
    <m/>
    <n v="51645"/>
    <x v="490"/>
    <s v="M"/>
    <n v="20.958100000000002"/>
    <n v="6"/>
    <m/>
    <n v="125.74860000000001"/>
    <s v=""/>
    <n v="6"/>
    <n v="125.74860000000001"/>
  </r>
  <r>
    <n v="90156"/>
    <n v="15"/>
    <m/>
    <n v="59021"/>
    <x v="456"/>
    <s v="UN"/>
    <n v="14.596299999999999"/>
    <n v="6"/>
    <m/>
    <n v="87.577799999999996"/>
    <s v=""/>
    <n v="6"/>
    <n v="87.577799999999996"/>
  </r>
  <r>
    <n v="90156"/>
    <n v="16"/>
    <m/>
    <n v="58602"/>
    <x v="444"/>
    <s v="UN"/>
    <n v="221.25239999999999"/>
    <n v="1"/>
    <m/>
    <n v="221.25239999999999"/>
    <s v=""/>
    <n v="1"/>
    <n v="221.25239999999999"/>
  </r>
  <r>
    <n v="90156"/>
    <n v="17"/>
    <m/>
    <n v="52809"/>
    <x v="498"/>
    <s v="M"/>
    <n v="18.145700000000001"/>
    <n v="30"/>
    <m/>
    <n v="544.37100000000009"/>
    <s v=""/>
    <n v="30"/>
    <n v="544.37100000000009"/>
  </r>
  <r>
    <n v="90156"/>
    <n v="18"/>
    <m/>
    <n v="51641"/>
    <x v="448"/>
    <s v="M"/>
    <n v="8.7725000000000009"/>
    <n v="9"/>
    <m/>
    <n v="78.952500000000015"/>
    <s v=""/>
    <n v="9"/>
    <n v="78.952500000000015"/>
  </r>
  <r>
    <n v="90156"/>
    <n v="19"/>
    <m/>
    <n v="61082"/>
    <x v="483"/>
    <s v="UN"/>
    <n v="63.913699999999999"/>
    <n v="2"/>
    <m/>
    <n v="127.8274"/>
    <s v=""/>
    <n v="2"/>
    <n v="127.8274"/>
  </r>
  <r>
    <n v="90156"/>
    <n v="20"/>
    <m/>
    <n v="59030"/>
    <x v="449"/>
    <s v="M"/>
    <n v="0.19450000000000001"/>
    <n v="6.08"/>
    <m/>
    <n v="1.1825600000000001"/>
    <s v=""/>
    <n v="6.08"/>
    <n v="1.1825600000000001"/>
  </r>
  <r>
    <n v="90156"/>
    <n v="21"/>
    <m/>
    <n v="52847"/>
    <x v="499"/>
    <s v="M"/>
    <n v="13.233000000000001"/>
    <n v="4"/>
    <m/>
    <n v="52.932000000000002"/>
    <s v=""/>
    <n v="4"/>
    <n v="52.932000000000002"/>
  </r>
  <r>
    <n v="90156"/>
    <n v="22"/>
    <m/>
    <n v="59020"/>
    <x v="473"/>
    <s v="UN"/>
    <n v="5.4438000000000004"/>
    <n v="1"/>
    <m/>
    <n v="5.4438000000000004"/>
    <s v=""/>
    <n v="1"/>
    <n v="5.4438000000000004"/>
  </r>
  <r>
    <n v="90156"/>
    <n v="23"/>
    <m/>
    <n v="59010"/>
    <x v="455"/>
    <s v="UN"/>
    <n v="24.719000000000001"/>
    <n v="1"/>
    <m/>
    <n v="24.719000000000001"/>
    <s v=""/>
    <n v="1"/>
    <n v="24.719000000000001"/>
  </r>
  <r>
    <n v="90156"/>
    <n v="24"/>
    <m/>
    <n v="59005"/>
    <x v="475"/>
    <s v="UN"/>
    <n v="11.94"/>
    <n v="1"/>
    <m/>
    <n v="11.94"/>
    <s v=""/>
    <n v="1"/>
    <n v="11.94"/>
  </r>
  <r>
    <n v="90156"/>
    <n v="25"/>
    <m/>
    <n v="58417"/>
    <x v="500"/>
    <s v="UN"/>
    <n v="2.4554999999999998"/>
    <n v="6"/>
    <m/>
    <n v="14.732999999999999"/>
    <s v=""/>
    <n v="6"/>
    <n v="14.732999999999999"/>
  </r>
  <r>
    <n v="90156"/>
    <n v="26"/>
    <m/>
    <n v="58412"/>
    <x v="442"/>
    <s v="UN"/>
    <n v="0.37609999999999999"/>
    <n v="4"/>
    <m/>
    <n v="1.5044"/>
    <s v=""/>
    <n v="4"/>
    <n v="1.5044"/>
  </r>
  <r>
    <n v="90156"/>
    <n v="27"/>
    <m/>
    <n v="53277"/>
    <x v="501"/>
    <s v="UN"/>
    <n v="277.8655"/>
    <n v="1"/>
    <m/>
    <n v="277.8655"/>
    <s v=""/>
    <n v="1"/>
    <n v="277.8655"/>
  </r>
  <r>
    <n v="90156"/>
    <n v="28"/>
    <m/>
    <n v="58030"/>
    <x v="484"/>
    <s v="UN"/>
    <n v="3.0396999999999998"/>
    <n v="1"/>
    <m/>
    <n v="3.0396999999999998"/>
    <s v=""/>
    <n v="1"/>
    <n v="3.0396999999999998"/>
  </r>
  <r>
    <n v="90156"/>
    <n v="29"/>
    <m/>
    <n v="58020"/>
    <x v="457"/>
    <s v="UN"/>
    <n v="16.640699999999999"/>
    <n v="1"/>
    <m/>
    <n v="16.640699999999999"/>
    <s v=""/>
    <n v="1"/>
    <n v="16.640699999999999"/>
  </r>
  <r>
    <n v="90156"/>
    <n v="30"/>
    <m/>
    <n v="57610"/>
    <x v="451"/>
    <s v="UN"/>
    <n v="59.200600000000001"/>
    <n v="1"/>
    <m/>
    <n v="59.200600000000001"/>
    <s v=""/>
    <n v="1"/>
    <n v="59.200600000000001"/>
  </r>
  <r>
    <n v="90156"/>
    <n v="31"/>
    <m/>
    <n v="57214"/>
    <x v="467"/>
    <s v="UN"/>
    <n v="47.9026"/>
    <n v="1"/>
    <m/>
    <n v="47.9026"/>
    <s v=""/>
    <n v="1"/>
    <n v="47.9026"/>
  </r>
  <r>
    <n v="90156"/>
    <n v="32"/>
    <m/>
    <n v="54576"/>
    <x v="447"/>
    <s v="UN"/>
    <n v="1.3"/>
    <n v="2"/>
    <m/>
    <n v="2.6"/>
    <s v=""/>
    <n v="2"/>
    <n v="2.6"/>
  </r>
  <r>
    <n v="90156"/>
    <n v="33"/>
    <m/>
    <n v="2041"/>
    <x v="454"/>
    <s v="H"/>
    <n v="18.820516146129485"/>
    <n v="18"/>
    <m/>
    <n v="338.76929063033072"/>
    <s v=""/>
    <n v="18"/>
    <n v="338.76929063033072"/>
  </r>
  <r>
    <n v="90156"/>
    <n v="34"/>
    <m/>
    <n v="58034"/>
    <x v="502"/>
    <s v="UN"/>
    <n v="4.5765000000000002"/>
    <n v="6"/>
    <m/>
    <n v="27.459000000000003"/>
    <s v=""/>
    <n v="6"/>
    <n v="27.459000000000003"/>
  </r>
  <r>
    <n v="90157"/>
    <n v="0"/>
    <s v="ENTRADA AÉREA DE ENERGIA E TELEFONE - 31 À 39KVA"/>
    <m/>
    <x v="0"/>
    <m/>
    <s v=""/>
    <m/>
    <s v="UN"/>
    <s v=""/>
    <n v="4105.7434912889967"/>
    <s v=""/>
    <s v=""/>
  </r>
  <r>
    <n v="90157"/>
    <n v="1"/>
    <m/>
    <n v="51608"/>
    <x v="503"/>
    <s v="UN"/>
    <n v="48.249400000000001"/>
    <n v="2"/>
    <m/>
    <n v="96.498800000000003"/>
    <s v=""/>
    <n v="0"/>
    <n v="0"/>
  </r>
  <r>
    <n v="90157"/>
    <n v="2"/>
    <m/>
    <n v="51651"/>
    <x v="468"/>
    <s v="UN"/>
    <n v="0.87890000000000001"/>
    <n v="5"/>
    <m/>
    <n v="4.3944999999999999"/>
    <s v=""/>
    <n v="0"/>
    <n v="0"/>
  </r>
  <r>
    <n v="90157"/>
    <n v="3"/>
    <m/>
    <n v="51655"/>
    <x v="488"/>
    <s v="UN"/>
    <n v="3.4327999999999999"/>
    <n v="5"/>
    <m/>
    <n v="17.163999999999998"/>
    <s v=""/>
    <n v="0"/>
    <n v="0"/>
  </r>
  <r>
    <n v="90157"/>
    <n v="4"/>
    <m/>
    <n v="51677"/>
    <x v="504"/>
    <s v="UN"/>
    <n v="70.196700000000007"/>
    <n v="1"/>
    <m/>
    <n v="70.196700000000007"/>
    <s v=""/>
    <n v="0"/>
    <n v="0"/>
  </r>
  <r>
    <n v="90157"/>
    <n v="5"/>
    <m/>
    <n v="52430"/>
    <x v="463"/>
    <s v="M"/>
    <n v="1.8502000000000001"/>
    <n v="3"/>
    <m/>
    <n v="5.5506000000000002"/>
    <s v=""/>
    <n v="0"/>
    <n v="0"/>
  </r>
  <r>
    <n v="90157"/>
    <n v="6"/>
    <m/>
    <n v="50830"/>
    <x v="446"/>
    <s v="UN"/>
    <n v="37.503599999999999"/>
    <n v="1"/>
    <m/>
    <n v="37.503599999999999"/>
    <s v=""/>
    <n v="0"/>
    <n v="0"/>
  </r>
  <r>
    <n v="90157"/>
    <n v="7"/>
    <m/>
    <n v="52810"/>
    <x v="505"/>
    <s v="M"/>
    <n v="25.581700000000001"/>
    <n v="30"/>
    <m/>
    <n v="767.45100000000002"/>
    <s v=""/>
    <n v="0"/>
    <n v="0"/>
  </r>
  <r>
    <n v="90157"/>
    <n v="8"/>
    <m/>
    <n v="54576"/>
    <x v="447"/>
    <s v="UN"/>
    <n v="1.3"/>
    <n v="2"/>
    <m/>
    <n v="2.6"/>
    <s v=""/>
    <n v="0"/>
    <n v="0"/>
  </r>
  <r>
    <n v="90157"/>
    <n v="9"/>
    <m/>
    <n v="52471"/>
    <x v="465"/>
    <s v="UN"/>
    <n v="1.8943000000000001"/>
    <n v="3"/>
    <m/>
    <n v="5.6829000000000001"/>
    <s v=""/>
    <n v="0"/>
    <n v="0"/>
  </r>
  <r>
    <n v="90157"/>
    <n v="10"/>
    <m/>
    <n v="50826"/>
    <x v="496"/>
    <s v="UN"/>
    <n v="726.22140000000002"/>
    <n v="1"/>
    <m/>
    <n v="726.22140000000002"/>
    <s v=""/>
    <n v="0"/>
    <n v="0"/>
  </r>
  <r>
    <n v="90157"/>
    <n v="11"/>
    <m/>
    <n v="17715"/>
    <x v="458"/>
    <s v="KG"/>
    <n v="6.9610000000000003"/>
    <n v="0.2"/>
    <m/>
    <n v="1.3922000000000001"/>
    <s v=""/>
    <n v="0"/>
    <n v="0"/>
  </r>
  <r>
    <n v="90157"/>
    <n v="12"/>
    <m/>
    <n v="51641"/>
    <x v="448"/>
    <s v="M"/>
    <n v="8.7725000000000009"/>
    <n v="9"/>
    <m/>
    <n v="78.952500000000015"/>
    <s v=""/>
    <n v="0"/>
    <n v="0"/>
  </r>
  <r>
    <n v="90157"/>
    <n v="13"/>
    <m/>
    <n v="50827"/>
    <x v="495"/>
    <s v="UN"/>
    <n v="263.24200000000002"/>
    <n v="1"/>
    <m/>
    <n v="263.24200000000002"/>
    <s v=""/>
    <n v="0"/>
    <n v="0"/>
  </r>
  <r>
    <n v="90157"/>
    <n v="14"/>
    <m/>
    <n v="51602"/>
    <x v="470"/>
    <s v="UN"/>
    <n v="2.8881999999999999"/>
    <n v="2"/>
    <m/>
    <n v="5.7763999999999998"/>
    <s v=""/>
    <n v="0"/>
    <n v="0"/>
  </r>
  <r>
    <n v="90157"/>
    <n v="15"/>
    <m/>
    <n v="52848"/>
    <x v="506"/>
    <s v="M"/>
    <n v="17.606100000000001"/>
    <n v="4"/>
    <m/>
    <n v="70.424400000000006"/>
    <s v=""/>
    <n v="0"/>
    <n v="0"/>
  </r>
  <r>
    <n v="90157"/>
    <n v="16"/>
    <m/>
    <n v="58602"/>
    <x v="444"/>
    <s v="UN"/>
    <n v="221.25239999999999"/>
    <n v="1"/>
    <m/>
    <n v="221.25239999999999"/>
    <s v=""/>
    <n v="0"/>
    <n v="0"/>
  </r>
  <r>
    <n v="90157"/>
    <n v="17"/>
    <m/>
    <n v="51647"/>
    <x v="507"/>
    <s v="M"/>
    <n v="31.902799999999999"/>
    <n v="6"/>
    <m/>
    <n v="191.41679999999999"/>
    <s v=""/>
    <n v="0"/>
    <n v="0"/>
  </r>
  <r>
    <n v="90157"/>
    <n v="18"/>
    <m/>
    <n v="2044"/>
    <x v="460"/>
    <s v="H"/>
    <n v="13.596734305430379"/>
    <n v="25"/>
    <m/>
    <n v="339.91835763575949"/>
    <s v=""/>
    <n v="0"/>
    <n v="0"/>
  </r>
  <r>
    <n v="90157"/>
    <n v="19"/>
    <m/>
    <n v="59020"/>
    <x v="473"/>
    <s v="UN"/>
    <n v="5.4438000000000004"/>
    <n v="1"/>
    <m/>
    <n v="5.4438000000000004"/>
    <s v=""/>
    <n v="0"/>
    <n v="0"/>
  </r>
  <r>
    <n v="90157"/>
    <n v="20"/>
    <m/>
    <n v="61082"/>
    <x v="483"/>
    <s v="UN"/>
    <n v="63.913699999999999"/>
    <n v="2"/>
    <m/>
    <n v="127.8274"/>
    <s v=""/>
    <n v="0"/>
    <n v="0"/>
  </r>
  <r>
    <n v="90157"/>
    <n v="21"/>
    <m/>
    <n v="54022"/>
    <x v="471"/>
    <s v="M"/>
    <n v="8.1550999999999991"/>
    <n v="0.2"/>
    <m/>
    <n v="1.6310199999999999"/>
    <s v=""/>
    <n v="0"/>
    <n v="0"/>
  </r>
  <r>
    <n v="90157"/>
    <n v="22"/>
    <m/>
    <n v="53277"/>
    <x v="501"/>
    <s v="UN"/>
    <n v="277.8655"/>
    <n v="1"/>
    <m/>
    <n v="277.8655"/>
    <s v=""/>
    <n v="0"/>
    <n v="0"/>
  </r>
  <r>
    <n v="90157"/>
    <n v="23"/>
    <m/>
    <n v="59021"/>
    <x v="456"/>
    <s v="UN"/>
    <n v="14.596299999999999"/>
    <n v="6"/>
    <m/>
    <n v="87.577799999999996"/>
    <s v=""/>
    <n v="0"/>
    <n v="0"/>
  </r>
  <r>
    <n v="90157"/>
    <n v="24"/>
    <m/>
    <n v="59010"/>
    <x v="455"/>
    <s v="UN"/>
    <n v="24.719000000000001"/>
    <n v="1"/>
    <m/>
    <n v="24.719000000000001"/>
    <s v=""/>
    <n v="0"/>
    <n v="0"/>
  </r>
  <r>
    <n v="90157"/>
    <n v="25"/>
    <m/>
    <n v="59005"/>
    <x v="475"/>
    <s v="UN"/>
    <n v="11.94"/>
    <n v="1"/>
    <m/>
    <n v="11.94"/>
    <s v=""/>
    <n v="0"/>
    <n v="0"/>
  </r>
  <r>
    <n v="90157"/>
    <n v="26"/>
    <m/>
    <n v="58418"/>
    <x v="508"/>
    <s v="UN"/>
    <n v="3.2635999999999998"/>
    <n v="6"/>
    <m/>
    <n v="19.581599999999998"/>
    <s v=""/>
    <n v="0"/>
    <n v="0"/>
  </r>
  <r>
    <n v="90157"/>
    <n v="27"/>
    <m/>
    <n v="57214"/>
    <x v="467"/>
    <s v="UN"/>
    <n v="47.9026"/>
    <n v="1"/>
    <m/>
    <n v="47.9026"/>
    <s v=""/>
    <n v="0"/>
    <n v="0"/>
  </r>
  <r>
    <n v="90157"/>
    <n v="28"/>
    <m/>
    <n v="58032"/>
    <x v="509"/>
    <s v="UN"/>
    <n v="7.1657999999999999"/>
    <n v="6"/>
    <m/>
    <n v="42.994799999999998"/>
    <s v=""/>
    <n v="0"/>
    <n v="0"/>
  </r>
  <r>
    <n v="90157"/>
    <n v="29"/>
    <m/>
    <n v="58031"/>
    <x v="489"/>
    <s v="UN"/>
    <n v="3.5219"/>
    <n v="1"/>
    <m/>
    <n v="3.5219"/>
    <s v=""/>
    <n v="0"/>
    <n v="0"/>
  </r>
  <r>
    <n v="90157"/>
    <n v="30"/>
    <m/>
    <n v="58020"/>
    <x v="457"/>
    <s v="UN"/>
    <n v="16.640699999999999"/>
    <n v="1"/>
    <m/>
    <n v="16.640699999999999"/>
    <s v=""/>
    <n v="0"/>
    <n v="0"/>
  </r>
  <r>
    <n v="90157"/>
    <n v="31"/>
    <m/>
    <n v="57610"/>
    <x v="451"/>
    <s v="UN"/>
    <n v="59.200600000000001"/>
    <n v="1"/>
    <m/>
    <n v="59.200600000000001"/>
    <s v=""/>
    <n v="0"/>
    <n v="0"/>
  </r>
  <r>
    <n v="90157"/>
    <n v="32"/>
    <m/>
    <n v="58412"/>
    <x v="442"/>
    <s v="UN"/>
    <n v="0.37609999999999999"/>
    <n v="4"/>
    <m/>
    <n v="1.5044"/>
    <s v=""/>
    <n v="0"/>
    <n v="0"/>
  </r>
  <r>
    <n v="90157"/>
    <n v="33"/>
    <m/>
    <n v="59030"/>
    <x v="449"/>
    <s v="M"/>
    <n v="0.19450000000000001"/>
    <n v="6.38"/>
    <m/>
    <n v="1.24091"/>
    <s v=""/>
    <n v="0"/>
    <n v="0"/>
  </r>
  <r>
    <n v="90157"/>
    <n v="34"/>
    <m/>
    <n v="2041"/>
    <x v="454"/>
    <s v="H"/>
    <n v="18.820516146129485"/>
    <n v="25"/>
    <m/>
    <n v="470.51290365323712"/>
    <s v=""/>
    <n v="0"/>
    <n v="0"/>
  </r>
  <r>
    <n v="90158"/>
    <n v="0"/>
    <s v="ENTRADA AÉREA DE ENERGIA E TELEFONE - 40 À 47KVA"/>
    <m/>
    <x v="0"/>
    <m/>
    <s v=""/>
    <m/>
    <s v="UN"/>
    <s v=""/>
    <n v="4533.1480235467952"/>
    <s v=""/>
    <s v=""/>
  </r>
  <r>
    <n v="90158"/>
    <n v="1"/>
    <m/>
    <n v="58418"/>
    <x v="508"/>
    <s v="UN"/>
    <n v="3.2635999999999998"/>
    <n v="6"/>
    <m/>
    <n v="19.581599999999998"/>
    <s v=""/>
    <n v="0"/>
    <n v="0"/>
  </r>
  <r>
    <n v="90158"/>
    <n v="2"/>
    <m/>
    <n v="58412"/>
    <x v="442"/>
    <s v="UN"/>
    <n v="0.37609999999999999"/>
    <n v="4"/>
    <m/>
    <n v="1.5044"/>
    <s v=""/>
    <n v="0"/>
    <n v="0"/>
  </r>
  <r>
    <n v="90158"/>
    <n v="3"/>
    <m/>
    <n v="58034"/>
    <x v="502"/>
    <s v="UN"/>
    <n v="4.5765000000000002"/>
    <n v="1"/>
    <m/>
    <n v="4.5765000000000002"/>
    <s v=""/>
    <n v="0"/>
    <n v="0"/>
  </r>
  <r>
    <n v="90158"/>
    <n v="4"/>
    <m/>
    <n v="58033"/>
    <x v="510"/>
    <s v="UN"/>
    <n v="11.0037"/>
    <n v="6"/>
    <m/>
    <n v="66.022199999999998"/>
    <s v=""/>
    <n v="0"/>
    <n v="0"/>
  </r>
  <r>
    <n v="90158"/>
    <n v="5"/>
    <m/>
    <n v="58020"/>
    <x v="457"/>
    <s v="UN"/>
    <n v="16.640699999999999"/>
    <n v="1"/>
    <m/>
    <n v="16.640699999999999"/>
    <s v=""/>
    <n v="0"/>
    <n v="0"/>
  </r>
  <r>
    <n v="90158"/>
    <n v="6"/>
    <m/>
    <n v="57214"/>
    <x v="467"/>
    <s v="UN"/>
    <n v="47.9026"/>
    <n v="1"/>
    <m/>
    <n v="47.9026"/>
    <s v=""/>
    <n v="0"/>
    <n v="0"/>
  </r>
  <r>
    <n v="90158"/>
    <n v="7"/>
    <m/>
    <n v="59005"/>
    <x v="475"/>
    <s v="UN"/>
    <n v="11.94"/>
    <n v="1"/>
    <m/>
    <n v="11.94"/>
    <s v=""/>
    <n v="0"/>
    <n v="0"/>
  </r>
  <r>
    <n v="90158"/>
    <n v="8"/>
    <m/>
    <n v="61082"/>
    <x v="483"/>
    <s v="UN"/>
    <n v="63.913699999999999"/>
    <n v="2"/>
    <m/>
    <n v="127.8274"/>
    <s v=""/>
    <n v="0"/>
    <n v="0"/>
  </r>
  <r>
    <n v="90158"/>
    <n v="9"/>
    <m/>
    <n v="57610"/>
    <x v="451"/>
    <s v="UN"/>
    <n v="59.200600000000001"/>
    <n v="1"/>
    <m/>
    <n v="59.200600000000001"/>
    <s v=""/>
    <n v="0"/>
    <n v="0"/>
  </r>
  <r>
    <n v="90158"/>
    <n v="10"/>
    <m/>
    <n v="59010"/>
    <x v="455"/>
    <s v="UN"/>
    <n v="24.719000000000001"/>
    <n v="1"/>
    <m/>
    <n v="24.719000000000001"/>
    <s v=""/>
    <n v="0"/>
    <n v="0"/>
  </r>
  <r>
    <n v="90158"/>
    <n v="11"/>
    <m/>
    <n v="59020"/>
    <x v="473"/>
    <s v="UN"/>
    <n v="5.4438000000000004"/>
    <n v="1"/>
    <m/>
    <n v="5.4438000000000004"/>
    <s v=""/>
    <n v="0"/>
    <n v="0"/>
  </r>
  <r>
    <n v="90158"/>
    <n v="12"/>
    <m/>
    <n v="59021"/>
    <x v="456"/>
    <s v="UN"/>
    <n v="14.596299999999999"/>
    <n v="6"/>
    <m/>
    <n v="87.577799999999996"/>
    <s v=""/>
    <n v="0"/>
    <n v="0"/>
  </r>
  <r>
    <n v="90158"/>
    <n v="13"/>
    <m/>
    <n v="59030"/>
    <x v="449"/>
    <s v="M"/>
    <n v="0.19450000000000001"/>
    <n v="6.7"/>
    <m/>
    <n v="1.30315"/>
    <s v=""/>
    <n v="0"/>
    <n v="0"/>
  </r>
  <r>
    <n v="90158"/>
    <n v="14"/>
    <m/>
    <n v="52849"/>
    <x v="511"/>
    <s v="M"/>
    <n v="25.565300000000001"/>
    <n v="4"/>
    <m/>
    <n v="102.2612"/>
    <s v=""/>
    <n v="0"/>
    <n v="0"/>
  </r>
  <r>
    <n v="90158"/>
    <n v="15"/>
    <m/>
    <n v="51602"/>
    <x v="470"/>
    <s v="UN"/>
    <n v="2.8881999999999999"/>
    <n v="2"/>
    <m/>
    <n v="5.7763999999999998"/>
    <s v=""/>
    <n v="0"/>
    <n v="0"/>
  </r>
  <r>
    <n v="90158"/>
    <n v="16"/>
    <m/>
    <n v="51641"/>
    <x v="448"/>
    <s v="M"/>
    <n v="8.7725000000000009"/>
    <n v="9"/>
    <m/>
    <n v="78.952500000000015"/>
    <s v=""/>
    <n v="0"/>
    <n v="0"/>
  </r>
  <r>
    <n v="90158"/>
    <n v="17"/>
    <m/>
    <n v="53277"/>
    <x v="501"/>
    <s v="UN"/>
    <n v="277.8655"/>
    <n v="1"/>
    <m/>
    <n v="277.8655"/>
    <s v=""/>
    <n v="0"/>
    <n v="0"/>
  </r>
  <r>
    <n v="90158"/>
    <n v="18"/>
    <m/>
    <n v="58602"/>
    <x v="444"/>
    <s v="UN"/>
    <n v="221.25239999999999"/>
    <n v="1"/>
    <m/>
    <n v="221.25239999999999"/>
    <s v=""/>
    <n v="0"/>
    <n v="0"/>
  </r>
  <r>
    <n v="90158"/>
    <n v="19"/>
    <m/>
    <n v="51647"/>
    <x v="507"/>
    <s v="M"/>
    <n v="31.902799999999999"/>
    <n v="6"/>
    <m/>
    <n v="191.41679999999999"/>
    <s v=""/>
    <n v="0"/>
    <n v="0"/>
  </r>
  <r>
    <n v="90158"/>
    <n v="20"/>
    <m/>
    <n v="17715"/>
    <x v="458"/>
    <s v="KG"/>
    <n v="6.9610000000000003"/>
    <n v="0.2"/>
    <m/>
    <n v="1.3922000000000001"/>
    <s v=""/>
    <n v="0"/>
    <n v="0"/>
  </r>
  <r>
    <n v="90158"/>
    <n v="21"/>
    <m/>
    <n v="54576"/>
    <x v="447"/>
    <s v="UN"/>
    <n v="1.3"/>
    <n v="2"/>
    <m/>
    <n v="2.6"/>
    <s v=""/>
    <n v="0"/>
    <n v="0"/>
  </r>
  <r>
    <n v="90158"/>
    <n v="22"/>
    <m/>
    <n v="50827"/>
    <x v="495"/>
    <s v="UN"/>
    <n v="263.24200000000002"/>
    <n v="1"/>
    <m/>
    <n v="263.24200000000002"/>
    <s v=""/>
    <n v="0"/>
    <n v="0"/>
  </r>
  <r>
    <n v="90158"/>
    <n v="23"/>
    <m/>
    <n v="2044"/>
    <x v="460"/>
    <s v="H"/>
    <n v="13.596734305430379"/>
    <n v="30"/>
    <m/>
    <n v="407.90202916291139"/>
    <s v=""/>
    <n v="0"/>
    <n v="0"/>
  </r>
  <r>
    <n v="90158"/>
    <n v="24"/>
    <m/>
    <n v="50826"/>
    <x v="496"/>
    <s v="UN"/>
    <n v="726.22140000000002"/>
    <n v="1"/>
    <m/>
    <n v="726.22140000000002"/>
    <s v=""/>
    <n v="0"/>
    <n v="0"/>
  </r>
  <r>
    <n v="90158"/>
    <n v="25"/>
    <m/>
    <n v="50830"/>
    <x v="446"/>
    <s v="UN"/>
    <n v="37.503599999999999"/>
    <n v="1"/>
    <m/>
    <n v="37.503599999999999"/>
    <s v=""/>
    <n v="0"/>
    <n v="0"/>
  </r>
  <r>
    <n v="90158"/>
    <n v="26"/>
    <m/>
    <n v="51608"/>
    <x v="503"/>
    <s v="UN"/>
    <n v="48.249400000000001"/>
    <n v="2"/>
    <m/>
    <n v="96.498800000000003"/>
    <s v=""/>
    <n v="0"/>
    <n v="0"/>
  </r>
  <r>
    <n v="90158"/>
    <n v="27"/>
    <m/>
    <n v="52811"/>
    <x v="512"/>
    <s v="M"/>
    <n v="32.316299999999998"/>
    <n v="30"/>
    <m/>
    <n v="969.48899999999992"/>
    <s v=""/>
    <n v="0"/>
    <n v="0"/>
  </r>
  <r>
    <n v="90158"/>
    <n v="28"/>
    <m/>
    <n v="51655"/>
    <x v="488"/>
    <s v="UN"/>
    <n v="3.4327999999999999"/>
    <n v="5"/>
    <m/>
    <n v="17.163999999999998"/>
    <s v=""/>
    <n v="0"/>
    <n v="0"/>
  </r>
  <r>
    <n v="90158"/>
    <n v="29"/>
    <m/>
    <n v="51677"/>
    <x v="504"/>
    <s v="UN"/>
    <n v="70.196700000000007"/>
    <n v="1"/>
    <m/>
    <n v="70.196700000000007"/>
    <s v=""/>
    <n v="0"/>
    <n v="0"/>
  </r>
  <r>
    <n v="90158"/>
    <n v="30"/>
    <m/>
    <n v="52430"/>
    <x v="463"/>
    <s v="M"/>
    <n v="1.8502000000000001"/>
    <n v="3"/>
    <m/>
    <n v="5.5506000000000002"/>
    <s v=""/>
    <n v="0"/>
    <n v="0"/>
  </r>
  <r>
    <n v="90158"/>
    <n v="31"/>
    <m/>
    <n v="52471"/>
    <x v="465"/>
    <s v="UN"/>
    <n v="1.8943000000000001"/>
    <n v="3"/>
    <m/>
    <n v="5.6829000000000001"/>
    <s v=""/>
    <n v="0"/>
    <n v="0"/>
  </r>
  <r>
    <n v="90158"/>
    <n v="32"/>
    <m/>
    <n v="51651"/>
    <x v="468"/>
    <s v="UN"/>
    <n v="0.87890000000000001"/>
    <n v="5"/>
    <m/>
    <n v="4.3944999999999999"/>
    <s v=""/>
    <n v="0"/>
    <n v="0"/>
  </r>
  <r>
    <n v="90158"/>
    <n v="33"/>
    <m/>
    <n v="54028"/>
    <x v="513"/>
    <s v="M"/>
    <n v="44.651299999999999"/>
    <n v="0.2"/>
    <m/>
    <n v="8.9302600000000005"/>
    <s v=""/>
    <n v="0"/>
    <n v="0"/>
  </r>
  <r>
    <n v="90158"/>
    <n v="34"/>
    <m/>
    <n v="2041"/>
    <x v="454"/>
    <s v="H"/>
    <n v="18.820516146129485"/>
    <n v="30"/>
    <m/>
    <n v="564.61548438388456"/>
    <s v=""/>
    <n v="0"/>
    <n v="0"/>
  </r>
  <r>
    <n v="90159"/>
    <n v="0"/>
    <s v="ENTRADA AÉREA DE ENERGIA E TELEFONE - 48 À 54KVA"/>
    <m/>
    <x v="0"/>
    <m/>
    <s v=""/>
    <m/>
    <s v="UN"/>
    <s v=""/>
    <n v="5447.4002058045953"/>
    <s v=""/>
    <s v=""/>
  </r>
  <r>
    <n v="90159"/>
    <n v="1"/>
    <m/>
    <n v="51610"/>
    <x v="514"/>
    <s v="UN"/>
    <n v="81.357600000000005"/>
    <n v="2"/>
    <m/>
    <n v="162.71520000000001"/>
    <s v=""/>
    <n v="0"/>
    <n v="0"/>
  </r>
  <r>
    <n v="90159"/>
    <n v="2"/>
    <m/>
    <n v="52812"/>
    <x v="515"/>
    <s v="M"/>
    <n v="42.902500000000003"/>
    <n v="30"/>
    <m/>
    <n v="1287.075"/>
    <s v=""/>
    <n v="0"/>
    <n v="0"/>
  </r>
  <r>
    <n v="90159"/>
    <n v="3"/>
    <m/>
    <n v="52849"/>
    <x v="511"/>
    <s v="M"/>
    <n v="25.565300000000001"/>
    <n v="4"/>
    <m/>
    <n v="102.2612"/>
    <s v=""/>
    <n v="0"/>
    <n v="0"/>
  </r>
  <r>
    <n v="90159"/>
    <n v="4"/>
    <m/>
    <n v="53279"/>
    <x v="516"/>
    <s v="UN"/>
    <n v="429.60770000000002"/>
    <n v="1"/>
    <m/>
    <n v="429.60770000000002"/>
    <s v=""/>
    <n v="0"/>
    <n v="0"/>
  </r>
  <r>
    <n v="90159"/>
    <n v="5"/>
    <m/>
    <n v="54028"/>
    <x v="513"/>
    <s v="M"/>
    <n v="44.651299999999999"/>
    <n v="0.2"/>
    <m/>
    <n v="8.9302600000000005"/>
    <s v=""/>
    <n v="0"/>
    <n v="0"/>
  </r>
  <r>
    <n v="90159"/>
    <n v="6"/>
    <m/>
    <n v="57214"/>
    <x v="467"/>
    <s v="UN"/>
    <n v="47.9026"/>
    <n v="1"/>
    <m/>
    <n v="47.9026"/>
    <s v=""/>
    <n v="0"/>
    <n v="0"/>
  </r>
  <r>
    <n v="90159"/>
    <n v="7"/>
    <m/>
    <n v="52431"/>
    <x v="517"/>
    <s v="M"/>
    <n v="2.5066999999999999"/>
    <n v="3"/>
    <m/>
    <n v="7.5200999999999993"/>
    <s v=""/>
    <n v="0"/>
    <n v="0"/>
  </r>
  <r>
    <n v="90159"/>
    <n v="8"/>
    <m/>
    <n v="59021"/>
    <x v="456"/>
    <s v="UN"/>
    <n v="14.596299999999999"/>
    <n v="6"/>
    <m/>
    <n v="87.577799999999996"/>
    <s v=""/>
    <n v="0"/>
    <n v="0"/>
  </r>
  <r>
    <n v="90159"/>
    <n v="9"/>
    <m/>
    <n v="51602"/>
    <x v="470"/>
    <s v="UN"/>
    <n v="2.8881999999999999"/>
    <n v="2"/>
    <m/>
    <n v="5.7763999999999998"/>
    <s v=""/>
    <n v="0"/>
    <n v="0"/>
  </r>
  <r>
    <n v="90159"/>
    <n v="10"/>
    <m/>
    <n v="51678"/>
    <x v="518"/>
    <s v="UN"/>
    <n v="132.24350000000001"/>
    <n v="1"/>
    <m/>
    <n v="132.24350000000001"/>
    <s v=""/>
    <n v="0"/>
    <n v="0"/>
  </r>
  <r>
    <n v="90159"/>
    <n v="11"/>
    <m/>
    <n v="51659"/>
    <x v="519"/>
    <s v="UN"/>
    <n v="11.2721"/>
    <n v="5"/>
    <m/>
    <n v="56.360500000000002"/>
    <s v=""/>
    <n v="0"/>
    <n v="0"/>
  </r>
  <r>
    <n v="90159"/>
    <n v="12"/>
    <m/>
    <n v="51651"/>
    <x v="468"/>
    <s v="UN"/>
    <n v="0.87890000000000001"/>
    <n v="5"/>
    <m/>
    <n v="4.3944999999999999"/>
    <s v=""/>
    <n v="0"/>
    <n v="0"/>
  </r>
  <r>
    <n v="90159"/>
    <n v="13"/>
    <m/>
    <n v="52471"/>
    <x v="465"/>
    <s v="UN"/>
    <n v="1.8943000000000001"/>
    <n v="3"/>
    <m/>
    <n v="5.6829000000000001"/>
    <s v=""/>
    <n v="0"/>
    <n v="0"/>
  </r>
  <r>
    <n v="90159"/>
    <n v="14"/>
    <m/>
    <n v="57610"/>
    <x v="451"/>
    <s v="UN"/>
    <n v="59.200600000000001"/>
    <n v="1"/>
    <m/>
    <n v="59.200600000000001"/>
    <s v=""/>
    <n v="0"/>
    <n v="0"/>
  </r>
  <r>
    <n v="90159"/>
    <n v="15"/>
    <m/>
    <n v="58602"/>
    <x v="444"/>
    <s v="UN"/>
    <n v="221.25239999999999"/>
    <n v="1"/>
    <m/>
    <n v="221.25239999999999"/>
    <s v=""/>
    <n v="0"/>
    <n v="0"/>
  </r>
  <r>
    <n v="90159"/>
    <n v="16"/>
    <m/>
    <n v="61082"/>
    <x v="483"/>
    <s v="UN"/>
    <n v="63.913699999999999"/>
    <n v="2"/>
    <m/>
    <n v="127.8274"/>
    <s v=""/>
    <n v="0"/>
    <n v="0"/>
  </r>
  <r>
    <n v="90159"/>
    <n v="17"/>
    <m/>
    <n v="51649"/>
    <x v="520"/>
    <s v="M"/>
    <n v="46.335799999999999"/>
    <n v="6"/>
    <m/>
    <n v="278.01479999999998"/>
    <s v=""/>
    <n v="0"/>
    <n v="0"/>
  </r>
  <r>
    <n v="90159"/>
    <n v="18"/>
    <m/>
    <n v="51641"/>
    <x v="448"/>
    <s v="M"/>
    <n v="8.7725000000000009"/>
    <n v="9"/>
    <m/>
    <n v="78.952500000000015"/>
    <s v=""/>
    <n v="0"/>
    <n v="0"/>
  </r>
  <r>
    <n v="90159"/>
    <n v="19"/>
    <m/>
    <n v="58020"/>
    <x v="457"/>
    <s v="UN"/>
    <n v="16.640699999999999"/>
    <n v="1"/>
    <m/>
    <n v="16.640699999999999"/>
    <s v=""/>
    <n v="0"/>
    <n v="0"/>
  </r>
  <r>
    <n v="90159"/>
    <n v="20"/>
    <m/>
    <n v="2044"/>
    <x v="460"/>
    <s v="H"/>
    <n v="13.596734305430379"/>
    <n v="35"/>
    <m/>
    <n v="475.88570069006329"/>
    <s v=""/>
    <n v="0"/>
    <n v="0"/>
  </r>
  <r>
    <n v="90159"/>
    <n v="21"/>
    <m/>
    <n v="59005"/>
    <x v="475"/>
    <s v="UN"/>
    <n v="11.94"/>
    <n v="1"/>
    <m/>
    <n v="11.94"/>
    <s v=""/>
    <n v="0"/>
    <n v="0"/>
  </r>
  <r>
    <n v="90159"/>
    <n v="22"/>
    <m/>
    <n v="50827"/>
    <x v="495"/>
    <s v="UN"/>
    <n v="263.24200000000002"/>
    <n v="1"/>
    <m/>
    <n v="263.24200000000002"/>
    <s v=""/>
    <n v="0"/>
    <n v="0"/>
  </r>
  <r>
    <n v="90159"/>
    <n v="23"/>
    <m/>
    <n v="17715"/>
    <x v="458"/>
    <s v="KG"/>
    <n v="6.9610000000000003"/>
    <n v="0.2"/>
    <m/>
    <n v="1.3922000000000001"/>
    <s v=""/>
    <n v="0"/>
    <n v="0"/>
  </r>
  <r>
    <n v="90159"/>
    <n v="24"/>
    <m/>
    <n v="58033"/>
    <x v="510"/>
    <s v="UN"/>
    <n v="11.0037"/>
    <n v="1"/>
    <m/>
    <n v="11.0037"/>
    <s v=""/>
    <n v="0"/>
    <n v="0"/>
  </r>
  <r>
    <n v="90159"/>
    <n v="25"/>
    <m/>
    <n v="58035"/>
    <x v="521"/>
    <s v="UN"/>
    <n v="12.010300000000001"/>
    <n v="6"/>
    <m/>
    <n v="72.061800000000005"/>
    <s v=""/>
    <n v="0"/>
    <n v="0"/>
  </r>
  <r>
    <n v="90159"/>
    <n v="26"/>
    <m/>
    <n v="50830"/>
    <x v="446"/>
    <s v="UN"/>
    <n v="37.503599999999999"/>
    <n v="1"/>
    <m/>
    <n v="37.503599999999999"/>
    <s v=""/>
    <n v="0"/>
    <n v="0"/>
  </r>
  <r>
    <n v="90159"/>
    <n v="27"/>
    <m/>
    <n v="58420"/>
    <x v="522"/>
    <s v="UN"/>
    <n v="5.6432000000000002"/>
    <n v="6"/>
    <m/>
    <n v="33.859200000000001"/>
    <s v=""/>
    <n v="0"/>
    <n v="0"/>
  </r>
  <r>
    <n v="90159"/>
    <n v="28"/>
    <m/>
    <n v="58412"/>
    <x v="442"/>
    <s v="UN"/>
    <n v="0.37609999999999999"/>
    <n v="4"/>
    <m/>
    <n v="1.5044"/>
    <s v=""/>
    <n v="0"/>
    <n v="0"/>
  </r>
  <r>
    <n v="90159"/>
    <n v="29"/>
    <m/>
    <n v="59010"/>
    <x v="455"/>
    <s v="UN"/>
    <n v="24.719000000000001"/>
    <n v="1"/>
    <m/>
    <n v="24.719000000000001"/>
    <s v=""/>
    <n v="0"/>
    <n v="0"/>
  </r>
  <r>
    <n v="90159"/>
    <n v="30"/>
    <m/>
    <n v="59020"/>
    <x v="473"/>
    <s v="UN"/>
    <n v="5.4438000000000004"/>
    <n v="1"/>
    <m/>
    <n v="5.4438000000000004"/>
    <s v=""/>
    <n v="0"/>
    <n v="0"/>
  </r>
  <r>
    <n v="90159"/>
    <n v="31"/>
    <m/>
    <n v="59030"/>
    <x v="449"/>
    <s v="M"/>
    <n v="0.19450000000000001"/>
    <n v="7.04"/>
    <m/>
    <n v="1.3692800000000001"/>
    <s v=""/>
    <n v="0"/>
    <n v="0"/>
  </r>
  <r>
    <n v="90159"/>
    <n v="32"/>
    <m/>
    <n v="54576"/>
    <x v="447"/>
    <s v="UN"/>
    <n v="1.3"/>
    <n v="2"/>
    <m/>
    <n v="2.6"/>
    <s v=""/>
    <n v="0"/>
    <n v="0"/>
  </r>
  <r>
    <n v="90159"/>
    <n v="33"/>
    <m/>
    <n v="2041"/>
    <x v="454"/>
    <s v="H"/>
    <n v="18.820516146129485"/>
    <n v="35"/>
    <m/>
    <n v="658.71806511453201"/>
    <s v=""/>
    <n v="0"/>
    <n v="0"/>
  </r>
  <r>
    <n v="90159"/>
    <n v="34"/>
    <m/>
    <n v="50826"/>
    <x v="496"/>
    <s v="UN"/>
    <n v="726.22140000000002"/>
    <n v="1"/>
    <m/>
    <n v="726.22140000000002"/>
    <s v=""/>
    <n v="0"/>
    <n v="0"/>
  </r>
  <r>
    <n v="90160"/>
    <n v="0"/>
    <s v="ENTRADA AÉREA DE ENERGIA E TELEFONE - 55 À 62KVA"/>
    <m/>
    <x v="0"/>
    <m/>
    <s v=""/>
    <m/>
    <s v="UN"/>
    <s v=""/>
    <n v="5857.8424808045947"/>
    <s v=""/>
    <s v=""/>
  </r>
  <r>
    <n v="90160"/>
    <n v="1"/>
    <m/>
    <n v="57610"/>
    <x v="451"/>
    <s v="UN"/>
    <n v="59.200600000000001"/>
    <n v="1"/>
    <m/>
    <n v="59.200600000000001"/>
    <s v=""/>
    <n v="0"/>
    <n v="0"/>
  </r>
  <r>
    <n v="90160"/>
    <n v="2"/>
    <m/>
    <n v="58036"/>
    <x v="523"/>
    <s v="UN"/>
    <n v="16.7"/>
    <n v="6"/>
    <m/>
    <n v="100.19999999999999"/>
    <s v=""/>
    <n v="0"/>
    <n v="0"/>
  </r>
  <r>
    <n v="90160"/>
    <n v="3"/>
    <m/>
    <n v="58412"/>
    <x v="442"/>
    <s v="UN"/>
    <n v="0.37609999999999999"/>
    <n v="4"/>
    <m/>
    <n v="1.5044"/>
    <s v=""/>
    <n v="0"/>
    <n v="0"/>
  </r>
  <r>
    <n v="90160"/>
    <n v="4"/>
    <m/>
    <n v="58420"/>
    <x v="522"/>
    <s v="UN"/>
    <n v="5.6432000000000002"/>
    <n v="6"/>
    <m/>
    <n v="33.859200000000001"/>
    <s v=""/>
    <n v="0"/>
    <n v="0"/>
  </r>
  <r>
    <n v="90160"/>
    <n v="5"/>
    <m/>
    <n v="59005"/>
    <x v="475"/>
    <s v="UN"/>
    <n v="11.94"/>
    <n v="1"/>
    <m/>
    <n v="11.94"/>
    <s v=""/>
    <n v="0"/>
    <n v="0"/>
  </r>
  <r>
    <n v="90160"/>
    <n v="6"/>
    <m/>
    <n v="59020"/>
    <x v="473"/>
    <s v="UN"/>
    <n v="5.4438000000000004"/>
    <n v="1"/>
    <m/>
    <n v="5.4438000000000004"/>
    <s v=""/>
    <n v="0"/>
    <n v="0"/>
  </r>
  <r>
    <n v="90160"/>
    <n v="7"/>
    <m/>
    <n v="57214"/>
    <x v="467"/>
    <s v="UN"/>
    <n v="47.9026"/>
    <n v="1"/>
    <m/>
    <n v="47.9026"/>
    <s v=""/>
    <n v="0"/>
    <n v="0"/>
  </r>
  <r>
    <n v="90160"/>
    <n v="8"/>
    <m/>
    <n v="59030"/>
    <x v="449"/>
    <s v="M"/>
    <n v="0.19450000000000001"/>
    <n v="7.39"/>
    <m/>
    <n v="1.4373549999999999"/>
    <s v=""/>
    <n v="0"/>
    <n v="0"/>
  </r>
  <r>
    <n v="90160"/>
    <n v="9"/>
    <m/>
    <n v="2041"/>
    <x v="454"/>
    <s v="H"/>
    <n v="18.820516146129485"/>
    <n v="35"/>
    <m/>
    <n v="658.71806511453201"/>
    <s v=""/>
    <n v="0"/>
    <n v="0"/>
  </r>
  <r>
    <n v="90160"/>
    <n v="10"/>
    <m/>
    <n v="54576"/>
    <x v="447"/>
    <s v="UN"/>
    <n v="1.3"/>
    <n v="2"/>
    <m/>
    <n v="2.6"/>
    <s v=""/>
    <n v="0"/>
    <n v="0"/>
  </r>
  <r>
    <n v="90160"/>
    <n v="11"/>
    <m/>
    <n v="54028"/>
    <x v="513"/>
    <s v="M"/>
    <n v="44.651299999999999"/>
    <n v="0.2"/>
    <m/>
    <n v="8.9302600000000005"/>
    <s v=""/>
    <n v="0"/>
    <n v="0"/>
  </r>
  <r>
    <n v="90160"/>
    <n v="12"/>
    <m/>
    <n v="53279"/>
    <x v="516"/>
    <s v="UN"/>
    <n v="429.60770000000002"/>
    <n v="1"/>
    <m/>
    <n v="429.60770000000002"/>
    <s v=""/>
    <n v="0"/>
    <n v="0"/>
  </r>
  <r>
    <n v="90160"/>
    <n v="13"/>
    <m/>
    <n v="59021"/>
    <x v="456"/>
    <s v="UN"/>
    <n v="14.596299999999999"/>
    <n v="6"/>
    <m/>
    <n v="87.577799999999996"/>
    <s v=""/>
    <n v="0"/>
    <n v="0"/>
  </r>
  <r>
    <n v="90160"/>
    <n v="14"/>
    <m/>
    <n v="51649"/>
    <x v="520"/>
    <s v="M"/>
    <n v="46.335799999999999"/>
    <n v="6"/>
    <m/>
    <n v="278.01479999999998"/>
    <s v=""/>
    <n v="0"/>
    <n v="0"/>
  </r>
  <r>
    <n v="90160"/>
    <n v="15"/>
    <m/>
    <n v="58033"/>
    <x v="510"/>
    <s v="UN"/>
    <n v="11.0037"/>
    <n v="1"/>
    <m/>
    <n v="11.0037"/>
    <s v=""/>
    <n v="0"/>
    <n v="0"/>
  </r>
  <r>
    <n v="90160"/>
    <n v="16"/>
    <m/>
    <n v="58602"/>
    <x v="444"/>
    <s v="UN"/>
    <n v="221.25239999999999"/>
    <n v="1"/>
    <m/>
    <n v="221.25239999999999"/>
    <s v=""/>
    <n v="0"/>
    <n v="0"/>
  </r>
  <r>
    <n v="90160"/>
    <n v="17"/>
    <m/>
    <n v="50827"/>
    <x v="495"/>
    <s v="UN"/>
    <n v="263.24200000000002"/>
    <n v="1"/>
    <m/>
    <n v="263.24200000000002"/>
    <s v=""/>
    <n v="0"/>
    <n v="0"/>
  </r>
  <r>
    <n v="90160"/>
    <n v="18"/>
    <m/>
    <n v="61082"/>
    <x v="483"/>
    <s v="UN"/>
    <n v="63.913699999999999"/>
    <n v="2"/>
    <m/>
    <n v="127.8274"/>
    <s v=""/>
    <n v="0"/>
    <n v="0"/>
  </r>
  <r>
    <n v="90160"/>
    <n v="19"/>
    <m/>
    <n v="51641"/>
    <x v="448"/>
    <s v="M"/>
    <n v="8.7725000000000009"/>
    <n v="9"/>
    <m/>
    <n v="78.952500000000015"/>
    <s v=""/>
    <n v="0"/>
    <n v="0"/>
  </r>
  <r>
    <n v="90160"/>
    <n v="20"/>
    <m/>
    <n v="51610"/>
    <x v="514"/>
    <s v="UN"/>
    <n v="81.357600000000005"/>
    <n v="2"/>
    <m/>
    <n v="162.71520000000001"/>
    <s v=""/>
    <n v="0"/>
    <n v="0"/>
  </r>
  <r>
    <n v="90160"/>
    <n v="21"/>
    <m/>
    <n v="52471"/>
    <x v="465"/>
    <s v="UN"/>
    <n v="1.8943000000000001"/>
    <n v="3"/>
    <m/>
    <n v="5.6829000000000001"/>
    <s v=""/>
    <n v="0"/>
    <n v="0"/>
  </r>
  <r>
    <n v="90160"/>
    <n v="22"/>
    <m/>
    <n v="52431"/>
    <x v="517"/>
    <s v="M"/>
    <n v="2.5066999999999999"/>
    <n v="3"/>
    <m/>
    <n v="7.5200999999999993"/>
    <s v=""/>
    <n v="0"/>
    <n v="0"/>
  </r>
  <r>
    <n v="90160"/>
    <n v="23"/>
    <m/>
    <n v="51678"/>
    <x v="518"/>
    <s v="UN"/>
    <n v="132.24350000000001"/>
    <n v="1"/>
    <m/>
    <n v="132.24350000000001"/>
    <s v=""/>
    <n v="0"/>
    <n v="0"/>
  </r>
  <r>
    <n v="90160"/>
    <n v="24"/>
    <m/>
    <n v="51651"/>
    <x v="468"/>
    <s v="UN"/>
    <n v="0.87890000000000001"/>
    <n v="5"/>
    <m/>
    <n v="4.3944999999999999"/>
    <s v=""/>
    <n v="0"/>
    <n v="0"/>
  </r>
  <r>
    <n v="90160"/>
    <n v="25"/>
    <m/>
    <n v="17715"/>
    <x v="458"/>
    <s v="KG"/>
    <n v="6.9610000000000003"/>
    <n v="0.2"/>
    <m/>
    <n v="1.3922000000000001"/>
    <s v=""/>
    <n v="0"/>
    <n v="0"/>
  </r>
  <r>
    <n v="90160"/>
    <n v="26"/>
    <m/>
    <n v="51602"/>
    <x v="470"/>
    <s v="UN"/>
    <n v="2.8881999999999999"/>
    <n v="2"/>
    <m/>
    <n v="5.7763999999999998"/>
    <s v=""/>
    <n v="0"/>
    <n v="0"/>
  </r>
  <r>
    <n v="90160"/>
    <n v="27"/>
    <m/>
    <n v="50830"/>
    <x v="446"/>
    <s v="UN"/>
    <n v="37.503599999999999"/>
    <n v="1"/>
    <m/>
    <n v="37.503599999999999"/>
    <s v=""/>
    <n v="0"/>
    <n v="0"/>
  </r>
  <r>
    <n v="90160"/>
    <n v="28"/>
    <m/>
    <n v="50826"/>
    <x v="496"/>
    <s v="UN"/>
    <n v="726.22140000000002"/>
    <n v="1"/>
    <m/>
    <n v="726.22140000000002"/>
    <s v=""/>
    <n v="0"/>
    <n v="0"/>
  </r>
  <r>
    <n v="90160"/>
    <n v="29"/>
    <m/>
    <n v="2044"/>
    <x v="460"/>
    <s v="H"/>
    <n v="13.596734305430379"/>
    <n v="35"/>
    <m/>
    <n v="475.88570069006329"/>
    <s v=""/>
    <n v="0"/>
    <n v="0"/>
  </r>
  <r>
    <n v="90160"/>
    <n v="30"/>
    <m/>
    <n v="58020"/>
    <x v="457"/>
    <s v="UN"/>
    <n v="16.640699999999999"/>
    <n v="1"/>
    <m/>
    <n v="16.640699999999999"/>
    <s v=""/>
    <n v="0"/>
    <n v="0"/>
  </r>
  <r>
    <n v="90160"/>
    <n v="31"/>
    <m/>
    <n v="52849"/>
    <x v="511"/>
    <s v="M"/>
    <n v="25.565300000000001"/>
    <n v="4"/>
    <m/>
    <n v="102.2612"/>
    <s v=""/>
    <n v="0"/>
    <n v="0"/>
  </r>
  <r>
    <n v="90160"/>
    <n v="32"/>
    <m/>
    <n v="52813"/>
    <x v="524"/>
    <s v="M"/>
    <n v="55.643700000000003"/>
    <n v="30"/>
    <m/>
    <n v="1669.3110000000001"/>
    <s v=""/>
    <n v="0"/>
    <n v="0"/>
  </r>
  <r>
    <n v="90160"/>
    <n v="33"/>
    <m/>
    <n v="59010"/>
    <x v="455"/>
    <s v="UN"/>
    <n v="24.719000000000001"/>
    <n v="1"/>
    <m/>
    <n v="24.719000000000001"/>
    <s v=""/>
    <n v="0"/>
    <n v="0"/>
  </r>
  <r>
    <n v="90160"/>
    <n v="34"/>
    <m/>
    <n v="51659"/>
    <x v="519"/>
    <s v="UN"/>
    <n v="11.2721"/>
    <n v="5"/>
    <m/>
    <n v="56.360500000000002"/>
    <s v=""/>
    <n v="0"/>
    <n v="0"/>
  </r>
  <r>
    <n v="90161"/>
    <n v="0"/>
    <s v="ENTRADA AÉREA DE ENERGIA E TELEFONE - 63 À 70KVA"/>
    <m/>
    <x v="0"/>
    <m/>
    <s v=""/>
    <m/>
    <s v="UN"/>
    <s v=""/>
    <n v="6247.7696980623941"/>
    <s v=""/>
    <s v=""/>
  </r>
  <r>
    <n v="90161"/>
    <n v="1"/>
    <m/>
    <n v="52849"/>
    <x v="511"/>
    <s v="M"/>
    <n v="25.565300000000001"/>
    <n v="4"/>
    <m/>
    <n v="102.2612"/>
    <s v=""/>
    <n v="0"/>
    <n v="0"/>
  </r>
  <r>
    <n v="90161"/>
    <n v="2"/>
    <m/>
    <n v="59030"/>
    <x v="449"/>
    <s v="M"/>
    <n v="0.19450000000000001"/>
    <n v="7.76"/>
    <m/>
    <n v="1.50932"/>
    <s v=""/>
    <n v="0"/>
    <n v="0"/>
  </r>
  <r>
    <n v="90161"/>
    <n v="3"/>
    <m/>
    <n v="2041"/>
    <x v="454"/>
    <s v="H"/>
    <n v="18.820516146129485"/>
    <n v="40"/>
    <m/>
    <n v="752.82064584517934"/>
    <s v=""/>
    <n v="0"/>
    <n v="0"/>
  </r>
  <r>
    <n v="90161"/>
    <n v="4"/>
    <m/>
    <n v="2044"/>
    <x v="460"/>
    <s v="H"/>
    <n v="13.596734305430379"/>
    <n v="40"/>
    <m/>
    <n v="543.86937221721519"/>
    <s v=""/>
    <n v="0"/>
    <n v="0"/>
  </r>
  <r>
    <n v="90161"/>
    <n v="5"/>
    <m/>
    <n v="17715"/>
    <x v="458"/>
    <s v="KG"/>
    <n v="6.9610000000000003"/>
    <n v="0.2"/>
    <m/>
    <n v="1.3922000000000001"/>
    <s v=""/>
    <n v="0"/>
    <n v="0"/>
  </r>
  <r>
    <n v="90161"/>
    <n v="6"/>
    <m/>
    <n v="50826"/>
    <x v="496"/>
    <s v="UN"/>
    <n v="726.22140000000002"/>
    <n v="1"/>
    <m/>
    <n v="726.22140000000002"/>
    <s v=""/>
    <n v="0"/>
    <n v="0"/>
  </r>
  <r>
    <n v="90161"/>
    <n v="7"/>
    <m/>
    <n v="51651"/>
    <x v="468"/>
    <s v="UN"/>
    <n v="0.87890000000000001"/>
    <n v="5"/>
    <m/>
    <n v="4.3944999999999999"/>
    <s v=""/>
    <n v="0"/>
    <n v="0"/>
  </r>
  <r>
    <n v="90161"/>
    <n v="8"/>
    <m/>
    <n v="50827"/>
    <x v="495"/>
    <s v="UN"/>
    <n v="263.24200000000002"/>
    <n v="1"/>
    <m/>
    <n v="263.24200000000002"/>
    <s v=""/>
    <n v="0"/>
    <n v="0"/>
  </r>
  <r>
    <n v="90161"/>
    <n v="9"/>
    <m/>
    <n v="51610"/>
    <x v="514"/>
    <s v="UN"/>
    <n v="81.357600000000005"/>
    <n v="2"/>
    <m/>
    <n v="162.71520000000001"/>
    <s v=""/>
    <n v="0"/>
    <n v="0"/>
  </r>
  <r>
    <n v="90161"/>
    <n v="10"/>
    <m/>
    <n v="51659"/>
    <x v="519"/>
    <s v="UN"/>
    <n v="11.2721"/>
    <n v="5"/>
    <m/>
    <n v="56.360500000000002"/>
    <s v=""/>
    <n v="0"/>
    <n v="0"/>
  </r>
  <r>
    <n v="90161"/>
    <n v="11"/>
    <m/>
    <n v="51678"/>
    <x v="518"/>
    <s v="UN"/>
    <n v="132.24350000000001"/>
    <n v="1"/>
    <m/>
    <n v="132.24350000000001"/>
    <s v=""/>
    <n v="0"/>
    <n v="0"/>
  </r>
  <r>
    <n v="90161"/>
    <n v="12"/>
    <m/>
    <n v="61082"/>
    <x v="483"/>
    <s v="UN"/>
    <n v="63.913699999999999"/>
    <n v="2"/>
    <m/>
    <n v="127.8274"/>
    <s v=""/>
    <n v="0"/>
    <n v="0"/>
  </r>
  <r>
    <n v="90161"/>
    <n v="13"/>
    <m/>
    <n v="52471"/>
    <x v="465"/>
    <s v="UN"/>
    <n v="1.8943000000000001"/>
    <n v="3"/>
    <m/>
    <n v="5.6829000000000001"/>
    <s v=""/>
    <n v="0"/>
    <n v="0"/>
  </r>
  <r>
    <n v="90161"/>
    <n v="14"/>
    <m/>
    <n v="51641"/>
    <x v="448"/>
    <s v="M"/>
    <n v="8.7725000000000009"/>
    <n v="9"/>
    <m/>
    <n v="78.952500000000015"/>
    <s v=""/>
    <n v="0"/>
    <n v="0"/>
  </r>
  <r>
    <n v="90161"/>
    <n v="15"/>
    <m/>
    <n v="51649"/>
    <x v="520"/>
    <s v="M"/>
    <n v="46.335799999999999"/>
    <n v="6"/>
    <m/>
    <n v="278.01479999999998"/>
    <s v=""/>
    <n v="0"/>
    <n v="0"/>
  </r>
  <r>
    <n v="90161"/>
    <n v="16"/>
    <m/>
    <n v="50830"/>
    <x v="446"/>
    <s v="UN"/>
    <n v="37.503599999999999"/>
    <n v="1"/>
    <m/>
    <n v="37.503599999999999"/>
    <s v=""/>
    <n v="0"/>
    <n v="0"/>
  </r>
  <r>
    <n v="90161"/>
    <n v="17"/>
    <m/>
    <n v="52431"/>
    <x v="517"/>
    <s v="M"/>
    <n v="2.5066999999999999"/>
    <n v="3"/>
    <m/>
    <n v="7.5200999999999993"/>
    <s v=""/>
    <n v="0"/>
    <n v="0"/>
  </r>
  <r>
    <n v="90161"/>
    <n v="18"/>
    <m/>
    <n v="58602"/>
    <x v="444"/>
    <s v="UN"/>
    <n v="221.25239999999999"/>
    <n v="1"/>
    <m/>
    <n v="221.25239999999999"/>
    <s v=""/>
    <n v="0"/>
    <n v="0"/>
  </r>
  <r>
    <n v="90161"/>
    <n v="19"/>
    <m/>
    <n v="57214"/>
    <x v="467"/>
    <s v="UN"/>
    <n v="47.9026"/>
    <n v="1"/>
    <m/>
    <n v="47.9026"/>
    <s v=""/>
    <n v="0"/>
    <n v="0"/>
  </r>
  <r>
    <n v="90161"/>
    <n v="20"/>
    <m/>
    <n v="59020"/>
    <x v="473"/>
    <s v="UN"/>
    <n v="5.4438000000000004"/>
    <n v="1"/>
    <m/>
    <n v="5.4438000000000004"/>
    <s v=""/>
    <n v="0"/>
    <n v="0"/>
  </r>
  <r>
    <n v="90161"/>
    <n v="21"/>
    <m/>
    <n v="52814"/>
    <x v="525"/>
    <s v="M"/>
    <n v="62.589799999999997"/>
    <n v="30"/>
    <m/>
    <n v="1877.694"/>
    <s v=""/>
    <n v="0"/>
    <n v="0"/>
  </r>
  <r>
    <n v="90161"/>
    <n v="22"/>
    <m/>
    <n v="58033"/>
    <x v="510"/>
    <s v="UN"/>
    <n v="11.0037"/>
    <n v="1"/>
    <m/>
    <n v="11.0037"/>
    <s v=""/>
    <n v="0"/>
    <n v="0"/>
  </r>
  <r>
    <n v="90161"/>
    <n v="23"/>
    <m/>
    <n v="54576"/>
    <x v="447"/>
    <s v="UN"/>
    <n v="1.3"/>
    <n v="2"/>
    <m/>
    <n v="2.6"/>
    <s v=""/>
    <n v="0"/>
    <n v="0"/>
  </r>
  <r>
    <n v="90161"/>
    <n v="24"/>
    <m/>
    <n v="57610"/>
    <x v="451"/>
    <s v="UN"/>
    <n v="59.200600000000001"/>
    <n v="1"/>
    <m/>
    <n v="59.200600000000001"/>
    <s v=""/>
    <n v="0"/>
    <n v="0"/>
  </r>
  <r>
    <n v="90161"/>
    <n v="25"/>
    <m/>
    <n v="58020"/>
    <x v="457"/>
    <s v="UN"/>
    <n v="16.640699999999999"/>
    <n v="1"/>
    <m/>
    <n v="16.640699999999999"/>
    <s v=""/>
    <n v="0"/>
    <n v="0"/>
  </r>
  <r>
    <n v="90161"/>
    <n v="26"/>
    <m/>
    <n v="58037"/>
    <x v="526"/>
    <s v="UN"/>
    <n v="19.931000000000001"/>
    <n v="6"/>
    <m/>
    <n v="119.58600000000001"/>
    <s v=""/>
    <n v="0"/>
    <n v="0"/>
  </r>
  <r>
    <n v="90161"/>
    <n v="27"/>
    <m/>
    <n v="58420"/>
    <x v="522"/>
    <s v="UN"/>
    <n v="5.6432000000000002"/>
    <n v="6"/>
    <m/>
    <n v="33.859200000000001"/>
    <s v=""/>
    <n v="0"/>
    <n v="0"/>
  </r>
  <r>
    <n v="90161"/>
    <n v="28"/>
    <m/>
    <n v="59005"/>
    <x v="475"/>
    <s v="UN"/>
    <n v="11.94"/>
    <n v="1"/>
    <m/>
    <n v="11.94"/>
    <s v=""/>
    <n v="0"/>
    <n v="0"/>
  </r>
  <r>
    <n v="90161"/>
    <n v="29"/>
    <m/>
    <n v="59010"/>
    <x v="455"/>
    <s v="UN"/>
    <n v="24.719000000000001"/>
    <n v="1"/>
    <m/>
    <n v="24.719000000000001"/>
    <s v=""/>
    <n v="0"/>
    <n v="0"/>
  </r>
  <r>
    <n v="90161"/>
    <n v="30"/>
    <m/>
    <n v="53279"/>
    <x v="516"/>
    <s v="UN"/>
    <n v="429.60770000000002"/>
    <n v="1"/>
    <m/>
    <n v="429.60770000000002"/>
    <s v=""/>
    <n v="0"/>
    <n v="0"/>
  </r>
  <r>
    <n v="90161"/>
    <n v="31"/>
    <m/>
    <n v="58412"/>
    <x v="442"/>
    <s v="UN"/>
    <n v="0.37609999999999999"/>
    <n v="4"/>
    <m/>
    <n v="1.5044"/>
    <s v=""/>
    <n v="0"/>
    <n v="0"/>
  </r>
  <r>
    <n v="90161"/>
    <n v="32"/>
    <m/>
    <n v="51602"/>
    <x v="470"/>
    <s v="UN"/>
    <n v="2.8881999999999999"/>
    <n v="2"/>
    <m/>
    <n v="5.7763999999999998"/>
    <s v=""/>
    <n v="0"/>
    <n v="0"/>
  </r>
  <r>
    <n v="90161"/>
    <n v="33"/>
    <m/>
    <n v="54028"/>
    <x v="513"/>
    <s v="M"/>
    <n v="44.651299999999999"/>
    <n v="0.2"/>
    <m/>
    <n v="8.9302600000000005"/>
    <s v=""/>
    <n v="0"/>
    <n v="0"/>
  </r>
  <r>
    <n v="90161"/>
    <n v="34"/>
    <m/>
    <n v="59021"/>
    <x v="456"/>
    <s v="UN"/>
    <n v="14.596299999999999"/>
    <n v="6"/>
    <m/>
    <n v="87.577799999999996"/>
    <s v=""/>
    <n v="0"/>
    <n v="0"/>
  </r>
  <r>
    <n v="90162"/>
    <n v="0"/>
    <s v="ENTRADA AÉREA DE ENERGIA E TELEFONE - 71 À 75KVA"/>
    <m/>
    <x v="0"/>
    <m/>
    <s v=""/>
    <m/>
    <s v="UN"/>
    <s v=""/>
    <n v="6997.4829530623956"/>
    <s v=""/>
    <s v=""/>
  </r>
  <r>
    <n v="90162"/>
    <n v="1"/>
    <m/>
    <n v="52815"/>
    <x v="527"/>
    <s v="M"/>
    <n v="86.559799999999996"/>
    <n v="30"/>
    <m/>
    <n v="2596.7939999999999"/>
    <s v=""/>
    <n v="0"/>
    <n v="0"/>
  </r>
  <r>
    <n v="90162"/>
    <n v="2"/>
    <m/>
    <n v="59021"/>
    <x v="456"/>
    <s v="UN"/>
    <n v="14.596299999999999"/>
    <n v="6"/>
    <m/>
    <n v="87.577799999999996"/>
    <s v=""/>
    <n v="0"/>
    <n v="0"/>
  </r>
  <r>
    <n v="90162"/>
    <n v="3"/>
    <m/>
    <n v="58020"/>
    <x v="457"/>
    <s v="UN"/>
    <n v="16.640699999999999"/>
    <n v="1"/>
    <m/>
    <n v="16.640699999999999"/>
    <s v=""/>
    <n v="0"/>
    <n v="0"/>
  </r>
  <r>
    <n v="90162"/>
    <n v="4"/>
    <m/>
    <n v="54576"/>
    <x v="447"/>
    <s v="UN"/>
    <n v="1.3"/>
    <n v="2"/>
    <m/>
    <n v="2.6"/>
    <s v=""/>
    <n v="0"/>
    <n v="0"/>
  </r>
  <r>
    <n v="90162"/>
    <n v="5"/>
    <m/>
    <n v="54028"/>
    <x v="513"/>
    <s v="M"/>
    <n v="44.651299999999999"/>
    <n v="0.2"/>
    <m/>
    <n v="8.9302600000000005"/>
    <s v=""/>
    <n v="0"/>
    <n v="0"/>
  </r>
  <r>
    <n v="90162"/>
    <n v="6"/>
    <m/>
    <n v="52849"/>
    <x v="511"/>
    <s v="M"/>
    <n v="25.565300000000001"/>
    <n v="4"/>
    <m/>
    <n v="102.2612"/>
    <s v=""/>
    <n v="0"/>
    <n v="0"/>
  </r>
  <r>
    <n v="90162"/>
    <n v="7"/>
    <m/>
    <n v="59020"/>
    <x v="473"/>
    <s v="UN"/>
    <n v="5.4438000000000004"/>
    <n v="1"/>
    <m/>
    <n v="5.4438000000000004"/>
    <s v=""/>
    <n v="0"/>
    <n v="0"/>
  </r>
  <r>
    <n v="90162"/>
    <n v="8"/>
    <m/>
    <n v="61082"/>
    <x v="483"/>
    <s v="UN"/>
    <n v="63.913699999999999"/>
    <n v="2"/>
    <m/>
    <n v="127.8274"/>
    <s v=""/>
    <n v="0"/>
    <n v="0"/>
  </r>
  <r>
    <n v="90162"/>
    <n v="9"/>
    <m/>
    <n v="53279"/>
    <x v="516"/>
    <s v="UN"/>
    <n v="429.60770000000002"/>
    <n v="1"/>
    <m/>
    <n v="429.60770000000002"/>
    <s v=""/>
    <n v="0"/>
    <n v="0"/>
  </r>
  <r>
    <n v="90162"/>
    <n v="10"/>
    <m/>
    <n v="59010"/>
    <x v="455"/>
    <s v="UN"/>
    <n v="24.719000000000001"/>
    <n v="1"/>
    <m/>
    <n v="24.719000000000001"/>
    <s v=""/>
    <n v="0"/>
    <n v="0"/>
  </r>
  <r>
    <n v="90162"/>
    <n v="11"/>
    <m/>
    <n v="59005"/>
    <x v="475"/>
    <s v="UN"/>
    <n v="11.94"/>
    <n v="1"/>
    <m/>
    <n v="11.94"/>
    <s v=""/>
    <n v="0"/>
    <n v="0"/>
  </r>
  <r>
    <n v="90162"/>
    <n v="12"/>
    <m/>
    <n v="58420"/>
    <x v="522"/>
    <s v="UN"/>
    <n v="5.6432000000000002"/>
    <n v="6"/>
    <m/>
    <n v="33.859200000000001"/>
    <s v=""/>
    <n v="0"/>
    <n v="0"/>
  </r>
  <r>
    <n v="90162"/>
    <n v="13"/>
    <m/>
    <n v="51678"/>
    <x v="518"/>
    <s v="UN"/>
    <n v="132.24350000000001"/>
    <n v="1"/>
    <m/>
    <n v="132.24350000000001"/>
    <s v=""/>
    <n v="0"/>
    <n v="0"/>
  </r>
  <r>
    <n v="90162"/>
    <n v="14"/>
    <m/>
    <n v="58038"/>
    <x v="528"/>
    <s v="UN"/>
    <n v="24.852799999999998"/>
    <n v="6"/>
    <m/>
    <n v="149.11679999999998"/>
    <s v=""/>
    <n v="0"/>
    <n v="0"/>
  </r>
  <r>
    <n v="90162"/>
    <n v="15"/>
    <m/>
    <n v="58602"/>
    <x v="444"/>
    <s v="UN"/>
    <n v="221.25239999999999"/>
    <n v="1"/>
    <m/>
    <n v="221.25239999999999"/>
    <s v=""/>
    <n v="0"/>
    <n v="0"/>
  </r>
  <r>
    <n v="90162"/>
    <n v="16"/>
    <m/>
    <n v="58412"/>
    <x v="442"/>
    <s v="UN"/>
    <n v="0.37609999999999999"/>
    <n v="4"/>
    <m/>
    <n v="1.5044"/>
    <s v=""/>
    <n v="0"/>
    <n v="0"/>
  </r>
  <r>
    <n v="90162"/>
    <n v="17"/>
    <m/>
    <n v="51649"/>
    <x v="520"/>
    <s v="M"/>
    <n v="46.335799999999999"/>
    <n v="6"/>
    <m/>
    <n v="278.01479999999998"/>
    <s v=""/>
    <n v="0"/>
    <n v="0"/>
  </r>
  <r>
    <n v="90162"/>
    <n v="18"/>
    <m/>
    <n v="51641"/>
    <x v="448"/>
    <s v="M"/>
    <n v="8.7725000000000009"/>
    <n v="9"/>
    <m/>
    <n v="78.952500000000015"/>
    <s v=""/>
    <n v="0"/>
    <n v="0"/>
  </r>
  <r>
    <n v="90162"/>
    <n v="19"/>
    <m/>
    <n v="2041"/>
    <x v="454"/>
    <s v="H"/>
    <n v="18.820516146129485"/>
    <n v="40"/>
    <m/>
    <n v="752.82064584517934"/>
    <s v=""/>
    <n v="0"/>
    <n v="0"/>
  </r>
  <r>
    <n v="90162"/>
    <n v="20"/>
    <m/>
    <n v="52431"/>
    <x v="517"/>
    <s v="M"/>
    <n v="2.5066999999999999"/>
    <n v="3"/>
    <m/>
    <n v="7.5200999999999993"/>
    <s v=""/>
    <n v="0"/>
    <n v="0"/>
  </r>
  <r>
    <n v="90162"/>
    <n v="21"/>
    <m/>
    <n v="58035"/>
    <x v="521"/>
    <s v="UN"/>
    <n v="12.010300000000001"/>
    <n v="1"/>
    <m/>
    <n v="12.010300000000001"/>
    <s v=""/>
    <n v="0"/>
    <n v="0"/>
  </r>
  <r>
    <n v="90162"/>
    <n v="22"/>
    <m/>
    <n v="52471"/>
    <x v="465"/>
    <s v="UN"/>
    <n v="1.8943000000000001"/>
    <n v="3"/>
    <m/>
    <n v="5.6829000000000001"/>
    <s v=""/>
    <n v="0"/>
    <n v="0"/>
  </r>
  <r>
    <n v="90162"/>
    <n v="23"/>
    <m/>
    <n v="2044"/>
    <x v="460"/>
    <s v="H"/>
    <n v="13.596734305430379"/>
    <n v="40"/>
    <m/>
    <n v="543.86937221721519"/>
    <s v=""/>
    <n v="0"/>
    <n v="0"/>
  </r>
  <r>
    <n v="90162"/>
    <n v="24"/>
    <m/>
    <n v="17715"/>
    <x v="458"/>
    <s v="KG"/>
    <n v="6.9610000000000003"/>
    <n v="0.2"/>
    <m/>
    <n v="1.3922000000000001"/>
    <s v=""/>
    <n v="0"/>
    <n v="0"/>
  </r>
  <r>
    <n v="90162"/>
    <n v="25"/>
    <m/>
    <n v="50826"/>
    <x v="496"/>
    <s v="UN"/>
    <n v="726.22140000000002"/>
    <n v="1"/>
    <m/>
    <n v="726.22140000000002"/>
    <s v=""/>
    <n v="0"/>
    <n v="0"/>
  </r>
  <r>
    <n v="90162"/>
    <n v="26"/>
    <m/>
    <n v="57610"/>
    <x v="451"/>
    <s v="UN"/>
    <n v="59.200600000000001"/>
    <n v="1"/>
    <m/>
    <n v="59.200600000000001"/>
    <s v=""/>
    <n v="0"/>
    <n v="0"/>
  </r>
  <r>
    <n v="90162"/>
    <n v="27"/>
    <m/>
    <n v="50830"/>
    <x v="446"/>
    <s v="UN"/>
    <n v="37.503599999999999"/>
    <n v="1"/>
    <m/>
    <n v="37.503599999999999"/>
    <s v=""/>
    <n v="0"/>
    <n v="0"/>
  </r>
  <r>
    <n v="90162"/>
    <n v="28"/>
    <m/>
    <n v="51602"/>
    <x v="470"/>
    <s v="UN"/>
    <n v="2.8881999999999999"/>
    <n v="2"/>
    <m/>
    <n v="5.7763999999999998"/>
    <s v=""/>
    <n v="0"/>
    <n v="0"/>
  </r>
  <r>
    <n v="90162"/>
    <n v="29"/>
    <m/>
    <n v="51610"/>
    <x v="514"/>
    <s v="UN"/>
    <n v="81.357600000000005"/>
    <n v="2"/>
    <m/>
    <n v="162.71520000000001"/>
    <s v=""/>
    <n v="0"/>
    <n v="0"/>
  </r>
  <r>
    <n v="90162"/>
    <n v="30"/>
    <m/>
    <n v="51651"/>
    <x v="468"/>
    <s v="UN"/>
    <n v="0.87890000000000001"/>
    <n v="5"/>
    <m/>
    <n v="4.3944999999999999"/>
    <s v=""/>
    <n v="0"/>
    <n v="0"/>
  </r>
  <r>
    <n v="90162"/>
    <n v="31"/>
    <m/>
    <n v="50827"/>
    <x v="495"/>
    <s v="UN"/>
    <n v="263.24200000000002"/>
    <n v="1"/>
    <m/>
    <n v="263.24200000000002"/>
    <s v=""/>
    <n v="0"/>
    <n v="0"/>
  </r>
  <r>
    <n v="90162"/>
    <n v="32"/>
    <m/>
    <n v="59030"/>
    <x v="449"/>
    <s v="M"/>
    <n v="0.19450000000000001"/>
    <n v="8.15"/>
    <m/>
    <n v="1.5851750000000002"/>
    <s v=""/>
    <n v="0"/>
    <n v="0"/>
  </r>
  <r>
    <n v="90162"/>
    <n v="33"/>
    <m/>
    <n v="57214"/>
    <x v="467"/>
    <s v="UN"/>
    <n v="47.9026"/>
    <n v="1"/>
    <m/>
    <n v="47.9026"/>
    <s v=""/>
    <n v="0"/>
    <n v="0"/>
  </r>
  <r>
    <n v="90162"/>
    <n v="34"/>
    <m/>
    <n v="51659"/>
    <x v="519"/>
    <s v="UN"/>
    <n v="11.2721"/>
    <n v="5"/>
    <m/>
    <n v="56.360500000000002"/>
    <s v=""/>
    <n v="0"/>
    <n v="0"/>
  </r>
  <r>
    <n v="90190"/>
    <n v="0"/>
    <s v="ENTRADA AÉREA DE TELEFONE"/>
    <m/>
    <x v="0"/>
    <m/>
    <s v=""/>
    <m/>
    <s v="UN"/>
    <s v=""/>
    <n v="716.60661998338173"/>
    <s v=""/>
    <s v=""/>
  </r>
  <r>
    <n v="90190"/>
    <n v="1"/>
    <m/>
    <n v="10630"/>
    <x v="33"/>
    <s v="M3"/>
    <n v="420.47390000000001"/>
    <n v="3.9E-2"/>
    <m/>
    <n v="16.398482099999999"/>
    <s v=""/>
    <n v="0"/>
    <n v="0"/>
  </r>
  <r>
    <n v="90190"/>
    <n v="2"/>
    <m/>
    <n v="2041"/>
    <x v="454"/>
    <s v="H"/>
    <n v="18.820516146129485"/>
    <n v="2"/>
    <m/>
    <n v="37.64103229225897"/>
    <s v=""/>
    <n v="0"/>
    <n v="0"/>
  </r>
  <r>
    <n v="90190"/>
    <n v="3"/>
    <m/>
    <n v="59005"/>
    <x v="475"/>
    <s v="UN"/>
    <n v="11.94"/>
    <n v="1"/>
    <m/>
    <n v="11.94"/>
    <s v=""/>
    <n v="0"/>
    <n v="0"/>
  </r>
  <r>
    <n v="90190"/>
    <n v="4"/>
    <m/>
    <n v="2020"/>
    <x v="22"/>
    <s v="H"/>
    <n v="15.860837164231068"/>
    <n v="3"/>
    <m/>
    <n v="47.5825114926932"/>
    <s v=""/>
    <n v="0"/>
    <n v="0"/>
  </r>
  <r>
    <n v="90190"/>
    <n v="5"/>
    <m/>
    <n v="2044"/>
    <x v="460"/>
    <s v="H"/>
    <n v="13.596734305430379"/>
    <n v="2"/>
    <m/>
    <n v="27.193468610860759"/>
    <s v=""/>
    <n v="0"/>
    <n v="0"/>
  </r>
  <r>
    <n v="90190"/>
    <n v="6"/>
    <m/>
    <n v="10543"/>
    <x v="20"/>
    <s v="M3"/>
    <n v="67.283799999999999"/>
    <n v="0.01"/>
    <m/>
    <n v="0.67283800000000005"/>
    <s v=""/>
    <n v="0"/>
    <n v="0"/>
  </r>
  <r>
    <n v="90190"/>
    <n v="7"/>
    <m/>
    <n v="10648"/>
    <x v="44"/>
    <s v="M3"/>
    <n v="359.69349999999997"/>
    <n v="1.37E-2"/>
    <m/>
    <n v="4.92780095"/>
    <s v=""/>
    <n v="0"/>
    <n v="0"/>
  </r>
  <r>
    <n v="90190"/>
    <n v="8"/>
    <m/>
    <n v="14040"/>
    <x v="128"/>
    <s v="L"/>
    <n v="7.3939000000000004"/>
    <n v="0.34"/>
    <m/>
    <n v="2.5139260000000001"/>
    <s v=""/>
    <n v="0"/>
    <n v="0"/>
  </r>
  <r>
    <n v="90190"/>
    <n v="9"/>
    <m/>
    <n v="12580"/>
    <x v="42"/>
    <s v="UN"/>
    <n v="0.25140000000000001"/>
    <n v="57"/>
    <m/>
    <n v="14.329800000000001"/>
    <s v=""/>
    <n v="0"/>
    <n v="0"/>
  </r>
  <r>
    <n v="90190"/>
    <n v="10"/>
    <m/>
    <n v="10542"/>
    <x v="529"/>
    <s v="M3"/>
    <n v="67.5685"/>
    <n v="0.03"/>
    <m/>
    <n v="2.0270549999999998"/>
    <s v=""/>
    <n v="0"/>
    <n v="0"/>
  </r>
  <r>
    <n v="90190"/>
    <n v="11"/>
    <m/>
    <n v="52431"/>
    <x v="517"/>
    <s v="M"/>
    <n v="2.5066999999999999"/>
    <n v="5.5"/>
    <m/>
    <n v="13.786849999999999"/>
    <s v=""/>
    <n v="0"/>
    <n v="0"/>
  </r>
  <r>
    <n v="90190"/>
    <n v="12"/>
    <m/>
    <n v="59020"/>
    <x v="473"/>
    <s v="UN"/>
    <n v="5.4438000000000004"/>
    <n v="1"/>
    <m/>
    <n v="5.4438000000000004"/>
    <s v=""/>
    <n v="0"/>
    <n v="0"/>
  </r>
  <r>
    <n v="90190"/>
    <n v="13"/>
    <m/>
    <n v="59021"/>
    <x v="456"/>
    <s v="UN"/>
    <n v="14.596299999999999"/>
    <n v="2"/>
    <m/>
    <n v="29.192599999999999"/>
    <s v=""/>
    <n v="0"/>
    <n v="0"/>
  </r>
  <r>
    <n v="90190"/>
    <n v="14"/>
    <m/>
    <n v="59040"/>
    <x v="530"/>
    <s v="UN"/>
    <n v="60.180599999999998"/>
    <n v="1"/>
    <m/>
    <n v="60.180599999999998"/>
    <s v=""/>
    <n v="0"/>
    <n v="0"/>
  </r>
  <r>
    <n v="90190"/>
    <n v="15"/>
    <m/>
    <n v="51602"/>
    <x v="470"/>
    <s v="UN"/>
    <n v="2.8881999999999999"/>
    <n v="2"/>
    <m/>
    <n v="5.7763999999999998"/>
    <s v=""/>
    <n v="0"/>
    <n v="0"/>
  </r>
  <r>
    <n v="90190"/>
    <n v="16"/>
    <m/>
    <n v="2099"/>
    <x v="1"/>
    <s v="H"/>
    <n v="12.627877718847255"/>
    <n v="2.4735"/>
    <m/>
    <n v="31.235055537568687"/>
    <s v=""/>
    <n v="0"/>
    <n v="0"/>
  </r>
  <r>
    <n v="90190"/>
    <n v="17"/>
    <m/>
    <n v="50010"/>
    <x v="531"/>
    <s v="UN"/>
    <n v="405.76440000000002"/>
    <n v="1"/>
    <m/>
    <n v="405.76440000000002"/>
    <s v=""/>
    <n v="0"/>
    <n v="0"/>
  </r>
  <r>
    <n v="90195"/>
    <n v="0"/>
    <s v="CJ. CUBICULOS P/ ENTR. MEDICÃO, PROTEÇÃO, CAPACITORES, TRANSF. - CLASSE 15KV"/>
    <m/>
    <x v="0"/>
    <m/>
    <s v=""/>
    <m/>
    <s v="CJ"/>
    <s v=""/>
    <n v="101505.42341263618"/>
    <s v=""/>
    <s v=""/>
  </r>
  <r>
    <n v="90195"/>
    <n v="1"/>
    <m/>
    <n v="56301"/>
    <x v="532"/>
    <s v="UN"/>
    <n v="66911.666700000002"/>
    <n v="1"/>
    <m/>
    <n v="66911.666700000002"/>
    <s v=""/>
    <n v="0"/>
    <n v="0"/>
  </r>
  <r>
    <n v="90195"/>
    <n v="2"/>
    <m/>
    <n v="56303"/>
    <x v="533"/>
    <s v="UN"/>
    <n v="11200"/>
    <n v="1"/>
    <m/>
    <n v="11200"/>
    <s v=""/>
    <n v="0"/>
    <n v="0"/>
  </r>
  <r>
    <n v="90195"/>
    <n v="3"/>
    <m/>
    <n v="2041"/>
    <x v="454"/>
    <s v="H"/>
    <n v="18.820516146129485"/>
    <n v="100"/>
    <m/>
    <n v="1882.0516146129485"/>
    <s v=""/>
    <n v="0"/>
    <n v="0"/>
  </r>
  <r>
    <n v="90195"/>
    <n v="4"/>
    <m/>
    <n v="1037"/>
    <x v="534"/>
    <s v="H"/>
    <n v="35.200851491517405"/>
    <n v="30"/>
    <m/>
    <n v="1056.0255447455222"/>
    <s v=""/>
    <n v="0"/>
    <n v="0"/>
  </r>
  <r>
    <n v="90195"/>
    <n v="5"/>
    <m/>
    <n v="56302"/>
    <x v="535"/>
    <s v="UN"/>
    <n v="18084.833299999998"/>
    <n v="1"/>
    <m/>
    <n v="18084.833299999998"/>
    <s v=""/>
    <n v="0"/>
    <n v="0"/>
  </r>
  <r>
    <n v="90195"/>
    <n v="6"/>
    <m/>
    <n v="56113"/>
    <x v="536"/>
    <s v="UN"/>
    <n v="127.2861"/>
    <n v="3"/>
    <m/>
    <n v="381.85829999999999"/>
    <s v=""/>
    <n v="0"/>
    <n v="0"/>
  </r>
  <r>
    <n v="90195"/>
    <n v="7"/>
    <m/>
    <n v="2044"/>
    <x v="460"/>
    <s v="H"/>
    <n v="13.596734305430379"/>
    <n v="100"/>
    <m/>
    <n v="1359.673430543038"/>
    <s v=""/>
    <n v="0"/>
    <n v="0"/>
  </r>
  <r>
    <n v="90195"/>
    <n v="8"/>
    <m/>
    <n v="1124"/>
    <x v="537"/>
    <s v="H"/>
    <n v="157.32863068366447"/>
    <n v="4"/>
    <m/>
    <n v="629.31452273465788"/>
    <s v=""/>
    <n v="0"/>
    <n v="0"/>
  </r>
  <r>
    <n v="90201"/>
    <n v="0"/>
    <s v="ELETRODUTO DE PVC RÍGIDO, ROSCÁVEL - 20MM (1/2&quot;)"/>
    <m/>
    <x v="0"/>
    <m/>
    <s v=""/>
    <m/>
    <s v="M"/>
    <s v=""/>
    <n v="11.760395135467959"/>
    <s v=""/>
    <s v=""/>
  </r>
  <r>
    <n v="90201"/>
    <n v="1"/>
    <m/>
    <n v="52430"/>
    <x v="463"/>
    <s v="M"/>
    <n v="1.8502000000000001"/>
    <n v="1.1000000000000001"/>
    <m/>
    <n v="2.0352200000000003"/>
    <s v=""/>
    <n v="0"/>
    <n v="0"/>
  </r>
  <r>
    <n v="90201"/>
    <n v="2"/>
    <m/>
    <n v="2044"/>
    <x v="460"/>
    <s v="H"/>
    <n v="13.596734305430379"/>
    <n v="0.3"/>
    <m/>
    <n v="4.0790202916291136"/>
    <s v=""/>
    <n v="0"/>
    <n v="0"/>
  </r>
  <r>
    <n v="90201"/>
    <n v="3"/>
    <m/>
    <n v="2041"/>
    <x v="454"/>
    <s v="H"/>
    <n v="18.820516146129485"/>
    <n v="0.3"/>
    <m/>
    <n v="5.6461548438388451"/>
    <s v=""/>
    <n v="0"/>
    <n v="0"/>
  </r>
  <r>
    <n v="90202"/>
    <n v="0"/>
    <s v="ELETRODUTO DE PVC RÍGIDO, ROSCÁVEL - 25MM (3/4&quot;)"/>
    <m/>
    <x v="0"/>
    <m/>
    <s v=""/>
    <m/>
    <s v="M"/>
    <s v=""/>
    <n v="12.482545135467959"/>
    <s v=""/>
    <s v=""/>
  </r>
  <r>
    <n v="90202"/>
    <n v="1"/>
    <m/>
    <n v="2044"/>
    <x v="460"/>
    <s v="H"/>
    <n v="13.596734305430379"/>
    <n v="0.3"/>
    <m/>
    <n v="4.0790202916291136"/>
    <s v=""/>
    <n v="0"/>
    <n v="0"/>
  </r>
  <r>
    <n v="90202"/>
    <n v="2"/>
    <m/>
    <n v="52431"/>
    <x v="517"/>
    <s v="M"/>
    <n v="2.5066999999999999"/>
    <n v="1.1000000000000001"/>
    <m/>
    <n v="2.7573700000000003"/>
    <s v=""/>
    <n v="0"/>
    <n v="0"/>
  </r>
  <r>
    <n v="90202"/>
    <n v="3"/>
    <m/>
    <n v="2041"/>
    <x v="454"/>
    <s v="H"/>
    <n v="18.820516146129485"/>
    <n v="0.3"/>
    <m/>
    <n v="5.6461548438388451"/>
    <s v=""/>
    <n v="0"/>
    <n v="0"/>
  </r>
  <r>
    <n v="90203"/>
    <n v="0"/>
    <s v="ELETRODUTO DE PVC RÍGIDO, ROSCÁVEL - 32MM (1&quot;)"/>
    <m/>
    <x v="0"/>
    <m/>
    <s v=""/>
    <m/>
    <s v="M"/>
    <s v=""/>
    <n v="13.257935135467958"/>
    <s v=""/>
    <s v=""/>
  </r>
  <r>
    <n v="90203"/>
    <n v="1"/>
    <m/>
    <n v="52432"/>
    <x v="538"/>
    <s v="M"/>
    <n v="3.2115999999999998"/>
    <n v="1.1000000000000001"/>
    <m/>
    <n v="3.5327600000000001"/>
    <s v=""/>
    <n v="0"/>
    <n v="0"/>
  </r>
  <r>
    <n v="90203"/>
    <n v="2"/>
    <m/>
    <n v="2044"/>
    <x v="460"/>
    <s v="H"/>
    <n v="13.596734305430379"/>
    <n v="0.3"/>
    <m/>
    <n v="4.0790202916291136"/>
    <s v=""/>
    <n v="0"/>
    <n v="0"/>
  </r>
  <r>
    <n v="90203"/>
    <n v="3"/>
    <m/>
    <n v="2041"/>
    <x v="454"/>
    <s v="H"/>
    <n v="18.820516146129485"/>
    <n v="0.3"/>
    <m/>
    <n v="5.6461548438388451"/>
    <s v=""/>
    <n v="0"/>
    <n v="0"/>
  </r>
  <r>
    <n v="90204"/>
    <n v="0"/>
    <s v="ELETRODUTO DE PVC RÍGIDO, ROSCÁVEL - 40MM (1 1/4&quot;)"/>
    <m/>
    <x v="0"/>
    <m/>
    <s v=""/>
    <m/>
    <s v="M"/>
    <s v=""/>
    <n v="20.031882703201941"/>
    <s v=""/>
    <s v=""/>
  </r>
  <r>
    <n v="90204"/>
    <n v="1"/>
    <m/>
    <n v="2044"/>
    <x v="460"/>
    <s v="H"/>
    <n v="13.596734305430379"/>
    <n v="0.45"/>
    <m/>
    <n v="6.1185304374436704"/>
    <s v=""/>
    <n v="0"/>
    <n v="0"/>
  </r>
  <r>
    <n v="90204"/>
    <n v="2"/>
    <m/>
    <n v="52433"/>
    <x v="539"/>
    <s v="M"/>
    <n v="4.9492000000000003"/>
    <n v="1.1000000000000001"/>
    <m/>
    <n v="5.4441200000000007"/>
    <s v=""/>
    <n v="0"/>
    <n v="0"/>
  </r>
  <r>
    <n v="90204"/>
    <n v="3"/>
    <m/>
    <n v="2041"/>
    <x v="454"/>
    <s v="H"/>
    <n v="18.820516146129485"/>
    <n v="0.45"/>
    <m/>
    <n v="8.4692322657582686"/>
    <s v=""/>
    <n v="0"/>
    <n v="0"/>
  </r>
  <r>
    <n v="90205"/>
    <n v="0"/>
    <s v="ELETRODUTO DE PVC RÍGIDO, ROSCÁVEL - 50MM (1 1/2&quot;)"/>
    <m/>
    <x v="0"/>
    <m/>
    <s v=""/>
    <m/>
    <s v="M"/>
    <s v=""/>
    <n v="21.674842703201939"/>
    <s v=""/>
    <s v=""/>
  </r>
  <r>
    <n v="90205"/>
    <n v="1"/>
    <m/>
    <n v="2041"/>
    <x v="454"/>
    <s v="H"/>
    <n v="18.820516146129485"/>
    <n v="0.45"/>
    <m/>
    <n v="8.4692322657582686"/>
    <s v=""/>
    <n v="0"/>
    <n v="0"/>
  </r>
  <r>
    <n v="90205"/>
    <n v="2"/>
    <m/>
    <n v="52434"/>
    <x v="540"/>
    <s v="M"/>
    <n v="6.4428000000000001"/>
    <n v="1.1000000000000001"/>
    <m/>
    <n v="7.0870800000000003"/>
    <s v=""/>
    <n v="0"/>
    <n v="0"/>
  </r>
  <r>
    <n v="90205"/>
    <n v="3"/>
    <m/>
    <n v="2044"/>
    <x v="460"/>
    <s v="H"/>
    <n v="13.596734305430379"/>
    <n v="0.45"/>
    <m/>
    <n v="6.1185304374436704"/>
    <s v=""/>
    <n v="0"/>
    <n v="0"/>
  </r>
  <r>
    <n v="90206"/>
    <n v="0"/>
    <s v="ELETRODUTO DE PVC RÍGIDO, ROSCÁVEL - 60MM (2&quot;)"/>
    <m/>
    <x v="0"/>
    <m/>
    <s v=""/>
    <m/>
    <s v="M"/>
    <s v=""/>
    <n v="22.61204270320194"/>
    <s v=""/>
    <s v=""/>
  </r>
  <r>
    <n v="90206"/>
    <n v="1"/>
    <m/>
    <n v="2044"/>
    <x v="460"/>
    <s v="H"/>
    <n v="13.596734305430379"/>
    <n v="0.45"/>
    <m/>
    <n v="6.1185304374436704"/>
    <s v=""/>
    <n v="0"/>
    <n v="0"/>
  </r>
  <r>
    <n v="90206"/>
    <n v="2"/>
    <m/>
    <n v="2041"/>
    <x v="454"/>
    <s v="H"/>
    <n v="18.820516146129485"/>
    <n v="0.45"/>
    <m/>
    <n v="8.4692322657582686"/>
    <s v=""/>
    <n v="0"/>
    <n v="0"/>
  </r>
  <r>
    <n v="90206"/>
    <n v="3"/>
    <m/>
    <n v="52435"/>
    <x v="541"/>
    <s v="M"/>
    <n v="7.2948000000000004"/>
    <n v="1.1000000000000001"/>
    <m/>
    <n v="8.024280000000001"/>
    <s v=""/>
    <n v="0"/>
    <n v="0"/>
  </r>
  <r>
    <n v="90207"/>
    <n v="0"/>
    <s v="ELETRODUTO DE PVC RÍGIDO, ROSCÁVEL - 75MM (2 1/2&quot;)"/>
    <m/>
    <x v="0"/>
    <m/>
    <s v=""/>
    <m/>
    <s v="M"/>
    <s v=""/>
    <n v="34.744750270935924"/>
    <s v=""/>
    <s v=""/>
  </r>
  <r>
    <n v="90207"/>
    <n v="1"/>
    <m/>
    <n v="52436"/>
    <x v="542"/>
    <s v="M"/>
    <n v="13.904"/>
    <n v="1.1000000000000001"/>
    <m/>
    <n v="15.294400000000001"/>
    <s v=""/>
    <n v="0"/>
    <n v="0"/>
  </r>
  <r>
    <n v="90207"/>
    <n v="2"/>
    <m/>
    <n v="2044"/>
    <x v="460"/>
    <s v="H"/>
    <n v="13.596734305430379"/>
    <n v="0.6"/>
    <m/>
    <n v="8.1580405832582272"/>
    <s v=""/>
    <n v="0"/>
    <n v="0"/>
  </r>
  <r>
    <n v="90207"/>
    <n v="3"/>
    <m/>
    <n v="2041"/>
    <x v="454"/>
    <s v="H"/>
    <n v="18.820516146129485"/>
    <n v="0.6"/>
    <m/>
    <n v="11.29230968767769"/>
    <s v=""/>
    <n v="0"/>
    <n v="0"/>
  </r>
  <r>
    <n v="90208"/>
    <n v="0"/>
    <s v="ELETRODUTO DE PVC RÍGIDO, ROSCÁVEL - 85MM (3&quot;)"/>
    <m/>
    <x v="0"/>
    <m/>
    <s v=""/>
    <m/>
    <s v="M"/>
    <s v=""/>
    <n v="39.86217027093592"/>
    <s v=""/>
    <s v=""/>
  </r>
  <r>
    <n v="90208"/>
    <n v="1"/>
    <m/>
    <n v="2044"/>
    <x v="460"/>
    <s v="H"/>
    <n v="13.596734305430379"/>
    <n v="0.6"/>
    <m/>
    <n v="8.1580405832582272"/>
    <s v=""/>
    <n v="0"/>
    <n v="0"/>
  </r>
  <r>
    <n v="90208"/>
    <n v="2"/>
    <m/>
    <n v="52437"/>
    <x v="543"/>
    <s v="M"/>
    <n v="18.5562"/>
    <n v="1.1000000000000001"/>
    <m/>
    <n v="20.411820000000002"/>
    <s v=""/>
    <n v="0"/>
    <n v="0"/>
  </r>
  <r>
    <n v="90208"/>
    <n v="3"/>
    <m/>
    <n v="2041"/>
    <x v="454"/>
    <s v="H"/>
    <n v="18.820516146129485"/>
    <n v="0.6"/>
    <m/>
    <n v="11.29230968767769"/>
    <s v=""/>
    <n v="0"/>
    <n v="0"/>
  </r>
  <r>
    <n v="90209"/>
    <n v="0"/>
    <s v="ELETRODUTO DE PVC RÍGIDO, ROSCÁVEL - 110MM (4&quot;)"/>
    <m/>
    <x v="0"/>
    <m/>
    <s v=""/>
    <m/>
    <s v="M"/>
    <s v=""/>
    <n v="49.091940270935922"/>
    <s v=""/>
    <s v=""/>
  </r>
  <r>
    <n v="90209"/>
    <n v="1"/>
    <m/>
    <n v="2044"/>
    <x v="460"/>
    <s v="H"/>
    <n v="13.596734305430379"/>
    <n v="0.6"/>
    <m/>
    <n v="8.1580405832582272"/>
    <s v=""/>
    <n v="0"/>
    <n v="0"/>
  </r>
  <r>
    <n v="90209"/>
    <n v="2"/>
    <m/>
    <n v="52438"/>
    <x v="544"/>
    <s v="M"/>
    <n v="26.946899999999999"/>
    <n v="1.1000000000000001"/>
    <m/>
    <n v="29.641590000000001"/>
    <s v=""/>
    <n v="0"/>
    <n v="0"/>
  </r>
  <r>
    <n v="90209"/>
    <n v="3"/>
    <m/>
    <n v="2041"/>
    <x v="454"/>
    <s v="H"/>
    <n v="18.820516146129485"/>
    <n v="0.6"/>
    <m/>
    <n v="11.29230968767769"/>
    <s v=""/>
    <n v="0"/>
    <n v="0"/>
  </r>
  <r>
    <n v="90211"/>
    <n v="0"/>
    <s v="ELETRODUTO DE AÇO GALVANIZADO ELETROLÍTICO, TIPO LEVE I - 3/4&quot;"/>
    <m/>
    <x v="0"/>
    <m/>
    <s v=""/>
    <m/>
    <s v="M"/>
    <s v=""/>
    <n v="21.819510225779933"/>
    <s v=""/>
    <s v=""/>
  </r>
  <r>
    <n v="90211"/>
    <n v="1"/>
    <m/>
    <n v="2041"/>
    <x v="454"/>
    <s v="H"/>
    <n v="18.820516146129485"/>
    <n v="0.5"/>
    <m/>
    <n v="9.4102580730647425"/>
    <s v=""/>
    <n v="0"/>
    <n v="0"/>
  </r>
  <r>
    <n v="90211"/>
    <n v="2"/>
    <m/>
    <n v="51631"/>
    <x v="545"/>
    <s v="M"/>
    <n v="5.3437000000000001"/>
    <n v="1.05"/>
    <m/>
    <n v="5.6108850000000006"/>
    <s v=""/>
    <n v="0"/>
    <n v="0"/>
  </r>
  <r>
    <n v="90211"/>
    <n v="3"/>
    <m/>
    <n v="2044"/>
    <x v="460"/>
    <s v="H"/>
    <n v="13.596734305430379"/>
    <n v="0.5"/>
    <m/>
    <n v="6.7983671527151897"/>
    <s v=""/>
    <n v="0"/>
    <n v="0"/>
  </r>
  <r>
    <n v="90212"/>
    <n v="0"/>
    <s v="ELETRODUTO DE AÇO GALVANIZADO ELETROLÍTICO, TIPO LEVE I - 1&quot;"/>
    <m/>
    <x v="0"/>
    <m/>
    <s v=""/>
    <m/>
    <s v="M"/>
    <s v=""/>
    <n v="23.281845225779932"/>
    <s v=""/>
    <s v=""/>
  </r>
  <r>
    <n v="90212"/>
    <n v="1"/>
    <m/>
    <n v="2041"/>
    <x v="454"/>
    <s v="H"/>
    <n v="18.820516146129485"/>
    <n v="0.5"/>
    <m/>
    <n v="9.4102580730647425"/>
    <s v=""/>
    <n v="0"/>
    <n v="0"/>
  </r>
  <r>
    <n v="90212"/>
    <n v="2"/>
    <m/>
    <n v="51632"/>
    <x v="546"/>
    <s v="M"/>
    <n v="6.7363999999999997"/>
    <n v="1.05"/>
    <m/>
    <n v="7.0732200000000001"/>
    <s v=""/>
    <n v="0"/>
    <n v="0"/>
  </r>
  <r>
    <n v="90212"/>
    <n v="3"/>
    <m/>
    <n v="2044"/>
    <x v="460"/>
    <s v="H"/>
    <n v="13.596734305430379"/>
    <n v="0.5"/>
    <m/>
    <n v="6.7983671527151897"/>
    <s v=""/>
    <n v="0"/>
    <n v="0"/>
  </r>
  <r>
    <n v="90213"/>
    <n v="0"/>
    <s v="ELETRODUTO DE AÇO GALVANIZADO ELETROLÍTICO, TIPO LEVE I - 1 1/4&quot;"/>
    <m/>
    <x v="0"/>
    <m/>
    <s v=""/>
    <m/>
    <s v="M"/>
    <s v=""/>
    <n v="33.966322838669896"/>
    <s v=""/>
    <s v=""/>
  </r>
  <r>
    <n v="90213"/>
    <n v="1"/>
    <m/>
    <n v="2041"/>
    <x v="454"/>
    <s v="H"/>
    <n v="18.820516146129485"/>
    <n v="0.75"/>
    <m/>
    <n v="14.115387109597114"/>
    <s v=""/>
    <n v="0"/>
    <n v="0"/>
  </r>
  <r>
    <n v="90213"/>
    <n v="2"/>
    <m/>
    <n v="51633"/>
    <x v="547"/>
    <s v="M"/>
    <n v="9.1936999999999998"/>
    <n v="1.05"/>
    <m/>
    <n v="9.6533850000000001"/>
    <s v=""/>
    <n v="0"/>
    <n v="0"/>
  </r>
  <r>
    <n v="90213"/>
    <n v="3"/>
    <m/>
    <n v="2044"/>
    <x v="460"/>
    <s v="H"/>
    <n v="13.596734305430379"/>
    <n v="0.75"/>
    <m/>
    <n v="10.197550729072784"/>
    <s v=""/>
    <n v="0"/>
    <n v="0"/>
  </r>
  <r>
    <n v="90214"/>
    <n v="0"/>
    <s v="ELETRODUTO DE AÇO GALVANIZADO ELETROLÍTICO, TIPO LEVE I - 1 1/2&quot;"/>
    <m/>
    <x v="0"/>
    <m/>
    <s v=""/>
    <m/>
    <s v="M"/>
    <s v=""/>
    <n v="35.569777838669893"/>
    <s v=""/>
    <s v=""/>
  </r>
  <r>
    <n v="90214"/>
    <n v="1"/>
    <m/>
    <n v="51634"/>
    <x v="548"/>
    <s v="M"/>
    <n v="10.720800000000001"/>
    <n v="1.05"/>
    <m/>
    <n v="11.25684"/>
    <s v=""/>
    <n v="0"/>
    <n v="0"/>
  </r>
  <r>
    <n v="90214"/>
    <n v="2"/>
    <m/>
    <n v="2041"/>
    <x v="454"/>
    <s v="H"/>
    <n v="18.820516146129485"/>
    <n v="0.75"/>
    <m/>
    <n v="14.115387109597114"/>
    <s v=""/>
    <n v="0"/>
    <n v="0"/>
  </r>
  <r>
    <n v="90214"/>
    <n v="3"/>
    <m/>
    <n v="2044"/>
    <x v="460"/>
    <s v="H"/>
    <n v="13.596734305430379"/>
    <n v="0.75"/>
    <m/>
    <n v="10.197550729072784"/>
    <s v=""/>
    <n v="0"/>
    <n v="0"/>
  </r>
  <r>
    <n v="90215"/>
    <n v="0"/>
    <s v="ELETRODUTO DE AÇO GALVANIZADO ELETROLÍTICO, TIPO LEVE I - 2&quot;"/>
    <m/>
    <x v="0"/>
    <m/>
    <s v=""/>
    <m/>
    <s v="M"/>
    <s v=""/>
    <n v="41.605597838669894"/>
    <s v=""/>
    <s v=""/>
  </r>
  <r>
    <n v="90215"/>
    <n v="1"/>
    <m/>
    <n v="2044"/>
    <x v="460"/>
    <s v="H"/>
    <n v="13.596734305430379"/>
    <n v="0.75"/>
    <m/>
    <n v="10.197550729072784"/>
    <s v=""/>
    <n v="0"/>
    <n v="0"/>
  </r>
  <r>
    <n v="90215"/>
    <n v="2"/>
    <m/>
    <n v="2041"/>
    <x v="454"/>
    <s v="H"/>
    <n v="18.820516146129485"/>
    <n v="0.75"/>
    <m/>
    <n v="14.115387109597114"/>
    <s v=""/>
    <n v="0"/>
    <n v="0"/>
  </r>
  <r>
    <n v="90215"/>
    <n v="3"/>
    <m/>
    <n v="51635"/>
    <x v="549"/>
    <s v="M"/>
    <n v="16.469200000000001"/>
    <n v="1.05"/>
    <m/>
    <n v="17.292660000000001"/>
    <s v=""/>
    <n v="0"/>
    <n v="0"/>
  </r>
  <r>
    <n v="90216"/>
    <n v="0"/>
    <s v="ELETRODUTO DE AÇO GALVANIZADO ELETROLÍTICO, TIPO LEVE I - 2 1/2&quot;"/>
    <m/>
    <x v="0"/>
    <m/>
    <s v=""/>
    <m/>
    <s v="M"/>
    <s v=""/>
    <n v="56.102625451559867"/>
    <s v=""/>
    <s v=""/>
  </r>
  <r>
    <n v="90216"/>
    <n v="1"/>
    <m/>
    <n v="51636"/>
    <x v="550"/>
    <s v="M"/>
    <n v="22.557500000000001"/>
    <n v="1.05"/>
    <m/>
    <n v="23.685375000000001"/>
    <s v=""/>
    <n v="0"/>
    <n v="0"/>
  </r>
  <r>
    <n v="90216"/>
    <n v="2"/>
    <m/>
    <n v="2041"/>
    <x v="454"/>
    <s v="H"/>
    <n v="18.820516146129485"/>
    <n v="1"/>
    <m/>
    <n v="18.820516146129485"/>
    <s v=""/>
    <n v="0"/>
    <n v="0"/>
  </r>
  <r>
    <n v="90216"/>
    <n v="3"/>
    <m/>
    <n v="2044"/>
    <x v="460"/>
    <s v="H"/>
    <n v="13.596734305430379"/>
    <n v="1"/>
    <m/>
    <n v="13.596734305430379"/>
    <s v=""/>
    <n v="0"/>
    <n v="0"/>
  </r>
  <r>
    <n v="90217"/>
    <n v="0"/>
    <s v="ELETRODUTO DE AÇO GALVANIZADO ELETROLÍTICO, TIPO LEVE I - 3&quot;"/>
    <m/>
    <x v="0"/>
    <m/>
    <s v=""/>
    <m/>
    <s v="M"/>
    <s v=""/>
    <n v="59.763135451559869"/>
    <s v=""/>
    <s v=""/>
  </r>
  <r>
    <n v="90217"/>
    <n v="1"/>
    <m/>
    <n v="2044"/>
    <x v="460"/>
    <s v="H"/>
    <n v="13.596734305430379"/>
    <n v="1"/>
    <m/>
    <n v="13.596734305430379"/>
    <s v=""/>
    <n v="0"/>
    <n v="0"/>
  </r>
  <r>
    <n v="90217"/>
    <n v="2"/>
    <m/>
    <n v="2041"/>
    <x v="454"/>
    <s v="H"/>
    <n v="18.820516146129485"/>
    <n v="1"/>
    <m/>
    <n v="18.820516146129485"/>
    <s v=""/>
    <n v="0"/>
    <n v="0"/>
  </r>
  <r>
    <n v="90217"/>
    <n v="3"/>
    <m/>
    <n v="51637"/>
    <x v="551"/>
    <s v="M"/>
    <n v="26.043700000000001"/>
    <n v="1.05"/>
    <m/>
    <n v="27.345885000000003"/>
    <s v=""/>
    <n v="0"/>
    <n v="0"/>
  </r>
  <r>
    <n v="90219"/>
    <n v="0"/>
    <s v="ELETRODUTO DE AÇO GALVANIZADO ELETROLÍTICO, TIPO LEVE I - 4&quot;"/>
    <m/>
    <x v="0"/>
    <m/>
    <s v=""/>
    <m/>
    <s v="M"/>
    <s v=""/>
    <n v="71.342535451559868"/>
    <s v=""/>
    <s v=""/>
  </r>
  <r>
    <n v="90219"/>
    <n v="1"/>
    <m/>
    <n v="2041"/>
    <x v="454"/>
    <s v="H"/>
    <n v="18.820516146129485"/>
    <n v="1"/>
    <m/>
    <n v="18.820516146129485"/>
    <s v=""/>
    <n v="0"/>
    <n v="0"/>
  </r>
  <r>
    <n v="90219"/>
    <n v="2"/>
    <m/>
    <n v="2044"/>
    <x v="460"/>
    <s v="H"/>
    <n v="13.596734305430379"/>
    <n v="1"/>
    <m/>
    <n v="13.596734305430379"/>
    <s v=""/>
    <n v="0"/>
    <n v="0"/>
  </r>
  <r>
    <n v="90219"/>
    <n v="3"/>
    <m/>
    <n v="51639"/>
    <x v="552"/>
    <s v="M"/>
    <n v="37.0717"/>
    <n v="1.05"/>
    <m/>
    <n v="38.925285000000002"/>
    <s v=""/>
    <n v="0"/>
    <n v="0"/>
  </r>
  <r>
    <n v="90220"/>
    <n v="0"/>
    <s v="ELETRODUTO DE AÇO GALVANIZADO A FOGO, TIPO SEMI-PESADO/ MÉDIO - 1/2&quot;"/>
    <m/>
    <x v="0"/>
    <m/>
    <s v=""/>
    <m/>
    <s v="M"/>
    <s v=""/>
    <n v="23.778390225779933"/>
    <s v=""/>
    <s v=""/>
  </r>
  <r>
    <n v="90220"/>
    <n v="1"/>
    <m/>
    <n v="2044"/>
    <x v="460"/>
    <s v="H"/>
    <n v="13.596734305430379"/>
    <n v="0.5"/>
    <m/>
    <n v="6.7983671527151897"/>
    <s v=""/>
    <n v="0"/>
    <n v="0"/>
  </r>
  <r>
    <n v="90220"/>
    <n v="2"/>
    <m/>
    <n v="2041"/>
    <x v="454"/>
    <s v="H"/>
    <n v="18.820516146129485"/>
    <n v="0.5"/>
    <m/>
    <n v="9.4102580730647425"/>
    <s v=""/>
    <n v="0"/>
    <n v="0"/>
  </r>
  <r>
    <n v="90220"/>
    <n v="3"/>
    <m/>
    <n v="51640"/>
    <x v="553"/>
    <s v="M"/>
    <n v="7.2092999999999998"/>
    <n v="1.05"/>
    <m/>
    <n v="7.5697650000000003"/>
    <s v=""/>
    <n v="0"/>
    <n v="0"/>
  </r>
  <r>
    <n v="90221"/>
    <n v="0"/>
    <s v="ELETRODUTO DE AÇO GALVANIZADO A FOGO, TIPO SEMI-PESADO/ MÉDIO - 3/4&quot;"/>
    <m/>
    <x v="0"/>
    <m/>
    <s v=""/>
    <m/>
    <s v="M"/>
    <s v=""/>
    <n v="25.419750225779932"/>
    <s v=""/>
    <s v=""/>
  </r>
  <r>
    <n v="90221"/>
    <n v="1"/>
    <m/>
    <n v="2041"/>
    <x v="454"/>
    <s v="H"/>
    <n v="18.820516146129485"/>
    <n v="0.5"/>
    <m/>
    <n v="9.4102580730647425"/>
    <s v=""/>
    <n v="0"/>
    <n v="0"/>
  </r>
  <r>
    <n v="90221"/>
    <n v="2"/>
    <m/>
    <n v="51641"/>
    <x v="448"/>
    <s v="M"/>
    <n v="8.7725000000000009"/>
    <n v="1.05"/>
    <m/>
    <n v="9.2111250000000009"/>
    <s v=""/>
    <n v="0"/>
    <n v="0"/>
  </r>
  <r>
    <n v="90221"/>
    <n v="3"/>
    <m/>
    <n v="2044"/>
    <x v="460"/>
    <s v="H"/>
    <n v="13.596734305430379"/>
    <n v="0.5"/>
    <m/>
    <n v="6.7983671527151897"/>
    <s v=""/>
    <n v="0"/>
    <n v="0"/>
  </r>
  <r>
    <n v="90223"/>
    <n v="0"/>
    <s v="ELETRODUTO DE AÇO GALVANIZADO A FOGO, TIPO SEMI-PESADO/ MÉDIO - 1 1/4&quot;"/>
    <m/>
    <x v="0"/>
    <m/>
    <s v=""/>
    <m/>
    <s v="M"/>
    <s v=""/>
    <n v="41.311282838669896"/>
    <s v=""/>
    <s v=""/>
  </r>
  <r>
    <n v="90223"/>
    <n v="1"/>
    <m/>
    <n v="2041"/>
    <x v="454"/>
    <s v="H"/>
    <n v="18.820516146129485"/>
    <n v="0.75"/>
    <m/>
    <n v="14.115387109597114"/>
    <s v=""/>
    <n v="0"/>
    <n v="0"/>
  </r>
  <r>
    <n v="90223"/>
    <n v="2"/>
    <m/>
    <n v="2044"/>
    <x v="460"/>
    <s v="H"/>
    <n v="13.596734305430379"/>
    <n v="0.75"/>
    <m/>
    <n v="10.197550729072784"/>
    <s v=""/>
    <n v="0"/>
    <n v="0"/>
  </r>
  <r>
    <n v="90223"/>
    <n v="3"/>
    <m/>
    <n v="51643"/>
    <x v="554"/>
    <s v="M"/>
    <n v="16.1889"/>
    <n v="1.05"/>
    <m/>
    <n v="16.998345"/>
    <s v=""/>
    <n v="0"/>
    <n v="0"/>
  </r>
  <r>
    <n v="90224"/>
    <n v="0"/>
    <s v="ELETRODUTO DE AÇO GALVANIZADO A FOGO, TIPO SEMI-PESADO/ MÉDIO - 1 1/2&quot;"/>
    <m/>
    <x v="0"/>
    <m/>
    <s v=""/>
    <m/>
    <s v="M"/>
    <s v=""/>
    <n v="41.951992838669895"/>
    <s v=""/>
    <s v=""/>
  </r>
  <r>
    <n v="90224"/>
    <n v="1"/>
    <m/>
    <n v="2044"/>
    <x v="460"/>
    <s v="H"/>
    <n v="13.596734305430379"/>
    <n v="0.75"/>
    <m/>
    <n v="10.197550729072784"/>
    <s v=""/>
    <n v="0"/>
    <n v="0"/>
  </r>
  <r>
    <n v="90224"/>
    <n v="2"/>
    <m/>
    <n v="2041"/>
    <x v="454"/>
    <s v="H"/>
    <n v="18.820516146129485"/>
    <n v="0.75"/>
    <m/>
    <n v="14.115387109597114"/>
    <s v=""/>
    <n v="0"/>
    <n v="0"/>
  </r>
  <r>
    <n v="90224"/>
    <n v="3"/>
    <m/>
    <n v="51644"/>
    <x v="482"/>
    <s v="M"/>
    <n v="16.799099999999999"/>
    <n v="1.05"/>
    <m/>
    <n v="17.639054999999999"/>
    <s v=""/>
    <n v="0"/>
    <n v="0"/>
  </r>
  <r>
    <n v="90225"/>
    <n v="0"/>
    <s v="ELETRODUTO DE AÇO GALVANIZADO A FOGO, TIPO SEMI-PESADO/ MÉDIO - 2&quot;"/>
    <m/>
    <x v="0"/>
    <m/>
    <s v=""/>
    <m/>
    <s v="M"/>
    <s v=""/>
    <n v="46.318942838669905"/>
    <s v=""/>
    <s v=""/>
  </r>
  <r>
    <n v="90225"/>
    <n v="1"/>
    <m/>
    <n v="51645"/>
    <x v="490"/>
    <s v="M"/>
    <n v="20.958100000000002"/>
    <n v="1.05"/>
    <m/>
    <n v="22.006005000000002"/>
    <s v=""/>
    <n v="0"/>
    <n v="0"/>
  </r>
  <r>
    <n v="90225"/>
    <n v="2"/>
    <m/>
    <n v="2044"/>
    <x v="460"/>
    <s v="H"/>
    <n v="13.596734305430379"/>
    <n v="0.75"/>
    <m/>
    <n v="10.197550729072784"/>
    <s v=""/>
    <n v="0"/>
    <n v="0"/>
  </r>
  <r>
    <n v="90225"/>
    <n v="3"/>
    <m/>
    <n v="2041"/>
    <x v="454"/>
    <s v="H"/>
    <n v="18.820516146129485"/>
    <n v="0.75"/>
    <m/>
    <n v="14.115387109597114"/>
    <s v=""/>
    <n v="0"/>
    <n v="0"/>
  </r>
  <r>
    <n v="90226"/>
    <n v="0"/>
    <s v="ELETRODUTO DE AÇO GALVANIZADO A FOGO, TIPO SEMI-PESADO/ MÉDIO - 2 1/2&quot;"/>
    <m/>
    <x v="0"/>
    <m/>
    <s v=""/>
    <m/>
    <s v="M"/>
    <s v=""/>
    <n v="63.805110451559869"/>
    <s v=""/>
    <s v=""/>
  </r>
  <r>
    <n v="90226"/>
    <n v="1"/>
    <m/>
    <n v="2044"/>
    <x v="460"/>
    <s v="H"/>
    <n v="13.596734305430379"/>
    <n v="1"/>
    <m/>
    <n v="13.596734305430379"/>
    <s v=""/>
    <n v="0"/>
    <n v="0"/>
  </r>
  <r>
    <n v="90226"/>
    <n v="2"/>
    <m/>
    <n v="2041"/>
    <x v="454"/>
    <s v="H"/>
    <n v="18.820516146129485"/>
    <n v="1"/>
    <m/>
    <n v="18.820516146129485"/>
    <s v=""/>
    <n v="0"/>
    <n v="0"/>
  </r>
  <r>
    <n v="90226"/>
    <n v="3"/>
    <m/>
    <n v="51646"/>
    <x v="555"/>
    <s v="M"/>
    <n v="29.8932"/>
    <n v="1.05"/>
    <m/>
    <n v="31.38786"/>
    <s v=""/>
    <n v="0"/>
    <n v="0"/>
  </r>
  <r>
    <n v="90227"/>
    <n v="0"/>
    <s v="ELETRODUTO DE AÇO GALVANIZADO A FOGO, TIPO SEMI-PESADO/ MÉDIO - 3&quot;"/>
    <m/>
    <x v="0"/>
    <m/>
    <s v=""/>
    <m/>
    <s v="M"/>
    <s v=""/>
    <n v="65.915190451559866"/>
    <s v=""/>
    <s v=""/>
  </r>
  <r>
    <n v="90227"/>
    <n v="1"/>
    <m/>
    <n v="2041"/>
    <x v="454"/>
    <s v="H"/>
    <n v="18.820516146129485"/>
    <n v="1"/>
    <m/>
    <n v="18.820516146129485"/>
    <s v=""/>
    <n v="0"/>
    <n v="0"/>
  </r>
  <r>
    <n v="90227"/>
    <n v="2"/>
    <m/>
    <n v="2044"/>
    <x v="460"/>
    <s v="H"/>
    <n v="13.596734305430379"/>
    <n v="1"/>
    <m/>
    <n v="13.596734305430379"/>
    <s v=""/>
    <n v="0"/>
    <n v="0"/>
  </r>
  <r>
    <n v="90227"/>
    <n v="3"/>
    <m/>
    <n v="51647"/>
    <x v="507"/>
    <s v="M"/>
    <n v="31.902799999999999"/>
    <n v="1.05"/>
    <m/>
    <n v="33.49794"/>
    <s v=""/>
    <n v="0"/>
    <n v="0"/>
  </r>
  <r>
    <n v="90229"/>
    <n v="0"/>
    <s v="ELETRODUTO DE AÇO GALVANIZADO A FOGO, TIPO SEMI-PESADO/ MÉDIO - 4&quot;"/>
    <m/>
    <x v="0"/>
    <m/>
    <s v=""/>
    <m/>
    <s v="M"/>
    <s v=""/>
    <n v="81.069840451559855"/>
    <s v=""/>
    <s v=""/>
  </r>
  <r>
    <n v="90229"/>
    <n v="1"/>
    <m/>
    <n v="2041"/>
    <x v="454"/>
    <s v="H"/>
    <n v="18.820516146129485"/>
    <n v="1"/>
    <m/>
    <n v="18.820516146129485"/>
    <s v=""/>
    <n v="0"/>
    <n v="0"/>
  </r>
  <r>
    <n v="90229"/>
    <n v="2"/>
    <m/>
    <n v="51649"/>
    <x v="520"/>
    <s v="M"/>
    <n v="46.335799999999999"/>
    <n v="1.05"/>
    <m/>
    <n v="48.652590000000004"/>
    <s v=""/>
    <n v="0"/>
    <n v="0"/>
  </r>
  <r>
    <n v="90229"/>
    <n v="3"/>
    <m/>
    <n v="2044"/>
    <x v="460"/>
    <s v="H"/>
    <n v="13.596734305430379"/>
    <n v="1"/>
    <m/>
    <n v="13.596734305430379"/>
    <s v=""/>
    <n v="0"/>
    <n v="0"/>
  </r>
  <r>
    <n v="90251"/>
    <n v="0"/>
    <s v="ELETRODUTO DE POLIETILENO FLEXÍVEL, ALTA RESISTÊNCIA - 3&quot;"/>
    <m/>
    <x v="0"/>
    <m/>
    <s v=""/>
    <m/>
    <s v="M"/>
    <s v=""/>
    <n v="33.31552027093592"/>
    <s v=""/>
    <s v=""/>
  </r>
  <r>
    <n v="90251"/>
    <n v="1"/>
    <m/>
    <n v="2044"/>
    <x v="460"/>
    <s v="H"/>
    <n v="13.596734305430379"/>
    <n v="0.6"/>
    <m/>
    <n v="8.1580405832582272"/>
    <s v=""/>
    <n v="0"/>
    <n v="0"/>
  </r>
  <r>
    <n v="90251"/>
    <n v="2"/>
    <m/>
    <n v="2041"/>
    <x v="454"/>
    <s v="H"/>
    <n v="18.820516146129485"/>
    <n v="0.6"/>
    <m/>
    <n v="11.29230968767769"/>
    <s v=""/>
    <n v="0"/>
    <n v="0"/>
  </r>
  <r>
    <n v="90251"/>
    <n v="3"/>
    <m/>
    <n v="52451"/>
    <x v="556"/>
    <s v="M"/>
    <n v="12.604699999999999"/>
    <n v="1.1000000000000001"/>
    <m/>
    <n v="13.865170000000001"/>
    <s v=""/>
    <n v="0"/>
    <n v="0"/>
  </r>
  <r>
    <n v="90252"/>
    <n v="0"/>
    <s v="ELETRODUTO DE POLIETILENO FLEXÍVEL, ALTA RESISTÊNCIA - 4&quot;"/>
    <m/>
    <x v="0"/>
    <m/>
    <s v=""/>
    <m/>
    <s v="M"/>
    <s v=""/>
    <n v="39.053010270935914"/>
    <s v=""/>
    <s v=""/>
  </r>
  <r>
    <n v="90252"/>
    <n v="1"/>
    <m/>
    <n v="2041"/>
    <x v="454"/>
    <s v="H"/>
    <n v="18.820516146129485"/>
    <n v="0.6"/>
    <m/>
    <n v="11.29230968767769"/>
    <s v=""/>
    <n v="0"/>
    <n v="0"/>
  </r>
  <r>
    <n v="90252"/>
    <n v="2"/>
    <m/>
    <n v="2044"/>
    <x v="460"/>
    <s v="H"/>
    <n v="13.596734305430379"/>
    <n v="0.6"/>
    <m/>
    <n v="8.1580405832582272"/>
    <s v=""/>
    <n v="0"/>
    <n v="0"/>
  </r>
  <r>
    <n v="90252"/>
    <n v="3"/>
    <m/>
    <n v="52452"/>
    <x v="557"/>
    <s v="M"/>
    <n v="17.820599999999999"/>
    <n v="1.1000000000000001"/>
    <m/>
    <n v="19.60266"/>
    <s v=""/>
    <n v="0"/>
    <n v="0"/>
  </r>
  <r>
    <n v="90253"/>
    <n v="0"/>
    <s v="ELETRODUTO DE POLIETILENO FLEXÍVEL, ALTA RESISTÊNCIA - 2&quot;"/>
    <m/>
    <x v="0"/>
    <m/>
    <s v=""/>
    <m/>
    <s v="M"/>
    <s v=""/>
    <n v="24.607992703201941"/>
    <s v=""/>
    <s v=""/>
  </r>
  <r>
    <n v="90253"/>
    <n v="1"/>
    <m/>
    <n v="52449"/>
    <x v="558"/>
    <s v="M"/>
    <n v="9.1092999999999993"/>
    <n v="1.1000000000000001"/>
    <m/>
    <n v="10.02023"/>
    <s v=""/>
    <n v="0"/>
    <n v="0"/>
  </r>
  <r>
    <n v="90253"/>
    <n v="2"/>
    <m/>
    <n v="2041"/>
    <x v="454"/>
    <s v="H"/>
    <n v="18.820516146129485"/>
    <n v="0.45"/>
    <m/>
    <n v="8.4692322657582686"/>
    <s v=""/>
    <n v="0"/>
    <n v="0"/>
  </r>
  <r>
    <n v="90253"/>
    <n v="3"/>
    <m/>
    <n v="2044"/>
    <x v="460"/>
    <s v="H"/>
    <n v="13.596734305430379"/>
    <n v="0.45"/>
    <m/>
    <n v="6.1185304374436704"/>
    <s v=""/>
    <n v="0"/>
    <n v="0"/>
  </r>
  <r>
    <n v="90261"/>
    <n v="0"/>
    <s v="TUBO METÁLICO FLEXÍVEL REVESTIDO COM PVC-3/4&quot;"/>
    <m/>
    <x v="0"/>
    <m/>
    <s v=""/>
    <m/>
    <s v="M"/>
    <s v=""/>
    <n v="8.8789875677339793"/>
    <s v=""/>
    <s v=""/>
  </r>
  <r>
    <n v="90261"/>
    <n v="1"/>
    <m/>
    <n v="2044"/>
    <x v="460"/>
    <s v="H"/>
    <n v="13.596734305430379"/>
    <n v="0.15"/>
    <m/>
    <n v="2.0395101458145568"/>
    <s v=""/>
    <n v="0"/>
    <n v="0"/>
  </r>
  <r>
    <n v="90261"/>
    <n v="2"/>
    <m/>
    <n v="52461"/>
    <x v="559"/>
    <s v="M"/>
    <n v="4.0164"/>
    <n v="1"/>
    <m/>
    <n v="4.0164"/>
    <s v=""/>
    <n v="0"/>
    <n v="0"/>
  </r>
  <r>
    <n v="90261"/>
    <n v="3"/>
    <m/>
    <n v="2041"/>
    <x v="454"/>
    <s v="H"/>
    <n v="18.820516146129485"/>
    <n v="0.15"/>
    <m/>
    <n v="2.8230774219194226"/>
    <s v=""/>
    <n v="0"/>
    <n v="0"/>
  </r>
  <r>
    <n v="90262"/>
    <n v="0"/>
    <s v="TUBO METÁLICO FLEXÍVEL REVESTIDO COM PVC-1&quot;"/>
    <m/>
    <x v="0"/>
    <m/>
    <s v=""/>
    <m/>
    <s v="M"/>
    <s v=""/>
    <n v="10.709787567733979"/>
    <s v=""/>
    <s v=""/>
  </r>
  <r>
    <n v="90262"/>
    <n v="1"/>
    <m/>
    <n v="52462"/>
    <x v="560"/>
    <s v="M"/>
    <n v="5.8472"/>
    <n v="1"/>
    <m/>
    <n v="5.8472"/>
    <s v=""/>
    <n v="0"/>
    <n v="0"/>
  </r>
  <r>
    <n v="90262"/>
    <n v="2"/>
    <m/>
    <n v="2041"/>
    <x v="454"/>
    <s v="H"/>
    <n v="18.820516146129485"/>
    <n v="0.15"/>
    <m/>
    <n v="2.8230774219194226"/>
    <s v=""/>
    <n v="0"/>
    <n v="0"/>
  </r>
  <r>
    <n v="90262"/>
    <n v="3"/>
    <m/>
    <n v="2044"/>
    <x v="460"/>
    <s v="H"/>
    <n v="13.596734305430379"/>
    <n v="0.15"/>
    <m/>
    <n v="2.0395101458145568"/>
    <s v=""/>
    <n v="0"/>
    <n v="0"/>
  </r>
  <r>
    <n v="90263"/>
    <n v="0"/>
    <s v="TUBO METÁLICO FLEXÍVEL REVESTIDO COM PVC-1 1/2&quot;"/>
    <m/>
    <x v="0"/>
    <m/>
    <s v=""/>
    <m/>
    <s v="M"/>
    <s v=""/>
    <n v="16.040587567733979"/>
    <s v=""/>
    <s v=""/>
  </r>
  <r>
    <n v="90263"/>
    <n v="1"/>
    <m/>
    <n v="52463"/>
    <x v="561"/>
    <s v="M"/>
    <n v="11.178000000000001"/>
    <n v="1"/>
    <m/>
    <n v="11.178000000000001"/>
    <s v=""/>
    <n v="0"/>
    <n v="0"/>
  </r>
  <r>
    <n v="90263"/>
    <n v="2"/>
    <m/>
    <n v="2044"/>
    <x v="460"/>
    <s v="H"/>
    <n v="13.596734305430379"/>
    <n v="0.15"/>
    <m/>
    <n v="2.0395101458145568"/>
    <s v=""/>
    <n v="0"/>
    <n v="0"/>
  </r>
  <r>
    <n v="90263"/>
    <n v="3"/>
    <m/>
    <n v="2041"/>
    <x v="454"/>
    <s v="H"/>
    <n v="18.820516146129485"/>
    <n v="0.15"/>
    <m/>
    <n v="2.8230774219194226"/>
    <s v=""/>
    <n v="0"/>
    <n v="0"/>
  </r>
  <r>
    <n v="90298"/>
    <n v="0"/>
    <s v="ENVELOPAMENTO DE ELETRODUTO ENTERRADO, COM CONCRETO"/>
    <m/>
    <x v="0"/>
    <m/>
    <s v=""/>
    <m/>
    <s v="M"/>
    <s v=""/>
    <n v="21.300509536908585"/>
    <s v=""/>
    <s v=""/>
  </r>
  <r>
    <n v="90298"/>
    <n v="1"/>
    <m/>
    <n v="2020"/>
    <x v="22"/>
    <s v="H"/>
    <n v="15.860837164231068"/>
    <n v="0.23"/>
    <m/>
    <n v="3.6479925477731459"/>
    <s v=""/>
    <n v="0"/>
    <n v="0"/>
  </r>
  <r>
    <n v="90298"/>
    <n v="2"/>
    <m/>
    <n v="2099"/>
    <x v="1"/>
    <s v="H"/>
    <n v="12.627877718847255"/>
    <n v="0.75"/>
    <m/>
    <n v="9.4709082891354406"/>
    <s v=""/>
    <n v="0"/>
    <n v="0"/>
  </r>
  <r>
    <n v="90298"/>
    <n v="3"/>
    <m/>
    <n v="10601"/>
    <x v="118"/>
    <s v="M3"/>
    <n v="160.4237"/>
    <n v="5.0999999999999997E-2"/>
    <m/>
    <n v="8.1816087"/>
    <s v=""/>
    <n v="0"/>
    <n v="0"/>
  </r>
  <r>
    <n v="90299"/>
    <n v="0"/>
    <s v="ENVELOPAMENTO DE ELETRODUTO ENTERRADO COM CONCRETO E AGREGADO RECICLADO"/>
    <m/>
    <x v="0"/>
    <m/>
    <s v=""/>
    <m/>
    <s v="M"/>
    <s v=""/>
    <n v="20.217422536908586"/>
    <s v=""/>
    <s v=""/>
  </r>
  <r>
    <n v="90299"/>
    <n v="1"/>
    <m/>
    <n v="10600"/>
    <x v="23"/>
    <s v="M3"/>
    <n v="139.1867"/>
    <n v="5.0999999999999997E-2"/>
    <m/>
    <n v="7.0985217"/>
    <s v=""/>
    <n v="0"/>
    <n v="0"/>
  </r>
  <r>
    <n v="90299"/>
    <n v="2"/>
    <m/>
    <n v="2099"/>
    <x v="1"/>
    <s v="H"/>
    <n v="12.627877718847255"/>
    <n v="0.75"/>
    <m/>
    <n v="9.4709082891354406"/>
    <s v=""/>
    <n v="0"/>
    <n v="0"/>
  </r>
  <r>
    <n v="90299"/>
    <n v="3"/>
    <m/>
    <n v="2020"/>
    <x v="22"/>
    <s v="H"/>
    <n v="15.860837164231068"/>
    <n v="0.23"/>
    <m/>
    <n v="3.6479925477731459"/>
    <s v=""/>
    <n v="0"/>
    <n v="0"/>
  </r>
  <r>
    <n v="90303"/>
    <n v="0"/>
    <s v="CABO 1,00MM2 - ISOLAMENTO PARA 0,7KV - CLASSE 4 - FLEXÍVEL"/>
    <m/>
    <x v="0"/>
    <m/>
    <s v=""/>
    <m/>
    <s v="M"/>
    <s v=""/>
    <n v="1.7250900180623945"/>
    <s v=""/>
    <s v=""/>
  </r>
  <r>
    <n v="90303"/>
    <n v="1"/>
    <m/>
    <n v="52863"/>
    <x v="562"/>
    <s v="M"/>
    <n v="0.42"/>
    <n v="1.02"/>
    <m/>
    <n v="0.4284"/>
    <s v=""/>
    <n v="0"/>
    <n v="0"/>
  </r>
  <r>
    <n v="90303"/>
    <n v="2"/>
    <m/>
    <n v="2041"/>
    <x v="454"/>
    <s v="H"/>
    <n v="18.820516146129485"/>
    <n v="0.04"/>
    <m/>
    <n v="0.75282064584517938"/>
    <s v=""/>
    <n v="0"/>
    <n v="0"/>
  </r>
  <r>
    <n v="90303"/>
    <n v="3"/>
    <m/>
    <n v="2044"/>
    <x v="460"/>
    <s v="H"/>
    <n v="13.596734305430379"/>
    <n v="0.04"/>
    <m/>
    <n v="0.54386937221721521"/>
    <s v=""/>
    <n v="0"/>
    <n v="0"/>
  </r>
  <r>
    <n v="90304"/>
    <n v="0"/>
    <s v="CABO 1,50MM2 - ISOLAMENTO PARA 0,7KV - CLASSE 4 - FLEXÍVEL"/>
    <m/>
    <x v="0"/>
    <m/>
    <s v=""/>
    <m/>
    <s v="M"/>
    <s v=""/>
    <n v="1.8760500180623945"/>
    <s v=""/>
    <s v=""/>
  </r>
  <r>
    <n v="90304"/>
    <n v="1"/>
    <m/>
    <n v="2044"/>
    <x v="460"/>
    <s v="H"/>
    <n v="13.596734305430379"/>
    <n v="0.04"/>
    <m/>
    <n v="0.54386937221721521"/>
    <s v=""/>
    <n v="0"/>
    <n v="0"/>
  </r>
  <r>
    <n v="90304"/>
    <n v="2"/>
    <m/>
    <n v="52864"/>
    <x v="563"/>
    <s v="M"/>
    <n v="0.56799999999999995"/>
    <n v="1.02"/>
    <m/>
    <n v="0.57935999999999999"/>
    <s v=""/>
    <n v="0"/>
    <n v="0"/>
  </r>
  <r>
    <n v="90304"/>
    <n v="3"/>
    <m/>
    <n v="2041"/>
    <x v="454"/>
    <s v="H"/>
    <n v="18.820516146129485"/>
    <n v="0.04"/>
    <m/>
    <n v="0.75282064584517938"/>
    <s v=""/>
    <n v="0"/>
    <n v="0"/>
  </r>
  <r>
    <n v="90305"/>
    <n v="0"/>
    <s v="CABO 2,50MM2 - ISOLAMENTO PARA 0,7KV - CLASSE 4 - FLEXÍVEL"/>
    <m/>
    <x v="0"/>
    <m/>
    <s v=""/>
    <m/>
    <s v="M"/>
    <s v=""/>
    <n v="2.5274385225779934"/>
    <s v=""/>
    <s v=""/>
  </r>
  <r>
    <n v="90305"/>
    <n v="1"/>
    <m/>
    <n v="2044"/>
    <x v="460"/>
    <s v="H"/>
    <n v="13.596734305430379"/>
    <n v="0.05"/>
    <m/>
    <n v="0.67983671527151901"/>
    <s v=""/>
    <n v="0"/>
    <n v="0"/>
  </r>
  <r>
    <n v="90305"/>
    <n v="2"/>
    <m/>
    <n v="52865"/>
    <x v="564"/>
    <s v="M"/>
    <n v="0.88880000000000003"/>
    <n v="1.02"/>
    <m/>
    <n v="0.90657600000000005"/>
    <s v=""/>
    <n v="0"/>
    <n v="0"/>
  </r>
  <r>
    <n v="90305"/>
    <n v="3"/>
    <m/>
    <n v="2041"/>
    <x v="454"/>
    <s v="H"/>
    <n v="18.820516146129485"/>
    <n v="0.05"/>
    <m/>
    <n v="0.94102580730647434"/>
    <s v=""/>
    <n v="0"/>
    <n v="0"/>
  </r>
  <r>
    <n v="90306"/>
    <n v="0"/>
    <s v="CABO 4,00MM2 - ISOLAMENTO PARA 0,7KV - CLASSE 4 - FLEXÍVEL"/>
    <m/>
    <x v="0"/>
    <m/>
    <s v=""/>
    <m/>
    <s v="M"/>
    <s v=""/>
    <n v="3.4042282775451516"/>
    <s v=""/>
    <s v=""/>
  </r>
  <r>
    <n v="90306"/>
    <n v="1"/>
    <m/>
    <n v="2044"/>
    <x v="460"/>
    <s v="H"/>
    <n v="13.596734305430379"/>
    <n v="6.0999999999999999E-2"/>
    <m/>
    <n v="0.8294007926312531"/>
    <s v=""/>
    <n v="36.6"/>
    <n v="497.64047557875188"/>
  </r>
  <r>
    <n v="90306"/>
    <n v="2"/>
    <m/>
    <n v="52866"/>
    <x v="565"/>
    <s v="M"/>
    <n v="1.3988"/>
    <n v="1.02"/>
    <m/>
    <n v="1.426776"/>
    <s v=""/>
    <n v="612"/>
    <n v="856.06560000000002"/>
  </r>
  <r>
    <n v="90306"/>
    <n v="3"/>
    <m/>
    <n v="2041"/>
    <x v="454"/>
    <s v="H"/>
    <n v="18.820516146129485"/>
    <n v="6.0999999999999999E-2"/>
    <m/>
    <n v="1.1480514849138985"/>
    <s v=""/>
    <n v="36.6"/>
    <n v="688.83089094833906"/>
  </r>
  <r>
    <n v="90307"/>
    <n v="0"/>
    <s v="CABO 6,00MM2 - ISOLAMENTO PARA 0,7KV - CLASSE 4 - FLEXÍVEL"/>
    <m/>
    <x v="0"/>
    <m/>
    <s v=""/>
    <m/>
    <s v="M"/>
    <s v=""/>
    <n v="4.3717335316091912"/>
    <s v=""/>
    <s v=""/>
  </r>
  <r>
    <n v="90307"/>
    <n v="1"/>
    <m/>
    <n v="2044"/>
    <x v="460"/>
    <s v="H"/>
    <n v="13.596734305430379"/>
    <n v="7.0000000000000007E-2"/>
    <m/>
    <n v="0.95177140138012661"/>
    <s v=""/>
    <n v="28.000000000000004"/>
    <n v="380.70856055205064"/>
  </r>
  <r>
    <n v="90307"/>
    <n v="2"/>
    <m/>
    <n v="2041"/>
    <x v="454"/>
    <s v="H"/>
    <n v="18.820516146129485"/>
    <n v="7.0000000000000007E-2"/>
    <m/>
    <n v="1.317436130229064"/>
    <s v=""/>
    <n v="28.000000000000004"/>
    <n v="526.97445209162561"/>
  </r>
  <r>
    <n v="90307"/>
    <n v="3"/>
    <m/>
    <n v="52867"/>
    <x v="566"/>
    <s v="M"/>
    <n v="2.0613000000000001"/>
    <n v="1.02"/>
    <m/>
    <n v="2.1025260000000001"/>
    <s v=""/>
    <n v="408"/>
    <n v="841.0104"/>
  </r>
  <r>
    <n v="90308"/>
    <n v="0"/>
    <s v="CABO 10,00MM2 - ISOLAMENTO PARA 0,7KV - CLASSE 4 - FLEXÍVEL"/>
    <m/>
    <x v="0"/>
    <m/>
    <s v=""/>
    <m/>
    <s v="M"/>
    <s v=""/>
    <n v="6.5694420361247889"/>
    <s v=""/>
    <s v=""/>
  </r>
  <r>
    <n v="90308"/>
    <n v="1"/>
    <m/>
    <n v="2044"/>
    <x v="460"/>
    <s v="H"/>
    <n v="13.596734305430379"/>
    <n v="0.08"/>
    <m/>
    <n v="1.0877387444344304"/>
    <s v=""/>
    <n v="0"/>
    <n v="0"/>
  </r>
  <r>
    <n v="90308"/>
    <n v="2"/>
    <m/>
    <n v="52805"/>
    <x v="445"/>
    <s v="M"/>
    <n v="3.8980999999999999"/>
    <n v="1.02"/>
    <m/>
    <n v="3.9760619999999998"/>
    <s v=""/>
    <n v="0"/>
    <n v="0"/>
  </r>
  <r>
    <n v="90308"/>
    <n v="3"/>
    <m/>
    <n v="2041"/>
    <x v="454"/>
    <s v="H"/>
    <n v="18.820516146129485"/>
    <n v="0.08"/>
    <m/>
    <n v="1.5056412916903588"/>
    <s v=""/>
    <n v="0"/>
    <n v="0"/>
  </r>
  <r>
    <n v="90309"/>
    <n v="0"/>
    <s v="CABO 16,00MM2 - ISOLAMENTO PARA 0,7KV - CLASSE 4 - FLEXÍVEL"/>
    <m/>
    <x v="0"/>
    <m/>
    <s v=""/>
    <m/>
    <s v="M"/>
    <s v=""/>
    <n v="8.9322885406403874"/>
    <s v=""/>
    <s v=""/>
  </r>
  <r>
    <n v="90309"/>
    <n v="1"/>
    <m/>
    <n v="52806"/>
    <x v="474"/>
    <s v="M"/>
    <n v="5.8967999999999998"/>
    <n v="1.02"/>
    <m/>
    <n v="6.0147360000000001"/>
    <s v=""/>
    <n v="0"/>
    <n v="0"/>
  </r>
  <r>
    <n v="90309"/>
    <n v="2"/>
    <m/>
    <n v="2044"/>
    <x v="460"/>
    <s v="H"/>
    <n v="13.596734305430379"/>
    <n v="0.09"/>
    <m/>
    <n v="1.223706087488734"/>
    <s v=""/>
    <n v="0"/>
    <n v="0"/>
  </r>
  <r>
    <n v="90309"/>
    <n v="3"/>
    <m/>
    <n v="2041"/>
    <x v="454"/>
    <s v="H"/>
    <n v="18.820516146129485"/>
    <n v="0.09"/>
    <m/>
    <n v="1.6938464531516535"/>
    <s v=""/>
    <n v="0"/>
    <n v="0"/>
  </r>
  <r>
    <n v="90310"/>
    <n v="0"/>
    <s v="CABO 25,00MM2 - ISOLAMENTO PARA 0,7KV - CLASSE 4 - FLEXÍVEL"/>
    <m/>
    <x v="0"/>
    <m/>
    <s v=""/>
    <m/>
    <s v="M"/>
    <s v=""/>
    <n v="12.353895045155987"/>
    <s v=""/>
    <s v=""/>
  </r>
  <r>
    <n v="90310"/>
    <n v="1"/>
    <m/>
    <n v="2041"/>
    <x v="454"/>
    <s v="H"/>
    <n v="18.820516146129485"/>
    <n v="0.1"/>
    <m/>
    <n v="1.8820516146129487"/>
    <s v=""/>
    <n v="0"/>
    <n v="0"/>
  </r>
  <r>
    <n v="90310"/>
    <n v="2"/>
    <m/>
    <n v="2044"/>
    <x v="460"/>
    <s v="H"/>
    <n v="13.596734305430379"/>
    <n v="0.1"/>
    <m/>
    <n v="1.359673430543038"/>
    <s v=""/>
    <n v="0"/>
    <n v="0"/>
  </r>
  <r>
    <n v="90310"/>
    <n v="3"/>
    <m/>
    <n v="52807"/>
    <x v="477"/>
    <s v="M"/>
    <n v="8.9335000000000004"/>
    <n v="1.02"/>
    <m/>
    <n v="9.1121700000000008"/>
    <s v=""/>
    <n v="0"/>
    <n v="0"/>
  </r>
  <r>
    <n v="90311"/>
    <n v="0"/>
    <s v="CABO 35,00MM2 - ISOLAMENTO PARA 0,7KV - CLASSE 4 - FLEXÍVEL"/>
    <m/>
    <x v="0"/>
    <m/>
    <s v=""/>
    <m/>
    <s v="M"/>
    <s v=""/>
    <n v="18.062611567733981"/>
    <s v=""/>
    <s v=""/>
  </r>
  <r>
    <n v="90311"/>
    <n v="1"/>
    <m/>
    <n v="2041"/>
    <x v="454"/>
    <s v="H"/>
    <n v="18.820516146129485"/>
    <n v="0.15"/>
    <m/>
    <n v="2.8230774219194226"/>
    <s v=""/>
    <n v="18"/>
    <n v="338.76929063033072"/>
  </r>
  <r>
    <n v="90311"/>
    <n v="2"/>
    <m/>
    <n v="2044"/>
    <x v="460"/>
    <s v="H"/>
    <n v="13.596734305430379"/>
    <n v="0.15"/>
    <m/>
    <n v="2.0395101458145568"/>
    <s v=""/>
    <n v="18"/>
    <n v="244.74121749774682"/>
  </r>
  <r>
    <n v="90311"/>
    <n v="3"/>
    <m/>
    <n v="52808"/>
    <x v="491"/>
    <s v="M"/>
    <n v="12.9412"/>
    <n v="1.02"/>
    <m/>
    <n v="13.200024000000001"/>
    <s v=""/>
    <n v="122.4"/>
    <n v="1584.00288"/>
  </r>
  <r>
    <n v="90312"/>
    <n v="0"/>
    <s v="CABO 50,00MM2 - ISOLAMENTO PARA 0,7KV - CLASSE 4 - FLEXÍVEL"/>
    <m/>
    <x v="0"/>
    <m/>
    <s v=""/>
    <m/>
    <s v="M"/>
    <s v=""/>
    <n v="24.992064090311974"/>
    <s v=""/>
    <s v=""/>
  </r>
  <r>
    <n v="90312"/>
    <n v="1"/>
    <m/>
    <n v="52809"/>
    <x v="498"/>
    <s v="M"/>
    <n v="18.145700000000001"/>
    <n v="1.02"/>
    <m/>
    <n v="18.508614000000001"/>
    <s v=""/>
    <n v="0"/>
    <n v="0"/>
  </r>
  <r>
    <n v="90312"/>
    <n v="2"/>
    <m/>
    <n v="2041"/>
    <x v="454"/>
    <s v="H"/>
    <n v="18.820516146129485"/>
    <n v="0.2"/>
    <m/>
    <n v="3.7641032292258974"/>
    <s v=""/>
    <n v="0"/>
    <n v="0"/>
  </r>
  <r>
    <n v="90312"/>
    <n v="3"/>
    <m/>
    <n v="2044"/>
    <x v="460"/>
    <s v="H"/>
    <n v="13.596734305430379"/>
    <n v="0.2"/>
    <m/>
    <n v="2.719346861086076"/>
    <s v=""/>
    <n v="0"/>
    <n v="0"/>
  </r>
  <r>
    <n v="90313"/>
    <n v="0"/>
    <s v="CABO 70,00MM2 - ISOLAMENTO PARA 0,7KV - CLASSE 4 - FLEXÍVEL"/>
    <m/>
    <x v="0"/>
    <m/>
    <s v=""/>
    <m/>
    <s v="M"/>
    <s v=""/>
    <n v="34.197646612889969"/>
    <s v=""/>
    <s v=""/>
  </r>
  <r>
    <n v="90313"/>
    <n v="1"/>
    <m/>
    <n v="52810"/>
    <x v="505"/>
    <s v="M"/>
    <n v="25.581700000000001"/>
    <n v="1.02"/>
    <m/>
    <n v="26.093334000000002"/>
    <s v=""/>
    <n v="0"/>
    <n v="0"/>
  </r>
  <r>
    <n v="90313"/>
    <n v="2"/>
    <m/>
    <n v="2041"/>
    <x v="454"/>
    <s v="H"/>
    <n v="18.820516146129485"/>
    <n v="0.25"/>
    <m/>
    <n v="4.7051290365323712"/>
    <s v=""/>
    <n v="0"/>
    <n v="0"/>
  </r>
  <r>
    <n v="90313"/>
    <n v="3"/>
    <m/>
    <n v="2044"/>
    <x v="460"/>
    <s v="H"/>
    <n v="13.596734305430379"/>
    <n v="0.25"/>
    <m/>
    <n v="3.3991835763575948"/>
    <s v=""/>
    <n v="0"/>
    <n v="0"/>
  </r>
  <r>
    <n v="90314"/>
    <n v="0"/>
    <s v="CABO 95,00MM2 - ISOLAMENTO PARA 0,7KV - CLASSE 4 - FLEXÍVEL"/>
    <m/>
    <x v="0"/>
    <m/>
    <s v=""/>
    <m/>
    <s v="M"/>
    <s v=""/>
    <n v="42.687801135467957"/>
    <s v=""/>
    <s v=""/>
  </r>
  <r>
    <n v="90314"/>
    <n v="1"/>
    <m/>
    <n v="52811"/>
    <x v="512"/>
    <s v="M"/>
    <n v="32.316299999999998"/>
    <n v="1.02"/>
    <m/>
    <n v="32.962626"/>
    <s v=""/>
    <n v="0"/>
    <n v="0"/>
  </r>
  <r>
    <n v="90314"/>
    <n v="2"/>
    <m/>
    <n v="2041"/>
    <x v="454"/>
    <s v="H"/>
    <n v="18.820516146129485"/>
    <n v="0.3"/>
    <m/>
    <n v="5.6461548438388451"/>
    <s v=""/>
    <n v="0"/>
    <n v="0"/>
  </r>
  <r>
    <n v="90314"/>
    <n v="3"/>
    <m/>
    <n v="2044"/>
    <x v="460"/>
    <s v="H"/>
    <n v="13.596734305430379"/>
    <n v="0.3"/>
    <m/>
    <n v="4.0790202916291136"/>
    <s v=""/>
    <n v="0"/>
    <n v="0"/>
  </r>
  <r>
    <n v="90315"/>
    <n v="0"/>
    <s v="CABO 120,00MM2 - ISOLAMENTO PARA 0,7KV - CLASSE 4 - FLEXÍVEL"/>
    <m/>
    <x v="0"/>
    <m/>
    <s v=""/>
    <m/>
    <s v="M"/>
    <s v=""/>
    <n v="55.106587658045953"/>
    <s v=""/>
    <s v=""/>
  </r>
  <r>
    <n v="90315"/>
    <n v="1"/>
    <m/>
    <n v="52812"/>
    <x v="515"/>
    <s v="M"/>
    <n v="42.902500000000003"/>
    <n v="1.02"/>
    <m/>
    <n v="43.760550000000002"/>
    <s v=""/>
    <n v="0"/>
    <n v="0"/>
  </r>
  <r>
    <n v="90315"/>
    <n v="2"/>
    <m/>
    <n v="2041"/>
    <x v="454"/>
    <s v="H"/>
    <n v="18.820516146129485"/>
    <n v="0.35"/>
    <m/>
    <n v="6.587180651145319"/>
    <s v=""/>
    <n v="0"/>
    <n v="0"/>
  </r>
  <r>
    <n v="90315"/>
    <n v="3"/>
    <m/>
    <n v="2044"/>
    <x v="460"/>
    <s v="H"/>
    <n v="13.596734305430379"/>
    <n v="0.35"/>
    <m/>
    <n v="4.7588570069006328"/>
    <s v=""/>
    <n v="0"/>
    <n v="0"/>
  </r>
  <r>
    <n v="90316"/>
    <n v="0"/>
    <s v="CABO 150,00MM2 - ISOLAMENTO PARA 0,7KV - CLASSE 4 - FLEXÍVEL"/>
    <m/>
    <x v="0"/>
    <m/>
    <s v=""/>
    <m/>
    <s v="M"/>
    <s v=""/>
    <n v="69.723474180623953"/>
    <s v=""/>
    <s v=""/>
  </r>
  <r>
    <n v="90316"/>
    <n v="1"/>
    <m/>
    <n v="2044"/>
    <x v="460"/>
    <s v="H"/>
    <n v="13.596734305430379"/>
    <n v="0.4"/>
    <m/>
    <n v="5.4386937221721521"/>
    <s v=""/>
    <n v="0"/>
    <n v="0"/>
  </r>
  <r>
    <n v="90316"/>
    <n v="2"/>
    <m/>
    <n v="2041"/>
    <x v="454"/>
    <s v="H"/>
    <n v="18.820516146129485"/>
    <n v="0.4"/>
    <m/>
    <n v="7.5282064584517947"/>
    <s v=""/>
    <n v="0"/>
    <n v="0"/>
  </r>
  <r>
    <n v="90316"/>
    <n v="3"/>
    <m/>
    <n v="52813"/>
    <x v="524"/>
    <s v="M"/>
    <n v="55.643700000000003"/>
    <n v="1.02"/>
    <m/>
    <n v="56.756574000000001"/>
    <s v=""/>
    <n v="0"/>
    <n v="0"/>
  </r>
  <r>
    <n v="90317"/>
    <n v="0"/>
    <s v="CABO 185,00MM2 - ISOLAMENTO PARA 0,7KV - CLASSE 4 - FLEXÍVEL"/>
    <m/>
    <x v="0"/>
    <m/>
    <s v=""/>
    <m/>
    <s v="M"/>
    <s v=""/>
    <n v="78.429358703201927"/>
    <s v=""/>
    <s v=""/>
  </r>
  <r>
    <n v="90317"/>
    <n v="1"/>
    <m/>
    <n v="52814"/>
    <x v="525"/>
    <s v="M"/>
    <n v="62.589799999999997"/>
    <n v="1.02"/>
    <m/>
    <n v="63.841595999999996"/>
    <s v=""/>
    <n v="0"/>
    <n v="0"/>
  </r>
  <r>
    <n v="90317"/>
    <n v="2"/>
    <m/>
    <n v="2041"/>
    <x v="454"/>
    <s v="H"/>
    <n v="18.820516146129485"/>
    <n v="0.45"/>
    <m/>
    <n v="8.4692322657582686"/>
    <s v=""/>
    <n v="0"/>
    <n v="0"/>
  </r>
  <r>
    <n v="90317"/>
    <n v="3"/>
    <m/>
    <n v="2044"/>
    <x v="460"/>
    <s v="H"/>
    <n v="13.596734305430379"/>
    <n v="0.45"/>
    <m/>
    <n v="6.1185304374436704"/>
    <s v=""/>
    <n v="0"/>
    <n v="0"/>
  </r>
  <r>
    <n v="90318"/>
    <n v="0"/>
    <s v="CABO 240,00MM2 - ISOLAMENTO PARA 0,7KV - CLASSE 4 - FLEXÍVEL"/>
    <m/>
    <x v="0"/>
    <m/>
    <s v=""/>
    <m/>
    <s v="M"/>
    <s v=""/>
    <n v="104.49962122577992"/>
    <s v=""/>
    <s v=""/>
  </r>
  <r>
    <n v="90318"/>
    <n v="1"/>
    <m/>
    <n v="2041"/>
    <x v="454"/>
    <s v="H"/>
    <n v="18.820516146129485"/>
    <n v="0.5"/>
    <m/>
    <n v="9.4102580730647425"/>
    <s v=""/>
    <n v="0"/>
    <n v="0"/>
  </r>
  <r>
    <n v="90318"/>
    <n v="2"/>
    <m/>
    <n v="52815"/>
    <x v="527"/>
    <s v="M"/>
    <n v="86.559799999999996"/>
    <n v="1.02"/>
    <m/>
    <n v="88.290995999999993"/>
    <s v=""/>
    <n v="0"/>
    <n v="0"/>
  </r>
  <r>
    <n v="90318"/>
    <n v="3"/>
    <m/>
    <n v="2044"/>
    <x v="460"/>
    <s v="H"/>
    <n v="13.596734305430379"/>
    <n v="0.5"/>
    <m/>
    <n v="6.7983671527151897"/>
    <s v=""/>
    <n v="0"/>
    <n v="0"/>
  </r>
  <r>
    <n v="90319"/>
    <n v="0"/>
    <s v="CABO 300.00 MM2 - ISOLAMENTO PARA 0.7KV - CLASSE 4 - FLEXÍVEL"/>
    <m/>
    <x v="0"/>
    <m/>
    <s v=""/>
    <m/>
    <s v="M"/>
    <s v=""/>
    <n v="136.93141974835794"/>
    <s v=""/>
    <s v=""/>
  </r>
  <r>
    <n v="90319"/>
    <n v="1"/>
    <m/>
    <n v="2041"/>
    <x v="454"/>
    <s v="H"/>
    <n v="18.820516146129485"/>
    <n v="0.55000000000000004"/>
    <m/>
    <n v="10.351283880371218"/>
    <s v=""/>
    <n v="0"/>
    <n v="0"/>
  </r>
  <r>
    <n v="90319"/>
    <n v="2"/>
    <m/>
    <n v="2044"/>
    <x v="460"/>
    <s v="H"/>
    <n v="13.596734305430379"/>
    <n v="0.55000000000000004"/>
    <m/>
    <n v="7.4782038679867089"/>
    <s v=""/>
    <n v="0"/>
    <n v="0"/>
  </r>
  <r>
    <n v="90319"/>
    <n v="3"/>
    <m/>
    <n v="52816"/>
    <x v="567"/>
    <s v="M"/>
    <n v="116.7666"/>
    <n v="1.02"/>
    <m/>
    <n v="119.10193200000001"/>
    <s v=""/>
    <n v="0"/>
    <n v="0"/>
  </r>
  <r>
    <n v="90320"/>
    <n v="0"/>
    <s v="CABO COBRE FLEXÍVEL, ISOL. 750V NÃO HALOGENADO - ANTICHAMA - 1,5MM2"/>
    <m/>
    <x v="0"/>
    <m/>
    <s v=""/>
    <m/>
    <s v="M"/>
    <s v=""/>
    <n v="1.8341280180623947"/>
    <s v=""/>
    <s v=""/>
  </r>
  <r>
    <n v="90320"/>
    <n v="1"/>
    <m/>
    <n v="2044"/>
    <x v="460"/>
    <s v="H"/>
    <n v="13.596734305430379"/>
    <n v="0.04"/>
    <m/>
    <n v="0.54386937221721521"/>
    <s v=""/>
    <n v="0"/>
    <n v="0"/>
  </r>
  <r>
    <n v="90320"/>
    <n v="2"/>
    <m/>
    <n v="2041"/>
    <x v="454"/>
    <s v="H"/>
    <n v="18.820516146129485"/>
    <n v="0.04"/>
    <m/>
    <n v="0.75282064584517938"/>
    <s v=""/>
    <n v="0"/>
    <n v="0"/>
  </r>
  <r>
    <n v="90320"/>
    <n v="3"/>
    <m/>
    <n v="52868"/>
    <x v="568"/>
    <s v="M"/>
    <n v="0.52690000000000003"/>
    <n v="1.02"/>
    <m/>
    <n v="0.53743800000000008"/>
    <s v=""/>
    <n v="0"/>
    <n v="0"/>
  </r>
  <r>
    <n v="90321"/>
    <n v="0"/>
    <s v="CABO COBRE FLEXÍVEL, ISOL. 750V NÃO HALOGENADO, ATICHAMA - 2,5MM2"/>
    <m/>
    <x v="0"/>
    <m/>
    <s v=""/>
    <m/>
    <s v="M"/>
    <s v=""/>
    <n v="2.5457985225779938"/>
    <s v=""/>
    <s v=""/>
  </r>
  <r>
    <n v="90321"/>
    <n v="1"/>
    <m/>
    <n v="2041"/>
    <x v="454"/>
    <s v="H"/>
    <n v="18.820516146129485"/>
    <n v="0.05"/>
    <m/>
    <n v="0.94102580730647434"/>
    <s v=""/>
    <n v="0"/>
    <n v="0"/>
  </r>
  <r>
    <n v="90321"/>
    <n v="2"/>
    <m/>
    <n v="52869"/>
    <x v="569"/>
    <s v="M"/>
    <n v="0.90680000000000005"/>
    <n v="1.02"/>
    <m/>
    <n v="0.92493600000000009"/>
    <s v=""/>
    <n v="0"/>
    <n v="0"/>
  </r>
  <r>
    <n v="90321"/>
    <n v="3"/>
    <m/>
    <n v="2044"/>
    <x v="460"/>
    <s v="H"/>
    <n v="13.596734305430379"/>
    <n v="0.05"/>
    <m/>
    <n v="0.67983671527151901"/>
    <s v=""/>
    <n v="0"/>
    <n v="0"/>
  </r>
  <r>
    <n v="90322"/>
    <n v="0"/>
    <s v="CABO COBRE FLEXÍVEL, ISOL. 750V NÃO HALOGENADO, ANTICHAMA - 4,0MM2"/>
    <m/>
    <x v="0"/>
    <m/>
    <s v=""/>
    <m/>
    <s v="M"/>
    <s v=""/>
    <n v="3.4205482775451519"/>
    <s v=""/>
    <s v=""/>
  </r>
  <r>
    <n v="90322"/>
    <n v="1"/>
    <m/>
    <n v="2041"/>
    <x v="454"/>
    <s v="H"/>
    <n v="18.820516146129485"/>
    <n v="6.0999999999999999E-2"/>
    <m/>
    <n v="1.1480514849138985"/>
    <s v=""/>
    <n v="0"/>
    <n v="0"/>
  </r>
  <r>
    <n v="90322"/>
    <n v="2"/>
    <m/>
    <n v="2044"/>
    <x v="460"/>
    <s v="H"/>
    <n v="13.596734305430379"/>
    <n v="6.0999999999999999E-2"/>
    <m/>
    <n v="0.8294007926312531"/>
    <s v=""/>
    <n v="0"/>
    <n v="0"/>
  </r>
  <r>
    <n v="90322"/>
    <n v="3"/>
    <m/>
    <n v="52870"/>
    <x v="570"/>
    <s v="M"/>
    <n v="1.4148000000000001"/>
    <n v="1.02"/>
    <m/>
    <n v="1.4430960000000002"/>
    <s v=""/>
    <n v="0"/>
    <n v="0"/>
  </r>
  <r>
    <n v="90323"/>
    <n v="0"/>
    <s v="CABO COBRE FLEXÍVEL, ISOL. 750V NÃO HALOGENADO, ANTICHAMA 6,0MM2"/>
    <m/>
    <x v="0"/>
    <m/>
    <s v=""/>
    <m/>
    <s v="M"/>
    <s v=""/>
    <n v="4.3860135316091906"/>
    <s v=""/>
    <s v=""/>
  </r>
  <r>
    <n v="90323"/>
    <n v="1"/>
    <m/>
    <n v="2044"/>
    <x v="460"/>
    <s v="H"/>
    <n v="13.596734305430379"/>
    <n v="7.0000000000000007E-2"/>
    <m/>
    <n v="0.95177140138012661"/>
    <s v=""/>
    <n v="0"/>
    <n v="0"/>
  </r>
  <r>
    <n v="90323"/>
    <n v="2"/>
    <m/>
    <n v="2041"/>
    <x v="454"/>
    <s v="H"/>
    <n v="18.820516146129485"/>
    <n v="7.0000000000000007E-2"/>
    <m/>
    <n v="1.317436130229064"/>
    <s v=""/>
    <n v="0"/>
    <n v="0"/>
  </r>
  <r>
    <n v="90323"/>
    <n v="3"/>
    <m/>
    <n v="52871"/>
    <x v="571"/>
    <s v="M"/>
    <n v="2.0752999999999999"/>
    <n v="1.02"/>
    <m/>
    <n v="2.116806"/>
    <s v=""/>
    <n v="0"/>
    <n v="0"/>
  </r>
  <r>
    <n v="90328"/>
    <n v="0"/>
    <s v="CABO 1,50MM2 - ISOLAMENTO PARA 1,0KV - CLASSE 4 - FLEXÍVEL"/>
    <m/>
    <x v="0"/>
    <m/>
    <s v=""/>
    <m/>
    <s v="M"/>
    <s v=""/>
    <n v="2.0757660180623949"/>
    <s v=""/>
    <s v=""/>
  </r>
  <r>
    <n v="90328"/>
    <n v="1"/>
    <m/>
    <n v="52874"/>
    <x v="572"/>
    <s v="M"/>
    <n v="0.76380000000000003"/>
    <n v="1.02"/>
    <m/>
    <n v="0.7790760000000001"/>
    <s v=""/>
    <n v="0"/>
    <n v="0"/>
  </r>
  <r>
    <n v="90328"/>
    <n v="2"/>
    <m/>
    <n v="2044"/>
    <x v="460"/>
    <s v="H"/>
    <n v="13.596734305430379"/>
    <n v="0.04"/>
    <m/>
    <n v="0.54386937221721521"/>
    <s v=""/>
    <n v="0"/>
    <n v="0"/>
  </r>
  <r>
    <n v="90328"/>
    <n v="3"/>
    <m/>
    <n v="2041"/>
    <x v="454"/>
    <s v="H"/>
    <n v="18.820516146129485"/>
    <n v="0.04"/>
    <m/>
    <n v="0.75282064584517938"/>
    <s v=""/>
    <n v="0"/>
    <n v="0"/>
  </r>
  <r>
    <n v="90329"/>
    <n v="0"/>
    <s v="CABO 2,50MM2 - ISOLAMENTO PARA 1,0KV - CLASSE 4 - FLEXÍVEL"/>
    <m/>
    <x v="0"/>
    <m/>
    <s v=""/>
    <m/>
    <s v="M"/>
    <s v=""/>
    <n v="2.7058365225779935"/>
    <s v=""/>
    <s v=""/>
  </r>
  <r>
    <n v="90329"/>
    <n v="1"/>
    <m/>
    <n v="2044"/>
    <x v="460"/>
    <s v="H"/>
    <n v="13.596734305430379"/>
    <n v="0.05"/>
    <m/>
    <n v="0.67983671527151901"/>
    <s v=""/>
    <n v="0"/>
    <n v="0"/>
  </r>
  <r>
    <n v="90329"/>
    <n v="2"/>
    <m/>
    <n v="52875"/>
    <x v="573"/>
    <s v="M"/>
    <n v="1.0637000000000001"/>
    <n v="1.02"/>
    <m/>
    <n v="1.0849740000000001"/>
    <s v=""/>
    <n v="0"/>
    <n v="0"/>
  </r>
  <r>
    <n v="90329"/>
    <n v="3"/>
    <m/>
    <n v="2041"/>
    <x v="454"/>
    <s v="H"/>
    <n v="18.820516146129485"/>
    <n v="0.05"/>
    <m/>
    <n v="0.94102580730647434"/>
    <s v=""/>
    <n v="0"/>
    <n v="0"/>
  </r>
  <r>
    <n v="90330"/>
    <n v="0"/>
    <s v="CABO 4,00MM2 - ISOLAMENTO PARA 1,0KV - CLASSE 4 - FLEXÍVEL"/>
    <m/>
    <x v="0"/>
    <m/>
    <s v=""/>
    <m/>
    <s v="M"/>
    <s v=""/>
    <n v="3.6239362775451518"/>
    <s v=""/>
    <s v=""/>
  </r>
  <r>
    <n v="90330"/>
    <n v="1"/>
    <m/>
    <n v="2044"/>
    <x v="460"/>
    <s v="H"/>
    <n v="13.596734305430379"/>
    <n v="6.0999999999999999E-2"/>
    <m/>
    <n v="0.8294007926312531"/>
    <s v=""/>
    <n v="0"/>
    <n v="0"/>
  </r>
  <r>
    <n v="90330"/>
    <n v="2"/>
    <m/>
    <n v="52876"/>
    <x v="574"/>
    <s v="M"/>
    <n v="1.6142000000000001"/>
    <n v="1.02"/>
    <m/>
    <n v="1.6464840000000001"/>
    <s v=""/>
    <n v="0"/>
    <n v="0"/>
  </r>
  <r>
    <n v="90330"/>
    <n v="3"/>
    <m/>
    <n v="2041"/>
    <x v="454"/>
    <s v="H"/>
    <n v="18.820516146129485"/>
    <n v="6.0999999999999999E-2"/>
    <m/>
    <n v="1.1480514849138985"/>
    <s v=""/>
    <n v="0"/>
    <n v="0"/>
  </r>
  <r>
    <n v="90331"/>
    <n v="0"/>
    <s v="CABO 6,00MM2 - ISOLAMENTO PARA 1,0KV - CLASSE 4 - FLEXÍVEL"/>
    <m/>
    <x v="0"/>
    <m/>
    <s v=""/>
    <m/>
    <s v="M"/>
    <s v=""/>
    <n v="4.5832815316091908"/>
    <s v=""/>
    <s v=""/>
  </r>
  <r>
    <n v="90331"/>
    <n v="1"/>
    <m/>
    <n v="2041"/>
    <x v="454"/>
    <s v="H"/>
    <n v="18.820516146129485"/>
    <n v="7.0000000000000007E-2"/>
    <m/>
    <n v="1.317436130229064"/>
    <s v=""/>
    <n v="0"/>
    <n v="0"/>
  </r>
  <r>
    <n v="90331"/>
    <n v="2"/>
    <m/>
    <n v="2044"/>
    <x v="460"/>
    <s v="H"/>
    <n v="13.596734305430379"/>
    <n v="7.0000000000000007E-2"/>
    <m/>
    <n v="0.95177140138012661"/>
    <s v=""/>
    <n v="0"/>
    <n v="0"/>
  </r>
  <r>
    <n v="90331"/>
    <n v="3"/>
    <m/>
    <n v="52877"/>
    <x v="575"/>
    <s v="M"/>
    <n v="2.2686999999999999"/>
    <n v="1.02"/>
    <m/>
    <n v="2.3140740000000002"/>
    <s v=""/>
    <n v="0"/>
    <n v="0"/>
  </r>
  <r>
    <n v="90332"/>
    <n v="0"/>
    <s v="CABO 10,00MM2 - ISOLAMENTO PARA 1,0KV - CLASSE 4 - FLEXÍVEL"/>
    <m/>
    <x v="0"/>
    <m/>
    <s v=""/>
    <m/>
    <s v="M"/>
    <s v=""/>
    <n v="6.1748040361247893"/>
    <s v=""/>
    <s v=""/>
  </r>
  <r>
    <n v="90332"/>
    <n v="1"/>
    <m/>
    <n v="2041"/>
    <x v="454"/>
    <s v="H"/>
    <n v="18.820516146129485"/>
    <n v="0.08"/>
    <m/>
    <n v="1.5056412916903588"/>
    <s v=""/>
    <n v="0"/>
    <n v="0"/>
  </r>
  <r>
    <n v="90332"/>
    <n v="2"/>
    <m/>
    <n v="2044"/>
    <x v="460"/>
    <s v="H"/>
    <n v="13.596734305430379"/>
    <n v="0.08"/>
    <m/>
    <n v="1.0877387444344304"/>
    <s v=""/>
    <n v="0"/>
    <n v="0"/>
  </r>
  <r>
    <n v="90332"/>
    <n v="3"/>
    <m/>
    <n v="52825"/>
    <x v="576"/>
    <s v="M"/>
    <n v="3.5112000000000001"/>
    <n v="1.02"/>
    <m/>
    <n v="3.5814240000000002"/>
    <s v=""/>
    <n v="0"/>
    <n v="0"/>
  </r>
  <r>
    <n v="90333"/>
    <n v="0"/>
    <s v="CABO 16,00MM2 - ISOLAMENTO PARA 1,0KV - CLASSE 4 - FLEXÍVEL"/>
    <m/>
    <x v="0"/>
    <m/>
    <s v=""/>
    <m/>
    <s v="M"/>
    <s v=""/>
    <n v="8.7783705406403882"/>
    <s v=""/>
    <s v=""/>
  </r>
  <r>
    <n v="90333"/>
    <n v="1"/>
    <m/>
    <n v="52826"/>
    <x v="577"/>
    <s v="M"/>
    <n v="5.7458999999999998"/>
    <n v="1.02"/>
    <m/>
    <n v="5.8608180000000001"/>
    <s v=""/>
    <n v="0"/>
    <n v="0"/>
  </r>
  <r>
    <n v="90333"/>
    <n v="2"/>
    <m/>
    <n v="2044"/>
    <x v="460"/>
    <s v="H"/>
    <n v="13.596734305430379"/>
    <n v="0.09"/>
    <m/>
    <n v="1.223706087488734"/>
    <s v=""/>
    <n v="0"/>
    <n v="0"/>
  </r>
  <r>
    <n v="90333"/>
    <n v="3"/>
    <m/>
    <n v="2041"/>
    <x v="454"/>
    <s v="H"/>
    <n v="18.820516146129485"/>
    <n v="0.09"/>
    <m/>
    <n v="1.6938464531516535"/>
    <s v=""/>
    <n v="0"/>
    <n v="0"/>
  </r>
  <r>
    <n v="90334"/>
    <n v="0"/>
    <s v="CABO 25,00MM2 - ISOLAMENTO PARA 1,0KV - CLASSE 4 - FLEXÍVEL"/>
    <m/>
    <x v="0"/>
    <m/>
    <s v=""/>
    <m/>
    <s v="M"/>
    <s v=""/>
    <n v="12.027699045155986"/>
    <s v=""/>
    <s v=""/>
  </r>
  <r>
    <n v="90334"/>
    <n v="1"/>
    <m/>
    <n v="2041"/>
    <x v="454"/>
    <s v="H"/>
    <n v="18.820516146129485"/>
    <n v="0.1"/>
    <m/>
    <n v="1.8820516146129487"/>
    <s v=""/>
    <n v="0"/>
    <n v="0"/>
  </r>
  <r>
    <n v="90334"/>
    <n v="2"/>
    <m/>
    <n v="2044"/>
    <x v="460"/>
    <s v="H"/>
    <n v="13.596734305430379"/>
    <n v="0.1"/>
    <m/>
    <n v="1.359673430543038"/>
    <s v=""/>
    <n v="0"/>
    <n v="0"/>
  </r>
  <r>
    <n v="90334"/>
    <n v="3"/>
    <m/>
    <n v="52827"/>
    <x v="578"/>
    <s v="M"/>
    <n v="8.6136999999999997"/>
    <n v="1.02"/>
    <m/>
    <n v="8.7859739999999995"/>
    <s v=""/>
    <n v="0"/>
    <n v="0"/>
  </r>
  <r>
    <n v="90335"/>
    <n v="0"/>
    <s v="CABO 35,00MM2 - ISOLAMENTO PARA 1,0KV - CLASSE 4 - FLEXÍVEL"/>
    <m/>
    <x v="0"/>
    <m/>
    <s v=""/>
    <m/>
    <s v="M"/>
    <s v=""/>
    <n v="16.966315567733979"/>
    <s v=""/>
    <s v=""/>
  </r>
  <r>
    <n v="90335"/>
    <n v="1"/>
    <m/>
    <n v="2041"/>
    <x v="454"/>
    <s v="H"/>
    <n v="18.820516146129485"/>
    <n v="0.15"/>
    <m/>
    <n v="2.8230774219194226"/>
    <s v=""/>
    <n v="0"/>
    <n v="0"/>
  </r>
  <r>
    <n v="90335"/>
    <n v="2"/>
    <m/>
    <n v="2044"/>
    <x v="460"/>
    <s v="H"/>
    <n v="13.596734305430379"/>
    <n v="0.15"/>
    <m/>
    <n v="2.0395101458145568"/>
    <s v=""/>
    <n v="0"/>
    <n v="0"/>
  </r>
  <r>
    <n v="90335"/>
    <n v="3"/>
    <m/>
    <n v="52828"/>
    <x v="579"/>
    <s v="M"/>
    <n v="11.866400000000001"/>
    <n v="1.02"/>
    <m/>
    <n v="12.103728"/>
    <s v=""/>
    <n v="0"/>
    <n v="0"/>
  </r>
  <r>
    <n v="90336"/>
    <n v="0"/>
    <s v="CABO 50,00MM2 - ISOLAMENTO PARA 1,0KV - CLASSE 4 - FLEXÍVEL"/>
    <m/>
    <x v="0"/>
    <m/>
    <s v=""/>
    <m/>
    <s v="M"/>
    <s v=""/>
    <n v="24.215436090311972"/>
    <s v=""/>
    <s v=""/>
  </r>
  <r>
    <n v="90336"/>
    <n v="1"/>
    <m/>
    <n v="52829"/>
    <x v="580"/>
    <s v="M"/>
    <n v="17.3843"/>
    <n v="1.02"/>
    <m/>
    <n v="17.731985999999999"/>
    <s v=""/>
    <n v="0"/>
    <n v="0"/>
  </r>
  <r>
    <n v="90336"/>
    <n v="2"/>
    <m/>
    <n v="2041"/>
    <x v="454"/>
    <s v="H"/>
    <n v="18.820516146129485"/>
    <n v="0.2"/>
    <m/>
    <n v="3.7641032292258974"/>
    <s v=""/>
    <n v="0"/>
    <n v="0"/>
  </r>
  <r>
    <n v="90336"/>
    <n v="3"/>
    <m/>
    <n v="2044"/>
    <x v="460"/>
    <s v="H"/>
    <n v="13.596734305430379"/>
    <n v="0.2"/>
    <m/>
    <n v="2.719346861086076"/>
    <s v=""/>
    <n v="0"/>
    <n v="0"/>
  </r>
  <r>
    <n v="90337"/>
    <n v="0"/>
    <s v="CABO 70,00MM2 - ISOLAMENTO PARA 1,0KV - CLASSE 4 - FLEXÍVEL"/>
    <m/>
    <x v="0"/>
    <m/>
    <s v=""/>
    <m/>
    <s v="M"/>
    <s v=""/>
    <n v="33.065140612889962"/>
    <s v=""/>
    <s v=""/>
  </r>
  <r>
    <n v="90337"/>
    <n v="1"/>
    <m/>
    <n v="52830"/>
    <x v="581"/>
    <s v="M"/>
    <n v="24.471399999999999"/>
    <n v="1.02"/>
    <m/>
    <n v="24.960827999999999"/>
    <s v=""/>
    <n v="0"/>
    <n v="0"/>
  </r>
  <r>
    <n v="90337"/>
    <n v="2"/>
    <m/>
    <n v="2041"/>
    <x v="454"/>
    <s v="H"/>
    <n v="18.820516146129485"/>
    <n v="0.25"/>
    <m/>
    <n v="4.7051290365323712"/>
    <s v=""/>
    <n v="0"/>
    <n v="0"/>
  </r>
  <r>
    <n v="90337"/>
    <n v="3"/>
    <m/>
    <n v="2044"/>
    <x v="460"/>
    <s v="H"/>
    <n v="13.596734305430379"/>
    <n v="0.25"/>
    <m/>
    <n v="3.3991835763575948"/>
    <s v=""/>
    <n v="0"/>
    <n v="0"/>
  </r>
  <r>
    <n v="90338"/>
    <n v="0"/>
    <s v="CABO 95,00MM2 - ISOLAMENTO PARA 1,0KV - CLASSE 4 - FLEXÍVEL"/>
    <m/>
    <x v="0"/>
    <m/>
    <s v=""/>
    <m/>
    <s v="M"/>
    <s v=""/>
    <n v="42.577641135467957"/>
    <s v=""/>
    <s v=""/>
  </r>
  <r>
    <n v="90338"/>
    <n v="1"/>
    <m/>
    <n v="2041"/>
    <x v="454"/>
    <s v="H"/>
    <n v="18.820516146129485"/>
    <n v="0.3"/>
    <m/>
    <n v="5.6461548438388451"/>
    <s v=""/>
    <n v="0"/>
    <n v="0"/>
  </r>
  <r>
    <n v="90338"/>
    <n v="2"/>
    <m/>
    <n v="2044"/>
    <x v="460"/>
    <s v="H"/>
    <n v="13.596734305430379"/>
    <n v="0.3"/>
    <m/>
    <n v="4.0790202916291136"/>
    <s v=""/>
    <n v="0"/>
    <n v="0"/>
  </r>
  <r>
    <n v="90338"/>
    <n v="3"/>
    <m/>
    <n v="52831"/>
    <x v="582"/>
    <s v="M"/>
    <n v="32.208300000000001"/>
    <n v="1.02"/>
    <m/>
    <n v="32.852466"/>
    <s v=""/>
    <n v="0"/>
    <n v="0"/>
  </r>
  <r>
    <n v="90339"/>
    <n v="0"/>
    <s v="CABO 120,00MM2 - ISOLAMENTO PARA 1,0KV - CLASSE 4 - FLEXÍVEL"/>
    <m/>
    <x v="0"/>
    <m/>
    <s v=""/>
    <m/>
    <s v="M"/>
    <s v=""/>
    <n v="58.327135658045954"/>
    <s v=""/>
    <s v=""/>
  </r>
  <r>
    <n v="90339"/>
    <n v="1"/>
    <m/>
    <n v="2044"/>
    <x v="460"/>
    <s v="H"/>
    <n v="13.596734305430379"/>
    <n v="0.35"/>
    <m/>
    <n v="4.7588570069006328"/>
    <s v=""/>
    <n v="0"/>
    <n v="0"/>
  </r>
  <r>
    <n v="90339"/>
    <n v="2"/>
    <m/>
    <n v="52832"/>
    <x v="583"/>
    <s v="M"/>
    <n v="46.059899999999999"/>
    <n v="1.02"/>
    <m/>
    <n v="46.981098000000003"/>
    <s v=""/>
    <n v="0"/>
    <n v="0"/>
  </r>
  <r>
    <n v="90339"/>
    <n v="3"/>
    <m/>
    <n v="2041"/>
    <x v="454"/>
    <s v="H"/>
    <n v="18.820516146129485"/>
    <n v="0.35"/>
    <m/>
    <n v="6.587180651145319"/>
    <s v=""/>
    <n v="0"/>
    <n v="0"/>
  </r>
  <r>
    <n v="90340"/>
    <n v="0"/>
    <s v="CABO 150,00MM2 - ISOLAMENTO PARA 1,0KV - CLASSE 4 - FLEXÍVEL"/>
    <m/>
    <x v="0"/>
    <m/>
    <s v=""/>
    <m/>
    <s v="M"/>
    <s v=""/>
    <n v="69.283650180623951"/>
    <s v=""/>
    <s v=""/>
  </r>
  <r>
    <n v="90340"/>
    <n v="1"/>
    <m/>
    <n v="2044"/>
    <x v="460"/>
    <s v="H"/>
    <n v="13.596734305430379"/>
    <n v="0.4"/>
    <m/>
    <n v="5.4386937221721521"/>
    <s v=""/>
    <n v="0"/>
    <n v="0"/>
  </r>
  <r>
    <n v="90340"/>
    <n v="2"/>
    <m/>
    <n v="2041"/>
    <x v="454"/>
    <s v="H"/>
    <n v="18.820516146129485"/>
    <n v="0.4"/>
    <m/>
    <n v="7.5282064584517947"/>
    <s v=""/>
    <n v="0"/>
    <n v="0"/>
  </r>
  <r>
    <n v="90340"/>
    <n v="3"/>
    <m/>
    <n v="52833"/>
    <x v="584"/>
    <s v="M"/>
    <n v="55.212499999999999"/>
    <n v="1.02"/>
    <m/>
    <n v="56.316749999999999"/>
    <s v=""/>
    <n v="0"/>
    <n v="0"/>
  </r>
  <r>
    <n v="90341"/>
    <n v="0"/>
    <s v="CABO 185,00MM2 - ISOLAMENTO PARA 1,0KV - CLASSE 4 - FLEXÍVEL"/>
    <m/>
    <x v="0"/>
    <m/>
    <s v=""/>
    <m/>
    <s v="M"/>
    <s v=""/>
    <n v="86.356288703201926"/>
    <s v=""/>
    <s v=""/>
  </r>
  <r>
    <n v="90341"/>
    <n v="1"/>
    <m/>
    <n v="2044"/>
    <x v="460"/>
    <s v="H"/>
    <n v="13.596734305430379"/>
    <n v="0.45"/>
    <m/>
    <n v="6.1185304374436704"/>
    <s v=""/>
    <n v="0"/>
    <n v="0"/>
  </r>
  <r>
    <n v="90341"/>
    <n v="2"/>
    <m/>
    <n v="52834"/>
    <x v="585"/>
    <s v="M"/>
    <n v="70.3613"/>
    <n v="1.02"/>
    <m/>
    <n v="71.768525999999994"/>
    <s v=""/>
    <n v="0"/>
    <n v="0"/>
  </r>
  <r>
    <n v="90341"/>
    <n v="3"/>
    <m/>
    <n v="2041"/>
    <x v="454"/>
    <s v="H"/>
    <n v="18.820516146129485"/>
    <n v="0.45"/>
    <m/>
    <n v="8.4692322657582686"/>
    <s v=""/>
    <n v="0"/>
    <n v="0"/>
  </r>
  <r>
    <n v="90342"/>
    <n v="0"/>
    <s v="CABO 240,00MM2 - ISOLAMENTO PARA 1,0KV - CLASSE 4 - FLEXÍVEL"/>
    <m/>
    <x v="0"/>
    <m/>
    <s v=""/>
    <m/>
    <s v="M"/>
    <s v=""/>
    <n v="110.75120122577992"/>
    <s v=""/>
    <s v=""/>
  </r>
  <r>
    <n v="90342"/>
    <n v="1"/>
    <m/>
    <n v="52835"/>
    <x v="586"/>
    <s v="M"/>
    <n v="92.688800000000001"/>
    <n v="1.02"/>
    <m/>
    <n v="94.542575999999997"/>
    <s v=""/>
    <n v="0"/>
    <n v="0"/>
  </r>
  <r>
    <n v="90342"/>
    <n v="2"/>
    <m/>
    <n v="2041"/>
    <x v="454"/>
    <s v="H"/>
    <n v="18.820516146129485"/>
    <n v="0.5"/>
    <m/>
    <n v="9.4102580730647425"/>
    <s v=""/>
    <n v="0"/>
    <n v="0"/>
  </r>
  <r>
    <n v="90342"/>
    <n v="3"/>
    <m/>
    <n v="2044"/>
    <x v="460"/>
    <s v="H"/>
    <n v="13.596734305430379"/>
    <n v="0.5"/>
    <m/>
    <n v="6.7983671527151897"/>
    <s v=""/>
    <n v="0"/>
    <n v="0"/>
  </r>
  <r>
    <n v="90343"/>
    <n v="0"/>
    <s v="CABO 300.00 MM2 - ISOLAMENTO PARA 1.0KV - CLASSE 4 - FLEXÍVEL"/>
    <m/>
    <x v="0"/>
    <m/>
    <s v=""/>
    <m/>
    <s v="M"/>
    <s v=""/>
    <n v="125.35921374835794"/>
    <s v=""/>
    <s v=""/>
  </r>
  <r>
    <n v="90343"/>
    <n v="1"/>
    <m/>
    <n v="2044"/>
    <x v="460"/>
    <s v="H"/>
    <n v="13.596734305430379"/>
    <n v="0.55000000000000004"/>
    <m/>
    <n v="7.4782038679867089"/>
    <s v=""/>
    <n v="0"/>
    <n v="0"/>
  </r>
  <r>
    <n v="90343"/>
    <n v="2"/>
    <m/>
    <n v="2041"/>
    <x v="454"/>
    <s v="H"/>
    <n v="18.820516146129485"/>
    <n v="0.55000000000000004"/>
    <m/>
    <n v="10.351283880371218"/>
    <s v=""/>
    <n v="0"/>
    <n v="0"/>
  </r>
  <r>
    <n v="90343"/>
    <n v="3"/>
    <m/>
    <n v="52836"/>
    <x v="587"/>
    <s v="M"/>
    <n v="105.4213"/>
    <n v="1.02"/>
    <m/>
    <n v="107.52972600000001"/>
    <s v=""/>
    <n v="0"/>
    <n v="0"/>
  </r>
  <r>
    <n v="90360"/>
    <n v="0"/>
    <s v="FIO TELEFÔNICO INTERNO TIPO FI-60 PAR TRANCADO"/>
    <m/>
    <x v="0"/>
    <m/>
    <s v=""/>
    <m/>
    <s v="M"/>
    <s v=""/>
    <n v="1.2439395135467959"/>
    <s v=""/>
    <s v=""/>
  </r>
  <r>
    <n v="90360"/>
    <n v="1"/>
    <m/>
    <n v="2044"/>
    <x v="460"/>
    <s v="H"/>
    <n v="13.596734305430379"/>
    <n v="0.03"/>
    <m/>
    <n v="0.40790202916291135"/>
    <s v=""/>
    <n v="9"/>
    <n v="122.37060874887341"/>
  </r>
  <r>
    <n v="90360"/>
    <n v="2"/>
    <m/>
    <n v="52882"/>
    <x v="588"/>
    <s v="M"/>
    <n v="0.2661"/>
    <n v="1.02"/>
    <m/>
    <n v="0.271422"/>
    <s v=""/>
    <n v="306"/>
    <n v="81.426599999999993"/>
  </r>
  <r>
    <n v="90360"/>
    <n v="3"/>
    <m/>
    <n v="2041"/>
    <x v="454"/>
    <s v="H"/>
    <n v="18.820516146129485"/>
    <n v="0.03"/>
    <m/>
    <n v="0.56461548438388454"/>
    <s v=""/>
    <n v="9"/>
    <n v="169.38464531516536"/>
  </r>
  <r>
    <n v="90361"/>
    <n v="0"/>
    <s v="FIO TELEFÔNICO EXTERNO TIPO FE-100 PAR PARALELO"/>
    <m/>
    <x v="0"/>
    <m/>
    <s v=""/>
    <m/>
    <s v="M"/>
    <s v=""/>
    <n v="1.5766635135467959"/>
    <s v=""/>
    <s v=""/>
  </r>
  <r>
    <n v="90361"/>
    <n v="1"/>
    <m/>
    <n v="2041"/>
    <x v="454"/>
    <s v="H"/>
    <n v="18.820516146129485"/>
    <n v="0.03"/>
    <m/>
    <n v="0.56461548438388454"/>
    <s v=""/>
    <n v="0"/>
    <n v="0"/>
  </r>
  <r>
    <n v="90361"/>
    <n v="2"/>
    <m/>
    <n v="2044"/>
    <x v="460"/>
    <s v="H"/>
    <n v="13.596734305430379"/>
    <n v="0.03"/>
    <m/>
    <n v="0.40790202916291135"/>
    <s v=""/>
    <n v="0"/>
    <n v="0"/>
  </r>
  <r>
    <n v="90361"/>
    <n v="3"/>
    <m/>
    <n v="52883"/>
    <x v="589"/>
    <s v="M"/>
    <n v="0.59230000000000005"/>
    <n v="1.02"/>
    <m/>
    <n v="0.60414600000000007"/>
    <s v=""/>
    <n v="0"/>
    <n v="0"/>
  </r>
  <r>
    <n v="90370"/>
    <n v="0"/>
    <s v="CABO FLEXÍVEL PVC-750V - 2 CONDUTORES - 1,5MM2"/>
    <m/>
    <x v="0"/>
    <m/>
    <s v=""/>
    <m/>
    <s v="M"/>
    <s v=""/>
    <n v="2.8948260180623948"/>
    <s v=""/>
    <s v=""/>
  </r>
  <r>
    <n v="90370"/>
    <n v="1"/>
    <m/>
    <n v="2044"/>
    <x v="460"/>
    <s v="H"/>
    <n v="13.596734305430379"/>
    <n v="0.04"/>
    <m/>
    <n v="0.54386937221721521"/>
    <s v=""/>
    <n v="0"/>
    <n v="0"/>
  </r>
  <r>
    <n v="90370"/>
    <n v="2"/>
    <m/>
    <n v="52910"/>
    <x v="590"/>
    <s v="M"/>
    <n v="1.5668"/>
    <n v="1.02"/>
    <m/>
    <n v="1.598136"/>
    <s v=""/>
    <n v="0"/>
    <n v="0"/>
  </r>
  <r>
    <n v="90370"/>
    <n v="3"/>
    <m/>
    <n v="2041"/>
    <x v="454"/>
    <s v="H"/>
    <n v="18.820516146129485"/>
    <n v="0.04"/>
    <m/>
    <n v="0.75282064584517938"/>
    <s v=""/>
    <n v="0"/>
    <n v="0"/>
  </r>
  <r>
    <n v="90372"/>
    <n v="0"/>
    <s v="CABO FLEXÍVEL PVC - 750V - 2 CONDUTORES - 4,00MM2"/>
    <m/>
    <x v="0"/>
    <m/>
    <s v=""/>
    <m/>
    <s v="M"/>
    <s v=""/>
    <n v="5.7977602775451516"/>
    <s v=""/>
    <s v=""/>
  </r>
  <r>
    <n v="90372"/>
    <n v="1"/>
    <m/>
    <n v="52912"/>
    <x v="591"/>
    <s v="M"/>
    <n v="3.7454000000000001"/>
    <n v="1.02"/>
    <m/>
    <n v="3.8203080000000003"/>
    <s v=""/>
    <n v="0"/>
    <n v="0"/>
  </r>
  <r>
    <n v="90372"/>
    <n v="2"/>
    <m/>
    <n v="2041"/>
    <x v="454"/>
    <s v="H"/>
    <n v="18.820516146129485"/>
    <n v="6.0999999999999999E-2"/>
    <m/>
    <n v="1.1480514849138985"/>
    <s v=""/>
    <n v="0"/>
    <n v="0"/>
  </r>
  <r>
    <n v="90372"/>
    <n v="3"/>
    <m/>
    <n v="2044"/>
    <x v="460"/>
    <s v="H"/>
    <n v="13.596734305430379"/>
    <n v="6.0999999999999999E-2"/>
    <m/>
    <n v="0.8294007926312531"/>
    <s v=""/>
    <n v="0"/>
    <n v="0"/>
  </r>
  <r>
    <n v="90375"/>
    <n v="0"/>
    <s v="CABO FLEXÍVEL PVC-750V - 3 CONDUTORES - 1,5MM2"/>
    <m/>
    <x v="0"/>
    <m/>
    <s v=""/>
    <m/>
    <s v="M"/>
    <s v=""/>
    <n v="3.4776540180623945"/>
    <s v=""/>
    <s v=""/>
  </r>
  <r>
    <n v="90375"/>
    <n v="1"/>
    <m/>
    <n v="52915"/>
    <x v="592"/>
    <s v="M"/>
    <n v="2.1381999999999999"/>
    <n v="1.02"/>
    <m/>
    <n v="2.1809639999999999"/>
    <s v=""/>
    <n v="0"/>
    <n v="0"/>
  </r>
  <r>
    <n v="90375"/>
    <n v="2"/>
    <m/>
    <n v="2041"/>
    <x v="454"/>
    <s v="H"/>
    <n v="18.820516146129485"/>
    <n v="0.04"/>
    <m/>
    <n v="0.75282064584517938"/>
    <s v=""/>
    <n v="0"/>
    <n v="0"/>
  </r>
  <r>
    <n v="90375"/>
    <n v="3"/>
    <m/>
    <n v="2044"/>
    <x v="460"/>
    <s v="H"/>
    <n v="13.596734305430379"/>
    <n v="0.04"/>
    <m/>
    <n v="0.54386937221721521"/>
    <s v=""/>
    <n v="0"/>
    <n v="0"/>
  </r>
  <r>
    <n v="90376"/>
    <n v="0"/>
    <s v="CABO FLEXÍVEL PVC - 750V - 3 CONDUTORES - 2,50MM2"/>
    <m/>
    <x v="0"/>
    <m/>
    <s v=""/>
    <m/>
    <s v="M"/>
    <s v=""/>
    <n v="5.1633225225779933"/>
    <s v=""/>
    <s v=""/>
  </r>
  <r>
    <n v="90376"/>
    <n v="1"/>
    <m/>
    <n v="2041"/>
    <x v="454"/>
    <s v="H"/>
    <n v="18.820516146129485"/>
    <n v="0.05"/>
    <m/>
    <n v="0.94102580730647434"/>
    <s v=""/>
    <n v="0"/>
    <n v="0"/>
  </r>
  <r>
    <n v="90376"/>
    <n v="2"/>
    <m/>
    <n v="52916"/>
    <x v="593"/>
    <s v="M"/>
    <n v="3.4729999999999999"/>
    <n v="1.02"/>
    <m/>
    <n v="3.5424599999999997"/>
    <s v=""/>
    <n v="0"/>
    <n v="0"/>
  </r>
  <r>
    <n v="90376"/>
    <n v="3"/>
    <m/>
    <n v="2044"/>
    <x v="460"/>
    <s v="H"/>
    <n v="13.596734305430379"/>
    <n v="0.05"/>
    <m/>
    <n v="0.67983671527151901"/>
    <s v=""/>
    <n v="0"/>
    <n v="0"/>
  </r>
  <r>
    <n v="90380"/>
    <n v="0"/>
    <s v="CABO FLEXÍVEL PVC-750V - 4 CONDUTORES - 1,5MM2"/>
    <m/>
    <x v="0"/>
    <m/>
    <s v=""/>
    <m/>
    <s v="M"/>
    <s v=""/>
    <n v="4.2321480180623947"/>
    <s v=""/>
    <s v=""/>
  </r>
  <r>
    <n v="90380"/>
    <n v="1"/>
    <m/>
    <n v="2044"/>
    <x v="460"/>
    <s v="H"/>
    <n v="13.596734305430379"/>
    <n v="0.04"/>
    <m/>
    <n v="0.54386937221721521"/>
    <s v=""/>
    <n v="0"/>
    <n v="0"/>
  </r>
  <r>
    <n v="90380"/>
    <n v="2"/>
    <m/>
    <n v="2041"/>
    <x v="454"/>
    <s v="H"/>
    <n v="18.820516146129485"/>
    <n v="0.04"/>
    <m/>
    <n v="0.75282064584517938"/>
    <s v=""/>
    <n v="0"/>
    <n v="0"/>
  </r>
  <r>
    <n v="90380"/>
    <n v="3"/>
    <m/>
    <n v="52920"/>
    <x v="594"/>
    <s v="M"/>
    <n v="2.8778999999999999"/>
    <n v="1.02"/>
    <m/>
    <n v="2.9354580000000001"/>
    <s v=""/>
    <n v="0"/>
    <n v="0"/>
  </r>
  <r>
    <n v="90402"/>
    <n v="0"/>
    <s v="SINALIZADOR LUMINOSO DIÂMETRO 22MM, COM LÂMPADA"/>
    <m/>
    <x v="0"/>
    <m/>
    <s v=""/>
    <m/>
    <s v="UN"/>
    <s v=""/>
    <n v="67.665375135467954"/>
    <s v=""/>
    <s v=""/>
  </r>
  <r>
    <n v="90402"/>
    <n v="1"/>
    <m/>
    <n v="2041"/>
    <x v="454"/>
    <s v="H"/>
    <n v="18.820516146129485"/>
    <n v="0.3"/>
    <m/>
    <n v="5.6461548438388451"/>
    <s v=""/>
    <n v="0"/>
    <n v="0"/>
  </r>
  <r>
    <n v="90402"/>
    <n v="2"/>
    <m/>
    <n v="2044"/>
    <x v="460"/>
    <s v="H"/>
    <n v="13.596734305430379"/>
    <n v="0.3"/>
    <m/>
    <n v="4.0790202916291136"/>
    <s v=""/>
    <n v="0"/>
    <n v="0"/>
  </r>
  <r>
    <n v="90402"/>
    <n v="3"/>
    <m/>
    <n v="54533"/>
    <x v="595"/>
    <s v="UN"/>
    <n v="57.940199999999997"/>
    <n v="1"/>
    <m/>
    <n v="57.940199999999997"/>
    <s v=""/>
    <n v="0"/>
    <n v="0"/>
  </r>
  <r>
    <n v="90403"/>
    <n v="0"/>
    <s v="SINALIZADOR LUMINOSO DIÂMETRO 30 MM, COM LÂMPADA"/>
    <m/>
    <x v="0"/>
    <m/>
    <s v=""/>
    <m/>
    <s v="UN"/>
    <s v=""/>
    <n v="67.461475135467964"/>
    <s v=""/>
    <s v=""/>
  </r>
  <r>
    <n v="90403"/>
    <n v="1"/>
    <m/>
    <n v="54534"/>
    <x v="596"/>
    <s v="UN"/>
    <n v="57.7363"/>
    <n v="1"/>
    <m/>
    <n v="57.7363"/>
    <s v=""/>
    <n v="0"/>
    <n v="0"/>
  </r>
  <r>
    <n v="90403"/>
    <n v="2"/>
    <m/>
    <n v="2041"/>
    <x v="454"/>
    <s v="H"/>
    <n v="18.820516146129485"/>
    <n v="0.3"/>
    <m/>
    <n v="5.6461548438388451"/>
    <s v=""/>
    <n v="0"/>
    <n v="0"/>
  </r>
  <r>
    <n v="90403"/>
    <n v="3"/>
    <m/>
    <n v="2044"/>
    <x v="460"/>
    <s v="H"/>
    <n v="13.596734305430379"/>
    <n v="0.3"/>
    <m/>
    <n v="4.0790202916291136"/>
    <s v=""/>
    <n v="0"/>
    <n v="0"/>
  </r>
  <r>
    <n v="90411"/>
    <n v="0"/>
    <s v="VOLTÍMETRO 96X96MM 250V"/>
    <m/>
    <x v="0"/>
    <m/>
    <s v=""/>
    <m/>
    <s v="UN"/>
    <s v=""/>
    <n v="162.66115169403443"/>
    <s v=""/>
    <s v=""/>
  </r>
  <r>
    <n v="90411"/>
    <n v="1"/>
    <m/>
    <n v="2041"/>
    <x v="454"/>
    <s v="H"/>
    <n v="18.820516146129485"/>
    <n v="2.1"/>
    <m/>
    <n v="39.523083906871918"/>
    <s v=""/>
    <n v="0"/>
    <n v="0"/>
  </r>
  <r>
    <n v="90411"/>
    <n v="2"/>
    <m/>
    <n v="2044"/>
    <x v="460"/>
    <s v="H"/>
    <n v="13.596734305430379"/>
    <n v="2.1"/>
    <m/>
    <n v="28.553142041403799"/>
    <s v=""/>
    <n v="0"/>
    <n v="0"/>
  </r>
  <r>
    <n v="90411"/>
    <n v="3"/>
    <m/>
    <n v="54511"/>
    <x v="597"/>
    <s v="UN"/>
    <n v="76.984499999999997"/>
    <n v="1"/>
    <m/>
    <n v="76.984499999999997"/>
    <s v=""/>
    <n v="0"/>
    <n v="0"/>
  </r>
  <r>
    <n v="90411"/>
    <n v="4"/>
    <m/>
    <n v="1037"/>
    <x v="534"/>
    <s v="H"/>
    <n v="35.200851491517405"/>
    <n v="0.5"/>
    <m/>
    <n v="17.600425745758702"/>
    <s v=""/>
    <n v="0"/>
    <n v="0"/>
  </r>
  <r>
    <n v="90430"/>
    <n v="0"/>
    <s v="CONTATOR TRIPOLAR I NOMINAL 12A"/>
    <m/>
    <x v="0"/>
    <m/>
    <s v=""/>
    <m/>
    <s v="UN"/>
    <s v=""/>
    <n v="224.3617771004383"/>
    <s v=""/>
    <s v=""/>
  </r>
  <r>
    <n v="90430"/>
    <n v="1"/>
    <m/>
    <n v="2044"/>
    <x v="460"/>
    <s v="H"/>
    <n v="13.596734305430379"/>
    <n v="3"/>
    <m/>
    <n v="40.790202916291136"/>
    <s v=""/>
    <n v="0"/>
    <n v="0"/>
  </r>
  <r>
    <n v="90430"/>
    <n v="2"/>
    <m/>
    <n v="2041"/>
    <x v="454"/>
    <s v="H"/>
    <n v="18.820516146129485"/>
    <n v="3"/>
    <m/>
    <n v="56.461548438388455"/>
    <s v=""/>
    <n v="0"/>
    <n v="0"/>
  </r>
  <r>
    <n v="90430"/>
    <n v="3"/>
    <m/>
    <n v="1037"/>
    <x v="534"/>
    <s v="H"/>
    <n v="35.200851491517405"/>
    <n v="0.5"/>
    <m/>
    <n v="17.600425745758702"/>
    <s v=""/>
    <n v="0"/>
    <n v="0"/>
  </r>
  <r>
    <n v="90430"/>
    <n v="4"/>
    <m/>
    <n v="54540"/>
    <x v="598"/>
    <s v="UN"/>
    <n v="109.50960000000001"/>
    <n v="1"/>
    <m/>
    <n v="109.50960000000001"/>
    <s v=""/>
    <n v="0"/>
    <n v="0"/>
  </r>
  <r>
    <n v="90431"/>
    <n v="0"/>
    <s v="CONTATOR TRIPOLAR I NOMINAL 22A"/>
    <m/>
    <x v="0"/>
    <m/>
    <s v=""/>
    <m/>
    <s v="UN"/>
    <s v=""/>
    <n v="263.0785023262182"/>
    <s v=""/>
    <s v=""/>
  </r>
  <r>
    <n v="90431"/>
    <n v="1"/>
    <m/>
    <n v="2041"/>
    <x v="454"/>
    <s v="H"/>
    <n v="18.820516146129485"/>
    <n v="3.5"/>
    <m/>
    <n v="65.871806511453201"/>
    <s v=""/>
    <n v="0"/>
    <n v="0"/>
  </r>
  <r>
    <n v="90431"/>
    <n v="2"/>
    <m/>
    <n v="1037"/>
    <x v="534"/>
    <s v="H"/>
    <n v="35.200851491517405"/>
    <n v="0.5"/>
    <m/>
    <n v="17.600425745758702"/>
    <s v=""/>
    <n v="0"/>
    <n v="0"/>
  </r>
  <r>
    <n v="90431"/>
    <n v="3"/>
    <m/>
    <n v="54541"/>
    <x v="599"/>
    <s v="UN"/>
    <n v="132.01769999999999"/>
    <n v="1"/>
    <m/>
    <n v="132.01769999999999"/>
    <s v=""/>
    <n v="0"/>
    <n v="0"/>
  </r>
  <r>
    <n v="90431"/>
    <n v="4"/>
    <m/>
    <n v="2044"/>
    <x v="460"/>
    <s v="H"/>
    <n v="13.596734305430379"/>
    <n v="3.5"/>
    <m/>
    <n v="47.58857006900633"/>
    <s v=""/>
    <n v="0"/>
    <n v="0"/>
  </r>
  <r>
    <n v="90432"/>
    <n v="0"/>
    <s v="CONTATOR TRIPOLAR I NOMINAL 40A"/>
    <m/>
    <x v="0"/>
    <m/>
    <s v=""/>
    <m/>
    <s v="UN"/>
    <s v=""/>
    <n v="398.20747746168615"/>
    <s v=""/>
    <s v=""/>
  </r>
  <r>
    <n v="90432"/>
    <n v="1"/>
    <m/>
    <n v="2044"/>
    <x v="460"/>
    <s v="H"/>
    <n v="13.596734305430379"/>
    <n v="3.8"/>
    <m/>
    <n v="51.667590360635437"/>
    <s v=""/>
    <n v="0"/>
    <n v="0"/>
  </r>
  <r>
    <n v="90432"/>
    <n v="2"/>
    <m/>
    <n v="1037"/>
    <x v="534"/>
    <s v="H"/>
    <n v="35.200851491517405"/>
    <n v="0.5"/>
    <m/>
    <n v="17.600425745758702"/>
    <s v=""/>
    <n v="0"/>
    <n v="0"/>
  </r>
  <r>
    <n v="90432"/>
    <n v="3"/>
    <m/>
    <n v="2041"/>
    <x v="454"/>
    <s v="H"/>
    <n v="18.820516146129485"/>
    <n v="3.8"/>
    <m/>
    <n v="71.517961355292044"/>
    <s v=""/>
    <n v="0"/>
    <n v="0"/>
  </r>
  <r>
    <n v="90432"/>
    <n v="4"/>
    <m/>
    <n v="54542"/>
    <x v="600"/>
    <s v="UN"/>
    <n v="257.42149999999998"/>
    <n v="1"/>
    <m/>
    <n v="257.42149999999998"/>
    <s v=""/>
    <n v="0"/>
    <n v="0"/>
  </r>
  <r>
    <n v="90433"/>
    <n v="0"/>
    <s v="CONTATOR TRIPOLAR I NOMINAL 55A"/>
    <m/>
    <x v="0"/>
    <m/>
    <s v=""/>
    <m/>
    <s v="UN"/>
    <s v=""/>
    <n v="539.80242755199811"/>
    <s v=""/>
    <s v=""/>
  </r>
  <r>
    <n v="90433"/>
    <n v="1"/>
    <m/>
    <n v="54543"/>
    <x v="601"/>
    <s v="UN"/>
    <n v="392.53300000000002"/>
    <n v="1"/>
    <m/>
    <n v="392.53300000000002"/>
    <s v=""/>
    <n v="0"/>
    <n v="0"/>
  </r>
  <r>
    <n v="90433"/>
    <n v="2"/>
    <m/>
    <n v="2044"/>
    <x v="460"/>
    <s v="H"/>
    <n v="13.596734305430379"/>
    <n v="4"/>
    <m/>
    <n v="54.386937221721517"/>
    <s v=""/>
    <n v="0"/>
    <n v="0"/>
  </r>
  <r>
    <n v="90433"/>
    <n v="3"/>
    <m/>
    <n v="1037"/>
    <x v="534"/>
    <s v="H"/>
    <n v="35.200851491517405"/>
    <n v="0.5"/>
    <m/>
    <n v="17.600425745758702"/>
    <s v=""/>
    <n v="0"/>
    <n v="0"/>
  </r>
  <r>
    <n v="90433"/>
    <n v="4"/>
    <m/>
    <n v="2041"/>
    <x v="454"/>
    <s v="H"/>
    <n v="18.820516146129485"/>
    <n v="4"/>
    <m/>
    <n v="75.28206458451794"/>
    <s v=""/>
    <n v="0"/>
    <n v="0"/>
  </r>
  <r>
    <n v="90440"/>
    <n v="0"/>
    <s v="RELÊ BIMETÁLICO DE SOBRECARGA AJUSTE DE 6 ATÉ 12.5A"/>
    <m/>
    <x v="0"/>
    <m/>
    <s v=""/>
    <m/>
    <s v="UN"/>
    <s v=""/>
    <n v="162.44122664887843"/>
    <s v=""/>
    <s v=""/>
  </r>
  <r>
    <n v="90440"/>
    <n v="1"/>
    <m/>
    <n v="1037"/>
    <x v="534"/>
    <s v="H"/>
    <n v="35.200851491517405"/>
    <n v="0.5"/>
    <m/>
    <n v="17.600425745758702"/>
    <s v=""/>
    <n v="0"/>
    <n v="0"/>
  </r>
  <r>
    <n v="90440"/>
    <n v="2"/>
    <m/>
    <n v="2044"/>
    <x v="460"/>
    <s v="H"/>
    <n v="13.596734305430379"/>
    <n v="2"/>
    <m/>
    <n v="27.193468610860759"/>
    <s v=""/>
    <n v="0"/>
    <n v="0"/>
  </r>
  <r>
    <n v="90440"/>
    <n v="3"/>
    <m/>
    <n v="54550"/>
    <x v="602"/>
    <s v="UN"/>
    <n v="80.006299999999996"/>
    <n v="1"/>
    <m/>
    <n v="80.006299999999996"/>
    <s v=""/>
    <n v="0"/>
    <n v="0"/>
  </r>
  <r>
    <n v="90440"/>
    <n v="4"/>
    <m/>
    <n v="2041"/>
    <x v="454"/>
    <s v="H"/>
    <n v="18.820516146129485"/>
    <n v="2"/>
    <m/>
    <n v="37.64103229225897"/>
    <s v=""/>
    <n v="0"/>
    <n v="0"/>
  </r>
  <r>
    <n v="90441"/>
    <n v="0"/>
    <s v="RELÊ BIMETÁLICO DE SOBRECARGA AJUSTE DE 16 ATÉ 25A"/>
    <m/>
    <x v="0"/>
    <m/>
    <s v=""/>
    <m/>
    <s v="UN"/>
    <s v=""/>
    <n v="196.16855169403442"/>
    <s v=""/>
    <s v=""/>
  </r>
  <r>
    <n v="90441"/>
    <n v="1"/>
    <m/>
    <n v="2041"/>
    <x v="454"/>
    <s v="H"/>
    <n v="18.820516146129485"/>
    <n v="2.1"/>
    <m/>
    <n v="39.523083906871918"/>
    <s v=""/>
    <n v="0"/>
    <n v="0"/>
  </r>
  <r>
    <n v="90441"/>
    <n v="2"/>
    <m/>
    <n v="54551"/>
    <x v="603"/>
    <s v="UN"/>
    <n v="110.4919"/>
    <n v="1"/>
    <m/>
    <n v="110.4919"/>
    <s v=""/>
    <n v="0"/>
    <n v="0"/>
  </r>
  <r>
    <n v="90441"/>
    <n v="3"/>
    <m/>
    <n v="2044"/>
    <x v="460"/>
    <s v="H"/>
    <n v="13.596734305430379"/>
    <n v="2.1"/>
    <m/>
    <n v="28.553142041403799"/>
    <s v=""/>
    <n v="0"/>
    <n v="0"/>
  </r>
  <r>
    <n v="90441"/>
    <n v="4"/>
    <m/>
    <n v="1037"/>
    <x v="534"/>
    <s v="H"/>
    <n v="35.200851491517405"/>
    <n v="0.5"/>
    <m/>
    <n v="17.600425745758702"/>
    <s v=""/>
    <n v="0"/>
    <n v="0"/>
  </r>
  <r>
    <n v="90442"/>
    <n v="0"/>
    <s v="RELÊ BIMETÁLICO DE SOBRECARGA AJUSTE DE 25 ATÉ 40A"/>
    <m/>
    <x v="0"/>
    <m/>
    <s v=""/>
    <m/>
    <s v="UN"/>
    <s v=""/>
    <n v="217.03540178434639"/>
    <s v=""/>
    <s v=""/>
  </r>
  <r>
    <n v="90442"/>
    <n v="1"/>
    <m/>
    <n v="54552"/>
    <x v="604"/>
    <s v="UN"/>
    <n v="124.8753"/>
    <n v="1"/>
    <m/>
    <n v="124.8753"/>
    <s v=""/>
    <n v="0"/>
    <n v="0"/>
  </r>
  <r>
    <n v="90442"/>
    <n v="2"/>
    <m/>
    <n v="1037"/>
    <x v="534"/>
    <s v="H"/>
    <n v="35.200851491517405"/>
    <n v="0.5"/>
    <m/>
    <n v="17.600425745758702"/>
    <s v=""/>
    <n v="0"/>
    <n v="0"/>
  </r>
  <r>
    <n v="90442"/>
    <n v="3"/>
    <m/>
    <n v="2044"/>
    <x v="460"/>
    <s v="H"/>
    <n v="13.596734305430379"/>
    <n v="2.2999999999999998"/>
    <m/>
    <n v="31.272488902489869"/>
    <s v=""/>
    <n v="0"/>
    <n v="0"/>
  </r>
  <r>
    <n v="90442"/>
    <n v="4"/>
    <m/>
    <n v="2041"/>
    <x v="454"/>
    <s v="H"/>
    <n v="18.820516146129485"/>
    <n v="2.2999999999999998"/>
    <m/>
    <n v="43.287187136097813"/>
    <s v=""/>
    <n v="0"/>
    <n v="0"/>
  </r>
  <r>
    <n v="90448"/>
    <n v="0"/>
    <s v="RELÊ DE TEMPO ELETRÔNICO AJUSTE DE 6 ATÉ 60S"/>
    <m/>
    <x v="0"/>
    <m/>
    <s v=""/>
    <m/>
    <s v="UN"/>
    <s v=""/>
    <n v="101.47787619731857"/>
    <s v=""/>
    <s v=""/>
  </r>
  <r>
    <n v="90448"/>
    <n v="1"/>
    <m/>
    <n v="2041"/>
    <x v="454"/>
    <s v="H"/>
    <n v="18.820516146129485"/>
    <n v="1"/>
    <m/>
    <n v="18.820516146129485"/>
    <s v=""/>
    <n v="0"/>
    <n v="0"/>
  </r>
  <r>
    <n v="90448"/>
    <n v="2"/>
    <m/>
    <n v="2044"/>
    <x v="460"/>
    <s v="H"/>
    <n v="13.596734305430379"/>
    <n v="1"/>
    <m/>
    <n v="13.596734305430379"/>
    <s v=""/>
    <n v="0"/>
    <n v="0"/>
  </r>
  <r>
    <n v="90448"/>
    <n v="3"/>
    <m/>
    <n v="54560"/>
    <x v="605"/>
    <s v="UN"/>
    <n v="51.4602"/>
    <n v="1"/>
    <m/>
    <n v="51.4602"/>
    <s v=""/>
    <n v="0"/>
    <n v="0"/>
  </r>
  <r>
    <n v="90448"/>
    <n v="4"/>
    <m/>
    <n v="1037"/>
    <x v="534"/>
    <s v="H"/>
    <n v="35.200851491517405"/>
    <n v="0.5"/>
    <m/>
    <n v="17.600425745758702"/>
    <s v=""/>
    <n v="0"/>
    <n v="0"/>
  </r>
  <r>
    <n v="90460"/>
    <n v="0"/>
    <s v="DISPOSITIVO DE PROTEÇÃO CONTRA SURTOS 275V - 15KA"/>
    <m/>
    <x v="0"/>
    <m/>
    <s v=""/>
    <m/>
    <s v="UN"/>
    <s v=""/>
    <n v="41.241309687677692"/>
    <s v=""/>
    <s v=""/>
  </r>
  <r>
    <n v="90460"/>
    <n v="1"/>
    <m/>
    <n v="54580"/>
    <x v="606"/>
    <s v="UN"/>
    <n v="29.949000000000002"/>
    <n v="1"/>
    <m/>
    <n v="29.949000000000002"/>
    <s v=""/>
    <n v="0"/>
    <n v="0"/>
  </r>
  <r>
    <n v="90460"/>
    <n v="2"/>
    <m/>
    <n v="2041"/>
    <x v="454"/>
    <s v="H"/>
    <n v="18.820516146129485"/>
    <n v="0.6"/>
    <m/>
    <n v="11.29230968767769"/>
    <s v=""/>
    <n v="0"/>
    <n v="0"/>
  </r>
  <r>
    <n v="90465"/>
    <n v="0"/>
    <s v="TRAVA PARA DISJUNTOR"/>
    <m/>
    <x v="0"/>
    <m/>
    <s v=""/>
    <m/>
    <s v="UN"/>
    <s v=""/>
    <n v="31.916458073064742"/>
    <s v=""/>
    <s v=""/>
  </r>
  <r>
    <n v="90465"/>
    <n v="1"/>
    <m/>
    <n v="2041"/>
    <x v="454"/>
    <s v="H"/>
    <n v="18.820516146129485"/>
    <n v="0.5"/>
    <m/>
    <n v="9.4102580730647425"/>
    <s v=""/>
    <n v="0"/>
    <n v="0"/>
  </r>
  <r>
    <n v="90465"/>
    <n v="2"/>
    <m/>
    <n v="54578"/>
    <x v="607"/>
    <s v="UN"/>
    <n v="22.5062"/>
    <n v="1"/>
    <m/>
    <n v="22.5062"/>
    <s v=""/>
    <n v="0"/>
    <n v="0"/>
  </r>
  <r>
    <n v="90468"/>
    <n v="0"/>
    <s v="INTERRUPTOR DIFERENCIAL RESIDUAL BIPOLAR 25A - SENSIBILIDADE 30MA - 220V"/>
    <m/>
    <x v="0"/>
    <m/>
    <s v=""/>
    <m/>
    <s v="UN"/>
    <s v=""/>
    <n v="178.42221161740625"/>
    <s v=""/>
    <s v=""/>
  </r>
  <r>
    <n v="90468"/>
    <n v="1"/>
    <m/>
    <n v="1037"/>
    <x v="534"/>
    <s v="H"/>
    <n v="35.200851491517405"/>
    <n v="0.6"/>
    <m/>
    <n v="21.120510894910442"/>
    <s v=""/>
    <n v="0"/>
    <n v="0"/>
  </r>
  <r>
    <n v="90468"/>
    <n v="2"/>
    <m/>
    <n v="2041"/>
    <x v="454"/>
    <s v="H"/>
    <n v="18.820516146129485"/>
    <n v="1.6"/>
    <m/>
    <n v="30.112825833807179"/>
    <s v=""/>
    <n v="0"/>
    <n v="0"/>
  </r>
  <r>
    <n v="90468"/>
    <n v="3"/>
    <m/>
    <n v="61003"/>
    <x v="608"/>
    <s v="UN"/>
    <n v="105.4341"/>
    <n v="1"/>
    <m/>
    <n v="105.4341"/>
    <s v=""/>
    <n v="0"/>
    <n v="0"/>
  </r>
  <r>
    <n v="90468"/>
    <n v="4"/>
    <m/>
    <n v="2044"/>
    <x v="460"/>
    <s v="H"/>
    <n v="13.596734305430379"/>
    <n v="1.6"/>
    <m/>
    <n v="21.754774888688608"/>
    <s v=""/>
    <n v="0"/>
    <n v="0"/>
  </r>
  <r>
    <n v="90469"/>
    <n v="0"/>
    <s v="INTERRUPTOR DIFERENCIAL RESIDUAL BIPOLAR 40A - SENSIBILIDADE 30MA - 220V"/>
    <m/>
    <x v="0"/>
    <m/>
    <s v=""/>
    <m/>
    <s v="UN"/>
    <s v=""/>
    <n v="177.13161161740624"/>
    <s v=""/>
    <s v=""/>
  </r>
  <r>
    <n v="90469"/>
    <n v="1"/>
    <m/>
    <n v="61004"/>
    <x v="609"/>
    <s v="UN"/>
    <n v="104.1435"/>
    <n v="1"/>
    <m/>
    <n v="104.1435"/>
    <s v=""/>
    <n v="0"/>
    <n v="0"/>
  </r>
  <r>
    <n v="90469"/>
    <n v="2"/>
    <m/>
    <n v="2044"/>
    <x v="460"/>
    <s v="H"/>
    <n v="13.596734305430379"/>
    <n v="1.6"/>
    <m/>
    <n v="21.754774888688608"/>
    <s v=""/>
    <n v="0"/>
    <n v="0"/>
  </r>
  <r>
    <n v="90469"/>
    <n v="3"/>
    <m/>
    <n v="1037"/>
    <x v="534"/>
    <s v="H"/>
    <n v="35.200851491517405"/>
    <n v="0.6"/>
    <m/>
    <n v="21.120510894910442"/>
    <s v=""/>
    <n v="0"/>
    <n v="0"/>
  </r>
  <r>
    <n v="90469"/>
    <n v="4"/>
    <m/>
    <n v="2041"/>
    <x v="454"/>
    <s v="H"/>
    <n v="18.820516146129485"/>
    <n v="1.6"/>
    <m/>
    <n v="30.112825833807179"/>
    <s v=""/>
    <n v="0"/>
    <n v="0"/>
  </r>
  <r>
    <n v="90470"/>
    <n v="0"/>
    <s v="INTERRUPTOR DIFERENCIAL RESIDUAL BIPOLAR 63A, SENSIBILIDADE 30MA - 220V"/>
    <m/>
    <x v="0"/>
    <m/>
    <s v=""/>
    <m/>
    <s v="UN"/>
    <s v=""/>
    <n v="231.32701161740621"/>
    <s v=""/>
    <s v=""/>
  </r>
  <r>
    <n v="90470"/>
    <n v="1"/>
    <m/>
    <n v="2041"/>
    <x v="454"/>
    <s v="H"/>
    <n v="18.820516146129485"/>
    <n v="1.6"/>
    <m/>
    <n v="30.112825833807179"/>
    <s v=""/>
    <n v="0"/>
    <n v="0"/>
  </r>
  <r>
    <n v="90470"/>
    <n v="2"/>
    <m/>
    <n v="1037"/>
    <x v="534"/>
    <s v="H"/>
    <n v="35.200851491517405"/>
    <n v="0.6"/>
    <m/>
    <n v="21.120510894910442"/>
    <s v=""/>
    <n v="0"/>
    <n v="0"/>
  </r>
  <r>
    <n v="90470"/>
    <n v="3"/>
    <m/>
    <n v="2044"/>
    <x v="460"/>
    <s v="H"/>
    <n v="13.596734305430379"/>
    <n v="1.6"/>
    <m/>
    <n v="21.754774888688608"/>
    <s v=""/>
    <n v="0"/>
    <n v="0"/>
  </r>
  <r>
    <n v="90470"/>
    <n v="4"/>
    <m/>
    <n v="54115"/>
    <x v="610"/>
    <s v="UN"/>
    <n v="158.3389"/>
    <n v="1"/>
    <m/>
    <n v="158.3389"/>
    <s v=""/>
    <n v="0"/>
    <n v="0"/>
  </r>
  <r>
    <n v="90472"/>
    <n v="0"/>
    <s v="INTERRUPTOR DIFERENCIAL TETRAPOLAR - 40A - SENSIBILIDADE 30MA - 380V"/>
    <m/>
    <x v="0"/>
    <m/>
    <s v=""/>
    <m/>
    <s v="UN"/>
    <s v=""/>
    <n v="201.49671161740622"/>
    <s v=""/>
    <s v=""/>
  </r>
  <r>
    <n v="90472"/>
    <n v="1"/>
    <m/>
    <n v="1037"/>
    <x v="534"/>
    <s v="H"/>
    <n v="35.200851491517405"/>
    <n v="0.6"/>
    <m/>
    <n v="21.120510894910442"/>
    <s v=""/>
    <n v="0"/>
    <n v="0"/>
  </r>
  <r>
    <n v="90472"/>
    <n v="2"/>
    <m/>
    <n v="2044"/>
    <x v="460"/>
    <s v="H"/>
    <n v="13.596734305430379"/>
    <n v="1.6"/>
    <m/>
    <n v="21.754774888688608"/>
    <s v=""/>
    <n v="0"/>
    <n v="0"/>
  </r>
  <r>
    <n v="90472"/>
    <n v="3"/>
    <m/>
    <n v="2041"/>
    <x v="454"/>
    <s v="H"/>
    <n v="18.820516146129485"/>
    <n v="1.6"/>
    <m/>
    <n v="30.112825833807179"/>
    <s v=""/>
    <n v="0"/>
    <n v="0"/>
  </r>
  <r>
    <n v="90472"/>
    <n v="4"/>
    <m/>
    <n v="54112"/>
    <x v="611"/>
    <s v="UN"/>
    <n v="128.5086"/>
    <n v="1"/>
    <m/>
    <n v="128.5086"/>
    <s v=""/>
    <n v="0"/>
    <n v="0"/>
  </r>
  <r>
    <n v="90475"/>
    <n v="0"/>
    <s v="INTERRUPTOR DIFERENCIAL TETRAPOLAR - 63A SENSIBILIDADE 30MA - 380V"/>
    <m/>
    <x v="0"/>
    <m/>
    <s v=""/>
    <m/>
    <s v="UN"/>
    <s v=""/>
    <n v="231.8860617077182"/>
    <s v=""/>
    <s v=""/>
  </r>
  <r>
    <n v="90475"/>
    <n v="1"/>
    <m/>
    <n v="2041"/>
    <x v="454"/>
    <s v="H"/>
    <n v="18.820516146129485"/>
    <n v="1.8"/>
    <m/>
    <n v="33.876929063033074"/>
    <s v=""/>
    <n v="0"/>
    <n v="0"/>
  </r>
  <r>
    <n v="90475"/>
    <n v="2"/>
    <m/>
    <n v="2044"/>
    <x v="460"/>
    <s v="H"/>
    <n v="13.596734305430379"/>
    <n v="1.8"/>
    <m/>
    <n v="24.474121749774682"/>
    <s v=""/>
    <n v="0"/>
    <n v="0"/>
  </r>
  <r>
    <n v="90475"/>
    <n v="3"/>
    <m/>
    <n v="54116"/>
    <x v="612"/>
    <s v="UN"/>
    <n v="152.4145"/>
    <n v="1"/>
    <m/>
    <n v="152.4145"/>
    <s v=""/>
    <n v="0"/>
    <n v="0"/>
  </r>
  <r>
    <n v="90475"/>
    <n v="4"/>
    <m/>
    <n v="1037"/>
    <x v="534"/>
    <s v="H"/>
    <n v="35.200851491517405"/>
    <n v="0.6"/>
    <m/>
    <n v="21.120510894910442"/>
    <s v=""/>
    <n v="0"/>
    <n v="0"/>
  </r>
  <r>
    <n v="90476"/>
    <n v="0"/>
    <s v="INTERRUPTOR DIFERENCIAL TETRAPOLAR - 80A SENSIBILIDADE 30MA - 380V"/>
    <m/>
    <x v="0"/>
    <m/>
    <s v=""/>
    <m/>
    <s v="UN"/>
    <s v=""/>
    <n v="356.92538675287426"/>
    <s v=""/>
    <s v=""/>
  </r>
  <r>
    <n v="90476"/>
    <n v="1"/>
    <m/>
    <n v="54117"/>
    <x v="613"/>
    <s v="UN"/>
    <n v="274.21210000000002"/>
    <n v="1"/>
    <m/>
    <n v="274.21210000000002"/>
    <s v=""/>
    <n v="0"/>
    <n v="0"/>
  </r>
  <r>
    <n v="90476"/>
    <n v="2"/>
    <m/>
    <n v="1037"/>
    <x v="534"/>
    <s v="H"/>
    <n v="35.200851491517405"/>
    <n v="0.6"/>
    <m/>
    <n v="21.120510894910442"/>
    <s v=""/>
    <n v="0"/>
    <n v="0"/>
  </r>
  <r>
    <n v="90476"/>
    <n v="3"/>
    <m/>
    <n v="2041"/>
    <x v="454"/>
    <s v="H"/>
    <n v="18.820516146129485"/>
    <n v="1.9"/>
    <m/>
    <n v="35.758980677646022"/>
    <s v=""/>
    <n v="0"/>
    <n v="0"/>
  </r>
  <r>
    <n v="90476"/>
    <n v="4"/>
    <m/>
    <n v="2044"/>
    <x v="460"/>
    <s v="H"/>
    <n v="13.596734305430379"/>
    <n v="1.9"/>
    <m/>
    <n v="25.833795180317718"/>
    <s v=""/>
    <n v="0"/>
    <n v="0"/>
  </r>
  <r>
    <n v="90477"/>
    <n v="0"/>
    <s v="INTERRUPTOR DIFERENCIAL TETRAPOLAR - 100A SENSIBILIDADE 30MA - 380V"/>
    <m/>
    <x v="0"/>
    <m/>
    <s v=""/>
    <m/>
    <s v="UN"/>
    <s v=""/>
    <n v="339.83131179803013"/>
    <s v=""/>
    <s v=""/>
  </r>
  <r>
    <n v="90477"/>
    <n v="1"/>
    <m/>
    <n v="2041"/>
    <x v="454"/>
    <s v="H"/>
    <n v="18.820516146129485"/>
    <n v="2"/>
    <m/>
    <n v="37.64103229225897"/>
    <s v=""/>
    <n v="0"/>
    <n v="0"/>
  </r>
  <r>
    <n v="90477"/>
    <n v="2"/>
    <m/>
    <n v="2044"/>
    <x v="460"/>
    <s v="H"/>
    <n v="13.596734305430379"/>
    <n v="2"/>
    <m/>
    <n v="27.193468610860759"/>
    <s v=""/>
    <n v="0"/>
    <n v="0"/>
  </r>
  <r>
    <n v="90477"/>
    <n v="3"/>
    <m/>
    <n v="1037"/>
    <x v="534"/>
    <s v="H"/>
    <n v="35.200851491517405"/>
    <n v="0.6"/>
    <m/>
    <n v="21.120510894910442"/>
    <s v=""/>
    <n v="0"/>
    <n v="0"/>
  </r>
  <r>
    <n v="90477"/>
    <n v="4"/>
    <m/>
    <n v="54118"/>
    <x v="614"/>
    <s v="UN"/>
    <n v="253.87629999999999"/>
    <n v="1"/>
    <m/>
    <n v="253.87629999999999"/>
    <s v=""/>
    <n v="0"/>
    <n v="0"/>
  </r>
  <r>
    <n v="90478"/>
    <n v="0"/>
    <s v="INTERRUPTOR DIFERENCIAL TETRAPOLAR - 125A SENSIBILIDADE 30MA - 380V"/>
    <m/>
    <x v="0"/>
    <m/>
    <s v=""/>
    <m/>
    <s v="UN"/>
    <s v=""/>
    <n v="1910.4099368431862"/>
    <s v=""/>
    <s v=""/>
  </r>
  <r>
    <n v="90478"/>
    <n v="1"/>
    <m/>
    <n v="2044"/>
    <x v="460"/>
    <s v="H"/>
    <n v="13.596734305430379"/>
    <n v="2.1"/>
    <m/>
    <n v="28.553142041403799"/>
    <s v=""/>
    <n v="0"/>
    <n v="0"/>
  </r>
  <r>
    <n v="90478"/>
    <n v="2"/>
    <m/>
    <n v="54119"/>
    <x v="615"/>
    <s v="UN"/>
    <n v="1821.2131999999999"/>
    <n v="1"/>
    <m/>
    <n v="1821.2131999999999"/>
    <s v=""/>
    <n v="0"/>
    <n v="0"/>
  </r>
  <r>
    <n v="90478"/>
    <n v="3"/>
    <m/>
    <n v="2041"/>
    <x v="454"/>
    <s v="H"/>
    <n v="18.820516146129485"/>
    <n v="2.1"/>
    <m/>
    <n v="39.523083906871918"/>
    <s v=""/>
    <n v="0"/>
    <n v="0"/>
  </r>
  <r>
    <n v="90478"/>
    <n v="4"/>
    <m/>
    <n v="1037"/>
    <x v="534"/>
    <s v="H"/>
    <n v="35.200851491517405"/>
    <n v="0.6"/>
    <m/>
    <n v="21.120510894910442"/>
    <s v=""/>
    <n v="0"/>
    <n v="0"/>
  </r>
  <r>
    <n v="90484"/>
    <n v="0"/>
    <s v="INTERRUPTOR DIFERENCIAL TETRAPOLAR - 125A SENSIBIL. 100MA - 380V"/>
    <m/>
    <x v="0"/>
    <m/>
    <s v=""/>
    <m/>
    <s v="UN"/>
    <s v=""/>
    <n v="1926.758461888342"/>
    <s v=""/>
    <s v=""/>
  </r>
  <r>
    <n v="90484"/>
    <n v="1"/>
    <m/>
    <n v="2044"/>
    <x v="460"/>
    <s v="H"/>
    <n v="13.596734305430379"/>
    <n v="2.2000000000000002"/>
    <m/>
    <n v="29.912815471946836"/>
    <s v=""/>
    <n v="0"/>
    <n v="0"/>
  </r>
  <r>
    <n v="90484"/>
    <n v="2"/>
    <m/>
    <n v="2041"/>
    <x v="454"/>
    <s v="H"/>
    <n v="18.820516146129485"/>
    <n v="2.2000000000000002"/>
    <m/>
    <n v="41.405135521484873"/>
    <s v=""/>
    <n v="0"/>
    <n v="0"/>
  </r>
  <r>
    <n v="90484"/>
    <n v="3"/>
    <m/>
    <n v="1037"/>
    <x v="534"/>
    <s v="H"/>
    <n v="35.200851491517405"/>
    <n v="0.6"/>
    <m/>
    <n v="21.120510894910442"/>
    <s v=""/>
    <n v="0"/>
    <n v="0"/>
  </r>
  <r>
    <n v="90484"/>
    <n v="4"/>
    <m/>
    <n v="54124"/>
    <x v="616"/>
    <s v="UN"/>
    <n v="1834.32"/>
    <n v="1"/>
    <m/>
    <n v="1834.32"/>
    <s v=""/>
    <n v="0"/>
    <n v="0"/>
  </r>
  <r>
    <n v="90487"/>
    <n v="0"/>
    <s v="INTERRUPTOR DIFERENCIAL TETRAPOLAR - 63A SENSIBILIDADE 300MA - 380V"/>
    <m/>
    <x v="0"/>
    <m/>
    <s v=""/>
    <m/>
    <s v="UN"/>
    <s v=""/>
    <n v="243.02481179803016"/>
    <s v=""/>
    <s v=""/>
  </r>
  <r>
    <n v="90487"/>
    <n v="1"/>
    <m/>
    <n v="1037"/>
    <x v="534"/>
    <s v="H"/>
    <n v="35.200851491517405"/>
    <n v="0.6"/>
    <m/>
    <n v="21.120510894910442"/>
    <s v=""/>
    <n v="0"/>
    <n v="0"/>
  </r>
  <r>
    <n v="90487"/>
    <n v="2"/>
    <m/>
    <n v="2041"/>
    <x v="454"/>
    <s v="H"/>
    <n v="18.820516146129485"/>
    <n v="2"/>
    <m/>
    <n v="37.64103229225897"/>
    <s v=""/>
    <n v="0"/>
    <n v="0"/>
  </r>
  <r>
    <n v="90487"/>
    <n v="3"/>
    <m/>
    <n v="2044"/>
    <x v="460"/>
    <s v="H"/>
    <n v="13.596734305430379"/>
    <n v="2"/>
    <m/>
    <n v="27.193468610860759"/>
    <s v=""/>
    <n v="0"/>
    <n v="0"/>
  </r>
  <r>
    <n v="90487"/>
    <n v="4"/>
    <m/>
    <n v="54126"/>
    <x v="617"/>
    <s v="UN"/>
    <n v="157.06979999999999"/>
    <n v="1"/>
    <m/>
    <n v="157.06979999999999"/>
    <s v=""/>
    <n v="0"/>
    <n v="0"/>
  </r>
  <r>
    <n v="90488"/>
    <n v="0"/>
    <s v="INTERRUPTOR DIFERENCIAL TETRAPOLAR - 80A SENSIBILIDADE 300MA - 380V"/>
    <m/>
    <x v="0"/>
    <m/>
    <s v=""/>
    <m/>
    <s v="UN"/>
    <s v=""/>
    <n v="372.3290368431862"/>
    <s v=""/>
    <s v=""/>
  </r>
  <r>
    <n v="90488"/>
    <n v="1"/>
    <m/>
    <n v="54127"/>
    <x v="618"/>
    <s v="UN"/>
    <n v="283.13229999999999"/>
    <n v="1"/>
    <m/>
    <n v="283.13229999999999"/>
    <s v=""/>
    <n v="0"/>
    <n v="0"/>
  </r>
  <r>
    <n v="90488"/>
    <n v="2"/>
    <m/>
    <n v="2044"/>
    <x v="460"/>
    <s v="H"/>
    <n v="13.596734305430379"/>
    <n v="2.1"/>
    <m/>
    <n v="28.553142041403799"/>
    <s v=""/>
    <n v="0"/>
    <n v="0"/>
  </r>
  <r>
    <n v="90488"/>
    <n v="3"/>
    <m/>
    <n v="2041"/>
    <x v="454"/>
    <s v="H"/>
    <n v="18.820516146129485"/>
    <n v="2.1"/>
    <m/>
    <n v="39.523083906871918"/>
    <s v=""/>
    <n v="0"/>
    <n v="0"/>
  </r>
  <r>
    <n v="90488"/>
    <n v="4"/>
    <m/>
    <n v="1037"/>
    <x v="534"/>
    <s v="H"/>
    <n v="35.200851491517405"/>
    <n v="0.6"/>
    <m/>
    <n v="21.120510894910442"/>
    <s v=""/>
    <n v="0"/>
    <n v="0"/>
  </r>
  <r>
    <n v="90489"/>
    <n v="0"/>
    <s v="INTERRUPTOR DIFERENCIAL TETRAPOLAR - 100A SENSIBIL. 300MA - 380V"/>
    <m/>
    <x v="0"/>
    <m/>
    <s v=""/>
    <m/>
    <s v="UN"/>
    <s v=""/>
    <n v="519.46376188834211"/>
    <s v=""/>
    <s v=""/>
  </r>
  <r>
    <n v="90489"/>
    <n v="1"/>
    <m/>
    <n v="2041"/>
    <x v="454"/>
    <s v="H"/>
    <n v="18.820516146129485"/>
    <n v="2.2000000000000002"/>
    <m/>
    <n v="41.405135521484873"/>
    <s v=""/>
    <n v="0"/>
    <n v="0"/>
  </r>
  <r>
    <n v="90489"/>
    <n v="2"/>
    <m/>
    <n v="54128"/>
    <x v="619"/>
    <s v="UN"/>
    <n v="427.02530000000002"/>
    <n v="1"/>
    <m/>
    <n v="427.02530000000002"/>
    <s v=""/>
    <n v="0"/>
    <n v="0"/>
  </r>
  <r>
    <n v="90489"/>
    <n v="3"/>
    <m/>
    <n v="2044"/>
    <x v="460"/>
    <s v="H"/>
    <n v="13.596734305430379"/>
    <n v="2.2000000000000002"/>
    <m/>
    <n v="29.912815471946836"/>
    <s v=""/>
    <n v="0"/>
    <n v="0"/>
  </r>
  <r>
    <n v="90489"/>
    <n v="4"/>
    <m/>
    <n v="1037"/>
    <x v="534"/>
    <s v="H"/>
    <n v="35.200851491517405"/>
    <n v="0.6"/>
    <m/>
    <n v="21.120510894910442"/>
    <s v=""/>
    <n v="0"/>
    <n v="0"/>
  </r>
  <r>
    <n v="90490"/>
    <n v="0"/>
    <s v="INTERRUPTOR DIFERENCIAL TETRAPOLAR - 125A SENSIBILIDADE 300MA - 380V"/>
    <m/>
    <x v="0"/>
    <m/>
    <s v=""/>
    <m/>
    <s v="UN"/>
    <s v=""/>
    <n v="1459.2551869334982"/>
    <s v=""/>
    <s v=""/>
  </r>
  <r>
    <n v="90490"/>
    <n v="1"/>
    <m/>
    <n v="2041"/>
    <x v="454"/>
    <s v="H"/>
    <n v="18.820516146129485"/>
    <n v="2.2999999999999998"/>
    <m/>
    <n v="43.287187136097813"/>
    <s v=""/>
    <n v="0"/>
    <n v="0"/>
  </r>
  <r>
    <n v="90490"/>
    <n v="2"/>
    <m/>
    <n v="2044"/>
    <x v="460"/>
    <s v="H"/>
    <n v="13.596734305430379"/>
    <n v="2.2999999999999998"/>
    <m/>
    <n v="31.272488902489869"/>
    <s v=""/>
    <n v="0"/>
    <n v="0"/>
  </r>
  <r>
    <n v="90490"/>
    <n v="3"/>
    <m/>
    <n v="54129"/>
    <x v="620"/>
    <s v="UN"/>
    <n v="1363.575"/>
    <n v="1"/>
    <m/>
    <n v="1363.575"/>
    <s v=""/>
    <n v="0"/>
    <n v="0"/>
  </r>
  <r>
    <n v="90490"/>
    <n v="4"/>
    <m/>
    <n v="1037"/>
    <x v="534"/>
    <s v="H"/>
    <n v="35.200851491517405"/>
    <n v="0.6"/>
    <m/>
    <n v="21.120510894910442"/>
    <s v=""/>
    <n v="0"/>
    <n v="0"/>
  </r>
  <r>
    <n v="90493"/>
    <n v="0"/>
    <s v="INTERRUPTOR DIFERENCIAL TETRAPOLAR - 63A SENSIBIL. 500MA - 380V"/>
    <m/>
    <x v="0"/>
    <m/>
    <s v=""/>
    <m/>
    <s v="UN"/>
    <s v=""/>
    <n v="285.42583684318618"/>
    <s v=""/>
    <s v=""/>
  </r>
  <r>
    <n v="90493"/>
    <n v="1"/>
    <m/>
    <n v="1037"/>
    <x v="534"/>
    <s v="H"/>
    <n v="35.200851491517405"/>
    <n v="0.6"/>
    <m/>
    <n v="21.120510894910442"/>
    <s v=""/>
    <n v="0"/>
    <n v="0"/>
  </r>
  <r>
    <n v="90493"/>
    <n v="2"/>
    <m/>
    <n v="2044"/>
    <x v="460"/>
    <s v="H"/>
    <n v="13.596734305430379"/>
    <n v="2.1"/>
    <m/>
    <n v="28.553142041403799"/>
    <s v=""/>
    <n v="0"/>
    <n v="0"/>
  </r>
  <r>
    <n v="90493"/>
    <n v="3"/>
    <m/>
    <n v="2041"/>
    <x v="454"/>
    <s v="H"/>
    <n v="18.820516146129485"/>
    <n v="2.1"/>
    <m/>
    <n v="39.523083906871918"/>
    <s v=""/>
    <n v="0"/>
    <n v="0"/>
  </r>
  <r>
    <n v="90493"/>
    <n v="4"/>
    <m/>
    <n v="54131"/>
    <x v="621"/>
    <s v="UN"/>
    <n v="196.22909999999999"/>
    <n v="1"/>
    <m/>
    <n v="196.22909999999999"/>
    <s v=""/>
    <n v="0"/>
    <n v="0"/>
  </r>
  <r>
    <n v="90496"/>
    <n v="0"/>
    <s v="INTERRUPTOR DIFERENCIAL TETRAPOLAR - 125A SENSIBIL. 500MA - 380V"/>
    <m/>
    <x v="0"/>
    <m/>
    <s v=""/>
    <m/>
    <s v="UN"/>
    <s v=""/>
    <n v="1631.9148119786541"/>
    <s v=""/>
    <s v=""/>
  </r>
  <r>
    <n v="90496"/>
    <n v="1"/>
    <m/>
    <n v="54134"/>
    <x v="622"/>
    <s v="UN"/>
    <n v="1532.9929"/>
    <n v="1"/>
    <m/>
    <n v="1532.9929"/>
    <s v=""/>
    <n v="0"/>
    <n v="0"/>
  </r>
  <r>
    <n v="90496"/>
    <n v="2"/>
    <m/>
    <n v="2041"/>
    <x v="454"/>
    <s v="H"/>
    <n v="18.820516146129485"/>
    <n v="2.4"/>
    <m/>
    <n v="45.169238750710761"/>
    <s v=""/>
    <n v="0"/>
    <n v="0"/>
  </r>
  <r>
    <n v="90496"/>
    <n v="3"/>
    <m/>
    <n v="1037"/>
    <x v="534"/>
    <s v="H"/>
    <n v="35.200851491517405"/>
    <n v="0.6"/>
    <m/>
    <n v="21.120510894910442"/>
    <s v=""/>
    <n v="0"/>
    <n v="0"/>
  </r>
  <r>
    <n v="90496"/>
    <n v="4"/>
    <m/>
    <n v="2044"/>
    <x v="460"/>
    <s v="H"/>
    <n v="13.596734305430379"/>
    <n v="2.4"/>
    <m/>
    <n v="32.632162333032909"/>
    <s v=""/>
    <n v="0"/>
    <n v="0"/>
  </r>
  <r>
    <n v="90501"/>
    <n v="0"/>
    <s v="QUADRO DE DISTRIBUIÇÃO EM CHAPA METÁLICA - PARA ATÉ 4 DISJUNTORES"/>
    <m/>
    <x v="0"/>
    <m/>
    <s v=""/>
    <m/>
    <s v="UN"/>
    <s v=""/>
    <n v="38.456858550948013"/>
    <s v=""/>
    <s v=""/>
  </r>
  <r>
    <n v="90501"/>
    <n v="1"/>
    <m/>
    <n v="2044"/>
    <x v="460"/>
    <s v="H"/>
    <n v="13.596734305430379"/>
    <n v="0.44"/>
    <m/>
    <n v="5.9825630943893673"/>
    <s v=""/>
    <n v="0"/>
    <n v="0"/>
  </r>
  <r>
    <n v="90501"/>
    <n v="2"/>
    <m/>
    <n v="51204"/>
    <x v="623"/>
    <s v="UN"/>
    <n v="17.214500000000001"/>
    <n v="1"/>
    <m/>
    <n v="17.214500000000001"/>
    <s v=""/>
    <n v="0"/>
    <n v="0"/>
  </r>
  <r>
    <n v="90501"/>
    <n v="3"/>
    <m/>
    <n v="2020"/>
    <x v="22"/>
    <s v="H"/>
    <n v="15.860837164231068"/>
    <n v="0.44"/>
    <m/>
    <n v="6.9787683522616701"/>
    <s v=""/>
    <n v="0"/>
    <n v="0"/>
  </r>
  <r>
    <n v="90501"/>
    <n v="4"/>
    <m/>
    <n v="2041"/>
    <x v="454"/>
    <s v="H"/>
    <n v="18.820516146129485"/>
    <n v="0.44"/>
    <m/>
    <n v="8.2810271042969728"/>
    <s v=""/>
    <n v="0"/>
    <n v="0"/>
  </r>
  <r>
    <n v="90504"/>
    <n v="0"/>
    <s v="QUADRO DE DISTRIBUIÇÃO EM CHAPA METÁLICA - PARA ATÉ 12 DISJUNTORES"/>
    <m/>
    <x v="0"/>
    <m/>
    <s v=""/>
    <m/>
    <s v="UN"/>
    <s v=""/>
    <n v="75.167976074106193"/>
    <s v=""/>
    <s v=""/>
  </r>
  <r>
    <n v="90504"/>
    <n v="1"/>
    <m/>
    <n v="2020"/>
    <x v="22"/>
    <s v="H"/>
    <n v="15.860837164231068"/>
    <n v="0.64"/>
    <m/>
    <n v="10.150935785107883"/>
    <s v=""/>
    <n v="0"/>
    <n v="0"/>
  </r>
  <r>
    <n v="90504"/>
    <n v="2"/>
    <m/>
    <n v="51212"/>
    <x v="624"/>
    <s v="UN"/>
    <n v="44.27"/>
    <n v="1"/>
    <m/>
    <n v="44.27"/>
    <s v=""/>
    <n v="0"/>
    <n v="0"/>
  </r>
  <r>
    <n v="90504"/>
    <n v="3"/>
    <m/>
    <n v="2041"/>
    <x v="454"/>
    <s v="H"/>
    <n v="18.820516146129485"/>
    <n v="0.64"/>
    <m/>
    <n v="12.04513033352287"/>
    <s v=""/>
    <n v="0"/>
    <n v="0"/>
  </r>
  <r>
    <n v="90504"/>
    <n v="4"/>
    <m/>
    <n v="2044"/>
    <x v="460"/>
    <s v="H"/>
    <n v="13.596734305430379"/>
    <n v="0.64"/>
    <m/>
    <n v="8.7019099554754433"/>
    <s v=""/>
    <n v="0"/>
    <n v="0"/>
  </r>
  <r>
    <n v="90506"/>
    <n v="0"/>
    <s v="QUADRO DE DISTRIBUIÇÃO EM CHAPA METÁLICA - PARA ATÉ 16 DISJUNTORES"/>
    <m/>
    <x v="0"/>
    <m/>
    <s v=""/>
    <m/>
    <s v="UN"/>
    <s v=""/>
    <n v="266.13941710189602"/>
    <s v=""/>
    <s v=""/>
  </r>
  <r>
    <n v="90506"/>
    <n v="1"/>
    <m/>
    <n v="51216"/>
    <x v="625"/>
    <s v="UN"/>
    <n v="223.65469999999999"/>
    <n v="1"/>
    <m/>
    <n v="223.65469999999999"/>
    <s v=""/>
    <n v="0"/>
    <n v="0"/>
  </r>
  <r>
    <n v="90506"/>
    <n v="2"/>
    <m/>
    <n v="2041"/>
    <x v="454"/>
    <s v="H"/>
    <n v="18.820516146129485"/>
    <n v="0.88"/>
    <m/>
    <n v="16.562054208593946"/>
    <s v=""/>
    <n v="0"/>
    <n v="0"/>
  </r>
  <r>
    <n v="90506"/>
    <n v="3"/>
    <m/>
    <n v="2020"/>
    <x v="22"/>
    <s v="H"/>
    <n v="15.860837164231068"/>
    <n v="0.88"/>
    <m/>
    <n v="13.95753670452334"/>
    <s v=""/>
    <n v="0"/>
    <n v="0"/>
  </r>
  <r>
    <n v="90506"/>
    <n v="4"/>
    <m/>
    <n v="2044"/>
    <x v="460"/>
    <s v="H"/>
    <n v="13.596734305430379"/>
    <n v="0.88"/>
    <m/>
    <n v="11.965126188778735"/>
    <s v=""/>
    <n v="0"/>
    <n v="0"/>
  </r>
  <r>
    <n v="90510"/>
    <n v="0"/>
    <s v="QUADRO DE DISTRIBUIÇÃO EM CHAPA METÁLICA - PARA ATÉ 24 DISJUNTORES"/>
    <m/>
    <x v="0"/>
    <m/>
    <s v=""/>
    <m/>
    <s v="UN"/>
    <s v=""/>
    <n v="546.20024616673891"/>
    <s v=""/>
    <s v=""/>
  </r>
  <r>
    <n v="90510"/>
    <n v="1"/>
    <m/>
    <n v="2044"/>
    <x v="460"/>
    <s v="H"/>
    <n v="13.596734305430379"/>
    <n v="1.44"/>
    <m/>
    <n v="19.579297399819744"/>
    <s v=""/>
    <n v="2.88"/>
    <n v="39.158594799639488"/>
  </r>
  <r>
    <n v="90510"/>
    <n v="2"/>
    <m/>
    <n v="51222"/>
    <x v="626"/>
    <s v="UN"/>
    <n v="476.6798"/>
    <n v="1"/>
    <m/>
    <n v="476.6798"/>
    <s v=""/>
    <n v="2"/>
    <n v="953.3596"/>
  </r>
  <r>
    <n v="90510"/>
    <n v="3"/>
    <m/>
    <n v="2041"/>
    <x v="454"/>
    <s v="H"/>
    <n v="18.820516146129485"/>
    <n v="1.44"/>
    <m/>
    <n v="27.101543250426456"/>
    <s v=""/>
    <n v="2.88"/>
    <n v="54.203086500852912"/>
  </r>
  <r>
    <n v="90510"/>
    <n v="4"/>
    <m/>
    <n v="2020"/>
    <x v="22"/>
    <s v="H"/>
    <n v="15.860837164231068"/>
    <n v="1.44"/>
    <m/>
    <n v="22.839605516492735"/>
    <s v=""/>
    <n v="2.88"/>
    <n v="45.679211032985471"/>
  </r>
  <r>
    <n v="90512"/>
    <n v="0"/>
    <s v="QUADRO DE DISTRIBUIÇÃO EM CHAPA METÁLICA - PARA ATÉ 28 DISJUNTORES"/>
    <m/>
    <x v="0"/>
    <m/>
    <s v=""/>
    <m/>
    <s v="UN"/>
    <s v=""/>
    <n v="345.15674616673891"/>
    <s v=""/>
    <s v=""/>
  </r>
  <r>
    <n v="90512"/>
    <n v="1"/>
    <m/>
    <n v="2020"/>
    <x v="22"/>
    <s v="H"/>
    <n v="15.860837164231068"/>
    <n v="1.44"/>
    <m/>
    <n v="22.839605516492735"/>
    <s v=""/>
    <n v="0"/>
    <n v="0"/>
  </r>
  <r>
    <n v="90512"/>
    <n v="2"/>
    <m/>
    <n v="2041"/>
    <x v="454"/>
    <s v="H"/>
    <n v="18.820516146129485"/>
    <n v="1.44"/>
    <m/>
    <n v="27.101543250426456"/>
    <s v=""/>
    <n v="0"/>
    <n v="0"/>
  </r>
  <r>
    <n v="90512"/>
    <n v="3"/>
    <m/>
    <n v="2044"/>
    <x v="460"/>
    <s v="H"/>
    <n v="13.596734305430379"/>
    <n v="1.44"/>
    <m/>
    <n v="19.579297399819744"/>
    <s v=""/>
    <n v="0"/>
    <n v="0"/>
  </r>
  <r>
    <n v="90512"/>
    <n v="4"/>
    <m/>
    <n v="51228"/>
    <x v="627"/>
    <s v="UN"/>
    <n v="275.63630000000001"/>
    <n v="1"/>
    <m/>
    <n v="275.63630000000001"/>
    <s v=""/>
    <n v="0"/>
    <n v="0"/>
  </r>
  <r>
    <n v="90514"/>
    <n v="0"/>
    <s v="QUADRO DE DISTRIBUIÇÃO EM CHAPA METÁLICA - PARA ATÉ 34 DISJUNTORES"/>
    <m/>
    <x v="0"/>
    <m/>
    <s v=""/>
    <m/>
    <s v="UN"/>
    <s v=""/>
    <n v="601.69654616673893"/>
    <s v=""/>
    <s v=""/>
  </r>
  <r>
    <n v="90514"/>
    <n v="1"/>
    <m/>
    <n v="2041"/>
    <x v="454"/>
    <s v="H"/>
    <n v="18.820516146129485"/>
    <n v="1.44"/>
    <m/>
    <n v="27.101543250426456"/>
    <s v=""/>
    <n v="0"/>
    <n v="0"/>
  </r>
  <r>
    <n v="90514"/>
    <n v="2"/>
    <m/>
    <n v="2044"/>
    <x v="460"/>
    <s v="H"/>
    <n v="13.596734305430379"/>
    <n v="1.44"/>
    <m/>
    <n v="19.579297399819744"/>
    <s v=""/>
    <n v="0"/>
    <n v="0"/>
  </r>
  <r>
    <n v="90514"/>
    <n v="3"/>
    <m/>
    <n v="2020"/>
    <x v="22"/>
    <s v="H"/>
    <n v="15.860837164231068"/>
    <n v="1.44"/>
    <m/>
    <n v="22.839605516492735"/>
    <s v=""/>
    <n v="0"/>
    <n v="0"/>
  </r>
  <r>
    <n v="90514"/>
    <n v="4"/>
    <m/>
    <n v="51232"/>
    <x v="628"/>
    <s v="UN"/>
    <n v="532.17610000000002"/>
    <n v="1"/>
    <m/>
    <n v="532.17610000000002"/>
    <s v=""/>
    <n v="0"/>
    <n v="0"/>
  </r>
  <r>
    <n v="90517"/>
    <n v="0"/>
    <s v="QUADRO DE DISTRIBUIÇÃO EM CHAPA METÁLICA - PARA ATÉ 44 DISJUNTORES"/>
    <m/>
    <x v="0"/>
    <m/>
    <s v=""/>
    <m/>
    <s v="UN"/>
    <s v=""/>
    <n v="726.2443752315819"/>
    <s v=""/>
    <s v=""/>
  </r>
  <r>
    <n v="90517"/>
    <n v="1"/>
    <m/>
    <n v="51239"/>
    <x v="629"/>
    <s v="UN"/>
    <n v="629.68820000000005"/>
    <n v="1"/>
    <m/>
    <n v="629.68820000000005"/>
    <s v=""/>
    <n v="0"/>
    <n v="0"/>
  </r>
  <r>
    <n v="90517"/>
    <n v="2"/>
    <m/>
    <n v="2020"/>
    <x v="22"/>
    <s v="H"/>
    <n v="15.860837164231068"/>
    <n v="2"/>
    <m/>
    <n v="31.721674328462136"/>
    <s v=""/>
    <n v="0"/>
    <n v="0"/>
  </r>
  <r>
    <n v="90517"/>
    <n v="3"/>
    <m/>
    <n v="2041"/>
    <x v="454"/>
    <s v="H"/>
    <n v="18.820516146129485"/>
    <n v="2"/>
    <m/>
    <n v="37.64103229225897"/>
    <s v=""/>
    <n v="0"/>
    <n v="0"/>
  </r>
  <r>
    <n v="90517"/>
    <n v="4"/>
    <m/>
    <n v="2044"/>
    <x v="460"/>
    <s v="H"/>
    <n v="13.596734305430379"/>
    <n v="2"/>
    <m/>
    <n v="27.193468610860759"/>
    <s v=""/>
    <n v="0"/>
    <n v="0"/>
  </r>
  <r>
    <n v="90519"/>
    <n v="0"/>
    <s v="QUADRO DE DISTRIBUIÇÃO EM CHAPA METÁLICA - PARA ATÉ 70 DISJUNTORES"/>
    <m/>
    <x v="0"/>
    <m/>
    <s v=""/>
    <m/>
    <s v="UN"/>
    <s v=""/>
    <n v="1291.4035628473728"/>
    <s v=""/>
    <s v=""/>
  </r>
  <r>
    <n v="90519"/>
    <n v="1"/>
    <m/>
    <n v="51241"/>
    <x v="630"/>
    <s v="UN"/>
    <n v="1146.5693000000001"/>
    <n v="1"/>
    <m/>
    <n v="1146.5693000000001"/>
    <s v=""/>
    <n v="0"/>
    <n v="0"/>
  </r>
  <r>
    <n v="90519"/>
    <n v="2"/>
    <m/>
    <n v="2041"/>
    <x v="454"/>
    <s v="H"/>
    <n v="18.820516146129485"/>
    <n v="3"/>
    <m/>
    <n v="56.461548438388455"/>
    <s v=""/>
    <n v="0"/>
    <n v="0"/>
  </r>
  <r>
    <n v="90519"/>
    <n v="3"/>
    <m/>
    <n v="2044"/>
    <x v="460"/>
    <s v="H"/>
    <n v="13.596734305430379"/>
    <n v="3"/>
    <m/>
    <n v="40.790202916291136"/>
    <s v=""/>
    <n v="0"/>
    <n v="0"/>
  </r>
  <r>
    <n v="90519"/>
    <n v="4"/>
    <m/>
    <n v="2020"/>
    <x v="22"/>
    <s v="H"/>
    <n v="15.860837164231068"/>
    <n v="3"/>
    <m/>
    <n v="47.5825114926932"/>
    <s v=""/>
    <n v="0"/>
    <n v="0"/>
  </r>
  <r>
    <n v="90520"/>
    <n v="0"/>
    <s v="CAIXA DE PASSAGEM E LIGAÇÃO EM PVC OCTOGONAL FUNDO MOVEL 10X10CM, INCLUSIVE ESPELHO"/>
    <m/>
    <x v="0"/>
    <m/>
    <s v=""/>
    <m/>
    <s v="UN"/>
    <s v=""/>
    <n v="11.498406458451795"/>
    <s v=""/>
    <s v=""/>
  </r>
  <r>
    <n v="90520"/>
    <n v="1"/>
    <m/>
    <n v="54811"/>
    <x v="631"/>
    <s v="UN"/>
    <n v="3.9702000000000002"/>
    <n v="1"/>
    <m/>
    <n v="3.9702000000000002"/>
    <s v=""/>
    <n v="0"/>
    <n v="0"/>
  </r>
  <r>
    <n v="90520"/>
    <n v="2"/>
    <m/>
    <n v="2041"/>
    <x v="454"/>
    <s v="H"/>
    <n v="18.820516146129485"/>
    <n v="0.4"/>
    <m/>
    <n v="7.5282064584517947"/>
    <s v=""/>
    <n v="0"/>
    <n v="0"/>
  </r>
  <r>
    <n v="90521"/>
    <n v="0"/>
    <s v="CAIXA DE PASSAGEM E LIGAÇÃO EM PVC 7,5X7,5X5,0CM (3&quot;X3&quot;), INCLUSIVE ESPELHO"/>
    <m/>
    <x v="0"/>
    <m/>
    <s v=""/>
    <m/>
    <s v="UN"/>
    <s v=""/>
    <n v="11.879180651145319"/>
    <s v=""/>
    <s v=""/>
  </r>
  <r>
    <n v="90521"/>
    <n v="1"/>
    <m/>
    <n v="54810"/>
    <x v="632"/>
    <s v="UN"/>
    <n v="3.6795"/>
    <n v="1"/>
    <m/>
    <n v="3.6795"/>
    <s v=""/>
    <n v="0"/>
    <n v="0"/>
  </r>
  <r>
    <n v="90521"/>
    <n v="2"/>
    <m/>
    <n v="2041"/>
    <x v="454"/>
    <s v="H"/>
    <n v="18.820516146129485"/>
    <n v="0.35"/>
    <m/>
    <n v="6.587180651145319"/>
    <s v=""/>
    <n v="0"/>
    <n v="0"/>
  </r>
  <r>
    <n v="90521"/>
    <n v="3"/>
    <m/>
    <n v="55212"/>
    <x v="633"/>
    <s v="UN"/>
    <n v="1.6125"/>
    <n v="1"/>
    <m/>
    <n v="1.6125"/>
    <s v=""/>
    <n v="0"/>
    <n v="0"/>
  </r>
  <r>
    <n v="90522"/>
    <n v="0"/>
    <s v="CAIXA DE PVC 10X5X5CM, INCLUSIVE ESPELHO"/>
    <m/>
    <x v="0"/>
    <m/>
    <s v=""/>
    <m/>
    <s v="UN"/>
    <s v=""/>
    <n v="9.211754843838845"/>
    <s v=""/>
    <s v=""/>
  </r>
  <r>
    <n v="90522"/>
    <n v="1"/>
    <m/>
    <n v="55210"/>
    <x v="634"/>
    <s v="UN"/>
    <n v="1.6540999999999999"/>
    <n v="1"/>
    <m/>
    <n v="1.6540999999999999"/>
    <s v=""/>
    <n v="0"/>
    <n v="0"/>
  </r>
  <r>
    <n v="90522"/>
    <n v="2"/>
    <m/>
    <n v="54813"/>
    <x v="635"/>
    <s v="UN"/>
    <n v="1.9115"/>
    <n v="1"/>
    <m/>
    <n v="1.9115"/>
    <s v=""/>
    <n v="0"/>
    <n v="0"/>
  </r>
  <r>
    <n v="90522"/>
    <n v="3"/>
    <m/>
    <n v="2041"/>
    <x v="454"/>
    <s v="H"/>
    <n v="18.820516146129485"/>
    <n v="0.3"/>
    <m/>
    <n v="5.6461548438388451"/>
    <s v=""/>
    <n v="0"/>
    <n v="0"/>
  </r>
  <r>
    <n v="90523"/>
    <n v="0"/>
    <s v="CAIXA E PVC 10X10X5CM, INCLUSIVE ESPELHO"/>
    <m/>
    <x v="0"/>
    <m/>
    <s v=""/>
    <m/>
    <s v="UN"/>
    <s v=""/>
    <n v="16.539906458451796"/>
    <s v=""/>
    <s v=""/>
  </r>
  <r>
    <n v="90523"/>
    <n v="1"/>
    <m/>
    <n v="55211"/>
    <x v="636"/>
    <s v="UN"/>
    <n v="5.6426999999999996"/>
    <n v="1"/>
    <m/>
    <n v="5.6426999999999996"/>
    <s v=""/>
    <n v="0"/>
    <n v="0"/>
  </r>
  <r>
    <n v="90523"/>
    <n v="2"/>
    <m/>
    <n v="54812"/>
    <x v="637"/>
    <s v="UN"/>
    <n v="3.3690000000000002"/>
    <n v="1"/>
    <m/>
    <n v="3.3690000000000002"/>
    <s v=""/>
    <n v="0"/>
    <n v="0"/>
  </r>
  <r>
    <n v="90523"/>
    <n v="3"/>
    <m/>
    <n v="2041"/>
    <x v="454"/>
    <s v="H"/>
    <n v="18.820516146129485"/>
    <n v="0.4"/>
    <m/>
    <n v="7.5282064584517947"/>
    <s v=""/>
    <n v="0"/>
    <n v="0"/>
  </r>
  <r>
    <n v="90524"/>
    <n v="0"/>
    <s v="CAIXA DE PASSAGEM EM FERRO ESTAMPADO - 3&quot;X3&quot;, INCLUSIVE ESPELHO"/>
    <m/>
    <x v="0"/>
    <m/>
    <s v=""/>
    <m/>
    <s v="UN"/>
    <s v=""/>
    <n v="10.52818065114532"/>
    <s v=""/>
    <s v=""/>
  </r>
  <r>
    <n v="90524"/>
    <n v="1"/>
    <m/>
    <n v="54801"/>
    <x v="638"/>
    <s v="UN"/>
    <n v="2.3285"/>
    <n v="1"/>
    <m/>
    <n v="2.3285"/>
    <s v=""/>
    <n v="0"/>
    <n v="0"/>
  </r>
  <r>
    <n v="90524"/>
    <n v="2"/>
    <m/>
    <n v="2041"/>
    <x v="454"/>
    <s v="H"/>
    <n v="18.820516146129485"/>
    <n v="0.35"/>
    <m/>
    <n v="6.587180651145319"/>
    <s v=""/>
    <n v="0"/>
    <n v="0"/>
  </r>
  <r>
    <n v="90524"/>
    <n v="3"/>
    <m/>
    <n v="55212"/>
    <x v="633"/>
    <s v="UN"/>
    <n v="1.6125"/>
    <n v="1"/>
    <m/>
    <n v="1.6125"/>
    <s v=""/>
    <n v="0"/>
    <n v="0"/>
  </r>
  <r>
    <n v="90525"/>
    <n v="0"/>
    <s v="CAIXA DE PASSAGEM EM FERRO ESTAMPADO - 4&quot;X2&quot;, INCLUSIVE ESPELHO"/>
    <m/>
    <x v="0"/>
    <m/>
    <s v=""/>
    <m/>
    <s v="UN"/>
    <s v=""/>
    <n v="9.533754843838846"/>
    <s v=""/>
    <s v=""/>
  </r>
  <r>
    <n v="90525"/>
    <n v="1"/>
    <m/>
    <n v="54803"/>
    <x v="639"/>
    <s v="UN"/>
    <n v="2.2334999999999998"/>
    <n v="1"/>
    <m/>
    <n v="2.2334999999999998"/>
    <s v=""/>
    <n v="0"/>
    <n v="0"/>
  </r>
  <r>
    <n v="90525"/>
    <n v="2"/>
    <m/>
    <n v="55210"/>
    <x v="634"/>
    <s v="UN"/>
    <n v="1.6540999999999999"/>
    <n v="1"/>
    <m/>
    <n v="1.6540999999999999"/>
    <s v=""/>
    <n v="0"/>
    <n v="0"/>
  </r>
  <r>
    <n v="90525"/>
    <n v="3"/>
    <m/>
    <n v="2041"/>
    <x v="454"/>
    <s v="H"/>
    <n v="18.820516146129485"/>
    <n v="0.3"/>
    <m/>
    <n v="5.6461548438388451"/>
    <s v=""/>
    <n v="0"/>
    <n v="0"/>
  </r>
  <r>
    <n v="90526"/>
    <n v="0"/>
    <s v="CAIXA DE PASSAGEM EM FERRO ESTAMPADO - 4&quot;X4&quot;, INCLUSIVE ESPELHO"/>
    <m/>
    <x v="0"/>
    <m/>
    <s v=""/>
    <m/>
    <s v="UN"/>
    <s v=""/>
    <n v="17.192206458451793"/>
    <s v=""/>
    <s v=""/>
  </r>
  <r>
    <n v="90526"/>
    <n v="1"/>
    <m/>
    <n v="2041"/>
    <x v="454"/>
    <s v="H"/>
    <n v="18.820516146129485"/>
    <n v="0.4"/>
    <m/>
    <n v="7.5282064584517947"/>
    <s v=""/>
    <n v="0"/>
    <n v="0"/>
  </r>
  <r>
    <n v="90526"/>
    <n v="2"/>
    <m/>
    <n v="54802"/>
    <x v="640"/>
    <s v="UN"/>
    <n v="4.0213000000000001"/>
    <n v="1"/>
    <m/>
    <n v="4.0213000000000001"/>
    <s v=""/>
    <n v="0"/>
    <n v="0"/>
  </r>
  <r>
    <n v="90526"/>
    <n v="3"/>
    <m/>
    <n v="55211"/>
    <x v="636"/>
    <s v="UN"/>
    <n v="5.6426999999999996"/>
    <n v="1"/>
    <m/>
    <n v="5.6426999999999996"/>
    <s v=""/>
    <n v="0"/>
    <n v="0"/>
  </r>
  <r>
    <n v="90527"/>
    <n v="0"/>
    <s v="CAIXA DE PASSAGEM EM FERRO ESTAMPADO COM FUNDO MÓVEL"/>
    <m/>
    <x v="0"/>
    <m/>
    <s v=""/>
    <m/>
    <s v="UN"/>
    <s v=""/>
    <n v="9.0534064584517946"/>
    <s v=""/>
    <s v=""/>
  </r>
  <r>
    <n v="90527"/>
    <n v="1"/>
    <m/>
    <n v="2041"/>
    <x v="454"/>
    <s v="H"/>
    <n v="18.820516146129485"/>
    <n v="0.4"/>
    <m/>
    <n v="7.5282064584517947"/>
    <s v=""/>
    <n v="0"/>
    <n v="0"/>
  </r>
  <r>
    <n v="90527"/>
    <n v="2"/>
    <m/>
    <n v="54804"/>
    <x v="641"/>
    <s v="UN"/>
    <n v="1.5251999999999999"/>
    <n v="1"/>
    <m/>
    <n v="1.5251999999999999"/>
    <s v=""/>
    <n v="0"/>
    <n v="0"/>
  </r>
  <r>
    <n v="90528"/>
    <n v="0"/>
    <s v="CAIXA DE PASSAGEM TIPO CONDULETE - 1/2&quot;"/>
    <m/>
    <x v="0"/>
    <m/>
    <s v=""/>
    <m/>
    <s v="UN"/>
    <s v=""/>
    <n v="20.071958073064742"/>
    <s v=""/>
    <s v=""/>
  </r>
  <r>
    <n v="90528"/>
    <n v="1"/>
    <m/>
    <n v="2041"/>
    <x v="454"/>
    <s v="H"/>
    <n v="18.820516146129485"/>
    <n v="0.5"/>
    <m/>
    <n v="9.4102580730647425"/>
    <s v=""/>
    <n v="0"/>
    <n v="0"/>
  </r>
  <r>
    <n v="90528"/>
    <n v="2"/>
    <m/>
    <n v="54862"/>
    <x v="642"/>
    <s v="UN"/>
    <n v="10.6617"/>
    <n v="1"/>
    <m/>
    <n v="10.6617"/>
    <s v=""/>
    <n v="0"/>
    <n v="0"/>
  </r>
  <r>
    <n v="90529"/>
    <n v="0"/>
    <s v="CAIXA DE PASSAGEM TIPO CONDULETE - 3/4&quot;"/>
    <m/>
    <x v="0"/>
    <m/>
    <s v=""/>
    <m/>
    <s v="UN"/>
    <s v=""/>
    <n v="22.043658073064741"/>
    <s v=""/>
    <s v=""/>
  </r>
  <r>
    <n v="90529"/>
    <n v="1"/>
    <m/>
    <n v="54863"/>
    <x v="643"/>
    <s v="UN"/>
    <n v="12.6334"/>
    <n v="1"/>
    <m/>
    <n v="12.6334"/>
    <s v=""/>
    <n v="0"/>
    <n v="0"/>
  </r>
  <r>
    <n v="90529"/>
    <n v="2"/>
    <m/>
    <n v="2041"/>
    <x v="454"/>
    <s v="H"/>
    <n v="18.820516146129485"/>
    <n v="0.5"/>
    <m/>
    <n v="9.4102580730647425"/>
    <s v=""/>
    <n v="0"/>
    <n v="0"/>
  </r>
  <r>
    <n v="90530"/>
    <n v="0"/>
    <s v="CAIXA DE PASSAGEM TIPO CONDULETE - 1&quot;"/>
    <m/>
    <x v="0"/>
    <m/>
    <s v=""/>
    <m/>
    <s v="UN"/>
    <s v=""/>
    <n v="26.409558073064744"/>
    <s v=""/>
    <s v=""/>
  </r>
  <r>
    <n v="90530"/>
    <n v="1"/>
    <m/>
    <n v="2041"/>
    <x v="454"/>
    <s v="H"/>
    <n v="18.820516146129485"/>
    <n v="0.5"/>
    <m/>
    <n v="9.4102580730647425"/>
    <s v=""/>
    <n v="0"/>
    <n v="0"/>
  </r>
  <r>
    <n v="90530"/>
    <n v="2"/>
    <m/>
    <n v="54864"/>
    <x v="644"/>
    <s v="UN"/>
    <n v="16.999300000000002"/>
    <n v="1"/>
    <m/>
    <n v="16.999300000000002"/>
    <s v=""/>
    <n v="0"/>
    <n v="0"/>
  </r>
  <r>
    <n v="90531"/>
    <n v="0"/>
    <s v="CAIXA DE PASSAGEM TIPO CONDULETE - 1 1/4&quot;"/>
    <m/>
    <x v="0"/>
    <m/>
    <s v=""/>
    <m/>
    <s v="UN"/>
    <s v=""/>
    <n v="33.706058073064739"/>
    <s v=""/>
    <s v=""/>
  </r>
  <r>
    <n v="90531"/>
    <n v="1"/>
    <m/>
    <n v="2041"/>
    <x v="454"/>
    <s v="H"/>
    <n v="18.820516146129485"/>
    <n v="0.5"/>
    <m/>
    <n v="9.4102580730647425"/>
    <s v=""/>
    <n v="0"/>
    <n v="0"/>
  </r>
  <r>
    <n v="90531"/>
    <n v="2"/>
    <m/>
    <n v="54865"/>
    <x v="645"/>
    <s v="UN"/>
    <n v="24.2958"/>
    <n v="1"/>
    <m/>
    <n v="24.2958"/>
    <s v=""/>
    <n v="0"/>
    <n v="0"/>
  </r>
  <r>
    <n v="90532"/>
    <n v="0"/>
    <s v="CAIXA DE PASSAGEM TIPO CONDULETE - 1 1/2&quot;"/>
    <m/>
    <x v="0"/>
    <m/>
    <s v=""/>
    <m/>
    <s v="UN"/>
    <s v=""/>
    <n v="43.98435807306474"/>
    <s v=""/>
    <s v=""/>
  </r>
  <r>
    <n v="90532"/>
    <n v="1"/>
    <m/>
    <n v="54866"/>
    <x v="646"/>
    <s v="UN"/>
    <n v="34.574100000000001"/>
    <n v="1"/>
    <m/>
    <n v="34.574100000000001"/>
    <s v=""/>
    <n v="0"/>
    <n v="0"/>
  </r>
  <r>
    <n v="90532"/>
    <n v="2"/>
    <m/>
    <n v="2041"/>
    <x v="454"/>
    <s v="H"/>
    <n v="18.820516146129485"/>
    <n v="0.5"/>
    <m/>
    <n v="9.4102580730647425"/>
    <s v=""/>
    <n v="0"/>
    <n v="0"/>
  </r>
  <r>
    <n v="90533"/>
    <n v="0"/>
    <s v="CAIXA DE PASSAGEM TIPO CONDULETE - 2&quot;"/>
    <m/>
    <x v="0"/>
    <m/>
    <s v=""/>
    <m/>
    <s v="UN"/>
    <s v=""/>
    <n v="61.415558073064744"/>
    <s v=""/>
    <s v=""/>
  </r>
  <r>
    <n v="90533"/>
    <n v="1"/>
    <m/>
    <n v="2041"/>
    <x v="454"/>
    <s v="H"/>
    <n v="18.820516146129485"/>
    <n v="0.5"/>
    <m/>
    <n v="9.4102580730647425"/>
    <s v=""/>
    <n v="0"/>
    <n v="0"/>
  </r>
  <r>
    <n v="90533"/>
    <n v="2"/>
    <m/>
    <n v="54867"/>
    <x v="647"/>
    <s v="UN"/>
    <n v="52.005299999999998"/>
    <n v="1"/>
    <m/>
    <n v="52.005299999999998"/>
    <s v=""/>
    <n v="0"/>
    <n v="0"/>
  </r>
  <r>
    <n v="90534"/>
    <n v="0"/>
    <s v="CAIXA DE PASSAGEM TIPO CONDULETE - 2 1/2&quot;"/>
    <m/>
    <x v="0"/>
    <m/>
    <s v=""/>
    <m/>
    <s v="UN"/>
    <s v=""/>
    <n v="111.23100968767768"/>
    <s v=""/>
    <s v=""/>
  </r>
  <r>
    <n v="90534"/>
    <n v="1"/>
    <m/>
    <n v="2041"/>
    <x v="454"/>
    <s v="H"/>
    <n v="18.820516146129485"/>
    <n v="0.6"/>
    <m/>
    <n v="11.29230968767769"/>
    <s v=""/>
    <n v="0"/>
    <n v="0"/>
  </r>
  <r>
    <n v="90534"/>
    <n v="2"/>
    <m/>
    <n v="54868"/>
    <x v="648"/>
    <s v="UN"/>
    <n v="99.938699999999997"/>
    <n v="1"/>
    <m/>
    <n v="99.938699999999997"/>
    <s v=""/>
    <n v="0"/>
    <n v="0"/>
  </r>
  <r>
    <n v="90535"/>
    <n v="0"/>
    <s v="CAIXA DE PASSAGEM TIPO CONDULETE - 3&quot;"/>
    <m/>
    <x v="0"/>
    <m/>
    <s v=""/>
    <m/>
    <s v="UN"/>
    <s v=""/>
    <n v="158.49626130229063"/>
    <s v=""/>
    <s v=""/>
  </r>
  <r>
    <n v="90535"/>
    <n v="1"/>
    <m/>
    <n v="2041"/>
    <x v="454"/>
    <s v="H"/>
    <n v="18.820516146129485"/>
    <n v="0.7"/>
    <m/>
    <n v="13.174361302290638"/>
    <s v=""/>
    <n v="0"/>
    <n v="0"/>
  </r>
  <r>
    <n v="90535"/>
    <n v="2"/>
    <m/>
    <n v="54869"/>
    <x v="649"/>
    <s v="UN"/>
    <n v="145.3219"/>
    <n v="1"/>
    <m/>
    <n v="145.3219"/>
    <s v=""/>
    <n v="0"/>
    <n v="0"/>
  </r>
  <r>
    <n v="90537"/>
    <n v="0"/>
    <s v="CAIXA DE PASSAGEM TIPO CONDULETE - 4&quot;"/>
    <m/>
    <x v="0"/>
    <m/>
    <s v=""/>
    <m/>
    <s v="UN"/>
    <s v=""/>
    <n v="247.50373872421008"/>
    <s v=""/>
    <s v=""/>
  </r>
  <r>
    <n v="90537"/>
    <n v="1"/>
    <m/>
    <n v="2041"/>
    <x v="454"/>
    <s v="H"/>
    <n v="18.820516146129485"/>
    <n v="0.85"/>
    <m/>
    <n v="15.997438724210062"/>
    <s v=""/>
    <n v="0"/>
    <n v="0"/>
  </r>
  <r>
    <n v="90537"/>
    <n v="2"/>
    <m/>
    <n v="54871"/>
    <x v="650"/>
    <s v="UN"/>
    <n v="231.50630000000001"/>
    <n v="1"/>
    <m/>
    <n v="231.50630000000001"/>
    <s v=""/>
    <n v="0"/>
    <n v="0"/>
  </r>
  <r>
    <n v="90538"/>
    <n v="0"/>
    <s v="CAIXA PVC - 4&quot;X2&quot; - PARA ELETRODUTO QUADRADO 16X16MM, INCLUSIVE ESPELHO"/>
    <m/>
    <x v="0"/>
    <m/>
    <s v=""/>
    <m/>
    <s v="UN"/>
    <s v=""/>
    <n v="16.801506458451794"/>
    <s v=""/>
    <s v=""/>
  </r>
  <r>
    <n v="90538"/>
    <n v="1"/>
    <m/>
    <n v="54881"/>
    <x v="651"/>
    <s v="UN"/>
    <n v="7.6192000000000002"/>
    <n v="1"/>
    <m/>
    <n v="7.6192000000000002"/>
    <s v=""/>
    <n v="0"/>
    <n v="0"/>
  </r>
  <r>
    <n v="90538"/>
    <n v="2"/>
    <m/>
    <n v="2041"/>
    <x v="454"/>
    <s v="H"/>
    <n v="18.820516146129485"/>
    <n v="0.4"/>
    <m/>
    <n v="7.5282064584517947"/>
    <s v=""/>
    <n v="0"/>
    <n v="0"/>
  </r>
  <r>
    <n v="90538"/>
    <n v="3"/>
    <m/>
    <n v="55210"/>
    <x v="634"/>
    <s v="UN"/>
    <n v="1.6540999999999999"/>
    <n v="1"/>
    <m/>
    <n v="1.6540999999999999"/>
    <s v=""/>
    <n v="0"/>
    <n v="0"/>
  </r>
  <r>
    <n v="90539"/>
    <n v="0"/>
    <s v="CAIXA DE PASSAGEM EM CHAPA METÁLICA COM TAMPA PARAFUSADA - 10X10X8CM"/>
    <m/>
    <x v="0"/>
    <m/>
    <s v=""/>
    <m/>
    <s v="UN"/>
    <s v=""/>
    <n v="22.994629979306804"/>
    <s v=""/>
    <s v=""/>
  </r>
  <r>
    <n v="90539"/>
    <n v="1"/>
    <m/>
    <n v="2041"/>
    <x v="454"/>
    <s v="H"/>
    <n v="18.820516146129485"/>
    <n v="0.6"/>
    <m/>
    <n v="11.29230968767769"/>
    <s v=""/>
    <n v="0"/>
    <n v="0"/>
  </r>
  <r>
    <n v="90539"/>
    <n v="2"/>
    <m/>
    <n v="2044"/>
    <x v="460"/>
    <s v="H"/>
    <n v="13.596734305430379"/>
    <n v="0.3"/>
    <m/>
    <n v="4.0790202916291136"/>
    <s v=""/>
    <n v="0"/>
    <n v="0"/>
  </r>
  <r>
    <n v="90539"/>
    <n v="3"/>
    <m/>
    <n v="57847"/>
    <x v="652"/>
    <s v="UN"/>
    <n v="7.6233000000000004"/>
    <n v="1"/>
    <m/>
    <n v="7.6233000000000004"/>
    <s v=""/>
    <n v="0"/>
    <n v="0"/>
  </r>
  <r>
    <n v="90540"/>
    <n v="0"/>
    <s v="CAIXA DE PASSAGEM EM CHAPA METÁLICA COM TAMPA PARAFUSADA - 20X20X10CM"/>
    <m/>
    <x v="0"/>
    <m/>
    <s v=""/>
    <m/>
    <s v="UN"/>
    <s v=""/>
    <n v="38.295894968960205"/>
    <s v=""/>
    <s v=""/>
  </r>
  <r>
    <n v="90540"/>
    <n v="1"/>
    <m/>
    <n v="2041"/>
    <x v="454"/>
    <s v="H"/>
    <n v="18.820516146129485"/>
    <n v="0.9"/>
    <m/>
    <n v="16.938464531516537"/>
    <s v=""/>
    <n v="0"/>
    <n v="0"/>
  </r>
  <r>
    <n v="90540"/>
    <n v="2"/>
    <m/>
    <n v="2044"/>
    <x v="460"/>
    <s v="H"/>
    <n v="13.596734305430379"/>
    <n v="0.45"/>
    <m/>
    <n v="6.1185304374436704"/>
    <s v=""/>
    <n v="0"/>
    <n v="0"/>
  </r>
  <r>
    <n v="90540"/>
    <n v="3"/>
    <m/>
    <n v="54840"/>
    <x v="653"/>
    <s v="UN"/>
    <n v="15.238899999999999"/>
    <n v="1"/>
    <m/>
    <n v="15.238899999999999"/>
    <s v=""/>
    <n v="0"/>
    <n v="0"/>
  </r>
  <r>
    <n v="90541"/>
    <n v="0"/>
    <s v="CAIXA DE PASSAGEM EM CHAPA METÁLICA COM TAMPA PARAFUSADA - 30X30X12CM"/>
    <m/>
    <x v="0"/>
    <m/>
    <s v=""/>
    <m/>
    <s v="UN"/>
    <s v=""/>
    <n v="64.030959958613607"/>
    <s v=""/>
    <s v=""/>
  </r>
  <r>
    <n v="90541"/>
    <n v="1"/>
    <m/>
    <n v="54842"/>
    <x v="654"/>
    <s v="UN"/>
    <n v="33.2883"/>
    <n v="1"/>
    <m/>
    <n v="33.2883"/>
    <s v=""/>
    <n v="0"/>
    <n v="0"/>
  </r>
  <r>
    <n v="90541"/>
    <n v="2"/>
    <m/>
    <n v="2041"/>
    <x v="454"/>
    <s v="H"/>
    <n v="18.820516146129485"/>
    <n v="1.2"/>
    <m/>
    <n v="22.584619375355381"/>
    <s v=""/>
    <n v="0"/>
    <n v="0"/>
  </r>
  <r>
    <n v="90541"/>
    <n v="3"/>
    <m/>
    <n v="2044"/>
    <x v="460"/>
    <s v="H"/>
    <n v="13.596734305430379"/>
    <n v="0.6"/>
    <m/>
    <n v="8.1580405832582272"/>
    <s v=""/>
    <n v="0"/>
    <n v="0"/>
  </r>
  <r>
    <n v="90542"/>
    <n v="0"/>
    <s v="CAIXA DE PASSAGEM EM CHAPA METÁLICA COM TAMPA PARAFUSADA - 40X40X15CM"/>
    <m/>
    <x v="0"/>
    <m/>
    <s v=""/>
    <m/>
    <s v="UN"/>
    <s v=""/>
    <n v="91.942024948267004"/>
    <s v=""/>
    <s v=""/>
  </r>
  <r>
    <n v="90542"/>
    <n v="1"/>
    <m/>
    <n v="2041"/>
    <x v="454"/>
    <s v="H"/>
    <n v="18.820516146129485"/>
    <n v="1.5"/>
    <m/>
    <n v="28.230774219194227"/>
    <s v=""/>
    <n v="0"/>
    <n v="0"/>
  </r>
  <r>
    <n v="90542"/>
    <n v="2"/>
    <m/>
    <n v="2044"/>
    <x v="460"/>
    <s v="H"/>
    <n v="13.596734305430379"/>
    <n v="0.75"/>
    <m/>
    <n v="10.197550729072784"/>
    <s v=""/>
    <n v="0"/>
    <n v="0"/>
  </r>
  <r>
    <n v="90542"/>
    <n v="3"/>
    <m/>
    <n v="54844"/>
    <x v="655"/>
    <s v="UN"/>
    <n v="53.5137"/>
    <n v="1"/>
    <m/>
    <n v="53.5137"/>
    <s v=""/>
    <n v="0"/>
    <n v="0"/>
  </r>
  <r>
    <n v="90543"/>
    <n v="0"/>
    <s v="CAIXA DE PASSAGEM EM ALUMÍNIO COM TAMPA E VEDAÇÃO 20X20CM"/>
    <m/>
    <x v="0"/>
    <m/>
    <s v=""/>
    <m/>
    <s v="UN"/>
    <s v=""/>
    <n v="67.134294968960205"/>
    <s v=""/>
    <s v=""/>
  </r>
  <r>
    <n v="90543"/>
    <n v="1"/>
    <m/>
    <n v="2044"/>
    <x v="460"/>
    <s v="H"/>
    <n v="13.596734305430379"/>
    <n v="0.45"/>
    <m/>
    <n v="6.1185304374436704"/>
    <s v=""/>
    <n v="0"/>
    <n v="0"/>
  </r>
  <r>
    <n v="90543"/>
    <n v="2"/>
    <m/>
    <n v="2041"/>
    <x v="454"/>
    <s v="H"/>
    <n v="18.820516146129485"/>
    <n v="0.9"/>
    <m/>
    <n v="16.938464531516537"/>
    <s v=""/>
    <n v="0"/>
    <n v="0"/>
  </r>
  <r>
    <n v="90543"/>
    <n v="3"/>
    <m/>
    <n v="54845"/>
    <x v="656"/>
    <s v="UN"/>
    <n v="44.077300000000001"/>
    <n v="1"/>
    <m/>
    <n v="44.077300000000001"/>
    <s v=""/>
    <n v="0"/>
    <n v="0"/>
  </r>
  <r>
    <n v="90544"/>
    <n v="0"/>
    <s v="CAIXA DE PASSAGEM EM ALUMÍNIO COM TAMPA E VEDAÇÃO 30X30CM"/>
    <m/>
    <x v="0"/>
    <m/>
    <s v=""/>
    <m/>
    <s v="UN"/>
    <s v=""/>
    <n v="155.6634599586136"/>
    <s v=""/>
    <s v=""/>
  </r>
  <r>
    <n v="90544"/>
    <n v="1"/>
    <m/>
    <n v="2044"/>
    <x v="460"/>
    <s v="H"/>
    <n v="13.596734305430379"/>
    <n v="0.6"/>
    <m/>
    <n v="8.1580405832582272"/>
    <s v=""/>
    <n v="0"/>
    <n v="0"/>
  </r>
  <r>
    <n v="90544"/>
    <n v="2"/>
    <m/>
    <n v="2041"/>
    <x v="454"/>
    <s v="H"/>
    <n v="18.820516146129485"/>
    <n v="1.2"/>
    <m/>
    <n v="22.584619375355381"/>
    <s v=""/>
    <n v="0"/>
    <n v="0"/>
  </r>
  <r>
    <n v="90544"/>
    <n v="3"/>
    <m/>
    <n v="54846"/>
    <x v="657"/>
    <s v="UN"/>
    <n v="124.9208"/>
    <n v="1"/>
    <m/>
    <n v="124.9208"/>
    <s v=""/>
    <n v="0"/>
    <n v="0"/>
  </r>
  <r>
    <n v="90545"/>
    <n v="0"/>
    <s v="CAIXA DE PASSAGEM EM ALUMÍNIO COM TAMPA E VEDAÇÃO 40X40CM"/>
    <m/>
    <x v="0"/>
    <m/>
    <s v=""/>
    <m/>
    <s v="UN"/>
    <s v=""/>
    <n v="250.93222494826699"/>
    <s v=""/>
    <s v=""/>
  </r>
  <r>
    <n v="90545"/>
    <n v="1"/>
    <m/>
    <n v="54847"/>
    <x v="658"/>
    <s v="UN"/>
    <n v="212.50389999999999"/>
    <n v="1"/>
    <m/>
    <n v="212.50389999999999"/>
    <s v=""/>
    <n v="0"/>
    <n v="0"/>
  </r>
  <r>
    <n v="90545"/>
    <n v="2"/>
    <m/>
    <n v="2041"/>
    <x v="454"/>
    <s v="H"/>
    <n v="18.820516146129485"/>
    <n v="1.5"/>
    <m/>
    <n v="28.230774219194227"/>
    <s v=""/>
    <n v="0"/>
    <n v="0"/>
  </r>
  <r>
    <n v="90545"/>
    <n v="3"/>
    <m/>
    <n v="2044"/>
    <x v="460"/>
    <s v="H"/>
    <n v="13.596734305430379"/>
    <n v="0.75"/>
    <m/>
    <n v="10.197550729072784"/>
    <s v=""/>
    <n v="0"/>
    <n v="0"/>
  </r>
  <r>
    <n v="90550"/>
    <n v="0"/>
    <s v="CAIXA DE PASSAGEM EM CHAPA METÁLICA COM PORTA E FECHADURA - 40X40X15CM - USO PARA TELEFONIA"/>
    <m/>
    <x v="0"/>
    <m/>
    <s v=""/>
    <m/>
    <s v="UN"/>
    <s v=""/>
    <n v="135.19152494826702"/>
    <s v=""/>
    <s v=""/>
  </r>
  <r>
    <n v="90550"/>
    <n v="1"/>
    <m/>
    <n v="2041"/>
    <x v="454"/>
    <s v="H"/>
    <n v="18.820516146129485"/>
    <n v="1.5"/>
    <m/>
    <n v="28.230774219194227"/>
    <s v=""/>
    <n v="0"/>
    <n v="0"/>
  </r>
  <r>
    <n v="90550"/>
    <n v="2"/>
    <m/>
    <n v="2044"/>
    <x v="460"/>
    <s v="H"/>
    <n v="13.596734305430379"/>
    <n v="0.75"/>
    <m/>
    <n v="10.197550729072784"/>
    <s v=""/>
    <n v="0"/>
    <n v="0"/>
  </r>
  <r>
    <n v="90550"/>
    <n v="3"/>
    <m/>
    <n v="54824"/>
    <x v="659"/>
    <s v="UN"/>
    <n v="96.763199999999998"/>
    <n v="1"/>
    <m/>
    <n v="96.763199999999998"/>
    <s v=""/>
    <n v="0"/>
    <n v="0"/>
  </r>
  <r>
    <n v="90551"/>
    <n v="0"/>
    <s v="CAIXA DE PASSAGEM EM CHAPA METÁLICA COM PORTA E FECHADURA - 50X50X15CM - USO PARA TELEFONIA"/>
    <m/>
    <x v="0"/>
    <m/>
    <s v=""/>
    <m/>
    <s v="UN"/>
    <s v=""/>
    <n v="187.85756659768936"/>
    <s v=""/>
    <s v=""/>
  </r>
  <r>
    <n v="90551"/>
    <n v="1"/>
    <m/>
    <n v="2041"/>
    <x v="454"/>
    <s v="H"/>
    <n v="18.820516146129485"/>
    <n v="2"/>
    <m/>
    <n v="37.64103229225897"/>
    <s v=""/>
    <n v="0"/>
    <n v="0"/>
  </r>
  <r>
    <n v="90551"/>
    <n v="2"/>
    <m/>
    <n v="2044"/>
    <x v="460"/>
    <s v="H"/>
    <n v="13.596734305430379"/>
    <n v="1"/>
    <m/>
    <n v="13.596734305430379"/>
    <s v=""/>
    <n v="0"/>
    <n v="0"/>
  </r>
  <r>
    <n v="90551"/>
    <n v="3"/>
    <m/>
    <n v="54826"/>
    <x v="660"/>
    <s v="UN"/>
    <n v="136.6198"/>
    <n v="1"/>
    <m/>
    <n v="136.6198"/>
    <s v=""/>
    <n v="0"/>
    <n v="0"/>
  </r>
  <r>
    <n v="90555"/>
    <n v="0"/>
    <s v="CAIXA DE PASSAGEM EM ALVENARIA - ESCAVAÇÃO E APILOAMENTO"/>
    <m/>
    <x v="0"/>
    <m/>
    <s v=""/>
    <m/>
    <s v="M3"/>
    <s v=""/>
    <n v="34.095269840887589"/>
    <s v=""/>
    <s v=""/>
  </r>
  <r>
    <n v="90555"/>
    <n v="1"/>
    <m/>
    <n v="2099"/>
    <x v="1"/>
    <s v="H"/>
    <n v="12.627877718847255"/>
    <n v="2.7"/>
    <m/>
    <n v="34.095269840887589"/>
    <s v=""/>
    <n v="0"/>
    <n v="0"/>
  </r>
  <r>
    <n v="90556"/>
    <n v="0"/>
    <s v="CAIXA DE PASSAGEM EM ALVENARIA - LASTRO DE BRITA (FUNDO)"/>
    <m/>
    <x v="0"/>
    <m/>
    <s v=""/>
    <m/>
    <s v="M3"/>
    <s v=""/>
    <n v="111.89581315654176"/>
    <s v=""/>
    <s v=""/>
  </r>
  <r>
    <n v="90556"/>
    <n v="1"/>
    <m/>
    <n v="2099"/>
    <x v="1"/>
    <s v="H"/>
    <n v="12.627877718847255"/>
    <n v="3"/>
    <m/>
    <n v="37.883633156541762"/>
    <s v=""/>
    <n v="0"/>
    <n v="0"/>
  </r>
  <r>
    <n v="90556"/>
    <n v="2"/>
    <m/>
    <n v="10543"/>
    <x v="20"/>
    <s v="M3"/>
    <n v="67.283799999999999"/>
    <n v="1.1000000000000001"/>
    <m/>
    <n v="74.012180000000001"/>
    <s v=""/>
    <n v="0"/>
    <n v="0"/>
  </r>
  <r>
    <n v="90557"/>
    <n v="0"/>
    <s v="CAIXA DE PASSAGEM EM ALVENARIA - LASTRO DE CONCRETO (FUNDO)"/>
    <m/>
    <x v="0"/>
    <m/>
    <s v=""/>
    <m/>
    <s v="M3"/>
    <s v=""/>
    <n v="298.94111064154566"/>
    <s v=""/>
    <s v=""/>
  </r>
  <r>
    <n v="90557"/>
    <n v="1"/>
    <m/>
    <n v="10604"/>
    <x v="41"/>
    <s v="M3"/>
    <n v="182.33539999999999"/>
    <n v="1.05"/>
    <m/>
    <n v="191.45217"/>
    <s v=""/>
    <n v="0"/>
    <n v="0"/>
  </r>
  <r>
    <n v="90557"/>
    <n v="2"/>
    <m/>
    <n v="2020"/>
    <x v="22"/>
    <s v="H"/>
    <n v="15.860837164231068"/>
    <n v="2"/>
    <m/>
    <n v="31.721674328462136"/>
    <s v=""/>
    <n v="0"/>
    <n v="0"/>
  </r>
  <r>
    <n v="90557"/>
    <n v="3"/>
    <m/>
    <n v="2099"/>
    <x v="1"/>
    <s v="H"/>
    <n v="12.627877718847255"/>
    <n v="6"/>
    <m/>
    <n v="75.767266313083525"/>
    <s v=""/>
    <n v="0"/>
    <n v="0"/>
  </r>
  <r>
    <n v="90558"/>
    <n v="0"/>
    <s v="CAIXA DE PASSAGEM EM ALVENARIA - PAREDE DE 1/2 TIJOLO, REVESTIDA"/>
    <m/>
    <x v="0"/>
    <m/>
    <s v=""/>
    <m/>
    <s v="M2"/>
    <s v=""/>
    <n v="155.82734266701453"/>
    <s v=""/>
    <s v=""/>
  </r>
  <r>
    <n v="90558"/>
    <n v="1"/>
    <m/>
    <n v="14022"/>
    <x v="127"/>
    <s v="KG"/>
    <n v="20.04"/>
    <n v="0.27"/>
    <m/>
    <n v="5.4108000000000001"/>
    <s v=""/>
    <n v="0"/>
    <n v="0"/>
  </r>
  <r>
    <n v="90558"/>
    <n v="2"/>
    <m/>
    <n v="14040"/>
    <x v="128"/>
    <s v="L"/>
    <n v="7.3939000000000004"/>
    <n v="0.5"/>
    <m/>
    <n v="3.6969500000000002"/>
    <s v=""/>
    <n v="0"/>
    <n v="0"/>
  </r>
  <r>
    <n v="90558"/>
    <n v="3"/>
    <m/>
    <n v="2099"/>
    <x v="1"/>
    <s v="H"/>
    <n v="12.627877718847255"/>
    <n v="3.0611000000000002"/>
    <m/>
    <n v="38.655196485163337"/>
    <s v=""/>
    <n v="0"/>
    <n v="0"/>
  </r>
  <r>
    <n v="90558"/>
    <n v="4"/>
    <m/>
    <n v="2020"/>
    <x v="22"/>
    <s v="H"/>
    <n v="15.860837164231068"/>
    <n v="4.03"/>
    <m/>
    <n v="63.919173771851206"/>
    <s v=""/>
    <n v="0"/>
    <n v="0"/>
  </r>
  <r>
    <n v="90558"/>
    <n v="5"/>
    <m/>
    <n v="12580"/>
    <x v="42"/>
    <s v="UN"/>
    <n v="0.25140000000000001"/>
    <n v="84"/>
    <m/>
    <n v="21.117599999999999"/>
    <s v=""/>
    <n v="0"/>
    <n v="0"/>
  </r>
  <r>
    <n v="90558"/>
    <n v="6"/>
    <m/>
    <n v="10636"/>
    <x v="43"/>
    <s v="M3"/>
    <n v="318.20740000000001"/>
    <n v="1.89E-2"/>
    <m/>
    <n v="6.0141198600000001"/>
    <s v=""/>
    <n v="0"/>
    <n v="0"/>
  </r>
  <r>
    <n v="90558"/>
    <n v="7"/>
    <m/>
    <n v="10648"/>
    <x v="44"/>
    <s v="M3"/>
    <n v="359.69349999999997"/>
    <n v="4.7300000000000002E-2"/>
    <m/>
    <n v="17.013502549999998"/>
    <s v=""/>
    <n v="0"/>
    <n v="0"/>
  </r>
  <r>
    <n v="90559"/>
    <n v="0"/>
    <s v="CAIXA DE PASSAGEM EM ALVENARIA - PAREDE DE 1 TIJOLO, REVESTIDA"/>
    <m/>
    <x v="0"/>
    <m/>
    <s v=""/>
    <m/>
    <s v="M2"/>
    <s v=""/>
    <n v="213.7358293566493"/>
    <s v=""/>
    <s v=""/>
  </r>
  <r>
    <n v="90559"/>
    <n v="1"/>
    <m/>
    <n v="12580"/>
    <x v="42"/>
    <s v="UN"/>
    <n v="0.25140000000000001"/>
    <n v="159"/>
    <m/>
    <n v="39.9726"/>
    <s v=""/>
    <n v="0"/>
    <n v="0"/>
  </r>
  <r>
    <n v="90559"/>
    <n v="2"/>
    <m/>
    <n v="10636"/>
    <x v="43"/>
    <s v="M3"/>
    <n v="318.20740000000001"/>
    <n v="1.54E-2"/>
    <m/>
    <n v="4.9003939600000006"/>
    <s v=""/>
    <n v="0"/>
    <n v="0"/>
  </r>
  <r>
    <n v="90559"/>
    <n v="3"/>
    <m/>
    <n v="10648"/>
    <x v="44"/>
    <s v="M3"/>
    <n v="359.69349999999997"/>
    <n v="6.5000000000000002E-2"/>
    <m/>
    <n v="23.380077499999999"/>
    <s v=""/>
    <n v="0"/>
    <n v="0"/>
  </r>
  <r>
    <n v="90559"/>
    <n v="4"/>
    <m/>
    <n v="2020"/>
    <x v="22"/>
    <s v="H"/>
    <n v="15.860837164231068"/>
    <n v="4.49"/>
    <m/>
    <n v="71.215158867397491"/>
    <s v=""/>
    <n v="0"/>
    <n v="0"/>
  </r>
  <r>
    <n v="90559"/>
    <n v="5"/>
    <m/>
    <n v="14022"/>
    <x v="127"/>
    <s v="KG"/>
    <n v="20.04"/>
    <n v="0.27"/>
    <m/>
    <n v="5.4108000000000001"/>
    <s v=""/>
    <n v="0"/>
    <n v="0"/>
  </r>
  <r>
    <n v="90559"/>
    <n v="6"/>
    <m/>
    <n v="2099"/>
    <x v="1"/>
    <s v="H"/>
    <n v="12.627877718847255"/>
    <n v="5.16"/>
    <m/>
    <n v="65.159849029251845"/>
    <s v=""/>
    <n v="0"/>
    <n v="0"/>
  </r>
  <r>
    <n v="90559"/>
    <n v="7"/>
    <m/>
    <n v="14040"/>
    <x v="128"/>
    <s v="L"/>
    <n v="7.3939000000000004"/>
    <n v="0.5"/>
    <m/>
    <n v="3.6969500000000002"/>
    <s v=""/>
    <n v="0"/>
    <n v="0"/>
  </r>
  <r>
    <n v="90560"/>
    <n v="0"/>
    <s v="CAIXA DE PASSAGEM EM ALVENARIA - TAMPA DE CONCRETO"/>
    <m/>
    <x v="0"/>
    <m/>
    <s v=""/>
    <m/>
    <s v="M2"/>
    <s v=""/>
    <n v="134.15012849611384"/>
    <s v=""/>
    <s v=""/>
  </r>
  <r>
    <n v="90560"/>
    <n v="1"/>
    <m/>
    <n v="2020"/>
    <x v="22"/>
    <s v="H"/>
    <n v="15.860837164231068"/>
    <n v="0.3"/>
    <m/>
    <n v="4.75825114926932"/>
    <s v=""/>
    <n v="0"/>
    <n v="0"/>
  </r>
  <r>
    <n v="90560"/>
    <n v="2"/>
    <m/>
    <n v="2016"/>
    <x v="46"/>
    <s v="H"/>
    <n v="13.188618292508322"/>
    <n v="0.46"/>
    <m/>
    <n v="6.0667644145538278"/>
    <s v=""/>
    <n v="0"/>
    <n v="0"/>
  </r>
  <r>
    <n v="90560"/>
    <n v="3"/>
    <m/>
    <n v="11070"/>
    <x v="51"/>
    <s v="M"/>
    <n v="4.1189999999999998"/>
    <n v="0.4"/>
    <m/>
    <n v="1.6476"/>
    <s v=""/>
    <n v="0"/>
    <n v="0"/>
  </r>
  <r>
    <n v="90560"/>
    <n v="4"/>
    <m/>
    <n v="2013"/>
    <x v="15"/>
    <s v="H"/>
    <n v="15.756939025755017"/>
    <n v="2.42"/>
    <m/>
    <n v="38.131792442327139"/>
    <s v=""/>
    <n v="0"/>
    <n v="0"/>
  </r>
  <r>
    <n v="90560"/>
    <n v="5"/>
    <m/>
    <n v="10608"/>
    <x v="50"/>
    <s v="M3"/>
    <n v="238.17070000000001"/>
    <n v="0.05"/>
    <m/>
    <n v="11.908535000000001"/>
    <s v=""/>
    <n v="0"/>
    <n v="0"/>
  </r>
  <r>
    <n v="90560"/>
    <n v="6"/>
    <m/>
    <n v="2015"/>
    <x v="47"/>
    <s v="H"/>
    <n v="16.259414142106937"/>
    <n v="0.46"/>
    <m/>
    <n v="7.4793305053691919"/>
    <s v=""/>
    <n v="0"/>
    <n v="0"/>
  </r>
  <r>
    <n v="90560"/>
    <n v="7"/>
    <m/>
    <n v="11021"/>
    <x v="49"/>
    <s v="M2"/>
    <n v="12.2156"/>
    <n v="0.4"/>
    <m/>
    <n v="4.8862400000000008"/>
    <s v=""/>
    <n v="0"/>
    <n v="0"/>
  </r>
  <r>
    <n v="90560"/>
    <n v="8"/>
    <m/>
    <n v="17740"/>
    <x v="48"/>
    <s v="KG"/>
    <n v="4.9862000000000002"/>
    <n v="0.09"/>
    <m/>
    <n v="0.44875799999999999"/>
    <s v=""/>
    <n v="0"/>
    <n v="0"/>
  </r>
  <r>
    <n v="90560"/>
    <n v="9"/>
    <m/>
    <n v="2014"/>
    <x v="16"/>
    <s v="H"/>
    <n v="13.173665210544026"/>
    <n v="2.42"/>
    <m/>
    <n v="31.880269809516545"/>
    <s v=""/>
    <n v="0"/>
    <n v="0"/>
  </r>
  <r>
    <n v="90560"/>
    <n v="10"/>
    <m/>
    <n v="11520"/>
    <x v="45"/>
    <s v="KG"/>
    <n v="3.1955"/>
    <n v="5.27"/>
    <m/>
    <n v="16.840284999999998"/>
    <s v=""/>
    <n v="0"/>
    <n v="0"/>
  </r>
  <r>
    <n v="90560"/>
    <n v="11"/>
    <m/>
    <n v="2099"/>
    <x v="1"/>
    <s v="H"/>
    <n v="12.627877718847255"/>
    <n v="0.8"/>
    <m/>
    <n v="10.102302175077805"/>
    <s v=""/>
    <n v="0"/>
    <n v="0"/>
  </r>
  <r>
    <n v="90562"/>
    <n v="0"/>
    <s v="CAIXA TELEFÔNICA INTERNA PADRÃO TELESP N.2 20X20X12CM"/>
    <m/>
    <x v="0"/>
    <m/>
    <s v=""/>
    <m/>
    <s v="UN"/>
    <s v=""/>
    <n v="70.523875496715846"/>
    <s v=""/>
    <s v=""/>
  </r>
  <r>
    <n v="90562"/>
    <n v="1"/>
    <m/>
    <n v="2041"/>
    <x v="454"/>
    <s v="H"/>
    <n v="18.820516146129485"/>
    <n v="1.1000000000000001"/>
    <m/>
    <n v="20.702567760742436"/>
    <s v=""/>
    <n v="0"/>
    <n v="0"/>
  </r>
  <r>
    <n v="90562"/>
    <n v="2"/>
    <m/>
    <n v="51266"/>
    <x v="661"/>
    <s v="UN"/>
    <n v="34.864899999999999"/>
    <n v="1"/>
    <m/>
    <n v="34.864899999999999"/>
    <s v=""/>
    <n v="0"/>
    <n v="0"/>
  </r>
  <r>
    <n v="90562"/>
    <n v="3"/>
    <m/>
    <n v="2044"/>
    <x v="460"/>
    <s v="H"/>
    <n v="13.596734305430379"/>
    <n v="1.1000000000000001"/>
    <m/>
    <n v="14.956407735973418"/>
    <s v=""/>
    <n v="0"/>
    <n v="0"/>
  </r>
  <r>
    <n v="90563"/>
    <n v="0"/>
    <s v="CAIXA TELEFÔNICA INTERNA PADRÃO TELESP N.3 40X40X13,5CM"/>
    <m/>
    <x v="0"/>
    <m/>
    <s v=""/>
    <m/>
    <s v="UN"/>
    <s v=""/>
    <n v="124.58627567733981"/>
    <s v=""/>
    <s v=""/>
  </r>
  <r>
    <n v="90563"/>
    <n v="1"/>
    <m/>
    <n v="2041"/>
    <x v="454"/>
    <s v="H"/>
    <n v="18.820516146129485"/>
    <n v="1.5"/>
    <m/>
    <n v="28.230774219194227"/>
    <s v=""/>
    <n v="0"/>
    <n v="0"/>
  </r>
  <r>
    <n v="90563"/>
    <n v="2"/>
    <m/>
    <n v="51267"/>
    <x v="662"/>
    <s v="UN"/>
    <n v="75.960400000000007"/>
    <n v="1"/>
    <m/>
    <n v="75.960400000000007"/>
    <s v=""/>
    <n v="0"/>
    <n v="0"/>
  </r>
  <r>
    <n v="90563"/>
    <n v="3"/>
    <m/>
    <n v="2044"/>
    <x v="460"/>
    <s v="H"/>
    <n v="13.596734305430379"/>
    <n v="1.5"/>
    <m/>
    <n v="20.395101458145568"/>
    <s v=""/>
    <n v="0"/>
    <n v="0"/>
  </r>
  <r>
    <n v="90564"/>
    <n v="0"/>
    <s v="CAIXA TELEFÔNICA INTERNA PADRÃO TELESP N. 4 60X60X13,5CM"/>
    <m/>
    <x v="0"/>
    <m/>
    <s v=""/>
    <m/>
    <s v="UN"/>
    <s v=""/>
    <n v="215.68420108374369"/>
    <s v=""/>
    <s v=""/>
  </r>
  <r>
    <n v="90564"/>
    <n v="1"/>
    <m/>
    <n v="2044"/>
    <x v="460"/>
    <s v="H"/>
    <n v="13.596734305430379"/>
    <n v="2.4"/>
    <m/>
    <n v="32.632162333032909"/>
    <s v=""/>
    <n v="0"/>
    <n v="0"/>
  </r>
  <r>
    <n v="90564"/>
    <n v="2"/>
    <m/>
    <n v="2041"/>
    <x v="454"/>
    <s v="H"/>
    <n v="18.820516146129485"/>
    <n v="2.4"/>
    <m/>
    <n v="45.169238750710761"/>
    <s v=""/>
    <n v="0"/>
    <n v="0"/>
  </r>
  <r>
    <n v="90564"/>
    <n v="3"/>
    <m/>
    <n v="51268"/>
    <x v="663"/>
    <s v="UN"/>
    <n v="137.8828"/>
    <n v="1"/>
    <m/>
    <n v="137.8828"/>
    <s v=""/>
    <n v="0"/>
    <n v="0"/>
  </r>
  <r>
    <n v="90565"/>
    <n v="0"/>
    <s v="CAIXA TELEFÔNICA INTERNA PADRÃO TELESP N. 5 80X80X13,5CM"/>
    <m/>
    <x v="0"/>
    <m/>
    <s v=""/>
    <m/>
    <s v="UN"/>
    <s v=""/>
    <n v="341.20837658045951"/>
    <s v=""/>
    <s v=""/>
  </r>
  <r>
    <n v="90565"/>
    <n v="1"/>
    <m/>
    <n v="2044"/>
    <x v="460"/>
    <s v="H"/>
    <n v="13.596734305430379"/>
    <n v="3.5"/>
    <m/>
    <n v="47.58857006900633"/>
    <s v=""/>
    <n v="0"/>
    <n v="0"/>
  </r>
  <r>
    <n v="90565"/>
    <n v="2"/>
    <m/>
    <n v="2041"/>
    <x v="454"/>
    <s v="H"/>
    <n v="18.820516146129485"/>
    <n v="3.5"/>
    <m/>
    <n v="65.871806511453201"/>
    <s v=""/>
    <n v="0"/>
    <n v="0"/>
  </r>
  <r>
    <n v="90565"/>
    <n v="3"/>
    <m/>
    <n v="51269"/>
    <x v="664"/>
    <s v="UN"/>
    <n v="227.74799999999999"/>
    <n v="1"/>
    <m/>
    <n v="227.74799999999999"/>
    <s v=""/>
    <n v="0"/>
    <n v="0"/>
  </r>
  <r>
    <n v="90566"/>
    <n v="0"/>
    <s v="CAIXA TELEFÔNICA INTERNA PADRÃO TELESP N.6 120X120X13,5CM"/>
    <m/>
    <x v="0"/>
    <m/>
    <s v=""/>
    <m/>
    <s v="UN"/>
    <s v=""/>
    <n v="726.56115225779945"/>
    <s v=""/>
    <s v=""/>
  </r>
  <r>
    <n v="90566"/>
    <n v="1"/>
    <m/>
    <n v="2041"/>
    <x v="454"/>
    <s v="H"/>
    <n v="18.820516146129485"/>
    <n v="5"/>
    <m/>
    <n v="94.102580730647418"/>
    <s v=""/>
    <n v="0"/>
    <n v="0"/>
  </r>
  <r>
    <n v="90566"/>
    <n v="2"/>
    <m/>
    <n v="51270"/>
    <x v="665"/>
    <s v="UN"/>
    <n v="564.47490000000005"/>
    <n v="1"/>
    <m/>
    <n v="564.47490000000005"/>
    <s v=""/>
    <n v="0"/>
    <n v="0"/>
  </r>
  <r>
    <n v="90566"/>
    <n v="3"/>
    <m/>
    <n v="2044"/>
    <x v="460"/>
    <s v="H"/>
    <n v="13.596734305430379"/>
    <n v="5"/>
    <m/>
    <n v="67.983671527151898"/>
    <s v=""/>
    <n v="0"/>
    <n v="0"/>
  </r>
  <r>
    <n v="90567"/>
    <n v="0"/>
    <s v="CAIXA TELEFÔNICA INTERNA PADRÃO TELESP N.7 150X150X17CM"/>
    <m/>
    <x v="0"/>
    <m/>
    <s v=""/>
    <m/>
    <s v="UN"/>
    <s v=""/>
    <n v="1087.137602709359"/>
    <s v=""/>
    <s v=""/>
  </r>
  <r>
    <n v="90567"/>
    <n v="1"/>
    <m/>
    <n v="2041"/>
    <x v="454"/>
    <s v="H"/>
    <n v="18.820516146129485"/>
    <n v="6"/>
    <m/>
    <n v="112.92309687677691"/>
    <s v=""/>
    <n v="0"/>
    <n v="0"/>
  </r>
  <r>
    <n v="90567"/>
    <n v="2"/>
    <m/>
    <n v="51271"/>
    <x v="666"/>
    <s v="UN"/>
    <n v="892.63409999999999"/>
    <n v="1"/>
    <m/>
    <n v="892.63409999999999"/>
    <s v=""/>
    <n v="0"/>
    <n v="0"/>
  </r>
  <r>
    <n v="90567"/>
    <n v="3"/>
    <m/>
    <n v="2044"/>
    <x v="460"/>
    <s v="H"/>
    <n v="13.596734305430379"/>
    <n v="6"/>
    <m/>
    <n v="81.580405832582272"/>
    <s v=""/>
    <n v="0"/>
    <n v="0"/>
  </r>
  <r>
    <n v="90568"/>
    <n v="0"/>
    <s v="CAIXA DE PASSAGEM E TAMPA PRÉ-MOLDADAS EM CONCRETO, SEM FUNDO, 20X20CM"/>
    <m/>
    <x v="0"/>
    <m/>
    <s v=""/>
    <m/>
    <s v="UN"/>
    <s v=""/>
    <n v="68.646994968960215"/>
    <s v=""/>
    <s v=""/>
  </r>
  <r>
    <n v="90568"/>
    <n v="1"/>
    <m/>
    <n v="2041"/>
    <x v="454"/>
    <s v="H"/>
    <n v="18.820516146129485"/>
    <n v="0.9"/>
    <m/>
    <n v="16.938464531516537"/>
    <s v=""/>
    <n v="0"/>
    <n v="0"/>
  </r>
  <r>
    <n v="90568"/>
    <n v="2"/>
    <m/>
    <n v="54850"/>
    <x v="667"/>
    <s v="UN"/>
    <n v="45.59"/>
    <n v="1"/>
    <m/>
    <n v="45.59"/>
    <s v=""/>
    <n v="0"/>
    <n v="0"/>
  </r>
  <r>
    <n v="90568"/>
    <n v="3"/>
    <m/>
    <n v="2044"/>
    <x v="460"/>
    <s v="H"/>
    <n v="13.596734305430379"/>
    <n v="0.45"/>
    <m/>
    <n v="6.1185304374436704"/>
    <s v=""/>
    <n v="0"/>
    <n v="0"/>
  </r>
  <r>
    <n v="90569"/>
    <n v="0"/>
    <s v="CAIXA DE PASSAGEM E TAMPA PRÉ-MOLDADAS EM CONCRETO, SEM FUNDO, 30X30CM"/>
    <m/>
    <x v="0"/>
    <m/>
    <s v=""/>
    <m/>
    <s v="UN"/>
    <s v=""/>
    <n v="78.791159958613605"/>
    <s v=""/>
    <s v=""/>
  </r>
  <r>
    <n v="90569"/>
    <n v="1"/>
    <m/>
    <n v="54851"/>
    <x v="668"/>
    <s v="UN"/>
    <n v="48.048499999999997"/>
    <n v="1"/>
    <m/>
    <n v="48.048499999999997"/>
    <s v=""/>
    <n v="0"/>
    <n v="0"/>
  </r>
  <r>
    <n v="90569"/>
    <n v="2"/>
    <m/>
    <n v="2041"/>
    <x v="454"/>
    <s v="H"/>
    <n v="18.820516146129485"/>
    <n v="1.2"/>
    <m/>
    <n v="22.584619375355381"/>
    <s v=""/>
    <n v="0"/>
    <n v="0"/>
  </r>
  <r>
    <n v="90569"/>
    <n v="3"/>
    <m/>
    <n v="2044"/>
    <x v="460"/>
    <s v="H"/>
    <n v="13.596734305430379"/>
    <n v="0.6"/>
    <m/>
    <n v="8.1580405832582272"/>
    <s v=""/>
    <n v="0"/>
    <n v="0"/>
  </r>
  <r>
    <n v="90570"/>
    <n v="0"/>
    <s v="CAIXA DE PASSAGEM E TAMPA PRÉ-MOLDADAS EM CONCRETO, SEM FUNDO, 40X40CM"/>
    <m/>
    <x v="0"/>
    <m/>
    <s v=""/>
    <m/>
    <s v="UN"/>
    <s v=""/>
    <n v="95.866124948267014"/>
    <s v=""/>
    <s v=""/>
  </r>
  <r>
    <n v="90570"/>
    <n v="1"/>
    <m/>
    <n v="54852"/>
    <x v="669"/>
    <s v="UN"/>
    <n v="57.437800000000003"/>
    <n v="1"/>
    <m/>
    <n v="57.437800000000003"/>
    <s v=""/>
    <n v="0"/>
    <n v="0"/>
  </r>
  <r>
    <n v="90570"/>
    <n v="2"/>
    <m/>
    <n v="2044"/>
    <x v="460"/>
    <s v="H"/>
    <n v="13.596734305430379"/>
    <n v="0.75"/>
    <m/>
    <n v="10.197550729072784"/>
    <s v=""/>
    <n v="0"/>
    <n v="0"/>
  </r>
  <r>
    <n v="90570"/>
    <n v="3"/>
    <m/>
    <n v="2041"/>
    <x v="454"/>
    <s v="H"/>
    <n v="18.820516146129485"/>
    <n v="1.5"/>
    <m/>
    <n v="28.230774219194227"/>
    <s v=""/>
    <n v="0"/>
    <n v="0"/>
  </r>
  <r>
    <n v="90571"/>
    <n v="0"/>
    <s v="CAIXA DE PASSAGEM E TAMPA PRÉ-MOLDADAS EM CONCRETO, SEM FUNDO, 50X50CM"/>
    <m/>
    <x v="0"/>
    <m/>
    <s v=""/>
    <m/>
    <s v="UN"/>
    <s v=""/>
    <n v="138.9941899379204"/>
    <s v=""/>
    <s v=""/>
  </r>
  <r>
    <n v="90571"/>
    <n v="1"/>
    <m/>
    <n v="54853"/>
    <x v="670"/>
    <s v="UN"/>
    <n v="92.880200000000002"/>
    <n v="1"/>
    <m/>
    <n v="92.880200000000002"/>
    <s v=""/>
    <n v="0"/>
    <n v="0"/>
  </r>
  <r>
    <n v="90571"/>
    <n v="2"/>
    <m/>
    <n v="2044"/>
    <x v="460"/>
    <s v="H"/>
    <n v="13.596734305430379"/>
    <n v="0.9"/>
    <m/>
    <n v="12.237060874887341"/>
    <s v=""/>
    <n v="0"/>
    <n v="0"/>
  </r>
  <r>
    <n v="90571"/>
    <n v="3"/>
    <m/>
    <n v="2041"/>
    <x v="454"/>
    <s v="H"/>
    <n v="18.820516146129485"/>
    <n v="1.8"/>
    <m/>
    <n v="33.876929063033074"/>
    <s v=""/>
    <n v="0"/>
    <n v="0"/>
  </r>
  <r>
    <n v="90572"/>
    <n v="0"/>
    <s v="CAIXA DE PASSAGEM E TAMPA PRÉ-MOLDADAS EM CONCRETO, SEM FUNDO, 60X60CM"/>
    <m/>
    <x v="0"/>
    <m/>
    <s v=""/>
    <m/>
    <s v="UN"/>
    <s v=""/>
    <n v="183.27035492757381"/>
    <s v=""/>
    <s v=""/>
  </r>
  <r>
    <n v="90572"/>
    <n v="1"/>
    <m/>
    <n v="2041"/>
    <x v="454"/>
    <s v="H"/>
    <n v="18.820516146129485"/>
    <n v="2.1"/>
    <m/>
    <n v="39.523083906871918"/>
    <s v=""/>
    <n v="0"/>
    <n v="0"/>
  </r>
  <r>
    <n v="90572"/>
    <n v="2"/>
    <m/>
    <n v="2044"/>
    <x v="460"/>
    <s v="H"/>
    <n v="13.596734305430379"/>
    <n v="1.05"/>
    <m/>
    <n v="14.276571020701899"/>
    <s v=""/>
    <n v="0"/>
    <n v="0"/>
  </r>
  <r>
    <n v="90572"/>
    <n v="3"/>
    <m/>
    <n v="54854"/>
    <x v="671"/>
    <s v="UN"/>
    <n v="129.47069999999999"/>
    <n v="1"/>
    <m/>
    <n v="129.47069999999999"/>
    <s v=""/>
    <n v="0"/>
    <n v="0"/>
  </r>
  <r>
    <n v="90573"/>
    <n v="0"/>
    <s v="CAIXA DE PASSAGEM E TAMPA PRÉ-MOLDADAS EM CONCRETO, SEM FUNDO, 100X100"/>
    <m/>
    <x v="0"/>
    <m/>
    <s v=""/>
    <m/>
    <s v="UN"/>
    <s v=""/>
    <n v="412.62531991722722"/>
    <s v=""/>
    <s v=""/>
  </r>
  <r>
    <n v="90573"/>
    <n v="1"/>
    <m/>
    <n v="54855"/>
    <x v="672"/>
    <s v="UN"/>
    <n v="351.14"/>
    <n v="1"/>
    <m/>
    <n v="351.14"/>
    <s v=""/>
    <n v="0"/>
    <n v="0"/>
  </r>
  <r>
    <n v="90573"/>
    <n v="2"/>
    <m/>
    <n v="2044"/>
    <x v="460"/>
    <s v="H"/>
    <n v="13.596734305430379"/>
    <n v="1.2"/>
    <m/>
    <n v="16.316081166516454"/>
    <s v=""/>
    <n v="0"/>
    <n v="0"/>
  </r>
  <r>
    <n v="90573"/>
    <n v="3"/>
    <m/>
    <n v="2041"/>
    <x v="454"/>
    <s v="H"/>
    <n v="18.820516146129485"/>
    <n v="2.4"/>
    <m/>
    <n v="45.169238750710761"/>
    <s v=""/>
    <n v="0"/>
    <n v="0"/>
  </r>
  <r>
    <n v="90590"/>
    <n v="0"/>
    <s v="CAIXA DE ALUMÍNIO 10X10CM, ALTA COM TAMPA DE LATÃO PARA TOMADAS"/>
    <m/>
    <x v="0"/>
    <m/>
    <s v=""/>
    <m/>
    <s v="UN"/>
    <s v=""/>
    <n v="62.910250451559861"/>
    <s v=""/>
    <s v=""/>
  </r>
  <r>
    <n v="90590"/>
    <n v="1"/>
    <m/>
    <n v="2041"/>
    <x v="454"/>
    <s v="H"/>
    <n v="18.820516146129485"/>
    <n v="1"/>
    <m/>
    <n v="18.820516146129485"/>
    <s v=""/>
    <n v="0"/>
    <n v="0"/>
  </r>
  <r>
    <n v="90590"/>
    <n v="2"/>
    <m/>
    <n v="2044"/>
    <x v="460"/>
    <s v="H"/>
    <n v="13.596734305430379"/>
    <n v="1"/>
    <m/>
    <n v="13.596734305430379"/>
    <s v=""/>
    <n v="0"/>
    <n v="0"/>
  </r>
  <r>
    <n v="90590"/>
    <n v="3"/>
    <m/>
    <n v="54805"/>
    <x v="673"/>
    <s v="UN"/>
    <n v="30.492999999999999"/>
    <n v="1"/>
    <m/>
    <n v="30.492999999999999"/>
    <s v=""/>
    <n v="0"/>
    <n v="0"/>
  </r>
  <r>
    <n v="90598"/>
    <n v="0"/>
    <s v="QUADRO GERAL OU DE DISTRIBUIÇÃO, EM CHAPA METÁLICA N.14 ESMALTADA"/>
    <m/>
    <x v="0"/>
    <m/>
    <s v=""/>
    <m/>
    <s v="M2"/>
    <s v=""/>
    <n v="742.63584441779926"/>
    <s v=""/>
    <s v=""/>
  </r>
  <r>
    <n v="90598"/>
    <n v="1"/>
    <m/>
    <n v="2044"/>
    <x v="460"/>
    <s v="H"/>
    <n v="13.596734305430379"/>
    <n v="5"/>
    <m/>
    <n v="67.983671527151898"/>
    <s v=""/>
    <n v="0"/>
    <n v="0"/>
  </r>
  <r>
    <n v="90598"/>
    <n v="2"/>
    <m/>
    <n v="2041"/>
    <x v="454"/>
    <s v="H"/>
    <n v="18.820516146129485"/>
    <n v="5"/>
    <m/>
    <n v="94.102580730647418"/>
    <s v=""/>
    <n v="0"/>
    <n v="0"/>
  </r>
  <r>
    <n v="90598"/>
    <n v="3"/>
    <m/>
    <n v="51250"/>
    <x v="674"/>
    <s v="UN"/>
    <n v="1178.5416"/>
    <n v="0.49259999999999998"/>
    <m/>
    <n v="580.54959215999997"/>
    <s v=""/>
    <n v="0"/>
    <n v="0"/>
  </r>
  <r>
    <n v="90618"/>
    <n v="0"/>
    <s v="CHAVE SECCIONADORA TRIPOLAR, ABERTURA SOB CARGA - SECA 250A/600V"/>
    <m/>
    <x v="0"/>
    <m/>
    <s v=""/>
    <m/>
    <s v="UN"/>
    <s v=""/>
    <n v="1075.0600009031198"/>
    <s v=""/>
    <s v=""/>
  </r>
  <r>
    <n v="90618"/>
    <n v="1"/>
    <m/>
    <n v="53288"/>
    <x v="675"/>
    <s v="UN"/>
    <n v="1010.2255"/>
    <n v="1"/>
    <m/>
    <n v="1010.2255"/>
    <s v=""/>
    <n v="0"/>
    <n v="0"/>
  </r>
  <r>
    <n v="90618"/>
    <n v="2"/>
    <m/>
    <n v="2044"/>
    <x v="460"/>
    <s v="H"/>
    <n v="13.596734305430379"/>
    <n v="2"/>
    <m/>
    <n v="27.193468610860759"/>
    <s v=""/>
    <n v="0"/>
    <n v="0"/>
  </r>
  <r>
    <n v="90618"/>
    <n v="3"/>
    <m/>
    <n v="2041"/>
    <x v="454"/>
    <s v="H"/>
    <n v="18.820516146129485"/>
    <n v="2"/>
    <m/>
    <n v="37.64103229225897"/>
    <s v=""/>
    <n v="0"/>
    <n v="0"/>
  </r>
  <r>
    <n v="90619"/>
    <n v="0"/>
    <s v="CHAVE SECCIONADORA TRIPOLAR, ABERTURA SOB CARGA - SECA 400A/600V"/>
    <m/>
    <x v="0"/>
    <m/>
    <s v=""/>
    <m/>
    <s v="UN"/>
    <s v=""/>
    <n v="1292.6111513546796"/>
    <s v=""/>
    <s v=""/>
  </r>
  <r>
    <n v="90619"/>
    <n v="1"/>
    <m/>
    <n v="53289"/>
    <x v="676"/>
    <s v="UN"/>
    <n v="1195.3594000000001"/>
    <n v="1"/>
    <m/>
    <n v="1195.3594000000001"/>
    <s v=""/>
    <n v="0"/>
    <n v="0"/>
  </r>
  <r>
    <n v="90619"/>
    <n v="2"/>
    <m/>
    <n v="2041"/>
    <x v="454"/>
    <s v="H"/>
    <n v="18.820516146129485"/>
    <n v="3"/>
    <m/>
    <n v="56.461548438388455"/>
    <s v=""/>
    <n v="0"/>
    <n v="0"/>
  </r>
  <r>
    <n v="90619"/>
    <n v="3"/>
    <m/>
    <n v="2044"/>
    <x v="460"/>
    <s v="H"/>
    <n v="13.596734305430379"/>
    <n v="3"/>
    <m/>
    <n v="40.790202916291136"/>
    <s v=""/>
    <n v="0"/>
    <n v="0"/>
  </r>
  <r>
    <n v="90620"/>
    <n v="0"/>
    <s v="CHAVE SECCIONADORA TRIPOLAR, ABERTURA SOB CARGA - SECA 630A/600V"/>
    <m/>
    <x v="0"/>
    <m/>
    <s v=""/>
    <m/>
    <s v="UN"/>
    <s v=""/>
    <n v="2195.2649513546794"/>
    <s v=""/>
    <s v=""/>
  </r>
  <r>
    <n v="90620"/>
    <n v="1"/>
    <m/>
    <n v="2041"/>
    <x v="454"/>
    <s v="H"/>
    <n v="18.820516146129485"/>
    <n v="3"/>
    <m/>
    <n v="56.461548438388455"/>
    <s v=""/>
    <n v="0"/>
    <n v="0"/>
  </r>
  <r>
    <n v="90620"/>
    <n v="2"/>
    <m/>
    <n v="53290"/>
    <x v="677"/>
    <s v="UN"/>
    <n v="2098.0131999999999"/>
    <n v="1"/>
    <m/>
    <n v="2098.0131999999999"/>
    <s v=""/>
    <n v="0"/>
    <n v="0"/>
  </r>
  <r>
    <n v="90620"/>
    <n v="3"/>
    <m/>
    <n v="2044"/>
    <x v="460"/>
    <s v="H"/>
    <n v="13.596734305430379"/>
    <n v="3"/>
    <m/>
    <n v="40.790202916291136"/>
    <s v=""/>
    <n v="0"/>
    <n v="0"/>
  </r>
  <r>
    <n v="90623"/>
    <n v="0"/>
    <s v="CHAVE SECCIONADORA TIPO NH, COM BASE E FUSÍVEIS - 125A (ABERTURA SEM CARGA)"/>
    <m/>
    <x v="0"/>
    <m/>
    <s v=""/>
    <m/>
    <s v="UN"/>
    <s v=""/>
    <n v="165.30270090311973"/>
    <s v=""/>
    <s v=""/>
  </r>
  <r>
    <n v="90623"/>
    <n v="1"/>
    <m/>
    <n v="53261"/>
    <x v="472"/>
    <s v="UN"/>
    <n v="100.4682"/>
    <n v="1"/>
    <m/>
    <n v="100.4682"/>
    <s v=""/>
    <n v="0"/>
    <n v="0"/>
  </r>
  <r>
    <n v="90623"/>
    <n v="2"/>
    <m/>
    <n v="2041"/>
    <x v="454"/>
    <s v="H"/>
    <n v="18.820516146129485"/>
    <n v="2"/>
    <m/>
    <n v="37.64103229225897"/>
    <s v=""/>
    <n v="0"/>
    <n v="0"/>
  </r>
  <r>
    <n v="90623"/>
    <n v="3"/>
    <m/>
    <n v="2044"/>
    <x v="460"/>
    <s v="H"/>
    <n v="13.596734305430379"/>
    <n v="2"/>
    <m/>
    <n v="27.193468610860759"/>
    <s v=""/>
    <n v="0"/>
    <n v="0"/>
  </r>
  <r>
    <n v="90624"/>
    <n v="0"/>
    <s v="CHAVE SECCIONADORA TIPO NH, COM BASE E FUSÍVEIS - 250A (ABERTURA SEM CARGA)"/>
    <m/>
    <x v="0"/>
    <m/>
    <s v=""/>
    <m/>
    <s v="UN"/>
    <s v=""/>
    <n v="396.12840090311971"/>
    <s v=""/>
    <s v=""/>
  </r>
  <r>
    <n v="90624"/>
    <n v="1"/>
    <m/>
    <n v="53263"/>
    <x v="678"/>
    <s v="UN"/>
    <n v="331.29390000000001"/>
    <n v="1"/>
    <m/>
    <n v="331.29390000000001"/>
    <s v=""/>
    <n v="0"/>
    <n v="0"/>
  </r>
  <r>
    <n v="90624"/>
    <n v="2"/>
    <m/>
    <n v="2044"/>
    <x v="460"/>
    <s v="H"/>
    <n v="13.596734305430379"/>
    <n v="2"/>
    <m/>
    <n v="27.193468610860759"/>
    <s v=""/>
    <n v="0"/>
    <n v="0"/>
  </r>
  <r>
    <n v="90624"/>
    <n v="3"/>
    <m/>
    <n v="2041"/>
    <x v="454"/>
    <s v="H"/>
    <n v="18.820516146129485"/>
    <n v="2"/>
    <m/>
    <n v="37.64103229225897"/>
    <s v=""/>
    <n v="0"/>
    <n v="0"/>
  </r>
  <r>
    <n v="90625"/>
    <n v="0"/>
    <s v="CHAVE SECCIONADORA TIPO NH, COM BASE E FUSÍVEIS - 400A (ABERTURA SEM CARGA)"/>
    <m/>
    <x v="0"/>
    <m/>
    <s v=""/>
    <m/>
    <s v="UN"/>
    <s v=""/>
    <n v="541.80770090311978"/>
    <s v=""/>
    <s v=""/>
  </r>
  <r>
    <n v="90625"/>
    <n v="1"/>
    <m/>
    <n v="2041"/>
    <x v="454"/>
    <s v="H"/>
    <n v="18.820516146129485"/>
    <n v="2"/>
    <m/>
    <n v="37.64103229225897"/>
    <s v=""/>
    <n v="0"/>
    <n v="0"/>
  </r>
  <r>
    <n v="90625"/>
    <n v="2"/>
    <m/>
    <n v="53265"/>
    <x v="679"/>
    <s v="UN"/>
    <n v="476.97320000000002"/>
    <n v="1"/>
    <m/>
    <n v="476.97320000000002"/>
    <s v=""/>
    <n v="0"/>
    <n v="0"/>
  </r>
  <r>
    <n v="90625"/>
    <n v="3"/>
    <m/>
    <n v="2044"/>
    <x v="460"/>
    <s v="H"/>
    <n v="13.596734305430379"/>
    <n v="2"/>
    <m/>
    <n v="27.193468610860759"/>
    <s v=""/>
    <n v="0"/>
    <n v="0"/>
  </r>
  <r>
    <n v="90626"/>
    <n v="0"/>
    <s v="CHAVE SECCIONADORA TIPO NH, COM BASE E FUSÍVEIS - 630A (ABERTURA SEM CARGA)"/>
    <m/>
    <x v="0"/>
    <m/>
    <s v=""/>
    <m/>
    <s v="UN"/>
    <s v=""/>
    <n v="726.74870090311981"/>
    <s v=""/>
    <s v=""/>
  </r>
  <r>
    <n v="90626"/>
    <n v="1"/>
    <m/>
    <n v="53266"/>
    <x v="680"/>
    <s v="UN"/>
    <n v="661.91420000000005"/>
    <n v="1"/>
    <m/>
    <n v="661.91420000000005"/>
    <s v=""/>
    <n v="0"/>
    <n v="0"/>
  </r>
  <r>
    <n v="90626"/>
    <n v="2"/>
    <m/>
    <n v="2044"/>
    <x v="460"/>
    <s v="H"/>
    <n v="13.596734305430379"/>
    <n v="2"/>
    <m/>
    <n v="27.193468610860759"/>
    <s v=""/>
    <n v="0"/>
    <n v="0"/>
  </r>
  <r>
    <n v="90626"/>
    <n v="3"/>
    <m/>
    <n v="2041"/>
    <x v="454"/>
    <s v="H"/>
    <n v="18.820516146129485"/>
    <n v="2"/>
    <m/>
    <n v="37.64103229225897"/>
    <s v=""/>
    <n v="0"/>
    <n v="0"/>
  </r>
  <r>
    <n v="90627"/>
    <n v="0"/>
    <s v="CHAVE SECCIONADORA TRIPOLAR, ABERTURA SOB CARGA, COM FUSÍVEIS NH00 - 125A/500V"/>
    <m/>
    <x v="0"/>
    <m/>
    <s v=""/>
    <m/>
    <s v="UN"/>
    <s v=""/>
    <n v="192.61910090311972"/>
    <s v=""/>
    <s v=""/>
  </r>
  <r>
    <n v="90627"/>
    <n v="1"/>
    <m/>
    <n v="2041"/>
    <x v="454"/>
    <s v="H"/>
    <n v="18.820516146129485"/>
    <n v="2"/>
    <m/>
    <n v="37.64103229225897"/>
    <s v=""/>
    <n v="0"/>
    <n v="0"/>
  </r>
  <r>
    <n v="90627"/>
    <n v="2"/>
    <m/>
    <n v="53275"/>
    <x v="681"/>
    <s v="UN"/>
    <n v="101.81480000000001"/>
    <n v="1"/>
    <m/>
    <n v="101.81480000000001"/>
    <s v=""/>
    <n v="0"/>
    <n v="0"/>
  </r>
  <r>
    <n v="90627"/>
    <n v="3"/>
    <m/>
    <n v="2044"/>
    <x v="460"/>
    <s v="H"/>
    <n v="13.596734305430379"/>
    <n v="2"/>
    <m/>
    <n v="27.193468610860759"/>
    <s v=""/>
    <n v="0"/>
    <n v="0"/>
  </r>
  <r>
    <n v="90627"/>
    <n v="4"/>
    <m/>
    <n v="53622"/>
    <x v="682"/>
    <s v="UN"/>
    <n v="8.6565999999999992"/>
    <n v="3"/>
    <m/>
    <n v="25.969799999999999"/>
    <s v=""/>
    <n v="0"/>
    <n v="0"/>
  </r>
  <r>
    <n v="90628"/>
    <n v="0"/>
    <s v="CHAVE SECCIONADORA TRIPOLAR, ABERTURA SOB CARGA, COM FUSÍVEIS NH1 - 250A/500V"/>
    <m/>
    <x v="0"/>
    <m/>
    <s v=""/>
    <m/>
    <s v="UN"/>
    <s v=""/>
    <n v="409.56790090311972"/>
    <s v=""/>
    <s v=""/>
  </r>
  <r>
    <n v="90628"/>
    <n v="1"/>
    <m/>
    <n v="53277"/>
    <x v="501"/>
    <s v="UN"/>
    <n v="277.8655"/>
    <n v="1"/>
    <m/>
    <n v="277.8655"/>
    <s v=""/>
    <n v="0"/>
    <n v="0"/>
  </r>
  <r>
    <n v="90628"/>
    <n v="2"/>
    <m/>
    <n v="2044"/>
    <x v="460"/>
    <s v="H"/>
    <n v="13.596734305430379"/>
    <n v="2"/>
    <m/>
    <n v="27.193468610860759"/>
    <s v=""/>
    <n v="0"/>
    <n v="0"/>
  </r>
  <r>
    <n v="90628"/>
    <n v="3"/>
    <m/>
    <n v="2041"/>
    <x v="454"/>
    <s v="H"/>
    <n v="18.820516146129485"/>
    <n v="2"/>
    <m/>
    <n v="37.64103229225897"/>
    <s v=""/>
    <n v="0"/>
    <n v="0"/>
  </r>
  <r>
    <n v="90628"/>
    <n v="4"/>
    <m/>
    <n v="53625"/>
    <x v="683"/>
    <s v="UN"/>
    <n v="22.289300000000001"/>
    <n v="3"/>
    <m/>
    <n v="66.867900000000006"/>
    <s v=""/>
    <n v="0"/>
    <n v="0"/>
  </r>
  <r>
    <n v="90629"/>
    <n v="0"/>
    <s v="CHAVE SECCIONADORA TRIPOLAR, ABERTURA SOB CARGA, COM FUSÍVEIS NH2 - 400A/500V"/>
    <m/>
    <x v="0"/>
    <m/>
    <s v=""/>
    <m/>
    <s v="UN"/>
    <s v=""/>
    <n v="605.37080090311974"/>
    <s v=""/>
    <s v=""/>
  </r>
  <r>
    <n v="90629"/>
    <n v="1"/>
    <m/>
    <n v="53279"/>
    <x v="516"/>
    <s v="UN"/>
    <n v="429.60770000000002"/>
    <n v="1"/>
    <m/>
    <n v="429.60770000000002"/>
    <s v=""/>
    <n v="0"/>
    <n v="0"/>
  </r>
  <r>
    <n v="90629"/>
    <n v="2"/>
    <m/>
    <n v="2041"/>
    <x v="454"/>
    <s v="H"/>
    <n v="18.820516146129485"/>
    <n v="2"/>
    <m/>
    <n v="37.64103229225897"/>
    <s v=""/>
    <n v="0"/>
    <n v="0"/>
  </r>
  <r>
    <n v="90629"/>
    <n v="3"/>
    <m/>
    <n v="2044"/>
    <x v="460"/>
    <s v="H"/>
    <n v="13.596734305430379"/>
    <n v="2"/>
    <m/>
    <n v="27.193468610860759"/>
    <s v=""/>
    <n v="0"/>
    <n v="0"/>
  </r>
  <r>
    <n v="90629"/>
    <n v="4"/>
    <m/>
    <n v="53628"/>
    <x v="684"/>
    <s v="UN"/>
    <n v="36.976199999999999"/>
    <n v="3"/>
    <m/>
    <n v="110.92859999999999"/>
    <s v=""/>
    <n v="0"/>
    <n v="0"/>
  </r>
  <r>
    <n v="90630"/>
    <n v="0"/>
    <s v="CHAVE SECCIONADORA TRIPOLAR, ABERTURA SOB CARGA, COM FUSÍVEIS NH3 -630A/600V"/>
    <m/>
    <x v="0"/>
    <m/>
    <s v=""/>
    <m/>
    <s v="UN"/>
    <s v=""/>
    <n v="915.12357658045948"/>
    <s v=""/>
    <s v=""/>
  </r>
  <r>
    <n v="90630"/>
    <n v="1"/>
    <m/>
    <n v="2041"/>
    <x v="454"/>
    <s v="H"/>
    <n v="18.820516146129485"/>
    <n v="3.5"/>
    <m/>
    <n v="65.871806511453201"/>
    <s v=""/>
    <n v="0"/>
    <n v="0"/>
  </r>
  <r>
    <n v="90630"/>
    <n v="2"/>
    <m/>
    <n v="2044"/>
    <x v="460"/>
    <s v="H"/>
    <n v="13.596734305430379"/>
    <n v="3.5"/>
    <m/>
    <n v="47.58857006900633"/>
    <s v=""/>
    <n v="0"/>
    <n v="0"/>
  </r>
  <r>
    <n v="90630"/>
    <n v="3"/>
    <m/>
    <n v="53280"/>
    <x v="685"/>
    <s v="UN"/>
    <n v="638.37530000000004"/>
    <n v="1"/>
    <m/>
    <n v="638.37530000000004"/>
    <s v=""/>
    <n v="0"/>
    <n v="0"/>
  </r>
  <r>
    <n v="90630"/>
    <n v="4"/>
    <m/>
    <n v="53633"/>
    <x v="686"/>
    <s v="UN"/>
    <n v="54.429299999999998"/>
    <n v="3"/>
    <m/>
    <n v="163.28789999999998"/>
    <s v=""/>
    <n v="0"/>
    <n v="0"/>
  </r>
  <r>
    <n v="90633"/>
    <n v="0"/>
    <s v="CHAVE SECCIONADORA ROTATIVA ABERT. SOB CARGA TP (PACCO) - 3X16A"/>
    <m/>
    <x v="0"/>
    <m/>
    <s v=""/>
    <m/>
    <s v="UN"/>
    <s v=""/>
    <n v="89.372462703201933"/>
    <s v=""/>
    <s v=""/>
  </r>
  <r>
    <n v="90633"/>
    <n v="1"/>
    <m/>
    <n v="2044"/>
    <x v="460"/>
    <s v="H"/>
    <n v="13.596734305430379"/>
    <n v="0.45"/>
    <m/>
    <n v="6.1185304374436704"/>
    <s v=""/>
    <n v="0"/>
    <n v="0"/>
  </r>
  <r>
    <n v="90633"/>
    <n v="2"/>
    <m/>
    <n v="53270"/>
    <x v="687"/>
    <s v="UN"/>
    <n v="74.784700000000001"/>
    <n v="1"/>
    <m/>
    <n v="74.784700000000001"/>
    <s v=""/>
    <n v="0"/>
    <n v="0"/>
  </r>
  <r>
    <n v="90633"/>
    <n v="3"/>
    <m/>
    <n v="2041"/>
    <x v="454"/>
    <s v="H"/>
    <n v="18.820516146129485"/>
    <n v="0.45"/>
    <m/>
    <n v="8.4692322657582686"/>
    <s v=""/>
    <n v="0"/>
    <n v="0"/>
  </r>
  <r>
    <n v="90636"/>
    <n v="0"/>
    <s v="CHAVE SECCIONADORA ROTATIVA ABERTURA SOB CARGA TIPO (PACCO) - 3X63A"/>
    <m/>
    <x v="0"/>
    <m/>
    <s v=""/>
    <m/>
    <s v="UN"/>
    <s v=""/>
    <n v="242.65915027093592"/>
    <s v=""/>
    <s v=""/>
  </r>
  <r>
    <n v="90636"/>
    <n v="1"/>
    <m/>
    <n v="53268"/>
    <x v="688"/>
    <s v="UN"/>
    <n v="223.2088"/>
    <n v="1"/>
    <m/>
    <n v="223.2088"/>
    <s v=""/>
    <n v="0"/>
    <n v="0"/>
  </r>
  <r>
    <n v="90636"/>
    <n v="2"/>
    <m/>
    <n v="2044"/>
    <x v="460"/>
    <s v="H"/>
    <n v="13.596734305430379"/>
    <n v="0.6"/>
    <m/>
    <n v="8.1580405832582272"/>
    <s v=""/>
    <n v="0"/>
    <n v="0"/>
  </r>
  <r>
    <n v="90636"/>
    <n v="3"/>
    <m/>
    <n v="2041"/>
    <x v="454"/>
    <s v="H"/>
    <n v="18.820516146129485"/>
    <n v="0.6"/>
    <m/>
    <n v="11.29230968767769"/>
    <s v=""/>
    <n v="0"/>
    <n v="0"/>
  </r>
  <r>
    <n v="90649"/>
    <n v="0"/>
    <s v="FUSÍVEL TIPO &quot;DIAZED&quot;, TIPO RÁPIDO OU RETARDADO - 2/25A"/>
    <m/>
    <x v="0"/>
    <m/>
    <s v=""/>
    <m/>
    <s v="UN"/>
    <s v=""/>
    <n v="4.9407032292258979"/>
    <s v=""/>
    <s v=""/>
  </r>
  <r>
    <n v="90649"/>
    <n v="1"/>
    <m/>
    <n v="2041"/>
    <x v="454"/>
    <s v="H"/>
    <n v="18.820516146129485"/>
    <n v="0.2"/>
    <m/>
    <n v="3.7641032292258974"/>
    <s v=""/>
    <n v="0"/>
    <n v="0"/>
  </r>
  <r>
    <n v="90649"/>
    <n v="2"/>
    <m/>
    <n v="53645"/>
    <x v="689"/>
    <s v="UN"/>
    <n v="1.1766000000000001"/>
    <n v="1"/>
    <m/>
    <n v="1.1766000000000001"/>
    <s v=""/>
    <n v="0"/>
    <n v="0"/>
  </r>
  <r>
    <n v="90650"/>
    <n v="0"/>
    <s v="FUSÍVEL TIPO &quot;DIAZED&quot;, TIPO RÁPIDO OU RETARDADO - 35/63A"/>
    <m/>
    <x v="0"/>
    <m/>
    <s v=""/>
    <m/>
    <s v="UN"/>
    <s v=""/>
    <n v="5.2998032292258976"/>
    <s v=""/>
    <s v=""/>
  </r>
  <r>
    <n v="90650"/>
    <n v="1"/>
    <m/>
    <n v="53647"/>
    <x v="690"/>
    <s v="UN"/>
    <n v="1.5357000000000001"/>
    <n v="1"/>
    <m/>
    <n v="1.5357000000000001"/>
    <s v=""/>
    <n v="0"/>
    <n v="0"/>
  </r>
  <r>
    <n v="90650"/>
    <n v="2"/>
    <m/>
    <n v="2041"/>
    <x v="454"/>
    <s v="H"/>
    <n v="18.820516146129485"/>
    <n v="0.2"/>
    <m/>
    <n v="3.7641032292258974"/>
    <s v=""/>
    <n v="0"/>
    <n v="0"/>
  </r>
  <r>
    <n v="90658"/>
    <n v="0"/>
    <s v="FUSÍVEL TIPO NH - 100/200A"/>
    <m/>
    <x v="0"/>
    <m/>
    <s v=""/>
    <m/>
    <s v="UN"/>
    <s v=""/>
    <n v="27.776303229225896"/>
    <s v=""/>
    <s v=""/>
  </r>
  <r>
    <n v="90658"/>
    <n v="1"/>
    <m/>
    <n v="53631"/>
    <x v="691"/>
    <s v="UN"/>
    <n v="24.0122"/>
    <n v="1"/>
    <m/>
    <n v="24.0122"/>
    <s v=""/>
    <n v="0"/>
    <n v="0"/>
  </r>
  <r>
    <n v="90658"/>
    <n v="2"/>
    <m/>
    <n v="2041"/>
    <x v="454"/>
    <s v="H"/>
    <n v="18.820516146129485"/>
    <n v="0.2"/>
    <m/>
    <n v="3.7641032292258974"/>
    <s v=""/>
    <n v="0"/>
    <n v="0"/>
  </r>
  <r>
    <n v="90659"/>
    <n v="0"/>
    <s v="FUSÍVEL TIPO NH - 224/355A"/>
    <m/>
    <x v="0"/>
    <m/>
    <s v=""/>
    <m/>
    <s v="UN"/>
    <s v=""/>
    <n v="40.967003229225895"/>
    <s v=""/>
    <s v=""/>
  </r>
  <r>
    <n v="90659"/>
    <n v="1"/>
    <m/>
    <n v="53632"/>
    <x v="692"/>
    <s v="UN"/>
    <n v="37.2029"/>
    <n v="1"/>
    <m/>
    <n v="37.2029"/>
    <s v=""/>
    <n v="0"/>
    <n v="0"/>
  </r>
  <r>
    <n v="90659"/>
    <n v="2"/>
    <m/>
    <n v="2041"/>
    <x v="454"/>
    <s v="H"/>
    <n v="18.820516146129485"/>
    <n v="0.2"/>
    <m/>
    <n v="3.7641032292258974"/>
    <s v=""/>
    <n v="0"/>
    <n v="0"/>
  </r>
  <r>
    <n v="90660"/>
    <n v="0"/>
    <s v="FUSÍVEL TIPO NH - 425/630A"/>
    <m/>
    <x v="0"/>
    <m/>
    <s v=""/>
    <m/>
    <s v="UN"/>
    <s v=""/>
    <n v="58.193403229225893"/>
    <s v=""/>
    <s v=""/>
  </r>
  <r>
    <n v="90660"/>
    <n v="1"/>
    <m/>
    <n v="2041"/>
    <x v="454"/>
    <s v="H"/>
    <n v="18.820516146129485"/>
    <n v="0.2"/>
    <m/>
    <n v="3.7641032292258974"/>
    <s v=""/>
    <n v="0"/>
    <n v="0"/>
  </r>
  <r>
    <n v="90660"/>
    <n v="2"/>
    <m/>
    <n v="53633"/>
    <x v="686"/>
    <s v="UN"/>
    <n v="54.429299999999998"/>
    <n v="1"/>
    <m/>
    <n v="54.429299999999998"/>
    <s v=""/>
    <n v="0"/>
    <n v="0"/>
  </r>
  <r>
    <n v="90661"/>
    <n v="0"/>
    <s v="FUSÍVEL TIPO NH TAMANHO 04 DE 800-1250A"/>
    <m/>
    <x v="0"/>
    <m/>
    <s v=""/>
    <m/>
    <s v="UN"/>
    <s v=""/>
    <n v="312.37012522577993"/>
    <s v=""/>
    <s v=""/>
  </r>
  <r>
    <n v="90661"/>
    <n v="1"/>
    <m/>
    <n v="2044"/>
    <x v="460"/>
    <s v="H"/>
    <n v="13.596734305430379"/>
    <n v="0.5"/>
    <m/>
    <n v="6.7983671527151897"/>
    <s v=""/>
    <n v="0"/>
    <n v="0"/>
  </r>
  <r>
    <n v="90661"/>
    <n v="2"/>
    <m/>
    <n v="53634"/>
    <x v="693"/>
    <s v="UN"/>
    <n v="296.16149999999999"/>
    <n v="1"/>
    <m/>
    <n v="296.16149999999999"/>
    <s v=""/>
    <n v="0"/>
    <n v="0"/>
  </r>
  <r>
    <n v="90661"/>
    <n v="3"/>
    <m/>
    <n v="2041"/>
    <x v="454"/>
    <s v="H"/>
    <n v="18.820516146129485"/>
    <n v="0.5"/>
    <m/>
    <n v="9.4102580730647425"/>
    <s v=""/>
    <n v="0"/>
    <n v="0"/>
  </r>
  <r>
    <n v="90662"/>
    <n v="0"/>
    <s v="BASE PARA FUSÍVEIS TIPO &quot;DIAZED&quot; - 2/25A"/>
    <m/>
    <x v="0"/>
    <m/>
    <s v=""/>
    <m/>
    <s v="UN"/>
    <s v=""/>
    <n v="38.966650451559865"/>
    <s v=""/>
    <s v=""/>
  </r>
  <r>
    <n v="90662"/>
    <n v="1"/>
    <m/>
    <n v="2044"/>
    <x v="460"/>
    <s v="H"/>
    <n v="13.596734305430379"/>
    <n v="1"/>
    <m/>
    <n v="13.596734305430379"/>
    <s v=""/>
    <n v="0"/>
    <n v="0"/>
  </r>
  <r>
    <n v="90662"/>
    <n v="2"/>
    <m/>
    <n v="2041"/>
    <x v="454"/>
    <s v="H"/>
    <n v="18.820516146129485"/>
    <n v="1"/>
    <m/>
    <n v="18.820516146129485"/>
    <s v=""/>
    <n v="0"/>
    <n v="0"/>
  </r>
  <r>
    <n v="90662"/>
    <n v="3"/>
    <m/>
    <n v="53660"/>
    <x v="694"/>
    <s v="UN"/>
    <n v="6.5494000000000003"/>
    <n v="1"/>
    <m/>
    <n v="6.5494000000000003"/>
    <s v=""/>
    <n v="0"/>
    <n v="0"/>
  </r>
  <r>
    <n v="90663"/>
    <n v="0"/>
    <s v="BASE PARA FUSÍVEIS TIPO &quot;DIAZED&quot; - 35/63A"/>
    <m/>
    <x v="0"/>
    <m/>
    <s v=""/>
    <m/>
    <s v="UN"/>
    <s v=""/>
    <n v="42.428650451559868"/>
    <s v=""/>
    <s v=""/>
  </r>
  <r>
    <n v="90663"/>
    <n v="1"/>
    <m/>
    <n v="2041"/>
    <x v="454"/>
    <s v="H"/>
    <n v="18.820516146129485"/>
    <n v="1"/>
    <m/>
    <n v="18.820516146129485"/>
    <s v=""/>
    <n v="0"/>
    <n v="0"/>
  </r>
  <r>
    <n v="90663"/>
    <n v="2"/>
    <m/>
    <n v="53662"/>
    <x v="695"/>
    <s v="UN"/>
    <n v="10.0114"/>
    <n v="1"/>
    <m/>
    <n v="10.0114"/>
    <s v=""/>
    <n v="0"/>
    <n v="0"/>
  </r>
  <r>
    <n v="90663"/>
    <n v="3"/>
    <m/>
    <n v="2044"/>
    <x v="460"/>
    <s v="H"/>
    <n v="13.596734305430379"/>
    <n v="1"/>
    <m/>
    <n v="13.596734305430379"/>
    <s v=""/>
    <n v="0"/>
    <n v="0"/>
  </r>
  <r>
    <n v="90664"/>
    <n v="0"/>
    <s v="BASE COM FUSÍVEIS TIPO NH - ATÉ 125A"/>
    <m/>
    <x v="0"/>
    <m/>
    <s v=""/>
    <m/>
    <s v="UN"/>
    <s v=""/>
    <n v="54.938450451559866"/>
    <s v=""/>
    <s v=""/>
  </r>
  <r>
    <n v="90664"/>
    <n v="1"/>
    <m/>
    <n v="2041"/>
    <x v="454"/>
    <s v="H"/>
    <n v="18.820516146129485"/>
    <n v="1"/>
    <m/>
    <n v="18.820516146129485"/>
    <s v=""/>
    <n v="0"/>
    <n v="0"/>
  </r>
  <r>
    <n v="90664"/>
    <n v="2"/>
    <m/>
    <n v="53670"/>
    <x v="696"/>
    <s v="UN"/>
    <n v="13.864599999999999"/>
    <n v="1"/>
    <m/>
    <n v="13.864599999999999"/>
    <s v=""/>
    <n v="0"/>
    <n v="0"/>
  </r>
  <r>
    <n v="90664"/>
    <n v="3"/>
    <m/>
    <n v="2044"/>
    <x v="460"/>
    <s v="H"/>
    <n v="13.596734305430379"/>
    <n v="1"/>
    <m/>
    <n v="13.596734305430379"/>
    <s v=""/>
    <n v="0"/>
    <n v="0"/>
  </r>
  <r>
    <n v="90664"/>
    <n v="4"/>
    <m/>
    <n v="53622"/>
    <x v="682"/>
    <s v="UN"/>
    <n v="8.6565999999999992"/>
    <n v="1"/>
    <m/>
    <n v="8.6565999999999992"/>
    <s v=""/>
    <n v="0"/>
    <n v="0"/>
  </r>
  <r>
    <n v="90665"/>
    <n v="0"/>
    <s v="BASE COM FUSÍVEIS TIPO NH - ATÉ 250A"/>
    <m/>
    <x v="0"/>
    <m/>
    <s v=""/>
    <m/>
    <s v="UN"/>
    <s v=""/>
    <n v="102.51385045155986"/>
    <s v=""/>
    <s v=""/>
  </r>
  <r>
    <n v="90665"/>
    <n v="1"/>
    <m/>
    <n v="2041"/>
    <x v="454"/>
    <s v="H"/>
    <n v="18.820516146129485"/>
    <n v="1"/>
    <m/>
    <n v="18.820516146129485"/>
    <s v=""/>
    <n v="0"/>
    <n v="0"/>
  </r>
  <r>
    <n v="90665"/>
    <n v="2"/>
    <m/>
    <n v="2044"/>
    <x v="460"/>
    <s v="H"/>
    <n v="13.596734305430379"/>
    <n v="1"/>
    <m/>
    <n v="13.596734305430379"/>
    <s v=""/>
    <n v="0"/>
    <n v="0"/>
  </r>
  <r>
    <n v="90665"/>
    <n v="3"/>
    <m/>
    <n v="53625"/>
    <x v="683"/>
    <s v="UN"/>
    <n v="22.289300000000001"/>
    <n v="1"/>
    <m/>
    <n v="22.289300000000001"/>
    <s v=""/>
    <n v="0"/>
    <n v="0"/>
  </r>
  <r>
    <n v="90665"/>
    <n v="4"/>
    <m/>
    <n v="53675"/>
    <x v="697"/>
    <s v="UN"/>
    <n v="47.807299999999998"/>
    <n v="1"/>
    <m/>
    <n v="47.807299999999998"/>
    <s v=""/>
    <n v="0"/>
    <n v="0"/>
  </r>
  <r>
    <n v="90666"/>
    <n v="0"/>
    <s v="BASE COM FUSÍVEIS TIPO NH - ATÉ 400A"/>
    <m/>
    <x v="0"/>
    <m/>
    <s v=""/>
    <m/>
    <s v="UN"/>
    <s v=""/>
    <n v="139.05065045155987"/>
    <s v=""/>
    <s v=""/>
  </r>
  <r>
    <n v="90666"/>
    <n v="1"/>
    <m/>
    <n v="2041"/>
    <x v="454"/>
    <s v="H"/>
    <n v="18.820516146129485"/>
    <n v="1"/>
    <m/>
    <n v="18.820516146129485"/>
    <s v=""/>
    <n v="0"/>
    <n v="0"/>
  </r>
  <r>
    <n v="90666"/>
    <n v="2"/>
    <m/>
    <n v="53680"/>
    <x v="698"/>
    <s v="UN"/>
    <n v="69.657200000000003"/>
    <n v="1"/>
    <m/>
    <n v="69.657200000000003"/>
    <s v=""/>
    <n v="0"/>
    <n v="0"/>
  </r>
  <r>
    <n v="90666"/>
    <n v="3"/>
    <m/>
    <n v="2044"/>
    <x v="460"/>
    <s v="H"/>
    <n v="13.596734305430379"/>
    <n v="1"/>
    <m/>
    <n v="13.596734305430379"/>
    <s v=""/>
    <n v="0"/>
    <n v="0"/>
  </r>
  <r>
    <n v="90666"/>
    <n v="4"/>
    <m/>
    <n v="53628"/>
    <x v="684"/>
    <s v="UN"/>
    <n v="36.976199999999999"/>
    <n v="1"/>
    <m/>
    <n v="36.976199999999999"/>
    <s v=""/>
    <n v="0"/>
    <n v="0"/>
  </r>
  <r>
    <n v="90667"/>
    <n v="0"/>
    <s v="BASE COM FUSÍVEIS TIPO NH - TAMANHO 03 DE 425 - 630A"/>
    <m/>
    <x v="0"/>
    <m/>
    <s v=""/>
    <m/>
    <s v="UN"/>
    <s v=""/>
    <n v="206.22397567733981"/>
    <s v=""/>
    <s v=""/>
  </r>
  <r>
    <n v="90667"/>
    <n v="1"/>
    <m/>
    <n v="53681"/>
    <x v="699"/>
    <s v="UN"/>
    <n v="103.1688"/>
    <n v="1"/>
    <m/>
    <n v="103.1688"/>
    <s v=""/>
    <n v="0"/>
    <n v="0"/>
  </r>
  <r>
    <n v="90667"/>
    <n v="2"/>
    <m/>
    <n v="2041"/>
    <x v="454"/>
    <s v="H"/>
    <n v="18.820516146129485"/>
    <n v="1.5"/>
    <m/>
    <n v="28.230774219194227"/>
    <s v=""/>
    <n v="0"/>
    <n v="0"/>
  </r>
  <r>
    <n v="90667"/>
    <n v="3"/>
    <m/>
    <n v="2044"/>
    <x v="460"/>
    <s v="H"/>
    <n v="13.596734305430379"/>
    <n v="1.5"/>
    <m/>
    <n v="20.395101458145568"/>
    <s v=""/>
    <n v="0"/>
    <n v="0"/>
  </r>
  <r>
    <n v="90667"/>
    <n v="4"/>
    <m/>
    <n v="53633"/>
    <x v="686"/>
    <s v="UN"/>
    <n v="54.429299999999998"/>
    <n v="1"/>
    <m/>
    <n v="54.429299999999998"/>
    <s v=""/>
    <n v="0"/>
    <n v="0"/>
  </r>
  <r>
    <n v="90668"/>
    <n v="0"/>
    <s v="BASE COM FUSÍVEIS TIPO NH - TAMANHO 04 DE 800 - 1250A"/>
    <m/>
    <x v="0"/>
    <m/>
    <s v=""/>
    <m/>
    <s v="UN"/>
    <s v=""/>
    <n v="680.59950090311975"/>
    <s v=""/>
    <s v=""/>
  </r>
  <r>
    <n v="90668"/>
    <n v="1"/>
    <m/>
    <n v="2044"/>
    <x v="460"/>
    <s v="H"/>
    <n v="13.596734305430379"/>
    <n v="2"/>
    <m/>
    <n v="27.193468610860759"/>
    <s v=""/>
    <n v="0"/>
    <n v="0"/>
  </r>
  <r>
    <n v="90668"/>
    <n v="2"/>
    <m/>
    <n v="53682"/>
    <x v="700"/>
    <s v="UN"/>
    <n v="319.6035"/>
    <n v="1"/>
    <m/>
    <n v="319.6035"/>
    <s v=""/>
    <n v="0"/>
    <n v="0"/>
  </r>
  <r>
    <n v="90668"/>
    <n v="3"/>
    <m/>
    <n v="53634"/>
    <x v="693"/>
    <s v="UN"/>
    <n v="296.16149999999999"/>
    <n v="1"/>
    <m/>
    <n v="296.16149999999999"/>
    <s v=""/>
    <n v="0"/>
    <n v="0"/>
  </r>
  <r>
    <n v="90668"/>
    <n v="4"/>
    <m/>
    <n v="2041"/>
    <x v="454"/>
    <s v="H"/>
    <n v="18.820516146129485"/>
    <n v="2"/>
    <m/>
    <n v="37.64103229225897"/>
    <s v=""/>
    <n v="0"/>
    <n v="0"/>
  </r>
  <r>
    <n v="90669"/>
    <n v="0"/>
    <s v="ISOLADOR DE POLIÉSTER TIPO TONEL B.T. USO INTERNO - 15X20MM"/>
    <m/>
    <x v="0"/>
    <m/>
    <s v=""/>
    <m/>
    <s v="UN"/>
    <s v=""/>
    <n v="9.1190500903119727"/>
    <s v=""/>
    <s v=""/>
  </r>
  <r>
    <n v="90669"/>
    <n v="1"/>
    <m/>
    <n v="53683"/>
    <x v="701"/>
    <s v="UN"/>
    <n v="2.6356000000000002"/>
    <n v="1"/>
    <m/>
    <n v="2.6356000000000002"/>
    <s v=""/>
    <n v="0"/>
    <n v="0"/>
  </r>
  <r>
    <n v="90669"/>
    <n v="2"/>
    <m/>
    <n v="2044"/>
    <x v="460"/>
    <s v="H"/>
    <n v="13.596734305430379"/>
    <n v="0.2"/>
    <m/>
    <n v="2.719346861086076"/>
    <s v=""/>
    <n v="0"/>
    <n v="0"/>
  </r>
  <r>
    <n v="90669"/>
    <n v="3"/>
    <m/>
    <n v="2041"/>
    <x v="454"/>
    <s v="H"/>
    <n v="18.820516146129485"/>
    <n v="0.2"/>
    <m/>
    <n v="3.7641032292258974"/>
    <s v=""/>
    <n v="0"/>
    <n v="0"/>
  </r>
  <r>
    <n v="90670"/>
    <n v="0"/>
    <s v="ISOLADOR DE POLIÉSTER TIPO TONEL B.T. USO INTERNO - 40X50MM"/>
    <m/>
    <x v="0"/>
    <m/>
    <s v=""/>
    <m/>
    <s v="UN"/>
    <s v=""/>
    <n v="16.823912612889966"/>
    <s v=""/>
    <s v=""/>
  </r>
  <r>
    <n v="90670"/>
    <n v="1"/>
    <m/>
    <n v="2041"/>
    <x v="454"/>
    <s v="H"/>
    <n v="18.820516146129485"/>
    <n v="0.25"/>
    <m/>
    <n v="4.7051290365323712"/>
    <s v=""/>
    <n v="0"/>
    <n v="0"/>
  </r>
  <r>
    <n v="90670"/>
    <n v="2"/>
    <m/>
    <n v="2044"/>
    <x v="460"/>
    <s v="H"/>
    <n v="13.596734305430379"/>
    <n v="0.25"/>
    <m/>
    <n v="3.3991835763575948"/>
    <s v=""/>
    <n v="0"/>
    <n v="0"/>
  </r>
  <r>
    <n v="90670"/>
    <n v="3"/>
    <m/>
    <n v="53684"/>
    <x v="702"/>
    <s v="UN"/>
    <n v="8.7195999999999998"/>
    <n v="1"/>
    <m/>
    <n v="8.7195999999999998"/>
    <s v=""/>
    <n v="0"/>
    <n v="0"/>
  </r>
  <r>
    <n v="90671"/>
    <n v="0"/>
    <s v="ISOLADOR DE POLIÉSTER TIPO TONEL B.T. USO INTERNO - 60X60MM"/>
    <m/>
    <x v="0"/>
    <m/>
    <s v=""/>
    <m/>
    <s v="UN"/>
    <s v=""/>
    <n v="17.906212612889966"/>
    <s v=""/>
    <s v=""/>
  </r>
  <r>
    <n v="90671"/>
    <n v="1"/>
    <m/>
    <n v="2041"/>
    <x v="454"/>
    <s v="H"/>
    <n v="18.820516146129485"/>
    <n v="0.25"/>
    <m/>
    <n v="4.7051290365323712"/>
    <s v=""/>
    <n v="0"/>
    <n v="0"/>
  </r>
  <r>
    <n v="90671"/>
    <n v="2"/>
    <m/>
    <n v="2044"/>
    <x v="460"/>
    <s v="H"/>
    <n v="13.596734305430379"/>
    <n v="0.25"/>
    <m/>
    <n v="3.3991835763575948"/>
    <s v=""/>
    <n v="0"/>
    <n v="0"/>
  </r>
  <r>
    <n v="90671"/>
    <n v="3"/>
    <m/>
    <n v="53685"/>
    <x v="703"/>
    <s v="UN"/>
    <n v="9.8018999999999998"/>
    <n v="1"/>
    <m/>
    <n v="9.8018999999999998"/>
    <s v=""/>
    <n v="0"/>
    <n v="0"/>
  </r>
  <r>
    <n v="90672"/>
    <n v="0"/>
    <s v="ISOLADOR DE POLIÉSTER TIPO TONEL B.T. USO INTERNO - 60X75MM"/>
    <m/>
    <x v="0"/>
    <m/>
    <s v=""/>
    <m/>
    <s v="UN"/>
    <s v=""/>
    <n v="21.194575135467957"/>
    <s v=""/>
    <s v=""/>
  </r>
  <r>
    <n v="90672"/>
    <n v="1"/>
    <m/>
    <n v="53686"/>
    <x v="704"/>
    <s v="UN"/>
    <n v="11.4694"/>
    <n v="1"/>
    <m/>
    <n v="11.4694"/>
    <s v=""/>
    <n v="0"/>
    <n v="0"/>
  </r>
  <r>
    <n v="90672"/>
    <n v="2"/>
    <m/>
    <n v="2041"/>
    <x v="454"/>
    <s v="H"/>
    <n v="18.820516146129485"/>
    <n v="0.3"/>
    <m/>
    <n v="5.6461548438388451"/>
    <s v=""/>
    <n v="0"/>
    <n v="0"/>
  </r>
  <r>
    <n v="90672"/>
    <n v="3"/>
    <m/>
    <n v="2044"/>
    <x v="460"/>
    <s v="H"/>
    <n v="13.596734305430379"/>
    <n v="0.3"/>
    <m/>
    <n v="4.0790202916291136"/>
    <s v=""/>
    <n v="0"/>
    <n v="0"/>
  </r>
  <r>
    <n v="90673"/>
    <n v="0"/>
    <s v="BARRAMENTO DE COBRE PARA 30A - 6,35X1,58MM"/>
    <m/>
    <x v="0"/>
    <m/>
    <s v=""/>
    <m/>
    <s v="M"/>
    <s v=""/>
    <n v="8.2074290365323712"/>
    <s v=""/>
    <s v=""/>
  </r>
  <r>
    <n v="90673"/>
    <n v="1"/>
    <m/>
    <n v="2041"/>
    <x v="454"/>
    <s v="H"/>
    <n v="18.820516146129485"/>
    <n v="0.25"/>
    <m/>
    <n v="4.7051290365323712"/>
    <s v=""/>
    <n v="0"/>
    <n v="0"/>
  </r>
  <r>
    <n v="90673"/>
    <n v="2"/>
    <m/>
    <n v="54020"/>
    <x v="705"/>
    <s v="M"/>
    <n v="3.5023"/>
    <n v="1"/>
    <m/>
    <n v="3.5023"/>
    <s v=""/>
    <n v="0"/>
    <n v="0"/>
  </r>
  <r>
    <n v="90674"/>
    <n v="0"/>
    <s v="BARRAMENTO DE COBRE PARA 60A - 9,52X2,38MM"/>
    <m/>
    <x v="0"/>
    <m/>
    <s v=""/>
    <m/>
    <s v="M"/>
    <s v=""/>
    <n v="12.86022903653237"/>
    <s v=""/>
    <s v=""/>
  </r>
  <r>
    <n v="90674"/>
    <n v="1"/>
    <m/>
    <n v="54022"/>
    <x v="471"/>
    <s v="M"/>
    <n v="8.1550999999999991"/>
    <n v="1"/>
    <m/>
    <n v="8.1550999999999991"/>
    <s v=""/>
    <n v="0"/>
    <n v="0"/>
  </r>
  <r>
    <n v="90674"/>
    <n v="2"/>
    <m/>
    <n v="2041"/>
    <x v="454"/>
    <s v="H"/>
    <n v="18.820516146129485"/>
    <n v="0.25"/>
    <m/>
    <n v="4.7051290365323712"/>
    <s v=""/>
    <n v="0"/>
    <n v="0"/>
  </r>
  <r>
    <n v="90675"/>
    <n v="0"/>
    <s v="BARRAMENTO DE COBRE PARA 100A - 15X3MM"/>
    <m/>
    <x v="0"/>
    <m/>
    <s v=""/>
    <m/>
    <s v="M"/>
    <s v=""/>
    <n v="24.423429036532369"/>
    <s v=""/>
    <s v=""/>
  </r>
  <r>
    <n v="90675"/>
    <n v="1"/>
    <m/>
    <n v="2041"/>
    <x v="454"/>
    <s v="H"/>
    <n v="18.820516146129485"/>
    <n v="0.25"/>
    <m/>
    <n v="4.7051290365323712"/>
    <s v=""/>
    <n v="0"/>
    <n v="0"/>
  </r>
  <r>
    <n v="90675"/>
    <n v="2"/>
    <m/>
    <n v="54024"/>
    <x v="706"/>
    <s v="M"/>
    <n v="19.718299999999999"/>
    <n v="1"/>
    <m/>
    <n v="19.718299999999999"/>
    <s v=""/>
    <n v="0"/>
    <n v="0"/>
  </r>
  <r>
    <n v="90676"/>
    <n v="0"/>
    <s v="BARRAMENTO DE COBRE PARA 150A - 20X4MM"/>
    <m/>
    <x v="0"/>
    <m/>
    <s v=""/>
    <m/>
    <s v="M"/>
    <s v=""/>
    <n v="40.25715484383884"/>
    <s v=""/>
    <s v=""/>
  </r>
  <r>
    <n v="90676"/>
    <n v="1"/>
    <m/>
    <n v="2041"/>
    <x v="454"/>
    <s v="H"/>
    <n v="18.820516146129485"/>
    <n v="0.3"/>
    <m/>
    <n v="5.6461548438388451"/>
    <s v=""/>
    <n v="0"/>
    <n v="0"/>
  </r>
  <r>
    <n v="90676"/>
    <n v="2"/>
    <m/>
    <n v="54026"/>
    <x v="497"/>
    <s v="M"/>
    <n v="34.610999999999997"/>
    <n v="1"/>
    <m/>
    <n v="34.610999999999997"/>
    <s v=""/>
    <n v="0"/>
    <n v="0"/>
  </r>
  <r>
    <n v="90677"/>
    <n v="0"/>
    <s v="BARRAMENTO DE COBRE PARA 200A - 25X4MM"/>
    <m/>
    <x v="0"/>
    <m/>
    <s v=""/>
    <m/>
    <s v="M"/>
    <s v=""/>
    <n v="50.297454843838842"/>
    <s v=""/>
    <s v=""/>
  </r>
  <r>
    <n v="90677"/>
    <n v="1"/>
    <m/>
    <n v="54028"/>
    <x v="513"/>
    <s v="M"/>
    <n v="44.651299999999999"/>
    <n v="1"/>
    <m/>
    <n v="44.651299999999999"/>
    <s v=""/>
    <n v="0"/>
    <n v="0"/>
  </r>
  <r>
    <n v="90677"/>
    <n v="2"/>
    <m/>
    <n v="2041"/>
    <x v="454"/>
    <s v="H"/>
    <n v="18.820516146129485"/>
    <n v="0.3"/>
    <m/>
    <n v="5.6461548438388451"/>
    <s v=""/>
    <n v="0"/>
    <n v="0"/>
  </r>
  <r>
    <n v="90678"/>
    <n v="0"/>
    <s v="BARRAMENTO DE COBRE PARA 400A - 40X7MM"/>
    <m/>
    <x v="0"/>
    <m/>
    <s v=""/>
    <m/>
    <s v="M"/>
    <s v=""/>
    <n v="104.64905484383884"/>
    <s v=""/>
    <s v=""/>
  </r>
  <r>
    <n v="90678"/>
    <n v="1"/>
    <m/>
    <n v="2041"/>
    <x v="454"/>
    <s v="H"/>
    <n v="18.820516146129485"/>
    <n v="0.3"/>
    <m/>
    <n v="5.6461548438388451"/>
    <s v=""/>
    <n v="0"/>
    <n v="0"/>
  </r>
  <r>
    <n v="90678"/>
    <n v="2"/>
    <m/>
    <n v="54030"/>
    <x v="707"/>
    <s v="M"/>
    <n v="99.002899999999997"/>
    <n v="1"/>
    <m/>
    <n v="99.002899999999997"/>
    <s v=""/>
    <n v="0"/>
    <n v="0"/>
  </r>
  <r>
    <n v="90679"/>
    <n v="0"/>
    <s v="BARRAMENTO DE COBRE PARA 600A - 7X60MM"/>
    <m/>
    <x v="0"/>
    <m/>
    <s v=""/>
    <m/>
    <s v="M"/>
    <s v=""/>
    <n v="285.30718612889967"/>
    <s v=""/>
    <s v=""/>
  </r>
  <r>
    <n v="90679"/>
    <n v="1"/>
    <m/>
    <n v="2041"/>
    <x v="454"/>
    <s v="H"/>
    <n v="18.820516146129485"/>
    <n v="2.5"/>
    <m/>
    <n v="47.051290365323709"/>
    <s v=""/>
    <n v="0"/>
    <n v="0"/>
  </r>
  <r>
    <n v="90679"/>
    <n v="2"/>
    <m/>
    <n v="2044"/>
    <x v="460"/>
    <s v="H"/>
    <n v="13.596734305430379"/>
    <n v="2.5"/>
    <m/>
    <n v="33.991835763575949"/>
    <s v=""/>
    <n v="0"/>
    <n v="0"/>
  </r>
  <r>
    <n v="90679"/>
    <n v="3"/>
    <m/>
    <n v="54031"/>
    <x v="708"/>
    <s v="M"/>
    <n v="194.53720000000001"/>
    <n v="1.05"/>
    <m/>
    <n v="204.26406000000003"/>
    <s v=""/>
    <n v="0"/>
    <n v="0"/>
  </r>
  <r>
    <n v="90680"/>
    <n v="0"/>
    <s v="BARRAMENTO DE COBRE PARA 800A - 10X80MM"/>
    <m/>
    <x v="0"/>
    <m/>
    <s v=""/>
    <m/>
    <s v="M"/>
    <s v=""/>
    <n v="386.39466874178964"/>
    <s v=""/>
    <s v=""/>
  </r>
  <r>
    <n v="90680"/>
    <n v="1"/>
    <m/>
    <n v="2041"/>
    <x v="454"/>
    <s v="H"/>
    <n v="18.820516146129485"/>
    <n v="2.75"/>
    <m/>
    <n v="51.756419401856085"/>
    <s v=""/>
    <n v="0"/>
    <n v="0"/>
  </r>
  <r>
    <n v="90680"/>
    <n v="2"/>
    <m/>
    <n v="2044"/>
    <x v="460"/>
    <s v="H"/>
    <n v="13.596734305430379"/>
    <n v="2.75"/>
    <m/>
    <n v="37.391019339933543"/>
    <s v=""/>
    <n v="0"/>
    <n v="0"/>
  </r>
  <r>
    <n v="90680"/>
    <n v="3"/>
    <m/>
    <n v="54032"/>
    <x v="709"/>
    <s v="M"/>
    <n v="283.0926"/>
    <n v="1.05"/>
    <m/>
    <n v="297.24723"/>
    <s v=""/>
    <n v="0"/>
    <n v="0"/>
  </r>
  <r>
    <n v="90681"/>
    <n v="0"/>
    <s v="BARRAMENTO DE COBRE PARA 1000A - 10X100MM"/>
    <m/>
    <x v="0"/>
    <m/>
    <s v=""/>
    <m/>
    <s v="M"/>
    <s v=""/>
    <n v="462.59085135467961"/>
    <s v=""/>
    <s v=""/>
  </r>
  <r>
    <n v="90681"/>
    <n v="1"/>
    <m/>
    <n v="2041"/>
    <x v="454"/>
    <s v="H"/>
    <n v="18.820516146129485"/>
    <n v="3"/>
    <m/>
    <n v="56.461548438388455"/>
    <s v=""/>
    <n v="0"/>
    <n v="0"/>
  </r>
  <r>
    <n v="90681"/>
    <n v="2"/>
    <m/>
    <n v="2044"/>
    <x v="460"/>
    <s v="H"/>
    <n v="13.596734305430379"/>
    <n v="3"/>
    <m/>
    <n v="40.790202916291136"/>
    <s v=""/>
    <n v="0"/>
    <n v="0"/>
  </r>
  <r>
    <n v="90681"/>
    <n v="3"/>
    <m/>
    <n v="54033"/>
    <x v="710"/>
    <s v="M"/>
    <n v="347.94200000000001"/>
    <n v="1.05"/>
    <m/>
    <n v="365.33910000000003"/>
    <s v=""/>
    <n v="0"/>
    <n v="0"/>
  </r>
  <r>
    <n v="90682"/>
    <n v="0"/>
    <s v="BARRAMENTO DE COBRE PARA 1200A - 9,5X127MM"/>
    <m/>
    <x v="0"/>
    <m/>
    <s v=""/>
    <m/>
    <s v="M"/>
    <s v=""/>
    <n v="575.81139158045949"/>
    <s v=""/>
    <s v=""/>
  </r>
  <r>
    <n v="90682"/>
    <n v="1"/>
    <m/>
    <n v="2041"/>
    <x v="454"/>
    <s v="H"/>
    <n v="18.820516146129485"/>
    <n v="3.5"/>
    <m/>
    <n v="65.871806511453201"/>
    <s v=""/>
    <n v="0"/>
    <n v="0"/>
  </r>
  <r>
    <n v="90682"/>
    <n v="2"/>
    <m/>
    <n v="2044"/>
    <x v="460"/>
    <s v="H"/>
    <n v="13.596734305430379"/>
    <n v="3.5"/>
    <m/>
    <n v="47.58857006900633"/>
    <s v=""/>
    <n v="0"/>
    <n v="0"/>
  </r>
  <r>
    <n v="90682"/>
    <n v="3"/>
    <m/>
    <n v="54034"/>
    <x v="711"/>
    <s v="M"/>
    <n v="440.33429999999998"/>
    <n v="1.05"/>
    <m/>
    <n v="462.35101500000002"/>
    <s v=""/>
    <n v="0"/>
    <n v="0"/>
  </r>
  <r>
    <n v="90683"/>
    <n v="0"/>
    <s v="BARRAMENTO DE COBRE PARA 1400A - 9,52X152MM"/>
    <m/>
    <x v="0"/>
    <m/>
    <s v=""/>
    <m/>
    <s v="M"/>
    <s v=""/>
    <n v="618.68319919334954"/>
    <s v=""/>
    <s v=""/>
  </r>
  <r>
    <n v="90683"/>
    <n v="1"/>
    <m/>
    <n v="2041"/>
    <x v="454"/>
    <s v="H"/>
    <n v="18.820516146129485"/>
    <n v="3.75"/>
    <m/>
    <n v="70.57693554798557"/>
    <s v=""/>
    <n v="0"/>
    <n v="0"/>
  </r>
  <r>
    <n v="90683"/>
    <n v="2"/>
    <m/>
    <n v="2044"/>
    <x v="460"/>
    <s v="H"/>
    <n v="13.596734305430379"/>
    <n v="3.75"/>
    <m/>
    <n v="50.987753645363924"/>
    <s v=""/>
    <n v="0"/>
    <n v="0"/>
  </r>
  <r>
    <n v="90683"/>
    <n v="3"/>
    <m/>
    <n v="54035"/>
    <x v="712"/>
    <s v="M"/>
    <n v="473.44619999999998"/>
    <n v="1.05"/>
    <m/>
    <n v="497.11851000000001"/>
    <s v=""/>
    <n v="0"/>
    <n v="0"/>
  </r>
  <r>
    <n v="90688"/>
    <n v="0"/>
    <s v="PROTEÇÃO PARA BARRAMENTO DE QUADROS EM POLICARBONATO COMPACTO 4MM"/>
    <m/>
    <x v="0"/>
    <m/>
    <s v=""/>
    <m/>
    <s v="M2"/>
    <s v=""/>
    <n v="192.70713343838847"/>
    <s v=""/>
    <s v=""/>
  </r>
  <r>
    <n v="90688"/>
    <n v="1"/>
    <m/>
    <n v="2041"/>
    <x v="454"/>
    <s v="H"/>
    <n v="18.820516146129485"/>
    <n v="3"/>
    <m/>
    <n v="56.461548438388455"/>
    <s v=""/>
    <n v="0"/>
    <n v="0"/>
  </r>
  <r>
    <n v="90688"/>
    <n v="2"/>
    <m/>
    <n v="36580"/>
    <x v="713"/>
    <s v="M2"/>
    <n v="129.7577"/>
    <n v="1.05"/>
    <m/>
    <n v="136.24558500000001"/>
    <s v=""/>
    <n v="0"/>
    <n v="0"/>
  </r>
  <r>
    <n v="90690"/>
    <n v="0"/>
    <s v="CABO DE COBRE NÚ, PARA ATERRAMENTO - 6,00MM2"/>
    <m/>
    <x v="0"/>
    <m/>
    <s v=""/>
    <m/>
    <s v="M"/>
    <s v=""/>
    <n v="4.7315040361247895"/>
    <s v=""/>
    <s v=""/>
  </r>
  <r>
    <n v="90690"/>
    <n v="1"/>
    <m/>
    <n v="52844"/>
    <x v="714"/>
    <s v="M"/>
    <n v="2.0962000000000001"/>
    <n v="1.02"/>
    <m/>
    <n v="2.1381239999999999"/>
    <s v=""/>
    <n v="0"/>
    <n v="0"/>
  </r>
  <r>
    <n v="90690"/>
    <n v="2"/>
    <m/>
    <n v="2041"/>
    <x v="454"/>
    <s v="H"/>
    <n v="18.820516146129485"/>
    <n v="0.08"/>
    <m/>
    <n v="1.5056412916903588"/>
    <s v=""/>
    <n v="0"/>
    <n v="0"/>
  </r>
  <r>
    <n v="90690"/>
    <n v="3"/>
    <m/>
    <n v="2044"/>
    <x v="460"/>
    <s v="H"/>
    <n v="13.596734305430379"/>
    <n v="0.08"/>
    <m/>
    <n v="1.0877387444344304"/>
    <s v=""/>
    <n v="0"/>
    <n v="0"/>
  </r>
  <r>
    <n v="90691"/>
    <n v="0"/>
    <s v="CABO DE COBRE NÚ, PARA ATERRAMENTO - 10,00MM2"/>
    <m/>
    <x v="0"/>
    <m/>
    <s v=""/>
    <m/>
    <s v="M"/>
    <s v=""/>
    <n v="6.857523045155987"/>
    <s v=""/>
    <s v=""/>
  </r>
  <r>
    <n v="90691"/>
    <n v="1"/>
    <m/>
    <n v="52845"/>
    <x v="443"/>
    <s v="M"/>
    <n v="3.5449000000000002"/>
    <n v="1.02"/>
    <m/>
    <n v="3.6157980000000003"/>
    <s v=""/>
    <n v="0"/>
    <n v="0"/>
  </r>
  <r>
    <n v="90691"/>
    <n v="2"/>
    <m/>
    <n v="2044"/>
    <x v="460"/>
    <s v="H"/>
    <n v="13.596734305430379"/>
    <n v="0.1"/>
    <m/>
    <n v="1.359673430543038"/>
    <s v=""/>
    <n v="0"/>
    <n v="0"/>
  </r>
  <r>
    <n v="90691"/>
    <n v="3"/>
    <m/>
    <n v="2041"/>
    <x v="454"/>
    <s v="H"/>
    <n v="18.820516146129485"/>
    <n v="0.1"/>
    <m/>
    <n v="1.8820516146129487"/>
    <s v=""/>
    <n v="0"/>
    <n v="0"/>
  </r>
  <r>
    <n v="90692"/>
    <n v="0"/>
    <s v="CABO DE COBRE NÚ, PARA ATERRAMENTO - 16,00MM2"/>
    <m/>
    <x v="0"/>
    <m/>
    <s v=""/>
    <m/>
    <s v="M"/>
    <s v=""/>
    <n v="11.846800558702782"/>
    <s v=""/>
    <s v=""/>
  </r>
  <r>
    <n v="90692"/>
    <n v="1"/>
    <m/>
    <n v="52846"/>
    <x v="478"/>
    <s v="M"/>
    <n v="7.4828999999999999"/>
    <n v="1.02"/>
    <m/>
    <n v="7.6325580000000004"/>
    <s v=""/>
    <n v="0"/>
    <n v="0"/>
  </r>
  <r>
    <n v="90692"/>
    <n v="2"/>
    <m/>
    <n v="2041"/>
    <x v="454"/>
    <s v="H"/>
    <n v="18.820516146129485"/>
    <n v="0.13"/>
    <m/>
    <n v="2.4466670989968331"/>
    <s v=""/>
    <n v="0"/>
    <n v="0"/>
  </r>
  <r>
    <n v="90692"/>
    <n v="3"/>
    <m/>
    <n v="2044"/>
    <x v="460"/>
    <s v="H"/>
    <n v="13.596734305430379"/>
    <n v="0.13"/>
    <m/>
    <n v="1.7675754597059494"/>
    <s v=""/>
    <n v="0"/>
    <n v="0"/>
  </r>
  <r>
    <n v="90693"/>
    <n v="0"/>
    <s v="CABO DE COBRE NÚ, PARA ATERRAMENTO - 25,00MM2"/>
    <m/>
    <x v="0"/>
    <m/>
    <s v=""/>
    <m/>
    <s v="M"/>
    <s v=""/>
    <n v="19.008592576765178"/>
    <s v=""/>
    <s v=""/>
  </r>
  <r>
    <n v="90693"/>
    <n v="1"/>
    <m/>
    <n v="52847"/>
    <x v="499"/>
    <s v="M"/>
    <n v="13.233000000000001"/>
    <n v="1.02"/>
    <m/>
    <n v="13.497660000000002"/>
    <s v=""/>
    <n v="0"/>
    <n v="0"/>
  </r>
  <r>
    <n v="90693"/>
    <n v="2"/>
    <m/>
    <n v="2041"/>
    <x v="454"/>
    <s v="H"/>
    <n v="18.820516146129485"/>
    <n v="0.17"/>
    <m/>
    <n v="3.1994877448420125"/>
    <s v=""/>
    <n v="0"/>
    <n v="0"/>
  </r>
  <r>
    <n v="90693"/>
    <n v="3"/>
    <m/>
    <n v="2044"/>
    <x v="460"/>
    <s v="H"/>
    <n v="13.596734305430379"/>
    <n v="0.17"/>
    <m/>
    <n v="2.3114448319231649"/>
    <s v=""/>
    <n v="0"/>
    <n v="0"/>
  </r>
  <r>
    <n v="90694"/>
    <n v="0"/>
    <s v="CABO DE COBRE NÚ, PARA ATERRAMENTO - 35,00MM2"/>
    <m/>
    <x v="0"/>
    <m/>
    <s v=""/>
    <m/>
    <s v="M"/>
    <s v=""/>
    <n v="24.765844594827577"/>
    <s v=""/>
    <s v=""/>
  </r>
  <r>
    <n v="90694"/>
    <n v="1"/>
    <m/>
    <n v="2041"/>
    <x v="454"/>
    <s v="H"/>
    <n v="18.820516146129485"/>
    <n v="0.21"/>
    <m/>
    <n v="3.9523083906871919"/>
    <s v=""/>
    <n v="0"/>
    <n v="0"/>
  </r>
  <r>
    <n v="90694"/>
    <n v="2"/>
    <m/>
    <n v="52848"/>
    <x v="506"/>
    <s v="M"/>
    <n v="17.606100000000001"/>
    <n v="1.02"/>
    <m/>
    <n v="17.958222000000003"/>
    <s v=""/>
    <n v="0"/>
    <n v="0"/>
  </r>
  <r>
    <n v="90694"/>
    <n v="3"/>
    <m/>
    <n v="2044"/>
    <x v="460"/>
    <s v="H"/>
    <n v="13.596734305430379"/>
    <n v="0.21"/>
    <m/>
    <n v="2.8553142041403796"/>
    <s v=""/>
    <n v="0"/>
    <n v="0"/>
  </r>
  <r>
    <n v="90695"/>
    <n v="0"/>
    <s v="CABO DE COBRE NÚ, PARA ATERRAMENTO - 50,00MM2"/>
    <m/>
    <x v="0"/>
    <m/>
    <s v=""/>
    <m/>
    <s v="M"/>
    <s v=""/>
    <n v="36.125953639983564"/>
    <s v=""/>
    <s v=""/>
  </r>
  <r>
    <n v="90695"/>
    <n v="1"/>
    <m/>
    <n v="2041"/>
    <x v="454"/>
    <s v="H"/>
    <n v="18.820516146129485"/>
    <n v="0.31"/>
    <m/>
    <n v="5.8343600053001401"/>
    <s v=""/>
    <n v="0"/>
    <n v="0"/>
  </r>
  <r>
    <n v="90695"/>
    <n v="2"/>
    <m/>
    <n v="2044"/>
    <x v="460"/>
    <s v="H"/>
    <n v="13.596734305430379"/>
    <n v="0.31"/>
    <m/>
    <n v="4.2149876346834176"/>
    <s v=""/>
    <n v="0"/>
    <n v="0"/>
  </r>
  <r>
    <n v="90695"/>
    <n v="3"/>
    <m/>
    <n v="52849"/>
    <x v="511"/>
    <s v="M"/>
    <n v="25.565300000000001"/>
    <n v="1.02"/>
    <m/>
    <n v="26.076606000000002"/>
    <s v=""/>
    <n v="0"/>
    <n v="0"/>
  </r>
  <r>
    <n v="90696"/>
    <n v="0"/>
    <s v="CABO DE COBRE NÚ, PARA ATERRAMENTO - 70.00MM2"/>
    <m/>
    <x v="0"/>
    <m/>
    <s v=""/>
    <m/>
    <s v="M"/>
    <s v=""/>
    <n v="47.30877315353036"/>
    <s v=""/>
    <s v=""/>
  </r>
  <r>
    <n v="90696"/>
    <n v="1"/>
    <m/>
    <n v="2044"/>
    <x v="460"/>
    <s v="H"/>
    <n v="13.596734305430379"/>
    <n v="0.34"/>
    <m/>
    <n v="4.6228896638463297"/>
    <s v=""/>
    <n v="0"/>
    <n v="0"/>
  </r>
  <r>
    <n v="90696"/>
    <n v="2"/>
    <m/>
    <n v="52850"/>
    <x v="715"/>
    <s v="M"/>
    <n v="35.575400000000002"/>
    <n v="1.02"/>
    <m/>
    <n v="36.286908000000004"/>
    <s v=""/>
    <n v="0"/>
    <n v="0"/>
  </r>
  <r>
    <n v="90696"/>
    <n v="3"/>
    <m/>
    <n v="2041"/>
    <x v="454"/>
    <s v="H"/>
    <n v="18.820516146129485"/>
    <n v="0.34"/>
    <m/>
    <n v="6.398975489684025"/>
    <s v=""/>
    <n v="0"/>
    <n v="0"/>
  </r>
  <r>
    <n v="90697"/>
    <n v="0"/>
    <s v="CABO DE COBRE NÚ, PARA ATERRAMENTO - 95,00MM2"/>
    <m/>
    <x v="0"/>
    <m/>
    <s v=""/>
    <m/>
    <s v="M"/>
    <s v=""/>
    <n v="47.209866162561553"/>
    <s v=""/>
    <s v=""/>
  </r>
  <r>
    <n v="90697"/>
    <n v="1"/>
    <m/>
    <n v="2044"/>
    <x v="460"/>
    <s v="H"/>
    <n v="13.596734305430379"/>
    <n v="0.36"/>
    <m/>
    <n v="4.894824349954936"/>
    <s v=""/>
    <n v="0"/>
    <n v="0"/>
  </r>
  <r>
    <n v="90697"/>
    <n v="2"/>
    <m/>
    <n v="52851"/>
    <x v="716"/>
    <s v="M"/>
    <n v="34.842799999999997"/>
    <n v="1.02"/>
    <m/>
    <n v="35.539656000000001"/>
    <s v=""/>
    <n v="0"/>
    <n v="0"/>
  </r>
  <r>
    <n v="90697"/>
    <n v="3"/>
    <m/>
    <n v="2041"/>
    <x v="454"/>
    <s v="H"/>
    <n v="18.820516146129485"/>
    <n v="0.36"/>
    <m/>
    <n v="6.775385812606614"/>
    <s v=""/>
    <n v="0"/>
    <n v="0"/>
  </r>
  <r>
    <n v="90698"/>
    <n v="0"/>
    <s v="CABO DE COBRE NÚ, PARA ATERRAMENTO - 120,00MM2"/>
    <m/>
    <x v="0"/>
    <m/>
    <s v=""/>
    <m/>
    <s v="M"/>
    <s v=""/>
    <n v="82.583223207717523"/>
    <s v=""/>
    <s v=""/>
  </r>
  <r>
    <n v="90698"/>
    <n v="1"/>
    <m/>
    <n v="2041"/>
    <x v="454"/>
    <s v="H"/>
    <n v="18.820516146129485"/>
    <n v="0.46"/>
    <m/>
    <n v="8.6574374272195627"/>
    <s v=""/>
    <n v="0"/>
    <n v="0"/>
  </r>
  <r>
    <n v="90698"/>
    <n v="2"/>
    <m/>
    <n v="2044"/>
    <x v="460"/>
    <s v="H"/>
    <n v="13.596734305430379"/>
    <n v="0.46"/>
    <m/>
    <n v="6.2544977804979744"/>
    <s v=""/>
    <n v="0"/>
    <n v="0"/>
  </r>
  <r>
    <n v="90698"/>
    <n v="3"/>
    <m/>
    <n v="52852"/>
    <x v="717"/>
    <s v="M"/>
    <n v="66.344399999999993"/>
    <n v="1.02"/>
    <m/>
    <n v="67.67128799999999"/>
    <s v=""/>
    <n v="0"/>
    <n v="0"/>
  </r>
  <r>
    <n v="90699"/>
    <n v="0"/>
    <s v="ATERRAMENTO DE QUADROS, EXCLUSIVE CABO"/>
    <m/>
    <x v="0"/>
    <m/>
    <s v=""/>
    <m/>
    <s v="UN"/>
    <s v=""/>
    <n v="181.29024310057463"/>
    <s v=""/>
    <s v=""/>
  </r>
  <r>
    <n v="90699"/>
    <n v="1"/>
    <m/>
    <n v="58020"/>
    <x v="457"/>
    <s v="UN"/>
    <n v="16.640699999999999"/>
    <n v="1"/>
    <m/>
    <n v="16.640699999999999"/>
    <s v=""/>
    <n v="0"/>
    <n v="0"/>
  </r>
  <r>
    <n v="90699"/>
    <n v="2"/>
    <m/>
    <n v="2041"/>
    <x v="454"/>
    <s v="H"/>
    <n v="18.820516146129485"/>
    <n v="1.33"/>
    <m/>
    <n v="25.031286474352218"/>
    <s v=""/>
    <n v="0"/>
    <n v="0"/>
  </r>
  <r>
    <n v="90699"/>
    <n v="3"/>
    <m/>
    <n v="72008"/>
    <x v="718"/>
    <s v="UN"/>
    <n v="62.334000000000003"/>
    <n v="1"/>
    <m/>
    <n v="62.334000000000003"/>
    <s v=""/>
    <n v="0"/>
    <n v="0"/>
  </r>
  <r>
    <n v="90699"/>
    <n v="4"/>
    <m/>
    <n v="2044"/>
    <x v="460"/>
    <s v="H"/>
    <n v="13.596734305430379"/>
    <n v="1.33"/>
    <m/>
    <n v="18.083656626222407"/>
    <s v=""/>
    <n v="0"/>
    <n v="0"/>
  </r>
  <r>
    <n v="90699"/>
    <n v="5"/>
    <m/>
    <n v="57610"/>
    <x v="451"/>
    <s v="UN"/>
    <n v="59.200600000000001"/>
    <n v="1"/>
    <m/>
    <n v="59.200600000000001"/>
    <s v=""/>
    <n v="0"/>
    <n v="0"/>
  </r>
  <r>
    <n v="90701"/>
    <n v="0"/>
    <s v="PONTO COM INTERRUPTOR SIMPLES - 1 TECLA, EM CAIXA 4&quot;X2&quot;"/>
    <m/>
    <x v="0"/>
    <m/>
    <s v=""/>
    <m/>
    <s v="UN"/>
    <s v=""/>
    <n v="84.893300903119737"/>
    <s v=""/>
    <s v=""/>
  </r>
  <r>
    <n v="90701"/>
    <n v="1"/>
    <m/>
    <n v="2041"/>
    <x v="454"/>
    <s v="H"/>
    <n v="18.820516146129485"/>
    <n v="2"/>
    <m/>
    <n v="37.64103229225897"/>
    <s v=""/>
    <n v="0"/>
    <n v="0"/>
  </r>
  <r>
    <n v="90701"/>
    <n v="2"/>
    <m/>
    <n v="2044"/>
    <x v="460"/>
    <s v="H"/>
    <n v="13.596734305430379"/>
    <n v="2"/>
    <m/>
    <n v="27.193468610860759"/>
    <s v=""/>
    <n v="0"/>
    <n v="0"/>
  </r>
  <r>
    <n v="90701"/>
    <n v="3"/>
    <m/>
    <n v="55210"/>
    <x v="634"/>
    <s v="UN"/>
    <n v="1.6540999999999999"/>
    <n v="1"/>
    <m/>
    <n v="1.6540999999999999"/>
    <s v=""/>
    <n v="0"/>
    <n v="0"/>
  </r>
  <r>
    <n v="90701"/>
    <n v="4"/>
    <m/>
    <n v="55230"/>
    <x v="719"/>
    <s v="UN"/>
    <n v="3.6402999999999999"/>
    <n v="1"/>
    <m/>
    <n v="3.6402999999999999"/>
    <s v=""/>
    <n v="0"/>
    <n v="0"/>
  </r>
  <r>
    <n v="90701"/>
    <n v="5"/>
    <m/>
    <n v="52431"/>
    <x v="517"/>
    <s v="M"/>
    <n v="2.5066999999999999"/>
    <n v="3"/>
    <m/>
    <n v="7.5200999999999993"/>
    <s v=""/>
    <n v="0"/>
    <n v="0"/>
  </r>
  <r>
    <n v="90701"/>
    <n v="6"/>
    <m/>
    <n v="52865"/>
    <x v="564"/>
    <s v="M"/>
    <n v="0.88880000000000003"/>
    <n v="6"/>
    <m/>
    <n v="5.3328000000000007"/>
    <s v=""/>
    <n v="0"/>
    <n v="0"/>
  </r>
  <r>
    <n v="90701"/>
    <n v="7"/>
    <m/>
    <n v="54813"/>
    <x v="635"/>
    <s v="UN"/>
    <n v="1.9115"/>
    <n v="1"/>
    <m/>
    <n v="1.9115"/>
    <s v=""/>
    <n v="0"/>
    <n v="0"/>
  </r>
  <r>
    <n v="90702"/>
    <n v="0"/>
    <s v="PONTO COM INTERRUPTOR SIMPLES - 2 TECLAS, EM CAIXA 4&quot;X2&quot;"/>
    <m/>
    <x v="0"/>
    <m/>
    <s v=""/>
    <m/>
    <s v="UN"/>
    <s v=""/>
    <n v="129.23367639983559"/>
    <s v=""/>
    <s v=""/>
  </r>
  <r>
    <n v="90702"/>
    <n v="1"/>
    <m/>
    <n v="2041"/>
    <x v="454"/>
    <s v="H"/>
    <n v="18.820516146129485"/>
    <n v="3.1"/>
    <m/>
    <n v="58.343600053001403"/>
    <s v=""/>
    <n v="62"/>
    <n v="1166.872001060028"/>
  </r>
  <r>
    <n v="90702"/>
    <n v="2"/>
    <m/>
    <n v="52865"/>
    <x v="564"/>
    <s v="M"/>
    <n v="0.88880000000000003"/>
    <n v="12"/>
    <m/>
    <n v="10.665600000000001"/>
    <s v=""/>
    <n v="240"/>
    <n v="213.31200000000001"/>
  </r>
  <r>
    <n v="90702"/>
    <n v="3"/>
    <m/>
    <n v="52431"/>
    <x v="517"/>
    <s v="M"/>
    <n v="2.5066999999999999"/>
    <n v="3"/>
    <m/>
    <n v="7.5200999999999993"/>
    <s v=""/>
    <n v="60"/>
    <n v="150.40199999999999"/>
  </r>
  <r>
    <n v="90702"/>
    <n v="4"/>
    <m/>
    <n v="54813"/>
    <x v="635"/>
    <s v="UN"/>
    <n v="1.9115"/>
    <n v="1"/>
    <m/>
    <n v="1.9115"/>
    <s v=""/>
    <n v="20"/>
    <n v="38.229999999999997"/>
  </r>
  <r>
    <n v="90702"/>
    <n v="5"/>
    <m/>
    <n v="55210"/>
    <x v="634"/>
    <s v="UN"/>
    <n v="1.6540999999999999"/>
    <n v="1"/>
    <m/>
    <n v="1.6540999999999999"/>
    <s v=""/>
    <n v="20"/>
    <n v="33.082000000000001"/>
  </r>
  <r>
    <n v="90702"/>
    <n v="6"/>
    <m/>
    <n v="55235"/>
    <x v="720"/>
    <s v="UN"/>
    <n v="6.9889000000000001"/>
    <n v="1"/>
    <m/>
    <n v="6.9889000000000001"/>
    <s v=""/>
    <n v="20"/>
    <n v="139.77799999999999"/>
  </r>
  <r>
    <n v="90702"/>
    <n v="7"/>
    <m/>
    <n v="2044"/>
    <x v="460"/>
    <s v="H"/>
    <n v="13.596734305430379"/>
    <n v="3.1"/>
    <m/>
    <n v="42.149876346834176"/>
    <s v=""/>
    <n v="62"/>
    <n v="842.99752693668347"/>
  </r>
  <r>
    <n v="90703"/>
    <n v="0"/>
    <s v="PONTO COM INTERRUPTOR SIMPLES - 3 TECLAS, EM CAIXA 4&quot;X2&quot;"/>
    <m/>
    <x v="0"/>
    <m/>
    <s v=""/>
    <m/>
    <s v="UN"/>
    <s v=""/>
    <n v="167.20350180623944"/>
    <s v=""/>
    <s v=""/>
  </r>
  <r>
    <n v="90703"/>
    <n v="1"/>
    <m/>
    <n v="52431"/>
    <x v="517"/>
    <s v="M"/>
    <n v="2.5066999999999999"/>
    <n v="3"/>
    <m/>
    <n v="7.5200999999999993"/>
    <s v=""/>
    <n v="0"/>
    <n v="0"/>
  </r>
  <r>
    <n v="90703"/>
    <n v="2"/>
    <m/>
    <n v="52865"/>
    <x v="564"/>
    <s v="M"/>
    <n v="0.88880000000000003"/>
    <n v="18"/>
    <m/>
    <n v="15.9984"/>
    <s v=""/>
    <n v="0"/>
    <n v="0"/>
  </r>
  <r>
    <n v="90703"/>
    <n v="3"/>
    <m/>
    <n v="55210"/>
    <x v="634"/>
    <s v="UN"/>
    <n v="1.6540999999999999"/>
    <n v="1"/>
    <m/>
    <n v="1.6540999999999999"/>
    <s v=""/>
    <n v="0"/>
    <n v="0"/>
  </r>
  <r>
    <n v="90703"/>
    <n v="4"/>
    <m/>
    <n v="2044"/>
    <x v="460"/>
    <s v="H"/>
    <n v="13.596734305430379"/>
    <n v="4"/>
    <m/>
    <n v="54.386937221721517"/>
    <s v=""/>
    <n v="0"/>
    <n v="0"/>
  </r>
  <r>
    <n v="90703"/>
    <n v="5"/>
    <m/>
    <n v="55240"/>
    <x v="721"/>
    <s v="UN"/>
    <n v="10.4504"/>
    <n v="1"/>
    <m/>
    <n v="10.4504"/>
    <s v=""/>
    <n v="0"/>
    <n v="0"/>
  </r>
  <r>
    <n v="90703"/>
    <n v="6"/>
    <m/>
    <n v="2041"/>
    <x v="454"/>
    <s v="H"/>
    <n v="18.820516146129485"/>
    <n v="4"/>
    <m/>
    <n v="75.28206458451794"/>
    <s v=""/>
    <n v="0"/>
    <n v="0"/>
  </r>
  <r>
    <n v="90703"/>
    <n v="7"/>
    <m/>
    <n v="54813"/>
    <x v="635"/>
    <s v="UN"/>
    <n v="1.9115"/>
    <n v="1"/>
    <m/>
    <n v="1.9115"/>
    <s v=""/>
    <n v="0"/>
    <n v="0"/>
  </r>
  <r>
    <n v="90705"/>
    <n v="0"/>
    <s v="PONTO COM INTERRUPTOR SIMPLES - 2 TECLAS, EM CAIXA 4&quot;X4&quot;"/>
    <m/>
    <x v="0"/>
    <m/>
    <s v=""/>
    <m/>
    <s v="UN"/>
    <s v=""/>
    <n v="134.97147639983558"/>
    <s v=""/>
    <s v=""/>
  </r>
  <r>
    <n v="90705"/>
    <n v="1"/>
    <m/>
    <n v="55211"/>
    <x v="636"/>
    <s v="UN"/>
    <n v="5.6426999999999996"/>
    <n v="1"/>
    <m/>
    <n v="5.6426999999999996"/>
    <s v=""/>
    <n v="0"/>
    <n v="0"/>
  </r>
  <r>
    <n v="90705"/>
    <n v="2"/>
    <m/>
    <n v="55230"/>
    <x v="719"/>
    <s v="UN"/>
    <n v="3.6402999999999999"/>
    <n v="2"/>
    <m/>
    <n v="7.2805999999999997"/>
    <s v=""/>
    <n v="0"/>
    <n v="0"/>
  </r>
  <r>
    <n v="90705"/>
    <n v="3"/>
    <m/>
    <n v="2041"/>
    <x v="454"/>
    <s v="H"/>
    <n v="18.820516146129485"/>
    <n v="3.1"/>
    <m/>
    <n v="58.343600053001403"/>
    <s v=""/>
    <n v="0"/>
    <n v="0"/>
  </r>
  <r>
    <n v="90705"/>
    <n v="4"/>
    <m/>
    <n v="2044"/>
    <x v="460"/>
    <s v="H"/>
    <n v="13.596734305430379"/>
    <n v="3.1"/>
    <m/>
    <n v="42.149876346834176"/>
    <s v=""/>
    <n v="0"/>
    <n v="0"/>
  </r>
  <r>
    <n v="90705"/>
    <n v="5"/>
    <m/>
    <n v="52865"/>
    <x v="564"/>
    <s v="M"/>
    <n v="0.88880000000000003"/>
    <n v="12"/>
    <m/>
    <n v="10.665600000000001"/>
    <s v=""/>
    <n v="0"/>
    <n v="0"/>
  </r>
  <r>
    <n v="90705"/>
    <n v="6"/>
    <m/>
    <n v="54812"/>
    <x v="637"/>
    <s v="UN"/>
    <n v="3.3690000000000002"/>
    <n v="1"/>
    <m/>
    <n v="3.3690000000000002"/>
    <s v=""/>
    <n v="0"/>
    <n v="0"/>
  </r>
  <r>
    <n v="90705"/>
    <n v="7"/>
    <m/>
    <n v="52431"/>
    <x v="517"/>
    <s v="M"/>
    <n v="2.5066999999999999"/>
    <n v="3"/>
    <m/>
    <n v="7.5200999999999993"/>
    <s v=""/>
    <n v="0"/>
    <n v="0"/>
  </r>
  <r>
    <n v="90706"/>
    <n v="0"/>
    <s v="PONTO COM INTERRUPTOR SIMPLES - 3 TECLAS, EM CAIXA 4&quot;X4&quot;"/>
    <m/>
    <x v="0"/>
    <m/>
    <s v=""/>
    <m/>
    <s v="UN"/>
    <s v=""/>
    <n v="172.82840180623944"/>
    <s v=""/>
    <s v=""/>
  </r>
  <r>
    <n v="90706"/>
    <n v="1"/>
    <m/>
    <n v="2044"/>
    <x v="460"/>
    <s v="H"/>
    <n v="13.596734305430379"/>
    <n v="4"/>
    <m/>
    <n v="54.386937221721517"/>
    <s v=""/>
    <n v="0"/>
    <n v="0"/>
  </r>
  <r>
    <n v="90706"/>
    <n v="2"/>
    <m/>
    <n v="54812"/>
    <x v="637"/>
    <s v="UN"/>
    <n v="3.3690000000000002"/>
    <n v="1"/>
    <m/>
    <n v="3.3690000000000002"/>
    <s v=""/>
    <n v="0"/>
    <n v="0"/>
  </r>
  <r>
    <n v="90706"/>
    <n v="3"/>
    <m/>
    <n v="52865"/>
    <x v="564"/>
    <s v="M"/>
    <n v="0.88880000000000003"/>
    <n v="18"/>
    <m/>
    <n v="15.9984"/>
    <s v=""/>
    <n v="0"/>
    <n v="0"/>
  </r>
  <r>
    <n v="90706"/>
    <n v="4"/>
    <m/>
    <n v="52431"/>
    <x v="517"/>
    <s v="M"/>
    <n v="2.5066999999999999"/>
    <n v="3"/>
    <m/>
    <n v="7.5200999999999993"/>
    <s v=""/>
    <n v="0"/>
    <n v="0"/>
  </r>
  <r>
    <n v="90706"/>
    <n v="5"/>
    <m/>
    <n v="2041"/>
    <x v="454"/>
    <s v="H"/>
    <n v="18.820516146129485"/>
    <n v="4"/>
    <m/>
    <n v="75.28206458451794"/>
    <s v=""/>
    <n v="0"/>
    <n v="0"/>
  </r>
  <r>
    <n v="90706"/>
    <n v="6"/>
    <m/>
    <n v="55235"/>
    <x v="720"/>
    <s v="UN"/>
    <n v="6.9889000000000001"/>
    <n v="1"/>
    <m/>
    <n v="6.9889000000000001"/>
    <s v=""/>
    <n v="0"/>
    <n v="0"/>
  </r>
  <r>
    <n v="90706"/>
    <n v="7"/>
    <m/>
    <n v="55211"/>
    <x v="636"/>
    <s v="UN"/>
    <n v="5.6426999999999996"/>
    <n v="1"/>
    <m/>
    <n v="5.6426999999999996"/>
    <s v=""/>
    <n v="0"/>
    <n v="0"/>
  </r>
  <r>
    <n v="90706"/>
    <n v="8"/>
    <m/>
    <n v="55230"/>
    <x v="719"/>
    <s v="UN"/>
    <n v="3.6402999999999999"/>
    <n v="1"/>
    <m/>
    <n v="3.6402999999999999"/>
    <s v=""/>
    <n v="0"/>
    <n v="0"/>
  </r>
  <r>
    <n v="90707"/>
    <n v="0"/>
    <s v="PONTO COM INTERRUPTOR SIMPLES - 4 TECLAS, EM CAIXA 4&quot;X4&quot;"/>
    <m/>
    <x v="0"/>
    <m/>
    <s v=""/>
    <m/>
    <s v="UN"/>
    <s v=""/>
    <n v="213.92705225779932"/>
    <s v=""/>
    <s v=""/>
  </r>
  <r>
    <n v="90707"/>
    <n v="1"/>
    <m/>
    <n v="55235"/>
    <x v="720"/>
    <s v="UN"/>
    <n v="6.9889000000000001"/>
    <n v="2"/>
    <m/>
    <n v="13.9778"/>
    <s v=""/>
    <n v="0"/>
    <n v="0"/>
  </r>
  <r>
    <n v="90707"/>
    <n v="2"/>
    <m/>
    <n v="52865"/>
    <x v="564"/>
    <s v="M"/>
    <n v="0.88880000000000003"/>
    <n v="24"/>
    <m/>
    <n v="21.331200000000003"/>
    <s v=""/>
    <n v="0"/>
    <n v="0"/>
  </r>
  <r>
    <n v="90707"/>
    <n v="3"/>
    <m/>
    <n v="2044"/>
    <x v="460"/>
    <s v="H"/>
    <n v="13.596734305430379"/>
    <n v="5"/>
    <m/>
    <n v="67.983671527151898"/>
    <s v=""/>
    <n v="0"/>
    <n v="0"/>
  </r>
  <r>
    <n v="90707"/>
    <n v="4"/>
    <m/>
    <n v="2041"/>
    <x v="454"/>
    <s v="H"/>
    <n v="18.820516146129485"/>
    <n v="5"/>
    <m/>
    <n v="94.102580730647418"/>
    <s v=""/>
    <n v="0"/>
    <n v="0"/>
  </r>
  <r>
    <n v="90707"/>
    <n v="5"/>
    <m/>
    <n v="52431"/>
    <x v="517"/>
    <s v="M"/>
    <n v="2.5066999999999999"/>
    <n v="3"/>
    <m/>
    <n v="7.5200999999999993"/>
    <s v=""/>
    <n v="0"/>
    <n v="0"/>
  </r>
  <r>
    <n v="90707"/>
    <n v="6"/>
    <m/>
    <n v="55211"/>
    <x v="636"/>
    <s v="UN"/>
    <n v="5.6426999999999996"/>
    <n v="1"/>
    <m/>
    <n v="5.6426999999999996"/>
    <s v=""/>
    <n v="0"/>
    <n v="0"/>
  </r>
  <r>
    <n v="90707"/>
    <n v="7"/>
    <m/>
    <n v="54812"/>
    <x v="637"/>
    <s v="UN"/>
    <n v="3.3690000000000002"/>
    <n v="1"/>
    <m/>
    <n v="3.3690000000000002"/>
    <s v=""/>
    <n v="0"/>
    <n v="0"/>
  </r>
  <r>
    <n v="90708"/>
    <n v="0"/>
    <s v="PONTO COM INTERRUPTOR SIMPLES E TOMADA 110V - EM CAIXA 4&quot;X4&quot;"/>
    <m/>
    <x v="0"/>
    <m/>
    <s v=""/>
    <m/>
    <s v="UN"/>
    <s v=""/>
    <n v="133.91855135467958"/>
    <s v=""/>
    <s v=""/>
  </r>
  <r>
    <n v="90708"/>
    <n v="1"/>
    <m/>
    <n v="54812"/>
    <x v="637"/>
    <s v="UN"/>
    <n v="3.3690000000000002"/>
    <n v="1"/>
    <m/>
    <n v="3.3690000000000002"/>
    <s v=""/>
    <n v="0"/>
    <n v="0"/>
  </r>
  <r>
    <n v="90708"/>
    <n v="2"/>
    <m/>
    <n v="2041"/>
    <x v="454"/>
    <s v="H"/>
    <n v="18.820516146129485"/>
    <n v="3"/>
    <m/>
    <n v="56.461548438388455"/>
    <s v=""/>
    <n v="0"/>
    <n v="0"/>
  </r>
  <r>
    <n v="90708"/>
    <n v="3"/>
    <m/>
    <n v="2044"/>
    <x v="460"/>
    <s v="H"/>
    <n v="13.596734305430379"/>
    <n v="3"/>
    <m/>
    <n v="40.790202916291136"/>
    <s v=""/>
    <n v="0"/>
    <n v="0"/>
  </r>
  <r>
    <n v="90708"/>
    <n v="4"/>
    <m/>
    <n v="52431"/>
    <x v="517"/>
    <s v="M"/>
    <n v="2.5066999999999999"/>
    <n v="3"/>
    <m/>
    <n v="7.5200999999999993"/>
    <s v=""/>
    <n v="0"/>
    <n v="0"/>
  </r>
  <r>
    <n v="90708"/>
    <n v="5"/>
    <m/>
    <n v="55211"/>
    <x v="636"/>
    <s v="UN"/>
    <n v="5.6426999999999996"/>
    <n v="1"/>
    <m/>
    <n v="5.6426999999999996"/>
    <s v=""/>
    <n v="0"/>
    <n v="0"/>
  </r>
  <r>
    <n v="90708"/>
    <n v="6"/>
    <m/>
    <n v="55230"/>
    <x v="719"/>
    <s v="UN"/>
    <n v="3.6402999999999999"/>
    <n v="1"/>
    <m/>
    <n v="3.6402999999999999"/>
    <s v=""/>
    <n v="0"/>
    <n v="0"/>
  </r>
  <r>
    <n v="90708"/>
    <n v="7"/>
    <m/>
    <n v="55255"/>
    <x v="722"/>
    <s v="UN"/>
    <n v="5.8291000000000004"/>
    <n v="1"/>
    <m/>
    <n v="5.8291000000000004"/>
    <s v=""/>
    <n v="0"/>
    <n v="0"/>
  </r>
  <r>
    <n v="90708"/>
    <n v="8"/>
    <m/>
    <n v="52865"/>
    <x v="564"/>
    <s v="M"/>
    <n v="0.88880000000000003"/>
    <n v="12"/>
    <m/>
    <n v="10.665600000000001"/>
    <s v=""/>
    <n v="0"/>
    <n v="0"/>
  </r>
  <r>
    <n v="90710"/>
    <n v="0"/>
    <s v="PONTO COM INTERRUPTOR PARALELO - 1 TECLA, EM CAIXA 4&quot;X2&quot;"/>
    <m/>
    <x v="0"/>
    <m/>
    <s v=""/>
    <m/>
    <s v="UN"/>
    <s v=""/>
    <n v="124.56127639983558"/>
    <s v=""/>
    <s v=""/>
  </r>
  <r>
    <n v="90710"/>
    <n v="1"/>
    <m/>
    <n v="54813"/>
    <x v="635"/>
    <s v="UN"/>
    <n v="1.9115"/>
    <n v="1"/>
    <m/>
    <n v="1.9115"/>
    <s v=""/>
    <n v="0"/>
    <n v="0"/>
  </r>
  <r>
    <n v="90710"/>
    <n v="2"/>
    <m/>
    <n v="52431"/>
    <x v="517"/>
    <s v="M"/>
    <n v="2.5066999999999999"/>
    <n v="3"/>
    <m/>
    <n v="7.5200999999999993"/>
    <s v=""/>
    <n v="0"/>
    <n v="0"/>
  </r>
  <r>
    <n v="90710"/>
    <n v="3"/>
    <m/>
    <n v="52865"/>
    <x v="564"/>
    <s v="M"/>
    <n v="0.88880000000000003"/>
    <n v="9"/>
    <m/>
    <n v="7.9992000000000001"/>
    <s v=""/>
    <n v="0"/>
    <n v="0"/>
  </r>
  <r>
    <n v="90710"/>
    <n v="4"/>
    <m/>
    <n v="2044"/>
    <x v="460"/>
    <s v="H"/>
    <n v="13.596734305430379"/>
    <n v="3.1"/>
    <m/>
    <n v="42.149876346834176"/>
    <s v=""/>
    <n v="0"/>
    <n v="0"/>
  </r>
  <r>
    <n v="90710"/>
    <n v="5"/>
    <m/>
    <n v="55210"/>
    <x v="634"/>
    <s v="UN"/>
    <n v="1.6540999999999999"/>
    <n v="1"/>
    <m/>
    <n v="1.6540999999999999"/>
    <s v=""/>
    <n v="0"/>
    <n v="0"/>
  </r>
  <r>
    <n v="90710"/>
    <n v="6"/>
    <m/>
    <n v="2041"/>
    <x v="454"/>
    <s v="H"/>
    <n v="18.820516146129485"/>
    <n v="3.1"/>
    <m/>
    <n v="58.343600053001403"/>
    <s v=""/>
    <n v="0"/>
    <n v="0"/>
  </r>
  <r>
    <n v="90710"/>
    <n v="7"/>
    <m/>
    <n v="55220"/>
    <x v="723"/>
    <s v="UN"/>
    <n v="4.9828999999999999"/>
    <n v="1"/>
    <m/>
    <n v="4.9828999999999999"/>
    <s v=""/>
    <n v="0"/>
    <n v="0"/>
  </r>
  <r>
    <n v="90715"/>
    <n v="0"/>
    <s v="PONTO COM INTERRUPTOR SIMPLES BIPOLAR - EM CAIXA 4&quot;X2&quot;"/>
    <m/>
    <x v="0"/>
    <m/>
    <s v=""/>
    <m/>
    <s v="UN"/>
    <s v=""/>
    <n v="93.876500903119734"/>
    <s v=""/>
    <s v=""/>
  </r>
  <r>
    <n v="90715"/>
    <n v="1"/>
    <m/>
    <n v="52431"/>
    <x v="517"/>
    <s v="M"/>
    <n v="2.5066999999999999"/>
    <n v="3"/>
    <m/>
    <n v="7.5200999999999993"/>
    <s v=""/>
    <n v="0"/>
    <n v="0"/>
  </r>
  <r>
    <n v="90715"/>
    <n v="2"/>
    <m/>
    <n v="54813"/>
    <x v="635"/>
    <s v="UN"/>
    <n v="1.9115"/>
    <n v="1"/>
    <m/>
    <n v="1.9115"/>
    <s v=""/>
    <n v="0"/>
    <n v="0"/>
  </r>
  <r>
    <n v="90715"/>
    <n v="3"/>
    <m/>
    <n v="2041"/>
    <x v="454"/>
    <s v="H"/>
    <n v="18.820516146129485"/>
    <n v="2"/>
    <m/>
    <n v="37.64103229225897"/>
    <s v=""/>
    <n v="0"/>
    <n v="0"/>
  </r>
  <r>
    <n v="90715"/>
    <n v="4"/>
    <m/>
    <n v="55245"/>
    <x v="724"/>
    <s v="UN"/>
    <n v="12.6235"/>
    <n v="1"/>
    <m/>
    <n v="12.6235"/>
    <s v=""/>
    <n v="0"/>
    <n v="0"/>
  </r>
  <r>
    <n v="90715"/>
    <n v="5"/>
    <m/>
    <n v="2044"/>
    <x v="460"/>
    <s v="H"/>
    <n v="13.596734305430379"/>
    <n v="2"/>
    <m/>
    <n v="27.193468610860759"/>
    <s v=""/>
    <n v="0"/>
    <n v="0"/>
  </r>
  <r>
    <n v="90715"/>
    <n v="6"/>
    <m/>
    <n v="55210"/>
    <x v="634"/>
    <s v="UN"/>
    <n v="1.6540999999999999"/>
    <n v="1"/>
    <m/>
    <n v="1.6540999999999999"/>
    <s v=""/>
    <n v="0"/>
    <n v="0"/>
  </r>
  <r>
    <n v="90715"/>
    <n v="7"/>
    <m/>
    <n v="52865"/>
    <x v="564"/>
    <s v="M"/>
    <n v="0.88880000000000003"/>
    <n v="6"/>
    <m/>
    <n v="5.3328000000000007"/>
    <s v=""/>
    <n v="0"/>
    <n v="0"/>
  </r>
  <r>
    <n v="90718"/>
    <n v="0"/>
    <s v="PONTO COM INTERRUPTOR PARALELO BIPOLAR - EM CAIXA 4&quot;X2&quot;"/>
    <m/>
    <x v="0"/>
    <m/>
    <s v=""/>
    <m/>
    <s v="UN"/>
    <s v=""/>
    <n v="132.2752763998356"/>
    <s v=""/>
    <s v=""/>
  </r>
  <r>
    <n v="90718"/>
    <n v="1"/>
    <m/>
    <n v="55210"/>
    <x v="634"/>
    <s v="UN"/>
    <n v="1.6540999999999999"/>
    <n v="1"/>
    <m/>
    <n v="1.6540999999999999"/>
    <s v=""/>
    <n v="0"/>
    <n v="0"/>
  </r>
  <r>
    <n v="90718"/>
    <n v="2"/>
    <m/>
    <n v="2041"/>
    <x v="454"/>
    <s v="H"/>
    <n v="18.820516146129485"/>
    <n v="3.1"/>
    <m/>
    <n v="58.343600053001403"/>
    <s v=""/>
    <n v="0"/>
    <n v="0"/>
  </r>
  <r>
    <n v="90718"/>
    <n v="3"/>
    <m/>
    <n v="55225"/>
    <x v="725"/>
    <s v="UN"/>
    <n v="12.696899999999999"/>
    <n v="1"/>
    <m/>
    <n v="12.696899999999999"/>
    <s v=""/>
    <n v="0"/>
    <n v="0"/>
  </r>
  <r>
    <n v="90718"/>
    <n v="4"/>
    <m/>
    <n v="52431"/>
    <x v="517"/>
    <s v="M"/>
    <n v="2.5066999999999999"/>
    <n v="3"/>
    <m/>
    <n v="7.5200999999999993"/>
    <s v=""/>
    <n v="0"/>
    <n v="0"/>
  </r>
  <r>
    <n v="90718"/>
    <n v="5"/>
    <m/>
    <n v="52865"/>
    <x v="564"/>
    <s v="M"/>
    <n v="0.88880000000000003"/>
    <n v="9"/>
    <m/>
    <n v="7.9992000000000001"/>
    <s v=""/>
    <n v="0"/>
    <n v="0"/>
  </r>
  <r>
    <n v="90718"/>
    <n v="6"/>
    <m/>
    <n v="54813"/>
    <x v="635"/>
    <s v="UN"/>
    <n v="1.9115"/>
    <n v="1"/>
    <m/>
    <n v="1.9115"/>
    <s v=""/>
    <n v="0"/>
    <n v="0"/>
  </r>
  <r>
    <n v="90718"/>
    <n v="7"/>
    <m/>
    <n v="2044"/>
    <x v="460"/>
    <s v="H"/>
    <n v="13.596734305430379"/>
    <n v="3.1"/>
    <m/>
    <n v="42.149876346834176"/>
    <s v=""/>
    <n v="0"/>
    <n v="0"/>
  </r>
  <r>
    <n v="90730"/>
    <n v="0"/>
    <s v="PONTO COM DOIS INTERRUPTORES SIMPLES BIPOLAR - EM CAIXA 4&quot;X4&quot;"/>
    <m/>
    <x v="0"/>
    <m/>
    <s v=""/>
    <m/>
    <s v="UN"/>
    <s v=""/>
    <n v="152.9378763998356"/>
    <s v=""/>
    <s v=""/>
  </r>
  <r>
    <n v="90730"/>
    <n v="1"/>
    <m/>
    <n v="55211"/>
    <x v="636"/>
    <s v="UN"/>
    <n v="5.6426999999999996"/>
    <n v="1"/>
    <m/>
    <n v="5.6426999999999996"/>
    <s v=""/>
    <n v="0"/>
    <n v="0"/>
  </r>
  <r>
    <n v="90730"/>
    <n v="2"/>
    <m/>
    <n v="52865"/>
    <x v="564"/>
    <s v="M"/>
    <n v="0.88880000000000003"/>
    <n v="12"/>
    <m/>
    <n v="10.665600000000001"/>
    <s v=""/>
    <n v="0"/>
    <n v="0"/>
  </r>
  <r>
    <n v="90730"/>
    <n v="3"/>
    <m/>
    <n v="54812"/>
    <x v="637"/>
    <s v="UN"/>
    <n v="3.3690000000000002"/>
    <n v="1"/>
    <m/>
    <n v="3.3690000000000002"/>
    <s v=""/>
    <n v="0"/>
    <n v="0"/>
  </r>
  <r>
    <n v="90730"/>
    <n v="4"/>
    <m/>
    <n v="55245"/>
    <x v="724"/>
    <s v="UN"/>
    <n v="12.6235"/>
    <n v="2"/>
    <m/>
    <n v="25.247"/>
    <s v=""/>
    <n v="0"/>
    <n v="0"/>
  </r>
  <r>
    <n v="90730"/>
    <n v="5"/>
    <m/>
    <n v="2044"/>
    <x v="460"/>
    <s v="H"/>
    <n v="13.596734305430379"/>
    <n v="3.1"/>
    <m/>
    <n v="42.149876346834176"/>
    <s v=""/>
    <n v="0"/>
    <n v="0"/>
  </r>
  <r>
    <n v="90730"/>
    <n v="6"/>
    <m/>
    <n v="2041"/>
    <x v="454"/>
    <s v="H"/>
    <n v="18.820516146129485"/>
    <n v="3.1"/>
    <m/>
    <n v="58.343600053001403"/>
    <s v=""/>
    <n v="0"/>
    <n v="0"/>
  </r>
  <r>
    <n v="90730"/>
    <n v="7"/>
    <m/>
    <n v="52431"/>
    <x v="517"/>
    <s v="M"/>
    <n v="2.5066999999999999"/>
    <n v="3"/>
    <m/>
    <n v="7.5200999999999993"/>
    <s v=""/>
    <n v="0"/>
    <n v="0"/>
  </r>
  <r>
    <n v="90735"/>
    <n v="0"/>
    <s v="PONTO COM INTERRUPTOR SIMPLES - 1 TECLA, EM CONDULETE 3/4&quot;"/>
    <m/>
    <x v="0"/>
    <m/>
    <s v=""/>
    <m/>
    <s v="UN"/>
    <s v=""/>
    <n v="102.47210090311972"/>
    <s v=""/>
    <s v=""/>
  </r>
  <r>
    <n v="90735"/>
    <n v="1"/>
    <m/>
    <n v="2044"/>
    <x v="460"/>
    <s v="H"/>
    <n v="13.596734305430379"/>
    <n v="2"/>
    <m/>
    <n v="27.193468610860759"/>
    <s v=""/>
    <n v="0"/>
    <n v="0"/>
  </r>
  <r>
    <n v="90735"/>
    <n v="2"/>
    <m/>
    <n v="2041"/>
    <x v="454"/>
    <s v="H"/>
    <n v="18.820516146129485"/>
    <n v="2"/>
    <m/>
    <n v="37.64103229225897"/>
    <s v=""/>
    <n v="0"/>
    <n v="0"/>
  </r>
  <r>
    <n v="90735"/>
    <n v="3"/>
    <m/>
    <n v="54863"/>
    <x v="643"/>
    <s v="UN"/>
    <n v="12.6334"/>
    <n v="1"/>
    <m/>
    <n v="12.6334"/>
    <s v=""/>
    <n v="0"/>
    <n v="0"/>
  </r>
  <r>
    <n v="90735"/>
    <n v="4"/>
    <m/>
    <n v="55230"/>
    <x v="719"/>
    <s v="UN"/>
    <n v="3.6402999999999999"/>
    <n v="1"/>
    <m/>
    <n v="3.6402999999999999"/>
    <s v=""/>
    <n v="0"/>
    <n v="0"/>
  </r>
  <r>
    <n v="90735"/>
    <n v="5"/>
    <m/>
    <n v="52865"/>
    <x v="564"/>
    <s v="M"/>
    <n v="0.88880000000000003"/>
    <n v="6"/>
    <m/>
    <n v="5.3328000000000007"/>
    <s v=""/>
    <n v="0"/>
    <n v="0"/>
  </r>
  <r>
    <n v="90735"/>
    <n v="6"/>
    <m/>
    <n v="51631"/>
    <x v="545"/>
    <s v="M"/>
    <n v="5.3437000000000001"/>
    <n v="3"/>
    <m/>
    <n v="16.031100000000002"/>
    <s v=""/>
    <n v="0"/>
    <n v="0"/>
  </r>
  <r>
    <n v="90736"/>
    <n v="0"/>
    <s v="PONTO COM INTERRUPTOR SIMPLES - 2 TECLAS, EM CONDULETE 3/4&quot;"/>
    <m/>
    <x v="0"/>
    <m/>
    <s v=""/>
    <m/>
    <s v="UN"/>
    <s v=""/>
    <n v="146.81247639983559"/>
    <s v=""/>
    <s v=""/>
  </r>
  <r>
    <n v="90736"/>
    <n v="1"/>
    <m/>
    <n v="52865"/>
    <x v="564"/>
    <s v="M"/>
    <n v="0.88880000000000003"/>
    <n v="12"/>
    <m/>
    <n v="10.665600000000001"/>
    <s v=""/>
    <n v="48"/>
    <n v="42.662400000000005"/>
  </r>
  <r>
    <n v="90736"/>
    <n v="2"/>
    <m/>
    <n v="2041"/>
    <x v="454"/>
    <s v="H"/>
    <n v="18.820516146129485"/>
    <n v="3.1"/>
    <m/>
    <n v="58.343600053001403"/>
    <s v=""/>
    <n v="12.4"/>
    <n v="233.37440021200561"/>
  </r>
  <r>
    <n v="90736"/>
    <n v="3"/>
    <m/>
    <n v="55235"/>
    <x v="720"/>
    <s v="UN"/>
    <n v="6.9889000000000001"/>
    <n v="1"/>
    <m/>
    <n v="6.9889000000000001"/>
    <s v=""/>
    <n v="4"/>
    <n v="27.9556"/>
  </r>
  <r>
    <n v="90736"/>
    <n v="4"/>
    <m/>
    <n v="54863"/>
    <x v="643"/>
    <s v="UN"/>
    <n v="12.6334"/>
    <n v="1"/>
    <m/>
    <n v="12.6334"/>
    <s v=""/>
    <n v="4"/>
    <n v="50.5336"/>
  </r>
  <r>
    <n v="90736"/>
    <n v="5"/>
    <m/>
    <n v="51631"/>
    <x v="545"/>
    <s v="M"/>
    <n v="5.3437000000000001"/>
    <n v="3"/>
    <m/>
    <n v="16.031100000000002"/>
    <s v=""/>
    <n v="12"/>
    <n v="64.124400000000009"/>
  </r>
  <r>
    <n v="90736"/>
    <n v="6"/>
    <m/>
    <n v="2044"/>
    <x v="460"/>
    <s v="H"/>
    <n v="13.596734305430379"/>
    <n v="3.1"/>
    <m/>
    <n v="42.149876346834176"/>
    <s v=""/>
    <n v="12.4"/>
    <n v="168.59950538733671"/>
  </r>
  <r>
    <n v="90737"/>
    <n v="0"/>
    <s v="PONTO COM INTERRUPTOR SIMPLES - 3 TECLAS, EM CONDULETE 3/4&quot;"/>
    <m/>
    <x v="0"/>
    <m/>
    <s v=""/>
    <m/>
    <s v="UN"/>
    <s v=""/>
    <n v="184.78230180623947"/>
    <s v=""/>
    <s v=""/>
  </r>
  <r>
    <n v="90737"/>
    <n v="1"/>
    <m/>
    <n v="2041"/>
    <x v="454"/>
    <s v="H"/>
    <n v="18.820516146129485"/>
    <n v="4"/>
    <m/>
    <n v="75.28206458451794"/>
    <s v=""/>
    <n v="20"/>
    <n v="376.41032292258967"/>
  </r>
  <r>
    <n v="90737"/>
    <n v="2"/>
    <m/>
    <n v="2044"/>
    <x v="460"/>
    <s v="H"/>
    <n v="13.596734305430379"/>
    <n v="4"/>
    <m/>
    <n v="54.386937221721517"/>
    <s v=""/>
    <n v="20"/>
    <n v="271.93468610860759"/>
  </r>
  <r>
    <n v="90737"/>
    <n v="3"/>
    <m/>
    <n v="54863"/>
    <x v="643"/>
    <s v="UN"/>
    <n v="12.6334"/>
    <n v="1"/>
    <m/>
    <n v="12.6334"/>
    <s v=""/>
    <n v="5"/>
    <n v="63.167000000000002"/>
  </r>
  <r>
    <n v="90737"/>
    <n v="4"/>
    <m/>
    <n v="55240"/>
    <x v="721"/>
    <s v="UN"/>
    <n v="10.4504"/>
    <n v="1"/>
    <m/>
    <n v="10.4504"/>
    <s v=""/>
    <n v="5"/>
    <n v="52.252000000000002"/>
  </r>
  <r>
    <n v="90737"/>
    <n v="5"/>
    <m/>
    <n v="51631"/>
    <x v="545"/>
    <s v="M"/>
    <n v="5.3437000000000001"/>
    <n v="3"/>
    <m/>
    <n v="16.031100000000002"/>
    <s v=""/>
    <n v="15"/>
    <n v="80.155500000000018"/>
  </r>
  <r>
    <n v="90737"/>
    <n v="6"/>
    <m/>
    <n v="52865"/>
    <x v="564"/>
    <s v="M"/>
    <n v="0.88880000000000003"/>
    <n v="18"/>
    <m/>
    <n v="15.9984"/>
    <s v=""/>
    <n v="90"/>
    <n v="79.992000000000004"/>
  </r>
  <r>
    <n v="90738"/>
    <n v="0"/>
    <s v="PONTO COM INTERRUPTOR SIMPLES - 4 TECLAS, EM CONDULETE 3/4&quot; CORPO DUPLO"/>
    <m/>
    <x v="0"/>
    <m/>
    <s v=""/>
    <m/>
    <s v="UN"/>
    <s v=""/>
    <n v="229.94175225779932"/>
    <s v=""/>
    <s v=""/>
  </r>
  <r>
    <n v="90738"/>
    <n v="1"/>
    <m/>
    <n v="2041"/>
    <x v="454"/>
    <s v="H"/>
    <n v="18.820516146129485"/>
    <n v="5"/>
    <m/>
    <n v="94.102580730647418"/>
    <s v=""/>
    <n v="0"/>
    <n v="0"/>
  </r>
  <r>
    <n v="90738"/>
    <n v="2"/>
    <m/>
    <n v="52865"/>
    <x v="564"/>
    <s v="M"/>
    <n v="0.88880000000000003"/>
    <n v="24"/>
    <m/>
    <n v="21.331200000000003"/>
    <s v=""/>
    <n v="0"/>
    <n v="0"/>
  </r>
  <r>
    <n v="90738"/>
    <n v="3"/>
    <m/>
    <n v="2044"/>
    <x v="460"/>
    <s v="H"/>
    <n v="13.596734305430379"/>
    <n v="5"/>
    <m/>
    <n v="67.983671527151898"/>
    <s v=""/>
    <n v="0"/>
    <n v="0"/>
  </r>
  <r>
    <n v="90738"/>
    <n v="4"/>
    <m/>
    <n v="55235"/>
    <x v="720"/>
    <s v="UN"/>
    <n v="6.9889000000000001"/>
    <n v="2"/>
    <m/>
    <n v="13.9778"/>
    <s v=""/>
    <n v="0"/>
    <n v="0"/>
  </r>
  <r>
    <n v="90738"/>
    <n v="5"/>
    <m/>
    <n v="54860"/>
    <x v="726"/>
    <s v="UN"/>
    <n v="16.5154"/>
    <n v="1"/>
    <m/>
    <n v="16.5154"/>
    <s v=""/>
    <n v="0"/>
    <n v="0"/>
  </r>
  <r>
    <n v="90738"/>
    <n v="6"/>
    <m/>
    <n v="51631"/>
    <x v="545"/>
    <s v="M"/>
    <n v="5.3437000000000001"/>
    <n v="3"/>
    <m/>
    <n v="16.031100000000002"/>
    <s v=""/>
    <n v="0"/>
    <n v="0"/>
  </r>
  <r>
    <n v="90740"/>
    <n v="0"/>
    <s v="PONTO COM INTERRUPTOR PARALELO - 1 TECLA, EM CONDULETE 3/4&quot;"/>
    <m/>
    <x v="0"/>
    <m/>
    <s v=""/>
    <m/>
    <s v="UN"/>
    <s v=""/>
    <n v="142.14007639983558"/>
    <s v=""/>
    <s v=""/>
  </r>
  <r>
    <n v="90740"/>
    <n v="1"/>
    <m/>
    <n v="2044"/>
    <x v="460"/>
    <s v="H"/>
    <n v="13.596734305430379"/>
    <n v="3.1"/>
    <m/>
    <n v="42.149876346834176"/>
    <s v=""/>
    <n v="0"/>
    <n v="0"/>
  </r>
  <r>
    <n v="90740"/>
    <n v="2"/>
    <m/>
    <n v="54863"/>
    <x v="643"/>
    <s v="UN"/>
    <n v="12.6334"/>
    <n v="1"/>
    <m/>
    <n v="12.6334"/>
    <s v=""/>
    <n v="0"/>
    <n v="0"/>
  </r>
  <r>
    <n v="90740"/>
    <n v="3"/>
    <m/>
    <n v="55220"/>
    <x v="723"/>
    <s v="UN"/>
    <n v="4.9828999999999999"/>
    <n v="1"/>
    <m/>
    <n v="4.9828999999999999"/>
    <s v=""/>
    <n v="0"/>
    <n v="0"/>
  </r>
  <r>
    <n v="90740"/>
    <n v="4"/>
    <m/>
    <n v="2041"/>
    <x v="454"/>
    <s v="H"/>
    <n v="18.820516146129485"/>
    <n v="3.1"/>
    <m/>
    <n v="58.343600053001403"/>
    <s v=""/>
    <n v="0"/>
    <n v="0"/>
  </r>
  <r>
    <n v="90740"/>
    <n v="5"/>
    <m/>
    <n v="51631"/>
    <x v="545"/>
    <s v="M"/>
    <n v="5.3437000000000001"/>
    <n v="3"/>
    <m/>
    <n v="16.031100000000002"/>
    <s v=""/>
    <n v="0"/>
    <n v="0"/>
  </r>
  <r>
    <n v="90740"/>
    <n v="6"/>
    <m/>
    <n v="52865"/>
    <x v="564"/>
    <s v="M"/>
    <n v="0.88880000000000003"/>
    <n v="9"/>
    <m/>
    <n v="7.9992000000000001"/>
    <s v=""/>
    <n v="0"/>
    <n v="0"/>
  </r>
  <r>
    <n v="90741"/>
    <n v="0"/>
    <s v="PONTO COM INTERRUPTOR SIMPLES E TOMADA 110V - EM CONDULETE 3/4&quot; CORPO DUPLO"/>
    <m/>
    <x v="0"/>
    <m/>
    <s v=""/>
    <m/>
    <s v="UN"/>
    <s v=""/>
    <n v="183.25070180623948"/>
    <s v=""/>
    <s v=""/>
  </r>
  <r>
    <n v="90741"/>
    <n v="1"/>
    <m/>
    <n v="2041"/>
    <x v="454"/>
    <s v="H"/>
    <n v="18.820516146129485"/>
    <n v="4"/>
    <m/>
    <n v="75.28206458451794"/>
    <s v=""/>
    <n v="0"/>
    <n v="0"/>
  </r>
  <r>
    <n v="90741"/>
    <n v="2"/>
    <m/>
    <n v="55255"/>
    <x v="722"/>
    <s v="UN"/>
    <n v="5.8291000000000004"/>
    <n v="1"/>
    <m/>
    <n v="5.8291000000000004"/>
    <s v=""/>
    <n v="0"/>
    <n v="0"/>
  </r>
  <r>
    <n v="90741"/>
    <n v="3"/>
    <m/>
    <n v="52865"/>
    <x v="564"/>
    <s v="M"/>
    <n v="0.88880000000000003"/>
    <n v="12"/>
    <m/>
    <n v="10.665600000000001"/>
    <s v=""/>
    <n v="0"/>
    <n v="0"/>
  </r>
  <r>
    <n v="90741"/>
    <n v="4"/>
    <m/>
    <n v="54860"/>
    <x v="726"/>
    <s v="UN"/>
    <n v="16.5154"/>
    <n v="1"/>
    <m/>
    <n v="16.5154"/>
    <s v=""/>
    <n v="0"/>
    <n v="0"/>
  </r>
  <r>
    <n v="90741"/>
    <n v="5"/>
    <m/>
    <n v="2044"/>
    <x v="460"/>
    <s v="H"/>
    <n v="13.596734305430379"/>
    <n v="4"/>
    <m/>
    <n v="54.386937221721517"/>
    <s v=""/>
    <n v="0"/>
    <n v="0"/>
  </r>
  <r>
    <n v="90741"/>
    <n v="6"/>
    <m/>
    <n v="55230"/>
    <x v="719"/>
    <s v="UN"/>
    <n v="3.6402999999999999"/>
    <n v="1"/>
    <m/>
    <n v="3.6402999999999999"/>
    <s v=""/>
    <n v="0"/>
    <n v="0"/>
  </r>
  <r>
    <n v="90741"/>
    <n v="7"/>
    <m/>
    <n v="51631"/>
    <x v="545"/>
    <s v="M"/>
    <n v="5.3437000000000001"/>
    <n v="3"/>
    <m/>
    <n v="16.031100000000002"/>
    <s v=""/>
    <n v="0"/>
    <n v="0"/>
  </r>
  <r>
    <n v="90741"/>
    <n v="8"/>
    <m/>
    <n v="58422"/>
    <x v="727"/>
    <s v="UN"/>
    <n v="0.4501"/>
    <n v="2"/>
    <m/>
    <n v="0.9002"/>
    <s v=""/>
    <n v="0"/>
    <n v="0"/>
  </r>
  <r>
    <n v="90745"/>
    <n v="0"/>
    <s v="PONTO COM INTERRUPTOR SIMPLES BIPOLAR - EM CONDULETE 3/4&quot;"/>
    <m/>
    <x v="0"/>
    <m/>
    <s v=""/>
    <m/>
    <s v="UN"/>
    <s v=""/>
    <n v="111.45530090311973"/>
    <s v=""/>
    <s v=""/>
  </r>
  <r>
    <n v="90745"/>
    <n v="1"/>
    <m/>
    <n v="52865"/>
    <x v="564"/>
    <s v="M"/>
    <n v="0.88880000000000003"/>
    <n v="6"/>
    <m/>
    <n v="5.3328000000000007"/>
    <s v=""/>
    <n v="0"/>
    <n v="0"/>
  </r>
  <r>
    <n v="90745"/>
    <n v="2"/>
    <m/>
    <n v="2044"/>
    <x v="460"/>
    <s v="H"/>
    <n v="13.596734305430379"/>
    <n v="2"/>
    <m/>
    <n v="27.193468610860759"/>
    <s v=""/>
    <n v="0"/>
    <n v="0"/>
  </r>
  <r>
    <n v="90745"/>
    <n v="3"/>
    <m/>
    <n v="55245"/>
    <x v="724"/>
    <s v="UN"/>
    <n v="12.6235"/>
    <n v="1"/>
    <m/>
    <n v="12.6235"/>
    <s v=""/>
    <n v="0"/>
    <n v="0"/>
  </r>
  <r>
    <n v="90745"/>
    <n v="4"/>
    <m/>
    <n v="2041"/>
    <x v="454"/>
    <s v="H"/>
    <n v="18.820516146129485"/>
    <n v="2"/>
    <m/>
    <n v="37.64103229225897"/>
    <s v=""/>
    <n v="0"/>
    <n v="0"/>
  </r>
  <r>
    <n v="90745"/>
    <n v="5"/>
    <m/>
    <n v="54863"/>
    <x v="643"/>
    <s v="UN"/>
    <n v="12.6334"/>
    <n v="1"/>
    <m/>
    <n v="12.6334"/>
    <s v=""/>
    <n v="0"/>
    <n v="0"/>
  </r>
  <r>
    <n v="90745"/>
    <n v="6"/>
    <m/>
    <n v="51631"/>
    <x v="545"/>
    <s v="M"/>
    <n v="5.3437000000000001"/>
    <n v="3"/>
    <m/>
    <n v="16.031100000000002"/>
    <s v=""/>
    <n v="0"/>
    <n v="0"/>
  </r>
  <r>
    <n v="90750"/>
    <n v="0"/>
    <s v="PONTO COM INTERRUPTOR PARALELO BIPOLAR - EM CONDULETE 3/4&quot;"/>
    <m/>
    <x v="0"/>
    <m/>
    <s v=""/>
    <m/>
    <s v="UN"/>
    <s v=""/>
    <n v="149.85407639983561"/>
    <s v=""/>
    <s v=""/>
  </r>
  <r>
    <n v="90750"/>
    <n v="1"/>
    <m/>
    <n v="52865"/>
    <x v="564"/>
    <s v="M"/>
    <n v="0.88880000000000003"/>
    <n v="9"/>
    <m/>
    <n v="7.9992000000000001"/>
    <s v=""/>
    <n v="0"/>
    <n v="0"/>
  </r>
  <r>
    <n v="90750"/>
    <n v="2"/>
    <m/>
    <n v="51631"/>
    <x v="545"/>
    <s v="M"/>
    <n v="5.3437000000000001"/>
    <n v="3"/>
    <m/>
    <n v="16.031100000000002"/>
    <s v=""/>
    <n v="0"/>
    <n v="0"/>
  </r>
  <r>
    <n v="90750"/>
    <n v="3"/>
    <m/>
    <n v="55225"/>
    <x v="725"/>
    <s v="UN"/>
    <n v="12.696899999999999"/>
    <n v="1"/>
    <m/>
    <n v="12.696899999999999"/>
    <s v=""/>
    <n v="0"/>
    <n v="0"/>
  </r>
  <r>
    <n v="90750"/>
    <n v="4"/>
    <m/>
    <n v="54863"/>
    <x v="643"/>
    <s v="UN"/>
    <n v="12.6334"/>
    <n v="1"/>
    <m/>
    <n v="12.6334"/>
    <s v=""/>
    <n v="0"/>
    <n v="0"/>
  </r>
  <r>
    <n v="90750"/>
    <n v="5"/>
    <m/>
    <n v="2041"/>
    <x v="454"/>
    <s v="H"/>
    <n v="18.820516146129485"/>
    <n v="3.1"/>
    <m/>
    <n v="58.343600053001403"/>
    <s v=""/>
    <n v="0"/>
    <n v="0"/>
  </r>
  <r>
    <n v="90750"/>
    <n v="6"/>
    <m/>
    <n v="2044"/>
    <x v="460"/>
    <s v="H"/>
    <n v="13.596734305430379"/>
    <n v="3.1"/>
    <m/>
    <n v="42.149876346834176"/>
    <s v=""/>
    <n v="0"/>
    <n v="0"/>
  </r>
  <r>
    <n v="90755"/>
    <n v="0"/>
    <s v="PONTO COM DOIS INTERRUPTORES SIMPLES BIPOLAR - EM CONDULETE 3/4&quot;"/>
    <m/>
    <x v="0"/>
    <m/>
    <s v=""/>
    <m/>
    <s v="UN"/>
    <s v=""/>
    <n v="165.0705763998356"/>
    <s v=""/>
    <s v=""/>
  </r>
  <r>
    <n v="90755"/>
    <n v="1"/>
    <m/>
    <n v="52865"/>
    <x v="564"/>
    <s v="M"/>
    <n v="0.88880000000000003"/>
    <n v="12"/>
    <m/>
    <n v="10.665600000000001"/>
    <s v=""/>
    <n v="0"/>
    <n v="0"/>
  </r>
  <r>
    <n v="90755"/>
    <n v="2"/>
    <m/>
    <n v="51631"/>
    <x v="545"/>
    <s v="M"/>
    <n v="5.3437000000000001"/>
    <n v="3"/>
    <m/>
    <n v="16.031100000000002"/>
    <s v=""/>
    <n v="0"/>
    <n v="0"/>
  </r>
  <r>
    <n v="90755"/>
    <n v="3"/>
    <m/>
    <n v="2041"/>
    <x v="454"/>
    <s v="H"/>
    <n v="18.820516146129485"/>
    <n v="3.1"/>
    <m/>
    <n v="58.343600053001403"/>
    <s v=""/>
    <n v="0"/>
    <n v="0"/>
  </r>
  <r>
    <n v="90755"/>
    <n v="4"/>
    <m/>
    <n v="2044"/>
    <x v="460"/>
    <s v="H"/>
    <n v="13.596734305430379"/>
    <n v="3.1"/>
    <m/>
    <n v="42.149876346834176"/>
    <s v=""/>
    <n v="0"/>
    <n v="0"/>
  </r>
  <r>
    <n v="90755"/>
    <n v="5"/>
    <m/>
    <n v="54863"/>
    <x v="643"/>
    <s v="UN"/>
    <n v="12.6334"/>
    <n v="1"/>
    <m/>
    <n v="12.6334"/>
    <s v=""/>
    <n v="0"/>
    <n v="0"/>
  </r>
  <r>
    <n v="90755"/>
    <n v="6"/>
    <m/>
    <n v="55245"/>
    <x v="724"/>
    <s v="UN"/>
    <n v="12.6235"/>
    <n v="2"/>
    <m/>
    <n v="25.247"/>
    <s v=""/>
    <n v="0"/>
    <n v="0"/>
  </r>
  <r>
    <n v="90756"/>
    <n v="0"/>
    <s v="PONTO COM TRÊS INTERRUPTORES SIMPLES BIPOLAR - EM CONDULETE 3/4&quot; CORPO DUPLO"/>
    <m/>
    <x v="0"/>
    <m/>
    <s v=""/>
    <m/>
    <s v="UN"/>
    <s v=""/>
    <n v="216.08440180623947"/>
    <s v=""/>
    <s v=""/>
  </r>
  <r>
    <n v="90756"/>
    <n v="1"/>
    <m/>
    <n v="54860"/>
    <x v="726"/>
    <s v="UN"/>
    <n v="16.5154"/>
    <n v="1"/>
    <m/>
    <n v="16.5154"/>
    <s v=""/>
    <n v="0"/>
    <n v="0"/>
  </r>
  <r>
    <n v="90756"/>
    <n v="2"/>
    <m/>
    <n v="55245"/>
    <x v="724"/>
    <s v="UN"/>
    <n v="12.6235"/>
    <n v="3"/>
    <m/>
    <n v="37.8705"/>
    <s v=""/>
    <n v="0"/>
    <n v="0"/>
  </r>
  <r>
    <n v="90756"/>
    <n v="3"/>
    <m/>
    <n v="2041"/>
    <x v="454"/>
    <s v="H"/>
    <n v="18.820516146129485"/>
    <n v="4"/>
    <m/>
    <n v="75.28206458451794"/>
    <s v=""/>
    <n v="0"/>
    <n v="0"/>
  </r>
  <r>
    <n v="90756"/>
    <n v="4"/>
    <m/>
    <n v="2044"/>
    <x v="460"/>
    <s v="H"/>
    <n v="13.596734305430379"/>
    <n v="4"/>
    <m/>
    <n v="54.386937221721517"/>
    <s v=""/>
    <n v="0"/>
    <n v="0"/>
  </r>
  <r>
    <n v="90756"/>
    <n v="5"/>
    <m/>
    <n v="51631"/>
    <x v="545"/>
    <s v="M"/>
    <n v="5.3437000000000001"/>
    <n v="3"/>
    <m/>
    <n v="16.031100000000002"/>
    <s v=""/>
    <n v="0"/>
    <n v="0"/>
  </r>
  <r>
    <n v="90756"/>
    <n v="6"/>
    <m/>
    <n v="52865"/>
    <x v="564"/>
    <s v="M"/>
    <n v="0.88880000000000003"/>
    <n v="18"/>
    <m/>
    <n v="15.9984"/>
    <s v=""/>
    <n v="0"/>
    <n v="0"/>
  </r>
  <r>
    <n v="90760"/>
    <n v="0"/>
    <s v="PONTO COM TOMADA SIMPLES DE EMBUTIR - 110/220V CAIXA 4&quot;X2&quot;"/>
    <m/>
    <x v="0"/>
    <m/>
    <s v=""/>
    <m/>
    <s v="UN"/>
    <s v=""/>
    <n v="87.082100903119724"/>
    <s v=""/>
    <s v=""/>
  </r>
  <r>
    <n v="90760"/>
    <n v="1"/>
    <m/>
    <n v="2044"/>
    <x v="460"/>
    <s v="H"/>
    <n v="13.596734305430379"/>
    <n v="2"/>
    <m/>
    <n v="27.193468610860759"/>
    <s v=""/>
    <n v="40"/>
    <n v="543.86937221721519"/>
  </r>
  <r>
    <n v="90760"/>
    <n v="2"/>
    <m/>
    <n v="54813"/>
    <x v="635"/>
    <s v="UN"/>
    <n v="1.9115"/>
    <n v="1"/>
    <m/>
    <n v="1.9115"/>
    <s v=""/>
    <n v="20"/>
    <n v="38.229999999999997"/>
  </r>
  <r>
    <n v="90760"/>
    <n v="3"/>
    <m/>
    <n v="52865"/>
    <x v="564"/>
    <s v="M"/>
    <n v="0.88880000000000003"/>
    <n v="6"/>
    <m/>
    <n v="5.3328000000000007"/>
    <s v=""/>
    <n v="120"/>
    <n v="106.65600000000001"/>
  </r>
  <r>
    <n v="90760"/>
    <n v="4"/>
    <m/>
    <n v="52431"/>
    <x v="517"/>
    <s v="M"/>
    <n v="2.5066999999999999"/>
    <n v="3"/>
    <m/>
    <n v="7.5200999999999993"/>
    <s v=""/>
    <n v="60"/>
    <n v="150.40199999999999"/>
  </r>
  <r>
    <n v="90760"/>
    <n v="5"/>
    <m/>
    <n v="2041"/>
    <x v="454"/>
    <s v="H"/>
    <n v="18.820516146129485"/>
    <n v="2"/>
    <m/>
    <n v="37.64103229225897"/>
    <s v=""/>
    <n v="40"/>
    <n v="752.82064584517934"/>
  </r>
  <r>
    <n v="90760"/>
    <n v="6"/>
    <m/>
    <n v="55210"/>
    <x v="634"/>
    <s v="UN"/>
    <n v="1.6540999999999999"/>
    <n v="1"/>
    <m/>
    <n v="1.6540999999999999"/>
    <s v=""/>
    <n v="20"/>
    <n v="33.082000000000001"/>
  </r>
  <r>
    <n v="90760"/>
    <n v="7"/>
    <m/>
    <n v="55255"/>
    <x v="722"/>
    <s v="UN"/>
    <n v="5.8291000000000004"/>
    <n v="1"/>
    <m/>
    <n v="5.8291000000000004"/>
    <s v=""/>
    <n v="20"/>
    <n v="116.58200000000001"/>
  </r>
  <r>
    <n v="90761"/>
    <n v="0"/>
    <s v="PONTO COM TOMADA SIMPLES 110/220V - EM CONDULETE 3/4&quot;"/>
    <m/>
    <x v="0"/>
    <m/>
    <s v=""/>
    <m/>
    <s v="UN"/>
    <s v=""/>
    <n v="137.9783513546796"/>
    <s v=""/>
    <s v=""/>
  </r>
  <r>
    <n v="90761"/>
    <n v="1"/>
    <m/>
    <n v="54863"/>
    <x v="643"/>
    <s v="UN"/>
    <n v="12.6334"/>
    <n v="1"/>
    <m/>
    <n v="12.6334"/>
    <s v=""/>
    <n v="10"/>
    <n v="126.334"/>
  </r>
  <r>
    <n v="90761"/>
    <n v="2"/>
    <m/>
    <n v="2041"/>
    <x v="454"/>
    <s v="H"/>
    <n v="18.820516146129485"/>
    <n v="3"/>
    <m/>
    <n v="56.461548438388455"/>
    <s v=""/>
    <n v="30"/>
    <n v="564.61548438388456"/>
  </r>
  <r>
    <n v="90761"/>
    <n v="3"/>
    <m/>
    <n v="51631"/>
    <x v="545"/>
    <s v="M"/>
    <n v="5.3437000000000001"/>
    <n v="3"/>
    <m/>
    <n v="16.031100000000002"/>
    <s v=""/>
    <n v="30"/>
    <n v="160.31100000000004"/>
  </r>
  <r>
    <n v="90761"/>
    <n v="4"/>
    <m/>
    <n v="55255"/>
    <x v="722"/>
    <s v="UN"/>
    <n v="5.8291000000000004"/>
    <n v="1"/>
    <m/>
    <n v="5.8291000000000004"/>
    <s v=""/>
    <n v="10"/>
    <n v="58.291000000000004"/>
  </r>
  <r>
    <n v="90761"/>
    <n v="5"/>
    <m/>
    <n v="2044"/>
    <x v="460"/>
    <s v="H"/>
    <n v="13.596734305430379"/>
    <n v="3"/>
    <m/>
    <n v="40.790202916291136"/>
    <s v=""/>
    <n v="30"/>
    <n v="407.90202916291139"/>
  </r>
  <r>
    <n v="90761"/>
    <n v="6"/>
    <m/>
    <n v="58422"/>
    <x v="727"/>
    <s v="UN"/>
    <n v="0.4501"/>
    <n v="2"/>
    <m/>
    <n v="0.9002"/>
    <s v=""/>
    <n v="20"/>
    <n v="9.0020000000000007"/>
  </r>
  <r>
    <n v="90761"/>
    <n v="7"/>
    <m/>
    <n v="52865"/>
    <x v="564"/>
    <s v="M"/>
    <n v="0.88880000000000003"/>
    <n v="6"/>
    <m/>
    <n v="5.3328000000000007"/>
    <s v=""/>
    <n v="60"/>
    <n v="53.328000000000003"/>
  </r>
  <r>
    <n v="90770"/>
    <n v="0"/>
    <s v="PONTO COM TOMADA SIMPLES DE EMBUTIR - PARA PISO"/>
    <m/>
    <x v="0"/>
    <m/>
    <s v=""/>
    <m/>
    <s v="UN"/>
    <s v=""/>
    <n v="134.82822612889964"/>
    <s v=""/>
    <s v=""/>
  </r>
  <r>
    <n v="90770"/>
    <n v="1"/>
    <m/>
    <n v="2044"/>
    <x v="460"/>
    <s v="H"/>
    <n v="13.596734305430379"/>
    <n v="2.5"/>
    <m/>
    <n v="33.991835763575949"/>
    <s v=""/>
    <n v="0"/>
    <n v="0"/>
  </r>
  <r>
    <n v="90770"/>
    <n v="2"/>
    <m/>
    <n v="55250"/>
    <x v="728"/>
    <s v="UN"/>
    <n v="25.299900000000001"/>
    <n v="1"/>
    <m/>
    <n v="25.299900000000001"/>
    <s v=""/>
    <n v="0"/>
    <n v="0"/>
  </r>
  <r>
    <n v="90770"/>
    <n v="3"/>
    <m/>
    <n v="2041"/>
    <x v="454"/>
    <s v="H"/>
    <n v="18.820516146129485"/>
    <n v="2.5"/>
    <m/>
    <n v="47.051290365323709"/>
    <s v=""/>
    <n v="0"/>
    <n v="0"/>
  </r>
  <r>
    <n v="90770"/>
    <n v="4"/>
    <m/>
    <n v="52865"/>
    <x v="564"/>
    <s v="M"/>
    <n v="0.88880000000000003"/>
    <n v="8"/>
    <m/>
    <n v="7.1104000000000003"/>
    <s v=""/>
    <n v="0"/>
    <n v="0"/>
  </r>
  <r>
    <n v="90770"/>
    <n v="5"/>
    <m/>
    <n v="51631"/>
    <x v="545"/>
    <s v="M"/>
    <n v="5.3437000000000001"/>
    <n v="4"/>
    <m/>
    <n v="21.3748"/>
    <s v=""/>
    <n v="0"/>
    <n v="0"/>
  </r>
  <r>
    <n v="90775"/>
    <n v="0"/>
    <s v="PONTO SECO PARA TELEFONE - CAIXA 4&quot;X4&quot;"/>
    <m/>
    <x v="0"/>
    <m/>
    <s v=""/>
    <m/>
    <s v="UN"/>
    <s v=""/>
    <n v="147.53907658045952"/>
    <s v=""/>
    <s v=""/>
  </r>
  <r>
    <n v="90775"/>
    <n v="1"/>
    <m/>
    <n v="2044"/>
    <x v="460"/>
    <s v="H"/>
    <n v="13.596734305430379"/>
    <n v="3.5"/>
    <m/>
    <n v="47.58857006900633"/>
    <s v=""/>
    <n v="0"/>
    <n v="0"/>
  </r>
  <r>
    <n v="90775"/>
    <n v="2"/>
    <m/>
    <n v="52431"/>
    <x v="517"/>
    <s v="M"/>
    <n v="2.5066999999999999"/>
    <n v="10"/>
    <m/>
    <n v="25.067"/>
    <s v=""/>
    <n v="0"/>
    <n v="0"/>
  </r>
  <r>
    <n v="90775"/>
    <n v="3"/>
    <m/>
    <n v="55211"/>
    <x v="636"/>
    <s v="UN"/>
    <n v="5.6426999999999996"/>
    <n v="1"/>
    <m/>
    <n v="5.6426999999999996"/>
    <s v=""/>
    <n v="0"/>
    <n v="0"/>
  </r>
  <r>
    <n v="90775"/>
    <n v="4"/>
    <m/>
    <n v="2041"/>
    <x v="454"/>
    <s v="H"/>
    <n v="18.820516146129485"/>
    <n v="3.5"/>
    <m/>
    <n v="65.871806511453201"/>
    <s v=""/>
    <n v="0"/>
    <n v="0"/>
  </r>
  <r>
    <n v="90775"/>
    <n v="5"/>
    <m/>
    <n v="54812"/>
    <x v="637"/>
    <s v="UN"/>
    <n v="3.3690000000000002"/>
    <n v="1"/>
    <m/>
    <n v="3.3690000000000002"/>
    <s v=""/>
    <n v="0"/>
    <n v="0"/>
  </r>
  <r>
    <n v="90776"/>
    <n v="0"/>
    <s v="PONTO SECO PARA TELEFONE EM CONDULETE"/>
    <m/>
    <x v="0"/>
    <m/>
    <s v=""/>
    <m/>
    <s v="UN"/>
    <s v=""/>
    <n v="117.39687567733978"/>
    <s v=""/>
    <s v=""/>
  </r>
  <r>
    <n v="90776"/>
    <n v="1"/>
    <m/>
    <n v="2044"/>
    <x v="460"/>
    <s v="H"/>
    <n v="13.596734305430379"/>
    <n v="1.5"/>
    <m/>
    <n v="20.395101458145568"/>
    <s v=""/>
    <n v="0"/>
    <n v="0"/>
  </r>
  <r>
    <n v="90776"/>
    <n v="2"/>
    <m/>
    <n v="51631"/>
    <x v="545"/>
    <s v="M"/>
    <n v="5.3437000000000001"/>
    <n v="10"/>
    <m/>
    <n v="53.436999999999998"/>
    <s v=""/>
    <n v="0"/>
    <n v="0"/>
  </r>
  <r>
    <n v="90776"/>
    <n v="3"/>
    <m/>
    <n v="54863"/>
    <x v="643"/>
    <s v="UN"/>
    <n v="12.6334"/>
    <n v="1"/>
    <m/>
    <n v="12.6334"/>
    <s v=""/>
    <n v="0"/>
    <n v="0"/>
  </r>
  <r>
    <n v="90776"/>
    <n v="4"/>
    <m/>
    <n v="58422"/>
    <x v="727"/>
    <s v="UN"/>
    <n v="0.4501"/>
    <n v="6"/>
    <m/>
    <n v="2.7006000000000001"/>
    <s v=""/>
    <n v="0"/>
    <n v="0"/>
  </r>
  <r>
    <n v="90776"/>
    <n v="5"/>
    <m/>
    <n v="2041"/>
    <x v="454"/>
    <s v="H"/>
    <n v="18.820516146129485"/>
    <n v="1.5"/>
    <m/>
    <n v="28.230774219194227"/>
    <s v=""/>
    <n v="0"/>
    <n v="0"/>
  </r>
  <r>
    <n v="90780"/>
    <n v="0"/>
    <s v="PONTO COM BOTÃO PARA CAMPAINHA - USO AO TEMPO - CAIXA 4&quot;X2&quot;"/>
    <m/>
    <x v="0"/>
    <m/>
    <s v=""/>
    <m/>
    <s v="UN"/>
    <s v=""/>
    <n v="230.39935225779931"/>
    <s v=""/>
    <s v=""/>
  </r>
  <r>
    <n v="90780"/>
    <n v="1"/>
    <m/>
    <n v="52865"/>
    <x v="564"/>
    <s v="M"/>
    <n v="0.88880000000000003"/>
    <n v="40"/>
    <m/>
    <n v="35.552"/>
    <s v=""/>
    <n v="0"/>
    <n v="0"/>
  </r>
  <r>
    <n v="90780"/>
    <n v="2"/>
    <m/>
    <n v="54813"/>
    <x v="635"/>
    <s v="UN"/>
    <n v="1.9115"/>
    <n v="1"/>
    <m/>
    <n v="1.9115"/>
    <s v=""/>
    <n v="0"/>
    <n v="0"/>
  </r>
  <r>
    <n v="90780"/>
    <n v="3"/>
    <m/>
    <n v="2044"/>
    <x v="460"/>
    <s v="H"/>
    <n v="13.596734305430379"/>
    <n v="5"/>
    <m/>
    <n v="67.983671527151898"/>
    <s v=""/>
    <n v="0"/>
    <n v="0"/>
  </r>
  <r>
    <n v="90780"/>
    <n v="4"/>
    <m/>
    <n v="2041"/>
    <x v="454"/>
    <s v="H"/>
    <n v="18.820516146129485"/>
    <n v="5"/>
    <m/>
    <n v="94.102580730647418"/>
    <s v=""/>
    <n v="0"/>
    <n v="0"/>
  </r>
  <r>
    <n v="90780"/>
    <n v="5"/>
    <m/>
    <n v="55201"/>
    <x v="729"/>
    <s v="UN"/>
    <n v="5.7826000000000004"/>
    <n v="1"/>
    <m/>
    <n v="5.7826000000000004"/>
    <s v=""/>
    <n v="0"/>
    <n v="0"/>
  </r>
  <r>
    <n v="90780"/>
    <n v="6"/>
    <m/>
    <n v="52431"/>
    <x v="517"/>
    <s v="M"/>
    <n v="2.5066999999999999"/>
    <n v="10"/>
    <m/>
    <n v="25.067"/>
    <s v=""/>
    <n v="0"/>
    <n v="0"/>
  </r>
  <r>
    <n v="90785"/>
    <n v="0"/>
    <s v="PONTO COM CIGARRA DE SOBREPOR, TIPO COLEGIAL - CAIXA 3&quot;X3&quot;"/>
    <m/>
    <x v="0"/>
    <m/>
    <s v=""/>
    <m/>
    <s v="UN"/>
    <s v=""/>
    <n v="134.50552612889965"/>
    <s v=""/>
    <s v=""/>
  </r>
  <r>
    <n v="90785"/>
    <n v="1"/>
    <m/>
    <n v="59025"/>
    <x v="730"/>
    <s v="UN"/>
    <n v="36.93"/>
    <n v="1"/>
    <m/>
    <n v="36.93"/>
    <s v=""/>
    <n v="0"/>
    <n v="0"/>
  </r>
  <r>
    <n v="90785"/>
    <n v="2"/>
    <m/>
    <n v="2041"/>
    <x v="454"/>
    <s v="H"/>
    <n v="18.820516146129485"/>
    <n v="2.5"/>
    <m/>
    <n v="47.051290365323709"/>
    <s v=""/>
    <n v="0"/>
    <n v="0"/>
  </r>
  <r>
    <n v="90785"/>
    <n v="3"/>
    <m/>
    <n v="52431"/>
    <x v="517"/>
    <s v="M"/>
    <n v="2.5066999999999999"/>
    <n v="3"/>
    <m/>
    <n v="7.5200999999999993"/>
    <s v=""/>
    <n v="0"/>
    <n v="0"/>
  </r>
  <r>
    <n v="90785"/>
    <n v="4"/>
    <m/>
    <n v="54810"/>
    <x v="632"/>
    <s v="UN"/>
    <n v="3.6795"/>
    <n v="1"/>
    <m/>
    <n v="3.6795"/>
    <s v=""/>
    <n v="0"/>
    <n v="0"/>
  </r>
  <r>
    <n v="90785"/>
    <n v="5"/>
    <m/>
    <n v="52865"/>
    <x v="564"/>
    <s v="M"/>
    <n v="0.88880000000000003"/>
    <n v="6"/>
    <m/>
    <n v="5.3328000000000007"/>
    <s v=""/>
    <n v="0"/>
    <n v="0"/>
  </r>
  <r>
    <n v="90785"/>
    <n v="6"/>
    <m/>
    <n v="2044"/>
    <x v="460"/>
    <s v="H"/>
    <n v="13.596734305430379"/>
    <n v="2.5"/>
    <m/>
    <n v="33.991835763575949"/>
    <s v=""/>
    <n v="0"/>
    <n v="0"/>
  </r>
  <r>
    <n v="90790"/>
    <n v="0"/>
    <s v="PONTO DE LUZ - CAIXA FUNDO MÓVEL"/>
    <m/>
    <x v="0"/>
    <m/>
    <s v=""/>
    <m/>
    <s v="UN"/>
    <s v=""/>
    <n v="137.67620144499159"/>
    <s v=""/>
    <s v=""/>
  </r>
  <r>
    <n v="90790"/>
    <n v="1"/>
    <m/>
    <n v="52865"/>
    <x v="564"/>
    <s v="M"/>
    <n v="0.88880000000000003"/>
    <n v="18"/>
    <m/>
    <n v="15.9984"/>
    <s v=""/>
    <n v="0"/>
    <n v="0"/>
  </r>
  <r>
    <n v="90790"/>
    <n v="2"/>
    <m/>
    <n v="2044"/>
    <x v="460"/>
    <s v="H"/>
    <n v="13.596734305430379"/>
    <n v="3.2"/>
    <m/>
    <n v="43.509549777377217"/>
    <s v=""/>
    <n v="0"/>
    <n v="0"/>
  </r>
  <r>
    <n v="90790"/>
    <n v="3"/>
    <m/>
    <n v="54804"/>
    <x v="641"/>
    <s v="UN"/>
    <n v="1.5251999999999999"/>
    <n v="1"/>
    <m/>
    <n v="1.5251999999999999"/>
    <s v=""/>
    <n v="0"/>
    <n v="0"/>
  </r>
  <r>
    <n v="90790"/>
    <n v="4"/>
    <m/>
    <n v="58412"/>
    <x v="442"/>
    <s v="UN"/>
    <n v="0.37609999999999999"/>
    <n v="2"/>
    <m/>
    <n v="0.75219999999999998"/>
    <s v=""/>
    <n v="0"/>
    <n v="0"/>
  </r>
  <r>
    <n v="90790"/>
    <n v="5"/>
    <m/>
    <n v="52431"/>
    <x v="517"/>
    <s v="M"/>
    <n v="2.5066999999999999"/>
    <n v="6"/>
    <m/>
    <n v="15.040199999999999"/>
    <s v=""/>
    <n v="0"/>
    <n v="0"/>
  </r>
  <r>
    <n v="90790"/>
    <n v="6"/>
    <m/>
    <n v="58411"/>
    <x v="731"/>
    <s v="UN"/>
    <n v="0.3125"/>
    <n v="2"/>
    <m/>
    <n v="0.625"/>
    <s v=""/>
    <n v="0"/>
    <n v="0"/>
  </r>
  <r>
    <n v="90790"/>
    <n v="7"/>
    <m/>
    <n v="2041"/>
    <x v="454"/>
    <s v="H"/>
    <n v="18.820516146129485"/>
    <n v="3.2"/>
    <m/>
    <n v="60.225651667614358"/>
    <s v=""/>
    <n v="0"/>
    <n v="0"/>
  </r>
  <r>
    <n v="90795"/>
    <n v="0"/>
    <s v="PONTO DE LUZ - CONDULETE 3/4&quot;"/>
    <m/>
    <x v="0"/>
    <m/>
    <s v=""/>
    <m/>
    <s v="UN"/>
    <s v=""/>
    <n v="165.77950144499158"/>
    <s v=""/>
    <s v=""/>
  </r>
  <r>
    <n v="90795"/>
    <n v="1"/>
    <m/>
    <n v="54863"/>
    <x v="643"/>
    <s v="UN"/>
    <n v="12.6334"/>
    <n v="1"/>
    <m/>
    <n v="12.6334"/>
    <s v=""/>
    <n v="30"/>
    <n v="379.00200000000001"/>
  </r>
  <r>
    <n v="90795"/>
    <n v="2"/>
    <m/>
    <n v="58422"/>
    <x v="727"/>
    <s v="UN"/>
    <n v="0.4501"/>
    <n v="3"/>
    <m/>
    <n v="1.3503000000000001"/>
    <s v=""/>
    <n v="90"/>
    <n v="40.509"/>
  </r>
  <r>
    <n v="90795"/>
    <n v="3"/>
    <m/>
    <n v="52865"/>
    <x v="564"/>
    <s v="M"/>
    <n v="0.88880000000000003"/>
    <n v="18"/>
    <m/>
    <n v="15.9984"/>
    <s v=""/>
    <n v="540"/>
    <n v="479.952"/>
  </r>
  <r>
    <n v="90795"/>
    <n v="4"/>
    <m/>
    <n v="51631"/>
    <x v="545"/>
    <s v="M"/>
    <n v="5.3437000000000001"/>
    <n v="6"/>
    <m/>
    <n v="32.062200000000004"/>
    <s v=""/>
    <n v="180"/>
    <n v="961.8660000000001"/>
  </r>
  <r>
    <n v="90795"/>
    <n v="5"/>
    <m/>
    <n v="2041"/>
    <x v="454"/>
    <s v="H"/>
    <n v="18.820516146129485"/>
    <n v="3.2"/>
    <m/>
    <n v="60.225651667614358"/>
    <s v=""/>
    <n v="96"/>
    <n v="1806.7695500284308"/>
  </r>
  <r>
    <n v="90795"/>
    <n v="6"/>
    <m/>
    <n v="2044"/>
    <x v="460"/>
    <s v="H"/>
    <n v="13.596734305430379"/>
    <n v="3.2"/>
    <m/>
    <n v="43.509549777377217"/>
    <s v=""/>
    <n v="96"/>
    <n v="1305.2864933213166"/>
  </r>
  <r>
    <n v="90810"/>
    <n v="0"/>
    <s v="MINI DISJUNTOR - TIPO EUROPEU (IEC) - UNIPOLAR 6/25A"/>
    <m/>
    <x v="0"/>
    <m/>
    <s v=""/>
    <m/>
    <s v="UN"/>
    <s v=""/>
    <n v="15.272906458451795"/>
    <s v=""/>
    <s v=""/>
  </r>
  <r>
    <n v="90810"/>
    <n v="1"/>
    <m/>
    <n v="2041"/>
    <x v="454"/>
    <s v="H"/>
    <n v="18.820516146129485"/>
    <n v="0.4"/>
    <m/>
    <n v="7.5282064584517947"/>
    <s v=""/>
    <n v="0"/>
    <n v="0"/>
  </r>
  <r>
    <n v="90810"/>
    <n v="2"/>
    <m/>
    <n v="54450"/>
    <x v="732"/>
    <s v="UN"/>
    <n v="7.7446999999999999"/>
    <n v="1"/>
    <m/>
    <n v="7.7446999999999999"/>
    <s v=""/>
    <n v="0"/>
    <n v="0"/>
  </r>
  <r>
    <n v="90811"/>
    <n v="0"/>
    <s v="MINI DISJUNTOR - TIPO EUROPEU (IEC) - UNIPOLAR 32/50A"/>
    <m/>
    <x v="0"/>
    <m/>
    <s v=""/>
    <m/>
    <s v="UN"/>
    <s v=""/>
    <n v="15.508658073064742"/>
    <s v=""/>
    <s v=""/>
  </r>
  <r>
    <n v="90811"/>
    <n v="1"/>
    <m/>
    <n v="54451"/>
    <x v="733"/>
    <s v="UN"/>
    <n v="6.0983999999999998"/>
    <n v="1"/>
    <m/>
    <n v="6.0983999999999998"/>
    <s v=""/>
    <n v="0"/>
    <n v="0"/>
  </r>
  <r>
    <n v="90811"/>
    <n v="2"/>
    <m/>
    <n v="2041"/>
    <x v="454"/>
    <s v="H"/>
    <n v="18.820516146129485"/>
    <n v="0.5"/>
    <m/>
    <n v="9.4102580730647425"/>
    <s v=""/>
    <n v="0"/>
    <n v="0"/>
  </r>
  <r>
    <n v="90812"/>
    <n v="0"/>
    <s v="MINI DISJUNTOR - TIPO EUROPEU (IEC) - BIPOLAR 6/25A"/>
    <m/>
    <x v="0"/>
    <m/>
    <s v=""/>
    <m/>
    <s v="UN"/>
    <s v=""/>
    <n v="37.990612916903586"/>
    <s v=""/>
    <s v=""/>
  </r>
  <r>
    <n v="90812"/>
    <n v="1"/>
    <m/>
    <n v="54452"/>
    <x v="734"/>
    <s v="UN"/>
    <n v="22.934200000000001"/>
    <n v="1"/>
    <m/>
    <n v="22.934200000000001"/>
    <s v=""/>
    <n v="0"/>
    <n v="0"/>
  </r>
  <r>
    <n v="90812"/>
    <n v="2"/>
    <m/>
    <n v="2041"/>
    <x v="454"/>
    <s v="H"/>
    <n v="18.820516146129485"/>
    <n v="0.8"/>
    <m/>
    <n v="15.056412916903589"/>
    <s v=""/>
    <n v="0"/>
    <n v="0"/>
  </r>
  <r>
    <n v="90813"/>
    <n v="0"/>
    <s v="MINI DISJUNTOR - TIPO EUROPEU (IEC) -  BIPOLAR 32/50A"/>
    <m/>
    <x v="0"/>
    <m/>
    <s v=""/>
    <m/>
    <s v="UN"/>
    <s v=""/>
    <n v="42.603916146129485"/>
    <s v=""/>
    <s v=""/>
  </r>
  <r>
    <n v="90813"/>
    <n v="1"/>
    <m/>
    <n v="2041"/>
    <x v="454"/>
    <s v="H"/>
    <n v="18.820516146129485"/>
    <n v="1"/>
    <m/>
    <n v="18.820516146129485"/>
    <s v=""/>
    <n v="24"/>
    <n v="451.69238750710764"/>
  </r>
  <r>
    <n v="90813"/>
    <n v="2"/>
    <m/>
    <n v="54453"/>
    <x v="459"/>
    <s v="UN"/>
    <n v="23.7834"/>
    <n v="1"/>
    <m/>
    <n v="23.7834"/>
    <s v=""/>
    <n v="24"/>
    <n v="570.80160000000001"/>
  </r>
  <r>
    <n v="90814"/>
    <n v="0"/>
    <s v="MINI DISJUNTOR - TIPO EUROPEU (IEC) - TRIPOLAR 6/25A"/>
    <m/>
    <x v="0"/>
    <m/>
    <s v=""/>
    <m/>
    <s v="UN"/>
    <s v=""/>
    <n v="54.401219375355382"/>
    <s v=""/>
    <s v=""/>
  </r>
  <r>
    <n v="90814"/>
    <n v="1"/>
    <m/>
    <n v="2041"/>
    <x v="454"/>
    <s v="H"/>
    <n v="18.820516146129485"/>
    <n v="1.2"/>
    <m/>
    <n v="22.584619375355381"/>
    <s v=""/>
    <n v="0"/>
    <n v="0"/>
  </r>
  <r>
    <n v="90814"/>
    <n v="2"/>
    <m/>
    <n v="54454"/>
    <x v="735"/>
    <s v="UN"/>
    <n v="31.816600000000001"/>
    <n v="1"/>
    <m/>
    <n v="31.816600000000001"/>
    <s v=""/>
    <n v="0"/>
    <n v="0"/>
  </r>
  <r>
    <n v="90815"/>
    <n v="0"/>
    <s v="MINI DISJUNTOR - TIPO EUROPEU (IEC) - TRIPOLAR 32/50A"/>
    <m/>
    <x v="0"/>
    <m/>
    <s v=""/>
    <m/>
    <s v="UN"/>
    <s v=""/>
    <n v="59.088174219194229"/>
    <s v=""/>
    <s v=""/>
  </r>
  <r>
    <n v="90815"/>
    <n v="1"/>
    <m/>
    <n v="54455"/>
    <x v="736"/>
    <s v="UN"/>
    <n v="30.857399999999998"/>
    <n v="1"/>
    <m/>
    <n v="30.857399999999998"/>
    <s v=""/>
    <n v="0"/>
    <n v="0"/>
  </r>
  <r>
    <n v="90815"/>
    <n v="2"/>
    <m/>
    <n v="2041"/>
    <x v="454"/>
    <s v="H"/>
    <n v="18.820516146129485"/>
    <n v="1.5"/>
    <m/>
    <n v="28.230774219194227"/>
    <s v=""/>
    <n v="0"/>
    <n v="0"/>
  </r>
  <r>
    <n v="90816"/>
    <n v="0"/>
    <s v="MINI DISJUNTOR - TIPO EUROPEU (IEC) - TRIPOLAR 63A"/>
    <m/>
    <x v="0"/>
    <m/>
    <s v=""/>
    <m/>
    <s v="UN"/>
    <s v=""/>
    <n v="63.401729063033073"/>
    <s v=""/>
    <s v=""/>
  </r>
  <r>
    <n v="90816"/>
    <n v="1"/>
    <m/>
    <n v="2041"/>
    <x v="454"/>
    <s v="H"/>
    <n v="18.820516146129485"/>
    <n v="1.8"/>
    <m/>
    <n v="33.876929063033074"/>
    <s v=""/>
    <n v="0"/>
    <n v="0"/>
  </r>
  <r>
    <n v="90816"/>
    <n v="2"/>
    <m/>
    <n v="61009"/>
    <x v="737"/>
    <s v="UN"/>
    <n v="29.524799999999999"/>
    <n v="1"/>
    <m/>
    <n v="29.524799999999999"/>
    <s v=""/>
    <n v="0"/>
    <n v="0"/>
  </r>
  <r>
    <n v="90817"/>
    <n v="0"/>
    <s v="MINI DISJUNTOR - TIPO EUROPEU (IEC) - TRIPOLAR 80A"/>
    <m/>
    <x v="0"/>
    <m/>
    <s v=""/>
    <m/>
    <s v="UN"/>
    <s v=""/>
    <n v="117.35537421919423"/>
    <s v=""/>
    <s v=""/>
  </r>
  <r>
    <n v="90817"/>
    <n v="1"/>
    <m/>
    <n v="61083"/>
    <x v="738"/>
    <s v="UN"/>
    <n v="89.124600000000001"/>
    <n v="1"/>
    <m/>
    <n v="89.124600000000001"/>
    <s v=""/>
    <n v="0"/>
    <n v="0"/>
  </r>
  <r>
    <n v="90817"/>
    <n v="2"/>
    <m/>
    <n v="2041"/>
    <x v="454"/>
    <s v="H"/>
    <n v="18.820516146129485"/>
    <n v="1.5"/>
    <m/>
    <n v="28.230774219194227"/>
    <s v=""/>
    <n v="0"/>
    <n v="0"/>
  </r>
  <r>
    <n v="90818"/>
    <n v="0"/>
    <s v="MINI DISJUNTOR - TIPO EUROPEU (IEC) - TRIPOLAR 100A"/>
    <m/>
    <x v="0"/>
    <m/>
    <s v=""/>
    <m/>
    <s v="UN"/>
    <s v=""/>
    <n v="116.38957421919423"/>
    <s v=""/>
    <s v=""/>
  </r>
  <r>
    <n v="90818"/>
    <n v="1"/>
    <m/>
    <n v="2041"/>
    <x v="454"/>
    <s v="H"/>
    <n v="18.820516146129485"/>
    <n v="1.5"/>
    <m/>
    <n v="28.230774219194227"/>
    <s v=""/>
    <n v="1.5"/>
    <n v="28.230774219194227"/>
  </r>
  <r>
    <n v="90818"/>
    <n v="2"/>
    <m/>
    <n v="61080"/>
    <x v="739"/>
    <s v="UN"/>
    <n v="88.158799999999999"/>
    <n v="1"/>
    <m/>
    <n v="88.158799999999999"/>
    <s v=""/>
    <n v="1"/>
    <n v="88.158799999999999"/>
  </r>
  <r>
    <n v="90819"/>
    <n v="0"/>
    <s v="MINI DISJUNTOR - TIPO EUROPEU (IEC) - BIPOLAR 63A"/>
    <m/>
    <x v="0"/>
    <m/>
    <s v=""/>
    <m/>
    <s v="UN"/>
    <s v=""/>
    <n v="40.50281614612949"/>
    <s v=""/>
    <s v=""/>
  </r>
  <r>
    <n v="90819"/>
    <n v="1"/>
    <m/>
    <n v="2041"/>
    <x v="454"/>
    <s v="H"/>
    <n v="18.820516146129485"/>
    <n v="1"/>
    <m/>
    <n v="18.820516146129485"/>
    <s v=""/>
    <n v="0"/>
    <n v="0"/>
  </r>
  <r>
    <n v="90819"/>
    <n v="2"/>
    <m/>
    <n v="61081"/>
    <x v="740"/>
    <s v="UN"/>
    <n v="21.682300000000001"/>
    <n v="1"/>
    <m/>
    <n v="21.682300000000001"/>
    <s v=""/>
    <n v="0"/>
    <n v="0"/>
  </r>
  <r>
    <n v="90820"/>
    <n v="0"/>
    <s v="MINI DISJUNTOR - TIPO EUROPEU (IEC) - BIPOLAR 80A"/>
    <m/>
    <x v="0"/>
    <m/>
    <s v=""/>
    <m/>
    <s v="UN"/>
    <s v=""/>
    <n v="82.734216146129484"/>
    <s v=""/>
    <s v=""/>
  </r>
  <r>
    <n v="90820"/>
    <n v="1"/>
    <m/>
    <n v="2041"/>
    <x v="454"/>
    <s v="H"/>
    <n v="18.820516146129485"/>
    <n v="1"/>
    <m/>
    <n v="18.820516146129485"/>
    <s v=""/>
    <n v="0"/>
    <n v="0"/>
  </r>
  <r>
    <n v="90820"/>
    <n v="2"/>
    <m/>
    <n v="61082"/>
    <x v="483"/>
    <s v="UN"/>
    <n v="63.913699999999999"/>
    <n v="1"/>
    <m/>
    <n v="63.913699999999999"/>
    <s v=""/>
    <n v="0"/>
    <n v="0"/>
  </r>
  <r>
    <n v="90821"/>
    <n v="0"/>
    <s v="DISJUNTOR AUTOMÁTICO TRIPOLAR A SECO  800A/600V"/>
    <m/>
    <x v="0"/>
    <m/>
    <s v=""/>
    <m/>
    <s v="UN"/>
    <s v=""/>
    <n v="12727.968309578548"/>
    <s v=""/>
    <s v=""/>
  </r>
  <r>
    <n v="90821"/>
    <n v="1"/>
    <m/>
    <n v="2041"/>
    <x v="454"/>
    <s v="H"/>
    <n v="18.820516146129485"/>
    <n v="8"/>
    <m/>
    <n v="150.56412916903588"/>
    <s v=""/>
    <n v="0"/>
    <n v="0"/>
  </r>
  <r>
    <n v="90821"/>
    <n v="2"/>
    <m/>
    <n v="1037"/>
    <x v="534"/>
    <s v="H"/>
    <n v="35.200851491517405"/>
    <n v="4"/>
    <m/>
    <n v="140.80340596606962"/>
    <s v=""/>
    <n v="0"/>
    <n v="0"/>
  </r>
  <r>
    <n v="90821"/>
    <n v="3"/>
    <m/>
    <n v="54459"/>
    <x v="741"/>
    <s v="UN"/>
    <n v="12327.8269"/>
    <n v="1"/>
    <m/>
    <n v="12327.8269"/>
    <s v=""/>
    <n v="0"/>
    <n v="0"/>
  </r>
  <r>
    <n v="90821"/>
    <n v="4"/>
    <m/>
    <n v="2044"/>
    <x v="460"/>
    <s v="H"/>
    <n v="13.596734305430379"/>
    <n v="8"/>
    <m/>
    <n v="108.77387444344303"/>
    <s v=""/>
    <n v="0"/>
    <n v="0"/>
  </r>
  <r>
    <n v="90822"/>
    <n v="0"/>
    <s v="DISJUNTOR AUTOMÁTICO TRIPOLAR A SECO 1000A/600V"/>
    <m/>
    <x v="0"/>
    <m/>
    <s v=""/>
    <m/>
    <s v="UN"/>
    <s v=""/>
    <n v="13310.969209578549"/>
    <s v=""/>
    <s v=""/>
  </r>
  <r>
    <n v="90822"/>
    <n v="1"/>
    <m/>
    <n v="1037"/>
    <x v="534"/>
    <s v="H"/>
    <n v="35.200851491517405"/>
    <n v="4"/>
    <m/>
    <n v="140.80340596606962"/>
    <s v=""/>
    <n v="0"/>
    <n v="0"/>
  </r>
  <r>
    <n v="90822"/>
    <n v="2"/>
    <m/>
    <n v="2041"/>
    <x v="454"/>
    <s v="H"/>
    <n v="18.820516146129485"/>
    <n v="8"/>
    <m/>
    <n v="150.56412916903588"/>
    <s v=""/>
    <n v="0"/>
    <n v="0"/>
  </r>
  <r>
    <n v="90822"/>
    <n v="3"/>
    <m/>
    <n v="2044"/>
    <x v="460"/>
    <s v="H"/>
    <n v="13.596734305430379"/>
    <n v="8"/>
    <m/>
    <n v="108.77387444344303"/>
    <s v=""/>
    <n v="0"/>
    <n v="0"/>
  </r>
  <r>
    <n v="90822"/>
    <n v="4"/>
    <m/>
    <n v="54458"/>
    <x v="742"/>
    <s v="UN"/>
    <n v="12910.827799999999"/>
    <n v="1"/>
    <m/>
    <n v="12910.827799999999"/>
    <s v=""/>
    <n v="0"/>
    <n v="0"/>
  </r>
  <r>
    <n v="90823"/>
    <n v="0"/>
    <s v="DISJUNTOR AUTOMÁTICO TRIPOLAR A SECO 1250A/600V"/>
    <m/>
    <x v="0"/>
    <m/>
    <s v=""/>
    <m/>
    <s v="UN"/>
    <s v=""/>
    <n v="13181.09840957855"/>
    <s v=""/>
    <s v=""/>
  </r>
  <r>
    <n v="90823"/>
    <n v="1"/>
    <m/>
    <n v="1037"/>
    <x v="534"/>
    <s v="H"/>
    <n v="35.200851491517405"/>
    <n v="4"/>
    <m/>
    <n v="140.80340596606962"/>
    <s v=""/>
    <n v="0"/>
    <n v="0"/>
  </r>
  <r>
    <n v="90823"/>
    <n v="2"/>
    <m/>
    <n v="2044"/>
    <x v="460"/>
    <s v="H"/>
    <n v="13.596734305430379"/>
    <n v="8"/>
    <m/>
    <n v="108.77387444344303"/>
    <s v=""/>
    <n v="0"/>
    <n v="0"/>
  </r>
  <r>
    <n v="90823"/>
    <n v="3"/>
    <m/>
    <n v="2041"/>
    <x v="454"/>
    <s v="H"/>
    <n v="18.820516146129485"/>
    <n v="8"/>
    <m/>
    <n v="150.56412916903588"/>
    <s v=""/>
    <n v="0"/>
    <n v="0"/>
  </r>
  <r>
    <n v="90823"/>
    <n v="4"/>
    <m/>
    <n v="54460"/>
    <x v="743"/>
    <s v="UN"/>
    <n v="12780.957"/>
    <n v="1"/>
    <m/>
    <n v="12780.957"/>
    <s v=""/>
    <n v="0"/>
    <n v="0"/>
  </r>
  <r>
    <n v="90824"/>
    <n v="0"/>
    <s v="DISJUNTOR AUTOMÁTICO TRIPOLAR A SECO 1600A/600V"/>
    <m/>
    <x v="0"/>
    <m/>
    <s v=""/>
    <m/>
    <s v="UN"/>
    <s v=""/>
    <n v="13348.479809578548"/>
    <s v=""/>
    <s v=""/>
  </r>
  <r>
    <n v="90824"/>
    <n v="1"/>
    <m/>
    <n v="54456"/>
    <x v="744"/>
    <s v="UN"/>
    <n v="12948.338400000001"/>
    <n v="1"/>
    <m/>
    <n v="12948.338400000001"/>
    <s v=""/>
    <n v="0"/>
    <n v="0"/>
  </r>
  <r>
    <n v="90824"/>
    <n v="2"/>
    <m/>
    <n v="2044"/>
    <x v="460"/>
    <s v="H"/>
    <n v="13.596734305430379"/>
    <n v="8"/>
    <m/>
    <n v="108.77387444344303"/>
    <s v=""/>
    <n v="0"/>
    <n v="0"/>
  </r>
  <r>
    <n v="90824"/>
    <n v="3"/>
    <m/>
    <n v="1037"/>
    <x v="534"/>
    <s v="H"/>
    <n v="35.200851491517405"/>
    <n v="4"/>
    <m/>
    <n v="140.80340596606962"/>
    <s v=""/>
    <n v="0"/>
    <n v="0"/>
  </r>
  <r>
    <n v="90824"/>
    <n v="4"/>
    <m/>
    <n v="2041"/>
    <x v="454"/>
    <s v="H"/>
    <n v="18.820516146129485"/>
    <n v="8"/>
    <m/>
    <n v="150.56412916903588"/>
    <s v=""/>
    <n v="0"/>
    <n v="0"/>
  </r>
  <r>
    <n v="90825"/>
    <n v="0"/>
    <s v="DISJUNTOR AUTOMÁTICO TRIPOLAR A SECO 2000A/600V"/>
    <m/>
    <x v="0"/>
    <m/>
    <s v=""/>
    <m/>
    <s v="UN"/>
    <s v=""/>
    <n v="16199.377809578547"/>
    <s v=""/>
    <s v=""/>
  </r>
  <r>
    <n v="90825"/>
    <n v="1"/>
    <m/>
    <n v="2044"/>
    <x v="460"/>
    <s v="H"/>
    <n v="13.596734305430379"/>
    <n v="8"/>
    <m/>
    <n v="108.77387444344303"/>
    <s v=""/>
    <n v="0"/>
    <n v="0"/>
  </r>
  <r>
    <n v="90825"/>
    <n v="2"/>
    <m/>
    <n v="54461"/>
    <x v="745"/>
    <s v="UN"/>
    <n v="15799.2364"/>
    <n v="1"/>
    <m/>
    <n v="15799.2364"/>
    <s v=""/>
    <n v="0"/>
    <n v="0"/>
  </r>
  <r>
    <n v="90825"/>
    <n v="3"/>
    <m/>
    <n v="2041"/>
    <x v="454"/>
    <s v="H"/>
    <n v="18.820516146129485"/>
    <n v="8"/>
    <m/>
    <n v="150.56412916903588"/>
    <s v=""/>
    <n v="0"/>
    <n v="0"/>
  </r>
  <r>
    <n v="90825"/>
    <n v="4"/>
    <m/>
    <n v="1037"/>
    <x v="534"/>
    <s v="H"/>
    <n v="35.200851491517405"/>
    <n v="4"/>
    <m/>
    <n v="140.80340596606962"/>
    <s v=""/>
    <n v="0"/>
    <n v="0"/>
  </r>
  <r>
    <n v="90826"/>
    <n v="0"/>
    <s v="DISJUNTOR AUTOMÁTICO TRIPOLAR A SECO 2500A/600V"/>
    <m/>
    <x v="0"/>
    <m/>
    <s v=""/>
    <m/>
    <s v="UN"/>
    <s v=""/>
    <n v="26941.401809578547"/>
    <s v=""/>
    <s v=""/>
  </r>
  <r>
    <n v="90826"/>
    <n v="1"/>
    <m/>
    <n v="1037"/>
    <x v="534"/>
    <s v="H"/>
    <n v="35.200851491517405"/>
    <n v="4"/>
    <m/>
    <n v="140.80340596606962"/>
    <s v=""/>
    <n v="0"/>
    <n v="0"/>
  </r>
  <r>
    <n v="90826"/>
    <n v="2"/>
    <m/>
    <n v="2041"/>
    <x v="454"/>
    <s v="H"/>
    <n v="18.820516146129485"/>
    <n v="8"/>
    <m/>
    <n v="150.56412916903588"/>
    <s v=""/>
    <n v="0"/>
    <n v="0"/>
  </r>
  <r>
    <n v="90826"/>
    <n v="3"/>
    <m/>
    <n v="2044"/>
    <x v="460"/>
    <s v="H"/>
    <n v="13.596734305430379"/>
    <n v="8"/>
    <m/>
    <n v="108.77387444344303"/>
    <s v=""/>
    <n v="0"/>
    <n v="0"/>
  </r>
  <r>
    <n v="90826"/>
    <n v="4"/>
    <m/>
    <n v="54457"/>
    <x v="746"/>
    <s v="UN"/>
    <n v="26541.260399999999"/>
    <n v="1"/>
    <m/>
    <n v="26541.260399999999"/>
    <s v=""/>
    <n v="0"/>
    <n v="0"/>
  </r>
  <r>
    <n v="90827"/>
    <n v="0"/>
    <s v="DISJUNTOR AUTOMÁTICO TRIPOLAR A SECO 3200A/600V"/>
    <m/>
    <x v="0"/>
    <m/>
    <s v=""/>
    <m/>
    <s v="UN"/>
    <s v=""/>
    <n v="29488.027009578549"/>
    <s v=""/>
    <s v=""/>
  </r>
  <r>
    <n v="90827"/>
    <n v="1"/>
    <m/>
    <n v="1037"/>
    <x v="534"/>
    <s v="H"/>
    <n v="35.200851491517405"/>
    <n v="4"/>
    <m/>
    <n v="140.80340596606962"/>
    <s v=""/>
    <n v="0"/>
    <n v="0"/>
  </r>
  <r>
    <n v="90827"/>
    <n v="2"/>
    <m/>
    <n v="2041"/>
    <x v="454"/>
    <s v="H"/>
    <n v="18.820516146129485"/>
    <n v="8"/>
    <m/>
    <n v="150.56412916903588"/>
    <s v=""/>
    <n v="0"/>
    <n v="0"/>
  </r>
  <r>
    <n v="90827"/>
    <n v="3"/>
    <m/>
    <n v="2044"/>
    <x v="460"/>
    <s v="H"/>
    <n v="13.596734305430379"/>
    <n v="8"/>
    <m/>
    <n v="108.77387444344303"/>
    <s v=""/>
    <n v="0"/>
    <n v="0"/>
  </r>
  <r>
    <n v="90827"/>
    <n v="4"/>
    <m/>
    <n v="54462"/>
    <x v="747"/>
    <s v="UN"/>
    <n v="29087.885600000001"/>
    <n v="1"/>
    <m/>
    <n v="29087.885600000001"/>
    <s v=""/>
    <n v="0"/>
    <n v="0"/>
  </r>
  <r>
    <n v="90831"/>
    <n v="0"/>
    <s v="DISJUNTOR CAIXA MOLDADA BIPOLAR 100A COM DISPARADOR TERMOMAGNÉTICO AJUSTÁVEL"/>
    <m/>
    <x v="0"/>
    <m/>
    <s v=""/>
    <m/>
    <s v="UN"/>
    <s v=""/>
    <n v="693.08512628763049"/>
    <s v=""/>
    <s v=""/>
  </r>
  <r>
    <n v="90831"/>
    <n v="1"/>
    <m/>
    <n v="2044"/>
    <x v="460"/>
    <s v="H"/>
    <n v="13.596734305430379"/>
    <n v="1.2"/>
    <m/>
    <n v="16.316081166516454"/>
    <s v=""/>
    <n v="0"/>
    <n v="0"/>
  </r>
  <r>
    <n v="90831"/>
    <n v="2"/>
    <m/>
    <n v="54470"/>
    <x v="748"/>
    <s v="UN"/>
    <n v="636.58399999999995"/>
    <n v="1"/>
    <m/>
    <n v="636.58399999999995"/>
    <s v=""/>
    <n v="0"/>
    <n v="0"/>
  </r>
  <r>
    <n v="90831"/>
    <n v="3"/>
    <m/>
    <n v="1037"/>
    <x v="534"/>
    <s v="H"/>
    <n v="35.200851491517405"/>
    <n v="0.5"/>
    <m/>
    <n v="17.600425745758702"/>
    <s v=""/>
    <n v="0"/>
    <n v="0"/>
  </r>
  <r>
    <n v="90831"/>
    <n v="4"/>
    <m/>
    <n v="2041"/>
    <x v="454"/>
    <s v="H"/>
    <n v="18.820516146129485"/>
    <n v="1.2"/>
    <m/>
    <n v="22.584619375355381"/>
    <s v=""/>
    <n v="0"/>
    <n v="0"/>
  </r>
  <r>
    <n v="90833"/>
    <n v="0"/>
    <s v="DISJUNTOR CAIXA MOLDADA BIPOLAR 150A COM DISPARADOR TERMOMAGNÉTICO AJUSTÁVEL"/>
    <m/>
    <x v="0"/>
    <m/>
    <s v=""/>
    <m/>
    <s v="UN"/>
    <s v=""/>
    <n v="1300.2798262876306"/>
    <s v=""/>
    <s v=""/>
  </r>
  <r>
    <n v="90833"/>
    <n v="1"/>
    <m/>
    <n v="1037"/>
    <x v="534"/>
    <s v="H"/>
    <n v="35.200851491517405"/>
    <n v="0.5"/>
    <m/>
    <n v="17.600425745758702"/>
    <s v=""/>
    <n v="0"/>
    <n v="0"/>
  </r>
  <r>
    <n v="90833"/>
    <n v="2"/>
    <m/>
    <n v="2041"/>
    <x v="454"/>
    <s v="H"/>
    <n v="18.820516146129485"/>
    <n v="1.2"/>
    <m/>
    <n v="22.584619375355381"/>
    <s v=""/>
    <n v="0"/>
    <n v="0"/>
  </r>
  <r>
    <n v="90833"/>
    <n v="3"/>
    <m/>
    <n v="2044"/>
    <x v="460"/>
    <s v="H"/>
    <n v="13.596734305430379"/>
    <n v="1.2"/>
    <m/>
    <n v="16.316081166516454"/>
    <s v=""/>
    <n v="0"/>
    <n v="0"/>
  </r>
  <r>
    <n v="90833"/>
    <n v="4"/>
    <m/>
    <n v="54472"/>
    <x v="749"/>
    <s v="UN"/>
    <n v="1243.7787000000001"/>
    <n v="1"/>
    <m/>
    <n v="1243.7787000000001"/>
    <s v=""/>
    <n v="0"/>
    <n v="0"/>
  </r>
  <r>
    <n v="90835"/>
    <n v="0"/>
    <s v="DISJUNTOR CAIXA MOLDADA BIPOLAR 200A COM DISPARADOR TERMOMAGNÉTICO AJUSTÁVEL"/>
    <m/>
    <x v="0"/>
    <m/>
    <s v=""/>
    <m/>
    <s v="UN"/>
    <s v=""/>
    <n v="3259.9529014230989"/>
    <s v=""/>
    <s v=""/>
  </r>
  <r>
    <n v="90835"/>
    <n v="1"/>
    <m/>
    <n v="1037"/>
    <x v="534"/>
    <s v="H"/>
    <n v="35.200851491517405"/>
    <n v="0.5"/>
    <m/>
    <n v="17.600425745758702"/>
    <s v=""/>
    <n v="0"/>
    <n v="0"/>
  </r>
  <r>
    <n v="90835"/>
    <n v="2"/>
    <m/>
    <n v="54474"/>
    <x v="750"/>
    <s v="UN"/>
    <n v="3193.7266"/>
    <n v="1"/>
    <m/>
    <n v="3193.7266"/>
    <s v=""/>
    <n v="0"/>
    <n v="0"/>
  </r>
  <r>
    <n v="90835"/>
    <n v="3"/>
    <m/>
    <n v="2041"/>
    <x v="454"/>
    <s v="H"/>
    <n v="18.820516146129485"/>
    <n v="1.5"/>
    <m/>
    <n v="28.230774219194227"/>
    <s v=""/>
    <n v="0"/>
    <n v="0"/>
  </r>
  <r>
    <n v="90835"/>
    <n v="4"/>
    <m/>
    <n v="2044"/>
    <x v="460"/>
    <s v="H"/>
    <n v="13.596734305430379"/>
    <n v="1.5"/>
    <m/>
    <n v="20.395101458145568"/>
    <s v=""/>
    <n v="0"/>
    <n v="0"/>
  </r>
  <r>
    <n v="90837"/>
    <n v="0"/>
    <s v="DISJUNTOR CX MOLDADA BIPOLAR 250A C/ DISPARADOR TERM/MAGNET. AJUSTÁVEL"/>
    <m/>
    <x v="0"/>
    <m/>
    <s v=""/>
    <m/>
    <s v="UN"/>
    <s v=""/>
    <n v="3259.9529014230989"/>
    <s v=""/>
    <s v=""/>
  </r>
  <r>
    <n v="90837"/>
    <n v="1"/>
    <m/>
    <n v="1037"/>
    <x v="534"/>
    <s v="H"/>
    <n v="35.200851491517405"/>
    <n v="0.5"/>
    <m/>
    <n v="17.600425745758702"/>
    <s v=""/>
    <n v="0"/>
    <n v="0"/>
  </r>
  <r>
    <n v="90837"/>
    <n v="2"/>
    <m/>
    <n v="2041"/>
    <x v="454"/>
    <s v="H"/>
    <n v="18.820516146129485"/>
    <n v="1.5"/>
    <m/>
    <n v="28.230774219194227"/>
    <s v=""/>
    <n v="0"/>
    <n v="0"/>
  </r>
  <r>
    <n v="90837"/>
    <n v="3"/>
    <m/>
    <n v="54476"/>
    <x v="751"/>
    <s v="UN"/>
    <n v="3193.7266"/>
    <n v="1"/>
    <m/>
    <n v="3193.7266"/>
    <s v=""/>
    <n v="0"/>
    <n v="0"/>
  </r>
  <r>
    <n v="90837"/>
    <n v="4"/>
    <m/>
    <n v="2044"/>
    <x v="460"/>
    <s v="H"/>
    <n v="13.596734305430379"/>
    <n v="1.5"/>
    <m/>
    <n v="20.395101458145568"/>
    <s v=""/>
    <n v="0"/>
    <n v="0"/>
  </r>
  <r>
    <n v="90846"/>
    <n v="0"/>
    <s v="DISJUNTOR CAIXA MOLDADA TRIPOLAR 100A COM DISPARADOR TERMOMAGNÉTICO AJUSTÁVEL"/>
    <m/>
    <x v="0"/>
    <m/>
    <s v=""/>
    <m/>
    <s v="UN"/>
    <s v=""/>
    <n v="1164.9138617077181"/>
    <s v=""/>
    <s v=""/>
  </r>
  <r>
    <n v="90846"/>
    <n v="1"/>
    <m/>
    <n v="1037"/>
    <x v="534"/>
    <s v="H"/>
    <n v="35.200851491517405"/>
    <n v="0.6"/>
    <m/>
    <n v="21.120510894910442"/>
    <s v=""/>
    <n v="0"/>
    <n v="0"/>
  </r>
  <r>
    <n v="90846"/>
    <n v="2"/>
    <m/>
    <n v="2041"/>
    <x v="454"/>
    <s v="H"/>
    <n v="18.820516146129485"/>
    <n v="1.8"/>
    <m/>
    <n v="33.876929063033074"/>
    <s v=""/>
    <n v="0"/>
    <n v="0"/>
  </r>
  <r>
    <n v="90846"/>
    <n v="3"/>
    <m/>
    <n v="2044"/>
    <x v="460"/>
    <s v="H"/>
    <n v="13.596734305430379"/>
    <n v="1.8"/>
    <m/>
    <n v="24.474121749774682"/>
    <s v=""/>
    <n v="0"/>
    <n v="0"/>
  </r>
  <r>
    <n v="90846"/>
    <n v="4"/>
    <m/>
    <n v="54485"/>
    <x v="752"/>
    <s v="UN"/>
    <n v="1085.4422999999999"/>
    <n v="1"/>
    <m/>
    <n v="1085.4422999999999"/>
    <s v=""/>
    <n v="0"/>
    <n v="0"/>
  </r>
  <r>
    <n v="90847"/>
    <n v="0"/>
    <s v="DISJUNTOR CAIXA MOLDADA TRIPOLAR 125A COM DISPARADOR TERMOMAGNÉTICO AJUSTÁVEL"/>
    <m/>
    <x v="0"/>
    <m/>
    <s v=""/>
    <m/>
    <s v="UN"/>
    <s v=""/>
    <n v="1279.5654617077182"/>
    <s v=""/>
    <s v=""/>
  </r>
  <r>
    <n v="90847"/>
    <n v="1"/>
    <m/>
    <n v="1037"/>
    <x v="534"/>
    <s v="H"/>
    <n v="35.200851491517405"/>
    <n v="0.6"/>
    <m/>
    <n v="21.120510894910442"/>
    <s v=""/>
    <n v="0"/>
    <n v="0"/>
  </r>
  <r>
    <n v="90847"/>
    <n v="2"/>
    <m/>
    <n v="2041"/>
    <x v="454"/>
    <s v="H"/>
    <n v="18.820516146129485"/>
    <n v="1.8"/>
    <m/>
    <n v="33.876929063033074"/>
    <s v=""/>
    <n v="0"/>
    <n v="0"/>
  </r>
  <r>
    <n v="90847"/>
    <n v="3"/>
    <m/>
    <n v="2044"/>
    <x v="460"/>
    <s v="H"/>
    <n v="13.596734305430379"/>
    <n v="1.8"/>
    <m/>
    <n v="24.474121749774682"/>
    <s v=""/>
    <n v="0"/>
    <n v="0"/>
  </r>
  <r>
    <n v="90847"/>
    <n v="4"/>
    <m/>
    <n v="54486"/>
    <x v="753"/>
    <s v="UN"/>
    <n v="1200.0939000000001"/>
    <n v="1"/>
    <m/>
    <n v="1200.0939000000001"/>
    <s v=""/>
    <n v="0"/>
    <n v="0"/>
  </r>
  <r>
    <n v="90848"/>
    <n v="0"/>
    <s v="DISJUNTOR CAIXA MOLDADA TRIPOLAR 150A COM DISPARADOR TERMOMAGNÉTICO AJUSTÁVEL"/>
    <m/>
    <x v="0"/>
    <m/>
    <s v=""/>
    <m/>
    <s v="UN"/>
    <s v=""/>
    <n v="1282.4754617077181"/>
    <s v=""/>
    <s v=""/>
  </r>
  <r>
    <n v="90848"/>
    <n v="1"/>
    <m/>
    <n v="2041"/>
    <x v="454"/>
    <s v="H"/>
    <n v="18.820516146129485"/>
    <n v="1.8"/>
    <m/>
    <n v="33.876929063033074"/>
    <s v=""/>
    <n v="0"/>
    <n v="0"/>
  </r>
  <r>
    <n v="90848"/>
    <n v="2"/>
    <m/>
    <n v="1037"/>
    <x v="534"/>
    <s v="H"/>
    <n v="35.200851491517405"/>
    <n v="0.6"/>
    <m/>
    <n v="21.120510894910442"/>
    <s v=""/>
    <n v="0"/>
    <n v="0"/>
  </r>
  <r>
    <n v="90848"/>
    <n v="3"/>
    <m/>
    <n v="54487"/>
    <x v="754"/>
    <s v="UN"/>
    <n v="1203.0038999999999"/>
    <n v="1"/>
    <m/>
    <n v="1203.0038999999999"/>
    <s v=""/>
    <n v="0"/>
    <n v="0"/>
  </r>
  <r>
    <n v="90848"/>
    <n v="4"/>
    <m/>
    <n v="2044"/>
    <x v="460"/>
    <s v="H"/>
    <n v="13.596734305430379"/>
    <n v="1.8"/>
    <m/>
    <n v="24.474121749774682"/>
    <s v=""/>
    <n v="0"/>
    <n v="0"/>
  </r>
  <r>
    <n v="90850"/>
    <n v="0"/>
    <s v="DISJUNTOR CAIXA MOLDADA TRIPOLAR 200A COM DISPARADOR TERMOMAGNÉTICO AJUSTÁVEL"/>
    <m/>
    <x v="0"/>
    <m/>
    <s v=""/>
    <m/>
    <s v="UN"/>
    <s v=""/>
    <n v="1438.0144368431863"/>
    <s v=""/>
    <s v=""/>
  </r>
  <r>
    <n v="90850"/>
    <n v="1"/>
    <m/>
    <n v="2041"/>
    <x v="454"/>
    <s v="H"/>
    <n v="18.820516146129485"/>
    <n v="2.1"/>
    <m/>
    <n v="39.523083906871918"/>
    <s v=""/>
    <n v="0"/>
    <n v="0"/>
  </r>
  <r>
    <n v="90850"/>
    <n v="2"/>
    <m/>
    <n v="2044"/>
    <x v="460"/>
    <s v="H"/>
    <n v="13.596734305430379"/>
    <n v="2.1"/>
    <m/>
    <n v="28.553142041403799"/>
    <s v=""/>
    <n v="0"/>
    <n v="0"/>
  </r>
  <r>
    <n v="90850"/>
    <n v="3"/>
    <m/>
    <n v="54489"/>
    <x v="755"/>
    <s v="UN"/>
    <n v="1348.8177000000001"/>
    <n v="1"/>
    <m/>
    <n v="1348.8177000000001"/>
    <s v=""/>
    <n v="0"/>
    <n v="0"/>
  </r>
  <r>
    <n v="90850"/>
    <n v="4"/>
    <m/>
    <n v="1037"/>
    <x v="534"/>
    <s v="H"/>
    <n v="35.200851491517405"/>
    <n v="0.6"/>
    <m/>
    <n v="21.120510894910442"/>
    <s v=""/>
    <n v="0"/>
    <n v="0"/>
  </r>
  <r>
    <n v="90852"/>
    <n v="0"/>
    <s v="DISJUNTOR CAIXA MOLDADA TRIPOLAR 250A COM DISPARADOR TERMOMAGNÉTICO AJUSTÁVEL"/>
    <m/>
    <x v="0"/>
    <m/>
    <s v=""/>
    <m/>
    <s v="UN"/>
    <s v=""/>
    <n v="1352.1963368431864"/>
    <s v=""/>
    <s v=""/>
  </r>
  <r>
    <n v="90852"/>
    <n v="1"/>
    <m/>
    <n v="1037"/>
    <x v="534"/>
    <s v="H"/>
    <n v="35.200851491517405"/>
    <n v="0.6"/>
    <m/>
    <n v="21.120510894910442"/>
    <s v=""/>
    <n v="0"/>
    <n v="0"/>
  </r>
  <r>
    <n v="90852"/>
    <n v="2"/>
    <m/>
    <n v="54491"/>
    <x v="756"/>
    <s v="UN"/>
    <n v="1262.9996000000001"/>
    <n v="1"/>
    <m/>
    <n v="1262.9996000000001"/>
    <s v=""/>
    <n v="0"/>
    <n v="0"/>
  </r>
  <r>
    <n v="90852"/>
    <n v="3"/>
    <m/>
    <n v="2041"/>
    <x v="454"/>
    <s v="H"/>
    <n v="18.820516146129485"/>
    <n v="2.1"/>
    <m/>
    <n v="39.523083906871918"/>
    <s v=""/>
    <n v="0"/>
    <n v="0"/>
  </r>
  <r>
    <n v="90852"/>
    <n v="4"/>
    <m/>
    <n v="2044"/>
    <x v="460"/>
    <s v="H"/>
    <n v="13.596734305430379"/>
    <n v="2.1"/>
    <m/>
    <n v="28.553142041403799"/>
    <s v=""/>
    <n v="0"/>
    <n v="0"/>
  </r>
  <r>
    <n v="90853"/>
    <n v="0"/>
    <s v="DISJUNTOR CAIXA MOLDADA TRIPOLAR 300A COM DISPARADOR TERMOMAGNÉTICO AJUSTÁVEL"/>
    <m/>
    <x v="0"/>
    <m/>
    <s v=""/>
    <m/>
    <s v="UN"/>
    <s v=""/>
    <n v="1345.3586869334981"/>
    <s v=""/>
    <s v=""/>
  </r>
  <r>
    <n v="90853"/>
    <n v="1"/>
    <m/>
    <n v="2044"/>
    <x v="460"/>
    <s v="H"/>
    <n v="13.596734305430379"/>
    <n v="2.2999999999999998"/>
    <m/>
    <n v="31.272488902489869"/>
    <s v=""/>
    <n v="0"/>
    <n v="0"/>
  </r>
  <r>
    <n v="90853"/>
    <n v="2"/>
    <m/>
    <n v="1037"/>
    <x v="534"/>
    <s v="H"/>
    <n v="35.200851491517405"/>
    <n v="0.6"/>
    <m/>
    <n v="21.120510894910442"/>
    <s v=""/>
    <n v="0"/>
    <n v="0"/>
  </r>
  <r>
    <n v="90853"/>
    <n v="3"/>
    <m/>
    <n v="54492"/>
    <x v="757"/>
    <s v="UN"/>
    <n v="1249.6785"/>
    <n v="1"/>
    <m/>
    <n v="1249.6785"/>
    <s v=""/>
    <n v="0"/>
    <n v="0"/>
  </r>
  <r>
    <n v="90853"/>
    <n v="4"/>
    <m/>
    <n v="2041"/>
    <x v="454"/>
    <s v="H"/>
    <n v="18.820516146129485"/>
    <n v="2.2999999999999998"/>
    <m/>
    <n v="43.287187136097813"/>
    <s v=""/>
    <n v="0"/>
    <n v="0"/>
  </r>
  <r>
    <n v="90855"/>
    <n v="0"/>
    <s v="DISJUNTOR CAIXA MOLDADA TRIPOLAR 400A COM DISPARADOR TERMOMAGNÉTICO AJUSTÁVEL"/>
    <m/>
    <x v="0"/>
    <m/>
    <s v=""/>
    <m/>
    <s v="UN"/>
    <s v=""/>
    <n v="1345.3586869334981"/>
    <s v=""/>
    <s v=""/>
  </r>
  <r>
    <n v="90855"/>
    <n v="1"/>
    <m/>
    <n v="2041"/>
    <x v="454"/>
    <s v="H"/>
    <n v="18.820516146129485"/>
    <n v="2.2999999999999998"/>
    <m/>
    <n v="43.287187136097813"/>
    <s v=""/>
    <n v="0"/>
    <n v="0"/>
  </r>
  <r>
    <n v="90855"/>
    <n v="2"/>
    <m/>
    <n v="54494"/>
    <x v="758"/>
    <s v="UN"/>
    <n v="1249.6785"/>
    <n v="1"/>
    <m/>
    <n v="1249.6785"/>
    <s v=""/>
    <n v="0"/>
    <n v="0"/>
  </r>
  <r>
    <n v="90855"/>
    <n v="3"/>
    <m/>
    <n v="1037"/>
    <x v="534"/>
    <s v="H"/>
    <n v="35.200851491517405"/>
    <n v="0.6"/>
    <m/>
    <n v="21.120510894910442"/>
    <s v=""/>
    <n v="0"/>
    <n v="0"/>
  </r>
  <r>
    <n v="90855"/>
    <n v="4"/>
    <m/>
    <n v="2044"/>
    <x v="460"/>
    <s v="H"/>
    <n v="13.596734305430379"/>
    <n v="2.2999999999999998"/>
    <m/>
    <n v="31.272488902489869"/>
    <s v=""/>
    <n v="0"/>
    <n v="0"/>
  </r>
  <r>
    <n v="90856"/>
    <n v="0"/>
    <s v="DISJUNTOR CAIXA MOLDADA TRIPOLAR 450A COM DISPARADOR TERMOMAGNÉTICO AJUSTÁVEL"/>
    <m/>
    <x v="0"/>
    <m/>
    <s v=""/>
    <m/>
    <s v="UN"/>
    <s v=""/>
    <n v="2415.797862068966"/>
    <s v=""/>
    <s v=""/>
  </r>
  <r>
    <n v="90856"/>
    <n v="1"/>
    <m/>
    <n v="2044"/>
    <x v="460"/>
    <s v="H"/>
    <n v="13.596734305430379"/>
    <n v="2.6"/>
    <m/>
    <n v="35.351509194118989"/>
    <s v=""/>
    <n v="0"/>
    <n v="0"/>
  </r>
  <r>
    <n v="90856"/>
    <n v="2"/>
    <m/>
    <n v="54495"/>
    <x v="759"/>
    <s v="UN"/>
    <n v="2310.3924999999999"/>
    <n v="1"/>
    <m/>
    <n v="2310.3924999999999"/>
    <s v=""/>
    <n v="0"/>
    <n v="0"/>
  </r>
  <r>
    <n v="90856"/>
    <n v="3"/>
    <m/>
    <n v="2041"/>
    <x v="454"/>
    <s v="H"/>
    <n v="18.820516146129485"/>
    <n v="2.6"/>
    <m/>
    <n v="48.933341979936664"/>
    <s v=""/>
    <n v="0"/>
    <n v="0"/>
  </r>
  <r>
    <n v="90856"/>
    <n v="4"/>
    <m/>
    <n v="1037"/>
    <x v="534"/>
    <s v="H"/>
    <n v="35.200851491517405"/>
    <n v="0.6"/>
    <m/>
    <n v="21.120510894910442"/>
    <s v=""/>
    <n v="0"/>
    <n v="0"/>
  </r>
  <r>
    <n v="90858"/>
    <n v="0"/>
    <s v="DISJUNTOR CAIXA MOLDADA TRIPOLAR 630A COM DISPARADOR TERMOMAGNÉTICO AJUSTÁVEL"/>
    <m/>
    <x v="0"/>
    <m/>
    <s v=""/>
    <m/>
    <s v="UN"/>
    <s v=""/>
    <n v="2415.797862068966"/>
    <s v=""/>
    <s v=""/>
  </r>
  <r>
    <n v="90858"/>
    <n v="1"/>
    <m/>
    <n v="54497"/>
    <x v="760"/>
    <s v="UN"/>
    <n v="2310.3924999999999"/>
    <n v="1"/>
    <m/>
    <n v="2310.3924999999999"/>
    <s v=""/>
    <n v="0"/>
    <n v="0"/>
  </r>
  <r>
    <n v="90858"/>
    <n v="2"/>
    <m/>
    <n v="2041"/>
    <x v="454"/>
    <s v="H"/>
    <n v="18.820516146129485"/>
    <n v="2.6"/>
    <m/>
    <n v="48.933341979936664"/>
    <s v=""/>
    <n v="0"/>
    <n v="0"/>
  </r>
  <r>
    <n v="90858"/>
    <n v="3"/>
    <m/>
    <n v="1037"/>
    <x v="534"/>
    <s v="H"/>
    <n v="35.200851491517405"/>
    <n v="0.6"/>
    <m/>
    <n v="21.120510894910442"/>
    <s v=""/>
    <n v="0"/>
    <n v="0"/>
  </r>
  <r>
    <n v="90858"/>
    <n v="4"/>
    <m/>
    <n v="2044"/>
    <x v="460"/>
    <s v="H"/>
    <n v="13.596734305430379"/>
    <n v="2.6"/>
    <m/>
    <n v="35.351509194118989"/>
    <s v=""/>
    <n v="0"/>
    <n v="0"/>
  </r>
  <r>
    <n v="90880"/>
    <n v="0"/>
    <s v="DISJUNTOR TERMOMAGNÉTICO DIFERENCIAL BIPOLAR - 16A - SENSIBILIDADE 30MA - 230V"/>
    <m/>
    <x v="0"/>
    <m/>
    <s v=""/>
    <m/>
    <s v="UN"/>
    <s v=""/>
    <n v="317.07332628763055"/>
    <s v=""/>
    <s v=""/>
  </r>
  <r>
    <n v="90880"/>
    <n v="1"/>
    <m/>
    <n v="2041"/>
    <x v="454"/>
    <s v="H"/>
    <n v="18.820516146129485"/>
    <n v="1.2"/>
    <m/>
    <n v="22.584619375355381"/>
    <s v=""/>
    <n v="0"/>
    <n v="0"/>
  </r>
  <r>
    <n v="90880"/>
    <n v="2"/>
    <m/>
    <n v="1037"/>
    <x v="534"/>
    <s v="H"/>
    <n v="35.200851491517405"/>
    <n v="0.5"/>
    <m/>
    <n v="17.600425745758702"/>
    <s v=""/>
    <n v="0"/>
    <n v="0"/>
  </r>
  <r>
    <n v="90880"/>
    <n v="3"/>
    <m/>
    <n v="2044"/>
    <x v="460"/>
    <s v="H"/>
    <n v="13.596734305430379"/>
    <n v="1.2"/>
    <m/>
    <n v="16.316081166516454"/>
    <s v=""/>
    <n v="0"/>
    <n v="0"/>
  </r>
  <r>
    <n v="90880"/>
    <n v="4"/>
    <m/>
    <n v="54101"/>
    <x v="761"/>
    <s v="UN"/>
    <n v="260.57220000000001"/>
    <n v="1"/>
    <m/>
    <n v="260.57220000000001"/>
    <s v=""/>
    <n v="0"/>
    <n v="0"/>
  </r>
  <r>
    <n v="90881"/>
    <n v="0"/>
    <s v="DISJUNTOR TERMOMAGNÉTICO DIFERENCIAL BIPOLAR - 20A - SENSIBILIDADE 30MA - 230V"/>
    <m/>
    <x v="0"/>
    <m/>
    <s v=""/>
    <m/>
    <s v="UN"/>
    <s v=""/>
    <n v="317.07332628763055"/>
    <s v=""/>
    <s v=""/>
  </r>
  <r>
    <n v="90881"/>
    <n v="1"/>
    <m/>
    <n v="1037"/>
    <x v="534"/>
    <s v="H"/>
    <n v="35.200851491517405"/>
    <n v="0.5"/>
    <m/>
    <n v="17.600425745758702"/>
    <s v=""/>
    <n v="0"/>
    <n v="0"/>
  </r>
  <r>
    <n v="90881"/>
    <n v="2"/>
    <m/>
    <n v="2041"/>
    <x v="454"/>
    <s v="H"/>
    <n v="18.820516146129485"/>
    <n v="1.2"/>
    <m/>
    <n v="22.584619375355381"/>
    <s v=""/>
    <n v="0"/>
    <n v="0"/>
  </r>
  <r>
    <n v="90881"/>
    <n v="3"/>
    <m/>
    <n v="2044"/>
    <x v="460"/>
    <s v="H"/>
    <n v="13.596734305430379"/>
    <n v="1.2"/>
    <m/>
    <n v="16.316081166516454"/>
    <s v=""/>
    <n v="0"/>
    <n v="0"/>
  </r>
  <r>
    <n v="90881"/>
    <n v="4"/>
    <m/>
    <n v="54102"/>
    <x v="762"/>
    <s v="UN"/>
    <n v="260.57220000000001"/>
    <n v="1"/>
    <m/>
    <n v="260.57220000000001"/>
    <s v=""/>
    <n v="0"/>
    <n v="0"/>
  </r>
  <r>
    <n v="90882"/>
    <n v="0"/>
    <s v="DISJUNTOR TERMOMAGNÉTICO DIFERENCIAL BIPOLAR - 25A - SENSIBILIDADE 30MA - 240V"/>
    <m/>
    <x v="0"/>
    <m/>
    <s v=""/>
    <m/>
    <s v="UN"/>
    <s v=""/>
    <n v="317.07332628763049"/>
    <s v=""/>
    <s v=""/>
  </r>
  <r>
    <n v="90882"/>
    <n v="1"/>
    <m/>
    <n v="2041"/>
    <x v="454"/>
    <s v="H"/>
    <n v="18.820516146129485"/>
    <n v="1.2"/>
    <m/>
    <n v="22.584619375355381"/>
    <s v=""/>
    <n v="0"/>
    <n v="0"/>
  </r>
  <r>
    <n v="90882"/>
    <n v="2"/>
    <m/>
    <n v="54103"/>
    <x v="763"/>
    <s v="UN"/>
    <n v="260.57220000000001"/>
    <n v="1"/>
    <m/>
    <n v="260.57220000000001"/>
    <s v=""/>
    <n v="0"/>
    <n v="0"/>
  </r>
  <r>
    <n v="90882"/>
    <n v="3"/>
    <m/>
    <n v="1037"/>
    <x v="534"/>
    <s v="H"/>
    <n v="35.200851491517405"/>
    <n v="0.5"/>
    <m/>
    <n v="17.600425745758702"/>
    <s v=""/>
    <n v="0"/>
    <n v="0"/>
  </r>
  <r>
    <n v="90882"/>
    <n v="4"/>
    <m/>
    <n v="2044"/>
    <x v="460"/>
    <s v="H"/>
    <n v="13.596734305430379"/>
    <n v="1.2"/>
    <m/>
    <n v="16.316081166516454"/>
    <s v=""/>
    <n v="0"/>
    <n v="0"/>
  </r>
  <r>
    <n v="90883"/>
    <n v="0"/>
    <s v="DISJUNTOR TERMOMAGNÉTICO DIFERENCIAL BIPOLAR - 32A - SENSIBILIDADE 30MA - 230V"/>
    <m/>
    <x v="0"/>
    <m/>
    <s v=""/>
    <m/>
    <s v="UN"/>
    <s v=""/>
    <n v="320.31505133278654"/>
    <s v=""/>
    <s v=""/>
  </r>
  <r>
    <n v="90883"/>
    <n v="1"/>
    <m/>
    <n v="1037"/>
    <x v="534"/>
    <s v="H"/>
    <n v="35.200851491517405"/>
    <n v="0.5"/>
    <m/>
    <n v="17.600425745758702"/>
    <s v=""/>
    <n v="0"/>
    <n v="0"/>
  </r>
  <r>
    <n v="90883"/>
    <n v="2"/>
    <m/>
    <n v="2041"/>
    <x v="454"/>
    <s v="H"/>
    <n v="18.820516146129485"/>
    <n v="1.3"/>
    <m/>
    <n v="24.466670989968332"/>
    <s v=""/>
    <n v="0"/>
    <n v="0"/>
  </r>
  <r>
    <n v="90883"/>
    <n v="3"/>
    <m/>
    <n v="2044"/>
    <x v="460"/>
    <s v="H"/>
    <n v="13.596734305430379"/>
    <n v="1.3"/>
    <m/>
    <n v="17.675754597059495"/>
    <s v=""/>
    <n v="0"/>
    <n v="0"/>
  </r>
  <r>
    <n v="90883"/>
    <n v="4"/>
    <m/>
    <n v="54104"/>
    <x v="764"/>
    <s v="UN"/>
    <n v="260.57220000000001"/>
    <n v="1"/>
    <m/>
    <n v="260.57220000000001"/>
    <s v=""/>
    <n v="0"/>
    <n v="0"/>
  </r>
  <r>
    <n v="90885"/>
    <n v="0"/>
    <s v="DISJUNTOR TERMOMAGNÉTICO DIFERENCIAL BIPOLAR - 40A - SENSIBILIDADE 30MA - 240V"/>
    <m/>
    <x v="0"/>
    <m/>
    <s v=""/>
    <m/>
    <s v="UN"/>
    <s v=""/>
    <n v="414.51830142309848"/>
    <s v=""/>
    <s v=""/>
  </r>
  <r>
    <n v="90885"/>
    <n v="1"/>
    <m/>
    <n v="2041"/>
    <x v="454"/>
    <s v="H"/>
    <n v="18.820516146129485"/>
    <n v="1.5"/>
    <m/>
    <n v="28.230774219194227"/>
    <s v=""/>
    <n v="0"/>
    <n v="0"/>
  </r>
  <r>
    <n v="90885"/>
    <n v="2"/>
    <m/>
    <n v="2044"/>
    <x v="460"/>
    <s v="H"/>
    <n v="13.596734305430379"/>
    <n v="1.5"/>
    <m/>
    <n v="20.395101458145568"/>
    <s v=""/>
    <n v="0"/>
    <n v="0"/>
  </r>
  <r>
    <n v="90885"/>
    <n v="3"/>
    <m/>
    <n v="1037"/>
    <x v="534"/>
    <s v="H"/>
    <n v="35.200851491517405"/>
    <n v="0.5"/>
    <m/>
    <n v="17.600425745758702"/>
    <s v=""/>
    <n v="0"/>
    <n v="0"/>
  </r>
  <r>
    <n v="90885"/>
    <n v="4"/>
    <m/>
    <n v="54106"/>
    <x v="765"/>
    <s v="UN"/>
    <n v="348.29199999999997"/>
    <n v="1"/>
    <m/>
    <n v="348.29199999999997"/>
    <s v=""/>
    <n v="0"/>
    <n v="0"/>
  </r>
  <r>
    <n v="90886"/>
    <n v="0"/>
    <s v="DISJUNTOR TERMOMAGNÉTICO DIFERENCIAL BIPOLAR - 63A - SENSIBILIDADE 30MA - 240V"/>
    <m/>
    <x v="0"/>
    <m/>
    <s v=""/>
    <m/>
    <s v="UN"/>
    <s v=""/>
    <n v="455.7427515134105"/>
    <s v=""/>
    <s v=""/>
  </r>
  <r>
    <n v="90886"/>
    <n v="1"/>
    <m/>
    <n v="1037"/>
    <x v="534"/>
    <s v="H"/>
    <n v="35.200851491517405"/>
    <n v="0.5"/>
    <m/>
    <n v="17.600425745758702"/>
    <s v=""/>
    <n v="0"/>
    <n v="0"/>
  </r>
  <r>
    <n v="90886"/>
    <n v="2"/>
    <m/>
    <n v="2041"/>
    <x v="454"/>
    <s v="H"/>
    <n v="18.820516146129485"/>
    <n v="1.7"/>
    <m/>
    <n v="31.994877448420123"/>
    <s v=""/>
    <n v="0"/>
    <n v="0"/>
  </r>
  <r>
    <n v="90886"/>
    <n v="3"/>
    <m/>
    <n v="2044"/>
    <x v="460"/>
    <s v="H"/>
    <n v="13.596734305430379"/>
    <n v="1.7"/>
    <m/>
    <n v="23.114448319231645"/>
    <s v=""/>
    <n v="0"/>
    <n v="0"/>
  </r>
  <r>
    <n v="90886"/>
    <n v="4"/>
    <m/>
    <n v="54107"/>
    <x v="766"/>
    <s v="UN"/>
    <n v="383.03300000000002"/>
    <n v="1"/>
    <m/>
    <n v="383.03300000000002"/>
    <s v=""/>
    <n v="0"/>
    <n v="0"/>
  </r>
  <r>
    <n v="90890"/>
    <n v="0"/>
    <s v="DISJUNTOR TERMOMAGNÉTICO DIFERENCIAL TRIPOLAR - 63A - SENSIBILIDADE 30MA - 240V"/>
    <m/>
    <x v="0"/>
    <m/>
    <s v=""/>
    <m/>
    <s v="UN"/>
    <s v=""/>
    <n v="606.0432765585665"/>
    <s v=""/>
    <s v=""/>
  </r>
  <r>
    <n v="90890"/>
    <n v="1"/>
    <m/>
    <n v="2041"/>
    <x v="454"/>
    <s v="H"/>
    <n v="18.820516146129485"/>
    <n v="1.8"/>
    <m/>
    <n v="33.876929063033074"/>
    <s v=""/>
    <n v="0"/>
    <n v="0"/>
  </r>
  <r>
    <n v="90890"/>
    <n v="2"/>
    <m/>
    <n v="2044"/>
    <x v="460"/>
    <s v="H"/>
    <n v="13.596734305430379"/>
    <n v="1.8"/>
    <m/>
    <n v="24.474121749774682"/>
    <s v=""/>
    <n v="0"/>
    <n v="0"/>
  </r>
  <r>
    <n v="90890"/>
    <n v="3"/>
    <m/>
    <n v="1037"/>
    <x v="534"/>
    <s v="H"/>
    <n v="35.200851491517405"/>
    <n v="0.5"/>
    <m/>
    <n v="17.600425745758702"/>
    <s v=""/>
    <n v="0"/>
    <n v="0"/>
  </r>
  <r>
    <n v="90890"/>
    <n v="4"/>
    <m/>
    <n v="54111"/>
    <x v="767"/>
    <s v="UN"/>
    <n v="530.09180000000003"/>
    <n v="1"/>
    <m/>
    <n v="530.09180000000003"/>
    <s v=""/>
    <n v="0"/>
    <n v="0"/>
  </r>
  <r>
    <n v="90920"/>
    <n v="0"/>
    <s v="LD.40 - LUMINÁRIA TIPO &quot;BEED&quot;, ESMALTADA - 1 LÂMPADA MISTA, 250W"/>
    <m/>
    <x v="0"/>
    <m/>
    <s v=""/>
    <m/>
    <s v="UN"/>
    <s v=""/>
    <n v="58.78602522577993"/>
    <s v=""/>
    <s v=""/>
  </r>
  <r>
    <n v="90920"/>
    <n v="1"/>
    <m/>
    <n v="2041"/>
    <x v="454"/>
    <s v="H"/>
    <n v="18.820516146129485"/>
    <n v="0.5"/>
    <m/>
    <n v="9.4102580730647425"/>
    <s v=""/>
    <n v="0"/>
    <n v="0"/>
  </r>
  <r>
    <n v="90920"/>
    <n v="2"/>
    <m/>
    <n v="2044"/>
    <x v="460"/>
    <s v="H"/>
    <n v="13.596734305430379"/>
    <n v="0.5"/>
    <m/>
    <n v="6.7983671527151897"/>
    <s v=""/>
    <n v="0"/>
    <n v="0"/>
  </r>
  <r>
    <n v="90920"/>
    <n v="3"/>
    <m/>
    <n v="56436"/>
    <x v="768"/>
    <s v="UN"/>
    <n v="18.1615"/>
    <n v="1"/>
    <m/>
    <n v="18.1615"/>
    <s v=""/>
    <n v="0"/>
    <n v="0"/>
  </r>
  <r>
    <n v="90920"/>
    <n v="4"/>
    <m/>
    <n v="55623"/>
    <x v="769"/>
    <s v="UN"/>
    <n v="24.415900000000001"/>
    <n v="1"/>
    <m/>
    <n v="24.415900000000001"/>
    <s v=""/>
    <n v="0"/>
    <n v="0"/>
  </r>
  <r>
    <n v="90922"/>
    <n v="0"/>
    <s v="LUMINÁRIA TIPO DROPS, LEITOSA, PARA 2 LÂMPADAS INCANDESCENTES DE 60W, INCLUSIVE BASE DE FERRO"/>
    <m/>
    <x v="0"/>
    <m/>
    <s v=""/>
    <m/>
    <s v="UN"/>
    <s v=""/>
    <n v="51.1535003612479"/>
    <s v=""/>
    <s v=""/>
  </r>
  <r>
    <n v="90922"/>
    <n v="1"/>
    <m/>
    <n v="55650"/>
    <x v="770"/>
    <s v="UN"/>
    <n v="21.970500000000001"/>
    <n v="1"/>
    <m/>
    <n v="21.970500000000001"/>
    <s v=""/>
    <n v="0"/>
    <n v="0"/>
  </r>
  <r>
    <n v="90922"/>
    <n v="2"/>
    <m/>
    <n v="2044"/>
    <x v="460"/>
    <s v="H"/>
    <n v="13.596734305430379"/>
    <n v="0.8"/>
    <m/>
    <n v="10.877387444344304"/>
    <s v=""/>
    <n v="0"/>
    <n v="0"/>
  </r>
  <r>
    <n v="90922"/>
    <n v="3"/>
    <m/>
    <n v="56430"/>
    <x v="771"/>
    <s v="UN"/>
    <n v="1.6246"/>
    <n v="2"/>
    <m/>
    <n v="3.2492000000000001"/>
    <s v=""/>
    <n v="0"/>
    <n v="0"/>
  </r>
  <r>
    <n v="90922"/>
    <n v="4"/>
    <m/>
    <n v="2041"/>
    <x v="454"/>
    <s v="H"/>
    <n v="18.820516146129485"/>
    <n v="0.8"/>
    <m/>
    <n v="15.056412916903589"/>
    <s v=""/>
    <n v="0"/>
    <n v="0"/>
  </r>
  <r>
    <n v="90925"/>
    <n v="0"/>
    <s v="LUMINÁRIA COM FORMATO TIPO GLOBO (ALTURA=300, DIÂM.=310 E BOCA=150, MEDIDAS EM MM APROXIMADAS)  - PARA  LÂMPADAS INCANDESCENTE ATÉ 200W"/>
    <m/>
    <x v="0"/>
    <m/>
    <s v=""/>
    <m/>
    <s v="UN"/>
    <s v=""/>
    <n v="98.927700361247886"/>
    <s v=""/>
    <s v=""/>
  </r>
  <r>
    <n v="90925"/>
    <n v="1"/>
    <m/>
    <n v="2041"/>
    <x v="454"/>
    <s v="H"/>
    <n v="18.820516146129485"/>
    <n v="0.8"/>
    <m/>
    <n v="15.056412916903589"/>
    <s v=""/>
    <n v="0"/>
    <n v="0"/>
  </r>
  <r>
    <n v="90925"/>
    <n v="2"/>
    <m/>
    <n v="2044"/>
    <x v="460"/>
    <s v="H"/>
    <n v="13.596734305430379"/>
    <n v="0.8"/>
    <m/>
    <n v="10.877387444344304"/>
    <s v=""/>
    <n v="0"/>
    <n v="0"/>
  </r>
  <r>
    <n v="90925"/>
    <n v="3"/>
    <m/>
    <n v="55652"/>
    <x v="772"/>
    <s v="UN"/>
    <n v="71.369299999999996"/>
    <n v="1"/>
    <m/>
    <n v="71.369299999999996"/>
    <s v=""/>
    <n v="0"/>
    <n v="0"/>
  </r>
  <r>
    <n v="90925"/>
    <n v="4"/>
    <m/>
    <n v="56430"/>
    <x v="771"/>
    <s v="UN"/>
    <n v="1.6246"/>
    <n v="1"/>
    <m/>
    <n v="1.6246"/>
    <s v=""/>
    <n v="0"/>
    <n v="0"/>
  </r>
  <r>
    <n v="90932"/>
    <n v="0"/>
    <s v="LUMINÁRIA INDUSTRIAL, CORPO REFLETOR REPUXADO EM CHAPA DE ALUMÍNIO ANODIZADO E SELADO - FLANGE DE FIXAÇÃO EM LIGA DE ALUMÍNIO FUNDIDO  PARA LÂMPADA DE VAPOR DE MERCÚRIO ATÉ 400W"/>
    <m/>
    <x v="0"/>
    <m/>
    <s v=""/>
    <m/>
    <s v="UN"/>
    <s v=""/>
    <n v="293.48545135467958"/>
    <s v=""/>
    <s v=""/>
  </r>
  <r>
    <n v="90932"/>
    <n v="1"/>
    <m/>
    <n v="55660"/>
    <x v="773"/>
    <s v="UN"/>
    <n v="116.6395"/>
    <n v="1"/>
    <m/>
    <n v="116.6395"/>
    <s v=""/>
    <n v="0"/>
    <n v="0"/>
  </r>
  <r>
    <n v="90932"/>
    <n v="2"/>
    <m/>
    <n v="56047"/>
    <x v="774"/>
    <s v="UN"/>
    <n v="51.243299999999998"/>
    <n v="1"/>
    <m/>
    <n v="51.243299999999998"/>
    <s v=""/>
    <n v="0"/>
    <n v="0"/>
  </r>
  <r>
    <n v="90932"/>
    <n v="3"/>
    <m/>
    <n v="2044"/>
    <x v="460"/>
    <s v="H"/>
    <n v="13.596734305430379"/>
    <n v="3"/>
    <m/>
    <n v="40.790202916291136"/>
    <s v=""/>
    <n v="0"/>
    <n v="0"/>
  </r>
  <r>
    <n v="90932"/>
    <n v="4"/>
    <m/>
    <n v="56441"/>
    <x v="775"/>
    <s v="UN"/>
    <n v="28.350899999999999"/>
    <n v="1"/>
    <m/>
    <n v="28.350899999999999"/>
    <s v=""/>
    <n v="0"/>
    <n v="0"/>
  </r>
  <r>
    <n v="90932"/>
    <n v="5"/>
    <m/>
    <n v="2041"/>
    <x v="454"/>
    <s v="H"/>
    <n v="18.820516146129485"/>
    <n v="3"/>
    <m/>
    <n v="56.461548438388455"/>
    <s v=""/>
    <n v="0"/>
    <n v="0"/>
  </r>
  <r>
    <n v="90935"/>
    <n v="0"/>
    <s v="PROJETOR DE ALUMÍNIO FUNDIDO COM VIDRO PARA LÂMPADA ATÉ 500W"/>
    <m/>
    <x v="0"/>
    <m/>
    <s v=""/>
    <m/>
    <s v="UN"/>
    <s v=""/>
    <n v="264.86285135467961"/>
    <s v=""/>
    <s v=""/>
  </r>
  <r>
    <n v="90935"/>
    <n v="1"/>
    <m/>
    <n v="55675"/>
    <x v="776"/>
    <s v="UN"/>
    <n v="167.61109999999999"/>
    <n v="1"/>
    <m/>
    <n v="167.61109999999999"/>
    <s v=""/>
    <n v="0"/>
    <n v="0"/>
  </r>
  <r>
    <n v="90935"/>
    <n v="2"/>
    <m/>
    <n v="2041"/>
    <x v="454"/>
    <s v="H"/>
    <n v="18.820516146129485"/>
    <n v="3"/>
    <m/>
    <n v="56.461548438388455"/>
    <s v=""/>
    <n v="0"/>
    <n v="0"/>
  </r>
  <r>
    <n v="90935"/>
    <n v="3"/>
    <m/>
    <n v="2044"/>
    <x v="460"/>
    <s v="H"/>
    <n v="13.596734305430379"/>
    <n v="3"/>
    <m/>
    <n v="40.790202916291136"/>
    <s v=""/>
    <n v="0"/>
    <n v="0"/>
  </r>
  <r>
    <n v="90936"/>
    <n v="0"/>
    <s v="PROJETOR DE ALUMÍNIO FUNDIDO COM VIDRO PARA LÂMPADA ATÉ 1000W"/>
    <m/>
    <x v="0"/>
    <m/>
    <s v=""/>
    <m/>
    <s v="UN"/>
    <s v=""/>
    <n v="345.74272612889962"/>
    <s v=""/>
    <s v=""/>
  </r>
  <r>
    <n v="90936"/>
    <n v="1"/>
    <m/>
    <n v="2041"/>
    <x v="454"/>
    <s v="H"/>
    <n v="18.820516146129485"/>
    <n v="2.5"/>
    <m/>
    <n v="47.051290365323709"/>
    <s v=""/>
    <n v="0"/>
    <n v="0"/>
  </r>
  <r>
    <n v="90936"/>
    <n v="2"/>
    <m/>
    <n v="2044"/>
    <x v="460"/>
    <s v="H"/>
    <n v="13.596734305430379"/>
    <n v="2.5"/>
    <m/>
    <n v="33.991835763575949"/>
    <s v=""/>
    <n v="0"/>
    <n v="0"/>
  </r>
  <r>
    <n v="90936"/>
    <n v="3"/>
    <m/>
    <n v="55676"/>
    <x v="777"/>
    <s v="UN"/>
    <n v="264.69959999999998"/>
    <n v="1"/>
    <m/>
    <n v="264.69959999999998"/>
    <s v=""/>
    <n v="0"/>
    <n v="0"/>
  </r>
  <r>
    <n v="90937"/>
    <n v="0"/>
    <s v="PROJETOR DE ALUMÍNIO REPUXADO COM VIDRO PARA LÂMPADA ATÉ 400W"/>
    <m/>
    <x v="0"/>
    <m/>
    <s v=""/>
    <m/>
    <s v="UN"/>
    <s v=""/>
    <n v="210.6766756773398"/>
    <s v=""/>
    <s v=""/>
  </r>
  <r>
    <n v="90937"/>
    <n v="1"/>
    <m/>
    <n v="55672"/>
    <x v="778"/>
    <s v="UN"/>
    <n v="162.05080000000001"/>
    <n v="1"/>
    <m/>
    <n v="162.05080000000001"/>
    <s v=""/>
    <n v="0"/>
    <n v="0"/>
  </r>
  <r>
    <n v="90937"/>
    <n v="2"/>
    <m/>
    <n v="2041"/>
    <x v="454"/>
    <s v="H"/>
    <n v="18.820516146129485"/>
    <n v="1.5"/>
    <m/>
    <n v="28.230774219194227"/>
    <s v=""/>
    <n v="0"/>
    <n v="0"/>
  </r>
  <r>
    <n v="90937"/>
    <n v="3"/>
    <m/>
    <n v="2044"/>
    <x v="460"/>
    <s v="H"/>
    <n v="13.596734305430379"/>
    <n v="1.5"/>
    <m/>
    <n v="20.395101458145568"/>
    <s v=""/>
    <n v="0"/>
    <n v="0"/>
  </r>
  <r>
    <n v="90941"/>
    <n v="0"/>
    <s v="LD.61 - ARANDELA BLINDADA PARA 1 LÂMPADA ATÉ 200W"/>
    <m/>
    <x v="0"/>
    <m/>
    <s v=""/>
    <m/>
    <s v="UN"/>
    <s v=""/>
    <n v="106.29030036124789"/>
    <s v=""/>
    <s v=""/>
  </r>
  <r>
    <n v="90941"/>
    <n v="1"/>
    <m/>
    <n v="55601"/>
    <x v="779"/>
    <s v="UN"/>
    <n v="78.731899999999996"/>
    <n v="1"/>
    <m/>
    <n v="78.731899999999996"/>
    <s v=""/>
    <n v="0"/>
    <n v="0"/>
  </r>
  <r>
    <n v="90941"/>
    <n v="2"/>
    <m/>
    <n v="2041"/>
    <x v="454"/>
    <s v="H"/>
    <n v="18.820516146129485"/>
    <n v="0.8"/>
    <m/>
    <n v="15.056412916903589"/>
    <s v=""/>
    <n v="0"/>
    <n v="0"/>
  </r>
  <r>
    <n v="90941"/>
    <n v="3"/>
    <m/>
    <n v="2044"/>
    <x v="460"/>
    <s v="H"/>
    <n v="13.596734305430379"/>
    <n v="0.8"/>
    <m/>
    <n v="10.877387444344304"/>
    <s v=""/>
    <n v="0"/>
    <n v="0"/>
  </r>
  <r>
    <n v="90941"/>
    <n v="4"/>
    <m/>
    <n v="56430"/>
    <x v="771"/>
    <s v="UN"/>
    <n v="1.6246"/>
    <n v="1"/>
    <m/>
    <n v="1.6246"/>
    <s v=""/>
    <n v="0"/>
    <n v="0"/>
  </r>
  <r>
    <n v="90942"/>
    <n v="0"/>
    <s v="LUMINÁRIA BLINDADA EM ALUMÍNIO FUNDIDO TIPO TARTARUGA ATÉ 200W"/>
    <m/>
    <x v="0"/>
    <m/>
    <s v=""/>
    <m/>
    <s v="UN"/>
    <s v=""/>
    <n v="163.60250036124785"/>
    <s v=""/>
    <s v=""/>
  </r>
  <r>
    <n v="90942"/>
    <n v="1"/>
    <m/>
    <n v="55603"/>
    <x v="780"/>
    <s v="UN"/>
    <n v="136.04409999999999"/>
    <n v="1"/>
    <m/>
    <n v="136.04409999999999"/>
    <s v=""/>
    <n v="0"/>
    <n v="0"/>
  </r>
  <r>
    <n v="90942"/>
    <n v="2"/>
    <m/>
    <n v="2041"/>
    <x v="454"/>
    <s v="H"/>
    <n v="18.820516146129485"/>
    <n v="0.8"/>
    <m/>
    <n v="15.056412916903589"/>
    <s v=""/>
    <n v="0"/>
    <n v="0"/>
  </r>
  <r>
    <n v="90942"/>
    <n v="3"/>
    <m/>
    <n v="2044"/>
    <x v="460"/>
    <s v="H"/>
    <n v="13.596734305430379"/>
    <n v="0.8"/>
    <m/>
    <n v="10.877387444344304"/>
    <s v=""/>
    <n v="0"/>
    <n v="0"/>
  </r>
  <r>
    <n v="90942"/>
    <n v="4"/>
    <m/>
    <n v="56430"/>
    <x v="771"/>
    <s v="UN"/>
    <n v="1.6246"/>
    <n v="1"/>
    <m/>
    <n v="1.6246"/>
    <s v=""/>
    <n v="0"/>
    <n v="0"/>
  </r>
  <r>
    <n v="90943"/>
    <n v="0"/>
    <s v="LUMINÁRIA BLINDADA EM ALUMÍNIO FUNDIDO DE EMBUTIR ATÉ 200W"/>
    <m/>
    <x v="0"/>
    <m/>
    <s v=""/>
    <m/>
    <s v="UN"/>
    <s v=""/>
    <n v="133.69045045155985"/>
    <s v=""/>
    <s v=""/>
  </r>
  <r>
    <n v="90943"/>
    <n v="1"/>
    <m/>
    <n v="2041"/>
    <x v="454"/>
    <s v="H"/>
    <n v="18.820516146129485"/>
    <n v="1"/>
    <m/>
    <n v="18.820516146129485"/>
    <s v=""/>
    <n v="0"/>
    <n v="0"/>
  </r>
  <r>
    <n v="90943"/>
    <n v="2"/>
    <m/>
    <n v="2044"/>
    <x v="460"/>
    <s v="H"/>
    <n v="13.596734305430379"/>
    <n v="1"/>
    <m/>
    <n v="13.596734305430379"/>
    <s v=""/>
    <n v="0"/>
    <n v="0"/>
  </r>
  <r>
    <n v="90943"/>
    <n v="3"/>
    <m/>
    <n v="55604"/>
    <x v="781"/>
    <s v="UN"/>
    <n v="99.648600000000002"/>
    <n v="1"/>
    <m/>
    <n v="99.648600000000002"/>
    <s v=""/>
    <n v="0"/>
    <n v="0"/>
  </r>
  <r>
    <n v="90943"/>
    <n v="4"/>
    <m/>
    <n v="56430"/>
    <x v="771"/>
    <s v="UN"/>
    <n v="1.6246"/>
    <n v="1"/>
    <m/>
    <n v="1.6246"/>
    <s v=""/>
    <n v="0"/>
    <n v="0"/>
  </r>
  <r>
    <n v="90957"/>
    <n v="0"/>
    <s v="LUMINÁRIA HERMÉTICA EM ALUMÍNIO FUNDIDO PARA LÂMPADA ATÉ 250W - COM APROVAÇÃO DE ILUME/ PMSP"/>
    <m/>
    <x v="0"/>
    <m/>
    <s v=""/>
    <m/>
    <s v="UN"/>
    <s v=""/>
    <n v="373.97330090311971"/>
    <s v=""/>
    <s v=""/>
  </r>
  <r>
    <n v="90957"/>
    <n v="1"/>
    <m/>
    <n v="2044"/>
    <x v="460"/>
    <s v="H"/>
    <n v="13.596734305430379"/>
    <n v="2"/>
    <m/>
    <n v="27.193468610860759"/>
    <s v=""/>
    <n v="0"/>
    <n v="0"/>
  </r>
  <r>
    <n v="90957"/>
    <n v="2"/>
    <m/>
    <n v="55661"/>
    <x v="782"/>
    <s v="UN"/>
    <n v="309.1388"/>
    <n v="1"/>
    <m/>
    <n v="309.1388"/>
    <s v=""/>
    <n v="0"/>
    <n v="0"/>
  </r>
  <r>
    <n v="90957"/>
    <n v="3"/>
    <m/>
    <n v="2041"/>
    <x v="454"/>
    <s v="H"/>
    <n v="18.820516146129485"/>
    <n v="2"/>
    <m/>
    <n v="37.64103229225897"/>
    <s v=""/>
    <n v="0"/>
    <n v="0"/>
  </r>
  <r>
    <n v="90967"/>
    <n v="0"/>
    <s v="LUMINÁRIA INDUSTRIAL, CORPO EM CHAPA DE AÇO TRATADA, PINTADA E REFLETOR EM ALUMÍNIO ANODIZADO DE ALTO BRILHO - 1XT 14W"/>
    <m/>
    <x v="0"/>
    <m/>
    <s v=""/>
    <m/>
    <s v="UN"/>
    <s v=""/>
    <n v="102.86737549671585"/>
    <s v=""/>
    <s v=""/>
  </r>
  <r>
    <n v="90967"/>
    <n v="1"/>
    <m/>
    <n v="55699"/>
    <x v="783"/>
    <s v="UN"/>
    <n v="24.344100000000001"/>
    <n v="1"/>
    <m/>
    <n v="24.344100000000001"/>
    <s v=""/>
    <n v="0"/>
    <n v="0"/>
  </r>
  <r>
    <n v="90967"/>
    <n v="2"/>
    <m/>
    <n v="2041"/>
    <x v="454"/>
    <s v="H"/>
    <n v="18.820516146129485"/>
    <n v="1.1000000000000001"/>
    <m/>
    <n v="20.702567760742436"/>
    <s v=""/>
    <n v="0"/>
    <n v="0"/>
  </r>
  <r>
    <n v="90967"/>
    <n v="3"/>
    <m/>
    <n v="56411"/>
    <x v="784"/>
    <s v="UN"/>
    <n v="7.5571999999999999"/>
    <n v="1"/>
    <m/>
    <n v="7.5571999999999999"/>
    <s v=""/>
    <n v="0"/>
    <n v="0"/>
  </r>
  <r>
    <n v="90967"/>
    <n v="4"/>
    <m/>
    <n v="56077"/>
    <x v="785"/>
    <s v="UN"/>
    <n v="35.307099999999998"/>
    <n v="1"/>
    <m/>
    <n v="35.307099999999998"/>
    <s v=""/>
    <n v="0"/>
    <n v="0"/>
  </r>
  <r>
    <n v="90967"/>
    <n v="5"/>
    <m/>
    <n v="2044"/>
    <x v="460"/>
    <s v="H"/>
    <n v="13.596734305430379"/>
    <n v="1.1000000000000001"/>
    <m/>
    <n v="14.956407735973418"/>
    <s v=""/>
    <n v="0"/>
    <n v="0"/>
  </r>
  <r>
    <n v="90969"/>
    <n v="0"/>
    <s v="LUMINÁRIA INDUSTRIAL CORPO EM CHAPA DE AÇO TRATADA, PINTADA E REFLETOR EM ALUMÍNIO ANODIZADO E ALTO BRILHO - 2XT 14W"/>
    <m/>
    <x v="0"/>
    <m/>
    <s v=""/>
    <m/>
    <s v="UN"/>
    <s v=""/>
    <n v="122.89557567733979"/>
    <s v=""/>
    <s v=""/>
  </r>
  <r>
    <n v="90969"/>
    <n v="1"/>
    <m/>
    <n v="56079"/>
    <x v="786"/>
    <s v="UN"/>
    <n v="35.035800000000002"/>
    <n v="1"/>
    <m/>
    <n v="35.035800000000002"/>
    <s v=""/>
    <n v="0"/>
    <n v="0"/>
  </r>
  <r>
    <n v="90969"/>
    <n v="2"/>
    <m/>
    <n v="2041"/>
    <x v="454"/>
    <s v="H"/>
    <n v="18.820516146129485"/>
    <n v="1.5"/>
    <m/>
    <n v="28.230774219194227"/>
    <s v=""/>
    <n v="0"/>
    <n v="0"/>
  </r>
  <r>
    <n v="90969"/>
    <n v="3"/>
    <m/>
    <n v="56411"/>
    <x v="784"/>
    <s v="UN"/>
    <n v="7.5571999999999999"/>
    <n v="2"/>
    <m/>
    <n v="15.1144"/>
    <s v=""/>
    <n v="0"/>
    <n v="0"/>
  </r>
  <r>
    <n v="90969"/>
    <n v="4"/>
    <m/>
    <n v="55700"/>
    <x v="787"/>
    <s v="UN"/>
    <n v="24.119499999999999"/>
    <n v="1"/>
    <m/>
    <n v="24.119499999999999"/>
    <s v=""/>
    <n v="0"/>
    <n v="0"/>
  </r>
  <r>
    <n v="90969"/>
    <n v="5"/>
    <m/>
    <n v="2044"/>
    <x v="460"/>
    <s v="H"/>
    <n v="13.596734305430379"/>
    <n v="1.5"/>
    <m/>
    <n v="20.395101458145568"/>
    <s v=""/>
    <n v="0"/>
    <n v="0"/>
  </r>
  <r>
    <n v="90971"/>
    <n v="0"/>
    <s v="LUMINÁRIA INDUSTRIAL - 1 LÂMPADA FLUORESCENTE 16W"/>
    <m/>
    <x v="0"/>
    <m/>
    <s v=""/>
    <m/>
    <s v="UN"/>
    <s v=""/>
    <n v="85.508575496715849"/>
    <s v=""/>
    <s v=""/>
  </r>
  <r>
    <n v="90971"/>
    <n v="1"/>
    <m/>
    <n v="55624"/>
    <x v="788"/>
    <s v="UN"/>
    <n v="30.9542"/>
    <n v="1"/>
    <m/>
    <n v="30.9542"/>
    <s v=""/>
    <n v="0"/>
    <n v="0"/>
  </r>
  <r>
    <n v="90971"/>
    <n v="2"/>
    <m/>
    <n v="2041"/>
    <x v="454"/>
    <s v="H"/>
    <n v="18.820516146129485"/>
    <n v="1.1000000000000001"/>
    <m/>
    <n v="20.702567760742436"/>
    <s v=""/>
    <n v="0"/>
    <n v="0"/>
  </r>
  <r>
    <n v="90971"/>
    <n v="3"/>
    <m/>
    <n v="56466"/>
    <x v="789"/>
    <s v="UN"/>
    <n v="3.1269999999999998"/>
    <n v="1"/>
    <m/>
    <n v="3.1269999999999998"/>
    <s v=""/>
    <n v="0"/>
    <n v="0"/>
  </r>
  <r>
    <n v="90971"/>
    <n v="4"/>
    <m/>
    <n v="56065"/>
    <x v="790"/>
    <s v="UN"/>
    <n v="15.7684"/>
    <n v="1"/>
    <m/>
    <n v="15.7684"/>
    <s v=""/>
    <n v="0"/>
    <n v="0"/>
  </r>
  <r>
    <n v="90971"/>
    <n v="5"/>
    <m/>
    <n v="2044"/>
    <x v="460"/>
    <s v="H"/>
    <n v="13.596734305430379"/>
    <n v="1.1000000000000001"/>
    <m/>
    <n v="14.956407735973418"/>
    <s v=""/>
    <n v="0"/>
    <n v="0"/>
  </r>
  <r>
    <n v="90972"/>
    <n v="0"/>
    <s v="LUMINÁRIA INDUSTRIAL - 2 LÂMPADAS FLUORESCENTES 16/20W"/>
    <m/>
    <x v="0"/>
    <m/>
    <s v=""/>
    <m/>
    <s v="UN"/>
    <s v=""/>
    <n v="101.82697567733982"/>
    <s v=""/>
    <s v=""/>
  </r>
  <r>
    <n v="90972"/>
    <n v="1"/>
    <m/>
    <n v="2041"/>
    <x v="454"/>
    <s v="H"/>
    <n v="18.820516146129485"/>
    <n v="1.5"/>
    <m/>
    <n v="28.230774219194227"/>
    <s v=""/>
    <n v="0"/>
    <n v="0"/>
  </r>
  <r>
    <n v="90972"/>
    <n v="2"/>
    <m/>
    <n v="55624"/>
    <x v="788"/>
    <s v="UN"/>
    <n v="30.9542"/>
    <n v="1"/>
    <m/>
    <n v="30.9542"/>
    <s v=""/>
    <n v="0"/>
    <n v="0"/>
  </r>
  <r>
    <n v="90972"/>
    <n v="3"/>
    <m/>
    <n v="56466"/>
    <x v="789"/>
    <s v="UN"/>
    <n v="3.1269999999999998"/>
    <n v="2"/>
    <m/>
    <n v="6.2539999999999996"/>
    <s v=""/>
    <n v="0"/>
    <n v="0"/>
  </r>
  <r>
    <n v="90972"/>
    <n v="4"/>
    <m/>
    <n v="56067"/>
    <x v="791"/>
    <s v="UN"/>
    <n v="15.992900000000001"/>
    <n v="1"/>
    <m/>
    <n v="15.992900000000001"/>
    <s v=""/>
    <n v="0"/>
    <n v="0"/>
  </r>
  <r>
    <n v="90972"/>
    <n v="5"/>
    <m/>
    <n v="2044"/>
    <x v="460"/>
    <s v="H"/>
    <n v="13.596734305430379"/>
    <n v="1.5"/>
    <m/>
    <n v="20.395101458145568"/>
    <s v=""/>
    <n v="0"/>
    <n v="0"/>
  </r>
  <r>
    <n v="90974"/>
    <n v="0"/>
    <s v="LUMINÁRIA INDUSTRIAL - 1 LÂMPADA FLUORESCENTE 32W"/>
    <m/>
    <x v="0"/>
    <m/>
    <s v=""/>
    <m/>
    <s v="UN"/>
    <s v=""/>
    <n v="110.14367549671586"/>
    <s v=""/>
    <s v=""/>
  </r>
  <r>
    <n v="90974"/>
    <n v="1"/>
    <m/>
    <n v="56467"/>
    <x v="792"/>
    <s v="UN"/>
    <n v="6.7069000000000001"/>
    <n v="1"/>
    <m/>
    <n v="6.7069000000000001"/>
    <s v=""/>
    <n v="0"/>
    <n v="0"/>
  </r>
  <r>
    <n v="90974"/>
    <n v="2"/>
    <m/>
    <n v="2044"/>
    <x v="460"/>
    <s v="H"/>
    <n v="13.596734305430379"/>
    <n v="1.1000000000000001"/>
    <m/>
    <n v="14.956407735973418"/>
    <s v=""/>
    <n v="0"/>
    <n v="0"/>
  </r>
  <r>
    <n v="90974"/>
    <n v="3"/>
    <m/>
    <n v="56066"/>
    <x v="793"/>
    <s v="UN"/>
    <n v="13.891400000000001"/>
    <n v="1"/>
    <m/>
    <n v="13.891400000000001"/>
    <s v=""/>
    <n v="0"/>
    <n v="0"/>
  </r>
  <r>
    <n v="90974"/>
    <n v="4"/>
    <m/>
    <n v="55627"/>
    <x v="794"/>
    <s v="UN"/>
    <n v="53.886400000000002"/>
    <n v="1"/>
    <m/>
    <n v="53.886400000000002"/>
    <s v=""/>
    <n v="0"/>
    <n v="0"/>
  </r>
  <r>
    <n v="90974"/>
    <n v="5"/>
    <m/>
    <n v="2041"/>
    <x v="454"/>
    <s v="H"/>
    <n v="18.820516146129485"/>
    <n v="1.1000000000000001"/>
    <m/>
    <n v="20.702567760742436"/>
    <s v=""/>
    <n v="0"/>
    <n v="0"/>
  </r>
  <r>
    <n v="90975"/>
    <n v="0"/>
    <s v="LUMINÁRIA INDUSTRIAL - 2 LÂMPADAS FLUORESCENTE 32/40W"/>
    <m/>
    <x v="0"/>
    <m/>
    <s v=""/>
    <m/>
    <s v="UN"/>
    <s v=""/>
    <n v="131.57237567733981"/>
    <s v=""/>
    <s v=""/>
  </r>
  <r>
    <n v="90975"/>
    <n v="1"/>
    <m/>
    <n v="56068"/>
    <x v="795"/>
    <s v="UN"/>
    <n v="15.6463"/>
    <n v="1"/>
    <m/>
    <n v="15.6463"/>
    <s v=""/>
    <n v="0"/>
    <n v="0"/>
  </r>
  <r>
    <n v="90975"/>
    <n v="2"/>
    <m/>
    <n v="55627"/>
    <x v="794"/>
    <s v="UN"/>
    <n v="53.886400000000002"/>
    <n v="1"/>
    <m/>
    <n v="53.886400000000002"/>
    <s v=""/>
    <n v="0"/>
    <n v="0"/>
  </r>
  <r>
    <n v="90975"/>
    <n v="3"/>
    <m/>
    <n v="2041"/>
    <x v="454"/>
    <s v="H"/>
    <n v="18.820516146129485"/>
    <n v="1.5"/>
    <m/>
    <n v="28.230774219194227"/>
    <s v=""/>
    <n v="0"/>
    <n v="0"/>
  </r>
  <r>
    <n v="90975"/>
    <n v="4"/>
    <m/>
    <n v="56467"/>
    <x v="792"/>
    <s v="UN"/>
    <n v="6.7069000000000001"/>
    <n v="2"/>
    <m/>
    <n v="13.4138"/>
    <s v=""/>
    <n v="0"/>
    <n v="0"/>
  </r>
  <r>
    <n v="90975"/>
    <n v="5"/>
    <m/>
    <n v="2044"/>
    <x v="460"/>
    <s v="H"/>
    <n v="13.596734305430379"/>
    <n v="1.5"/>
    <m/>
    <n v="20.395101458145568"/>
    <s v=""/>
    <n v="0"/>
    <n v="0"/>
  </r>
  <r>
    <n v="90976"/>
    <n v="0"/>
    <s v="LUMINÁRIA TIPO PLAFONIER BRANCA PARA LÂMPADA FLUORESCENTE 2X32W, COM DIFUSOR EM POLIESTIRENO TRANSPARENTE E SOQUETES (REF. COVISA)"/>
    <m/>
    <x v="0"/>
    <m/>
    <s v=""/>
    <m/>
    <s v="UN"/>
    <s v=""/>
    <n v="145.77697567733978"/>
    <s v=""/>
    <s v=""/>
  </r>
  <r>
    <n v="90976"/>
    <n v="1"/>
    <m/>
    <n v="56068"/>
    <x v="795"/>
    <s v="UN"/>
    <n v="15.6463"/>
    <n v="1"/>
    <m/>
    <n v="15.6463"/>
    <s v=""/>
    <n v="0"/>
    <n v="0"/>
  </r>
  <r>
    <n v="90976"/>
    <n v="2"/>
    <m/>
    <n v="55715"/>
    <x v="796"/>
    <s v="UN"/>
    <n v="68.090999999999994"/>
    <n v="1"/>
    <m/>
    <n v="68.090999999999994"/>
    <s v=""/>
    <n v="0"/>
    <n v="0"/>
  </r>
  <r>
    <n v="90976"/>
    <n v="3"/>
    <m/>
    <n v="56467"/>
    <x v="792"/>
    <s v="UN"/>
    <n v="6.7069000000000001"/>
    <n v="2"/>
    <m/>
    <n v="13.4138"/>
    <s v=""/>
    <n v="0"/>
    <n v="0"/>
  </r>
  <r>
    <n v="90976"/>
    <n v="4"/>
    <m/>
    <n v="2041"/>
    <x v="454"/>
    <s v="H"/>
    <n v="18.820516146129485"/>
    <n v="1.5"/>
    <m/>
    <n v="28.230774219194227"/>
    <s v=""/>
    <n v="0"/>
    <n v="0"/>
  </r>
  <r>
    <n v="90976"/>
    <n v="5"/>
    <m/>
    <n v="2044"/>
    <x v="460"/>
    <s v="H"/>
    <n v="13.596734305430379"/>
    <n v="1.5"/>
    <m/>
    <n v="20.395101458145568"/>
    <s v=""/>
    <n v="0"/>
    <n v="0"/>
  </r>
  <r>
    <n v="90978"/>
    <n v="0"/>
    <s v="LUMINÁRIA INDUSTRIAL CORPO EM CHAPA DE AÇO TRATADA, PINTADA E REFLETOR EM ALUMÍNIO ANODIZADO DE ALTO BRILHO - 1XT 28W"/>
    <m/>
    <x v="0"/>
    <m/>
    <s v=""/>
    <m/>
    <s v="UN"/>
    <s v=""/>
    <n v="118.94377549671584"/>
    <s v=""/>
    <s v=""/>
  </r>
  <r>
    <n v="90978"/>
    <n v="1"/>
    <m/>
    <n v="55702"/>
    <x v="797"/>
    <s v="UN"/>
    <n v="39.104599999999998"/>
    <n v="1"/>
    <m/>
    <n v="39.104599999999998"/>
    <s v=""/>
    <n v="0"/>
    <n v="0"/>
  </r>
  <r>
    <n v="90978"/>
    <n v="2"/>
    <m/>
    <n v="2044"/>
    <x v="460"/>
    <s v="H"/>
    <n v="13.596734305430379"/>
    <n v="1.1000000000000001"/>
    <m/>
    <n v="14.956407735973418"/>
    <s v=""/>
    <n v="0"/>
    <n v="0"/>
  </r>
  <r>
    <n v="90978"/>
    <n v="3"/>
    <m/>
    <n v="56078"/>
    <x v="798"/>
    <s v="UN"/>
    <n v="36.152999999999999"/>
    <n v="1"/>
    <m/>
    <n v="36.152999999999999"/>
    <s v=""/>
    <n v="0"/>
    <n v="0"/>
  </r>
  <r>
    <n v="90978"/>
    <n v="4"/>
    <m/>
    <n v="56412"/>
    <x v="799"/>
    <s v="UN"/>
    <n v="8.0272000000000006"/>
    <n v="1"/>
    <m/>
    <n v="8.0272000000000006"/>
    <s v=""/>
    <n v="0"/>
    <n v="0"/>
  </r>
  <r>
    <n v="90978"/>
    <n v="5"/>
    <m/>
    <n v="2041"/>
    <x v="454"/>
    <s v="H"/>
    <n v="18.820516146129485"/>
    <n v="1.1000000000000001"/>
    <m/>
    <n v="20.702567760742436"/>
    <s v=""/>
    <n v="0"/>
    <n v="0"/>
  </r>
  <r>
    <n v="90979"/>
    <n v="0"/>
    <s v="LUMINÁRIA INDUSTRIAL CORPO EM CHAPA DE AÇO TRATADA, PINTADA E REFLETOR EM ALUMÍNIO ANODIZADO DE ALTO BRILHO - 2XT 28W"/>
    <m/>
    <x v="0"/>
    <m/>
    <s v=""/>
    <m/>
    <s v="UN"/>
    <s v=""/>
    <n v="144.41187567733976"/>
    <s v=""/>
    <s v=""/>
  </r>
  <r>
    <n v="90979"/>
    <n v="1"/>
    <m/>
    <n v="55703"/>
    <x v="800"/>
    <s v="UN"/>
    <n v="40.259700000000002"/>
    <n v="1"/>
    <m/>
    <n v="40.259700000000002"/>
    <s v=""/>
    <n v="0"/>
    <n v="0"/>
  </r>
  <r>
    <n v="90979"/>
    <n v="2"/>
    <m/>
    <n v="56080"/>
    <x v="801"/>
    <s v="UN"/>
    <n v="39.471899999999998"/>
    <n v="1"/>
    <m/>
    <n v="39.471899999999998"/>
    <s v=""/>
    <n v="0"/>
    <n v="0"/>
  </r>
  <r>
    <n v="90979"/>
    <n v="3"/>
    <m/>
    <n v="2044"/>
    <x v="460"/>
    <s v="H"/>
    <n v="13.596734305430379"/>
    <n v="1.5"/>
    <m/>
    <n v="20.395101458145568"/>
    <s v=""/>
    <n v="0"/>
    <n v="0"/>
  </r>
  <r>
    <n v="90979"/>
    <n v="4"/>
    <m/>
    <n v="2041"/>
    <x v="454"/>
    <s v="H"/>
    <n v="18.820516146129485"/>
    <n v="1.5"/>
    <m/>
    <n v="28.230774219194227"/>
    <s v=""/>
    <n v="0"/>
    <n v="0"/>
  </r>
  <r>
    <n v="90979"/>
    <n v="5"/>
    <m/>
    <n v="56412"/>
    <x v="799"/>
    <s v="UN"/>
    <n v="8.0272000000000006"/>
    <n v="2"/>
    <m/>
    <n v="16.054400000000001"/>
    <s v=""/>
    <n v="0"/>
    <n v="0"/>
  </r>
  <r>
    <n v="90987"/>
    <n v="0"/>
    <s v="LUMINÁRIA COMERCIAL DE SOBREPOR, COM CORPO, ALETAS PLANAS E TAMPA PORTA LÂMPADAS EM CHAPA DE AÇO TRATADO E PINTURA NA COR BRANCA, REFLETOR COM ACABAMENTO ESPECULAR DE ALTO BRILHO - 2 LÂMPADAS FLUORESCENTES 16/20W"/>
    <m/>
    <x v="0"/>
    <m/>
    <s v=""/>
    <m/>
    <s v="UN"/>
    <s v=""/>
    <n v="130.71497567733979"/>
    <s v=""/>
    <s v=""/>
  </r>
  <r>
    <n v="90987"/>
    <n v="1"/>
    <m/>
    <n v="55704"/>
    <x v="802"/>
    <s v="UN"/>
    <n v="59.842199999999998"/>
    <n v="1"/>
    <m/>
    <n v="59.842199999999998"/>
    <s v=""/>
    <n v="0"/>
    <n v="0"/>
  </r>
  <r>
    <n v="90987"/>
    <n v="2"/>
    <m/>
    <n v="2041"/>
    <x v="454"/>
    <s v="H"/>
    <n v="18.820516146129485"/>
    <n v="1.5"/>
    <m/>
    <n v="28.230774219194227"/>
    <s v=""/>
    <n v="0"/>
    <n v="0"/>
  </r>
  <r>
    <n v="90987"/>
    <n v="3"/>
    <m/>
    <n v="56067"/>
    <x v="791"/>
    <s v="UN"/>
    <n v="15.992900000000001"/>
    <n v="1"/>
    <m/>
    <n v="15.992900000000001"/>
    <s v=""/>
    <n v="0"/>
    <n v="0"/>
  </r>
  <r>
    <n v="90987"/>
    <n v="4"/>
    <m/>
    <n v="56466"/>
    <x v="789"/>
    <s v="UN"/>
    <n v="3.1269999999999998"/>
    <n v="2"/>
    <m/>
    <n v="6.2539999999999996"/>
    <s v=""/>
    <n v="0"/>
    <n v="0"/>
  </r>
  <r>
    <n v="90987"/>
    <n v="5"/>
    <m/>
    <n v="2044"/>
    <x v="460"/>
    <s v="H"/>
    <n v="13.596734305430379"/>
    <n v="1.5"/>
    <m/>
    <n v="20.395101458145568"/>
    <s v=""/>
    <n v="0"/>
    <n v="0"/>
  </r>
  <r>
    <n v="90988"/>
    <n v="0"/>
    <s v="LUMINÁRIA COMERCIAL DE SOBREPOR, COM CORPO, ALETAS PLANAS E TAMPA PORTA LÂMPADAS EM CHAPA DE AÇO TRATADA E PINTURA NA COR BRANCA, REFLETOR COM ACABAMENTO ESPECULAR DE ALTO BRILHO - 2 LÂMPADAS FLUORESCENTES 32/40W"/>
    <m/>
    <x v="0"/>
    <m/>
    <s v=""/>
    <m/>
    <s v="UN"/>
    <s v=""/>
    <n v="179.90467567733978"/>
    <s v=""/>
    <s v=""/>
  </r>
  <r>
    <n v="90988"/>
    <n v="1"/>
    <m/>
    <n v="56467"/>
    <x v="792"/>
    <s v="UN"/>
    <n v="6.7069000000000001"/>
    <n v="2"/>
    <m/>
    <n v="13.4138"/>
    <s v=""/>
    <n v="0"/>
    <n v="0"/>
  </r>
  <r>
    <n v="90988"/>
    <n v="2"/>
    <m/>
    <n v="56068"/>
    <x v="795"/>
    <s v="UN"/>
    <n v="15.6463"/>
    <n v="1"/>
    <m/>
    <n v="15.6463"/>
    <s v=""/>
    <n v="0"/>
    <n v="0"/>
  </r>
  <r>
    <n v="90988"/>
    <n v="3"/>
    <m/>
    <n v="55705"/>
    <x v="803"/>
    <s v="UN"/>
    <n v="102.2187"/>
    <n v="1"/>
    <m/>
    <n v="102.2187"/>
    <s v=""/>
    <n v="0"/>
    <n v="0"/>
  </r>
  <r>
    <n v="90988"/>
    <n v="4"/>
    <m/>
    <n v="2041"/>
    <x v="454"/>
    <s v="H"/>
    <n v="18.820516146129485"/>
    <n v="1.5"/>
    <m/>
    <n v="28.230774219194227"/>
    <s v=""/>
    <n v="0"/>
    <n v="0"/>
  </r>
  <r>
    <n v="90988"/>
    <n v="5"/>
    <m/>
    <n v="2044"/>
    <x v="460"/>
    <s v="H"/>
    <n v="13.596734305430379"/>
    <n v="1.5"/>
    <m/>
    <n v="20.395101458145568"/>
    <s v=""/>
    <n v="0"/>
    <n v="0"/>
  </r>
  <r>
    <n v="90989"/>
    <n v="0"/>
    <s v="LUMINÁRIA INDUSTRIAL - 1 LÂMPADA FLUORESCENTE 54W"/>
    <m/>
    <x v="0"/>
    <m/>
    <s v=""/>
    <m/>
    <s v="UN"/>
    <s v=""/>
    <n v="158.14117549671585"/>
    <s v=""/>
    <s v=""/>
  </r>
  <r>
    <n v="90989"/>
    <n v="1"/>
    <m/>
    <n v="56414"/>
    <x v="804"/>
    <s v="UN"/>
    <n v="10.5183"/>
    <n v="1"/>
    <m/>
    <n v="10.5183"/>
    <s v=""/>
    <n v="0"/>
    <n v="0"/>
  </r>
  <r>
    <n v="90989"/>
    <n v="2"/>
    <m/>
    <n v="2041"/>
    <x v="454"/>
    <s v="H"/>
    <n v="18.820516146129485"/>
    <n v="1.1000000000000001"/>
    <m/>
    <n v="20.702567760742436"/>
    <s v=""/>
    <n v="0"/>
    <n v="0"/>
  </r>
  <r>
    <n v="90989"/>
    <n v="3"/>
    <m/>
    <n v="2044"/>
    <x v="460"/>
    <s v="H"/>
    <n v="13.596734305430379"/>
    <n v="1.1000000000000001"/>
    <m/>
    <n v="14.956407735973418"/>
    <s v=""/>
    <n v="0"/>
    <n v="0"/>
  </r>
  <r>
    <n v="90989"/>
    <n v="4"/>
    <m/>
    <n v="56075"/>
    <x v="805"/>
    <s v="UN"/>
    <n v="72.859300000000005"/>
    <n v="1"/>
    <m/>
    <n v="72.859300000000005"/>
    <s v=""/>
    <n v="0"/>
    <n v="0"/>
  </r>
  <r>
    <n v="90989"/>
    <n v="5"/>
    <m/>
    <n v="55702"/>
    <x v="797"/>
    <s v="UN"/>
    <n v="39.104599999999998"/>
    <n v="1"/>
    <m/>
    <n v="39.104599999999998"/>
    <s v=""/>
    <n v="0"/>
    <n v="0"/>
  </r>
  <r>
    <n v="90990"/>
    <n v="0"/>
    <s v="LUMINÁRIA INDUSTRIAL - 2 LÂMPADAS FLUORESCENTES 54W"/>
    <m/>
    <x v="0"/>
    <m/>
    <s v=""/>
    <m/>
    <s v="UN"/>
    <s v=""/>
    <n v="189.30217567733979"/>
    <s v=""/>
    <s v=""/>
  </r>
  <r>
    <n v="90990"/>
    <n v="1"/>
    <m/>
    <n v="2041"/>
    <x v="454"/>
    <s v="H"/>
    <n v="18.820516146129485"/>
    <n v="1.5"/>
    <m/>
    <n v="28.230774219194227"/>
    <s v=""/>
    <n v="30"/>
    <n v="564.61548438388456"/>
  </r>
  <r>
    <n v="90990"/>
    <n v="2"/>
    <m/>
    <n v="55703"/>
    <x v="800"/>
    <s v="UN"/>
    <n v="40.259700000000002"/>
    <n v="1"/>
    <m/>
    <n v="40.259700000000002"/>
    <s v=""/>
    <n v="20"/>
    <n v="805.19400000000007"/>
  </r>
  <r>
    <n v="90990"/>
    <n v="3"/>
    <m/>
    <n v="56076"/>
    <x v="806"/>
    <s v="UN"/>
    <n v="79.38"/>
    <n v="1"/>
    <m/>
    <n v="79.38"/>
    <s v=""/>
    <n v="20"/>
    <n v="1587.6"/>
  </r>
  <r>
    <n v="90990"/>
    <n v="4"/>
    <m/>
    <n v="2044"/>
    <x v="460"/>
    <s v="H"/>
    <n v="13.596734305430379"/>
    <n v="1.5"/>
    <m/>
    <n v="20.395101458145568"/>
    <s v=""/>
    <n v="30"/>
    <n v="407.90202916291139"/>
  </r>
  <r>
    <n v="90990"/>
    <n v="5"/>
    <m/>
    <n v="56414"/>
    <x v="804"/>
    <s v="UN"/>
    <n v="10.5183"/>
    <n v="2"/>
    <m/>
    <n v="21.0366"/>
    <s v=""/>
    <n v="40"/>
    <n v="420.73199999999997"/>
  </r>
  <r>
    <n v="90991"/>
    <n v="0"/>
    <s v="LUMINÁRIA COMERCIAL - 1 LÂMPADA FLUORESCENTE 54W"/>
    <m/>
    <x v="0"/>
    <m/>
    <s v=""/>
    <m/>
    <s v="UN"/>
    <s v=""/>
    <n v="199.79067549671583"/>
    <s v=""/>
    <s v=""/>
  </r>
  <r>
    <n v="90991"/>
    <n v="1"/>
    <m/>
    <n v="56414"/>
    <x v="804"/>
    <s v="UN"/>
    <n v="10.5183"/>
    <n v="1"/>
    <m/>
    <n v="10.5183"/>
    <s v=""/>
    <n v="0"/>
    <n v="0"/>
  </r>
  <r>
    <n v="90991"/>
    <n v="2"/>
    <m/>
    <n v="56075"/>
    <x v="805"/>
    <s v="UN"/>
    <n v="72.859300000000005"/>
    <n v="1"/>
    <m/>
    <n v="72.859300000000005"/>
    <s v=""/>
    <n v="0"/>
    <n v="0"/>
  </r>
  <r>
    <n v="90991"/>
    <n v="3"/>
    <m/>
    <n v="2044"/>
    <x v="460"/>
    <s v="H"/>
    <n v="13.596734305430379"/>
    <n v="1.1000000000000001"/>
    <m/>
    <n v="14.956407735973418"/>
    <s v=""/>
    <n v="0"/>
    <n v="0"/>
  </r>
  <r>
    <n v="90991"/>
    <n v="4"/>
    <m/>
    <n v="2041"/>
    <x v="454"/>
    <s v="H"/>
    <n v="18.820516146129485"/>
    <n v="1.1000000000000001"/>
    <m/>
    <n v="20.702567760742436"/>
    <s v=""/>
    <n v="0"/>
    <n v="0"/>
  </r>
  <r>
    <n v="90991"/>
    <n v="5"/>
    <m/>
    <n v="55706"/>
    <x v="807"/>
    <s v="UN"/>
    <n v="80.754099999999994"/>
    <n v="1"/>
    <m/>
    <n v="80.754099999999994"/>
    <s v=""/>
    <n v="0"/>
    <n v="0"/>
  </r>
  <r>
    <n v="90992"/>
    <n v="0"/>
    <s v="LUMINÁRIA COMERCIAL - 2 LÂMPADAS FLUORESCENTES 54W"/>
    <m/>
    <x v="0"/>
    <m/>
    <s v=""/>
    <m/>
    <s v="UN"/>
    <s v=""/>
    <n v="250.45957567733979"/>
    <s v=""/>
    <s v=""/>
  </r>
  <r>
    <n v="90992"/>
    <n v="1"/>
    <m/>
    <n v="56414"/>
    <x v="804"/>
    <s v="UN"/>
    <n v="10.5183"/>
    <n v="2"/>
    <m/>
    <n v="21.0366"/>
    <s v=""/>
    <n v="20"/>
    <n v="210.36599999999999"/>
  </r>
  <r>
    <n v="90992"/>
    <n v="2"/>
    <m/>
    <n v="56076"/>
    <x v="806"/>
    <s v="UN"/>
    <n v="79.38"/>
    <n v="1"/>
    <m/>
    <n v="79.38"/>
    <s v=""/>
    <n v="10"/>
    <n v="793.8"/>
  </r>
  <r>
    <n v="90992"/>
    <n v="3"/>
    <m/>
    <n v="2044"/>
    <x v="460"/>
    <s v="H"/>
    <n v="13.596734305430379"/>
    <n v="1.5"/>
    <m/>
    <n v="20.395101458145568"/>
    <s v=""/>
    <n v="15"/>
    <n v="203.95101458145569"/>
  </r>
  <r>
    <n v="90992"/>
    <n v="4"/>
    <m/>
    <n v="55707"/>
    <x v="808"/>
    <s v="UN"/>
    <n v="101.4171"/>
    <n v="1"/>
    <m/>
    <n v="101.4171"/>
    <s v=""/>
    <n v="10"/>
    <n v="1014.171"/>
  </r>
  <r>
    <n v="90992"/>
    <n v="5"/>
    <m/>
    <n v="2041"/>
    <x v="454"/>
    <s v="H"/>
    <n v="18.820516146129485"/>
    <n v="1.5"/>
    <m/>
    <n v="28.230774219194227"/>
    <s v=""/>
    <n v="15"/>
    <n v="282.30774219194228"/>
  </r>
  <r>
    <n v="90993"/>
    <n v="0"/>
    <s v="LUMINÁRIA COMERCIAL - 1 LÂMPADA FLUORESCENTE DE 14W"/>
    <m/>
    <x v="0"/>
    <m/>
    <s v=""/>
    <m/>
    <s v="UN"/>
    <s v=""/>
    <n v="135.40727549671584"/>
    <s v=""/>
    <s v=""/>
  </r>
  <r>
    <n v="90993"/>
    <n v="1"/>
    <m/>
    <n v="56411"/>
    <x v="784"/>
    <s v="UN"/>
    <n v="7.5571999999999999"/>
    <n v="1"/>
    <m/>
    <n v="7.5571999999999999"/>
    <s v=""/>
    <n v="0"/>
    <n v="0"/>
  </r>
  <r>
    <n v="90993"/>
    <n v="2"/>
    <m/>
    <n v="2041"/>
    <x v="454"/>
    <s v="H"/>
    <n v="18.820516146129485"/>
    <n v="1.1000000000000001"/>
    <m/>
    <n v="20.702567760742436"/>
    <s v=""/>
    <n v="0"/>
    <n v="0"/>
  </r>
  <r>
    <n v="90993"/>
    <n v="3"/>
    <m/>
    <n v="56077"/>
    <x v="785"/>
    <s v="UN"/>
    <n v="35.307099999999998"/>
    <n v="1"/>
    <m/>
    <n v="35.307099999999998"/>
    <s v=""/>
    <n v="0"/>
    <n v="0"/>
  </r>
  <r>
    <n v="90993"/>
    <n v="4"/>
    <m/>
    <n v="55708"/>
    <x v="809"/>
    <s v="UN"/>
    <n v="56.884"/>
    <n v="1"/>
    <m/>
    <n v="56.884"/>
    <s v=""/>
    <n v="0"/>
    <n v="0"/>
  </r>
  <r>
    <n v="90993"/>
    <n v="5"/>
    <m/>
    <n v="2044"/>
    <x v="460"/>
    <s v="H"/>
    <n v="13.596734305430379"/>
    <n v="1.1000000000000001"/>
    <m/>
    <n v="14.956407735973418"/>
    <s v=""/>
    <n v="0"/>
    <n v="0"/>
  </r>
  <r>
    <n v="90994"/>
    <n v="0"/>
    <s v="LUMINÁRIA COMERCIAL - 1 LÂMPADA FLUORESCENTE DE 28W"/>
    <m/>
    <x v="0"/>
    <m/>
    <s v=""/>
    <m/>
    <s v="UN"/>
    <s v=""/>
    <n v="160.59327549671582"/>
    <s v=""/>
    <s v=""/>
  </r>
  <r>
    <n v="90994"/>
    <n v="1"/>
    <m/>
    <n v="2041"/>
    <x v="454"/>
    <s v="H"/>
    <n v="18.820516146129485"/>
    <n v="1.1000000000000001"/>
    <m/>
    <n v="20.702567760742436"/>
    <s v=""/>
    <n v="0"/>
    <n v="0"/>
  </r>
  <r>
    <n v="90994"/>
    <n v="2"/>
    <m/>
    <n v="56078"/>
    <x v="798"/>
    <s v="UN"/>
    <n v="36.152999999999999"/>
    <n v="1"/>
    <m/>
    <n v="36.152999999999999"/>
    <s v=""/>
    <n v="0"/>
    <n v="0"/>
  </r>
  <r>
    <n v="90994"/>
    <n v="3"/>
    <m/>
    <n v="55706"/>
    <x v="807"/>
    <s v="UN"/>
    <n v="80.754099999999994"/>
    <n v="1"/>
    <m/>
    <n v="80.754099999999994"/>
    <s v=""/>
    <n v="0"/>
    <n v="0"/>
  </r>
  <r>
    <n v="90994"/>
    <n v="4"/>
    <m/>
    <n v="56412"/>
    <x v="799"/>
    <s v="UN"/>
    <n v="8.0272000000000006"/>
    <n v="1"/>
    <m/>
    <n v="8.0272000000000006"/>
    <s v=""/>
    <n v="0"/>
    <n v="0"/>
  </r>
  <r>
    <n v="90994"/>
    <n v="5"/>
    <m/>
    <n v="2044"/>
    <x v="460"/>
    <s v="H"/>
    <n v="13.596734305430379"/>
    <n v="1.1000000000000001"/>
    <m/>
    <n v="14.956407735973418"/>
    <s v=""/>
    <n v="0"/>
    <n v="0"/>
  </r>
  <r>
    <n v="90995"/>
    <n v="0"/>
    <s v="LUMINÁRIA COMERCIAL - 2 LÂMPADAS FLUORESCENTES 14W"/>
    <m/>
    <x v="0"/>
    <m/>
    <s v=""/>
    <m/>
    <s v="UN"/>
    <s v=""/>
    <n v="156.63097567733976"/>
    <s v=""/>
    <s v=""/>
  </r>
  <r>
    <n v="90995"/>
    <n v="1"/>
    <m/>
    <n v="56411"/>
    <x v="784"/>
    <s v="UN"/>
    <n v="7.5571999999999999"/>
    <n v="2"/>
    <m/>
    <n v="15.1144"/>
    <s v=""/>
    <n v="0"/>
    <n v="0"/>
  </r>
  <r>
    <n v="90995"/>
    <n v="2"/>
    <m/>
    <n v="56079"/>
    <x v="786"/>
    <s v="UN"/>
    <n v="35.035800000000002"/>
    <n v="1"/>
    <m/>
    <n v="35.035800000000002"/>
    <s v=""/>
    <n v="0"/>
    <n v="0"/>
  </r>
  <r>
    <n v="90995"/>
    <n v="3"/>
    <m/>
    <n v="2044"/>
    <x v="460"/>
    <s v="H"/>
    <n v="13.596734305430379"/>
    <n v="1.5"/>
    <m/>
    <n v="20.395101458145568"/>
    <s v=""/>
    <n v="0"/>
    <n v="0"/>
  </r>
  <r>
    <n v="90995"/>
    <n v="4"/>
    <m/>
    <n v="55709"/>
    <x v="810"/>
    <s v="UN"/>
    <n v="57.854900000000001"/>
    <n v="1"/>
    <m/>
    <n v="57.854900000000001"/>
    <s v=""/>
    <n v="0"/>
    <n v="0"/>
  </r>
  <r>
    <n v="90995"/>
    <n v="5"/>
    <m/>
    <n v="2041"/>
    <x v="454"/>
    <s v="H"/>
    <n v="18.820516146129485"/>
    <n v="1.5"/>
    <m/>
    <n v="28.230774219194227"/>
    <s v=""/>
    <n v="0"/>
    <n v="0"/>
  </r>
  <r>
    <n v="90996"/>
    <n v="0"/>
    <s v="LUMINÁRIA COMERCIAL - 2 LÂMPADAS FLUORESCENTES 28W"/>
    <m/>
    <x v="0"/>
    <m/>
    <s v=""/>
    <m/>
    <s v="UN"/>
    <s v=""/>
    <n v="205.56927567733982"/>
    <s v=""/>
    <s v=""/>
  </r>
  <r>
    <n v="90996"/>
    <n v="1"/>
    <m/>
    <n v="56412"/>
    <x v="799"/>
    <s v="UN"/>
    <n v="8.0272000000000006"/>
    <n v="2"/>
    <m/>
    <n v="16.054400000000001"/>
    <s v=""/>
    <n v="0"/>
    <n v="0"/>
  </r>
  <r>
    <n v="90996"/>
    <n v="2"/>
    <m/>
    <n v="2041"/>
    <x v="454"/>
    <s v="H"/>
    <n v="18.820516146129485"/>
    <n v="1.5"/>
    <m/>
    <n v="28.230774219194227"/>
    <s v=""/>
    <n v="0"/>
    <n v="0"/>
  </r>
  <r>
    <n v="90996"/>
    <n v="3"/>
    <m/>
    <n v="55707"/>
    <x v="808"/>
    <s v="UN"/>
    <n v="101.4171"/>
    <n v="1"/>
    <m/>
    <n v="101.4171"/>
    <s v=""/>
    <n v="0"/>
    <n v="0"/>
  </r>
  <r>
    <n v="90996"/>
    <n v="4"/>
    <m/>
    <n v="56080"/>
    <x v="801"/>
    <s v="UN"/>
    <n v="39.471899999999998"/>
    <n v="1"/>
    <m/>
    <n v="39.471899999999998"/>
    <s v=""/>
    <n v="0"/>
    <n v="0"/>
  </r>
  <r>
    <n v="90996"/>
    <n v="5"/>
    <m/>
    <n v="2044"/>
    <x v="460"/>
    <s v="H"/>
    <n v="13.596734305430379"/>
    <n v="1.5"/>
    <m/>
    <n v="20.395101458145568"/>
    <s v=""/>
    <n v="0"/>
    <n v="0"/>
  </r>
  <r>
    <n v="91010"/>
    <n v="0"/>
    <s v="CENTRAL DE ILUMINAÇÃO DE EMERGÊNCIA 1000W - 24V"/>
    <m/>
    <x v="0"/>
    <m/>
    <s v=""/>
    <m/>
    <s v="UN"/>
    <s v=""/>
    <n v="1314.0761038861544"/>
    <s v=""/>
    <s v=""/>
  </r>
  <r>
    <n v="91010"/>
    <n v="1"/>
    <m/>
    <n v="56520"/>
    <x v="811"/>
    <s v="UN"/>
    <n v="1178.8398999999999"/>
    <n v="1"/>
    <m/>
    <n v="1178.8398999999999"/>
    <s v=""/>
    <n v="0"/>
    <n v="0"/>
  </r>
  <r>
    <n v="91010"/>
    <n v="2"/>
    <m/>
    <n v="2041"/>
    <x v="454"/>
    <s v="H"/>
    <n v="18.820516146129485"/>
    <n v="2"/>
    <m/>
    <n v="37.64103229225897"/>
    <s v=""/>
    <n v="0"/>
    <n v="0"/>
  </r>
  <r>
    <n v="91010"/>
    <n v="3"/>
    <m/>
    <n v="2044"/>
    <x v="460"/>
    <s v="H"/>
    <n v="13.596734305430379"/>
    <n v="2"/>
    <m/>
    <n v="27.193468610860759"/>
    <s v=""/>
    <n v="0"/>
    <n v="0"/>
  </r>
  <r>
    <n v="91010"/>
    <n v="4"/>
    <m/>
    <n v="1037"/>
    <x v="534"/>
    <s v="H"/>
    <n v="35.200851491517405"/>
    <n v="2"/>
    <m/>
    <n v="70.401702983034809"/>
    <s v=""/>
    <n v="0"/>
    <n v="0"/>
  </r>
  <r>
    <n v="91020"/>
    <n v="0"/>
    <s v="LUMINÁRIA DE EMERGÊNCIA COM LÂMPADA INCANDESCENTE 40W"/>
    <m/>
    <x v="0"/>
    <m/>
    <s v=""/>
    <m/>
    <s v="UN"/>
    <s v=""/>
    <n v="56.041750451559864"/>
    <s v=""/>
    <s v=""/>
  </r>
  <r>
    <n v="91020"/>
    <n v="1"/>
    <m/>
    <n v="2044"/>
    <x v="460"/>
    <s v="H"/>
    <n v="13.596734305430379"/>
    <n v="1"/>
    <m/>
    <n v="13.596734305430379"/>
    <s v=""/>
    <n v="0"/>
    <n v="0"/>
  </r>
  <r>
    <n v="91020"/>
    <n v="2"/>
    <m/>
    <n v="56530"/>
    <x v="812"/>
    <s v="UN"/>
    <n v="23.624500000000001"/>
    <n v="1"/>
    <m/>
    <n v="23.624500000000001"/>
    <s v=""/>
    <n v="0"/>
    <n v="0"/>
  </r>
  <r>
    <n v="91020"/>
    <n v="3"/>
    <m/>
    <n v="2041"/>
    <x v="454"/>
    <s v="H"/>
    <n v="18.820516146129485"/>
    <n v="1"/>
    <m/>
    <n v="18.820516146129485"/>
    <s v=""/>
    <n v="0"/>
    <n v="0"/>
  </r>
  <r>
    <n v="91023"/>
    <n v="0"/>
    <s v="LUMINÁRIA DE EMERGÊNCIA AUTÔNOMA COM LÂMPADA FLUORESCENTE 15W"/>
    <m/>
    <x v="0"/>
    <m/>
    <s v=""/>
    <m/>
    <s v="UN"/>
    <s v=""/>
    <n v="154.5498756773398"/>
    <s v=""/>
    <s v=""/>
  </r>
  <r>
    <n v="91023"/>
    <n v="1"/>
    <m/>
    <n v="56535"/>
    <x v="813"/>
    <s v="UN"/>
    <n v="105.92400000000001"/>
    <n v="1"/>
    <m/>
    <n v="105.92400000000001"/>
    <s v=""/>
    <n v="0"/>
    <n v="0"/>
  </r>
  <r>
    <n v="91023"/>
    <n v="2"/>
    <m/>
    <n v="2041"/>
    <x v="454"/>
    <s v="H"/>
    <n v="18.820516146129485"/>
    <n v="1.5"/>
    <m/>
    <n v="28.230774219194227"/>
    <s v=""/>
    <n v="0"/>
    <n v="0"/>
  </r>
  <r>
    <n v="91023"/>
    <n v="3"/>
    <m/>
    <n v="2044"/>
    <x v="460"/>
    <s v="H"/>
    <n v="13.596734305430379"/>
    <n v="1.5"/>
    <m/>
    <n v="20.395101458145568"/>
    <s v=""/>
    <n v="0"/>
    <n v="0"/>
  </r>
  <r>
    <n v="91024"/>
    <n v="0"/>
    <s v="LUMINÁRIA DE EMERGÊNCIA AUTÔNOMA COM 2 PROJETORES 55W/12VCC"/>
    <m/>
    <x v="0"/>
    <m/>
    <s v=""/>
    <m/>
    <s v="UN"/>
    <s v=""/>
    <n v="410.06927567733982"/>
    <s v=""/>
    <s v=""/>
  </r>
  <r>
    <n v="91024"/>
    <n v="1"/>
    <m/>
    <n v="2041"/>
    <x v="454"/>
    <s v="H"/>
    <n v="18.820516146129485"/>
    <n v="1.5"/>
    <m/>
    <n v="28.230774219194227"/>
    <s v=""/>
    <n v="0"/>
    <n v="0"/>
  </r>
  <r>
    <n v="91024"/>
    <n v="2"/>
    <m/>
    <n v="56536"/>
    <x v="814"/>
    <s v="UN"/>
    <n v="361.4434"/>
    <n v="1"/>
    <m/>
    <n v="361.4434"/>
    <s v=""/>
    <n v="0"/>
    <n v="0"/>
  </r>
  <r>
    <n v="91024"/>
    <n v="3"/>
    <m/>
    <n v="2044"/>
    <x v="460"/>
    <s v="H"/>
    <n v="13.596734305430379"/>
    <n v="1.5"/>
    <m/>
    <n v="20.395101458145568"/>
    <s v=""/>
    <n v="0"/>
    <n v="0"/>
  </r>
  <r>
    <n v="91026"/>
    <n v="0"/>
    <s v="LUMINÁRIA DE EMERGÊNCIA AUTÔNOMA COM 2 LÂMPADAS FLUORESCENTES DE 8W"/>
    <m/>
    <x v="0"/>
    <m/>
    <s v=""/>
    <m/>
    <s v="UN"/>
    <s v=""/>
    <n v="91.316875677339794"/>
    <s v=""/>
    <s v=""/>
  </r>
  <r>
    <n v="91026"/>
    <n v="1"/>
    <m/>
    <n v="2044"/>
    <x v="460"/>
    <s v="H"/>
    <n v="13.596734305430379"/>
    <n v="1.5"/>
    <m/>
    <n v="20.395101458145568"/>
    <s v=""/>
    <n v="0"/>
    <n v="0"/>
  </r>
  <r>
    <n v="91026"/>
    <n v="2"/>
    <m/>
    <n v="56538"/>
    <x v="815"/>
    <s v="UN"/>
    <n v="42.691000000000003"/>
    <n v="1"/>
    <m/>
    <n v="42.691000000000003"/>
    <s v=""/>
    <n v="0"/>
    <n v="0"/>
  </r>
  <r>
    <n v="91026"/>
    <n v="3"/>
    <m/>
    <n v="2041"/>
    <x v="454"/>
    <s v="H"/>
    <n v="18.820516146129485"/>
    <n v="1.5"/>
    <m/>
    <n v="28.230774219194227"/>
    <s v=""/>
    <n v="0"/>
    <n v="0"/>
  </r>
  <r>
    <n v="91027"/>
    <n v="0"/>
    <s v="LUMINÁRIA DE EMERGÊNCIA AUTÔNOMA COM LÂMPADA FLUORESCENTE 9W"/>
    <m/>
    <x v="0"/>
    <m/>
    <s v=""/>
    <m/>
    <s v="UN"/>
    <s v=""/>
    <n v="156.9300756773398"/>
    <s v=""/>
    <s v=""/>
  </r>
  <r>
    <n v="91027"/>
    <n v="1"/>
    <m/>
    <n v="2041"/>
    <x v="454"/>
    <s v="H"/>
    <n v="18.820516146129485"/>
    <n v="1.5"/>
    <m/>
    <n v="28.230774219194227"/>
    <s v=""/>
    <n v="0"/>
    <n v="0"/>
  </r>
  <r>
    <n v="91027"/>
    <n v="2"/>
    <m/>
    <n v="2044"/>
    <x v="460"/>
    <s v="H"/>
    <n v="13.596734305430379"/>
    <n v="1.5"/>
    <m/>
    <n v="20.395101458145568"/>
    <s v=""/>
    <n v="0"/>
    <n v="0"/>
  </r>
  <r>
    <n v="91027"/>
    <n v="3"/>
    <m/>
    <n v="56539"/>
    <x v="816"/>
    <s v="UN"/>
    <n v="108.30419999999999"/>
    <n v="1"/>
    <m/>
    <n v="108.30419999999999"/>
    <s v=""/>
    <n v="0"/>
    <n v="0"/>
  </r>
  <r>
    <n v="91030"/>
    <n v="0"/>
    <s v="BATERIA AUTOMOTIVA SELADA S/ COMPLEMENTAÇÃO DE NÍVEL 36AH-12V"/>
    <m/>
    <x v="0"/>
    <m/>
    <s v=""/>
    <m/>
    <s v="UN"/>
    <s v=""/>
    <n v="262.37532522577993"/>
    <s v=""/>
    <s v=""/>
  </r>
  <r>
    <n v="91030"/>
    <n v="1"/>
    <m/>
    <n v="56541"/>
    <x v="817"/>
    <s v="UN"/>
    <n v="246.16669999999999"/>
    <n v="1"/>
    <m/>
    <n v="246.16669999999999"/>
    <s v=""/>
    <n v="0"/>
    <n v="0"/>
  </r>
  <r>
    <n v="91030"/>
    <n v="2"/>
    <m/>
    <n v="2044"/>
    <x v="460"/>
    <s v="H"/>
    <n v="13.596734305430379"/>
    <n v="0.5"/>
    <m/>
    <n v="6.7983671527151897"/>
    <s v=""/>
    <n v="0"/>
    <n v="0"/>
  </r>
  <r>
    <n v="91030"/>
    <n v="3"/>
    <m/>
    <n v="2041"/>
    <x v="454"/>
    <s v="H"/>
    <n v="18.820516146129485"/>
    <n v="0.5"/>
    <m/>
    <n v="9.4102580730647425"/>
    <s v=""/>
    <n v="0"/>
    <n v="0"/>
  </r>
  <r>
    <n v="91031"/>
    <n v="0"/>
    <s v="BATERIA AUTOMOTIVA SELADA SEM COMPLEMENTAÇÃO DE NÍVEL 40AH-12V"/>
    <m/>
    <x v="0"/>
    <m/>
    <s v=""/>
    <m/>
    <s v="UN"/>
    <s v=""/>
    <n v="188.58362522577994"/>
    <s v=""/>
    <s v=""/>
  </r>
  <r>
    <n v="91031"/>
    <n v="1"/>
    <m/>
    <n v="2041"/>
    <x v="454"/>
    <s v="H"/>
    <n v="18.820516146129485"/>
    <n v="0.5"/>
    <m/>
    <n v="9.4102580730647425"/>
    <s v=""/>
    <n v="0"/>
    <n v="0"/>
  </r>
  <r>
    <n v="91031"/>
    <n v="2"/>
    <m/>
    <n v="2044"/>
    <x v="460"/>
    <s v="H"/>
    <n v="13.596734305430379"/>
    <n v="0.5"/>
    <m/>
    <n v="6.7983671527151897"/>
    <s v=""/>
    <n v="0"/>
    <n v="0"/>
  </r>
  <r>
    <n v="91031"/>
    <n v="3"/>
    <m/>
    <n v="56542"/>
    <x v="818"/>
    <s v="UN"/>
    <n v="172.375"/>
    <n v="1"/>
    <m/>
    <n v="172.375"/>
    <s v=""/>
    <n v="0"/>
    <n v="0"/>
  </r>
  <r>
    <n v="91032"/>
    <n v="0"/>
    <s v="BATERIA AUTOMOTIVA SELADA SEM COMPLEMENTAÇÃO DE NÍVEL 45AH-12V"/>
    <m/>
    <x v="0"/>
    <m/>
    <s v=""/>
    <m/>
    <s v="UN"/>
    <s v=""/>
    <n v="226.87532522577993"/>
    <s v=""/>
    <s v=""/>
  </r>
  <r>
    <n v="91032"/>
    <n v="1"/>
    <m/>
    <n v="2041"/>
    <x v="454"/>
    <s v="H"/>
    <n v="18.820516146129485"/>
    <n v="0.5"/>
    <m/>
    <n v="9.4102580730647425"/>
    <s v=""/>
    <n v="0"/>
    <n v="0"/>
  </r>
  <r>
    <n v="91032"/>
    <n v="2"/>
    <m/>
    <n v="2044"/>
    <x v="460"/>
    <s v="H"/>
    <n v="13.596734305430379"/>
    <n v="0.5"/>
    <m/>
    <n v="6.7983671527151897"/>
    <s v=""/>
    <n v="0"/>
    <n v="0"/>
  </r>
  <r>
    <n v="91032"/>
    <n v="3"/>
    <m/>
    <n v="56543"/>
    <x v="819"/>
    <s v="UN"/>
    <n v="210.66669999999999"/>
    <n v="1"/>
    <m/>
    <n v="210.66669999999999"/>
    <s v=""/>
    <n v="0"/>
    <n v="0"/>
  </r>
  <r>
    <n v="91036"/>
    <n v="0"/>
    <s v="BATERIA ESTACIONÁRIA CHUMBO/CÁLCIO 45A - 12V"/>
    <m/>
    <x v="0"/>
    <m/>
    <s v=""/>
    <m/>
    <s v="UN"/>
    <s v=""/>
    <n v="267.5820955240834"/>
    <s v=""/>
    <s v=""/>
  </r>
  <r>
    <n v="91036"/>
    <n v="1"/>
    <m/>
    <n v="1037"/>
    <x v="534"/>
    <s v="H"/>
    <n v="35.200851491517405"/>
    <n v="0.2"/>
    <m/>
    <n v="7.0401702983034813"/>
    <s v=""/>
    <n v="0"/>
    <n v="0"/>
  </r>
  <r>
    <n v="91036"/>
    <n v="2"/>
    <m/>
    <n v="2041"/>
    <x v="454"/>
    <s v="H"/>
    <n v="18.820516146129485"/>
    <n v="0.5"/>
    <m/>
    <n v="9.4102580730647425"/>
    <s v=""/>
    <n v="0"/>
    <n v="0"/>
  </r>
  <r>
    <n v="91036"/>
    <n v="3"/>
    <m/>
    <n v="2044"/>
    <x v="460"/>
    <s v="H"/>
    <n v="13.596734305430379"/>
    <n v="0.5"/>
    <m/>
    <n v="6.7983671527151897"/>
    <s v=""/>
    <n v="0"/>
    <n v="0"/>
  </r>
  <r>
    <n v="91036"/>
    <n v="4"/>
    <m/>
    <n v="56546"/>
    <x v="820"/>
    <s v="UN"/>
    <n v="244.33330000000001"/>
    <n v="1"/>
    <m/>
    <n v="244.33330000000001"/>
    <s v=""/>
    <n v="0"/>
    <n v="0"/>
  </r>
  <r>
    <n v="91050"/>
    <n v="0"/>
    <s v="CENTRAL DE ALARME DE INCÊNDIO ATÉ 12 LAÇOS"/>
    <m/>
    <x v="0"/>
    <m/>
    <s v=""/>
    <m/>
    <s v="UN"/>
    <s v=""/>
    <n v="799.72371165846369"/>
    <s v=""/>
    <s v=""/>
  </r>
  <r>
    <n v="91050"/>
    <n v="1"/>
    <m/>
    <n v="1037"/>
    <x v="534"/>
    <s v="H"/>
    <n v="35.200851491517405"/>
    <n v="6"/>
    <m/>
    <n v="211.20510894910444"/>
    <s v=""/>
    <n v="0"/>
    <n v="0"/>
  </r>
  <r>
    <n v="91050"/>
    <n v="2"/>
    <m/>
    <n v="56551"/>
    <x v="821"/>
    <s v="UN"/>
    <n v="394.01510000000002"/>
    <n v="1"/>
    <m/>
    <n v="394.01510000000002"/>
    <s v=""/>
    <n v="0"/>
    <n v="0"/>
  </r>
  <r>
    <n v="91050"/>
    <n v="3"/>
    <m/>
    <n v="2041"/>
    <x v="454"/>
    <s v="H"/>
    <n v="18.820516146129485"/>
    <n v="6"/>
    <m/>
    <n v="112.92309687677691"/>
    <s v=""/>
    <n v="0"/>
    <n v="0"/>
  </r>
  <r>
    <n v="91050"/>
    <n v="4"/>
    <m/>
    <n v="2044"/>
    <x v="460"/>
    <s v="H"/>
    <n v="13.596734305430379"/>
    <n v="6"/>
    <m/>
    <n v="81.580405832582272"/>
    <s v=""/>
    <n v="0"/>
    <n v="0"/>
  </r>
  <r>
    <n v="91053"/>
    <n v="0"/>
    <s v="CENTRAL DE ALARME DE INCÊNDIO ATÉ 24 LAÇOS"/>
    <m/>
    <x v="0"/>
    <m/>
    <s v=""/>
    <m/>
    <s v="UN"/>
    <s v=""/>
    <n v="1085.2798174876955"/>
    <s v=""/>
    <s v=""/>
  </r>
  <r>
    <n v="91053"/>
    <n v="1"/>
    <m/>
    <n v="1037"/>
    <x v="534"/>
    <s v="H"/>
    <n v="35.200851491517405"/>
    <n v="9"/>
    <m/>
    <n v="316.80766342365666"/>
    <s v=""/>
    <n v="0"/>
    <n v="0"/>
  </r>
  <r>
    <n v="91053"/>
    <n v="2"/>
    <m/>
    <n v="56554"/>
    <x v="822"/>
    <s v="UN"/>
    <n v="476.71690000000001"/>
    <n v="1"/>
    <m/>
    <n v="476.71690000000001"/>
    <s v=""/>
    <n v="0"/>
    <n v="0"/>
  </r>
  <r>
    <n v="91053"/>
    <n v="3"/>
    <m/>
    <n v="2044"/>
    <x v="460"/>
    <s v="H"/>
    <n v="13.596734305430379"/>
    <n v="9"/>
    <m/>
    <n v="122.37060874887341"/>
    <s v=""/>
    <n v="0"/>
    <n v="0"/>
  </r>
  <r>
    <n v="91053"/>
    <n v="4"/>
    <m/>
    <n v="2041"/>
    <x v="454"/>
    <s v="H"/>
    <n v="18.820516146129485"/>
    <n v="9"/>
    <m/>
    <n v="169.38464531516536"/>
    <s v=""/>
    <n v="0"/>
    <n v="0"/>
  </r>
  <r>
    <n v="91054"/>
    <n v="0"/>
    <s v="ACIONADOR LIGA-DESLIGA PARA BOMBA COM MARTELO QUEBRA VIDRO"/>
    <m/>
    <x v="0"/>
    <m/>
    <s v=""/>
    <m/>
    <s v="UN"/>
    <s v=""/>
    <n v="113.82940090311973"/>
    <s v=""/>
    <s v=""/>
  </r>
  <r>
    <n v="91054"/>
    <n v="1"/>
    <m/>
    <n v="2044"/>
    <x v="460"/>
    <s v="H"/>
    <n v="13.596734305430379"/>
    <n v="2"/>
    <m/>
    <n v="27.193468610860759"/>
    <s v=""/>
    <n v="0"/>
    <n v="0"/>
  </r>
  <r>
    <n v="91054"/>
    <n v="2"/>
    <m/>
    <n v="56559"/>
    <x v="823"/>
    <s v="UN"/>
    <n v="48.994900000000001"/>
    <n v="1"/>
    <m/>
    <n v="48.994900000000001"/>
    <s v=""/>
    <n v="0"/>
    <n v="0"/>
  </r>
  <r>
    <n v="91054"/>
    <n v="3"/>
    <m/>
    <n v="2041"/>
    <x v="454"/>
    <s v="H"/>
    <n v="18.820516146129485"/>
    <n v="2"/>
    <m/>
    <n v="37.64103229225897"/>
    <s v=""/>
    <n v="0"/>
    <n v="0"/>
  </r>
  <r>
    <n v="91055"/>
    <n v="0"/>
    <s v="ACIONADOR MANUAL TIPO &quot;QUEBRE O VIDRO&quot;"/>
    <m/>
    <x v="0"/>
    <m/>
    <s v=""/>
    <m/>
    <s v="UN"/>
    <s v=""/>
    <n v="54.100425225779929"/>
    <s v=""/>
    <s v=""/>
  </r>
  <r>
    <n v="91055"/>
    <n v="1"/>
    <m/>
    <n v="56560"/>
    <x v="824"/>
    <s v="UN"/>
    <n v="37.891800000000003"/>
    <n v="1"/>
    <m/>
    <n v="37.891800000000003"/>
    <s v=""/>
    <n v="0"/>
    <n v="0"/>
  </r>
  <r>
    <n v="91055"/>
    <n v="2"/>
    <m/>
    <n v="2041"/>
    <x v="454"/>
    <s v="H"/>
    <n v="18.820516146129485"/>
    <n v="0.5"/>
    <m/>
    <n v="9.4102580730647425"/>
    <s v=""/>
    <n v="0"/>
    <n v="0"/>
  </r>
  <r>
    <n v="91055"/>
    <n v="3"/>
    <m/>
    <n v="2044"/>
    <x v="460"/>
    <s v="H"/>
    <n v="13.596734305430379"/>
    <n v="0.5"/>
    <m/>
    <n v="6.7983671527151897"/>
    <s v=""/>
    <n v="0"/>
    <n v="0"/>
  </r>
  <r>
    <n v="91058"/>
    <n v="0"/>
    <s v="CAMPAINHA DE TIMBRE (SINO) 24V-95DB"/>
    <m/>
    <x v="0"/>
    <m/>
    <s v=""/>
    <m/>
    <s v="UN"/>
    <s v=""/>
    <n v="87.475625225779922"/>
    <s v=""/>
    <s v=""/>
  </r>
  <r>
    <n v="91058"/>
    <n v="1"/>
    <m/>
    <n v="56561"/>
    <x v="825"/>
    <s v="UN"/>
    <n v="71.266999999999996"/>
    <n v="1"/>
    <m/>
    <n v="71.266999999999996"/>
    <s v=""/>
    <n v="0"/>
    <n v="0"/>
  </r>
  <r>
    <n v="91058"/>
    <n v="2"/>
    <m/>
    <n v="2044"/>
    <x v="460"/>
    <s v="H"/>
    <n v="13.596734305430379"/>
    <n v="0.5"/>
    <m/>
    <n v="6.7983671527151897"/>
    <s v=""/>
    <n v="0"/>
    <n v="0"/>
  </r>
  <r>
    <n v="91058"/>
    <n v="3"/>
    <m/>
    <n v="2041"/>
    <x v="454"/>
    <s v="H"/>
    <n v="18.820516146129485"/>
    <n v="0.5"/>
    <m/>
    <n v="9.4102580730647425"/>
    <s v=""/>
    <n v="0"/>
    <n v="0"/>
  </r>
  <r>
    <n v="91062"/>
    <n v="0"/>
    <s v="SIRENE ELETRÔNICA SOM AGUDO ONDULANTE 24V-100 À 120DB, COM FLASH"/>
    <m/>
    <x v="0"/>
    <m/>
    <s v=""/>
    <m/>
    <s v="UN"/>
    <s v=""/>
    <n v="80.427125225779946"/>
    <s v=""/>
    <s v=""/>
  </r>
  <r>
    <n v="91062"/>
    <n v="1"/>
    <m/>
    <n v="2041"/>
    <x v="454"/>
    <s v="H"/>
    <n v="18.820516146129485"/>
    <n v="0.5"/>
    <m/>
    <n v="9.4102580730647425"/>
    <s v=""/>
    <n v="0"/>
    <n v="0"/>
  </r>
  <r>
    <n v="91062"/>
    <n v="2"/>
    <m/>
    <n v="2044"/>
    <x v="460"/>
    <s v="H"/>
    <n v="13.596734305430379"/>
    <n v="0.5"/>
    <m/>
    <n v="6.7983671527151897"/>
    <s v=""/>
    <n v="0"/>
    <n v="0"/>
  </r>
  <r>
    <n v="91062"/>
    <n v="3"/>
    <m/>
    <n v="56563"/>
    <x v="826"/>
    <s v="UN"/>
    <n v="64.218500000000006"/>
    <n v="1"/>
    <m/>
    <n v="64.218500000000006"/>
    <s v=""/>
    <n v="0"/>
    <n v="0"/>
  </r>
  <r>
    <n v="91063"/>
    <n v="0"/>
    <s v="SIRENE ELETRÔNICA BITONAL 24V-100 À 120DB, COM FLASH"/>
    <m/>
    <x v="0"/>
    <m/>
    <s v=""/>
    <m/>
    <s v="UN"/>
    <s v=""/>
    <n v="92.30562522577992"/>
    <s v=""/>
    <s v=""/>
  </r>
  <r>
    <n v="91063"/>
    <n v="1"/>
    <m/>
    <n v="56564"/>
    <x v="827"/>
    <s v="UN"/>
    <n v="76.096999999999994"/>
    <n v="1"/>
    <m/>
    <n v="76.096999999999994"/>
    <s v=""/>
    <n v="0"/>
    <n v="0"/>
  </r>
  <r>
    <n v="91063"/>
    <n v="2"/>
    <m/>
    <n v="2041"/>
    <x v="454"/>
    <s v="H"/>
    <n v="18.820516146129485"/>
    <n v="0.5"/>
    <m/>
    <n v="9.4102580730647425"/>
    <s v=""/>
    <n v="0"/>
    <n v="0"/>
  </r>
  <r>
    <n v="91063"/>
    <n v="3"/>
    <m/>
    <n v="2044"/>
    <x v="460"/>
    <s v="H"/>
    <n v="13.596734305430379"/>
    <n v="0.5"/>
    <m/>
    <n v="6.7983671527151897"/>
    <s v=""/>
    <n v="0"/>
    <n v="0"/>
  </r>
  <r>
    <n v="91066"/>
    <n v="0"/>
    <s v="DETECTOR ÓPTICO DE FUMAÇA PARA SISTEMAS ENDEREÇÁVEIS"/>
    <m/>
    <x v="0"/>
    <m/>
    <s v=""/>
    <m/>
    <s v="UN"/>
    <s v=""/>
    <n v="133.40122522577994"/>
    <s v=""/>
    <s v=""/>
  </r>
  <r>
    <n v="91066"/>
    <n v="1"/>
    <m/>
    <n v="56566"/>
    <x v="828"/>
    <s v="UN"/>
    <n v="117.1926"/>
    <n v="1"/>
    <m/>
    <n v="117.1926"/>
    <s v=""/>
    <n v="0"/>
    <n v="0"/>
  </r>
  <r>
    <n v="91066"/>
    <n v="2"/>
    <m/>
    <n v="2041"/>
    <x v="454"/>
    <s v="H"/>
    <n v="18.820516146129485"/>
    <n v="0.5"/>
    <m/>
    <n v="9.4102580730647425"/>
    <s v=""/>
    <n v="0"/>
    <n v="0"/>
  </r>
  <r>
    <n v="91066"/>
    <n v="3"/>
    <m/>
    <n v="2044"/>
    <x v="460"/>
    <s v="H"/>
    <n v="13.596734305430379"/>
    <n v="0.5"/>
    <m/>
    <n v="6.7983671527151897"/>
    <s v=""/>
    <n v="0"/>
    <n v="0"/>
  </r>
  <r>
    <n v="91071"/>
    <n v="0"/>
    <s v="DETECTOR DE PRESENÇA TIPO INFRAVERMELHO PASSIVO - 110VCA"/>
    <m/>
    <x v="0"/>
    <m/>
    <s v=""/>
    <m/>
    <s v="UN"/>
    <s v=""/>
    <n v="43.640150270935919"/>
    <s v=""/>
    <s v=""/>
  </r>
  <r>
    <n v="91071"/>
    <n v="1"/>
    <m/>
    <n v="2041"/>
    <x v="454"/>
    <s v="H"/>
    <n v="18.820516146129485"/>
    <n v="0.6"/>
    <m/>
    <n v="11.29230968767769"/>
    <s v=""/>
    <n v="0"/>
    <n v="0"/>
  </r>
  <r>
    <n v="91071"/>
    <n v="2"/>
    <m/>
    <n v="2044"/>
    <x v="460"/>
    <s v="H"/>
    <n v="13.596734305430379"/>
    <n v="0.6"/>
    <m/>
    <n v="8.1580405832582272"/>
    <s v=""/>
    <n v="0"/>
    <n v="0"/>
  </r>
  <r>
    <n v="91071"/>
    <n v="3"/>
    <m/>
    <n v="56570"/>
    <x v="829"/>
    <s v="UN"/>
    <n v="24.189800000000002"/>
    <n v="1"/>
    <m/>
    <n v="24.189800000000002"/>
    <s v=""/>
    <n v="0"/>
    <n v="0"/>
  </r>
  <r>
    <n v="91074"/>
    <n v="0"/>
    <s v="NO-BREAK TRIFÁSICO - 15 KVA - AUTONOMIA DE 15MIN."/>
    <m/>
    <x v="0"/>
    <m/>
    <s v=""/>
    <m/>
    <s v="UN"/>
    <s v=""/>
    <n v="26287.393626490149"/>
    <s v=""/>
    <s v=""/>
  </r>
  <r>
    <n v="91074"/>
    <n v="1"/>
    <m/>
    <n v="2044"/>
    <x v="460"/>
    <s v="H"/>
    <n v="13.596734305430379"/>
    <n v="3.3"/>
    <m/>
    <n v="44.86922320792025"/>
    <s v=""/>
    <n v="0"/>
    <n v="0"/>
  </r>
  <r>
    <n v="91074"/>
    <n v="2"/>
    <m/>
    <n v="56575"/>
    <x v="830"/>
    <s v="UN"/>
    <n v="26180.416700000002"/>
    <n v="1"/>
    <m/>
    <n v="26180.416700000002"/>
    <s v=""/>
    <n v="0"/>
    <n v="0"/>
  </r>
  <r>
    <n v="91074"/>
    <n v="3"/>
    <m/>
    <n v="2041"/>
    <x v="454"/>
    <s v="H"/>
    <n v="18.820516146129485"/>
    <n v="3.3"/>
    <m/>
    <n v="62.107703282227298"/>
    <s v=""/>
    <n v="0"/>
    <n v="0"/>
  </r>
  <r>
    <n v="91077"/>
    <n v="0"/>
    <s v="ESTABILIZADOR ELETRÔNICO TRIFÁSICO - 15KVA"/>
    <m/>
    <x v="0"/>
    <m/>
    <s v=""/>
    <m/>
    <s v="UN"/>
    <s v=""/>
    <n v="12456.284926490149"/>
    <s v=""/>
    <s v=""/>
  </r>
  <r>
    <n v="91077"/>
    <n v="1"/>
    <m/>
    <n v="2044"/>
    <x v="460"/>
    <s v="H"/>
    <n v="13.596734305430379"/>
    <n v="3.3"/>
    <m/>
    <n v="44.86922320792025"/>
    <s v=""/>
    <n v="0"/>
    <n v="0"/>
  </r>
  <r>
    <n v="91077"/>
    <n v="2"/>
    <m/>
    <n v="2041"/>
    <x v="454"/>
    <s v="H"/>
    <n v="18.820516146129485"/>
    <n v="3.3"/>
    <m/>
    <n v="62.107703282227298"/>
    <s v=""/>
    <n v="0"/>
    <n v="0"/>
  </r>
  <r>
    <n v="91077"/>
    <n v="3"/>
    <m/>
    <n v="56576"/>
    <x v="831"/>
    <s v="UN"/>
    <n v="12349.308000000001"/>
    <n v="1"/>
    <m/>
    <n v="12349.308000000001"/>
    <s v=""/>
    <n v="0"/>
    <n v="0"/>
  </r>
  <r>
    <n v="91085"/>
    <n v="0"/>
    <s v="GRUPO GERADOR 110KVA EXCITAÇÃO BRUSHLESS C/ QUADRO TRANSF. AUTOMÁTICA"/>
    <m/>
    <x v="0"/>
    <m/>
    <s v=""/>
    <m/>
    <s v="UN"/>
    <s v=""/>
    <n v="65558.11"/>
    <s v=""/>
    <s v=""/>
  </r>
  <r>
    <n v="91085"/>
    <n v="1"/>
    <m/>
    <n v="56587"/>
    <x v="832"/>
    <s v="UN"/>
    <n v="65558.11"/>
    <n v="1"/>
    <m/>
    <n v="65558.11"/>
    <s v=""/>
    <n v="0"/>
    <n v="0"/>
  </r>
  <r>
    <n v="91086"/>
    <n v="0"/>
    <s v="GRUPO GERADOR 150KVA EXCITAÇÃO BRUSHLESS C/ QUADRO TRANSF. AUTOMÁTICA"/>
    <m/>
    <x v="0"/>
    <m/>
    <s v=""/>
    <m/>
    <s v="UN"/>
    <s v=""/>
    <n v="65351.577499999999"/>
    <s v=""/>
    <s v=""/>
  </r>
  <r>
    <n v="91086"/>
    <n v="1"/>
    <m/>
    <n v="56585"/>
    <x v="833"/>
    <s v="UN"/>
    <n v="65351.577499999999"/>
    <n v="1"/>
    <m/>
    <n v="65351.577499999999"/>
    <s v=""/>
    <n v="0"/>
    <n v="0"/>
  </r>
  <r>
    <n v="91087"/>
    <n v="0"/>
    <s v="GRUPO GERADOR 180KVA EXCITAÇÃO BRUSHLESS C/ QUADRO TRANSF. AUTOMÁTICA"/>
    <m/>
    <x v="0"/>
    <m/>
    <s v=""/>
    <m/>
    <s v="UN"/>
    <s v=""/>
    <n v="76591.277499999997"/>
    <s v=""/>
    <s v=""/>
  </r>
  <r>
    <n v="91087"/>
    <n v="1"/>
    <m/>
    <n v="56586"/>
    <x v="834"/>
    <s v="UN"/>
    <n v="76591.277499999997"/>
    <n v="1"/>
    <m/>
    <n v="76591.277499999997"/>
    <s v=""/>
    <n v="0"/>
    <n v="0"/>
  </r>
  <r>
    <n v="91089"/>
    <n v="0"/>
    <s v="GRUPO GERADOR 275KVA EXCITAÇÃO BRUSHLESS C/ QUADRO TRANSF. AUTOMÁTICA"/>
    <m/>
    <x v="0"/>
    <m/>
    <s v=""/>
    <m/>
    <s v="UN"/>
    <s v=""/>
    <n v="87825.161500000002"/>
    <s v=""/>
    <s v=""/>
  </r>
  <r>
    <n v="91089"/>
    <n v="1"/>
    <m/>
    <n v="56588"/>
    <x v="835"/>
    <s v="UN"/>
    <n v="87825.161500000002"/>
    <n v="1"/>
    <m/>
    <n v="87825.161500000002"/>
    <s v=""/>
    <n v="0"/>
    <n v="0"/>
  </r>
  <r>
    <n v="91105"/>
    <n v="0"/>
    <s v="PÁRA-RAIOS TIPO &quot;FRANKLIN&quot;, EXCLUSIVE DESCIDA E ATERRAMENTO"/>
    <m/>
    <x v="0"/>
    <m/>
    <s v=""/>
    <m/>
    <s v="UN"/>
    <s v=""/>
    <n v="376.72555225779928"/>
    <s v=""/>
    <s v=""/>
  </r>
  <r>
    <n v="91105"/>
    <n v="1"/>
    <m/>
    <n v="2041"/>
    <x v="454"/>
    <s v="H"/>
    <n v="18.820516146129485"/>
    <n v="5"/>
    <m/>
    <n v="94.102580730647418"/>
    <s v=""/>
    <n v="0"/>
    <n v="0"/>
  </r>
  <r>
    <n v="91105"/>
    <n v="2"/>
    <m/>
    <n v="57220"/>
    <x v="836"/>
    <s v="UN"/>
    <n v="39.5518"/>
    <n v="1"/>
    <m/>
    <n v="39.5518"/>
    <s v=""/>
    <n v="0"/>
    <n v="0"/>
  </r>
  <r>
    <n v="91105"/>
    <n v="3"/>
    <m/>
    <n v="57210"/>
    <x v="837"/>
    <s v="CJ"/>
    <n v="98.090900000000005"/>
    <n v="1"/>
    <m/>
    <n v="98.090900000000005"/>
    <s v=""/>
    <n v="0"/>
    <n v="0"/>
  </r>
  <r>
    <n v="91105"/>
    <n v="4"/>
    <m/>
    <n v="57630"/>
    <x v="838"/>
    <s v="UN"/>
    <n v="76.996600000000001"/>
    <n v="1"/>
    <m/>
    <n v="76.996600000000001"/>
    <s v=""/>
    <n v="0"/>
    <n v="0"/>
  </r>
  <r>
    <n v="91105"/>
    <n v="5"/>
    <m/>
    <n v="2044"/>
    <x v="460"/>
    <s v="H"/>
    <n v="13.596734305430379"/>
    <n v="5"/>
    <m/>
    <n v="67.983671527151898"/>
    <s v=""/>
    <n v="0"/>
    <n v="0"/>
  </r>
  <r>
    <n v="91114"/>
    <n v="0"/>
    <s v="CAIXA DE INSPEÇÃO DE ATERRAMENTO TIPO EMBUTIR COM TAMPA E ALÇA"/>
    <m/>
    <x v="0"/>
    <m/>
    <s v=""/>
    <m/>
    <s v="UN"/>
    <s v=""/>
    <n v="106.25365081280776"/>
    <s v=""/>
    <s v=""/>
  </r>
  <r>
    <n v="91114"/>
    <n v="1"/>
    <m/>
    <n v="2041"/>
    <x v="454"/>
    <s v="H"/>
    <n v="18.820516146129485"/>
    <n v="1.8"/>
    <m/>
    <n v="33.876929063033074"/>
    <s v=""/>
    <n v="0"/>
    <n v="0"/>
  </r>
  <r>
    <n v="91114"/>
    <n v="2"/>
    <m/>
    <n v="2044"/>
    <x v="460"/>
    <s v="H"/>
    <n v="13.596734305430379"/>
    <n v="1.8"/>
    <m/>
    <n v="24.474121749774682"/>
    <s v=""/>
    <n v="0"/>
    <n v="0"/>
  </r>
  <r>
    <n v="91114"/>
    <n v="3"/>
    <m/>
    <n v="57214"/>
    <x v="467"/>
    <s v="UN"/>
    <n v="47.9026"/>
    <n v="1"/>
    <m/>
    <n v="47.9026"/>
    <s v=""/>
    <n v="0"/>
    <n v="0"/>
  </r>
  <r>
    <n v="91115"/>
    <n v="0"/>
    <s v="CAIXA DE INSPEÇÃO DE ATERRAMENTO TIPO SUSPENSA EM PVC OU POLIPROPILENO"/>
    <m/>
    <x v="0"/>
    <m/>
    <s v=""/>
    <m/>
    <s v="UN"/>
    <s v=""/>
    <n v="58.015175677339791"/>
    <s v=""/>
    <s v=""/>
  </r>
  <r>
    <n v="91115"/>
    <n v="1"/>
    <m/>
    <n v="2041"/>
    <x v="454"/>
    <s v="H"/>
    <n v="18.820516146129485"/>
    <n v="1.5"/>
    <m/>
    <n v="28.230774219194227"/>
    <s v=""/>
    <n v="0"/>
    <n v="0"/>
  </r>
  <r>
    <n v="91115"/>
    <n v="2"/>
    <m/>
    <n v="2044"/>
    <x v="460"/>
    <s v="H"/>
    <n v="13.596734305430379"/>
    <n v="1.5"/>
    <m/>
    <n v="20.395101458145568"/>
    <s v=""/>
    <n v="0"/>
    <n v="0"/>
  </r>
  <r>
    <n v="91115"/>
    <n v="3"/>
    <m/>
    <n v="57215"/>
    <x v="839"/>
    <s v="UN"/>
    <n v="9.3893000000000004"/>
    <n v="1"/>
    <m/>
    <n v="9.3893000000000004"/>
    <s v=""/>
    <n v="0"/>
    <n v="0"/>
  </r>
  <r>
    <n v="91117"/>
    <n v="0"/>
    <s v="LUZ DE OBSTÁCULO SIMPLES COM FOTOCELULA SOLAR"/>
    <m/>
    <x v="0"/>
    <m/>
    <s v=""/>
    <m/>
    <s v="UN"/>
    <s v=""/>
    <n v="114.88316594827572"/>
    <s v=""/>
    <s v=""/>
  </r>
  <r>
    <n v="91117"/>
    <n v="1"/>
    <m/>
    <n v="57216"/>
    <x v="840"/>
    <s v="UN"/>
    <n v="28.1557"/>
    <n v="1"/>
    <m/>
    <n v="28.1557"/>
    <s v=""/>
    <n v="0"/>
    <n v="0"/>
  </r>
  <r>
    <n v="91117"/>
    <n v="2"/>
    <m/>
    <n v="51652"/>
    <x v="466"/>
    <s v="UN"/>
    <n v="1.1198999999999999"/>
    <n v="2"/>
    <m/>
    <n v="2.2397999999999998"/>
    <s v=""/>
    <n v="0"/>
    <n v="0"/>
  </r>
  <r>
    <n v="91117"/>
    <n v="3"/>
    <m/>
    <n v="58407"/>
    <x v="841"/>
    <s v="UN"/>
    <n v="0.51439999999999997"/>
    <n v="2"/>
    <m/>
    <n v="1.0287999999999999"/>
    <s v=""/>
    <n v="0"/>
    <n v="0"/>
  </r>
  <r>
    <n v="91117"/>
    <n v="4"/>
    <m/>
    <n v="2044"/>
    <x v="460"/>
    <s v="H"/>
    <n v="13.596734305430379"/>
    <n v="2.1"/>
    <m/>
    <n v="28.553142041403799"/>
    <s v=""/>
    <n v="0"/>
    <n v="0"/>
  </r>
  <r>
    <n v="91117"/>
    <n v="5"/>
    <m/>
    <n v="51642"/>
    <x v="452"/>
    <s v="M"/>
    <n v="10.9876"/>
    <n v="1.4"/>
    <m/>
    <n v="15.38264"/>
    <s v=""/>
    <n v="0"/>
    <n v="0"/>
  </r>
  <r>
    <n v="91117"/>
    <n v="6"/>
    <m/>
    <n v="2041"/>
    <x v="454"/>
    <s v="H"/>
    <n v="18.820516146129485"/>
    <n v="2.1"/>
    <m/>
    <n v="39.523083906871918"/>
    <s v=""/>
    <n v="0"/>
    <n v="0"/>
  </r>
  <r>
    <n v="91118"/>
    <n v="0"/>
    <s v="LUZ DE OBSTÁCULO DUPLA COM FOTOCELULA SOLAR"/>
    <m/>
    <x v="0"/>
    <m/>
    <s v=""/>
    <m/>
    <s v="UN"/>
    <s v=""/>
    <n v="145.64586594827571"/>
    <s v=""/>
    <s v=""/>
  </r>
  <r>
    <n v="91118"/>
    <n v="1"/>
    <m/>
    <n v="51652"/>
    <x v="466"/>
    <s v="UN"/>
    <n v="1.1198999999999999"/>
    <n v="2"/>
    <m/>
    <n v="2.2397999999999998"/>
    <s v=""/>
    <n v="0"/>
    <n v="0"/>
  </r>
  <r>
    <n v="91118"/>
    <n v="2"/>
    <m/>
    <n v="2044"/>
    <x v="460"/>
    <s v="H"/>
    <n v="13.596734305430379"/>
    <n v="2.1"/>
    <m/>
    <n v="28.553142041403799"/>
    <s v=""/>
    <n v="0"/>
    <n v="0"/>
  </r>
  <r>
    <n v="91118"/>
    <n v="3"/>
    <m/>
    <n v="58407"/>
    <x v="841"/>
    <s v="UN"/>
    <n v="0.51439999999999997"/>
    <n v="2"/>
    <m/>
    <n v="1.0287999999999999"/>
    <s v=""/>
    <n v="0"/>
    <n v="0"/>
  </r>
  <r>
    <n v="91118"/>
    <n v="4"/>
    <m/>
    <n v="57217"/>
    <x v="842"/>
    <s v="UN"/>
    <n v="58.918399999999998"/>
    <n v="1"/>
    <m/>
    <n v="58.918399999999998"/>
    <s v=""/>
    <n v="0"/>
    <n v="0"/>
  </r>
  <r>
    <n v="91118"/>
    <n v="5"/>
    <m/>
    <n v="51642"/>
    <x v="452"/>
    <s v="M"/>
    <n v="10.9876"/>
    <n v="1.4"/>
    <m/>
    <n v="15.38264"/>
    <s v=""/>
    <n v="0"/>
    <n v="0"/>
  </r>
  <r>
    <n v="91118"/>
    <n v="6"/>
    <m/>
    <n v="2041"/>
    <x v="454"/>
    <s v="H"/>
    <n v="18.820516146129485"/>
    <n v="2.1"/>
    <m/>
    <n v="39.523083906871918"/>
    <s v=""/>
    <n v="0"/>
    <n v="0"/>
  </r>
  <r>
    <n v="91140"/>
    <n v="0"/>
    <s v="CONDUTOR EM AÇO CA - 25 - 1/2&quot; P/ PARA-RAIO"/>
    <m/>
    <x v="0"/>
    <m/>
    <s v=""/>
    <m/>
    <s v="M"/>
    <s v=""/>
    <n v="6.404271603800419"/>
    <s v=""/>
    <s v=""/>
  </r>
  <r>
    <n v="91140"/>
    <n v="1"/>
    <m/>
    <n v="11505"/>
    <x v="843"/>
    <s v="KG"/>
    <n v="3.1432000000000002"/>
    <n v="1.05"/>
    <m/>
    <n v="3.3003600000000004"/>
    <s v=""/>
    <n v="31.5"/>
    <n v="99.010800000000017"/>
  </r>
  <r>
    <n v="91140"/>
    <n v="2"/>
    <m/>
    <n v="2041"/>
    <x v="454"/>
    <s v="H"/>
    <n v="18.820516146129485"/>
    <n v="0.02"/>
    <m/>
    <n v="0.37641032292258969"/>
    <s v=""/>
    <n v="0.6"/>
    <n v="11.29230968767769"/>
  </r>
  <r>
    <n v="91140"/>
    <n v="3"/>
    <m/>
    <n v="17740"/>
    <x v="48"/>
    <s v="KG"/>
    <n v="4.9862000000000002"/>
    <n v="0.02"/>
    <m/>
    <n v="9.9724000000000007E-2"/>
    <s v=""/>
    <n v="0.6"/>
    <n v="2.9917200000000004"/>
  </r>
  <r>
    <n v="91140"/>
    <n v="4"/>
    <m/>
    <n v="2016"/>
    <x v="46"/>
    <s v="H"/>
    <n v="13.188618292508322"/>
    <n v="0.08"/>
    <m/>
    <n v="1.0550894634006658"/>
    <s v=""/>
    <n v="2.4"/>
    <n v="31.652683902019973"/>
  </r>
  <r>
    <n v="91140"/>
    <n v="5"/>
    <m/>
    <n v="2044"/>
    <x v="460"/>
    <s v="H"/>
    <n v="13.596734305430379"/>
    <n v="0.02"/>
    <m/>
    <n v="0.2719346861086076"/>
    <s v=""/>
    <n v="0.6"/>
    <n v="8.1580405832582272"/>
  </r>
  <r>
    <n v="91140"/>
    <n v="6"/>
    <m/>
    <n v="2015"/>
    <x v="47"/>
    <s v="H"/>
    <n v="16.259414142106937"/>
    <n v="0.08"/>
    <m/>
    <n v="1.300753131368555"/>
    <s v=""/>
    <n v="2.4"/>
    <n v="39.022593941056648"/>
  </r>
  <r>
    <n v="91150"/>
    <n v="0"/>
    <s v="HASTE DE AÇO GALVANIZADO, INCLUSIVE BASE E ESTAIS - 2&quot;/3M"/>
    <m/>
    <x v="0"/>
    <m/>
    <s v=""/>
    <m/>
    <s v="UN"/>
    <s v=""/>
    <n v="337.17375225779932"/>
    <s v=""/>
    <s v=""/>
  </r>
  <r>
    <n v="91150"/>
    <n v="1"/>
    <m/>
    <n v="57630"/>
    <x v="838"/>
    <s v="UN"/>
    <n v="76.996600000000001"/>
    <n v="1"/>
    <m/>
    <n v="76.996600000000001"/>
    <s v=""/>
    <n v="2"/>
    <n v="153.9932"/>
  </r>
  <r>
    <n v="91150"/>
    <n v="2"/>
    <m/>
    <n v="57210"/>
    <x v="837"/>
    <s v="CJ"/>
    <n v="98.090900000000005"/>
    <n v="1"/>
    <m/>
    <n v="98.090900000000005"/>
    <s v=""/>
    <n v="2"/>
    <n v="196.18180000000001"/>
  </r>
  <r>
    <n v="91150"/>
    <n v="3"/>
    <m/>
    <n v="2041"/>
    <x v="454"/>
    <s v="H"/>
    <n v="18.820516146129485"/>
    <n v="5"/>
    <m/>
    <n v="94.102580730647418"/>
    <s v=""/>
    <n v="10"/>
    <n v="188.20516146129484"/>
  </r>
  <r>
    <n v="91150"/>
    <n v="4"/>
    <m/>
    <n v="2044"/>
    <x v="460"/>
    <s v="H"/>
    <n v="13.596734305430379"/>
    <n v="5"/>
    <m/>
    <n v="67.983671527151898"/>
    <s v=""/>
    <n v="10"/>
    <n v="135.9673430543038"/>
  </r>
  <r>
    <n v="91151"/>
    <n v="0"/>
    <s v="CORDOALHA DE COBRE NÚ, INCLUSIVE ISOLADORES - 16,00MM2"/>
    <m/>
    <x v="0"/>
    <m/>
    <s v=""/>
    <m/>
    <s v="M"/>
    <s v=""/>
    <n v="30.481672298029508"/>
    <s v=""/>
    <s v=""/>
  </r>
  <r>
    <n v="91151"/>
    <n v="1"/>
    <m/>
    <n v="2041"/>
    <x v="454"/>
    <s v="H"/>
    <n v="18.820516146129485"/>
    <n v="0.66"/>
    <m/>
    <n v="12.42154065644546"/>
    <s v=""/>
    <n v="0"/>
    <n v="0"/>
  </r>
  <r>
    <n v="91151"/>
    <n v="2"/>
    <m/>
    <n v="57247"/>
    <x v="844"/>
    <s v="UN"/>
    <n v="2.1343999999999999"/>
    <n v="0.5"/>
    <m/>
    <n v="1.0671999999999999"/>
    <s v=""/>
    <n v="0"/>
    <n v="0"/>
  </r>
  <r>
    <n v="91151"/>
    <n v="3"/>
    <m/>
    <n v="52846"/>
    <x v="478"/>
    <s v="M"/>
    <n v="7.4828999999999999"/>
    <n v="1.03"/>
    <m/>
    <n v="7.7073869999999998"/>
    <s v=""/>
    <n v="0"/>
    <n v="0"/>
  </r>
  <r>
    <n v="91151"/>
    <n v="4"/>
    <m/>
    <n v="2044"/>
    <x v="460"/>
    <s v="H"/>
    <n v="13.596734305430379"/>
    <n v="0.66"/>
    <m/>
    <n v="8.9738446415840514"/>
    <s v=""/>
    <n v="0"/>
    <n v="0"/>
  </r>
  <r>
    <n v="91151"/>
    <n v="5"/>
    <m/>
    <n v="17040"/>
    <x v="386"/>
    <s v="UN"/>
    <n v="0.31169999999999998"/>
    <n v="1"/>
    <m/>
    <n v="0.31169999999999998"/>
    <s v=""/>
    <n v="0"/>
    <n v="0"/>
  </r>
  <r>
    <n v="91153"/>
    <n v="0"/>
    <s v="CORDOALHA DE COBRE NÚ, INCLUSIVE ISOLADORES - 35,00MM2"/>
    <m/>
    <x v="0"/>
    <m/>
    <s v=""/>
    <m/>
    <s v="M"/>
    <s v=""/>
    <n v="42.529430820607502"/>
    <s v=""/>
    <s v=""/>
  </r>
  <r>
    <n v="91153"/>
    <n v="1"/>
    <m/>
    <n v="17040"/>
    <x v="386"/>
    <s v="UN"/>
    <n v="0.31169999999999998"/>
    <n v="1"/>
    <m/>
    <n v="0.31169999999999998"/>
    <s v=""/>
    <n v="0"/>
    <n v="0"/>
  </r>
  <r>
    <n v="91153"/>
    <n v="2"/>
    <m/>
    <n v="57247"/>
    <x v="844"/>
    <s v="UN"/>
    <n v="2.1343999999999999"/>
    <n v="0.5"/>
    <m/>
    <n v="1.0671999999999999"/>
    <s v=""/>
    <n v="0"/>
    <n v="0"/>
  </r>
  <r>
    <n v="91153"/>
    <n v="3"/>
    <m/>
    <n v="2044"/>
    <x v="460"/>
    <s v="H"/>
    <n v="13.596734305430379"/>
    <n v="0.71"/>
    <m/>
    <n v="9.6536813568555679"/>
    <s v=""/>
    <n v="0"/>
    <n v="0"/>
  </r>
  <r>
    <n v="91153"/>
    <n v="4"/>
    <m/>
    <n v="2041"/>
    <x v="454"/>
    <s v="H"/>
    <n v="18.820516146129485"/>
    <n v="0.71"/>
    <m/>
    <n v="13.362566463751934"/>
    <s v=""/>
    <n v="0"/>
    <n v="0"/>
  </r>
  <r>
    <n v="91153"/>
    <n v="5"/>
    <m/>
    <n v="52848"/>
    <x v="506"/>
    <s v="M"/>
    <n v="17.606100000000001"/>
    <n v="1.03"/>
    <m/>
    <n v="18.134283000000003"/>
    <s v=""/>
    <n v="0"/>
    <n v="0"/>
  </r>
  <r>
    <n v="91154"/>
    <n v="0"/>
    <s v="CORDOALHA DE COBRE NÚ, INCLUSIVE ISOLADORES - 50,00MM2"/>
    <m/>
    <x v="0"/>
    <m/>
    <s v=""/>
    <m/>
    <s v="M"/>
    <s v=""/>
    <n v="53.969131865763487"/>
    <s v=""/>
    <s v=""/>
  </r>
  <r>
    <n v="91154"/>
    <n v="1"/>
    <m/>
    <n v="2044"/>
    <x v="460"/>
    <s v="H"/>
    <n v="13.596734305430379"/>
    <n v="0.81"/>
    <m/>
    <n v="11.013354787398608"/>
    <s v=""/>
    <n v="0"/>
    <n v="0"/>
  </r>
  <r>
    <n v="91154"/>
    <n v="2"/>
    <m/>
    <n v="52849"/>
    <x v="511"/>
    <s v="M"/>
    <n v="25.565300000000001"/>
    <n v="1.03"/>
    <m/>
    <n v="26.332259000000001"/>
    <s v=""/>
    <n v="0"/>
    <n v="0"/>
  </r>
  <r>
    <n v="91154"/>
    <n v="3"/>
    <m/>
    <n v="57247"/>
    <x v="844"/>
    <s v="UN"/>
    <n v="2.1343999999999999"/>
    <n v="0.5"/>
    <m/>
    <n v="1.0671999999999999"/>
    <s v=""/>
    <n v="0"/>
    <n v="0"/>
  </r>
  <r>
    <n v="91154"/>
    <n v="4"/>
    <m/>
    <n v="17040"/>
    <x v="386"/>
    <s v="UN"/>
    <n v="0.31169999999999998"/>
    <n v="1"/>
    <m/>
    <n v="0.31169999999999998"/>
    <s v=""/>
    <n v="0"/>
    <n v="0"/>
  </r>
  <r>
    <n v="91154"/>
    <n v="5"/>
    <m/>
    <n v="2041"/>
    <x v="454"/>
    <s v="H"/>
    <n v="18.820516146129485"/>
    <n v="0.81"/>
    <m/>
    <n v="15.244618078364883"/>
    <s v=""/>
    <n v="0"/>
    <n v="0"/>
  </r>
  <r>
    <n v="91161"/>
    <n v="0"/>
    <s v="TUBO DE PVC PARA PROTEÇÃO DE CORDOALHA - 2&quot;X3M"/>
    <m/>
    <x v="0"/>
    <m/>
    <s v=""/>
    <m/>
    <s v="UN"/>
    <s v=""/>
    <n v="54.301650451559865"/>
    <s v=""/>
    <s v=""/>
  </r>
  <r>
    <n v="91161"/>
    <n v="1"/>
    <m/>
    <n v="2041"/>
    <x v="454"/>
    <s v="H"/>
    <n v="18.820516146129485"/>
    <n v="1"/>
    <m/>
    <n v="18.820516146129485"/>
    <s v=""/>
    <n v="0"/>
    <n v="0"/>
  </r>
  <r>
    <n v="91161"/>
    <n v="2"/>
    <m/>
    <n v="2044"/>
    <x v="460"/>
    <s v="H"/>
    <n v="13.596734305430379"/>
    <n v="1"/>
    <m/>
    <n v="13.596734305430379"/>
    <s v=""/>
    <n v="0"/>
    <n v="0"/>
  </r>
  <r>
    <n v="91161"/>
    <n v="3"/>
    <m/>
    <n v="52435"/>
    <x v="541"/>
    <s v="M"/>
    <n v="7.2948000000000004"/>
    <n v="3"/>
    <m/>
    <n v="21.884399999999999"/>
    <s v=""/>
    <n v="0"/>
    <n v="0"/>
  </r>
  <r>
    <n v="91190"/>
    <n v="0"/>
    <s v="TOMADA DE TERRA COMPLETA"/>
    <m/>
    <x v="0"/>
    <m/>
    <s v=""/>
    <m/>
    <s v="UN"/>
    <s v=""/>
    <n v="544.1949018062395"/>
    <s v=""/>
    <s v=""/>
  </r>
  <r>
    <n v="91190"/>
    <n v="1"/>
    <m/>
    <n v="2044"/>
    <x v="460"/>
    <s v="H"/>
    <n v="13.596734305430379"/>
    <n v="4"/>
    <m/>
    <n v="54.386937221721517"/>
    <s v=""/>
    <n v="0"/>
    <n v="0"/>
  </r>
  <r>
    <n v="91190"/>
    <n v="2"/>
    <m/>
    <n v="72008"/>
    <x v="718"/>
    <s v="UN"/>
    <n v="62.334000000000003"/>
    <n v="3"/>
    <m/>
    <n v="187.00200000000001"/>
    <s v=""/>
    <n v="0"/>
    <n v="0"/>
  </r>
  <r>
    <n v="91190"/>
    <n v="3"/>
    <m/>
    <n v="57610"/>
    <x v="451"/>
    <s v="UN"/>
    <n v="59.200600000000001"/>
    <n v="3"/>
    <m/>
    <n v="177.6018"/>
    <s v=""/>
    <n v="0"/>
    <n v="0"/>
  </r>
  <r>
    <n v="91190"/>
    <n v="4"/>
    <m/>
    <n v="2041"/>
    <x v="454"/>
    <s v="H"/>
    <n v="18.820516146129485"/>
    <n v="4"/>
    <m/>
    <n v="75.28206458451794"/>
    <s v=""/>
    <n v="0"/>
    <n v="0"/>
  </r>
  <r>
    <n v="91190"/>
    <n v="5"/>
    <m/>
    <n v="58020"/>
    <x v="457"/>
    <s v="UN"/>
    <n v="16.640699999999999"/>
    <n v="3"/>
    <m/>
    <n v="49.9221"/>
    <s v=""/>
    <n v="0"/>
    <n v="0"/>
  </r>
  <r>
    <n v="91194"/>
    <n v="0"/>
    <s v="BARRA CHATA DE ALUMÍNIO TIPO FITA 1/4&quot; X 3/4&quot;"/>
    <m/>
    <x v="0"/>
    <m/>
    <s v=""/>
    <m/>
    <s v="M"/>
    <s v=""/>
    <n v="16.018969575504904"/>
    <s v=""/>
    <s v=""/>
  </r>
  <r>
    <n v="91194"/>
    <n v="1"/>
    <m/>
    <n v="2041"/>
    <x v="454"/>
    <s v="H"/>
    <n v="18.820516146129485"/>
    <n v="0.33329999999999999"/>
    <m/>
    <n v="6.2728780315049573"/>
    <s v=""/>
    <n v="0"/>
    <n v="0"/>
  </r>
  <r>
    <n v="91194"/>
    <n v="2"/>
    <m/>
    <n v="2044"/>
    <x v="460"/>
    <s v="H"/>
    <n v="13.596734305430379"/>
    <n v="0.33329999999999999"/>
    <m/>
    <n v="4.5317915439999457"/>
    <s v=""/>
    <n v="0"/>
    <n v="0"/>
  </r>
  <r>
    <n v="91194"/>
    <n v="3"/>
    <m/>
    <n v="15057"/>
    <x v="845"/>
    <s v="M"/>
    <n v="5.2142999999999997"/>
    <n v="1"/>
    <m/>
    <n v="5.2142999999999997"/>
    <s v=""/>
    <n v="0"/>
    <n v="0"/>
  </r>
  <r>
    <n v="91195"/>
    <n v="0"/>
    <s v="BARRA CHATA DE ALUMÍNIO TIPO FITA 1/8&quot; X 7/8&quot;"/>
    <m/>
    <x v="0"/>
    <m/>
    <s v=""/>
    <m/>
    <s v="M"/>
    <s v=""/>
    <n v="13.761769575504903"/>
    <s v=""/>
    <s v=""/>
  </r>
  <r>
    <n v="91195"/>
    <n v="1"/>
    <m/>
    <n v="2041"/>
    <x v="454"/>
    <s v="H"/>
    <n v="18.820516146129485"/>
    <n v="0.33329999999999999"/>
    <m/>
    <n v="6.2728780315049573"/>
    <s v=""/>
    <n v="0"/>
    <n v="0"/>
  </r>
  <r>
    <n v="91195"/>
    <n v="2"/>
    <m/>
    <n v="2044"/>
    <x v="460"/>
    <s v="H"/>
    <n v="13.596734305430379"/>
    <n v="0.33329999999999999"/>
    <m/>
    <n v="4.5317915439999457"/>
    <s v=""/>
    <n v="0"/>
    <n v="0"/>
  </r>
  <r>
    <n v="91195"/>
    <n v="3"/>
    <m/>
    <n v="15056"/>
    <x v="846"/>
    <s v="M"/>
    <n v="2.9571000000000001"/>
    <n v="1"/>
    <m/>
    <n v="2.9571000000000001"/>
    <s v=""/>
    <n v="0"/>
    <n v="0"/>
  </r>
  <r>
    <n v="91250"/>
    <n v="0"/>
    <s v="QUADRO COMANDO PARA CONJUNTO MOTOR-BOMBA, MONOFÁSICO - ATÉ 5HP"/>
    <m/>
    <x v="0"/>
    <m/>
    <s v=""/>
    <m/>
    <s v="UN"/>
    <s v=""/>
    <n v="1351.3625527996712"/>
    <s v=""/>
    <s v=""/>
  </r>
  <r>
    <n v="91250"/>
    <n v="1"/>
    <m/>
    <n v="53250"/>
    <x v="847"/>
    <s v="UN"/>
    <n v="136.45930000000001"/>
    <n v="2"/>
    <m/>
    <n v="272.91860000000003"/>
    <s v=""/>
    <n v="0"/>
    <n v="0"/>
  </r>
  <r>
    <n v="91250"/>
    <n v="2"/>
    <m/>
    <n v="53271"/>
    <x v="848"/>
    <s v="UN"/>
    <n v="108.8694"/>
    <n v="3"/>
    <m/>
    <n v="326.60820000000001"/>
    <s v=""/>
    <n v="0"/>
    <n v="0"/>
  </r>
  <r>
    <n v="91250"/>
    <n v="3"/>
    <m/>
    <n v="53660"/>
    <x v="694"/>
    <s v="UN"/>
    <n v="6.5494000000000003"/>
    <n v="6"/>
    <m/>
    <n v="39.296400000000006"/>
    <s v=""/>
    <n v="0"/>
    <n v="0"/>
  </r>
  <r>
    <n v="91250"/>
    <n v="4"/>
    <m/>
    <n v="54410"/>
    <x v="849"/>
    <s v="UN"/>
    <n v="171.87119999999999"/>
    <n v="1"/>
    <m/>
    <n v="171.87119999999999"/>
    <s v=""/>
    <n v="0"/>
    <n v="0"/>
  </r>
  <r>
    <n v="91250"/>
    <n v="5"/>
    <m/>
    <n v="53645"/>
    <x v="689"/>
    <s v="UN"/>
    <n v="1.1766000000000001"/>
    <n v="6"/>
    <m/>
    <n v="7.0596000000000005"/>
    <s v=""/>
    <n v="0"/>
    <n v="0"/>
  </r>
  <r>
    <n v="91250"/>
    <n v="6"/>
    <m/>
    <n v="53281"/>
    <x v="850"/>
    <s v="UN"/>
    <n v="40.519100000000002"/>
    <n v="1"/>
    <m/>
    <n v="40.519100000000002"/>
    <s v=""/>
    <n v="0"/>
    <n v="0"/>
  </r>
  <r>
    <n v="91250"/>
    <n v="7"/>
    <m/>
    <n v="52410"/>
    <x v="851"/>
    <s v="M"/>
    <n v="1.0474000000000001"/>
    <n v="3"/>
    <m/>
    <n v="3.1422000000000003"/>
    <s v=""/>
    <n v="0"/>
    <n v="0"/>
  </r>
  <r>
    <n v="91250"/>
    <n v="8"/>
    <m/>
    <n v="51245"/>
    <x v="852"/>
    <s v="UN"/>
    <n v="284.78109999999998"/>
    <n v="1"/>
    <m/>
    <n v="284.78109999999998"/>
    <s v=""/>
    <n v="0"/>
    <n v="0"/>
  </r>
  <r>
    <n v="91250"/>
    <n v="9"/>
    <m/>
    <n v="17040"/>
    <x v="386"/>
    <s v="UN"/>
    <n v="0.31169999999999998"/>
    <n v="8"/>
    <m/>
    <n v="2.4935999999999998"/>
    <s v=""/>
    <n v="0"/>
    <n v="0"/>
  </r>
  <r>
    <n v="91250"/>
    <n v="10"/>
    <m/>
    <n v="2044"/>
    <x v="460"/>
    <s v="H"/>
    <n v="13.596734305430379"/>
    <n v="6.2"/>
    <m/>
    <n v="84.299752693668353"/>
    <s v=""/>
    <n v="0"/>
    <n v="0"/>
  </r>
  <r>
    <n v="91250"/>
    <n v="11"/>
    <m/>
    <n v="2041"/>
    <x v="454"/>
    <s v="H"/>
    <n v="18.820516146129485"/>
    <n v="6.2"/>
    <m/>
    <n v="116.68720010600281"/>
    <s v=""/>
    <n v="0"/>
    <n v="0"/>
  </r>
  <r>
    <n v="91250"/>
    <n v="12"/>
    <m/>
    <n v="58421"/>
    <x v="853"/>
    <s v="UN"/>
    <n v="0.4214"/>
    <n v="4"/>
    <m/>
    <n v="1.6856"/>
    <s v=""/>
    <n v="0"/>
    <n v="0"/>
  </r>
  <r>
    <n v="91251"/>
    <n v="0"/>
    <s v="QUADRO COMANDO PARA CONJUNTO MOTOR-BOMBA, TRIFÁSICO - ATÉ 5HP"/>
    <m/>
    <x v="0"/>
    <m/>
    <s v=""/>
    <m/>
    <s v="UN"/>
    <s v=""/>
    <n v="1366.8145527996712"/>
    <s v=""/>
    <s v=""/>
  </r>
  <r>
    <n v="91251"/>
    <n v="1"/>
    <m/>
    <n v="53250"/>
    <x v="847"/>
    <s v="UN"/>
    <n v="136.45930000000001"/>
    <n v="2"/>
    <m/>
    <n v="272.91860000000003"/>
    <s v=""/>
    <n v="0"/>
    <n v="0"/>
  </r>
  <r>
    <n v="91251"/>
    <n v="2"/>
    <m/>
    <n v="58421"/>
    <x v="853"/>
    <s v="UN"/>
    <n v="0.4214"/>
    <n v="4"/>
    <m/>
    <n v="1.6856"/>
    <s v=""/>
    <n v="0"/>
    <n v="0"/>
  </r>
  <r>
    <n v="91251"/>
    <n v="3"/>
    <m/>
    <n v="53660"/>
    <x v="694"/>
    <s v="UN"/>
    <n v="6.5494000000000003"/>
    <n v="8"/>
    <m/>
    <n v="52.395200000000003"/>
    <s v=""/>
    <n v="0"/>
    <n v="0"/>
  </r>
  <r>
    <n v="91251"/>
    <n v="4"/>
    <m/>
    <n v="53281"/>
    <x v="850"/>
    <s v="UN"/>
    <n v="40.519100000000002"/>
    <n v="1"/>
    <m/>
    <n v="40.519100000000002"/>
    <s v=""/>
    <n v="0"/>
    <n v="0"/>
  </r>
  <r>
    <n v="91251"/>
    <n v="5"/>
    <m/>
    <n v="53271"/>
    <x v="848"/>
    <s v="UN"/>
    <n v="108.8694"/>
    <n v="3"/>
    <m/>
    <n v="326.60820000000001"/>
    <s v=""/>
    <n v="0"/>
    <n v="0"/>
  </r>
  <r>
    <n v="91251"/>
    <n v="6"/>
    <m/>
    <n v="52410"/>
    <x v="851"/>
    <s v="M"/>
    <n v="1.0474000000000001"/>
    <n v="3"/>
    <m/>
    <n v="3.1422000000000003"/>
    <s v=""/>
    <n v="0"/>
    <n v="0"/>
  </r>
  <r>
    <n v="91251"/>
    <n v="7"/>
    <m/>
    <n v="51245"/>
    <x v="852"/>
    <s v="UN"/>
    <n v="284.78109999999998"/>
    <n v="1"/>
    <m/>
    <n v="284.78109999999998"/>
    <s v=""/>
    <n v="0"/>
    <n v="0"/>
  </r>
  <r>
    <n v="91251"/>
    <n v="8"/>
    <m/>
    <n v="17040"/>
    <x v="386"/>
    <s v="UN"/>
    <n v="0.31169999999999998"/>
    <n v="8"/>
    <m/>
    <n v="2.4935999999999998"/>
    <s v=""/>
    <n v="0"/>
    <n v="0"/>
  </r>
  <r>
    <n v="91251"/>
    <n v="9"/>
    <m/>
    <n v="2044"/>
    <x v="460"/>
    <s v="H"/>
    <n v="13.596734305430379"/>
    <n v="6.2"/>
    <m/>
    <n v="84.299752693668353"/>
    <s v=""/>
    <n v="0"/>
    <n v="0"/>
  </r>
  <r>
    <n v="91251"/>
    <n v="10"/>
    <m/>
    <n v="2041"/>
    <x v="454"/>
    <s v="H"/>
    <n v="18.820516146129485"/>
    <n v="6.2"/>
    <m/>
    <n v="116.68720010600281"/>
    <s v=""/>
    <n v="0"/>
    <n v="0"/>
  </r>
  <r>
    <n v="91251"/>
    <n v="11"/>
    <m/>
    <n v="54410"/>
    <x v="849"/>
    <s v="UN"/>
    <n v="171.87119999999999"/>
    <n v="1"/>
    <m/>
    <n v="171.87119999999999"/>
    <s v=""/>
    <n v="0"/>
    <n v="0"/>
  </r>
  <r>
    <n v="91251"/>
    <n v="12"/>
    <m/>
    <n v="53645"/>
    <x v="689"/>
    <s v="UN"/>
    <n v="1.1766000000000001"/>
    <n v="8"/>
    <m/>
    <n v="9.4128000000000007"/>
    <s v=""/>
    <n v="0"/>
    <n v="0"/>
  </r>
  <r>
    <n v="91252"/>
    <n v="0"/>
    <s v="QUADRO DE ÁGUA DE REUSO"/>
    <m/>
    <x v="0"/>
    <m/>
    <s v=""/>
    <m/>
    <s v="UN"/>
    <s v=""/>
    <n v="1516.3871425435898"/>
    <s v=""/>
    <s v=""/>
  </r>
  <r>
    <n v="91252"/>
    <n v="1"/>
    <m/>
    <n v="54541"/>
    <x v="599"/>
    <s v="UN"/>
    <n v="132.01769999999999"/>
    <n v="1"/>
    <m/>
    <n v="132.01769999999999"/>
    <s v=""/>
    <n v="0"/>
    <n v="0"/>
  </r>
  <r>
    <n v="91252"/>
    <n v="2"/>
    <m/>
    <n v="54550"/>
    <x v="602"/>
    <s v="UN"/>
    <n v="80.006299999999996"/>
    <n v="2"/>
    <m/>
    <n v="160.01259999999999"/>
    <s v=""/>
    <n v="0"/>
    <n v="0"/>
  </r>
  <r>
    <n v="91252"/>
    <n v="3"/>
    <m/>
    <n v="53281"/>
    <x v="850"/>
    <s v="UN"/>
    <n v="40.519100000000002"/>
    <n v="2"/>
    <m/>
    <n v="81.038200000000003"/>
    <s v=""/>
    <n v="0"/>
    <n v="0"/>
  </r>
  <r>
    <n v="91252"/>
    <n v="4"/>
    <m/>
    <n v="56559"/>
    <x v="823"/>
    <s v="UN"/>
    <n v="48.994900000000001"/>
    <n v="1"/>
    <m/>
    <n v="48.994900000000001"/>
    <s v=""/>
    <n v="0"/>
    <n v="0"/>
  </r>
  <r>
    <n v="91252"/>
    <n v="5"/>
    <m/>
    <n v="53660"/>
    <x v="694"/>
    <s v="UN"/>
    <n v="6.5494000000000003"/>
    <n v="3"/>
    <m/>
    <n v="19.648200000000003"/>
    <s v=""/>
    <n v="0"/>
    <n v="0"/>
  </r>
  <r>
    <n v="91252"/>
    <n v="6"/>
    <m/>
    <n v="54533"/>
    <x v="595"/>
    <s v="UN"/>
    <n v="57.940199999999997"/>
    <n v="2"/>
    <m/>
    <n v="115.88039999999999"/>
    <s v=""/>
    <n v="0"/>
    <n v="0"/>
  </r>
  <r>
    <n v="91252"/>
    <n v="7"/>
    <m/>
    <n v="53270"/>
    <x v="687"/>
    <s v="UN"/>
    <n v="74.784700000000001"/>
    <n v="1"/>
    <m/>
    <n v="74.784700000000001"/>
    <s v=""/>
    <n v="0"/>
    <n v="0"/>
  </r>
  <r>
    <n v="91252"/>
    <n v="8"/>
    <m/>
    <n v="51250"/>
    <x v="674"/>
    <s v="UN"/>
    <n v="1178.5416"/>
    <n v="0.32"/>
    <m/>
    <n v="377.13331199999999"/>
    <s v=""/>
    <n v="0"/>
    <n v="0"/>
  </r>
  <r>
    <n v="91252"/>
    <n v="9"/>
    <m/>
    <n v="2044"/>
    <x v="460"/>
    <s v="H"/>
    <n v="13.596734305430379"/>
    <n v="13.55"/>
    <m/>
    <n v="184.23574983858165"/>
    <s v=""/>
    <n v="0"/>
    <n v="0"/>
  </r>
  <r>
    <n v="91252"/>
    <n v="10"/>
    <m/>
    <n v="2041"/>
    <x v="454"/>
    <s v="H"/>
    <n v="18.820516146129485"/>
    <n v="14.15"/>
    <m/>
    <n v="266.31030346773224"/>
    <s v=""/>
    <n v="0"/>
    <n v="0"/>
  </r>
  <r>
    <n v="91252"/>
    <n v="11"/>
    <m/>
    <n v="1037"/>
    <x v="534"/>
    <s v="H"/>
    <n v="35.200851491517405"/>
    <n v="1.5"/>
    <m/>
    <n v="52.801277237276111"/>
    <s v=""/>
    <n v="0"/>
    <n v="0"/>
  </r>
  <r>
    <n v="91252"/>
    <n v="12"/>
    <m/>
    <n v="53645"/>
    <x v="689"/>
    <s v="UN"/>
    <n v="1.1766000000000001"/>
    <n v="3"/>
    <m/>
    <n v="3.5298000000000003"/>
    <s v=""/>
    <n v="0"/>
    <n v="0"/>
  </r>
  <r>
    <n v="91253"/>
    <n v="0"/>
    <s v="QUADRO DE BOMBA DE INCÊNDIO"/>
    <m/>
    <x v="0"/>
    <m/>
    <s v=""/>
    <m/>
    <s v="UN"/>
    <s v=""/>
    <n v="851.94919681010356"/>
    <s v=""/>
    <s v=""/>
  </r>
  <r>
    <n v="91253"/>
    <n v="1"/>
    <m/>
    <n v="54541"/>
    <x v="599"/>
    <s v="UN"/>
    <n v="132.01769999999999"/>
    <n v="1"/>
    <m/>
    <n v="132.01769999999999"/>
    <s v=""/>
    <n v="1"/>
    <n v="132.01769999999999"/>
  </r>
  <r>
    <n v="91253"/>
    <n v="2"/>
    <m/>
    <n v="53645"/>
    <x v="689"/>
    <s v="UN"/>
    <n v="1.1766000000000001"/>
    <n v="2"/>
    <m/>
    <n v="2.3532000000000002"/>
    <s v=""/>
    <n v="2"/>
    <n v="2.3532000000000002"/>
  </r>
  <r>
    <n v="91253"/>
    <n v="3"/>
    <m/>
    <n v="53660"/>
    <x v="694"/>
    <s v="UN"/>
    <n v="6.5494000000000003"/>
    <n v="2"/>
    <m/>
    <n v="13.098800000000001"/>
    <s v=""/>
    <n v="2"/>
    <n v="13.098800000000001"/>
  </r>
  <r>
    <n v="91253"/>
    <n v="4"/>
    <m/>
    <n v="54455"/>
    <x v="736"/>
    <s v="UN"/>
    <n v="30.857399999999998"/>
    <n v="1"/>
    <m/>
    <n v="30.857399999999998"/>
    <s v=""/>
    <n v="1"/>
    <n v="30.857399999999998"/>
  </r>
  <r>
    <n v="91253"/>
    <n v="5"/>
    <m/>
    <n v="2044"/>
    <x v="460"/>
    <s v="H"/>
    <n v="13.596734305430379"/>
    <n v="7.5"/>
    <m/>
    <n v="101.97550729072785"/>
    <s v=""/>
    <n v="7.5"/>
    <n v="101.97550729072785"/>
  </r>
  <r>
    <n v="91253"/>
    <n v="6"/>
    <m/>
    <n v="2041"/>
    <x v="454"/>
    <s v="H"/>
    <n v="18.820516146129485"/>
    <n v="9.4"/>
    <m/>
    <n v="176.91285177361718"/>
    <s v=""/>
    <n v="9.4"/>
    <n v="176.91285177361718"/>
  </r>
  <r>
    <n v="91253"/>
    <n v="7"/>
    <m/>
    <n v="1037"/>
    <x v="534"/>
    <s v="H"/>
    <n v="35.200851491517405"/>
    <n v="0.5"/>
    <m/>
    <n v="17.600425745758702"/>
    <s v=""/>
    <n v="0.5"/>
    <n v="17.600425745758702"/>
  </r>
  <r>
    <n v="91253"/>
    <n v="8"/>
    <m/>
    <n v="51250"/>
    <x v="674"/>
    <s v="UN"/>
    <n v="1178.5416"/>
    <n v="0.32"/>
    <m/>
    <n v="377.13331199999999"/>
    <s v=""/>
    <n v="0.32"/>
    <n v="377.13331199999999"/>
  </r>
  <r>
    <n v="91254"/>
    <n v="0"/>
    <s v="QUADRO DE BOMBA DE RECALQUE"/>
    <m/>
    <x v="0"/>
    <m/>
    <s v=""/>
    <m/>
    <s v="UN"/>
    <s v=""/>
    <n v="2190.2484962203671"/>
    <s v=""/>
    <s v=""/>
  </r>
  <r>
    <n v="91254"/>
    <n v="1"/>
    <m/>
    <n v="51250"/>
    <x v="674"/>
    <s v="UN"/>
    <n v="1178.5416"/>
    <n v="0.32"/>
    <m/>
    <n v="377.13331199999999"/>
    <s v=""/>
    <n v="0"/>
    <n v="0"/>
  </r>
  <r>
    <n v="91254"/>
    <n v="2"/>
    <m/>
    <n v="53660"/>
    <x v="694"/>
    <s v="UN"/>
    <n v="6.5494000000000003"/>
    <n v="8"/>
    <m/>
    <n v="52.395200000000003"/>
    <s v=""/>
    <n v="0"/>
    <n v="0"/>
  </r>
  <r>
    <n v="91254"/>
    <n v="3"/>
    <m/>
    <n v="56559"/>
    <x v="823"/>
    <s v="UN"/>
    <n v="48.994900000000001"/>
    <n v="1"/>
    <m/>
    <n v="48.994900000000001"/>
    <s v=""/>
    <n v="0"/>
    <n v="0"/>
  </r>
  <r>
    <n v="91254"/>
    <n v="4"/>
    <m/>
    <n v="54550"/>
    <x v="602"/>
    <s v="UN"/>
    <n v="80.006299999999996"/>
    <n v="2"/>
    <m/>
    <n v="160.01259999999999"/>
    <s v=""/>
    <n v="0"/>
    <n v="0"/>
  </r>
  <r>
    <n v="91254"/>
    <n v="5"/>
    <m/>
    <n v="54541"/>
    <x v="599"/>
    <s v="UN"/>
    <n v="132.01769999999999"/>
    <n v="3"/>
    <m/>
    <n v="396.05309999999997"/>
    <s v=""/>
    <n v="0"/>
    <n v="0"/>
  </r>
  <r>
    <n v="91254"/>
    <n v="6"/>
    <m/>
    <n v="54455"/>
    <x v="736"/>
    <s v="UN"/>
    <n v="30.857399999999998"/>
    <n v="1"/>
    <m/>
    <n v="30.857399999999998"/>
    <s v=""/>
    <n v="0"/>
    <n v="0"/>
  </r>
  <r>
    <n v="91254"/>
    <n v="7"/>
    <m/>
    <n v="54452"/>
    <x v="734"/>
    <s v="UN"/>
    <n v="22.934200000000001"/>
    <n v="1"/>
    <m/>
    <n v="22.934200000000001"/>
    <s v=""/>
    <n v="0"/>
    <n v="0"/>
  </r>
  <r>
    <n v="91254"/>
    <n v="8"/>
    <m/>
    <n v="54450"/>
    <x v="732"/>
    <s v="UN"/>
    <n v="7.7446999999999999"/>
    <n v="1"/>
    <m/>
    <n v="7.7446999999999999"/>
    <s v=""/>
    <n v="0"/>
    <n v="0"/>
  </r>
  <r>
    <n v="91254"/>
    <n v="9"/>
    <m/>
    <n v="53281"/>
    <x v="850"/>
    <s v="UN"/>
    <n v="40.519100000000002"/>
    <n v="3"/>
    <m/>
    <n v="121.5573"/>
    <s v=""/>
    <n v="0"/>
    <n v="0"/>
  </r>
  <r>
    <n v="91254"/>
    <n v="10"/>
    <m/>
    <n v="2044"/>
    <x v="460"/>
    <s v="H"/>
    <n v="13.596734305430379"/>
    <n v="24.5"/>
    <m/>
    <n v="333.11999048304432"/>
    <s v=""/>
    <n v="0"/>
    <n v="0"/>
  </r>
  <r>
    <n v="91254"/>
    <n v="11"/>
    <m/>
    <n v="53645"/>
    <x v="689"/>
    <s v="UN"/>
    <n v="1.1766000000000001"/>
    <n v="8"/>
    <m/>
    <n v="9.4128000000000007"/>
    <s v=""/>
    <n v="0"/>
    <n v="0"/>
  </r>
  <r>
    <n v="91254"/>
    <n v="12"/>
    <m/>
    <n v="1037"/>
    <x v="534"/>
    <s v="H"/>
    <n v="35.200851491517405"/>
    <n v="2.5"/>
    <m/>
    <n v="88.002128728793508"/>
    <s v=""/>
    <n v="0"/>
    <n v="0"/>
  </r>
  <r>
    <n v="91254"/>
    <n v="13"/>
    <m/>
    <n v="2041"/>
    <x v="454"/>
    <s v="H"/>
    <n v="18.820516146129485"/>
    <n v="28.8"/>
    <m/>
    <n v="542.03086500852919"/>
    <s v=""/>
    <n v="0"/>
    <n v="0"/>
  </r>
  <r>
    <n v="91305"/>
    <n v="0"/>
    <s v="PERFILADO LISO CHAPA 14-GE-MED. 19X38MM COM TAMPA E INSTALAÇÃO"/>
    <m/>
    <x v="0"/>
    <m/>
    <s v=""/>
    <m/>
    <s v="M"/>
    <s v=""/>
    <n v="37.992480361247885"/>
    <s v=""/>
    <s v=""/>
  </r>
  <r>
    <n v="91305"/>
    <n v="1"/>
    <m/>
    <n v="2041"/>
    <x v="454"/>
    <s v="H"/>
    <n v="18.820516146129485"/>
    <n v="0.8"/>
    <m/>
    <n v="15.056412916903589"/>
    <s v=""/>
    <n v="0"/>
    <n v="0"/>
  </r>
  <r>
    <n v="91305"/>
    <n v="2"/>
    <m/>
    <n v="2044"/>
    <x v="460"/>
    <s v="H"/>
    <n v="13.596734305430379"/>
    <n v="0.8"/>
    <m/>
    <n v="10.877387444344304"/>
    <s v=""/>
    <n v="0"/>
    <n v="0"/>
  </r>
  <r>
    <n v="91305"/>
    <n v="3"/>
    <m/>
    <n v="54910"/>
    <x v="854"/>
    <s v="M"/>
    <n v="8.0802999999999994"/>
    <n v="1.2"/>
    <m/>
    <n v="9.6963599999999985"/>
    <s v=""/>
    <n v="0"/>
    <n v="0"/>
  </r>
  <r>
    <n v="91305"/>
    <n v="4"/>
    <m/>
    <n v="54920"/>
    <x v="855"/>
    <s v="M"/>
    <n v="1.9685999999999999"/>
    <n v="1.2"/>
    <m/>
    <n v="2.36232"/>
    <s v=""/>
    <n v="0"/>
    <n v="0"/>
  </r>
  <r>
    <n v="91307"/>
    <n v="0"/>
    <s v="PERFILADO LISO CHAPA 14-GE-MED. 38X38MM COM TAMPA E INSTALAÇÃO"/>
    <m/>
    <x v="0"/>
    <m/>
    <s v=""/>
    <m/>
    <s v="M"/>
    <s v=""/>
    <n v="43.473982883825883"/>
    <s v=""/>
    <s v=""/>
  </r>
  <r>
    <n v="91307"/>
    <n v="1"/>
    <m/>
    <n v="2044"/>
    <x v="460"/>
    <s v="H"/>
    <n v="13.596734305430379"/>
    <n v="0.85"/>
    <m/>
    <n v="11.557224159615823"/>
    <s v=""/>
    <n v="0"/>
    <n v="0"/>
  </r>
  <r>
    <n v="91307"/>
    <n v="2"/>
    <m/>
    <n v="54912"/>
    <x v="856"/>
    <s v="M"/>
    <n v="11.297499999999999"/>
    <n v="1.2"/>
    <m/>
    <n v="13.556999999999999"/>
    <s v=""/>
    <n v="0"/>
    <n v="0"/>
  </r>
  <r>
    <n v="91307"/>
    <n v="3"/>
    <m/>
    <n v="54920"/>
    <x v="855"/>
    <s v="M"/>
    <n v="1.9685999999999999"/>
    <n v="1.2"/>
    <m/>
    <n v="2.36232"/>
    <s v=""/>
    <n v="0"/>
    <n v="0"/>
  </r>
  <r>
    <n v="91307"/>
    <n v="4"/>
    <m/>
    <n v="2041"/>
    <x v="454"/>
    <s v="H"/>
    <n v="18.820516146129485"/>
    <n v="0.85"/>
    <m/>
    <n v="15.997438724210062"/>
    <s v=""/>
    <n v="0"/>
    <n v="0"/>
  </r>
  <r>
    <n v="91308"/>
    <n v="0"/>
    <s v="PERFILADO LISO CHAPA 14-GE-MED. 38X76MM COM TAMPA E INSTALAÇÃO."/>
    <m/>
    <x v="0"/>
    <m/>
    <s v=""/>
    <m/>
    <s v="M"/>
    <s v=""/>
    <n v="53.385285406403881"/>
    <s v=""/>
    <s v=""/>
  </r>
  <r>
    <n v="91308"/>
    <n v="1"/>
    <m/>
    <n v="54921"/>
    <x v="857"/>
    <s v="M"/>
    <n v="3.6414"/>
    <n v="1.2"/>
    <m/>
    <n v="4.3696799999999998"/>
    <s v=""/>
    <n v="0"/>
    <n v="0"/>
  </r>
  <r>
    <n v="91308"/>
    <n v="2"/>
    <m/>
    <n v="2041"/>
    <x v="454"/>
    <s v="H"/>
    <n v="18.820516146129485"/>
    <n v="0.9"/>
    <m/>
    <n v="16.938464531516537"/>
    <s v=""/>
    <n v="0"/>
    <n v="0"/>
  </r>
  <r>
    <n v="91308"/>
    <n v="3"/>
    <m/>
    <n v="2044"/>
    <x v="460"/>
    <s v="H"/>
    <n v="13.596734305430379"/>
    <n v="0.9"/>
    <m/>
    <n v="12.237060874887341"/>
    <s v=""/>
    <n v="0"/>
    <n v="0"/>
  </r>
  <r>
    <n v="91308"/>
    <n v="4"/>
    <m/>
    <n v="54913"/>
    <x v="858"/>
    <s v="M"/>
    <n v="16.5334"/>
    <n v="1.2"/>
    <m/>
    <n v="19.84008"/>
    <s v=""/>
    <n v="0"/>
    <n v="0"/>
  </r>
  <r>
    <n v="91311"/>
    <n v="0"/>
    <s v="PERFILADO PERFURADO CHAPA 14-GE-MED. 19X38MM COM TAMPA E INSTALAÇÃO"/>
    <m/>
    <x v="0"/>
    <m/>
    <s v=""/>
    <m/>
    <s v="M"/>
    <s v=""/>
    <n v="38.027160361247887"/>
    <s v=""/>
    <s v=""/>
  </r>
  <r>
    <n v="91311"/>
    <n v="1"/>
    <m/>
    <n v="54915"/>
    <x v="859"/>
    <s v="M"/>
    <n v="8.1091999999999995"/>
    <n v="1.2"/>
    <m/>
    <n v="9.7310399999999984"/>
    <s v=""/>
    <n v="0"/>
    <n v="0"/>
  </r>
  <r>
    <n v="91311"/>
    <n v="2"/>
    <m/>
    <n v="2044"/>
    <x v="460"/>
    <s v="H"/>
    <n v="13.596734305430379"/>
    <n v="0.8"/>
    <m/>
    <n v="10.877387444344304"/>
    <s v=""/>
    <n v="0"/>
    <n v="0"/>
  </r>
  <r>
    <n v="91311"/>
    <n v="3"/>
    <m/>
    <n v="2041"/>
    <x v="454"/>
    <s v="H"/>
    <n v="18.820516146129485"/>
    <n v="0.8"/>
    <m/>
    <n v="15.056412916903589"/>
    <s v=""/>
    <n v="0"/>
    <n v="0"/>
  </r>
  <r>
    <n v="91311"/>
    <n v="4"/>
    <m/>
    <n v="54920"/>
    <x v="855"/>
    <s v="M"/>
    <n v="1.9685999999999999"/>
    <n v="1.2"/>
    <m/>
    <n v="2.36232"/>
    <s v=""/>
    <n v="0"/>
    <n v="0"/>
  </r>
  <r>
    <n v="91313"/>
    <n v="0"/>
    <s v="PERFILADO PERFURADO CHAPA 14-GE-MED. 38X38MM COM TAMPA E INSTALAÇÃO"/>
    <m/>
    <x v="0"/>
    <m/>
    <s v=""/>
    <m/>
    <s v="M"/>
    <s v=""/>
    <n v="43.52342288382588"/>
    <s v=""/>
    <s v=""/>
  </r>
  <r>
    <n v="91313"/>
    <n v="1"/>
    <m/>
    <n v="2044"/>
    <x v="460"/>
    <s v="H"/>
    <n v="13.596734305430379"/>
    <n v="0.85"/>
    <m/>
    <n v="11.557224159615823"/>
    <s v=""/>
    <n v="0"/>
    <n v="0"/>
  </r>
  <r>
    <n v="91313"/>
    <n v="2"/>
    <m/>
    <n v="2041"/>
    <x v="454"/>
    <s v="H"/>
    <n v="18.820516146129485"/>
    <n v="0.85"/>
    <m/>
    <n v="15.997438724210062"/>
    <s v=""/>
    <n v="0"/>
    <n v="0"/>
  </r>
  <r>
    <n v="91313"/>
    <n v="3"/>
    <m/>
    <n v="54917"/>
    <x v="860"/>
    <s v="M"/>
    <n v="11.338699999999999"/>
    <n v="1.2"/>
    <m/>
    <n v="13.606439999999999"/>
    <s v=""/>
    <n v="0"/>
    <n v="0"/>
  </r>
  <r>
    <n v="91313"/>
    <n v="4"/>
    <m/>
    <n v="54920"/>
    <x v="855"/>
    <s v="M"/>
    <n v="1.9685999999999999"/>
    <n v="1.2"/>
    <m/>
    <n v="2.36232"/>
    <s v=""/>
    <n v="0"/>
    <n v="0"/>
  </r>
  <r>
    <n v="91314"/>
    <n v="0"/>
    <s v="PERFILADO PERFURADO CHAPA 14-GE-MED. 38X76MM COM TAMPA E INSTALAÇÃO"/>
    <m/>
    <x v="0"/>
    <m/>
    <s v=""/>
    <m/>
    <s v="M"/>
    <s v=""/>
    <n v="53.46244540640388"/>
    <s v=""/>
    <s v=""/>
  </r>
  <r>
    <n v="91314"/>
    <n v="1"/>
    <m/>
    <n v="2044"/>
    <x v="460"/>
    <s v="H"/>
    <n v="13.596734305430379"/>
    <n v="0.9"/>
    <m/>
    <n v="12.237060874887341"/>
    <s v=""/>
    <n v="0"/>
    <n v="0"/>
  </r>
  <r>
    <n v="91314"/>
    <n v="2"/>
    <m/>
    <n v="54918"/>
    <x v="861"/>
    <s v="M"/>
    <n v="16.5977"/>
    <n v="1.2"/>
    <m/>
    <n v="19.91724"/>
    <s v=""/>
    <n v="0"/>
    <n v="0"/>
  </r>
  <r>
    <n v="91314"/>
    <n v="3"/>
    <m/>
    <n v="2041"/>
    <x v="454"/>
    <s v="H"/>
    <n v="18.820516146129485"/>
    <n v="0.9"/>
    <m/>
    <n v="16.938464531516537"/>
    <s v=""/>
    <n v="0"/>
    <n v="0"/>
  </r>
  <r>
    <n v="91314"/>
    <n v="4"/>
    <m/>
    <n v="54921"/>
    <x v="857"/>
    <s v="M"/>
    <n v="3.6414"/>
    <n v="1.2"/>
    <m/>
    <n v="4.3696799999999998"/>
    <s v=""/>
    <n v="0"/>
    <n v="0"/>
  </r>
  <r>
    <n v="91321"/>
    <n v="0"/>
    <s v="ELETROCALHA LISA GALVANIZADA ELETROLÍTICA CHAPA 14 - 100X50MM  COM TAMPA E INSTALAÇÃO"/>
    <m/>
    <x v="0"/>
    <m/>
    <s v=""/>
    <m/>
    <s v="M"/>
    <s v=""/>
    <n v="61.855000451559867"/>
    <s v=""/>
    <s v=""/>
  </r>
  <r>
    <n v="91321"/>
    <n v="1"/>
    <m/>
    <n v="55002"/>
    <x v="862"/>
    <s v="M"/>
    <n v="18.726600000000001"/>
    <n v="1.25"/>
    <m/>
    <n v="23.408250000000002"/>
    <s v=""/>
    <n v="0"/>
    <n v="0"/>
  </r>
  <r>
    <n v="91321"/>
    <n v="2"/>
    <m/>
    <n v="55025"/>
    <x v="863"/>
    <s v="M"/>
    <n v="4.8235999999999999"/>
    <n v="1.25"/>
    <m/>
    <n v="6.0294999999999996"/>
    <s v=""/>
    <n v="0"/>
    <n v="0"/>
  </r>
  <r>
    <n v="91321"/>
    <n v="3"/>
    <m/>
    <n v="2041"/>
    <x v="454"/>
    <s v="H"/>
    <n v="18.820516146129485"/>
    <n v="1"/>
    <m/>
    <n v="18.820516146129485"/>
    <s v=""/>
    <n v="0"/>
    <n v="0"/>
  </r>
  <r>
    <n v="91321"/>
    <n v="4"/>
    <m/>
    <n v="2044"/>
    <x v="460"/>
    <s v="H"/>
    <n v="13.596734305430379"/>
    <n v="1"/>
    <m/>
    <n v="13.596734305430379"/>
    <s v=""/>
    <n v="0"/>
    <n v="0"/>
  </r>
  <r>
    <n v="91322"/>
    <n v="0"/>
    <s v="ELETROCALHA LISA GALVANIZADA ELETROLÍTICA CHAPA 14 - 125X50MM  COM TAMPA E INSTALAÇÃO"/>
    <m/>
    <x v="0"/>
    <m/>
    <s v=""/>
    <m/>
    <s v="M"/>
    <s v=""/>
    <n v="69.244100496715859"/>
    <s v=""/>
    <s v=""/>
  </r>
  <r>
    <n v="91322"/>
    <n v="1"/>
    <m/>
    <n v="55004"/>
    <x v="864"/>
    <s v="M"/>
    <n v="21.0731"/>
    <n v="1.25"/>
    <m/>
    <n v="26.341374999999999"/>
    <s v=""/>
    <n v="0"/>
    <n v="0"/>
  </r>
  <r>
    <n v="91322"/>
    <n v="2"/>
    <m/>
    <n v="2041"/>
    <x v="454"/>
    <s v="H"/>
    <n v="18.820516146129485"/>
    <n v="1.1000000000000001"/>
    <m/>
    <n v="20.702567760742436"/>
    <s v=""/>
    <n v="0"/>
    <n v="0"/>
  </r>
  <r>
    <n v="91322"/>
    <n v="3"/>
    <m/>
    <n v="2044"/>
    <x v="460"/>
    <s v="H"/>
    <n v="13.596734305430379"/>
    <n v="1.1000000000000001"/>
    <m/>
    <n v="14.956407735973418"/>
    <s v=""/>
    <n v="0"/>
    <n v="0"/>
  </r>
  <r>
    <n v="91322"/>
    <n v="4"/>
    <m/>
    <n v="55026"/>
    <x v="865"/>
    <s v="M"/>
    <n v="5.7949999999999999"/>
    <n v="1.25"/>
    <m/>
    <n v="7.2437500000000004"/>
    <s v=""/>
    <n v="0"/>
    <n v="0"/>
  </r>
  <r>
    <n v="91323"/>
    <n v="0"/>
    <s v="ELETROCALHA LISA GALVANIZADA ELETROLÍTICA CHAPA 14 - 150X50MM  COM TAMPA E INSTALAÇÃO"/>
    <m/>
    <x v="0"/>
    <m/>
    <s v=""/>
    <m/>
    <s v="M"/>
    <s v=""/>
    <n v="76.648950541871827"/>
    <s v=""/>
    <s v=""/>
  </r>
  <r>
    <n v="91323"/>
    <n v="1"/>
    <m/>
    <n v="2041"/>
    <x v="454"/>
    <s v="H"/>
    <n v="18.820516146129485"/>
    <n v="1.2"/>
    <m/>
    <n v="22.584619375355381"/>
    <s v=""/>
    <n v="0"/>
    <n v="0"/>
  </r>
  <r>
    <n v="91323"/>
    <n v="2"/>
    <m/>
    <n v="2044"/>
    <x v="460"/>
    <s v="H"/>
    <n v="13.596734305430379"/>
    <n v="1.2"/>
    <m/>
    <n v="16.316081166516454"/>
    <s v=""/>
    <n v="0"/>
    <n v="0"/>
  </r>
  <r>
    <n v="91323"/>
    <n v="3"/>
    <m/>
    <n v="55006"/>
    <x v="866"/>
    <s v="M"/>
    <n v="23.416399999999999"/>
    <n v="1.25"/>
    <m/>
    <n v="29.270499999999998"/>
    <s v=""/>
    <n v="0"/>
    <n v="0"/>
  </r>
  <r>
    <n v="91323"/>
    <n v="4"/>
    <m/>
    <n v="55027"/>
    <x v="867"/>
    <s v="M"/>
    <n v="6.7821999999999996"/>
    <n v="1.25"/>
    <m/>
    <n v="8.4777500000000003"/>
    <s v=""/>
    <n v="0"/>
    <n v="0"/>
  </r>
  <r>
    <n v="91324"/>
    <n v="0"/>
    <s v="ELETROCALHA LISA GALV. ELETROLÍTICA CHAPA 14 - 175X50MM C/ TAMPA E INST."/>
    <m/>
    <x v="0"/>
    <m/>
    <s v=""/>
    <m/>
    <s v="M"/>
    <s v=""/>
    <n v="84.05092558702782"/>
    <s v=""/>
    <s v=""/>
  </r>
  <r>
    <n v="91324"/>
    <n v="1"/>
    <m/>
    <n v="2044"/>
    <x v="460"/>
    <s v="H"/>
    <n v="13.596734305430379"/>
    <n v="1.3"/>
    <m/>
    <n v="17.675754597059495"/>
    <s v=""/>
    <n v="0"/>
    <n v="0"/>
  </r>
  <r>
    <n v="91324"/>
    <n v="2"/>
    <m/>
    <n v="55028"/>
    <x v="868"/>
    <s v="M"/>
    <n v="7.7733999999999996"/>
    <n v="1.25"/>
    <m/>
    <n v="9.7167499999999993"/>
    <s v=""/>
    <n v="0"/>
    <n v="0"/>
  </r>
  <r>
    <n v="91324"/>
    <n v="3"/>
    <m/>
    <n v="55008"/>
    <x v="869"/>
    <s v="M"/>
    <n v="25.753399999999999"/>
    <n v="1.25"/>
    <m/>
    <n v="32.191749999999999"/>
    <s v=""/>
    <n v="0"/>
    <n v="0"/>
  </r>
  <r>
    <n v="91324"/>
    <n v="4"/>
    <m/>
    <n v="2041"/>
    <x v="454"/>
    <s v="H"/>
    <n v="18.820516146129485"/>
    <n v="1.3"/>
    <m/>
    <n v="24.466670989968332"/>
    <s v=""/>
    <n v="0"/>
    <n v="0"/>
  </r>
  <r>
    <n v="91325"/>
    <n v="0"/>
    <s v="ELETROCALHA LISA GALVANIZADA ELETROLÍTICA CHAPA 14 - 200X50MM  COM TAMPA E INSTALAÇÃO"/>
    <m/>
    <x v="0"/>
    <m/>
    <s v=""/>
    <m/>
    <s v="M"/>
    <s v=""/>
    <n v="91.633025632183802"/>
    <s v=""/>
    <s v=""/>
  </r>
  <r>
    <n v="91325"/>
    <n v="1"/>
    <m/>
    <n v="2044"/>
    <x v="460"/>
    <s v="H"/>
    <n v="13.596734305430379"/>
    <n v="1.4"/>
    <m/>
    <n v="19.035428027602531"/>
    <s v=""/>
    <n v="0"/>
    <n v="0"/>
  </r>
  <r>
    <n v="91325"/>
    <n v="2"/>
    <m/>
    <n v="55010"/>
    <x v="870"/>
    <s v="M"/>
    <n v="28.093599999999999"/>
    <n v="1.25"/>
    <m/>
    <n v="35.116999999999997"/>
    <s v=""/>
    <n v="0"/>
    <n v="0"/>
  </r>
  <r>
    <n v="91325"/>
    <n v="3"/>
    <m/>
    <n v="55029"/>
    <x v="871"/>
    <s v="M"/>
    <n v="8.9055"/>
    <n v="1.25"/>
    <m/>
    <n v="11.131875000000001"/>
    <s v=""/>
    <n v="0"/>
    <n v="0"/>
  </r>
  <r>
    <n v="91325"/>
    <n v="4"/>
    <m/>
    <n v="2041"/>
    <x v="454"/>
    <s v="H"/>
    <n v="18.820516146129485"/>
    <n v="1.4"/>
    <m/>
    <n v="26.348722604581276"/>
    <s v=""/>
    <n v="0"/>
    <n v="0"/>
  </r>
  <r>
    <n v="91326"/>
    <n v="0"/>
    <s v="ELETROCALHA LISA GALV. ELETROL. CHAPA 14 - 250X50MM C/ TAMPA E INST."/>
    <m/>
    <x v="0"/>
    <m/>
    <s v=""/>
    <m/>
    <s v="M"/>
    <s v=""/>
    <n v="102.9655006773398"/>
    <s v=""/>
    <s v=""/>
  </r>
  <r>
    <n v="91326"/>
    <n v="1"/>
    <m/>
    <n v="2044"/>
    <x v="460"/>
    <s v="H"/>
    <n v="13.596734305430379"/>
    <n v="1.5"/>
    <m/>
    <n v="20.395101458145568"/>
    <s v=""/>
    <n v="0"/>
    <n v="0"/>
  </r>
  <r>
    <n v="91326"/>
    <n v="2"/>
    <m/>
    <n v="55030"/>
    <x v="872"/>
    <s v="M"/>
    <n v="10.697800000000001"/>
    <n v="1.25"/>
    <m/>
    <n v="13.372250000000001"/>
    <s v=""/>
    <n v="0"/>
    <n v="0"/>
  </r>
  <r>
    <n v="91326"/>
    <n v="3"/>
    <m/>
    <n v="2041"/>
    <x v="454"/>
    <s v="H"/>
    <n v="18.820516146129485"/>
    <n v="1.5"/>
    <m/>
    <n v="28.230774219194227"/>
    <s v=""/>
    <n v="0"/>
    <n v="0"/>
  </r>
  <r>
    <n v="91326"/>
    <n v="4"/>
    <m/>
    <n v="55012"/>
    <x v="873"/>
    <s v="M"/>
    <n v="32.773899999999998"/>
    <n v="1.25"/>
    <m/>
    <n v="40.967374999999997"/>
    <s v=""/>
    <n v="0"/>
    <n v="0"/>
  </r>
  <r>
    <n v="91327"/>
    <n v="0"/>
    <s v="ELETROCALHA LISA GALVANIZADA ELETROLÍTICA CHAPA 14 - 300X50MM  COM TAMPA E INSTALAÇÃO"/>
    <m/>
    <x v="0"/>
    <m/>
    <s v=""/>
    <m/>
    <s v="M"/>
    <s v=""/>
    <n v="111.1821256773398"/>
    <s v=""/>
    <s v=""/>
  </r>
  <r>
    <n v="91327"/>
    <n v="1"/>
    <m/>
    <n v="2044"/>
    <x v="460"/>
    <s v="H"/>
    <n v="13.596734305430379"/>
    <n v="1.5"/>
    <m/>
    <n v="20.395101458145568"/>
    <s v=""/>
    <n v="0"/>
    <n v="0"/>
  </r>
  <r>
    <n v="91327"/>
    <n v="2"/>
    <m/>
    <n v="55014"/>
    <x v="874"/>
    <s v="M"/>
    <n v="37.473300000000002"/>
    <n v="1.25"/>
    <m/>
    <n v="46.841625000000001"/>
    <s v=""/>
    <n v="0"/>
    <n v="0"/>
  </r>
  <r>
    <n v="91327"/>
    <n v="3"/>
    <m/>
    <n v="55031"/>
    <x v="875"/>
    <s v="M"/>
    <n v="12.5717"/>
    <n v="1.25"/>
    <m/>
    <n v="15.714625"/>
    <s v=""/>
    <n v="0"/>
    <n v="0"/>
  </r>
  <r>
    <n v="91327"/>
    <n v="4"/>
    <m/>
    <n v="2041"/>
    <x v="454"/>
    <s v="H"/>
    <n v="18.820516146129485"/>
    <n v="1.5"/>
    <m/>
    <n v="28.230774219194227"/>
    <s v=""/>
    <n v="0"/>
    <n v="0"/>
  </r>
  <r>
    <n v="91331"/>
    <n v="0"/>
    <s v="ELETROCALHA LISA GALV. ELETROL. CHAPA 14 - 150X100MM C/ TAMPA E INST."/>
    <m/>
    <x v="0"/>
    <m/>
    <s v=""/>
    <m/>
    <s v="M"/>
    <s v=""/>
    <n v="101.31272572249578"/>
    <s v=""/>
    <s v=""/>
  </r>
  <r>
    <n v="91331"/>
    <n v="1"/>
    <m/>
    <n v="2041"/>
    <x v="454"/>
    <s v="H"/>
    <n v="18.820516146129485"/>
    <n v="1.6"/>
    <m/>
    <n v="30.112825833807179"/>
    <s v=""/>
    <n v="0"/>
    <n v="0"/>
  </r>
  <r>
    <n v="91331"/>
    <n v="2"/>
    <m/>
    <n v="2044"/>
    <x v="460"/>
    <s v="H"/>
    <n v="13.596734305430379"/>
    <n v="1.6"/>
    <m/>
    <n v="21.754774888688608"/>
    <s v=""/>
    <n v="0"/>
    <n v="0"/>
  </r>
  <r>
    <n v="91331"/>
    <n v="3"/>
    <m/>
    <n v="55027"/>
    <x v="867"/>
    <s v="M"/>
    <n v="6.7821999999999996"/>
    <n v="1.25"/>
    <m/>
    <n v="8.4777500000000003"/>
    <s v=""/>
    <n v="0"/>
    <n v="0"/>
  </r>
  <r>
    <n v="91331"/>
    <n v="4"/>
    <m/>
    <n v="55016"/>
    <x v="876"/>
    <s v="M"/>
    <n v="32.773899999999998"/>
    <n v="1.25"/>
    <m/>
    <n v="40.967374999999997"/>
    <s v=""/>
    <n v="0"/>
    <n v="0"/>
  </r>
  <r>
    <n v="91332"/>
    <n v="0"/>
    <s v="ELETROCALHA LISA GALVANIZADA ELETROLÍTICA CHAPA 14 - 200X100MM COM TAMPA E INSTALAÇÃO"/>
    <m/>
    <x v="0"/>
    <m/>
    <s v=""/>
    <m/>
    <s v="M"/>
    <s v=""/>
    <n v="113.08282576765177"/>
    <s v=""/>
    <s v=""/>
  </r>
  <r>
    <n v="91332"/>
    <n v="1"/>
    <m/>
    <n v="2044"/>
    <x v="460"/>
    <s v="H"/>
    <n v="13.596734305430379"/>
    <n v="1.7"/>
    <m/>
    <n v="23.114448319231645"/>
    <s v=""/>
    <n v="0"/>
    <n v="0"/>
  </r>
  <r>
    <n v="91332"/>
    <n v="2"/>
    <m/>
    <n v="2041"/>
    <x v="454"/>
    <s v="H"/>
    <n v="18.820516146129485"/>
    <n v="1.7"/>
    <m/>
    <n v="31.994877448420123"/>
    <s v=""/>
    <n v="0"/>
    <n v="0"/>
  </r>
  <r>
    <n v="91332"/>
    <n v="3"/>
    <m/>
    <n v="55018"/>
    <x v="877"/>
    <s v="M"/>
    <n v="37.473300000000002"/>
    <n v="1.25"/>
    <m/>
    <n v="46.841625000000001"/>
    <s v=""/>
    <n v="0"/>
    <n v="0"/>
  </r>
  <r>
    <n v="91332"/>
    <n v="4"/>
    <m/>
    <n v="55029"/>
    <x v="871"/>
    <s v="M"/>
    <n v="8.9055"/>
    <n v="1.25"/>
    <m/>
    <n v="11.131875000000001"/>
    <s v=""/>
    <n v="0"/>
    <n v="0"/>
  </r>
  <r>
    <n v="91333"/>
    <n v="0"/>
    <s v="ELETROCALHA LISA GALV. ELETROL. CHAPA 14 - 250X100MM C/ TAMPA E INST."/>
    <m/>
    <x v="0"/>
    <m/>
    <s v=""/>
    <m/>
    <s v="M"/>
    <s v=""/>
    <n v="124.39817581280775"/>
    <s v=""/>
    <s v=""/>
  </r>
  <r>
    <n v="91333"/>
    <n v="1"/>
    <m/>
    <n v="2041"/>
    <x v="454"/>
    <s v="H"/>
    <n v="18.820516146129485"/>
    <n v="1.8"/>
    <m/>
    <n v="33.876929063033074"/>
    <s v=""/>
    <n v="0"/>
    <n v="0"/>
  </r>
  <r>
    <n v="91333"/>
    <n v="2"/>
    <m/>
    <n v="55020"/>
    <x v="878"/>
    <s v="M"/>
    <n v="42.139899999999997"/>
    <n v="1.25"/>
    <m/>
    <n v="52.674875"/>
    <s v=""/>
    <n v="0"/>
    <n v="0"/>
  </r>
  <r>
    <n v="91333"/>
    <n v="3"/>
    <m/>
    <n v="2044"/>
    <x v="460"/>
    <s v="H"/>
    <n v="13.596734305430379"/>
    <n v="1.8"/>
    <m/>
    <n v="24.474121749774682"/>
    <s v=""/>
    <n v="0"/>
    <n v="0"/>
  </r>
  <r>
    <n v="91333"/>
    <n v="4"/>
    <m/>
    <n v="55030"/>
    <x v="872"/>
    <s v="M"/>
    <n v="10.697800000000001"/>
    <n v="1.25"/>
    <m/>
    <n v="13.372250000000001"/>
    <s v=""/>
    <n v="0"/>
    <n v="0"/>
  </r>
  <r>
    <n v="91334"/>
    <n v="0"/>
    <s v="ELETROCALHA LISA GALVANIZADA ELETROLÍTICA CHAPA 14 - 300X100MM COM TAMPA E INSTALAÇÃO"/>
    <m/>
    <x v="0"/>
    <m/>
    <s v=""/>
    <m/>
    <s v="M"/>
    <s v=""/>
    <n v="135.83265085796373"/>
    <s v=""/>
    <s v=""/>
  </r>
  <r>
    <n v="91334"/>
    <n v="1"/>
    <m/>
    <n v="2041"/>
    <x v="454"/>
    <s v="H"/>
    <n v="18.820516146129485"/>
    <n v="1.9"/>
    <m/>
    <n v="35.758980677646022"/>
    <s v=""/>
    <n v="0"/>
    <n v="0"/>
  </r>
  <r>
    <n v="91334"/>
    <n v="2"/>
    <m/>
    <n v="55031"/>
    <x v="875"/>
    <s v="M"/>
    <n v="12.5717"/>
    <n v="1.25"/>
    <m/>
    <n v="15.714625"/>
    <s v=""/>
    <n v="0"/>
    <n v="0"/>
  </r>
  <r>
    <n v="91334"/>
    <n v="3"/>
    <m/>
    <n v="55022"/>
    <x v="879"/>
    <s v="M"/>
    <n v="46.8202"/>
    <n v="1.25"/>
    <m/>
    <n v="58.52525"/>
    <s v=""/>
    <n v="0"/>
    <n v="0"/>
  </r>
  <r>
    <n v="91334"/>
    <n v="4"/>
    <m/>
    <n v="2044"/>
    <x v="460"/>
    <s v="H"/>
    <n v="13.596734305430379"/>
    <n v="1.9"/>
    <m/>
    <n v="25.833795180317718"/>
    <s v=""/>
    <n v="0"/>
    <n v="0"/>
  </r>
  <r>
    <n v="91335"/>
    <n v="0"/>
    <s v="ELETROCALHA LISA GALV. ELETROL. CHAPA 14 - 400X100MM C/ TAMPA E INST."/>
    <m/>
    <x v="0"/>
    <m/>
    <s v=""/>
    <m/>
    <s v="M"/>
    <s v=""/>
    <n v="155.69950090311971"/>
    <s v=""/>
    <s v=""/>
  </r>
  <r>
    <n v="91335"/>
    <n v="1"/>
    <m/>
    <n v="2041"/>
    <x v="454"/>
    <s v="H"/>
    <n v="18.820516146129485"/>
    <n v="2"/>
    <m/>
    <n v="37.64103229225897"/>
    <s v=""/>
    <n v="0"/>
    <n v="0"/>
  </r>
  <r>
    <n v="91335"/>
    <n v="2"/>
    <m/>
    <n v="55024"/>
    <x v="880"/>
    <s v="M"/>
    <n v="56.184100000000001"/>
    <n v="1.25"/>
    <m/>
    <n v="70.230125000000001"/>
    <s v=""/>
    <n v="0"/>
    <n v="0"/>
  </r>
  <r>
    <n v="91335"/>
    <n v="3"/>
    <m/>
    <n v="2044"/>
    <x v="460"/>
    <s v="H"/>
    <n v="13.596734305430379"/>
    <n v="2"/>
    <m/>
    <n v="27.193468610860759"/>
    <s v=""/>
    <n v="0"/>
    <n v="0"/>
  </r>
  <r>
    <n v="91335"/>
    <n v="4"/>
    <m/>
    <n v="55032"/>
    <x v="881"/>
    <s v="M"/>
    <n v="16.507899999999999"/>
    <n v="1.25"/>
    <m/>
    <n v="20.634875000000001"/>
    <s v=""/>
    <n v="0"/>
    <n v="0"/>
  </r>
  <r>
    <n v="91338"/>
    <n v="0"/>
    <s v="ELETROCALHA PERF. GALV. ELETROL. CHAPA 14 - 100X50MM C/ TAMPA E INST."/>
    <m/>
    <x v="0"/>
    <m/>
    <s v=""/>
    <m/>
    <s v="M"/>
    <s v=""/>
    <n v="60.593625451559866"/>
    <s v=""/>
    <s v=""/>
  </r>
  <r>
    <n v="91338"/>
    <n v="1"/>
    <m/>
    <n v="55033"/>
    <x v="882"/>
    <s v="M"/>
    <n v="17.717500000000001"/>
    <n v="1.25"/>
    <m/>
    <n v="22.146875000000001"/>
    <s v=""/>
    <n v="0"/>
    <n v="0"/>
  </r>
  <r>
    <n v="91338"/>
    <n v="2"/>
    <m/>
    <n v="55025"/>
    <x v="863"/>
    <s v="M"/>
    <n v="4.8235999999999999"/>
    <n v="1.25"/>
    <m/>
    <n v="6.0294999999999996"/>
    <s v=""/>
    <n v="0"/>
    <n v="0"/>
  </r>
  <r>
    <n v="91338"/>
    <n v="3"/>
    <m/>
    <n v="2044"/>
    <x v="460"/>
    <s v="H"/>
    <n v="13.596734305430379"/>
    <n v="1"/>
    <m/>
    <n v="13.596734305430379"/>
    <s v=""/>
    <n v="0"/>
    <n v="0"/>
  </r>
  <r>
    <n v="91338"/>
    <n v="4"/>
    <m/>
    <n v="2041"/>
    <x v="454"/>
    <s v="H"/>
    <n v="18.820516146129485"/>
    <n v="1"/>
    <m/>
    <n v="18.820516146129485"/>
    <s v=""/>
    <n v="0"/>
    <n v="0"/>
  </r>
  <r>
    <n v="91339"/>
    <n v="0"/>
    <s v="ELETROCALHA PERF. GALV. ELETROL. CHAPA 14 - 125X50MM C/ TAMPA E INST."/>
    <m/>
    <x v="0"/>
    <m/>
    <s v=""/>
    <m/>
    <s v="M"/>
    <s v=""/>
    <n v="67.828350496715856"/>
    <s v=""/>
    <s v=""/>
  </r>
  <r>
    <n v="91339"/>
    <n v="1"/>
    <m/>
    <n v="55026"/>
    <x v="865"/>
    <s v="M"/>
    <n v="5.7949999999999999"/>
    <n v="1.25"/>
    <m/>
    <n v="7.2437500000000004"/>
    <s v=""/>
    <n v="0"/>
    <n v="0"/>
  </r>
  <r>
    <n v="91339"/>
    <n v="2"/>
    <m/>
    <n v="2044"/>
    <x v="460"/>
    <s v="H"/>
    <n v="13.596734305430379"/>
    <n v="1.1000000000000001"/>
    <m/>
    <n v="14.956407735973418"/>
    <s v=""/>
    <n v="0"/>
    <n v="0"/>
  </r>
  <r>
    <n v="91339"/>
    <n v="3"/>
    <m/>
    <n v="2041"/>
    <x v="454"/>
    <s v="H"/>
    <n v="18.820516146129485"/>
    <n v="1.1000000000000001"/>
    <m/>
    <n v="20.702567760742436"/>
    <s v=""/>
    <n v="0"/>
    <n v="0"/>
  </r>
  <r>
    <n v="91339"/>
    <n v="4"/>
    <m/>
    <n v="55034"/>
    <x v="883"/>
    <s v="M"/>
    <n v="19.9405"/>
    <n v="1.25"/>
    <m/>
    <n v="24.925625"/>
    <s v=""/>
    <n v="0"/>
    <n v="0"/>
  </r>
  <r>
    <n v="91340"/>
    <n v="0"/>
    <s v="ELETROCALHA PERF. GALV. ELETROL. CHAPA 14 - 150X50MM C/ TAMPA E INST."/>
    <m/>
    <x v="0"/>
    <m/>
    <s v=""/>
    <m/>
    <s v="M"/>
    <s v=""/>
    <n v="75.076950541871838"/>
    <s v=""/>
    <s v=""/>
  </r>
  <r>
    <n v="91340"/>
    <n v="1"/>
    <m/>
    <n v="55036"/>
    <x v="884"/>
    <s v="M"/>
    <n v="22.158799999999999"/>
    <n v="1.25"/>
    <m/>
    <n v="27.698499999999999"/>
    <s v=""/>
    <n v="0"/>
    <n v="0"/>
  </r>
  <r>
    <n v="91340"/>
    <n v="2"/>
    <m/>
    <n v="2041"/>
    <x v="454"/>
    <s v="H"/>
    <n v="18.820516146129485"/>
    <n v="1.2"/>
    <m/>
    <n v="22.584619375355381"/>
    <s v=""/>
    <n v="0"/>
    <n v="0"/>
  </r>
  <r>
    <n v="91340"/>
    <n v="3"/>
    <m/>
    <n v="2044"/>
    <x v="460"/>
    <s v="H"/>
    <n v="13.596734305430379"/>
    <n v="1.2"/>
    <m/>
    <n v="16.316081166516454"/>
    <s v=""/>
    <n v="0"/>
    <n v="0"/>
  </r>
  <r>
    <n v="91340"/>
    <n v="4"/>
    <m/>
    <n v="55027"/>
    <x v="867"/>
    <s v="M"/>
    <n v="6.7821999999999996"/>
    <n v="1.25"/>
    <m/>
    <n v="8.4777500000000003"/>
    <s v=""/>
    <n v="0"/>
    <n v="0"/>
  </r>
  <r>
    <n v="91341"/>
    <n v="0"/>
    <s v="ELETROCALHA PERF. GALV. ELETROL. CHAPA 14 - 175X50MM C/ TAMPA E INST."/>
    <m/>
    <x v="0"/>
    <m/>
    <s v=""/>
    <m/>
    <s v="M"/>
    <s v=""/>
    <n v="82.318550587027829"/>
    <s v=""/>
    <s v=""/>
  </r>
  <r>
    <n v="91341"/>
    <n v="1"/>
    <m/>
    <n v="2044"/>
    <x v="460"/>
    <s v="H"/>
    <n v="13.596734305430379"/>
    <n v="1.3"/>
    <m/>
    <n v="17.675754597059495"/>
    <s v=""/>
    <n v="0"/>
    <n v="0"/>
  </r>
  <r>
    <n v="91341"/>
    <n v="2"/>
    <m/>
    <n v="2041"/>
    <x v="454"/>
    <s v="H"/>
    <n v="18.820516146129485"/>
    <n v="1.3"/>
    <m/>
    <n v="24.466670989968332"/>
    <s v=""/>
    <n v="0"/>
    <n v="0"/>
  </r>
  <r>
    <n v="91341"/>
    <n v="3"/>
    <m/>
    <n v="55028"/>
    <x v="868"/>
    <s v="M"/>
    <n v="7.7733999999999996"/>
    <n v="1.25"/>
    <m/>
    <n v="9.7167499999999993"/>
    <s v=""/>
    <n v="0"/>
    <n v="0"/>
  </r>
  <r>
    <n v="91341"/>
    <n v="4"/>
    <m/>
    <n v="55038"/>
    <x v="885"/>
    <s v="M"/>
    <n v="24.3675"/>
    <n v="1.25"/>
    <m/>
    <n v="30.459375000000001"/>
    <s v=""/>
    <n v="0"/>
    <n v="0"/>
  </r>
  <r>
    <n v="91342"/>
    <n v="0"/>
    <s v="ELETROCALHA PERF. GALV. ELETROL. CHAPA 14 - 200X50MM C/ TAMPA E INST."/>
    <m/>
    <x v="0"/>
    <m/>
    <s v=""/>
    <m/>
    <s v="M"/>
    <s v=""/>
    <n v="89.742275632183805"/>
    <s v=""/>
    <s v=""/>
  </r>
  <r>
    <n v="91342"/>
    <n v="1"/>
    <m/>
    <n v="55029"/>
    <x v="871"/>
    <s v="M"/>
    <n v="8.9055"/>
    <n v="1.25"/>
    <m/>
    <n v="11.131875000000001"/>
    <s v=""/>
    <n v="0"/>
    <n v="0"/>
  </r>
  <r>
    <n v="91342"/>
    <n v="2"/>
    <m/>
    <n v="2041"/>
    <x v="454"/>
    <s v="H"/>
    <n v="18.820516146129485"/>
    <n v="1.4"/>
    <m/>
    <n v="26.348722604581276"/>
    <s v=""/>
    <n v="0"/>
    <n v="0"/>
  </r>
  <r>
    <n v="91342"/>
    <n v="3"/>
    <m/>
    <n v="55040"/>
    <x v="886"/>
    <s v="M"/>
    <n v="26.581"/>
    <n v="1.25"/>
    <m/>
    <n v="33.22625"/>
    <s v=""/>
    <n v="0"/>
    <n v="0"/>
  </r>
  <r>
    <n v="91342"/>
    <n v="4"/>
    <m/>
    <n v="2044"/>
    <x v="460"/>
    <s v="H"/>
    <n v="13.596734305430379"/>
    <n v="1.4"/>
    <m/>
    <n v="19.035428027602531"/>
    <s v=""/>
    <n v="0"/>
    <n v="0"/>
  </r>
  <r>
    <n v="91343"/>
    <n v="0"/>
    <s v="ELETROCALHA PERF. GALV. ELETROL. CHAPA 14 - 250X50MM C/ TAMPA E INST."/>
    <m/>
    <x v="0"/>
    <m/>
    <s v=""/>
    <m/>
    <s v="M"/>
    <s v=""/>
    <n v="100.75812567733979"/>
    <s v=""/>
    <s v=""/>
  </r>
  <r>
    <n v="91343"/>
    <n v="1"/>
    <m/>
    <n v="2041"/>
    <x v="454"/>
    <s v="H"/>
    <n v="18.820516146129485"/>
    <n v="1.5"/>
    <m/>
    <n v="28.230774219194227"/>
    <s v=""/>
    <n v="0"/>
    <n v="0"/>
  </r>
  <r>
    <n v="91343"/>
    <n v="2"/>
    <m/>
    <n v="55042"/>
    <x v="887"/>
    <s v="M"/>
    <n v="31.007999999999999"/>
    <n v="1.25"/>
    <m/>
    <n v="38.76"/>
    <s v=""/>
    <n v="0"/>
    <n v="0"/>
  </r>
  <r>
    <n v="91343"/>
    <n v="3"/>
    <m/>
    <n v="55030"/>
    <x v="872"/>
    <s v="M"/>
    <n v="10.697800000000001"/>
    <n v="1.25"/>
    <m/>
    <n v="13.372250000000001"/>
    <s v=""/>
    <n v="0"/>
    <n v="0"/>
  </r>
  <r>
    <n v="91343"/>
    <n v="4"/>
    <m/>
    <n v="2044"/>
    <x v="460"/>
    <s v="H"/>
    <n v="13.596734305430379"/>
    <n v="1.5"/>
    <m/>
    <n v="20.395101458145568"/>
    <s v=""/>
    <n v="0"/>
    <n v="0"/>
  </r>
  <r>
    <n v="91344"/>
    <n v="0"/>
    <s v="ELETROCALHA PERF. GALV. ELETROL. CHAPA 14 - 300X50MM C/ TAMPA E INST."/>
    <m/>
    <x v="0"/>
    <m/>
    <s v=""/>
    <m/>
    <s v="M"/>
    <s v=""/>
    <n v="108.6698756773398"/>
    <s v=""/>
    <s v=""/>
  </r>
  <r>
    <n v="91344"/>
    <n v="1"/>
    <m/>
    <n v="55031"/>
    <x v="875"/>
    <s v="M"/>
    <n v="12.5717"/>
    <n v="1.25"/>
    <m/>
    <n v="15.714625"/>
    <s v=""/>
    <n v="0"/>
    <n v="0"/>
  </r>
  <r>
    <n v="91344"/>
    <n v="2"/>
    <m/>
    <n v="55044"/>
    <x v="888"/>
    <s v="M"/>
    <n v="35.463500000000003"/>
    <n v="1.25"/>
    <m/>
    <n v="44.329375000000006"/>
    <s v=""/>
    <n v="0"/>
    <n v="0"/>
  </r>
  <r>
    <n v="91344"/>
    <n v="3"/>
    <m/>
    <n v="2041"/>
    <x v="454"/>
    <s v="H"/>
    <n v="18.820516146129485"/>
    <n v="1.5"/>
    <m/>
    <n v="28.230774219194227"/>
    <s v=""/>
    <n v="0"/>
    <n v="0"/>
  </r>
  <r>
    <n v="91344"/>
    <n v="4"/>
    <m/>
    <n v="2044"/>
    <x v="460"/>
    <s v="H"/>
    <n v="13.596734305430379"/>
    <n v="1.5"/>
    <m/>
    <n v="20.395101458145568"/>
    <s v=""/>
    <n v="0"/>
    <n v="0"/>
  </r>
  <r>
    <n v="91346"/>
    <n v="0"/>
    <s v="ELETROCALHA PERF. GALV. ELETROL. CHAPA 14 - 150X100MM C/ TAMPA E INST."/>
    <m/>
    <x v="0"/>
    <m/>
    <s v=""/>
    <m/>
    <s v="M"/>
    <s v=""/>
    <n v="99.105350722495785"/>
    <s v=""/>
    <s v=""/>
  </r>
  <r>
    <n v="91346"/>
    <n v="1"/>
    <m/>
    <n v="2044"/>
    <x v="460"/>
    <s v="H"/>
    <n v="13.596734305430379"/>
    <n v="1.6"/>
    <m/>
    <n v="21.754774888688608"/>
    <s v=""/>
    <n v="0"/>
    <n v="0"/>
  </r>
  <r>
    <n v="91346"/>
    <n v="2"/>
    <m/>
    <n v="55046"/>
    <x v="889"/>
    <s v="M"/>
    <n v="31.007999999999999"/>
    <n v="1.25"/>
    <m/>
    <n v="38.76"/>
    <s v=""/>
    <n v="0"/>
    <n v="0"/>
  </r>
  <r>
    <n v="91346"/>
    <n v="3"/>
    <m/>
    <n v="2041"/>
    <x v="454"/>
    <s v="H"/>
    <n v="18.820516146129485"/>
    <n v="1.6"/>
    <m/>
    <n v="30.112825833807179"/>
    <s v=""/>
    <n v="0"/>
    <n v="0"/>
  </r>
  <r>
    <n v="91346"/>
    <n v="4"/>
    <m/>
    <n v="55027"/>
    <x v="867"/>
    <s v="M"/>
    <n v="6.7821999999999996"/>
    <n v="1.25"/>
    <m/>
    <n v="8.4777500000000003"/>
    <s v=""/>
    <n v="0"/>
    <n v="0"/>
  </r>
  <r>
    <n v="91347"/>
    <n v="0"/>
    <s v="ELETROCALHA PERF. GALV. ELETROL. CHAPA 14 - 200X100MM C/ TAMPA E INST."/>
    <m/>
    <x v="0"/>
    <m/>
    <s v=""/>
    <m/>
    <s v="M"/>
    <s v=""/>
    <n v="110.57057576765179"/>
    <s v=""/>
    <s v=""/>
  </r>
  <r>
    <n v="91347"/>
    <n v="1"/>
    <m/>
    <n v="2044"/>
    <x v="460"/>
    <s v="H"/>
    <n v="13.596734305430379"/>
    <n v="1.7"/>
    <m/>
    <n v="23.114448319231645"/>
    <s v=""/>
    <n v="0"/>
    <n v="0"/>
  </r>
  <r>
    <n v="91347"/>
    <n v="2"/>
    <m/>
    <n v="55048"/>
    <x v="890"/>
    <s v="M"/>
    <n v="35.463500000000003"/>
    <n v="1.25"/>
    <m/>
    <n v="44.329375000000006"/>
    <s v=""/>
    <n v="0"/>
    <n v="0"/>
  </r>
  <r>
    <n v="91347"/>
    <n v="3"/>
    <m/>
    <n v="55029"/>
    <x v="871"/>
    <s v="M"/>
    <n v="8.9055"/>
    <n v="1.25"/>
    <m/>
    <n v="11.131875000000001"/>
    <s v=""/>
    <n v="0"/>
    <n v="0"/>
  </r>
  <r>
    <n v="91347"/>
    <n v="4"/>
    <m/>
    <n v="2041"/>
    <x v="454"/>
    <s v="H"/>
    <n v="18.820516146129485"/>
    <n v="1.7"/>
    <m/>
    <n v="31.994877448420123"/>
    <s v=""/>
    <n v="0"/>
    <n v="0"/>
  </r>
  <r>
    <n v="91348"/>
    <n v="0"/>
    <s v="ELETROCALHA PERF. GALV. CHAPA 14 - 250X100MM C/ TAMPA E INST."/>
    <m/>
    <x v="0"/>
    <m/>
    <s v=""/>
    <m/>
    <s v="M"/>
    <s v=""/>
    <n v="121.56267581280775"/>
    <s v=""/>
    <s v=""/>
  </r>
  <r>
    <n v="91348"/>
    <n v="1"/>
    <m/>
    <n v="55030"/>
    <x v="872"/>
    <s v="M"/>
    <n v="10.697800000000001"/>
    <n v="1.25"/>
    <m/>
    <n v="13.372250000000001"/>
    <s v=""/>
    <n v="0"/>
    <n v="0"/>
  </r>
  <r>
    <n v="91348"/>
    <n v="2"/>
    <m/>
    <n v="2044"/>
    <x v="460"/>
    <s v="H"/>
    <n v="13.596734305430379"/>
    <n v="1.8"/>
    <m/>
    <n v="24.474121749774682"/>
    <s v=""/>
    <n v="0"/>
    <n v="0"/>
  </r>
  <r>
    <n v="91348"/>
    <n v="3"/>
    <m/>
    <n v="55050"/>
    <x v="891"/>
    <s v="M"/>
    <n v="39.871499999999997"/>
    <n v="1.25"/>
    <m/>
    <n v="49.839374999999997"/>
    <s v=""/>
    <n v="0"/>
    <n v="0"/>
  </r>
  <r>
    <n v="91348"/>
    <n v="4"/>
    <m/>
    <n v="2041"/>
    <x v="454"/>
    <s v="H"/>
    <n v="18.820516146129485"/>
    <n v="1.8"/>
    <m/>
    <n v="33.876929063033074"/>
    <s v=""/>
    <n v="0"/>
    <n v="0"/>
  </r>
  <r>
    <n v="91350"/>
    <n v="0"/>
    <s v="ELETROCALHA PERF. GALV. ELETROL. CHAPA 14 - 400X100MM C/ TAMPA E INST."/>
    <m/>
    <x v="0"/>
    <m/>
    <s v=""/>
    <m/>
    <s v="M"/>
    <s v=""/>
    <n v="151.91600090311971"/>
    <s v=""/>
    <s v=""/>
  </r>
  <r>
    <n v="91350"/>
    <n v="1"/>
    <m/>
    <n v="2044"/>
    <x v="460"/>
    <s v="H"/>
    <n v="13.596734305430379"/>
    <n v="2"/>
    <m/>
    <n v="27.193468610860759"/>
    <s v=""/>
    <n v="0"/>
    <n v="0"/>
  </r>
  <r>
    <n v="91350"/>
    <n v="2"/>
    <m/>
    <n v="55054"/>
    <x v="892"/>
    <s v="M"/>
    <n v="53.157299999999999"/>
    <n v="1.25"/>
    <m/>
    <n v="66.446624999999997"/>
    <s v=""/>
    <n v="0"/>
    <n v="0"/>
  </r>
  <r>
    <n v="91350"/>
    <n v="3"/>
    <m/>
    <n v="55032"/>
    <x v="881"/>
    <s v="M"/>
    <n v="16.507899999999999"/>
    <n v="1.25"/>
    <m/>
    <n v="20.634875000000001"/>
    <s v=""/>
    <n v="0"/>
    <n v="0"/>
  </r>
  <r>
    <n v="91350"/>
    <n v="4"/>
    <m/>
    <n v="2041"/>
    <x v="454"/>
    <s v="H"/>
    <n v="18.820516146129485"/>
    <n v="2"/>
    <m/>
    <n v="37.64103229225897"/>
    <s v=""/>
    <n v="0"/>
    <n v="0"/>
  </r>
  <r>
    <n v="91401"/>
    <n v="0"/>
    <s v="ÓLEO ISOLANTE PARA TRANSFORMADOR/ DISJUNTOR 30KV/CM"/>
    <m/>
    <x v="0"/>
    <m/>
    <s v=""/>
    <m/>
    <s v="L"/>
    <s v=""/>
    <n v="10.069662522577993"/>
    <s v=""/>
    <s v=""/>
  </r>
  <r>
    <n v="91401"/>
    <n v="1"/>
    <m/>
    <n v="2041"/>
    <x v="454"/>
    <s v="H"/>
    <n v="18.820516146129485"/>
    <n v="0.05"/>
    <m/>
    <n v="0.94102580730647434"/>
    <s v=""/>
    <n v="0"/>
    <n v="0"/>
  </r>
  <r>
    <n v="91401"/>
    <n v="2"/>
    <m/>
    <n v="61010"/>
    <x v="893"/>
    <s v="L"/>
    <n v="8.4488000000000003"/>
    <n v="1"/>
    <m/>
    <n v="8.4488000000000003"/>
    <s v=""/>
    <n v="0"/>
    <n v="0"/>
  </r>
  <r>
    <n v="91401"/>
    <n v="3"/>
    <m/>
    <n v="2044"/>
    <x v="460"/>
    <s v="H"/>
    <n v="13.596734305430379"/>
    <n v="0.05"/>
    <m/>
    <n v="0.67983671527151901"/>
    <s v=""/>
    <n v="0"/>
    <n v="0"/>
  </r>
  <r>
    <n v="91406"/>
    <n v="0"/>
    <s v="ISOLADOR SUPORTE TIPO PEDESTAL EM PORCELANA - 15KV"/>
    <m/>
    <x v="0"/>
    <m/>
    <s v=""/>
    <m/>
    <s v="UN"/>
    <s v=""/>
    <n v="56.163550270935914"/>
    <s v=""/>
    <s v=""/>
  </r>
  <r>
    <n v="91406"/>
    <n v="1"/>
    <m/>
    <n v="56104"/>
    <x v="894"/>
    <s v="UN"/>
    <n v="36.713200000000001"/>
    <n v="1"/>
    <m/>
    <n v="36.713200000000001"/>
    <s v=""/>
    <n v="0"/>
    <n v="0"/>
  </r>
  <r>
    <n v="91406"/>
    <n v="2"/>
    <m/>
    <n v="2041"/>
    <x v="454"/>
    <s v="H"/>
    <n v="18.820516146129485"/>
    <n v="0.6"/>
    <m/>
    <n v="11.29230968767769"/>
    <s v=""/>
    <n v="0"/>
    <n v="0"/>
  </r>
  <r>
    <n v="91406"/>
    <n v="3"/>
    <m/>
    <n v="2044"/>
    <x v="460"/>
    <s v="H"/>
    <n v="13.596734305430379"/>
    <n v="0.6"/>
    <m/>
    <n v="8.1580405832582272"/>
    <s v=""/>
    <n v="0"/>
    <n v="0"/>
  </r>
  <r>
    <n v="91407"/>
    <n v="0"/>
    <s v="ISOLADOR SUPORTE TIPO PEDESTAL EM PORCELANA - 1KV"/>
    <m/>
    <x v="0"/>
    <m/>
    <s v=""/>
    <m/>
    <s v="UN"/>
    <s v=""/>
    <n v="77.293425225779941"/>
    <s v=""/>
    <s v=""/>
  </r>
  <r>
    <n v="91407"/>
    <n v="1"/>
    <m/>
    <n v="2044"/>
    <x v="460"/>
    <s v="H"/>
    <n v="13.596734305430379"/>
    <n v="0.5"/>
    <m/>
    <n v="6.7983671527151897"/>
    <s v=""/>
    <n v="0"/>
    <n v="0"/>
  </r>
  <r>
    <n v="91407"/>
    <n v="2"/>
    <m/>
    <n v="2041"/>
    <x v="454"/>
    <s v="H"/>
    <n v="18.820516146129485"/>
    <n v="0.5"/>
    <m/>
    <n v="9.4102580730647425"/>
    <s v=""/>
    <n v="0"/>
    <n v="0"/>
  </r>
  <r>
    <n v="91407"/>
    <n v="3"/>
    <m/>
    <n v="61012"/>
    <x v="895"/>
    <s v="UN"/>
    <n v="61.084800000000001"/>
    <n v="1"/>
    <m/>
    <n v="61.084800000000001"/>
    <s v=""/>
    <n v="0"/>
    <n v="0"/>
  </r>
  <r>
    <n v="91408"/>
    <n v="0"/>
    <s v="ISOLADOR SUPORTE TIPO PEDESTAL EM EPOXI - 15KV"/>
    <m/>
    <x v="0"/>
    <m/>
    <s v=""/>
    <m/>
    <s v="UN"/>
    <s v=""/>
    <n v="44.213450270935923"/>
    <s v=""/>
    <s v=""/>
  </r>
  <r>
    <n v="91408"/>
    <n v="1"/>
    <m/>
    <n v="61013"/>
    <x v="896"/>
    <s v="UN"/>
    <n v="24.763100000000001"/>
    <n v="1"/>
    <m/>
    <n v="24.763100000000001"/>
    <s v=""/>
    <n v="0"/>
    <n v="0"/>
  </r>
  <r>
    <n v="91408"/>
    <n v="2"/>
    <m/>
    <n v="2041"/>
    <x v="454"/>
    <s v="H"/>
    <n v="18.820516146129485"/>
    <n v="0.6"/>
    <m/>
    <n v="11.29230968767769"/>
    <s v=""/>
    <n v="0"/>
    <n v="0"/>
  </r>
  <r>
    <n v="91408"/>
    <n v="3"/>
    <m/>
    <n v="2044"/>
    <x v="460"/>
    <s v="H"/>
    <n v="13.596734305430379"/>
    <n v="0.6"/>
    <m/>
    <n v="8.1580405832582272"/>
    <s v=""/>
    <n v="0"/>
    <n v="0"/>
  </r>
  <r>
    <n v="91409"/>
    <n v="0"/>
    <s v="ISOLADOR SUPORTE TIPO PEDESTAL EPOXI - 1KV"/>
    <m/>
    <x v="0"/>
    <m/>
    <s v=""/>
    <m/>
    <s v="UN"/>
    <s v=""/>
    <n v="35.096825225779931"/>
    <s v=""/>
    <s v=""/>
  </r>
  <r>
    <n v="91409"/>
    <n v="1"/>
    <m/>
    <n v="2041"/>
    <x v="454"/>
    <s v="H"/>
    <n v="18.820516146129485"/>
    <n v="0.5"/>
    <m/>
    <n v="9.4102580730647425"/>
    <s v=""/>
    <n v="0"/>
    <n v="0"/>
  </r>
  <r>
    <n v="91409"/>
    <n v="2"/>
    <m/>
    <n v="61014"/>
    <x v="897"/>
    <s v="UN"/>
    <n v="18.888200000000001"/>
    <n v="1"/>
    <m/>
    <n v="18.888200000000001"/>
    <s v=""/>
    <n v="0"/>
    <n v="0"/>
  </r>
  <r>
    <n v="91409"/>
    <n v="3"/>
    <m/>
    <n v="2044"/>
    <x v="460"/>
    <s v="H"/>
    <n v="13.596734305430379"/>
    <n v="0.5"/>
    <m/>
    <n v="6.7983671527151897"/>
    <s v=""/>
    <n v="0"/>
    <n v="0"/>
  </r>
  <r>
    <n v="91413"/>
    <n v="0"/>
    <s v="VERGALHÃO DE COBRE 3/8&quot; (10MM)"/>
    <m/>
    <x v="0"/>
    <m/>
    <s v=""/>
    <m/>
    <s v="M"/>
    <s v=""/>
    <n v="38.017590180623955"/>
    <s v=""/>
    <s v=""/>
  </r>
  <r>
    <n v="91413"/>
    <n v="1"/>
    <m/>
    <n v="2044"/>
    <x v="460"/>
    <s v="H"/>
    <n v="13.596734305430379"/>
    <n v="0.4"/>
    <m/>
    <n v="5.4386937221721521"/>
    <s v=""/>
    <n v="0"/>
    <n v="0"/>
  </r>
  <r>
    <n v="91413"/>
    <n v="2"/>
    <m/>
    <n v="56111"/>
    <x v="898"/>
    <s v="M"/>
    <n v="23.857800000000001"/>
    <n v="1.05"/>
    <m/>
    <n v="25.050690000000003"/>
    <s v=""/>
    <n v="0"/>
    <n v="0"/>
  </r>
  <r>
    <n v="91413"/>
    <n v="3"/>
    <m/>
    <n v="2041"/>
    <x v="454"/>
    <s v="H"/>
    <n v="18.820516146129485"/>
    <n v="0.4"/>
    <m/>
    <n v="7.5282064584517947"/>
    <s v=""/>
    <n v="0"/>
    <n v="0"/>
  </r>
  <r>
    <n v="91414"/>
    <n v="0"/>
    <s v="TERMINAL OU CONECTOR PARA VERGALHÃO DE COBRE 3/8&quot; (10MM)"/>
    <m/>
    <x v="0"/>
    <m/>
    <s v=""/>
    <m/>
    <s v="UN"/>
    <s v=""/>
    <n v="15.880550090311974"/>
    <s v=""/>
    <s v=""/>
  </r>
  <r>
    <n v="91414"/>
    <n v="1"/>
    <m/>
    <n v="2041"/>
    <x v="454"/>
    <s v="H"/>
    <n v="18.820516146129485"/>
    <n v="0.2"/>
    <m/>
    <n v="3.7641032292258974"/>
    <s v=""/>
    <n v="0"/>
    <n v="0"/>
  </r>
  <r>
    <n v="91414"/>
    <n v="2"/>
    <m/>
    <n v="2044"/>
    <x v="460"/>
    <s v="H"/>
    <n v="13.596734305430379"/>
    <n v="0.2"/>
    <m/>
    <n v="2.719346861086076"/>
    <s v=""/>
    <n v="0"/>
    <n v="0"/>
  </r>
  <r>
    <n v="91414"/>
    <n v="3"/>
    <m/>
    <n v="61017"/>
    <x v="899"/>
    <s v="UN"/>
    <n v="9.3971"/>
    <n v="1"/>
    <m/>
    <n v="9.3971"/>
    <s v=""/>
    <n v="0"/>
    <n v="0"/>
  </r>
  <r>
    <n v="91416"/>
    <n v="0"/>
    <s v="CABO DE MÉDIA TENSÃO PARA 12/20KV - 1X25MM2 UNIPOLAR"/>
    <m/>
    <x v="0"/>
    <m/>
    <s v=""/>
    <m/>
    <s v="M"/>
    <s v=""/>
    <n v="46.630115718726188"/>
    <s v=""/>
    <s v=""/>
  </r>
  <r>
    <n v="91416"/>
    <n v="1"/>
    <m/>
    <n v="2041"/>
    <x v="454"/>
    <s v="H"/>
    <n v="18.820516146129485"/>
    <n v="0.3"/>
    <m/>
    <n v="5.6461548438388451"/>
    <s v=""/>
    <n v="0"/>
    <n v="0"/>
  </r>
  <r>
    <n v="91416"/>
    <n v="2"/>
    <m/>
    <n v="61018"/>
    <x v="900"/>
    <s v="M"/>
    <n v="27.378"/>
    <n v="1.05"/>
    <m/>
    <n v="28.7469"/>
    <s v=""/>
    <n v="0"/>
    <n v="0"/>
  </r>
  <r>
    <n v="91416"/>
    <n v="3"/>
    <m/>
    <n v="2044"/>
    <x v="460"/>
    <s v="H"/>
    <n v="13.596734305430379"/>
    <n v="0.9"/>
    <m/>
    <n v="12.237060874887341"/>
    <s v=""/>
    <n v="0"/>
    <n v="0"/>
  </r>
  <r>
    <n v="91417"/>
    <n v="0"/>
    <s v="CABO DE MÉDIA TENSÃO PARA 12/20KV - 1 X 35MM2 UNIPOLAR"/>
    <m/>
    <x v="0"/>
    <m/>
    <s v=""/>
    <m/>
    <s v="M"/>
    <s v=""/>
    <n v="55.961372624968249"/>
    <s v=""/>
    <s v=""/>
  </r>
  <r>
    <n v="91417"/>
    <n v="1"/>
    <m/>
    <n v="2044"/>
    <x v="460"/>
    <s v="H"/>
    <n v="13.596734305430379"/>
    <n v="1.2"/>
    <m/>
    <n v="16.316081166516454"/>
    <s v=""/>
    <n v="0"/>
    <n v="0"/>
  </r>
  <r>
    <n v="91417"/>
    <n v="2"/>
    <m/>
    <n v="52898"/>
    <x v="901"/>
    <s v="M"/>
    <n v="30.587700000000002"/>
    <n v="1.05"/>
    <m/>
    <n v="32.117085000000003"/>
    <s v=""/>
    <n v="0"/>
    <n v="0"/>
  </r>
  <r>
    <n v="91417"/>
    <n v="3"/>
    <m/>
    <n v="2041"/>
    <x v="454"/>
    <s v="H"/>
    <n v="18.820516146129485"/>
    <n v="0.4"/>
    <m/>
    <n v="7.5282064584517947"/>
    <s v=""/>
    <n v="0"/>
    <n v="0"/>
  </r>
  <r>
    <n v="91421"/>
    <n v="0"/>
    <s v="MUFLA UNIPOLAR INTERNA PARA CABO ATÉ 35MM2 - 15KV"/>
    <m/>
    <x v="0"/>
    <m/>
    <s v=""/>
    <m/>
    <s v="UN"/>
    <s v=""/>
    <n v="236.9144952597392"/>
    <s v=""/>
    <s v=""/>
  </r>
  <r>
    <n v="91421"/>
    <n v="1"/>
    <m/>
    <n v="2041"/>
    <x v="454"/>
    <s v="H"/>
    <n v="18.820516146129485"/>
    <n v="2"/>
    <m/>
    <n v="37.64103229225897"/>
    <s v=""/>
    <n v="0"/>
    <n v="0"/>
  </r>
  <r>
    <n v="91421"/>
    <n v="2"/>
    <m/>
    <n v="2044"/>
    <x v="460"/>
    <s v="H"/>
    <n v="13.596734305430379"/>
    <n v="4"/>
    <m/>
    <n v="54.386937221721517"/>
    <s v=""/>
    <n v="0"/>
    <n v="0"/>
  </r>
  <r>
    <n v="91421"/>
    <n v="3"/>
    <m/>
    <n v="56113"/>
    <x v="536"/>
    <s v="UN"/>
    <n v="127.2861"/>
    <n v="1"/>
    <m/>
    <n v="127.2861"/>
    <s v=""/>
    <n v="0"/>
    <n v="0"/>
  </r>
  <r>
    <n v="91421"/>
    <n v="4"/>
    <m/>
    <n v="1037"/>
    <x v="534"/>
    <s v="H"/>
    <n v="35.200851491517405"/>
    <n v="0.5"/>
    <m/>
    <n v="17.600425745758702"/>
    <s v=""/>
    <n v="0"/>
    <n v="0"/>
  </r>
  <r>
    <n v="91422"/>
    <n v="0"/>
    <s v="MUFLA UNIPOLAR EXTERNA PARA CABO ATÉ 35MM2 - 15KV"/>
    <m/>
    <x v="0"/>
    <m/>
    <s v=""/>
    <m/>
    <s v="UN"/>
    <s v=""/>
    <n v="305.83508001672942"/>
    <s v=""/>
    <s v=""/>
  </r>
  <r>
    <n v="91422"/>
    <n v="1"/>
    <m/>
    <n v="56114"/>
    <x v="902"/>
    <s v="UN"/>
    <n v="150.1927"/>
    <n v="1"/>
    <m/>
    <n v="150.1927"/>
    <s v=""/>
    <n v="0"/>
    <n v="0"/>
  </r>
  <r>
    <n v="91422"/>
    <n v="2"/>
    <m/>
    <n v="1037"/>
    <x v="534"/>
    <s v="H"/>
    <n v="35.200851491517405"/>
    <n v="0.5"/>
    <m/>
    <n v="17.600425745758702"/>
    <s v=""/>
    <n v="0"/>
    <n v="0"/>
  </r>
  <r>
    <n v="91422"/>
    <n v="3"/>
    <m/>
    <n v="2041"/>
    <x v="454"/>
    <s v="H"/>
    <n v="18.820516146129485"/>
    <n v="3"/>
    <m/>
    <n v="56.461548438388455"/>
    <s v=""/>
    <n v="0"/>
    <n v="0"/>
  </r>
  <r>
    <n v="91422"/>
    <n v="4"/>
    <m/>
    <n v="2044"/>
    <x v="460"/>
    <s v="H"/>
    <n v="13.596734305430379"/>
    <n v="6"/>
    <m/>
    <n v="81.580405832582272"/>
    <s v=""/>
    <n v="0"/>
    <n v="0"/>
  </r>
  <r>
    <n v="91423"/>
    <n v="0"/>
    <s v="MUFLA TRIPOLAR INTERNA PARA CABO ATÉ 35MM2 - 15KV"/>
    <m/>
    <x v="0"/>
    <m/>
    <s v=""/>
    <m/>
    <s v="UN"/>
    <s v=""/>
    <n v="615.01549051947836"/>
    <s v=""/>
    <s v=""/>
  </r>
  <r>
    <n v="91423"/>
    <n v="1"/>
    <m/>
    <n v="56115"/>
    <x v="903"/>
    <s v="UN"/>
    <n v="395.75869999999998"/>
    <n v="1"/>
    <m/>
    <n v="395.75869999999998"/>
    <s v=""/>
    <n v="0"/>
    <n v="0"/>
  </r>
  <r>
    <n v="91423"/>
    <n v="2"/>
    <m/>
    <n v="2044"/>
    <x v="460"/>
    <s v="H"/>
    <n v="13.596734305430379"/>
    <n v="8"/>
    <m/>
    <n v="108.77387444344303"/>
    <s v=""/>
    <n v="0"/>
    <n v="0"/>
  </r>
  <r>
    <n v="91423"/>
    <n v="3"/>
    <m/>
    <n v="2041"/>
    <x v="454"/>
    <s v="H"/>
    <n v="18.820516146129485"/>
    <n v="4"/>
    <m/>
    <n v="75.28206458451794"/>
    <s v=""/>
    <n v="0"/>
    <n v="0"/>
  </r>
  <r>
    <n v="91423"/>
    <n v="4"/>
    <m/>
    <n v="1037"/>
    <x v="534"/>
    <s v="H"/>
    <n v="35.200851491517405"/>
    <n v="1"/>
    <m/>
    <n v="35.200851491517405"/>
    <s v=""/>
    <n v="0"/>
    <n v="0"/>
  </r>
  <r>
    <n v="91424"/>
    <n v="0"/>
    <s v="MUFLA TRIPOLAR EXTERNA PARA CABO ATÉ 35MM2 - 15KV"/>
    <m/>
    <x v="0"/>
    <m/>
    <s v=""/>
    <m/>
    <s v="UN"/>
    <s v=""/>
    <n v="714.94227527646854"/>
    <s v=""/>
    <s v=""/>
  </r>
  <r>
    <n v="91424"/>
    <n v="1"/>
    <m/>
    <n v="56116"/>
    <x v="904"/>
    <s v="UN"/>
    <n v="449.67149999999998"/>
    <n v="1"/>
    <m/>
    <n v="449.67149999999998"/>
    <s v=""/>
    <n v="0"/>
    <n v="0"/>
  </r>
  <r>
    <n v="91424"/>
    <n v="2"/>
    <m/>
    <n v="2041"/>
    <x v="454"/>
    <s v="H"/>
    <n v="18.820516146129485"/>
    <n v="5"/>
    <m/>
    <n v="94.102580730647418"/>
    <s v=""/>
    <n v="0"/>
    <n v="0"/>
  </r>
  <r>
    <n v="91424"/>
    <n v="3"/>
    <m/>
    <n v="2044"/>
    <x v="460"/>
    <s v="H"/>
    <n v="13.596734305430379"/>
    <n v="10"/>
    <m/>
    <n v="135.9673430543038"/>
    <s v=""/>
    <n v="0"/>
    <n v="0"/>
  </r>
  <r>
    <n v="91424"/>
    <n v="4"/>
    <m/>
    <n v="1037"/>
    <x v="534"/>
    <s v="H"/>
    <n v="35.200851491517405"/>
    <n v="1"/>
    <m/>
    <n v="35.200851491517405"/>
    <s v=""/>
    <n v="0"/>
    <n v="0"/>
  </r>
  <r>
    <n v="91425"/>
    <n v="0"/>
    <s v="BUCHA D PASSAGEM INTERNA/ EXTERNA - 15KV"/>
    <m/>
    <x v="0"/>
    <m/>
    <s v=""/>
    <m/>
    <s v="UN"/>
    <s v=""/>
    <n v="196.93452522577994"/>
    <s v=""/>
    <s v=""/>
  </r>
  <r>
    <n v="91425"/>
    <n v="1"/>
    <m/>
    <n v="2044"/>
    <x v="460"/>
    <s v="H"/>
    <n v="13.596734305430379"/>
    <n v="0.5"/>
    <m/>
    <n v="6.7983671527151897"/>
    <s v=""/>
    <n v="0"/>
    <n v="0"/>
  </r>
  <r>
    <n v="91425"/>
    <n v="2"/>
    <m/>
    <n v="61021"/>
    <x v="905"/>
    <s v="UN"/>
    <n v="180.7259"/>
    <n v="1"/>
    <m/>
    <n v="180.7259"/>
    <s v=""/>
    <n v="0"/>
    <n v="0"/>
  </r>
  <r>
    <n v="91425"/>
    <n v="3"/>
    <m/>
    <n v="2041"/>
    <x v="454"/>
    <s v="H"/>
    <n v="18.820516146129485"/>
    <n v="0.5"/>
    <m/>
    <n v="9.4102580730647425"/>
    <s v=""/>
    <n v="0"/>
    <n v="0"/>
  </r>
  <r>
    <n v="91426"/>
    <n v="0"/>
    <s v="BUCHA DE PASSAGEM PARA NEUTRO - 1KV"/>
    <m/>
    <x v="0"/>
    <m/>
    <s v=""/>
    <m/>
    <s v="UN"/>
    <s v=""/>
    <n v="43.766900180623949"/>
    <s v=""/>
    <s v=""/>
  </r>
  <r>
    <n v="91426"/>
    <n v="1"/>
    <m/>
    <n v="2044"/>
    <x v="460"/>
    <s v="H"/>
    <n v="13.596734305430379"/>
    <n v="0.4"/>
    <m/>
    <n v="5.4386937221721521"/>
    <s v=""/>
    <n v="0"/>
    <n v="0"/>
  </r>
  <r>
    <n v="91426"/>
    <n v="2"/>
    <m/>
    <n v="2041"/>
    <x v="454"/>
    <s v="H"/>
    <n v="18.820516146129485"/>
    <n v="0.4"/>
    <m/>
    <n v="7.5282064584517947"/>
    <s v=""/>
    <n v="0"/>
    <n v="0"/>
  </r>
  <r>
    <n v="91426"/>
    <n v="3"/>
    <m/>
    <n v="61022"/>
    <x v="906"/>
    <s v="UN"/>
    <n v="30.8"/>
    <n v="1"/>
    <m/>
    <n v="30.8"/>
    <s v=""/>
    <n v="0"/>
    <n v="0"/>
  </r>
  <r>
    <n v="91427"/>
    <n v="0"/>
    <s v="CHAPA DE FERRO 150X0,50X1/4&quot; PARA BUCHAS DE PASSAGEM"/>
    <m/>
    <x v="0"/>
    <m/>
    <s v=""/>
    <m/>
    <s v="UN"/>
    <s v=""/>
    <n v="403.23862522577991"/>
    <s v=""/>
    <s v=""/>
  </r>
  <r>
    <n v="91427"/>
    <n v="1"/>
    <m/>
    <n v="2044"/>
    <x v="460"/>
    <s v="H"/>
    <n v="13.596734305430379"/>
    <n v="0.5"/>
    <m/>
    <n v="6.7983671527151897"/>
    <s v=""/>
    <n v="0"/>
    <n v="0"/>
  </r>
  <r>
    <n v="91427"/>
    <n v="2"/>
    <m/>
    <n v="2041"/>
    <x v="454"/>
    <s v="H"/>
    <n v="18.820516146129485"/>
    <n v="0.5"/>
    <m/>
    <n v="9.4102580730647425"/>
    <s v=""/>
    <n v="0"/>
    <n v="0"/>
  </r>
  <r>
    <n v="91427"/>
    <n v="3"/>
    <m/>
    <n v="61024"/>
    <x v="907"/>
    <s v="UN"/>
    <n v="387.03"/>
    <n v="1"/>
    <m/>
    <n v="387.03"/>
    <s v=""/>
    <n v="0"/>
    <n v="0"/>
  </r>
  <r>
    <n v="91428"/>
    <n v="0"/>
    <s v="BUCHA DE PASSAGEM COM ROSCA PARA CUBICULO BLINDADO"/>
    <m/>
    <x v="0"/>
    <m/>
    <s v=""/>
    <m/>
    <s v="UN"/>
    <s v=""/>
    <n v="149.33852522577993"/>
    <s v=""/>
    <s v=""/>
  </r>
  <r>
    <n v="91428"/>
    <n v="1"/>
    <m/>
    <n v="2044"/>
    <x v="460"/>
    <s v="H"/>
    <n v="13.596734305430379"/>
    <n v="0.5"/>
    <m/>
    <n v="6.7983671527151897"/>
    <s v=""/>
    <n v="0"/>
    <n v="0"/>
  </r>
  <r>
    <n v="91428"/>
    <n v="2"/>
    <m/>
    <n v="2041"/>
    <x v="454"/>
    <s v="H"/>
    <n v="18.820516146129485"/>
    <n v="0.5"/>
    <m/>
    <n v="9.4102580730647425"/>
    <s v=""/>
    <n v="0"/>
    <n v="0"/>
  </r>
  <r>
    <n v="91428"/>
    <n v="3"/>
    <m/>
    <n v="61023"/>
    <x v="908"/>
    <s v="UN"/>
    <n v="133.12989999999999"/>
    <n v="1"/>
    <m/>
    <n v="133.12989999999999"/>
    <s v=""/>
    <n v="0"/>
    <n v="0"/>
  </r>
  <r>
    <n v="91429"/>
    <n v="0"/>
    <s v="FUSIVEL HH PARA 40A/ 15KV"/>
    <m/>
    <x v="0"/>
    <m/>
    <s v=""/>
    <m/>
    <s v="UN"/>
    <s v=""/>
    <n v="141.30332522577993"/>
    <s v=""/>
    <s v=""/>
  </r>
  <r>
    <n v="91429"/>
    <n v="1"/>
    <m/>
    <n v="2044"/>
    <x v="460"/>
    <s v="H"/>
    <n v="13.596734305430379"/>
    <n v="0.5"/>
    <m/>
    <n v="6.7983671527151897"/>
    <s v=""/>
    <n v="0"/>
    <n v="0"/>
  </r>
  <r>
    <n v="91429"/>
    <n v="2"/>
    <m/>
    <n v="61029"/>
    <x v="909"/>
    <s v="UN"/>
    <n v="125.0947"/>
    <n v="1"/>
    <m/>
    <n v="125.0947"/>
    <s v=""/>
    <n v="0"/>
    <n v="0"/>
  </r>
  <r>
    <n v="91429"/>
    <n v="3"/>
    <m/>
    <n v="2041"/>
    <x v="454"/>
    <s v="H"/>
    <n v="18.820516146129485"/>
    <n v="0.5"/>
    <m/>
    <n v="9.4102580730647425"/>
    <s v=""/>
    <n v="0"/>
    <n v="0"/>
  </r>
  <r>
    <n v="91430"/>
    <n v="0"/>
    <s v="BASE TRIPOLAR PARA FUSIVEL LIMITADOR HH - 15KV/ 200A"/>
    <m/>
    <x v="0"/>
    <m/>
    <s v=""/>
    <m/>
    <s v="UN"/>
    <s v=""/>
    <n v="475.3922756773398"/>
    <s v=""/>
    <s v=""/>
  </r>
  <r>
    <n v="91430"/>
    <n v="1"/>
    <m/>
    <n v="61030"/>
    <x v="910"/>
    <s v="UN"/>
    <n v="426.76639999999998"/>
    <n v="1"/>
    <m/>
    <n v="426.76639999999998"/>
    <s v=""/>
    <n v="0"/>
    <n v="0"/>
  </r>
  <r>
    <n v="91430"/>
    <n v="2"/>
    <m/>
    <n v="2044"/>
    <x v="460"/>
    <s v="H"/>
    <n v="13.596734305430379"/>
    <n v="1.5"/>
    <m/>
    <n v="20.395101458145568"/>
    <s v=""/>
    <n v="0"/>
    <n v="0"/>
  </r>
  <r>
    <n v="91430"/>
    <n v="3"/>
    <m/>
    <n v="2041"/>
    <x v="454"/>
    <s v="H"/>
    <n v="18.820516146129485"/>
    <n v="1.5"/>
    <m/>
    <n v="28.230774219194227"/>
    <s v=""/>
    <n v="0"/>
    <n v="0"/>
  </r>
  <r>
    <n v="91434"/>
    <n v="0"/>
    <s v="TRANSFORMADOR POTENCIAL A ÓLEO 500VA - 13.2KV/220V"/>
    <m/>
    <x v="0"/>
    <m/>
    <s v=""/>
    <m/>
    <s v="UN"/>
    <s v=""/>
    <n v="2197.8742402044459"/>
    <s v=""/>
    <s v=""/>
  </r>
  <r>
    <n v="91434"/>
    <n v="1"/>
    <m/>
    <n v="2044"/>
    <x v="460"/>
    <s v="H"/>
    <n v="13.596734305430379"/>
    <n v="2"/>
    <m/>
    <n v="27.193468610860759"/>
    <s v=""/>
    <n v="0"/>
    <n v="0"/>
  </r>
  <r>
    <n v="91434"/>
    <n v="2"/>
    <m/>
    <n v="2041"/>
    <x v="454"/>
    <s v="H"/>
    <n v="18.820516146129485"/>
    <n v="1"/>
    <m/>
    <n v="18.820516146129485"/>
    <s v=""/>
    <n v="0"/>
    <n v="0"/>
  </r>
  <r>
    <n v="91434"/>
    <n v="3"/>
    <m/>
    <n v="56128"/>
    <x v="911"/>
    <s v="UN"/>
    <n v="2141.3000000000002"/>
    <n v="1"/>
    <m/>
    <n v="2141.3000000000002"/>
    <s v=""/>
    <n v="0"/>
    <n v="0"/>
  </r>
  <r>
    <n v="91434"/>
    <n v="4"/>
    <m/>
    <n v="1037"/>
    <x v="534"/>
    <s v="H"/>
    <n v="35.200851491517405"/>
    <n v="0.3"/>
    <m/>
    <n v="10.560255447455221"/>
    <s v=""/>
    <n v="0"/>
    <n v="0"/>
  </r>
  <r>
    <n v="91436"/>
    <n v="0"/>
    <s v="FUSIVEL PARA TRANSFORMADOR DE POTENCIAL"/>
    <m/>
    <x v="0"/>
    <m/>
    <s v=""/>
    <m/>
    <s v="UN"/>
    <s v=""/>
    <n v="46.104312612889963"/>
    <s v=""/>
    <s v=""/>
  </r>
  <r>
    <n v="91436"/>
    <n v="1"/>
    <m/>
    <n v="61031"/>
    <x v="912"/>
    <s v="UN"/>
    <n v="38"/>
    <n v="1"/>
    <m/>
    <n v="38"/>
    <s v=""/>
    <n v="0"/>
    <n v="0"/>
  </r>
  <r>
    <n v="91436"/>
    <n v="2"/>
    <m/>
    <n v="2041"/>
    <x v="454"/>
    <s v="H"/>
    <n v="18.820516146129485"/>
    <n v="0.25"/>
    <m/>
    <n v="4.7051290365323712"/>
    <s v=""/>
    <n v="0"/>
    <n v="0"/>
  </r>
  <r>
    <n v="91436"/>
    <n v="3"/>
    <m/>
    <n v="2044"/>
    <x v="460"/>
    <s v="H"/>
    <n v="13.596734305430379"/>
    <n v="0.25"/>
    <m/>
    <n v="3.3991835763575948"/>
    <s v=""/>
    <n v="0"/>
    <n v="0"/>
  </r>
  <r>
    <n v="91438"/>
    <n v="0"/>
    <s v="DISJUNTOR PVO 15KV/ 350MVA - COMPLETO"/>
    <m/>
    <x v="0"/>
    <m/>
    <s v=""/>
    <m/>
    <s v="UN"/>
    <s v=""/>
    <n v="11961.874555103996"/>
    <s v=""/>
    <s v=""/>
  </r>
  <r>
    <n v="91438"/>
    <n v="1"/>
    <m/>
    <n v="2044"/>
    <x v="460"/>
    <s v="H"/>
    <n v="13.596734305430379"/>
    <n v="8"/>
    <m/>
    <n v="108.77387444344303"/>
    <s v=""/>
    <n v="0"/>
    <n v="0"/>
  </r>
  <r>
    <n v="91438"/>
    <n v="2"/>
    <m/>
    <n v="61033"/>
    <x v="913"/>
    <s v="UN"/>
    <n v="11667.3357"/>
    <n v="1"/>
    <m/>
    <n v="11667.3357"/>
    <s v=""/>
    <n v="0"/>
    <n v="0"/>
  </r>
  <r>
    <n v="91438"/>
    <n v="3"/>
    <m/>
    <n v="1037"/>
    <x v="534"/>
    <s v="H"/>
    <n v="35.200851491517405"/>
    <n v="1"/>
    <m/>
    <n v="35.200851491517405"/>
    <s v=""/>
    <n v="0"/>
    <n v="0"/>
  </r>
  <r>
    <n v="91438"/>
    <n v="4"/>
    <m/>
    <n v="2041"/>
    <x v="454"/>
    <s v="H"/>
    <n v="18.820516146129485"/>
    <n v="8"/>
    <m/>
    <n v="150.56412916903588"/>
    <s v=""/>
    <n v="0"/>
    <n v="0"/>
  </r>
  <r>
    <n v="91439"/>
    <n v="0"/>
    <s v="RELE DE SOBRECORRENTE DISJUNTOR 15KV - FLUIDO DINÂMICO"/>
    <m/>
    <x v="0"/>
    <m/>
    <s v=""/>
    <m/>
    <s v="UN"/>
    <s v=""/>
    <n v="2059.2601514915173"/>
    <s v=""/>
    <s v=""/>
  </r>
  <r>
    <n v="91439"/>
    <n v="1"/>
    <m/>
    <n v="1037"/>
    <x v="534"/>
    <s v="H"/>
    <n v="35.200851491517405"/>
    <n v="1"/>
    <m/>
    <n v="35.200851491517405"/>
    <s v=""/>
    <n v="0"/>
    <n v="0"/>
  </r>
  <r>
    <n v="91439"/>
    <n v="2"/>
    <m/>
    <n v="61035"/>
    <x v="914"/>
    <s v="UN"/>
    <n v="2024.0592999999999"/>
    <n v="1"/>
    <m/>
    <n v="2024.0592999999999"/>
    <s v=""/>
    <n v="0"/>
    <n v="0"/>
  </r>
  <r>
    <n v="91440"/>
    <n v="0"/>
    <s v="BOBINA D MÍNIMA TENSÃO DO DISJUNTOR VOL. NORMAL DE ÓLEO"/>
    <m/>
    <x v="0"/>
    <m/>
    <s v=""/>
    <m/>
    <s v="UN"/>
    <s v=""/>
    <n v="863.67125149151741"/>
    <s v=""/>
    <s v=""/>
  </r>
  <r>
    <n v="91440"/>
    <n v="1"/>
    <m/>
    <n v="1037"/>
    <x v="534"/>
    <s v="H"/>
    <n v="35.200851491517405"/>
    <n v="1"/>
    <m/>
    <n v="35.200851491517405"/>
    <s v=""/>
    <n v="0"/>
    <n v="0"/>
  </r>
  <r>
    <n v="91440"/>
    <n v="2"/>
    <m/>
    <n v="61036"/>
    <x v="915"/>
    <s v="UN"/>
    <n v="828.47040000000004"/>
    <n v="1"/>
    <m/>
    <n v="828.47040000000004"/>
    <s v=""/>
    <n v="0"/>
    <n v="0"/>
  </r>
  <r>
    <n v="91442"/>
    <n v="0"/>
    <s v="RELE DE FALTA DE FASE E MÍNIMA TENSÃO TRIFÁSICO"/>
    <m/>
    <x v="0"/>
    <m/>
    <s v=""/>
    <m/>
    <s v="UN"/>
    <s v=""/>
    <n v="382.53725149151745"/>
    <s v=""/>
    <s v=""/>
  </r>
  <r>
    <n v="91442"/>
    <n v="1"/>
    <m/>
    <n v="61037"/>
    <x v="916"/>
    <s v="UN"/>
    <n v="347.33640000000003"/>
    <n v="1"/>
    <m/>
    <n v="347.33640000000003"/>
    <s v=""/>
    <n v="0"/>
    <n v="0"/>
  </r>
  <r>
    <n v="91442"/>
    <n v="2"/>
    <m/>
    <n v="1037"/>
    <x v="534"/>
    <s v="H"/>
    <n v="35.200851491517405"/>
    <n v="1"/>
    <m/>
    <n v="35.200851491517405"/>
    <s v=""/>
    <n v="0"/>
    <n v="0"/>
  </r>
  <r>
    <n v="91445"/>
    <n v="0"/>
    <s v="ESTRADO DE MADEIRA 100X100CM"/>
    <m/>
    <x v="0"/>
    <m/>
    <s v=""/>
    <m/>
    <s v="UN"/>
    <s v=""/>
    <n v="54.015277666842081"/>
    <s v=""/>
    <s v=""/>
  </r>
  <r>
    <n v="91445"/>
    <n v="1"/>
    <m/>
    <n v="2044"/>
    <x v="460"/>
    <s v="H"/>
    <n v="13.596734305430379"/>
    <n v="0.1"/>
    <m/>
    <n v="1.359673430543038"/>
    <s v=""/>
    <n v="0"/>
    <n v="0"/>
  </r>
  <r>
    <n v="91445"/>
    <n v="2"/>
    <m/>
    <n v="2014"/>
    <x v="16"/>
    <s v="H"/>
    <n v="13.173665210544026"/>
    <n v="1"/>
    <m/>
    <n v="13.173665210544026"/>
    <s v=""/>
    <n v="0"/>
    <n v="0"/>
  </r>
  <r>
    <n v="91445"/>
    <n v="3"/>
    <m/>
    <n v="56156"/>
    <x v="917"/>
    <s v="UN"/>
    <n v="23.725000000000001"/>
    <n v="1"/>
    <m/>
    <n v="23.725000000000001"/>
    <s v=""/>
    <n v="0"/>
    <n v="0"/>
  </r>
  <r>
    <n v="91445"/>
    <n v="4"/>
    <m/>
    <n v="2013"/>
    <x v="15"/>
    <s v="H"/>
    <n v="15.756939025755017"/>
    <n v="1"/>
    <m/>
    <n v="15.756939025755017"/>
    <s v=""/>
    <n v="0"/>
    <n v="0"/>
  </r>
  <r>
    <n v="91446"/>
    <n v="0"/>
    <s v="VARA DE MANOBRA DE FIBRA DE VIDRO, 3,00M/ 15KV"/>
    <m/>
    <x v="0"/>
    <m/>
    <s v=""/>
    <m/>
    <s v="UN"/>
    <s v=""/>
    <n v="260.69197343054299"/>
    <s v=""/>
    <s v=""/>
  </r>
  <r>
    <n v="91446"/>
    <n v="1"/>
    <m/>
    <n v="2044"/>
    <x v="460"/>
    <s v="H"/>
    <n v="13.596734305430379"/>
    <n v="0.1"/>
    <m/>
    <n v="1.359673430543038"/>
    <s v=""/>
    <n v="0"/>
    <n v="0"/>
  </r>
  <r>
    <n v="91446"/>
    <n v="2"/>
    <m/>
    <n v="61040"/>
    <x v="918"/>
    <s v="UN"/>
    <n v="259.33229999999998"/>
    <n v="1"/>
    <m/>
    <n v="259.33229999999998"/>
    <s v=""/>
    <n v="0"/>
    <n v="0"/>
  </r>
  <r>
    <n v="91447"/>
    <n v="0"/>
    <s v="CAIXA DE MEDIÇÃO A3 PADRÃO ELETROPAULO"/>
    <m/>
    <x v="0"/>
    <m/>
    <s v=""/>
    <m/>
    <s v="UN"/>
    <s v=""/>
    <n v="833.59268763823434"/>
    <s v=""/>
    <s v=""/>
  </r>
  <r>
    <n v="91447"/>
    <n v="1"/>
    <m/>
    <n v="56146"/>
    <x v="919"/>
    <s v="UN"/>
    <n v="700.95730000000003"/>
    <n v="1"/>
    <m/>
    <n v="700.95730000000003"/>
    <s v=""/>
    <n v="0"/>
    <n v="0"/>
  </r>
  <r>
    <n v="91447"/>
    <n v="2"/>
    <m/>
    <n v="1037"/>
    <x v="534"/>
    <s v="H"/>
    <n v="35.200851491517405"/>
    <n v="0.5"/>
    <m/>
    <n v="17.600425745758702"/>
    <s v=""/>
    <n v="0"/>
    <n v="0"/>
  </r>
  <r>
    <n v="91447"/>
    <n v="3"/>
    <m/>
    <n v="2041"/>
    <x v="454"/>
    <s v="H"/>
    <n v="18.820516146129485"/>
    <n v="2.5"/>
    <m/>
    <n v="47.051290365323709"/>
    <s v=""/>
    <n v="0"/>
    <n v="0"/>
  </r>
  <r>
    <n v="91447"/>
    <n v="4"/>
    <m/>
    <n v="2044"/>
    <x v="460"/>
    <s v="H"/>
    <n v="13.596734305430379"/>
    <n v="5"/>
    <m/>
    <n v="67.983671527151898"/>
    <s v=""/>
    <n v="0"/>
    <n v="0"/>
  </r>
  <r>
    <n v="91448"/>
    <n v="0"/>
    <s v="JANELA PARA VENTILAÇÃO PERMANENTE TIPO CHICANA - INCLUSIVE TELA"/>
    <m/>
    <x v="0"/>
    <m/>
    <s v=""/>
    <m/>
    <s v="M2"/>
    <s v=""/>
    <n v="603.89989260192567"/>
    <s v=""/>
    <s v=""/>
  </r>
  <r>
    <n v="91448"/>
    <n v="1"/>
    <m/>
    <n v="2099"/>
    <x v="1"/>
    <s v="H"/>
    <n v="12.627877718847255"/>
    <n v="2"/>
    <m/>
    <n v="25.255755437694511"/>
    <s v=""/>
    <n v="0"/>
    <n v="0"/>
  </r>
  <r>
    <n v="91448"/>
    <n v="2"/>
    <m/>
    <n v="2020"/>
    <x v="22"/>
    <s v="H"/>
    <n v="15.860837164231068"/>
    <n v="1"/>
    <m/>
    <n v="15.860837164231068"/>
    <s v=""/>
    <n v="0"/>
    <n v="0"/>
  </r>
  <r>
    <n v="91448"/>
    <n v="3"/>
    <m/>
    <n v="61015"/>
    <x v="920"/>
    <s v="M2"/>
    <n v="562.78330000000005"/>
    <n v="1"/>
    <m/>
    <n v="562.78330000000005"/>
    <s v=""/>
    <n v="0"/>
    <n v="0"/>
  </r>
  <r>
    <n v="91449"/>
    <n v="0"/>
    <s v="PLACA DE AVISO EM ALUMÍNIO PARA CABINE PRIMÁRIA COM MED 16X23CM (VARIAÇÃO DE +OU- 2CM)"/>
    <m/>
    <x v="0"/>
    <m/>
    <s v=""/>
    <m/>
    <s v="UN"/>
    <s v=""/>
    <n v="23.093367152715192"/>
    <s v=""/>
    <s v=""/>
  </r>
  <r>
    <n v="91449"/>
    <n v="1"/>
    <m/>
    <n v="2044"/>
    <x v="460"/>
    <s v="H"/>
    <n v="13.596734305430379"/>
    <n v="0.5"/>
    <m/>
    <n v="6.7983671527151897"/>
    <s v=""/>
    <n v="0"/>
    <n v="0"/>
  </r>
  <r>
    <n v="91449"/>
    <n v="2"/>
    <m/>
    <n v="56150"/>
    <x v="921"/>
    <s v="UN"/>
    <n v="16.295000000000002"/>
    <n v="1"/>
    <m/>
    <n v="16.295000000000002"/>
    <s v=""/>
    <n v="0"/>
    <n v="0"/>
  </r>
  <r>
    <n v="91450"/>
    <n v="0"/>
    <s v="PLAQUETA INDICATIVADE PVC 8 X 12CM"/>
    <m/>
    <x v="0"/>
    <m/>
    <s v=""/>
    <m/>
    <s v="UN"/>
    <s v=""/>
    <n v="9.1864835763575954"/>
    <s v=""/>
    <s v=""/>
  </r>
  <r>
    <n v="91450"/>
    <n v="1"/>
    <m/>
    <n v="56159"/>
    <x v="922"/>
    <s v="UN"/>
    <n v="5.7873000000000001"/>
    <n v="1"/>
    <m/>
    <n v="5.7873000000000001"/>
    <s v=""/>
    <n v="0"/>
    <n v="0"/>
  </r>
  <r>
    <n v="91450"/>
    <n v="2"/>
    <m/>
    <n v="2044"/>
    <x v="460"/>
    <s v="H"/>
    <n v="13.596734305430379"/>
    <n v="0.25"/>
    <m/>
    <n v="3.3991835763575948"/>
    <s v=""/>
    <n v="0"/>
    <n v="0"/>
  </r>
  <r>
    <n v="91451"/>
    <n v="0"/>
    <s v="MUDANÇA DOS TAP'S DO TRANSFORMADOR DE FORÇA"/>
    <m/>
    <x v="0"/>
    <m/>
    <s v=""/>
    <m/>
    <s v="UN"/>
    <s v=""/>
    <n v="219.25679051947839"/>
    <s v=""/>
    <s v=""/>
  </r>
  <r>
    <n v="91451"/>
    <n v="1"/>
    <m/>
    <n v="2041"/>
    <x v="454"/>
    <s v="H"/>
    <n v="18.820516146129485"/>
    <n v="4"/>
    <m/>
    <n v="75.28206458451794"/>
    <s v=""/>
    <n v="0"/>
    <n v="0"/>
  </r>
  <r>
    <n v="91451"/>
    <n v="2"/>
    <m/>
    <n v="1037"/>
    <x v="534"/>
    <s v="H"/>
    <n v="35.200851491517405"/>
    <n v="1"/>
    <m/>
    <n v="35.200851491517405"/>
    <s v=""/>
    <n v="0"/>
    <n v="0"/>
  </r>
  <r>
    <n v="91451"/>
    <n v="3"/>
    <m/>
    <n v="2044"/>
    <x v="460"/>
    <s v="H"/>
    <n v="13.596734305430379"/>
    <n v="8"/>
    <m/>
    <n v="108.77387444344303"/>
    <s v=""/>
    <n v="0"/>
    <n v="0"/>
  </r>
  <r>
    <n v="91453"/>
    <n v="0"/>
    <s v="LIMPEZA DO POSTO PRIMÁRIO E PINTURA DOS BARRAMENTOS"/>
    <m/>
    <x v="0"/>
    <m/>
    <s v=""/>
    <m/>
    <s v="UN"/>
    <s v=""/>
    <n v="683.56062694280797"/>
    <s v=""/>
    <s v=""/>
  </r>
  <r>
    <n v="91453"/>
    <n v="1"/>
    <m/>
    <n v="37020"/>
    <x v="923"/>
    <s v="L"/>
    <n v="12.254"/>
    <n v="0.75"/>
    <m/>
    <n v="9.1905000000000001"/>
    <s v=""/>
    <n v="0"/>
    <n v="0"/>
  </r>
  <r>
    <n v="91453"/>
    <n v="2"/>
    <m/>
    <n v="2041"/>
    <x v="454"/>
    <s v="H"/>
    <n v="18.820516146129485"/>
    <n v="8"/>
    <m/>
    <n v="150.56412916903588"/>
    <s v=""/>
    <n v="0"/>
    <n v="0"/>
  </r>
  <r>
    <n v="91453"/>
    <n v="3"/>
    <m/>
    <n v="37575"/>
    <x v="924"/>
    <s v="L"/>
    <n v="17.742100000000001"/>
    <n v="5"/>
    <m/>
    <n v="88.710499999999996"/>
    <s v=""/>
    <n v="0"/>
    <n v="0"/>
  </r>
  <r>
    <n v="91453"/>
    <n v="4"/>
    <m/>
    <n v="2044"/>
    <x v="460"/>
    <s v="H"/>
    <n v="13.596734305430379"/>
    <n v="32"/>
    <m/>
    <n v="435.09549777377214"/>
    <s v=""/>
    <n v="0"/>
    <n v="0"/>
  </r>
  <r>
    <n v="91457"/>
    <n v="0"/>
    <s v="BRAÇADEIRA PARA ELETRODUTO EM POSTE"/>
    <m/>
    <x v="0"/>
    <m/>
    <s v=""/>
    <m/>
    <s v="UN"/>
    <s v=""/>
    <n v="33.955600180623946"/>
    <s v=""/>
    <s v=""/>
  </r>
  <r>
    <n v="91457"/>
    <n v="1"/>
    <m/>
    <n v="61041"/>
    <x v="925"/>
    <s v="UN"/>
    <n v="20.988700000000001"/>
    <n v="1"/>
    <m/>
    <n v="20.988700000000001"/>
    <s v=""/>
    <n v="0"/>
    <n v="0"/>
  </r>
  <r>
    <n v="91457"/>
    <n v="2"/>
    <m/>
    <n v="2044"/>
    <x v="460"/>
    <s v="H"/>
    <n v="13.596734305430379"/>
    <n v="0.4"/>
    <m/>
    <n v="5.4386937221721521"/>
    <s v=""/>
    <n v="0"/>
    <n v="0"/>
  </r>
  <r>
    <n v="91457"/>
    <n v="3"/>
    <m/>
    <n v="2041"/>
    <x v="454"/>
    <s v="H"/>
    <n v="18.820516146129485"/>
    <n v="0.4"/>
    <m/>
    <n v="7.5282064584517947"/>
    <s v=""/>
    <n v="0"/>
    <n v="0"/>
  </r>
  <r>
    <n v="91459"/>
    <n v="0"/>
    <s v="LUVA DE BORRACHA ISOLAÇÃO 20KV"/>
    <m/>
    <x v="0"/>
    <m/>
    <s v=""/>
    <m/>
    <s v="PAR"/>
    <s v=""/>
    <n v="505.09233671527153"/>
    <s v=""/>
    <s v=""/>
  </r>
  <r>
    <n v="91459"/>
    <n v="1"/>
    <m/>
    <n v="56138"/>
    <x v="926"/>
    <s v="Par"/>
    <n v="504.41250000000002"/>
    <n v="1"/>
    <m/>
    <n v="504.41250000000002"/>
    <s v=""/>
    <n v="0"/>
    <n v="0"/>
  </r>
  <r>
    <n v="91459"/>
    <n v="2"/>
    <m/>
    <n v="2044"/>
    <x v="460"/>
    <s v="H"/>
    <n v="13.596734305430379"/>
    <n v="0.05"/>
    <m/>
    <n v="0.67983671527151901"/>
    <s v=""/>
    <n v="0"/>
    <n v="0"/>
  </r>
  <r>
    <n v="91460"/>
    <n v="0"/>
    <s v="CHAVE SECCIONADORA TRIP SECA INTERNA 200A/ 15KV"/>
    <m/>
    <x v="0"/>
    <m/>
    <s v=""/>
    <m/>
    <s v="UN"/>
    <s v=""/>
    <n v="971.27188001672948"/>
    <s v=""/>
    <s v=""/>
  </r>
  <r>
    <n v="91460"/>
    <n v="1"/>
    <m/>
    <n v="2041"/>
    <x v="454"/>
    <s v="H"/>
    <n v="18.820516146129485"/>
    <n v="3"/>
    <m/>
    <n v="56.461548438388455"/>
    <s v=""/>
    <n v="0"/>
    <n v="0"/>
  </r>
  <r>
    <n v="91460"/>
    <n v="2"/>
    <m/>
    <n v="1037"/>
    <x v="534"/>
    <s v="H"/>
    <n v="35.200851491517405"/>
    <n v="0.5"/>
    <m/>
    <n v="17.600425745758702"/>
    <s v=""/>
    <n v="0"/>
    <n v="0"/>
  </r>
  <r>
    <n v="91460"/>
    <n v="3"/>
    <m/>
    <n v="2044"/>
    <x v="460"/>
    <s v="H"/>
    <n v="13.596734305430379"/>
    <n v="6"/>
    <m/>
    <n v="81.580405832582272"/>
    <s v=""/>
    <n v="0"/>
    <n v="0"/>
  </r>
  <r>
    <n v="91460"/>
    <n v="4"/>
    <m/>
    <n v="61044"/>
    <x v="927"/>
    <s v="UN"/>
    <n v="815.62950000000001"/>
    <n v="1"/>
    <m/>
    <n v="815.62950000000001"/>
    <s v=""/>
    <n v="0"/>
    <n v="0"/>
  </r>
  <r>
    <n v="91461"/>
    <n v="0"/>
    <s v="CHAVE SECCIONADORA TRIP SECA INTERNA 400A/15KV"/>
    <m/>
    <x v="0"/>
    <m/>
    <s v=""/>
    <m/>
    <s v="UN"/>
    <s v=""/>
    <n v="736.27058001672947"/>
    <s v=""/>
    <s v=""/>
  </r>
  <r>
    <n v="91461"/>
    <n v="1"/>
    <m/>
    <n v="56161"/>
    <x v="928"/>
    <s v="UN"/>
    <n v="580.62819999999999"/>
    <n v="1"/>
    <m/>
    <n v="580.62819999999999"/>
    <s v=""/>
    <n v="0"/>
    <n v="0"/>
  </r>
  <r>
    <n v="91461"/>
    <n v="2"/>
    <m/>
    <n v="2044"/>
    <x v="460"/>
    <s v="H"/>
    <n v="13.596734305430379"/>
    <n v="6"/>
    <m/>
    <n v="81.580405832582272"/>
    <s v=""/>
    <n v="0"/>
    <n v="0"/>
  </r>
  <r>
    <n v="91461"/>
    <n v="3"/>
    <m/>
    <n v="2041"/>
    <x v="454"/>
    <s v="H"/>
    <n v="18.820516146129485"/>
    <n v="3"/>
    <m/>
    <n v="56.461548438388455"/>
    <s v=""/>
    <n v="0"/>
    <n v="0"/>
  </r>
  <r>
    <n v="91461"/>
    <n v="4"/>
    <m/>
    <n v="1037"/>
    <x v="534"/>
    <s v="H"/>
    <n v="35.200851491517405"/>
    <n v="0.5"/>
    <m/>
    <n v="17.600425745758702"/>
    <s v=""/>
    <n v="0"/>
    <n v="0"/>
  </r>
  <r>
    <n v="91462"/>
    <n v="0"/>
    <s v="CHAVE SECIONADORA TRIP INTERNA C/ BASE FUS HH 400A/15KV"/>
    <m/>
    <x v="0"/>
    <m/>
    <s v=""/>
    <m/>
    <s v="UN"/>
    <s v=""/>
    <n v="1163.7848647737196"/>
    <s v=""/>
    <s v=""/>
  </r>
  <r>
    <n v="91462"/>
    <n v="1"/>
    <m/>
    <n v="2044"/>
    <x v="460"/>
    <s v="H"/>
    <n v="13.596734305430379"/>
    <n v="8"/>
    <m/>
    <n v="108.77387444344303"/>
    <s v=""/>
    <n v="0"/>
    <n v="0"/>
  </r>
  <r>
    <n v="91462"/>
    <n v="2"/>
    <m/>
    <n v="56163"/>
    <x v="929"/>
    <s v="UN"/>
    <n v="962.12850000000003"/>
    <n v="1"/>
    <m/>
    <n v="962.12850000000003"/>
    <s v=""/>
    <n v="0"/>
    <n v="0"/>
  </r>
  <r>
    <n v="91462"/>
    <n v="3"/>
    <m/>
    <n v="1037"/>
    <x v="534"/>
    <s v="H"/>
    <n v="35.200851491517405"/>
    <n v="0.5"/>
    <m/>
    <n v="17.600425745758702"/>
    <s v=""/>
    <n v="0"/>
    <n v="0"/>
  </r>
  <r>
    <n v="91462"/>
    <n v="4"/>
    <m/>
    <n v="2041"/>
    <x v="454"/>
    <s v="H"/>
    <n v="18.820516146129485"/>
    <n v="4"/>
    <m/>
    <n v="75.28206458451794"/>
    <s v=""/>
    <n v="0"/>
    <n v="0"/>
  </r>
  <r>
    <n v="91463"/>
    <n v="0"/>
    <s v="INSTALAÇÃO DE CONJUNTO DE ACIONAMENTO PARA CHAVE SECCIONADORA"/>
    <m/>
    <x v="0"/>
    <m/>
    <s v=""/>
    <m/>
    <s v="UN"/>
    <s v=""/>
    <n v="542.00705045155985"/>
    <s v=""/>
    <s v=""/>
  </r>
  <r>
    <n v="91463"/>
    <n v="1"/>
    <m/>
    <n v="2041"/>
    <x v="454"/>
    <s v="H"/>
    <n v="18.820516146129485"/>
    <n v="1"/>
    <m/>
    <n v="18.820516146129485"/>
    <s v=""/>
    <n v="0"/>
    <n v="0"/>
  </r>
  <r>
    <n v="91463"/>
    <n v="2"/>
    <m/>
    <n v="61045"/>
    <x v="930"/>
    <s v="UN"/>
    <n v="509.58980000000003"/>
    <n v="1"/>
    <m/>
    <n v="509.58980000000003"/>
    <s v=""/>
    <n v="0"/>
    <n v="0"/>
  </r>
  <r>
    <n v="91463"/>
    <n v="3"/>
    <m/>
    <n v="2044"/>
    <x v="460"/>
    <s v="H"/>
    <n v="13.596734305430379"/>
    <n v="1"/>
    <m/>
    <n v="13.596734305430379"/>
    <s v=""/>
    <n v="0"/>
    <n v="0"/>
  </r>
  <r>
    <n v="91505"/>
    <n v="0"/>
    <s v="TRANSFORMADOR TRIFÁSICO 15KV - 13,2KV/ 220V/ 127V - 112,5KVA"/>
    <m/>
    <x v="0"/>
    <m/>
    <s v=""/>
    <m/>
    <s v="UN"/>
    <s v=""/>
    <n v="8269.9881050274889"/>
    <s v=""/>
    <s v=""/>
  </r>
  <r>
    <n v="91505"/>
    <n v="1"/>
    <m/>
    <n v="61046"/>
    <x v="931"/>
    <s v="UN"/>
    <n v="7633.8440000000001"/>
    <n v="1"/>
    <m/>
    <n v="7633.8440000000001"/>
    <s v=""/>
    <n v="0"/>
    <n v="0"/>
  </r>
  <r>
    <n v="91505"/>
    <n v="2"/>
    <m/>
    <n v="2041"/>
    <x v="454"/>
    <s v="H"/>
    <n v="18.820516146129485"/>
    <n v="10"/>
    <m/>
    <n v="188.20516146129484"/>
    <s v=""/>
    <n v="0"/>
    <n v="0"/>
  </r>
  <r>
    <n v="91505"/>
    <n v="3"/>
    <m/>
    <n v="2044"/>
    <x v="460"/>
    <s v="H"/>
    <n v="13.596734305430379"/>
    <n v="20"/>
    <m/>
    <n v="271.93468610860759"/>
    <s v=""/>
    <n v="0"/>
    <n v="0"/>
  </r>
  <r>
    <n v="91505"/>
    <n v="4"/>
    <m/>
    <n v="1037"/>
    <x v="534"/>
    <s v="H"/>
    <n v="35.200851491517405"/>
    <n v="5"/>
    <m/>
    <n v="176.00425745758702"/>
    <s v=""/>
    <n v="0"/>
    <n v="0"/>
  </r>
  <r>
    <n v="91506"/>
    <n v="0"/>
    <s v="TRANSFORMADOR TRIFÁSICO 15KV - 13,2KV/ 220V/ 127V - 150KVA"/>
    <m/>
    <x v="0"/>
    <m/>
    <s v=""/>
    <m/>
    <s v="UN"/>
    <s v=""/>
    <n v="10117.13810502749"/>
    <s v=""/>
    <s v=""/>
  </r>
  <r>
    <n v="91506"/>
    <n v="1"/>
    <m/>
    <n v="61047"/>
    <x v="932"/>
    <s v="UN"/>
    <n v="9480.9940000000006"/>
    <n v="1"/>
    <m/>
    <n v="9480.9940000000006"/>
    <s v=""/>
    <n v="0"/>
    <n v="0"/>
  </r>
  <r>
    <n v="91506"/>
    <n v="2"/>
    <m/>
    <n v="2044"/>
    <x v="460"/>
    <s v="H"/>
    <n v="13.596734305430379"/>
    <n v="20"/>
    <m/>
    <n v="271.93468610860759"/>
    <s v=""/>
    <n v="0"/>
    <n v="0"/>
  </r>
  <r>
    <n v="91506"/>
    <n v="3"/>
    <m/>
    <n v="2041"/>
    <x v="454"/>
    <s v="H"/>
    <n v="18.820516146129485"/>
    <n v="10"/>
    <m/>
    <n v="188.20516146129484"/>
    <s v=""/>
    <n v="0"/>
    <n v="0"/>
  </r>
  <r>
    <n v="91506"/>
    <n v="4"/>
    <m/>
    <n v="1037"/>
    <x v="534"/>
    <s v="H"/>
    <n v="35.200851491517405"/>
    <n v="5"/>
    <m/>
    <n v="176.00425745758702"/>
    <s v=""/>
    <n v="0"/>
    <n v="0"/>
  </r>
  <r>
    <n v="91507"/>
    <n v="0"/>
    <s v="TRANSFORMADOR TRIFÁSICO 15KV - 13,2KV/ 220V/ 127V - 225KVA"/>
    <m/>
    <x v="0"/>
    <m/>
    <s v=""/>
    <m/>
    <s v="UN"/>
    <s v=""/>
    <n v="14255.98410502749"/>
    <s v=""/>
    <s v=""/>
  </r>
  <r>
    <n v="91507"/>
    <n v="1"/>
    <m/>
    <n v="61048"/>
    <x v="933"/>
    <s v="UN"/>
    <n v="13619.84"/>
    <n v="1"/>
    <m/>
    <n v="13619.84"/>
    <s v=""/>
    <n v="0"/>
    <n v="0"/>
  </r>
  <r>
    <n v="91507"/>
    <n v="2"/>
    <m/>
    <n v="1037"/>
    <x v="534"/>
    <s v="H"/>
    <n v="35.200851491517405"/>
    <n v="5"/>
    <m/>
    <n v="176.00425745758702"/>
    <s v=""/>
    <n v="0"/>
    <n v="0"/>
  </r>
  <r>
    <n v="91507"/>
    <n v="3"/>
    <m/>
    <n v="2044"/>
    <x v="460"/>
    <s v="H"/>
    <n v="13.596734305430379"/>
    <n v="20"/>
    <m/>
    <n v="271.93468610860759"/>
    <s v=""/>
    <n v="0"/>
    <n v="0"/>
  </r>
  <r>
    <n v="91507"/>
    <n v="4"/>
    <m/>
    <n v="2041"/>
    <x v="454"/>
    <s v="H"/>
    <n v="18.820516146129485"/>
    <n v="10"/>
    <m/>
    <n v="188.20516146129484"/>
    <s v=""/>
    <n v="0"/>
    <n v="0"/>
  </r>
  <r>
    <n v="91508"/>
    <n v="0"/>
    <s v="TRANSFORMADOR TRIFÁSICO 15KV - 13,2KV/ 220V/ 127V - 300KVA"/>
    <m/>
    <x v="0"/>
    <m/>
    <s v=""/>
    <m/>
    <s v="UN"/>
    <s v=""/>
    <n v="16393.17010502749"/>
    <s v=""/>
    <s v=""/>
  </r>
  <r>
    <n v="91508"/>
    <n v="1"/>
    <m/>
    <n v="2044"/>
    <x v="460"/>
    <s v="H"/>
    <n v="13.596734305430379"/>
    <n v="20"/>
    <m/>
    <n v="271.93468610860759"/>
    <s v=""/>
    <n v="0"/>
    <n v="0"/>
  </r>
  <r>
    <n v="91508"/>
    <n v="2"/>
    <m/>
    <n v="2041"/>
    <x v="454"/>
    <s v="H"/>
    <n v="18.820516146129485"/>
    <n v="10"/>
    <m/>
    <n v="188.20516146129484"/>
    <s v=""/>
    <n v="0"/>
    <n v="0"/>
  </r>
  <r>
    <n v="91508"/>
    <n v="3"/>
    <m/>
    <n v="1037"/>
    <x v="534"/>
    <s v="H"/>
    <n v="35.200851491517405"/>
    <n v="5"/>
    <m/>
    <n v="176.00425745758702"/>
    <s v=""/>
    <n v="0"/>
    <n v="0"/>
  </r>
  <r>
    <n v="91508"/>
    <n v="4"/>
    <m/>
    <n v="61049"/>
    <x v="934"/>
    <s v="UN"/>
    <n v="15757.026"/>
    <n v="1"/>
    <m/>
    <n v="15757.026"/>
    <s v=""/>
    <n v="0"/>
    <n v="0"/>
  </r>
  <r>
    <n v="91520"/>
    <n v="0"/>
    <s v="TRANSFORMADOR DE POTENCIAL A SELO 13,2/ 0,11 - 0,22KV - 1000VA"/>
    <m/>
    <x v="0"/>
    <m/>
    <s v=""/>
    <m/>
    <s v="UN"/>
    <s v=""/>
    <n v="2081.474826032987"/>
    <s v=""/>
    <s v=""/>
  </r>
  <r>
    <n v="91520"/>
    <n v="1"/>
    <m/>
    <n v="61020"/>
    <x v="935"/>
    <s v="UN"/>
    <n v="1318.1018999999999"/>
    <n v="1"/>
    <m/>
    <n v="1318.1018999999999"/>
    <s v=""/>
    <n v="0"/>
    <n v="0"/>
  </r>
  <r>
    <n v="91520"/>
    <n v="2"/>
    <m/>
    <n v="2044"/>
    <x v="460"/>
    <s v="H"/>
    <n v="13.596734305430379"/>
    <n v="24"/>
    <m/>
    <n v="326.32162333032909"/>
    <s v=""/>
    <n v="0"/>
    <n v="0"/>
  </r>
  <r>
    <n v="91520"/>
    <n v="3"/>
    <m/>
    <n v="2041"/>
    <x v="454"/>
    <s v="H"/>
    <n v="18.820516146129485"/>
    <n v="12"/>
    <m/>
    <n v="225.84619375355382"/>
    <s v=""/>
    <n v="0"/>
    <n v="0"/>
  </r>
  <r>
    <n v="91520"/>
    <n v="4"/>
    <m/>
    <n v="1037"/>
    <x v="534"/>
    <s v="H"/>
    <n v="35.200851491517405"/>
    <n v="6"/>
    <m/>
    <n v="211.20510894910444"/>
    <s v=""/>
    <n v="0"/>
    <n v="0"/>
  </r>
  <r>
    <n v="91525"/>
    <n v="0"/>
    <s v="TRANSFORMADOR DE POTENCIAL A SECO 15KV - 220V - 1000VA"/>
    <m/>
    <x v="0"/>
    <m/>
    <s v=""/>
    <m/>
    <s v="UN"/>
    <s v=""/>
    <n v="1989.4729260329873"/>
    <s v=""/>
    <s v=""/>
  </r>
  <r>
    <n v="91525"/>
    <n v="1"/>
    <m/>
    <n v="1037"/>
    <x v="534"/>
    <s v="H"/>
    <n v="35.200851491517405"/>
    <n v="6"/>
    <m/>
    <n v="211.20510894910444"/>
    <s v=""/>
    <n v="0"/>
    <n v="0"/>
  </r>
  <r>
    <n v="91525"/>
    <n v="2"/>
    <m/>
    <n v="61103"/>
    <x v="936"/>
    <s v="UN"/>
    <n v="1226.0999999999999"/>
    <n v="1"/>
    <m/>
    <n v="1226.0999999999999"/>
    <s v=""/>
    <n v="0"/>
    <n v="0"/>
  </r>
  <r>
    <n v="91525"/>
    <n v="3"/>
    <m/>
    <n v="2041"/>
    <x v="454"/>
    <s v="H"/>
    <n v="18.820516146129485"/>
    <n v="12"/>
    <m/>
    <n v="225.84619375355382"/>
    <s v=""/>
    <n v="0"/>
    <n v="0"/>
  </r>
  <r>
    <n v="91525"/>
    <n v="4"/>
    <m/>
    <n v="2044"/>
    <x v="460"/>
    <s v="H"/>
    <n v="13.596734305430379"/>
    <n v="24"/>
    <m/>
    <n v="326.32162333032909"/>
    <s v=""/>
    <n v="0"/>
    <n v="0"/>
  </r>
  <r>
    <n v="91540"/>
    <n v="0"/>
    <s v="TRANSFORMADOR TRIFÁSICO À SECO 500KVA - 13,8/13,2/12,6 KV - 220/127V"/>
    <m/>
    <x v="0"/>
    <m/>
    <s v=""/>
    <m/>
    <s v="UN"/>
    <s v=""/>
    <n v="38804.739005027484"/>
    <s v=""/>
    <s v=""/>
  </r>
  <r>
    <n v="91540"/>
    <n v="1"/>
    <m/>
    <n v="2044"/>
    <x v="460"/>
    <s v="H"/>
    <n v="13.596734305430379"/>
    <n v="20"/>
    <m/>
    <n v="271.93468610860759"/>
    <s v=""/>
    <n v="0"/>
    <n v="0"/>
  </r>
  <r>
    <n v="91540"/>
    <n v="2"/>
    <m/>
    <n v="56260"/>
    <x v="937"/>
    <s v="UN"/>
    <n v="38168.594899999996"/>
    <n v="1"/>
    <m/>
    <n v="38168.594899999996"/>
    <s v=""/>
    <n v="0"/>
    <n v="0"/>
  </r>
  <r>
    <n v="91540"/>
    <n v="3"/>
    <m/>
    <n v="2041"/>
    <x v="454"/>
    <s v="H"/>
    <n v="18.820516146129485"/>
    <n v="10"/>
    <m/>
    <n v="188.20516146129484"/>
    <s v=""/>
    <n v="0"/>
    <n v="0"/>
  </r>
  <r>
    <n v="91540"/>
    <n v="4"/>
    <m/>
    <n v="1037"/>
    <x v="534"/>
    <s v="H"/>
    <n v="35.200851491517405"/>
    <n v="5"/>
    <m/>
    <n v="176.00425745758702"/>
    <s v=""/>
    <n v="0"/>
    <n v="0"/>
  </r>
  <r>
    <n v="91601"/>
    <n v="0"/>
    <s v="CAPACITOR PARA CORREÇÃO DO FATOR DE POTÊNCIA - 220V - 2,5KVA"/>
    <m/>
    <x v="0"/>
    <m/>
    <s v=""/>
    <m/>
    <s v="UN"/>
    <s v=""/>
    <n v="434.22600666560788"/>
    <s v=""/>
    <s v=""/>
  </r>
  <r>
    <n v="91601"/>
    <n v="1"/>
    <m/>
    <n v="61054"/>
    <x v="938"/>
    <s v="UN"/>
    <n v="196.14869999999999"/>
    <n v="1"/>
    <m/>
    <n v="196.14869999999999"/>
    <s v=""/>
    <n v="0"/>
    <n v="0"/>
  </r>
  <r>
    <n v="91601"/>
    <n v="2"/>
    <m/>
    <n v="1037"/>
    <x v="534"/>
    <s v="H"/>
    <n v="35.200851491517405"/>
    <n v="1"/>
    <m/>
    <n v="35.200851491517405"/>
    <s v=""/>
    <n v="0"/>
    <n v="0"/>
  </r>
  <r>
    <n v="91601"/>
    <n v="3"/>
    <m/>
    <n v="2044"/>
    <x v="460"/>
    <s v="H"/>
    <n v="13.596734305430379"/>
    <n v="8"/>
    <m/>
    <n v="108.77387444344303"/>
    <s v=""/>
    <n v="0"/>
    <n v="0"/>
  </r>
  <r>
    <n v="91601"/>
    <n v="4"/>
    <m/>
    <n v="2041"/>
    <x v="454"/>
    <s v="H"/>
    <n v="18.820516146129485"/>
    <n v="5"/>
    <m/>
    <n v="94.102580730647418"/>
    <s v=""/>
    <n v="0"/>
    <n v="0"/>
  </r>
  <r>
    <n v="91602"/>
    <n v="0"/>
    <s v="CAPACITOR PARA CORREÇÃO DO FATOR DE POTÊNCIA - 220V - 5,0KVA"/>
    <m/>
    <x v="0"/>
    <m/>
    <s v=""/>
    <m/>
    <s v="UN"/>
    <s v=""/>
    <n v="450.45880666560788"/>
    <s v=""/>
    <s v=""/>
  </r>
  <r>
    <n v="91602"/>
    <n v="1"/>
    <m/>
    <n v="2044"/>
    <x v="460"/>
    <s v="H"/>
    <n v="13.596734305430379"/>
    <n v="8"/>
    <m/>
    <n v="108.77387444344303"/>
    <s v=""/>
    <n v="0"/>
    <n v="0"/>
  </r>
  <r>
    <n v="91602"/>
    <n v="2"/>
    <m/>
    <n v="61055"/>
    <x v="939"/>
    <s v="UN"/>
    <n v="212.38149999999999"/>
    <n v="1"/>
    <m/>
    <n v="212.38149999999999"/>
    <s v=""/>
    <n v="0"/>
    <n v="0"/>
  </r>
  <r>
    <n v="91602"/>
    <n v="3"/>
    <m/>
    <n v="1037"/>
    <x v="534"/>
    <s v="H"/>
    <n v="35.200851491517405"/>
    <n v="1"/>
    <m/>
    <n v="35.200851491517405"/>
    <s v=""/>
    <n v="0"/>
    <n v="0"/>
  </r>
  <r>
    <n v="91602"/>
    <n v="4"/>
    <m/>
    <n v="2041"/>
    <x v="454"/>
    <s v="H"/>
    <n v="18.820516146129485"/>
    <n v="5"/>
    <m/>
    <n v="94.102580730647418"/>
    <s v=""/>
    <n v="0"/>
    <n v="0"/>
  </r>
  <r>
    <n v="91603"/>
    <n v="0"/>
    <s v="CAPACITOR PARA CORREÇÃO DO FATOR D POTÊNCIA - 220V - 7,5KVA"/>
    <m/>
    <x v="0"/>
    <m/>
    <s v=""/>
    <m/>
    <s v="UN"/>
    <s v=""/>
    <n v="478.39110666560788"/>
    <s v=""/>
    <s v=""/>
  </r>
  <r>
    <n v="91603"/>
    <n v="1"/>
    <m/>
    <n v="61056"/>
    <x v="940"/>
    <s v="UN"/>
    <n v="240.31379999999999"/>
    <n v="1"/>
    <m/>
    <n v="240.31379999999999"/>
    <s v=""/>
    <n v="0"/>
    <n v="0"/>
  </r>
  <r>
    <n v="91603"/>
    <n v="2"/>
    <m/>
    <n v="2041"/>
    <x v="454"/>
    <s v="H"/>
    <n v="18.820516146129485"/>
    <n v="5"/>
    <m/>
    <n v="94.102580730647418"/>
    <s v=""/>
    <n v="0"/>
    <n v="0"/>
  </r>
  <r>
    <n v="91603"/>
    <n v="3"/>
    <m/>
    <n v="2044"/>
    <x v="460"/>
    <s v="H"/>
    <n v="13.596734305430379"/>
    <n v="8"/>
    <m/>
    <n v="108.77387444344303"/>
    <s v=""/>
    <n v="0"/>
    <n v="0"/>
  </r>
  <r>
    <n v="91603"/>
    <n v="4"/>
    <m/>
    <n v="1037"/>
    <x v="534"/>
    <s v="H"/>
    <n v="35.200851491517405"/>
    <n v="1"/>
    <m/>
    <n v="35.200851491517405"/>
    <s v=""/>
    <n v="0"/>
    <n v="0"/>
  </r>
  <r>
    <n v="91604"/>
    <n v="0"/>
    <s v="CAPACITOR PARA CORREÇÃO DO FATOR DE POTÊNCIA - 220V - 10,0KVA"/>
    <m/>
    <x v="0"/>
    <m/>
    <s v=""/>
    <m/>
    <s v="UN"/>
    <s v=""/>
    <n v="701.91750666560779"/>
    <s v=""/>
    <s v=""/>
  </r>
  <r>
    <n v="91604"/>
    <n v="1"/>
    <m/>
    <n v="2044"/>
    <x v="460"/>
    <s v="H"/>
    <n v="13.596734305430379"/>
    <n v="8"/>
    <m/>
    <n v="108.77387444344303"/>
    <s v=""/>
    <n v="0"/>
    <n v="0"/>
  </r>
  <r>
    <n v="91604"/>
    <n v="2"/>
    <m/>
    <n v="2041"/>
    <x v="454"/>
    <s v="H"/>
    <n v="18.820516146129485"/>
    <n v="5"/>
    <m/>
    <n v="94.102580730647418"/>
    <s v=""/>
    <n v="0"/>
    <n v="0"/>
  </r>
  <r>
    <n v="91604"/>
    <n v="3"/>
    <m/>
    <n v="61057"/>
    <x v="941"/>
    <s v="UN"/>
    <n v="463.84019999999998"/>
    <n v="1"/>
    <m/>
    <n v="463.84019999999998"/>
    <s v=""/>
    <n v="0"/>
    <n v="0"/>
  </r>
  <r>
    <n v="91604"/>
    <n v="4"/>
    <m/>
    <n v="1037"/>
    <x v="534"/>
    <s v="H"/>
    <n v="35.200851491517405"/>
    <n v="1"/>
    <m/>
    <n v="35.200851491517405"/>
    <s v=""/>
    <n v="0"/>
    <n v="0"/>
  </r>
  <r>
    <n v="91605"/>
    <n v="0"/>
    <s v="CAPACITOR PARA CORREÇÃO DO FATOR DE POTÊNCIA - 220V - 12,5KVA"/>
    <m/>
    <x v="0"/>
    <m/>
    <s v=""/>
    <m/>
    <s v="UN"/>
    <s v=""/>
    <n v="913.12335906024509"/>
    <s v=""/>
    <s v=""/>
  </r>
  <r>
    <n v="91605"/>
    <n v="1"/>
    <m/>
    <n v="61058"/>
    <x v="942"/>
    <s v="UN"/>
    <n v="575.01070000000004"/>
    <n v="1"/>
    <m/>
    <n v="575.01070000000004"/>
    <s v=""/>
    <n v="0"/>
    <n v="0"/>
  </r>
  <r>
    <n v="91605"/>
    <n v="2"/>
    <m/>
    <n v="2044"/>
    <x v="460"/>
    <s v="H"/>
    <n v="13.596734305430379"/>
    <n v="10"/>
    <m/>
    <n v="135.9673430543038"/>
    <s v=""/>
    <n v="0"/>
    <n v="0"/>
  </r>
  <r>
    <n v="91605"/>
    <n v="3"/>
    <m/>
    <n v="2041"/>
    <x v="454"/>
    <s v="H"/>
    <n v="18.820516146129485"/>
    <n v="7"/>
    <m/>
    <n v="131.7436130229064"/>
    <s v=""/>
    <n v="0"/>
    <n v="0"/>
  </r>
  <r>
    <n v="91605"/>
    <n v="4"/>
    <m/>
    <n v="1037"/>
    <x v="534"/>
    <s v="H"/>
    <n v="35.200851491517405"/>
    <n v="2"/>
    <m/>
    <n v="70.401702983034809"/>
    <s v=""/>
    <n v="0"/>
    <n v="0"/>
  </r>
  <r>
    <n v="91606"/>
    <n v="0"/>
    <s v="CAPACITOR PARA CORREÇÃO DO FATOR DE POTÊNCIA - 220V - 15KVA"/>
    <m/>
    <x v="0"/>
    <m/>
    <s v=""/>
    <m/>
    <s v="UN"/>
    <s v=""/>
    <n v="975.40825906024509"/>
    <s v=""/>
    <s v=""/>
  </r>
  <r>
    <n v="91606"/>
    <n v="1"/>
    <m/>
    <n v="1037"/>
    <x v="534"/>
    <s v="H"/>
    <n v="35.200851491517405"/>
    <n v="2"/>
    <m/>
    <n v="70.401702983034809"/>
    <s v=""/>
    <n v="0"/>
    <n v="0"/>
  </r>
  <r>
    <n v="91606"/>
    <n v="2"/>
    <m/>
    <n v="2041"/>
    <x v="454"/>
    <s v="H"/>
    <n v="18.820516146129485"/>
    <n v="7"/>
    <m/>
    <n v="131.7436130229064"/>
    <s v=""/>
    <n v="0"/>
    <n v="0"/>
  </r>
  <r>
    <n v="91606"/>
    <n v="3"/>
    <m/>
    <n v="61059"/>
    <x v="943"/>
    <s v="UN"/>
    <n v="637.29560000000004"/>
    <n v="1"/>
    <m/>
    <n v="637.29560000000004"/>
    <s v=""/>
    <n v="0"/>
    <n v="0"/>
  </r>
  <r>
    <n v="91606"/>
    <n v="4"/>
    <m/>
    <n v="2044"/>
    <x v="460"/>
    <s v="H"/>
    <n v="13.596734305430379"/>
    <n v="10"/>
    <m/>
    <n v="135.9673430543038"/>
    <s v=""/>
    <n v="0"/>
    <n v="0"/>
  </r>
  <r>
    <n v="91608"/>
    <n v="0"/>
    <s v="CAPACITOR PARA CORREÇÃO DO FATOR DE POTÊNCIA - 220V - 20,0KVA"/>
    <m/>
    <x v="0"/>
    <m/>
    <s v=""/>
    <m/>
    <s v="UN"/>
    <s v=""/>
    <n v="1163.574659060245"/>
    <s v=""/>
    <s v=""/>
  </r>
  <r>
    <n v="91608"/>
    <n v="1"/>
    <m/>
    <n v="2041"/>
    <x v="454"/>
    <s v="H"/>
    <n v="18.820516146129485"/>
    <n v="7"/>
    <m/>
    <n v="131.7436130229064"/>
    <s v=""/>
    <n v="0"/>
    <n v="0"/>
  </r>
  <r>
    <n v="91608"/>
    <n v="2"/>
    <m/>
    <n v="2044"/>
    <x v="460"/>
    <s v="H"/>
    <n v="13.596734305430379"/>
    <n v="10"/>
    <m/>
    <n v="135.9673430543038"/>
    <s v=""/>
    <n v="0"/>
    <n v="0"/>
  </r>
  <r>
    <n v="91608"/>
    <n v="3"/>
    <m/>
    <n v="1037"/>
    <x v="534"/>
    <s v="H"/>
    <n v="35.200851491517405"/>
    <n v="2"/>
    <m/>
    <n v="70.401702983034809"/>
    <s v=""/>
    <n v="0"/>
    <n v="0"/>
  </r>
  <r>
    <n v="91608"/>
    <n v="4"/>
    <m/>
    <n v="61061"/>
    <x v="944"/>
    <s v="UN"/>
    <n v="825.46199999999999"/>
    <n v="1"/>
    <m/>
    <n v="825.46199999999999"/>
    <s v=""/>
    <n v="0"/>
    <n v="0"/>
  </r>
  <r>
    <n v="91610"/>
    <n v="0"/>
    <s v="CAPACITOR PARA CORREÇÃO DO FATOR DE POTÊNCIA - 220V - 25,0KVA"/>
    <m/>
    <x v="0"/>
    <m/>
    <s v=""/>
    <m/>
    <s v="UN"/>
    <s v=""/>
    <n v="1381.9108438172352"/>
    <s v=""/>
    <s v=""/>
  </r>
  <r>
    <n v="91610"/>
    <n v="1"/>
    <m/>
    <n v="2041"/>
    <x v="454"/>
    <s v="H"/>
    <n v="18.820516146129485"/>
    <n v="8"/>
    <m/>
    <n v="150.56412916903588"/>
    <s v=""/>
    <n v="0"/>
    <n v="0"/>
  </r>
  <r>
    <n v="91610"/>
    <n v="2"/>
    <m/>
    <n v="2044"/>
    <x v="460"/>
    <s v="H"/>
    <n v="13.596734305430379"/>
    <n v="12"/>
    <m/>
    <n v="163.16081166516454"/>
    <s v=""/>
    <n v="0"/>
    <n v="0"/>
  </r>
  <r>
    <n v="91610"/>
    <n v="3"/>
    <m/>
    <n v="1037"/>
    <x v="534"/>
    <s v="H"/>
    <n v="35.200851491517405"/>
    <n v="2"/>
    <m/>
    <n v="70.401702983034809"/>
    <s v=""/>
    <n v="0"/>
    <n v="0"/>
  </r>
  <r>
    <n v="91610"/>
    <n v="4"/>
    <m/>
    <n v="61063"/>
    <x v="945"/>
    <s v="UN"/>
    <n v="997.78420000000006"/>
    <n v="1"/>
    <m/>
    <n v="997.78420000000006"/>
    <s v=""/>
    <n v="0"/>
    <n v="0"/>
  </r>
  <r>
    <n v="91611"/>
    <n v="0"/>
    <s v="CAPACITOR PARA CORREÇÃO DO FATOR DE POTÊNCIA - 220V - 30,0KVA"/>
    <m/>
    <x v="0"/>
    <m/>
    <s v=""/>
    <m/>
    <s v="UN"/>
    <s v=""/>
    <n v="1496.5383438172353"/>
    <s v=""/>
    <s v=""/>
  </r>
  <r>
    <n v="91611"/>
    <n v="1"/>
    <m/>
    <n v="2044"/>
    <x v="460"/>
    <s v="H"/>
    <n v="13.596734305430379"/>
    <n v="12"/>
    <m/>
    <n v="163.16081166516454"/>
    <s v=""/>
    <n v="0"/>
    <n v="0"/>
  </r>
  <r>
    <n v="91611"/>
    <n v="2"/>
    <m/>
    <n v="61064"/>
    <x v="946"/>
    <s v="UN"/>
    <n v="1112.4117000000001"/>
    <n v="1"/>
    <m/>
    <n v="1112.4117000000001"/>
    <s v=""/>
    <n v="0"/>
    <n v="0"/>
  </r>
  <r>
    <n v="91611"/>
    <n v="3"/>
    <m/>
    <n v="1037"/>
    <x v="534"/>
    <s v="H"/>
    <n v="35.200851491517405"/>
    <n v="2"/>
    <m/>
    <n v="70.401702983034809"/>
    <s v=""/>
    <n v="0"/>
    <n v="0"/>
  </r>
  <r>
    <n v="91611"/>
    <n v="4"/>
    <m/>
    <n v="2041"/>
    <x v="454"/>
    <s v="H"/>
    <n v="18.820516146129485"/>
    <n v="8"/>
    <m/>
    <n v="150.56412916903588"/>
    <s v=""/>
    <n v="0"/>
    <n v="0"/>
  </r>
  <r>
    <n v="91613"/>
    <n v="0"/>
    <s v="CAPACITOR PARA CORREÇÃO DO FATOR DE POTÊNCIA - 220V - 40,0KVA"/>
    <m/>
    <x v="0"/>
    <m/>
    <s v=""/>
    <m/>
    <s v="UN"/>
    <s v=""/>
    <n v="2096.6311133312156"/>
    <s v=""/>
    <s v=""/>
  </r>
  <r>
    <n v="91613"/>
    <n v="1"/>
    <m/>
    <n v="2044"/>
    <x v="460"/>
    <s v="H"/>
    <n v="13.596734305430379"/>
    <n v="16"/>
    <m/>
    <n v="217.54774888688607"/>
    <s v=""/>
    <n v="0"/>
    <n v="0"/>
  </r>
  <r>
    <n v="91613"/>
    <n v="2"/>
    <m/>
    <n v="1037"/>
    <x v="534"/>
    <s v="H"/>
    <n v="35.200851491517405"/>
    <n v="2"/>
    <m/>
    <n v="70.401702983034809"/>
    <s v=""/>
    <n v="0"/>
    <n v="0"/>
  </r>
  <r>
    <n v="91613"/>
    <n v="3"/>
    <m/>
    <n v="2041"/>
    <x v="454"/>
    <s v="H"/>
    <n v="18.820516146129485"/>
    <n v="10"/>
    <m/>
    <n v="188.20516146129484"/>
    <s v=""/>
    <n v="0"/>
    <n v="0"/>
  </r>
  <r>
    <n v="91613"/>
    <n v="4"/>
    <m/>
    <n v="61066"/>
    <x v="947"/>
    <s v="UN"/>
    <n v="1620.4765"/>
    <n v="1"/>
    <m/>
    <n v="1620.4765"/>
    <s v=""/>
    <n v="0"/>
    <n v="0"/>
  </r>
  <r>
    <n v="91615"/>
    <n v="0"/>
    <s v="CAPACITOR PARA CORREÇÃO DP FATOR DE POTÊNCIA - 220V - 50,0KVA"/>
    <m/>
    <x v="0"/>
    <m/>
    <s v=""/>
    <m/>
    <s v="UN"/>
    <s v=""/>
    <n v="2391.3415133312155"/>
    <s v=""/>
    <s v=""/>
  </r>
  <r>
    <n v="91615"/>
    <n v="1"/>
    <m/>
    <n v="2041"/>
    <x v="454"/>
    <s v="H"/>
    <n v="18.820516146129485"/>
    <n v="10"/>
    <m/>
    <n v="188.20516146129484"/>
    <s v=""/>
    <n v="0"/>
    <n v="0"/>
  </r>
  <r>
    <n v="91615"/>
    <n v="2"/>
    <m/>
    <n v="2044"/>
    <x v="460"/>
    <s v="H"/>
    <n v="13.596734305430379"/>
    <n v="16"/>
    <m/>
    <n v="217.54774888688607"/>
    <s v=""/>
    <n v="0"/>
    <n v="0"/>
  </r>
  <r>
    <n v="91615"/>
    <n v="3"/>
    <m/>
    <n v="1037"/>
    <x v="534"/>
    <s v="H"/>
    <n v="35.200851491517405"/>
    <n v="2"/>
    <m/>
    <n v="70.401702983034809"/>
    <s v=""/>
    <n v="0"/>
    <n v="0"/>
  </r>
  <r>
    <n v="91615"/>
    <n v="4"/>
    <m/>
    <n v="61068"/>
    <x v="948"/>
    <s v="UN"/>
    <n v="1915.1868999999999"/>
    <n v="1"/>
    <m/>
    <n v="1915.1868999999999"/>
    <s v=""/>
    <n v="0"/>
    <n v="0"/>
  </r>
  <r>
    <n v="91701"/>
    <n v="0"/>
    <s v="DPS - DISPOSITIVO PROTEÇÃO CONTRA SURTOS 275V - 40KA"/>
    <m/>
    <x v="0"/>
    <m/>
    <s v=""/>
    <m/>
    <s v="UN"/>
    <s v=""/>
    <n v="110.92310968767768"/>
    <s v=""/>
    <s v=""/>
  </r>
  <r>
    <n v="91701"/>
    <n v="1"/>
    <m/>
    <n v="2041"/>
    <x v="454"/>
    <s v="H"/>
    <n v="18.820516146129485"/>
    <n v="0.6"/>
    <m/>
    <n v="11.29230968767769"/>
    <s v=""/>
    <n v="0"/>
    <n v="0"/>
  </r>
  <r>
    <n v="91701"/>
    <n v="2"/>
    <m/>
    <n v="61001"/>
    <x v="949"/>
    <s v="UN"/>
    <n v="99.630799999999994"/>
    <n v="1"/>
    <m/>
    <n v="99.630799999999994"/>
    <s v=""/>
    <n v="0"/>
    <n v="0"/>
  </r>
  <r>
    <n v="91706"/>
    <n v="0"/>
    <s v="BARRAMENTO DE COBRE TIPO DIN BIPOLAR PARA 63A"/>
    <m/>
    <x v="0"/>
    <m/>
    <s v=""/>
    <m/>
    <s v="M"/>
    <s v=""/>
    <n v="67.487929036532378"/>
    <s v=""/>
    <s v=""/>
  </r>
  <r>
    <n v="91706"/>
    <n v="1"/>
    <m/>
    <n v="61007"/>
    <x v="950"/>
    <s v="M"/>
    <n v="62.782800000000002"/>
    <n v="1"/>
    <m/>
    <n v="62.782800000000002"/>
    <s v=""/>
    <n v="0"/>
    <n v="0"/>
  </r>
  <r>
    <n v="91706"/>
    <n v="2"/>
    <m/>
    <n v="2041"/>
    <x v="454"/>
    <s v="H"/>
    <n v="18.820516146129485"/>
    <n v="0.25"/>
    <m/>
    <n v="4.7051290365323712"/>
    <s v=""/>
    <n v="0"/>
    <n v="0"/>
  </r>
  <r>
    <n v="91707"/>
    <n v="0"/>
    <s v="BARRAMENTO DE COBRE TIPO DIN TRIPOLAR PARA 80A"/>
    <m/>
    <x v="0"/>
    <m/>
    <s v=""/>
    <m/>
    <s v="M"/>
    <s v=""/>
    <n v="98.803329036532375"/>
    <s v=""/>
    <s v=""/>
  </r>
  <r>
    <n v="91707"/>
    <n v="1"/>
    <m/>
    <n v="2041"/>
    <x v="454"/>
    <s v="H"/>
    <n v="18.820516146129485"/>
    <n v="0.25"/>
    <m/>
    <n v="4.7051290365323712"/>
    <s v=""/>
    <n v="0"/>
    <n v="0"/>
  </r>
  <r>
    <n v="91707"/>
    <n v="2"/>
    <m/>
    <n v="61008"/>
    <x v="951"/>
    <s v="M"/>
    <n v="94.098200000000006"/>
    <n v="1"/>
    <m/>
    <n v="94.098200000000006"/>
    <s v=""/>
    <n v="0"/>
    <n v="0"/>
  </r>
  <r>
    <n v="91710"/>
    <n v="0"/>
    <s v="EMENDA PARA CABO DE MÉDIA TENSÃO 12/20KV - 1X25/ 1X35MM2 - UNIPOLAR"/>
    <m/>
    <x v="0"/>
    <m/>
    <s v=""/>
    <m/>
    <s v="UN"/>
    <s v=""/>
    <n v="669.0605181242538"/>
    <s v=""/>
    <s v=""/>
  </r>
  <r>
    <n v="91710"/>
    <n v="1"/>
    <m/>
    <n v="2044"/>
    <x v="460"/>
    <s v="H"/>
    <n v="13.596734305430379"/>
    <n v="1"/>
    <m/>
    <n v="13.596734305430379"/>
    <s v=""/>
    <n v="0"/>
    <n v="0"/>
  </r>
  <r>
    <n v="91710"/>
    <n v="2"/>
    <m/>
    <n v="1037"/>
    <x v="534"/>
    <s v="H"/>
    <n v="35.200851491517405"/>
    <n v="0.5"/>
    <m/>
    <n v="17.600425745758702"/>
    <s v=""/>
    <n v="0"/>
    <n v="0"/>
  </r>
  <r>
    <n v="91710"/>
    <n v="3"/>
    <m/>
    <n v="2041"/>
    <x v="454"/>
    <s v="H"/>
    <n v="18.820516146129485"/>
    <n v="0.5"/>
    <m/>
    <n v="9.4102580730647425"/>
    <s v=""/>
    <n v="0"/>
    <n v="0"/>
  </r>
  <r>
    <n v="91710"/>
    <n v="4"/>
    <m/>
    <n v="61019"/>
    <x v="952"/>
    <s v="UN"/>
    <n v="628.45309999999995"/>
    <n v="1"/>
    <m/>
    <n v="628.45309999999995"/>
    <s v=""/>
    <n v="0"/>
    <n v="0"/>
  </r>
  <r>
    <n v="91712"/>
    <n v="0"/>
    <s v="BASE PARA FUSIVEL DE TRANSFORMADOR DE POTENCIAL"/>
    <m/>
    <x v="0"/>
    <m/>
    <s v=""/>
    <m/>
    <s v="UN"/>
    <s v=""/>
    <n v="72.875875677339792"/>
    <s v=""/>
    <s v=""/>
  </r>
  <r>
    <n v="91712"/>
    <n v="1"/>
    <m/>
    <n v="61025"/>
    <x v="953"/>
    <s v="UN"/>
    <n v="24.25"/>
    <n v="1"/>
    <m/>
    <n v="24.25"/>
    <s v=""/>
    <n v="0"/>
    <n v="0"/>
  </r>
  <r>
    <n v="91712"/>
    <n v="2"/>
    <m/>
    <n v="2044"/>
    <x v="460"/>
    <s v="H"/>
    <n v="13.596734305430379"/>
    <n v="1.5"/>
    <m/>
    <n v="20.395101458145568"/>
    <s v=""/>
    <n v="0"/>
    <n v="0"/>
  </r>
  <r>
    <n v="91712"/>
    <n v="3"/>
    <m/>
    <n v="2041"/>
    <x v="454"/>
    <s v="H"/>
    <n v="18.820516146129485"/>
    <n v="1.5"/>
    <m/>
    <n v="28.230774219194227"/>
    <s v=""/>
    <n v="0"/>
    <n v="0"/>
  </r>
  <r>
    <n v="91713"/>
    <n v="0"/>
    <s v="FUSIVEL HH PARA 7,5A/ 15KV"/>
    <m/>
    <x v="0"/>
    <m/>
    <s v=""/>
    <m/>
    <s v="UN"/>
    <s v=""/>
    <n v="144.86922522577993"/>
    <s v=""/>
    <s v=""/>
  </r>
  <r>
    <n v="91713"/>
    <n v="1"/>
    <m/>
    <n v="2041"/>
    <x v="454"/>
    <s v="H"/>
    <n v="18.820516146129485"/>
    <n v="0.5"/>
    <m/>
    <n v="9.4102580730647425"/>
    <s v=""/>
    <n v="0"/>
    <n v="0"/>
  </r>
  <r>
    <n v="91713"/>
    <n v="2"/>
    <m/>
    <n v="61026"/>
    <x v="954"/>
    <s v="UN"/>
    <n v="128.66059999999999"/>
    <n v="1"/>
    <m/>
    <n v="128.66059999999999"/>
    <s v=""/>
    <n v="0"/>
    <n v="0"/>
  </r>
  <r>
    <n v="91713"/>
    <n v="3"/>
    <m/>
    <n v="2044"/>
    <x v="460"/>
    <s v="H"/>
    <n v="13.596734305430379"/>
    <n v="0.5"/>
    <m/>
    <n v="6.7983671527151897"/>
    <s v=""/>
    <n v="0"/>
    <n v="0"/>
  </r>
  <r>
    <n v="91714"/>
    <n v="0"/>
    <s v="FUSIVEL HH PARA 10A/ 15KV"/>
    <m/>
    <x v="0"/>
    <m/>
    <s v=""/>
    <m/>
    <s v="UN"/>
    <s v=""/>
    <n v="144.86922522577993"/>
    <s v=""/>
    <s v=""/>
  </r>
  <r>
    <n v="91714"/>
    <n v="1"/>
    <m/>
    <n v="61027"/>
    <x v="955"/>
    <s v="UN"/>
    <n v="128.66059999999999"/>
    <n v="1"/>
    <m/>
    <n v="128.66059999999999"/>
    <s v=""/>
    <n v="0"/>
    <n v="0"/>
  </r>
  <r>
    <n v="91714"/>
    <n v="2"/>
    <m/>
    <n v="2041"/>
    <x v="454"/>
    <s v="H"/>
    <n v="18.820516146129485"/>
    <n v="0.5"/>
    <m/>
    <n v="9.4102580730647425"/>
    <s v=""/>
    <n v="0"/>
    <n v="0"/>
  </r>
  <r>
    <n v="91714"/>
    <n v="3"/>
    <m/>
    <n v="2044"/>
    <x v="460"/>
    <s v="H"/>
    <n v="13.596734305430379"/>
    <n v="0.5"/>
    <m/>
    <n v="6.7983671527151897"/>
    <s v=""/>
    <n v="0"/>
    <n v="0"/>
  </r>
  <r>
    <n v="91715"/>
    <n v="0"/>
    <s v="FUSIVEL HH PARA 20A/ 15KV"/>
    <m/>
    <x v="0"/>
    <m/>
    <s v=""/>
    <m/>
    <s v="UN"/>
    <s v=""/>
    <n v="148.05132522577995"/>
    <s v=""/>
    <s v=""/>
  </r>
  <r>
    <n v="91715"/>
    <n v="1"/>
    <m/>
    <n v="61028"/>
    <x v="956"/>
    <s v="UN"/>
    <n v="131.84270000000001"/>
    <n v="1"/>
    <m/>
    <n v="131.84270000000001"/>
    <s v=""/>
    <n v="0"/>
    <n v="0"/>
  </r>
  <r>
    <n v="91715"/>
    <n v="2"/>
    <m/>
    <n v="2044"/>
    <x v="460"/>
    <s v="H"/>
    <n v="13.596734305430379"/>
    <n v="0.5"/>
    <m/>
    <n v="6.7983671527151897"/>
    <s v=""/>
    <n v="0"/>
    <n v="0"/>
  </r>
  <r>
    <n v="91715"/>
    <n v="3"/>
    <m/>
    <n v="2041"/>
    <x v="454"/>
    <s v="H"/>
    <n v="18.820516146129485"/>
    <n v="0.5"/>
    <m/>
    <n v="9.4102580730647425"/>
    <s v=""/>
    <n v="0"/>
    <n v="0"/>
  </r>
  <r>
    <n v="91716"/>
    <n v="0"/>
    <s v="DISJUNTOR A VÁCUO 15KV/ 350MVA - COMPLETO - CARREGAM. MANUAL"/>
    <m/>
    <x v="0"/>
    <m/>
    <s v=""/>
    <m/>
    <s v="UN"/>
    <s v=""/>
    <n v="25847.869655103998"/>
    <s v=""/>
    <s v=""/>
  </r>
  <r>
    <n v="91716"/>
    <n v="1"/>
    <m/>
    <n v="2044"/>
    <x v="460"/>
    <s v="H"/>
    <n v="13.596734305430379"/>
    <n v="8"/>
    <m/>
    <n v="108.77387444344303"/>
    <s v=""/>
    <n v="0"/>
    <n v="0"/>
  </r>
  <r>
    <n v="91716"/>
    <n v="2"/>
    <m/>
    <n v="2041"/>
    <x v="454"/>
    <s v="H"/>
    <n v="18.820516146129485"/>
    <n v="8"/>
    <m/>
    <n v="150.56412916903588"/>
    <s v=""/>
    <n v="0"/>
    <n v="0"/>
  </r>
  <r>
    <n v="91716"/>
    <n v="3"/>
    <m/>
    <n v="1037"/>
    <x v="534"/>
    <s v="H"/>
    <n v="35.200851491517405"/>
    <n v="1"/>
    <m/>
    <n v="35.200851491517405"/>
    <s v=""/>
    <n v="0"/>
    <n v="0"/>
  </r>
  <r>
    <n v="91716"/>
    <n v="4"/>
    <m/>
    <n v="61032"/>
    <x v="957"/>
    <s v="UN"/>
    <n v="25553.3308"/>
    <n v="1"/>
    <m/>
    <n v="25553.3308"/>
    <s v=""/>
    <n v="0"/>
    <n v="0"/>
  </r>
  <r>
    <n v="91717"/>
    <n v="0"/>
    <s v="DISJUNTOR A VÁCUO 15KV/ 350MVA - MOTORIZADO - COMPLETO"/>
    <m/>
    <x v="0"/>
    <m/>
    <s v=""/>
    <m/>
    <s v="UN"/>
    <s v=""/>
    <n v="31321.389555103997"/>
    <s v=""/>
    <s v=""/>
  </r>
  <r>
    <n v="91717"/>
    <n v="1"/>
    <m/>
    <n v="2044"/>
    <x v="460"/>
    <s v="H"/>
    <n v="13.596734305430379"/>
    <n v="8"/>
    <m/>
    <n v="108.77387444344303"/>
    <s v=""/>
    <n v="0"/>
    <n v="0"/>
  </r>
  <r>
    <n v="91717"/>
    <n v="2"/>
    <m/>
    <n v="2041"/>
    <x v="454"/>
    <s v="H"/>
    <n v="18.820516146129485"/>
    <n v="8"/>
    <m/>
    <n v="150.56412916903588"/>
    <s v=""/>
    <n v="0"/>
    <n v="0"/>
  </r>
  <r>
    <n v="91717"/>
    <n v="3"/>
    <m/>
    <n v="61034"/>
    <x v="958"/>
    <s v="UN"/>
    <n v="31026.850699999999"/>
    <n v="1"/>
    <m/>
    <n v="31026.850699999999"/>
    <s v=""/>
    <n v="0"/>
    <n v="0"/>
  </r>
  <r>
    <n v="91717"/>
    <n v="4"/>
    <m/>
    <n v="1037"/>
    <x v="534"/>
    <s v="H"/>
    <n v="35.200851491517405"/>
    <n v="1"/>
    <m/>
    <n v="35.200851491517405"/>
    <s v=""/>
    <n v="0"/>
    <n v="0"/>
  </r>
  <r>
    <n v="91718"/>
    <n v="0"/>
    <s v="PARA-RAIO TIPO POLIMERICO CLASSE 15KV"/>
    <m/>
    <x v="0"/>
    <m/>
    <s v=""/>
    <m/>
    <s v="UN"/>
    <s v=""/>
    <n v="186.80152840219915"/>
    <s v=""/>
    <s v=""/>
  </r>
  <r>
    <n v="91718"/>
    <n v="1"/>
    <m/>
    <n v="2044"/>
    <x v="460"/>
    <s v="H"/>
    <n v="13.596734305430379"/>
    <n v="1.6"/>
    <m/>
    <n v="21.754774888688608"/>
    <s v=""/>
    <n v="0"/>
    <n v="0"/>
  </r>
  <r>
    <n v="91718"/>
    <n v="2"/>
    <m/>
    <n v="61038"/>
    <x v="959"/>
    <s v="UN"/>
    <n v="135.91"/>
    <n v="1"/>
    <m/>
    <n v="135.91"/>
    <s v=""/>
    <n v="0"/>
    <n v="0"/>
  </r>
  <r>
    <n v="91718"/>
    <n v="3"/>
    <m/>
    <n v="1037"/>
    <x v="534"/>
    <s v="H"/>
    <n v="35.200851491517405"/>
    <n v="0.4"/>
    <m/>
    <n v="14.080340596606963"/>
    <s v=""/>
    <n v="0"/>
    <n v="0"/>
  </r>
  <r>
    <n v="91718"/>
    <n v="4"/>
    <m/>
    <n v="2041"/>
    <x v="454"/>
    <s v="H"/>
    <n v="18.820516146129485"/>
    <n v="0.8"/>
    <m/>
    <n v="15.056412916903589"/>
    <s v=""/>
    <n v="0"/>
    <n v="0"/>
  </r>
  <r>
    <n v="91719"/>
    <n v="0"/>
    <s v="ESTRADO DE BORRACHA ISOLANTE 100X100X2,5CM"/>
    <m/>
    <x v="0"/>
    <m/>
    <s v=""/>
    <m/>
    <s v="UN"/>
    <s v=""/>
    <n v="242.5606367152715"/>
    <s v=""/>
    <s v=""/>
  </r>
  <r>
    <n v="91719"/>
    <n v="1"/>
    <m/>
    <n v="61039"/>
    <x v="960"/>
    <s v="UN"/>
    <n v="241.88079999999999"/>
    <n v="1"/>
    <m/>
    <n v="241.88079999999999"/>
    <s v=""/>
    <n v="0"/>
    <n v="0"/>
  </r>
  <r>
    <n v="91719"/>
    <n v="2"/>
    <m/>
    <n v="2044"/>
    <x v="460"/>
    <s v="H"/>
    <n v="13.596734305430379"/>
    <n v="0.05"/>
    <m/>
    <n v="0.67983671527151901"/>
    <s v=""/>
    <n v="0"/>
    <n v="0"/>
  </r>
  <r>
    <n v="91720"/>
    <n v="0"/>
    <s v="LUVA DE SOBREPOSIÇÃO PARA LUVA ISOLANTE EM COURO DE VAQUETA"/>
    <m/>
    <x v="0"/>
    <m/>
    <s v=""/>
    <m/>
    <s v="PAR"/>
    <s v=""/>
    <n v="25.25303671527152"/>
    <s v=""/>
    <s v=""/>
  </r>
  <r>
    <n v="91720"/>
    <n v="1"/>
    <m/>
    <n v="61042"/>
    <x v="961"/>
    <s v="Par"/>
    <n v="24.5732"/>
    <n v="1"/>
    <m/>
    <n v="24.5732"/>
    <s v=""/>
    <n v="0"/>
    <n v="0"/>
  </r>
  <r>
    <n v="91720"/>
    <n v="2"/>
    <m/>
    <n v="2044"/>
    <x v="460"/>
    <s v="H"/>
    <n v="13.596734305430379"/>
    <n v="0.05"/>
    <m/>
    <n v="0.67983671527151901"/>
    <s v=""/>
    <n v="0"/>
    <n v="0"/>
  </r>
  <r>
    <n v="91721"/>
    <n v="0"/>
    <s v="TRANSFORMADOR TRIFÁSICO A SECO 150KVA - 13,8/ 13,2/ 12,6KV - 220/ 127V"/>
    <m/>
    <x v="0"/>
    <m/>
    <s v=""/>
    <m/>
    <s v="UN"/>
    <s v=""/>
    <n v="24446.144105027488"/>
    <s v=""/>
    <s v=""/>
  </r>
  <r>
    <n v="91721"/>
    <n v="1"/>
    <m/>
    <n v="61050"/>
    <x v="962"/>
    <s v="UN"/>
    <n v="23810"/>
    <n v="1"/>
    <m/>
    <n v="23810"/>
    <s v=""/>
    <n v="0"/>
    <n v="0"/>
  </r>
  <r>
    <n v="91721"/>
    <n v="2"/>
    <m/>
    <n v="2041"/>
    <x v="454"/>
    <s v="H"/>
    <n v="18.820516146129485"/>
    <n v="10"/>
    <m/>
    <n v="188.20516146129484"/>
    <s v=""/>
    <n v="0"/>
    <n v="0"/>
  </r>
  <r>
    <n v="91721"/>
    <n v="3"/>
    <m/>
    <n v="1037"/>
    <x v="534"/>
    <s v="H"/>
    <n v="35.200851491517405"/>
    <n v="5"/>
    <m/>
    <n v="176.00425745758702"/>
    <s v=""/>
    <n v="0"/>
    <n v="0"/>
  </r>
  <r>
    <n v="91721"/>
    <n v="4"/>
    <m/>
    <n v="2044"/>
    <x v="460"/>
    <s v="H"/>
    <n v="13.596734305430379"/>
    <n v="20"/>
    <m/>
    <n v="271.93468610860759"/>
    <s v=""/>
    <n v="0"/>
    <n v="0"/>
  </r>
  <r>
    <n v="91722"/>
    <n v="0"/>
    <s v="TRANSFORMADOR TRIFÁSICO A SECO 225KVA - 13,8/ 13,2/ 12,6KV - 220/ 127V"/>
    <m/>
    <x v="0"/>
    <m/>
    <s v=""/>
    <m/>
    <s v="UN"/>
    <s v=""/>
    <n v="29617.984105027488"/>
    <s v=""/>
    <s v=""/>
  </r>
  <r>
    <n v="91722"/>
    <n v="1"/>
    <m/>
    <n v="2041"/>
    <x v="454"/>
    <s v="H"/>
    <n v="18.820516146129485"/>
    <n v="10"/>
    <m/>
    <n v="188.20516146129484"/>
    <s v=""/>
    <n v="0"/>
    <n v="0"/>
  </r>
  <r>
    <n v="91722"/>
    <n v="2"/>
    <m/>
    <n v="2044"/>
    <x v="460"/>
    <s v="H"/>
    <n v="13.596734305430379"/>
    <n v="20"/>
    <m/>
    <n v="271.93468610860759"/>
    <s v=""/>
    <n v="0"/>
    <n v="0"/>
  </r>
  <r>
    <n v="91722"/>
    <n v="3"/>
    <m/>
    <n v="61051"/>
    <x v="963"/>
    <s v="UN"/>
    <n v="28981.84"/>
    <n v="1"/>
    <m/>
    <n v="28981.84"/>
    <s v=""/>
    <n v="0"/>
    <n v="0"/>
  </r>
  <r>
    <n v="91722"/>
    <n v="4"/>
    <m/>
    <n v="1037"/>
    <x v="534"/>
    <s v="H"/>
    <n v="35.200851491517405"/>
    <n v="5"/>
    <m/>
    <n v="176.00425745758702"/>
    <s v=""/>
    <n v="0"/>
    <n v="0"/>
  </r>
  <r>
    <n v="91723"/>
    <n v="0"/>
    <s v="TRANSFORMADOR DE CORRENTE PARA PROTEÇÃO RELAÇÃO 20:5A"/>
    <m/>
    <x v="0"/>
    <m/>
    <s v=""/>
    <m/>
    <s v="UN"/>
    <s v=""/>
    <n v="625.14594020444542"/>
    <s v=""/>
    <s v=""/>
  </r>
  <r>
    <n v="91723"/>
    <n v="1"/>
    <m/>
    <n v="1037"/>
    <x v="534"/>
    <s v="H"/>
    <n v="35.200851491517405"/>
    <n v="0.3"/>
    <m/>
    <n v="10.560255447455221"/>
    <s v=""/>
    <n v="0"/>
    <n v="0"/>
  </r>
  <r>
    <n v="91723"/>
    <n v="2"/>
    <m/>
    <n v="2044"/>
    <x v="460"/>
    <s v="H"/>
    <n v="13.596734305430379"/>
    <n v="2"/>
    <m/>
    <n v="27.193468610860759"/>
    <s v=""/>
    <n v="0"/>
    <n v="0"/>
  </r>
  <r>
    <n v="91723"/>
    <n v="3"/>
    <m/>
    <n v="2041"/>
    <x v="454"/>
    <s v="H"/>
    <n v="18.820516146129485"/>
    <n v="1"/>
    <m/>
    <n v="18.820516146129485"/>
    <s v=""/>
    <n v="0"/>
    <n v="0"/>
  </r>
  <r>
    <n v="91723"/>
    <n v="4"/>
    <m/>
    <n v="61052"/>
    <x v="964"/>
    <s v="UN"/>
    <n v="568.57169999999996"/>
    <n v="1"/>
    <m/>
    <n v="568.57169999999996"/>
    <s v=""/>
    <n v="0"/>
    <n v="0"/>
  </r>
  <r>
    <n v="91724"/>
    <n v="0"/>
    <s v="RELE DE SOBRECORRENTE DE AÇÃO INDIRETA PARA MÉDIA TENSÃO"/>
    <m/>
    <x v="0"/>
    <m/>
    <s v=""/>
    <m/>
    <s v="UN"/>
    <s v=""/>
    <n v="3182.3582514915174"/>
    <s v=""/>
    <s v=""/>
  </r>
  <r>
    <n v="91724"/>
    <n v="1"/>
    <m/>
    <n v="1037"/>
    <x v="534"/>
    <s v="H"/>
    <n v="35.200851491517405"/>
    <n v="1"/>
    <m/>
    <n v="35.200851491517405"/>
    <s v=""/>
    <n v="0"/>
    <n v="0"/>
  </r>
  <r>
    <n v="91724"/>
    <n v="2"/>
    <m/>
    <n v="61053"/>
    <x v="965"/>
    <s v="UN"/>
    <n v="3147.1574000000001"/>
    <n v="1"/>
    <m/>
    <n v="3147.1574000000001"/>
    <s v=""/>
    <n v="0"/>
    <n v="0"/>
  </r>
  <r>
    <n v="91725"/>
    <n v="0"/>
    <s v="REMOÇÃO DE CABOS DE ALTA TENSÃO EM LINHA SUBTERRÂNEA ATÉ 35MM2"/>
    <m/>
    <x v="0"/>
    <m/>
    <s v=""/>
    <m/>
    <s v="M"/>
    <s v=""/>
    <n v="23.00699237849512"/>
    <s v=""/>
    <s v=""/>
  </r>
  <r>
    <n v="91725"/>
    <n v="1"/>
    <m/>
    <n v="2044"/>
    <x v="460"/>
    <s v="H"/>
    <n v="13.596734305430379"/>
    <n v="1"/>
    <m/>
    <n v="13.596734305430379"/>
    <s v=""/>
    <n v="0"/>
    <n v="0"/>
  </r>
  <r>
    <n v="91725"/>
    <n v="2"/>
    <m/>
    <n v="2041"/>
    <x v="454"/>
    <s v="H"/>
    <n v="18.820516146129485"/>
    <n v="0.5"/>
    <m/>
    <n v="9.4102580730647425"/>
    <s v=""/>
    <n v="0"/>
    <n v="0"/>
  </r>
  <r>
    <n v="91726"/>
    <n v="0"/>
    <s v="CARTUCHO PARA CONEXÃO EXOTERMICA CABO/ CABO"/>
    <m/>
    <x v="0"/>
    <m/>
    <s v=""/>
    <m/>
    <s v="UN"/>
    <s v=""/>
    <n v="35.44651614612949"/>
    <s v=""/>
    <s v=""/>
  </r>
  <r>
    <n v="91726"/>
    <n v="1"/>
    <m/>
    <n v="2041"/>
    <x v="454"/>
    <s v="H"/>
    <n v="18.820516146129485"/>
    <n v="1"/>
    <m/>
    <n v="18.820516146129485"/>
    <s v=""/>
    <n v="0"/>
    <n v="0"/>
  </r>
  <r>
    <n v="91726"/>
    <n v="2"/>
    <m/>
    <n v="61072"/>
    <x v="966"/>
    <s v="UN"/>
    <n v="38"/>
    <n v="0.02"/>
    <m/>
    <n v="0.76"/>
    <s v=""/>
    <n v="0"/>
    <n v="0"/>
  </r>
  <r>
    <n v="91726"/>
    <n v="3"/>
    <m/>
    <n v="61074"/>
    <x v="967"/>
    <s v="UN"/>
    <n v="40.85"/>
    <n v="2E-3"/>
    <m/>
    <n v="8.1700000000000009E-2"/>
    <s v=""/>
    <n v="0"/>
    <n v="0"/>
  </r>
  <r>
    <n v="91726"/>
    <n v="4"/>
    <m/>
    <n v="61069"/>
    <x v="968"/>
    <s v="UN"/>
    <n v="15.7843"/>
    <n v="1"/>
    <m/>
    <n v="15.7843"/>
    <s v=""/>
    <n v="0"/>
    <n v="0"/>
  </r>
  <r>
    <n v="91727"/>
    <n v="0"/>
    <s v="CARTUCHO PARA CONEXÃO EXOTERMICA CABO/ HASTE"/>
    <m/>
    <x v="0"/>
    <m/>
    <s v=""/>
    <m/>
    <s v="UN"/>
    <s v=""/>
    <n v="41.855316146129489"/>
    <s v=""/>
    <s v=""/>
  </r>
  <r>
    <n v="91727"/>
    <n v="1"/>
    <m/>
    <n v="61073"/>
    <x v="969"/>
    <s v="UN"/>
    <n v="68.400000000000006"/>
    <n v="0.02"/>
    <m/>
    <n v="1.3680000000000001"/>
    <s v=""/>
    <n v="0"/>
    <n v="0"/>
  </r>
  <r>
    <n v="91727"/>
    <n v="2"/>
    <m/>
    <n v="2041"/>
    <x v="454"/>
    <s v="H"/>
    <n v="18.820516146129485"/>
    <n v="1"/>
    <m/>
    <n v="18.820516146129485"/>
    <s v=""/>
    <n v="0"/>
    <n v="0"/>
  </r>
  <r>
    <n v="91727"/>
    <n v="3"/>
    <m/>
    <n v="61070"/>
    <x v="970"/>
    <s v="UN"/>
    <n v="21.581299999999999"/>
    <n v="1"/>
    <m/>
    <n v="21.581299999999999"/>
    <s v=""/>
    <n v="0"/>
    <n v="0"/>
  </r>
  <r>
    <n v="91727"/>
    <n v="4"/>
    <m/>
    <n v="61075"/>
    <x v="971"/>
    <s v="UN"/>
    <n v="42.75"/>
    <n v="2E-3"/>
    <m/>
    <n v="8.5500000000000007E-2"/>
    <s v=""/>
    <n v="0"/>
    <n v="0"/>
  </r>
  <r>
    <n v="91728"/>
    <n v="0"/>
    <s v="CARTUCHO PARA CONEXÃO EXOTERMICA ESTRUTURA METÁLICA"/>
    <m/>
    <x v="0"/>
    <m/>
    <s v=""/>
    <m/>
    <s v="UN"/>
    <s v=""/>
    <n v="41.243516146129487"/>
    <s v=""/>
    <s v=""/>
  </r>
  <r>
    <n v="91728"/>
    <n v="1"/>
    <m/>
    <n v="61072"/>
    <x v="966"/>
    <s v="UN"/>
    <n v="38"/>
    <n v="0.02"/>
    <m/>
    <n v="0.76"/>
    <s v=""/>
    <n v="0"/>
    <n v="0"/>
  </r>
  <r>
    <n v="91728"/>
    <n v="2"/>
    <m/>
    <n v="61071"/>
    <x v="972"/>
    <s v="UN"/>
    <n v="21.581299999999999"/>
    <n v="1"/>
    <m/>
    <n v="21.581299999999999"/>
    <s v=""/>
    <n v="0"/>
    <n v="0"/>
  </r>
  <r>
    <n v="91728"/>
    <n v="3"/>
    <m/>
    <n v="61074"/>
    <x v="967"/>
    <s v="UN"/>
    <n v="40.85"/>
    <n v="2E-3"/>
    <m/>
    <n v="8.1700000000000009E-2"/>
    <s v=""/>
    <n v="0"/>
    <n v="0"/>
  </r>
  <r>
    <n v="91728"/>
    <n v="4"/>
    <m/>
    <n v="2041"/>
    <x v="454"/>
    <s v="H"/>
    <n v="18.820516146129485"/>
    <n v="1"/>
    <m/>
    <n v="18.820516146129485"/>
    <s v=""/>
    <n v="0"/>
    <n v="0"/>
  </r>
  <r>
    <n v="91729"/>
    <n v="0"/>
    <s v="PLACA DE AVISO DE POLIESTIRENO 30X40 E 2MM"/>
    <m/>
    <x v="0"/>
    <m/>
    <s v=""/>
    <m/>
    <s v="UN"/>
    <s v=""/>
    <n v="29.155738859423629"/>
    <s v=""/>
    <s v=""/>
  </r>
  <r>
    <n v="91729"/>
    <n v="1"/>
    <m/>
    <n v="61076"/>
    <x v="973"/>
    <s v="UN"/>
    <n v="22.841799999999999"/>
    <n v="1"/>
    <m/>
    <n v="22.841799999999999"/>
    <s v=""/>
    <n v="0"/>
    <n v="0"/>
  </r>
  <r>
    <n v="91729"/>
    <n v="2"/>
    <m/>
    <n v="2099"/>
    <x v="1"/>
    <s v="H"/>
    <n v="12.627877718847255"/>
    <n v="0.5"/>
    <m/>
    <n v="6.3139388594236276"/>
    <s v=""/>
    <n v="0"/>
    <n v="0"/>
  </r>
  <r>
    <n v="91730"/>
    <n v="0"/>
    <s v="BOLSA EM LONA PARA LUVA ISOLANTE"/>
    <m/>
    <x v="0"/>
    <m/>
    <s v=""/>
    <m/>
    <s v="UN"/>
    <s v=""/>
    <n v="26.057500000000001"/>
    <s v=""/>
    <s v=""/>
  </r>
  <r>
    <n v="91730"/>
    <n v="1"/>
    <m/>
    <n v="61043"/>
    <x v="974"/>
    <s v="UN"/>
    <n v="26.057500000000001"/>
    <n v="1"/>
    <m/>
    <n v="26.057500000000001"/>
    <s v=""/>
    <n v="0"/>
    <n v="0"/>
  </r>
  <r>
    <n v="91731"/>
    <n v="0"/>
    <s v="CAIXA DE MADEIRA PARA ARMAZENAMENTO DE LUVA ISOLANTE"/>
    <m/>
    <x v="0"/>
    <m/>
    <s v=""/>
    <m/>
    <s v="UN"/>
    <s v=""/>
    <n v="27.852499999999999"/>
    <s v=""/>
    <s v=""/>
  </r>
  <r>
    <n v="91731"/>
    <n v="1"/>
    <m/>
    <n v="61084"/>
    <x v="975"/>
    <s v="UN"/>
    <n v="27.852499999999999"/>
    <n v="1"/>
    <m/>
    <n v="27.852499999999999"/>
    <s v=""/>
    <n v="0"/>
    <n v="0"/>
  </r>
  <r>
    <n v="91732"/>
    <n v="0"/>
    <s v="TRANSFORMADOR DE CORRENTE PARA PROTEÇÃO RELAÇÃO 50:5A"/>
    <m/>
    <x v="0"/>
    <m/>
    <s v=""/>
    <m/>
    <s v="UN"/>
    <s v=""/>
    <n v="616.72474020444554"/>
    <s v=""/>
    <s v=""/>
  </r>
  <r>
    <n v="91732"/>
    <n v="1"/>
    <m/>
    <n v="2044"/>
    <x v="460"/>
    <s v="H"/>
    <n v="13.596734305430379"/>
    <n v="2"/>
    <m/>
    <n v="27.193468610860759"/>
    <s v=""/>
    <n v="0"/>
    <n v="0"/>
  </r>
  <r>
    <n v="91732"/>
    <n v="2"/>
    <m/>
    <n v="61100"/>
    <x v="976"/>
    <s v="UN"/>
    <n v="560.15049999999997"/>
    <n v="1"/>
    <m/>
    <n v="560.15049999999997"/>
    <s v=""/>
    <n v="0"/>
    <n v="0"/>
  </r>
  <r>
    <n v="91732"/>
    <n v="3"/>
    <m/>
    <n v="1037"/>
    <x v="534"/>
    <s v="H"/>
    <n v="35.200851491517405"/>
    <n v="0.3"/>
    <m/>
    <n v="10.560255447455221"/>
    <s v=""/>
    <n v="0"/>
    <n v="0"/>
  </r>
  <r>
    <n v="91732"/>
    <n v="4"/>
    <m/>
    <n v="2041"/>
    <x v="454"/>
    <s v="H"/>
    <n v="18.820516146129485"/>
    <n v="1"/>
    <m/>
    <n v="18.820516146129485"/>
    <s v=""/>
    <n v="0"/>
    <n v="0"/>
  </r>
  <r>
    <n v="91733"/>
    <n v="0"/>
    <s v="TRANSFORMADOR DE CORRENTE PARA PROTEÇÃO RELAÇÃO 75:5A"/>
    <m/>
    <x v="0"/>
    <m/>
    <s v=""/>
    <m/>
    <s v="UN"/>
    <s v=""/>
    <n v="650.97474020444542"/>
    <s v=""/>
    <s v=""/>
  </r>
  <r>
    <n v="91733"/>
    <n v="1"/>
    <m/>
    <n v="2044"/>
    <x v="460"/>
    <s v="H"/>
    <n v="13.596734305430379"/>
    <n v="2"/>
    <m/>
    <n v="27.193468610860759"/>
    <s v=""/>
    <n v="0"/>
    <n v="0"/>
  </r>
  <r>
    <n v="91733"/>
    <n v="2"/>
    <m/>
    <n v="2041"/>
    <x v="454"/>
    <s v="H"/>
    <n v="18.820516146129485"/>
    <n v="1"/>
    <m/>
    <n v="18.820516146129485"/>
    <s v=""/>
    <n v="0"/>
    <n v="0"/>
  </r>
  <r>
    <n v="91733"/>
    <n v="3"/>
    <m/>
    <n v="1037"/>
    <x v="534"/>
    <s v="H"/>
    <n v="35.200851491517405"/>
    <n v="0.3"/>
    <m/>
    <n v="10.560255447455221"/>
    <s v=""/>
    <n v="0"/>
    <n v="0"/>
  </r>
  <r>
    <n v="91733"/>
    <n v="4"/>
    <m/>
    <n v="61101"/>
    <x v="977"/>
    <s v="UN"/>
    <n v="594.40049999999997"/>
    <n v="1"/>
    <m/>
    <n v="594.40049999999997"/>
    <s v=""/>
    <n v="0"/>
    <n v="0"/>
  </r>
  <r>
    <n v="91734"/>
    <n v="0"/>
    <s v="TRANSFORMADOR DE CORRENTE PARA PROTEÇÃO RELAÇÃO 100:5A"/>
    <m/>
    <x v="0"/>
    <m/>
    <s v=""/>
    <m/>
    <s v="UN"/>
    <s v=""/>
    <n v="616.72474020444542"/>
    <s v=""/>
    <s v=""/>
  </r>
  <r>
    <n v="91734"/>
    <n v="1"/>
    <m/>
    <n v="2041"/>
    <x v="454"/>
    <s v="H"/>
    <n v="18.820516146129485"/>
    <n v="1"/>
    <m/>
    <n v="18.820516146129485"/>
    <s v=""/>
    <n v="0"/>
    <n v="0"/>
  </r>
  <r>
    <n v="91734"/>
    <n v="2"/>
    <m/>
    <n v="2044"/>
    <x v="460"/>
    <s v="H"/>
    <n v="13.596734305430379"/>
    <n v="2"/>
    <m/>
    <n v="27.193468610860759"/>
    <s v=""/>
    <n v="0"/>
    <n v="0"/>
  </r>
  <r>
    <n v="91734"/>
    <n v="3"/>
    <m/>
    <n v="1037"/>
    <x v="534"/>
    <s v="H"/>
    <n v="35.200851491517405"/>
    <n v="0.3"/>
    <m/>
    <n v="10.560255447455221"/>
    <s v=""/>
    <n v="0"/>
    <n v="0"/>
  </r>
  <r>
    <n v="91734"/>
    <n v="4"/>
    <m/>
    <n v="61102"/>
    <x v="978"/>
    <s v="UN"/>
    <n v="560.15049999999997"/>
    <n v="1"/>
    <m/>
    <n v="560.15049999999997"/>
    <s v=""/>
    <n v="0"/>
    <n v="0"/>
  </r>
  <r>
    <n v="92010"/>
    <n v="0"/>
    <s v="LC.02 - ILUMINAÇÃO DE QUADRA COM POSTE CONCRETO TUBULAR H LIV.=10M COM 3 PROJETORES VAPOR MERCÚRIO 400W"/>
    <m/>
    <x v="0"/>
    <m/>
    <s v=""/>
    <m/>
    <s v="CJ"/>
    <s v=""/>
    <n v="2878.5538604257099"/>
    <s v=""/>
    <s v=""/>
  </r>
  <r>
    <n v="92010"/>
    <n v="1"/>
    <m/>
    <n v="11070"/>
    <x v="51"/>
    <s v="M"/>
    <n v="4.1189999999999998"/>
    <n v="1"/>
    <m/>
    <n v="4.1189999999999998"/>
    <s v=""/>
    <n v="0"/>
    <n v="0"/>
  </r>
  <r>
    <n v="92010"/>
    <n v="2"/>
    <m/>
    <n v="2099"/>
    <x v="1"/>
    <s v="H"/>
    <n v="12.627877718847255"/>
    <n v="2.46"/>
    <m/>
    <n v="31.064579188364249"/>
    <s v=""/>
    <n v="0"/>
    <n v="0"/>
  </r>
  <r>
    <n v="92010"/>
    <n v="3"/>
    <m/>
    <n v="52865"/>
    <x v="564"/>
    <s v="M"/>
    <n v="0.88880000000000003"/>
    <n v="10"/>
    <m/>
    <n v="8.8879999999999999"/>
    <s v=""/>
    <n v="0"/>
    <n v="0"/>
  </r>
  <r>
    <n v="92010"/>
    <n v="4"/>
    <m/>
    <n v="58634"/>
    <x v="979"/>
    <s v="UN"/>
    <n v="777.87860000000001"/>
    <n v="1"/>
    <m/>
    <n v="777.87860000000001"/>
    <s v=""/>
    <n v="0"/>
    <n v="0"/>
  </r>
  <r>
    <n v="92010"/>
    <n v="5"/>
    <m/>
    <n v="54866"/>
    <x v="646"/>
    <s v="UN"/>
    <n v="34.574100000000001"/>
    <n v="1"/>
    <m/>
    <n v="34.574100000000001"/>
    <s v=""/>
    <n v="0"/>
    <n v="0"/>
  </r>
  <r>
    <n v="92010"/>
    <n v="6"/>
    <m/>
    <n v="59001"/>
    <x v="980"/>
    <s v="UN"/>
    <n v="113.23650000000001"/>
    <n v="1"/>
    <m/>
    <n v="113.23650000000001"/>
    <s v=""/>
    <n v="0"/>
    <n v="0"/>
  </r>
  <r>
    <n v="92010"/>
    <n v="7"/>
    <m/>
    <n v="2013"/>
    <x v="15"/>
    <s v="H"/>
    <n v="15.756939025755017"/>
    <n v="6"/>
    <m/>
    <n v="94.541634154530101"/>
    <s v=""/>
    <n v="0"/>
    <n v="0"/>
  </r>
  <r>
    <n v="92010"/>
    <n v="8"/>
    <m/>
    <n v="56047"/>
    <x v="774"/>
    <s v="UN"/>
    <n v="51.243299999999998"/>
    <n v="3"/>
    <m/>
    <n v="153.72989999999999"/>
    <s v=""/>
    <n v="0"/>
    <n v="0"/>
  </r>
  <r>
    <n v="92010"/>
    <n v="9"/>
    <m/>
    <n v="10648"/>
    <x v="44"/>
    <s v="M3"/>
    <n v="359.69349999999997"/>
    <n v="5.5E-2"/>
    <m/>
    <n v="19.7831425"/>
    <s v=""/>
    <n v="0"/>
    <n v="0"/>
  </r>
  <r>
    <n v="92010"/>
    <n v="10"/>
    <m/>
    <n v="55675"/>
    <x v="776"/>
    <s v="UN"/>
    <n v="167.61109999999999"/>
    <n v="3"/>
    <m/>
    <n v="502.83330000000001"/>
    <s v=""/>
    <n v="0"/>
    <n v="0"/>
  </r>
  <r>
    <n v="92010"/>
    <n v="11"/>
    <m/>
    <n v="52432"/>
    <x v="538"/>
    <s v="M"/>
    <n v="3.2115999999999998"/>
    <n v="2"/>
    <m/>
    <n v="6.4231999999999996"/>
    <s v=""/>
    <n v="0"/>
    <n v="0"/>
  </r>
  <r>
    <n v="92010"/>
    <n v="12"/>
    <m/>
    <n v="2020"/>
    <x v="22"/>
    <s v="H"/>
    <n v="15.860837164231068"/>
    <n v="3"/>
    <m/>
    <n v="47.5825114926932"/>
    <s v=""/>
    <n v="0"/>
    <n v="0"/>
  </r>
  <r>
    <n v="92010"/>
    <n v="13"/>
    <m/>
    <n v="56441"/>
    <x v="775"/>
    <s v="UN"/>
    <n v="28.350899999999999"/>
    <n v="3"/>
    <m/>
    <n v="85.052700000000002"/>
    <s v=""/>
    <n v="0"/>
    <n v="0"/>
  </r>
  <r>
    <n v="92010"/>
    <n v="14"/>
    <m/>
    <n v="52866"/>
    <x v="565"/>
    <s v="M"/>
    <n v="1.3988"/>
    <n v="40"/>
    <m/>
    <n v="55.951999999999998"/>
    <s v=""/>
    <n v="0"/>
    <n v="0"/>
  </r>
  <r>
    <n v="92010"/>
    <n v="15"/>
    <m/>
    <n v="58005"/>
    <x v="981"/>
    <s v="UN"/>
    <n v="2.1440999999999999"/>
    <n v="6"/>
    <m/>
    <n v="12.864599999999999"/>
    <s v=""/>
    <n v="0"/>
    <n v="0"/>
  </r>
  <r>
    <n v="92010"/>
    <n v="16"/>
    <m/>
    <n v="11021"/>
    <x v="49"/>
    <s v="M2"/>
    <n v="12.2156"/>
    <n v="0.6"/>
    <m/>
    <n v="7.3293599999999994"/>
    <s v=""/>
    <n v="0"/>
    <n v="0"/>
  </r>
  <r>
    <n v="92010"/>
    <n v="17"/>
    <m/>
    <n v="11510"/>
    <x v="92"/>
    <s v="KG"/>
    <n v="3.2757999999999998"/>
    <n v="8"/>
    <m/>
    <n v="26.206399999999999"/>
    <s v=""/>
    <n v="0"/>
    <n v="0"/>
  </r>
  <r>
    <n v="92010"/>
    <n v="18"/>
    <m/>
    <n v="12580"/>
    <x v="42"/>
    <s v="UN"/>
    <n v="0.25140000000000001"/>
    <n v="185"/>
    <m/>
    <n v="46.509"/>
    <s v=""/>
    <n v="0"/>
    <n v="0"/>
  </r>
  <r>
    <n v="92010"/>
    <n v="19"/>
    <m/>
    <n v="2044"/>
    <x v="460"/>
    <s v="H"/>
    <n v="13.596734305430379"/>
    <n v="28"/>
    <m/>
    <n v="380.70856055205064"/>
    <s v=""/>
    <n v="0"/>
    <n v="0"/>
  </r>
  <r>
    <n v="92010"/>
    <n v="20"/>
    <m/>
    <n v="2041"/>
    <x v="454"/>
    <s v="H"/>
    <n v="18.820516146129485"/>
    <n v="16"/>
    <m/>
    <n v="301.12825833807176"/>
    <s v=""/>
    <n v="0"/>
    <n v="0"/>
  </r>
  <r>
    <n v="92010"/>
    <n v="21"/>
    <m/>
    <n v="10608"/>
    <x v="50"/>
    <s v="M3"/>
    <n v="238.17070000000001"/>
    <n v="0.70599999999999996"/>
    <m/>
    <n v="168.14851419999999"/>
    <s v=""/>
    <n v="0"/>
    <n v="0"/>
  </r>
  <r>
    <n v="92033"/>
    <n v="0"/>
    <s v="POSTE DE AÇO GALVANIZADO TIPO RETO, FLANGEADO H=5M COM LUMINÁRIA HERMÉTICA EM ALUMÍNIO FUNDIDO PARA LÂMPADA DE VAPOR DE MERCÚRIO DE 250W - COM APROVAÇÃO DE ILUME/ PMSP"/>
    <m/>
    <x v="0"/>
    <m/>
    <s v=""/>
    <m/>
    <s v="UN"/>
    <s v=""/>
    <n v="1273.0626502764092"/>
    <s v=""/>
    <s v=""/>
  </r>
  <r>
    <n v="92033"/>
    <n v="1"/>
    <m/>
    <n v="2020"/>
    <x v="22"/>
    <s v="H"/>
    <n v="15.860837164231068"/>
    <n v="0.75"/>
    <m/>
    <n v="11.8956278731733"/>
    <s v=""/>
    <n v="0"/>
    <n v="0"/>
  </r>
  <r>
    <n v="92033"/>
    <n v="2"/>
    <m/>
    <n v="52865"/>
    <x v="564"/>
    <s v="M"/>
    <n v="0.88880000000000003"/>
    <n v="20"/>
    <m/>
    <n v="17.776"/>
    <s v=""/>
    <n v="0"/>
    <n v="0"/>
  </r>
  <r>
    <n v="92033"/>
    <n v="3"/>
    <m/>
    <n v="52431"/>
    <x v="517"/>
    <s v="M"/>
    <n v="2.5066999999999999"/>
    <n v="2"/>
    <m/>
    <n v="5.0133999999999999"/>
    <s v=""/>
    <n v="0"/>
    <n v="0"/>
  </r>
  <r>
    <n v="92033"/>
    <n v="4"/>
    <m/>
    <n v="2099"/>
    <x v="1"/>
    <s v="H"/>
    <n v="12.627877718847255"/>
    <n v="3.75"/>
    <m/>
    <n v="47.354541445677206"/>
    <s v=""/>
    <n v="0"/>
    <n v="0"/>
  </r>
  <r>
    <n v="92033"/>
    <n v="5"/>
    <m/>
    <n v="56440"/>
    <x v="982"/>
    <s v="UN"/>
    <n v="17.5959"/>
    <n v="1"/>
    <m/>
    <n v="17.5959"/>
    <s v=""/>
    <n v="0"/>
    <n v="0"/>
  </r>
  <r>
    <n v="92033"/>
    <n v="6"/>
    <m/>
    <n v="1037"/>
    <x v="534"/>
    <s v="H"/>
    <n v="35.200851491517405"/>
    <n v="2"/>
    <m/>
    <n v="70.401702983034809"/>
    <s v=""/>
    <n v="0"/>
    <n v="0"/>
  </r>
  <r>
    <n v="92033"/>
    <n v="7"/>
    <m/>
    <n v="10612"/>
    <x v="983"/>
    <s v="M3"/>
    <n v="250.2276"/>
    <n v="0.111"/>
    <m/>
    <n v="27.775263599999999"/>
    <s v=""/>
    <n v="0"/>
    <n v="0"/>
  </r>
  <r>
    <n v="92033"/>
    <n v="8"/>
    <m/>
    <n v="50009"/>
    <x v="984"/>
    <s v="UN"/>
    <n v="355.76339999999999"/>
    <n v="1"/>
    <m/>
    <n v="355.76339999999999"/>
    <s v=""/>
    <n v="0"/>
    <n v="0"/>
  </r>
  <r>
    <n v="92033"/>
    <n v="9"/>
    <m/>
    <n v="2044"/>
    <x v="460"/>
    <s v="H"/>
    <n v="13.596734305430379"/>
    <n v="18"/>
    <m/>
    <n v="244.74121749774682"/>
    <s v=""/>
    <n v="0"/>
    <n v="0"/>
  </r>
  <r>
    <n v="92033"/>
    <n v="10"/>
    <m/>
    <n v="56046"/>
    <x v="985"/>
    <s v="UN"/>
    <n v="40.0503"/>
    <n v="1"/>
    <m/>
    <n v="40.0503"/>
    <s v=""/>
    <n v="0"/>
    <n v="0"/>
  </r>
  <r>
    <n v="92033"/>
    <n v="11"/>
    <m/>
    <n v="54863"/>
    <x v="643"/>
    <s v="UN"/>
    <n v="12.6334"/>
    <n v="1"/>
    <m/>
    <n v="12.6334"/>
    <s v=""/>
    <n v="0"/>
    <n v="0"/>
  </r>
  <r>
    <n v="92033"/>
    <n v="12"/>
    <m/>
    <n v="55661"/>
    <x v="782"/>
    <s v="UN"/>
    <n v="309.1388"/>
    <n v="1"/>
    <m/>
    <n v="309.1388"/>
    <s v=""/>
    <n v="0"/>
    <n v="0"/>
  </r>
  <r>
    <n v="92033"/>
    <n v="13"/>
    <m/>
    <n v="2041"/>
    <x v="454"/>
    <s v="H"/>
    <n v="18.820516146129485"/>
    <n v="6"/>
    <m/>
    <n v="112.92309687677691"/>
    <s v=""/>
    <n v="0"/>
    <n v="0"/>
  </r>
  <r>
    <n v="92034"/>
    <n v="0"/>
    <s v="POSTE DE AÇO GALVANIZADO TIPO RETO, FLANGEADO H=7M COM LUMINÁRIA HERMÉTICA EM ALUMÍNIO FUNDIDO PARA LÂMPADA DE VAPOR DE MERCÚRIO DE 250W - COM APROVAÇÃO DE ILUME/ PMSP"/>
    <m/>
    <x v="0"/>
    <m/>
    <s v=""/>
    <m/>
    <s v="UN"/>
    <s v=""/>
    <n v="1476.9626502764092"/>
    <s v=""/>
    <s v=""/>
  </r>
  <r>
    <n v="92034"/>
    <n v="1"/>
    <m/>
    <n v="1037"/>
    <x v="534"/>
    <s v="H"/>
    <n v="35.200851491517405"/>
    <n v="2"/>
    <m/>
    <n v="70.401702983034809"/>
    <s v=""/>
    <n v="0"/>
    <n v="0"/>
  </r>
  <r>
    <n v="92034"/>
    <n v="2"/>
    <m/>
    <n v="52431"/>
    <x v="517"/>
    <s v="M"/>
    <n v="2.5066999999999999"/>
    <n v="2"/>
    <m/>
    <n v="5.0133999999999999"/>
    <s v=""/>
    <n v="0"/>
    <n v="0"/>
  </r>
  <r>
    <n v="92034"/>
    <n v="3"/>
    <m/>
    <n v="55661"/>
    <x v="782"/>
    <s v="UN"/>
    <n v="309.1388"/>
    <n v="1"/>
    <m/>
    <n v="309.1388"/>
    <s v=""/>
    <n v="0"/>
    <n v="0"/>
  </r>
  <r>
    <n v="92034"/>
    <n v="4"/>
    <m/>
    <n v="56440"/>
    <x v="982"/>
    <s v="UN"/>
    <n v="17.5959"/>
    <n v="1"/>
    <m/>
    <n v="17.5959"/>
    <s v=""/>
    <n v="0"/>
    <n v="0"/>
  </r>
  <r>
    <n v="92034"/>
    <n v="5"/>
    <m/>
    <n v="56046"/>
    <x v="985"/>
    <s v="UN"/>
    <n v="40.0503"/>
    <n v="1"/>
    <m/>
    <n v="40.0503"/>
    <s v=""/>
    <n v="0"/>
    <n v="0"/>
  </r>
  <r>
    <n v="92034"/>
    <n v="6"/>
    <m/>
    <n v="2044"/>
    <x v="460"/>
    <s v="H"/>
    <n v="13.596734305430379"/>
    <n v="18"/>
    <m/>
    <n v="244.74121749774682"/>
    <s v=""/>
    <n v="0"/>
    <n v="0"/>
  </r>
  <r>
    <n v="92034"/>
    <n v="7"/>
    <m/>
    <n v="54863"/>
    <x v="643"/>
    <s v="UN"/>
    <n v="12.6334"/>
    <n v="1"/>
    <m/>
    <n v="12.6334"/>
    <s v=""/>
    <n v="0"/>
    <n v="0"/>
  </r>
  <r>
    <n v="92034"/>
    <n v="8"/>
    <m/>
    <n v="2099"/>
    <x v="1"/>
    <s v="H"/>
    <n v="12.627877718847255"/>
    <n v="3.75"/>
    <m/>
    <n v="47.354541445677206"/>
    <s v=""/>
    <n v="0"/>
    <n v="0"/>
  </r>
  <r>
    <n v="92034"/>
    <n v="9"/>
    <m/>
    <n v="10612"/>
    <x v="983"/>
    <s v="M3"/>
    <n v="250.2276"/>
    <n v="0.111"/>
    <m/>
    <n v="27.775263599999999"/>
    <s v=""/>
    <n v="0"/>
    <n v="0"/>
  </r>
  <r>
    <n v="92034"/>
    <n v="10"/>
    <m/>
    <n v="50008"/>
    <x v="986"/>
    <s v="UN"/>
    <n v="559.66340000000002"/>
    <n v="1"/>
    <m/>
    <n v="559.66340000000002"/>
    <s v=""/>
    <n v="0"/>
    <n v="0"/>
  </r>
  <r>
    <n v="92034"/>
    <n v="11"/>
    <m/>
    <n v="2020"/>
    <x v="22"/>
    <s v="H"/>
    <n v="15.860837164231068"/>
    <n v="0.75"/>
    <m/>
    <n v="11.8956278731733"/>
    <s v=""/>
    <n v="0"/>
    <n v="0"/>
  </r>
  <r>
    <n v="92034"/>
    <n v="12"/>
    <m/>
    <n v="52865"/>
    <x v="564"/>
    <s v="M"/>
    <n v="0.88880000000000003"/>
    <n v="20"/>
    <m/>
    <n v="17.776"/>
    <s v=""/>
    <n v="0"/>
    <n v="0"/>
  </r>
  <r>
    <n v="92034"/>
    <n v="13"/>
    <m/>
    <n v="2041"/>
    <x v="454"/>
    <s v="H"/>
    <n v="18.820516146129485"/>
    <n v="6"/>
    <m/>
    <n v="112.92309687677691"/>
    <s v=""/>
    <n v="0"/>
    <n v="0"/>
  </r>
  <r>
    <n v="95001"/>
    <n v="0"/>
    <s v="REMOÇÃO DE POSTE DE ENTRADA DE ENERGIA EM BAIXA TENSÃO - GALVANIZADO"/>
    <m/>
    <x v="0"/>
    <m/>
    <s v=""/>
    <m/>
    <s v="UN"/>
    <s v=""/>
    <n v="129.66900180623946"/>
    <s v=""/>
    <s v=""/>
  </r>
  <r>
    <n v="95001"/>
    <n v="1"/>
    <m/>
    <n v="2044"/>
    <x v="460"/>
    <s v="H"/>
    <n v="13.596734305430379"/>
    <n v="4"/>
    <m/>
    <n v="54.386937221721517"/>
    <s v=""/>
    <n v="0"/>
    <n v="0"/>
  </r>
  <r>
    <n v="95001"/>
    <n v="2"/>
    <m/>
    <n v="2041"/>
    <x v="454"/>
    <s v="H"/>
    <n v="18.820516146129485"/>
    <n v="4"/>
    <m/>
    <n v="75.28206458451794"/>
    <s v=""/>
    <n v="0"/>
    <n v="0"/>
  </r>
  <r>
    <n v="95002"/>
    <n v="0"/>
    <s v="REMOÇÃO DE POSTE DE ENTRADA DE ENERGIA EM BAIXA TENSÃO - CONCRETO"/>
    <m/>
    <x v="0"/>
    <m/>
    <s v=""/>
    <m/>
    <s v="UN"/>
    <s v=""/>
    <n v="162.08625225779932"/>
    <s v=""/>
    <s v=""/>
  </r>
  <r>
    <n v="95002"/>
    <n v="1"/>
    <m/>
    <n v="2041"/>
    <x v="454"/>
    <s v="H"/>
    <n v="18.820516146129485"/>
    <n v="5"/>
    <m/>
    <n v="94.102580730647418"/>
    <s v=""/>
    <n v="0"/>
    <n v="0"/>
  </r>
  <r>
    <n v="95002"/>
    <n v="2"/>
    <m/>
    <n v="2044"/>
    <x v="460"/>
    <s v="H"/>
    <n v="13.596734305430379"/>
    <n v="5"/>
    <m/>
    <n v="67.983671527151898"/>
    <s v=""/>
    <n v="0"/>
    <n v="0"/>
  </r>
  <r>
    <n v="95003"/>
    <n v="0"/>
    <s v="REMOÇÃO DE CAIXA DE ENTRADA DE ENERGIA EM BAIXA TENSÃO"/>
    <m/>
    <x v="0"/>
    <m/>
    <s v=""/>
    <m/>
    <s v="UN"/>
    <s v=""/>
    <n v="129.66900180623946"/>
    <s v=""/>
    <s v=""/>
  </r>
  <r>
    <n v="95003"/>
    <n v="1"/>
    <m/>
    <n v="2044"/>
    <x v="460"/>
    <s v="H"/>
    <n v="13.596734305430379"/>
    <n v="4"/>
    <m/>
    <n v="54.386937221721517"/>
    <s v=""/>
    <n v="0"/>
    <n v="0"/>
  </r>
  <r>
    <n v="95003"/>
    <n v="2"/>
    <m/>
    <n v="2041"/>
    <x v="454"/>
    <s v="H"/>
    <n v="18.820516146129485"/>
    <n v="4"/>
    <m/>
    <n v="75.28206458451794"/>
    <s v=""/>
    <n v="0"/>
    <n v="0"/>
  </r>
  <r>
    <n v="95004"/>
    <n v="0"/>
    <s v="REMOÇÃO DE ARMAÇÃO TIPO BRAQUETE"/>
    <m/>
    <x v="0"/>
    <m/>
    <s v=""/>
    <m/>
    <s v="UN"/>
    <s v=""/>
    <n v="16.208625225779933"/>
    <s v=""/>
    <s v=""/>
  </r>
  <r>
    <n v="95004"/>
    <n v="1"/>
    <m/>
    <n v="2044"/>
    <x v="460"/>
    <s v="H"/>
    <n v="13.596734305430379"/>
    <n v="0.5"/>
    <m/>
    <n v="6.7983671527151897"/>
    <s v=""/>
    <n v="0"/>
    <n v="0"/>
  </r>
  <r>
    <n v="95004"/>
    <n v="2"/>
    <m/>
    <n v="2041"/>
    <x v="454"/>
    <s v="H"/>
    <n v="18.820516146129485"/>
    <n v="0.5"/>
    <m/>
    <n v="9.4102580730647425"/>
    <s v=""/>
    <n v="0"/>
    <n v="0"/>
  </r>
  <r>
    <n v="95005"/>
    <n v="0"/>
    <s v="REMOÇÃO DE CABEÇOTE TIPO &quot;TELESP&quot;"/>
    <m/>
    <x v="0"/>
    <m/>
    <s v=""/>
    <m/>
    <s v="UN"/>
    <s v=""/>
    <n v="8.1043126128899665"/>
    <s v=""/>
    <s v=""/>
  </r>
  <r>
    <n v="95005"/>
    <n v="1"/>
    <m/>
    <n v="2044"/>
    <x v="460"/>
    <s v="H"/>
    <n v="13.596734305430379"/>
    <n v="0.25"/>
    <m/>
    <n v="3.3991835763575948"/>
    <s v=""/>
    <n v="0"/>
    <n v="0"/>
  </r>
  <r>
    <n v="95005"/>
    <n v="2"/>
    <m/>
    <n v="2041"/>
    <x v="454"/>
    <s v="H"/>
    <n v="18.820516146129485"/>
    <n v="0.25"/>
    <m/>
    <n v="4.7051290365323712"/>
    <s v=""/>
    <n v="0"/>
    <n v="0"/>
  </r>
  <r>
    <n v="95006"/>
    <n v="0"/>
    <s v="REMOÇÃO DE CAIXA DE ENTRADA DE TELEFONE TIPO &quot;TELESP&quot;"/>
    <m/>
    <x v="0"/>
    <m/>
    <s v=""/>
    <m/>
    <s v="UN"/>
    <s v=""/>
    <n v="64.834500903119732"/>
    <s v=""/>
    <s v=""/>
  </r>
  <r>
    <n v="95006"/>
    <n v="1"/>
    <m/>
    <n v="2044"/>
    <x v="460"/>
    <s v="H"/>
    <n v="13.596734305430379"/>
    <n v="2"/>
    <m/>
    <n v="27.193468610860759"/>
    <s v=""/>
    <n v="0"/>
    <n v="0"/>
  </r>
  <r>
    <n v="95006"/>
    <n v="2"/>
    <m/>
    <n v="2041"/>
    <x v="454"/>
    <s v="H"/>
    <n v="18.820516146129485"/>
    <n v="2"/>
    <m/>
    <n v="37.64103229225897"/>
    <s v=""/>
    <n v="0"/>
    <n v="0"/>
  </r>
  <r>
    <n v="95009"/>
    <n v="0"/>
    <s v="REMOÇÃO DE PERFILADOS"/>
    <m/>
    <x v="0"/>
    <m/>
    <s v=""/>
    <m/>
    <s v="M"/>
    <s v=""/>
    <n v="12.966900180623947"/>
    <s v=""/>
    <s v=""/>
  </r>
  <r>
    <n v="95009"/>
    <n v="1"/>
    <m/>
    <n v="2041"/>
    <x v="454"/>
    <s v="H"/>
    <n v="18.820516146129485"/>
    <n v="0.4"/>
    <m/>
    <n v="7.5282064584517947"/>
    <s v=""/>
    <n v="0"/>
    <n v="0"/>
  </r>
  <r>
    <n v="95009"/>
    <n v="2"/>
    <m/>
    <n v="2044"/>
    <x v="460"/>
    <s v="H"/>
    <n v="13.596734305430379"/>
    <n v="0.4"/>
    <m/>
    <n v="5.4386937221721521"/>
    <s v=""/>
    <n v="0"/>
    <n v="0"/>
  </r>
  <r>
    <n v="95010"/>
    <n v="0"/>
    <s v="REMOÇÃO DE ELETRODUTOS EMBUTIDOS - ATÉ 2&quot;"/>
    <m/>
    <x v="0"/>
    <m/>
    <s v=""/>
    <m/>
    <s v="M"/>
    <s v=""/>
    <n v="16.208625225779933"/>
    <s v=""/>
    <s v=""/>
  </r>
  <r>
    <n v="95010"/>
    <n v="1"/>
    <m/>
    <n v="2041"/>
    <x v="454"/>
    <s v="H"/>
    <n v="18.820516146129485"/>
    <n v="0.5"/>
    <m/>
    <n v="9.4102580730647425"/>
    <s v=""/>
    <n v="0"/>
    <n v="0"/>
  </r>
  <r>
    <n v="95010"/>
    <n v="2"/>
    <m/>
    <n v="2044"/>
    <x v="460"/>
    <s v="H"/>
    <n v="13.596734305430379"/>
    <n v="0.5"/>
    <m/>
    <n v="6.7983671527151897"/>
    <s v=""/>
    <n v="0"/>
    <n v="0"/>
  </r>
  <r>
    <n v="95011"/>
    <n v="0"/>
    <s v="REMOÇÃO DE ELETRODUTOS EMBUTIDOS - ACIMA DE 2&quot;"/>
    <m/>
    <x v="0"/>
    <m/>
    <s v=""/>
    <m/>
    <s v="M"/>
    <s v=""/>
    <n v="32.417250451559866"/>
    <s v=""/>
    <s v=""/>
  </r>
  <r>
    <n v="95011"/>
    <n v="1"/>
    <m/>
    <n v="2041"/>
    <x v="454"/>
    <s v="H"/>
    <n v="18.820516146129485"/>
    <n v="1"/>
    <m/>
    <n v="18.820516146129485"/>
    <s v=""/>
    <n v="0"/>
    <n v="0"/>
  </r>
  <r>
    <n v="95011"/>
    <n v="2"/>
    <m/>
    <n v="2044"/>
    <x v="460"/>
    <s v="H"/>
    <n v="13.596734305430379"/>
    <n v="1"/>
    <m/>
    <n v="13.596734305430379"/>
    <s v=""/>
    <n v="0"/>
    <n v="0"/>
  </r>
  <r>
    <n v="95012"/>
    <n v="0"/>
    <s v="REMOÇÃO DE ELETRODUTOS APARENTES - ATÉ 2&quot;"/>
    <m/>
    <x v="0"/>
    <m/>
    <s v=""/>
    <m/>
    <s v="M"/>
    <s v=""/>
    <n v="8.1043126128899665"/>
    <s v=""/>
    <s v=""/>
  </r>
  <r>
    <n v="95012"/>
    <n v="1"/>
    <m/>
    <n v="2041"/>
    <x v="454"/>
    <s v="H"/>
    <n v="18.820516146129485"/>
    <n v="0.25"/>
    <m/>
    <n v="4.7051290365323712"/>
    <s v=""/>
    <n v="0"/>
    <n v="0"/>
  </r>
  <r>
    <n v="95012"/>
    <n v="2"/>
    <m/>
    <n v="2044"/>
    <x v="460"/>
    <s v="H"/>
    <n v="13.596734305430379"/>
    <n v="0.25"/>
    <m/>
    <n v="3.3991835763575948"/>
    <s v=""/>
    <n v="0"/>
    <n v="0"/>
  </r>
  <r>
    <n v="95013"/>
    <n v="0"/>
    <s v="REMOÇÃO DE ELETRODUTOS APARENTES - ACIMA DE 2&quot;"/>
    <m/>
    <x v="0"/>
    <m/>
    <s v=""/>
    <m/>
    <s v="M"/>
    <s v=""/>
    <n v="16.208625225779933"/>
    <s v=""/>
    <s v=""/>
  </r>
  <r>
    <n v="95013"/>
    <n v="1"/>
    <m/>
    <n v="2044"/>
    <x v="460"/>
    <s v="H"/>
    <n v="13.596734305430379"/>
    <n v="0.5"/>
    <m/>
    <n v="6.7983671527151897"/>
    <s v=""/>
    <n v="0"/>
    <n v="0"/>
  </r>
  <r>
    <n v="95013"/>
    <n v="2"/>
    <m/>
    <n v="2041"/>
    <x v="454"/>
    <s v="H"/>
    <n v="18.820516146129485"/>
    <n v="0.5"/>
    <m/>
    <n v="9.4102580730647425"/>
    <s v=""/>
    <n v="0"/>
    <n v="0"/>
  </r>
  <r>
    <n v="95014"/>
    <n v="0"/>
    <s v="REMOÇÃO DE CABO EMBUTIDO - ATÉ 16MM2"/>
    <m/>
    <x v="0"/>
    <m/>
    <s v=""/>
    <m/>
    <s v="M"/>
    <s v=""/>
    <n v="1.6208625225779933"/>
    <s v=""/>
    <s v=""/>
  </r>
  <r>
    <n v="95014"/>
    <n v="1"/>
    <m/>
    <n v="2044"/>
    <x v="460"/>
    <s v="H"/>
    <n v="13.596734305430379"/>
    <n v="0.05"/>
    <m/>
    <n v="0.67983671527151901"/>
    <s v=""/>
    <n v="0"/>
    <n v="0"/>
  </r>
  <r>
    <n v="95014"/>
    <n v="2"/>
    <m/>
    <n v="2041"/>
    <x v="454"/>
    <s v="H"/>
    <n v="18.820516146129485"/>
    <n v="0.05"/>
    <m/>
    <n v="0.94102580730647434"/>
    <s v=""/>
    <n v="0"/>
    <n v="0"/>
  </r>
  <r>
    <n v="95015"/>
    <n v="0"/>
    <s v="REMOÇÃO DE CABO EMBUTIDO - ACIMA DE 16MM2"/>
    <m/>
    <x v="0"/>
    <m/>
    <s v=""/>
    <m/>
    <s v="M"/>
    <s v=""/>
    <n v="3.2417250451559867"/>
    <s v=""/>
    <s v=""/>
  </r>
  <r>
    <n v="95015"/>
    <n v="1"/>
    <m/>
    <n v="2041"/>
    <x v="454"/>
    <s v="H"/>
    <n v="18.820516146129485"/>
    <n v="0.1"/>
    <m/>
    <n v="1.8820516146129487"/>
    <s v=""/>
    <n v="0"/>
    <n v="0"/>
  </r>
  <r>
    <n v="95015"/>
    <n v="2"/>
    <m/>
    <n v="2044"/>
    <x v="460"/>
    <s v="H"/>
    <n v="13.596734305430379"/>
    <n v="0.1"/>
    <m/>
    <n v="1.359673430543038"/>
    <s v=""/>
    <n v="0"/>
    <n v="0"/>
  </r>
  <r>
    <n v="95016"/>
    <n v="0"/>
    <s v="REMOÇÃO DE CABO APARENTE - ATÉ 16MM2"/>
    <m/>
    <x v="0"/>
    <m/>
    <s v=""/>
    <m/>
    <s v="M"/>
    <s v=""/>
    <n v="1.9450350270935917"/>
    <s v=""/>
    <s v=""/>
  </r>
  <r>
    <n v="95016"/>
    <n v="1"/>
    <m/>
    <n v="2041"/>
    <x v="454"/>
    <s v="H"/>
    <n v="18.820516146129485"/>
    <n v="0.06"/>
    <m/>
    <n v="1.1292309687677691"/>
    <s v=""/>
    <n v="0"/>
    <n v="0"/>
  </r>
  <r>
    <n v="95016"/>
    <n v="2"/>
    <m/>
    <n v="2044"/>
    <x v="460"/>
    <s v="H"/>
    <n v="13.596734305430379"/>
    <n v="0.06"/>
    <m/>
    <n v="0.8158040583258227"/>
    <s v=""/>
    <n v="0"/>
    <n v="0"/>
  </r>
  <r>
    <n v="95017"/>
    <n v="0"/>
    <s v="REMOÇÃO DE CABO APARENTE - ACIMA DE 16MM2"/>
    <m/>
    <x v="0"/>
    <m/>
    <s v=""/>
    <m/>
    <s v="M"/>
    <s v=""/>
    <n v="3.8900700541871833"/>
    <s v=""/>
    <s v=""/>
  </r>
  <r>
    <n v="95017"/>
    <n v="1"/>
    <m/>
    <n v="2041"/>
    <x v="454"/>
    <s v="H"/>
    <n v="18.820516146129485"/>
    <n v="0.12"/>
    <m/>
    <n v="2.2584619375355381"/>
    <s v=""/>
    <n v="0"/>
    <n v="0"/>
  </r>
  <r>
    <n v="95017"/>
    <n v="2"/>
    <m/>
    <n v="2044"/>
    <x v="460"/>
    <s v="H"/>
    <n v="13.596734305430379"/>
    <n v="0.12"/>
    <m/>
    <n v="1.6316081166516454"/>
    <s v=""/>
    <n v="0"/>
    <n v="0"/>
  </r>
  <r>
    <n v="95018"/>
    <n v="0"/>
    <s v="REMOÇÃO DE TERMINAIS OU CONECTORES DE PRESSÃO PARA CABOS"/>
    <m/>
    <x v="0"/>
    <m/>
    <s v=""/>
    <m/>
    <s v="UN"/>
    <s v=""/>
    <n v="6.4834500903119734"/>
    <s v=""/>
    <s v=""/>
  </r>
  <r>
    <n v="95018"/>
    <n v="1"/>
    <m/>
    <n v="2044"/>
    <x v="460"/>
    <s v="H"/>
    <n v="13.596734305430379"/>
    <n v="0.2"/>
    <m/>
    <n v="2.719346861086076"/>
    <s v=""/>
    <n v="0"/>
    <n v="0"/>
  </r>
  <r>
    <n v="95018"/>
    <n v="2"/>
    <m/>
    <n v="2041"/>
    <x v="454"/>
    <s v="H"/>
    <n v="18.820516146129485"/>
    <n v="0.2"/>
    <m/>
    <n v="3.7641032292258974"/>
    <s v=""/>
    <n v="0"/>
    <n v="0"/>
  </r>
  <r>
    <n v="95020"/>
    <n v="0"/>
    <s v="REMOÇÃO DE SUPORTE-ISOLADOR TIPO ROLDANA"/>
    <m/>
    <x v="0"/>
    <m/>
    <s v=""/>
    <m/>
    <s v="UN"/>
    <s v=""/>
    <n v="6.4834500903119734"/>
    <s v=""/>
    <s v=""/>
  </r>
  <r>
    <n v="95020"/>
    <n v="1"/>
    <m/>
    <n v="2041"/>
    <x v="454"/>
    <s v="H"/>
    <n v="18.820516146129485"/>
    <n v="0.2"/>
    <m/>
    <n v="3.7641032292258974"/>
    <s v=""/>
    <n v="0"/>
    <n v="0"/>
  </r>
  <r>
    <n v="95020"/>
    <n v="2"/>
    <m/>
    <n v="2044"/>
    <x v="460"/>
    <s v="H"/>
    <n v="13.596734305430379"/>
    <n v="0.2"/>
    <m/>
    <n v="2.719346861086076"/>
    <s v=""/>
    <n v="0"/>
    <n v="0"/>
  </r>
  <r>
    <n v="95111"/>
    <n v="0"/>
    <s v="REMOÇÃO DE ISOLADORES EM QUADROS ELÉTRICOS"/>
    <m/>
    <x v="0"/>
    <m/>
    <s v=""/>
    <m/>
    <s v="UN"/>
    <s v=""/>
    <n v="6.4834500903119734"/>
    <s v=""/>
    <s v=""/>
  </r>
  <r>
    <n v="95111"/>
    <n v="1"/>
    <m/>
    <n v="2044"/>
    <x v="460"/>
    <s v="H"/>
    <n v="13.596734305430379"/>
    <n v="0.2"/>
    <m/>
    <n v="2.719346861086076"/>
    <s v=""/>
    <n v="0"/>
    <n v="0"/>
  </r>
  <r>
    <n v="95111"/>
    <n v="2"/>
    <m/>
    <n v="2041"/>
    <x v="454"/>
    <s v="H"/>
    <n v="18.820516146129485"/>
    <n v="0.2"/>
    <m/>
    <n v="3.7641032292258974"/>
    <s v=""/>
    <n v="0"/>
    <n v="0"/>
  </r>
  <r>
    <n v="95115"/>
    <n v="0"/>
    <s v="REMOÇÃO DE DISJUNTOR AUTOMÁTICO UNIPOLAR ATÉ 50A"/>
    <m/>
    <x v="0"/>
    <m/>
    <s v=""/>
    <m/>
    <s v="UN"/>
    <s v=""/>
    <n v="9.7251751354679588"/>
    <s v=""/>
    <s v=""/>
  </r>
  <r>
    <n v="95115"/>
    <n v="1"/>
    <m/>
    <n v="2044"/>
    <x v="460"/>
    <s v="H"/>
    <n v="13.596734305430379"/>
    <n v="0.3"/>
    <m/>
    <n v="4.0790202916291136"/>
    <s v=""/>
    <n v="0"/>
    <n v="0"/>
  </r>
  <r>
    <n v="95115"/>
    <n v="2"/>
    <m/>
    <n v="2041"/>
    <x v="454"/>
    <s v="H"/>
    <n v="18.820516146129485"/>
    <n v="0.3"/>
    <m/>
    <n v="5.6461548438388451"/>
    <s v=""/>
    <n v="0"/>
    <n v="0"/>
  </r>
  <r>
    <n v="95116"/>
    <n v="0"/>
    <s v="REMOÇÃO DE DISJUNTOR AUTOMÁTICO BIPOLAR ATÉ 50A"/>
    <m/>
    <x v="0"/>
    <m/>
    <s v=""/>
    <m/>
    <s v="UN"/>
    <s v=""/>
    <n v="22.692075316091902"/>
    <s v=""/>
    <s v=""/>
  </r>
  <r>
    <n v="95116"/>
    <n v="1"/>
    <m/>
    <n v="2041"/>
    <x v="454"/>
    <s v="H"/>
    <n v="18.820516146129485"/>
    <n v="0.7"/>
    <m/>
    <n v="13.174361302290638"/>
    <s v=""/>
    <n v="0"/>
    <n v="0"/>
  </r>
  <r>
    <n v="95116"/>
    <n v="2"/>
    <m/>
    <n v="2044"/>
    <x v="460"/>
    <s v="H"/>
    <n v="13.596734305430379"/>
    <n v="0.7"/>
    <m/>
    <n v="9.5177140138012657"/>
    <s v=""/>
    <n v="0"/>
    <n v="0"/>
  </r>
  <r>
    <n v="95117"/>
    <n v="0"/>
    <s v="REMOÇÃO DE DISJUNTOR AUTOMÁTICO TRIPOLAR ATÉ 50A"/>
    <m/>
    <x v="0"/>
    <m/>
    <s v=""/>
    <m/>
    <s v="UN"/>
    <s v=""/>
    <n v="42.14242558702783"/>
    <s v=""/>
    <s v=""/>
  </r>
  <r>
    <n v="95117"/>
    <n v="1"/>
    <m/>
    <n v="2044"/>
    <x v="460"/>
    <s v="H"/>
    <n v="13.596734305430379"/>
    <n v="1.3"/>
    <m/>
    <n v="17.675754597059495"/>
    <s v=""/>
    <n v="0"/>
    <n v="0"/>
  </r>
  <r>
    <n v="95117"/>
    <n v="2"/>
    <m/>
    <n v="2041"/>
    <x v="454"/>
    <s v="H"/>
    <n v="18.820516146129485"/>
    <n v="1.3"/>
    <m/>
    <n v="24.466670989968332"/>
    <s v=""/>
    <n v="0"/>
    <n v="0"/>
  </r>
  <r>
    <n v="95125"/>
    <n v="0"/>
    <s v="REMOÇÃO DE CAIXA PARA FUSÍVEL OU TOMADA, INSTALADA EM PERFILADOS"/>
    <m/>
    <x v="0"/>
    <m/>
    <s v=""/>
    <m/>
    <s v="UN"/>
    <s v=""/>
    <n v="16.208625225779933"/>
    <s v=""/>
    <s v=""/>
  </r>
  <r>
    <n v="95125"/>
    <n v="1"/>
    <m/>
    <n v="2041"/>
    <x v="454"/>
    <s v="H"/>
    <n v="18.820516146129485"/>
    <n v="0.5"/>
    <m/>
    <n v="9.4102580730647425"/>
    <s v=""/>
    <n v="0"/>
    <n v="0"/>
  </r>
  <r>
    <n v="95125"/>
    <n v="2"/>
    <m/>
    <n v="2044"/>
    <x v="460"/>
    <s v="H"/>
    <n v="13.596734305430379"/>
    <n v="0.5"/>
    <m/>
    <n v="6.7983671527151897"/>
    <s v=""/>
    <n v="0"/>
    <n v="0"/>
  </r>
  <r>
    <n v="95126"/>
    <n v="0"/>
    <s v="REMOÇÃO DE QUADRO DE DISTRIBUIÇÃO OU CAIXA DE PASSAGEM"/>
    <m/>
    <x v="0"/>
    <m/>
    <s v=""/>
    <m/>
    <s v="UN"/>
    <s v=""/>
    <n v="32.417250451559866"/>
    <s v=""/>
    <s v=""/>
  </r>
  <r>
    <n v="95126"/>
    <n v="1"/>
    <m/>
    <n v="2041"/>
    <x v="454"/>
    <s v="H"/>
    <n v="18.820516146129485"/>
    <n v="1"/>
    <m/>
    <n v="18.820516146129485"/>
    <s v=""/>
    <n v="0"/>
    <n v="0"/>
  </r>
  <r>
    <n v="95126"/>
    <n v="2"/>
    <m/>
    <n v="2044"/>
    <x v="460"/>
    <s v="H"/>
    <n v="13.596734305430379"/>
    <n v="1"/>
    <m/>
    <n v="13.596734305430379"/>
    <s v=""/>
    <n v="0"/>
    <n v="0"/>
  </r>
  <r>
    <n v="95127"/>
    <n v="0"/>
    <s v="REMOÇÃO DE FUNDO DE QUADRO DE DISTRIBUIÇÃO OU CAIXA DE PASSAGEM"/>
    <m/>
    <x v="0"/>
    <m/>
    <s v=""/>
    <m/>
    <s v="M2"/>
    <s v=""/>
    <n v="32.417250451559866"/>
    <s v=""/>
    <s v=""/>
  </r>
  <r>
    <n v="95127"/>
    <n v="1"/>
    <m/>
    <n v="2041"/>
    <x v="454"/>
    <s v="H"/>
    <n v="18.820516146129485"/>
    <n v="1"/>
    <m/>
    <n v="18.820516146129485"/>
    <s v=""/>
    <n v="0"/>
    <n v="0"/>
  </r>
  <r>
    <n v="95127"/>
    <n v="2"/>
    <m/>
    <n v="2044"/>
    <x v="460"/>
    <s v="H"/>
    <n v="13.596734305430379"/>
    <n v="1"/>
    <m/>
    <n v="13.596734305430379"/>
    <s v=""/>
    <n v="0"/>
    <n v="0"/>
  </r>
  <r>
    <n v="95129"/>
    <n v="0"/>
    <s v="REMOÇÃO DE TAMPA DE QUADRO DE DISTRIBUIÇÃO OU CAIXA DE PASSAGEM"/>
    <m/>
    <x v="0"/>
    <m/>
    <s v=""/>
    <m/>
    <s v="M2"/>
    <s v=""/>
    <n v="32.417250451559866"/>
    <s v=""/>
    <s v=""/>
  </r>
  <r>
    <n v="95129"/>
    <n v="1"/>
    <m/>
    <n v="2044"/>
    <x v="460"/>
    <s v="H"/>
    <n v="13.596734305430379"/>
    <n v="1"/>
    <m/>
    <n v="13.596734305430379"/>
    <s v=""/>
    <n v="0"/>
    <n v="0"/>
  </r>
  <r>
    <n v="95129"/>
    <n v="2"/>
    <m/>
    <n v="2041"/>
    <x v="454"/>
    <s v="H"/>
    <n v="18.820516146129485"/>
    <n v="1"/>
    <m/>
    <n v="18.820516146129485"/>
    <s v=""/>
    <n v="0"/>
    <n v="0"/>
  </r>
  <r>
    <n v="95130"/>
    <n v="0"/>
    <s v="REMOÇÃO DE FECHADURA DE QUADRO DE DISTRIBUIÇÃO OU CAIXA DE PASSAGEM"/>
    <m/>
    <x v="0"/>
    <m/>
    <s v=""/>
    <m/>
    <s v="UN"/>
    <s v=""/>
    <n v="6.4834500903119734"/>
    <s v=""/>
    <s v=""/>
  </r>
  <r>
    <n v="95130"/>
    <n v="1"/>
    <m/>
    <n v="2044"/>
    <x v="460"/>
    <s v="H"/>
    <n v="13.596734305430379"/>
    <n v="0.2"/>
    <m/>
    <n v="2.719346861086076"/>
    <s v=""/>
    <n v="0"/>
    <n v="0"/>
  </r>
  <r>
    <n v="95130"/>
    <n v="2"/>
    <m/>
    <n v="2041"/>
    <x v="454"/>
    <s v="H"/>
    <n v="18.820516146129485"/>
    <n v="0.2"/>
    <m/>
    <n v="3.7641032292258974"/>
    <s v=""/>
    <n v="0"/>
    <n v="0"/>
  </r>
  <r>
    <n v="95132"/>
    <n v="0"/>
    <s v="REMOÇÃO DE DISJUNTOR AUTOMÁTICO TIPO &quot;QUICK-LAG&quot;"/>
    <m/>
    <x v="0"/>
    <m/>
    <s v=""/>
    <m/>
    <s v="UN"/>
    <s v=""/>
    <n v="8.1043126128899665"/>
    <s v=""/>
    <s v=""/>
  </r>
  <r>
    <n v="95132"/>
    <n v="1"/>
    <m/>
    <n v="2044"/>
    <x v="460"/>
    <s v="H"/>
    <n v="13.596734305430379"/>
    <n v="0.25"/>
    <m/>
    <n v="3.3991835763575948"/>
    <s v=""/>
    <n v="0"/>
    <n v="0"/>
  </r>
  <r>
    <n v="95132"/>
    <n v="2"/>
    <m/>
    <n v="2041"/>
    <x v="454"/>
    <s v="H"/>
    <n v="18.820516146129485"/>
    <n v="0.25"/>
    <m/>
    <n v="4.7051290365323712"/>
    <s v=""/>
    <n v="0"/>
    <n v="0"/>
  </r>
  <r>
    <n v="95134"/>
    <n v="0"/>
    <s v="REMOÇÃO DE BASE EM CHAPA DE FERRO PARA DISJUNTOR TIPO &quot;QUICK-LAG&quot;"/>
    <m/>
    <x v="0"/>
    <m/>
    <s v=""/>
    <m/>
    <s v="UN"/>
    <s v=""/>
    <n v="8.1043126128899665"/>
    <s v=""/>
    <s v=""/>
  </r>
  <r>
    <n v="95134"/>
    <n v="1"/>
    <m/>
    <n v="2044"/>
    <x v="460"/>
    <s v="H"/>
    <n v="13.596734305430379"/>
    <n v="0.25"/>
    <m/>
    <n v="3.3991835763575948"/>
    <s v=""/>
    <n v="0"/>
    <n v="0"/>
  </r>
  <r>
    <n v="95134"/>
    <n v="2"/>
    <m/>
    <n v="2041"/>
    <x v="454"/>
    <s v="H"/>
    <n v="18.820516146129485"/>
    <n v="0.25"/>
    <m/>
    <n v="4.7051290365323712"/>
    <s v=""/>
    <n v="0"/>
    <n v="0"/>
  </r>
  <r>
    <n v="95135"/>
    <n v="0"/>
    <s v="REMOÇÃO DE CAPACITOR PARA CORREÇÃO DE FATOR DE POTÊNCIA"/>
    <m/>
    <x v="0"/>
    <m/>
    <s v=""/>
    <m/>
    <s v="UN"/>
    <s v=""/>
    <n v="192.06332190861761"/>
    <s v=""/>
    <s v=""/>
  </r>
  <r>
    <n v="95135"/>
    <n v="1"/>
    <m/>
    <n v="2044"/>
    <x v="460"/>
    <s v="H"/>
    <n v="13.596734305430379"/>
    <n v="6"/>
    <m/>
    <n v="81.580405832582272"/>
    <s v=""/>
    <n v="0"/>
    <n v="0"/>
  </r>
  <r>
    <n v="95135"/>
    <n v="2"/>
    <m/>
    <n v="1037"/>
    <x v="534"/>
    <s v="H"/>
    <n v="35.200851491517405"/>
    <n v="1"/>
    <m/>
    <n v="35.200851491517405"/>
    <s v=""/>
    <n v="0"/>
    <n v="0"/>
  </r>
  <r>
    <n v="95135"/>
    <n v="3"/>
    <m/>
    <n v="2041"/>
    <x v="454"/>
    <s v="H"/>
    <n v="18.820516146129485"/>
    <n v="4"/>
    <m/>
    <n v="75.28206458451794"/>
    <s v=""/>
    <n v="0"/>
    <n v="0"/>
  </r>
  <r>
    <n v="95136"/>
    <n v="0"/>
    <s v="REMOÇÃO DE CHAVE SECCIONADORA TIPO FACA - BASE DE MÁRMORE OU ARDÓSIA"/>
    <m/>
    <x v="0"/>
    <m/>
    <s v=""/>
    <m/>
    <s v="UN"/>
    <s v=""/>
    <n v="16.208625225779933"/>
    <s v=""/>
    <s v=""/>
  </r>
  <r>
    <n v="95136"/>
    <n v="1"/>
    <m/>
    <n v="2041"/>
    <x v="454"/>
    <s v="H"/>
    <n v="18.820516146129485"/>
    <n v="0.5"/>
    <m/>
    <n v="9.4102580730647425"/>
    <s v=""/>
    <n v="0"/>
    <n v="0"/>
  </r>
  <r>
    <n v="95136"/>
    <n v="2"/>
    <m/>
    <n v="2044"/>
    <x v="460"/>
    <s v="H"/>
    <n v="13.596734305430379"/>
    <n v="0.5"/>
    <m/>
    <n v="6.7983671527151897"/>
    <s v=""/>
    <n v="0"/>
    <n v="0"/>
  </r>
  <r>
    <n v="95137"/>
    <n v="0"/>
    <s v="REMOÇÃO DE CHAVE SECCIONADORA OU BASE PARA FUSÍVEIS TIPO NH - UNIPOLAR"/>
    <m/>
    <x v="0"/>
    <m/>
    <s v=""/>
    <m/>
    <s v="UN"/>
    <s v=""/>
    <n v="16.208625225779933"/>
    <s v=""/>
    <s v=""/>
  </r>
  <r>
    <n v="95137"/>
    <n v="1"/>
    <m/>
    <n v="2041"/>
    <x v="454"/>
    <s v="H"/>
    <n v="18.820516146129485"/>
    <n v="0.5"/>
    <m/>
    <n v="9.4102580730647425"/>
    <s v=""/>
    <n v="0"/>
    <n v="0"/>
  </r>
  <r>
    <n v="95137"/>
    <n v="2"/>
    <m/>
    <n v="2044"/>
    <x v="460"/>
    <s v="H"/>
    <n v="13.596734305430379"/>
    <n v="0.5"/>
    <m/>
    <n v="6.7983671527151897"/>
    <s v=""/>
    <n v="0"/>
    <n v="0"/>
  </r>
  <r>
    <n v="95138"/>
    <n v="0"/>
    <s v="REMOÇÃO DE CHAVE SECCIONADORA OU BASE PARA FUSÍVEIS TIPO NH - TRIPOLAR"/>
    <m/>
    <x v="0"/>
    <m/>
    <s v=""/>
    <m/>
    <s v="UN"/>
    <s v=""/>
    <n v="24.312937838669896"/>
    <s v=""/>
    <s v=""/>
  </r>
  <r>
    <n v="95138"/>
    <n v="1"/>
    <m/>
    <n v="2041"/>
    <x v="454"/>
    <s v="H"/>
    <n v="18.820516146129485"/>
    <n v="0.75"/>
    <m/>
    <n v="14.115387109597114"/>
    <s v=""/>
    <n v="0"/>
    <n v="0"/>
  </r>
  <r>
    <n v="95138"/>
    <n v="2"/>
    <m/>
    <n v="2044"/>
    <x v="460"/>
    <s v="H"/>
    <n v="13.596734305430379"/>
    <n v="0.75"/>
    <m/>
    <n v="10.197550729072784"/>
    <s v=""/>
    <n v="0"/>
    <n v="0"/>
  </r>
  <r>
    <n v="95139"/>
    <n v="0"/>
    <s v="REMOÇÃO DE BASE PARA FUSÍVEIS TIPO &quot;DIAZED&quot;"/>
    <m/>
    <x v="0"/>
    <m/>
    <s v=""/>
    <m/>
    <s v="UN"/>
    <s v=""/>
    <n v="8.1043126128899665"/>
    <s v=""/>
    <s v=""/>
  </r>
  <r>
    <n v="95139"/>
    <n v="1"/>
    <m/>
    <n v="2041"/>
    <x v="454"/>
    <s v="H"/>
    <n v="18.820516146129485"/>
    <n v="0.25"/>
    <m/>
    <n v="4.7051290365323712"/>
    <s v=""/>
    <n v="0"/>
    <n v="0"/>
  </r>
  <r>
    <n v="95139"/>
    <n v="2"/>
    <m/>
    <n v="2044"/>
    <x v="460"/>
    <s v="H"/>
    <n v="13.596734305430379"/>
    <n v="0.25"/>
    <m/>
    <n v="3.3991835763575948"/>
    <s v=""/>
    <n v="0"/>
    <n v="0"/>
  </r>
  <r>
    <n v="95201"/>
    <n v="0"/>
    <s v="REMOÇÃO DE SOQUETE"/>
    <m/>
    <x v="0"/>
    <m/>
    <s v=""/>
    <m/>
    <s v="UN"/>
    <s v=""/>
    <n v="6.4834500903119734"/>
    <s v=""/>
    <s v=""/>
  </r>
  <r>
    <n v="95201"/>
    <n v="1"/>
    <m/>
    <n v="2041"/>
    <x v="454"/>
    <s v="H"/>
    <n v="18.820516146129485"/>
    <n v="0.2"/>
    <m/>
    <n v="3.7641032292258974"/>
    <s v=""/>
    <n v="0"/>
    <n v="0"/>
  </r>
  <r>
    <n v="95201"/>
    <n v="2"/>
    <m/>
    <n v="2044"/>
    <x v="460"/>
    <s v="H"/>
    <n v="13.596734305430379"/>
    <n v="0.2"/>
    <m/>
    <n v="2.719346861086076"/>
    <s v=""/>
    <n v="0"/>
    <n v="0"/>
  </r>
  <r>
    <n v="95202"/>
    <n v="0"/>
    <s v="REMOÇÃO DE REATOR PARA LÂMPADA FLUORESCENTE"/>
    <m/>
    <x v="0"/>
    <m/>
    <s v=""/>
    <m/>
    <s v="UN"/>
    <s v=""/>
    <n v="16.208625225779933"/>
    <s v=""/>
    <s v=""/>
  </r>
  <r>
    <n v="95202"/>
    <n v="1"/>
    <m/>
    <n v="2044"/>
    <x v="460"/>
    <s v="H"/>
    <n v="13.596734305430379"/>
    <n v="0.5"/>
    <m/>
    <n v="6.7983671527151897"/>
    <s v=""/>
    <n v="0"/>
    <n v="0"/>
  </r>
  <r>
    <n v="95202"/>
    <n v="2"/>
    <m/>
    <n v="2041"/>
    <x v="454"/>
    <s v="H"/>
    <n v="18.820516146129485"/>
    <n v="0.5"/>
    <m/>
    <n v="9.4102580730647425"/>
    <s v=""/>
    <n v="0"/>
    <n v="0"/>
  </r>
  <r>
    <n v="95203"/>
    <n v="0"/>
    <s v="REMOÇÃO DE LÂMPADA INCANDESCENTE OU FLUORESCENTE"/>
    <m/>
    <x v="0"/>
    <m/>
    <s v=""/>
    <m/>
    <s v="UN"/>
    <s v=""/>
    <n v="1.359673430543038"/>
    <s v=""/>
    <s v=""/>
  </r>
  <r>
    <n v="95203"/>
    <n v="1"/>
    <m/>
    <n v="2044"/>
    <x v="460"/>
    <s v="H"/>
    <n v="13.596734305430379"/>
    <n v="0.1"/>
    <m/>
    <n v="1.359673430543038"/>
    <s v=""/>
    <n v="0"/>
    <n v="0"/>
  </r>
  <r>
    <n v="95204"/>
    <n v="0"/>
    <s v="REMOÇÃO DE LÂMPADA DE VAPOR DE MERCÚRIO, SÓDIO OU MISTA"/>
    <m/>
    <x v="0"/>
    <m/>
    <s v=""/>
    <m/>
    <s v="UN"/>
    <s v=""/>
    <n v="9.7251751354679588"/>
    <s v=""/>
    <s v=""/>
  </r>
  <r>
    <n v="95204"/>
    <n v="1"/>
    <m/>
    <n v="2041"/>
    <x v="454"/>
    <s v="H"/>
    <n v="18.820516146129485"/>
    <n v="0.3"/>
    <m/>
    <n v="5.6461548438388451"/>
    <s v=""/>
    <n v="0"/>
    <n v="0"/>
  </r>
  <r>
    <n v="95204"/>
    <n v="2"/>
    <m/>
    <n v="2044"/>
    <x v="460"/>
    <s v="H"/>
    <n v="13.596734305430379"/>
    <n v="0.3"/>
    <m/>
    <n v="4.0790202916291136"/>
    <s v=""/>
    <n v="0"/>
    <n v="0"/>
  </r>
  <r>
    <n v="95205"/>
    <n v="0"/>
    <s v="REMOÇÃO DE PLACA DIFUSORA PARA LÂMPADA FLUORESCENTE"/>
    <m/>
    <x v="0"/>
    <m/>
    <s v=""/>
    <m/>
    <s v="UN"/>
    <s v=""/>
    <n v="1.359673430543038"/>
    <s v=""/>
    <s v=""/>
  </r>
  <r>
    <n v="95205"/>
    <n v="1"/>
    <m/>
    <n v="2044"/>
    <x v="460"/>
    <s v="H"/>
    <n v="13.596734305430379"/>
    <n v="0.1"/>
    <m/>
    <n v="1.359673430543038"/>
    <s v=""/>
    <n v="0"/>
    <n v="0"/>
  </r>
  <r>
    <n v="95206"/>
    <n v="0"/>
    <s v="REMOÇÃO DE INTERRUPTOR, TOMADA, BOTÃO DE CAMPAINHA OU CIGARRA"/>
    <m/>
    <x v="0"/>
    <m/>
    <s v=""/>
    <m/>
    <s v="UN"/>
    <s v=""/>
    <n v="12.966900180623947"/>
    <s v=""/>
    <s v=""/>
  </r>
  <r>
    <n v="95206"/>
    <n v="1"/>
    <m/>
    <n v="2041"/>
    <x v="454"/>
    <s v="H"/>
    <n v="18.820516146129485"/>
    <n v="0.4"/>
    <m/>
    <n v="7.5282064584517947"/>
    <s v=""/>
    <n v="0"/>
    <n v="0"/>
  </r>
  <r>
    <n v="95206"/>
    <n v="2"/>
    <m/>
    <n v="2044"/>
    <x v="460"/>
    <s v="H"/>
    <n v="13.596734305430379"/>
    <n v="0.4"/>
    <m/>
    <n v="5.4386937221721521"/>
    <s v=""/>
    <n v="0"/>
    <n v="0"/>
  </r>
  <r>
    <n v="95208"/>
    <n v="0"/>
    <s v="REMOÇÃO DE REATOR PARA LÂMPADA HG/NA - EM CAIXA DE PASSAGEM"/>
    <m/>
    <x v="0"/>
    <m/>
    <s v=""/>
    <m/>
    <s v="UN"/>
    <s v=""/>
    <n v="16.208625225779933"/>
    <s v=""/>
    <s v=""/>
  </r>
  <r>
    <n v="95208"/>
    <n v="1"/>
    <m/>
    <n v="2041"/>
    <x v="454"/>
    <s v="H"/>
    <n v="18.820516146129485"/>
    <n v="0.5"/>
    <m/>
    <n v="9.4102580730647425"/>
    <s v=""/>
    <n v="0"/>
    <n v="0"/>
  </r>
  <r>
    <n v="95208"/>
    <n v="2"/>
    <m/>
    <n v="2044"/>
    <x v="460"/>
    <s v="H"/>
    <n v="13.596734305430379"/>
    <n v="0.5"/>
    <m/>
    <n v="6.7983671527151897"/>
    <s v=""/>
    <n v="0"/>
    <n v="0"/>
  </r>
  <r>
    <n v="95209"/>
    <n v="0"/>
    <s v="REMOÇÃO DE REATOR PARA LÂMPADA HG/NA - EM POSTE"/>
    <m/>
    <x v="0"/>
    <m/>
    <s v=""/>
    <m/>
    <s v="UN"/>
    <s v=""/>
    <n v="32.417250451559866"/>
    <s v=""/>
    <s v=""/>
  </r>
  <r>
    <n v="95209"/>
    <n v="1"/>
    <m/>
    <n v="2044"/>
    <x v="460"/>
    <s v="H"/>
    <n v="13.596734305430379"/>
    <n v="1"/>
    <m/>
    <n v="13.596734305430379"/>
    <s v=""/>
    <n v="0"/>
    <n v="0"/>
  </r>
  <r>
    <n v="95209"/>
    <n v="2"/>
    <m/>
    <n v="2041"/>
    <x v="454"/>
    <s v="H"/>
    <n v="18.820516146129485"/>
    <n v="1"/>
    <m/>
    <n v="18.820516146129485"/>
    <s v=""/>
    <n v="0"/>
    <n v="0"/>
  </r>
  <r>
    <n v="95210"/>
    <n v="0"/>
    <s v="REMOÇÃO DE LUMINÁRIA INTERNA PARA LÂMPADA INCANDESCENTE"/>
    <m/>
    <x v="0"/>
    <m/>
    <s v=""/>
    <m/>
    <s v="UN"/>
    <s v=""/>
    <n v="12.966900180623947"/>
    <s v=""/>
    <s v=""/>
  </r>
  <r>
    <n v="95210"/>
    <n v="1"/>
    <m/>
    <n v="2044"/>
    <x v="460"/>
    <s v="H"/>
    <n v="13.596734305430379"/>
    <n v="0.4"/>
    <m/>
    <n v="5.4386937221721521"/>
    <s v=""/>
    <n v="0"/>
    <n v="0"/>
  </r>
  <r>
    <n v="95210"/>
    <n v="2"/>
    <m/>
    <n v="2041"/>
    <x v="454"/>
    <s v="H"/>
    <n v="18.820516146129485"/>
    <n v="0.4"/>
    <m/>
    <n v="7.5282064584517947"/>
    <s v=""/>
    <n v="0"/>
    <n v="0"/>
  </r>
  <r>
    <n v="95211"/>
    <n v="0"/>
    <s v="REMOÇÃO DE LUMINÁRIA INTERNA PARA LÂMPADA FLUORESCENTE"/>
    <m/>
    <x v="0"/>
    <m/>
    <s v=""/>
    <m/>
    <s v="UN"/>
    <s v=""/>
    <n v="24.312937838669896"/>
    <s v=""/>
    <s v=""/>
  </r>
  <r>
    <n v="95211"/>
    <n v="1"/>
    <m/>
    <n v="2041"/>
    <x v="454"/>
    <s v="H"/>
    <n v="18.820516146129485"/>
    <n v="0.75"/>
    <m/>
    <n v="14.115387109597114"/>
    <s v=""/>
    <n v="0"/>
    <n v="0"/>
  </r>
  <r>
    <n v="95211"/>
    <n v="2"/>
    <m/>
    <n v="2044"/>
    <x v="460"/>
    <s v="H"/>
    <n v="13.596734305430379"/>
    <n v="0.75"/>
    <m/>
    <n v="10.197550729072784"/>
    <s v=""/>
    <n v="0"/>
    <n v="0"/>
  </r>
  <r>
    <n v="95212"/>
    <n v="0"/>
    <s v="REMOÇÃO DE LUMINÁRIA EXTERNA INSTALADA EM POSTE"/>
    <m/>
    <x v="0"/>
    <m/>
    <s v=""/>
    <m/>
    <s v="UN"/>
    <s v=""/>
    <n v="48.625875677339792"/>
    <s v=""/>
    <s v=""/>
  </r>
  <r>
    <n v="95212"/>
    <n v="1"/>
    <m/>
    <n v="2044"/>
    <x v="460"/>
    <s v="H"/>
    <n v="13.596734305430379"/>
    <n v="1.5"/>
    <m/>
    <n v="20.395101458145568"/>
    <s v=""/>
    <n v="0"/>
    <n v="0"/>
  </r>
  <r>
    <n v="95212"/>
    <n v="2"/>
    <m/>
    <n v="2041"/>
    <x v="454"/>
    <s v="H"/>
    <n v="18.820516146129485"/>
    <n v="1.5"/>
    <m/>
    <n v="28.230774219194227"/>
    <s v=""/>
    <n v="0"/>
    <n v="0"/>
  </r>
  <r>
    <n v="95213"/>
    <n v="0"/>
    <s v="REMOÇÃO DE LUMINÁRIA EXTERNA INSTALADA EM BRAÇO DE FERRO"/>
    <m/>
    <x v="0"/>
    <m/>
    <s v=""/>
    <m/>
    <s v="UN"/>
    <s v=""/>
    <n v="48.625875677339792"/>
    <s v=""/>
    <s v=""/>
  </r>
  <r>
    <n v="95213"/>
    <n v="1"/>
    <m/>
    <n v="2044"/>
    <x v="460"/>
    <s v="H"/>
    <n v="13.596734305430379"/>
    <n v="1.5"/>
    <m/>
    <n v="20.395101458145568"/>
    <s v=""/>
    <n v="0"/>
    <n v="0"/>
  </r>
  <r>
    <n v="95213"/>
    <n v="2"/>
    <m/>
    <n v="2041"/>
    <x v="454"/>
    <s v="H"/>
    <n v="18.820516146129485"/>
    <n v="1.5"/>
    <m/>
    <n v="28.230774219194227"/>
    <s v=""/>
    <n v="0"/>
    <n v="0"/>
  </r>
  <r>
    <n v="95214"/>
    <n v="0"/>
    <s v="REMOÇÃO DE LUMINÁRIA A PROVA DE TEMPO, GASES E VAPOR"/>
    <m/>
    <x v="0"/>
    <m/>
    <s v=""/>
    <m/>
    <s v="UN"/>
    <s v=""/>
    <n v="16.208625225779933"/>
    <s v=""/>
    <s v=""/>
  </r>
  <r>
    <n v="95214"/>
    <n v="1"/>
    <m/>
    <n v="2041"/>
    <x v="454"/>
    <s v="H"/>
    <n v="18.820516146129485"/>
    <n v="0.5"/>
    <m/>
    <n v="9.4102580730647425"/>
    <s v=""/>
    <n v="0"/>
    <n v="0"/>
  </r>
  <r>
    <n v="95214"/>
    <n v="2"/>
    <m/>
    <n v="2044"/>
    <x v="460"/>
    <s v="H"/>
    <n v="13.596734305430379"/>
    <n v="0.5"/>
    <m/>
    <n v="6.7983671527151897"/>
    <s v=""/>
    <n v="0"/>
    <n v="0"/>
  </r>
  <r>
    <n v="95218"/>
    <n v="0"/>
    <s v="REMOÇÃO DE PROJETOR DE FACHADA"/>
    <m/>
    <x v="0"/>
    <m/>
    <s v=""/>
    <m/>
    <s v="UN"/>
    <s v=""/>
    <n v="48.625875677339792"/>
    <s v=""/>
    <s v=""/>
  </r>
  <r>
    <n v="95218"/>
    <n v="1"/>
    <m/>
    <n v="2041"/>
    <x v="454"/>
    <s v="H"/>
    <n v="18.820516146129485"/>
    <n v="1.5"/>
    <m/>
    <n v="28.230774219194227"/>
    <s v=""/>
    <n v="0"/>
    <n v="0"/>
  </r>
  <r>
    <n v="95218"/>
    <n v="2"/>
    <m/>
    <n v="2044"/>
    <x v="460"/>
    <s v="H"/>
    <n v="13.596734305430379"/>
    <n v="1.5"/>
    <m/>
    <n v="20.395101458145568"/>
    <s v=""/>
    <n v="0"/>
    <n v="0"/>
  </r>
  <r>
    <n v="95219"/>
    <n v="0"/>
    <s v="REMOÇÃO DE PROJETOR DE JARDIM"/>
    <m/>
    <x v="0"/>
    <m/>
    <s v=""/>
    <m/>
    <s v="UN"/>
    <s v=""/>
    <n v="32.417250451559866"/>
    <s v=""/>
    <s v=""/>
  </r>
  <r>
    <n v="95219"/>
    <n v="1"/>
    <m/>
    <n v="2041"/>
    <x v="454"/>
    <s v="H"/>
    <n v="18.820516146129485"/>
    <n v="1"/>
    <m/>
    <n v="18.820516146129485"/>
    <s v=""/>
    <n v="0"/>
    <n v="0"/>
  </r>
  <r>
    <n v="95219"/>
    <n v="2"/>
    <m/>
    <n v="2044"/>
    <x v="460"/>
    <s v="H"/>
    <n v="13.596734305430379"/>
    <n v="1"/>
    <m/>
    <n v="13.596734305430379"/>
    <s v=""/>
    <n v="0"/>
    <n v="0"/>
  </r>
  <r>
    <n v="95220"/>
    <n v="0"/>
    <s v="REMOÇÃO DE CRUZETA DE FERRO PARA FIXAÇÃO DE PROJETOR"/>
    <m/>
    <x v="0"/>
    <m/>
    <s v=""/>
    <m/>
    <s v="UN"/>
    <s v=""/>
    <n v="48.625875677339792"/>
    <s v=""/>
    <s v=""/>
  </r>
  <r>
    <n v="95220"/>
    <n v="1"/>
    <m/>
    <n v="2044"/>
    <x v="460"/>
    <s v="H"/>
    <n v="13.596734305430379"/>
    <n v="1.5"/>
    <m/>
    <n v="20.395101458145568"/>
    <s v=""/>
    <n v="0"/>
    <n v="0"/>
  </r>
  <r>
    <n v="95220"/>
    <n v="2"/>
    <m/>
    <n v="2041"/>
    <x v="454"/>
    <s v="H"/>
    <n v="18.820516146129485"/>
    <n v="1.5"/>
    <m/>
    <n v="28.230774219194227"/>
    <s v=""/>
    <n v="0"/>
    <n v="0"/>
  </r>
  <r>
    <n v="95225"/>
    <n v="0"/>
    <s v="REMOÇÃO DE BRAÇO DE LUMINÁRIA"/>
    <m/>
    <x v="0"/>
    <m/>
    <s v=""/>
    <m/>
    <s v="UN"/>
    <s v=""/>
    <n v="25.933800361247894"/>
    <s v=""/>
    <s v=""/>
  </r>
  <r>
    <n v="95225"/>
    <n v="1"/>
    <m/>
    <n v="2044"/>
    <x v="460"/>
    <s v="H"/>
    <n v="13.596734305430379"/>
    <n v="0.8"/>
    <m/>
    <n v="10.877387444344304"/>
    <s v=""/>
    <n v="0"/>
    <n v="0"/>
  </r>
  <r>
    <n v="95225"/>
    <n v="2"/>
    <m/>
    <n v="2041"/>
    <x v="454"/>
    <s v="H"/>
    <n v="18.820516146129485"/>
    <n v="0.8"/>
    <m/>
    <n v="15.056412916903589"/>
    <s v=""/>
    <n v="0"/>
    <n v="0"/>
  </r>
  <r>
    <n v="95310"/>
    <n v="0"/>
    <s v="REMOÇÃO DE CAPTOR DE PÁRA-RAIOS - TIPO FRANKLIN"/>
    <m/>
    <x v="0"/>
    <m/>
    <s v=""/>
    <m/>
    <s v="UN"/>
    <s v=""/>
    <n v="16.208625225779933"/>
    <s v=""/>
    <s v=""/>
  </r>
  <r>
    <n v="95310"/>
    <n v="1"/>
    <m/>
    <n v="2041"/>
    <x v="454"/>
    <s v="H"/>
    <n v="18.820516146129485"/>
    <n v="0.5"/>
    <m/>
    <n v="9.4102580730647425"/>
    <s v=""/>
    <n v="0"/>
    <n v="0"/>
  </r>
  <r>
    <n v="95310"/>
    <n v="2"/>
    <m/>
    <n v="2044"/>
    <x v="460"/>
    <s v="H"/>
    <n v="13.596734305430379"/>
    <n v="0.5"/>
    <m/>
    <n v="6.7983671527151897"/>
    <s v=""/>
    <n v="0"/>
    <n v="0"/>
  </r>
  <r>
    <n v="95311"/>
    <n v="0"/>
    <s v="REMOÇÃO DE CAPTOR DE PÁRA-RAIOS - RADIOATIVO"/>
    <m/>
    <x v="0"/>
    <m/>
    <s v=""/>
    <m/>
    <s v="UN"/>
    <s v=""/>
    <n v="16.208625225779933"/>
    <s v=""/>
    <s v=""/>
  </r>
  <r>
    <n v="95311"/>
    <n v="1"/>
    <m/>
    <n v="2041"/>
    <x v="454"/>
    <s v="H"/>
    <n v="18.820516146129485"/>
    <n v="0.5"/>
    <m/>
    <n v="9.4102580730647425"/>
    <s v=""/>
    <n v="0"/>
    <n v="0"/>
  </r>
  <r>
    <n v="95311"/>
    <n v="2"/>
    <m/>
    <n v="2044"/>
    <x v="460"/>
    <s v="H"/>
    <n v="13.596734305430379"/>
    <n v="0.5"/>
    <m/>
    <n v="6.7983671527151897"/>
    <s v=""/>
    <n v="0"/>
    <n v="0"/>
  </r>
  <r>
    <n v="95314"/>
    <n v="0"/>
    <s v="REMOÇÃO DE CORDOALHA DE COBRE NÚ"/>
    <m/>
    <x v="0"/>
    <m/>
    <s v=""/>
    <m/>
    <s v="M"/>
    <s v=""/>
    <n v="6.4834500903119734"/>
    <s v=""/>
    <s v=""/>
  </r>
  <r>
    <n v="95314"/>
    <n v="1"/>
    <m/>
    <n v="2041"/>
    <x v="454"/>
    <s v="H"/>
    <n v="18.820516146129485"/>
    <n v="0.2"/>
    <m/>
    <n v="3.7641032292258974"/>
    <s v=""/>
    <n v="0"/>
    <n v="0"/>
  </r>
  <r>
    <n v="95314"/>
    <n v="2"/>
    <m/>
    <n v="2044"/>
    <x v="460"/>
    <s v="H"/>
    <n v="13.596734305430379"/>
    <n v="0.2"/>
    <m/>
    <n v="2.719346861086076"/>
    <s v=""/>
    <n v="0"/>
    <n v="0"/>
  </r>
  <r>
    <n v="95315"/>
    <n v="0"/>
    <s v="REMOÇÃO DE CABO DE COBRE NÚ, PARA ATERRAMENTO"/>
    <m/>
    <x v="0"/>
    <m/>
    <s v=""/>
    <m/>
    <s v="M"/>
    <s v=""/>
    <n v="8.1043126128899665"/>
    <s v=""/>
    <s v=""/>
  </r>
  <r>
    <n v="95315"/>
    <n v="1"/>
    <m/>
    <n v="2041"/>
    <x v="454"/>
    <s v="H"/>
    <n v="18.820516146129485"/>
    <n v="0.25"/>
    <m/>
    <n v="4.7051290365323712"/>
    <s v=""/>
    <n v="0"/>
    <n v="0"/>
  </r>
  <r>
    <n v="95315"/>
    <n v="2"/>
    <m/>
    <n v="2044"/>
    <x v="460"/>
    <s v="H"/>
    <n v="13.596734305430379"/>
    <n v="0.25"/>
    <m/>
    <n v="3.3991835763575948"/>
    <s v=""/>
    <n v="0"/>
    <n v="0"/>
  </r>
  <r>
    <n v="95316"/>
    <n v="0"/>
    <s v="REMOÇÃO DE CONECTOR TIPO &quot;SPLIT-BOLT&quot;"/>
    <m/>
    <x v="0"/>
    <m/>
    <s v=""/>
    <m/>
    <s v="UN"/>
    <s v=""/>
    <n v="6.4834500903119734"/>
    <s v=""/>
    <s v=""/>
  </r>
  <r>
    <n v="95316"/>
    <n v="1"/>
    <m/>
    <n v="2044"/>
    <x v="460"/>
    <s v="H"/>
    <n v="13.596734305430379"/>
    <n v="0.2"/>
    <m/>
    <n v="2.719346861086076"/>
    <s v=""/>
    <n v="0"/>
    <n v="0"/>
  </r>
  <r>
    <n v="95316"/>
    <n v="2"/>
    <m/>
    <n v="2041"/>
    <x v="454"/>
    <s v="H"/>
    <n v="18.820516146129485"/>
    <n v="0.2"/>
    <m/>
    <n v="3.7641032292258974"/>
    <s v=""/>
    <n v="0"/>
    <n v="0"/>
  </r>
  <r>
    <n v="95320"/>
    <n v="0"/>
    <s v="REMOÇÃO DE BASE E HASTE DE PÁRA-RAIOS"/>
    <m/>
    <x v="0"/>
    <m/>
    <s v=""/>
    <m/>
    <s v="UN"/>
    <s v=""/>
    <n v="32.417250451559866"/>
    <s v=""/>
    <s v=""/>
  </r>
  <r>
    <n v="95320"/>
    <n v="1"/>
    <m/>
    <n v="2044"/>
    <x v="460"/>
    <s v="H"/>
    <n v="13.596734305430379"/>
    <n v="1"/>
    <m/>
    <n v="13.596734305430379"/>
    <s v=""/>
    <n v="0"/>
    <n v="0"/>
  </r>
  <r>
    <n v="95320"/>
    <n v="2"/>
    <m/>
    <n v="2041"/>
    <x v="454"/>
    <s v="H"/>
    <n v="18.820516146129485"/>
    <n v="1"/>
    <m/>
    <n v="18.820516146129485"/>
    <s v=""/>
    <n v="0"/>
    <n v="0"/>
  </r>
  <r>
    <n v="95321"/>
    <n v="0"/>
    <s v="REMOÇÃO DE CABO DE AÇO E ESTICADORES"/>
    <m/>
    <x v="0"/>
    <m/>
    <s v=""/>
    <m/>
    <s v="M"/>
    <s v=""/>
    <n v="16.208625225779933"/>
    <s v=""/>
    <s v=""/>
  </r>
  <r>
    <n v="95321"/>
    <n v="1"/>
    <m/>
    <n v="2041"/>
    <x v="454"/>
    <s v="H"/>
    <n v="18.820516146129485"/>
    <n v="0.5"/>
    <m/>
    <n v="9.4102580730647425"/>
    <s v=""/>
    <n v="0"/>
    <n v="0"/>
  </r>
  <r>
    <n v="95321"/>
    <n v="2"/>
    <m/>
    <n v="2044"/>
    <x v="460"/>
    <s v="H"/>
    <n v="13.596734305430379"/>
    <n v="0.5"/>
    <m/>
    <n v="6.7983671527151897"/>
    <s v=""/>
    <n v="0"/>
    <n v="0"/>
  </r>
  <r>
    <n v="95322"/>
    <n v="0"/>
    <s v="REMOÇÃO DE BRAÇADEIRA PARA 3 ESTAIS"/>
    <m/>
    <x v="0"/>
    <m/>
    <s v=""/>
    <m/>
    <s v="UN"/>
    <s v=""/>
    <n v="16.208625225779933"/>
    <s v=""/>
    <s v=""/>
  </r>
  <r>
    <n v="95322"/>
    <n v="1"/>
    <m/>
    <n v="2041"/>
    <x v="454"/>
    <s v="H"/>
    <n v="18.820516146129485"/>
    <n v="0.5"/>
    <m/>
    <n v="9.4102580730647425"/>
    <s v=""/>
    <n v="0"/>
    <n v="0"/>
  </r>
  <r>
    <n v="95322"/>
    <n v="2"/>
    <m/>
    <n v="2044"/>
    <x v="460"/>
    <s v="H"/>
    <n v="13.596734305430379"/>
    <n v="0.5"/>
    <m/>
    <n v="6.7983671527151897"/>
    <s v=""/>
    <n v="0"/>
    <n v="0"/>
  </r>
  <r>
    <n v="95325"/>
    <n v="0"/>
    <s v="REMOÇÃO DE TUBO DE PROTEÇÃO PARA CORDOALHA, INCLUSIVE FIXAÇÕES"/>
    <m/>
    <x v="0"/>
    <m/>
    <s v=""/>
    <m/>
    <s v="UN"/>
    <s v=""/>
    <n v="32.417250451559866"/>
    <s v=""/>
    <s v=""/>
  </r>
  <r>
    <n v="95325"/>
    <n v="1"/>
    <m/>
    <n v="2044"/>
    <x v="460"/>
    <s v="H"/>
    <n v="13.596734305430379"/>
    <n v="1"/>
    <m/>
    <n v="13.596734305430379"/>
    <s v=""/>
    <n v="0"/>
    <n v="0"/>
  </r>
  <r>
    <n v="95325"/>
    <n v="2"/>
    <m/>
    <n v="2041"/>
    <x v="454"/>
    <s v="H"/>
    <n v="18.820516146129485"/>
    <n v="1"/>
    <m/>
    <n v="18.820516146129485"/>
    <s v=""/>
    <n v="0"/>
    <n v="0"/>
  </r>
  <r>
    <n v="95355"/>
    <n v="0"/>
    <s v="REMOÇÃO DE AUTOMÁTICO DE BÓIA"/>
    <m/>
    <x v="0"/>
    <m/>
    <s v=""/>
    <m/>
    <s v="UN"/>
    <s v=""/>
    <n v="19.450350270935918"/>
    <s v=""/>
    <s v=""/>
  </r>
  <r>
    <n v="95355"/>
    <n v="1"/>
    <m/>
    <n v="2041"/>
    <x v="454"/>
    <s v="H"/>
    <n v="18.820516146129485"/>
    <n v="0.6"/>
    <m/>
    <n v="11.29230968767769"/>
    <s v=""/>
    <n v="0"/>
    <n v="0"/>
  </r>
  <r>
    <n v="95355"/>
    <n v="2"/>
    <m/>
    <n v="2044"/>
    <x v="460"/>
    <s v="H"/>
    <n v="13.596734305430379"/>
    <n v="0.6"/>
    <m/>
    <n v="8.1580405832582272"/>
    <s v=""/>
    <n v="0"/>
    <n v="0"/>
  </r>
  <r>
    <n v="95356"/>
    <n v="0"/>
    <s v="REMOÇÃO DE CONTACTOR MAGNÉTICO E RELÊS PARA QUADRO DE COMANDO"/>
    <m/>
    <x v="0"/>
    <m/>
    <s v=""/>
    <m/>
    <s v="UN"/>
    <s v=""/>
    <n v="32.417250451559866"/>
    <s v=""/>
    <s v=""/>
  </r>
  <r>
    <n v="95356"/>
    <n v="1"/>
    <m/>
    <n v="2044"/>
    <x v="460"/>
    <s v="H"/>
    <n v="13.596734305430379"/>
    <n v="1"/>
    <m/>
    <n v="13.596734305430379"/>
    <s v=""/>
    <n v="0"/>
    <n v="0"/>
  </r>
  <r>
    <n v="95356"/>
    <n v="2"/>
    <m/>
    <n v="2041"/>
    <x v="454"/>
    <s v="H"/>
    <n v="18.820516146129485"/>
    <n v="1"/>
    <m/>
    <n v="18.820516146129485"/>
    <s v=""/>
    <n v="0"/>
    <n v="0"/>
  </r>
  <r>
    <n v="95360"/>
    <n v="0"/>
    <s v="REMOÇÃO DE POSTE DE FERRO, INCLUSIVE BASE DE FIXAÇÃO"/>
    <m/>
    <x v="0"/>
    <m/>
    <s v=""/>
    <m/>
    <s v="UN"/>
    <s v=""/>
    <n v="162.08625225779932"/>
    <s v=""/>
    <s v=""/>
  </r>
  <r>
    <n v="95360"/>
    <n v="1"/>
    <m/>
    <n v="2044"/>
    <x v="460"/>
    <s v="H"/>
    <n v="13.596734305430379"/>
    <n v="5"/>
    <m/>
    <n v="67.983671527151898"/>
    <s v=""/>
    <n v="0"/>
    <n v="0"/>
  </r>
  <r>
    <n v="95360"/>
    <n v="2"/>
    <m/>
    <n v="2041"/>
    <x v="454"/>
    <s v="H"/>
    <n v="18.820516146129485"/>
    <n v="5"/>
    <m/>
    <n v="94.102580730647418"/>
    <s v=""/>
    <n v="0"/>
    <n v="0"/>
  </r>
  <r>
    <n v="95361"/>
    <n v="0"/>
    <s v="REMOÇÃO DE POSTE DE FERRO ENGASTADO NO SOLO"/>
    <m/>
    <x v="0"/>
    <m/>
    <s v=""/>
    <m/>
    <s v="UN"/>
    <s v=""/>
    <n v="259.33800361247893"/>
    <s v=""/>
    <s v=""/>
  </r>
  <r>
    <n v="95361"/>
    <n v="1"/>
    <m/>
    <n v="2044"/>
    <x v="460"/>
    <s v="H"/>
    <n v="13.596734305430379"/>
    <n v="8"/>
    <m/>
    <n v="108.77387444344303"/>
    <s v=""/>
    <n v="0"/>
    <n v="0"/>
  </r>
  <r>
    <n v="95361"/>
    <n v="2"/>
    <m/>
    <n v="2041"/>
    <x v="454"/>
    <s v="H"/>
    <n v="18.820516146129485"/>
    <n v="8"/>
    <m/>
    <n v="150.56412916903588"/>
    <s v=""/>
    <n v="0"/>
    <n v="0"/>
  </r>
  <r>
    <n v="95362"/>
    <n v="0"/>
    <s v="REMOÇÃO DE POSTE DE CONCRETO EM REDE DE ENERGIA"/>
    <m/>
    <x v="0"/>
    <m/>
    <s v=""/>
    <m/>
    <s v="UN"/>
    <s v=""/>
    <n v="162.08625225779932"/>
    <s v=""/>
    <s v=""/>
  </r>
  <r>
    <n v="95362"/>
    <n v="1"/>
    <m/>
    <n v="2044"/>
    <x v="460"/>
    <s v="H"/>
    <n v="13.596734305430379"/>
    <n v="5"/>
    <m/>
    <n v="67.983671527151898"/>
    <s v=""/>
    <n v="0"/>
    <n v="0"/>
  </r>
  <r>
    <n v="95362"/>
    <n v="2"/>
    <m/>
    <n v="2041"/>
    <x v="454"/>
    <s v="H"/>
    <n v="18.820516146129485"/>
    <n v="5"/>
    <m/>
    <n v="94.102580730647418"/>
    <s v=""/>
    <n v="0"/>
    <n v="0"/>
  </r>
  <r>
    <n v="95401"/>
    <n v="0"/>
    <s v="REMOÇÃO DE ISOLADOR TIPO DISCO, INCLUSIVE GANCHO DE SUSTENTAÇÃO"/>
    <m/>
    <x v="0"/>
    <m/>
    <s v=""/>
    <m/>
    <s v="UN"/>
    <s v=""/>
    <n v="4.8625875677339794"/>
    <s v=""/>
    <s v=""/>
  </r>
  <r>
    <n v="95401"/>
    <n v="1"/>
    <m/>
    <n v="2044"/>
    <x v="460"/>
    <s v="H"/>
    <n v="13.596734305430379"/>
    <n v="0.15"/>
    <m/>
    <n v="2.0395101458145568"/>
    <s v=""/>
    <n v="0"/>
    <n v="0"/>
  </r>
  <r>
    <n v="95401"/>
    <n v="2"/>
    <m/>
    <n v="2041"/>
    <x v="454"/>
    <s v="H"/>
    <n v="18.820516146129485"/>
    <n v="0.15"/>
    <m/>
    <n v="2.8230774219194226"/>
    <s v=""/>
    <n v="0"/>
    <n v="0"/>
  </r>
  <r>
    <n v="95402"/>
    <n v="0"/>
    <s v="REMOÇÃO DE ISOLADOR TIPO CASTANHA, INCLUSIVE GANCHO DE SUSTENTAÇÃO"/>
    <m/>
    <x v="0"/>
    <m/>
    <s v=""/>
    <m/>
    <s v="UN"/>
    <s v=""/>
    <n v="1.359673430543038"/>
    <s v=""/>
    <s v=""/>
  </r>
  <r>
    <n v="95402"/>
    <n v="1"/>
    <m/>
    <n v="2044"/>
    <x v="460"/>
    <s v="H"/>
    <n v="13.596734305430379"/>
    <n v="0.1"/>
    <m/>
    <n v="1.359673430543038"/>
    <s v=""/>
    <n v="0"/>
    <n v="0"/>
  </r>
  <r>
    <n v="95403"/>
    <n v="0"/>
    <s v="REMOÇÃO DE ISOLADOR TIPO PINO PARA A.T. INCLUSIVE PINO"/>
    <m/>
    <x v="0"/>
    <m/>
    <s v=""/>
    <m/>
    <s v="UN"/>
    <s v=""/>
    <n v="8.1043126128899665"/>
    <s v=""/>
    <s v=""/>
  </r>
  <r>
    <n v="95403"/>
    <n v="1"/>
    <m/>
    <n v="2044"/>
    <x v="460"/>
    <s v="H"/>
    <n v="13.596734305430379"/>
    <n v="0.25"/>
    <m/>
    <n v="3.3991835763575948"/>
    <s v=""/>
    <n v="0"/>
    <n v="0"/>
  </r>
  <r>
    <n v="95403"/>
    <n v="2"/>
    <m/>
    <n v="2041"/>
    <x v="454"/>
    <s v="H"/>
    <n v="18.820516146129485"/>
    <n v="0.25"/>
    <m/>
    <n v="4.7051290365323712"/>
    <s v=""/>
    <n v="0"/>
    <n v="0"/>
  </r>
  <r>
    <n v="95404"/>
    <n v="0"/>
    <s v="REMOÇÃO DE ISOLADOR TIPO PEDESTAL PARA A.T."/>
    <m/>
    <x v="0"/>
    <m/>
    <s v=""/>
    <m/>
    <s v="UN"/>
    <s v=""/>
    <n v="6.4834500903119734"/>
    <s v=""/>
    <s v=""/>
  </r>
  <r>
    <n v="95404"/>
    <n v="1"/>
    <m/>
    <n v="2041"/>
    <x v="454"/>
    <s v="H"/>
    <n v="18.820516146129485"/>
    <n v="0.2"/>
    <m/>
    <n v="3.7641032292258974"/>
    <s v=""/>
    <n v="0"/>
    <n v="0"/>
  </r>
  <r>
    <n v="95404"/>
    <n v="2"/>
    <m/>
    <n v="2044"/>
    <x v="460"/>
    <s v="H"/>
    <n v="13.596734305430379"/>
    <n v="0.2"/>
    <m/>
    <n v="2.719346861086076"/>
    <s v=""/>
    <n v="0"/>
    <n v="0"/>
  </r>
  <r>
    <n v="95405"/>
    <n v="0"/>
    <s v="REMOÇÃO DE CRUZETA DE MADEIRA"/>
    <m/>
    <x v="0"/>
    <m/>
    <s v=""/>
    <m/>
    <s v="UN"/>
    <s v=""/>
    <n v="46.01398475699024"/>
    <s v=""/>
    <s v=""/>
  </r>
  <r>
    <n v="95405"/>
    <n v="1"/>
    <m/>
    <n v="2041"/>
    <x v="454"/>
    <s v="H"/>
    <n v="18.820516146129485"/>
    <n v="1"/>
    <m/>
    <n v="18.820516146129485"/>
    <s v=""/>
    <n v="0"/>
    <n v="0"/>
  </r>
  <r>
    <n v="95405"/>
    <n v="2"/>
    <m/>
    <n v="2044"/>
    <x v="460"/>
    <s v="H"/>
    <n v="13.596734305430379"/>
    <n v="2"/>
    <m/>
    <n v="27.193468610860759"/>
    <s v=""/>
    <n v="0"/>
    <n v="0"/>
  </r>
  <r>
    <n v="95406"/>
    <n v="0"/>
    <s v="REMOÇÃO DE BUCHA DE PASSAGEM INTERNA/EXTERNA PARA A.T."/>
    <m/>
    <x v="0"/>
    <m/>
    <s v=""/>
    <m/>
    <s v="UN"/>
    <s v=""/>
    <n v="12.966900180623947"/>
    <s v=""/>
    <s v=""/>
  </r>
  <r>
    <n v="95406"/>
    <n v="1"/>
    <m/>
    <n v="2041"/>
    <x v="454"/>
    <s v="H"/>
    <n v="18.820516146129485"/>
    <n v="0.4"/>
    <m/>
    <n v="7.5282064584517947"/>
    <s v=""/>
    <n v="0"/>
    <n v="0"/>
  </r>
  <r>
    <n v="95406"/>
    <n v="2"/>
    <m/>
    <n v="2044"/>
    <x v="460"/>
    <s v="H"/>
    <n v="13.596734305430379"/>
    <n v="0.4"/>
    <m/>
    <n v="5.4386937221721521"/>
    <s v=""/>
    <n v="0"/>
    <n v="0"/>
  </r>
  <r>
    <n v="95407"/>
    <n v="0"/>
    <s v="REMOÇÃO DE CHAPA DE FERRO PARA BUCHA DE PASSAGEM"/>
    <m/>
    <x v="0"/>
    <m/>
    <s v=""/>
    <m/>
    <s v="UN"/>
    <s v=""/>
    <n v="12.966900180623947"/>
    <s v=""/>
    <s v=""/>
  </r>
  <r>
    <n v="95407"/>
    <n v="1"/>
    <m/>
    <n v="2041"/>
    <x v="454"/>
    <s v="H"/>
    <n v="18.820516146129485"/>
    <n v="0.4"/>
    <m/>
    <n v="7.5282064584517947"/>
    <s v=""/>
    <n v="0"/>
    <n v="0"/>
  </r>
  <r>
    <n v="95407"/>
    <n v="2"/>
    <m/>
    <n v="2044"/>
    <x v="460"/>
    <s v="H"/>
    <n v="13.596734305430379"/>
    <n v="0.4"/>
    <m/>
    <n v="5.4386937221721521"/>
    <s v=""/>
    <n v="0"/>
    <n v="0"/>
  </r>
  <r>
    <n v="95408"/>
    <n v="0"/>
    <s v="REMOÇÃO DE VERGALHÃO DE COBRE 3/8&quot;"/>
    <m/>
    <x v="0"/>
    <m/>
    <s v=""/>
    <m/>
    <s v="M"/>
    <s v=""/>
    <n v="6.4834500903119734"/>
    <s v=""/>
    <s v=""/>
  </r>
  <r>
    <n v="95408"/>
    <n v="1"/>
    <m/>
    <n v="2044"/>
    <x v="460"/>
    <s v="H"/>
    <n v="13.596734305430379"/>
    <n v="0.2"/>
    <m/>
    <n v="2.719346861086076"/>
    <s v=""/>
    <n v="0"/>
    <n v="0"/>
  </r>
  <r>
    <n v="95408"/>
    <n v="2"/>
    <m/>
    <n v="2041"/>
    <x v="454"/>
    <s v="H"/>
    <n v="18.820516146129485"/>
    <n v="0.2"/>
    <m/>
    <n v="3.7641032292258974"/>
    <s v=""/>
    <n v="0"/>
    <n v="0"/>
  </r>
  <r>
    <n v="95409"/>
    <n v="0"/>
    <s v="REMOÇÃO DE TERMINAL OU CONECTOR PARA VERGALHÃO DE COBRE"/>
    <m/>
    <x v="0"/>
    <m/>
    <s v=""/>
    <m/>
    <s v="UN"/>
    <s v=""/>
    <n v="2.719346861086076"/>
    <s v=""/>
    <s v=""/>
  </r>
  <r>
    <n v="95409"/>
    <n v="1"/>
    <m/>
    <n v="2044"/>
    <x v="460"/>
    <s v="H"/>
    <n v="13.596734305430379"/>
    <n v="0.2"/>
    <m/>
    <n v="2.719346861086076"/>
    <s v=""/>
    <n v="0"/>
    <n v="0"/>
  </r>
  <r>
    <n v="95410"/>
    <n v="0"/>
    <s v="REMOÇÃO DE CHAVE SECCIONADORA TRIPOLAR"/>
    <m/>
    <x v="0"/>
    <m/>
    <s v=""/>
    <m/>
    <s v="UN"/>
    <s v=""/>
    <n v="92.02796951398048"/>
    <s v=""/>
    <s v=""/>
  </r>
  <r>
    <n v="95410"/>
    <n v="1"/>
    <m/>
    <n v="2044"/>
    <x v="460"/>
    <s v="H"/>
    <n v="13.596734305430379"/>
    <n v="4"/>
    <m/>
    <n v="54.386937221721517"/>
    <s v=""/>
    <n v="0"/>
    <n v="0"/>
  </r>
  <r>
    <n v="95410"/>
    <n v="2"/>
    <m/>
    <n v="2041"/>
    <x v="454"/>
    <s v="H"/>
    <n v="18.820516146129485"/>
    <n v="2"/>
    <m/>
    <n v="37.64103229225897"/>
    <s v=""/>
    <n v="0"/>
    <n v="0"/>
  </r>
  <r>
    <n v="95411"/>
    <n v="0"/>
    <s v="REMOÇÃO DE TRANSFORMADOR DE POTENCIAL"/>
    <m/>
    <x v="0"/>
    <m/>
    <s v=""/>
    <m/>
    <s v="UN"/>
    <s v=""/>
    <n v="21.071212793513915"/>
    <s v=""/>
    <s v=""/>
  </r>
  <r>
    <n v="95411"/>
    <n v="1"/>
    <m/>
    <n v="2041"/>
    <x v="454"/>
    <s v="H"/>
    <n v="18.820516146129485"/>
    <n v="0.65"/>
    <m/>
    <n v="12.233335494984166"/>
    <s v=""/>
    <n v="0"/>
    <n v="0"/>
  </r>
  <r>
    <n v="95411"/>
    <n v="2"/>
    <m/>
    <n v="2044"/>
    <x v="460"/>
    <s v="H"/>
    <n v="13.596734305430379"/>
    <n v="0.65"/>
    <m/>
    <n v="8.8378772985297473"/>
    <s v=""/>
    <n v="0"/>
    <n v="0"/>
  </r>
  <r>
    <n v="95412"/>
    <n v="0"/>
    <s v="REMOÇÃO DE DISJUNTOR A ÓLEO - VOL NORMAL OU REDUZIDO"/>
    <m/>
    <x v="0"/>
    <m/>
    <s v=""/>
    <m/>
    <s v="UN"/>
    <s v=""/>
    <n v="127.22882100549789"/>
    <s v=""/>
    <s v=""/>
  </r>
  <r>
    <n v="95412"/>
    <n v="1"/>
    <m/>
    <n v="2044"/>
    <x v="460"/>
    <s v="H"/>
    <n v="13.596734305430379"/>
    <n v="4"/>
    <m/>
    <n v="54.386937221721517"/>
    <s v=""/>
    <n v="0"/>
    <n v="0"/>
  </r>
  <r>
    <n v="95412"/>
    <n v="2"/>
    <m/>
    <n v="1037"/>
    <x v="534"/>
    <s v="H"/>
    <n v="35.200851491517405"/>
    <n v="1"/>
    <m/>
    <n v="35.200851491517405"/>
    <s v=""/>
    <n v="0"/>
    <n v="0"/>
  </r>
  <r>
    <n v="95412"/>
    <n v="3"/>
    <m/>
    <n v="2041"/>
    <x v="454"/>
    <s v="H"/>
    <n v="18.820516146129485"/>
    <n v="2"/>
    <m/>
    <n v="37.64103229225897"/>
    <s v=""/>
    <n v="0"/>
    <n v="0"/>
  </r>
  <r>
    <n v="95413"/>
    <n v="0"/>
    <s v="REMOÇÃO DE TRANSFORMADOR DE POTÊNCIA CLASSE 15KV"/>
    <m/>
    <x v="0"/>
    <m/>
    <s v=""/>
    <m/>
    <s v="UN"/>
    <s v=""/>
    <n v="242.26378289797347"/>
    <s v=""/>
    <s v=""/>
  </r>
  <r>
    <n v="95413"/>
    <n v="1"/>
    <m/>
    <n v="2044"/>
    <x v="460"/>
    <s v="H"/>
    <n v="13.596734305430379"/>
    <n v="9"/>
    <m/>
    <n v="122.37060874887341"/>
    <s v=""/>
    <n v="0"/>
    <n v="0"/>
  </r>
  <r>
    <n v="95413"/>
    <n v="2"/>
    <m/>
    <n v="2041"/>
    <x v="454"/>
    <s v="H"/>
    <n v="18.820516146129485"/>
    <n v="4.5"/>
    <m/>
    <n v="84.692322657582679"/>
    <s v=""/>
    <n v="0"/>
    <n v="0"/>
  </r>
  <r>
    <n v="95413"/>
    <n v="3"/>
    <m/>
    <n v="1037"/>
    <x v="534"/>
    <s v="H"/>
    <n v="35.200851491517405"/>
    <n v="1"/>
    <m/>
    <n v="35.200851491517405"/>
    <s v=""/>
    <n v="0"/>
    <n v="0"/>
  </r>
  <r>
    <n v="95414"/>
    <n v="0"/>
    <s v="REMOÇÃO DE CHAVE FUSÍVEL TIPO MATHEUS"/>
    <m/>
    <x v="0"/>
    <m/>
    <s v=""/>
    <m/>
    <s v="UN"/>
    <s v=""/>
    <n v="48.625875677339792"/>
    <s v=""/>
    <s v=""/>
  </r>
  <r>
    <n v="95414"/>
    <n v="1"/>
    <m/>
    <n v="2041"/>
    <x v="454"/>
    <s v="H"/>
    <n v="18.820516146129485"/>
    <n v="1.5"/>
    <m/>
    <n v="28.230774219194227"/>
    <s v=""/>
    <n v="0"/>
    <n v="0"/>
  </r>
  <r>
    <n v="95414"/>
    <n v="2"/>
    <m/>
    <n v="2044"/>
    <x v="460"/>
    <s v="H"/>
    <n v="13.596734305430379"/>
    <n v="1.5"/>
    <m/>
    <n v="20.395101458145568"/>
    <s v=""/>
    <n v="0"/>
    <n v="0"/>
  </r>
  <r>
    <n v="95415"/>
    <n v="0"/>
    <s v="REMOÇÃO DE SUPORTE DE TRANSFORMADOR EM POSTE"/>
    <m/>
    <x v="0"/>
    <m/>
    <s v=""/>
    <m/>
    <s v="UN"/>
    <s v=""/>
    <n v="21.754774888688608"/>
    <s v=""/>
    <s v=""/>
  </r>
  <r>
    <n v="95415"/>
    <n v="1"/>
    <m/>
    <n v="2044"/>
    <x v="460"/>
    <s v="H"/>
    <n v="13.596734305430379"/>
    <n v="1.6"/>
    <m/>
    <n v="21.754774888688608"/>
    <s v=""/>
    <n v="0"/>
    <n v="0"/>
  </r>
  <r>
    <n v="95416"/>
    <n v="0"/>
    <s v="REMOÇÃO DE CABOS DE A.T. EM LINHA AÉREA ATÉ 35MM2"/>
    <m/>
    <x v="0"/>
    <m/>
    <s v=""/>
    <m/>
    <s v="M"/>
    <s v=""/>
    <n v="23.00699237849512"/>
    <s v=""/>
    <s v=""/>
  </r>
  <r>
    <n v="95416"/>
    <n v="1"/>
    <m/>
    <n v="2044"/>
    <x v="460"/>
    <s v="H"/>
    <n v="13.596734305430379"/>
    <n v="1"/>
    <m/>
    <n v="13.596734305430379"/>
    <s v=""/>
    <n v="0"/>
    <n v="0"/>
  </r>
  <r>
    <n v="95416"/>
    <n v="2"/>
    <m/>
    <n v="2041"/>
    <x v="454"/>
    <s v="H"/>
    <n v="18.820516146129485"/>
    <n v="0.5"/>
    <m/>
    <n v="9.4102580730647425"/>
    <s v=""/>
    <n v="0"/>
    <n v="0"/>
  </r>
  <r>
    <n v="95417"/>
    <n v="0"/>
    <s v="REMOÇÃO DE PÁRA-RAIOS TIPO CRISTAL VALVE CLASSE 15KV"/>
    <m/>
    <x v="0"/>
    <m/>
    <s v=""/>
    <m/>
    <s v="UN"/>
    <s v=""/>
    <n v="69.020977135485367"/>
    <s v=""/>
    <s v=""/>
  </r>
  <r>
    <n v="95417"/>
    <n v="1"/>
    <m/>
    <n v="2041"/>
    <x v="454"/>
    <s v="H"/>
    <n v="18.820516146129485"/>
    <n v="1.5"/>
    <m/>
    <n v="28.230774219194227"/>
    <s v=""/>
    <n v="0"/>
    <n v="0"/>
  </r>
  <r>
    <n v="95417"/>
    <n v="2"/>
    <m/>
    <n v="2044"/>
    <x v="460"/>
    <s v="H"/>
    <n v="13.596734305430379"/>
    <n v="3"/>
    <m/>
    <n v="40.790202916291136"/>
    <s v=""/>
    <n v="0"/>
    <n v="0"/>
  </r>
  <r>
    <n v="95418"/>
    <n v="0"/>
    <s v="REMOÇÃO DE CONTATORES E RELÊS EM GERAL"/>
    <m/>
    <x v="0"/>
    <m/>
    <s v=""/>
    <m/>
    <s v="UN"/>
    <s v=""/>
    <n v="62.706216273946765"/>
    <s v=""/>
    <s v=""/>
  </r>
  <r>
    <n v="95418"/>
    <n v="1"/>
    <m/>
    <n v="2044"/>
    <x v="460"/>
    <s v="H"/>
    <n v="13.596734305430379"/>
    <n v="1.5"/>
    <m/>
    <n v="20.395101458145568"/>
    <s v=""/>
    <n v="0"/>
    <n v="0"/>
  </r>
  <r>
    <n v="95418"/>
    <n v="2"/>
    <m/>
    <n v="1037"/>
    <x v="534"/>
    <s v="H"/>
    <n v="35.200851491517405"/>
    <n v="0.4"/>
    <m/>
    <n v="14.080340596606963"/>
    <s v=""/>
    <n v="0"/>
    <n v="0"/>
  </r>
  <r>
    <n v="95418"/>
    <n v="3"/>
    <m/>
    <n v="2041"/>
    <x v="454"/>
    <s v="H"/>
    <n v="18.820516146129485"/>
    <n v="1.5"/>
    <m/>
    <n v="28.230774219194227"/>
    <s v=""/>
    <n v="0"/>
    <n v="0"/>
  </r>
  <r>
    <n v="95419"/>
    <n v="0"/>
    <s v="REMOÇÃO DE MUFLA INTERNA UNIPOLAR/TRIPOLAR"/>
    <m/>
    <x v="0"/>
    <m/>
    <s v=""/>
    <m/>
    <s v="UN"/>
    <s v=""/>
    <n v="46.01398475699024"/>
    <s v=""/>
    <s v=""/>
  </r>
  <r>
    <n v="95419"/>
    <n v="1"/>
    <m/>
    <n v="2044"/>
    <x v="460"/>
    <s v="H"/>
    <n v="13.596734305430379"/>
    <n v="2"/>
    <m/>
    <n v="27.193468610860759"/>
    <s v=""/>
    <n v="0"/>
    <n v="0"/>
  </r>
  <r>
    <n v="95419"/>
    <n v="2"/>
    <m/>
    <n v="2041"/>
    <x v="454"/>
    <s v="H"/>
    <n v="18.820516146129485"/>
    <n v="1"/>
    <m/>
    <n v="18.820516146129485"/>
    <s v=""/>
    <n v="0"/>
    <n v="0"/>
  </r>
  <r>
    <n v="95420"/>
    <n v="0"/>
    <s v="REMOÇÃO DE BUCHA DE PASSAGEM PARA NEUTRO - 1KV"/>
    <m/>
    <x v="0"/>
    <m/>
    <s v=""/>
    <m/>
    <s v="UN"/>
    <s v=""/>
    <n v="9.7251751354679588"/>
    <s v=""/>
    <s v=""/>
  </r>
  <r>
    <n v="95420"/>
    <n v="1"/>
    <m/>
    <n v="2041"/>
    <x v="454"/>
    <s v="H"/>
    <n v="18.820516146129485"/>
    <n v="0.3"/>
    <m/>
    <n v="5.6461548438388451"/>
    <s v=""/>
    <n v="0"/>
    <n v="0"/>
  </r>
  <r>
    <n v="95420"/>
    <n v="2"/>
    <m/>
    <n v="2044"/>
    <x v="460"/>
    <s v="H"/>
    <n v="13.596734305430379"/>
    <n v="0.3"/>
    <m/>
    <n v="4.0790202916291136"/>
    <s v=""/>
    <n v="0"/>
    <n v="0"/>
  </r>
  <r>
    <n v="95421"/>
    <n v="0"/>
    <s v="REMOÇÃO DE ÓLEO ISOLANTE DE TRANSFORMADOR OU DISJUNTOR"/>
    <m/>
    <x v="0"/>
    <m/>
    <s v=""/>
    <m/>
    <s v="L"/>
    <s v=""/>
    <n v="0.54386937221721521"/>
    <s v=""/>
    <s v=""/>
  </r>
  <r>
    <n v="95421"/>
    <n v="1"/>
    <m/>
    <n v="2044"/>
    <x v="460"/>
    <s v="H"/>
    <n v="13.596734305430379"/>
    <n v="0.04"/>
    <m/>
    <n v="0.54386937221721521"/>
    <s v=""/>
    <n v="0"/>
    <n v="0"/>
  </r>
  <r>
    <n v="95422"/>
    <n v="0"/>
    <s v="REMOÇÃO DE SELA PARA CRUZETA DE MADEIRA"/>
    <m/>
    <x v="0"/>
    <m/>
    <s v=""/>
    <m/>
    <s v="UN"/>
    <s v=""/>
    <n v="6.7983671527151897"/>
    <s v=""/>
    <s v=""/>
  </r>
  <r>
    <n v="95422"/>
    <n v="1"/>
    <m/>
    <n v="2044"/>
    <x v="460"/>
    <s v="H"/>
    <n v="13.596734305430379"/>
    <n v="0.5"/>
    <m/>
    <n v="6.7983671527151897"/>
    <s v=""/>
    <n v="0"/>
    <n v="0"/>
  </r>
  <r>
    <n v="95423"/>
    <n v="0"/>
    <s v="REMOÇÃO DE FUSÍVEL EM ALTA TENSÃO TIPO &quot;HH&quot;"/>
    <m/>
    <x v="0"/>
    <m/>
    <s v=""/>
    <m/>
    <s v="UN"/>
    <s v=""/>
    <n v="16.208625225779933"/>
    <s v=""/>
    <s v=""/>
  </r>
  <r>
    <n v="95423"/>
    <n v="1"/>
    <m/>
    <n v="2041"/>
    <x v="454"/>
    <s v="H"/>
    <n v="18.820516146129485"/>
    <n v="0.5"/>
    <m/>
    <n v="9.4102580730647425"/>
    <s v=""/>
    <n v="0"/>
    <n v="0"/>
  </r>
  <r>
    <n v="95423"/>
    <n v="2"/>
    <m/>
    <n v="2044"/>
    <x v="460"/>
    <s v="H"/>
    <n v="13.596734305430379"/>
    <n v="0.5"/>
    <m/>
    <n v="6.7983671527151897"/>
    <s v=""/>
    <n v="0"/>
    <n v="0"/>
  </r>
  <r>
    <n v="95424"/>
    <n v="0"/>
    <s v="REMOÇÃO DE ELO FUSÍVEL EM CHAVE TIPO MATHEUS"/>
    <m/>
    <x v="0"/>
    <m/>
    <s v=""/>
    <m/>
    <s v="UN"/>
    <s v=""/>
    <n v="9.7251751354679588"/>
    <s v=""/>
    <s v=""/>
  </r>
  <r>
    <n v="95424"/>
    <n v="1"/>
    <m/>
    <n v="2041"/>
    <x v="454"/>
    <s v="H"/>
    <n v="18.820516146129485"/>
    <n v="0.3"/>
    <m/>
    <n v="5.6461548438388451"/>
    <s v=""/>
    <n v="0"/>
    <n v="0"/>
  </r>
  <r>
    <n v="95424"/>
    <n v="2"/>
    <m/>
    <n v="2044"/>
    <x v="460"/>
    <s v="H"/>
    <n v="13.596734305430379"/>
    <n v="0.3"/>
    <m/>
    <n v="4.0790202916291136"/>
    <s v=""/>
    <n v="0"/>
    <n v="0"/>
  </r>
  <r>
    <n v="95425"/>
    <n v="0"/>
    <s v="REMOÇÃO DE RELÊ OU BOBINA - DISJUNTOR DE A.T."/>
    <m/>
    <x v="0"/>
    <m/>
    <s v=""/>
    <m/>
    <s v="UN"/>
    <s v=""/>
    <n v="15.056412916903589"/>
    <s v=""/>
    <s v=""/>
  </r>
  <r>
    <n v="95425"/>
    <n v="1"/>
    <m/>
    <n v="2041"/>
    <x v="454"/>
    <s v="H"/>
    <n v="18.820516146129485"/>
    <n v="0.8"/>
    <m/>
    <n v="15.056412916903589"/>
    <s v=""/>
    <n v="0"/>
    <n v="0"/>
  </r>
  <r>
    <n v="95426"/>
    <n v="0"/>
    <s v="REMOÇÃO DE MUFLA EXTERNA UNIPOLAR / TRIPOLAR"/>
    <m/>
    <x v="0"/>
    <m/>
    <s v=""/>
    <m/>
    <s v="UN"/>
    <s v=""/>
    <n v="69.020977135485367"/>
    <s v=""/>
    <s v=""/>
  </r>
  <r>
    <n v="95426"/>
    <n v="1"/>
    <m/>
    <n v="2041"/>
    <x v="454"/>
    <s v="H"/>
    <n v="18.820516146129485"/>
    <n v="1.5"/>
    <m/>
    <n v="28.230774219194227"/>
    <s v=""/>
    <n v="0"/>
    <n v="0"/>
  </r>
  <r>
    <n v="95426"/>
    <n v="2"/>
    <m/>
    <n v="2044"/>
    <x v="460"/>
    <s v="H"/>
    <n v="13.596734305430379"/>
    <n v="3"/>
    <m/>
    <n v="40.790202916291136"/>
    <s v=""/>
    <n v="0"/>
    <n v="0"/>
  </r>
  <r>
    <n v="95427"/>
    <n v="0"/>
    <s v="REMOÇÃO DE MUFLA INTERNA UNIPOLAR / TRIPOLAR"/>
    <m/>
    <x v="0"/>
    <m/>
    <s v=""/>
    <m/>
    <s v="UN"/>
    <s v=""/>
    <n v="46.01398475699024"/>
    <s v=""/>
    <s v=""/>
  </r>
  <r>
    <n v="95427"/>
    <n v="1"/>
    <m/>
    <n v="2041"/>
    <x v="454"/>
    <s v="H"/>
    <n v="18.820516146129485"/>
    <n v="1"/>
    <m/>
    <n v="18.820516146129485"/>
    <s v=""/>
    <n v="0"/>
    <n v="0"/>
  </r>
  <r>
    <n v="95427"/>
    <n v="2"/>
    <m/>
    <n v="2044"/>
    <x v="460"/>
    <s v="H"/>
    <n v="13.596734305430379"/>
    <n v="2"/>
    <m/>
    <n v="27.193468610860759"/>
    <s v=""/>
    <n v="0"/>
    <n v="0"/>
  </r>
  <r>
    <n v="96001"/>
    <n v="0"/>
    <s v="RETIRADA DE POSTE DE ENTRADA DE ENERGIA EM BAIXA TENSÃO - GALVANIZADO"/>
    <m/>
    <x v="0"/>
    <m/>
    <s v=""/>
    <m/>
    <s v="UN"/>
    <s v=""/>
    <n v="129.66900180623946"/>
    <s v=""/>
    <s v=""/>
  </r>
  <r>
    <n v="96001"/>
    <n v="1"/>
    <m/>
    <n v="2041"/>
    <x v="454"/>
    <s v="H"/>
    <n v="18.820516146129485"/>
    <n v="4"/>
    <m/>
    <n v="75.28206458451794"/>
    <s v=""/>
    <n v="0"/>
    <n v="0"/>
  </r>
  <r>
    <n v="96001"/>
    <n v="2"/>
    <m/>
    <n v="2044"/>
    <x v="460"/>
    <s v="H"/>
    <n v="13.596734305430379"/>
    <n v="4"/>
    <m/>
    <n v="54.386937221721517"/>
    <s v=""/>
    <n v="0"/>
    <n v="0"/>
  </r>
  <r>
    <n v="96002"/>
    <n v="0"/>
    <s v="RETIRADA DE POSTE DE ENTRADA DE ENERGIA EM BAIXA TENSÃO - CONCRETO"/>
    <m/>
    <x v="0"/>
    <m/>
    <s v=""/>
    <m/>
    <s v="UN"/>
    <s v=""/>
    <n v="162.08625225779932"/>
    <s v=""/>
    <s v=""/>
  </r>
  <r>
    <n v="96002"/>
    <n v="1"/>
    <m/>
    <n v="2041"/>
    <x v="454"/>
    <s v="H"/>
    <n v="18.820516146129485"/>
    <n v="5"/>
    <m/>
    <n v="94.102580730647418"/>
    <s v=""/>
    <n v="0"/>
    <n v="0"/>
  </r>
  <r>
    <n v="96002"/>
    <n v="2"/>
    <m/>
    <n v="2044"/>
    <x v="460"/>
    <s v="H"/>
    <n v="13.596734305430379"/>
    <n v="5"/>
    <m/>
    <n v="67.983671527151898"/>
    <s v=""/>
    <n v="0"/>
    <n v="0"/>
  </r>
  <r>
    <n v="96003"/>
    <n v="0"/>
    <s v="RETIRADA DE CAIXA DE ENTRADA DE ENERGIA EM BAIXA TENSÃO"/>
    <m/>
    <x v="0"/>
    <m/>
    <s v=""/>
    <m/>
    <s v="UN"/>
    <s v=""/>
    <n v="145.87762703201938"/>
    <s v=""/>
    <s v=""/>
  </r>
  <r>
    <n v="96003"/>
    <n v="1"/>
    <m/>
    <n v="2041"/>
    <x v="454"/>
    <s v="H"/>
    <n v="18.820516146129485"/>
    <n v="4.5"/>
    <m/>
    <n v="84.692322657582679"/>
    <s v=""/>
    <n v="0"/>
    <n v="0"/>
  </r>
  <r>
    <n v="96003"/>
    <n v="2"/>
    <m/>
    <n v="2044"/>
    <x v="460"/>
    <s v="H"/>
    <n v="13.596734305430379"/>
    <n v="4.5"/>
    <m/>
    <n v="61.185304374436704"/>
    <s v=""/>
    <n v="0"/>
    <n v="0"/>
  </r>
  <r>
    <n v="96004"/>
    <n v="0"/>
    <s v="RETIRADA DE ARMAÇÃO TIPO BRAQUETE"/>
    <m/>
    <x v="0"/>
    <m/>
    <s v=""/>
    <m/>
    <s v="UN"/>
    <s v=""/>
    <n v="16.208625225779933"/>
    <s v=""/>
    <s v=""/>
  </r>
  <r>
    <n v="96004"/>
    <n v="1"/>
    <m/>
    <n v="2041"/>
    <x v="454"/>
    <s v="H"/>
    <n v="18.820516146129485"/>
    <n v="0.5"/>
    <m/>
    <n v="9.4102580730647425"/>
    <s v=""/>
    <n v="0"/>
    <n v="0"/>
  </r>
  <r>
    <n v="96004"/>
    <n v="2"/>
    <m/>
    <n v="2044"/>
    <x v="460"/>
    <s v="H"/>
    <n v="13.596734305430379"/>
    <n v="0.5"/>
    <m/>
    <n v="6.7983671527151897"/>
    <s v=""/>
    <n v="0"/>
    <n v="0"/>
  </r>
  <r>
    <n v="96005"/>
    <n v="0"/>
    <s v="RETIRADA DE CABEÇOTE TIPO &quot;TELESP&quot;"/>
    <m/>
    <x v="0"/>
    <m/>
    <s v=""/>
    <m/>
    <s v="UN"/>
    <s v=""/>
    <n v="8.1043126128899665"/>
    <s v=""/>
    <s v=""/>
  </r>
  <r>
    <n v="96005"/>
    <n v="1"/>
    <m/>
    <n v="2041"/>
    <x v="454"/>
    <s v="H"/>
    <n v="18.820516146129485"/>
    <n v="0.25"/>
    <m/>
    <n v="4.7051290365323712"/>
    <s v=""/>
    <n v="0"/>
    <n v="0"/>
  </r>
  <r>
    <n v="96005"/>
    <n v="2"/>
    <m/>
    <n v="2044"/>
    <x v="460"/>
    <s v="H"/>
    <n v="13.596734305430379"/>
    <n v="0.25"/>
    <m/>
    <n v="3.3991835763575948"/>
    <s v=""/>
    <n v="0"/>
    <n v="0"/>
  </r>
  <r>
    <n v="96008"/>
    <n v="0"/>
    <s v="RETIRADA DE CONDULETE"/>
    <m/>
    <x v="0"/>
    <m/>
    <s v=""/>
    <m/>
    <s v="UN"/>
    <s v=""/>
    <n v="16.208625225779933"/>
    <s v=""/>
    <s v=""/>
  </r>
  <r>
    <n v="96008"/>
    <n v="1"/>
    <m/>
    <n v="2041"/>
    <x v="454"/>
    <s v="H"/>
    <n v="18.820516146129485"/>
    <n v="0.5"/>
    <m/>
    <n v="9.4102580730647425"/>
    <s v=""/>
    <n v="0"/>
    <n v="0"/>
  </r>
  <r>
    <n v="96008"/>
    <n v="2"/>
    <m/>
    <n v="2044"/>
    <x v="460"/>
    <s v="H"/>
    <n v="13.596734305430379"/>
    <n v="0.5"/>
    <m/>
    <n v="6.7983671527151897"/>
    <s v=""/>
    <n v="0"/>
    <n v="0"/>
  </r>
  <r>
    <n v="96009"/>
    <n v="0"/>
    <s v="RETIRADA DE PERFILADOS"/>
    <m/>
    <x v="0"/>
    <m/>
    <s v=""/>
    <m/>
    <s v="M"/>
    <s v=""/>
    <n v="12.966900180623947"/>
    <s v=""/>
    <s v=""/>
  </r>
  <r>
    <n v="96009"/>
    <n v="1"/>
    <m/>
    <n v="2041"/>
    <x v="454"/>
    <s v="H"/>
    <n v="18.820516146129485"/>
    <n v="0.4"/>
    <m/>
    <n v="7.5282064584517947"/>
    <s v=""/>
    <n v="0"/>
    <n v="0"/>
  </r>
  <r>
    <n v="96009"/>
    <n v="2"/>
    <m/>
    <n v="2044"/>
    <x v="460"/>
    <s v="H"/>
    <n v="13.596734305430379"/>
    <n v="0.4"/>
    <m/>
    <n v="5.4386937221721521"/>
    <s v=""/>
    <n v="0"/>
    <n v="0"/>
  </r>
  <r>
    <n v="96012"/>
    <n v="0"/>
    <s v="RETIRADA DE ELETRODUTOS APARENTES - ATÉ 2&quot;"/>
    <m/>
    <x v="0"/>
    <m/>
    <s v=""/>
    <m/>
    <s v="M"/>
    <s v=""/>
    <n v="8.1043126128899665"/>
    <s v=""/>
    <s v=""/>
  </r>
  <r>
    <n v="96012"/>
    <n v="1"/>
    <m/>
    <n v="2041"/>
    <x v="454"/>
    <s v="H"/>
    <n v="18.820516146129485"/>
    <n v="0.25"/>
    <m/>
    <n v="4.7051290365323712"/>
    <s v=""/>
    <n v="0"/>
    <n v="0"/>
  </r>
  <r>
    <n v="96012"/>
    <n v="2"/>
    <m/>
    <n v="2044"/>
    <x v="460"/>
    <s v="H"/>
    <n v="13.596734305430379"/>
    <n v="0.25"/>
    <m/>
    <n v="3.3991835763575948"/>
    <s v=""/>
    <n v="0"/>
    <n v="0"/>
  </r>
  <r>
    <n v="96013"/>
    <n v="0"/>
    <s v="RETIRADA DE ELETRODUTOS APARENTES - ACIMA DE 2&quot;"/>
    <m/>
    <x v="0"/>
    <m/>
    <s v=""/>
    <m/>
    <s v="M"/>
    <s v=""/>
    <n v="16.208625225779933"/>
    <s v=""/>
    <s v=""/>
  </r>
  <r>
    <n v="96013"/>
    <n v="1"/>
    <m/>
    <n v="2041"/>
    <x v="454"/>
    <s v="H"/>
    <n v="18.820516146129485"/>
    <n v="0.5"/>
    <m/>
    <n v="9.4102580730647425"/>
    <s v=""/>
    <n v="0"/>
    <n v="0"/>
  </r>
  <r>
    <n v="96013"/>
    <n v="2"/>
    <m/>
    <n v="2044"/>
    <x v="460"/>
    <s v="H"/>
    <n v="13.596734305430379"/>
    <n v="0.5"/>
    <m/>
    <n v="6.7983671527151897"/>
    <s v=""/>
    <n v="0"/>
    <n v="0"/>
  </r>
  <r>
    <n v="96014"/>
    <n v="0"/>
    <s v="RETIRADA DE FIO EMBUTIDO - ATÉ 16MM2"/>
    <m/>
    <x v="0"/>
    <m/>
    <s v=""/>
    <m/>
    <s v="M"/>
    <s v=""/>
    <n v="1.6208625225779933"/>
    <s v=""/>
    <s v=""/>
  </r>
  <r>
    <n v="96014"/>
    <n v="1"/>
    <m/>
    <n v="2041"/>
    <x v="454"/>
    <s v="H"/>
    <n v="18.820516146129485"/>
    <n v="0.05"/>
    <m/>
    <n v="0.94102580730647434"/>
    <s v=""/>
    <n v="0"/>
    <n v="0"/>
  </r>
  <r>
    <n v="96014"/>
    <n v="2"/>
    <m/>
    <n v="2044"/>
    <x v="460"/>
    <s v="H"/>
    <n v="13.596734305430379"/>
    <n v="0.05"/>
    <m/>
    <n v="0.67983671527151901"/>
    <s v=""/>
    <n v="0"/>
    <n v="0"/>
  </r>
  <r>
    <n v="96015"/>
    <n v="0"/>
    <s v="RETIRADA DE CABO EMBUTIDO - ACIMA DE 16MM2"/>
    <m/>
    <x v="0"/>
    <m/>
    <s v=""/>
    <m/>
    <s v="M"/>
    <s v=""/>
    <n v="3.2417250451559867"/>
    <s v=""/>
    <s v=""/>
  </r>
  <r>
    <n v="96015"/>
    <n v="1"/>
    <m/>
    <n v="2041"/>
    <x v="454"/>
    <s v="H"/>
    <n v="18.820516146129485"/>
    <n v="0.1"/>
    <m/>
    <n v="1.8820516146129487"/>
    <s v=""/>
    <n v="0"/>
    <n v="0"/>
  </r>
  <r>
    <n v="96015"/>
    <n v="2"/>
    <m/>
    <n v="2044"/>
    <x v="460"/>
    <s v="H"/>
    <n v="13.596734305430379"/>
    <n v="0.1"/>
    <m/>
    <n v="1.359673430543038"/>
    <s v=""/>
    <n v="0"/>
    <n v="0"/>
  </r>
  <r>
    <n v="96016"/>
    <n v="0"/>
    <s v="RETIRADA DE FIO APARENTE - ATÉ 16MM2"/>
    <m/>
    <x v="0"/>
    <m/>
    <s v=""/>
    <m/>
    <s v="M"/>
    <s v=""/>
    <n v="1.9450350270935917"/>
    <s v=""/>
    <s v=""/>
  </r>
  <r>
    <n v="96016"/>
    <n v="1"/>
    <m/>
    <n v="2041"/>
    <x v="454"/>
    <s v="H"/>
    <n v="18.820516146129485"/>
    <n v="0.06"/>
    <m/>
    <n v="1.1292309687677691"/>
    <s v=""/>
    <n v="0"/>
    <n v="0"/>
  </r>
  <r>
    <n v="96016"/>
    <n v="2"/>
    <m/>
    <n v="2044"/>
    <x v="460"/>
    <s v="H"/>
    <n v="13.596734305430379"/>
    <n v="0.06"/>
    <m/>
    <n v="0.8158040583258227"/>
    <s v=""/>
    <n v="0"/>
    <n v="0"/>
  </r>
  <r>
    <n v="96017"/>
    <n v="0"/>
    <s v="RETIRADA DE CABO APARENTE - ACIMA DE 16MM2"/>
    <m/>
    <x v="0"/>
    <m/>
    <s v=""/>
    <m/>
    <s v="M"/>
    <s v=""/>
    <n v="3.8900700541871833"/>
    <s v=""/>
    <s v=""/>
  </r>
  <r>
    <n v="96017"/>
    <n v="1"/>
    <m/>
    <n v="2044"/>
    <x v="460"/>
    <s v="H"/>
    <n v="13.596734305430379"/>
    <n v="0.12"/>
    <m/>
    <n v="1.6316081166516454"/>
    <s v=""/>
    <n v="0"/>
    <n v="0"/>
  </r>
  <r>
    <n v="96017"/>
    <n v="2"/>
    <m/>
    <n v="2041"/>
    <x v="454"/>
    <s v="H"/>
    <n v="18.820516146129485"/>
    <n v="0.12"/>
    <m/>
    <n v="2.2584619375355381"/>
    <s v=""/>
    <n v="0"/>
    <n v="0"/>
  </r>
  <r>
    <n v="96018"/>
    <n v="0"/>
    <s v="RETIRADA DE TERMINAIS OU CONECTORES DE PRESSÃO PARA CABOS"/>
    <m/>
    <x v="0"/>
    <m/>
    <s v=""/>
    <m/>
    <s v="UN"/>
    <s v=""/>
    <n v="6.4834500903119734"/>
    <s v=""/>
    <s v=""/>
  </r>
  <r>
    <n v="96018"/>
    <n v="1"/>
    <m/>
    <n v="2041"/>
    <x v="454"/>
    <s v="H"/>
    <n v="18.820516146129485"/>
    <n v="0.2"/>
    <m/>
    <n v="3.7641032292258974"/>
    <s v=""/>
    <n v="0"/>
    <n v="0"/>
  </r>
  <r>
    <n v="96018"/>
    <n v="2"/>
    <m/>
    <n v="2044"/>
    <x v="460"/>
    <s v="H"/>
    <n v="13.596734305430379"/>
    <n v="0.2"/>
    <m/>
    <n v="2.719346861086076"/>
    <s v=""/>
    <n v="0"/>
    <n v="0"/>
  </r>
  <r>
    <n v="96020"/>
    <n v="0"/>
    <s v="RETIRADA DE SUPORTE-ISOLADOR TIPO ROLDANA"/>
    <m/>
    <x v="0"/>
    <m/>
    <s v=""/>
    <m/>
    <s v="UN"/>
    <s v=""/>
    <n v="6.4834500903119734"/>
    <s v=""/>
    <s v=""/>
  </r>
  <r>
    <n v="96020"/>
    <n v="1"/>
    <m/>
    <n v="2044"/>
    <x v="460"/>
    <s v="H"/>
    <n v="13.596734305430379"/>
    <n v="0.2"/>
    <m/>
    <n v="2.719346861086076"/>
    <s v=""/>
    <n v="0"/>
    <n v="0"/>
  </r>
  <r>
    <n v="96020"/>
    <n v="2"/>
    <m/>
    <n v="2041"/>
    <x v="454"/>
    <s v="H"/>
    <n v="18.820516146129485"/>
    <n v="0.2"/>
    <m/>
    <n v="3.7641032292258974"/>
    <s v=""/>
    <n v="0"/>
    <n v="0"/>
  </r>
  <r>
    <n v="96110"/>
    <n v="0"/>
    <s v="RETIRADA DE BARRAMENTOS EM QUADROS ELÉTRICOS"/>
    <m/>
    <x v="0"/>
    <m/>
    <s v=""/>
    <m/>
    <s v="M"/>
    <s v=""/>
    <n v="25.933800361247894"/>
    <s v=""/>
    <s v=""/>
  </r>
  <r>
    <n v="96110"/>
    <n v="1"/>
    <m/>
    <n v="2041"/>
    <x v="454"/>
    <s v="H"/>
    <n v="18.820516146129485"/>
    <n v="0.8"/>
    <m/>
    <n v="15.056412916903589"/>
    <s v=""/>
    <n v="0"/>
    <n v="0"/>
  </r>
  <r>
    <n v="96110"/>
    <n v="2"/>
    <m/>
    <n v="2044"/>
    <x v="460"/>
    <s v="H"/>
    <n v="13.596734305430379"/>
    <n v="0.8"/>
    <m/>
    <n v="10.877387444344304"/>
    <s v=""/>
    <n v="0"/>
    <n v="0"/>
  </r>
  <r>
    <n v="96111"/>
    <n v="0"/>
    <s v="RETIRADA DE ISOLADORES EM QUADROS ELÉTRICOS"/>
    <m/>
    <x v="0"/>
    <m/>
    <s v=""/>
    <m/>
    <s v="UN"/>
    <s v=""/>
    <n v="6.4834500903119734"/>
    <s v=""/>
    <s v=""/>
  </r>
  <r>
    <n v="96111"/>
    <n v="1"/>
    <m/>
    <n v="2041"/>
    <x v="454"/>
    <s v="H"/>
    <n v="18.820516146129485"/>
    <n v="0.2"/>
    <m/>
    <n v="3.7641032292258974"/>
    <s v=""/>
    <n v="0"/>
    <n v="0"/>
  </r>
  <r>
    <n v="96111"/>
    <n v="2"/>
    <m/>
    <n v="2044"/>
    <x v="460"/>
    <s v="H"/>
    <n v="13.596734305430379"/>
    <n v="0.2"/>
    <m/>
    <n v="2.719346861086076"/>
    <s v=""/>
    <n v="0"/>
    <n v="0"/>
  </r>
  <r>
    <n v="96115"/>
    <n v="0"/>
    <s v="RETIRADA DE DISJUNTOR AUTOMÁTICO UNIPOLAR ATÉ 50A"/>
    <m/>
    <x v="0"/>
    <m/>
    <s v=""/>
    <m/>
    <s v="UN"/>
    <s v=""/>
    <n v="9.7251751354679588"/>
    <s v=""/>
    <s v=""/>
  </r>
  <r>
    <n v="96115"/>
    <n v="1"/>
    <m/>
    <n v="2041"/>
    <x v="454"/>
    <s v="H"/>
    <n v="18.820516146129485"/>
    <n v="0.3"/>
    <m/>
    <n v="5.6461548438388451"/>
    <s v=""/>
    <n v="0"/>
    <n v="0"/>
  </r>
  <r>
    <n v="96115"/>
    <n v="2"/>
    <m/>
    <n v="2044"/>
    <x v="460"/>
    <s v="H"/>
    <n v="13.596734305430379"/>
    <n v="0.3"/>
    <m/>
    <n v="4.0790202916291136"/>
    <s v=""/>
    <n v="0"/>
    <n v="0"/>
  </r>
  <r>
    <n v="96116"/>
    <n v="0"/>
    <s v="RETIRADA DE DISJUNTOR AUTOMÁTICO BIPOLAR ATÉ 50A"/>
    <m/>
    <x v="0"/>
    <m/>
    <s v=""/>
    <m/>
    <s v="UN"/>
    <s v=""/>
    <n v="22.692075316091902"/>
    <s v=""/>
    <s v=""/>
  </r>
  <r>
    <n v="96116"/>
    <n v="1"/>
    <m/>
    <n v="2041"/>
    <x v="454"/>
    <s v="H"/>
    <n v="18.820516146129485"/>
    <n v="0.7"/>
    <m/>
    <n v="13.174361302290638"/>
    <s v=""/>
    <n v="0"/>
    <n v="0"/>
  </r>
  <r>
    <n v="96116"/>
    <n v="2"/>
    <m/>
    <n v="2044"/>
    <x v="460"/>
    <s v="H"/>
    <n v="13.596734305430379"/>
    <n v="0.7"/>
    <m/>
    <n v="9.5177140138012657"/>
    <s v=""/>
    <n v="0"/>
    <n v="0"/>
  </r>
  <r>
    <n v="96117"/>
    <n v="0"/>
    <s v="RETIRADA DE DISJUNTOR AUTOMÁTICO TRIPOLAR ATÉ 50A"/>
    <m/>
    <x v="0"/>
    <m/>
    <s v=""/>
    <m/>
    <s v="UN"/>
    <s v=""/>
    <n v="42.14242558702783"/>
    <s v=""/>
    <s v=""/>
  </r>
  <r>
    <n v="96117"/>
    <n v="1"/>
    <m/>
    <n v="2041"/>
    <x v="454"/>
    <s v="H"/>
    <n v="18.820516146129485"/>
    <n v="1.3"/>
    <m/>
    <n v="24.466670989968332"/>
    <s v=""/>
    <n v="0"/>
    <n v="0"/>
  </r>
  <r>
    <n v="96117"/>
    <n v="2"/>
    <m/>
    <n v="2044"/>
    <x v="460"/>
    <s v="H"/>
    <n v="13.596734305430379"/>
    <n v="1.3"/>
    <m/>
    <n v="17.675754597059495"/>
    <s v=""/>
    <n v="0"/>
    <n v="0"/>
  </r>
  <r>
    <n v="96125"/>
    <n v="0"/>
    <s v="RETIRADA DE CAIXA PARA FUSÍVEL OU TOMADA, INSTALADA EM PERFILADOS"/>
    <m/>
    <x v="0"/>
    <m/>
    <s v=""/>
    <m/>
    <s v="UN"/>
    <s v=""/>
    <n v="16.208625225779933"/>
    <s v=""/>
    <s v=""/>
  </r>
  <r>
    <n v="96125"/>
    <n v="1"/>
    <m/>
    <n v="2044"/>
    <x v="460"/>
    <s v="H"/>
    <n v="13.596734305430379"/>
    <n v="0.5"/>
    <m/>
    <n v="6.7983671527151897"/>
    <s v=""/>
    <n v="0"/>
    <n v="0"/>
  </r>
  <r>
    <n v="96125"/>
    <n v="2"/>
    <m/>
    <n v="2041"/>
    <x v="454"/>
    <s v="H"/>
    <n v="18.820516146129485"/>
    <n v="0.5"/>
    <m/>
    <n v="9.4102580730647425"/>
    <s v=""/>
    <n v="0"/>
    <n v="0"/>
  </r>
  <r>
    <n v="96126"/>
    <n v="0"/>
    <s v="RETIRADA DE QUADRO DE DISTRIBUIÇÃO OU CAIXA DE PASSAGEM"/>
    <m/>
    <x v="0"/>
    <m/>
    <s v=""/>
    <m/>
    <s v="M2"/>
    <s v=""/>
    <n v="64.834500903119732"/>
    <s v=""/>
    <s v=""/>
  </r>
  <r>
    <n v="96126"/>
    <n v="1"/>
    <m/>
    <n v="2041"/>
    <x v="454"/>
    <s v="H"/>
    <n v="18.820516146129485"/>
    <n v="2"/>
    <m/>
    <n v="37.64103229225897"/>
    <s v=""/>
    <n v="0"/>
    <n v="0"/>
  </r>
  <r>
    <n v="96126"/>
    <n v="2"/>
    <m/>
    <n v="2044"/>
    <x v="460"/>
    <s v="H"/>
    <n v="13.596734305430379"/>
    <n v="2"/>
    <m/>
    <n v="27.193468610860759"/>
    <s v=""/>
    <n v="0"/>
    <n v="0"/>
  </r>
  <r>
    <n v="96130"/>
    <n v="0"/>
    <s v="RETIRADA DE FECHADURA DE QUADRO DE DISTRIBUIÇÃO OU CAIXA DE PASSAGEM"/>
    <m/>
    <x v="0"/>
    <m/>
    <s v=""/>
    <m/>
    <s v="UN"/>
    <s v=""/>
    <n v="6.4834500903119734"/>
    <s v=""/>
    <s v=""/>
  </r>
  <r>
    <n v="96130"/>
    <n v="1"/>
    <m/>
    <n v="2041"/>
    <x v="454"/>
    <s v="H"/>
    <n v="18.820516146129485"/>
    <n v="0.2"/>
    <m/>
    <n v="3.7641032292258974"/>
    <s v=""/>
    <n v="0"/>
    <n v="0"/>
  </r>
  <r>
    <n v="96130"/>
    <n v="2"/>
    <m/>
    <n v="2044"/>
    <x v="460"/>
    <s v="H"/>
    <n v="13.596734305430379"/>
    <n v="0.2"/>
    <m/>
    <n v="2.719346861086076"/>
    <s v=""/>
    <n v="0"/>
    <n v="0"/>
  </r>
  <r>
    <n v="96132"/>
    <n v="0"/>
    <s v="RETIRADA DE DISJUNTOR AUTOMÁTICO TIPO &quot;QUICK-LAG&quot;"/>
    <m/>
    <x v="0"/>
    <m/>
    <s v=""/>
    <m/>
    <s v="UN"/>
    <s v=""/>
    <n v="9.7251751354679588"/>
    <s v=""/>
    <s v=""/>
  </r>
  <r>
    <n v="96132"/>
    <n v="1"/>
    <m/>
    <n v="2041"/>
    <x v="454"/>
    <s v="H"/>
    <n v="18.820516146129485"/>
    <n v="0.3"/>
    <m/>
    <n v="5.6461548438388451"/>
    <s v=""/>
    <n v="0"/>
    <n v="0"/>
  </r>
  <r>
    <n v="96132"/>
    <n v="2"/>
    <m/>
    <n v="2044"/>
    <x v="460"/>
    <s v="H"/>
    <n v="13.596734305430379"/>
    <n v="0.3"/>
    <m/>
    <n v="4.0790202916291136"/>
    <s v=""/>
    <n v="0"/>
    <n v="0"/>
  </r>
  <r>
    <n v="96134"/>
    <n v="0"/>
    <s v="RETIRADA DE BASE EM CHAPA DE FERRO, PARA DISJUNTOR TIPO &quot;QUICK-LAG&quot;"/>
    <m/>
    <x v="0"/>
    <m/>
    <s v=""/>
    <m/>
    <s v="UN"/>
    <s v=""/>
    <n v="8.1043126128899665"/>
    <s v=""/>
    <s v=""/>
  </r>
  <r>
    <n v="96134"/>
    <n v="1"/>
    <m/>
    <n v="2041"/>
    <x v="454"/>
    <s v="H"/>
    <n v="18.820516146129485"/>
    <n v="0.25"/>
    <m/>
    <n v="4.7051290365323712"/>
    <s v=""/>
    <n v="0"/>
    <n v="0"/>
  </r>
  <r>
    <n v="96134"/>
    <n v="2"/>
    <m/>
    <n v="2044"/>
    <x v="460"/>
    <s v="H"/>
    <n v="13.596734305430379"/>
    <n v="0.25"/>
    <m/>
    <n v="3.3991835763575948"/>
    <s v=""/>
    <n v="0"/>
    <n v="0"/>
  </r>
  <r>
    <n v="96135"/>
    <n v="0"/>
    <s v="RETIRADA DE CAPACITOR PARA CORREÇÃO DE FATOR DE POTÊNCIA"/>
    <m/>
    <x v="0"/>
    <m/>
    <s v=""/>
    <m/>
    <s v="UN"/>
    <s v=""/>
    <n v="384.12664381723522"/>
    <s v=""/>
    <s v=""/>
  </r>
  <r>
    <n v="96135"/>
    <n v="1"/>
    <m/>
    <n v="2044"/>
    <x v="460"/>
    <s v="H"/>
    <n v="13.596734305430379"/>
    <n v="12"/>
    <m/>
    <n v="163.16081166516454"/>
    <s v=""/>
    <n v="0"/>
    <n v="0"/>
  </r>
  <r>
    <n v="96135"/>
    <n v="2"/>
    <m/>
    <n v="1037"/>
    <x v="534"/>
    <s v="H"/>
    <n v="35.200851491517405"/>
    <n v="2"/>
    <m/>
    <n v="70.401702983034809"/>
    <s v=""/>
    <n v="0"/>
    <n v="0"/>
  </r>
  <r>
    <n v="96135"/>
    <n v="3"/>
    <m/>
    <n v="2041"/>
    <x v="454"/>
    <s v="H"/>
    <n v="18.820516146129485"/>
    <n v="8"/>
    <m/>
    <n v="150.56412916903588"/>
    <s v=""/>
    <n v="0"/>
    <n v="0"/>
  </r>
  <r>
    <n v="96137"/>
    <n v="0"/>
    <s v="RETIRADA DE CHAVE SECCIONADORA OU BASE PARA FUSÍVEIS TIPO NH UNIPOLAR"/>
    <m/>
    <x v="0"/>
    <m/>
    <s v=""/>
    <m/>
    <s v="UN"/>
    <s v=""/>
    <n v="16.208625225779933"/>
    <s v=""/>
    <s v=""/>
  </r>
  <r>
    <n v="96137"/>
    <n v="1"/>
    <m/>
    <n v="2041"/>
    <x v="454"/>
    <s v="H"/>
    <n v="18.820516146129485"/>
    <n v="0.5"/>
    <m/>
    <n v="9.4102580730647425"/>
    <s v=""/>
    <n v="0"/>
    <n v="0"/>
  </r>
  <r>
    <n v="96137"/>
    <n v="2"/>
    <m/>
    <n v="2044"/>
    <x v="460"/>
    <s v="H"/>
    <n v="13.596734305430379"/>
    <n v="0.5"/>
    <m/>
    <n v="6.7983671527151897"/>
    <s v=""/>
    <n v="0"/>
    <n v="0"/>
  </r>
  <r>
    <n v="96138"/>
    <n v="0"/>
    <s v="RETIRADA DE CHAVE SECCIONADORA OU BASE PARA FUSÍVEIS TIPO NH TRIPOLAR"/>
    <m/>
    <x v="0"/>
    <m/>
    <s v=""/>
    <m/>
    <s v="UN"/>
    <s v=""/>
    <n v="24.312937838669896"/>
    <s v=""/>
    <s v=""/>
  </r>
  <r>
    <n v="96138"/>
    <n v="1"/>
    <m/>
    <n v="2041"/>
    <x v="454"/>
    <s v="H"/>
    <n v="18.820516146129485"/>
    <n v="0.75"/>
    <m/>
    <n v="14.115387109597114"/>
    <s v=""/>
    <n v="0"/>
    <n v="0"/>
  </r>
  <r>
    <n v="96138"/>
    <n v="2"/>
    <m/>
    <n v="2044"/>
    <x v="460"/>
    <s v="H"/>
    <n v="13.596734305430379"/>
    <n v="0.75"/>
    <m/>
    <n v="10.197550729072784"/>
    <s v=""/>
    <n v="0"/>
    <n v="0"/>
  </r>
  <r>
    <n v="96139"/>
    <n v="0"/>
    <s v="RETIRADA DE BASE PARA FUSÍVEIS TIPO DIAZED"/>
    <m/>
    <x v="0"/>
    <m/>
    <s v=""/>
    <m/>
    <s v="UN"/>
    <s v=""/>
    <n v="8.1043126128899665"/>
    <s v=""/>
    <s v=""/>
  </r>
  <r>
    <n v="96139"/>
    <n v="1"/>
    <m/>
    <n v="2041"/>
    <x v="454"/>
    <s v="H"/>
    <n v="18.820516146129485"/>
    <n v="0.25"/>
    <m/>
    <n v="4.7051290365323712"/>
    <s v=""/>
    <n v="0"/>
    <n v="0"/>
  </r>
  <r>
    <n v="96139"/>
    <n v="2"/>
    <m/>
    <n v="2044"/>
    <x v="460"/>
    <s v="H"/>
    <n v="13.596734305430379"/>
    <n v="0.25"/>
    <m/>
    <n v="3.3991835763575948"/>
    <s v=""/>
    <n v="0"/>
    <n v="0"/>
  </r>
  <r>
    <n v="96140"/>
    <n v="0"/>
    <s v="RETIRADA DE BARRAMENTO DE COBRE"/>
    <m/>
    <x v="0"/>
    <m/>
    <s v=""/>
    <m/>
    <s v="UN"/>
    <s v=""/>
    <n v="16.208625225779933"/>
    <s v=""/>
    <s v=""/>
  </r>
  <r>
    <n v="96140"/>
    <n v="1"/>
    <m/>
    <n v="2041"/>
    <x v="454"/>
    <s v="H"/>
    <n v="18.820516146129485"/>
    <n v="0.5"/>
    <m/>
    <n v="9.4102580730647425"/>
    <s v=""/>
    <n v="0"/>
    <n v="0"/>
  </r>
  <r>
    <n v="96140"/>
    <n v="2"/>
    <m/>
    <n v="2044"/>
    <x v="460"/>
    <s v="H"/>
    <n v="13.596734305430379"/>
    <n v="0.5"/>
    <m/>
    <n v="6.7983671527151897"/>
    <s v=""/>
    <n v="0"/>
    <n v="0"/>
  </r>
  <r>
    <n v="96201"/>
    <n v="0"/>
    <s v="RETIRADA DE SOQUETES EM LUMINÁRIAS"/>
    <m/>
    <x v="0"/>
    <m/>
    <s v=""/>
    <m/>
    <s v="UN"/>
    <s v=""/>
    <n v="8.1043126128899665"/>
    <s v=""/>
    <s v=""/>
  </r>
  <r>
    <n v="96201"/>
    <n v="1"/>
    <m/>
    <n v="2044"/>
    <x v="460"/>
    <s v="H"/>
    <n v="13.596734305430379"/>
    <n v="0.25"/>
    <m/>
    <n v="3.3991835763575948"/>
    <s v=""/>
    <n v="0"/>
    <n v="0"/>
  </r>
  <r>
    <n v="96201"/>
    <n v="2"/>
    <m/>
    <n v="2041"/>
    <x v="454"/>
    <s v="H"/>
    <n v="18.820516146129485"/>
    <n v="0.25"/>
    <m/>
    <n v="4.7051290365323712"/>
    <s v=""/>
    <n v="0"/>
    <n v="0"/>
  </r>
  <r>
    <n v="96202"/>
    <n v="0"/>
    <s v="RETIRADA DE REATOR EM LUMINÁRIA FLUORESCENTE"/>
    <m/>
    <x v="0"/>
    <m/>
    <s v=""/>
    <m/>
    <s v="UN"/>
    <s v=""/>
    <n v="3.2417250451559867"/>
    <s v=""/>
    <s v=""/>
  </r>
  <r>
    <n v="96202"/>
    <n v="1"/>
    <m/>
    <n v="2041"/>
    <x v="454"/>
    <s v="H"/>
    <n v="18.820516146129485"/>
    <n v="0.1"/>
    <m/>
    <n v="1.8820516146129487"/>
    <s v=""/>
    <n v="0"/>
    <n v="0"/>
  </r>
  <r>
    <n v="96202"/>
    <n v="2"/>
    <m/>
    <n v="2044"/>
    <x v="460"/>
    <s v="H"/>
    <n v="13.596734305430379"/>
    <n v="0.1"/>
    <m/>
    <n v="1.359673430543038"/>
    <s v=""/>
    <n v="0"/>
    <n v="0"/>
  </r>
  <r>
    <n v="96203"/>
    <n v="0"/>
    <s v="RETIRADA DE LÂMPADA INCANDESCENTE OU FLUORESCENTE"/>
    <m/>
    <x v="0"/>
    <m/>
    <s v=""/>
    <m/>
    <s v="UN"/>
    <s v=""/>
    <n v="1.359673430543038"/>
    <s v=""/>
    <s v=""/>
  </r>
  <r>
    <n v="96203"/>
    <n v="1"/>
    <m/>
    <n v="2044"/>
    <x v="460"/>
    <s v="H"/>
    <n v="13.596734305430379"/>
    <n v="0.1"/>
    <m/>
    <n v="1.359673430543038"/>
    <s v=""/>
    <n v="0"/>
    <n v="0"/>
  </r>
  <r>
    <n v="96204"/>
    <n v="0"/>
    <s v="RETIRADA DE LÂMPADA VAPOR DE MERCÚRIO, SÓDIO OU MISTA"/>
    <m/>
    <x v="0"/>
    <m/>
    <s v=""/>
    <m/>
    <s v="UN"/>
    <s v=""/>
    <n v="9.7251751354679588"/>
    <s v=""/>
    <s v=""/>
  </r>
  <r>
    <n v="96204"/>
    <n v="1"/>
    <m/>
    <n v="2041"/>
    <x v="454"/>
    <s v="H"/>
    <n v="18.820516146129485"/>
    <n v="0.3"/>
    <m/>
    <n v="5.6461548438388451"/>
    <s v=""/>
    <n v="0"/>
    <n v="0"/>
  </r>
  <r>
    <n v="96204"/>
    <n v="2"/>
    <m/>
    <n v="2044"/>
    <x v="460"/>
    <s v="H"/>
    <n v="13.596734305430379"/>
    <n v="0.3"/>
    <m/>
    <n v="4.0790202916291136"/>
    <s v=""/>
    <n v="0"/>
    <n v="0"/>
  </r>
  <r>
    <n v="96205"/>
    <n v="0"/>
    <s v="RETIRADA DE PLACA DIFUSORA PARA LÂMPADA FLUORESCENTE"/>
    <m/>
    <x v="0"/>
    <m/>
    <s v=""/>
    <m/>
    <s v="UN"/>
    <s v=""/>
    <n v="1.359673430543038"/>
    <s v=""/>
    <s v=""/>
  </r>
  <r>
    <n v="96205"/>
    <n v="1"/>
    <m/>
    <n v="2044"/>
    <x v="460"/>
    <s v="H"/>
    <n v="13.596734305430379"/>
    <n v="0.1"/>
    <m/>
    <n v="1.359673430543038"/>
    <s v=""/>
    <n v="0"/>
    <n v="0"/>
  </r>
  <r>
    <n v="96210"/>
    <n v="0"/>
    <s v="RETIRADA DE LUMINÁRIA INTERNA PARA LÂMPADA INCANDESCENTE"/>
    <m/>
    <x v="0"/>
    <m/>
    <s v=""/>
    <m/>
    <s v="UN"/>
    <s v=""/>
    <n v="12.966900180623947"/>
    <s v=""/>
    <s v=""/>
  </r>
  <r>
    <n v="96210"/>
    <n v="1"/>
    <m/>
    <n v="2041"/>
    <x v="454"/>
    <s v="H"/>
    <n v="18.820516146129485"/>
    <n v="0.4"/>
    <m/>
    <n v="7.5282064584517947"/>
    <s v=""/>
    <n v="0"/>
    <n v="0"/>
  </r>
  <r>
    <n v="96210"/>
    <n v="2"/>
    <m/>
    <n v="2044"/>
    <x v="460"/>
    <s v="H"/>
    <n v="13.596734305430379"/>
    <n v="0.4"/>
    <m/>
    <n v="5.4386937221721521"/>
    <s v=""/>
    <n v="0"/>
    <n v="0"/>
  </r>
  <r>
    <n v="96211"/>
    <n v="0"/>
    <s v="RETIRADA DE LUMINÁRIA INTERNA PARA LÂMPADA FLUORESCENTE"/>
    <m/>
    <x v="0"/>
    <m/>
    <s v=""/>
    <m/>
    <s v="UN"/>
    <s v=""/>
    <n v="24.312937838669896"/>
    <s v=""/>
    <s v=""/>
  </r>
  <r>
    <n v="96211"/>
    <n v="1"/>
    <m/>
    <n v="2044"/>
    <x v="460"/>
    <s v="H"/>
    <n v="13.596734305430379"/>
    <n v="0.75"/>
    <m/>
    <n v="10.197550729072784"/>
    <s v=""/>
    <n v="0"/>
    <n v="0"/>
  </r>
  <r>
    <n v="96211"/>
    <n v="2"/>
    <m/>
    <n v="2041"/>
    <x v="454"/>
    <s v="H"/>
    <n v="18.820516146129485"/>
    <n v="0.75"/>
    <m/>
    <n v="14.115387109597114"/>
    <s v=""/>
    <n v="0"/>
    <n v="0"/>
  </r>
  <r>
    <n v="96212"/>
    <n v="0"/>
    <s v="RETIRADA DE LUMINÁRIA EXTERNA INSTALADA EM POSTE"/>
    <m/>
    <x v="0"/>
    <m/>
    <s v=""/>
    <m/>
    <s v="UN"/>
    <s v=""/>
    <n v="48.625875677339792"/>
    <s v=""/>
    <s v=""/>
  </r>
  <r>
    <n v="96212"/>
    <n v="1"/>
    <m/>
    <n v="2041"/>
    <x v="454"/>
    <s v="H"/>
    <n v="18.820516146129485"/>
    <n v="1.5"/>
    <m/>
    <n v="28.230774219194227"/>
    <s v=""/>
    <n v="0"/>
    <n v="0"/>
  </r>
  <r>
    <n v="96212"/>
    <n v="2"/>
    <m/>
    <n v="2044"/>
    <x v="460"/>
    <s v="H"/>
    <n v="13.596734305430379"/>
    <n v="1.5"/>
    <m/>
    <n v="20.395101458145568"/>
    <s v=""/>
    <n v="0"/>
    <n v="0"/>
  </r>
  <r>
    <n v="96213"/>
    <n v="0"/>
    <s v="RETIRADA DE LUMINÁRIA EXTERNA INSTALADA EM BRAÇO DE FERRO"/>
    <m/>
    <x v="0"/>
    <m/>
    <s v=""/>
    <m/>
    <s v="UN"/>
    <s v=""/>
    <n v="48.625875677339792"/>
    <s v=""/>
    <s v=""/>
  </r>
  <r>
    <n v="96213"/>
    <n v="1"/>
    <m/>
    <n v="2041"/>
    <x v="454"/>
    <s v="H"/>
    <n v="18.820516146129485"/>
    <n v="1.5"/>
    <m/>
    <n v="28.230774219194227"/>
    <s v=""/>
    <n v="0"/>
    <n v="0"/>
  </r>
  <r>
    <n v="96213"/>
    <n v="2"/>
    <m/>
    <n v="2044"/>
    <x v="460"/>
    <s v="H"/>
    <n v="13.596734305430379"/>
    <n v="1.5"/>
    <m/>
    <n v="20.395101458145568"/>
    <s v=""/>
    <n v="0"/>
    <n v="0"/>
  </r>
  <r>
    <n v="96214"/>
    <n v="0"/>
    <s v="RETIRADA DE LUMINÁRIA A PROVA DE TEMPO, GASES E VAPOR"/>
    <m/>
    <x v="0"/>
    <m/>
    <s v=""/>
    <m/>
    <s v="UN"/>
    <s v=""/>
    <n v="16.208625225779933"/>
    <s v=""/>
    <s v=""/>
  </r>
  <r>
    <n v="96214"/>
    <n v="1"/>
    <m/>
    <n v="2041"/>
    <x v="454"/>
    <s v="H"/>
    <n v="18.820516146129485"/>
    <n v="0.5"/>
    <m/>
    <n v="9.4102580730647425"/>
    <s v=""/>
    <n v="0"/>
    <n v="0"/>
  </r>
  <r>
    <n v="96214"/>
    <n v="2"/>
    <m/>
    <n v="2044"/>
    <x v="460"/>
    <s v="H"/>
    <n v="13.596734305430379"/>
    <n v="0.5"/>
    <m/>
    <n v="6.7983671527151897"/>
    <s v=""/>
    <n v="0"/>
    <n v="0"/>
  </r>
  <r>
    <n v="96218"/>
    <n v="0"/>
    <s v="RETIRADA DE PROJETOR DE FACHADA"/>
    <m/>
    <x v="0"/>
    <m/>
    <s v=""/>
    <m/>
    <s v="UN"/>
    <s v=""/>
    <n v="48.625875677339792"/>
    <s v=""/>
    <s v=""/>
  </r>
  <r>
    <n v="96218"/>
    <n v="1"/>
    <m/>
    <n v="2041"/>
    <x v="454"/>
    <s v="H"/>
    <n v="18.820516146129485"/>
    <n v="1.5"/>
    <m/>
    <n v="28.230774219194227"/>
    <s v=""/>
    <n v="0"/>
    <n v="0"/>
  </r>
  <r>
    <n v="96218"/>
    <n v="2"/>
    <m/>
    <n v="2044"/>
    <x v="460"/>
    <s v="H"/>
    <n v="13.596734305430379"/>
    <n v="1.5"/>
    <m/>
    <n v="20.395101458145568"/>
    <s v=""/>
    <n v="0"/>
    <n v="0"/>
  </r>
  <r>
    <n v="96219"/>
    <n v="0"/>
    <s v="RETIRADA DE PROJETOR DE JARDIM"/>
    <m/>
    <x v="0"/>
    <m/>
    <s v=""/>
    <m/>
    <s v="UN"/>
    <s v=""/>
    <n v="32.417250451559866"/>
    <s v=""/>
    <s v=""/>
  </r>
  <r>
    <n v="96219"/>
    <n v="1"/>
    <m/>
    <n v="2041"/>
    <x v="454"/>
    <s v="H"/>
    <n v="18.820516146129485"/>
    <n v="1"/>
    <m/>
    <n v="18.820516146129485"/>
    <s v=""/>
    <n v="0"/>
    <n v="0"/>
  </r>
  <r>
    <n v="96219"/>
    <n v="2"/>
    <m/>
    <n v="2044"/>
    <x v="460"/>
    <s v="H"/>
    <n v="13.596734305430379"/>
    <n v="1"/>
    <m/>
    <n v="13.596734305430379"/>
    <s v=""/>
    <n v="0"/>
    <n v="0"/>
  </r>
  <r>
    <n v="96225"/>
    <n v="0"/>
    <s v="RETIRADA DE BRAÇO DE LUMINÁRIA"/>
    <m/>
    <x v="0"/>
    <m/>
    <s v=""/>
    <m/>
    <s v="UN"/>
    <s v=""/>
    <n v="32.417250451559866"/>
    <s v=""/>
    <s v=""/>
  </r>
  <r>
    <n v="96225"/>
    <n v="1"/>
    <m/>
    <n v="2041"/>
    <x v="454"/>
    <s v="H"/>
    <n v="18.820516146129485"/>
    <n v="1"/>
    <m/>
    <n v="18.820516146129485"/>
    <s v=""/>
    <n v="0"/>
    <n v="0"/>
  </r>
  <r>
    <n v="96225"/>
    <n v="2"/>
    <m/>
    <n v="2044"/>
    <x v="460"/>
    <s v="H"/>
    <n v="13.596734305430379"/>
    <n v="1"/>
    <m/>
    <n v="13.596734305430379"/>
    <s v=""/>
    <n v="0"/>
    <n v="0"/>
  </r>
  <r>
    <n v="96314"/>
    <n v="0"/>
    <s v="RETIRADA DE CORDOALHA DE COBRE NÚ"/>
    <m/>
    <x v="0"/>
    <m/>
    <s v=""/>
    <m/>
    <s v="M"/>
    <s v=""/>
    <n v="6.4834500903119734"/>
    <s v=""/>
    <s v=""/>
  </r>
  <r>
    <n v="96314"/>
    <n v="1"/>
    <m/>
    <n v="2041"/>
    <x v="454"/>
    <s v="H"/>
    <n v="18.820516146129485"/>
    <n v="0.2"/>
    <m/>
    <n v="3.7641032292258974"/>
    <s v=""/>
    <n v="0"/>
    <n v="0"/>
  </r>
  <r>
    <n v="96314"/>
    <n v="2"/>
    <m/>
    <n v="2044"/>
    <x v="460"/>
    <s v="H"/>
    <n v="13.596734305430379"/>
    <n v="0.2"/>
    <m/>
    <n v="2.719346861086076"/>
    <s v=""/>
    <n v="0"/>
    <n v="0"/>
  </r>
  <r>
    <n v="96315"/>
    <n v="0"/>
    <s v="RETIRADA DE CORDOALHA DE COBRE NÚ PARA ATERRAMENTO"/>
    <m/>
    <x v="0"/>
    <m/>
    <s v=""/>
    <m/>
    <s v="M"/>
    <s v=""/>
    <n v="8.1043126128899665"/>
    <s v=""/>
    <s v=""/>
  </r>
  <r>
    <n v="96315"/>
    <n v="1"/>
    <m/>
    <n v="2041"/>
    <x v="454"/>
    <s v="H"/>
    <n v="18.820516146129485"/>
    <n v="0.25"/>
    <m/>
    <n v="4.7051290365323712"/>
    <s v=""/>
    <n v="0"/>
    <n v="0"/>
  </r>
  <r>
    <n v="96315"/>
    <n v="2"/>
    <m/>
    <n v="2044"/>
    <x v="460"/>
    <s v="H"/>
    <n v="13.596734305430379"/>
    <n v="0.25"/>
    <m/>
    <n v="3.3991835763575948"/>
    <s v=""/>
    <n v="0"/>
    <n v="0"/>
  </r>
  <r>
    <n v="96316"/>
    <n v="0"/>
    <s v="RETIRADA DE CONECTOR TIPO &quot;SPLIT-BOLT&quot;"/>
    <m/>
    <x v="0"/>
    <m/>
    <s v=""/>
    <m/>
    <s v="UN"/>
    <s v=""/>
    <n v="6.4834500903119734"/>
    <s v=""/>
    <s v=""/>
  </r>
  <r>
    <n v="96316"/>
    <n v="1"/>
    <m/>
    <n v="2041"/>
    <x v="454"/>
    <s v="H"/>
    <n v="18.820516146129485"/>
    <n v="0.2"/>
    <m/>
    <n v="3.7641032292258974"/>
    <s v=""/>
    <n v="0"/>
    <n v="0"/>
  </r>
  <r>
    <n v="96316"/>
    <n v="2"/>
    <m/>
    <n v="2044"/>
    <x v="460"/>
    <s v="H"/>
    <n v="13.596734305430379"/>
    <n v="0.2"/>
    <m/>
    <n v="2.719346861086076"/>
    <s v=""/>
    <n v="0"/>
    <n v="0"/>
  </r>
  <r>
    <n v="96360"/>
    <n v="0"/>
    <s v="RETIRADA DE POSTE DE FERRO, INCLUSIVE BASE DE FIXAÇÃO"/>
    <m/>
    <x v="0"/>
    <m/>
    <s v=""/>
    <m/>
    <s v="UN"/>
    <s v=""/>
    <n v="162.08625225779932"/>
    <s v=""/>
    <s v=""/>
  </r>
  <r>
    <n v="96360"/>
    <n v="1"/>
    <m/>
    <n v="2044"/>
    <x v="460"/>
    <s v="H"/>
    <n v="13.596734305430379"/>
    <n v="5"/>
    <m/>
    <n v="67.983671527151898"/>
    <s v=""/>
    <n v="0"/>
    <n v="0"/>
  </r>
  <r>
    <n v="96360"/>
    <n v="2"/>
    <m/>
    <n v="2041"/>
    <x v="454"/>
    <s v="H"/>
    <n v="18.820516146129485"/>
    <n v="5"/>
    <m/>
    <n v="94.102580730647418"/>
    <s v=""/>
    <n v="0"/>
    <n v="0"/>
  </r>
  <r>
    <n v="96361"/>
    <n v="0"/>
    <s v="RETIRADA DE POSTE DE FERRO ENGASTADO NO SOLO"/>
    <m/>
    <x v="0"/>
    <m/>
    <s v=""/>
    <m/>
    <s v="UN"/>
    <s v=""/>
    <n v="259.33800361247893"/>
    <s v=""/>
    <s v=""/>
  </r>
  <r>
    <n v="96361"/>
    <n v="1"/>
    <m/>
    <n v="2044"/>
    <x v="460"/>
    <s v="H"/>
    <n v="13.596734305430379"/>
    <n v="8"/>
    <m/>
    <n v="108.77387444344303"/>
    <s v=""/>
    <n v="0"/>
    <n v="0"/>
  </r>
  <r>
    <n v="96361"/>
    <n v="2"/>
    <m/>
    <n v="2041"/>
    <x v="454"/>
    <s v="H"/>
    <n v="18.820516146129485"/>
    <n v="8"/>
    <m/>
    <n v="150.56412916903588"/>
    <s v=""/>
    <n v="0"/>
    <n v="0"/>
  </r>
  <r>
    <n v="96362"/>
    <n v="0"/>
    <s v="RETIRADA DE POSTE DE CONCRETO EM REDE DE ENERGIA"/>
    <m/>
    <x v="0"/>
    <m/>
    <s v=""/>
    <m/>
    <s v="UN"/>
    <s v=""/>
    <n v="366.03726683925504"/>
    <s v=""/>
    <s v=""/>
  </r>
  <r>
    <n v="96362"/>
    <n v="1"/>
    <m/>
    <n v="2041"/>
    <x v="454"/>
    <s v="H"/>
    <n v="18.820516146129485"/>
    <n v="5"/>
    <m/>
    <n v="94.102580730647418"/>
    <s v=""/>
    <n v="0"/>
    <n v="0"/>
  </r>
  <r>
    <n v="96362"/>
    <n v="2"/>
    <m/>
    <n v="2044"/>
    <x v="460"/>
    <s v="H"/>
    <n v="13.596734305430379"/>
    <n v="20"/>
    <m/>
    <n v="271.93468610860759"/>
    <s v=""/>
    <n v="0"/>
    <n v="0"/>
  </r>
  <r>
    <n v="96401"/>
    <n v="0"/>
    <s v="RETIRADA DE ISOLADOR TIPO DISCO INCLUSIVE GANCHO DE SUSTENTAÇÃO"/>
    <m/>
    <x v="0"/>
    <m/>
    <s v=""/>
    <m/>
    <s v="UN"/>
    <s v=""/>
    <n v="32.417250451559866"/>
    <s v=""/>
    <s v=""/>
  </r>
  <r>
    <n v="96401"/>
    <n v="1"/>
    <m/>
    <n v="2041"/>
    <x v="454"/>
    <s v="H"/>
    <n v="18.820516146129485"/>
    <n v="1"/>
    <m/>
    <n v="18.820516146129485"/>
    <s v=""/>
    <n v="0"/>
    <n v="0"/>
  </r>
  <r>
    <n v="96401"/>
    <n v="2"/>
    <m/>
    <n v="2044"/>
    <x v="460"/>
    <s v="H"/>
    <n v="13.596734305430379"/>
    <n v="1"/>
    <m/>
    <n v="13.596734305430379"/>
    <s v=""/>
    <n v="0"/>
    <n v="0"/>
  </r>
  <r>
    <n v="96402"/>
    <n v="0"/>
    <s v="RETIRADA DE ISOLADOR TIPO CASTANHA INCLUSIVE GANCHO DE SUSTENTAÇÃO"/>
    <m/>
    <x v="0"/>
    <m/>
    <s v=""/>
    <m/>
    <s v="UN"/>
    <s v=""/>
    <n v="1.359673430543038"/>
    <s v=""/>
    <s v=""/>
  </r>
  <r>
    <n v="96402"/>
    <n v="1"/>
    <m/>
    <n v="2044"/>
    <x v="460"/>
    <s v="H"/>
    <n v="13.596734305430379"/>
    <n v="0.1"/>
    <m/>
    <n v="1.359673430543038"/>
    <s v=""/>
    <n v="0"/>
    <n v="0"/>
  </r>
  <r>
    <n v="96403"/>
    <n v="0"/>
    <s v="RETIRADA DE ISOLADOR TIPO PINO A.T. INCLUSIVE PINO"/>
    <m/>
    <x v="0"/>
    <m/>
    <s v=""/>
    <m/>
    <s v="UN"/>
    <s v=""/>
    <n v="8.1043126128899665"/>
    <s v=""/>
    <s v=""/>
  </r>
  <r>
    <n v="96403"/>
    <n v="1"/>
    <m/>
    <n v="2041"/>
    <x v="454"/>
    <s v="H"/>
    <n v="18.820516146129485"/>
    <n v="0.25"/>
    <m/>
    <n v="4.7051290365323712"/>
    <s v=""/>
    <n v="0"/>
    <n v="0"/>
  </r>
  <r>
    <n v="96403"/>
    <n v="2"/>
    <m/>
    <n v="2044"/>
    <x v="460"/>
    <s v="H"/>
    <n v="13.596734305430379"/>
    <n v="0.25"/>
    <m/>
    <n v="3.3991835763575948"/>
    <s v=""/>
    <n v="0"/>
    <n v="0"/>
  </r>
  <r>
    <n v="96404"/>
    <n v="0"/>
    <s v="RETIRADA DE ISOLADOR TIPO PEDESTAL PARA A.T."/>
    <m/>
    <x v="0"/>
    <m/>
    <s v=""/>
    <m/>
    <s v="UN"/>
    <s v=""/>
    <n v="6.4834500903119734"/>
    <s v=""/>
    <s v=""/>
  </r>
  <r>
    <n v="96404"/>
    <n v="1"/>
    <m/>
    <n v="2041"/>
    <x v="454"/>
    <s v="H"/>
    <n v="18.820516146129485"/>
    <n v="0.2"/>
    <m/>
    <n v="3.7641032292258974"/>
    <s v=""/>
    <n v="0"/>
    <n v="0"/>
  </r>
  <r>
    <n v="96404"/>
    <n v="2"/>
    <m/>
    <n v="2044"/>
    <x v="460"/>
    <s v="H"/>
    <n v="13.596734305430379"/>
    <n v="0.2"/>
    <m/>
    <n v="2.719346861086076"/>
    <s v=""/>
    <n v="0"/>
    <n v="0"/>
  </r>
  <r>
    <n v="96405"/>
    <n v="0"/>
    <s v="RETIRADA DE CRUZETA DE MADEIRA"/>
    <m/>
    <x v="0"/>
    <m/>
    <s v=""/>
    <m/>
    <s v="UN"/>
    <s v=""/>
    <n v="69.020977135485367"/>
    <s v=""/>
    <s v=""/>
  </r>
  <r>
    <n v="96405"/>
    <n v="1"/>
    <m/>
    <n v="2041"/>
    <x v="454"/>
    <s v="H"/>
    <n v="18.820516146129485"/>
    <n v="1.5"/>
    <m/>
    <n v="28.230774219194227"/>
    <s v=""/>
    <n v="0"/>
    <n v="0"/>
  </r>
  <r>
    <n v="96405"/>
    <n v="2"/>
    <m/>
    <n v="2044"/>
    <x v="460"/>
    <s v="H"/>
    <n v="13.596734305430379"/>
    <n v="3"/>
    <m/>
    <n v="40.790202916291136"/>
    <s v=""/>
    <n v="0"/>
    <n v="0"/>
  </r>
  <r>
    <n v="96406"/>
    <n v="0"/>
    <s v="RETIRADA DE BUCHA DE PASSAGEM INTERNA/EXTERNA PARA A.T."/>
    <m/>
    <x v="0"/>
    <m/>
    <s v=""/>
    <m/>
    <s v="UN"/>
    <s v=""/>
    <n v="12.966900180623947"/>
    <s v=""/>
    <s v=""/>
  </r>
  <r>
    <n v="96406"/>
    <n v="1"/>
    <m/>
    <n v="2041"/>
    <x v="454"/>
    <s v="H"/>
    <n v="18.820516146129485"/>
    <n v="0.4"/>
    <m/>
    <n v="7.5282064584517947"/>
    <s v=""/>
    <n v="0"/>
    <n v="0"/>
  </r>
  <r>
    <n v="96406"/>
    <n v="2"/>
    <m/>
    <n v="2044"/>
    <x v="460"/>
    <s v="H"/>
    <n v="13.596734305430379"/>
    <n v="0.4"/>
    <m/>
    <n v="5.4386937221721521"/>
    <s v=""/>
    <n v="0"/>
    <n v="0"/>
  </r>
  <r>
    <n v="96407"/>
    <n v="0"/>
    <s v="RETIRADA DE CHAPA DE FERRO PARA BUCHA DE PASSAGEM"/>
    <m/>
    <x v="0"/>
    <m/>
    <s v=""/>
    <m/>
    <s v="UN"/>
    <s v=""/>
    <n v="12.966900180623947"/>
    <s v=""/>
    <s v=""/>
  </r>
  <r>
    <n v="96407"/>
    <n v="1"/>
    <m/>
    <n v="2041"/>
    <x v="454"/>
    <s v="H"/>
    <n v="18.820516146129485"/>
    <n v="0.4"/>
    <m/>
    <n v="7.5282064584517947"/>
    <s v=""/>
    <n v="0"/>
    <n v="0"/>
  </r>
  <r>
    <n v="96407"/>
    <n v="2"/>
    <m/>
    <n v="2044"/>
    <x v="460"/>
    <s v="H"/>
    <n v="13.596734305430379"/>
    <n v="0.4"/>
    <m/>
    <n v="5.4386937221721521"/>
    <s v=""/>
    <n v="0"/>
    <n v="0"/>
  </r>
  <r>
    <n v="96408"/>
    <n v="0"/>
    <s v="RETIRADA DE VERGALHÃO DE COBRE 3/8&quot;"/>
    <m/>
    <x v="0"/>
    <m/>
    <s v=""/>
    <m/>
    <s v="M"/>
    <s v=""/>
    <n v="6.4834500903119734"/>
    <s v=""/>
    <s v=""/>
  </r>
  <r>
    <n v="96408"/>
    <n v="1"/>
    <m/>
    <n v="2044"/>
    <x v="460"/>
    <s v="H"/>
    <n v="13.596734305430379"/>
    <n v="0.2"/>
    <m/>
    <n v="2.719346861086076"/>
    <s v=""/>
    <n v="0"/>
    <n v="0"/>
  </r>
  <r>
    <n v="96408"/>
    <n v="2"/>
    <m/>
    <n v="2041"/>
    <x v="454"/>
    <s v="H"/>
    <n v="18.820516146129485"/>
    <n v="0.2"/>
    <m/>
    <n v="3.7641032292258974"/>
    <s v=""/>
    <n v="0"/>
    <n v="0"/>
  </r>
  <r>
    <n v="96409"/>
    <n v="0"/>
    <s v="RETIRADA DE TERMINAL OU CONECTOR PARA VERGALHÃO DE COBRE"/>
    <m/>
    <x v="0"/>
    <m/>
    <s v=""/>
    <m/>
    <s v="UN"/>
    <s v=""/>
    <n v="2.719346861086076"/>
    <s v=""/>
    <s v=""/>
  </r>
  <r>
    <n v="96409"/>
    <n v="1"/>
    <m/>
    <n v="2044"/>
    <x v="460"/>
    <s v="H"/>
    <n v="13.596734305430379"/>
    <n v="0.2"/>
    <m/>
    <n v="2.719346861086076"/>
    <s v=""/>
    <n v="0"/>
    <n v="0"/>
  </r>
  <r>
    <n v="96410"/>
    <n v="0"/>
    <s v="RETIRADA DE CHAVE SECCIONADORA TRIPOLAR CLASSE 15 K.V."/>
    <m/>
    <x v="0"/>
    <m/>
    <s v=""/>
    <m/>
    <s v="UN"/>
    <s v=""/>
    <n v="92.02796951398048"/>
    <s v=""/>
    <s v=""/>
  </r>
  <r>
    <n v="96410"/>
    <n v="1"/>
    <m/>
    <n v="2044"/>
    <x v="460"/>
    <s v="H"/>
    <n v="13.596734305430379"/>
    <n v="4"/>
    <m/>
    <n v="54.386937221721517"/>
    <s v=""/>
    <n v="0"/>
    <n v="0"/>
  </r>
  <r>
    <n v="96410"/>
    <n v="2"/>
    <m/>
    <n v="2041"/>
    <x v="454"/>
    <s v="H"/>
    <n v="18.820516146129485"/>
    <n v="2"/>
    <m/>
    <n v="37.64103229225897"/>
    <s v=""/>
    <n v="0"/>
    <n v="0"/>
  </r>
  <r>
    <n v="96411"/>
    <n v="0"/>
    <s v="RETIRADA DE TRANSFORMADOR DE POTENCIAL"/>
    <m/>
    <x v="0"/>
    <m/>
    <s v=""/>
    <m/>
    <s v="UN"/>
    <s v=""/>
    <n v="21.071212793513915"/>
    <s v=""/>
    <s v=""/>
  </r>
  <r>
    <n v="96411"/>
    <n v="1"/>
    <m/>
    <n v="2041"/>
    <x v="454"/>
    <s v="H"/>
    <n v="18.820516146129485"/>
    <n v="0.65"/>
    <m/>
    <n v="12.233335494984166"/>
    <s v=""/>
    <n v="0"/>
    <n v="0"/>
  </r>
  <r>
    <n v="96411"/>
    <n v="2"/>
    <m/>
    <n v="2044"/>
    <x v="460"/>
    <s v="H"/>
    <n v="13.596734305430379"/>
    <n v="0.65"/>
    <m/>
    <n v="8.8378772985297473"/>
    <s v=""/>
    <n v="0"/>
    <n v="0"/>
  </r>
  <r>
    <n v="96412"/>
    <n v="0"/>
    <s v="RETIRADA DE DISJUNTOR A.T. DE VOL. NORMAL OU REDUZIDO DE ÓLEO"/>
    <m/>
    <x v="0"/>
    <m/>
    <s v=""/>
    <m/>
    <s v="UN"/>
    <s v=""/>
    <n v="127.22882100549791"/>
    <s v=""/>
    <s v=""/>
  </r>
  <r>
    <n v="96412"/>
    <n v="1"/>
    <m/>
    <n v="1037"/>
    <x v="534"/>
    <s v="H"/>
    <n v="35.200851491517405"/>
    <n v="1"/>
    <m/>
    <n v="35.200851491517405"/>
    <s v=""/>
    <n v="0"/>
    <n v="0"/>
  </r>
  <r>
    <n v="96412"/>
    <n v="2"/>
    <m/>
    <n v="2041"/>
    <x v="454"/>
    <s v="H"/>
    <n v="18.820516146129485"/>
    <n v="2"/>
    <m/>
    <n v="37.64103229225897"/>
    <s v=""/>
    <n v="0"/>
    <n v="0"/>
  </r>
  <r>
    <n v="96412"/>
    <n v="3"/>
    <m/>
    <n v="2044"/>
    <x v="460"/>
    <s v="H"/>
    <n v="13.596734305430379"/>
    <n v="4"/>
    <m/>
    <n v="54.386937221721517"/>
    <s v=""/>
    <n v="0"/>
    <n v="0"/>
  </r>
  <r>
    <n v="96413"/>
    <n v="0"/>
    <s v="RETIRADA DE TRANSFORMADOR DE POTÊNCIA CLASSE 15 KV"/>
    <m/>
    <x v="0"/>
    <m/>
    <s v=""/>
    <m/>
    <s v="UN"/>
    <s v=""/>
    <n v="242.2637828979735"/>
    <s v=""/>
    <s v=""/>
  </r>
  <r>
    <n v="96413"/>
    <n v="1"/>
    <m/>
    <n v="2044"/>
    <x v="460"/>
    <s v="H"/>
    <n v="13.596734305430379"/>
    <n v="9"/>
    <m/>
    <n v="122.37060874887341"/>
    <s v=""/>
    <n v="0"/>
    <n v="0"/>
  </r>
  <r>
    <n v="96413"/>
    <n v="2"/>
    <m/>
    <n v="1037"/>
    <x v="534"/>
    <s v="H"/>
    <n v="35.200851491517405"/>
    <n v="1"/>
    <m/>
    <n v="35.200851491517405"/>
    <s v=""/>
    <n v="0"/>
    <n v="0"/>
  </r>
  <r>
    <n v="96413"/>
    <n v="3"/>
    <m/>
    <n v="2041"/>
    <x v="454"/>
    <s v="H"/>
    <n v="18.820516146129485"/>
    <n v="4.5"/>
    <m/>
    <n v="84.692322657582679"/>
    <s v=""/>
    <n v="0"/>
    <n v="0"/>
  </r>
  <r>
    <n v="96414"/>
    <n v="0"/>
    <s v="RETIRADA DE CHAVE FUSÍVEL TIPO MATHEUS"/>
    <m/>
    <x v="0"/>
    <m/>
    <s v=""/>
    <m/>
    <s v="UN"/>
    <s v=""/>
    <n v="48.625875677339792"/>
    <s v=""/>
    <s v=""/>
  </r>
  <r>
    <n v="96414"/>
    <n v="1"/>
    <m/>
    <n v="2041"/>
    <x v="454"/>
    <s v="H"/>
    <n v="18.820516146129485"/>
    <n v="1.5"/>
    <m/>
    <n v="28.230774219194227"/>
    <s v=""/>
    <n v="0"/>
    <n v="0"/>
  </r>
  <r>
    <n v="96414"/>
    <n v="2"/>
    <m/>
    <n v="2044"/>
    <x v="460"/>
    <s v="H"/>
    <n v="13.596734305430379"/>
    <n v="1.5"/>
    <m/>
    <n v="20.395101458145568"/>
    <s v=""/>
    <n v="0"/>
    <n v="0"/>
  </r>
  <r>
    <n v="96415"/>
    <n v="0"/>
    <s v="RETIRADA DE SUPORTE DE TRANSFORMADOR EM POSTE"/>
    <m/>
    <x v="0"/>
    <m/>
    <s v=""/>
    <m/>
    <s v="UN"/>
    <s v=""/>
    <n v="21.754774888688608"/>
    <s v=""/>
    <s v=""/>
  </r>
  <r>
    <n v="96415"/>
    <n v="1"/>
    <m/>
    <n v="2044"/>
    <x v="460"/>
    <s v="H"/>
    <n v="13.596734305430379"/>
    <n v="1.6"/>
    <m/>
    <n v="21.754774888688608"/>
    <s v=""/>
    <n v="0"/>
    <n v="0"/>
  </r>
  <r>
    <n v="96416"/>
    <n v="0"/>
    <s v="RETIRADA DE CABO DE A.T. EM LINHA AÉREA ATÉ 35MM2"/>
    <m/>
    <x v="0"/>
    <m/>
    <s v=""/>
    <m/>
    <s v="M"/>
    <s v=""/>
    <n v="4.8625875677339794"/>
    <s v=""/>
    <s v=""/>
  </r>
  <r>
    <n v="96416"/>
    <n v="1"/>
    <m/>
    <n v="2041"/>
    <x v="454"/>
    <s v="H"/>
    <n v="18.820516146129485"/>
    <n v="0.15"/>
    <m/>
    <n v="2.8230774219194226"/>
    <s v=""/>
    <n v="0"/>
    <n v="0"/>
  </r>
  <r>
    <n v="96416"/>
    <n v="2"/>
    <m/>
    <n v="2044"/>
    <x v="460"/>
    <s v="H"/>
    <n v="13.596734305430379"/>
    <n v="0.15"/>
    <m/>
    <n v="2.0395101458145568"/>
    <s v=""/>
    <n v="0"/>
    <n v="0"/>
  </r>
  <r>
    <n v="96417"/>
    <n v="0"/>
    <s v="RETIRADA DE PÁRA-RAIO TIPO CRISTAL VALVE 15KV"/>
    <m/>
    <x v="0"/>
    <m/>
    <s v=""/>
    <m/>
    <s v="UN"/>
    <s v=""/>
    <n v="50.891528402199157"/>
    <s v=""/>
    <s v=""/>
  </r>
  <r>
    <n v="96417"/>
    <n v="1"/>
    <m/>
    <n v="2044"/>
    <x v="460"/>
    <s v="H"/>
    <n v="13.596734305430379"/>
    <n v="1.6"/>
    <m/>
    <n v="21.754774888688608"/>
    <s v=""/>
    <n v="0"/>
    <n v="0"/>
  </r>
  <r>
    <n v="96417"/>
    <n v="2"/>
    <m/>
    <n v="2041"/>
    <x v="454"/>
    <s v="H"/>
    <n v="18.820516146129485"/>
    <n v="0.8"/>
    <m/>
    <n v="15.056412916903589"/>
    <s v=""/>
    <n v="0"/>
    <n v="0"/>
  </r>
  <r>
    <n v="96417"/>
    <n v="3"/>
    <m/>
    <n v="1037"/>
    <x v="534"/>
    <s v="H"/>
    <n v="35.200851491517405"/>
    <n v="0.4"/>
    <m/>
    <n v="14.080340596606963"/>
    <s v=""/>
    <n v="0"/>
    <n v="0"/>
  </r>
  <r>
    <n v="96418"/>
    <n v="0"/>
    <s v="RETIRADA DE CONTATORES E RELÊS EM GERAL"/>
    <m/>
    <x v="0"/>
    <m/>
    <s v=""/>
    <m/>
    <s v="UN"/>
    <s v=""/>
    <n v="98.643551874658357"/>
    <s v=""/>
    <s v=""/>
  </r>
  <r>
    <n v="96418"/>
    <n v="1"/>
    <m/>
    <n v="1037"/>
    <x v="534"/>
    <s v="H"/>
    <n v="35.200851491517405"/>
    <n v="0.5"/>
    <m/>
    <n v="17.600425745758702"/>
    <s v=""/>
    <n v="0"/>
    <n v="0"/>
  </r>
  <r>
    <n v="96418"/>
    <n v="2"/>
    <m/>
    <n v="2044"/>
    <x v="460"/>
    <s v="H"/>
    <n v="13.596734305430379"/>
    <n v="2.5"/>
    <m/>
    <n v="33.991835763575949"/>
    <s v=""/>
    <n v="0"/>
    <n v="0"/>
  </r>
  <r>
    <n v="96418"/>
    <n v="3"/>
    <m/>
    <n v="2041"/>
    <x v="454"/>
    <s v="H"/>
    <n v="18.820516146129485"/>
    <n v="2.5"/>
    <m/>
    <n v="47.051290365323709"/>
    <s v=""/>
    <n v="0"/>
    <n v="0"/>
  </r>
  <r>
    <n v="96423"/>
    <n v="0"/>
    <s v="RETIRADA DE FUSÍVEL EM ALTA TENSÃO TIPO &quot;HH&quot;"/>
    <m/>
    <x v="0"/>
    <m/>
    <s v=""/>
    <m/>
    <s v="UN"/>
    <s v=""/>
    <n v="16.208625225779933"/>
    <s v=""/>
    <s v=""/>
  </r>
  <r>
    <n v="96423"/>
    <n v="1"/>
    <m/>
    <n v="2041"/>
    <x v="454"/>
    <s v="H"/>
    <n v="18.820516146129485"/>
    <n v="0.5"/>
    <m/>
    <n v="9.4102580730647425"/>
    <s v=""/>
    <n v="0"/>
    <n v="0"/>
  </r>
  <r>
    <n v="96423"/>
    <n v="2"/>
    <m/>
    <n v="2044"/>
    <x v="460"/>
    <s v="H"/>
    <n v="13.596734305430379"/>
    <n v="0.5"/>
    <m/>
    <n v="6.7983671527151897"/>
    <s v=""/>
    <n v="0"/>
    <n v="0"/>
  </r>
  <r>
    <n v="96424"/>
    <n v="0"/>
    <s v="RETIRADA DE ELO FUSÍVEL EM CHAVE TIPO MATHEUS"/>
    <m/>
    <x v="0"/>
    <m/>
    <s v=""/>
    <m/>
    <s v="UN"/>
    <s v=""/>
    <n v="9.7251751354679588"/>
    <s v=""/>
    <s v=""/>
  </r>
  <r>
    <n v="96424"/>
    <n v="1"/>
    <m/>
    <n v="2041"/>
    <x v="454"/>
    <s v="H"/>
    <n v="18.820516146129485"/>
    <n v="0.3"/>
    <m/>
    <n v="5.6461548438388451"/>
    <s v=""/>
    <n v="0"/>
    <n v="0"/>
  </r>
  <r>
    <n v="96424"/>
    <n v="2"/>
    <m/>
    <n v="2044"/>
    <x v="460"/>
    <s v="H"/>
    <n v="13.596734305430379"/>
    <n v="0.3"/>
    <m/>
    <n v="4.0790202916291136"/>
    <s v=""/>
    <n v="0"/>
    <n v="0"/>
  </r>
  <r>
    <n v="97001"/>
    <n v="0"/>
    <s v="RECOLOCAÇÃO DE POSTE DE ENTRADA DE ENERGIA EM BAIXA TENSÃO - GALVANIZADO"/>
    <m/>
    <x v="0"/>
    <m/>
    <s v=""/>
    <m/>
    <s v="UN"/>
    <s v=""/>
    <n v="254.45764201099581"/>
    <s v=""/>
    <s v=""/>
  </r>
  <r>
    <n v="97001"/>
    <n v="1"/>
    <m/>
    <n v="1037"/>
    <x v="534"/>
    <s v="H"/>
    <n v="35.200851491517405"/>
    <n v="2"/>
    <m/>
    <n v="70.401702983034809"/>
    <s v=""/>
    <n v="0"/>
    <n v="0"/>
  </r>
  <r>
    <n v="97001"/>
    <n v="2"/>
    <m/>
    <n v="2041"/>
    <x v="454"/>
    <s v="H"/>
    <n v="18.820516146129485"/>
    <n v="4"/>
    <m/>
    <n v="75.28206458451794"/>
    <s v=""/>
    <n v="0"/>
    <n v="0"/>
  </r>
  <r>
    <n v="97001"/>
    <n v="3"/>
    <m/>
    <n v="2044"/>
    <x v="460"/>
    <s v="H"/>
    <n v="13.596734305430379"/>
    <n v="8"/>
    <m/>
    <n v="108.77387444344303"/>
    <s v=""/>
    <n v="0"/>
    <n v="0"/>
  </r>
  <r>
    <n v="97002"/>
    <n v="0"/>
    <s v="RECOLOCAÇÃO DE POSTE DE ENTRADA DE ENERGIA EM BAIXA TENSÃO - CONCRETO"/>
    <m/>
    <x v="0"/>
    <m/>
    <s v=""/>
    <m/>
    <s v="UN"/>
    <s v=""/>
    <n v="346.48561152497626"/>
    <s v=""/>
    <s v=""/>
  </r>
  <r>
    <n v="97002"/>
    <n v="1"/>
    <m/>
    <n v="2044"/>
    <x v="460"/>
    <s v="H"/>
    <n v="13.596734305430379"/>
    <n v="12"/>
    <m/>
    <n v="163.16081166516454"/>
    <s v=""/>
    <n v="0"/>
    <n v="0"/>
  </r>
  <r>
    <n v="97002"/>
    <n v="2"/>
    <m/>
    <n v="1037"/>
    <x v="534"/>
    <s v="H"/>
    <n v="35.200851491517405"/>
    <n v="2"/>
    <m/>
    <n v="70.401702983034809"/>
    <s v=""/>
    <n v="0"/>
    <n v="0"/>
  </r>
  <r>
    <n v="97002"/>
    <n v="3"/>
    <m/>
    <n v="2041"/>
    <x v="454"/>
    <s v="H"/>
    <n v="18.820516146129485"/>
    <n v="6"/>
    <m/>
    <n v="112.92309687677691"/>
    <s v=""/>
    <n v="0"/>
    <n v="0"/>
  </r>
  <r>
    <n v="97003"/>
    <n v="0"/>
    <s v="RECOLOCAÇÃO DE CAIXA DE ENTRADA DE ENERGIA EM BAIXA TENSÃO"/>
    <m/>
    <x v="0"/>
    <m/>
    <s v=""/>
    <m/>
    <s v="UN"/>
    <s v=""/>
    <n v="162.08625225779932"/>
    <s v=""/>
    <s v=""/>
  </r>
  <r>
    <n v="97003"/>
    <n v="1"/>
    <m/>
    <n v="2041"/>
    <x v="454"/>
    <s v="H"/>
    <n v="18.820516146129485"/>
    <n v="5"/>
    <m/>
    <n v="94.102580730647418"/>
    <s v=""/>
    <n v="0"/>
    <n v="0"/>
  </r>
  <r>
    <n v="97003"/>
    <n v="2"/>
    <m/>
    <n v="2044"/>
    <x v="460"/>
    <s v="H"/>
    <n v="13.596734305430379"/>
    <n v="5"/>
    <m/>
    <n v="67.983671527151898"/>
    <s v=""/>
    <n v="0"/>
    <n v="0"/>
  </r>
  <r>
    <n v="97004"/>
    <n v="0"/>
    <s v="RECOLOCAÇÃO DE ARMAÇÃO TIPO BRAQUETE"/>
    <m/>
    <x v="0"/>
    <m/>
    <s v=""/>
    <m/>
    <s v="UN"/>
    <s v=""/>
    <n v="12.966900180623947"/>
    <s v=""/>
    <s v=""/>
  </r>
  <r>
    <n v="97004"/>
    <n v="1"/>
    <m/>
    <n v="2044"/>
    <x v="460"/>
    <s v="H"/>
    <n v="13.596734305430379"/>
    <n v="0.4"/>
    <m/>
    <n v="5.4386937221721521"/>
    <s v=""/>
    <n v="0"/>
    <n v="0"/>
  </r>
  <r>
    <n v="97004"/>
    <n v="2"/>
    <m/>
    <n v="2041"/>
    <x v="454"/>
    <s v="H"/>
    <n v="18.820516146129485"/>
    <n v="0.4"/>
    <m/>
    <n v="7.5282064584517947"/>
    <s v=""/>
    <n v="0"/>
    <n v="0"/>
  </r>
  <r>
    <n v="97005"/>
    <n v="0"/>
    <s v="RECOLOCAÇÃO DE CABEÇOTE TIPO &quot;TELESP&quot;"/>
    <m/>
    <x v="0"/>
    <m/>
    <s v=""/>
    <m/>
    <s v="UN"/>
    <s v=""/>
    <n v="12.966900180623947"/>
    <s v=""/>
    <s v=""/>
  </r>
  <r>
    <n v="97005"/>
    <n v="1"/>
    <m/>
    <n v="2044"/>
    <x v="460"/>
    <s v="H"/>
    <n v="13.596734305430379"/>
    <n v="0.4"/>
    <m/>
    <n v="5.4386937221721521"/>
    <s v=""/>
    <n v="0"/>
    <n v="0"/>
  </r>
  <r>
    <n v="97005"/>
    <n v="2"/>
    <m/>
    <n v="2041"/>
    <x v="454"/>
    <s v="H"/>
    <n v="18.820516146129485"/>
    <n v="0.4"/>
    <m/>
    <n v="7.5282064584517947"/>
    <s v=""/>
    <n v="0"/>
    <n v="0"/>
  </r>
  <r>
    <n v="97008"/>
    <n v="0"/>
    <s v="RECOLOCAÇÃO DE CONDULETE"/>
    <m/>
    <x v="0"/>
    <m/>
    <s v=""/>
    <m/>
    <s v="UN"/>
    <s v=""/>
    <n v="16.208625225779933"/>
    <s v=""/>
    <s v=""/>
  </r>
  <r>
    <n v="97008"/>
    <n v="1"/>
    <m/>
    <n v="2044"/>
    <x v="460"/>
    <s v="H"/>
    <n v="13.596734305430379"/>
    <n v="0.5"/>
    <m/>
    <n v="6.7983671527151897"/>
    <s v=""/>
    <n v="0"/>
    <n v="0"/>
  </r>
  <r>
    <n v="97008"/>
    <n v="2"/>
    <m/>
    <n v="2041"/>
    <x v="454"/>
    <s v="H"/>
    <n v="18.820516146129485"/>
    <n v="0.5"/>
    <m/>
    <n v="9.4102580730647425"/>
    <s v=""/>
    <n v="0"/>
    <n v="0"/>
  </r>
  <r>
    <n v="97009"/>
    <n v="0"/>
    <s v="RECOLOCAÇÃO DE PERFILADOS"/>
    <m/>
    <x v="0"/>
    <m/>
    <s v=""/>
    <m/>
    <s v="M"/>
    <s v=""/>
    <n v="16.208625225779933"/>
    <s v=""/>
    <s v=""/>
  </r>
  <r>
    <n v="97009"/>
    <n v="1"/>
    <m/>
    <n v="2044"/>
    <x v="460"/>
    <s v="H"/>
    <n v="13.596734305430379"/>
    <n v="0.5"/>
    <m/>
    <n v="6.7983671527151897"/>
    <s v=""/>
    <n v="0"/>
    <n v="0"/>
  </r>
  <r>
    <n v="97009"/>
    <n v="2"/>
    <m/>
    <n v="2041"/>
    <x v="454"/>
    <s v="H"/>
    <n v="18.820516146129485"/>
    <n v="0.5"/>
    <m/>
    <n v="9.4102580730647425"/>
    <s v=""/>
    <n v="0"/>
    <n v="0"/>
  </r>
  <r>
    <n v="97012"/>
    <n v="0"/>
    <s v="RECOLOCAÇÃO DE ELETRODUTOS APARENTES - ATÉ 2&quot;"/>
    <m/>
    <x v="0"/>
    <m/>
    <s v=""/>
    <m/>
    <s v="M"/>
    <s v=""/>
    <n v="9.7251751354679588"/>
    <s v=""/>
    <s v=""/>
  </r>
  <r>
    <n v="97012"/>
    <n v="1"/>
    <m/>
    <n v="2041"/>
    <x v="454"/>
    <s v="H"/>
    <n v="18.820516146129485"/>
    <n v="0.3"/>
    <m/>
    <n v="5.6461548438388451"/>
    <s v=""/>
    <n v="0"/>
    <n v="0"/>
  </r>
  <r>
    <n v="97012"/>
    <n v="2"/>
    <m/>
    <n v="2044"/>
    <x v="460"/>
    <s v="H"/>
    <n v="13.596734305430379"/>
    <n v="0.3"/>
    <m/>
    <n v="4.0790202916291136"/>
    <s v=""/>
    <n v="0"/>
    <n v="0"/>
  </r>
  <r>
    <n v="97013"/>
    <n v="0"/>
    <s v="RECOLOCAÇÃO DE ELETRODUTOS APARENTES - ACIMA DE 2&quot;"/>
    <m/>
    <x v="0"/>
    <m/>
    <s v=""/>
    <m/>
    <s v="M"/>
    <s v=""/>
    <n v="19.450350270935918"/>
    <s v=""/>
    <s v=""/>
  </r>
  <r>
    <n v="97013"/>
    <n v="1"/>
    <m/>
    <n v="2044"/>
    <x v="460"/>
    <s v="H"/>
    <n v="13.596734305430379"/>
    <n v="0.6"/>
    <m/>
    <n v="8.1580405832582272"/>
    <s v=""/>
    <n v="0"/>
    <n v="0"/>
  </r>
  <r>
    <n v="97013"/>
    <n v="2"/>
    <m/>
    <n v="2041"/>
    <x v="454"/>
    <s v="H"/>
    <n v="18.820516146129485"/>
    <n v="0.6"/>
    <m/>
    <n v="11.29230968767769"/>
    <s v=""/>
    <n v="0"/>
    <n v="0"/>
  </r>
  <r>
    <n v="97014"/>
    <n v="0"/>
    <s v="RECOLOCAÇÃO DE FIO EMBUTIDO - ATÉ 16MM2"/>
    <m/>
    <x v="0"/>
    <m/>
    <s v=""/>
    <m/>
    <s v="M"/>
    <s v=""/>
    <n v="1.6208625225779933"/>
    <s v=""/>
    <s v=""/>
  </r>
  <r>
    <n v="97014"/>
    <n v="1"/>
    <m/>
    <n v="2041"/>
    <x v="454"/>
    <s v="H"/>
    <n v="18.820516146129485"/>
    <n v="0.05"/>
    <m/>
    <n v="0.94102580730647434"/>
    <s v=""/>
    <n v="0"/>
    <n v="0"/>
  </r>
  <r>
    <n v="97014"/>
    <n v="2"/>
    <m/>
    <n v="2044"/>
    <x v="460"/>
    <s v="H"/>
    <n v="13.596734305430379"/>
    <n v="0.05"/>
    <m/>
    <n v="0.67983671527151901"/>
    <s v=""/>
    <n v="0"/>
    <n v="0"/>
  </r>
  <r>
    <n v="97015"/>
    <n v="0"/>
    <s v="RECOLOCAÇÃO DE CABO EMBUTIDO - ACIMA DE 16MM2"/>
    <m/>
    <x v="0"/>
    <m/>
    <s v=""/>
    <m/>
    <s v="M"/>
    <s v=""/>
    <n v="22.692075316091902"/>
    <s v=""/>
    <s v=""/>
  </r>
  <r>
    <n v="97015"/>
    <n v="1"/>
    <m/>
    <n v="2044"/>
    <x v="460"/>
    <s v="H"/>
    <n v="13.596734305430379"/>
    <n v="0.7"/>
    <m/>
    <n v="9.5177140138012657"/>
    <s v=""/>
    <n v="0"/>
    <n v="0"/>
  </r>
  <r>
    <n v="97015"/>
    <n v="2"/>
    <m/>
    <n v="2041"/>
    <x v="454"/>
    <s v="H"/>
    <n v="18.820516146129485"/>
    <n v="0.7"/>
    <m/>
    <n v="13.174361302290638"/>
    <s v=""/>
    <n v="0"/>
    <n v="0"/>
  </r>
  <r>
    <n v="97016"/>
    <n v="0"/>
    <s v="RECOLOCAÇÃO DE FIO APARENTE - ATÉ 16MM2"/>
    <m/>
    <x v="0"/>
    <m/>
    <s v=""/>
    <m/>
    <s v="M"/>
    <s v=""/>
    <n v="0.97251751354679583"/>
    <s v=""/>
    <s v=""/>
  </r>
  <r>
    <n v="97016"/>
    <n v="1"/>
    <m/>
    <n v="2041"/>
    <x v="454"/>
    <s v="H"/>
    <n v="18.820516146129485"/>
    <n v="0.03"/>
    <m/>
    <n v="0.56461548438388454"/>
    <s v=""/>
    <n v="0"/>
    <n v="0"/>
  </r>
  <r>
    <n v="97016"/>
    <n v="2"/>
    <m/>
    <n v="2044"/>
    <x v="460"/>
    <s v="H"/>
    <n v="13.596734305430379"/>
    <n v="0.03"/>
    <m/>
    <n v="0.40790202916291135"/>
    <s v=""/>
    <n v="0"/>
    <n v="0"/>
  </r>
  <r>
    <n v="97017"/>
    <n v="0"/>
    <s v="RECOLOCAÇÃO DE CABO APARENTE - ACIMA DE 16MM2"/>
    <m/>
    <x v="0"/>
    <m/>
    <s v=""/>
    <m/>
    <s v="M"/>
    <s v=""/>
    <n v="9.7251751354679588"/>
    <s v=""/>
    <s v=""/>
  </r>
  <r>
    <n v="97017"/>
    <n v="1"/>
    <m/>
    <n v="2041"/>
    <x v="454"/>
    <s v="H"/>
    <n v="18.820516146129485"/>
    <n v="0.3"/>
    <m/>
    <n v="5.6461548438388451"/>
    <s v=""/>
    <n v="0"/>
    <n v="0"/>
  </r>
  <r>
    <n v="97017"/>
    <n v="2"/>
    <m/>
    <n v="2044"/>
    <x v="460"/>
    <s v="H"/>
    <n v="13.596734305430379"/>
    <n v="0.3"/>
    <m/>
    <n v="4.0790202916291136"/>
    <s v=""/>
    <n v="0"/>
    <n v="0"/>
  </r>
  <r>
    <n v="97018"/>
    <n v="0"/>
    <s v="RECOLOCAÇÃO DE TERMINAIS OU CONECTORES DE PRESSÃO PARA CABOS"/>
    <m/>
    <x v="0"/>
    <m/>
    <s v=""/>
    <m/>
    <s v="UN"/>
    <s v=""/>
    <n v="12.966900180623947"/>
    <s v=""/>
    <s v=""/>
  </r>
  <r>
    <n v="97018"/>
    <n v="1"/>
    <m/>
    <n v="2041"/>
    <x v="454"/>
    <s v="H"/>
    <n v="18.820516146129485"/>
    <n v="0.4"/>
    <m/>
    <n v="7.5282064584517947"/>
    <s v=""/>
    <n v="0"/>
    <n v="0"/>
  </r>
  <r>
    <n v="97018"/>
    <n v="2"/>
    <m/>
    <n v="2044"/>
    <x v="460"/>
    <s v="H"/>
    <n v="13.596734305430379"/>
    <n v="0.4"/>
    <m/>
    <n v="5.4386937221721521"/>
    <s v=""/>
    <n v="0"/>
    <n v="0"/>
  </r>
  <r>
    <n v="97020"/>
    <n v="0"/>
    <s v="RECOLOCAÇÃO DE SUPORTE-ISOLADOR TIPO ROLDANA"/>
    <m/>
    <x v="0"/>
    <m/>
    <s v=""/>
    <m/>
    <s v="UN"/>
    <s v=""/>
    <n v="9.7251751354679588"/>
    <s v=""/>
    <s v=""/>
  </r>
  <r>
    <n v="97020"/>
    <n v="1"/>
    <m/>
    <n v="2041"/>
    <x v="454"/>
    <s v="H"/>
    <n v="18.820516146129485"/>
    <n v="0.3"/>
    <m/>
    <n v="5.6461548438388451"/>
    <s v=""/>
    <n v="0"/>
    <n v="0"/>
  </r>
  <r>
    <n v="97020"/>
    <n v="2"/>
    <m/>
    <n v="2044"/>
    <x v="460"/>
    <s v="H"/>
    <n v="13.596734305430379"/>
    <n v="0.3"/>
    <m/>
    <n v="4.0790202916291136"/>
    <s v=""/>
    <n v="0"/>
    <n v="0"/>
  </r>
  <r>
    <n v="97110"/>
    <n v="0"/>
    <s v="RECOLOCAÇÃO DE BARRAMENTOS EM QUADROS ELÉTRICOS"/>
    <m/>
    <x v="0"/>
    <m/>
    <s v=""/>
    <m/>
    <s v="M"/>
    <s v=""/>
    <n v="32.417250451559866"/>
    <s v=""/>
    <s v=""/>
  </r>
  <r>
    <n v="97110"/>
    <n v="1"/>
    <m/>
    <n v="2041"/>
    <x v="454"/>
    <s v="H"/>
    <n v="18.820516146129485"/>
    <n v="1"/>
    <m/>
    <n v="18.820516146129485"/>
    <s v=""/>
    <n v="0"/>
    <n v="0"/>
  </r>
  <r>
    <n v="97110"/>
    <n v="2"/>
    <m/>
    <n v="2044"/>
    <x v="460"/>
    <s v="H"/>
    <n v="13.596734305430379"/>
    <n v="1"/>
    <m/>
    <n v="13.596734305430379"/>
    <s v=""/>
    <n v="0"/>
    <n v="0"/>
  </r>
  <r>
    <n v="97111"/>
    <n v="0"/>
    <s v="RECOLOCAÇÃO DE ISOLADORES EM QUADROS ELÉTRICOS"/>
    <m/>
    <x v="0"/>
    <m/>
    <s v=""/>
    <m/>
    <s v="UN"/>
    <s v=""/>
    <n v="8.1043126128899665"/>
    <s v=""/>
    <s v=""/>
  </r>
  <r>
    <n v="97111"/>
    <n v="1"/>
    <m/>
    <n v="2044"/>
    <x v="460"/>
    <s v="H"/>
    <n v="13.596734305430379"/>
    <n v="0.25"/>
    <m/>
    <n v="3.3991835763575948"/>
    <s v=""/>
    <n v="0"/>
    <n v="0"/>
  </r>
  <r>
    <n v="97111"/>
    <n v="2"/>
    <m/>
    <n v="2041"/>
    <x v="454"/>
    <s v="H"/>
    <n v="18.820516146129485"/>
    <n v="0.25"/>
    <m/>
    <n v="4.7051290365323712"/>
    <s v=""/>
    <n v="0"/>
    <n v="0"/>
  </r>
  <r>
    <n v="97115"/>
    <n v="0"/>
    <s v="RECOLOCAÇÃO DE DISJUNTOR AUTOMÁTICO UNIPOLAR ATÉ 50A"/>
    <m/>
    <x v="0"/>
    <m/>
    <s v=""/>
    <m/>
    <s v="UN"/>
    <s v=""/>
    <n v="16.208625225779933"/>
    <s v=""/>
    <s v=""/>
  </r>
  <r>
    <n v="97115"/>
    <n v="1"/>
    <m/>
    <n v="2041"/>
    <x v="454"/>
    <s v="H"/>
    <n v="18.820516146129485"/>
    <n v="0.5"/>
    <m/>
    <n v="9.4102580730647425"/>
    <s v=""/>
    <n v="0"/>
    <n v="0"/>
  </r>
  <r>
    <n v="97115"/>
    <n v="2"/>
    <m/>
    <n v="2044"/>
    <x v="460"/>
    <s v="H"/>
    <n v="13.596734305430379"/>
    <n v="0.5"/>
    <m/>
    <n v="6.7983671527151897"/>
    <s v=""/>
    <n v="0"/>
    <n v="0"/>
  </r>
  <r>
    <n v="97116"/>
    <n v="0"/>
    <s v="RECOLOCAÇÃO DE DISJUNTOR AUTOMÁTICO BIPOLAR ATÉ 50A"/>
    <m/>
    <x v="0"/>
    <m/>
    <s v=""/>
    <m/>
    <s v="UN"/>
    <s v=""/>
    <n v="25.933800361247894"/>
    <s v=""/>
    <s v=""/>
  </r>
  <r>
    <n v="97116"/>
    <n v="1"/>
    <m/>
    <n v="2041"/>
    <x v="454"/>
    <s v="H"/>
    <n v="18.820516146129485"/>
    <n v="0.8"/>
    <m/>
    <n v="15.056412916903589"/>
    <s v=""/>
    <n v="0"/>
    <n v="0"/>
  </r>
  <r>
    <n v="97116"/>
    <n v="2"/>
    <m/>
    <n v="2044"/>
    <x v="460"/>
    <s v="H"/>
    <n v="13.596734305430379"/>
    <n v="0.8"/>
    <m/>
    <n v="10.877387444344304"/>
    <s v=""/>
    <n v="0"/>
    <n v="0"/>
  </r>
  <r>
    <n v="97117"/>
    <n v="0"/>
    <s v="RECOLOCAÇÃO DE DISJUNTOR AUTOMÁTICO TRIPOLAR ATÉ 50A"/>
    <m/>
    <x v="0"/>
    <m/>
    <s v=""/>
    <m/>
    <s v="UN"/>
    <s v=""/>
    <n v="48.625875677339792"/>
    <s v=""/>
    <s v=""/>
  </r>
  <r>
    <n v="97117"/>
    <n v="1"/>
    <m/>
    <n v="2044"/>
    <x v="460"/>
    <s v="H"/>
    <n v="13.596734305430379"/>
    <n v="1.5"/>
    <m/>
    <n v="20.395101458145568"/>
    <s v=""/>
    <n v="0"/>
    <n v="0"/>
  </r>
  <r>
    <n v="97117"/>
    <n v="2"/>
    <m/>
    <n v="2041"/>
    <x v="454"/>
    <s v="H"/>
    <n v="18.820516146129485"/>
    <n v="1.5"/>
    <m/>
    <n v="28.230774219194227"/>
    <s v=""/>
    <n v="0"/>
    <n v="0"/>
  </r>
  <r>
    <n v="97125"/>
    <n v="0"/>
    <s v="RECOLOCAÇÃO DE CAIXA PARA FUSÍVEL OU TOMADA, INSTALADA EM PERFILADOS"/>
    <m/>
    <x v="0"/>
    <m/>
    <s v=""/>
    <m/>
    <s v="UN"/>
    <s v=""/>
    <n v="16.208625225779933"/>
    <s v=""/>
    <s v=""/>
  </r>
  <r>
    <n v="97125"/>
    <n v="1"/>
    <m/>
    <n v="2041"/>
    <x v="454"/>
    <s v="H"/>
    <n v="18.820516146129485"/>
    <n v="0.5"/>
    <m/>
    <n v="9.4102580730647425"/>
    <s v=""/>
    <n v="0"/>
    <n v="0"/>
  </r>
  <r>
    <n v="97125"/>
    <n v="2"/>
    <m/>
    <n v="2044"/>
    <x v="460"/>
    <s v="H"/>
    <n v="13.596734305430379"/>
    <n v="0.5"/>
    <m/>
    <n v="6.7983671527151897"/>
    <s v=""/>
    <n v="0"/>
    <n v="0"/>
  </r>
  <r>
    <n v="97126"/>
    <n v="0"/>
    <s v="RECOLOCAÇÃO DE QUADRO DE DISTRIBUIÇÃO OU CAIXA DE PASSAGEM"/>
    <m/>
    <x v="0"/>
    <m/>
    <s v=""/>
    <m/>
    <s v="M2"/>
    <s v=""/>
    <n v="193.11235046316372"/>
    <s v=""/>
    <s v=""/>
  </r>
  <r>
    <n v="97126"/>
    <n v="1"/>
    <m/>
    <n v="2044"/>
    <x v="460"/>
    <s v="H"/>
    <n v="13.596734305430379"/>
    <n v="4"/>
    <m/>
    <n v="54.386937221721517"/>
    <s v=""/>
    <n v="0"/>
    <n v="0"/>
  </r>
  <r>
    <n v="97126"/>
    <n v="2"/>
    <m/>
    <n v="2020"/>
    <x v="22"/>
    <s v="H"/>
    <n v="15.860837164231068"/>
    <n v="4"/>
    <m/>
    <n v="63.443348656924272"/>
    <s v=""/>
    <n v="0"/>
    <n v="0"/>
  </r>
  <r>
    <n v="97126"/>
    <n v="3"/>
    <m/>
    <n v="2041"/>
    <x v="454"/>
    <s v="H"/>
    <n v="18.820516146129485"/>
    <n v="4"/>
    <m/>
    <n v="75.28206458451794"/>
    <s v=""/>
    <n v="0"/>
    <n v="0"/>
  </r>
  <r>
    <n v="97130"/>
    <n v="0"/>
    <s v="RECOLOCAÇÃO DE FECHADURA DE QUADRO DE DISTRIBUIÇÃO OU CAIXA DE PASSAGEM"/>
    <m/>
    <x v="0"/>
    <m/>
    <s v=""/>
    <m/>
    <s v="UN"/>
    <s v=""/>
    <n v="8.1043126128899665"/>
    <s v=""/>
    <s v=""/>
  </r>
  <r>
    <n v="97130"/>
    <n v="1"/>
    <m/>
    <n v="2041"/>
    <x v="454"/>
    <s v="H"/>
    <n v="18.820516146129485"/>
    <n v="0.25"/>
    <m/>
    <n v="4.7051290365323712"/>
    <s v=""/>
    <n v="0"/>
    <n v="0"/>
  </r>
  <r>
    <n v="97130"/>
    <n v="2"/>
    <m/>
    <n v="2044"/>
    <x v="460"/>
    <s v="H"/>
    <n v="13.596734305430379"/>
    <n v="0.25"/>
    <m/>
    <n v="3.3991835763575948"/>
    <s v=""/>
    <n v="0"/>
    <n v="0"/>
  </r>
  <r>
    <n v="97132"/>
    <n v="0"/>
    <s v="RECOLOCAÇÃO DE DISJUNTOR AUTOMÁTICO TIPO &quot;QUICK-LAG&quot;"/>
    <m/>
    <x v="0"/>
    <m/>
    <s v=""/>
    <m/>
    <s v="UN"/>
    <s v=""/>
    <n v="9.7251751354679588"/>
    <s v=""/>
    <s v=""/>
  </r>
  <r>
    <n v="97132"/>
    <n v="1"/>
    <m/>
    <n v="2041"/>
    <x v="454"/>
    <s v="H"/>
    <n v="18.820516146129485"/>
    <n v="0.3"/>
    <m/>
    <n v="5.6461548438388451"/>
    <s v=""/>
    <n v="0"/>
    <n v="0"/>
  </r>
  <r>
    <n v="97132"/>
    <n v="2"/>
    <m/>
    <n v="2044"/>
    <x v="460"/>
    <s v="H"/>
    <n v="13.596734305430379"/>
    <n v="0.3"/>
    <m/>
    <n v="4.0790202916291136"/>
    <s v=""/>
    <n v="0"/>
    <n v="0"/>
  </r>
  <r>
    <n v="97134"/>
    <n v="0"/>
    <s v="RECOLOCAÇÃO DE BASE EM CHAPA DE FERRO, PARA DISJUNTOR TIPO &quot;QUICK-LAG&quot;"/>
    <m/>
    <x v="0"/>
    <m/>
    <s v=""/>
    <m/>
    <s v="UN"/>
    <s v=""/>
    <n v="32.417250451559866"/>
    <s v=""/>
    <s v=""/>
  </r>
  <r>
    <n v="97134"/>
    <n v="1"/>
    <m/>
    <n v="2044"/>
    <x v="460"/>
    <s v="H"/>
    <n v="13.596734305430379"/>
    <n v="1"/>
    <m/>
    <n v="13.596734305430379"/>
    <s v=""/>
    <n v="0"/>
    <n v="0"/>
  </r>
  <r>
    <n v="97134"/>
    <n v="2"/>
    <m/>
    <n v="2041"/>
    <x v="454"/>
    <s v="H"/>
    <n v="18.820516146129485"/>
    <n v="1"/>
    <m/>
    <n v="18.820516146129485"/>
    <s v=""/>
    <n v="0"/>
    <n v="0"/>
  </r>
  <r>
    <n v="97135"/>
    <n v="0"/>
    <s v="RECOLOCAÇÃO DE CAPACITOR PARA CORREÇÃO DE FATOR DE POTÊNCIA"/>
    <m/>
    <x v="0"/>
    <m/>
    <s v=""/>
    <m/>
    <s v="UN"/>
    <s v=""/>
    <n v="384.12664381723522"/>
    <s v=""/>
    <s v=""/>
  </r>
  <r>
    <n v="97135"/>
    <n v="1"/>
    <m/>
    <n v="2041"/>
    <x v="454"/>
    <s v="H"/>
    <n v="18.820516146129485"/>
    <n v="8"/>
    <m/>
    <n v="150.56412916903588"/>
    <s v=""/>
    <n v="0"/>
    <n v="0"/>
  </r>
  <r>
    <n v="97135"/>
    <n v="2"/>
    <m/>
    <n v="1037"/>
    <x v="534"/>
    <s v="H"/>
    <n v="35.200851491517405"/>
    <n v="2"/>
    <m/>
    <n v="70.401702983034809"/>
    <s v=""/>
    <n v="0"/>
    <n v="0"/>
  </r>
  <r>
    <n v="97135"/>
    <n v="3"/>
    <m/>
    <n v="2044"/>
    <x v="460"/>
    <s v="H"/>
    <n v="13.596734305430379"/>
    <n v="12"/>
    <m/>
    <n v="163.16081166516454"/>
    <s v=""/>
    <n v="0"/>
    <n v="0"/>
  </r>
  <r>
    <n v="97137"/>
    <n v="0"/>
    <s v="RECOLOCAÇÃO DE CHAVE SECCIONADA OU BASE PARA FUSÍVEL TIPO NH-UNIPOLAR"/>
    <m/>
    <x v="0"/>
    <m/>
    <s v=""/>
    <m/>
    <s v="UN"/>
    <s v=""/>
    <n v="22.692075316091902"/>
    <s v=""/>
    <s v=""/>
  </r>
  <r>
    <n v="97137"/>
    <n v="1"/>
    <m/>
    <n v="2044"/>
    <x v="460"/>
    <s v="H"/>
    <n v="13.596734305430379"/>
    <n v="0.7"/>
    <m/>
    <n v="9.5177140138012657"/>
    <s v=""/>
    <n v="0"/>
    <n v="0"/>
  </r>
  <r>
    <n v="97137"/>
    <n v="2"/>
    <m/>
    <n v="2041"/>
    <x v="454"/>
    <s v="H"/>
    <n v="18.820516146129485"/>
    <n v="0.7"/>
    <m/>
    <n v="13.174361302290638"/>
    <s v=""/>
    <n v="0"/>
    <n v="0"/>
  </r>
  <r>
    <n v="97138"/>
    <n v="0"/>
    <s v="RECOLOCAÇÃO DE CHAVE SECCIONADA OU BASE PARA FUSÍVEL TIPO NH-TRIPOLAR"/>
    <m/>
    <x v="0"/>
    <m/>
    <s v=""/>
    <m/>
    <s v="UN"/>
    <s v=""/>
    <n v="32.417250451559866"/>
    <s v=""/>
    <s v=""/>
  </r>
  <r>
    <n v="97138"/>
    <n v="1"/>
    <m/>
    <n v="2044"/>
    <x v="460"/>
    <s v="H"/>
    <n v="13.596734305430379"/>
    <n v="1"/>
    <m/>
    <n v="13.596734305430379"/>
    <s v=""/>
    <n v="0"/>
    <n v="0"/>
  </r>
  <r>
    <n v="97138"/>
    <n v="2"/>
    <m/>
    <n v="2041"/>
    <x v="454"/>
    <s v="H"/>
    <n v="18.820516146129485"/>
    <n v="1"/>
    <m/>
    <n v="18.820516146129485"/>
    <s v=""/>
    <n v="0"/>
    <n v="0"/>
  </r>
  <r>
    <n v="97139"/>
    <n v="0"/>
    <s v="RECOLOCAÇÃO DE BASE DE FUSÍVEIS TIPO &quot; DIAZED&quot;"/>
    <m/>
    <x v="0"/>
    <m/>
    <s v=""/>
    <m/>
    <s v="UN"/>
    <s v=""/>
    <n v="16.208625225779933"/>
    <s v=""/>
    <s v=""/>
  </r>
  <r>
    <n v="97139"/>
    <n v="1"/>
    <m/>
    <n v="2044"/>
    <x v="460"/>
    <s v="H"/>
    <n v="13.596734305430379"/>
    <n v="0.5"/>
    <m/>
    <n v="6.7983671527151897"/>
    <s v=""/>
    <n v="0"/>
    <n v="0"/>
  </r>
  <r>
    <n v="97139"/>
    <n v="2"/>
    <m/>
    <n v="2041"/>
    <x v="454"/>
    <s v="H"/>
    <n v="18.820516146129485"/>
    <n v="0.5"/>
    <m/>
    <n v="9.4102580730647425"/>
    <s v=""/>
    <n v="0"/>
    <n v="0"/>
  </r>
  <r>
    <n v="97140"/>
    <n v="0"/>
    <s v="RECOLOCAÇÃO DE BARRAMENTO DE COBRE"/>
    <m/>
    <x v="0"/>
    <m/>
    <s v=""/>
    <m/>
    <s v="UN"/>
    <s v=""/>
    <n v="16.208625225779933"/>
    <s v=""/>
    <s v=""/>
  </r>
  <r>
    <n v="97140"/>
    <n v="1"/>
    <m/>
    <n v="2041"/>
    <x v="454"/>
    <s v="H"/>
    <n v="18.820516146129485"/>
    <n v="0.5"/>
    <m/>
    <n v="9.4102580730647425"/>
    <s v=""/>
    <n v="0"/>
    <n v="0"/>
  </r>
  <r>
    <n v="97140"/>
    <n v="2"/>
    <m/>
    <n v="2044"/>
    <x v="460"/>
    <s v="H"/>
    <n v="13.596734305430379"/>
    <n v="0.5"/>
    <m/>
    <n v="6.7983671527151897"/>
    <s v=""/>
    <n v="0"/>
    <n v="0"/>
  </r>
  <r>
    <n v="97201"/>
    <n v="0"/>
    <s v="RECOLOCAÇÃO DE SOQUETES EM LUMINÁRIAS"/>
    <m/>
    <x v="0"/>
    <m/>
    <s v=""/>
    <m/>
    <s v="UN"/>
    <s v=""/>
    <n v="9.7251751354679588"/>
    <s v=""/>
    <s v=""/>
  </r>
  <r>
    <n v="97201"/>
    <n v="1"/>
    <m/>
    <n v="2041"/>
    <x v="454"/>
    <s v="H"/>
    <n v="18.820516146129485"/>
    <n v="0.3"/>
    <m/>
    <n v="5.6461548438388451"/>
    <s v=""/>
    <n v="0"/>
    <n v="0"/>
  </r>
  <r>
    <n v="97201"/>
    <n v="2"/>
    <m/>
    <n v="2044"/>
    <x v="460"/>
    <s v="H"/>
    <n v="13.596734305430379"/>
    <n v="0.3"/>
    <m/>
    <n v="4.0790202916291136"/>
    <s v=""/>
    <n v="0"/>
    <n v="0"/>
  </r>
  <r>
    <n v="97202"/>
    <n v="0"/>
    <s v="RECOLOCAÇÃO DE REATOR EM LUMINÁRIA FLUORESCENTE"/>
    <m/>
    <x v="0"/>
    <m/>
    <s v=""/>
    <m/>
    <s v="UN"/>
    <s v=""/>
    <n v="21.071212793513915"/>
    <s v=""/>
    <s v=""/>
  </r>
  <r>
    <n v="97202"/>
    <n v="1"/>
    <m/>
    <n v="2041"/>
    <x v="454"/>
    <s v="H"/>
    <n v="18.820516146129485"/>
    <n v="0.65"/>
    <m/>
    <n v="12.233335494984166"/>
    <s v=""/>
    <n v="0"/>
    <n v="0"/>
  </r>
  <r>
    <n v="97202"/>
    <n v="2"/>
    <m/>
    <n v="2044"/>
    <x v="460"/>
    <s v="H"/>
    <n v="13.596734305430379"/>
    <n v="0.65"/>
    <m/>
    <n v="8.8378772985297473"/>
    <s v=""/>
    <n v="0"/>
    <n v="0"/>
  </r>
  <r>
    <n v="97203"/>
    <n v="0"/>
    <s v="RECOLOCAÇÃO DE LÂMPADA INCANDESCENTE OU FLUORESCENTE"/>
    <m/>
    <x v="0"/>
    <m/>
    <s v=""/>
    <m/>
    <s v="UN"/>
    <s v=""/>
    <n v="1.359673430543038"/>
    <s v=""/>
    <s v=""/>
  </r>
  <r>
    <n v="97203"/>
    <n v="1"/>
    <m/>
    <n v="2044"/>
    <x v="460"/>
    <s v="H"/>
    <n v="13.596734305430379"/>
    <n v="0.1"/>
    <m/>
    <n v="1.359673430543038"/>
    <s v=""/>
    <n v="0"/>
    <n v="0"/>
  </r>
  <r>
    <n v="97204"/>
    <n v="0"/>
    <s v="RECOLOCAÇÃO DE LÂMPADA VAPOR DE MERCÚRIO, SÓDIO OU MISTA"/>
    <m/>
    <x v="0"/>
    <m/>
    <s v=""/>
    <m/>
    <s v="UN"/>
    <s v=""/>
    <n v="9.7251751354679588"/>
    <s v=""/>
    <s v=""/>
  </r>
  <r>
    <n v="97204"/>
    <n v="1"/>
    <m/>
    <n v="2041"/>
    <x v="454"/>
    <s v="H"/>
    <n v="18.820516146129485"/>
    <n v="0.3"/>
    <m/>
    <n v="5.6461548438388451"/>
    <s v=""/>
    <n v="0"/>
    <n v="0"/>
  </r>
  <r>
    <n v="97204"/>
    <n v="2"/>
    <m/>
    <n v="2044"/>
    <x v="460"/>
    <s v="H"/>
    <n v="13.596734305430379"/>
    <n v="0.3"/>
    <m/>
    <n v="4.0790202916291136"/>
    <s v=""/>
    <n v="0"/>
    <n v="0"/>
  </r>
  <r>
    <n v="97205"/>
    <n v="0"/>
    <s v="RECOLOCAÇÃO DE PLACA DIFUSORA PARA LÂMPADA FLUORESCENTE"/>
    <m/>
    <x v="0"/>
    <m/>
    <s v=""/>
    <m/>
    <s v="UN"/>
    <s v=""/>
    <n v="1.359673430543038"/>
    <s v=""/>
    <s v=""/>
  </r>
  <r>
    <n v="97205"/>
    <n v="1"/>
    <m/>
    <n v="2044"/>
    <x v="460"/>
    <s v="H"/>
    <n v="13.596734305430379"/>
    <n v="0.1"/>
    <m/>
    <n v="1.359673430543038"/>
    <s v=""/>
    <n v="0"/>
    <n v="0"/>
  </r>
  <r>
    <n v="97210"/>
    <n v="0"/>
    <s v="RECOLOCAÇÃO DE LUMINÁRIA INTERNA PARA LÂMPADA INCANDESCENTE"/>
    <m/>
    <x v="0"/>
    <m/>
    <s v=""/>
    <m/>
    <s v="UN"/>
    <s v=""/>
    <n v="25.933800361247894"/>
    <s v=""/>
    <s v=""/>
  </r>
  <r>
    <n v="97210"/>
    <n v="1"/>
    <m/>
    <n v="2041"/>
    <x v="454"/>
    <s v="H"/>
    <n v="18.820516146129485"/>
    <n v="0.8"/>
    <m/>
    <n v="15.056412916903589"/>
    <s v=""/>
    <n v="0"/>
    <n v="0"/>
  </r>
  <r>
    <n v="97210"/>
    <n v="2"/>
    <m/>
    <n v="2044"/>
    <x v="460"/>
    <s v="H"/>
    <n v="13.596734305430379"/>
    <n v="0.8"/>
    <m/>
    <n v="10.877387444344304"/>
    <s v=""/>
    <n v="0"/>
    <n v="0"/>
  </r>
  <r>
    <n v="97211"/>
    <n v="0"/>
    <s v="RECOLOCAÇÃO DE LUMINÁRIA INTERNA PARA LÂMPADA FLUORESCENTE"/>
    <m/>
    <x v="0"/>
    <m/>
    <s v=""/>
    <m/>
    <s v="UN"/>
    <s v=""/>
    <n v="48.625875677339792"/>
    <s v=""/>
    <s v=""/>
  </r>
  <r>
    <n v="97211"/>
    <n v="1"/>
    <m/>
    <n v="2044"/>
    <x v="460"/>
    <s v="H"/>
    <n v="13.596734305430379"/>
    <n v="1.5"/>
    <m/>
    <n v="20.395101458145568"/>
    <s v=""/>
    <n v="0"/>
    <n v="0"/>
  </r>
  <r>
    <n v="97211"/>
    <n v="2"/>
    <m/>
    <n v="2041"/>
    <x v="454"/>
    <s v="H"/>
    <n v="18.820516146129485"/>
    <n v="1.5"/>
    <m/>
    <n v="28.230774219194227"/>
    <s v=""/>
    <n v="0"/>
    <n v="0"/>
  </r>
  <r>
    <n v="97212"/>
    <n v="0"/>
    <s v="RECOLOCAÇÃO DE LUMINÁRIA EXTERNA INSTALADA EM POSTE"/>
    <m/>
    <x v="0"/>
    <m/>
    <s v=""/>
    <m/>
    <s v="UN"/>
    <s v=""/>
    <n v="129.66900180623946"/>
    <s v=""/>
    <s v=""/>
  </r>
  <r>
    <n v="97212"/>
    <n v="1"/>
    <m/>
    <n v="2041"/>
    <x v="454"/>
    <s v="H"/>
    <n v="18.820516146129485"/>
    <n v="4"/>
    <m/>
    <n v="75.28206458451794"/>
    <s v=""/>
    <n v="0"/>
    <n v="0"/>
  </r>
  <r>
    <n v="97212"/>
    <n v="2"/>
    <m/>
    <n v="2044"/>
    <x v="460"/>
    <s v="H"/>
    <n v="13.596734305430379"/>
    <n v="4"/>
    <m/>
    <n v="54.386937221721517"/>
    <s v=""/>
    <n v="0"/>
    <n v="0"/>
  </r>
  <r>
    <n v="97213"/>
    <n v="0"/>
    <s v="RECOLOCAÇÃO DE LUMINÁRIA EXTERNA INSTALADA EM BRAÇO DE FERRO"/>
    <m/>
    <x v="0"/>
    <m/>
    <s v=""/>
    <m/>
    <s v="UN"/>
    <s v=""/>
    <n v="64.834500903119732"/>
    <s v=""/>
    <s v=""/>
  </r>
  <r>
    <n v="97213"/>
    <n v="1"/>
    <m/>
    <n v="2044"/>
    <x v="460"/>
    <s v="H"/>
    <n v="13.596734305430379"/>
    <n v="2"/>
    <m/>
    <n v="27.193468610860759"/>
    <s v=""/>
    <n v="0"/>
    <n v="0"/>
  </r>
  <r>
    <n v="97213"/>
    <n v="2"/>
    <m/>
    <n v="2041"/>
    <x v="454"/>
    <s v="H"/>
    <n v="18.820516146129485"/>
    <n v="2"/>
    <m/>
    <n v="37.64103229225897"/>
    <s v=""/>
    <n v="0"/>
    <n v="0"/>
  </r>
  <r>
    <n v="97214"/>
    <n v="0"/>
    <s v="RECOLOCAÇÃO DE LUMINÁRIA A PROVA DE TEMPO, GASES E VAPOR"/>
    <m/>
    <x v="0"/>
    <m/>
    <s v=""/>
    <m/>
    <s v="UN"/>
    <s v=""/>
    <n v="32.417250451559866"/>
    <s v=""/>
    <s v=""/>
  </r>
  <r>
    <n v="97214"/>
    <n v="1"/>
    <m/>
    <n v="2044"/>
    <x v="460"/>
    <s v="H"/>
    <n v="13.596734305430379"/>
    <n v="1"/>
    <m/>
    <n v="13.596734305430379"/>
    <s v=""/>
    <n v="0"/>
    <n v="0"/>
  </r>
  <r>
    <n v="97214"/>
    <n v="2"/>
    <m/>
    <n v="2041"/>
    <x v="454"/>
    <s v="H"/>
    <n v="18.820516146129485"/>
    <n v="1"/>
    <m/>
    <n v="18.820516146129485"/>
    <s v=""/>
    <n v="0"/>
    <n v="0"/>
  </r>
  <r>
    <n v="97218"/>
    <n v="0"/>
    <s v="RECOLOCAÇÃO DE PROJETOR DE FACHADA"/>
    <m/>
    <x v="0"/>
    <m/>
    <s v=""/>
    <m/>
    <s v="UN"/>
    <s v=""/>
    <n v="32.417250451559866"/>
    <s v=""/>
    <s v=""/>
  </r>
  <r>
    <n v="97218"/>
    <n v="1"/>
    <m/>
    <n v="2044"/>
    <x v="460"/>
    <s v="H"/>
    <n v="13.596734305430379"/>
    <n v="1"/>
    <m/>
    <n v="13.596734305430379"/>
    <s v=""/>
    <n v="0"/>
    <n v="0"/>
  </r>
  <r>
    <n v="97218"/>
    <n v="2"/>
    <m/>
    <n v="2041"/>
    <x v="454"/>
    <s v="H"/>
    <n v="18.820516146129485"/>
    <n v="1"/>
    <m/>
    <n v="18.820516146129485"/>
    <s v=""/>
    <n v="0"/>
    <n v="0"/>
  </r>
  <r>
    <n v="97219"/>
    <n v="0"/>
    <s v="RECOLOCAÇÃO DE PROJETOR DE JARDIM"/>
    <m/>
    <x v="0"/>
    <m/>
    <s v=""/>
    <m/>
    <s v="UN"/>
    <s v=""/>
    <n v="25.933800361247894"/>
    <s v=""/>
    <s v=""/>
  </r>
  <r>
    <n v="97219"/>
    <n v="1"/>
    <m/>
    <n v="2044"/>
    <x v="460"/>
    <s v="H"/>
    <n v="13.596734305430379"/>
    <n v="0.8"/>
    <m/>
    <n v="10.877387444344304"/>
    <s v=""/>
    <n v="0"/>
    <n v="0"/>
  </r>
  <r>
    <n v="97219"/>
    <n v="2"/>
    <m/>
    <n v="2041"/>
    <x v="454"/>
    <s v="H"/>
    <n v="18.820516146129485"/>
    <n v="0.8"/>
    <m/>
    <n v="15.056412916903589"/>
    <s v=""/>
    <n v="0"/>
    <n v="0"/>
  </r>
  <r>
    <n v="97225"/>
    <n v="0"/>
    <s v="RECOLOCAÇÃO DE BRAÇO DE LUMINÁRIA"/>
    <m/>
    <x v="0"/>
    <m/>
    <s v=""/>
    <m/>
    <s v="UN"/>
    <s v=""/>
    <n v="32.417250451559866"/>
    <s v=""/>
    <s v=""/>
  </r>
  <r>
    <n v="97225"/>
    <n v="1"/>
    <m/>
    <n v="2044"/>
    <x v="460"/>
    <s v="H"/>
    <n v="13.596734305430379"/>
    <n v="1"/>
    <m/>
    <n v="13.596734305430379"/>
    <s v=""/>
    <n v="0"/>
    <n v="0"/>
  </r>
  <r>
    <n v="97225"/>
    <n v="2"/>
    <m/>
    <n v="2041"/>
    <x v="454"/>
    <s v="H"/>
    <n v="18.820516146129485"/>
    <n v="1"/>
    <m/>
    <n v="18.820516146129485"/>
    <s v=""/>
    <n v="0"/>
    <n v="0"/>
  </r>
  <r>
    <n v="97314"/>
    <n v="0"/>
    <s v="RECOLOCAÇÃO DE CORDOALHA DE COBRE NÚ"/>
    <m/>
    <x v="0"/>
    <m/>
    <s v=""/>
    <m/>
    <s v="M"/>
    <s v=""/>
    <n v="16.208625225779933"/>
    <s v=""/>
    <s v=""/>
  </r>
  <r>
    <n v="97314"/>
    <n v="1"/>
    <m/>
    <n v="2041"/>
    <x v="454"/>
    <s v="H"/>
    <n v="18.820516146129485"/>
    <n v="0.5"/>
    <m/>
    <n v="9.4102580730647425"/>
    <s v=""/>
    <n v="0"/>
    <n v="0"/>
  </r>
  <r>
    <n v="97314"/>
    <n v="2"/>
    <m/>
    <n v="2044"/>
    <x v="460"/>
    <s v="H"/>
    <n v="13.596734305430379"/>
    <n v="0.5"/>
    <m/>
    <n v="6.7983671527151897"/>
    <s v=""/>
    <n v="0"/>
    <n v="0"/>
  </r>
  <r>
    <n v="97315"/>
    <n v="0"/>
    <s v="RECOLOCAÇÃO CORDOALHA DE COBRE NÚ PARA ATERRAMENTO"/>
    <m/>
    <x v="0"/>
    <m/>
    <s v=""/>
    <m/>
    <s v="M"/>
    <s v=""/>
    <n v="16.208625225779933"/>
    <s v=""/>
    <s v=""/>
  </r>
  <r>
    <n v="97315"/>
    <n v="1"/>
    <m/>
    <n v="2041"/>
    <x v="454"/>
    <s v="H"/>
    <n v="18.820516146129485"/>
    <n v="0.5"/>
    <m/>
    <n v="9.4102580730647425"/>
    <s v=""/>
    <n v="0"/>
    <n v="0"/>
  </r>
  <r>
    <n v="97315"/>
    <n v="2"/>
    <m/>
    <n v="2044"/>
    <x v="460"/>
    <s v="H"/>
    <n v="13.596734305430379"/>
    <n v="0.5"/>
    <m/>
    <n v="6.7983671527151897"/>
    <s v=""/>
    <n v="0"/>
    <n v="0"/>
  </r>
  <r>
    <n v="97316"/>
    <n v="0"/>
    <s v="RECOLOCAÇÃO DE CONECTOR TIPO &quot;SPLIT_BOLT&quot;"/>
    <m/>
    <x v="0"/>
    <m/>
    <s v=""/>
    <m/>
    <s v="UN"/>
    <s v=""/>
    <n v="9.7251751354679588"/>
    <s v=""/>
    <s v=""/>
  </r>
  <r>
    <n v="97316"/>
    <n v="1"/>
    <m/>
    <n v="2041"/>
    <x v="454"/>
    <s v="H"/>
    <n v="18.820516146129485"/>
    <n v="0.3"/>
    <m/>
    <n v="5.6461548438388451"/>
    <s v=""/>
    <n v="0"/>
    <n v="0"/>
  </r>
  <r>
    <n v="97316"/>
    <n v="2"/>
    <m/>
    <n v="2044"/>
    <x v="460"/>
    <s v="H"/>
    <n v="13.596734305430379"/>
    <n v="0.3"/>
    <m/>
    <n v="4.0790202916291136"/>
    <s v=""/>
    <n v="0"/>
    <n v="0"/>
  </r>
  <r>
    <n v="97360"/>
    <n v="0"/>
    <s v="RECOLOCAÇÃO DE POSTE DE FERRO, INCLUSIVE BASE DE FIXAÇÃO"/>
    <m/>
    <x v="0"/>
    <m/>
    <s v=""/>
    <m/>
    <s v="UN"/>
    <s v=""/>
    <n v="254.45764201099581"/>
    <s v=""/>
    <s v=""/>
  </r>
  <r>
    <n v="97360"/>
    <n v="1"/>
    <m/>
    <n v="1037"/>
    <x v="534"/>
    <s v="H"/>
    <n v="35.200851491517405"/>
    <n v="2"/>
    <m/>
    <n v="70.401702983034809"/>
    <s v=""/>
    <n v="0"/>
    <n v="0"/>
  </r>
  <r>
    <n v="97360"/>
    <n v="2"/>
    <m/>
    <n v="2041"/>
    <x v="454"/>
    <s v="H"/>
    <n v="18.820516146129485"/>
    <n v="4"/>
    <m/>
    <n v="75.28206458451794"/>
    <s v=""/>
    <n v="0"/>
    <n v="0"/>
  </r>
  <r>
    <n v="97360"/>
    <n v="3"/>
    <m/>
    <n v="2044"/>
    <x v="460"/>
    <s v="H"/>
    <n v="13.596734305430379"/>
    <n v="8"/>
    <m/>
    <n v="108.77387444344303"/>
    <s v=""/>
    <n v="0"/>
    <n v="0"/>
  </r>
  <r>
    <n v="97361"/>
    <n v="0"/>
    <s v="RECOLOCAÇÃO DE POSTE DE FERRO ENGASTADO NO SOLO"/>
    <m/>
    <x v="0"/>
    <m/>
    <s v=""/>
    <m/>
    <s v="UN"/>
    <s v=""/>
    <n v="346.48561152497626"/>
    <s v=""/>
    <s v=""/>
  </r>
  <r>
    <n v="97361"/>
    <n v="1"/>
    <m/>
    <n v="2041"/>
    <x v="454"/>
    <s v="H"/>
    <n v="18.820516146129485"/>
    <n v="6"/>
    <m/>
    <n v="112.92309687677691"/>
    <s v=""/>
    <n v="0"/>
    <n v="0"/>
  </r>
  <r>
    <n v="97361"/>
    <n v="2"/>
    <m/>
    <n v="2044"/>
    <x v="460"/>
    <s v="H"/>
    <n v="13.596734305430379"/>
    <n v="12"/>
    <m/>
    <n v="163.16081166516454"/>
    <s v=""/>
    <n v="0"/>
    <n v="0"/>
  </r>
  <r>
    <n v="97361"/>
    <n v="3"/>
    <m/>
    <n v="1037"/>
    <x v="534"/>
    <s v="H"/>
    <n v="35.200851491517405"/>
    <n v="2"/>
    <m/>
    <n v="70.401702983034809"/>
    <s v=""/>
    <n v="0"/>
    <n v="0"/>
  </r>
  <r>
    <n v="97362"/>
    <n v="0"/>
    <s v="RECOLOCAÇÃO DE POSTE DE CONCRETO EM REDE DE ENERGIA"/>
    <m/>
    <x v="0"/>
    <m/>
    <s v=""/>
    <m/>
    <s v="UN"/>
    <s v=""/>
    <n v="393.23073545011573"/>
    <s v=""/>
    <s v=""/>
  </r>
  <r>
    <n v="97362"/>
    <n v="1"/>
    <m/>
    <n v="2044"/>
    <x v="460"/>
    <s v="H"/>
    <n v="13.596734305430379"/>
    <n v="22"/>
    <m/>
    <n v="299.12815471946834"/>
    <s v=""/>
    <n v="0"/>
    <n v="0"/>
  </r>
  <r>
    <n v="97362"/>
    <n v="2"/>
    <m/>
    <n v="2041"/>
    <x v="454"/>
    <s v="H"/>
    <n v="18.820516146129485"/>
    <n v="5"/>
    <m/>
    <n v="94.102580730647418"/>
    <s v=""/>
    <n v="0"/>
    <n v="0"/>
  </r>
  <r>
    <n v="97401"/>
    <n v="0"/>
    <s v="RECOLOCAÇÃO DE ISOLADOR TIPO DISCO INCLUSIVE GANCHO DE SUSTENTAÇÃO"/>
    <m/>
    <x v="0"/>
    <m/>
    <s v=""/>
    <m/>
    <s v="UN"/>
    <s v=""/>
    <n v="6.4834500903119734"/>
    <s v=""/>
    <s v=""/>
  </r>
  <r>
    <n v="97401"/>
    <n v="1"/>
    <m/>
    <n v="2041"/>
    <x v="454"/>
    <s v="H"/>
    <n v="18.820516146129485"/>
    <n v="0.2"/>
    <m/>
    <n v="3.7641032292258974"/>
    <s v=""/>
    <n v="0"/>
    <n v="0"/>
  </r>
  <r>
    <n v="97401"/>
    <n v="2"/>
    <m/>
    <n v="2044"/>
    <x v="460"/>
    <s v="H"/>
    <n v="13.596734305430379"/>
    <n v="0.2"/>
    <m/>
    <n v="2.719346861086076"/>
    <s v=""/>
    <n v="0"/>
    <n v="0"/>
  </r>
  <r>
    <n v="97402"/>
    <n v="0"/>
    <s v="RECOLOCAÇÃO DE ISOLADOR TIPO CASTANHA INCLUSIVE GANCHO DE SUSTENTAÇÃO"/>
    <m/>
    <x v="0"/>
    <m/>
    <s v=""/>
    <m/>
    <s v="UN"/>
    <s v=""/>
    <n v="6.4834500903119734"/>
    <s v=""/>
    <s v=""/>
  </r>
  <r>
    <n v="97402"/>
    <n v="1"/>
    <m/>
    <n v="2044"/>
    <x v="460"/>
    <s v="H"/>
    <n v="13.596734305430379"/>
    <n v="0.2"/>
    <m/>
    <n v="2.719346861086076"/>
    <s v=""/>
    <n v="0"/>
    <n v="0"/>
  </r>
  <r>
    <n v="97402"/>
    <n v="2"/>
    <m/>
    <n v="2041"/>
    <x v="454"/>
    <s v="H"/>
    <n v="18.820516146129485"/>
    <n v="0.2"/>
    <m/>
    <n v="3.7641032292258974"/>
    <s v=""/>
    <n v="0"/>
    <n v="0"/>
  </r>
  <r>
    <n v="97403"/>
    <n v="0"/>
    <s v="RECOLOCAÇÃO DE ISOLADOR TIPO PINO PARA A.T. INCLUSIVE PINO"/>
    <m/>
    <x v="0"/>
    <m/>
    <s v=""/>
    <m/>
    <s v="UN"/>
    <s v=""/>
    <n v="21.071212793513915"/>
    <s v=""/>
    <s v=""/>
  </r>
  <r>
    <n v="97403"/>
    <n v="1"/>
    <m/>
    <n v="2041"/>
    <x v="454"/>
    <s v="H"/>
    <n v="18.820516146129485"/>
    <n v="0.65"/>
    <m/>
    <n v="12.233335494984166"/>
    <s v=""/>
    <n v="0"/>
    <n v="0"/>
  </r>
  <r>
    <n v="97403"/>
    <n v="2"/>
    <m/>
    <n v="2044"/>
    <x v="460"/>
    <s v="H"/>
    <n v="13.596734305430379"/>
    <n v="0.65"/>
    <m/>
    <n v="8.8378772985297473"/>
    <s v=""/>
    <n v="0"/>
    <n v="0"/>
  </r>
  <r>
    <n v="97404"/>
    <n v="0"/>
    <s v="RECOLOCAÇÃO DE ISOLADOR TIPO PEDESTAL PARA A.T."/>
    <m/>
    <x v="0"/>
    <m/>
    <s v=""/>
    <m/>
    <s v="UN"/>
    <s v=""/>
    <n v="19.450350270935918"/>
    <s v=""/>
    <s v=""/>
  </r>
  <r>
    <n v="97404"/>
    <n v="1"/>
    <m/>
    <n v="2044"/>
    <x v="460"/>
    <s v="H"/>
    <n v="13.596734305430379"/>
    <n v="0.6"/>
    <m/>
    <n v="8.1580405832582272"/>
    <s v=""/>
    <n v="0"/>
    <n v="0"/>
  </r>
  <r>
    <n v="97404"/>
    <n v="2"/>
    <m/>
    <n v="2041"/>
    <x v="454"/>
    <s v="H"/>
    <n v="18.820516146129485"/>
    <n v="0.6"/>
    <m/>
    <n v="11.29230968767769"/>
    <s v=""/>
    <n v="0"/>
    <n v="0"/>
  </r>
  <r>
    <n v="97405"/>
    <n v="0"/>
    <s v="RECOLOCAÇÃO DE CRUZETA DE MADEIRA"/>
    <m/>
    <x v="0"/>
    <m/>
    <s v=""/>
    <m/>
    <s v="UN"/>
    <s v=""/>
    <n v="92.02796951398048"/>
    <s v=""/>
    <s v=""/>
  </r>
  <r>
    <n v="97405"/>
    <n v="1"/>
    <m/>
    <n v="2044"/>
    <x v="460"/>
    <s v="H"/>
    <n v="13.596734305430379"/>
    <n v="4"/>
    <m/>
    <n v="54.386937221721517"/>
    <s v=""/>
    <n v="0"/>
    <n v="0"/>
  </r>
  <r>
    <n v="97405"/>
    <n v="2"/>
    <m/>
    <n v="2041"/>
    <x v="454"/>
    <s v="H"/>
    <n v="18.820516146129485"/>
    <n v="2"/>
    <m/>
    <n v="37.64103229225897"/>
    <s v=""/>
    <n v="0"/>
    <n v="0"/>
  </r>
  <r>
    <n v="97406"/>
    <n v="0"/>
    <s v="RECOLOCAÇÃO DE BUCHA DE PASSAGEM INTERNA/EXTERNA PARA A.T."/>
    <m/>
    <x v="0"/>
    <m/>
    <s v=""/>
    <m/>
    <s v="UN"/>
    <s v=""/>
    <n v="16.208625225779933"/>
    <s v=""/>
    <s v=""/>
  </r>
  <r>
    <n v="97406"/>
    <n v="1"/>
    <m/>
    <n v="2044"/>
    <x v="460"/>
    <s v="H"/>
    <n v="13.596734305430379"/>
    <n v="0.5"/>
    <m/>
    <n v="6.7983671527151897"/>
    <s v=""/>
    <n v="0"/>
    <n v="0"/>
  </r>
  <r>
    <n v="97406"/>
    <n v="2"/>
    <m/>
    <n v="2041"/>
    <x v="454"/>
    <s v="H"/>
    <n v="18.820516146129485"/>
    <n v="0.5"/>
    <m/>
    <n v="9.4102580730647425"/>
    <s v=""/>
    <n v="0"/>
    <n v="0"/>
  </r>
  <r>
    <n v="97407"/>
    <n v="0"/>
    <s v="RECOLOCAÇÃO DE CHAPA DE FERRO PARA BUCHA DE PASSAGEM"/>
    <m/>
    <x v="0"/>
    <m/>
    <s v=""/>
    <m/>
    <s v="UN"/>
    <s v=""/>
    <n v="16.208625225779933"/>
    <s v=""/>
    <s v=""/>
  </r>
  <r>
    <n v="97407"/>
    <n v="1"/>
    <m/>
    <n v="2044"/>
    <x v="460"/>
    <s v="H"/>
    <n v="13.596734305430379"/>
    <n v="0.5"/>
    <m/>
    <n v="6.7983671527151897"/>
    <s v=""/>
    <n v="0"/>
    <n v="0"/>
  </r>
  <r>
    <n v="97407"/>
    <n v="2"/>
    <m/>
    <n v="2041"/>
    <x v="454"/>
    <s v="H"/>
    <n v="18.820516146129485"/>
    <n v="0.5"/>
    <m/>
    <n v="9.4102580730647425"/>
    <s v=""/>
    <n v="0"/>
    <n v="0"/>
  </r>
  <r>
    <n v="97408"/>
    <n v="0"/>
    <s v="RECOLOCAÇÃO DE VERGALHÃO DE COBRE 3/8&quot;"/>
    <m/>
    <x v="0"/>
    <m/>
    <s v=""/>
    <m/>
    <s v="M"/>
    <s v=""/>
    <n v="12.966900180623947"/>
    <s v=""/>
    <s v=""/>
  </r>
  <r>
    <n v="97408"/>
    <n v="1"/>
    <m/>
    <n v="2044"/>
    <x v="460"/>
    <s v="H"/>
    <n v="13.596734305430379"/>
    <n v="0.4"/>
    <m/>
    <n v="5.4386937221721521"/>
    <s v=""/>
    <n v="0"/>
    <n v="0"/>
  </r>
  <r>
    <n v="97408"/>
    <n v="2"/>
    <m/>
    <n v="2041"/>
    <x v="454"/>
    <s v="H"/>
    <n v="18.820516146129485"/>
    <n v="0.4"/>
    <m/>
    <n v="7.5282064584517947"/>
    <s v=""/>
    <n v="0"/>
    <n v="0"/>
  </r>
  <r>
    <n v="97409"/>
    <n v="0"/>
    <s v="RECOLOCAÇÃO DE TERMINAL OU CONECTOR PARA VERGALHÃO DE COBRE"/>
    <m/>
    <x v="0"/>
    <m/>
    <s v=""/>
    <m/>
    <s v="UN"/>
    <s v=""/>
    <n v="6.4834500903119734"/>
    <s v=""/>
    <s v=""/>
  </r>
  <r>
    <n v="97409"/>
    <n v="1"/>
    <m/>
    <n v="2044"/>
    <x v="460"/>
    <s v="H"/>
    <n v="13.596734305430379"/>
    <n v="0.2"/>
    <m/>
    <n v="2.719346861086076"/>
    <s v=""/>
    <n v="0"/>
    <n v="0"/>
  </r>
  <r>
    <n v="97409"/>
    <n v="2"/>
    <m/>
    <n v="2041"/>
    <x v="454"/>
    <s v="H"/>
    <n v="18.820516146129485"/>
    <n v="0.2"/>
    <m/>
    <n v="3.7641032292258974"/>
    <s v=""/>
    <n v="0"/>
    <n v="0"/>
  </r>
  <r>
    <n v="97410"/>
    <n v="0"/>
    <s v="RECOLOCAÇÃO DE CHAVE SECCIONADORA TRIPOLAR CLASSE 15KV"/>
    <m/>
    <x v="0"/>
    <m/>
    <s v=""/>
    <m/>
    <s v="UN"/>
    <s v=""/>
    <n v="155.64238001672945"/>
    <s v=""/>
    <s v=""/>
  </r>
  <r>
    <n v="97410"/>
    <n v="1"/>
    <m/>
    <n v="2041"/>
    <x v="454"/>
    <s v="H"/>
    <n v="18.820516146129485"/>
    <n v="3"/>
    <m/>
    <n v="56.461548438388455"/>
    <s v=""/>
    <n v="0"/>
    <n v="0"/>
  </r>
  <r>
    <n v="97410"/>
    <n v="2"/>
    <m/>
    <n v="2044"/>
    <x v="460"/>
    <s v="H"/>
    <n v="13.596734305430379"/>
    <n v="6"/>
    <m/>
    <n v="81.580405832582272"/>
    <s v=""/>
    <n v="0"/>
    <n v="0"/>
  </r>
  <r>
    <n v="97410"/>
    <n v="3"/>
    <m/>
    <n v="1037"/>
    <x v="534"/>
    <s v="H"/>
    <n v="35.200851491517405"/>
    <n v="0.5"/>
    <m/>
    <n v="17.600425745758702"/>
    <s v=""/>
    <n v="0"/>
    <n v="0"/>
  </r>
  <r>
    <n v="97411"/>
    <n v="0"/>
    <s v="RECOLOCAÇÃO DE TRANSFORMADOR DE POTENCIAL"/>
    <m/>
    <x v="0"/>
    <m/>
    <s v=""/>
    <m/>
    <s v="UN"/>
    <s v=""/>
    <n v="56.574240204445459"/>
    <s v=""/>
    <s v=""/>
  </r>
  <r>
    <n v="97411"/>
    <n v="1"/>
    <m/>
    <n v="2041"/>
    <x v="454"/>
    <s v="H"/>
    <n v="18.820516146129485"/>
    <n v="1"/>
    <m/>
    <n v="18.820516146129485"/>
    <s v=""/>
    <n v="0"/>
    <n v="0"/>
  </r>
  <r>
    <n v="97411"/>
    <n v="2"/>
    <m/>
    <n v="2044"/>
    <x v="460"/>
    <s v="H"/>
    <n v="13.596734305430379"/>
    <n v="2"/>
    <m/>
    <n v="27.193468610860759"/>
    <s v=""/>
    <n v="0"/>
    <n v="0"/>
  </r>
  <r>
    <n v="97411"/>
    <n v="3"/>
    <m/>
    <n v="1037"/>
    <x v="534"/>
    <s v="H"/>
    <n v="35.200851491517405"/>
    <n v="0.3"/>
    <m/>
    <n v="10.560255447455221"/>
    <s v=""/>
    <n v="0"/>
    <n v="0"/>
  </r>
  <r>
    <n v="97412"/>
    <n v="0"/>
    <s v="RECOLOCAÇÃO DE DISJUNTOR A.T. DE VOLUME NORMAL OU REDUZIDO DE ÓLEO"/>
    <m/>
    <x v="0"/>
    <m/>
    <s v=""/>
    <m/>
    <s v="UN"/>
    <s v=""/>
    <n v="294.5388551039963"/>
    <s v=""/>
    <s v=""/>
  </r>
  <r>
    <n v="97412"/>
    <n v="1"/>
    <m/>
    <n v="1037"/>
    <x v="534"/>
    <s v="H"/>
    <n v="35.200851491517405"/>
    <n v="1"/>
    <m/>
    <n v="35.200851491517405"/>
    <s v=""/>
    <n v="0"/>
    <n v="0"/>
  </r>
  <r>
    <n v="97412"/>
    <n v="2"/>
    <m/>
    <n v="2044"/>
    <x v="460"/>
    <s v="H"/>
    <n v="13.596734305430379"/>
    <n v="8"/>
    <m/>
    <n v="108.77387444344303"/>
    <s v=""/>
    <n v="0"/>
    <n v="0"/>
  </r>
  <r>
    <n v="97412"/>
    <n v="3"/>
    <m/>
    <n v="2041"/>
    <x v="454"/>
    <s v="H"/>
    <n v="18.820516146129485"/>
    <n v="8"/>
    <m/>
    <n v="150.56412916903588"/>
    <s v=""/>
    <n v="0"/>
    <n v="0"/>
  </r>
  <r>
    <n v="97413"/>
    <n v="0"/>
    <s v="RECOLOCAÇÃO DE TRANSFORMADOR DE POTÊNCIA CLASSE 15KV"/>
    <m/>
    <x v="0"/>
    <m/>
    <s v=""/>
    <m/>
    <s v="UN"/>
    <s v=""/>
    <n v="508.91528402199151"/>
    <s v=""/>
    <s v=""/>
  </r>
  <r>
    <n v="97413"/>
    <n v="1"/>
    <m/>
    <n v="2044"/>
    <x v="460"/>
    <s v="H"/>
    <n v="13.596734305430379"/>
    <n v="16"/>
    <m/>
    <n v="217.54774888688607"/>
    <s v=""/>
    <n v="0"/>
    <n v="0"/>
  </r>
  <r>
    <n v="97413"/>
    <n v="2"/>
    <m/>
    <n v="2041"/>
    <x v="454"/>
    <s v="H"/>
    <n v="18.820516146129485"/>
    <n v="8"/>
    <m/>
    <n v="150.56412916903588"/>
    <s v=""/>
    <n v="0"/>
    <n v="0"/>
  </r>
  <r>
    <n v="97413"/>
    <n v="3"/>
    <m/>
    <n v="1037"/>
    <x v="534"/>
    <s v="H"/>
    <n v="35.200851491517405"/>
    <n v="4"/>
    <m/>
    <n v="140.80340596606962"/>
    <s v=""/>
    <n v="0"/>
    <n v="0"/>
  </r>
  <r>
    <n v="97414"/>
    <n v="0"/>
    <s v="RECOLOCAÇÃO DE CHAVE FUSÍVEL TIPO MATHEUS"/>
    <m/>
    <x v="0"/>
    <m/>
    <s v=""/>
    <m/>
    <s v="UN"/>
    <s v=""/>
    <n v="47.371443253047417"/>
    <s v=""/>
    <s v=""/>
  </r>
  <r>
    <n v="97414"/>
    <n v="1"/>
    <m/>
    <n v="2044"/>
    <x v="460"/>
    <s v="H"/>
    <n v="13.596734305430379"/>
    <n v="1.6"/>
    <m/>
    <n v="21.754774888688608"/>
    <s v=""/>
    <n v="0"/>
    <n v="0"/>
  </r>
  <r>
    <n v="97414"/>
    <n v="2"/>
    <m/>
    <n v="2041"/>
    <x v="454"/>
    <s v="H"/>
    <n v="18.820516146129485"/>
    <n v="0.8"/>
    <m/>
    <n v="15.056412916903589"/>
    <s v=""/>
    <n v="0"/>
    <n v="0"/>
  </r>
  <r>
    <n v="97414"/>
    <n v="3"/>
    <m/>
    <n v="1037"/>
    <x v="534"/>
    <s v="H"/>
    <n v="35.200851491517405"/>
    <n v="0.3"/>
    <m/>
    <n v="10.560255447455221"/>
    <s v=""/>
    <n v="0"/>
    <n v="0"/>
  </r>
  <r>
    <n v="97415"/>
    <n v="0"/>
    <s v="RECOLOCAÇÃO DE SUPORTE DE TRANSFORMADOR EM POSTE"/>
    <m/>
    <x v="0"/>
    <m/>
    <s v=""/>
    <m/>
    <s v="UN"/>
    <s v=""/>
    <n v="92.02796951398048"/>
    <s v=""/>
    <s v=""/>
  </r>
  <r>
    <n v="97415"/>
    <n v="1"/>
    <m/>
    <n v="2044"/>
    <x v="460"/>
    <s v="H"/>
    <n v="13.596734305430379"/>
    <n v="4"/>
    <m/>
    <n v="54.386937221721517"/>
    <s v=""/>
    <n v="0"/>
    <n v="0"/>
  </r>
  <r>
    <n v="97415"/>
    <n v="2"/>
    <m/>
    <n v="2041"/>
    <x v="454"/>
    <s v="H"/>
    <n v="18.820516146129485"/>
    <n v="2"/>
    <m/>
    <n v="37.64103229225897"/>
    <s v=""/>
    <n v="0"/>
    <n v="0"/>
  </r>
  <r>
    <n v="97416"/>
    <n v="0"/>
    <s v="RECOLOCAÇÃO DE CABO DE A.T. EM LINHA AÉREA ATÉ 35MM2"/>
    <m/>
    <x v="0"/>
    <m/>
    <s v=""/>
    <m/>
    <s v="M"/>
    <s v=""/>
    <n v="9.7251751354679588"/>
    <s v=""/>
    <s v=""/>
  </r>
  <r>
    <n v="97416"/>
    <n v="1"/>
    <m/>
    <n v="2044"/>
    <x v="460"/>
    <s v="H"/>
    <n v="13.596734305430379"/>
    <n v="0.3"/>
    <m/>
    <n v="4.0790202916291136"/>
    <s v=""/>
    <n v="0"/>
    <n v="0"/>
  </r>
  <r>
    <n v="97416"/>
    <n v="2"/>
    <m/>
    <n v="2041"/>
    <x v="454"/>
    <s v="H"/>
    <n v="18.820516146129485"/>
    <n v="0.3"/>
    <m/>
    <n v="5.6461548438388451"/>
    <s v=""/>
    <n v="0"/>
    <n v="0"/>
  </r>
  <r>
    <n v="97417"/>
    <n v="0"/>
    <s v="RECOLOCAÇÃO DE PÁRA-RAIO TIPO CRISTAL VALVE 15KV"/>
    <m/>
    <x v="0"/>
    <m/>
    <s v=""/>
    <m/>
    <s v="UN"/>
    <s v=""/>
    <n v="177.61459377166182"/>
    <s v=""/>
    <s v=""/>
  </r>
  <r>
    <n v="97417"/>
    <n v="1"/>
    <m/>
    <n v="2041"/>
    <x v="454"/>
    <s v="H"/>
    <n v="18.820516146129485"/>
    <n v="0.8"/>
    <m/>
    <n v="15.056412916903589"/>
    <s v=""/>
    <n v="0"/>
    <n v="0"/>
  </r>
  <r>
    <n v="97417"/>
    <n v="2"/>
    <m/>
    <n v="1037"/>
    <x v="534"/>
    <s v="H"/>
    <n v="35.200851491517405"/>
    <n v="4"/>
    <m/>
    <n v="140.80340596606962"/>
    <s v=""/>
    <n v="0"/>
    <n v="0"/>
  </r>
  <r>
    <n v="97417"/>
    <n v="3"/>
    <m/>
    <n v="2044"/>
    <x v="460"/>
    <s v="H"/>
    <n v="13.596734305430379"/>
    <n v="1.6"/>
    <m/>
    <n v="21.754774888688608"/>
    <s v=""/>
    <n v="0"/>
    <n v="0"/>
  </r>
  <r>
    <n v="97418"/>
    <n v="0"/>
    <s v="RECOLOCAÇÃO DE CONTATORES E RELÊS EM GERAL"/>
    <m/>
    <x v="0"/>
    <m/>
    <s v=""/>
    <m/>
    <s v="UN"/>
    <s v=""/>
    <n v="197.28710374931671"/>
    <s v=""/>
    <s v=""/>
  </r>
  <r>
    <n v="97418"/>
    <n v="1"/>
    <m/>
    <n v="2041"/>
    <x v="454"/>
    <s v="H"/>
    <n v="18.820516146129485"/>
    <n v="5"/>
    <m/>
    <n v="94.102580730647418"/>
    <s v=""/>
    <n v="0"/>
    <n v="0"/>
  </r>
  <r>
    <n v="97418"/>
    <n v="2"/>
    <m/>
    <n v="2044"/>
    <x v="460"/>
    <s v="H"/>
    <n v="13.596734305430379"/>
    <n v="5"/>
    <m/>
    <n v="67.983671527151898"/>
    <s v=""/>
    <n v="0"/>
    <n v="0"/>
  </r>
  <r>
    <n v="97418"/>
    <n v="3"/>
    <m/>
    <n v="1037"/>
    <x v="534"/>
    <s v="H"/>
    <n v="35.200851491517405"/>
    <n v="1"/>
    <m/>
    <n v="35.200851491517405"/>
    <s v=""/>
    <n v="0"/>
    <n v="0"/>
  </r>
  <r>
    <n v="97423"/>
    <n v="0"/>
    <s v="RECOLOCAÇÃO DE FUSÍVEL EM ALTA TENSÃO TIPO &quot;HH&quot;"/>
    <m/>
    <x v="0"/>
    <m/>
    <s v=""/>
    <m/>
    <s v="UN"/>
    <s v=""/>
    <n v="16.208625225779933"/>
    <s v=""/>
    <s v=""/>
  </r>
  <r>
    <n v="97423"/>
    <n v="1"/>
    <m/>
    <n v="2041"/>
    <x v="454"/>
    <s v="H"/>
    <n v="18.820516146129485"/>
    <n v="0.5"/>
    <m/>
    <n v="9.4102580730647425"/>
    <s v=""/>
    <n v="0"/>
    <n v="0"/>
  </r>
  <r>
    <n v="97423"/>
    <n v="2"/>
    <m/>
    <n v="2044"/>
    <x v="460"/>
    <s v="H"/>
    <n v="13.596734305430379"/>
    <n v="0.5"/>
    <m/>
    <n v="6.7983671527151897"/>
    <s v=""/>
    <n v="0"/>
    <n v="0"/>
  </r>
  <r>
    <n v="97424"/>
    <n v="0"/>
    <s v="RECOLOCAÇÃO DE ELO FUSÍVEL EM CHAVE TIPO MATHEUS"/>
    <m/>
    <x v="0"/>
    <m/>
    <s v=""/>
    <m/>
    <s v="UN"/>
    <s v=""/>
    <n v="9.7251751354679588"/>
    <s v=""/>
    <s v=""/>
  </r>
  <r>
    <n v="97424"/>
    <n v="1"/>
    <m/>
    <n v="2041"/>
    <x v="454"/>
    <s v="H"/>
    <n v="18.820516146129485"/>
    <n v="0.3"/>
    <m/>
    <n v="5.6461548438388451"/>
    <s v=""/>
    <n v="0"/>
    <n v="0"/>
  </r>
  <r>
    <n v="97424"/>
    <n v="2"/>
    <m/>
    <n v="2044"/>
    <x v="460"/>
    <s v="H"/>
    <n v="13.596734305430379"/>
    <n v="0.3"/>
    <m/>
    <n v="4.0790202916291136"/>
    <s v=""/>
    <n v="0"/>
    <n v="0"/>
  </r>
  <r>
    <n v="98003"/>
    <n v="0"/>
    <s v="POSTE DE ENTRADA DE ENERGIA, DUPLO &quot;T&quot; - 7,5M/200DAN"/>
    <m/>
    <x v="0"/>
    <m/>
    <s v=""/>
    <m/>
    <s v="UN"/>
    <s v=""/>
    <n v="659.78941152497623"/>
    <s v=""/>
    <s v=""/>
  </r>
  <r>
    <n v="98003"/>
    <n v="1"/>
    <m/>
    <n v="58604"/>
    <x v="987"/>
    <s v="UN"/>
    <n v="313.30380000000002"/>
    <n v="1"/>
    <m/>
    <n v="313.30380000000002"/>
    <s v=""/>
    <n v="0"/>
    <n v="0"/>
  </r>
  <r>
    <n v="98003"/>
    <n v="2"/>
    <m/>
    <n v="1037"/>
    <x v="534"/>
    <s v="H"/>
    <n v="35.200851491517405"/>
    <n v="2"/>
    <m/>
    <n v="70.401702983034809"/>
    <s v=""/>
    <n v="0"/>
    <n v="0"/>
  </r>
  <r>
    <n v="98003"/>
    <n v="3"/>
    <m/>
    <n v="2041"/>
    <x v="454"/>
    <s v="H"/>
    <n v="18.820516146129485"/>
    <n v="6"/>
    <m/>
    <n v="112.92309687677691"/>
    <s v=""/>
    <n v="0"/>
    <n v="0"/>
  </r>
  <r>
    <n v="98003"/>
    <n v="4"/>
    <m/>
    <n v="2044"/>
    <x v="460"/>
    <s v="H"/>
    <n v="13.596734305430379"/>
    <n v="12"/>
    <m/>
    <n v="163.16081166516454"/>
    <s v=""/>
    <n v="0"/>
    <n v="0"/>
  </r>
  <r>
    <n v="98004"/>
    <n v="0"/>
    <s v="POSTE DE ENTRADA DE ENERGIA, DUPLO &quot;T&quot; - 7,5M/300DAN"/>
    <m/>
    <x v="0"/>
    <m/>
    <s v=""/>
    <m/>
    <s v="UN"/>
    <s v=""/>
    <n v="751.1777115249763"/>
    <s v=""/>
    <s v=""/>
  </r>
  <r>
    <n v="98004"/>
    <n v="1"/>
    <m/>
    <n v="1037"/>
    <x v="534"/>
    <s v="H"/>
    <n v="35.200851491517405"/>
    <n v="2"/>
    <m/>
    <n v="70.401702983034809"/>
    <s v=""/>
    <n v="0"/>
    <n v="0"/>
  </r>
  <r>
    <n v="98004"/>
    <n v="2"/>
    <m/>
    <n v="2041"/>
    <x v="454"/>
    <s v="H"/>
    <n v="18.820516146129485"/>
    <n v="6"/>
    <m/>
    <n v="112.92309687677691"/>
    <s v=""/>
    <n v="0"/>
    <n v="0"/>
  </r>
  <r>
    <n v="98004"/>
    <n v="3"/>
    <m/>
    <n v="58606"/>
    <x v="988"/>
    <s v="UN"/>
    <n v="404.69209999999998"/>
    <n v="1"/>
    <m/>
    <n v="404.69209999999998"/>
    <s v=""/>
    <n v="0"/>
    <n v="0"/>
  </r>
  <r>
    <n v="98004"/>
    <n v="4"/>
    <m/>
    <n v="2044"/>
    <x v="460"/>
    <s v="H"/>
    <n v="13.596734305430379"/>
    <n v="12"/>
    <m/>
    <n v="163.16081166516454"/>
    <s v=""/>
    <n v="0"/>
    <n v="0"/>
  </r>
  <r>
    <n v="98011"/>
    <n v="0"/>
    <s v="FORNECIMENTO E INSTALAÇÃO DE POSTE EM CONCRETO COM ALTURA LIVRE DE 18M, 1000DAN, ENGASTADO"/>
    <m/>
    <x v="0"/>
    <m/>
    <s v=""/>
    <m/>
    <s v="UN"/>
    <s v=""/>
    <n v="4916.4025743835264"/>
    <s v=""/>
    <s v=""/>
  </r>
  <r>
    <n v="98011"/>
    <n v="1"/>
    <m/>
    <n v="2044"/>
    <x v="460"/>
    <s v="H"/>
    <n v="13.596734305430379"/>
    <n v="15"/>
    <m/>
    <n v="203.95101458145569"/>
    <s v=""/>
    <n v="0"/>
    <n v="0"/>
  </r>
  <r>
    <n v="98011"/>
    <n v="2"/>
    <m/>
    <n v="2041"/>
    <x v="454"/>
    <s v="H"/>
    <n v="18.820516146129485"/>
    <n v="8"/>
    <m/>
    <n v="150.56412916903588"/>
    <s v=""/>
    <n v="0"/>
    <n v="0"/>
  </r>
  <r>
    <n v="98011"/>
    <n v="3"/>
    <m/>
    <n v="94245"/>
    <x v="989"/>
    <s v="H"/>
    <n v="188.35572764999998"/>
    <n v="1"/>
    <m/>
    <n v="188.35572764999998"/>
    <s v=""/>
    <n v="0"/>
    <n v="0"/>
  </r>
  <r>
    <n v="98011"/>
    <n v="4"/>
    <m/>
    <n v="1037"/>
    <x v="534"/>
    <s v="H"/>
    <n v="35.200851491517405"/>
    <n v="2"/>
    <m/>
    <n v="70.401702983034809"/>
    <s v=""/>
    <n v="0"/>
    <n v="0"/>
  </r>
  <r>
    <n v="98011"/>
    <n v="5"/>
    <m/>
    <n v="58635"/>
    <x v="990"/>
    <s v="UN"/>
    <n v="4303.13"/>
    <n v="1"/>
    <m/>
    <n v="4303.13"/>
    <s v=""/>
    <n v="0"/>
    <n v="0"/>
  </r>
  <r>
    <n v="98018"/>
    <n v="0"/>
    <s v="TERMINAL OU CONECTOR DE PRESSÃO - PARA FIO ATÉ 6MM2"/>
    <m/>
    <x v="0"/>
    <m/>
    <s v=""/>
    <m/>
    <s v="UN"/>
    <s v=""/>
    <n v="10.343012612889966"/>
    <s v=""/>
    <s v=""/>
  </r>
  <r>
    <n v="98018"/>
    <n v="1"/>
    <m/>
    <n v="58004"/>
    <x v="991"/>
    <s v="UN"/>
    <n v="2.2387000000000001"/>
    <n v="1"/>
    <m/>
    <n v="2.2387000000000001"/>
    <s v=""/>
    <n v="0"/>
    <n v="0"/>
  </r>
  <r>
    <n v="98018"/>
    <n v="2"/>
    <m/>
    <n v="2041"/>
    <x v="454"/>
    <s v="H"/>
    <n v="18.820516146129485"/>
    <n v="0.25"/>
    <m/>
    <n v="4.7051290365323712"/>
    <s v=""/>
    <n v="0"/>
    <n v="0"/>
  </r>
  <r>
    <n v="98018"/>
    <n v="3"/>
    <m/>
    <n v="2044"/>
    <x v="460"/>
    <s v="H"/>
    <n v="13.596734305430379"/>
    <n v="0.25"/>
    <m/>
    <n v="3.3991835763575948"/>
    <s v=""/>
    <n v="0"/>
    <n v="0"/>
  </r>
  <r>
    <n v="98019"/>
    <n v="0"/>
    <s v="TERMINAL OU CONECTOR DE PRESSÃO - PARA CABO 10MM2"/>
    <m/>
    <x v="0"/>
    <m/>
    <s v=""/>
    <m/>
    <s v="UN"/>
    <s v=""/>
    <n v="11.869275135467959"/>
    <s v=""/>
    <s v=""/>
  </r>
  <r>
    <n v="98019"/>
    <n v="1"/>
    <m/>
    <n v="2044"/>
    <x v="460"/>
    <s v="H"/>
    <n v="13.596734305430379"/>
    <n v="0.3"/>
    <m/>
    <n v="4.0790202916291136"/>
    <s v=""/>
    <n v="0"/>
    <n v="0"/>
  </r>
  <r>
    <n v="98019"/>
    <n v="2"/>
    <m/>
    <n v="2041"/>
    <x v="454"/>
    <s v="H"/>
    <n v="18.820516146129485"/>
    <n v="0.3"/>
    <m/>
    <n v="5.6461548438388451"/>
    <s v=""/>
    <n v="0"/>
    <n v="0"/>
  </r>
  <r>
    <n v="98019"/>
    <n v="3"/>
    <m/>
    <n v="58005"/>
    <x v="981"/>
    <s v="UN"/>
    <n v="2.1440999999999999"/>
    <n v="1"/>
    <m/>
    <n v="2.1440999999999999"/>
    <s v=""/>
    <n v="0"/>
    <n v="0"/>
  </r>
  <r>
    <n v="98020"/>
    <n v="0"/>
    <s v="TERMINAL OU CONECTOR DE PRESSÃO - PARA CABO 16MM2"/>
    <m/>
    <x v="0"/>
    <m/>
    <s v=""/>
    <m/>
    <s v="UN"/>
    <s v=""/>
    <n v="12.406475135467959"/>
    <s v=""/>
    <s v=""/>
  </r>
  <r>
    <n v="98020"/>
    <n v="1"/>
    <m/>
    <n v="2041"/>
    <x v="454"/>
    <s v="H"/>
    <n v="18.820516146129485"/>
    <n v="0.3"/>
    <m/>
    <n v="5.6461548438388451"/>
    <s v=""/>
    <n v="0"/>
    <n v="0"/>
  </r>
  <r>
    <n v="98020"/>
    <n v="2"/>
    <m/>
    <n v="58006"/>
    <x v="992"/>
    <s v="UN"/>
    <n v="2.6812999999999998"/>
    <n v="1"/>
    <m/>
    <n v="2.6812999999999998"/>
    <s v=""/>
    <n v="0"/>
    <n v="0"/>
  </r>
  <r>
    <n v="98020"/>
    <n v="3"/>
    <m/>
    <n v="2044"/>
    <x v="460"/>
    <s v="H"/>
    <n v="13.596734305430379"/>
    <n v="0.3"/>
    <m/>
    <n v="4.0790202916291136"/>
    <s v=""/>
    <n v="0"/>
    <n v="0"/>
  </r>
  <r>
    <n v="98021"/>
    <n v="0"/>
    <s v="TERMINAL OU CONECTOR DE PRESSÃO - PARA CABO 25MM2"/>
    <m/>
    <x v="0"/>
    <m/>
    <s v=""/>
    <m/>
    <s v="UN"/>
    <s v=""/>
    <n v="12.546175135467958"/>
    <s v=""/>
    <s v=""/>
  </r>
  <r>
    <n v="98021"/>
    <n v="1"/>
    <m/>
    <n v="58007"/>
    <x v="993"/>
    <s v="UN"/>
    <n v="2.8210000000000002"/>
    <n v="1"/>
    <m/>
    <n v="2.8210000000000002"/>
    <s v=""/>
    <n v="0"/>
    <n v="0"/>
  </r>
  <r>
    <n v="98021"/>
    <n v="2"/>
    <m/>
    <n v="2041"/>
    <x v="454"/>
    <s v="H"/>
    <n v="18.820516146129485"/>
    <n v="0.3"/>
    <m/>
    <n v="5.6461548438388451"/>
    <s v=""/>
    <n v="0"/>
    <n v="0"/>
  </r>
  <r>
    <n v="98021"/>
    <n v="3"/>
    <m/>
    <n v="2044"/>
    <x v="460"/>
    <s v="H"/>
    <n v="13.596734305430379"/>
    <n v="0.3"/>
    <m/>
    <n v="4.0790202916291136"/>
    <s v=""/>
    <n v="0"/>
    <n v="0"/>
  </r>
  <r>
    <n v="98022"/>
    <n v="0"/>
    <s v="TERMINAL OU CONECTOR DE PRESSÃO - PARA CABO 35MM2"/>
    <m/>
    <x v="0"/>
    <m/>
    <s v=""/>
    <m/>
    <s v="UN"/>
    <s v=""/>
    <n v="12.658175135467959"/>
    <s v=""/>
    <s v=""/>
  </r>
  <r>
    <n v="98022"/>
    <n v="1"/>
    <m/>
    <n v="2044"/>
    <x v="460"/>
    <s v="H"/>
    <n v="13.596734305430379"/>
    <n v="0.3"/>
    <m/>
    <n v="4.0790202916291136"/>
    <s v=""/>
    <n v="0"/>
    <n v="0"/>
  </r>
  <r>
    <n v="98022"/>
    <n v="2"/>
    <m/>
    <n v="58008"/>
    <x v="994"/>
    <s v="UN"/>
    <n v="2.9329999999999998"/>
    <n v="1"/>
    <m/>
    <n v="2.9329999999999998"/>
    <s v=""/>
    <n v="0"/>
    <n v="0"/>
  </r>
  <r>
    <n v="98022"/>
    <n v="3"/>
    <m/>
    <n v="2041"/>
    <x v="454"/>
    <s v="H"/>
    <n v="18.820516146129485"/>
    <n v="0.3"/>
    <m/>
    <n v="5.6461548438388451"/>
    <s v=""/>
    <n v="0"/>
    <n v="0"/>
  </r>
  <r>
    <n v="98023"/>
    <n v="0"/>
    <s v="TERMINAL OU CONECTOR DE PRESSÃO - PARA CABO 50MM2"/>
    <m/>
    <x v="0"/>
    <m/>
    <s v=""/>
    <m/>
    <s v="UN"/>
    <s v=""/>
    <n v="16.980700180623948"/>
    <s v=""/>
    <s v=""/>
  </r>
  <r>
    <n v="98023"/>
    <n v="1"/>
    <m/>
    <n v="2044"/>
    <x v="460"/>
    <s v="H"/>
    <n v="13.596734305430379"/>
    <n v="0.4"/>
    <m/>
    <n v="5.4386937221721521"/>
    <s v=""/>
    <n v="0"/>
    <n v="0"/>
  </r>
  <r>
    <n v="98023"/>
    <n v="2"/>
    <m/>
    <n v="58009"/>
    <x v="995"/>
    <s v="UN"/>
    <n v="4.0137999999999998"/>
    <n v="1"/>
    <m/>
    <n v="4.0137999999999998"/>
    <s v=""/>
    <n v="0"/>
    <n v="0"/>
  </r>
  <r>
    <n v="98023"/>
    <n v="3"/>
    <m/>
    <n v="2041"/>
    <x v="454"/>
    <s v="H"/>
    <n v="18.820516146129485"/>
    <n v="0.4"/>
    <m/>
    <n v="7.5282064584517947"/>
    <s v=""/>
    <n v="0"/>
    <n v="0"/>
  </r>
  <r>
    <n v="98024"/>
    <n v="0"/>
    <s v="TERMINAL OU CONECTOR DE PRESSÃO - PARA CABO 70MM2"/>
    <m/>
    <x v="0"/>
    <m/>
    <s v=""/>
    <m/>
    <s v="UN"/>
    <s v=""/>
    <n v="17.202900180623946"/>
    <s v=""/>
    <s v=""/>
  </r>
  <r>
    <n v="98024"/>
    <n v="1"/>
    <m/>
    <n v="2044"/>
    <x v="460"/>
    <s v="H"/>
    <n v="13.596734305430379"/>
    <n v="0.4"/>
    <m/>
    <n v="5.4386937221721521"/>
    <s v=""/>
    <n v="0"/>
    <n v="0"/>
  </r>
  <r>
    <n v="98024"/>
    <n v="2"/>
    <m/>
    <n v="58010"/>
    <x v="996"/>
    <s v="UN"/>
    <n v="4.2359999999999998"/>
    <n v="1"/>
    <m/>
    <n v="4.2359999999999998"/>
    <s v=""/>
    <n v="0"/>
    <n v="0"/>
  </r>
  <r>
    <n v="98024"/>
    <n v="3"/>
    <m/>
    <n v="2041"/>
    <x v="454"/>
    <s v="H"/>
    <n v="18.820516146129485"/>
    <n v="0.4"/>
    <m/>
    <n v="7.5282064584517947"/>
    <s v=""/>
    <n v="0"/>
    <n v="0"/>
  </r>
  <r>
    <n v="98025"/>
    <n v="0"/>
    <s v="TERMINAL OU CONECTOR DE PRESSÃO - PARA CABO 95MM2"/>
    <m/>
    <x v="0"/>
    <m/>
    <s v=""/>
    <m/>
    <s v="UN"/>
    <s v=""/>
    <n v="19.610200180623949"/>
    <s v=""/>
    <s v=""/>
  </r>
  <r>
    <n v="98025"/>
    <n v="1"/>
    <m/>
    <n v="58011"/>
    <x v="997"/>
    <s v="UN"/>
    <n v="6.6433"/>
    <n v="1"/>
    <m/>
    <n v="6.6433"/>
    <s v=""/>
    <n v="0"/>
    <n v="0"/>
  </r>
  <r>
    <n v="98025"/>
    <n v="2"/>
    <m/>
    <n v="2041"/>
    <x v="454"/>
    <s v="H"/>
    <n v="18.820516146129485"/>
    <n v="0.4"/>
    <m/>
    <n v="7.5282064584517947"/>
    <s v=""/>
    <n v="0"/>
    <n v="0"/>
  </r>
  <r>
    <n v="98025"/>
    <n v="3"/>
    <m/>
    <n v="2044"/>
    <x v="460"/>
    <s v="H"/>
    <n v="13.596734305430379"/>
    <n v="0.4"/>
    <m/>
    <n v="5.4386937221721521"/>
    <s v=""/>
    <n v="0"/>
    <n v="0"/>
  </r>
  <r>
    <n v="98026"/>
    <n v="0"/>
    <s v="TERMINAL OU CONECTOR DE PRESSÃO - PARA CABO 120MM2"/>
    <m/>
    <x v="0"/>
    <m/>
    <s v=""/>
    <m/>
    <s v="UN"/>
    <s v=""/>
    <n v="25.768025225779933"/>
    <s v=""/>
    <s v=""/>
  </r>
  <r>
    <n v="98026"/>
    <n v="1"/>
    <m/>
    <n v="2044"/>
    <x v="460"/>
    <s v="H"/>
    <n v="13.596734305430379"/>
    <n v="0.5"/>
    <m/>
    <n v="6.7983671527151897"/>
    <s v=""/>
    <n v="0"/>
    <n v="0"/>
  </r>
  <r>
    <n v="98026"/>
    <n v="2"/>
    <m/>
    <n v="58012"/>
    <x v="998"/>
    <s v="UN"/>
    <n v="9.5594000000000001"/>
    <n v="1"/>
    <m/>
    <n v="9.5594000000000001"/>
    <s v=""/>
    <n v="0"/>
    <n v="0"/>
  </r>
  <r>
    <n v="98026"/>
    <n v="3"/>
    <m/>
    <n v="2041"/>
    <x v="454"/>
    <s v="H"/>
    <n v="18.820516146129485"/>
    <n v="0.5"/>
    <m/>
    <n v="9.4102580730647425"/>
    <s v=""/>
    <n v="0"/>
    <n v="0"/>
  </r>
  <r>
    <n v="98027"/>
    <n v="0"/>
    <s v="TERMINAL OU CONECTOR DE PRESSÃO - PARA CABO 150MM2"/>
    <m/>
    <x v="0"/>
    <m/>
    <s v=""/>
    <m/>
    <s v="UN"/>
    <s v=""/>
    <n v="25.324025225779934"/>
    <s v=""/>
    <s v=""/>
  </r>
  <r>
    <n v="98027"/>
    <n v="1"/>
    <m/>
    <n v="2041"/>
    <x v="454"/>
    <s v="H"/>
    <n v="18.820516146129485"/>
    <n v="0.5"/>
    <m/>
    <n v="9.4102580730647425"/>
    <s v=""/>
    <n v="0"/>
    <n v="0"/>
  </r>
  <r>
    <n v="98027"/>
    <n v="2"/>
    <m/>
    <n v="2044"/>
    <x v="460"/>
    <s v="H"/>
    <n v="13.596734305430379"/>
    <n v="0.5"/>
    <m/>
    <n v="6.7983671527151897"/>
    <s v=""/>
    <n v="0"/>
    <n v="0"/>
  </r>
  <r>
    <n v="98027"/>
    <n v="3"/>
    <m/>
    <n v="58013"/>
    <x v="999"/>
    <s v="UN"/>
    <n v="9.1153999999999993"/>
    <n v="1"/>
    <m/>
    <n v="9.1153999999999993"/>
    <s v=""/>
    <n v="0"/>
    <n v="0"/>
  </r>
  <r>
    <n v="98028"/>
    <n v="0"/>
    <s v="TERMINAL OU CONECTOR DE PRESSÃO - PARA CABO 185MM2"/>
    <m/>
    <x v="0"/>
    <m/>
    <s v=""/>
    <m/>
    <s v="UN"/>
    <s v=""/>
    <n v="27.562525225779932"/>
    <s v=""/>
    <s v=""/>
  </r>
  <r>
    <n v="98028"/>
    <n v="1"/>
    <m/>
    <n v="2044"/>
    <x v="460"/>
    <s v="H"/>
    <n v="13.596734305430379"/>
    <n v="0.5"/>
    <m/>
    <n v="6.7983671527151897"/>
    <s v=""/>
    <n v="0"/>
    <n v="0"/>
  </r>
  <r>
    <n v="98028"/>
    <n v="2"/>
    <m/>
    <n v="2041"/>
    <x v="454"/>
    <s v="H"/>
    <n v="18.820516146129485"/>
    <n v="0.5"/>
    <m/>
    <n v="9.4102580730647425"/>
    <s v=""/>
    <n v="0"/>
    <n v="0"/>
  </r>
  <r>
    <n v="98028"/>
    <n v="3"/>
    <m/>
    <n v="58014"/>
    <x v="1000"/>
    <s v="UN"/>
    <n v="11.353899999999999"/>
    <n v="1"/>
    <m/>
    <n v="11.353899999999999"/>
    <s v=""/>
    <n v="0"/>
    <n v="0"/>
  </r>
  <r>
    <n v="98029"/>
    <n v="0"/>
    <s v="TERMINAL OU CONECTOR DE PRESSÃO - PARA CABO 240MM2"/>
    <m/>
    <x v="0"/>
    <m/>
    <s v=""/>
    <m/>
    <s v="UN"/>
    <s v=""/>
    <n v="29.633325225779931"/>
    <s v=""/>
    <s v=""/>
  </r>
  <r>
    <n v="98029"/>
    <n v="1"/>
    <m/>
    <n v="58015"/>
    <x v="1001"/>
    <s v="UN"/>
    <n v="13.4247"/>
    <n v="1"/>
    <m/>
    <n v="13.4247"/>
    <s v=""/>
    <n v="0"/>
    <n v="0"/>
  </r>
  <r>
    <n v="98029"/>
    <n v="2"/>
    <m/>
    <n v="2041"/>
    <x v="454"/>
    <s v="H"/>
    <n v="18.820516146129485"/>
    <n v="0.5"/>
    <m/>
    <n v="9.4102580730647425"/>
    <s v=""/>
    <n v="0"/>
    <n v="0"/>
  </r>
  <r>
    <n v="98029"/>
    <n v="3"/>
    <m/>
    <n v="2044"/>
    <x v="460"/>
    <s v="H"/>
    <n v="13.596734305430379"/>
    <n v="0.5"/>
    <m/>
    <n v="6.7983671527151897"/>
    <s v=""/>
    <n v="0"/>
    <n v="0"/>
  </r>
  <r>
    <n v="98030"/>
    <n v="0"/>
    <s v="TERMINAL OU CONECTOR DE PRESSÃO - PARA CABO 300MM2"/>
    <m/>
    <x v="0"/>
    <m/>
    <s v=""/>
    <m/>
    <s v="UN"/>
    <s v=""/>
    <n v="36.179425225779937"/>
    <s v=""/>
    <s v=""/>
  </r>
  <r>
    <n v="98030"/>
    <n v="1"/>
    <m/>
    <n v="58016"/>
    <x v="1002"/>
    <s v="UN"/>
    <n v="19.970800000000001"/>
    <n v="1"/>
    <m/>
    <n v="19.970800000000001"/>
    <s v=""/>
    <n v="0"/>
    <n v="0"/>
  </r>
  <r>
    <n v="98030"/>
    <n v="2"/>
    <m/>
    <n v="2044"/>
    <x v="460"/>
    <s v="H"/>
    <n v="13.596734305430379"/>
    <n v="0.5"/>
    <m/>
    <n v="6.7983671527151897"/>
    <s v=""/>
    <n v="0"/>
    <n v="0"/>
  </r>
  <r>
    <n v="98030"/>
    <n v="3"/>
    <m/>
    <n v="2041"/>
    <x v="454"/>
    <s v="H"/>
    <n v="18.820516146129485"/>
    <n v="0.5"/>
    <m/>
    <n v="9.4102580730647425"/>
    <s v=""/>
    <n v="0"/>
    <n v="0"/>
  </r>
  <r>
    <n v="98201"/>
    <n v="0"/>
    <s v="INTERRUPTOR SIMPLES - 1 TECLA"/>
    <m/>
    <x v="0"/>
    <m/>
    <s v=""/>
    <m/>
    <s v="UN"/>
    <s v=""/>
    <n v="10.384939182346928"/>
    <s v=""/>
    <s v=""/>
  </r>
  <r>
    <n v="98201"/>
    <n v="1"/>
    <m/>
    <n v="55230"/>
    <x v="719"/>
    <s v="UN"/>
    <n v="3.6402999999999999"/>
    <n v="1"/>
    <m/>
    <n v="3.6402999999999999"/>
    <s v=""/>
    <n v="0"/>
    <n v="0"/>
  </r>
  <r>
    <n v="98201"/>
    <n v="2"/>
    <m/>
    <n v="2041"/>
    <x v="454"/>
    <s v="H"/>
    <n v="18.820516146129485"/>
    <n v="0.25"/>
    <m/>
    <n v="4.7051290365323712"/>
    <s v=""/>
    <n v="0"/>
    <n v="0"/>
  </r>
  <r>
    <n v="98201"/>
    <n v="3"/>
    <m/>
    <n v="2044"/>
    <x v="460"/>
    <s v="H"/>
    <n v="13.596734305430379"/>
    <n v="0.15"/>
    <m/>
    <n v="2.0395101458145568"/>
    <s v=""/>
    <n v="0"/>
    <n v="0"/>
  </r>
  <r>
    <n v="98202"/>
    <n v="0"/>
    <s v="INTERRUPTOR SIMPLES - 2 TECLAS"/>
    <m/>
    <x v="0"/>
    <m/>
    <s v=""/>
    <m/>
    <s v="UN"/>
    <s v=""/>
    <n v="15.354401704924921"/>
    <s v=""/>
    <s v=""/>
  </r>
  <r>
    <n v="98202"/>
    <n v="1"/>
    <m/>
    <n v="55235"/>
    <x v="720"/>
    <s v="UN"/>
    <n v="6.9889000000000001"/>
    <n v="1"/>
    <m/>
    <n v="6.9889000000000001"/>
    <s v=""/>
    <n v="0"/>
    <n v="0"/>
  </r>
  <r>
    <n v="98202"/>
    <n v="2"/>
    <m/>
    <n v="2044"/>
    <x v="460"/>
    <s v="H"/>
    <n v="13.596734305430379"/>
    <n v="0.2"/>
    <m/>
    <n v="2.719346861086076"/>
    <s v=""/>
    <n v="0"/>
    <n v="0"/>
  </r>
  <r>
    <n v="98202"/>
    <n v="3"/>
    <m/>
    <n v="2041"/>
    <x v="454"/>
    <s v="H"/>
    <n v="18.820516146129485"/>
    <n v="0.3"/>
    <m/>
    <n v="5.6461548438388451"/>
    <s v=""/>
    <n v="0"/>
    <n v="0"/>
  </r>
  <r>
    <n v="98203"/>
    <n v="0"/>
    <s v="INTERRUPTOR SIMPLES - 3 TECLAS"/>
    <m/>
    <x v="0"/>
    <m/>
    <s v=""/>
    <m/>
    <s v="UN"/>
    <s v=""/>
    <n v="20.436764227502913"/>
    <s v=""/>
    <s v=""/>
  </r>
  <r>
    <n v="98203"/>
    <n v="1"/>
    <m/>
    <n v="2044"/>
    <x v="460"/>
    <s v="H"/>
    <n v="13.596734305430379"/>
    <n v="0.25"/>
    <m/>
    <n v="3.3991835763575948"/>
    <s v=""/>
    <n v="0"/>
    <n v="0"/>
  </r>
  <r>
    <n v="98203"/>
    <n v="2"/>
    <m/>
    <n v="55240"/>
    <x v="721"/>
    <s v="UN"/>
    <n v="10.4504"/>
    <n v="1"/>
    <m/>
    <n v="10.4504"/>
    <s v=""/>
    <n v="0"/>
    <n v="0"/>
  </r>
  <r>
    <n v="98203"/>
    <n v="3"/>
    <m/>
    <n v="2041"/>
    <x v="454"/>
    <s v="H"/>
    <n v="18.820516146129485"/>
    <n v="0.35"/>
    <m/>
    <n v="6.587180651145319"/>
    <s v=""/>
    <n v="0"/>
    <n v="0"/>
  </r>
  <r>
    <n v="98204"/>
    <n v="0"/>
    <s v="INTERRUPTOR SIMPLES BIPOLAR - 1 TECLA"/>
    <m/>
    <x v="0"/>
    <m/>
    <s v=""/>
    <m/>
    <s v="UN"/>
    <s v=""/>
    <n v="23.969537658045951"/>
    <s v=""/>
    <s v=""/>
  </r>
  <r>
    <n v="98204"/>
    <n v="1"/>
    <m/>
    <n v="55245"/>
    <x v="724"/>
    <s v="UN"/>
    <n v="12.6235"/>
    <n v="1"/>
    <m/>
    <n v="12.6235"/>
    <s v=""/>
    <n v="0"/>
    <n v="0"/>
  </r>
  <r>
    <n v="98204"/>
    <n v="2"/>
    <m/>
    <n v="2044"/>
    <x v="460"/>
    <s v="H"/>
    <n v="13.596734305430379"/>
    <n v="0.35"/>
    <m/>
    <n v="4.7588570069006328"/>
    <s v=""/>
    <n v="0"/>
    <n v="0"/>
  </r>
  <r>
    <n v="98204"/>
    <n v="3"/>
    <m/>
    <n v="2041"/>
    <x v="454"/>
    <s v="H"/>
    <n v="18.820516146129485"/>
    <n v="0.35"/>
    <m/>
    <n v="6.587180651145319"/>
    <s v=""/>
    <n v="0"/>
    <n v="0"/>
  </r>
  <r>
    <n v="98205"/>
    <n v="0"/>
    <s v="INTERRUPTOR PARALELO - 1 TECLA"/>
    <m/>
    <x v="0"/>
    <m/>
    <s v=""/>
    <m/>
    <s v="UN"/>
    <s v=""/>
    <n v="11.727539182346927"/>
    <s v=""/>
    <s v=""/>
  </r>
  <r>
    <n v="98205"/>
    <n v="1"/>
    <m/>
    <n v="55220"/>
    <x v="723"/>
    <s v="UN"/>
    <n v="4.9828999999999999"/>
    <n v="1"/>
    <m/>
    <n v="4.9828999999999999"/>
    <s v=""/>
    <n v="0"/>
    <n v="0"/>
  </r>
  <r>
    <n v="98205"/>
    <n v="2"/>
    <m/>
    <n v="2041"/>
    <x v="454"/>
    <s v="H"/>
    <n v="18.820516146129485"/>
    <n v="0.25"/>
    <m/>
    <n v="4.7051290365323712"/>
    <s v=""/>
    <n v="0"/>
    <n v="0"/>
  </r>
  <r>
    <n v="98205"/>
    <n v="3"/>
    <m/>
    <n v="2044"/>
    <x v="460"/>
    <s v="H"/>
    <n v="13.596734305430379"/>
    <n v="0.15"/>
    <m/>
    <n v="2.0395101458145568"/>
    <s v=""/>
    <n v="0"/>
    <n v="0"/>
  </r>
  <r>
    <n v="98206"/>
    <n v="0"/>
    <s v="ESPELHO PLÁSTICO - 3&quot;X3&quot;"/>
    <m/>
    <x v="0"/>
    <m/>
    <s v=""/>
    <m/>
    <s v="UN"/>
    <s v=""/>
    <n v="2.9721734305430383"/>
    <s v=""/>
    <s v=""/>
  </r>
  <r>
    <n v="98206"/>
    <n v="1"/>
    <m/>
    <n v="2044"/>
    <x v="460"/>
    <s v="H"/>
    <n v="13.596734305430379"/>
    <n v="0.1"/>
    <m/>
    <n v="1.359673430543038"/>
    <s v=""/>
    <n v="0"/>
    <n v="0"/>
  </r>
  <r>
    <n v="98206"/>
    <n v="2"/>
    <m/>
    <n v="55212"/>
    <x v="633"/>
    <s v="UN"/>
    <n v="1.6125"/>
    <n v="1"/>
    <m/>
    <n v="1.6125"/>
    <s v=""/>
    <n v="0"/>
    <n v="0"/>
  </r>
  <r>
    <n v="98207"/>
    <n v="0"/>
    <s v="ESPELHO PLÁSTICO - 4&quot;X2&quot;"/>
    <m/>
    <x v="0"/>
    <m/>
    <s v=""/>
    <m/>
    <s v="UN"/>
    <s v=""/>
    <n v="3.0137734305430381"/>
    <s v=""/>
    <s v=""/>
  </r>
  <r>
    <n v="98207"/>
    <n v="1"/>
    <m/>
    <n v="2044"/>
    <x v="460"/>
    <s v="H"/>
    <n v="13.596734305430379"/>
    <n v="0.1"/>
    <m/>
    <n v="1.359673430543038"/>
    <s v=""/>
    <n v="0"/>
    <n v="0"/>
  </r>
  <r>
    <n v="98207"/>
    <n v="2"/>
    <m/>
    <n v="55210"/>
    <x v="634"/>
    <s v="UN"/>
    <n v="1.6540999999999999"/>
    <n v="1"/>
    <m/>
    <n v="1.6540999999999999"/>
    <s v=""/>
    <n v="0"/>
    <n v="0"/>
  </r>
  <r>
    <n v="98208"/>
    <n v="0"/>
    <s v="ESPELHO PLÁSTICO - 4&quot;X4&quot;"/>
    <m/>
    <x v="0"/>
    <m/>
    <s v=""/>
    <m/>
    <s v="UN"/>
    <s v=""/>
    <n v="7.0023734305430381"/>
    <s v=""/>
    <s v=""/>
  </r>
  <r>
    <n v="98208"/>
    <n v="1"/>
    <m/>
    <n v="55211"/>
    <x v="636"/>
    <s v="UN"/>
    <n v="5.6426999999999996"/>
    <n v="1"/>
    <m/>
    <n v="5.6426999999999996"/>
    <s v=""/>
    <n v="0"/>
    <n v="0"/>
  </r>
  <r>
    <n v="98208"/>
    <n v="2"/>
    <m/>
    <n v="2044"/>
    <x v="460"/>
    <s v="H"/>
    <n v="13.596734305430379"/>
    <n v="0.1"/>
    <m/>
    <n v="1.359673430543038"/>
    <s v=""/>
    <n v="0"/>
    <n v="0"/>
  </r>
  <r>
    <n v="98209"/>
    <n v="0"/>
    <s v="TOMADA PARA TELEFONE DE 4 POLOS PADRÃO TELEBRÁS"/>
    <m/>
    <x v="0"/>
    <m/>
    <s v=""/>
    <m/>
    <s v="UN"/>
    <s v=""/>
    <n v="15.411212612889965"/>
    <s v=""/>
    <s v=""/>
  </r>
  <r>
    <n v="98209"/>
    <n v="1"/>
    <m/>
    <n v="2044"/>
    <x v="460"/>
    <s v="H"/>
    <n v="13.596734305430379"/>
    <n v="0.25"/>
    <m/>
    <n v="3.3991835763575948"/>
    <s v=""/>
    <n v="0"/>
    <n v="0"/>
  </r>
  <r>
    <n v="98209"/>
    <n v="2"/>
    <m/>
    <n v="2041"/>
    <x v="454"/>
    <s v="H"/>
    <n v="18.820516146129485"/>
    <n v="0.25"/>
    <m/>
    <n v="4.7051290365323712"/>
    <s v=""/>
    <n v="0"/>
    <n v="0"/>
  </r>
  <r>
    <n v="98209"/>
    <n v="3"/>
    <m/>
    <n v="55251"/>
    <x v="1003"/>
    <s v="UN"/>
    <n v="7.3068999999999997"/>
    <n v="1"/>
    <m/>
    <n v="7.3068999999999997"/>
    <s v=""/>
    <n v="0"/>
    <n v="0"/>
  </r>
  <r>
    <n v="98210"/>
    <n v="0"/>
    <s v="TOMADA SIMPLES DE EMBUTIR - 110/220V"/>
    <m/>
    <x v="0"/>
    <m/>
    <s v=""/>
    <m/>
    <s v="UN"/>
    <s v=""/>
    <n v="12.573739182346928"/>
    <s v=""/>
    <s v=""/>
  </r>
  <r>
    <n v="98210"/>
    <n v="1"/>
    <m/>
    <n v="55255"/>
    <x v="722"/>
    <s v="UN"/>
    <n v="5.8291000000000004"/>
    <n v="1"/>
    <m/>
    <n v="5.8291000000000004"/>
    <s v=""/>
    <n v="0"/>
    <n v="0"/>
  </r>
  <r>
    <n v="98210"/>
    <n v="2"/>
    <m/>
    <n v="2041"/>
    <x v="454"/>
    <s v="H"/>
    <n v="18.820516146129485"/>
    <n v="0.25"/>
    <m/>
    <n v="4.7051290365323712"/>
    <s v=""/>
    <n v="0"/>
    <n v="0"/>
  </r>
  <r>
    <n v="98210"/>
    <n v="3"/>
    <m/>
    <n v="2044"/>
    <x v="460"/>
    <s v="H"/>
    <n v="13.596734305430379"/>
    <n v="0.15"/>
    <m/>
    <n v="2.0395101458145568"/>
    <s v=""/>
    <n v="0"/>
    <n v="0"/>
  </r>
  <r>
    <n v="98212"/>
    <n v="0"/>
    <s v="TOMADA SIMPLES DE EMBUTIR - PARA PISO"/>
    <m/>
    <x v="0"/>
    <m/>
    <s v=""/>
    <m/>
    <s v="UN"/>
    <s v=""/>
    <n v="33.404212612889964"/>
    <s v=""/>
    <s v=""/>
  </r>
  <r>
    <n v="98212"/>
    <n v="1"/>
    <m/>
    <n v="2041"/>
    <x v="454"/>
    <s v="H"/>
    <n v="18.820516146129485"/>
    <n v="0.25"/>
    <m/>
    <n v="4.7051290365323712"/>
    <s v=""/>
    <n v="0"/>
    <n v="0"/>
  </r>
  <r>
    <n v="98212"/>
    <n v="2"/>
    <m/>
    <n v="2044"/>
    <x v="460"/>
    <s v="H"/>
    <n v="13.596734305430379"/>
    <n v="0.25"/>
    <m/>
    <n v="3.3991835763575948"/>
    <s v=""/>
    <n v="0"/>
    <n v="0"/>
  </r>
  <r>
    <n v="98212"/>
    <n v="3"/>
    <m/>
    <n v="55250"/>
    <x v="728"/>
    <s v="UN"/>
    <n v="25.299900000000001"/>
    <n v="1"/>
    <m/>
    <n v="25.299900000000001"/>
    <s v=""/>
    <n v="0"/>
    <n v="0"/>
  </r>
  <r>
    <n v="98213"/>
    <n v="0"/>
    <s v="TOMADA 3P+T 30A - 440V"/>
    <m/>
    <x v="0"/>
    <m/>
    <s v=""/>
    <m/>
    <s v="UN"/>
    <s v=""/>
    <n v="53.725662703201941"/>
    <s v=""/>
    <s v=""/>
  </r>
  <r>
    <n v="98213"/>
    <n v="1"/>
    <m/>
    <n v="2041"/>
    <x v="454"/>
    <s v="H"/>
    <n v="18.820516146129485"/>
    <n v="0.45"/>
    <m/>
    <n v="8.4692322657582686"/>
    <s v=""/>
    <n v="0"/>
    <n v="0"/>
  </r>
  <r>
    <n v="98213"/>
    <n v="2"/>
    <m/>
    <n v="2044"/>
    <x v="460"/>
    <s v="H"/>
    <n v="13.596734305430379"/>
    <n v="0.45"/>
    <m/>
    <n v="6.1185304374436704"/>
    <s v=""/>
    <n v="0"/>
    <n v="0"/>
  </r>
  <r>
    <n v="98213"/>
    <n v="3"/>
    <m/>
    <n v="55252"/>
    <x v="1004"/>
    <s v="UN"/>
    <n v="39.137900000000002"/>
    <n v="1"/>
    <m/>
    <n v="39.137900000000002"/>
    <s v=""/>
    <n v="0"/>
    <n v="0"/>
  </r>
  <r>
    <n v="98214"/>
    <n v="0"/>
    <s v="TOMADA 3P+T 32A - 600/690V TIPO INDUSTRIAL"/>
    <m/>
    <x v="0"/>
    <m/>
    <s v=""/>
    <m/>
    <s v="UN"/>
    <s v=""/>
    <n v="112.89278774835792"/>
    <s v=""/>
    <s v=""/>
  </r>
  <r>
    <n v="98214"/>
    <n v="1"/>
    <m/>
    <n v="2044"/>
    <x v="460"/>
    <s v="H"/>
    <n v="13.596734305430379"/>
    <n v="0.55000000000000004"/>
    <m/>
    <n v="7.4782038679867089"/>
    <s v=""/>
    <n v="0"/>
    <n v="0"/>
  </r>
  <r>
    <n v="98214"/>
    <n v="2"/>
    <m/>
    <n v="55253"/>
    <x v="1005"/>
    <s v="UN"/>
    <n v="95.063299999999998"/>
    <n v="1"/>
    <m/>
    <n v="95.063299999999998"/>
    <s v=""/>
    <n v="0"/>
    <n v="0"/>
  </r>
  <r>
    <n v="98214"/>
    <n v="3"/>
    <m/>
    <n v="2041"/>
    <x v="454"/>
    <s v="H"/>
    <n v="18.820516146129485"/>
    <n v="0.55000000000000004"/>
    <m/>
    <n v="10.351283880371218"/>
    <s v=""/>
    <n v="0"/>
    <n v="0"/>
  </r>
  <r>
    <n v="98215"/>
    <n v="0"/>
    <s v="TOMADA 3P+T 63A - 600/690V TIPO INDUSTRIAL"/>
    <m/>
    <x v="0"/>
    <m/>
    <s v=""/>
    <m/>
    <s v="UN"/>
    <s v=""/>
    <n v="298.86097549671587"/>
    <s v=""/>
    <s v=""/>
  </r>
  <r>
    <n v="98215"/>
    <n v="1"/>
    <m/>
    <n v="2044"/>
    <x v="460"/>
    <s v="H"/>
    <n v="13.596734305430379"/>
    <n v="1.1000000000000001"/>
    <m/>
    <n v="14.956407735973418"/>
    <s v=""/>
    <n v="0"/>
    <n v="0"/>
  </r>
  <r>
    <n v="98215"/>
    <n v="2"/>
    <m/>
    <n v="55254"/>
    <x v="1006"/>
    <s v="UN"/>
    <n v="263.202"/>
    <n v="1"/>
    <m/>
    <n v="263.202"/>
    <s v=""/>
    <n v="0"/>
    <n v="0"/>
  </r>
  <r>
    <n v="98215"/>
    <n v="3"/>
    <m/>
    <n v="2041"/>
    <x v="454"/>
    <s v="H"/>
    <n v="18.820516146129485"/>
    <n v="1.1000000000000001"/>
    <m/>
    <n v="20.702567760742436"/>
    <s v=""/>
    <n v="0"/>
    <n v="0"/>
  </r>
  <r>
    <n v="98216"/>
    <n v="0"/>
    <s v="BOTÃO PARA CAMPAINHA - USO AO TEMPO"/>
    <m/>
    <x v="0"/>
    <m/>
    <s v=""/>
    <m/>
    <s v="UN"/>
    <s v=""/>
    <n v="12.527239182346928"/>
    <s v=""/>
    <s v=""/>
  </r>
  <r>
    <n v="98216"/>
    <n v="1"/>
    <m/>
    <n v="55201"/>
    <x v="729"/>
    <s v="UN"/>
    <n v="5.7826000000000004"/>
    <n v="1"/>
    <m/>
    <n v="5.7826000000000004"/>
    <s v=""/>
    <n v="0"/>
    <n v="0"/>
  </r>
  <r>
    <n v="98216"/>
    <n v="2"/>
    <m/>
    <n v="2044"/>
    <x v="460"/>
    <s v="H"/>
    <n v="13.596734305430379"/>
    <n v="0.15"/>
    <m/>
    <n v="2.0395101458145568"/>
    <s v=""/>
    <n v="0"/>
    <n v="0"/>
  </r>
  <r>
    <n v="98216"/>
    <n v="3"/>
    <m/>
    <n v="2041"/>
    <x v="454"/>
    <s v="H"/>
    <n v="18.820516146129485"/>
    <n v="0.25"/>
    <m/>
    <n v="4.7051290365323712"/>
    <s v=""/>
    <n v="0"/>
    <n v="0"/>
  </r>
  <r>
    <n v="98217"/>
    <n v="0"/>
    <s v="CIGARRA DE SOBREPOR, TIPO COLEGIAL"/>
    <m/>
    <x v="0"/>
    <m/>
    <s v=""/>
    <m/>
    <s v="UN"/>
    <s v=""/>
    <n v="53.138625225779933"/>
    <s v=""/>
    <s v=""/>
  </r>
  <r>
    <n v="98217"/>
    <n v="1"/>
    <m/>
    <n v="2041"/>
    <x v="454"/>
    <s v="H"/>
    <n v="18.820516146129485"/>
    <n v="0.5"/>
    <m/>
    <n v="9.4102580730647425"/>
    <s v=""/>
    <n v="0"/>
    <n v="0"/>
  </r>
  <r>
    <n v="98217"/>
    <n v="2"/>
    <m/>
    <n v="2044"/>
    <x v="460"/>
    <s v="H"/>
    <n v="13.596734305430379"/>
    <n v="0.5"/>
    <m/>
    <n v="6.7983671527151897"/>
    <s v=""/>
    <n v="0"/>
    <n v="0"/>
  </r>
  <r>
    <n v="98217"/>
    <n v="3"/>
    <m/>
    <n v="59025"/>
    <x v="730"/>
    <s v="UN"/>
    <n v="36.93"/>
    <n v="1"/>
    <m/>
    <n v="36.93"/>
    <s v=""/>
    <n v="0"/>
    <n v="0"/>
  </r>
  <r>
    <n v="98222"/>
    <n v="0"/>
    <s v="SOQUETE ANTIVIBRATÓRIO PARA LÂMPADA FLUORESCENTE SEM PORTA-STARTER"/>
    <m/>
    <x v="0"/>
    <m/>
    <s v=""/>
    <m/>
    <s v="UN"/>
    <s v=""/>
    <n v="12.444137658045952"/>
    <s v=""/>
    <s v=""/>
  </r>
  <r>
    <n v="98222"/>
    <n v="1"/>
    <m/>
    <n v="2044"/>
    <x v="460"/>
    <s v="H"/>
    <n v="13.596734305430379"/>
    <n v="0.35"/>
    <m/>
    <n v="4.7588570069006328"/>
    <s v=""/>
    <n v="0"/>
    <n v="0"/>
  </r>
  <r>
    <n v="98222"/>
    <n v="2"/>
    <m/>
    <n v="59032"/>
    <x v="1007"/>
    <s v="UN"/>
    <n v="1.0981000000000001"/>
    <n v="1"/>
    <m/>
    <n v="1.0981000000000001"/>
    <s v=""/>
    <n v="0"/>
    <n v="0"/>
  </r>
  <r>
    <n v="98222"/>
    <n v="3"/>
    <m/>
    <n v="2041"/>
    <x v="454"/>
    <s v="H"/>
    <n v="18.820516146129485"/>
    <n v="0.35"/>
    <m/>
    <n v="6.587180651145319"/>
    <s v=""/>
    <n v="0"/>
    <n v="0"/>
  </r>
  <r>
    <n v="98225"/>
    <n v="0"/>
    <s v="IGNITOR PARA PARTIDA LÂMPADA VAPOR SÓDIO ALTA PRESSÃO ATÉ 400W"/>
    <m/>
    <x v="0"/>
    <m/>
    <s v=""/>
    <m/>
    <s v="UN"/>
    <s v=""/>
    <n v="36.926425225779937"/>
    <s v=""/>
    <s v=""/>
  </r>
  <r>
    <n v="98225"/>
    <n v="1"/>
    <m/>
    <n v="2044"/>
    <x v="460"/>
    <s v="H"/>
    <n v="13.596734305430379"/>
    <n v="0.5"/>
    <m/>
    <n v="6.7983671527151897"/>
    <s v=""/>
    <n v="0"/>
    <n v="0"/>
  </r>
  <r>
    <n v="98225"/>
    <n v="2"/>
    <m/>
    <n v="56054"/>
    <x v="1008"/>
    <s v="UN"/>
    <n v="20.7178"/>
    <n v="1"/>
    <m/>
    <n v="20.7178"/>
    <s v=""/>
    <n v="0"/>
    <n v="0"/>
  </r>
  <r>
    <n v="98225"/>
    <n v="3"/>
    <m/>
    <n v="2041"/>
    <x v="454"/>
    <s v="H"/>
    <n v="18.820516146129485"/>
    <n v="0.5"/>
    <m/>
    <n v="9.4102580730647425"/>
    <s v=""/>
    <n v="0"/>
    <n v="0"/>
  </r>
  <r>
    <n v="98231"/>
    <n v="0"/>
    <s v="REATOR SIMPLES PARA LÂMPADA FLUORESCENTE, ALTO F.POTÊNCIA - 220V/40W"/>
    <m/>
    <x v="0"/>
    <m/>
    <s v=""/>
    <m/>
    <s v="UN"/>
    <s v=""/>
    <n v="51.942550451559867"/>
    <s v=""/>
    <s v=""/>
  </r>
  <r>
    <n v="98231"/>
    <n v="1"/>
    <m/>
    <n v="56040"/>
    <x v="1009"/>
    <s v="UN"/>
    <n v="19.525300000000001"/>
    <n v="1"/>
    <m/>
    <n v="19.525300000000001"/>
    <s v=""/>
    <n v="0"/>
    <n v="0"/>
  </r>
  <r>
    <n v="98231"/>
    <n v="2"/>
    <m/>
    <n v="2041"/>
    <x v="454"/>
    <s v="H"/>
    <n v="18.820516146129485"/>
    <n v="1"/>
    <m/>
    <n v="18.820516146129485"/>
    <s v=""/>
    <n v="0"/>
    <n v="0"/>
  </r>
  <r>
    <n v="98231"/>
    <n v="3"/>
    <m/>
    <n v="2044"/>
    <x v="460"/>
    <s v="H"/>
    <n v="13.596734305430379"/>
    <n v="1"/>
    <m/>
    <n v="13.596734305430379"/>
    <s v=""/>
    <n v="0"/>
    <n v="0"/>
  </r>
  <r>
    <n v="98232"/>
    <n v="0"/>
    <s v="REATOR SIMPLES PARA LÂMPADA FLUORESCENTE PARTIDA RÁPIDA, ALTO F.POTÊNCIA - 110-220V/20W"/>
    <m/>
    <x v="0"/>
    <m/>
    <s v=""/>
    <m/>
    <s v="UN"/>
    <s v=""/>
    <n v="56.501850451559868"/>
    <s v=""/>
    <s v=""/>
  </r>
  <r>
    <n v="98232"/>
    <n v="1"/>
    <m/>
    <n v="56001"/>
    <x v="1010"/>
    <s v="UN"/>
    <n v="24.084599999999998"/>
    <n v="1"/>
    <m/>
    <n v="24.084599999999998"/>
    <s v=""/>
    <n v="0"/>
    <n v="0"/>
  </r>
  <r>
    <n v="98232"/>
    <n v="2"/>
    <m/>
    <n v="2041"/>
    <x v="454"/>
    <s v="H"/>
    <n v="18.820516146129485"/>
    <n v="1"/>
    <m/>
    <n v="18.820516146129485"/>
    <s v=""/>
    <n v="0"/>
    <n v="0"/>
  </r>
  <r>
    <n v="98232"/>
    <n v="3"/>
    <m/>
    <n v="2044"/>
    <x v="460"/>
    <s v="H"/>
    <n v="13.596734305430379"/>
    <n v="1"/>
    <m/>
    <n v="13.596734305430379"/>
    <s v=""/>
    <n v="0"/>
    <n v="0"/>
  </r>
  <r>
    <n v="98234"/>
    <n v="0"/>
    <s v="REATOR DUPLO PARA LÂMPADA FLUORESCENTE PARTIDA RÁPIDA, ALTO F.POTÊNCIA - 110-220V/2X20W"/>
    <m/>
    <x v="0"/>
    <m/>
    <s v=""/>
    <m/>
    <s v="UN"/>
    <s v=""/>
    <n v="80.559875677339789"/>
    <s v=""/>
    <s v=""/>
  </r>
  <r>
    <n v="98234"/>
    <n v="1"/>
    <m/>
    <n v="2041"/>
    <x v="454"/>
    <s v="H"/>
    <n v="18.820516146129485"/>
    <n v="1.5"/>
    <m/>
    <n v="28.230774219194227"/>
    <s v=""/>
    <n v="0"/>
    <n v="0"/>
  </r>
  <r>
    <n v="98234"/>
    <n v="2"/>
    <m/>
    <n v="2044"/>
    <x v="460"/>
    <s v="H"/>
    <n v="13.596734305430379"/>
    <n v="1.5"/>
    <m/>
    <n v="20.395101458145568"/>
    <s v=""/>
    <n v="0"/>
    <n v="0"/>
  </r>
  <r>
    <n v="98234"/>
    <n v="3"/>
    <m/>
    <n v="56002"/>
    <x v="1011"/>
    <s v="UN"/>
    <n v="31.934000000000001"/>
    <n v="1"/>
    <m/>
    <n v="31.934000000000001"/>
    <s v=""/>
    <n v="0"/>
    <n v="0"/>
  </r>
  <r>
    <n v="98235"/>
    <n v="0"/>
    <s v="REATOR DUPLO PARA LÂMPADA FLUORESCENTE PARTIDA RÁPIDA, ALTO F.POTÊNCIA 110-220V/2X40W"/>
    <m/>
    <x v="0"/>
    <m/>
    <s v=""/>
    <m/>
    <s v="UN"/>
    <s v=""/>
    <n v="80.944175677339786"/>
    <s v=""/>
    <s v=""/>
  </r>
  <r>
    <n v="98235"/>
    <n v="1"/>
    <m/>
    <n v="2041"/>
    <x v="454"/>
    <s v="H"/>
    <n v="18.820516146129485"/>
    <n v="1.5"/>
    <m/>
    <n v="28.230774219194227"/>
    <s v=""/>
    <n v="0"/>
    <n v="0"/>
  </r>
  <r>
    <n v="98235"/>
    <n v="2"/>
    <m/>
    <n v="2044"/>
    <x v="460"/>
    <s v="H"/>
    <n v="13.596734305430379"/>
    <n v="1.5"/>
    <m/>
    <n v="20.395101458145568"/>
    <s v=""/>
    <n v="0"/>
    <n v="0"/>
  </r>
  <r>
    <n v="98235"/>
    <n v="3"/>
    <m/>
    <n v="56004"/>
    <x v="1012"/>
    <s v="UN"/>
    <n v="32.318300000000001"/>
    <n v="1"/>
    <m/>
    <n v="32.318300000000001"/>
    <s v=""/>
    <n v="0"/>
    <n v="0"/>
  </r>
  <r>
    <n v="98238"/>
    <n v="0"/>
    <s v="REATOR SIMPLES PARA LÂMPADA FLUORESCENTE PARTIDA RÁPIDA, ALTO F.POTÊNCIA - 220V/1X110W"/>
    <m/>
    <x v="0"/>
    <m/>
    <s v=""/>
    <m/>
    <s v="UN"/>
    <s v=""/>
    <n v="107.25740090311973"/>
    <s v=""/>
    <s v=""/>
  </r>
  <r>
    <n v="98238"/>
    <n v="1"/>
    <m/>
    <n v="2044"/>
    <x v="460"/>
    <s v="H"/>
    <n v="13.596734305430379"/>
    <n v="2"/>
    <m/>
    <n v="27.193468610860759"/>
    <s v=""/>
    <n v="0"/>
    <n v="0"/>
  </r>
  <r>
    <n v="98238"/>
    <n v="2"/>
    <m/>
    <n v="56006"/>
    <x v="1013"/>
    <s v="UN"/>
    <n v="42.422899999999998"/>
    <n v="1"/>
    <m/>
    <n v="42.422899999999998"/>
    <s v=""/>
    <n v="0"/>
    <n v="0"/>
  </r>
  <r>
    <n v="98238"/>
    <n v="3"/>
    <m/>
    <n v="2041"/>
    <x v="454"/>
    <s v="H"/>
    <n v="18.820516146129485"/>
    <n v="2"/>
    <m/>
    <n v="37.64103229225897"/>
    <s v=""/>
    <n v="0"/>
    <n v="0"/>
  </r>
  <r>
    <n v="98239"/>
    <n v="0"/>
    <s v="REATOR DUPLO PARA LÂMPADA FLUORESCENTE PARTIDA RÁPIDA, ALTO F.POTÊNCIA 220V/2X110W"/>
    <m/>
    <x v="0"/>
    <m/>
    <s v=""/>
    <m/>
    <s v="UN"/>
    <s v=""/>
    <n v="145.05890090311973"/>
    <s v=""/>
    <s v=""/>
  </r>
  <r>
    <n v="98239"/>
    <n v="1"/>
    <m/>
    <n v="2041"/>
    <x v="454"/>
    <s v="H"/>
    <n v="18.820516146129485"/>
    <n v="2"/>
    <m/>
    <n v="37.64103229225897"/>
    <s v=""/>
    <n v="0"/>
    <n v="0"/>
  </r>
  <r>
    <n v="98239"/>
    <n v="2"/>
    <m/>
    <n v="56007"/>
    <x v="1014"/>
    <s v="UN"/>
    <n v="80.224400000000003"/>
    <n v="1"/>
    <m/>
    <n v="80.224400000000003"/>
    <s v=""/>
    <n v="0"/>
    <n v="0"/>
  </r>
  <r>
    <n v="98239"/>
    <n v="3"/>
    <m/>
    <n v="2044"/>
    <x v="460"/>
    <s v="H"/>
    <n v="13.596734305430379"/>
    <n v="2"/>
    <m/>
    <n v="27.193468610860759"/>
    <s v=""/>
    <n v="0"/>
    <n v="0"/>
  </r>
  <r>
    <n v="98240"/>
    <n v="0"/>
    <s v="REATOR PARA LÂMPADA HG - 220V/125W"/>
    <m/>
    <x v="0"/>
    <m/>
    <s v=""/>
    <m/>
    <s v="UN"/>
    <s v=""/>
    <n v="61.747250451559864"/>
    <s v=""/>
    <s v=""/>
  </r>
  <r>
    <n v="98240"/>
    <n v="1"/>
    <m/>
    <n v="2041"/>
    <x v="454"/>
    <s v="H"/>
    <n v="18.820516146129485"/>
    <n v="1"/>
    <m/>
    <n v="18.820516146129485"/>
    <s v=""/>
    <n v="0"/>
    <n v="0"/>
  </r>
  <r>
    <n v="98240"/>
    <n v="2"/>
    <m/>
    <n v="2044"/>
    <x v="460"/>
    <s v="H"/>
    <n v="13.596734305430379"/>
    <n v="1"/>
    <m/>
    <n v="13.596734305430379"/>
    <s v=""/>
    <n v="0"/>
    <n v="0"/>
  </r>
  <r>
    <n v="98240"/>
    <n v="3"/>
    <m/>
    <n v="56045"/>
    <x v="1015"/>
    <s v="UN"/>
    <n v="29.33"/>
    <n v="1"/>
    <m/>
    <n v="29.33"/>
    <s v=""/>
    <n v="0"/>
    <n v="0"/>
  </r>
  <r>
    <n v="98241"/>
    <n v="0"/>
    <s v="REATOR PARA LÂMPADA HG - 220V/250W"/>
    <m/>
    <x v="0"/>
    <m/>
    <s v=""/>
    <m/>
    <s v="UN"/>
    <s v=""/>
    <n v="72.467550451559873"/>
    <s v=""/>
    <s v=""/>
  </r>
  <r>
    <n v="98241"/>
    <n v="1"/>
    <m/>
    <n v="56046"/>
    <x v="985"/>
    <s v="UN"/>
    <n v="40.0503"/>
    <n v="1"/>
    <m/>
    <n v="40.0503"/>
    <s v=""/>
    <n v="0"/>
    <n v="0"/>
  </r>
  <r>
    <n v="98241"/>
    <n v="2"/>
    <m/>
    <n v="2044"/>
    <x v="460"/>
    <s v="H"/>
    <n v="13.596734305430379"/>
    <n v="1"/>
    <m/>
    <n v="13.596734305430379"/>
    <s v=""/>
    <n v="0"/>
    <n v="0"/>
  </r>
  <r>
    <n v="98241"/>
    <n v="3"/>
    <m/>
    <n v="2041"/>
    <x v="454"/>
    <s v="H"/>
    <n v="18.820516146129485"/>
    <n v="1"/>
    <m/>
    <n v="18.820516146129485"/>
    <s v=""/>
    <n v="0"/>
    <n v="0"/>
  </r>
  <r>
    <n v="98242"/>
    <n v="0"/>
    <s v="REATOR PARA LÂMPADA HG - 220V/400W"/>
    <m/>
    <x v="0"/>
    <m/>
    <s v=""/>
    <m/>
    <s v="UN"/>
    <s v=""/>
    <n v="83.660550451559857"/>
    <s v=""/>
    <s v=""/>
  </r>
  <r>
    <n v="98242"/>
    <n v="1"/>
    <m/>
    <n v="2044"/>
    <x v="460"/>
    <s v="H"/>
    <n v="13.596734305430379"/>
    <n v="1"/>
    <m/>
    <n v="13.596734305430379"/>
    <s v=""/>
    <n v="0"/>
    <n v="0"/>
  </r>
  <r>
    <n v="98242"/>
    <n v="2"/>
    <m/>
    <n v="56047"/>
    <x v="774"/>
    <s v="UN"/>
    <n v="51.243299999999998"/>
    <n v="1"/>
    <m/>
    <n v="51.243299999999998"/>
    <s v=""/>
    <n v="0"/>
    <n v="0"/>
  </r>
  <r>
    <n v="98242"/>
    <n v="3"/>
    <m/>
    <n v="2041"/>
    <x v="454"/>
    <s v="H"/>
    <n v="18.820516146129485"/>
    <n v="1"/>
    <m/>
    <n v="18.820516146129485"/>
    <s v=""/>
    <n v="0"/>
    <n v="0"/>
  </r>
  <r>
    <n v="98243"/>
    <n v="0"/>
    <s v="REATOR PARA LÂMPADA VAPOR DE MERCÚRIO USO EXTERNO 220V/400W"/>
    <m/>
    <x v="0"/>
    <m/>
    <s v=""/>
    <m/>
    <s v="UN"/>
    <s v=""/>
    <n v="99.869175677339797"/>
    <s v=""/>
    <s v=""/>
  </r>
  <r>
    <n v="98243"/>
    <n v="1"/>
    <m/>
    <n v="2041"/>
    <x v="454"/>
    <s v="H"/>
    <n v="18.820516146129485"/>
    <n v="1.5"/>
    <m/>
    <n v="28.230774219194227"/>
    <s v=""/>
    <n v="0"/>
    <n v="0"/>
  </r>
  <r>
    <n v="98243"/>
    <n v="2"/>
    <m/>
    <n v="56047"/>
    <x v="774"/>
    <s v="UN"/>
    <n v="51.243299999999998"/>
    <n v="1"/>
    <m/>
    <n v="51.243299999999998"/>
    <s v=""/>
    <n v="0"/>
    <n v="0"/>
  </r>
  <r>
    <n v="98243"/>
    <n v="3"/>
    <m/>
    <n v="2044"/>
    <x v="460"/>
    <s v="H"/>
    <n v="13.596734305430379"/>
    <n v="1.5"/>
    <m/>
    <n v="20.395101458145568"/>
    <s v=""/>
    <n v="0"/>
    <n v="0"/>
  </r>
  <r>
    <n v="98244"/>
    <n v="0"/>
    <s v="REATOR PARA LÂMPADA VAPOR DE SÓDIO ALTA PRESSÃO - 220V/70W"/>
    <m/>
    <x v="0"/>
    <m/>
    <s v=""/>
    <m/>
    <s v="UN"/>
    <s v=""/>
    <n v="73.306750451559864"/>
    <s v=""/>
    <s v=""/>
  </r>
  <r>
    <n v="98244"/>
    <n v="1"/>
    <m/>
    <n v="2041"/>
    <x v="454"/>
    <s v="H"/>
    <n v="18.820516146129485"/>
    <n v="1"/>
    <m/>
    <n v="18.820516146129485"/>
    <s v=""/>
    <n v="0"/>
    <n v="0"/>
  </r>
  <r>
    <n v="98244"/>
    <n v="2"/>
    <m/>
    <n v="2044"/>
    <x v="460"/>
    <s v="H"/>
    <n v="13.596734305430379"/>
    <n v="1"/>
    <m/>
    <n v="13.596734305430379"/>
    <s v=""/>
    <n v="0"/>
    <n v="0"/>
  </r>
  <r>
    <n v="98244"/>
    <n v="3"/>
    <m/>
    <n v="56050"/>
    <x v="1016"/>
    <s v="UN"/>
    <n v="40.889499999999998"/>
    <n v="1"/>
    <m/>
    <n v="40.889499999999998"/>
    <s v=""/>
    <n v="0"/>
    <n v="0"/>
  </r>
  <r>
    <n v="98245"/>
    <n v="0"/>
    <s v="REATOR PARA LÂMPADA VAPOR DE SÓDIO ALTA PRESSÃO - 220V/150W"/>
    <m/>
    <x v="0"/>
    <m/>
    <s v=""/>
    <m/>
    <s v="UN"/>
    <s v=""/>
    <n v="81.294350451559865"/>
    <s v=""/>
    <s v=""/>
  </r>
  <r>
    <n v="98245"/>
    <n v="1"/>
    <m/>
    <n v="2044"/>
    <x v="460"/>
    <s v="H"/>
    <n v="13.596734305430379"/>
    <n v="1"/>
    <m/>
    <n v="13.596734305430379"/>
    <s v=""/>
    <n v="0"/>
    <n v="0"/>
  </r>
  <r>
    <n v="98245"/>
    <n v="2"/>
    <m/>
    <n v="56051"/>
    <x v="1017"/>
    <s v="UN"/>
    <n v="48.877099999999999"/>
    <n v="1"/>
    <m/>
    <n v="48.877099999999999"/>
    <s v=""/>
    <n v="0"/>
    <n v="0"/>
  </r>
  <r>
    <n v="98245"/>
    <n v="3"/>
    <m/>
    <n v="2041"/>
    <x v="454"/>
    <s v="H"/>
    <n v="18.820516146129485"/>
    <n v="1"/>
    <m/>
    <n v="18.820516146129485"/>
    <s v=""/>
    <n v="0"/>
    <n v="0"/>
  </r>
  <r>
    <n v="98246"/>
    <n v="0"/>
    <s v="REATOR PARA LÂMPADA VAPOR DE SÓDIO ALTA PRESSÃO - 220V/250W"/>
    <m/>
    <x v="0"/>
    <m/>
    <s v=""/>
    <m/>
    <s v="UN"/>
    <s v=""/>
    <n v="98.993950451559868"/>
    <s v=""/>
    <s v=""/>
  </r>
  <r>
    <n v="98246"/>
    <n v="1"/>
    <m/>
    <n v="2044"/>
    <x v="460"/>
    <s v="H"/>
    <n v="13.596734305430379"/>
    <n v="1"/>
    <m/>
    <n v="13.596734305430379"/>
    <s v=""/>
    <n v="0"/>
    <n v="0"/>
  </r>
  <r>
    <n v="98246"/>
    <n v="2"/>
    <m/>
    <n v="2041"/>
    <x v="454"/>
    <s v="H"/>
    <n v="18.820516146129485"/>
    <n v="1"/>
    <m/>
    <n v="18.820516146129485"/>
    <s v=""/>
    <n v="0"/>
    <n v="0"/>
  </r>
  <r>
    <n v="98246"/>
    <n v="3"/>
    <m/>
    <n v="56052"/>
    <x v="1018"/>
    <s v="UN"/>
    <n v="66.576700000000002"/>
    <n v="1"/>
    <m/>
    <n v="66.576700000000002"/>
    <s v=""/>
    <n v="0"/>
    <n v="0"/>
  </r>
  <r>
    <n v="98247"/>
    <n v="0"/>
    <s v="REATOR PARA LÂMPADA VAPOR DE SÓDIO ALTA PRESSÃO - 220V/400W"/>
    <m/>
    <x v="0"/>
    <m/>
    <s v=""/>
    <m/>
    <s v="UN"/>
    <s v=""/>
    <n v="116.10365045155987"/>
    <s v=""/>
    <s v=""/>
  </r>
  <r>
    <n v="98247"/>
    <n v="1"/>
    <m/>
    <n v="56053"/>
    <x v="1019"/>
    <s v="UN"/>
    <n v="83.686400000000006"/>
    <n v="1"/>
    <m/>
    <n v="83.686400000000006"/>
    <s v=""/>
    <n v="0"/>
    <n v="0"/>
  </r>
  <r>
    <n v="98247"/>
    <n v="2"/>
    <m/>
    <n v="2044"/>
    <x v="460"/>
    <s v="H"/>
    <n v="13.596734305430379"/>
    <n v="1"/>
    <m/>
    <n v="13.596734305430379"/>
    <s v=""/>
    <n v="0"/>
    <n v="0"/>
  </r>
  <r>
    <n v="98247"/>
    <n v="3"/>
    <m/>
    <n v="2041"/>
    <x v="454"/>
    <s v="H"/>
    <n v="18.820516146129485"/>
    <n v="1"/>
    <m/>
    <n v="18.820516146129485"/>
    <s v=""/>
    <n v="0"/>
    <n v="0"/>
  </r>
  <r>
    <n v="98248"/>
    <n v="0"/>
    <s v="LÂMPADA INCANDESCENTE - 25W"/>
    <m/>
    <x v="0"/>
    <m/>
    <s v=""/>
    <m/>
    <s v="UN"/>
    <s v=""/>
    <n v="2.9142734305430382"/>
    <s v=""/>
    <s v=""/>
  </r>
  <r>
    <n v="98248"/>
    <n v="1"/>
    <m/>
    <n v="2044"/>
    <x v="460"/>
    <s v="H"/>
    <n v="13.596734305430379"/>
    <n v="0.1"/>
    <m/>
    <n v="1.359673430543038"/>
    <s v=""/>
    <n v="0"/>
    <n v="0"/>
  </r>
  <r>
    <n v="98248"/>
    <n v="2"/>
    <m/>
    <n v="56427"/>
    <x v="1020"/>
    <s v="UN"/>
    <n v="1.5546"/>
    <n v="1"/>
    <m/>
    <n v="1.5546"/>
    <s v=""/>
    <n v="0"/>
    <n v="0"/>
  </r>
  <r>
    <n v="98249"/>
    <n v="0"/>
    <s v="LÂMPADA INCANDESCENTE - 40W"/>
    <m/>
    <x v="0"/>
    <m/>
    <s v=""/>
    <m/>
    <s v="UN"/>
    <s v=""/>
    <n v="2.728973430543038"/>
    <s v=""/>
    <s v=""/>
  </r>
  <r>
    <n v="98249"/>
    <n v="1"/>
    <m/>
    <n v="56428"/>
    <x v="1021"/>
    <s v="UN"/>
    <n v="1.3693"/>
    <n v="1"/>
    <m/>
    <n v="1.3693"/>
    <s v=""/>
    <n v="0"/>
    <n v="0"/>
  </r>
  <r>
    <n v="98249"/>
    <n v="2"/>
    <m/>
    <n v="2044"/>
    <x v="460"/>
    <s v="H"/>
    <n v="13.596734305430379"/>
    <n v="0.1"/>
    <m/>
    <n v="1.359673430543038"/>
    <s v=""/>
    <n v="0"/>
    <n v="0"/>
  </r>
  <r>
    <n v="98250"/>
    <n v="0"/>
    <s v="LÂMPADA INCANDESCENTE - 60W"/>
    <m/>
    <x v="0"/>
    <m/>
    <s v=""/>
    <m/>
    <s v="UN"/>
    <s v=""/>
    <n v="2.7650734305430378"/>
    <s v=""/>
    <s v=""/>
  </r>
  <r>
    <n v="98250"/>
    <n v="1"/>
    <m/>
    <n v="56429"/>
    <x v="1022"/>
    <s v="UN"/>
    <n v="1.4054"/>
    <n v="1"/>
    <m/>
    <n v="1.4054"/>
    <s v=""/>
    <n v="0"/>
    <n v="0"/>
  </r>
  <r>
    <n v="98250"/>
    <n v="2"/>
    <m/>
    <n v="2044"/>
    <x v="460"/>
    <s v="H"/>
    <n v="13.596734305430379"/>
    <n v="0.1"/>
    <m/>
    <n v="1.359673430543038"/>
    <s v=""/>
    <n v="0"/>
    <n v="0"/>
  </r>
  <r>
    <n v="98251"/>
    <n v="0"/>
    <s v="LÂMPADA INCANDESCENTE - 100W"/>
    <m/>
    <x v="0"/>
    <m/>
    <s v=""/>
    <m/>
    <s v="UN"/>
    <s v=""/>
    <n v="2.9842734305430381"/>
    <s v=""/>
    <s v=""/>
  </r>
  <r>
    <n v="98251"/>
    <n v="1"/>
    <m/>
    <n v="2044"/>
    <x v="460"/>
    <s v="H"/>
    <n v="13.596734305430379"/>
    <n v="0.1"/>
    <m/>
    <n v="1.359673430543038"/>
    <s v=""/>
    <n v="0"/>
    <n v="0"/>
  </r>
  <r>
    <n v="98251"/>
    <n v="2"/>
    <m/>
    <n v="56430"/>
    <x v="771"/>
    <s v="UN"/>
    <n v="1.6246"/>
    <n v="1"/>
    <m/>
    <n v="1.6246"/>
    <s v=""/>
    <n v="0"/>
    <n v="0"/>
  </r>
  <r>
    <n v="98252"/>
    <n v="0"/>
    <s v="LÂMPADA INCANDESCENTE - 150W"/>
    <m/>
    <x v="0"/>
    <m/>
    <s v=""/>
    <m/>
    <s v="UN"/>
    <s v=""/>
    <n v="3.8096734305430382"/>
    <s v=""/>
    <s v=""/>
  </r>
  <r>
    <n v="98252"/>
    <n v="1"/>
    <m/>
    <n v="2044"/>
    <x v="460"/>
    <s v="H"/>
    <n v="13.596734305430379"/>
    <n v="0.1"/>
    <m/>
    <n v="1.359673430543038"/>
    <s v=""/>
    <n v="0"/>
    <n v="0"/>
  </r>
  <r>
    <n v="98252"/>
    <n v="2"/>
    <m/>
    <n v="56431"/>
    <x v="1023"/>
    <s v="UN"/>
    <n v="2.4500000000000002"/>
    <n v="1"/>
    <m/>
    <n v="2.4500000000000002"/>
    <s v=""/>
    <n v="0"/>
    <n v="0"/>
  </r>
  <r>
    <n v="98253"/>
    <n v="0"/>
    <s v="LÂMPADA INCANDESCENTE - 200W"/>
    <m/>
    <x v="0"/>
    <m/>
    <s v=""/>
    <m/>
    <s v="UN"/>
    <s v=""/>
    <n v="4.299673430543038"/>
    <s v=""/>
    <s v=""/>
  </r>
  <r>
    <n v="98253"/>
    <n v="1"/>
    <m/>
    <n v="2044"/>
    <x v="460"/>
    <s v="H"/>
    <n v="13.596734305430379"/>
    <n v="0.1"/>
    <m/>
    <n v="1.359673430543038"/>
    <s v=""/>
    <n v="0"/>
    <n v="0"/>
  </r>
  <r>
    <n v="98253"/>
    <n v="2"/>
    <m/>
    <n v="56432"/>
    <x v="1024"/>
    <s v="UN"/>
    <n v="2.94"/>
    <n v="1"/>
    <m/>
    <n v="2.94"/>
    <s v=""/>
    <n v="0"/>
    <n v="0"/>
  </r>
  <r>
    <n v="98255"/>
    <n v="0"/>
    <s v="LÂMPADA FLUORESCENTE - 20W"/>
    <m/>
    <x v="0"/>
    <m/>
    <s v=""/>
    <m/>
    <s v="UN"/>
    <s v=""/>
    <n v="5.6272734305430383"/>
    <s v=""/>
    <s v=""/>
  </r>
  <r>
    <n v="98255"/>
    <n v="1"/>
    <m/>
    <n v="56410"/>
    <x v="1025"/>
    <s v="UN"/>
    <n v="4.2675999999999998"/>
    <n v="1"/>
    <m/>
    <n v="4.2675999999999998"/>
    <s v=""/>
    <n v="0"/>
    <n v="0"/>
  </r>
  <r>
    <n v="98255"/>
    <n v="2"/>
    <m/>
    <n v="2044"/>
    <x v="460"/>
    <s v="H"/>
    <n v="13.596734305430379"/>
    <n v="0.1"/>
    <m/>
    <n v="1.359673430543038"/>
    <s v=""/>
    <n v="0"/>
    <n v="0"/>
  </r>
  <r>
    <n v="98256"/>
    <n v="0"/>
    <s v="LÂMPADA FLUORESCENTE - 40W"/>
    <m/>
    <x v="0"/>
    <m/>
    <s v=""/>
    <m/>
    <s v="UN"/>
    <s v=""/>
    <n v="5.3860734305430373"/>
    <s v=""/>
    <s v=""/>
  </r>
  <r>
    <n v="98256"/>
    <n v="1"/>
    <m/>
    <n v="56415"/>
    <x v="1026"/>
    <s v="UN"/>
    <n v="4.0263999999999998"/>
    <n v="1"/>
    <m/>
    <n v="4.0263999999999998"/>
    <s v=""/>
    <n v="0"/>
    <n v="0"/>
  </r>
  <r>
    <n v="98256"/>
    <n v="2"/>
    <m/>
    <n v="2044"/>
    <x v="460"/>
    <s v="H"/>
    <n v="13.596734305430379"/>
    <n v="0.1"/>
    <m/>
    <n v="1.359673430543038"/>
    <s v=""/>
    <n v="0"/>
    <n v="0"/>
  </r>
  <r>
    <n v="98257"/>
    <n v="0"/>
    <s v="LÂMPADA MISTA - 220V/160W"/>
    <m/>
    <x v="0"/>
    <m/>
    <s v=""/>
    <m/>
    <s v="UN"/>
    <s v=""/>
    <n v="20.99997513546796"/>
    <s v=""/>
    <s v=""/>
  </r>
  <r>
    <n v="98257"/>
    <n v="1"/>
    <m/>
    <n v="2044"/>
    <x v="460"/>
    <s v="H"/>
    <n v="13.596734305430379"/>
    <n v="0.3"/>
    <m/>
    <n v="4.0790202916291136"/>
    <s v=""/>
    <n v="0"/>
    <n v="0"/>
  </r>
  <r>
    <n v="98257"/>
    <n v="2"/>
    <m/>
    <n v="56435"/>
    <x v="1027"/>
    <s v="UN"/>
    <n v="11.274800000000001"/>
    <n v="1"/>
    <m/>
    <n v="11.274800000000001"/>
    <s v=""/>
    <n v="0"/>
    <n v="0"/>
  </r>
  <r>
    <n v="98257"/>
    <n v="3"/>
    <m/>
    <n v="2041"/>
    <x v="454"/>
    <s v="H"/>
    <n v="18.820516146129485"/>
    <n v="0.3"/>
    <m/>
    <n v="5.6461548438388451"/>
    <s v=""/>
    <n v="0"/>
    <n v="0"/>
  </r>
  <r>
    <n v="98258"/>
    <n v="0"/>
    <s v="LÂMPADA MISTA - 220V/250W"/>
    <m/>
    <x v="0"/>
    <m/>
    <s v=""/>
    <m/>
    <s v="UN"/>
    <s v=""/>
    <n v="27.886675135467961"/>
    <s v=""/>
    <s v=""/>
  </r>
  <r>
    <n v="98258"/>
    <n v="1"/>
    <m/>
    <n v="2041"/>
    <x v="454"/>
    <s v="H"/>
    <n v="18.820516146129485"/>
    <n v="0.3"/>
    <m/>
    <n v="5.6461548438388451"/>
    <s v=""/>
    <n v="0"/>
    <n v="0"/>
  </r>
  <r>
    <n v="98258"/>
    <n v="2"/>
    <m/>
    <n v="56436"/>
    <x v="768"/>
    <s v="UN"/>
    <n v="18.1615"/>
    <n v="1"/>
    <m/>
    <n v="18.1615"/>
    <s v=""/>
    <n v="0"/>
    <n v="0"/>
  </r>
  <r>
    <n v="98258"/>
    <n v="3"/>
    <m/>
    <n v="2044"/>
    <x v="460"/>
    <s v="H"/>
    <n v="13.596734305430379"/>
    <n v="0.3"/>
    <m/>
    <n v="4.0790202916291136"/>
    <s v=""/>
    <n v="0"/>
    <n v="0"/>
  </r>
  <r>
    <n v="98259"/>
    <n v="0"/>
    <s v="LÂMPADA MISTA - 220V/500W"/>
    <m/>
    <x v="0"/>
    <m/>
    <s v=""/>
    <m/>
    <s v="UN"/>
    <s v=""/>
    <n v="45.868975135467956"/>
    <s v=""/>
    <s v=""/>
  </r>
  <r>
    <n v="98259"/>
    <n v="1"/>
    <m/>
    <n v="2041"/>
    <x v="454"/>
    <s v="H"/>
    <n v="18.820516146129485"/>
    <n v="0.3"/>
    <m/>
    <n v="5.6461548438388451"/>
    <s v=""/>
    <n v="0"/>
    <n v="0"/>
  </r>
  <r>
    <n v="98259"/>
    <n v="2"/>
    <m/>
    <n v="2044"/>
    <x v="460"/>
    <s v="H"/>
    <n v="13.596734305430379"/>
    <n v="0.3"/>
    <m/>
    <n v="4.0790202916291136"/>
    <s v=""/>
    <n v="0"/>
    <n v="0"/>
  </r>
  <r>
    <n v="98259"/>
    <n v="3"/>
    <m/>
    <n v="56437"/>
    <x v="1028"/>
    <s v="UN"/>
    <n v="36.143799999999999"/>
    <n v="1"/>
    <m/>
    <n v="36.143799999999999"/>
    <s v=""/>
    <n v="0"/>
    <n v="0"/>
  </r>
  <r>
    <n v="98260"/>
    <n v="0"/>
    <s v="LÂMPADA FLUORESCENTE - 110W TIPO HO"/>
    <m/>
    <x v="0"/>
    <m/>
    <s v=""/>
    <m/>
    <s v="UN"/>
    <s v=""/>
    <n v="15.250546861086075"/>
    <s v=""/>
    <s v=""/>
  </r>
  <r>
    <n v="98260"/>
    <n v="1"/>
    <m/>
    <n v="2044"/>
    <x v="460"/>
    <s v="H"/>
    <n v="13.596734305430379"/>
    <n v="0.2"/>
    <m/>
    <n v="2.719346861086076"/>
    <s v=""/>
    <n v="0"/>
    <n v="0"/>
  </r>
  <r>
    <n v="98260"/>
    <n v="2"/>
    <m/>
    <n v="56418"/>
    <x v="1029"/>
    <s v="UN"/>
    <n v="12.5312"/>
    <n v="1"/>
    <m/>
    <n v="12.5312"/>
    <s v=""/>
    <n v="0"/>
    <n v="0"/>
  </r>
  <r>
    <n v="98261"/>
    <n v="0"/>
    <s v="LÂMPADA VAPOR DE MERCÚRIO - 220V/80W"/>
    <m/>
    <x v="0"/>
    <m/>
    <s v=""/>
    <m/>
    <s v="UN"/>
    <s v=""/>
    <n v="17.892175135467959"/>
    <s v=""/>
    <s v=""/>
  </r>
  <r>
    <n v="98261"/>
    <n v="1"/>
    <m/>
    <n v="2041"/>
    <x v="454"/>
    <s v="H"/>
    <n v="18.820516146129485"/>
    <n v="0.3"/>
    <m/>
    <n v="5.6461548438388451"/>
    <s v=""/>
    <n v="0"/>
    <n v="0"/>
  </r>
  <r>
    <n v="98261"/>
    <n v="2"/>
    <m/>
    <n v="2044"/>
    <x v="460"/>
    <s v="H"/>
    <n v="13.596734305430379"/>
    <n v="0.3"/>
    <m/>
    <n v="4.0790202916291136"/>
    <s v=""/>
    <n v="0"/>
    <n v="0"/>
  </r>
  <r>
    <n v="98261"/>
    <n v="3"/>
    <m/>
    <n v="56438"/>
    <x v="1030"/>
    <s v="UN"/>
    <n v="8.1669999999999998"/>
    <n v="1"/>
    <m/>
    <n v="8.1669999999999998"/>
    <s v=""/>
    <n v="0"/>
    <n v="0"/>
  </r>
  <r>
    <n v="98262"/>
    <n v="0"/>
    <s v="LÂMPADA VAPOR DE MERCÚRIO - 220V/125W"/>
    <m/>
    <x v="0"/>
    <m/>
    <s v=""/>
    <m/>
    <s v="UN"/>
    <s v=""/>
    <n v="18.274775135467959"/>
    <s v=""/>
    <s v=""/>
  </r>
  <r>
    <n v="98262"/>
    <n v="1"/>
    <m/>
    <n v="2044"/>
    <x v="460"/>
    <s v="H"/>
    <n v="13.596734305430379"/>
    <n v="0.3"/>
    <m/>
    <n v="4.0790202916291136"/>
    <s v=""/>
    <n v="0"/>
    <n v="0"/>
  </r>
  <r>
    <n v="98262"/>
    <n v="2"/>
    <m/>
    <n v="2041"/>
    <x v="454"/>
    <s v="H"/>
    <n v="18.820516146129485"/>
    <n v="0.3"/>
    <m/>
    <n v="5.6461548438388451"/>
    <s v=""/>
    <n v="0"/>
    <n v="0"/>
  </r>
  <r>
    <n v="98262"/>
    <n v="3"/>
    <m/>
    <n v="56439"/>
    <x v="1031"/>
    <s v="UN"/>
    <n v="8.5495999999999999"/>
    <n v="1"/>
    <m/>
    <n v="8.5495999999999999"/>
    <s v=""/>
    <n v="0"/>
    <n v="0"/>
  </r>
  <r>
    <n v="98263"/>
    <n v="0"/>
    <s v="LÂMPADA VAPOR DE MERCÚRIO - 220V/250W"/>
    <m/>
    <x v="0"/>
    <m/>
    <s v=""/>
    <m/>
    <s v="UN"/>
    <s v=""/>
    <n v="27.321075135467957"/>
    <s v=""/>
    <s v=""/>
  </r>
  <r>
    <n v="98263"/>
    <n v="1"/>
    <m/>
    <n v="2044"/>
    <x v="460"/>
    <s v="H"/>
    <n v="13.596734305430379"/>
    <n v="0.3"/>
    <m/>
    <n v="4.0790202916291136"/>
    <s v=""/>
    <n v="0"/>
    <n v="0"/>
  </r>
  <r>
    <n v="98263"/>
    <n v="2"/>
    <m/>
    <n v="56440"/>
    <x v="982"/>
    <s v="UN"/>
    <n v="17.5959"/>
    <n v="1"/>
    <m/>
    <n v="17.5959"/>
    <s v=""/>
    <n v="0"/>
    <n v="0"/>
  </r>
  <r>
    <n v="98263"/>
    <n v="3"/>
    <m/>
    <n v="2041"/>
    <x v="454"/>
    <s v="H"/>
    <n v="18.820516146129485"/>
    <n v="0.3"/>
    <m/>
    <n v="5.6461548438388451"/>
    <s v=""/>
    <n v="0"/>
    <n v="0"/>
  </r>
  <r>
    <n v="98264"/>
    <n v="0"/>
    <s v="LÂMPADA VAPOR DE MERCÚRIO - 220V/400W"/>
    <m/>
    <x v="0"/>
    <m/>
    <s v=""/>
    <m/>
    <s v="UN"/>
    <s v=""/>
    <n v="38.07607513546796"/>
    <s v=""/>
    <s v=""/>
  </r>
  <r>
    <n v="98264"/>
    <n v="1"/>
    <m/>
    <n v="2044"/>
    <x v="460"/>
    <s v="H"/>
    <n v="13.596734305430379"/>
    <n v="0.3"/>
    <m/>
    <n v="4.0790202916291136"/>
    <s v=""/>
    <n v="0"/>
    <n v="0"/>
  </r>
  <r>
    <n v="98264"/>
    <n v="2"/>
    <m/>
    <n v="2041"/>
    <x v="454"/>
    <s v="H"/>
    <n v="18.820516146129485"/>
    <n v="0.3"/>
    <m/>
    <n v="5.6461548438388451"/>
    <s v=""/>
    <n v="0"/>
    <n v="0"/>
  </r>
  <r>
    <n v="98264"/>
    <n v="3"/>
    <m/>
    <n v="56441"/>
    <x v="775"/>
    <s v="UN"/>
    <n v="28.350899999999999"/>
    <n v="1"/>
    <m/>
    <n v="28.350899999999999"/>
    <s v=""/>
    <n v="0"/>
    <n v="0"/>
  </r>
  <r>
    <n v="98266"/>
    <n v="0"/>
    <s v="LÂMPADA VAPOR DE SÓDIO ALTA PRESSÃO - 70W"/>
    <m/>
    <x v="0"/>
    <m/>
    <s v=""/>
    <m/>
    <s v="UN"/>
    <s v=""/>
    <n v="21.820475135467959"/>
    <s v=""/>
    <s v=""/>
  </r>
  <r>
    <n v="98266"/>
    <n v="1"/>
    <m/>
    <n v="2044"/>
    <x v="460"/>
    <s v="H"/>
    <n v="13.596734305430379"/>
    <n v="0.3"/>
    <m/>
    <n v="4.0790202916291136"/>
    <s v=""/>
    <n v="0"/>
    <n v="0"/>
  </r>
  <r>
    <n v="98266"/>
    <n v="2"/>
    <m/>
    <n v="2041"/>
    <x v="454"/>
    <s v="H"/>
    <n v="18.820516146129485"/>
    <n v="0.3"/>
    <m/>
    <n v="5.6461548438388451"/>
    <s v=""/>
    <n v="0"/>
    <n v="0"/>
  </r>
  <r>
    <n v="98266"/>
    <n v="3"/>
    <m/>
    <n v="56450"/>
    <x v="1032"/>
    <s v="UN"/>
    <n v="12.0953"/>
    <n v="1"/>
    <m/>
    <n v="12.0953"/>
    <s v=""/>
    <n v="0"/>
    <n v="0"/>
  </r>
  <r>
    <n v="98267"/>
    <n v="0"/>
    <s v="LÂMPADA VAPOR DE SÓDIO ALTA PRESSÃO - 150W"/>
    <m/>
    <x v="0"/>
    <m/>
    <s v=""/>
    <m/>
    <s v="UN"/>
    <s v=""/>
    <n v="30.62337513546796"/>
    <s v=""/>
    <s v=""/>
  </r>
  <r>
    <n v="98267"/>
    <n v="1"/>
    <m/>
    <n v="56451"/>
    <x v="1033"/>
    <s v="UN"/>
    <n v="20.898199999999999"/>
    <n v="1"/>
    <m/>
    <n v="20.898199999999999"/>
    <s v=""/>
    <n v="0"/>
    <n v="0"/>
  </r>
  <r>
    <n v="98267"/>
    <n v="2"/>
    <m/>
    <n v="2044"/>
    <x v="460"/>
    <s v="H"/>
    <n v="13.596734305430379"/>
    <n v="0.3"/>
    <m/>
    <n v="4.0790202916291136"/>
    <s v=""/>
    <n v="0"/>
    <n v="0"/>
  </r>
  <r>
    <n v="98267"/>
    <n v="3"/>
    <m/>
    <n v="2041"/>
    <x v="454"/>
    <s v="H"/>
    <n v="18.820516146129485"/>
    <n v="0.3"/>
    <m/>
    <n v="5.6461548438388451"/>
    <s v=""/>
    <n v="0"/>
    <n v="0"/>
  </r>
  <r>
    <n v="98268"/>
    <n v="0"/>
    <s v="LÂMPADA VAPOR DE SÓDIO ALTA PRESSÃO - 250W"/>
    <m/>
    <x v="0"/>
    <m/>
    <s v=""/>
    <m/>
    <s v="UN"/>
    <s v=""/>
    <n v="32.997475135467958"/>
    <s v=""/>
    <s v=""/>
  </r>
  <r>
    <n v="98268"/>
    <n v="1"/>
    <m/>
    <n v="2041"/>
    <x v="454"/>
    <s v="H"/>
    <n v="18.820516146129485"/>
    <n v="0.3"/>
    <m/>
    <n v="5.6461548438388451"/>
    <s v=""/>
    <n v="0"/>
    <n v="0"/>
  </r>
  <r>
    <n v="98268"/>
    <n v="2"/>
    <m/>
    <n v="2044"/>
    <x v="460"/>
    <s v="H"/>
    <n v="13.596734305430379"/>
    <n v="0.3"/>
    <m/>
    <n v="4.0790202916291136"/>
    <s v=""/>
    <n v="0"/>
    <n v="0"/>
  </r>
  <r>
    <n v="98268"/>
    <n v="3"/>
    <m/>
    <n v="56452"/>
    <x v="1034"/>
    <s v="UN"/>
    <n v="23.272300000000001"/>
    <n v="1"/>
    <m/>
    <n v="23.272300000000001"/>
    <s v=""/>
    <n v="0"/>
    <n v="0"/>
  </r>
  <r>
    <n v="98269"/>
    <n v="0"/>
    <s v="LÂMPADA VAPOR DE SÓDIO ALTA PRESSÃO - 400W"/>
    <m/>
    <x v="0"/>
    <m/>
    <s v=""/>
    <m/>
    <s v="UN"/>
    <s v=""/>
    <n v="38.128875135467958"/>
    <s v=""/>
    <s v=""/>
  </r>
  <r>
    <n v="98269"/>
    <n v="1"/>
    <m/>
    <n v="2044"/>
    <x v="460"/>
    <s v="H"/>
    <n v="13.596734305430379"/>
    <n v="0.3"/>
    <m/>
    <n v="4.0790202916291136"/>
    <s v=""/>
    <n v="0"/>
    <n v="0"/>
  </r>
  <r>
    <n v="98269"/>
    <n v="2"/>
    <m/>
    <n v="2041"/>
    <x v="454"/>
    <s v="H"/>
    <n v="18.820516146129485"/>
    <n v="0.3"/>
    <m/>
    <n v="5.6461548438388451"/>
    <s v=""/>
    <n v="0"/>
    <n v="0"/>
  </r>
  <r>
    <n v="98269"/>
    <n v="3"/>
    <m/>
    <n v="56453"/>
    <x v="1035"/>
    <s v="UN"/>
    <n v="28.403700000000001"/>
    <n v="1"/>
    <m/>
    <n v="28.403700000000001"/>
    <s v=""/>
    <n v="0"/>
    <n v="0"/>
  </r>
  <r>
    <n v="98275"/>
    <n v="0"/>
    <s v="LÂMPADA DE HALOGÊNIO - 110V/220V/300W"/>
    <m/>
    <x v="0"/>
    <m/>
    <s v=""/>
    <m/>
    <s v="UN"/>
    <s v=""/>
    <n v="13.396175135467958"/>
    <s v=""/>
    <s v=""/>
  </r>
  <r>
    <n v="98275"/>
    <n v="1"/>
    <m/>
    <n v="56460"/>
    <x v="1036"/>
    <s v="UN"/>
    <n v="3.6709999999999998"/>
    <n v="1"/>
    <m/>
    <n v="3.6709999999999998"/>
    <s v=""/>
    <n v="0"/>
    <n v="0"/>
  </r>
  <r>
    <n v="98275"/>
    <n v="2"/>
    <m/>
    <n v="2041"/>
    <x v="454"/>
    <s v="H"/>
    <n v="18.820516146129485"/>
    <n v="0.3"/>
    <m/>
    <n v="5.6461548438388451"/>
    <s v=""/>
    <n v="0"/>
    <n v="0"/>
  </r>
  <r>
    <n v="98275"/>
    <n v="3"/>
    <m/>
    <n v="2044"/>
    <x v="460"/>
    <s v="H"/>
    <n v="13.596734305430379"/>
    <n v="0.3"/>
    <m/>
    <n v="4.0790202916291136"/>
    <s v=""/>
    <n v="0"/>
    <n v="0"/>
  </r>
  <r>
    <n v="98277"/>
    <n v="0"/>
    <s v="LÂMPADA DE HALOGÊNIO - 220V/1000W"/>
    <m/>
    <x v="0"/>
    <m/>
    <s v=""/>
    <m/>
    <s v="UN"/>
    <s v=""/>
    <n v="56.323375135467955"/>
    <s v=""/>
    <s v=""/>
  </r>
  <r>
    <n v="98277"/>
    <n v="1"/>
    <m/>
    <n v="56464"/>
    <x v="1037"/>
    <s v="UN"/>
    <n v="46.598199999999999"/>
    <n v="1"/>
    <m/>
    <n v="46.598199999999999"/>
    <s v=""/>
    <n v="0"/>
    <n v="0"/>
  </r>
  <r>
    <n v="98277"/>
    <n v="2"/>
    <m/>
    <n v="2041"/>
    <x v="454"/>
    <s v="H"/>
    <n v="18.820516146129485"/>
    <n v="0.3"/>
    <m/>
    <n v="5.6461548438388451"/>
    <s v=""/>
    <n v="0"/>
    <n v="0"/>
  </r>
  <r>
    <n v="98277"/>
    <n v="3"/>
    <m/>
    <n v="2044"/>
    <x v="460"/>
    <s v="H"/>
    <n v="13.596734305430379"/>
    <n v="0.3"/>
    <m/>
    <n v="4.0790202916291136"/>
    <s v=""/>
    <n v="0"/>
    <n v="0"/>
  </r>
  <r>
    <n v="98290"/>
    <n v="0"/>
    <s v="PLUG PARA TELEFONE DE 4 PINOS PADRÃO TELEBRÁS"/>
    <m/>
    <x v="0"/>
    <m/>
    <s v=""/>
    <m/>
    <s v="UN"/>
    <s v=""/>
    <n v="8.7294500903119729"/>
    <s v=""/>
    <s v=""/>
  </r>
  <r>
    <n v="98290"/>
    <n v="1"/>
    <m/>
    <n v="2044"/>
    <x v="460"/>
    <s v="H"/>
    <n v="13.596734305430379"/>
    <n v="0.2"/>
    <m/>
    <n v="2.719346861086076"/>
    <s v=""/>
    <n v="0"/>
    <n v="0"/>
  </r>
  <r>
    <n v="98290"/>
    <n v="2"/>
    <m/>
    <n v="2041"/>
    <x v="454"/>
    <s v="H"/>
    <n v="18.820516146129485"/>
    <n v="0.2"/>
    <m/>
    <n v="3.7641032292258974"/>
    <s v=""/>
    <n v="0"/>
    <n v="0"/>
  </r>
  <r>
    <n v="98290"/>
    <n v="3"/>
    <m/>
    <n v="55270"/>
    <x v="1038"/>
    <s v="UN"/>
    <n v="2.246"/>
    <n v="1"/>
    <m/>
    <n v="2.246"/>
    <s v=""/>
    <n v="0"/>
    <n v="0"/>
  </r>
  <r>
    <n v="98291"/>
    <n v="0"/>
    <s v="PLUG 3P+T 30A - 440V"/>
    <m/>
    <x v="0"/>
    <m/>
    <s v=""/>
    <m/>
    <s v="UN"/>
    <s v=""/>
    <n v="73.049100180623952"/>
    <s v=""/>
    <s v=""/>
  </r>
  <r>
    <n v="98291"/>
    <n v="1"/>
    <m/>
    <n v="2044"/>
    <x v="460"/>
    <s v="H"/>
    <n v="13.596734305430379"/>
    <n v="0.4"/>
    <m/>
    <n v="5.4386937221721521"/>
    <s v=""/>
    <n v="0"/>
    <n v="0"/>
  </r>
  <r>
    <n v="98291"/>
    <n v="2"/>
    <m/>
    <n v="2041"/>
    <x v="454"/>
    <s v="H"/>
    <n v="18.820516146129485"/>
    <n v="0.4"/>
    <m/>
    <n v="7.5282064584517947"/>
    <s v=""/>
    <n v="0"/>
    <n v="0"/>
  </r>
  <r>
    <n v="98291"/>
    <n v="3"/>
    <m/>
    <n v="55271"/>
    <x v="1039"/>
    <s v="UN"/>
    <n v="60.0822"/>
    <n v="1"/>
    <m/>
    <n v="60.0822"/>
    <s v=""/>
    <n v="0"/>
    <n v="0"/>
  </r>
  <r>
    <n v="98292"/>
    <n v="0"/>
    <s v="PLUG 3P+T 32A - 600/690V - TIPO INDUSTRIAL"/>
    <m/>
    <x v="0"/>
    <m/>
    <s v=""/>
    <m/>
    <s v="UN"/>
    <s v=""/>
    <n v="95.410625225779938"/>
    <s v=""/>
    <s v=""/>
  </r>
  <r>
    <n v="98292"/>
    <n v="1"/>
    <m/>
    <n v="2044"/>
    <x v="460"/>
    <s v="H"/>
    <n v="13.596734305430379"/>
    <n v="0.5"/>
    <m/>
    <n v="6.7983671527151897"/>
    <s v=""/>
    <n v="0"/>
    <n v="0"/>
  </r>
  <r>
    <n v="98292"/>
    <n v="2"/>
    <m/>
    <n v="2041"/>
    <x v="454"/>
    <s v="H"/>
    <n v="18.820516146129485"/>
    <n v="0.5"/>
    <m/>
    <n v="9.4102580730647425"/>
    <s v=""/>
    <n v="0"/>
    <n v="0"/>
  </r>
  <r>
    <n v="98292"/>
    <n v="3"/>
    <m/>
    <n v="55272"/>
    <x v="1040"/>
    <s v="UN"/>
    <n v="79.201999999999998"/>
    <n v="1"/>
    <m/>
    <n v="79.201999999999998"/>
    <s v=""/>
    <n v="0"/>
    <n v="0"/>
  </r>
  <r>
    <n v="98293"/>
    <n v="0"/>
    <s v="PLUG 3P+T 63A - 600/690V - TIPO INDUSTRIAL"/>
    <m/>
    <x v="0"/>
    <m/>
    <s v=""/>
    <m/>
    <s v="UN"/>
    <s v=""/>
    <n v="277.19955045155984"/>
    <s v=""/>
    <s v=""/>
  </r>
  <r>
    <n v="98293"/>
    <n v="1"/>
    <m/>
    <n v="55273"/>
    <x v="1041"/>
    <s v="UN"/>
    <n v="244.78229999999999"/>
    <n v="1"/>
    <m/>
    <n v="244.78229999999999"/>
    <s v=""/>
    <n v="0"/>
    <n v="0"/>
  </r>
  <r>
    <n v="98293"/>
    <n v="2"/>
    <m/>
    <n v="2044"/>
    <x v="460"/>
    <s v="H"/>
    <n v="13.596734305430379"/>
    <n v="1"/>
    <m/>
    <n v="13.596734305430379"/>
    <s v=""/>
    <n v="0"/>
    <n v="0"/>
  </r>
  <r>
    <n v="98293"/>
    <n v="3"/>
    <m/>
    <n v="2041"/>
    <x v="454"/>
    <s v="H"/>
    <n v="18.820516146129485"/>
    <n v="1"/>
    <m/>
    <n v="18.820516146129485"/>
    <s v=""/>
    <n v="0"/>
    <n v="0"/>
  </r>
  <r>
    <n v="98294"/>
    <n v="0"/>
    <s v="PLUG P/ TOMADA ATÉ 20A (2P+T, 20A - 250V)"/>
    <m/>
    <x v="0"/>
    <m/>
    <s v=""/>
    <m/>
    <s v="UN"/>
    <s v=""/>
    <n v="20.030775135467959"/>
    <s v=""/>
    <s v=""/>
  </r>
  <r>
    <n v="98294"/>
    <n v="1"/>
    <m/>
    <n v="2041"/>
    <x v="454"/>
    <s v="H"/>
    <n v="18.820516146129485"/>
    <n v="0.3"/>
    <m/>
    <n v="5.6461548438388451"/>
    <s v=""/>
    <n v="0"/>
    <n v="0"/>
  </r>
  <r>
    <n v="98294"/>
    <n v="2"/>
    <m/>
    <n v="2044"/>
    <x v="460"/>
    <s v="H"/>
    <n v="13.596734305430379"/>
    <n v="0.3"/>
    <m/>
    <n v="4.0790202916291136"/>
    <s v=""/>
    <n v="0"/>
    <n v="0"/>
  </r>
  <r>
    <n v="98294"/>
    <n v="3"/>
    <m/>
    <n v="55274"/>
    <x v="1042"/>
    <s v="UN"/>
    <n v="10.3056"/>
    <n v="1"/>
    <m/>
    <n v="10.3056"/>
    <s v=""/>
    <n v="0"/>
    <n v="0"/>
  </r>
  <r>
    <n v="98295"/>
    <n v="0"/>
    <s v="PLUG PARA TELEFONE - PADRÃO RJ11"/>
    <m/>
    <x v="0"/>
    <m/>
    <s v=""/>
    <m/>
    <s v="UN"/>
    <s v=""/>
    <n v="6.8753500903119731"/>
    <s v=""/>
    <s v=""/>
  </r>
  <r>
    <n v="98295"/>
    <n v="1"/>
    <m/>
    <n v="2041"/>
    <x v="454"/>
    <s v="H"/>
    <n v="18.820516146129485"/>
    <n v="0.2"/>
    <m/>
    <n v="3.7641032292258974"/>
    <s v=""/>
    <n v="0"/>
    <n v="0"/>
  </r>
  <r>
    <n v="98295"/>
    <n v="2"/>
    <m/>
    <n v="2044"/>
    <x v="460"/>
    <s v="H"/>
    <n v="13.596734305430379"/>
    <n v="0.2"/>
    <m/>
    <n v="2.719346861086076"/>
    <s v=""/>
    <n v="0"/>
    <n v="0"/>
  </r>
  <r>
    <n v="98295"/>
    <n v="3"/>
    <m/>
    <n v="55275"/>
    <x v="1043"/>
    <s v="UN"/>
    <n v="0.39190000000000003"/>
    <n v="1"/>
    <m/>
    <n v="0.39190000000000003"/>
    <s v=""/>
    <n v="0"/>
    <n v="0"/>
  </r>
  <r>
    <n v="98296"/>
    <n v="0"/>
    <s v="INTERRUPTOR COM VARIADOR DE LUMINOSIDADE 110/ 220 V - 127V/ 500W"/>
    <m/>
    <x v="0"/>
    <m/>
    <s v=""/>
    <m/>
    <s v="UN"/>
    <s v=""/>
    <n v="154.04633918234694"/>
    <s v=""/>
    <s v=""/>
  </r>
  <r>
    <n v="98296"/>
    <n v="1"/>
    <m/>
    <n v="2044"/>
    <x v="460"/>
    <s v="H"/>
    <n v="13.596734305430379"/>
    <n v="0.15"/>
    <m/>
    <n v="2.0395101458145568"/>
    <s v=""/>
    <n v="0"/>
    <n v="0"/>
  </r>
  <r>
    <n v="98296"/>
    <n v="2"/>
    <m/>
    <n v="2041"/>
    <x v="454"/>
    <s v="H"/>
    <n v="18.820516146129485"/>
    <n v="0.25"/>
    <m/>
    <n v="4.7051290365323712"/>
    <s v=""/>
    <n v="0"/>
    <n v="0"/>
  </r>
  <r>
    <n v="98296"/>
    <n v="3"/>
    <m/>
    <n v="55219"/>
    <x v="1044"/>
    <s v="UN"/>
    <n v="147.30170000000001"/>
    <n v="1"/>
    <m/>
    <n v="147.30170000000001"/>
    <s v=""/>
    <n v="0"/>
    <n v="0"/>
  </r>
  <r>
    <n v="98297"/>
    <n v="0"/>
    <s v="INTERRUPTOR PARALELO BIPOLAR 1 TECLA"/>
    <m/>
    <x v="0"/>
    <m/>
    <s v=""/>
    <m/>
    <s v="UN"/>
    <s v=""/>
    <n v="25.663800180623948"/>
    <s v=""/>
    <s v=""/>
  </r>
  <r>
    <n v="98297"/>
    <n v="1"/>
    <m/>
    <n v="2044"/>
    <x v="460"/>
    <s v="H"/>
    <n v="13.596734305430379"/>
    <n v="0.4"/>
    <m/>
    <n v="5.4386937221721521"/>
    <s v=""/>
    <n v="0"/>
    <n v="0"/>
  </r>
  <r>
    <n v="98297"/>
    <n v="2"/>
    <m/>
    <n v="55225"/>
    <x v="725"/>
    <s v="UN"/>
    <n v="12.696899999999999"/>
    <n v="1"/>
    <m/>
    <n v="12.696899999999999"/>
    <s v=""/>
    <n v="0"/>
    <n v="0"/>
  </r>
  <r>
    <n v="98297"/>
    <n v="3"/>
    <m/>
    <n v="2041"/>
    <x v="454"/>
    <s v="H"/>
    <n v="18.820516146129485"/>
    <n v="0.4"/>
    <m/>
    <n v="7.5282064584517947"/>
    <s v=""/>
    <n v="0"/>
    <n v="0"/>
  </r>
  <r>
    <n v="98299"/>
    <n v="0"/>
    <s v="REATOR PARA LÂMPADA HG - 220V/80W"/>
    <m/>
    <x v="0"/>
    <m/>
    <s v=""/>
    <m/>
    <s v="UN"/>
    <s v=""/>
    <n v="59.639250451559867"/>
    <s v=""/>
    <s v=""/>
  </r>
  <r>
    <n v="98299"/>
    <n v="1"/>
    <m/>
    <n v="56048"/>
    <x v="1045"/>
    <s v="UN"/>
    <n v="27.222000000000001"/>
    <n v="1"/>
    <m/>
    <n v="27.222000000000001"/>
    <s v=""/>
    <n v="0"/>
    <n v="0"/>
  </r>
  <r>
    <n v="98299"/>
    <n v="2"/>
    <m/>
    <n v="2044"/>
    <x v="460"/>
    <s v="H"/>
    <n v="13.596734305430379"/>
    <n v="1"/>
    <m/>
    <n v="13.596734305430379"/>
    <s v=""/>
    <n v="0"/>
    <n v="0"/>
  </r>
  <r>
    <n v="98299"/>
    <n v="3"/>
    <m/>
    <n v="2041"/>
    <x v="454"/>
    <s v="H"/>
    <n v="18.820516146129485"/>
    <n v="1"/>
    <m/>
    <n v="18.820516146129485"/>
    <s v=""/>
    <n v="0"/>
    <n v="0"/>
  </r>
  <r>
    <n v="98320"/>
    <n v="0"/>
    <s v="COLOCAÇÃO DE ARAME GUIA #14 DE AÇO GALVANIZADO EM ELETRODUTO"/>
    <m/>
    <x v="0"/>
    <m/>
    <s v=""/>
    <m/>
    <s v="M"/>
    <s v=""/>
    <n v="1.8756351225779935"/>
    <s v=""/>
    <s v=""/>
  </r>
  <r>
    <n v="98320"/>
    <n v="1"/>
    <m/>
    <n v="2041"/>
    <x v="454"/>
    <s v="H"/>
    <n v="18.820516146129485"/>
    <n v="0.05"/>
    <m/>
    <n v="0.94102580730647434"/>
    <s v=""/>
    <n v="0"/>
    <n v="0"/>
  </r>
  <r>
    <n v="98320"/>
    <n v="2"/>
    <m/>
    <n v="2044"/>
    <x v="460"/>
    <s v="H"/>
    <n v="13.596734305430379"/>
    <n v="0.05"/>
    <m/>
    <n v="0.67983671527151901"/>
    <s v=""/>
    <n v="0"/>
    <n v="0"/>
  </r>
  <r>
    <n v="98320"/>
    <n v="3"/>
    <m/>
    <n v="17715"/>
    <x v="458"/>
    <s v="KG"/>
    <n v="6.9610000000000003"/>
    <n v="3.6600000000000001E-2"/>
    <m/>
    <n v="0.25477260000000002"/>
    <s v=""/>
    <n v="0"/>
    <n v="0"/>
  </r>
  <r>
    <n v="98351"/>
    <n v="0"/>
    <s v="FOTOCELULA SOLAR-RELÊ FOTOELÉTRICO CAPACIDADE - 1000W"/>
    <m/>
    <x v="0"/>
    <m/>
    <s v=""/>
    <m/>
    <s v="UN"/>
    <s v=""/>
    <n v="74.633475677339803"/>
    <s v=""/>
    <s v=""/>
  </r>
  <r>
    <n v="98351"/>
    <n v="1"/>
    <m/>
    <n v="59051"/>
    <x v="1046"/>
    <s v="UN"/>
    <n v="26.0076"/>
    <n v="1"/>
    <m/>
    <n v="26.0076"/>
    <s v=""/>
    <n v="0"/>
    <n v="0"/>
  </r>
  <r>
    <n v="98351"/>
    <n v="2"/>
    <m/>
    <n v="2044"/>
    <x v="460"/>
    <s v="H"/>
    <n v="13.596734305430379"/>
    <n v="1.5"/>
    <m/>
    <n v="20.395101458145568"/>
    <s v=""/>
    <n v="0"/>
    <n v="0"/>
  </r>
  <r>
    <n v="98351"/>
    <n v="3"/>
    <m/>
    <n v="2041"/>
    <x v="454"/>
    <s v="H"/>
    <n v="18.820516146129485"/>
    <n v="1.5"/>
    <m/>
    <n v="28.230774219194227"/>
    <s v=""/>
    <n v="0"/>
    <n v="0"/>
  </r>
  <r>
    <n v="98355"/>
    <n v="0"/>
    <s v="BASE E ESTAIS PARA HASTE DE PÁRA-RAIOS"/>
    <m/>
    <x v="0"/>
    <m/>
    <s v=""/>
    <m/>
    <s v="UN"/>
    <s v=""/>
    <n v="146.7167756773398"/>
    <s v=""/>
    <s v=""/>
  </r>
  <r>
    <n v="98355"/>
    <n v="1"/>
    <m/>
    <n v="2041"/>
    <x v="454"/>
    <s v="H"/>
    <n v="18.820516146129485"/>
    <n v="1.5"/>
    <m/>
    <n v="28.230774219194227"/>
    <s v=""/>
    <n v="0"/>
    <n v="0"/>
  </r>
  <r>
    <n v="98355"/>
    <n v="2"/>
    <m/>
    <n v="2044"/>
    <x v="460"/>
    <s v="H"/>
    <n v="13.596734305430379"/>
    <n v="1.5"/>
    <m/>
    <n v="20.395101458145568"/>
    <s v=""/>
    <n v="0"/>
    <n v="0"/>
  </r>
  <r>
    <n v="98355"/>
    <n v="3"/>
    <m/>
    <n v="57210"/>
    <x v="837"/>
    <s v="CJ"/>
    <n v="98.090900000000005"/>
    <n v="1"/>
    <m/>
    <n v="98.090900000000005"/>
    <s v=""/>
    <n v="0"/>
    <n v="0"/>
  </r>
  <r>
    <n v="98357"/>
    <n v="0"/>
    <s v="TERMINAL AÉREO EM AÇO GALVANIZADO COM BASE DE FIXAÇÃO H=30CM"/>
    <m/>
    <x v="0"/>
    <m/>
    <s v=""/>
    <m/>
    <s v="UN"/>
    <s v=""/>
    <n v="20.334225225779932"/>
    <s v=""/>
    <s v=""/>
  </r>
  <r>
    <n v="98357"/>
    <n v="1"/>
    <m/>
    <n v="2044"/>
    <x v="460"/>
    <s v="H"/>
    <n v="13.596734305430379"/>
    <n v="0.5"/>
    <m/>
    <n v="6.7983671527151897"/>
    <s v=""/>
    <n v="0"/>
    <n v="0"/>
  </r>
  <r>
    <n v="98357"/>
    <n v="2"/>
    <m/>
    <n v="57212"/>
    <x v="1047"/>
    <s v="UN"/>
    <n v="4.1256000000000004"/>
    <n v="1"/>
    <m/>
    <n v="4.1256000000000004"/>
    <s v=""/>
    <n v="0"/>
    <n v="0"/>
  </r>
  <r>
    <n v="98357"/>
    <n v="3"/>
    <m/>
    <n v="2041"/>
    <x v="454"/>
    <s v="H"/>
    <n v="18.820516146129485"/>
    <n v="0.5"/>
    <m/>
    <n v="9.4102580730647425"/>
    <s v=""/>
    <n v="0"/>
    <n v="0"/>
  </r>
  <r>
    <n v="98358"/>
    <n v="0"/>
    <s v="SUPORTE PARA FIXAÇÃO DE CABO EM TELHA ONDULADA"/>
    <m/>
    <x v="0"/>
    <m/>
    <s v=""/>
    <m/>
    <s v="UN"/>
    <s v=""/>
    <n v="39.249850451559865"/>
    <s v=""/>
    <s v=""/>
  </r>
  <r>
    <n v="98358"/>
    <n v="1"/>
    <m/>
    <n v="57213"/>
    <x v="1048"/>
    <s v="UN"/>
    <n v="6.8326000000000002"/>
    <n v="1"/>
    <m/>
    <n v="6.8326000000000002"/>
    <s v=""/>
    <n v="0"/>
    <n v="0"/>
  </r>
  <r>
    <n v="98358"/>
    <n v="2"/>
    <m/>
    <n v="2044"/>
    <x v="460"/>
    <s v="H"/>
    <n v="13.596734305430379"/>
    <n v="1"/>
    <m/>
    <n v="13.596734305430379"/>
    <s v=""/>
    <n v="0"/>
    <n v="0"/>
  </r>
  <r>
    <n v="98358"/>
    <n v="3"/>
    <m/>
    <n v="2041"/>
    <x v="454"/>
    <s v="H"/>
    <n v="18.820516146129485"/>
    <n v="1"/>
    <m/>
    <n v="18.820516146129485"/>
    <s v=""/>
    <n v="0"/>
    <n v="0"/>
  </r>
  <r>
    <n v="98362"/>
    <n v="0"/>
    <s v="CRUZETA DE FERRO GALVANIZADO PARA 3 PROJETORES"/>
    <m/>
    <x v="0"/>
    <m/>
    <s v=""/>
    <m/>
    <s v="UN"/>
    <s v=""/>
    <n v="210.48825135467959"/>
    <s v=""/>
    <s v=""/>
  </r>
  <r>
    <n v="98362"/>
    <n v="1"/>
    <m/>
    <n v="2044"/>
    <x v="460"/>
    <s v="H"/>
    <n v="13.596734305430379"/>
    <n v="3"/>
    <m/>
    <n v="40.790202916291136"/>
    <s v=""/>
    <n v="0"/>
    <n v="0"/>
  </r>
  <r>
    <n v="98362"/>
    <n v="2"/>
    <m/>
    <n v="2041"/>
    <x v="454"/>
    <s v="H"/>
    <n v="18.820516146129485"/>
    <n v="3"/>
    <m/>
    <n v="56.461548438388455"/>
    <s v=""/>
    <n v="0"/>
    <n v="0"/>
  </r>
  <r>
    <n v="98362"/>
    <n v="3"/>
    <m/>
    <n v="59001"/>
    <x v="980"/>
    <s v="UN"/>
    <n v="113.23650000000001"/>
    <n v="1"/>
    <m/>
    <n v="113.23650000000001"/>
    <s v=""/>
    <n v="0"/>
    <n v="0"/>
  </r>
  <r>
    <n v="98363"/>
    <n v="0"/>
    <s v="BRAÇO P/ LUMINÁRIA EM TUBO FERRO GALVANIZADO 1&quot;X1M"/>
    <m/>
    <x v="0"/>
    <m/>
    <s v=""/>
    <m/>
    <s v="UN"/>
    <s v=""/>
    <n v="91.523200903119729"/>
    <s v=""/>
    <s v=""/>
  </r>
  <r>
    <n v="98363"/>
    <n v="1"/>
    <m/>
    <n v="59002"/>
    <x v="1049"/>
    <s v="UN"/>
    <n v="26.688700000000001"/>
    <n v="1"/>
    <m/>
    <n v="26.688700000000001"/>
    <s v=""/>
    <n v="0"/>
    <n v="0"/>
  </r>
  <r>
    <n v="98363"/>
    <n v="2"/>
    <m/>
    <n v="2041"/>
    <x v="454"/>
    <s v="H"/>
    <n v="18.820516146129485"/>
    <n v="2"/>
    <m/>
    <n v="37.64103229225897"/>
    <s v=""/>
    <n v="0"/>
    <n v="0"/>
  </r>
  <r>
    <n v="98363"/>
    <n v="3"/>
    <m/>
    <n v="2044"/>
    <x v="460"/>
    <s v="H"/>
    <n v="13.596734305430379"/>
    <n v="2"/>
    <m/>
    <n v="27.193468610860759"/>
    <s v=""/>
    <n v="0"/>
    <n v="0"/>
  </r>
  <r>
    <n v="98365"/>
    <n v="0"/>
    <s v="POSTE DE AÇO GALVANIZADO, TIPO RETO FLANGEADO H=5M"/>
    <m/>
    <x v="0"/>
    <m/>
    <s v=""/>
    <m/>
    <s v="UN"/>
    <s v=""/>
    <n v="697.24647492984627"/>
    <s v=""/>
    <s v=""/>
  </r>
  <r>
    <n v="98365"/>
    <n v="1"/>
    <m/>
    <n v="10612"/>
    <x v="983"/>
    <s v="M3"/>
    <n v="250.2276"/>
    <n v="0.111"/>
    <m/>
    <n v="27.775263599999999"/>
    <s v=""/>
    <n v="0"/>
    <n v="0"/>
  </r>
  <r>
    <n v="98365"/>
    <n v="2"/>
    <m/>
    <n v="1037"/>
    <x v="534"/>
    <s v="H"/>
    <n v="35.200851491517405"/>
    <n v="2"/>
    <m/>
    <n v="70.401702983034809"/>
    <s v=""/>
    <n v="0"/>
    <n v="0"/>
  </r>
  <r>
    <n v="98365"/>
    <n v="3"/>
    <m/>
    <n v="2041"/>
    <x v="454"/>
    <s v="H"/>
    <n v="18.820516146129485"/>
    <n v="4"/>
    <m/>
    <n v="75.28206458451794"/>
    <s v=""/>
    <n v="0"/>
    <n v="0"/>
  </r>
  <r>
    <n v="98365"/>
    <n v="4"/>
    <m/>
    <n v="2020"/>
    <x v="22"/>
    <s v="H"/>
    <n v="15.860837164231068"/>
    <n v="0.75"/>
    <m/>
    <n v="11.8956278731733"/>
    <s v=""/>
    <n v="0"/>
    <n v="0"/>
  </r>
  <r>
    <n v="98365"/>
    <n v="5"/>
    <m/>
    <n v="2099"/>
    <x v="1"/>
    <s v="H"/>
    <n v="12.627877718847255"/>
    <n v="3.75"/>
    <m/>
    <n v="47.354541445677206"/>
    <s v=""/>
    <n v="0"/>
    <n v="0"/>
  </r>
  <r>
    <n v="98365"/>
    <n v="6"/>
    <m/>
    <n v="2044"/>
    <x v="460"/>
    <s v="H"/>
    <n v="13.596734305430379"/>
    <n v="8"/>
    <m/>
    <n v="108.77387444344303"/>
    <s v=""/>
    <n v="0"/>
    <n v="0"/>
  </r>
  <r>
    <n v="98365"/>
    <n v="7"/>
    <m/>
    <n v="50009"/>
    <x v="984"/>
    <s v="UN"/>
    <n v="355.76339999999999"/>
    <n v="1"/>
    <m/>
    <n v="355.76339999999999"/>
    <s v=""/>
    <n v="0"/>
    <n v="0"/>
  </r>
  <r>
    <n v="98366"/>
    <n v="0"/>
    <s v="POSTE DE AÇO GALVANIZADO, TIPO RETO FLANGEADO H=7M"/>
    <m/>
    <x v="0"/>
    <m/>
    <s v=""/>
    <m/>
    <s v="UN"/>
    <s v=""/>
    <n v="901.14647492984636"/>
    <s v=""/>
    <s v=""/>
  </r>
  <r>
    <n v="98366"/>
    <n v="1"/>
    <m/>
    <n v="1037"/>
    <x v="534"/>
    <s v="H"/>
    <n v="35.200851491517405"/>
    <n v="2"/>
    <m/>
    <n v="70.401702983034809"/>
    <s v=""/>
    <n v="0"/>
    <n v="0"/>
  </r>
  <r>
    <n v="98366"/>
    <n v="2"/>
    <m/>
    <n v="50008"/>
    <x v="986"/>
    <s v="UN"/>
    <n v="559.66340000000002"/>
    <n v="1"/>
    <m/>
    <n v="559.66340000000002"/>
    <s v=""/>
    <n v="0"/>
    <n v="0"/>
  </r>
  <r>
    <n v="98366"/>
    <n v="3"/>
    <m/>
    <n v="2020"/>
    <x v="22"/>
    <s v="H"/>
    <n v="15.860837164231068"/>
    <n v="0.75"/>
    <m/>
    <n v="11.8956278731733"/>
    <s v=""/>
    <n v="0"/>
    <n v="0"/>
  </r>
  <r>
    <n v="98366"/>
    <n v="4"/>
    <m/>
    <n v="2041"/>
    <x v="454"/>
    <s v="H"/>
    <n v="18.820516146129485"/>
    <n v="4"/>
    <m/>
    <n v="75.28206458451794"/>
    <s v=""/>
    <n v="0"/>
    <n v="0"/>
  </r>
  <r>
    <n v="98366"/>
    <n v="5"/>
    <m/>
    <n v="2099"/>
    <x v="1"/>
    <s v="H"/>
    <n v="12.627877718847255"/>
    <n v="3.75"/>
    <m/>
    <n v="47.354541445677206"/>
    <s v=""/>
    <n v="0"/>
    <n v="0"/>
  </r>
  <r>
    <n v="98366"/>
    <n v="6"/>
    <m/>
    <n v="2044"/>
    <x v="460"/>
    <s v="H"/>
    <n v="13.596734305430379"/>
    <n v="8"/>
    <m/>
    <n v="108.77387444344303"/>
    <s v=""/>
    <n v="0"/>
    <n v="0"/>
  </r>
  <r>
    <n v="98366"/>
    <n v="7"/>
    <m/>
    <n v="10612"/>
    <x v="983"/>
    <s v="M3"/>
    <n v="250.2276"/>
    <n v="0.111"/>
    <m/>
    <n v="27.775263599999999"/>
    <s v=""/>
    <n v="0"/>
    <n v="0"/>
  </r>
  <r>
    <n v="98370"/>
    <n v="0"/>
    <s v="POSTE DE AÇO GALVANIZADO, TIPO CURVO SIMPLES  H=7M"/>
    <m/>
    <x v="0"/>
    <m/>
    <s v=""/>
    <m/>
    <s v="UN"/>
    <s v=""/>
    <n v="816.24224201099571"/>
    <s v=""/>
    <s v=""/>
  </r>
  <r>
    <n v="98370"/>
    <n v="1"/>
    <m/>
    <n v="2044"/>
    <x v="460"/>
    <s v="H"/>
    <n v="13.596734305430379"/>
    <n v="8"/>
    <m/>
    <n v="108.77387444344303"/>
    <s v=""/>
    <n v="0"/>
    <n v="0"/>
  </r>
  <r>
    <n v="98370"/>
    <n v="2"/>
    <m/>
    <n v="1037"/>
    <x v="534"/>
    <s v="H"/>
    <n v="35.200851491517405"/>
    <n v="2"/>
    <m/>
    <n v="70.401702983034809"/>
    <s v=""/>
    <n v="0"/>
    <n v="0"/>
  </r>
  <r>
    <n v="98370"/>
    <n v="3"/>
    <m/>
    <n v="50030"/>
    <x v="1050"/>
    <s v="UN"/>
    <n v="561.78459999999995"/>
    <n v="1"/>
    <m/>
    <n v="561.78459999999995"/>
    <s v=""/>
    <n v="0"/>
    <n v="0"/>
  </r>
  <r>
    <n v="98370"/>
    <n v="4"/>
    <m/>
    <n v="2041"/>
    <x v="454"/>
    <s v="H"/>
    <n v="18.820516146129485"/>
    <n v="4"/>
    <m/>
    <n v="75.28206458451794"/>
    <s v=""/>
    <n v="0"/>
    <n v="0"/>
  </r>
  <r>
    <n v="98371"/>
    <n v="0"/>
    <s v="POSTE DE AÇO GALVANIZADO, TIPO CURVO DUPLO H=7M"/>
    <m/>
    <x v="0"/>
    <m/>
    <s v=""/>
    <m/>
    <s v="UN"/>
    <s v=""/>
    <n v="948.45444201099576"/>
    <s v=""/>
    <s v=""/>
  </r>
  <r>
    <n v="98371"/>
    <n v="1"/>
    <m/>
    <n v="2044"/>
    <x v="460"/>
    <s v="H"/>
    <n v="13.596734305430379"/>
    <n v="8"/>
    <m/>
    <n v="108.77387444344303"/>
    <s v=""/>
    <n v="0"/>
    <n v="0"/>
  </r>
  <r>
    <n v="98371"/>
    <n v="2"/>
    <m/>
    <n v="2041"/>
    <x v="454"/>
    <s v="H"/>
    <n v="18.820516146129485"/>
    <n v="4"/>
    <m/>
    <n v="75.28206458451794"/>
    <s v=""/>
    <n v="0"/>
    <n v="0"/>
  </r>
  <r>
    <n v="98371"/>
    <n v="3"/>
    <m/>
    <n v="1037"/>
    <x v="534"/>
    <s v="H"/>
    <n v="35.200851491517405"/>
    <n v="2"/>
    <m/>
    <n v="70.401702983034809"/>
    <s v=""/>
    <n v="0"/>
    <n v="0"/>
  </r>
  <r>
    <n v="98371"/>
    <n v="4"/>
    <m/>
    <n v="50031"/>
    <x v="1051"/>
    <s v="UN"/>
    <n v="693.99680000000001"/>
    <n v="1"/>
    <m/>
    <n v="693.99680000000001"/>
    <s v=""/>
    <n v="0"/>
    <n v="0"/>
  </r>
  <r>
    <n v="98372"/>
    <n v="0"/>
    <s v="POSTE DE AÇO GALVANIZADO, TIPO RETO H=9M"/>
    <m/>
    <x v="0"/>
    <m/>
    <s v=""/>
    <m/>
    <s v="UN"/>
    <s v=""/>
    <n v="1092.2279115249762"/>
    <s v=""/>
    <s v=""/>
  </r>
  <r>
    <n v="98372"/>
    <n v="1"/>
    <m/>
    <n v="50032"/>
    <x v="1052"/>
    <s v="UN"/>
    <n v="745.7423"/>
    <n v="1"/>
    <m/>
    <n v="745.7423"/>
    <s v=""/>
    <n v="0"/>
    <n v="0"/>
  </r>
  <r>
    <n v="98372"/>
    <n v="2"/>
    <m/>
    <n v="2041"/>
    <x v="454"/>
    <s v="H"/>
    <n v="18.820516146129485"/>
    <n v="6"/>
    <m/>
    <n v="112.92309687677691"/>
    <s v=""/>
    <n v="0"/>
    <n v="0"/>
  </r>
  <r>
    <n v="98372"/>
    <n v="3"/>
    <m/>
    <n v="2044"/>
    <x v="460"/>
    <s v="H"/>
    <n v="13.596734305430379"/>
    <n v="12"/>
    <m/>
    <n v="163.16081166516454"/>
    <s v=""/>
    <n v="0"/>
    <n v="0"/>
  </r>
  <r>
    <n v="98372"/>
    <n v="4"/>
    <m/>
    <n v="1037"/>
    <x v="534"/>
    <s v="H"/>
    <n v="35.200851491517405"/>
    <n v="2"/>
    <m/>
    <n v="70.401702983034809"/>
    <s v=""/>
    <n v="0"/>
    <n v="0"/>
  </r>
  <r>
    <n v="98374"/>
    <n v="0"/>
    <s v="POSTE DE AÇO GALVANIZADO, TIPO RETO H=10M"/>
    <m/>
    <x v="0"/>
    <m/>
    <s v=""/>
    <m/>
    <s v="UN"/>
    <s v=""/>
    <n v="1224.2803115249765"/>
    <s v=""/>
    <s v=""/>
  </r>
  <r>
    <n v="98374"/>
    <n v="1"/>
    <m/>
    <n v="50033"/>
    <x v="1053"/>
    <s v="UN"/>
    <n v="877.79470000000003"/>
    <n v="1"/>
    <m/>
    <n v="877.79470000000003"/>
    <s v=""/>
    <n v="0"/>
    <n v="0"/>
  </r>
  <r>
    <n v="98374"/>
    <n v="2"/>
    <m/>
    <n v="1037"/>
    <x v="534"/>
    <s v="H"/>
    <n v="35.200851491517405"/>
    <n v="2"/>
    <m/>
    <n v="70.401702983034809"/>
    <s v=""/>
    <n v="0"/>
    <n v="0"/>
  </r>
  <r>
    <n v="98374"/>
    <n v="3"/>
    <m/>
    <n v="2041"/>
    <x v="454"/>
    <s v="H"/>
    <n v="18.820516146129485"/>
    <n v="6"/>
    <m/>
    <n v="112.92309687677691"/>
    <s v=""/>
    <n v="0"/>
    <n v="0"/>
  </r>
  <r>
    <n v="98374"/>
    <n v="4"/>
    <m/>
    <n v="2044"/>
    <x v="460"/>
    <s v="H"/>
    <n v="13.596734305430379"/>
    <n v="12"/>
    <m/>
    <n v="163.16081166516454"/>
    <s v=""/>
    <n v="0"/>
    <n v="0"/>
  </r>
  <r>
    <n v="98376"/>
    <n v="0"/>
    <s v="CONECTOR TIPO PRENSA CABO EM ALUMÍNIO - 3/8&quot;"/>
    <m/>
    <x v="0"/>
    <m/>
    <s v=""/>
    <m/>
    <s v="UN"/>
    <s v=""/>
    <n v="12.756875135467958"/>
    <s v=""/>
    <s v=""/>
  </r>
  <r>
    <n v="98376"/>
    <n v="1"/>
    <m/>
    <n v="2044"/>
    <x v="460"/>
    <s v="H"/>
    <n v="13.596734305430379"/>
    <n v="0.3"/>
    <m/>
    <n v="4.0790202916291136"/>
    <s v=""/>
    <n v="0"/>
    <n v="0"/>
  </r>
  <r>
    <n v="98376"/>
    <n v="2"/>
    <m/>
    <n v="58050"/>
    <x v="1054"/>
    <s v="UN"/>
    <n v="3.0316999999999998"/>
    <n v="1"/>
    <m/>
    <n v="3.0316999999999998"/>
    <s v=""/>
    <n v="0"/>
    <n v="0"/>
  </r>
  <r>
    <n v="98376"/>
    <n v="3"/>
    <m/>
    <n v="2041"/>
    <x v="454"/>
    <s v="H"/>
    <n v="18.820516146129485"/>
    <n v="0.3"/>
    <m/>
    <n v="5.6461548438388451"/>
    <s v=""/>
    <n v="0"/>
    <n v="0"/>
  </r>
  <r>
    <n v="98377"/>
    <n v="0"/>
    <s v="CONECTOR TIPO PRENSA-CABO EM ALUMÍNIO - 1/2&quot;"/>
    <m/>
    <x v="0"/>
    <m/>
    <s v=""/>
    <m/>
    <s v="UN"/>
    <s v=""/>
    <n v="12.598275135467958"/>
    <s v=""/>
    <s v=""/>
  </r>
  <r>
    <n v="98377"/>
    <n v="1"/>
    <m/>
    <n v="2044"/>
    <x v="460"/>
    <s v="H"/>
    <n v="13.596734305430379"/>
    <n v="0.3"/>
    <m/>
    <n v="4.0790202916291136"/>
    <s v=""/>
    <n v="0"/>
    <n v="0"/>
  </r>
  <r>
    <n v="98377"/>
    <n v="2"/>
    <m/>
    <n v="2041"/>
    <x v="454"/>
    <s v="H"/>
    <n v="18.820516146129485"/>
    <n v="0.3"/>
    <m/>
    <n v="5.6461548438388451"/>
    <s v=""/>
    <n v="0"/>
    <n v="0"/>
  </r>
  <r>
    <n v="98377"/>
    <n v="3"/>
    <m/>
    <n v="58051"/>
    <x v="1055"/>
    <s v="UN"/>
    <n v="2.8731"/>
    <n v="1"/>
    <m/>
    <n v="2.8731"/>
    <s v=""/>
    <n v="0"/>
    <n v="0"/>
  </r>
  <r>
    <n v="98378"/>
    <n v="0"/>
    <s v="CONECTOR TIPO PRENSA-CABO EM ALUMÍNIO - 3/4&quot;"/>
    <m/>
    <x v="0"/>
    <m/>
    <s v=""/>
    <m/>
    <s v="UN"/>
    <s v=""/>
    <n v="15.562437658045951"/>
    <s v=""/>
    <s v=""/>
  </r>
  <r>
    <n v="98378"/>
    <n v="1"/>
    <m/>
    <n v="2041"/>
    <x v="454"/>
    <s v="H"/>
    <n v="18.820516146129485"/>
    <n v="0.35"/>
    <m/>
    <n v="6.587180651145319"/>
    <s v=""/>
    <n v="0"/>
    <n v="0"/>
  </r>
  <r>
    <n v="98378"/>
    <n v="2"/>
    <m/>
    <n v="2044"/>
    <x v="460"/>
    <s v="H"/>
    <n v="13.596734305430379"/>
    <n v="0.35"/>
    <m/>
    <n v="4.7588570069006328"/>
    <s v=""/>
    <n v="0"/>
    <n v="0"/>
  </r>
  <r>
    <n v="98378"/>
    <n v="3"/>
    <m/>
    <n v="58052"/>
    <x v="1056"/>
    <s v="UN"/>
    <n v="4.2164000000000001"/>
    <n v="1"/>
    <m/>
    <n v="4.2164000000000001"/>
    <s v=""/>
    <n v="0"/>
    <n v="0"/>
  </r>
  <r>
    <n v="98379"/>
    <n v="0"/>
    <s v="CONECTOR TIPO PRENSA-CABO EM ALUMÍNIO - 1&quot;"/>
    <m/>
    <x v="0"/>
    <m/>
    <s v=""/>
    <m/>
    <s v="UN"/>
    <s v=""/>
    <n v="16.611437658045951"/>
    <s v=""/>
    <s v=""/>
  </r>
  <r>
    <n v="98379"/>
    <n v="1"/>
    <m/>
    <n v="58053"/>
    <x v="1057"/>
    <s v="UN"/>
    <n v="5.2653999999999996"/>
    <n v="1"/>
    <m/>
    <n v="5.2653999999999996"/>
    <s v=""/>
    <n v="0"/>
    <n v="0"/>
  </r>
  <r>
    <n v="98379"/>
    <n v="2"/>
    <m/>
    <n v="2041"/>
    <x v="454"/>
    <s v="H"/>
    <n v="18.820516146129485"/>
    <n v="0.35"/>
    <m/>
    <n v="6.587180651145319"/>
    <s v=""/>
    <n v="0"/>
    <n v="0"/>
  </r>
  <r>
    <n v="98379"/>
    <n v="3"/>
    <m/>
    <n v="2044"/>
    <x v="460"/>
    <s v="H"/>
    <n v="13.596734305430379"/>
    <n v="0.35"/>
    <m/>
    <n v="4.7588570069006328"/>
    <s v=""/>
    <n v="0"/>
    <n v="0"/>
  </r>
  <r>
    <n v="98382"/>
    <n v="0"/>
    <s v="SUPORTE SIMPLES COM ROLDANA, PARA DESCIDA DE PÁRA-RAIOS"/>
    <m/>
    <x v="0"/>
    <m/>
    <s v=""/>
    <m/>
    <s v="UN"/>
    <s v=""/>
    <n v="34.551650451559865"/>
    <s v=""/>
    <s v=""/>
  </r>
  <r>
    <n v="98382"/>
    <n v="1"/>
    <m/>
    <n v="2041"/>
    <x v="454"/>
    <s v="H"/>
    <n v="18.820516146129485"/>
    <n v="1"/>
    <m/>
    <n v="18.820516146129485"/>
    <s v=""/>
    <n v="0"/>
    <n v="0"/>
  </r>
  <r>
    <n v="98382"/>
    <n v="2"/>
    <m/>
    <n v="57247"/>
    <x v="844"/>
    <s v="UN"/>
    <n v="2.1343999999999999"/>
    <n v="1"/>
    <m/>
    <n v="2.1343999999999999"/>
    <s v=""/>
    <n v="0"/>
    <n v="0"/>
  </r>
  <r>
    <n v="98382"/>
    <n v="3"/>
    <m/>
    <n v="2044"/>
    <x v="460"/>
    <s v="H"/>
    <n v="13.596734305430379"/>
    <n v="1"/>
    <m/>
    <n v="13.596734305430379"/>
    <s v=""/>
    <n v="0"/>
    <n v="0"/>
  </r>
  <r>
    <n v="98383"/>
    <n v="0"/>
    <s v="CONECTOR TIPO &quot;SPLIT-BOLT&quot; - PARA CABO DE 16MM2"/>
    <m/>
    <x v="0"/>
    <m/>
    <s v=""/>
    <m/>
    <s v="UN"/>
    <s v=""/>
    <n v="9.0720500903119738"/>
    <s v=""/>
    <s v=""/>
  </r>
  <r>
    <n v="98383"/>
    <n v="1"/>
    <m/>
    <n v="2044"/>
    <x v="460"/>
    <s v="H"/>
    <n v="13.596734305430379"/>
    <n v="0.2"/>
    <m/>
    <n v="2.719346861086076"/>
    <s v=""/>
    <n v="0"/>
    <n v="0"/>
  </r>
  <r>
    <n v="98383"/>
    <n v="2"/>
    <m/>
    <n v="2041"/>
    <x v="454"/>
    <s v="H"/>
    <n v="18.820516146129485"/>
    <n v="0.2"/>
    <m/>
    <n v="3.7641032292258974"/>
    <s v=""/>
    <n v="0"/>
    <n v="0"/>
  </r>
  <r>
    <n v="98383"/>
    <n v="3"/>
    <m/>
    <n v="58025"/>
    <x v="476"/>
    <s v="UN"/>
    <n v="2.5886"/>
    <n v="1"/>
    <m/>
    <n v="2.5886"/>
    <s v=""/>
    <n v="0"/>
    <n v="0"/>
  </r>
  <r>
    <n v="98385"/>
    <n v="0"/>
    <s v="CONECTOR TIPO &quot;SPLIT-BOLT&quot; - PARA CABO DE 35MM2"/>
    <m/>
    <x v="0"/>
    <m/>
    <s v=""/>
    <m/>
    <s v="UN"/>
    <s v=""/>
    <n v="10.005350090311975"/>
    <s v=""/>
    <s v=""/>
  </r>
  <r>
    <n v="98385"/>
    <n v="1"/>
    <m/>
    <n v="2041"/>
    <x v="454"/>
    <s v="H"/>
    <n v="18.820516146129485"/>
    <n v="0.2"/>
    <m/>
    <n v="3.7641032292258974"/>
    <s v=""/>
    <n v="0"/>
    <n v="0"/>
  </r>
  <r>
    <n v="98385"/>
    <n v="2"/>
    <m/>
    <n v="58031"/>
    <x v="489"/>
    <s v="UN"/>
    <n v="3.5219"/>
    <n v="1"/>
    <m/>
    <n v="3.5219"/>
    <s v=""/>
    <n v="0"/>
    <n v="0"/>
  </r>
  <r>
    <n v="98385"/>
    <n v="3"/>
    <m/>
    <n v="2044"/>
    <x v="460"/>
    <s v="H"/>
    <n v="13.596734305430379"/>
    <n v="0.2"/>
    <m/>
    <n v="2.719346861086076"/>
    <s v=""/>
    <n v="0"/>
    <n v="0"/>
  </r>
  <r>
    <n v="98390"/>
    <n v="0"/>
    <s v="HASTE &quot;COPPERWELD&quot;- 5/8&quot;X3,OOM"/>
    <m/>
    <x v="0"/>
    <m/>
    <s v=""/>
    <m/>
    <s v="UN"/>
    <s v=""/>
    <n v="124.03510090311973"/>
    <s v=""/>
    <s v=""/>
  </r>
  <r>
    <n v="98390"/>
    <n v="1"/>
    <m/>
    <n v="2044"/>
    <x v="460"/>
    <s v="H"/>
    <n v="13.596734305430379"/>
    <n v="2"/>
    <m/>
    <n v="27.193468610860759"/>
    <s v=""/>
    <n v="0"/>
    <n v="0"/>
  </r>
  <r>
    <n v="98390"/>
    <n v="2"/>
    <m/>
    <n v="57610"/>
    <x v="451"/>
    <s v="UN"/>
    <n v="59.200600000000001"/>
    <n v="1"/>
    <m/>
    <n v="59.200600000000001"/>
    <s v=""/>
    <n v="0"/>
    <n v="0"/>
  </r>
  <r>
    <n v="98390"/>
    <n v="3"/>
    <m/>
    <n v="2041"/>
    <x v="454"/>
    <s v="H"/>
    <n v="18.820516146129485"/>
    <n v="2"/>
    <m/>
    <n v="37.64103229225897"/>
    <s v=""/>
    <n v="0"/>
    <n v="0"/>
  </r>
  <r>
    <n v="98391"/>
    <n v="0"/>
    <s v="CONECTOR PARA HASTE &quot;COPPERWELD&quot;"/>
    <m/>
    <x v="0"/>
    <m/>
    <s v=""/>
    <m/>
    <s v="UN"/>
    <s v=""/>
    <n v="23.124150090311971"/>
    <s v=""/>
    <s v=""/>
  </r>
  <r>
    <n v="98391"/>
    <n v="1"/>
    <m/>
    <n v="2044"/>
    <x v="460"/>
    <s v="H"/>
    <n v="13.596734305430379"/>
    <n v="0.2"/>
    <m/>
    <n v="2.719346861086076"/>
    <s v=""/>
    <n v="0"/>
    <n v="0"/>
  </r>
  <r>
    <n v="98391"/>
    <n v="2"/>
    <m/>
    <n v="58020"/>
    <x v="457"/>
    <s v="UN"/>
    <n v="16.640699999999999"/>
    <n v="1"/>
    <m/>
    <n v="16.640699999999999"/>
    <s v=""/>
    <n v="0"/>
    <n v="0"/>
  </r>
  <r>
    <n v="98391"/>
    <n v="3"/>
    <m/>
    <n v="2041"/>
    <x v="454"/>
    <s v="H"/>
    <n v="18.820516146129485"/>
    <n v="0.2"/>
    <m/>
    <n v="3.7641032292258974"/>
    <s v=""/>
    <n v="0"/>
    <n v="0"/>
  </r>
  <r>
    <n v="98395"/>
    <n v="0"/>
    <s v="CONECTOR TIPO &quot;SPLIT-BOLT&quot; - PARA CABO DE 300,0MM2"/>
    <m/>
    <x v="0"/>
    <m/>
    <s v=""/>
    <m/>
    <s v="UN"/>
    <s v=""/>
    <n v="60.252175135467958"/>
    <s v=""/>
    <s v=""/>
  </r>
  <r>
    <n v="98395"/>
    <n v="1"/>
    <m/>
    <n v="2044"/>
    <x v="460"/>
    <s v="H"/>
    <n v="13.596734305430379"/>
    <n v="0.3"/>
    <m/>
    <n v="4.0790202916291136"/>
    <s v=""/>
    <n v="0"/>
    <n v="0"/>
  </r>
  <r>
    <n v="98395"/>
    <n v="2"/>
    <m/>
    <n v="58039"/>
    <x v="1058"/>
    <s v="UN"/>
    <n v="50.527000000000001"/>
    <n v="1"/>
    <m/>
    <n v="50.527000000000001"/>
    <s v=""/>
    <n v="0"/>
    <n v="0"/>
  </r>
  <r>
    <n v="98395"/>
    <n v="3"/>
    <m/>
    <n v="2041"/>
    <x v="454"/>
    <s v="H"/>
    <n v="18.820516146129485"/>
    <n v="0.3"/>
    <m/>
    <n v="5.6461548438388451"/>
    <s v=""/>
    <n v="0"/>
    <n v="0"/>
  </r>
  <r>
    <n v="98397"/>
    <n v="0"/>
    <s v="HASTE &quot;COPPERWELD &quot; - 3/4&quot;X3,00M"/>
    <m/>
    <x v="0"/>
    <m/>
    <s v=""/>
    <m/>
    <s v="UN"/>
    <s v=""/>
    <n v="146.63182594827572"/>
    <s v=""/>
    <s v=""/>
  </r>
  <r>
    <n v="98397"/>
    <n v="1"/>
    <m/>
    <n v="57611"/>
    <x v="1059"/>
    <s v="UN"/>
    <n v="78.555599999999998"/>
    <n v="1"/>
    <m/>
    <n v="78.555599999999998"/>
    <s v=""/>
    <n v="0"/>
    <n v="0"/>
  </r>
  <r>
    <n v="98397"/>
    <n v="2"/>
    <m/>
    <n v="2041"/>
    <x v="454"/>
    <s v="H"/>
    <n v="18.820516146129485"/>
    <n v="2.1"/>
    <m/>
    <n v="39.523083906871918"/>
    <s v=""/>
    <n v="0"/>
    <n v="0"/>
  </r>
  <r>
    <n v="98397"/>
    <n v="3"/>
    <m/>
    <n v="2044"/>
    <x v="460"/>
    <s v="H"/>
    <n v="13.596734305430379"/>
    <n v="2.1"/>
    <m/>
    <n v="28.553142041403799"/>
    <s v=""/>
    <n v="0"/>
    <n v="0"/>
  </r>
  <r>
    <n v="98401"/>
    <n v="0"/>
    <s v="BUCHA E ARRUELA RÍGIDA PESADA EM ZAMAK - 1/2&quot;"/>
    <m/>
    <x v="0"/>
    <m/>
    <s v=""/>
    <m/>
    <s v="UN"/>
    <s v=""/>
    <n v="6.7959500903119734"/>
    <s v=""/>
    <s v=""/>
  </r>
  <r>
    <n v="98401"/>
    <n v="1"/>
    <m/>
    <n v="58411"/>
    <x v="731"/>
    <s v="UN"/>
    <n v="0.3125"/>
    <n v="1"/>
    <m/>
    <n v="0.3125"/>
    <s v=""/>
    <n v="0"/>
    <n v="0"/>
  </r>
  <r>
    <n v="98401"/>
    <n v="2"/>
    <m/>
    <n v="2044"/>
    <x v="460"/>
    <s v="H"/>
    <n v="13.596734305430379"/>
    <n v="0.2"/>
    <m/>
    <n v="2.719346861086076"/>
    <s v=""/>
    <n v="0"/>
    <n v="0"/>
  </r>
  <r>
    <n v="98401"/>
    <n v="3"/>
    <m/>
    <n v="2041"/>
    <x v="454"/>
    <s v="H"/>
    <n v="18.820516146129485"/>
    <n v="0.2"/>
    <m/>
    <n v="3.7641032292258974"/>
    <s v=""/>
    <n v="0"/>
    <n v="0"/>
  </r>
  <r>
    <n v="98402"/>
    <n v="0"/>
    <s v="BUCHA E ARRUELA RÍGIDA PESADA EM ZAMAK - 3/4&quot;"/>
    <m/>
    <x v="0"/>
    <m/>
    <s v=""/>
    <m/>
    <s v="UN"/>
    <s v=""/>
    <n v="6.8595500903119735"/>
    <s v=""/>
    <s v=""/>
  </r>
  <r>
    <n v="98402"/>
    <n v="1"/>
    <m/>
    <n v="58412"/>
    <x v="442"/>
    <s v="UN"/>
    <n v="0.37609999999999999"/>
    <n v="1"/>
    <m/>
    <n v="0.37609999999999999"/>
    <s v=""/>
    <n v="0"/>
    <n v="0"/>
  </r>
  <r>
    <n v="98402"/>
    <n v="2"/>
    <m/>
    <n v="2041"/>
    <x v="454"/>
    <s v="H"/>
    <n v="18.820516146129485"/>
    <n v="0.2"/>
    <m/>
    <n v="3.7641032292258974"/>
    <s v=""/>
    <n v="0"/>
    <n v="0"/>
  </r>
  <r>
    <n v="98402"/>
    <n v="3"/>
    <m/>
    <n v="2044"/>
    <x v="460"/>
    <s v="H"/>
    <n v="13.596734305430379"/>
    <n v="0.2"/>
    <m/>
    <n v="2.719346861086076"/>
    <s v=""/>
    <n v="0"/>
    <n v="0"/>
  </r>
  <r>
    <n v="98411"/>
    <n v="0"/>
    <s v="BRAÇADEIRA DE AÇO GALVANIZADO - 1/2&quot;"/>
    <m/>
    <x v="0"/>
    <m/>
    <s v=""/>
    <m/>
    <s v="UN"/>
    <s v=""/>
    <n v="5.5956875677339797"/>
    <s v=""/>
    <s v=""/>
  </r>
  <r>
    <n v="98411"/>
    <n v="1"/>
    <m/>
    <n v="58421"/>
    <x v="853"/>
    <s v="UN"/>
    <n v="0.4214"/>
    <n v="1"/>
    <m/>
    <n v="0.4214"/>
    <s v=""/>
    <n v="0"/>
    <n v="0"/>
  </r>
  <r>
    <n v="98411"/>
    <n v="2"/>
    <m/>
    <n v="2041"/>
    <x v="454"/>
    <s v="H"/>
    <n v="18.820516146129485"/>
    <n v="0.15"/>
    <m/>
    <n v="2.8230774219194226"/>
    <s v=""/>
    <n v="0"/>
    <n v="0"/>
  </r>
  <r>
    <n v="98411"/>
    <n v="3"/>
    <m/>
    <n v="17040"/>
    <x v="386"/>
    <s v="UN"/>
    <n v="0.31169999999999998"/>
    <n v="1"/>
    <m/>
    <n v="0.31169999999999998"/>
    <s v=""/>
    <n v="0"/>
    <n v="0"/>
  </r>
  <r>
    <n v="98411"/>
    <n v="4"/>
    <m/>
    <n v="2044"/>
    <x v="460"/>
    <s v="H"/>
    <n v="13.596734305430379"/>
    <n v="0.15"/>
    <m/>
    <n v="2.0395101458145568"/>
    <s v=""/>
    <n v="0"/>
    <n v="0"/>
  </r>
  <r>
    <n v="98418"/>
    <n v="0"/>
    <s v="BRAÇADEIRA DE AÇO GALVANIZADO - 3&quot;"/>
    <m/>
    <x v="0"/>
    <m/>
    <s v=""/>
    <m/>
    <s v="UN"/>
    <s v=""/>
    <n v="11.310075135467958"/>
    <s v=""/>
    <s v=""/>
  </r>
  <r>
    <n v="98418"/>
    <n v="1"/>
    <m/>
    <n v="2041"/>
    <x v="454"/>
    <s v="H"/>
    <n v="18.820516146129485"/>
    <n v="0.3"/>
    <m/>
    <n v="5.6461548438388451"/>
    <s v=""/>
    <n v="0"/>
    <n v="0"/>
  </r>
  <r>
    <n v="98418"/>
    <n v="2"/>
    <m/>
    <n v="17040"/>
    <x v="386"/>
    <s v="UN"/>
    <n v="0.31169999999999998"/>
    <n v="2"/>
    <m/>
    <n v="0.62339999999999995"/>
    <s v=""/>
    <n v="0"/>
    <n v="0"/>
  </r>
  <r>
    <n v="98418"/>
    <n v="3"/>
    <m/>
    <n v="58426"/>
    <x v="1060"/>
    <s v="UN"/>
    <n v="0.96150000000000002"/>
    <n v="1"/>
    <m/>
    <n v="0.96150000000000002"/>
    <s v=""/>
    <n v="0"/>
    <n v="0"/>
  </r>
  <r>
    <n v="98418"/>
    <n v="4"/>
    <m/>
    <n v="2044"/>
    <x v="460"/>
    <s v="H"/>
    <n v="13.596734305430379"/>
    <n v="0.3"/>
    <m/>
    <n v="4.0790202916291136"/>
    <s v=""/>
    <n v="0"/>
    <n v="0"/>
  </r>
  <r>
    <n v="98421"/>
    <n v="0"/>
    <s v="SUPORTE P/ PERFILADO 100X38MM GE"/>
    <m/>
    <x v="0"/>
    <m/>
    <s v=""/>
    <m/>
    <s v="UN"/>
    <s v=""/>
    <n v="7.3581500903119732"/>
    <s v=""/>
    <s v=""/>
  </r>
  <r>
    <n v="98421"/>
    <n v="1"/>
    <m/>
    <n v="2041"/>
    <x v="454"/>
    <s v="H"/>
    <n v="18.820516146129485"/>
    <n v="0.2"/>
    <m/>
    <n v="3.7641032292258974"/>
    <s v=""/>
    <n v="0"/>
    <n v="0"/>
  </r>
  <r>
    <n v="98421"/>
    <n v="2"/>
    <m/>
    <n v="2044"/>
    <x v="460"/>
    <s v="H"/>
    <n v="13.596734305430379"/>
    <n v="0.2"/>
    <m/>
    <n v="2.719346861086076"/>
    <s v=""/>
    <n v="0"/>
    <n v="0"/>
  </r>
  <r>
    <n v="98421"/>
    <n v="3"/>
    <m/>
    <n v="54925"/>
    <x v="1061"/>
    <s v="UN"/>
    <n v="0.87470000000000003"/>
    <n v="1"/>
    <m/>
    <n v="0.87470000000000003"/>
    <s v=""/>
    <n v="0"/>
    <n v="0"/>
  </r>
  <r>
    <n v="98423"/>
    <n v="0"/>
    <s v="SUPORTE CURTO PARA LUMINÁRIA 100X38MM GE"/>
    <m/>
    <x v="0"/>
    <m/>
    <s v=""/>
    <m/>
    <s v="UN"/>
    <s v=""/>
    <n v="9.0630126128899668"/>
    <s v=""/>
    <s v=""/>
  </r>
  <r>
    <n v="98423"/>
    <n v="1"/>
    <m/>
    <n v="2044"/>
    <x v="460"/>
    <s v="H"/>
    <n v="13.596734305430379"/>
    <n v="0.25"/>
    <m/>
    <n v="3.3991835763575948"/>
    <s v=""/>
    <n v="0"/>
    <n v="0"/>
  </r>
  <r>
    <n v="98423"/>
    <n v="2"/>
    <m/>
    <n v="2041"/>
    <x v="454"/>
    <s v="H"/>
    <n v="18.820516146129485"/>
    <n v="0.25"/>
    <m/>
    <n v="4.7051290365323712"/>
    <s v=""/>
    <n v="0"/>
    <n v="0"/>
  </r>
  <r>
    <n v="98423"/>
    <n v="3"/>
    <m/>
    <n v="54927"/>
    <x v="1062"/>
    <s v="UN"/>
    <n v="0.9587"/>
    <n v="1"/>
    <m/>
    <n v="0.9587"/>
    <s v=""/>
    <n v="0"/>
    <n v="0"/>
  </r>
  <r>
    <n v="98424"/>
    <n v="0"/>
    <s v="SUPORTE LONGO PARA LUMINÁRIA 165X38MM GE"/>
    <m/>
    <x v="0"/>
    <m/>
    <s v=""/>
    <m/>
    <s v="UN"/>
    <s v=""/>
    <n v="9.2122126128899673"/>
    <s v=""/>
    <s v=""/>
  </r>
  <r>
    <n v="98424"/>
    <n v="1"/>
    <m/>
    <n v="2044"/>
    <x v="460"/>
    <s v="H"/>
    <n v="13.596734305430379"/>
    <n v="0.25"/>
    <m/>
    <n v="3.3991835763575948"/>
    <s v=""/>
    <n v="0"/>
    <n v="0"/>
  </r>
  <r>
    <n v="98424"/>
    <n v="2"/>
    <m/>
    <n v="54928"/>
    <x v="1063"/>
    <s v="UN"/>
    <n v="1.1079000000000001"/>
    <n v="1"/>
    <m/>
    <n v="1.1079000000000001"/>
    <s v=""/>
    <n v="0"/>
    <n v="0"/>
  </r>
  <r>
    <n v="98424"/>
    <n v="3"/>
    <m/>
    <n v="2041"/>
    <x v="454"/>
    <s v="H"/>
    <n v="18.820516146129485"/>
    <n v="0.25"/>
    <m/>
    <n v="4.7051290365323712"/>
    <s v=""/>
    <n v="0"/>
    <n v="0"/>
  </r>
  <r>
    <n v="98425"/>
    <n v="0"/>
    <s v="EMENDA INTERNA P/ PERFILADO 38X38 &quot;1&quot; GE"/>
    <m/>
    <x v="0"/>
    <m/>
    <s v=""/>
    <m/>
    <s v="UN"/>
    <s v=""/>
    <n v="7.3878500903119733"/>
    <s v=""/>
    <s v=""/>
  </r>
  <r>
    <n v="98425"/>
    <n v="1"/>
    <m/>
    <n v="2041"/>
    <x v="454"/>
    <s v="H"/>
    <n v="18.820516146129485"/>
    <n v="0.2"/>
    <m/>
    <n v="3.7641032292258974"/>
    <s v=""/>
    <n v="0"/>
    <n v="0"/>
  </r>
  <r>
    <n v="98425"/>
    <n v="2"/>
    <m/>
    <n v="54930"/>
    <x v="1064"/>
    <s v="UN"/>
    <n v="0.90439999999999998"/>
    <n v="1"/>
    <m/>
    <n v="0.90439999999999998"/>
    <s v=""/>
    <n v="0"/>
    <n v="0"/>
  </r>
  <r>
    <n v="98425"/>
    <n v="3"/>
    <m/>
    <n v="2044"/>
    <x v="460"/>
    <s v="H"/>
    <n v="13.596734305430379"/>
    <n v="0.2"/>
    <m/>
    <n v="2.719346861086076"/>
    <s v=""/>
    <n v="0"/>
    <n v="0"/>
  </r>
  <r>
    <n v="98427"/>
    <n v="0"/>
    <s v="EMENDA INTERNA P/ PEFILADO 38X38 &quot;T&quot; GE"/>
    <m/>
    <x v="0"/>
    <m/>
    <s v=""/>
    <m/>
    <s v="UN"/>
    <s v=""/>
    <n v="11.769475135467959"/>
    <s v=""/>
    <s v=""/>
  </r>
  <r>
    <n v="98427"/>
    <n v="1"/>
    <m/>
    <n v="2041"/>
    <x v="454"/>
    <s v="H"/>
    <n v="18.820516146129485"/>
    <n v="0.3"/>
    <m/>
    <n v="5.6461548438388451"/>
    <s v=""/>
    <n v="0"/>
    <n v="0"/>
  </r>
  <r>
    <n v="98427"/>
    <n v="2"/>
    <m/>
    <n v="2044"/>
    <x v="460"/>
    <s v="H"/>
    <n v="13.596734305430379"/>
    <n v="0.3"/>
    <m/>
    <n v="4.0790202916291136"/>
    <s v=""/>
    <n v="0"/>
    <n v="0"/>
  </r>
  <r>
    <n v="98427"/>
    <n v="3"/>
    <m/>
    <n v="54932"/>
    <x v="1065"/>
    <s v="UN"/>
    <n v="2.0442999999999998"/>
    <n v="1"/>
    <m/>
    <n v="2.0442999999999998"/>
    <s v=""/>
    <n v="0"/>
    <n v="0"/>
  </r>
  <r>
    <n v="98436"/>
    <n v="0"/>
    <s v="CAIXA DE DERIVAÇÃO P/ PERFILADO 38X38 TP &quot;C&quot; GE - CHAPA 14"/>
    <m/>
    <x v="0"/>
    <m/>
    <s v=""/>
    <m/>
    <s v="UN"/>
    <s v=""/>
    <n v="17.516612612889965"/>
    <s v=""/>
    <s v=""/>
  </r>
  <r>
    <n v="98436"/>
    <n v="1"/>
    <m/>
    <n v="2041"/>
    <x v="454"/>
    <s v="H"/>
    <n v="18.820516146129485"/>
    <n v="0.25"/>
    <m/>
    <n v="4.7051290365323712"/>
    <s v=""/>
    <n v="0"/>
    <n v="0"/>
  </r>
  <r>
    <n v="98436"/>
    <n v="2"/>
    <m/>
    <n v="2044"/>
    <x v="460"/>
    <s v="H"/>
    <n v="13.596734305430379"/>
    <n v="0.25"/>
    <m/>
    <n v="3.3991835763575948"/>
    <s v=""/>
    <n v="0"/>
    <n v="0"/>
  </r>
  <r>
    <n v="98436"/>
    <n v="3"/>
    <m/>
    <n v="54941"/>
    <x v="1066"/>
    <s v="UN"/>
    <n v="9.4123000000000001"/>
    <n v="1"/>
    <m/>
    <n v="9.4123000000000001"/>
    <s v=""/>
    <n v="0"/>
    <n v="0"/>
  </r>
  <r>
    <n v="98437"/>
    <n v="0"/>
    <s v="CAIXA DE DERIVAÇÃO P/ PERFILADO 38X38 TP &quot;L&quot; GE - CHAPA 14"/>
    <m/>
    <x v="0"/>
    <m/>
    <s v=""/>
    <m/>
    <s v="UN"/>
    <s v=""/>
    <n v="17.269112612889966"/>
    <s v=""/>
    <s v=""/>
  </r>
  <r>
    <n v="98437"/>
    <n v="1"/>
    <m/>
    <n v="2044"/>
    <x v="460"/>
    <s v="H"/>
    <n v="13.596734305430379"/>
    <n v="0.25"/>
    <m/>
    <n v="3.3991835763575948"/>
    <s v=""/>
    <n v="0"/>
    <n v="0"/>
  </r>
  <r>
    <n v="98437"/>
    <n v="2"/>
    <m/>
    <n v="2041"/>
    <x v="454"/>
    <s v="H"/>
    <n v="18.820516146129485"/>
    <n v="0.25"/>
    <m/>
    <n v="4.7051290365323712"/>
    <s v=""/>
    <n v="0"/>
    <n v="0"/>
  </r>
  <r>
    <n v="98437"/>
    <n v="3"/>
    <m/>
    <n v="54942"/>
    <x v="1067"/>
    <s v="UN"/>
    <n v="9.1647999999999996"/>
    <n v="1"/>
    <m/>
    <n v="9.1647999999999996"/>
    <s v=""/>
    <n v="0"/>
    <n v="0"/>
  </r>
  <r>
    <n v="98440"/>
    <n v="0"/>
    <s v="CAIXA DE DERIVAÇÃO P/ PERFILADO 38X76 TP &quot;E&quot; GE - CHAPA 14"/>
    <m/>
    <x v="0"/>
    <m/>
    <s v=""/>
    <m/>
    <s v="UN"/>
    <s v=""/>
    <n v="23.564312612889964"/>
    <s v=""/>
    <s v=""/>
  </r>
  <r>
    <n v="98440"/>
    <n v="1"/>
    <m/>
    <n v="2044"/>
    <x v="460"/>
    <s v="H"/>
    <n v="13.596734305430379"/>
    <n v="0.25"/>
    <m/>
    <n v="3.3991835763575948"/>
    <s v=""/>
    <n v="0"/>
    <n v="0"/>
  </r>
  <r>
    <n v="98440"/>
    <n v="2"/>
    <m/>
    <n v="54944"/>
    <x v="1068"/>
    <s v="UN"/>
    <n v="15.46"/>
    <n v="1"/>
    <m/>
    <n v="15.46"/>
    <s v=""/>
    <n v="0"/>
    <n v="0"/>
  </r>
  <r>
    <n v="98440"/>
    <n v="3"/>
    <m/>
    <n v="2041"/>
    <x v="454"/>
    <s v="H"/>
    <n v="18.820516146129485"/>
    <n v="0.25"/>
    <m/>
    <n v="4.7051290365323712"/>
    <s v=""/>
    <n v="0"/>
    <n v="0"/>
  </r>
  <r>
    <n v="98441"/>
    <n v="0"/>
    <s v="CAIXA DE DERIVAÇÃO P/ PERFILADO 38X76 TP &quot;C&quot; GE - CHAPA 14"/>
    <m/>
    <x v="0"/>
    <m/>
    <s v=""/>
    <m/>
    <s v="UN"/>
    <s v=""/>
    <n v="23.20117513546796"/>
    <s v=""/>
    <s v=""/>
  </r>
  <r>
    <n v="98441"/>
    <n v="1"/>
    <m/>
    <n v="2044"/>
    <x v="460"/>
    <s v="H"/>
    <n v="13.596734305430379"/>
    <n v="0.3"/>
    <m/>
    <n v="4.0790202916291136"/>
    <s v=""/>
    <n v="0"/>
    <n v="0"/>
  </r>
  <r>
    <n v="98441"/>
    <n v="2"/>
    <m/>
    <n v="2041"/>
    <x v="454"/>
    <s v="H"/>
    <n v="18.820516146129485"/>
    <n v="0.3"/>
    <m/>
    <n v="5.6461548438388451"/>
    <s v=""/>
    <n v="0"/>
    <n v="0"/>
  </r>
  <r>
    <n v="98441"/>
    <n v="3"/>
    <m/>
    <n v="54945"/>
    <x v="1069"/>
    <s v="UN"/>
    <n v="13.476000000000001"/>
    <n v="1"/>
    <m/>
    <n v="13.476000000000001"/>
    <s v=""/>
    <n v="0"/>
    <n v="0"/>
  </r>
  <r>
    <n v="98442"/>
    <n v="0"/>
    <s v="CAIXA DE DERIVAÇÃO P/ PERFILADO 38X76 TP &quot;L&quot; GE - CHAPA 14"/>
    <m/>
    <x v="0"/>
    <m/>
    <s v=""/>
    <m/>
    <s v="UN"/>
    <s v=""/>
    <n v="23.210675135467959"/>
    <s v=""/>
    <s v=""/>
  </r>
  <r>
    <n v="98442"/>
    <n v="1"/>
    <m/>
    <n v="2041"/>
    <x v="454"/>
    <s v="H"/>
    <n v="18.820516146129485"/>
    <n v="0.3"/>
    <m/>
    <n v="5.6461548438388451"/>
    <s v=""/>
    <n v="0"/>
    <n v="0"/>
  </r>
  <r>
    <n v="98442"/>
    <n v="2"/>
    <m/>
    <n v="54946"/>
    <x v="1070"/>
    <s v="UN"/>
    <n v="13.4855"/>
    <n v="1"/>
    <m/>
    <n v="13.4855"/>
    <s v=""/>
    <n v="0"/>
    <n v="0"/>
  </r>
  <r>
    <n v="98442"/>
    <n v="3"/>
    <m/>
    <n v="2044"/>
    <x v="460"/>
    <s v="H"/>
    <n v="13.596734305430379"/>
    <n v="0.3"/>
    <m/>
    <n v="4.0790202916291136"/>
    <s v=""/>
    <n v="0"/>
    <n v="0"/>
  </r>
  <r>
    <n v="98443"/>
    <n v="0"/>
    <s v="CAIXA DE DERIVAÇÃO P/ PERFILADO 38X76 TP &quot;T&quot; GE - CHAPA 14"/>
    <m/>
    <x v="0"/>
    <m/>
    <s v=""/>
    <m/>
    <s v="UN"/>
    <s v=""/>
    <n v="28.021600180623949"/>
    <s v=""/>
    <s v=""/>
  </r>
  <r>
    <n v="98443"/>
    <n v="1"/>
    <m/>
    <n v="2041"/>
    <x v="454"/>
    <s v="H"/>
    <n v="18.820516146129485"/>
    <n v="0.4"/>
    <m/>
    <n v="7.5282064584517947"/>
    <s v=""/>
    <n v="0"/>
    <n v="0"/>
  </r>
  <r>
    <n v="98443"/>
    <n v="2"/>
    <m/>
    <n v="54949"/>
    <x v="1071"/>
    <s v="UN"/>
    <n v="15.0547"/>
    <n v="1"/>
    <m/>
    <n v="15.0547"/>
    <s v=""/>
    <n v="0"/>
    <n v="0"/>
  </r>
  <r>
    <n v="98443"/>
    <n v="3"/>
    <m/>
    <n v="2044"/>
    <x v="460"/>
    <s v="H"/>
    <n v="13.596734305430379"/>
    <n v="0.4"/>
    <m/>
    <n v="5.4386937221721521"/>
    <s v=""/>
    <n v="0"/>
    <n v="0"/>
  </r>
  <r>
    <n v="98445"/>
    <n v="0"/>
    <s v="CAIXA EM ALUMÍNIO P/ TOMADA FIXAÇÃO EM PERFILADO"/>
    <m/>
    <x v="0"/>
    <m/>
    <s v=""/>
    <m/>
    <s v="UN"/>
    <s v=""/>
    <n v="27.727400361247895"/>
    <s v=""/>
    <s v=""/>
  </r>
  <r>
    <n v="98445"/>
    <n v="1"/>
    <m/>
    <n v="2041"/>
    <x v="454"/>
    <s v="H"/>
    <n v="18.820516146129485"/>
    <n v="0.8"/>
    <m/>
    <n v="15.056412916903589"/>
    <s v=""/>
    <n v="0"/>
    <n v="0"/>
  </r>
  <r>
    <n v="98445"/>
    <n v="2"/>
    <m/>
    <n v="54950"/>
    <x v="1072"/>
    <s v="UN"/>
    <n v="1.7936000000000001"/>
    <n v="1"/>
    <m/>
    <n v="1.7936000000000001"/>
    <s v=""/>
    <n v="0"/>
    <n v="0"/>
  </r>
  <r>
    <n v="98445"/>
    <n v="3"/>
    <m/>
    <n v="2044"/>
    <x v="460"/>
    <s v="H"/>
    <n v="13.596734305430379"/>
    <n v="0.8"/>
    <m/>
    <n v="10.877387444344304"/>
    <s v=""/>
    <n v="0"/>
    <n v="0"/>
  </r>
  <r>
    <n v="98457"/>
    <n v="0"/>
    <s v="SAÍDA PARA ELETRODUTO EM PERFILADO 3/4&quot; GE"/>
    <m/>
    <x v="0"/>
    <m/>
    <s v=""/>
    <m/>
    <s v="UN"/>
    <s v=""/>
    <n v="4.3489250451559869"/>
    <s v=""/>
    <s v=""/>
  </r>
  <r>
    <n v="98457"/>
    <n v="1"/>
    <m/>
    <n v="2041"/>
    <x v="454"/>
    <s v="H"/>
    <n v="18.820516146129485"/>
    <n v="0.1"/>
    <m/>
    <n v="1.8820516146129487"/>
    <s v=""/>
    <n v="0"/>
    <n v="0"/>
  </r>
  <r>
    <n v="98457"/>
    <n v="2"/>
    <m/>
    <n v="2044"/>
    <x v="460"/>
    <s v="H"/>
    <n v="13.596734305430379"/>
    <n v="0.1"/>
    <m/>
    <n v="1.359673430543038"/>
    <s v=""/>
    <n v="0"/>
    <n v="0"/>
  </r>
  <r>
    <n v="98457"/>
    <n v="3"/>
    <m/>
    <n v="54965"/>
    <x v="1073"/>
    <s v="UN"/>
    <n v="1.1072"/>
    <n v="1"/>
    <m/>
    <n v="1.1072"/>
    <s v=""/>
    <n v="0"/>
    <n v="0"/>
  </r>
  <r>
    <n v="98462"/>
    <n v="0"/>
    <s v="VERGALHÃO DE AÇO C/ ROSCA TOTAL 5/16&quot; GE"/>
    <m/>
    <x v="0"/>
    <m/>
    <s v=""/>
    <m/>
    <s v="M"/>
    <s v=""/>
    <n v="28.627810361247896"/>
    <s v=""/>
    <s v=""/>
  </r>
  <r>
    <n v="98462"/>
    <n v="1"/>
    <m/>
    <n v="2044"/>
    <x v="460"/>
    <s v="H"/>
    <n v="13.596734305430379"/>
    <n v="0.8"/>
    <m/>
    <n v="10.877387444344304"/>
    <s v=""/>
    <n v="0"/>
    <n v="0"/>
  </r>
  <r>
    <n v="98462"/>
    <n v="2"/>
    <m/>
    <n v="2041"/>
    <x v="454"/>
    <s v="H"/>
    <n v="18.820516146129485"/>
    <n v="0.8"/>
    <m/>
    <n v="15.056412916903589"/>
    <s v=""/>
    <n v="0"/>
    <n v="0"/>
  </r>
  <r>
    <n v="98462"/>
    <n v="3"/>
    <m/>
    <n v="54952"/>
    <x v="1074"/>
    <s v="M"/>
    <n v="2.4491000000000001"/>
    <n v="1.1000000000000001"/>
    <m/>
    <n v="2.6940100000000005"/>
    <s v=""/>
    <n v="0"/>
    <n v="0"/>
  </r>
  <r>
    <n v="98510"/>
    <n v="0"/>
    <s v="REATOR PARA LÂMPADA VAPOR METÁLICO - 70W/ 220V"/>
    <m/>
    <x v="0"/>
    <m/>
    <s v=""/>
    <m/>
    <s v="UN"/>
    <s v=""/>
    <n v="79.682550451559877"/>
    <s v=""/>
    <s v=""/>
  </r>
  <r>
    <n v="98510"/>
    <n v="1"/>
    <m/>
    <n v="2044"/>
    <x v="460"/>
    <s v="H"/>
    <n v="13.596734305430379"/>
    <n v="1"/>
    <m/>
    <n v="13.596734305430379"/>
    <s v=""/>
    <n v="0"/>
    <n v="0"/>
  </r>
  <r>
    <n v="98510"/>
    <n v="2"/>
    <m/>
    <n v="2041"/>
    <x v="454"/>
    <s v="H"/>
    <n v="18.820516146129485"/>
    <n v="1"/>
    <m/>
    <n v="18.820516146129485"/>
    <s v=""/>
    <n v="0"/>
    <n v="0"/>
  </r>
  <r>
    <n v="98510"/>
    <n v="3"/>
    <m/>
    <n v="56061"/>
    <x v="1075"/>
    <s v="UN"/>
    <n v="47.265300000000003"/>
    <n v="1"/>
    <m/>
    <n v="47.265300000000003"/>
    <s v=""/>
    <n v="0"/>
    <n v="0"/>
  </r>
  <r>
    <n v="98512"/>
    <n v="0"/>
    <s v="REATOR PARA LÂMPADA VAPOR METÁLICO - 150W/ 220V"/>
    <m/>
    <x v="0"/>
    <m/>
    <s v=""/>
    <m/>
    <s v="UN"/>
    <s v=""/>
    <n v="86.80105045155986"/>
    <s v=""/>
    <s v=""/>
  </r>
  <r>
    <n v="98512"/>
    <n v="1"/>
    <m/>
    <n v="56062"/>
    <x v="1076"/>
    <s v="UN"/>
    <n v="54.383800000000001"/>
    <n v="1"/>
    <m/>
    <n v="54.383800000000001"/>
    <s v=""/>
    <n v="0"/>
    <n v="0"/>
  </r>
  <r>
    <n v="98512"/>
    <n v="2"/>
    <m/>
    <n v="2044"/>
    <x v="460"/>
    <s v="H"/>
    <n v="13.596734305430379"/>
    <n v="1"/>
    <m/>
    <n v="13.596734305430379"/>
    <s v=""/>
    <n v="0"/>
    <n v="0"/>
  </r>
  <r>
    <n v="98512"/>
    <n v="3"/>
    <m/>
    <n v="2041"/>
    <x v="454"/>
    <s v="H"/>
    <n v="18.820516146129485"/>
    <n v="1"/>
    <m/>
    <n v="18.820516146129485"/>
    <s v=""/>
    <n v="0"/>
    <n v="0"/>
  </r>
  <r>
    <n v="98513"/>
    <n v="0"/>
    <s v="REATOR DE LÂMPADA VAPOR METÁLICO - 250W/ 220V"/>
    <m/>
    <x v="0"/>
    <m/>
    <s v=""/>
    <m/>
    <s v="UN"/>
    <s v=""/>
    <n v="88.662850451559876"/>
    <s v=""/>
    <s v=""/>
  </r>
  <r>
    <n v="98513"/>
    <n v="1"/>
    <m/>
    <n v="2041"/>
    <x v="454"/>
    <s v="H"/>
    <n v="18.820516146129485"/>
    <n v="1"/>
    <m/>
    <n v="18.820516146129485"/>
    <s v=""/>
    <n v="0"/>
    <n v="0"/>
  </r>
  <r>
    <n v="98513"/>
    <n v="2"/>
    <m/>
    <n v="2044"/>
    <x v="460"/>
    <s v="H"/>
    <n v="13.596734305430379"/>
    <n v="1"/>
    <m/>
    <n v="13.596734305430379"/>
    <s v=""/>
    <n v="0"/>
    <n v="0"/>
  </r>
  <r>
    <n v="98513"/>
    <n v="3"/>
    <m/>
    <n v="56063"/>
    <x v="1077"/>
    <s v="UN"/>
    <n v="56.245600000000003"/>
    <n v="1"/>
    <m/>
    <n v="56.245600000000003"/>
    <s v=""/>
    <n v="0"/>
    <n v="0"/>
  </r>
  <r>
    <n v="98514"/>
    <n v="0"/>
    <s v="REATOR PARA LÂMPADA VAPOR METÁLICO - 400W/ 220V"/>
    <m/>
    <x v="0"/>
    <m/>
    <s v=""/>
    <m/>
    <s v="UN"/>
    <s v=""/>
    <n v="95.920250451559866"/>
    <s v=""/>
    <s v=""/>
  </r>
  <r>
    <n v="98514"/>
    <n v="1"/>
    <m/>
    <n v="2041"/>
    <x v="454"/>
    <s v="H"/>
    <n v="18.820516146129485"/>
    <n v="1"/>
    <m/>
    <n v="18.820516146129485"/>
    <s v=""/>
    <n v="0"/>
    <n v="0"/>
  </r>
  <r>
    <n v="98514"/>
    <n v="2"/>
    <m/>
    <n v="2044"/>
    <x v="460"/>
    <s v="H"/>
    <n v="13.596734305430379"/>
    <n v="1"/>
    <m/>
    <n v="13.596734305430379"/>
    <s v=""/>
    <n v="0"/>
    <n v="0"/>
  </r>
  <r>
    <n v="98514"/>
    <n v="3"/>
    <m/>
    <n v="56064"/>
    <x v="1078"/>
    <s v="UN"/>
    <n v="63.503"/>
    <n v="1"/>
    <m/>
    <n v="63.503"/>
    <s v=""/>
    <n v="0"/>
    <n v="0"/>
  </r>
  <r>
    <n v="98526"/>
    <n v="0"/>
    <s v="REATOR ELETRÔNICO AFP 127V P/ LÂMPADA FLUORESCENTE - 1 X 14W"/>
    <m/>
    <x v="0"/>
    <m/>
    <s v=""/>
    <m/>
    <s v="UN"/>
    <s v=""/>
    <n v="67.724350451559872"/>
    <s v=""/>
    <s v=""/>
  </r>
  <r>
    <n v="98526"/>
    <n v="1"/>
    <m/>
    <n v="2044"/>
    <x v="460"/>
    <s v="H"/>
    <n v="13.596734305430379"/>
    <n v="1"/>
    <m/>
    <n v="13.596734305430379"/>
    <s v=""/>
    <n v="0"/>
    <n v="0"/>
  </r>
  <r>
    <n v="98526"/>
    <n v="2"/>
    <m/>
    <n v="56077"/>
    <x v="785"/>
    <s v="UN"/>
    <n v="35.307099999999998"/>
    <n v="1"/>
    <m/>
    <n v="35.307099999999998"/>
    <s v=""/>
    <n v="0"/>
    <n v="0"/>
  </r>
  <r>
    <n v="98526"/>
    <n v="3"/>
    <m/>
    <n v="2041"/>
    <x v="454"/>
    <s v="H"/>
    <n v="18.820516146129485"/>
    <n v="1"/>
    <m/>
    <n v="18.820516146129485"/>
    <s v=""/>
    <n v="0"/>
    <n v="0"/>
  </r>
  <r>
    <n v="98527"/>
    <n v="0"/>
    <s v="REATOR ELETRÔNICO AFP 127V P/ LÂMPADA FLUORESCENTE - 1 X 28W"/>
    <m/>
    <x v="0"/>
    <m/>
    <s v=""/>
    <m/>
    <s v="UN"/>
    <s v=""/>
    <n v="68.570250451559872"/>
    <s v=""/>
    <s v=""/>
  </r>
  <r>
    <n v="98527"/>
    <n v="1"/>
    <m/>
    <n v="2044"/>
    <x v="460"/>
    <s v="H"/>
    <n v="13.596734305430379"/>
    <n v="1"/>
    <m/>
    <n v="13.596734305430379"/>
    <s v=""/>
    <n v="0"/>
    <n v="0"/>
  </r>
  <r>
    <n v="98527"/>
    <n v="2"/>
    <m/>
    <n v="56078"/>
    <x v="798"/>
    <s v="UN"/>
    <n v="36.152999999999999"/>
    <n v="1"/>
    <m/>
    <n v="36.152999999999999"/>
    <s v=""/>
    <n v="0"/>
    <n v="0"/>
  </r>
  <r>
    <n v="98527"/>
    <n v="3"/>
    <m/>
    <n v="2041"/>
    <x v="454"/>
    <s v="H"/>
    <n v="18.820516146129485"/>
    <n v="1"/>
    <m/>
    <n v="18.820516146129485"/>
    <s v=""/>
    <n v="0"/>
    <n v="0"/>
  </r>
  <r>
    <n v="98528"/>
    <n v="0"/>
    <s v="REATOR ELETRÔNICO AFP 127V P/ LÂMPADA FLUORESCENTE - 2 X 14W"/>
    <m/>
    <x v="0"/>
    <m/>
    <s v=""/>
    <m/>
    <s v="UN"/>
    <s v=""/>
    <n v="83.661675677339787"/>
    <s v=""/>
    <s v=""/>
  </r>
  <r>
    <n v="98528"/>
    <n v="1"/>
    <m/>
    <n v="2041"/>
    <x v="454"/>
    <s v="H"/>
    <n v="18.820516146129485"/>
    <n v="1.5"/>
    <m/>
    <n v="28.230774219194227"/>
    <s v=""/>
    <n v="0"/>
    <n v="0"/>
  </r>
  <r>
    <n v="98528"/>
    <n v="2"/>
    <m/>
    <n v="56079"/>
    <x v="786"/>
    <s v="UN"/>
    <n v="35.035800000000002"/>
    <n v="1"/>
    <m/>
    <n v="35.035800000000002"/>
    <s v=""/>
    <n v="0"/>
    <n v="0"/>
  </r>
  <r>
    <n v="98528"/>
    <n v="3"/>
    <m/>
    <n v="2044"/>
    <x v="460"/>
    <s v="H"/>
    <n v="13.596734305430379"/>
    <n v="1.5"/>
    <m/>
    <n v="20.395101458145568"/>
    <s v=""/>
    <n v="0"/>
    <n v="0"/>
  </r>
  <r>
    <n v="98529"/>
    <n v="0"/>
    <s v="REATOR ELETRÔNICO AFP 127V P/ LÂMPADA FLUORESCENTE - 2 X 28W"/>
    <m/>
    <x v="0"/>
    <m/>
    <s v=""/>
    <m/>
    <s v="UN"/>
    <s v=""/>
    <n v="88.097775677339797"/>
    <s v=""/>
    <s v=""/>
  </r>
  <r>
    <n v="98529"/>
    <n v="1"/>
    <m/>
    <n v="2041"/>
    <x v="454"/>
    <s v="H"/>
    <n v="18.820516146129485"/>
    <n v="1.5"/>
    <m/>
    <n v="28.230774219194227"/>
    <s v=""/>
    <n v="0"/>
    <n v="0"/>
  </r>
  <r>
    <n v="98529"/>
    <n v="2"/>
    <m/>
    <n v="56080"/>
    <x v="801"/>
    <s v="UN"/>
    <n v="39.471899999999998"/>
    <n v="1"/>
    <m/>
    <n v="39.471899999999998"/>
    <s v=""/>
    <n v="0"/>
    <n v="0"/>
  </r>
  <r>
    <n v="98529"/>
    <n v="3"/>
    <m/>
    <n v="2044"/>
    <x v="460"/>
    <s v="H"/>
    <n v="13.596734305430379"/>
    <n v="1.5"/>
    <m/>
    <n v="20.395101458145568"/>
    <s v=""/>
    <n v="0"/>
    <n v="0"/>
  </r>
  <r>
    <n v="98530"/>
    <n v="0"/>
    <s v="REATOR ELETRÔNICO FLUORESCENTE SIMPLES AFP - 1X16W - 127/220V"/>
    <m/>
    <x v="0"/>
    <m/>
    <s v=""/>
    <m/>
    <s v="UN"/>
    <s v=""/>
    <n v="48.185650451559866"/>
    <s v=""/>
    <s v=""/>
  </r>
  <r>
    <n v="98530"/>
    <n v="1"/>
    <m/>
    <n v="56065"/>
    <x v="790"/>
    <s v="UN"/>
    <n v="15.7684"/>
    <n v="1"/>
    <m/>
    <n v="15.7684"/>
    <s v=""/>
    <n v="0"/>
    <n v="0"/>
  </r>
  <r>
    <n v="98530"/>
    <n v="2"/>
    <m/>
    <n v="2041"/>
    <x v="454"/>
    <s v="H"/>
    <n v="18.820516146129485"/>
    <n v="1"/>
    <m/>
    <n v="18.820516146129485"/>
    <s v=""/>
    <n v="0"/>
    <n v="0"/>
  </r>
  <r>
    <n v="98530"/>
    <n v="3"/>
    <m/>
    <n v="2044"/>
    <x v="460"/>
    <s v="H"/>
    <n v="13.596734305430379"/>
    <n v="1"/>
    <m/>
    <n v="13.596734305430379"/>
    <s v=""/>
    <n v="0"/>
    <n v="0"/>
  </r>
  <r>
    <n v="98531"/>
    <n v="0"/>
    <s v="REATOR ELETRÔNICO FLUORESCENTE SIMPLES AFP - 1X32W - 127/220V"/>
    <m/>
    <x v="0"/>
    <m/>
    <s v=""/>
    <m/>
    <s v="UN"/>
    <s v=""/>
    <n v="46.308650451559863"/>
    <s v=""/>
    <s v=""/>
  </r>
  <r>
    <n v="98531"/>
    <n v="1"/>
    <m/>
    <n v="2044"/>
    <x v="460"/>
    <s v="H"/>
    <n v="13.596734305430379"/>
    <n v="1"/>
    <m/>
    <n v="13.596734305430379"/>
    <s v=""/>
    <n v="0"/>
    <n v="0"/>
  </r>
  <r>
    <n v="98531"/>
    <n v="2"/>
    <m/>
    <n v="56066"/>
    <x v="793"/>
    <s v="UN"/>
    <n v="13.891400000000001"/>
    <n v="1"/>
    <m/>
    <n v="13.891400000000001"/>
    <s v=""/>
    <n v="0"/>
    <n v="0"/>
  </r>
  <r>
    <n v="98531"/>
    <n v="3"/>
    <m/>
    <n v="2041"/>
    <x v="454"/>
    <s v="H"/>
    <n v="18.820516146129485"/>
    <n v="1"/>
    <m/>
    <n v="18.820516146129485"/>
    <s v=""/>
    <n v="0"/>
    <n v="0"/>
  </r>
  <r>
    <n v="98532"/>
    <n v="0"/>
    <s v="REATOR ELETRÔNICO FLUORESCENTE DUPLO AFP - 2X16W - 127/220V"/>
    <m/>
    <x v="0"/>
    <m/>
    <s v=""/>
    <m/>
    <s v="UN"/>
    <s v=""/>
    <n v="64.618775677339798"/>
    <s v=""/>
    <s v=""/>
  </r>
  <r>
    <n v="98532"/>
    <n v="1"/>
    <m/>
    <n v="2041"/>
    <x v="454"/>
    <s v="H"/>
    <n v="18.820516146129485"/>
    <n v="1.5"/>
    <m/>
    <n v="28.230774219194227"/>
    <s v=""/>
    <n v="0"/>
    <n v="0"/>
  </r>
  <r>
    <n v="98532"/>
    <n v="2"/>
    <m/>
    <n v="56067"/>
    <x v="791"/>
    <s v="UN"/>
    <n v="15.992900000000001"/>
    <n v="1"/>
    <m/>
    <n v="15.992900000000001"/>
    <s v=""/>
    <n v="0"/>
    <n v="0"/>
  </r>
  <r>
    <n v="98532"/>
    <n v="3"/>
    <m/>
    <n v="2044"/>
    <x v="460"/>
    <s v="H"/>
    <n v="13.596734305430379"/>
    <n v="1.5"/>
    <m/>
    <n v="20.395101458145568"/>
    <s v=""/>
    <n v="0"/>
    <n v="0"/>
  </r>
  <r>
    <n v="98533"/>
    <n v="0"/>
    <s v="REATOR ELETRÔNICO FLUORESCENTE DUPLO AFP - 2X32W - 127/220V"/>
    <m/>
    <x v="0"/>
    <m/>
    <s v=""/>
    <m/>
    <s v="UN"/>
    <s v=""/>
    <n v="64.272175677339789"/>
    <s v=""/>
    <s v=""/>
  </r>
  <r>
    <n v="98533"/>
    <n v="1"/>
    <m/>
    <n v="2041"/>
    <x v="454"/>
    <s v="H"/>
    <n v="18.820516146129485"/>
    <n v="1.5"/>
    <m/>
    <n v="28.230774219194227"/>
    <s v=""/>
    <n v="0"/>
    <n v="0"/>
  </r>
  <r>
    <n v="98533"/>
    <n v="2"/>
    <m/>
    <n v="56068"/>
    <x v="795"/>
    <s v="UN"/>
    <n v="15.6463"/>
    <n v="1"/>
    <m/>
    <n v="15.6463"/>
    <s v=""/>
    <n v="0"/>
    <n v="0"/>
  </r>
  <r>
    <n v="98533"/>
    <n v="3"/>
    <m/>
    <n v="2044"/>
    <x v="460"/>
    <s v="H"/>
    <n v="13.596734305430379"/>
    <n v="1.5"/>
    <m/>
    <n v="20.395101458145568"/>
    <s v=""/>
    <n v="0"/>
    <n v="0"/>
  </r>
  <r>
    <n v="98540"/>
    <n v="0"/>
    <s v="REATOR ELETRÔNICO FLUORESCENTE SIMPLES AFP 1X54W - 220V"/>
    <m/>
    <x v="0"/>
    <m/>
    <s v=""/>
    <m/>
    <s v="UN"/>
    <s v=""/>
    <n v="105.27655045155987"/>
    <s v=""/>
    <s v=""/>
  </r>
  <r>
    <n v="98540"/>
    <n v="1"/>
    <m/>
    <n v="56075"/>
    <x v="805"/>
    <s v="UN"/>
    <n v="72.859300000000005"/>
    <n v="1"/>
    <m/>
    <n v="72.859300000000005"/>
    <s v=""/>
    <n v="0"/>
    <n v="0"/>
  </r>
  <r>
    <n v="98540"/>
    <n v="2"/>
    <m/>
    <n v="2041"/>
    <x v="454"/>
    <s v="H"/>
    <n v="18.820516146129485"/>
    <n v="1"/>
    <m/>
    <n v="18.820516146129485"/>
    <s v=""/>
    <n v="0"/>
    <n v="0"/>
  </r>
  <r>
    <n v="98540"/>
    <n v="3"/>
    <m/>
    <n v="2044"/>
    <x v="460"/>
    <s v="H"/>
    <n v="13.596734305430379"/>
    <n v="1"/>
    <m/>
    <n v="13.596734305430379"/>
    <s v=""/>
    <n v="0"/>
    <n v="0"/>
  </r>
  <r>
    <n v="98541"/>
    <n v="0"/>
    <s v="REATOR ELETRÔNICO FLUORESCENTE DUPLO AFP 2X54W - 220V"/>
    <m/>
    <x v="0"/>
    <m/>
    <s v=""/>
    <m/>
    <s v="UN"/>
    <s v=""/>
    <n v="111.79725045155985"/>
    <s v=""/>
    <s v=""/>
  </r>
  <r>
    <n v="98541"/>
    <n v="1"/>
    <m/>
    <n v="2044"/>
    <x v="460"/>
    <s v="H"/>
    <n v="13.596734305430379"/>
    <n v="1"/>
    <m/>
    <n v="13.596734305430379"/>
    <s v=""/>
    <n v="0"/>
    <n v="0"/>
  </r>
  <r>
    <n v="98541"/>
    <n v="2"/>
    <m/>
    <n v="56076"/>
    <x v="806"/>
    <s v="UN"/>
    <n v="79.38"/>
    <n v="1"/>
    <m/>
    <n v="79.38"/>
    <s v=""/>
    <n v="0"/>
    <n v="0"/>
  </r>
  <r>
    <n v="98541"/>
    <n v="3"/>
    <m/>
    <n v="2041"/>
    <x v="454"/>
    <s v="H"/>
    <n v="18.820516146129485"/>
    <n v="1"/>
    <m/>
    <n v="18.820516146129485"/>
    <s v=""/>
    <n v="0"/>
    <n v="0"/>
  </r>
  <r>
    <n v="98560"/>
    <n v="0"/>
    <s v="LÂMPADA VAPOR METÁLICO - 70W"/>
    <m/>
    <x v="0"/>
    <m/>
    <s v=""/>
    <m/>
    <s v="UN"/>
    <s v=""/>
    <n v="133.70617513546796"/>
    <s v=""/>
    <s v=""/>
  </r>
  <r>
    <n v="98560"/>
    <n v="1"/>
    <m/>
    <n v="2041"/>
    <x v="454"/>
    <s v="H"/>
    <n v="18.820516146129485"/>
    <n v="0.3"/>
    <m/>
    <n v="5.6461548438388451"/>
    <s v=""/>
    <n v="0"/>
    <n v="0"/>
  </r>
  <r>
    <n v="98560"/>
    <n v="2"/>
    <m/>
    <n v="56480"/>
    <x v="1079"/>
    <s v="UN"/>
    <n v="123.98099999999999"/>
    <n v="1"/>
    <m/>
    <n v="123.98099999999999"/>
    <s v=""/>
    <n v="0"/>
    <n v="0"/>
  </r>
  <r>
    <n v="98560"/>
    <n v="3"/>
    <m/>
    <n v="2044"/>
    <x v="460"/>
    <s v="H"/>
    <n v="13.596734305430379"/>
    <n v="0.3"/>
    <m/>
    <n v="4.0790202916291136"/>
    <s v=""/>
    <n v="0"/>
    <n v="0"/>
  </r>
  <r>
    <n v="98561"/>
    <n v="0"/>
    <s v="LÂMPADA VAPOR METÁLICO - 150W"/>
    <m/>
    <x v="0"/>
    <m/>
    <s v=""/>
    <m/>
    <s v="UN"/>
    <s v=""/>
    <n v="174.52517513546798"/>
    <s v=""/>
    <s v=""/>
  </r>
  <r>
    <n v="98561"/>
    <n v="1"/>
    <m/>
    <n v="56481"/>
    <x v="1080"/>
    <s v="UN"/>
    <n v="164.8"/>
    <n v="1"/>
    <m/>
    <n v="164.8"/>
    <s v=""/>
    <n v="0"/>
    <n v="0"/>
  </r>
  <r>
    <n v="98561"/>
    <n v="2"/>
    <m/>
    <n v="2041"/>
    <x v="454"/>
    <s v="H"/>
    <n v="18.820516146129485"/>
    <n v="0.3"/>
    <m/>
    <n v="5.6461548438388451"/>
    <s v=""/>
    <n v="0"/>
    <n v="0"/>
  </r>
  <r>
    <n v="98561"/>
    <n v="3"/>
    <m/>
    <n v="2044"/>
    <x v="460"/>
    <s v="H"/>
    <n v="13.596734305430379"/>
    <n v="0.3"/>
    <m/>
    <n v="4.0790202916291136"/>
    <s v=""/>
    <n v="0"/>
    <n v="0"/>
  </r>
  <r>
    <n v="98562"/>
    <n v="0"/>
    <s v="LÂMPADA VAPOR METÁLICO - 250W"/>
    <m/>
    <x v="0"/>
    <m/>
    <s v=""/>
    <m/>
    <s v="UN"/>
    <s v=""/>
    <n v="51.52427513546796"/>
    <s v=""/>
    <s v=""/>
  </r>
  <r>
    <n v="98562"/>
    <n v="1"/>
    <m/>
    <n v="56482"/>
    <x v="1081"/>
    <s v="UN"/>
    <n v="41.799100000000003"/>
    <n v="1"/>
    <m/>
    <n v="41.799100000000003"/>
    <s v=""/>
    <n v="0"/>
    <n v="0"/>
  </r>
  <r>
    <n v="98562"/>
    <n v="2"/>
    <m/>
    <n v="2041"/>
    <x v="454"/>
    <s v="H"/>
    <n v="18.820516146129485"/>
    <n v="0.3"/>
    <m/>
    <n v="5.6461548438388451"/>
    <s v=""/>
    <n v="0"/>
    <n v="0"/>
  </r>
  <r>
    <n v="98562"/>
    <n v="3"/>
    <m/>
    <n v="2044"/>
    <x v="460"/>
    <s v="H"/>
    <n v="13.596734305430379"/>
    <n v="0.3"/>
    <m/>
    <n v="4.0790202916291136"/>
    <s v=""/>
    <n v="0"/>
    <n v="0"/>
  </r>
  <r>
    <n v="98563"/>
    <n v="0"/>
    <s v="LÂMPADA VAPOR METÁLICO - 400W"/>
    <m/>
    <x v="0"/>
    <m/>
    <s v=""/>
    <m/>
    <s v="UN"/>
    <s v=""/>
    <n v="55.898275135467955"/>
    <s v=""/>
    <s v=""/>
  </r>
  <r>
    <n v="98563"/>
    <n v="1"/>
    <m/>
    <n v="2044"/>
    <x v="460"/>
    <s v="H"/>
    <n v="13.596734305430379"/>
    <n v="0.3"/>
    <m/>
    <n v="4.0790202916291136"/>
    <s v=""/>
    <n v="0"/>
    <n v="0"/>
  </r>
  <r>
    <n v="98563"/>
    <n v="2"/>
    <m/>
    <n v="2041"/>
    <x v="454"/>
    <s v="H"/>
    <n v="18.820516146129485"/>
    <n v="0.3"/>
    <m/>
    <n v="5.6461548438388451"/>
    <s v=""/>
    <n v="0"/>
    <n v="0"/>
  </r>
  <r>
    <n v="98563"/>
    <n v="3"/>
    <m/>
    <n v="56483"/>
    <x v="1082"/>
    <s v="UN"/>
    <n v="46.173099999999998"/>
    <n v="1"/>
    <m/>
    <n v="46.173099999999998"/>
    <s v=""/>
    <n v="0"/>
    <n v="0"/>
  </r>
  <r>
    <n v="98570"/>
    <n v="0"/>
    <s v="LÂMPADA FLUORESCENTE COMPACTA 15W - 220V"/>
    <m/>
    <x v="0"/>
    <m/>
    <s v=""/>
    <m/>
    <s v="UN"/>
    <s v=""/>
    <n v="9.2644734305430383"/>
    <s v=""/>
    <s v=""/>
  </r>
  <r>
    <n v="98570"/>
    <n v="1"/>
    <m/>
    <n v="2044"/>
    <x v="460"/>
    <s v="H"/>
    <n v="13.596734305430379"/>
    <n v="0.1"/>
    <m/>
    <n v="1.359673430543038"/>
    <s v=""/>
    <n v="0"/>
    <n v="0"/>
  </r>
  <r>
    <n v="98570"/>
    <n v="2"/>
    <m/>
    <n v="56469"/>
    <x v="1083"/>
    <s v="UN"/>
    <n v="7.9047999999999998"/>
    <n v="1"/>
    <m/>
    <n v="7.9047999999999998"/>
    <s v=""/>
    <n v="0"/>
    <n v="0"/>
  </r>
  <r>
    <n v="98573"/>
    <n v="0"/>
    <s v="LÂMPADA COMPACTA MINI-FLUORESCENTE COM REATOR E SOQUETE INCORPORADOS - 25W"/>
    <m/>
    <x v="0"/>
    <m/>
    <s v=""/>
    <m/>
    <s v="UN"/>
    <s v=""/>
    <n v="10.478873430543038"/>
    <s v=""/>
    <s v=""/>
  </r>
  <r>
    <n v="98573"/>
    <n v="1"/>
    <m/>
    <n v="2044"/>
    <x v="460"/>
    <s v="H"/>
    <n v="13.596734305430379"/>
    <n v="0.1"/>
    <m/>
    <n v="1.359673430543038"/>
    <s v=""/>
    <n v="0"/>
    <n v="0"/>
  </r>
  <r>
    <n v="98573"/>
    <n v="2"/>
    <m/>
    <n v="56468"/>
    <x v="1084"/>
    <s v="UN"/>
    <n v="9.1191999999999993"/>
    <n v="1"/>
    <m/>
    <n v="9.1191999999999993"/>
    <s v=""/>
    <n v="0"/>
    <n v="0"/>
  </r>
  <r>
    <n v="98579"/>
    <n v="0"/>
    <s v="LÂMPADA FLUORESCENTE - 14W"/>
    <m/>
    <x v="0"/>
    <m/>
    <s v=""/>
    <m/>
    <s v="UN"/>
    <s v=""/>
    <n v="8.9168734305430384"/>
    <s v=""/>
    <s v=""/>
  </r>
  <r>
    <n v="98579"/>
    <n v="1"/>
    <m/>
    <n v="2044"/>
    <x v="460"/>
    <s v="H"/>
    <n v="13.596734305430379"/>
    <n v="0.1"/>
    <m/>
    <n v="1.359673430543038"/>
    <s v=""/>
    <n v="0"/>
    <n v="0"/>
  </r>
  <r>
    <n v="98579"/>
    <n v="2"/>
    <m/>
    <n v="56411"/>
    <x v="784"/>
    <s v="UN"/>
    <n v="7.5571999999999999"/>
    <n v="1"/>
    <m/>
    <n v="7.5571999999999999"/>
    <s v=""/>
    <n v="0"/>
    <n v="0"/>
  </r>
  <r>
    <n v="98580"/>
    <n v="0"/>
    <s v="LÂMPADA FLUORESCENTE 16W"/>
    <m/>
    <x v="0"/>
    <m/>
    <s v=""/>
    <m/>
    <s v="UN"/>
    <s v=""/>
    <n v="4.4866734305430374"/>
    <s v=""/>
    <s v=""/>
  </r>
  <r>
    <n v="98580"/>
    <n v="1"/>
    <m/>
    <n v="2044"/>
    <x v="460"/>
    <s v="H"/>
    <n v="13.596734305430379"/>
    <n v="0.1"/>
    <m/>
    <n v="1.359673430543038"/>
    <s v=""/>
    <n v="0"/>
    <n v="0"/>
  </r>
  <r>
    <n v="98580"/>
    <n v="2"/>
    <m/>
    <n v="56466"/>
    <x v="789"/>
    <s v="UN"/>
    <n v="3.1269999999999998"/>
    <n v="1"/>
    <m/>
    <n v="3.1269999999999998"/>
    <s v=""/>
    <n v="0"/>
    <n v="0"/>
  </r>
  <r>
    <n v="98581"/>
    <n v="0"/>
    <s v="LÂMPADA FLUORESCENTE 32W"/>
    <m/>
    <x v="0"/>
    <m/>
    <s v=""/>
    <m/>
    <s v="UN"/>
    <s v=""/>
    <n v="8.0665734305430377"/>
    <s v=""/>
    <s v=""/>
  </r>
  <r>
    <n v="98581"/>
    <n v="1"/>
    <m/>
    <n v="2044"/>
    <x v="460"/>
    <s v="H"/>
    <n v="13.596734305430379"/>
    <n v="0.1"/>
    <m/>
    <n v="1.359673430543038"/>
    <s v=""/>
    <n v="0"/>
    <n v="0"/>
  </r>
  <r>
    <n v="98581"/>
    <n v="2"/>
    <m/>
    <n v="56467"/>
    <x v="792"/>
    <s v="UN"/>
    <n v="6.7069000000000001"/>
    <n v="1"/>
    <m/>
    <n v="6.7069000000000001"/>
    <s v=""/>
    <n v="0"/>
    <n v="0"/>
  </r>
  <r>
    <n v="98582"/>
    <n v="0"/>
    <s v="LÂMPADA FLUORESCENTE - 28W"/>
    <m/>
    <x v="0"/>
    <m/>
    <s v=""/>
    <m/>
    <s v="UN"/>
    <s v=""/>
    <n v="9.386873430543039"/>
    <s v=""/>
    <s v=""/>
  </r>
  <r>
    <n v="98582"/>
    <n v="1"/>
    <m/>
    <n v="2044"/>
    <x v="460"/>
    <s v="H"/>
    <n v="13.596734305430379"/>
    <n v="0.1"/>
    <m/>
    <n v="1.359673430543038"/>
    <s v=""/>
    <n v="0"/>
    <n v="0"/>
  </r>
  <r>
    <n v="98582"/>
    <n v="2"/>
    <m/>
    <n v="56412"/>
    <x v="799"/>
    <s v="UN"/>
    <n v="8.0272000000000006"/>
    <n v="1"/>
    <m/>
    <n v="8.0272000000000006"/>
    <s v=""/>
    <n v="0"/>
    <n v="0"/>
  </r>
  <r>
    <n v="98610"/>
    <n v="0"/>
    <s v="TOMADA RJ 45 PARA INFORMÁTICA COM PLACA"/>
    <m/>
    <x v="0"/>
    <m/>
    <s v=""/>
    <m/>
    <s v="UN"/>
    <s v=""/>
    <n v="33.241912612889962"/>
    <s v=""/>
    <s v=""/>
  </r>
  <r>
    <n v="98610"/>
    <n v="1"/>
    <m/>
    <n v="2044"/>
    <x v="460"/>
    <s v="H"/>
    <n v="13.596734305430379"/>
    <n v="0.25"/>
    <m/>
    <n v="3.3991835763575948"/>
    <s v=""/>
    <n v="0"/>
    <n v="0"/>
  </r>
  <r>
    <n v="98610"/>
    <n v="2"/>
    <m/>
    <n v="55269"/>
    <x v="1085"/>
    <s v="UN"/>
    <n v="25.137599999999999"/>
    <n v="1"/>
    <m/>
    <n v="25.137599999999999"/>
    <s v=""/>
    <n v="0"/>
    <n v="0"/>
  </r>
  <r>
    <n v="98610"/>
    <n v="3"/>
    <m/>
    <n v="2041"/>
    <x v="454"/>
    <s v="H"/>
    <n v="18.820516146129485"/>
    <n v="0.25"/>
    <m/>
    <n v="4.7051290365323712"/>
    <s v=""/>
    <n v="0"/>
    <n v="0"/>
  </r>
  <r>
    <n v="98611"/>
    <n v="0"/>
    <s v="TOMADA PARA TELEFONE PADRÃO RJ11 COM PLACA/ ESPELHO"/>
    <m/>
    <x v="0"/>
    <m/>
    <s v=""/>
    <m/>
    <s v="UN"/>
    <s v=""/>
    <n v="15.469412612889966"/>
    <s v=""/>
    <s v=""/>
  </r>
  <r>
    <n v="98611"/>
    <n v="1"/>
    <m/>
    <n v="55268"/>
    <x v="1086"/>
    <s v="UN"/>
    <n v="7.3651"/>
    <n v="1"/>
    <m/>
    <n v="7.3651"/>
    <s v=""/>
    <n v="0"/>
    <n v="0"/>
  </r>
  <r>
    <n v="98611"/>
    <n v="2"/>
    <m/>
    <n v="2044"/>
    <x v="460"/>
    <s v="H"/>
    <n v="13.596734305430379"/>
    <n v="0.25"/>
    <m/>
    <n v="3.3991835763575948"/>
    <s v=""/>
    <n v="0"/>
    <n v="0"/>
  </r>
  <r>
    <n v="98611"/>
    <n v="3"/>
    <m/>
    <n v="2041"/>
    <x v="454"/>
    <s v="H"/>
    <n v="18.820516146129485"/>
    <n v="0.25"/>
    <m/>
    <n v="4.7051290365323712"/>
    <s v=""/>
    <n v="0"/>
    <n v="0"/>
  </r>
  <r>
    <n v="99002"/>
    <n v="0"/>
    <s v="CERTIFICAÇÃO DE REDE LÓGICA - ATÉ 50 PONTOS"/>
    <m/>
    <x v="0"/>
    <m/>
    <s v=""/>
    <m/>
    <s v="GL"/>
    <s v=""/>
    <n v="900"/>
    <s v=""/>
    <s v=""/>
  </r>
  <r>
    <n v="99002"/>
    <n v="1"/>
    <m/>
    <n v="65040"/>
    <x v="1087"/>
    <s v="Valor Global"/>
    <n v="900"/>
    <n v="1"/>
    <m/>
    <n v="900"/>
    <s v=""/>
    <n v="0"/>
    <n v="0"/>
  </r>
  <r>
    <n v="99003"/>
    <n v="0"/>
    <s v="CERTIFICAÇÃO DE REDE LÓGICA - EXCEDENTE 50 PONTOS"/>
    <m/>
    <x v="0"/>
    <m/>
    <s v=""/>
    <m/>
    <s v="PTO"/>
    <s v=""/>
    <n v="10.65"/>
    <s v=""/>
    <s v=""/>
  </r>
  <r>
    <n v="99003"/>
    <n v="1"/>
    <m/>
    <n v="65041"/>
    <x v="1088"/>
    <s v="Ponto"/>
    <n v="10.65"/>
    <n v="1"/>
    <m/>
    <n v="10.65"/>
    <s v=""/>
    <n v="0"/>
    <n v="0"/>
  </r>
  <r>
    <n v="99011"/>
    <n v="0"/>
    <s v="RACK 8U'S COM VENTILAÇÃO, BANDEJA FIXA E RÉGUA DE TOMADAS - INSTALADO"/>
    <m/>
    <x v="0"/>
    <m/>
    <s v=""/>
    <m/>
    <s v="UN"/>
    <s v=""/>
    <n v="601.80549999999994"/>
    <s v=""/>
    <s v=""/>
  </r>
  <r>
    <n v="99011"/>
    <n v="1"/>
    <m/>
    <n v="65002"/>
    <x v="1089"/>
    <s v="UN"/>
    <n v="47.4328"/>
    <n v="1"/>
    <m/>
    <n v="47.4328"/>
    <s v=""/>
    <n v="0"/>
    <n v="0"/>
  </r>
  <r>
    <n v="99011"/>
    <n v="2"/>
    <m/>
    <n v="65004"/>
    <x v="1090"/>
    <s v="UN"/>
    <n v="186.78"/>
    <n v="1"/>
    <m/>
    <n v="186.78"/>
    <s v=""/>
    <n v="0"/>
    <n v="0"/>
  </r>
  <r>
    <n v="99011"/>
    <n v="3"/>
    <m/>
    <n v="65003"/>
    <x v="1091"/>
    <s v="UN"/>
    <n v="57.1126"/>
    <n v="1"/>
    <m/>
    <n v="57.1126"/>
    <s v=""/>
    <n v="0"/>
    <n v="0"/>
  </r>
  <r>
    <n v="99011"/>
    <n v="4"/>
    <m/>
    <n v="65001"/>
    <x v="1092"/>
    <s v="UN"/>
    <n v="310.48009999999999"/>
    <n v="1"/>
    <m/>
    <n v="310.48009999999999"/>
    <s v=""/>
    <n v="0"/>
    <n v="0"/>
  </r>
  <r>
    <n v="99015"/>
    <n v="0"/>
    <s v="PATCH PAINEL - 24 PORTAS - INSTALADO"/>
    <m/>
    <x v="0"/>
    <m/>
    <s v=""/>
    <m/>
    <s v="UN"/>
    <s v=""/>
    <n v="191.53120000000001"/>
    <s v=""/>
    <s v=""/>
  </r>
  <r>
    <n v="99015"/>
    <n v="1"/>
    <m/>
    <n v="65005"/>
    <x v="1093"/>
    <s v="UN"/>
    <n v="191.53120000000001"/>
    <n v="1"/>
    <m/>
    <n v="191.53120000000001"/>
    <s v=""/>
    <n v="0"/>
    <n v="0"/>
  </r>
  <r>
    <n v="99017"/>
    <n v="0"/>
    <s v="SWITCH - 24 PORTAS - INSTALADO"/>
    <m/>
    <x v="0"/>
    <m/>
    <s v=""/>
    <m/>
    <s v="UN"/>
    <s v=""/>
    <n v="239.25700000000001"/>
    <s v=""/>
    <s v=""/>
  </r>
  <r>
    <n v="99017"/>
    <n v="1"/>
    <m/>
    <n v="65007"/>
    <x v="1094"/>
    <s v="UN"/>
    <n v="239.25700000000001"/>
    <n v="1"/>
    <m/>
    <n v="239.25700000000001"/>
    <s v=""/>
    <n v="0"/>
    <n v="0"/>
  </r>
  <r>
    <n v="99021"/>
    <n v="0"/>
    <s v="GUIA ORGANIZADORA DE CABOS 19&quot; - 1V - INSTALADA"/>
    <m/>
    <x v="0"/>
    <m/>
    <s v=""/>
    <m/>
    <s v="UN"/>
    <s v=""/>
    <n v="14.1221"/>
    <s v=""/>
    <s v=""/>
  </r>
  <r>
    <n v="99021"/>
    <n v="1"/>
    <m/>
    <n v="65010"/>
    <x v="1095"/>
    <s v="UN"/>
    <n v="14.1221"/>
    <n v="1"/>
    <m/>
    <n v="14.1221"/>
    <s v=""/>
    <n v="0"/>
    <n v="0"/>
  </r>
  <r>
    <n v="99031"/>
    <n v="0"/>
    <s v="PATCH CORD RJ45 - 1,5M"/>
    <m/>
    <x v="0"/>
    <m/>
    <s v=""/>
    <m/>
    <s v="UN"/>
    <s v=""/>
    <n v="7.4702000000000002"/>
    <s v=""/>
    <s v=""/>
  </r>
  <r>
    <n v="99031"/>
    <n v="1"/>
    <m/>
    <n v="65031"/>
    <x v="1096"/>
    <s v="UN"/>
    <n v="7.4702000000000002"/>
    <n v="1"/>
    <m/>
    <n v="7.4702000000000002"/>
    <s v=""/>
    <n v="0"/>
    <n v="0"/>
  </r>
  <r>
    <n v="99033"/>
    <n v="0"/>
    <s v="PATCH CORD RJ45 - 2,5M"/>
    <m/>
    <x v="0"/>
    <m/>
    <s v=""/>
    <m/>
    <s v="UN"/>
    <s v=""/>
    <n v="9.7095000000000002"/>
    <s v=""/>
    <s v=""/>
  </r>
  <r>
    <n v="99033"/>
    <n v="1"/>
    <m/>
    <n v="65033"/>
    <x v="1097"/>
    <s v="UN"/>
    <n v="9.7095000000000002"/>
    <n v="1"/>
    <m/>
    <n v="9.7095000000000002"/>
    <s v=""/>
    <n v="0"/>
    <n v="0"/>
  </r>
  <r>
    <n v="99038"/>
    <n v="0"/>
    <s v="CABO UTP - CATEGORIA 4 E 5 PARES"/>
    <m/>
    <x v="0"/>
    <m/>
    <s v=""/>
    <m/>
    <s v="M"/>
    <s v=""/>
    <n v="1.239708"/>
    <s v=""/>
    <s v=""/>
  </r>
  <r>
    <n v="99038"/>
    <n v="1"/>
    <m/>
    <n v="65038"/>
    <x v="1098"/>
    <s v="M"/>
    <n v="1.2036"/>
    <n v="1.03"/>
    <m/>
    <n v="1.239708"/>
    <s v=""/>
    <n v="0"/>
    <n v="0"/>
  </r>
  <r>
    <n v="100101"/>
    <n v="0"/>
    <s v="CAVALETE DE ENTRADA - 3/4&quot;"/>
    <m/>
    <x v="0"/>
    <m/>
    <s v=""/>
    <m/>
    <s v="UN"/>
    <s v=""/>
    <n v="165.89204130939885"/>
    <s v=""/>
    <s v=""/>
  </r>
  <r>
    <n v="100101"/>
    <n v="1"/>
    <m/>
    <n v="74402"/>
    <x v="1099"/>
    <s v="UN"/>
    <n v="22.9465"/>
    <n v="1"/>
    <m/>
    <n v="22.9465"/>
    <s v=""/>
    <n v="0"/>
    <n v="0"/>
  </r>
  <r>
    <n v="100101"/>
    <n v="2"/>
    <m/>
    <n v="2035"/>
    <x v="26"/>
    <s v="H"/>
    <n v="17.275965903920998"/>
    <n v="4"/>
    <m/>
    <n v="69.103863615683991"/>
    <s v=""/>
    <n v="0"/>
    <n v="0"/>
  </r>
  <r>
    <n v="100101"/>
    <n v="3"/>
    <m/>
    <n v="2036"/>
    <x v="25"/>
    <s v="H"/>
    <n v="12.90425192342871"/>
    <n v="4"/>
    <m/>
    <n v="51.617007693714839"/>
    <s v=""/>
    <n v="0"/>
    <n v="0"/>
  </r>
  <r>
    <n v="100101"/>
    <n v="4"/>
    <m/>
    <n v="70822"/>
    <x v="1100"/>
    <s v="M"/>
    <n v="9.6629000000000005"/>
    <n v="2.2999999999999998"/>
    <m/>
    <n v="22.22467"/>
    <s v=""/>
    <n v="0"/>
    <n v="0"/>
  </r>
  <r>
    <n v="100102"/>
    <n v="0"/>
    <s v="CAVALETE DE ENTRADA - 1&quot;"/>
    <m/>
    <x v="0"/>
    <m/>
    <s v=""/>
    <m/>
    <s v="UN"/>
    <s v=""/>
    <n v="184.59831130939881"/>
    <s v=""/>
    <s v=""/>
  </r>
  <r>
    <n v="100102"/>
    <n v="1"/>
    <m/>
    <n v="2036"/>
    <x v="25"/>
    <s v="H"/>
    <n v="12.90425192342871"/>
    <n v="4"/>
    <m/>
    <n v="51.617007693714839"/>
    <s v=""/>
    <n v="0"/>
    <n v="0"/>
  </r>
  <r>
    <n v="100102"/>
    <n v="2"/>
    <m/>
    <n v="2035"/>
    <x v="26"/>
    <s v="H"/>
    <n v="17.275965903920998"/>
    <n v="4"/>
    <m/>
    <n v="69.103863615683991"/>
    <s v=""/>
    <n v="0"/>
    <n v="0"/>
  </r>
  <r>
    <n v="100102"/>
    <n v="3"/>
    <m/>
    <n v="70823"/>
    <x v="1101"/>
    <s v="M"/>
    <n v="13.9648"/>
    <n v="2.2999999999999998"/>
    <m/>
    <n v="32.119039999999998"/>
    <s v=""/>
    <n v="0"/>
    <n v="0"/>
  </r>
  <r>
    <n v="100102"/>
    <n v="4"/>
    <m/>
    <n v="74403"/>
    <x v="1102"/>
    <s v="UN"/>
    <n v="31.758400000000002"/>
    <n v="1"/>
    <m/>
    <n v="31.758400000000002"/>
    <s v=""/>
    <n v="0"/>
    <n v="0"/>
  </r>
  <r>
    <n v="100104"/>
    <n v="0"/>
    <s v="CAVALETE DE ENTRADA - 1 1/2&quot;"/>
    <m/>
    <x v="0"/>
    <m/>
    <s v=""/>
    <m/>
    <s v="UN"/>
    <s v=""/>
    <n v="244.8890702230737"/>
    <s v=""/>
    <s v=""/>
  </r>
  <r>
    <n v="100104"/>
    <n v="1"/>
    <m/>
    <n v="70825"/>
    <x v="1103"/>
    <s v="M"/>
    <n v="22.7303"/>
    <n v="2.2999999999999998"/>
    <m/>
    <n v="52.279689999999995"/>
    <s v=""/>
    <n v="0"/>
    <n v="0"/>
  </r>
  <r>
    <n v="100104"/>
    <n v="2"/>
    <m/>
    <n v="2036"/>
    <x v="25"/>
    <s v="H"/>
    <n v="12.90425192342871"/>
    <n v="4.5"/>
    <m/>
    <n v="58.069133655429198"/>
    <s v=""/>
    <n v="0"/>
    <n v="0"/>
  </r>
  <r>
    <n v="100104"/>
    <n v="3"/>
    <m/>
    <n v="2035"/>
    <x v="26"/>
    <s v="H"/>
    <n v="17.275965903920998"/>
    <n v="4.5"/>
    <m/>
    <n v="77.741846567644487"/>
    <s v=""/>
    <n v="0"/>
    <n v="0"/>
  </r>
  <r>
    <n v="100104"/>
    <n v="4"/>
    <m/>
    <n v="74405"/>
    <x v="1104"/>
    <s v="UN"/>
    <n v="56.798400000000001"/>
    <n v="1"/>
    <m/>
    <n v="56.798400000000001"/>
    <s v=""/>
    <n v="0"/>
    <n v="0"/>
  </r>
  <r>
    <n v="100115"/>
    <n v="0"/>
    <s v="HV.01 - ABRIGO PARA CAVALETE DE ENTRADA D=19MM OU 25MM EM BLOCO DE CONCRETO APARENTE"/>
    <m/>
    <x v="0"/>
    <m/>
    <s v=""/>
    <m/>
    <s v="UN"/>
    <s v=""/>
    <n v="232.86053122042185"/>
    <s v=""/>
    <s v=""/>
  </r>
  <r>
    <n v="100115"/>
    <n v="1"/>
    <m/>
    <n v="11021"/>
    <x v="49"/>
    <s v="M2"/>
    <n v="12.2156"/>
    <n v="0.19"/>
    <m/>
    <n v="2.320964"/>
    <s v=""/>
    <n v="0"/>
    <n v="0"/>
  </r>
  <r>
    <n v="100115"/>
    <n v="2"/>
    <m/>
    <n v="2013"/>
    <x v="15"/>
    <s v="H"/>
    <n v="15.756939025755017"/>
    <n v="1.33"/>
    <m/>
    <n v="20.956728904254174"/>
    <s v=""/>
    <n v="0"/>
    <n v="0"/>
  </r>
  <r>
    <n v="100115"/>
    <n v="3"/>
    <m/>
    <n v="17740"/>
    <x v="48"/>
    <s v="KG"/>
    <n v="4.9862000000000002"/>
    <n v="0.08"/>
    <m/>
    <n v="0.39889600000000003"/>
    <s v=""/>
    <n v="0"/>
    <n v="0"/>
  </r>
  <r>
    <n v="100115"/>
    <n v="4"/>
    <m/>
    <n v="17515"/>
    <x v="14"/>
    <s v="KG"/>
    <n v="5.5275999999999996"/>
    <n v="0.15"/>
    <m/>
    <n v="0.82913999999999988"/>
    <s v=""/>
    <n v="0"/>
    <n v="0"/>
  </r>
  <r>
    <n v="100115"/>
    <n v="5"/>
    <m/>
    <n v="11520"/>
    <x v="45"/>
    <s v="KG"/>
    <n v="3.1955"/>
    <n v="4.03"/>
    <m/>
    <n v="12.877865000000002"/>
    <s v=""/>
    <n v="0"/>
    <n v="0"/>
  </r>
  <r>
    <n v="100115"/>
    <n v="6"/>
    <m/>
    <n v="11070"/>
    <x v="51"/>
    <s v="M"/>
    <n v="4.1189999999999998"/>
    <n v="0.5"/>
    <m/>
    <n v="2.0594999999999999"/>
    <s v=""/>
    <n v="0"/>
    <n v="0"/>
  </r>
  <r>
    <n v="100115"/>
    <n v="7"/>
    <m/>
    <n v="2016"/>
    <x v="46"/>
    <s v="H"/>
    <n v="13.188618292508322"/>
    <n v="0.39"/>
    <m/>
    <n v="5.1435611340782454"/>
    <s v=""/>
    <n v="0"/>
    <n v="0"/>
  </r>
  <r>
    <n v="100115"/>
    <n v="8"/>
    <m/>
    <n v="2014"/>
    <x v="16"/>
    <s v="H"/>
    <n v="13.173665210544026"/>
    <n v="1.33"/>
    <m/>
    <n v="17.520974730023557"/>
    <s v=""/>
    <n v="0"/>
    <n v="0"/>
  </r>
  <r>
    <n v="100115"/>
    <n v="9"/>
    <m/>
    <n v="12532"/>
    <x v="184"/>
    <s v="UN"/>
    <n v="1.7754000000000001"/>
    <n v="16"/>
    <m/>
    <n v="28.406400000000001"/>
    <s v=""/>
    <n v="0"/>
    <n v="0"/>
  </r>
  <r>
    <n v="100115"/>
    <n v="10"/>
    <m/>
    <n v="10543"/>
    <x v="20"/>
    <s v="M3"/>
    <n v="67.283799999999999"/>
    <n v="1.2999999999999999E-2"/>
    <m/>
    <n v="0.87468939999999995"/>
    <s v=""/>
    <n v="0"/>
    <n v="0"/>
  </r>
  <r>
    <n v="100115"/>
    <n v="11"/>
    <m/>
    <n v="11066"/>
    <x v="67"/>
    <s v="M"/>
    <n v="1.0965"/>
    <n v="0.37"/>
    <m/>
    <n v="0.40570499999999998"/>
    <s v=""/>
    <n v="0"/>
    <n v="0"/>
  </r>
  <r>
    <n v="100115"/>
    <n v="12"/>
    <m/>
    <n v="2099"/>
    <x v="1"/>
    <s v="H"/>
    <n v="12.627877718847255"/>
    <n v="4.3899999999999997"/>
    <m/>
    <n v="55.436383185739444"/>
    <s v=""/>
    <n v="0"/>
    <n v="0"/>
  </r>
  <r>
    <n v="100115"/>
    <n v="13"/>
    <m/>
    <n v="2020"/>
    <x v="22"/>
    <s v="H"/>
    <n v="15.860837164231068"/>
    <n v="3.05"/>
    <m/>
    <n v="48.375553350904752"/>
    <s v=""/>
    <n v="0"/>
    <n v="0"/>
  </r>
  <r>
    <n v="100115"/>
    <n v="14"/>
    <m/>
    <n v="10608"/>
    <x v="50"/>
    <s v="M3"/>
    <n v="238.17070000000001"/>
    <n v="7.4999999999999997E-2"/>
    <m/>
    <n v="17.862802500000001"/>
    <s v=""/>
    <n v="0"/>
    <n v="0"/>
  </r>
  <r>
    <n v="100115"/>
    <n v="15"/>
    <m/>
    <n v="10645"/>
    <x v="169"/>
    <s v="M3"/>
    <n v="309.5095"/>
    <n v="2.9000000000000001E-2"/>
    <m/>
    <n v="8.975775500000001"/>
    <s v=""/>
    <n v="0"/>
    <n v="0"/>
  </r>
  <r>
    <n v="100115"/>
    <n v="16"/>
    <m/>
    <n v="2015"/>
    <x v="47"/>
    <s v="H"/>
    <n v="16.259414142106937"/>
    <n v="0.39"/>
    <m/>
    <n v="6.3411715154217054"/>
    <s v=""/>
    <n v="0"/>
    <n v="0"/>
  </r>
  <r>
    <n v="100115"/>
    <n v="17"/>
    <m/>
    <n v="11046"/>
    <x v="59"/>
    <s v="M"/>
    <n v="2.4108999999999998"/>
    <n v="1.69"/>
    <m/>
    <n v="4.0744209999999992"/>
    <s v=""/>
    <n v="0"/>
    <n v="0"/>
  </r>
  <r>
    <n v="100116"/>
    <n v="0"/>
    <s v="HV.02 - ABRIGO PARA CAVALETE DE ENTRADA D=32MM OU 50MM EM BLOCO DE CONCRETO APARENTE"/>
    <m/>
    <x v="0"/>
    <m/>
    <s v=""/>
    <m/>
    <s v="UN"/>
    <s v=""/>
    <n v="526.87631397105383"/>
    <s v=""/>
    <s v=""/>
  </r>
  <r>
    <n v="100116"/>
    <n v="1"/>
    <m/>
    <n v="2013"/>
    <x v="15"/>
    <s v="H"/>
    <n v="15.756939025755017"/>
    <n v="3.09"/>
    <m/>
    <n v="48.688941589583003"/>
    <s v=""/>
    <n v="0"/>
    <n v="0"/>
  </r>
  <r>
    <n v="100116"/>
    <n v="2"/>
    <m/>
    <n v="11066"/>
    <x v="67"/>
    <s v="M"/>
    <n v="1.0965"/>
    <n v="0.64"/>
    <m/>
    <n v="0.70176000000000005"/>
    <s v=""/>
    <n v="0"/>
    <n v="0"/>
  </r>
  <r>
    <n v="100116"/>
    <n v="3"/>
    <m/>
    <n v="11520"/>
    <x v="45"/>
    <s v="KG"/>
    <n v="3.1955"/>
    <n v="9.61"/>
    <m/>
    <n v="30.708755"/>
    <s v=""/>
    <n v="0"/>
    <n v="0"/>
  </r>
  <r>
    <n v="100116"/>
    <n v="4"/>
    <m/>
    <n v="12532"/>
    <x v="184"/>
    <s v="UN"/>
    <n v="1.7754000000000001"/>
    <n v="38"/>
    <m/>
    <n v="67.46520000000001"/>
    <s v=""/>
    <n v="0"/>
    <n v="0"/>
  </r>
  <r>
    <n v="100116"/>
    <n v="5"/>
    <m/>
    <n v="11046"/>
    <x v="59"/>
    <s v="M"/>
    <n v="2.4108999999999998"/>
    <n v="4.1100000000000003"/>
    <m/>
    <n v="9.9087990000000001"/>
    <s v=""/>
    <n v="0"/>
    <n v="0"/>
  </r>
  <r>
    <n v="100116"/>
    <n v="6"/>
    <m/>
    <n v="17740"/>
    <x v="48"/>
    <s v="KG"/>
    <n v="4.9862000000000002"/>
    <n v="0.18"/>
    <m/>
    <n v="0.89751599999999998"/>
    <s v=""/>
    <n v="0"/>
    <n v="0"/>
  </r>
  <r>
    <n v="100116"/>
    <n v="7"/>
    <m/>
    <n v="10608"/>
    <x v="50"/>
    <s v="M3"/>
    <n v="238.17070000000001"/>
    <n v="0.17499999999999999"/>
    <m/>
    <n v="41.679872500000002"/>
    <s v=""/>
    <n v="0"/>
    <n v="0"/>
  </r>
  <r>
    <n v="100116"/>
    <n v="8"/>
    <m/>
    <n v="11021"/>
    <x v="49"/>
    <s v="M2"/>
    <n v="12.2156"/>
    <n v="0.45"/>
    <m/>
    <n v="5.49702"/>
    <s v=""/>
    <n v="0"/>
    <n v="0"/>
  </r>
  <r>
    <n v="100116"/>
    <n v="9"/>
    <m/>
    <n v="10645"/>
    <x v="169"/>
    <s v="M3"/>
    <n v="309.5095"/>
    <n v="6.2E-2"/>
    <m/>
    <n v="19.189589000000002"/>
    <s v=""/>
    <n v="0"/>
    <n v="0"/>
  </r>
  <r>
    <n v="100116"/>
    <n v="10"/>
    <m/>
    <n v="10543"/>
    <x v="20"/>
    <s v="M3"/>
    <n v="67.283799999999999"/>
    <n v="0.04"/>
    <m/>
    <n v="2.6913520000000002"/>
    <s v=""/>
    <n v="0"/>
    <n v="0"/>
  </r>
  <r>
    <n v="100116"/>
    <n v="11"/>
    <m/>
    <n v="2015"/>
    <x v="47"/>
    <s v="H"/>
    <n v="16.259414142106937"/>
    <n v="0.92"/>
    <m/>
    <n v="14.958661010738384"/>
    <s v=""/>
    <n v="0"/>
    <n v="0"/>
  </r>
  <r>
    <n v="100116"/>
    <n v="12"/>
    <m/>
    <n v="2016"/>
    <x v="46"/>
    <s v="H"/>
    <n v="13.188618292508322"/>
    <n v="0.92"/>
    <m/>
    <n v="12.133528829107656"/>
    <s v=""/>
    <n v="0"/>
    <n v="0"/>
  </r>
  <r>
    <n v="100116"/>
    <n v="13"/>
    <m/>
    <n v="2020"/>
    <x v="22"/>
    <s v="H"/>
    <n v="15.860837164231068"/>
    <n v="6.58"/>
    <m/>
    <n v="104.36430854064042"/>
    <s v=""/>
    <n v="0"/>
    <n v="0"/>
  </r>
  <r>
    <n v="100116"/>
    <n v="14"/>
    <m/>
    <n v="2099"/>
    <x v="1"/>
    <s v="H"/>
    <n v="12.627877718847255"/>
    <n v="9.609"/>
    <m/>
    <n v="121.34127700040328"/>
    <s v=""/>
    <n v="0"/>
    <n v="0"/>
  </r>
  <r>
    <n v="100116"/>
    <n v="15"/>
    <m/>
    <n v="11070"/>
    <x v="51"/>
    <s v="M"/>
    <n v="4.1189999999999998"/>
    <n v="1"/>
    <m/>
    <n v="4.1189999999999998"/>
    <s v=""/>
    <n v="0"/>
    <n v="0"/>
  </r>
  <r>
    <n v="100116"/>
    <n v="16"/>
    <m/>
    <n v="2014"/>
    <x v="16"/>
    <s v="H"/>
    <n v="13.173665210544026"/>
    <n v="3.09"/>
    <m/>
    <n v="40.70662550058104"/>
    <s v=""/>
    <n v="0"/>
    <n v="0"/>
  </r>
  <r>
    <n v="100116"/>
    <n v="17"/>
    <m/>
    <n v="17515"/>
    <x v="14"/>
    <s v="KG"/>
    <n v="5.5275999999999996"/>
    <n v="0.33"/>
    <m/>
    <n v="1.8241080000000001"/>
    <s v=""/>
    <n v="0"/>
    <n v="0"/>
  </r>
  <r>
    <n v="100117"/>
    <n v="0"/>
    <s v="HV.05 - ABRIGO PARA CAVALETE DE ENTRADA D=3/4&quot; OU 1&quot; EM TIJOLO APARENTE"/>
    <m/>
    <x v="0"/>
    <m/>
    <s v=""/>
    <m/>
    <s v="UN"/>
    <s v=""/>
    <n v="240.10987802934065"/>
    <s v=""/>
    <s v=""/>
  </r>
  <r>
    <n v="100117"/>
    <n v="1"/>
    <m/>
    <n v="2020"/>
    <x v="22"/>
    <s v="H"/>
    <n v="15.860837164231068"/>
    <n v="4.3899999999999997"/>
    <m/>
    <n v="69.629075150974387"/>
    <s v=""/>
    <n v="0"/>
    <n v="0"/>
  </r>
  <r>
    <n v="100117"/>
    <n v="2"/>
    <m/>
    <n v="10648"/>
    <x v="44"/>
    <s v="M3"/>
    <n v="359.69349999999997"/>
    <n v="0.03"/>
    <m/>
    <n v="10.790804999999999"/>
    <s v=""/>
    <n v="0"/>
    <n v="0"/>
  </r>
  <r>
    <n v="100117"/>
    <n v="3"/>
    <m/>
    <n v="2015"/>
    <x v="47"/>
    <s v="H"/>
    <n v="16.259414142106937"/>
    <n v="0.32"/>
    <m/>
    <n v="5.2030125254742199"/>
    <s v=""/>
    <n v="0"/>
    <n v="0"/>
  </r>
  <r>
    <n v="100117"/>
    <n v="4"/>
    <m/>
    <n v="2016"/>
    <x v="46"/>
    <s v="H"/>
    <n v="13.188618292508322"/>
    <n v="0.32"/>
    <m/>
    <n v="4.2203578536026631"/>
    <s v=""/>
    <n v="0"/>
    <n v="0"/>
  </r>
  <r>
    <n v="100117"/>
    <n v="5"/>
    <m/>
    <n v="2014"/>
    <x v="16"/>
    <s v="H"/>
    <n v="13.173665210544026"/>
    <n v="1.27"/>
    <m/>
    <n v="16.730554817390914"/>
    <s v=""/>
    <n v="0"/>
    <n v="0"/>
  </r>
  <r>
    <n v="100117"/>
    <n v="6"/>
    <m/>
    <n v="12580"/>
    <x v="42"/>
    <s v="UN"/>
    <n v="0.25140000000000001"/>
    <n v="83"/>
    <m/>
    <n v="20.866200000000003"/>
    <s v=""/>
    <n v="0"/>
    <n v="0"/>
  </r>
  <r>
    <n v="100117"/>
    <n v="7"/>
    <m/>
    <n v="2099"/>
    <x v="1"/>
    <s v="H"/>
    <n v="12.627877718847255"/>
    <n v="4.5199999999999996"/>
    <m/>
    <n v="57.078007289189586"/>
    <s v=""/>
    <n v="0"/>
    <n v="0"/>
  </r>
  <r>
    <n v="100117"/>
    <n v="8"/>
    <m/>
    <n v="11046"/>
    <x v="59"/>
    <s v="M"/>
    <n v="2.4108999999999998"/>
    <n v="1.62"/>
    <m/>
    <n v="3.9056579999999999"/>
    <s v=""/>
    <n v="0"/>
    <n v="0"/>
  </r>
  <r>
    <n v="100117"/>
    <n v="9"/>
    <m/>
    <n v="17740"/>
    <x v="48"/>
    <s v="KG"/>
    <n v="4.9862000000000002"/>
    <n v="0.06"/>
    <m/>
    <n v="0.29917199999999999"/>
    <s v=""/>
    <n v="0"/>
    <n v="0"/>
  </r>
  <r>
    <n v="100117"/>
    <n v="10"/>
    <m/>
    <n v="17515"/>
    <x v="14"/>
    <s v="KG"/>
    <n v="5.5275999999999996"/>
    <n v="0.14000000000000001"/>
    <m/>
    <n v="0.773864"/>
    <s v=""/>
    <n v="0"/>
    <n v="0"/>
  </r>
  <r>
    <n v="100117"/>
    <n v="11"/>
    <m/>
    <n v="11520"/>
    <x v="45"/>
    <s v="KG"/>
    <n v="3.1955"/>
    <n v="3.35"/>
    <m/>
    <n v="10.704925000000001"/>
    <s v=""/>
    <n v="0"/>
    <n v="0"/>
  </r>
  <r>
    <n v="100117"/>
    <n v="12"/>
    <m/>
    <n v="10543"/>
    <x v="20"/>
    <s v="M3"/>
    <n v="67.283799999999999"/>
    <n v="1.2999999999999999E-2"/>
    <m/>
    <n v="0.87468939999999995"/>
    <s v=""/>
    <n v="0"/>
    <n v="0"/>
  </r>
  <r>
    <n v="100117"/>
    <n v="13"/>
    <m/>
    <n v="11021"/>
    <x v="49"/>
    <s v="M2"/>
    <n v="12.2156"/>
    <n v="0.18"/>
    <m/>
    <n v="2.1988080000000001"/>
    <s v=""/>
    <n v="0"/>
    <n v="0"/>
  </r>
  <r>
    <n v="100117"/>
    <n v="14"/>
    <m/>
    <n v="11070"/>
    <x v="51"/>
    <s v="M"/>
    <n v="4.1189999999999998"/>
    <n v="0.46666999999999997"/>
    <m/>
    <n v="1.9222137299999997"/>
    <s v=""/>
    <n v="0"/>
    <n v="0"/>
  </r>
  <r>
    <n v="100117"/>
    <n v="15"/>
    <m/>
    <n v="2013"/>
    <x v="15"/>
    <s v="H"/>
    <n v="15.756939025755017"/>
    <n v="1.27"/>
    <m/>
    <n v="20.01131256270887"/>
    <s v=""/>
    <n v="0"/>
    <n v="0"/>
  </r>
  <r>
    <n v="100117"/>
    <n v="16"/>
    <m/>
    <n v="11066"/>
    <x v="67"/>
    <s v="M"/>
    <n v="1.0965"/>
    <n v="0.34"/>
    <m/>
    <n v="0.37281000000000003"/>
    <s v=""/>
    <n v="0"/>
    <n v="0"/>
  </r>
  <r>
    <n v="100117"/>
    <n v="17"/>
    <m/>
    <n v="10608"/>
    <x v="50"/>
    <s v="M3"/>
    <n v="238.17070000000001"/>
    <n v="6.0999999999999999E-2"/>
    <m/>
    <n v="14.528412700000001"/>
    <s v=""/>
    <n v="0"/>
    <n v="0"/>
  </r>
  <r>
    <n v="100118"/>
    <n v="0"/>
    <s v="HV.06 - ABRIGO PARA CAVALETE ENTRADA, D=1 1/4&quot;, D=1 1/2&quot; OU 2&quot; EM TIJOLO APARENTE"/>
    <m/>
    <x v="0"/>
    <m/>
    <s v=""/>
    <m/>
    <s v="UN"/>
    <s v=""/>
    <n v="586.87703774001841"/>
    <s v=""/>
    <s v=""/>
  </r>
  <r>
    <n v="100118"/>
    <n v="1"/>
    <m/>
    <n v="11066"/>
    <x v="67"/>
    <s v="M"/>
    <n v="1.0965"/>
    <n v="0.62"/>
    <m/>
    <n v="0.67983000000000005"/>
    <s v=""/>
    <n v="0"/>
    <n v="0"/>
  </r>
  <r>
    <n v="100118"/>
    <n v="2"/>
    <m/>
    <n v="2015"/>
    <x v="47"/>
    <s v="H"/>
    <n v="16.259414142106937"/>
    <n v="0.78"/>
    <m/>
    <n v="12.682343030843411"/>
    <s v=""/>
    <n v="0"/>
    <n v="0"/>
  </r>
  <r>
    <n v="100118"/>
    <n v="3"/>
    <m/>
    <n v="2016"/>
    <x v="46"/>
    <s v="H"/>
    <n v="13.188618292508322"/>
    <n v="0.78"/>
    <m/>
    <n v="10.287122268156491"/>
    <s v=""/>
    <n v="0"/>
    <n v="0"/>
  </r>
  <r>
    <n v="100118"/>
    <n v="4"/>
    <m/>
    <n v="2020"/>
    <x v="22"/>
    <s v="H"/>
    <n v="15.860837164231068"/>
    <n v="10.77"/>
    <m/>
    <n v="170.8212162587686"/>
    <s v=""/>
    <n v="0"/>
    <n v="0"/>
  </r>
  <r>
    <n v="100118"/>
    <n v="5"/>
    <m/>
    <n v="2099"/>
    <x v="1"/>
    <s v="H"/>
    <n v="12.627877718847255"/>
    <n v="11.19"/>
    <m/>
    <n v="141.30595167390078"/>
    <s v=""/>
    <n v="0"/>
    <n v="0"/>
  </r>
  <r>
    <n v="100118"/>
    <n v="6"/>
    <m/>
    <n v="10543"/>
    <x v="20"/>
    <s v="M3"/>
    <n v="67.283799999999999"/>
    <n v="0.04"/>
    <m/>
    <n v="2.6913520000000002"/>
    <s v=""/>
    <n v="0"/>
    <n v="0"/>
  </r>
  <r>
    <n v="100118"/>
    <n v="7"/>
    <m/>
    <n v="11046"/>
    <x v="59"/>
    <s v="M"/>
    <n v="2.4108999999999998"/>
    <n v="4.05"/>
    <m/>
    <n v="9.7641449999999992"/>
    <s v=""/>
    <n v="0"/>
    <n v="0"/>
  </r>
  <r>
    <n v="100118"/>
    <n v="8"/>
    <m/>
    <n v="17740"/>
    <x v="48"/>
    <s v="KG"/>
    <n v="4.9862000000000002"/>
    <n v="0.16"/>
    <m/>
    <n v="0.79779200000000006"/>
    <s v=""/>
    <n v="0"/>
    <n v="0"/>
  </r>
  <r>
    <n v="100118"/>
    <n v="9"/>
    <m/>
    <n v="11520"/>
    <x v="45"/>
    <s v="KG"/>
    <n v="3.1955"/>
    <n v="8.17"/>
    <m/>
    <n v="26.107234999999999"/>
    <s v=""/>
    <n v="0"/>
    <n v="0"/>
  </r>
  <r>
    <n v="100118"/>
    <n v="10"/>
    <m/>
    <n v="12580"/>
    <x v="42"/>
    <s v="UN"/>
    <n v="0.25140000000000001"/>
    <n v="199"/>
    <m/>
    <n v="50.028600000000004"/>
    <s v=""/>
    <n v="0"/>
    <n v="0"/>
  </r>
  <r>
    <n v="100118"/>
    <n v="11"/>
    <m/>
    <n v="10648"/>
    <x v="44"/>
    <s v="M3"/>
    <n v="359.69349999999997"/>
    <n v="7.2999999999999995E-2"/>
    <m/>
    <n v="26.257625499999996"/>
    <s v=""/>
    <n v="0"/>
    <n v="0"/>
  </r>
  <r>
    <n v="100118"/>
    <n v="12"/>
    <m/>
    <n v="10608"/>
    <x v="50"/>
    <s v="M3"/>
    <n v="238.17070000000001"/>
    <n v="0.152"/>
    <m/>
    <n v="36.201946400000004"/>
    <s v=""/>
    <n v="0"/>
    <n v="0"/>
  </r>
  <r>
    <n v="100118"/>
    <n v="13"/>
    <m/>
    <n v="11021"/>
    <x v="49"/>
    <s v="M2"/>
    <n v="12.2156"/>
    <n v="0.45"/>
    <m/>
    <n v="5.49702"/>
    <s v=""/>
    <n v="0"/>
    <n v="0"/>
  </r>
  <r>
    <n v="100118"/>
    <n v="14"/>
    <m/>
    <n v="11070"/>
    <x v="51"/>
    <s v="M"/>
    <n v="4.1189999999999998"/>
    <n v="0.96667000000000003"/>
    <m/>
    <n v="3.9817137300000001"/>
    <s v=""/>
    <n v="0"/>
    <n v="0"/>
  </r>
  <r>
    <n v="100118"/>
    <n v="15"/>
    <m/>
    <n v="2014"/>
    <x v="16"/>
    <s v="H"/>
    <n v="13.173665210544026"/>
    <n v="3.04"/>
    <m/>
    <n v="40.047942240053843"/>
    <s v=""/>
    <n v="0"/>
    <n v="0"/>
  </r>
  <r>
    <n v="100118"/>
    <n v="16"/>
    <m/>
    <n v="2013"/>
    <x v="15"/>
    <s v="H"/>
    <n v="15.756939025755017"/>
    <n v="3.04"/>
    <m/>
    <n v="47.901094638295248"/>
    <s v=""/>
    <n v="0"/>
    <n v="0"/>
  </r>
  <r>
    <n v="100118"/>
    <n v="17"/>
    <m/>
    <n v="17515"/>
    <x v="14"/>
    <s v="KG"/>
    <n v="5.5275999999999996"/>
    <n v="0.33"/>
    <m/>
    <n v="1.8241080000000001"/>
    <s v=""/>
    <n v="0"/>
    <n v="0"/>
  </r>
  <r>
    <n v="100119"/>
    <n v="0"/>
    <s v="HV.09 - ABRIGO PARA CAVALETE ENTRADA, D=3/4&quot; OU 1&quot; EM ALVENARIA REVESTIDA"/>
    <m/>
    <x v="0"/>
    <m/>
    <s v=""/>
    <m/>
    <s v="UN"/>
    <s v=""/>
    <n v="279.87782624355731"/>
    <s v=""/>
    <s v=""/>
  </r>
  <r>
    <n v="100119"/>
    <n v="1"/>
    <m/>
    <n v="10608"/>
    <x v="50"/>
    <s v="M3"/>
    <n v="238.17070000000001"/>
    <n v="6.5000000000000002E-2"/>
    <m/>
    <n v="15.4810955"/>
    <s v=""/>
    <n v="0"/>
    <n v="0"/>
  </r>
  <r>
    <n v="100119"/>
    <n v="2"/>
    <m/>
    <n v="11021"/>
    <x v="49"/>
    <s v="M2"/>
    <n v="12.2156"/>
    <n v="0.18"/>
    <m/>
    <n v="2.1988080000000001"/>
    <s v=""/>
    <n v="0"/>
    <n v="0"/>
  </r>
  <r>
    <n v="100119"/>
    <n v="3"/>
    <m/>
    <n v="10543"/>
    <x v="20"/>
    <s v="M3"/>
    <n v="67.283799999999999"/>
    <n v="1.2999999999999999E-2"/>
    <m/>
    <n v="0.87468939999999995"/>
    <s v=""/>
    <n v="0"/>
    <n v="0"/>
  </r>
  <r>
    <n v="100119"/>
    <n v="4"/>
    <m/>
    <n v="2099"/>
    <x v="1"/>
    <s v="H"/>
    <n v="12.627877718847255"/>
    <n v="5.5"/>
    <m/>
    <n v="69.453327453659909"/>
    <s v=""/>
    <n v="0"/>
    <n v="0"/>
  </r>
  <r>
    <n v="100119"/>
    <n v="5"/>
    <m/>
    <n v="2020"/>
    <x v="22"/>
    <s v="H"/>
    <n v="15.860837164231068"/>
    <n v="4.91"/>
    <m/>
    <n v="77.876710476374541"/>
    <s v=""/>
    <n v="0"/>
    <n v="0"/>
  </r>
  <r>
    <n v="100119"/>
    <n v="6"/>
    <m/>
    <n v="2016"/>
    <x v="46"/>
    <s v="H"/>
    <n v="13.188618292508322"/>
    <n v="0.33"/>
    <m/>
    <n v="4.3522440365277459"/>
    <s v=""/>
    <n v="0"/>
    <n v="0"/>
  </r>
  <r>
    <n v="100119"/>
    <n v="7"/>
    <m/>
    <n v="2015"/>
    <x v="47"/>
    <s v="H"/>
    <n v="16.259414142106937"/>
    <n v="0.33"/>
    <m/>
    <n v="5.3656066668952898"/>
    <s v=""/>
    <n v="0"/>
    <n v="0"/>
  </r>
  <r>
    <n v="100119"/>
    <n v="8"/>
    <m/>
    <n v="12580"/>
    <x v="42"/>
    <s v="UN"/>
    <n v="0.25140000000000001"/>
    <n v="82"/>
    <m/>
    <n v="20.614800000000002"/>
    <s v=""/>
    <n v="0"/>
    <n v="0"/>
  </r>
  <r>
    <n v="100119"/>
    <n v="9"/>
    <m/>
    <n v="11520"/>
    <x v="45"/>
    <s v="KG"/>
    <n v="3.1955"/>
    <n v="3.52"/>
    <m/>
    <n v="11.24816"/>
    <s v=""/>
    <n v="0"/>
    <n v="0"/>
  </r>
  <r>
    <n v="100119"/>
    <n v="10"/>
    <m/>
    <n v="10648"/>
    <x v="44"/>
    <s v="M3"/>
    <n v="359.69349999999997"/>
    <n v="6.2E-2"/>
    <m/>
    <n v="22.300996999999999"/>
    <s v=""/>
    <n v="0"/>
    <n v="0"/>
  </r>
  <r>
    <n v="100119"/>
    <n v="11"/>
    <m/>
    <n v="17740"/>
    <x v="48"/>
    <s v="KG"/>
    <n v="4.9862000000000002"/>
    <n v="7.0000000000000007E-2"/>
    <m/>
    <n v="0.34903400000000007"/>
    <s v=""/>
    <n v="0"/>
    <n v="0"/>
  </r>
  <r>
    <n v="100119"/>
    <n v="12"/>
    <m/>
    <n v="10636"/>
    <x v="43"/>
    <s v="M3"/>
    <n v="318.20740000000001"/>
    <n v="1.9E-2"/>
    <m/>
    <n v="6.0459405999999998"/>
    <s v=""/>
    <n v="0"/>
    <n v="0"/>
  </r>
  <r>
    <n v="100119"/>
    <n v="13"/>
    <m/>
    <n v="2014"/>
    <x v="16"/>
    <s v="H"/>
    <n v="13.173665210544026"/>
    <n v="1.27"/>
    <m/>
    <n v="16.730554817390914"/>
    <s v=""/>
    <n v="0"/>
    <n v="0"/>
  </r>
  <r>
    <n v="100119"/>
    <n v="14"/>
    <m/>
    <n v="11046"/>
    <x v="59"/>
    <s v="M"/>
    <n v="2.4108999999999998"/>
    <n v="1.62"/>
    <m/>
    <n v="3.9056579999999999"/>
    <s v=""/>
    <n v="0"/>
    <n v="0"/>
  </r>
  <r>
    <n v="100119"/>
    <n v="15"/>
    <m/>
    <n v="17515"/>
    <x v="14"/>
    <s v="KG"/>
    <n v="5.5275999999999996"/>
    <n v="0.14000000000000001"/>
    <m/>
    <n v="0.773864"/>
    <s v=""/>
    <n v="0"/>
    <n v="0"/>
  </r>
  <r>
    <n v="100119"/>
    <n v="16"/>
    <m/>
    <n v="2013"/>
    <x v="15"/>
    <s v="H"/>
    <n v="15.756939025755017"/>
    <n v="1.27"/>
    <m/>
    <n v="20.01131256270887"/>
    <s v=""/>
    <n v="0"/>
    <n v="0"/>
  </r>
  <r>
    <n v="100119"/>
    <n v="17"/>
    <m/>
    <n v="11066"/>
    <x v="67"/>
    <s v="M"/>
    <n v="1.0965"/>
    <n v="0.34"/>
    <m/>
    <n v="0.37281000000000003"/>
    <s v=""/>
    <n v="0"/>
    <n v="0"/>
  </r>
  <r>
    <n v="100119"/>
    <n v="18"/>
    <m/>
    <n v="11070"/>
    <x v="51"/>
    <s v="M"/>
    <n v="4.1189999999999998"/>
    <n v="0.46666999999999997"/>
    <m/>
    <n v="1.9222137299999997"/>
    <s v=""/>
    <n v="0"/>
    <n v="0"/>
  </r>
  <r>
    <n v="100120"/>
    <n v="0"/>
    <s v="HV.10 - ABRIGO PARA CAVALETE ENTRADA, D=1 1/4&quot;, D=1 1/2&quot;OU 2&quot; EM ALVENARIA REVESTIDA"/>
    <m/>
    <x v="0"/>
    <m/>
    <s v=""/>
    <m/>
    <s v="UN"/>
    <s v=""/>
    <n v="680.27002689560641"/>
    <s v=""/>
    <s v=""/>
  </r>
  <r>
    <n v="100120"/>
    <n v="1"/>
    <m/>
    <n v="11520"/>
    <x v="45"/>
    <s v="KG"/>
    <n v="3.1955"/>
    <n v="8.5"/>
    <m/>
    <n v="27.161750000000001"/>
    <s v=""/>
    <n v="0"/>
    <n v="0"/>
  </r>
  <r>
    <n v="100120"/>
    <n v="2"/>
    <m/>
    <n v="11046"/>
    <x v="59"/>
    <s v="M"/>
    <n v="2.4108999999999998"/>
    <n v="4.05"/>
    <m/>
    <n v="9.7641449999999992"/>
    <s v=""/>
    <n v="0"/>
    <n v="0"/>
  </r>
  <r>
    <n v="100120"/>
    <n v="3"/>
    <m/>
    <n v="11021"/>
    <x v="49"/>
    <s v="M2"/>
    <n v="12.2156"/>
    <n v="0.44"/>
    <m/>
    <n v="5.3748640000000005"/>
    <s v=""/>
    <n v="0"/>
    <n v="0"/>
  </r>
  <r>
    <n v="100120"/>
    <n v="4"/>
    <m/>
    <n v="10543"/>
    <x v="20"/>
    <s v="M3"/>
    <n v="67.283799999999999"/>
    <n v="0.04"/>
    <m/>
    <n v="2.6913520000000002"/>
    <s v=""/>
    <n v="0"/>
    <n v="0"/>
  </r>
  <r>
    <n v="100120"/>
    <n v="5"/>
    <m/>
    <n v="2099"/>
    <x v="1"/>
    <s v="H"/>
    <n v="12.627877718847255"/>
    <n v="14"/>
    <m/>
    <n v="176.79028806386157"/>
    <s v=""/>
    <n v="0"/>
    <n v="0"/>
  </r>
  <r>
    <n v="100120"/>
    <n v="6"/>
    <m/>
    <n v="2013"/>
    <x v="15"/>
    <s v="H"/>
    <n v="15.756939025755017"/>
    <n v="3.04"/>
    <m/>
    <n v="47.901094638295248"/>
    <s v=""/>
    <n v="0"/>
    <n v="0"/>
  </r>
  <r>
    <n v="100120"/>
    <n v="7"/>
    <m/>
    <n v="12580"/>
    <x v="42"/>
    <s v="UN"/>
    <n v="0.25140000000000001"/>
    <n v="199"/>
    <m/>
    <n v="50.028600000000004"/>
    <s v=""/>
    <n v="0"/>
    <n v="0"/>
  </r>
  <r>
    <n v="100120"/>
    <n v="8"/>
    <m/>
    <n v="2016"/>
    <x v="46"/>
    <s v="H"/>
    <n v="13.188618292508322"/>
    <n v="0.81"/>
    <m/>
    <n v="10.682780816931741"/>
    <s v=""/>
    <n v="0"/>
    <n v="0"/>
  </r>
  <r>
    <n v="100120"/>
    <n v="9"/>
    <m/>
    <n v="2020"/>
    <x v="22"/>
    <s v="H"/>
    <n v="15.860837164231068"/>
    <n v="11.76"/>
    <m/>
    <n v="186.52344505135736"/>
    <s v=""/>
    <n v="0"/>
    <n v="0"/>
  </r>
  <r>
    <n v="100120"/>
    <n v="10"/>
    <m/>
    <n v="10636"/>
    <x v="43"/>
    <s v="M3"/>
    <n v="318.20740000000001"/>
    <n v="2.5000000000000001E-2"/>
    <m/>
    <n v="7.9551850000000002"/>
    <s v=""/>
    <n v="0"/>
    <n v="0"/>
  </r>
  <r>
    <n v="100120"/>
    <n v="11"/>
    <m/>
    <n v="10608"/>
    <x v="50"/>
    <s v="M3"/>
    <n v="238.17070000000001"/>
    <n v="0.187"/>
    <m/>
    <n v="44.537920900000003"/>
    <s v=""/>
    <n v="0"/>
    <n v="0"/>
  </r>
  <r>
    <n v="100120"/>
    <n v="12"/>
    <m/>
    <n v="10648"/>
    <x v="44"/>
    <s v="M3"/>
    <n v="359.69349999999997"/>
    <n v="0.14000000000000001"/>
    <m/>
    <n v="50.357089999999999"/>
    <s v=""/>
    <n v="0"/>
    <n v="0"/>
  </r>
  <r>
    <n v="100120"/>
    <n v="13"/>
    <m/>
    <n v="2015"/>
    <x v="47"/>
    <s v="H"/>
    <n v="16.259414142106937"/>
    <n v="0.81"/>
    <m/>
    <n v="13.17012545510662"/>
    <s v=""/>
    <n v="0"/>
    <n v="0"/>
  </r>
  <r>
    <n v="100120"/>
    <n v="14"/>
    <m/>
    <n v="17740"/>
    <x v="48"/>
    <s v="KG"/>
    <n v="4.9862000000000002"/>
    <n v="0.16"/>
    <m/>
    <n v="0.79779200000000006"/>
    <s v=""/>
    <n v="0"/>
    <n v="0"/>
  </r>
  <r>
    <n v="100120"/>
    <n v="15"/>
    <m/>
    <n v="11070"/>
    <x v="51"/>
    <s v="M"/>
    <n v="4.1189999999999998"/>
    <n v="0.96667000000000003"/>
    <m/>
    <n v="3.9817137300000001"/>
    <s v=""/>
    <n v="0"/>
    <n v="0"/>
  </r>
  <r>
    <n v="100120"/>
    <n v="16"/>
    <m/>
    <n v="11066"/>
    <x v="67"/>
    <s v="M"/>
    <n v="1.0965"/>
    <n v="0.62"/>
    <m/>
    <n v="0.67983000000000005"/>
    <s v=""/>
    <n v="0"/>
    <n v="0"/>
  </r>
  <r>
    <n v="100120"/>
    <n v="17"/>
    <m/>
    <n v="2014"/>
    <x v="16"/>
    <s v="H"/>
    <n v="13.173665210544026"/>
    <n v="3.04"/>
    <m/>
    <n v="40.047942240053843"/>
    <s v=""/>
    <n v="0"/>
    <n v="0"/>
  </r>
  <r>
    <n v="100120"/>
    <n v="18"/>
    <m/>
    <n v="17515"/>
    <x v="14"/>
    <s v="KG"/>
    <n v="5.5275999999999996"/>
    <n v="0.33"/>
    <m/>
    <n v="1.8241080000000001"/>
    <s v=""/>
    <n v="0"/>
    <n v="0"/>
  </r>
  <r>
    <n v="100121"/>
    <n v="0"/>
    <s v="TUBO DE AÇO GALVANIZADO, CLASSE LEVE I (LINHA ÁGUA) - 3/4&quot;"/>
    <m/>
    <x v="0"/>
    <m/>
    <s v=""/>
    <m/>
    <s v="M"/>
    <s v=""/>
    <n v="39.688310261879764"/>
    <s v=""/>
    <s v=""/>
  </r>
  <r>
    <n v="100121"/>
    <n v="1"/>
    <m/>
    <n v="2036"/>
    <x v="25"/>
    <s v="H"/>
    <n v="12.90425192342871"/>
    <n v="0.8"/>
    <m/>
    <n v="10.323401538742969"/>
    <s v=""/>
    <n v="0"/>
    <n v="0"/>
  </r>
  <r>
    <n v="100121"/>
    <n v="2"/>
    <m/>
    <n v="79640"/>
    <x v="1105"/>
    <s v="M"/>
    <n v="0.14910000000000001"/>
    <n v="0.56000000000000005"/>
    <m/>
    <n v="8.3496000000000015E-2"/>
    <s v=""/>
    <n v="0"/>
    <n v="0"/>
  </r>
  <r>
    <n v="100121"/>
    <n v="3"/>
    <m/>
    <n v="2035"/>
    <x v="26"/>
    <s v="H"/>
    <n v="17.275965903920998"/>
    <n v="0.8"/>
    <m/>
    <n v="13.820772723136798"/>
    <s v=""/>
    <n v="0"/>
    <n v="0"/>
  </r>
  <r>
    <n v="100121"/>
    <n v="4"/>
    <m/>
    <n v="70822"/>
    <x v="1100"/>
    <s v="M"/>
    <n v="9.6629000000000005"/>
    <n v="1.6"/>
    <m/>
    <n v="15.460640000000001"/>
    <s v=""/>
    <n v="0"/>
    <n v="0"/>
  </r>
  <r>
    <n v="100122"/>
    <n v="0"/>
    <s v="TUBO DE AÇO GALVANIZADO, CLASSE LEVE I (LINHA ÁGUA) - 1&quot;"/>
    <m/>
    <x v="0"/>
    <m/>
    <s v=""/>
    <m/>
    <s v="M"/>
    <s v=""/>
    <n v="54.252791610084678"/>
    <s v=""/>
    <s v=""/>
  </r>
  <r>
    <n v="100122"/>
    <n v="1"/>
    <m/>
    <n v="2036"/>
    <x v="25"/>
    <s v="H"/>
    <n v="12.90425192342871"/>
    <n v="1.1000000000000001"/>
    <m/>
    <n v="14.194677115771581"/>
    <s v=""/>
    <n v="0"/>
    <n v="0"/>
  </r>
  <r>
    <n v="100122"/>
    <n v="2"/>
    <m/>
    <n v="70823"/>
    <x v="1101"/>
    <s v="M"/>
    <n v="13.9648"/>
    <n v="1.5"/>
    <m/>
    <n v="20.947200000000002"/>
    <s v=""/>
    <n v="0"/>
    <n v="0"/>
  </r>
  <r>
    <n v="100122"/>
    <n v="3"/>
    <m/>
    <n v="2035"/>
    <x v="26"/>
    <s v="H"/>
    <n v="17.275965903920998"/>
    <n v="1.1000000000000001"/>
    <m/>
    <n v="19.003562494313098"/>
    <s v=""/>
    <n v="0"/>
    <n v="0"/>
  </r>
  <r>
    <n v="100122"/>
    <n v="4"/>
    <m/>
    <n v="79640"/>
    <x v="1105"/>
    <s v="M"/>
    <n v="0.14910000000000001"/>
    <n v="0.72"/>
    <m/>
    <n v="0.107352"/>
    <s v=""/>
    <n v="0"/>
    <n v="0"/>
  </r>
  <r>
    <n v="100124"/>
    <n v="0"/>
    <s v="TUBO DE AÇO GALVANIZADO, CLASSE LEVE I (LINHA ÁGUA) - 1 1/2&quot;"/>
    <m/>
    <x v="0"/>
    <m/>
    <s v=""/>
    <m/>
    <s v="M"/>
    <s v=""/>
    <n v="74.243207958289588"/>
    <s v=""/>
    <s v=""/>
  </r>
  <r>
    <n v="100124"/>
    <n v="1"/>
    <m/>
    <n v="70825"/>
    <x v="1103"/>
    <s v="M"/>
    <n v="22.7303"/>
    <n v="1.4"/>
    <m/>
    <n v="31.822419999999997"/>
    <s v=""/>
    <n v="0"/>
    <n v="0"/>
  </r>
  <r>
    <n v="100124"/>
    <n v="2"/>
    <m/>
    <n v="2035"/>
    <x v="26"/>
    <s v="H"/>
    <n v="17.275965903920998"/>
    <n v="1.4"/>
    <m/>
    <n v="24.186352265489397"/>
    <s v=""/>
    <n v="0"/>
    <n v="0"/>
  </r>
  <r>
    <n v="100124"/>
    <n v="3"/>
    <m/>
    <n v="2036"/>
    <x v="25"/>
    <s v="H"/>
    <n v="12.90425192342871"/>
    <n v="1.4"/>
    <m/>
    <n v="18.065952692800192"/>
    <s v=""/>
    <n v="0"/>
    <n v="0"/>
  </r>
  <r>
    <n v="100124"/>
    <n v="4"/>
    <m/>
    <n v="79640"/>
    <x v="1105"/>
    <s v="M"/>
    <n v="0.14910000000000001"/>
    <n v="1.1299999999999999"/>
    <m/>
    <n v="0.16848299999999999"/>
    <s v=""/>
    <n v="0"/>
    <n v="0"/>
  </r>
  <r>
    <n v="100195"/>
    <n v="0"/>
    <s v="PROTEÇÃO ANTICORROSIVA PARA TUBULAÇÃO ENTERRADA"/>
    <m/>
    <x v="0"/>
    <m/>
    <s v=""/>
    <m/>
    <s v="M"/>
    <s v=""/>
    <n v="1.6158401538742968"/>
    <s v=""/>
    <s v=""/>
  </r>
  <r>
    <n v="100195"/>
    <n v="1"/>
    <m/>
    <n v="59030"/>
    <x v="449"/>
    <s v="M"/>
    <n v="0.19450000000000001"/>
    <n v="3"/>
    <m/>
    <n v="0.58350000000000002"/>
    <s v=""/>
    <n v="0"/>
    <n v="0"/>
  </r>
  <r>
    <n v="100195"/>
    <n v="2"/>
    <m/>
    <n v="2036"/>
    <x v="25"/>
    <s v="H"/>
    <n v="12.90425192342871"/>
    <n v="0.08"/>
    <m/>
    <n v="1.0323401538742969"/>
    <s v=""/>
    <n v="0"/>
    <n v="0"/>
  </r>
  <r>
    <n v="100198"/>
    <n v="0"/>
    <s v="ENVELOPAMENTO DE TUBULAÇÃO ENTERRADA, COM CONCRETO"/>
    <m/>
    <x v="0"/>
    <m/>
    <s v=""/>
    <m/>
    <s v="M"/>
    <s v=""/>
    <n v="21.300509536908585"/>
    <s v=""/>
    <s v=""/>
  </r>
  <r>
    <n v="100198"/>
    <n v="1"/>
    <m/>
    <n v="2020"/>
    <x v="22"/>
    <s v="H"/>
    <n v="15.860837164231068"/>
    <n v="0.23"/>
    <m/>
    <n v="3.6479925477731459"/>
    <s v=""/>
    <n v="0"/>
    <n v="0"/>
  </r>
  <r>
    <n v="100198"/>
    <n v="2"/>
    <m/>
    <n v="2099"/>
    <x v="1"/>
    <s v="H"/>
    <n v="12.627877718847255"/>
    <n v="0.75"/>
    <m/>
    <n v="9.4709082891354406"/>
    <s v=""/>
    <n v="0"/>
    <n v="0"/>
  </r>
  <r>
    <n v="100198"/>
    <n v="3"/>
    <m/>
    <n v="10601"/>
    <x v="118"/>
    <s v="M3"/>
    <n v="160.4237"/>
    <n v="5.0999999999999997E-2"/>
    <m/>
    <n v="8.1816087"/>
    <s v=""/>
    <n v="0"/>
    <n v="0"/>
  </r>
  <r>
    <n v="100209"/>
    <n v="0"/>
    <s v="RESERVATÓRIO DE FIBRA DE VIDRO - CAPACIDADE 1000L"/>
    <m/>
    <x v="0"/>
    <m/>
    <s v=""/>
    <m/>
    <s v="UN"/>
    <s v=""/>
    <n v="700.10939161879764"/>
    <s v=""/>
    <s v=""/>
  </r>
  <r>
    <n v="100209"/>
    <n v="1"/>
    <m/>
    <n v="79672"/>
    <x v="1106"/>
    <s v="UN"/>
    <n v="39.727200000000003"/>
    <n v="1"/>
    <m/>
    <n v="39.727200000000003"/>
    <s v=""/>
    <n v="0"/>
    <n v="0"/>
  </r>
  <r>
    <n v="100209"/>
    <n v="2"/>
    <m/>
    <n v="79636"/>
    <x v="1107"/>
    <s v="KG"/>
    <n v="8.3975000000000009"/>
    <n v="0.06"/>
    <m/>
    <n v="0.50385000000000002"/>
    <s v=""/>
    <n v="0"/>
    <n v="0"/>
  </r>
  <r>
    <n v="100209"/>
    <n v="3"/>
    <m/>
    <n v="15516"/>
    <x v="13"/>
    <s v="M"/>
    <n v="10.545299999999999"/>
    <n v="5"/>
    <m/>
    <n v="52.726499999999994"/>
    <s v=""/>
    <n v="0"/>
    <n v="0"/>
  </r>
  <r>
    <n v="100209"/>
    <n v="4"/>
    <m/>
    <n v="2035"/>
    <x v="26"/>
    <s v="H"/>
    <n v="17.275965903920998"/>
    <n v="8"/>
    <m/>
    <n v="138.20772723136798"/>
    <s v=""/>
    <n v="0"/>
    <n v="0"/>
  </r>
  <r>
    <n v="100209"/>
    <n v="5"/>
    <m/>
    <n v="37509"/>
    <x v="156"/>
    <s v="L"/>
    <n v="16.625699999999998"/>
    <n v="7.0000000000000007E-2"/>
    <m/>
    <n v="1.163799"/>
    <s v=""/>
    <n v="0"/>
    <n v="0"/>
  </r>
  <r>
    <n v="100209"/>
    <n v="6"/>
    <m/>
    <n v="70803"/>
    <x v="1108"/>
    <s v="UN"/>
    <n v="4.2643000000000004"/>
    <n v="2"/>
    <m/>
    <n v="8.5286000000000008"/>
    <s v=""/>
    <n v="0"/>
    <n v="0"/>
  </r>
  <r>
    <n v="100209"/>
    <n v="7"/>
    <m/>
    <n v="70806"/>
    <x v="1109"/>
    <s v="UN"/>
    <n v="10.055300000000001"/>
    <n v="4"/>
    <m/>
    <n v="40.221200000000003"/>
    <s v=""/>
    <n v="0"/>
    <n v="0"/>
  </r>
  <r>
    <n v="100209"/>
    <n v="8"/>
    <m/>
    <n v="70802"/>
    <x v="1110"/>
    <s v="UN"/>
    <n v="3.2101000000000002"/>
    <n v="2"/>
    <m/>
    <n v="6.4202000000000004"/>
    <s v=""/>
    <n v="0"/>
    <n v="0"/>
  </r>
  <r>
    <n v="100209"/>
    <n v="9"/>
    <m/>
    <n v="76030"/>
    <x v="1111"/>
    <s v="UN"/>
    <n v="309.37630000000001"/>
    <n v="1"/>
    <m/>
    <n v="309.37630000000001"/>
    <s v=""/>
    <n v="0"/>
    <n v="0"/>
  </r>
  <r>
    <n v="100209"/>
    <n v="10"/>
    <m/>
    <n v="2036"/>
    <x v="25"/>
    <s v="H"/>
    <n v="12.90425192342871"/>
    <n v="8"/>
    <m/>
    <n v="103.23401538742968"/>
    <s v=""/>
    <n v="0"/>
    <n v="0"/>
  </r>
  <r>
    <n v="100210"/>
    <n v="0"/>
    <s v="CAIXA D'ÁGUA DE FIBRA DE VIDRO - 1500 LITROS"/>
    <m/>
    <x v="0"/>
    <m/>
    <s v=""/>
    <m/>
    <s v="UN"/>
    <s v=""/>
    <n v="850.88049161879769"/>
    <s v=""/>
    <s v=""/>
  </r>
  <r>
    <n v="100210"/>
    <n v="1"/>
    <m/>
    <n v="2035"/>
    <x v="26"/>
    <s v="H"/>
    <n v="17.275965903920998"/>
    <n v="8"/>
    <m/>
    <n v="138.20772723136798"/>
    <s v=""/>
    <n v="0"/>
    <n v="0"/>
  </r>
  <r>
    <n v="100210"/>
    <n v="2"/>
    <m/>
    <n v="79672"/>
    <x v="1106"/>
    <s v="UN"/>
    <n v="39.727200000000003"/>
    <n v="1"/>
    <m/>
    <n v="39.727200000000003"/>
    <s v=""/>
    <n v="0"/>
    <n v="0"/>
  </r>
  <r>
    <n v="100210"/>
    <n v="3"/>
    <m/>
    <n v="2036"/>
    <x v="25"/>
    <s v="H"/>
    <n v="12.90425192342871"/>
    <n v="8"/>
    <m/>
    <n v="103.23401538742968"/>
    <s v=""/>
    <n v="0"/>
    <n v="0"/>
  </r>
  <r>
    <n v="100210"/>
    <n v="4"/>
    <m/>
    <n v="15516"/>
    <x v="13"/>
    <s v="M"/>
    <n v="10.545299999999999"/>
    <n v="5"/>
    <m/>
    <n v="52.726499999999994"/>
    <s v=""/>
    <n v="0"/>
    <n v="0"/>
  </r>
  <r>
    <n v="100210"/>
    <n v="5"/>
    <m/>
    <n v="70802"/>
    <x v="1110"/>
    <s v="UN"/>
    <n v="3.2101000000000002"/>
    <n v="2"/>
    <m/>
    <n v="6.4202000000000004"/>
    <s v=""/>
    <n v="0"/>
    <n v="0"/>
  </r>
  <r>
    <n v="100210"/>
    <n v="6"/>
    <m/>
    <n v="70803"/>
    <x v="1108"/>
    <s v="UN"/>
    <n v="4.2643000000000004"/>
    <n v="2"/>
    <m/>
    <n v="8.5286000000000008"/>
    <s v=""/>
    <n v="0"/>
    <n v="0"/>
  </r>
  <r>
    <n v="100210"/>
    <n v="7"/>
    <m/>
    <n v="79636"/>
    <x v="1107"/>
    <s v="KG"/>
    <n v="8.3975000000000009"/>
    <n v="0.06"/>
    <m/>
    <n v="0.50385000000000002"/>
    <s v=""/>
    <n v="0"/>
    <n v="0"/>
  </r>
  <r>
    <n v="100210"/>
    <n v="8"/>
    <m/>
    <n v="76034"/>
    <x v="1112"/>
    <s v="UN"/>
    <n v="460.1474"/>
    <n v="1"/>
    <m/>
    <n v="460.1474"/>
    <s v=""/>
    <n v="0"/>
    <n v="0"/>
  </r>
  <r>
    <n v="100210"/>
    <n v="9"/>
    <m/>
    <n v="70806"/>
    <x v="1109"/>
    <s v="UN"/>
    <n v="10.055300000000001"/>
    <n v="4"/>
    <m/>
    <n v="40.221200000000003"/>
    <s v=""/>
    <n v="0"/>
    <n v="0"/>
  </r>
  <r>
    <n v="100210"/>
    <n v="10"/>
    <m/>
    <n v="37509"/>
    <x v="156"/>
    <s v="L"/>
    <n v="16.625699999999998"/>
    <n v="7.0000000000000007E-2"/>
    <m/>
    <n v="1.163799"/>
    <s v=""/>
    <n v="0"/>
    <n v="0"/>
  </r>
  <r>
    <n v="100212"/>
    <n v="0"/>
    <s v="CAIXA D'ÁGUA DE POLIETILENO 500 LITROS"/>
    <m/>
    <x v="0"/>
    <m/>
    <s v=""/>
    <m/>
    <s v="UN"/>
    <s v=""/>
    <n v="578.17872761879755"/>
    <s v=""/>
    <s v=""/>
  </r>
  <r>
    <n v="100212"/>
    <n v="1"/>
    <m/>
    <n v="2035"/>
    <x v="26"/>
    <s v="H"/>
    <n v="17.275965903920998"/>
    <n v="8"/>
    <m/>
    <n v="138.20772723136798"/>
    <s v=""/>
    <n v="0"/>
    <n v="0"/>
  </r>
  <r>
    <n v="100212"/>
    <n v="2"/>
    <m/>
    <n v="70806"/>
    <x v="1109"/>
    <s v="UN"/>
    <n v="10.055300000000001"/>
    <n v="4"/>
    <m/>
    <n v="40.221200000000003"/>
    <s v=""/>
    <n v="0"/>
    <n v="0"/>
  </r>
  <r>
    <n v="100212"/>
    <n v="3"/>
    <m/>
    <n v="70802"/>
    <x v="1110"/>
    <s v="UN"/>
    <n v="3.2101000000000002"/>
    <n v="2"/>
    <m/>
    <n v="6.4202000000000004"/>
    <s v=""/>
    <n v="0"/>
    <n v="0"/>
  </r>
  <r>
    <n v="100212"/>
    <n v="4"/>
    <m/>
    <n v="15516"/>
    <x v="13"/>
    <s v="M"/>
    <n v="10.545299999999999"/>
    <n v="5"/>
    <m/>
    <n v="52.726499999999994"/>
    <s v=""/>
    <n v="0"/>
    <n v="0"/>
  </r>
  <r>
    <n v="100212"/>
    <n v="5"/>
    <m/>
    <n v="2036"/>
    <x v="25"/>
    <s v="H"/>
    <n v="12.90425192342871"/>
    <n v="8"/>
    <m/>
    <n v="103.23401538742968"/>
    <s v=""/>
    <n v="0"/>
    <n v="0"/>
  </r>
  <r>
    <n v="100212"/>
    <n v="6"/>
    <m/>
    <n v="79672"/>
    <x v="1106"/>
    <s v="UN"/>
    <n v="39.727200000000003"/>
    <n v="1"/>
    <m/>
    <n v="39.727200000000003"/>
    <s v=""/>
    <n v="0"/>
    <n v="0"/>
  </r>
  <r>
    <n v="100212"/>
    <n v="7"/>
    <m/>
    <n v="79636"/>
    <x v="1107"/>
    <s v="KG"/>
    <n v="8.3975000000000009"/>
    <n v="0.04"/>
    <m/>
    <n v="0.33590000000000003"/>
    <s v=""/>
    <n v="0"/>
    <n v="0"/>
  </r>
  <r>
    <n v="100212"/>
    <n v="8"/>
    <m/>
    <n v="70803"/>
    <x v="1108"/>
    <s v="UN"/>
    <n v="4.2643000000000004"/>
    <n v="2"/>
    <m/>
    <n v="8.5286000000000008"/>
    <s v=""/>
    <n v="0"/>
    <n v="0"/>
  </r>
  <r>
    <n v="100212"/>
    <n v="9"/>
    <m/>
    <n v="76035"/>
    <x v="1113"/>
    <s v="UN"/>
    <n v="187.9461"/>
    <n v="1"/>
    <m/>
    <n v="187.9461"/>
    <s v=""/>
    <n v="0"/>
    <n v="0"/>
  </r>
  <r>
    <n v="100212"/>
    <n v="10"/>
    <m/>
    <n v="37509"/>
    <x v="156"/>
    <s v="L"/>
    <n v="16.625699999999998"/>
    <n v="0.05"/>
    <m/>
    <n v="0.83128499999999994"/>
    <s v=""/>
    <n v="0"/>
    <n v="0"/>
  </r>
  <r>
    <n v="100213"/>
    <n v="0"/>
    <s v="CAIXA D'ÁGUA DE POLIETILENO 1000 LITROS"/>
    <m/>
    <x v="0"/>
    <m/>
    <s v=""/>
    <m/>
    <s v="UN"/>
    <s v=""/>
    <n v="694.12739161879767"/>
    <s v=""/>
    <s v=""/>
  </r>
  <r>
    <n v="100213"/>
    <n v="1"/>
    <m/>
    <n v="37509"/>
    <x v="156"/>
    <s v="L"/>
    <n v="16.625699999999998"/>
    <n v="7.0000000000000007E-2"/>
    <m/>
    <n v="1.163799"/>
    <s v=""/>
    <n v="7.0000000000000007E-2"/>
    <n v="1.163799"/>
  </r>
  <r>
    <n v="100213"/>
    <n v="2"/>
    <m/>
    <n v="76036"/>
    <x v="1114"/>
    <s v="UN"/>
    <n v="303.39429999999999"/>
    <n v="1"/>
    <m/>
    <n v="303.39429999999999"/>
    <s v=""/>
    <n v="1"/>
    <n v="303.39429999999999"/>
  </r>
  <r>
    <n v="100213"/>
    <n v="3"/>
    <m/>
    <n v="2036"/>
    <x v="25"/>
    <s v="H"/>
    <n v="12.90425192342871"/>
    <n v="8"/>
    <m/>
    <n v="103.23401538742968"/>
    <s v=""/>
    <n v="8"/>
    <n v="103.23401538742968"/>
  </r>
  <r>
    <n v="100213"/>
    <n v="4"/>
    <m/>
    <n v="2035"/>
    <x v="26"/>
    <s v="H"/>
    <n v="17.275965903920998"/>
    <n v="8"/>
    <m/>
    <n v="138.20772723136798"/>
    <s v=""/>
    <n v="8"/>
    <n v="138.20772723136798"/>
  </r>
  <r>
    <n v="100213"/>
    <n v="5"/>
    <m/>
    <n v="70806"/>
    <x v="1109"/>
    <s v="UN"/>
    <n v="10.055300000000001"/>
    <n v="4"/>
    <m/>
    <n v="40.221200000000003"/>
    <s v=""/>
    <n v="4"/>
    <n v="40.221200000000003"/>
  </r>
  <r>
    <n v="100213"/>
    <n v="6"/>
    <m/>
    <n v="70803"/>
    <x v="1108"/>
    <s v="UN"/>
    <n v="4.2643000000000004"/>
    <n v="2"/>
    <m/>
    <n v="8.5286000000000008"/>
    <s v=""/>
    <n v="2"/>
    <n v="8.5286000000000008"/>
  </r>
  <r>
    <n v="100213"/>
    <n v="7"/>
    <m/>
    <n v="79636"/>
    <x v="1107"/>
    <s v="KG"/>
    <n v="8.3975000000000009"/>
    <n v="0.06"/>
    <m/>
    <n v="0.50385000000000002"/>
    <s v=""/>
    <n v="0.06"/>
    <n v="0.50385000000000002"/>
  </r>
  <r>
    <n v="100213"/>
    <n v="8"/>
    <m/>
    <n v="70802"/>
    <x v="1110"/>
    <s v="UN"/>
    <n v="3.2101000000000002"/>
    <n v="2"/>
    <m/>
    <n v="6.4202000000000004"/>
    <s v=""/>
    <n v="2"/>
    <n v="6.4202000000000004"/>
  </r>
  <r>
    <n v="100213"/>
    <n v="9"/>
    <m/>
    <n v="15516"/>
    <x v="13"/>
    <s v="M"/>
    <n v="10.545299999999999"/>
    <n v="5"/>
    <m/>
    <n v="52.726499999999994"/>
    <s v=""/>
    <n v="5"/>
    <n v="52.726499999999994"/>
  </r>
  <r>
    <n v="100213"/>
    <n v="10"/>
    <m/>
    <n v="79672"/>
    <x v="1106"/>
    <s v="UN"/>
    <n v="39.727200000000003"/>
    <n v="1"/>
    <m/>
    <n v="39.727200000000003"/>
    <s v=""/>
    <n v="1"/>
    <n v="39.727200000000003"/>
  </r>
  <r>
    <n v="100214"/>
    <n v="0"/>
    <s v="CAIXA D'ÁGUA DE POLIETILENO 5000 LITROS"/>
    <m/>
    <x v="0"/>
    <m/>
    <s v=""/>
    <m/>
    <s v="UN"/>
    <s v=""/>
    <n v="2058.6074838687978"/>
    <s v=""/>
    <s v=""/>
  </r>
  <r>
    <n v="100214"/>
    <n v="1"/>
    <m/>
    <n v="76037"/>
    <x v="1115"/>
    <s v="UN"/>
    <n v="1661.1912"/>
    <n v="1"/>
    <m/>
    <n v="1661.1912"/>
    <s v=""/>
    <n v="0"/>
    <n v="0"/>
  </r>
  <r>
    <n v="100214"/>
    <n v="2"/>
    <m/>
    <n v="2036"/>
    <x v="25"/>
    <s v="H"/>
    <n v="12.90425192342871"/>
    <n v="8"/>
    <m/>
    <n v="103.23401538742968"/>
    <s v=""/>
    <n v="0"/>
    <n v="0"/>
  </r>
  <r>
    <n v="100214"/>
    <n v="3"/>
    <m/>
    <n v="15516"/>
    <x v="13"/>
    <s v="M"/>
    <n v="10.545299999999999"/>
    <n v="5"/>
    <m/>
    <n v="52.726499999999994"/>
    <s v=""/>
    <n v="0"/>
    <n v="0"/>
  </r>
  <r>
    <n v="100214"/>
    <n v="4"/>
    <m/>
    <n v="37509"/>
    <x v="156"/>
    <s v="L"/>
    <n v="16.625699999999998"/>
    <n v="0.35"/>
    <m/>
    <n v="5.8189949999999993"/>
    <s v=""/>
    <n v="0"/>
    <n v="0"/>
  </r>
  <r>
    <n v="100214"/>
    <n v="5"/>
    <m/>
    <n v="70802"/>
    <x v="1110"/>
    <s v="UN"/>
    <n v="3.2101000000000002"/>
    <n v="2"/>
    <m/>
    <n v="6.4202000000000004"/>
    <s v=""/>
    <n v="0"/>
    <n v="0"/>
  </r>
  <r>
    <n v="100214"/>
    <n v="6"/>
    <m/>
    <n v="70803"/>
    <x v="1108"/>
    <s v="UN"/>
    <n v="4.2643000000000004"/>
    <n v="2"/>
    <m/>
    <n v="8.5286000000000008"/>
    <s v=""/>
    <n v="0"/>
    <n v="0"/>
  </r>
  <r>
    <n v="100214"/>
    <n v="7"/>
    <m/>
    <n v="70806"/>
    <x v="1109"/>
    <s v="UN"/>
    <n v="10.055300000000001"/>
    <n v="4"/>
    <m/>
    <n v="40.221200000000003"/>
    <s v=""/>
    <n v="0"/>
    <n v="0"/>
  </r>
  <r>
    <n v="100214"/>
    <n v="8"/>
    <m/>
    <n v="79672"/>
    <x v="1106"/>
    <s v="UN"/>
    <n v="39.727200000000003"/>
    <n v="1"/>
    <m/>
    <n v="39.727200000000003"/>
    <s v=""/>
    <n v="0"/>
    <n v="0"/>
  </r>
  <r>
    <n v="100214"/>
    <n v="9"/>
    <m/>
    <n v="79636"/>
    <x v="1107"/>
    <s v="KG"/>
    <n v="8.3975000000000009"/>
    <n v="0.30149999999999999"/>
    <m/>
    <n v="2.5318462500000001"/>
    <s v=""/>
    <n v="0"/>
    <n v="0"/>
  </r>
  <r>
    <n v="100214"/>
    <n v="10"/>
    <m/>
    <n v="2035"/>
    <x v="26"/>
    <s v="H"/>
    <n v="17.275965903920998"/>
    <n v="8"/>
    <m/>
    <n v="138.20772723136798"/>
    <s v=""/>
    <n v="0"/>
    <n v="0"/>
  </r>
  <r>
    <n v="100215"/>
    <n v="0"/>
    <s v="CAIXA D'ÁGUA DE POLIETILENO 10.000 LITROS"/>
    <m/>
    <x v="0"/>
    <m/>
    <s v=""/>
    <m/>
    <s v="UN"/>
    <s v=""/>
    <n v="3695.4169346187978"/>
    <s v=""/>
    <s v=""/>
  </r>
  <r>
    <n v="100215"/>
    <n v="1"/>
    <m/>
    <n v="76038"/>
    <x v="1116"/>
    <s v="UN"/>
    <n v="3293.0102999999999"/>
    <n v="1"/>
    <m/>
    <n v="3293.0102999999999"/>
    <s v=""/>
    <n v="1"/>
    <n v="3293.0102999999999"/>
  </r>
  <r>
    <n v="100215"/>
    <n v="2"/>
    <m/>
    <n v="79636"/>
    <x v="1107"/>
    <s v="KG"/>
    <n v="8.3975000000000009"/>
    <n v="0.48"/>
    <m/>
    <n v="4.0308000000000002"/>
    <s v=""/>
    <n v="0.48"/>
    <n v="4.0308000000000002"/>
  </r>
  <r>
    <n v="100215"/>
    <n v="3"/>
    <m/>
    <n v="70806"/>
    <x v="1109"/>
    <s v="UN"/>
    <n v="10.055300000000001"/>
    <n v="4"/>
    <m/>
    <n v="40.221200000000003"/>
    <s v=""/>
    <n v="4"/>
    <n v="40.221200000000003"/>
  </r>
  <r>
    <n v="100215"/>
    <n v="4"/>
    <m/>
    <n v="70803"/>
    <x v="1108"/>
    <s v="UN"/>
    <n v="4.2643000000000004"/>
    <n v="2"/>
    <m/>
    <n v="8.5286000000000008"/>
    <s v=""/>
    <n v="2"/>
    <n v="8.5286000000000008"/>
  </r>
  <r>
    <n v="100215"/>
    <n v="5"/>
    <m/>
    <n v="37509"/>
    <x v="156"/>
    <s v="L"/>
    <n v="16.625699999999998"/>
    <n v="0.56000000000000005"/>
    <m/>
    <n v="9.3103920000000002"/>
    <s v=""/>
    <n v="0.56000000000000005"/>
    <n v="9.3103920000000002"/>
  </r>
  <r>
    <n v="100215"/>
    <n v="6"/>
    <m/>
    <n v="15516"/>
    <x v="13"/>
    <s v="M"/>
    <n v="10.545299999999999"/>
    <n v="5"/>
    <m/>
    <n v="52.726499999999994"/>
    <s v=""/>
    <n v="5"/>
    <n v="52.726499999999994"/>
  </r>
  <r>
    <n v="100215"/>
    <n v="7"/>
    <m/>
    <n v="2036"/>
    <x v="25"/>
    <s v="H"/>
    <n v="12.90425192342871"/>
    <n v="8"/>
    <m/>
    <n v="103.23401538742968"/>
    <s v=""/>
    <n v="8"/>
    <n v="103.23401538742968"/>
  </r>
  <r>
    <n v="100215"/>
    <n v="8"/>
    <m/>
    <n v="2035"/>
    <x v="26"/>
    <s v="H"/>
    <n v="17.275965903920998"/>
    <n v="8"/>
    <m/>
    <n v="138.20772723136798"/>
    <s v=""/>
    <n v="8"/>
    <n v="138.20772723136798"/>
  </r>
  <r>
    <n v="100215"/>
    <n v="9"/>
    <m/>
    <n v="79672"/>
    <x v="1106"/>
    <s v="UN"/>
    <n v="39.727200000000003"/>
    <n v="1"/>
    <m/>
    <n v="39.727200000000003"/>
    <s v=""/>
    <n v="1"/>
    <n v="39.727200000000003"/>
  </r>
  <r>
    <n v="100215"/>
    <n v="10"/>
    <m/>
    <n v="70802"/>
    <x v="1110"/>
    <s v="UN"/>
    <n v="3.2101000000000002"/>
    <n v="2"/>
    <m/>
    <n v="6.4202000000000004"/>
    <s v=""/>
    <n v="2"/>
    <n v="6.4202000000000004"/>
  </r>
  <r>
    <n v="100216"/>
    <n v="0"/>
    <s v="CAIXA D'ÁGUA DE POLIETILENO 15.000 LITROS"/>
    <m/>
    <x v="0"/>
    <m/>
    <s v=""/>
    <m/>
    <s v="UN"/>
    <s v=""/>
    <n v="6187.736104618798"/>
    <s v=""/>
    <s v=""/>
  </r>
  <r>
    <n v="100216"/>
    <n v="1"/>
    <m/>
    <n v="70806"/>
    <x v="1109"/>
    <s v="UN"/>
    <n v="10.055300000000001"/>
    <n v="4"/>
    <m/>
    <n v="40.221200000000003"/>
    <s v=""/>
    <n v="0"/>
    <n v="0"/>
  </r>
  <r>
    <n v="100216"/>
    <n v="2"/>
    <m/>
    <n v="70802"/>
    <x v="1110"/>
    <s v="UN"/>
    <n v="3.2101000000000002"/>
    <n v="2"/>
    <m/>
    <n v="6.4202000000000004"/>
    <s v=""/>
    <n v="0"/>
    <n v="0"/>
  </r>
  <r>
    <n v="100216"/>
    <n v="3"/>
    <m/>
    <n v="76039"/>
    <x v="1117"/>
    <s v="UN"/>
    <n v="5779.0906000000004"/>
    <n v="1"/>
    <m/>
    <n v="5779.0906000000004"/>
    <s v=""/>
    <n v="0"/>
    <n v="0"/>
  </r>
  <r>
    <n v="100216"/>
    <n v="4"/>
    <m/>
    <n v="2035"/>
    <x v="26"/>
    <s v="H"/>
    <n v="17.275965903920998"/>
    <n v="8"/>
    <m/>
    <n v="138.20772723136798"/>
    <s v=""/>
    <n v="0"/>
    <n v="0"/>
  </r>
  <r>
    <n v="100216"/>
    <n v="5"/>
    <m/>
    <n v="79636"/>
    <x v="1107"/>
    <s v="KG"/>
    <n v="8.3975000000000009"/>
    <n v="0.53"/>
    <m/>
    <n v="4.4506750000000004"/>
    <s v=""/>
    <n v="0"/>
    <n v="0"/>
  </r>
  <r>
    <n v="100216"/>
    <n v="6"/>
    <m/>
    <n v="70803"/>
    <x v="1108"/>
    <s v="UN"/>
    <n v="4.2643000000000004"/>
    <n v="2"/>
    <m/>
    <n v="8.5286000000000008"/>
    <s v=""/>
    <n v="0"/>
    <n v="0"/>
  </r>
  <r>
    <n v="100216"/>
    <n v="7"/>
    <m/>
    <n v="37509"/>
    <x v="156"/>
    <s v="L"/>
    <n v="16.625699999999998"/>
    <n v="0.91"/>
    <m/>
    <n v="15.129386999999999"/>
    <s v=""/>
    <n v="0"/>
    <n v="0"/>
  </r>
  <r>
    <n v="100216"/>
    <n v="8"/>
    <m/>
    <n v="15516"/>
    <x v="13"/>
    <s v="M"/>
    <n v="10.545299999999999"/>
    <n v="5"/>
    <m/>
    <n v="52.726499999999994"/>
    <s v=""/>
    <n v="0"/>
    <n v="0"/>
  </r>
  <r>
    <n v="100216"/>
    <n v="9"/>
    <m/>
    <n v="2036"/>
    <x v="25"/>
    <s v="H"/>
    <n v="12.90425192342871"/>
    <n v="8"/>
    <m/>
    <n v="103.23401538742968"/>
    <s v=""/>
    <n v="0"/>
    <n v="0"/>
  </r>
  <r>
    <n v="100216"/>
    <n v="10"/>
    <m/>
    <n v="79672"/>
    <x v="1106"/>
    <s v="UN"/>
    <n v="39.727200000000003"/>
    <n v="1"/>
    <m/>
    <n v="39.727200000000003"/>
    <s v=""/>
    <n v="0"/>
    <n v="0"/>
  </r>
  <r>
    <n v="100220"/>
    <n v="0"/>
    <s v="CAIXA D'ÁGUA EM ANÉIS DE CONCRETO ARMADO COM ESC/AL. GUARDA CORPO H=8,00M C=30M3"/>
    <m/>
    <x v="0"/>
    <m/>
    <s v=""/>
    <m/>
    <s v="UN"/>
    <s v=""/>
    <n v="46837.58161294942"/>
    <s v=""/>
    <s v=""/>
  </r>
  <r>
    <n v="100220"/>
    <n v="1"/>
    <m/>
    <n v="2013"/>
    <x v="15"/>
    <s v="H"/>
    <n v="15.756939025755017"/>
    <n v="5.63"/>
    <m/>
    <n v="88.711566715000743"/>
    <s v=""/>
    <n v="0"/>
    <n v="0"/>
  </r>
  <r>
    <n v="100220"/>
    <n v="2"/>
    <m/>
    <n v="11070"/>
    <x v="51"/>
    <s v="M"/>
    <n v="4.1189999999999998"/>
    <n v="8.5333299999999994"/>
    <m/>
    <n v="35.148786269999995"/>
    <s v=""/>
    <n v="0"/>
    <n v="0"/>
  </r>
  <r>
    <n v="100220"/>
    <n v="3"/>
    <m/>
    <n v="2099"/>
    <x v="1"/>
    <s v="H"/>
    <n v="12.627877718847255"/>
    <n v="67.14"/>
    <m/>
    <n v="847.83571004340467"/>
    <s v=""/>
    <n v="0"/>
    <n v="0"/>
  </r>
  <r>
    <n v="100220"/>
    <n v="4"/>
    <m/>
    <n v="10648"/>
    <x v="44"/>
    <s v="M3"/>
    <n v="359.69349999999997"/>
    <n v="2.2000000000000001E-3"/>
    <m/>
    <n v="0.79132570000000002"/>
    <s v=""/>
    <n v="0"/>
    <n v="0"/>
  </r>
  <r>
    <n v="100220"/>
    <n v="5"/>
    <m/>
    <n v="30584"/>
    <x v="396"/>
    <s v="M2"/>
    <n v="732.19529999999997"/>
    <n v="2.1"/>
    <m/>
    <n v="1537.61013"/>
    <s v=""/>
    <n v="0"/>
    <n v="0"/>
  </r>
  <r>
    <n v="100220"/>
    <n v="6"/>
    <m/>
    <n v="2016"/>
    <x v="46"/>
    <s v="H"/>
    <n v="13.188618292508322"/>
    <n v="25.8"/>
    <m/>
    <n v="340.26635194671468"/>
    <s v=""/>
    <n v="0"/>
    <n v="0"/>
  </r>
  <r>
    <n v="100220"/>
    <n v="7"/>
    <m/>
    <n v="2015"/>
    <x v="47"/>
    <s v="H"/>
    <n v="16.259414142106937"/>
    <n v="25.8"/>
    <m/>
    <n v="419.49288486635902"/>
    <s v=""/>
    <n v="0"/>
    <n v="0"/>
  </r>
  <r>
    <n v="100220"/>
    <n v="8"/>
    <m/>
    <n v="10524"/>
    <x v="75"/>
    <s v="M3"/>
    <n v="266.55160000000001"/>
    <n v="4.18"/>
    <m/>
    <n v="1114.185688"/>
    <s v=""/>
    <n v="0"/>
    <n v="0"/>
  </r>
  <r>
    <n v="100220"/>
    <n v="9"/>
    <m/>
    <n v="2014"/>
    <x v="16"/>
    <s v="H"/>
    <n v="13.173665210544026"/>
    <n v="5.63"/>
    <m/>
    <n v="74.167735135362861"/>
    <s v=""/>
    <n v="0"/>
    <n v="0"/>
  </r>
  <r>
    <n v="100220"/>
    <n v="10"/>
    <m/>
    <n v="76050"/>
    <x v="1118"/>
    <s v="UN"/>
    <n v="41027"/>
    <n v="1"/>
    <m/>
    <n v="41027"/>
    <s v=""/>
    <n v="0"/>
    <n v="0"/>
  </r>
  <r>
    <n v="100220"/>
    <n v="11"/>
    <m/>
    <n v="2020"/>
    <x v="22"/>
    <s v="H"/>
    <n v="15.860837164231068"/>
    <n v="18.100000000000001"/>
    <m/>
    <n v="287.08115267258233"/>
    <s v=""/>
    <n v="0"/>
    <n v="0"/>
  </r>
  <r>
    <n v="100220"/>
    <n v="12"/>
    <m/>
    <n v="11066"/>
    <x v="67"/>
    <s v="M"/>
    <n v="1.0965"/>
    <n v="10.24"/>
    <m/>
    <n v="11.228160000000001"/>
    <s v=""/>
    <n v="0"/>
    <n v="0"/>
  </r>
  <r>
    <n v="100220"/>
    <n v="13"/>
    <m/>
    <n v="11510"/>
    <x v="92"/>
    <s v="KG"/>
    <n v="3.2757999999999998"/>
    <n v="270.89999999999998"/>
    <m/>
    <n v="887.41421999999989"/>
    <s v=""/>
    <n v="0"/>
    <n v="0"/>
  </r>
  <r>
    <n v="100220"/>
    <n v="14"/>
    <m/>
    <n v="17515"/>
    <x v="14"/>
    <s v="KG"/>
    <n v="5.5275999999999996"/>
    <n v="1.02"/>
    <m/>
    <n v="5.6381519999999998"/>
    <s v=""/>
    <n v="0"/>
    <n v="0"/>
  </r>
  <r>
    <n v="100220"/>
    <n v="15"/>
    <m/>
    <n v="17740"/>
    <x v="48"/>
    <s v="KG"/>
    <n v="4.9862000000000002"/>
    <n v="5.16"/>
    <m/>
    <n v="25.728792000000002"/>
    <s v=""/>
    <n v="0"/>
    <n v="0"/>
  </r>
  <r>
    <n v="100220"/>
    <n v="16"/>
    <m/>
    <n v="10608"/>
    <x v="50"/>
    <s v="M3"/>
    <n v="238.17070000000001"/>
    <n v="0.56799999999999995"/>
    <m/>
    <n v="135.28095759999999"/>
    <s v=""/>
    <n v="0"/>
    <n v="0"/>
  </r>
  <r>
    <n v="100221"/>
    <n v="0"/>
    <s v="CAIXA D'ÁGUA EM ANÉIS EM CONCRETO ARMADO COM ESC/AL. GUARDA CORPO H=16M CI=15M3 CS=19M3"/>
    <m/>
    <x v="0"/>
    <m/>
    <s v=""/>
    <m/>
    <s v="UN"/>
    <s v=""/>
    <n v="51976.955151729242"/>
    <s v=""/>
    <s v=""/>
  </r>
  <r>
    <n v="100221"/>
    <n v="1"/>
    <m/>
    <n v="2015"/>
    <x v="47"/>
    <s v="H"/>
    <n v="16.259414142106937"/>
    <n v="25.1"/>
    <m/>
    <n v="408.11129496688415"/>
    <s v=""/>
    <n v="0"/>
    <n v="0"/>
  </r>
  <r>
    <n v="100221"/>
    <n v="2"/>
    <m/>
    <n v="2099"/>
    <x v="1"/>
    <s v="H"/>
    <n v="12.627877718847255"/>
    <n v="61.98"/>
    <m/>
    <n v="782.67586101415282"/>
    <s v=""/>
    <n v="0"/>
    <n v="0"/>
  </r>
  <r>
    <n v="100221"/>
    <n v="3"/>
    <m/>
    <n v="11066"/>
    <x v="67"/>
    <s v="M"/>
    <n v="1.0965"/>
    <n v="10.8"/>
    <m/>
    <n v="11.842200000000002"/>
    <s v=""/>
    <n v="0"/>
    <n v="0"/>
  </r>
  <r>
    <n v="100221"/>
    <n v="4"/>
    <m/>
    <n v="10648"/>
    <x v="44"/>
    <s v="M3"/>
    <n v="359.69349999999997"/>
    <n v="2.2000000000000001E-3"/>
    <m/>
    <n v="0.79132570000000002"/>
    <s v=""/>
    <n v="0"/>
    <n v="0"/>
  </r>
  <r>
    <n v="100221"/>
    <n v="5"/>
    <m/>
    <n v="11510"/>
    <x v="92"/>
    <s v="KG"/>
    <n v="3.2757999999999998"/>
    <n v="263.52999999999997"/>
    <m/>
    <n v="863.27157399999987"/>
    <s v=""/>
    <n v="0"/>
    <n v="0"/>
  </r>
  <r>
    <n v="100221"/>
    <n v="6"/>
    <m/>
    <n v="2014"/>
    <x v="16"/>
    <s v="H"/>
    <n v="13.173665210544026"/>
    <n v="5.94"/>
    <m/>
    <n v="78.251571350631522"/>
    <s v=""/>
    <n v="0"/>
    <n v="0"/>
  </r>
  <r>
    <n v="100221"/>
    <n v="7"/>
    <m/>
    <n v="76055"/>
    <x v="1119"/>
    <s v="UN"/>
    <n v="46488.5"/>
    <n v="1"/>
    <m/>
    <n v="46488.5"/>
    <s v=""/>
    <n v="0"/>
    <n v="0"/>
  </r>
  <r>
    <n v="100221"/>
    <n v="8"/>
    <m/>
    <n v="10524"/>
    <x v="75"/>
    <s v="M3"/>
    <n v="266.55160000000001"/>
    <n v="3.72"/>
    <m/>
    <n v="991.57195200000012"/>
    <s v=""/>
    <n v="0"/>
    <n v="0"/>
  </r>
  <r>
    <n v="100221"/>
    <n v="9"/>
    <m/>
    <n v="2020"/>
    <x v="22"/>
    <s v="H"/>
    <n v="15.860837164231068"/>
    <n v="16.03"/>
    <m/>
    <n v="254.24921974262404"/>
    <s v=""/>
    <n v="0"/>
    <n v="0"/>
  </r>
  <r>
    <n v="100221"/>
    <n v="10"/>
    <m/>
    <n v="11070"/>
    <x v="51"/>
    <s v="M"/>
    <n v="4.1189999999999998"/>
    <n v="9"/>
    <m/>
    <n v="37.070999999999998"/>
    <s v=""/>
    <n v="0"/>
    <n v="0"/>
  </r>
  <r>
    <n v="100221"/>
    <n v="11"/>
    <m/>
    <n v="30584"/>
    <x v="396"/>
    <s v="M2"/>
    <n v="732.19529999999997"/>
    <n v="2.1"/>
    <m/>
    <n v="1537.61013"/>
    <s v=""/>
    <n v="0"/>
    <n v="0"/>
  </r>
  <r>
    <n v="100221"/>
    <n v="12"/>
    <m/>
    <n v="17740"/>
    <x v="48"/>
    <s v="KG"/>
    <n v="4.9862000000000002"/>
    <n v="5.0199999999999996"/>
    <m/>
    <n v="25.030723999999999"/>
    <s v=""/>
    <n v="0"/>
    <n v="0"/>
  </r>
  <r>
    <n v="100221"/>
    <n v="13"/>
    <m/>
    <n v="17515"/>
    <x v="14"/>
    <s v="KG"/>
    <n v="5.5275999999999996"/>
    <n v="1.08"/>
    <m/>
    <n v="5.9698079999999996"/>
    <s v=""/>
    <n v="0"/>
    <n v="0"/>
  </r>
  <r>
    <n v="100221"/>
    <n v="14"/>
    <m/>
    <n v="2013"/>
    <x v="15"/>
    <s v="H"/>
    <n v="15.756939025755017"/>
    <n v="5.94"/>
    <m/>
    <n v="93.596217812984804"/>
    <s v=""/>
    <n v="0"/>
    <n v="0"/>
  </r>
  <r>
    <n v="100221"/>
    <n v="15"/>
    <m/>
    <n v="2016"/>
    <x v="46"/>
    <s v="H"/>
    <n v="13.188618292508322"/>
    <n v="25.1"/>
    <m/>
    <n v="331.03431914195886"/>
    <s v=""/>
    <n v="0"/>
    <n v="0"/>
  </r>
  <r>
    <n v="100221"/>
    <n v="16"/>
    <m/>
    <n v="10601"/>
    <x v="118"/>
    <s v="M3"/>
    <n v="160.4237"/>
    <n v="0.42"/>
    <m/>
    <n v="67.377954000000003"/>
    <s v=""/>
    <n v="0"/>
    <n v="0"/>
  </r>
  <r>
    <n v="100222"/>
    <n v="0"/>
    <s v="CAIXA D'ÁGUA EM ANÉIS EM CONCRETO ARMADO COM ESC/AL. GUARDA CORPO H=17M CI=16M3 CS 16M3"/>
    <m/>
    <x v="0"/>
    <m/>
    <s v=""/>
    <m/>
    <s v="UN"/>
    <s v=""/>
    <n v="50614.955151729235"/>
    <s v=""/>
    <s v=""/>
  </r>
  <r>
    <n v="100222"/>
    <n v="1"/>
    <m/>
    <n v="2015"/>
    <x v="47"/>
    <s v="H"/>
    <n v="16.259414142106937"/>
    <n v="25.1"/>
    <m/>
    <n v="408.11129496688415"/>
    <s v=""/>
    <n v="0"/>
    <n v="0"/>
  </r>
  <r>
    <n v="100222"/>
    <n v="2"/>
    <m/>
    <n v="76060"/>
    <x v="1120"/>
    <s v="UN"/>
    <n v="45126.5"/>
    <n v="1"/>
    <m/>
    <n v="45126.5"/>
    <s v=""/>
    <n v="0"/>
    <n v="0"/>
  </r>
  <r>
    <n v="100222"/>
    <n v="3"/>
    <m/>
    <n v="30584"/>
    <x v="396"/>
    <s v="M2"/>
    <n v="732.19529999999997"/>
    <n v="2.1"/>
    <m/>
    <n v="1537.61013"/>
    <s v=""/>
    <n v="0"/>
    <n v="0"/>
  </r>
  <r>
    <n v="100222"/>
    <n v="4"/>
    <m/>
    <n v="2099"/>
    <x v="1"/>
    <s v="H"/>
    <n v="12.627877718847255"/>
    <n v="61.98"/>
    <m/>
    <n v="782.67586101415282"/>
    <s v=""/>
    <n v="0"/>
    <n v="0"/>
  </r>
  <r>
    <n v="100222"/>
    <n v="5"/>
    <m/>
    <n v="2020"/>
    <x v="22"/>
    <s v="H"/>
    <n v="15.860837164231068"/>
    <n v="16.03"/>
    <m/>
    <n v="254.24921974262404"/>
    <s v=""/>
    <n v="0"/>
    <n v="0"/>
  </r>
  <r>
    <n v="100222"/>
    <n v="6"/>
    <m/>
    <n v="10524"/>
    <x v="75"/>
    <s v="M3"/>
    <n v="266.55160000000001"/>
    <n v="3.72"/>
    <m/>
    <n v="991.57195200000012"/>
    <s v=""/>
    <n v="0"/>
    <n v="0"/>
  </r>
  <r>
    <n v="100222"/>
    <n v="7"/>
    <m/>
    <n v="2013"/>
    <x v="15"/>
    <s v="H"/>
    <n v="15.756939025755017"/>
    <n v="5.94"/>
    <m/>
    <n v="93.596217812984804"/>
    <s v=""/>
    <n v="0"/>
    <n v="0"/>
  </r>
  <r>
    <n v="100222"/>
    <n v="8"/>
    <m/>
    <n v="2014"/>
    <x v="16"/>
    <s v="H"/>
    <n v="13.173665210544026"/>
    <n v="5.94"/>
    <m/>
    <n v="78.251571350631522"/>
    <s v=""/>
    <n v="0"/>
    <n v="0"/>
  </r>
  <r>
    <n v="100222"/>
    <n v="9"/>
    <m/>
    <n v="17740"/>
    <x v="48"/>
    <s v="KG"/>
    <n v="4.9862000000000002"/>
    <n v="5.0199999999999996"/>
    <m/>
    <n v="25.030723999999999"/>
    <s v=""/>
    <n v="0"/>
    <n v="0"/>
  </r>
  <r>
    <n v="100222"/>
    <n v="10"/>
    <m/>
    <n v="17515"/>
    <x v="14"/>
    <s v="KG"/>
    <n v="5.5275999999999996"/>
    <n v="1.08"/>
    <m/>
    <n v="5.9698079999999996"/>
    <s v=""/>
    <n v="0"/>
    <n v="0"/>
  </r>
  <r>
    <n v="100222"/>
    <n v="11"/>
    <m/>
    <n v="10648"/>
    <x v="44"/>
    <s v="M3"/>
    <n v="359.69349999999997"/>
    <n v="2.2000000000000001E-3"/>
    <m/>
    <n v="0.79132570000000002"/>
    <s v=""/>
    <n v="0"/>
    <n v="0"/>
  </r>
  <r>
    <n v="100222"/>
    <n v="12"/>
    <m/>
    <n v="10601"/>
    <x v="118"/>
    <s v="M3"/>
    <n v="160.4237"/>
    <n v="0.42"/>
    <m/>
    <n v="67.377954000000003"/>
    <s v=""/>
    <n v="0"/>
    <n v="0"/>
  </r>
  <r>
    <n v="100222"/>
    <n v="13"/>
    <m/>
    <n v="11066"/>
    <x v="67"/>
    <s v="M"/>
    <n v="1.0965"/>
    <n v="10.8"/>
    <m/>
    <n v="11.842200000000002"/>
    <s v=""/>
    <n v="0"/>
    <n v="0"/>
  </r>
  <r>
    <n v="100222"/>
    <n v="14"/>
    <m/>
    <n v="11510"/>
    <x v="92"/>
    <s v="KG"/>
    <n v="3.2757999999999998"/>
    <n v="263.52999999999997"/>
    <m/>
    <n v="863.27157399999987"/>
    <s v=""/>
    <n v="0"/>
    <n v="0"/>
  </r>
  <r>
    <n v="100222"/>
    <n v="15"/>
    <m/>
    <n v="2016"/>
    <x v="46"/>
    <s v="H"/>
    <n v="13.188618292508322"/>
    <n v="25.1"/>
    <m/>
    <n v="331.03431914195886"/>
    <s v=""/>
    <n v="0"/>
    <n v="0"/>
  </r>
  <r>
    <n v="100222"/>
    <n v="16"/>
    <m/>
    <n v="11070"/>
    <x v="51"/>
    <s v="M"/>
    <n v="4.1189999999999998"/>
    <n v="9"/>
    <m/>
    <n v="37.070999999999998"/>
    <s v=""/>
    <n v="0"/>
    <n v="0"/>
  </r>
  <r>
    <n v="100223"/>
    <n v="0"/>
    <s v="CAIXA D'ÁGUA EM ANÉIS EM CONCRETO ARMADO COM ESC/AL. GUARDA CORPO H=18M CI=24M3 CS=24M3"/>
    <m/>
    <x v="0"/>
    <m/>
    <s v=""/>
    <m/>
    <s v="UN"/>
    <s v=""/>
    <n v="70633.260154105315"/>
    <s v=""/>
    <s v=""/>
  </r>
  <r>
    <n v="100223"/>
    <n v="1"/>
    <m/>
    <n v="17740"/>
    <x v="48"/>
    <s v="KG"/>
    <n v="4.9862000000000002"/>
    <n v="7.93"/>
    <m/>
    <n v="39.540565999999998"/>
    <s v=""/>
    <n v="0"/>
    <n v="0"/>
  </r>
  <r>
    <n v="100223"/>
    <n v="2"/>
    <m/>
    <n v="17515"/>
    <x v="14"/>
    <s v="KG"/>
    <n v="5.5275999999999996"/>
    <n v="1.44"/>
    <m/>
    <n v="7.9597439999999988"/>
    <s v=""/>
    <n v="0"/>
    <n v="0"/>
  </r>
  <r>
    <n v="100223"/>
    <n v="3"/>
    <m/>
    <n v="2099"/>
    <x v="1"/>
    <s v="H"/>
    <n v="12.627877718847255"/>
    <n v="85.5"/>
    <m/>
    <n v="1079.6835449614402"/>
    <s v=""/>
    <n v="0"/>
    <n v="0"/>
  </r>
  <r>
    <n v="100223"/>
    <n v="4"/>
    <m/>
    <n v="2020"/>
    <x v="22"/>
    <s v="H"/>
    <n v="15.860837164231068"/>
    <n v="21.12"/>
    <m/>
    <n v="334.98088090856015"/>
    <s v=""/>
    <n v="0"/>
    <n v="0"/>
  </r>
  <r>
    <n v="100223"/>
    <n v="5"/>
    <m/>
    <n v="10524"/>
    <x v="75"/>
    <s v="M3"/>
    <n v="266.55160000000001"/>
    <n v="5.51"/>
    <m/>
    <n v="1468.699316"/>
    <s v=""/>
    <n v="0"/>
    <n v="0"/>
  </r>
  <r>
    <n v="100223"/>
    <n v="6"/>
    <m/>
    <n v="2013"/>
    <x v="15"/>
    <s v="H"/>
    <n v="15.756939025755017"/>
    <n v="7.92"/>
    <m/>
    <n v="124.79495708397974"/>
    <s v=""/>
    <n v="0"/>
    <n v="0"/>
  </r>
  <r>
    <n v="100223"/>
    <n v="7"/>
    <m/>
    <n v="76065"/>
    <x v="1121"/>
    <s v="UN"/>
    <n v="63258"/>
    <n v="1"/>
    <m/>
    <n v="63258"/>
    <s v=""/>
    <n v="0"/>
    <n v="0"/>
  </r>
  <r>
    <n v="100223"/>
    <n v="8"/>
    <m/>
    <n v="30584"/>
    <x v="396"/>
    <s v="M2"/>
    <n v="732.19529999999997"/>
    <n v="2.1"/>
    <m/>
    <n v="1537.61013"/>
    <s v=""/>
    <n v="0"/>
    <n v="0"/>
  </r>
  <r>
    <n v="100223"/>
    <n v="9"/>
    <m/>
    <n v="10648"/>
    <x v="44"/>
    <s v="M3"/>
    <n v="359.69349999999997"/>
    <n v="2.2000000000000001E-3"/>
    <m/>
    <n v="0.79132570000000002"/>
    <s v=""/>
    <n v="0"/>
    <n v="0"/>
  </r>
  <r>
    <n v="100223"/>
    <n v="10"/>
    <m/>
    <n v="11510"/>
    <x v="92"/>
    <s v="KG"/>
    <n v="3.2757999999999998"/>
    <n v="416.12"/>
    <m/>
    <n v="1363.125896"/>
    <s v=""/>
    <n v="0"/>
    <n v="0"/>
  </r>
  <r>
    <n v="100223"/>
    <n v="11"/>
    <m/>
    <n v="11066"/>
    <x v="67"/>
    <s v="M"/>
    <n v="1.0965"/>
    <n v="14.4"/>
    <m/>
    <n v="15.7896"/>
    <s v=""/>
    <n v="0"/>
    <n v="0"/>
  </r>
  <r>
    <n v="100223"/>
    <n v="12"/>
    <m/>
    <n v="2016"/>
    <x v="46"/>
    <s v="H"/>
    <n v="13.188618292508322"/>
    <n v="39.630000000000003"/>
    <m/>
    <n v="522.66494293210485"/>
    <s v=""/>
    <n v="0"/>
    <n v="0"/>
  </r>
  <r>
    <n v="100223"/>
    <n v="13"/>
    <m/>
    <n v="11070"/>
    <x v="51"/>
    <s v="M"/>
    <n v="4.1189999999999998"/>
    <n v="12"/>
    <m/>
    <n v="49.427999999999997"/>
    <s v=""/>
    <n v="0"/>
    <n v="0"/>
  </r>
  <r>
    <n v="100223"/>
    <n v="14"/>
    <m/>
    <n v="2015"/>
    <x v="47"/>
    <s v="H"/>
    <n v="16.259414142106937"/>
    <n v="39.630000000000003"/>
    <m/>
    <n v="644.36058245169795"/>
    <s v=""/>
    <n v="0"/>
    <n v="0"/>
  </r>
  <r>
    <n v="100223"/>
    <n v="15"/>
    <m/>
    <n v="2014"/>
    <x v="16"/>
    <s v="H"/>
    <n v="13.173665210544026"/>
    <n v="7.92"/>
    <m/>
    <n v="104.33542846750869"/>
    <s v=""/>
    <n v="0"/>
    <n v="0"/>
  </r>
  <r>
    <n v="100223"/>
    <n v="16"/>
    <m/>
    <n v="10601"/>
    <x v="118"/>
    <s v="M3"/>
    <n v="160.4237"/>
    <n v="0.50800000000000001"/>
    <m/>
    <n v="81.495239600000005"/>
    <s v=""/>
    <n v="0"/>
    <n v="0"/>
  </r>
  <r>
    <n v="100224"/>
    <n v="0"/>
    <s v="CAIXA D'ÁGUA EM ANÉIS EM CONCRETO ARMADO COM ESC/AL. GUARDA CORPO H=16M CI=20M3 CS=20M3"/>
    <m/>
    <x v="0"/>
    <m/>
    <s v=""/>
    <m/>
    <s v="UN"/>
    <s v=""/>
    <n v="53635.260154105286"/>
    <s v=""/>
    <s v=""/>
  </r>
  <r>
    <n v="100224"/>
    <n v="1"/>
    <m/>
    <n v="2013"/>
    <x v="15"/>
    <s v="H"/>
    <n v="15.756939025755017"/>
    <n v="7.92"/>
    <m/>
    <n v="124.79495708397974"/>
    <s v=""/>
    <n v="0"/>
    <n v="0"/>
  </r>
  <r>
    <n v="100224"/>
    <n v="2"/>
    <m/>
    <n v="2014"/>
    <x v="16"/>
    <s v="H"/>
    <n v="13.173665210544026"/>
    <n v="7.92"/>
    <m/>
    <n v="104.33542846750869"/>
    <s v=""/>
    <n v="0"/>
    <n v="0"/>
  </r>
  <r>
    <n v="100224"/>
    <n v="3"/>
    <m/>
    <n v="11510"/>
    <x v="92"/>
    <s v="KG"/>
    <n v="3.2757999999999998"/>
    <n v="416.12"/>
    <m/>
    <n v="1363.125896"/>
    <s v=""/>
    <n v="0"/>
    <n v="0"/>
  </r>
  <r>
    <n v="100224"/>
    <n v="4"/>
    <m/>
    <n v="10648"/>
    <x v="44"/>
    <s v="M3"/>
    <n v="359.69349999999997"/>
    <n v="2.2000000000000001E-3"/>
    <m/>
    <n v="0.79132570000000002"/>
    <s v=""/>
    <n v="0"/>
    <n v="0"/>
  </r>
  <r>
    <n v="100224"/>
    <n v="5"/>
    <m/>
    <n v="2015"/>
    <x v="47"/>
    <s v="H"/>
    <n v="16.259414142106937"/>
    <n v="39.630000000000003"/>
    <m/>
    <n v="644.36058245169795"/>
    <s v=""/>
    <n v="0"/>
    <n v="0"/>
  </r>
  <r>
    <n v="100224"/>
    <n v="6"/>
    <m/>
    <n v="30584"/>
    <x v="396"/>
    <s v="M2"/>
    <n v="732.19529999999997"/>
    <n v="2.1"/>
    <m/>
    <n v="1537.61013"/>
    <s v=""/>
    <n v="0"/>
    <n v="0"/>
  </r>
  <r>
    <n v="100224"/>
    <n v="7"/>
    <m/>
    <n v="10601"/>
    <x v="118"/>
    <s v="M3"/>
    <n v="160.4237"/>
    <n v="0.50800000000000001"/>
    <m/>
    <n v="81.495239600000005"/>
    <s v=""/>
    <n v="0"/>
    <n v="0"/>
  </r>
  <r>
    <n v="100224"/>
    <n v="8"/>
    <m/>
    <n v="11070"/>
    <x v="51"/>
    <s v="M"/>
    <n v="4.1189999999999998"/>
    <n v="12"/>
    <m/>
    <n v="49.427999999999997"/>
    <s v=""/>
    <n v="0"/>
    <n v="0"/>
  </r>
  <r>
    <n v="100224"/>
    <n v="9"/>
    <m/>
    <n v="2020"/>
    <x v="22"/>
    <s v="H"/>
    <n v="15.860837164231068"/>
    <n v="21.12"/>
    <m/>
    <n v="334.98088090856015"/>
    <s v=""/>
    <n v="0"/>
    <n v="0"/>
  </r>
  <r>
    <n v="100224"/>
    <n v="10"/>
    <m/>
    <n v="10524"/>
    <x v="75"/>
    <s v="M3"/>
    <n v="266.55160000000001"/>
    <n v="5.51"/>
    <m/>
    <n v="1468.699316"/>
    <s v=""/>
    <n v="0"/>
    <n v="0"/>
  </r>
  <r>
    <n v="100224"/>
    <n v="11"/>
    <m/>
    <n v="11066"/>
    <x v="67"/>
    <s v="M"/>
    <n v="1.0965"/>
    <n v="14.4"/>
    <m/>
    <n v="15.7896"/>
    <s v=""/>
    <n v="0"/>
    <n v="0"/>
  </r>
  <r>
    <n v="100224"/>
    <n v="12"/>
    <m/>
    <n v="17740"/>
    <x v="48"/>
    <s v="KG"/>
    <n v="4.9862000000000002"/>
    <n v="7.93"/>
    <m/>
    <n v="39.540565999999998"/>
    <s v=""/>
    <n v="0"/>
    <n v="0"/>
  </r>
  <r>
    <n v="100224"/>
    <n v="13"/>
    <m/>
    <n v="76070"/>
    <x v="1122"/>
    <s v="UN"/>
    <n v="46260"/>
    <n v="1"/>
    <m/>
    <n v="46260"/>
    <s v=""/>
    <n v="0"/>
    <n v="0"/>
  </r>
  <r>
    <n v="100224"/>
    <n v="14"/>
    <m/>
    <n v="2099"/>
    <x v="1"/>
    <s v="H"/>
    <n v="12.627877718847255"/>
    <n v="85.5"/>
    <m/>
    <n v="1079.6835449614402"/>
    <s v=""/>
    <n v="0"/>
    <n v="0"/>
  </r>
  <r>
    <n v="100224"/>
    <n v="15"/>
    <m/>
    <n v="2016"/>
    <x v="46"/>
    <s v="H"/>
    <n v="13.188618292508322"/>
    <n v="39.630000000000003"/>
    <m/>
    <n v="522.66494293210485"/>
    <s v=""/>
    <n v="0"/>
    <n v="0"/>
  </r>
  <r>
    <n v="100224"/>
    <n v="16"/>
    <m/>
    <n v="17515"/>
    <x v="14"/>
    <s v="KG"/>
    <n v="5.5275999999999996"/>
    <n v="1.44"/>
    <m/>
    <n v="7.9597439999999988"/>
    <s v=""/>
    <n v="0"/>
    <n v="0"/>
  </r>
  <r>
    <n v="100225"/>
    <n v="0"/>
    <s v="CAIXA D'ÁGUA EM ANÉIS EM CONCRETO ARMADO COM ESC/AL. GUARDA CORPO H=19,50M CI=32M3 CS=22M3"/>
    <m/>
    <x v="0"/>
    <m/>
    <s v=""/>
    <m/>
    <s v="UN"/>
    <s v=""/>
    <n v="76404.148473905327"/>
    <s v=""/>
    <s v=""/>
  </r>
  <r>
    <n v="100225"/>
    <n v="1"/>
    <m/>
    <n v="2016"/>
    <x v="46"/>
    <s v="H"/>
    <n v="13.188618292508322"/>
    <n v="39.630000000000003"/>
    <m/>
    <n v="522.66494293210485"/>
    <s v=""/>
    <n v="0"/>
    <n v="0"/>
  </r>
  <r>
    <n v="100225"/>
    <n v="2"/>
    <m/>
    <n v="10501"/>
    <x v="52"/>
    <s v="M3"/>
    <n v="74.379800000000003"/>
    <n v="0.30099999999999999"/>
    <m/>
    <n v="22.388319800000001"/>
    <s v=""/>
    <n v="0"/>
    <n v="0"/>
  </r>
  <r>
    <n v="100225"/>
    <n v="3"/>
    <m/>
    <n v="76075"/>
    <x v="1123"/>
    <s v="UN"/>
    <n v="69006.5"/>
    <n v="1"/>
    <m/>
    <n v="69006.5"/>
    <s v=""/>
    <n v="0"/>
    <n v="0"/>
  </r>
  <r>
    <n v="100225"/>
    <n v="4"/>
    <m/>
    <n v="30584"/>
    <x v="396"/>
    <s v="M2"/>
    <n v="732.19529999999997"/>
    <n v="2.1"/>
    <m/>
    <n v="1537.61013"/>
    <s v=""/>
    <n v="0"/>
    <n v="0"/>
  </r>
  <r>
    <n v="100225"/>
    <n v="5"/>
    <m/>
    <n v="17740"/>
    <x v="48"/>
    <s v="KG"/>
    <n v="4.9862000000000002"/>
    <n v="7.93"/>
    <m/>
    <n v="39.540565999999998"/>
    <s v=""/>
    <n v="0"/>
    <n v="0"/>
  </r>
  <r>
    <n v="100225"/>
    <n v="6"/>
    <m/>
    <n v="17515"/>
    <x v="14"/>
    <s v="KG"/>
    <n v="5.5275999999999996"/>
    <n v="1.44"/>
    <m/>
    <n v="7.9597439999999988"/>
    <s v=""/>
    <n v="0"/>
    <n v="0"/>
  </r>
  <r>
    <n v="100225"/>
    <n v="7"/>
    <m/>
    <n v="11066"/>
    <x v="67"/>
    <s v="M"/>
    <n v="1.0965"/>
    <n v="14.4"/>
    <m/>
    <n v="15.7896"/>
    <s v=""/>
    <n v="0"/>
    <n v="0"/>
  </r>
  <r>
    <n v="100225"/>
    <n v="8"/>
    <m/>
    <n v="11510"/>
    <x v="92"/>
    <s v="KG"/>
    <n v="3.2757999999999998"/>
    <n v="416.12"/>
    <m/>
    <n v="1363.125896"/>
    <s v=""/>
    <n v="0"/>
    <n v="0"/>
  </r>
  <r>
    <n v="100225"/>
    <n v="9"/>
    <m/>
    <n v="10601"/>
    <x v="118"/>
    <s v="M3"/>
    <n v="160.4237"/>
    <n v="0.50800000000000001"/>
    <m/>
    <n v="81.495239600000005"/>
    <s v=""/>
    <n v="0"/>
    <n v="0"/>
  </r>
  <r>
    <n v="100225"/>
    <n v="10"/>
    <m/>
    <n v="2020"/>
    <x v="22"/>
    <s v="H"/>
    <n v="15.860837164231068"/>
    <n v="21.12"/>
    <m/>
    <n v="334.98088090856015"/>
    <s v=""/>
    <n v="0"/>
    <n v="0"/>
  </r>
  <r>
    <n v="100225"/>
    <n v="11"/>
    <m/>
    <n v="11070"/>
    <x v="51"/>
    <s v="M"/>
    <n v="4.1189999999999998"/>
    <n v="12"/>
    <m/>
    <n v="49.427999999999997"/>
    <s v=""/>
    <n v="0"/>
    <n v="0"/>
  </r>
  <r>
    <n v="100225"/>
    <n v="12"/>
    <m/>
    <n v="2015"/>
    <x v="47"/>
    <s v="H"/>
    <n v="16.259414142106937"/>
    <n v="39.630000000000003"/>
    <m/>
    <n v="644.36058245169795"/>
    <s v=""/>
    <n v="0"/>
    <n v="0"/>
  </r>
  <r>
    <n v="100225"/>
    <n v="13"/>
    <m/>
    <n v="2014"/>
    <x v="16"/>
    <s v="H"/>
    <n v="13.173665210544026"/>
    <n v="7.92"/>
    <m/>
    <n v="104.33542846750869"/>
    <s v=""/>
    <n v="0"/>
    <n v="0"/>
  </r>
  <r>
    <n v="100225"/>
    <n v="14"/>
    <m/>
    <n v="10524"/>
    <x v="75"/>
    <s v="M3"/>
    <n v="266.55160000000001"/>
    <n v="5.51"/>
    <m/>
    <n v="1468.699316"/>
    <s v=""/>
    <n v="0"/>
    <n v="0"/>
  </r>
  <r>
    <n v="100225"/>
    <n v="15"/>
    <m/>
    <n v="2013"/>
    <x v="15"/>
    <s v="H"/>
    <n v="15.756939025755017"/>
    <n v="7.92"/>
    <m/>
    <n v="124.79495708397974"/>
    <s v=""/>
    <n v="0"/>
    <n v="0"/>
  </r>
  <r>
    <n v="100225"/>
    <n v="16"/>
    <m/>
    <n v="10648"/>
    <x v="44"/>
    <s v="M3"/>
    <n v="359.69349999999997"/>
    <n v="2.2000000000000001E-3"/>
    <m/>
    <n v="0.79132570000000002"/>
    <s v=""/>
    <n v="0"/>
    <n v="0"/>
  </r>
  <r>
    <n v="100225"/>
    <n v="17"/>
    <m/>
    <n v="2099"/>
    <x v="1"/>
    <s v="H"/>
    <n v="12.627877718847255"/>
    <n v="85.5"/>
    <m/>
    <n v="1079.6835449614402"/>
    <s v=""/>
    <n v="0"/>
    <n v="0"/>
  </r>
  <r>
    <n v="100226"/>
    <n v="0"/>
    <s v="CAIXA D'ÁGUA EM ANÉIS EM CONCRETO ARMADO COM ESC/AL. GUARDA CORPO H=16M CI=14M3 CS=14M3"/>
    <m/>
    <x v="0"/>
    <m/>
    <s v=""/>
    <m/>
    <s v="UN"/>
    <s v=""/>
    <n v="46778.871449068472"/>
    <s v=""/>
    <s v=""/>
  </r>
  <r>
    <n v="100226"/>
    <n v="1"/>
    <m/>
    <n v="2016"/>
    <x v="46"/>
    <s v="H"/>
    <n v="13.188618292508322"/>
    <n v="33.700000000000003"/>
    <m/>
    <n v="444.45643645753046"/>
    <s v=""/>
    <n v="0"/>
    <n v="0"/>
  </r>
  <r>
    <n v="100226"/>
    <n v="2"/>
    <m/>
    <n v="2015"/>
    <x v="47"/>
    <s v="H"/>
    <n v="16.259414142106937"/>
    <n v="33.700000000000003"/>
    <m/>
    <n v="547.94225658900382"/>
    <s v=""/>
    <n v="0"/>
    <n v="0"/>
  </r>
  <r>
    <n v="100226"/>
    <n v="3"/>
    <m/>
    <n v="2014"/>
    <x v="16"/>
    <s v="H"/>
    <n v="13.173665210544026"/>
    <n v="5.98"/>
    <m/>
    <n v="78.778517959053289"/>
    <s v=""/>
    <n v="0"/>
    <n v="0"/>
  </r>
  <r>
    <n v="100226"/>
    <n v="4"/>
    <m/>
    <n v="10524"/>
    <x v="75"/>
    <s v="M3"/>
    <n v="266.55160000000001"/>
    <n v="4.71"/>
    <m/>
    <n v="1255.458036"/>
    <s v=""/>
    <n v="0"/>
    <n v="0"/>
  </r>
  <r>
    <n v="100226"/>
    <n v="5"/>
    <m/>
    <n v="2099"/>
    <x v="1"/>
    <s v="H"/>
    <n v="12.627877718847255"/>
    <n v="74.087999999999994"/>
    <m/>
    <n v="935.5742044339554"/>
    <s v=""/>
    <n v="0"/>
    <n v="0"/>
  </r>
  <r>
    <n v="100226"/>
    <n v="6"/>
    <m/>
    <n v="2013"/>
    <x v="15"/>
    <s v="H"/>
    <n v="15.756939025755017"/>
    <n v="5.98"/>
    <m/>
    <n v="94.226495374015002"/>
    <s v=""/>
    <n v="0"/>
    <n v="0"/>
  </r>
  <r>
    <n v="100226"/>
    <n v="7"/>
    <m/>
    <n v="2020"/>
    <x v="22"/>
    <s v="H"/>
    <n v="15.860837164231068"/>
    <n v="19.88"/>
    <m/>
    <n v="315.31344282491364"/>
    <s v=""/>
    <n v="0"/>
    <n v="0"/>
  </r>
  <r>
    <n v="100226"/>
    <n v="8"/>
    <m/>
    <n v="10601"/>
    <x v="118"/>
    <s v="M3"/>
    <n v="160.4237"/>
    <n v="0.64"/>
    <m/>
    <n v="102.67116799999999"/>
    <s v=""/>
    <n v="0"/>
    <n v="0"/>
  </r>
  <r>
    <n v="100226"/>
    <n v="9"/>
    <m/>
    <n v="10648"/>
    <x v="44"/>
    <s v="M3"/>
    <n v="359.69349999999997"/>
    <n v="2.2000000000000001E-3"/>
    <m/>
    <n v="0.79132570000000002"/>
    <s v=""/>
    <n v="0"/>
    <n v="0"/>
  </r>
  <r>
    <n v="100226"/>
    <n v="10"/>
    <m/>
    <n v="30584"/>
    <x v="396"/>
    <s v="M2"/>
    <n v="732.19529999999997"/>
    <n v="2.1"/>
    <m/>
    <n v="1537.61013"/>
    <s v=""/>
    <n v="0"/>
    <n v="0"/>
  </r>
  <r>
    <n v="100226"/>
    <n v="11"/>
    <m/>
    <n v="11510"/>
    <x v="92"/>
    <s v="KG"/>
    <n v="3.2757999999999998"/>
    <n v="353.85"/>
    <m/>
    <n v="1159.14183"/>
    <s v=""/>
    <n v="0"/>
    <n v="0"/>
  </r>
  <r>
    <n v="100226"/>
    <n v="12"/>
    <m/>
    <n v="11066"/>
    <x v="67"/>
    <s v="M"/>
    <n v="1.0965"/>
    <n v="10.88"/>
    <m/>
    <n v="11.929920000000001"/>
    <s v=""/>
    <n v="0"/>
    <n v="0"/>
  </r>
  <r>
    <n v="100226"/>
    <n v="13"/>
    <m/>
    <n v="76080"/>
    <x v="1124"/>
    <s v="UN"/>
    <n v="40218"/>
    <n v="1"/>
    <m/>
    <n v="40218"/>
    <s v=""/>
    <n v="0"/>
    <n v="0"/>
  </r>
  <r>
    <n v="100226"/>
    <n v="14"/>
    <m/>
    <n v="17740"/>
    <x v="48"/>
    <s v="KG"/>
    <n v="4.9862000000000002"/>
    <n v="6.74"/>
    <m/>
    <n v="33.606988000000001"/>
    <s v=""/>
    <n v="0"/>
    <n v="0"/>
  </r>
  <r>
    <n v="100226"/>
    <n v="15"/>
    <m/>
    <n v="17515"/>
    <x v="14"/>
    <s v="KG"/>
    <n v="5.5275999999999996"/>
    <n v="1.0900000000000001"/>
    <m/>
    <n v="6.0250839999999997"/>
    <s v=""/>
    <n v="0"/>
    <n v="0"/>
  </r>
  <r>
    <n v="100226"/>
    <n v="16"/>
    <m/>
    <n v="11070"/>
    <x v="51"/>
    <s v="M"/>
    <n v="4.1189999999999998"/>
    <n v="9.0666700000000002"/>
    <m/>
    <n v="37.345613729999997"/>
    <s v=""/>
    <n v="0"/>
    <n v="0"/>
  </r>
  <r>
    <n v="100227"/>
    <n v="0"/>
    <s v="CAIXA D'ÁGUA EM ANÉIS CONCRETO ARMADO COM ESC/AL. GUARDA CORPO H=16M CI=16M3 CS=22M3"/>
    <m/>
    <x v="0"/>
    <m/>
    <s v=""/>
    <m/>
    <s v="UN"/>
    <s v=""/>
    <n v="61932.260154105294"/>
    <s v=""/>
    <s v=""/>
  </r>
  <r>
    <n v="100227"/>
    <n v="1"/>
    <m/>
    <n v="10524"/>
    <x v="75"/>
    <s v="M3"/>
    <n v="266.55160000000001"/>
    <n v="5.51"/>
    <m/>
    <n v="1468.699316"/>
    <s v=""/>
    <n v="0"/>
    <n v="0"/>
  </r>
  <r>
    <n v="100227"/>
    <n v="2"/>
    <m/>
    <n v="10648"/>
    <x v="44"/>
    <s v="M3"/>
    <n v="359.69349999999997"/>
    <n v="2.2000000000000001E-3"/>
    <m/>
    <n v="0.79132570000000002"/>
    <s v=""/>
    <n v="0"/>
    <n v="0"/>
  </r>
  <r>
    <n v="100227"/>
    <n v="3"/>
    <m/>
    <n v="11510"/>
    <x v="92"/>
    <s v="KG"/>
    <n v="3.2757999999999998"/>
    <n v="416.12"/>
    <m/>
    <n v="1363.125896"/>
    <s v=""/>
    <n v="0"/>
    <n v="0"/>
  </r>
  <r>
    <n v="100227"/>
    <n v="4"/>
    <m/>
    <n v="17515"/>
    <x v="14"/>
    <s v="KG"/>
    <n v="5.5275999999999996"/>
    <n v="1.44"/>
    <m/>
    <n v="7.9597439999999988"/>
    <s v=""/>
    <n v="0"/>
    <n v="0"/>
  </r>
  <r>
    <n v="100227"/>
    <n v="5"/>
    <m/>
    <n v="11066"/>
    <x v="67"/>
    <s v="M"/>
    <n v="1.0965"/>
    <n v="14.4"/>
    <m/>
    <n v="15.7896"/>
    <s v=""/>
    <n v="0"/>
    <n v="0"/>
  </r>
  <r>
    <n v="100227"/>
    <n v="6"/>
    <m/>
    <n v="2013"/>
    <x v="15"/>
    <s v="H"/>
    <n v="15.756939025755017"/>
    <n v="7.92"/>
    <m/>
    <n v="124.79495708397974"/>
    <s v=""/>
    <n v="0"/>
    <n v="0"/>
  </r>
  <r>
    <n v="100227"/>
    <n v="7"/>
    <m/>
    <n v="2014"/>
    <x v="16"/>
    <s v="H"/>
    <n v="13.173665210544026"/>
    <n v="7.92"/>
    <m/>
    <n v="104.33542846750869"/>
    <s v=""/>
    <n v="0"/>
    <n v="0"/>
  </r>
  <r>
    <n v="100227"/>
    <n v="8"/>
    <m/>
    <n v="2015"/>
    <x v="47"/>
    <s v="H"/>
    <n v="16.259414142106937"/>
    <n v="39.630000000000003"/>
    <m/>
    <n v="644.36058245169795"/>
    <s v=""/>
    <n v="0"/>
    <n v="0"/>
  </r>
  <r>
    <n v="100227"/>
    <n v="9"/>
    <m/>
    <n v="2016"/>
    <x v="46"/>
    <s v="H"/>
    <n v="13.188618292508322"/>
    <n v="39.630000000000003"/>
    <m/>
    <n v="522.66494293210485"/>
    <s v=""/>
    <n v="0"/>
    <n v="0"/>
  </r>
  <r>
    <n v="100227"/>
    <n v="10"/>
    <m/>
    <n v="2020"/>
    <x v="22"/>
    <s v="H"/>
    <n v="15.860837164231068"/>
    <n v="21.12"/>
    <m/>
    <n v="334.98088090856015"/>
    <s v=""/>
    <n v="0"/>
    <n v="0"/>
  </r>
  <r>
    <n v="100227"/>
    <n v="11"/>
    <m/>
    <n v="2099"/>
    <x v="1"/>
    <s v="H"/>
    <n v="12.627877718847255"/>
    <n v="85.5"/>
    <m/>
    <n v="1079.6835449614402"/>
    <s v=""/>
    <n v="0"/>
    <n v="0"/>
  </r>
  <r>
    <n v="100227"/>
    <n v="12"/>
    <m/>
    <n v="17740"/>
    <x v="48"/>
    <s v="KG"/>
    <n v="4.9862000000000002"/>
    <n v="7.93"/>
    <m/>
    <n v="39.540565999999998"/>
    <s v=""/>
    <n v="0"/>
    <n v="0"/>
  </r>
  <r>
    <n v="100227"/>
    <n v="13"/>
    <m/>
    <n v="30584"/>
    <x v="396"/>
    <s v="M2"/>
    <n v="732.19529999999997"/>
    <n v="2.1"/>
    <m/>
    <n v="1537.61013"/>
    <s v=""/>
    <n v="0"/>
    <n v="0"/>
  </r>
  <r>
    <n v="100227"/>
    <n v="14"/>
    <m/>
    <n v="76085"/>
    <x v="1125"/>
    <s v="UN"/>
    <n v="54557"/>
    <n v="1"/>
    <m/>
    <n v="54557"/>
    <s v=""/>
    <n v="0"/>
    <n v="0"/>
  </r>
  <r>
    <n v="100227"/>
    <n v="15"/>
    <m/>
    <n v="11070"/>
    <x v="51"/>
    <s v="M"/>
    <n v="4.1189999999999998"/>
    <n v="12"/>
    <m/>
    <n v="49.427999999999997"/>
    <s v=""/>
    <n v="0"/>
    <n v="0"/>
  </r>
  <r>
    <n v="100227"/>
    <n v="16"/>
    <m/>
    <n v="10601"/>
    <x v="118"/>
    <s v="M3"/>
    <n v="160.4237"/>
    <n v="0.50800000000000001"/>
    <m/>
    <n v="81.495239600000005"/>
    <s v=""/>
    <n v="0"/>
    <n v="0"/>
  </r>
  <r>
    <n v="100228"/>
    <n v="0"/>
    <s v="CAIXA D'ÁGUA EM ANÉIS EM CONCRETO ARMADO COM ESC/AL. GUARDA CORPO H=12M CI=10M3 CS=10M3"/>
    <m/>
    <x v="0"/>
    <m/>
    <s v=""/>
    <m/>
    <s v="UN"/>
    <s v=""/>
    <n v="33273.634133627362"/>
    <s v=""/>
    <s v=""/>
  </r>
  <r>
    <n v="100228"/>
    <n v="1"/>
    <m/>
    <n v="2015"/>
    <x v="47"/>
    <s v="H"/>
    <n v="16.259414142106937"/>
    <n v="25.1"/>
    <m/>
    <n v="408.11129496688415"/>
    <s v=""/>
    <n v="0"/>
    <n v="0"/>
  </r>
  <r>
    <n v="100228"/>
    <n v="2"/>
    <m/>
    <n v="2014"/>
    <x v="16"/>
    <s v="H"/>
    <n v="13.173665210544026"/>
    <n v="5.28"/>
    <m/>
    <n v="69.556952311672461"/>
    <s v=""/>
    <n v="0"/>
    <n v="0"/>
  </r>
  <r>
    <n v="100228"/>
    <n v="3"/>
    <m/>
    <n v="76090"/>
    <x v="1126"/>
    <s v="UN"/>
    <n v="27820"/>
    <n v="1"/>
    <m/>
    <n v="27820"/>
    <s v=""/>
    <n v="0"/>
    <n v="0"/>
  </r>
  <r>
    <n v="100228"/>
    <n v="4"/>
    <m/>
    <n v="2016"/>
    <x v="46"/>
    <s v="H"/>
    <n v="13.188618292508322"/>
    <n v="25.1"/>
    <m/>
    <n v="331.03431914195886"/>
    <s v=""/>
    <n v="0"/>
    <n v="0"/>
  </r>
  <r>
    <n v="100228"/>
    <n v="5"/>
    <m/>
    <n v="10601"/>
    <x v="118"/>
    <s v="M3"/>
    <n v="160.4237"/>
    <n v="0.50800000000000001"/>
    <m/>
    <n v="81.495239600000005"/>
    <s v=""/>
    <n v="0"/>
    <n v="0"/>
  </r>
  <r>
    <n v="100228"/>
    <n v="6"/>
    <m/>
    <n v="11066"/>
    <x v="67"/>
    <s v="M"/>
    <n v="1.0965"/>
    <n v="9.6"/>
    <m/>
    <n v="10.526400000000001"/>
    <s v=""/>
    <n v="0"/>
    <n v="0"/>
  </r>
  <r>
    <n v="100228"/>
    <n v="7"/>
    <m/>
    <n v="10648"/>
    <x v="44"/>
    <s v="M3"/>
    <n v="359.69349999999997"/>
    <n v="2.2000000000000001E-3"/>
    <m/>
    <n v="0.79132570000000002"/>
    <s v=""/>
    <n v="0"/>
    <n v="0"/>
  </r>
  <r>
    <n v="100228"/>
    <n v="8"/>
    <m/>
    <n v="2020"/>
    <x v="22"/>
    <s v="H"/>
    <n v="15.860837164231068"/>
    <n v="16.440000000000001"/>
    <m/>
    <n v="260.75216297995877"/>
    <s v=""/>
    <n v="0"/>
    <n v="0"/>
  </r>
  <r>
    <n v="100228"/>
    <n v="9"/>
    <m/>
    <n v="2013"/>
    <x v="15"/>
    <s v="H"/>
    <n v="15.756939025755017"/>
    <n v="5.28"/>
    <m/>
    <n v="83.196638055986497"/>
    <s v=""/>
    <n v="0"/>
    <n v="0"/>
  </r>
  <r>
    <n v="100228"/>
    <n v="10"/>
    <m/>
    <n v="10524"/>
    <x v="75"/>
    <s v="M3"/>
    <n v="266.55160000000001"/>
    <n v="3.67"/>
    <m/>
    <n v="978.244372"/>
    <s v=""/>
    <n v="0"/>
    <n v="0"/>
  </r>
  <r>
    <n v="100228"/>
    <n v="11"/>
    <m/>
    <n v="11510"/>
    <x v="92"/>
    <s v="KG"/>
    <n v="3.2757999999999998"/>
    <n v="263.52999999999997"/>
    <m/>
    <n v="863.27157399999987"/>
    <s v=""/>
    <n v="0"/>
    <n v="0"/>
  </r>
  <r>
    <n v="100228"/>
    <n v="12"/>
    <m/>
    <n v="17515"/>
    <x v="14"/>
    <s v="KG"/>
    <n v="5.5275999999999996"/>
    <n v="0.96"/>
    <m/>
    <n v="5.3064959999999992"/>
    <s v=""/>
    <n v="0"/>
    <n v="0"/>
  </r>
  <r>
    <n v="100228"/>
    <n v="13"/>
    <m/>
    <n v="30584"/>
    <x v="396"/>
    <s v="M2"/>
    <n v="732.19529999999997"/>
    <n v="2.1"/>
    <m/>
    <n v="1537.61013"/>
    <s v=""/>
    <n v="0"/>
    <n v="0"/>
  </r>
  <r>
    <n v="100228"/>
    <n v="14"/>
    <m/>
    <n v="11070"/>
    <x v="51"/>
    <s v="M"/>
    <n v="4.1189999999999998"/>
    <n v="8"/>
    <m/>
    <n v="32.951999999999998"/>
    <s v=""/>
    <n v="0"/>
    <n v="0"/>
  </r>
  <r>
    <n v="100228"/>
    <n v="15"/>
    <m/>
    <n v="17740"/>
    <x v="48"/>
    <s v="KG"/>
    <n v="4.9862000000000002"/>
    <n v="5.0199999999999996"/>
    <m/>
    <n v="25.030723999999999"/>
    <s v=""/>
    <n v="0"/>
    <n v="0"/>
  </r>
  <r>
    <n v="100228"/>
    <n v="16"/>
    <m/>
    <n v="2099"/>
    <x v="1"/>
    <s v="H"/>
    <n v="12.627877718847255"/>
    <n v="60.64"/>
    <m/>
    <n v="765.75450487089756"/>
    <s v=""/>
    <n v="0"/>
    <n v="0"/>
  </r>
  <r>
    <n v="100251"/>
    <n v="0"/>
    <s v="TUBO DE AÇO GALVANIZADO, CLASSE LEVE I (LINHA ÁGUA) - 3/4&quot;"/>
    <m/>
    <x v="0"/>
    <m/>
    <s v=""/>
    <m/>
    <s v="M"/>
    <s v=""/>
    <n v="39.688310261879771"/>
    <s v=""/>
    <s v=""/>
  </r>
  <r>
    <n v="100251"/>
    <n v="1"/>
    <m/>
    <n v="2035"/>
    <x v="26"/>
    <s v="H"/>
    <n v="17.275965903920998"/>
    <n v="0.8"/>
    <m/>
    <n v="13.820772723136798"/>
    <s v=""/>
    <n v="0"/>
    <n v="0"/>
  </r>
  <r>
    <n v="100251"/>
    <n v="2"/>
    <m/>
    <n v="79640"/>
    <x v="1105"/>
    <s v="M"/>
    <n v="0.14910000000000001"/>
    <n v="0.56000000000000005"/>
    <m/>
    <n v="8.3496000000000015E-2"/>
    <s v=""/>
    <n v="0"/>
    <n v="0"/>
  </r>
  <r>
    <n v="100251"/>
    <n v="3"/>
    <m/>
    <n v="70822"/>
    <x v="1100"/>
    <s v="M"/>
    <n v="9.6629000000000005"/>
    <n v="1.6"/>
    <m/>
    <n v="15.460640000000001"/>
    <s v=""/>
    <n v="0"/>
    <n v="0"/>
  </r>
  <r>
    <n v="100251"/>
    <n v="4"/>
    <m/>
    <n v="2036"/>
    <x v="25"/>
    <s v="H"/>
    <n v="12.90425192342871"/>
    <n v="0.8"/>
    <m/>
    <n v="10.323401538742969"/>
    <s v=""/>
    <n v="0"/>
    <n v="0"/>
  </r>
  <r>
    <n v="100252"/>
    <n v="0"/>
    <s v="TUBO DE AÇO GALVANIZADO, CLASSE LEVE I (LINHA ÁGUA) - 1&quot;"/>
    <m/>
    <x v="0"/>
    <m/>
    <s v=""/>
    <m/>
    <s v="M"/>
    <s v=""/>
    <n v="54.252791610084678"/>
    <s v=""/>
    <s v=""/>
  </r>
  <r>
    <n v="100252"/>
    <n v="1"/>
    <m/>
    <n v="2036"/>
    <x v="25"/>
    <s v="H"/>
    <n v="12.90425192342871"/>
    <n v="1.1000000000000001"/>
    <m/>
    <n v="14.194677115771581"/>
    <s v=""/>
    <n v="0"/>
    <n v="0"/>
  </r>
  <r>
    <n v="100252"/>
    <n v="2"/>
    <m/>
    <n v="2035"/>
    <x v="26"/>
    <s v="H"/>
    <n v="17.275965903920998"/>
    <n v="1.1000000000000001"/>
    <m/>
    <n v="19.003562494313098"/>
    <s v=""/>
    <n v="0"/>
    <n v="0"/>
  </r>
  <r>
    <n v="100252"/>
    <n v="3"/>
    <m/>
    <n v="70823"/>
    <x v="1101"/>
    <s v="M"/>
    <n v="13.9648"/>
    <n v="1.5"/>
    <m/>
    <n v="20.947200000000002"/>
    <s v=""/>
    <n v="0"/>
    <n v="0"/>
  </r>
  <r>
    <n v="100252"/>
    <n v="4"/>
    <m/>
    <n v="79640"/>
    <x v="1105"/>
    <s v="M"/>
    <n v="0.14910000000000001"/>
    <n v="0.72"/>
    <m/>
    <n v="0.107352"/>
    <s v=""/>
    <n v="0"/>
    <n v="0"/>
  </r>
  <r>
    <n v="100254"/>
    <n v="0"/>
    <s v="TUBO DE AÇO GALVANIZADO, CLASSE LEVE I (LINHA ÁGUA) - 1 1/2&quot;"/>
    <m/>
    <x v="0"/>
    <m/>
    <s v=""/>
    <m/>
    <s v="M"/>
    <s v=""/>
    <n v="74.243207958289588"/>
    <s v=""/>
    <s v=""/>
  </r>
  <r>
    <n v="100254"/>
    <n v="1"/>
    <m/>
    <n v="2035"/>
    <x v="26"/>
    <s v="H"/>
    <n v="17.275965903920998"/>
    <n v="1.4"/>
    <m/>
    <n v="24.186352265489397"/>
    <s v=""/>
    <n v="0"/>
    <n v="0"/>
  </r>
  <r>
    <n v="100254"/>
    <n v="2"/>
    <m/>
    <n v="70825"/>
    <x v="1103"/>
    <s v="M"/>
    <n v="22.7303"/>
    <n v="1.4"/>
    <m/>
    <n v="31.822419999999997"/>
    <s v=""/>
    <n v="0"/>
    <n v="0"/>
  </r>
  <r>
    <n v="100254"/>
    <n v="3"/>
    <m/>
    <n v="2036"/>
    <x v="25"/>
    <s v="H"/>
    <n v="12.90425192342871"/>
    <n v="1.4"/>
    <m/>
    <n v="18.065952692800192"/>
    <s v=""/>
    <n v="0"/>
    <n v="0"/>
  </r>
  <r>
    <n v="100254"/>
    <n v="4"/>
    <m/>
    <n v="79640"/>
    <x v="1105"/>
    <s v="M"/>
    <n v="0.14910000000000001"/>
    <n v="1.1299999999999999"/>
    <m/>
    <n v="0.16848299999999999"/>
    <s v=""/>
    <n v="0"/>
    <n v="0"/>
  </r>
  <r>
    <n v="100255"/>
    <n v="0"/>
    <s v="TUBO DE AÇO GALVANIZADO, CLASSE LEVE I (LINHA ÁGUA) - 2&quot;"/>
    <m/>
    <x v="0"/>
    <m/>
    <s v=""/>
    <m/>
    <s v="M"/>
    <s v=""/>
    <n v="89.332764523759536"/>
    <s v=""/>
    <s v=""/>
  </r>
  <r>
    <n v="100255"/>
    <n v="1"/>
    <m/>
    <n v="79640"/>
    <x v="1105"/>
    <s v="M"/>
    <n v="0.14910000000000001"/>
    <n v="1.36"/>
    <m/>
    <n v="0.20277600000000004"/>
    <s v=""/>
    <n v="0"/>
    <n v="0"/>
  </r>
  <r>
    <n v="100255"/>
    <n v="2"/>
    <m/>
    <n v="70826"/>
    <x v="1127"/>
    <s v="M"/>
    <n v="29.172599999999999"/>
    <n v="1.4"/>
    <m/>
    <n v="40.841639999999998"/>
    <s v=""/>
    <n v="0"/>
    <n v="0"/>
  </r>
  <r>
    <n v="100255"/>
    <n v="3"/>
    <m/>
    <n v="2035"/>
    <x v="26"/>
    <s v="H"/>
    <n v="17.275965903920998"/>
    <n v="1.6"/>
    <m/>
    <n v="27.641545446273597"/>
    <s v=""/>
    <n v="0"/>
    <n v="0"/>
  </r>
  <r>
    <n v="100255"/>
    <n v="4"/>
    <m/>
    <n v="2036"/>
    <x v="25"/>
    <s v="H"/>
    <n v="12.90425192342871"/>
    <n v="1.6"/>
    <m/>
    <n v="20.646803077485938"/>
    <s v=""/>
    <n v="0"/>
    <n v="0"/>
  </r>
  <r>
    <n v="100261"/>
    <n v="0"/>
    <s v="TUBO DE PVC RÍGIDO, SOLDÁVEL (LINHA ÁGUA) - 25MM (3/4&quot;)"/>
    <m/>
    <x v="0"/>
    <m/>
    <s v=""/>
    <m/>
    <s v="M"/>
    <s v=""/>
    <n v="15.450161030939883"/>
    <s v=""/>
    <s v=""/>
  </r>
  <r>
    <n v="100261"/>
    <n v="1"/>
    <m/>
    <n v="79630"/>
    <x v="1128"/>
    <s v="KG"/>
    <n v="41.963299999999997"/>
    <n v="2E-3"/>
    <m/>
    <n v="8.392659999999999E-2"/>
    <s v=""/>
    <n v="0.3"/>
    <n v="12.588989999999999"/>
  </r>
  <r>
    <n v="100261"/>
    <n v="2"/>
    <m/>
    <n v="2035"/>
    <x v="26"/>
    <s v="H"/>
    <n v="17.275965903920998"/>
    <n v="0.4"/>
    <m/>
    <n v="6.9103863615683991"/>
    <s v=""/>
    <n v="60"/>
    <n v="1036.5579542352598"/>
  </r>
  <r>
    <n v="100261"/>
    <n v="3"/>
    <m/>
    <n v="2036"/>
    <x v="25"/>
    <s v="H"/>
    <n v="12.90425192342871"/>
    <n v="0.4"/>
    <m/>
    <n v="5.1617007693714845"/>
    <s v=""/>
    <n v="60"/>
    <n v="774.25511540572268"/>
  </r>
  <r>
    <n v="100261"/>
    <n v="4"/>
    <m/>
    <n v="72411"/>
    <x v="1129"/>
    <s v="M"/>
    <n v="1.9872000000000001"/>
    <n v="1.6"/>
    <m/>
    <n v="3.1795200000000001"/>
    <s v=""/>
    <n v="240"/>
    <n v="476.928"/>
  </r>
  <r>
    <n v="100261"/>
    <n v="5"/>
    <m/>
    <n v="79659"/>
    <x v="1130"/>
    <s v="L"/>
    <n v="23.879100000000001"/>
    <n v="3.0000000000000001E-3"/>
    <m/>
    <n v="7.1637300000000001E-2"/>
    <s v=""/>
    <n v="0.45"/>
    <n v="10.745595"/>
  </r>
  <r>
    <n v="100261"/>
    <n v="6"/>
    <m/>
    <n v="37530"/>
    <x v="229"/>
    <s v="UN"/>
    <n v="0.85980000000000001"/>
    <n v="0.05"/>
    <m/>
    <n v="4.299E-2"/>
    <s v=""/>
    <n v="7.5"/>
    <n v="6.4485000000000001"/>
  </r>
  <r>
    <n v="100262"/>
    <n v="0"/>
    <s v="TUBO DE PVC RÍGIDO, SOLDÁVEL (LINHA ÁGUA) - 32MM (1&quot;)"/>
    <m/>
    <x v="0"/>
    <m/>
    <s v=""/>
    <m/>
    <s v="M"/>
    <s v=""/>
    <n v="19.980860672307365"/>
    <s v=""/>
    <s v=""/>
  </r>
  <r>
    <n v="100262"/>
    <n v="1"/>
    <m/>
    <n v="79659"/>
    <x v="1130"/>
    <s v="L"/>
    <n v="23.879100000000001"/>
    <n v="4.0000000000000001E-3"/>
    <m/>
    <n v="9.5516400000000001E-2"/>
    <s v=""/>
    <n v="0"/>
    <n v="0"/>
  </r>
  <r>
    <n v="100262"/>
    <n v="2"/>
    <m/>
    <n v="79630"/>
    <x v="1128"/>
    <s v="KG"/>
    <n v="41.963299999999997"/>
    <n v="2.5000000000000001E-3"/>
    <m/>
    <n v="0.10490824999999999"/>
    <s v=""/>
    <n v="0"/>
    <n v="0"/>
  </r>
  <r>
    <n v="100262"/>
    <n v="3"/>
    <m/>
    <n v="37530"/>
    <x v="229"/>
    <s v="UN"/>
    <n v="0.85980000000000001"/>
    <n v="0.06"/>
    <m/>
    <n v="5.1588000000000002E-2"/>
    <s v=""/>
    <n v="0"/>
    <n v="0"/>
  </r>
  <r>
    <n v="100262"/>
    <n v="4"/>
    <m/>
    <n v="2035"/>
    <x v="26"/>
    <s v="H"/>
    <n v="17.275965903920998"/>
    <n v="0.45"/>
    <m/>
    <n v="7.774184656764449"/>
    <s v=""/>
    <n v="0"/>
    <n v="0"/>
  </r>
  <r>
    <n v="100262"/>
    <n v="5"/>
    <m/>
    <n v="2036"/>
    <x v="25"/>
    <s v="H"/>
    <n v="12.90425192342871"/>
    <n v="0.45"/>
    <m/>
    <n v="5.8069133655429193"/>
    <s v=""/>
    <n v="0"/>
    <n v="0"/>
  </r>
  <r>
    <n v="100262"/>
    <n v="6"/>
    <m/>
    <n v="72412"/>
    <x v="1131"/>
    <s v="M"/>
    <n v="4.0984999999999996"/>
    <n v="1.5"/>
    <m/>
    <n v="6.1477499999999994"/>
    <s v=""/>
    <n v="0"/>
    <n v="0"/>
  </r>
  <r>
    <n v="100264"/>
    <n v="0"/>
    <s v="TUBO DE PVC RÍGIDO, SOLDÁVEL (LINHA ÁGUA) - 50MM (1 1/2&quot;)"/>
    <m/>
    <x v="0"/>
    <m/>
    <s v=""/>
    <m/>
    <s v="M"/>
    <s v=""/>
    <n v="28.666861296409824"/>
    <s v=""/>
    <s v=""/>
  </r>
  <r>
    <n v="100264"/>
    <n v="1"/>
    <m/>
    <n v="79659"/>
    <x v="1130"/>
    <s v="L"/>
    <n v="23.879100000000001"/>
    <n v="5.4999999999999997E-3"/>
    <m/>
    <n v="0.13133505000000001"/>
    <s v=""/>
    <n v="0.32999999999999996"/>
    <n v="7.8801030000000001"/>
  </r>
  <r>
    <n v="100264"/>
    <n v="2"/>
    <m/>
    <n v="72414"/>
    <x v="1132"/>
    <s v="M"/>
    <n v="7.2941000000000003"/>
    <n v="1.4"/>
    <m/>
    <n v="10.211739999999999"/>
    <s v=""/>
    <n v="84"/>
    <n v="612.70439999999996"/>
  </r>
  <r>
    <n v="100264"/>
    <n v="3"/>
    <m/>
    <n v="2035"/>
    <x v="26"/>
    <s v="H"/>
    <n v="17.275965903920998"/>
    <n v="0.6"/>
    <m/>
    <n v="10.365579542352599"/>
    <s v=""/>
    <n v="36"/>
    <n v="621.93477254115589"/>
  </r>
  <r>
    <n v="100264"/>
    <n v="4"/>
    <m/>
    <n v="2036"/>
    <x v="25"/>
    <s v="H"/>
    <n v="12.90425192342871"/>
    <n v="0.6"/>
    <m/>
    <n v="7.7425511540572254"/>
    <s v=""/>
    <n v="36"/>
    <n v="464.55306924343353"/>
  </r>
  <r>
    <n v="100264"/>
    <n v="5"/>
    <m/>
    <n v="79630"/>
    <x v="1128"/>
    <s v="KG"/>
    <n v="41.963299999999997"/>
    <n v="3.5000000000000001E-3"/>
    <m/>
    <n v="0.14687154999999999"/>
    <s v=""/>
    <n v="0.21"/>
    <n v="8.8122929999999986"/>
  </r>
  <r>
    <n v="100264"/>
    <n v="6"/>
    <m/>
    <n v="37530"/>
    <x v="229"/>
    <s v="UN"/>
    <n v="0.85980000000000001"/>
    <n v="0.08"/>
    <m/>
    <n v="6.8783999999999998E-2"/>
    <s v=""/>
    <n v="4.8"/>
    <n v="4.12704"/>
  </r>
  <r>
    <n v="100265"/>
    <n v="0"/>
    <s v="TUBO DE PVC RÍGIDO, SOLDÁVEL (LINHA ÁGUA) - 60MM (2&quot;)"/>
    <m/>
    <x v="0"/>
    <m/>
    <s v=""/>
    <m/>
    <s v="M"/>
    <s v=""/>
    <n v="37.034428879144791"/>
    <s v=""/>
    <s v=""/>
  </r>
  <r>
    <n v="100265"/>
    <n v="1"/>
    <m/>
    <n v="79630"/>
    <x v="1128"/>
    <s v="KG"/>
    <n v="41.963299999999997"/>
    <n v="6.0000000000000001E-3"/>
    <m/>
    <n v="0.2517798"/>
    <s v=""/>
    <n v="0"/>
    <n v="0"/>
  </r>
  <r>
    <n v="100265"/>
    <n v="2"/>
    <m/>
    <n v="2035"/>
    <x v="26"/>
    <s v="H"/>
    <n v="17.275965903920998"/>
    <n v="0.7"/>
    <m/>
    <n v="12.093176132744698"/>
    <s v=""/>
    <n v="0"/>
    <n v="0"/>
  </r>
  <r>
    <n v="100265"/>
    <n v="3"/>
    <m/>
    <n v="2036"/>
    <x v="25"/>
    <s v="H"/>
    <n v="12.90425192342871"/>
    <n v="0.7"/>
    <m/>
    <n v="9.0329763464000958"/>
    <s v=""/>
    <n v="0"/>
    <n v="0"/>
  </r>
  <r>
    <n v="100265"/>
    <n v="4"/>
    <m/>
    <n v="72415"/>
    <x v="1133"/>
    <s v="M"/>
    <n v="11.025600000000001"/>
    <n v="1.4"/>
    <m/>
    <n v="15.435840000000001"/>
    <s v=""/>
    <n v="0"/>
    <n v="0"/>
  </r>
  <r>
    <n v="100265"/>
    <n v="5"/>
    <m/>
    <n v="79659"/>
    <x v="1130"/>
    <s v="L"/>
    <n v="23.879100000000001"/>
    <n v="6.0000000000000001E-3"/>
    <m/>
    <n v="0.1432746"/>
    <s v=""/>
    <n v="0"/>
    <n v="0"/>
  </r>
  <r>
    <n v="100265"/>
    <n v="6"/>
    <m/>
    <n v="37530"/>
    <x v="229"/>
    <s v="UN"/>
    <n v="0.85980000000000001"/>
    <n v="0.09"/>
    <m/>
    <n v="7.7381999999999992E-2"/>
    <s v=""/>
    <n v="0"/>
    <n v="0"/>
  </r>
  <r>
    <n v="100281"/>
    <n v="0"/>
    <s v="REGISTRO DE GAVETA, METAL AMARELO - 3/4&quot;"/>
    <m/>
    <x v="0"/>
    <m/>
    <s v=""/>
    <m/>
    <s v="UN"/>
    <s v=""/>
    <n v="39.297493626768848"/>
    <s v=""/>
    <s v=""/>
  </r>
  <r>
    <n v="100281"/>
    <n v="1"/>
    <m/>
    <n v="2035"/>
    <x v="26"/>
    <s v="H"/>
    <n v="17.275965903920998"/>
    <n v="0.54"/>
    <m/>
    <n v="9.3290215881173388"/>
    <s v=""/>
    <n v="0"/>
    <n v="0"/>
  </r>
  <r>
    <n v="100281"/>
    <n v="2"/>
    <m/>
    <n v="2036"/>
    <x v="25"/>
    <s v="H"/>
    <n v="12.90425192342871"/>
    <n v="0.54"/>
    <m/>
    <n v="6.9682960386515038"/>
    <s v=""/>
    <n v="0"/>
    <n v="0"/>
  </r>
  <r>
    <n v="100281"/>
    <n v="3"/>
    <m/>
    <n v="74402"/>
    <x v="1099"/>
    <s v="UN"/>
    <n v="22.9465"/>
    <n v="1"/>
    <m/>
    <n v="22.9465"/>
    <s v=""/>
    <n v="0"/>
    <n v="0"/>
  </r>
  <r>
    <n v="100281"/>
    <n v="4"/>
    <m/>
    <n v="79640"/>
    <x v="1105"/>
    <s v="M"/>
    <n v="0.14910000000000001"/>
    <n v="0.36"/>
    <m/>
    <n v="5.3676000000000001E-2"/>
    <s v=""/>
    <n v="0"/>
    <n v="0"/>
  </r>
  <r>
    <n v="100282"/>
    <n v="0"/>
    <s v="REGISTRO DE GAVETA, METAL AMARELO - 1&quot;"/>
    <m/>
    <x v="0"/>
    <m/>
    <s v=""/>
    <m/>
    <s v="UN"/>
    <s v=""/>
    <n v="48.127285626768838"/>
    <s v=""/>
    <s v=""/>
  </r>
  <r>
    <n v="100282"/>
    <n v="1"/>
    <m/>
    <n v="2036"/>
    <x v="25"/>
    <s v="H"/>
    <n v="12.90425192342871"/>
    <n v="0.54"/>
    <m/>
    <n v="6.9682960386515038"/>
    <s v=""/>
    <n v="0"/>
    <n v="0"/>
  </r>
  <r>
    <n v="100282"/>
    <n v="2"/>
    <m/>
    <n v="74403"/>
    <x v="1102"/>
    <s v="UN"/>
    <n v="31.758400000000002"/>
    <n v="1"/>
    <m/>
    <n v="31.758400000000002"/>
    <s v=""/>
    <n v="0"/>
    <n v="0"/>
  </r>
  <r>
    <n v="100282"/>
    <n v="3"/>
    <m/>
    <n v="79640"/>
    <x v="1105"/>
    <s v="M"/>
    <n v="0.14910000000000001"/>
    <n v="0.48"/>
    <m/>
    <n v="7.1568000000000007E-2"/>
    <s v=""/>
    <n v="0"/>
    <n v="0"/>
  </r>
  <r>
    <n v="100282"/>
    <n v="4"/>
    <m/>
    <n v="2035"/>
    <x v="26"/>
    <s v="H"/>
    <n v="17.275965903920998"/>
    <n v="0.54"/>
    <m/>
    <n v="9.3290215881173388"/>
    <s v=""/>
    <n v="0"/>
    <n v="0"/>
  </r>
  <r>
    <n v="100284"/>
    <n v="0"/>
    <s v="REGISTRO DE GAVETA, METAL AMARELO - 1 1/2&quot;"/>
    <m/>
    <x v="0"/>
    <m/>
    <s v=""/>
    <m/>
    <s v="UN"/>
    <s v=""/>
    <n v="82.558937153247257"/>
    <s v=""/>
    <s v=""/>
  </r>
  <r>
    <n v="100284"/>
    <n v="1"/>
    <m/>
    <n v="79640"/>
    <x v="1105"/>
    <s v="M"/>
    <n v="0.14910000000000001"/>
    <n v="0.72"/>
    <m/>
    <n v="0.107352"/>
    <s v=""/>
    <n v="0"/>
    <n v="0"/>
  </r>
  <r>
    <n v="100284"/>
    <n v="2"/>
    <m/>
    <n v="74405"/>
    <x v="1104"/>
    <s v="UN"/>
    <n v="56.798400000000001"/>
    <n v="1"/>
    <m/>
    <n v="56.798400000000001"/>
    <s v=""/>
    <n v="0"/>
    <n v="0"/>
  </r>
  <r>
    <n v="100284"/>
    <n v="3"/>
    <m/>
    <n v="2035"/>
    <x v="26"/>
    <s v="H"/>
    <n v="17.275965903920998"/>
    <n v="0.85"/>
    <m/>
    <n v="14.684571018332848"/>
    <s v=""/>
    <n v="0"/>
    <n v="0"/>
  </r>
  <r>
    <n v="100284"/>
    <n v="4"/>
    <m/>
    <n v="2036"/>
    <x v="25"/>
    <s v="H"/>
    <n v="12.90425192342871"/>
    <n v="0.85"/>
    <m/>
    <n v="10.968614134914404"/>
    <s v=""/>
    <n v="0"/>
    <n v="0"/>
  </r>
  <r>
    <n v="100285"/>
    <n v="0"/>
    <s v="REGISTRO DE GAVETA, METAL AMARELO - 2&quot;"/>
    <m/>
    <x v="0"/>
    <m/>
    <s v=""/>
    <m/>
    <s v="UN"/>
    <s v=""/>
    <n v="106.72952115324725"/>
    <s v=""/>
    <s v=""/>
  </r>
  <r>
    <n v="100285"/>
    <n v="1"/>
    <m/>
    <n v="74406"/>
    <x v="1134"/>
    <s v="UN"/>
    <n v="80.933199999999999"/>
    <n v="1"/>
    <m/>
    <n v="80.933199999999999"/>
    <s v=""/>
    <n v="0"/>
    <n v="0"/>
  </r>
  <r>
    <n v="100285"/>
    <n v="2"/>
    <m/>
    <n v="79640"/>
    <x v="1105"/>
    <s v="M"/>
    <n v="0.14910000000000001"/>
    <n v="0.96"/>
    <m/>
    <n v="0.14313600000000001"/>
    <s v=""/>
    <n v="0"/>
    <n v="0"/>
  </r>
  <r>
    <n v="100285"/>
    <n v="3"/>
    <m/>
    <n v="2036"/>
    <x v="25"/>
    <s v="H"/>
    <n v="12.90425192342871"/>
    <n v="0.85"/>
    <m/>
    <n v="10.968614134914404"/>
    <s v=""/>
    <n v="0"/>
    <n v="0"/>
  </r>
  <r>
    <n v="100285"/>
    <n v="4"/>
    <m/>
    <n v="2035"/>
    <x v="26"/>
    <s v="H"/>
    <n v="17.275965903920998"/>
    <n v="0.85"/>
    <m/>
    <n v="14.684571018332848"/>
    <s v=""/>
    <n v="0"/>
    <n v="0"/>
  </r>
  <r>
    <n v="100286"/>
    <n v="0"/>
    <s v="RESTRITOR DE VAZÃO - 6 À 18 LITROS"/>
    <m/>
    <x v="0"/>
    <m/>
    <s v=""/>
    <m/>
    <s v="UN"/>
    <s v=""/>
    <n v="39.895993626768849"/>
    <s v=""/>
    <s v=""/>
  </r>
  <r>
    <n v="100286"/>
    <n v="1"/>
    <m/>
    <n v="2036"/>
    <x v="25"/>
    <s v="H"/>
    <n v="12.90425192342871"/>
    <n v="0.54"/>
    <m/>
    <n v="6.9682960386515038"/>
    <s v=""/>
    <n v="0"/>
    <n v="0"/>
  </r>
  <r>
    <n v="100286"/>
    <n v="2"/>
    <m/>
    <n v="2035"/>
    <x v="26"/>
    <s v="H"/>
    <n v="17.275965903920998"/>
    <n v="0.54"/>
    <m/>
    <n v="9.3290215881173388"/>
    <s v=""/>
    <n v="0"/>
    <n v="0"/>
  </r>
  <r>
    <n v="100286"/>
    <n v="3"/>
    <m/>
    <n v="74467"/>
    <x v="1135"/>
    <s v="UN"/>
    <n v="23.545000000000002"/>
    <n v="1"/>
    <m/>
    <n v="23.545000000000002"/>
    <s v=""/>
    <n v="0"/>
    <n v="0"/>
  </r>
  <r>
    <n v="100286"/>
    <n v="4"/>
    <m/>
    <n v="79640"/>
    <x v="1105"/>
    <s v="M"/>
    <n v="0.14910000000000001"/>
    <n v="0.36"/>
    <m/>
    <n v="5.3676000000000001E-2"/>
    <s v=""/>
    <n v="0"/>
    <n v="0"/>
  </r>
  <r>
    <n v="100291"/>
    <n v="0"/>
    <s v="TORNEIRA DE BÓIA, DE LATÃO - 3/4&quot;"/>
    <m/>
    <x v="0"/>
    <m/>
    <s v=""/>
    <m/>
    <s v="UN"/>
    <s v=""/>
    <n v="48.808103348204916"/>
    <s v=""/>
    <s v=""/>
  </r>
  <r>
    <n v="100291"/>
    <n v="1"/>
    <m/>
    <n v="2035"/>
    <x v="26"/>
    <s v="H"/>
    <n v="17.275965903920998"/>
    <n v="0.3"/>
    <m/>
    <n v="5.1827897711762994"/>
    <s v=""/>
    <n v="0"/>
    <n v="0"/>
  </r>
  <r>
    <n v="100291"/>
    <n v="2"/>
    <m/>
    <n v="2036"/>
    <x v="25"/>
    <s v="H"/>
    <n v="12.90425192342871"/>
    <n v="0.3"/>
    <m/>
    <n v="3.8712755770286127"/>
    <s v=""/>
    <n v="0"/>
    <n v="0"/>
  </r>
  <r>
    <n v="100291"/>
    <n v="3"/>
    <m/>
    <n v="79640"/>
    <x v="1105"/>
    <s v="M"/>
    <n v="0.14910000000000001"/>
    <n v="0.18"/>
    <m/>
    <n v="2.6838000000000001E-2"/>
    <s v=""/>
    <n v="0"/>
    <n v="0"/>
  </r>
  <r>
    <n v="100291"/>
    <n v="4"/>
    <m/>
    <n v="79672"/>
    <x v="1106"/>
    <s v="UN"/>
    <n v="39.727200000000003"/>
    <n v="1"/>
    <m/>
    <n v="39.727200000000003"/>
    <s v=""/>
    <n v="0"/>
    <n v="0"/>
  </r>
  <r>
    <n v="100292"/>
    <n v="0"/>
    <s v="TORNEIRA DE BÓIA, DE LATÃO - 1&quot;"/>
    <m/>
    <x v="0"/>
    <m/>
    <s v=""/>
    <m/>
    <s v="UN"/>
    <s v=""/>
    <n v="62.320071130939887"/>
    <s v=""/>
    <s v=""/>
  </r>
  <r>
    <n v="100292"/>
    <n v="1"/>
    <m/>
    <n v="79640"/>
    <x v="1105"/>
    <s v="M"/>
    <n v="0.14910000000000001"/>
    <n v="0.24"/>
    <m/>
    <n v="3.5784000000000003E-2"/>
    <s v=""/>
    <n v="0"/>
    <n v="0"/>
  </r>
  <r>
    <n v="100292"/>
    <n v="2"/>
    <m/>
    <n v="2036"/>
    <x v="25"/>
    <s v="H"/>
    <n v="12.90425192342871"/>
    <n v="0.4"/>
    <m/>
    <n v="5.1617007693714845"/>
    <s v=""/>
    <n v="0"/>
    <n v="0"/>
  </r>
  <r>
    <n v="100292"/>
    <n v="3"/>
    <m/>
    <n v="79673"/>
    <x v="1136"/>
    <s v="UN"/>
    <n v="50.212200000000003"/>
    <n v="1"/>
    <m/>
    <n v="50.212200000000003"/>
    <s v=""/>
    <n v="0"/>
    <n v="0"/>
  </r>
  <r>
    <n v="100292"/>
    <n v="4"/>
    <m/>
    <n v="2035"/>
    <x v="26"/>
    <s v="H"/>
    <n v="17.275965903920998"/>
    <n v="0.4"/>
    <m/>
    <n v="6.9103863615683991"/>
    <s v=""/>
    <n v="0"/>
    <n v="0"/>
  </r>
  <r>
    <n v="100294"/>
    <n v="0"/>
    <s v="TORNEIRA DE BÓIA, DE LATÃO - 1 1/2&quot;"/>
    <m/>
    <x v="0"/>
    <m/>
    <s v=""/>
    <m/>
    <s v="UN"/>
    <s v=""/>
    <n v="107.85278491367485"/>
    <s v=""/>
    <s v=""/>
  </r>
  <r>
    <n v="100294"/>
    <n v="1"/>
    <m/>
    <n v="79640"/>
    <x v="1105"/>
    <s v="M"/>
    <n v="0.14910000000000001"/>
    <n v="0.36"/>
    <m/>
    <n v="5.3676000000000001E-2"/>
    <s v=""/>
    <n v="0"/>
    <n v="0"/>
  </r>
  <r>
    <n v="100294"/>
    <n v="2"/>
    <m/>
    <n v="79675"/>
    <x v="1137"/>
    <s v="UN"/>
    <n v="92.709000000000003"/>
    <n v="1"/>
    <m/>
    <n v="92.709000000000003"/>
    <s v=""/>
    <n v="0"/>
    <n v="0"/>
  </r>
  <r>
    <n v="100294"/>
    <n v="3"/>
    <m/>
    <n v="2035"/>
    <x v="26"/>
    <s v="H"/>
    <n v="17.275965903920998"/>
    <n v="0.5"/>
    <m/>
    <n v="8.6379829519604989"/>
    <s v=""/>
    <n v="0"/>
    <n v="0"/>
  </r>
  <r>
    <n v="100294"/>
    <n v="4"/>
    <m/>
    <n v="2036"/>
    <x v="25"/>
    <s v="H"/>
    <n v="12.90425192342871"/>
    <n v="0.5"/>
    <m/>
    <n v="6.4521259617143549"/>
    <s v=""/>
    <n v="0"/>
    <n v="0"/>
  </r>
  <r>
    <n v="100295"/>
    <n v="0"/>
    <s v="TORNEIRA DE BÓIA, DE LATÃO - 2&quot;"/>
    <m/>
    <x v="0"/>
    <m/>
    <s v=""/>
    <m/>
    <s v="UN"/>
    <s v=""/>
    <n v="128.50389869640983"/>
    <s v=""/>
    <s v=""/>
  </r>
  <r>
    <n v="100295"/>
    <n v="1"/>
    <m/>
    <n v="79676"/>
    <x v="1138"/>
    <s v="UN"/>
    <n v="110.3242"/>
    <n v="1"/>
    <m/>
    <n v="110.3242"/>
    <s v=""/>
    <n v="0"/>
    <n v="0"/>
  </r>
  <r>
    <n v="100295"/>
    <n v="2"/>
    <m/>
    <n v="2035"/>
    <x v="26"/>
    <s v="H"/>
    <n v="17.275965903920998"/>
    <n v="0.6"/>
    <m/>
    <n v="10.365579542352599"/>
    <s v=""/>
    <n v="0"/>
    <n v="0"/>
  </r>
  <r>
    <n v="100295"/>
    <n v="3"/>
    <m/>
    <n v="2036"/>
    <x v="25"/>
    <s v="H"/>
    <n v="12.90425192342871"/>
    <n v="0.6"/>
    <m/>
    <n v="7.7425511540572254"/>
    <s v=""/>
    <n v="0"/>
    <n v="0"/>
  </r>
  <r>
    <n v="100295"/>
    <n v="4"/>
    <m/>
    <n v="79640"/>
    <x v="1105"/>
    <s v="M"/>
    <n v="0.14910000000000001"/>
    <n v="0.48"/>
    <m/>
    <n v="7.1568000000000007E-2"/>
    <s v=""/>
    <n v="0"/>
    <n v="0"/>
  </r>
  <r>
    <n v="100303"/>
    <n v="0"/>
    <s v="CONJUNTO MOTOR-BOMBA - ATÉ 1/2HP"/>
    <m/>
    <x v="0"/>
    <m/>
    <s v=""/>
    <m/>
    <s v="UN"/>
    <s v=""/>
    <n v="1045.0417426187978"/>
    <s v=""/>
    <s v=""/>
  </r>
  <r>
    <n v="100303"/>
    <n v="1"/>
    <m/>
    <n v="2035"/>
    <x v="26"/>
    <s v="H"/>
    <n v="17.275965903920998"/>
    <n v="8"/>
    <m/>
    <n v="138.20772723136798"/>
    <s v=""/>
    <n v="8"/>
    <n v="138.20772723136798"/>
  </r>
  <r>
    <n v="100303"/>
    <n v="2"/>
    <m/>
    <n v="2036"/>
    <x v="25"/>
    <s v="H"/>
    <n v="12.90425192342871"/>
    <n v="8"/>
    <m/>
    <n v="103.23401538742968"/>
    <s v=""/>
    <n v="8"/>
    <n v="103.23401538742968"/>
  </r>
  <r>
    <n v="100303"/>
    <n v="3"/>
    <m/>
    <n v="95021"/>
    <x v="1139"/>
    <s v="UN"/>
    <n v="803.6"/>
    <n v="1"/>
    <m/>
    <n v="803.6"/>
    <s v=""/>
    <n v="1"/>
    <n v="803.6"/>
  </r>
  <r>
    <n v="100304"/>
    <n v="0"/>
    <s v="CONJUNTO MOTOR-BOMBA - ATÉ 3/4HP"/>
    <m/>
    <x v="0"/>
    <m/>
    <s v=""/>
    <m/>
    <s v="UN"/>
    <s v=""/>
    <n v="1194.7750426187977"/>
    <s v=""/>
    <s v=""/>
  </r>
  <r>
    <n v="100304"/>
    <n v="1"/>
    <m/>
    <n v="2035"/>
    <x v="26"/>
    <s v="H"/>
    <n v="17.275965903920998"/>
    <n v="8"/>
    <m/>
    <n v="138.20772723136798"/>
    <s v=""/>
    <n v="0"/>
    <n v="0"/>
  </r>
  <r>
    <n v="100304"/>
    <n v="2"/>
    <m/>
    <n v="2036"/>
    <x v="25"/>
    <s v="H"/>
    <n v="12.90425192342871"/>
    <n v="8"/>
    <m/>
    <n v="103.23401538742968"/>
    <s v=""/>
    <n v="0"/>
    <n v="0"/>
  </r>
  <r>
    <n v="100304"/>
    <n v="3"/>
    <m/>
    <n v="95022"/>
    <x v="1140"/>
    <s v="UN"/>
    <n v="953.33330000000001"/>
    <n v="1"/>
    <m/>
    <n v="953.33330000000001"/>
    <s v=""/>
    <n v="0"/>
    <n v="0"/>
  </r>
  <r>
    <n v="100305"/>
    <n v="0"/>
    <s v="CONJUNTO MOTOR-BOMBA - ATÉ 1HP"/>
    <m/>
    <x v="0"/>
    <m/>
    <s v=""/>
    <m/>
    <s v="UN"/>
    <s v=""/>
    <n v="1236.0917426187975"/>
    <s v=""/>
    <s v=""/>
  </r>
  <r>
    <n v="100305"/>
    <n v="1"/>
    <m/>
    <n v="2035"/>
    <x v="26"/>
    <s v="H"/>
    <n v="17.275965903920998"/>
    <n v="8"/>
    <m/>
    <n v="138.20772723136798"/>
    <s v=""/>
    <n v="0"/>
    <n v="0"/>
  </r>
  <r>
    <n v="100305"/>
    <n v="2"/>
    <m/>
    <n v="2036"/>
    <x v="25"/>
    <s v="H"/>
    <n v="12.90425192342871"/>
    <n v="8"/>
    <m/>
    <n v="103.23401538742968"/>
    <s v=""/>
    <n v="0"/>
    <n v="0"/>
  </r>
  <r>
    <n v="100305"/>
    <n v="3"/>
    <m/>
    <n v="95023"/>
    <x v="1141"/>
    <s v="UN"/>
    <n v="994.65"/>
    <n v="1"/>
    <m/>
    <n v="994.65"/>
    <s v=""/>
    <n v="0"/>
    <n v="0"/>
  </r>
  <r>
    <n v="100306"/>
    <n v="0"/>
    <s v="CONJUNTO MOTOR-BOMBA - ATÉ 2HP"/>
    <m/>
    <x v="0"/>
    <m/>
    <s v=""/>
    <m/>
    <s v="UN"/>
    <s v=""/>
    <n v="1755.2667426187977"/>
    <s v=""/>
    <s v=""/>
  </r>
  <r>
    <n v="100306"/>
    <n v="1"/>
    <m/>
    <n v="2036"/>
    <x v="25"/>
    <s v="H"/>
    <n v="12.90425192342871"/>
    <n v="8"/>
    <m/>
    <n v="103.23401538742968"/>
    <s v=""/>
    <n v="0"/>
    <n v="0"/>
  </r>
  <r>
    <n v="100306"/>
    <n v="2"/>
    <m/>
    <n v="2035"/>
    <x v="26"/>
    <s v="H"/>
    <n v="17.275965903920998"/>
    <n v="8"/>
    <m/>
    <n v="138.20772723136798"/>
    <s v=""/>
    <n v="0"/>
    <n v="0"/>
  </r>
  <r>
    <n v="100306"/>
    <n v="3"/>
    <m/>
    <n v="95026"/>
    <x v="1142"/>
    <s v="UN"/>
    <n v="1513.825"/>
    <n v="1"/>
    <m/>
    <n v="1513.825"/>
    <s v=""/>
    <n v="0"/>
    <n v="0"/>
  </r>
  <r>
    <n v="100307"/>
    <n v="0"/>
    <s v="CONJUNTO MOTOR-BOMBA - ATÉ 3HP"/>
    <m/>
    <x v="0"/>
    <m/>
    <s v=""/>
    <m/>
    <s v="UN"/>
    <s v=""/>
    <n v="1660.5084426187977"/>
    <s v=""/>
    <s v=""/>
  </r>
  <r>
    <n v="100307"/>
    <n v="1"/>
    <m/>
    <n v="2035"/>
    <x v="26"/>
    <s v="H"/>
    <n v="17.275965903920998"/>
    <n v="8"/>
    <m/>
    <n v="138.20772723136798"/>
    <s v=""/>
    <n v="0"/>
    <n v="0"/>
  </r>
  <r>
    <n v="100307"/>
    <n v="2"/>
    <m/>
    <n v="2036"/>
    <x v="25"/>
    <s v="H"/>
    <n v="12.90425192342871"/>
    <n v="8"/>
    <m/>
    <n v="103.23401538742968"/>
    <s v=""/>
    <n v="0"/>
    <n v="0"/>
  </r>
  <r>
    <n v="100307"/>
    <n v="3"/>
    <m/>
    <n v="95028"/>
    <x v="1143"/>
    <s v="UN"/>
    <n v="1419.0667000000001"/>
    <n v="1"/>
    <m/>
    <n v="1419.0667000000001"/>
    <s v=""/>
    <n v="0"/>
    <n v="0"/>
  </r>
  <r>
    <n v="100308"/>
    <n v="0"/>
    <s v="CONJUNTO MOTOR-BOMBA - ATÉ 4HP"/>
    <m/>
    <x v="0"/>
    <m/>
    <s v=""/>
    <m/>
    <s v="UN"/>
    <s v=""/>
    <n v="2186.6917426187979"/>
    <s v=""/>
    <s v=""/>
  </r>
  <r>
    <n v="100308"/>
    <n v="1"/>
    <m/>
    <n v="2036"/>
    <x v="25"/>
    <s v="H"/>
    <n v="12.90425192342871"/>
    <n v="8"/>
    <m/>
    <n v="103.23401538742968"/>
    <s v=""/>
    <n v="0"/>
    <n v="0"/>
  </r>
  <r>
    <n v="100308"/>
    <n v="2"/>
    <m/>
    <n v="95030"/>
    <x v="1144"/>
    <s v="UN"/>
    <n v="1945.25"/>
    <n v="1"/>
    <m/>
    <n v="1945.25"/>
    <s v=""/>
    <n v="0"/>
    <n v="0"/>
  </r>
  <r>
    <n v="100308"/>
    <n v="3"/>
    <m/>
    <n v="2035"/>
    <x v="26"/>
    <s v="H"/>
    <n v="17.275965903920998"/>
    <n v="8"/>
    <m/>
    <n v="138.20772723136798"/>
    <s v=""/>
    <n v="0"/>
    <n v="0"/>
  </r>
  <r>
    <n v="100309"/>
    <n v="0"/>
    <s v="CONJUNTO MOTOR-BOMBA - ATÉ 5HP"/>
    <m/>
    <x v="0"/>
    <m/>
    <s v=""/>
    <m/>
    <s v="UN"/>
    <s v=""/>
    <n v="2568.7750426187977"/>
    <s v=""/>
    <s v=""/>
  </r>
  <r>
    <n v="100309"/>
    <n v="1"/>
    <m/>
    <n v="2036"/>
    <x v="25"/>
    <s v="H"/>
    <n v="12.90425192342871"/>
    <n v="8"/>
    <m/>
    <n v="103.23401538742968"/>
    <s v=""/>
    <n v="0"/>
    <n v="0"/>
  </r>
  <r>
    <n v="100309"/>
    <n v="2"/>
    <m/>
    <n v="95032"/>
    <x v="1145"/>
    <s v="UN"/>
    <n v="2327.3332999999998"/>
    <n v="1"/>
    <m/>
    <n v="2327.3332999999998"/>
    <s v=""/>
    <n v="0"/>
    <n v="0"/>
  </r>
  <r>
    <n v="100309"/>
    <n v="3"/>
    <m/>
    <n v="2035"/>
    <x v="26"/>
    <s v="H"/>
    <n v="17.275965903920998"/>
    <n v="8"/>
    <m/>
    <n v="138.20772723136798"/>
    <s v=""/>
    <n v="0"/>
    <n v="0"/>
  </r>
  <r>
    <n v="100310"/>
    <n v="0"/>
    <s v="CONJUNTO MOTOR-BOMBA 80M3/H, 20MCA, 7,5CV, 3500RPM, 220/380V, TRIFÁSICO"/>
    <m/>
    <x v="0"/>
    <m/>
    <s v=""/>
    <m/>
    <s v="UN"/>
    <s v=""/>
    <n v="3729.5252464656551"/>
    <s v=""/>
    <s v=""/>
  </r>
  <r>
    <n v="100310"/>
    <n v="1"/>
    <m/>
    <n v="2035"/>
    <x v="26"/>
    <s v="H"/>
    <n v="17.275965903920998"/>
    <n v="8"/>
    <m/>
    <n v="138.20772723136798"/>
    <s v=""/>
    <n v="0"/>
    <n v="0"/>
  </r>
  <r>
    <n v="100310"/>
    <n v="2"/>
    <m/>
    <n v="2036"/>
    <x v="25"/>
    <s v="H"/>
    <n v="12.90425192342871"/>
    <n v="10"/>
    <m/>
    <n v="129.04251923428711"/>
    <s v=""/>
    <n v="0"/>
    <n v="0"/>
  </r>
  <r>
    <n v="100310"/>
    <n v="3"/>
    <m/>
    <n v="95033"/>
    <x v="1146"/>
    <s v="UN"/>
    <n v="3462.2750000000001"/>
    <n v="1"/>
    <m/>
    <n v="3462.2750000000001"/>
    <s v=""/>
    <n v="0"/>
    <n v="0"/>
  </r>
  <r>
    <n v="100311"/>
    <n v="0"/>
    <s v="CONJUNTO MOTOR-BOMBA 112M3/H, 20MCA, 10CV, 3500RPM, 220/380V, TRIFÁSICO"/>
    <m/>
    <x v="0"/>
    <m/>
    <s v=""/>
    <m/>
    <s v="UN"/>
    <s v=""/>
    <n v="4117.1252464656554"/>
    <s v=""/>
    <s v=""/>
  </r>
  <r>
    <n v="100311"/>
    <n v="1"/>
    <m/>
    <n v="95034"/>
    <x v="1147"/>
    <s v="UN"/>
    <n v="3849.875"/>
    <n v="1"/>
    <m/>
    <n v="3849.875"/>
    <s v=""/>
    <n v="0"/>
    <n v="0"/>
  </r>
  <r>
    <n v="100311"/>
    <n v="2"/>
    <m/>
    <n v="2036"/>
    <x v="25"/>
    <s v="H"/>
    <n v="12.90425192342871"/>
    <n v="10"/>
    <m/>
    <n v="129.04251923428711"/>
    <s v=""/>
    <n v="0"/>
    <n v="0"/>
  </r>
  <r>
    <n v="100311"/>
    <n v="3"/>
    <m/>
    <n v="2035"/>
    <x v="26"/>
    <s v="H"/>
    <n v="17.275965903920998"/>
    <n v="8"/>
    <m/>
    <n v="138.20772723136798"/>
    <s v=""/>
    <n v="0"/>
    <n v="0"/>
  </r>
  <r>
    <n v="100312"/>
    <n v="0"/>
    <s v="CONJUNTO MOTOR-BOMBA 160M3/H, 20MCA, 15CV, 1750RPM, 220/380V, TRIFÁSICO"/>
    <m/>
    <x v="0"/>
    <m/>
    <s v=""/>
    <m/>
    <s v="UN"/>
    <s v=""/>
    <n v="6468.6495464656555"/>
    <s v=""/>
    <s v=""/>
  </r>
  <r>
    <n v="100312"/>
    <n v="1"/>
    <m/>
    <n v="2036"/>
    <x v="25"/>
    <s v="H"/>
    <n v="12.90425192342871"/>
    <n v="10"/>
    <m/>
    <n v="129.04251923428711"/>
    <s v=""/>
    <n v="0"/>
    <n v="0"/>
  </r>
  <r>
    <n v="100312"/>
    <n v="2"/>
    <m/>
    <n v="95035"/>
    <x v="1148"/>
    <s v="UN"/>
    <n v="6201.3993"/>
    <n v="1"/>
    <m/>
    <n v="6201.3993"/>
    <s v=""/>
    <n v="0"/>
    <n v="0"/>
  </r>
  <r>
    <n v="100312"/>
    <n v="3"/>
    <m/>
    <n v="2035"/>
    <x v="26"/>
    <s v="H"/>
    <n v="17.275965903920998"/>
    <n v="8"/>
    <m/>
    <n v="138.20772723136798"/>
    <s v=""/>
    <n v="0"/>
    <n v="0"/>
  </r>
  <r>
    <n v="100313"/>
    <n v="0"/>
    <s v="CONJUNTO MOTOR-BOMBA 240M3/H, 20MCA, 20CV, 1750RPM, 220/380V, TRIFÁSICO"/>
    <m/>
    <x v="0"/>
    <m/>
    <s v=""/>
    <m/>
    <s v="UN"/>
    <s v=""/>
    <n v="9066.9252464656547"/>
    <s v=""/>
    <s v=""/>
  </r>
  <r>
    <n v="100313"/>
    <n v="1"/>
    <m/>
    <n v="2035"/>
    <x v="26"/>
    <s v="H"/>
    <n v="17.275965903920998"/>
    <n v="8"/>
    <m/>
    <n v="138.20772723136798"/>
    <s v=""/>
    <n v="0"/>
    <n v="0"/>
  </r>
  <r>
    <n v="100313"/>
    <n v="2"/>
    <m/>
    <n v="2036"/>
    <x v="25"/>
    <s v="H"/>
    <n v="12.90425192342871"/>
    <n v="10"/>
    <m/>
    <n v="129.04251923428711"/>
    <s v=""/>
    <n v="0"/>
    <n v="0"/>
  </r>
  <r>
    <n v="100313"/>
    <n v="3"/>
    <m/>
    <n v="95036"/>
    <x v="1149"/>
    <s v="UN"/>
    <n v="8799.6749999999993"/>
    <n v="1"/>
    <m/>
    <n v="8799.6749999999993"/>
    <s v=""/>
    <n v="0"/>
    <n v="0"/>
  </r>
  <r>
    <n v="100314"/>
    <n v="0"/>
    <s v="CONJUNTO MOTOR-BOMBA 270M3/H, 20MCA, 25CV, 1750RPM, 220/380V, TRIFÁSICO"/>
    <m/>
    <x v="0"/>
    <m/>
    <s v=""/>
    <m/>
    <s v="UN"/>
    <s v=""/>
    <n v="11827.496246465653"/>
    <s v=""/>
    <s v=""/>
  </r>
  <r>
    <n v="100314"/>
    <n v="1"/>
    <m/>
    <n v="2035"/>
    <x v="26"/>
    <s v="H"/>
    <n v="17.275965903920998"/>
    <n v="8"/>
    <m/>
    <n v="138.20772723136798"/>
    <s v=""/>
    <n v="0"/>
    <n v="0"/>
  </r>
  <r>
    <n v="100314"/>
    <n v="2"/>
    <m/>
    <n v="95037"/>
    <x v="1150"/>
    <s v="UN"/>
    <n v="11560.245999999999"/>
    <n v="1"/>
    <m/>
    <n v="11560.245999999999"/>
    <s v=""/>
    <n v="0"/>
    <n v="0"/>
  </r>
  <r>
    <n v="100314"/>
    <n v="3"/>
    <m/>
    <n v="2036"/>
    <x v="25"/>
    <s v="H"/>
    <n v="12.90425192342871"/>
    <n v="10"/>
    <m/>
    <n v="129.04251923428711"/>
    <s v=""/>
    <n v="0"/>
    <n v="0"/>
  </r>
  <r>
    <n v="100342"/>
    <n v="0"/>
    <s v="TUBO DE AÇO-CARBONO GALVANIZADO, CL.MÉDIA (DIN2440) - 1&quot; (RECALQUE)"/>
    <m/>
    <x v="0"/>
    <m/>
    <s v=""/>
    <m/>
    <s v="M"/>
    <s v=""/>
    <n v="58.417841610084672"/>
    <s v=""/>
    <s v=""/>
  </r>
  <r>
    <n v="100342"/>
    <n v="1"/>
    <m/>
    <n v="2035"/>
    <x v="26"/>
    <s v="H"/>
    <n v="17.275965903920998"/>
    <n v="1.1000000000000001"/>
    <m/>
    <n v="19.003562494313098"/>
    <s v=""/>
    <n v="0"/>
    <n v="0"/>
  </r>
  <r>
    <n v="100342"/>
    <n v="2"/>
    <m/>
    <n v="2036"/>
    <x v="25"/>
    <s v="H"/>
    <n v="12.90425192342871"/>
    <n v="1.1000000000000001"/>
    <m/>
    <n v="14.194677115771581"/>
    <s v=""/>
    <n v="0"/>
    <n v="0"/>
  </r>
  <r>
    <n v="100342"/>
    <n v="3"/>
    <m/>
    <n v="70403"/>
    <x v="1151"/>
    <s v="M"/>
    <n v="16.741499999999998"/>
    <n v="1.5"/>
    <m/>
    <n v="25.112249999999996"/>
    <s v=""/>
    <n v="0"/>
    <n v="0"/>
  </r>
  <r>
    <n v="100342"/>
    <n v="4"/>
    <m/>
    <n v="79640"/>
    <x v="1105"/>
    <s v="M"/>
    <n v="0.14910000000000001"/>
    <n v="0.72"/>
    <m/>
    <n v="0.107352"/>
    <s v=""/>
    <n v="0"/>
    <n v="0"/>
  </r>
  <r>
    <n v="100344"/>
    <n v="0"/>
    <s v="TUBO DE AÇO-CARBONO GALVANIZADO, CL.MÉDIA (DIN2440) - 1 1/2&quot; (SUCÇÃO)"/>
    <m/>
    <x v="0"/>
    <m/>
    <s v=""/>
    <m/>
    <s v="M"/>
    <s v=""/>
    <n v="77.081707958289599"/>
    <s v=""/>
    <s v=""/>
  </r>
  <r>
    <n v="100344"/>
    <n v="1"/>
    <m/>
    <n v="79640"/>
    <x v="1105"/>
    <s v="M"/>
    <n v="0.14910000000000001"/>
    <n v="1.1299999999999999"/>
    <m/>
    <n v="0.16848299999999999"/>
    <s v=""/>
    <n v="0"/>
    <n v="0"/>
  </r>
  <r>
    <n v="100344"/>
    <n v="2"/>
    <m/>
    <n v="70405"/>
    <x v="1152"/>
    <s v="M"/>
    <n v="24.7578"/>
    <n v="1.4"/>
    <m/>
    <n v="34.660919999999997"/>
    <s v=""/>
    <n v="0"/>
    <n v="0"/>
  </r>
  <r>
    <n v="100344"/>
    <n v="3"/>
    <m/>
    <n v="2036"/>
    <x v="25"/>
    <s v="H"/>
    <n v="12.90425192342871"/>
    <n v="1.4"/>
    <m/>
    <n v="18.065952692800192"/>
    <s v=""/>
    <n v="0"/>
    <n v="0"/>
  </r>
  <r>
    <n v="100344"/>
    <n v="4"/>
    <m/>
    <n v="2035"/>
    <x v="26"/>
    <s v="H"/>
    <n v="17.275965903920998"/>
    <n v="1.4"/>
    <m/>
    <n v="24.186352265489397"/>
    <s v=""/>
    <n v="0"/>
    <n v="0"/>
  </r>
  <r>
    <n v="100352"/>
    <n v="0"/>
    <s v="REGISTRO DE GAVETA, METAL AMARELO - 1&quot;"/>
    <m/>
    <x v="0"/>
    <m/>
    <s v=""/>
    <m/>
    <s v="UN"/>
    <s v=""/>
    <n v="48.127285626768838"/>
    <s v=""/>
    <s v=""/>
  </r>
  <r>
    <n v="100352"/>
    <n v="1"/>
    <m/>
    <n v="79640"/>
    <x v="1105"/>
    <s v="M"/>
    <n v="0.14910000000000001"/>
    <n v="0.48"/>
    <m/>
    <n v="7.1568000000000007E-2"/>
    <s v=""/>
    <n v="0"/>
    <n v="0"/>
  </r>
  <r>
    <n v="100352"/>
    <n v="2"/>
    <m/>
    <n v="74403"/>
    <x v="1102"/>
    <s v="UN"/>
    <n v="31.758400000000002"/>
    <n v="1"/>
    <m/>
    <n v="31.758400000000002"/>
    <s v=""/>
    <n v="0"/>
    <n v="0"/>
  </r>
  <r>
    <n v="100352"/>
    <n v="3"/>
    <m/>
    <n v="2035"/>
    <x v="26"/>
    <s v="H"/>
    <n v="17.275965903920998"/>
    <n v="0.54"/>
    <m/>
    <n v="9.3290215881173388"/>
    <s v=""/>
    <n v="0"/>
    <n v="0"/>
  </r>
  <r>
    <n v="100352"/>
    <n v="4"/>
    <m/>
    <n v="2036"/>
    <x v="25"/>
    <s v="H"/>
    <n v="12.90425192342871"/>
    <n v="0.54"/>
    <m/>
    <n v="6.9682960386515038"/>
    <s v=""/>
    <n v="0"/>
    <n v="0"/>
  </r>
  <r>
    <n v="100354"/>
    <n v="0"/>
    <s v="REGISTRO DE GAVETA, METAL AMARELO - 1 1/2&quot;"/>
    <m/>
    <x v="0"/>
    <m/>
    <s v=""/>
    <m/>
    <s v="UN"/>
    <s v=""/>
    <n v="82.558937153247257"/>
    <s v=""/>
    <s v=""/>
  </r>
  <r>
    <n v="100354"/>
    <n v="1"/>
    <m/>
    <n v="2035"/>
    <x v="26"/>
    <s v="H"/>
    <n v="17.275965903920998"/>
    <n v="0.85"/>
    <m/>
    <n v="14.684571018332848"/>
    <s v=""/>
    <n v="0"/>
    <n v="0"/>
  </r>
  <r>
    <n v="100354"/>
    <n v="2"/>
    <m/>
    <n v="79640"/>
    <x v="1105"/>
    <s v="M"/>
    <n v="0.14910000000000001"/>
    <n v="0.72"/>
    <m/>
    <n v="0.107352"/>
    <s v=""/>
    <n v="0"/>
    <n v="0"/>
  </r>
  <r>
    <n v="100354"/>
    <n v="3"/>
    <m/>
    <n v="2036"/>
    <x v="25"/>
    <s v="H"/>
    <n v="12.90425192342871"/>
    <n v="0.85"/>
    <m/>
    <n v="10.968614134914404"/>
    <s v=""/>
    <n v="0"/>
    <n v="0"/>
  </r>
  <r>
    <n v="100354"/>
    <n v="4"/>
    <m/>
    <n v="74405"/>
    <x v="1104"/>
    <s v="UN"/>
    <n v="56.798400000000001"/>
    <n v="1"/>
    <m/>
    <n v="56.798400000000001"/>
    <s v=""/>
    <n v="0"/>
    <n v="0"/>
  </r>
  <r>
    <n v="100362"/>
    <n v="0"/>
    <s v="VÁLVULA DE RETENÇÃO HORIZONTAL - 1&quot;"/>
    <m/>
    <x v="0"/>
    <m/>
    <s v=""/>
    <m/>
    <s v="UN"/>
    <s v=""/>
    <n v="76.819037626768846"/>
    <s v=""/>
    <s v=""/>
  </r>
  <r>
    <n v="100362"/>
    <n v="1"/>
    <m/>
    <n v="2035"/>
    <x v="26"/>
    <s v="H"/>
    <n v="17.275965903920998"/>
    <n v="0.54"/>
    <m/>
    <n v="9.3290215881173388"/>
    <s v=""/>
    <n v="0"/>
    <n v="0"/>
  </r>
  <r>
    <n v="100362"/>
    <n v="2"/>
    <m/>
    <n v="2036"/>
    <x v="25"/>
    <s v="H"/>
    <n v="12.90425192342871"/>
    <n v="0.54"/>
    <m/>
    <n v="6.9682960386515038"/>
    <s v=""/>
    <n v="0"/>
    <n v="0"/>
  </r>
  <r>
    <n v="100362"/>
    <n v="3"/>
    <m/>
    <n v="79640"/>
    <x v="1105"/>
    <s v="M"/>
    <n v="0.14910000000000001"/>
    <n v="1.2"/>
    <m/>
    <n v="0.17892"/>
    <s v=""/>
    <n v="0"/>
    <n v="0"/>
  </r>
  <r>
    <n v="100362"/>
    <n v="4"/>
    <m/>
    <n v="74863"/>
    <x v="1153"/>
    <s v="UN"/>
    <n v="60.342799999999997"/>
    <n v="1"/>
    <m/>
    <n v="60.342799999999997"/>
    <s v=""/>
    <n v="0"/>
    <n v="0"/>
  </r>
  <r>
    <n v="100364"/>
    <n v="0"/>
    <s v="VÁLVULA DE RETENÇÃO HORIZONTAL - 1 1/2&quot;"/>
    <m/>
    <x v="0"/>
    <m/>
    <s v=""/>
    <m/>
    <s v="UN"/>
    <s v=""/>
    <n v="121.08629315324725"/>
    <s v=""/>
    <s v=""/>
  </r>
  <r>
    <n v="100364"/>
    <n v="1"/>
    <m/>
    <n v="74865"/>
    <x v="1154"/>
    <s v="UN"/>
    <n v="95.152799999999999"/>
    <n v="1"/>
    <m/>
    <n v="95.152799999999999"/>
    <s v=""/>
    <n v="0"/>
    <n v="0"/>
  </r>
  <r>
    <n v="100364"/>
    <n v="2"/>
    <m/>
    <n v="2035"/>
    <x v="26"/>
    <s v="H"/>
    <n v="17.275965903920998"/>
    <n v="0.85"/>
    <m/>
    <n v="14.684571018332848"/>
    <s v=""/>
    <n v="0"/>
    <n v="0"/>
  </r>
  <r>
    <n v="100364"/>
    <n v="3"/>
    <m/>
    <n v="2036"/>
    <x v="25"/>
    <s v="H"/>
    <n v="12.90425192342871"/>
    <n v="0.85"/>
    <m/>
    <n v="10.968614134914404"/>
    <s v=""/>
    <n v="0"/>
    <n v="0"/>
  </r>
  <r>
    <n v="100364"/>
    <n v="4"/>
    <m/>
    <n v="79640"/>
    <x v="1105"/>
    <s v="M"/>
    <n v="0.14910000000000001"/>
    <n v="1.88"/>
    <m/>
    <n v="0.280308"/>
    <s v=""/>
    <n v="0"/>
    <n v="0"/>
  </r>
  <r>
    <n v="100365"/>
    <n v="0"/>
    <s v="VÁLVULA DE RETENÇÃO HORIZONTAL - 2&quot;"/>
    <m/>
    <x v="0"/>
    <m/>
    <s v=""/>
    <m/>
    <s v="UN"/>
    <s v=""/>
    <n v="164.36605115324724"/>
    <s v=""/>
    <s v=""/>
  </r>
  <r>
    <n v="100365"/>
    <n v="1"/>
    <m/>
    <n v="2036"/>
    <x v="25"/>
    <s v="H"/>
    <n v="12.90425192342871"/>
    <n v="0.85"/>
    <m/>
    <n v="10.968614134914404"/>
    <s v=""/>
    <n v="0"/>
    <n v="0"/>
  </r>
  <r>
    <n v="100365"/>
    <n v="2"/>
    <m/>
    <n v="74866"/>
    <x v="1155"/>
    <s v="UN"/>
    <n v="138.3759"/>
    <n v="1"/>
    <m/>
    <n v="138.3759"/>
    <s v=""/>
    <n v="0"/>
    <n v="0"/>
  </r>
  <r>
    <n v="100365"/>
    <n v="3"/>
    <m/>
    <n v="79640"/>
    <x v="1105"/>
    <s v="M"/>
    <n v="0.14910000000000001"/>
    <n v="2.2599999999999998"/>
    <m/>
    <n v="0.33696599999999999"/>
    <s v=""/>
    <n v="0"/>
    <n v="0"/>
  </r>
  <r>
    <n v="100365"/>
    <n v="4"/>
    <m/>
    <n v="2035"/>
    <x v="26"/>
    <s v="H"/>
    <n v="17.275965903920998"/>
    <n v="0.85"/>
    <m/>
    <n v="14.684571018332848"/>
    <s v=""/>
    <n v="0"/>
    <n v="0"/>
  </r>
  <r>
    <n v="100366"/>
    <n v="0"/>
    <s v="VÁLVULA DE RETENÇÃO HORIZONTAL - 2 1/2&quot;"/>
    <m/>
    <x v="0"/>
    <m/>
    <s v=""/>
    <m/>
    <s v="UN"/>
    <s v=""/>
    <n v="270.67941250145219"/>
    <s v=""/>
    <s v=""/>
  </r>
  <r>
    <n v="100366"/>
    <n v="1"/>
    <m/>
    <n v="2035"/>
    <x v="26"/>
    <s v="H"/>
    <n v="17.275965903920998"/>
    <n v="1.1499999999999999"/>
    <m/>
    <n v="19.867360789509146"/>
    <s v=""/>
    <n v="0"/>
    <n v="0"/>
  </r>
  <r>
    <n v="100366"/>
    <n v="2"/>
    <m/>
    <n v="2036"/>
    <x v="25"/>
    <s v="H"/>
    <n v="12.90425192342871"/>
    <n v="1.1499999999999999"/>
    <m/>
    <n v="14.839889711943016"/>
    <s v=""/>
    <n v="0"/>
    <n v="0"/>
  </r>
  <r>
    <n v="100366"/>
    <n v="3"/>
    <m/>
    <n v="79640"/>
    <x v="1105"/>
    <s v="M"/>
    <n v="0.14910000000000001"/>
    <n v="2.82"/>
    <m/>
    <n v="0.420462"/>
    <s v=""/>
    <n v="0"/>
    <n v="0"/>
  </r>
  <r>
    <n v="100366"/>
    <n v="4"/>
    <m/>
    <n v="74867"/>
    <x v="1156"/>
    <s v="UN"/>
    <n v="235.55170000000001"/>
    <n v="1"/>
    <m/>
    <n v="235.55170000000001"/>
    <s v=""/>
    <n v="0"/>
    <n v="0"/>
  </r>
  <r>
    <n v="100367"/>
    <n v="0"/>
    <s v="VÁLVULA DE RETENÇÃO HORIZONTAL - 3&quot;"/>
    <m/>
    <x v="0"/>
    <m/>
    <s v=""/>
    <m/>
    <s v="UN"/>
    <s v=""/>
    <n v="308.26907050145212"/>
    <s v=""/>
    <s v=""/>
  </r>
  <r>
    <n v="100367"/>
    <n v="1"/>
    <m/>
    <n v="79640"/>
    <x v="1105"/>
    <s v="M"/>
    <n v="0.14910000000000001"/>
    <n v="3.2"/>
    <m/>
    <n v="0.47712000000000004"/>
    <s v=""/>
    <n v="0"/>
    <n v="0"/>
  </r>
  <r>
    <n v="100367"/>
    <n v="2"/>
    <m/>
    <n v="74868"/>
    <x v="1157"/>
    <s v="UN"/>
    <n v="273.0847"/>
    <n v="1"/>
    <m/>
    <n v="273.0847"/>
    <s v=""/>
    <n v="0"/>
    <n v="0"/>
  </r>
  <r>
    <n v="100367"/>
    <n v="3"/>
    <m/>
    <n v="2035"/>
    <x v="26"/>
    <s v="H"/>
    <n v="17.275965903920998"/>
    <n v="1.1499999999999999"/>
    <m/>
    <n v="19.867360789509146"/>
    <s v=""/>
    <n v="0"/>
    <n v="0"/>
  </r>
  <r>
    <n v="100367"/>
    <n v="4"/>
    <m/>
    <n v="2036"/>
    <x v="25"/>
    <s v="H"/>
    <n v="12.90425192342871"/>
    <n v="1.1499999999999999"/>
    <m/>
    <n v="14.839889711943016"/>
    <s v=""/>
    <n v="0"/>
    <n v="0"/>
  </r>
  <r>
    <n v="100368"/>
    <n v="0"/>
    <s v="VÁLVULA DE RETENÇÃO HORIZONTAL - 4&quot;"/>
    <m/>
    <x v="0"/>
    <m/>
    <s v=""/>
    <m/>
    <s v="UN"/>
    <s v=""/>
    <n v="535.85089638447755"/>
    <s v=""/>
    <s v=""/>
  </r>
  <r>
    <n v="100368"/>
    <n v="1"/>
    <m/>
    <n v="79640"/>
    <x v="1105"/>
    <s v="M"/>
    <n v="0.14910000000000001"/>
    <n v="4.1399999999999997"/>
    <m/>
    <n v="0.61727399999999999"/>
    <s v=""/>
    <n v="0"/>
    <n v="0"/>
  </r>
  <r>
    <n v="100368"/>
    <n v="2"/>
    <m/>
    <n v="2035"/>
    <x v="26"/>
    <s v="H"/>
    <n v="17.275965903920998"/>
    <n v="1.48"/>
    <m/>
    <n v="25.568429537803077"/>
    <s v=""/>
    <n v="0"/>
    <n v="0"/>
  </r>
  <r>
    <n v="100368"/>
    <n v="3"/>
    <m/>
    <n v="2036"/>
    <x v="25"/>
    <s v="H"/>
    <n v="12.90425192342871"/>
    <n v="1.48"/>
    <m/>
    <n v="19.098292846674489"/>
    <s v=""/>
    <n v="0"/>
    <n v="0"/>
  </r>
  <r>
    <n v="100368"/>
    <n v="4"/>
    <m/>
    <n v="74870"/>
    <x v="1158"/>
    <s v="UN"/>
    <n v="490.56689999999998"/>
    <n v="1"/>
    <m/>
    <n v="490.56689999999998"/>
    <s v=""/>
    <n v="0"/>
    <n v="0"/>
  </r>
  <r>
    <n v="100372"/>
    <n v="0"/>
    <s v="VÁLVULA DE RETENÇÃO VERTICAL - 1&quot;"/>
    <m/>
    <x v="0"/>
    <m/>
    <s v=""/>
    <m/>
    <s v="UN"/>
    <s v=""/>
    <n v="52.060137626768849"/>
    <s v=""/>
    <s v=""/>
  </r>
  <r>
    <n v="100372"/>
    <n v="1"/>
    <m/>
    <n v="2035"/>
    <x v="26"/>
    <s v="H"/>
    <n v="17.275965903920998"/>
    <n v="0.54"/>
    <m/>
    <n v="9.3290215881173388"/>
    <s v=""/>
    <n v="0"/>
    <n v="0"/>
  </r>
  <r>
    <n v="100372"/>
    <n v="2"/>
    <m/>
    <n v="2036"/>
    <x v="25"/>
    <s v="H"/>
    <n v="12.90425192342871"/>
    <n v="0.54"/>
    <m/>
    <n v="6.9682960386515038"/>
    <s v=""/>
    <n v="0"/>
    <n v="0"/>
  </r>
  <r>
    <n v="100372"/>
    <n v="3"/>
    <m/>
    <n v="79640"/>
    <x v="1105"/>
    <s v="M"/>
    <n v="0.14910000000000001"/>
    <n v="1.2"/>
    <m/>
    <n v="0.17892"/>
    <s v=""/>
    <n v="0"/>
    <n v="0"/>
  </r>
  <r>
    <n v="100372"/>
    <n v="4"/>
    <m/>
    <n v="74883"/>
    <x v="1159"/>
    <s v="UN"/>
    <n v="35.5839"/>
    <n v="1"/>
    <m/>
    <n v="35.5839"/>
    <s v=""/>
    <n v="0"/>
    <n v="0"/>
  </r>
  <r>
    <n v="100373"/>
    <n v="0"/>
    <s v="VÁLVULA DE RETENÇÃO VERTICAL - 1 1/4&quot;"/>
    <m/>
    <x v="0"/>
    <m/>
    <s v=""/>
    <m/>
    <s v="UN"/>
    <s v=""/>
    <n v="78.072335153247252"/>
    <s v=""/>
    <s v=""/>
  </r>
  <r>
    <n v="100373"/>
    <n v="1"/>
    <m/>
    <n v="79640"/>
    <x v="1105"/>
    <s v="M"/>
    <n v="0.14910000000000001"/>
    <n v="1.5"/>
    <m/>
    <n v="0.22365000000000002"/>
    <s v=""/>
    <n v="0"/>
    <n v="0"/>
  </r>
  <r>
    <n v="100373"/>
    <n v="2"/>
    <m/>
    <n v="2035"/>
    <x v="26"/>
    <s v="H"/>
    <n v="17.275965903920998"/>
    <n v="0.85"/>
    <m/>
    <n v="14.684571018332848"/>
    <s v=""/>
    <n v="0"/>
    <n v="0"/>
  </r>
  <r>
    <n v="100373"/>
    <n v="3"/>
    <m/>
    <n v="74884"/>
    <x v="1160"/>
    <s v="UN"/>
    <n v="52.195500000000003"/>
    <n v="1"/>
    <m/>
    <n v="52.195500000000003"/>
    <s v=""/>
    <n v="0"/>
    <n v="0"/>
  </r>
  <r>
    <n v="100373"/>
    <n v="4"/>
    <m/>
    <n v="2036"/>
    <x v="25"/>
    <s v="H"/>
    <n v="12.90425192342871"/>
    <n v="0.85"/>
    <m/>
    <n v="10.968614134914404"/>
    <s v=""/>
    <n v="0"/>
    <n v="0"/>
  </r>
  <r>
    <n v="100374"/>
    <n v="0"/>
    <s v="VÁLVULA DE RETENÇÃO VERTICAL - 1 1/2&quot;"/>
    <m/>
    <x v="0"/>
    <m/>
    <s v=""/>
    <m/>
    <s v="UN"/>
    <s v=""/>
    <n v="87.159393153247265"/>
    <s v=""/>
    <s v=""/>
  </r>
  <r>
    <n v="100374"/>
    <n v="1"/>
    <m/>
    <n v="2036"/>
    <x v="25"/>
    <s v="H"/>
    <n v="12.90425192342871"/>
    <n v="0.85"/>
    <m/>
    <n v="10.968614134914404"/>
    <s v=""/>
    <n v="0"/>
    <n v="0"/>
  </r>
  <r>
    <n v="100374"/>
    <n v="2"/>
    <m/>
    <n v="74885"/>
    <x v="1161"/>
    <s v="UN"/>
    <n v="61.225900000000003"/>
    <n v="1"/>
    <m/>
    <n v="61.225900000000003"/>
    <s v=""/>
    <n v="0"/>
    <n v="0"/>
  </r>
  <r>
    <n v="100374"/>
    <n v="3"/>
    <m/>
    <n v="79640"/>
    <x v="1105"/>
    <s v="M"/>
    <n v="0.14910000000000001"/>
    <n v="1.88"/>
    <m/>
    <n v="0.280308"/>
    <s v=""/>
    <n v="0"/>
    <n v="0"/>
  </r>
  <r>
    <n v="100374"/>
    <n v="4"/>
    <m/>
    <n v="2035"/>
    <x v="26"/>
    <s v="H"/>
    <n v="17.275965903920998"/>
    <n v="0.85"/>
    <m/>
    <n v="14.684571018332848"/>
    <s v=""/>
    <n v="0"/>
    <n v="0"/>
  </r>
  <r>
    <n v="100375"/>
    <n v="0"/>
    <s v="VÁLVULA DE RETENÇÃO VERTICAL - 2&quot;"/>
    <m/>
    <x v="0"/>
    <m/>
    <s v=""/>
    <m/>
    <s v="UN"/>
    <s v=""/>
    <n v="114.50355115324726"/>
    <s v=""/>
    <s v=""/>
  </r>
  <r>
    <n v="100375"/>
    <n v="1"/>
    <m/>
    <n v="79640"/>
    <x v="1105"/>
    <s v="M"/>
    <n v="0.14910000000000001"/>
    <n v="2.2599999999999998"/>
    <m/>
    <n v="0.33696599999999999"/>
    <s v=""/>
    <n v="0"/>
    <n v="0"/>
  </r>
  <r>
    <n v="100375"/>
    <n v="2"/>
    <m/>
    <n v="2035"/>
    <x v="26"/>
    <s v="H"/>
    <n v="17.275965903920998"/>
    <n v="0.85"/>
    <m/>
    <n v="14.684571018332848"/>
    <s v=""/>
    <n v="0"/>
    <n v="0"/>
  </r>
  <r>
    <n v="100375"/>
    <n v="3"/>
    <m/>
    <n v="2036"/>
    <x v="25"/>
    <s v="H"/>
    <n v="12.90425192342871"/>
    <n v="0.85"/>
    <m/>
    <n v="10.968614134914404"/>
    <s v=""/>
    <n v="0"/>
    <n v="0"/>
  </r>
  <r>
    <n v="100375"/>
    <n v="4"/>
    <m/>
    <n v="74886"/>
    <x v="1162"/>
    <s v="UN"/>
    <n v="88.513400000000004"/>
    <n v="1"/>
    <m/>
    <n v="88.513400000000004"/>
    <s v=""/>
    <n v="0"/>
    <n v="0"/>
  </r>
  <r>
    <n v="100376"/>
    <n v="0"/>
    <s v="VÁLVULA DE RETENÇÃO VERTICAL - 2 1/2&quot;"/>
    <m/>
    <x v="0"/>
    <m/>
    <s v=""/>
    <m/>
    <s v="UN"/>
    <s v=""/>
    <n v="181.12521250145215"/>
    <s v=""/>
    <s v=""/>
  </r>
  <r>
    <n v="100376"/>
    <n v="1"/>
    <m/>
    <n v="74887"/>
    <x v="1163"/>
    <s v="UN"/>
    <n v="145.9975"/>
    <n v="1"/>
    <m/>
    <n v="145.9975"/>
    <s v=""/>
    <n v="0"/>
    <n v="0"/>
  </r>
  <r>
    <n v="100376"/>
    <n v="2"/>
    <m/>
    <n v="2036"/>
    <x v="25"/>
    <s v="H"/>
    <n v="12.90425192342871"/>
    <n v="1.1499999999999999"/>
    <m/>
    <n v="14.839889711943016"/>
    <s v=""/>
    <n v="0"/>
    <n v="0"/>
  </r>
  <r>
    <n v="100376"/>
    <n v="3"/>
    <m/>
    <n v="2035"/>
    <x v="26"/>
    <s v="H"/>
    <n v="17.275965903920998"/>
    <n v="1.1499999999999999"/>
    <m/>
    <n v="19.867360789509146"/>
    <s v=""/>
    <n v="0"/>
    <n v="0"/>
  </r>
  <r>
    <n v="100376"/>
    <n v="4"/>
    <m/>
    <n v="79640"/>
    <x v="1105"/>
    <s v="M"/>
    <n v="0.14910000000000001"/>
    <n v="2.82"/>
    <m/>
    <n v="0.420462"/>
    <s v=""/>
    <n v="0"/>
    <n v="0"/>
  </r>
  <r>
    <n v="100377"/>
    <n v="0"/>
    <s v="VÁLVULA DE RETENÇÃO VERTICAL - 3&quot;"/>
    <m/>
    <x v="0"/>
    <m/>
    <s v=""/>
    <m/>
    <s v="UN"/>
    <s v=""/>
    <n v="240.04667050145218"/>
    <s v=""/>
    <s v=""/>
  </r>
  <r>
    <n v="100377"/>
    <n v="1"/>
    <m/>
    <n v="74888"/>
    <x v="1164"/>
    <s v="UN"/>
    <n v="204.8623"/>
    <n v="1"/>
    <m/>
    <n v="204.8623"/>
    <s v=""/>
    <n v="0"/>
    <n v="0"/>
  </r>
  <r>
    <n v="100377"/>
    <n v="2"/>
    <m/>
    <n v="79640"/>
    <x v="1105"/>
    <s v="M"/>
    <n v="0.14910000000000001"/>
    <n v="3.2"/>
    <m/>
    <n v="0.47712000000000004"/>
    <s v=""/>
    <n v="0"/>
    <n v="0"/>
  </r>
  <r>
    <n v="100377"/>
    <n v="3"/>
    <m/>
    <n v="2035"/>
    <x v="26"/>
    <s v="H"/>
    <n v="17.275965903920998"/>
    <n v="1.1499999999999999"/>
    <m/>
    <n v="19.867360789509146"/>
    <s v=""/>
    <n v="0"/>
    <n v="0"/>
  </r>
  <r>
    <n v="100377"/>
    <n v="4"/>
    <m/>
    <n v="2036"/>
    <x v="25"/>
    <s v="H"/>
    <n v="12.90425192342871"/>
    <n v="1.1499999999999999"/>
    <m/>
    <n v="14.839889711943016"/>
    <s v=""/>
    <n v="0"/>
    <n v="0"/>
  </r>
  <r>
    <n v="100378"/>
    <n v="0"/>
    <s v="VÁLVULA DE RETENÇÃO VERTICAL - 4&quot;"/>
    <m/>
    <x v="0"/>
    <m/>
    <s v=""/>
    <m/>
    <s v="UN"/>
    <s v=""/>
    <n v="396.16459638447759"/>
    <s v=""/>
    <s v=""/>
  </r>
  <r>
    <n v="100378"/>
    <n v="1"/>
    <m/>
    <n v="2035"/>
    <x v="26"/>
    <s v="H"/>
    <n v="17.275965903920998"/>
    <n v="1.48"/>
    <m/>
    <n v="25.568429537803077"/>
    <s v=""/>
    <n v="0"/>
    <n v="0"/>
  </r>
  <r>
    <n v="100378"/>
    <n v="2"/>
    <m/>
    <n v="74890"/>
    <x v="1165"/>
    <s v="UN"/>
    <n v="350.88060000000002"/>
    <n v="1"/>
    <m/>
    <n v="350.88060000000002"/>
    <s v=""/>
    <n v="0"/>
    <n v="0"/>
  </r>
  <r>
    <n v="100378"/>
    <n v="3"/>
    <m/>
    <n v="79640"/>
    <x v="1105"/>
    <s v="M"/>
    <n v="0.14910000000000001"/>
    <n v="4.1399999999999997"/>
    <m/>
    <n v="0.61727399999999999"/>
    <s v=""/>
    <n v="0"/>
    <n v="0"/>
  </r>
  <r>
    <n v="100378"/>
    <n v="4"/>
    <m/>
    <n v="2036"/>
    <x v="25"/>
    <s v="H"/>
    <n v="12.90425192342871"/>
    <n v="1.48"/>
    <m/>
    <n v="19.098292846674489"/>
    <s v=""/>
    <n v="0"/>
    <n v="0"/>
  </r>
  <r>
    <n v="100390"/>
    <n v="0"/>
    <s v="CHAVE DE BÓIA"/>
    <m/>
    <x v="0"/>
    <m/>
    <s v=""/>
    <m/>
    <s v="UN"/>
    <s v=""/>
    <n v="70.19435045155987"/>
    <s v=""/>
    <s v=""/>
  </r>
  <r>
    <n v="100390"/>
    <n v="1"/>
    <m/>
    <n v="2044"/>
    <x v="460"/>
    <s v="H"/>
    <n v="13.596734305430379"/>
    <n v="1"/>
    <m/>
    <n v="13.596734305430379"/>
    <s v=""/>
    <n v="0"/>
    <n v="0"/>
  </r>
  <r>
    <n v="100390"/>
    <n v="2"/>
    <m/>
    <n v="79629"/>
    <x v="1166"/>
    <s v="UN"/>
    <n v="37.777099999999997"/>
    <n v="1"/>
    <m/>
    <n v="37.777099999999997"/>
    <s v=""/>
    <n v="0"/>
    <n v="0"/>
  </r>
  <r>
    <n v="100390"/>
    <n v="3"/>
    <m/>
    <n v="2041"/>
    <x v="454"/>
    <s v="H"/>
    <n v="18.820516146129485"/>
    <n v="1"/>
    <m/>
    <n v="18.820516146129485"/>
    <s v=""/>
    <n v="0"/>
    <n v="0"/>
  </r>
  <r>
    <n v="100402"/>
    <n v="0"/>
    <s v="TUBO DE AÇO GALVANIZADO, CLASSE LEVE I (LINHA ÁGUA) - 3/4&quot;"/>
    <m/>
    <x v="0"/>
    <m/>
    <s v=""/>
    <m/>
    <s v="M"/>
    <s v=""/>
    <n v="39.688310261879764"/>
    <s v=""/>
    <s v=""/>
  </r>
  <r>
    <n v="100402"/>
    <n v="1"/>
    <m/>
    <n v="2036"/>
    <x v="25"/>
    <s v="H"/>
    <n v="12.90425192342871"/>
    <n v="0.8"/>
    <m/>
    <n v="10.323401538742969"/>
    <s v=""/>
    <n v="0"/>
    <n v="0"/>
  </r>
  <r>
    <n v="100402"/>
    <n v="2"/>
    <m/>
    <n v="2035"/>
    <x v="26"/>
    <s v="H"/>
    <n v="17.275965903920998"/>
    <n v="0.8"/>
    <m/>
    <n v="13.820772723136798"/>
    <s v=""/>
    <n v="0"/>
    <n v="0"/>
  </r>
  <r>
    <n v="100402"/>
    <n v="3"/>
    <m/>
    <n v="70822"/>
    <x v="1100"/>
    <s v="M"/>
    <n v="9.6629000000000005"/>
    <n v="1.6"/>
    <m/>
    <n v="15.460640000000001"/>
    <s v=""/>
    <n v="0"/>
    <n v="0"/>
  </r>
  <r>
    <n v="100402"/>
    <n v="4"/>
    <m/>
    <n v="79640"/>
    <x v="1105"/>
    <s v="M"/>
    <n v="0.14910000000000001"/>
    <n v="0.56000000000000005"/>
    <m/>
    <n v="8.3496000000000015E-2"/>
    <s v=""/>
    <n v="0"/>
    <n v="0"/>
  </r>
  <r>
    <n v="100403"/>
    <n v="0"/>
    <s v="TUBO DE AÇO GALVANIZADO, CLASSE LEVE I (LINHA ÁGUA) - 1&quot;"/>
    <m/>
    <x v="0"/>
    <m/>
    <s v=""/>
    <m/>
    <s v="M"/>
    <s v=""/>
    <n v="54.252791610084685"/>
    <s v=""/>
    <s v=""/>
  </r>
  <r>
    <n v="100403"/>
    <n v="1"/>
    <m/>
    <n v="79640"/>
    <x v="1105"/>
    <s v="M"/>
    <n v="0.14910000000000001"/>
    <n v="0.72"/>
    <m/>
    <n v="0.107352"/>
    <s v=""/>
    <n v="0"/>
    <n v="0"/>
  </r>
  <r>
    <n v="100403"/>
    <n v="2"/>
    <m/>
    <n v="2035"/>
    <x v="26"/>
    <s v="H"/>
    <n v="17.275965903920998"/>
    <n v="1.1000000000000001"/>
    <m/>
    <n v="19.003562494313098"/>
    <s v=""/>
    <n v="0"/>
    <n v="0"/>
  </r>
  <r>
    <n v="100403"/>
    <n v="3"/>
    <m/>
    <n v="70823"/>
    <x v="1101"/>
    <s v="M"/>
    <n v="13.9648"/>
    <n v="1.5"/>
    <m/>
    <n v="20.947200000000002"/>
    <s v=""/>
    <n v="0"/>
    <n v="0"/>
  </r>
  <r>
    <n v="100403"/>
    <n v="4"/>
    <m/>
    <n v="2036"/>
    <x v="25"/>
    <s v="H"/>
    <n v="12.90425192342871"/>
    <n v="1.1000000000000001"/>
    <m/>
    <n v="14.194677115771581"/>
    <s v=""/>
    <n v="0"/>
    <n v="0"/>
  </r>
  <r>
    <n v="100404"/>
    <n v="0"/>
    <s v="TUBO DE AÇO GALVANIZADO, CLASSE LEVE I (LINHA ÁGUA) - 1 1/4&quot;"/>
    <m/>
    <x v="0"/>
    <m/>
    <s v=""/>
    <m/>
    <s v="M"/>
    <s v=""/>
    <n v="63.28280139281965"/>
    <s v=""/>
    <s v=""/>
  </r>
  <r>
    <n v="100404"/>
    <n v="1"/>
    <m/>
    <n v="79640"/>
    <x v="1105"/>
    <s v="M"/>
    <n v="0.14910000000000001"/>
    <n v="0.9"/>
    <m/>
    <n v="0.13419"/>
    <s v=""/>
    <n v="0"/>
    <n v="0"/>
  </r>
  <r>
    <n v="100404"/>
    <n v="2"/>
    <m/>
    <n v="2035"/>
    <x v="26"/>
    <s v="H"/>
    <n v="17.275965903920998"/>
    <n v="1.2"/>
    <m/>
    <n v="20.731159084705197"/>
    <s v=""/>
    <n v="0"/>
    <n v="0"/>
  </r>
  <r>
    <n v="100404"/>
    <n v="3"/>
    <m/>
    <n v="2036"/>
    <x v="25"/>
    <s v="H"/>
    <n v="12.90425192342871"/>
    <n v="1.2"/>
    <m/>
    <n v="15.485102308114451"/>
    <s v=""/>
    <n v="0"/>
    <n v="0"/>
  </r>
  <r>
    <n v="100404"/>
    <n v="4"/>
    <m/>
    <n v="70824"/>
    <x v="1167"/>
    <s v="M"/>
    <n v="17.954899999999999"/>
    <n v="1.5"/>
    <m/>
    <n v="26.93235"/>
    <s v=""/>
    <n v="0"/>
    <n v="0"/>
  </r>
  <r>
    <n v="100405"/>
    <n v="0"/>
    <s v="TUBO DE AÇO GALVANIZADO, CLASSE LEVE I (LINHA ÁGUA) - 1 1/2&quot;"/>
    <m/>
    <x v="0"/>
    <m/>
    <s v=""/>
    <m/>
    <s v="M"/>
    <s v=""/>
    <n v="74.243207958289588"/>
    <s v=""/>
    <s v=""/>
  </r>
  <r>
    <n v="100405"/>
    <n v="1"/>
    <m/>
    <n v="79640"/>
    <x v="1105"/>
    <s v="M"/>
    <n v="0.14910000000000001"/>
    <n v="1.1299999999999999"/>
    <m/>
    <n v="0.16848299999999999"/>
    <s v=""/>
    <n v="0"/>
    <n v="0"/>
  </r>
  <r>
    <n v="100405"/>
    <n v="2"/>
    <m/>
    <n v="2036"/>
    <x v="25"/>
    <s v="H"/>
    <n v="12.90425192342871"/>
    <n v="1.4"/>
    <m/>
    <n v="18.065952692800192"/>
    <s v=""/>
    <n v="0"/>
    <n v="0"/>
  </r>
  <r>
    <n v="100405"/>
    <n v="3"/>
    <m/>
    <n v="70825"/>
    <x v="1103"/>
    <s v="M"/>
    <n v="22.7303"/>
    <n v="1.4"/>
    <m/>
    <n v="31.822419999999997"/>
    <s v=""/>
    <n v="0"/>
    <n v="0"/>
  </r>
  <r>
    <n v="100405"/>
    <n v="4"/>
    <m/>
    <n v="2035"/>
    <x v="26"/>
    <s v="H"/>
    <n v="17.275965903920998"/>
    <n v="1.4"/>
    <m/>
    <n v="24.186352265489397"/>
    <s v=""/>
    <n v="0"/>
    <n v="0"/>
  </r>
  <r>
    <n v="100406"/>
    <n v="0"/>
    <s v="TUBO DE AÇO GALVANIZADO, CLASSE LEVE I (LINHA ÁGUA) - 2&quot;"/>
    <m/>
    <x v="0"/>
    <m/>
    <s v=""/>
    <m/>
    <s v="M"/>
    <s v=""/>
    <n v="89.332764523759536"/>
    <s v=""/>
    <s v=""/>
  </r>
  <r>
    <n v="100406"/>
    <n v="1"/>
    <m/>
    <n v="2035"/>
    <x v="26"/>
    <s v="H"/>
    <n v="17.275965903920998"/>
    <n v="1.6"/>
    <m/>
    <n v="27.641545446273597"/>
    <s v=""/>
    <n v="0"/>
    <n v="0"/>
  </r>
  <r>
    <n v="100406"/>
    <n v="2"/>
    <m/>
    <n v="79640"/>
    <x v="1105"/>
    <s v="M"/>
    <n v="0.14910000000000001"/>
    <n v="1.36"/>
    <m/>
    <n v="0.20277600000000004"/>
    <s v=""/>
    <n v="0"/>
    <n v="0"/>
  </r>
  <r>
    <n v="100406"/>
    <n v="3"/>
    <m/>
    <n v="70826"/>
    <x v="1127"/>
    <s v="M"/>
    <n v="29.172599999999999"/>
    <n v="1.4"/>
    <m/>
    <n v="40.841639999999998"/>
    <s v=""/>
    <n v="0"/>
    <n v="0"/>
  </r>
  <r>
    <n v="100406"/>
    <n v="4"/>
    <m/>
    <n v="2036"/>
    <x v="25"/>
    <s v="H"/>
    <n v="12.90425192342871"/>
    <n v="1.6"/>
    <m/>
    <n v="20.646803077485938"/>
    <s v=""/>
    <n v="0"/>
    <n v="0"/>
  </r>
  <r>
    <n v="100407"/>
    <n v="0"/>
    <s v="TUBO DE AÇO GALVANIZADO, CLASSE LEVE I (LINHA ÁGUA) - 2 1/2&quot;"/>
    <m/>
    <x v="0"/>
    <m/>
    <s v=""/>
    <m/>
    <s v="M"/>
    <s v=""/>
    <n v="111.59713508922945"/>
    <s v=""/>
    <s v=""/>
  </r>
  <r>
    <n v="100407"/>
    <n v="1"/>
    <m/>
    <n v="2036"/>
    <x v="25"/>
    <s v="H"/>
    <n v="12.90425192342871"/>
    <n v="1.8"/>
    <m/>
    <n v="23.227653462171677"/>
    <s v=""/>
    <n v="0"/>
    <n v="0"/>
  </r>
  <r>
    <n v="100407"/>
    <n v="2"/>
    <m/>
    <n v="79641"/>
    <x v="1168"/>
    <s v="M"/>
    <n v="0.20469999999999999"/>
    <n v="1.69"/>
    <m/>
    <n v="0.345943"/>
    <s v=""/>
    <n v="0"/>
    <n v="0"/>
  </r>
  <r>
    <n v="100407"/>
    <n v="3"/>
    <m/>
    <n v="2035"/>
    <x v="26"/>
    <s v="H"/>
    <n v="17.275965903920998"/>
    <n v="1.8"/>
    <m/>
    <n v="31.096738627057796"/>
    <s v=""/>
    <n v="0"/>
    <n v="0"/>
  </r>
  <r>
    <n v="100407"/>
    <n v="4"/>
    <m/>
    <n v="70827"/>
    <x v="1169"/>
    <s v="M"/>
    <n v="40.661999999999999"/>
    <n v="1.4"/>
    <m/>
    <n v="56.926799999999993"/>
    <s v=""/>
    <n v="0"/>
    <n v="0"/>
  </r>
  <r>
    <n v="100408"/>
    <n v="0"/>
    <s v="TUBO DE AÇO GALVANIZADO, CLASSE LEVE I (LINHA ÁGUA) - 3&quot;"/>
    <m/>
    <x v="0"/>
    <m/>
    <s v=""/>
    <m/>
    <s v="M"/>
    <s v=""/>
    <n v="123.81164965469941"/>
    <s v=""/>
    <s v=""/>
  </r>
  <r>
    <n v="100408"/>
    <n v="1"/>
    <m/>
    <n v="2035"/>
    <x v="26"/>
    <s v="H"/>
    <n v="17.275965903920998"/>
    <n v="2"/>
    <m/>
    <n v="34.551931807841996"/>
    <s v=""/>
    <n v="0"/>
    <n v="0"/>
  </r>
  <r>
    <n v="100408"/>
    <n v="2"/>
    <m/>
    <n v="79641"/>
    <x v="1168"/>
    <s v="M"/>
    <n v="0.20469999999999999"/>
    <n v="1.92"/>
    <m/>
    <n v="0.39302399999999998"/>
    <s v=""/>
    <n v="0"/>
    <n v="0"/>
  </r>
  <r>
    <n v="100408"/>
    <n v="3"/>
    <m/>
    <n v="2036"/>
    <x v="25"/>
    <s v="H"/>
    <n v="12.90425192342871"/>
    <n v="2"/>
    <m/>
    <n v="25.80850384685742"/>
    <s v=""/>
    <n v="0"/>
    <n v="0"/>
  </r>
  <r>
    <n v="100408"/>
    <n v="4"/>
    <m/>
    <n v="70828"/>
    <x v="1170"/>
    <s v="M"/>
    <n v="48.506300000000003"/>
    <n v="1.3"/>
    <m/>
    <n v="63.058190000000003"/>
    <s v=""/>
    <n v="0"/>
    <n v="0"/>
  </r>
  <r>
    <n v="100409"/>
    <n v="0"/>
    <s v="TUBO DE AÇO GALVANIZADO, CLASSE LEVE I (LINHA ÁGUA) - 4&quot;"/>
    <m/>
    <x v="0"/>
    <m/>
    <s v=""/>
    <m/>
    <s v="M"/>
    <s v=""/>
    <n v="159.34021611153685"/>
    <s v=""/>
    <s v=""/>
  </r>
  <r>
    <n v="100409"/>
    <n v="1"/>
    <m/>
    <n v="79641"/>
    <x v="1168"/>
    <s v="M"/>
    <n v="0.20469999999999999"/>
    <n v="2.48"/>
    <m/>
    <n v="0.507656"/>
    <s v=""/>
    <n v="0"/>
    <n v="0"/>
  </r>
  <r>
    <n v="100409"/>
    <n v="2"/>
    <m/>
    <n v="2036"/>
    <x v="25"/>
    <s v="H"/>
    <n v="12.90425192342871"/>
    <n v="2.25"/>
    <m/>
    <n v="29.034566827714599"/>
    <s v=""/>
    <n v="0"/>
    <n v="0"/>
  </r>
  <r>
    <n v="100409"/>
    <n v="3"/>
    <m/>
    <n v="70830"/>
    <x v="1171"/>
    <s v="M"/>
    <n v="69.943899999999999"/>
    <n v="1.3"/>
    <m/>
    <n v="90.927070000000001"/>
    <s v=""/>
    <n v="0"/>
    <n v="0"/>
  </r>
  <r>
    <n v="100409"/>
    <n v="4"/>
    <m/>
    <n v="2035"/>
    <x v="26"/>
    <s v="H"/>
    <n v="17.275965903920998"/>
    <n v="2.25"/>
    <m/>
    <n v="38.870923283822243"/>
    <s v=""/>
    <n v="0"/>
    <n v="0"/>
  </r>
  <r>
    <n v="100462"/>
    <n v="0"/>
    <s v="TUBO DE PVC RÍGIDO, SOLDÁVEL (LINHA ÁGUA) - 25MM (3/4&quot;)"/>
    <m/>
    <x v="0"/>
    <m/>
    <s v=""/>
    <m/>
    <s v="M"/>
    <s v=""/>
    <n v="15.450161030939885"/>
    <s v=""/>
    <s v=""/>
  </r>
  <r>
    <n v="100462"/>
    <n v="1"/>
    <m/>
    <n v="2036"/>
    <x v="25"/>
    <s v="H"/>
    <n v="12.90425192342871"/>
    <n v="0.4"/>
    <m/>
    <n v="5.1617007693714845"/>
    <s v=""/>
    <n v="0"/>
    <n v="0"/>
  </r>
  <r>
    <n v="100462"/>
    <n v="2"/>
    <m/>
    <n v="2035"/>
    <x v="26"/>
    <s v="H"/>
    <n v="17.275965903920998"/>
    <n v="0.4"/>
    <m/>
    <n v="6.9103863615683991"/>
    <s v=""/>
    <n v="0"/>
    <n v="0"/>
  </r>
  <r>
    <n v="100462"/>
    <n v="3"/>
    <m/>
    <n v="79659"/>
    <x v="1130"/>
    <s v="L"/>
    <n v="23.879100000000001"/>
    <n v="3.0000000000000001E-3"/>
    <m/>
    <n v="7.1637300000000001E-2"/>
    <s v=""/>
    <n v="0"/>
    <n v="0"/>
  </r>
  <r>
    <n v="100462"/>
    <n v="4"/>
    <m/>
    <n v="79630"/>
    <x v="1128"/>
    <s v="KG"/>
    <n v="41.963299999999997"/>
    <n v="2E-3"/>
    <m/>
    <n v="8.392659999999999E-2"/>
    <s v=""/>
    <n v="0"/>
    <n v="0"/>
  </r>
  <r>
    <n v="100462"/>
    <n v="5"/>
    <m/>
    <n v="72411"/>
    <x v="1129"/>
    <s v="M"/>
    <n v="1.9872000000000001"/>
    <n v="1.6"/>
    <m/>
    <n v="3.1795200000000001"/>
    <s v=""/>
    <n v="0"/>
    <n v="0"/>
  </r>
  <r>
    <n v="100462"/>
    <n v="6"/>
    <m/>
    <n v="37530"/>
    <x v="229"/>
    <s v="UN"/>
    <n v="0.85980000000000001"/>
    <n v="0.05"/>
    <m/>
    <n v="4.299E-2"/>
    <s v=""/>
    <n v="0"/>
    <n v="0"/>
  </r>
  <r>
    <n v="100463"/>
    <n v="0"/>
    <s v="TUBO DE PVC RÍGIDO, SOLDÁVEL (LINHA ÁGUA) - 32MM (1&quot;)"/>
    <m/>
    <x v="0"/>
    <m/>
    <s v=""/>
    <m/>
    <s v="M"/>
    <s v=""/>
    <n v="19.980860672307369"/>
    <s v=""/>
    <s v=""/>
  </r>
  <r>
    <n v="100463"/>
    <n v="1"/>
    <m/>
    <n v="37530"/>
    <x v="229"/>
    <s v="UN"/>
    <n v="0.85980000000000001"/>
    <n v="0.06"/>
    <m/>
    <n v="5.1588000000000002E-2"/>
    <s v=""/>
    <n v="0"/>
    <n v="0"/>
  </r>
  <r>
    <n v="100463"/>
    <n v="2"/>
    <m/>
    <n v="79659"/>
    <x v="1130"/>
    <s v="L"/>
    <n v="23.879100000000001"/>
    <n v="4.0000000000000001E-3"/>
    <m/>
    <n v="9.5516400000000001E-2"/>
    <s v=""/>
    <n v="0"/>
    <n v="0"/>
  </r>
  <r>
    <n v="100463"/>
    <n v="3"/>
    <m/>
    <n v="72412"/>
    <x v="1131"/>
    <s v="M"/>
    <n v="4.0984999999999996"/>
    <n v="1.5"/>
    <m/>
    <n v="6.1477499999999994"/>
    <s v=""/>
    <n v="0"/>
    <n v="0"/>
  </r>
  <r>
    <n v="100463"/>
    <n v="4"/>
    <m/>
    <n v="2035"/>
    <x v="26"/>
    <s v="H"/>
    <n v="17.275965903920998"/>
    <n v="0.45"/>
    <m/>
    <n v="7.774184656764449"/>
    <s v=""/>
    <n v="0"/>
    <n v="0"/>
  </r>
  <r>
    <n v="100463"/>
    <n v="5"/>
    <m/>
    <n v="2036"/>
    <x v="25"/>
    <s v="H"/>
    <n v="12.90425192342871"/>
    <n v="0.45"/>
    <m/>
    <n v="5.8069133655429193"/>
    <s v=""/>
    <n v="0"/>
    <n v="0"/>
  </r>
  <r>
    <n v="100463"/>
    <n v="6"/>
    <m/>
    <n v="79630"/>
    <x v="1128"/>
    <s v="KG"/>
    <n v="41.963299999999997"/>
    <n v="2.5000000000000001E-3"/>
    <m/>
    <n v="0.10490824999999999"/>
    <s v=""/>
    <n v="0"/>
    <n v="0"/>
  </r>
  <r>
    <n v="100464"/>
    <n v="0"/>
    <s v="TUBO DE PVC RÍGIDO, SOLDÁVEL (LINHA ÁGUA) - 40MM (1 1/4&quot;)"/>
    <m/>
    <x v="0"/>
    <m/>
    <s v=""/>
    <m/>
    <s v="M"/>
    <s v=""/>
    <n v="24.438630313674853"/>
    <s v=""/>
    <s v=""/>
  </r>
  <r>
    <n v="100464"/>
    <n v="1"/>
    <m/>
    <n v="72413"/>
    <x v="1172"/>
    <s v="M"/>
    <n v="6.0286999999999997"/>
    <n v="1.5"/>
    <m/>
    <n v="9.0430499999999991"/>
    <s v=""/>
    <n v="0"/>
    <n v="0"/>
  </r>
  <r>
    <n v="100464"/>
    <n v="2"/>
    <m/>
    <n v="79630"/>
    <x v="1128"/>
    <s v="KG"/>
    <n v="41.963299999999997"/>
    <n v="3.0000000000000001E-3"/>
    <m/>
    <n v="0.1258899"/>
    <s v=""/>
    <n v="0"/>
    <n v="0"/>
  </r>
  <r>
    <n v="100464"/>
    <n v="3"/>
    <m/>
    <n v="37530"/>
    <x v="229"/>
    <s v="UN"/>
    <n v="0.85980000000000001"/>
    <n v="7.0000000000000007E-2"/>
    <m/>
    <n v="6.0186000000000003E-2"/>
    <s v=""/>
    <n v="0"/>
    <n v="0"/>
  </r>
  <r>
    <n v="100464"/>
    <n v="4"/>
    <m/>
    <n v="2036"/>
    <x v="25"/>
    <s v="H"/>
    <n v="12.90425192342871"/>
    <n v="0.5"/>
    <m/>
    <n v="6.4521259617143549"/>
    <s v=""/>
    <n v="0"/>
    <n v="0"/>
  </r>
  <r>
    <n v="100464"/>
    <n v="5"/>
    <m/>
    <n v="2035"/>
    <x v="26"/>
    <s v="H"/>
    <n v="17.275965903920998"/>
    <n v="0.5"/>
    <m/>
    <n v="8.6379829519604989"/>
    <s v=""/>
    <n v="0"/>
    <n v="0"/>
  </r>
  <r>
    <n v="100464"/>
    <n v="6"/>
    <m/>
    <n v="79659"/>
    <x v="1130"/>
    <s v="L"/>
    <n v="23.879100000000001"/>
    <n v="5.0000000000000001E-3"/>
    <m/>
    <n v="0.1193955"/>
    <s v=""/>
    <n v="0"/>
    <n v="0"/>
  </r>
  <r>
    <n v="100465"/>
    <n v="0"/>
    <s v="TUBO DE PVC RÍGIDO, SOLDÁVEL (LINHA ÁGUA) - 50MM (1 1/2&quot;)"/>
    <m/>
    <x v="0"/>
    <m/>
    <s v=""/>
    <m/>
    <s v="M"/>
    <s v=""/>
    <n v="28.666861296409824"/>
    <s v=""/>
    <s v=""/>
  </r>
  <r>
    <n v="100465"/>
    <n v="1"/>
    <m/>
    <n v="2035"/>
    <x v="26"/>
    <s v="H"/>
    <n v="17.275965903920998"/>
    <n v="0.6"/>
    <m/>
    <n v="10.365579542352599"/>
    <s v=""/>
    <n v="0"/>
    <n v="0"/>
  </r>
  <r>
    <n v="100465"/>
    <n v="2"/>
    <m/>
    <n v="79630"/>
    <x v="1128"/>
    <s v="KG"/>
    <n v="41.963299999999997"/>
    <n v="3.5000000000000001E-3"/>
    <m/>
    <n v="0.14687154999999999"/>
    <s v=""/>
    <n v="0"/>
    <n v="0"/>
  </r>
  <r>
    <n v="100465"/>
    <n v="3"/>
    <m/>
    <n v="72414"/>
    <x v="1132"/>
    <s v="M"/>
    <n v="7.2941000000000003"/>
    <n v="1.4"/>
    <m/>
    <n v="10.211739999999999"/>
    <s v=""/>
    <n v="0"/>
    <n v="0"/>
  </r>
  <r>
    <n v="100465"/>
    <n v="4"/>
    <m/>
    <n v="2036"/>
    <x v="25"/>
    <s v="H"/>
    <n v="12.90425192342871"/>
    <n v="0.6"/>
    <m/>
    <n v="7.7425511540572254"/>
    <s v=""/>
    <n v="0"/>
    <n v="0"/>
  </r>
  <r>
    <n v="100465"/>
    <n v="5"/>
    <m/>
    <n v="79659"/>
    <x v="1130"/>
    <s v="L"/>
    <n v="23.879100000000001"/>
    <n v="5.4999999999999997E-3"/>
    <m/>
    <n v="0.13133505000000001"/>
    <s v=""/>
    <n v="0"/>
    <n v="0"/>
  </r>
  <r>
    <n v="100465"/>
    <n v="6"/>
    <m/>
    <n v="37530"/>
    <x v="229"/>
    <s v="UN"/>
    <n v="0.85980000000000001"/>
    <n v="0.08"/>
    <m/>
    <n v="6.8783999999999998E-2"/>
    <s v=""/>
    <n v="0"/>
    <n v="0"/>
  </r>
  <r>
    <n v="100466"/>
    <n v="0"/>
    <s v="TUBO DE PVC RÍGIDO, SOLDÁVEL (LINHA ÁGUA) - 60MM (2&quot;)"/>
    <m/>
    <x v="0"/>
    <m/>
    <s v=""/>
    <m/>
    <s v="M"/>
    <s v=""/>
    <n v="37.034428879144798"/>
    <s v=""/>
    <s v=""/>
  </r>
  <r>
    <n v="100466"/>
    <n v="1"/>
    <m/>
    <n v="2036"/>
    <x v="25"/>
    <s v="H"/>
    <n v="12.90425192342871"/>
    <n v="0.7"/>
    <m/>
    <n v="9.0329763464000958"/>
    <s v=""/>
    <n v="0"/>
    <n v="0"/>
  </r>
  <r>
    <n v="100466"/>
    <n v="2"/>
    <m/>
    <n v="79659"/>
    <x v="1130"/>
    <s v="L"/>
    <n v="23.879100000000001"/>
    <n v="6.0000000000000001E-3"/>
    <m/>
    <n v="0.1432746"/>
    <s v=""/>
    <n v="0"/>
    <n v="0"/>
  </r>
  <r>
    <n v="100466"/>
    <n v="3"/>
    <m/>
    <n v="2035"/>
    <x v="26"/>
    <s v="H"/>
    <n v="17.275965903920998"/>
    <n v="0.7"/>
    <m/>
    <n v="12.093176132744698"/>
    <s v=""/>
    <n v="0"/>
    <n v="0"/>
  </r>
  <r>
    <n v="100466"/>
    <n v="4"/>
    <m/>
    <n v="37530"/>
    <x v="229"/>
    <s v="UN"/>
    <n v="0.85980000000000001"/>
    <n v="0.09"/>
    <m/>
    <n v="7.7381999999999992E-2"/>
    <s v=""/>
    <n v="0"/>
    <n v="0"/>
  </r>
  <r>
    <n v="100466"/>
    <n v="5"/>
    <m/>
    <n v="72415"/>
    <x v="1133"/>
    <s v="M"/>
    <n v="11.025600000000001"/>
    <n v="1.4"/>
    <m/>
    <n v="15.435840000000001"/>
    <s v=""/>
    <n v="0"/>
    <n v="0"/>
  </r>
  <r>
    <n v="100466"/>
    <n v="6"/>
    <m/>
    <n v="79630"/>
    <x v="1128"/>
    <s v="KG"/>
    <n v="41.963299999999997"/>
    <n v="6.0000000000000001E-3"/>
    <m/>
    <n v="0.2517798"/>
    <s v=""/>
    <n v="0"/>
    <n v="0"/>
  </r>
  <r>
    <n v="100467"/>
    <n v="0"/>
    <s v="TUBO DE PVC RÍGIDO, SOLDÁVEL (LINHA ÁGUA) - 75MM (2 1/2&quot;)"/>
    <m/>
    <x v="0"/>
    <m/>
    <s v=""/>
    <m/>
    <s v="M"/>
    <s v=""/>
    <n v="52.153054494614736"/>
    <s v=""/>
    <s v=""/>
  </r>
  <r>
    <n v="100467"/>
    <n v="1"/>
    <m/>
    <n v="2035"/>
    <x v="26"/>
    <s v="H"/>
    <n v="17.275965903920998"/>
    <n v="0.9"/>
    <m/>
    <n v="15.548369313528898"/>
    <s v=""/>
    <n v="0"/>
    <n v="0"/>
  </r>
  <r>
    <n v="100467"/>
    <n v="2"/>
    <m/>
    <n v="72416"/>
    <x v="1173"/>
    <s v="M"/>
    <n v="17.445"/>
    <n v="1.4"/>
    <m/>
    <n v="24.422999999999998"/>
    <s v=""/>
    <n v="0"/>
    <n v="0"/>
  </r>
  <r>
    <n v="100467"/>
    <n v="3"/>
    <m/>
    <n v="37530"/>
    <x v="229"/>
    <s v="UN"/>
    <n v="0.85980000000000001"/>
    <n v="0.1"/>
    <m/>
    <n v="8.5980000000000001E-2"/>
    <s v=""/>
    <n v="0"/>
    <n v="0"/>
  </r>
  <r>
    <n v="100467"/>
    <n v="4"/>
    <m/>
    <n v="2036"/>
    <x v="25"/>
    <s v="H"/>
    <n v="12.90425192342871"/>
    <n v="0.9"/>
    <m/>
    <n v="11.613826731085839"/>
    <s v=""/>
    <n v="0"/>
    <n v="0"/>
  </r>
  <r>
    <n v="100467"/>
    <n v="5"/>
    <m/>
    <n v="79659"/>
    <x v="1130"/>
    <s v="L"/>
    <n v="23.879100000000001"/>
    <n v="7.0000000000000001E-3"/>
    <m/>
    <n v="0.16715370000000002"/>
    <s v=""/>
    <n v="0"/>
    <n v="0"/>
  </r>
  <r>
    <n v="100467"/>
    <n v="6"/>
    <m/>
    <n v="79630"/>
    <x v="1128"/>
    <s v="KG"/>
    <n v="41.963299999999997"/>
    <n v="7.4999999999999997E-3"/>
    <m/>
    <n v="0.31472474999999994"/>
    <s v=""/>
    <n v="0"/>
    <n v="0"/>
  </r>
  <r>
    <n v="100468"/>
    <n v="0"/>
    <s v="TUBO DE PVC RÍGIDO, SOLDÁVEL (LINHA ÁGUA) - 85MM (3&quot;)"/>
    <m/>
    <x v="0"/>
    <m/>
    <s v=""/>
    <m/>
    <s v="M"/>
    <s v=""/>
    <n v="59.677040727349706"/>
    <s v=""/>
    <s v=""/>
  </r>
  <r>
    <n v="100468"/>
    <n v="1"/>
    <m/>
    <n v="37530"/>
    <x v="229"/>
    <s v="UN"/>
    <n v="0.85980000000000001"/>
    <n v="0.11"/>
    <m/>
    <n v="9.4577999999999995E-2"/>
    <s v=""/>
    <n v="0"/>
    <n v="0"/>
  </r>
  <r>
    <n v="100468"/>
    <n v="2"/>
    <m/>
    <n v="2036"/>
    <x v="25"/>
    <s v="H"/>
    <n v="12.90425192342871"/>
    <n v="1"/>
    <m/>
    <n v="12.90425192342871"/>
    <s v=""/>
    <n v="0"/>
    <n v="0"/>
  </r>
  <r>
    <n v="100468"/>
    <n v="3"/>
    <m/>
    <n v="72417"/>
    <x v="1174"/>
    <s v="M"/>
    <n v="22.129000000000001"/>
    <n v="1.3"/>
    <m/>
    <n v="28.767700000000001"/>
    <s v=""/>
    <n v="0"/>
    <n v="0"/>
  </r>
  <r>
    <n v="100468"/>
    <n v="4"/>
    <m/>
    <n v="79630"/>
    <x v="1128"/>
    <s v="KG"/>
    <n v="41.963299999999997"/>
    <n v="0.01"/>
    <m/>
    <n v="0.41963299999999998"/>
    <s v=""/>
    <n v="0"/>
    <n v="0"/>
  </r>
  <r>
    <n v="100468"/>
    <n v="5"/>
    <m/>
    <n v="2035"/>
    <x v="26"/>
    <s v="H"/>
    <n v="17.275965903920998"/>
    <n v="1"/>
    <m/>
    <n v="17.275965903920998"/>
    <s v=""/>
    <n v="0"/>
    <n v="0"/>
  </r>
  <r>
    <n v="100468"/>
    <n v="6"/>
    <m/>
    <n v="79659"/>
    <x v="1130"/>
    <s v="L"/>
    <n v="23.879100000000001"/>
    <n v="8.9999999999999993E-3"/>
    <m/>
    <n v="0.21491189999999999"/>
    <s v=""/>
    <n v="0"/>
    <n v="0"/>
  </r>
  <r>
    <n v="100469"/>
    <n v="0"/>
    <s v="TUBO DE PVC RÍGIDO, SOLDÁVEL (LINHA ÁGUA) - 110MM (4&quot;)"/>
    <m/>
    <x v="0"/>
    <m/>
    <s v=""/>
    <m/>
    <s v="M"/>
    <s v=""/>
    <n v="78.547088810084674"/>
    <s v=""/>
    <s v=""/>
  </r>
  <r>
    <n v="100469"/>
    <n v="1"/>
    <m/>
    <n v="79659"/>
    <x v="1130"/>
    <s v="L"/>
    <n v="23.879100000000001"/>
    <n v="1.7999999999999999E-2"/>
    <m/>
    <n v="0.42982379999999998"/>
    <s v=""/>
    <n v="0"/>
    <n v="0"/>
  </r>
  <r>
    <n v="100469"/>
    <n v="2"/>
    <m/>
    <n v="2036"/>
    <x v="25"/>
    <s v="H"/>
    <n v="12.90425192342871"/>
    <n v="1.1000000000000001"/>
    <m/>
    <n v="14.194677115771581"/>
    <s v=""/>
    <n v="0"/>
    <n v="0"/>
  </r>
  <r>
    <n v="100469"/>
    <n v="3"/>
    <m/>
    <n v="37530"/>
    <x v="229"/>
    <s v="UN"/>
    <n v="0.85980000000000001"/>
    <n v="0.12"/>
    <m/>
    <n v="0.103176"/>
    <s v=""/>
    <n v="0"/>
    <n v="0"/>
  </r>
  <r>
    <n v="100469"/>
    <n v="4"/>
    <m/>
    <n v="2035"/>
    <x v="26"/>
    <s v="H"/>
    <n v="17.275965903920998"/>
    <n v="1.1000000000000001"/>
    <m/>
    <n v="19.003562494313098"/>
    <s v=""/>
    <n v="0"/>
    <n v="0"/>
  </r>
  <r>
    <n v="100469"/>
    <n v="5"/>
    <m/>
    <n v="72418"/>
    <x v="1175"/>
    <s v="M"/>
    <n v="33.892699999999998"/>
    <n v="1.3"/>
    <m/>
    <n v="44.060510000000001"/>
    <s v=""/>
    <n v="0"/>
    <n v="0"/>
  </r>
  <r>
    <n v="100469"/>
    <n v="6"/>
    <m/>
    <n v="79630"/>
    <x v="1128"/>
    <s v="KG"/>
    <n v="41.963299999999997"/>
    <n v="1.7999999999999999E-2"/>
    <m/>
    <n v="0.75533939999999988"/>
    <s v=""/>
    <n v="0"/>
    <n v="0"/>
  </r>
  <r>
    <n v="100498"/>
    <n v="0"/>
    <s v="ENVELOPAMENTO DE TUBULAÇÃO ENTERRADA, COM CONCRETO"/>
    <m/>
    <x v="0"/>
    <m/>
    <s v=""/>
    <m/>
    <s v="M"/>
    <s v=""/>
    <n v="21.300509536908585"/>
    <s v=""/>
    <s v=""/>
  </r>
  <r>
    <n v="100498"/>
    <n v="1"/>
    <m/>
    <n v="2020"/>
    <x v="22"/>
    <s v="H"/>
    <n v="15.860837164231068"/>
    <n v="0.23"/>
    <m/>
    <n v="3.6479925477731459"/>
    <s v=""/>
    <n v="0"/>
    <n v="0"/>
  </r>
  <r>
    <n v="100498"/>
    <n v="2"/>
    <m/>
    <n v="2099"/>
    <x v="1"/>
    <s v="H"/>
    <n v="12.627877718847255"/>
    <n v="0.75"/>
    <m/>
    <n v="9.4709082891354406"/>
    <s v=""/>
    <n v="0"/>
    <n v="0"/>
  </r>
  <r>
    <n v="100498"/>
    <n v="3"/>
    <m/>
    <n v="10601"/>
    <x v="118"/>
    <s v="M3"/>
    <n v="160.4237"/>
    <n v="5.0999999999999997E-2"/>
    <m/>
    <n v="8.1816087"/>
    <s v=""/>
    <n v="0"/>
    <n v="0"/>
  </r>
  <r>
    <n v="100502"/>
    <n v="0"/>
    <s v="REGISTRO DE GAVETA, METAL AMARELO - 3/4&quot;"/>
    <m/>
    <x v="0"/>
    <m/>
    <s v=""/>
    <m/>
    <s v="UN"/>
    <s v=""/>
    <n v="39.297493626768841"/>
    <s v=""/>
    <s v=""/>
  </r>
  <r>
    <n v="100502"/>
    <n v="1"/>
    <m/>
    <n v="2035"/>
    <x v="26"/>
    <s v="H"/>
    <n v="17.275965903920998"/>
    <n v="0.54"/>
    <m/>
    <n v="9.3290215881173388"/>
    <s v=""/>
    <n v="4.32"/>
    <n v="74.632172704938711"/>
  </r>
  <r>
    <n v="100502"/>
    <n v="2"/>
    <m/>
    <n v="79640"/>
    <x v="1105"/>
    <s v="M"/>
    <n v="0.14910000000000001"/>
    <n v="0.36"/>
    <m/>
    <n v="5.3676000000000001E-2"/>
    <s v=""/>
    <n v="2.88"/>
    <n v="0.42940800000000001"/>
  </r>
  <r>
    <n v="100502"/>
    <n v="3"/>
    <m/>
    <n v="2036"/>
    <x v="25"/>
    <s v="H"/>
    <n v="12.90425192342871"/>
    <n v="0.54"/>
    <m/>
    <n v="6.9682960386515038"/>
    <s v=""/>
    <n v="4.32"/>
    <n v="55.746368309212031"/>
  </r>
  <r>
    <n v="100502"/>
    <n v="4"/>
    <m/>
    <n v="74402"/>
    <x v="1099"/>
    <s v="UN"/>
    <n v="22.9465"/>
    <n v="1"/>
    <m/>
    <n v="22.9465"/>
    <s v=""/>
    <n v="8"/>
    <n v="183.572"/>
  </r>
  <r>
    <n v="100503"/>
    <n v="0"/>
    <s v="REGISTRO DE GAVETA, METAL AMARELO - 1&quot;"/>
    <m/>
    <x v="0"/>
    <m/>
    <s v=""/>
    <m/>
    <s v="UN"/>
    <s v=""/>
    <n v="48.127285626768838"/>
    <s v=""/>
    <s v=""/>
  </r>
  <r>
    <n v="100503"/>
    <n v="1"/>
    <m/>
    <n v="74403"/>
    <x v="1102"/>
    <s v="UN"/>
    <n v="31.758400000000002"/>
    <n v="1"/>
    <m/>
    <n v="31.758400000000002"/>
    <s v=""/>
    <n v="0"/>
    <n v="0"/>
  </r>
  <r>
    <n v="100503"/>
    <n v="2"/>
    <m/>
    <n v="79640"/>
    <x v="1105"/>
    <s v="M"/>
    <n v="0.14910000000000001"/>
    <n v="0.48"/>
    <m/>
    <n v="7.1568000000000007E-2"/>
    <s v=""/>
    <n v="0"/>
    <n v="0"/>
  </r>
  <r>
    <n v="100503"/>
    <n v="3"/>
    <m/>
    <n v="2036"/>
    <x v="25"/>
    <s v="H"/>
    <n v="12.90425192342871"/>
    <n v="0.54"/>
    <m/>
    <n v="6.9682960386515038"/>
    <s v=""/>
    <n v="0"/>
    <n v="0"/>
  </r>
  <r>
    <n v="100503"/>
    <n v="4"/>
    <m/>
    <n v="2035"/>
    <x v="26"/>
    <s v="H"/>
    <n v="17.275965903920998"/>
    <n v="0.54"/>
    <m/>
    <n v="9.3290215881173388"/>
    <s v=""/>
    <n v="0"/>
    <n v="0"/>
  </r>
  <r>
    <n v="100504"/>
    <n v="0"/>
    <s v="REGISTRO DE GAVETA, METAL AMARELO - 1 1/4&quot;"/>
    <m/>
    <x v="0"/>
    <m/>
    <s v=""/>
    <m/>
    <s v="UN"/>
    <s v=""/>
    <n v="70.67224515324726"/>
    <s v=""/>
    <s v=""/>
  </r>
  <r>
    <n v="100504"/>
    <n v="1"/>
    <m/>
    <n v="2036"/>
    <x v="25"/>
    <s v="H"/>
    <n v="12.90425192342871"/>
    <n v="0.85"/>
    <m/>
    <n v="10.968614134914404"/>
    <s v=""/>
    <n v="0"/>
    <n v="0"/>
  </r>
  <r>
    <n v="100504"/>
    <n v="2"/>
    <m/>
    <n v="79640"/>
    <x v="1105"/>
    <s v="M"/>
    <n v="0.14910000000000001"/>
    <n v="0.6"/>
    <m/>
    <n v="8.9459999999999998E-2"/>
    <s v=""/>
    <n v="0"/>
    <n v="0"/>
  </r>
  <r>
    <n v="100504"/>
    <n v="3"/>
    <m/>
    <n v="74404"/>
    <x v="1176"/>
    <s v="UN"/>
    <n v="44.929600000000001"/>
    <n v="1"/>
    <m/>
    <n v="44.929600000000001"/>
    <s v=""/>
    <n v="0"/>
    <n v="0"/>
  </r>
  <r>
    <n v="100504"/>
    <n v="4"/>
    <m/>
    <n v="2035"/>
    <x v="26"/>
    <s v="H"/>
    <n v="17.275965903920998"/>
    <n v="0.85"/>
    <m/>
    <n v="14.684571018332848"/>
    <s v=""/>
    <n v="0"/>
    <n v="0"/>
  </r>
  <r>
    <n v="100505"/>
    <n v="0"/>
    <s v="REGISTRO DE GAVETA, METAL AMARELO - 1 1/2&quot;"/>
    <m/>
    <x v="0"/>
    <m/>
    <s v=""/>
    <m/>
    <s v="UN"/>
    <s v=""/>
    <n v="82.558937153247257"/>
    <s v=""/>
    <s v=""/>
  </r>
  <r>
    <n v="100505"/>
    <n v="1"/>
    <m/>
    <n v="2035"/>
    <x v="26"/>
    <s v="H"/>
    <n v="17.275965903920998"/>
    <n v="0.85"/>
    <m/>
    <n v="14.684571018332848"/>
    <s v=""/>
    <n v="0"/>
    <n v="0"/>
  </r>
  <r>
    <n v="100505"/>
    <n v="2"/>
    <m/>
    <n v="2036"/>
    <x v="25"/>
    <s v="H"/>
    <n v="12.90425192342871"/>
    <n v="0.85"/>
    <m/>
    <n v="10.968614134914404"/>
    <s v=""/>
    <n v="0"/>
    <n v="0"/>
  </r>
  <r>
    <n v="100505"/>
    <n v="3"/>
    <m/>
    <n v="79640"/>
    <x v="1105"/>
    <s v="M"/>
    <n v="0.14910000000000001"/>
    <n v="0.72"/>
    <m/>
    <n v="0.107352"/>
    <s v=""/>
    <n v="0"/>
    <n v="0"/>
  </r>
  <r>
    <n v="100505"/>
    <n v="4"/>
    <m/>
    <n v="74405"/>
    <x v="1104"/>
    <s v="UN"/>
    <n v="56.798400000000001"/>
    <n v="1"/>
    <m/>
    <n v="56.798400000000001"/>
    <s v=""/>
    <n v="0"/>
    <n v="0"/>
  </r>
  <r>
    <n v="100506"/>
    <n v="0"/>
    <s v="REGISTRO DE GAVETA, METAL AMARELO - 2&quot;"/>
    <m/>
    <x v="0"/>
    <m/>
    <s v=""/>
    <m/>
    <s v="UN"/>
    <s v=""/>
    <n v="106.72952115324725"/>
    <s v=""/>
    <s v=""/>
  </r>
  <r>
    <n v="100506"/>
    <n v="1"/>
    <m/>
    <n v="2035"/>
    <x v="26"/>
    <s v="H"/>
    <n v="17.275965903920998"/>
    <n v="0.85"/>
    <m/>
    <n v="14.684571018332848"/>
    <s v=""/>
    <n v="0"/>
    <n v="0"/>
  </r>
  <r>
    <n v="100506"/>
    <n v="2"/>
    <m/>
    <n v="2036"/>
    <x v="25"/>
    <s v="H"/>
    <n v="12.90425192342871"/>
    <n v="0.85"/>
    <m/>
    <n v="10.968614134914404"/>
    <s v=""/>
    <n v="0"/>
    <n v="0"/>
  </r>
  <r>
    <n v="100506"/>
    <n v="3"/>
    <m/>
    <n v="74406"/>
    <x v="1134"/>
    <s v="UN"/>
    <n v="80.933199999999999"/>
    <n v="1"/>
    <m/>
    <n v="80.933199999999999"/>
    <s v=""/>
    <n v="0"/>
    <n v="0"/>
  </r>
  <r>
    <n v="100506"/>
    <n v="4"/>
    <m/>
    <n v="79640"/>
    <x v="1105"/>
    <s v="M"/>
    <n v="0.14910000000000001"/>
    <n v="0.96"/>
    <m/>
    <n v="0.14313600000000001"/>
    <s v=""/>
    <n v="0"/>
    <n v="0"/>
  </r>
  <r>
    <n v="100507"/>
    <n v="0"/>
    <s v="REGISTRO DE GAVETA, METAL AMARELO - 2 1/2&quot;"/>
    <m/>
    <x v="0"/>
    <m/>
    <s v=""/>
    <m/>
    <s v="UN"/>
    <s v=""/>
    <n v="228.59639050145216"/>
    <s v=""/>
    <s v=""/>
  </r>
  <r>
    <n v="100507"/>
    <n v="1"/>
    <m/>
    <n v="2035"/>
    <x v="26"/>
    <s v="H"/>
    <n v="17.275965903920998"/>
    <n v="1.1499999999999999"/>
    <m/>
    <n v="19.867360789509146"/>
    <s v=""/>
    <n v="0"/>
    <n v="0"/>
  </r>
  <r>
    <n v="100507"/>
    <n v="2"/>
    <m/>
    <n v="74407"/>
    <x v="1177"/>
    <s v="UN"/>
    <n v="193.64349999999999"/>
    <n v="1"/>
    <m/>
    <n v="193.64349999999999"/>
    <s v=""/>
    <n v="0"/>
    <n v="0"/>
  </r>
  <r>
    <n v="100507"/>
    <n v="3"/>
    <m/>
    <n v="79641"/>
    <x v="1168"/>
    <s v="M"/>
    <n v="0.20469999999999999"/>
    <n v="1.2"/>
    <m/>
    <n v="0.24563999999999997"/>
    <s v=""/>
    <n v="0"/>
    <n v="0"/>
  </r>
  <r>
    <n v="100507"/>
    <n v="4"/>
    <m/>
    <n v="2036"/>
    <x v="25"/>
    <s v="H"/>
    <n v="12.90425192342871"/>
    <n v="1.1499999999999999"/>
    <m/>
    <n v="14.839889711943016"/>
    <s v=""/>
    <n v="0"/>
    <n v="0"/>
  </r>
  <r>
    <n v="100508"/>
    <n v="0"/>
    <s v="REGISTRO DE GAVETA, METAL AMARELO - 3&quot;"/>
    <m/>
    <x v="0"/>
    <m/>
    <s v=""/>
    <m/>
    <s v="UN"/>
    <s v=""/>
    <n v="337.87261850145217"/>
    <s v=""/>
    <s v=""/>
  </r>
  <r>
    <n v="100508"/>
    <n v="1"/>
    <m/>
    <n v="2035"/>
    <x v="26"/>
    <s v="H"/>
    <n v="17.275965903920998"/>
    <n v="1.1499999999999999"/>
    <m/>
    <n v="19.867360789509146"/>
    <s v=""/>
    <n v="0"/>
    <n v="0"/>
  </r>
  <r>
    <n v="100508"/>
    <n v="2"/>
    <m/>
    <n v="79641"/>
    <x v="1168"/>
    <s v="M"/>
    <n v="0.20469999999999999"/>
    <n v="1.44"/>
    <m/>
    <n v="0.29476799999999997"/>
    <s v=""/>
    <n v="0"/>
    <n v="0"/>
  </r>
  <r>
    <n v="100508"/>
    <n v="3"/>
    <m/>
    <n v="74408"/>
    <x v="1178"/>
    <s v="UN"/>
    <n v="302.87060000000002"/>
    <n v="1"/>
    <m/>
    <n v="302.87060000000002"/>
    <s v=""/>
    <n v="0"/>
    <n v="0"/>
  </r>
  <r>
    <n v="100508"/>
    <n v="4"/>
    <m/>
    <n v="2036"/>
    <x v="25"/>
    <s v="H"/>
    <n v="12.90425192342871"/>
    <n v="1.1499999999999999"/>
    <m/>
    <n v="14.839889711943016"/>
    <s v=""/>
    <n v="0"/>
    <n v="0"/>
  </r>
  <r>
    <n v="100509"/>
    <n v="0"/>
    <s v="REGISTRO DE GAVETA, METAL AMARELO - 4&quot;"/>
    <m/>
    <x v="0"/>
    <m/>
    <s v=""/>
    <m/>
    <s v="UN"/>
    <s v=""/>
    <n v="564.42344638447753"/>
    <s v=""/>
    <s v=""/>
  </r>
  <r>
    <n v="100509"/>
    <n v="1"/>
    <m/>
    <n v="2035"/>
    <x v="26"/>
    <s v="H"/>
    <n v="17.275965903920998"/>
    <n v="1.48"/>
    <m/>
    <n v="25.568429537803077"/>
    <s v=""/>
    <n v="0"/>
    <n v="0"/>
  </r>
  <r>
    <n v="100509"/>
    <n v="2"/>
    <m/>
    <n v="2036"/>
    <x v="25"/>
    <s v="H"/>
    <n v="12.90425192342871"/>
    <n v="1.48"/>
    <m/>
    <n v="19.098292846674489"/>
    <s v=""/>
    <n v="0"/>
    <n v="0"/>
  </r>
  <r>
    <n v="100509"/>
    <n v="3"/>
    <m/>
    <n v="79641"/>
    <x v="1168"/>
    <s v="M"/>
    <n v="0.20469999999999999"/>
    <n v="1.92"/>
    <m/>
    <n v="0.39302399999999998"/>
    <s v=""/>
    <n v="0"/>
    <n v="0"/>
  </r>
  <r>
    <n v="100509"/>
    <n v="4"/>
    <m/>
    <n v="74410"/>
    <x v="1179"/>
    <s v="UN"/>
    <n v="519.36369999999999"/>
    <n v="1"/>
    <m/>
    <n v="519.36369999999999"/>
    <s v=""/>
    <n v="0"/>
    <n v="0"/>
  </r>
  <r>
    <n v="100531"/>
    <n v="0"/>
    <s v="REGISTRO DE GAVETA, METAL CROMADO - 3/4&quot;"/>
    <m/>
    <x v="0"/>
    <m/>
    <s v=""/>
    <m/>
    <s v="UN"/>
    <s v=""/>
    <n v="73.933393626768847"/>
    <s v=""/>
    <s v=""/>
  </r>
  <r>
    <n v="100531"/>
    <n v="1"/>
    <m/>
    <n v="79640"/>
    <x v="1105"/>
    <s v="M"/>
    <n v="0.14910000000000001"/>
    <n v="0.36"/>
    <m/>
    <n v="5.3676000000000001E-2"/>
    <s v=""/>
    <n v="0"/>
    <n v="0"/>
  </r>
  <r>
    <n v="100531"/>
    <n v="2"/>
    <m/>
    <n v="2036"/>
    <x v="25"/>
    <s v="H"/>
    <n v="12.90425192342871"/>
    <n v="0.54"/>
    <m/>
    <n v="6.9682960386515038"/>
    <s v=""/>
    <n v="0"/>
    <n v="0"/>
  </r>
  <r>
    <n v="100531"/>
    <n v="3"/>
    <m/>
    <n v="2035"/>
    <x v="26"/>
    <s v="H"/>
    <n v="17.275965903920998"/>
    <n v="0.54"/>
    <m/>
    <n v="9.3290215881173388"/>
    <s v=""/>
    <n v="0"/>
    <n v="0"/>
  </r>
  <r>
    <n v="100531"/>
    <n v="4"/>
    <m/>
    <n v="74422"/>
    <x v="1180"/>
    <s v="UN"/>
    <n v="57.5824"/>
    <n v="1"/>
    <m/>
    <n v="57.5824"/>
    <s v=""/>
    <n v="0"/>
    <n v="0"/>
  </r>
  <r>
    <n v="100532"/>
    <n v="0"/>
    <s v="REGISTRO DE GAVETA, METAL CROMADO - 1&quot;"/>
    <m/>
    <x v="0"/>
    <m/>
    <s v=""/>
    <m/>
    <s v="UN"/>
    <s v=""/>
    <n v="86.702285626768841"/>
    <s v=""/>
    <s v=""/>
  </r>
  <r>
    <n v="100532"/>
    <n v="1"/>
    <m/>
    <n v="2036"/>
    <x v="25"/>
    <s v="H"/>
    <n v="12.90425192342871"/>
    <n v="0.54"/>
    <m/>
    <n v="6.9682960386515038"/>
    <s v=""/>
    <n v="0"/>
    <n v="0"/>
  </r>
  <r>
    <n v="100532"/>
    <n v="2"/>
    <m/>
    <n v="79640"/>
    <x v="1105"/>
    <s v="M"/>
    <n v="0.14910000000000001"/>
    <n v="0.48"/>
    <m/>
    <n v="7.1568000000000007E-2"/>
    <s v=""/>
    <n v="0"/>
    <n v="0"/>
  </r>
  <r>
    <n v="100532"/>
    <n v="3"/>
    <m/>
    <n v="2035"/>
    <x v="26"/>
    <s v="H"/>
    <n v="17.275965903920998"/>
    <n v="0.54"/>
    <m/>
    <n v="9.3290215881173388"/>
    <s v=""/>
    <n v="0"/>
    <n v="0"/>
  </r>
  <r>
    <n v="100532"/>
    <n v="4"/>
    <m/>
    <n v="74423"/>
    <x v="1181"/>
    <s v="UN"/>
    <n v="70.333399999999997"/>
    <n v="1"/>
    <m/>
    <n v="70.333399999999997"/>
    <s v=""/>
    <n v="0"/>
    <n v="0"/>
  </r>
  <r>
    <n v="100533"/>
    <n v="0"/>
    <s v="REGISTRO DE GAVETA, METAL CROMADO - 1 1/4&quot;"/>
    <m/>
    <x v="0"/>
    <m/>
    <s v=""/>
    <m/>
    <s v="UN"/>
    <s v=""/>
    <n v="124.67214515324726"/>
    <s v=""/>
    <s v=""/>
  </r>
  <r>
    <n v="100533"/>
    <n v="1"/>
    <m/>
    <n v="2036"/>
    <x v="25"/>
    <s v="H"/>
    <n v="12.90425192342871"/>
    <n v="0.85"/>
    <m/>
    <n v="10.968614134914404"/>
    <s v=""/>
    <n v="0"/>
    <n v="0"/>
  </r>
  <r>
    <n v="100533"/>
    <n v="2"/>
    <m/>
    <n v="74424"/>
    <x v="1182"/>
    <s v="UN"/>
    <n v="98.929500000000004"/>
    <n v="1"/>
    <m/>
    <n v="98.929500000000004"/>
    <s v=""/>
    <n v="0"/>
    <n v="0"/>
  </r>
  <r>
    <n v="100533"/>
    <n v="3"/>
    <m/>
    <n v="79640"/>
    <x v="1105"/>
    <s v="M"/>
    <n v="0.14910000000000001"/>
    <n v="0.6"/>
    <m/>
    <n v="8.9459999999999998E-2"/>
    <s v=""/>
    <n v="0"/>
    <n v="0"/>
  </r>
  <r>
    <n v="100533"/>
    <n v="4"/>
    <m/>
    <n v="2035"/>
    <x v="26"/>
    <s v="H"/>
    <n v="17.275965903920998"/>
    <n v="0.85"/>
    <m/>
    <n v="14.684571018332848"/>
    <s v=""/>
    <n v="0"/>
    <n v="0"/>
  </r>
  <r>
    <n v="100534"/>
    <n v="0"/>
    <s v="REGISTRO DE GAVETA, METAL CROMADO - 1 1/2&quot;"/>
    <m/>
    <x v="0"/>
    <m/>
    <s v=""/>
    <m/>
    <s v="UN"/>
    <s v=""/>
    <n v="130.10963715324726"/>
    <s v=""/>
    <s v=""/>
  </r>
  <r>
    <n v="100534"/>
    <n v="1"/>
    <m/>
    <n v="2036"/>
    <x v="25"/>
    <s v="H"/>
    <n v="12.90425192342871"/>
    <n v="0.85"/>
    <m/>
    <n v="10.968614134914404"/>
    <s v=""/>
    <n v="0"/>
    <n v="0"/>
  </r>
  <r>
    <n v="100534"/>
    <n v="2"/>
    <m/>
    <n v="79640"/>
    <x v="1105"/>
    <s v="M"/>
    <n v="0.14910000000000001"/>
    <n v="0.72"/>
    <m/>
    <n v="0.107352"/>
    <s v=""/>
    <n v="0"/>
    <n v="0"/>
  </r>
  <r>
    <n v="100534"/>
    <n v="3"/>
    <m/>
    <n v="2035"/>
    <x v="26"/>
    <s v="H"/>
    <n v="17.275965903920998"/>
    <n v="0.85"/>
    <m/>
    <n v="14.684571018332848"/>
    <s v=""/>
    <n v="0"/>
    <n v="0"/>
  </r>
  <r>
    <n v="100534"/>
    <n v="4"/>
    <m/>
    <n v="74425"/>
    <x v="1183"/>
    <s v="UN"/>
    <n v="104.34910000000001"/>
    <n v="1"/>
    <m/>
    <n v="104.34910000000001"/>
    <s v=""/>
    <n v="0"/>
    <n v="0"/>
  </r>
  <r>
    <n v="100540"/>
    <n v="0"/>
    <s v="REGISTRO DE PRESSÃO, METAL AMARELO - 1/2&quot;"/>
    <m/>
    <x v="0"/>
    <m/>
    <s v=""/>
    <m/>
    <s v="UN"/>
    <s v=""/>
    <n v="42.110538022307367"/>
    <s v=""/>
    <s v=""/>
  </r>
  <r>
    <n v="100540"/>
    <n v="1"/>
    <m/>
    <n v="74431"/>
    <x v="1184"/>
    <s v="UN"/>
    <n v="28.508800000000001"/>
    <n v="1"/>
    <m/>
    <n v="28.508800000000001"/>
    <s v=""/>
    <n v="0"/>
    <n v="0"/>
  </r>
  <r>
    <n v="100540"/>
    <n v="2"/>
    <m/>
    <n v="2035"/>
    <x v="26"/>
    <s v="H"/>
    <n v="17.275965903920998"/>
    <n v="0.45"/>
    <m/>
    <n v="7.774184656764449"/>
    <s v=""/>
    <n v="0"/>
    <n v="0"/>
  </r>
  <r>
    <n v="100540"/>
    <n v="3"/>
    <m/>
    <n v="2036"/>
    <x v="25"/>
    <s v="H"/>
    <n v="12.90425192342871"/>
    <n v="0.45"/>
    <m/>
    <n v="5.8069133655429193"/>
    <s v=""/>
    <n v="0"/>
    <n v="0"/>
  </r>
  <r>
    <n v="100540"/>
    <n v="4"/>
    <m/>
    <n v="79639"/>
    <x v="1185"/>
    <s v="M"/>
    <n v="8.5999999999999993E-2"/>
    <n v="0.24"/>
    <m/>
    <n v="2.0639999999999999E-2"/>
    <s v=""/>
    <n v="0"/>
    <n v="0"/>
  </r>
  <r>
    <n v="100541"/>
    <n v="0"/>
    <s v="REGISTRO DE PRESSÃO, METAL AMARELO - 3/4&quot;"/>
    <m/>
    <x v="0"/>
    <m/>
    <s v=""/>
    <m/>
    <s v="UN"/>
    <s v=""/>
    <n v="48.481393626768842"/>
    <s v=""/>
    <s v=""/>
  </r>
  <r>
    <n v="100541"/>
    <n v="1"/>
    <m/>
    <n v="74432"/>
    <x v="1186"/>
    <s v="UN"/>
    <n v="32.130400000000002"/>
    <n v="1"/>
    <m/>
    <n v="32.130400000000002"/>
    <s v=""/>
    <n v="0"/>
    <n v="0"/>
  </r>
  <r>
    <n v="100541"/>
    <n v="2"/>
    <m/>
    <n v="2036"/>
    <x v="25"/>
    <s v="H"/>
    <n v="12.90425192342871"/>
    <n v="0.54"/>
    <m/>
    <n v="6.9682960386515038"/>
    <s v=""/>
    <n v="0"/>
    <n v="0"/>
  </r>
  <r>
    <n v="100541"/>
    <n v="3"/>
    <m/>
    <n v="2035"/>
    <x v="26"/>
    <s v="H"/>
    <n v="17.275965903920998"/>
    <n v="0.54"/>
    <m/>
    <n v="9.3290215881173388"/>
    <s v=""/>
    <n v="0"/>
    <n v="0"/>
  </r>
  <r>
    <n v="100541"/>
    <n v="4"/>
    <m/>
    <n v="79640"/>
    <x v="1105"/>
    <s v="M"/>
    <n v="0.14910000000000001"/>
    <n v="0.36"/>
    <m/>
    <n v="5.3676000000000001E-2"/>
    <s v=""/>
    <n v="0"/>
    <n v="0"/>
  </r>
  <r>
    <n v="100551"/>
    <n v="0"/>
    <s v="REGISTRO DE PRESSÃO, METAL CROMADO - 3/4&quot;"/>
    <m/>
    <x v="0"/>
    <m/>
    <s v=""/>
    <m/>
    <s v="UN"/>
    <s v=""/>
    <n v="75.694993626768849"/>
    <s v=""/>
    <s v=""/>
  </r>
  <r>
    <n v="100551"/>
    <n v="1"/>
    <m/>
    <n v="79640"/>
    <x v="1105"/>
    <s v="M"/>
    <n v="0.14910000000000001"/>
    <n v="0.36"/>
    <m/>
    <n v="5.3676000000000001E-2"/>
    <s v=""/>
    <n v="0"/>
    <n v="0"/>
  </r>
  <r>
    <n v="100551"/>
    <n v="2"/>
    <m/>
    <n v="74442"/>
    <x v="1187"/>
    <s v="UN"/>
    <n v="59.344000000000001"/>
    <n v="1"/>
    <m/>
    <n v="59.344000000000001"/>
    <s v=""/>
    <n v="0"/>
    <n v="0"/>
  </r>
  <r>
    <n v="100551"/>
    <n v="3"/>
    <m/>
    <n v="2036"/>
    <x v="25"/>
    <s v="H"/>
    <n v="12.90425192342871"/>
    <n v="0.54"/>
    <m/>
    <n v="6.9682960386515038"/>
    <s v=""/>
    <n v="0"/>
    <n v="0"/>
  </r>
  <r>
    <n v="100551"/>
    <n v="4"/>
    <m/>
    <n v="2035"/>
    <x v="26"/>
    <s v="H"/>
    <n v="17.275965903920998"/>
    <n v="0.54"/>
    <m/>
    <n v="9.3290215881173388"/>
    <s v=""/>
    <n v="0"/>
    <n v="0"/>
  </r>
  <r>
    <n v="100560"/>
    <n v="0"/>
    <s v="REGISTRO GLOBO COM ADAPTADOR E TAMPA - 2 1/2&quot;"/>
    <m/>
    <x v="0"/>
    <m/>
    <s v=""/>
    <m/>
    <s v="UN"/>
    <s v=""/>
    <n v="207.75719050145219"/>
    <s v=""/>
    <s v=""/>
  </r>
  <r>
    <n v="100560"/>
    <n v="1"/>
    <m/>
    <n v="74457"/>
    <x v="1188"/>
    <s v="UN"/>
    <n v="172.80430000000001"/>
    <n v="1"/>
    <m/>
    <n v="172.80430000000001"/>
    <s v=""/>
    <n v="0"/>
    <n v="0"/>
  </r>
  <r>
    <n v="100560"/>
    <n v="2"/>
    <m/>
    <n v="2036"/>
    <x v="25"/>
    <s v="H"/>
    <n v="12.90425192342871"/>
    <n v="1.1499999999999999"/>
    <m/>
    <n v="14.839889711943016"/>
    <s v=""/>
    <n v="0"/>
    <n v="0"/>
  </r>
  <r>
    <n v="100560"/>
    <n v="3"/>
    <m/>
    <n v="2035"/>
    <x v="26"/>
    <s v="H"/>
    <n v="17.275965903920998"/>
    <n v="1.1499999999999999"/>
    <m/>
    <n v="19.867360789509146"/>
    <s v=""/>
    <n v="0"/>
    <n v="0"/>
  </r>
  <r>
    <n v="100560"/>
    <n v="4"/>
    <m/>
    <n v="79641"/>
    <x v="1168"/>
    <s v="M"/>
    <n v="0.20469999999999999"/>
    <n v="1.2"/>
    <m/>
    <n v="0.24563999999999997"/>
    <s v=""/>
    <n v="0"/>
    <n v="0"/>
  </r>
  <r>
    <n v="100620"/>
    <n v="0"/>
    <s v="TUBO DE COBRE SEM COSTURA, CLASSE EL - 1/2&quot;"/>
    <m/>
    <x v="0"/>
    <m/>
    <s v=""/>
    <m/>
    <s v="M"/>
    <s v=""/>
    <n v="27.395531883025406"/>
    <s v=""/>
    <s v=""/>
  </r>
  <r>
    <n v="100620"/>
    <n v="1"/>
    <m/>
    <n v="2036"/>
    <x v="25"/>
    <s v="H"/>
    <n v="12.90425192342871"/>
    <n v="0.33"/>
    <m/>
    <n v="4.2584031347314744"/>
    <s v=""/>
    <n v="0"/>
    <n v="0"/>
  </r>
  <r>
    <n v="100620"/>
    <n v="2"/>
    <m/>
    <n v="2035"/>
    <x v="26"/>
    <s v="H"/>
    <n v="17.275965903920998"/>
    <n v="0.33"/>
    <m/>
    <n v="5.7010687482939293"/>
    <s v=""/>
    <n v="0"/>
    <n v="0"/>
  </r>
  <r>
    <n v="100620"/>
    <n v="3"/>
    <m/>
    <n v="72821"/>
    <x v="1189"/>
    <s v="M"/>
    <n v="9.6867000000000001"/>
    <n v="1.8"/>
    <m/>
    <n v="17.436060000000001"/>
    <s v=""/>
    <n v="0"/>
    <n v="0"/>
  </r>
  <r>
    <n v="100621"/>
    <n v="0"/>
    <s v="TUBO DE COBRE SEM COSTURA, CLASSE EL - 3/4&quot;"/>
    <m/>
    <x v="0"/>
    <m/>
    <s v=""/>
    <m/>
    <s v="M"/>
    <s v=""/>
    <n v="39.498658417845895"/>
    <s v=""/>
    <s v=""/>
  </r>
  <r>
    <n v="100621"/>
    <n v="1"/>
    <m/>
    <n v="2036"/>
    <x v="25"/>
    <s v="H"/>
    <n v="12.90425192342871"/>
    <n v="0.36"/>
    <m/>
    <n v="4.6455306924343356"/>
    <s v=""/>
    <n v="0"/>
    <n v="0"/>
  </r>
  <r>
    <n v="100621"/>
    <n v="2"/>
    <m/>
    <n v="72822"/>
    <x v="1190"/>
    <s v="M"/>
    <n v="16.843399999999999"/>
    <n v="1.7"/>
    <m/>
    <n v="28.633779999999998"/>
    <s v=""/>
    <n v="0"/>
    <n v="0"/>
  </r>
  <r>
    <n v="100621"/>
    <n v="3"/>
    <m/>
    <n v="2035"/>
    <x v="26"/>
    <s v="H"/>
    <n v="17.275965903920998"/>
    <n v="0.36"/>
    <m/>
    <n v="6.2193477254115592"/>
    <s v=""/>
    <n v="0"/>
    <n v="0"/>
  </r>
  <r>
    <n v="100622"/>
    <n v="0"/>
    <s v="TUBO DE COBRE SEM COSTURA, CLASSE EL - 1&quot;"/>
    <m/>
    <x v="0"/>
    <m/>
    <s v=""/>
    <m/>
    <s v="M"/>
    <s v=""/>
    <n v="46.686058022307364"/>
    <s v=""/>
    <s v=""/>
  </r>
  <r>
    <n v="100622"/>
    <n v="1"/>
    <m/>
    <n v="2036"/>
    <x v="25"/>
    <s v="H"/>
    <n v="12.90425192342871"/>
    <n v="0.45"/>
    <m/>
    <n v="5.8069133655429193"/>
    <s v=""/>
    <n v="0"/>
    <n v="0"/>
  </r>
  <r>
    <n v="100622"/>
    <n v="2"/>
    <m/>
    <n v="2035"/>
    <x v="26"/>
    <s v="H"/>
    <n v="17.275965903920998"/>
    <n v="0.45"/>
    <m/>
    <n v="7.774184656764449"/>
    <s v=""/>
    <n v="0"/>
    <n v="0"/>
  </r>
  <r>
    <n v="100622"/>
    <n v="3"/>
    <m/>
    <n v="72823"/>
    <x v="1191"/>
    <s v="M"/>
    <n v="20.6906"/>
    <n v="1.6"/>
    <m/>
    <n v="33.104959999999998"/>
    <s v=""/>
    <n v="0"/>
    <n v="0"/>
  </r>
  <r>
    <n v="100623"/>
    <n v="0"/>
    <s v="TUBO DE COBRE SEM COSTURA, CLASSE EL - 1 1/4&quot;"/>
    <m/>
    <x v="0"/>
    <m/>
    <s v=""/>
    <m/>
    <s v="M"/>
    <s v=""/>
    <n v="62.818151091948359"/>
    <s v=""/>
    <s v=""/>
  </r>
  <r>
    <n v="100623"/>
    <n v="1"/>
    <m/>
    <n v="72824"/>
    <x v="1192"/>
    <s v="M"/>
    <n v="29.641400000000001"/>
    <n v="1.6"/>
    <m/>
    <n v="47.426240000000007"/>
    <s v=""/>
    <n v="0"/>
    <n v="0"/>
  </r>
  <r>
    <n v="100623"/>
    <n v="2"/>
    <m/>
    <n v="2036"/>
    <x v="25"/>
    <s v="H"/>
    <n v="12.90425192342871"/>
    <n v="0.51"/>
    <m/>
    <n v="6.5811684809486417"/>
    <s v=""/>
    <n v="0"/>
    <n v="0"/>
  </r>
  <r>
    <n v="100623"/>
    <n v="3"/>
    <m/>
    <n v="2035"/>
    <x v="26"/>
    <s v="H"/>
    <n v="17.275965903920998"/>
    <n v="0.51"/>
    <m/>
    <n v="8.8107426109997089"/>
    <s v=""/>
    <n v="0"/>
    <n v="0"/>
  </r>
  <r>
    <n v="100624"/>
    <n v="0"/>
    <s v="TUBO DE COBRE SEM COSTURA, CLASSE EL - 1 1/2&quot;"/>
    <m/>
    <x v="0"/>
    <m/>
    <s v=""/>
    <m/>
    <s v="M"/>
    <s v=""/>
    <n v="74.975811091948358"/>
    <s v=""/>
    <s v=""/>
  </r>
  <r>
    <n v="100624"/>
    <n v="1"/>
    <m/>
    <n v="72825"/>
    <x v="1193"/>
    <s v="M"/>
    <n v="39.7226"/>
    <n v="1.5"/>
    <m/>
    <n v="59.5839"/>
    <s v=""/>
    <n v="0"/>
    <n v="0"/>
  </r>
  <r>
    <n v="100624"/>
    <n v="2"/>
    <m/>
    <n v="2035"/>
    <x v="26"/>
    <s v="H"/>
    <n v="17.275965903920998"/>
    <n v="0.51"/>
    <m/>
    <n v="8.8107426109997089"/>
    <s v=""/>
    <n v="0"/>
    <n v="0"/>
  </r>
  <r>
    <n v="100624"/>
    <n v="3"/>
    <m/>
    <n v="2036"/>
    <x v="25"/>
    <s v="H"/>
    <n v="12.90425192342871"/>
    <n v="0.51"/>
    <m/>
    <n v="6.5811684809486417"/>
    <s v=""/>
    <n v="0"/>
    <n v="0"/>
  </r>
  <r>
    <n v="100626"/>
    <n v="0"/>
    <s v="TUBO DE COBRE SEM COSTURA, CLASSE A - 1/2&quot;"/>
    <m/>
    <x v="0"/>
    <m/>
    <s v=""/>
    <m/>
    <s v="M"/>
    <s v=""/>
    <n v="37.272851883025403"/>
    <s v=""/>
    <s v=""/>
  </r>
  <r>
    <n v="100626"/>
    <n v="1"/>
    <m/>
    <n v="72826"/>
    <x v="1194"/>
    <s v="M"/>
    <n v="15.174099999999999"/>
    <n v="1.8"/>
    <m/>
    <n v="27.313379999999999"/>
    <s v=""/>
    <n v="0"/>
    <n v="0"/>
  </r>
  <r>
    <n v="100626"/>
    <n v="2"/>
    <m/>
    <n v="2035"/>
    <x v="26"/>
    <s v="H"/>
    <n v="17.275965903920998"/>
    <n v="0.33"/>
    <m/>
    <n v="5.7010687482939293"/>
    <s v=""/>
    <n v="0"/>
    <n v="0"/>
  </r>
  <r>
    <n v="100626"/>
    <n v="3"/>
    <m/>
    <n v="2036"/>
    <x v="25"/>
    <s v="H"/>
    <n v="12.90425192342871"/>
    <n v="0.33"/>
    <m/>
    <n v="4.2584031347314744"/>
    <s v=""/>
    <n v="0"/>
    <n v="0"/>
  </r>
  <r>
    <n v="100627"/>
    <n v="0"/>
    <s v="TUBO DE COBRE SEM COSTURA, CLASSE A 3/4&quot;"/>
    <m/>
    <x v="0"/>
    <m/>
    <s v=""/>
    <m/>
    <s v="M"/>
    <s v=""/>
    <n v="51.707038417845894"/>
    <s v=""/>
    <s v=""/>
  </r>
  <r>
    <n v="100627"/>
    <n v="1"/>
    <m/>
    <n v="2036"/>
    <x v="25"/>
    <s v="H"/>
    <n v="12.90425192342871"/>
    <n v="0.36"/>
    <m/>
    <n v="4.6455306924343356"/>
    <s v=""/>
    <n v="0"/>
    <n v="0"/>
  </r>
  <r>
    <n v="100627"/>
    <n v="2"/>
    <m/>
    <n v="72827"/>
    <x v="1195"/>
    <s v="M"/>
    <n v="24.024799999999999"/>
    <n v="1.7"/>
    <m/>
    <n v="40.84216"/>
    <s v=""/>
    <n v="0"/>
    <n v="0"/>
  </r>
  <r>
    <n v="100627"/>
    <n v="3"/>
    <m/>
    <n v="2035"/>
    <x v="26"/>
    <s v="H"/>
    <n v="17.275965903920998"/>
    <n v="0.36"/>
    <m/>
    <n v="6.2193477254115592"/>
    <s v=""/>
    <n v="0"/>
    <n v="0"/>
  </r>
  <r>
    <n v="100628"/>
    <n v="0"/>
    <s v="TUBO DE COBRE SEM COSTURA, CLASSE A 1&quot;"/>
    <m/>
    <x v="0"/>
    <m/>
    <s v=""/>
    <m/>
    <s v="M"/>
    <s v=""/>
    <n v="62.25309802230737"/>
    <s v=""/>
    <s v=""/>
  </r>
  <r>
    <n v="100628"/>
    <n v="1"/>
    <m/>
    <n v="72828"/>
    <x v="1196"/>
    <s v="M"/>
    <n v="30.42"/>
    <n v="1.6"/>
    <m/>
    <n v="48.672000000000004"/>
    <s v=""/>
    <n v="0"/>
    <n v="0"/>
  </r>
  <r>
    <n v="100628"/>
    <n v="2"/>
    <m/>
    <n v="2036"/>
    <x v="25"/>
    <s v="H"/>
    <n v="12.90425192342871"/>
    <n v="0.45"/>
    <m/>
    <n v="5.8069133655429193"/>
    <s v=""/>
    <n v="0"/>
    <n v="0"/>
  </r>
  <r>
    <n v="100628"/>
    <n v="3"/>
    <m/>
    <n v="2035"/>
    <x v="26"/>
    <s v="H"/>
    <n v="17.275965903920998"/>
    <n v="0.45"/>
    <m/>
    <n v="7.774184656764449"/>
    <s v=""/>
    <n v="0"/>
    <n v="0"/>
  </r>
  <r>
    <n v="100629"/>
    <n v="0"/>
    <s v="TUBO DE COBRE SEM COSTURA, CLASSE A 1 1/4&quot;"/>
    <m/>
    <x v="0"/>
    <m/>
    <s v=""/>
    <m/>
    <s v="M"/>
    <s v=""/>
    <n v="90.229831091948355"/>
    <s v=""/>
    <s v=""/>
  </r>
  <r>
    <n v="100629"/>
    <n v="1"/>
    <m/>
    <n v="2036"/>
    <x v="25"/>
    <s v="H"/>
    <n v="12.90425192342871"/>
    <n v="0.51"/>
    <m/>
    <n v="6.5811684809486417"/>
    <s v=""/>
    <n v="0"/>
    <n v="0"/>
  </r>
  <r>
    <n v="100629"/>
    <n v="2"/>
    <m/>
    <n v="72829"/>
    <x v="1197"/>
    <s v="M"/>
    <n v="46.773699999999998"/>
    <n v="1.6"/>
    <m/>
    <n v="74.837919999999997"/>
    <s v=""/>
    <n v="0"/>
    <n v="0"/>
  </r>
  <r>
    <n v="100629"/>
    <n v="3"/>
    <m/>
    <n v="2035"/>
    <x v="26"/>
    <s v="H"/>
    <n v="17.275965903920998"/>
    <n v="0.51"/>
    <m/>
    <n v="8.8107426109997089"/>
    <s v=""/>
    <n v="0"/>
    <n v="0"/>
  </r>
  <r>
    <n v="100630"/>
    <n v="0"/>
    <s v="TUBO DE COBRE SEM COSTURA, CLASSE A 1 1/2&quot;"/>
    <m/>
    <x v="0"/>
    <m/>
    <s v=""/>
    <m/>
    <s v="M"/>
    <s v=""/>
    <n v="100.05761109194836"/>
    <s v=""/>
    <s v=""/>
  </r>
  <r>
    <n v="100630"/>
    <n v="1"/>
    <m/>
    <n v="72830"/>
    <x v="1198"/>
    <s v="M"/>
    <n v="56.443800000000003"/>
    <n v="1.5"/>
    <m/>
    <n v="84.665700000000001"/>
    <s v=""/>
    <n v="0"/>
    <n v="0"/>
  </r>
  <r>
    <n v="100630"/>
    <n v="2"/>
    <m/>
    <n v="2035"/>
    <x v="26"/>
    <s v="H"/>
    <n v="17.275965903920998"/>
    <n v="0.51"/>
    <m/>
    <n v="8.8107426109997089"/>
    <s v=""/>
    <n v="0"/>
    <n v="0"/>
  </r>
  <r>
    <n v="100630"/>
    <n v="3"/>
    <m/>
    <n v="2036"/>
    <x v="25"/>
    <s v="H"/>
    <n v="12.90425192342871"/>
    <n v="0.51"/>
    <m/>
    <n v="6.5811684809486417"/>
    <s v=""/>
    <n v="0"/>
    <n v="0"/>
  </r>
  <r>
    <n v="100654"/>
    <n v="0"/>
    <s v="REGISTRO DE GAVETA, METAL AMARELO - 1 1/2&quot;"/>
    <m/>
    <x v="0"/>
    <m/>
    <s v=""/>
    <m/>
    <s v="UN"/>
    <s v=""/>
    <n v="82.558937153247257"/>
    <s v=""/>
    <s v=""/>
  </r>
  <r>
    <n v="100654"/>
    <n v="1"/>
    <m/>
    <n v="79640"/>
    <x v="1105"/>
    <s v="M"/>
    <n v="0.14910000000000001"/>
    <n v="0.72"/>
    <m/>
    <n v="0.107352"/>
    <s v=""/>
    <n v="0"/>
    <n v="0"/>
  </r>
  <r>
    <n v="100654"/>
    <n v="2"/>
    <m/>
    <n v="2036"/>
    <x v="25"/>
    <s v="H"/>
    <n v="12.90425192342871"/>
    <n v="0.85"/>
    <m/>
    <n v="10.968614134914404"/>
    <s v=""/>
    <n v="0"/>
    <n v="0"/>
  </r>
  <r>
    <n v="100654"/>
    <n v="3"/>
    <m/>
    <n v="74405"/>
    <x v="1104"/>
    <s v="UN"/>
    <n v="56.798400000000001"/>
    <n v="1"/>
    <m/>
    <n v="56.798400000000001"/>
    <s v=""/>
    <n v="0"/>
    <n v="0"/>
  </r>
  <r>
    <n v="100654"/>
    <n v="4"/>
    <m/>
    <n v="2035"/>
    <x v="26"/>
    <s v="H"/>
    <n v="17.275965903920998"/>
    <n v="0.85"/>
    <m/>
    <n v="14.684571018332848"/>
    <s v=""/>
    <n v="0"/>
    <n v="0"/>
  </r>
  <r>
    <n v="100711"/>
    <n v="0"/>
    <s v="TUBO PRETO DE AÇO-CARBONO, CLASSE SCH-40 - 3/4&quot;"/>
    <m/>
    <x v="0"/>
    <m/>
    <s v=""/>
    <m/>
    <s v="M"/>
    <s v=""/>
    <n v="34.411390261879767"/>
    <s v=""/>
    <s v=""/>
  </r>
  <r>
    <n v="100711"/>
    <n v="1"/>
    <m/>
    <n v="79640"/>
    <x v="1105"/>
    <s v="M"/>
    <n v="0.14910000000000001"/>
    <n v="0.46"/>
    <m/>
    <n v="6.8586000000000008E-2"/>
    <s v=""/>
    <n v="0"/>
    <n v="0"/>
  </r>
  <r>
    <n v="100711"/>
    <n v="2"/>
    <m/>
    <n v="73202"/>
    <x v="1199"/>
    <s v="M"/>
    <n v="7.8451000000000004"/>
    <n v="1.3"/>
    <m/>
    <n v="10.198630000000001"/>
    <s v=""/>
    <n v="0"/>
    <n v="0"/>
  </r>
  <r>
    <n v="100711"/>
    <n v="3"/>
    <m/>
    <n v="2036"/>
    <x v="25"/>
    <s v="H"/>
    <n v="12.90425192342871"/>
    <n v="0.8"/>
    <m/>
    <n v="10.323401538742969"/>
    <s v=""/>
    <n v="0"/>
    <n v="0"/>
  </r>
  <r>
    <n v="100711"/>
    <n v="4"/>
    <m/>
    <n v="2035"/>
    <x v="26"/>
    <s v="H"/>
    <n v="17.275965903920998"/>
    <n v="0.8"/>
    <m/>
    <n v="13.820772723136798"/>
    <s v=""/>
    <n v="0"/>
    <n v="0"/>
  </r>
  <r>
    <n v="100712"/>
    <n v="0"/>
    <s v="TUBO PRETO DE AÇO-CARBONO, CLASSE SCH-40 - 1&quot;"/>
    <m/>
    <x v="0"/>
    <m/>
    <s v=""/>
    <m/>
    <s v="M"/>
    <s v=""/>
    <n v="48.867536610084677"/>
    <s v=""/>
    <s v=""/>
  </r>
  <r>
    <n v="100712"/>
    <n v="1"/>
    <m/>
    <n v="2035"/>
    <x v="26"/>
    <s v="H"/>
    <n v="17.275965903920998"/>
    <n v="1.1000000000000001"/>
    <m/>
    <n v="19.003562494313098"/>
    <s v=""/>
    <n v="0"/>
    <n v="0"/>
  </r>
  <r>
    <n v="100712"/>
    <n v="2"/>
    <m/>
    <n v="2036"/>
    <x v="25"/>
    <s v="H"/>
    <n v="12.90425192342871"/>
    <n v="1.1000000000000001"/>
    <m/>
    <n v="14.194677115771581"/>
    <s v=""/>
    <n v="0"/>
    <n v="0"/>
  </r>
  <r>
    <n v="100712"/>
    <n v="3"/>
    <m/>
    <n v="73203"/>
    <x v="1200"/>
    <s v="M"/>
    <n v="11.121"/>
    <n v="1.4"/>
    <m/>
    <n v="15.5694"/>
    <s v=""/>
    <n v="0"/>
    <n v="0"/>
  </r>
  <r>
    <n v="100712"/>
    <n v="4"/>
    <m/>
    <n v="79640"/>
    <x v="1105"/>
    <s v="M"/>
    <n v="0.14910000000000001"/>
    <n v="0.67"/>
    <m/>
    <n v="9.9897000000000014E-2"/>
    <s v=""/>
    <n v="0"/>
    <n v="0"/>
  </r>
  <r>
    <n v="100713"/>
    <n v="0"/>
    <s v="TUBO PRETO DE AÇO-CARBONO, CLASSE SCH-40 - 1 1/4&quot;"/>
    <m/>
    <x v="0"/>
    <m/>
    <s v=""/>
    <m/>
    <s v="M"/>
    <s v=""/>
    <n v="57.281725392819645"/>
    <s v=""/>
    <s v=""/>
  </r>
  <r>
    <n v="100713"/>
    <n v="1"/>
    <m/>
    <n v="79640"/>
    <x v="1105"/>
    <s v="M"/>
    <n v="0.14910000000000001"/>
    <n v="0.84"/>
    <m/>
    <n v="0.12524399999999999"/>
    <s v=""/>
    <n v="0"/>
    <n v="0"/>
  </r>
  <r>
    <n v="100713"/>
    <n v="2"/>
    <m/>
    <n v="73204"/>
    <x v="1201"/>
    <s v="M"/>
    <n v="14.9573"/>
    <n v="1.4"/>
    <m/>
    <n v="20.94022"/>
    <s v=""/>
    <n v="0"/>
    <n v="0"/>
  </r>
  <r>
    <n v="100713"/>
    <n v="3"/>
    <m/>
    <n v="2036"/>
    <x v="25"/>
    <s v="H"/>
    <n v="12.90425192342871"/>
    <n v="1.2"/>
    <m/>
    <n v="15.485102308114451"/>
    <s v=""/>
    <n v="0"/>
    <n v="0"/>
  </r>
  <r>
    <n v="100713"/>
    <n v="4"/>
    <m/>
    <n v="2035"/>
    <x v="26"/>
    <s v="H"/>
    <n v="17.275965903920998"/>
    <n v="1.2"/>
    <m/>
    <n v="20.731159084705197"/>
    <s v=""/>
    <n v="0"/>
    <n v="0"/>
  </r>
  <r>
    <n v="100714"/>
    <n v="0"/>
    <s v="TUBO PRETO DE AÇO-CARBONO, CLASSE SCH-40 - 1 1/2&quot;"/>
    <m/>
    <x v="0"/>
    <m/>
    <s v=""/>
    <m/>
    <s v="M"/>
    <s v=""/>
    <n v="67.183007958289579"/>
    <s v=""/>
    <s v=""/>
  </r>
  <r>
    <n v="100714"/>
    <n v="1"/>
    <m/>
    <n v="2036"/>
    <x v="25"/>
    <s v="H"/>
    <n v="12.90425192342871"/>
    <n v="1.4"/>
    <m/>
    <n v="18.065952692800192"/>
    <s v=""/>
    <n v="0"/>
    <n v="0"/>
  </r>
  <r>
    <n v="100714"/>
    <n v="2"/>
    <m/>
    <n v="2035"/>
    <x v="26"/>
    <s v="H"/>
    <n v="17.275965903920998"/>
    <n v="1.4"/>
    <m/>
    <n v="24.186352265489397"/>
    <s v=""/>
    <n v="0"/>
    <n v="0"/>
  </r>
  <r>
    <n v="100714"/>
    <n v="3"/>
    <m/>
    <n v="79640"/>
    <x v="1105"/>
    <s v="M"/>
    <n v="0.14910000000000001"/>
    <n v="1.1299999999999999"/>
    <m/>
    <n v="0.16848299999999999"/>
    <s v=""/>
    <n v="0"/>
    <n v="0"/>
  </r>
  <r>
    <n v="100714"/>
    <n v="4"/>
    <m/>
    <n v="73205"/>
    <x v="1202"/>
    <s v="M"/>
    <n v="17.6873"/>
    <n v="1.4"/>
    <m/>
    <n v="24.762219999999999"/>
    <s v=""/>
    <n v="0"/>
    <n v="0"/>
  </r>
  <r>
    <n v="100720"/>
    <n v="0"/>
    <s v="VÁLVULA ESFÉRICA MONOBLOCO EM LATÃO, 3/4&quot; NPT"/>
    <m/>
    <x v="0"/>
    <m/>
    <s v=""/>
    <m/>
    <s v="UN"/>
    <s v=""/>
    <n v="27.634158066372347"/>
    <s v=""/>
    <s v=""/>
  </r>
  <r>
    <n v="100720"/>
    <n v="1"/>
    <m/>
    <n v="2035"/>
    <x v="26"/>
    <s v="H"/>
    <n v="17.275965903920998"/>
    <n v="0.35"/>
    <m/>
    <n v="6.0465880663723492"/>
    <s v=""/>
    <n v="0"/>
    <n v="0"/>
  </r>
  <r>
    <n v="100720"/>
    <n v="2"/>
    <m/>
    <n v="74460"/>
    <x v="1203"/>
    <s v="UN"/>
    <n v="21.4832"/>
    <n v="1"/>
    <m/>
    <n v="21.4832"/>
    <s v=""/>
    <n v="0"/>
    <n v="0"/>
  </r>
  <r>
    <n v="100720"/>
    <n v="3"/>
    <m/>
    <n v="79640"/>
    <x v="1105"/>
    <s v="M"/>
    <n v="0.14910000000000001"/>
    <n v="0.7"/>
    <m/>
    <n v="0.10437"/>
    <s v=""/>
    <n v="0"/>
    <n v="0"/>
  </r>
  <r>
    <n v="100760"/>
    <n v="0"/>
    <s v="HV.04 - ABRIGO PARA GÁS EM BLOCO DE CONCRETO APARENTE PARA 2 BOTIJÕES"/>
    <m/>
    <x v="0"/>
    <m/>
    <s v=""/>
    <m/>
    <s v="UN"/>
    <s v=""/>
    <n v="349.88945710945643"/>
    <s v=""/>
    <s v=""/>
  </r>
  <r>
    <n v="100760"/>
    <n v="1"/>
    <m/>
    <n v="2099"/>
    <x v="1"/>
    <s v="H"/>
    <n v="12.627877718847255"/>
    <n v="6.4"/>
    <m/>
    <n v="80.818417400622437"/>
    <s v=""/>
    <n v="0"/>
    <n v="0"/>
  </r>
  <r>
    <n v="100760"/>
    <n v="2"/>
    <m/>
    <n v="10608"/>
    <x v="50"/>
    <s v="M3"/>
    <n v="238.17070000000001"/>
    <n v="0.12"/>
    <m/>
    <n v="28.580484000000002"/>
    <s v=""/>
    <n v="0"/>
    <n v="0"/>
  </r>
  <r>
    <n v="100760"/>
    <n v="3"/>
    <m/>
    <n v="10645"/>
    <x v="169"/>
    <s v="M3"/>
    <n v="309.5095"/>
    <n v="4.0399999999999998E-2"/>
    <m/>
    <n v="12.5041838"/>
    <s v=""/>
    <n v="0"/>
    <n v="0"/>
  </r>
  <r>
    <n v="100760"/>
    <n v="4"/>
    <m/>
    <n v="12532"/>
    <x v="184"/>
    <s v="UN"/>
    <n v="1.7754000000000001"/>
    <n v="26"/>
    <m/>
    <n v="46.160400000000003"/>
    <s v=""/>
    <n v="0"/>
    <n v="0"/>
  </r>
  <r>
    <n v="100760"/>
    <n v="5"/>
    <m/>
    <n v="10543"/>
    <x v="20"/>
    <s v="M3"/>
    <n v="67.283799999999999"/>
    <n v="0.03"/>
    <m/>
    <n v="2.0185139999999997"/>
    <s v=""/>
    <n v="0"/>
    <n v="0"/>
  </r>
  <r>
    <n v="100760"/>
    <n v="6"/>
    <m/>
    <n v="2013"/>
    <x v="15"/>
    <s v="H"/>
    <n v="15.756939025755017"/>
    <n v="2"/>
    <m/>
    <n v="31.513878051510034"/>
    <s v=""/>
    <n v="0"/>
    <n v="0"/>
  </r>
  <r>
    <n v="100760"/>
    <n v="7"/>
    <m/>
    <n v="2014"/>
    <x v="16"/>
    <s v="H"/>
    <n v="13.173665210544026"/>
    <n v="2"/>
    <m/>
    <n v="26.347330421088053"/>
    <s v=""/>
    <n v="0"/>
    <n v="0"/>
  </r>
  <r>
    <n v="100760"/>
    <n v="8"/>
    <m/>
    <n v="2015"/>
    <x v="47"/>
    <s v="H"/>
    <n v="16.259414142106937"/>
    <n v="0.61"/>
    <m/>
    <n v="9.918242626685231"/>
    <s v=""/>
    <n v="0"/>
    <n v="0"/>
  </r>
  <r>
    <n v="100760"/>
    <n v="9"/>
    <m/>
    <n v="2020"/>
    <x v="22"/>
    <s v="H"/>
    <n v="15.860837164231068"/>
    <n v="4.33"/>
    <m/>
    <n v="68.677424921120519"/>
    <s v=""/>
    <n v="0"/>
    <n v="0"/>
  </r>
  <r>
    <n v="100760"/>
    <n v="10"/>
    <m/>
    <n v="11021"/>
    <x v="49"/>
    <s v="M2"/>
    <n v="12.2156"/>
    <n v="0.28999999999999998"/>
    <m/>
    <n v="3.5425239999999998"/>
    <s v=""/>
    <n v="0"/>
    <n v="0"/>
  </r>
  <r>
    <n v="100760"/>
    <n v="11"/>
    <m/>
    <n v="11046"/>
    <x v="59"/>
    <s v="M"/>
    <n v="2.4108999999999998"/>
    <n v="2.64"/>
    <m/>
    <n v="6.364776"/>
    <s v=""/>
    <n v="0"/>
    <n v="0"/>
  </r>
  <r>
    <n v="100760"/>
    <n v="12"/>
    <m/>
    <n v="11520"/>
    <x v="45"/>
    <s v="KG"/>
    <n v="3.1955"/>
    <n v="6.37"/>
    <m/>
    <n v="20.355335"/>
    <s v=""/>
    <n v="0"/>
    <n v="0"/>
  </r>
  <r>
    <n v="100760"/>
    <n v="13"/>
    <m/>
    <n v="17515"/>
    <x v="14"/>
    <s v="KG"/>
    <n v="5.5275999999999996"/>
    <n v="0.22"/>
    <m/>
    <n v="1.2160719999999998"/>
    <s v=""/>
    <n v="0"/>
    <n v="0"/>
  </r>
  <r>
    <n v="100760"/>
    <n v="14"/>
    <m/>
    <n v="17740"/>
    <x v="48"/>
    <s v="KG"/>
    <n v="4.9862000000000002"/>
    <n v="0.12"/>
    <m/>
    <n v="0.59834399999999999"/>
    <s v=""/>
    <n v="0"/>
    <n v="0"/>
  </r>
  <r>
    <n v="100760"/>
    <n v="15"/>
    <m/>
    <n v="11070"/>
    <x v="51"/>
    <s v="M"/>
    <n v="4.1189999999999998"/>
    <n v="0.66666999999999998"/>
    <m/>
    <n v="2.7460137299999996"/>
    <s v=""/>
    <n v="0"/>
    <n v="0"/>
  </r>
  <r>
    <n v="100760"/>
    <n v="16"/>
    <m/>
    <n v="11066"/>
    <x v="67"/>
    <s v="M"/>
    <n v="1.0965"/>
    <n v="0.44"/>
    <m/>
    <n v="0.48246"/>
    <s v=""/>
    <n v="0"/>
    <n v="0"/>
  </r>
  <r>
    <n v="100760"/>
    <n v="17"/>
    <m/>
    <n v="2016"/>
    <x v="46"/>
    <s v="H"/>
    <n v="13.188618292508322"/>
    <n v="0.61"/>
    <m/>
    <n v="8.0450571584300761"/>
    <s v=""/>
    <n v="0"/>
    <n v="0"/>
  </r>
  <r>
    <n v="100762"/>
    <n v="0"/>
    <s v="HV.12 - ABRIGO PARA GÁS EM ALVENARIA REVESTIDA PARA 2 BOTIJÕES"/>
    <m/>
    <x v="0"/>
    <m/>
    <s v=""/>
    <m/>
    <s v="UN"/>
    <s v=""/>
    <n v="458.02124458746113"/>
    <s v=""/>
    <s v=""/>
  </r>
  <r>
    <n v="100762"/>
    <n v="1"/>
    <m/>
    <n v="2015"/>
    <x v="47"/>
    <s v="H"/>
    <n v="16.259414142106937"/>
    <n v="0.53"/>
    <m/>
    <n v="8.6174894953166774"/>
    <s v=""/>
    <n v="0"/>
    <n v="0"/>
  </r>
  <r>
    <n v="100762"/>
    <n v="2"/>
    <m/>
    <n v="2016"/>
    <x v="46"/>
    <s v="H"/>
    <n v="13.188618292508322"/>
    <n v="0.53"/>
    <m/>
    <n v="6.989967695029411"/>
    <s v=""/>
    <n v="0"/>
    <n v="0"/>
  </r>
  <r>
    <n v="100762"/>
    <n v="3"/>
    <m/>
    <n v="2013"/>
    <x v="15"/>
    <s v="H"/>
    <n v="15.756939025755017"/>
    <n v="1.93"/>
    <m/>
    <n v="30.41089231970718"/>
    <s v=""/>
    <n v="0"/>
    <n v="0"/>
  </r>
  <r>
    <n v="100762"/>
    <n v="4"/>
    <m/>
    <n v="10636"/>
    <x v="43"/>
    <s v="M3"/>
    <n v="318.20740000000001"/>
    <n v="0.03"/>
    <m/>
    <n v="9.5462220000000002"/>
    <s v=""/>
    <n v="0"/>
    <n v="0"/>
  </r>
  <r>
    <n v="100762"/>
    <n v="5"/>
    <m/>
    <n v="10648"/>
    <x v="44"/>
    <s v="M3"/>
    <n v="359.69349999999997"/>
    <n v="0.13700000000000001"/>
    <m/>
    <n v="49.278009500000003"/>
    <s v=""/>
    <n v="0"/>
    <n v="0"/>
  </r>
  <r>
    <n v="100762"/>
    <n v="6"/>
    <m/>
    <n v="2099"/>
    <x v="1"/>
    <s v="H"/>
    <n v="12.627877718847255"/>
    <n v="8.5"/>
    <m/>
    <n v="107.33696061020167"/>
    <s v=""/>
    <n v="0"/>
    <n v="0"/>
  </r>
  <r>
    <n v="100762"/>
    <n v="7"/>
    <m/>
    <n v="2020"/>
    <x v="22"/>
    <s v="H"/>
    <n v="15.860837164231068"/>
    <n v="7.86"/>
    <m/>
    <n v="124.6661801108562"/>
    <s v=""/>
    <n v="0"/>
    <n v="0"/>
  </r>
  <r>
    <n v="100762"/>
    <n v="8"/>
    <m/>
    <n v="17515"/>
    <x v="14"/>
    <s v="KG"/>
    <n v="5.5275999999999996"/>
    <n v="0.21"/>
    <m/>
    <n v="1.1607959999999999"/>
    <s v=""/>
    <n v="0"/>
    <n v="0"/>
  </r>
  <r>
    <n v="100762"/>
    <n v="9"/>
    <m/>
    <n v="17740"/>
    <x v="48"/>
    <s v="KG"/>
    <n v="4.9862000000000002"/>
    <n v="0.1"/>
    <m/>
    <n v="0.49862000000000006"/>
    <s v=""/>
    <n v="0"/>
    <n v="0"/>
  </r>
  <r>
    <n v="100762"/>
    <n v="10"/>
    <m/>
    <n v="11046"/>
    <x v="59"/>
    <s v="M"/>
    <n v="2.4108999999999998"/>
    <n v="2.5499999999999998"/>
    <m/>
    <n v="6.1477949999999995"/>
    <s v=""/>
    <n v="0"/>
    <n v="0"/>
  </r>
  <r>
    <n v="100762"/>
    <n v="11"/>
    <m/>
    <n v="10608"/>
    <x v="50"/>
    <s v="M3"/>
    <n v="238.17070000000001"/>
    <n v="0.12"/>
    <m/>
    <n v="28.580484000000002"/>
    <s v=""/>
    <n v="0"/>
    <n v="0"/>
  </r>
  <r>
    <n v="100762"/>
    <n v="12"/>
    <m/>
    <n v="11066"/>
    <x v="67"/>
    <s v="M"/>
    <n v="1.0965"/>
    <n v="0.42"/>
    <m/>
    <n v="0.46052999999999999"/>
    <s v=""/>
    <n v="0"/>
    <n v="0"/>
  </r>
  <r>
    <n v="100762"/>
    <n v="13"/>
    <m/>
    <n v="11021"/>
    <x v="49"/>
    <s v="M2"/>
    <n v="12.2156"/>
    <n v="0.28000000000000003"/>
    <m/>
    <n v="3.4203680000000003"/>
    <s v=""/>
    <n v="0"/>
    <n v="0"/>
  </r>
  <r>
    <n v="100762"/>
    <n v="14"/>
    <m/>
    <n v="11520"/>
    <x v="45"/>
    <s v="KG"/>
    <n v="3.1955"/>
    <n v="5.53"/>
    <m/>
    <n v="17.671115"/>
    <s v=""/>
    <n v="0"/>
    <n v="0"/>
  </r>
  <r>
    <n v="100762"/>
    <n v="15"/>
    <m/>
    <n v="12580"/>
    <x v="42"/>
    <s v="UN"/>
    <n v="0.25140000000000001"/>
    <n v="132"/>
    <m/>
    <n v="33.184800000000003"/>
    <s v=""/>
    <n v="0"/>
    <n v="0"/>
  </r>
  <r>
    <n v="100762"/>
    <n v="16"/>
    <m/>
    <n v="2014"/>
    <x v="16"/>
    <s v="H"/>
    <n v="13.173665210544026"/>
    <n v="1.93"/>
    <m/>
    <n v="25.425173856349971"/>
    <s v=""/>
    <n v="0"/>
    <n v="0"/>
  </r>
  <r>
    <n v="100762"/>
    <n v="17"/>
    <m/>
    <n v="11070"/>
    <x v="51"/>
    <s v="M"/>
    <n v="4.1189999999999998"/>
    <n v="0.63300000000000001"/>
    <m/>
    <n v="2.6073269999999997"/>
    <s v=""/>
    <n v="0"/>
    <n v="0"/>
  </r>
  <r>
    <n v="100762"/>
    <n v="18"/>
    <m/>
    <n v="10543"/>
    <x v="20"/>
    <s v="M3"/>
    <n v="67.283799999999999"/>
    <n v="0.03"/>
    <m/>
    <n v="2.0185139999999997"/>
    <s v=""/>
    <n v="0"/>
    <n v="0"/>
  </r>
  <r>
    <n v="100763"/>
    <n v="0"/>
    <s v="HV.13 - ABRIGO PARA GÁS EM BLOCOS DE CONCRETO APARENTE PARA 2 CILINDROS"/>
    <m/>
    <x v="0"/>
    <m/>
    <s v=""/>
    <m/>
    <s v="UN"/>
    <s v=""/>
    <n v="858.05457604812875"/>
    <s v=""/>
    <s v=""/>
  </r>
  <r>
    <n v="100763"/>
    <n v="1"/>
    <m/>
    <n v="11066"/>
    <x v="67"/>
    <s v="M"/>
    <n v="1.0965"/>
    <n v="0.6"/>
    <m/>
    <n v="0.65790000000000004"/>
    <s v=""/>
    <n v="0"/>
    <n v="0"/>
  </r>
  <r>
    <n v="100763"/>
    <n v="2"/>
    <m/>
    <n v="2016"/>
    <x v="46"/>
    <s v="H"/>
    <n v="13.188618292508322"/>
    <n v="1.9"/>
    <m/>
    <n v="25.058374755765811"/>
    <s v=""/>
    <n v="0"/>
    <n v="0"/>
  </r>
  <r>
    <n v="100763"/>
    <n v="3"/>
    <m/>
    <n v="12532"/>
    <x v="184"/>
    <s v="UN"/>
    <n v="1.7754000000000001"/>
    <n v="71"/>
    <m/>
    <n v="126.05340000000001"/>
    <s v=""/>
    <n v="0"/>
    <n v="0"/>
  </r>
  <r>
    <n v="100763"/>
    <n v="4"/>
    <m/>
    <n v="2020"/>
    <x v="22"/>
    <s v="H"/>
    <n v="15.860837164231068"/>
    <n v="10.14"/>
    <m/>
    <n v="160.82888884530303"/>
    <s v=""/>
    <n v="0"/>
    <n v="0"/>
  </r>
  <r>
    <n v="100763"/>
    <n v="5"/>
    <m/>
    <n v="11070"/>
    <x v="51"/>
    <s v="M"/>
    <n v="4.1189999999999998"/>
    <n v="0.53332999999999997"/>
    <m/>
    <n v="2.1967862699999996"/>
    <s v=""/>
    <n v="0"/>
    <n v="0"/>
  </r>
  <r>
    <n v="100763"/>
    <n v="6"/>
    <m/>
    <n v="17515"/>
    <x v="14"/>
    <s v="KG"/>
    <n v="5.5275999999999996"/>
    <n v="0.39"/>
    <m/>
    <n v="2.155764"/>
    <s v=""/>
    <n v="0"/>
    <n v="0"/>
  </r>
  <r>
    <n v="100763"/>
    <n v="7"/>
    <m/>
    <n v="2015"/>
    <x v="47"/>
    <s v="H"/>
    <n v="16.259414142106937"/>
    <n v="1.9"/>
    <m/>
    <n v="30.892886870003178"/>
    <s v=""/>
    <n v="0"/>
    <n v="0"/>
  </r>
  <r>
    <n v="100763"/>
    <n v="8"/>
    <m/>
    <n v="11510"/>
    <x v="92"/>
    <s v="KG"/>
    <n v="3.2757999999999998"/>
    <n v="10.61"/>
    <m/>
    <n v="34.756237999999996"/>
    <s v=""/>
    <n v="0"/>
    <n v="0"/>
  </r>
  <r>
    <n v="100763"/>
    <n v="9"/>
    <m/>
    <n v="11046"/>
    <x v="59"/>
    <s v="M"/>
    <n v="2.4108999999999998"/>
    <n v="4.92"/>
    <m/>
    <n v="11.861628"/>
    <s v=""/>
    <n v="0"/>
    <n v="0"/>
  </r>
  <r>
    <n v="100763"/>
    <n v="10"/>
    <m/>
    <n v="2013"/>
    <x v="15"/>
    <s v="H"/>
    <n v="15.756939025755017"/>
    <n v="3.61"/>
    <m/>
    <n v="56.88254988297561"/>
    <s v=""/>
    <n v="0"/>
    <n v="0"/>
  </r>
  <r>
    <n v="100763"/>
    <n v="11"/>
    <m/>
    <n v="11021"/>
    <x v="49"/>
    <s v="M2"/>
    <n v="12.2156"/>
    <n v="0.54"/>
    <m/>
    <n v="6.5964240000000007"/>
    <s v=""/>
    <n v="0"/>
    <n v="0"/>
  </r>
  <r>
    <n v="100763"/>
    <n v="12"/>
    <m/>
    <n v="2014"/>
    <x v="16"/>
    <s v="H"/>
    <n v="13.173665210544026"/>
    <n v="3.61"/>
    <m/>
    <n v="47.556931410063932"/>
    <s v=""/>
    <n v="0"/>
    <n v="0"/>
  </r>
  <r>
    <n v="100763"/>
    <n v="13"/>
    <m/>
    <n v="10543"/>
    <x v="20"/>
    <s v="M3"/>
    <n v="67.283799999999999"/>
    <n v="7.0000000000000007E-2"/>
    <m/>
    <n v="4.7098660000000008"/>
    <s v=""/>
    <n v="0"/>
    <n v="0"/>
  </r>
  <r>
    <n v="100763"/>
    <n v="14"/>
    <m/>
    <n v="2099"/>
    <x v="1"/>
    <s v="H"/>
    <n v="12.627877718847255"/>
    <n v="15.6"/>
    <m/>
    <n v="196.99489241401719"/>
    <s v=""/>
    <n v="0"/>
    <n v="0"/>
  </r>
  <r>
    <n v="100763"/>
    <n v="15"/>
    <m/>
    <n v="17740"/>
    <x v="48"/>
    <s v="KG"/>
    <n v="4.9862000000000002"/>
    <n v="0.38"/>
    <m/>
    <n v="1.8947560000000001"/>
    <s v=""/>
    <n v="0"/>
    <n v="0"/>
  </r>
  <r>
    <n v="100763"/>
    <n v="16"/>
    <m/>
    <n v="11520"/>
    <x v="45"/>
    <s v="KG"/>
    <n v="3.1955"/>
    <n v="9.3699999999999992"/>
    <m/>
    <n v="29.941834999999998"/>
    <s v=""/>
    <n v="0"/>
    <n v="0"/>
  </r>
  <r>
    <n v="100763"/>
    <n v="17"/>
    <m/>
    <n v="10627"/>
    <x v="198"/>
    <s v="M3"/>
    <n v="213.67830000000001"/>
    <n v="7.6999999999999999E-2"/>
    <m/>
    <n v="16.453229100000001"/>
    <s v=""/>
    <n v="0"/>
    <n v="0"/>
  </r>
  <r>
    <n v="100763"/>
    <n v="18"/>
    <m/>
    <n v="10645"/>
    <x v="169"/>
    <s v="M3"/>
    <n v="309.5095"/>
    <n v="0.105"/>
    <m/>
    <n v="32.498497499999999"/>
    <s v=""/>
    <n v="0"/>
    <n v="0"/>
  </r>
  <r>
    <n v="100763"/>
    <n v="19"/>
    <m/>
    <n v="10612"/>
    <x v="983"/>
    <s v="M3"/>
    <n v="250.2276"/>
    <n v="0.28000000000000003"/>
    <m/>
    <n v="70.063728000000012"/>
    <s v=""/>
    <n v="0"/>
    <n v="0"/>
  </r>
  <r>
    <n v="100764"/>
    <n v="0"/>
    <s v="HV.14 - ABRIGO PARA GÁS EM BLOCO DE CONCRETO APARENTE PARA 4 CILINDROS"/>
    <m/>
    <x v="0"/>
    <m/>
    <s v=""/>
    <m/>
    <s v="UN"/>
    <s v=""/>
    <n v="1111.2331057614626"/>
    <s v=""/>
    <s v=""/>
  </r>
  <r>
    <n v="100764"/>
    <n v="1"/>
    <m/>
    <n v="17740"/>
    <x v="48"/>
    <s v="KG"/>
    <n v="4.9862000000000002"/>
    <n v="0.48"/>
    <m/>
    <n v="2.3933759999999999"/>
    <s v=""/>
    <n v="0"/>
    <n v="0"/>
  </r>
  <r>
    <n v="100764"/>
    <n v="2"/>
    <m/>
    <n v="11520"/>
    <x v="45"/>
    <s v="KG"/>
    <n v="3.1955"/>
    <n v="15.13"/>
    <m/>
    <n v="48.347915"/>
    <s v=""/>
    <n v="0"/>
    <n v="0"/>
  </r>
  <r>
    <n v="100764"/>
    <n v="3"/>
    <m/>
    <n v="2015"/>
    <x v="47"/>
    <s v="H"/>
    <n v="16.259414142106937"/>
    <n v="2.4"/>
    <m/>
    <n v="39.022593941056648"/>
    <s v=""/>
    <n v="0"/>
    <n v="0"/>
  </r>
  <r>
    <n v="100764"/>
    <n v="4"/>
    <m/>
    <n v="2020"/>
    <x v="22"/>
    <s v="H"/>
    <n v="15.860837164231068"/>
    <n v="12.69"/>
    <m/>
    <n v="201.27402361409224"/>
    <s v=""/>
    <n v="0"/>
    <n v="0"/>
  </r>
  <r>
    <n v="100764"/>
    <n v="5"/>
    <m/>
    <n v="2016"/>
    <x v="46"/>
    <s v="H"/>
    <n v="13.188618292508322"/>
    <n v="2.4"/>
    <m/>
    <n v="31.65268390201997"/>
    <s v=""/>
    <n v="0"/>
    <n v="0"/>
  </r>
  <r>
    <n v="100764"/>
    <n v="6"/>
    <m/>
    <n v="2099"/>
    <x v="1"/>
    <s v="H"/>
    <n v="12.627877718847255"/>
    <n v="19.8"/>
    <m/>
    <n v="250.03197883317566"/>
    <s v=""/>
    <n v="0"/>
    <n v="0"/>
  </r>
  <r>
    <n v="100764"/>
    <n v="7"/>
    <m/>
    <n v="11021"/>
    <x v="49"/>
    <s v="M2"/>
    <n v="12.2156"/>
    <n v="0.79"/>
    <m/>
    <n v="9.6503240000000012"/>
    <s v=""/>
    <n v="0"/>
    <n v="0"/>
  </r>
  <r>
    <n v="100764"/>
    <n v="8"/>
    <m/>
    <n v="11046"/>
    <x v="59"/>
    <s v="M"/>
    <n v="2.4108999999999998"/>
    <n v="7.17"/>
    <m/>
    <n v="17.286152999999999"/>
    <s v=""/>
    <n v="0"/>
    <n v="0"/>
  </r>
  <r>
    <n v="100764"/>
    <n v="9"/>
    <m/>
    <n v="17515"/>
    <x v="14"/>
    <s v="KG"/>
    <n v="5.5275999999999996"/>
    <n v="0.56000000000000005"/>
    <m/>
    <n v="3.095456"/>
    <s v=""/>
    <n v="0"/>
    <n v="0"/>
  </r>
  <r>
    <n v="100764"/>
    <n v="10"/>
    <m/>
    <n v="11510"/>
    <x v="92"/>
    <s v="KG"/>
    <n v="3.2757999999999998"/>
    <n v="10.029999999999999"/>
    <m/>
    <n v="32.856273999999999"/>
    <s v=""/>
    <n v="0"/>
    <n v="0"/>
  </r>
  <r>
    <n v="100764"/>
    <n v="11"/>
    <m/>
    <n v="10627"/>
    <x v="198"/>
    <s v="M3"/>
    <n v="213.67830000000001"/>
    <n v="9.1999999999999998E-2"/>
    <m/>
    <n v="19.6584036"/>
    <s v=""/>
    <n v="0"/>
    <n v="0"/>
  </r>
  <r>
    <n v="100764"/>
    <n v="12"/>
    <m/>
    <n v="12532"/>
    <x v="184"/>
    <s v="UN"/>
    <n v="1.7754000000000001"/>
    <n v="88"/>
    <m/>
    <n v="156.23520000000002"/>
    <s v=""/>
    <n v="0"/>
    <n v="0"/>
  </r>
  <r>
    <n v="100764"/>
    <n v="13"/>
    <m/>
    <n v="2013"/>
    <x v="15"/>
    <s v="H"/>
    <n v="15.756939025755017"/>
    <n v="5.21"/>
    <m/>
    <n v="82.093652324183637"/>
    <s v=""/>
    <n v="0"/>
    <n v="0"/>
  </r>
  <r>
    <n v="100764"/>
    <n v="14"/>
    <m/>
    <n v="11070"/>
    <x v="51"/>
    <s v="M"/>
    <n v="4.1189999999999998"/>
    <n v="1.6"/>
    <m/>
    <n v="6.5903999999999998"/>
    <s v=""/>
    <n v="0"/>
    <n v="0"/>
  </r>
  <r>
    <n v="100764"/>
    <n v="15"/>
    <m/>
    <n v="10543"/>
    <x v="20"/>
    <s v="M3"/>
    <n v="67.283799999999999"/>
    <n v="0.121"/>
    <m/>
    <n v="8.141339799999999"/>
    <s v=""/>
    <n v="0"/>
    <n v="0"/>
  </r>
  <r>
    <n v="100764"/>
    <n v="16"/>
    <m/>
    <n v="10612"/>
    <x v="983"/>
    <s v="M3"/>
    <n v="250.2276"/>
    <n v="0.36"/>
    <m/>
    <n v="90.081935999999999"/>
    <s v=""/>
    <n v="0"/>
    <n v="0"/>
  </r>
  <r>
    <n v="100764"/>
    <n v="17"/>
    <m/>
    <n v="10645"/>
    <x v="169"/>
    <s v="M3"/>
    <n v="309.5095"/>
    <n v="0.14000000000000001"/>
    <m/>
    <n v="43.331330000000001"/>
    <s v=""/>
    <n v="0"/>
    <n v="0"/>
  </r>
  <r>
    <n v="100764"/>
    <n v="18"/>
    <m/>
    <n v="2014"/>
    <x v="16"/>
    <s v="H"/>
    <n v="13.173665210544026"/>
    <n v="5.21"/>
    <m/>
    <n v="68.634795746934373"/>
    <s v=""/>
    <n v="0"/>
    <n v="0"/>
  </r>
  <r>
    <n v="100764"/>
    <n v="19"/>
    <m/>
    <n v="11066"/>
    <x v="67"/>
    <s v="M"/>
    <n v="1.0965"/>
    <n v="0.78"/>
    <m/>
    <n v="0.85527000000000009"/>
    <s v=""/>
    <n v="0"/>
    <n v="0"/>
  </r>
  <r>
    <n v="100765"/>
    <n v="0"/>
    <s v="HV.15 - ABRIGO PARA GÁS EM BLOCO DE CONCRETO APARENTE PARA 6 CILINDROS"/>
    <m/>
    <x v="0"/>
    <m/>
    <s v=""/>
    <m/>
    <s v="UN"/>
    <s v=""/>
    <n v="1415.8754845964952"/>
    <s v=""/>
    <s v=""/>
  </r>
  <r>
    <n v="100765"/>
    <n v="1"/>
    <m/>
    <n v="2013"/>
    <x v="15"/>
    <s v="H"/>
    <n v="15.756939025755017"/>
    <n v="6.93"/>
    <m/>
    <n v="109.19558744848226"/>
    <s v=""/>
    <n v="0"/>
    <n v="0"/>
  </r>
  <r>
    <n v="100765"/>
    <n v="2"/>
    <m/>
    <n v="10612"/>
    <x v="983"/>
    <s v="M3"/>
    <n v="250.2276"/>
    <n v="0.5"/>
    <m/>
    <n v="125.1138"/>
    <s v=""/>
    <n v="0"/>
    <n v="0"/>
  </r>
  <r>
    <n v="100765"/>
    <n v="3"/>
    <m/>
    <n v="10627"/>
    <x v="198"/>
    <s v="M3"/>
    <n v="213.67830000000001"/>
    <n v="0.09"/>
    <m/>
    <n v="19.231047"/>
    <s v=""/>
    <n v="0"/>
    <n v="0"/>
  </r>
  <r>
    <n v="100765"/>
    <n v="4"/>
    <m/>
    <n v="11520"/>
    <x v="45"/>
    <s v="KG"/>
    <n v="3.1955"/>
    <n v="25.91"/>
    <m/>
    <n v="82.795405000000002"/>
    <s v=""/>
    <n v="0"/>
    <n v="0"/>
  </r>
  <r>
    <n v="100765"/>
    <n v="5"/>
    <m/>
    <n v="2020"/>
    <x v="22"/>
    <s v="H"/>
    <n v="15.860837164231068"/>
    <n v="15.43"/>
    <m/>
    <n v="244.73271744408538"/>
    <s v=""/>
    <n v="0"/>
    <n v="0"/>
  </r>
  <r>
    <n v="100765"/>
    <n v="6"/>
    <m/>
    <n v="11510"/>
    <x v="92"/>
    <s v="KG"/>
    <n v="3.2757999999999998"/>
    <n v="10.68"/>
    <m/>
    <n v="34.985543999999997"/>
    <s v=""/>
    <n v="0"/>
    <n v="0"/>
  </r>
  <r>
    <n v="100765"/>
    <n v="7"/>
    <m/>
    <n v="10645"/>
    <x v="169"/>
    <s v="M3"/>
    <n v="309.5095"/>
    <n v="0.15"/>
    <m/>
    <n v="46.426425000000002"/>
    <s v=""/>
    <n v="0"/>
    <n v="0"/>
  </r>
  <r>
    <n v="100765"/>
    <n v="8"/>
    <m/>
    <n v="2014"/>
    <x v="16"/>
    <s v="H"/>
    <n v="13.173665210544026"/>
    <n v="6.93"/>
    <m/>
    <n v="91.293499909070093"/>
    <s v=""/>
    <n v="0"/>
    <n v="0"/>
  </r>
  <r>
    <n v="100765"/>
    <n v="9"/>
    <m/>
    <n v="2016"/>
    <x v="46"/>
    <s v="H"/>
    <n v="13.188618292508322"/>
    <n v="3.48"/>
    <m/>
    <n v="45.896391657928959"/>
    <s v=""/>
    <n v="0"/>
    <n v="0"/>
  </r>
  <r>
    <n v="100765"/>
    <n v="10"/>
    <m/>
    <n v="2099"/>
    <x v="1"/>
    <s v="H"/>
    <n v="12.627877718847255"/>
    <n v="24.64"/>
    <m/>
    <n v="311.15090699239636"/>
    <s v=""/>
    <n v="0"/>
    <n v="0"/>
  </r>
  <r>
    <n v="100765"/>
    <n v="11"/>
    <m/>
    <n v="12532"/>
    <x v="184"/>
    <s v="UN"/>
    <n v="1.7754000000000001"/>
    <n v="105"/>
    <m/>
    <n v="186.417"/>
    <s v=""/>
    <n v="0"/>
    <n v="0"/>
  </r>
  <r>
    <n v="100765"/>
    <n v="12"/>
    <m/>
    <n v="17515"/>
    <x v="14"/>
    <s v="KG"/>
    <n v="5.5275999999999996"/>
    <n v="0.74"/>
    <m/>
    <n v="4.0904239999999996"/>
    <s v=""/>
    <n v="0"/>
    <n v="0"/>
  </r>
  <r>
    <n v="100765"/>
    <n v="13"/>
    <m/>
    <n v="11021"/>
    <x v="49"/>
    <s v="M2"/>
    <n v="12.2156"/>
    <n v="1.06"/>
    <m/>
    <n v="12.948536000000001"/>
    <s v=""/>
    <n v="0"/>
    <n v="0"/>
  </r>
  <r>
    <n v="100765"/>
    <n v="14"/>
    <m/>
    <n v="2015"/>
    <x v="47"/>
    <s v="H"/>
    <n v="16.259414142106937"/>
    <n v="3.48"/>
    <m/>
    <n v="56.582761214532141"/>
    <s v=""/>
    <n v="0"/>
    <n v="0"/>
  </r>
  <r>
    <n v="100765"/>
    <n v="15"/>
    <m/>
    <n v="17740"/>
    <x v="48"/>
    <s v="KG"/>
    <n v="4.9862000000000002"/>
    <n v="0.69"/>
    <m/>
    <n v="3.4404779999999997"/>
    <s v=""/>
    <n v="0"/>
    <n v="0"/>
  </r>
  <r>
    <n v="100765"/>
    <n v="16"/>
    <m/>
    <n v="11070"/>
    <x v="51"/>
    <s v="M"/>
    <n v="4.1189999999999998"/>
    <n v="1.8666700000000001"/>
    <m/>
    <n v="7.6888137299999997"/>
    <s v=""/>
    <n v="0"/>
    <n v="0"/>
  </r>
  <r>
    <n v="100765"/>
    <n v="17"/>
    <m/>
    <n v="10543"/>
    <x v="20"/>
    <s v="M3"/>
    <n v="67.283799999999999"/>
    <n v="0.14399999999999999"/>
    <m/>
    <n v="9.6888671999999989"/>
    <s v=""/>
    <n v="0"/>
    <n v="0"/>
  </r>
  <r>
    <n v="100765"/>
    <n v="18"/>
    <m/>
    <n v="11066"/>
    <x v="67"/>
    <s v="M"/>
    <n v="1.0965"/>
    <n v="0.96"/>
    <m/>
    <n v="1.05264"/>
    <s v=""/>
    <n v="0"/>
    <n v="0"/>
  </r>
  <r>
    <n v="100765"/>
    <n v="19"/>
    <m/>
    <n v="11046"/>
    <x v="59"/>
    <s v="M"/>
    <n v="2.4108999999999998"/>
    <n v="9.6"/>
    <m/>
    <n v="23.144639999999999"/>
    <s v=""/>
    <n v="0"/>
    <n v="0"/>
  </r>
  <r>
    <n v="100767"/>
    <n v="0"/>
    <s v="HV.17 - ABRIGO PARA GÁS EM TIJOLO APARENTE PARA 4 CILINDROS"/>
    <m/>
    <x v="0"/>
    <m/>
    <s v=""/>
    <m/>
    <s v="UN"/>
    <s v=""/>
    <n v="1311.936791913517"/>
    <s v=""/>
    <s v=""/>
  </r>
  <r>
    <n v="100767"/>
    <n v="1"/>
    <m/>
    <n v="11066"/>
    <x v="67"/>
    <s v="M"/>
    <n v="1.0965"/>
    <n v="0.78"/>
    <m/>
    <n v="0.85527000000000009"/>
    <s v=""/>
    <n v="0"/>
    <n v="0"/>
  </r>
  <r>
    <n v="100767"/>
    <n v="2"/>
    <m/>
    <n v="11046"/>
    <x v="59"/>
    <s v="M"/>
    <n v="2.4108999999999998"/>
    <n v="7.17"/>
    <m/>
    <n v="17.286152999999999"/>
    <s v=""/>
    <n v="0"/>
    <n v="0"/>
  </r>
  <r>
    <n v="100767"/>
    <n v="3"/>
    <m/>
    <n v="2016"/>
    <x v="46"/>
    <s v="H"/>
    <n v="13.188618292508322"/>
    <n v="2.4"/>
    <m/>
    <n v="31.65268390201997"/>
    <s v=""/>
    <n v="0"/>
    <n v="0"/>
  </r>
  <r>
    <n v="100767"/>
    <n v="4"/>
    <m/>
    <n v="10543"/>
    <x v="20"/>
    <s v="M3"/>
    <n v="67.283799999999999"/>
    <n v="0.121"/>
    <m/>
    <n v="8.141339799999999"/>
    <s v=""/>
    <n v="0"/>
    <n v="0"/>
  </r>
  <r>
    <n v="100767"/>
    <n v="5"/>
    <m/>
    <n v="2099"/>
    <x v="1"/>
    <s v="H"/>
    <n v="12.627877718847255"/>
    <n v="24.54"/>
    <m/>
    <n v="309.88811922051161"/>
    <s v=""/>
    <n v="0"/>
    <n v="0"/>
  </r>
  <r>
    <n v="100767"/>
    <n v="6"/>
    <m/>
    <n v="11510"/>
    <x v="92"/>
    <s v="KG"/>
    <n v="3.2757999999999998"/>
    <n v="10.029999999999999"/>
    <m/>
    <n v="32.856273999999999"/>
    <s v=""/>
    <n v="0"/>
    <n v="0"/>
  </r>
  <r>
    <n v="100767"/>
    <n v="7"/>
    <m/>
    <n v="11520"/>
    <x v="45"/>
    <s v="KG"/>
    <n v="3.1955"/>
    <n v="15.13"/>
    <m/>
    <n v="48.347915"/>
    <s v=""/>
    <n v="0"/>
    <n v="0"/>
  </r>
  <r>
    <n v="100767"/>
    <n v="8"/>
    <m/>
    <n v="2020"/>
    <x v="22"/>
    <s v="H"/>
    <n v="15.860837164231068"/>
    <n v="23.07"/>
    <m/>
    <n v="365.90951337881074"/>
    <s v=""/>
    <n v="0"/>
    <n v="0"/>
  </r>
  <r>
    <n v="100767"/>
    <n v="9"/>
    <m/>
    <n v="11021"/>
    <x v="49"/>
    <s v="M2"/>
    <n v="12.2156"/>
    <n v="0.79"/>
    <m/>
    <n v="9.6503240000000012"/>
    <s v=""/>
    <n v="0"/>
    <n v="0"/>
  </r>
  <r>
    <n v="100767"/>
    <n v="10"/>
    <m/>
    <n v="2014"/>
    <x v="16"/>
    <s v="H"/>
    <n v="13.173665210544026"/>
    <n v="5.21"/>
    <m/>
    <n v="68.634795746934373"/>
    <s v=""/>
    <n v="0"/>
    <n v="0"/>
  </r>
  <r>
    <n v="100767"/>
    <n v="11"/>
    <m/>
    <n v="17740"/>
    <x v="48"/>
    <s v="KG"/>
    <n v="4.9862000000000002"/>
    <n v="0.48"/>
    <m/>
    <n v="2.3933759999999999"/>
    <s v=""/>
    <n v="0"/>
    <n v="0"/>
  </r>
  <r>
    <n v="100767"/>
    <n v="12"/>
    <m/>
    <n v="11070"/>
    <x v="51"/>
    <s v="M"/>
    <n v="4.1189999999999998"/>
    <n v="1.6"/>
    <m/>
    <n v="6.5903999999999998"/>
    <s v=""/>
    <n v="0"/>
    <n v="0"/>
  </r>
  <r>
    <n v="100767"/>
    <n v="13"/>
    <m/>
    <n v="10648"/>
    <x v="44"/>
    <s v="M3"/>
    <n v="359.69349999999997"/>
    <n v="0.156"/>
    <m/>
    <n v="56.112185999999994"/>
    <s v=""/>
    <n v="0"/>
    <n v="0"/>
  </r>
  <r>
    <n v="100767"/>
    <n v="14"/>
    <m/>
    <n v="2013"/>
    <x v="15"/>
    <s v="H"/>
    <n v="15.756939025755017"/>
    <n v="5.21"/>
    <m/>
    <n v="82.093652324183637"/>
    <s v=""/>
    <n v="0"/>
    <n v="0"/>
  </r>
  <r>
    <n v="100767"/>
    <n v="15"/>
    <m/>
    <n v="10627"/>
    <x v="198"/>
    <s v="M3"/>
    <n v="213.67830000000001"/>
    <n v="9.1999999999999998E-2"/>
    <m/>
    <n v="19.6584036"/>
    <s v=""/>
    <n v="0"/>
    <n v="0"/>
  </r>
  <r>
    <n v="100767"/>
    <n v="16"/>
    <m/>
    <n v="10612"/>
    <x v="983"/>
    <s v="M3"/>
    <n v="250.2276"/>
    <n v="0.36"/>
    <m/>
    <n v="90.081935999999999"/>
    <s v=""/>
    <n v="0"/>
    <n v="0"/>
  </r>
  <r>
    <n v="100767"/>
    <n v="17"/>
    <m/>
    <n v="12580"/>
    <x v="42"/>
    <s v="UN"/>
    <n v="0.25140000000000001"/>
    <n v="476"/>
    <m/>
    <n v="119.66640000000001"/>
    <s v=""/>
    <n v="0"/>
    <n v="0"/>
  </r>
  <r>
    <n v="100767"/>
    <n v="18"/>
    <m/>
    <n v="17515"/>
    <x v="14"/>
    <s v="KG"/>
    <n v="5.5275999999999996"/>
    <n v="0.56000000000000005"/>
    <m/>
    <n v="3.095456"/>
    <s v=""/>
    <n v="0"/>
    <n v="0"/>
  </r>
  <r>
    <n v="100767"/>
    <n v="19"/>
    <m/>
    <n v="2015"/>
    <x v="47"/>
    <s v="H"/>
    <n v="16.259414142106937"/>
    <n v="2.4"/>
    <m/>
    <n v="39.022593941056648"/>
    <s v=""/>
    <n v="0"/>
    <n v="0"/>
  </r>
  <r>
    <n v="100768"/>
    <n v="0"/>
    <s v="HV.18 - ABRIGO PARA GÁS EM TIJOLO APARENTE PARA 6 CILINDROS"/>
    <m/>
    <x v="0"/>
    <m/>
    <s v=""/>
    <m/>
    <s v="UN"/>
    <s v=""/>
    <n v="1659.3977126371624"/>
    <s v=""/>
    <s v=""/>
  </r>
  <r>
    <n v="100768"/>
    <n v="1"/>
    <m/>
    <n v="11070"/>
    <x v="51"/>
    <s v="M"/>
    <n v="4.1189999999999998"/>
    <n v="1.8666700000000001"/>
    <m/>
    <n v="7.6888137299999997"/>
    <s v=""/>
    <n v="0"/>
    <n v="0"/>
  </r>
  <r>
    <n v="100768"/>
    <n v="2"/>
    <m/>
    <n v="2020"/>
    <x v="22"/>
    <s v="H"/>
    <n v="15.860837164231068"/>
    <n v="27.78"/>
    <m/>
    <n v="440.6140564223391"/>
    <s v=""/>
    <n v="0"/>
    <n v="0"/>
  </r>
  <r>
    <n v="100768"/>
    <n v="3"/>
    <m/>
    <n v="10612"/>
    <x v="983"/>
    <s v="M3"/>
    <n v="250.2276"/>
    <n v="0.5"/>
    <m/>
    <n v="125.1138"/>
    <s v=""/>
    <n v="0"/>
    <n v="0"/>
  </r>
  <r>
    <n v="100768"/>
    <n v="4"/>
    <m/>
    <n v="10627"/>
    <x v="198"/>
    <s v="M3"/>
    <n v="213.67830000000001"/>
    <n v="0.09"/>
    <m/>
    <n v="19.231047"/>
    <s v=""/>
    <n v="0"/>
    <n v="0"/>
  </r>
  <r>
    <n v="100768"/>
    <n v="5"/>
    <m/>
    <n v="11046"/>
    <x v="59"/>
    <s v="M"/>
    <n v="2.4108999999999998"/>
    <n v="9.6"/>
    <m/>
    <n v="23.144639999999999"/>
    <s v=""/>
    <n v="0"/>
    <n v="0"/>
  </r>
  <r>
    <n v="100768"/>
    <n v="6"/>
    <m/>
    <n v="11066"/>
    <x v="67"/>
    <s v="M"/>
    <n v="1.0965"/>
    <n v="0.96"/>
    <m/>
    <n v="1.05264"/>
    <s v=""/>
    <n v="0"/>
    <n v="0"/>
  </r>
  <r>
    <n v="100768"/>
    <n v="7"/>
    <m/>
    <n v="11510"/>
    <x v="92"/>
    <s v="KG"/>
    <n v="3.2757999999999998"/>
    <n v="10.68"/>
    <m/>
    <n v="34.985543999999997"/>
    <s v=""/>
    <n v="0"/>
    <n v="0"/>
  </r>
  <r>
    <n v="100768"/>
    <n v="8"/>
    <m/>
    <n v="11520"/>
    <x v="45"/>
    <s v="KG"/>
    <n v="3.1955"/>
    <n v="25.91"/>
    <m/>
    <n v="82.795405000000002"/>
    <s v=""/>
    <n v="0"/>
    <n v="0"/>
  </r>
  <r>
    <n v="100768"/>
    <n v="9"/>
    <m/>
    <n v="2013"/>
    <x v="15"/>
    <s v="H"/>
    <n v="15.756939025755017"/>
    <n v="6.93"/>
    <m/>
    <n v="109.19558744848226"/>
    <s v=""/>
    <n v="0"/>
    <n v="0"/>
  </r>
  <r>
    <n v="100768"/>
    <n v="10"/>
    <m/>
    <n v="17740"/>
    <x v="48"/>
    <s v="KG"/>
    <n v="4.9862000000000002"/>
    <n v="0.69"/>
    <m/>
    <n v="3.4404779999999997"/>
    <s v=""/>
    <n v="0"/>
    <n v="0"/>
  </r>
  <r>
    <n v="100768"/>
    <n v="11"/>
    <m/>
    <n v="11021"/>
    <x v="49"/>
    <s v="M2"/>
    <n v="12.2156"/>
    <n v="1.06"/>
    <m/>
    <n v="12.948536000000001"/>
    <s v=""/>
    <n v="0"/>
    <n v="0"/>
  </r>
  <r>
    <n v="100768"/>
    <n v="12"/>
    <m/>
    <n v="17515"/>
    <x v="14"/>
    <s v="KG"/>
    <n v="5.5275999999999996"/>
    <n v="0.74"/>
    <m/>
    <n v="4.0904239999999996"/>
    <s v=""/>
    <n v="0"/>
    <n v="0"/>
  </r>
  <r>
    <n v="100768"/>
    <n v="13"/>
    <m/>
    <n v="2015"/>
    <x v="47"/>
    <s v="H"/>
    <n v="16.259414142106937"/>
    <n v="3.48"/>
    <m/>
    <n v="56.582761214532141"/>
    <s v=""/>
    <n v="0"/>
    <n v="0"/>
  </r>
  <r>
    <n v="100768"/>
    <n v="14"/>
    <m/>
    <n v="2014"/>
    <x v="16"/>
    <s v="H"/>
    <n v="13.173665210544026"/>
    <n v="6.93"/>
    <m/>
    <n v="91.293499909070093"/>
    <s v=""/>
    <n v="0"/>
    <n v="0"/>
  </r>
  <r>
    <n v="100768"/>
    <n v="15"/>
    <m/>
    <n v="12580"/>
    <x v="42"/>
    <s v="UN"/>
    <n v="0.25140000000000001"/>
    <n v="567"/>
    <m/>
    <n v="142.5438"/>
    <s v=""/>
    <n v="0"/>
    <n v="0"/>
  </r>
  <r>
    <n v="100768"/>
    <n v="16"/>
    <m/>
    <n v="2016"/>
    <x v="46"/>
    <s v="H"/>
    <n v="13.188618292508322"/>
    <n v="3.48"/>
    <m/>
    <n v="45.896391657928959"/>
    <s v=""/>
    <n v="0"/>
    <n v="0"/>
  </r>
  <r>
    <n v="100768"/>
    <n v="17"/>
    <m/>
    <n v="10543"/>
    <x v="20"/>
    <s v="M3"/>
    <n v="67.283799999999999"/>
    <n v="0.14399999999999999"/>
    <m/>
    <n v="9.6888671999999989"/>
    <s v=""/>
    <n v="0"/>
    <n v="0"/>
  </r>
  <r>
    <n v="100768"/>
    <n v="18"/>
    <m/>
    <n v="10648"/>
    <x v="44"/>
    <s v="M3"/>
    <n v="359.69349999999997"/>
    <n v="0.189"/>
    <m/>
    <n v="67.982071499999989"/>
    <s v=""/>
    <n v="0"/>
    <n v="0"/>
  </r>
  <r>
    <n v="100768"/>
    <n v="19"/>
    <m/>
    <n v="2099"/>
    <x v="1"/>
    <s v="H"/>
    <n v="12.627877718847255"/>
    <n v="30.18"/>
    <m/>
    <n v="381.10934955481014"/>
    <s v=""/>
    <n v="0"/>
    <n v="0"/>
  </r>
  <r>
    <n v="100769"/>
    <n v="0"/>
    <s v="HV.19 - ABRIGO PARA GÁS EM ALVENARIA REVESTIDA PARA 2 CILINDROS"/>
    <m/>
    <x v="0"/>
    <m/>
    <s v=""/>
    <m/>
    <s v="UN"/>
    <s v=""/>
    <n v="1051.7280184985955"/>
    <s v=""/>
    <s v=""/>
  </r>
  <r>
    <n v="100769"/>
    <n v="1"/>
    <m/>
    <n v="11066"/>
    <x v="67"/>
    <s v="M"/>
    <n v="1.0965"/>
    <n v="0.6"/>
    <m/>
    <n v="0.65790000000000004"/>
    <s v=""/>
    <n v="0"/>
    <n v="0"/>
  </r>
  <r>
    <n v="100769"/>
    <n v="2"/>
    <m/>
    <n v="11070"/>
    <x v="51"/>
    <s v="M"/>
    <n v="4.1189999999999998"/>
    <n v="0.53332999999999997"/>
    <m/>
    <n v="2.1967862699999996"/>
    <s v=""/>
    <n v="0"/>
    <n v="0"/>
  </r>
  <r>
    <n v="100769"/>
    <n v="3"/>
    <m/>
    <n v="2016"/>
    <x v="46"/>
    <s v="H"/>
    <n v="13.188618292508322"/>
    <n v="1.9"/>
    <m/>
    <n v="25.058374755765811"/>
    <s v=""/>
    <n v="0"/>
    <n v="0"/>
  </r>
  <r>
    <n v="100769"/>
    <n v="4"/>
    <m/>
    <n v="2020"/>
    <x v="22"/>
    <s v="H"/>
    <n v="15.860837164231068"/>
    <n v="16.03"/>
    <m/>
    <n v="254.24921974262404"/>
    <s v=""/>
    <n v="0"/>
    <n v="0"/>
  </r>
  <r>
    <n v="100769"/>
    <n v="5"/>
    <m/>
    <n v="2099"/>
    <x v="1"/>
    <s v="H"/>
    <n v="12.627877718847255"/>
    <n v="22.24"/>
    <m/>
    <n v="280.84400046716291"/>
    <s v=""/>
    <n v="0"/>
    <n v="0"/>
  </r>
  <r>
    <n v="100769"/>
    <n v="6"/>
    <m/>
    <n v="2013"/>
    <x v="15"/>
    <s v="H"/>
    <n v="15.756939025755017"/>
    <n v="3.61"/>
    <m/>
    <n v="56.88254988297561"/>
    <s v=""/>
    <n v="0"/>
    <n v="0"/>
  </r>
  <r>
    <n v="100769"/>
    <n v="7"/>
    <m/>
    <n v="11046"/>
    <x v="59"/>
    <s v="M"/>
    <n v="2.4108999999999998"/>
    <n v="4.92"/>
    <m/>
    <n v="11.861628"/>
    <s v=""/>
    <n v="0"/>
    <n v="0"/>
  </r>
  <r>
    <n v="100769"/>
    <n v="8"/>
    <m/>
    <n v="2015"/>
    <x v="47"/>
    <s v="H"/>
    <n v="16.259414142106937"/>
    <n v="1.9"/>
    <m/>
    <n v="30.892886870003178"/>
    <s v=""/>
    <n v="0"/>
    <n v="0"/>
  </r>
  <r>
    <n v="100769"/>
    <n v="9"/>
    <m/>
    <n v="12532"/>
    <x v="184"/>
    <s v="UN"/>
    <n v="1.7754000000000001"/>
    <n v="71"/>
    <m/>
    <n v="126.05340000000001"/>
    <s v=""/>
    <n v="0"/>
    <n v="0"/>
  </r>
  <r>
    <n v="100769"/>
    <n v="10"/>
    <m/>
    <n v="11510"/>
    <x v="92"/>
    <s v="KG"/>
    <n v="3.2757999999999998"/>
    <n v="10.61"/>
    <m/>
    <n v="34.756237999999996"/>
    <s v=""/>
    <n v="0"/>
    <n v="0"/>
  </r>
  <r>
    <n v="100769"/>
    <n v="11"/>
    <m/>
    <n v="10543"/>
    <x v="20"/>
    <s v="M3"/>
    <n v="67.283799999999999"/>
    <n v="7.0000000000000007E-2"/>
    <m/>
    <n v="4.7098660000000008"/>
    <s v=""/>
    <n v="0"/>
    <n v="0"/>
  </r>
  <r>
    <n v="100769"/>
    <n v="12"/>
    <m/>
    <n v="17515"/>
    <x v="14"/>
    <s v="KG"/>
    <n v="5.5275999999999996"/>
    <n v="0.39"/>
    <m/>
    <n v="2.155764"/>
    <s v=""/>
    <n v="0"/>
    <n v="0"/>
  </r>
  <r>
    <n v="100769"/>
    <n v="13"/>
    <m/>
    <n v="11021"/>
    <x v="49"/>
    <s v="M2"/>
    <n v="12.2156"/>
    <n v="0.54"/>
    <m/>
    <n v="6.5964240000000007"/>
    <s v=""/>
    <n v="0"/>
    <n v="0"/>
  </r>
  <r>
    <n v="100769"/>
    <n v="14"/>
    <m/>
    <n v="17740"/>
    <x v="48"/>
    <s v="KG"/>
    <n v="4.9862000000000002"/>
    <n v="0.38"/>
    <m/>
    <n v="1.8947560000000001"/>
    <s v=""/>
    <n v="0"/>
    <n v="0"/>
  </r>
  <r>
    <n v="100769"/>
    <n v="15"/>
    <m/>
    <n v="11520"/>
    <x v="45"/>
    <s v="KG"/>
    <n v="3.1955"/>
    <n v="9.3699999999999992"/>
    <m/>
    <n v="29.941834999999998"/>
    <s v=""/>
    <n v="0"/>
    <n v="0"/>
  </r>
  <r>
    <n v="100769"/>
    <n v="16"/>
    <m/>
    <n v="10645"/>
    <x v="169"/>
    <s v="M3"/>
    <n v="309.5095"/>
    <n v="0.158"/>
    <m/>
    <n v="48.902501000000001"/>
    <s v=""/>
    <n v="0"/>
    <n v="0"/>
  </r>
  <r>
    <n v="100769"/>
    <n v="17"/>
    <m/>
    <n v="10627"/>
    <x v="198"/>
    <s v="M3"/>
    <n v="213.67830000000001"/>
    <n v="7.6999999999999999E-2"/>
    <m/>
    <n v="16.453229100000001"/>
    <s v=""/>
    <n v="0"/>
    <n v="0"/>
  </r>
  <r>
    <n v="100769"/>
    <n v="18"/>
    <m/>
    <n v="10612"/>
    <x v="983"/>
    <s v="M3"/>
    <n v="250.2276"/>
    <n v="0.28000000000000003"/>
    <m/>
    <n v="70.063728000000012"/>
    <s v=""/>
    <n v="0"/>
    <n v="0"/>
  </r>
  <r>
    <n v="100769"/>
    <n v="19"/>
    <m/>
    <n v="2014"/>
    <x v="16"/>
    <s v="H"/>
    <n v="13.173665210544026"/>
    <n v="3.61"/>
    <m/>
    <n v="47.556931410063932"/>
    <s v=""/>
    <n v="0"/>
    <n v="0"/>
  </r>
  <r>
    <n v="100770"/>
    <n v="0"/>
    <s v="HV.20 - ABRIGO PARA GÁS EM ALVENARIA REVESTIDA PARA 4 CILINDROS"/>
    <m/>
    <x v="0"/>
    <m/>
    <s v=""/>
    <m/>
    <s v="UN"/>
    <s v=""/>
    <n v="1340.7516727036736"/>
    <s v=""/>
    <s v=""/>
  </r>
  <r>
    <n v="100770"/>
    <n v="1"/>
    <m/>
    <n v="11520"/>
    <x v="45"/>
    <s v="KG"/>
    <n v="3.1955"/>
    <n v="15.13"/>
    <m/>
    <n v="48.347915"/>
    <s v=""/>
    <n v="0"/>
    <n v="0"/>
  </r>
  <r>
    <n v="100770"/>
    <n v="2"/>
    <m/>
    <n v="10543"/>
    <x v="20"/>
    <s v="M3"/>
    <n v="67.283799999999999"/>
    <n v="0.121"/>
    <m/>
    <n v="8.141339799999999"/>
    <s v=""/>
    <n v="0"/>
    <n v="0"/>
  </r>
  <r>
    <n v="100770"/>
    <n v="3"/>
    <m/>
    <n v="11021"/>
    <x v="49"/>
    <s v="M2"/>
    <n v="12.2156"/>
    <n v="0.79"/>
    <m/>
    <n v="9.6503240000000012"/>
    <s v=""/>
    <n v="0"/>
    <n v="0"/>
  </r>
  <r>
    <n v="100770"/>
    <n v="4"/>
    <m/>
    <n v="11510"/>
    <x v="92"/>
    <s v="KG"/>
    <n v="3.2757999999999998"/>
    <n v="10.029999999999999"/>
    <m/>
    <n v="32.856273999999999"/>
    <s v=""/>
    <n v="0"/>
    <n v="0"/>
  </r>
  <r>
    <n v="100770"/>
    <n v="5"/>
    <m/>
    <n v="2014"/>
    <x v="16"/>
    <s v="H"/>
    <n v="13.173665210544026"/>
    <n v="5.21"/>
    <m/>
    <n v="68.634795746934373"/>
    <s v=""/>
    <n v="0"/>
    <n v="0"/>
  </r>
  <r>
    <n v="100770"/>
    <n v="6"/>
    <m/>
    <n v="11070"/>
    <x v="51"/>
    <s v="M"/>
    <n v="4.1189999999999998"/>
    <n v="1.6"/>
    <m/>
    <n v="6.5903999999999998"/>
    <s v=""/>
    <n v="0"/>
    <n v="0"/>
  </r>
  <r>
    <n v="100770"/>
    <n v="7"/>
    <m/>
    <n v="10612"/>
    <x v="983"/>
    <s v="M3"/>
    <n v="250.2276"/>
    <n v="0.36"/>
    <m/>
    <n v="90.081935999999999"/>
    <s v=""/>
    <n v="0"/>
    <n v="0"/>
  </r>
  <r>
    <n v="100770"/>
    <n v="8"/>
    <m/>
    <n v="10645"/>
    <x v="169"/>
    <s v="M3"/>
    <n v="309.5095"/>
    <n v="0.19"/>
    <m/>
    <n v="58.806805000000004"/>
    <s v=""/>
    <n v="0"/>
    <n v="0"/>
  </r>
  <r>
    <n v="100770"/>
    <n v="9"/>
    <m/>
    <n v="2020"/>
    <x v="22"/>
    <s v="H"/>
    <n v="15.860837164231068"/>
    <n v="19.760000000000002"/>
    <m/>
    <n v="313.4101423652059"/>
    <s v=""/>
    <n v="0"/>
    <n v="0"/>
  </r>
  <r>
    <n v="100770"/>
    <n v="10"/>
    <m/>
    <n v="11046"/>
    <x v="59"/>
    <s v="M"/>
    <n v="2.4108999999999998"/>
    <n v="7.17"/>
    <m/>
    <n v="17.286152999999999"/>
    <s v=""/>
    <n v="0"/>
    <n v="0"/>
  </r>
  <r>
    <n v="100770"/>
    <n v="11"/>
    <m/>
    <n v="10627"/>
    <x v="198"/>
    <s v="M3"/>
    <n v="213.67830000000001"/>
    <n v="9.1999999999999998E-2"/>
    <m/>
    <n v="19.6584036"/>
    <s v=""/>
    <n v="0"/>
    <n v="0"/>
  </r>
  <r>
    <n v="100770"/>
    <n v="12"/>
    <m/>
    <n v="17515"/>
    <x v="14"/>
    <s v="KG"/>
    <n v="5.5275999999999996"/>
    <n v="0.56000000000000005"/>
    <m/>
    <n v="3.095456"/>
    <s v=""/>
    <n v="0"/>
    <n v="0"/>
  </r>
  <r>
    <n v="100770"/>
    <n v="13"/>
    <m/>
    <n v="12532"/>
    <x v="184"/>
    <s v="UN"/>
    <n v="1.7754000000000001"/>
    <n v="88"/>
    <m/>
    <n v="156.23520000000002"/>
    <s v=""/>
    <n v="0"/>
    <n v="0"/>
  </r>
  <r>
    <n v="100770"/>
    <n v="14"/>
    <m/>
    <n v="2099"/>
    <x v="1"/>
    <s v="H"/>
    <n v="12.627877718847255"/>
    <n v="27.87"/>
    <m/>
    <n v="351.93895202427302"/>
    <s v=""/>
    <n v="0"/>
    <n v="0"/>
  </r>
  <r>
    <n v="100770"/>
    <n v="15"/>
    <m/>
    <n v="17740"/>
    <x v="48"/>
    <s v="KG"/>
    <n v="4.9862000000000002"/>
    <n v="0.48"/>
    <m/>
    <n v="2.3933759999999999"/>
    <s v=""/>
    <n v="0"/>
    <n v="0"/>
  </r>
  <r>
    <n v="100770"/>
    <n v="16"/>
    <m/>
    <n v="2016"/>
    <x v="46"/>
    <s v="H"/>
    <n v="13.188618292508322"/>
    <n v="2.4"/>
    <m/>
    <n v="31.65268390201997"/>
    <s v=""/>
    <n v="0"/>
    <n v="0"/>
  </r>
  <r>
    <n v="100770"/>
    <n v="17"/>
    <m/>
    <n v="2015"/>
    <x v="47"/>
    <s v="H"/>
    <n v="16.259414142106937"/>
    <n v="2.4"/>
    <m/>
    <n v="39.022593941056648"/>
    <s v=""/>
    <n v="0"/>
    <n v="0"/>
  </r>
  <r>
    <n v="100770"/>
    <n v="18"/>
    <m/>
    <n v="2013"/>
    <x v="15"/>
    <s v="H"/>
    <n v="15.756939025755017"/>
    <n v="5.21"/>
    <m/>
    <n v="82.093652324183637"/>
    <s v=""/>
    <n v="0"/>
    <n v="0"/>
  </r>
  <r>
    <n v="100770"/>
    <n v="19"/>
    <m/>
    <n v="11066"/>
    <x v="67"/>
    <s v="M"/>
    <n v="1.0965"/>
    <n v="0.78"/>
    <m/>
    <n v="0.85527000000000009"/>
    <s v=""/>
    <n v="0"/>
    <n v="0"/>
  </r>
  <r>
    <n v="100771"/>
    <n v="0"/>
    <s v="HV.21 - ABRIGO PARA GÁS EM ALVENARIA REVESTIDA PARA 6 CILINDROS"/>
    <m/>
    <x v="0"/>
    <m/>
    <s v=""/>
    <m/>
    <s v="UN"/>
    <s v=""/>
    <n v="1687.9789307781693"/>
    <s v=""/>
    <s v=""/>
  </r>
  <r>
    <n v="100771"/>
    <n v="1"/>
    <m/>
    <n v="10645"/>
    <x v="169"/>
    <s v="M3"/>
    <n v="309.5095"/>
    <n v="0.22500000000000001"/>
    <m/>
    <n v="69.639637500000006"/>
    <s v=""/>
    <n v="0"/>
    <n v="0"/>
  </r>
  <r>
    <n v="100771"/>
    <n v="2"/>
    <m/>
    <n v="10627"/>
    <x v="198"/>
    <s v="M3"/>
    <n v="213.67830000000001"/>
    <n v="0.09"/>
    <m/>
    <n v="19.231047"/>
    <s v=""/>
    <n v="0"/>
    <n v="0"/>
  </r>
  <r>
    <n v="100771"/>
    <n v="3"/>
    <m/>
    <n v="11510"/>
    <x v="92"/>
    <s v="KG"/>
    <n v="3.2757999999999998"/>
    <n v="10.68"/>
    <m/>
    <n v="34.985543999999997"/>
    <s v=""/>
    <n v="0"/>
    <n v="0"/>
  </r>
  <r>
    <n v="100771"/>
    <n v="4"/>
    <m/>
    <n v="2016"/>
    <x v="46"/>
    <s v="H"/>
    <n v="13.188618292508322"/>
    <n v="3.48"/>
    <m/>
    <n v="45.896391657928959"/>
    <s v=""/>
    <n v="0"/>
    <n v="0"/>
  </r>
  <r>
    <n v="100771"/>
    <n v="5"/>
    <m/>
    <n v="2014"/>
    <x v="16"/>
    <s v="H"/>
    <n v="13.173665210544026"/>
    <n v="6.93"/>
    <m/>
    <n v="91.293499909070093"/>
    <s v=""/>
    <n v="0"/>
    <n v="0"/>
  </r>
  <r>
    <n v="100771"/>
    <n v="6"/>
    <m/>
    <n v="10612"/>
    <x v="983"/>
    <s v="M3"/>
    <n v="250.2276"/>
    <n v="0.5"/>
    <m/>
    <n v="125.1138"/>
    <s v=""/>
    <n v="0"/>
    <n v="0"/>
  </r>
  <r>
    <n v="100771"/>
    <n v="7"/>
    <m/>
    <n v="2013"/>
    <x v="15"/>
    <s v="H"/>
    <n v="15.756939025755017"/>
    <n v="6.93"/>
    <m/>
    <n v="109.19558744848226"/>
    <s v=""/>
    <n v="0"/>
    <n v="0"/>
  </r>
  <r>
    <n v="100771"/>
    <n v="8"/>
    <m/>
    <n v="2015"/>
    <x v="47"/>
    <s v="H"/>
    <n v="16.259414142106937"/>
    <n v="3.48"/>
    <m/>
    <n v="56.582761214532141"/>
    <s v=""/>
    <n v="0"/>
    <n v="0"/>
  </r>
  <r>
    <n v="100771"/>
    <n v="9"/>
    <m/>
    <n v="11021"/>
    <x v="49"/>
    <s v="M2"/>
    <n v="12.2156"/>
    <n v="1.06"/>
    <m/>
    <n v="12.948536000000001"/>
    <s v=""/>
    <n v="0"/>
    <n v="0"/>
  </r>
  <r>
    <n v="100771"/>
    <n v="10"/>
    <m/>
    <n v="2020"/>
    <x v="22"/>
    <s v="H"/>
    <n v="15.860837164231068"/>
    <n v="23.67"/>
    <m/>
    <n v="375.42601567734943"/>
    <s v=""/>
    <n v="0"/>
    <n v="0"/>
  </r>
  <r>
    <n v="100771"/>
    <n v="11"/>
    <m/>
    <n v="11070"/>
    <x v="51"/>
    <s v="M"/>
    <n v="4.1189999999999998"/>
    <n v="1.8666700000000001"/>
    <m/>
    <n v="7.6888137299999997"/>
    <s v=""/>
    <n v="0"/>
    <n v="0"/>
  </r>
  <r>
    <n v="100771"/>
    <n v="12"/>
    <m/>
    <n v="10543"/>
    <x v="20"/>
    <s v="M3"/>
    <n v="67.283799999999999"/>
    <n v="0.14399999999999999"/>
    <m/>
    <n v="9.6888671999999989"/>
    <s v=""/>
    <n v="0"/>
    <n v="0"/>
  </r>
  <r>
    <n v="100771"/>
    <n v="13"/>
    <m/>
    <n v="11066"/>
    <x v="67"/>
    <s v="M"/>
    <n v="1.0965"/>
    <n v="0.96"/>
    <m/>
    <n v="1.05264"/>
    <s v=""/>
    <n v="0"/>
    <n v="0"/>
  </r>
  <r>
    <n v="100771"/>
    <n v="14"/>
    <m/>
    <n v="11520"/>
    <x v="45"/>
    <s v="KG"/>
    <n v="3.1955"/>
    <n v="25.91"/>
    <m/>
    <n v="82.795405000000002"/>
    <s v=""/>
    <n v="0"/>
    <n v="0"/>
  </r>
  <r>
    <n v="100771"/>
    <n v="15"/>
    <m/>
    <n v="2099"/>
    <x v="1"/>
    <s v="H"/>
    <n v="12.627877718847255"/>
    <n v="34"/>
    <m/>
    <n v="429.34784244080669"/>
    <s v=""/>
    <n v="0"/>
    <n v="0"/>
  </r>
  <r>
    <n v="100771"/>
    <n v="16"/>
    <m/>
    <n v="17740"/>
    <x v="48"/>
    <s v="KG"/>
    <n v="4.9862000000000002"/>
    <n v="0.69"/>
    <m/>
    <n v="3.4404779999999997"/>
    <s v=""/>
    <n v="0"/>
    <n v="0"/>
  </r>
  <r>
    <n v="100771"/>
    <n v="17"/>
    <m/>
    <n v="17515"/>
    <x v="14"/>
    <s v="KG"/>
    <n v="5.5275999999999996"/>
    <n v="0.74"/>
    <m/>
    <n v="4.0904239999999996"/>
    <s v=""/>
    <n v="0"/>
    <n v="0"/>
  </r>
  <r>
    <n v="100771"/>
    <n v="18"/>
    <m/>
    <n v="12532"/>
    <x v="184"/>
    <s v="UN"/>
    <n v="1.7754000000000001"/>
    <n v="105"/>
    <m/>
    <n v="186.417"/>
    <s v=""/>
    <n v="0"/>
    <n v="0"/>
  </r>
  <r>
    <n v="100771"/>
    <n v="19"/>
    <m/>
    <n v="11046"/>
    <x v="59"/>
    <s v="M"/>
    <n v="2.4108999999999998"/>
    <n v="9.6"/>
    <m/>
    <n v="23.144639999999999"/>
    <s v=""/>
    <n v="0"/>
    <n v="0"/>
  </r>
  <r>
    <n v="100780"/>
    <n v="0"/>
    <s v="HD.10 - INSTALAÇÃO PARA 2 BOTIJÕES GLP 13KG, EXCLUSIVE ABRIGO"/>
    <m/>
    <x v="0"/>
    <m/>
    <s v=""/>
    <m/>
    <s v="UN"/>
    <s v=""/>
    <n v="10.463989771176299"/>
    <s v=""/>
    <s v=""/>
  </r>
  <r>
    <n v="100780"/>
    <n v="1"/>
    <m/>
    <n v="79711"/>
    <x v="1204"/>
    <s v="UN"/>
    <n v="5.2640000000000002"/>
    <n v="1"/>
    <m/>
    <n v="5.2640000000000002"/>
    <s v=""/>
    <n v="0"/>
    <n v="0"/>
  </r>
  <r>
    <n v="100780"/>
    <n v="2"/>
    <m/>
    <n v="2035"/>
    <x v="26"/>
    <s v="H"/>
    <n v="17.275965903920998"/>
    <n v="0.3"/>
    <m/>
    <n v="5.1827897711762994"/>
    <s v=""/>
    <n v="0"/>
    <n v="0"/>
  </r>
  <r>
    <n v="100780"/>
    <n v="3"/>
    <m/>
    <n v="79639"/>
    <x v="1185"/>
    <s v="M"/>
    <n v="8.5999999999999993E-2"/>
    <n v="0.2"/>
    <m/>
    <n v="1.72E-2"/>
    <s v=""/>
    <n v="0"/>
    <n v="0"/>
  </r>
  <r>
    <n v="100781"/>
    <n v="0"/>
    <s v="HD.11 - INSTALAÇÃO PARA 2 CILINDROS GLP 45 KG, EXCLUSIVE ABRIGO"/>
    <m/>
    <x v="0"/>
    <m/>
    <s v=""/>
    <m/>
    <s v="UN"/>
    <s v=""/>
    <n v="368.31862846691541"/>
    <s v=""/>
    <s v=""/>
  </r>
  <r>
    <n v="100781"/>
    <n v="1"/>
    <m/>
    <n v="37535"/>
    <x v="1205"/>
    <s v="UN"/>
    <n v="1.6855"/>
    <n v="0.2"/>
    <m/>
    <n v="0.33710000000000001"/>
    <s v=""/>
    <n v="0"/>
    <n v="0"/>
  </r>
  <r>
    <n v="100781"/>
    <n v="2"/>
    <m/>
    <n v="37509"/>
    <x v="156"/>
    <s v="L"/>
    <n v="16.625699999999998"/>
    <n v="0.06"/>
    <m/>
    <n v="0.99754199999999982"/>
    <s v=""/>
    <n v="0"/>
    <n v="0"/>
  </r>
  <r>
    <n v="100781"/>
    <n v="3"/>
    <m/>
    <n v="79640"/>
    <x v="1105"/>
    <s v="M"/>
    <n v="0.14910000000000001"/>
    <n v="3.75"/>
    <m/>
    <n v="0.55912500000000009"/>
    <s v=""/>
    <n v="0"/>
    <n v="0"/>
  </r>
  <r>
    <n v="100781"/>
    <n v="4"/>
    <m/>
    <n v="37005"/>
    <x v="383"/>
    <s v="L"/>
    <n v="15.942500000000001"/>
    <n v="0.1"/>
    <m/>
    <n v="1.5942500000000002"/>
    <s v=""/>
    <n v="0"/>
    <n v="0"/>
  </r>
  <r>
    <n v="100781"/>
    <n v="5"/>
    <m/>
    <n v="79720"/>
    <x v="1206"/>
    <s v="UN"/>
    <n v="158.52930000000001"/>
    <n v="1"/>
    <m/>
    <n v="158.52930000000001"/>
    <s v=""/>
    <n v="0"/>
    <n v="0"/>
  </r>
  <r>
    <n v="100781"/>
    <n v="6"/>
    <m/>
    <n v="2035"/>
    <x v="26"/>
    <s v="H"/>
    <n v="17.275965903920998"/>
    <n v="0.9"/>
    <m/>
    <n v="15.548369313528898"/>
    <s v=""/>
    <n v="0"/>
    <n v="0"/>
  </r>
  <r>
    <n v="100781"/>
    <n v="7"/>
    <m/>
    <n v="2036"/>
    <x v="25"/>
    <s v="H"/>
    <n v="12.90425192342871"/>
    <n v="0.9"/>
    <m/>
    <n v="11.613826731085839"/>
    <s v=""/>
    <n v="0"/>
    <n v="0"/>
  </r>
  <r>
    <n v="100781"/>
    <n v="8"/>
    <m/>
    <n v="73730"/>
    <x v="1207"/>
    <s v="UN"/>
    <n v="4.2483000000000004"/>
    <n v="2"/>
    <m/>
    <n v="8.4966000000000008"/>
    <s v=""/>
    <n v="0"/>
    <n v="0"/>
  </r>
  <r>
    <n v="100781"/>
    <n v="9"/>
    <m/>
    <n v="2076"/>
    <x v="228"/>
    <s v="H"/>
    <n v="12.645924541907611"/>
    <n v="0.36"/>
    <m/>
    <n v="4.5525328350867396"/>
    <s v=""/>
    <n v="0"/>
    <n v="0"/>
  </r>
  <r>
    <n v="100781"/>
    <n v="10"/>
    <m/>
    <n v="58407"/>
    <x v="841"/>
    <s v="UN"/>
    <n v="0.51439999999999997"/>
    <n v="3"/>
    <m/>
    <n v="1.5431999999999999"/>
    <s v=""/>
    <n v="0"/>
    <n v="0"/>
  </r>
  <r>
    <n v="100781"/>
    <n v="11"/>
    <m/>
    <n v="73701"/>
    <x v="1208"/>
    <s v="UN"/>
    <n v="4.3345000000000002"/>
    <n v="1"/>
    <m/>
    <n v="4.3345000000000002"/>
    <s v=""/>
    <n v="0"/>
    <n v="0"/>
  </r>
  <r>
    <n v="100781"/>
    <n v="12"/>
    <m/>
    <n v="73740"/>
    <x v="1209"/>
    <s v="UN"/>
    <n v="9.3035999999999994"/>
    <n v="2"/>
    <m/>
    <n v="18.607199999999999"/>
    <s v=""/>
    <n v="0"/>
    <n v="0"/>
  </r>
  <r>
    <n v="100781"/>
    <n v="13"/>
    <m/>
    <n v="73801"/>
    <x v="1210"/>
    <s v="M"/>
    <n v="22.1876"/>
    <n v="0.5"/>
    <m/>
    <n v="11.0938"/>
    <s v=""/>
    <n v="0"/>
    <n v="0"/>
  </r>
  <r>
    <n v="100781"/>
    <n v="14"/>
    <m/>
    <n v="73802"/>
    <x v="1211"/>
    <s v="M"/>
    <n v="26.049900000000001"/>
    <n v="2"/>
    <m/>
    <n v="52.099800000000002"/>
    <s v=""/>
    <n v="0"/>
    <n v="0"/>
  </r>
  <r>
    <n v="100781"/>
    <n v="15"/>
    <m/>
    <n v="74901"/>
    <x v="1212"/>
    <s v="UN"/>
    <n v="14.2257"/>
    <n v="2"/>
    <m/>
    <n v="28.4514"/>
    <s v=""/>
    <n v="0"/>
    <n v="0"/>
  </r>
  <r>
    <n v="100781"/>
    <n v="16"/>
    <m/>
    <n v="74930"/>
    <x v="1213"/>
    <s v="UN"/>
    <n v="6.5610999999999997"/>
    <n v="2"/>
    <m/>
    <n v="13.122199999999999"/>
    <s v=""/>
    <n v="0"/>
    <n v="0"/>
  </r>
  <r>
    <n v="100781"/>
    <n v="17"/>
    <m/>
    <n v="74950"/>
    <x v="1214"/>
    <s v="UN"/>
    <n v="14.6759"/>
    <n v="2"/>
    <m/>
    <n v="29.351800000000001"/>
    <s v=""/>
    <n v="0"/>
    <n v="0"/>
  </r>
  <r>
    <n v="100781"/>
    <n v="18"/>
    <m/>
    <n v="17040"/>
    <x v="386"/>
    <s v="UN"/>
    <n v="0.31169999999999998"/>
    <n v="6"/>
    <m/>
    <n v="1.8701999999999999"/>
    <s v=""/>
    <n v="0"/>
    <n v="0"/>
  </r>
  <r>
    <n v="100781"/>
    <n v="19"/>
    <m/>
    <n v="2075"/>
    <x v="230"/>
    <s v="H"/>
    <n v="15.599673853371913"/>
    <n v="0.36"/>
    <m/>
    <n v="5.6158825872138882"/>
    <s v=""/>
    <n v="0"/>
    <n v="0"/>
  </r>
  <r>
    <n v="100782"/>
    <n v="0"/>
    <s v="HD.12 - INSTALAÇÃO PARA 4 CILINDRO GLP 45KG, EXCLUSIVE ABRIGO"/>
    <m/>
    <x v="0"/>
    <m/>
    <s v=""/>
    <m/>
    <s v="UN"/>
    <s v=""/>
    <n v="444.0195880249895"/>
    <s v=""/>
    <s v=""/>
  </r>
  <r>
    <n v="100782"/>
    <n v="1"/>
    <m/>
    <n v="74950"/>
    <x v="1214"/>
    <s v="UN"/>
    <n v="14.6759"/>
    <n v="2"/>
    <m/>
    <n v="29.351800000000001"/>
    <s v=""/>
    <n v="0"/>
    <n v="0"/>
  </r>
  <r>
    <n v="100782"/>
    <n v="2"/>
    <m/>
    <n v="73801"/>
    <x v="1210"/>
    <s v="M"/>
    <n v="22.1876"/>
    <n v="0.5"/>
    <m/>
    <n v="11.0938"/>
    <s v=""/>
    <n v="0"/>
    <n v="0"/>
  </r>
  <r>
    <n v="100782"/>
    <n v="3"/>
    <m/>
    <n v="37535"/>
    <x v="1205"/>
    <s v="UN"/>
    <n v="1.6855"/>
    <n v="0.28000000000000003"/>
    <m/>
    <n v="0.47194000000000003"/>
    <s v=""/>
    <n v="0"/>
    <n v="0"/>
  </r>
  <r>
    <n v="100782"/>
    <n v="4"/>
    <m/>
    <n v="79720"/>
    <x v="1206"/>
    <s v="UN"/>
    <n v="158.52930000000001"/>
    <n v="1"/>
    <m/>
    <n v="158.52930000000001"/>
    <s v=""/>
    <n v="0"/>
    <n v="0"/>
  </r>
  <r>
    <n v="100782"/>
    <n v="5"/>
    <m/>
    <n v="73701"/>
    <x v="1208"/>
    <s v="UN"/>
    <n v="4.3345000000000002"/>
    <n v="1"/>
    <m/>
    <n v="4.3345000000000002"/>
    <s v=""/>
    <n v="0"/>
    <n v="0"/>
  </r>
  <r>
    <n v="100782"/>
    <n v="6"/>
    <m/>
    <n v="37509"/>
    <x v="156"/>
    <s v="L"/>
    <n v="16.625699999999998"/>
    <n v="0.08"/>
    <m/>
    <n v="1.3300559999999999"/>
    <s v=""/>
    <n v="0"/>
    <n v="0"/>
  </r>
  <r>
    <n v="100782"/>
    <n v="7"/>
    <m/>
    <n v="2075"/>
    <x v="230"/>
    <s v="H"/>
    <n v="15.599673853371913"/>
    <n v="0.5"/>
    <m/>
    <n v="7.7998369266859564"/>
    <s v=""/>
    <n v="0"/>
    <n v="0"/>
  </r>
  <r>
    <n v="100782"/>
    <n v="8"/>
    <m/>
    <n v="73740"/>
    <x v="1209"/>
    <s v="UN"/>
    <n v="9.3035999999999994"/>
    <n v="2"/>
    <m/>
    <n v="18.607199999999999"/>
    <s v=""/>
    <n v="0"/>
    <n v="0"/>
  </r>
  <r>
    <n v="100782"/>
    <n v="9"/>
    <m/>
    <n v="73802"/>
    <x v="1211"/>
    <s v="M"/>
    <n v="26.049900000000001"/>
    <n v="3"/>
    <m/>
    <n v="78.149699999999996"/>
    <s v=""/>
    <n v="0"/>
    <n v="0"/>
  </r>
  <r>
    <n v="100782"/>
    <n v="10"/>
    <m/>
    <n v="74901"/>
    <x v="1212"/>
    <s v="UN"/>
    <n v="14.2257"/>
    <n v="4"/>
    <m/>
    <n v="56.902799999999999"/>
    <s v=""/>
    <n v="0"/>
    <n v="0"/>
  </r>
  <r>
    <n v="100782"/>
    <n v="11"/>
    <m/>
    <n v="17040"/>
    <x v="386"/>
    <s v="UN"/>
    <n v="0.31169999999999998"/>
    <n v="6"/>
    <m/>
    <n v="1.8701999999999999"/>
    <s v=""/>
    <n v="0"/>
    <n v="0"/>
  </r>
  <r>
    <n v="100782"/>
    <n v="12"/>
    <m/>
    <n v="2035"/>
    <x v="26"/>
    <s v="H"/>
    <n v="17.275965903920998"/>
    <n v="1"/>
    <m/>
    <n v="17.275965903920998"/>
    <s v=""/>
    <n v="0"/>
    <n v="0"/>
  </r>
  <r>
    <n v="100782"/>
    <n v="13"/>
    <m/>
    <n v="37005"/>
    <x v="383"/>
    <s v="L"/>
    <n v="15.942500000000001"/>
    <n v="0.14000000000000001"/>
    <m/>
    <n v="2.2319500000000003"/>
    <s v=""/>
    <n v="0"/>
    <n v="0"/>
  </r>
  <r>
    <n v="100782"/>
    <n v="14"/>
    <m/>
    <n v="73730"/>
    <x v="1207"/>
    <s v="UN"/>
    <n v="4.2483000000000004"/>
    <n v="2"/>
    <m/>
    <n v="8.4966000000000008"/>
    <s v=""/>
    <n v="0"/>
    <n v="0"/>
  </r>
  <r>
    <n v="100782"/>
    <n v="15"/>
    <m/>
    <n v="58407"/>
    <x v="841"/>
    <s v="UN"/>
    <n v="0.51439999999999997"/>
    <n v="3"/>
    <m/>
    <n v="1.5431999999999999"/>
    <s v=""/>
    <n v="0"/>
    <n v="0"/>
  </r>
  <r>
    <n v="100782"/>
    <n v="16"/>
    <m/>
    <n v="74930"/>
    <x v="1213"/>
    <s v="UN"/>
    <n v="6.5610999999999997"/>
    <n v="4"/>
    <m/>
    <n v="26.244399999999999"/>
    <s v=""/>
    <n v="0"/>
    <n v="0"/>
  </r>
  <r>
    <n v="100782"/>
    <n v="17"/>
    <m/>
    <n v="2076"/>
    <x v="228"/>
    <s v="H"/>
    <n v="12.645924541907611"/>
    <n v="0.5"/>
    <m/>
    <n v="6.3229622709538056"/>
    <s v=""/>
    <n v="0"/>
    <n v="0"/>
  </r>
  <r>
    <n v="100782"/>
    <n v="18"/>
    <m/>
    <n v="2036"/>
    <x v="25"/>
    <s v="H"/>
    <n v="12.90425192342871"/>
    <n v="1"/>
    <m/>
    <n v="12.90425192342871"/>
    <s v=""/>
    <n v="0"/>
    <n v="0"/>
  </r>
  <r>
    <n v="100782"/>
    <n v="19"/>
    <m/>
    <n v="79640"/>
    <x v="1105"/>
    <s v="M"/>
    <n v="0.14910000000000001"/>
    <n v="3.75"/>
    <m/>
    <n v="0.55912500000000009"/>
    <s v=""/>
    <n v="0"/>
    <n v="0"/>
  </r>
  <r>
    <n v="100783"/>
    <n v="0"/>
    <s v="HD.13  - INSTALAÇÃO PARA 6 CILINDROS GLP 45KG, EXCLUSIVE ABRIGO"/>
    <m/>
    <x v="0"/>
    <m/>
    <s v=""/>
    <m/>
    <s v="UN"/>
    <s v=""/>
    <n v="510.09878603589385"/>
    <s v=""/>
    <s v=""/>
  </r>
  <r>
    <n v="100783"/>
    <n v="1"/>
    <m/>
    <n v="73701"/>
    <x v="1208"/>
    <s v="UN"/>
    <n v="4.3345000000000002"/>
    <n v="1"/>
    <m/>
    <n v="4.3345000000000002"/>
    <s v=""/>
    <n v="0"/>
    <n v="0"/>
  </r>
  <r>
    <n v="100783"/>
    <n v="2"/>
    <m/>
    <n v="2036"/>
    <x v="25"/>
    <s v="H"/>
    <n v="12.90425192342871"/>
    <n v="1.1200000000000001"/>
    <m/>
    <n v="14.452762154240157"/>
    <s v=""/>
    <n v="0"/>
    <n v="0"/>
  </r>
  <r>
    <n v="100783"/>
    <n v="3"/>
    <m/>
    <n v="37509"/>
    <x v="156"/>
    <s v="L"/>
    <n v="16.625699999999998"/>
    <n v="0.1"/>
    <m/>
    <n v="1.6625699999999999"/>
    <s v=""/>
    <n v="0"/>
    <n v="0"/>
  </r>
  <r>
    <n v="100783"/>
    <n v="4"/>
    <m/>
    <n v="73740"/>
    <x v="1209"/>
    <s v="UN"/>
    <n v="9.3035999999999994"/>
    <n v="2"/>
    <m/>
    <n v="18.607199999999999"/>
    <s v=""/>
    <n v="0"/>
    <n v="0"/>
  </r>
  <r>
    <n v="100783"/>
    <n v="5"/>
    <m/>
    <n v="2075"/>
    <x v="230"/>
    <s v="H"/>
    <n v="15.599673853371913"/>
    <n v="0.57999999999999996"/>
    <m/>
    <n v="9.0478108349557083"/>
    <s v=""/>
    <n v="0"/>
    <n v="0"/>
  </r>
  <r>
    <n v="100783"/>
    <n v="6"/>
    <m/>
    <n v="37535"/>
    <x v="1205"/>
    <s v="UN"/>
    <n v="1.6855"/>
    <n v="0.32"/>
    <m/>
    <n v="0.53936000000000006"/>
    <s v=""/>
    <n v="0"/>
    <n v="0"/>
  </r>
  <r>
    <n v="100783"/>
    <n v="7"/>
    <m/>
    <n v="58407"/>
    <x v="841"/>
    <s v="UN"/>
    <n v="0.51439999999999997"/>
    <n v="5"/>
    <m/>
    <n v="2.5720000000000001"/>
    <s v=""/>
    <n v="0"/>
    <n v="0"/>
  </r>
  <r>
    <n v="100783"/>
    <n v="8"/>
    <m/>
    <n v="73802"/>
    <x v="1211"/>
    <s v="M"/>
    <n v="26.049900000000001"/>
    <n v="3.6"/>
    <m/>
    <n v="93.779640000000001"/>
    <s v=""/>
    <n v="0"/>
    <n v="0"/>
  </r>
  <r>
    <n v="100783"/>
    <n v="9"/>
    <m/>
    <n v="73730"/>
    <x v="1207"/>
    <s v="UN"/>
    <n v="4.2483000000000004"/>
    <n v="2"/>
    <m/>
    <n v="8.4966000000000008"/>
    <s v=""/>
    <n v="0"/>
    <n v="0"/>
  </r>
  <r>
    <n v="100783"/>
    <n v="10"/>
    <m/>
    <n v="73801"/>
    <x v="1210"/>
    <s v="M"/>
    <n v="22.1876"/>
    <n v="0.5"/>
    <m/>
    <n v="11.0938"/>
    <s v=""/>
    <n v="0"/>
    <n v="0"/>
  </r>
  <r>
    <n v="100783"/>
    <n v="11"/>
    <m/>
    <n v="74901"/>
    <x v="1212"/>
    <s v="UN"/>
    <n v="14.2257"/>
    <n v="6"/>
    <m/>
    <n v="85.354199999999992"/>
    <s v=""/>
    <n v="0"/>
    <n v="0"/>
  </r>
  <r>
    <n v="100783"/>
    <n v="12"/>
    <m/>
    <n v="74950"/>
    <x v="1214"/>
    <s v="UN"/>
    <n v="14.6759"/>
    <n v="2"/>
    <m/>
    <n v="29.351800000000001"/>
    <s v=""/>
    <n v="0"/>
    <n v="0"/>
  </r>
  <r>
    <n v="100783"/>
    <n v="13"/>
    <m/>
    <n v="79640"/>
    <x v="1105"/>
    <s v="M"/>
    <n v="0.14910000000000001"/>
    <n v="3.75"/>
    <m/>
    <n v="0.55912500000000009"/>
    <s v=""/>
    <n v="0"/>
    <n v="0"/>
  </r>
  <r>
    <n v="100783"/>
    <n v="14"/>
    <m/>
    <n v="79720"/>
    <x v="1206"/>
    <s v="UN"/>
    <n v="158.52930000000001"/>
    <n v="1"/>
    <m/>
    <n v="158.52930000000001"/>
    <s v=""/>
    <n v="0"/>
    <n v="0"/>
  </r>
  <r>
    <n v="100783"/>
    <n v="15"/>
    <m/>
    <n v="17040"/>
    <x v="386"/>
    <s v="UN"/>
    <n v="0.31169999999999998"/>
    <n v="10"/>
    <m/>
    <n v="3.117"/>
    <s v=""/>
    <n v="0"/>
    <n v="0"/>
  </r>
  <r>
    <n v="100783"/>
    <n v="16"/>
    <m/>
    <n v="74930"/>
    <x v="1213"/>
    <s v="UN"/>
    <n v="6.5610999999999997"/>
    <n v="6"/>
    <m/>
    <n v="39.366599999999998"/>
    <s v=""/>
    <n v="0"/>
    <n v="0"/>
  </r>
  <r>
    <n v="100783"/>
    <n v="17"/>
    <m/>
    <n v="2035"/>
    <x v="26"/>
    <s v="H"/>
    <n v="17.275965903920998"/>
    <n v="1.1200000000000001"/>
    <m/>
    <n v="19.349081812391521"/>
    <s v=""/>
    <n v="0"/>
    <n v="0"/>
  </r>
  <r>
    <n v="100783"/>
    <n v="18"/>
    <m/>
    <n v="37005"/>
    <x v="383"/>
    <s v="L"/>
    <n v="15.942500000000001"/>
    <n v="0.16"/>
    <m/>
    <n v="2.5508000000000002"/>
    <s v=""/>
    <n v="0"/>
    <n v="0"/>
  </r>
  <r>
    <n v="100783"/>
    <n v="19"/>
    <m/>
    <n v="2076"/>
    <x v="228"/>
    <s v="H"/>
    <n v="12.645924541907611"/>
    <n v="0.57999999999999996"/>
    <m/>
    <n v="7.334636234306414"/>
    <s v=""/>
    <n v="0"/>
    <n v="0"/>
  </r>
  <r>
    <n v="100785"/>
    <n v="0"/>
    <s v="BOTIJÃO DE GÁS DE 13KG COM CARGA"/>
    <m/>
    <x v="0"/>
    <m/>
    <s v=""/>
    <m/>
    <s v="UN"/>
    <s v=""/>
    <n v="145.28"/>
    <s v=""/>
    <s v=""/>
  </r>
  <r>
    <n v="100785"/>
    <n v="1"/>
    <m/>
    <n v="78080"/>
    <x v="1215"/>
    <s v="UN"/>
    <n v="145.28"/>
    <n v="1"/>
    <m/>
    <n v="145.28"/>
    <s v=""/>
    <n v="0"/>
    <n v="0"/>
  </r>
  <r>
    <n v="100786"/>
    <n v="0"/>
    <s v="CILINDRO DE G.L.P. DE 45KG COM CARGA"/>
    <m/>
    <x v="0"/>
    <m/>
    <s v=""/>
    <m/>
    <s v="UN"/>
    <s v=""/>
    <n v="519.65"/>
    <s v=""/>
    <s v=""/>
  </r>
  <r>
    <n v="100786"/>
    <n v="1"/>
    <m/>
    <n v="78081"/>
    <x v="1216"/>
    <s v="UN"/>
    <n v="519.65"/>
    <n v="1"/>
    <m/>
    <n v="519.65"/>
    <s v=""/>
    <n v="0"/>
    <n v="0"/>
  </r>
  <r>
    <n v="100790"/>
    <n v="0"/>
    <s v="CAIXA COM COLETOR DE ÁGUA (SIFÃO) PARA REDE DE GÁS"/>
    <m/>
    <x v="0"/>
    <m/>
    <s v=""/>
    <m/>
    <s v="UN"/>
    <s v=""/>
    <n v="98.646370599932496"/>
    <s v=""/>
    <s v=""/>
  </r>
  <r>
    <n v="100790"/>
    <n v="1"/>
    <m/>
    <n v="10648"/>
    <x v="44"/>
    <s v="M3"/>
    <n v="359.69349999999997"/>
    <n v="2.9000000000000001E-2"/>
    <m/>
    <n v="10.4311115"/>
    <s v=""/>
    <n v="0"/>
    <n v="0"/>
  </r>
  <r>
    <n v="100790"/>
    <n v="2"/>
    <m/>
    <n v="10636"/>
    <x v="43"/>
    <s v="M3"/>
    <n v="318.20740000000001"/>
    <n v="6.0000000000000001E-3"/>
    <m/>
    <n v="1.9092444000000002"/>
    <s v=""/>
    <n v="0"/>
    <n v="0"/>
  </r>
  <r>
    <n v="100790"/>
    <n v="3"/>
    <m/>
    <n v="17515"/>
    <x v="14"/>
    <s v="KG"/>
    <n v="5.5275999999999996"/>
    <n v="0.03"/>
    <m/>
    <n v="0.16582799999999998"/>
    <s v=""/>
    <n v="0"/>
    <n v="0"/>
  </r>
  <r>
    <n v="100790"/>
    <n v="4"/>
    <m/>
    <n v="11070"/>
    <x v="51"/>
    <s v="M"/>
    <n v="4.1189999999999998"/>
    <n v="0.23333000000000001"/>
    <m/>
    <n v="0.96108627000000002"/>
    <s v=""/>
    <n v="0"/>
    <n v="0"/>
  </r>
  <r>
    <n v="100790"/>
    <n v="5"/>
    <m/>
    <n v="79640"/>
    <x v="1105"/>
    <s v="M"/>
    <n v="0.14910000000000001"/>
    <n v="0.56999999999999995"/>
    <m/>
    <n v="8.4986999999999993E-2"/>
    <s v=""/>
    <n v="0"/>
    <n v="0"/>
  </r>
  <r>
    <n v="100790"/>
    <n v="6"/>
    <m/>
    <n v="17740"/>
    <x v="48"/>
    <s v="KG"/>
    <n v="4.9862000000000002"/>
    <n v="4.0000000000000001E-3"/>
    <m/>
    <n v="1.9944800000000002E-2"/>
    <s v=""/>
    <n v="0"/>
    <n v="0"/>
  </r>
  <r>
    <n v="100790"/>
    <n v="7"/>
    <m/>
    <n v="2036"/>
    <x v="25"/>
    <s v="H"/>
    <n v="12.90425192342871"/>
    <n v="1.1000000000000001"/>
    <m/>
    <n v="14.194677115771581"/>
    <s v=""/>
    <n v="0"/>
    <n v="0"/>
  </r>
  <r>
    <n v="100790"/>
    <n v="8"/>
    <m/>
    <n v="2013"/>
    <x v="15"/>
    <s v="H"/>
    <n v="15.756939025755017"/>
    <n v="0.16"/>
    <m/>
    <n v="2.5211102441208029"/>
    <s v=""/>
    <n v="0"/>
    <n v="0"/>
  </r>
  <r>
    <n v="100790"/>
    <n v="9"/>
    <m/>
    <n v="2014"/>
    <x v="16"/>
    <s v="H"/>
    <n v="13.173665210544026"/>
    <n v="0.16"/>
    <m/>
    <n v="2.1077864336870444"/>
    <s v=""/>
    <n v="0"/>
    <n v="0"/>
  </r>
  <r>
    <n v="100790"/>
    <n v="10"/>
    <m/>
    <n v="11520"/>
    <x v="45"/>
    <s v="KG"/>
    <n v="3.1955"/>
    <n v="0.23"/>
    <m/>
    <n v="0.73496499999999998"/>
    <s v=""/>
    <n v="0"/>
    <n v="0"/>
  </r>
  <r>
    <n v="100790"/>
    <n v="11"/>
    <m/>
    <n v="2015"/>
    <x v="47"/>
    <s v="H"/>
    <n v="16.259414142106937"/>
    <n v="0.02"/>
    <m/>
    <n v="0.32518828284213874"/>
    <s v=""/>
    <n v="0"/>
    <n v="0"/>
  </r>
  <r>
    <n v="100790"/>
    <n v="12"/>
    <m/>
    <n v="2020"/>
    <x v="22"/>
    <s v="H"/>
    <n v="15.860837164231068"/>
    <n v="0.64"/>
    <m/>
    <n v="10.150935785107883"/>
    <s v=""/>
    <n v="0"/>
    <n v="0"/>
  </r>
  <r>
    <n v="100790"/>
    <n v="13"/>
    <m/>
    <n v="12580"/>
    <x v="42"/>
    <s v="UN"/>
    <n v="0.25140000000000001"/>
    <n v="28"/>
    <m/>
    <n v="7.0392000000000001"/>
    <s v=""/>
    <n v="0"/>
    <n v="0"/>
  </r>
  <r>
    <n v="100790"/>
    <n v="14"/>
    <m/>
    <n v="11066"/>
    <x v="67"/>
    <s v="M"/>
    <n v="1.0965"/>
    <n v="0.3"/>
    <m/>
    <n v="0.32895000000000002"/>
    <s v=""/>
    <n v="0"/>
    <n v="0"/>
  </r>
  <r>
    <n v="100790"/>
    <n v="15"/>
    <m/>
    <n v="10543"/>
    <x v="20"/>
    <s v="M3"/>
    <n v="67.283799999999999"/>
    <n v="4.0000000000000001E-3"/>
    <m/>
    <n v="0.26913520000000002"/>
    <s v=""/>
    <n v="0"/>
    <n v="0"/>
  </r>
  <r>
    <n v="100790"/>
    <n v="16"/>
    <m/>
    <n v="2099"/>
    <x v="1"/>
    <s v="H"/>
    <n v="12.627877718847255"/>
    <n v="1.18"/>
    <m/>
    <n v="14.90089570823976"/>
    <s v=""/>
    <n v="0"/>
    <n v="0"/>
  </r>
  <r>
    <n v="100790"/>
    <n v="17"/>
    <m/>
    <n v="2035"/>
    <x v="26"/>
    <s v="H"/>
    <n v="17.275965903920998"/>
    <n v="1.1000000000000001"/>
    <m/>
    <n v="19.003562494313098"/>
    <s v=""/>
    <n v="0"/>
    <n v="0"/>
  </r>
  <r>
    <n v="100790"/>
    <n v="18"/>
    <m/>
    <n v="73203"/>
    <x v="1200"/>
    <s v="M"/>
    <n v="11.121"/>
    <n v="1.19"/>
    <m/>
    <n v="13.23399"/>
    <s v=""/>
    <n v="0"/>
    <n v="0"/>
  </r>
  <r>
    <n v="100790"/>
    <n v="19"/>
    <m/>
    <n v="2016"/>
    <x v="46"/>
    <s v="H"/>
    <n v="13.188618292508322"/>
    <n v="0.02"/>
    <m/>
    <n v="0.26377236585016645"/>
    <s v=""/>
    <n v="0"/>
    <n v="0"/>
  </r>
  <r>
    <n v="100795"/>
    <n v="0"/>
    <s v="PROTEÇÃO ANTICORROSIVA PARA TUBULAÇÃO ENTERRADA"/>
    <m/>
    <x v="0"/>
    <m/>
    <s v=""/>
    <m/>
    <s v="M"/>
    <s v=""/>
    <n v="1.6158401538742968"/>
    <s v=""/>
    <s v=""/>
  </r>
  <r>
    <n v="100795"/>
    <n v="1"/>
    <m/>
    <n v="2036"/>
    <x v="25"/>
    <s v="H"/>
    <n v="12.90425192342871"/>
    <n v="0.08"/>
    <m/>
    <n v="1.0323401538742969"/>
    <s v=""/>
    <n v="0"/>
    <n v="0"/>
  </r>
  <r>
    <n v="100795"/>
    <n v="2"/>
    <m/>
    <n v="59030"/>
    <x v="449"/>
    <s v="M"/>
    <n v="0.19450000000000001"/>
    <n v="3"/>
    <m/>
    <n v="0.58350000000000002"/>
    <s v=""/>
    <n v="0"/>
    <n v="0"/>
  </r>
  <r>
    <n v="100798"/>
    <n v="0"/>
    <s v="ENVELOPAMENTO DE TUBULAÇÃO ENTERRADA, COM CONCRETO"/>
    <m/>
    <x v="0"/>
    <m/>
    <s v=""/>
    <m/>
    <s v="M"/>
    <s v=""/>
    <n v="21.300509536908585"/>
    <s v=""/>
    <s v=""/>
  </r>
  <r>
    <n v="100798"/>
    <n v="1"/>
    <m/>
    <n v="10601"/>
    <x v="118"/>
    <s v="M3"/>
    <n v="160.4237"/>
    <n v="5.0999999999999997E-2"/>
    <m/>
    <n v="8.1816087"/>
    <s v=""/>
    <n v="0"/>
    <n v="0"/>
  </r>
  <r>
    <n v="100798"/>
    <n v="2"/>
    <m/>
    <n v="2020"/>
    <x v="22"/>
    <s v="H"/>
    <n v="15.860837164231068"/>
    <n v="0.23"/>
    <m/>
    <n v="3.6479925477731459"/>
    <s v=""/>
    <n v="0"/>
    <n v="0"/>
  </r>
  <r>
    <n v="100798"/>
    <n v="3"/>
    <m/>
    <n v="2099"/>
    <x v="1"/>
    <s v="H"/>
    <n v="12.627877718847255"/>
    <n v="0.75"/>
    <m/>
    <n v="9.4709082891354406"/>
    <s v=""/>
    <n v="0"/>
    <n v="0"/>
  </r>
  <r>
    <n v="100802"/>
    <n v="0"/>
    <s v="TUBO DE AÇO-CARBONO GALVANIZADO, CLASSE MÉDIA (DIN2440) - 2 1/2&quot;"/>
    <m/>
    <x v="0"/>
    <m/>
    <s v=""/>
    <m/>
    <s v="M"/>
    <s v=""/>
    <n v="117.01709508922946"/>
    <s v=""/>
    <s v=""/>
  </r>
  <r>
    <n v="100802"/>
    <n v="1"/>
    <m/>
    <n v="70407"/>
    <x v="1217"/>
    <s v="M"/>
    <n v="44.5334"/>
    <n v="1.4"/>
    <m/>
    <n v="62.346759999999996"/>
    <s v=""/>
    <n v="0"/>
    <n v="0"/>
  </r>
  <r>
    <n v="100802"/>
    <n v="2"/>
    <m/>
    <n v="79641"/>
    <x v="1168"/>
    <s v="M"/>
    <n v="0.20469999999999999"/>
    <n v="1.69"/>
    <m/>
    <n v="0.345943"/>
    <s v=""/>
    <n v="0"/>
    <n v="0"/>
  </r>
  <r>
    <n v="100802"/>
    <n v="3"/>
    <m/>
    <n v="2035"/>
    <x v="26"/>
    <s v="H"/>
    <n v="17.275965903920998"/>
    <n v="1.8"/>
    <m/>
    <n v="31.096738627057796"/>
    <s v=""/>
    <n v="0"/>
    <n v="0"/>
  </r>
  <r>
    <n v="100802"/>
    <n v="4"/>
    <m/>
    <n v="2036"/>
    <x v="25"/>
    <s v="H"/>
    <n v="12.90425192342871"/>
    <n v="1.8"/>
    <m/>
    <n v="23.227653462171677"/>
    <s v=""/>
    <n v="0"/>
    <n v="0"/>
  </r>
  <r>
    <n v="100803"/>
    <n v="0"/>
    <s v="TUBO DE AÇO-CARBONO GALVANIZADO, CLASSE MÉDIA (DIN2440) - 3&quot;"/>
    <m/>
    <x v="0"/>
    <m/>
    <s v=""/>
    <m/>
    <s v="M"/>
    <s v=""/>
    <n v="133.75300965469941"/>
    <s v=""/>
    <s v=""/>
  </r>
  <r>
    <n v="100803"/>
    <n v="1"/>
    <m/>
    <n v="2036"/>
    <x v="25"/>
    <s v="H"/>
    <n v="12.90425192342871"/>
    <n v="2"/>
    <m/>
    <n v="25.80850384685742"/>
    <s v=""/>
    <n v="0"/>
    <n v="0"/>
  </r>
  <r>
    <n v="100803"/>
    <n v="2"/>
    <m/>
    <n v="2035"/>
    <x v="26"/>
    <s v="H"/>
    <n v="17.275965903920998"/>
    <n v="2"/>
    <m/>
    <n v="34.551931807841996"/>
    <s v=""/>
    <n v="0"/>
    <n v="0"/>
  </r>
  <r>
    <n v="100803"/>
    <n v="3"/>
    <m/>
    <n v="70408"/>
    <x v="1218"/>
    <s v="M"/>
    <n v="56.153500000000001"/>
    <n v="1.3"/>
    <m/>
    <n v="72.999549999999999"/>
    <s v=""/>
    <n v="0"/>
    <n v="0"/>
  </r>
  <r>
    <n v="100803"/>
    <n v="4"/>
    <m/>
    <n v="79641"/>
    <x v="1168"/>
    <s v="M"/>
    <n v="0.20469999999999999"/>
    <n v="1.92"/>
    <m/>
    <n v="0.39302399999999998"/>
    <s v=""/>
    <n v="0"/>
    <n v="0"/>
  </r>
  <r>
    <n v="100805"/>
    <n v="0"/>
    <s v="TUBO DE AÇO-CARBONO GALVANIZADO, CLASSE MÉDIA (DIN2440) - 4&quot;"/>
    <m/>
    <x v="0"/>
    <m/>
    <s v=""/>
    <m/>
    <s v="M"/>
    <s v=""/>
    <n v="173.83144611153685"/>
    <s v=""/>
    <s v=""/>
  </r>
  <r>
    <n v="100805"/>
    <n v="1"/>
    <m/>
    <n v="2036"/>
    <x v="25"/>
    <s v="H"/>
    <n v="12.90425192342871"/>
    <n v="2.25"/>
    <m/>
    <n v="29.034566827714599"/>
    <s v=""/>
    <n v="0"/>
    <n v="0"/>
  </r>
  <r>
    <n v="100805"/>
    <n v="2"/>
    <m/>
    <n v="70410"/>
    <x v="1219"/>
    <s v="M"/>
    <n v="81.090999999999994"/>
    <n v="1.3"/>
    <m/>
    <n v="105.4183"/>
    <s v=""/>
    <n v="0"/>
    <n v="0"/>
  </r>
  <r>
    <n v="100805"/>
    <n v="3"/>
    <m/>
    <n v="79641"/>
    <x v="1168"/>
    <s v="M"/>
    <n v="0.20469999999999999"/>
    <n v="2.48"/>
    <m/>
    <n v="0.507656"/>
    <s v=""/>
    <n v="0"/>
    <n v="0"/>
  </r>
  <r>
    <n v="100805"/>
    <n v="4"/>
    <m/>
    <n v="2035"/>
    <x v="26"/>
    <s v="H"/>
    <n v="17.275965903920998"/>
    <n v="2.25"/>
    <m/>
    <n v="38.870923283822243"/>
    <s v=""/>
    <n v="0"/>
    <n v="0"/>
  </r>
  <r>
    <n v="100806"/>
    <n v="0"/>
    <s v="TUBO DE AÇO-CARBONO GALVANIZADO, CLASSE MÉDIA (DIN2440) - 6&quot;"/>
    <m/>
    <x v="0"/>
    <m/>
    <s v=""/>
    <m/>
    <s v="M"/>
    <s v=""/>
    <n v="245.42953856837431"/>
    <s v=""/>
    <s v=""/>
  </r>
  <r>
    <n v="100806"/>
    <n v="1"/>
    <m/>
    <n v="70413"/>
    <x v="1220"/>
    <s v="M"/>
    <n v="130.2303"/>
    <n v="1.3"/>
    <m/>
    <n v="169.29939000000002"/>
    <s v=""/>
    <n v="0"/>
    <n v="0"/>
  </r>
  <r>
    <n v="100806"/>
    <n v="2"/>
    <m/>
    <n v="79641"/>
    <x v="1168"/>
    <s v="M"/>
    <n v="0.20469999999999999"/>
    <n v="3.32"/>
    <m/>
    <n v="0.67960399999999999"/>
    <s v=""/>
    <n v="0"/>
    <n v="0"/>
  </r>
  <r>
    <n v="100806"/>
    <n v="3"/>
    <m/>
    <n v="2035"/>
    <x v="26"/>
    <s v="H"/>
    <n v="17.275965903920998"/>
    <n v="2.5"/>
    <m/>
    <n v="43.189914759802491"/>
    <s v=""/>
    <n v="0"/>
    <n v="0"/>
  </r>
  <r>
    <n v="100806"/>
    <n v="4"/>
    <m/>
    <n v="2036"/>
    <x v="25"/>
    <s v="H"/>
    <n v="12.90425192342871"/>
    <n v="2.5"/>
    <m/>
    <n v="32.260629808571778"/>
    <s v=""/>
    <n v="0"/>
    <n v="0"/>
  </r>
  <r>
    <n v="100831"/>
    <n v="0"/>
    <s v="REGISTRO DE GAVETA, METAL AMARELO - 2 1/2&quot;"/>
    <m/>
    <x v="0"/>
    <m/>
    <s v=""/>
    <m/>
    <s v="UN"/>
    <s v=""/>
    <n v="228.59639050145216"/>
    <s v=""/>
    <s v=""/>
  </r>
  <r>
    <n v="100831"/>
    <n v="1"/>
    <m/>
    <n v="2036"/>
    <x v="25"/>
    <s v="H"/>
    <n v="12.90425192342871"/>
    <n v="1.1499999999999999"/>
    <m/>
    <n v="14.839889711943016"/>
    <s v=""/>
    <n v="0"/>
    <n v="0"/>
  </r>
  <r>
    <n v="100831"/>
    <n v="2"/>
    <m/>
    <n v="74407"/>
    <x v="1177"/>
    <s v="UN"/>
    <n v="193.64349999999999"/>
    <n v="1"/>
    <m/>
    <n v="193.64349999999999"/>
    <s v=""/>
    <n v="0"/>
    <n v="0"/>
  </r>
  <r>
    <n v="100831"/>
    <n v="3"/>
    <m/>
    <n v="79641"/>
    <x v="1168"/>
    <s v="M"/>
    <n v="0.20469999999999999"/>
    <n v="1.2"/>
    <m/>
    <n v="0.24563999999999997"/>
    <s v=""/>
    <n v="0"/>
    <n v="0"/>
  </r>
  <r>
    <n v="100831"/>
    <n v="4"/>
    <m/>
    <n v="2035"/>
    <x v="26"/>
    <s v="H"/>
    <n v="17.275965903920998"/>
    <n v="1.1499999999999999"/>
    <m/>
    <n v="19.867360789509146"/>
    <s v=""/>
    <n v="0"/>
    <n v="0"/>
  </r>
  <r>
    <n v="100832"/>
    <n v="0"/>
    <s v="REGISTRO DE GAVETA, METAL AMARELO - 3&quot;"/>
    <m/>
    <x v="0"/>
    <m/>
    <s v=""/>
    <m/>
    <s v="UN"/>
    <s v=""/>
    <n v="337.87261850145217"/>
    <s v=""/>
    <s v=""/>
  </r>
  <r>
    <n v="100832"/>
    <n v="1"/>
    <m/>
    <n v="2036"/>
    <x v="25"/>
    <s v="H"/>
    <n v="12.90425192342871"/>
    <n v="1.1499999999999999"/>
    <m/>
    <n v="14.839889711943016"/>
    <s v=""/>
    <n v="0"/>
    <n v="0"/>
  </r>
  <r>
    <n v="100832"/>
    <n v="2"/>
    <m/>
    <n v="2035"/>
    <x v="26"/>
    <s v="H"/>
    <n v="17.275965903920998"/>
    <n v="1.1499999999999999"/>
    <m/>
    <n v="19.867360789509146"/>
    <s v=""/>
    <n v="0"/>
    <n v="0"/>
  </r>
  <r>
    <n v="100832"/>
    <n v="3"/>
    <m/>
    <n v="74408"/>
    <x v="1178"/>
    <s v="UN"/>
    <n v="302.87060000000002"/>
    <n v="1"/>
    <m/>
    <n v="302.87060000000002"/>
    <s v=""/>
    <n v="0"/>
    <n v="0"/>
  </r>
  <r>
    <n v="100832"/>
    <n v="4"/>
    <m/>
    <n v="79641"/>
    <x v="1168"/>
    <s v="M"/>
    <n v="0.20469999999999999"/>
    <n v="1.44"/>
    <m/>
    <n v="0.29476799999999997"/>
    <s v=""/>
    <n v="0"/>
    <n v="0"/>
  </r>
  <r>
    <n v="100834"/>
    <n v="0"/>
    <s v="REGISTRO DE GAVETA, METAL AMARELO - 4&quot;"/>
    <m/>
    <x v="0"/>
    <m/>
    <s v=""/>
    <m/>
    <s v="UN"/>
    <s v=""/>
    <n v="564.42344638447753"/>
    <s v=""/>
    <s v=""/>
  </r>
  <r>
    <n v="100834"/>
    <n v="1"/>
    <m/>
    <n v="79641"/>
    <x v="1168"/>
    <s v="M"/>
    <n v="0.20469999999999999"/>
    <n v="1.92"/>
    <m/>
    <n v="0.39302399999999998"/>
    <s v=""/>
    <n v="0"/>
    <n v="0"/>
  </r>
  <r>
    <n v="100834"/>
    <n v="2"/>
    <m/>
    <n v="2035"/>
    <x v="26"/>
    <s v="H"/>
    <n v="17.275965903920998"/>
    <n v="1.48"/>
    <m/>
    <n v="25.568429537803077"/>
    <s v=""/>
    <n v="0"/>
    <n v="0"/>
  </r>
  <r>
    <n v="100834"/>
    <n v="3"/>
    <m/>
    <n v="74410"/>
    <x v="1179"/>
    <s v="UN"/>
    <n v="519.36369999999999"/>
    <n v="1"/>
    <m/>
    <n v="519.36369999999999"/>
    <s v=""/>
    <n v="0"/>
    <n v="0"/>
  </r>
  <r>
    <n v="100834"/>
    <n v="4"/>
    <m/>
    <n v="2036"/>
    <x v="25"/>
    <s v="H"/>
    <n v="12.90425192342871"/>
    <n v="1.48"/>
    <m/>
    <n v="19.098292846674489"/>
    <s v=""/>
    <n v="0"/>
    <n v="0"/>
  </r>
  <r>
    <n v="100849"/>
    <n v="0"/>
    <s v="ENVELOPAMENTO DE TUBULAÇÃO ENTERRADA, COM CONCRETO"/>
    <m/>
    <x v="0"/>
    <m/>
    <s v=""/>
    <m/>
    <s v="M"/>
    <s v=""/>
    <n v="21.300509536908585"/>
    <s v=""/>
    <s v=""/>
  </r>
  <r>
    <n v="100849"/>
    <n v="1"/>
    <m/>
    <n v="2099"/>
    <x v="1"/>
    <s v="H"/>
    <n v="12.627877718847255"/>
    <n v="0.75"/>
    <m/>
    <n v="9.4709082891354406"/>
    <s v=""/>
    <n v="0"/>
    <n v="0"/>
  </r>
  <r>
    <n v="100849"/>
    <n v="2"/>
    <m/>
    <n v="2020"/>
    <x v="22"/>
    <s v="H"/>
    <n v="15.860837164231068"/>
    <n v="0.23"/>
    <m/>
    <n v="3.6479925477731459"/>
    <s v=""/>
    <n v="0"/>
    <n v="0"/>
  </r>
  <r>
    <n v="100849"/>
    <n v="3"/>
    <m/>
    <n v="10601"/>
    <x v="118"/>
    <s v="M3"/>
    <n v="160.4237"/>
    <n v="5.0999999999999997E-2"/>
    <m/>
    <n v="8.1816087"/>
    <s v=""/>
    <n v="0"/>
    <n v="0"/>
  </r>
  <r>
    <n v="100850"/>
    <n v="0"/>
    <s v="RECALQUE DE PASSEIO COM UNIÃO ENGATE RÁPIDO - REGISTRO TIPO GLOBO 2 1/2&quot;"/>
    <m/>
    <x v="0"/>
    <m/>
    <s v=""/>
    <m/>
    <s v="UN"/>
    <s v=""/>
    <n v="395.80964764620791"/>
    <s v=""/>
    <s v=""/>
  </r>
  <r>
    <n v="100850"/>
    <n v="1"/>
    <m/>
    <n v="2036"/>
    <x v="25"/>
    <s v="H"/>
    <n v="12.90425192342871"/>
    <n v="1.8"/>
    <m/>
    <n v="23.227653462171677"/>
    <s v=""/>
    <n v="0"/>
    <n v="0"/>
  </r>
  <r>
    <n v="100850"/>
    <n v="2"/>
    <m/>
    <n v="10636"/>
    <x v="43"/>
    <s v="M3"/>
    <n v="318.20740000000001"/>
    <n v="1.8499999999999999E-2"/>
    <m/>
    <n v="5.8868368999999996"/>
    <s v=""/>
    <n v="0"/>
    <n v="0"/>
  </r>
  <r>
    <n v="100850"/>
    <n v="3"/>
    <m/>
    <n v="37509"/>
    <x v="156"/>
    <s v="L"/>
    <n v="16.625699999999998"/>
    <n v="0.06"/>
    <m/>
    <n v="0.99754199999999982"/>
    <s v=""/>
    <n v="0"/>
    <n v="0"/>
  </r>
  <r>
    <n v="100850"/>
    <n v="4"/>
    <m/>
    <n v="10648"/>
    <x v="44"/>
    <s v="M3"/>
    <n v="359.69349999999997"/>
    <n v="8.4000000000000005E-2"/>
    <m/>
    <n v="30.214254"/>
    <s v=""/>
    <n v="0"/>
    <n v="0"/>
  </r>
  <r>
    <n v="100850"/>
    <n v="5"/>
    <m/>
    <n v="2020"/>
    <x v="22"/>
    <s v="H"/>
    <n v="15.860837164231068"/>
    <n v="4"/>
    <m/>
    <n v="63.443348656924272"/>
    <s v=""/>
    <n v="0"/>
    <n v="0"/>
  </r>
  <r>
    <n v="100850"/>
    <n v="6"/>
    <m/>
    <n v="12580"/>
    <x v="42"/>
    <s v="UN"/>
    <n v="0.25140000000000001"/>
    <n v="80"/>
    <m/>
    <n v="20.112000000000002"/>
    <s v=""/>
    <n v="0"/>
    <n v="0"/>
  </r>
  <r>
    <n v="100850"/>
    <n v="7"/>
    <m/>
    <n v="74457"/>
    <x v="1188"/>
    <s v="UN"/>
    <n v="172.80430000000001"/>
    <n v="1"/>
    <m/>
    <n v="172.80430000000001"/>
    <s v=""/>
    <n v="0"/>
    <n v="0"/>
  </r>
  <r>
    <n v="100850"/>
    <n v="8"/>
    <m/>
    <n v="79636"/>
    <x v="1107"/>
    <s v="KG"/>
    <n v="8.3975000000000009"/>
    <n v="0.05"/>
    <m/>
    <n v="0.41987500000000005"/>
    <s v=""/>
    <n v="0"/>
    <n v="0"/>
  </r>
  <r>
    <n v="100850"/>
    <n v="9"/>
    <m/>
    <n v="2099"/>
    <x v="1"/>
    <s v="H"/>
    <n v="12.627877718847255"/>
    <n v="3.77"/>
    <m/>
    <n v="47.607099000054156"/>
    <s v=""/>
    <n v="0"/>
    <n v="0"/>
  </r>
  <r>
    <n v="100850"/>
    <n v="10"/>
    <m/>
    <n v="2035"/>
    <x v="26"/>
    <s v="H"/>
    <n v="17.275965903920998"/>
    <n v="1.8"/>
    <m/>
    <n v="31.096738627057796"/>
    <s v=""/>
    <n v="0"/>
    <n v="0"/>
  </r>
  <r>
    <n v="100855"/>
    <n v="0"/>
    <s v="HIDRANTE COM UNIÃO DE ENGATE RÁPIDO - REGISTRO TIPO GLOBO 2 1/2&quot;"/>
    <m/>
    <x v="0"/>
    <m/>
    <s v=""/>
    <m/>
    <s v="UN"/>
    <s v=""/>
    <n v="193.78334374102457"/>
    <s v=""/>
    <s v=""/>
  </r>
  <r>
    <n v="100855"/>
    <n v="1"/>
    <m/>
    <n v="37509"/>
    <x v="156"/>
    <s v="L"/>
    <n v="16.625699999999998"/>
    <n v="0.06"/>
    <m/>
    <n v="0.99754199999999982"/>
    <s v=""/>
    <n v="0"/>
    <n v="0"/>
  </r>
  <r>
    <n v="100855"/>
    <n v="2"/>
    <m/>
    <n v="2036"/>
    <x v="25"/>
    <s v="H"/>
    <n v="12.90425192342871"/>
    <n v="1.5"/>
    <m/>
    <n v="19.356377885143065"/>
    <s v=""/>
    <n v="0"/>
    <n v="0"/>
  </r>
  <r>
    <n v="100855"/>
    <n v="3"/>
    <m/>
    <n v="79636"/>
    <x v="1107"/>
    <s v="KG"/>
    <n v="8.3975000000000009"/>
    <n v="0.05"/>
    <m/>
    <n v="0.41987500000000005"/>
    <s v=""/>
    <n v="0"/>
    <n v="0"/>
  </r>
  <r>
    <n v="100855"/>
    <n v="4"/>
    <m/>
    <n v="78460"/>
    <x v="1221"/>
    <s v="UN"/>
    <n v="147.09559999999999"/>
    <n v="1"/>
    <m/>
    <n v="147.09559999999999"/>
    <s v=""/>
    <n v="0"/>
    <n v="0"/>
  </r>
  <r>
    <n v="100855"/>
    <n v="5"/>
    <m/>
    <n v="2035"/>
    <x v="26"/>
    <s v="H"/>
    <n v="17.275965903920998"/>
    <n v="1.5"/>
    <m/>
    <n v="25.913948855881497"/>
    <s v=""/>
    <n v="0"/>
    <n v="0"/>
  </r>
  <r>
    <n v="100860"/>
    <n v="0"/>
    <s v="ABRIGO DE EMBUTIR PARA HIDRANTE E MANGUEIRA - CHAPA DE AÇO N.20"/>
    <m/>
    <x v="0"/>
    <m/>
    <s v=""/>
    <m/>
    <s v="UN"/>
    <s v=""/>
    <n v="299.52736239572397"/>
    <s v=""/>
    <s v=""/>
  </r>
  <r>
    <n v="100860"/>
    <n v="1"/>
    <m/>
    <n v="78405"/>
    <x v="1222"/>
    <s v="UN"/>
    <n v="193.89660000000001"/>
    <n v="1"/>
    <m/>
    <n v="193.89660000000001"/>
    <s v=""/>
    <n v="0"/>
    <n v="0"/>
  </r>
  <r>
    <n v="100860"/>
    <n v="2"/>
    <m/>
    <n v="2035"/>
    <x v="26"/>
    <s v="H"/>
    <n v="17.275965903920998"/>
    <n v="3.5"/>
    <m/>
    <n v="60.465880663723496"/>
    <s v=""/>
    <n v="0"/>
    <n v="0"/>
  </r>
  <r>
    <n v="100860"/>
    <n v="3"/>
    <m/>
    <n v="2036"/>
    <x v="25"/>
    <s v="H"/>
    <n v="12.90425192342871"/>
    <n v="3.5"/>
    <m/>
    <n v="45.164881732000481"/>
    <s v=""/>
    <n v="0"/>
    <n v="0"/>
  </r>
  <r>
    <n v="100865"/>
    <n v="0"/>
    <s v="MANGUEIRA DE INCÊNDIO COM UNIÃO DE ENGATE RÁPIDO, 15M - 1 1/2&quot;"/>
    <m/>
    <x v="0"/>
    <m/>
    <s v=""/>
    <m/>
    <s v="UN"/>
    <s v=""/>
    <n v="229.13826298085718"/>
    <s v=""/>
    <s v=""/>
  </r>
  <r>
    <n v="100865"/>
    <n v="1"/>
    <m/>
    <n v="2036"/>
    <x v="25"/>
    <s v="H"/>
    <n v="12.90425192342871"/>
    <n v="0.25"/>
    <m/>
    <n v="3.2260629808571775"/>
    <s v=""/>
    <n v="0"/>
    <n v="0"/>
  </r>
  <r>
    <n v="100865"/>
    <n v="2"/>
    <m/>
    <n v="78465"/>
    <x v="1223"/>
    <s v="UN"/>
    <n v="225.91220000000001"/>
    <n v="1"/>
    <m/>
    <n v="225.91220000000001"/>
    <s v=""/>
    <n v="0"/>
    <n v="0"/>
  </r>
  <r>
    <n v="100868"/>
    <n v="0"/>
    <s v="MANGUEIRA DE INCÊNDIO COM UNIÃO DE ENGATE RÁPIDO, 30M - 1 1/2&quot;"/>
    <m/>
    <x v="0"/>
    <m/>
    <s v=""/>
    <m/>
    <s v="UN"/>
    <s v=""/>
    <n v="440.2706629808572"/>
    <s v=""/>
    <s v=""/>
  </r>
  <r>
    <n v="100868"/>
    <n v="1"/>
    <m/>
    <n v="2036"/>
    <x v="25"/>
    <s v="H"/>
    <n v="12.90425192342871"/>
    <n v="0.25"/>
    <m/>
    <n v="3.2260629808571775"/>
    <s v=""/>
    <n v="0"/>
    <n v="0"/>
  </r>
  <r>
    <n v="100868"/>
    <n v="2"/>
    <m/>
    <n v="78470"/>
    <x v="1224"/>
    <s v="UN"/>
    <n v="437.0446"/>
    <n v="1"/>
    <m/>
    <n v="437.0446"/>
    <s v=""/>
    <n v="0"/>
    <n v="0"/>
  </r>
  <r>
    <n v="100872"/>
    <n v="0"/>
    <s v="MANGUEIRA DE INCÊNDIO COM UNIÃO DE ENGATE RÁPIDO, 30M - 2 1/2&quot;"/>
    <m/>
    <x v="0"/>
    <m/>
    <s v=""/>
    <m/>
    <s v="UN"/>
    <s v=""/>
    <n v="653.01486298085717"/>
    <s v=""/>
    <s v=""/>
  </r>
  <r>
    <n v="100872"/>
    <n v="1"/>
    <m/>
    <n v="78475"/>
    <x v="1225"/>
    <s v="UN"/>
    <n v="649.78880000000004"/>
    <n v="1"/>
    <m/>
    <n v="649.78880000000004"/>
    <s v=""/>
    <n v="0"/>
    <n v="0"/>
  </r>
  <r>
    <n v="100872"/>
    <n v="2"/>
    <m/>
    <n v="2036"/>
    <x v="25"/>
    <s v="H"/>
    <n v="12.90425192342871"/>
    <n v="0.25"/>
    <m/>
    <n v="3.2260629808571775"/>
    <s v=""/>
    <n v="0"/>
    <n v="0"/>
  </r>
  <r>
    <n v="100873"/>
    <n v="0"/>
    <s v="ESGUICHO DE INCÊNDIO COM ENGATE RÁPIDO - 1 1/2&quot;X1/2&quot;"/>
    <m/>
    <x v="0"/>
    <m/>
    <s v=""/>
    <m/>
    <s v="UN"/>
    <s v=""/>
    <n v="36.400621782734966"/>
    <s v=""/>
    <s v=""/>
  </r>
  <r>
    <n v="100873"/>
    <n v="1"/>
    <m/>
    <n v="78410"/>
    <x v="1226"/>
    <s v="UN"/>
    <n v="33.382599999999996"/>
    <n v="1"/>
    <m/>
    <n v="33.382599999999996"/>
    <s v=""/>
    <n v="0"/>
    <n v="0"/>
  </r>
  <r>
    <n v="100873"/>
    <n v="2"/>
    <m/>
    <n v="2035"/>
    <x v="26"/>
    <s v="H"/>
    <n v="17.275965903920998"/>
    <n v="0.1"/>
    <m/>
    <n v="1.7275965903920998"/>
    <s v=""/>
    <n v="0"/>
    <n v="0"/>
  </r>
  <r>
    <n v="100873"/>
    <n v="3"/>
    <m/>
    <n v="2036"/>
    <x v="25"/>
    <s v="H"/>
    <n v="12.90425192342871"/>
    <n v="0.1"/>
    <m/>
    <n v="1.2904251923428711"/>
    <s v=""/>
    <n v="0"/>
    <n v="0"/>
  </r>
  <r>
    <n v="100877"/>
    <n v="0"/>
    <s v="ESGUICHO DE INCÊNDIO COM ENGATE RÁPIDO - 2 1/2&quot;X5/8&quot;"/>
    <m/>
    <x v="0"/>
    <m/>
    <s v=""/>
    <m/>
    <s v="UN"/>
    <s v=""/>
    <n v="63.891721782734976"/>
    <s v=""/>
    <s v=""/>
  </r>
  <r>
    <n v="100877"/>
    <n v="1"/>
    <m/>
    <n v="2036"/>
    <x v="25"/>
    <s v="H"/>
    <n v="12.90425192342871"/>
    <n v="0.1"/>
    <m/>
    <n v="1.2904251923428711"/>
    <s v=""/>
    <n v="0"/>
    <n v="0"/>
  </r>
  <r>
    <n v="100877"/>
    <n v="2"/>
    <m/>
    <n v="78415"/>
    <x v="1227"/>
    <s v="UN"/>
    <n v="60.873699999999999"/>
    <n v="1"/>
    <m/>
    <n v="60.873699999999999"/>
    <s v=""/>
    <n v="0"/>
    <n v="0"/>
  </r>
  <r>
    <n v="100877"/>
    <n v="3"/>
    <m/>
    <n v="2035"/>
    <x v="26"/>
    <s v="H"/>
    <n v="17.275965903920998"/>
    <n v="0.1"/>
    <m/>
    <n v="1.7275965903920998"/>
    <s v=""/>
    <n v="0"/>
    <n v="0"/>
  </r>
  <r>
    <n v="100880"/>
    <n v="0"/>
    <s v="EXTINTOR DE INCÊNDIO COM CARGA DE GÁS CARBÔNICO (CO2) - 4KG"/>
    <m/>
    <x v="0"/>
    <m/>
    <s v=""/>
    <m/>
    <s v="UN"/>
    <s v=""/>
    <n v="331.60207613274468"/>
    <s v=""/>
    <s v=""/>
  </r>
  <r>
    <n v="100880"/>
    <n v="1"/>
    <m/>
    <n v="2035"/>
    <x v="26"/>
    <s v="H"/>
    <n v="17.275965903920998"/>
    <n v="0.7"/>
    <m/>
    <n v="12.093176132744698"/>
    <s v=""/>
    <n v="0"/>
    <n v="0"/>
  </r>
  <r>
    <n v="100880"/>
    <n v="2"/>
    <m/>
    <n v="78430"/>
    <x v="1228"/>
    <s v="UN"/>
    <n v="319.50889999999998"/>
    <n v="1"/>
    <m/>
    <n v="319.50889999999998"/>
    <s v=""/>
    <n v="0"/>
    <n v="0"/>
  </r>
  <r>
    <n v="100881"/>
    <n v="0"/>
    <s v="EXTINTOR DE INCÊNDIO COM CARGA DE GÁS CARBÔNICO (CO2) - 6KG"/>
    <m/>
    <x v="0"/>
    <m/>
    <s v=""/>
    <m/>
    <s v="UN"/>
    <s v=""/>
    <n v="332.07637613274471"/>
    <s v=""/>
    <s v=""/>
  </r>
  <r>
    <n v="100881"/>
    <n v="1"/>
    <m/>
    <n v="78435"/>
    <x v="1229"/>
    <s v="UN"/>
    <n v="319.98320000000001"/>
    <n v="1"/>
    <m/>
    <n v="319.98320000000001"/>
    <s v=""/>
    <n v="0"/>
    <n v="0"/>
  </r>
  <r>
    <n v="100881"/>
    <n v="2"/>
    <m/>
    <n v="2035"/>
    <x v="26"/>
    <s v="H"/>
    <n v="17.275965903920998"/>
    <n v="0.7"/>
    <m/>
    <n v="12.093176132744698"/>
    <s v=""/>
    <n v="0"/>
    <n v="0"/>
  </r>
  <r>
    <n v="100882"/>
    <n v="0"/>
    <s v="EXTINTOR DE INCÊNDIO COM CARGA DE GÁS CARBÔNICO (CO2) - 10KG"/>
    <m/>
    <x v="0"/>
    <m/>
    <s v=""/>
    <m/>
    <s v="UN"/>
    <s v=""/>
    <n v="648.64517613274472"/>
    <s v=""/>
    <s v=""/>
  </r>
  <r>
    <n v="100882"/>
    <n v="1"/>
    <m/>
    <n v="2035"/>
    <x v="26"/>
    <s v="H"/>
    <n v="17.275965903920998"/>
    <n v="0.7"/>
    <m/>
    <n v="12.093176132744698"/>
    <s v=""/>
    <n v="0"/>
    <n v="0"/>
  </r>
  <r>
    <n v="100882"/>
    <n v="2"/>
    <m/>
    <n v="78440"/>
    <x v="1230"/>
    <s v="UN"/>
    <n v="636.55200000000002"/>
    <n v="1"/>
    <m/>
    <n v="636.55200000000002"/>
    <s v=""/>
    <n v="0"/>
    <n v="0"/>
  </r>
  <r>
    <n v="100885"/>
    <n v="0"/>
    <s v="EXTINTOR DE INCÊNDIO COM CARGA DE ÁGUA PRESSURIZADA - 10L"/>
    <m/>
    <x v="0"/>
    <m/>
    <s v=""/>
    <m/>
    <s v="UN"/>
    <s v=""/>
    <n v="101.6483761327447"/>
    <s v=""/>
    <s v=""/>
  </r>
  <r>
    <n v="100885"/>
    <n v="1"/>
    <m/>
    <n v="78420"/>
    <x v="1231"/>
    <s v="UN"/>
    <n v="89.555199999999999"/>
    <n v="1"/>
    <m/>
    <n v="89.555199999999999"/>
    <s v=""/>
    <n v="0"/>
    <n v="0"/>
  </r>
  <r>
    <n v="100885"/>
    <n v="2"/>
    <m/>
    <n v="2035"/>
    <x v="26"/>
    <s v="H"/>
    <n v="17.275965903920998"/>
    <n v="0.7"/>
    <m/>
    <n v="12.093176132744698"/>
    <s v=""/>
    <n v="0"/>
    <n v="0"/>
  </r>
  <r>
    <n v="100888"/>
    <n v="0"/>
    <s v="EXTINTOR DE INCÊNDIO COM CARGA DE ESPUMA QUÍMICA - 9L"/>
    <m/>
    <x v="0"/>
    <m/>
    <s v=""/>
    <m/>
    <s v="UN"/>
    <s v=""/>
    <n v="435.12957613274472"/>
    <s v=""/>
    <s v=""/>
  </r>
  <r>
    <n v="100888"/>
    <n v="1"/>
    <m/>
    <n v="78425"/>
    <x v="1232"/>
    <s v="UN"/>
    <n v="423.03640000000001"/>
    <n v="1"/>
    <m/>
    <n v="423.03640000000001"/>
    <s v=""/>
    <n v="0"/>
    <n v="0"/>
  </r>
  <r>
    <n v="100888"/>
    <n v="2"/>
    <m/>
    <n v="2035"/>
    <x v="26"/>
    <s v="H"/>
    <n v="17.275965903920998"/>
    <n v="0.7"/>
    <m/>
    <n v="12.093176132744698"/>
    <s v=""/>
    <n v="0"/>
    <n v="0"/>
  </r>
  <r>
    <n v="100890"/>
    <n v="0"/>
    <s v="EXTINTOR DE INCÊNDIO COM CARGA DE PÓ QUÍMICO SECO - 4KG"/>
    <m/>
    <x v="0"/>
    <m/>
    <s v=""/>
    <m/>
    <s v="UN"/>
    <s v=""/>
    <n v="99.906676132744707"/>
    <s v=""/>
    <s v=""/>
  </r>
  <r>
    <n v="100890"/>
    <n v="1"/>
    <m/>
    <n v="78445"/>
    <x v="1233"/>
    <s v="UN"/>
    <n v="87.813500000000005"/>
    <n v="1"/>
    <m/>
    <n v="87.813500000000005"/>
    <s v=""/>
    <n v="0"/>
    <n v="0"/>
  </r>
  <r>
    <n v="100890"/>
    <n v="2"/>
    <m/>
    <n v="2035"/>
    <x v="26"/>
    <s v="H"/>
    <n v="17.275965903920998"/>
    <n v="0.7"/>
    <m/>
    <n v="12.093176132744698"/>
    <s v=""/>
    <n v="0"/>
    <n v="0"/>
  </r>
  <r>
    <n v="100892"/>
    <n v="0"/>
    <s v="EXTINTOR DE INCÊNDIO COM CARGA DE PÓ QUÍMICO SECO - 8KG"/>
    <m/>
    <x v="0"/>
    <m/>
    <s v=""/>
    <m/>
    <s v="UN"/>
    <s v=""/>
    <n v="128.0836761327447"/>
    <s v=""/>
    <s v=""/>
  </r>
  <r>
    <n v="100892"/>
    <n v="1"/>
    <m/>
    <n v="2035"/>
    <x v="26"/>
    <s v="H"/>
    <n v="17.275965903920998"/>
    <n v="0.7"/>
    <m/>
    <n v="12.093176132744698"/>
    <s v=""/>
    <n v="0"/>
    <n v="0"/>
  </r>
  <r>
    <n v="100892"/>
    <n v="2"/>
    <m/>
    <n v="78450"/>
    <x v="1234"/>
    <s v="UN"/>
    <n v="115.9905"/>
    <n v="1"/>
    <m/>
    <n v="115.9905"/>
    <s v=""/>
    <n v="0"/>
    <n v="0"/>
  </r>
  <r>
    <n v="100893"/>
    <n v="0"/>
    <s v="EXTINTOR DE INCÊNDIO COM CARGA DE PÓ QUÍMICO SECO - 12KG"/>
    <m/>
    <x v="0"/>
    <m/>
    <s v=""/>
    <m/>
    <s v="UN"/>
    <s v=""/>
    <n v="158.20147613274472"/>
    <s v=""/>
    <s v=""/>
  </r>
  <r>
    <n v="100893"/>
    <n v="1"/>
    <m/>
    <n v="2035"/>
    <x v="26"/>
    <s v="H"/>
    <n v="17.275965903920998"/>
    <n v="0.7"/>
    <m/>
    <n v="12.093176132744698"/>
    <s v=""/>
    <n v="0"/>
    <n v="0"/>
  </r>
  <r>
    <n v="100893"/>
    <n v="2"/>
    <m/>
    <n v="78455"/>
    <x v="1235"/>
    <s v="UN"/>
    <n v="146.10830000000001"/>
    <n v="1"/>
    <m/>
    <n v="146.10830000000001"/>
    <s v=""/>
    <n v="0"/>
    <n v="0"/>
  </r>
  <r>
    <n v="100895"/>
    <n v="0"/>
    <s v="SETA PARA HIDRANTE/EXTINTOR DE INCÊNDIO"/>
    <m/>
    <x v="0"/>
    <m/>
    <s v=""/>
    <m/>
    <s v="UN"/>
    <s v=""/>
    <n v="9.1486816578270886"/>
    <s v=""/>
    <s v=""/>
  </r>
  <r>
    <n v="100895"/>
    <n v="1"/>
    <m/>
    <n v="2099"/>
    <x v="1"/>
    <s v="H"/>
    <n v="12.627877718847255"/>
    <n v="0.15"/>
    <m/>
    <n v="1.8941816578270882"/>
    <s v=""/>
    <n v="0"/>
    <n v="0"/>
  </r>
  <r>
    <n v="100895"/>
    <n v="2"/>
    <m/>
    <n v="78407"/>
    <x v="1236"/>
    <s v="UN"/>
    <n v="6.6097999999999999"/>
    <n v="1"/>
    <m/>
    <n v="6.6097999999999999"/>
    <s v=""/>
    <n v="0"/>
    <n v="0"/>
  </r>
  <r>
    <n v="100895"/>
    <n v="3"/>
    <m/>
    <n v="19015"/>
    <x v="311"/>
    <s v="KG"/>
    <n v="12.894"/>
    <n v="0.05"/>
    <m/>
    <n v="0.64470000000000005"/>
    <s v=""/>
    <n v="0"/>
    <n v="0"/>
  </r>
  <r>
    <n v="100910"/>
    <n v="0"/>
    <s v="TUBO DE FERRO FUNDIDO PARA ESGOTO, LINHA SMU - 50MM"/>
    <m/>
    <x v="0"/>
    <m/>
    <s v=""/>
    <m/>
    <s v="M"/>
    <s v=""/>
    <n v="201.95023208922947"/>
    <s v=""/>
    <s v=""/>
  </r>
  <r>
    <n v="100910"/>
    <n v="1"/>
    <m/>
    <n v="2035"/>
    <x v="26"/>
    <s v="H"/>
    <n v="17.275965903920998"/>
    <n v="1.8"/>
    <m/>
    <n v="31.096738627057796"/>
    <s v=""/>
    <n v="0"/>
    <n v="0"/>
  </r>
  <r>
    <n v="100910"/>
    <n v="2"/>
    <m/>
    <n v="2036"/>
    <x v="25"/>
    <s v="H"/>
    <n v="12.90425192342871"/>
    <n v="1.8"/>
    <m/>
    <n v="23.227653462171677"/>
    <s v=""/>
    <n v="0"/>
    <n v="0"/>
  </r>
  <r>
    <n v="100910"/>
    <n v="3"/>
    <m/>
    <n v="71201"/>
    <x v="1237"/>
    <s v="UN"/>
    <n v="8.7371999999999996"/>
    <n v="1"/>
    <m/>
    <n v="8.7371999999999996"/>
    <s v=""/>
    <n v="0"/>
    <n v="0"/>
  </r>
  <r>
    <n v="100910"/>
    <n v="4"/>
    <m/>
    <n v="71231"/>
    <x v="1238"/>
    <s v="M"/>
    <n v="86.805400000000006"/>
    <n v="1.6"/>
    <m/>
    <n v="138.88864000000001"/>
    <s v=""/>
    <n v="0"/>
    <n v="0"/>
  </r>
  <r>
    <n v="100911"/>
    <n v="0"/>
    <s v="TUBO DE FERRO FUNDIDO PARA ESGOTO, LINHA SMU - 75MM"/>
    <m/>
    <x v="0"/>
    <m/>
    <s v=""/>
    <m/>
    <s v="M"/>
    <s v=""/>
    <n v="261.91245565469944"/>
    <s v=""/>
    <s v=""/>
  </r>
  <r>
    <n v="100911"/>
    <n v="1"/>
    <m/>
    <n v="71232"/>
    <x v="1239"/>
    <s v="M"/>
    <n v="119.2067"/>
    <n v="1.6"/>
    <m/>
    <n v="190.73072000000002"/>
    <s v=""/>
    <n v="0"/>
    <n v="0"/>
  </r>
  <r>
    <n v="100911"/>
    <n v="2"/>
    <m/>
    <n v="2035"/>
    <x v="26"/>
    <s v="H"/>
    <n v="17.275965903920998"/>
    <n v="2"/>
    <m/>
    <n v="34.551931807841996"/>
    <s v=""/>
    <n v="0"/>
    <n v="0"/>
  </r>
  <r>
    <n v="100911"/>
    <n v="3"/>
    <m/>
    <n v="2036"/>
    <x v="25"/>
    <s v="H"/>
    <n v="12.90425192342871"/>
    <n v="2"/>
    <m/>
    <n v="25.80850384685742"/>
    <s v=""/>
    <n v="0"/>
    <n v="0"/>
  </r>
  <r>
    <n v="100911"/>
    <n v="4"/>
    <m/>
    <n v="71202"/>
    <x v="1240"/>
    <s v="UN"/>
    <n v="10.821300000000001"/>
    <n v="1"/>
    <m/>
    <n v="10.821300000000001"/>
    <s v=""/>
    <n v="0"/>
    <n v="0"/>
  </r>
  <r>
    <n v="100912"/>
    <n v="0"/>
    <s v="TUBO DE FERRO FUNDIDO PARA ESGOTO, LINHA SMU - 100MM"/>
    <m/>
    <x v="0"/>
    <m/>
    <s v=""/>
    <m/>
    <s v="M"/>
    <s v=""/>
    <n v="293.65400100290435"/>
    <s v=""/>
    <s v=""/>
  </r>
  <r>
    <n v="100912"/>
    <n v="1"/>
    <m/>
    <n v="2035"/>
    <x v="26"/>
    <s v="H"/>
    <n v="17.275965903920998"/>
    <n v="2.2999999999999998"/>
    <m/>
    <n v="39.734721579018291"/>
    <s v=""/>
    <n v="0"/>
    <n v="0"/>
  </r>
  <r>
    <n v="100912"/>
    <n v="2"/>
    <m/>
    <n v="71203"/>
    <x v="1241"/>
    <s v="UN"/>
    <n v="12.095700000000001"/>
    <n v="1"/>
    <m/>
    <n v="12.095700000000001"/>
    <s v=""/>
    <n v="0"/>
    <n v="0"/>
  </r>
  <r>
    <n v="100912"/>
    <n v="3"/>
    <m/>
    <n v="2036"/>
    <x v="25"/>
    <s v="H"/>
    <n v="12.90425192342871"/>
    <n v="2.2999999999999998"/>
    <m/>
    <n v="29.679779423886032"/>
    <s v=""/>
    <n v="0"/>
    <n v="0"/>
  </r>
  <r>
    <n v="100912"/>
    <n v="4"/>
    <m/>
    <n v="71233"/>
    <x v="1242"/>
    <s v="M"/>
    <n v="141.42920000000001"/>
    <n v="1.5"/>
    <m/>
    <n v="212.1438"/>
    <s v=""/>
    <n v="0"/>
    <n v="0"/>
  </r>
  <r>
    <n v="100913"/>
    <n v="0"/>
    <s v="TUBO DE FERRO FUNDIDO PARA ESGOTO, LINHA SMU - 150MM"/>
    <m/>
    <x v="0"/>
    <m/>
    <s v=""/>
    <m/>
    <s v="M"/>
    <s v=""/>
    <n v="385.49516456837426"/>
    <s v=""/>
    <s v=""/>
  </r>
  <r>
    <n v="100913"/>
    <n v="1"/>
    <m/>
    <n v="2036"/>
    <x v="25"/>
    <s v="H"/>
    <n v="12.90425192342871"/>
    <n v="2.5"/>
    <m/>
    <n v="32.260629808571778"/>
    <s v=""/>
    <n v="0"/>
    <n v="0"/>
  </r>
  <r>
    <n v="100913"/>
    <n v="2"/>
    <m/>
    <n v="2035"/>
    <x v="26"/>
    <s v="H"/>
    <n v="17.275965903920998"/>
    <n v="2.5"/>
    <m/>
    <n v="43.189914759802491"/>
    <s v=""/>
    <n v="0"/>
    <n v="0"/>
  </r>
  <r>
    <n v="100913"/>
    <n v="3"/>
    <m/>
    <n v="71234"/>
    <x v="1243"/>
    <s v="M"/>
    <n v="205.3048"/>
    <n v="1.4"/>
    <m/>
    <n v="287.42671999999999"/>
    <s v=""/>
    <n v="0"/>
    <n v="0"/>
  </r>
  <r>
    <n v="100913"/>
    <n v="4"/>
    <m/>
    <n v="71204"/>
    <x v="1244"/>
    <s v="UN"/>
    <n v="22.617899999999999"/>
    <n v="1"/>
    <m/>
    <n v="22.617899999999999"/>
    <s v=""/>
    <n v="0"/>
    <n v="0"/>
  </r>
  <r>
    <n v="100930"/>
    <n v="0"/>
    <s v="TUBO DE PVC RÍGIDO, PONTA E BOLSA (LINHA ESGOTO) - 40MM (1 1/2&quot;)"/>
    <m/>
    <x v="0"/>
    <m/>
    <s v=""/>
    <m/>
    <s v="M"/>
    <s v=""/>
    <n v="18.536858913674855"/>
    <s v=""/>
    <s v=""/>
  </r>
  <r>
    <n v="100930"/>
    <n v="1"/>
    <m/>
    <n v="2036"/>
    <x v="25"/>
    <s v="H"/>
    <n v="12.90425192342871"/>
    <n v="0.5"/>
    <m/>
    <n v="6.4521259617143549"/>
    <s v=""/>
    <n v="0"/>
    <n v="0"/>
  </r>
  <r>
    <n v="100930"/>
    <n v="2"/>
    <m/>
    <n v="72401"/>
    <x v="1245"/>
    <s v="UN"/>
    <n v="0.73460000000000003"/>
    <n v="0.5"/>
    <m/>
    <n v="0.36730000000000002"/>
    <s v=""/>
    <n v="0"/>
    <n v="0"/>
  </r>
  <r>
    <n v="100930"/>
    <n v="3"/>
    <m/>
    <n v="2035"/>
    <x v="26"/>
    <s v="H"/>
    <n v="17.275965903920998"/>
    <n v="0.5"/>
    <m/>
    <n v="8.6379829519604989"/>
    <s v=""/>
    <n v="0"/>
    <n v="0"/>
  </r>
  <r>
    <n v="100930"/>
    <n v="4"/>
    <m/>
    <n v="72430"/>
    <x v="1246"/>
    <s v="M"/>
    <n v="2.7995000000000001"/>
    <n v="1.1000000000000001"/>
    <m/>
    <n v="3.0794500000000005"/>
    <s v=""/>
    <n v="0"/>
    <n v="0"/>
  </r>
  <r>
    <n v="100931"/>
    <n v="0"/>
    <s v="TUBO DE PVC RÍGIDO, PONTA E BOLSA (LINHA ESGOTO) - 50MM (2&quot;)"/>
    <m/>
    <x v="0"/>
    <m/>
    <s v=""/>
    <m/>
    <s v="M"/>
    <s v=""/>
    <n v="23.755360696409824"/>
    <s v=""/>
    <s v=""/>
  </r>
  <r>
    <n v="100931"/>
    <n v="1"/>
    <m/>
    <n v="2036"/>
    <x v="25"/>
    <s v="H"/>
    <n v="12.90425192342871"/>
    <n v="0.6"/>
    <m/>
    <n v="7.7425511540572254"/>
    <s v=""/>
    <n v="0"/>
    <n v="0"/>
  </r>
  <r>
    <n v="100931"/>
    <n v="2"/>
    <m/>
    <n v="2035"/>
    <x v="26"/>
    <s v="H"/>
    <n v="17.275965903920998"/>
    <n v="0.6"/>
    <m/>
    <n v="10.365579542352599"/>
    <s v=""/>
    <n v="0"/>
    <n v="0"/>
  </r>
  <r>
    <n v="100931"/>
    <n v="3"/>
    <m/>
    <n v="72431"/>
    <x v="131"/>
    <s v="M"/>
    <n v="4.7758000000000003"/>
    <n v="1.1000000000000001"/>
    <m/>
    <n v="5.2533800000000008"/>
    <s v=""/>
    <n v="0"/>
    <n v="0"/>
  </r>
  <r>
    <n v="100931"/>
    <n v="4"/>
    <m/>
    <n v="72402"/>
    <x v="1247"/>
    <s v="UN"/>
    <n v="0.78769999999999996"/>
    <n v="0.5"/>
    <m/>
    <n v="0.39384999999999998"/>
    <s v=""/>
    <n v="0"/>
    <n v="0"/>
  </r>
  <r>
    <n v="100932"/>
    <n v="0"/>
    <s v="TUBO DE PVC RÍGIDO, PONTA E BOLSA (LINHA ESGOTO) - 75MM (3&quot;)"/>
    <m/>
    <x v="0"/>
    <m/>
    <s v=""/>
    <m/>
    <s v="M"/>
    <s v=""/>
    <n v="34.885686044614737"/>
    <s v=""/>
    <s v=""/>
  </r>
  <r>
    <n v="100932"/>
    <n v="1"/>
    <m/>
    <n v="2036"/>
    <x v="25"/>
    <s v="H"/>
    <n v="12.90425192342871"/>
    <n v="0.9"/>
    <m/>
    <n v="11.613826731085839"/>
    <s v=""/>
    <n v="0"/>
    <n v="0"/>
  </r>
  <r>
    <n v="100932"/>
    <n v="2"/>
    <m/>
    <n v="72403"/>
    <x v="1248"/>
    <s v="UN"/>
    <n v="1.1626000000000001"/>
    <n v="0.5"/>
    <m/>
    <n v="0.58130000000000004"/>
    <s v=""/>
    <n v="0"/>
    <n v="0"/>
  </r>
  <r>
    <n v="100932"/>
    <n v="3"/>
    <m/>
    <n v="72432"/>
    <x v="1249"/>
    <s v="M"/>
    <n v="6.4928999999999997"/>
    <n v="1.1000000000000001"/>
    <m/>
    <n v="7.1421900000000003"/>
    <s v=""/>
    <n v="0"/>
    <n v="0"/>
  </r>
  <r>
    <n v="100932"/>
    <n v="4"/>
    <m/>
    <n v="2035"/>
    <x v="26"/>
    <s v="H"/>
    <n v="17.275965903920998"/>
    <n v="0.9"/>
    <m/>
    <n v="15.548369313528898"/>
    <s v=""/>
    <n v="0"/>
    <n v="0"/>
  </r>
  <r>
    <n v="100933"/>
    <n v="0"/>
    <s v="TUBO DE PVC RÍGIDO, PONTA E BOLSA (LINHA ESGOTO) - 100MM (4&quot;)"/>
    <m/>
    <x v="0"/>
    <m/>
    <s v=""/>
    <m/>
    <s v="M"/>
    <s v=""/>
    <n v="41.886289610084681"/>
    <s v=""/>
    <s v=""/>
  </r>
  <r>
    <n v="100933"/>
    <n v="1"/>
    <m/>
    <n v="72433"/>
    <x v="1250"/>
    <s v="M"/>
    <n v="7.2504999999999997"/>
    <n v="1.1000000000000001"/>
    <m/>
    <n v="7.9755500000000001"/>
    <s v=""/>
    <n v="0"/>
    <n v="0"/>
  </r>
  <r>
    <n v="100933"/>
    <n v="2"/>
    <m/>
    <n v="72404"/>
    <x v="1251"/>
    <s v="UN"/>
    <n v="1.425"/>
    <n v="0.5"/>
    <m/>
    <n v="0.71250000000000002"/>
    <s v=""/>
    <n v="0"/>
    <n v="0"/>
  </r>
  <r>
    <n v="100933"/>
    <n v="3"/>
    <m/>
    <n v="2035"/>
    <x v="26"/>
    <s v="H"/>
    <n v="17.275965903920998"/>
    <n v="1.1000000000000001"/>
    <m/>
    <n v="19.003562494313098"/>
    <s v=""/>
    <n v="0"/>
    <n v="0"/>
  </r>
  <r>
    <n v="100933"/>
    <n v="4"/>
    <m/>
    <n v="2036"/>
    <x v="25"/>
    <s v="H"/>
    <n v="12.90425192342871"/>
    <n v="1.1000000000000001"/>
    <m/>
    <n v="14.194677115771581"/>
    <s v=""/>
    <n v="0"/>
    <n v="0"/>
  </r>
  <r>
    <n v="100934"/>
    <n v="0"/>
    <s v="TUBO DE PVC RÍGIDO, PONTA E BOLSA (LINHA ESGOTO) - 150MM (6&quot;)"/>
    <m/>
    <x v="0"/>
    <m/>
    <s v=""/>
    <m/>
    <s v="M"/>
    <s v=""/>
    <n v="62.14670317555462"/>
    <s v=""/>
    <s v=""/>
  </r>
  <r>
    <n v="100934"/>
    <n v="1"/>
    <m/>
    <n v="2035"/>
    <x v="26"/>
    <s v="H"/>
    <n v="17.275965903920998"/>
    <n v="1.3"/>
    <m/>
    <n v="22.458755675097297"/>
    <s v=""/>
    <n v="0"/>
    <n v="0"/>
  </r>
  <r>
    <n v="100934"/>
    <n v="2"/>
    <m/>
    <n v="2036"/>
    <x v="25"/>
    <s v="H"/>
    <n v="12.90425192342871"/>
    <n v="1.3"/>
    <m/>
    <n v="16.775527500457322"/>
    <s v=""/>
    <n v="0"/>
    <n v="0"/>
  </r>
  <r>
    <n v="100934"/>
    <n v="3"/>
    <m/>
    <n v="72405"/>
    <x v="1252"/>
    <s v="UN"/>
    <n v="4.5952999999999999"/>
    <n v="0.5"/>
    <m/>
    <n v="2.29765"/>
    <s v=""/>
    <n v="0"/>
    <n v="0"/>
  </r>
  <r>
    <n v="100934"/>
    <n v="4"/>
    <m/>
    <n v="72434"/>
    <x v="1253"/>
    <s v="M"/>
    <n v="18.7407"/>
    <n v="1.1000000000000001"/>
    <m/>
    <n v="20.614770000000004"/>
    <s v=""/>
    <n v="0"/>
    <n v="0"/>
  </r>
  <r>
    <n v="100935"/>
    <n v="0"/>
    <s v="TUBO DE PVC RÍGIDO, PONTA E BOLSA (LINHA ESGOTO) - 200MM (8&quot;)"/>
    <m/>
    <x v="0"/>
    <m/>
    <s v=""/>
    <m/>
    <s v="M"/>
    <s v=""/>
    <n v="78.241424958289599"/>
    <s v=""/>
    <s v=""/>
  </r>
  <r>
    <n v="100935"/>
    <n v="1"/>
    <m/>
    <n v="2036"/>
    <x v="25"/>
    <s v="H"/>
    <n v="12.90425192342871"/>
    <n v="1.4"/>
    <m/>
    <n v="18.065952692800192"/>
    <s v=""/>
    <n v="0"/>
    <n v="0"/>
  </r>
  <r>
    <n v="100935"/>
    <n v="2"/>
    <m/>
    <n v="72435"/>
    <x v="1254"/>
    <s v="M"/>
    <n v="31.324200000000001"/>
    <n v="1.1000000000000001"/>
    <m/>
    <n v="34.456620000000001"/>
    <s v=""/>
    <n v="0"/>
    <n v="0"/>
  </r>
  <r>
    <n v="100935"/>
    <n v="3"/>
    <m/>
    <n v="2035"/>
    <x v="26"/>
    <s v="H"/>
    <n v="17.275965903920998"/>
    <n v="1.4"/>
    <m/>
    <n v="24.186352265489397"/>
    <s v=""/>
    <n v="0"/>
    <n v="0"/>
  </r>
  <r>
    <n v="100935"/>
    <n v="4"/>
    <m/>
    <n v="72406"/>
    <x v="1255"/>
    <s v="UN"/>
    <n v="3.0649999999999999"/>
    <n v="0.5"/>
    <m/>
    <n v="1.5325"/>
    <s v=""/>
    <n v="0"/>
    <n v="0"/>
  </r>
  <r>
    <n v="100998"/>
    <n v="0"/>
    <s v="ENVELOPAMENTO DE TUBULAÇÃO ENTERRADA, COM CONCRETO"/>
    <m/>
    <x v="0"/>
    <m/>
    <s v=""/>
    <m/>
    <s v="M"/>
    <s v=""/>
    <n v="21.300509536908589"/>
    <s v=""/>
    <s v=""/>
  </r>
  <r>
    <n v="100998"/>
    <n v="1"/>
    <m/>
    <n v="2099"/>
    <x v="1"/>
    <s v="H"/>
    <n v="12.627877718847255"/>
    <n v="0.75"/>
    <m/>
    <n v="9.4709082891354406"/>
    <s v=""/>
    <n v="0"/>
    <n v="0"/>
  </r>
  <r>
    <n v="100998"/>
    <n v="2"/>
    <m/>
    <n v="10601"/>
    <x v="118"/>
    <s v="M3"/>
    <n v="160.4237"/>
    <n v="5.0999999999999997E-2"/>
    <m/>
    <n v="8.1816087"/>
    <s v=""/>
    <n v="0"/>
    <n v="0"/>
  </r>
  <r>
    <n v="100998"/>
    <n v="3"/>
    <m/>
    <n v="2020"/>
    <x v="22"/>
    <s v="H"/>
    <n v="15.860837164231068"/>
    <n v="0.23"/>
    <m/>
    <n v="3.6479925477731459"/>
    <s v=""/>
    <n v="0"/>
    <n v="0"/>
  </r>
  <r>
    <n v="101001"/>
    <n v="0"/>
    <s v="RALO SECO DE PVC RÍGIDO, COM SAÍDA SOLDADA DE 40MM - DIÂMETRO 100MM"/>
    <m/>
    <x v="0"/>
    <m/>
    <s v=""/>
    <m/>
    <s v="UN"/>
    <s v=""/>
    <n v="72.1637049582896"/>
    <s v=""/>
    <s v=""/>
  </r>
  <r>
    <n v="101001"/>
    <n v="1"/>
    <m/>
    <n v="75638"/>
    <x v="1256"/>
    <s v="UN"/>
    <n v="23.940999999999999"/>
    <n v="1"/>
    <m/>
    <n v="23.940999999999999"/>
    <s v=""/>
    <n v="0"/>
    <n v="0"/>
  </r>
  <r>
    <n v="101001"/>
    <n v="2"/>
    <m/>
    <n v="75280"/>
    <x v="1257"/>
    <s v="UN"/>
    <n v="5.9703999999999997"/>
    <n v="1"/>
    <m/>
    <n v="5.9703999999999997"/>
    <s v=""/>
    <n v="0"/>
    <n v="0"/>
  </r>
  <r>
    <n v="101001"/>
    <n v="3"/>
    <m/>
    <n v="2036"/>
    <x v="25"/>
    <s v="H"/>
    <n v="12.90425192342871"/>
    <n v="1.4"/>
    <m/>
    <n v="18.065952692800192"/>
    <s v=""/>
    <n v="0"/>
    <n v="0"/>
  </r>
  <r>
    <n v="101001"/>
    <n v="4"/>
    <m/>
    <n v="2035"/>
    <x v="26"/>
    <s v="H"/>
    <n v="17.275965903920998"/>
    <n v="1.4"/>
    <m/>
    <n v="24.186352265489397"/>
    <s v=""/>
    <n v="0"/>
    <n v="0"/>
  </r>
  <r>
    <n v="101010"/>
    <n v="0"/>
    <s v="CAIXA SIFONADA DE PVC RÍGIDO - 100X150MM"/>
    <m/>
    <x v="0"/>
    <m/>
    <s v=""/>
    <m/>
    <s v="UN"/>
    <s v=""/>
    <n v="72.772604958289591"/>
    <s v=""/>
    <s v=""/>
  </r>
  <r>
    <n v="101010"/>
    <n v="1"/>
    <m/>
    <n v="2036"/>
    <x v="25"/>
    <s v="H"/>
    <n v="12.90425192342871"/>
    <n v="1.4"/>
    <m/>
    <n v="18.065952692800192"/>
    <s v=""/>
    <n v="0"/>
    <n v="0"/>
  </r>
  <r>
    <n v="101010"/>
    <n v="2"/>
    <m/>
    <n v="75638"/>
    <x v="1256"/>
    <s v="UN"/>
    <n v="23.940999999999999"/>
    <n v="1"/>
    <m/>
    <n v="23.940999999999999"/>
    <s v=""/>
    <n v="0"/>
    <n v="0"/>
  </r>
  <r>
    <n v="101010"/>
    <n v="3"/>
    <m/>
    <n v="2035"/>
    <x v="26"/>
    <s v="H"/>
    <n v="17.275965903920998"/>
    <n v="1.4"/>
    <m/>
    <n v="24.186352265489397"/>
    <s v=""/>
    <n v="0"/>
    <n v="0"/>
  </r>
  <r>
    <n v="101010"/>
    <n v="4"/>
    <m/>
    <n v="75240"/>
    <x v="1258"/>
    <s v="UN"/>
    <n v="6.5792999999999999"/>
    <n v="1"/>
    <m/>
    <n v="6.5792999999999999"/>
    <s v=""/>
    <n v="0"/>
    <n v="0"/>
  </r>
  <r>
    <n v="101012"/>
    <n v="0"/>
    <s v="CAIXA SIFONADA DE PVC RÍGIDO - 150X150MM"/>
    <m/>
    <x v="0"/>
    <m/>
    <s v=""/>
    <m/>
    <s v="UN"/>
    <s v=""/>
    <n v="96.696304958289588"/>
    <s v=""/>
    <s v=""/>
  </r>
  <r>
    <n v="101012"/>
    <n v="1"/>
    <m/>
    <n v="75641"/>
    <x v="1259"/>
    <s v="UN"/>
    <n v="42.924900000000001"/>
    <n v="1"/>
    <m/>
    <n v="42.924900000000001"/>
    <s v=""/>
    <n v="0"/>
    <n v="0"/>
  </r>
  <r>
    <n v="101012"/>
    <n v="2"/>
    <m/>
    <n v="2035"/>
    <x v="26"/>
    <s v="H"/>
    <n v="17.275965903920998"/>
    <n v="1.4"/>
    <m/>
    <n v="24.186352265489397"/>
    <s v=""/>
    <n v="0"/>
    <n v="0"/>
  </r>
  <r>
    <n v="101012"/>
    <n v="3"/>
    <m/>
    <n v="75245"/>
    <x v="1260"/>
    <s v="UN"/>
    <n v="11.5191"/>
    <n v="1"/>
    <m/>
    <n v="11.5191"/>
    <s v=""/>
    <n v="0"/>
    <n v="0"/>
  </r>
  <r>
    <n v="101012"/>
    <n v="4"/>
    <m/>
    <n v="2036"/>
    <x v="25"/>
    <s v="H"/>
    <n v="12.90425192342871"/>
    <n v="1.4"/>
    <m/>
    <n v="18.065952692800192"/>
    <s v=""/>
    <n v="0"/>
    <n v="0"/>
  </r>
  <r>
    <n v="101015"/>
    <n v="0"/>
    <s v="CAIXA SIFONADA DE PVC RÍGIDO 250X230X75MM"/>
    <m/>
    <x v="0"/>
    <m/>
    <s v=""/>
    <m/>
    <s v="UN"/>
    <s v=""/>
    <n v="119.09920495828959"/>
    <s v=""/>
    <s v=""/>
  </r>
  <r>
    <n v="101015"/>
    <n v="1"/>
    <m/>
    <n v="2035"/>
    <x v="26"/>
    <s v="H"/>
    <n v="17.275965903920998"/>
    <n v="1.4"/>
    <m/>
    <n v="24.186352265489397"/>
    <s v=""/>
    <n v="0"/>
    <n v="0"/>
  </r>
  <r>
    <n v="101015"/>
    <n v="2"/>
    <m/>
    <n v="2036"/>
    <x v="25"/>
    <s v="H"/>
    <n v="12.90425192342871"/>
    <n v="1.4"/>
    <m/>
    <n v="18.065952692800192"/>
    <s v=""/>
    <n v="0"/>
    <n v="0"/>
  </r>
  <r>
    <n v="101015"/>
    <n v="3"/>
    <m/>
    <n v="75636"/>
    <x v="1261"/>
    <s v="UN"/>
    <n v="49.499499999999998"/>
    <n v="1"/>
    <m/>
    <n v="49.499499999999998"/>
    <s v=""/>
    <n v="0"/>
    <n v="0"/>
  </r>
  <r>
    <n v="101015"/>
    <n v="4"/>
    <m/>
    <n v="75248"/>
    <x v="1262"/>
    <s v="UN"/>
    <n v="27.3474"/>
    <n v="1"/>
    <m/>
    <n v="27.3474"/>
    <s v=""/>
    <n v="0"/>
    <n v="0"/>
  </r>
  <r>
    <n v="101035"/>
    <n v="0"/>
    <s v="RALO SECO DE FERRO FUNDIDO, COM SAÍDA VERTICAL (SMU) - DIÂMETRO 100MM"/>
    <m/>
    <x v="0"/>
    <m/>
    <s v=""/>
    <m/>
    <s v="UN"/>
    <s v=""/>
    <n v="93.558004958289587"/>
    <s v=""/>
    <s v=""/>
  </r>
  <r>
    <n v="101035"/>
    <n v="1"/>
    <m/>
    <n v="2036"/>
    <x v="25"/>
    <s v="H"/>
    <n v="12.90425192342871"/>
    <n v="1.4"/>
    <m/>
    <n v="18.065952692800192"/>
    <s v=""/>
    <n v="0"/>
    <n v="0"/>
  </r>
  <r>
    <n v="101035"/>
    <n v="2"/>
    <m/>
    <n v="75638"/>
    <x v="1256"/>
    <s v="UN"/>
    <n v="23.940999999999999"/>
    <n v="1"/>
    <m/>
    <n v="23.940999999999999"/>
    <s v=""/>
    <n v="0"/>
    <n v="0"/>
  </r>
  <r>
    <n v="101035"/>
    <n v="3"/>
    <m/>
    <n v="2035"/>
    <x v="26"/>
    <s v="H"/>
    <n v="17.275965903920998"/>
    <n v="1.4"/>
    <m/>
    <n v="24.186352265489397"/>
    <s v=""/>
    <n v="0"/>
    <n v="0"/>
  </r>
  <r>
    <n v="101035"/>
    <n v="4"/>
    <m/>
    <n v="75275"/>
    <x v="1263"/>
    <s v="UN"/>
    <n v="27.364699999999999"/>
    <n v="1"/>
    <m/>
    <n v="27.364699999999999"/>
    <s v=""/>
    <n v="0"/>
    <n v="0"/>
  </r>
  <r>
    <n v="101059"/>
    <n v="0"/>
    <s v="CAIXA DE GORDURA, ALVENARIA DE TIJOLOS MACIÇOS COMUNS - 60X60CM"/>
    <m/>
    <x v="0"/>
    <m/>
    <s v=""/>
    <m/>
    <s v="UN"/>
    <s v=""/>
    <n v="199.68721374727502"/>
    <s v=""/>
    <s v=""/>
  </r>
  <r>
    <n v="101059"/>
    <n v="1"/>
    <m/>
    <n v="11501"/>
    <x v="68"/>
    <s v="KG"/>
    <n v="3.2875999999999999"/>
    <n v="0.65"/>
    <m/>
    <n v="2.1369400000000001"/>
    <s v=""/>
    <n v="0"/>
    <n v="0"/>
  </r>
  <r>
    <n v="101059"/>
    <n v="2"/>
    <m/>
    <n v="10543"/>
    <x v="20"/>
    <s v="M3"/>
    <n v="67.283799999999999"/>
    <n v="3.6999999999999998E-2"/>
    <m/>
    <n v="2.4895006"/>
    <s v=""/>
    <n v="0"/>
    <n v="0"/>
  </r>
  <r>
    <n v="101059"/>
    <n v="3"/>
    <m/>
    <n v="2099"/>
    <x v="1"/>
    <s v="H"/>
    <n v="12.627877718847255"/>
    <n v="4"/>
    <m/>
    <n v="50.511510875389021"/>
    <s v=""/>
    <n v="0"/>
    <n v="0"/>
  </r>
  <r>
    <n v="101059"/>
    <n v="4"/>
    <m/>
    <n v="2020"/>
    <x v="22"/>
    <s v="H"/>
    <n v="15.860837164231068"/>
    <n v="4.7"/>
    <m/>
    <n v="74.545934671886016"/>
    <s v=""/>
    <n v="0"/>
    <n v="0"/>
  </r>
  <r>
    <n v="101059"/>
    <n v="5"/>
    <m/>
    <n v="12580"/>
    <x v="42"/>
    <s v="UN"/>
    <n v="0.25140000000000001"/>
    <n v="105"/>
    <m/>
    <n v="26.397000000000002"/>
    <s v=""/>
    <n v="0"/>
    <n v="0"/>
  </r>
  <r>
    <n v="101059"/>
    <n v="6"/>
    <m/>
    <n v="10636"/>
    <x v="43"/>
    <s v="M3"/>
    <n v="318.20740000000001"/>
    <n v="2.4E-2"/>
    <m/>
    <n v="7.6369776000000007"/>
    <s v=""/>
    <n v="0"/>
    <n v="0"/>
  </r>
  <r>
    <n v="101059"/>
    <n v="7"/>
    <m/>
    <n v="10648"/>
    <x v="44"/>
    <s v="M3"/>
    <n v="359.69349999999997"/>
    <n v="0.1"/>
    <m/>
    <n v="35.969349999999999"/>
    <s v=""/>
    <n v="0"/>
    <n v="0"/>
  </r>
  <r>
    <n v="101060"/>
    <n v="0"/>
    <s v="FOSSA SÉPTICA EM ANÉIS DE CONCRETO, PARA 10 PESSOAS - 1,40 X 1,20M"/>
    <m/>
    <x v="0"/>
    <m/>
    <s v=""/>
    <m/>
    <s v="UN"/>
    <s v=""/>
    <n v="2323.0580605376826"/>
    <s v=""/>
    <s v=""/>
  </r>
  <r>
    <n v="101060"/>
    <n v="1"/>
    <m/>
    <n v="10612"/>
    <x v="983"/>
    <s v="M3"/>
    <n v="250.2276"/>
    <n v="0.27"/>
    <m/>
    <n v="67.561452000000003"/>
    <s v=""/>
    <n v="0"/>
    <n v="0"/>
  </r>
  <r>
    <n v="101060"/>
    <n v="2"/>
    <m/>
    <n v="2099"/>
    <x v="1"/>
    <s v="H"/>
    <n v="12.627877718847255"/>
    <n v="39.274999999999999"/>
    <m/>
    <n v="495.95989740772592"/>
    <s v=""/>
    <n v="0"/>
    <n v="0"/>
  </r>
  <r>
    <n v="101060"/>
    <n v="3"/>
    <m/>
    <n v="2035"/>
    <x v="26"/>
    <s v="H"/>
    <n v="17.275965903920998"/>
    <n v="2"/>
    <m/>
    <n v="34.551931807841996"/>
    <s v=""/>
    <n v="0"/>
    <n v="0"/>
  </r>
  <r>
    <n v="101060"/>
    <n v="4"/>
    <m/>
    <n v="2016"/>
    <x v="46"/>
    <s v="H"/>
    <n v="13.188618292508322"/>
    <n v="2.14"/>
    <m/>
    <n v="28.223643145967809"/>
    <s v=""/>
    <n v="0"/>
    <n v="0"/>
  </r>
  <r>
    <n v="101060"/>
    <n v="5"/>
    <m/>
    <n v="2015"/>
    <x v="47"/>
    <s v="H"/>
    <n v="16.259414142106937"/>
    <n v="2.14"/>
    <m/>
    <n v="34.795146264108851"/>
    <s v=""/>
    <n v="0"/>
    <n v="0"/>
  </r>
  <r>
    <n v="101060"/>
    <n v="6"/>
    <m/>
    <n v="2014"/>
    <x v="16"/>
    <s v="H"/>
    <n v="13.173665210544026"/>
    <n v="1.88"/>
    <m/>
    <n v="24.76649059582277"/>
    <s v=""/>
    <n v="0"/>
    <n v="0"/>
  </r>
  <r>
    <n v="101060"/>
    <n v="7"/>
    <m/>
    <n v="2013"/>
    <x v="15"/>
    <s v="H"/>
    <n v="15.756939025755017"/>
    <n v="1.88"/>
    <m/>
    <n v="29.623045368419429"/>
    <s v=""/>
    <n v="0"/>
    <n v="0"/>
  </r>
  <r>
    <n v="101060"/>
    <n v="8"/>
    <m/>
    <n v="2008"/>
    <x v="73"/>
    <s v="H"/>
    <n v="15.120659606998458"/>
    <n v="11.09"/>
    <m/>
    <n v="167.68811504161289"/>
    <s v=""/>
    <n v="0"/>
    <n v="0"/>
  </r>
  <r>
    <n v="101060"/>
    <n v="9"/>
    <m/>
    <n v="10630"/>
    <x v="33"/>
    <s v="M3"/>
    <n v="420.47390000000001"/>
    <n v="2.0500000000000001E-2"/>
    <m/>
    <n v="8.6197149500000005"/>
    <s v=""/>
    <n v="0"/>
    <n v="0"/>
  </r>
  <r>
    <n v="101060"/>
    <n v="10"/>
    <m/>
    <n v="10542"/>
    <x v="529"/>
    <s v="M3"/>
    <n v="67.5685"/>
    <n v="0.27700000000000002"/>
    <m/>
    <n v="18.7164745"/>
    <s v=""/>
    <n v="0"/>
    <n v="0"/>
  </r>
  <r>
    <n v="101060"/>
    <n v="11"/>
    <m/>
    <n v="72434"/>
    <x v="1253"/>
    <s v="M"/>
    <n v="18.7407"/>
    <n v="3"/>
    <m/>
    <n v="56.222099999999998"/>
    <s v=""/>
    <n v="0"/>
    <n v="0"/>
  </r>
  <r>
    <n v="101060"/>
    <n v="12"/>
    <m/>
    <n v="79245"/>
    <x v="1264"/>
    <s v="UN"/>
    <n v="189.792"/>
    <n v="1"/>
    <m/>
    <n v="189.792"/>
    <s v=""/>
    <n v="0"/>
    <n v="0"/>
  </r>
  <r>
    <n v="101060"/>
    <n v="13"/>
    <m/>
    <n v="2020"/>
    <x v="22"/>
    <s v="H"/>
    <n v="15.860837164231068"/>
    <n v="7.12"/>
    <m/>
    <n v="112.92916060932521"/>
    <s v=""/>
    <n v="0"/>
    <n v="0"/>
  </r>
  <r>
    <n v="101060"/>
    <n v="14"/>
    <m/>
    <n v="11070"/>
    <x v="51"/>
    <s v="M"/>
    <n v="4.1189999999999998"/>
    <n v="0.8"/>
    <m/>
    <n v="3.2951999999999999"/>
    <s v=""/>
    <n v="0"/>
    <n v="0"/>
  </r>
  <r>
    <n v="101060"/>
    <n v="15"/>
    <m/>
    <n v="79215"/>
    <x v="1265"/>
    <s v="UN"/>
    <n v="198.4205"/>
    <n v="3"/>
    <m/>
    <n v="595.26150000000007"/>
    <s v=""/>
    <n v="0"/>
    <n v="0"/>
  </r>
  <r>
    <n v="101060"/>
    <n v="16"/>
    <m/>
    <n v="11020"/>
    <x v="60"/>
    <s v="M2"/>
    <n v="9.8424999999999994"/>
    <n v="0.31"/>
    <m/>
    <n v="3.0511749999999997"/>
    <s v=""/>
    <n v="0"/>
    <n v="0"/>
  </r>
  <r>
    <n v="101060"/>
    <n v="17"/>
    <m/>
    <n v="11510"/>
    <x v="92"/>
    <s v="KG"/>
    <n v="3.2757999999999998"/>
    <n v="25"/>
    <m/>
    <n v="81.894999999999996"/>
    <s v=""/>
    <n v="0"/>
    <n v="0"/>
  </r>
  <r>
    <n v="101060"/>
    <n v="18"/>
    <m/>
    <n v="15060"/>
    <x v="1266"/>
    <s v="M"/>
    <n v="2.4735"/>
    <n v="10"/>
    <m/>
    <n v="24.734999999999999"/>
    <s v=""/>
    <n v="0"/>
    <n v="0"/>
  </r>
  <r>
    <n v="101060"/>
    <n v="19"/>
    <m/>
    <n v="17740"/>
    <x v="48"/>
    <s v="KG"/>
    <n v="4.9862000000000002"/>
    <n v="0.43"/>
    <m/>
    <n v="2.144066"/>
    <s v=""/>
    <n v="0"/>
    <n v="0"/>
  </r>
  <r>
    <n v="101060"/>
    <n v="20"/>
    <m/>
    <n v="58410"/>
    <x v="1267"/>
    <s v="UN"/>
    <n v="4.2054999999999998"/>
    <n v="2"/>
    <m/>
    <n v="8.4109999999999996"/>
    <s v=""/>
    <n v="0"/>
    <n v="0"/>
  </r>
  <r>
    <n v="101060"/>
    <n v="21"/>
    <m/>
    <n v="71234"/>
    <x v="1243"/>
    <s v="M"/>
    <n v="205.3048"/>
    <n v="1.5"/>
    <m/>
    <n v="307.9572"/>
    <s v=""/>
    <n v="0"/>
    <n v="0"/>
  </r>
  <r>
    <n v="101060"/>
    <n v="22"/>
    <m/>
    <n v="2036"/>
    <x v="25"/>
    <s v="H"/>
    <n v="12.90425192342871"/>
    <n v="2"/>
    <m/>
    <n v="25.80850384685742"/>
    <s v=""/>
    <n v="0"/>
    <n v="0"/>
  </r>
  <r>
    <n v="101060"/>
    <n v="23"/>
    <m/>
    <n v="17515"/>
    <x v="14"/>
    <s v="KG"/>
    <n v="5.5275999999999996"/>
    <n v="0.19"/>
    <m/>
    <n v="1.050244"/>
    <s v=""/>
    <n v="0"/>
    <n v="0"/>
  </r>
  <r>
    <n v="101061"/>
    <n v="0"/>
    <s v="FOSSA SÉPTICA EM ANÉIS DE CONCRETO, PARA 20 PESSOAS - 1,40 X 1,70M"/>
    <m/>
    <x v="0"/>
    <m/>
    <s v=""/>
    <m/>
    <s v="UN"/>
    <s v=""/>
    <n v="2922.4722298632691"/>
    <s v=""/>
    <s v=""/>
  </r>
  <r>
    <n v="101061"/>
    <n v="1"/>
    <m/>
    <n v="10612"/>
    <x v="983"/>
    <s v="M3"/>
    <n v="250.2276"/>
    <n v="0.4"/>
    <m/>
    <n v="100.09104000000001"/>
    <s v=""/>
    <n v="0"/>
    <n v="0"/>
  </r>
  <r>
    <n v="101061"/>
    <n v="2"/>
    <m/>
    <n v="58410"/>
    <x v="1267"/>
    <s v="UN"/>
    <n v="4.2054999999999998"/>
    <n v="2"/>
    <m/>
    <n v="8.4109999999999996"/>
    <s v=""/>
    <n v="0"/>
    <n v="0"/>
  </r>
  <r>
    <n v="101061"/>
    <n v="3"/>
    <m/>
    <n v="2013"/>
    <x v="15"/>
    <s v="H"/>
    <n v="15.756939025755017"/>
    <n v="2.82"/>
    <m/>
    <n v="44.434568052629146"/>
    <s v=""/>
    <n v="0"/>
    <n v="0"/>
  </r>
  <r>
    <n v="101061"/>
    <n v="4"/>
    <m/>
    <n v="10542"/>
    <x v="529"/>
    <s v="M3"/>
    <n v="67.5685"/>
    <n v="0.27700000000000002"/>
    <m/>
    <n v="18.7164745"/>
    <s v=""/>
    <n v="0"/>
    <n v="0"/>
  </r>
  <r>
    <n v="101061"/>
    <n v="5"/>
    <m/>
    <n v="2008"/>
    <x v="73"/>
    <s v="H"/>
    <n v="15.120659606998458"/>
    <n v="13.79"/>
    <m/>
    <n v="208.51389598050872"/>
    <s v=""/>
    <n v="0"/>
    <n v="0"/>
  </r>
  <r>
    <n v="101061"/>
    <n v="6"/>
    <m/>
    <n v="2020"/>
    <x v="22"/>
    <s v="H"/>
    <n v="15.860837164231068"/>
    <n v="9.18"/>
    <m/>
    <n v="145.60248516764119"/>
    <s v=""/>
    <n v="0"/>
    <n v="0"/>
  </r>
  <r>
    <n v="101061"/>
    <n v="7"/>
    <m/>
    <n v="2035"/>
    <x v="26"/>
    <s v="H"/>
    <n v="17.275965903920998"/>
    <n v="2"/>
    <m/>
    <n v="34.551931807841996"/>
    <s v=""/>
    <n v="0"/>
    <n v="0"/>
  </r>
  <r>
    <n v="101061"/>
    <n v="8"/>
    <m/>
    <n v="10630"/>
    <x v="33"/>
    <s v="M3"/>
    <n v="420.47390000000001"/>
    <n v="3.3399999999999999E-2"/>
    <m/>
    <n v="14.04382826"/>
    <s v=""/>
    <n v="0"/>
    <n v="0"/>
  </r>
  <r>
    <n v="101061"/>
    <n v="9"/>
    <m/>
    <n v="2014"/>
    <x v="16"/>
    <s v="H"/>
    <n v="13.173665210544026"/>
    <n v="2.82"/>
    <m/>
    <n v="37.149735893734153"/>
    <s v=""/>
    <n v="0"/>
    <n v="0"/>
  </r>
  <r>
    <n v="101061"/>
    <n v="10"/>
    <m/>
    <n v="11070"/>
    <x v="51"/>
    <s v="M"/>
    <n v="4.1189999999999998"/>
    <n v="1.1666700000000001"/>
    <m/>
    <n v="4.8055137300000004"/>
    <s v=""/>
    <n v="0"/>
    <n v="0"/>
  </r>
  <r>
    <n v="101061"/>
    <n v="11"/>
    <m/>
    <n v="2015"/>
    <x v="47"/>
    <s v="H"/>
    <n v="16.259414142106937"/>
    <n v="2.14"/>
    <m/>
    <n v="34.795146264108851"/>
    <s v=""/>
    <n v="0"/>
    <n v="0"/>
  </r>
  <r>
    <n v="101061"/>
    <n v="12"/>
    <m/>
    <n v="2036"/>
    <x v="25"/>
    <s v="H"/>
    <n v="12.90425192342871"/>
    <n v="2"/>
    <m/>
    <n v="25.80850384685742"/>
    <s v=""/>
    <n v="0"/>
    <n v="0"/>
  </r>
  <r>
    <n v="101061"/>
    <n v="13"/>
    <m/>
    <n v="79245"/>
    <x v="1264"/>
    <s v="UN"/>
    <n v="189.792"/>
    <n v="1"/>
    <m/>
    <n v="189.792"/>
    <s v=""/>
    <n v="0"/>
    <n v="0"/>
  </r>
  <r>
    <n v="101061"/>
    <n v="14"/>
    <m/>
    <n v="2099"/>
    <x v="1"/>
    <s v="H"/>
    <n v="12.627877718847255"/>
    <n v="49.915999999999997"/>
    <m/>
    <n v="630.33314421397961"/>
    <s v=""/>
    <n v="0"/>
    <n v="0"/>
  </r>
  <r>
    <n v="101061"/>
    <n v="15"/>
    <m/>
    <n v="11020"/>
    <x v="60"/>
    <s v="M2"/>
    <n v="9.8424999999999994"/>
    <n v="0.47"/>
    <m/>
    <n v="4.6259749999999995"/>
    <s v=""/>
    <n v="0"/>
    <n v="0"/>
  </r>
  <r>
    <n v="101061"/>
    <n v="16"/>
    <m/>
    <n v="17515"/>
    <x v="14"/>
    <s v="KG"/>
    <n v="5.5275999999999996"/>
    <n v="0.28000000000000003"/>
    <m/>
    <n v="1.547728"/>
    <s v=""/>
    <n v="0"/>
    <n v="0"/>
  </r>
  <r>
    <n v="101061"/>
    <n v="17"/>
    <m/>
    <n v="2016"/>
    <x v="46"/>
    <s v="H"/>
    <n v="13.188618292508322"/>
    <n v="2.14"/>
    <m/>
    <n v="28.223643145967809"/>
    <s v=""/>
    <n v="0"/>
    <n v="0"/>
  </r>
  <r>
    <n v="101061"/>
    <n v="18"/>
    <m/>
    <n v="79215"/>
    <x v="1265"/>
    <s v="UN"/>
    <n v="198.4205"/>
    <n v="4"/>
    <m/>
    <n v="793.68200000000002"/>
    <s v=""/>
    <n v="0"/>
    <n v="0"/>
  </r>
  <r>
    <n v="101061"/>
    <n v="19"/>
    <m/>
    <n v="72434"/>
    <x v="1253"/>
    <s v="M"/>
    <n v="18.7407"/>
    <n v="3.5"/>
    <m/>
    <n v="65.592449999999999"/>
    <s v=""/>
    <n v="0"/>
    <n v="0"/>
  </r>
  <r>
    <n v="101061"/>
    <n v="20"/>
    <m/>
    <n v="71234"/>
    <x v="1243"/>
    <s v="M"/>
    <n v="205.3048"/>
    <n v="2"/>
    <m/>
    <n v="410.6096"/>
    <s v=""/>
    <n v="0"/>
    <n v="0"/>
  </r>
  <r>
    <n v="101061"/>
    <n v="21"/>
    <m/>
    <n v="17740"/>
    <x v="48"/>
    <s v="KG"/>
    <n v="4.9862000000000002"/>
    <n v="0.43"/>
    <m/>
    <n v="2.144066"/>
    <s v=""/>
    <n v="0"/>
    <n v="0"/>
  </r>
  <r>
    <n v="101061"/>
    <n v="22"/>
    <m/>
    <n v="15060"/>
    <x v="1266"/>
    <s v="M"/>
    <n v="2.4735"/>
    <n v="15"/>
    <m/>
    <n v="37.102499999999999"/>
    <s v=""/>
    <n v="0"/>
    <n v="0"/>
  </r>
  <r>
    <n v="101061"/>
    <n v="23"/>
    <m/>
    <n v="11510"/>
    <x v="92"/>
    <s v="KG"/>
    <n v="3.2757999999999998"/>
    <n v="25"/>
    <m/>
    <n v="81.894999999999996"/>
    <s v=""/>
    <n v="0"/>
    <n v="0"/>
  </r>
  <r>
    <n v="101064"/>
    <n v="0"/>
    <s v="FOSSA SÉPTICA EM ANÉIS DE CONCRETO, PARA 100 PESSOAS - 2,40 X 2,50M"/>
    <m/>
    <x v="0"/>
    <m/>
    <s v=""/>
    <m/>
    <s v="UN"/>
    <s v=""/>
    <n v="7063.0608197921583"/>
    <s v=""/>
    <s v=""/>
  </r>
  <r>
    <n v="101064"/>
    <n v="1"/>
    <m/>
    <n v="71234"/>
    <x v="1243"/>
    <s v="M"/>
    <n v="205.3048"/>
    <n v="3.5"/>
    <m/>
    <n v="718.56680000000006"/>
    <s v=""/>
    <n v="0"/>
    <n v="0"/>
  </r>
  <r>
    <n v="101064"/>
    <n v="2"/>
    <m/>
    <n v="10542"/>
    <x v="529"/>
    <s v="M3"/>
    <n v="67.5685"/>
    <n v="0.627"/>
    <m/>
    <n v="42.365449499999997"/>
    <s v=""/>
    <n v="0"/>
    <n v="0"/>
  </r>
  <r>
    <n v="101064"/>
    <n v="3"/>
    <m/>
    <n v="2036"/>
    <x v="25"/>
    <s v="H"/>
    <n v="12.90425192342871"/>
    <n v="2.2999999999999998"/>
    <m/>
    <n v="29.679779423886032"/>
    <s v=""/>
    <n v="0"/>
    <n v="0"/>
  </r>
  <r>
    <n v="101064"/>
    <n v="4"/>
    <m/>
    <n v="79220"/>
    <x v="1268"/>
    <s v="UN"/>
    <n v="441.54079999999999"/>
    <n v="5"/>
    <m/>
    <n v="2207.7039999999997"/>
    <s v=""/>
    <n v="0"/>
    <n v="0"/>
  </r>
  <r>
    <n v="101064"/>
    <n v="5"/>
    <m/>
    <n v="11070"/>
    <x v="51"/>
    <s v="M"/>
    <n v="4.1189999999999998"/>
    <n v="4.5999999999999996"/>
    <m/>
    <n v="18.947399999999998"/>
    <s v=""/>
    <n v="0"/>
    <n v="0"/>
  </r>
  <r>
    <n v="101064"/>
    <n v="6"/>
    <m/>
    <n v="72434"/>
    <x v="1253"/>
    <s v="M"/>
    <n v="18.7407"/>
    <n v="4.5"/>
    <m/>
    <n v="84.333150000000003"/>
    <s v=""/>
    <n v="0"/>
    <n v="0"/>
  </r>
  <r>
    <n v="101064"/>
    <n v="7"/>
    <m/>
    <n v="2014"/>
    <x v="16"/>
    <s v="H"/>
    <n v="13.173665210544026"/>
    <n v="3.03"/>
    <m/>
    <n v="39.916205587948397"/>
    <s v=""/>
    <n v="0"/>
    <n v="0"/>
  </r>
  <r>
    <n v="101064"/>
    <n v="8"/>
    <m/>
    <n v="2035"/>
    <x v="26"/>
    <s v="H"/>
    <n v="17.275965903920998"/>
    <n v="2.2999999999999998"/>
    <m/>
    <n v="39.734721579018291"/>
    <s v=""/>
    <n v="0"/>
    <n v="0"/>
  </r>
  <r>
    <n v="101064"/>
    <n v="9"/>
    <m/>
    <n v="2020"/>
    <x v="22"/>
    <s v="H"/>
    <n v="15.860837164231068"/>
    <n v="19.309999999999999"/>
    <m/>
    <n v="306.27276564130187"/>
    <s v=""/>
    <n v="0"/>
    <n v="0"/>
  </r>
  <r>
    <n v="101064"/>
    <n v="10"/>
    <m/>
    <n v="2013"/>
    <x v="15"/>
    <s v="H"/>
    <n v="15.756939025755017"/>
    <n v="3.03"/>
    <m/>
    <n v="47.743525248037699"/>
    <s v=""/>
    <n v="0"/>
    <n v="0"/>
  </r>
  <r>
    <n v="101064"/>
    <n v="11"/>
    <m/>
    <n v="10630"/>
    <x v="33"/>
    <s v="M3"/>
    <n v="420.47390000000001"/>
    <n v="0.1085"/>
    <m/>
    <n v="45.621418150000004"/>
    <s v=""/>
    <n v="0"/>
    <n v="0"/>
  </r>
  <r>
    <n v="101064"/>
    <n v="12"/>
    <m/>
    <n v="2099"/>
    <x v="1"/>
    <s v="H"/>
    <n v="12.627877718847255"/>
    <n v="121.72499999999999"/>
    <m/>
    <n v="1537.128415326682"/>
    <s v=""/>
    <n v="0"/>
    <n v="0"/>
  </r>
  <r>
    <n v="101064"/>
    <n v="13"/>
    <m/>
    <n v="2015"/>
    <x v="47"/>
    <s v="H"/>
    <n v="16.259414142106937"/>
    <n v="6.4"/>
    <m/>
    <n v="104.0602505094844"/>
    <s v=""/>
    <n v="0"/>
    <n v="0"/>
  </r>
  <r>
    <n v="101064"/>
    <n v="14"/>
    <m/>
    <n v="58410"/>
    <x v="1267"/>
    <s v="UN"/>
    <n v="4.2054999999999998"/>
    <n v="2"/>
    <m/>
    <n v="8.4109999999999996"/>
    <s v=""/>
    <n v="0"/>
    <n v="0"/>
  </r>
  <r>
    <n v="101064"/>
    <n v="15"/>
    <m/>
    <n v="2016"/>
    <x v="46"/>
    <s v="H"/>
    <n v="13.188618292508322"/>
    <n v="6.4"/>
    <m/>
    <n v="84.407157072053266"/>
    <s v=""/>
    <n v="0"/>
    <n v="0"/>
  </r>
  <r>
    <n v="101064"/>
    <n v="16"/>
    <m/>
    <n v="2008"/>
    <x v="73"/>
    <s v="H"/>
    <n v="15.120659606998458"/>
    <n v="40.83"/>
    <m/>
    <n v="617.37653175374703"/>
    <s v=""/>
    <n v="0"/>
    <n v="0"/>
  </r>
  <r>
    <n v="101064"/>
    <n v="17"/>
    <m/>
    <n v="10612"/>
    <x v="983"/>
    <s v="M3"/>
    <n v="250.2276"/>
    <n v="1.29"/>
    <m/>
    <n v="322.79360400000002"/>
    <s v=""/>
    <n v="0"/>
    <n v="0"/>
  </r>
  <r>
    <n v="101064"/>
    <n v="18"/>
    <m/>
    <n v="17515"/>
    <x v="14"/>
    <s v="KG"/>
    <n v="5.5275999999999996"/>
    <n v="0.55000000000000004"/>
    <m/>
    <n v="3.0401799999999999"/>
    <s v=""/>
    <n v="0"/>
    <n v="0"/>
  </r>
  <r>
    <n v="101064"/>
    <n v="19"/>
    <m/>
    <n v="11066"/>
    <x v="67"/>
    <s v="M"/>
    <n v="1.0965"/>
    <n v="5.5"/>
    <m/>
    <n v="6.0307500000000003"/>
    <s v=""/>
    <n v="0"/>
    <n v="0"/>
  </r>
  <r>
    <n v="101064"/>
    <n v="20"/>
    <m/>
    <n v="15060"/>
    <x v="1266"/>
    <s v="M"/>
    <n v="2.4735"/>
    <n v="45"/>
    <m/>
    <n v="111.3075"/>
    <s v=""/>
    <n v="0"/>
    <n v="0"/>
  </r>
  <r>
    <n v="101064"/>
    <n v="21"/>
    <m/>
    <n v="79240"/>
    <x v="1269"/>
    <s v="UN"/>
    <n v="440.13900000000001"/>
    <n v="1"/>
    <m/>
    <n v="440.13900000000001"/>
    <s v=""/>
    <n v="0"/>
    <n v="0"/>
  </r>
  <r>
    <n v="101064"/>
    <n v="22"/>
    <m/>
    <n v="17740"/>
    <x v="48"/>
    <s v="KG"/>
    <n v="4.9862000000000002"/>
    <n v="1.28"/>
    <m/>
    <n v="6.3823360000000005"/>
    <s v=""/>
    <n v="0"/>
    <n v="0"/>
  </r>
  <r>
    <n v="101064"/>
    <n v="23"/>
    <m/>
    <n v="11510"/>
    <x v="92"/>
    <s v="KG"/>
    <n v="3.2757999999999998"/>
    <n v="73.599999999999994"/>
    <m/>
    <n v="241.09887999999998"/>
    <s v=""/>
    <n v="0"/>
    <n v="0"/>
  </r>
  <r>
    <n v="101066"/>
    <n v="0"/>
    <s v="FOSSA SÉPTICA EM ANÉIS DE CONCRETO, PARA 140 PESSOAS - 2,40 X 3,50M"/>
    <m/>
    <x v="0"/>
    <m/>
    <s v=""/>
    <m/>
    <s v="UN"/>
    <s v=""/>
    <n v="9192.0562143354109"/>
    <s v=""/>
    <s v=""/>
  </r>
  <r>
    <n v="101066"/>
    <n v="1"/>
    <m/>
    <n v="11066"/>
    <x v="67"/>
    <s v="M"/>
    <n v="1.0965"/>
    <n v="7.86"/>
    <m/>
    <n v="8.6184900000000013"/>
    <s v=""/>
    <n v="0"/>
    <n v="0"/>
  </r>
  <r>
    <n v="101066"/>
    <n v="2"/>
    <m/>
    <n v="11510"/>
    <x v="92"/>
    <s v="KG"/>
    <n v="3.2757999999999998"/>
    <n v="73.599999999999994"/>
    <m/>
    <n v="241.09887999999998"/>
    <s v=""/>
    <n v="0"/>
    <n v="0"/>
  </r>
  <r>
    <n v="101066"/>
    <n v="3"/>
    <m/>
    <n v="2015"/>
    <x v="47"/>
    <s v="H"/>
    <n v="16.259414142106937"/>
    <n v="6.4"/>
    <m/>
    <n v="104.0602505094844"/>
    <s v=""/>
    <n v="0"/>
    <n v="0"/>
  </r>
  <r>
    <n v="101066"/>
    <n v="4"/>
    <m/>
    <n v="2036"/>
    <x v="25"/>
    <s v="H"/>
    <n v="12.90425192342871"/>
    <n v="2.2999999999999998"/>
    <m/>
    <n v="29.679779423886032"/>
    <s v=""/>
    <n v="0"/>
    <n v="0"/>
  </r>
  <r>
    <n v="101066"/>
    <n v="5"/>
    <m/>
    <n v="2099"/>
    <x v="1"/>
    <s v="H"/>
    <n v="12.627877718847255"/>
    <n v="159.79300000000001"/>
    <m/>
    <n v="2017.8464643277596"/>
    <s v=""/>
    <n v="0"/>
    <n v="0"/>
  </r>
  <r>
    <n v="101066"/>
    <n v="6"/>
    <m/>
    <n v="2035"/>
    <x v="26"/>
    <s v="H"/>
    <n v="17.275965903920998"/>
    <n v="2.2999999999999998"/>
    <m/>
    <n v="39.734721579018291"/>
    <s v=""/>
    <n v="0"/>
    <n v="0"/>
  </r>
  <r>
    <n v="101066"/>
    <n v="7"/>
    <m/>
    <n v="2016"/>
    <x v="46"/>
    <s v="H"/>
    <n v="13.188618292508322"/>
    <n v="6.4"/>
    <m/>
    <n v="84.407157072053266"/>
    <s v=""/>
    <n v="0"/>
    <n v="0"/>
  </r>
  <r>
    <n v="101066"/>
    <n v="8"/>
    <m/>
    <n v="10542"/>
    <x v="529"/>
    <s v="M3"/>
    <n v="67.5685"/>
    <n v="0.627"/>
    <m/>
    <n v="42.365449499999997"/>
    <s v=""/>
    <n v="0"/>
    <n v="0"/>
  </r>
  <r>
    <n v="101066"/>
    <n v="9"/>
    <m/>
    <n v="2020"/>
    <x v="22"/>
    <s v="H"/>
    <n v="15.860837164231068"/>
    <n v="25.7"/>
    <m/>
    <n v="407.62351512073843"/>
    <s v=""/>
    <n v="0"/>
    <n v="0"/>
  </r>
  <r>
    <n v="101066"/>
    <n v="10"/>
    <m/>
    <n v="10612"/>
    <x v="983"/>
    <s v="M3"/>
    <n v="250.2276"/>
    <n v="1.9"/>
    <m/>
    <n v="475.43243999999999"/>
    <s v=""/>
    <n v="0"/>
    <n v="0"/>
  </r>
  <r>
    <n v="101066"/>
    <n v="11"/>
    <m/>
    <n v="17740"/>
    <x v="48"/>
    <s v="KG"/>
    <n v="4.9862000000000002"/>
    <n v="1.28"/>
    <m/>
    <n v="6.3823360000000005"/>
    <s v=""/>
    <n v="0"/>
    <n v="0"/>
  </r>
  <r>
    <n v="101066"/>
    <n v="12"/>
    <m/>
    <n v="2008"/>
    <x v="73"/>
    <s v="H"/>
    <n v="15.120659606998458"/>
    <n v="52.82"/>
    <m/>
    <n v="798.67324044165855"/>
    <s v=""/>
    <n v="0"/>
    <n v="0"/>
  </r>
  <r>
    <n v="101066"/>
    <n v="13"/>
    <m/>
    <n v="58410"/>
    <x v="1267"/>
    <s v="UN"/>
    <n v="4.2054999999999998"/>
    <n v="2"/>
    <m/>
    <n v="8.4109999999999996"/>
    <s v=""/>
    <n v="0"/>
    <n v="0"/>
  </r>
  <r>
    <n v="101066"/>
    <n v="14"/>
    <m/>
    <n v="17515"/>
    <x v="14"/>
    <s v="KG"/>
    <n v="5.5275999999999996"/>
    <n v="0.79"/>
    <m/>
    <n v="4.3668040000000001"/>
    <s v=""/>
    <n v="0"/>
    <n v="0"/>
  </r>
  <r>
    <n v="101066"/>
    <n v="15"/>
    <m/>
    <n v="11070"/>
    <x v="51"/>
    <s v="M"/>
    <n v="4.1189999999999998"/>
    <n v="6.5666700000000002"/>
    <m/>
    <n v="27.048113730000001"/>
    <s v=""/>
    <n v="0"/>
    <n v="0"/>
  </r>
  <r>
    <n v="101066"/>
    <n v="16"/>
    <m/>
    <n v="79240"/>
    <x v="1269"/>
    <s v="UN"/>
    <n v="440.13900000000001"/>
    <n v="1"/>
    <m/>
    <n v="440.13900000000001"/>
    <s v=""/>
    <n v="0"/>
    <n v="0"/>
  </r>
  <r>
    <n v="101066"/>
    <n v="17"/>
    <m/>
    <n v="79220"/>
    <x v="1268"/>
    <s v="UN"/>
    <n v="441.54079999999999"/>
    <n v="7"/>
    <m/>
    <n v="3090.7856000000002"/>
    <s v=""/>
    <n v="0"/>
    <n v="0"/>
  </r>
  <r>
    <n v="101066"/>
    <n v="18"/>
    <m/>
    <n v="10630"/>
    <x v="33"/>
    <s v="M3"/>
    <n v="420.47390000000001"/>
    <n v="0.1547"/>
    <m/>
    <n v="65.047312330000011"/>
    <s v=""/>
    <n v="0"/>
    <n v="0"/>
  </r>
  <r>
    <n v="101066"/>
    <n v="19"/>
    <m/>
    <n v="2014"/>
    <x v="16"/>
    <s v="H"/>
    <n v="13.173665210544026"/>
    <n v="4.32"/>
    <m/>
    <n v="56.910233709550198"/>
    <s v=""/>
    <n v="0"/>
    <n v="0"/>
  </r>
  <r>
    <n v="101066"/>
    <n v="20"/>
    <m/>
    <n v="72434"/>
    <x v="1253"/>
    <s v="M"/>
    <n v="18.7407"/>
    <n v="5.5"/>
    <m/>
    <n v="103.07385000000001"/>
    <s v=""/>
    <n v="0"/>
    <n v="0"/>
  </r>
  <r>
    <n v="101066"/>
    <n v="21"/>
    <m/>
    <n v="2013"/>
    <x v="15"/>
    <s v="H"/>
    <n v="15.756939025755017"/>
    <n v="4.32"/>
    <m/>
    <n v="68.069976591261678"/>
    <s v=""/>
    <n v="0"/>
    <n v="0"/>
  </r>
  <r>
    <n v="101066"/>
    <n v="22"/>
    <m/>
    <n v="15060"/>
    <x v="1266"/>
    <s v="M"/>
    <n v="2.4735"/>
    <n v="60"/>
    <m/>
    <n v="148.41"/>
    <s v=""/>
    <n v="0"/>
    <n v="0"/>
  </r>
  <r>
    <n v="101066"/>
    <n v="23"/>
    <m/>
    <n v="71234"/>
    <x v="1243"/>
    <s v="M"/>
    <n v="205.3048"/>
    <n v="4.5"/>
    <m/>
    <n v="923.87159999999994"/>
    <s v=""/>
    <n v="0"/>
    <n v="0"/>
  </r>
  <r>
    <n v="101070"/>
    <n v="0"/>
    <s v="SUMIDOURO, DIÂMETRO INTERNO 2,00M - POÇO ABSORVENTE"/>
    <m/>
    <x v="0"/>
    <m/>
    <s v=""/>
    <m/>
    <s v="M"/>
    <s v=""/>
    <n v="600.88533353300181"/>
    <s v=""/>
    <s v=""/>
  </r>
  <r>
    <n v="101070"/>
    <n v="1"/>
    <m/>
    <n v="12580"/>
    <x v="42"/>
    <s v="UN"/>
    <n v="0.25140000000000001"/>
    <n v="573"/>
    <m/>
    <n v="144.0522"/>
    <s v=""/>
    <n v="0"/>
    <n v="0"/>
  </r>
  <r>
    <n v="101070"/>
    <n v="2"/>
    <m/>
    <n v="10544"/>
    <x v="1270"/>
    <s v="M3"/>
    <n v="66.077100000000002"/>
    <n v="0.22"/>
    <m/>
    <n v="14.536962000000001"/>
    <s v=""/>
    <n v="0"/>
    <n v="0"/>
  </r>
  <r>
    <n v="101070"/>
    <n v="3"/>
    <m/>
    <n v="2099"/>
    <x v="1"/>
    <s v="H"/>
    <n v="12.627877718847255"/>
    <n v="16.076499999999999"/>
    <m/>
    <n v="203.01207614704788"/>
    <s v=""/>
    <n v="0"/>
    <n v="0"/>
  </r>
  <r>
    <n v="101070"/>
    <n v="4"/>
    <m/>
    <n v="10648"/>
    <x v="44"/>
    <s v="M3"/>
    <n v="359.69349999999997"/>
    <n v="1.84E-2"/>
    <m/>
    <n v="6.6183603999999994"/>
    <s v=""/>
    <n v="0"/>
    <n v="0"/>
  </r>
  <r>
    <n v="101070"/>
    <n v="5"/>
    <m/>
    <n v="2008"/>
    <x v="73"/>
    <s v="H"/>
    <n v="15.120659606998458"/>
    <n v="11.16"/>
    <m/>
    <n v="168.7465612141028"/>
    <s v=""/>
    <n v="0"/>
    <n v="0"/>
  </r>
  <r>
    <n v="101070"/>
    <n v="6"/>
    <m/>
    <n v="2020"/>
    <x v="22"/>
    <s v="H"/>
    <n v="15.860837164231068"/>
    <n v="4.03"/>
    <m/>
    <n v="63.919173771851206"/>
    <s v=""/>
    <n v="0"/>
    <n v="0"/>
  </r>
  <r>
    <n v="101071"/>
    <n v="0"/>
    <s v="SUMIDOURO, DIÂMETRO INTERNO 2,00M - TAMPÃO DE CONCRETO"/>
    <m/>
    <x v="0"/>
    <m/>
    <s v=""/>
    <m/>
    <s v="UN"/>
    <s v=""/>
    <n v="812.13661546636229"/>
    <s v=""/>
    <s v=""/>
  </r>
  <r>
    <n v="101071"/>
    <n v="1"/>
    <m/>
    <n v="36240"/>
    <x v="1271"/>
    <s v="UN"/>
    <n v="387.93329999999997"/>
    <n v="1"/>
    <m/>
    <n v="387.93329999999997"/>
    <s v=""/>
    <n v="0"/>
    <n v="0"/>
  </r>
  <r>
    <n v="101071"/>
    <n v="2"/>
    <m/>
    <n v="2014"/>
    <x v="16"/>
    <s v="H"/>
    <n v="13.173665210544026"/>
    <n v="5"/>
    <m/>
    <n v="65.868326052720136"/>
    <s v=""/>
    <n v="0"/>
    <n v="0"/>
  </r>
  <r>
    <n v="101071"/>
    <n v="3"/>
    <m/>
    <n v="2020"/>
    <x v="22"/>
    <s v="H"/>
    <n v="15.860837164231068"/>
    <n v="1.74"/>
    <m/>
    <n v="27.597856665762059"/>
    <s v=""/>
    <n v="0"/>
    <n v="0"/>
  </r>
  <r>
    <n v="101071"/>
    <n v="4"/>
    <m/>
    <n v="11070"/>
    <x v="51"/>
    <s v="M"/>
    <n v="4.1189999999999998"/>
    <n v="1.6666700000000001"/>
    <m/>
    <n v="6.8650137300000003"/>
    <s v=""/>
    <n v="0"/>
    <n v="0"/>
  </r>
  <r>
    <n v="101071"/>
    <n v="5"/>
    <m/>
    <n v="11520"/>
    <x v="45"/>
    <s v="KG"/>
    <n v="3.1955"/>
    <n v="6.93"/>
    <m/>
    <n v="22.144814999999998"/>
    <s v=""/>
    <n v="0"/>
    <n v="0"/>
  </r>
  <r>
    <n v="101071"/>
    <n v="6"/>
    <m/>
    <n v="11510"/>
    <x v="92"/>
    <s v="KG"/>
    <n v="3.2757999999999998"/>
    <n v="10.95"/>
    <m/>
    <n v="35.870009999999994"/>
    <s v=""/>
    <n v="0"/>
    <n v="0"/>
  </r>
  <r>
    <n v="101071"/>
    <n v="7"/>
    <m/>
    <n v="2016"/>
    <x v="46"/>
    <s v="H"/>
    <n v="13.188618292508322"/>
    <n v="1.55"/>
    <m/>
    <n v="20.442358353387899"/>
    <s v=""/>
    <n v="0"/>
    <n v="0"/>
  </r>
  <r>
    <n v="101071"/>
    <n v="8"/>
    <m/>
    <n v="11021"/>
    <x v="49"/>
    <s v="M2"/>
    <n v="12.2156"/>
    <n v="1.66"/>
    <m/>
    <n v="20.277895999999998"/>
    <s v=""/>
    <n v="0"/>
    <n v="0"/>
  </r>
  <r>
    <n v="101071"/>
    <n v="9"/>
    <m/>
    <n v="10612"/>
    <x v="983"/>
    <s v="M3"/>
    <n v="250.2276"/>
    <n v="0.25"/>
    <m/>
    <n v="62.556899999999999"/>
    <s v=""/>
    <n v="0"/>
    <n v="0"/>
  </r>
  <r>
    <n v="101071"/>
    <n v="10"/>
    <m/>
    <n v="2015"/>
    <x v="47"/>
    <s v="H"/>
    <n v="16.259414142106937"/>
    <n v="1.55"/>
    <m/>
    <n v="25.202091920265755"/>
    <s v=""/>
    <n v="0"/>
    <n v="0"/>
  </r>
  <r>
    <n v="101071"/>
    <n v="11"/>
    <m/>
    <n v="2099"/>
    <x v="1"/>
    <s v="H"/>
    <n v="12.627877718847255"/>
    <n v="4.6399999999999997"/>
    <m/>
    <n v="58.593352615451259"/>
    <s v=""/>
    <n v="0"/>
    <n v="0"/>
  </r>
  <r>
    <n v="101071"/>
    <n v="12"/>
    <m/>
    <n v="2013"/>
    <x v="15"/>
    <s v="H"/>
    <n v="15.756939025755017"/>
    <n v="5"/>
    <m/>
    <n v="78.784695128775084"/>
    <s v=""/>
    <n v="0"/>
    <n v="0"/>
  </r>
  <r>
    <n v="101081"/>
    <n v="0"/>
    <s v="FILTRO ANAERÓBICO D=3,00M H=2,00M"/>
    <m/>
    <x v="0"/>
    <m/>
    <s v=""/>
    <m/>
    <s v="UN"/>
    <s v=""/>
    <n v="9852.4857289630472"/>
    <s v=""/>
    <s v=""/>
  </r>
  <r>
    <n v="101081"/>
    <n v="1"/>
    <m/>
    <n v="2015"/>
    <x v="47"/>
    <s v="H"/>
    <n v="16.259414142106937"/>
    <n v="21.68"/>
    <m/>
    <n v="352.50409860087842"/>
    <s v=""/>
    <n v="0"/>
    <n v="0"/>
  </r>
  <r>
    <n v="101081"/>
    <n v="2"/>
    <m/>
    <n v="10612"/>
    <x v="983"/>
    <s v="M3"/>
    <n v="250.2276"/>
    <n v="2.5"/>
    <m/>
    <n v="625.56899999999996"/>
    <s v=""/>
    <n v="0"/>
    <n v="0"/>
  </r>
  <r>
    <n v="101081"/>
    <n v="3"/>
    <m/>
    <n v="10648"/>
    <x v="44"/>
    <s v="M3"/>
    <n v="359.69349999999997"/>
    <n v="2.5399999999999999E-2"/>
    <m/>
    <n v="9.1362148999999988"/>
    <s v=""/>
    <n v="0"/>
    <n v="0"/>
  </r>
  <r>
    <n v="101081"/>
    <n v="4"/>
    <m/>
    <n v="2035"/>
    <x v="26"/>
    <s v="H"/>
    <n v="17.275965903920998"/>
    <n v="3.83"/>
    <m/>
    <n v="66.166949412017416"/>
    <s v=""/>
    <n v="0"/>
    <n v="0"/>
  </r>
  <r>
    <n v="101081"/>
    <n v="5"/>
    <m/>
    <n v="11520"/>
    <x v="45"/>
    <s v="KG"/>
    <n v="3.1955"/>
    <n v="4.47"/>
    <m/>
    <n v="14.283885"/>
    <s v=""/>
    <n v="0"/>
    <n v="0"/>
  </r>
  <r>
    <n v="101081"/>
    <n v="6"/>
    <m/>
    <n v="2013"/>
    <x v="15"/>
    <s v="H"/>
    <n v="15.756939025755017"/>
    <n v="25.05"/>
    <m/>
    <n v="394.71132259516321"/>
    <s v=""/>
    <n v="0"/>
    <n v="0"/>
  </r>
  <r>
    <n v="101081"/>
    <n v="7"/>
    <m/>
    <n v="10542"/>
    <x v="529"/>
    <s v="M3"/>
    <n v="67.5685"/>
    <n v="0.03"/>
    <m/>
    <n v="2.0270549999999998"/>
    <s v=""/>
    <n v="0"/>
    <n v="0"/>
  </r>
  <r>
    <n v="101081"/>
    <n v="8"/>
    <m/>
    <n v="11021"/>
    <x v="49"/>
    <s v="M2"/>
    <n v="12.2156"/>
    <n v="0.3"/>
    <m/>
    <n v="3.6646799999999997"/>
    <s v=""/>
    <n v="0"/>
    <n v="0"/>
  </r>
  <r>
    <n v="101081"/>
    <n v="9"/>
    <m/>
    <n v="11510"/>
    <x v="92"/>
    <s v="KG"/>
    <n v="3.2757999999999998"/>
    <n v="223.33"/>
    <m/>
    <n v="731.58441400000004"/>
    <s v=""/>
    <n v="0"/>
    <n v="0"/>
  </r>
  <r>
    <n v="101081"/>
    <n v="10"/>
    <m/>
    <n v="12580"/>
    <x v="42"/>
    <s v="UN"/>
    <n v="0.25140000000000001"/>
    <n v="161"/>
    <m/>
    <n v="40.4754"/>
    <s v=""/>
    <n v="0"/>
    <n v="0"/>
  </r>
  <r>
    <n v="101081"/>
    <n v="11"/>
    <m/>
    <n v="14040"/>
    <x v="128"/>
    <s v="L"/>
    <n v="7.3939000000000004"/>
    <n v="9.42"/>
    <m/>
    <n v="69.650537999999997"/>
    <s v=""/>
    <n v="0"/>
    <n v="0"/>
  </r>
  <r>
    <n v="101081"/>
    <n v="12"/>
    <m/>
    <n v="2020"/>
    <x v="22"/>
    <s v="H"/>
    <n v="15.860837164231068"/>
    <n v="20.56"/>
    <m/>
    <n v="326.09881209659073"/>
    <s v=""/>
    <n v="0"/>
    <n v="0"/>
  </r>
  <r>
    <n v="101081"/>
    <n v="13"/>
    <m/>
    <n v="10545"/>
    <x v="1272"/>
    <s v="M3"/>
    <n v="67.931600000000003"/>
    <n v="7.6"/>
    <m/>
    <n v="516.28016000000002"/>
    <s v=""/>
    <n v="0"/>
    <n v="0"/>
  </r>
  <r>
    <n v="101081"/>
    <n v="14"/>
    <m/>
    <n v="17515"/>
    <x v="14"/>
    <s v="KG"/>
    <n v="5.5275999999999996"/>
    <n v="4.2300000000000004"/>
    <m/>
    <n v="23.381748000000002"/>
    <s v=""/>
    <n v="0"/>
    <n v="0"/>
  </r>
  <r>
    <n v="101081"/>
    <n v="15"/>
    <m/>
    <n v="11066"/>
    <x v="67"/>
    <s v="M"/>
    <n v="1.0965"/>
    <n v="42.3"/>
    <m/>
    <n v="46.381949999999996"/>
    <s v=""/>
    <n v="0"/>
    <n v="0"/>
  </r>
  <r>
    <n v="101081"/>
    <n v="16"/>
    <m/>
    <n v="79225"/>
    <x v="1273"/>
    <s v="UN"/>
    <n v="666.73180000000002"/>
    <n v="4"/>
    <m/>
    <n v="2666.9272000000001"/>
    <s v=""/>
    <n v="0"/>
    <n v="0"/>
  </r>
  <r>
    <n v="101081"/>
    <n v="17"/>
    <m/>
    <n v="72434"/>
    <x v="1253"/>
    <s v="M"/>
    <n v="18.7407"/>
    <n v="3.24"/>
    <m/>
    <n v="60.719868000000005"/>
    <s v=""/>
    <n v="0"/>
    <n v="0"/>
  </r>
  <r>
    <n v="101081"/>
    <n v="18"/>
    <m/>
    <n v="17740"/>
    <x v="48"/>
    <s v="KG"/>
    <n v="4.9862000000000002"/>
    <n v="4.33"/>
    <m/>
    <n v="21.590246"/>
    <s v=""/>
    <n v="0"/>
    <n v="0"/>
  </r>
  <r>
    <n v="101081"/>
    <n v="19"/>
    <m/>
    <n v="2036"/>
    <x v="25"/>
    <s v="H"/>
    <n v="12.90425192342871"/>
    <n v="3.83"/>
    <m/>
    <n v="49.423284866731962"/>
    <s v=""/>
    <n v="0"/>
    <n v="0"/>
  </r>
  <r>
    <n v="101081"/>
    <n v="20"/>
    <m/>
    <n v="15060"/>
    <x v="1266"/>
    <s v="M"/>
    <n v="2.4735"/>
    <n v="28"/>
    <m/>
    <n v="69.257999999999996"/>
    <s v=""/>
    <n v="0"/>
    <n v="0"/>
  </r>
  <r>
    <n v="101081"/>
    <n v="21"/>
    <m/>
    <n v="14005"/>
    <x v="1274"/>
    <s v="KG"/>
    <n v="3.4969999999999999"/>
    <n v="3"/>
    <m/>
    <n v="10.491"/>
    <s v=""/>
    <n v="0"/>
    <n v="0"/>
  </r>
  <r>
    <n v="101081"/>
    <n v="22"/>
    <m/>
    <n v="72405"/>
    <x v="1252"/>
    <s v="UN"/>
    <n v="4.5952999999999999"/>
    <n v="3"/>
    <m/>
    <n v="13.7859"/>
    <s v=""/>
    <n v="0"/>
    <n v="0"/>
  </r>
  <r>
    <n v="101081"/>
    <n v="23"/>
    <m/>
    <n v="2014"/>
    <x v="16"/>
    <s v="H"/>
    <n v="13.173665210544026"/>
    <n v="25.05"/>
    <m/>
    <n v="330.00031352412788"/>
    <s v=""/>
    <n v="0"/>
    <n v="0"/>
  </r>
  <r>
    <n v="101081"/>
    <n v="24"/>
    <m/>
    <n v="2016"/>
    <x v="46"/>
    <s v="H"/>
    <n v="13.188618292508322"/>
    <n v="21.68"/>
    <m/>
    <n v="285.92924458158041"/>
    <s v=""/>
    <n v="0"/>
    <n v="0"/>
  </r>
  <r>
    <n v="101081"/>
    <n v="25"/>
    <m/>
    <n v="2099"/>
    <x v="1"/>
    <s v="H"/>
    <n v="12.627877718847255"/>
    <n v="235.6756"/>
    <m/>
    <n v="2976.0826581159581"/>
    <s v=""/>
    <n v="0"/>
    <n v="0"/>
  </r>
  <r>
    <n v="101081"/>
    <n v="26"/>
    <m/>
    <n v="11070"/>
    <x v="51"/>
    <s v="M"/>
    <n v="4.1189999999999998"/>
    <n v="35.533329999999999"/>
    <m/>
    <n v="146.36178626999998"/>
    <s v=""/>
    <n v="0"/>
    <n v="0"/>
  </r>
  <r>
    <n v="101084"/>
    <n v="0"/>
    <s v="ANEL DE CONCRETO D=2,00 H=0,50M"/>
    <m/>
    <x v="0"/>
    <m/>
    <s v=""/>
    <m/>
    <s v="UN"/>
    <s v=""/>
    <n v="676.02155904181802"/>
    <s v=""/>
    <s v=""/>
  </r>
  <r>
    <n v="101084"/>
    <n v="1"/>
    <m/>
    <n v="2099"/>
    <x v="1"/>
    <s v="H"/>
    <n v="12.627877718847255"/>
    <n v="17.265599999999999"/>
    <m/>
    <n v="218.02788554252916"/>
    <s v=""/>
    <n v="0"/>
    <n v="0"/>
  </r>
  <r>
    <n v="101084"/>
    <n v="2"/>
    <m/>
    <n v="15060"/>
    <x v="1266"/>
    <s v="M"/>
    <n v="2.4735"/>
    <n v="6.5"/>
    <m/>
    <n v="16.077750000000002"/>
    <s v=""/>
    <n v="0"/>
    <n v="0"/>
  </r>
  <r>
    <n v="101084"/>
    <n v="3"/>
    <m/>
    <n v="2020"/>
    <x v="22"/>
    <s v="H"/>
    <n v="15.860837164231068"/>
    <n v="1.25"/>
    <m/>
    <n v="19.826046455288836"/>
    <s v=""/>
    <n v="0"/>
    <n v="0"/>
  </r>
  <r>
    <n v="101084"/>
    <n v="4"/>
    <m/>
    <n v="79223"/>
    <x v="1275"/>
    <s v="UN"/>
    <n v="404.5523"/>
    <n v="1"/>
    <m/>
    <n v="404.5523"/>
    <s v=""/>
    <n v="0"/>
    <n v="0"/>
  </r>
  <r>
    <n v="101084"/>
    <n v="5"/>
    <m/>
    <n v="14040"/>
    <x v="128"/>
    <s v="L"/>
    <n v="7.3939000000000004"/>
    <n v="1.57"/>
    <m/>
    <n v="11.608423"/>
    <s v=""/>
    <n v="0"/>
    <n v="0"/>
  </r>
  <r>
    <n v="101084"/>
    <n v="6"/>
    <m/>
    <n v="10628"/>
    <x v="1276"/>
    <s v="M3"/>
    <n v="476.62009999999998"/>
    <n v="1.244E-2"/>
    <m/>
    <n v="5.9291540439999997"/>
    <s v=""/>
    <n v="0"/>
    <n v="0"/>
  </r>
  <r>
    <n v="101085"/>
    <n v="0"/>
    <s v="ANEL DE CONCRETO D=3,00 H=0,50M"/>
    <m/>
    <x v="0"/>
    <m/>
    <s v=""/>
    <m/>
    <s v="UN"/>
    <s v=""/>
    <n v="1092.2675026065783"/>
    <s v=""/>
    <s v=""/>
  </r>
  <r>
    <n v="101085"/>
    <n v="1"/>
    <m/>
    <n v="2099"/>
    <x v="1"/>
    <s v="H"/>
    <n v="12.627877718847255"/>
    <n v="27.961200000000002"/>
    <m/>
    <n v="353.09061447223189"/>
    <s v=""/>
    <n v="0"/>
    <n v="0"/>
  </r>
  <r>
    <n v="101085"/>
    <n v="2"/>
    <m/>
    <n v="15060"/>
    <x v="1266"/>
    <s v="M"/>
    <n v="2.4735"/>
    <n v="9.1999999999999993"/>
    <m/>
    <n v="22.7562"/>
    <s v=""/>
    <n v="0"/>
    <n v="0"/>
  </r>
  <r>
    <n v="101085"/>
    <n v="3"/>
    <m/>
    <n v="2020"/>
    <x v="22"/>
    <s v="H"/>
    <n v="15.860837164231068"/>
    <n v="1.5"/>
    <m/>
    <n v="23.7912557463466"/>
    <s v=""/>
    <n v="0"/>
    <n v="0"/>
  </r>
  <r>
    <n v="101085"/>
    <n v="4"/>
    <m/>
    <n v="79225"/>
    <x v="1273"/>
    <s v="UN"/>
    <n v="666.73180000000002"/>
    <n v="1"/>
    <m/>
    <n v="666.73180000000002"/>
    <s v=""/>
    <n v="0"/>
    <n v="0"/>
  </r>
  <r>
    <n v="101085"/>
    <n v="5"/>
    <m/>
    <n v="10628"/>
    <x v="1276"/>
    <s v="M3"/>
    <n v="476.62009999999998"/>
    <n v="1.788E-2"/>
    <m/>
    <n v="8.5219673880000002"/>
    <s v=""/>
    <n v="0"/>
    <n v="0"/>
  </r>
  <r>
    <n v="101085"/>
    <n v="6"/>
    <m/>
    <n v="14040"/>
    <x v="128"/>
    <s v="L"/>
    <n v="7.3939000000000004"/>
    <n v="2.35"/>
    <m/>
    <n v="17.375665000000001"/>
    <s v=""/>
    <n v="0"/>
    <n v="0"/>
  </r>
  <r>
    <n v="101094"/>
    <n v="0"/>
    <s v="CAIXA DE LIGAÇÃO OU INSPEÇÃO - ESCAVAÇÃO E APILOAMENTO"/>
    <m/>
    <x v="0"/>
    <m/>
    <s v=""/>
    <m/>
    <s v="M3"/>
    <s v=""/>
    <n v="34.095269840887589"/>
    <s v=""/>
    <s v=""/>
  </r>
  <r>
    <n v="101094"/>
    <n v="1"/>
    <m/>
    <n v="2099"/>
    <x v="1"/>
    <s v="H"/>
    <n v="12.627877718847255"/>
    <n v="2.7"/>
    <m/>
    <n v="34.095269840887589"/>
    <s v=""/>
    <n v="0"/>
    <n v="0"/>
  </r>
  <r>
    <n v="101095"/>
    <n v="0"/>
    <s v="CAIXA DE LIGAÇÃO OU INSPEÇÃO - LASTRO DE CONCRETO (FUNDO)"/>
    <m/>
    <x v="0"/>
    <m/>
    <s v=""/>
    <m/>
    <s v="M3"/>
    <s v=""/>
    <n v="298.94111064154566"/>
    <s v=""/>
    <s v=""/>
  </r>
  <r>
    <n v="101095"/>
    <n v="1"/>
    <m/>
    <n v="2099"/>
    <x v="1"/>
    <s v="H"/>
    <n v="12.627877718847255"/>
    <n v="6"/>
    <m/>
    <n v="75.767266313083525"/>
    <s v=""/>
    <n v="0"/>
    <n v="0"/>
  </r>
  <r>
    <n v="101095"/>
    <n v="2"/>
    <m/>
    <n v="10604"/>
    <x v="41"/>
    <s v="M3"/>
    <n v="182.33539999999999"/>
    <n v="1.05"/>
    <m/>
    <n v="191.45217"/>
    <s v=""/>
    <n v="0"/>
    <n v="0"/>
  </r>
  <r>
    <n v="101095"/>
    <n v="3"/>
    <m/>
    <n v="2020"/>
    <x v="22"/>
    <s v="H"/>
    <n v="15.860837164231068"/>
    <n v="2"/>
    <m/>
    <n v="31.721674328462136"/>
    <s v=""/>
    <n v="0"/>
    <n v="0"/>
  </r>
  <r>
    <n v="101096"/>
    <n v="0"/>
    <s v="CAIXA DE LIGAÇÃO OU INSPEÇÃO - ALVENARIA DE 1/2 TIJOLO, REVESTIDA"/>
    <m/>
    <x v="0"/>
    <m/>
    <s v=""/>
    <m/>
    <s v="M2"/>
    <s v=""/>
    <n v="155.71943461701454"/>
    <s v=""/>
    <s v=""/>
  </r>
  <r>
    <n v="101096"/>
    <n v="1"/>
    <m/>
    <n v="10636"/>
    <x v="43"/>
    <s v="M3"/>
    <n v="318.20740000000001"/>
    <n v="1.89E-2"/>
    <m/>
    <n v="6.0141198600000001"/>
    <s v=""/>
    <n v="0"/>
    <n v="0"/>
  </r>
  <r>
    <n v="101096"/>
    <n v="2"/>
    <m/>
    <n v="14040"/>
    <x v="128"/>
    <s v="L"/>
    <n v="7.3939000000000004"/>
    <n v="0.5"/>
    <m/>
    <n v="3.6969500000000002"/>
    <s v=""/>
    <n v="0"/>
    <n v="0"/>
  </r>
  <r>
    <n v="101096"/>
    <n v="3"/>
    <m/>
    <n v="14022"/>
    <x v="127"/>
    <s v="KG"/>
    <n v="20.04"/>
    <n v="0.27"/>
    <m/>
    <n v="5.4108000000000001"/>
    <s v=""/>
    <n v="0"/>
    <n v="0"/>
  </r>
  <r>
    <n v="101096"/>
    <n v="4"/>
    <m/>
    <n v="2099"/>
    <x v="1"/>
    <s v="H"/>
    <n v="12.627877718847255"/>
    <n v="3.0611000000000002"/>
    <m/>
    <n v="38.655196485163337"/>
    <s v=""/>
    <n v="0"/>
    <n v="0"/>
  </r>
  <r>
    <n v="101096"/>
    <n v="5"/>
    <m/>
    <n v="2020"/>
    <x v="22"/>
    <s v="H"/>
    <n v="15.860837164231068"/>
    <n v="4.03"/>
    <m/>
    <n v="63.919173771851206"/>
    <s v=""/>
    <n v="0"/>
    <n v="0"/>
  </r>
  <r>
    <n v="101096"/>
    <n v="6"/>
    <m/>
    <n v="10648"/>
    <x v="44"/>
    <s v="M3"/>
    <n v="359.69349999999997"/>
    <n v="4.7E-2"/>
    <m/>
    <n v="16.905594499999999"/>
    <s v=""/>
    <n v="0"/>
    <n v="0"/>
  </r>
  <r>
    <n v="101096"/>
    <n v="7"/>
    <m/>
    <n v="12580"/>
    <x v="42"/>
    <s v="UN"/>
    <n v="0.25140000000000001"/>
    <n v="84"/>
    <m/>
    <n v="21.117599999999999"/>
    <s v=""/>
    <n v="0"/>
    <n v="0"/>
  </r>
  <r>
    <n v="101097"/>
    <n v="0"/>
    <s v="CAIXA DE LIGAÇÃO OU INSPEÇÃO - ALVENARIA DE 1 TIJOLO, REVESTIDA"/>
    <m/>
    <x v="0"/>
    <m/>
    <s v=""/>
    <m/>
    <s v="M2"/>
    <s v=""/>
    <n v="213.34376897349279"/>
    <s v=""/>
    <s v=""/>
  </r>
  <r>
    <n v="101097"/>
    <n v="1"/>
    <m/>
    <n v="10636"/>
    <x v="43"/>
    <s v="M3"/>
    <n v="318.20740000000001"/>
    <n v="1.44E-2"/>
    <m/>
    <n v="4.5821865600000002"/>
    <s v=""/>
    <n v="0"/>
    <n v="0"/>
  </r>
  <r>
    <n v="101097"/>
    <n v="2"/>
    <m/>
    <n v="14040"/>
    <x v="128"/>
    <s v="L"/>
    <n v="7.3939000000000004"/>
    <n v="0.5"/>
    <m/>
    <n v="3.6969500000000002"/>
    <s v=""/>
    <n v="0"/>
    <n v="0"/>
  </r>
  <r>
    <n v="101097"/>
    <n v="3"/>
    <m/>
    <n v="2099"/>
    <x v="1"/>
    <s v="H"/>
    <n v="12.627877718847255"/>
    <n v="5.157"/>
    <m/>
    <n v="65.121965396095291"/>
    <s v=""/>
    <n v="0"/>
    <n v="0"/>
  </r>
  <r>
    <n v="101097"/>
    <n v="4"/>
    <m/>
    <n v="2020"/>
    <x v="22"/>
    <s v="H"/>
    <n v="15.860837164231068"/>
    <n v="4.49"/>
    <m/>
    <n v="71.215158867397491"/>
    <s v=""/>
    <n v="0"/>
    <n v="0"/>
  </r>
  <r>
    <n v="101097"/>
    <n v="5"/>
    <m/>
    <n v="12580"/>
    <x v="42"/>
    <s v="UN"/>
    <n v="0.25140000000000001"/>
    <n v="159"/>
    <m/>
    <n v="39.9726"/>
    <s v=""/>
    <n v="0"/>
    <n v="0"/>
  </r>
  <r>
    <n v="101097"/>
    <n v="6"/>
    <m/>
    <n v="14022"/>
    <x v="127"/>
    <s v="KG"/>
    <n v="20.04"/>
    <n v="0.27"/>
    <m/>
    <n v="5.4108000000000001"/>
    <s v=""/>
    <n v="0"/>
    <n v="0"/>
  </r>
  <r>
    <n v="101097"/>
    <n v="7"/>
    <m/>
    <n v="10648"/>
    <x v="44"/>
    <s v="M3"/>
    <n v="359.69349999999997"/>
    <n v="6.4899999999999999E-2"/>
    <m/>
    <n v="23.344108149999997"/>
    <s v=""/>
    <n v="0"/>
    <n v="0"/>
  </r>
  <r>
    <n v="101098"/>
    <n v="0"/>
    <s v="CAIXA DE LIGAÇÃO OU INSPEÇÃO - TAMPA DE CONCRETO"/>
    <m/>
    <x v="0"/>
    <m/>
    <s v=""/>
    <m/>
    <s v="M2"/>
    <s v=""/>
    <n v="134.15012849611384"/>
    <s v=""/>
    <s v=""/>
  </r>
  <r>
    <n v="101098"/>
    <n v="1"/>
    <m/>
    <n v="11021"/>
    <x v="49"/>
    <s v="M2"/>
    <n v="12.2156"/>
    <n v="0.4"/>
    <m/>
    <n v="4.8862400000000008"/>
    <s v=""/>
    <n v="0"/>
    <n v="0"/>
  </r>
  <r>
    <n v="101098"/>
    <n v="2"/>
    <m/>
    <n v="2099"/>
    <x v="1"/>
    <s v="H"/>
    <n v="12.627877718847255"/>
    <n v="0.8"/>
    <m/>
    <n v="10.102302175077805"/>
    <s v=""/>
    <n v="0"/>
    <n v="0"/>
  </r>
  <r>
    <n v="101098"/>
    <n v="3"/>
    <m/>
    <n v="11070"/>
    <x v="51"/>
    <s v="M"/>
    <n v="4.1189999999999998"/>
    <n v="0.4"/>
    <m/>
    <n v="1.6476"/>
    <s v=""/>
    <n v="0"/>
    <n v="0"/>
  </r>
  <r>
    <n v="101098"/>
    <n v="4"/>
    <m/>
    <n v="2013"/>
    <x v="15"/>
    <s v="H"/>
    <n v="15.756939025755017"/>
    <n v="2.42"/>
    <m/>
    <n v="38.131792442327139"/>
    <s v=""/>
    <n v="0"/>
    <n v="0"/>
  </r>
  <r>
    <n v="101098"/>
    <n v="5"/>
    <m/>
    <n v="2016"/>
    <x v="46"/>
    <s v="H"/>
    <n v="13.188618292508322"/>
    <n v="0.46"/>
    <m/>
    <n v="6.0667644145538278"/>
    <s v=""/>
    <n v="0"/>
    <n v="0"/>
  </r>
  <r>
    <n v="101098"/>
    <n v="6"/>
    <m/>
    <n v="11520"/>
    <x v="45"/>
    <s v="KG"/>
    <n v="3.1955"/>
    <n v="5.27"/>
    <m/>
    <n v="16.840284999999998"/>
    <s v=""/>
    <n v="0"/>
    <n v="0"/>
  </r>
  <r>
    <n v="101098"/>
    <n v="7"/>
    <m/>
    <n v="17740"/>
    <x v="48"/>
    <s v="KG"/>
    <n v="4.9862000000000002"/>
    <n v="0.09"/>
    <m/>
    <n v="0.44875799999999999"/>
    <s v=""/>
    <n v="0"/>
    <n v="0"/>
  </r>
  <r>
    <n v="101098"/>
    <n v="8"/>
    <m/>
    <n v="2020"/>
    <x v="22"/>
    <s v="H"/>
    <n v="15.860837164231068"/>
    <n v="0.3"/>
    <m/>
    <n v="4.75825114926932"/>
    <s v=""/>
    <n v="0"/>
    <n v="0"/>
  </r>
  <r>
    <n v="101098"/>
    <n v="9"/>
    <m/>
    <n v="2014"/>
    <x v="16"/>
    <s v="H"/>
    <n v="13.173665210544026"/>
    <n v="2.42"/>
    <m/>
    <n v="31.880269809516545"/>
    <s v=""/>
    <n v="0"/>
    <n v="0"/>
  </r>
  <r>
    <n v="101098"/>
    <n v="10"/>
    <m/>
    <n v="2015"/>
    <x v="47"/>
    <s v="H"/>
    <n v="16.259414142106937"/>
    <n v="0.46"/>
    <m/>
    <n v="7.4793305053691919"/>
    <s v=""/>
    <n v="0"/>
    <n v="0"/>
  </r>
  <r>
    <n v="101098"/>
    <n v="11"/>
    <m/>
    <n v="10608"/>
    <x v="50"/>
    <s v="M3"/>
    <n v="238.17070000000001"/>
    <n v="0.05"/>
    <m/>
    <n v="11.908535000000001"/>
    <s v=""/>
    <n v="0"/>
    <n v="0"/>
  </r>
  <r>
    <n v="101101"/>
    <n v="0"/>
    <s v="CALHA EM CHAPA DE AÇO GALVANIZADO N.24 - DESENVOLVIMENTO 33CM"/>
    <m/>
    <x v="0"/>
    <m/>
    <s v=""/>
    <m/>
    <s v="M"/>
    <s v=""/>
    <n v="31.1285312395724"/>
    <s v=""/>
    <s v=""/>
  </r>
  <r>
    <n v="101101"/>
    <n v="1"/>
    <m/>
    <n v="2035"/>
    <x v="26"/>
    <s v="H"/>
    <n v="17.275965903920998"/>
    <n v="0.35"/>
    <m/>
    <n v="6.0465880663723492"/>
    <s v=""/>
    <n v="0"/>
    <n v="0"/>
  </r>
  <r>
    <n v="101101"/>
    <n v="2"/>
    <m/>
    <n v="17530"/>
    <x v="439"/>
    <s v="KG"/>
    <n v="38.257300000000001"/>
    <n v="0.03"/>
    <m/>
    <n v="1.1477189999999999"/>
    <s v=""/>
    <n v="0"/>
    <n v="0"/>
  </r>
  <r>
    <n v="101101"/>
    <n v="3"/>
    <m/>
    <n v="17525"/>
    <x v="1277"/>
    <s v="KG"/>
    <n v="8.7385000000000002"/>
    <n v="0.1"/>
    <m/>
    <n v="0.87385000000000002"/>
    <s v=""/>
    <n v="0"/>
    <n v="0"/>
  </r>
  <r>
    <n v="101101"/>
    <n v="4"/>
    <m/>
    <n v="79656"/>
    <x v="1278"/>
    <s v="KG"/>
    <n v="44.106400000000001"/>
    <n v="0.04"/>
    <m/>
    <n v="1.764256"/>
    <s v=""/>
    <n v="0"/>
    <n v="0"/>
  </r>
  <r>
    <n v="101101"/>
    <n v="5"/>
    <m/>
    <n v="2036"/>
    <x v="25"/>
    <s v="H"/>
    <n v="12.90425192342871"/>
    <n v="0.35"/>
    <m/>
    <n v="4.5164881732000479"/>
    <s v=""/>
    <n v="0"/>
    <n v="0"/>
  </r>
  <r>
    <n v="101101"/>
    <n v="6"/>
    <m/>
    <n v="78801"/>
    <x v="1279"/>
    <s v="M"/>
    <n v="15.980600000000001"/>
    <n v="1.05"/>
    <m/>
    <n v="16.779630000000001"/>
    <s v=""/>
    <n v="0"/>
    <n v="0"/>
  </r>
  <r>
    <n v="101102"/>
    <n v="0"/>
    <s v="CALHA EM CHAPA DE AÇO GALVANIZADO N.24 - DESENVOLVIMENTO 50CM"/>
    <m/>
    <x v="0"/>
    <m/>
    <s v=""/>
    <m/>
    <s v="M"/>
    <s v=""/>
    <n v="47.674084805042341"/>
    <s v=""/>
    <s v=""/>
  </r>
  <r>
    <n v="101102"/>
    <n v="1"/>
    <m/>
    <n v="2035"/>
    <x v="26"/>
    <s v="H"/>
    <n v="17.275965903920998"/>
    <n v="0.55000000000000004"/>
    <m/>
    <n v="9.5017812471565488"/>
    <s v=""/>
    <n v="0"/>
    <n v="0"/>
  </r>
  <r>
    <n v="101102"/>
    <n v="2"/>
    <m/>
    <n v="2036"/>
    <x v="25"/>
    <s v="H"/>
    <n v="12.90425192342871"/>
    <n v="0.55000000000000004"/>
    <m/>
    <n v="7.0973385578857906"/>
    <s v=""/>
    <n v="0"/>
    <n v="0"/>
  </r>
  <r>
    <n v="101102"/>
    <n v="3"/>
    <m/>
    <n v="17525"/>
    <x v="1277"/>
    <s v="KG"/>
    <n v="8.7385000000000002"/>
    <n v="0.15"/>
    <m/>
    <n v="1.310775"/>
    <s v=""/>
    <n v="0"/>
    <n v="0"/>
  </r>
  <r>
    <n v="101102"/>
    <n v="4"/>
    <m/>
    <n v="17530"/>
    <x v="439"/>
    <s v="KG"/>
    <n v="38.257300000000001"/>
    <n v="0.04"/>
    <m/>
    <n v="1.530292"/>
    <s v=""/>
    <n v="0"/>
    <n v="0"/>
  </r>
  <r>
    <n v="101102"/>
    <n v="5"/>
    <m/>
    <n v="78804"/>
    <x v="1280"/>
    <s v="M"/>
    <n v="23.949000000000002"/>
    <n v="1.05"/>
    <m/>
    <n v="25.146450000000002"/>
    <s v=""/>
    <n v="0"/>
    <n v="0"/>
  </r>
  <r>
    <n v="101102"/>
    <n v="6"/>
    <m/>
    <n v="79656"/>
    <x v="1278"/>
    <s v="KG"/>
    <n v="44.106400000000001"/>
    <n v="7.0000000000000007E-2"/>
    <m/>
    <n v="3.0874480000000002"/>
    <s v=""/>
    <n v="0"/>
    <n v="0"/>
  </r>
  <r>
    <n v="101103"/>
    <n v="0"/>
    <s v="CALHA EM CHAPA DE AÇO GALVANIZADO N.24 - DESENVOLVIMENTO 100CM"/>
    <m/>
    <x v="0"/>
    <m/>
    <s v=""/>
    <m/>
    <s v="M"/>
    <s v=""/>
    <n v="87.969645153247257"/>
    <s v=""/>
    <s v=""/>
  </r>
  <r>
    <n v="101103"/>
    <n v="1"/>
    <m/>
    <n v="17525"/>
    <x v="1277"/>
    <s v="KG"/>
    <n v="8.7385000000000002"/>
    <n v="0.3"/>
    <m/>
    <n v="2.62155"/>
    <s v=""/>
    <n v="0"/>
    <n v="0"/>
  </r>
  <r>
    <n v="101103"/>
    <n v="2"/>
    <m/>
    <n v="79656"/>
    <x v="1278"/>
    <s v="KG"/>
    <n v="44.106400000000001"/>
    <n v="0.14000000000000001"/>
    <m/>
    <n v="6.1748960000000004"/>
    <s v=""/>
    <n v="0"/>
    <n v="0"/>
  </r>
  <r>
    <n v="101103"/>
    <n v="3"/>
    <m/>
    <n v="17530"/>
    <x v="439"/>
    <s v="KG"/>
    <n v="38.257300000000001"/>
    <n v="0.08"/>
    <m/>
    <n v="3.060584"/>
    <s v=""/>
    <n v="0"/>
    <n v="0"/>
  </r>
  <r>
    <n v="101103"/>
    <n v="4"/>
    <m/>
    <n v="2035"/>
    <x v="26"/>
    <s v="H"/>
    <n v="17.275965903920998"/>
    <n v="0.85"/>
    <m/>
    <n v="14.684571018332848"/>
    <s v=""/>
    <n v="0"/>
    <n v="0"/>
  </r>
  <r>
    <n v="101103"/>
    <n v="5"/>
    <m/>
    <n v="2036"/>
    <x v="25"/>
    <s v="H"/>
    <n v="12.90425192342871"/>
    <n v="0.85"/>
    <m/>
    <n v="10.968614134914404"/>
    <s v=""/>
    <n v="0"/>
    <n v="0"/>
  </r>
  <r>
    <n v="101103"/>
    <n v="6"/>
    <m/>
    <n v="78807"/>
    <x v="1281"/>
    <s v="M"/>
    <n v="48.056600000000003"/>
    <n v="1.05"/>
    <m/>
    <n v="50.459430000000005"/>
    <s v=""/>
    <n v="0"/>
    <n v="0"/>
  </r>
  <r>
    <n v="101104"/>
    <n v="0"/>
    <s v="CALHA EM ALUMÍNIO - ESP. 0,8MM - DESENVOLVIMENTO 50CM"/>
    <m/>
    <x v="0"/>
    <m/>
    <s v=""/>
    <m/>
    <s v="M"/>
    <s v=""/>
    <n v="63.58149480504234"/>
    <s v=""/>
    <s v=""/>
  </r>
  <r>
    <n v="101104"/>
    <n v="1"/>
    <m/>
    <n v="2036"/>
    <x v="25"/>
    <s v="H"/>
    <n v="12.90425192342871"/>
    <n v="0.55000000000000004"/>
    <m/>
    <n v="7.0973385578857906"/>
    <s v=""/>
    <n v="0"/>
    <n v="0"/>
  </r>
  <r>
    <n v="101104"/>
    <n v="2"/>
    <m/>
    <n v="2035"/>
    <x v="26"/>
    <s v="H"/>
    <n v="17.275965903920998"/>
    <n v="0.55000000000000004"/>
    <m/>
    <n v="9.5017812471565488"/>
    <s v=""/>
    <n v="0"/>
    <n v="0"/>
  </r>
  <r>
    <n v="101104"/>
    <n v="3"/>
    <m/>
    <n v="78810"/>
    <x v="1282"/>
    <s v="M"/>
    <n v="37.585900000000002"/>
    <n v="1.25"/>
    <m/>
    <n v="46.982375000000005"/>
    <s v=""/>
    <n v="0"/>
    <n v="0"/>
  </r>
  <r>
    <n v="101105"/>
    <n v="0"/>
    <s v="CALHA EM ALUMÍNIO - ESP. 0,8MM - DESENVOLVIMENTO 100CM"/>
    <m/>
    <x v="0"/>
    <m/>
    <s v=""/>
    <m/>
    <s v="M"/>
    <s v=""/>
    <n v="119.90256015324725"/>
    <s v=""/>
    <s v=""/>
  </r>
  <r>
    <n v="101105"/>
    <n v="1"/>
    <m/>
    <n v="2036"/>
    <x v="25"/>
    <s v="H"/>
    <n v="12.90425192342871"/>
    <n v="0.85"/>
    <m/>
    <n v="10.968614134914404"/>
    <s v=""/>
    <n v="68"/>
    <n v="877.4891307931523"/>
  </r>
  <r>
    <n v="101105"/>
    <n v="2"/>
    <m/>
    <n v="78811"/>
    <x v="1283"/>
    <s v="M"/>
    <n v="75.399500000000003"/>
    <n v="1.25"/>
    <m/>
    <n v="94.249375000000001"/>
    <s v=""/>
    <n v="100"/>
    <n v="7539.95"/>
  </r>
  <r>
    <n v="101105"/>
    <n v="3"/>
    <m/>
    <n v="2035"/>
    <x v="26"/>
    <s v="H"/>
    <n v="17.275965903920998"/>
    <n v="0.85"/>
    <m/>
    <n v="14.684571018332848"/>
    <s v=""/>
    <n v="68"/>
    <n v="1174.7656814666279"/>
  </r>
  <r>
    <n v="101106"/>
    <n v="0"/>
    <s v="CALHA EM ALUMÍNIO ESP. 1,0MM - DESENVOLVIMENTO 50CM"/>
    <m/>
    <x v="0"/>
    <m/>
    <s v=""/>
    <m/>
    <s v="M"/>
    <s v=""/>
    <n v="75.582994805042333"/>
    <s v=""/>
    <s v=""/>
  </r>
  <r>
    <n v="101106"/>
    <n v="1"/>
    <m/>
    <n v="2035"/>
    <x v="26"/>
    <s v="H"/>
    <n v="17.275965903920998"/>
    <n v="0.55000000000000004"/>
    <m/>
    <n v="9.5017812471565488"/>
    <s v=""/>
    <n v="0"/>
    <n v="0"/>
  </r>
  <r>
    <n v="101106"/>
    <n v="2"/>
    <m/>
    <n v="78812"/>
    <x v="1284"/>
    <s v="M"/>
    <n v="47.187100000000001"/>
    <n v="1.25"/>
    <m/>
    <n v="58.983874999999998"/>
    <s v=""/>
    <n v="0"/>
    <n v="0"/>
  </r>
  <r>
    <n v="101106"/>
    <n v="3"/>
    <m/>
    <n v="2036"/>
    <x v="25"/>
    <s v="H"/>
    <n v="12.90425192342871"/>
    <n v="0.55000000000000004"/>
    <m/>
    <n v="7.0973385578857906"/>
    <s v=""/>
    <n v="0"/>
    <n v="0"/>
  </r>
  <r>
    <n v="101107"/>
    <n v="0"/>
    <s v="CALHA EM ALUMÍNIO ESP. 1,0MM - DESENVOLVIMENTO 100CM"/>
    <m/>
    <x v="0"/>
    <m/>
    <s v=""/>
    <m/>
    <s v="M"/>
    <s v=""/>
    <n v="144.07181015324724"/>
    <s v=""/>
    <s v=""/>
  </r>
  <r>
    <n v="101107"/>
    <n v="1"/>
    <m/>
    <n v="2036"/>
    <x v="25"/>
    <s v="H"/>
    <n v="12.90425192342871"/>
    <n v="0.85"/>
    <m/>
    <n v="10.968614134914404"/>
    <s v=""/>
    <n v="0"/>
    <n v="0"/>
  </r>
  <r>
    <n v="101107"/>
    <n v="2"/>
    <m/>
    <n v="2035"/>
    <x v="26"/>
    <s v="H"/>
    <n v="17.275965903920998"/>
    <n v="0.85"/>
    <m/>
    <n v="14.684571018332848"/>
    <s v=""/>
    <n v="0"/>
    <n v="0"/>
  </r>
  <r>
    <n v="101107"/>
    <n v="3"/>
    <m/>
    <n v="78813"/>
    <x v="1285"/>
    <s v="M"/>
    <n v="94.734899999999996"/>
    <n v="1.25"/>
    <m/>
    <n v="118.41862499999999"/>
    <s v=""/>
    <n v="0"/>
    <n v="0"/>
  </r>
  <r>
    <n v="101110"/>
    <n v="0"/>
    <s v="CALHA EM PVC COM 125 ≤ DIÂM. ≤ 150MM"/>
    <m/>
    <x v="0"/>
    <m/>
    <s v=""/>
    <m/>
    <s v="M"/>
    <s v=""/>
    <n v="38.822994805042342"/>
    <s v=""/>
    <s v=""/>
  </r>
  <r>
    <n v="101110"/>
    <n v="1"/>
    <m/>
    <n v="78814"/>
    <x v="1286"/>
    <s v="M"/>
    <n v="17.7791"/>
    <n v="1.25"/>
    <m/>
    <n v="22.223875"/>
    <s v=""/>
    <n v="0"/>
    <n v="0"/>
  </r>
  <r>
    <n v="101110"/>
    <n v="2"/>
    <m/>
    <n v="2036"/>
    <x v="25"/>
    <s v="H"/>
    <n v="12.90425192342871"/>
    <n v="0.55000000000000004"/>
    <m/>
    <n v="7.0973385578857906"/>
    <s v=""/>
    <n v="0"/>
    <n v="0"/>
  </r>
  <r>
    <n v="101110"/>
    <n v="3"/>
    <m/>
    <n v="2035"/>
    <x v="26"/>
    <s v="H"/>
    <n v="17.275965903920998"/>
    <n v="0.55000000000000004"/>
    <m/>
    <n v="9.5017812471565488"/>
    <s v=""/>
    <n v="0"/>
    <n v="0"/>
  </r>
  <r>
    <n v="101130"/>
    <n v="0"/>
    <s v="RUFO EM CHAPA DE AÇO GALVANIZADO N.24 - DESENVOLVIMENTO 16CM"/>
    <m/>
    <x v="0"/>
    <m/>
    <s v=""/>
    <m/>
    <s v="M"/>
    <s v=""/>
    <n v="16.654208565469943"/>
    <s v=""/>
    <s v=""/>
  </r>
  <r>
    <n v="101130"/>
    <n v="1"/>
    <m/>
    <n v="2036"/>
    <x v="25"/>
    <s v="H"/>
    <n v="12.90425192342871"/>
    <n v="0.2"/>
    <m/>
    <n v="2.5808503846857422"/>
    <s v=""/>
    <n v="8"/>
    <n v="103.23401538742969"/>
  </r>
  <r>
    <n v="101130"/>
    <n v="2"/>
    <m/>
    <n v="2035"/>
    <x v="26"/>
    <s v="H"/>
    <n v="17.275965903920998"/>
    <n v="0.2"/>
    <m/>
    <n v="3.4551931807841996"/>
    <s v=""/>
    <n v="8"/>
    <n v="138.20772723136798"/>
  </r>
  <r>
    <n v="101130"/>
    <n v="3"/>
    <m/>
    <n v="78871"/>
    <x v="1287"/>
    <s v="M"/>
    <n v="9.2803000000000004"/>
    <n v="1.05"/>
    <m/>
    <n v="9.7443150000000003"/>
    <s v=""/>
    <n v="42"/>
    <n v="389.77260000000001"/>
  </r>
  <r>
    <n v="101130"/>
    <n v="4"/>
    <m/>
    <n v="17525"/>
    <x v="1277"/>
    <s v="KG"/>
    <n v="8.7385000000000002"/>
    <n v="0.1"/>
    <m/>
    <n v="0.87385000000000002"/>
    <s v=""/>
    <n v="4"/>
    <n v="34.954000000000001"/>
  </r>
  <r>
    <n v="101131"/>
    <n v="0"/>
    <s v="RUFO EM CHAPA DE AÇO GALVANIZADO N.24 - DESENVOLVIMENTO 25CM"/>
    <m/>
    <x v="0"/>
    <m/>
    <s v=""/>
    <m/>
    <s v="M"/>
    <s v=""/>
    <n v="21.09639445683743"/>
    <s v=""/>
    <s v=""/>
  </r>
  <r>
    <n v="101131"/>
    <n v="1"/>
    <m/>
    <n v="2036"/>
    <x v="25"/>
    <s v="H"/>
    <n v="12.90425192342871"/>
    <n v="0.25"/>
    <m/>
    <n v="3.2260629808571775"/>
    <s v=""/>
    <n v="0"/>
    <n v="0"/>
  </r>
  <r>
    <n v="101131"/>
    <n v="2"/>
    <m/>
    <n v="2035"/>
    <x v="26"/>
    <s v="H"/>
    <n v="17.275965903920998"/>
    <n v="0.25"/>
    <m/>
    <n v="4.3189914759802495"/>
    <s v=""/>
    <n v="0"/>
    <n v="0"/>
  </r>
  <r>
    <n v="101131"/>
    <n v="3"/>
    <m/>
    <n v="17525"/>
    <x v="1277"/>
    <s v="KG"/>
    <n v="8.7385000000000002"/>
    <n v="0.1"/>
    <m/>
    <n v="0.87385000000000002"/>
    <s v=""/>
    <n v="0"/>
    <n v="0"/>
  </r>
  <r>
    <n v="101131"/>
    <n v="4"/>
    <m/>
    <n v="78873"/>
    <x v="1288"/>
    <s v="M"/>
    <n v="12.0738"/>
    <n v="1.05"/>
    <m/>
    <n v="12.677490000000001"/>
    <s v=""/>
    <n v="0"/>
    <n v="0"/>
  </r>
  <r>
    <n v="101132"/>
    <n v="0"/>
    <s v="RUFO EM CHAPA DE AÇO GALVANIZADO N.24 - DESENVOLVIMENTO 33CM"/>
    <m/>
    <x v="0"/>
    <m/>
    <s v=""/>
    <m/>
    <s v="M"/>
    <s v=""/>
    <n v="28.1012662395724"/>
    <s v=""/>
    <s v=""/>
  </r>
  <r>
    <n v="101132"/>
    <n v="1"/>
    <m/>
    <n v="78875"/>
    <x v="1289"/>
    <s v="M"/>
    <n v="15.870799999999999"/>
    <n v="1.05"/>
    <m/>
    <n v="16.664339999999999"/>
    <s v=""/>
    <n v="0"/>
    <n v="0"/>
  </r>
  <r>
    <n v="101132"/>
    <n v="2"/>
    <m/>
    <n v="17525"/>
    <x v="1277"/>
    <s v="KG"/>
    <n v="8.7385000000000002"/>
    <n v="0.1"/>
    <m/>
    <n v="0.87385000000000002"/>
    <s v=""/>
    <n v="0"/>
    <n v="0"/>
  </r>
  <r>
    <n v="101132"/>
    <n v="3"/>
    <m/>
    <n v="2035"/>
    <x v="26"/>
    <s v="H"/>
    <n v="17.275965903920998"/>
    <n v="0.35"/>
    <m/>
    <n v="6.0465880663723492"/>
    <s v=""/>
    <n v="0"/>
    <n v="0"/>
  </r>
  <r>
    <n v="101132"/>
    <n v="4"/>
    <m/>
    <n v="2036"/>
    <x v="25"/>
    <s v="H"/>
    <n v="12.90425192342871"/>
    <n v="0.35"/>
    <m/>
    <n v="4.5164881732000479"/>
    <s v=""/>
    <n v="0"/>
    <n v="0"/>
  </r>
  <r>
    <n v="101133"/>
    <n v="0"/>
    <s v="RUFO EM CHAPA DE AÇO GALVANIZADO N.24 - DESENVOLVIMENTO 50CM"/>
    <m/>
    <x v="0"/>
    <m/>
    <s v=""/>
    <m/>
    <s v="M"/>
    <s v=""/>
    <n v="42.082239805042342"/>
    <s v=""/>
    <s v=""/>
  </r>
  <r>
    <n v="101133"/>
    <n v="1"/>
    <m/>
    <n v="17525"/>
    <x v="1277"/>
    <s v="KG"/>
    <n v="8.7385000000000002"/>
    <n v="0.1"/>
    <m/>
    <n v="0.87385000000000002"/>
    <s v=""/>
    <n v="0"/>
    <n v="0"/>
  </r>
  <r>
    <n v="101133"/>
    <n v="2"/>
    <m/>
    <n v="2036"/>
    <x v="25"/>
    <s v="H"/>
    <n v="12.90425192342871"/>
    <n v="0.55000000000000004"/>
    <m/>
    <n v="7.0973385578857906"/>
    <s v=""/>
    <n v="0"/>
    <n v="0"/>
  </r>
  <r>
    <n v="101133"/>
    <n v="3"/>
    <m/>
    <n v="78877"/>
    <x v="1290"/>
    <s v="M"/>
    <n v="23.4374"/>
    <n v="1.05"/>
    <m/>
    <n v="24.609270000000002"/>
    <s v=""/>
    <n v="0"/>
    <n v="0"/>
  </r>
  <r>
    <n v="101133"/>
    <n v="4"/>
    <m/>
    <n v="2035"/>
    <x v="26"/>
    <s v="H"/>
    <n v="17.275965903920998"/>
    <n v="0.55000000000000004"/>
    <m/>
    <n v="9.5017812471565488"/>
    <s v=""/>
    <n v="0"/>
    <n v="0"/>
  </r>
  <r>
    <n v="101134"/>
    <n v="0"/>
    <s v="RUFO EM CHAPA DE AÇO GALVANIZADO N.24 - DESENVOLVIMENTO 100CM"/>
    <m/>
    <x v="0"/>
    <m/>
    <s v=""/>
    <m/>
    <s v="M"/>
    <s v=""/>
    <n v="77.10610015324724"/>
    <s v=""/>
    <s v=""/>
  </r>
  <r>
    <n v="101134"/>
    <n v="1"/>
    <m/>
    <n v="78878"/>
    <x v="1291"/>
    <s v="M"/>
    <n v="47.338299999999997"/>
    <n v="1.05"/>
    <m/>
    <n v="49.705214999999995"/>
    <s v=""/>
    <n v="0"/>
    <n v="0"/>
  </r>
  <r>
    <n v="101134"/>
    <n v="2"/>
    <m/>
    <n v="2035"/>
    <x v="26"/>
    <s v="H"/>
    <n v="17.275965903920998"/>
    <n v="0.85"/>
    <m/>
    <n v="14.684571018332848"/>
    <s v=""/>
    <n v="0"/>
    <n v="0"/>
  </r>
  <r>
    <n v="101134"/>
    <n v="3"/>
    <m/>
    <n v="2036"/>
    <x v="25"/>
    <s v="H"/>
    <n v="12.90425192342871"/>
    <n v="0.85"/>
    <m/>
    <n v="10.968614134914404"/>
    <s v=""/>
    <n v="0"/>
    <n v="0"/>
  </r>
  <r>
    <n v="101134"/>
    <n v="4"/>
    <m/>
    <n v="17525"/>
    <x v="1277"/>
    <s v="KG"/>
    <n v="8.7385000000000002"/>
    <n v="0.2"/>
    <m/>
    <n v="1.7477"/>
    <s v=""/>
    <n v="0"/>
    <n v="0"/>
  </r>
  <r>
    <n v="101135"/>
    <n v="0"/>
    <s v="RUFO EM CHAPA DE AÇO GALVANIZADO N.24 - DESENVOLVIMENTO 130CM"/>
    <m/>
    <x v="0"/>
    <m/>
    <s v=""/>
    <m/>
    <s v="M"/>
    <s v=""/>
    <n v="115.14049282734972"/>
    <s v=""/>
    <s v=""/>
  </r>
  <r>
    <n v="101135"/>
    <n v="1"/>
    <m/>
    <n v="2035"/>
    <x v="26"/>
    <s v="H"/>
    <n v="17.275965903920998"/>
    <n v="1"/>
    <m/>
    <n v="17.275965903920998"/>
    <s v=""/>
    <n v="0"/>
    <n v="0"/>
  </r>
  <r>
    <n v="101135"/>
    <n v="2"/>
    <m/>
    <n v="17525"/>
    <x v="1277"/>
    <s v="KG"/>
    <n v="8.7385000000000002"/>
    <n v="0.23"/>
    <m/>
    <n v="2.0098549999999999"/>
    <s v=""/>
    <n v="0"/>
    <n v="0"/>
  </r>
  <r>
    <n v="101135"/>
    <n v="3"/>
    <m/>
    <n v="2036"/>
    <x v="25"/>
    <s v="H"/>
    <n v="12.90425192342871"/>
    <n v="1"/>
    <m/>
    <n v="12.90425192342871"/>
    <s v=""/>
    <n v="0"/>
    <n v="0"/>
  </r>
  <r>
    <n v="101135"/>
    <n v="4"/>
    <m/>
    <n v="78879"/>
    <x v="1292"/>
    <s v="M"/>
    <n v="79.000399999999999"/>
    <n v="1.05"/>
    <m/>
    <n v="82.950420000000008"/>
    <s v=""/>
    <n v="0"/>
    <n v="0"/>
  </r>
  <r>
    <n v="101136"/>
    <n v="0"/>
    <s v="RUFO EM CHAPA DE AÇO GALVANIZADO N.24 - DESENVOLVIMENTO 140 CM"/>
    <m/>
    <x v="0"/>
    <m/>
    <s v=""/>
    <m/>
    <s v="M"/>
    <s v=""/>
    <n v="116.60881282734971"/>
    <s v=""/>
    <s v=""/>
  </r>
  <r>
    <n v="101136"/>
    <n v="1"/>
    <m/>
    <n v="2036"/>
    <x v="25"/>
    <s v="H"/>
    <n v="12.90425192342871"/>
    <n v="1"/>
    <m/>
    <n v="12.90425192342871"/>
    <s v=""/>
    <n v="0"/>
    <n v="0"/>
  </r>
  <r>
    <n v="101136"/>
    <n v="2"/>
    <m/>
    <n v="17525"/>
    <x v="1277"/>
    <s v="KG"/>
    <n v="8.7385000000000002"/>
    <n v="0.23"/>
    <m/>
    <n v="2.0098549999999999"/>
    <s v=""/>
    <n v="0"/>
    <n v="0"/>
  </r>
  <r>
    <n v="101136"/>
    <n v="3"/>
    <m/>
    <n v="2035"/>
    <x v="26"/>
    <s v="H"/>
    <n v="17.275965903920998"/>
    <n v="1"/>
    <m/>
    <n v="17.275965903920998"/>
    <s v=""/>
    <n v="0"/>
    <n v="0"/>
  </r>
  <r>
    <n v="101136"/>
    <n v="4"/>
    <m/>
    <n v="78880"/>
    <x v="1293"/>
    <s v="M"/>
    <n v="80.398799999999994"/>
    <n v="1.05"/>
    <m/>
    <n v="84.41874"/>
    <s v=""/>
    <n v="0"/>
    <n v="0"/>
  </r>
  <r>
    <n v="101137"/>
    <n v="0"/>
    <s v="RUFO EM ALUMÍNIO ESP. 0,8MM - DESENVOLVIMENTO 50CM"/>
    <m/>
    <x v="0"/>
    <m/>
    <s v=""/>
    <m/>
    <s v="M"/>
    <s v=""/>
    <n v="57.943609805042342"/>
    <s v=""/>
    <s v=""/>
  </r>
  <r>
    <n v="101137"/>
    <n v="1"/>
    <m/>
    <n v="2035"/>
    <x v="26"/>
    <s v="H"/>
    <n v="17.275965903920998"/>
    <n v="0.55000000000000004"/>
    <m/>
    <n v="9.5017812471565488"/>
    <s v=""/>
    <n v="0"/>
    <n v="0"/>
  </r>
  <r>
    <n v="101137"/>
    <n v="2"/>
    <m/>
    <n v="2036"/>
    <x v="25"/>
    <s v="H"/>
    <n v="12.90425192342871"/>
    <n v="0.55000000000000004"/>
    <m/>
    <n v="7.0973385578857906"/>
    <s v=""/>
    <n v="0"/>
    <n v="0"/>
  </r>
  <r>
    <n v="101137"/>
    <n v="3"/>
    <m/>
    <n v="78881"/>
    <x v="1294"/>
    <s v="M"/>
    <n v="37.585900000000002"/>
    <n v="1.1000000000000001"/>
    <m/>
    <n v="41.344490000000008"/>
    <s v=""/>
    <n v="0"/>
    <n v="0"/>
  </r>
  <r>
    <n v="101138"/>
    <n v="0"/>
    <s v="RUFO EM ALUMÍNIO ESP. 0,8MM - DESENVOLVIMENTO 100CM"/>
    <m/>
    <x v="0"/>
    <m/>
    <s v=""/>
    <m/>
    <s v="M"/>
    <s v=""/>
    <n v="108.59263515324726"/>
    <s v=""/>
    <s v=""/>
  </r>
  <r>
    <n v="101138"/>
    <n v="1"/>
    <m/>
    <n v="2036"/>
    <x v="25"/>
    <s v="H"/>
    <n v="12.90425192342871"/>
    <n v="0.85"/>
    <m/>
    <n v="10.968614134914404"/>
    <s v=""/>
    <n v="0"/>
    <n v="0"/>
  </r>
  <r>
    <n v="101138"/>
    <n v="2"/>
    <m/>
    <n v="2035"/>
    <x v="26"/>
    <s v="H"/>
    <n v="17.275965903920998"/>
    <n v="0.85"/>
    <m/>
    <n v="14.684571018332848"/>
    <s v=""/>
    <n v="0"/>
    <n v="0"/>
  </r>
  <r>
    <n v="101138"/>
    <n v="3"/>
    <m/>
    <n v="78882"/>
    <x v="1295"/>
    <s v="M"/>
    <n v="75.399500000000003"/>
    <n v="1.1000000000000001"/>
    <m/>
    <n v="82.939450000000008"/>
    <s v=""/>
    <n v="0"/>
    <n v="0"/>
  </r>
  <r>
    <n v="101139"/>
    <n v="0"/>
    <s v="RUFO EM ALUMÍNIO ESP. 1,0MM - DESENVOLVIMENTO 50CM"/>
    <m/>
    <x v="0"/>
    <m/>
    <s v=""/>
    <m/>
    <s v="M"/>
    <s v=""/>
    <n v="68.504929805042337"/>
    <s v=""/>
    <s v=""/>
  </r>
  <r>
    <n v="101139"/>
    <n v="1"/>
    <m/>
    <n v="2036"/>
    <x v="25"/>
    <s v="H"/>
    <n v="12.90425192342871"/>
    <n v="0.55000000000000004"/>
    <m/>
    <n v="7.0973385578857906"/>
    <s v=""/>
    <n v="0"/>
    <n v="0"/>
  </r>
  <r>
    <n v="101139"/>
    <n v="2"/>
    <m/>
    <n v="2035"/>
    <x v="26"/>
    <s v="H"/>
    <n v="17.275965903920998"/>
    <n v="0.55000000000000004"/>
    <m/>
    <n v="9.5017812471565488"/>
    <s v=""/>
    <n v="0"/>
    <n v="0"/>
  </r>
  <r>
    <n v="101139"/>
    <n v="3"/>
    <m/>
    <n v="78883"/>
    <x v="1296"/>
    <s v="M"/>
    <n v="47.187100000000001"/>
    <n v="1.1000000000000001"/>
    <m/>
    <n v="51.905810000000002"/>
    <s v=""/>
    <n v="0"/>
    <n v="0"/>
  </r>
  <r>
    <n v="101140"/>
    <n v="0"/>
    <s v="RUFO EM ALUMÍNIO ESP. 1,0MM - DESENVOLVIMENTO 100CM"/>
    <m/>
    <x v="0"/>
    <m/>
    <s v=""/>
    <m/>
    <s v="M"/>
    <s v=""/>
    <n v="129.86157515324726"/>
    <s v=""/>
    <s v=""/>
  </r>
  <r>
    <n v="101140"/>
    <n v="1"/>
    <m/>
    <n v="2036"/>
    <x v="25"/>
    <s v="H"/>
    <n v="12.90425192342871"/>
    <n v="0.85"/>
    <m/>
    <n v="10.968614134914404"/>
    <s v=""/>
    <n v="0"/>
    <n v="0"/>
  </r>
  <r>
    <n v="101140"/>
    <n v="2"/>
    <m/>
    <n v="2035"/>
    <x v="26"/>
    <s v="H"/>
    <n v="17.275965903920998"/>
    <n v="0.85"/>
    <m/>
    <n v="14.684571018332848"/>
    <s v=""/>
    <n v="0"/>
    <n v="0"/>
  </r>
  <r>
    <n v="101140"/>
    <n v="3"/>
    <m/>
    <n v="78884"/>
    <x v="1297"/>
    <s v="M"/>
    <n v="94.734899999999996"/>
    <n v="1.1000000000000001"/>
    <m/>
    <n v="104.20839000000001"/>
    <s v=""/>
    <n v="0"/>
    <n v="0"/>
  </r>
  <r>
    <n v="101170"/>
    <n v="0"/>
    <s v="CANALETA DE CONCRETO, TIPO GUIA E SARJETA - SECÇÃO 15X40CM"/>
    <m/>
    <x v="0"/>
    <m/>
    <s v=""/>
    <m/>
    <s v="M"/>
    <s v=""/>
    <n v="59.155147296968558"/>
    <s v=""/>
    <s v=""/>
  </r>
  <r>
    <n v="101170"/>
    <n v="1"/>
    <m/>
    <n v="2014"/>
    <x v="16"/>
    <s v="H"/>
    <n v="13.173665210544026"/>
    <n v="0.3"/>
    <m/>
    <n v="3.9520995631632077"/>
    <s v=""/>
    <n v="0"/>
    <n v="0"/>
  </r>
  <r>
    <n v="101170"/>
    <n v="2"/>
    <m/>
    <n v="10612"/>
    <x v="983"/>
    <s v="M3"/>
    <n v="250.2276"/>
    <n v="0.06"/>
    <m/>
    <n v="15.013655999999999"/>
    <s v=""/>
    <n v="0"/>
    <n v="0"/>
  </r>
  <r>
    <n v="101170"/>
    <n v="3"/>
    <m/>
    <n v="2013"/>
    <x v="15"/>
    <s v="H"/>
    <n v="15.756939025755017"/>
    <n v="0.3"/>
    <m/>
    <n v="4.727081707726505"/>
    <s v=""/>
    <n v="0"/>
    <n v="0"/>
  </r>
  <r>
    <n v="101170"/>
    <n v="4"/>
    <m/>
    <n v="11044"/>
    <x v="1298"/>
    <s v="M"/>
    <n v="0.62080000000000002"/>
    <n v="0.3"/>
    <m/>
    <n v="0.18623999999999999"/>
    <s v=""/>
    <n v="0"/>
    <n v="0"/>
  </r>
  <r>
    <n v="101170"/>
    <n v="5"/>
    <m/>
    <n v="2020"/>
    <x v="22"/>
    <s v="H"/>
    <n v="15.860837164231068"/>
    <n v="0.9"/>
    <m/>
    <n v="14.274753447807962"/>
    <s v=""/>
    <n v="0"/>
    <n v="0"/>
  </r>
  <r>
    <n v="101170"/>
    <n v="6"/>
    <m/>
    <n v="11070"/>
    <x v="51"/>
    <s v="M"/>
    <n v="4.1189999999999998"/>
    <n v="0.5"/>
    <m/>
    <n v="2.0594999999999999"/>
    <s v=""/>
    <n v="0"/>
    <n v="0"/>
  </r>
  <r>
    <n v="101170"/>
    <n v="7"/>
    <m/>
    <n v="2099"/>
    <x v="1"/>
    <s v="H"/>
    <n v="12.627877718847255"/>
    <n v="1.5"/>
    <m/>
    <n v="18.941816578270881"/>
    <s v=""/>
    <n v="0"/>
    <n v="0"/>
  </r>
  <r>
    <n v="101171"/>
    <n v="0"/>
    <s v="CANALETA DE CONCRETO, TIPO GUIA E SARJETA - SECÇÃO 15X50CM"/>
    <m/>
    <x v="0"/>
    <m/>
    <s v=""/>
    <m/>
    <s v="M"/>
    <s v=""/>
    <n v="65.757432785276393"/>
    <s v=""/>
    <s v=""/>
  </r>
  <r>
    <n v="101171"/>
    <n v="1"/>
    <m/>
    <n v="2020"/>
    <x v="22"/>
    <s v="H"/>
    <n v="15.860837164231068"/>
    <n v="1"/>
    <m/>
    <n v="15.860837164231068"/>
    <s v=""/>
    <n v="0"/>
    <n v="0"/>
  </r>
  <r>
    <n v="101171"/>
    <n v="2"/>
    <m/>
    <n v="11044"/>
    <x v="1298"/>
    <s v="M"/>
    <n v="0.62080000000000002"/>
    <n v="0.3"/>
    <m/>
    <n v="0.18623999999999999"/>
    <s v=""/>
    <n v="0"/>
    <n v="0"/>
  </r>
  <r>
    <n v="101171"/>
    <n v="3"/>
    <m/>
    <n v="11070"/>
    <x v="51"/>
    <s v="M"/>
    <n v="4.1189999999999998"/>
    <n v="0.5"/>
    <m/>
    <n v="2.0594999999999999"/>
    <s v=""/>
    <n v="0"/>
    <n v="0"/>
  </r>
  <r>
    <n v="101171"/>
    <n v="4"/>
    <m/>
    <n v="2099"/>
    <x v="1"/>
    <s v="H"/>
    <n v="12.627877718847255"/>
    <n v="1.6"/>
    <m/>
    <n v="20.204604350155609"/>
    <s v=""/>
    <n v="0"/>
    <n v="0"/>
  </r>
  <r>
    <n v="101171"/>
    <n v="5"/>
    <m/>
    <n v="10612"/>
    <x v="983"/>
    <s v="M3"/>
    <n v="250.2276"/>
    <n v="7.4999999999999997E-2"/>
    <m/>
    <n v="18.76707"/>
    <s v=""/>
    <n v="0"/>
    <n v="0"/>
  </r>
  <r>
    <n v="101171"/>
    <n v="6"/>
    <m/>
    <n v="2014"/>
    <x v="16"/>
    <s v="H"/>
    <n v="13.173665210544026"/>
    <n v="0.3"/>
    <m/>
    <n v="3.9520995631632077"/>
    <s v=""/>
    <n v="0"/>
    <n v="0"/>
  </r>
  <r>
    <n v="101171"/>
    <n v="7"/>
    <m/>
    <n v="2013"/>
    <x v="15"/>
    <s v="H"/>
    <n v="15.756939025755017"/>
    <n v="0.3"/>
    <m/>
    <n v="4.727081707726505"/>
    <s v=""/>
    <n v="0"/>
    <n v="0"/>
  </r>
  <r>
    <n v="101172"/>
    <n v="0"/>
    <s v="HC.01 - CANALETA DE CONCRETO DE A.P.P/TAMPA/GRELHA DE CONCRETO OU FERRO L=30CM"/>
    <m/>
    <x v="0"/>
    <m/>
    <s v=""/>
    <m/>
    <s v="M"/>
    <s v=""/>
    <n v="59.146759096154639"/>
    <s v=""/>
    <s v=""/>
  </r>
  <r>
    <n v="101172"/>
    <n v="1"/>
    <m/>
    <n v="2099"/>
    <x v="1"/>
    <s v="H"/>
    <n v="12.627877718847255"/>
    <n v="1.5"/>
    <m/>
    <n v="18.941816578270881"/>
    <s v=""/>
    <n v="0"/>
    <n v="0"/>
  </r>
  <r>
    <n v="101172"/>
    <n v="2"/>
    <m/>
    <n v="10612"/>
    <x v="983"/>
    <s v="M3"/>
    <n v="250.2276"/>
    <n v="6.6000000000000003E-2"/>
    <m/>
    <n v="16.515021600000001"/>
    <s v=""/>
    <n v="0"/>
    <n v="0"/>
  </r>
  <r>
    <n v="101172"/>
    <n v="3"/>
    <m/>
    <n v="2013"/>
    <x v="15"/>
    <s v="H"/>
    <n v="15.756939025755017"/>
    <n v="0.55000000000000004"/>
    <m/>
    <n v="8.6663164641652592"/>
    <s v=""/>
    <n v="0"/>
    <n v="0"/>
  </r>
  <r>
    <n v="101172"/>
    <n v="4"/>
    <m/>
    <n v="11070"/>
    <x v="51"/>
    <s v="M"/>
    <n v="4.1189999999999998"/>
    <n v="0.83333000000000002"/>
    <m/>
    <n v="3.4324862700000001"/>
    <s v=""/>
    <n v="0"/>
    <n v="0"/>
  </r>
  <r>
    <n v="101172"/>
    <n v="5"/>
    <m/>
    <n v="11066"/>
    <x v="67"/>
    <s v="M"/>
    <n v="1.0965"/>
    <n v="1"/>
    <m/>
    <n v="1.0965"/>
    <s v=""/>
    <n v="0"/>
    <n v="0"/>
  </r>
  <r>
    <n v="101172"/>
    <n v="6"/>
    <m/>
    <n v="2014"/>
    <x v="16"/>
    <s v="H"/>
    <n v="13.173665210544026"/>
    <n v="0.55000000000000004"/>
    <m/>
    <n v="7.2455158657992147"/>
    <s v=""/>
    <n v="0"/>
    <n v="0"/>
  </r>
  <r>
    <n v="101172"/>
    <n v="7"/>
    <m/>
    <n v="17515"/>
    <x v="14"/>
    <s v="KG"/>
    <n v="5.5275999999999996"/>
    <n v="0.1"/>
    <m/>
    <n v="0.55276000000000003"/>
    <s v=""/>
    <n v="0"/>
    <n v="0"/>
  </r>
  <r>
    <n v="101172"/>
    <n v="8"/>
    <m/>
    <n v="2020"/>
    <x v="22"/>
    <s v="H"/>
    <n v="15.860837164231068"/>
    <n v="0.17"/>
    <m/>
    <n v="2.6963423179192816"/>
    <s v=""/>
    <n v="0"/>
    <n v="0"/>
  </r>
  <r>
    <n v="101173"/>
    <n v="0"/>
    <s v="HC.02 - CANALETA DE CONCRETO DE A.P.P/TAMPA/GRELHA DE CONCRETO OU FERRO L=40CM"/>
    <m/>
    <x v="0"/>
    <m/>
    <s v=""/>
    <m/>
    <s v="M"/>
    <s v=""/>
    <n v="64.246259691962592"/>
    <s v=""/>
    <s v=""/>
  </r>
  <r>
    <n v="101173"/>
    <n v="1"/>
    <m/>
    <n v="2020"/>
    <x v="22"/>
    <s v="H"/>
    <n v="15.860837164231068"/>
    <n v="0.19"/>
    <m/>
    <n v="3.0135590612039032"/>
    <s v=""/>
    <n v="0"/>
    <n v="0"/>
  </r>
  <r>
    <n v="101173"/>
    <n v="2"/>
    <m/>
    <n v="10612"/>
    <x v="983"/>
    <s v="M3"/>
    <n v="250.2276"/>
    <n v="7.2999999999999995E-2"/>
    <m/>
    <n v="18.266614799999999"/>
    <s v=""/>
    <n v="0"/>
    <n v="0"/>
  </r>
  <r>
    <n v="101173"/>
    <n v="3"/>
    <m/>
    <n v="11066"/>
    <x v="67"/>
    <s v="M"/>
    <n v="1.0965"/>
    <n v="1"/>
    <m/>
    <n v="1.0965"/>
    <s v=""/>
    <n v="0"/>
    <n v="0"/>
  </r>
  <r>
    <n v="101173"/>
    <n v="4"/>
    <m/>
    <n v="2099"/>
    <x v="1"/>
    <s v="H"/>
    <n v="12.627877718847255"/>
    <n v="1.74"/>
    <m/>
    <n v="21.972507230794225"/>
    <s v=""/>
    <n v="0"/>
    <n v="0"/>
  </r>
  <r>
    <n v="101173"/>
    <n v="5"/>
    <m/>
    <n v="2014"/>
    <x v="16"/>
    <s v="H"/>
    <n v="13.173665210544026"/>
    <n v="0.55000000000000004"/>
    <m/>
    <n v="7.2455158657992147"/>
    <s v=""/>
    <n v="0"/>
    <n v="0"/>
  </r>
  <r>
    <n v="101173"/>
    <n v="6"/>
    <m/>
    <n v="17515"/>
    <x v="14"/>
    <s v="KG"/>
    <n v="5.5275999999999996"/>
    <n v="0.1"/>
    <m/>
    <n v="0.55276000000000003"/>
    <s v=""/>
    <n v="0"/>
    <n v="0"/>
  </r>
  <r>
    <n v="101173"/>
    <n v="7"/>
    <m/>
    <n v="11070"/>
    <x v="51"/>
    <s v="M"/>
    <n v="4.1189999999999998"/>
    <n v="0.83333000000000002"/>
    <m/>
    <n v="3.4324862700000001"/>
    <s v=""/>
    <n v="0"/>
    <n v="0"/>
  </r>
  <r>
    <n v="101173"/>
    <n v="8"/>
    <m/>
    <n v="2013"/>
    <x v="15"/>
    <s v="H"/>
    <n v="15.756939025755017"/>
    <n v="0.55000000000000004"/>
    <m/>
    <n v="8.6663164641652592"/>
    <s v=""/>
    <n v="0"/>
    <n v="0"/>
  </r>
  <r>
    <n v="101176"/>
    <n v="0"/>
    <s v="CANALETA MEIA CANA EM CONCRETO D=30CM"/>
    <m/>
    <x v="0"/>
    <m/>
    <s v=""/>
    <m/>
    <s v="M"/>
    <s v=""/>
    <n v="41.347084265124224"/>
    <s v=""/>
    <s v=""/>
  </r>
  <r>
    <n v="101176"/>
    <n v="1"/>
    <m/>
    <n v="10604"/>
    <x v="41"/>
    <s v="M3"/>
    <n v="182.33539999999999"/>
    <n v="1.9E-2"/>
    <m/>
    <n v="3.4643725999999999"/>
    <s v=""/>
    <n v="0"/>
    <n v="0"/>
  </r>
  <r>
    <n v="101176"/>
    <n v="2"/>
    <m/>
    <n v="2099"/>
    <x v="1"/>
    <s v="H"/>
    <n v="12.627877718847255"/>
    <n v="1"/>
    <m/>
    <n v="12.627877718847255"/>
    <s v=""/>
    <n v="0"/>
    <n v="0"/>
  </r>
  <r>
    <n v="101176"/>
    <n v="3"/>
    <m/>
    <n v="2020"/>
    <x v="22"/>
    <s v="H"/>
    <n v="15.860837164231068"/>
    <n v="0.16"/>
    <m/>
    <n v="2.5377339462769708"/>
    <s v=""/>
    <n v="0"/>
    <n v="0"/>
  </r>
  <r>
    <n v="101176"/>
    <n v="4"/>
    <m/>
    <n v="79710"/>
    <x v="1299"/>
    <s v="M"/>
    <n v="22.717099999999999"/>
    <n v="1"/>
    <m/>
    <n v="22.717099999999999"/>
    <s v=""/>
    <n v="0"/>
    <n v="0"/>
  </r>
  <r>
    <n v="101177"/>
    <n v="0"/>
    <s v="CANALETA MEIA CANA EM CONCRETO D=40CM"/>
    <m/>
    <x v="0"/>
    <m/>
    <s v=""/>
    <m/>
    <s v="M"/>
    <s v=""/>
    <n v="64.569960895321032"/>
    <s v=""/>
    <s v=""/>
  </r>
  <r>
    <n v="101177"/>
    <n v="1"/>
    <m/>
    <n v="2020"/>
    <x v="22"/>
    <s v="H"/>
    <n v="15.860837164231068"/>
    <n v="0.26279999999999998"/>
    <m/>
    <n v="4.1682280067599242"/>
    <s v=""/>
    <n v="0"/>
    <n v="0"/>
  </r>
  <r>
    <n v="101177"/>
    <n v="2"/>
    <m/>
    <n v="10604"/>
    <x v="41"/>
    <s v="M3"/>
    <n v="182.33539999999999"/>
    <n v="3.5000000000000003E-2"/>
    <m/>
    <n v="6.3817390000000005"/>
    <s v=""/>
    <n v="0"/>
    <n v="0"/>
  </r>
  <r>
    <n v="101177"/>
    <n v="3"/>
    <m/>
    <n v="79709"/>
    <x v="1300"/>
    <s v="M"/>
    <n v="24.783300000000001"/>
    <n v="1"/>
    <m/>
    <n v="24.783300000000001"/>
    <s v=""/>
    <n v="0"/>
    <n v="0"/>
  </r>
  <r>
    <n v="101177"/>
    <n v="4"/>
    <m/>
    <n v="2099"/>
    <x v="1"/>
    <s v="H"/>
    <n v="12.627877718847255"/>
    <n v="2.3152499999999998"/>
    <m/>
    <n v="29.236693888561106"/>
    <s v=""/>
    <n v="0"/>
    <n v="0"/>
  </r>
  <r>
    <n v="101185"/>
    <n v="0"/>
    <s v="HV.24 - CANALETA DE ALVENARIA PARA GRELHA DE FERRO  L=20CM"/>
    <m/>
    <x v="0"/>
    <m/>
    <s v=""/>
    <m/>
    <s v="M"/>
    <s v=""/>
    <n v="43.280347729447882"/>
    <s v=""/>
    <s v=""/>
  </r>
  <r>
    <n v="101185"/>
    <n v="1"/>
    <m/>
    <n v="10608"/>
    <x v="50"/>
    <s v="M3"/>
    <n v="238.17070000000001"/>
    <n v="2.5000000000000001E-2"/>
    <m/>
    <n v="5.9542675000000003"/>
    <s v=""/>
    <n v="0"/>
    <n v="0"/>
  </r>
  <r>
    <n v="101185"/>
    <n v="2"/>
    <m/>
    <n v="10648"/>
    <x v="44"/>
    <s v="M3"/>
    <n v="359.69349999999997"/>
    <n v="0.01"/>
    <m/>
    <n v="3.5969349999999998"/>
    <s v=""/>
    <n v="0"/>
    <n v="0"/>
  </r>
  <r>
    <n v="101185"/>
    <n v="3"/>
    <m/>
    <n v="10636"/>
    <x v="43"/>
    <s v="M3"/>
    <n v="318.20740000000001"/>
    <n v="2E-3"/>
    <m/>
    <n v="0.63641480000000006"/>
    <s v=""/>
    <n v="0"/>
    <n v="0"/>
  </r>
  <r>
    <n v="101185"/>
    <n v="4"/>
    <m/>
    <n v="10543"/>
    <x v="20"/>
    <s v="M3"/>
    <n v="67.283799999999999"/>
    <n v="2.5000000000000001E-2"/>
    <m/>
    <n v="1.6820950000000001"/>
    <s v=""/>
    <n v="0"/>
    <n v="0"/>
  </r>
  <r>
    <n v="101185"/>
    <n v="5"/>
    <m/>
    <n v="14040"/>
    <x v="128"/>
    <s v="L"/>
    <n v="7.3939000000000004"/>
    <n v="0.23"/>
    <m/>
    <n v="1.7005970000000001"/>
    <s v=""/>
    <n v="0"/>
    <n v="0"/>
  </r>
  <r>
    <n v="101185"/>
    <n v="6"/>
    <m/>
    <n v="2020"/>
    <x v="22"/>
    <s v="H"/>
    <n v="15.860837164231068"/>
    <n v="0.54"/>
    <m/>
    <n v="8.5648520686847771"/>
    <s v=""/>
    <n v="0"/>
    <n v="0"/>
  </r>
  <r>
    <n v="101185"/>
    <n v="7"/>
    <m/>
    <n v="14022"/>
    <x v="127"/>
    <s v="KG"/>
    <n v="20.04"/>
    <n v="0.06"/>
    <m/>
    <n v="1.2023999999999999"/>
    <s v=""/>
    <n v="0"/>
    <n v="0"/>
  </r>
  <r>
    <n v="101185"/>
    <n v="8"/>
    <m/>
    <n v="12580"/>
    <x v="42"/>
    <s v="UN"/>
    <n v="0.25140000000000001"/>
    <n v="8"/>
    <m/>
    <n v="2.0112000000000001"/>
    <s v=""/>
    <n v="0"/>
    <n v="0"/>
  </r>
  <r>
    <n v="101185"/>
    <n v="9"/>
    <m/>
    <n v="2099"/>
    <x v="1"/>
    <s v="H"/>
    <n v="12.627877718847255"/>
    <n v="1.42"/>
    <m/>
    <n v="17.931586360763102"/>
    <s v=""/>
    <n v="0"/>
    <n v="0"/>
  </r>
  <r>
    <n v="101186"/>
    <n v="0"/>
    <s v="HV.22 - CANALETA DE ALVENARIA PARA GRELHA OU TAMPA DE CONCRETO  L=30CM"/>
    <m/>
    <x v="0"/>
    <m/>
    <s v=""/>
    <m/>
    <s v="M"/>
    <s v=""/>
    <n v="89.014360894080411"/>
    <s v=""/>
    <s v=""/>
  </r>
  <r>
    <n v="101186"/>
    <n v="1"/>
    <m/>
    <n v="12580"/>
    <x v="42"/>
    <s v="UN"/>
    <n v="0.25140000000000001"/>
    <n v="28"/>
    <m/>
    <n v="7.0392000000000001"/>
    <s v=""/>
    <n v="0"/>
    <n v="0"/>
  </r>
  <r>
    <n v="101186"/>
    <n v="2"/>
    <m/>
    <n v="2020"/>
    <x v="22"/>
    <s v="H"/>
    <n v="15.860837164231068"/>
    <n v="1.26"/>
    <m/>
    <n v="19.984654826931145"/>
    <s v=""/>
    <n v="0"/>
    <n v="0"/>
  </r>
  <r>
    <n v="101186"/>
    <n v="3"/>
    <m/>
    <n v="14022"/>
    <x v="127"/>
    <s v="KG"/>
    <n v="20.04"/>
    <n v="0.12"/>
    <m/>
    <n v="2.4047999999999998"/>
    <s v=""/>
    <n v="0"/>
    <n v="0"/>
  </r>
  <r>
    <n v="101186"/>
    <n v="4"/>
    <m/>
    <n v="2099"/>
    <x v="1"/>
    <s v="H"/>
    <n v="12.627877718847255"/>
    <n v="2.82"/>
    <m/>
    <n v="35.610615167149255"/>
    <s v=""/>
    <n v="0"/>
    <n v="0"/>
  </r>
  <r>
    <n v="101186"/>
    <n v="5"/>
    <m/>
    <n v="14040"/>
    <x v="128"/>
    <s v="L"/>
    <n v="7.3939000000000004"/>
    <n v="0.5"/>
    <m/>
    <n v="3.6969500000000002"/>
    <s v=""/>
    <n v="0"/>
    <n v="0"/>
  </r>
  <r>
    <n v="101186"/>
    <n v="6"/>
    <m/>
    <n v="10612"/>
    <x v="983"/>
    <s v="M3"/>
    <n v="250.2276"/>
    <n v="2.5000000000000001E-2"/>
    <m/>
    <n v="6.2556900000000004"/>
    <s v=""/>
    <n v="0"/>
    <n v="0"/>
  </r>
  <r>
    <n v="101186"/>
    <n v="7"/>
    <m/>
    <n v="10543"/>
    <x v="20"/>
    <s v="M3"/>
    <n v="67.283799999999999"/>
    <n v="2.5000000000000001E-2"/>
    <m/>
    <n v="1.6820950000000001"/>
    <s v=""/>
    <n v="0"/>
    <n v="0"/>
  </r>
  <r>
    <n v="101186"/>
    <n v="8"/>
    <m/>
    <n v="10636"/>
    <x v="43"/>
    <s v="M3"/>
    <n v="318.20740000000001"/>
    <n v="6.0000000000000001E-3"/>
    <m/>
    <n v="1.9092444000000002"/>
    <s v=""/>
    <n v="0"/>
    <n v="0"/>
  </r>
  <r>
    <n v="101186"/>
    <n v="9"/>
    <m/>
    <n v="10648"/>
    <x v="44"/>
    <s v="M3"/>
    <n v="359.69349999999997"/>
    <n v="2.9000000000000001E-2"/>
    <m/>
    <n v="10.4311115"/>
    <s v=""/>
    <n v="0"/>
    <n v="0"/>
  </r>
  <r>
    <n v="101187"/>
    <n v="0"/>
    <s v="HV.23 - CANALETA DE ALVENARIA PARA GRELHA OU TAMPA DE CONCRETO  L=40CM"/>
    <m/>
    <x v="0"/>
    <m/>
    <s v=""/>
    <m/>
    <s v="M"/>
    <s v=""/>
    <n v="93.191043982145814"/>
    <s v=""/>
    <s v=""/>
  </r>
  <r>
    <n v="101187"/>
    <n v="1"/>
    <m/>
    <n v="14040"/>
    <x v="128"/>
    <s v="L"/>
    <n v="7.3939000000000004"/>
    <n v="0.56000000000000005"/>
    <m/>
    <n v="4.1405840000000005"/>
    <s v=""/>
    <n v="0"/>
    <n v="0"/>
  </r>
  <r>
    <n v="101187"/>
    <n v="2"/>
    <m/>
    <n v="2099"/>
    <x v="1"/>
    <s v="H"/>
    <n v="12.627877718847255"/>
    <n v="2.82"/>
    <m/>
    <n v="35.610615167149255"/>
    <s v=""/>
    <n v="0"/>
    <n v="0"/>
  </r>
  <r>
    <n v="101187"/>
    <n v="3"/>
    <m/>
    <n v="2020"/>
    <x v="22"/>
    <s v="H"/>
    <n v="15.860837164231068"/>
    <n v="1.37"/>
    <m/>
    <n v="21.729346914996565"/>
    <s v=""/>
    <n v="0"/>
    <n v="0"/>
  </r>
  <r>
    <n v="101187"/>
    <n v="4"/>
    <m/>
    <n v="14022"/>
    <x v="127"/>
    <s v="KG"/>
    <n v="20.04"/>
    <n v="0.14000000000000001"/>
    <m/>
    <n v="2.8056000000000001"/>
    <s v=""/>
    <n v="0"/>
    <n v="0"/>
  </r>
  <r>
    <n v="101187"/>
    <n v="5"/>
    <m/>
    <n v="10543"/>
    <x v="20"/>
    <s v="M3"/>
    <n v="67.283799999999999"/>
    <n v="0.03"/>
    <m/>
    <n v="2.0185139999999997"/>
    <s v=""/>
    <n v="0"/>
    <n v="0"/>
  </r>
  <r>
    <n v="101187"/>
    <n v="6"/>
    <m/>
    <n v="12580"/>
    <x v="42"/>
    <s v="UN"/>
    <n v="0.25140000000000001"/>
    <n v="28"/>
    <m/>
    <n v="7.0392000000000001"/>
    <s v=""/>
    <n v="0"/>
    <n v="0"/>
  </r>
  <r>
    <n v="101187"/>
    <n v="7"/>
    <m/>
    <n v="10636"/>
    <x v="43"/>
    <s v="M3"/>
    <n v="318.20740000000001"/>
    <n v="6.0000000000000001E-3"/>
    <m/>
    <n v="1.9092444000000002"/>
    <s v=""/>
    <n v="0"/>
    <n v="0"/>
  </r>
  <r>
    <n v="101187"/>
    <n v="8"/>
    <m/>
    <n v="10648"/>
    <x v="44"/>
    <s v="M3"/>
    <n v="359.69349999999997"/>
    <n v="2.9000000000000001E-2"/>
    <m/>
    <n v="10.4311115"/>
    <s v=""/>
    <n v="0"/>
    <n v="0"/>
  </r>
  <r>
    <n v="101187"/>
    <n v="9"/>
    <m/>
    <n v="10612"/>
    <x v="983"/>
    <s v="M3"/>
    <n v="250.2276"/>
    <n v="0.03"/>
    <m/>
    <n v="7.5068279999999996"/>
    <s v=""/>
    <n v="0"/>
    <n v="0"/>
  </r>
  <r>
    <n v="101189"/>
    <n v="0"/>
    <s v="CANTONEIRA DE FERRO 1&quot;X1&quot;X1/8&quot; PARA APOIO E CHUMBAMENTO DAS GRELHAS DE FERRO"/>
    <m/>
    <x v="0"/>
    <m/>
    <s v=""/>
    <m/>
    <s v="M"/>
    <s v=""/>
    <n v="39.301973230500145"/>
    <s v=""/>
    <s v=""/>
  </r>
  <r>
    <n v="101189"/>
    <n v="1"/>
    <m/>
    <n v="33090"/>
    <x v="1301"/>
    <s v="M"/>
    <n v="4.0388999999999999"/>
    <n v="1.1000000000000001"/>
    <m/>
    <n v="4.4427900000000005"/>
    <s v=""/>
    <n v="0"/>
    <n v="0"/>
  </r>
  <r>
    <n v="101189"/>
    <n v="2"/>
    <m/>
    <n v="79653"/>
    <x v="1302"/>
    <s v="KG"/>
    <n v="63.3917"/>
    <n v="0.1"/>
    <m/>
    <n v="6.3391700000000002"/>
    <s v=""/>
    <n v="0"/>
    <n v="0"/>
  </r>
  <r>
    <n v="101189"/>
    <n v="3"/>
    <m/>
    <n v="2099"/>
    <x v="1"/>
    <s v="H"/>
    <n v="12.627877718847255"/>
    <n v="0.8"/>
    <m/>
    <n v="10.102302175077805"/>
    <s v=""/>
    <n v="0"/>
    <n v="0"/>
  </r>
  <r>
    <n v="101189"/>
    <n v="4"/>
    <m/>
    <n v="2045"/>
    <x v="63"/>
    <s v="H"/>
    <n v="28.645206620187412"/>
    <n v="0.2"/>
    <m/>
    <n v="5.7290413240374827"/>
    <s v=""/>
    <n v="0"/>
    <n v="0"/>
  </r>
  <r>
    <n v="101189"/>
    <n v="5"/>
    <m/>
    <n v="2020"/>
    <x v="22"/>
    <s v="H"/>
    <n v="15.860837164231068"/>
    <n v="0.8"/>
    <m/>
    <n v="12.688669731384856"/>
    <s v=""/>
    <n v="0"/>
    <n v="0"/>
  </r>
  <r>
    <n v="101190"/>
    <n v="0"/>
    <s v="HC.05 - GRELHA DE CONCRETO PARA CANALETA - L=30CM - SEM PASSAGEM DE VEÍCULOS"/>
    <m/>
    <x v="0"/>
    <m/>
    <s v=""/>
    <m/>
    <s v="M"/>
    <s v=""/>
    <n v="45.663042976615664"/>
    <s v=""/>
    <s v=""/>
  </r>
  <r>
    <n v="101190"/>
    <n v="1"/>
    <m/>
    <n v="2020"/>
    <x v="22"/>
    <s v="H"/>
    <n v="15.860837164231068"/>
    <n v="0.2"/>
    <m/>
    <n v="3.1721674328462139"/>
    <s v=""/>
    <n v="0"/>
    <n v="0"/>
  </r>
  <r>
    <n v="101190"/>
    <n v="2"/>
    <m/>
    <n v="75602"/>
    <x v="1303"/>
    <s v="M"/>
    <n v="39.965299999999999"/>
    <n v="1"/>
    <m/>
    <n v="39.965299999999999"/>
    <s v=""/>
    <n v="0"/>
    <n v="0"/>
  </r>
  <r>
    <n v="101190"/>
    <n v="3"/>
    <m/>
    <n v="2099"/>
    <x v="1"/>
    <s v="H"/>
    <n v="12.627877718847255"/>
    <n v="0.2"/>
    <m/>
    <n v="2.5255755437694511"/>
    <s v=""/>
    <n v="0"/>
    <n v="0"/>
  </r>
  <r>
    <n v="101191"/>
    <n v="0"/>
    <s v="HP.01 - GRELHA DE FERRO FUNDIDO PARA CANALETA - L=20CM"/>
    <m/>
    <x v="0"/>
    <m/>
    <s v=""/>
    <m/>
    <s v="M"/>
    <s v=""/>
    <n v="40.422542976615667"/>
    <s v=""/>
    <s v=""/>
  </r>
  <r>
    <n v="101191"/>
    <n v="1"/>
    <m/>
    <n v="2020"/>
    <x v="22"/>
    <s v="H"/>
    <n v="15.860837164231068"/>
    <n v="0.2"/>
    <m/>
    <n v="3.1721674328462139"/>
    <s v=""/>
    <n v="0"/>
    <n v="0"/>
  </r>
  <r>
    <n v="101191"/>
    <n v="2"/>
    <m/>
    <n v="75613"/>
    <x v="1304"/>
    <s v="M"/>
    <n v="34.724800000000002"/>
    <n v="1"/>
    <m/>
    <n v="34.724800000000002"/>
    <s v=""/>
    <n v="0"/>
    <n v="0"/>
  </r>
  <r>
    <n v="101191"/>
    <n v="3"/>
    <m/>
    <n v="2099"/>
    <x v="1"/>
    <s v="H"/>
    <n v="12.627877718847255"/>
    <n v="0.2"/>
    <m/>
    <n v="2.5255755437694511"/>
    <s v=""/>
    <n v="0"/>
    <n v="0"/>
  </r>
  <r>
    <n v="101192"/>
    <n v="0"/>
    <s v="HP.02 - GRELHA DE FERRO PERFILADO PARA CANALETA - L=30CM"/>
    <m/>
    <x v="0"/>
    <m/>
    <s v=""/>
    <m/>
    <s v="M"/>
    <s v=""/>
    <n v="98.630542976615658"/>
    <s v=""/>
    <s v=""/>
  </r>
  <r>
    <n v="101192"/>
    <n v="1"/>
    <m/>
    <n v="2099"/>
    <x v="1"/>
    <s v="H"/>
    <n v="12.627877718847255"/>
    <n v="0.2"/>
    <m/>
    <n v="2.5255755437694511"/>
    <s v=""/>
    <n v="0"/>
    <n v="0"/>
  </r>
  <r>
    <n v="101192"/>
    <n v="2"/>
    <m/>
    <n v="75606"/>
    <x v="1305"/>
    <s v="M"/>
    <n v="92.9328"/>
    <n v="1"/>
    <m/>
    <n v="92.9328"/>
    <s v=""/>
    <n v="0"/>
    <n v="0"/>
  </r>
  <r>
    <n v="101192"/>
    <n v="3"/>
    <m/>
    <n v="2020"/>
    <x v="22"/>
    <s v="H"/>
    <n v="15.860837164231068"/>
    <n v="0.2"/>
    <m/>
    <n v="3.1721674328462139"/>
    <s v=""/>
    <n v="0"/>
    <n v="0"/>
  </r>
  <r>
    <n v="101193"/>
    <n v="0"/>
    <s v="GRELHA DE FERRO PERFILADO PARA CANALETAS A CÉU ABERTO - 40CM"/>
    <m/>
    <x v="0"/>
    <m/>
    <s v=""/>
    <m/>
    <s v="M"/>
    <s v=""/>
    <n v="268.24834297661562"/>
    <s v=""/>
    <s v=""/>
  </r>
  <r>
    <n v="101193"/>
    <n v="1"/>
    <m/>
    <n v="75608"/>
    <x v="1306"/>
    <s v="UN"/>
    <n v="262.55059999999997"/>
    <n v="1"/>
    <m/>
    <n v="262.55059999999997"/>
    <s v=""/>
    <n v="0"/>
    <n v="0"/>
  </r>
  <r>
    <n v="101193"/>
    <n v="2"/>
    <m/>
    <n v="2020"/>
    <x v="22"/>
    <s v="H"/>
    <n v="15.860837164231068"/>
    <n v="0.2"/>
    <m/>
    <n v="3.1721674328462139"/>
    <s v=""/>
    <n v="0"/>
    <n v="0"/>
  </r>
  <r>
    <n v="101193"/>
    <n v="3"/>
    <m/>
    <n v="2099"/>
    <x v="1"/>
    <s v="H"/>
    <n v="12.627877718847255"/>
    <n v="0.2"/>
    <m/>
    <n v="2.5255755437694511"/>
    <s v=""/>
    <n v="0"/>
    <n v="0"/>
  </r>
  <r>
    <n v="101194"/>
    <n v="0"/>
    <s v="GRELHA DE FERRO PERFILADO PARA CANALETAS A CÉU ABERTO - 50CM"/>
    <m/>
    <x v="0"/>
    <m/>
    <s v=""/>
    <m/>
    <s v="M"/>
    <s v=""/>
    <n v="303.81164297661564"/>
    <s v=""/>
    <s v=""/>
  </r>
  <r>
    <n v="101194"/>
    <n v="1"/>
    <m/>
    <n v="75611"/>
    <x v="1307"/>
    <s v="UN"/>
    <n v="298.1139"/>
    <n v="1"/>
    <m/>
    <n v="298.1139"/>
    <s v=""/>
    <n v="0"/>
    <n v="0"/>
  </r>
  <r>
    <n v="101194"/>
    <n v="2"/>
    <m/>
    <n v="2099"/>
    <x v="1"/>
    <s v="H"/>
    <n v="12.627877718847255"/>
    <n v="0.2"/>
    <m/>
    <n v="2.5255755437694511"/>
    <s v=""/>
    <n v="0"/>
    <n v="0"/>
  </r>
  <r>
    <n v="101194"/>
    <n v="3"/>
    <m/>
    <n v="2020"/>
    <x v="22"/>
    <s v="H"/>
    <n v="15.860837164231068"/>
    <n v="0.2"/>
    <m/>
    <n v="3.1721674328462139"/>
    <s v=""/>
    <n v="0"/>
    <n v="0"/>
  </r>
  <r>
    <n v="101195"/>
    <n v="0"/>
    <s v="GRELHA DE ALUMÍNIO POLIDO L=10CM"/>
    <m/>
    <x v="0"/>
    <m/>
    <s v=""/>
    <m/>
    <s v="M"/>
    <s v=""/>
    <n v="55.642825574634657"/>
    <s v=""/>
    <s v=""/>
  </r>
  <r>
    <n v="101195"/>
    <n v="1"/>
    <m/>
    <n v="75670"/>
    <x v="1308"/>
    <s v="M"/>
    <n v="53.2637"/>
    <n v="1"/>
    <m/>
    <n v="53.2637"/>
    <s v=""/>
    <n v="0"/>
    <n v="0"/>
  </r>
  <r>
    <n v="101195"/>
    <n v="2"/>
    <m/>
    <n v="2020"/>
    <x v="22"/>
    <s v="H"/>
    <n v="15.860837164231068"/>
    <n v="0.15"/>
    <m/>
    <n v="2.37912557463466"/>
    <s v=""/>
    <n v="0"/>
    <n v="0"/>
  </r>
  <r>
    <n v="101196"/>
    <n v="0"/>
    <s v="HC.03 - TAMPA DE CONCRETO PARA CANALETA DE A.P.L=0,30M"/>
    <m/>
    <x v="0"/>
    <m/>
    <s v=""/>
    <m/>
    <s v="M"/>
    <s v=""/>
    <n v="33.311198515087696"/>
    <s v=""/>
    <s v=""/>
  </r>
  <r>
    <n v="101196"/>
    <n v="1"/>
    <m/>
    <n v="2015"/>
    <x v="47"/>
    <s v="H"/>
    <n v="16.259414142106937"/>
    <n v="0.13"/>
    <m/>
    <n v="2.1137238384739021"/>
    <s v=""/>
    <n v="0"/>
    <n v="0"/>
  </r>
  <r>
    <n v="101196"/>
    <n v="2"/>
    <m/>
    <n v="10608"/>
    <x v="50"/>
    <s v="M3"/>
    <n v="238.17070000000001"/>
    <n v="1.4999999999999999E-2"/>
    <m/>
    <n v="3.5725605000000002"/>
    <s v=""/>
    <n v="0"/>
    <n v="0"/>
  </r>
  <r>
    <n v="101196"/>
    <n v="3"/>
    <m/>
    <n v="11066"/>
    <x v="67"/>
    <s v="M"/>
    <n v="1.0965"/>
    <n v="0.86"/>
    <m/>
    <n v="0.94298999999999999"/>
    <s v=""/>
    <n v="0"/>
    <n v="0"/>
  </r>
  <r>
    <n v="101196"/>
    <n v="4"/>
    <m/>
    <n v="17515"/>
    <x v="14"/>
    <s v="KG"/>
    <n v="5.5275999999999996"/>
    <n v="0.09"/>
    <m/>
    <n v="0.49748399999999993"/>
    <s v=""/>
    <n v="0"/>
    <n v="0"/>
  </r>
  <r>
    <n v="101196"/>
    <n v="5"/>
    <m/>
    <n v="2013"/>
    <x v="15"/>
    <s v="H"/>
    <n v="15.756939025755017"/>
    <n v="0.47"/>
    <m/>
    <n v="7.4057613421048574"/>
    <s v=""/>
    <n v="0"/>
    <n v="0"/>
  </r>
  <r>
    <n v="101196"/>
    <n v="6"/>
    <m/>
    <n v="2014"/>
    <x v="16"/>
    <s v="H"/>
    <n v="13.173665210544026"/>
    <n v="0.47"/>
    <m/>
    <n v="6.1916226489556925"/>
    <s v=""/>
    <n v="0"/>
    <n v="0"/>
  </r>
  <r>
    <n v="101196"/>
    <n v="7"/>
    <m/>
    <n v="2016"/>
    <x v="46"/>
    <s v="H"/>
    <n v="13.188618292508322"/>
    <n v="0.13"/>
    <m/>
    <n v="1.7145203780260818"/>
    <s v=""/>
    <n v="0"/>
    <n v="0"/>
  </r>
  <r>
    <n v="101196"/>
    <n v="8"/>
    <m/>
    <n v="2099"/>
    <x v="1"/>
    <s v="H"/>
    <n v="12.627877718847255"/>
    <n v="0.21"/>
    <m/>
    <n v="2.6518543209579235"/>
    <s v=""/>
    <n v="0"/>
    <n v="0"/>
  </r>
  <r>
    <n v="101196"/>
    <n v="9"/>
    <m/>
    <n v="11070"/>
    <x v="51"/>
    <s v="M"/>
    <n v="4.1189999999999998"/>
    <n v="0.7"/>
    <m/>
    <n v="2.8832999999999998"/>
    <s v=""/>
    <n v="0"/>
    <n v="0"/>
  </r>
  <r>
    <n v="101196"/>
    <n v="10"/>
    <m/>
    <n v="11510"/>
    <x v="92"/>
    <s v="KG"/>
    <n v="3.2757999999999998"/>
    <n v="1.39"/>
    <m/>
    <n v="4.553361999999999"/>
    <s v=""/>
    <n v="0"/>
    <n v="0"/>
  </r>
  <r>
    <n v="101196"/>
    <n v="11"/>
    <m/>
    <n v="2020"/>
    <x v="22"/>
    <s v="H"/>
    <n v="15.860837164231068"/>
    <n v="0.04"/>
    <m/>
    <n v="0.6344334865692427"/>
    <s v=""/>
    <n v="0"/>
    <n v="0"/>
  </r>
  <r>
    <n v="101196"/>
    <n v="12"/>
    <m/>
    <n v="17740"/>
    <x v="48"/>
    <s v="KG"/>
    <n v="4.9862000000000002"/>
    <n v="0.03"/>
    <m/>
    <n v="0.149586"/>
    <s v=""/>
    <n v="0"/>
    <n v="0"/>
  </r>
  <r>
    <n v="101197"/>
    <n v="0"/>
    <s v="HC.04 - TAMPA DE CONCRETO PARA CANALETA DE A.P.L=0,40M"/>
    <m/>
    <x v="0"/>
    <m/>
    <s v=""/>
    <m/>
    <s v="M"/>
    <s v=""/>
    <n v="43.352029957135969"/>
    <s v=""/>
    <s v=""/>
  </r>
  <r>
    <n v="101197"/>
    <n v="1"/>
    <m/>
    <n v="17740"/>
    <x v="48"/>
    <s v="KG"/>
    <n v="4.9862000000000002"/>
    <n v="0.04"/>
    <m/>
    <n v="0.19944800000000001"/>
    <s v=""/>
    <n v="0"/>
    <n v="0"/>
  </r>
  <r>
    <n v="101197"/>
    <n v="2"/>
    <m/>
    <n v="2014"/>
    <x v="16"/>
    <s v="H"/>
    <n v="13.173665210544026"/>
    <n v="0.59"/>
    <m/>
    <n v="7.7724624742209754"/>
    <s v=""/>
    <n v="0"/>
    <n v="0"/>
  </r>
  <r>
    <n v="101197"/>
    <n v="3"/>
    <m/>
    <n v="2015"/>
    <x v="47"/>
    <s v="H"/>
    <n v="16.259414142106937"/>
    <n v="0.18"/>
    <m/>
    <n v="2.9266945455792488"/>
    <s v=""/>
    <n v="0"/>
    <n v="0"/>
  </r>
  <r>
    <n v="101197"/>
    <n v="4"/>
    <m/>
    <n v="2016"/>
    <x v="46"/>
    <s v="H"/>
    <n v="13.188618292508322"/>
    <n v="0.18"/>
    <m/>
    <n v="2.3739512926514976"/>
    <s v=""/>
    <n v="0"/>
    <n v="0"/>
  </r>
  <r>
    <n v="101197"/>
    <n v="5"/>
    <m/>
    <n v="2020"/>
    <x v="22"/>
    <s v="H"/>
    <n v="15.860837164231068"/>
    <n v="0.05"/>
    <m/>
    <n v="0.79304185821155349"/>
    <s v=""/>
    <n v="0"/>
    <n v="0"/>
  </r>
  <r>
    <n v="101197"/>
    <n v="6"/>
    <m/>
    <n v="2099"/>
    <x v="1"/>
    <s v="H"/>
    <n v="12.627877718847255"/>
    <n v="0.28000000000000003"/>
    <m/>
    <n v="3.5358057612772318"/>
    <s v=""/>
    <n v="0"/>
    <n v="0"/>
  </r>
  <r>
    <n v="101197"/>
    <n v="7"/>
    <m/>
    <n v="11066"/>
    <x v="67"/>
    <s v="M"/>
    <n v="1.0965"/>
    <n v="1.08"/>
    <m/>
    <n v="1.1842200000000001"/>
    <s v=""/>
    <n v="0"/>
    <n v="0"/>
  </r>
  <r>
    <n v="101197"/>
    <n v="8"/>
    <m/>
    <n v="11510"/>
    <x v="92"/>
    <s v="KG"/>
    <n v="3.2757999999999998"/>
    <n v="1.89"/>
    <m/>
    <n v="6.1912619999999992"/>
    <s v=""/>
    <n v="0"/>
    <n v="0"/>
  </r>
  <r>
    <n v="101197"/>
    <n v="9"/>
    <m/>
    <n v="11070"/>
    <x v="51"/>
    <s v="M"/>
    <n v="4.1189999999999998"/>
    <n v="0.9"/>
    <m/>
    <n v="3.7071000000000001"/>
    <s v=""/>
    <n v="0"/>
    <n v="0"/>
  </r>
  <r>
    <n v="101197"/>
    <n v="10"/>
    <m/>
    <n v="10608"/>
    <x v="50"/>
    <s v="M3"/>
    <n v="238.17070000000001"/>
    <n v="0.02"/>
    <m/>
    <n v="4.763414"/>
    <s v=""/>
    <n v="0"/>
    <n v="0"/>
  </r>
  <r>
    <n v="101197"/>
    <n v="11"/>
    <m/>
    <n v="2013"/>
    <x v="15"/>
    <s v="H"/>
    <n v="15.756939025755017"/>
    <n v="0.59"/>
    <m/>
    <n v="9.2965940251954589"/>
    <s v=""/>
    <n v="0"/>
    <n v="0"/>
  </r>
  <r>
    <n v="101197"/>
    <n v="12"/>
    <m/>
    <n v="17515"/>
    <x v="14"/>
    <s v="KG"/>
    <n v="5.5275999999999996"/>
    <n v="0.11"/>
    <m/>
    <n v="0.60803599999999991"/>
    <s v=""/>
    <n v="0"/>
    <n v="0"/>
  </r>
  <r>
    <n v="101198"/>
    <n v="0"/>
    <s v="GRELHA DE FERRO FUNDIDO PARA GARGULA DE PASSEIO - 15X15CM"/>
    <m/>
    <x v="0"/>
    <m/>
    <s v=""/>
    <m/>
    <s v="UN"/>
    <s v=""/>
    <n v="14.929667432846214"/>
    <s v=""/>
    <s v=""/>
  </r>
  <r>
    <n v="101198"/>
    <n v="1"/>
    <m/>
    <n v="2020"/>
    <x v="22"/>
    <s v="H"/>
    <n v="15.860837164231068"/>
    <n v="0.2"/>
    <m/>
    <n v="3.1721674328462139"/>
    <s v=""/>
    <n v="0"/>
    <n v="0"/>
  </r>
  <r>
    <n v="101198"/>
    <n v="2"/>
    <m/>
    <n v="75605"/>
    <x v="1309"/>
    <s v="UN"/>
    <n v="11.7575"/>
    <n v="1"/>
    <m/>
    <n v="11.7575"/>
    <s v=""/>
    <n v="0"/>
    <n v="0"/>
  </r>
  <r>
    <n v="101199"/>
    <n v="0"/>
    <s v="GRELHA DE CONCRETO PARA CANALETA - L=30CM - COM PASSAGEM DE VEÍCULOS"/>
    <m/>
    <x v="0"/>
    <m/>
    <s v=""/>
    <m/>
    <s v="M"/>
    <s v=""/>
    <n v="62.365242976615662"/>
    <s v=""/>
    <s v=""/>
  </r>
  <r>
    <n v="101199"/>
    <n v="1"/>
    <m/>
    <n v="2020"/>
    <x v="22"/>
    <s v="H"/>
    <n v="15.860837164231068"/>
    <n v="0.2"/>
    <m/>
    <n v="3.1721674328462139"/>
    <s v=""/>
    <n v="0"/>
    <n v="0"/>
  </r>
  <r>
    <n v="101199"/>
    <n v="2"/>
    <m/>
    <n v="2099"/>
    <x v="1"/>
    <s v="H"/>
    <n v="12.627877718847255"/>
    <n v="0.2"/>
    <m/>
    <n v="2.5255755437694511"/>
    <s v=""/>
    <n v="0"/>
    <n v="0"/>
  </r>
  <r>
    <n v="101199"/>
    <n v="3"/>
    <m/>
    <n v="75603"/>
    <x v="1310"/>
    <s v="M"/>
    <n v="56.667499999999997"/>
    <n v="1"/>
    <m/>
    <n v="56.667499999999997"/>
    <s v=""/>
    <n v="0"/>
    <n v="0"/>
  </r>
  <r>
    <n v="101210"/>
    <n v="0"/>
    <s v="CONDUTOR EM TUBO DE FERRO FUNDIDO PARA ESGOTO, LINHA SMU - 50MM"/>
    <m/>
    <x v="0"/>
    <m/>
    <s v=""/>
    <m/>
    <s v="M"/>
    <s v=""/>
    <n v="161.36537069640983"/>
    <s v=""/>
    <s v=""/>
  </r>
  <r>
    <n v="101210"/>
    <n v="1"/>
    <m/>
    <n v="2035"/>
    <x v="26"/>
    <s v="H"/>
    <n v="17.275965903920998"/>
    <n v="0.6"/>
    <m/>
    <n v="10.365579542352599"/>
    <s v=""/>
    <n v="0"/>
    <n v="0"/>
  </r>
  <r>
    <n v="101210"/>
    <n v="2"/>
    <m/>
    <n v="71231"/>
    <x v="1238"/>
    <s v="M"/>
    <n v="86.805400000000006"/>
    <n v="1.6"/>
    <m/>
    <n v="138.88864000000001"/>
    <s v=""/>
    <n v="0"/>
    <n v="0"/>
  </r>
  <r>
    <n v="101210"/>
    <n v="3"/>
    <m/>
    <n v="2036"/>
    <x v="25"/>
    <s v="H"/>
    <n v="12.90425192342871"/>
    <n v="0.6"/>
    <m/>
    <n v="7.7425511540572254"/>
    <s v=""/>
    <n v="0"/>
    <n v="0"/>
  </r>
  <r>
    <n v="101210"/>
    <n v="4"/>
    <m/>
    <n v="71201"/>
    <x v="1237"/>
    <s v="UN"/>
    <n v="8.7371999999999996"/>
    <n v="0.5"/>
    <m/>
    <n v="4.3685999999999998"/>
    <s v=""/>
    <n v="0"/>
    <n v="0"/>
  </r>
  <r>
    <n v="101211"/>
    <n v="0"/>
    <s v="CONDUTOR EM TUBO DE FERRO FUNDIDO PARA ESGOTO, LINHA SMU - 75MM"/>
    <m/>
    <x v="0"/>
    <m/>
    <s v=""/>
    <m/>
    <s v="M"/>
    <s v=""/>
    <n v="220.28554426187978"/>
    <s v=""/>
    <s v=""/>
  </r>
  <r>
    <n v="101211"/>
    <n v="1"/>
    <m/>
    <n v="71232"/>
    <x v="1239"/>
    <s v="M"/>
    <n v="119.2067"/>
    <n v="1.6"/>
    <m/>
    <n v="190.73072000000002"/>
    <s v=""/>
    <n v="0"/>
    <n v="0"/>
  </r>
  <r>
    <n v="101211"/>
    <n v="2"/>
    <m/>
    <n v="71202"/>
    <x v="1240"/>
    <s v="UN"/>
    <n v="10.821300000000001"/>
    <n v="0.5"/>
    <m/>
    <n v="5.4106500000000004"/>
    <s v=""/>
    <n v="0"/>
    <n v="0"/>
  </r>
  <r>
    <n v="101211"/>
    <n v="3"/>
    <m/>
    <n v="2036"/>
    <x v="25"/>
    <s v="H"/>
    <n v="12.90425192342871"/>
    <n v="0.8"/>
    <m/>
    <n v="10.323401538742969"/>
    <s v=""/>
    <n v="0"/>
    <n v="0"/>
  </r>
  <r>
    <n v="101211"/>
    <n v="4"/>
    <m/>
    <n v="2035"/>
    <x v="26"/>
    <s v="H"/>
    <n v="17.275965903920998"/>
    <n v="0.8"/>
    <m/>
    <n v="13.820772723136798"/>
    <s v=""/>
    <n v="0"/>
    <n v="0"/>
  </r>
  <r>
    <n v="101212"/>
    <n v="0"/>
    <s v="CONDUTOR EM TUBO DE FERRO FUNDIDO PARA ESGOTO, LINHA SMU - 100MM"/>
    <m/>
    <x v="0"/>
    <m/>
    <s v=""/>
    <m/>
    <s v="M"/>
    <s v=""/>
    <n v="248.37186782734972"/>
    <s v=""/>
    <s v=""/>
  </r>
  <r>
    <n v="101212"/>
    <n v="1"/>
    <m/>
    <n v="2036"/>
    <x v="25"/>
    <s v="H"/>
    <n v="12.90425192342871"/>
    <n v="1"/>
    <m/>
    <n v="12.90425192342871"/>
    <s v=""/>
    <n v="0"/>
    <n v="0"/>
  </r>
  <r>
    <n v="101212"/>
    <n v="2"/>
    <m/>
    <n v="2035"/>
    <x v="26"/>
    <s v="H"/>
    <n v="17.275965903920998"/>
    <n v="1"/>
    <m/>
    <n v="17.275965903920998"/>
    <s v=""/>
    <n v="0"/>
    <n v="0"/>
  </r>
  <r>
    <n v="101212"/>
    <n v="3"/>
    <m/>
    <n v="71203"/>
    <x v="1241"/>
    <s v="UN"/>
    <n v="12.095700000000001"/>
    <n v="0.5"/>
    <m/>
    <n v="6.0478500000000004"/>
    <s v=""/>
    <n v="0"/>
    <n v="0"/>
  </r>
  <r>
    <n v="101212"/>
    <n v="4"/>
    <m/>
    <n v="71233"/>
    <x v="1242"/>
    <s v="M"/>
    <n v="141.42920000000001"/>
    <n v="1.5"/>
    <m/>
    <n v="212.1438"/>
    <s v=""/>
    <n v="0"/>
    <n v="0"/>
  </r>
  <r>
    <n v="101213"/>
    <n v="0"/>
    <s v="CONDUTOR EM TUBO DE FERRO FUNDIDO PARA ESGOTO, LINHA SMU - 150MM"/>
    <m/>
    <x v="0"/>
    <m/>
    <s v=""/>
    <m/>
    <s v="M"/>
    <s v=""/>
    <n v="334.95193139281963"/>
    <s v=""/>
    <s v=""/>
  </r>
  <r>
    <n v="101213"/>
    <n v="1"/>
    <m/>
    <n v="71234"/>
    <x v="1243"/>
    <s v="M"/>
    <n v="205.3048"/>
    <n v="1.4"/>
    <m/>
    <n v="287.42671999999999"/>
    <s v=""/>
    <n v="0"/>
    <n v="0"/>
  </r>
  <r>
    <n v="101213"/>
    <n v="2"/>
    <m/>
    <n v="71204"/>
    <x v="1244"/>
    <s v="UN"/>
    <n v="22.617899999999999"/>
    <n v="0.5"/>
    <m/>
    <n v="11.308949999999999"/>
    <s v=""/>
    <n v="0"/>
    <n v="0"/>
  </r>
  <r>
    <n v="101213"/>
    <n v="3"/>
    <m/>
    <n v="2036"/>
    <x v="25"/>
    <s v="H"/>
    <n v="12.90425192342871"/>
    <n v="1.2"/>
    <m/>
    <n v="15.485102308114451"/>
    <s v=""/>
    <n v="0"/>
    <n v="0"/>
  </r>
  <r>
    <n v="101213"/>
    <n v="4"/>
    <m/>
    <n v="2035"/>
    <x v="26"/>
    <s v="H"/>
    <n v="17.275965903920998"/>
    <n v="1.2"/>
    <m/>
    <n v="20.731159084705197"/>
    <s v=""/>
    <n v="0"/>
    <n v="0"/>
  </r>
  <r>
    <n v="101214"/>
    <n v="0"/>
    <s v="CONDUTOR EM TUBO DE PVC RÍGIDO, PONTA E BOLSA - 50MM (2&quot;)"/>
    <m/>
    <x v="0"/>
    <m/>
    <s v=""/>
    <m/>
    <s v="M"/>
    <s v=""/>
    <n v="14.701295348204914"/>
    <s v=""/>
    <s v=""/>
  </r>
  <r>
    <n v="101214"/>
    <n v="1"/>
    <m/>
    <n v="72431"/>
    <x v="131"/>
    <s v="M"/>
    <n v="4.7758000000000003"/>
    <n v="1.1000000000000001"/>
    <m/>
    <n v="5.2533800000000008"/>
    <s v=""/>
    <n v="0"/>
    <n v="0"/>
  </r>
  <r>
    <n v="101214"/>
    <n v="2"/>
    <m/>
    <n v="2036"/>
    <x v="25"/>
    <s v="H"/>
    <n v="12.90425192342871"/>
    <n v="0.3"/>
    <m/>
    <n v="3.8712755770286127"/>
    <s v=""/>
    <n v="0"/>
    <n v="0"/>
  </r>
  <r>
    <n v="101214"/>
    <n v="3"/>
    <m/>
    <n v="2035"/>
    <x v="26"/>
    <s v="H"/>
    <n v="17.275965903920998"/>
    <n v="0.3"/>
    <m/>
    <n v="5.1827897711762994"/>
    <s v=""/>
    <n v="0"/>
    <n v="0"/>
  </r>
  <r>
    <n v="101214"/>
    <n v="4"/>
    <m/>
    <n v="72402"/>
    <x v="1247"/>
    <s v="UN"/>
    <n v="0.78769999999999996"/>
    <n v="0.5"/>
    <m/>
    <n v="0.39384999999999998"/>
    <s v=""/>
    <n v="0"/>
    <n v="0"/>
  </r>
  <r>
    <n v="101215"/>
    <n v="0"/>
    <s v="CONDUTOR EM TUBO DE PVC RÍGIDO, PONTA E BOLSA - 75MM (3&quot;)"/>
    <m/>
    <x v="0"/>
    <m/>
    <s v=""/>
    <m/>
    <s v="M"/>
    <s v=""/>
    <n v="19.795577130939883"/>
    <s v=""/>
    <s v=""/>
  </r>
  <r>
    <n v="101215"/>
    <n v="1"/>
    <m/>
    <n v="72432"/>
    <x v="1249"/>
    <s v="M"/>
    <n v="6.4928999999999997"/>
    <n v="1.1000000000000001"/>
    <m/>
    <n v="7.1421900000000003"/>
    <s v=""/>
    <n v="0"/>
    <n v="0"/>
  </r>
  <r>
    <n v="101215"/>
    <n v="2"/>
    <m/>
    <n v="72403"/>
    <x v="1248"/>
    <s v="UN"/>
    <n v="1.1626000000000001"/>
    <n v="0.5"/>
    <m/>
    <n v="0.58130000000000004"/>
    <s v=""/>
    <n v="0"/>
    <n v="0"/>
  </r>
  <r>
    <n v="101215"/>
    <n v="3"/>
    <m/>
    <n v="2035"/>
    <x v="26"/>
    <s v="H"/>
    <n v="17.275965903920998"/>
    <n v="0.4"/>
    <m/>
    <n v="6.9103863615683991"/>
    <s v=""/>
    <n v="0"/>
    <n v="0"/>
  </r>
  <r>
    <n v="101215"/>
    <n v="4"/>
    <m/>
    <n v="2036"/>
    <x v="25"/>
    <s v="H"/>
    <n v="12.90425192342871"/>
    <n v="0.4"/>
    <m/>
    <n v="5.1617007693714845"/>
    <s v=""/>
    <n v="0"/>
    <n v="0"/>
  </r>
  <r>
    <n v="101216"/>
    <n v="0"/>
    <s v="CONDUTOR EM TUBO DE PVC RÍGIDO, PONTA E BOLSA - 100MM (4&quot;)"/>
    <m/>
    <x v="0"/>
    <m/>
    <s v=""/>
    <m/>
    <s v="M"/>
    <s v=""/>
    <n v="23.778158913674854"/>
    <s v=""/>
    <s v=""/>
  </r>
  <r>
    <n v="101216"/>
    <n v="1"/>
    <m/>
    <n v="2036"/>
    <x v="25"/>
    <s v="H"/>
    <n v="12.90425192342871"/>
    <n v="0.5"/>
    <m/>
    <n v="6.4521259617143549"/>
    <s v=""/>
    <n v="0"/>
    <n v="0"/>
  </r>
  <r>
    <n v="101216"/>
    <n v="2"/>
    <m/>
    <n v="72404"/>
    <x v="1251"/>
    <s v="UN"/>
    <n v="1.425"/>
    <n v="0.5"/>
    <m/>
    <n v="0.71250000000000002"/>
    <s v=""/>
    <n v="0"/>
    <n v="0"/>
  </r>
  <r>
    <n v="101216"/>
    <n v="3"/>
    <m/>
    <n v="2035"/>
    <x v="26"/>
    <s v="H"/>
    <n v="17.275965903920998"/>
    <n v="0.5"/>
    <m/>
    <n v="8.6379829519604989"/>
    <s v=""/>
    <n v="0"/>
    <n v="0"/>
  </r>
  <r>
    <n v="101216"/>
    <n v="4"/>
    <m/>
    <n v="72433"/>
    <x v="1250"/>
    <s v="M"/>
    <n v="7.2504999999999997"/>
    <n v="1.1000000000000001"/>
    <m/>
    <n v="7.9755500000000001"/>
    <s v=""/>
    <n v="0"/>
    <n v="0"/>
  </r>
  <r>
    <n v="101217"/>
    <n v="0"/>
    <s v="CONDUTOR EM TUBO DE PVC RÍGIDO, PONTA E BOLSA - 150MM (6&quot;)"/>
    <m/>
    <x v="0"/>
    <m/>
    <s v=""/>
    <m/>
    <s v="M"/>
    <s v=""/>
    <n v="41.020550696409821"/>
    <s v=""/>
    <s v=""/>
  </r>
  <r>
    <n v="101217"/>
    <n v="1"/>
    <m/>
    <n v="2035"/>
    <x v="26"/>
    <s v="H"/>
    <n v="17.275965903920998"/>
    <n v="0.6"/>
    <m/>
    <n v="10.365579542352599"/>
    <s v=""/>
    <n v="0"/>
    <n v="0"/>
  </r>
  <r>
    <n v="101217"/>
    <n v="2"/>
    <m/>
    <n v="2036"/>
    <x v="25"/>
    <s v="H"/>
    <n v="12.90425192342871"/>
    <n v="0.6"/>
    <m/>
    <n v="7.7425511540572254"/>
    <s v=""/>
    <n v="0"/>
    <n v="0"/>
  </r>
  <r>
    <n v="101217"/>
    <n v="3"/>
    <m/>
    <n v="72434"/>
    <x v="1253"/>
    <s v="M"/>
    <n v="18.7407"/>
    <n v="1.1000000000000001"/>
    <m/>
    <n v="20.614770000000004"/>
    <s v=""/>
    <n v="0"/>
    <n v="0"/>
  </r>
  <r>
    <n v="101217"/>
    <n v="4"/>
    <m/>
    <n v="72405"/>
    <x v="1252"/>
    <s v="UN"/>
    <n v="4.5952999999999999"/>
    <n v="0.5"/>
    <m/>
    <n v="2.29765"/>
    <s v=""/>
    <n v="0"/>
    <n v="0"/>
  </r>
  <r>
    <n v="101218"/>
    <n v="0"/>
    <s v="CONDUTOR EM TUBO DE PVC RÍGIDO, PONTA E BOLSA - 200MM (8&quot;)"/>
    <m/>
    <x v="0"/>
    <m/>
    <s v=""/>
    <m/>
    <s v="M"/>
    <s v=""/>
    <n v="57.115272479144792"/>
    <s v=""/>
    <s v=""/>
  </r>
  <r>
    <n v="101218"/>
    <n v="1"/>
    <m/>
    <n v="72406"/>
    <x v="1255"/>
    <s v="UN"/>
    <n v="3.0649999999999999"/>
    <n v="0.5"/>
    <m/>
    <n v="1.5325"/>
    <s v=""/>
    <n v="0"/>
    <n v="0"/>
  </r>
  <r>
    <n v="101218"/>
    <n v="2"/>
    <m/>
    <n v="2036"/>
    <x v="25"/>
    <s v="H"/>
    <n v="12.90425192342871"/>
    <n v="0.7"/>
    <m/>
    <n v="9.0329763464000958"/>
    <s v=""/>
    <n v="0"/>
    <n v="0"/>
  </r>
  <r>
    <n v="101218"/>
    <n v="3"/>
    <m/>
    <n v="2035"/>
    <x v="26"/>
    <s v="H"/>
    <n v="17.275965903920998"/>
    <n v="0.7"/>
    <m/>
    <n v="12.093176132744698"/>
    <s v=""/>
    <n v="0"/>
    <n v="0"/>
  </r>
  <r>
    <n v="101218"/>
    <n v="4"/>
    <m/>
    <n v="72435"/>
    <x v="1254"/>
    <s v="M"/>
    <n v="31.324200000000001"/>
    <n v="1.1000000000000001"/>
    <m/>
    <n v="34.456620000000001"/>
    <s v=""/>
    <n v="0"/>
    <n v="0"/>
  </r>
  <r>
    <n v="101226"/>
    <n v="0"/>
    <s v="GRELHA HEMISFÉRICA DE FERRO FUNDIDO - 75MM"/>
    <m/>
    <x v="0"/>
    <m/>
    <s v=""/>
    <m/>
    <s v="UN"/>
    <s v=""/>
    <n v="5.4146965903920998"/>
    <s v=""/>
    <s v=""/>
  </r>
  <r>
    <n v="101226"/>
    <n v="1"/>
    <m/>
    <n v="75614"/>
    <x v="1311"/>
    <s v="UN"/>
    <n v="3.6871"/>
    <n v="1"/>
    <m/>
    <n v="3.6871"/>
    <s v=""/>
    <n v="0"/>
    <n v="0"/>
  </r>
  <r>
    <n v="101226"/>
    <n v="2"/>
    <m/>
    <n v="2035"/>
    <x v="26"/>
    <s v="H"/>
    <n v="17.275965903920998"/>
    <n v="0.1"/>
    <m/>
    <n v="1.7275965903920998"/>
    <s v=""/>
    <n v="0"/>
    <n v="0"/>
  </r>
  <r>
    <n v="101227"/>
    <n v="0"/>
    <s v="GRELHA HEMISFÉRICA DE FERRO FUNDIDO - 100MM"/>
    <m/>
    <x v="0"/>
    <m/>
    <s v=""/>
    <m/>
    <s v="UN"/>
    <s v=""/>
    <n v="7.2202965903920999"/>
    <s v=""/>
    <s v=""/>
  </r>
  <r>
    <n v="101227"/>
    <n v="1"/>
    <m/>
    <n v="2035"/>
    <x v="26"/>
    <s v="H"/>
    <n v="17.275965903920998"/>
    <n v="0.1"/>
    <m/>
    <n v="1.7275965903920998"/>
    <s v=""/>
    <n v="0"/>
    <n v="0"/>
  </r>
  <r>
    <n v="101227"/>
    <n v="2"/>
    <m/>
    <n v="75617"/>
    <x v="1312"/>
    <s v="UN"/>
    <n v="5.4927000000000001"/>
    <n v="1"/>
    <m/>
    <n v="5.4927000000000001"/>
    <s v=""/>
    <n v="0"/>
    <n v="0"/>
  </r>
  <r>
    <n v="101228"/>
    <n v="0"/>
    <s v="GRELHA HEMISFÉRICA DE FERRO FUNDIDO - 150MM"/>
    <m/>
    <x v="0"/>
    <m/>
    <s v=""/>
    <m/>
    <s v="UN"/>
    <s v=""/>
    <n v="13.8594965903921"/>
    <s v=""/>
    <s v=""/>
  </r>
  <r>
    <n v="101228"/>
    <n v="1"/>
    <m/>
    <n v="75620"/>
    <x v="1313"/>
    <s v="UN"/>
    <n v="12.1319"/>
    <n v="1"/>
    <m/>
    <n v="12.1319"/>
    <s v=""/>
    <n v="0"/>
    <n v="0"/>
  </r>
  <r>
    <n v="101228"/>
    <n v="2"/>
    <m/>
    <n v="2035"/>
    <x v="26"/>
    <s v="H"/>
    <n v="17.275965903920998"/>
    <n v="0.1"/>
    <m/>
    <n v="1.7275965903920998"/>
    <s v=""/>
    <n v="0"/>
    <n v="0"/>
  </r>
  <r>
    <n v="101229"/>
    <n v="0"/>
    <s v="CURVA DE FERRO FUNDIDO, LINHA SMU (LIGAÇÃO REDE-CONDUTOR) - 50MM"/>
    <m/>
    <x v="0"/>
    <m/>
    <s v=""/>
    <m/>
    <s v="UN"/>
    <s v=""/>
    <n v="104.11984356546994"/>
    <s v=""/>
    <s v=""/>
  </r>
  <r>
    <n v="101229"/>
    <n v="1"/>
    <m/>
    <n v="2035"/>
    <x v="26"/>
    <s v="H"/>
    <n v="17.275965903920998"/>
    <n v="0.2"/>
    <m/>
    <n v="3.4551931807841996"/>
    <s v=""/>
    <n v="0"/>
    <n v="0"/>
  </r>
  <r>
    <n v="101229"/>
    <n v="2"/>
    <m/>
    <n v="2036"/>
    <x v="25"/>
    <s v="H"/>
    <n v="12.90425192342871"/>
    <n v="0.2"/>
    <m/>
    <n v="2.5808503846857422"/>
    <s v=""/>
    <n v="0"/>
    <n v="0"/>
  </r>
  <r>
    <n v="101229"/>
    <n v="3"/>
    <m/>
    <n v="71201"/>
    <x v="1237"/>
    <s v="UN"/>
    <n v="8.7371999999999996"/>
    <n v="0.5"/>
    <m/>
    <n v="4.3685999999999998"/>
    <s v=""/>
    <n v="0"/>
    <n v="0"/>
  </r>
  <r>
    <n v="101229"/>
    <n v="4"/>
    <m/>
    <n v="71221"/>
    <x v="1314"/>
    <s v="UN"/>
    <n v="93.715199999999996"/>
    <n v="1"/>
    <m/>
    <n v="93.715199999999996"/>
    <s v=""/>
    <n v="0"/>
    <n v="0"/>
  </r>
  <r>
    <n v="101230"/>
    <n v="0"/>
    <s v="CURVA DE FERRO FUNDIDO, LINHA SMU (LIGAÇÃO REDE-CONDUTOR) - 75MM"/>
    <m/>
    <x v="0"/>
    <m/>
    <s v=""/>
    <m/>
    <s v="UN"/>
    <s v=""/>
    <n v="112.55551534820492"/>
    <s v=""/>
    <s v=""/>
  </r>
  <r>
    <n v="101230"/>
    <n v="1"/>
    <m/>
    <n v="2035"/>
    <x v="26"/>
    <s v="H"/>
    <n v="17.275965903920998"/>
    <n v="0.3"/>
    <m/>
    <n v="5.1827897711762994"/>
    <s v=""/>
    <n v="0"/>
    <n v="0"/>
  </r>
  <r>
    <n v="101230"/>
    <n v="2"/>
    <m/>
    <n v="2036"/>
    <x v="25"/>
    <s v="H"/>
    <n v="12.90425192342871"/>
    <n v="0.3"/>
    <m/>
    <n v="3.8712755770286127"/>
    <s v=""/>
    <n v="0"/>
    <n v="0"/>
  </r>
  <r>
    <n v="101230"/>
    <n v="3"/>
    <m/>
    <n v="71222"/>
    <x v="1315"/>
    <s v="UN"/>
    <n v="98.090800000000002"/>
    <n v="1"/>
    <m/>
    <n v="98.090800000000002"/>
    <s v=""/>
    <n v="0"/>
    <n v="0"/>
  </r>
  <r>
    <n v="101230"/>
    <n v="4"/>
    <m/>
    <n v="71202"/>
    <x v="1240"/>
    <s v="UN"/>
    <n v="10.821300000000001"/>
    <n v="0.5"/>
    <m/>
    <n v="5.4106500000000004"/>
    <s v=""/>
    <n v="0"/>
    <n v="0"/>
  </r>
  <r>
    <n v="101231"/>
    <n v="0"/>
    <s v="CURVA DE FERRO FUNDIDO, LINHA SMU (LIGAÇÃO REDE-CONDUTOR) - 100MM"/>
    <m/>
    <x v="0"/>
    <m/>
    <s v=""/>
    <m/>
    <s v="UN"/>
    <s v=""/>
    <n v="129.10395891367486"/>
    <s v=""/>
    <s v=""/>
  </r>
  <r>
    <n v="101231"/>
    <n v="1"/>
    <m/>
    <n v="2035"/>
    <x v="26"/>
    <s v="H"/>
    <n v="17.275965903920998"/>
    <n v="0.5"/>
    <m/>
    <n v="8.6379829519604989"/>
    <s v=""/>
    <n v="0"/>
    <n v="0"/>
  </r>
  <r>
    <n v="101231"/>
    <n v="2"/>
    <m/>
    <n v="2036"/>
    <x v="25"/>
    <s v="H"/>
    <n v="12.90425192342871"/>
    <n v="0.5"/>
    <m/>
    <n v="6.4521259617143549"/>
    <s v=""/>
    <n v="0"/>
    <n v="0"/>
  </r>
  <r>
    <n v="101231"/>
    <n v="3"/>
    <m/>
    <n v="71203"/>
    <x v="1241"/>
    <s v="UN"/>
    <n v="12.095700000000001"/>
    <n v="0.5"/>
    <m/>
    <n v="6.0478500000000004"/>
    <s v=""/>
    <n v="0"/>
    <n v="0"/>
  </r>
  <r>
    <n v="101231"/>
    <n v="4"/>
    <m/>
    <n v="71223"/>
    <x v="1316"/>
    <s v="UN"/>
    <n v="107.96599999999999"/>
    <n v="1"/>
    <m/>
    <n v="107.96599999999999"/>
    <s v=""/>
    <n v="0"/>
    <n v="0"/>
  </r>
  <r>
    <n v="101232"/>
    <n v="0"/>
    <s v="CURVA DE FERRO FUNDIDO, LINHA SMU (LIGAÇÃO REDE-CONDUTOR) - 150MM"/>
    <m/>
    <x v="0"/>
    <m/>
    <s v=""/>
    <m/>
    <s v="UN"/>
    <s v=""/>
    <n v="305.4820024791448"/>
    <s v=""/>
    <s v=""/>
  </r>
  <r>
    <n v="101232"/>
    <n v="1"/>
    <m/>
    <n v="2036"/>
    <x v="25"/>
    <s v="H"/>
    <n v="12.90425192342871"/>
    <n v="0.7"/>
    <m/>
    <n v="9.0329763464000958"/>
    <s v=""/>
    <n v="0"/>
    <n v="0"/>
  </r>
  <r>
    <n v="101232"/>
    <n v="2"/>
    <m/>
    <n v="71204"/>
    <x v="1244"/>
    <s v="UN"/>
    <n v="22.617899999999999"/>
    <n v="0.5"/>
    <m/>
    <n v="11.308949999999999"/>
    <s v=""/>
    <n v="0"/>
    <n v="0"/>
  </r>
  <r>
    <n v="101232"/>
    <n v="3"/>
    <m/>
    <n v="71224"/>
    <x v="1317"/>
    <s v="UN"/>
    <n v="273.04689999999999"/>
    <n v="1"/>
    <m/>
    <n v="273.04689999999999"/>
    <s v=""/>
    <n v="0"/>
    <n v="0"/>
  </r>
  <r>
    <n v="101232"/>
    <n v="4"/>
    <m/>
    <n v="2035"/>
    <x v="26"/>
    <s v="H"/>
    <n v="17.275965903920998"/>
    <n v="0.7"/>
    <m/>
    <n v="12.093176132744698"/>
    <s v=""/>
    <n v="0"/>
    <n v="0"/>
  </r>
  <r>
    <n v="101234"/>
    <n v="0"/>
    <s v="LIGAÇÃO PARA DESPEJO LIVRE EM SARJETAS, COM TUBO DE FERRO FUNDIDO SMU - 100MM"/>
    <m/>
    <x v="0"/>
    <m/>
    <s v=""/>
    <m/>
    <s v="M"/>
    <s v=""/>
    <n v="156.51930891367488"/>
    <s v=""/>
    <s v=""/>
  </r>
  <r>
    <n v="101234"/>
    <n v="1"/>
    <m/>
    <n v="71233"/>
    <x v="1242"/>
    <s v="M"/>
    <n v="141.42920000000001"/>
    <n v="1"/>
    <m/>
    <n v="141.42920000000001"/>
    <s v=""/>
    <n v="0"/>
    <n v="0"/>
  </r>
  <r>
    <n v="101234"/>
    <n v="2"/>
    <m/>
    <n v="2036"/>
    <x v="25"/>
    <s v="H"/>
    <n v="12.90425192342871"/>
    <n v="0.5"/>
    <m/>
    <n v="6.4521259617143549"/>
    <s v=""/>
    <n v="0"/>
    <n v="0"/>
  </r>
  <r>
    <n v="101234"/>
    <n v="3"/>
    <m/>
    <n v="2035"/>
    <x v="26"/>
    <s v="H"/>
    <n v="17.275965903920998"/>
    <n v="0.5"/>
    <m/>
    <n v="8.6379829519604989"/>
    <s v=""/>
    <n v="0"/>
    <n v="0"/>
  </r>
  <r>
    <n v="101280"/>
    <n v="0"/>
    <s v="TUBO DE CONCRETO - DIÂMETRO DE 30CM"/>
    <m/>
    <x v="0"/>
    <m/>
    <s v=""/>
    <m/>
    <s v="M"/>
    <s v=""/>
    <n v="61.557415908090022"/>
    <s v=""/>
    <s v=""/>
  </r>
  <r>
    <n v="101280"/>
    <n v="1"/>
    <m/>
    <n v="10630"/>
    <x v="33"/>
    <s v="M3"/>
    <n v="420.47390000000001"/>
    <n v="8.0000000000000004E-4"/>
    <m/>
    <n v="0.33637912000000003"/>
    <s v=""/>
    <n v="0"/>
    <n v="0"/>
  </r>
  <r>
    <n v="101280"/>
    <n v="2"/>
    <m/>
    <n v="2099"/>
    <x v="1"/>
    <s v="H"/>
    <n v="12.627877718847255"/>
    <n v="2.1"/>
    <m/>
    <n v="26.518543209579239"/>
    <s v=""/>
    <n v="0"/>
    <n v="0"/>
  </r>
  <r>
    <n v="101280"/>
    <n v="3"/>
    <m/>
    <n v="2020"/>
    <x v="22"/>
    <s v="H"/>
    <n v="15.860837164231068"/>
    <n v="6.4000000000000001E-2"/>
    <m/>
    <n v="1.0150935785107884"/>
    <s v=""/>
    <n v="0"/>
    <n v="0"/>
  </r>
  <r>
    <n v="101280"/>
    <n v="4"/>
    <m/>
    <n v="70002"/>
    <x v="32"/>
    <s v="M"/>
    <n v="33.687399999999997"/>
    <n v="1"/>
    <m/>
    <n v="33.687399999999997"/>
    <s v=""/>
    <n v="0"/>
    <n v="0"/>
  </r>
  <r>
    <n v="101281"/>
    <n v="0"/>
    <s v="TUBO DE CONCRETO - DIÂMETRO DE 40CM"/>
    <m/>
    <x v="0"/>
    <m/>
    <s v=""/>
    <m/>
    <s v="M"/>
    <s v=""/>
    <n v="76.780283470418979"/>
    <s v=""/>
    <s v=""/>
  </r>
  <r>
    <n v="101281"/>
    <n v="1"/>
    <m/>
    <n v="2020"/>
    <x v="22"/>
    <s v="H"/>
    <n v="15.860837164231068"/>
    <n v="9.1999999999999998E-2"/>
    <m/>
    <n v="1.4591970191092583"/>
    <s v=""/>
    <n v="0"/>
    <n v="0"/>
  </r>
  <r>
    <n v="101281"/>
    <n v="2"/>
    <m/>
    <n v="2099"/>
    <x v="1"/>
    <s v="H"/>
    <n v="12.627877718847255"/>
    <n v="2.5419999999999998"/>
    <m/>
    <n v="32.100065161309722"/>
    <s v=""/>
    <n v="0"/>
    <n v="0"/>
  </r>
  <r>
    <n v="101281"/>
    <n v="3"/>
    <m/>
    <n v="70003"/>
    <x v="34"/>
    <s v="M"/>
    <n v="42.758499999999998"/>
    <n v="1"/>
    <m/>
    <n v="42.758499999999998"/>
    <s v=""/>
    <n v="0"/>
    <n v="0"/>
  </r>
  <r>
    <n v="101281"/>
    <n v="4"/>
    <m/>
    <n v="10630"/>
    <x v="33"/>
    <s v="M3"/>
    <n v="420.47390000000001"/>
    <n v="1.1000000000000001E-3"/>
    <m/>
    <n v="0.46252129000000003"/>
    <s v=""/>
    <n v="0"/>
    <n v="0"/>
  </r>
  <r>
    <n v="101282"/>
    <n v="0"/>
    <s v="TUBO DE CONCRETO - DIÂMETRO DE 50CM"/>
    <m/>
    <x v="0"/>
    <m/>
    <s v=""/>
    <m/>
    <s v="M"/>
    <s v=""/>
    <n v="98.966001932217566"/>
    <s v=""/>
    <s v=""/>
  </r>
  <r>
    <n v="101282"/>
    <n v="1"/>
    <m/>
    <n v="2099"/>
    <x v="1"/>
    <s v="H"/>
    <n v="12.627877718847255"/>
    <n v="2.9929999999999999"/>
    <m/>
    <n v="37.795238012509834"/>
    <s v=""/>
    <n v="0"/>
    <n v="0"/>
  </r>
  <r>
    <n v="101282"/>
    <n v="2"/>
    <m/>
    <n v="70004"/>
    <x v="35"/>
    <s v="M"/>
    <n v="58.678800000000003"/>
    <n v="1"/>
    <m/>
    <n v="58.678800000000003"/>
    <s v=""/>
    <n v="0"/>
    <n v="0"/>
  </r>
  <r>
    <n v="101282"/>
    <n v="3"/>
    <m/>
    <n v="10630"/>
    <x v="33"/>
    <s v="M3"/>
    <n v="420.47390000000001"/>
    <n v="1.4E-3"/>
    <m/>
    <n v="0.58866346000000003"/>
    <s v=""/>
    <n v="0"/>
    <n v="0"/>
  </r>
  <r>
    <n v="101282"/>
    <n v="4"/>
    <m/>
    <n v="2020"/>
    <x v="22"/>
    <s v="H"/>
    <n v="15.860837164231068"/>
    <n v="0.12"/>
    <m/>
    <n v="1.9033004597077281"/>
    <s v=""/>
    <n v="0"/>
    <n v="0"/>
  </r>
  <r>
    <n v="101283"/>
    <n v="0"/>
    <s v="TUBO DE CONCRETO - DIÂMETRO DE 60CM"/>
    <m/>
    <x v="0"/>
    <m/>
    <s v=""/>
    <m/>
    <s v="M"/>
    <s v=""/>
    <n v="119.1642389229069"/>
    <s v=""/>
    <s v=""/>
  </r>
  <r>
    <n v="101283"/>
    <n v="1"/>
    <m/>
    <n v="2099"/>
    <x v="1"/>
    <s v="H"/>
    <n v="12.627877718847255"/>
    <n v="3.4420000000000002"/>
    <m/>
    <n v="43.465155108272256"/>
    <s v=""/>
    <n v="0"/>
    <n v="0"/>
  </r>
  <r>
    <n v="101283"/>
    <n v="2"/>
    <m/>
    <n v="2020"/>
    <x v="22"/>
    <s v="H"/>
    <n v="15.860837164231068"/>
    <n v="0.15"/>
    <m/>
    <n v="2.37912557463466"/>
    <s v=""/>
    <n v="0"/>
    <n v="0"/>
  </r>
  <r>
    <n v="101283"/>
    <n v="3"/>
    <m/>
    <n v="70005"/>
    <x v="36"/>
    <s v="M"/>
    <n v="72.647199999999998"/>
    <n v="1"/>
    <m/>
    <n v="72.647199999999998"/>
    <s v=""/>
    <n v="0"/>
    <n v="0"/>
  </r>
  <r>
    <n v="101283"/>
    <n v="4"/>
    <m/>
    <n v="10630"/>
    <x v="33"/>
    <s v="M3"/>
    <n v="420.47390000000001"/>
    <n v="1.6000000000000001E-3"/>
    <m/>
    <n v="0.67275824000000006"/>
    <s v=""/>
    <n v="0"/>
    <n v="0"/>
  </r>
  <r>
    <n v="101290"/>
    <n v="0"/>
    <s v="CAIXA DE LIGAÇÃO OU INSPEÇÃO - ESCAVAÇÃO E APILOAMENTO"/>
    <m/>
    <x v="0"/>
    <m/>
    <s v=""/>
    <m/>
    <s v="M3"/>
    <s v=""/>
    <n v="34.095269840887589"/>
    <s v=""/>
    <s v=""/>
  </r>
  <r>
    <n v="101290"/>
    <n v="1"/>
    <m/>
    <n v="2099"/>
    <x v="1"/>
    <s v="H"/>
    <n v="12.627877718847255"/>
    <n v="2.7"/>
    <m/>
    <n v="34.095269840887589"/>
    <s v=""/>
    <n v="0"/>
    <n v="0"/>
  </r>
  <r>
    <n v="101291"/>
    <n v="0"/>
    <s v="CAIXA DE LIGAÇÃO OU INSPEÇÃO - LASTRO DE CONCRETO (FUNDO)"/>
    <m/>
    <x v="0"/>
    <m/>
    <s v=""/>
    <m/>
    <s v="M3"/>
    <s v=""/>
    <n v="298.94111064154566"/>
    <s v=""/>
    <s v=""/>
  </r>
  <r>
    <n v="101291"/>
    <n v="1"/>
    <m/>
    <n v="2099"/>
    <x v="1"/>
    <s v="H"/>
    <n v="12.627877718847255"/>
    <n v="6"/>
    <m/>
    <n v="75.767266313083525"/>
    <s v=""/>
    <n v="0"/>
    <n v="0"/>
  </r>
  <r>
    <n v="101291"/>
    <n v="2"/>
    <m/>
    <n v="10604"/>
    <x v="41"/>
    <s v="M3"/>
    <n v="182.33539999999999"/>
    <n v="1.05"/>
    <m/>
    <n v="191.45217"/>
    <s v=""/>
    <n v="0"/>
    <n v="0"/>
  </r>
  <r>
    <n v="101291"/>
    <n v="3"/>
    <m/>
    <n v="2020"/>
    <x v="22"/>
    <s v="H"/>
    <n v="15.860837164231068"/>
    <n v="2"/>
    <m/>
    <n v="31.721674328462136"/>
    <s v=""/>
    <n v="0"/>
    <n v="0"/>
  </r>
  <r>
    <n v="101292"/>
    <n v="0"/>
    <s v="CAIXA DE LIGAÇÃO OU INSPEÇÃO - ALVENARIA DE 1/2 TIJOLO, REVESTIDA"/>
    <m/>
    <x v="0"/>
    <m/>
    <s v=""/>
    <m/>
    <s v="M2"/>
    <s v=""/>
    <n v="144.66074554276992"/>
    <s v=""/>
    <s v=""/>
  </r>
  <r>
    <n v="101292"/>
    <n v="1"/>
    <m/>
    <n v="10636"/>
    <x v="43"/>
    <s v="M3"/>
    <n v="318.20740000000001"/>
    <n v="1.44E-2"/>
    <m/>
    <n v="4.5821865600000002"/>
    <s v=""/>
    <n v="0"/>
    <n v="0"/>
  </r>
  <r>
    <n v="101292"/>
    <n v="2"/>
    <m/>
    <n v="2099"/>
    <x v="1"/>
    <s v="H"/>
    <n v="12.627877718847255"/>
    <n v="3.02"/>
    <m/>
    <n v="38.136190710918711"/>
    <s v=""/>
    <n v="0"/>
    <n v="0"/>
  </r>
  <r>
    <n v="101292"/>
    <n v="3"/>
    <m/>
    <n v="12580"/>
    <x v="42"/>
    <s v="UN"/>
    <n v="0.25140000000000001"/>
    <n v="84"/>
    <m/>
    <n v="21.117599999999999"/>
    <s v=""/>
    <n v="0"/>
    <n v="0"/>
  </r>
  <r>
    <n v="101292"/>
    <n v="4"/>
    <m/>
    <n v="10648"/>
    <x v="44"/>
    <s v="M3"/>
    <n v="359.69349999999997"/>
    <n v="4.7E-2"/>
    <m/>
    <n v="16.905594499999999"/>
    <s v=""/>
    <n v="0"/>
    <n v="0"/>
  </r>
  <r>
    <n v="101292"/>
    <n v="5"/>
    <m/>
    <n v="2020"/>
    <x v="22"/>
    <s v="H"/>
    <n v="15.860837164231068"/>
    <n v="4.03"/>
    <m/>
    <n v="63.919173771851206"/>
    <s v=""/>
    <n v="0"/>
    <n v="0"/>
  </r>
  <r>
    <n v="101293"/>
    <n v="0"/>
    <s v="CAIXA DE LIGAÇÃO OU INSPEÇÃO - ALVENARIA DE 1 TIJOLO, REVESTIDA"/>
    <m/>
    <x v="0"/>
    <m/>
    <s v=""/>
    <m/>
    <s v="M2"/>
    <s v=""/>
    <n v="201.07904954378097"/>
    <s v=""/>
    <s v=""/>
  </r>
  <r>
    <n v="101293"/>
    <n v="1"/>
    <m/>
    <n v="2099"/>
    <x v="1"/>
    <s v="H"/>
    <n v="12.627877718847255"/>
    <n v="4.907"/>
    <m/>
    <n v="61.964995966383484"/>
    <s v=""/>
    <n v="0"/>
    <n v="0"/>
  </r>
  <r>
    <n v="101293"/>
    <n v="2"/>
    <m/>
    <n v="12580"/>
    <x v="42"/>
    <s v="UN"/>
    <n v="0.25140000000000001"/>
    <n v="159"/>
    <m/>
    <n v="39.9726"/>
    <s v=""/>
    <n v="0"/>
    <n v="0"/>
  </r>
  <r>
    <n v="101293"/>
    <n v="3"/>
    <m/>
    <n v="2020"/>
    <x v="22"/>
    <s v="H"/>
    <n v="15.860837164231068"/>
    <n v="4.49"/>
    <m/>
    <n v="71.215158867397491"/>
    <s v=""/>
    <n v="0"/>
    <n v="0"/>
  </r>
  <r>
    <n v="101293"/>
    <n v="4"/>
    <m/>
    <n v="10636"/>
    <x v="43"/>
    <s v="M3"/>
    <n v="318.20740000000001"/>
    <n v="1.44E-2"/>
    <m/>
    <n v="4.5821865600000002"/>
    <s v=""/>
    <n v="0"/>
    <n v="0"/>
  </r>
  <r>
    <n v="101293"/>
    <n v="5"/>
    <m/>
    <n v="10648"/>
    <x v="44"/>
    <s v="M3"/>
    <n v="359.69349999999997"/>
    <n v="6.4899999999999999E-2"/>
    <m/>
    <n v="23.344108149999997"/>
    <s v=""/>
    <n v="0"/>
    <n v="0"/>
  </r>
  <r>
    <n v="101294"/>
    <n v="0"/>
    <s v="CAIXA DE LIGAÇÃO OU INSPEÇÃO - TAMPA DE CONCRETO"/>
    <m/>
    <x v="0"/>
    <m/>
    <s v=""/>
    <m/>
    <s v="M2"/>
    <s v=""/>
    <n v="134.15012849611384"/>
    <s v=""/>
    <s v=""/>
  </r>
  <r>
    <n v="101294"/>
    <n v="1"/>
    <m/>
    <n v="17740"/>
    <x v="48"/>
    <s v="KG"/>
    <n v="4.9862000000000002"/>
    <n v="0.09"/>
    <m/>
    <n v="0.44875799999999999"/>
    <s v=""/>
    <n v="0"/>
    <n v="0"/>
  </r>
  <r>
    <n v="101294"/>
    <n v="2"/>
    <m/>
    <n v="11070"/>
    <x v="51"/>
    <s v="M"/>
    <n v="4.1189999999999998"/>
    <n v="0.4"/>
    <m/>
    <n v="1.6476"/>
    <s v=""/>
    <n v="0"/>
    <n v="0"/>
  </r>
  <r>
    <n v="101294"/>
    <n v="3"/>
    <m/>
    <n v="2013"/>
    <x v="15"/>
    <s v="H"/>
    <n v="15.756939025755017"/>
    <n v="2.42"/>
    <m/>
    <n v="38.131792442327139"/>
    <s v=""/>
    <n v="0"/>
    <n v="0"/>
  </r>
  <r>
    <n v="101294"/>
    <n v="4"/>
    <m/>
    <n v="2014"/>
    <x v="16"/>
    <s v="H"/>
    <n v="13.173665210544026"/>
    <n v="2.42"/>
    <m/>
    <n v="31.880269809516545"/>
    <s v=""/>
    <n v="0"/>
    <n v="0"/>
  </r>
  <r>
    <n v="101294"/>
    <n v="5"/>
    <m/>
    <n v="2015"/>
    <x v="47"/>
    <s v="H"/>
    <n v="16.259414142106937"/>
    <n v="0.46"/>
    <m/>
    <n v="7.4793305053691919"/>
    <s v=""/>
    <n v="0"/>
    <n v="0"/>
  </r>
  <r>
    <n v="101294"/>
    <n v="6"/>
    <m/>
    <n v="2016"/>
    <x v="46"/>
    <s v="H"/>
    <n v="13.188618292508322"/>
    <n v="0.46"/>
    <m/>
    <n v="6.0667644145538278"/>
    <s v=""/>
    <n v="0"/>
    <n v="0"/>
  </r>
  <r>
    <n v="101294"/>
    <n v="7"/>
    <m/>
    <n v="2020"/>
    <x v="22"/>
    <s v="H"/>
    <n v="15.860837164231068"/>
    <n v="0.3"/>
    <m/>
    <n v="4.75825114926932"/>
    <s v=""/>
    <n v="0"/>
    <n v="0"/>
  </r>
  <r>
    <n v="101294"/>
    <n v="8"/>
    <m/>
    <n v="11021"/>
    <x v="49"/>
    <s v="M2"/>
    <n v="12.2156"/>
    <n v="0.4"/>
    <m/>
    <n v="4.8862400000000008"/>
    <s v=""/>
    <n v="0"/>
    <n v="0"/>
  </r>
  <r>
    <n v="101294"/>
    <n v="9"/>
    <m/>
    <n v="11520"/>
    <x v="45"/>
    <s v="KG"/>
    <n v="3.1955"/>
    <n v="5.27"/>
    <m/>
    <n v="16.840284999999998"/>
    <s v=""/>
    <n v="0"/>
    <n v="0"/>
  </r>
  <r>
    <n v="101294"/>
    <n v="10"/>
    <m/>
    <n v="10608"/>
    <x v="50"/>
    <s v="M3"/>
    <n v="238.17070000000001"/>
    <n v="0.05"/>
    <m/>
    <n v="11.908535000000001"/>
    <s v=""/>
    <n v="0"/>
    <n v="0"/>
  </r>
  <r>
    <n v="101294"/>
    <n v="11"/>
    <m/>
    <n v="2099"/>
    <x v="1"/>
    <s v="H"/>
    <n v="12.627877718847255"/>
    <n v="0.8"/>
    <m/>
    <n v="10.102302175077805"/>
    <s v=""/>
    <n v="0"/>
    <n v="0"/>
  </r>
  <r>
    <n v="101298"/>
    <n v="0"/>
    <s v="ENVELOPAMENTO DE TUBULAÇÃO ENTERRADA, COM CONCRETO"/>
    <m/>
    <x v="0"/>
    <m/>
    <s v=""/>
    <m/>
    <s v="M"/>
    <s v=""/>
    <n v="21.300509536908585"/>
    <s v=""/>
    <s v=""/>
  </r>
  <r>
    <n v="101298"/>
    <n v="1"/>
    <m/>
    <n v="2020"/>
    <x v="22"/>
    <s v="H"/>
    <n v="15.860837164231068"/>
    <n v="0.23"/>
    <m/>
    <n v="3.6479925477731459"/>
    <s v=""/>
    <n v="0"/>
    <n v="0"/>
  </r>
  <r>
    <n v="101298"/>
    <n v="2"/>
    <m/>
    <n v="10601"/>
    <x v="118"/>
    <s v="M3"/>
    <n v="160.4237"/>
    <n v="5.0999999999999997E-2"/>
    <m/>
    <n v="8.1816087"/>
    <s v=""/>
    <n v="0"/>
    <n v="0"/>
  </r>
  <r>
    <n v="101298"/>
    <n v="3"/>
    <m/>
    <n v="2099"/>
    <x v="1"/>
    <s v="H"/>
    <n v="12.627877718847255"/>
    <n v="0.75"/>
    <m/>
    <n v="9.4709082891354406"/>
    <s v=""/>
    <n v="0"/>
    <n v="0"/>
  </r>
  <r>
    <n v="101301"/>
    <n v="0"/>
    <s v="BACIA SANITÁRIA SIFONADA, DE LOUÇA BRANCA"/>
    <m/>
    <x v="0"/>
    <m/>
    <s v=""/>
    <m/>
    <s v="UN"/>
    <s v=""/>
    <n v="240.77582848204912"/>
    <s v=""/>
    <s v=""/>
  </r>
  <r>
    <n v="101301"/>
    <n v="1"/>
    <m/>
    <n v="79617"/>
    <x v="1318"/>
    <s v="UN"/>
    <n v="2.7936000000000001"/>
    <n v="1"/>
    <m/>
    <n v="2.7936000000000001"/>
    <s v=""/>
    <n v="10"/>
    <n v="27.936"/>
  </r>
  <r>
    <n v="101301"/>
    <n v="2"/>
    <m/>
    <n v="79608"/>
    <x v="1319"/>
    <s v="UN"/>
    <n v="13.423299999999999"/>
    <n v="1"/>
    <m/>
    <n v="13.423299999999999"/>
    <s v=""/>
    <n v="10"/>
    <n v="134.233"/>
  </r>
  <r>
    <n v="101301"/>
    <n v="3"/>
    <m/>
    <n v="76405"/>
    <x v="1320"/>
    <s v="UN"/>
    <n v="84.679100000000005"/>
    <n v="1"/>
    <m/>
    <n v="84.679100000000005"/>
    <s v=""/>
    <n v="10"/>
    <n v="846.79100000000005"/>
  </r>
  <r>
    <n v="101301"/>
    <n v="4"/>
    <m/>
    <n v="39050"/>
    <x v="1321"/>
    <s v="KG"/>
    <n v="1.4926999999999999"/>
    <n v="0.25"/>
    <m/>
    <n v="0.37317499999999998"/>
    <s v=""/>
    <n v="2.5"/>
    <n v="3.7317499999999999"/>
  </r>
  <r>
    <n v="101301"/>
    <n v="5"/>
    <m/>
    <n v="17044"/>
    <x v="1322"/>
    <s v="UN"/>
    <n v="3.9098999999999999"/>
    <n v="4"/>
    <m/>
    <n v="15.6396"/>
    <s v=""/>
    <n v="40"/>
    <n v="156.39599999999999"/>
  </r>
  <r>
    <n v="101301"/>
    <n v="6"/>
    <m/>
    <n v="2036"/>
    <x v="25"/>
    <s v="H"/>
    <n v="12.90425192342871"/>
    <n v="3"/>
    <m/>
    <n v="38.71275577028613"/>
    <s v=""/>
    <n v="30"/>
    <n v="387.12755770286128"/>
  </r>
  <r>
    <n v="101301"/>
    <n v="7"/>
    <m/>
    <n v="2035"/>
    <x v="26"/>
    <s v="H"/>
    <n v="17.275965903920998"/>
    <n v="3"/>
    <m/>
    <n v="51.827897711762994"/>
    <s v=""/>
    <n v="30"/>
    <n v="518.27897711762989"/>
  </r>
  <r>
    <n v="101301"/>
    <n v="8"/>
    <m/>
    <n v="79683"/>
    <x v="1323"/>
    <s v="UN"/>
    <n v="12.8558"/>
    <n v="1"/>
    <m/>
    <n v="12.8558"/>
    <s v=""/>
    <n v="10"/>
    <n v="128.55799999999999"/>
  </r>
  <r>
    <n v="101301"/>
    <n v="9"/>
    <m/>
    <n v="79668"/>
    <x v="1324"/>
    <s v="UN"/>
    <n v="20.470600000000001"/>
    <n v="1"/>
    <m/>
    <n v="20.470600000000001"/>
    <s v=""/>
    <n v="10"/>
    <n v="204.70600000000002"/>
  </r>
  <r>
    <n v="101303"/>
    <n v="0"/>
    <s v="BACIA SANITÁRIA COM CAIXA ACOPLADA DE LOUÇA BRANCA"/>
    <m/>
    <x v="0"/>
    <m/>
    <s v=""/>
    <m/>
    <s v="UN"/>
    <s v=""/>
    <n v="432.57162848204905"/>
    <s v=""/>
    <s v=""/>
  </r>
  <r>
    <n v="101303"/>
    <n v="1"/>
    <m/>
    <n v="79683"/>
    <x v="1323"/>
    <s v="UN"/>
    <n v="12.8558"/>
    <n v="1"/>
    <m/>
    <n v="12.8558"/>
    <s v=""/>
    <n v="0"/>
    <n v="0"/>
  </r>
  <r>
    <n v="101303"/>
    <n v="2"/>
    <m/>
    <n v="39050"/>
    <x v="1321"/>
    <s v="KG"/>
    <n v="1.4926999999999999"/>
    <n v="0.25"/>
    <m/>
    <n v="0.37317499999999998"/>
    <s v=""/>
    <n v="0"/>
    <n v="0"/>
  </r>
  <r>
    <n v="101303"/>
    <n v="3"/>
    <m/>
    <n v="2036"/>
    <x v="25"/>
    <s v="H"/>
    <n v="12.90425192342871"/>
    <n v="3"/>
    <m/>
    <n v="38.71275577028613"/>
    <s v=""/>
    <n v="0"/>
    <n v="0"/>
  </r>
  <r>
    <n v="101303"/>
    <n v="4"/>
    <m/>
    <n v="79617"/>
    <x v="1318"/>
    <s v="UN"/>
    <n v="2.7936000000000001"/>
    <n v="1"/>
    <m/>
    <n v="2.7936000000000001"/>
    <s v=""/>
    <n v="0"/>
    <n v="0"/>
  </r>
  <r>
    <n v="101303"/>
    <n v="5"/>
    <m/>
    <n v="79608"/>
    <x v="1319"/>
    <s v="UN"/>
    <n v="13.423299999999999"/>
    <n v="1"/>
    <m/>
    <n v="13.423299999999999"/>
    <s v=""/>
    <n v="0"/>
    <n v="0"/>
  </r>
  <r>
    <n v="101303"/>
    <n v="6"/>
    <m/>
    <n v="2035"/>
    <x v="26"/>
    <s v="H"/>
    <n v="17.275965903920998"/>
    <n v="3"/>
    <m/>
    <n v="51.827897711762994"/>
    <s v=""/>
    <n v="0"/>
    <n v="0"/>
  </r>
  <r>
    <n v="101303"/>
    <n v="7"/>
    <m/>
    <n v="76408"/>
    <x v="1325"/>
    <s v="UN"/>
    <n v="284.29469999999998"/>
    <n v="1"/>
    <m/>
    <n v="284.29469999999998"/>
    <s v=""/>
    <n v="0"/>
    <n v="0"/>
  </r>
  <r>
    <n v="101303"/>
    <n v="8"/>
    <m/>
    <n v="79668"/>
    <x v="1324"/>
    <s v="UN"/>
    <n v="20.470600000000001"/>
    <n v="1"/>
    <m/>
    <n v="20.470600000000001"/>
    <s v=""/>
    <n v="0"/>
    <n v="0"/>
  </r>
  <r>
    <n v="101303"/>
    <n v="9"/>
    <m/>
    <n v="17044"/>
    <x v="1322"/>
    <s v="UN"/>
    <n v="3.9098999999999999"/>
    <n v="2"/>
    <m/>
    <n v="7.8197999999999999"/>
    <s v=""/>
    <n v="0"/>
    <n v="0"/>
  </r>
  <r>
    <n v="101304"/>
    <n v="0"/>
    <s v="BACIA SANITÁRIA INFANTIL SIFONADA, DE LOUÇA BRANCA"/>
    <m/>
    <x v="0"/>
    <m/>
    <s v=""/>
    <m/>
    <s v="UN"/>
    <s v=""/>
    <n v="320.75452848204912"/>
    <s v=""/>
    <s v=""/>
  </r>
  <r>
    <n v="101304"/>
    <n v="1"/>
    <m/>
    <n v="2036"/>
    <x v="25"/>
    <s v="H"/>
    <n v="12.90425192342871"/>
    <n v="3"/>
    <m/>
    <n v="38.71275577028613"/>
    <s v=""/>
    <n v="0"/>
    <n v="0"/>
  </r>
  <r>
    <n v="101304"/>
    <n v="2"/>
    <m/>
    <n v="17044"/>
    <x v="1322"/>
    <s v="UN"/>
    <n v="3.9098999999999999"/>
    <n v="2"/>
    <m/>
    <n v="7.8197999999999999"/>
    <s v=""/>
    <n v="0"/>
    <n v="0"/>
  </r>
  <r>
    <n v="101304"/>
    <n v="3"/>
    <m/>
    <n v="39050"/>
    <x v="1321"/>
    <s v="KG"/>
    <n v="1.4926999999999999"/>
    <n v="0.25"/>
    <m/>
    <n v="0.37317499999999998"/>
    <s v=""/>
    <n v="0"/>
    <n v="0"/>
  </r>
  <r>
    <n v="101304"/>
    <n v="4"/>
    <m/>
    <n v="76407"/>
    <x v="1326"/>
    <s v="UN"/>
    <n v="159.0428"/>
    <n v="1"/>
    <m/>
    <n v="159.0428"/>
    <s v=""/>
    <n v="0"/>
    <n v="0"/>
  </r>
  <r>
    <n v="101304"/>
    <n v="5"/>
    <m/>
    <n v="79608"/>
    <x v="1319"/>
    <s v="UN"/>
    <n v="13.423299999999999"/>
    <n v="1"/>
    <m/>
    <n v="13.423299999999999"/>
    <s v=""/>
    <n v="0"/>
    <n v="0"/>
  </r>
  <r>
    <n v="101304"/>
    <n v="6"/>
    <m/>
    <n v="79617"/>
    <x v="1318"/>
    <s v="UN"/>
    <n v="2.7936000000000001"/>
    <n v="1"/>
    <m/>
    <n v="2.7936000000000001"/>
    <s v=""/>
    <n v="0"/>
    <n v="0"/>
  </r>
  <r>
    <n v="101304"/>
    <n v="7"/>
    <m/>
    <n v="79683"/>
    <x v="1323"/>
    <s v="UN"/>
    <n v="12.8558"/>
    <n v="1"/>
    <m/>
    <n v="12.8558"/>
    <s v=""/>
    <n v="0"/>
    <n v="0"/>
  </r>
  <r>
    <n v="101304"/>
    <n v="8"/>
    <m/>
    <n v="2035"/>
    <x v="26"/>
    <s v="H"/>
    <n v="17.275965903920998"/>
    <n v="3"/>
    <m/>
    <n v="51.827897711762994"/>
    <s v=""/>
    <n v="0"/>
    <n v="0"/>
  </r>
  <r>
    <n v="101304"/>
    <n v="9"/>
    <m/>
    <n v="79670"/>
    <x v="1327"/>
    <s v="UN"/>
    <n v="33.9054"/>
    <n v="1"/>
    <m/>
    <n v="33.9054"/>
    <s v=""/>
    <n v="0"/>
    <n v="0"/>
  </r>
  <r>
    <n v="101305"/>
    <n v="0"/>
    <s v="BACIA SANITÁRIA ALTEADA PARA PORTADORES DE DEFICIÊNCIA FÍSICA"/>
    <m/>
    <x v="0"/>
    <m/>
    <s v=""/>
    <m/>
    <s v="UN"/>
    <s v=""/>
    <n v="489.61773466739163"/>
    <s v=""/>
    <s v=""/>
  </r>
  <r>
    <n v="101305"/>
    <n v="1"/>
    <m/>
    <n v="17044"/>
    <x v="1322"/>
    <s v="UN"/>
    <n v="3.9098999999999999"/>
    <n v="2"/>
    <m/>
    <n v="7.8197999999999999"/>
    <s v=""/>
    <n v="0"/>
    <n v="0"/>
  </r>
  <r>
    <n v="101305"/>
    <n v="2"/>
    <m/>
    <n v="2036"/>
    <x v="25"/>
    <s v="H"/>
    <n v="12.90425192342871"/>
    <n v="3"/>
    <m/>
    <n v="38.71275577028613"/>
    <s v=""/>
    <n v="0"/>
    <n v="0"/>
  </r>
  <r>
    <n v="101305"/>
    <n v="3"/>
    <m/>
    <n v="2035"/>
    <x v="26"/>
    <s v="H"/>
    <n v="17.275965903920998"/>
    <n v="3"/>
    <m/>
    <n v="51.827897711762994"/>
    <s v=""/>
    <n v="0"/>
    <n v="0"/>
  </r>
  <r>
    <n v="101305"/>
    <n v="4"/>
    <m/>
    <n v="79668"/>
    <x v="1324"/>
    <s v="UN"/>
    <n v="20.470600000000001"/>
    <n v="1"/>
    <m/>
    <n v="20.470600000000001"/>
    <s v=""/>
    <n v="0"/>
    <n v="0"/>
  </r>
  <r>
    <n v="101305"/>
    <n v="5"/>
    <m/>
    <n v="76402"/>
    <x v="1328"/>
    <s v="UN"/>
    <n v="337.92520000000002"/>
    <n v="1"/>
    <m/>
    <n v="337.92520000000002"/>
    <s v=""/>
    <n v="0"/>
    <n v="0"/>
  </r>
  <r>
    <n v="101305"/>
    <n v="6"/>
    <m/>
    <n v="2099"/>
    <x v="1"/>
    <s v="H"/>
    <n v="12.627877718847255"/>
    <n v="0.17"/>
    <m/>
    <n v="2.1467392122040336"/>
    <s v=""/>
    <n v="0"/>
    <n v="0"/>
  </r>
  <r>
    <n v="101305"/>
    <n v="7"/>
    <m/>
    <n v="2020"/>
    <x v="22"/>
    <s v="H"/>
    <n v="15.860837164231068"/>
    <n v="0.08"/>
    <m/>
    <n v="1.2688669731384854"/>
    <s v=""/>
    <n v="0"/>
    <n v="0"/>
  </r>
  <r>
    <n v="101305"/>
    <n v="8"/>
    <m/>
    <n v="79608"/>
    <x v="1319"/>
    <s v="UN"/>
    <n v="13.423299999999999"/>
    <n v="1"/>
    <m/>
    <n v="13.423299999999999"/>
    <s v=""/>
    <n v="0"/>
    <n v="0"/>
  </r>
  <r>
    <n v="101305"/>
    <n v="9"/>
    <m/>
    <n v="79683"/>
    <x v="1323"/>
    <s v="UN"/>
    <n v="12.8558"/>
    <n v="1"/>
    <m/>
    <n v="12.8558"/>
    <s v=""/>
    <n v="0"/>
    <n v="0"/>
  </r>
  <r>
    <n v="101305"/>
    <n v="10"/>
    <m/>
    <n v="79617"/>
    <x v="1318"/>
    <s v="UN"/>
    <n v="2.7936000000000001"/>
    <n v="1"/>
    <m/>
    <n v="2.7936000000000001"/>
    <s v=""/>
    <n v="0"/>
    <n v="0"/>
  </r>
  <r>
    <n v="101305"/>
    <n v="11"/>
    <m/>
    <n v="39050"/>
    <x v="1321"/>
    <s v="KG"/>
    <n v="1.4926999999999999"/>
    <n v="0.25"/>
    <m/>
    <n v="0.37317499999999998"/>
    <s v=""/>
    <n v="0"/>
    <n v="0"/>
  </r>
  <r>
    <n v="101308"/>
    <n v="0"/>
    <s v="LAVATÓRIO DE LOUÇA BRANCA, SEM COLUNA, CAPACIDADE MÍNIMA 5L, EXCLUSIVE TORNEIRA"/>
    <m/>
    <x v="0"/>
    <m/>
    <s v=""/>
    <m/>
    <s v="UN"/>
    <s v=""/>
    <n v="277.01616161641374"/>
    <s v=""/>
    <s v=""/>
  </r>
  <r>
    <n v="101308"/>
    <n v="1"/>
    <m/>
    <n v="79640"/>
    <x v="1105"/>
    <s v="M"/>
    <n v="0.14910000000000001"/>
    <n v="1"/>
    <m/>
    <n v="0.14910000000000001"/>
    <s v=""/>
    <n v="10"/>
    <n v="1.4910000000000001"/>
  </r>
  <r>
    <n v="101308"/>
    <n v="2"/>
    <m/>
    <n v="2035"/>
    <x v="26"/>
    <s v="H"/>
    <n v="17.275965903920998"/>
    <n v="2"/>
    <m/>
    <n v="34.551931807841996"/>
    <s v=""/>
    <n v="20"/>
    <n v="345.51931807841993"/>
  </r>
  <r>
    <n v="101308"/>
    <n v="3"/>
    <m/>
    <n v="76431"/>
    <x v="1329"/>
    <s v="UN"/>
    <n v="58.337400000000002"/>
    <n v="1"/>
    <m/>
    <n v="58.337400000000002"/>
    <s v=""/>
    <n v="10"/>
    <n v="583.37400000000002"/>
  </r>
  <r>
    <n v="101308"/>
    <n v="4"/>
    <m/>
    <n v="75653"/>
    <x v="1330"/>
    <s v="UN"/>
    <n v="88.451099999999997"/>
    <n v="1"/>
    <m/>
    <n v="88.451099999999997"/>
    <s v=""/>
    <n v="10"/>
    <n v="884.51099999999997"/>
  </r>
  <r>
    <n v="101308"/>
    <n v="5"/>
    <m/>
    <n v="2036"/>
    <x v="25"/>
    <s v="H"/>
    <n v="12.90425192342871"/>
    <n v="2.5"/>
    <m/>
    <n v="32.260629808571778"/>
    <s v=""/>
    <n v="25"/>
    <n v="322.60629808571775"/>
  </r>
  <r>
    <n v="101308"/>
    <n v="6"/>
    <m/>
    <n v="74825"/>
    <x v="1331"/>
    <s v="UN"/>
    <n v="25.1084"/>
    <n v="1"/>
    <m/>
    <n v="25.1084"/>
    <s v=""/>
    <n v="10"/>
    <n v="251.084"/>
  </r>
  <r>
    <n v="101308"/>
    <n v="7"/>
    <m/>
    <n v="79680"/>
    <x v="1332"/>
    <s v="UN"/>
    <n v="27.848500000000001"/>
    <n v="1"/>
    <m/>
    <n v="27.848500000000001"/>
    <s v=""/>
    <n v="10"/>
    <n v="278.48500000000001"/>
  </r>
  <r>
    <n v="101308"/>
    <n v="8"/>
    <m/>
    <n v="79662"/>
    <x v="1333"/>
    <s v="UN"/>
    <n v="10.309100000000001"/>
    <n v="1"/>
    <m/>
    <n v="10.309100000000001"/>
    <s v=""/>
    <n v="10"/>
    <n v="103.09100000000001"/>
  </r>
  <r>
    <n v="101309"/>
    <n v="0"/>
    <s v="LAVATÓRIO DE LOUÇA BRANCA, COM COLUNA, CAPACIDADE MÍNIMA 7L - EXCLUSIVE TORNEIRA"/>
    <m/>
    <x v="0"/>
    <m/>
    <s v=""/>
    <m/>
    <s v="UN"/>
    <s v=""/>
    <n v="325.39596161641379"/>
    <s v=""/>
    <s v=""/>
  </r>
  <r>
    <n v="101309"/>
    <n v="1"/>
    <m/>
    <n v="79640"/>
    <x v="1105"/>
    <s v="M"/>
    <n v="0.14910000000000001"/>
    <n v="1"/>
    <m/>
    <n v="0.14910000000000001"/>
    <s v=""/>
    <n v="0"/>
    <n v="0"/>
  </r>
  <r>
    <n v="101309"/>
    <n v="2"/>
    <m/>
    <n v="75653"/>
    <x v="1330"/>
    <s v="UN"/>
    <n v="88.451099999999997"/>
    <n v="1"/>
    <m/>
    <n v="88.451099999999997"/>
    <s v=""/>
    <n v="0"/>
    <n v="0"/>
  </r>
  <r>
    <n v="101309"/>
    <n v="3"/>
    <m/>
    <n v="2035"/>
    <x v="26"/>
    <s v="H"/>
    <n v="17.275965903920998"/>
    <n v="2"/>
    <m/>
    <n v="34.551931807841996"/>
    <s v=""/>
    <n v="0"/>
    <n v="0"/>
  </r>
  <r>
    <n v="101309"/>
    <n v="4"/>
    <m/>
    <n v="76426"/>
    <x v="1334"/>
    <s v="UN"/>
    <n v="117.02630000000001"/>
    <n v="1"/>
    <m/>
    <n v="117.02630000000001"/>
    <s v=""/>
    <n v="0"/>
    <n v="0"/>
  </r>
  <r>
    <n v="101309"/>
    <n v="5"/>
    <m/>
    <n v="79680"/>
    <x v="1332"/>
    <s v="UN"/>
    <n v="27.848500000000001"/>
    <n v="1"/>
    <m/>
    <n v="27.848500000000001"/>
    <s v=""/>
    <n v="0"/>
    <n v="0"/>
  </r>
  <r>
    <n v="101309"/>
    <n v="6"/>
    <m/>
    <n v="2036"/>
    <x v="25"/>
    <s v="H"/>
    <n v="12.90425192342871"/>
    <n v="2.5"/>
    <m/>
    <n v="32.260629808571778"/>
    <s v=""/>
    <n v="0"/>
    <n v="0"/>
  </r>
  <r>
    <n v="101309"/>
    <n v="7"/>
    <m/>
    <n v="74825"/>
    <x v="1331"/>
    <s v="UN"/>
    <n v="25.1084"/>
    <n v="1"/>
    <m/>
    <n v="25.1084"/>
    <s v=""/>
    <n v="0"/>
    <n v="0"/>
  </r>
  <r>
    <n v="101314"/>
    <n v="0"/>
    <s v="LAVATÓRIO DE LOUÇA INDIVIDUAL PARA PORTADORES DE DEFICIÊNCIA FÍSICA"/>
    <m/>
    <x v="0"/>
    <m/>
    <s v=""/>
    <m/>
    <s v="UN"/>
    <s v=""/>
    <n v="708.12115348204895"/>
    <s v=""/>
    <s v=""/>
  </r>
  <r>
    <n v="101314"/>
    <n v="1"/>
    <m/>
    <n v="74825"/>
    <x v="1331"/>
    <s v="UN"/>
    <n v="25.1084"/>
    <n v="1"/>
    <m/>
    <n v="25.1084"/>
    <s v=""/>
    <n v="0"/>
    <n v="0"/>
  </r>
  <r>
    <n v="101314"/>
    <n v="2"/>
    <m/>
    <n v="79680"/>
    <x v="1332"/>
    <s v="UN"/>
    <n v="27.848500000000001"/>
    <n v="1"/>
    <m/>
    <n v="27.848500000000001"/>
    <s v=""/>
    <n v="0"/>
    <n v="0"/>
  </r>
  <r>
    <n v="101314"/>
    <n v="3"/>
    <m/>
    <n v="77241"/>
    <x v="1335"/>
    <s v="UN"/>
    <n v="218.1704"/>
    <n v="1"/>
    <m/>
    <n v="218.1704"/>
    <s v=""/>
    <n v="0"/>
    <n v="0"/>
  </r>
  <r>
    <n v="101314"/>
    <n v="4"/>
    <m/>
    <n v="76425"/>
    <x v="1336"/>
    <s v="UN"/>
    <n v="242.21340000000001"/>
    <n v="1"/>
    <m/>
    <n v="242.21340000000001"/>
    <s v=""/>
    <n v="0"/>
    <n v="0"/>
  </r>
  <r>
    <n v="101314"/>
    <n v="5"/>
    <m/>
    <n v="75653"/>
    <x v="1330"/>
    <s v="UN"/>
    <n v="88.451099999999997"/>
    <n v="1"/>
    <m/>
    <n v="88.451099999999997"/>
    <s v=""/>
    <n v="0"/>
    <n v="0"/>
  </r>
  <r>
    <n v="101314"/>
    <n v="6"/>
    <m/>
    <n v="17044"/>
    <x v="1322"/>
    <s v="UN"/>
    <n v="3.9098999999999999"/>
    <n v="4"/>
    <m/>
    <n v="15.6396"/>
    <s v=""/>
    <n v="0"/>
    <n v="0"/>
  </r>
  <r>
    <n v="101314"/>
    <n v="7"/>
    <m/>
    <n v="2035"/>
    <x v="26"/>
    <s v="H"/>
    <n v="17.275965903920998"/>
    <n v="3"/>
    <m/>
    <n v="51.827897711762994"/>
    <s v=""/>
    <n v="0"/>
    <n v="0"/>
  </r>
  <r>
    <n v="101314"/>
    <n v="8"/>
    <m/>
    <n v="79640"/>
    <x v="1105"/>
    <s v="M"/>
    <n v="0.14910000000000001"/>
    <n v="1"/>
    <m/>
    <n v="0.14910000000000001"/>
    <s v=""/>
    <n v="0"/>
    <n v="0"/>
  </r>
  <r>
    <n v="101314"/>
    <n v="9"/>
    <m/>
    <n v="2036"/>
    <x v="25"/>
    <s v="H"/>
    <n v="12.90425192342871"/>
    <n v="3"/>
    <m/>
    <n v="38.71275577028613"/>
    <s v=""/>
    <n v="0"/>
    <n v="0"/>
  </r>
  <r>
    <n v="101316"/>
    <n v="0"/>
    <s v="LAVATÓRIO OVAL DE EMBUTIR, LOUÇA BRANCA - EXCLUSIVE TORNEIRA"/>
    <m/>
    <x v="0"/>
    <m/>
    <s v=""/>
    <m/>
    <s v="UN"/>
    <s v=""/>
    <n v="227.55934378906406"/>
    <s v=""/>
    <s v=""/>
  </r>
  <r>
    <n v="101316"/>
    <n v="1"/>
    <m/>
    <n v="75653"/>
    <x v="1330"/>
    <s v="UN"/>
    <n v="88.451099999999997"/>
    <n v="1"/>
    <m/>
    <n v="88.451099999999997"/>
    <s v=""/>
    <n v="0"/>
    <n v="0"/>
  </r>
  <r>
    <n v="101316"/>
    <n v="2"/>
    <m/>
    <n v="79680"/>
    <x v="1332"/>
    <s v="UN"/>
    <n v="27.848500000000001"/>
    <n v="1"/>
    <m/>
    <n v="27.848500000000001"/>
    <s v=""/>
    <n v="0"/>
    <n v="0"/>
  </r>
  <r>
    <n v="101316"/>
    <n v="3"/>
    <m/>
    <n v="79640"/>
    <x v="1105"/>
    <s v="M"/>
    <n v="0.14910000000000001"/>
    <n v="1"/>
    <m/>
    <n v="0.14910000000000001"/>
    <s v=""/>
    <n v="0"/>
    <n v="0"/>
  </r>
  <r>
    <n v="101316"/>
    <n v="4"/>
    <m/>
    <n v="76433"/>
    <x v="1337"/>
    <s v="UN"/>
    <n v="49.369900000000001"/>
    <n v="1"/>
    <m/>
    <n v="49.369900000000001"/>
    <s v=""/>
    <n v="0"/>
    <n v="0"/>
  </r>
  <r>
    <n v="101316"/>
    <n v="5"/>
    <m/>
    <n v="2035"/>
    <x v="26"/>
    <s v="H"/>
    <n v="17.275965903920998"/>
    <n v="1"/>
    <m/>
    <n v="17.275965903920998"/>
    <s v=""/>
    <n v="0"/>
    <n v="0"/>
  </r>
  <r>
    <n v="101316"/>
    <n v="6"/>
    <m/>
    <n v="74825"/>
    <x v="1331"/>
    <s v="UN"/>
    <n v="25.1084"/>
    <n v="1"/>
    <m/>
    <n v="25.1084"/>
    <s v=""/>
    <n v="0"/>
    <n v="0"/>
  </r>
  <r>
    <n v="101316"/>
    <n v="7"/>
    <m/>
    <n v="2036"/>
    <x v="25"/>
    <s v="H"/>
    <n v="12.90425192342871"/>
    <n v="1.5"/>
    <m/>
    <n v="19.356377885143065"/>
    <s v=""/>
    <n v="0"/>
    <n v="0"/>
  </r>
  <r>
    <n v="101319"/>
    <n v="0"/>
    <s v="HX.01 - LAVATÓRIO E BEBEDOURO DE CHAPA AÇO INOX CHAPA 18 - EXCLUSIVE TORNEIRA"/>
    <m/>
    <x v="0"/>
    <m/>
    <s v=""/>
    <m/>
    <s v="M"/>
    <s v=""/>
    <n v="1084.0573356546995"/>
    <s v=""/>
    <s v=""/>
  </r>
  <r>
    <n v="101319"/>
    <n v="1"/>
    <m/>
    <n v="2036"/>
    <x v="25"/>
    <s v="H"/>
    <n v="12.90425192342871"/>
    <n v="2"/>
    <m/>
    <n v="25.80850384685742"/>
    <s v=""/>
    <n v="0"/>
    <n v="0"/>
  </r>
  <r>
    <n v="101319"/>
    <n v="2"/>
    <m/>
    <n v="75657"/>
    <x v="1338"/>
    <s v="UN"/>
    <n v="70.668999999999997"/>
    <n v="0.5"/>
    <m/>
    <n v="35.334499999999998"/>
    <s v=""/>
    <n v="0"/>
    <n v="0"/>
  </r>
  <r>
    <n v="101319"/>
    <n v="3"/>
    <m/>
    <n v="76701"/>
    <x v="1339"/>
    <s v="UN"/>
    <n v="965.58150000000001"/>
    <n v="1"/>
    <m/>
    <n v="965.58150000000001"/>
    <s v=""/>
    <n v="0"/>
    <n v="0"/>
  </r>
  <r>
    <n v="101319"/>
    <n v="4"/>
    <m/>
    <n v="74820"/>
    <x v="1340"/>
    <s v="UN"/>
    <n v="45.412700000000001"/>
    <n v="0.5"/>
    <m/>
    <n v="22.70635"/>
    <s v=""/>
    <n v="0"/>
    <n v="0"/>
  </r>
  <r>
    <n v="101319"/>
    <n v="5"/>
    <m/>
    <n v="2035"/>
    <x v="26"/>
    <s v="H"/>
    <n v="17.275965903920998"/>
    <n v="2"/>
    <m/>
    <n v="34.551931807841996"/>
    <s v=""/>
    <n v="0"/>
    <n v="0"/>
  </r>
  <r>
    <n v="101319"/>
    <n v="6"/>
    <m/>
    <n v="79640"/>
    <x v="1105"/>
    <s v="M"/>
    <n v="0.14910000000000001"/>
    <n v="0.5"/>
    <m/>
    <n v="7.4550000000000005E-2"/>
    <s v=""/>
    <n v="0"/>
    <n v="0"/>
  </r>
  <r>
    <n v="101325"/>
    <n v="0"/>
    <s v="MICTÓRIO INDIVIDUAL DE LOUÇA BRANCA, TIPO BACIA - DE CENTRO"/>
    <m/>
    <x v="0"/>
    <m/>
    <s v=""/>
    <m/>
    <s v="UN"/>
    <s v=""/>
    <n v="481.56989456837425"/>
    <s v=""/>
    <s v=""/>
  </r>
  <r>
    <n v="101325"/>
    <n v="1"/>
    <m/>
    <n v="79640"/>
    <x v="1105"/>
    <s v="M"/>
    <n v="0.14910000000000001"/>
    <n v="0.5"/>
    <m/>
    <n v="7.4550000000000005E-2"/>
    <s v=""/>
    <n v="1.5"/>
    <n v="0.22365000000000002"/>
  </r>
  <r>
    <n v="101325"/>
    <n v="2"/>
    <m/>
    <n v="76441"/>
    <x v="1341"/>
    <s v="UN"/>
    <n v="253.0771"/>
    <n v="1"/>
    <m/>
    <n v="253.0771"/>
    <s v=""/>
    <n v="3"/>
    <n v="759.23130000000003"/>
  </r>
  <r>
    <n v="101325"/>
    <n v="3"/>
    <m/>
    <n v="75656"/>
    <x v="1342"/>
    <s v="UN"/>
    <n v="125.11920000000001"/>
    <n v="1"/>
    <m/>
    <n v="125.11920000000001"/>
    <s v=""/>
    <n v="3"/>
    <n v="375.35760000000005"/>
  </r>
  <r>
    <n v="101325"/>
    <n v="4"/>
    <m/>
    <n v="2036"/>
    <x v="25"/>
    <s v="H"/>
    <n v="12.90425192342871"/>
    <n v="2.5"/>
    <m/>
    <n v="32.260629808571778"/>
    <s v=""/>
    <n v="7.5"/>
    <n v="96.781889425715335"/>
  </r>
  <r>
    <n v="101325"/>
    <n v="5"/>
    <m/>
    <n v="2035"/>
    <x v="26"/>
    <s v="H"/>
    <n v="17.275965903920998"/>
    <n v="2.5"/>
    <m/>
    <n v="43.189914759802491"/>
    <s v=""/>
    <n v="7.5"/>
    <n v="129.56974427940747"/>
  </r>
  <r>
    <n v="101325"/>
    <n v="6"/>
    <m/>
    <n v="79680"/>
    <x v="1332"/>
    <s v="UN"/>
    <n v="27.848500000000001"/>
    <n v="1"/>
    <m/>
    <n v="27.848500000000001"/>
    <s v=""/>
    <n v="3"/>
    <n v="83.545500000000004"/>
  </r>
  <r>
    <n v="101336"/>
    <n v="0"/>
    <s v="MICTÓRIO INDIVIDUAL DE LOUÇA, PARA DEFICIENTE"/>
    <m/>
    <x v="0"/>
    <m/>
    <s v=""/>
    <m/>
    <s v="UN"/>
    <s v=""/>
    <n v="803.09599456837429"/>
    <s v=""/>
    <s v=""/>
  </r>
  <r>
    <n v="101336"/>
    <n v="1"/>
    <m/>
    <n v="76441"/>
    <x v="1341"/>
    <s v="UN"/>
    <n v="253.0771"/>
    <n v="1"/>
    <m/>
    <n v="253.0771"/>
    <s v=""/>
    <n v="0"/>
    <n v="0"/>
  </r>
  <r>
    <n v="101336"/>
    <n v="2"/>
    <m/>
    <n v="74801"/>
    <x v="1343"/>
    <s v="UN"/>
    <n v="466.67399999999998"/>
    <n v="1"/>
    <m/>
    <n v="466.67399999999998"/>
    <s v=""/>
    <n v="0"/>
    <n v="0"/>
  </r>
  <r>
    <n v="101336"/>
    <n v="3"/>
    <m/>
    <n v="17044"/>
    <x v="1322"/>
    <s v="UN"/>
    <n v="3.9098999999999999"/>
    <n v="2"/>
    <m/>
    <n v="7.8197999999999999"/>
    <s v=""/>
    <n v="0"/>
    <n v="0"/>
  </r>
  <r>
    <n v="101336"/>
    <n v="4"/>
    <m/>
    <n v="2036"/>
    <x v="25"/>
    <s v="H"/>
    <n v="12.90425192342871"/>
    <n v="2.5"/>
    <m/>
    <n v="32.260629808571778"/>
    <s v=""/>
    <n v="0"/>
    <n v="0"/>
  </r>
  <r>
    <n v="101336"/>
    <n v="5"/>
    <m/>
    <n v="79640"/>
    <x v="1105"/>
    <s v="M"/>
    <n v="0.14910000000000001"/>
    <n v="0.5"/>
    <m/>
    <n v="7.4550000000000005E-2"/>
    <s v=""/>
    <n v="0"/>
    <n v="0"/>
  </r>
  <r>
    <n v="101336"/>
    <n v="6"/>
    <m/>
    <n v="2035"/>
    <x v="26"/>
    <s v="H"/>
    <n v="17.275965903920998"/>
    <n v="2.5"/>
    <m/>
    <n v="43.189914759802491"/>
    <s v=""/>
    <n v="0"/>
    <n v="0"/>
  </r>
  <r>
    <n v="101338"/>
    <n v="0"/>
    <s v="MICTÓRIO COLETIVO DE AÇO INOXIDÁVEL - COMPRIMENTO 0/2000MM"/>
    <m/>
    <x v="0"/>
    <m/>
    <s v=""/>
    <m/>
    <s v="M"/>
    <s v=""/>
    <n v="589.49109456837425"/>
    <s v=""/>
    <s v=""/>
  </r>
  <r>
    <n v="101338"/>
    <n v="1"/>
    <m/>
    <n v="79640"/>
    <x v="1105"/>
    <s v="M"/>
    <n v="0.14910000000000001"/>
    <n v="1"/>
    <m/>
    <n v="0.14910000000000001"/>
    <s v=""/>
    <n v="0"/>
    <n v="0"/>
  </r>
  <r>
    <n v="101338"/>
    <n v="2"/>
    <m/>
    <n v="76836"/>
    <x v="1344"/>
    <s v="M"/>
    <n v="455.85059999999999"/>
    <n v="1"/>
    <m/>
    <n v="455.85059999999999"/>
    <s v=""/>
    <n v="0"/>
    <n v="0"/>
  </r>
  <r>
    <n v="101338"/>
    <n v="3"/>
    <m/>
    <n v="74820"/>
    <x v="1340"/>
    <s v="UN"/>
    <n v="45.412700000000001"/>
    <n v="0.5"/>
    <m/>
    <n v="22.70635"/>
    <s v=""/>
    <n v="0"/>
    <n v="0"/>
  </r>
  <r>
    <n v="101338"/>
    <n v="4"/>
    <m/>
    <n v="2036"/>
    <x v="25"/>
    <s v="H"/>
    <n v="12.90425192342871"/>
    <n v="2.5"/>
    <m/>
    <n v="32.260629808571778"/>
    <s v=""/>
    <n v="0"/>
    <n v="0"/>
  </r>
  <r>
    <n v="101338"/>
    <n v="5"/>
    <m/>
    <n v="75657"/>
    <x v="1338"/>
    <s v="UN"/>
    <n v="70.668999999999997"/>
    <n v="0.5"/>
    <m/>
    <n v="35.334499999999998"/>
    <s v=""/>
    <n v="0"/>
    <n v="0"/>
  </r>
  <r>
    <n v="101338"/>
    <n v="6"/>
    <m/>
    <n v="2035"/>
    <x v="26"/>
    <s v="H"/>
    <n v="17.275965903920998"/>
    <n v="2.5"/>
    <m/>
    <n v="43.189914759802491"/>
    <s v=""/>
    <n v="0"/>
    <n v="0"/>
  </r>
  <r>
    <n v="101339"/>
    <n v="0"/>
    <s v="CONJUNTO ANTIVANDALISMO PARA MICTÓRIO FORMADO  POR VÁLVULA DE FECHAMENTO AUTOMÁTICO E RABICHO DE METAL"/>
    <m/>
    <x v="0"/>
    <m/>
    <s v=""/>
    <m/>
    <s v="UN"/>
    <s v=""/>
    <n v="394.64294565469942"/>
    <s v=""/>
    <s v=""/>
  </r>
  <r>
    <n v="101339"/>
    <n v="1"/>
    <m/>
    <n v="2035"/>
    <x v="26"/>
    <s v="H"/>
    <n v="17.275965903920998"/>
    <n v="2"/>
    <m/>
    <n v="34.551931807841996"/>
    <s v=""/>
    <n v="0"/>
    <n v="0"/>
  </r>
  <r>
    <n v="101339"/>
    <n v="2"/>
    <m/>
    <n v="72413"/>
    <x v="1172"/>
    <s v="M"/>
    <n v="6.0286999999999997"/>
    <n v="1"/>
    <m/>
    <n v="6.0286999999999997"/>
    <s v=""/>
    <n v="0"/>
    <n v="0"/>
  </r>
  <r>
    <n v="101339"/>
    <n v="3"/>
    <m/>
    <n v="2036"/>
    <x v="25"/>
    <s v="H"/>
    <n v="12.90425192342871"/>
    <n v="2"/>
    <m/>
    <n v="25.80850384685742"/>
    <s v=""/>
    <n v="0"/>
    <n v="0"/>
  </r>
  <r>
    <n v="101339"/>
    <n v="4"/>
    <m/>
    <n v="75656"/>
    <x v="1342"/>
    <s v="UN"/>
    <n v="125.11920000000001"/>
    <n v="1"/>
    <m/>
    <n v="125.11920000000001"/>
    <s v=""/>
    <n v="0"/>
    <n v="0"/>
  </r>
  <r>
    <n v="101339"/>
    <n v="5"/>
    <m/>
    <n v="75953"/>
    <x v="1345"/>
    <s v="UN"/>
    <n v="202.97059999999999"/>
    <n v="1"/>
    <m/>
    <n v="202.97059999999999"/>
    <s v=""/>
    <n v="0"/>
    <n v="0"/>
  </r>
  <r>
    <n v="101339"/>
    <n v="6"/>
    <m/>
    <n v="79640"/>
    <x v="1105"/>
    <s v="M"/>
    <n v="0.14910000000000001"/>
    <n v="1.1000000000000001"/>
    <m/>
    <n v="0.16401000000000002"/>
    <s v=""/>
    <n v="0"/>
    <n v="0"/>
  </r>
  <r>
    <n v="101340"/>
    <n v="0"/>
    <s v="TANQUE DE LOUÇA BRANCA, SEM COLUNA, CAPACIDADE MÍNIMA 30L, EXCLUSIVE TORNEIRA"/>
    <m/>
    <x v="0"/>
    <m/>
    <s v=""/>
    <m/>
    <s v="UN"/>
    <s v=""/>
    <n v="461.03467053008865"/>
    <s v=""/>
    <s v=""/>
  </r>
  <r>
    <n v="101340"/>
    <n v="1"/>
    <m/>
    <n v="76468"/>
    <x v="1346"/>
    <s v="UN"/>
    <n v="234.3766"/>
    <n v="1"/>
    <m/>
    <n v="234.3766"/>
    <s v=""/>
    <n v="1"/>
    <n v="234.3766"/>
  </r>
  <r>
    <n v="101340"/>
    <n v="2"/>
    <m/>
    <n v="75657"/>
    <x v="1338"/>
    <s v="UN"/>
    <n v="70.668999999999997"/>
    <n v="1"/>
    <m/>
    <n v="70.668999999999997"/>
    <s v=""/>
    <n v="1"/>
    <n v="70.668999999999997"/>
  </r>
  <r>
    <n v="101340"/>
    <n v="3"/>
    <m/>
    <n v="74820"/>
    <x v="1340"/>
    <s v="UN"/>
    <n v="45.412700000000001"/>
    <n v="1"/>
    <m/>
    <n v="45.412700000000001"/>
    <s v=""/>
    <n v="1"/>
    <n v="45.412700000000001"/>
  </r>
  <r>
    <n v="101340"/>
    <n v="4"/>
    <m/>
    <n v="2036"/>
    <x v="25"/>
    <s v="H"/>
    <n v="12.90425192342871"/>
    <n v="3"/>
    <m/>
    <n v="38.71275577028613"/>
    <s v=""/>
    <n v="3"/>
    <n v="38.71275577028613"/>
  </r>
  <r>
    <n v="101340"/>
    <n v="5"/>
    <m/>
    <n v="2035"/>
    <x v="26"/>
    <s v="H"/>
    <n v="17.275965903920998"/>
    <n v="2.5"/>
    <m/>
    <n v="43.189914759802491"/>
    <s v=""/>
    <n v="2.5"/>
    <n v="43.189914759802491"/>
  </r>
  <r>
    <n v="101340"/>
    <n v="6"/>
    <m/>
    <n v="79665"/>
    <x v="1347"/>
    <s v="UN"/>
    <n v="28.5246"/>
    <n v="1"/>
    <m/>
    <n v="28.5246"/>
    <s v=""/>
    <n v="1"/>
    <n v="28.5246"/>
  </r>
  <r>
    <n v="101340"/>
    <n v="7"/>
    <m/>
    <n v="79640"/>
    <x v="1105"/>
    <s v="M"/>
    <n v="0.14910000000000001"/>
    <n v="1"/>
    <m/>
    <n v="0.14910000000000001"/>
    <s v=""/>
    <n v="1"/>
    <n v="0.14910000000000001"/>
  </r>
  <r>
    <n v="101341"/>
    <n v="0"/>
    <s v="TANQUE DE LOUÇA BRANCA, COM COLUNA, CAPACIDADE MÍNIMA 30L - EXCLUSIVE TORNEIRA"/>
    <m/>
    <x v="0"/>
    <m/>
    <s v=""/>
    <m/>
    <s v="UN"/>
    <s v=""/>
    <n v="533.66527053008861"/>
    <s v=""/>
    <s v=""/>
  </r>
  <r>
    <n v="101341"/>
    <n v="1"/>
    <m/>
    <n v="74820"/>
    <x v="1340"/>
    <s v="UN"/>
    <n v="45.412700000000001"/>
    <n v="1"/>
    <m/>
    <n v="45.412700000000001"/>
    <s v=""/>
    <n v="0"/>
    <n v="0"/>
  </r>
  <r>
    <n v="101341"/>
    <n v="2"/>
    <m/>
    <n v="79640"/>
    <x v="1105"/>
    <s v="M"/>
    <n v="0.14910000000000001"/>
    <n v="1"/>
    <m/>
    <n v="0.14910000000000001"/>
    <s v=""/>
    <n v="0"/>
    <n v="0"/>
  </r>
  <r>
    <n v="101341"/>
    <n v="3"/>
    <m/>
    <n v="75657"/>
    <x v="1338"/>
    <s v="UN"/>
    <n v="70.668999999999997"/>
    <n v="1"/>
    <m/>
    <n v="70.668999999999997"/>
    <s v=""/>
    <n v="0"/>
    <n v="0"/>
  </r>
  <r>
    <n v="101341"/>
    <n v="4"/>
    <m/>
    <n v="2036"/>
    <x v="25"/>
    <s v="H"/>
    <n v="12.90425192342871"/>
    <n v="3"/>
    <m/>
    <n v="38.71275577028613"/>
    <s v=""/>
    <n v="0"/>
    <n v="0"/>
  </r>
  <r>
    <n v="101341"/>
    <n v="5"/>
    <m/>
    <n v="2035"/>
    <x v="26"/>
    <s v="H"/>
    <n v="17.275965903920998"/>
    <n v="2.5"/>
    <m/>
    <n v="43.189914759802491"/>
    <s v=""/>
    <n v="0"/>
    <n v="0"/>
  </r>
  <r>
    <n v="101341"/>
    <n v="6"/>
    <m/>
    <n v="76472"/>
    <x v="1348"/>
    <s v="UN"/>
    <n v="307.00720000000001"/>
    <n v="1"/>
    <m/>
    <n v="307.00720000000001"/>
    <s v=""/>
    <n v="0"/>
    <n v="0"/>
  </r>
  <r>
    <n v="101341"/>
    <n v="7"/>
    <m/>
    <n v="79665"/>
    <x v="1347"/>
    <s v="UN"/>
    <n v="28.5246"/>
    <n v="1"/>
    <m/>
    <n v="28.5246"/>
    <s v=""/>
    <n v="0"/>
    <n v="0"/>
  </r>
  <r>
    <n v="101342"/>
    <n v="0"/>
    <s v="TANQUE DE LOUÇA BRANCA, COM COLUNA, CAPACIDADE MÍNIMA 35L - EXCLUSIVE TORNEIRA"/>
    <m/>
    <x v="0"/>
    <m/>
    <s v=""/>
    <m/>
    <s v="UN"/>
    <s v=""/>
    <n v="606.68237053008852"/>
    <s v=""/>
    <s v=""/>
  </r>
  <r>
    <n v="101342"/>
    <n v="1"/>
    <m/>
    <n v="79665"/>
    <x v="1347"/>
    <s v="UN"/>
    <n v="28.5246"/>
    <n v="1"/>
    <m/>
    <n v="28.5246"/>
    <s v=""/>
    <n v="0"/>
    <n v="0"/>
  </r>
  <r>
    <n v="101342"/>
    <n v="2"/>
    <m/>
    <n v="2036"/>
    <x v="25"/>
    <s v="H"/>
    <n v="12.90425192342871"/>
    <n v="3"/>
    <m/>
    <n v="38.71275577028613"/>
    <s v=""/>
    <n v="0"/>
    <n v="0"/>
  </r>
  <r>
    <n v="101342"/>
    <n v="3"/>
    <m/>
    <n v="76475"/>
    <x v="1349"/>
    <s v="UN"/>
    <n v="380.02429999999998"/>
    <n v="1"/>
    <m/>
    <n v="380.02429999999998"/>
    <s v=""/>
    <n v="0"/>
    <n v="0"/>
  </r>
  <r>
    <n v="101342"/>
    <n v="4"/>
    <m/>
    <n v="75657"/>
    <x v="1338"/>
    <s v="UN"/>
    <n v="70.668999999999997"/>
    <n v="1"/>
    <m/>
    <n v="70.668999999999997"/>
    <s v=""/>
    <n v="0"/>
    <n v="0"/>
  </r>
  <r>
    <n v="101342"/>
    <n v="5"/>
    <m/>
    <n v="79640"/>
    <x v="1105"/>
    <s v="M"/>
    <n v="0.14910000000000001"/>
    <n v="1"/>
    <m/>
    <n v="0.14910000000000001"/>
    <s v=""/>
    <n v="0"/>
    <n v="0"/>
  </r>
  <r>
    <n v="101342"/>
    <n v="6"/>
    <m/>
    <n v="74820"/>
    <x v="1340"/>
    <s v="UN"/>
    <n v="45.412700000000001"/>
    <n v="1"/>
    <m/>
    <n v="45.412700000000001"/>
    <s v=""/>
    <n v="0"/>
    <n v="0"/>
  </r>
  <r>
    <n v="101342"/>
    <n v="7"/>
    <m/>
    <n v="2035"/>
    <x v="26"/>
    <s v="H"/>
    <n v="17.275965903920998"/>
    <n v="2.5"/>
    <m/>
    <n v="43.189914759802491"/>
    <s v=""/>
    <n v="0"/>
    <n v="0"/>
  </r>
  <r>
    <n v="101350"/>
    <n v="0"/>
    <s v="CUBA SIMPLES DE AÇO INOXIDÁVEL CHAPA 20 - 500X400X200MM"/>
    <m/>
    <x v="0"/>
    <m/>
    <s v=""/>
    <m/>
    <s v="UN"/>
    <s v=""/>
    <n v="430.23312674102453"/>
    <s v=""/>
    <s v=""/>
  </r>
  <r>
    <n v="101350"/>
    <n v="1"/>
    <m/>
    <n v="2035"/>
    <x v="26"/>
    <s v="H"/>
    <n v="17.275965903920998"/>
    <n v="1.5"/>
    <m/>
    <n v="25.913948855881497"/>
    <s v=""/>
    <n v="4.5"/>
    <n v="77.741846567644487"/>
  </r>
  <r>
    <n v="101350"/>
    <n v="2"/>
    <m/>
    <n v="79640"/>
    <x v="1105"/>
    <s v="M"/>
    <n v="0.14910000000000001"/>
    <n v="1"/>
    <m/>
    <n v="0.14910000000000001"/>
    <s v=""/>
    <n v="3"/>
    <n v="0.44730000000000003"/>
  </r>
  <r>
    <n v="101350"/>
    <n v="3"/>
    <m/>
    <n v="76818"/>
    <x v="1350"/>
    <s v="UN"/>
    <n v="286.62990000000002"/>
    <n v="1"/>
    <m/>
    <n v="286.62990000000002"/>
    <s v=""/>
    <n v="3"/>
    <n v="859.88970000000006"/>
  </r>
  <r>
    <n v="101350"/>
    <n v="4"/>
    <m/>
    <n v="75657"/>
    <x v="1338"/>
    <s v="UN"/>
    <n v="70.668999999999997"/>
    <n v="1"/>
    <m/>
    <n v="70.668999999999997"/>
    <s v=""/>
    <n v="3"/>
    <n v="212.00700000000001"/>
  </r>
  <r>
    <n v="101350"/>
    <n v="5"/>
    <m/>
    <n v="74810"/>
    <x v="1351"/>
    <s v="UN"/>
    <n v="27.514800000000001"/>
    <n v="1"/>
    <m/>
    <n v="27.514800000000001"/>
    <s v=""/>
    <n v="3"/>
    <n v="82.544399999999996"/>
  </r>
  <r>
    <n v="101350"/>
    <n v="6"/>
    <m/>
    <n v="2036"/>
    <x v="25"/>
    <s v="H"/>
    <n v="12.90425192342871"/>
    <n v="1.5"/>
    <m/>
    <n v="19.356377885143065"/>
    <s v=""/>
    <n v="4.5"/>
    <n v="58.069133655429198"/>
  </r>
  <r>
    <n v="101351"/>
    <n v="0"/>
    <s v="CUBA SIMPLES DE AÇO INOXIDÁVEL CHAPA 20 - 560X335X150MM"/>
    <m/>
    <x v="0"/>
    <m/>
    <s v=""/>
    <m/>
    <s v="UN"/>
    <s v=""/>
    <n v="310.08392674102458"/>
    <s v=""/>
    <s v=""/>
  </r>
  <r>
    <n v="101351"/>
    <n v="1"/>
    <m/>
    <n v="2036"/>
    <x v="25"/>
    <s v="H"/>
    <n v="12.90425192342871"/>
    <n v="1.5"/>
    <m/>
    <n v="19.356377885143065"/>
    <s v=""/>
    <n v="0"/>
    <n v="0"/>
  </r>
  <r>
    <n v="101351"/>
    <n v="2"/>
    <m/>
    <n v="75657"/>
    <x v="1338"/>
    <s v="UN"/>
    <n v="70.668999999999997"/>
    <n v="1"/>
    <m/>
    <n v="70.668999999999997"/>
    <s v=""/>
    <n v="0"/>
    <n v="0"/>
  </r>
  <r>
    <n v="101351"/>
    <n v="3"/>
    <m/>
    <n v="74810"/>
    <x v="1351"/>
    <s v="UN"/>
    <n v="27.514800000000001"/>
    <n v="1"/>
    <m/>
    <n v="27.514800000000001"/>
    <s v=""/>
    <n v="0"/>
    <n v="0"/>
  </r>
  <r>
    <n v="101351"/>
    <n v="4"/>
    <m/>
    <n v="79640"/>
    <x v="1105"/>
    <s v="M"/>
    <n v="0.14910000000000001"/>
    <n v="1"/>
    <m/>
    <n v="0.14910000000000001"/>
    <s v=""/>
    <n v="0"/>
    <n v="0"/>
  </r>
  <r>
    <n v="101351"/>
    <n v="5"/>
    <m/>
    <n v="76821"/>
    <x v="1352"/>
    <s v="UN"/>
    <n v="166.48070000000001"/>
    <n v="1"/>
    <m/>
    <n v="166.48070000000001"/>
    <s v=""/>
    <n v="0"/>
    <n v="0"/>
  </r>
  <r>
    <n v="101351"/>
    <n v="6"/>
    <m/>
    <n v="2035"/>
    <x v="26"/>
    <s v="H"/>
    <n v="17.275965903920998"/>
    <n v="1.5"/>
    <m/>
    <n v="25.913948855881497"/>
    <s v=""/>
    <n v="0"/>
    <n v="0"/>
  </r>
  <r>
    <n v="101352"/>
    <n v="0"/>
    <s v="CUBA SIMPLES DE AÇO INOXIDÁVEL CHAPA 20 - 500X400X250MM"/>
    <m/>
    <x v="0"/>
    <m/>
    <s v=""/>
    <m/>
    <s v="UN"/>
    <s v=""/>
    <n v="496.14792674102443"/>
    <s v=""/>
    <s v=""/>
  </r>
  <r>
    <n v="101352"/>
    <n v="1"/>
    <m/>
    <n v="2035"/>
    <x v="26"/>
    <s v="H"/>
    <n v="17.275965903920998"/>
    <n v="1.5"/>
    <m/>
    <n v="25.913948855881497"/>
    <s v=""/>
    <n v="0"/>
    <n v="0"/>
  </r>
  <r>
    <n v="101352"/>
    <n v="2"/>
    <m/>
    <n v="76826"/>
    <x v="1353"/>
    <s v="UN"/>
    <n v="352.54469999999998"/>
    <n v="1"/>
    <m/>
    <n v="352.54469999999998"/>
    <s v=""/>
    <n v="0"/>
    <n v="0"/>
  </r>
  <r>
    <n v="101352"/>
    <n v="3"/>
    <m/>
    <n v="2036"/>
    <x v="25"/>
    <s v="H"/>
    <n v="12.90425192342871"/>
    <n v="1.5"/>
    <m/>
    <n v="19.356377885143065"/>
    <s v=""/>
    <n v="0"/>
    <n v="0"/>
  </r>
  <r>
    <n v="101352"/>
    <n v="4"/>
    <m/>
    <n v="75657"/>
    <x v="1338"/>
    <s v="UN"/>
    <n v="70.668999999999997"/>
    <n v="1"/>
    <m/>
    <n v="70.668999999999997"/>
    <s v=""/>
    <n v="0"/>
    <n v="0"/>
  </r>
  <r>
    <n v="101352"/>
    <n v="5"/>
    <m/>
    <n v="79640"/>
    <x v="1105"/>
    <s v="M"/>
    <n v="0.14910000000000001"/>
    <n v="1"/>
    <m/>
    <n v="0.14910000000000001"/>
    <s v=""/>
    <n v="0"/>
    <n v="0"/>
  </r>
  <r>
    <n v="101352"/>
    <n v="6"/>
    <m/>
    <n v="74810"/>
    <x v="1351"/>
    <s v="UN"/>
    <n v="27.514800000000001"/>
    <n v="1"/>
    <m/>
    <n v="27.514800000000001"/>
    <s v=""/>
    <n v="0"/>
    <n v="0"/>
  </r>
  <r>
    <n v="101353"/>
    <n v="0"/>
    <s v="CUBA SIMPLES DE AÇO INOXIDÁVEL CHAPA 20 - 500X400X150MM"/>
    <m/>
    <x v="0"/>
    <m/>
    <s v=""/>
    <m/>
    <s v="UN"/>
    <s v=""/>
    <n v="446.74242674102447"/>
    <s v=""/>
    <s v=""/>
  </r>
  <r>
    <n v="101353"/>
    <n v="1"/>
    <m/>
    <n v="75657"/>
    <x v="1338"/>
    <s v="UN"/>
    <n v="70.668999999999997"/>
    <n v="1"/>
    <m/>
    <n v="70.668999999999997"/>
    <s v=""/>
    <n v="0"/>
    <n v="0"/>
  </r>
  <r>
    <n v="101353"/>
    <n v="2"/>
    <m/>
    <n v="76827"/>
    <x v="1354"/>
    <s v="UN"/>
    <n v="303.13920000000002"/>
    <n v="1"/>
    <m/>
    <n v="303.13920000000002"/>
    <s v=""/>
    <n v="0"/>
    <n v="0"/>
  </r>
  <r>
    <n v="101353"/>
    <n v="3"/>
    <m/>
    <n v="74810"/>
    <x v="1351"/>
    <s v="UN"/>
    <n v="27.514800000000001"/>
    <n v="1"/>
    <m/>
    <n v="27.514800000000001"/>
    <s v=""/>
    <n v="0"/>
    <n v="0"/>
  </r>
  <r>
    <n v="101353"/>
    <n v="4"/>
    <m/>
    <n v="2036"/>
    <x v="25"/>
    <s v="H"/>
    <n v="12.90425192342871"/>
    <n v="1.5"/>
    <m/>
    <n v="19.356377885143065"/>
    <s v=""/>
    <n v="0"/>
    <n v="0"/>
  </r>
  <r>
    <n v="101353"/>
    <n v="5"/>
    <m/>
    <n v="79640"/>
    <x v="1105"/>
    <s v="M"/>
    <n v="0.14910000000000001"/>
    <n v="1"/>
    <m/>
    <n v="0.14910000000000001"/>
    <s v=""/>
    <n v="0"/>
    <n v="0"/>
  </r>
  <r>
    <n v="101353"/>
    <n v="6"/>
    <m/>
    <n v="2035"/>
    <x v="26"/>
    <s v="H"/>
    <n v="17.275965903920998"/>
    <n v="1.5"/>
    <m/>
    <n v="25.913948855881497"/>
    <s v=""/>
    <n v="0"/>
    <n v="0"/>
  </r>
  <r>
    <n v="101355"/>
    <n v="0"/>
    <s v="CUBA DUPLA DE AÇO INOXIDÁVEL CHAPA 20 - 700X400X150MM"/>
    <m/>
    <x v="0"/>
    <m/>
    <s v=""/>
    <m/>
    <s v="UN"/>
    <s v=""/>
    <n v="512.58345348204921"/>
    <s v=""/>
    <s v=""/>
  </r>
  <r>
    <n v="101355"/>
    <n v="1"/>
    <m/>
    <n v="79640"/>
    <x v="1105"/>
    <s v="M"/>
    <n v="0.14910000000000001"/>
    <n v="1"/>
    <m/>
    <n v="0.14910000000000001"/>
    <s v=""/>
    <n v="0"/>
    <n v="0"/>
  </r>
  <r>
    <n v="101355"/>
    <n v="2"/>
    <m/>
    <n v="2035"/>
    <x v="26"/>
    <s v="H"/>
    <n v="17.275965903920998"/>
    <n v="3"/>
    <m/>
    <n v="51.827897711762994"/>
    <s v=""/>
    <n v="0"/>
    <n v="0"/>
  </r>
  <r>
    <n v="101355"/>
    <n v="3"/>
    <m/>
    <n v="2036"/>
    <x v="25"/>
    <s v="H"/>
    <n v="12.90425192342871"/>
    <n v="3"/>
    <m/>
    <n v="38.71275577028613"/>
    <s v=""/>
    <n v="0"/>
    <n v="0"/>
  </r>
  <r>
    <n v="101355"/>
    <n v="4"/>
    <m/>
    <n v="74810"/>
    <x v="1351"/>
    <s v="UN"/>
    <n v="27.514800000000001"/>
    <n v="2"/>
    <m/>
    <n v="55.029600000000002"/>
    <s v=""/>
    <n v="0"/>
    <n v="0"/>
  </r>
  <r>
    <n v="101355"/>
    <n v="5"/>
    <m/>
    <n v="75657"/>
    <x v="1338"/>
    <s v="UN"/>
    <n v="70.668999999999997"/>
    <n v="2"/>
    <m/>
    <n v="141.33799999999999"/>
    <s v=""/>
    <n v="0"/>
    <n v="0"/>
  </r>
  <r>
    <n v="101355"/>
    <n v="6"/>
    <m/>
    <n v="76803"/>
    <x v="1355"/>
    <s v="UN"/>
    <n v="225.52610000000001"/>
    <n v="1"/>
    <m/>
    <n v="225.52610000000001"/>
    <s v=""/>
    <n v="0"/>
    <n v="0"/>
  </r>
  <r>
    <n v="101357"/>
    <n v="0"/>
    <s v="CUBA DUPLA DE AÇO INOXIDÁVEL CHAPA 20 - 1020X400X200MM"/>
    <m/>
    <x v="0"/>
    <m/>
    <s v=""/>
    <m/>
    <s v="UN"/>
    <s v=""/>
    <n v="844.1504534820491"/>
    <s v=""/>
    <s v=""/>
  </r>
  <r>
    <n v="101357"/>
    <n v="1"/>
    <m/>
    <n v="74810"/>
    <x v="1351"/>
    <s v="UN"/>
    <n v="27.514800000000001"/>
    <n v="2"/>
    <m/>
    <n v="55.029600000000002"/>
    <s v=""/>
    <n v="0"/>
    <n v="0"/>
  </r>
  <r>
    <n v="101357"/>
    <n v="2"/>
    <m/>
    <n v="75657"/>
    <x v="1338"/>
    <s v="UN"/>
    <n v="70.668999999999997"/>
    <n v="2"/>
    <m/>
    <n v="141.33799999999999"/>
    <s v=""/>
    <n v="0"/>
    <n v="0"/>
  </r>
  <r>
    <n v="101357"/>
    <n v="3"/>
    <m/>
    <n v="2035"/>
    <x v="26"/>
    <s v="H"/>
    <n v="17.275965903920998"/>
    <n v="3"/>
    <m/>
    <n v="51.827897711762994"/>
    <s v=""/>
    <n v="0"/>
    <n v="0"/>
  </r>
  <r>
    <n v="101357"/>
    <n v="4"/>
    <m/>
    <n v="79640"/>
    <x v="1105"/>
    <s v="M"/>
    <n v="0.14910000000000001"/>
    <n v="2"/>
    <m/>
    <n v="0.29820000000000002"/>
    <s v=""/>
    <n v="0"/>
    <n v="0"/>
  </r>
  <r>
    <n v="101357"/>
    <n v="5"/>
    <m/>
    <n v="2036"/>
    <x v="25"/>
    <s v="H"/>
    <n v="12.90425192342871"/>
    <n v="3"/>
    <m/>
    <n v="38.71275577028613"/>
    <s v=""/>
    <n v="0"/>
    <n v="0"/>
  </r>
  <r>
    <n v="101357"/>
    <n v="6"/>
    <m/>
    <n v="76807"/>
    <x v="1356"/>
    <s v="UN"/>
    <n v="556.94399999999996"/>
    <n v="1"/>
    <m/>
    <n v="556.94399999999996"/>
    <s v=""/>
    <n v="0"/>
    <n v="0"/>
  </r>
  <r>
    <n v="101358"/>
    <n v="0"/>
    <s v="TANQUE DE PANELA EM AÇO INOXIDÁVEL CHAPA 18  - 600X500X400MM"/>
    <m/>
    <x v="0"/>
    <m/>
    <s v=""/>
    <m/>
    <s v="UN"/>
    <s v=""/>
    <n v="888.22772674102453"/>
    <s v=""/>
    <s v=""/>
  </r>
  <r>
    <n v="101358"/>
    <n v="1"/>
    <m/>
    <n v="74810"/>
    <x v="1351"/>
    <s v="UN"/>
    <n v="27.514800000000001"/>
    <n v="1"/>
    <m/>
    <n v="27.514800000000001"/>
    <s v=""/>
    <n v="0"/>
    <n v="0"/>
  </r>
  <r>
    <n v="101358"/>
    <n v="2"/>
    <m/>
    <n v="2035"/>
    <x v="26"/>
    <s v="H"/>
    <n v="17.275965903920998"/>
    <n v="1.5"/>
    <m/>
    <n v="25.913948855881497"/>
    <s v=""/>
    <n v="0"/>
    <n v="0"/>
  </r>
  <r>
    <n v="101358"/>
    <n v="3"/>
    <m/>
    <n v="75657"/>
    <x v="1338"/>
    <s v="UN"/>
    <n v="70.668999999999997"/>
    <n v="1"/>
    <m/>
    <n v="70.668999999999997"/>
    <s v=""/>
    <n v="0"/>
    <n v="0"/>
  </r>
  <r>
    <n v="101358"/>
    <n v="4"/>
    <m/>
    <n v="2036"/>
    <x v="25"/>
    <s v="H"/>
    <n v="12.90425192342871"/>
    <n v="1.5"/>
    <m/>
    <n v="19.356377885143065"/>
    <s v=""/>
    <n v="0"/>
    <n v="0"/>
  </r>
  <r>
    <n v="101358"/>
    <n v="5"/>
    <m/>
    <n v="76822"/>
    <x v="1357"/>
    <s v="UN"/>
    <n v="744.62450000000001"/>
    <n v="1"/>
    <m/>
    <n v="744.62450000000001"/>
    <s v=""/>
    <n v="0"/>
    <n v="0"/>
  </r>
  <r>
    <n v="101358"/>
    <n v="6"/>
    <m/>
    <n v="79640"/>
    <x v="1105"/>
    <s v="M"/>
    <n v="0.14910000000000001"/>
    <n v="1"/>
    <m/>
    <n v="0.14910000000000001"/>
    <s v=""/>
    <n v="0"/>
    <n v="0"/>
  </r>
  <r>
    <n v="101359"/>
    <n v="0"/>
    <s v="HX.04 - TANQUE DE PANELA EM AÇO INOXIDÁVEL CHAPA 18 - 600X800X300MM"/>
    <m/>
    <x v="0"/>
    <m/>
    <s v=""/>
    <m/>
    <s v="UN"/>
    <s v=""/>
    <n v="922.93022674102451"/>
    <s v=""/>
    <s v=""/>
  </r>
  <r>
    <n v="101359"/>
    <n v="1"/>
    <m/>
    <n v="76823"/>
    <x v="1358"/>
    <s v="UN"/>
    <n v="779.327"/>
    <n v="1"/>
    <m/>
    <n v="779.327"/>
    <s v=""/>
    <n v="0"/>
    <n v="0"/>
  </r>
  <r>
    <n v="101359"/>
    <n v="2"/>
    <m/>
    <n v="74810"/>
    <x v="1351"/>
    <s v="UN"/>
    <n v="27.514800000000001"/>
    <n v="1"/>
    <m/>
    <n v="27.514800000000001"/>
    <s v=""/>
    <n v="0"/>
    <n v="0"/>
  </r>
  <r>
    <n v="101359"/>
    <n v="3"/>
    <m/>
    <n v="75657"/>
    <x v="1338"/>
    <s v="UN"/>
    <n v="70.668999999999997"/>
    <n v="1"/>
    <m/>
    <n v="70.668999999999997"/>
    <s v=""/>
    <n v="0"/>
    <n v="0"/>
  </r>
  <r>
    <n v="101359"/>
    <n v="4"/>
    <m/>
    <n v="2035"/>
    <x v="26"/>
    <s v="H"/>
    <n v="17.275965903920998"/>
    <n v="1.5"/>
    <m/>
    <n v="25.913948855881497"/>
    <s v=""/>
    <n v="0"/>
    <n v="0"/>
  </r>
  <r>
    <n v="101359"/>
    <n v="5"/>
    <m/>
    <n v="2036"/>
    <x v="25"/>
    <s v="H"/>
    <n v="12.90425192342871"/>
    <n v="1.5"/>
    <m/>
    <n v="19.356377885143065"/>
    <s v=""/>
    <n v="0"/>
    <n v="0"/>
  </r>
  <r>
    <n v="101359"/>
    <n v="6"/>
    <m/>
    <n v="79640"/>
    <x v="1105"/>
    <s v="M"/>
    <n v="0.14910000000000001"/>
    <n v="1"/>
    <m/>
    <n v="0.14910000000000001"/>
    <s v=""/>
    <n v="0"/>
    <n v="0"/>
  </r>
  <r>
    <n v="101360"/>
    <n v="0"/>
    <s v="TANQUE DE PANELA EM AÇO INOXIDÁVEL - 600X500X500MM"/>
    <m/>
    <x v="0"/>
    <m/>
    <s v=""/>
    <m/>
    <s v="UN"/>
    <s v=""/>
    <n v="1065.1228267410245"/>
    <s v=""/>
    <s v=""/>
  </r>
  <r>
    <n v="101360"/>
    <n v="1"/>
    <m/>
    <n v="75657"/>
    <x v="1338"/>
    <s v="UN"/>
    <n v="70.668999999999997"/>
    <n v="1"/>
    <m/>
    <n v="70.668999999999997"/>
    <s v=""/>
    <n v="0"/>
    <n v="0"/>
  </r>
  <r>
    <n v="101360"/>
    <n v="2"/>
    <m/>
    <n v="74810"/>
    <x v="1351"/>
    <s v="UN"/>
    <n v="27.514800000000001"/>
    <n v="1"/>
    <m/>
    <n v="27.514800000000001"/>
    <s v=""/>
    <n v="0"/>
    <n v="0"/>
  </r>
  <r>
    <n v="101360"/>
    <n v="3"/>
    <m/>
    <n v="2036"/>
    <x v="25"/>
    <s v="H"/>
    <n v="12.90425192342871"/>
    <n v="1.5"/>
    <m/>
    <n v="19.356377885143065"/>
    <s v=""/>
    <n v="0"/>
    <n v="0"/>
  </r>
  <r>
    <n v="101360"/>
    <n v="4"/>
    <m/>
    <n v="2035"/>
    <x v="26"/>
    <s v="H"/>
    <n v="17.275965903920998"/>
    <n v="1.5"/>
    <m/>
    <n v="25.913948855881497"/>
    <s v=""/>
    <n v="0"/>
    <n v="0"/>
  </r>
  <r>
    <n v="101360"/>
    <n v="5"/>
    <m/>
    <n v="79640"/>
    <x v="1105"/>
    <s v="M"/>
    <n v="0.14910000000000001"/>
    <n v="1"/>
    <m/>
    <n v="0.14910000000000001"/>
    <s v=""/>
    <n v="0"/>
    <n v="0"/>
  </r>
  <r>
    <n v="101360"/>
    <n v="6"/>
    <m/>
    <n v="76824"/>
    <x v="1359"/>
    <s v="UN"/>
    <n v="921.51959999999997"/>
    <n v="1"/>
    <m/>
    <n v="921.51959999999997"/>
    <s v=""/>
    <n v="0"/>
    <n v="0"/>
  </r>
  <r>
    <n v="101361"/>
    <n v="0"/>
    <s v="CUBA DE FIBRA DE VIDRO 600 X 500 X 200MM"/>
    <m/>
    <x v="0"/>
    <m/>
    <s v=""/>
    <m/>
    <s v="UN"/>
    <s v=""/>
    <n v="466.78202674102454"/>
    <s v=""/>
    <s v=""/>
  </r>
  <r>
    <n v="101361"/>
    <n v="1"/>
    <m/>
    <n v="2036"/>
    <x v="25"/>
    <s v="H"/>
    <n v="12.90425192342871"/>
    <n v="1.5"/>
    <m/>
    <n v="19.356377885143065"/>
    <s v=""/>
    <n v="0"/>
    <n v="0"/>
  </r>
  <r>
    <n v="101361"/>
    <n v="2"/>
    <m/>
    <n v="74810"/>
    <x v="1351"/>
    <s v="UN"/>
    <n v="27.514800000000001"/>
    <n v="1"/>
    <m/>
    <n v="27.514800000000001"/>
    <s v=""/>
    <n v="0"/>
    <n v="0"/>
  </r>
  <r>
    <n v="101361"/>
    <n v="3"/>
    <m/>
    <n v="76901"/>
    <x v="1360"/>
    <s v="UN"/>
    <n v="323.17880000000002"/>
    <n v="1"/>
    <m/>
    <n v="323.17880000000002"/>
    <s v=""/>
    <n v="0"/>
    <n v="0"/>
  </r>
  <r>
    <n v="101361"/>
    <n v="4"/>
    <m/>
    <n v="2035"/>
    <x v="26"/>
    <s v="H"/>
    <n v="17.275965903920998"/>
    <n v="1.5"/>
    <m/>
    <n v="25.913948855881497"/>
    <s v=""/>
    <n v="0"/>
    <n v="0"/>
  </r>
  <r>
    <n v="101361"/>
    <n v="5"/>
    <m/>
    <n v="75657"/>
    <x v="1338"/>
    <s v="UN"/>
    <n v="70.668999999999997"/>
    <n v="1"/>
    <m/>
    <n v="70.668999999999997"/>
    <s v=""/>
    <n v="0"/>
    <n v="0"/>
  </r>
  <r>
    <n v="101361"/>
    <n v="6"/>
    <m/>
    <n v="79640"/>
    <x v="1105"/>
    <s v="M"/>
    <n v="0.14910000000000001"/>
    <n v="1"/>
    <m/>
    <n v="0.14910000000000001"/>
    <s v=""/>
    <n v="0"/>
    <n v="0"/>
  </r>
  <r>
    <n v="101370"/>
    <n v="0"/>
    <s v="BEBEDOURO ELÉTRICO COM SISTEMA DE REFRIGERAÇÃO E DUAS SAÍDAS - 40L"/>
    <m/>
    <x v="0"/>
    <m/>
    <s v=""/>
    <m/>
    <s v="UN"/>
    <s v=""/>
    <n v="710.99246827890954"/>
    <s v=""/>
    <s v=""/>
  </r>
  <r>
    <n v="101370"/>
    <n v="1"/>
    <m/>
    <n v="56810"/>
    <x v="1361"/>
    <s v="UN"/>
    <n v="648.39499999999998"/>
    <n v="1"/>
    <m/>
    <n v="648.39499999999998"/>
    <s v=""/>
    <n v="0"/>
    <n v="0"/>
  </r>
  <r>
    <n v="101370"/>
    <n v="2"/>
    <m/>
    <n v="2041"/>
    <x v="454"/>
    <s v="H"/>
    <n v="18.820516146129485"/>
    <n v="1"/>
    <m/>
    <n v="18.820516146129485"/>
    <s v=""/>
    <n v="0"/>
    <n v="0"/>
  </r>
  <r>
    <n v="101370"/>
    <n v="3"/>
    <m/>
    <n v="2044"/>
    <x v="460"/>
    <s v="H"/>
    <n v="13.596734305430379"/>
    <n v="1"/>
    <m/>
    <n v="13.596734305430379"/>
    <s v=""/>
    <n v="0"/>
    <n v="0"/>
  </r>
  <r>
    <n v="101370"/>
    <n v="4"/>
    <m/>
    <n v="2035"/>
    <x v="26"/>
    <s v="H"/>
    <n v="17.275965903920998"/>
    <n v="1"/>
    <m/>
    <n v="17.275965903920998"/>
    <s v=""/>
    <n v="0"/>
    <n v="0"/>
  </r>
  <r>
    <n v="101370"/>
    <n v="5"/>
    <m/>
    <n v="2036"/>
    <x v="25"/>
    <s v="H"/>
    <n v="12.90425192342871"/>
    <n v="1"/>
    <m/>
    <n v="12.90425192342871"/>
    <s v=""/>
    <n v="0"/>
    <n v="0"/>
  </r>
  <r>
    <n v="101371"/>
    <n v="0"/>
    <s v="BEBEDOURO ELÉTRICO COM SISTEMA DE REFRIGERAÇÃO E DUAS SAÍDAS - 80L"/>
    <m/>
    <x v="0"/>
    <m/>
    <s v=""/>
    <m/>
    <s v="UN"/>
    <s v=""/>
    <n v="1048.9607682789094"/>
    <s v=""/>
    <s v=""/>
  </r>
  <r>
    <n v="101371"/>
    <n v="1"/>
    <m/>
    <n v="2036"/>
    <x v="25"/>
    <s v="H"/>
    <n v="12.90425192342871"/>
    <n v="1"/>
    <m/>
    <n v="12.90425192342871"/>
    <s v=""/>
    <n v="0"/>
    <n v="0"/>
  </r>
  <r>
    <n v="101371"/>
    <n v="2"/>
    <m/>
    <n v="2035"/>
    <x v="26"/>
    <s v="H"/>
    <n v="17.275965903920998"/>
    <n v="1"/>
    <m/>
    <n v="17.275965903920998"/>
    <s v=""/>
    <n v="0"/>
    <n v="0"/>
  </r>
  <r>
    <n v="101371"/>
    <n v="3"/>
    <m/>
    <n v="2041"/>
    <x v="454"/>
    <s v="H"/>
    <n v="18.820516146129485"/>
    <n v="1"/>
    <m/>
    <n v="18.820516146129485"/>
    <s v=""/>
    <n v="0"/>
    <n v="0"/>
  </r>
  <r>
    <n v="101371"/>
    <n v="4"/>
    <m/>
    <n v="56815"/>
    <x v="1362"/>
    <s v="UN"/>
    <n v="986.36329999999998"/>
    <n v="1"/>
    <m/>
    <n v="986.36329999999998"/>
    <s v=""/>
    <n v="0"/>
    <n v="0"/>
  </r>
  <r>
    <n v="101371"/>
    <n v="5"/>
    <m/>
    <n v="2044"/>
    <x v="460"/>
    <s v="H"/>
    <n v="13.596734305430379"/>
    <n v="1"/>
    <m/>
    <n v="13.596734305430379"/>
    <s v=""/>
    <n v="0"/>
    <n v="0"/>
  </r>
  <r>
    <n v="101378"/>
    <n v="0"/>
    <s v="FILTRO TIPO CUNO OU SIMILAR COM ELEMENTO FILTRANTE CEL./CARVAO/CEL. 180 L/H"/>
    <m/>
    <x v="0"/>
    <m/>
    <s v=""/>
    <m/>
    <s v="UN"/>
    <s v=""/>
    <n v="125.64251977117631"/>
    <s v=""/>
    <s v=""/>
  </r>
  <r>
    <n v="101378"/>
    <n v="1"/>
    <m/>
    <n v="2035"/>
    <x v="26"/>
    <s v="H"/>
    <n v="17.275965903920998"/>
    <n v="0.3"/>
    <m/>
    <n v="5.1827897711762994"/>
    <s v=""/>
    <n v="0"/>
    <n v="0"/>
  </r>
  <r>
    <n v="101378"/>
    <n v="2"/>
    <m/>
    <n v="79640"/>
    <x v="1105"/>
    <s v="M"/>
    <n v="0.14910000000000001"/>
    <n v="0.3"/>
    <m/>
    <n v="4.4729999999999999E-2"/>
    <s v=""/>
    <n v="0"/>
    <n v="0"/>
  </r>
  <r>
    <n v="101378"/>
    <n v="3"/>
    <m/>
    <n v="78045"/>
    <x v="1363"/>
    <s v="UN"/>
    <n v="120.41500000000001"/>
    <n v="1"/>
    <m/>
    <n v="120.41500000000001"/>
    <s v=""/>
    <n v="0"/>
    <n v="0"/>
  </r>
  <r>
    <n v="101379"/>
    <n v="0"/>
    <s v="FILTRO TIPO CUNO OU SIMILAR COM ELEMENTO FILTRANTE CEL./CARVAO/CEL. 360 L/H"/>
    <m/>
    <x v="0"/>
    <m/>
    <s v=""/>
    <m/>
    <s v="UN"/>
    <s v=""/>
    <n v="178.25001977117628"/>
    <s v=""/>
    <s v=""/>
  </r>
  <r>
    <n v="101379"/>
    <n v="1"/>
    <m/>
    <n v="2035"/>
    <x v="26"/>
    <s v="H"/>
    <n v="17.275965903920998"/>
    <n v="0.3"/>
    <m/>
    <n v="5.1827897711762994"/>
    <s v=""/>
    <n v="0"/>
    <n v="0"/>
  </r>
  <r>
    <n v="101379"/>
    <n v="2"/>
    <m/>
    <n v="78046"/>
    <x v="1364"/>
    <s v="UN"/>
    <n v="173.02250000000001"/>
    <n v="1"/>
    <m/>
    <n v="173.02250000000001"/>
    <s v=""/>
    <n v="0"/>
    <n v="0"/>
  </r>
  <r>
    <n v="101379"/>
    <n v="3"/>
    <m/>
    <n v="79640"/>
    <x v="1105"/>
    <s v="M"/>
    <n v="0.14910000000000001"/>
    <n v="0.3"/>
    <m/>
    <n v="4.4729999999999999E-2"/>
    <s v=""/>
    <n v="0"/>
    <n v="0"/>
  </r>
  <r>
    <n v="101396"/>
    <n v="0"/>
    <s v="AQUECEDOR A GÁS DE ACUMULAÇÃO, COM CILINDRO DE COBRE - 150L"/>
    <m/>
    <x v="0"/>
    <m/>
    <s v=""/>
    <m/>
    <s v="UN"/>
    <s v=""/>
    <n v="3162.5486713093987"/>
    <s v=""/>
    <s v=""/>
  </r>
  <r>
    <n v="101396"/>
    <n v="1"/>
    <m/>
    <n v="2035"/>
    <x v="26"/>
    <s v="H"/>
    <n v="17.275965903920998"/>
    <n v="4"/>
    <m/>
    <n v="69.103863615683991"/>
    <s v=""/>
    <n v="0"/>
    <n v="0"/>
  </r>
  <r>
    <n v="101396"/>
    <n v="2"/>
    <m/>
    <n v="78005"/>
    <x v="1365"/>
    <s v="UN"/>
    <n v="3041.8278"/>
    <n v="1"/>
    <m/>
    <n v="3041.8278"/>
    <s v=""/>
    <n v="0"/>
    <n v="0"/>
  </r>
  <r>
    <n v="101396"/>
    <n v="3"/>
    <m/>
    <n v="2036"/>
    <x v="25"/>
    <s v="H"/>
    <n v="12.90425192342871"/>
    <n v="4"/>
    <m/>
    <n v="51.617007693714839"/>
    <s v=""/>
    <n v="0"/>
    <n v="0"/>
  </r>
  <r>
    <n v="101401"/>
    <n v="0"/>
    <s v="TORNEIRA DE PRESSÃO PARA USO GERAL, METAL AMARELO - 1/2&quot;"/>
    <m/>
    <x v="0"/>
    <m/>
    <s v=""/>
    <m/>
    <s v="UN"/>
    <s v=""/>
    <n v="23.832982951960499"/>
    <s v=""/>
    <s v=""/>
  </r>
  <r>
    <n v="101401"/>
    <n v="1"/>
    <m/>
    <n v="2035"/>
    <x v="26"/>
    <s v="H"/>
    <n v="17.275965903920998"/>
    <n v="0.5"/>
    <m/>
    <n v="8.6379829519604989"/>
    <s v=""/>
    <n v="0"/>
    <n v="0"/>
  </r>
  <r>
    <n v="101401"/>
    <n v="2"/>
    <m/>
    <n v="77235"/>
    <x v="1366"/>
    <s v="UN"/>
    <n v="15.195"/>
    <n v="1"/>
    <m/>
    <n v="15.195"/>
    <s v=""/>
    <n v="0"/>
    <n v="0"/>
  </r>
  <r>
    <n v="101402"/>
    <n v="0"/>
    <s v="TORNEIRA DE PRESSÃO PARA USO GERAL, METAL AMARELO - 3/4&quot;"/>
    <m/>
    <x v="0"/>
    <m/>
    <s v=""/>
    <m/>
    <s v="UN"/>
    <s v=""/>
    <n v="24.057082951960499"/>
    <s v=""/>
    <s v=""/>
  </r>
  <r>
    <n v="101402"/>
    <n v="1"/>
    <m/>
    <n v="77236"/>
    <x v="1367"/>
    <s v="UN"/>
    <n v="15.4191"/>
    <n v="1"/>
    <m/>
    <n v="15.4191"/>
    <s v=""/>
    <n v="12"/>
    <n v="185.0292"/>
  </r>
  <r>
    <n v="101402"/>
    <n v="2"/>
    <m/>
    <n v="2035"/>
    <x v="26"/>
    <s v="H"/>
    <n v="17.275965903920998"/>
    <n v="0.5"/>
    <m/>
    <n v="8.6379829519604989"/>
    <s v=""/>
    <n v="6"/>
    <n v="103.65579542352599"/>
  </r>
  <r>
    <n v="101403"/>
    <n v="0"/>
    <s v="TORNEIRA DE PRESSÃO PARA USO GERAL, METAL CROMADO - 1/2&quot;"/>
    <m/>
    <x v="0"/>
    <m/>
    <s v=""/>
    <m/>
    <s v="UN"/>
    <s v=""/>
    <n v="27.778182951960499"/>
    <s v=""/>
    <s v=""/>
  </r>
  <r>
    <n v="101403"/>
    <n v="1"/>
    <m/>
    <n v="77237"/>
    <x v="1368"/>
    <s v="UN"/>
    <n v="19.1402"/>
    <n v="1"/>
    <m/>
    <n v="19.1402"/>
    <s v=""/>
    <n v="0"/>
    <n v="0"/>
  </r>
  <r>
    <n v="101403"/>
    <n v="2"/>
    <m/>
    <n v="2035"/>
    <x v="26"/>
    <s v="H"/>
    <n v="17.275965903920998"/>
    <n v="0.5"/>
    <m/>
    <n v="8.6379829519604989"/>
    <s v=""/>
    <n v="0"/>
    <n v="0"/>
  </r>
  <r>
    <n v="101404"/>
    <n v="0"/>
    <s v="TORNEIRA DE PRESSÃO PARA USO GERAL, METAL CROMADO - 3/4&quot;"/>
    <m/>
    <x v="0"/>
    <m/>
    <s v=""/>
    <m/>
    <s v="UN"/>
    <s v=""/>
    <n v="27.136882951960498"/>
    <s v=""/>
    <s v=""/>
  </r>
  <r>
    <n v="101404"/>
    <n v="1"/>
    <m/>
    <n v="77238"/>
    <x v="1369"/>
    <s v="UN"/>
    <n v="18.498899999999999"/>
    <n v="1"/>
    <m/>
    <n v="18.498899999999999"/>
    <s v=""/>
    <n v="0"/>
    <n v="0"/>
  </r>
  <r>
    <n v="101404"/>
    <n v="2"/>
    <m/>
    <n v="2035"/>
    <x v="26"/>
    <s v="H"/>
    <n v="17.275965903920998"/>
    <n v="0.5"/>
    <m/>
    <n v="8.6379829519604989"/>
    <s v=""/>
    <n v="0"/>
    <n v="0"/>
  </r>
  <r>
    <n v="101408"/>
    <n v="0"/>
    <s v="TORNEIRA DE PRESSÃO PARA PIA, COM CORPO LONGO E AERADOR - 3/4&quot;"/>
    <m/>
    <x v="0"/>
    <m/>
    <s v=""/>
    <m/>
    <s v="UN"/>
    <s v=""/>
    <n v="93.181182951960494"/>
    <s v=""/>
    <s v=""/>
  </r>
  <r>
    <n v="101408"/>
    <n v="1"/>
    <m/>
    <n v="2035"/>
    <x v="26"/>
    <s v="H"/>
    <n v="17.275965903920998"/>
    <n v="0.5"/>
    <m/>
    <n v="8.6379829519604989"/>
    <s v=""/>
    <n v="6"/>
    <n v="103.65579542352599"/>
  </r>
  <r>
    <n v="101408"/>
    <n v="2"/>
    <m/>
    <n v="77232"/>
    <x v="1370"/>
    <s v="UN"/>
    <n v="26.611699999999999"/>
    <n v="1"/>
    <m/>
    <n v="26.611699999999999"/>
    <s v=""/>
    <n v="12"/>
    <n v="319.34039999999999"/>
  </r>
  <r>
    <n v="101408"/>
    <n v="3"/>
    <m/>
    <n v="77215"/>
    <x v="1371"/>
    <s v="UN"/>
    <n v="57.9315"/>
    <n v="1"/>
    <m/>
    <n v="57.9315"/>
    <s v=""/>
    <n v="12"/>
    <n v="695.178"/>
  </r>
  <r>
    <n v="101409"/>
    <n v="0"/>
    <s v="TORNEIRA CLÍNICA DE MESA - 12 CM - 1/2&quot;"/>
    <m/>
    <x v="0"/>
    <m/>
    <s v=""/>
    <m/>
    <s v="UN"/>
    <s v=""/>
    <n v="263.44396590392103"/>
    <s v=""/>
    <s v=""/>
  </r>
  <r>
    <n v="101409"/>
    <n v="1"/>
    <m/>
    <n v="79640"/>
    <x v="1105"/>
    <s v="M"/>
    <n v="0.14910000000000001"/>
    <n v="1"/>
    <m/>
    <n v="0.14910000000000001"/>
    <s v=""/>
    <n v="0"/>
    <n v="0"/>
  </r>
  <r>
    <n v="101409"/>
    <n v="2"/>
    <m/>
    <n v="77241"/>
    <x v="1335"/>
    <s v="UN"/>
    <n v="218.1704"/>
    <n v="1"/>
    <m/>
    <n v="218.1704"/>
    <s v=""/>
    <n v="0"/>
    <n v="0"/>
  </r>
  <r>
    <n v="101409"/>
    <n v="3"/>
    <m/>
    <n v="2035"/>
    <x v="26"/>
    <s v="H"/>
    <n v="17.275965903920998"/>
    <n v="1"/>
    <m/>
    <n v="17.275965903920998"/>
    <s v=""/>
    <n v="0"/>
    <n v="0"/>
  </r>
  <r>
    <n v="101409"/>
    <n v="4"/>
    <m/>
    <n v="79680"/>
    <x v="1332"/>
    <s v="UN"/>
    <n v="27.848500000000001"/>
    <n v="1"/>
    <m/>
    <n v="27.848500000000001"/>
    <s v=""/>
    <n v="0"/>
    <n v="0"/>
  </r>
  <r>
    <n v="101410"/>
    <n v="0"/>
    <s v="TORNEIRA DE MESA COM ACIONAMENTO MANUAL E FECHAMENTO AUTOMÁTICO"/>
    <m/>
    <x v="0"/>
    <m/>
    <s v=""/>
    <m/>
    <s v="UN"/>
    <s v=""/>
    <n v="231.32101782734972"/>
    <s v=""/>
    <s v=""/>
  </r>
  <r>
    <n v="101410"/>
    <n v="1"/>
    <m/>
    <n v="2035"/>
    <x v="26"/>
    <s v="H"/>
    <n v="17.275965903920998"/>
    <n v="1"/>
    <m/>
    <n v="17.275965903920998"/>
    <s v=""/>
    <n v="0"/>
    <n v="0"/>
  </r>
  <r>
    <n v="101410"/>
    <n v="2"/>
    <m/>
    <n v="2036"/>
    <x v="25"/>
    <s v="H"/>
    <n v="12.90425192342871"/>
    <n v="1"/>
    <m/>
    <n v="12.90425192342871"/>
    <s v=""/>
    <n v="0"/>
    <n v="0"/>
  </r>
  <r>
    <n v="101410"/>
    <n v="3"/>
    <m/>
    <n v="77242"/>
    <x v="1372"/>
    <s v="UN"/>
    <n v="201.14080000000001"/>
    <n v="1"/>
    <m/>
    <n v="201.14080000000001"/>
    <s v=""/>
    <n v="0"/>
    <n v="0"/>
  </r>
  <r>
    <n v="101411"/>
    <n v="0"/>
    <s v="TORNEIRA ELETRÔNICA DE MESA, COM SENSOR E ACIONAMENTO ELÉTRICO"/>
    <m/>
    <x v="0"/>
    <m/>
    <s v=""/>
    <m/>
    <s v="UN"/>
    <s v=""/>
    <n v="769.12273397347917"/>
    <s v=""/>
    <s v=""/>
  </r>
  <r>
    <n v="101411"/>
    <n v="1"/>
    <m/>
    <n v="2036"/>
    <x v="25"/>
    <s v="H"/>
    <n v="12.90425192342871"/>
    <n v="1"/>
    <m/>
    <n v="12.90425192342871"/>
    <s v=""/>
    <n v="0"/>
    <n v="0"/>
  </r>
  <r>
    <n v="101411"/>
    <n v="2"/>
    <m/>
    <n v="2041"/>
    <x v="454"/>
    <s v="H"/>
    <n v="18.820516146129485"/>
    <n v="1"/>
    <m/>
    <n v="18.820516146129485"/>
    <s v=""/>
    <n v="0"/>
    <n v="0"/>
  </r>
  <r>
    <n v="101411"/>
    <n v="3"/>
    <m/>
    <n v="52867"/>
    <x v="566"/>
    <s v="M"/>
    <n v="2.0613000000000001"/>
    <n v="2"/>
    <m/>
    <n v="4.1226000000000003"/>
    <s v=""/>
    <n v="0"/>
    <n v="0"/>
  </r>
  <r>
    <n v="101411"/>
    <n v="4"/>
    <m/>
    <n v="52431"/>
    <x v="517"/>
    <s v="M"/>
    <n v="2.5066999999999999"/>
    <n v="1"/>
    <m/>
    <n v="2.5066999999999999"/>
    <s v=""/>
    <n v="0"/>
    <n v="0"/>
  </r>
  <r>
    <n v="101411"/>
    <n v="5"/>
    <m/>
    <n v="2035"/>
    <x v="26"/>
    <s v="H"/>
    <n v="17.275965903920998"/>
    <n v="1"/>
    <m/>
    <n v="17.275965903920998"/>
    <s v=""/>
    <n v="0"/>
    <n v="0"/>
  </r>
  <r>
    <n v="101411"/>
    <n v="6"/>
    <m/>
    <n v="77243"/>
    <x v="1373"/>
    <s v="UN"/>
    <n v="713.49270000000001"/>
    <n v="1"/>
    <m/>
    <n v="713.49270000000001"/>
    <s v=""/>
    <n v="0"/>
    <n v="0"/>
  </r>
  <r>
    <n v="101412"/>
    <n v="0"/>
    <s v="BICA ALTA ARTICULÁVEL DE MESA - 1/2&quot;"/>
    <m/>
    <x v="0"/>
    <m/>
    <s v=""/>
    <m/>
    <s v="UN"/>
    <s v=""/>
    <n v="255.87280891367487"/>
    <s v=""/>
    <s v=""/>
  </r>
  <r>
    <n v="101412"/>
    <n v="1"/>
    <m/>
    <n v="2035"/>
    <x v="26"/>
    <s v="H"/>
    <n v="17.275965903920998"/>
    <n v="0.5"/>
    <m/>
    <n v="8.6379829519604989"/>
    <s v=""/>
    <n v="0"/>
    <n v="0"/>
  </r>
  <r>
    <n v="101412"/>
    <n v="2"/>
    <m/>
    <n v="77244"/>
    <x v="1374"/>
    <s v="UN"/>
    <n v="240.78270000000001"/>
    <n v="1"/>
    <m/>
    <n v="240.78270000000001"/>
    <s v=""/>
    <n v="0"/>
    <n v="0"/>
  </r>
  <r>
    <n v="101412"/>
    <n v="3"/>
    <m/>
    <n v="2036"/>
    <x v="25"/>
    <s v="H"/>
    <n v="12.90425192342871"/>
    <n v="0.5"/>
    <m/>
    <n v="6.4521259617143549"/>
    <s v=""/>
    <n v="0"/>
    <n v="0"/>
  </r>
  <r>
    <n v="101413"/>
    <n v="0"/>
    <s v="MISTURADOR DE PAREDE PARA PIA, COM BICA MÓVEL TIPO LONGA E AERADOR - 3/4&quot;"/>
    <m/>
    <x v="0"/>
    <m/>
    <s v=""/>
    <m/>
    <s v="UN"/>
    <s v=""/>
    <n v="282.01908295196051"/>
    <s v=""/>
    <s v=""/>
  </r>
  <r>
    <n v="101413"/>
    <n v="1"/>
    <m/>
    <n v="77226"/>
    <x v="1375"/>
    <s v="UN"/>
    <n v="273.3811"/>
    <n v="1"/>
    <m/>
    <n v="273.3811"/>
    <s v=""/>
    <n v="0"/>
    <n v="0"/>
  </r>
  <r>
    <n v="101413"/>
    <n v="2"/>
    <m/>
    <n v="2035"/>
    <x v="26"/>
    <s v="H"/>
    <n v="17.275965903920998"/>
    <n v="0.5"/>
    <m/>
    <n v="8.6379829519604989"/>
    <s v=""/>
    <n v="0"/>
    <n v="0"/>
  </r>
  <r>
    <n v="101414"/>
    <n v="0"/>
    <s v="AREJADOR DE VAZÃO CONSTANTE - 6 LITROS"/>
    <m/>
    <x v="0"/>
    <m/>
    <s v=""/>
    <m/>
    <s v="UN"/>
    <s v=""/>
    <n v="73.021608913674854"/>
    <s v=""/>
    <s v=""/>
  </r>
  <r>
    <n v="101414"/>
    <n v="1"/>
    <m/>
    <n v="2035"/>
    <x v="26"/>
    <s v="H"/>
    <n v="17.275965903920998"/>
    <n v="0.5"/>
    <m/>
    <n v="8.6379829519604989"/>
    <s v=""/>
    <n v="0"/>
    <n v="0"/>
  </r>
  <r>
    <n v="101414"/>
    <n v="2"/>
    <m/>
    <n v="2036"/>
    <x v="25"/>
    <s v="H"/>
    <n v="12.90425192342871"/>
    <n v="0.5"/>
    <m/>
    <n v="6.4521259617143549"/>
    <s v=""/>
    <n v="0"/>
    <n v="0"/>
  </r>
  <r>
    <n v="101414"/>
    <n v="3"/>
    <m/>
    <n v="77215"/>
    <x v="1371"/>
    <s v="UN"/>
    <n v="57.9315"/>
    <n v="1"/>
    <m/>
    <n v="57.9315"/>
    <s v=""/>
    <n v="0"/>
    <n v="0"/>
  </r>
  <r>
    <n v="101415"/>
    <n v="0"/>
    <s v="REGISTRO REGULADOR DE VAZÃO - 1/2&quot;"/>
    <m/>
    <x v="0"/>
    <m/>
    <s v=""/>
    <m/>
    <s v="UN"/>
    <s v=""/>
    <n v="85.563617827349702"/>
    <s v=""/>
    <s v=""/>
  </r>
  <r>
    <n v="101415"/>
    <n v="1"/>
    <m/>
    <n v="2035"/>
    <x v="26"/>
    <s v="H"/>
    <n v="17.275965903920998"/>
    <n v="1"/>
    <m/>
    <n v="17.275965903920998"/>
    <s v=""/>
    <n v="0"/>
    <n v="0"/>
  </r>
  <r>
    <n v="101415"/>
    <n v="2"/>
    <m/>
    <n v="2036"/>
    <x v="25"/>
    <s v="H"/>
    <n v="12.90425192342871"/>
    <n v="1"/>
    <m/>
    <n v="12.90425192342871"/>
    <s v=""/>
    <n v="0"/>
    <n v="0"/>
  </r>
  <r>
    <n v="101415"/>
    <n v="3"/>
    <m/>
    <n v="74465"/>
    <x v="1376"/>
    <s v="UN"/>
    <n v="55.383400000000002"/>
    <n v="1"/>
    <m/>
    <n v="55.383400000000002"/>
    <s v=""/>
    <n v="0"/>
    <n v="0"/>
  </r>
  <r>
    <n v="101416"/>
    <n v="0"/>
    <s v="TORNEIRA DE PAREDE ANTIVANDALISMO"/>
    <m/>
    <x v="0"/>
    <m/>
    <s v=""/>
    <m/>
    <s v="UN"/>
    <s v=""/>
    <n v="300.14199565469943"/>
    <s v=""/>
    <s v=""/>
  </r>
  <r>
    <n v="101416"/>
    <n v="1"/>
    <m/>
    <n v="2035"/>
    <x v="26"/>
    <s v="H"/>
    <n v="17.275965903920998"/>
    <n v="2"/>
    <m/>
    <n v="34.551931807841996"/>
    <s v=""/>
    <n v="0"/>
    <n v="0"/>
  </r>
  <r>
    <n v="101416"/>
    <n v="2"/>
    <m/>
    <n v="77245"/>
    <x v="1377"/>
    <s v="UN"/>
    <n v="239.69210000000001"/>
    <n v="1"/>
    <m/>
    <n v="239.69210000000001"/>
    <s v=""/>
    <n v="0"/>
    <n v="0"/>
  </r>
  <r>
    <n v="101416"/>
    <n v="3"/>
    <m/>
    <n v="79640"/>
    <x v="1105"/>
    <s v="M"/>
    <n v="0.14910000000000001"/>
    <n v="0.6"/>
    <m/>
    <n v="8.9459999999999998E-2"/>
    <s v=""/>
    <n v="0"/>
    <n v="0"/>
  </r>
  <r>
    <n v="101416"/>
    <n v="4"/>
    <m/>
    <n v="2036"/>
    <x v="25"/>
    <s v="H"/>
    <n v="12.90425192342871"/>
    <n v="2"/>
    <m/>
    <n v="25.80850384685742"/>
    <s v=""/>
    <n v="0"/>
    <n v="0"/>
  </r>
  <r>
    <n v="101417"/>
    <n v="0"/>
    <s v="TORNEIRA DE ACIONAMENTO RESTRITO DE PAREDE"/>
    <m/>
    <x v="0"/>
    <m/>
    <s v=""/>
    <m/>
    <s v="UN"/>
    <s v=""/>
    <n v="127.19179565469942"/>
    <s v=""/>
    <s v=""/>
  </r>
  <r>
    <n v="101417"/>
    <n v="1"/>
    <m/>
    <n v="79640"/>
    <x v="1105"/>
    <s v="M"/>
    <n v="0.14910000000000001"/>
    <n v="0.6"/>
    <m/>
    <n v="8.9459999999999998E-2"/>
    <s v=""/>
    <n v="0"/>
    <n v="0"/>
  </r>
  <r>
    <n v="101417"/>
    <n v="2"/>
    <m/>
    <n v="77246"/>
    <x v="1378"/>
    <s v="UN"/>
    <n v="66.741900000000001"/>
    <n v="1"/>
    <m/>
    <n v="66.741900000000001"/>
    <s v=""/>
    <n v="0"/>
    <n v="0"/>
  </r>
  <r>
    <n v="101417"/>
    <n v="3"/>
    <m/>
    <n v="2035"/>
    <x v="26"/>
    <s v="H"/>
    <n v="17.275965903920998"/>
    <n v="2"/>
    <m/>
    <n v="34.551931807841996"/>
    <s v=""/>
    <n v="0"/>
    <n v="0"/>
  </r>
  <r>
    <n v="101417"/>
    <n v="4"/>
    <m/>
    <n v="2036"/>
    <x v="25"/>
    <s v="H"/>
    <n v="12.90425192342871"/>
    <n v="2"/>
    <m/>
    <n v="25.80850384685742"/>
    <s v=""/>
    <n v="0"/>
    <n v="0"/>
  </r>
  <r>
    <n v="101418"/>
    <n v="0"/>
    <s v="TORNEIRA ELÉTRICA AUTOMÁTICA, COM CORPO EM PVC CROMADO - 220V"/>
    <m/>
    <x v="0"/>
    <m/>
    <s v=""/>
    <m/>
    <s v="UN"/>
    <s v=""/>
    <n v="122.43194102502525"/>
    <s v=""/>
    <s v=""/>
  </r>
  <r>
    <n v="101418"/>
    <n v="1"/>
    <m/>
    <n v="2035"/>
    <x v="26"/>
    <s v="H"/>
    <n v="17.275965903920998"/>
    <n v="0.5"/>
    <m/>
    <n v="8.6379829519604989"/>
    <s v=""/>
    <n v="0"/>
    <n v="0"/>
  </r>
  <r>
    <n v="101418"/>
    <n v="2"/>
    <m/>
    <n v="2041"/>
    <x v="454"/>
    <s v="H"/>
    <n v="18.820516146129485"/>
    <n v="0.5"/>
    <m/>
    <n v="9.4102580730647425"/>
    <s v=""/>
    <n v="0"/>
    <n v="0"/>
  </r>
  <r>
    <n v="101418"/>
    <n v="3"/>
    <m/>
    <n v="56840"/>
    <x v="1379"/>
    <s v="UN"/>
    <n v="104.3837"/>
    <n v="1"/>
    <m/>
    <n v="104.3837"/>
    <s v=""/>
    <n v="0"/>
    <n v="0"/>
  </r>
  <r>
    <n v="101419"/>
    <n v="0"/>
    <s v="VÁLVULA DE ACIONAMENTO HIDRO-MECÂNICO POR PEDAL"/>
    <m/>
    <x v="0"/>
    <m/>
    <s v=""/>
    <m/>
    <s v="UN"/>
    <s v=""/>
    <n v="529.84196765469937"/>
    <s v=""/>
    <s v=""/>
  </r>
  <r>
    <n v="101419"/>
    <n v="1"/>
    <m/>
    <n v="72414"/>
    <x v="1132"/>
    <s v="M"/>
    <n v="7.2941000000000003"/>
    <n v="1.8"/>
    <m/>
    <n v="13.129380000000001"/>
    <s v=""/>
    <n v="0"/>
    <n v="0"/>
  </r>
  <r>
    <n v="101419"/>
    <n v="2"/>
    <m/>
    <n v="75958"/>
    <x v="1380"/>
    <s v="UN"/>
    <n v="456.2448"/>
    <n v="1"/>
    <m/>
    <n v="456.2448"/>
    <s v=""/>
    <n v="0"/>
    <n v="0"/>
  </r>
  <r>
    <n v="101419"/>
    <n v="3"/>
    <m/>
    <n v="79640"/>
    <x v="1105"/>
    <s v="M"/>
    <n v="0.14910000000000001"/>
    <n v="0.72"/>
    <m/>
    <n v="0.107352"/>
    <s v=""/>
    <n v="0"/>
    <n v="0"/>
  </r>
  <r>
    <n v="101419"/>
    <n v="4"/>
    <m/>
    <n v="2035"/>
    <x v="26"/>
    <s v="H"/>
    <n v="17.275965903920998"/>
    <n v="2"/>
    <m/>
    <n v="34.551931807841996"/>
    <s v=""/>
    <n v="0"/>
    <n v="0"/>
  </r>
  <r>
    <n v="101419"/>
    <n v="5"/>
    <m/>
    <n v="2036"/>
    <x v="25"/>
    <s v="H"/>
    <n v="12.90425192342871"/>
    <n v="2"/>
    <m/>
    <n v="25.80850384685742"/>
    <s v=""/>
    <n v="0"/>
    <n v="0"/>
  </r>
  <r>
    <n v="101422"/>
    <n v="0"/>
    <s v="VÁLVULA FLUXÍVEL COM REGISTRO INCORPORADO - 1 1/4&quot;"/>
    <m/>
    <x v="0"/>
    <m/>
    <s v=""/>
    <m/>
    <s v="UN"/>
    <s v=""/>
    <n v="153.27319565469941"/>
    <s v=""/>
    <s v=""/>
  </r>
  <r>
    <n v="101422"/>
    <n v="1"/>
    <m/>
    <n v="74835"/>
    <x v="1381"/>
    <s v="UN"/>
    <n v="86.794600000000003"/>
    <n v="1"/>
    <m/>
    <n v="86.794600000000003"/>
    <s v=""/>
    <n v="0"/>
    <n v="0"/>
  </r>
  <r>
    <n v="101422"/>
    <n v="2"/>
    <m/>
    <n v="72413"/>
    <x v="1172"/>
    <s v="M"/>
    <n v="6.0286999999999997"/>
    <n v="1"/>
    <m/>
    <n v="6.0286999999999997"/>
    <s v=""/>
    <n v="0"/>
    <n v="0"/>
  </r>
  <r>
    <n v="101422"/>
    <n v="3"/>
    <m/>
    <n v="2036"/>
    <x v="25"/>
    <s v="H"/>
    <n v="12.90425192342871"/>
    <n v="2"/>
    <m/>
    <n v="25.80850384685742"/>
    <s v=""/>
    <n v="0"/>
    <n v="0"/>
  </r>
  <r>
    <n v="101422"/>
    <n v="4"/>
    <m/>
    <n v="79640"/>
    <x v="1105"/>
    <s v="M"/>
    <n v="0.14910000000000001"/>
    <n v="0.6"/>
    <m/>
    <n v="8.9459999999999998E-2"/>
    <s v=""/>
    <n v="0"/>
    <n v="0"/>
  </r>
  <r>
    <n v="101422"/>
    <n v="5"/>
    <m/>
    <n v="2035"/>
    <x v="26"/>
    <s v="H"/>
    <n v="17.275965903920998"/>
    <n v="2"/>
    <m/>
    <n v="34.551931807841996"/>
    <s v=""/>
    <n v="0"/>
    <n v="0"/>
  </r>
  <r>
    <n v="101423"/>
    <n v="0"/>
    <s v="VÁLVULA FLUXÍVEL COM REGISTRO INCORPORADO - 1 1/2&quot;"/>
    <m/>
    <x v="0"/>
    <m/>
    <s v=""/>
    <m/>
    <s v="UN"/>
    <s v=""/>
    <n v="157.69998765469941"/>
    <s v=""/>
    <s v=""/>
  </r>
  <r>
    <n v="101423"/>
    <n v="1"/>
    <m/>
    <n v="2035"/>
    <x v="26"/>
    <s v="H"/>
    <n v="17.275965903920998"/>
    <n v="2"/>
    <m/>
    <n v="34.551931807841996"/>
    <s v=""/>
    <n v="0"/>
    <n v="0"/>
  </r>
  <r>
    <n v="101423"/>
    <n v="2"/>
    <m/>
    <n v="2036"/>
    <x v="25"/>
    <s v="H"/>
    <n v="12.90425192342871"/>
    <n v="2"/>
    <m/>
    <n v="25.80850384685742"/>
    <s v=""/>
    <n v="0"/>
    <n v="0"/>
  </r>
  <r>
    <n v="101423"/>
    <n v="3"/>
    <m/>
    <n v="72414"/>
    <x v="1132"/>
    <s v="M"/>
    <n v="7.2941000000000003"/>
    <n v="1"/>
    <m/>
    <n v="7.2941000000000003"/>
    <s v=""/>
    <n v="0"/>
    <n v="0"/>
  </r>
  <r>
    <n v="101423"/>
    <n v="4"/>
    <m/>
    <n v="74836"/>
    <x v="1382"/>
    <s v="UN"/>
    <n v="89.938100000000006"/>
    <n v="1"/>
    <m/>
    <n v="89.938100000000006"/>
    <s v=""/>
    <n v="0"/>
    <n v="0"/>
  </r>
  <r>
    <n v="101423"/>
    <n v="5"/>
    <m/>
    <n v="79640"/>
    <x v="1105"/>
    <s v="M"/>
    <n v="0.14910000000000001"/>
    <n v="0.72"/>
    <m/>
    <n v="0.107352"/>
    <s v=""/>
    <n v="0"/>
    <n v="0"/>
  </r>
  <r>
    <n v="101424"/>
    <n v="0"/>
    <s v="VÁLVULA DE DESCARGA COM DUPLO ACIONAMENTO"/>
    <m/>
    <x v="0"/>
    <m/>
    <s v=""/>
    <m/>
    <s v="UN"/>
    <s v=""/>
    <n v="238.13499565469942"/>
    <s v=""/>
    <s v=""/>
  </r>
  <r>
    <n v="101424"/>
    <n v="1"/>
    <m/>
    <n v="72413"/>
    <x v="1172"/>
    <s v="M"/>
    <n v="6.0286999999999997"/>
    <n v="1"/>
    <m/>
    <n v="6.0286999999999997"/>
    <s v=""/>
    <n v="0"/>
    <n v="0"/>
  </r>
  <r>
    <n v="101424"/>
    <n v="2"/>
    <m/>
    <n v="74837"/>
    <x v="1383"/>
    <s v="UN"/>
    <n v="171.65639999999999"/>
    <n v="1"/>
    <m/>
    <n v="171.65639999999999"/>
    <s v=""/>
    <n v="0"/>
    <n v="0"/>
  </r>
  <r>
    <n v="101424"/>
    <n v="3"/>
    <m/>
    <n v="2036"/>
    <x v="25"/>
    <s v="H"/>
    <n v="12.90425192342871"/>
    <n v="2"/>
    <m/>
    <n v="25.80850384685742"/>
    <s v=""/>
    <n v="0"/>
    <n v="0"/>
  </r>
  <r>
    <n v="101424"/>
    <n v="4"/>
    <m/>
    <n v="79640"/>
    <x v="1105"/>
    <s v="M"/>
    <n v="0.14910000000000001"/>
    <n v="0.6"/>
    <m/>
    <n v="8.9459999999999998E-2"/>
    <s v=""/>
    <n v="0"/>
    <n v="0"/>
  </r>
  <r>
    <n v="101424"/>
    <n v="5"/>
    <m/>
    <n v="2035"/>
    <x v="26"/>
    <s v="H"/>
    <n v="17.275965903920998"/>
    <n v="2"/>
    <m/>
    <n v="34.551931807841996"/>
    <s v=""/>
    <n v="0"/>
    <n v="0"/>
  </r>
  <r>
    <n v="101425"/>
    <n v="0"/>
    <s v="VÁLVULA DE DESCARGA EXTERNA COM ALAVANCA - 1 1/4&quot;"/>
    <m/>
    <x v="0"/>
    <m/>
    <s v=""/>
    <m/>
    <s v="UN"/>
    <s v=""/>
    <n v="209.38444765469939"/>
    <s v=""/>
    <s v=""/>
  </r>
  <r>
    <n v="101425"/>
    <n v="1"/>
    <m/>
    <n v="74842"/>
    <x v="1384"/>
    <s v="UN"/>
    <n v="144.5402"/>
    <n v="1"/>
    <m/>
    <n v="144.5402"/>
    <s v=""/>
    <n v="0"/>
    <n v="0"/>
  </r>
  <r>
    <n v="101425"/>
    <n v="2"/>
    <m/>
    <n v="79640"/>
    <x v="1105"/>
    <s v="M"/>
    <n v="0.14910000000000001"/>
    <n v="0.72"/>
    <m/>
    <n v="0.107352"/>
    <s v=""/>
    <n v="0"/>
    <n v="0"/>
  </r>
  <r>
    <n v="101425"/>
    <n v="3"/>
    <m/>
    <n v="2036"/>
    <x v="25"/>
    <s v="H"/>
    <n v="12.90425192342871"/>
    <n v="2"/>
    <m/>
    <n v="25.80850384685742"/>
    <s v=""/>
    <n v="0"/>
    <n v="0"/>
  </r>
  <r>
    <n v="101425"/>
    <n v="4"/>
    <m/>
    <n v="2035"/>
    <x v="26"/>
    <s v="H"/>
    <n v="17.275965903920998"/>
    <n v="2"/>
    <m/>
    <n v="34.551931807841996"/>
    <s v=""/>
    <n v="0"/>
    <n v="0"/>
  </r>
  <r>
    <n v="101425"/>
    <n v="5"/>
    <m/>
    <n v="72414"/>
    <x v="1132"/>
    <s v="M"/>
    <n v="7.2941000000000003"/>
    <n v="0.6"/>
    <m/>
    <n v="4.3764599999999998"/>
    <s v=""/>
    <n v="0"/>
    <n v="0"/>
  </r>
  <r>
    <n v="101426"/>
    <n v="0"/>
    <s v="ACABAMENTO ANTIVANDALISMO PARA VÁLVULA DE DESCARGA"/>
    <m/>
    <x v="0"/>
    <m/>
    <s v=""/>
    <m/>
    <s v="UN"/>
    <s v=""/>
    <n v="164.12607426187975"/>
    <s v=""/>
    <s v=""/>
  </r>
  <r>
    <n v="101426"/>
    <n v="1"/>
    <m/>
    <n v="75959"/>
    <x v="1385"/>
    <s v="UN"/>
    <n v="139.9819"/>
    <n v="1"/>
    <m/>
    <n v="139.9819"/>
    <s v=""/>
    <n v="0"/>
    <n v="0"/>
  </r>
  <r>
    <n v="101426"/>
    <n v="2"/>
    <m/>
    <n v="2035"/>
    <x v="26"/>
    <s v="H"/>
    <n v="17.275965903920998"/>
    <n v="0.8"/>
    <m/>
    <n v="13.820772723136798"/>
    <s v=""/>
    <n v="0"/>
    <n v="0"/>
  </r>
  <r>
    <n v="101426"/>
    <n v="3"/>
    <m/>
    <n v="2036"/>
    <x v="25"/>
    <s v="H"/>
    <n v="12.90425192342871"/>
    <n v="0.8"/>
    <m/>
    <n v="10.323401538742969"/>
    <s v=""/>
    <n v="0"/>
    <n v="0"/>
  </r>
  <r>
    <n v="101430"/>
    <n v="0"/>
    <s v="VÁLVULA DE FECHAMENTO AUTOMÁTICO PARA CHUVEIRO ELÉTRICO"/>
    <m/>
    <x v="0"/>
    <m/>
    <s v=""/>
    <m/>
    <s v="UN"/>
    <s v=""/>
    <n v="471.24540765469942"/>
    <s v=""/>
    <s v=""/>
  </r>
  <r>
    <n v="101430"/>
    <n v="1"/>
    <m/>
    <n v="2035"/>
    <x v="26"/>
    <s v="H"/>
    <n v="17.275965903920998"/>
    <n v="2"/>
    <m/>
    <n v="34.551931807841996"/>
    <s v=""/>
    <n v="0"/>
    <n v="0"/>
  </r>
  <r>
    <n v="101430"/>
    <n v="2"/>
    <m/>
    <n v="72414"/>
    <x v="1132"/>
    <s v="M"/>
    <n v="7.2941000000000003"/>
    <n v="1.2"/>
    <m/>
    <n v="8.7529199999999996"/>
    <s v=""/>
    <n v="0"/>
    <n v="0"/>
  </r>
  <r>
    <n v="101430"/>
    <n v="3"/>
    <m/>
    <n v="79640"/>
    <x v="1105"/>
    <s v="M"/>
    <n v="0.14910000000000001"/>
    <n v="0.72"/>
    <m/>
    <n v="0.107352"/>
    <s v=""/>
    <n v="0"/>
    <n v="0"/>
  </r>
  <r>
    <n v="101430"/>
    <n v="4"/>
    <m/>
    <n v="75955"/>
    <x v="1386"/>
    <s v="UN"/>
    <n v="402.0247"/>
    <n v="1"/>
    <m/>
    <n v="402.0247"/>
    <s v=""/>
    <n v="0"/>
    <n v="0"/>
  </r>
  <r>
    <n v="101430"/>
    <n v="5"/>
    <m/>
    <n v="2036"/>
    <x v="25"/>
    <s v="H"/>
    <n v="12.90425192342871"/>
    <n v="2"/>
    <m/>
    <n v="25.80850384685742"/>
    <s v=""/>
    <n v="0"/>
    <n v="0"/>
  </r>
  <r>
    <n v="101431"/>
    <n v="0"/>
    <s v="VÁLVULA DE FECHAMENTO AUTOMÁTICO PARA DUCHA DE ÁGUA FRIA OU PRÉ-MISTURADA"/>
    <m/>
    <x v="0"/>
    <m/>
    <s v=""/>
    <m/>
    <s v="UN"/>
    <s v=""/>
    <n v="329.97810765469944"/>
    <s v=""/>
    <s v=""/>
  </r>
  <r>
    <n v="101431"/>
    <n v="1"/>
    <m/>
    <n v="79640"/>
    <x v="1105"/>
    <s v="M"/>
    <n v="0.14910000000000001"/>
    <n v="0.72"/>
    <m/>
    <n v="0.107352"/>
    <s v=""/>
    <n v="0"/>
    <n v="0"/>
  </r>
  <r>
    <n v="101431"/>
    <n v="2"/>
    <m/>
    <n v="75956"/>
    <x v="1387"/>
    <s v="UN"/>
    <n v="260.75740000000002"/>
    <n v="1"/>
    <m/>
    <n v="260.75740000000002"/>
    <s v=""/>
    <n v="0"/>
    <n v="0"/>
  </r>
  <r>
    <n v="101431"/>
    <n v="3"/>
    <m/>
    <n v="72414"/>
    <x v="1132"/>
    <s v="M"/>
    <n v="7.2941000000000003"/>
    <n v="1.2"/>
    <m/>
    <n v="8.7529199999999996"/>
    <s v=""/>
    <n v="0"/>
    <n v="0"/>
  </r>
  <r>
    <n v="101431"/>
    <n v="4"/>
    <m/>
    <n v="2035"/>
    <x v="26"/>
    <s v="H"/>
    <n v="17.275965903920998"/>
    <n v="2"/>
    <m/>
    <n v="34.551931807841996"/>
    <s v=""/>
    <n v="0"/>
    <n v="0"/>
  </r>
  <r>
    <n v="101431"/>
    <n v="5"/>
    <m/>
    <n v="2036"/>
    <x v="25"/>
    <s v="H"/>
    <n v="12.90425192342871"/>
    <n v="2"/>
    <m/>
    <n v="25.80850384685742"/>
    <s v=""/>
    <n v="0"/>
    <n v="0"/>
  </r>
  <r>
    <n v="101432"/>
    <n v="0"/>
    <s v="VÁLVULA DE FECHAMENTO AUTOMÁTICO PARA CHUVEIRO DE AQUECEDOR DE ACUMULAÇÃO"/>
    <m/>
    <x v="0"/>
    <m/>
    <s v=""/>
    <m/>
    <s v="UN"/>
    <s v=""/>
    <n v="630.06470765469953"/>
    <s v=""/>
    <s v=""/>
  </r>
  <r>
    <n v="101432"/>
    <n v="1"/>
    <m/>
    <n v="2035"/>
    <x v="26"/>
    <s v="H"/>
    <n v="17.275965903920998"/>
    <n v="2"/>
    <m/>
    <n v="34.551931807841996"/>
    <s v=""/>
    <n v="0"/>
    <n v="0"/>
  </r>
  <r>
    <n v="101432"/>
    <n v="2"/>
    <m/>
    <n v="72414"/>
    <x v="1132"/>
    <s v="M"/>
    <n v="7.2941000000000003"/>
    <n v="1.2"/>
    <m/>
    <n v="8.7529199999999996"/>
    <s v=""/>
    <n v="0"/>
    <n v="0"/>
  </r>
  <r>
    <n v="101432"/>
    <n v="3"/>
    <m/>
    <n v="2036"/>
    <x v="25"/>
    <s v="H"/>
    <n v="12.90425192342871"/>
    <n v="2"/>
    <m/>
    <n v="25.80850384685742"/>
    <s v=""/>
    <n v="0"/>
    <n v="0"/>
  </r>
  <r>
    <n v="101432"/>
    <n v="4"/>
    <m/>
    <n v="79640"/>
    <x v="1105"/>
    <s v="M"/>
    <n v="0.14910000000000001"/>
    <n v="0.72"/>
    <m/>
    <n v="0.107352"/>
    <s v=""/>
    <n v="0"/>
    <n v="0"/>
  </r>
  <r>
    <n v="101432"/>
    <n v="5"/>
    <m/>
    <n v="75957"/>
    <x v="1388"/>
    <s v="UN"/>
    <n v="560.84400000000005"/>
    <n v="1"/>
    <m/>
    <n v="560.84400000000005"/>
    <s v=""/>
    <n v="0"/>
    <n v="0"/>
  </r>
  <r>
    <n v="101433"/>
    <n v="0"/>
    <s v="VÁLVULA FLUXIVEL PARA MICTÓRIO COM ACIONAMENTO MANUAL E FECHAMENTO AUTOMÁTICO"/>
    <m/>
    <x v="0"/>
    <m/>
    <s v=""/>
    <m/>
    <s v="UN"/>
    <s v=""/>
    <n v="174.19709565469944"/>
    <s v=""/>
    <s v=""/>
  </r>
  <r>
    <n v="101433"/>
    <n v="1"/>
    <m/>
    <n v="74802"/>
    <x v="1389"/>
    <s v="UN"/>
    <n v="113.74720000000001"/>
    <n v="1"/>
    <m/>
    <n v="113.74720000000001"/>
    <s v=""/>
    <n v="0"/>
    <n v="0"/>
  </r>
  <r>
    <n v="101433"/>
    <n v="2"/>
    <m/>
    <n v="2036"/>
    <x v="25"/>
    <s v="H"/>
    <n v="12.90425192342871"/>
    <n v="2"/>
    <m/>
    <n v="25.80850384685742"/>
    <s v=""/>
    <n v="0"/>
    <n v="0"/>
  </r>
  <r>
    <n v="101433"/>
    <n v="3"/>
    <m/>
    <n v="2035"/>
    <x v="26"/>
    <s v="H"/>
    <n v="17.275965903920998"/>
    <n v="2"/>
    <m/>
    <n v="34.551931807841996"/>
    <s v=""/>
    <n v="0"/>
    <n v="0"/>
  </r>
  <r>
    <n v="101433"/>
    <n v="4"/>
    <m/>
    <n v="79640"/>
    <x v="1105"/>
    <s v="M"/>
    <n v="0.14910000000000001"/>
    <n v="0.6"/>
    <m/>
    <n v="8.9459999999999998E-2"/>
    <s v=""/>
    <n v="0"/>
    <n v="0"/>
  </r>
  <r>
    <n v="101437"/>
    <n v="0"/>
    <s v="CHUVEIRO FIXO DE METAL CROMADO - CRIVO COM DIÂMETRO DE NO MÍNIMO 6CM"/>
    <m/>
    <x v="0"/>
    <m/>
    <s v=""/>
    <m/>
    <s v="UN"/>
    <s v=""/>
    <n v="130.90348295196051"/>
    <s v=""/>
    <s v=""/>
  </r>
  <r>
    <n v="101437"/>
    <n v="1"/>
    <m/>
    <n v="78014"/>
    <x v="1390"/>
    <s v="UN"/>
    <n v="122.2655"/>
    <n v="1"/>
    <m/>
    <n v="122.2655"/>
    <s v=""/>
    <n v="0"/>
    <n v="0"/>
  </r>
  <r>
    <n v="101437"/>
    <n v="2"/>
    <m/>
    <n v="2035"/>
    <x v="26"/>
    <s v="H"/>
    <n v="17.275965903920998"/>
    <n v="0.5"/>
    <m/>
    <n v="8.6379829519604989"/>
    <s v=""/>
    <n v="0"/>
    <n v="0"/>
  </r>
  <r>
    <n v="101440"/>
    <n v="0"/>
    <s v="CHUVEIRO ELÉTRICO AUTOMÁTICO, CORPO EM PVC CROMADO - 220V-2800/4400W"/>
    <m/>
    <x v="0"/>
    <m/>
    <s v=""/>
    <m/>
    <s v="UN"/>
    <s v=""/>
    <n v="155.43138902502525"/>
    <s v=""/>
    <s v=""/>
  </r>
  <r>
    <n v="101440"/>
    <n v="1"/>
    <m/>
    <n v="79640"/>
    <x v="1105"/>
    <s v="M"/>
    <n v="0.14910000000000001"/>
    <n v="0.28000000000000003"/>
    <m/>
    <n v="4.1748000000000007E-2"/>
    <s v=""/>
    <n v="1.1200000000000001"/>
    <n v="0.16699200000000003"/>
  </r>
  <r>
    <n v="101440"/>
    <n v="2"/>
    <m/>
    <n v="2041"/>
    <x v="454"/>
    <s v="H"/>
    <n v="18.820516146129485"/>
    <n v="0.5"/>
    <m/>
    <n v="9.4102580730647425"/>
    <s v=""/>
    <n v="2"/>
    <n v="37.64103229225897"/>
  </r>
  <r>
    <n v="101440"/>
    <n v="3"/>
    <m/>
    <n v="56820"/>
    <x v="1391"/>
    <s v="UN"/>
    <n v="125.33"/>
    <n v="1"/>
    <m/>
    <n v="125.33"/>
    <s v=""/>
    <n v="4"/>
    <n v="501.32"/>
  </r>
  <r>
    <n v="101440"/>
    <n v="4"/>
    <m/>
    <n v="79686"/>
    <x v="1392"/>
    <s v="UN"/>
    <n v="12.0114"/>
    <n v="1"/>
    <m/>
    <n v="12.0114"/>
    <s v=""/>
    <n v="4"/>
    <n v="48.0456"/>
  </r>
  <r>
    <n v="101440"/>
    <n v="5"/>
    <m/>
    <n v="2035"/>
    <x v="26"/>
    <s v="H"/>
    <n v="17.275965903920998"/>
    <n v="0.5"/>
    <m/>
    <n v="8.6379829519604989"/>
    <s v=""/>
    <n v="2"/>
    <n v="34.551931807841996"/>
  </r>
  <r>
    <n v="101442"/>
    <n v="0"/>
    <s v="CHUVEIRO DUCHA MODELO JET-SET METÁLICA OU SIMILAR"/>
    <m/>
    <x v="0"/>
    <m/>
    <s v=""/>
    <m/>
    <s v="UN"/>
    <s v=""/>
    <n v="120.71358902502523"/>
    <s v=""/>
    <s v=""/>
  </r>
  <r>
    <n v="101442"/>
    <n v="1"/>
    <m/>
    <n v="56827"/>
    <x v="1393"/>
    <s v="UN"/>
    <n v="102.6236"/>
    <n v="1"/>
    <m/>
    <n v="102.6236"/>
    <s v=""/>
    <n v="0"/>
    <n v="0"/>
  </r>
  <r>
    <n v="101442"/>
    <n v="2"/>
    <m/>
    <n v="2041"/>
    <x v="454"/>
    <s v="H"/>
    <n v="18.820516146129485"/>
    <n v="0.5"/>
    <m/>
    <n v="9.4102580730647425"/>
    <s v=""/>
    <n v="0"/>
    <n v="0"/>
  </r>
  <r>
    <n v="101442"/>
    <n v="3"/>
    <m/>
    <n v="79640"/>
    <x v="1105"/>
    <s v="M"/>
    <n v="0.14910000000000001"/>
    <n v="0.28000000000000003"/>
    <m/>
    <n v="4.1748000000000007E-2"/>
    <s v=""/>
    <n v="0"/>
    <n v="0"/>
  </r>
  <r>
    <n v="101442"/>
    <n v="4"/>
    <m/>
    <n v="2035"/>
    <x v="26"/>
    <s v="H"/>
    <n v="17.275965903920998"/>
    <n v="0.5"/>
    <m/>
    <n v="8.6379829519604989"/>
    <s v=""/>
    <n v="0"/>
    <n v="0"/>
  </r>
  <r>
    <n v="101444"/>
    <n v="0"/>
    <s v="DUCHA HIGIÊNICA FLEXÍVEL SEM REGISTRO DE PAREDE"/>
    <m/>
    <x v="0"/>
    <m/>
    <s v=""/>
    <m/>
    <s v="UN"/>
    <s v=""/>
    <n v="223.74463095196052"/>
    <s v=""/>
    <s v=""/>
  </r>
  <r>
    <n v="101444"/>
    <n v="1"/>
    <m/>
    <n v="56829"/>
    <x v="1394"/>
    <s v="UN"/>
    <n v="215.06489999999999"/>
    <n v="1"/>
    <m/>
    <n v="215.06489999999999"/>
    <s v=""/>
    <n v="2"/>
    <n v="430.12979999999999"/>
  </r>
  <r>
    <n v="101444"/>
    <n v="2"/>
    <m/>
    <n v="2035"/>
    <x v="26"/>
    <s v="H"/>
    <n v="17.275965903920998"/>
    <n v="0.5"/>
    <m/>
    <n v="8.6379829519604989"/>
    <s v=""/>
    <n v="1"/>
    <n v="17.275965903920998"/>
  </r>
  <r>
    <n v="101444"/>
    <n v="3"/>
    <m/>
    <n v="79640"/>
    <x v="1105"/>
    <s v="M"/>
    <n v="0.14910000000000001"/>
    <n v="0.28000000000000003"/>
    <m/>
    <n v="4.1748000000000007E-2"/>
    <s v=""/>
    <n v="0.56000000000000005"/>
    <n v="8.3496000000000015E-2"/>
  </r>
  <r>
    <n v="101445"/>
    <n v="0"/>
    <s v="CONJUNTO ANTIVANDALISMO FORMADO DE CHUVEIRO E VÁLVULA DE FECHAMENTO AUTOMÁTICO (ÁGUA FRIA OU PRÉ-MISTURADA)"/>
    <m/>
    <x v="0"/>
    <m/>
    <s v=""/>
    <m/>
    <s v="UN"/>
    <s v=""/>
    <n v="384.69169060665996"/>
    <s v=""/>
    <s v=""/>
  </r>
  <r>
    <n v="101445"/>
    <n v="1"/>
    <m/>
    <n v="72414"/>
    <x v="1132"/>
    <s v="M"/>
    <n v="7.2941000000000003"/>
    <n v="1.2"/>
    <m/>
    <n v="8.7529199999999996"/>
    <s v=""/>
    <n v="0"/>
    <n v="0"/>
  </r>
  <r>
    <n v="101445"/>
    <n v="2"/>
    <m/>
    <n v="2036"/>
    <x v="25"/>
    <s v="H"/>
    <n v="12.90425192342871"/>
    <n v="2"/>
    <m/>
    <n v="25.80850384685742"/>
    <s v=""/>
    <n v="0"/>
    <n v="0"/>
  </r>
  <r>
    <n v="101445"/>
    <n v="3"/>
    <m/>
    <n v="79640"/>
    <x v="1105"/>
    <s v="M"/>
    <n v="0.14910000000000001"/>
    <n v="0.72"/>
    <m/>
    <n v="0.107352"/>
    <s v=""/>
    <n v="0"/>
    <n v="0"/>
  </r>
  <r>
    <n v="101445"/>
    <n v="4"/>
    <m/>
    <n v="75954"/>
    <x v="1395"/>
    <s v="UN"/>
    <n v="306.83300000000003"/>
    <n v="1"/>
    <m/>
    <n v="306.83300000000003"/>
    <s v=""/>
    <n v="0"/>
    <n v="0"/>
  </r>
  <r>
    <n v="101445"/>
    <n v="5"/>
    <m/>
    <n v="2035"/>
    <x v="26"/>
    <s v="H"/>
    <n v="17.275965903920998"/>
    <n v="2.5"/>
    <m/>
    <n v="43.189914759802491"/>
    <s v=""/>
    <n v="0"/>
    <n v="0"/>
  </r>
  <r>
    <n v="101448"/>
    <n v="0"/>
    <s v="MISTURADOR DE MESA PARA LAVATÓRIO - 1/2&quot;"/>
    <m/>
    <x v="0"/>
    <m/>
    <s v=""/>
    <m/>
    <s v="UN"/>
    <s v=""/>
    <n v="296.70228295196051"/>
    <s v=""/>
    <s v=""/>
  </r>
  <r>
    <n v="101448"/>
    <n v="1"/>
    <m/>
    <n v="77223"/>
    <x v="1396"/>
    <s v="UN"/>
    <n v="288.0643"/>
    <n v="1"/>
    <m/>
    <n v="288.0643"/>
    <s v=""/>
    <n v="0"/>
    <n v="0"/>
  </r>
  <r>
    <n v="101448"/>
    <n v="2"/>
    <m/>
    <n v="2035"/>
    <x v="26"/>
    <s v="H"/>
    <n v="17.275965903920998"/>
    <n v="0.5"/>
    <m/>
    <n v="8.6379829519604989"/>
    <s v=""/>
    <n v="0"/>
    <n v="0"/>
  </r>
  <r>
    <n v="101450"/>
    <n v="0"/>
    <s v="SABONETEIRA DE LOUÇA BRANCA - 7,5X15CM"/>
    <m/>
    <x v="0"/>
    <m/>
    <s v=""/>
    <m/>
    <s v="UN"/>
    <s v=""/>
    <n v="46.366299247698223"/>
    <s v=""/>
    <s v=""/>
  </r>
  <r>
    <n v="101450"/>
    <n v="1"/>
    <m/>
    <n v="76459"/>
    <x v="1397"/>
    <s v="UN"/>
    <n v="16.434100000000001"/>
    <n v="1"/>
    <m/>
    <n v="16.434100000000001"/>
    <s v=""/>
    <n v="0"/>
    <n v="0"/>
  </r>
  <r>
    <n v="101450"/>
    <n v="2"/>
    <m/>
    <n v="2050"/>
    <x v="1398"/>
    <s v="H"/>
    <n v="16.714194083227913"/>
    <n v="1"/>
    <m/>
    <n v="16.714194083227913"/>
    <s v=""/>
    <n v="0"/>
    <n v="0"/>
  </r>
  <r>
    <n v="101450"/>
    <n v="3"/>
    <m/>
    <n v="2099"/>
    <x v="1"/>
    <s v="H"/>
    <n v="12.627877718847255"/>
    <n v="0.98"/>
    <m/>
    <n v="12.37532016447031"/>
    <s v=""/>
    <n v="0"/>
    <n v="0"/>
  </r>
  <r>
    <n v="101450"/>
    <n v="4"/>
    <m/>
    <n v="10629"/>
    <x v="171"/>
    <s v="M3"/>
    <n v="421.34249999999997"/>
    <n v="2E-3"/>
    <m/>
    <n v="0.84268500000000002"/>
    <s v=""/>
    <n v="0"/>
    <n v="0"/>
  </r>
  <r>
    <n v="101451"/>
    <n v="0"/>
    <s v="SABONETEIRA DE LOUÇA BRANCA - 15X15CM"/>
    <m/>
    <x v="0"/>
    <m/>
    <s v=""/>
    <m/>
    <s v="UN"/>
    <s v=""/>
    <n v="50.69399924769823"/>
    <s v=""/>
    <s v=""/>
  </r>
  <r>
    <n v="101451"/>
    <n v="1"/>
    <m/>
    <n v="76456"/>
    <x v="1399"/>
    <s v="UN"/>
    <n v="20.761800000000001"/>
    <n v="1"/>
    <m/>
    <n v="20.761800000000001"/>
    <s v=""/>
    <n v="0"/>
    <n v="0"/>
  </r>
  <r>
    <n v="101451"/>
    <n v="2"/>
    <m/>
    <n v="2050"/>
    <x v="1398"/>
    <s v="H"/>
    <n v="16.714194083227913"/>
    <n v="1"/>
    <m/>
    <n v="16.714194083227913"/>
    <s v=""/>
    <n v="0"/>
    <n v="0"/>
  </r>
  <r>
    <n v="101451"/>
    <n v="3"/>
    <m/>
    <n v="10629"/>
    <x v="171"/>
    <s v="M3"/>
    <n v="421.34249999999997"/>
    <n v="2E-3"/>
    <m/>
    <n v="0.84268500000000002"/>
    <s v=""/>
    <n v="0"/>
    <n v="0"/>
  </r>
  <r>
    <n v="101451"/>
    <n v="4"/>
    <m/>
    <n v="2099"/>
    <x v="1"/>
    <s v="H"/>
    <n v="12.627877718847255"/>
    <n v="0.98"/>
    <m/>
    <n v="12.37532016447031"/>
    <s v=""/>
    <n v="0"/>
    <n v="0"/>
  </r>
  <r>
    <n v="101452"/>
    <n v="0"/>
    <s v="DISPENSER DE SABÃO, DE PAREDE, MANUAL, PARA SANITÁRIOS, ABS, ALTO IMPACTO, COM RESERVATÓRIO DE 800/ 900ML"/>
    <m/>
    <x v="0"/>
    <m/>
    <s v=""/>
    <m/>
    <s v="UN"/>
    <s v=""/>
    <n v="28.135467929129767"/>
    <s v=""/>
    <s v=""/>
  </r>
  <r>
    <n v="101452"/>
    <n v="1"/>
    <m/>
    <n v="76461"/>
    <x v="1400"/>
    <s v="UN"/>
    <n v="22.285499999999999"/>
    <n v="1"/>
    <m/>
    <n v="22.285499999999999"/>
    <s v=""/>
    <n v="0"/>
    <n v="0"/>
  </r>
  <r>
    <n v="101452"/>
    <n v="2"/>
    <m/>
    <n v="2050"/>
    <x v="1398"/>
    <s v="H"/>
    <n v="16.714194083227913"/>
    <n v="0.35"/>
    <m/>
    <n v="5.849967929129769"/>
    <s v=""/>
    <n v="0"/>
    <n v="0"/>
  </r>
  <r>
    <n v="101465"/>
    <n v="0"/>
    <s v="PAPELEIRA DE LOUÇA BRANCA - 15X15CM"/>
    <m/>
    <x v="0"/>
    <m/>
    <s v=""/>
    <m/>
    <s v="UN"/>
    <s v=""/>
    <n v="52.220899247698213"/>
    <s v=""/>
    <s v=""/>
  </r>
  <r>
    <n v="101465"/>
    <n v="1"/>
    <m/>
    <n v="10629"/>
    <x v="171"/>
    <s v="M3"/>
    <n v="421.34249999999997"/>
    <n v="2E-3"/>
    <m/>
    <n v="0.84268500000000002"/>
    <s v=""/>
    <n v="0"/>
    <n v="0"/>
  </r>
  <r>
    <n v="101465"/>
    <n v="2"/>
    <m/>
    <n v="76444"/>
    <x v="1401"/>
    <s v="UN"/>
    <n v="22.288699999999999"/>
    <n v="1"/>
    <m/>
    <n v="22.288699999999999"/>
    <s v=""/>
    <n v="0"/>
    <n v="0"/>
  </r>
  <r>
    <n v="101465"/>
    <n v="3"/>
    <m/>
    <n v="2099"/>
    <x v="1"/>
    <s v="H"/>
    <n v="12.627877718847255"/>
    <n v="0.98"/>
    <m/>
    <n v="12.37532016447031"/>
    <s v=""/>
    <n v="0"/>
    <n v="0"/>
  </r>
  <r>
    <n v="101465"/>
    <n v="4"/>
    <m/>
    <n v="2050"/>
    <x v="1398"/>
    <s v="H"/>
    <n v="16.714194083227913"/>
    <n v="1"/>
    <m/>
    <n v="16.714194083227913"/>
    <s v=""/>
    <n v="0"/>
    <n v="0"/>
  </r>
  <r>
    <n v="101466"/>
    <n v="0"/>
    <s v="DISPENSER PAPEL TOALHA, DE PAREDE, MANUAL, PARA SANITÁRIOS - ABS - ALTO IMPACTO - AUTO CORTE"/>
    <m/>
    <x v="0"/>
    <m/>
    <s v=""/>
    <m/>
    <s v="UN"/>
    <s v=""/>
    <n v="176.39879300748086"/>
    <s v=""/>
    <s v=""/>
  </r>
  <r>
    <n v="101466"/>
    <n v="1"/>
    <m/>
    <n v="76898"/>
    <x v="1402"/>
    <s v="UN"/>
    <n v="170.8475"/>
    <n v="1"/>
    <m/>
    <n v="170.8475"/>
    <s v=""/>
    <n v="0"/>
    <n v="0"/>
  </r>
  <r>
    <n v="101466"/>
    <n v="2"/>
    <m/>
    <n v="2020"/>
    <x v="22"/>
    <s v="H"/>
    <n v="15.860837164231068"/>
    <n v="0.35"/>
    <m/>
    <n v="5.5512930074808731"/>
    <s v=""/>
    <n v="0"/>
    <n v="0"/>
  </r>
  <r>
    <n v="101470"/>
    <n v="0"/>
    <s v="CABIDE DE LOUÇA BRANCA, COM UM OU DOIS GANCHOS"/>
    <m/>
    <x v="0"/>
    <m/>
    <s v=""/>
    <m/>
    <s v="UN"/>
    <s v=""/>
    <n v="46.640699247698223"/>
    <s v=""/>
    <s v=""/>
  </r>
  <r>
    <n v="101470"/>
    <n v="1"/>
    <m/>
    <n v="76420"/>
    <x v="1403"/>
    <s v="UN"/>
    <n v="16.708500000000001"/>
    <n v="1"/>
    <m/>
    <n v="16.708500000000001"/>
    <s v=""/>
    <n v="0"/>
    <n v="0"/>
  </r>
  <r>
    <n v="101470"/>
    <n v="2"/>
    <m/>
    <n v="10629"/>
    <x v="171"/>
    <s v="M3"/>
    <n v="421.34249999999997"/>
    <n v="2E-3"/>
    <m/>
    <n v="0.84268500000000002"/>
    <s v=""/>
    <n v="0"/>
    <n v="0"/>
  </r>
  <r>
    <n v="101470"/>
    <n v="3"/>
    <m/>
    <n v="2050"/>
    <x v="1398"/>
    <s v="H"/>
    <n v="16.714194083227913"/>
    <n v="1"/>
    <m/>
    <n v="16.714194083227913"/>
    <s v=""/>
    <n v="0"/>
    <n v="0"/>
  </r>
  <r>
    <n v="101470"/>
    <n v="4"/>
    <m/>
    <n v="2099"/>
    <x v="1"/>
    <s v="H"/>
    <n v="12.627877718847255"/>
    <n v="0.98"/>
    <m/>
    <n v="12.37532016447031"/>
    <s v=""/>
    <n v="0"/>
    <n v="0"/>
  </r>
  <r>
    <n v="101473"/>
    <n v="0"/>
    <s v="FRONTÃO OU TESTEIRA DE MÁRMORE BRANCO ESPIRITO SANTO - H. ATÉ 10CM"/>
    <m/>
    <x v="0"/>
    <m/>
    <s v=""/>
    <m/>
    <s v="M"/>
    <s v=""/>
    <n v="49.589131985369555"/>
    <s v=""/>
    <s v=""/>
  </r>
  <r>
    <n v="101473"/>
    <n v="1"/>
    <m/>
    <n v="2099"/>
    <x v="1"/>
    <s v="H"/>
    <n v="12.627877718847255"/>
    <n v="0.24"/>
    <m/>
    <n v="3.030690652523341"/>
    <s v=""/>
    <n v="0"/>
    <n v="0"/>
  </r>
  <r>
    <n v="101473"/>
    <n v="2"/>
    <m/>
    <n v="10630"/>
    <x v="33"/>
    <s v="M3"/>
    <n v="420.47390000000001"/>
    <n v="1E-3"/>
    <m/>
    <n v="0.42047390000000001"/>
    <s v=""/>
    <n v="0"/>
    <n v="0"/>
  </r>
  <r>
    <n v="101473"/>
    <n v="3"/>
    <m/>
    <n v="77630"/>
    <x v="1404"/>
    <s v="M"/>
    <n v="42.965800000000002"/>
    <n v="1"/>
    <m/>
    <n v="42.965800000000002"/>
    <s v=""/>
    <n v="0"/>
    <n v="0"/>
  </r>
  <r>
    <n v="101473"/>
    <n v="4"/>
    <m/>
    <n v="2020"/>
    <x v="22"/>
    <s v="H"/>
    <n v="15.860837164231068"/>
    <n v="0.2"/>
    <m/>
    <n v="3.1721674328462139"/>
    <s v=""/>
    <n v="0"/>
    <n v="0"/>
  </r>
  <r>
    <n v="101474"/>
    <n v="0"/>
    <s v="FRONTÃO OU TESTEIRA DE GRANITO CINZA MAUA - H ATÉ 10CM"/>
    <m/>
    <x v="0"/>
    <m/>
    <s v=""/>
    <m/>
    <s v="M"/>
    <s v=""/>
    <n v="52.372331985369556"/>
    <s v=""/>
    <s v=""/>
  </r>
  <r>
    <n v="101474"/>
    <n v="1"/>
    <m/>
    <n v="10630"/>
    <x v="33"/>
    <s v="M3"/>
    <n v="420.47390000000001"/>
    <n v="1E-3"/>
    <m/>
    <n v="0.42047390000000001"/>
    <s v=""/>
    <n v="0"/>
    <n v="0"/>
  </r>
  <r>
    <n v="101474"/>
    <n v="2"/>
    <m/>
    <n v="77631"/>
    <x v="1405"/>
    <s v="UN"/>
    <n v="45.749000000000002"/>
    <n v="1"/>
    <m/>
    <n v="45.749000000000002"/>
    <s v=""/>
    <n v="0"/>
    <n v="0"/>
  </r>
  <r>
    <n v="101474"/>
    <n v="3"/>
    <m/>
    <n v="2099"/>
    <x v="1"/>
    <s v="H"/>
    <n v="12.627877718847255"/>
    <n v="0.24"/>
    <m/>
    <n v="3.030690652523341"/>
    <s v=""/>
    <n v="0"/>
    <n v="0"/>
  </r>
  <r>
    <n v="101474"/>
    <n v="4"/>
    <m/>
    <n v="2020"/>
    <x v="22"/>
    <s v="H"/>
    <n v="15.860837164231068"/>
    <n v="0.2"/>
    <m/>
    <n v="3.1721674328462139"/>
    <s v=""/>
    <n v="0"/>
    <n v="0"/>
  </r>
  <r>
    <n v="101475"/>
    <n v="0"/>
    <s v="TAMPO PARA BANCADA ÚMIDA - GRANITO CINZA ANDORINHA - ESPESSURA 2CM"/>
    <m/>
    <x v="0"/>
    <m/>
    <s v=""/>
    <m/>
    <s v="M2"/>
    <s v=""/>
    <n v="393.91765764740279"/>
    <s v=""/>
    <s v=""/>
  </r>
  <r>
    <n v="101475"/>
    <n v="1"/>
    <m/>
    <n v="2020"/>
    <x v="22"/>
    <s v="H"/>
    <n v="15.860837164231068"/>
    <n v="2"/>
    <m/>
    <n v="31.721674328462136"/>
    <s v=""/>
    <n v="12"/>
    <n v="190.3300459707728"/>
  </r>
  <r>
    <n v="101475"/>
    <n v="2"/>
    <m/>
    <n v="77619"/>
    <x v="1406"/>
    <s v="M2"/>
    <n v="335.72140000000002"/>
    <n v="1"/>
    <m/>
    <n v="335.72140000000002"/>
    <s v=""/>
    <n v="6"/>
    <n v="2014.3284000000001"/>
  </r>
  <r>
    <n v="101475"/>
    <n v="3"/>
    <m/>
    <n v="2099"/>
    <x v="1"/>
    <s v="H"/>
    <n v="12.627877718847255"/>
    <n v="1.96"/>
    <m/>
    <n v="24.750640328940619"/>
    <s v=""/>
    <n v="11.76"/>
    <n v="148.50384197364372"/>
  </r>
  <r>
    <n v="101475"/>
    <n v="4"/>
    <m/>
    <n v="10630"/>
    <x v="33"/>
    <s v="M3"/>
    <n v="420.47390000000001"/>
    <n v="4.1000000000000003E-3"/>
    <m/>
    <n v="1.7239429900000003"/>
    <s v=""/>
    <n v="2.4600000000000004E-2"/>
    <n v="10.343657940000002"/>
  </r>
  <r>
    <n v="101476"/>
    <n v="0"/>
    <s v="TAMPO PARA BANCADA ÚMIDA - GRANITO CINZA MAUA POLIDO - ESPESSURA 2CM"/>
    <m/>
    <x v="0"/>
    <m/>
    <s v=""/>
    <m/>
    <s v="M2"/>
    <s v=""/>
    <n v="379.48625764740279"/>
    <s v=""/>
    <s v=""/>
  </r>
  <r>
    <n v="101476"/>
    <n v="1"/>
    <m/>
    <n v="77620"/>
    <x v="1407"/>
    <s v="M2"/>
    <n v="321.29000000000002"/>
    <n v="1"/>
    <m/>
    <n v="321.29000000000002"/>
    <s v=""/>
    <n v="0"/>
    <n v="0"/>
  </r>
  <r>
    <n v="101476"/>
    <n v="2"/>
    <m/>
    <n v="2099"/>
    <x v="1"/>
    <s v="H"/>
    <n v="12.627877718847255"/>
    <n v="1.96"/>
    <m/>
    <n v="24.750640328940619"/>
    <s v=""/>
    <n v="0"/>
    <n v="0"/>
  </r>
  <r>
    <n v="101476"/>
    <n v="3"/>
    <m/>
    <n v="2020"/>
    <x v="22"/>
    <s v="H"/>
    <n v="15.860837164231068"/>
    <n v="2"/>
    <m/>
    <n v="31.721674328462136"/>
    <s v=""/>
    <n v="0"/>
    <n v="0"/>
  </r>
  <r>
    <n v="101476"/>
    <n v="4"/>
    <m/>
    <n v="10630"/>
    <x v="33"/>
    <s v="M3"/>
    <n v="420.47390000000001"/>
    <n v="4.1000000000000003E-3"/>
    <m/>
    <n v="1.7239429900000003"/>
    <s v=""/>
    <n v="0"/>
    <n v="0"/>
  </r>
  <r>
    <n v="101477"/>
    <n v="0"/>
    <s v="TAMPO PARA BANCADA ÚMIDA - GRANITO VERDE UBATUBA POLIDO - ESPESSURA 2CM"/>
    <m/>
    <x v="0"/>
    <m/>
    <s v=""/>
    <m/>
    <s v="M2"/>
    <s v=""/>
    <n v="408.98795764740277"/>
    <s v=""/>
    <s v=""/>
  </r>
  <r>
    <n v="101477"/>
    <n v="1"/>
    <m/>
    <n v="77622"/>
    <x v="1408"/>
    <s v="M2"/>
    <n v="350.79169999999999"/>
    <n v="1"/>
    <m/>
    <n v="350.79169999999999"/>
    <s v=""/>
    <n v="0"/>
    <n v="0"/>
  </r>
  <r>
    <n v="101477"/>
    <n v="2"/>
    <m/>
    <n v="2020"/>
    <x v="22"/>
    <s v="H"/>
    <n v="15.860837164231068"/>
    <n v="2"/>
    <m/>
    <n v="31.721674328462136"/>
    <s v=""/>
    <n v="0"/>
    <n v="0"/>
  </r>
  <r>
    <n v="101477"/>
    <n v="3"/>
    <m/>
    <n v="2099"/>
    <x v="1"/>
    <s v="H"/>
    <n v="12.627877718847255"/>
    <n v="1.96"/>
    <m/>
    <n v="24.750640328940619"/>
    <s v=""/>
    <n v="0"/>
    <n v="0"/>
  </r>
  <r>
    <n v="101477"/>
    <n v="4"/>
    <m/>
    <n v="10630"/>
    <x v="33"/>
    <s v="M3"/>
    <n v="420.47390000000001"/>
    <n v="4.1000000000000003E-3"/>
    <m/>
    <n v="1.7239429900000003"/>
    <s v=""/>
    <n v="0"/>
    <n v="0"/>
  </r>
  <r>
    <n v="101478"/>
    <n v="0"/>
    <s v="TAMPO PARA BANCADA ÚMIDA - GRANITO PRETO TIJUCA POLIDO 2CM"/>
    <m/>
    <x v="0"/>
    <m/>
    <s v=""/>
    <m/>
    <s v="M2"/>
    <s v=""/>
    <n v="504.6087576474028"/>
    <s v=""/>
    <s v=""/>
  </r>
  <r>
    <n v="101478"/>
    <n v="1"/>
    <m/>
    <n v="10630"/>
    <x v="33"/>
    <s v="M3"/>
    <n v="420.47390000000001"/>
    <n v="4.1000000000000003E-3"/>
    <m/>
    <n v="1.7239429900000003"/>
    <s v=""/>
    <n v="0"/>
    <n v="0"/>
  </r>
  <r>
    <n v="101478"/>
    <n v="2"/>
    <m/>
    <n v="77624"/>
    <x v="1409"/>
    <s v="M2"/>
    <n v="446.41250000000002"/>
    <n v="1"/>
    <m/>
    <n v="446.41250000000002"/>
    <s v=""/>
    <n v="0"/>
    <n v="0"/>
  </r>
  <r>
    <n v="101478"/>
    <n v="3"/>
    <m/>
    <n v="2020"/>
    <x v="22"/>
    <s v="H"/>
    <n v="15.860837164231068"/>
    <n v="2"/>
    <m/>
    <n v="31.721674328462136"/>
    <s v=""/>
    <n v="0"/>
    <n v="0"/>
  </r>
  <r>
    <n v="101478"/>
    <n v="4"/>
    <m/>
    <n v="2099"/>
    <x v="1"/>
    <s v="H"/>
    <n v="12.627877718847255"/>
    <n v="1.96"/>
    <m/>
    <n v="24.750640328940619"/>
    <s v=""/>
    <n v="0"/>
    <n v="0"/>
  </r>
  <r>
    <n v="101482"/>
    <n v="0"/>
    <s v="TAMPO PARA BANCADA ÚMIDA - MÁRMORE BRANCO ESPIRITO SANTO 2CM"/>
    <m/>
    <x v="0"/>
    <m/>
    <s v=""/>
    <m/>
    <s v="M2"/>
    <s v=""/>
    <n v="360.8605576474028"/>
    <s v=""/>
    <s v=""/>
  </r>
  <r>
    <n v="101482"/>
    <n v="1"/>
    <m/>
    <n v="2099"/>
    <x v="1"/>
    <s v="H"/>
    <n v="12.627877718847255"/>
    <n v="1.96"/>
    <m/>
    <n v="24.750640328940619"/>
    <s v=""/>
    <n v="0"/>
    <n v="0"/>
  </r>
  <r>
    <n v="101482"/>
    <n v="2"/>
    <m/>
    <n v="2020"/>
    <x v="22"/>
    <s v="H"/>
    <n v="15.860837164231068"/>
    <n v="2"/>
    <m/>
    <n v="31.721674328462136"/>
    <s v=""/>
    <n v="0"/>
    <n v="0"/>
  </r>
  <r>
    <n v="101482"/>
    <n v="3"/>
    <m/>
    <n v="77615"/>
    <x v="1410"/>
    <s v="M2"/>
    <n v="302.66430000000003"/>
    <n v="1"/>
    <m/>
    <n v="302.66430000000003"/>
    <s v=""/>
    <n v="0"/>
    <n v="0"/>
  </r>
  <r>
    <n v="101482"/>
    <n v="4"/>
    <m/>
    <n v="10630"/>
    <x v="33"/>
    <s v="M3"/>
    <n v="420.47390000000001"/>
    <n v="4.1000000000000003E-3"/>
    <m/>
    <n v="1.7239429900000003"/>
    <s v=""/>
    <n v="0"/>
    <n v="0"/>
  </r>
  <r>
    <n v="101486"/>
    <n v="0"/>
    <s v="TAMPO PARA BANCADA ÚMIDA - AÇO INOX N.18 (18:8)"/>
    <m/>
    <x v="0"/>
    <m/>
    <s v=""/>
    <m/>
    <s v="M2"/>
    <s v=""/>
    <n v="784.34935764740271"/>
    <s v=""/>
    <s v=""/>
  </r>
  <r>
    <n v="101486"/>
    <n v="1"/>
    <m/>
    <n v="2099"/>
    <x v="1"/>
    <s v="H"/>
    <n v="12.627877718847255"/>
    <n v="1.96"/>
    <m/>
    <n v="24.750640328940619"/>
    <s v=""/>
    <n v="0"/>
    <n v="0"/>
  </r>
  <r>
    <n v="101486"/>
    <n v="2"/>
    <m/>
    <n v="2020"/>
    <x v="22"/>
    <s v="H"/>
    <n v="15.860837164231068"/>
    <n v="2"/>
    <m/>
    <n v="31.721674328462136"/>
    <s v=""/>
    <n v="0"/>
    <n v="0"/>
  </r>
  <r>
    <n v="101486"/>
    <n v="3"/>
    <m/>
    <n v="77605"/>
    <x v="1411"/>
    <s v="M2"/>
    <n v="726.15309999999999"/>
    <n v="1"/>
    <m/>
    <n v="726.15309999999999"/>
    <s v=""/>
    <n v="0"/>
    <n v="0"/>
  </r>
  <r>
    <n v="101486"/>
    <n v="4"/>
    <m/>
    <n v="10630"/>
    <x v="33"/>
    <s v="M3"/>
    <n v="420.47390000000001"/>
    <n v="4.1000000000000003E-3"/>
    <m/>
    <n v="1.7239429900000003"/>
    <s v=""/>
    <n v="0"/>
    <n v="0"/>
  </r>
  <r>
    <n v="101488"/>
    <n v="0"/>
    <s v="TAMPO PARA BANCADA ÚMIDA - CONCRETO POLIDO E=40MM COM BORDAS ARREDONDADAS E ENVERNIZADAS"/>
    <m/>
    <x v="0"/>
    <m/>
    <s v=""/>
    <m/>
    <s v="M2"/>
    <s v=""/>
    <n v="107.92722934041204"/>
    <s v=""/>
    <s v=""/>
  </r>
  <r>
    <n v="101488"/>
    <n v="1"/>
    <m/>
    <n v="17515"/>
    <x v="14"/>
    <s v="KG"/>
    <n v="5.5275999999999996"/>
    <n v="0.2"/>
    <m/>
    <n v="1.1055200000000001"/>
    <s v=""/>
    <n v="0"/>
    <n v="0"/>
  </r>
  <r>
    <n v="101488"/>
    <n v="2"/>
    <m/>
    <n v="2020"/>
    <x v="22"/>
    <s v="H"/>
    <n v="15.860837164231068"/>
    <n v="1"/>
    <m/>
    <n v="15.860837164231068"/>
    <s v=""/>
    <n v="0"/>
    <n v="0"/>
  </r>
  <r>
    <n v="101488"/>
    <n v="3"/>
    <m/>
    <n v="2099"/>
    <x v="1"/>
    <s v="H"/>
    <n v="12.627877718847255"/>
    <n v="1.5"/>
    <m/>
    <n v="18.941816578270881"/>
    <s v=""/>
    <n v="0"/>
    <n v="0"/>
  </r>
  <r>
    <n v="101488"/>
    <n v="4"/>
    <m/>
    <n v="2016"/>
    <x v="46"/>
    <s v="H"/>
    <n v="13.188618292508322"/>
    <n v="0.1"/>
    <m/>
    <n v="1.3188618292508323"/>
    <s v=""/>
    <n v="0"/>
    <n v="0"/>
  </r>
  <r>
    <n v="101488"/>
    <n v="5"/>
    <m/>
    <n v="11021"/>
    <x v="49"/>
    <s v="M2"/>
    <n v="12.2156"/>
    <n v="0.33"/>
    <m/>
    <n v="4.031148"/>
    <s v=""/>
    <n v="0"/>
    <n v="0"/>
  </r>
  <r>
    <n v="101488"/>
    <n v="6"/>
    <m/>
    <n v="11064"/>
    <x v="119"/>
    <s v="M"/>
    <n v="0.58689999999999998"/>
    <n v="5"/>
    <m/>
    <n v="2.9344999999999999"/>
    <s v=""/>
    <n v="0"/>
    <n v="0"/>
  </r>
  <r>
    <n v="101488"/>
    <n v="7"/>
    <m/>
    <n v="39024"/>
    <x v="161"/>
    <s v="M2"/>
    <n v="3.7115999999999998"/>
    <n v="1.04"/>
    <m/>
    <n v="3.8600639999999999"/>
    <s v=""/>
    <n v="0"/>
    <n v="0"/>
  </r>
  <r>
    <n v="101488"/>
    <n v="8"/>
    <m/>
    <n v="2015"/>
    <x v="47"/>
    <s v="H"/>
    <n v="16.259414142106937"/>
    <n v="0.1"/>
    <m/>
    <n v="1.6259414142106938"/>
    <s v=""/>
    <n v="0"/>
    <n v="0"/>
  </r>
  <r>
    <n v="101488"/>
    <n v="9"/>
    <m/>
    <n v="2014"/>
    <x v="16"/>
    <s v="H"/>
    <n v="13.173665210544026"/>
    <n v="1.5"/>
    <m/>
    <n v="19.760497815816038"/>
    <s v=""/>
    <n v="0"/>
    <n v="0"/>
  </r>
  <r>
    <n v="101488"/>
    <n v="10"/>
    <m/>
    <n v="2013"/>
    <x v="15"/>
    <s v="H"/>
    <n v="15.756939025755017"/>
    <n v="1.5"/>
    <m/>
    <n v="23.635408538632525"/>
    <s v=""/>
    <n v="0"/>
    <n v="0"/>
  </r>
  <r>
    <n v="101488"/>
    <n v="11"/>
    <m/>
    <n v="10607"/>
    <x v="1412"/>
    <s v="M3"/>
    <n v="238.3956"/>
    <n v="0.04"/>
    <m/>
    <n v="9.5358239999999999"/>
    <s v=""/>
    <n v="0"/>
    <n v="0"/>
  </r>
  <r>
    <n v="101488"/>
    <n v="12"/>
    <m/>
    <n v="11530"/>
    <x v="1413"/>
    <s v="M2"/>
    <n v="4.4467999999999996"/>
    <n v="1.05"/>
    <m/>
    <n v="4.6691399999999996"/>
    <s v=""/>
    <n v="0"/>
    <n v="0"/>
  </r>
  <r>
    <n v="101488"/>
    <n v="13"/>
    <m/>
    <n v="11001"/>
    <x v="133"/>
    <s v="L"/>
    <n v="6.4767000000000001"/>
    <n v="0.1"/>
    <m/>
    <n v="0.64767000000000008"/>
    <s v=""/>
    <n v="0"/>
    <n v="0"/>
  </r>
  <r>
    <n v="101489"/>
    <n v="0"/>
    <s v="TAMPO PARA BANCADA ÚMIDA - CONCRETO POLIDO E=50MM COM BORDAS ARREDONDADAS E ENVERNIZADAS"/>
    <m/>
    <x v="0"/>
    <m/>
    <s v=""/>
    <m/>
    <s v="M2"/>
    <s v=""/>
    <n v="110.31118534041202"/>
    <s v=""/>
    <s v=""/>
  </r>
  <r>
    <n v="101489"/>
    <n v="1"/>
    <m/>
    <n v="2016"/>
    <x v="46"/>
    <s v="H"/>
    <n v="13.188618292508322"/>
    <n v="0.1"/>
    <m/>
    <n v="1.3188618292508323"/>
    <s v=""/>
    <n v="0"/>
    <n v="0"/>
  </r>
  <r>
    <n v="101489"/>
    <n v="2"/>
    <m/>
    <n v="10607"/>
    <x v="1412"/>
    <s v="M3"/>
    <n v="238.3956"/>
    <n v="0.05"/>
    <m/>
    <n v="11.919780000000001"/>
    <s v=""/>
    <n v="0"/>
    <n v="0"/>
  </r>
  <r>
    <n v="101489"/>
    <n v="3"/>
    <m/>
    <n v="2014"/>
    <x v="16"/>
    <s v="H"/>
    <n v="13.173665210544026"/>
    <n v="1.5"/>
    <m/>
    <n v="19.760497815816038"/>
    <s v=""/>
    <n v="0"/>
    <n v="0"/>
  </r>
  <r>
    <n v="101489"/>
    <n v="4"/>
    <m/>
    <n v="11001"/>
    <x v="133"/>
    <s v="L"/>
    <n v="6.4767000000000001"/>
    <n v="0.1"/>
    <m/>
    <n v="0.64767000000000008"/>
    <s v=""/>
    <n v="0"/>
    <n v="0"/>
  </r>
  <r>
    <n v="101489"/>
    <n v="5"/>
    <m/>
    <n v="11064"/>
    <x v="119"/>
    <s v="M"/>
    <n v="0.58689999999999998"/>
    <n v="5"/>
    <m/>
    <n v="2.9344999999999999"/>
    <s v=""/>
    <n v="0"/>
    <n v="0"/>
  </r>
  <r>
    <n v="101489"/>
    <n v="6"/>
    <m/>
    <n v="2020"/>
    <x v="22"/>
    <s v="H"/>
    <n v="15.860837164231068"/>
    <n v="1"/>
    <m/>
    <n v="15.860837164231068"/>
    <s v=""/>
    <n v="0"/>
    <n v="0"/>
  </r>
  <r>
    <n v="101489"/>
    <n v="7"/>
    <m/>
    <n v="2013"/>
    <x v="15"/>
    <s v="H"/>
    <n v="15.756939025755017"/>
    <n v="1.5"/>
    <m/>
    <n v="23.635408538632525"/>
    <s v=""/>
    <n v="0"/>
    <n v="0"/>
  </r>
  <r>
    <n v="101489"/>
    <n v="8"/>
    <m/>
    <n v="39024"/>
    <x v="161"/>
    <s v="M2"/>
    <n v="3.7115999999999998"/>
    <n v="1.04"/>
    <m/>
    <n v="3.8600639999999999"/>
    <s v=""/>
    <n v="0"/>
    <n v="0"/>
  </r>
  <r>
    <n v="101489"/>
    <n v="9"/>
    <m/>
    <n v="2099"/>
    <x v="1"/>
    <s v="H"/>
    <n v="12.627877718847255"/>
    <n v="1.5"/>
    <m/>
    <n v="18.941816578270881"/>
    <s v=""/>
    <n v="0"/>
    <n v="0"/>
  </r>
  <r>
    <n v="101489"/>
    <n v="10"/>
    <m/>
    <n v="11530"/>
    <x v="1413"/>
    <s v="M2"/>
    <n v="4.4467999999999996"/>
    <n v="1.05"/>
    <m/>
    <n v="4.6691399999999996"/>
    <s v=""/>
    <n v="0"/>
    <n v="0"/>
  </r>
  <r>
    <n v="101489"/>
    <n v="11"/>
    <m/>
    <n v="11021"/>
    <x v="49"/>
    <s v="M2"/>
    <n v="12.2156"/>
    <n v="0.33"/>
    <m/>
    <n v="4.031148"/>
    <s v=""/>
    <n v="0"/>
    <n v="0"/>
  </r>
  <r>
    <n v="101489"/>
    <n v="12"/>
    <m/>
    <n v="17515"/>
    <x v="14"/>
    <s v="KG"/>
    <n v="5.5275999999999996"/>
    <n v="0.2"/>
    <m/>
    <n v="1.1055200000000001"/>
    <s v=""/>
    <n v="0"/>
    <n v="0"/>
  </r>
  <r>
    <n v="101489"/>
    <n v="13"/>
    <m/>
    <n v="2015"/>
    <x v="47"/>
    <s v="H"/>
    <n v="16.259414142106937"/>
    <n v="0.1"/>
    <m/>
    <n v="1.6259414142106938"/>
    <s v=""/>
    <n v="0"/>
    <n v="0"/>
  </r>
  <r>
    <n v="101491"/>
    <n v="0"/>
    <s v="SABONETEIRA PARA SABÃO LÍQUIDO"/>
    <m/>
    <x v="0"/>
    <m/>
    <s v=""/>
    <m/>
    <s v="UN"/>
    <s v=""/>
    <n v="76.144967929129777"/>
    <s v=""/>
    <s v=""/>
  </r>
  <r>
    <n v="101491"/>
    <n v="1"/>
    <m/>
    <n v="2050"/>
    <x v="1398"/>
    <s v="H"/>
    <n v="16.714194083227913"/>
    <n v="0.35"/>
    <m/>
    <n v="5.849967929129769"/>
    <s v=""/>
    <n v="0.7"/>
    <n v="11.699935858259538"/>
  </r>
  <r>
    <n v="101491"/>
    <n v="2"/>
    <m/>
    <n v="76896"/>
    <x v="1414"/>
    <s v="UN"/>
    <n v="70.295000000000002"/>
    <n v="1"/>
    <m/>
    <n v="70.295000000000002"/>
    <s v=""/>
    <n v="2"/>
    <n v="140.59"/>
  </r>
  <r>
    <n v="101497"/>
    <n v="0"/>
    <s v="PORTA TOALHA DE PAPEL INTER FOLHAS"/>
    <m/>
    <x v="0"/>
    <m/>
    <s v=""/>
    <m/>
    <s v="UN"/>
    <s v=""/>
    <n v="54.466267929129771"/>
    <s v=""/>
    <s v=""/>
  </r>
  <r>
    <n v="101497"/>
    <n v="1"/>
    <m/>
    <n v="76890"/>
    <x v="1415"/>
    <s v="UN"/>
    <n v="48.616300000000003"/>
    <n v="1"/>
    <m/>
    <n v="48.616300000000003"/>
    <s v=""/>
    <n v="4"/>
    <n v="194.46520000000001"/>
  </r>
  <r>
    <n v="101497"/>
    <n v="2"/>
    <m/>
    <n v="2050"/>
    <x v="1398"/>
    <s v="H"/>
    <n v="16.714194083227913"/>
    <n v="0.35"/>
    <m/>
    <n v="5.849967929129769"/>
    <s v=""/>
    <n v="1.4"/>
    <n v="23.399871716519076"/>
  </r>
  <r>
    <n v="105001"/>
    <n v="0"/>
    <s v="DEMOLIÇÃO DE TUBULAÇÃO DE AÇO PRETO OU GALVANIZADO - ATÉ 2&quot;"/>
    <m/>
    <x v="0"/>
    <m/>
    <s v=""/>
    <m/>
    <s v="M"/>
    <s v=""/>
    <n v="3.8712755770286127"/>
    <s v=""/>
    <s v=""/>
  </r>
  <r>
    <n v="105001"/>
    <n v="1"/>
    <m/>
    <n v="2036"/>
    <x v="25"/>
    <s v="H"/>
    <n v="12.90425192342871"/>
    <n v="0.3"/>
    <m/>
    <n v="3.8712755770286127"/>
    <s v=""/>
    <n v="0"/>
    <n v="0"/>
  </r>
  <r>
    <n v="105002"/>
    <n v="0"/>
    <s v="DEMOLIÇÃO DE TUBULAÇÃO DE AÇO PRETO OU GALVANIZADO - ACIMA DE 2&quot;"/>
    <m/>
    <x v="0"/>
    <m/>
    <s v=""/>
    <m/>
    <s v="M"/>
    <s v=""/>
    <n v="6.4521259617143549"/>
    <s v=""/>
    <s v=""/>
  </r>
  <r>
    <n v="105002"/>
    <n v="1"/>
    <m/>
    <n v="2036"/>
    <x v="25"/>
    <s v="H"/>
    <n v="12.90425192342871"/>
    <n v="0.5"/>
    <m/>
    <n v="6.4521259617143549"/>
    <s v=""/>
    <n v="0"/>
    <n v="0"/>
  </r>
  <r>
    <n v="105003"/>
    <n v="0"/>
    <s v="DEMOLIÇÃO DE TUBULAÇÃO DE PVC RÍGIDO - ATÉ 4&quot;"/>
    <m/>
    <x v="0"/>
    <m/>
    <s v=""/>
    <m/>
    <s v="M"/>
    <s v=""/>
    <n v="3.2260629808571775"/>
    <s v=""/>
    <s v=""/>
  </r>
  <r>
    <n v="105003"/>
    <n v="1"/>
    <m/>
    <n v="2036"/>
    <x v="25"/>
    <s v="H"/>
    <n v="12.90425192342871"/>
    <n v="0.25"/>
    <m/>
    <n v="3.2260629808571775"/>
    <s v=""/>
    <n v="0"/>
    <n v="0"/>
  </r>
  <r>
    <n v="105004"/>
    <n v="0"/>
    <s v="DEMOLIÇÃO DE TUBULAÇÃO DE PVC RÍGIDO - ACIMA DE 4&quot;"/>
    <m/>
    <x v="0"/>
    <m/>
    <s v=""/>
    <m/>
    <s v="M"/>
    <s v=""/>
    <n v="5.8069133655429193"/>
    <s v=""/>
    <s v=""/>
  </r>
  <r>
    <n v="105004"/>
    <n v="1"/>
    <m/>
    <n v="2036"/>
    <x v="25"/>
    <s v="H"/>
    <n v="12.90425192342871"/>
    <n v="0.45"/>
    <m/>
    <n v="5.8069133655429193"/>
    <s v=""/>
    <n v="0"/>
    <n v="0"/>
  </r>
  <r>
    <n v="105005"/>
    <n v="0"/>
    <s v="DEMOLIÇÃO DE TUBULAÇÃO DE COBRE - ATÉ 1 1/4&quot;"/>
    <m/>
    <x v="0"/>
    <m/>
    <s v=""/>
    <m/>
    <s v="M"/>
    <s v=""/>
    <n v="3.8712755770286127"/>
    <s v=""/>
    <s v=""/>
  </r>
  <r>
    <n v="105005"/>
    <n v="1"/>
    <m/>
    <n v="2036"/>
    <x v="25"/>
    <s v="H"/>
    <n v="12.90425192342871"/>
    <n v="0.3"/>
    <m/>
    <n v="3.8712755770286127"/>
    <s v=""/>
    <n v="0"/>
    <n v="0"/>
  </r>
  <r>
    <n v="105018"/>
    <n v="0"/>
    <s v="DEMOLIÇÃO DE REGISTROS"/>
    <m/>
    <x v="0"/>
    <m/>
    <s v=""/>
    <m/>
    <s v="UN"/>
    <s v=""/>
    <n v="3.2260629808571775"/>
    <s v=""/>
    <s v=""/>
  </r>
  <r>
    <n v="105018"/>
    <n v="1"/>
    <m/>
    <n v="2036"/>
    <x v="25"/>
    <s v="H"/>
    <n v="12.90425192342871"/>
    <n v="0.25"/>
    <m/>
    <n v="3.2260629808571775"/>
    <s v=""/>
    <n v="0"/>
    <n v="0"/>
  </r>
  <r>
    <n v="105032"/>
    <n v="0"/>
    <s v="DEMOLIÇÃO DE CALHAS, RUFOS OU RINCÕES EM CHAPA METÁLICA"/>
    <m/>
    <x v="0"/>
    <m/>
    <s v=""/>
    <m/>
    <s v="M"/>
    <s v=""/>
    <n v="2.9679779423886035"/>
    <s v=""/>
    <s v=""/>
  </r>
  <r>
    <n v="105032"/>
    <n v="1"/>
    <m/>
    <n v="2036"/>
    <x v="25"/>
    <s v="H"/>
    <n v="12.90425192342871"/>
    <n v="0.23"/>
    <m/>
    <n v="2.9679779423886035"/>
    <s v=""/>
    <n v="0"/>
    <n v="0"/>
  </r>
  <r>
    <n v="105033"/>
    <n v="0"/>
    <s v="DEMOLIÇÃO DE CONDUTORES APARENTES"/>
    <m/>
    <x v="0"/>
    <m/>
    <s v=""/>
    <m/>
    <s v="M"/>
    <s v=""/>
    <n v="1.9356377885143063"/>
    <s v=""/>
    <s v=""/>
  </r>
  <r>
    <n v="105033"/>
    <n v="1"/>
    <m/>
    <n v="2036"/>
    <x v="25"/>
    <s v="H"/>
    <n v="12.90425192342871"/>
    <n v="0.15"/>
    <m/>
    <n v="1.9356377885143063"/>
    <s v=""/>
    <n v="0"/>
    <n v="0"/>
  </r>
  <r>
    <n v="106001"/>
    <n v="0"/>
    <s v="RETIRADA DE TUBULAÇÃO DE AÇO PRETO OU GALVANIZADO - ATÉ 2&quot;"/>
    <m/>
    <x v="0"/>
    <m/>
    <s v=""/>
    <m/>
    <s v="M"/>
    <s v=""/>
    <n v="8.6379829519604989"/>
    <s v=""/>
    <s v=""/>
  </r>
  <r>
    <n v="106001"/>
    <n v="1"/>
    <m/>
    <n v="2035"/>
    <x v="26"/>
    <s v="H"/>
    <n v="17.275965903920998"/>
    <n v="0.5"/>
    <m/>
    <n v="8.6379829519604989"/>
    <s v=""/>
    <n v="0"/>
    <n v="0"/>
  </r>
  <r>
    <n v="106002"/>
    <n v="0"/>
    <s v="RETIRADA DE TUBULAÇÃO DE AÇO PRETO OU GALVANIZADO - ACIMA DE 2&quot;"/>
    <m/>
    <x v="0"/>
    <m/>
    <s v=""/>
    <m/>
    <s v="M"/>
    <s v=""/>
    <n v="10.365579542352599"/>
    <s v=""/>
    <s v=""/>
  </r>
  <r>
    <n v="106002"/>
    <n v="1"/>
    <m/>
    <n v="2035"/>
    <x v="26"/>
    <s v="H"/>
    <n v="17.275965903920998"/>
    <n v="0.6"/>
    <m/>
    <n v="10.365579542352599"/>
    <s v=""/>
    <n v="0"/>
    <n v="0"/>
  </r>
  <r>
    <n v="106003"/>
    <n v="0"/>
    <s v="RETIRADA DE TUBULAÇÃO DE PVC RÍGIDO - ATÉ 4&quot;"/>
    <m/>
    <x v="0"/>
    <m/>
    <s v=""/>
    <m/>
    <s v="M"/>
    <s v=""/>
    <n v="7.774184656764449"/>
    <s v=""/>
    <s v=""/>
  </r>
  <r>
    <n v="106003"/>
    <n v="1"/>
    <m/>
    <n v="2035"/>
    <x v="26"/>
    <s v="H"/>
    <n v="17.275965903920998"/>
    <n v="0.45"/>
    <m/>
    <n v="7.774184656764449"/>
    <s v=""/>
    <n v="0"/>
    <n v="0"/>
  </r>
  <r>
    <n v="106004"/>
    <n v="0"/>
    <s v="RETIRADA DE TUBULAÇÃO DE PVC RÍGIDO - ACIMA DE 4&quot;"/>
    <m/>
    <x v="0"/>
    <m/>
    <s v=""/>
    <m/>
    <s v="M"/>
    <s v=""/>
    <n v="9.5017812471565488"/>
    <s v=""/>
    <s v=""/>
  </r>
  <r>
    <n v="106004"/>
    <n v="1"/>
    <m/>
    <n v="2035"/>
    <x v="26"/>
    <s v="H"/>
    <n v="17.275965903920998"/>
    <n v="0.55000000000000004"/>
    <m/>
    <n v="9.5017812471565488"/>
    <s v=""/>
    <n v="0"/>
    <n v="0"/>
  </r>
  <r>
    <n v="106005"/>
    <n v="0"/>
    <s v="RETIRADA DE TUBULAÇÃO DE COBRE - ATÉ 1 1/4&quot;"/>
    <m/>
    <x v="0"/>
    <m/>
    <s v=""/>
    <m/>
    <s v="M"/>
    <s v=""/>
    <n v="8.6379829519604989"/>
    <s v=""/>
    <s v=""/>
  </r>
  <r>
    <n v="106005"/>
    <n v="1"/>
    <m/>
    <n v="2035"/>
    <x v="26"/>
    <s v="H"/>
    <n v="17.275965903920998"/>
    <n v="0.5"/>
    <m/>
    <n v="8.6379829519604989"/>
    <s v=""/>
    <n v="0"/>
    <n v="0"/>
  </r>
  <r>
    <n v="106006"/>
    <n v="0"/>
    <s v="RETIRADA DE TUBULAÇÃO DE COBRE - ACIMA DE 1 1/4&quot;"/>
    <m/>
    <x v="0"/>
    <m/>
    <s v=""/>
    <m/>
    <s v="M"/>
    <s v=""/>
    <n v="10.365579542352599"/>
    <s v=""/>
    <s v=""/>
  </r>
  <r>
    <n v="106006"/>
    <n v="1"/>
    <m/>
    <n v="2035"/>
    <x v="26"/>
    <s v="H"/>
    <n v="17.275965903920998"/>
    <n v="0.6"/>
    <m/>
    <n v="10.365579542352599"/>
    <s v=""/>
    <n v="0"/>
    <n v="0"/>
  </r>
  <r>
    <n v="106007"/>
    <n v="0"/>
    <s v="RETIRADA DE TUBULAÇÃO DE FERRO FUNDIDO - ATÉ 4&quot;"/>
    <m/>
    <x v="0"/>
    <m/>
    <s v=""/>
    <m/>
    <s v="M"/>
    <s v=""/>
    <n v="8.6379829519604989"/>
    <s v=""/>
    <s v=""/>
  </r>
  <r>
    <n v="106007"/>
    <n v="1"/>
    <m/>
    <n v="2035"/>
    <x v="26"/>
    <s v="H"/>
    <n v="17.275965903920998"/>
    <n v="0.5"/>
    <m/>
    <n v="8.6379829519604989"/>
    <s v=""/>
    <n v="0"/>
    <n v="0"/>
  </r>
  <r>
    <n v="106008"/>
    <n v="0"/>
    <s v="RETIRADA DE TUBULAÇÃO DE FERRO FUNDIDO - ACIMA DE 4&quot;"/>
    <m/>
    <x v="0"/>
    <m/>
    <s v=""/>
    <m/>
    <s v="M"/>
    <s v=""/>
    <n v="10.365579542352599"/>
    <s v=""/>
    <s v=""/>
  </r>
  <r>
    <n v="106008"/>
    <n v="1"/>
    <m/>
    <n v="2035"/>
    <x v="26"/>
    <s v="H"/>
    <n v="17.275965903920998"/>
    <n v="0.6"/>
    <m/>
    <n v="10.365579542352599"/>
    <s v=""/>
    <n v="0"/>
    <n v="0"/>
  </r>
  <r>
    <n v="106009"/>
    <n v="0"/>
    <s v="RETIRADA DE TUBULAÇÃO DE CIMENTO-AMIANTO - ATÉ 3&quot;"/>
    <m/>
    <x v="0"/>
    <m/>
    <s v=""/>
    <m/>
    <s v="M"/>
    <s v=""/>
    <n v="7.774184656764449"/>
    <s v=""/>
    <s v=""/>
  </r>
  <r>
    <n v="106009"/>
    <n v="1"/>
    <m/>
    <n v="2035"/>
    <x v="26"/>
    <s v="H"/>
    <n v="17.275965903920998"/>
    <n v="0.45"/>
    <m/>
    <n v="7.774184656764449"/>
    <s v=""/>
    <n v="0"/>
    <n v="0"/>
  </r>
  <r>
    <n v="106010"/>
    <n v="0"/>
    <s v="RETIRADA DE TUBULAÇÃO DE CIMENTO-AMIANTO - ACIMA DE 3&quot;"/>
    <m/>
    <x v="0"/>
    <m/>
    <s v=""/>
    <m/>
    <s v="M"/>
    <s v=""/>
    <n v="9.5017812471565488"/>
    <s v=""/>
    <s v=""/>
  </r>
  <r>
    <n v="106010"/>
    <n v="1"/>
    <m/>
    <n v="2035"/>
    <x v="26"/>
    <s v="H"/>
    <n v="17.275965903920998"/>
    <n v="0.55000000000000004"/>
    <m/>
    <n v="9.5017812471565488"/>
    <s v=""/>
    <n v="0"/>
    <n v="0"/>
  </r>
  <r>
    <n v="106011"/>
    <n v="0"/>
    <s v="RETIRADA DE TUBULAÇÃO DE CERÂMICA VIDRADA - ATÉ 6&quot;"/>
    <m/>
    <x v="0"/>
    <m/>
    <s v=""/>
    <m/>
    <s v="M"/>
    <s v=""/>
    <n v="12.093176132744698"/>
    <s v=""/>
    <s v=""/>
  </r>
  <r>
    <n v="106011"/>
    <n v="1"/>
    <m/>
    <n v="2035"/>
    <x v="26"/>
    <s v="H"/>
    <n v="17.275965903920998"/>
    <n v="0.7"/>
    <m/>
    <n v="12.093176132744698"/>
    <s v=""/>
    <n v="0"/>
    <n v="0"/>
  </r>
  <r>
    <n v="106012"/>
    <n v="0"/>
    <s v="RETIRADA DE TUBULAÇÃO DE CERÂMICA VIDRADA - ACIMA DE 6&quot;"/>
    <m/>
    <x v="0"/>
    <m/>
    <s v=""/>
    <m/>
    <s v="M"/>
    <s v=""/>
    <n v="13.820772723136798"/>
    <s v=""/>
    <s v=""/>
  </r>
  <r>
    <n v="106012"/>
    <n v="1"/>
    <m/>
    <n v="2035"/>
    <x v="26"/>
    <s v="H"/>
    <n v="17.275965903920998"/>
    <n v="0.8"/>
    <m/>
    <n v="13.820772723136798"/>
    <s v=""/>
    <n v="0"/>
    <n v="0"/>
  </r>
  <r>
    <n v="106015"/>
    <n v="0"/>
    <s v="RETIRADA DE RESERVATÓRIOS DE CIMENTO-AMIANTO - ATÉ 1000 LITROS"/>
    <m/>
    <x v="0"/>
    <m/>
    <s v=""/>
    <m/>
    <s v="UN"/>
    <s v=""/>
    <n v="90.540653482049123"/>
    <s v=""/>
    <s v=""/>
  </r>
  <r>
    <n v="106015"/>
    <n v="1"/>
    <m/>
    <n v="2035"/>
    <x v="26"/>
    <s v="H"/>
    <n v="17.275965903920998"/>
    <n v="3"/>
    <m/>
    <n v="51.827897711762994"/>
    <s v=""/>
    <n v="0"/>
    <n v="0"/>
  </r>
  <r>
    <n v="106015"/>
    <n v="2"/>
    <m/>
    <n v="2036"/>
    <x v="25"/>
    <s v="H"/>
    <n v="12.90425192342871"/>
    <n v="3"/>
    <m/>
    <n v="38.71275577028613"/>
    <s v=""/>
    <n v="0"/>
    <n v="0"/>
  </r>
  <r>
    <n v="106018"/>
    <n v="0"/>
    <s v="RETIRADA DE REGISTROS OU VÁLVULAS FLUXÍVEIS"/>
    <m/>
    <x v="0"/>
    <m/>
    <s v=""/>
    <m/>
    <s v="UN"/>
    <s v=""/>
    <n v="68.396299245839032"/>
    <s v=""/>
    <s v=""/>
  </r>
  <r>
    <n v="106018"/>
    <n v="1"/>
    <m/>
    <n v="2035"/>
    <x v="26"/>
    <s v="H"/>
    <n v="17.275965903920998"/>
    <n v="3.5"/>
    <m/>
    <n v="60.465880663723496"/>
    <s v=""/>
    <n v="0"/>
    <n v="0"/>
  </r>
  <r>
    <n v="106018"/>
    <n v="2"/>
    <m/>
    <n v="2020"/>
    <x v="22"/>
    <s v="H"/>
    <n v="15.860837164231068"/>
    <n v="0.5"/>
    <m/>
    <n v="7.930418582115534"/>
    <s v=""/>
    <n v="0"/>
    <n v="0"/>
  </r>
  <r>
    <n v="106022"/>
    <n v="0"/>
    <s v="RETIRADA DE VÁLVULAS DE RETENÇÃO"/>
    <m/>
    <x v="0"/>
    <m/>
    <s v=""/>
    <m/>
    <s v="UN"/>
    <s v=""/>
    <n v="19.003562494313098"/>
    <s v=""/>
    <s v=""/>
  </r>
  <r>
    <n v="106022"/>
    <n v="1"/>
    <m/>
    <n v="2035"/>
    <x v="26"/>
    <s v="H"/>
    <n v="17.275965903920998"/>
    <n v="1.1000000000000001"/>
    <m/>
    <n v="19.003562494313098"/>
    <s v=""/>
    <n v="0"/>
    <n v="0"/>
  </r>
  <r>
    <n v="106024"/>
    <n v="0"/>
    <s v="RETIRADA DE CONJUNTOS MOTOR-BOMBA"/>
    <m/>
    <x v="0"/>
    <m/>
    <s v=""/>
    <m/>
    <s v="UN"/>
    <s v=""/>
    <n v="138.20772723136798"/>
    <s v=""/>
    <s v=""/>
  </r>
  <r>
    <n v="106024"/>
    <n v="1"/>
    <m/>
    <n v="2035"/>
    <x v="26"/>
    <s v="H"/>
    <n v="17.275965903920998"/>
    <n v="8"/>
    <m/>
    <n v="138.20772723136798"/>
    <s v=""/>
    <n v="0"/>
    <n v="0"/>
  </r>
  <r>
    <n v="106026"/>
    <n v="0"/>
    <s v="RETIRADA DE CAIXAS SIFONADAS OU RALOS"/>
    <m/>
    <x v="0"/>
    <m/>
    <s v=""/>
    <m/>
    <s v="UN"/>
    <s v=""/>
    <n v="9.5017812471565488"/>
    <s v=""/>
    <s v=""/>
  </r>
  <r>
    <n v="106026"/>
    <n v="1"/>
    <m/>
    <n v="2035"/>
    <x v="26"/>
    <s v="H"/>
    <n v="17.275965903920998"/>
    <n v="0.55000000000000004"/>
    <m/>
    <n v="9.5017812471565488"/>
    <s v=""/>
    <n v="0"/>
    <n v="0"/>
  </r>
  <r>
    <n v="106029"/>
    <n v="0"/>
    <s v="RETIRADA DE HIDRANTES DE PAREDE"/>
    <m/>
    <x v="0"/>
    <m/>
    <s v=""/>
    <m/>
    <s v="UN"/>
    <s v=""/>
    <n v="51.827897711762994"/>
    <s v=""/>
    <s v=""/>
  </r>
  <r>
    <n v="106029"/>
    <n v="1"/>
    <m/>
    <n v="2035"/>
    <x v="26"/>
    <s v="H"/>
    <n v="17.275965903920998"/>
    <n v="3"/>
    <m/>
    <n v="51.827897711762994"/>
    <s v=""/>
    <n v="0"/>
    <n v="0"/>
  </r>
  <r>
    <n v="106032"/>
    <n v="0"/>
    <s v="RETIRADA DE CALHAS, RUFOS OU RINCÕES EM CHAPA METÁLICA"/>
    <m/>
    <x v="0"/>
    <m/>
    <s v=""/>
    <m/>
    <s v="M"/>
    <s v=""/>
    <n v="4.3189914759802495"/>
    <s v=""/>
    <s v=""/>
  </r>
  <r>
    <n v="106032"/>
    <n v="1"/>
    <m/>
    <n v="2035"/>
    <x v="26"/>
    <s v="H"/>
    <n v="17.275965903920998"/>
    <n v="0.25"/>
    <m/>
    <n v="4.3189914759802495"/>
    <s v=""/>
    <n v="0"/>
    <n v="0"/>
  </r>
  <r>
    <n v="106033"/>
    <n v="0"/>
    <s v="RETIRADA DE CONDUTORES APARENTES"/>
    <m/>
    <x v="0"/>
    <m/>
    <s v=""/>
    <m/>
    <s v="M"/>
    <s v=""/>
    <n v="2.7641545446273597"/>
    <s v=""/>
    <s v=""/>
  </r>
  <r>
    <n v="106033"/>
    <n v="1"/>
    <m/>
    <n v="2035"/>
    <x v="26"/>
    <s v="H"/>
    <n v="17.275965903920998"/>
    <n v="0.16"/>
    <m/>
    <n v="2.7641545446273597"/>
    <s v=""/>
    <n v="0"/>
    <n v="0"/>
  </r>
  <r>
    <n v="106035"/>
    <n v="0"/>
    <s v="RETIRADA DE APARELHOS SANITÁRIOS, INCLUSIVE ACESSÓRIOS"/>
    <m/>
    <x v="0"/>
    <m/>
    <s v=""/>
    <m/>
    <s v="UN"/>
    <s v=""/>
    <n v="25.913948855881497"/>
    <s v=""/>
    <s v=""/>
  </r>
  <r>
    <n v="106035"/>
    <n v="1"/>
    <m/>
    <n v="2035"/>
    <x v="26"/>
    <s v="H"/>
    <n v="17.275965903920998"/>
    <n v="1.5"/>
    <m/>
    <n v="25.913948855881497"/>
    <s v=""/>
    <n v="0"/>
    <n v="0"/>
  </r>
  <r>
    <n v="106040"/>
    <n v="0"/>
    <s v="RETIRADA DE SIFÕES"/>
    <m/>
    <x v="0"/>
    <m/>
    <s v=""/>
    <m/>
    <s v="UN"/>
    <s v=""/>
    <n v="6.9103863615683991"/>
    <s v=""/>
    <s v=""/>
  </r>
  <r>
    <n v="106040"/>
    <n v="1"/>
    <m/>
    <n v="2035"/>
    <x v="26"/>
    <s v="H"/>
    <n v="17.275965903920998"/>
    <n v="0.4"/>
    <m/>
    <n v="6.9103863615683991"/>
    <s v=""/>
    <n v="0"/>
    <n v="0"/>
  </r>
  <r>
    <n v="106042"/>
    <n v="0"/>
    <s v="RETIRADA DE TORNEIRAS"/>
    <m/>
    <x v="0"/>
    <m/>
    <s v=""/>
    <m/>
    <s v="UN"/>
    <s v=""/>
    <n v="4.4917511350194594"/>
    <s v=""/>
    <s v=""/>
  </r>
  <r>
    <n v="106042"/>
    <n v="1"/>
    <m/>
    <n v="2035"/>
    <x v="26"/>
    <s v="H"/>
    <n v="17.275965903920998"/>
    <n v="0.26"/>
    <m/>
    <n v="4.4917511350194594"/>
    <s v=""/>
    <n v="0"/>
    <n v="0"/>
  </r>
  <r>
    <n v="106045"/>
    <n v="0"/>
    <s v="RETIRADA DE CAIXAS DE DESCARGA DE SOBREPOR"/>
    <m/>
    <x v="0"/>
    <m/>
    <s v=""/>
    <m/>
    <s v="UN"/>
    <s v=""/>
    <n v="13.129734086979958"/>
    <s v=""/>
    <s v=""/>
  </r>
  <r>
    <n v="106045"/>
    <n v="1"/>
    <m/>
    <n v="2035"/>
    <x v="26"/>
    <s v="H"/>
    <n v="17.275965903920998"/>
    <n v="0.76"/>
    <m/>
    <n v="13.129734086979958"/>
    <s v=""/>
    <n v="0"/>
    <n v="0"/>
  </r>
  <r>
    <n v="106050"/>
    <n v="0"/>
    <s v="RETIRADA DO TAMPO ÚMIDO"/>
    <m/>
    <x v="0"/>
    <m/>
    <s v=""/>
    <m/>
    <s v="M2"/>
    <s v=""/>
    <n v="7.1221787207695808"/>
    <s v=""/>
    <s v=""/>
  </r>
  <r>
    <n v="106050"/>
    <n v="1"/>
    <m/>
    <n v="2020"/>
    <x v="22"/>
    <s v="H"/>
    <n v="15.860837164231068"/>
    <n v="0.25"/>
    <m/>
    <n v="3.965209291057767"/>
    <s v=""/>
    <n v="0"/>
    <n v="0"/>
  </r>
  <r>
    <n v="106050"/>
    <n v="2"/>
    <m/>
    <n v="2099"/>
    <x v="1"/>
    <s v="H"/>
    <n v="12.627877718847255"/>
    <n v="0.25"/>
    <m/>
    <n v="3.1569694297118138"/>
    <s v=""/>
    <n v="0"/>
    <n v="0"/>
  </r>
  <r>
    <n v="107018"/>
    <n v="0"/>
    <s v="RECOLOCAÇÃO DE REGISTROS OU VÁLVULAS FLUXÍVEIS"/>
    <m/>
    <x v="0"/>
    <m/>
    <s v=""/>
    <m/>
    <s v="UN"/>
    <s v=""/>
    <n v="61.027156654699411"/>
    <s v=""/>
    <s v=""/>
  </r>
  <r>
    <n v="107018"/>
    <n v="1"/>
    <m/>
    <n v="2035"/>
    <x v="26"/>
    <s v="H"/>
    <n v="17.275965903920998"/>
    <n v="2"/>
    <m/>
    <n v="34.551931807841996"/>
    <s v=""/>
    <n v="0"/>
    <n v="0"/>
  </r>
  <r>
    <n v="107018"/>
    <n v="2"/>
    <m/>
    <n v="2036"/>
    <x v="25"/>
    <s v="H"/>
    <n v="12.90425192342871"/>
    <n v="2"/>
    <m/>
    <n v="25.80850384685742"/>
    <s v=""/>
    <n v="0"/>
    <n v="0"/>
  </r>
  <r>
    <n v="107018"/>
    <n v="3"/>
    <m/>
    <n v="79636"/>
    <x v="1107"/>
    <s v="KG"/>
    <n v="8.3975000000000009"/>
    <n v="0.02"/>
    <m/>
    <n v="0.16795000000000002"/>
    <s v=""/>
    <n v="0"/>
    <n v="0"/>
  </r>
  <r>
    <n v="107018"/>
    <n v="4"/>
    <m/>
    <n v="37509"/>
    <x v="156"/>
    <s v="L"/>
    <n v="16.625699999999998"/>
    <n v="0.03"/>
    <m/>
    <n v="0.49877099999999991"/>
    <s v=""/>
    <n v="0"/>
    <n v="0"/>
  </r>
  <r>
    <n v="107022"/>
    <n v="0"/>
    <s v="RECOLOCAÇÃO DE VÁLVULAS DE RETENÇÃO"/>
    <m/>
    <x v="0"/>
    <m/>
    <s v=""/>
    <m/>
    <s v="UN"/>
    <s v=""/>
    <n v="31.097170827349707"/>
    <s v=""/>
    <s v=""/>
  </r>
  <r>
    <n v="107022"/>
    <n v="1"/>
    <m/>
    <n v="37509"/>
    <x v="156"/>
    <s v="L"/>
    <n v="16.625699999999998"/>
    <n v="0.04"/>
    <m/>
    <n v="0.66502799999999995"/>
    <s v=""/>
    <n v="0"/>
    <n v="0"/>
  </r>
  <r>
    <n v="107022"/>
    <n v="2"/>
    <m/>
    <n v="2036"/>
    <x v="25"/>
    <s v="H"/>
    <n v="12.90425192342871"/>
    <n v="1"/>
    <m/>
    <n v="12.90425192342871"/>
    <s v=""/>
    <n v="0"/>
    <n v="0"/>
  </r>
  <r>
    <n v="107022"/>
    <n v="3"/>
    <m/>
    <n v="79636"/>
    <x v="1107"/>
    <s v="KG"/>
    <n v="8.3975000000000009"/>
    <n v="0.03"/>
    <m/>
    <n v="0.25192500000000001"/>
    <s v=""/>
    <n v="0"/>
    <n v="0"/>
  </r>
  <r>
    <n v="107022"/>
    <n v="4"/>
    <m/>
    <n v="2035"/>
    <x v="26"/>
    <s v="H"/>
    <n v="17.275965903920998"/>
    <n v="1"/>
    <m/>
    <n v="17.275965903920998"/>
    <s v=""/>
    <n v="0"/>
    <n v="0"/>
  </r>
  <r>
    <n v="107024"/>
    <n v="0"/>
    <s v="RECOLOCAÇÃO DE CONJUNTOS MOTOR-BOMBA"/>
    <m/>
    <x v="0"/>
    <m/>
    <s v=""/>
    <m/>
    <s v="UN"/>
    <s v=""/>
    <n v="120.72087130939883"/>
    <s v=""/>
    <s v=""/>
  </r>
  <r>
    <n v="107024"/>
    <n v="1"/>
    <m/>
    <n v="2036"/>
    <x v="25"/>
    <s v="H"/>
    <n v="12.90425192342871"/>
    <n v="4"/>
    <m/>
    <n v="51.617007693714839"/>
    <s v=""/>
    <n v="0"/>
    <n v="0"/>
  </r>
  <r>
    <n v="107024"/>
    <n v="2"/>
    <m/>
    <n v="2035"/>
    <x v="26"/>
    <s v="H"/>
    <n v="17.275965903920998"/>
    <n v="4"/>
    <m/>
    <n v="69.103863615683991"/>
    <s v=""/>
    <n v="0"/>
    <n v="0"/>
  </r>
  <r>
    <n v="107026"/>
    <n v="0"/>
    <s v="RECOLOCAÇÃO DE CAIXAS SIFONADAS OU RALOS"/>
    <m/>
    <x v="0"/>
    <m/>
    <s v=""/>
    <m/>
    <s v="UN"/>
    <s v=""/>
    <n v="49.859308958289589"/>
    <s v=""/>
    <s v=""/>
  </r>
  <r>
    <n v="107026"/>
    <n v="1"/>
    <m/>
    <n v="2035"/>
    <x v="26"/>
    <s v="H"/>
    <n v="17.275965903920998"/>
    <n v="1.4"/>
    <m/>
    <n v="24.186352265489397"/>
    <s v=""/>
    <n v="0"/>
    <n v="0"/>
  </r>
  <r>
    <n v="107026"/>
    <n v="2"/>
    <m/>
    <n v="2036"/>
    <x v="25"/>
    <s v="H"/>
    <n v="12.90425192342871"/>
    <n v="1.4"/>
    <m/>
    <n v="18.065952692800192"/>
    <s v=""/>
    <n v="0"/>
    <n v="0"/>
  </r>
  <r>
    <n v="107026"/>
    <n v="3"/>
    <m/>
    <n v="79653"/>
    <x v="1302"/>
    <s v="KG"/>
    <n v="63.3917"/>
    <n v="0.12"/>
    <m/>
    <n v="7.6070039999999999"/>
    <s v=""/>
    <n v="0"/>
    <n v="0"/>
  </r>
  <r>
    <n v="107029"/>
    <n v="0"/>
    <s v="RECOLOCAÇÃO DE HIDRANTES DE PAREDE"/>
    <m/>
    <x v="0"/>
    <m/>
    <s v=""/>
    <m/>
    <s v="UN"/>
    <s v=""/>
    <n v="156.93713270221849"/>
    <s v=""/>
    <s v=""/>
  </r>
  <r>
    <n v="107029"/>
    <n v="1"/>
    <m/>
    <n v="2036"/>
    <x v="25"/>
    <s v="H"/>
    <n v="12.90425192342871"/>
    <n v="5.2"/>
    <m/>
    <n v="67.102110001829288"/>
    <s v=""/>
    <n v="0"/>
    <n v="0"/>
  </r>
  <r>
    <n v="107029"/>
    <n v="2"/>
    <m/>
    <n v="2035"/>
    <x v="26"/>
    <s v="H"/>
    <n v="17.275965903920998"/>
    <n v="5.2"/>
    <m/>
    <n v="89.835022700389189"/>
    <s v=""/>
    <n v="0"/>
    <n v="0"/>
  </r>
  <r>
    <n v="107032"/>
    <n v="0"/>
    <s v="RECOLOCAÇÃO DE CALHAS, RUFOS OU RINCÕES EM CHAPA METÁLICA"/>
    <m/>
    <x v="0"/>
    <m/>
    <s v=""/>
    <m/>
    <s v="M"/>
    <s v=""/>
    <n v="31.59411715324725"/>
    <s v=""/>
    <s v=""/>
  </r>
  <r>
    <n v="107032"/>
    <n v="1"/>
    <m/>
    <n v="79656"/>
    <x v="1278"/>
    <s v="KG"/>
    <n v="44.106400000000001"/>
    <n v="0.1"/>
    <m/>
    <n v="4.4106399999999999"/>
    <s v=""/>
    <n v="0"/>
    <n v="0"/>
  </r>
  <r>
    <n v="107032"/>
    <n v="2"/>
    <m/>
    <n v="2035"/>
    <x v="26"/>
    <s v="H"/>
    <n v="17.275965903920998"/>
    <n v="0.85"/>
    <m/>
    <n v="14.684571018332848"/>
    <s v=""/>
    <n v="0"/>
    <n v="0"/>
  </r>
  <r>
    <n v="107032"/>
    <n v="3"/>
    <m/>
    <n v="2036"/>
    <x v="25"/>
    <s v="H"/>
    <n v="12.90425192342871"/>
    <n v="0.85"/>
    <m/>
    <n v="10.968614134914404"/>
    <s v=""/>
    <n v="0"/>
    <n v="0"/>
  </r>
  <r>
    <n v="107032"/>
    <n v="4"/>
    <m/>
    <n v="17530"/>
    <x v="439"/>
    <s v="KG"/>
    <n v="38.257300000000001"/>
    <n v="0.04"/>
    <m/>
    <n v="1.530292"/>
    <s v=""/>
    <n v="0"/>
    <n v="0"/>
  </r>
  <r>
    <n v="107033"/>
    <n v="0"/>
    <s v="RECOLOCAÇÃO DE CONDUTORES APARENTES"/>
    <m/>
    <x v="0"/>
    <m/>
    <s v=""/>
    <m/>
    <s v="M"/>
    <s v=""/>
    <n v="25.536792479144793"/>
    <s v=""/>
    <s v=""/>
  </r>
  <r>
    <n v="107033"/>
    <n v="1"/>
    <m/>
    <n v="2035"/>
    <x v="26"/>
    <s v="H"/>
    <n v="17.275965903920998"/>
    <n v="0.7"/>
    <m/>
    <n v="12.093176132744698"/>
    <s v=""/>
    <n v="0"/>
    <n v="0"/>
  </r>
  <r>
    <n v="107033"/>
    <n v="2"/>
    <m/>
    <n v="2036"/>
    <x v="25"/>
    <s v="H"/>
    <n v="12.90425192342871"/>
    <n v="0.7"/>
    <m/>
    <n v="9.0329763464000958"/>
    <s v=""/>
    <n v="0"/>
    <n v="0"/>
  </r>
  <r>
    <n v="107033"/>
    <n v="3"/>
    <m/>
    <n v="79656"/>
    <x v="1278"/>
    <s v="KG"/>
    <n v="44.106400000000001"/>
    <n v="0.1"/>
    <m/>
    <n v="4.4106399999999999"/>
    <s v=""/>
    <n v="0"/>
    <n v="0"/>
  </r>
  <r>
    <n v="107035"/>
    <n v="0"/>
    <s v="RECOLOCAÇÃO DE APARELHOS SANITÁRIOS, INCLUSIVE ACESSÓRIOS"/>
    <m/>
    <x v="0"/>
    <m/>
    <s v=""/>
    <m/>
    <s v="UN"/>
    <s v=""/>
    <n v="90.540653482049123"/>
    <s v=""/>
    <s v=""/>
  </r>
  <r>
    <n v="107035"/>
    <n v="1"/>
    <m/>
    <n v="2035"/>
    <x v="26"/>
    <s v="H"/>
    <n v="17.275965903920998"/>
    <n v="3"/>
    <m/>
    <n v="51.827897711762994"/>
    <s v=""/>
    <n v="0"/>
    <n v="0"/>
  </r>
  <r>
    <n v="107035"/>
    <n v="2"/>
    <m/>
    <n v="2036"/>
    <x v="25"/>
    <s v="H"/>
    <n v="12.90425192342871"/>
    <n v="3"/>
    <m/>
    <n v="38.71275577028613"/>
    <s v=""/>
    <n v="0"/>
    <n v="0"/>
  </r>
  <r>
    <n v="107040"/>
    <n v="0"/>
    <s v="RECOLOCAÇÃO DE SIFÕES"/>
    <m/>
    <x v="0"/>
    <m/>
    <s v=""/>
    <m/>
    <s v="UN"/>
    <s v=""/>
    <n v="15.090108913674854"/>
    <s v=""/>
    <s v=""/>
  </r>
  <r>
    <n v="107040"/>
    <n v="1"/>
    <m/>
    <n v="2036"/>
    <x v="25"/>
    <s v="H"/>
    <n v="12.90425192342871"/>
    <n v="0.5"/>
    <m/>
    <n v="6.4521259617143549"/>
    <s v=""/>
    <n v="0"/>
    <n v="0"/>
  </r>
  <r>
    <n v="107040"/>
    <n v="2"/>
    <m/>
    <n v="2035"/>
    <x v="26"/>
    <s v="H"/>
    <n v="17.275965903920998"/>
    <n v="0.5"/>
    <m/>
    <n v="8.6379829519604989"/>
    <s v=""/>
    <n v="0"/>
    <n v="0"/>
  </r>
  <r>
    <n v="107042"/>
    <n v="0"/>
    <s v="RECOLOCAÇÃO DE TORNEIRAS"/>
    <m/>
    <x v="0"/>
    <m/>
    <s v=""/>
    <m/>
    <s v="UN"/>
    <s v=""/>
    <n v="8.6379829519604989"/>
    <s v=""/>
    <s v=""/>
  </r>
  <r>
    <n v="107042"/>
    <n v="1"/>
    <m/>
    <n v="2035"/>
    <x v="26"/>
    <s v="H"/>
    <n v="17.275965903920998"/>
    <n v="0.5"/>
    <m/>
    <n v="8.6379829519604989"/>
    <s v=""/>
    <n v="0"/>
    <n v="0"/>
  </r>
  <r>
    <n v="107045"/>
    <n v="0"/>
    <s v="RECOLOCAÇÃO DE CAIXAS DE DESCARGA DE SOBREPOR"/>
    <m/>
    <x v="0"/>
    <m/>
    <s v=""/>
    <m/>
    <s v="UN"/>
    <s v=""/>
    <n v="75.450544568374269"/>
    <s v=""/>
    <s v=""/>
  </r>
  <r>
    <n v="107045"/>
    <n v="1"/>
    <m/>
    <n v="2035"/>
    <x v="26"/>
    <s v="H"/>
    <n v="17.275965903920998"/>
    <n v="2.5"/>
    <m/>
    <n v="43.189914759802491"/>
    <s v=""/>
    <n v="0"/>
    <n v="0"/>
  </r>
  <r>
    <n v="107045"/>
    <n v="2"/>
    <m/>
    <n v="2036"/>
    <x v="25"/>
    <s v="H"/>
    <n v="12.90425192342871"/>
    <n v="2.5"/>
    <m/>
    <n v="32.260629808571778"/>
    <s v=""/>
    <n v="0"/>
    <n v="0"/>
  </r>
  <r>
    <n v="108070"/>
    <n v="0"/>
    <s v="SIFÃO COM COPO, TIPO REFORÇADO, PVC RÍGIDO - 1 1/2&quot;X2&quot;"/>
    <m/>
    <x v="0"/>
    <m/>
    <s v=""/>
    <m/>
    <s v="UN"/>
    <s v=""/>
    <n v="24.031587130939883"/>
    <s v=""/>
    <s v=""/>
  </r>
  <r>
    <n v="108070"/>
    <n v="1"/>
    <m/>
    <n v="2035"/>
    <x v="26"/>
    <s v="H"/>
    <n v="17.275965903920998"/>
    <n v="0.4"/>
    <m/>
    <n v="6.9103863615683991"/>
    <s v=""/>
    <n v="0"/>
    <n v="0"/>
  </r>
  <r>
    <n v="108070"/>
    <n v="2"/>
    <m/>
    <n v="75663"/>
    <x v="1416"/>
    <s v="UN"/>
    <n v="11.9595"/>
    <n v="1"/>
    <m/>
    <n v="11.9595"/>
    <s v=""/>
    <n v="0"/>
    <n v="0"/>
  </r>
  <r>
    <n v="108070"/>
    <n v="3"/>
    <m/>
    <n v="2036"/>
    <x v="25"/>
    <s v="H"/>
    <n v="12.90425192342871"/>
    <n v="0.4"/>
    <m/>
    <n v="5.1617007693714845"/>
    <s v=""/>
    <n v="0"/>
    <n v="0"/>
  </r>
  <r>
    <n v="108072"/>
    <n v="0"/>
    <s v="SIFÃO TIPO PESADO, METAL CROMADO - 1&quot;X1 1/2&quot;"/>
    <m/>
    <x v="0"/>
    <m/>
    <s v=""/>
    <m/>
    <s v="UN"/>
    <s v=""/>
    <n v="103.54120891367485"/>
    <s v=""/>
    <s v=""/>
  </r>
  <r>
    <n v="108072"/>
    <n v="1"/>
    <m/>
    <n v="2035"/>
    <x v="26"/>
    <s v="H"/>
    <n v="17.275965903920998"/>
    <n v="0.5"/>
    <m/>
    <n v="8.6379829519604989"/>
    <s v=""/>
    <n v="0"/>
    <n v="0"/>
  </r>
  <r>
    <n v="108072"/>
    <n v="2"/>
    <m/>
    <n v="75653"/>
    <x v="1330"/>
    <s v="UN"/>
    <n v="88.451099999999997"/>
    <n v="1"/>
    <m/>
    <n v="88.451099999999997"/>
    <s v=""/>
    <n v="0"/>
    <n v="0"/>
  </r>
  <r>
    <n v="108072"/>
    <n v="3"/>
    <m/>
    <n v="2036"/>
    <x v="25"/>
    <s v="H"/>
    <n v="12.90425192342871"/>
    <n v="0.5"/>
    <m/>
    <n v="6.4521259617143549"/>
    <s v=""/>
    <n v="0"/>
    <n v="0"/>
  </r>
  <r>
    <n v="108073"/>
    <n v="0"/>
    <s v="SIFÃO TIPO PESADO, METAL CROMADO - 1&quot;X2&quot;"/>
    <m/>
    <x v="0"/>
    <m/>
    <s v=""/>
    <m/>
    <s v="UN"/>
    <s v=""/>
    <n v="140.20930891367487"/>
    <s v=""/>
    <s v=""/>
  </r>
  <r>
    <n v="108073"/>
    <n v="1"/>
    <m/>
    <n v="2035"/>
    <x v="26"/>
    <s v="H"/>
    <n v="17.275965903920998"/>
    <n v="0.5"/>
    <m/>
    <n v="8.6379829519604989"/>
    <s v=""/>
    <n v="0"/>
    <n v="0"/>
  </r>
  <r>
    <n v="108073"/>
    <n v="2"/>
    <m/>
    <n v="75656"/>
    <x v="1342"/>
    <s v="UN"/>
    <n v="125.11920000000001"/>
    <n v="1"/>
    <m/>
    <n v="125.11920000000001"/>
    <s v=""/>
    <n v="0"/>
    <n v="0"/>
  </r>
  <r>
    <n v="108073"/>
    <n v="3"/>
    <m/>
    <n v="2036"/>
    <x v="25"/>
    <s v="H"/>
    <n v="12.90425192342871"/>
    <n v="0.5"/>
    <m/>
    <n v="6.4521259617143549"/>
    <s v=""/>
    <n v="0"/>
    <n v="0"/>
  </r>
  <r>
    <n v="108074"/>
    <n v="0"/>
    <s v="SIFÃO TIPO PESADO, METAL CROMADO - 1 1/2&quot;X2&quot;"/>
    <m/>
    <x v="0"/>
    <m/>
    <s v=""/>
    <m/>
    <s v="UN"/>
    <s v=""/>
    <n v="85.759108913674851"/>
    <s v=""/>
    <s v=""/>
  </r>
  <r>
    <n v="108074"/>
    <n v="1"/>
    <m/>
    <n v="2035"/>
    <x v="26"/>
    <s v="H"/>
    <n v="17.275965903920998"/>
    <n v="0.5"/>
    <m/>
    <n v="8.6379829519604989"/>
    <s v=""/>
    <n v="0"/>
    <n v="0"/>
  </r>
  <r>
    <n v="108074"/>
    <n v="2"/>
    <m/>
    <n v="2036"/>
    <x v="25"/>
    <s v="H"/>
    <n v="12.90425192342871"/>
    <n v="0.5"/>
    <m/>
    <n v="6.4521259617143549"/>
    <s v=""/>
    <n v="0"/>
    <n v="0"/>
  </r>
  <r>
    <n v="108074"/>
    <n v="3"/>
    <m/>
    <n v="75657"/>
    <x v="1338"/>
    <s v="UN"/>
    <n v="70.668999999999997"/>
    <n v="1"/>
    <m/>
    <n v="70.668999999999997"/>
    <s v=""/>
    <n v="0"/>
    <n v="0"/>
  </r>
  <r>
    <n v="108076"/>
    <n v="0"/>
    <s v="TUBO DE LIGAÇÃO FLEXÍVEL, PVC - 1/2&quot;X30/40CM"/>
    <m/>
    <x v="0"/>
    <m/>
    <s v=""/>
    <m/>
    <s v="UN"/>
    <s v=""/>
    <n v="11.670082951960499"/>
    <s v=""/>
    <s v=""/>
  </r>
  <r>
    <n v="108076"/>
    <n v="1"/>
    <m/>
    <n v="2035"/>
    <x v="26"/>
    <s v="H"/>
    <n v="17.275965903920998"/>
    <n v="0.5"/>
    <m/>
    <n v="8.6379829519604989"/>
    <s v=""/>
    <n v="0"/>
    <n v="0"/>
  </r>
  <r>
    <n v="108076"/>
    <n v="2"/>
    <m/>
    <n v="79681"/>
    <x v="1417"/>
    <s v="UN"/>
    <n v="3.0320999999999998"/>
    <n v="1"/>
    <m/>
    <n v="3.0320999999999998"/>
    <s v=""/>
    <n v="0"/>
    <n v="0"/>
  </r>
  <r>
    <n v="108081"/>
    <n v="0"/>
    <s v="TUBO DE LIGAÇÃO FLEXÍVEL, METAL CROMADO - 1/2&quot;X30/40CM"/>
    <m/>
    <x v="0"/>
    <m/>
    <s v=""/>
    <m/>
    <s v="UN"/>
    <s v=""/>
    <n v="36.486482951960497"/>
    <s v=""/>
    <s v=""/>
  </r>
  <r>
    <n v="108081"/>
    <n v="1"/>
    <m/>
    <n v="79680"/>
    <x v="1332"/>
    <s v="UN"/>
    <n v="27.848500000000001"/>
    <n v="1"/>
    <m/>
    <n v="27.848500000000001"/>
    <s v=""/>
    <n v="0"/>
    <n v="0"/>
  </r>
  <r>
    <n v="108081"/>
    <n v="2"/>
    <m/>
    <n v="2035"/>
    <x v="26"/>
    <s v="H"/>
    <n v="17.275965903920998"/>
    <n v="0.5"/>
    <m/>
    <n v="8.6379829519604989"/>
    <s v=""/>
    <n v="0"/>
    <n v="0"/>
  </r>
  <r>
    <n v="108086"/>
    <n v="0"/>
    <s v="TORNEIRA DE PRESSÃO PARA LAVATÓRIO, METAL CROMADO - 1/2&quot;"/>
    <m/>
    <x v="0"/>
    <m/>
    <s v=""/>
    <m/>
    <s v="UN"/>
    <s v=""/>
    <n v="31.104682951960498"/>
    <s v=""/>
    <s v=""/>
  </r>
  <r>
    <n v="108086"/>
    <n v="1"/>
    <m/>
    <n v="2035"/>
    <x v="26"/>
    <s v="H"/>
    <n v="17.275965903920998"/>
    <n v="0.5"/>
    <m/>
    <n v="8.6379829519604989"/>
    <s v=""/>
    <n v="0"/>
    <n v="0"/>
  </r>
  <r>
    <n v="108086"/>
    <n v="2"/>
    <m/>
    <n v="77240"/>
    <x v="1418"/>
    <s v="UN"/>
    <n v="22.466699999999999"/>
    <n v="1"/>
    <m/>
    <n v="22.466699999999999"/>
    <s v=""/>
    <n v="0"/>
    <n v="0"/>
  </r>
  <r>
    <n v="108093"/>
    <n v="0"/>
    <s v="VÁLVULA AMERICANA DE METAL CROMADO - 1 1/2&quot;X3 3/4&quot;"/>
    <m/>
    <x v="0"/>
    <m/>
    <s v=""/>
    <m/>
    <s v="UN"/>
    <s v=""/>
    <n v="36.152782951960504"/>
    <s v=""/>
    <s v=""/>
  </r>
  <r>
    <n v="108093"/>
    <n v="1"/>
    <m/>
    <n v="74810"/>
    <x v="1351"/>
    <s v="UN"/>
    <n v="27.514800000000001"/>
    <n v="1"/>
    <m/>
    <n v="27.514800000000001"/>
    <s v=""/>
    <n v="0"/>
    <n v="0"/>
  </r>
  <r>
    <n v="108093"/>
    <n v="2"/>
    <m/>
    <n v="2035"/>
    <x v="26"/>
    <s v="H"/>
    <n v="17.275965903920998"/>
    <n v="0.5"/>
    <m/>
    <n v="8.6379829519604989"/>
    <s v=""/>
    <n v="0"/>
    <n v="0"/>
  </r>
  <r>
    <n v="108097"/>
    <n v="0"/>
    <s v="TUBO DE LIGAÇÃO EM ALUMÍNIO COM CANOPLA, PARA CHUVEIRO - 3/4&quot;"/>
    <m/>
    <x v="0"/>
    <m/>
    <s v=""/>
    <m/>
    <s v="UN"/>
    <s v=""/>
    <n v="20.649382951960497"/>
    <s v=""/>
    <s v=""/>
  </r>
  <r>
    <n v="108097"/>
    <n v="1"/>
    <m/>
    <n v="79686"/>
    <x v="1392"/>
    <s v="UN"/>
    <n v="12.0114"/>
    <n v="1"/>
    <m/>
    <n v="12.0114"/>
    <s v=""/>
    <n v="0"/>
    <n v="0"/>
  </r>
  <r>
    <n v="108097"/>
    <n v="2"/>
    <m/>
    <n v="2035"/>
    <x v="26"/>
    <s v="H"/>
    <n v="17.275965903920998"/>
    <n v="0.5"/>
    <m/>
    <n v="8.6379829519604989"/>
    <s v=""/>
    <n v="0"/>
    <n v="0"/>
  </r>
  <r>
    <n v="109001"/>
    <n v="0"/>
    <s v="DESENTUPIMENTO DE RAMAIS DE ESGOTO OU ÁGUAS PLUVIAIS"/>
    <m/>
    <x v="0"/>
    <m/>
    <s v=""/>
    <m/>
    <s v="M"/>
    <s v=""/>
    <n v="6.9388745608279629"/>
    <s v=""/>
    <s v=""/>
  </r>
  <r>
    <n v="109001"/>
    <n v="1"/>
    <m/>
    <n v="2006"/>
    <x v="1419"/>
    <s v="H"/>
    <n v="15.127620524464596"/>
    <n v="0.25"/>
    <m/>
    <n v="3.7819051311161491"/>
    <s v=""/>
    <n v="0"/>
    <n v="0"/>
  </r>
  <r>
    <n v="109001"/>
    <n v="2"/>
    <m/>
    <n v="2099"/>
    <x v="1"/>
    <s v="H"/>
    <n v="12.627877718847255"/>
    <n v="0.25"/>
    <m/>
    <n v="3.1569694297118138"/>
    <s v=""/>
    <n v="0"/>
    <n v="0"/>
  </r>
  <r>
    <n v="110101"/>
    <n v="0"/>
    <s v="CHAPISCO COMUM - ARGAMASSA DE CIMENTO E AREIA 1:3"/>
    <m/>
    <x v="0"/>
    <m/>
    <s v=""/>
    <m/>
    <s v="M2"/>
    <s v=""/>
    <n v="9.650233720769581"/>
    <s v=""/>
    <s v=""/>
  </r>
  <r>
    <n v="110101"/>
    <n v="1"/>
    <m/>
    <n v="2099"/>
    <x v="1"/>
    <s v="H"/>
    <n v="12.627877718847255"/>
    <n v="0.25"/>
    <m/>
    <n v="3.1569694297118138"/>
    <s v=""/>
    <n v="0"/>
    <n v="0"/>
  </r>
  <r>
    <n v="110101"/>
    <n v="2"/>
    <m/>
    <n v="2020"/>
    <x v="22"/>
    <s v="H"/>
    <n v="15.860837164231068"/>
    <n v="0.25"/>
    <m/>
    <n v="3.965209291057767"/>
    <s v=""/>
    <n v="0"/>
    <n v="0"/>
  </r>
  <r>
    <n v="110101"/>
    <n v="3"/>
    <m/>
    <n v="10629"/>
    <x v="171"/>
    <s v="M3"/>
    <n v="421.34249999999997"/>
    <n v="6.0000000000000001E-3"/>
    <m/>
    <n v="2.5280549999999997"/>
    <s v=""/>
    <n v="0"/>
    <n v="0"/>
  </r>
  <r>
    <n v="110108"/>
    <n v="0"/>
    <s v="EMBOÇO - ARGAMASSA MISTA DE CIMENTO, CAL E AREIA 1:4/12"/>
    <m/>
    <x v="0"/>
    <m/>
    <s v=""/>
    <m/>
    <s v="M2"/>
    <s v=""/>
    <n v="26.375973101924277"/>
    <s v=""/>
    <s v=""/>
  </r>
  <r>
    <n v="110108"/>
    <n v="1"/>
    <m/>
    <n v="2020"/>
    <x v="22"/>
    <s v="H"/>
    <n v="15.860837164231068"/>
    <n v="0.7"/>
    <m/>
    <n v="11.102586014961746"/>
    <s v=""/>
    <n v="0"/>
    <n v="0"/>
  </r>
  <r>
    <n v="110108"/>
    <n v="2"/>
    <m/>
    <n v="10517"/>
    <x v="91"/>
    <s v="KG"/>
    <n v="0.42080000000000001"/>
    <n v="2.66"/>
    <m/>
    <n v="1.1193280000000001"/>
    <s v=""/>
    <n v="0"/>
    <n v="0"/>
  </r>
  <r>
    <n v="110108"/>
    <n v="3"/>
    <m/>
    <n v="10508"/>
    <x v="1420"/>
    <s v="KG"/>
    <n v="0.36899999999999999"/>
    <n v="2.66"/>
    <m/>
    <n v="0.98154000000000008"/>
    <s v=""/>
    <n v="0"/>
    <n v="0"/>
  </r>
  <r>
    <n v="110108"/>
    <n v="4"/>
    <m/>
    <n v="10501"/>
    <x v="52"/>
    <s v="M3"/>
    <n v="74.379800000000003"/>
    <n v="2.4299999999999999E-2"/>
    <m/>
    <n v="1.80742914"/>
    <s v=""/>
    <n v="0"/>
    <n v="0"/>
  </r>
  <r>
    <n v="110108"/>
    <n v="5"/>
    <m/>
    <n v="2099"/>
    <x v="1"/>
    <s v="H"/>
    <n v="12.627877718847255"/>
    <n v="0.9"/>
    <m/>
    <n v="11.365089946962531"/>
    <s v=""/>
    <n v="0"/>
    <n v="0"/>
  </r>
  <r>
    <n v="110109"/>
    <n v="0"/>
    <s v="EMBOÇO DESEMPENADO PARA PINTURA - ARGAMASSA MISTA CIMENTO, CAL E AREIA 1:3/12"/>
    <m/>
    <x v="0"/>
    <m/>
    <s v=""/>
    <m/>
    <s v="M2"/>
    <s v=""/>
    <n v="26.834057101924277"/>
    <s v=""/>
    <s v=""/>
  </r>
  <r>
    <n v="110109"/>
    <n v="1"/>
    <m/>
    <n v="10501"/>
    <x v="52"/>
    <s v="M3"/>
    <n v="74.379800000000003"/>
    <n v="2.4299999999999999E-2"/>
    <m/>
    <n v="1.80742914"/>
    <s v=""/>
    <n v="0"/>
    <n v="0"/>
  </r>
  <r>
    <n v="110109"/>
    <n v="2"/>
    <m/>
    <n v="2099"/>
    <x v="1"/>
    <s v="H"/>
    <n v="12.627877718847255"/>
    <n v="0.9"/>
    <m/>
    <n v="11.365089946962531"/>
    <s v=""/>
    <n v="0"/>
    <n v="0"/>
  </r>
  <r>
    <n v="110109"/>
    <n v="3"/>
    <m/>
    <n v="2020"/>
    <x v="22"/>
    <s v="H"/>
    <n v="15.860837164231068"/>
    <n v="0.7"/>
    <m/>
    <n v="11.102586014961746"/>
    <s v=""/>
    <n v="0"/>
    <n v="0"/>
  </r>
  <r>
    <n v="110109"/>
    <n v="4"/>
    <m/>
    <n v="10517"/>
    <x v="91"/>
    <s v="KG"/>
    <n v="0.42080000000000001"/>
    <n v="3.24"/>
    <m/>
    <n v="1.3633920000000002"/>
    <s v=""/>
    <n v="0"/>
    <n v="0"/>
  </r>
  <r>
    <n v="110109"/>
    <n v="5"/>
    <m/>
    <n v="10508"/>
    <x v="1420"/>
    <s v="KG"/>
    <n v="0.36899999999999999"/>
    <n v="3.24"/>
    <m/>
    <n v="1.19556"/>
    <s v=""/>
    <n v="0"/>
    <n v="0"/>
  </r>
  <r>
    <n v="110113"/>
    <n v="0"/>
    <s v="REBOCO INTERNO - ARGAMASSA PRÉ-FABRICADA"/>
    <m/>
    <x v="0"/>
    <m/>
    <s v=""/>
    <m/>
    <s v="M2"/>
    <s v=""/>
    <n v="19.953454632185426"/>
    <s v=""/>
    <s v=""/>
  </r>
  <r>
    <n v="110113"/>
    <n v="1"/>
    <m/>
    <n v="10562"/>
    <x v="1421"/>
    <s v="KG"/>
    <n v="0.49"/>
    <n v="7"/>
    <m/>
    <n v="3.4299999999999997"/>
    <s v=""/>
    <n v="0"/>
    <n v="0"/>
  </r>
  <r>
    <n v="110113"/>
    <n v="2"/>
    <m/>
    <n v="2020"/>
    <x v="22"/>
    <s v="H"/>
    <n v="15.860837164231068"/>
    <n v="0.57999999999999996"/>
    <m/>
    <n v="9.1992855552540185"/>
    <s v=""/>
    <n v="0"/>
    <n v="0"/>
  </r>
  <r>
    <n v="110113"/>
    <n v="3"/>
    <m/>
    <n v="2099"/>
    <x v="1"/>
    <s v="H"/>
    <n v="12.627877718847255"/>
    <n v="0.57999999999999996"/>
    <m/>
    <n v="7.3241690769314074"/>
    <s v=""/>
    <n v="0"/>
    <n v="0"/>
  </r>
  <r>
    <n v="110201"/>
    <n v="0"/>
    <s v="CHAPISCO COMUM - ARGAMASSA DE CIMENTO E AREIA 1:3"/>
    <m/>
    <x v="0"/>
    <m/>
    <s v=""/>
    <m/>
    <s v="M2"/>
    <s v=""/>
    <n v="4.9512409883078323"/>
    <s v=""/>
    <s v=""/>
  </r>
  <r>
    <n v="110201"/>
    <n v="1"/>
    <m/>
    <n v="2099"/>
    <x v="1"/>
    <s v="H"/>
    <n v="12.627877718847255"/>
    <n v="0.1"/>
    <m/>
    <n v="1.2627877718847256"/>
    <s v=""/>
    <n v="30"/>
    <n v="378.83633156541765"/>
  </r>
  <r>
    <n v="110201"/>
    <n v="2"/>
    <m/>
    <n v="10630"/>
    <x v="33"/>
    <s v="M3"/>
    <n v="420.47390000000001"/>
    <n v="5.0000000000000001E-3"/>
    <m/>
    <n v="2.1023695"/>
    <s v=""/>
    <n v="1.5"/>
    <n v="630.71085000000005"/>
  </r>
  <r>
    <n v="110201"/>
    <n v="3"/>
    <m/>
    <n v="2020"/>
    <x v="22"/>
    <s v="H"/>
    <n v="15.860837164231068"/>
    <n v="0.1"/>
    <m/>
    <n v="1.586083716423107"/>
    <s v=""/>
    <n v="30"/>
    <n v="475.82511492693209"/>
  </r>
  <r>
    <n v="110208"/>
    <n v="0"/>
    <s v="EMBOÇO INTERNO - ARGAMASSA MISTA DE CIMENTO, CAL E AREIA 1:4/12"/>
    <m/>
    <x v="0"/>
    <m/>
    <s v=""/>
    <m/>
    <s v="M2"/>
    <s v=""/>
    <n v="24.301105613616446"/>
    <s v=""/>
    <s v=""/>
  </r>
  <r>
    <n v="110208"/>
    <n v="1"/>
    <m/>
    <n v="10501"/>
    <x v="52"/>
    <s v="M3"/>
    <n v="74.379800000000003"/>
    <n v="2.4299999999999999E-2"/>
    <m/>
    <n v="1.80742914"/>
    <s v=""/>
    <n v="7.29"/>
    <n v="542.22874200000001"/>
  </r>
  <r>
    <n v="110208"/>
    <n v="2"/>
    <m/>
    <n v="10508"/>
    <x v="1420"/>
    <s v="KG"/>
    <n v="0.36899999999999999"/>
    <n v="3.64"/>
    <m/>
    <n v="1.3431600000000001"/>
    <s v=""/>
    <n v="1092"/>
    <n v="402.94800000000004"/>
  </r>
  <r>
    <n v="110208"/>
    <n v="3"/>
    <m/>
    <n v="2020"/>
    <x v="22"/>
    <s v="H"/>
    <n v="15.860837164231068"/>
    <n v="0.6"/>
    <m/>
    <n v="9.51650229853864"/>
    <s v=""/>
    <n v="180"/>
    <n v="2854.9506895615918"/>
  </r>
  <r>
    <n v="110208"/>
    <n v="4"/>
    <m/>
    <n v="10517"/>
    <x v="91"/>
    <s v="KG"/>
    <n v="0.42080000000000001"/>
    <n v="3.64"/>
    <m/>
    <n v="1.5317120000000002"/>
    <s v=""/>
    <n v="1092"/>
    <n v="459.51360000000005"/>
  </r>
  <r>
    <n v="110208"/>
    <n v="5"/>
    <m/>
    <n v="2099"/>
    <x v="1"/>
    <s v="H"/>
    <n v="12.627877718847255"/>
    <n v="0.8"/>
    <m/>
    <n v="10.102302175077805"/>
    <s v=""/>
    <n v="240"/>
    <n v="3030.6906525233412"/>
  </r>
  <r>
    <n v="110209"/>
    <n v="0"/>
    <s v="EMBOÇO INTERNO DESEMPENADO PARA PINTURA - ARGAMASSA MISTA DE CIMENTO, CAL E AREIA 1:3/12"/>
    <m/>
    <x v="0"/>
    <m/>
    <s v=""/>
    <m/>
    <s v="M2"/>
    <s v=""/>
    <n v="23.985185613616444"/>
    <s v=""/>
    <s v=""/>
  </r>
  <r>
    <n v="110209"/>
    <n v="1"/>
    <m/>
    <n v="10501"/>
    <x v="52"/>
    <s v="M3"/>
    <n v="74.379800000000003"/>
    <n v="2.4299999999999999E-2"/>
    <m/>
    <n v="1.80742914"/>
    <s v=""/>
    <n v="0"/>
    <n v="0"/>
  </r>
  <r>
    <n v="110209"/>
    <n v="2"/>
    <m/>
    <n v="2020"/>
    <x v="22"/>
    <s v="H"/>
    <n v="15.860837164231068"/>
    <n v="0.6"/>
    <m/>
    <n v="9.51650229853864"/>
    <s v=""/>
    <n v="0"/>
    <n v="0"/>
  </r>
  <r>
    <n v="110209"/>
    <n v="3"/>
    <m/>
    <n v="10508"/>
    <x v="1420"/>
    <s v="KG"/>
    <n v="0.36899999999999999"/>
    <n v="3.24"/>
    <m/>
    <n v="1.19556"/>
    <s v=""/>
    <n v="0"/>
    <n v="0"/>
  </r>
  <r>
    <n v="110209"/>
    <n v="4"/>
    <m/>
    <n v="10517"/>
    <x v="91"/>
    <s v="KG"/>
    <n v="0.42080000000000001"/>
    <n v="3.24"/>
    <m/>
    <n v="1.3633920000000002"/>
    <s v=""/>
    <n v="0"/>
    <n v="0"/>
  </r>
  <r>
    <n v="110209"/>
    <n v="5"/>
    <m/>
    <n v="2099"/>
    <x v="1"/>
    <s v="H"/>
    <n v="12.627877718847255"/>
    <n v="0.8"/>
    <m/>
    <n v="10.102302175077805"/>
    <s v=""/>
    <n v="0"/>
    <n v="0"/>
  </r>
  <r>
    <n v="110210"/>
    <n v="0"/>
    <s v="EMBOÇO INTERNO - ARGAMASSA DE CIMENTO E AREIA 1:3"/>
    <m/>
    <x v="0"/>
    <m/>
    <s v=""/>
    <m/>
    <s v="M2"/>
    <s v=""/>
    <n v="25.520078929846996"/>
    <s v=""/>
    <s v=""/>
  </r>
  <r>
    <n v="110210"/>
    <n v="1"/>
    <m/>
    <n v="2099"/>
    <x v="1"/>
    <s v="H"/>
    <n v="12.627877718847255"/>
    <n v="0.6"/>
    <m/>
    <n v="7.576726631308353"/>
    <s v=""/>
    <n v="0"/>
    <n v="0"/>
  </r>
  <r>
    <n v="110210"/>
    <n v="2"/>
    <m/>
    <n v="2020"/>
    <x v="22"/>
    <s v="H"/>
    <n v="15.860837164231068"/>
    <n v="0.6"/>
    <m/>
    <n v="9.51650229853864"/>
    <s v=""/>
    <n v="0"/>
    <n v="0"/>
  </r>
  <r>
    <n v="110210"/>
    <n v="3"/>
    <m/>
    <n v="10629"/>
    <x v="171"/>
    <s v="M3"/>
    <n v="421.34249999999997"/>
    <n v="0.02"/>
    <m/>
    <n v="8.42685"/>
    <s v=""/>
    <n v="0"/>
    <n v="0"/>
  </r>
  <r>
    <n v="110213"/>
    <n v="0"/>
    <s v="REBOCO INTERNO - ARGAMASSA PRÉ-FABRICADA"/>
    <m/>
    <x v="0"/>
    <m/>
    <s v=""/>
    <m/>
    <s v="M2"/>
    <s v=""/>
    <n v="18.053193773104582"/>
    <s v=""/>
    <s v=""/>
  </r>
  <r>
    <n v="110213"/>
    <n v="1"/>
    <m/>
    <n v="2020"/>
    <x v="22"/>
    <s v="H"/>
    <n v="15.860837164231068"/>
    <n v="0.5"/>
    <m/>
    <n v="7.930418582115534"/>
    <s v=""/>
    <n v="0"/>
    <n v="0"/>
  </r>
  <r>
    <n v="110213"/>
    <n v="2"/>
    <m/>
    <n v="2099"/>
    <x v="1"/>
    <s v="H"/>
    <n v="12.627877718847255"/>
    <n v="0.53"/>
    <m/>
    <n v="6.6927751909890461"/>
    <s v=""/>
    <n v="0"/>
    <n v="0"/>
  </r>
  <r>
    <n v="110213"/>
    <n v="3"/>
    <m/>
    <n v="10562"/>
    <x v="1421"/>
    <s v="KG"/>
    <n v="0.49"/>
    <n v="7"/>
    <m/>
    <n v="3.4299999999999997"/>
    <s v=""/>
    <n v="0"/>
    <n v="0"/>
  </r>
  <r>
    <n v="110215"/>
    <n v="0"/>
    <s v="REVESTIMENTO COM GESSO"/>
    <m/>
    <x v="0"/>
    <m/>
    <s v=""/>
    <m/>
    <s v="M2"/>
    <s v=""/>
    <n v="13.261777382600364"/>
    <s v=""/>
    <s v=""/>
  </r>
  <r>
    <n v="110215"/>
    <n v="1"/>
    <m/>
    <n v="10511"/>
    <x v="1422"/>
    <s v="KG"/>
    <n v="0.47310000000000002"/>
    <n v="5"/>
    <m/>
    <n v="2.3654999999999999"/>
    <s v=""/>
    <n v="0"/>
    <n v="0"/>
  </r>
  <r>
    <n v="110215"/>
    <n v="2"/>
    <m/>
    <n v="2099"/>
    <x v="1"/>
    <s v="H"/>
    <n v="12.627877718847255"/>
    <n v="0.2"/>
    <m/>
    <n v="2.5255755437694511"/>
    <s v=""/>
    <n v="0"/>
    <n v="0"/>
  </r>
  <r>
    <n v="110215"/>
    <n v="3"/>
    <m/>
    <n v="2020"/>
    <x v="22"/>
    <s v="H"/>
    <n v="15.860837164231068"/>
    <n v="0.48"/>
    <m/>
    <n v="7.6132018388309124"/>
    <s v=""/>
    <n v="0"/>
    <n v="0"/>
  </r>
  <r>
    <n v="110215"/>
    <n v="4"/>
    <m/>
    <n v="37525"/>
    <x v="1423"/>
    <s v="L"/>
    <n v="6.3125"/>
    <n v="0.12"/>
    <m/>
    <n v="0.75749999999999995"/>
    <s v=""/>
    <n v="0"/>
    <n v="0"/>
  </r>
  <r>
    <n v="110225"/>
    <n v="0"/>
    <s v="AZULEJOS, JUNTAS AMARRAÇÃO OU A PRUMO - ASSENTES COM ARGAMASSA COMUM"/>
    <m/>
    <x v="0"/>
    <m/>
    <s v=""/>
    <m/>
    <s v="M2"/>
    <s v=""/>
    <n v="34.717250413731506"/>
    <s v=""/>
    <s v=""/>
  </r>
  <r>
    <n v="110225"/>
    <n v="1"/>
    <m/>
    <n v="2099"/>
    <x v="1"/>
    <s v="H"/>
    <n v="12.627877718847255"/>
    <n v="0.2"/>
    <m/>
    <n v="2.5255755437694511"/>
    <s v=""/>
    <n v="0"/>
    <n v="0"/>
  </r>
  <r>
    <n v="110225"/>
    <n v="2"/>
    <m/>
    <n v="10648"/>
    <x v="44"/>
    <s v="M3"/>
    <n v="359.69349999999997"/>
    <n v="0.02"/>
    <m/>
    <n v="7.1938699999999995"/>
    <s v=""/>
    <n v="0"/>
    <n v="0"/>
  </r>
  <r>
    <n v="110225"/>
    <n v="3"/>
    <m/>
    <n v="31505"/>
    <x v="1424"/>
    <s v="M2"/>
    <n v="17.0107"/>
    <n v="1.1000000000000001"/>
    <m/>
    <n v="18.711770000000001"/>
    <s v=""/>
    <n v="0"/>
    <n v="0"/>
  </r>
  <r>
    <n v="110225"/>
    <n v="4"/>
    <m/>
    <n v="10515"/>
    <x v="158"/>
    <s v="KG"/>
    <n v="1.0757000000000001"/>
    <n v="0.25"/>
    <m/>
    <n v="0.26892500000000003"/>
    <s v=""/>
    <n v="0"/>
    <n v="0"/>
  </r>
  <r>
    <n v="110225"/>
    <n v="5"/>
    <m/>
    <n v="2050"/>
    <x v="1398"/>
    <s v="H"/>
    <n v="16.714194083227913"/>
    <n v="0.36"/>
    <m/>
    <n v="6.0171098699620487"/>
    <s v=""/>
    <n v="0"/>
    <n v="0"/>
  </r>
  <r>
    <n v="110229"/>
    <n v="0"/>
    <s v="AZULEJOS, JUNTA AMARRAÇÃO OU A PRUMO - ASSENTES COM ARGAMASSA COLANTE"/>
    <m/>
    <x v="0"/>
    <m/>
    <s v=""/>
    <m/>
    <s v="M2"/>
    <s v=""/>
    <n v="29.227940413731503"/>
    <s v=""/>
    <s v=""/>
  </r>
  <r>
    <n v="110229"/>
    <n v="1"/>
    <m/>
    <n v="10561"/>
    <x v="1425"/>
    <s v="KG"/>
    <n v="0.38740000000000002"/>
    <n v="4.4000000000000004"/>
    <m/>
    <n v="1.7045600000000003"/>
    <s v=""/>
    <n v="264"/>
    <n v="102.27360000000002"/>
  </r>
  <r>
    <n v="110229"/>
    <n v="2"/>
    <m/>
    <n v="2050"/>
    <x v="1398"/>
    <s v="H"/>
    <n v="16.714194083227913"/>
    <n v="0.36"/>
    <m/>
    <n v="6.0171098699620487"/>
    <s v=""/>
    <n v="21.599999999999998"/>
    <n v="361.02659219772295"/>
  </r>
  <r>
    <n v="110229"/>
    <n v="3"/>
    <m/>
    <n v="2099"/>
    <x v="1"/>
    <s v="H"/>
    <n v="12.627877718847255"/>
    <n v="0.2"/>
    <m/>
    <n v="2.5255755437694511"/>
    <s v=""/>
    <n v="12"/>
    <n v="151.53453262616708"/>
  </r>
  <r>
    <n v="110229"/>
    <n v="4"/>
    <m/>
    <n v="10515"/>
    <x v="158"/>
    <s v="KG"/>
    <n v="1.0757000000000001"/>
    <n v="0.25"/>
    <m/>
    <n v="0.26892500000000003"/>
    <s v=""/>
    <n v="15"/>
    <n v="16.1355"/>
  </r>
  <r>
    <n v="110229"/>
    <n v="5"/>
    <m/>
    <n v="31505"/>
    <x v="1424"/>
    <s v="M2"/>
    <n v="17.0107"/>
    <n v="1.1000000000000001"/>
    <m/>
    <n v="18.711770000000001"/>
    <s v=""/>
    <n v="66"/>
    <n v="1122.7062000000001"/>
  </r>
  <r>
    <n v="110275"/>
    <n v="0"/>
    <s v="LAMINADO MELAMÍNICO COLADO, 1,3MM DE ESPESSURA - JUNTAS SECAS"/>
    <m/>
    <x v="0"/>
    <m/>
    <s v=""/>
    <m/>
    <s v="M2"/>
    <s v=""/>
    <n v="76.71758346238083"/>
    <s v=""/>
    <s v=""/>
  </r>
  <r>
    <n v="110275"/>
    <n v="1"/>
    <m/>
    <n v="2099"/>
    <x v="1"/>
    <s v="H"/>
    <n v="12.627877718847255"/>
    <n v="0.6"/>
    <m/>
    <n v="7.576726631308353"/>
    <s v=""/>
    <n v="0"/>
    <n v="0"/>
  </r>
  <r>
    <n v="110275"/>
    <n v="2"/>
    <m/>
    <n v="2014"/>
    <x v="16"/>
    <s v="H"/>
    <n v="13.173665210544026"/>
    <n v="0.18"/>
    <m/>
    <n v="2.3712597378979248"/>
    <s v=""/>
    <n v="0"/>
    <n v="0"/>
  </r>
  <r>
    <n v="110275"/>
    <n v="3"/>
    <m/>
    <n v="2020"/>
    <x v="22"/>
    <s v="H"/>
    <n v="15.860837164231068"/>
    <n v="0.6"/>
    <m/>
    <n v="9.51650229853864"/>
    <s v=""/>
    <n v="0"/>
    <n v="0"/>
  </r>
  <r>
    <n v="110275"/>
    <n v="4"/>
    <m/>
    <n v="32520"/>
    <x v="352"/>
    <s v="M2"/>
    <n v="31.0426"/>
    <n v="1.05"/>
    <m/>
    <n v="32.594729999999998"/>
    <s v=""/>
    <n v="0"/>
    <n v="0"/>
  </r>
  <r>
    <n v="110275"/>
    <n v="5"/>
    <m/>
    <n v="2013"/>
    <x v="15"/>
    <s v="H"/>
    <n v="15.756939025755017"/>
    <n v="0.18"/>
    <m/>
    <n v="2.8362490246359031"/>
    <s v=""/>
    <n v="0"/>
    <n v="0"/>
  </r>
  <r>
    <n v="110275"/>
    <n v="6"/>
    <m/>
    <n v="10630"/>
    <x v="33"/>
    <s v="M3"/>
    <n v="420.47390000000001"/>
    <n v="2.4299999999999999E-2"/>
    <m/>
    <n v="10.21751577"/>
    <s v=""/>
    <n v="0"/>
    <n v="0"/>
  </r>
  <r>
    <n v="110275"/>
    <n v="7"/>
    <m/>
    <n v="19015"/>
    <x v="311"/>
    <s v="KG"/>
    <n v="12.894"/>
    <n v="0.9"/>
    <m/>
    <n v="11.6046"/>
    <s v=""/>
    <n v="0"/>
    <n v="0"/>
  </r>
  <r>
    <n v="110301"/>
    <n v="0"/>
    <s v="CHAPISCO COMUM - ARGAMASSA DE CIMENTO E AREIA 1:3"/>
    <m/>
    <x v="0"/>
    <m/>
    <s v=""/>
    <m/>
    <s v="M2"/>
    <s v=""/>
    <n v="4.9512409883078323"/>
    <s v=""/>
    <s v=""/>
  </r>
  <r>
    <n v="110301"/>
    <n v="1"/>
    <m/>
    <n v="2020"/>
    <x v="22"/>
    <s v="H"/>
    <n v="15.860837164231068"/>
    <n v="0.1"/>
    <m/>
    <n v="1.586083716423107"/>
    <s v=""/>
    <n v="0"/>
    <n v="0"/>
  </r>
  <r>
    <n v="110301"/>
    <n v="2"/>
    <m/>
    <n v="2099"/>
    <x v="1"/>
    <s v="H"/>
    <n v="12.627877718847255"/>
    <n v="0.1"/>
    <m/>
    <n v="1.2627877718847256"/>
    <s v=""/>
    <n v="0"/>
    <n v="0"/>
  </r>
  <r>
    <n v="110301"/>
    <n v="3"/>
    <m/>
    <n v="10630"/>
    <x v="33"/>
    <s v="M3"/>
    <n v="420.47390000000001"/>
    <n v="5.0000000000000001E-3"/>
    <m/>
    <n v="2.1023695"/>
    <s v=""/>
    <n v="0"/>
    <n v="0"/>
  </r>
  <r>
    <n v="110303"/>
    <n v="0"/>
    <s v="CHAPISCO RÚSTICO FINO, APLICADO COM PENEIRA - ARGAMASSA DE CIMENTO E AREIA 1:3"/>
    <m/>
    <x v="0"/>
    <m/>
    <s v=""/>
    <m/>
    <s v="M2"/>
    <s v=""/>
    <n v="8.4315063625580287"/>
    <s v=""/>
    <s v=""/>
  </r>
  <r>
    <n v="110303"/>
    <n v="1"/>
    <m/>
    <n v="2020"/>
    <x v="22"/>
    <s v="H"/>
    <n v="15.860837164231068"/>
    <n v="0.2"/>
    <m/>
    <n v="3.1721674328462139"/>
    <s v=""/>
    <n v="0"/>
    <n v="0"/>
  </r>
  <r>
    <n v="110303"/>
    <n v="2"/>
    <m/>
    <n v="2099"/>
    <x v="1"/>
    <s v="H"/>
    <n v="12.627877718847255"/>
    <n v="0.25"/>
    <m/>
    <n v="3.1569694297118138"/>
    <s v=""/>
    <n v="0"/>
    <n v="0"/>
  </r>
  <r>
    <n v="110303"/>
    <n v="3"/>
    <m/>
    <n v="10630"/>
    <x v="33"/>
    <s v="M3"/>
    <n v="420.47390000000001"/>
    <n v="5.0000000000000001E-3"/>
    <m/>
    <n v="2.1023695"/>
    <s v=""/>
    <n v="0"/>
    <n v="0"/>
  </r>
  <r>
    <n v="110304"/>
    <n v="0"/>
    <s v="CHAPISCO RÚSTICO GROSSO, COM ADIÇÃO DE BRITA N.1"/>
    <m/>
    <x v="0"/>
    <m/>
    <s v=""/>
    <m/>
    <s v="M2"/>
    <s v=""/>
    <n v="12.122708859619751"/>
    <s v=""/>
    <s v=""/>
  </r>
  <r>
    <n v="110304"/>
    <n v="1"/>
    <m/>
    <n v="2020"/>
    <x v="22"/>
    <s v="H"/>
    <n v="15.860837164231068"/>
    <n v="0.3"/>
    <m/>
    <n v="4.75825114926932"/>
    <s v=""/>
    <n v="0"/>
    <n v="0"/>
  </r>
  <r>
    <n v="110304"/>
    <n v="2"/>
    <m/>
    <n v="2099"/>
    <x v="1"/>
    <s v="H"/>
    <n v="12.627877718847255"/>
    <n v="0.39"/>
    <m/>
    <n v="4.9248723103504295"/>
    <s v=""/>
    <n v="0"/>
    <n v="0"/>
  </r>
  <r>
    <n v="110304"/>
    <n v="3"/>
    <m/>
    <n v="10542"/>
    <x v="529"/>
    <s v="M3"/>
    <n v="67.5685"/>
    <n v="6.0000000000000001E-3"/>
    <m/>
    <n v="0.40541100000000002"/>
    <s v=""/>
    <n v="0"/>
    <n v="0"/>
  </r>
  <r>
    <n v="110304"/>
    <n v="4"/>
    <m/>
    <n v="10517"/>
    <x v="91"/>
    <s v="KG"/>
    <n v="0.42080000000000001"/>
    <n v="3.42"/>
    <m/>
    <n v="1.439136"/>
    <s v=""/>
    <n v="0"/>
    <n v="0"/>
  </r>
  <r>
    <n v="110304"/>
    <n v="5"/>
    <m/>
    <n v="10501"/>
    <x v="52"/>
    <s v="M3"/>
    <n v="74.379800000000003"/>
    <n v="8.0000000000000002E-3"/>
    <m/>
    <n v="0.59503840000000008"/>
    <s v=""/>
    <n v="0"/>
    <n v="0"/>
  </r>
  <r>
    <n v="110308"/>
    <n v="0"/>
    <s v="EMBOÇO EXTERNO - ARGAMASSA MISTA DE CIMENTO, CAL E AREIA 1:4/12"/>
    <m/>
    <x v="0"/>
    <m/>
    <s v=""/>
    <m/>
    <s v="M2"/>
    <s v=""/>
    <n v="24.301105613616443"/>
    <s v=""/>
    <s v=""/>
  </r>
  <r>
    <n v="110308"/>
    <n v="1"/>
    <m/>
    <n v="2020"/>
    <x v="22"/>
    <s v="H"/>
    <n v="15.860837164231068"/>
    <n v="0.6"/>
    <m/>
    <n v="9.51650229853864"/>
    <s v=""/>
    <n v="0"/>
    <n v="0"/>
  </r>
  <r>
    <n v="110308"/>
    <n v="2"/>
    <m/>
    <n v="2099"/>
    <x v="1"/>
    <s v="H"/>
    <n v="12.627877718847255"/>
    <n v="0.8"/>
    <m/>
    <n v="10.102302175077805"/>
    <s v=""/>
    <n v="0"/>
    <n v="0"/>
  </r>
  <r>
    <n v="110308"/>
    <n v="3"/>
    <m/>
    <n v="10501"/>
    <x v="52"/>
    <s v="M3"/>
    <n v="74.379800000000003"/>
    <n v="2.4299999999999999E-2"/>
    <m/>
    <n v="1.80742914"/>
    <s v=""/>
    <n v="0"/>
    <n v="0"/>
  </r>
  <r>
    <n v="110308"/>
    <n v="4"/>
    <m/>
    <n v="10508"/>
    <x v="1420"/>
    <s v="KG"/>
    <n v="0.36899999999999999"/>
    <n v="3.64"/>
    <m/>
    <n v="1.3431600000000001"/>
    <s v=""/>
    <n v="0"/>
    <n v="0"/>
  </r>
  <r>
    <n v="110308"/>
    <n v="5"/>
    <m/>
    <n v="10517"/>
    <x v="91"/>
    <s v="KG"/>
    <n v="0.42080000000000001"/>
    <n v="3.64"/>
    <m/>
    <n v="1.5317120000000002"/>
    <s v=""/>
    <n v="0"/>
    <n v="0"/>
  </r>
  <r>
    <n v="110309"/>
    <n v="0"/>
    <s v="EMBOÇO EXTERNO DESEMPENADO PARA PINTURA - ARGAMASSA MISTA DE CIMENTO, CAL E AREIA 1:3/12"/>
    <m/>
    <x v="0"/>
    <m/>
    <s v=""/>
    <m/>
    <s v="M2"/>
    <s v=""/>
    <n v="23.985185613616444"/>
    <s v=""/>
    <s v=""/>
  </r>
  <r>
    <n v="110309"/>
    <n v="1"/>
    <m/>
    <n v="10517"/>
    <x v="91"/>
    <s v="KG"/>
    <n v="0.42080000000000001"/>
    <n v="3.24"/>
    <m/>
    <n v="1.3633920000000002"/>
    <s v=""/>
    <n v="0"/>
    <n v="0"/>
  </r>
  <r>
    <n v="110309"/>
    <n v="2"/>
    <m/>
    <n v="10508"/>
    <x v="1420"/>
    <s v="KG"/>
    <n v="0.36899999999999999"/>
    <n v="3.24"/>
    <m/>
    <n v="1.19556"/>
    <s v=""/>
    <n v="0"/>
    <n v="0"/>
  </r>
  <r>
    <n v="110309"/>
    <n v="3"/>
    <m/>
    <n v="10501"/>
    <x v="52"/>
    <s v="M3"/>
    <n v="74.379800000000003"/>
    <n v="2.4299999999999999E-2"/>
    <m/>
    <n v="1.80742914"/>
    <s v=""/>
    <n v="0"/>
    <n v="0"/>
  </r>
  <r>
    <n v="110309"/>
    <n v="4"/>
    <m/>
    <n v="2099"/>
    <x v="1"/>
    <s v="H"/>
    <n v="12.627877718847255"/>
    <n v="0.8"/>
    <m/>
    <n v="10.102302175077805"/>
    <s v=""/>
    <n v="0"/>
    <n v="0"/>
  </r>
  <r>
    <n v="110309"/>
    <n v="5"/>
    <m/>
    <n v="2020"/>
    <x v="22"/>
    <s v="H"/>
    <n v="15.860837164231068"/>
    <n v="0.6"/>
    <m/>
    <n v="9.51650229853864"/>
    <s v=""/>
    <n v="0"/>
    <n v="0"/>
  </r>
  <r>
    <n v="110310"/>
    <n v="0"/>
    <s v="EMBOÇO EXTERNO - ARGAMASSA DE CIMENTO E AREIA 1:3"/>
    <m/>
    <x v="0"/>
    <m/>
    <s v=""/>
    <m/>
    <s v="M2"/>
    <s v=""/>
    <n v="25.520078929846996"/>
    <s v=""/>
    <s v=""/>
  </r>
  <r>
    <n v="110310"/>
    <n v="1"/>
    <m/>
    <n v="2099"/>
    <x v="1"/>
    <s v="H"/>
    <n v="12.627877718847255"/>
    <n v="0.6"/>
    <m/>
    <n v="7.576726631308353"/>
    <s v=""/>
    <n v="0"/>
    <n v="0"/>
  </r>
  <r>
    <n v="110310"/>
    <n v="2"/>
    <m/>
    <n v="2020"/>
    <x v="22"/>
    <s v="H"/>
    <n v="15.860837164231068"/>
    <n v="0.6"/>
    <m/>
    <n v="9.51650229853864"/>
    <s v=""/>
    <n v="0"/>
    <n v="0"/>
  </r>
  <r>
    <n v="110310"/>
    <n v="3"/>
    <m/>
    <n v="10629"/>
    <x v="171"/>
    <s v="M3"/>
    <n v="421.34249999999997"/>
    <n v="0.02"/>
    <m/>
    <n v="8.42685"/>
    <s v=""/>
    <n v="0"/>
    <n v="0"/>
  </r>
  <r>
    <n v="110313"/>
    <n v="0"/>
    <s v="REBOCO EXTERNO - ARGAMASSA PRÉ-FABRICADA"/>
    <m/>
    <x v="0"/>
    <m/>
    <s v=""/>
    <m/>
    <s v="M2"/>
    <s v=""/>
    <n v="18.409357441539164"/>
    <s v=""/>
    <s v=""/>
  </r>
  <r>
    <n v="110313"/>
    <n v="1"/>
    <m/>
    <n v="10562"/>
    <x v="1421"/>
    <s v="KG"/>
    <n v="0.49"/>
    <n v="8.5"/>
    <m/>
    <n v="4.165"/>
    <s v=""/>
    <n v="0"/>
    <n v="0"/>
  </r>
  <r>
    <n v="110313"/>
    <n v="2"/>
    <m/>
    <n v="2020"/>
    <x v="22"/>
    <s v="H"/>
    <n v="15.860837164231068"/>
    <n v="0.5"/>
    <m/>
    <n v="7.930418582115534"/>
    <s v=""/>
    <n v="0"/>
    <n v="0"/>
  </r>
  <r>
    <n v="110313"/>
    <n v="3"/>
    <m/>
    <n v="2099"/>
    <x v="1"/>
    <s v="H"/>
    <n v="12.627877718847255"/>
    <n v="0.5"/>
    <m/>
    <n v="6.3139388594236276"/>
    <s v=""/>
    <n v="0"/>
    <n v="0"/>
  </r>
  <r>
    <n v="110316"/>
    <n v="0"/>
    <s v="REVESTIMENTO COM GRAFIATTO"/>
    <m/>
    <x v="0"/>
    <m/>
    <s v=""/>
    <m/>
    <s v="M2"/>
    <s v=""/>
    <n v="24.625829084947028"/>
    <s v=""/>
    <s v=""/>
  </r>
  <r>
    <n v="110316"/>
    <n v="1"/>
    <m/>
    <n v="2075"/>
    <x v="230"/>
    <s v="H"/>
    <n v="15.599673853371913"/>
    <n v="0.1"/>
    <m/>
    <n v="1.5599673853371914"/>
    <s v=""/>
    <n v="0"/>
    <n v="0"/>
  </r>
  <r>
    <n v="110316"/>
    <n v="2"/>
    <m/>
    <n v="2076"/>
    <x v="228"/>
    <s v="H"/>
    <n v="12.645924541907611"/>
    <n v="0.11"/>
    <m/>
    <n v="1.3910516996098372"/>
    <s v=""/>
    <n v="0"/>
    <n v="0"/>
  </r>
  <r>
    <n v="110316"/>
    <n v="3"/>
    <m/>
    <n v="37525"/>
    <x v="1423"/>
    <s v="L"/>
    <n v="6.3125"/>
    <n v="0.15"/>
    <m/>
    <n v="0.94687499999999991"/>
    <s v=""/>
    <n v="0"/>
    <n v="0"/>
  </r>
  <r>
    <n v="110316"/>
    <n v="4"/>
    <m/>
    <n v="37071"/>
    <x v="1426"/>
    <s v="L"/>
    <n v="9.6409000000000002"/>
    <n v="2.15"/>
    <m/>
    <n v="20.727934999999999"/>
    <s v=""/>
    <n v="0"/>
    <n v="0"/>
  </r>
  <r>
    <n v="110341"/>
    <n v="0"/>
    <s v="PASTILHAS DE PORCELANA FOSCA, 3/4&quot; - FAIXAS DE ATÉ 20CM"/>
    <m/>
    <x v="0"/>
    <m/>
    <s v=""/>
    <m/>
    <s v="M"/>
    <s v=""/>
    <n v="63.269827219417238"/>
    <s v=""/>
    <s v=""/>
  </r>
  <r>
    <n v="110341"/>
    <n v="1"/>
    <m/>
    <n v="31530"/>
    <x v="1427"/>
    <s v="M2"/>
    <n v="142.4068"/>
    <n v="0.25"/>
    <m/>
    <n v="35.601700000000001"/>
    <s v=""/>
    <n v="0"/>
    <n v="0"/>
  </r>
  <r>
    <n v="110341"/>
    <n v="2"/>
    <m/>
    <n v="2020"/>
    <x v="22"/>
    <s v="H"/>
    <n v="15.860837164231068"/>
    <n v="0.4"/>
    <m/>
    <n v="6.3443348656924279"/>
    <s v=""/>
    <n v="0"/>
    <n v="0"/>
  </r>
  <r>
    <n v="110341"/>
    <n v="3"/>
    <m/>
    <n v="10648"/>
    <x v="44"/>
    <s v="M3"/>
    <n v="359.69349999999997"/>
    <n v="8.9999999999999998E-4"/>
    <m/>
    <n v="0.32372414999999999"/>
    <s v=""/>
    <n v="0"/>
    <n v="0"/>
  </r>
  <r>
    <n v="110341"/>
    <n v="4"/>
    <m/>
    <n v="2099"/>
    <x v="1"/>
    <s v="H"/>
    <n v="12.627877718847255"/>
    <n v="0.501"/>
    <m/>
    <n v="6.3265667371424748"/>
    <s v=""/>
    <n v="0"/>
    <n v="0"/>
  </r>
  <r>
    <n v="110341"/>
    <n v="5"/>
    <m/>
    <n v="10510"/>
    <x v="1428"/>
    <s v="KG"/>
    <n v="1.8484"/>
    <n v="0.26800000000000002"/>
    <m/>
    <n v="0.49537120000000007"/>
    <s v=""/>
    <n v="0"/>
    <n v="0"/>
  </r>
  <r>
    <n v="110341"/>
    <n v="6"/>
    <m/>
    <n v="2050"/>
    <x v="1398"/>
    <s v="H"/>
    <n v="16.714194083227913"/>
    <n v="0.8"/>
    <m/>
    <n v="13.371355266582331"/>
    <s v=""/>
    <n v="0"/>
    <n v="0"/>
  </r>
  <r>
    <n v="110341"/>
    <n v="7"/>
    <m/>
    <n v="10515"/>
    <x v="158"/>
    <s v="KG"/>
    <n v="1.0757000000000001"/>
    <n v="0.75"/>
    <m/>
    <n v="0.80677500000000002"/>
    <s v=""/>
    <n v="0"/>
    <n v="0"/>
  </r>
  <r>
    <n v="110345"/>
    <n v="0"/>
    <s v="REVESTIMENTO CERÂMICO ANTI-PICHAÇÃO, JUNTAS AMARRAÇÃO OU PRUMO - ASSENTADOS COM ARGAMASSA COMUM"/>
    <m/>
    <x v="0"/>
    <m/>
    <s v=""/>
    <m/>
    <s v="M2"/>
    <s v=""/>
    <n v="118.51106872761117"/>
    <s v=""/>
    <s v=""/>
  </r>
  <r>
    <n v="110345"/>
    <n v="1"/>
    <m/>
    <n v="10515"/>
    <x v="158"/>
    <s v="KG"/>
    <n v="1.0757000000000001"/>
    <n v="0.25"/>
    <m/>
    <n v="0.26892500000000003"/>
    <s v=""/>
    <n v="0"/>
    <n v="0"/>
  </r>
  <r>
    <n v="110345"/>
    <n v="2"/>
    <m/>
    <n v="10648"/>
    <x v="44"/>
    <s v="M3"/>
    <n v="359.69349999999997"/>
    <n v="0.02"/>
    <m/>
    <n v="7.1938699999999995"/>
    <s v=""/>
    <n v="0"/>
    <n v="0"/>
  </r>
  <r>
    <n v="110345"/>
    <n v="3"/>
    <m/>
    <n v="2099"/>
    <x v="1"/>
    <s v="H"/>
    <n v="12.627877718847255"/>
    <n v="1.2"/>
    <m/>
    <n v="15.153453262616706"/>
    <s v=""/>
    <n v="0"/>
    <n v="0"/>
  </r>
  <r>
    <n v="110345"/>
    <n v="4"/>
    <m/>
    <n v="2050"/>
    <x v="1398"/>
    <s v="H"/>
    <n v="16.714194083227913"/>
    <n v="2"/>
    <m/>
    <n v="33.428388166455825"/>
    <s v=""/>
    <n v="0"/>
    <n v="0"/>
  </r>
  <r>
    <n v="110345"/>
    <n v="5"/>
    <m/>
    <n v="31540"/>
    <x v="1429"/>
    <s v="M2"/>
    <n v="48.136299999999999"/>
    <n v="1.1000000000000001"/>
    <m/>
    <n v="52.949930000000002"/>
    <s v=""/>
    <n v="0"/>
    <n v="0"/>
  </r>
  <r>
    <n v="110345"/>
    <n v="6"/>
    <m/>
    <n v="2020"/>
    <x v="22"/>
    <s v="H"/>
    <n v="15.860837164231068"/>
    <n v="0.6"/>
    <m/>
    <n v="9.51650229853864"/>
    <s v=""/>
    <n v="0"/>
    <n v="0"/>
  </r>
  <r>
    <n v="110346"/>
    <n v="0"/>
    <s v="REVESTIMENTO CERÂMICO ANTI-PICHAÇÃO, JUNTAS AMARRAÇÃO OU PRUMO - ASSENTADOS COM ARGAMASSA COLANTE"/>
    <m/>
    <x v="0"/>
    <m/>
    <s v=""/>
    <m/>
    <s v="M2"/>
    <s v=""/>
    <n v="63.466100413731503"/>
    <s v=""/>
    <s v=""/>
  </r>
  <r>
    <n v="110346"/>
    <n v="1"/>
    <m/>
    <n v="10561"/>
    <x v="1425"/>
    <s v="KG"/>
    <n v="0.38740000000000002"/>
    <n v="4.4000000000000004"/>
    <m/>
    <n v="1.7045600000000003"/>
    <s v=""/>
    <n v="0"/>
    <n v="0"/>
  </r>
  <r>
    <n v="110346"/>
    <n v="2"/>
    <m/>
    <n v="31540"/>
    <x v="1429"/>
    <s v="M2"/>
    <n v="48.136299999999999"/>
    <n v="1.1000000000000001"/>
    <m/>
    <n v="52.949930000000002"/>
    <s v=""/>
    <n v="0"/>
    <n v="0"/>
  </r>
  <r>
    <n v="110346"/>
    <n v="3"/>
    <m/>
    <n v="10515"/>
    <x v="158"/>
    <s v="KG"/>
    <n v="1.0757000000000001"/>
    <n v="0.25"/>
    <m/>
    <n v="0.26892500000000003"/>
    <s v=""/>
    <n v="0"/>
    <n v="0"/>
  </r>
  <r>
    <n v="110346"/>
    <n v="4"/>
    <m/>
    <n v="2099"/>
    <x v="1"/>
    <s v="H"/>
    <n v="12.627877718847255"/>
    <n v="0.2"/>
    <m/>
    <n v="2.5255755437694511"/>
    <s v=""/>
    <n v="0"/>
    <n v="0"/>
  </r>
  <r>
    <n v="110346"/>
    <n v="5"/>
    <m/>
    <n v="2050"/>
    <x v="1398"/>
    <s v="H"/>
    <n v="16.714194083227913"/>
    <n v="0.36"/>
    <m/>
    <n v="6.0171098699620487"/>
    <s v=""/>
    <n v="0"/>
    <n v="0"/>
  </r>
  <r>
    <n v="110347"/>
    <n v="0"/>
    <s v="REVESTIMENTO CERÂMICO ESMALTADO, JUNTAS AMARRAÇÃO OU PRUMO - ASSENTADOS COM ARGAMASSA COMUM"/>
    <m/>
    <x v="0"/>
    <m/>
    <s v=""/>
    <m/>
    <s v="M2"/>
    <s v=""/>
    <n v="111.40462872761117"/>
    <s v=""/>
    <s v=""/>
  </r>
  <r>
    <n v="110347"/>
    <n v="1"/>
    <m/>
    <n v="10515"/>
    <x v="158"/>
    <s v="KG"/>
    <n v="1.0757000000000001"/>
    <n v="0.25"/>
    <m/>
    <n v="0.26892500000000003"/>
    <s v=""/>
    <n v="0"/>
    <n v="0"/>
  </r>
  <r>
    <n v="110347"/>
    <n v="2"/>
    <m/>
    <n v="31550"/>
    <x v="1430"/>
    <s v="M2"/>
    <n v="41.675899999999999"/>
    <n v="1.1000000000000001"/>
    <m/>
    <n v="45.843490000000003"/>
    <s v=""/>
    <n v="0"/>
    <n v="0"/>
  </r>
  <r>
    <n v="110347"/>
    <n v="3"/>
    <m/>
    <n v="2020"/>
    <x v="22"/>
    <s v="H"/>
    <n v="15.860837164231068"/>
    <n v="0.6"/>
    <m/>
    <n v="9.51650229853864"/>
    <s v=""/>
    <n v="0"/>
    <n v="0"/>
  </r>
  <r>
    <n v="110347"/>
    <n v="4"/>
    <m/>
    <n v="10648"/>
    <x v="44"/>
    <s v="M3"/>
    <n v="359.69349999999997"/>
    <n v="0.02"/>
    <m/>
    <n v="7.1938699999999995"/>
    <s v=""/>
    <n v="0"/>
    <n v="0"/>
  </r>
  <r>
    <n v="110347"/>
    <n v="5"/>
    <m/>
    <n v="2099"/>
    <x v="1"/>
    <s v="H"/>
    <n v="12.627877718847255"/>
    <n v="1.2"/>
    <m/>
    <n v="15.153453262616706"/>
    <s v=""/>
    <n v="0"/>
    <n v="0"/>
  </r>
  <r>
    <n v="110347"/>
    <n v="6"/>
    <m/>
    <n v="2050"/>
    <x v="1398"/>
    <s v="H"/>
    <n v="16.714194083227913"/>
    <n v="2"/>
    <m/>
    <n v="33.428388166455825"/>
    <s v=""/>
    <n v="0"/>
    <n v="0"/>
  </r>
  <r>
    <n v="110348"/>
    <n v="0"/>
    <s v="REVESTIMENTO CERÂMICO ESMALTADO, JUNTAS AMARRAÇÃO OU PRUMO - ASSENTADOS COM ARGAMASSA COLANTE"/>
    <m/>
    <x v="0"/>
    <m/>
    <s v=""/>
    <m/>
    <s v="M2"/>
    <s v=""/>
    <n v="56.359660413731504"/>
    <s v=""/>
    <s v=""/>
  </r>
  <r>
    <n v="110348"/>
    <n v="1"/>
    <m/>
    <n v="10561"/>
    <x v="1425"/>
    <s v="KG"/>
    <n v="0.38740000000000002"/>
    <n v="4.4000000000000004"/>
    <m/>
    <n v="1.7045600000000003"/>
    <s v=""/>
    <n v="0"/>
    <n v="0"/>
  </r>
  <r>
    <n v="110348"/>
    <n v="2"/>
    <m/>
    <n v="10515"/>
    <x v="158"/>
    <s v="KG"/>
    <n v="1.0757000000000001"/>
    <n v="0.25"/>
    <m/>
    <n v="0.26892500000000003"/>
    <s v=""/>
    <n v="0"/>
    <n v="0"/>
  </r>
  <r>
    <n v="110348"/>
    <n v="3"/>
    <m/>
    <n v="2099"/>
    <x v="1"/>
    <s v="H"/>
    <n v="12.627877718847255"/>
    <n v="0.2"/>
    <m/>
    <n v="2.5255755437694511"/>
    <s v=""/>
    <n v="0"/>
    <n v="0"/>
  </r>
  <r>
    <n v="110348"/>
    <n v="4"/>
    <m/>
    <n v="2050"/>
    <x v="1398"/>
    <s v="H"/>
    <n v="16.714194083227913"/>
    <n v="0.36"/>
    <m/>
    <n v="6.0171098699620487"/>
    <s v=""/>
    <n v="0"/>
    <n v="0"/>
  </r>
  <r>
    <n v="110348"/>
    <n v="5"/>
    <m/>
    <n v="31550"/>
    <x v="1430"/>
    <s v="M2"/>
    <n v="41.675899999999999"/>
    <n v="1.1000000000000001"/>
    <m/>
    <n v="45.843490000000003"/>
    <s v=""/>
    <n v="0"/>
    <n v="0"/>
  </r>
  <r>
    <n v="110404"/>
    <n v="0"/>
    <s v="CANTONEIRA DE PROTEÇÃO - PERFIL &quot;L&quot; DE FERRO, 1 1/4&quot; X 1 1/4&quot; X 1/8&quot;"/>
    <m/>
    <x v="0"/>
    <m/>
    <s v=""/>
    <m/>
    <s v="M"/>
    <s v=""/>
    <n v="19.924253386077542"/>
    <s v=""/>
    <s v=""/>
  </r>
  <r>
    <n v="110404"/>
    <n v="1"/>
    <m/>
    <n v="2020"/>
    <x v="22"/>
    <s v="H"/>
    <n v="15.860837164231068"/>
    <n v="0.6"/>
    <m/>
    <n v="9.51650229853864"/>
    <s v=""/>
    <n v="0"/>
    <n v="0"/>
  </r>
  <r>
    <n v="110404"/>
    <n v="2"/>
    <m/>
    <n v="2099"/>
    <x v="1"/>
    <s v="H"/>
    <n v="12.627877718847255"/>
    <n v="0.4"/>
    <m/>
    <n v="5.0511510875389023"/>
    <s v=""/>
    <n v="0"/>
    <n v="0"/>
  </r>
  <r>
    <n v="110404"/>
    <n v="3"/>
    <m/>
    <n v="33091"/>
    <x v="1431"/>
    <s v="M"/>
    <n v="5.3566000000000003"/>
    <n v="1"/>
    <m/>
    <n v="5.3566000000000003"/>
    <s v=""/>
    <n v="0"/>
    <n v="0"/>
  </r>
  <r>
    <n v="110405"/>
    <n v="0"/>
    <s v="CANTONEIRA DE PROTEÇÃO - PERFIL &quot;L&quot; DE FERRO, 1&quot;X1&quot;X1/8&quot;"/>
    <m/>
    <x v="0"/>
    <m/>
    <s v=""/>
    <m/>
    <s v="M"/>
    <s v=""/>
    <n v="18.606553386077543"/>
    <s v=""/>
    <s v=""/>
  </r>
  <r>
    <n v="110405"/>
    <n v="1"/>
    <m/>
    <n v="2099"/>
    <x v="1"/>
    <s v="H"/>
    <n v="12.627877718847255"/>
    <n v="0.4"/>
    <m/>
    <n v="5.0511510875389023"/>
    <s v=""/>
    <n v="0"/>
    <n v="0"/>
  </r>
  <r>
    <n v="110405"/>
    <n v="2"/>
    <m/>
    <n v="33090"/>
    <x v="1301"/>
    <s v="M"/>
    <n v="4.0388999999999999"/>
    <n v="1"/>
    <m/>
    <n v="4.0388999999999999"/>
    <s v=""/>
    <n v="0"/>
    <n v="0"/>
  </r>
  <r>
    <n v="110405"/>
    <n v="3"/>
    <m/>
    <n v="2020"/>
    <x v="22"/>
    <s v="H"/>
    <n v="15.860837164231068"/>
    <n v="0.6"/>
    <m/>
    <n v="9.51650229853864"/>
    <s v=""/>
    <n v="0"/>
    <n v="0"/>
  </r>
  <r>
    <n v="110406"/>
    <n v="0"/>
    <s v="CANTONEIRA DE PROTEÇÃO - PERFIL &quot;L&quot; DE ALUMÍNIO, 1&quot;X1&quot;X1/8&quot;"/>
    <m/>
    <x v="0"/>
    <m/>
    <s v=""/>
    <m/>
    <s v="M"/>
    <s v=""/>
    <n v="21.126753386077542"/>
    <s v=""/>
    <s v=""/>
  </r>
  <r>
    <n v="110406"/>
    <n v="1"/>
    <m/>
    <n v="2099"/>
    <x v="1"/>
    <s v="H"/>
    <n v="12.627877718847255"/>
    <n v="0.4"/>
    <m/>
    <n v="5.0511510875389023"/>
    <s v=""/>
    <n v="0"/>
    <n v="0"/>
  </r>
  <r>
    <n v="110406"/>
    <n v="2"/>
    <m/>
    <n v="33085"/>
    <x v="348"/>
    <s v="M"/>
    <n v="6.5590999999999999"/>
    <n v="1"/>
    <m/>
    <n v="6.5590999999999999"/>
    <s v=""/>
    <n v="0"/>
    <n v="0"/>
  </r>
  <r>
    <n v="110406"/>
    <n v="3"/>
    <m/>
    <n v="2020"/>
    <x v="22"/>
    <s v="H"/>
    <n v="15.860837164231068"/>
    <n v="0.6"/>
    <m/>
    <n v="9.51650229853864"/>
    <s v=""/>
    <n v="0"/>
    <n v="0"/>
  </r>
  <r>
    <n v="110413"/>
    <n v="0"/>
    <s v="CANTONEIRA DE PROTEÇÃO PARA REBOCO - PERFIL &quot;Y&quot; DE ALUMÍNIO"/>
    <m/>
    <x v="0"/>
    <m/>
    <s v=""/>
    <m/>
    <s v="M"/>
    <s v=""/>
    <n v="18.606953386077542"/>
    <s v=""/>
    <s v=""/>
  </r>
  <r>
    <n v="110413"/>
    <n v="1"/>
    <m/>
    <n v="33020"/>
    <x v="1432"/>
    <s v="M"/>
    <n v="4.0392999999999999"/>
    <n v="1"/>
    <m/>
    <n v="4.0392999999999999"/>
    <s v=""/>
    <n v="0"/>
    <n v="0"/>
  </r>
  <r>
    <n v="110413"/>
    <n v="2"/>
    <m/>
    <n v="2099"/>
    <x v="1"/>
    <s v="H"/>
    <n v="12.627877718847255"/>
    <n v="0.4"/>
    <m/>
    <n v="5.0511510875389023"/>
    <s v=""/>
    <n v="0"/>
    <n v="0"/>
  </r>
  <r>
    <n v="110413"/>
    <n v="3"/>
    <m/>
    <n v="2020"/>
    <x v="22"/>
    <s v="H"/>
    <n v="15.860837164231068"/>
    <n v="0.6"/>
    <m/>
    <n v="9.51650229853864"/>
    <s v=""/>
    <n v="0"/>
    <n v="0"/>
  </r>
  <r>
    <n v="110417"/>
    <n v="0"/>
    <s v="CANTONEIRA DE PROTEÇÃO PARA AZULEJOS - PERFIL &quot;TRIFACE&quot; DE ALUMÍNIO"/>
    <m/>
    <x v="0"/>
    <m/>
    <s v=""/>
    <m/>
    <s v="M"/>
    <s v=""/>
    <n v="18.001167537475649"/>
    <s v=""/>
    <s v=""/>
  </r>
  <r>
    <n v="110417"/>
    <n v="1"/>
    <m/>
    <n v="33005"/>
    <x v="1433"/>
    <s v="M"/>
    <n v="2.9215"/>
    <n v="1"/>
    <m/>
    <n v="2.9215"/>
    <s v=""/>
    <n v="0"/>
    <n v="0"/>
  </r>
  <r>
    <n v="110417"/>
    <n v="2"/>
    <m/>
    <n v="2099"/>
    <x v="1"/>
    <s v="H"/>
    <n v="12.627877718847255"/>
    <n v="0.4"/>
    <m/>
    <n v="5.0511510875389023"/>
    <s v=""/>
    <n v="0"/>
    <n v="0"/>
  </r>
  <r>
    <n v="110417"/>
    <n v="3"/>
    <m/>
    <n v="2050"/>
    <x v="1398"/>
    <s v="H"/>
    <n v="16.714194083227913"/>
    <n v="0.6"/>
    <m/>
    <n v="10.028516449936747"/>
    <s v=""/>
    <n v="0"/>
    <n v="0"/>
  </r>
  <r>
    <n v="110450"/>
    <n v="0"/>
    <s v="PEITORIL DE ARGAMASSA DE CIMENTO QUEIMADO -  ESPESSURA 2CM"/>
    <m/>
    <x v="0"/>
    <m/>
    <s v=""/>
    <m/>
    <s v="M"/>
    <s v=""/>
    <n v="10.986182728054331"/>
    <s v=""/>
    <s v=""/>
  </r>
  <r>
    <n v="110450"/>
    <n v="1"/>
    <m/>
    <n v="10630"/>
    <x v="33"/>
    <s v="M3"/>
    <n v="420.47390000000001"/>
    <n v="4.0000000000000001E-3"/>
    <m/>
    <n v="1.6818956"/>
    <s v=""/>
    <n v="0"/>
    <n v="0"/>
  </r>
  <r>
    <n v="110450"/>
    <n v="2"/>
    <m/>
    <n v="2020"/>
    <x v="22"/>
    <s v="H"/>
    <n v="15.860837164231068"/>
    <n v="0.3"/>
    <m/>
    <n v="4.75825114926932"/>
    <s v=""/>
    <n v="0"/>
    <n v="0"/>
  </r>
  <r>
    <n v="110450"/>
    <n v="3"/>
    <m/>
    <n v="2099"/>
    <x v="1"/>
    <s v="H"/>
    <n v="12.627877718847255"/>
    <n v="0.36"/>
    <m/>
    <n v="4.546035978785012"/>
    <s v=""/>
    <n v="0"/>
    <n v="0"/>
  </r>
  <r>
    <n v="110456"/>
    <n v="0"/>
    <s v="PEITORIL DE GRANILITE - ESPESSURA 2CM, LARGURA 20CM"/>
    <m/>
    <x v="0"/>
    <m/>
    <s v=""/>
    <m/>
    <s v="M"/>
    <s v=""/>
    <n v="60.763945845246369"/>
    <s v=""/>
    <s v=""/>
  </r>
  <r>
    <n v="110456"/>
    <n v="1"/>
    <m/>
    <n v="10647"/>
    <x v="1434"/>
    <s v="M3"/>
    <n v="436.70909999999998"/>
    <n v="6.0000000000000001E-3"/>
    <m/>
    <n v="2.6202546"/>
    <s v=""/>
    <n v="0"/>
    <n v="0"/>
  </r>
  <r>
    <n v="110456"/>
    <n v="2"/>
    <m/>
    <n v="2020"/>
    <x v="22"/>
    <s v="H"/>
    <n v="15.860837164231068"/>
    <n v="0.5"/>
    <m/>
    <n v="7.930418582115534"/>
    <s v=""/>
    <n v="0"/>
    <n v="0"/>
  </r>
  <r>
    <n v="110456"/>
    <n v="3"/>
    <m/>
    <n v="2099"/>
    <x v="1"/>
    <s v="H"/>
    <n v="12.627877718847255"/>
    <n v="0.06"/>
    <m/>
    <n v="0.75767266313083526"/>
    <s v=""/>
    <n v="0"/>
    <n v="0"/>
  </r>
  <r>
    <n v="110456"/>
    <n v="4"/>
    <m/>
    <n v="33055"/>
    <x v="1435"/>
    <s v="M"/>
    <n v="49.455599999999997"/>
    <n v="1"/>
    <m/>
    <n v="49.455599999999997"/>
    <s v=""/>
    <n v="0"/>
    <n v="0"/>
  </r>
  <r>
    <n v="110458"/>
    <n v="0"/>
    <s v="PEITORIL DE GRANITO POLIDO - ESP=2CM"/>
    <m/>
    <x v="0"/>
    <m/>
    <s v=""/>
    <m/>
    <s v="M"/>
    <s v=""/>
    <n v="83.268549443769459"/>
    <s v=""/>
    <s v=""/>
  </r>
  <r>
    <n v="110458"/>
    <n v="1"/>
    <m/>
    <n v="77620"/>
    <x v="1407"/>
    <s v="M2"/>
    <n v="321.29000000000002"/>
    <n v="0.25"/>
    <m/>
    <n v="80.322500000000005"/>
    <s v=""/>
    <n v="0"/>
    <n v="0"/>
  </r>
  <r>
    <n v="110458"/>
    <n v="2"/>
    <m/>
    <n v="2099"/>
    <x v="1"/>
    <s v="H"/>
    <n v="12.627877718847255"/>
    <n v="0.2"/>
    <m/>
    <n v="2.5255755437694511"/>
    <s v=""/>
    <n v="0"/>
    <n v="0"/>
  </r>
  <r>
    <n v="110458"/>
    <n v="3"/>
    <m/>
    <n v="10630"/>
    <x v="33"/>
    <s v="M3"/>
    <n v="420.47390000000001"/>
    <n v="1E-3"/>
    <m/>
    <n v="0.42047390000000001"/>
    <s v=""/>
    <n v="0"/>
    <n v="0"/>
  </r>
  <r>
    <n v="115002"/>
    <n v="0"/>
    <s v="DEMOLIÇÃO DE ARGAMASSA DE CAL E AREIA OU MISTA"/>
    <m/>
    <x v="0"/>
    <m/>
    <s v=""/>
    <m/>
    <s v="M2"/>
    <s v=""/>
    <n v="2.8427922870540723"/>
    <s v=""/>
    <s v=""/>
  </r>
  <r>
    <n v="115002"/>
    <n v="1"/>
    <m/>
    <n v="2099"/>
    <x v="1"/>
    <s v="H"/>
    <n v="12.627877718847255"/>
    <n v="0.2"/>
    <m/>
    <n v="2.5255755437694511"/>
    <s v=""/>
    <n v="0"/>
    <n v="0"/>
  </r>
  <r>
    <n v="115002"/>
    <n v="2"/>
    <m/>
    <n v="2020"/>
    <x v="22"/>
    <s v="H"/>
    <n v="15.860837164231068"/>
    <n v="0.02"/>
    <m/>
    <n v="0.31721674328462135"/>
    <s v=""/>
    <n v="0"/>
    <n v="0"/>
  </r>
  <r>
    <n v="115003"/>
    <n v="0"/>
    <s v="DEMOLIÇÃO DE ARGAMASSA DE CIMENTO E AREIA"/>
    <m/>
    <x v="0"/>
    <m/>
    <s v=""/>
    <m/>
    <s v="M2"/>
    <s v=""/>
    <n v="5.6855845741081446"/>
    <s v=""/>
    <s v=""/>
  </r>
  <r>
    <n v="115003"/>
    <n v="1"/>
    <m/>
    <n v="2099"/>
    <x v="1"/>
    <s v="H"/>
    <n v="12.627877718847255"/>
    <n v="0.4"/>
    <m/>
    <n v="5.0511510875389023"/>
    <s v=""/>
    <n v="0"/>
    <n v="0"/>
  </r>
  <r>
    <n v="115003"/>
    <n v="2"/>
    <m/>
    <n v="2020"/>
    <x v="22"/>
    <s v="H"/>
    <n v="15.860837164231068"/>
    <n v="0.04"/>
    <m/>
    <n v="0.6344334865692427"/>
    <s v=""/>
    <n v="0"/>
    <n v="0"/>
  </r>
  <r>
    <n v="115005"/>
    <n v="0"/>
    <s v="DEMOLIÇÃO DE REVESTIMENTO CERÂMICO OU SIMILAR"/>
    <m/>
    <x v="0"/>
    <m/>
    <s v=""/>
    <m/>
    <s v="M2"/>
    <s v=""/>
    <n v="19.899546009378508"/>
    <s v=""/>
    <s v=""/>
  </r>
  <r>
    <n v="115005"/>
    <n v="1"/>
    <m/>
    <n v="2020"/>
    <x v="22"/>
    <s v="H"/>
    <n v="15.860837164231068"/>
    <n v="0.14000000000000001"/>
    <m/>
    <n v="2.2205172029923497"/>
    <s v=""/>
    <n v="0"/>
    <n v="0"/>
  </r>
  <r>
    <n v="115005"/>
    <n v="2"/>
    <m/>
    <n v="2099"/>
    <x v="1"/>
    <s v="H"/>
    <n v="12.627877718847255"/>
    <n v="1.4"/>
    <m/>
    <n v="17.679028806386157"/>
    <s v=""/>
    <n v="0"/>
    <n v="0"/>
  </r>
  <r>
    <n v="115010"/>
    <n v="0"/>
    <s v="DEMOLIÇÃO DE LAMBRI DE TÁBUAS OU CHAPAS DE MADEIRA, EXCLUSIVE ENTARUGAMENTO"/>
    <m/>
    <x v="0"/>
    <m/>
    <s v=""/>
    <m/>
    <s v="M2"/>
    <s v=""/>
    <n v="17.767451794087954"/>
    <s v=""/>
    <s v=""/>
  </r>
  <r>
    <n v="115010"/>
    <n v="1"/>
    <m/>
    <n v="2099"/>
    <x v="1"/>
    <s v="H"/>
    <n v="12.627877718847255"/>
    <n v="1.25"/>
    <m/>
    <n v="15.78484714855907"/>
    <s v=""/>
    <n v="0"/>
    <n v="0"/>
  </r>
  <r>
    <n v="115010"/>
    <n v="2"/>
    <m/>
    <n v="2020"/>
    <x v="22"/>
    <s v="H"/>
    <n v="15.860837164231068"/>
    <n v="0.125"/>
    <m/>
    <n v="1.9826046455288835"/>
    <s v=""/>
    <n v="0"/>
    <n v="0"/>
  </r>
  <r>
    <n v="115015"/>
    <n v="0"/>
    <s v="DEMOLIÇÃO DE LAMBRI DE TÁBUAS OU CHAPAS DE MADEIRA, INCLUSIVE ENTARUGAMENTO"/>
    <m/>
    <x v="0"/>
    <m/>
    <s v=""/>
    <m/>
    <s v="M2"/>
    <s v=""/>
    <n v="35.534903588175908"/>
    <s v=""/>
    <s v=""/>
  </r>
  <r>
    <n v="115015"/>
    <n v="1"/>
    <m/>
    <n v="2099"/>
    <x v="1"/>
    <s v="H"/>
    <n v="12.627877718847255"/>
    <n v="2.5"/>
    <m/>
    <n v="31.56969429711814"/>
    <s v=""/>
    <n v="0"/>
    <n v="0"/>
  </r>
  <r>
    <n v="115015"/>
    <n v="2"/>
    <m/>
    <n v="2020"/>
    <x v="22"/>
    <s v="H"/>
    <n v="15.860837164231068"/>
    <n v="0.25"/>
    <m/>
    <n v="3.965209291057767"/>
    <s v=""/>
    <n v="0"/>
    <n v="0"/>
  </r>
  <r>
    <n v="116005"/>
    <n v="0"/>
    <s v="RETIRADA DE FORRAS DE PEDRAS NATURAIS - GRANITO OU MÁRMORE"/>
    <m/>
    <x v="0"/>
    <m/>
    <s v=""/>
    <m/>
    <s v="M2"/>
    <s v=""/>
    <n v="19.899546009378508"/>
    <s v=""/>
    <s v=""/>
  </r>
  <r>
    <n v="116005"/>
    <n v="1"/>
    <m/>
    <n v="2020"/>
    <x v="22"/>
    <s v="H"/>
    <n v="15.860837164231068"/>
    <n v="0.14000000000000001"/>
    <m/>
    <n v="2.2205172029923497"/>
    <s v=""/>
    <n v="0"/>
    <n v="0"/>
  </r>
  <r>
    <n v="116005"/>
    <n v="2"/>
    <m/>
    <n v="2099"/>
    <x v="1"/>
    <s v="H"/>
    <n v="12.627877718847255"/>
    <n v="1.4"/>
    <m/>
    <n v="17.679028806386157"/>
    <s v=""/>
    <n v="0"/>
    <n v="0"/>
  </r>
  <r>
    <n v="116010"/>
    <n v="0"/>
    <s v="RETIRADA DE LAMBRI DE TÁBUAS OU CHAPAS DE MADEIRA, EXCLUSIVE ENTARUGAMENTO"/>
    <m/>
    <x v="0"/>
    <m/>
    <s v=""/>
    <m/>
    <s v="M2"/>
    <s v=""/>
    <n v="4.727081707726505"/>
    <s v=""/>
    <s v=""/>
  </r>
  <r>
    <n v="116010"/>
    <n v="1"/>
    <m/>
    <n v="2013"/>
    <x v="15"/>
    <s v="H"/>
    <n v="15.756939025755017"/>
    <n v="0.3"/>
    <m/>
    <n v="4.727081707726505"/>
    <s v=""/>
    <n v="0"/>
    <n v="0"/>
  </r>
  <r>
    <n v="116015"/>
    <n v="0"/>
    <s v="RETIRADA DE LAMBRI DE TÁBUAS OU CHAPAS DE MADEIRA, INCLUSIVE ENTARUGAMENTO"/>
    <m/>
    <x v="0"/>
    <m/>
    <s v=""/>
    <m/>
    <s v="M2"/>
    <s v=""/>
    <n v="14.181245123179515"/>
    <s v=""/>
    <s v=""/>
  </r>
  <r>
    <n v="116015"/>
    <n v="1"/>
    <m/>
    <n v="2013"/>
    <x v="15"/>
    <s v="H"/>
    <n v="15.756939025755017"/>
    <n v="0.9"/>
    <m/>
    <n v="14.181245123179515"/>
    <s v=""/>
    <n v="0"/>
    <n v="0"/>
  </r>
  <r>
    <n v="117005"/>
    <n v="0"/>
    <s v="RECOLOCAÇÃO DE FORRAS DE PEDRAS NATURAIS - GRANITO OU MÁRMORE"/>
    <m/>
    <x v="0"/>
    <m/>
    <s v=""/>
    <m/>
    <s v="M2"/>
    <s v=""/>
    <n v="14.074696929711813"/>
    <s v=""/>
    <s v=""/>
  </r>
  <r>
    <n v="117005"/>
    <n v="1"/>
    <m/>
    <n v="10647"/>
    <x v="1434"/>
    <s v="M3"/>
    <n v="436.70909999999998"/>
    <n v="2.5000000000000001E-2"/>
    <m/>
    <n v="10.9177275"/>
    <s v=""/>
    <n v="0"/>
    <n v="0"/>
  </r>
  <r>
    <n v="117005"/>
    <n v="2"/>
    <m/>
    <n v="2099"/>
    <x v="1"/>
    <s v="H"/>
    <n v="12.627877718847255"/>
    <n v="0.25"/>
    <m/>
    <n v="3.1569694297118138"/>
    <s v=""/>
    <n v="0"/>
    <n v="0"/>
  </r>
  <r>
    <n v="118001"/>
    <n v="0"/>
    <s v="REPAROS EM TRINCAS E RACHADURAS"/>
    <m/>
    <x v="0"/>
    <m/>
    <s v=""/>
    <m/>
    <s v="M"/>
    <s v=""/>
    <n v="24.875290797708768"/>
    <s v=""/>
    <s v=""/>
  </r>
  <r>
    <n v="118001"/>
    <n v="1"/>
    <m/>
    <n v="11501"/>
    <x v="68"/>
    <s v="KG"/>
    <n v="3.2875999999999999"/>
    <n v="0.35"/>
    <m/>
    <n v="1.1506599999999998"/>
    <s v=""/>
    <n v="0"/>
    <n v="0"/>
  </r>
  <r>
    <n v="118001"/>
    <n v="2"/>
    <m/>
    <n v="2099"/>
    <x v="1"/>
    <s v="H"/>
    <n v="12.627877718847255"/>
    <n v="0.76"/>
    <m/>
    <n v="9.5971870663239134"/>
    <s v=""/>
    <n v="0"/>
    <n v="0"/>
  </r>
  <r>
    <n v="118001"/>
    <n v="3"/>
    <m/>
    <n v="2020"/>
    <x v="22"/>
    <s v="H"/>
    <n v="15.860837164231068"/>
    <n v="0.8"/>
    <m/>
    <n v="12.688669731384856"/>
    <s v=""/>
    <n v="0"/>
    <n v="0"/>
  </r>
  <r>
    <n v="118001"/>
    <n v="4"/>
    <m/>
    <n v="10648"/>
    <x v="44"/>
    <s v="M3"/>
    <n v="359.69349999999997"/>
    <n v="4.0000000000000001E-3"/>
    <m/>
    <n v="1.438774"/>
    <s v=""/>
    <n v="0"/>
    <n v="0"/>
  </r>
  <r>
    <n v="118005"/>
    <n v="0"/>
    <s v="REPAROS EM EMBOÇO - ARGAMASSA MISTA DE CIMENTO, CAL E AREIA 1:4/12"/>
    <m/>
    <x v="0"/>
    <m/>
    <s v=""/>
    <m/>
    <s v="M2"/>
    <s v=""/>
    <n v="34.110507850424668"/>
    <s v=""/>
    <s v=""/>
  </r>
  <r>
    <n v="118005"/>
    <n v="1"/>
    <m/>
    <n v="10508"/>
    <x v="1420"/>
    <s v="KG"/>
    <n v="0.36899999999999999"/>
    <n v="3.64"/>
    <m/>
    <n v="1.3431600000000001"/>
    <s v=""/>
    <n v="0"/>
    <n v="0"/>
  </r>
  <r>
    <n v="118005"/>
    <n v="2"/>
    <m/>
    <n v="10517"/>
    <x v="91"/>
    <s v="KG"/>
    <n v="0.42080000000000001"/>
    <n v="3.64"/>
    <m/>
    <n v="1.5317120000000002"/>
    <s v=""/>
    <n v="0"/>
    <n v="0"/>
  </r>
  <r>
    <n v="118005"/>
    <n v="3"/>
    <m/>
    <n v="2020"/>
    <x v="22"/>
    <s v="H"/>
    <n v="15.860837164231068"/>
    <n v="0.9"/>
    <m/>
    <n v="14.274753447807962"/>
    <s v=""/>
    <n v="0"/>
    <n v="0"/>
  </r>
  <r>
    <n v="118005"/>
    <n v="4"/>
    <m/>
    <n v="10501"/>
    <x v="52"/>
    <s v="M3"/>
    <n v="74.379800000000003"/>
    <n v="2.4299999999999999E-2"/>
    <m/>
    <n v="1.80742914"/>
    <s v=""/>
    <n v="0"/>
    <n v="0"/>
  </r>
  <r>
    <n v="118005"/>
    <n v="5"/>
    <m/>
    <n v="2099"/>
    <x v="1"/>
    <s v="H"/>
    <n v="12.627877718847255"/>
    <n v="1.2"/>
    <m/>
    <n v="15.153453262616706"/>
    <s v=""/>
    <n v="0"/>
    <n v="0"/>
  </r>
  <r>
    <n v="118006"/>
    <n v="0"/>
    <s v="REPAROS EM REBOCO - ARGAMASSA DE CAL E AREIA 1:2"/>
    <m/>
    <x v="0"/>
    <m/>
    <s v=""/>
    <m/>
    <s v="M2"/>
    <s v=""/>
    <n v="17.650596412185426"/>
    <s v=""/>
    <s v=""/>
  </r>
  <r>
    <n v="118006"/>
    <n v="1"/>
    <m/>
    <n v="10508"/>
    <x v="1420"/>
    <s v="KG"/>
    <n v="0.36899999999999999"/>
    <n v="1.825"/>
    <m/>
    <n v="0.67342499999999994"/>
    <s v=""/>
    <n v="0"/>
    <n v="0"/>
  </r>
  <r>
    <n v="118006"/>
    <n v="2"/>
    <m/>
    <n v="2099"/>
    <x v="1"/>
    <s v="H"/>
    <n v="12.627877718847255"/>
    <n v="0.57999999999999996"/>
    <m/>
    <n v="7.3241690769314074"/>
    <s v=""/>
    <n v="0"/>
    <n v="0"/>
  </r>
  <r>
    <n v="118006"/>
    <n v="3"/>
    <m/>
    <n v="10501"/>
    <x v="52"/>
    <s v="M3"/>
    <n v="74.379800000000003"/>
    <n v="6.1000000000000004E-3"/>
    <m/>
    <n v="0.45371678000000004"/>
    <s v=""/>
    <n v="0"/>
    <n v="0"/>
  </r>
  <r>
    <n v="118006"/>
    <n v="4"/>
    <m/>
    <n v="2020"/>
    <x v="22"/>
    <s v="H"/>
    <n v="15.860837164231068"/>
    <n v="0.57999999999999996"/>
    <m/>
    <n v="9.1992855552540185"/>
    <s v=""/>
    <n v="0"/>
    <n v="0"/>
  </r>
  <r>
    <n v="120105"/>
    <n v="0"/>
    <s v="FORRO DE TÁBUAS DE MADEIRA MACIÇA - CEDRO - COM ENTARUGAMENTO DE PINUS, 10 X 1CM"/>
    <m/>
    <x v="0"/>
    <m/>
    <s v=""/>
    <m/>
    <s v="M2"/>
    <s v=""/>
    <n v="92.400155083558872"/>
    <s v=""/>
    <s v=""/>
  </r>
  <r>
    <n v="120105"/>
    <n v="1"/>
    <m/>
    <n v="2013"/>
    <x v="15"/>
    <s v="H"/>
    <n v="15.756939025755017"/>
    <n v="1.2"/>
    <m/>
    <n v="18.90832683090602"/>
    <s v=""/>
    <n v="0"/>
    <n v="0"/>
  </r>
  <r>
    <n v="120105"/>
    <n v="2"/>
    <m/>
    <n v="17515"/>
    <x v="14"/>
    <s v="KG"/>
    <n v="5.5275999999999996"/>
    <n v="0.25"/>
    <m/>
    <n v="1.3818999999999999"/>
    <s v=""/>
    <n v="0"/>
    <n v="0"/>
  </r>
  <r>
    <n v="120105"/>
    <n v="3"/>
    <m/>
    <n v="33540"/>
    <x v="1436"/>
    <s v="M2"/>
    <n v="46.6098"/>
    <n v="1.1000000000000001"/>
    <m/>
    <n v="51.270780000000002"/>
    <s v=""/>
    <n v="0"/>
    <n v="0"/>
  </r>
  <r>
    <n v="120105"/>
    <n v="4"/>
    <m/>
    <n v="2014"/>
    <x v="16"/>
    <s v="H"/>
    <n v="13.173665210544026"/>
    <n v="1.2"/>
    <m/>
    <n v="15.808398252652831"/>
    <s v=""/>
    <n v="0"/>
    <n v="0"/>
  </r>
  <r>
    <n v="120105"/>
    <n v="5"/>
    <m/>
    <n v="11064"/>
    <x v="119"/>
    <s v="M"/>
    <n v="0.58689999999999998"/>
    <n v="2.5"/>
    <m/>
    <n v="1.4672499999999999"/>
    <s v=""/>
    <n v="0"/>
    <n v="0"/>
  </r>
  <r>
    <n v="120105"/>
    <n v="6"/>
    <m/>
    <n v="19060"/>
    <x v="346"/>
    <s v="M"/>
    <n v="1.4254"/>
    <n v="2.5"/>
    <m/>
    <n v="3.5634999999999999"/>
    <s v=""/>
    <n v="0"/>
    <n v="0"/>
  </r>
  <r>
    <n v="120106"/>
    <n v="0"/>
    <s v="FORRO DE TÁBUAS DE MADEIRA MACIÇA - PADRÃO PEROBA - ENTARUGAMENTO DE PINUS, 10 X 1CM"/>
    <m/>
    <x v="0"/>
    <m/>
    <s v=""/>
    <m/>
    <s v="M2"/>
    <s v=""/>
    <n v="114.99118508355886"/>
    <s v=""/>
    <s v=""/>
  </r>
  <r>
    <n v="120106"/>
    <n v="1"/>
    <m/>
    <n v="2013"/>
    <x v="15"/>
    <s v="H"/>
    <n v="15.756939025755017"/>
    <n v="1.2"/>
    <m/>
    <n v="18.90832683090602"/>
    <s v=""/>
    <n v="0"/>
    <n v="0"/>
  </r>
  <r>
    <n v="120106"/>
    <n v="2"/>
    <m/>
    <n v="11064"/>
    <x v="119"/>
    <s v="M"/>
    <n v="0.58689999999999998"/>
    <n v="2.5"/>
    <m/>
    <n v="1.4672499999999999"/>
    <s v=""/>
    <n v="0"/>
    <n v="0"/>
  </r>
  <r>
    <n v="120106"/>
    <n v="3"/>
    <m/>
    <n v="2014"/>
    <x v="16"/>
    <s v="H"/>
    <n v="13.173665210544026"/>
    <n v="1.2"/>
    <m/>
    <n v="15.808398252652831"/>
    <s v=""/>
    <n v="0"/>
    <n v="0"/>
  </r>
  <r>
    <n v="120106"/>
    <n v="4"/>
    <m/>
    <n v="17515"/>
    <x v="14"/>
    <s v="KG"/>
    <n v="5.5275999999999996"/>
    <n v="0.25"/>
    <m/>
    <n v="1.3818999999999999"/>
    <s v=""/>
    <n v="0"/>
    <n v="0"/>
  </r>
  <r>
    <n v="120106"/>
    <n v="5"/>
    <m/>
    <n v="33550"/>
    <x v="1437"/>
    <s v="M2"/>
    <n v="67.147099999999995"/>
    <n v="1.1000000000000001"/>
    <m/>
    <n v="73.861810000000006"/>
    <s v=""/>
    <n v="0"/>
    <n v="0"/>
  </r>
  <r>
    <n v="120106"/>
    <n v="6"/>
    <m/>
    <n v="19060"/>
    <x v="346"/>
    <s v="M"/>
    <n v="1.4254"/>
    <n v="2.5"/>
    <m/>
    <n v="3.5634999999999999"/>
    <s v=""/>
    <n v="0"/>
    <n v="0"/>
  </r>
  <r>
    <n v="120130"/>
    <n v="0"/>
    <s v="FORRO FIBRA MINERAL MODELADO ÚMIDA - ACABAMENTO SUPERFÍCIE PINTURA VINÍLICA A BASE DE LÁTEX BRANCA - ESPESSURA 13MM, NRC=0,50, CAC=MÍNIMO 35"/>
    <m/>
    <x v="0"/>
    <m/>
    <s v=""/>
    <m/>
    <s v="M2"/>
    <s v=""/>
    <n v="56.560099999999998"/>
    <s v=""/>
    <s v=""/>
  </r>
  <r>
    <n v="120130"/>
    <n v="1"/>
    <m/>
    <n v="33570"/>
    <x v="1438"/>
    <s v="M2"/>
    <n v="56.560099999999998"/>
    <n v="1"/>
    <m/>
    <n v="56.560099999999998"/>
    <s v=""/>
    <n v="0"/>
    <n v="0"/>
  </r>
  <r>
    <n v="120140"/>
    <n v="0"/>
    <s v="FORRO DE GESSO COMUM - PLACA CONVENCIONAL (FORNECIMENTO E INSTALAÇÃO)"/>
    <m/>
    <x v="0"/>
    <m/>
    <s v=""/>
    <m/>
    <s v="M2"/>
    <s v=""/>
    <n v="37.372500000000002"/>
    <s v=""/>
    <s v=""/>
  </r>
  <r>
    <n v="120140"/>
    <n v="1"/>
    <m/>
    <n v="33530"/>
    <x v="1439"/>
    <s v="M2"/>
    <n v="37.372500000000002"/>
    <n v="1"/>
    <m/>
    <n v="37.372500000000002"/>
    <s v=""/>
    <n v="0"/>
    <n v="0"/>
  </r>
  <r>
    <n v="120142"/>
    <n v="0"/>
    <s v="FORRO DE GESSO ACARTONADO TIPO FGA (FORNECIMENTO E INSTALAÇÃO)"/>
    <m/>
    <x v="0"/>
    <m/>
    <s v=""/>
    <m/>
    <s v="M2"/>
    <s v=""/>
    <n v="49.9833"/>
    <s v=""/>
    <s v=""/>
  </r>
  <r>
    <n v="120142"/>
    <n v="1"/>
    <m/>
    <n v="33531"/>
    <x v="1440"/>
    <s v="M2"/>
    <n v="49.9833"/>
    <n v="1"/>
    <m/>
    <n v="49.9833"/>
    <s v=""/>
    <n v="150"/>
    <n v="7497.4949999999999"/>
  </r>
  <r>
    <n v="120143"/>
    <n v="0"/>
    <s v="FORRO DE GESSO ACARTONADO TIPO FGE (FORNECIMENTO E INSTALAÇÃO)"/>
    <m/>
    <x v="0"/>
    <m/>
    <s v=""/>
    <m/>
    <s v="M2"/>
    <s v=""/>
    <n v="50.355499999999999"/>
    <s v=""/>
    <s v=""/>
  </r>
  <r>
    <n v="120143"/>
    <n v="1"/>
    <m/>
    <n v="33532"/>
    <x v="1441"/>
    <s v="M2"/>
    <n v="50.355499999999999"/>
    <n v="1"/>
    <m/>
    <n v="50.355499999999999"/>
    <s v=""/>
    <n v="0"/>
    <n v="0"/>
  </r>
  <r>
    <n v="120145"/>
    <n v="0"/>
    <s v="FORRO EM RÉGUA DE PVC 200MM - INCLUSIVE PERFIS DE FIXAÇÃO E ACABAMENTO"/>
    <m/>
    <x v="0"/>
    <m/>
    <s v=""/>
    <m/>
    <s v="M2"/>
    <s v=""/>
    <n v="43.160899999999998"/>
    <s v=""/>
    <s v=""/>
  </r>
  <r>
    <n v="120145"/>
    <n v="1"/>
    <m/>
    <n v="33560"/>
    <x v="1442"/>
    <s v="M2"/>
    <n v="43.160899999999998"/>
    <n v="1"/>
    <m/>
    <n v="43.160899999999998"/>
    <s v=""/>
    <n v="0"/>
    <n v="0"/>
  </r>
  <r>
    <n v="125001"/>
    <n v="0"/>
    <s v="DEMOLIÇÃO DE ESTUQUE COMUM, EXCLUSIVE ENTARUGAMENTO"/>
    <m/>
    <x v="0"/>
    <m/>
    <s v=""/>
    <m/>
    <s v="M2"/>
    <s v=""/>
    <n v="3.7883633156541765"/>
    <s v=""/>
    <s v=""/>
  </r>
  <r>
    <n v="125001"/>
    <n v="1"/>
    <m/>
    <n v="2099"/>
    <x v="1"/>
    <s v="H"/>
    <n v="12.627877718847255"/>
    <n v="0.3"/>
    <m/>
    <n v="3.7883633156541765"/>
    <s v=""/>
    <n v="0"/>
    <n v="0"/>
  </r>
  <r>
    <n v="125002"/>
    <n v="0"/>
    <s v="DEMOLIÇÃO DE FORRO DE TÁBUAS OU CHAPAS DE MADEIRA, EXCLUSIVE ENTARUGAMENTO"/>
    <m/>
    <x v="0"/>
    <m/>
    <s v=""/>
    <m/>
    <s v="M2"/>
    <s v=""/>
    <n v="5.0511510875389023"/>
    <s v=""/>
    <s v=""/>
  </r>
  <r>
    <n v="125002"/>
    <n v="1"/>
    <m/>
    <n v="2099"/>
    <x v="1"/>
    <s v="H"/>
    <n v="12.627877718847255"/>
    <n v="0.4"/>
    <m/>
    <n v="5.0511510875389023"/>
    <s v=""/>
    <n v="0"/>
    <n v="0"/>
  </r>
  <r>
    <n v="125005"/>
    <n v="0"/>
    <s v="DEMOLIÇÃO DE FORRO DE GESSO"/>
    <m/>
    <x v="0"/>
    <m/>
    <s v=""/>
    <m/>
    <s v="M2"/>
    <s v=""/>
    <n v="3.7883633156541765"/>
    <s v=""/>
    <s v=""/>
  </r>
  <r>
    <n v="125005"/>
    <n v="1"/>
    <m/>
    <n v="2099"/>
    <x v="1"/>
    <s v="H"/>
    <n v="12.627877718847255"/>
    <n v="0.3"/>
    <m/>
    <n v="3.7883633156541765"/>
    <s v=""/>
    <n v="0"/>
    <n v="0"/>
  </r>
  <r>
    <n v="125020"/>
    <n v="0"/>
    <s v="DEMOLIÇÃO DE ENTARUGAMENTO DE FORRO"/>
    <m/>
    <x v="0"/>
    <m/>
    <s v=""/>
    <m/>
    <s v="M2"/>
    <s v=""/>
    <n v="5.0511510875389023"/>
    <s v=""/>
    <s v=""/>
  </r>
  <r>
    <n v="125020"/>
    <n v="1"/>
    <m/>
    <n v="2099"/>
    <x v="1"/>
    <s v="H"/>
    <n v="12.627877718847255"/>
    <n v="0.4"/>
    <m/>
    <n v="5.0511510875389023"/>
    <s v=""/>
    <n v="0"/>
    <n v="0"/>
  </r>
  <r>
    <n v="126001"/>
    <n v="0"/>
    <s v="RETIRADA DE FORRO DE TÁBUAS OU CHAPAS EM GERAL - PREGADAS"/>
    <m/>
    <x v="0"/>
    <m/>
    <s v=""/>
    <m/>
    <s v="M2"/>
    <s v=""/>
    <n v="9.7382204104230166"/>
    <s v=""/>
    <s v=""/>
  </r>
  <r>
    <n v="126001"/>
    <n v="1"/>
    <m/>
    <n v="2014"/>
    <x v="16"/>
    <s v="H"/>
    <n v="13.173665210544026"/>
    <n v="0.5"/>
    <m/>
    <n v="6.5868326052720132"/>
    <s v=""/>
    <n v="0"/>
    <n v="0"/>
  </r>
  <r>
    <n v="126001"/>
    <n v="2"/>
    <m/>
    <n v="2013"/>
    <x v="15"/>
    <s v="H"/>
    <n v="15.756939025755017"/>
    <n v="0.2"/>
    <m/>
    <n v="3.1513878051510034"/>
    <s v=""/>
    <n v="0"/>
    <n v="0"/>
  </r>
  <r>
    <n v="126002"/>
    <n v="0"/>
    <s v="RETIRADA DE FORRO DE CHAPAS EM GERAL - APOIADAS"/>
    <m/>
    <x v="0"/>
    <m/>
    <s v=""/>
    <m/>
    <s v="M2"/>
    <s v=""/>
    <n v="4.2104269446843077"/>
    <s v=""/>
    <s v=""/>
  </r>
  <r>
    <n v="126002"/>
    <n v="1"/>
    <m/>
    <n v="2014"/>
    <x v="16"/>
    <s v="H"/>
    <n v="13.173665210544026"/>
    <n v="0.2"/>
    <m/>
    <n v="2.6347330421088055"/>
    <s v=""/>
    <n v="0"/>
    <n v="0"/>
  </r>
  <r>
    <n v="126002"/>
    <n v="2"/>
    <m/>
    <n v="2013"/>
    <x v="15"/>
    <s v="H"/>
    <n v="15.756939025755017"/>
    <n v="0.1"/>
    <m/>
    <n v="1.5756939025755017"/>
    <s v=""/>
    <n v="0"/>
    <n v="0"/>
  </r>
  <r>
    <n v="126020"/>
    <n v="0"/>
    <s v="RETIRADA DE ENTARUGAMENTO DE FORRO"/>
    <m/>
    <x v="0"/>
    <m/>
    <s v=""/>
    <m/>
    <s v="M2"/>
    <s v=""/>
    <n v="11.572241694519619"/>
    <s v=""/>
    <s v=""/>
  </r>
  <r>
    <n v="126020"/>
    <n v="1"/>
    <m/>
    <n v="2013"/>
    <x v="15"/>
    <s v="H"/>
    <n v="15.756939025755017"/>
    <n v="0.4"/>
    <m/>
    <n v="6.3027756103020067"/>
    <s v=""/>
    <n v="0"/>
    <n v="0"/>
  </r>
  <r>
    <n v="126020"/>
    <n v="2"/>
    <m/>
    <n v="2014"/>
    <x v="16"/>
    <s v="H"/>
    <n v="13.173665210544026"/>
    <n v="0.4"/>
    <m/>
    <n v="5.2694660842176111"/>
    <s v=""/>
    <n v="0"/>
    <n v="0"/>
  </r>
  <r>
    <n v="126030"/>
    <n v="0"/>
    <s v="RETIRADA DE FORRO EM RÉGUAS DE PVC, INCLUSIVE PERFIS"/>
    <m/>
    <x v="0"/>
    <m/>
    <s v=""/>
    <m/>
    <s v="M2"/>
    <s v=""/>
    <n v="5.7861208472598094"/>
    <s v=""/>
    <s v=""/>
  </r>
  <r>
    <n v="126030"/>
    <n v="1"/>
    <m/>
    <n v="2013"/>
    <x v="15"/>
    <s v="H"/>
    <n v="15.756939025755017"/>
    <n v="0.2"/>
    <m/>
    <n v="3.1513878051510034"/>
    <s v=""/>
    <n v="0"/>
    <n v="0"/>
  </r>
  <r>
    <n v="126030"/>
    <n v="2"/>
    <m/>
    <n v="2014"/>
    <x v="16"/>
    <s v="H"/>
    <n v="13.173665210544026"/>
    <n v="0.2"/>
    <m/>
    <n v="2.6347330421088055"/>
    <s v=""/>
    <n v="0"/>
    <n v="0"/>
  </r>
  <r>
    <n v="127030"/>
    <n v="0"/>
    <s v="RECOLOCAÇÃO DE FORROS EM RÉGUA DE PVC, INCLUSIVE PERFIS"/>
    <m/>
    <x v="0"/>
    <m/>
    <s v=""/>
    <m/>
    <s v="M2"/>
    <s v=""/>
    <n v="8.6791812708897123"/>
    <s v=""/>
    <s v=""/>
  </r>
  <r>
    <n v="127030"/>
    <n v="1"/>
    <m/>
    <n v="2013"/>
    <x v="15"/>
    <s v="H"/>
    <n v="15.756939025755017"/>
    <n v="0.3"/>
    <m/>
    <n v="4.727081707726505"/>
    <s v=""/>
    <n v="0"/>
    <n v="0"/>
  </r>
  <r>
    <n v="127030"/>
    <n v="2"/>
    <m/>
    <n v="2014"/>
    <x v="16"/>
    <s v="H"/>
    <n v="13.173665210544026"/>
    <n v="0.3"/>
    <m/>
    <n v="3.9520995631632077"/>
    <s v=""/>
    <n v="0"/>
    <n v="0"/>
  </r>
  <r>
    <n v="130101"/>
    <n v="0"/>
    <s v="ENCHIMENTO COM TIJOLOS CERÂMICOS FURADOS"/>
    <m/>
    <x v="0"/>
    <m/>
    <s v=""/>
    <m/>
    <s v="M3"/>
    <s v=""/>
    <n v="138.90665490731982"/>
    <s v=""/>
    <s v=""/>
  </r>
  <r>
    <n v="130101"/>
    <n v="1"/>
    <m/>
    <n v="2099"/>
    <x v="1"/>
    <s v="H"/>
    <n v="12.627877718847255"/>
    <n v="11"/>
    <m/>
    <n v="138.90665490731982"/>
    <s v=""/>
    <n v="0"/>
    <n v="0"/>
  </r>
  <r>
    <n v="130102"/>
    <n v="0"/>
    <s v="ENCHIMENTO COM ARGILA EXPANDIDA"/>
    <m/>
    <x v="0"/>
    <m/>
    <s v=""/>
    <m/>
    <s v="M3"/>
    <s v=""/>
    <n v="273.0451576127723"/>
    <s v=""/>
    <s v=""/>
  </r>
  <r>
    <n v="130102"/>
    <n v="1"/>
    <m/>
    <n v="10505"/>
    <x v="242"/>
    <s v="M3"/>
    <n v="237.68709999999999"/>
    <n v="1"/>
    <m/>
    <n v="237.68709999999999"/>
    <s v=""/>
    <n v="0"/>
    <n v="0"/>
  </r>
  <r>
    <n v="130102"/>
    <n v="2"/>
    <m/>
    <n v="2099"/>
    <x v="1"/>
    <s v="H"/>
    <n v="12.627877718847255"/>
    <n v="2.8"/>
    <m/>
    <n v="35.358057612772313"/>
    <s v=""/>
    <n v="0"/>
    <n v="0"/>
  </r>
  <r>
    <n v="130110"/>
    <n v="0"/>
    <s v="LASTRO DE BRITA"/>
    <m/>
    <x v="0"/>
    <m/>
    <s v=""/>
    <m/>
    <s v="M3"/>
    <s v=""/>
    <n v="112.31025429711815"/>
    <s v=""/>
    <s v=""/>
  </r>
  <r>
    <n v="130110"/>
    <n v="1"/>
    <m/>
    <n v="10543"/>
    <x v="20"/>
    <s v="M3"/>
    <n v="67.283799999999999"/>
    <n v="1.2"/>
    <m/>
    <n v="80.740560000000002"/>
    <s v=""/>
    <n v="0"/>
    <n v="0"/>
  </r>
  <r>
    <n v="130110"/>
    <n v="2"/>
    <m/>
    <n v="2099"/>
    <x v="1"/>
    <s v="H"/>
    <n v="12.627877718847255"/>
    <n v="2.5"/>
    <m/>
    <n v="31.56969429711814"/>
    <s v=""/>
    <n v="0"/>
    <n v="0"/>
  </r>
  <r>
    <n v="130111"/>
    <n v="0"/>
    <s v="LASTRO DE AGREGADO RECICLADO"/>
    <m/>
    <x v="0"/>
    <m/>
    <s v=""/>
    <m/>
    <s v="M3"/>
    <s v=""/>
    <n v="90.923633156541769"/>
    <s v=""/>
    <s v=""/>
  </r>
  <r>
    <n v="130111"/>
    <n v="1"/>
    <m/>
    <n v="2099"/>
    <x v="1"/>
    <s v="H"/>
    <n v="12.627877718847255"/>
    <n v="3"/>
    <m/>
    <n v="37.883633156541762"/>
    <s v=""/>
    <n v="0"/>
    <n v="0"/>
  </r>
  <r>
    <n v="130111"/>
    <n v="2"/>
    <m/>
    <n v="10502"/>
    <x v="19"/>
    <s v="M3"/>
    <n v="44.2"/>
    <n v="1.2"/>
    <m/>
    <n v="53.04"/>
    <s v=""/>
    <n v="0"/>
    <n v="0"/>
  </r>
  <r>
    <n v="130114"/>
    <n v="0"/>
    <s v="LASTRO DE CONCRETO - 150KG CIM/M3"/>
    <m/>
    <x v="0"/>
    <m/>
    <s v=""/>
    <m/>
    <s v="M3"/>
    <s v=""/>
    <n v="275.9338256415457"/>
    <s v=""/>
    <s v=""/>
  </r>
  <r>
    <n v="130114"/>
    <n v="1"/>
    <m/>
    <n v="2099"/>
    <x v="1"/>
    <s v="H"/>
    <n v="12.627877718847255"/>
    <n v="6"/>
    <m/>
    <n v="75.767266313083525"/>
    <s v=""/>
    <n v="0"/>
    <n v="0"/>
  </r>
  <r>
    <n v="130114"/>
    <n v="2"/>
    <m/>
    <n v="2020"/>
    <x v="22"/>
    <s v="H"/>
    <n v="15.860837164231068"/>
    <n v="2"/>
    <m/>
    <n v="31.721674328462136"/>
    <s v=""/>
    <n v="0"/>
    <n v="0"/>
  </r>
  <r>
    <n v="130114"/>
    <n v="3"/>
    <m/>
    <n v="10601"/>
    <x v="118"/>
    <s v="M3"/>
    <n v="160.4237"/>
    <n v="1.05"/>
    <m/>
    <n v="168.444885"/>
    <s v=""/>
    <n v="0"/>
    <n v="0"/>
  </r>
  <r>
    <n v="130115"/>
    <n v="0"/>
    <s v="LASTRO DE CONCRETO - 200KG CIM/M3"/>
    <m/>
    <x v="0"/>
    <m/>
    <s v=""/>
    <m/>
    <s v="M3"/>
    <s v=""/>
    <n v="298.94111064154566"/>
    <s v=""/>
    <s v=""/>
  </r>
  <r>
    <n v="130115"/>
    <n v="1"/>
    <m/>
    <n v="2020"/>
    <x v="22"/>
    <s v="H"/>
    <n v="15.860837164231068"/>
    <n v="2"/>
    <m/>
    <n v="31.721674328462136"/>
    <s v=""/>
    <n v="0"/>
    <n v="0"/>
  </r>
  <r>
    <n v="130115"/>
    <n v="2"/>
    <m/>
    <n v="10604"/>
    <x v="41"/>
    <s v="M3"/>
    <n v="182.33539999999999"/>
    <n v="1.05"/>
    <m/>
    <n v="191.45217"/>
    <s v=""/>
    <n v="0"/>
    <n v="0"/>
  </r>
  <r>
    <n v="130115"/>
    <n v="3"/>
    <m/>
    <n v="2099"/>
    <x v="1"/>
    <s v="H"/>
    <n v="12.627877718847255"/>
    <n v="6"/>
    <m/>
    <n v="75.767266313083525"/>
    <s v=""/>
    <n v="0"/>
    <n v="0"/>
  </r>
  <r>
    <n v="130117"/>
    <n v="0"/>
    <s v="LASTRO DE CONCRETO, COM HIDROFUGO - 150KG CIM/M3"/>
    <m/>
    <x v="0"/>
    <m/>
    <s v=""/>
    <m/>
    <s v="M3"/>
    <s v=""/>
    <n v="366.11382564154565"/>
    <s v=""/>
    <s v=""/>
  </r>
  <r>
    <n v="130117"/>
    <n v="1"/>
    <m/>
    <n v="10601"/>
    <x v="118"/>
    <s v="M3"/>
    <n v="160.4237"/>
    <n v="1.05"/>
    <m/>
    <n v="168.444885"/>
    <s v=""/>
    <n v="0"/>
    <n v="0"/>
  </r>
  <r>
    <n v="130117"/>
    <n v="2"/>
    <m/>
    <n v="2020"/>
    <x v="22"/>
    <s v="H"/>
    <n v="15.860837164231068"/>
    <n v="2"/>
    <m/>
    <n v="31.721674328462136"/>
    <s v=""/>
    <n v="0"/>
    <n v="0"/>
  </r>
  <r>
    <n v="130117"/>
    <n v="3"/>
    <m/>
    <n v="14022"/>
    <x v="127"/>
    <s v="KG"/>
    <n v="20.04"/>
    <n v="4.5"/>
    <m/>
    <n v="90.179999999999993"/>
    <s v=""/>
    <n v="0"/>
    <n v="0"/>
  </r>
  <r>
    <n v="130117"/>
    <n v="4"/>
    <m/>
    <n v="2099"/>
    <x v="1"/>
    <s v="H"/>
    <n v="12.627877718847255"/>
    <n v="6"/>
    <m/>
    <n v="75.767266313083525"/>
    <s v=""/>
    <n v="0"/>
    <n v="0"/>
  </r>
  <r>
    <n v="130118"/>
    <n v="0"/>
    <s v="LASTRO DE CONCRETO, COM HIDROFUGO - 200KG CIM/M3"/>
    <m/>
    <x v="0"/>
    <m/>
    <s v=""/>
    <m/>
    <s v="M3"/>
    <s v=""/>
    <n v="419.18111064154567"/>
    <s v=""/>
    <s v=""/>
  </r>
  <r>
    <n v="130118"/>
    <n v="1"/>
    <m/>
    <n v="14022"/>
    <x v="127"/>
    <s v="KG"/>
    <n v="20.04"/>
    <n v="6"/>
    <m/>
    <n v="120.24"/>
    <s v=""/>
    <n v="0"/>
    <n v="0"/>
  </r>
  <r>
    <n v="130118"/>
    <n v="2"/>
    <m/>
    <n v="10604"/>
    <x v="41"/>
    <s v="M3"/>
    <n v="182.33539999999999"/>
    <n v="1.05"/>
    <m/>
    <n v="191.45217"/>
    <s v=""/>
    <n v="0"/>
    <n v="0"/>
  </r>
  <r>
    <n v="130118"/>
    <n v="3"/>
    <m/>
    <n v="2099"/>
    <x v="1"/>
    <s v="H"/>
    <n v="12.627877718847255"/>
    <n v="6"/>
    <m/>
    <n v="75.767266313083525"/>
    <s v=""/>
    <n v="0"/>
    <n v="0"/>
  </r>
  <r>
    <n v="130118"/>
    <n v="4"/>
    <m/>
    <n v="2020"/>
    <x v="22"/>
    <s v="H"/>
    <n v="15.860837164231068"/>
    <n v="2"/>
    <m/>
    <n v="31.721674328462136"/>
    <s v=""/>
    <n v="0"/>
    <n v="0"/>
  </r>
  <r>
    <n v="130119"/>
    <n v="0"/>
    <s v="LASTRO DE CONCRETO COM AGREGADO RECICLADO - 150KG CIM/M3"/>
    <m/>
    <x v="0"/>
    <m/>
    <s v=""/>
    <m/>
    <s v="M3"/>
    <s v=""/>
    <n v="253.63497564154568"/>
    <s v=""/>
    <s v=""/>
  </r>
  <r>
    <n v="130119"/>
    <n v="1"/>
    <m/>
    <n v="2020"/>
    <x v="22"/>
    <s v="H"/>
    <n v="15.860837164231068"/>
    <n v="2"/>
    <m/>
    <n v="31.721674328462136"/>
    <s v=""/>
    <n v="0"/>
    <n v="0"/>
  </r>
  <r>
    <n v="130119"/>
    <n v="2"/>
    <m/>
    <n v="10600"/>
    <x v="23"/>
    <s v="M3"/>
    <n v="139.1867"/>
    <n v="1.05"/>
    <m/>
    <n v="146.14603500000001"/>
    <s v=""/>
    <n v="0"/>
    <n v="0"/>
  </r>
  <r>
    <n v="130119"/>
    <n v="3"/>
    <m/>
    <n v="2099"/>
    <x v="1"/>
    <s v="H"/>
    <n v="12.627877718847255"/>
    <n v="6"/>
    <m/>
    <n v="75.767266313083525"/>
    <s v=""/>
    <n v="0"/>
    <n v="0"/>
  </r>
  <r>
    <n v="130120"/>
    <n v="0"/>
    <s v="LASTRO DE CONCRETO COM AGREGADO RECICLADO - 200KG CIM/M3"/>
    <m/>
    <x v="0"/>
    <m/>
    <s v=""/>
    <m/>
    <s v="M3"/>
    <s v=""/>
    <n v="278.33885064154572"/>
    <s v=""/>
    <s v=""/>
  </r>
  <r>
    <n v="130120"/>
    <n v="1"/>
    <m/>
    <n v="2099"/>
    <x v="1"/>
    <s v="H"/>
    <n v="12.627877718847255"/>
    <n v="6"/>
    <m/>
    <n v="75.767266313083525"/>
    <s v=""/>
    <n v="0"/>
    <n v="0"/>
  </r>
  <r>
    <n v="130120"/>
    <n v="2"/>
    <m/>
    <n v="2020"/>
    <x v="22"/>
    <s v="H"/>
    <n v="15.860837164231068"/>
    <n v="2"/>
    <m/>
    <n v="31.721674328462136"/>
    <s v=""/>
    <n v="0"/>
    <n v="0"/>
  </r>
  <r>
    <n v="130120"/>
    <n v="3"/>
    <m/>
    <n v="10603"/>
    <x v="1443"/>
    <s v="M3"/>
    <n v="162.71420000000001"/>
    <n v="1.05"/>
    <m/>
    <n v="170.84991000000002"/>
    <s v=""/>
    <n v="0"/>
    <n v="0"/>
  </r>
  <r>
    <n v="130201"/>
    <n v="0"/>
    <s v="CIMENTADO COMUM, DESEMPENADO - ESPESSURA 20MM"/>
    <m/>
    <x v="0"/>
    <m/>
    <s v=""/>
    <m/>
    <s v="M2"/>
    <s v=""/>
    <n v="33.48456445249721"/>
    <s v=""/>
    <s v=""/>
  </r>
  <r>
    <n v="130201"/>
    <n v="1"/>
    <m/>
    <n v="35515"/>
    <x v="1444"/>
    <s v="M"/>
    <n v="1.0631999999999999"/>
    <n v="0.8"/>
    <m/>
    <n v="0.85055999999999998"/>
    <s v=""/>
    <n v="0"/>
    <n v="0"/>
  </r>
  <r>
    <n v="130201"/>
    <n v="2"/>
    <m/>
    <n v="10630"/>
    <x v="33"/>
    <s v="M3"/>
    <n v="420.47390000000001"/>
    <n v="0.02"/>
    <m/>
    <n v="8.409478"/>
    <s v=""/>
    <n v="0"/>
    <n v="0"/>
  </r>
  <r>
    <n v="130201"/>
    <n v="3"/>
    <m/>
    <n v="2020"/>
    <x v="22"/>
    <s v="H"/>
    <n v="15.860837164231068"/>
    <n v="0.97"/>
    <m/>
    <n v="15.385012049304136"/>
    <s v=""/>
    <n v="0"/>
    <n v="0"/>
  </r>
  <r>
    <n v="130201"/>
    <n v="4"/>
    <m/>
    <n v="2099"/>
    <x v="1"/>
    <s v="H"/>
    <n v="12.627877718847255"/>
    <n v="0.7"/>
    <m/>
    <n v="8.8395144031930784"/>
    <s v=""/>
    <n v="0"/>
    <n v="0"/>
  </r>
  <r>
    <n v="130202"/>
    <n v="0"/>
    <s v="CIMENTADO COMUM, DESEMPENADO E ALISADO - ESPESSURA 20MM"/>
    <m/>
    <x v="0"/>
    <m/>
    <s v=""/>
    <m/>
    <s v="M2"/>
    <s v=""/>
    <n v="35.070648168920322"/>
    <s v=""/>
    <s v=""/>
  </r>
  <r>
    <n v="130202"/>
    <n v="1"/>
    <m/>
    <n v="10630"/>
    <x v="33"/>
    <s v="M3"/>
    <n v="420.47390000000001"/>
    <n v="0.02"/>
    <m/>
    <n v="8.409478"/>
    <s v=""/>
    <n v="0"/>
    <n v="0"/>
  </r>
  <r>
    <n v="130202"/>
    <n v="2"/>
    <m/>
    <n v="35515"/>
    <x v="1444"/>
    <s v="M"/>
    <n v="1.0631999999999999"/>
    <n v="0.8"/>
    <m/>
    <n v="0.85055999999999998"/>
    <s v=""/>
    <n v="0"/>
    <n v="0"/>
  </r>
  <r>
    <n v="130202"/>
    <n v="3"/>
    <m/>
    <n v="2020"/>
    <x v="22"/>
    <s v="H"/>
    <n v="15.860837164231068"/>
    <n v="1.07"/>
    <m/>
    <n v="16.971095765727245"/>
    <s v=""/>
    <n v="0"/>
    <n v="0"/>
  </r>
  <r>
    <n v="130202"/>
    <n v="4"/>
    <m/>
    <n v="2099"/>
    <x v="1"/>
    <s v="H"/>
    <n v="12.627877718847255"/>
    <n v="0.7"/>
    <m/>
    <n v="8.8395144031930784"/>
    <s v=""/>
    <n v="0"/>
    <n v="0"/>
  </r>
  <r>
    <n v="130203"/>
    <n v="0"/>
    <s v="CIMENTADO COM CORANTE, DESEMPENADO E ALISADO - ESPESSURA 20MM"/>
    <m/>
    <x v="0"/>
    <m/>
    <s v=""/>
    <m/>
    <s v="M2"/>
    <s v=""/>
    <n v="37.457338168920323"/>
    <s v=""/>
    <s v=""/>
  </r>
  <r>
    <n v="130203"/>
    <n v="1"/>
    <m/>
    <n v="10630"/>
    <x v="33"/>
    <s v="M3"/>
    <n v="420.47390000000001"/>
    <n v="0.02"/>
    <m/>
    <n v="8.409478"/>
    <s v=""/>
    <n v="0"/>
    <n v="0"/>
  </r>
  <r>
    <n v="130203"/>
    <n v="2"/>
    <m/>
    <n v="37570"/>
    <x v="1445"/>
    <s v="KG"/>
    <n v="23.866900000000001"/>
    <n v="0.1"/>
    <m/>
    <n v="2.3866900000000002"/>
    <s v=""/>
    <n v="0"/>
    <n v="0"/>
  </r>
  <r>
    <n v="130203"/>
    <n v="3"/>
    <m/>
    <n v="35515"/>
    <x v="1444"/>
    <s v="M"/>
    <n v="1.0631999999999999"/>
    <n v="0.8"/>
    <m/>
    <n v="0.85055999999999998"/>
    <s v=""/>
    <n v="0"/>
    <n v="0"/>
  </r>
  <r>
    <n v="130203"/>
    <n v="4"/>
    <m/>
    <n v="2099"/>
    <x v="1"/>
    <s v="H"/>
    <n v="12.627877718847255"/>
    <n v="0.7"/>
    <m/>
    <n v="8.8395144031930784"/>
    <s v=""/>
    <n v="0"/>
    <n v="0"/>
  </r>
  <r>
    <n v="130203"/>
    <n v="5"/>
    <m/>
    <n v="2020"/>
    <x v="22"/>
    <s v="H"/>
    <n v="15.860837164231068"/>
    <n v="1.07"/>
    <m/>
    <n v="16.971095765727245"/>
    <s v=""/>
    <n v="0"/>
    <n v="0"/>
  </r>
  <r>
    <n v="130204"/>
    <n v="0"/>
    <s v="ACABAMENTO DE PISO DE CONCRETO TIPO BAMBOLÊ"/>
    <m/>
    <x v="0"/>
    <m/>
    <s v=""/>
    <m/>
    <s v="M2"/>
    <s v=""/>
    <n v="3.3513784270747657"/>
    <s v=""/>
    <s v=""/>
  </r>
  <r>
    <n v="130204"/>
    <n v="1"/>
    <m/>
    <n v="2224"/>
    <x v="259"/>
    <s v="H"/>
    <n v="17.481957498567066"/>
    <n v="0.1"/>
    <m/>
    <n v="1.7481957498567067"/>
    <s v=""/>
    <n v="0"/>
    <n v="0"/>
  </r>
  <r>
    <n v="130204"/>
    <n v="2"/>
    <m/>
    <n v="2099"/>
    <x v="1"/>
    <s v="H"/>
    <n v="12.627877718847255"/>
    <n v="0.1"/>
    <m/>
    <n v="1.2627877718847256"/>
    <s v=""/>
    <n v="0"/>
    <n v="0"/>
  </r>
  <r>
    <n v="130204"/>
    <n v="3"/>
    <m/>
    <n v="94297"/>
    <x v="1446"/>
    <s v="H"/>
    <n v="3.4039490533333336"/>
    <n v="0.1"/>
    <m/>
    <n v="0.34039490533333339"/>
    <s v=""/>
    <n v="0"/>
    <n v="0"/>
  </r>
  <r>
    <n v="130205"/>
    <n v="0"/>
    <s v="GRANILITE - ESPESSURA 8MM"/>
    <m/>
    <x v="0"/>
    <m/>
    <s v=""/>
    <m/>
    <s v="M2"/>
    <s v=""/>
    <n v="65.736913614192815"/>
    <s v=""/>
    <s v=""/>
  </r>
  <r>
    <n v="130205"/>
    <n v="1"/>
    <m/>
    <n v="2099"/>
    <x v="1"/>
    <s v="H"/>
    <n v="12.627877718847255"/>
    <n v="0.3"/>
    <m/>
    <n v="3.7883633156541765"/>
    <s v=""/>
    <n v="0"/>
    <n v="0"/>
  </r>
  <r>
    <n v="130205"/>
    <n v="2"/>
    <m/>
    <n v="10631"/>
    <x v="397"/>
    <s v="M3"/>
    <n v="370.4196"/>
    <n v="0.03"/>
    <m/>
    <n v="11.112587999999999"/>
    <s v=""/>
    <n v="0"/>
    <n v="0"/>
  </r>
  <r>
    <n v="130205"/>
    <n v="3"/>
    <m/>
    <n v="2020"/>
    <x v="22"/>
    <s v="H"/>
    <n v="15.860837164231068"/>
    <n v="0.6"/>
    <m/>
    <n v="9.51650229853864"/>
    <s v=""/>
    <n v="0"/>
    <n v="0"/>
  </r>
  <r>
    <n v="130205"/>
    <n v="4"/>
    <m/>
    <n v="35515"/>
    <x v="1444"/>
    <s v="M"/>
    <n v="1.0631999999999999"/>
    <n v="0.8"/>
    <m/>
    <n v="0.85055999999999998"/>
    <s v=""/>
    <n v="0"/>
    <n v="0"/>
  </r>
  <r>
    <n v="130205"/>
    <n v="5"/>
    <m/>
    <n v="35065"/>
    <x v="1447"/>
    <s v="M2"/>
    <n v="40.468899999999998"/>
    <n v="1"/>
    <m/>
    <n v="40.468899999999998"/>
    <s v=""/>
    <n v="0"/>
    <n v="0"/>
  </r>
  <r>
    <n v="130206"/>
    <n v="0"/>
    <s v="CIMENTADO COMUM COM AGREGADO RECLICLADO, DESEMPENADO ALISADO - ESPESSURA 20MM"/>
    <m/>
    <x v="0"/>
    <m/>
    <s v=""/>
    <m/>
    <s v="M2"/>
    <s v=""/>
    <n v="32.006002168920325"/>
    <s v=""/>
    <s v=""/>
  </r>
  <r>
    <n v="130206"/>
    <n v="1"/>
    <m/>
    <n v="2020"/>
    <x v="22"/>
    <s v="H"/>
    <n v="15.860837164231068"/>
    <n v="1.07"/>
    <m/>
    <n v="16.971095765727245"/>
    <s v=""/>
    <n v="0"/>
    <n v="0"/>
  </r>
  <r>
    <n v="130206"/>
    <n v="2"/>
    <m/>
    <n v="2099"/>
    <x v="1"/>
    <s v="H"/>
    <n v="12.627877718847255"/>
    <n v="0.7"/>
    <m/>
    <n v="8.8395144031930784"/>
    <s v=""/>
    <n v="0"/>
    <n v="0"/>
  </r>
  <r>
    <n v="130206"/>
    <n v="3"/>
    <m/>
    <n v="10502"/>
    <x v="19"/>
    <s v="M3"/>
    <n v="44.2"/>
    <n v="2.1000000000000001E-2"/>
    <m/>
    <n v="0.92820000000000014"/>
    <s v=""/>
    <n v="0"/>
    <n v="0"/>
  </r>
  <r>
    <n v="130206"/>
    <n v="4"/>
    <m/>
    <n v="35515"/>
    <x v="1444"/>
    <s v="M"/>
    <n v="1.0631999999999999"/>
    <n v="0.83"/>
    <m/>
    <n v="0.88245599999999991"/>
    <s v=""/>
    <n v="0"/>
    <n v="0"/>
  </r>
  <r>
    <n v="130206"/>
    <n v="5"/>
    <m/>
    <n v="10517"/>
    <x v="91"/>
    <s v="KG"/>
    <n v="0.42080000000000001"/>
    <n v="10.42"/>
    <m/>
    <n v="4.3847360000000002"/>
    <s v=""/>
    <n v="0"/>
    <n v="0"/>
  </r>
  <r>
    <n v="130207"/>
    <n v="0"/>
    <s v="ARGAMASSA DE ALTA RESISTÊNCIA, TIPO LEVE - ESPESSURA 8MM"/>
    <m/>
    <x v="0"/>
    <m/>
    <s v=""/>
    <m/>
    <s v="M2"/>
    <s v=""/>
    <n v="72.996257580200989"/>
    <s v=""/>
    <s v=""/>
  </r>
  <r>
    <n v="130207"/>
    <n v="1"/>
    <m/>
    <n v="2099"/>
    <x v="1"/>
    <s v="H"/>
    <n v="12.627877718847255"/>
    <n v="0.68"/>
    <m/>
    <n v="8.5869568488161345"/>
    <s v=""/>
    <n v="0"/>
    <n v="0"/>
  </r>
  <r>
    <n v="130207"/>
    <n v="2"/>
    <m/>
    <n v="10629"/>
    <x v="171"/>
    <s v="M3"/>
    <n v="421.34249999999997"/>
    <n v="0.03"/>
    <m/>
    <n v="12.640274999999999"/>
    <s v=""/>
    <n v="0"/>
    <n v="0"/>
  </r>
  <r>
    <n v="130207"/>
    <n v="3"/>
    <m/>
    <n v="35055"/>
    <x v="1448"/>
    <s v="M2"/>
    <n v="38.197899999999997"/>
    <n v="1"/>
    <m/>
    <n v="38.197899999999997"/>
    <s v=""/>
    <n v="0"/>
    <n v="0"/>
  </r>
  <r>
    <n v="130207"/>
    <n v="4"/>
    <m/>
    <n v="2020"/>
    <x v="22"/>
    <s v="H"/>
    <n v="15.860837164231068"/>
    <n v="0.8"/>
    <m/>
    <n v="12.688669731384856"/>
    <s v=""/>
    <n v="0"/>
    <n v="0"/>
  </r>
  <r>
    <n v="130207"/>
    <n v="5"/>
    <m/>
    <n v="35515"/>
    <x v="1444"/>
    <s v="M"/>
    <n v="1.0631999999999999"/>
    <n v="0.83"/>
    <m/>
    <n v="0.88245599999999991"/>
    <s v=""/>
    <n v="0"/>
    <n v="0"/>
  </r>
  <r>
    <n v="130208"/>
    <n v="0"/>
    <s v="ARGAMASSA DE ALTA RESISTÊNCIA, TIPO MÉDIO - ESPESSURA 12MM"/>
    <m/>
    <x v="0"/>
    <m/>
    <s v=""/>
    <m/>
    <s v="M2"/>
    <s v=""/>
    <n v="75.152862436169059"/>
    <s v=""/>
    <s v=""/>
  </r>
  <r>
    <n v="130208"/>
    <n v="1"/>
    <m/>
    <n v="35515"/>
    <x v="1444"/>
    <s v="M"/>
    <n v="1.0631999999999999"/>
    <n v="0.83"/>
    <m/>
    <n v="0.88245599999999991"/>
    <s v=""/>
    <n v="0"/>
    <n v="0"/>
  </r>
  <r>
    <n v="130208"/>
    <n v="2"/>
    <m/>
    <n v="35060"/>
    <x v="1449"/>
    <s v="M2"/>
    <n v="40.442900000000002"/>
    <n v="1"/>
    <m/>
    <n v="40.442900000000002"/>
    <s v=""/>
    <n v="0"/>
    <n v="0"/>
  </r>
  <r>
    <n v="130208"/>
    <n v="3"/>
    <m/>
    <n v="2099"/>
    <x v="1"/>
    <s v="H"/>
    <n v="12.627877718847255"/>
    <n v="0.67300000000000004"/>
    <m/>
    <n v="8.498561704784203"/>
    <s v=""/>
    <n v="0"/>
    <n v="0"/>
  </r>
  <r>
    <n v="130208"/>
    <n v="4"/>
    <m/>
    <n v="2020"/>
    <x v="22"/>
    <s v="H"/>
    <n v="15.860837164231068"/>
    <n v="0.8"/>
    <m/>
    <n v="12.688669731384856"/>
    <s v=""/>
    <n v="0"/>
    <n v="0"/>
  </r>
  <r>
    <n v="130208"/>
    <n v="5"/>
    <m/>
    <n v="10629"/>
    <x v="171"/>
    <s v="M3"/>
    <n v="421.34249999999997"/>
    <n v="0.03"/>
    <m/>
    <n v="12.640274999999999"/>
    <s v=""/>
    <n v="0"/>
    <n v="0"/>
  </r>
  <r>
    <n v="130209"/>
    <n v="0"/>
    <s v="CIMENTADO COM AGREGADO RECICLADO, COM CORANTE DESEMPENADO  ALISADO"/>
    <m/>
    <x v="0"/>
    <m/>
    <s v=""/>
    <m/>
    <s v="M2"/>
    <s v=""/>
    <n v="32.960678168920325"/>
    <s v=""/>
    <s v=""/>
  </r>
  <r>
    <n v="130209"/>
    <n v="1"/>
    <m/>
    <n v="35515"/>
    <x v="1444"/>
    <s v="M"/>
    <n v="1.0631999999999999"/>
    <n v="0.83"/>
    <m/>
    <n v="0.88245599999999991"/>
    <s v=""/>
    <n v="0"/>
    <n v="0"/>
  </r>
  <r>
    <n v="130209"/>
    <n v="2"/>
    <m/>
    <n v="2099"/>
    <x v="1"/>
    <s v="H"/>
    <n v="12.627877718847255"/>
    <n v="0.7"/>
    <m/>
    <n v="8.8395144031930784"/>
    <s v=""/>
    <n v="0"/>
    <n v="0"/>
  </r>
  <r>
    <n v="130209"/>
    <n v="3"/>
    <m/>
    <n v="10502"/>
    <x v="19"/>
    <s v="M3"/>
    <n v="44.2"/>
    <n v="2.1000000000000001E-2"/>
    <m/>
    <n v="0.92820000000000014"/>
    <s v=""/>
    <n v="0"/>
    <n v="0"/>
  </r>
  <r>
    <n v="130209"/>
    <n v="4"/>
    <m/>
    <n v="10517"/>
    <x v="91"/>
    <s v="KG"/>
    <n v="0.42080000000000001"/>
    <n v="10.42"/>
    <m/>
    <n v="4.3847360000000002"/>
    <s v=""/>
    <n v="0"/>
    <n v="0"/>
  </r>
  <r>
    <n v="130209"/>
    <n v="5"/>
    <m/>
    <n v="2020"/>
    <x v="22"/>
    <s v="H"/>
    <n v="15.860837164231068"/>
    <n v="1.07"/>
    <m/>
    <n v="16.971095765727245"/>
    <s v=""/>
    <n v="0"/>
    <n v="0"/>
  </r>
  <r>
    <n v="130209"/>
    <n v="6"/>
    <m/>
    <n v="37570"/>
    <x v="1445"/>
    <s v="KG"/>
    <n v="23.866900000000001"/>
    <n v="0.04"/>
    <m/>
    <n v="0.95467600000000008"/>
    <s v=""/>
    <n v="0"/>
    <n v="0"/>
  </r>
  <r>
    <n v="130210"/>
    <n v="0"/>
    <s v="CIMENTADO COMUM COM AGREGADO RECICLADO, DESEMPENADO - ESPESSURA 20MM"/>
    <m/>
    <x v="0"/>
    <m/>
    <s v=""/>
    <m/>
    <s v="M2"/>
    <s v=""/>
    <n v="29.788718452497214"/>
    <s v=""/>
    <s v=""/>
  </r>
  <r>
    <n v="130210"/>
    <n v="1"/>
    <m/>
    <n v="2099"/>
    <x v="1"/>
    <s v="H"/>
    <n v="12.627877718847255"/>
    <n v="0.7"/>
    <m/>
    <n v="8.8395144031930784"/>
    <s v=""/>
    <n v="0"/>
    <n v="0"/>
  </r>
  <r>
    <n v="130210"/>
    <n v="2"/>
    <m/>
    <n v="35515"/>
    <x v="1444"/>
    <s v="M"/>
    <n v="1.0631999999999999"/>
    <n v="0.83"/>
    <m/>
    <n v="0.88245599999999991"/>
    <s v=""/>
    <n v="0"/>
    <n v="0"/>
  </r>
  <r>
    <n v="130210"/>
    <n v="3"/>
    <m/>
    <n v="10502"/>
    <x v="19"/>
    <s v="M3"/>
    <n v="44.2"/>
    <n v="2.1000000000000001E-2"/>
    <m/>
    <n v="0.92820000000000014"/>
    <s v=""/>
    <n v="0"/>
    <n v="0"/>
  </r>
  <r>
    <n v="130210"/>
    <n v="4"/>
    <m/>
    <n v="2020"/>
    <x v="22"/>
    <s v="H"/>
    <n v="15.860837164231068"/>
    <n v="0.97"/>
    <m/>
    <n v="15.385012049304136"/>
    <s v=""/>
    <n v="0"/>
    <n v="0"/>
  </r>
  <r>
    <n v="130210"/>
    <n v="5"/>
    <m/>
    <n v="10517"/>
    <x v="91"/>
    <s v="KG"/>
    <n v="0.42080000000000001"/>
    <n v="8.92"/>
    <m/>
    <n v="3.753536"/>
    <s v=""/>
    <n v="0"/>
    <n v="0"/>
  </r>
  <r>
    <n v="130211"/>
    <n v="0"/>
    <s v="PISO ESTRUTURAL EM CONCRETO ARMADO - 7CM"/>
    <m/>
    <x v="0"/>
    <m/>
    <s v=""/>
    <m/>
    <s v="M2"/>
    <s v=""/>
    <n v="40.236216244393873"/>
    <s v=""/>
    <s v=""/>
  </r>
  <r>
    <n v="130211"/>
    <n v="1"/>
    <m/>
    <n v="27540"/>
    <x v="120"/>
    <s v="KG"/>
    <n v="4.4543999999999997"/>
    <n v="3.11"/>
    <m/>
    <n v="13.853183999999999"/>
    <s v=""/>
    <n v="3421"/>
    <n v="15238.502399999999"/>
  </r>
  <r>
    <n v="130211"/>
    <n v="2"/>
    <m/>
    <n v="2015"/>
    <x v="47"/>
    <s v="H"/>
    <n v="16.259414142106937"/>
    <n v="1.4E-2"/>
    <m/>
    <n v="0.22763179798949712"/>
    <s v=""/>
    <n v="15.4"/>
    <n v="250.39497778844682"/>
  </r>
  <r>
    <n v="130211"/>
    <n v="3"/>
    <m/>
    <n v="10613"/>
    <x v="123"/>
    <s v="M3"/>
    <n v="250.2988"/>
    <n v="7.0000000000000007E-2"/>
    <m/>
    <n v="17.520916000000003"/>
    <s v=""/>
    <n v="77.000000000000014"/>
    <n v="19273.007600000004"/>
  </r>
  <r>
    <n v="130211"/>
    <n v="4"/>
    <m/>
    <n v="2020"/>
    <x v="22"/>
    <s v="H"/>
    <n v="15.860837164231068"/>
    <n v="0.21"/>
    <m/>
    <n v="3.3307758044885243"/>
    <s v=""/>
    <n v="231"/>
    <n v="3663.8533849373766"/>
  </r>
  <r>
    <n v="130211"/>
    <n v="5"/>
    <m/>
    <n v="2099"/>
    <x v="1"/>
    <s v="H"/>
    <n v="12.627877718847255"/>
    <n v="0.42"/>
    <m/>
    <n v="5.303708641915847"/>
    <s v=""/>
    <n v="462"/>
    <n v="5834.0795061074314"/>
  </r>
  <r>
    <n v="130237"/>
    <n v="0"/>
    <s v="MOSAICO PORTUGUÊS UMA OU DUAS CORES SOBRE BASE DE AREIA RECICLADA"/>
    <m/>
    <x v="0"/>
    <m/>
    <s v=""/>
    <m/>
    <s v="M2"/>
    <s v=""/>
    <n v="94.72903315654176"/>
    <s v=""/>
    <s v=""/>
  </r>
  <r>
    <n v="130237"/>
    <n v="1"/>
    <m/>
    <n v="2099"/>
    <x v="1"/>
    <s v="H"/>
    <n v="12.627877718847255"/>
    <n v="3"/>
    <m/>
    <n v="37.883633156541762"/>
    <s v=""/>
    <n v="0"/>
    <n v="0"/>
  </r>
  <r>
    <n v="130237"/>
    <n v="2"/>
    <m/>
    <n v="10502"/>
    <x v="19"/>
    <s v="M3"/>
    <n v="44.2"/>
    <n v="0.08"/>
    <m/>
    <n v="3.5360000000000005"/>
    <s v=""/>
    <n v="0"/>
    <n v="0"/>
  </r>
  <r>
    <n v="130237"/>
    <n v="3"/>
    <m/>
    <n v="36055"/>
    <x v="1450"/>
    <s v="M2"/>
    <n v="53.309399999999997"/>
    <n v="1"/>
    <m/>
    <n v="53.309399999999997"/>
    <s v=""/>
    <n v="0"/>
    <n v="0"/>
  </r>
  <r>
    <n v="130238"/>
    <n v="0"/>
    <s v="PISO CERÂMICO NÃO ESMALTADO ANTIDERRAPANTE  - ASSENTADO COM ARGAMASSA COMUM (PARA COZINHAS E REFEITÓRIOS)"/>
    <m/>
    <x v="0"/>
    <m/>
    <s v=""/>
    <m/>
    <s v="M2"/>
    <s v=""/>
    <n v="185.08168965699383"/>
    <s v=""/>
    <s v=""/>
  </r>
  <r>
    <n v="130238"/>
    <n v="1"/>
    <m/>
    <n v="34050"/>
    <x v="1451"/>
    <s v="M2"/>
    <n v="105.9585"/>
    <n v="1.1000000000000001"/>
    <m/>
    <n v="116.55435000000001"/>
    <s v=""/>
    <n v="110.00000000000001"/>
    <n v="11655.435000000001"/>
  </r>
  <r>
    <n v="130238"/>
    <n v="2"/>
    <m/>
    <n v="10644"/>
    <x v="1452"/>
    <s v="M3"/>
    <n v="366.63459999999998"/>
    <n v="2.5000000000000001E-2"/>
    <m/>
    <n v="9.1658650000000002"/>
    <s v=""/>
    <n v="2.5"/>
    <n v="916.5865"/>
  </r>
  <r>
    <n v="130238"/>
    <n v="3"/>
    <m/>
    <n v="2224"/>
    <x v="259"/>
    <s v="H"/>
    <n v="17.481957498567066"/>
    <n v="1.75"/>
    <m/>
    <n v="30.593425622492365"/>
    <s v=""/>
    <n v="175"/>
    <n v="3059.3425622492364"/>
  </r>
  <r>
    <n v="130238"/>
    <n v="4"/>
    <m/>
    <n v="10516"/>
    <x v="1453"/>
    <s v="KG"/>
    <n v="19.299700000000001"/>
    <n v="0.64"/>
    <m/>
    <n v="12.351808000000002"/>
    <s v=""/>
    <n v="64"/>
    <n v="1235.1808000000001"/>
  </r>
  <r>
    <n v="130238"/>
    <n v="5"/>
    <m/>
    <n v="2099"/>
    <x v="1"/>
    <s v="H"/>
    <n v="12.627877718847255"/>
    <n v="1.3"/>
    <m/>
    <n v="16.416241034501432"/>
    <s v=""/>
    <n v="130"/>
    <n v="1641.6241034501431"/>
  </r>
  <r>
    <n v="130239"/>
    <n v="0"/>
    <s v="PISO CERÂMICO NÃO ESMALTADO ANTIDERRAPANTE  - ASSENTADO COM ARGAMASSA COLANTE (PARA COZINHAS E REFEITÓRIOS)"/>
    <m/>
    <x v="0"/>
    <m/>
    <s v=""/>
    <m/>
    <s v="M2"/>
    <s v=""/>
    <n v="147.97697731592712"/>
    <s v=""/>
    <s v=""/>
  </r>
  <r>
    <n v="130239"/>
    <n v="1"/>
    <m/>
    <n v="2099"/>
    <x v="1"/>
    <s v="H"/>
    <n v="12.627877718847255"/>
    <n v="0.42"/>
    <m/>
    <n v="5.303708641915847"/>
    <s v=""/>
    <n v="0"/>
    <n v="0"/>
  </r>
  <r>
    <n v="130239"/>
    <n v="2"/>
    <m/>
    <n v="34050"/>
    <x v="1451"/>
    <s v="M2"/>
    <n v="105.9585"/>
    <n v="1.1000000000000001"/>
    <m/>
    <n v="116.55435000000001"/>
    <s v=""/>
    <n v="0"/>
    <n v="0"/>
  </r>
  <r>
    <n v="130239"/>
    <n v="3"/>
    <m/>
    <n v="10516"/>
    <x v="1453"/>
    <s v="KG"/>
    <n v="19.299700000000001"/>
    <n v="0.64"/>
    <m/>
    <n v="12.351808000000002"/>
    <s v=""/>
    <n v="0"/>
    <n v="0"/>
  </r>
  <r>
    <n v="130239"/>
    <n v="4"/>
    <m/>
    <n v="10561"/>
    <x v="1425"/>
    <s v="KG"/>
    <n v="0.38740000000000002"/>
    <n v="4.4000000000000004"/>
    <m/>
    <n v="1.7045600000000003"/>
    <s v=""/>
    <n v="0"/>
    <n v="0"/>
  </r>
  <r>
    <n v="130239"/>
    <n v="5"/>
    <m/>
    <n v="2224"/>
    <x v="259"/>
    <s v="H"/>
    <n v="17.481957498567066"/>
    <n v="0.69"/>
    <m/>
    <n v="12.062550674011275"/>
    <s v=""/>
    <n v="0"/>
    <n v="0"/>
  </r>
  <r>
    <n v="130240"/>
    <n v="0"/>
    <s v="PISO CERÂMICO ESMALTADO  (PEI-5) - ASSENTADO COM ARGAMASSA COMUM"/>
    <m/>
    <x v="0"/>
    <m/>
    <s v=""/>
    <m/>
    <s v="M2"/>
    <s v=""/>
    <n v="82.7982566569938"/>
    <s v=""/>
    <s v=""/>
  </r>
  <r>
    <n v="130240"/>
    <n v="1"/>
    <m/>
    <n v="2099"/>
    <x v="1"/>
    <s v="H"/>
    <n v="12.627877718847255"/>
    <n v="1.3"/>
    <m/>
    <n v="16.416241034501432"/>
    <s v=""/>
    <n v="0"/>
    <n v="0"/>
  </r>
  <r>
    <n v="130240"/>
    <n v="2"/>
    <m/>
    <n v="10515"/>
    <x v="158"/>
    <s v="KG"/>
    <n v="1.0757000000000001"/>
    <n v="0.25"/>
    <m/>
    <n v="0.26892500000000003"/>
    <s v=""/>
    <n v="0"/>
    <n v="0"/>
  </r>
  <r>
    <n v="130240"/>
    <n v="3"/>
    <m/>
    <n v="10644"/>
    <x v="1452"/>
    <s v="M3"/>
    <n v="366.63459999999998"/>
    <n v="2.5000000000000001E-2"/>
    <m/>
    <n v="9.1658650000000002"/>
    <s v=""/>
    <n v="0"/>
    <n v="0"/>
  </r>
  <r>
    <n v="130240"/>
    <n v="4"/>
    <m/>
    <n v="34011"/>
    <x v="1454"/>
    <s v="M2"/>
    <n v="23.957999999999998"/>
    <n v="1.1000000000000001"/>
    <m/>
    <n v="26.3538"/>
    <s v=""/>
    <n v="0"/>
    <n v="0"/>
  </r>
  <r>
    <n v="130240"/>
    <n v="5"/>
    <m/>
    <n v="2224"/>
    <x v="259"/>
    <s v="H"/>
    <n v="17.481957498567066"/>
    <n v="1.75"/>
    <m/>
    <n v="30.593425622492365"/>
    <s v=""/>
    <n v="0"/>
    <n v="0"/>
  </r>
  <r>
    <n v="130242"/>
    <n v="0"/>
    <s v="PISO CERÂMICO ESMALTADO  (PEI-5) - ASSENTADO COM ARGAMASSA COLANTE"/>
    <m/>
    <x v="0"/>
    <m/>
    <s v=""/>
    <m/>
    <s v="M2"/>
    <s v=""/>
    <n v="45.693544315927127"/>
    <s v=""/>
    <s v=""/>
  </r>
  <r>
    <n v="130242"/>
    <n v="1"/>
    <m/>
    <n v="34011"/>
    <x v="1454"/>
    <s v="M2"/>
    <n v="23.957999999999998"/>
    <n v="1.1000000000000001"/>
    <m/>
    <n v="26.3538"/>
    <s v=""/>
    <n v="0"/>
    <n v="0"/>
  </r>
  <r>
    <n v="130242"/>
    <n v="2"/>
    <m/>
    <n v="2224"/>
    <x v="259"/>
    <s v="H"/>
    <n v="17.481957498567066"/>
    <n v="0.69"/>
    <m/>
    <n v="12.062550674011275"/>
    <s v=""/>
    <n v="0"/>
    <n v="0"/>
  </r>
  <r>
    <n v="130242"/>
    <n v="3"/>
    <m/>
    <n v="10561"/>
    <x v="1425"/>
    <s v="KG"/>
    <n v="0.38740000000000002"/>
    <n v="4.4000000000000004"/>
    <m/>
    <n v="1.7045600000000003"/>
    <s v=""/>
    <n v="0"/>
    <n v="0"/>
  </r>
  <r>
    <n v="130242"/>
    <n v="4"/>
    <m/>
    <n v="2099"/>
    <x v="1"/>
    <s v="H"/>
    <n v="12.627877718847255"/>
    <n v="0.42"/>
    <m/>
    <n v="5.303708641915847"/>
    <s v=""/>
    <n v="0"/>
    <n v="0"/>
  </r>
  <r>
    <n v="130242"/>
    <n v="5"/>
    <m/>
    <n v="10515"/>
    <x v="158"/>
    <s v="KG"/>
    <n v="1.0757000000000001"/>
    <n v="0.25"/>
    <m/>
    <n v="0.26892500000000003"/>
    <s v=""/>
    <n v="0"/>
    <n v="0"/>
  </r>
  <r>
    <n v="130243"/>
    <n v="0"/>
    <s v="PISO PODOTÁTIL, ALERTA OU DIRECIONAL, EM BORRACHA SINTÉTICA ASSENTES COM COLA"/>
    <m/>
    <x v="0"/>
    <m/>
    <s v=""/>
    <m/>
    <s v="M2"/>
    <s v=""/>
    <n v="133.4419496000053"/>
    <s v=""/>
    <s v=""/>
  </r>
  <r>
    <n v="130243"/>
    <n v="1"/>
    <m/>
    <n v="10630"/>
    <x v="33"/>
    <s v="M3"/>
    <n v="420.47390000000001"/>
    <n v="2.5000000000000001E-2"/>
    <m/>
    <n v="10.511847500000002"/>
    <s v=""/>
    <n v="0"/>
    <n v="0"/>
  </r>
  <r>
    <n v="130243"/>
    <n v="2"/>
    <m/>
    <n v="2224"/>
    <x v="259"/>
    <s v="H"/>
    <n v="17.481957498567066"/>
    <n v="0.23"/>
    <m/>
    <n v="4.0208502246704256"/>
    <s v=""/>
    <n v="0"/>
    <n v="0"/>
  </r>
  <r>
    <n v="130243"/>
    <n v="3"/>
    <m/>
    <n v="28006"/>
    <x v="1455"/>
    <s v="KG"/>
    <n v="20.6556"/>
    <n v="0.4"/>
    <m/>
    <n v="8.2622400000000003"/>
    <s v=""/>
    <n v="0"/>
    <n v="0"/>
  </r>
  <r>
    <n v="130243"/>
    <n v="4"/>
    <m/>
    <n v="2099"/>
    <x v="1"/>
    <s v="H"/>
    <n v="12.627877718847255"/>
    <n v="0.23"/>
    <m/>
    <n v="2.9044118753348687"/>
    <s v=""/>
    <n v="0"/>
    <n v="0"/>
  </r>
  <r>
    <n v="130243"/>
    <n v="5"/>
    <m/>
    <n v="34203"/>
    <x v="1456"/>
    <s v="M2"/>
    <n v="102.61199999999999"/>
    <n v="1.05"/>
    <m/>
    <n v="107.7426"/>
    <s v=""/>
    <n v="0"/>
    <n v="0"/>
  </r>
  <r>
    <n v="130244"/>
    <n v="0"/>
    <s v="PISO PODOTÁTIL, ALERTA OU DIRECIONAL, EM BORRACHA SINTÉTICA ASSENTES COM ARGAMASSA"/>
    <m/>
    <x v="0"/>
    <m/>
    <s v=""/>
    <m/>
    <s v="M2"/>
    <s v=""/>
    <n v="169.0662954516248"/>
    <s v=""/>
    <s v=""/>
  </r>
  <r>
    <n v="130244"/>
    <n v="1"/>
    <m/>
    <n v="34204"/>
    <x v="1457"/>
    <s v="M2"/>
    <n v="142.01400000000001"/>
    <n v="1.05"/>
    <m/>
    <n v="149.11470000000003"/>
    <s v=""/>
    <n v="0"/>
    <n v="0"/>
  </r>
  <r>
    <n v="130244"/>
    <n v="2"/>
    <m/>
    <n v="2224"/>
    <x v="259"/>
    <s v="H"/>
    <n v="17.481957498567066"/>
    <n v="0.5"/>
    <m/>
    <n v="8.7409787492835331"/>
    <s v=""/>
    <n v="0"/>
    <n v="0"/>
  </r>
  <r>
    <n v="130244"/>
    <n v="3"/>
    <m/>
    <n v="10630"/>
    <x v="33"/>
    <s v="M3"/>
    <n v="420.47390000000001"/>
    <n v="1.2E-2"/>
    <m/>
    <n v="5.0456868000000004"/>
    <s v=""/>
    <n v="0"/>
    <n v="0"/>
  </r>
  <r>
    <n v="130244"/>
    <n v="4"/>
    <m/>
    <n v="2099"/>
    <x v="1"/>
    <s v="H"/>
    <n v="12.627877718847255"/>
    <n v="0.48820000000000002"/>
    <m/>
    <n v="6.1649299023412301"/>
    <s v=""/>
    <n v="0"/>
    <n v="0"/>
  </r>
  <r>
    <n v="130246"/>
    <n v="0"/>
    <s v="PISO PODOTÁTIL, ALERTA DIRECIONAL, INTERTRAVADO 6CM"/>
    <m/>
    <x v="0"/>
    <m/>
    <s v=""/>
    <m/>
    <s v="M2"/>
    <s v=""/>
    <n v="68.663610437981959"/>
    <s v=""/>
    <s v=""/>
  </r>
  <r>
    <n v="130246"/>
    <n v="1"/>
    <m/>
    <n v="94221"/>
    <x v="57"/>
    <s v="H"/>
    <n v="21.515604532249998"/>
    <n v="2.5000000000000001E-2"/>
    <m/>
    <n v="0.53789011330625003"/>
    <s v=""/>
    <n v="0"/>
    <n v="0"/>
  </r>
  <r>
    <n v="130246"/>
    <n v="2"/>
    <m/>
    <n v="2224"/>
    <x v="259"/>
    <s v="H"/>
    <n v="17.481957498567066"/>
    <n v="0.46"/>
    <m/>
    <n v="8.0417004493408513"/>
    <s v=""/>
    <n v="0"/>
    <n v="0"/>
  </r>
  <r>
    <n v="130246"/>
    <n v="3"/>
    <m/>
    <n v="2099"/>
    <x v="1"/>
    <s v="H"/>
    <n v="12.627877718847255"/>
    <n v="0.23"/>
    <m/>
    <n v="2.9044118753348687"/>
    <s v=""/>
    <n v="0"/>
    <n v="0"/>
  </r>
  <r>
    <n v="130246"/>
    <n v="4"/>
    <m/>
    <n v="10503"/>
    <x v="1458"/>
    <s v="M3"/>
    <n v="75.168599999999998"/>
    <n v="5.0000000000000001E-3"/>
    <m/>
    <n v="0.37584299999999998"/>
    <s v=""/>
    <n v="0"/>
    <n v="0"/>
  </r>
  <r>
    <n v="130246"/>
    <n v="5"/>
    <m/>
    <n v="34207"/>
    <x v="1459"/>
    <s v="M2"/>
    <n v="51.534999999999997"/>
    <n v="1.03"/>
    <m/>
    <n v="53.081049999999998"/>
    <s v=""/>
    <n v="0"/>
    <n v="0"/>
  </r>
  <r>
    <n v="130246"/>
    <n v="6"/>
    <m/>
    <n v="10506"/>
    <x v="115"/>
    <s v="M3"/>
    <n v="74.454300000000003"/>
    <n v="0.05"/>
    <m/>
    <n v="3.7227150000000004"/>
    <s v=""/>
    <n v="0"/>
    <n v="0"/>
  </r>
  <r>
    <n v="130247"/>
    <n v="0"/>
    <s v="PISO PODOTÁTIL, ALERTA OU DIRECIONAL, EM LADRILHO HIDRÁULICO"/>
    <m/>
    <x v="0"/>
    <m/>
    <s v=""/>
    <m/>
    <s v="M2"/>
    <s v=""/>
    <n v="104.20262055449382"/>
    <s v=""/>
    <s v=""/>
  </r>
  <r>
    <n v="130247"/>
    <n v="1"/>
    <m/>
    <n v="2099"/>
    <x v="1"/>
    <s v="H"/>
    <n v="12.627877718847255"/>
    <n v="0.83"/>
    <m/>
    <n v="10.481138506643221"/>
    <s v=""/>
    <n v="0"/>
    <n v="0"/>
  </r>
  <r>
    <n v="130247"/>
    <n v="2"/>
    <m/>
    <n v="2224"/>
    <x v="259"/>
    <s v="H"/>
    <n v="17.481957498567066"/>
    <n v="1.5"/>
    <m/>
    <n v="26.222936247850598"/>
    <s v=""/>
    <n v="0"/>
    <n v="0"/>
  </r>
  <r>
    <n v="130247"/>
    <n v="3"/>
    <m/>
    <n v="10630"/>
    <x v="33"/>
    <s v="M3"/>
    <n v="420.47390000000001"/>
    <n v="2.1999999999999999E-2"/>
    <m/>
    <n v="9.2504258000000004"/>
    <s v=""/>
    <n v="0"/>
    <n v="0"/>
  </r>
  <r>
    <n v="130247"/>
    <n v="4"/>
    <m/>
    <n v="34201"/>
    <x v="1460"/>
    <s v="M2"/>
    <n v="55.474400000000003"/>
    <n v="1.05"/>
    <m/>
    <n v="58.248120000000007"/>
    <s v=""/>
    <n v="0"/>
    <n v="0"/>
  </r>
  <r>
    <n v="130254"/>
    <n v="0"/>
    <s v="PISO PODOTÁTIL COLORIDO, ALERTA OU DIRECIONAL VIBRO-PRENSADO - 3CM - SELADO"/>
    <m/>
    <x v="0"/>
    <m/>
    <s v=""/>
    <m/>
    <s v="M2"/>
    <s v=""/>
    <n v="118.78241333130994"/>
    <s v=""/>
    <s v=""/>
  </r>
  <r>
    <n v="130254"/>
    <n v="1"/>
    <m/>
    <n v="2076"/>
    <x v="228"/>
    <s v="H"/>
    <n v="12.645924541907611"/>
    <n v="0.2"/>
    <m/>
    <n v="2.5291849083815223"/>
    <s v=""/>
    <n v="0"/>
    <n v="0"/>
  </r>
  <r>
    <n v="130254"/>
    <n v="2"/>
    <m/>
    <n v="2224"/>
    <x v="259"/>
    <s v="H"/>
    <n v="17.481957498567066"/>
    <n v="1.5"/>
    <m/>
    <n v="26.222936247850598"/>
    <s v=""/>
    <n v="0"/>
    <n v="0"/>
  </r>
  <r>
    <n v="130254"/>
    <n v="3"/>
    <m/>
    <n v="37525"/>
    <x v="1423"/>
    <s v="L"/>
    <n v="6.3125"/>
    <n v="0.2"/>
    <m/>
    <n v="1.2625000000000002"/>
    <s v=""/>
    <n v="0"/>
    <n v="0"/>
  </r>
  <r>
    <n v="130254"/>
    <n v="4"/>
    <m/>
    <n v="10631"/>
    <x v="397"/>
    <s v="M3"/>
    <n v="370.4196"/>
    <n v="2.5000000000000001E-2"/>
    <m/>
    <n v="9.2604900000000008"/>
    <s v=""/>
    <n v="0"/>
    <n v="0"/>
  </r>
  <r>
    <n v="130254"/>
    <n v="5"/>
    <m/>
    <n v="34083"/>
    <x v="1461"/>
    <s v="M2"/>
    <n v="66.099999999999994"/>
    <n v="1.05"/>
    <m/>
    <n v="69.405000000000001"/>
    <s v=""/>
    <n v="0"/>
    <n v="0"/>
  </r>
  <r>
    <n v="130254"/>
    <n v="6"/>
    <m/>
    <n v="2099"/>
    <x v="1"/>
    <s v="H"/>
    <n v="12.627877718847255"/>
    <n v="0.8"/>
    <m/>
    <n v="10.102302175077805"/>
    <s v=""/>
    <n v="0"/>
    <n v="0"/>
  </r>
  <r>
    <n v="130256"/>
    <n v="0"/>
    <s v="LADRILHO CERÂMICO, ALTA RESISTÊNCIA PARA PISCINA - 24X11,5X1,3CM ASSENTADO COM ARGAMASSA COLANTE"/>
    <m/>
    <x v="0"/>
    <m/>
    <s v=""/>
    <m/>
    <s v="M2"/>
    <s v=""/>
    <n v="121.40050531592713"/>
    <s v=""/>
    <s v=""/>
  </r>
  <r>
    <n v="130256"/>
    <n v="1"/>
    <m/>
    <n v="2224"/>
    <x v="259"/>
    <s v="H"/>
    <n v="17.481957498567066"/>
    <n v="0.69"/>
    <m/>
    <n v="12.062550674011275"/>
    <s v=""/>
    <n v="0"/>
    <n v="0"/>
  </r>
  <r>
    <n v="130256"/>
    <n v="2"/>
    <m/>
    <n v="34012"/>
    <x v="1462"/>
    <s v="M2"/>
    <n v="83.401300000000006"/>
    <n v="1.1000000000000001"/>
    <m/>
    <n v="91.741430000000008"/>
    <s v=""/>
    <n v="0"/>
    <n v="0"/>
  </r>
  <r>
    <n v="130256"/>
    <n v="3"/>
    <m/>
    <n v="10565"/>
    <x v="1463"/>
    <s v="KG"/>
    <n v="5.8109000000000002"/>
    <n v="0.64"/>
    <m/>
    <n v="3.7189760000000001"/>
    <s v=""/>
    <n v="0"/>
    <n v="0"/>
  </r>
  <r>
    <n v="130256"/>
    <n v="4"/>
    <m/>
    <n v="2099"/>
    <x v="1"/>
    <s v="H"/>
    <n v="12.627877718847255"/>
    <n v="0.42"/>
    <m/>
    <n v="5.303708641915847"/>
    <s v=""/>
    <n v="0"/>
    <n v="0"/>
  </r>
  <r>
    <n v="130256"/>
    <n v="5"/>
    <m/>
    <n v="10566"/>
    <x v="1464"/>
    <s v="KG"/>
    <n v="1.9486000000000001"/>
    <n v="4.4000000000000004"/>
    <m/>
    <n v="8.5738400000000006"/>
    <s v=""/>
    <n v="0"/>
    <n v="0"/>
  </r>
  <r>
    <n v="130258"/>
    <n v="0"/>
    <s v="PISO EM GRANITO CINZA MAUA, PLACAS - ESPESSURA 2CM"/>
    <m/>
    <x v="0"/>
    <m/>
    <s v=""/>
    <m/>
    <s v="M2"/>
    <s v=""/>
    <n v="251.91854722305141"/>
    <s v=""/>
    <s v=""/>
  </r>
  <r>
    <n v="130258"/>
    <n v="1"/>
    <m/>
    <n v="10631"/>
    <x v="397"/>
    <s v="M3"/>
    <n v="370.4196"/>
    <n v="2.5000000000000001E-2"/>
    <m/>
    <n v="9.2604900000000008"/>
    <s v=""/>
    <n v="0"/>
    <n v="0"/>
  </r>
  <r>
    <n v="130258"/>
    <n v="2"/>
    <m/>
    <n v="10515"/>
    <x v="158"/>
    <s v="KG"/>
    <n v="1.0757000000000001"/>
    <n v="0.25"/>
    <m/>
    <n v="0.26892500000000003"/>
    <s v=""/>
    <n v="0"/>
    <n v="0"/>
  </r>
  <r>
    <n v="130258"/>
    <n v="3"/>
    <m/>
    <n v="2224"/>
    <x v="259"/>
    <s v="H"/>
    <n v="17.481957498567066"/>
    <n v="0.3"/>
    <m/>
    <n v="5.2445872495701193"/>
    <s v=""/>
    <n v="0"/>
    <n v="0"/>
  </r>
  <r>
    <n v="130258"/>
    <n v="4"/>
    <m/>
    <n v="2099"/>
    <x v="1"/>
    <s v="H"/>
    <n v="12.627877718847255"/>
    <n v="0.45"/>
    <m/>
    <n v="5.6825449734812654"/>
    <s v=""/>
    <n v="0"/>
    <n v="0"/>
  </r>
  <r>
    <n v="130258"/>
    <n v="5"/>
    <m/>
    <n v="34539"/>
    <x v="1465"/>
    <s v="M2"/>
    <n v="220.44"/>
    <n v="1.05"/>
    <m/>
    <n v="231.46200000000002"/>
    <s v=""/>
    <n v="0"/>
    <n v="0"/>
  </r>
  <r>
    <n v="130260"/>
    <n v="0"/>
    <s v="GRANITO POLIDO, FORRAS DE 20MM - VERDE UBATUBA"/>
    <m/>
    <x v="0"/>
    <m/>
    <s v=""/>
    <m/>
    <s v="M2"/>
    <s v=""/>
    <n v="289.3119672230514"/>
    <s v=""/>
    <s v=""/>
  </r>
  <r>
    <n v="130260"/>
    <n v="1"/>
    <m/>
    <n v="10515"/>
    <x v="158"/>
    <s v="KG"/>
    <n v="1.0757000000000001"/>
    <n v="0.25"/>
    <m/>
    <n v="0.26892500000000003"/>
    <s v=""/>
    <n v="0"/>
    <n v="0"/>
  </r>
  <r>
    <n v="130260"/>
    <n v="2"/>
    <m/>
    <n v="2099"/>
    <x v="1"/>
    <s v="H"/>
    <n v="12.627877718847255"/>
    <n v="0.45"/>
    <m/>
    <n v="5.6825449734812654"/>
    <s v=""/>
    <n v="0"/>
    <n v="0"/>
  </r>
  <r>
    <n v="130260"/>
    <n v="3"/>
    <m/>
    <n v="10644"/>
    <x v="1452"/>
    <s v="M3"/>
    <n v="366.63459999999998"/>
    <n v="2.5000000000000001E-2"/>
    <m/>
    <n v="9.1658650000000002"/>
    <s v=""/>
    <n v="0"/>
    <n v="0"/>
  </r>
  <r>
    <n v="130260"/>
    <n v="4"/>
    <m/>
    <n v="2224"/>
    <x v="259"/>
    <s v="H"/>
    <n v="17.481957498567066"/>
    <n v="0.3"/>
    <m/>
    <n v="5.2445872495701193"/>
    <s v=""/>
    <n v="0"/>
    <n v="0"/>
  </r>
  <r>
    <n v="130260"/>
    <n v="5"/>
    <m/>
    <n v="34545"/>
    <x v="1466"/>
    <s v="M2"/>
    <n v="256.1429"/>
    <n v="1.05"/>
    <m/>
    <n v="268.95004499999999"/>
    <s v=""/>
    <n v="0"/>
    <n v="0"/>
  </r>
  <r>
    <n v="130262"/>
    <n v="0"/>
    <s v="MÁRMORE POLIDO, FORRAS DE 20MM - BRANCO ESPIRITO SANTO"/>
    <m/>
    <x v="0"/>
    <m/>
    <s v=""/>
    <m/>
    <s v="M2"/>
    <s v=""/>
    <n v="257.71442222305137"/>
    <s v=""/>
    <s v=""/>
  </r>
  <r>
    <n v="130262"/>
    <n v="1"/>
    <m/>
    <n v="10644"/>
    <x v="1452"/>
    <s v="M3"/>
    <n v="366.63459999999998"/>
    <n v="2.5000000000000001E-2"/>
    <m/>
    <n v="9.1658650000000002"/>
    <s v=""/>
    <n v="0"/>
    <n v="0"/>
  </r>
  <r>
    <n v="130262"/>
    <n v="2"/>
    <m/>
    <n v="10515"/>
    <x v="158"/>
    <s v="KG"/>
    <n v="1.0757000000000001"/>
    <n v="0.25"/>
    <m/>
    <n v="0.26892500000000003"/>
    <s v=""/>
    <n v="0"/>
    <n v="0"/>
  </r>
  <r>
    <n v="130262"/>
    <n v="3"/>
    <m/>
    <n v="2224"/>
    <x v="259"/>
    <s v="H"/>
    <n v="17.481957498567066"/>
    <n v="0.3"/>
    <m/>
    <n v="5.2445872495701193"/>
    <s v=""/>
    <n v="0"/>
    <n v="0"/>
  </r>
  <r>
    <n v="130262"/>
    <n v="4"/>
    <m/>
    <n v="34550"/>
    <x v="1467"/>
    <s v="M2"/>
    <n v="226.05"/>
    <n v="1.05"/>
    <m/>
    <n v="237.35250000000002"/>
    <s v=""/>
    <n v="0"/>
    <n v="0"/>
  </r>
  <r>
    <n v="130262"/>
    <n v="5"/>
    <m/>
    <n v="2099"/>
    <x v="1"/>
    <s v="H"/>
    <n v="12.627877718847255"/>
    <n v="0.45"/>
    <m/>
    <n v="5.6825449734812654"/>
    <s v=""/>
    <n v="0"/>
    <n v="0"/>
  </r>
  <r>
    <n v="130264"/>
    <n v="0"/>
    <s v="PISO DE ARDÓSIA - ESP.=2CM, ASSENTADO COM ARGAMASSA COLANTE"/>
    <m/>
    <x v="0"/>
    <m/>
    <s v=""/>
    <m/>
    <s v="M2"/>
    <s v=""/>
    <n v="52.033697223051384"/>
    <s v=""/>
    <s v=""/>
  </r>
  <r>
    <n v="130264"/>
    <n v="1"/>
    <m/>
    <n v="10515"/>
    <x v="158"/>
    <s v="KG"/>
    <n v="1.0757000000000001"/>
    <n v="0.25"/>
    <m/>
    <n v="0.26892500000000003"/>
    <s v=""/>
    <n v="0"/>
    <n v="0"/>
  </r>
  <r>
    <n v="130264"/>
    <n v="2"/>
    <m/>
    <n v="2224"/>
    <x v="259"/>
    <s v="H"/>
    <n v="17.481957498567066"/>
    <n v="0.3"/>
    <m/>
    <n v="5.2445872495701193"/>
    <s v=""/>
    <n v="0"/>
    <n v="0"/>
  </r>
  <r>
    <n v="130264"/>
    <n v="3"/>
    <m/>
    <n v="2099"/>
    <x v="1"/>
    <s v="H"/>
    <n v="12.627877718847255"/>
    <n v="0.45"/>
    <m/>
    <n v="5.6825449734812654"/>
    <s v=""/>
    <n v="0"/>
    <n v="0"/>
  </r>
  <r>
    <n v="130264"/>
    <n v="4"/>
    <m/>
    <n v="10561"/>
    <x v="1425"/>
    <s v="KG"/>
    <n v="0.38740000000000002"/>
    <n v="4.4000000000000004"/>
    <m/>
    <n v="1.7045600000000003"/>
    <s v=""/>
    <n v="0"/>
    <n v="0"/>
  </r>
  <r>
    <n v="130264"/>
    <n v="5"/>
    <m/>
    <n v="34560"/>
    <x v="1468"/>
    <s v="M2"/>
    <n v="37.269599999999997"/>
    <n v="1.05"/>
    <m/>
    <n v="39.13308"/>
    <s v=""/>
    <n v="0"/>
    <n v="0"/>
  </r>
  <r>
    <n v="130270"/>
    <n v="0"/>
    <s v="PEDRA MINEIRA COM ACABAMENTO RETANGULAR OU QUADRADO, ESPESSURA 20MM"/>
    <m/>
    <x v="0"/>
    <m/>
    <s v=""/>
    <m/>
    <s v="M2"/>
    <s v=""/>
    <n v="116.51515274479283"/>
    <s v=""/>
    <s v=""/>
  </r>
  <r>
    <n v="130270"/>
    <n v="1"/>
    <m/>
    <n v="2224"/>
    <x v="259"/>
    <s v="H"/>
    <n v="17.481957498567066"/>
    <n v="0.4"/>
    <m/>
    <n v="6.9927829994268267"/>
    <s v=""/>
    <n v="0"/>
    <n v="0"/>
  </r>
  <r>
    <n v="130270"/>
    <n v="2"/>
    <m/>
    <n v="2099"/>
    <x v="1"/>
    <s v="H"/>
    <n v="12.627877718847255"/>
    <n v="0.55000000000000004"/>
    <m/>
    <n v="6.9453327453659908"/>
    <s v=""/>
    <n v="0"/>
    <n v="0"/>
  </r>
  <r>
    <n v="130270"/>
    <n v="3"/>
    <m/>
    <n v="10630"/>
    <x v="33"/>
    <s v="M3"/>
    <n v="420.47390000000001"/>
    <n v="5.0000000000000001E-3"/>
    <m/>
    <n v="2.1023695"/>
    <s v=""/>
    <n v="0"/>
    <n v="0"/>
  </r>
  <r>
    <n v="130270"/>
    <n v="4"/>
    <m/>
    <n v="34570"/>
    <x v="1469"/>
    <s v="M2"/>
    <n v="81.415400000000005"/>
    <n v="1.1000000000000001"/>
    <m/>
    <n v="89.556940000000012"/>
    <s v=""/>
    <n v="0"/>
    <n v="0"/>
  </r>
  <r>
    <n v="130270"/>
    <n v="5"/>
    <m/>
    <n v="10647"/>
    <x v="1434"/>
    <s v="M3"/>
    <n v="436.70909999999998"/>
    <n v="2.5000000000000001E-2"/>
    <m/>
    <n v="10.9177275"/>
    <s v=""/>
    <n v="0"/>
    <n v="0"/>
  </r>
  <r>
    <n v="130271"/>
    <n v="0"/>
    <s v="PEDRA MINEIRA RETANGULAR COM BORDA ARREDONDADA ESPESSURA 30MM - PARA USO EM BORDA DE PISCINA"/>
    <m/>
    <x v="0"/>
    <m/>
    <s v=""/>
    <m/>
    <s v="M"/>
    <s v=""/>
    <n v="80.936931911718929"/>
    <s v=""/>
    <s v=""/>
  </r>
  <r>
    <n v="130271"/>
    <n v="1"/>
    <m/>
    <n v="2099"/>
    <x v="1"/>
    <s v="H"/>
    <n v="12.627877718847255"/>
    <n v="8.2500000000000004E-2"/>
    <m/>
    <n v="1.0417999118048986"/>
    <s v=""/>
    <n v="0"/>
    <n v="0"/>
  </r>
  <r>
    <n v="130271"/>
    <n v="2"/>
    <m/>
    <n v="10647"/>
    <x v="1434"/>
    <s v="M3"/>
    <n v="436.70909999999998"/>
    <n v="3.7499999999999999E-3"/>
    <m/>
    <n v="1.6376591249999999"/>
    <s v=""/>
    <n v="0"/>
    <n v="0"/>
  </r>
  <r>
    <n v="130271"/>
    <n v="3"/>
    <m/>
    <n v="35580"/>
    <x v="1470"/>
    <s v="M"/>
    <n v="76.893199999999993"/>
    <n v="1"/>
    <m/>
    <n v="76.893199999999993"/>
    <s v=""/>
    <n v="0"/>
    <n v="0"/>
  </r>
  <r>
    <n v="130271"/>
    <n v="4"/>
    <m/>
    <n v="10630"/>
    <x v="33"/>
    <s v="M3"/>
    <n v="420.47390000000001"/>
    <n v="7.5000000000000002E-4"/>
    <m/>
    <n v="0.31535542500000002"/>
    <s v=""/>
    <n v="0"/>
    <n v="0"/>
  </r>
  <r>
    <n v="130271"/>
    <n v="5"/>
    <m/>
    <n v="2224"/>
    <x v="259"/>
    <s v="H"/>
    <n v="17.481957498567066"/>
    <n v="0.06"/>
    <m/>
    <n v="1.0489174499140239"/>
    <s v=""/>
    <n v="0"/>
    <n v="0"/>
  </r>
  <r>
    <n v="130276"/>
    <n v="0"/>
    <s v="ASSOALHO DE MADEIRA CUMARU, FIXADO SOBRE LAJE OU BARROTES"/>
    <m/>
    <x v="0"/>
    <m/>
    <s v=""/>
    <m/>
    <s v="M2"/>
    <s v=""/>
    <n v="214.76646356064617"/>
    <s v=""/>
    <s v=""/>
  </r>
  <r>
    <n v="130276"/>
    <n v="1"/>
    <m/>
    <n v="17515"/>
    <x v="14"/>
    <s v="KG"/>
    <n v="5.5275999999999996"/>
    <n v="0.26"/>
    <m/>
    <n v="1.437176"/>
    <s v=""/>
    <n v="0"/>
    <n v="0"/>
  </r>
  <r>
    <n v="130276"/>
    <n v="2"/>
    <m/>
    <n v="39005"/>
    <x v="1471"/>
    <s v="M"/>
    <n v="8.2481000000000009"/>
    <n v="3"/>
    <m/>
    <n v="24.744300000000003"/>
    <s v=""/>
    <n v="0"/>
    <n v="0"/>
  </r>
  <r>
    <n v="130276"/>
    <n v="3"/>
    <m/>
    <n v="2013"/>
    <x v="15"/>
    <s v="H"/>
    <n v="15.756939025755017"/>
    <n v="1"/>
    <m/>
    <n v="15.756939025755017"/>
    <s v=""/>
    <n v="0"/>
    <n v="0"/>
  </r>
  <r>
    <n v="130276"/>
    <n v="4"/>
    <m/>
    <n v="2014"/>
    <x v="16"/>
    <s v="H"/>
    <n v="13.173665210544026"/>
    <n v="1"/>
    <m/>
    <n v="13.173665210544026"/>
    <s v=""/>
    <n v="0"/>
    <n v="0"/>
  </r>
  <r>
    <n v="130276"/>
    <n v="5"/>
    <m/>
    <n v="35072"/>
    <x v="1472"/>
    <s v="M2"/>
    <n v="118.4449"/>
    <n v="1.1000000000000001"/>
    <m/>
    <n v="130.28939000000003"/>
    <s v=""/>
    <n v="0"/>
    <n v="0"/>
  </r>
  <r>
    <n v="130276"/>
    <n v="6"/>
    <m/>
    <n v="10633"/>
    <x v="1473"/>
    <s v="M3"/>
    <n v="339.69760000000002"/>
    <n v="2.5000000000000001E-2"/>
    <m/>
    <n v="8.4924400000000002"/>
    <s v=""/>
    <n v="0"/>
    <n v="0"/>
  </r>
  <r>
    <n v="130276"/>
    <n v="7"/>
    <m/>
    <n v="2099"/>
    <x v="1"/>
    <s v="H"/>
    <n v="12.627877718847255"/>
    <n v="0.8"/>
    <m/>
    <n v="10.102302175077805"/>
    <s v=""/>
    <n v="0"/>
    <n v="0"/>
  </r>
  <r>
    <n v="130276"/>
    <n v="8"/>
    <m/>
    <n v="2020"/>
    <x v="22"/>
    <s v="H"/>
    <n v="15.860837164231068"/>
    <n v="0.3"/>
    <m/>
    <n v="4.75825114926932"/>
    <s v=""/>
    <n v="0"/>
    <n v="0"/>
  </r>
  <r>
    <n v="130276"/>
    <n v="9"/>
    <m/>
    <n v="14022"/>
    <x v="127"/>
    <s v="KG"/>
    <n v="20.04"/>
    <n v="0.3"/>
    <m/>
    <n v="6.0119999999999996"/>
    <s v=""/>
    <n v="0"/>
    <n v="0"/>
  </r>
  <r>
    <n v="130278"/>
    <n v="0"/>
    <s v="TACO DE MADEIRA, FIXADO COM COLA ESPECIAL DE PU SOBRE BASE REGULARIZADA"/>
    <m/>
    <x v="0"/>
    <m/>
    <s v=""/>
    <m/>
    <s v="M2"/>
    <s v=""/>
    <n v="106.7671089839221"/>
    <s v=""/>
    <s v=""/>
  </r>
  <r>
    <n v="130278"/>
    <n v="1"/>
    <m/>
    <n v="2099"/>
    <x v="1"/>
    <s v="H"/>
    <n v="12.627877718847255"/>
    <n v="0.5"/>
    <m/>
    <n v="6.3139388594236276"/>
    <s v=""/>
    <n v="0"/>
    <n v="0"/>
  </r>
  <r>
    <n v="130278"/>
    <n v="2"/>
    <m/>
    <n v="2224"/>
    <x v="259"/>
    <s v="H"/>
    <n v="17.481957498567066"/>
    <n v="0.35"/>
    <m/>
    <n v="6.118685124498473"/>
    <s v=""/>
    <n v="0"/>
    <n v="0"/>
  </r>
  <r>
    <n v="130278"/>
    <n v="3"/>
    <m/>
    <n v="19021"/>
    <x v="1474"/>
    <s v="KG"/>
    <n v="12.296900000000001"/>
    <n v="0.5"/>
    <m/>
    <n v="6.1484500000000004"/>
    <s v=""/>
    <n v="0"/>
    <n v="0"/>
  </r>
  <r>
    <n v="130278"/>
    <n v="4"/>
    <m/>
    <n v="35081"/>
    <x v="1475"/>
    <s v="M2"/>
    <n v="83.986699999999999"/>
    <n v="1.05"/>
    <m/>
    <n v="88.186035000000004"/>
    <s v=""/>
    <n v="0"/>
    <n v="0"/>
  </r>
  <r>
    <n v="130287"/>
    <n v="0"/>
    <s v="PISO VINÍLICO CROMA OU SIMILAR 2,0 MM, EXCLUSIVE ARGAMASSA DE REGULARIZAÇÃO DA BASE"/>
    <m/>
    <x v="0"/>
    <m/>
    <s v=""/>
    <m/>
    <s v="M2"/>
    <s v=""/>
    <n v="50.470025530123316"/>
    <s v=""/>
    <s v=""/>
  </r>
  <r>
    <n v="130287"/>
    <n v="1"/>
    <m/>
    <n v="35521"/>
    <x v="1476"/>
    <s v="M2"/>
    <n v="36.091200000000001"/>
    <n v="1.05"/>
    <m/>
    <n v="37.895760000000003"/>
    <s v=""/>
    <n v="0"/>
    <n v="0"/>
  </r>
  <r>
    <n v="130287"/>
    <n v="2"/>
    <m/>
    <n v="28010"/>
    <x v="1477"/>
    <s v="M2"/>
    <n v="4.8394000000000004"/>
    <n v="1"/>
    <m/>
    <n v="4.8394000000000004"/>
    <s v=""/>
    <n v="0"/>
    <n v="0"/>
  </r>
  <r>
    <n v="130287"/>
    <n v="3"/>
    <m/>
    <n v="2099"/>
    <x v="1"/>
    <s v="H"/>
    <n v="12.627877718847255"/>
    <n v="0.17"/>
    <m/>
    <n v="2.1467392122040336"/>
    <s v=""/>
    <n v="0"/>
    <n v="0"/>
  </r>
  <r>
    <n v="130287"/>
    <n v="4"/>
    <m/>
    <n v="2020"/>
    <x v="22"/>
    <s v="H"/>
    <n v="15.860837164231068"/>
    <n v="0.17"/>
    <m/>
    <n v="2.6963423179192816"/>
    <s v=""/>
    <n v="0"/>
    <n v="0"/>
  </r>
  <r>
    <n v="130287"/>
    <n v="5"/>
    <m/>
    <n v="28006"/>
    <x v="1455"/>
    <s v="KG"/>
    <n v="20.6556"/>
    <n v="0.14000000000000001"/>
    <m/>
    <n v="2.8917840000000004"/>
    <s v=""/>
    <n v="0"/>
    <n v="0"/>
  </r>
  <r>
    <n v="130288"/>
    <n v="0"/>
    <s v="PISO VINÍLICO CROMA OU SIMILAR - E=3,2 MM, EXCLUSIVE ARGAMASSA REGULARIZAÇÃO DA BASE"/>
    <m/>
    <x v="0"/>
    <m/>
    <s v=""/>
    <m/>
    <s v="M2"/>
    <s v=""/>
    <n v="74.396795530123313"/>
    <s v=""/>
    <s v=""/>
  </r>
  <r>
    <n v="130288"/>
    <n v="1"/>
    <m/>
    <n v="28010"/>
    <x v="1477"/>
    <s v="M2"/>
    <n v="4.8394000000000004"/>
    <n v="1"/>
    <m/>
    <n v="4.8394000000000004"/>
    <s v=""/>
    <n v="0"/>
    <n v="0"/>
  </r>
  <r>
    <n v="130288"/>
    <n v="2"/>
    <m/>
    <n v="28006"/>
    <x v="1455"/>
    <s v="KG"/>
    <n v="20.6556"/>
    <n v="0.14000000000000001"/>
    <m/>
    <n v="2.8917840000000004"/>
    <s v=""/>
    <n v="0"/>
    <n v="0"/>
  </r>
  <r>
    <n v="130288"/>
    <n v="3"/>
    <m/>
    <n v="35522"/>
    <x v="1478"/>
    <s v="M2"/>
    <n v="58.878599999999999"/>
    <n v="1.05"/>
    <m/>
    <n v="61.82253"/>
    <s v=""/>
    <n v="0"/>
    <n v="0"/>
  </r>
  <r>
    <n v="130288"/>
    <n v="4"/>
    <m/>
    <n v="2020"/>
    <x v="22"/>
    <s v="H"/>
    <n v="15.860837164231068"/>
    <n v="0.17"/>
    <m/>
    <n v="2.6963423179192816"/>
    <s v=""/>
    <n v="0"/>
    <n v="0"/>
  </r>
  <r>
    <n v="130288"/>
    <n v="5"/>
    <m/>
    <n v="2099"/>
    <x v="1"/>
    <s v="H"/>
    <n v="12.627877718847255"/>
    <n v="0.17"/>
    <m/>
    <n v="2.1467392122040336"/>
    <s v=""/>
    <n v="0"/>
    <n v="0"/>
  </r>
  <r>
    <n v="130290"/>
    <n v="0"/>
    <s v="CHAPAS DE BORRACHA SINTÉTICA ASSENTES COM COLA, E=4 A 5MM - LISAS"/>
    <m/>
    <x v="0"/>
    <m/>
    <s v=""/>
    <m/>
    <s v="M2"/>
    <s v=""/>
    <n v="67.851071923108023"/>
    <s v=""/>
    <s v=""/>
  </r>
  <r>
    <n v="130290"/>
    <n v="1"/>
    <m/>
    <n v="2020"/>
    <x v="22"/>
    <s v="H"/>
    <n v="15.860837164231068"/>
    <n v="0.23"/>
    <m/>
    <n v="3.6479925477731459"/>
    <s v=""/>
    <n v="0"/>
    <n v="0"/>
  </r>
  <r>
    <n v="130290"/>
    <n v="2"/>
    <m/>
    <n v="28006"/>
    <x v="1455"/>
    <s v="KG"/>
    <n v="20.6556"/>
    <n v="0.4"/>
    <m/>
    <n v="8.2622400000000003"/>
    <s v=""/>
    <n v="0"/>
    <n v="0"/>
  </r>
  <r>
    <n v="130290"/>
    <n v="3"/>
    <m/>
    <n v="10630"/>
    <x v="33"/>
    <s v="M3"/>
    <n v="420.47390000000001"/>
    <n v="2.5000000000000001E-2"/>
    <m/>
    <n v="10.511847500000002"/>
    <s v=""/>
    <n v="0"/>
    <n v="0"/>
  </r>
  <r>
    <n v="130290"/>
    <n v="4"/>
    <m/>
    <n v="2099"/>
    <x v="1"/>
    <s v="H"/>
    <n v="12.627877718847255"/>
    <n v="0.23"/>
    <m/>
    <n v="2.9044118753348687"/>
    <s v=""/>
    <n v="0"/>
    <n v="0"/>
  </r>
  <r>
    <n v="130290"/>
    <n v="5"/>
    <m/>
    <n v="35040"/>
    <x v="1479"/>
    <s v="M2"/>
    <n v="40.499600000000001"/>
    <n v="1.05"/>
    <m/>
    <n v="42.52458"/>
    <s v=""/>
    <n v="0"/>
    <n v="0"/>
  </r>
  <r>
    <n v="130291"/>
    <n v="0"/>
    <s v="CHAPAS DE BORRACHA SINTÉTICA ASSENTES COM COLA, E=4 A 5MM - COM RELEVO"/>
    <m/>
    <x v="0"/>
    <m/>
    <s v=""/>
    <m/>
    <s v="M2"/>
    <s v=""/>
    <n v="53.889326923108008"/>
    <s v=""/>
    <s v=""/>
  </r>
  <r>
    <n v="130291"/>
    <n v="1"/>
    <m/>
    <n v="35045"/>
    <x v="1480"/>
    <s v="M2"/>
    <n v="27.2027"/>
    <n v="1.05"/>
    <m/>
    <n v="28.562835"/>
    <s v=""/>
    <n v="0"/>
    <n v="0"/>
  </r>
  <r>
    <n v="130291"/>
    <n v="2"/>
    <m/>
    <n v="28006"/>
    <x v="1455"/>
    <s v="KG"/>
    <n v="20.6556"/>
    <n v="0.4"/>
    <m/>
    <n v="8.2622400000000003"/>
    <s v=""/>
    <n v="0"/>
    <n v="0"/>
  </r>
  <r>
    <n v="130291"/>
    <n v="3"/>
    <m/>
    <n v="2020"/>
    <x v="22"/>
    <s v="H"/>
    <n v="15.860837164231068"/>
    <n v="0.23"/>
    <m/>
    <n v="3.6479925477731459"/>
    <s v=""/>
    <n v="0"/>
    <n v="0"/>
  </r>
  <r>
    <n v="130291"/>
    <n v="4"/>
    <m/>
    <n v="2099"/>
    <x v="1"/>
    <s v="H"/>
    <n v="12.627877718847255"/>
    <n v="0.23"/>
    <m/>
    <n v="2.9044118753348687"/>
    <s v=""/>
    <n v="0"/>
    <n v="0"/>
  </r>
  <r>
    <n v="130291"/>
    <n v="5"/>
    <m/>
    <n v="10630"/>
    <x v="33"/>
    <s v="M3"/>
    <n v="420.47390000000001"/>
    <n v="2.5000000000000001E-2"/>
    <m/>
    <n v="10.511847500000002"/>
    <s v=""/>
    <n v="0"/>
    <n v="0"/>
  </r>
  <r>
    <n v="130292"/>
    <n v="0"/>
    <s v="CHAPAS DE BORRACHA SINTÉTICA ASSENTES COM ARGAMASSA, E=8 A 10MM - LISAS"/>
    <m/>
    <x v="0"/>
    <m/>
    <s v=""/>
    <m/>
    <s v="M2"/>
    <s v=""/>
    <n v="99.238500284456762"/>
    <s v=""/>
    <s v=""/>
  </r>
  <r>
    <n v="130292"/>
    <n v="1"/>
    <m/>
    <n v="35035"/>
    <x v="1481"/>
    <s v="M2"/>
    <n v="76.283299999999997"/>
    <n v="1.05"/>
    <m/>
    <n v="80.097465"/>
    <s v=""/>
    <n v="0"/>
    <n v="0"/>
  </r>
  <r>
    <n v="130292"/>
    <n v="2"/>
    <m/>
    <n v="10630"/>
    <x v="33"/>
    <s v="M3"/>
    <n v="420.47390000000001"/>
    <n v="1.2E-2"/>
    <m/>
    <n v="5.0456868000000004"/>
    <s v=""/>
    <n v="0"/>
    <n v="0"/>
  </r>
  <r>
    <n v="130292"/>
    <n v="3"/>
    <m/>
    <n v="2020"/>
    <x v="22"/>
    <s v="H"/>
    <n v="15.860837164231068"/>
    <n v="0.5"/>
    <m/>
    <n v="7.930418582115534"/>
    <s v=""/>
    <n v="0"/>
    <n v="0"/>
  </r>
  <r>
    <n v="130292"/>
    <n v="4"/>
    <m/>
    <n v="2099"/>
    <x v="1"/>
    <s v="H"/>
    <n v="12.627877718847255"/>
    <n v="0.48820000000000002"/>
    <m/>
    <n v="6.1649299023412301"/>
    <s v=""/>
    <n v="0"/>
    <n v="0"/>
  </r>
  <r>
    <n v="130293"/>
    <n v="0"/>
    <s v="CHAPAS DE BORRACHA SINTÉTICA ASSENTES COM ARGAMASSA, E=8 A 10MM - COM RELEVO"/>
    <m/>
    <x v="0"/>
    <m/>
    <s v=""/>
    <m/>
    <s v="M2"/>
    <s v=""/>
    <n v="98.102610284456759"/>
    <s v=""/>
    <s v=""/>
  </r>
  <r>
    <n v="130293"/>
    <n v="1"/>
    <m/>
    <n v="2099"/>
    <x v="1"/>
    <s v="H"/>
    <n v="12.627877718847255"/>
    <n v="0.48820000000000002"/>
    <m/>
    <n v="6.1649299023412301"/>
    <s v=""/>
    <n v="0"/>
    <n v="0"/>
  </r>
  <r>
    <n v="130293"/>
    <n v="2"/>
    <m/>
    <n v="10630"/>
    <x v="33"/>
    <s v="M3"/>
    <n v="420.47390000000001"/>
    <n v="1.2E-2"/>
    <m/>
    <n v="5.0456868000000004"/>
    <s v=""/>
    <n v="0"/>
    <n v="0"/>
  </r>
  <r>
    <n v="130293"/>
    <n v="3"/>
    <m/>
    <n v="2020"/>
    <x v="22"/>
    <s v="H"/>
    <n v="15.860837164231068"/>
    <n v="0.5"/>
    <m/>
    <n v="7.930418582115534"/>
    <s v=""/>
    <n v="0"/>
    <n v="0"/>
  </r>
  <r>
    <n v="130293"/>
    <n v="4"/>
    <m/>
    <n v="35030"/>
    <x v="1482"/>
    <s v="M2"/>
    <n v="75.201499999999996"/>
    <n v="1.05"/>
    <m/>
    <n v="78.961574999999996"/>
    <s v=""/>
    <n v="0"/>
    <n v="0"/>
  </r>
  <r>
    <n v="130296"/>
    <n v="0"/>
    <s v="PISO CIMENTÍCIO VIBRO-PRENSADO À 240TON - ALTA RESISTÊNCIA - ESPESSURA 2 OU 3CM - LISO, POLIDO E ENCERADO"/>
    <m/>
    <x v="0"/>
    <m/>
    <s v=""/>
    <m/>
    <s v="M2"/>
    <s v=""/>
    <n v="142.47849441295955"/>
    <s v=""/>
    <s v=""/>
  </r>
  <r>
    <n v="130296"/>
    <n v="1"/>
    <m/>
    <n v="36070"/>
    <x v="1483"/>
    <s v="M2"/>
    <n v="70.775000000000006"/>
    <n v="1.05"/>
    <m/>
    <n v="74.313750000000013"/>
    <s v=""/>
    <n v="0"/>
    <n v="0"/>
  </r>
  <r>
    <n v="130296"/>
    <n v="2"/>
    <m/>
    <n v="39025"/>
    <x v="1484"/>
    <s v="M2"/>
    <n v="5.1504000000000003"/>
    <n v="1"/>
    <m/>
    <n v="5.1504000000000003"/>
    <s v=""/>
    <n v="0"/>
    <n v="0"/>
  </r>
  <r>
    <n v="130296"/>
    <n v="3"/>
    <m/>
    <n v="2224"/>
    <x v="259"/>
    <s v="H"/>
    <n v="17.481957498567066"/>
    <n v="1.5"/>
    <m/>
    <n v="26.222936247850598"/>
    <s v=""/>
    <n v="0"/>
    <n v="0"/>
  </r>
  <r>
    <n v="130296"/>
    <n v="4"/>
    <m/>
    <n v="2099"/>
    <x v="1"/>
    <s v="H"/>
    <n v="12.627877718847255"/>
    <n v="1.1200000000000001"/>
    <m/>
    <n v="14.143223045108927"/>
    <s v=""/>
    <n v="0"/>
    <n v="0"/>
  </r>
  <r>
    <n v="130296"/>
    <n v="5"/>
    <m/>
    <n v="39010"/>
    <x v="1485"/>
    <s v="KG"/>
    <n v="36.619"/>
    <n v="0.15"/>
    <m/>
    <n v="5.4928499999999998"/>
    <s v=""/>
    <n v="0"/>
    <n v="0"/>
  </r>
  <r>
    <n v="130296"/>
    <n v="6"/>
    <m/>
    <n v="10630"/>
    <x v="33"/>
    <s v="M3"/>
    <n v="420.47390000000001"/>
    <n v="4.0800000000000003E-2"/>
    <m/>
    <n v="17.15533512"/>
    <s v=""/>
    <n v="0"/>
    <n v="0"/>
  </r>
  <r>
    <n v="130297"/>
    <n v="0"/>
    <s v="PISO CIMENTÍCIO VIBRO-PRENSADO À 240TON - ALTA RESISTÊNCIA - ANTIDERRAPANTE (LAVAGGIO) - SELADO"/>
    <m/>
    <x v="0"/>
    <m/>
    <s v=""/>
    <m/>
    <s v="M2"/>
    <s v=""/>
    <n v="138.41797788102176"/>
    <s v=""/>
    <s v=""/>
  </r>
  <r>
    <n v="130297"/>
    <n v="1"/>
    <m/>
    <n v="2099"/>
    <x v="1"/>
    <s v="H"/>
    <n v="12.627877718847255"/>
    <n v="1.05"/>
    <m/>
    <n v="13.259271604789619"/>
    <s v=""/>
    <n v="0"/>
    <n v="0"/>
  </r>
  <r>
    <n v="130297"/>
    <n v="2"/>
    <m/>
    <n v="10630"/>
    <x v="33"/>
    <s v="M3"/>
    <n v="420.47390000000001"/>
    <n v="4.0800000000000003E-2"/>
    <m/>
    <n v="17.15533512"/>
    <s v=""/>
    <n v="0"/>
    <n v="0"/>
  </r>
  <r>
    <n v="130297"/>
    <n v="3"/>
    <m/>
    <n v="36076"/>
    <x v="1486"/>
    <s v="M2"/>
    <n v="74.275000000000006"/>
    <n v="1.05"/>
    <m/>
    <n v="77.98875000000001"/>
    <s v=""/>
    <n v="0"/>
    <n v="0"/>
  </r>
  <r>
    <n v="130297"/>
    <n v="4"/>
    <m/>
    <n v="37525"/>
    <x v="1423"/>
    <s v="L"/>
    <n v="6.3125"/>
    <n v="0.2"/>
    <m/>
    <n v="1.2625000000000002"/>
    <s v=""/>
    <n v="0"/>
    <n v="0"/>
  </r>
  <r>
    <n v="130297"/>
    <n v="5"/>
    <m/>
    <n v="2224"/>
    <x v="259"/>
    <s v="H"/>
    <n v="17.481957498567066"/>
    <n v="1.5"/>
    <m/>
    <n v="26.222936247850598"/>
    <s v=""/>
    <n v="0"/>
    <n v="0"/>
  </r>
  <r>
    <n v="130297"/>
    <n v="6"/>
    <m/>
    <n v="2076"/>
    <x v="228"/>
    <s v="H"/>
    <n v="12.645924541907611"/>
    <n v="0.2"/>
    <m/>
    <n v="2.5291849083815223"/>
    <s v=""/>
    <n v="0"/>
    <n v="0"/>
  </r>
  <r>
    <n v="130298"/>
    <n v="0"/>
    <s v="PISO CIMENTÍCIO VIBRO-PRENSADO À 240TON - ALTA RESISTÊNCIA DRENANTE - ESPESSURA 5CM"/>
    <m/>
    <x v="0"/>
    <m/>
    <s v=""/>
    <m/>
    <s v="M2"/>
    <s v=""/>
    <n v="124.60929297264022"/>
    <s v=""/>
    <s v=""/>
  </r>
  <r>
    <n v="130298"/>
    <n v="1"/>
    <m/>
    <n v="10630"/>
    <x v="33"/>
    <s v="M3"/>
    <n v="420.47390000000001"/>
    <n v="4.0800000000000003E-2"/>
    <m/>
    <n v="17.15533512"/>
    <s v=""/>
    <n v="0"/>
    <n v="0"/>
  </r>
  <r>
    <n v="130298"/>
    <n v="2"/>
    <m/>
    <n v="2099"/>
    <x v="1"/>
    <s v="H"/>
    <n v="12.627877718847255"/>
    <n v="1.05"/>
    <m/>
    <n v="13.259271604789619"/>
    <s v=""/>
    <n v="0"/>
    <n v="0"/>
  </r>
  <r>
    <n v="130298"/>
    <n v="3"/>
    <m/>
    <n v="2224"/>
    <x v="259"/>
    <s v="H"/>
    <n v="17.481957498567066"/>
    <n v="1.5"/>
    <m/>
    <n v="26.222936247850598"/>
    <s v=""/>
    <n v="0"/>
    <n v="0"/>
  </r>
  <r>
    <n v="130298"/>
    <n v="4"/>
    <m/>
    <n v="36077"/>
    <x v="1487"/>
    <s v="M2"/>
    <n v="64.734999999999999"/>
    <n v="1.05"/>
    <m/>
    <n v="67.97175"/>
    <s v=""/>
    <n v="0"/>
    <n v="0"/>
  </r>
  <r>
    <n v="130302"/>
    <n v="0"/>
    <s v="RODAPÉ DE ARGAMASSA DE CIMENTO E AREIA 1:3 - 10CM"/>
    <m/>
    <x v="0"/>
    <m/>
    <s v=""/>
    <m/>
    <s v="M"/>
    <s v=""/>
    <n v="6.5082238830040859"/>
    <s v=""/>
    <s v=""/>
  </r>
  <r>
    <n v="130302"/>
    <n v="1"/>
    <m/>
    <n v="2099"/>
    <x v="1"/>
    <s v="H"/>
    <n v="12.627877718847255"/>
    <n v="0.19"/>
    <m/>
    <n v="2.3992967665809783"/>
    <s v=""/>
    <n v="0"/>
    <n v="0"/>
  </r>
  <r>
    <n v="130302"/>
    <n v="2"/>
    <m/>
    <n v="10630"/>
    <x v="33"/>
    <s v="M3"/>
    <n v="420.47390000000001"/>
    <n v="6.0000000000000001E-3"/>
    <m/>
    <n v="2.5228434000000002"/>
    <s v=""/>
    <n v="0"/>
    <n v="0"/>
  </r>
  <r>
    <n v="130302"/>
    <n v="3"/>
    <m/>
    <n v="2020"/>
    <x v="22"/>
    <s v="H"/>
    <n v="15.860837164231068"/>
    <n v="0.1"/>
    <m/>
    <n v="1.586083716423107"/>
    <s v=""/>
    <n v="0"/>
    <n v="0"/>
  </r>
  <r>
    <n v="130304"/>
    <n v="0"/>
    <s v="RODAPÉ DE GRANILITE - 10CM"/>
    <m/>
    <x v="0"/>
    <m/>
    <s v=""/>
    <m/>
    <s v="M"/>
    <s v=""/>
    <n v="40.889563122373907"/>
    <s v=""/>
    <s v=""/>
  </r>
  <r>
    <n v="130304"/>
    <n v="1"/>
    <m/>
    <n v="35560"/>
    <x v="1488"/>
    <s v="M"/>
    <n v="20.634699999999999"/>
    <n v="1"/>
    <m/>
    <n v="20.634699999999999"/>
    <s v=""/>
    <n v="0"/>
    <n v="0"/>
  </r>
  <r>
    <n v="130304"/>
    <n v="2"/>
    <m/>
    <n v="2020"/>
    <x v="22"/>
    <s v="H"/>
    <n v="15.860837164231068"/>
    <n v="0.8"/>
    <m/>
    <n v="12.688669731384856"/>
    <s v=""/>
    <n v="0"/>
    <n v="0"/>
  </r>
  <r>
    <n v="130304"/>
    <n v="3"/>
    <m/>
    <n v="10647"/>
    <x v="1434"/>
    <s v="M3"/>
    <n v="436.70909999999998"/>
    <n v="2E-3"/>
    <m/>
    <n v="0.87341819999999992"/>
    <s v=""/>
    <n v="0"/>
    <n v="0"/>
  </r>
  <r>
    <n v="130304"/>
    <n v="4"/>
    <m/>
    <n v="2099"/>
    <x v="1"/>
    <s v="H"/>
    <n v="12.627877718847255"/>
    <n v="0.53"/>
    <m/>
    <n v="6.6927751909890461"/>
    <s v=""/>
    <n v="0"/>
    <n v="0"/>
  </r>
  <r>
    <n v="130305"/>
    <n v="0"/>
    <s v="RODAPÉ DE GRANILITE - MEIA CANA, 10CM"/>
    <m/>
    <x v="0"/>
    <m/>
    <s v=""/>
    <m/>
    <s v="M"/>
    <s v=""/>
    <n v="35.264863122373903"/>
    <s v=""/>
    <s v=""/>
  </r>
  <r>
    <n v="130305"/>
    <n v="1"/>
    <m/>
    <n v="2099"/>
    <x v="1"/>
    <s v="H"/>
    <n v="12.627877718847255"/>
    <n v="0.53"/>
    <m/>
    <n v="6.6927751909890461"/>
    <s v=""/>
    <n v="0"/>
    <n v="0"/>
  </r>
  <r>
    <n v="130305"/>
    <n v="2"/>
    <m/>
    <n v="2020"/>
    <x v="22"/>
    <s v="H"/>
    <n v="15.860837164231068"/>
    <n v="0.8"/>
    <m/>
    <n v="12.688669731384856"/>
    <s v=""/>
    <n v="0"/>
    <n v="0"/>
  </r>
  <r>
    <n v="130305"/>
    <n v="3"/>
    <m/>
    <n v="10647"/>
    <x v="1434"/>
    <s v="M3"/>
    <n v="436.70909999999998"/>
    <n v="2E-3"/>
    <m/>
    <n v="0.87341819999999992"/>
    <s v=""/>
    <n v="0"/>
    <n v="0"/>
  </r>
  <r>
    <n v="130305"/>
    <n v="4"/>
    <m/>
    <n v="35565"/>
    <x v="1489"/>
    <s v="M"/>
    <n v="15.01"/>
    <n v="1"/>
    <m/>
    <n v="15.01"/>
    <s v=""/>
    <n v="0"/>
    <n v="0"/>
  </r>
  <r>
    <n v="130307"/>
    <n v="0"/>
    <s v="RODAPÉ DE ARGAMASSA DE ALTA RESISTÊNCIA - MEIA CANA, 10CM"/>
    <m/>
    <x v="0"/>
    <m/>
    <s v=""/>
    <m/>
    <s v="M"/>
    <s v=""/>
    <n v="36.8855471223739"/>
    <s v=""/>
    <s v=""/>
  </r>
  <r>
    <n v="130307"/>
    <n v="1"/>
    <m/>
    <n v="2020"/>
    <x v="22"/>
    <s v="H"/>
    <n v="15.860837164231068"/>
    <n v="0.8"/>
    <m/>
    <n v="12.688669731384856"/>
    <s v=""/>
    <n v="0"/>
    <n v="0"/>
  </r>
  <r>
    <n v="130307"/>
    <n v="2"/>
    <m/>
    <n v="2099"/>
    <x v="1"/>
    <s v="H"/>
    <n v="12.627877718847255"/>
    <n v="0.53"/>
    <m/>
    <n v="6.6927751909890461"/>
    <s v=""/>
    <n v="0"/>
    <n v="0"/>
  </r>
  <r>
    <n v="130307"/>
    <n v="3"/>
    <m/>
    <n v="35535"/>
    <x v="1490"/>
    <s v="M"/>
    <n v="16.765000000000001"/>
    <n v="1"/>
    <m/>
    <n v="16.765000000000001"/>
    <s v=""/>
    <n v="0"/>
    <n v="0"/>
  </r>
  <r>
    <n v="130307"/>
    <n v="4"/>
    <m/>
    <n v="10632"/>
    <x v="204"/>
    <s v="M3"/>
    <n v="369.55110000000002"/>
    <n v="2E-3"/>
    <m/>
    <n v="0.73910220000000004"/>
    <s v=""/>
    <n v="0"/>
    <n v="0"/>
  </r>
  <r>
    <n v="130309"/>
    <n v="0"/>
    <s v="RODAPÉ CERÂMICO ESMALTADO PEIV 7CM À 10CM"/>
    <m/>
    <x v="0"/>
    <m/>
    <s v=""/>
    <m/>
    <s v="M"/>
    <s v=""/>
    <n v="8.0193070420700856"/>
    <s v=""/>
    <s v=""/>
  </r>
  <r>
    <n v="130309"/>
    <n v="1"/>
    <m/>
    <n v="10630"/>
    <x v="33"/>
    <s v="M3"/>
    <n v="420.47390000000001"/>
    <n v="2.2000000000000001E-3"/>
    <m/>
    <n v="0.92504258000000006"/>
    <s v=""/>
    <n v="0"/>
    <n v="0"/>
  </r>
  <r>
    <n v="130309"/>
    <n v="2"/>
    <m/>
    <n v="34011"/>
    <x v="1454"/>
    <s v="M2"/>
    <n v="23.957999999999998"/>
    <n v="0.255"/>
    <m/>
    <n v="6.1092899999999997"/>
    <s v=""/>
    <n v="0"/>
    <n v="0"/>
  </r>
  <r>
    <n v="130309"/>
    <n v="3"/>
    <m/>
    <n v="2099"/>
    <x v="1"/>
    <s v="H"/>
    <n v="12.627877718847255"/>
    <n v="7.8E-2"/>
    <m/>
    <n v="0.98497446207008588"/>
    <s v=""/>
    <n v="0"/>
    <n v="0"/>
  </r>
  <r>
    <n v="130327"/>
    <n v="0"/>
    <s v="RODAPÉ DE MADEIRA - PADRÃO CUMARU 7CM"/>
    <m/>
    <x v="0"/>
    <m/>
    <s v=""/>
    <m/>
    <s v="M"/>
    <s v=""/>
    <n v="23.099083391944117"/>
    <s v=""/>
    <s v=""/>
  </r>
  <r>
    <n v="130327"/>
    <n v="1"/>
    <m/>
    <n v="17515"/>
    <x v="14"/>
    <s v="KG"/>
    <n v="5.5275999999999996"/>
    <n v="1.0999999999999999E-2"/>
    <m/>
    <n v="6.0803599999999992E-2"/>
    <s v=""/>
    <n v="0"/>
    <n v="0"/>
  </r>
  <r>
    <n v="130327"/>
    <n v="2"/>
    <m/>
    <n v="2013"/>
    <x v="15"/>
    <s v="H"/>
    <n v="15.756939025755017"/>
    <n v="0.3"/>
    <m/>
    <n v="4.727081707726505"/>
    <s v=""/>
    <n v="0"/>
    <n v="0"/>
  </r>
  <r>
    <n v="130327"/>
    <n v="3"/>
    <m/>
    <n v="2014"/>
    <x v="16"/>
    <s v="H"/>
    <n v="13.173665210544026"/>
    <n v="0.4"/>
    <m/>
    <n v="5.2694660842176111"/>
    <s v=""/>
    <n v="0"/>
    <n v="0"/>
  </r>
  <r>
    <n v="130327"/>
    <n v="4"/>
    <m/>
    <n v="17560"/>
    <x v="375"/>
    <s v="UN"/>
    <n v="1.7084999999999999"/>
    <n v="2"/>
    <m/>
    <n v="3.4169999999999998"/>
    <s v=""/>
    <n v="0"/>
    <n v="0"/>
  </r>
  <r>
    <n v="130327"/>
    <n v="5"/>
    <m/>
    <n v="35571"/>
    <x v="1491"/>
    <s v="M"/>
    <n v="9.3444000000000003"/>
    <n v="1.03"/>
    <m/>
    <n v="9.6247319999999998"/>
    <s v=""/>
    <n v="0"/>
    <n v="0"/>
  </r>
  <r>
    <n v="130331"/>
    <n v="0"/>
    <s v="RODAPÉ DE FIBRO-VINIL - 7,5CM"/>
    <m/>
    <x v="0"/>
    <m/>
    <s v=""/>
    <m/>
    <s v="M"/>
    <s v=""/>
    <n v="18.101290810272165"/>
    <s v=""/>
    <s v=""/>
  </r>
  <r>
    <n v="130331"/>
    <n v="1"/>
    <m/>
    <n v="2020"/>
    <x v="22"/>
    <s v="H"/>
    <n v="15.860837164231068"/>
    <n v="9.8000000000000004E-2"/>
    <m/>
    <n v="1.5543620420946447"/>
    <s v=""/>
    <n v="0"/>
    <n v="0"/>
  </r>
  <r>
    <n v="130331"/>
    <n v="2"/>
    <m/>
    <n v="35555"/>
    <x v="1492"/>
    <s v="M"/>
    <n v="7.0867000000000004"/>
    <n v="1.05"/>
    <m/>
    <n v="7.4410350000000012"/>
    <s v=""/>
    <n v="0"/>
    <n v="0"/>
  </r>
  <r>
    <n v="130331"/>
    <n v="3"/>
    <m/>
    <n v="28006"/>
    <x v="1455"/>
    <s v="KG"/>
    <n v="20.6556"/>
    <n v="7.0000000000000007E-2"/>
    <m/>
    <n v="1.4458920000000002"/>
    <s v=""/>
    <n v="0"/>
    <n v="0"/>
  </r>
  <r>
    <n v="130331"/>
    <n v="4"/>
    <m/>
    <n v="2099"/>
    <x v="1"/>
    <s v="H"/>
    <n v="12.627877718847255"/>
    <n v="0.54"/>
    <m/>
    <n v="6.819053968177518"/>
    <s v=""/>
    <n v="0"/>
    <n v="0"/>
  </r>
  <r>
    <n v="130331"/>
    <n v="5"/>
    <m/>
    <n v="10630"/>
    <x v="33"/>
    <s v="M3"/>
    <n v="420.47390000000001"/>
    <n v="2E-3"/>
    <m/>
    <n v="0.84094780000000002"/>
    <s v=""/>
    <n v="0"/>
    <n v="0"/>
  </r>
  <r>
    <n v="130335"/>
    <n v="0"/>
    <s v="RODAPÉ DE BORRACHA SINTÉTICA - BOLEADO, 7CM"/>
    <m/>
    <x v="0"/>
    <m/>
    <s v=""/>
    <m/>
    <s v="M"/>
    <s v=""/>
    <n v="17.752366446862169"/>
    <s v=""/>
    <s v=""/>
  </r>
  <r>
    <n v="130335"/>
    <n v="1"/>
    <m/>
    <n v="2020"/>
    <x v="22"/>
    <s v="H"/>
    <n v="15.860837164231068"/>
    <n v="7.0000000000000007E-2"/>
    <m/>
    <n v="1.1102586014961748"/>
    <s v=""/>
    <n v="0"/>
    <n v="0"/>
  </r>
  <r>
    <n v="130335"/>
    <n v="2"/>
    <m/>
    <n v="35545"/>
    <x v="1493"/>
    <s v="M"/>
    <n v="7.7975000000000003"/>
    <n v="1.05"/>
    <m/>
    <n v="8.1873750000000012"/>
    <s v=""/>
    <n v="0"/>
    <n v="0"/>
  </r>
  <r>
    <n v="130335"/>
    <n v="3"/>
    <m/>
    <n v="10628"/>
    <x v="1276"/>
    <s v="M3"/>
    <n v="476.62009999999998"/>
    <n v="1E-3"/>
    <m/>
    <n v="0.47662009999999999"/>
    <s v=""/>
    <n v="0"/>
    <n v="0"/>
  </r>
  <r>
    <n v="130335"/>
    <n v="4"/>
    <m/>
    <n v="28006"/>
    <x v="1455"/>
    <s v="KG"/>
    <n v="20.6556"/>
    <n v="0.05"/>
    <m/>
    <n v="1.03278"/>
    <s v=""/>
    <n v="0"/>
    <n v="0"/>
  </r>
  <r>
    <n v="130335"/>
    <n v="5"/>
    <m/>
    <n v="2099"/>
    <x v="1"/>
    <s v="H"/>
    <n v="12.627877718847255"/>
    <n v="0.55000000000000004"/>
    <m/>
    <n v="6.9453327453659908"/>
    <s v=""/>
    <n v="0"/>
    <n v="0"/>
  </r>
  <r>
    <n v="130336"/>
    <n v="0"/>
    <s v="RODAPÉ EM GRANITO CINZA MAUA, ESP. 2CM, ALT. 7CM"/>
    <m/>
    <x v="0"/>
    <m/>
    <s v=""/>
    <m/>
    <s v="M"/>
    <s v=""/>
    <n v="53.720210240319311"/>
    <s v=""/>
    <s v=""/>
  </r>
  <r>
    <n v="130336"/>
    <n v="1"/>
    <m/>
    <n v="35576"/>
    <x v="1494"/>
    <s v="M"/>
    <n v="51.725000000000001"/>
    <n v="1"/>
    <m/>
    <n v="51.725000000000001"/>
    <s v=""/>
    <n v="0"/>
    <n v="0"/>
  </r>
  <r>
    <n v="130336"/>
    <n v="2"/>
    <m/>
    <n v="10631"/>
    <x v="397"/>
    <s v="M3"/>
    <n v="370.4196"/>
    <n v="3.0000000000000001E-3"/>
    <m/>
    <n v="1.1112588000000001"/>
    <s v=""/>
    <n v="0"/>
    <n v="0"/>
  </r>
  <r>
    <n v="130336"/>
    <n v="3"/>
    <m/>
    <n v="2099"/>
    <x v="1"/>
    <s v="H"/>
    <n v="12.627877718847255"/>
    <n v="7.0000000000000007E-2"/>
    <m/>
    <n v="0.88395144031930795"/>
    <s v=""/>
    <n v="0"/>
    <n v="0"/>
  </r>
  <r>
    <n v="130340"/>
    <n v="0"/>
    <s v="JUNTA PLÁSTICA PARA PISOS 3/4&quot; X 1/8&quot;"/>
    <m/>
    <x v="0"/>
    <m/>
    <s v=""/>
    <m/>
    <s v="M"/>
    <s v=""/>
    <n v="10.450633639671164"/>
    <s v=""/>
    <s v=""/>
  </r>
  <r>
    <n v="130340"/>
    <n v="1"/>
    <m/>
    <n v="10628"/>
    <x v="1276"/>
    <s v="M3"/>
    <n v="476.62009999999998"/>
    <n v="2.3999999999999998E-3"/>
    <m/>
    <n v="1.1438882399999999"/>
    <s v=""/>
    <n v="0"/>
    <n v="0"/>
  </r>
  <r>
    <n v="130340"/>
    <n v="2"/>
    <m/>
    <n v="2020"/>
    <x v="22"/>
    <s v="H"/>
    <n v="15.860837164231068"/>
    <n v="0.3"/>
    <m/>
    <n v="4.75825114926932"/>
    <s v=""/>
    <n v="0"/>
    <n v="0"/>
  </r>
  <r>
    <n v="130340"/>
    <n v="3"/>
    <m/>
    <n v="35515"/>
    <x v="1444"/>
    <s v="M"/>
    <n v="1.0631999999999999"/>
    <n v="1"/>
    <m/>
    <n v="1.0631999999999999"/>
    <s v=""/>
    <n v="0"/>
    <n v="0"/>
  </r>
  <r>
    <n v="130340"/>
    <n v="4"/>
    <m/>
    <n v="2099"/>
    <x v="1"/>
    <s v="H"/>
    <n v="12.627877718847255"/>
    <n v="0.27600000000000002"/>
    <m/>
    <n v="3.4852942504018429"/>
    <s v=""/>
    <n v="0"/>
    <n v="0"/>
  </r>
  <r>
    <n v="130365"/>
    <n v="0"/>
    <s v="DEGRAUS DE ARGAMASSA DE CIMENTO E AREIA 1:3"/>
    <m/>
    <x v="0"/>
    <m/>
    <s v=""/>
    <m/>
    <s v="M"/>
    <s v=""/>
    <n v="26.920117612246628"/>
    <s v=""/>
    <s v=""/>
  </r>
  <r>
    <n v="130365"/>
    <n v="1"/>
    <m/>
    <n v="10630"/>
    <x v="33"/>
    <s v="M3"/>
    <n v="420.47390000000001"/>
    <n v="1.4999999999999999E-2"/>
    <m/>
    <n v="6.3071085"/>
    <s v=""/>
    <n v="0"/>
    <n v="0"/>
  </r>
  <r>
    <n v="130365"/>
    <n v="2"/>
    <m/>
    <n v="2099"/>
    <x v="1"/>
    <s v="H"/>
    <n v="12.627877718847255"/>
    <n v="0.1"/>
    <m/>
    <n v="1.2627877718847256"/>
    <s v=""/>
    <n v="0"/>
    <n v="0"/>
  </r>
  <r>
    <n v="130365"/>
    <n v="3"/>
    <m/>
    <n v="2020"/>
    <x v="22"/>
    <s v="H"/>
    <n v="15.860837164231068"/>
    <n v="1.22"/>
    <m/>
    <n v="19.350221340361902"/>
    <s v=""/>
    <n v="0"/>
    <n v="0"/>
  </r>
  <r>
    <n v="130367"/>
    <n v="0"/>
    <s v="DEGRAUS DE GRANILITE"/>
    <m/>
    <x v="0"/>
    <m/>
    <s v=""/>
    <m/>
    <s v="M"/>
    <s v=""/>
    <n v="51.734469252793701"/>
    <s v=""/>
    <s v=""/>
  </r>
  <r>
    <n v="130367"/>
    <n v="1"/>
    <m/>
    <n v="10647"/>
    <x v="1434"/>
    <s v="M3"/>
    <n v="436.70909999999998"/>
    <n v="6.0000000000000001E-3"/>
    <m/>
    <n v="2.6202546"/>
    <s v=""/>
    <n v="0"/>
    <n v="0"/>
  </r>
  <r>
    <n v="130367"/>
    <n v="2"/>
    <m/>
    <n v="35065"/>
    <x v="1447"/>
    <s v="M2"/>
    <n v="40.468899999999998"/>
    <n v="0.45"/>
    <m/>
    <n v="18.211005"/>
    <s v=""/>
    <n v="0"/>
    <n v="0"/>
  </r>
  <r>
    <n v="130367"/>
    <n v="3"/>
    <m/>
    <n v="2099"/>
    <x v="1"/>
    <s v="H"/>
    <n v="12.627877718847255"/>
    <n v="0.94"/>
    <m/>
    <n v="11.870205055716418"/>
    <s v=""/>
    <n v="0"/>
    <n v="0"/>
  </r>
  <r>
    <n v="130367"/>
    <n v="4"/>
    <m/>
    <n v="2020"/>
    <x v="22"/>
    <s v="H"/>
    <n v="15.860837164231068"/>
    <n v="1.2"/>
    <m/>
    <n v="19.03300459707728"/>
    <s v=""/>
    <n v="0"/>
    <n v="0"/>
  </r>
  <r>
    <n v="130369"/>
    <n v="0"/>
    <s v="DEGRAUS DE ARGAMASSA DE ALTA RESISTÊNCIA"/>
    <m/>
    <x v="0"/>
    <m/>
    <s v=""/>
    <m/>
    <s v="M"/>
    <s v=""/>
    <n v="51.722769252793704"/>
    <s v=""/>
    <s v=""/>
  </r>
  <r>
    <n v="130369"/>
    <n v="1"/>
    <m/>
    <n v="35060"/>
    <x v="1449"/>
    <s v="M2"/>
    <n v="40.442900000000002"/>
    <n v="0.45"/>
    <m/>
    <n v="18.199305000000003"/>
    <s v=""/>
    <n v="0"/>
    <n v="0"/>
  </r>
  <r>
    <n v="130369"/>
    <n v="2"/>
    <m/>
    <n v="2020"/>
    <x v="22"/>
    <s v="H"/>
    <n v="15.860837164231068"/>
    <n v="1.2"/>
    <m/>
    <n v="19.03300459707728"/>
    <s v=""/>
    <n v="0"/>
    <n v="0"/>
  </r>
  <r>
    <n v="130369"/>
    <n v="3"/>
    <m/>
    <n v="10647"/>
    <x v="1434"/>
    <s v="M3"/>
    <n v="436.70909999999998"/>
    <n v="6.0000000000000001E-3"/>
    <m/>
    <n v="2.6202546"/>
    <s v=""/>
    <n v="0"/>
    <n v="0"/>
  </r>
  <r>
    <n v="130369"/>
    <n v="4"/>
    <m/>
    <n v="2099"/>
    <x v="1"/>
    <s v="H"/>
    <n v="12.627877718847255"/>
    <n v="0.94"/>
    <m/>
    <n v="11.870205055716418"/>
    <s v=""/>
    <n v="0"/>
    <n v="0"/>
  </r>
  <r>
    <n v="130385"/>
    <n v="0"/>
    <s v="DEGRAUS DE CHAPAS VINÍLICAS - ESPESSURA 2MM (INCLUSIVE ARGAMASSA DE REGULARIZAÇÃO DA BASE)"/>
    <m/>
    <x v="0"/>
    <m/>
    <s v=""/>
    <m/>
    <s v="M"/>
    <s v=""/>
    <n v="44.625761469957801"/>
    <s v=""/>
    <s v=""/>
  </r>
  <r>
    <n v="130385"/>
    <n v="1"/>
    <m/>
    <n v="35010"/>
    <x v="1495"/>
    <s v="M"/>
    <n v="6.8724999999999996"/>
    <n v="1"/>
    <m/>
    <n v="6.8724999999999996"/>
    <s v=""/>
    <n v="0"/>
    <n v="0"/>
  </r>
  <r>
    <n v="130385"/>
    <n v="2"/>
    <m/>
    <n v="28010"/>
    <x v="1477"/>
    <s v="M2"/>
    <n v="4.8394000000000004"/>
    <n v="0.45"/>
    <m/>
    <n v="2.1777300000000004"/>
    <s v=""/>
    <n v="0"/>
    <n v="0"/>
  </r>
  <r>
    <n v="130385"/>
    <n v="3"/>
    <m/>
    <n v="35521"/>
    <x v="1476"/>
    <s v="M2"/>
    <n v="36.091200000000001"/>
    <n v="0.59899999999999998"/>
    <m/>
    <n v="21.6186288"/>
    <s v=""/>
    <n v="0"/>
    <n v="0"/>
  </r>
  <r>
    <n v="130385"/>
    <n v="4"/>
    <m/>
    <n v="10630"/>
    <x v="33"/>
    <s v="M3"/>
    <n v="420.47390000000001"/>
    <n v="1.4999999999999999E-2"/>
    <m/>
    <n v="6.3071085"/>
    <s v=""/>
    <n v="0"/>
    <n v="0"/>
  </r>
  <r>
    <n v="130385"/>
    <n v="5"/>
    <m/>
    <n v="2099"/>
    <x v="1"/>
    <s v="H"/>
    <n v="12.627877718847255"/>
    <n v="0.04"/>
    <m/>
    <n v="0.50511510875389021"/>
    <s v=""/>
    <n v="0"/>
    <n v="0"/>
  </r>
  <r>
    <n v="130385"/>
    <n v="6"/>
    <m/>
    <n v="2020"/>
    <x v="22"/>
    <s v="H"/>
    <n v="15.860837164231068"/>
    <n v="0.19"/>
    <m/>
    <n v="3.0135590612039032"/>
    <s v=""/>
    <n v="0"/>
    <n v="0"/>
  </r>
  <r>
    <n v="130385"/>
    <n v="7"/>
    <m/>
    <n v="28006"/>
    <x v="1455"/>
    <s v="KG"/>
    <n v="20.6556"/>
    <n v="0.2"/>
    <m/>
    <n v="4.1311200000000001"/>
    <s v=""/>
    <n v="0"/>
    <n v="0"/>
  </r>
  <r>
    <n v="130387"/>
    <n v="0"/>
    <s v="DEGRAUS DE CHAPAS DE BORRACHA SINTÉTICA - ESPESSURA 4 À 5MM"/>
    <m/>
    <x v="0"/>
    <m/>
    <s v=""/>
    <m/>
    <s v="M"/>
    <s v=""/>
    <n v="58.514826265280924"/>
    <s v=""/>
    <s v=""/>
  </r>
  <r>
    <n v="130387"/>
    <n v="1"/>
    <m/>
    <n v="35045"/>
    <x v="1480"/>
    <s v="M2"/>
    <n v="27.2027"/>
    <n v="0.25"/>
    <m/>
    <n v="6.800675"/>
    <s v=""/>
    <n v="0"/>
    <n v="0"/>
  </r>
  <r>
    <n v="130387"/>
    <n v="2"/>
    <m/>
    <n v="10630"/>
    <x v="33"/>
    <s v="M3"/>
    <n v="420.47390000000001"/>
    <n v="1.4999999999999999E-2"/>
    <m/>
    <n v="6.3071085"/>
    <s v=""/>
    <n v="0"/>
    <n v="0"/>
  </r>
  <r>
    <n v="130387"/>
    <n v="3"/>
    <m/>
    <n v="35005"/>
    <x v="1496"/>
    <s v="M"/>
    <n v="36.617699999999999"/>
    <n v="1"/>
    <m/>
    <n v="36.617699999999999"/>
    <s v=""/>
    <n v="0"/>
    <n v="0"/>
  </r>
  <r>
    <n v="130387"/>
    <n v="4"/>
    <m/>
    <n v="2020"/>
    <x v="22"/>
    <s v="H"/>
    <n v="15.860837164231068"/>
    <n v="0.23"/>
    <m/>
    <n v="3.6479925477731459"/>
    <s v=""/>
    <n v="0"/>
    <n v="0"/>
  </r>
  <r>
    <n v="130387"/>
    <n v="5"/>
    <m/>
    <n v="2099"/>
    <x v="1"/>
    <s v="H"/>
    <n v="12.627877718847255"/>
    <n v="0.08"/>
    <m/>
    <n v="1.0102302175077804"/>
    <s v=""/>
    <n v="0"/>
    <n v="0"/>
  </r>
  <r>
    <n v="130387"/>
    <n v="6"/>
    <m/>
    <n v="28006"/>
    <x v="1455"/>
    <s v="KG"/>
    <n v="20.6556"/>
    <n v="0.2"/>
    <m/>
    <n v="4.1311200000000001"/>
    <s v=""/>
    <n v="0"/>
    <n v="0"/>
  </r>
  <r>
    <n v="130394"/>
    <n v="0"/>
    <s v="FITA ANTIDERRAPANTE, FAIXA COM LARGURA=5CM E ESPESSURA=2MM, APLICAÇÃO EM DEGRAU"/>
    <m/>
    <x v="0"/>
    <m/>
    <s v=""/>
    <m/>
    <s v="M"/>
    <s v=""/>
    <n v="9.7108755437694505"/>
    <s v=""/>
    <s v=""/>
  </r>
  <r>
    <n v="130394"/>
    <n v="1"/>
    <m/>
    <n v="2099"/>
    <x v="1"/>
    <s v="H"/>
    <n v="12.627877718847255"/>
    <n v="0.2"/>
    <m/>
    <n v="2.5255755437694511"/>
    <s v=""/>
    <n v="0"/>
    <n v="0"/>
  </r>
  <r>
    <n v="130394"/>
    <n v="2"/>
    <m/>
    <n v="28090"/>
    <x v="1497"/>
    <s v="M"/>
    <n v="7.1852999999999998"/>
    <n v="1"/>
    <m/>
    <n v="7.1852999999999998"/>
    <s v=""/>
    <n v="0"/>
    <n v="0"/>
  </r>
  <r>
    <n v="130395"/>
    <n v="0"/>
    <s v="RODAPÉ CIMENTÍCIO VIBRO-PRENSADO - ESPESSURA 1,8MM - ALTURA 7 À 10CM"/>
    <m/>
    <x v="0"/>
    <m/>
    <s v=""/>
    <m/>
    <s v="M"/>
    <s v=""/>
    <n v="34.047830351884727"/>
    <s v=""/>
    <s v=""/>
  </r>
  <r>
    <n v="130395"/>
    <n v="1"/>
    <m/>
    <n v="10630"/>
    <x v="33"/>
    <s v="M3"/>
    <n v="420.47390000000001"/>
    <n v="2.2000000000000001E-3"/>
    <m/>
    <n v="0.92504258000000006"/>
    <s v=""/>
    <n v="0"/>
    <n v="0"/>
  </r>
  <r>
    <n v="130395"/>
    <n v="2"/>
    <m/>
    <n v="36083"/>
    <x v="1498"/>
    <s v="M"/>
    <n v="31.86"/>
    <n v="1"/>
    <m/>
    <n v="31.86"/>
    <s v=""/>
    <n v="0"/>
    <n v="0"/>
  </r>
  <r>
    <n v="130395"/>
    <n v="3"/>
    <m/>
    <n v="2099"/>
    <x v="1"/>
    <s v="H"/>
    <n v="12.627877718847255"/>
    <n v="0.1"/>
    <m/>
    <n v="1.2627877718847256"/>
    <s v=""/>
    <n v="0"/>
    <n v="0"/>
  </r>
  <r>
    <n v="130396"/>
    <n v="0"/>
    <s v="ACABAMENTO PARA DEGRAU EM PISO CIMENTÍCIO, VIBRO-PRENSADO A 240TON - ALTA RESISTÊNCIA - ESPESSURA 2CM - LISO E ENCERADO"/>
    <m/>
    <x v="0"/>
    <m/>
    <s v=""/>
    <m/>
    <s v="M"/>
    <s v=""/>
    <n v="118.72381215818297"/>
    <s v=""/>
    <s v=""/>
  </r>
  <r>
    <n v="130396"/>
    <n v="1"/>
    <m/>
    <n v="36087"/>
    <x v="1499"/>
    <s v="M"/>
    <n v="88.974999999999994"/>
    <n v="1"/>
    <m/>
    <n v="88.974999999999994"/>
    <s v=""/>
    <n v="0"/>
    <n v="0"/>
  </r>
  <r>
    <n v="130396"/>
    <n v="2"/>
    <m/>
    <n v="2099"/>
    <x v="1"/>
    <s v="H"/>
    <n v="12.627877718847255"/>
    <n v="0.51149999999999995"/>
    <m/>
    <n v="6.4591594531903702"/>
    <s v=""/>
    <n v="0"/>
    <n v="0"/>
  </r>
  <r>
    <n v="130396"/>
    <n v="3"/>
    <m/>
    <n v="2224"/>
    <x v="259"/>
    <s v="H"/>
    <n v="17.481957498567066"/>
    <n v="0.87749999999999995"/>
    <m/>
    <n v="15.3404177049926"/>
    <s v=""/>
    <n v="0"/>
    <n v="0"/>
  </r>
  <r>
    <n v="130396"/>
    <n v="4"/>
    <m/>
    <n v="10629"/>
    <x v="171"/>
    <s v="M3"/>
    <n v="421.34249999999997"/>
    <n v="1.2999999999999999E-2"/>
    <m/>
    <n v="5.4774524999999992"/>
    <s v=""/>
    <n v="0"/>
    <n v="0"/>
  </r>
  <r>
    <n v="130396"/>
    <n v="5"/>
    <m/>
    <n v="39010"/>
    <x v="1485"/>
    <s v="KG"/>
    <n v="36.619"/>
    <n v="6.7500000000000004E-2"/>
    <m/>
    <n v="2.4717825000000002"/>
    <s v=""/>
    <n v="0"/>
    <n v="0"/>
  </r>
  <r>
    <n v="130397"/>
    <n v="0"/>
    <s v="ACABAMENTO PARA DEGRAU DE ESCADA EM PISO CIMENTÍCIO, VIBROPRENSADO A 240TON - ALTA RESISTÊNCIA - ESPESSURA 2CM - ANTIDERRAPANTE - LAVAGGIO - SELADO"/>
    <m/>
    <x v="0"/>
    <m/>
    <s v=""/>
    <m/>
    <s v="M"/>
    <s v=""/>
    <n v="117.56050971881096"/>
    <s v=""/>
    <s v=""/>
  </r>
  <r>
    <n v="130397"/>
    <n v="1"/>
    <m/>
    <n v="2224"/>
    <x v="259"/>
    <s v="H"/>
    <n v="17.481957498567066"/>
    <n v="0.87749999999999995"/>
    <m/>
    <n v="15.3404177049926"/>
    <s v=""/>
    <n v="0"/>
    <n v="0"/>
  </r>
  <r>
    <n v="130397"/>
    <n v="2"/>
    <m/>
    <n v="37525"/>
    <x v="1423"/>
    <s v="L"/>
    <n v="6.3125"/>
    <n v="0.09"/>
    <m/>
    <n v="0.56812499999999999"/>
    <s v=""/>
    <n v="0"/>
    <n v="0"/>
  </r>
  <r>
    <n v="130397"/>
    <n v="3"/>
    <m/>
    <n v="2099"/>
    <x v="1"/>
    <s v="H"/>
    <n v="12.627877718847255"/>
    <n v="0.48"/>
    <m/>
    <n v="6.061381305046682"/>
    <s v=""/>
    <n v="0"/>
    <n v="0"/>
  </r>
  <r>
    <n v="130397"/>
    <n v="4"/>
    <m/>
    <n v="2076"/>
    <x v="228"/>
    <s v="H"/>
    <n v="12.645924541907611"/>
    <n v="0.09"/>
    <m/>
    <n v="1.1381332087716849"/>
    <s v=""/>
    <n v="0"/>
    <n v="0"/>
  </r>
  <r>
    <n v="130397"/>
    <n v="5"/>
    <m/>
    <n v="10629"/>
    <x v="171"/>
    <s v="M3"/>
    <n v="421.34249999999997"/>
    <n v="1.2999999999999999E-2"/>
    <m/>
    <n v="5.4774524999999992"/>
    <s v=""/>
    <n v="0"/>
    <n v="0"/>
  </r>
  <r>
    <n v="130397"/>
    <n v="6"/>
    <m/>
    <n v="36087"/>
    <x v="1499"/>
    <s v="M"/>
    <n v="88.974999999999994"/>
    <n v="1"/>
    <m/>
    <n v="88.974999999999994"/>
    <s v=""/>
    <n v="0"/>
    <n v="0"/>
  </r>
  <r>
    <n v="130405"/>
    <n v="0"/>
    <s v="SOLEIRA PARA PORTA EM GRANITO CINZA SEM POLIMENTO (FOSCO)"/>
    <m/>
    <x v="0"/>
    <m/>
    <s v=""/>
    <m/>
    <s v="M"/>
    <s v=""/>
    <n v="51.479295164140169"/>
    <s v=""/>
    <s v=""/>
  </r>
  <r>
    <n v="130405"/>
    <n v="1"/>
    <m/>
    <n v="2099"/>
    <x v="1"/>
    <s v="H"/>
    <n v="12.627877718847255"/>
    <n v="0.156"/>
    <m/>
    <n v="1.9699489241401718"/>
    <s v=""/>
    <n v="0"/>
    <n v="0"/>
  </r>
  <r>
    <n v="130405"/>
    <n v="2"/>
    <m/>
    <n v="35610"/>
    <x v="1500"/>
    <s v="M"/>
    <n v="47.8795"/>
    <n v="1"/>
    <m/>
    <n v="47.8795"/>
    <s v=""/>
    <n v="0"/>
    <n v="0"/>
  </r>
  <r>
    <n v="130405"/>
    <n v="3"/>
    <m/>
    <n v="10631"/>
    <x v="397"/>
    <s v="M3"/>
    <n v="370.4196"/>
    <n v="4.4000000000000003E-3"/>
    <m/>
    <n v="1.62984624"/>
    <s v=""/>
    <n v="0"/>
    <n v="0"/>
  </r>
  <r>
    <n v="135001"/>
    <n v="0"/>
    <s v="DEMOLIÇÃO DE CONCRETO SIMPLES"/>
    <m/>
    <x v="0"/>
    <m/>
    <s v=""/>
    <m/>
    <s v="M3"/>
    <s v=""/>
    <n v="184.78149865851469"/>
    <s v=""/>
    <s v=""/>
  </r>
  <r>
    <n v="135001"/>
    <n v="1"/>
    <m/>
    <n v="2020"/>
    <x v="22"/>
    <s v="H"/>
    <n v="15.860837164231068"/>
    <n v="1.3"/>
    <m/>
    <n v="20.619088313500388"/>
    <s v=""/>
    <n v="0"/>
    <n v="0"/>
  </r>
  <r>
    <n v="135001"/>
    <n v="2"/>
    <m/>
    <n v="2099"/>
    <x v="1"/>
    <s v="H"/>
    <n v="12.627877718847255"/>
    <n v="13"/>
    <m/>
    <n v="164.16241034501431"/>
    <s v=""/>
    <n v="0"/>
    <n v="0"/>
  </r>
  <r>
    <n v="135005"/>
    <n v="0"/>
    <s v="DEMOLIÇÃO DE ARGAMASSA, CERÂMICA OU SIMILAR INCLUSIVE ARGAMASSA DE REGULARIZAÇÃO"/>
    <m/>
    <x v="0"/>
    <m/>
    <s v=""/>
    <m/>
    <s v="M2"/>
    <s v=""/>
    <n v="21.320942152905541"/>
    <s v=""/>
    <s v=""/>
  </r>
  <r>
    <n v="135005"/>
    <n v="1"/>
    <m/>
    <n v="2099"/>
    <x v="1"/>
    <s v="H"/>
    <n v="12.627877718847255"/>
    <n v="1.5"/>
    <m/>
    <n v="18.941816578270881"/>
    <s v=""/>
    <n v="0"/>
    <n v="0"/>
  </r>
  <r>
    <n v="135005"/>
    <n v="2"/>
    <m/>
    <n v="2020"/>
    <x v="22"/>
    <s v="H"/>
    <n v="15.860837164231068"/>
    <n v="0.15"/>
    <m/>
    <n v="2.37912557463466"/>
    <s v=""/>
    <n v="0"/>
    <n v="0"/>
  </r>
  <r>
    <n v="135010"/>
    <n v="0"/>
    <s v="DEMOLIÇÃO DE TACOS DE MADEIRA, INCLUSIVE ARGAMASSA DE ASSENTAMENTO"/>
    <m/>
    <x v="0"/>
    <m/>
    <s v=""/>
    <m/>
    <s v="M2"/>
    <s v=""/>
    <n v="14.213961435270363"/>
    <s v=""/>
    <s v=""/>
  </r>
  <r>
    <n v="135010"/>
    <n v="1"/>
    <m/>
    <n v="2099"/>
    <x v="1"/>
    <s v="H"/>
    <n v="12.627877718847255"/>
    <n v="1"/>
    <m/>
    <n v="12.627877718847255"/>
    <s v=""/>
    <n v="0"/>
    <n v="0"/>
  </r>
  <r>
    <n v="135010"/>
    <n v="2"/>
    <m/>
    <n v="2020"/>
    <x v="22"/>
    <s v="H"/>
    <n v="15.860837164231068"/>
    <n v="0.1"/>
    <m/>
    <n v="1.586083716423107"/>
    <s v=""/>
    <n v="0"/>
    <n v="0"/>
  </r>
  <r>
    <n v="135012"/>
    <n v="0"/>
    <s v="DEMOLIÇÃO DE SOALHO DE MADEIRA, EXCLUSIVE VIGAMENTO"/>
    <m/>
    <x v="0"/>
    <m/>
    <s v=""/>
    <m/>
    <s v="M2"/>
    <s v=""/>
    <n v="14.213961435270363"/>
    <s v=""/>
    <s v=""/>
  </r>
  <r>
    <n v="135012"/>
    <n v="1"/>
    <m/>
    <n v="2099"/>
    <x v="1"/>
    <s v="H"/>
    <n v="12.627877718847255"/>
    <n v="1"/>
    <m/>
    <n v="12.627877718847255"/>
    <s v=""/>
    <n v="0"/>
    <n v="0"/>
  </r>
  <r>
    <n v="135012"/>
    <n v="2"/>
    <m/>
    <n v="2020"/>
    <x v="22"/>
    <s v="H"/>
    <n v="15.860837164231068"/>
    <n v="0.1"/>
    <m/>
    <n v="1.586083716423107"/>
    <s v=""/>
    <n v="0"/>
    <n v="0"/>
  </r>
  <r>
    <n v="135014"/>
    <n v="0"/>
    <s v="DEMOLIÇÃO DE SOALHO DE MADEIRA, INCLUSIVE VIGAMENTO"/>
    <m/>
    <x v="0"/>
    <m/>
    <s v=""/>
    <m/>
    <s v="M2"/>
    <s v=""/>
    <n v="17.056753722324434"/>
    <s v=""/>
    <s v=""/>
  </r>
  <r>
    <n v="135014"/>
    <n v="1"/>
    <m/>
    <n v="2099"/>
    <x v="1"/>
    <s v="H"/>
    <n v="12.627877718847255"/>
    <n v="1.2"/>
    <m/>
    <n v="15.153453262616706"/>
    <s v=""/>
    <n v="0"/>
    <n v="0"/>
  </r>
  <r>
    <n v="135014"/>
    <n v="2"/>
    <m/>
    <n v="2020"/>
    <x v="22"/>
    <s v="H"/>
    <n v="15.860837164231068"/>
    <n v="0.12"/>
    <m/>
    <n v="1.9033004597077281"/>
    <s v=""/>
    <n v="0"/>
    <n v="0"/>
  </r>
  <r>
    <n v="135020"/>
    <n v="0"/>
    <s v="DEMOLIÇÃO DE FIBRO-VINIL OU BORRACHA SINTÉTICA, INCLUSIVE ARGAMASSA DE REGULARIZAÇÃO"/>
    <m/>
    <x v="0"/>
    <m/>
    <s v=""/>
    <m/>
    <s v="M2"/>
    <s v=""/>
    <n v="12.792565291743326"/>
    <s v=""/>
    <s v=""/>
  </r>
  <r>
    <n v="135020"/>
    <n v="1"/>
    <m/>
    <n v="2020"/>
    <x v="22"/>
    <s v="H"/>
    <n v="15.860837164231068"/>
    <n v="0.09"/>
    <m/>
    <n v="1.427475344780796"/>
    <s v=""/>
    <n v="0"/>
    <n v="0"/>
  </r>
  <r>
    <n v="135020"/>
    <n v="2"/>
    <m/>
    <n v="2099"/>
    <x v="1"/>
    <s v="H"/>
    <n v="12.627877718847255"/>
    <n v="0.9"/>
    <m/>
    <n v="11.365089946962531"/>
    <s v=""/>
    <n v="0"/>
    <n v="0"/>
  </r>
  <r>
    <n v="135030"/>
    <n v="0"/>
    <s v="DEMOLIÇÃO DE RODAPÉS EM GERAL, INCLUSIVE ARGAMASSA DE ASSENTAMENTO"/>
    <m/>
    <x v="0"/>
    <m/>
    <s v=""/>
    <m/>
    <s v="M"/>
    <s v=""/>
    <n v="1.8478149865851472"/>
    <s v=""/>
    <s v=""/>
  </r>
  <r>
    <n v="135030"/>
    <n v="1"/>
    <m/>
    <n v="2099"/>
    <x v="1"/>
    <s v="H"/>
    <n v="12.627877718847255"/>
    <n v="0.13"/>
    <m/>
    <n v="1.6416241034501433"/>
    <s v=""/>
    <n v="0"/>
    <n v="0"/>
  </r>
  <r>
    <n v="135030"/>
    <n v="2"/>
    <m/>
    <n v="2020"/>
    <x v="22"/>
    <s v="H"/>
    <n v="15.860837164231068"/>
    <n v="1.2999999999999999E-2"/>
    <m/>
    <n v="0.20619088313500386"/>
    <s v=""/>
    <n v="0"/>
    <n v="0"/>
  </r>
  <r>
    <n v="135040"/>
    <n v="0"/>
    <s v="DEMOLIÇÃO DE DEGRAUS EM GERAL, INCLUSIVE ARGAMASSA DE ASSENTAMENTO"/>
    <m/>
    <x v="0"/>
    <m/>
    <s v=""/>
    <m/>
    <s v="M"/>
    <s v=""/>
    <n v="5.6855845741081446"/>
    <s v=""/>
    <s v=""/>
  </r>
  <r>
    <n v="135040"/>
    <n v="1"/>
    <m/>
    <n v="2020"/>
    <x v="22"/>
    <s v="H"/>
    <n v="15.860837164231068"/>
    <n v="0.04"/>
    <m/>
    <n v="0.6344334865692427"/>
    <s v=""/>
    <n v="0"/>
    <n v="0"/>
  </r>
  <r>
    <n v="135040"/>
    <n v="2"/>
    <m/>
    <n v="2099"/>
    <x v="1"/>
    <s v="H"/>
    <n v="12.627877718847255"/>
    <n v="0.4"/>
    <m/>
    <n v="5.0511510875389023"/>
    <s v=""/>
    <n v="0"/>
    <n v="0"/>
  </r>
  <r>
    <n v="136002"/>
    <n v="0"/>
    <s v="RETIRADA DE FORRAS DE PEDRAS NATURAIS - GRANITO OU MÁRMORE"/>
    <m/>
    <x v="0"/>
    <m/>
    <s v=""/>
    <m/>
    <s v="M2"/>
    <s v=""/>
    <n v="19.899546009378508"/>
    <s v=""/>
    <s v=""/>
  </r>
  <r>
    <n v="136002"/>
    <n v="1"/>
    <m/>
    <n v="2099"/>
    <x v="1"/>
    <s v="H"/>
    <n v="12.627877718847255"/>
    <n v="1.4"/>
    <m/>
    <n v="17.679028806386157"/>
    <s v=""/>
    <n v="0"/>
    <n v="0"/>
  </r>
  <r>
    <n v="136002"/>
    <n v="2"/>
    <m/>
    <n v="2020"/>
    <x v="22"/>
    <s v="H"/>
    <n v="15.860837164231068"/>
    <n v="0.14000000000000001"/>
    <m/>
    <n v="2.2205172029923497"/>
    <s v=""/>
    <n v="0"/>
    <n v="0"/>
  </r>
  <r>
    <n v="136010"/>
    <n v="0"/>
    <s v="RETIRADA DE TACOS DE MADEIRA"/>
    <m/>
    <x v="0"/>
    <m/>
    <s v=""/>
    <m/>
    <s v="M2"/>
    <s v=""/>
    <n v="21.320942152905541"/>
    <s v=""/>
    <s v=""/>
  </r>
  <r>
    <n v="136010"/>
    <n v="1"/>
    <m/>
    <n v="2020"/>
    <x v="22"/>
    <s v="H"/>
    <n v="15.860837164231068"/>
    <n v="0.15"/>
    <m/>
    <n v="2.37912557463466"/>
    <s v=""/>
    <n v="0"/>
    <n v="0"/>
  </r>
  <r>
    <n v="136010"/>
    <n v="2"/>
    <m/>
    <n v="2099"/>
    <x v="1"/>
    <s v="H"/>
    <n v="12.627877718847255"/>
    <n v="1.5"/>
    <m/>
    <n v="18.941816578270881"/>
    <s v=""/>
    <n v="0"/>
    <n v="0"/>
  </r>
  <r>
    <n v="136012"/>
    <n v="0"/>
    <s v="RETIRADA DE SOALHO DE MADEIRA, EXCLUSIVE VIGAMENTO"/>
    <m/>
    <x v="0"/>
    <m/>
    <s v=""/>
    <m/>
    <s v="M2"/>
    <s v=""/>
    <n v="21.052134723421535"/>
    <s v=""/>
    <s v=""/>
  </r>
  <r>
    <n v="136012"/>
    <n v="1"/>
    <m/>
    <n v="2014"/>
    <x v="16"/>
    <s v="H"/>
    <n v="13.173665210544026"/>
    <n v="1"/>
    <m/>
    <n v="13.173665210544026"/>
    <s v=""/>
    <n v="0"/>
    <n v="0"/>
  </r>
  <r>
    <n v="136012"/>
    <n v="2"/>
    <m/>
    <n v="2013"/>
    <x v="15"/>
    <s v="H"/>
    <n v="15.756939025755017"/>
    <n v="0.5"/>
    <m/>
    <n v="7.8784695128775084"/>
    <s v=""/>
    <n v="0"/>
    <n v="0"/>
  </r>
  <r>
    <n v="136014"/>
    <n v="0"/>
    <s v="RETIRADA DE SOALHO DE MADEIRA, INCLUSIVE VIGAMENTO"/>
    <m/>
    <x v="0"/>
    <m/>
    <s v=""/>
    <m/>
    <s v="M2"/>
    <s v=""/>
    <n v="25.262561668105839"/>
    <s v=""/>
    <s v=""/>
  </r>
  <r>
    <n v="136014"/>
    <n v="1"/>
    <m/>
    <n v="2013"/>
    <x v="15"/>
    <s v="H"/>
    <n v="15.756939025755017"/>
    <n v="0.6"/>
    <m/>
    <n v="9.4541634154530101"/>
    <s v=""/>
    <n v="0"/>
    <n v="0"/>
  </r>
  <r>
    <n v="136014"/>
    <n v="2"/>
    <m/>
    <n v="2014"/>
    <x v="16"/>
    <s v="H"/>
    <n v="13.173665210544026"/>
    <n v="1.2"/>
    <m/>
    <n v="15.808398252652831"/>
    <s v=""/>
    <n v="0"/>
    <n v="0"/>
  </r>
  <r>
    <n v="136020"/>
    <n v="0"/>
    <s v="RETIRADA DE FIBRO-VINIL"/>
    <m/>
    <x v="0"/>
    <m/>
    <s v=""/>
    <m/>
    <s v="M2"/>
    <s v=""/>
    <n v="20.219802353290007"/>
    <s v=""/>
    <s v=""/>
  </r>
  <r>
    <n v="136020"/>
    <n v="1"/>
    <m/>
    <n v="2099"/>
    <x v="1"/>
    <s v="H"/>
    <n v="12.627877718847255"/>
    <n v="1.35"/>
    <m/>
    <n v="17.047634920443794"/>
    <s v=""/>
    <n v="0"/>
    <n v="0"/>
  </r>
  <r>
    <n v="136020"/>
    <n v="2"/>
    <m/>
    <n v="2020"/>
    <x v="22"/>
    <s v="H"/>
    <n v="15.860837164231068"/>
    <n v="0.2"/>
    <m/>
    <n v="3.1721674328462139"/>
    <s v=""/>
    <n v="0"/>
    <n v="0"/>
  </r>
  <r>
    <n v="136030"/>
    <n v="0"/>
    <s v="RETIRADA DE RODAPÉS DE MADEIRA, INCLUSIVE CORDÃO"/>
    <m/>
    <x v="0"/>
    <m/>
    <s v=""/>
    <m/>
    <s v="M"/>
    <s v=""/>
    <n v="3.6899372317417836"/>
    <s v=""/>
    <s v=""/>
  </r>
  <r>
    <n v="136030"/>
    <n v="1"/>
    <m/>
    <n v="2014"/>
    <x v="16"/>
    <s v="H"/>
    <n v="13.173665210544026"/>
    <n v="0.25"/>
    <m/>
    <n v="3.2934163026360066"/>
    <s v=""/>
    <n v="0"/>
    <n v="0"/>
  </r>
  <r>
    <n v="136030"/>
    <n v="2"/>
    <m/>
    <n v="2020"/>
    <x v="22"/>
    <s v="H"/>
    <n v="15.860837164231068"/>
    <n v="2.5000000000000001E-2"/>
    <m/>
    <n v="0.39652092910577674"/>
    <s v=""/>
    <n v="0"/>
    <n v="0"/>
  </r>
  <r>
    <n v="137010"/>
    <n v="0"/>
    <s v="RECOLOCAÇÃO DE TACOS DE MADEIRA"/>
    <m/>
    <x v="0"/>
    <m/>
    <s v=""/>
    <m/>
    <s v="M2"/>
    <s v=""/>
    <n v="61.932142676323821"/>
    <s v=""/>
    <s v=""/>
  </r>
  <r>
    <n v="137010"/>
    <n v="1"/>
    <m/>
    <n v="2224"/>
    <x v="259"/>
    <s v="H"/>
    <n v="17.481957498567066"/>
    <n v="1"/>
    <m/>
    <n v="17.481957498567066"/>
    <s v=""/>
    <n v="0"/>
    <n v="0"/>
  </r>
  <r>
    <n v="137010"/>
    <n v="2"/>
    <m/>
    <n v="10631"/>
    <x v="397"/>
    <s v="M3"/>
    <n v="370.4196"/>
    <n v="0.03"/>
    <m/>
    <n v="11.112587999999999"/>
    <s v=""/>
    <n v="0"/>
    <n v="0"/>
  </r>
  <r>
    <n v="137010"/>
    <n v="3"/>
    <m/>
    <n v="2099"/>
    <x v="1"/>
    <s v="H"/>
    <n v="12.627877718847255"/>
    <n v="2.64"/>
    <m/>
    <n v="33.337597177756756"/>
    <s v=""/>
    <n v="0"/>
    <n v="0"/>
  </r>
  <r>
    <n v="137012"/>
    <n v="0"/>
    <s v="RECOLOCAÇÃO DE SOALHO DE MADEIRA, EXCLUSIVE VIGAMENTO"/>
    <m/>
    <x v="0"/>
    <m/>
    <s v=""/>
    <m/>
    <s v="M2"/>
    <s v=""/>
    <n v="15.902478118149523"/>
    <s v=""/>
    <s v=""/>
  </r>
  <r>
    <n v="137012"/>
    <n v="1"/>
    <m/>
    <n v="17515"/>
    <x v="14"/>
    <s v="KG"/>
    <n v="5.5275999999999996"/>
    <n v="0.26"/>
    <m/>
    <n v="1.437176"/>
    <s v=""/>
    <n v="0"/>
    <n v="0"/>
  </r>
  <r>
    <n v="137012"/>
    <n v="2"/>
    <m/>
    <n v="2013"/>
    <x v="15"/>
    <s v="H"/>
    <n v="15.756939025755017"/>
    <n v="0.5"/>
    <m/>
    <n v="7.8784695128775084"/>
    <s v=""/>
    <n v="0"/>
    <n v="0"/>
  </r>
  <r>
    <n v="137012"/>
    <n v="3"/>
    <m/>
    <n v="2014"/>
    <x v="16"/>
    <s v="H"/>
    <n v="13.173665210544026"/>
    <n v="0.5"/>
    <m/>
    <n v="6.5868326052720132"/>
    <s v=""/>
    <n v="0"/>
    <n v="0"/>
  </r>
  <r>
    <n v="137014"/>
    <n v="0"/>
    <s v="RECOLOCAÇÃO DE SOALHO DE MADEIRA, INCLUSIVE VIGAMENTO"/>
    <m/>
    <x v="0"/>
    <m/>
    <s v=""/>
    <m/>
    <s v="M2"/>
    <s v=""/>
    <n v="44.833082354448564"/>
    <s v=""/>
    <s v=""/>
  </r>
  <r>
    <n v="137014"/>
    <n v="1"/>
    <m/>
    <n v="2013"/>
    <x v="15"/>
    <s v="H"/>
    <n v="15.756939025755017"/>
    <n v="1.5"/>
    <m/>
    <n v="23.635408538632525"/>
    <s v=""/>
    <n v="0"/>
    <n v="0"/>
  </r>
  <r>
    <n v="137014"/>
    <n v="2"/>
    <m/>
    <n v="2014"/>
    <x v="16"/>
    <s v="H"/>
    <n v="13.173665210544026"/>
    <n v="1.5"/>
    <m/>
    <n v="19.760497815816038"/>
    <s v=""/>
    <n v="0"/>
    <n v="0"/>
  </r>
  <r>
    <n v="137014"/>
    <n v="3"/>
    <m/>
    <n v="17515"/>
    <x v="14"/>
    <s v="KG"/>
    <n v="5.5275999999999996"/>
    <n v="0.26"/>
    <m/>
    <n v="1.437176"/>
    <s v=""/>
    <n v="0"/>
    <n v="0"/>
  </r>
  <r>
    <n v="137020"/>
    <n v="0"/>
    <s v="RECOLOCAÇÃO DE FIBRO-VINIL"/>
    <m/>
    <x v="0"/>
    <m/>
    <s v=""/>
    <m/>
    <s v="M2"/>
    <s v=""/>
    <n v="7.734865530123316"/>
    <s v=""/>
    <s v=""/>
  </r>
  <r>
    <n v="137020"/>
    <n v="1"/>
    <m/>
    <n v="2020"/>
    <x v="22"/>
    <s v="H"/>
    <n v="15.860837164231068"/>
    <n v="0.17"/>
    <m/>
    <n v="2.6963423179192816"/>
    <s v=""/>
    <n v="0"/>
    <n v="0"/>
  </r>
  <r>
    <n v="137020"/>
    <n v="2"/>
    <m/>
    <n v="2099"/>
    <x v="1"/>
    <s v="H"/>
    <n v="12.627877718847255"/>
    <n v="0.17"/>
    <m/>
    <n v="2.1467392122040336"/>
    <s v=""/>
    <n v="0"/>
    <n v="0"/>
  </r>
  <r>
    <n v="137020"/>
    <n v="3"/>
    <m/>
    <n v="28006"/>
    <x v="1455"/>
    <s v="KG"/>
    <n v="20.6556"/>
    <n v="0.14000000000000001"/>
    <m/>
    <n v="2.8917840000000004"/>
    <s v=""/>
    <n v="0"/>
    <n v="0"/>
  </r>
  <r>
    <n v="137030"/>
    <n v="0"/>
    <s v="RECOLOCAÇÃO DE RODAPÉS DE MADEIRA, INCLUSIVE CORDÃO"/>
    <m/>
    <x v="0"/>
    <m/>
    <s v=""/>
    <m/>
    <s v="M"/>
    <s v=""/>
    <n v="13.20873919709512"/>
    <s v=""/>
    <s v=""/>
  </r>
  <r>
    <n v="137030"/>
    <n v="1"/>
    <m/>
    <n v="17515"/>
    <x v="14"/>
    <s v="KG"/>
    <n v="5.5275999999999996"/>
    <n v="1.0999999999999999E-2"/>
    <m/>
    <n v="6.0803599999999992E-2"/>
    <s v=""/>
    <n v="0"/>
    <n v="0"/>
  </r>
  <r>
    <n v="137030"/>
    <n v="2"/>
    <m/>
    <n v="2013"/>
    <x v="15"/>
    <s v="H"/>
    <n v="15.756939025755017"/>
    <n v="0.5"/>
    <m/>
    <n v="7.8784695128775084"/>
    <s v=""/>
    <n v="0"/>
    <n v="0"/>
  </r>
  <r>
    <n v="137030"/>
    <n v="3"/>
    <m/>
    <n v="2014"/>
    <x v="16"/>
    <s v="H"/>
    <n v="13.173665210544026"/>
    <n v="0.4"/>
    <m/>
    <n v="5.2694660842176111"/>
    <s v=""/>
    <n v="0"/>
    <n v="0"/>
  </r>
  <r>
    <n v="138015"/>
    <n v="0"/>
    <s v="COLAGEM DE TACOS SOLTOS - COM FORNECIMENTO DE TACOS"/>
    <m/>
    <x v="0"/>
    <m/>
    <s v=""/>
    <m/>
    <s v="M2"/>
    <s v=""/>
    <n v="106.7671089839221"/>
    <s v=""/>
    <s v=""/>
  </r>
  <r>
    <n v="138015"/>
    <n v="1"/>
    <m/>
    <n v="19021"/>
    <x v="1474"/>
    <s v="KG"/>
    <n v="12.296900000000001"/>
    <n v="0.5"/>
    <m/>
    <n v="6.1484500000000004"/>
    <s v=""/>
    <n v="0"/>
    <n v="0"/>
  </r>
  <r>
    <n v="138015"/>
    <n v="2"/>
    <m/>
    <n v="2224"/>
    <x v="259"/>
    <s v="H"/>
    <n v="17.481957498567066"/>
    <n v="0.35"/>
    <m/>
    <n v="6.118685124498473"/>
    <s v=""/>
    <n v="0"/>
    <n v="0"/>
  </r>
  <r>
    <n v="138015"/>
    <n v="3"/>
    <m/>
    <n v="2099"/>
    <x v="1"/>
    <s v="H"/>
    <n v="12.627877718847255"/>
    <n v="0.5"/>
    <m/>
    <n v="6.3139388594236276"/>
    <s v=""/>
    <n v="0"/>
    <n v="0"/>
  </r>
  <r>
    <n v="138015"/>
    <n v="4"/>
    <m/>
    <n v="35081"/>
    <x v="1475"/>
    <s v="M2"/>
    <n v="83.986699999999999"/>
    <n v="1.05"/>
    <m/>
    <n v="88.186035000000004"/>
    <s v=""/>
    <n v="0"/>
    <n v="0"/>
  </r>
  <r>
    <n v="138016"/>
    <n v="0"/>
    <s v="COLAGEM DE TACOS SOLTOS - SEM FORNECIMENTO DE TACOS"/>
    <m/>
    <x v="0"/>
    <m/>
    <s v=""/>
    <m/>
    <s v="M2"/>
    <s v=""/>
    <n v="18.581073983922103"/>
    <s v=""/>
    <s v=""/>
  </r>
  <r>
    <n v="138016"/>
    <n v="1"/>
    <m/>
    <n v="2099"/>
    <x v="1"/>
    <s v="H"/>
    <n v="12.627877718847255"/>
    <n v="0.5"/>
    <m/>
    <n v="6.3139388594236276"/>
    <s v=""/>
    <n v="0"/>
    <n v="0"/>
  </r>
  <r>
    <n v="138016"/>
    <n v="2"/>
    <m/>
    <n v="19021"/>
    <x v="1474"/>
    <s v="KG"/>
    <n v="12.296900000000001"/>
    <n v="0.5"/>
    <m/>
    <n v="6.1484500000000004"/>
    <s v=""/>
    <n v="0"/>
    <n v="0"/>
  </r>
  <r>
    <n v="138016"/>
    <n v="3"/>
    <m/>
    <n v="2224"/>
    <x v="259"/>
    <s v="H"/>
    <n v="17.481957498567066"/>
    <n v="0.35"/>
    <m/>
    <n v="6.118685124498473"/>
    <s v=""/>
    <n v="0"/>
    <n v="0"/>
  </r>
  <r>
    <n v="138017"/>
    <n v="0"/>
    <s v="REPREGAMENTO DE ASSOALHO DE MADEIRA"/>
    <m/>
    <x v="0"/>
    <m/>
    <s v=""/>
    <m/>
    <s v="M2"/>
    <s v=""/>
    <n v="4.4919947564387543"/>
    <s v=""/>
    <s v=""/>
  </r>
  <r>
    <n v="138017"/>
    <n v="1"/>
    <m/>
    <n v="17515"/>
    <x v="14"/>
    <s v="KG"/>
    <n v="5.5275999999999996"/>
    <n v="0.1"/>
    <m/>
    <n v="0.55276000000000003"/>
    <s v=""/>
    <n v="0"/>
    <n v="0"/>
  </r>
  <r>
    <n v="138017"/>
    <n v="2"/>
    <m/>
    <n v="2013"/>
    <x v="15"/>
    <s v="H"/>
    <n v="15.756939025755017"/>
    <n v="0.25"/>
    <m/>
    <n v="3.9392347564387542"/>
    <s v=""/>
    <n v="0"/>
    <n v="0"/>
  </r>
  <r>
    <n v="138018"/>
    <n v="0"/>
    <s v="TABUAS DE MADEIRA MACIÇA PARA ASSOALHO - CUMARU"/>
    <m/>
    <x v="0"/>
    <m/>
    <s v=""/>
    <m/>
    <s v="M2"/>
    <s v=""/>
    <n v="138.62756105907479"/>
    <s v=""/>
    <s v=""/>
  </r>
  <r>
    <n v="138018"/>
    <n v="1"/>
    <m/>
    <n v="2013"/>
    <x v="15"/>
    <s v="H"/>
    <n v="15.756939025755017"/>
    <n v="0.25"/>
    <m/>
    <n v="3.9392347564387542"/>
    <s v=""/>
    <n v="0"/>
    <n v="0"/>
  </r>
  <r>
    <n v="138018"/>
    <n v="2"/>
    <m/>
    <n v="2014"/>
    <x v="16"/>
    <s v="H"/>
    <n v="13.173665210544026"/>
    <n v="0.25"/>
    <m/>
    <n v="3.2934163026360066"/>
    <s v=""/>
    <n v="0"/>
    <n v="0"/>
  </r>
  <r>
    <n v="138018"/>
    <n v="3"/>
    <m/>
    <n v="35072"/>
    <x v="1472"/>
    <s v="M2"/>
    <n v="118.4449"/>
    <n v="1.1000000000000001"/>
    <m/>
    <n v="130.28939000000003"/>
    <s v=""/>
    <n v="0"/>
    <n v="0"/>
  </r>
  <r>
    <n v="138018"/>
    <n v="4"/>
    <m/>
    <n v="17515"/>
    <x v="14"/>
    <s v="KG"/>
    <n v="5.5275999999999996"/>
    <n v="0.2"/>
    <m/>
    <n v="1.1055200000000001"/>
    <s v=""/>
    <n v="0"/>
    <n v="0"/>
  </r>
  <r>
    <n v="138041"/>
    <n v="0"/>
    <s v="TESTEIRA DE BORRACHA SINTÉTICA PARA DEGRAUS"/>
    <m/>
    <x v="0"/>
    <m/>
    <s v=""/>
    <m/>
    <s v="M"/>
    <s v=""/>
    <n v="13.203003601496178"/>
    <s v=""/>
    <s v=""/>
  </r>
  <r>
    <n v="138041"/>
    <n v="1"/>
    <m/>
    <n v="35596"/>
    <x v="1501"/>
    <s v="M"/>
    <n v="10.533300000000001"/>
    <n v="1.05"/>
    <m/>
    <n v="11.059965000000002"/>
    <s v=""/>
    <n v="0"/>
    <n v="0"/>
  </r>
  <r>
    <n v="138041"/>
    <n v="2"/>
    <m/>
    <n v="2020"/>
    <x v="22"/>
    <s v="H"/>
    <n v="15.860837164231068"/>
    <n v="7.0000000000000007E-2"/>
    <m/>
    <n v="1.1102586014961748"/>
    <s v=""/>
    <n v="0"/>
    <n v="0"/>
  </r>
  <r>
    <n v="138041"/>
    <n v="3"/>
    <m/>
    <n v="28006"/>
    <x v="1455"/>
    <s v="KG"/>
    <n v="20.6556"/>
    <n v="0.05"/>
    <m/>
    <n v="1.03278"/>
    <s v=""/>
    <n v="0"/>
    <n v="0"/>
  </r>
  <r>
    <n v="138061"/>
    <n v="0"/>
    <s v="POLIMENTO DE PISO DE GRANILITE OU ARGAMASSA DE ALTA RESISTÊNCIA"/>
    <m/>
    <x v="0"/>
    <m/>
    <s v=""/>
    <m/>
    <s v="M2"/>
    <s v=""/>
    <n v="5.1504000000000003"/>
    <s v=""/>
    <s v=""/>
  </r>
  <r>
    <n v="138061"/>
    <n v="1"/>
    <m/>
    <n v="39025"/>
    <x v="1484"/>
    <s v="M2"/>
    <n v="5.1504000000000003"/>
    <n v="1"/>
    <m/>
    <n v="5.1504000000000003"/>
    <s v=""/>
    <n v="0"/>
    <n v="0"/>
  </r>
  <r>
    <n v="138062"/>
    <n v="0"/>
    <s v="POLIMENTO DE PISO DE MÁRMORE"/>
    <m/>
    <x v="0"/>
    <m/>
    <s v=""/>
    <m/>
    <s v="M2"/>
    <s v=""/>
    <n v="5.1504000000000003"/>
    <s v=""/>
    <s v=""/>
  </r>
  <r>
    <n v="138062"/>
    <n v="1"/>
    <m/>
    <n v="39025"/>
    <x v="1484"/>
    <s v="M2"/>
    <n v="5.1504000000000003"/>
    <n v="1"/>
    <m/>
    <n v="5.1504000000000003"/>
    <s v=""/>
    <n v="0"/>
    <n v="0"/>
  </r>
  <r>
    <n v="138070"/>
    <n v="0"/>
    <s v="RESINA ACRÍLICA PARA PISO GRANILITE"/>
    <m/>
    <x v="0"/>
    <m/>
    <s v=""/>
    <m/>
    <s v="M2"/>
    <s v=""/>
    <n v="17.101946743449002"/>
    <s v=""/>
    <s v=""/>
  </r>
  <r>
    <n v="138070"/>
    <n v="1"/>
    <m/>
    <n v="2075"/>
    <x v="230"/>
    <s v="H"/>
    <n v="15.599673853371913"/>
    <n v="0.5"/>
    <m/>
    <n v="7.7998369266859564"/>
    <s v=""/>
    <n v="0"/>
    <n v="0"/>
  </r>
  <r>
    <n v="138070"/>
    <n v="2"/>
    <m/>
    <n v="2076"/>
    <x v="228"/>
    <s v="H"/>
    <n v="12.645924541907611"/>
    <n v="0.4"/>
    <m/>
    <n v="5.0583698167630446"/>
    <s v=""/>
    <n v="0"/>
    <n v="0"/>
  </r>
  <r>
    <n v="138070"/>
    <n v="3"/>
    <m/>
    <n v="39031"/>
    <x v="1502"/>
    <s v="L"/>
    <n v="14.145799999999999"/>
    <n v="0.3"/>
    <m/>
    <n v="4.2437399999999998"/>
    <s v=""/>
    <n v="0"/>
    <n v="0"/>
  </r>
  <r>
    <n v="138071"/>
    <n v="0"/>
    <s v="RESINA EPÓXI PARA PISO GRANILITE"/>
    <m/>
    <x v="0"/>
    <m/>
    <s v=""/>
    <m/>
    <s v="M2"/>
    <s v=""/>
    <n v="23.552456743449"/>
    <s v=""/>
    <s v=""/>
  </r>
  <r>
    <n v="138071"/>
    <n v="1"/>
    <m/>
    <n v="39032"/>
    <x v="1503"/>
    <s v="L"/>
    <n v="35.647500000000001"/>
    <n v="0.3"/>
    <m/>
    <n v="10.69425"/>
    <s v=""/>
    <n v="0"/>
    <n v="0"/>
  </r>
  <r>
    <n v="138071"/>
    <n v="2"/>
    <m/>
    <n v="2076"/>
    <x v="228"/>
    <s v="H"/>
    <n v="12.645924541907611"/>
    <n v="0.4"/>
    <m/>
    <n v="5.0583698167630446"/>
    <s v=""/>
    <n v="0"/>
    <n v="0"/>
  </r>
  <r>
    <n v="138071"/>
    <n v="3"/>
    <m/>
    <n v="2075"/>
    <x v="230"/>
    <s v="H"/>
    <n v="15.599673853371913"/>
    <n v="0.5"/>
    <m/>
    <n v="7.7998369266859564"/>
    <s v=""/>
    <n v="0"/>
    <n v="0"/>
  </r>
  <r>
    <n v="138072"/>
    <n v="0"/>
    <s v="RESINA POLIURETANO PARA PISO GRANILITE"/>
    <m/>
    <x v="0"/>
    <m/>
    <s v=""/>
    <m/>
    <s v="M2"/>
    <s v=""/>
    <n v="25.996856743448998"/>
    <s v=""/>
    <s v=""/>
  </r>
  <r>
    <n v="138072"/>
    <n v="1"/>
    <m/>
    <n v="39033"/>
    <x v="1504"/>
    <s v="L"/>
    <n v="43.795499999999997"/>
    <n v="0.3"/>
    <m/>
    <n v="13.138649999999998"/>
    <s v=""/>
    <n v="0"/>
    <n v="0"/>
  </r>
  <r>
    <n v="138072"/>
    <n v="2"/>
    <m/>
    <n v="2075"/>
    <x v="230"/>
    <s v="H"/>
    <n v="15.599673853371913"/>
    <n v="0.5"/>
    <m/>
    <n v="7.7998369266859564"/>
    <s v=""/>
    <n v="0"/>
    <n v="0"/>
  </r>
  <r>
    <n v="138072"/>
    <n v="3"/>
    <m/>
    <n v="2076"/>
    <x v="228"/>
    <s v="H"/>
    <n v="12.645924541907611"/>
    <n v="0.4"/>
    <m/>
    <n v="5.0583698167630446"/>
    <s v=""/>
    <n v="0"/>
    <n v="0"/>
  </r>
  <r>
    <n v="138073"/>
    <n v="0"/>
    <s v="RESINA ACRÍLICA PARA DEGRAU DE GRANILITE"/>
    <m/>
    <x v="0"/>
    <m/>
    <s v=""/>
    <m/>
    <s v="M"/>
    <s v=""/>
    <n v="8.8502574397348575"/>
    <s v=""/>
    <s v=""/>
  </r>
  <r>
    <n v="138073"/>
    <n v="1"/>
    <m/>
    <n v="2075"/>
    <x v="230"/>
    <s v="H"/>
    <n v="15.599673853371913"/>
    <n v="0.25874999999999998"/>
    <m/>
    <n v="4.0364156095599819"/>
    <s v=""/>
    <n v="0"/>
    <n v="0"/>
  </r>
  <r>
    <n v="138073"/>
    <n v="2"/>
    <m/>
    <n v="39031"/>
    <x v="1502"/>
    <s v="L"/>
    <n v="14.145799999999999"/>
    <n v="0.15525"/>
    <m/>
    <n v="2.1961354499999999"/>
    <s v=""/>
    <n v="0"/>
    <n v="0"/>
  </r>
  <r>
    <n v="138073"/>
    <n v="3"/>
    <m/>
    <n v="2076"/>
    <x v="228"/>
    <s v="H"/>
    <n v="12.645924541907611"/>
    <n v="0.20699999999999999"/>
    <m/>
    <n v="2.6177063801748752"/>
    <s v=""/>
    <n v="0"/>
    <n v="0"/>
  </r>
  <r>
    <n v="138074"/>
    <n v="0"/>
    <s v="RESINA EPÓXI PARA DEGRAU DE GRANILITE"/>
    <m/>
    <x v="0"/>
    <m/>
    <s v=""/>
    <m/>
    <s v="M"/>
    <s v=""/>
    <n v="12.188396364734857"/>
    <s v=""/>
    <s v=""/>
  </r>
  <r>
    <n v="138074"/>
    <n v="1"/>
    <m/>
    <n v="2075"/>
    <x v="230"/>
    <s v="H"/>
    <n v="15.599673853371913"/>
    <n v="0.25874999999999998"/>
    <m/>
    <n v="4.0364156095599819"/>
    <s v=""/>
    <n v="0"/>
    <n v="0"/>
  </r>
  <r>
    <n v="138074"/>
    <n v="2"/>
    <m/>
    <n v="2076"/>
    <x v="228"/>
    <s v="H"/>
    <n v="12.645924541907611"/>
    <n v="0.20699999999999999"/>
    <m/>
    <n v="2.6177063801748752"/>
    <s v=""/>
    <n v="0"/>
    <n v="0"/>
  </r>
  <r>
    <n v="138074"/>
    <n v="3"/>
    <m/>
    <n v="39032"/>
    <x v="1503"/>
    <s v="L"/>
    <n v="35.647500000000001"/>
    <n v="0.15525"/>
    <m/>
    <n v="5.5342743749999999"/>
    <s v=""/>
    <n v="0"/>
    <n v="0"/>
  </r>
  <r>
    <n v="138075"/>
    <n v="0"/>
    <s v="RESINA POLIURETANO PARA DEGRAU DE GRANILITE"/>
    <m/>
    <x v="0"/>
    <m/>
    <s v=""/>
    <m/>
    <s v="M"/>
    <s v=""/>
    <n v="13.453373364734858"/>
    <s v=""/>
    <s v=""/>
  </r>
  <r>
    <n v="138075"/>
    <n v="1"/>
    <m/>
    <n v="39033"/>
    <x v="1504"/>
    <s v="L"/>
    <n v="43.795499999999997"/>
    <n v="0.15525"/>
    <m/>
    <n v="6.7992513749999999"/>
    <s v=""/>
    <n v="0"/>
    <n v="0"/>
  </r>
  <r>
    <n v="138075"/>
    <n v="2"/>
    <m/>
    <n v="2076"/>
    <x v="228"/>
    <s v="H"/>
    <n v="12.645924541907611"/>
    <n v="0.20699999999999999"/>
    <m/>
    <n v="2.6177063801748752"/>
    <s v=""/>
    <n v="0"/>
    <n v="0"/>
  </r>
  <r>
    <n v="138075"/>
    <n v="3"/>
    <m/>
    <n v="2075"/>
    <x v="230"/>
    <s v="H"/>
    <n v="15.599673853371913"/>
    <n v="0.25874999999999998"/>
    <m/>
    <n v="4.0364156095599819"/>
    <s v=""/>
    <n v="0"/>
    <n v="0"/>
  </r>
  <r>
    <n v="140102"/>
    <n v="0"/>
    <s v="VIDRO LISO COMUM, TRANSPARENTE INCOLOR - ESPESSURA 3MM"/>
    <m/>
    <x v="0"/>
    <m/>
    <s v=""/>
    <m/>
    <s v="M2"/>
    <s v=""/>
    <n v="77.048271876261254"/>
    <s v=""/>
    <s v=""/>
  </r>
  <r>
    <n v="140102"/>
    <n v="1"/>
    <m/>
    <n v="2070"/>
    <x v="1505"/>
    <s v="H"/>
    <n v="18.675625938130626"/>
    <n v="2"/>
    <m/>
    <n v="37.351251876261252"/>
    <s v=""/>
    <n v="0"/>
    <n v="0"/>
  </r>
  <r>
    <n v="140102"/>
    <n v="2"/>
    <m/>
    <n v="36550"/>
    <x v="350"/>
    <s v="M2"/>
    <n v="36.088200000000001"/>
    <n v="1.1000000000000001"/>
    <m/>
    <n v="39.697020000000002"/>
    <s v=""/>
    <n v="0"/>
    <n v="0"/>
  </r>
  <r>
    <n v="140103"/>
    <n v="0"/>
    <s v="VIDRO LISO COMUM, TRANSPARENTE INCOLOR - ESPESSURA 4MM"/>
    <m/>
    <x v="0"/>
    <m/>
    <s v=""/>
    <m/>
    <s v="M2"/>
    <s v=""/>
    <n v="91.584001876261254"/>
    <s v=""/>
    <s v=""/>
  </r>
  <r>
    <n v="140103"/>
    <n v="1"/>
    <m/>
    <n v="2070"/>
    <x v="1505"/>
    <s v="H"/>
    <n v="18.675625938130626"/>
    <n v="2"/>
    <m/>
    <n v="37.351251876261252"/>
    <s v=""/>
    <n v="0"/>
    <n v="0"/>
  </r>
  <r>
    <n v="140103"/>
    <n v="2"/>
    <m/>
    <n v="36551"/>
    <x v="1506"/>
    <s v="M2"/>
    <n v="49.302500000000002"/>
    <n v="1.1000000000000001"/>
    <m/>
    <n v="54.23275000000001"/>
    <s v=""/>
    <n v="0"/>
    <n v="0"/>
  </r>
  <r>
    <n v="140104"/>
    <n v="0"/>
    <s v="VIDRO LISO COMUM, TRANSPARENTE INCOLOR - ESPESSURA 5MM"/>
    <m/>
    <x v="0"/>
    <m/>
    <s v=""/>
    <m/>
    <s v="M2"/>
    <s v=""/>
    <n v="106.17044187626126"/>
    <s v=""/>
    <s v=""/>
  </r>
  <r>
    <n v="140104"/>
    <n v="1"/>
    <m/>
    <n v="36552"/>
    <x v="1507"/>
    <s v="M2"/>
    <n v="62.562899999999999"/>
    <n v="1.1000000000000001"/>
    <m/>
    <n v="68.819190000000006"/>
    <s v=""/>
    <n v="0"/>
    <n v="0"/>
  </r>
  <r>
    <n v="140104"/>
    <n v="2"/>
    <m/>
    <n v="2070"/>
    <x v="1505"/>
    <s v="H"/>
    <n v="18.675625938130626"/>
    <n v="2"/>
    <m/>
    <n v="37.351251876261252"/>
    <s v=""/>
    <n v="0"/>
    <n v="0"/>
  </r>
  <r>
    <n v="140105"/>
    <n v="0"/>
    <s v="VIDRO LISO COMUM, TRANSPARENTE INCOLOR - ESPESSURA 6MM"/>
    <m/>
    <x v="0"/>
    <m/>
    <s v=""/>
    <m/>
    <s v="M2"/>
    <s v=""/>
    <n v="118.29475187626124"/>
    <s v=""/>
    <s v=""/>
  </r>
  <r>
    <n v="140105"/>
    <n v="1"/>
    <m/>
    <n v="36553"/>
    <x v="1508"/>
    <s v="M2"/>
    <n v="73.584999999999994"/>
    <n v="1.1000000000000001"/>
    <m/>
    <n v="80.9435"/>
    <s v=""/>
    <n v="0"/>
    <n v="0"/>
  </r>
  <r>
    <n v="140105"/>
    <n v="2"/>
    <m/>
    <n v="2070"/>
    <x v="1505"/>
    <s v="H"/>
    <n v="18.675625938130626"/>
    <n v="2"/>
    <m/>
    <n v="37.351251876261252"/>
    <s v=""/>
    <n v="0"/>
    <n v="0"/>
  </r>
  <r>
    <n v="140111"/>
    <n v="0"/>
    <s v="VIDRO IMPRESSO COMUM, TRANSLÚCIDO INCOLOR - TIPO CANELADO, 4MM"/>
    <m/>
    <x v="0"/>
    <m/>
    <s v=""/>
    <m/>
    <s v="M2"/>
    <s v=""/>
    <n v="81.072071876261248"/>
    <s v=""/>
    <s v=""/>
  </r>
  <r>
    <n v="140111"/>
    <n v="1"/>
    <m/>
    <n v="2070"/>
    <x v="1505"/>
    <s v="H"/>
    <n v="18.675625938130626"/>
    <n v="2"/>
    <m/>
    <n v="37.351251876261252"/>
    <s v=""/>
    <n v="0"/>
    <n v="0"/>
  </r>
  <r>
    <n v="140111"/>
    <n v="2"/>
    <m/>
    <n v="36535"/>
    <x v="1509"/>
    <s v="M2"/>
    <n v="39.746200000000002"/>
    <n v="1.1000000000000001"/>
    <m/>
    <n v="43.720820000000003"/>
    <s v=""/>
    <n v="0"/>
    <n v="0"/>
  </r>
  <r>
    <n v="140130"/>
    <n v="0"/>
    <s v="VIDRO LISO DE SEGURANÇA, LAMINADO INCOLOR - ESPESSURA 6MM"/>
    <m/>
    <x v="0"/>
    <m/>
    <s v=""/>
    <m/>
    <s v="M2"/>
    <s v=""/>
    <n v="225.72208856489641"/>
    <s v=""/>
    <s v=""/>
  </r>
  <r>
    <n v="140130"/>
    <n v="1"/>
    <m/>
    <n v="36540"/>
    <x v="1510"/>
    <s v="M2"/>
    <n v="140.68610000000001"/>
    <n v="1.1000000000000001"/>
    <m/>
    <n v="154.75471000000002"/>
    <s v=""/>
    <n v="0"/>
    <n v="0"/>
  </r>
  <r>
    <n v="140130"/>
    <n v="2"/>
    <m/>
    <n v="2070"/>
    <x v="1505"/>
    <s v="H"/>
    <n v="18.675625938130626"/>
    <n v="3.8"/>
    <m/>
    <n v="70.967378564896379"/>
    <s v=""/>
    <n v="0"/>
    <n v="0"/>
  </r>
  <r>
    <n v="140137"/>
    <n v="0"/>
    <s v="VIDRO LISO DE SEGURANÇA, LAMINADO LEITOSO - ESPESSURA 6MM"/>
    <m/>
    <x v="0"/>
    <m/>
    <s v=""/>
    <m/>
    <s v="M2"/>
    <s v=""/>
    <n v="300.78124856489637"/>
    <s v=""/>
    <s v=""/>
  </r>
  <r>
    <n v="140137"/>
    <n v="1"/>
    <m/>
    <n v="2070"/>
    <x v="1505"/>
    <s v="H"/>
    <n v="18.675625938130626"/>
    <n v="3.8"/>
    <m/>
    <n v="70.967378564896379"/>
    <s v=""/>
    <n v="0"/>
    <n v="0"/>
  </r>
  <r>
    <n v="140137"/>
    <n v="2"/>
    <m/>
    <n v="36545"/>
    <x v="1511"/>
    <s v="M2"/>
    <n v="208.92169999999999"/>
    <n v="1.1000000000000001"/>
    <m/>
    <n v="229.81387000000001"/>
    <s v=""/>
    <n v="0"/>
    <n v="0"/>
  </r>
  <r>
    <n v="140140"/>
    <n v="0"/>
    <s v="VIDRO IMPRESSO DE SEGURANÇA, ARAMADO - ESPESSURA 7 À 8MM"/>
    <m/>
    <x v="0"/>
    <m/>
    <s v=""/>
    <m/>
    <s v="M2"/>
    <s v=""/>
    <n v="197.41236187626126"/>
    <s v=""/>
    <s v=""/>
  </r>
  <r>
    <n v="140140"/>
    <n v="1"/>
    <m/>
    <n v="2070"/>
    <x v="1505"/>
    <s v="H"/>
    <n v="18.675625938130626"/>
    <n v="2"/>
    <m/>
    <n v="37.351251876261252"/>
    <s v=""/>
    <n v="0"/>
    <n v="0"/>
  </r>
  <r>
    <n v="140140"/>
    <n v="2"/>
    <m/>
    <n v="36520"/>
    <x v="1512"/>
    <s v="M2"/>
    <n v="145.51009999999999"/>
    <n v="1.1000000000000001"/>
    <m/>
    <n v="160.06111000000001"/>
    <s v=""/>
    <n v="0"/>
    <n v="0"/>
  </r>
  <r>
    <n v="140150"/>
    <n v="0"/>
    <s v="VIDRO LISO DE SEGURANÇA, TEMPERADO INCOLOR - ESPESSURA 6MM"/>
    <m/>
    <x v="0"/>
    <m/>
    <s v=""/>
    <m/>
    <s v="M2"/>
    <s v=""/>
    <n v="192.6911785648964"/>
    <s v=""/>
    <s v=""/>
  </r>
  <r>
    <n v="140150"/>
    <n v="1"/>
    <m/>
    <n v="2070"/>
    <x v="1505"/>
    <s v="H"/>
    <n v="18.675625938130626"/>
    <n v="3.8"/>
    <m/>
    <n v="70.967378564896379"/>
    <s v=""/>
    <n v="0"/>
    <n v="0"/>
  </r>
  <r>
    <n v="140150"/>
    <n v="2"/>
    <m/>
    <n v="36525"/>
    <x v="1513"/>
    <s v="M2"/>
    <n v="110.658"/>
    <n v="1.1000000000000001"/>
    <m/>
    <n v="121.72380000000001"/>
    <s v=""/>
    <n v="0"/>
    <n v="0"/>
  </r>
  <r>
    <n v="140152"/>
    <n v="0"/>
    <s v="VIDRO LISO DE SEGURANÇA, TEMPERADO INCOLOR - ESPESSURA 10MM"/>
    <m/>
    <x v="0"/>
    <m/>
    <s v=""/>
    <m/>
    <s v="M2"/>
    <s v=""/>
    <n v="260.07728856489638"/>
    <s v=""/>
    <s v=""/>
  </r>
  <r>
    <n v="140152"/>
    <n v="1"/>
    <m/>
    <n v="36527"/>
    <x v="1514"/>
    <s v="M2"/>
    <n v="171.91810000000001"/>
    <n v="1.1000000000000001"/>
    <m/>
    <n v="189.10991000000001"/>
    <s v=""/>
    <n v="0"/>
    <n v="0"/>
  </r>
  <r>
    <n v="140152"/>
    <n v="2"/>
    <m/>
    <n v="2070"/>
    <x v="1505"/>
    <s v="H"/>
    <n v="18.675625938130626"/>
    <n v="3.8"/>
    <m/>
    <n v="70.967378564896379"/>
    <s v=""/>
    <n v="0"/>
    <n v="0"/>
  </r>
  <r>
    <n v="140170"/>
    <n v="0"/>
    <s v="ESPELHO COMUM - ESPESSURA 3MM"/>
    <m/>
    <x v="0"/>
    <m/>
    <s v=""/>
    <m/>
    <s v="M2"/>
    <s v=""/>
    <n v="109.78172593813062"/>
    <s v=""/>
    <s v=""/>
  </r>
  <r>
    <n v="140170"/>
    <n v="1"/>
    <m/>
    <n v="36505"/>
    <x v="1515"/>
    <s v="M2"/>
    <n v="91.106099999999998"/>
    <n v="1"/>
    <m/>
    <n v="91.106099999999998"/>
    <s v=""/>
    <n v="0"/>
    <n v="0"/>
  </r>
  <r>
    <n v="140170"/>
    <n v="2"/>
    <m/>
    <n v="2070"/>
    <x v="1505"/>
    <s v="H"/>
    <n v="18.675625938130626"/>
    <n v="1"/>
    <m/>
    <n v="18.675625938130626"/>
    <s v=""/>
    <n v="0"/>
    <n v="0"/>
  </r>
  <r>
    <n v="140172"/>
    <n v="0"/>
    <s v="ESPELHO E=3MM COM MOLDURA DE ALUMÍNIO"/>
    <m/>
    <x v="0"/>
    <m/>
    <s v=""/>
    <m/>
    <s v="M2"/>
    <s v=""/>
    <n v="277.26615037525227"/>
    <s v=""/>
    <s v=""/>
  </r>
  <r>
    <n v="140172"/>
    <n v="1"/>
    <m/>
    <n v="2070"/>
    <x v="1505"/>
    <s v="H"/>
    <n v="18.675625938130626"/>
    <n v="0.4"/>
    <m/>
    <n v="7.4702503752522507"/>
    <s v=""/>
    <n v="0"/>
    <n v="0"/>
  </r>
  <r>
    <n v="140172"/>
    <n v="2"/>
    <m/>
    <n v="36507"/>
    <x v="1516"/>
    <s v="M2"/>
    <n v="269.79590000000002"/>
    <n v="1"/>
    <m/>
    <n v="269.79590000000002"/>
    <s v=""/>
    <n v="0"/>
    <n v="0"/>
  </r>
  <r>
    <n v="145001"/>
    <n v="0"/>
    <s v="DEMOLIÇÃO DE VIDROS ENCAIXILHADOS EM GERAL, INCLUSIVE LIMPEZA DO CAIXILHO"/>
    <m/>
    <x v="0"/>
    <m/>
    <s v=""/>
    <m/>
    <s v="M2"/>
    <s v=""/>
    <n v="37.351251876261252"/>
    <s v=""/>
    <s v=""/>
  </r>
  <r>
    <n v="145001"/>
    <n v="1"/>
    <m/>
    <n v="2070"/>
    <x v="1505"/>
    <s v="H"/>
    <n v="18.675625938130626"/>
    <n v="2"/>
    <m/>
    <n v="37.351251876261252"/>
    <s v=""/>
    <n v="0"/>
    <n v="0"/>
  </r>
  <r>
    <n v="146001"/>
    <n v="0"/>
    <s v="RETIRADA DE VIDROS ENCAIXILHADOS EM GERAL, INCLUSIVE LIMPEZA DO CAIXILHO"/>
    <m/>
    <x v="0"/>
    <m/>
    <s v=""/>
    <m/>
    <s v="M2"/>
    <s v=""/>
    <n v="56.026877814391881"/>
    <s v=""/>
    <s v=""/>
  </r>
  <r>
    <n v="146001"/>
    <n v="1"/>
    <m/>
    <n v="2070"/>
    <x v="1505"/>
    <s v="H"/>
    <n v="18.675625938130626"/>
    <n v="3"/>
    <m/>
    <n v="56.026877814391881"/>
    <s v=""/>
    <n v="0"/>
    <n v="0"/>
  </r>
  <r>
    <n v="147001"/>
    <n v="0"/>
    <s v="RECOLOCAÇÃO DE VIDROS ENCAIXILHADOS EM GERAL"/>
    <m/>
    <x v="0"/>
    <m/>
    <s v=""/>
    <m/>
    <s v="M2"/>
    <s v=""/>
    <n v="40.33665187626125"/>
    <s v=""/>
    <s v=""/>
  </r>
  <r>
    <n v="147001"/>
    <n v="1"/>
    <m/>
    <n v="39050"/>
    <x v="1321"/>
    <s v="KG"/>
    <n v="1.4926999999999999"/>
    <n v="2"/>
    <m/>
    <n v="2.9853999999999998"/>
    <s v=""/>
    <n v="0"/>
    <n v="0"/>
  </r>
  <r>
    <n v="147001"/>
    <n v="2"/>
    <m/>
    <n v="2070"/>
    <x v="1505"/>
    <s v="H"/>
    <n v="18.675625938130626"/>
    <n v="2"/>
    <m/>
    <n v="37.351251876261252"/>
    <s v=""/>
    <n v="0"/>
    <n v="0"/>
  </r>
  <r>
    <n v="150101"/>
    <n v="0"/>
    <s v="AGUADA DE CAL - CONCRETO OU REBOCO SEM MASSA CORRIDA, INTERIOR"/>
    <m/>
    <x v="0"/>
    <m/>
    <s v=""/>
    <m/>
    <s v="M2"/>
    <s v=""/>
    <n v="4.1721254633429785"/>
    <s v=""/>
    <s v=""/>
  </r>
  <r>
    <n v="150101"/>
    <n v="1"/>
    <m/>
    <n v="2075"/>
    <x v="230"/>
    <s v="H"/>
    <n v="15.599673853371913"/>
    <n v="0.25"/>
    <m/>
    <n v="3.8999184633429782"/>
    <s v=""/>
    <n v="0"/>
    <n v="0"/>
  </r>
  <r>
    <n v="150101"/>
    <n v="2"/>
    <m/>
    <n v="10508"/>
    <x v="1420"/>
    <s v="KG"/>
    <n v="0.36899999999999999"/>
    <n v="0.5"/>
    <m/>
    <n v="0.1845"/>
    <s v=""/>
    <n v="0"/>
    <n v="0"/>
  </r>
  <r>
    <n v="150101"/>
    <n v="3"/>
    <m/>
    <n v="37565"/>
    <x v="338"/>
    <s v="L"/>
    <n v="8.7706999999999997"/>
    <n v="0.01"/>
    <m/>
    <n v="8.7706999999999993E-2"/>
    <s v=""/>
    <n v="0"/>
    <n v="0"/>
  </r>
  <r>
    <n v="150102"/>
    <n v="0"/>
    <s v="AGUADA DE CAL - CONCRETO OU REBOCO SEM MASSA CORRIDA, EXTERIOR"/>
    <m/>
    <x v="0"/>
    <m/>
    <s v=""/>
    <m/>
    <s v="M2"/>
    <s v=""/>
    <n v="5.7320928486801694"/>
    <s v=""/>
    <s v=""/>
  </r>
  <r>
    <n v="150102"/>
    <n v="1"/>
    <m/>
    <n v="2075"/>
    <x v="230"/>
    <s v="H"/>
    <n v="15.599673853371913"/>
    <n v="0.35"/>
    <m/>
    <n v="5.4598858486801696"/>
    <s v=""/>
    <n v="0"/>
    <n v="0"/>
  </r>
  <r>
    <n v="150102"/>
    <n v="2"/>
    <m/>
    <n v="10508"/>
    <x v="1420"/>
    <s v="KG"/>
    <n v="0.36899999999999999"/>
    <n v="0.5"/>
    <m/>
    <n v="0.1845"/>
    <s v=""/>
    <n v="0"/>
    <n v="0"/>
  </r>
  <r>
    <n v="150102"/>
    <n v="3"/>
    <m/>
    <n v="37565"/>
    <x v="338"/>
    <s v="L"/>
    <n v="8.7706999999999997"/>
    <n v="0.01"/>
    <m/>
    <n v="8.7706999999999993E-2"/>
    <s v=""/>
    <n v="0"/>
    <n v="0"/>
  </r>
  <r>
    <n v="150108"/>
    <n v="0"/>
    <s v="TINTA HIDROFUGA A BASE DE CIMENTO -  CONCRETO OU REBOCO SEM MASSA CORRIDA"/>
    <m/>
    <x v="0"/>
    <m/>
    <s v=""/>
    <m/>
    <s v="M2"/>
    <s v=""/>
    <n v="7.3380956486801692"/>
    <s v=""/>
    <s v=""/>
  </r>
  <r>
    <n v="150108"/>
    <n v="1"/>
    <m/>
    <n v="2075"/>
    <x v="230"/>
    <s v="H"/>
    <n v="15.599673853371913"/>
    <n v="0.35"/>
    <m/>
    <n v="5.4598858486801696"/>
    <s v=""/>
    <n v="0"/>
    <n v="0"/>
  </r>
  <r>
    <n v="150108"/>
    <n v="2"/>
    <m/>
    <n v="37055"/>
    <x v="1517"/>
    <s v="KG"/>
    <n v="2.2961"/>
    <n v="0.81799999999999995"/>
    <m/>
    <n v="1.8782097999999998"/>
    <s v=""/>
    <n v="0"/>
    <n v="0"/>
  </r>
  <r>
    <n v="150110"/>
    <n v="0"/>
    <s v="TINTA PVA (LÁTEX) - CONCRETO OU REBOCO SEM MASSA CORRIDA"/>
    <m/>
    <x v="0"/>
    <m/>
    <s v=""/>
    <m/>
    <s v="M2"/>
    <s v=""/>
    <n v="13.256513142398882"/>
    <s v=""/>
    <s v=""/>
  </r>
  <r>
    <n v="150110"/>
    <n v="1"/>
    <m/>
    <n v="37025"/>
    <x v="1518"/>
    <s v="L"/>
    <n v="9.7798999999999996"/>
    <n v="0.25"/>
    <m/>
    <n v="2.4449749999999999"/>
    <s v=""/>
    <n v="0"/>
    <n v="0"/>
  </r>
  <r>
    <n v="150110"/>
    <n v="2"/>
    <m/>
    <n v="37525"/>
    <x v="1423"/>
    <s v="L"/>
    <n v="6.3125"/>
    <n v="0.2"/>
    <m/>
    <n v="1.2625000000000002"/>
    <s v=""/>
    <n v="0"/>
    <n v="0"/>
  </r>
  <r>
    <n v="150110"/>
    <n v="3"/>
    <m/>
    <n v="2075"/>
    <x v="230"/>
    <s v="H"/>
    <n v="15.599673853371913"/>
    <n v="0.45"/>
    <m/>
    <n v="7.0198532340173605"/>
    <s v=""/>
    <n v="0"/>
    <n v="0"/>
  </r>
  <r>
    <n v="150110"/>
    <n v="4"/>
    <m/>
    <n v="2076"/>
    <x v="228"/>
    <s v="H"/>
    <n v="12.645924541907611"/>
    <n v="0.2"/>
    <m/>
    <n v="2.5291849083815223"/>
    <s v=""/>
    <n v="0"/>
    <n v="0"/>
  </r>
  <r>
    <n v="150111"/>
    <n v="0"/>
    <s v="TINTA PVA (LÁTEX) - REBOCO COM MASSA CORRIDA"/>
    <m/>
    <x v="0"/>
    <m/>
    <s v=""/>
    <m/>
    <s v="M2"/>
    <s v=""/>
    <n v="20.246807752601217"/>
    <s v=""/>
    <s v=""/>
  </r>
  <r>
    <n v="150111"/>
    <n v="1"/>
    <m/>
    <n v="2075"/>
    <x v="230"/>
    <s v="H"/>
    <n v="15.599673853371913"/>
    <n v="0.75"/>
    <m/>
    <n v="11.699755390028935"/>
    <s v=""/>
    <n v="0"/>
    <n v="0"/>
  </r>
  <r>
    <n v="150111"/>
    <n v="2"/>
    <m/>
    <n v="2076"/>
    <x v="228"/>
    <s v="H"/>
    <n v="12.645924541907611"/>
    <n v="0.3"/>
    <m/>
    <n v="3.7937773625722833"/>
    <s v=""/>
    <n v="0"/>
    <n v="0"/>
  </r>
  <r>
    <n v="150111"/>
    <n v="3"/>
    <m/>
    <n v="37025"/>
    <x v="1518"/>
    <s v="L"/>
    <n v="9.7798999999999996"/>
    <n v="0.25"/>
    <m/>
    <n v="2.4449749999999999"/>
    <s v=""/>
    <n v="0"/>
    <n v="0"/>
  </r>
  <r>
    <n v="150111"/>
    <n v="4"/>
    <m/>
    <n v="37550"/>
    <x v="1519"/>
    <s v="L"/>
    <n v="2.9180000000000001"/>
    <n v="0.27"/>
    <m/>
    <n v="0.78786000000000012"/>
    <s v=""/>
    <n v="0"/>
    <n v="0"/>
  </r>
  <r>
    <n v="150111"/>
    <n v="5"/>
    <m/>
    <n v="37525"/>
    <x v="1423"/>
    <s v="L"/>
    <n v="6.3125"/>
    <n v="0.2"/>
    <m/>
    <n v="1.2625000000000002"/>
    <s v=""/>
    <n v="0"/>
    <n v="0"/>
  </r>
  <r>
    <n v="150111"/>
    <n v="6"/>
    <m/>
    <n v="37530"/>
    <x v="229"/>
    <s v="UN"/>
    <n v="0.85980000000000001"/>
    <n v="0.3"/>
    <m/>
    <n v="0.25794"/>
    <s v=""/>
    <n v="0"/>
    <n v="0"/>
  </r>
  <r>
    <n v="150115"/>
    <n v="0"/>
    <s v="TINTA ACRÍLICA - CONCRETO OU REBOCO SEM MASSA CORRIDA"/>
    <m/>
    <x v="0"/>
    <m/>
    <s v=""/>
    <m/>
    <s v="M2"/>
    <s v=""/>
    <n v="13.801113142398885"/>
    <s v=""/>
    <s v=""/>
  </r>
  <r>
    <n v="150115"/>
    <n v="1"/>
    <m/>
    <n v="2075"/>
    <x v="230"/>
    <s v="H"/>
    <n v="15.599673853371913"/>
    <n v="0.45"/>
    <m/>
    <n v="7.0198532340173605"/>
    <s v=""/>
    <n v="0"/>
    <n v="0"/>
  </r>
  <r>
    <n v="150115"/>
    <n v="2"/>
    <m/>
    <n v="2076"/>
    <x v="228"/>
    <s v="H"/>
    <n v="12.645924541907611"/>
    <n v="0.2"/>
    <m/>
    <n v="2.5291849083815223"/>
    <s v=""/>
    <n v="0"/>
    <n v="0"/>
  </r>
  <r>
    <n v="150115"/>
    <n v="3"/>
    <m/>
    <n v="37525"/>
    <x v="1423"/>
    <s v="L"/>
    <n v="6.3125"/>
    <n v="0.2"/>
    <m/>
    <n v="1.2625000000000002"/>
    <s v=""/>
    <n v="0"/>
    <n v="0"/>
  </r>
  <r>
    <n v="150115"/>
    <n v="4"/>
    <m/>
    <n v="37040"/>
    <x v="1520"/>
    <s v="L"/>
    <n v="11.958299999999999"/>
    <n v="0.25"/>
    <m/>
    <n v="2.9895749999999999"/>
    <s v=""/>
    <n v="0"/>
    <n v="0"/>
  </r>
  <r>
    <n v="150116"/>
    <n v="0"/>
    <s v="TINTA ACRÍLICA - REBOCO COM MASSA CORRIDA"/>
    <m/>
    <x v="0"/>
    <m/>
    <s v=""/>
    <m/>
    <s v="M2"/>
    <s v=""/>
    <n v="22.494491445269816"/>
    <s v=""/>
    <s v=""/>
  </r>
  <r>
    <n v="150116"/>
    <n v="1"/>
    <m/>
    <n v="2075"/>
    <x v="230"/>
    <s v="H"/>
    <n v="15.599673853371913"/>
    <n v="0.8"/>
    <m/>
    <n v="12.479739082697531"/>
    <s v=""/>
    <n v="0"/>
    <n v="0"/>
  </r>
  <r>
    <n v="150116"/>
    <n v="2"/>
    <m/>
    <n v="37040"/>
    <x v="1520"/>
    <s v="L"/>
    <n v="11.958299999999999"/>
    <n v="0.25"/>
    <m/>
    <n v="2.9895749999999999"/>
    <s v=""/>
    <n v="0"/>
    <n v="0"/>
  </r>
  <r>
    <n v="150116"/>
    <n v="3"/>
    <m/>
    <n v="2076"/>
    <x v="228"/>
    <s v="H"/>
    <n v="12.645924541907611"/>
    <n v="0.3"/>
    <m/>
    <n v="3.7937773625722833"/>
    <s v=""/>
    <n v="0"/>
    <n v="0"/>
  </r>
  <r>
    <n v="150116"/>
    <n v="4"/>
    <m/>
    <n v="37525"/>
    <x v="1423"/>
    <s v="L"/>
    <n v="6.3125"/>
    <n v="0.2"/>
    <m/>
    <n v="1.2625000000000002"/>
    <s v=""/>
    <n v="0"/>
    <n v="0"/>
  </r>
  <r>
    <n v="150116"/>
    <n v="5"/>
    <m/>
    <n v="37560"/>
    <x v="1521"/>
    <s v="L"/>
    <n v="5.13"/>
    <n v="0.3"/>
    <m/>
    <n v="1.5389999999999999"/>
    <s v=""/>
    <n v="0"/>
    <n v="0"/>
  </r>
  <r>
    <n v="150116"/>
    <n v="6"/>
    <m/>
    <n v="37530"/>
    <x v="229"/>
    <s v="UN"/>
    <n v="0.85980000000000001"/>
    <n v="0.5"/>
    <m/>
    <n v="0.4299"/>
    <s v=""/>
    <n v="0"/>
    <n v="0"/>
  </r>
  <r>
    <n v="150118"/>
    <n v="0"/>
    <s v="TINTA ACRÍLICA COR DE CONCRETO COM MASSA TEXTURA ACRÍLICA"/>
    <m/>
    <x v="0"/>
    <m/>
    <s v=""/>
    <m/>
    <s v="M2"/>
    <s v=""/>
    <n v="38.955156051011677"/>
    <s v=""/>
    <s v=""/>
  </r>
  <r>
    <n v="150118"/>
    <n v="1"/>
    <m/>
    <n v="2075"/>
    <x v="230"/>
    <s v="H"/>
    <n v="15.599673853371913"/>
    <n v="1.5"/>
    <m/>
    <n v="23.39951078005787"/>
    <s v=""/>
    <n v="0"/>
    <n v="0"/>
  </r>
  <r>
    <n v="150118"/>
    <n v="2"/>
    <m/>
    <n v="37040"/>
    <x v="1520"/>
    <s v="L"/>
    <n v="11.958299999999999"/>
    <n v="0.3"/>
    <m/>
    <n v="3.5874899999999998"/>
    <s v=""/>
    <n v="0"/>
    <n v="0"/>
  </r>
  <r>
    <n v="150118"/>
    <n v="3"/>
    <m/>
    <n v="37041"/>
    <x v="1522"/>
    <s v="L"/>
    <n v="6.5448000000000004"/>
    <n v="0.66"/>
    <m/>
    <n v="4.3195680000000003"/>
    <s v=""/>
    <n v="0"/>
    <n v="0"/>
  </r>
  <r>
    <n v="150118"/>
    <n v="4"/>
    <m/>
    <n v="2076"/>
    <x v="228"/>
    <s v="H"/>
    <n v="12.645924541907611"/>
    <n v="0.5"/>
    <m/>
    <n v="6.3229622709538056"/>
    <s v=""/>
    <n v="0"/>
    <n v="0"/>
  </r>
  <r>
    <n v="150118"/>
    <n v="5"/>
    <m/>
    <n v="37525"/>
    <x v="1423"/>
    <s v="L"/>
    <n v="6.3125"/>
    <n v="0.21"/>
    <m/>
    <n v="1.3256250000000001"/>
    <s v=""/>
    <n v="0"/>
    <n v="0"/>
  </r>
  <r>
    <n v="150119"/>
    <n v="0"/>
    <s v="TINTA ACRÍLICA TEXTURADA"/>
    <m/>
    <x v="0"/>
    <m/>
    <s v=""/>
    <m/>
    <s v="M2"/>
    <s v=""/>
    <n v="12.854280064393096"/>
    <s v=""/>
    <s v=""/>
  </r>
  <r>
    <n v="150119"/>
    <n v="1"/>
    <m/>
    <n v="37525"/>
    <x v="1423"/>
    <s v="L"/>
    <n v="6.3125"/>
    <n v="0.21"/>
    <m/>
    <n v="1.3256250000000001"/>
    <s v=""/>
    <n v="0"/>
    <n v="0"/>
  </r>
  <r>
    <n v="150119"/>
    <n v="2"/>
    <m/>
    <n v="2075"/>
    <x v="230"/>
    <s v="H"/>
    <n v="15.599673853371913"/>
    <n v="0.3"/>
    <m/>
    <n v="4.6799021560115737"/>
    <s v=""/>
    <n v="0"/>
    <n v="0"/>
  </r>
  <r>
    <n v="150119"/>
    <n v="3"/>
    <m/>
    <n v="2076"/>
    <x v="228"/>
    <s v="H"/>
    <n v="12.645924541907611"/>
    <n v="0.2"/>
    <m/>
    <n v="2.5291849083815223"/>
    <s v=""/>
    <n v="0"/>
    <n v="0"/>
  </r>
  <r>
    <n v="150119"/>
    <n v="4"/>
    <m/>
    <n v="37041"/>
    <x v="1522"/>
    <s v="L"/>
    <n v="6.5448000000000004"/>
    <n v="0.66"/>
    <m/>
    <n v="4.3195680000000003"/>
    <s v=""/>
    <n v="0"/>
    <n v="0"/>
  </r>
  <r>
    <n v="150120"/>
    <n v="0"/>
    <s v="TINTA A ÓLEO - CONCRETO OU REBOCO SEM MASSA CORRIDA"/>
    <m/>
    <x v="0"/>
    <m/>
    <s v=""/>
    <m/>
    <s v="M2"/>
    <s v=""/>
    <n v="13.993778142398885"/>
    <s v=""/>
    <s v=""/>
  </r>
  <r>
    <n v="150120"/>
    <n v="1"/>
    <m/>
    <n v="2075"/>
    <x v="230"/>
    <s v="H"/>
    <n v="15.599673853371913"/>
    <n v="0.45"/>
    <m/>
    <n v="7.0198532340173605"/>
    <s v=""/>
    <n v="0"/>
    <n v="0"/>
  </r>
  <r>
    <n v="150120"/>
    <n v="2"/>
    <m/>
    <n v="2076"/>
    <x v="228"/>
    <s v="H"/>
    <n v="12.645924541907611"/>
    <n v="0.2"/>
    <m/>
    <n v="2.5291849083815223"/>
    <s v=""/>
    <n v="0"/>
    <n v="0"/>
  </r>
  <r>
    <n v="150120"/>
    <n v="3"/>
    <m/>
    <n v="37540"/>
    <x v="385"/>
    <s v="UN"/>
    <n v="0.39579999999999999"/>
    <n v="0.3"/>
    <m/>
    <n v="0.11873999999999998"/>
    <s v=""/>
    <n v="0"/>
    <n v="0"/>
  </r>
  <r>
    <n v="150120"/>
    <n v="4"/>
    <m/>
    <n v="37020"/>
    <x v="923"/>
    <s v="L"/>
    <n v="12.254"/>
    <n v="0.25"/>
    <m/>
    <n v="3.0634999999999999"/>
    <s v=""/>
    <n v="0"/>
    <n v="0"/>
  </r>
  <r>
    <n v="150120"/>
    <n v="5"/>
    <m/>
    <n v="37525"/>
    <x v="1423"/>
    <s v="L"/>
    <n v="6.3125"/>
    <n v="0.2"/>
    <m/>
    <n v="1.2625000000000002"/>
    <s v=""/>
    <n v="0"/>
    <n v="0"/>
  </r>
  <r>
    <n v="150121"/>
    <n v="0"/>
    <s v="TINTA A ÓLEO - REBOCO COM MASSA CORRIDA"/>
    <m/>
    <x v="0"/>
    <m/>
    <s v=""/>
    <m/>
    <s v="M2"/>
    <s v=""/>
    <n v="28.011116445269813"/>
    <s v=""/>
    <s v=""/>
  </r>
  <r>
    <n v="150121"/>
    <n v="1"/>
    <m/>
    <n v="2075"/>
    <x v="230"/>
    <s v="H"/>
    <n v="15.599673853371913"/>
    <n v="0.8"/>
    <m/>
    <n v="12.479739082697531"/>
    <s v=""/>
    <n v="0"/>
    <n v="0"/>
  </r>
  <r>
    <n v="150121"/>
    <n v="2"/>
    <m/>
    <n v="37540"/>
    <x v="385"/>
    <s v="UN"/>
    <n v="0.39579999999999999"/>
    <n v="0.5"/>
    <m/>
    <n v="0.19789999999999999"/>
    <s v=""/>
    <n v="0"/>
    <n v="0"/>
  </r>
  <r>
    <n v="150121"/>
    <n v="3"/>
    <m/>
    <n v="37545"/>
    <x v="387"/>
    <s v="L"/>
    <n v="14.4274"/>
    <n v="0.5"/>
    <m/>
    <n v="7.2137000000000002"/>
    <s v=""/>
    <n v="0"/>
    <n v="0"/>
  </r>
  <r>
    <n v="150121"/>
    <n v="4"/>
    <m/>
    <n v="37020"/>
    <x v="923"/>
    <s v="L"/>
    <n v="12.254"/>
    <n v="0.25"/>
    <m/>
    <n v="3.0634999999999999"/>
    <s v=""/>
    <n v="0"/>
    <n v="0"/>
  </r>
  <r>
    <n v="150121"/>
    <n v="5"/>
    <m/>
    <n v="2076"/>
    <x v="228"/>
    <s v="H"/>
    <n v="12.645924541907611"/>
    <n v="0.3"/>
    <m/>
    <n v="3.7937773625722833"/>
    <s v=""/>
    <n v="0"/>
    <n v="0"/>
  </r>
  <r>
    <n v="150121"/>
    <n v="6"/>
    <m/>
    <n v="37525"/>
    <x v="1423"/>
    <s v="L"/>
    <n v="6.3125"/>
    <n v="0.2"/>
    <m/>
    <n v="1.2625000000000002"/>
    <s v=""/>
    <n v="0"/>
    <n v="0"/>
  </r>
  <r>
    <n v="150123"/>
    <n v="0"/>
    <s v="TINTA ESMALTE SINTÉTICO - CONCRETO OU REBOCO SEM MASSA CORRIDA"/>
    <m/>
    <x v="0"/>
    <m/>
    <s v=""/>
    <m/>
    <s v="M2"/>
    <s v=""/>
    <n v="14.915903142398882"/>
    <s v=""/>
    <s v=""/>
  </r>
  <r>
    <n v="150123"/>
    <n v="1"/>
    <m/>
    <n v="37005"/>
    <x v="383"/>
    <s v="L"/>
    <n v="15.942500000000001"/>
    <n v="0.25"/>
    <m/>
    <n v="3.9856250000000002"/>
    <s v=""/>
    <n v="0"/>
    <n v="0"/>
  </r>
  <r>
    <n v="150123"/>
    <n v="2"/>
    <m/>
    <n v="2075"/>
    <x v="230"/>
    <s v="H"/>
    <n v="15.599673853371913"/>
    <n v="0.45"/>
    <m/>
    <n v="7.0198532340173605"/>
    <s v=""/>
    <n v="0"/>
    <n v="0"/>
  </r>
  <r>
    <n v="150123"/>
    <n v="3"/>
    <m/>
    <n v="2076"/>
    <x v="228"/>
    <s v="H"/>
    <n v="12.645924541907611"/>
    <n v="0.2"/>
    <m/>
    <n v="2.5291849083815223"/>
    <s v=""/>
    <n v="0"/>
    <n v="0"/>
  </r>
  <r>
    <n v="150123"/>
    <n v="4"/>
    <m/>
    <n v="37540"/>
    <x v="385"/>
    <s v="UN"/>
    <n v="0.39579999999999999"/>
    <n v="0.3"/>
    <m/>
    <n v="0.11873999999999998"/>
    <s v=""/>
    <n v="0"/>
    <n v="0"/>
  </r>
  <r>
    <n v="150123"/>
    <n v="5"/>
    <m/>
    <n v="37525"/>
    <x v="1423"/>
    <s v="L"/>
    <n v="6.3125"/>
    <n v="0.2"/>
    <m/>
    <n v="1.2625000000000002"/>
    <s v=""/>
    <n v="0"/>
    <n v="0"/>
  </r>
  <r>
    <n v="150124"/>
    <n v="0"/>
    <s v="TINTA ESMALTE SINTÉTICO - CONCRETO OU REBOCO COM MASSA CORRIDA"/>
    <m/>
    <x v="0"/>
    <m/>
    <s v=""/>
    <m/>
    <s v="M2"/>
    <s v=""/>
    <n v="28.933241445269815"/>
    <s v=""/>
    <s v=""/>
  </r>
  <r>
    <n v="150124"/>
    <n v="1"/>
    <m/>
    <n v="37545"/>
    <x v="387"/>
    <s v="L"/>
    <n v="14.4274"/>
    <n v="0.5"/>
    <m/>
    <n v="7.2137000000000002"/>
    <s v=""/>
    <n v="0"/>
    <n v="0"/>
  </r>
  <r>
    <n v="150124"/>
    <n v="2"/>
    <m/>
    <n v="37525"/>
    <x v="1423"/>
    <s v="L"/>
    <n v="6.3125"/>
    <n v="0.2"/>
    <m/>
    <n v="1.2625000000000002"/>
    <s v=""/>
    <n v="0"/>
    <n v="0"/>
  </r>
  <r>
    <n v="150124"/>
    <n v="3"/>
    <m/>
    <n v="2076"/>
    <x v="228"/>
    <s v="H"/>
    <n v="12.645924541907611"/>
    <n v="0.3"/>
    <m/>
    <n v="3.7937773625722833"/>
    <s v=""/>
    <n v="0"/>
    <n v="0"/>
  </r>
  <r>
    <n v="150124"/>
    <n v="4"/>
    <m/>
    <n v="37005"/>
    <x v="383"/>
    <s v="L"/>
    <n v="15.942500000000001"/>
    <n v="0.25"/>
    <m/>
    <n v="3.9856250000000002"/>
    <s v=""/>
    <n v="0"/>
    <n v="0"/>
  </r>
  <r>
    <n v="150124"/>
    <n v="5"/>
    <m/>
    <n v="37540"/>
    <x v="385"/>
    <s v="UN"/>
    <n v="0.39579999999999999"/>
    <n v="0.5"/>
    <m/>
    <n v="0.19789999999999999"/>
    <s v=""/>
    <n v="0"/>
    <n v="0"/>
  </r>
  <r>
    <n v="150124"/>
    <n v="6"/>
    <m/>
    <n v="2075"/>
    <x v="230"/>
    <s v="H"/>
    <n v="15.599673853371913"/>
    <n v="0.8"/>
    <m/>
    <n v="12.479739082697531"/>
    <s v=""/>
    <n v="0"/>
    <n v="0"/>
  </r>
  <r>
    <n v="150125"/>
    <n v="0"/>
    <s v="APLICAÇÃO DE TINTA ANTI-PICHAÇÃO - BASE SOLVENTE - 2 DEMÃOS (REMOÇÃO DA PICHAÇÃO SOMENTE A SECO OU COM ÁGUA E SABÃO)"/>
    <m/>
    <x v="0"/>
    <m/>
    <s v=""/>
    <m/>
    <s v="M2"/>
    <s v=""/>
    <n v="29.372920142398886"/>
    <s v=""/>
    <s v=""/>
  </r>
  <r>
    <n v="150125"/>
    <n v="1"/>
    <m/>
    <n v="2076"/>
    <x v="228"/>
    <s v="H"/>
    <n v="12.645924541907611"/>
    <n v="0.2"/>
    <m/>
    <n v="2.5291849083815223"/>
    <s v=""/>
    <n v="0"/>
    <n v="0"/>
  </r>
  <r>
    <n v="150125"/>
    <n v="2"/>
    <m/>
    <n v="37065"/>
    <x v="1523"/>
    <s v="L"/>
    <n v="68.513000000000005"/>
    <n v="0.25"/>
    <m/>
    <n v="17.128250000000001"/>
    <s v=""/>
    <n v="0"/>
    <n v="0"/>
  </r>
  <r>
    <n v="150125"/>
    <n v="3"/>
    <m/>
    <n v="14023"/>
    <x v="1524"/>
    <s v="L"/>
    <n v="22.4636"/>
    <n v="0.12"/>
    <m/>
    <n v="2.6956319999999998"/>
    <s v=""/>
    <n v="0"/>
    <n v="0"/>
  </r>
  <r>
    <n v="150125"/>
    <n v="4"/>
    <m/>
    <n v="2075"/>
    <x v="230"/>
    <s v="H"/>
    <n v="15.599673853371913"/>
    <n v="0.45"/>
    <m/>
    <n v="7.0198532340173605"/>
    <s v=""/>
    <n v="0"/>
    <n v="0"/>
  </r>
  <r>
    <n v="150136"/>
    <n v="0"/>
    <s v="TINTA EPÓXI - REBOCO COM MASSA BASE EPÓXI"/>
    <m/>
    <x v="0"/>
    <m/>
    <s v=""/>
    <m/>
    <s v="M2"/>
    <s v=""/>
    <n v="85.722731592919288"/>
    <s v=""/>
    <s v=""/>
  </r>
  <r>
    <n v="150136"/>
    <n v="1"/>
    <m/>
    <n v="37530"/>
    <x v="229"/>
    <s v="UN"/>
    <n v="0.85980000000000001"/>
    <n v="1"/>
    <m/>
    <n v="0.85980000000000001"/>
    <s v=""/>
    <n v="0"/>
    <n v="0"/>
  </r>
  <r>
    <n v="150136"/>
    <n v="2"/>
    <m/>
    <n v="2075"/>
    <x v="230"/>
    <s v="H"/>
    <n v="15.599673853371913"/>
    <n v="1.5"/>
    <m/>
    <n v="23.39951078005787"/>
    <s v=""/>
    <n v="0"/>
    <n v="0"/>
  </r>
  <r>
    <n v="150136"/>
    <n v="3"/>
    <m/>
    <n v="37520"/>
    <x v="232"/>
    <s v="L"/>
    <n v="33.533299999999997"/>
    <n v="0.3"/>
    <m/>
    <n v="10.059989999999999"/>
    <s v=""/>
    <n v="0"/>
    <n v="0"/>
  </r>
  <r>
    <n v="150136"/>
    <n v="4"/>
    <m/>
    <n v="2076"/>
    <x v="228"/>
    <s v="H"/>
    <n v="12.645924541907611"/>
    <n v="1.5"/>
    <m/>
    <n v="18.968886812861417"/>
    <s v=""/>
    <n v="0"/>
    <n v="0"/>
  </r>
  <r>
    <n v="150136"/>
    <n v="5"/>
    <m/>
    <n v="37030"/>
    <x v="231"/>
    <s v="L"/>
    <n v="40.110399999999998"/>
    <n v="0.5"/>
    <m/>
    <n v="20.055199999999999"/>
    <s v=""/>
    <n v="0"/>
    <n v="0"/>
  </r>
  <r>
    <n v="150136"/>
    <n v="6"/>
    <m/>
    <n v="37555"/>
    <x v="1525"/>
    <s v="L"/>
    <n v="25.790299999999998"/>
    <n v="0.48"/>
    <m/>
    <n v="12.379344"/>
    <s v=""/>
    <n v="0"/>
    <n v="0"/>
  </r>
  <r>
    <n v="150170"/>
    <n v="0"/>
    <s v="HIDRO-REPELENTE A BASE DE SILICONE - CONCRETO OU ALVENARIA APARENTE (2 DEMÃOS)"/>
    <m/>
    <x v="0"/>
    <m/>
    <s v=""/>
    <m/>
    <s v="M2"/>
    <s v=""/>
    <n v="18.254699004757256"/>
    <s v=""/>
    <s v=""/>
  </r>
  <r>
    <n v="150170"/>
    <n v="1"/>
    <m/>
    <n v="2075"/>
    <x v="230"/>
    <s v="H"/>
    <n v="15.599673853371913"/>
    <n v="0.36"/>
    <m/>
    <n v="5.6158825872138882"/>
    <s v=""/>
    <n v="0"/>
    <n v="0"/>
  </r>
  <r>
    <n v="150170"/>
    <n v="2"/>
    <m/>
    <n v="37590"/>
    <x v="1526"/>
    <s v="L"/>
    <n v="20.725100000000001"/>
    <n v="0.5"/>
    <m/>
    <n v="10.362550000000001"/>
    <s v=""/>
    <n v="0"/>
    <n v="0"/>
  </r>
  <r>
    <n v="150170"/>
    <n v="3"/>
    <m/>
    <n v="2076"/>
    <x v="228"/>
    <s v="H"/>
    <n v="12.645924541907611"/>
    <n v="0.18"/>
    <m/>
    <n v="2.2762664175433698"/>
    <s v=""/>
    <n v="0"/>
    <n v="0"/>
  </r>
  <r>
    <n v="150176"/>
    <n v="0"/>
    <s v="VERNIZ ACRÍLICO - CONCRETO APARENTE/ ALVENARIA"/>
    <m/>
    <x v="0"/>
    <m/>
    <s v=""/>
    <m/>
    <s v="M2"/>
    <s v=""/>
    <n v="17.76876350713589"/>
    <s v=""/>
    <s v=""/>
  </r>
  <r>
    <n v="150176"/>
    <n v="1"/>
    <m/>
    <n v="2075"/>
    <x v="230"/>
    <s v="H"/>
    <n v="15.599673853371913"/>
    <n v="0.54"/>
    <m/>
    <n v="8.4238238808208337"/>
    <s v=""/>
    <n v="0"/>
    <n v="0"/>
  </r>
  <r>
    <n v="150176"/>
    <n v="2"/>
    <m/>
    <n v="37596"/>
    <x v="1527"/>
    <s v="L"/>
    <n v="16.944400000000002"/>
    <n v="0.35"/>
    <m/>
    <n v="5.9305400000000006"/>
    <s v=""/>
    <n v="0"/>
    <n v="0"/>
  </r>
  <r>
    <n v="150176"/>
    <n v="3"/>
    <m/>
    <n v="2076"/>
    <x v="228"/>
    <s v="H"/>
    <n v="12.645924541907611"/>
    <n v="0.27"/>
    <m/>
    <n v="3.4143996263150553"/>
    <s v=""/>
    <n v="0"/>
    <n v="0"/>
  </r>
  <r>
    <n v="150177"/>
    <n v="0"/>
    <s v="APLICAÇÃO DE VERNIZ ANTI-PICHAÇÃO - BASE SOLVENTE - 2 DEMÃOS (REMOÇÃO DA PICHAÇÃO  SOMENTE A SECO OU COM ÁGUA E SABÃO)"/>
    <m/>
    <x v="0"/>
    <m/>
    <s v=""/>
    <m/>
    <s v="M2"/>
    <s v=""/>
    <n v="27.724705507135887"/>
    <s v=""/>
    <s v=""/>
  </r>
  <r>
    <n v="150177"/>
    <n v="1"/>
    <m/>
    <n v="2075"/>
    <x v="230"/>
    <s v="H"/>
    <n v="15.599673853371913"/>
    <n v="0.54"/>
    <m/>
    <n v="8.4238238808208337"/>
    <s v=""/>
    <n v="0"/>
    <n v="0"/>
  </r>
  <r>
    <n v="150177"/>
    <n v="2"/>
    <m/>
    <n v="37587"/>
    <x v="1528"/>
    <s v="L"/>
    <n v="52.763399999999997"/>
    <n v="0.25"/>
    <m/>
    <n v="13.190849999999999"/>
    <s v=""/>
    <n v="0"/>
    <n v="0"/>
  </r>
  <r>
    <n v="150177"/>
    <n v="3"/>
    <m/>
    <n v="2076"/>
    <x v="228"/>
    <s v="H"/>
    <n v="12.645924541907611"/>
    <n v="0.27"/>
    <m/>
    <n v="3.4143996263150553"/>
    <s v=""/>
    <n v="0"/>
    <n v="0"/>
  </r>
  <r>
    <n v="150177"/>
    <n v="4"/>
    <m/>
    <n v="14024"/>
    <x v="1529"/>
    <s v="L"/>
    <n v="22.4636"/>
    <n v="0.12"/>
    <m/>
    <n v="2.6956319999999998"/>
    <s v=""/>
    <n v="0"/>
    <n v="0"/>
  </r>
  <r>
    <n v="150205"/>
    <n v="0"/>
    <s v="TINTA A ÓLEO - ESQUADRIAS E PEÇAS DE MARCENARIA, SEM EMASSAMENTO"/>
    <m/>
    <x v="0"/>
    <m/>
    <s v=""/>
    <m/>
    <s v="M2"/>
    <s v=""/>
    <n v="14.569378142398884"/>
    <s v=""/>
    <s v=""/>
  </r>
  <r>
    <n v="150205"/>
    <n v="1"/>
    <m/>
    <n v="2075"/>
    <x v="230"/>
    <s v="H"/>
    <n v="15.599673853371913"/>
    <n v="0.45"/>
    <m/>
    <n v="7.0198532340173605"/>
    <s v=""/>
    <n v="0"/>
    <n v="0"/>
  </r>
  <r>
    <n v="150205"/>
    <n v="2"/>
    <m/>
    <n v="2076"/>
    <x v="228"/>
    <s v="H"/>
    <n v="12.645924541907611"/>
    <n v="0.2"/>
    <m/>
    <n v="2.5291849083815223"/>
    <s v=""/>
    <n v="0"/>
    <n v="0"/>
  </r>
  <r>
    <n v="150205"/>
    <n v="3"/>
    <m/>
    <n v="37540"/>
    <x v="385"/>
    <s v="UN"/>
    <n v="0.39579999999999999"/>
    <n v="0.3"/>
    <m/>
    <n v="0.11873999999999998"/>
    <s v=""/>
    <n v="0"/>
    <n v="0"/>
  </r>
  <r>
    <n v="150205"/>
    <n v="4"/>
    <m/>
    <n v="37020"/>
    <x v="923"/>
    <s v="L"/>
    <n v="12.254"/>
    <n v="0.4"/>
    <m/>
    <n v="4.9016000000000002"/>
    <s v=""/>
    <n v="0"/>
    <n v="0"/>
  </r>
  <r>
    <n v="150206"/>
    <n v="0"/>
    <s v="TINTA A ÓLEO - ESQUADRIAS E PEÇAS DE MARCENARIA, COM EMASSAMENTO"/>
    <m/>
    <x v="0"/>
    <m/>
    <s v=""/>
    <m/>
    <s v="M2"/>
    <s v=""/>
    <n v="25.900710672365193"/>
    <s v=""/>
    <s v=""/>
  </r>
  <r>
    <n v="150206"/>
    <n v="1"/>
    <m/>
    <n v="2076"/>
    <x v="228"/>
    <s v="H"/>
    <n v="12.645924541907611"/>
    <n v="0.35"/>
    <m/>
    <n v="4.4260735896676637"/>
    <s v=""/>
    <n v="0"/>
    <n v="0"/>
  </r>
  <r>
    <n v="150206"/>
    <n v="2"/>
    <m/>
    <n v="2075"/>
    <x v="230"/>
    <s v="H"/>
    <n v="15.599673853371913"/>
    <n v="0.8"/>
    <m/>
    <n v="12.479739082697531"/>
    <s v=""/>
    <n v="0"/>
    <n v="0"/>
  </r>
  <r>
    <n v="150206"/>
    <n v="3"/>
    <m/>
    <n v="37540"/>
    <x v="385"/>
    <s v="UN"/>
    <n v="0.39579999999999999"/>
    <n v="0.5"/>
    <m/>
    <n v="0.19789999999999999"/>
    <s v=""/>
    <n v="0"/>
    <n v="0"/>
  </r>
  <r>
    <n v="150206"/>
    <n v="4"/>
    <m/>
    <n v="37545"/>
    <x v="387"/>
    <s v="L"/>
    <n v="14.4274"/>
    <n v="0.27"/>
    <m/>
    <n v="3.8953980000000006"/>
    <s v=""/>
    <n v="0"/>
    <n v="0"/>
  </r>
  <r>
    <n v="150206"/>
    <n v="5"/>
    <m/>
    <n v="37020"/>
    <x v="923"/>
    <s v="L"/>
    <n v="12.254"/>
    <n v="0.4"/>
    <m/>
    <n v="4.9016000000000002"/>
    <s v=""/>
    <n v="0"/>
    <n v="0"/>
  </r>
  <r>
    <n v="150207"/>
    <n v="0"/>
    <s v="TINTA A ÓLEO - ESTRUTURAS DE MADEIRA, SEM EMASSAMENTO"/>
    <m/>
    <x v="0"/>
    <m/>
    <s v=""/>
    <m/>
    <s v="M2"/>
    <s v=""/>
    <n v="7.7825946102023345"/>
    <s v=""/>
    <s v=""/>
  </r>
  <r>
    <n v="150207"/>
    <n v="1"/>
    <m/>
    <n v="37020"/>
    <x v="923"/>
    <s v="L"/>
    <n v="12.254"/>
    <n v="0.15"/>
    <m/>
    <n v="1.8380999999999998"/>
    <s v=""/>
    <n v="0"/>
    <n v="0"/>
  </r>
  <r>
    <n v="150207"/>
    <n v="2"/>
    <m/>
    <n v="2076"/>
    <x v="228"/>
    <s v="H"/>
    <n v="12.645924541907611"/>
    <n v="0.1"/>
    <m/>
    <n v="1.2645924541907612"/>
    <s v=""/>
    <n v="0"/>
    <n v="0"/>
  </r>
  <r>
    <n v="150207"/>
    <n v="3"/>
    <m/>
    <n v="2075"/>
    <x v="230"/>
    <s v="H"/>
    <n v="15.599673853371913"/>
    <n v="0.3"/>
    <m/>
    <n v="4.6799021560115737"/>
    <s v=""/>
    <n v="0"/>
    <n v="0"/>
  </r>
  <r>
    <n v="150208"/>
    <n v="0"/>
    <s v="TINTA A ÓLEO - FORROS DE MADEIRA"/>
    <m/>
    <x v="0"/>
    <m/>
    <s v=""/>
    <m/>
    <s v="M2"/>
    <s v=""/>
    <n v="17.408021527736079"/>
    <s v=""/>
    <s v=""/>
  </r>
  <r>
    <n v="150208"/>
    <n v="1"/>
    <m/>
    <n v="37540"/>
    <x v="385"/>
    <s v="UN"/>
    <n v="0.39579999999999999"/>
    <n v="0.25"/>
    <m/>
    <n v="9.8949999999999996E-2"/>
    <s v=""/>
    <n v="0"/>
    <n v="0"/>
  </r>
  <r>
    <n v="150208"/>
    <n v="2"/>
    <m/>
    <n v="2075"/>
    <x v="230"/>
    <s v="H"/>
    <n v="15.599673853371913"/>
    <n v="0.55000000000000004"/>
    <m/>
    <n v="8.5798206193545532"/>
    <s v=""/>
    <n v="0"/>
    <n v="0"/>
  </r>
  <r>
    <n v="150208"/>
    <n v="3"/>
    <m/>
    <n v="2076"/>
    <x v="228"/>
    <s v="H"/>
    <n v="12.645924541907611"/>
    <n v="0.2"/>
    <m/>
    <n v="2.5291849083815223"/>
    <s v=""/>
    <n v="0"/>
    <n v="0"/>
  </r>
  <r>
    <n v="150208"/>
    <n v="4"/>
    <m/>
    <n v="37020"/>
    <x v="923"/>
    <s v="L"/>
    <n v="12.254"/>
    <n v="0.4"/>
    <m/>
    <n v="4.9016000000000002"/>
    <s v=""/>
    <n v="0"/>
    <n v="0"/>
  </r>
  <r>
    <n v="150208"/>
    <n v="5"/>
    <m/>
    <n v="37545"/>
    <x v="387"/>
    <s v="L"/>
    <n v="14.4274"/>
    <n v="0.09"/>
    <m/>
    <n v="1.2984659999999999"/>
    <s v=""/>
    <n v="0"/>
    <n v="0"/>
  </r>
  <r>
    <n v="150209"/>
    <n v="0"/>
    <s v="TINTA A ÓLEO - RODAPÉS, GUARNIÇÕES E MOLDURAS DE MADEIRA"/>
    <m/>
    <x v="0"/>
    <m/>
    <s v=""/>
    <m/>
    <s v="M"/>
    <s v=""/>
    <n v="2.5402873853371912"/>
    <s v=""/>
    <s v=""/>
  </r>
  <r>
    <n v="150209"/>
    <n v="1"/>
    <m/>
    <n v="37020"/>
    <x v="923"/>
    <s v="L"/>
    <n v="12.254"/>
    <n v="0.08"/>
    <m/>
    <n v="0.98031999999999997"/>
    <s v=""/>
    <n v="0"/>
    <n v="0"/>
  </r>
  <r>
    <n v="150209"/>
    <n v="2"/>
    <m/>
    <n v="2075"/>
    <x v="230"/>
    <s v="H"/>
    <n v="15.599673853371913"/>
    <n v="0.1"/>
    <m/>
    <n v="1.5599673853371914"/>
    <s v=""/>
    <n v="0"/>
    <n v="0"/>
  </r>
  <r>
    <n v="150210"/>
    <n v="0"/>
    <s v="ESMALTE SINTÉTICO - ESQUADRIAS E PEÇAS DE MARCENARIA, SEM EMASSAMENTO"/>
    <m/>
    <x v="0"/>
    <m/>
    <s v=""/>
    <m/>
    <s v="M2"/>
    <s v=""/>
    <n v="16.044778142398883"/>
    <s v=""/>
    <s v=""/>
  </r>
  <r>
    <n v="150210"/>
    <n v="1"/>
    <m/>
    <n v="37540"/>
    <x v="385"/>
    <s v="UN"/>
    <n v="0.39579999999999999"/>
    <n v="0.3"/>
    <m/>
    <n v="0.11873999999999998"/>
    <s v=""/>
    <n v="0"/>
    <n v="0"/>
  </r>
  <r>
    <n v="150210"/>
    <n v="2"/>
    <m/>
    <n v="2076"/>
    <x v="228"/>
    <s v="H"/>
    <n v="12.645924541907611"/>
    <n v="0.2"/>
    <m/>
    <n v="2.5291849083815223"/>
    <s v=""/>
    <n v="0"/>
    <n v="0"/>
  </r>
  <r>
    <n v="150210"/>
    <n v="3"/>
    <m/>
    <n v="2075"/>
    <x v="230"/>
    <s v="H"/>
    <n v="15.599673853371913"/>
    <n v="0.45"/>
    <m/>
    <n v="7.0198532340173605"/>
    <s v=""/>
    <n v="0"/>
    <n v="0"/>
  </r>
  <r>
    <n v="150210"/>
    <n v="4"/>
    <m/>
    <n v="37005"/>
    <x v="383"/>
    <s v="L"/>
    <n v="15.942500000000001"/>
    <n v="0.4"/>
    <m/>
    <n v="6.3770000000000007"/>
    <s v=""/>
    <n v="0"/>
    <n v="0"/>
  </r>
  <r>
    <n v="150211"/>
    <n v="0"/>
    <s v="ESMALTE SINTÉTICO - ESQUADRIAS E PEÇAS DE MARCENARIA, COM EMASSAMENTO"/>
    <m/>
    <x v="0"/>
    <m/>
    <s v=""/>
    <m/>
    <s v="M2"/>
    <s v=""/>
    <n v="27.376110672365193"/>
    <s v=""/>
    <s v=""/>
  </r>
  <r>
    <n v="150211"/>
    <n v="1"/>
    <m/>
    <n v="37540"/>
    <x v="385"/>
    <s v="UN"/>
    <n v="0.39579999999999999"/>
    <n v="0.5"/>
    <m/>
    <n v="0.19789999999999999"/>
    <s v=""/>
    <n v="0"/>
    <n v="0"/>
  </r>
  <r>
    <n v="150211"/>
    <n v="2"/>
    <m/>
    <n v="37545"/>
    <x v="387"/>
    <s v="L"/>
    <n v="14.4274"/>
    <n v="0.27"/>
    <m/>
    <n v="3.8953980000000006"/>
    <s v=""/>
    <n v="0"/>
    <n v="0"/>
  </r>
  <r>
    <n v="150211"/>
    <n v="3"/>
    <m/>
    <n v="2076"/>
    <x v="228"/>
    <s v="H"/>
    <n v="12.645924541907611"/>
    <n v="0.35"/>
    <m/>
    <n v="4.4260735896676637"/>
    <s v=""/>
    <n v="0"/>
    <n v="0"/>
  </r>
  <r>
    <n v="150211"/>
    <n v="4"/>
    <m/>
    <n v="37005"/>
    <x v="383"/>
    <s v="L"/>
    <n v="15.942500000000001"/>
    <n v="0.4"/>
    <m/>
    <n v="6.3770000000000007"/>
    <s v=""/>
    <n v="0"/>
    <n v="0"/>
  </r>
  <r>
    <n v="150211"/>
    <n v="5"/>
    <m/>
    <n v="2075"/>
    <x v="230"/>
    <s v="H"/>
    <n v="15.599673853371913"/>
    <n v="0.8"/>
    <m/>
    <n v="12.479739082697531"/>
    <s v=""/>
    <n v="0"/>
    <n v="0"/>
  </r>
  <r>
    <n v="150212"/>
    <n v="0"/>
    <s v="ESMALTE SINTÉTICO - ESTRUTURAS DE MADEIRA, SEM EMASSAMENTO"/>
    <m/>
    <x v="0"/>
    <m/>
    <s v=""/>
    <m/>
    <s v="M2"/>
    <s v=""/>
    <n v="8.3358696102023355"/>
    <s v=""/>
    <s v=""/>
  </r>
  <r>
    <n v="150212"/>
    <n v="1"/>
    <m/>
    <n v="37005"/>
    <x v="383"/>
    <s v="L"/>
    <n v="15.942500000000001"/>
    <n v="0.15"/>
    <m/>
    <n v="2.391375"/>
    <s v=""/>
    <n v="0"/>
    <n v="0"/>
  </r>
  <r>
    <n v="150212"/>
    <n v="2"/>
    <m/>
    <n v="2075"/>
    <x v="230"/>
    <s v="H"/>
    <n v="15.599673853371913"/>
    <n v="0.3"/>
    <m/>
    <n v="4.6799021560115737"/>
    <s v=""/>
    <n v="0"/>
    <n v="0"/>
  </r>
  <r>
    <n v="150212"/>
    <n v="3"/>
    <m/>
    <n v="2076"/>
    <x v="228"/>
    <s v="H"/>
    <n v="12.645924541907611"/>
    <n v="0.1"/>
    <m/>
    <n v="1.2645924541907612"/>
    <s v=""/>
    <n v="0"/>
    <n v="0"/>
  </r>
  <r>
    <n v="150213"/>
    <n v="0"/>
    <s v="ESMALTE SINTÉTICO - FORROS DE MADEIRA"/>
    <m/>
    <x v="0"/>
    <m/>
    <s v=""/>
    <m/>
    <s v="M2"/>
    <s v=""/>
    <n v="18.883421527736076"/>
    <s v=""/>
    <s v=""/>
  </r>
  <r>
    <n v="150213"/>
    <n v="1"/>
    <m/>
    <n v="2075"/>
    <x v="230"/>
    <s v="H"/>
    <n v="15.599673853371913"/>
    <n v="0.55000000000000004"/>
    <m/>
    <n v="8.5798206193545532"/>
    <s v=""/>
    <n v="0"/>
    <n v="0"/>
  </r>
  <r>
    <n v="150213"/>
    <n v="2"/>
    <m/>
    <n v="2076"/>
    <x v="228"/>
    <s v="H"/>
    <n v="12.645924541907611"/>
    <n v="0.2"/>
    <m/>
    <n v="2.5291849083815223"/>
    <s v=""/>
    <n v="0"/>
    <n v="0"/>
  </r>
  <r>
    <n v="150213"/>
    <n v="3"/>
    <m/>
    <n v="37005"/>
    <x v="383"/>
    <s v="L"/>
    <n v="15.942500000000001"/>
    <n v="0.4"/>
    <m/>
    <n v="6.3770000000000007"/>
    <s v=""/>
    <n v="0"/>
    <n v="0"/>
  </r>
  <r>
    <n v="150213"/>
    <n v="4"/>
    <m/>
    <n v="37545"/>
    <x v="387"/>
    <s v="L"/>
    <n v="14.4274"/>
    <n v="0.09"/>
    <m/>
    <n v="1.2984659999999999"/>
    <s v=""/>
    <n v="0"/>
    <n v="0"/>
  </r>
  <r>
    <n v="150213"/>
    <n v="5"/>
    <m/>
    <n v="37540"/>
    <x v="385"/>
    <s v="UN"/>
    <n v="0.39579999999999999"/>
    <n v="0.25"/>
    <m/>
    <n v="9.8949999999999996E-2"/>
    <s v=""/>
    <n v="0"/>
    <n v="0"/>
  </r>
  <r>
    <n v="150214"/>
    <n v="0"/>
    <s v="ESMALTE SINTÉTICO - RODAPÉS, GUARNIÇÕES E MOLDURAS DE MADEIRA"/>
    <m/>
    <x v="0"/>
    <m/>
    <s v=""/>
    <m/>
    <s v="M"/>
    <s v=""/>
    <n v="2.8353673853371912"/>
    <s v=""/>
    <s v=""/>
  </r>
  <r>
    <n v="150214"/>
    <n v="1"/>
    <m/>
    <n v="37005"/>
    <x v="383"/>
    <s v="L"/>
    <n v="15.942500000000001"/>
    <n v="0.08"/>
    <m/>
    <n v="1.2754000000000001"/>
    <s v=""/>
    <n v="0"/>
    <n v="0"/>
  </r>
  <r>
    <n v="150214"/>
    <n v="2"/>
    <m/>
    <n v="2075"/>
    <x v="230"/>
    <s v="H"/>
    <n v="15.599673853371913"/>
    <n v="0.1"/>
    <m/>
    <n v="1.5599673853371914"/>
    <s v=""/>
    <n v="0"/>
    <n v="0"/>
  </r>
  <r>
    <n v="150240"/>
    <n v="0"/>
    <s v="LÍQUIDO IMUNIZANTE PARA MADEIRA A BASE DE PIRETROIDE DISSOLVIDO EM ISOPARAFINA - COM APLICAÇÃO"/>
    <m/>
    <x v="0"/>
    <m/>
    <s v=""/>
    <m/>
    <s v="M2"/>
    <s v=""/>
    <n v="10.81"/>
    <s v=""/>
    <s v=""/>
  </r>
  <r>
    <n v="150240"/>
    <n v="1"/>
    <m/>
    <n v="37507"/>
    <x v="1530"/>
    <s v="M2"/>
    <n v="10.81"/>
    <n v="1"/>
    <m/>
    <n v="10.81"/>
    <s v=""/>
    <n v="0"/>
    <n v="0"/>
  </r>
  <r>
    <n v="150250"/>
    <n v="0"/>
    <s v="VERNIZ A BASE DE GOMA LACA - ESQUADRIAS E PEÇAS DE MARCENARIA"/>
    <m/>
    <x v="0"/>
    <m/>
    <s v=""/>
    <m/>
    <s v="M2"/>
    <s v=""/>
    <n v="27.57796428925824"/>
    <s v=""/>
    <s v=""/>
  </r>
  <r>
    <n v="150250"/>
    <n v="1"/>
    <m/>
    <n v="2076"/>
    <x v="228"/>
    <s v="H"/>
    <n v="12.645924541907611"/>
    <n v="0.3"/>
    <m/>
    <n v="3.7937773625722833"/>
    <s v=""/>
    <n v="0"/>
    <n v="0"/>
  </r>
  <r>
    <n v="150250"/>
    <n v="2"/>
    <m/>
    <n v="37540"/>
    <x v="385"/>
    <s v="UN"/>
    <n v="0.39579999999999999"/>
    <n v="0.5"/>
    <m/>
    <n v="0.19789999999999999"/>
    <s v=""/>
    <n v="0"/>
    <n v="0"/>
  </r>
  <r>
    <n v="150250"/>
    <n v="3"/>
    <m/>
    <n v="2075"/>
    <x v="230"/>
    <s v="H"/>
    <n v="15.599673853371913"/>
    <n v="0.5"/>
    <m/>
    <n v="7.7998369266859564"/>
    <s v=""/>
    <n v="0"/>
    <n v="0"/>
  </r>
  <r>
    <n v="150250"/>
    <n v="4"/>
    <m/>
    <n v="37582"/>
    <x v="1531"/>
    <s v="L"/>
    <n v="52.621499999999997"/>
    <n v="0.3"/>
    <m/>
    <n v="15.786449999999999"/>
    <s v=""/>
    <n v="0"/>
    <n v="0"/>
  </r>
  <r>
    <n v="150254"/>
    <n v="0"/>
    <s v="VERNIZ A BASE DE GOMA LACA - RODAPÉS, GUARNIÇÕES E MOLDURA DE MADEIRA"/>
    <m/>
    <x v="0"/>
    <m/>
    <s v=""/>
    <m/>
    <s v="M"/>
    <s v=""/>
    <n v="5.7696873853371908"/>
    <s v=""/>
    <s v=""/>
  </r>
  <r>
    <n v="150254"/>
    <n v="1"/>
    <m/>
    <n v="2075"/>
    <x v="230"/>
    <s v="H"/>
    <n v="15.599673853371913"/>
    <n v="0.1"/>
    <m/>
    <n v="1.5599673853371914"/>
    <s v=""/>
    <n v="0"/>
    <n v="0"/>
  </r>
  <r>
    <n v="150254"/>
    <n v="2"/>
    <m/>
    <n v="37582"/>
    <x v="1531"/>
    <s v="L"/>
    <n v="52.621499999999997"/>
    <n v="0.08"/>
    <m/>
    <n v="4.2097199999999999"/>
    <s v=""/>
    <n v="0"/>
    <n v="0"/>
  </r>
  <r>
    <n v="150255"/>
    <n v="0"/>
    <s v="VERNIZ DE BASES NITRO OU SINTÉTICO - ESQUADRIAS E PEÇAS DE MADEIRA"/>
    <m/>
    <x v="0"/>
    <m/>
    <s v=""/>
    <m/>
    <s v="M2"/>
    <s v=""/>
    <n v="14.454734449730287"/>
    <s v=""/>
    <s v=""/>
  </r>
  <r>
    <n v="150255"/>
    <n v="1"/>
    <m/>
    <n v="2075"/>
    <x v="230"/>
    <s v="H"/>
    <n v="15.599673853371913"/>
    <n v="0.4"/>
    <m/>
    <n v="6.2398695413487655"/>
    <s v=""/>
    <n v="0"/>
    <n v="0"/>
  </r>
  <r>
    <n v="150255"/>
    <n v="2"/>
    <m/>
    <n v="37595"/>
    <x v="1532"/>
    <s v="L"/>
    <n v="18.2926"/>
    <n v="0.3"/>
    <m/>
    <n v="5.4877799999999999"/>
    <s v=""/>
    <n v="0"/>
    <n v="0"/>
  </r>
  <r>
    <n v="150255"/>
    <n v="3"/>
    <m/>
    <n v="37540"/>
    <x v="385"/>
    <s v="UN"/>
    <n v="0.39579999999999999"/>
    <n v="0.5"/>
    <m/>
    <n v="0.19789999999999999"/>
    <s v=""/>
    <n v="0"/>
    <n v="0"/>
  </r>
  <r>
    <n v="150255"/>
    <n v="4"/>
    <m/>
    <n v="2076"/>
    <x v="228"/>
    <s v="H"/>
    <n v="12.645924541907611"/>
    <n v="0.2"/>
    <m/>
    <n v="2.5291849083815223"/>
    <s v=""/>
    <n v="0"/>
    <n v="0"/>
  </r>
  <r>
    <n v="150259"/>
    <n v="0"/>
    <s v="VERNIZ DE BASES NITRO OU SINTÉTICO - RODAPÉS, GUARNIÇÕES E MOLDURAS DE MADEIRA"/>
    <m/>
    <x v="0"/>
    <m/>
    <s v=""/>
    <m/>
    <s v="M"/>
    <s v=""/>
    <n v="2.711381908269753"/>
    <s v=""/>
    <s v=""/>
  </r>
  <r>
    <n v="150259"/>
    <n v="1"/>
    <m/>
    <n v="37595"/>
    <x v="1532"/>
    <s v="L"/>
    <n v="18.2926"/>
    <n v="0.08"/>
    <m/>
    <n v="1.463408"/>
    <s v=""/>
    <n v="0"/>
    <n v="0"/>
  </r>
  <r>
    <n v="150259"/>
    <n v="2"/>
    <m/>
    <n v="2075"/>
    <x v="230"/>
    <s v="H"/>
    <n v="15.599673853371913"/>
    <n v="0.08"/>
    <m/>
    <n v="1.247973908269753"/>
    <s v=""/>
    <n v="0"/>
    <n v="0"/>
  </r>
  <r>
    <n v="150260"/>
    <n v="0"/>
    <s v="VERNIZ A BASE DE POLIURETANO TIPO &quot;MARÍTIMO&quot; - ESQUADRIAS E PEÇAS DE MARCENARIA"/>
    <m/>
    <x v="0"/>
    <m/>
    <s v=""/>
    <m/>
    <s v="M2"/>
    <s v=""/>
    <n v="13.371494449730287"/>
    <s v=""/>
    <s v=""/>
  </r>
  <r>
    <n v="150260"/>
    <n v="1"/>
    <m/>
    <n v="37585"/>
    <x v="1533"/>
    <s v="L"/>
    <n v="14.681800000000001"/>
    <n v="0.3"/>
    <m/>
    <n v="4.4045399999999999"/>
    <s v=""/>
    <n v="0"/>
    <n v="0"/>
  </r>
  <r>
    <n v="150260"/>
    <n v="2"/>
    <m/>
    <n v="37540"/>
    <x v="385"/>
    <s v="UN"/>
    <n v="0.39579999999999999"/>
    <n v="0.5"/>
    <m/>
    <n v="0.19789999999999999"/>
    <s v=""/>
    <n v="0"/>
    <n v="0"/>
  </r>
  <r>
    <n v="150260"/>
    <n v="3"/>
    <m/>
    <n v="2075"/>
    <x v="230"/>
    <s v="H"/>
    <n v="15.599673853371913"/>
    <n v="0.4"/>
    <m/>
    <n v="6.2398695413487655"/>
    <s v=""/>
    <n v="0"/>
    <n v="0"/>
  </r>
  <r>
    <n v="150260"/>
    <n v="4"/>
    <m/>
    <n v="2076"/>
    <x v="228"/>
    <s v="H"/>
    <n v="12.645924541907611"/>
    <n v="0.2"/>
    <m/>
    <n v="2.5291849083815223"/>
    <s v=""/>
    <n v="0"/>
    <n v="0"/>
  </r>
  <r>
    <n v="150261"/>
    <n v="0"/>
    <s v="VERNIZ POLIURETANO FORROS DE MADEIRA"/>
    <m/>
    <x v="0"/>
    <m/>
    <s v=""/>
    <m/>
    <s v="M2"/>
    <s v=""/>
    <n v="15.787860835067477"/>
    <s v=""/>
    <s v=""/>
  </r>
  <r>
    <n v="150261"/>
    <n v="1"/>
    <m/>
    <n v="2076"/>
    <x v="228"/>
    <s v="H"/>
    <n v="12.645924541907611"/>
    <n v="0.2"/>
    <m/>
    <n v="2.5291849083815223"/>
    <s v=""/>
    <n v="0"/>
    <n v="0"/>
  </r>
  <r>
    <n v="150261"/>
    <n v="2"/>
    <m/>
    <n v="87030"/>
    <x v="1534"/>
    <s v="L"/>
    <n v="7.3753000000000002"/>
    <n v="0.03"/>
    <m/>
    <n v="0.22125900000000001"/>
    <s v=""/>
    <n v="0"/>
    <n v="0"/>
  </r>
  <r>
    <n v="150261"/>
    <n v="3"/>
    <m/>
    <n v="37540"/>
    <x v="385"/>
    <s v="UN"/>
    <n v="0.39579999999999999"/>
    <n v="0.25"/>
    <m/>
    <n v="9.8949999999999996E-2"/>
    <s v=""/>
    <n v="0"/>
    <n v="0"/>
  </r>
  <r>
    <n v="150261"/>
    <n v="4"/>
    <m/>
    <n v="2075"/>
    <x v="230"/>
    <s v="H"/>
    <n v="15.599673853371913"/>
    <n v="0.5"/>
    <m/>
    <n v="7.7998369266859564"/>
    <s v=""/>
    <n v="0"/>
    <n v="0"/>
  </r>
  <r>
    <n v="150261"/>
    <n v="5"/>
    <m/>
    <n v="37585"/>
    <x v="1533"/>
    <s v="L"/>
    <n v="14.681800000000001"/>
    <n v="0.35"/>
    <m/>
    <n v="5.13863"/>
    <s v=""/>
    <n v="0"/>
    <n v="0"/>
  </r>
  <r>
    <n v="150304"/>
    <n v="0"/>
    <s v="TINTA BETUMINOSA - INTERIOR DE CALHAS, RUFOS E RINCÕES METÁLICOS"/>
    <m/>
    <x v="0"/>
    <m/>
    <s v=""/>
    <m/>
    <s v="M"/>
    <s v=""/>
    <n v="4.6730348395279524"/>
    <s v=""/>
    <s v=""/>
  </r>
  <r>
    <n v="150304"/>
    <n v="1"/>
    <m/>
    <n v="2075"/>
    <x v="230"/>
    <s v="H"/>
    <n v="15.599673853371913"/>
    <n v="0.1"/>
    <m/>
    <n v="1.5599673853371914"/>
    <s v=""/>
    <n v="0"/>
    <n v="0"/>
  </r>
  <r>
    <n v="150304"/>
    <n v="2"/>
    <m/>
    <n v="2076"/>
    <x v="228"/>
    <s v="H"/>
    <n v="12.645924541907611"/>
    <n v="0.1"/>
    <m/>
    <n v="1.2645924541907612"/>
    <s v=""/>
    <n v="0"/>
    <n v="0"/>
  </r>
  <r>
    <n v="150304"/>
    <n v="3"/>
    <m/>
    <n v="14040"/>
    <x v="128"/>
    <s v="L"/>
    <n v="7.3939000000000004"/>
    <n v="0.25"/>
    <m/>
    <n v="1.8484750000000001"/>
    <s v=""/>
    <n v="0"/>
    <n v="0"/>
  </r>
  <r>
    <n v="150305"/>
    <n v="0"/>
    <s v="TINTA A ÓLEO - ESQUADRIAS E PEÇAS DE SERRALHERIA"/>
    <m/>
    <x v="0"/>
    <m/>
    <s v=""/>
    <m/>
    <s v="M2"/>
    <s v=""/>
    <n v="31.821143555751572"/>
    <s v=""/>
    <s v=""/>
  </r>
  <r>
    <n v="150305"/>
    <n v="1"/>
    <m/>
    <n v="37020"/>
    <x v="923"/>
    <s v="L"/>
    <n v="12.254"/>
    <n v="0.25"/>
    <m/>
    <n v="3.0634999999999999"/>
    <s v=""/>
    <n v="0"/>
    <n v="0"/>
  </r>
  <r>
    <n v="150305"/>
    <n v="2"/>
    <m/>
    <n v="2075"/>
    <x v="230"/>
    <s v="H"/>
    <n v="15.599673853371913"/>
    <n v="0.9"/>
    <m/>
    <n v="14.039706468034721"/>
    <s v=""/>
    <n v="0"/>
    <n v="0"/>
  </r>
  <r>
    <n v="150305"/>
    <n v="3"/>
    <m/>
    <n v="37535"/>
    <x v="1205"/>
    <s v="UN"/>
    <n v="1.6855"/>
    <n v="0.5"/>
    <m/>
    <n v="0.84275"/>
    <s v=""/>
    <n v="0"/>
    <n v="0"/>
  </r>
  <r>
    <n v="150305"/>
    <n v="4"/>
    <m/>
    <n v="2076"/>
    <x v="228"/>
    <s v="H"/>
    <n v="12.645924541907611"/>
    <n v="0.9"/>
    <m/>
    <n v="11.381332087716851"/>
    <s v=""/>
    <n v="0"/>
    <n v="0"/>
  </r>
  <r>
    <n v="150305"/>
    <n v="5"/>
    <m/>
    <n v="37509"/>
    <x v="156"/>
    <s v="L"/>
    <n v="16.625699999999998"/>
    <n v="0.15"/>
    <m/>
    <n v="2.4938549999999995"/>
    <s v=""/>
    <n v="0"/>
    <n v="0"/>
  </r>
  <r>
    <n v="150307"/>
    <n v="0"/>
    <s v="TINTA A ÓLEO - ESTRUTURAS METÁLICAS"/>
    <m/>
    <x v="0"/>
    <m/>
    <s v=""/>
    <m/>
    <s v="M2"/>
    <s v=""/>
    <n v="13.112474449730286"/>
    <s v=""/>
    <s v=""/>
  </r>
  <r>
    <n v="150307"/>
    <n v="1"/>
    <m/>
    <n v="37535"/>
    <x v="1205"/>
    <s v="UN"/>
    <n v="1.6855"/>
    <n v="0.5"/>
    <m/>
    <n v="0.84275"/>
    <s v=""/>
    <n v="0"/>
    <n v="0"/>
  </r>
  <r>
    <n v="150307"/>
    <n v="2"/>
    <m/>
    <n v="37509"/>
    <x v="156"/>
    <s v="L"/>
    <n v="16.625699999999998"/>
    <n v="0.1"/>
    <m/>
    <n v="1.6625699999999999"/>
    <s v=""/>
    <n v="0"/>
    <n v="0"/>
  </r>
  <r>
    <n v="150307"/>
    <n v="3"/>
    <m/>
    <n v="2075"/>
    <x v="230"/>
    <s v="H"/>
    <n v="15.599673853371913"/>
    <n v="0.4"/>
    <m/>
    <n v="6.2398695413487655"/>
    <s v=""/>
    <n v="0"/>
    <n v="0"/>
  </r>
  <r>
    <n v="150307"/>
    <n v="4"/>
    <m/>
    <n v="2076"/>
    <x v="228"/>
    <s v="H"/>
    <n v="12.645924541907611"/>
    <n v="0.2"/>
    <m/>
    <n v="2.5291849083815223"/>
    <s v=""/>
    <n v="0"/>
    <n v="0"/>
  </r>
  <r>
    <n v="150307"/>
    <n v="5"/>
    <m/>
    <n v="37020"/>
    <x v="923"/>
    <s v="L"/>
    <n v="12.254"/>
    <n v="0.15"/>
    <m/>
    <n v="1.8380999999999998"/>
    <s v=""/>
    <n v="0"/>
    <n v="0"/>
  </r>
  <r>
    <n v="150309"/>
    <n v="0"/>
    <s v="TINTA A ÓLEO - EXTERIOR DE CALHAS, RUFOS E CONDUTORES"/>
    <m/>
    <x v="0"/>
    <m/>
    <s v=""/>
    <m/>
    <s v="M"/>
    <s v=""/>
    <n v="7.8720616790559053"/>
    <s v=""/>
    <s v=""/>
  </r>
  <r>
    <n v="150309"/>
    <n v="1"/>
    <m/>
    <n v="37020"/>
    <x v="923"/>
    <s v="L"/>
    <n v="12.254"/>
    <n v="0.1"/>
    <m/>
    <n v="1.2254"/>
    <s v=""/>
    <n v="0"/>
    <n v="0"/>
  </r>
  <r>
    <n v="150309"/>
    <n v="2"/>
    <m/>
    <n v="2076"/>
    <x v="228"/>
    <s v="H"/>
    <n v="12.645924541907611"/>
    <n v="0.2"/>
    <m/>
    <n v="2.5291849083815223"/>
    <s v=""/>
    <n v="0"/>
    <n v="0"/>
  </r>
  <r>
    <n v="150309"/>
    <n v="3"/>
    <m/>
    <n v="37509"/>
    <x v="156"/>
    <s v="L"/>
    <n v="16.625699999999998"/>
    <n v="0.06"/>
    <m/>
    <n v="0.99754199999999982"/>
    <s v=""/>
    <n v="0"/>
    <n v="0"/>
  </r>
  <r>
    <n v="150309"/>
    <n v="4"/>
    <m/>
    <n v="2075"/>
    <x v="230"/>
    <s v="H"/>
    <n v="15.599673853371913"/>
    <n v="0.2"/>
    <m/>
    <n v="3.1199347706743827"/>
    <s v=""/>
    <n v="0"/>
    <n v="0"/>
  </r>
  <r>
    <n v="150310"/>
    <n v="0"/>
    <s v="ESMALTE SINTÉTICO - ESQUADRIAS E PEÇAS DE SERRALHERIA"/>
    <m/>
    <x v="0"/>
    <m/>
    <s v=""/>
    <m/>
    <s v="M2"/>
    <s v=""/>
    <n v="32.74326855575157"/>
    <s v=""/>
    <s v=""/>
  </r>
  <r>
    <n v="150310"/>
    <n v="1"/>
    <m/>
    <n v="2076"/>
    <x v="228"/>
    <s v="H"/>
    <n v="12.645924541907611"/>
    <n v="0.9"/>
    <m/>
    <n v="11.381332087716851"/>
    <s v=""/>
    <n v="0"/>
    <n v="0"/>
  </r>
  <r>
    <n v="150310"/>
    <n v="2"/>
    <m/>
    <n v="37005"/>
    <x v="383"/>
    <s v="L"/>
    <n v="15.942500000000001"/>
    <n v="0.25"/>
    <m/>
    <n v="3.9856250000000002"/>
    <s v=""/>
    <n v="0"/>
    <n v="0"/>
  </r>
  <r>
    <n v="150310"/>
    <n v="3"/>
    <m/>
    <n v="2075"/>
    <x v="230"/>
    <s v="H"/>
    <n v="15.599673853371913"/>
    <n v="0.9"/>
    <m/>
    <n v="14.039706468034721"/>
    <s v=""/>
    <n v="0"/>
    <n v="0"/>
  </r>
  <r>
    <n v="150310"/>
    <n v="4"/>
    <m/>
    <n v="37535"/>
    <x v="1205"/>
    <s v="UN"/>
    <n v="1.6855"/>
    <n v="0.5"/>
    <m/>
    <n v="0.84275"/>
    <s v=""/>
    <n v="0"/>
    <n v="0"/>
  </r>
  <r>
    <n v="150310"/>
    <n v="5"/>
    <m/>
    <n v="37509"/>
    <x v="156"/>
    <s v="L"/>
    <n v="16.625699999999998"/>
    <n v="0.15"/>
    <m/>
    <n v="2.4938549999999995"/>
    <s v=""/>
    <n v="0"/>
    <n v="0"/>
  </r>
  <r>
    <n v="150312"/>
    <n v="0"/>
    <s v="ESMALTE SINTÉTICO - ESTRUTURAS METÁLICAS"/>
    <m/>
    <x v="0"/>
    <m/>
    <s v=""/>
    <m/>
    <s v="M2"/>
    <s v=""/>
    <n v="13.665749449730288"/>
    <s v=""/>
    <s v=""/>
  </r>
  <r>
    <n v="150312"/>
    <n v="1"/>
    <m/>
    <n v="2076"/>
    <x v="228"/>
    <s v="H"/>
    <n v="12.645924541907611"/>
    <n v="0.2"/>
    <m/>
    <n v="2.5291849083815223"/>
    <s v=""/>
    <n v="0"/>
    <n v="0"/>
  </r>
  <r>
    <n v="150312"/>
    <n v="2"/>
    <m/>
    <n v="37509"/>
    <x v="156"/>
    <s v="L"/>
    <n v="16.625699999999998"/>
    <n v="0.1"/>
    <m/>
    <n v="1.6625699999999999"/>
    <s v=""/>
    <n v="0"/>
    <n v="0"/>
  </r>
  <r>
    <n v="150312"/>
    <n v="3"/>
    <m/>
    <n v="2075"/>
    <x v="230"/>
    <s v="H"/>
    <n v="15.599673853371913"/>
    <n v="0.4"/>
    <m/>
    <n v="6.2398695413487655"/>
    <s v=""/>
    <n v="0"/>
    <n v="0"/>
  </r>
  <r>
    <n v="150312"/>
    <n v="4"/>
    <m/>
    <n v="37535"/>
    <x v="1205"/>
    <s v="UN"/>
    <n v="1.6855"/>
    <n v="0.5"/>
    <m/>
    <n v="0.84275"/>
    <s v=""/>
    <n v="0"/>
    <n v="0"/>
  </r>
  <r>
    <n v="150312"/>
    <n v="5"/>
    <m/>
    <n v="37005"/>
    <x v="383"/>
    <s v="L"/>
    <n v="15.942500000000001"/>
    <n v="0.15"/>
    <m/>
    <n v="2.391375"/>
    <s v=""/>
    <n v="0"/>
    <n v="0"/>
  </r>
  <r>
    <n v="150314"/>
    <n v="0"/>
    <s v="ESMALTE SINTÉTICO - EXTERIOR DE CALHAS, RUFOS E CONDUTORES"/>
    <m/>
    <x v="0"/>
    <m/>
    <s v=""/>
    <m/>
    <s v="M"/>
    <s v=""/>
    <n v="8.2409116790559036"/>
    <s v=""/>
    <s v=""/>
  </r>
  <r>
    <n v="150314"/>
    <n v="1"/>
    <m/>
    <n v="2075"/>
    <x v="230"/>
    <s v="H"/>
    <n v="15.599673853371913"/>
    <n v="0.2"/>
    <m/>
    <n v="3.1199347706743827"/>
    <s v=""/>
    <n v="0"/>
    <n v="0"/>
  </r>
  <r>
    <n v="150314"/>
    <n v="2"/>
    <m/>
    <n v="37005"/>
    <x v="383"/>
    <s v="L"/>
    <n v="15.942500000000001"/>
    <n v="0.1"/>
    <m/>
    <n v="1.5942500000000002"/>
    <s v=""/>
    <n v="0"/>
    <n v="0"/>
  </r>
  <r>
    <n v="150314"/>
    <n v="3"/>
    <m/>
    <n v="2076"/>
    <x v="228"/>
    <s v="H"/>
    <n v="12.645924541907611"/>
    <n v="0.2"/>
    <m/>
    <n v="2.5291849083815223"/>
    <s v=""/>
    <n v="0"/>
    <n v="0"/>
  </r>
  <r>
    <n v="150314"/>
    <n v="4"/>
    <m/>
    <n v="37509"/>
    <x v="156"/>
    <s v="L"/>
    <n v="16.625699999999998"/>
    <n v="0.06"/>
    <m/>
    <n v="0.99754199999999982"/>
    <s v=""/>
    <n v="0"/>
    <n v="0"/>
  </r>
  <r>
    <n v="150330"/>
    <n v="0"/>
    <s v="TINTA GRAFITE (BASE ALQUIDICA) - ESQUADRIAS E PEÇAS DE SERRALHERIA"/>
    <m/>
    <x v="0"/>
    <m/>
    <s v=""/>
    <m/>
    <s v="M2"/>
    <s v=""/>
    <n v="33.088368555751572"/>
    <s v=""/>
    <s v=""/>
  </r>
  <r>
    <n v="150330"/>
    <n v="1"/>
    <m/>
    <n v="37050"/>
    <x v="1535"/>
    <s v="L"/>
    <n v="17.322900000000001"/>
    <n v="0.25"/>
    <m/>
    <n v="4.3307250000000002"/>
    <s v=""/>
    <n v="0"/>
    <n v="0"/>
  </r>
  <r>
    <n v="150330"/>
    <n v="2"/>
    <m/>
    <n v="37509"/>
    <x v="156"/>
    <s v="L"/>
    <n v="16.625699999999998"/>
    <n v="0.15"/>
    <m/>
    <n v="2.4938549999999995"/>
    <s v=""/>
    <n v="0"/>
    <n v="0"/>
  </r>
  <r>
    <n v="150330"/>
    <n v="3"/>
    <m/>
    <n v="37535"/>
    <x v="1205"/>
    <s v="UN"/>
    <n v="1.6855"/>
    <n v="0.5"/>
    <m/>
    <n v="0.84275"/>
    <s v=""/>
    <n v="0"/>
    <n v="0"/>
  </r>
  <r>
    <n v="150330"/>
    <n v="4"/>
    <m/>
    <n v="2076"/>
    <x v="228"/>
    <s v="H"/>
    <n v="12.645924541907611"/>
    <n v="0.9"/>
    <m/>
    <n v="11.381332087716851"/>
    <s v=""/>
    <n v="0"/>
    <n v="0"/>
  </r>
  <r>
    <n v="150330"/>
    <n v="5"/>
    <m/>
    <n v="2075"/>
    <x v="230"/>
    <s v="H"/>
    <n v="15.599673853371913"/>
    <n v="0.9"/>
    <m/>
    <n v="14.039706468034721"/>
    <s v=""/>
    <n v="0"/>
    <n v="0"/>
  </r>
  <r>
    <n v="150332"/>
    <n v="0"/>
    <s v="TINTA GRAFITE (BASE ALQUIDICA) - ESTRUTURAS METÁLICAS"/>
    <m/>
    <x v="0"/>
    <m/>
    <s v=""/>
    <m/>
    <s v="M2"/>
    <s v=""/>
    <n v="13.872809449730289"/>
    <s v=""/>
    <s v=""/>
  </r>
  <r>
    <n v="150332"/>
    <n v="1"/>
    <m/>
    <n v="37050"/>
    <x v="1535"/>
    <s v="L"/>
    <n v="17.322900000000001"/>
    <n v="0.15"/>
    <m/>
    <n v="2.5984349999999998"/>
    <s v=""/>
    <n v="0"/>
    <n v="0"/>
  </r>
  <r>
    <n v="150332"/>
    <n v="2"/>
    <m/>
    <n v="2075"/>
    <x v="230"/>
    <s v="H"/>
    <n v="15.599673853371913"/>
    <n v="0.4"/>
    <m/>
    <n v="6.2398695413487655"/>
    <s v=""/>
    <n v="0"/>
    <n v="0"/>
  </r>
  <r>
    <n v="150332"/>
    <n v="3"/>
    <m/>
    <n v="2076"/>
    <x v="228"/>
    <s v="H"/>
    <n v="12.645924541907611"/>
    <n v="0.2"/>
    <m/>
    <n v="2.5291849083815223"/>
    <s v=""/>
    <n v="0"/>
    <n v="0"/>
  </r>
  <r>
    <n v="150332"/>
    <n v="4"/>
    <m/>
    <n v="37509"/>
    <x v="156"/>
    <s v="L"/>
    <n v="16.625699999999998"/>
    <n v="0.1"/>
    <m/>
    <n v="1.6625699999999999"/>
    <s v=""/>
    <n v="0"/>
    <n v="0"/>
  </r>
  <r>
    <n v="150332"/>
    <n v="5"/>
    <m/>
    <n v="37535"/>
    <x v="1205"/>
    <s v="UN"/>
    <n v="1.6855"/>
    <n v="0.5"/>
    <m/>
    <n v="0.84275"/>
    <s v=""/>
    <n v="0"/>
    <n v="0"/>
  </r>
  <r>
    <n v="150334"/>
    <n v="0"/>
    <s v="TINTA GRAFITE (BASE ALQUIDICA) - EXTERIOR CALHAS, RUFOS E CONDUTORES"/>
    <m/>
    <x v="0"/>
    <m/>
    <s v=""/>
    <m/>
    <s v="M"/>
    <s v=""/>
    <n v="8.3789516790559055"/>
    <s v=""/>
    <s v=""/>
  </r>
  <r>
    <n v="150334"/>
    <n v="1"/>
    <m/>
    <n v="2075"/>
    <x v="230"/>
    <s v="H"/>
    <n v="15.599673853371913"/>
    <n v="0.2"/>
    <m/>
    <n v="3.1199347706743827"/>
    <s v=""/>
    <n v="0"/>
    <n v="0"/>
  </r>
  <r>
    <n v="150334"/>
    <n v="2"/>
    <m/>
    <n v="2076"/>
    <x v="228"/>
    <s v="H"/>
    <n v="12.645924541907611"/>
    <n v="0.2"/>
    <m/>
    <n v="2.5291849083815223"/>
    <s v=""/>
    <n v="0"/>
    <n v="0"/>
  </r>
  <r>
    <n v="150334"/>
    <n v="3"/>
    <m/>
    <n v="37050"/>
    <x v="1535"/>
    <s v="L"/>
    <n v="17.322900000000001"/>
    <n v="0.1"/>
    <m/>
    <n v="1.7322900000000001"/>
    <s v=""/>
    <n v="0"/>
    <n v="0"/>
  </r>
  <r>
    <n v="150334"/>
    <n v="4"/>
    <m/>
    <n v="37509"/>
    <x v="156"/>
    <s v="L"/>
    <n v="16.625699999999998"/>
    <n v="0.06"/>
    <m/>
    <n v="0.99754199999999982"/>
    <s v=""/>
    <n v="0"/>
    <n v="0"/>
  </r>
  <r>
    <n v="155001"/>
    <n v="0"/>
    <s v="REMOÇÃO DE AGUADA DE CAL OU TINTA A BASE DE CIMENTO - ESCOVA DE AÇO"/>
    <m/>
    <x v="0"/>
    <m/>
    <s v=""/>
    <m/>
    <s v="M2"/>
    <s v=""/>
    <n v="1.5599673853371914"/>
    <s v=""/>
    <s v=""/>
  </r>
  <r>
    <n v="155001"/>
    <n v="1"/>
    <m/>
    <n v="2075"/>
    <x v="230"/>
    <s v="H"/>
    <n v="15.599673853371913"/>
    <n v="0.1"/>
    <m/>
    <n v="1.5599673853371914"/>
    <s v=""/>
    <n v="0"/>
    <n v="0"/>
  </r>
  <r>
    <n v="155003"/>
    <n v="0"/>
    <s v="REMOÇÃO DE PINTURA EM ALVENARIA E CONCRETO - LIXA"/>
    <m/>
    <x v="0"/>
    <m/>
    <s v=""/>
    <m/>
    <s v="M2"/>
    <s v=""/>
    <n v="3.5498347706743827"/>
    <s v=""/>
    <s v=""/>
  </r>
  <r>
    <n v="155003"/>
    <n v="1"/>
    <m/>
    <n v="2075"/>
    <x v="230"/>
    <s v="H"/>
    <n v="15.599673853371913"/>
    <n v="0.2"/>
    <m/>
    <n v="3.1199347706743827"/>
    <s v=""/>
    <n v="0"/>
    <n v="0"/>
  </r>
  <r>
    <n v="155003"/>
    <n v="2"/>
    <m/>
    <n v="37530"/>
    <x v="229"/>
    <s v="UN"/>
    <n v="0.85980000000000001"/>
    <n v="0.5"/>
    <m/>
    <n v="0.4299"/>
    <s v=""/>
    <n v="0"/>
    <n v="0"/>
  </r>
  <r>
    <n v="155004"/>
    <n v="0"/>
    <s v="REMOÇÃO DE PINTURA EM ALVENARIA E CONCRETO - REMOVEDOR"/>
    <m/>
    <x v="0"/>
    <m/>
    <s v=""/>
    <m/>
    <s v="M2"/>
    <s v=""/>
    <n v="6.4541121560115737"/>
    <s v=""/>
    <s v=""/>
  </r>
  <r>
    <n v="155004"/>
    <n v="1"/>
    <m/>
    <n v="37575"/>
    <x v="924"/>
    <s v="L"/>
    <n v="17.742100000000001"/>
    <n v="0.1"/>
    <m/>
    <n v="1.7742100000000001"/>
    <s v=""/>
    <n v="0"/>
    <n v="0"/>
  </r>
  <r>
    <n v="155004"/>
    <n v="2"/>
    <m/>
    <n v="2075"/>
    <x v="230"/>
    <s v="H"/>
    <n v="15.599673853371913"/>
    <n v="0.3"/>
    <m/>
    <n v="4.6799021560115737"/>
    <s v=""/>
    <n v="0"/>
    <n v="0"/>
  </r>
  <r>
    <n v="155005"/>
    <n v="0"/>
    <s v="REMOÇÃO DE PINTURA EM CONCRETO - JATEAMENTO"/>
    <m/>
    <x v="0"/>
    <m/>
    <s v=""/>
    <m/>
    <s v="M2"/>
    <s v=""/>
    <n v="62.342399999999998"/>
    <s v=""/>
    <s v=""/>
  </r>
  <r>
    <n v="155005"/>
    <n v="1"/>
    <m/>
    <n v="37504"/>
    <x v="153"/>
    <s v="M2"/>
    <n v="62.342399999999998"/>
    <n v="1"/>
    <m/>
    <n v="62.342399999999998"/>
    <s v=""/>
    <n v="0"/>
    <n v="0"/>
  </r>
  <r>
    <n v="155010"/>
    <n v="0"/>
    <s v="REMOÇÃO DE PINTURA EM ESQUADRIAS E FORROS DE MADEIRA - LIXA"/>
    <m/>
    <x v="0"/>
    <m/>
    <s v=""/>
    <m/>
    <s v="M2"/>
    <s v=""/>
    <n v="4.8778021560115734"/>
    <s v=""/>
    <s v=""/>
  </r>
  <r>
    <n v="155010"/>
    <n v="1"/>
    <m/>
    <n v="2075"/>
    <x v="230"/>
    <s v="H"/>
    <n v="15.599673853371913"/>
    <n v="0.3"/>
    <m/>
    <n v="4.6799021560115737"/>
    <s v=""/>
    <n v="0"/>
    <n v="0"/>
  </r>
  <r>
    <n v="155010"/>
    <n v="2"/>
    <m/>
    <n v="37540"/>
    <x v="385"/>
    <s v="UN"/>
    <n v="0.39579999999999999"/>
    <n v="0.5"/>
    <m/>
    <n v="0.19789999999999999"/>
    <s v=""/>
    <n v="0"/>
    <n v="0"/>
  </r>
  <r>
    <n v="155011"/>
    <n v="0"/>
    <s v="REMOÇÃO DE PINTURA EM ESQUADRIAS E FORROS DE MADEIRA - REMOVEDOR"/>
    <m/>
    <x v="0"/>
    <m/>
    <s v=""/>
    <m/>
    <s v="M2"/>
    <s v=""/>
    <n v="8.0140795413487655"/>
    <s v=""/>
    <s v=""/>
  </r>
  <r>
    <n v="155011"/>
    <n v="1"/>
    <m/>
    <n v="2075"/>
    <x v="230"/>
    <s v="H"/>
    <n v="15.599673853371913"/>
    <n v="0.4"/>
    <m/>
    <n v="6.2398695413487655"/>
    <s v=""/>
    <n v="0"/>
    <n v="0"/>
  </r>
  <r>
    <n v="155011"/>
    <n v="2"/>
    <m/>
    <n v="37575"/>
    <x v="924"/>
    <s v="L"/>
    <n v="17.742100000000001"/>
    <n v="0.1"/>
    <m/>
    <n v="1.7742100000000001"/>
    <s v=""/>
    <n v="0"/>
    <n v="0"/>
  </r>
  <r>
    <n v="155013"/>
    <n v="0"/>
    <s v="REMOÇÃO DE PINTURA EM RODAPÉS E MOLDURAS DE MADEIRA - LIXA"/>
    <m/>
    <x v="0"/>
    <m/>
    <s v=""/>
    <m/>
    <s v="M"/>
    <s v=""/>
    <n v="0.81956369266859563"/>
    <s v=""/>
    <s v=""/>
  </r>
  <r>
    <n v="155013"/>
    <n v="1"/>
    <m/>
    <n v="2075"/>
    <x v="230"/>
    <s v="H"/>
    <n v="15.599673853371913"/>
    <n v="0.05"/>
    <m/>
    <n v="0.77998369266859569"/>
    <s v=""/>
    <n v="0"/>
    <n v="0"/>
  </r>
  <r>
    <n v="155013"/>
    <n v="2"/>
    <m/>
    <n v="37540"/>
    <x v="385"/>
    <s v="UN"/>
    <n v="0.39579999999999999"/>
    <n v="0.1"/>
    <m/>
    <n v="3.9580000000000004E-2"/>
    <s v=""/>
    <n v="0"/>
    <n v="0"/>
  </r>
  <r>
    <n v="155014"/>
    <n v="0"/>
    <s v="REMOÇÃO DE PINTURA EM RODAPÉS E MOLDURAS DE MADEIRA - REMOVEDOR"/>
    <m/>
    <x v="0"/>
    <m/>
    <s v=""/>
    <m/>
    <s v="M"/>
    <s v=""/>
    <n v="1.1348256926685958"/>
    <s v=""/>
    <s v=""/>
  </r>
  <r>
    <n v="155014"/>
    <n v="1"/>
    <m/>
    <n v="2075"/>
    <x v="230"/>
    <s v="H"/>
    <n v="15.599673853371913"/>
    <n v="0.05"/>
    <m/>
    <n v="0.77998369266859569"/>
    <s v=""/>
    <n v="0"/>
    <n v="0"/>
  </r>
  <r>
    <n v="155014"/>
    <n v="2"/>
    <m/>
    <n v="37575"/>
    <x v="924"/>
    <s v="L"/>
    <n v="17.742100000000001"/>
    <n v="0.02"/>
    <m/>
    <n v="0.35484200000000005"/>
    <s v=""/>
    <n v="0"/>
    <n v="0"/>
  </r>
  <r>
    <n v="155020"/>
    <n v="0"/>
    <s v="REMOÇÃO DE PINTURA EM ESQUADRIAS E PEÇAS DE SERRALHERIA - LIXA"/>
    <m/>
    <x v="0"/>
    <m/>
    <s v=""/>
    <m/>
    <s v="M2"/>
    <s v=""/>
    <n v="4.7426684633429783"/>
    <s v=""/>
    <s v=""/>
  </r>
  <r>
    <n v="155020"/>
    <n v="1"/>
    <m/>
    <n v="37535"/>
    <x v="1205"/>
    <s v="UN"/>
    <n v="1.6855"/>
    <n v="0.5"/>
    <m/>
    <n v="0.84275"/>
    <s v=""/>
    <n v="0"/>
    <n v="0"/>
  </r>
  <r>
    <n v="155020"/>
    <n v="2"/>
    <m/>
    <n v="2075"/>
    <x v="230"/>
    <s v="H"/>
    <n v="15.599673853371913"/>
    <n v="0.25"/>
    <m/>
    <n v="3.8999184633429782"/>
    <s v=""/>
    <n v="0"/>
    <n v="0"/>
  </r>
  <r>
    <n v="155021"/>
    <n v="0"/>
    <s v="REMOÇÃO DE PINTURA EM ESQUADRIAS E PEÇAS DE SERRALHERIA - REMOVEDOR"/>
    <m/>
    <x v="0"/>
    <m/>
    <s v=""/>
    <m/>
    <s v="M2"/>
    <s v=""/>
    <n v="7.2340958486801696"/>
    <s v=""/>
    <s v=""/>
  </r>
  <r>
    <n v="155021"/>
    <n v="1"/>
    <m/>
    <n v="2075"/>
    <x v="230"/>
    <s v="H"/>
    <n v="15.599673853371913"/>
    <n v="0.35"/>
    <m/>
    <n v="5.4598858486801696"/>
    <s v=""/>
    <n v="0"/>
    <n v="0"/>
  </r>
  <r>
    <n v="155021"/>
    <n v="2"/>
    <m/>
    <n v="37575"/>
    <x v="924"/>
    <s v="L"/>
    <n v="17.742100000000001"/>
    <n v="0.1"/>
    <m/>
    <n v="1.7742100000000001"/>
    <s v=""/>
    <n v="0"/>
    <n v="0"/>
  </r>
  <r>
    <n v="155023"/>
    <n v="0"/>
    <s v="REMOÇÃO DE PINTURA EM ESTRUTURAS METÁLICAS - JATEAMENTO"/>
    <m/>
    <x v="0"/>
    <m/>
    <s v=""/>
    <m/>
    <s v="M2"/>
    <s v=""/>
    <n v="62.342399999999998"/>
    <s v=""/>
    <s v=""/>
  </r>
  <r>
    <n v="155023"/>
    <n v="1"/>
    <m/>
    <n v="37504"/>
    <x v="153"/>
    <s v="M2"/>
    <n v="62.342399999999998"/>
    <n v="1"/>
    <m/>
    <n v="62.342399999999998"/>
    <s v=""/>
    <n v="0"/>
    <n v="0"/>
  </r>
  <r>
    <n v="158001"/>
    <n v="0"/>
    <s v="PVA (LÁTEX) - REPINTURA DE ALVENARIA E CONCRETO, COM RETOQUES DE MASSA"/>
    <m/>
    <x v="0"/>
    <m/>
    <s v=""/>
    <m/>
    <s v="M2"/>
    <s v=""/>
    <n v="11.008579518583858"/>
    <s v=""/>
    <s v=""/>
  </r>
  <r>
    <n v="158001"/>
    <n v="1"/>
    <m/>
    <n v="2075"/>
    <x v="230"/>
    <s v="H"/>
    <n v="15.599673853371913"/>
    <n v="0.3"/>
    <m/>
    <n v="4.6799021560115737"/>
    <s v=""/>
    <n v="660"/>
    <n v="10295.784743225462"/>
  </r>
  <r>
    <n v="158001"/>
    <n v="2"/>
    <m/>
    <n v="2076"/>
    <x v="228"/>
    <s v="H"/>
    <n v="12.645924541907611"/>
    <n v="0.3"/>
    <m/>
    <n v="3.7937773625722833"/>
    <s v=""/>
    <n v="660"/>
    <n v="8346.3101976590224"/>
  </r>
  <r>
    <n v="158001"/>
    <n v="3"/>
    <m/>
    <n v="37025"/>
    <x v="1518"/>
    <s v="L"/>
    <n v="9.7798999999999996"/>
    <n v="0.2"/>
    <m/>
    <n v="1.9559800000000001"/>
    <s v=""/>
    <n v="440"/>
    <n v="4303.1559999999999"/>
  </r>
  <r>
    <n v="158001"/>
    <n v="4"/>
    <m/>
    <n v="37550"/>
    <x v="1519"/>
    <s v="L"/>
    <n v="2.9180000000000001"/>
    <n v="0.11"/>
    <m/>
    <n v="0.32098000000000004"/>
    <s v=""/>
    <n v="242"/>
    <n v="706.15600000000006"/>
  </r>
  <r>
    <n v="158001"/>
    <n v="5"/>
    <m/>
    <n v="37530"/>
    <x v="229"/>
    <s v="UN"/>
    <n v="0.85980000000000001"/>
    <n v="0.3"/>
    <m/>
    <n v="0.25794"/>
    <s v=""/>
    <n v="660"/>
    <n v="567.46799999999996"/>
  </r>
  <r>
    <n v="158005"/>
    <n v="0"/>
    <s v="TINTA ACRÍLICA - REPINTURA DE ALVENARIA E CONCRETO COM RETOQUE DE MASSA"/>
    <m/>
    <x v="0"/>
    <m/>
    <s v=""/>
    <m/>
    <s v="M2"/>
    <s v=""/>
    <n v="11.738879518583856"/>
    <s v=""/>
    <s v=""/>
  </r>
  <r>
    <n v="158005"/>
    <n v="1"/>
    <m/>
    <n v="37530"/>
    <x v="229"/>
    <s v="UN"/>
    <n v="0.85980000000000001"/>
    <n v="0.3"/>
    <m/>
    <n v="0.25794"/>
    <s v=""/>
    <n v="0"/>
    <n v="0"/>
  </r>
  <r>
    <n v="158005"/>
    <n v="2"/>
    <m/>
    <n v="37040"/>
    <x v="1520"/>
    <s v="L"/>
    <n v="11.958299999999999"/>
    <n v="0.2"/>
    <m/>
    <n v="2.3916599999999999"/>
    <s v=""/>
    <n v="0"/>
    <n v="0"/>
  </r>
  <r>
    <n v="158005"/>
    <n v="3"/>
    <m/>
    <n v="2075"/>
    <x v="230"/>
    <s v="H"/>
    <n v="15.599673853371913"/>
    <n v="0.3"/>
    <m/>
    <n v="4.6799021560115737"/>
    <s v=""/>
    <n v="0"/>
    <n v="0"/>
  </r>
  <r>
    <n v="158005"/>
    <n v="4"/>
    <m/>
    <n v="37560"/>
    <x v="1521"/>
    <s v="L"/>
    <n v="5.13"/>
    <n v="0.12"/>
    <m/>
    <n v="0.61559999999999993"/>
    <s v=""/>
    <n v="0"/>
    <n v="0"/>
  </r>
  <r>
    <n v="158005"/>
    <n v="5"/>
    <m/>
    <n v="2076"/>
    <x v="228"/>
    <s v="H"/>
    <n v="12.645924541907611"/>
    <n v="0.3"/>
    <m/>
    <n v="3.7937773625722833"/>
    <s v=""/>
    <n v="0"/>
    <n v="0"/>
  </r>
  <r>
    <n v="158011"/>
    <n v="0"/>
    <s v="TINTA A ÓLEO - REPINTURA DE ESQUADRIAS DE MADEIRA"/>
    <m/>
    <x v="0"/>
    <m/>
    <s v=""/>
    <m/>
    <s v="M2"/>
    <s v=""/>
    <n v="13.64015151858386"/>
    <s v=""/>
    <s v=""/>
  </r>
  <r>
    <n v="158011"/>
    <n v="1"/>
    <m/>
    <n v="2075"/>
    <x v="230"/>
    <s v="H"/>
    <n v="15.599673853371913"/>
    <n v="0.3"/>
    <m/>
    <n v="4.6799021560115737"/>
    <s v=""/>
    <n v="0"/>
    <n v="0"/>
  </r>
  <r>
    <n v="158011"/>
    <n v="2"/>
    <m/>
    <n v="2076"/>
    <x v="228"/>
    <s v="H"/>
    <n v="12.645924541907611"/>
    <n v="0.3"/>
    <m/>
    <n v="3.7937773625722833"/>
    <s v=""/>
    <n v="0"/>
    <n v="0"/>
  </r>
  <r>
    <n v="158011"/>
    <n v="3"/>
    <m/>
    <n v="37020"/>
    <x v="923"/>
    <s v="L"/>
    <n v="12.254"/>
    <n v="0.2"/>
    <m/>
    <n v="2.4508000000000001"/>
    <s v=""/>
    <n v="0"/>
    <n v="0"/>
  </r>
  <r>
    <n v="158011"/>
    <n v="4"/>
    <m/>
    <n v="37540"/>
    <x v="385"/>
    <s v="UN"/>
    <n v="0.39579999999999999"/>
    <n v="0.3"/>
    <m/>
    <n v="0.11873999999999998"/>
    <s v=""/>
    <n v="0"/>
    <n v="0"/>
  </r>
  <r>
    <n v="158011"/>
    <n v="5"/>
    <m/>
    <n v="37545"/>
    <x v="387"/>
    <s v="L"/>
    <n v="14.4274"/>
    <n v="0.18"/>
    <m/>
    <n v="2.5969319999999998"/>
    <s v=""/>
    <n v="0"/>
    <n v="0"/>
  </r>
  <r>
    <n v="158012"/>
    <n v="0"/>
    <s v="TINTA A ÓLEO - REPINTURA DE ESTRUTURAS DE MADEIRA"/>
    <m/>
    <x v="0"/>
    <m/>
    <s v=""/>
    <m/>
    <s v="M2"/>
    <s v=""/>
    <n v="6.8745196790559051"/>
    <s v=""/>
    <s v=""/>
  </r>
  <r>
    <n v="158012"/>
    <n v="1"/>
    <m/>
    <n v="2076"/>
    <x v="228"/>
    <s v="H"/>
    <n v="12.645924541907611"/>
    <n v="0.2"/>
    <m/>
    <n v="2.5291849083815223"/>
    <s v=""/>
    <n v="0"/>
    <n v="0"/>
  </r>
  <r>
    <n v="158012"/>
    <n v="2"/>
    <m/>
    <n v="37020"/>
    <x v="923"/>
    <s v="L"/>
    <n v="12.254"/>
    <n v="0.1"/>
    <m/>
    <n v="1.2254"/>
    <s v=""/>
    <n v="0"/>
    <n v="0"/>
  </r>
  <r>
    <n v="158012"/>
    <n v="3"/>
    <m/>
    <n v="2075"/>
    <x v="230"/>
    <s v="H"/>
    <n v="15.599673853371913"/>
    <n v="0.2"/>
    <m/>
    <n v="3.1199347706743827"/>
    <s v=""/>
    <n v="0"/>
    <n v="0"/>
  </r>
  <r>
    <n v="158013"/>
    <n v="0"/>
    <s v="TINTA A ÓLEO - REPINTURA DE FORROS DE MADEIRA"/>
    <m/>
    <x v="0"/>
    <m/>
    <s v=""/>
    <m/>
    <s v="M2"/>
    <s v=""/>
    <n v="10.24059259881988"/>
    <s v=""/>
    <s v=""/>
  </r>
  <r>
    <n v="158013"/>
    <n v="1"/>
    <m/>
    <n v="37545"/>
    <x v="387"/>
    <s v="L"/>
    <n v="14.4274"/>
    <n v="4.4999999999999998E-2"/>
    <m/>
    <n v="0.64923299999999995"/>
    <s v=""/>
    <n v="0"/>
    <n v="0"/>
  </r>
  <r>
    <n v="158013"/>
    <n v="2"/>
    <m/>
    <n v="37020"/>
    <x v="923"/>
    <s v="L"/>
    <n v="12.254"/>
    <n v="0.2"/>
    <m/>
    <n v="2.4508000000000001"/>
    <s v=""/>
    <n v="0"/>
    <n v="0"/>
  </r>
  <r>
    <n v="158013"/>
    <n v="3"/>
    <m/>
    <n v="37540"/>
    <x v="385"/>
    <s v="UN"/>
    <n v="0.39579999999999999"/>
    <n v="0.2"/>
    <m/>
    <n v="7.9160000000000008E-2"/>
    <s v=""/>
    <n v="0"/>
    <n v="0"/>
  </r>
  <r>
    <n v="158013"/>
    <n v="4"/>
    <m/>
    <n v="2075"/>
    <x v="230"/>
    <s v="H"/>
    <n v="15.599673853371913"/>
    <n v="0.25"/>
    <m/>
    <n v="3.8999184633429782"/>
    <s v=""/>
    <n v="0"/>
    <n v="0"/>
  </r>
  <r>
    <n v="158013"/>
    <n v="5"/>
    <m/>
    <n v="2076"/>
    <x v="228"/>
    <s v="H"/>
    <n v="12.645924541907611"/>
    <n v="0.25"/>
    <m/>
    <n v="3.1614811354769028"/>
    <s v=""/>
    <n v="0"/>
    <n v="0"/>
  </r>
  <r>
    <n v="158014"/>
    <n v="0"/>
    <s v="TINTA A ÓLEO - REPINTURA DE RODAPÉS E MOLDURAS DE MADEIRA"/>
    <m/>
    <x v="0"/>
    <m/>
    <s v=""/>
    <m/>
    <s v="M"/>
    <s v=""/>
    <n v="1.6601355390028933"/>
    <s v=""/>
    <s v=""/>
  </r>
  <r>
    <n v="158014"/>
    <n v="1"/>
    <m/>
    <n v="2075"/>
    <x v="230"/>
    <s v="H"/>
    <n v="15.599673853371913"/>
    <n v="7.4999999999999997E-2"/>
    <m/>
    <n v="1.1699755390028934"/>
    <s v=""/>
    <n v="0"/>
    <n v="0"/>
  </r>
  <r>
    <n v="158014"/>
    <n v="2"/>
    <m/>
    <n v="37020"/>
    <x v="923"/>
    <s v="L"/>
    <n v="12.254"/>
    <n v="0.04"/>
    <m/>
    <n v="0.49015999999999998"/>
    <s v=""/>
    <n v="0"/>
    <n v="0"/>
  </r>
  <r>
    <n v="158020"/>
    <n v="0"/>
    <s v="TINTA A ÓLEO - REPINTURA DE ESQUADRIAS METÁLICAS"/>
    <m/>
    <x v="0"/>
    <m/>
    <s v=""/>
    <m/>
    <s v="M2"/>
    <s v=""/>
    <n v="18.710114117403741"/>
    <s v=""/>
    <s v=""/>
  </r>
  <r>
    <n v="158020"/>
    <n v="1"/>
    <m/>
    <n v="37020"/>
    <x v="923"/>
    <s v="L"/>
    <n v="12.254"/>
    <n v="0.15"/>
    <m/>
    <n v="1.8380999999999998"/>
    <s v=""/>
    <n v="0"/>
    <n v="0"/>
  </r>
  <r>
    <n v="158020"/>
    <n v="2"/>
    <m/>
    <n v="37535"/>
    <x v="1205"/>
    <s v="UN"/>
    <n v="1.6855"/>
    <n v="0.3"/>
    <m/>
    <n v="0.50564999999999993"/>
    <s v=""/>
    <n v="0"/>
    <n v="0"/>
  </r>
  <r>
    <n v="158020"/>
    <n v="3"/>
    <m/>
    <n v="2076"/>
    <x v="228"/>
    <s v="H"/>
    <n v="12.645924541907611"/>
    <n v="0.55000000000000004"/>
    <m/>
    <n v="6.9552584980491865"/>
    <s v=""/>
    <n v="0"/>
    <n v="0"/>
  </r>
  <r>
    <n v="158020"/>
    <n v="4"/>
    <m/>
    <n v="2075"/>
    <x v="230"/>
    <s v="H"/>
    <n v="15.599673853371913"/>
    <n v="0.55000000000000004"/>
    <m/>
    <n v="8.5798206193545532"/>
    <s v=""/>
    <n v="0"/>
    <n v="0"/>
  </r>
  <r>
    <n v="158020"/>
    <n v="5"/>
    <m/>
    <n v="37509"/>
    <x v="156"/>
    <s v="L"/>
    <n v="16.625699999999998"/>
    <n v="0.05"/>
    <m/>
    <n v="0.83128499999999994"/>
    <s v=""/>
    <n v="0"/>
    <n v="0"/>
  </r>
  <r>
    <n v="158030"/>
    <n v="0"/>
    <s v="ESMALTE SINTÉTICO - REPINTURA DE ESQUADRIAS DE MADEIRA"/>
    <m/>
    <x v="0"/>
    <m/>
    <s v=""/>
    <m/>
    <s v="M2"/>
    <s v=""/>
    <n v="14.377851518583856"/>
    <s v=""/>
    <s v=""/>
  </r>
  <r>
    <n v="158030"/>
    <n v="1"/>
    <m/>
    <n v="37540"/>
    <x v="385"/>
    <s v="UN"/>
    <n v="0.39579999999999999"/>
    <n v="0.3"/>
    <m/>
    <n v="0.11873999999999998"/>
    <s v=""/>
    <n v="0"/>
    <n v="0"/>
  </r>
  <r>
    <n v="158030"/>
    <n v="2"/>
    <m/>
    <n v="37545"/>
    <x v="387"/>
    <s v="L"/>
    <n v="14.4274"/>
    <n v="0.18"/>
    <m/>
    <n v="2.5969319999999998"/>
    <s v=""/>
    <n v="0"/>
    <n v="0"/>
  </r>
  <r>
    <n v="158030"/>
    <n v="3"/>
    <m/>
    <n v="2076"/>
    <x v="228"/>
    <s v="H"/>
    <n v="12.645924541907611"/>
    <n v="0.3"/>
    <m/>
    <n v="3.7937773625722833"/>
    <s v=""/>
    <n v="0"/>
    <n v="0"/>
  </r>
  <r>
    <n v="158030"/>
    <n v="4"/>
    <m/>
    <n v="2075"/>
    <x v="230"/>
    <s v="H"/>
    <n v="15.599673853371913"/>
    <n v="0.3"/>
    <m/>
    <n v="4.6799021560115737"/>
    <s v=""/>
    <n v="0"/>
    <n v="0"/>
  </r>
  <r>
    <n v="158030"/>
    <n v="5"/>
    <m/>
    <n v="37005"/>
    <x v="383"/>
    <s v="L"/>
    <n v="15.942500000000001"/>
    <n v="0.2"/>
    <m/>
    <n v="3.1885000000000003"/>
    <s v=""/>
    <n v="0"/>
    <n v="0"/>
  </r>
  <r>
    <n v="158031"/>
    <n v="0"/>
    <s v="ESMALTE SINTÉTICO - REPINTURA DE ESTRUTURAS DE MADEIRA"/>
    <m/>
    <x v="0"/>
    <m/>
    <s v=""/>
    <m/>
    <s v="M2"/>
    <s v=""/>
    <n v="7.2433696790559061"/>
    <s v=""/>
    <s v=""/>
  </r>
  <r>
    <n v="158031"/>
    <n v="1"/>
    <m/>
    <n v="2075"/>
    <x v="230"/>
    <s v="H"/>
    <n v="15.599673853371913"/>
    <n v="0.2"/>
    <m/>
    <n v="3.1199347706743827"/>
    <s v=""/>
    <n v="0"/>
    <n v="0"/>
  </r>
  <r>
    <n v="158031"/>
    <n v="2"/>
    <m/>
    <n v="2076"/>
    <x v="228"/>
    <s v="H"/>
    <n v="12.645924541907611"/>
    <n v="0.2"/>
    <m/>
    <n v="2.5291849083815223"/>
    <s v=""/>
    <n v="0"/>
    <n v="0"/>
  </r>
  <r>
    <n v="158031"/>
    <n v="3"/>
    <m/>
    <n v="37005"/>
    <x v="383"/>
    <s v="L"/>
    <n v="15.942500000000001"/>
    <n v="0.1"/>
    <m/>
    <n v="1.5942500000000002"/>
    <s v=""/>
    <n v="0"/>
    <n v="0"/>
  </r>
  <r>
    <n v="158032"/>
    <n v="0"/>
    <s v="ESMALTE SINTÉTICO - REPINTURA DE FORROS DE MADEIRA"/>
    <m/>
    <x v="0"/>
    <m/>
    <s v=""/>
    <m/>
    <s v="M2"/>
    <s v=""/>
    <n v="10.978292598819881"/>
    <s v=""/>
    <s v=""/>
  </r>
  <r>
    <n v="158032"/>
    <n v="1"/>
    <m/>
    <n v="37545"/>
    <x v="387"/>
    <s v="L"/>
    <n v="14.4274"/>
    <n v="4.4999999999999998E-2"/>
    <m/>
    <n v="0.64923299999999995"/>
    <s v=""/>
    <n v="0"/>
    <n v="0"/>
  </r>
  <r>
    <n v="158032"/>
    <n v="2"/>
    <m/>
    <n v="37540"/>
    <x v="385"/>
    <s v="UN"/>
    <n v="0.39579999999999999"/>
    <n v="0.2"/>
    <m/>
    <n v="7.9160000000000008E-2"/>
    <s v=""/>
    <n v="0"/>
    <n v="0"/>
  </r>
  <r>
    <n v="158032"/>
    <n v="3"/>
    <m/>
    <n v="2076"/>
    <x v="228"/>
    <s v="H"/>
    <n v="12.645924541907611"/>
    <n v="0.25"/>
    <m/>
    <n v="3.1614811354769028"/>
    <s v=""/>
    <n v="0"/>
    <n v="0"/>
  </r>
  <r>
    <n v="158032"/>
    <n v="4"/>
    <m/>
    <n v="37005"/>
    <x v="383"/>
    <s v="L"/>
    <n v="15.942500000000001"/>
    <n v="0.2"/>
    <m/>
    <n v="3.1885000000000003"/>
    <s v=""/>
    <n v="0"/>
    <n v="0"/>
  </r>
  <r>
    <n v="158032"/>
    <n v="5"/>
    <m/>
    <n v="2075"/>
    <x v="230"/>
    <s v="H"/>
    <n v="15.599673853371913"/>
    <n v="0.25"/>
    <m/>
    <n v="3.8999184633429782"/>
    <s v=""/>
    <n v="0"/>
    <n v="0"/>
  </r>
  <r>
    <n v="158033"/>
    <n v="0"/>
    <s v="ESMALTE SINTÉTICO - REPINTURA DE RODAPÉS E MOLDURAS DE MADEIRA"/>
    <m/>
    <x v="0"/>
    <m/>
    <s v=""/>
    <m/>
    <s v="M"/>
    <s v=""/>
    <n v="1.8076755390028936"/>
    <s v=""/>
    <s v=""/>
  </r>
  <r>
    <n v="158033"/>
    <n v="1"/>
    <m/>
    <n v="2075"/>
    <x v="230"/>
    <s v="H"/>
    <n v="15.599673853371913"/>
    <n v="7.4999999999999997E-2"/>
    <m/>
    <n v="1.1699755390028934"/>
    <s v=""/>
    <n v="0"/>
    <n v="0"/>
  </r>
  <r>
    <n v="158033"/>
    <n v="2"/>
    <m/>
    <n v="37005"/>
    <x v="383"/>
    <s v="L"/>
    <n v="15.942500000000001"/>
    <n v="0.04"/>
    <m/>
    <n v="0.63770000000000004"/>
    <s v=""/>
    <n v="0"/>
    <n v="0"/>
  </r>
  <r>
    <n v="158034"/>
    <n v="0"/>
    <s v="ESMALTE SINTÉTICO - REPINTURA DE ESQUADRIAS METÁLICAS"/>
    <m/>
    <x v="0"/>
    <m/>
    <s v=""/>
    <m/>
    <s v="M2"/>
    <s v=""/>
    <n v="19.26338911740374"/>
    <s v=""/>
    <s v=""/>
  </r>
  <r>
    <n v="158034"/>
    <n v="1"/>
    <m/>
    <n v="2075"/>
    <x v="230"/>
    <s v="H"/>
    <n v="15.599673853371913"/>
    <n v="0.55000000000000004"/>
    <m/>
    <n v="8.5798206193545532"/>
    <s v=""/>
    <n v="0"/>
    <n v="0"/>
  </r>
  <r>
    <n v="158034"/>
    <n v="2"/>
    <m/>
    <n v="37509"/>
    <x v="156"/>
    <s v="L"/>
    <n v="16.625699999999998"/>
    <n v="0.05"/>
    <m/>
    <n v="0.83128499999999994"/>
    <s v=""/>
    <n v="0"/>
    <n v="0"/>
  </r>
  <r>
    <n v="158034"/>
    <n v="3"/>
    <m/>
    <n v="37005"/>
    <x v="383"/>
    <s v="L"/>
    <n v="15.942500000000001"/>
    <n v="0.15"/>
    <m/>
    <n v="2.391375"/>
    <s v=""/>
    <n v="0"/>
    <n v="0"/>
  </r>
  <r>
    <n v="158034"/>
    <n v="4"/>
    <m/>
    <n v="37535"/>
    <x v="1205"/>
    <s v="UN"/>
    <n v="1.6855"/>
    <n v="0.3"/>
    <m/>
    <n v="0.50564999999999993"/>
    <s v=""/>
    <n v="0"/>
    <n v="0"/>
  </r>
  <r>
    <n v="158034"/>
    <n v="5"/>
    <m/>
    <n v="2076"/>
    <x v="228"/>
    <s v="H"/>
    <n v="12.645924541907611"/>
    <n v="0.55000000000000004"/>
    <m/>
    <n v="6.9552584980491865"/>
    <s v=""/>
    <n v="0"/>
    <n v="0"/>
  </r>
  <r>
    <n v="158040"/>
    <n v="0"/>
    <s v="TINTA GRAFITE - REPINTURA DE ESQUADRIAS METÁLICAS"/>
    <m/>
    <x v="0"/>
    <m/>
    <s v=""/>
    <m/>
    <s v="M2"/>
    <s v=""/>
    <n v="19.470449117403739"/>
    <s v=""/>
    <s v=""/>
  </r>
  <r>
    <n v="158040"/>
    <n v="1"/>
    <m/>
    <n v="37535"/>
    <x v="1205"/>
    <s v="UN"/>
    <n v="1.6855"/>
    <n v="0.3"/>
    <m/>
    <n v="0.50564999999999993"/>
    <s v=""/>
    <n v="0"/>
    <n v="0"/>
  </r>
  <r>
    <n v="158040"/>
    <n v="2"/>
    <m/>
    <n v="2076"/>
    <x v="228"/>
    <s v="H"/>
    <n v="12.645924541907611"/>
    <n v="0.55000000000000004"/>
    <m/>
    <n v="6.9552584980491865"/>
    <s v=""/>
    <n v="0"/>
    <n v="0"/>
  </r>
  <r>
    <n v="158040"/>
    <n v="3"/>
    <m/>
    <n v="2075"/>
    <x v="230"/>
    <s v="H"/>
    <n v="15.599673853371913"/>
    <n v="0.55000000000000004"/>
    <m/>
    <n v="8.5798206193545532"/>
    <s v=""/>
    <n v="0"/>
    <n v="0"/>
  </r>
  <r>
    <n v="158040"/>
    <n v="4"/>
    <m/>
    <n v="37509"/>
    <x v="156"/>
    <s v="L"/>
    <n v="16.625699999999998"/>
    <n v="0.05"/>
    <m/>
    <n v="0.83128499999999994"/>
    <s v=""/>
    <n v="0"/>
    <n v="0"/>
  </r>
  <r>
    <n v="158040"/>
    <n v="5"/>
    <m/>
    <n v="37050"/>
    <x v="1535"/>
    <s v="L"/>
    <n v="17.322900000000001"/>
    <n v="0.15"/>
    <m/>
    <n v="2.5984349999999998"/>
    <s v=""/>
    <n v="0"/>
    <n v="0"/>
  </r>
  <r>
    <n v="170117"/>
    <n v="0"/>
    <s v="FC.02 - CERCA DE TELA GALVANIZADA, MOURÃO EM &quot;T&quot; DE CONCRETO COM MURETA"/>
    <m/>
    <x v="0"/>
    <m/>
    <s v=""/>
    <m/>
    <s v="M"/>
    <s v=""/>
    <n v="241.05750694904845"/>
    <s v=""/>
    <s v=""/>
  </r>
  <r>
    <n v="170117"/>
    <n v="1"/>
    <m/>
    <n v="14022"/>
    <x v="127"/>
    <s v="KG"/>
    <n v="20.04"/>
    <n v="0.2"/>
    <m/>
    <n v="4.008"/>
    <s v=""/>
    <n v="0"/>
    <n v="0"/>
  </r>
  <r>
    <n v="170117"/>
    <n v="2"/>
    <m/>
    <n v="10636"/>
    <x v="43"/>
    <s v="M3"/>
    <n v="318.20740000000001"/>
    <n v="8.3999999999999995E-3"/>
    <m/>
    <n v="2.6729421599999998"/>
    <s v=""/>
    <n v="0"/>
    <n v="0"/>
  </r>
  <r>
    <n v="170117"/>
    <n v="3"/>
    <m/>
    <n v="10648"/>
    <x v="44"/>
    <s v="M3"/>
    <n v="359.69349999999997"/>
    <n v="3.7699999999999997E-2"/>
    <m/>
    <n v="13.560444949999997"/>
    <s v=""/>
    <n v="0"/>
    <n v="0"/>
  </r>
  <r>
    <n v="170117"/>
    <n v="4"/>
    <m/>
    <n v="18005"/>
    <x v="1536"/>
    <s v="UN"/>
    <n v="25.984999999999999"/>
    <n v="0.1"/>
    <m/>
    <n v="2.5985"/>
    <s v=""/>
    <n v="0"/>
    <n v="0"/>
  </r>
  <r>
    <n v="170117"/>
    <n v="5"/>
    <m/>
    <n v="2020"/>
    <x v="22"/>
    <s v="H"/>
    <n v="15.860837164231068"/>
    <n v="3.23"/>
    <m/>
    <n v="51.23050404046635"/>
    <s v=""/>
    <n v="0"/>
    <n v="0"/>
  </r>
  <r>
    <n v="170117"/>
    <n v="6"/>
    <m/>
    <n v="2099"/>
    <x v="1"/>
    <s v="H"/>
    <n v="12.627877718847255"/>
    <n v="4.7"/>
    <m/>
    <n v="59.3510252785821"/>
    <s v=""/>
    <n v="0"/>
    <n v="0"/>
  </r>
  <r>
    <n v="170117"/>
    <n v="7"/>
    <m/>
    <n v="10543"/>
    <x v="20"/>
    <s v="M3"/>
    <n v="67.283799999999999"/>
    <n v="5.3999999999999999E-2"/>
    <m/>
    <n v="3.6333251999999998"/>
    <s v=""/>
    <n v="0"/>
    <n v="0"/>
  </r>
  <r>
    <n v="170117"/>
    <n v="8"/>
    <m/>
    <n v="17710"/>
    <x v="1537"/>
    <s v="KG"/>
    <n v="5.9555999999999996"/>
    <n v="0.2142"/>
    <m/>
    <n v="1.27568952"/>
    <s v=""/>
    <n v="0"/>
    <n v="0"/>
  </r>
  <r>
    <n v="170117"/>
    <n v="9"/>
    <m/>
    <n v="18032"/>
    <x v="1538"/>
    <s v="M2"/>
    <n v="35.468299999999999"/>
    <n v="1.68"/>
    <m/>
    <n v="59.586743999999996"/>
    <s v=""/>
    <n v="0"/>
    <n v="0"/>
  </r>
  <r>
    <n v="170117"/>
    <n v="10"/>
    <m/>
    <n v="18010"/>
    <x v="1539"/>
    <s v="UN"/>
    <n v="32.077300000000001"/>
    <n v="0.05"/>
    <m/>
    <n v="1.6038650000000001"/>
    <s v=""/>
    <n v="0"/>
    <n v="0"/>
  </r>
  <r>
    <n v="170117"/>
    <n v="11"/>
    <m/>
    <n v="14040"/>
    <x v="128"/>
    <s v="L"/>
    <n v="7.3939000000000004"/>
    <n v="0.34"/>
    <m/>
    <n v="2.5139260000000001"/>
    <s v=""/>
    <n v="0"/>
    <n v="0"/>
  </r>
  <r>
    <n v="170117"/>
    <n v="12"/>
    <m/>
    <n v="18015"/>
    <x v="1540"/>
    <s v="UN"/>
    <n v="35.257399999999997"/>
    <n v="0.5"/>
    <m/>
    <n v="17.628699999999998"/>
    <s v=""/>
    <n v="0"/>
    <n v="0"/>
  </r>
  <r>
    <n v="170117"/>
    <n v="13"/>
    <m/>
    <n v="17505"/>
    <x v="1541"/>
    <s v="KG"/>
    <n v="8.3129000000000008"/>
    <n v="0.04"/>
    <m/>
    <n v="0.33251600000000003"/>
    <s v=""/>
    <n v="0"/>
    <n v="0"/>
  </r>
  <r>
    <n v="170117"/>
    <n v="14"/>
    <m/>
    <n v="12580"/>
    <x v="42"/>
    <s v="UN"/>
    <n v="0.25140000000000001"/>
    <n v="36"/>
    <m/>
    <n v="9.0503999999999998"/>
    <s v=""/>
    <n v="0"/>
    <n v="0"/>
  </r>
  <r>
    <n v="170117"/>
    <n v="15"/>
    <m/>
    <n v="10612"/>
    <x v="983"/>
    <s v="M3"/>
    <n v="250.2276"/>
    <n v="4.8000000000000001E-2"/>
    <m/>
    <n v="12.0109248"/>
    <s v=""/>
    <n v="0"/>
    <n v="0"/>
  </r>
  <r>
    <n v="170118"/>
    <n v="0"/>
    <s v="FC.03 - CERCA DE TELA GALVANIZADA, MOURÃO EM &quot;T&quot; DE CONCRETO COM MURETA"/>
    <m/>
    <x v="0"/>
    <m/>
    <s v=""/>
    <m/>
    <s v="M"/>
    <s v=""/>
    <n v="218.26865374904847"/>
    <s v=""/>
    <s v=""/>
  </r>
  <r>
    <n v="170118"/>
    <n v="1"/>
    <m/>
    <n v="18015"/>
    <x v="1540"/>
    <s v="UN"/>
    <n v="35.257399999999997"/>
    <n v="0.5"/>
    <m/>
    <n v="17.628699999999998"/>
    <s v=""/>
    <n v="0"/>
    <n v="0"/>
  </r>
  <r>
    <n v="170118"/>
    <n v="2"/>
    <m/>
    <n v="17505"/>
    <x v="1541"/>
    <s v="KG"/>
    <n v="8.3129000000000008"/>
    <n v="0.04"/>
    <m/>
    <n v="0.33251600000000003"/>
    <s v=""/>
    <n v="0"/>
    <n v="0"/>
  </r>
  <r>
    <n v="170118"/>
    <n v="3"/>
    <m/>
    <n v="10636"/>
    <x v="43"/>
    <s v="M3"/>
    <n v="318.20740000000001"/>
    <n v="8.3999999999999995E-3"/>
    <m/>
    <n v="2.6729421599999998"/>
    <s v=""/>
    <n v="0"/>
    <n v="0"/>
  </r>
  <r>
    <n v="170118"/>
    <n v="4"/>
    <m/>
    <n v="10648"/>
    <x v="44"/>
    <s v="M3"/>
    <n v="359.69349999999997"/>
    <n v="3.7699999999999997E-2"/>
    <m/>
    <n v="13.560444949999997"/>
    <s v=""/>
    <n v="0"/>
    <n v="0"/>
  </r>
  <r>
    <n v="170118"/>
    <n v="5"/>
    <m/>
    <n v="2020"/>
    <x v="22"/>
    <s v="H"/>
    <n v="15.860837164231068"/>
    <n v="3.23"/>
    <m/>
    <n v="51.23050404046635"/>
    <s v=""/>
    <n v="0"/>
    <n v="0"/>
  </r>
  <r>
    <n v="170118"/>
    <n v="6"/>
    <m/>
    <n v="2099"/>
    <x v="1"/>
    <s v="H"/>
    <n v="12.627877718847255"/>
    <n v="4.7"/>
    <m/>
    <n v="59.3510252785821"/>
    <s v=""/>
    <n v="0"/>
    <n v="0"/>
  </r>
  <r>
    <n v="170118"/>
    <n v="7"/>
    <m/>
    <n v="12580"/>
    <x v="42"/>
    <s v="UN"/>
    <n v="0.25140000000000001"/>
    <n v="36"/>
    <m/>
    <n v="9.0503999999999998"/>
    <s v=""/>
    <n v="0"/>
    <n v="0"/>
  </r>
  <r>
    <n v="170118"/>
    <n v="8"/>
    <m/>
    <n v="14040"/>
    <x v="128"/>
    <s v="L"/>
    <n v="7.3939000000000004"/>
    <n v="0.34"/>
    <m/>
    <n v="2.5139260000000001"/>
    <s v=""/>
    <n v="0"/>
    <n v="0"/>
  </r>
  <r>
    <n v="170118"/>
    <n v="9"/>
    <m/>
    <n v="17710"/>
    <x v="1537"/>
    <s v="KG"/>
    <n v="5.9555999999999996"/>
    <n v="0.2142"/>
    <m/>
    <n v="1.27568952"/>
    <s v=""/>
    <n v="0"/>
    <n v="0"/>
  </r>
  <r>
    <n v="170118"/>
    <n v="10"/>
    <m/>
    <n v="18010"/>
    <x v="1539"/>
    <s v="UN"/>
    <n v="32.077300000000001"/>
    <n v="0.05"/>
    <m/>
    <n v="1.6038650000000001"/>
    <s v=""/>
    <n v="0"/>
    <n v="0"/>
  </r>
  <r>
    <n v="170118"/>
    <n v="11"/>
    <m/>
    <n v="18035"/>
    <x v="1542"/>
    <s v="M2"/>
    <n v="24.066199999999998"/>
    <n v="1.68"/>
    <m/>
    <n v="40.431215999999999"/>
    <s v=""/>
    <n v="0"/>
    <n v="0"/>
  </r>
  <r>
    <n v="170118"/>
    <n v="12"/>
    <m/>
    <n v="14022"/>
    <x v="127"/>
    <s v="KG"/>
    <n v="20.04"/>
    <n v="0.2"/>
    <m/>
    <n v="4.008"/>
    <s v=""/>
    <n v="0"/>
    <n v="0"/>
  </r>
  <r>
    <n v="170118"/>
    <n v="13"/>
    <m/>
    <n v="10612"/>
    <x v="983"/>
    <s v="M3"/>
    <n v="250.2276"/>
    <n v="4.8000000000000001E-2"/>
    <m/>
    <n v="12.0109248"/>
    <s v=""/>
    <n v="0"/>
    <n v="0"/>
  </r>
  <r>
    <n v="170118"/>
    <n v="14"/>
    <m/>
    <n v="18005"/>
    <x v="1536"/>
    <s v="UN"/>
    <n v="25.984999999999999"/>
    <n v="0.1"/>
    <m/>
    <n v="2.5985"/>
    <s v=""/>
    <n v="0"/>
    <n v="0"/>
  </r>
  <r>
    <n v="170120"/>
    <n v="0"/>
    <s v="CERCA DE TELA GALVANIZADA, MALHA 2&quot; FIO 14, TIPO EDIF-1831 - MC/2M"/>
    <m/>
    <x v="0"/>
    <m/>
    <s v=""/>
    <m/>
    <s v="M"/>
    <s v=""/>
    <n v="136.93585116511204"/>
    <s v=""/>
    <s v=""/>
  </r>
  <r>
    <n v="170120"/>
    <n v="1"/>
    <m/>
    <n v="18015"/>
    <x v="1540"/>
    <s v="UN"/>
    <n v="35.257399999999997"/>
    <n v="0.33"/>
    <m/>
    <n v="11.634941999999999"/>
    <s v=""/>
    <n v="0"/>
    <n v="0"/>
  </r>
  <r>
    <n v="170120"/>
    <n v="2"/>
    <m/>
    <n v="10612"/>
    <x v="983"/>
    <s v="M3"/>
    <n v="250.2276"/>
    <n v="7.1999999999999995E-2"/>
    <m/>
    <n v="18.016387199999997"/>
    <s v=""/>
    <n v="0"/>
    <n v="0"/>
  </r>
  <r>
    <n v="170120"/>
    <n v="3"/>
    <m/>
    <n v="18040"/>
    <x v="1543"/>
    <s v="M2"/>
    <n v="13.1426"/>
    <n v="2"/>
    <m/>
    <n v="26.2852"/>
    <s v=""/>
    <n v="0"/>
    <n v="0"/>
  </r>
  <r>
    <n v="170120"/>
    <n v="4"/>
    <m/>
    <n v="2020"/>
    <x v="22"/>
    <s v="H"/>
    <n v="15.860837164231068"/>
    <n v="2.48"/>
    <m/>
    <n v="39.334876167293046"/>
    <s v=""/>
    <n v="0"/>
    <n v="0"/>
  </r>
  <r>
    <n v="170120"/>
    <n v="5"/>
    <m/>
    <n v="17720"/>
    <x v="1544"/>
    <s v="KG"/>
    <n v="7.4720000000000004"/>
    <n v="3.279E-2"/>
    <m/>
    <n v="0.24500688000000001"/>
    <s v=""/>
    <n v="0"/>
    <n v="0"/>
  </r>
  <r>
    <n v="170120"/>
    <n v="6"/>
    <m/>
    <n v="2099"/>
    <x v="1"/>
    <s v="H"/>
    <n v="12.627877718847255"/>
    <n v="3.28"/>
    <m/>
    <n v="41.419438917818994"/>
    <s v=""/>
    <n v="0"/>
    <n v="0"/>
  </r>
  <r>
    <n v="170121"/>
    <n v="0"/>
    <s v="CERCA DE TELA GALVANIZADA, MALHA 2&quot; FIO 14, TIPO EDIF-1832 - MCAF/2M"/>
    <m/>
    <x v="0"/>
    <m/>
    <s v=""/>
    <m/>
    <s v="M"/>
    <s v=""/>
    <n v="142.13493414172771"/>
    <s v=""/>
    <s v=""/>
  </r>
  <r>
    <n v="170121"/>
    <n v="1"/>
    <m/>
    <n v="10612"/>
    <x v="983"/>
    <s v="M3"/>
    <n v="250.2276"/>
    <n v="7.1999999999999995E-2"/>
    <m/>
    <n v="18.016387199999997"/>
    <s v=""/>
    <n v="0"/>
    <n v="0"/>
  </r>
  <r>
    <n v="170121"/>
    <n v="2"/>
    <m/>
    <n v="17720"/>
    <x v="1544"/>
    <s v="KG"/>
    <n v="7.4720000000000004"/>
    <n v="3.279E-2"/>
    <m/>
    <n v="0.24500688000000001"/>
    <s v=""/>
    <n v="0"/>
    <n v="0"/>
  </r>
  <r>
    <n v="170121"/>
    <n v="3"/>
    <m/>
    <n v="2099"/>
    <x v="1"/>
    <s v="H"/>
    <n v="12.627877718847255"/>
    <n v="3.48"/>
    <m/>
    <n v="43.94501446158845"/>
    <s v=""/>
    <n v="0"/>
    <n v="0"/>
  </r>
  <r>
    <n v="170121"/>
    <n v="4"/>
    <m/>
    <n v="17730"/>
    <x v="1545"/>
    <s v="M"/>
    <n v="0.4078"/>
    <n v="2"/>
    <m/>
    <n v="0.81559999999999999"/>
    <s v=""/>
    <n v="0"/>
    <n v="0"/>
  </r>
  <r>
    <n v="170121"/>
    <n v="5"/>
    <m/>
    <n v="18015"/>
    <x v="1540"/>
    <s v="UN"/>
    <n v="35.257399999999997"/>
    <n v="0.33"/>
    <m/>
    <n v="11.634941999999999"/>
    <s v=""/>
    <n v="0"/>
    <n v="0"/>
  </r>
  <r>
    <n v="170121"/>
    <n v="6"/>
    <m/>
    <n v="18040"/>
    <x v="1543"/>
    <s v="M2"/>
    <n v="13.1426"/>
    <n v="1.9"/>
    <m/>
    <n v="24.970939999999999"/>
    <s v=""/>
    <n v="0"/>
    <n v="0"/>
  </r>
  <r>
    <n v="170121"/>
    <n v="7"/>
    <m/>
    <n v="2020"/>
    <x v="22"/>
    <s v="H"/>
    <n v="15.860837164231068"/>
    <n v="2.68"/>
    <m/>
    <n v="42.507043600139262"/>
    <s v=""/>
    <n v="0"/>
    <n v="0"/>
  </r>
  <r>
    <n v="170122"/>
    <n v="0"/>
    <s v="CERCA DE TELA GALVANIZADA, MALHA 2&quot; FIO 14, TIPO EDIF-1833 - MCAL/2M"/>
    <m/>
    <x v="0"/>
    <m/>
    <s v=""/>
    <m/>
    <s v="M"/>
    <s v=""/>
    <n v="143.67299414172771"/>
    <s v=""/>
    <s v=""/>
  </r>
  <r>
    <n v="170122"/>
    <n v="1"/>
    <m/>
    <n v="2020"/>
    <x v="22"/>
    <s v="H"/>
    <n v="15.860837164231068"/>
    <n v="2.68"/>
    <m/>
    <n v="42.507043600139262"/>
    <s v=""/>
    <n v="0"/>
    <n v="0"/>
  </r>
  <r>
    <n v="170122"/>
    <n v="2"/>
    <m/>
    <n v="2099"/>
    <x v="1"/>
    <s v="H"/>
    <n v="12.627877718847255"/>
    <n v="3.48"/>
    <m/>
    <n v="43.94501446158845"/>
    <s v=""/>
    <n v="0"/>
    <n v="0"/>
  </r>
  <r>
    <n v="170122"/>
    <n v="3"/>
    <m/>
    <n v="18005"/>
    <x v="1536"/>
    <s v="UN"/>
    <n v="25.984999999999999"/>
    <n v="0.04"/>
    <m/>
    <n v="1.0394000000000001"/>
    <s v=""/>
    <n v="0"/>
    <n v="0"/>
  </r>
  <r>
    <n v="170122"/>
    <n v="4"/>
    <m/>
    <n v="18015"/>
    <x v="1540"/>
    <s v="UN"/>
    <n v="35.257399999999997"/>
    <n v="0.33"/>
    <m/>
    <n v="11.634941999999999"/>
    <s v=""/>
    <n v="0"/>
    <n v="0"/>
  </r>
  <r>
    <n v="170122"/>
    <n v="5"/>
    <m/>
    <n v="18040"/>
    <x v="1543"/>
    <s v="M2"/>
    <n v="13.1426"/>
    <n v="2"/>
    <m/>
    <n v="26.2852"/>
    <s v=""/>
    <n v="0"/>
    <n v="0"/>
  </r>
  <r>
    <n v="170122"/>
    <n v="6"/>
    <m/>
    <n v="10612"/>
    <x v="983"/>
    <s v="M3"/>
    <n v="250.2276"/>
    <n v="7.1999999999999995E-2"/>
    <m/>
    <n v="18.016387199999997"/>
    <s v=""/>
    <n v="0"/>
    <n v="0"/>
  </r>
  <r>
    <n v="170122"/>
    <n v="7"/>
    <m/>
    <n v="17720"/>
    <x v="1544"/>
    <s v="KG"/>
    <n v="7.4720000000000004"/>
    <n v="3.279E-2"/>
    <m/>
    <n v="0.24500688000000001"/>
    <s v=""/>
    <n v="0"/>
    <n v="0"/>
  </r>
  <r>
    <n v="170123"/>
    <n v="0"/>
    <s v="CERCA DE TELA GALVANIZADA, MALHA 2&quot; FIO 10, TIPO EDIF-1834 - TG/4M"/>
    <m/>
    <x v="0"/>
    <m/>
    <s v=""/>
    <m/>
    <s v="M"/>
    <s v=""/>
    <n v="283.31099812972957"/>
    <s v=""/>
    <s v=""/>
  </r>
  <r>
    <n v="170123"/>
    <n v="1"/>
    <m/>
    <n v="70825"/>
    <x v="1103"/>
    <s v="M"/>
    <n v="22.7303"/>
    <n v="2"/>
    <m/>
    <n v="45.460599999999999"/>
    <s v=""/>
    <n v="0"/>
    <n v="0"/>
  </r>
  <r>
    <n v="170123"/>
    <n v="2"/>
    <m/>
    <n v="10612"/>
    <x v="983"/>
    <s v="M3"/>
    <n v="250.2276"/>
    <n v="7.1999999999999995E-2"/>
    <m/>
    <n v="18.016387199999997"/>
    <s v=""/>
    <n v="0"/>
    <n v="0"/>
  </r>
  <r>
    <n v="170123"/>
    <n v="3"/>
    <m/>
    <n v="2020"/>
    <x v="22"/>
    <s v="H"/>
    <n v="15.860837164231068"/>
    <n v="3.98"/>
    <m/>
    <n v="63.126131913639647"/>
    <s v=""/>
    <n v="0"/>
    <n v="0"/>
  </r>
  <r>
    <n v="170123"/>
    <n v="4"/>
    <m/>
    <n v="18035"/>
    <x v="1542"/>
    <s v="M2"/>
    <n v="24.066199999999998"/>
    <n v="4"/>
    <m/>
    <n v="96.264799999999994"/>
    <s v=""/>
    <n v="0"/>
    <n v="0"/>
  </r>
  <r>
    <n v="170123"/>
    <n v="5"/>
    <m/>
    <n v="17715"/>
    <x v="458"/>
    <s v="KG"/>
    <n v="6.9610000000000003"/>
    <n v="2.5999999999999999E-3"/>
    <m/>
    <n v="1.8098599999999999E-2"/>
    <s v=""/>
    <n v="0"/>
    <n v="0"/>
  </r>
  <r>
    <n v="170123"/>
    <n v="6"/>
    <m/>
    <n v="2099"/>
    <x v="1"/>
    <s v="H"/>
    <n v="12.627877718847255"/>
    <n v="4.78"/>
    <m/>
    <n v="60.361255496089882"/>
    <s v=""/>
    <n v="0"/>
    <n v="0"/>
  </r>
  <r>
    <n v="170123"/>
    <n v="7"/>
    <m/>
    <n v="17710"/>
    <x v="1537"/>
    <s v="KG"/>
    <n v="5.9555999999999996"/>
    <n v="1.0699999999999999E-2"/>
    <m/>
    <n v="6.372491999999999E-2"/>
    <s v=""/>
    <n v="0"/>
    <n v="0"/>
  </r>
  <r>
    <n v="170124"/>
    <n v="0"/>
    <s v="CERCA DE TELA GALVANIZADA, MALHA 2&quot; FIO 10, TIPO EDIF-1835 - TG/2M"/>
    <m/>
    <x v="0"/>
    <m/>
    <s v=""/>
    <m/>
    <s v="M"/>
    <s v=""/>
    <n v="192.95763000332093"/>
    <s v=""/>
    <s v=""/>
  </r>
  <r>
    <n v="170124"/>
    <n v="1"/>
    <m/>
    <n v="18035"/>
    <x v="1542"/>
    <s v="M2"/>
    <n v="24.066199999999998"/>
    <n v="2"/>
    <m/>
    <n v="48.132399999999997"/>
    <s v=""/>
    <n v="0"/>
    <n v="0"/>
  </r>
  <r>
    <n v="170124"/>
    <n v="2"/>
    <m/>
    <n v="17715"/>
    <x v="458"/>
    <s v="KG"/>
    <n v="6.9610000000000003"/>
    <n v="1.2999999999999999E-3"/>
    <m/>
    <n v="9.0492999999999997E-3"/>
    <s v=""/>
    <n v="0"/>
    <n v="0"/>
  </r>
  <r>
    <n v="170124"/>
    <n v="3"/>
    <m/>
    <n v="70825"/>
    <x v="1103"/>
    <s v="M"/>
    <n v="22.7303"/>
    <n v="1"/>
    <m/>
    <n v="22.7303"/>
    <s v=""/>
    <n v="0"/>
    <n v="0"/>
  </r>
  <r>
    <n v="170124"/>
    <n v="4"/>
    <m/>
    <n v="2020"/>
    <x v="22"/>
    <s v="H"/>
    <n v="15.860837164231068"/>
    <n v="3.42"/>
    <m/>
    <n v="54.24406310167025"/>
    <s v=""/>
    <n v="0"/>
    <n v="0"/>
  </r>
  <r>
    <n v="170124"/>
    <n v="5"/>
    <m/>
    <n v="2099"/>
    <x v="1"/>
    <s v="H"/>
    <n v="12.627877718847255"/>
    <n v="4.12"/>
    <m/>
    <n v="52.026856201650695"/>
    <s v=""/>
    <n v="0"/>
    <n v="0"/>
  </r>
  <r>
    <n v="170124"/>
    <n v="6"/>
    <m/>
    <n v="17710"/>
    <x v="1537"/>
    <s v="KG"/>
    <n v="5.9555999999999996"/>
    <n v="8.5000000000000006E-3"/>
    <m/>
    <n v="5.0622599999999997E-2"/>
    <s v=""/>
    <n v="0"/>
    <n v="0"/>
  </r>
  <r>
    <n v="170124"/>
    <n v="7"/>
    <m/>
    <n v="10612"/>
    <x v="983"/>
    <s v="M3"/>
    <n v="250.2276"/>
    <n v="6.3E-2"/>
    <m/>
    <n v="15.764338799999999"/>
    <s v=""/>
    <n v="0"/>
    <n v="0"/>
  </r>
  <r>
    <n v="170125"/>
    <n v="0"/>
    <s v="FC.04 - CERCA DE TELA GALVANIZADA MOURÃO EM &quot;T&quot; DE CONCRETO"/>
    <m/>
    <x v="0"/>
    <m/>
    <s v=""/>
    <m/>
    <s v="M"/>
    <s v=""/>
    <n v="141.09555069972922"/>
    <s v=""/>
    <s v=""/>
  </r>
  <r>
    <n v="170125"/>
    <n v="1"/>
    <m/>
    <n v="18015"/>
    <x v="1540"/>
    <s v="UN"/>
    <n v="35.257399999999997"/>
    <n v="0.5"/>
    <m/>
    <n v="17.628699999999998"/>
    <s v=""/>
    <n v="0"/>
    <n v="0"/>
  </r>
  <r>
    <n v="170125"/>
    <n v="2"/>
    <m/>
    <n v="10612"/>
    <x v="983"/>
    <s v="M3"/>
    <n v="250.2276"/>
    <n v="0.03"/>
    <m/>
    <n v="7.5068279999999996"/>
    <s v=""/>
    <n v="0"/>
    <n v="0"/>
  </r>
  <r>
    <n v="170125"/>
    <n v="3"/>
    <m/>
    <n v="18032"/>
    <x v="1538"/>
    <s v="M2"/>
    <n v="35.468299999999999"/>
    <n v="2"/>
    <m/>
    <n v="70.936599999999999"/>
    <s v=""/>
    <n v="0"/>
    <n v="0"/>
  </r>
  <r>
    <n v="170125"/>
    <n v="4"/>
    <m/>
    <n v="18005"/>
    <x v="1536"/>
    <s v="UN"/>
    <n v="25.984999999999999"/>
    <n v="0.1"/>
    <m/>
    <n v="2.5985"/>
    <s v=""/>
    <n v="0"/>
    <n v="0"/>
  </r>
  <r>
    <n v="170125"/>
    <n v="5"/>
    <m/>
    <n v="17710"/>
    <x v="1537"/>
    <s v="KG"/>
    <n v="5.9555999999999996"/>
    <n v="0.22500000000000001"/>
    <m/>
    <n v="1.3400099999999999"/>
    <s v=""/>
    <n v="0"/>
    <n v="0"/>
  </r>
  <r>
    <n v="170125"/>
    <n v="6"/>
    <m/>
    <n v="2099"/>
    <x v="1"/>
    <s v="H"/>
    <n v="12.627877718847255"/>
    <n v="1.77"/>
    <m/>
    <n v="22.351343562359641"/>
    <s v=""/>
    <n v="0"/>
    <n v="0"/>
  </r>
  <r>
    <n v="170125"/>
    <n v="7"/>
    <m/>
    <n v="2020"/>
    <x v="22"/>
    <s v="H"/>
    <n v="15.860837164231068"/>
    <n v="1.08"/>
    <m/>
    <n v="17.129704137369554"/>
    <s v=""/>
    <n v="0"/>
    <n v="0"/>
  </r>
  <r>
    <n v="170125"/>
    <n v="8"/>
    <m/>
    <n v="18010"/>
    <x v="1539"/>
    <s v="UN"/>
    <n v="32.077300000000001"/>
    <n v="0.05"/>
    <m/>
    <n v="1.6038650000000001"/>
    <s v=""/>
    <n v="0"/>
    <n v="0"/>
  </r>
  <r>
    <n v="170126"/>
    <n v="0"/>
    <s v="FC.05 - CERCA DE TELA GALVANIZADA, MOURÃO EM &quot;T&quot; DE CONCRETO"/>
    <m/>
    <x v="0"/>
    <m/>
    <s v=""/>
    <m/>
    <s v="M"/>
    <s v=""/>
    <n v="118.29135069972919"/>
    <s v=""/>
    <s v=""/>
  </r>
  <r>
    <n v="170126"/>
    <n v="1"/>
    <m/>
    <n v="2020"/>
    <x v="22"/>
    <s v="H"/>
    <n v="15.860837164231068"/>
    <n v="1.08"/>
    <m/>
    <n v="17.129704137369554"/>
    <s v=""/>
    <n v="0"/>
    <n v="0"/>
  </r>
  <r>
    <n v="170126"/>
    <n v="2"/>
    <m/>
    <n v="18005"/>
    <x v="1536"/>
    <s v="UN"/>
    <n v="25.984999999999999"/>
    <n v="0.1"/>
    <m/>
    <n v="2.5985"/>
    <s v=""/>
    <n v="0"/>
    <n v="0"/>
  </r>
  <r>
    <n v="170126"/>
    <n v="3"/>
    <m/>
    <n v="17710"/>
    <x v="1537"/>
    <s v="KG"/>
    <n v="5.9555999999999996"/>
    <n v="0.22500000000000001"/>
    <m/>
    <n v="1.3400099999999999"/>
    <s v=""/>
    <n v="0"/>
    <n v="0"/>
  </r>
  <r>
    <n v="170126"/>
    <n v="4"/>
    <m/>
    <n v="18010"/>
    <x v="1539"/>
    <s v="UN"/>
    <n v="32.077300000000001"/>
    <n v="0.05"/>
    <m/>
    <n v="1.6038650000000001"/>
    <s v=""/>
    <n v="0"/>
    <n v="0"/>
  </r>
  <r>
    <n v="170126"/>
    <n v="5"/>
    <m/>
    <n v="18015"/>
    <x v="1540"/>
    <s v="UN"/>
    <n v="35.257399999999997"/>
    <n v="0.5"/>
    <m/>
    <n v="17.628699999999998"/>
    <s v=""/>
    <n v="0"/>
    <n v="0"/>
  </r>
  <r>
    <n v="170126"/>
    <n v="6"/>
    <m/>
    <n v="18035"/>
    <x v="1542"/>
    <s v="M2"/>
    <n v="24.066199999999998"/>
    <n v="2"/>
    <m/>
    <n v="48.132399999999997"/>
    <s v=""/>
    <n v="0"/>
    <n v="0"/>
  </r>
  <r>
    <n v="170126"/>
    <n v="7"/>
    <m/>
    <n v="2099"/>
    <x v="1"/>
    <s v="H"/>
    <n v="12.627877718847255"/>
    <n v="1.77"/>
    <m/>
    <n v="22.351343562359641"/>
    <s v=""/>
    <n v="0"/>
    <n v="0"/>
  </r>
  <r>
    <n v="170126"/>
    <n v="8"/>
    <m/>
    <n v="10612"/>
    <x v="983"/>
    <s v="M3"/>
    <n v="250.2276"/>
    <n v="0.03"/>
    <m/>
    <n v="7.5068279999999996"/>
    <s v=""/>
    <n v="0"/>
    <n v="0"/>
  </r>
  <r>
    <n v="170127"/>
    <n v="0"/>
    <s v="FP.04 - ALAMBRADO EM TUBO GALVANIZADO E TELA GALVANIZADA H=2,00M"/>
    <m/>
    <x v="0"/>
    <m/>
    <s v=""/>
    <m/>
    <s v="M"/>
    <s v=""/>
    <n v="274.31077829825671"/>
    <s v=""/>
    <s v=""/>
  </r>
  <r>
    <n v="170127"/>
    <n v="1"/>
    <m/>
    <n v="70826"/>
    <x v="1127"/>
    <s v="M"/>
    <n v="29.172599999999999"/>
    <n v="2.85"/>
    <m/>
    <n v="83.141909999999996"/>
    <s v=""/>
    <n v="0"/>
    <n v="0"/>
  </r>
  <r>
    <n v="170127"/>
    <n v="2"/>
    <m/>
    <n v="2075"/>
    <x v="230"/>
    <s v="H"/>
    <n v="15.599673853371913"/>
    <n v="0.15"/>
    <m/>
    <n v="2.3399510780057868"/>
    <s v=""/>
    <n v="0"/>
    <n v="0"/>
  </r>
  <r>
    <n v="170127"/>
    <n v="3"/>
    <m/>
    <n v="10612"/>
    <x v="983"/>
    <s v="M3"/>
    <n v="250.2276"/>
    <n v="0.05"/>
    <m/>
    <n v="12.511380000000001"/>
    <s v=""/>
    <n v="0"/>
    <n v="0"/>
  </r>
  <r>
    <n v="170127"/>
    <n v="4"/>
    <m/>
    <n v="37509"/>
    <x v="156"/>
    <s v="L"/>
    <n v="16.625699999999998"/>
    <n v="0.03"/>
    <m/>
    <n v="0.49877099999999991"/>
    <s v=""/>
    <n v="0"/>
    <n v="0"/>
  </r>
  <r>
    <n v="170127"/>
    <n v="5"/>
    <m/>
    <n v="12580"/>
    <x v="42"/>
    <s v="UN"/>
    <n v="0.25140000000000001"/>
    <n v="22"/>
    <m/>
    <n v="5.5308000000000002"/>
    <s v=""/>
    <n v="0"/>
    <n v="0"/>
  </r>
  <r>
    <n v="170127"/>
    <n v="6"/>
    <m/>
    <n v="2076"/>
    <x v="228"/>
    <s v="H"/>
    <n v="12.645924541907611"/>
    <n v="0.15"/>
    <m/>
    <n v="1.8968886812861416"/>
    <s v=""/>
    <n v="0"/>
    <n v="0"/>
  </r>
  <r>
    <n v="170127"/>
    <n v="7"/>
    <m/>
    <n v="2020"/>
    <x v="22"/>
    <s v="H"/>
    <n v="15.860837164231068"/>
    <n v="2.77"/>
    <m/>
    <n v="43.934518944920057"/>
    <s v=""/>
    <n v="0"/>
    <n v="0"/>
  </r>
  <r>
    <n v="170127"/>
    <n v="8"/>
    <m/>
    <n v="2045"/>
    <x v="63"/>
    <s v="H"/>
    <n v="28.645206620187412"/>
    <n v="0.6"/>
    <m/>
    <n v="17.187123972112445"/>
    <s v=""/>
    <n v="0"/>
    <n v="0"/>
  </r>
  <r>
    <n v="170127"/>
    <n v="9"/>
    <m/>
    <n v="10648"/>
    <x v="44"/>
    <s v="M3"/>
    <n v="359.69349999999997"/>
    <n v="4.8999999999999998E-3"/>
    <m/>
    <n v="1.7624981499999999"/>
    <s v=""/>
    <n v="0"/>
    <n v="0"/>
  </r>
  <r>
    <n v="170127"/>
    <n v="10"/>
    <m/>
    <n v="14022"/>
    <x v="127"/>
    <s v="KG"/>
    <n v="20.04"/>
    <n v="0.13"/>
    <m/>
    <n v="2.6052"/>
    <s v=""/>
    <n v="0"/>
    <n v="0"/>
  </r>
  <r>
    <n v="170127"/>
    <n v="11"/>
    <m/>
    <n v="10543"/>
    <x v="20"/>
    <s v="M3"/>
    <n v="67.283799999999999"/>
    <n v="6.0000000000000001E-3"/>
    <m/>
    <n v="0.40370280000000003"/>
    <s v=""/>
    <n v="0"/>
    <n v="0"/>
  </r>
  <r>
    <n v="170127"/>
    <n v="12"/>
    <m/>
    <n v="18035"/>
    <x v="1542"/>
    <s v="M2"/>
    <n v="24.066199999999998"/>
    <n v="1.82"/>
    <m/>
    <n v="43.800483999999997"/>
    <s v=""/>
    <n v="0"/>
    <n v="0"/>
  </r>
  <r>
    <n v="170127"/>
    <n v="13"/>
    <m/>
    <n v="30542"/>
    <x v="334"/>
    <s v="KG"/>
    <n v="6.2305000000000001"/>
    <n v="0.11"/>
    <m/>
    <n v="0.68535500000000005"/>
    <s v=""/>
    <n v="0"/>
    <n v="0"/>
  </r>
  <r>
    <n v="170127"/>
    <n v="14"/>
    <m/>
    <n v="2046"/>
    <x v="61"/>
    <s v="H"/>
    <n v="13.391773957816332"/>
    <n v="0.6"/>
    <m/>
    <n v="8.0350643746897994"/>
    <s v=""/>
    <n v="0"/>
    <n v="0"/>
  </r>
  <r>
    <n v="170127"/>
    <n v="15"/>
    <m/>
    <n v="37005"/>
    <x v="383"/>
    <s v="L"/>
    <n v="15.942500000000001"/>
    <n v="0.04"/>
    <m/>
    <n v="0.63770000000000004"/>
    <s v=""/>
    <n v="0"/>
    <n v="0"/>
  </r>
  <r>
    <n v="170127"/>
    <n v="16"/>
    <m/>
    <n v="37535"/>
    <x v="1205"/>
    <s v="UN"/>
    <n v="1.6855"/>
    <n v="0.09"/>
    <m/>
    <n v="0.151695"/>
    <s v=""/>
    <n v="0"/>
    <n v="0"/>
  </r>
  <r>
    <n v="170127"/>
    <n v="17"/>
    <m/>
    <n v="2099"/>
    <x v="1"/>
    <s v="H"/>
    <n v="12.627877718847255"/>
    <n v="3.78"/>
    <m/>
    <n v="47.733377777242623"/>
    <s v=""/>
    <n v="0"/>
    <n v="0"/>
  </r>
  <r>
    <n v="170127"/>
    <n v="18"/>
    <m/>
    <n v="17710"/>
    <x v="1537"/>
    <s v="KG"/>
    <n v="5.9555999999999996"/>
    <n v="0.2442"/>
    <m/>
    <n v="1.4543575199999998"/>
    <s v=""/>
    <n v="0"/>
    <n v="0"/>
  </r>
  <r>
    <n v="170128"/>
    <n v="0"/>
    <s v="FP.05 - ALAMBRADO EM TUBO GALVANIZADO E TELA GALVANIZADA H=1,00M"/>
    <m/>
    <x v="0"/>
    <m/>
    <s v=""/>
    <m/>
    <s v="M"/>
    <s v=""/>
    <n v="110.09719362768709"/>
    <s v=""/>
    <s v=""/>
  </r>
  <r>
    <n v="170128"/>
    <n v="1"/>
    <m/>
    <n v="2045"/>
    <x v="63"/>
    <s v="H"/>
    <n v="28.645206620187412"/>
    <n v="0.4"/>
    <m/>
    <n v="11.458082648074965"/>
    <s v=""/>
    <n v="0"/>
    <n v="0"/>
  </r>
  <r>
    <n v="170128"/>
    <n v="2"/>
    <m/>
    <n v="2020"/>
    <x v="22"/>
    <s v="H"/>
    <n v="15.860837164231068"/>
    <n v="0.72"/>
    <m/>
    <n v="11.419802758246368"/>
    <s v=""/>
    <n v="0"/>
    <n v="0"/>
  </r>
  <r>
    <n v="170128"/>
    <n v="3"/>
    <m/>
    <n v="2099"/>
    <x v="1"/>
    <s v="H"/>
    <n v="12.627877718847255"/>
    <n v="0.73"/>
    <m/>
    <n v="9.2183507347584968"/>
    <s v=""/>
    <n v="0"/>
    <n v="0"/>
  </r>
  <r>
    <n v="170128"/>
    <n v="4"/>
    <m/>
    <n v="37535"/>
    <x v="1205"/>
    <s v="UN"/>
    <n v="1.6855"/>
    <n v="0.06"/>
    <m/>
    <n v="0.10113"/>
    <s v=""/>
    <n v="0"/>
    <n v="0"/>
  </r>
  <r>
    <n v="170128"/>
    <n v="5"/>
    <m/>
    <n v="37509"/>
    <x v="156"/>
    <s v="L"/>
    <n v="16.625699999999998"/>
    <n v="0.02"/>
    <m/>
    <n v="0.33251399999999998"/>
    <s v=""/>
    <n v="0"/>
    <n v="0"/>
  </r>
  <r>
    <n v="170128"/>
    <n v="6"/>
    <m/>
    <n v="10648"/>
    <x v="44"/>
    <s v="M3"/>
    <n v="359.69349999999997"/>
    <n v="5.0000000000000001E-3"/>
    <m/>
    <n v="1.7984674999999999"/>
    <s v=""/>
    <n v="0"/>
    <n v="0"/>
  </r>
  <r>
    <n v="170128"/>
    <n v="7"/>
    <m/>
    <n v="2046"/>
    <x v="61"/>
    <s v="H"/>
    <n v="13.391773957816332"/>
    <n v="0.4"/>
    <m/>
    <n v="5.3567095831265332"/>
    <s v=""/>
    <n v="0"/>
    <n v="0"/>
  </r>
  <r>
    <n v="170128"/>
    <n v="8"/>
    <m/>
    <n v="70825"/>
    <x v="1103"/>
    <s v="M"/>
    <n v="22.7303"/>
    <n v="1.82"/>
    <m/>
    <n v="41.369146000000001"/>
    <s v=""/>
    <n v="0"/>
    <n v="0"/>
  </r>
  <r>
    <n v="170128"/>
    <n v="9"/>
    <m/>
    <n v="2075"/>
    <x v="230"/>
    <s v="H"/>
    <n v="15.599673853371913"/>
    <n v="0.11"/>
    <m/>
    <n v="1.7159641238709105"/>
    <s v=""/>
    <n v="0"/>
    <n v="0"/>
  </r>
  <r>
    <n v="170128"/>
    <n v="10"/>
    <m/>
    <n v="30542"/>
    <x v="334"/>
    <s v="KG"/>
    <n v="6.2305000000000001"/>
    <n v="0.1"/>
    <m/>
    <n v="0.6230500000000001"/>
    <s v=""/>
    <n v="0"/>
    <n v="0"/>
  </r>
  <r>
    <n v="170128"/>
    <n v="11"/>
    <m/>
    <n v="37005"/>
    <x v="383"/>
    <s v="L"/>
    <n v="15.942500000000001"/>
    <n v="0.03"/>
    <m/>
    <n v="0.47827500000000001"/>
    <s v=""/>
    <n v="0"/>
    <n v="0"/>
  </r>
  <r>
    <n v="170128"/>
    <n v="12"/>
    <m/>
    <n v="18035"/>
    <x v="1542"/>
    <s v="M2"/>
    <n v="24.066199999999998"/>
    <n v="0.98"/>
    <m/>
    <n v="23.584875999999998"/>
    <s v=""/>
    <n v="0"/>
    <n v="0"/>
  </r>
  <r>
    <n v="170128"/>
    <n v="13"/>
    <m/>
    <n v="17710"/>
    <x v="1537"/>
    <s v="KG"/>
    <n v="5.9555999999999996"/>
    <n v="0.1978"/>
    <m/>
    <n v="1.17801768"/>
    <s v=""/>
    <n v="0"/>
    <n v="0"/>
  </r>
  <r>
    <n v="170128"/>
    <n v="14"/>
    <m/>
    <n v="10550"/>
    <x v="1546"/>
    <s v="M3"/>
    <n v="71.755899999999997"/>
    <n v="1E-3"/>
    <m/>
    <n v="7.1755899999999997E-2"/>
    <s v=""/>
    <n v="0"/>
    <n v="0"/>
  </r>
  <r>
    <n v="170128"/>
    <n v="15"/>
    <m/>
    <n v="2076"/>
    <x v="228"/>
    <s v="H"/>
    <n v="12.645924541907611"/>
    <n v="0.11"/>
    <m/>
    <n v="1.3910516996098372"/>
    <s v=""/>
    <n v="0"/>
    <n v="0"/>
  </r>
  <r>
    <n v="170129"/>
    <n v="0"/>
    <s v="FP.03 - ALAMBRADO PARA QUADRAS DE ESPORTE - GP.6/EDIF - TG/4,5M"/>
    <m/>
    <x v="0"/>
    <m/>
    <s v=""/>
    <m/>
    <s v="M"/>
    <s v=""/>
    <n v="383.96805411060586"/>
    <s v=""/>
    <s v=""/>
  </r>
  <r>
    <n v="170129"/>
    <n v="1"/>
    <m/>
    <n v="2076"/>
    <x v="228"/>
    <s v="H"/>
    <n v="12.645924541907611"/>
    <n v="3.0000000000000001E-3"/>
    <m/>
    <n v="3.7937773625722836E-2"/>
    <s v=""/>
    <n v="0"/>
    <n v="0"/>
  </r>
  <r>
    <n v="170129"/>
    <n v="2"/>
    <m/>
    <n v="2020"/>
    <x v="22"/>
    <s v="H"/>
    <n v="15.860837164231068"/>
    <n v="1.52"/>
    <m/>
    <n v="24.108472489631225"/>
    <s v=""/>
    <n v="0"/>
    <n v="0"/>
  </r>
  <r>
    <n v="170129"/>
    <n v="3"/>
    <m/>
    <n v="10612"/>
    <x v="983"/>
    <s v="M3"/>
    <n v="250.2276"/>
    <n v="0.03"/>
    <m/>
    <n v="7.5068279999999996"/>
    <s v=""/>
    <n v="0"/>
    <n v="0"/>
  </r>
  <r>
    <n v="170129"/>
    <n v="4"/>
    <m/>
    <n v="70825"/>
    <x v="1103"/>
    <s v="M"/>
    <n v="22.7303"/>
    <n v="2.8"/>
    <m/>
    <n v="63.644839999999995"/>
    <s v=""/>
    <n v="0"/>
    <n v="0"/>
  </r>
  <r>
    <n v="170129"/>
    <n v="5"/>
    <m/>
    <n v="2099"/>
    <x v="1"/>
    <s v="H"/>
    <n v="12.627877718847255"/>
    <n v="3.41"/>
    <m/>
    <n v="43.061063021269142"/>
    <s v=""/>
    <n v="0"/>
    <n v="0"/>
  </r>
  <r>
    <n v="170129"/>
    <n v="6"/>
    <m/>
    <n v="37005"/>
    <x v="383"/>
    <s v="L"/>
    <n v="15.942500000000001"/>
    <n v="1E-3"/>
    <m/>
    <n v="1.5942500000000002E-2"/>
    <s v=""/>
    <n v="0"/>
    <n v="0"/>
  </r>
  <r>
    <n v="170129"/>
    <n v="7"/>
    <m/>
    <n v="2013"/>
    <x v="15"/>
    <s v="H"/>
    <n v="15.756939025755017"/>
    <n v="0.4"/>
    <m/>
    <n v="6.3027756103020067"/>
    <s v=""/>
    <n v="0"/>
    <n v="0"/>
  </r>
  <r>
    <n v="170129"/>
    <n v="8"/>
    <m/>
    <n v="37509"/>
    <x v="156"/>
    <s v="L"/>
    <n v="16.625699999999998"/>
    <n v="1E-3"/>
    <m/>
    <n v="1.66257E-2"/>
    <s v=""/>
    <n v="0"/>
    <n v="0"/>
  </r>
  <r>
    <n v="170129"/>
    <n v="9"/>
    <m/>
    <n v="70827"/>
    <x v="1169"/>
    <s v="M"/>
    <n v="40.661999999999999"/>
    <n v="3"/>
    <m/>
    <n v="121.98599999999999"/>
    <s v=""/>
    <n v="0"/>
    <n v="0"/>
  </r>
  <r>
    <n v="170129"/>
    <n v="10"/>
    <m/>
    <n v="2014"/>
    <x v="16"/>
    <s v="H"/>
    <n v="13.173665210544026"/>
    <n v="0.4"/>
    <m/>
    <n v="5.2694660842176111"/>
    <s v=""/>
    <n v="0"/>
    <n v="0"/>
  </r>
  <r>
    <n v="170129"/>
    <n v="11"/>
    <m/>
    <n v="2075"/>
    <x v="230"/>
    <s v="H"/>
    <n v="15.599673853371913"/>
    <n v="3.0000000000000001E-3"/>
    <m/>
    <n v="4.6799021560115742E-2"/>
    <s v=""/>
    <n v="0"/>
    <n v="0"/>
  </r>
  <r>
    <n v="170129"/>
    <n v="12"/>
    <m/>
    <n v="11066"/>
    <x v="67"/>
    <s v="M"/>
    <n v="1.0965"/>
    <n v="1.01"/>
    <m/>
    <n v="1.1074650000000001"/>
    <s v=""/>
    <n v="0"/>
    <n v="0"/>
  </r>
  <r>
    <n v="170129"/>
    <n v="13"/>
    <m/>
    <n v="37535"/>
    <x v="1205"/>
    <s v="UN"/>
    <n v="1.6855"/>
    <n v="2E-3"/>
    <m/>
    <n v="3.3709999999999999E-3"/>
    <s v=""/>
    <n v="0"/>
    <n v="0"/>
  </r>
  <r>
    <n v="170129"/>
    <n v="14"/>
    <m/>
    <n v="30542"/>
    <x v="334"/>
    <s v="KG"/>
    <n v="6.2305000000000001"/>
    <n v="3.7999999999999999E-2"/>
    <m/>
    <n v="0.236759"/>
    <s v=""/>
    <n v="0"/>
    <n v="0"/>
  </r>
  <r>
    <n v="170129"/>
    <n v="15"/>
    <m/>
    <n v="18035"/>
    <x v="1542"/>
    <s v="M2"/>
    <n v="24.066199999999998"/>
    <n v="4.46"/>
    <m/>
    <n v="107.335252"/>
    <s v=""/>
    <n v="0"/>
    <n v="0"/>
  </r>
  <r>
    <n v="170129"/>
    <n v="16"/>
    <m/>
    <n v="17752"/>
    <x v="1547"/>
    <s v="KG"/>
    <n v="6.8209"/>
    <n v="0.1111"/>
    <m/>
    <n v="0.75780199000000004"/>
    <s v=""/>
    <n v="0"/>
    <n v="0"/>
  </r>
  <r>
    <n v="170129"/>
    <n v="17"/>
    <m/>
    <n v="17710"/>
    <x v="1537"/>
    <s v="KG"/>
    <n v="5.9555999999999996"/>
    <n v="0.28570000000000001"/>
    <m/>
    <n v="1.7015149199999999"/>
    <s v=""/>
    <n v="0"/>
    <n v="0"/>
  </r>
  <r>
    <n v="170129"/>
    <n v="18"/>
    <m/>
    <n v="17515"/>
    <x v="14"/>
    <s v="KG"/>
    <n v="5.5275999999999996"/>
    <n v="0.15"/>
    <m/>
    <n v="0.82913999999999988"/>
    <s v=""/>
    <n v="0"/>
    <n v="0"/>
  </r>
  <r>
    <n v="170130"/>
    <n v="0"/>
    <s v="GRADIL DE FERRO PERFILADO - GE-1/EDIF"/>
    <m/>
    <x v="0"/>
    <m/>
    <s v=""/>
    <m/>
    <s v="M"/>
    <s v=""/>
    <n v="408.68055332668928"/>
    <s v=""/>
    <s v=""/>
  </r>
  <r>
    <n v="170130"/>
    <n v="1"/>
    <m/>
    <n v="2099"/>
    <x v="1"/>
    <s v="H"/>
    <n v="12.627877718847255"/>
    <n v="2.88"/>
    <m/>
    <n v="36.368287830280096"/>
    <s v=""/>
    <n v="28.799999999999997"/>
    <n v="363.68287830280099"/>
  </r>
  <r>
    <n v="170130"/>
    <n v="2"/>
    <m/>
    <n v="11066"/>
    <x v="67"/>
    <s v="M"/>
    <n v="1.0965"/>
    <n v="1.2"/>
    <m/>
    <n v="1.3158000000000001"/>
    <s v=""/>
    <n v="12"/>
    <n v="13.158000000000001"/>
  </r>
  <r>
    <n v="170130"/>
    <n v="3"/>
    <m/>
    <n v="10612"/>
    <x v="983"/>
    <s v="M3"/>
    <n v="250.2276"/>
    <n v="0.09"/>
    <m/>
    <n v="22.520484"/>
    <s v=""/>
    <n v="0.89999999999999991"/>
    <n v="225.20483999999999"/>
  </r>
  <r>
    <n v="170130"/>
    <n v="4"/>
    <m/>
    <n v="10648"/>
    <x v="44"/>
    <s v="M3"/>
    <n v="359.69349999999997"/>
    <n v="4.0000000000000001E-3"/>
    <m/>
    <n v="1.438774"/>
    <s v=""/>
    <n v="0.04"/>
    <n v="14.387740000000001"/>
  </r>
  <r>
    <n v="170130"/>
    <n v="5"/>
    <m/>
    <n v="37020"/>
    <x v="923"/>
    <s v="L"/>
    <n v="12.254"/>
    <n v="0.3"/>
    <m/>
    <n v="3.6761999999999997"/>
    <s v=""/>
    <n v="3"/>
    <n v="36.762"/>
  </r>
  <r>
    <n v="170130"/>
    <n v="6"/>
    <m/>
    <n v="2016"/>
    <x v="46"/>
    <s v="H"/>
    <n v="13.188618292508322"/>
    <n v="0.36499999999999999"/>
    <m/>
    <n v="4.8138456767655375"/>
    <s v=""/>
    <n v="3.65"/>
    <n v="48.138456767655377"/>
  </r>
  <r>
    <n v="170130"/>
    <n v="7"/>
    <m/>
    <n v="2020"/>
    <x v="22"/>
    <s v="H"/>
    <n v="15.860837164231068"/>
    <n v="0.93700000000000006"/>
    <m/>
    <n v="14.861604422884511"/>
    <s v=""/>
    <n v="9.370000000000001"/>
    <n v="148.61604422884511"/>
  </r>
  <r>
    <n v="170130"/>
    <n v="8"/>
    <m/>
    <n v="2075"/>
    <x v="230"/>
    <s v="H"/>
    <n v="15.599673853371913"/>
    <n v="0.94"/>
    <m/>
    <n v="14.663693422169597"/>
    <s v=""/>
    <n v="9.3999999999999986"/>
    <n v="146.63693422169598"/>
  </r>
  <r>
    <n v="170130"/>
    <n v="9"/>
    <m/>
    <n v="2076"/>
    <x v="228"/>
    <s v="H"/>
    <n v="12.645924541907611"/>
    <n v="0.4"/>
    <m/>
    <n v="5.0583698167630446"/>
    <s v=""/>
    <n v="4"/>
    <n v="50.583698167630445"/>
  </r>
  <r>
    <n v="170130"/>
    <n v="10"/>
    <m/>
    <n v="37509"/>
    <x v="156"/>
    <s v="L"/>
    <n v="16.625699999999998"/>
    <n v="0.2"/>
    <m/>
    <n v="3.3251399999999998"/>
    <s v=""/>
    <n v="2"/>
    <n v="33.251399999999997"/>
  </r>
  <r>
    <n v="170130"/>
    <n v="11"/>
    <m/>
    <n v="11070"/>
    <x v="51"/>
    <s v="M"/>
    <n v="4.1189999999999998"/>
    <n v="1"/>
    <m/>
    <n v="4.1189999999999998"/>
    <s v=""/>
    <n v="10"/>
    <n v="41.19"/>
  </r>
  <r>
    <n v="170130"/>
    <n v="12"/>
    <m/>
    <n v="10543"/>
    <x v="20"/>
    <s v="M3"/>
    <n v="67.283799999999999"/>
    <n v="6.0000000000000001E-3"/>
    <m/>
    <n v="0.40370280000000003"/>
    <s v=""/>
    <n v="0.06"/>
    <n v="4.0370280000000003"/>
  </r>
  <r>
    <n v="170130"/>
    <n v="13"/>
    <m/>
    <n v="2014"/>
    <x v="16"/>
    <s v="H"/>
    <n v="13.173665210544026"/>
    <n v="0.66"/>
    <m/>
    <n v="8.6946190389590576"/>
    <s v=""/>
    <n v="6.6000000000000005"/>
    <n v="86.946190389590583"/>
  </r>
  <r>
    <n v="170130"/>
    <n v="14"/>
    <m/>
    <n v="2013"/>
    <x v="15"/>
    <s v="H"/>
    <n v="15.756939025755017"/>
    <n v="0.66"/>
    <m/>
    <n v="10.399579756998312"/>
    <s v=""/>
    <n v="6.6000000000000005"/>
    <n v="103.99579756998313"/>
  </r>
  <r>
    <n v="170130"/>
    <n v="15"/>
    <m/>
    <n v="37565"/>
    <x v="338"/>
    <s v="L"/>
    <n v="8.7706999999999997"/>
    <n v="4.0000000000000001E-3"/>
    <m/>
    <n v="3.5082799999999997E-2"/>
    <s v=""/>
    <n v="0.04"/>
    <n v="0.35082799999999997"/>
  </r>
  <r>
    <n v="170130"/>
    <n v="16"/>
    <m/>
    <n v="37535"/>
    <x v="1205"/>
    <s v="UN"/>
    <n v="1.6855"/>
    <n v="1"/>
    <m/>
    <n v="1.6855"/>
    <s v=""/>
    <n v="10"/>
    <n v="16.855"/>
  </r>
  <r>
    <n v="170130"/>
    <n v="17"/>
    <m/>
    <n v="30542"/>
    <x v="334"/>
    <s v="KG"/>
    <n v="6.2305000000000001"/>
    <n v="40.677"/>
    <m/>
    <n v="253.43804850000001"/>
    <s v=""/>
    <n v="406.77"/>
    <n v="2534.3804850000001"/>
  </r>
  <r>
    <n v="170130"/>
    <n v="18"/>
    <m/>
    <n v="2015"/>
    <x v="47"/>
    <s v="H"/>
    <n v="16.259414142106937"/>
    <n v="0.36499999999999999"/>
    <m/>
    <n v="5.9346861618690321"/>
    <s v=""/>
    <n v="3.65"/>
    <n v="59.346861618690319"/>
  </r>
  <r>
    <n v="170130"/>
    <n v="19"/>
    <m/>
    <n v="17515"/>
    <x v="14"/>
    <s v="KG"/>
    <n v="5.5275999999999996"/>
    <n v="0.12"/>
    <m/>
    <n v="0.6633119999999999"/>
    <s v=""/>
    <n v="1.2"/>
    <n v="6.633119999999999"/>
  </r>
  <r>
    <n v="170130"/>
    <n v="20"/>
    <m/>
    <n v="11510"/>
    <x v="92"/>
    <s v="KG"/>
    <n v="3.2757999999999998"/>
    <n v="4.1974999999999998"/>
    <m/>
    <n v="13.750170499999999"/>
    <s v=""/>
    <n v="41.974999999999994"/>
    <n v="137.50170499999999"/>
  </r>
  <r>
    <n v="170130"/>
    <n v="21"/>
    <m/>
    <n v="11501"/>
    <x v="68"/>
    <s v="KG"/>
    <n v="3.2875999999999999"/>
    <n v="0.35"/>
    <m/>
    <n v="1.1506599999999998"/>
    <s v=""/>
    <n v="3.5"/>
    <n v="11.506599999999999"/>
  </r>
  <r>
    <n v="170130"/>
    <n v="22"/>
    <m/>
    <n v="17740"/>
    <x v="48"/>
    <s v="KG"/>
    <n v="4.9862000000000002"/>
    <n v="7.2999999999999995E-2"/>
    <m/>
    <n v="0.3639926"/>
    <s v=""/>
    <n v="0.73"/>
    <n v="3.639926"/>
  </r>
  <r>
    <n v="170131"/>
    <n v="0"/>
    <s v="FP.01 - GRADIL DE FERRO PERFILADO, TIPO PARQUE SEM MURETA - GP-5/DEPAVE"/>
    <m/>
    <x v="0"/>
    <m/>
    <s v=""/>
    <m/>
    <s v="M"/>
    <s v=""/>
    <n v="648.7478281849784"/>
    <s v=""/>
    <s v=""/>
  </r>
  <r>
    <n v="170131"/>
    <n v="1"/>
    <m/>
    <n v="37509"/>
    <x v="156"/>
    <s v="L"/>
    <n v="16.625699999999998"/>
    <n v="0.37"/>
    <m/>
    <n v="6.151508999999999"/>
    <s v=""/>
    <n v="0"/>
    <n v="0"/>
  </r>
  <r>
    <n v="170131"/>
    <n v="2"/>
    <m/>
    <n v="2075"/>
    <x v="230"/>
    <s v="H"/>
    <n v="15.599673853371913"/>
    <n v="2.2000000000000002"/>
    <m/>
    <n v="34.319282477418213"/>
    <s v=""/>
    <n v="0"/>
    <n v="0"/>
  </r>
  <r>
    <n v="170131"/>
    <n v="3"/>
    <m/>
    <n v="2045"/>
    <x v="63"/>
    <s v="H"/>
    <n v="28.645206620187412"/>
    <n v="1"/>
    <m/>
    <n v="28.645206620187412"/>
    <s v=""/>
    <n v="0"/>
    <n v="0"/>
  </r>
  <r>
    <n v="170131"/>
    <n v="4"/>
    <m/>
    <n v="2020"/>
    <x v="22"/>
    <s v="H"/>
    <n v="15.860837164231068"/>
    <n v="0.26"/>
    <m/>
    <n v="4.1238176627000778"/>
    <s v=""/>
    <n v="0"/>
    <n v="0"/>
  </r>
  <r>
    <n v="170131"/>
    <n v="5"/>
    <m/>
    <n v="2016"/>
    <x v="46"/>
    <s v="H"/>
    <n v="13.188618292508322"/>
    <n v="0.05"/>
    <m/>
    <n v="0.65943091462541614"/>
    <s v=""/>
    <n v="0"/>
    <n v="0"/>
  </r>
  <r>
    <n v="170131"/>
    <n v="6"/>
    <m/>
    <n v="10648"/>
    <x v="44"/>
    <s v="M3"/>
    <n v="359.69349999999997"/>
    <n v="1E-3"/>
    <m/>
    <n v="0.3596935"/>
    <s v=""/>
    <n v="0"/>
    <n v="0"/>
  </r>
  <r>
    <n v="170131"/>
    <n v="7"/>
    <m/>
    <n v="2015"/>
    <x v="47"/>
    <s v="H"/>
    <n v="16.259414142106937"/>
    <n v="0.05"/>
    <m/>
    <n v="0.81297070710534691"/>
    <s v=""/>
    <n v="0"/>
    <n v="0"/>
  </r>
  <r>
    <n v="170131"/>
    <n v="8"/>
    <m/>
    <n v="2099"/>
    <x v="1"/>
    <s v="H"/>
    <n v="12.627877718847255"/>
    <n v="2.3199999999999998"/>
    <m/>
    <n v="29.29667630772563"/>
    <s v=""/>
    <n v="0"/>
    <n v="0"/>
  </r>
  <r>
    <n v="170131"/>
    <n v="9"/>
    <m/>
    <n v="2076"/>
    <x v="228"/>
    <s v="H"/>
    <n v="12.645924541907611"/>
    <n v="2.2000000000000002"/>
    <m/>
    <n v="27.821033992196746"/>
    <s v=""/>
    <n v="0"/>
    <n v="0"/>
  </r>
  <r>
    <n v="170131"/>
    <n v="10"/>
    <m/>
    <n v="10612"/>
    <x v="983"/>
    <s v="M3"/>
    <n v="250.2276"/>
    <n v="6.3E-2"/>
    <m/>
    <n v="15.764338799999999"/>
    <s v=""/>
    <n v="0"/>
    <n v="0"/>
  </r>
  <r>
    <n v="170131"/>
    <n v="11"/>
    <m/>
    <n v="2014"/>
    <x v="16"/>
    <s v="H"/>
    <n v="13.173665210544026"/>
    <n v="1.08"/>
    <m/>
    <n v="14.22755842738755"/>
    <s v=""/>
    <n v="0"/>
    <n v="0"/>
  </r>
  <r>
    <n v="170131"/>
    <n v="12"/>
    <m/>
    <n v="17515"/>
    <x v="14"/>
    <s v="KG"/>
    <n v="5.5275999999999996"/>
    <n v="0.2"/>
    <m/>
    <n v="1.1055200000000001"/>
    <s v=""/>
    <n v="0"/>
    <n v="0"/>
  </r>
  <r>
    <n v="170131"/>
    <n v="13"/>
    <m/>
    <n v="2046"/>
    <x v="61"/>
    <s v="H"/>
    <n v="13.391773957816332"/>
    <n v="1"/>
    <m/>
    <n v="13.391773957816332"/>
    <s v=""/>
    <n v="0"/>
    <n v="0"/>
  </r>
  <r>
    <n v="170131"/>
    <n v="14"/>
    <m/>
    <n v="10550"/>
    <x v="1546"/>
    <s v="M3"/>
    <n v="71.755899999999997"/>
    <n v="6.0000000000000001E-3"/>
    <m/>
    <n v="0.43053540000000001"/>
    <s v=""/>
    <n v="0"/>
    <n v="0"/>
  </r>
  <r>
    <n v="170131"/>
    <n v="15"/>
    <m/>
    <n v="11510"/>
    <x v="92"/>
    <s v="KG"/>
    <n v="3.2757999999999998"/>
    <n v="0.51"/>
    <m/>
    <n v="1.670658"/>
    <s v=""/>
    <n v="0"/>
    <n v="0"/>
  </r>
  <r>
    <n v="170131"/>
    <n v="16"/>
    <m/>
    <n v="17740"/>
    <x v="48"/>
    <s v="KG"/>
    <n v="4.9862000000000002"/>
    <n v="0.01"/>
    <m/>
    <n v="4.9862000000000004E-2"/>
    <s v=""/>
    <n v="0"/>
    <n v="0"/>
  </r>
  <r>
    <n v="170131"/>
    <n v="17"/>
    <m/>
    <n v="30542"/>
    <x v="334"/>
    <s v="KG"/>
    <n v="6.2305000000000001"/>
    <n v="69.180000000000007"/>
    <m/>
    <n v="431.02599000000004"/>
    <s v=""/>
    <n v="0"/>
    <n v="0"/>
  </r>
  <r>
    <n v="170131"/>
    <n v="18"/>
    <m/>
    <n v="37005"/>
    <x v="383"/>
    <s v="L"/>
    <n v="15.942500000000001"/>
    <n v="0.61"/>
    <m/>
    <n v="9.7249250000000007"/>
    <s v=""/>
    <n v="0"/>
    <n v="0"/>
  </r>
  <r>
    <n v="170131"/>
    <n v="19"/>
    <m/>
    <n v="11070"/>
    <x v="51"/>
    <s v="M"/>
    <n v="4.1189999999999998"/>
    <n v="1.6333299999999999"/>
    <m/>
    <n v="6.7276862699999995"/>
    <s v=""/>
    <n v="0"/>
    <n v="0"/>
  </r>
  <r>
    <n v="170131"/>
    <n v="20"/>
    <m/>
    <n v="11046"/>
    <x v="59"/>
    <s v="M"/>
    <n v="2.4108999999999998"/>
    <n v="0.5"/>
    <m/>
    <n v="1.2054499999999999"/>
    <s v=""/>
    <n v="0"/>
    <n v="0"/>
  </r>
  <r>
    <n v="170131"/>
    <n v="21"/>
    <m/>
    <n v="2013"/>
    <x v="15"/>
    <s v="H"/>
    <n v="15.756939025755017"/>
    <n v="1.08"/>
    <m/>
    <n v="17.01749414781542"/>
    <s v=""/>
    <n v="0"/>
    <n v="0"/>
  </r>
  <r>
    <n v="170131"/>
    <n v="22"/>
    <m/>
    <n v="37535"/>
    <x v="1205"/>
    <s v="UN"/>
    <n v="1.6855"/>
    <n v="1.22"/>
    <m/>
    <n v="2.0563099999999999"/>
    <s v=""/>
    <n v="0"/>
    <n v="0"/>
  </r>
  <r>
    <n v="170131"/>
    <n v="23"/>
    <m/>
    <n v="11066"/>
    <x v="67"/>
    <s v="M"/>
    <n v="1.0965"/>
    <n v="1.97"/>
    <m/>
    <n v="2.1601050000000002"/>
    <s v=""/>
    <n v="0"/>
    <n v="0"/>
  </r>
  <r>
    <n v="170132"/>
    <n v="0"/>
    <s v="FP.02 - GRADIL DE FERRO PERFILADO, TIPO PARQUE COM MURETA - GPM-1/DEPAVE"/>
    <m/>
    <x v="0"/>
    <m/>
    <s v=""/>
    <m/>
    <s v="M"/>
    <s v=""/>
    <n v="734.10287867843249"/>
    <s v=""/>
    <s v=""/>
  </r>
  <r>
    <n v="170132"/>
    <n v="1"/>
    <m/>
    <n v="10648"/>
    <x v="44"/>
    <s v="M3"/>
    <n v="359.69349999999997"/>
    <n v="5.5E-2"/>
    <m/>
    <n v="19.7831425"/>
    <s v=""/>
    <n v="0"/>
    <n v="0"/>
  </r>
  <r>
    <n v="170132"/>
    <n v="2"/>
    <m/>
    <n v="2076"/>
    <x v="228"/>
    <s v="H"/>
    <n v="12.645924541907611"/>
    <n v="1.99"/>
    <m/>
    <n v="25.165389838396145"/>
    <s v=""/>
    <n v="0"/>
    <n v="0"/>
  </r>
  <r>
    <n v="170132"/>
    <n v="3"/>
    <m/>
    <n v="11046"/>
    <x v="59"/>
    <s v="M"/>
    <n v="2.4108999999999998"/>
    <n v="0.5"/>
    <m/>
    <n v="1.2054499999999999"/>
    <s v=""/>
    <n v="0"/>
    <n v="0"/>
  </r>
  <r>
    <n v="170132"/>
    <n v="4"/>
    <m/>
    <n v="37525"/>
    <x v="1423"/>
    <s v="L"/>
    <n v="6.3125"/>
    <n v="0.24"/>
    <m/>
    <n v="1.5149999999999999"/>
    <s v=""/>
    <n v="0"/>
    <n v="0"/>
  </r>
  <r>
    <n v="170132"/>
    <n v="5"/>
    <m/>
    <n v="10550"/>
    <x v="1546"/>
    <s v="M3"/>
    <n v="71.755899999999997"/>
    <n v="2E-3"/>
    <m/>
    <n v="0.14351179999999999"/>
    <s v=""/>
    <n v="0"/>
    <n v="0"/>
  </r>
  <r>
    <n v="170132"/>
    <n v="6"/>
    <m/>
    <n v="30542"/>
    <x v="334"/>
    <s v="KG"/>
    <n v="6.2305000000000001"/>
    <n v="60.03"/>
    <m/>
    <n v="374.01691500000004"/>
    <s v=""/>
    <n v="0"/>
    <n v="0"/>
  </r>
  <r>
    <n v="170132"/>
    <n v="7"/>
    <m/>
    <n v="2099"/>
    <x v="1"/>
    <s v="H"/>
    <n v="12.627877718847255"/>
    <n v="5.34"/>
    <m/>
    <n v="67.432867018644345"/>
    <s v=""/>
    <n v="0"/>
    <n v="0"/>
  </r>
  <r>
    <n v="170132"/>
    <n v="8"/>
    <m/>
    <n v="2075"/>
    <x v="230"/>
    <s v="H"/>
    <n v="15.599673853371913"/>
    <n v="2.29"/>
    <m/>
    <n v="35.723253124221678"/>
    <s v=""/>
    <n v="0"/>
    <n v="0"/>
  </r>
  <r>
    <n v="170132"/>
    <n v="9"/>
    <m/>
    <n v="2046"/>
    <x v="61"/>
    <s v="H"/>
    <n v="13.391773957816332"/>
    <n v="1"/>
    <m/>
    <n v="13.391773957816332"/>
    <s v=""/>
    <n v="0"/>
    <n v="0"/>
  </r>
  <r>
    <n v="170132"/>
    <n v="10"/>
    <m/>
    <n v="2045"/>
    <x v="63"/>
    <s v="H"/>
    <n v="28.645206620187412"/>
    <n v="1"/>
    <m/>
    <n v="28.645206620187412"/>
    <s v=""/>
    <n v="0"/>
    <n v="0"/>
  </r>
  <r>
    <n v="170132"/>
    <n v="11"/>
    <m/>
    <n v="17740"/>
    <x v="48"/>
    <s v="KG"/>
    <n v="4.9862000000000002"/>
    <n v="0.11"/>
    <m/>
    <n v="0.54848200000000003"/>
    <s v=""/>
    <n v="0"/>
    <n v="0"/>
  </r>
  <r>
    <n v="170132"/>
    <n v="12"/>
    <m/>
    <n v="37509"/>
    <x v="156"/>
    <s v="L"/>
    <n v="16.625699999999998"/>
    <n v="0.28999999999999998"/>
    <m/>
    <n v="4.8214529999999991"/>
    <s v=""/>
    <n v="0"/>
    <n v="0"/>
  </r>
  <r>
    <n v="170132"/>
    <n v="13"/>
    <m/>
    <n v="10636"/>
    <x v="43"/>
    <s v="M3"/>
    <n v="318.20740000000001"/>
    <n v="1.2E-2"/>
    <m/>
    <n v="3.8184888000000003"/>
    <s v=""/>
    <n v="0"/>
    <n v="0"/>
  </r>
  <r>
    <n v="170132"/>
    <n v="14"/>
    <m/>
    <n v="11066"/>
    <x v="67"/>
    <s v="M"/>
    <n v="1.0965"/>
    <n v="1.54"/>
    <m/>
    <n v="1.6886100000000002"/>
    <s v=""/>
    <n v="0"/>
    <n v="0"/>
  </r>
  <r>
    <n v="170132"/>
    <n v="15"/>
    <m/>
    <n v="10612"/>
    <x v="983"/>
    <s v="M3"/>
    <n v="250.2276"/>
    <n v="0.11"/>
    <m/>
    <n v="27.525036"/>
    <s v=""/>
    <n v="0"/>
    <n v="0"/>
  </r>
  <r>
    <n v="170132"/>
    <n v="16"/>
    <m/>
    <n v="12580"/>
    <x v="42"/>
    <s v="UN"/>
    <n v="0.25140000000000001"/>
    <n v="53"/>
    <m/>
    <n v="13.324200000000001"/>
    <s v=""/>
    <n v="0"/>
    <n v="0"/>
  </r>
  <r>
    <n v="170132"/>
    <n v="17"/>
    <m/>
    <n v="11070"/>
    <x v="51"/>
    <s v="M"/>
    <n v="4.1189999999999998"/>
    <n v="1.26667"/>
    <m/>
    <n v="5.2174137299999996"/>
    <s v=""/>
    <n v="0"/>
    <n v="0"/>
  </r>
  <r>
    <n v="170132"/>
    <n v="18"/>
    <m/>
    <n v="11510"/>
    <x v="92"/>
    <s v="KG"/>
    <n v="3.2757999999999998"/>
    <n v="5.91"/>
    <m/>
    <n v="19.359977999999998"/>
    <s v=""/>
    <n v="0"/>
    <n v="0"/>
  </r>
  <r>
    <n v="170132"/>
    <n v="19"/>
    <m/>
    <n v="2020"/>
    <x v="22"/>
    <s v="H"/>
    <n v="15.860837164231068"/>
    <n v="2.23"/>
    <m/>
    <n v="35.369666876235279"/>
    <s v=""/>
    <n v="0"/>
    <n v="0"/>
  </r>
  <r>
    <n v="170132"/>
    <n v="20"/>
    <m/>
    <n v="2014"/>
    <x v="16"/>
    <s v="H"/>
    <n v="13.173665210544026"/>
    <n v="0.85"/>
    <m/>
    <n v="11.197615428962422"/>
    <s v=""/>
    <n v="0"/>
    <n v="0"/>
  </r>
  <r>
    <n v="170132"/>
    <n v="21"/>
    <m/>
    <n v="2015"/>
    <x v="47"/>
    <s v="H"/>
    <n v="16.259414142106937"/>
    <n v="0.57999999999999996"/>
    <m/>
    <n v="9.4304602024220223"/>
    <s v=""/>
    <n v="0"/>
    <n v="0"/>
  </r>
  <r>
    <n v="170132"/>
    <n v="22"/>
    <m/>
    <n v="2016"/>
    <x v="46"/>
    <s v="H"/>
    <n v="13.188618292508322"/>
    <n v="0.57999999999999996"/>
    <m/>
    <n v="7.6493986096548259"/>
    <s v=""/>
    <n v="0"/>
    <n v="0"/>
  </r>
  <r>
    <n v="170132"/>
    <n v="23"/>
    <m/>
    <n v="37540"/>
    <x v="385"/>
    <s v="UN"/>
    <n v="0.39579999999999999"/>
    <n v="0.36"/>
    <m/>
    <n v="0.14248799999999998"/>
    <s v=""/>
    <n v="0"/>
    <n v="0"/>
  </r>
  <r>
    <n v="170132"/>
    <n v="24"/>
    <m/>
    <n v="37535"/>
    <x v="1205"/>
    <s v="UN"/>
    <n v="1.6855"/>
    <n v="0.97"/>
    <m/>
    <n v="1.634935"/>
    <s v=""/>
    <n v="0"/>
    <n v="0"/>
  </r>
  <r>
    <n v="170132"/>
    <n v="25"/>
    <m/>
    <n v="37025"/>
    <x v="1518"/>
    <s v="L"/>
    <n v="9.7798999999999996"/>
    <n v="0.3"/>
    <m/>
    <n v="2.93397"/>
    <s v=""/>
    <n v="0"/>
    <n v="0"/>
  </r>
  <r>
    <n v="170132"/>
    <n v="26"/>
    <m/>
    <n v="37005"/>
    <x v="383"/>
    <s v="L"/>
    <n v="15.942500000000001"/>
    <n v="0.48"/>
    <m/>
    <n v="7.6524000000000001"/>
    <s v=""/>
    <n v="0"/>
    <n v="0"/>
  </r>
  <r>
    <n v="170132"/>
    <n v="27"/>
    <m/>
    <n v="17515"/>
    <x v="14"/>
    <s v="KG"/>
    <n v="5.5275999999999996"/>
    <n v="0.15"/>
    <m/>
    <n v="0.82913999999999988"/>
    <s v=""/>
    <n v="0"/>
    <n v="0"/>
  </r>
  <r>
    <n v="170132"/>
    <n v="28"/>
    <m/>
    <n v="11520"/>
    <x v="45"/>
    <s v="KG"/>
    <n v="3.1955"/>
    <n v="0.17"/>
    <m/>
    <n v="0.54323500000000002"/>
    <s v=""/>
    <n v="0"/>
    <n v="0"/>
  </r>
  <r>
    <n v="170132"/>
    <n v="29"/>
    <m/>
    <n v="2013"/>
    <x v="15"/>
    <s v="H"/>
    <n v="15.756939025755017"/>
    <n v="0.85"/>
    <m/>
    <n v="13.393398171891764"/>
    <s v=""/>
    <n v="0"/>
    <n v="0"/>
  </r>
  <r>
    <n v="170133"/>
    <n v="0"/>
    <s v="FP.06 - GRADIL/PEITORIL DE FERRO PERFILADO H=1,00M"/>
    <m/>
    <x v="0"/>
    <m/>
    <s v=""/>
    <m/>
    <s v="M"/>
    <s v=""/>
    <n v="161.42907977817325"/>
    <s v=""/>
    <s v=""/>
  </r>
  <r>
    <n v="170133"/>
    <n v="1"/>
    <m/>
    <n v="37535"/>
    <x v="1205"/>
    <s v="UN"/>
    <n v="1.6855"/>
    <n v="0.45"/>
    <m/>
    <n v="0.75847500000000001"/>
    <s v=""/>
    <n v="0"/>
    <n v="0"/>
  </r>
  <r>
    <n v="170133"/>
    <n v="2"/>
    <m/>
    <n v="2020"/>
    <x v="22"/>
    <s v="H"/>
    <n v="15.860837164231068"/>
    <n v="0.33"/>
    <m/>
    <n v="5.2340762641962524"/>
    <s v=""/>
    <n v="0"/>
    <n v="0"/>
  </r>
  <r>
    <n v="170133"/>
    <n v="3"/>
    <m/>
    <n v="10612"/>
    <x v="983"/>
    <s v="M3"/>
    <n v="250.2276"/>
    <n v="1.0999999999999999E-2"/>
    <m/>
    <n v="2.7525035999999998"/>
    <s v=""/>
    <n v="0"/>
    <n v="0"/>
  </r>
  <r>
    <n v="170133"/>
    <n v="4"/>
    <m/>
    <n v="37509"/>
    <x v="156"/>
    <s v="L"/>
    <n v="16.625699999999998"/>
    <n v="0.13"/>
    <m/>
    <n v="2.1613409999999997"/>
    <s v=""/>
    <n v="0"/>
    <n v="0"/>
  </r>
  <r>
    <n v="170133"/>
    <n v="5"/>
    <m/>
    <n v="2075"/>
    <x v="230"/>
    <s v="H"/>
    <n v="15.599673853371913"/>
    <n v="0.81"/>
    <m/>
    <n v="12.63573582123125"/>
    <s v=""/>
    <n v="0"/>
    <n v="0"/>
  </r>
  <r>
    <n v="170133"/>
    <n v="6"/>
    <m/>
    <n v="10543"/>
    <x v="20"/>
    <s v="M3"/>
    <n v="67.283799999999999"/>
    <n v="6.0000000000000001E-3"/>
    <m/>
    <n v="0.40370280000000003"/>
    <s v=""/>
    <n v="0"/>
    <n v="0"/>
  </r>
  <r>
    <n v="170133"/>
    <n v="7"/>
    <m/>
    <n v="2076"/>
    <x v="228"/>
    <s v="H"/>
    <n v="12.645924541907611"/>
    <n v="0.81"/>
    <m/>
    <n v="10.243198878945165"/>
    <s v=""/>
    <n v="0"/>
    <n v="0"/>
  </r>
  <r>
    <n v="170133"/>
    <n v="8"/>
    <m/>
    <n v="2099"/>
    <x v="1"/>
    <s v="H"/>
    <n v="12.627877718847255"/>
    <n v="0.52"/>
    <m/>
    <n v="6.5664964138005733"/>
    <s v=""/>
    <n v="0"/>
    <n v="0"/>
  </r>
  <r>
    <n v="170133"/>
    <n v="9"/>
    <m/>
    <n v="30592"/>
    <x v="437"/>
    <s v="M2"/>
    <n v="46.378100000000003"/>
    <n v="0.8"/>
    <m/>
    <n v="37.102480000000007"/>
    <s v=""/>
    <n v="0"/>
    <n v="0"/>
  </r>
  <r>
    <n v="170133"/>
    <n v="10"/>
    <m/>
    <n v="70825"/>
    <x v="1103"/>
    <s v="M"/>
    <n v="22.7303"/>
    <n v="1.25"/>
    <m/>
    <n v="28.412875"/>
    <s v=""/>
    <n v="0"/>
    <n v="0"/>
  </r>
  <r>
    <n v="170133"/>
    <n v="11"/>
    <m/>
    <n v="30542"/>
    <x v="334"/>
    <s v="KG"/>
    <n v="6.2305000000000001"/>
    <n v="8.2899999999999991"/>
    <m/>
    <n v="51.650844999999997"/>
    <s v=""/>
    <n v="0"/>
    <n v="0"/>
  </r>
  <r>
    <n v="170133"/>
    <n v="12"/>
    <m/>
    <n v="37005"/>
    <x v="383"/>
    <s v="L"/>
    <n v="15.942500000000001"/>
    <n v="0.22"/>
    <m/>
    <n v="3.5073500000000002"/>
    <s v=""/>
    <n v="0"/>
    <n v="0"/>
  </r>
  <r>
    <n v="170134"/>
    <n v="0"/>
    <s v="PP.38 - PORTÃO DE FERRO PERFILADO, TIPO PARQUE (GP.5/GPM1) 2,00M, 1 FOLHA"/>
    <m/>
    <x v="0"/>
    <m/>
    <s v=""/>
    <m/>
    <s v="UN"/>
    <s v=""/>
    <n v="1803.883770087853"/>
    <s v=""/>
    <s v=""/>
  </r>
  <r>
    <n v="170134"/>
    <n v="1"/>
    <m/>
    <n v="2016"/>
    <x v="46"/>
    <s v="H"/>
    <n v="13.188618292508322"/>
    <n v="0.28000000000000003"/>
    <m/>
    <n v="3.6928131219023306"/>
    <s v=""/>
    <n v="0"/>
    <n v="0"/>
  </r>
  <r>
    <n v="170134"/>
    <n v="2"/>
    <m/>
    <n v="10550"/>
    <x v="1546"/>
    <s v="M3"/>
    <n v="71.755899999999997"/>
    <n v="0.01"/>
    <m/>
    <n v="0.71755899999999995"/>
    <s v=""/>
    <n v="0"/>
    <n v="0"/>
  </r>
  <r>
    <n v="170134"/>
    <n v="3"/>
    <m/>
    <n v="37509"/>
    <x v="156"/>
    <s v="L"/>
    <n v="16.625699999999998"/>
    <n v="0.77"/>
    <m/>
    <n v="12.801788999999999"/>
    <s v=""/>
    <n v="0"/>
    <n v="0"/>
  </r>
  <r>
    <n v="170134"/>
    <n v="4"/>
    <m/>
    <n v="10648"/>
    <x v="44"/>
    <s v="M3"/>
    <n v="359.69349999999997"/>
    <n v="2E-3"/>
    <m/>
    <n v="0.719387"/>
    <s v=""/>
    <n v="0"/>
    <n v="0"/>
  </r>
  <r>
    <n v="170134"/>
    <n v="5"/>
    <m/>
    <n v="2099"/>
    <x v="1"/>
    <s v="H"/>
    <n v="12.627877718847255"/>
    <n v="5.76"/>
    <m/>
    <n v="72.736575660560192"/>
    <s v=""/>
    <n v="0"/>
    <n v="0"/>
  </r>
  <r>
    <n v="170134"/>
    <n v="6"/>
    <m/>
    <n v="2076"/>
    <x v="228"/>
    <s v="H"/>
    <n v="12.645924541907611"/>
    <n v="4.6500000000000004"/>
    <m/>
    <n v="58.803549119870397"/>
    <s v=""/>
    <n v="0"/>
    <n v="0"/>
  </r>
  <r>
    <n v="170134"/>
    <n v="7"/>
    <m/>
    <n v="2015"/>
    <x v="47"/>
    <s v="H"/>
    <n v="16.259414142106937"/>
    <n v="0.28000000000000003"/>
    <m/>
    <n v="4.5526359597899431"/>
    <s v=""/>
    <n v="0"/>
    <n v="0"/>
  </r>
  <r>
    <n v="170134"/>
    <n v="8"/>
    <m/>
    <n v="2020"/>
    <x v="22"/>
    <s v="H"/>
    <n v="15.860837164231068"/>
    <n v="1.69"/>
    <m/>
    <n v="26.804814807550503"/>
    <s v=""/>
    <n v="0"/>
    <n v="0"/>
  </r>
  <r>
    <n v="170134"/>
    <n v="9"/>
    <m/>
    <n v="2075"/>
    <x v="230"/>
    <s v="H"/>
    <n v="15.599673853371913"/>
    <n v="4.6500000000000004"/>
    <m/>
    <n v="72.538483418179396"/>
    <s v=""/>
    <n v="0"/>
    <n v="0"/>
  </r>
  <r>
    <n v="170134"/>
    <n v="10"/>
    <m/>
    <n v="10612"/>
    <x v="983"/>
    <s v="M3"/>
    <n v="250.2276"/>
    <n v="0.18"/>
    <m/>
    <n v="45.040967999999999"/>
    <s v=""/>
    <n v="0"/>
    <n v="0"/>
  </r>
  <r>
    <n v="170134"/>
    <n v="11"/>
    <m/>
    <n v="37535"/>
    <x v="1205"/>
    <s v="UN"/>
    <n v="1.6855"/>
    <n v="2.58"/>
    <m/>
    <n v="4.3485899999999997"/>
    <s v=""/>
    <n v="0"/>
    <n v="0"/>
  </r>
  <r>
    <n v="170134"/>
    <n v="12"/>
    <m/>
    <n v="37005"/>
    <x v="383"/>
    <s v="L"/>
    <n v="15.942500000000001"/>
    <n v="1.29"/>
    <m/>
    <n v="20.565825"/>
    <s v=""/>
    <n v="0"/>
    <n v="0"/>
  </r>
  <r>
    <n v="170134"/>
    <n v="13"/>
    <m/>
    <n v="30542"/>
    <x v="334"/>
    <s v="KG"/>
    <n v="6.2305000000000001"/>
    <n v="236.06"/>
    <m/>
    <n v="1470.7718300000001"/>
    <s v=""/>
    <n v="0"/>
    <n v="0"/>
  </r>
  <r>
    <n v="170134"/>
    <n v="14"/>
    <m/>
    <n v="17740"/>
    <x v="48"/>
    <s v="KG"/>
    <n v="4.9862000000000002"/>
    <n v="0.05"/>
    <m/>
    <n v="0.24931000000000003"/>
    <s v=""/>
    <n v="0"/>
    <n v="0"/>
  </r>
  <r>
    <n v="170134"/>
    <n v="15"/>
    <m/>
    <n v="11520"/>
    <x v="45"/>
    <s v="KG"/>
    <n v="3.1955"/>
    <n v="0.32"/>
    <m/>
    <n v="1.0225599999999999"/>
    <s v=""/>
    <n v="0"/>
    <n v="0"/>
  </r>
  <r>
    <n v="170134"/>
    <n v="16"/>
    <m/>
    <n v="11510"/>
    <x v="92"/>
    <s v="KG"/>
    <n v="3.2757999999999998"/>
    <n v="2.6"/>
    <m/>
    <n v="8.51708"/>
    <s v=""/>
    <n v="0"/>
    <n v="0"/>
  </r>
  <r>
    <n v="170135"/>
    <n v="0"/>
    <s v="PP.37 - PORTÃO DE FERRO PERFILADO, TIPO PARQUE (GP.5/GPM.1) 1,50M, 1 FOLHA"/>
    <m/>
    <x v="0"/>
    <m/>
    <s v=""/>
    <m/>
    <s v="UN"/>
    <s v=""/>
    <n v="1556.25722287643"/>
    <s v=""/>
    <s v=""/>
  </r>
  <r>
    <n v="170135"/>
    <n v="1"/>
    <m/>
    <n v="37509"/>
    <x v="156"/>
    <s v="L"/>
    <n v="16.625699999999998"/>
    <n v="0.59"/>
    <m/>
    <n v="9.8091629999999981"/>
    <s v=""/>
    <n v="0"/>
    <n v="0"/>
  </r>
  <r>
    <n v="170135"/>
    <n v="2"/>
    <m/>
    <n v="2076"/>
    <x v="228"/>
    <s v="H"/>
    <n v="12.645924541907611"/>
    <n v="3.55"/>
    <m/>
    <n v="44.893032123772016"/>
    <s v=""/>
    <n v="0"/>
    <n v="0"/>
  </r>
  <r>
    <n v="170135"/>
    <n v="3"/>
    <m/>
    <n v="30542"/>
    <x v="334"/>
    <s v="KG"/>
    <n v="6.2305000000000001"/>
    <n v="203.63"/>
    <m/>
    <n v="1268.716715"/>
    <s v=""/>
    <n v="0"/>
    <n v="0"/>
  </r>
  <r>
    <n v="170135"/>
    <n v="4"/>
    <m/>
    <n v="2016"/>
    <x v="46"/>
    <s v="H"/>
    <n v="13.188618292508322"/>
    <n v="0.28000000000000003"/>
    <m/>
    <n v="3.6928131219023306"/>
    <s v=""/>
    <n v="0"/>
    <n v="0"/>
  </r>
  <r>
    <n v="170135"/>
    <n v="5"/>
    <m/>
    <n v="2020"/>
    <x v="22"/>
    <s v="H"/>
    <n v="15.860837164231068"/>
    <n v="1.49"/>
    <m/>
    <n v="23.632647374704291"/>
    <s v=""/>
    <n v="0"/>
    <n v="0"/>
  </r>
  <r>
    <n v="170135"/>
    <n v="6"/>
    <m/>
    <n v="2075"/>
    <x v="230"/>
    <s v="H"/>
    <n v="15.599673853371913"/>
    <n v="3.55"/>
    <m/>
    <n v="55.37884217947029"/>
    <s v=""/>
    <n v="0"/>
    <n v="0"/>
  </r>
  <r>
    <n v="170135"/>
    <n v="7"/>
    <m/>
    <n v="10648"/>
    <x v="44"/>
    <s v="M3"/>
    <n v="359.69349999999997"/>
    <n v="2E-3"/>
    <m/>
    <n v="0.719387"/>
    <s v=""/>
    <n v="0"/>
    <n v="0"/>
  </r>
  <r>
    <n v="170135"/>
    <n v="8"/>
    <m/>
    <n v="11520"/>
    <x v="45"/>
    <s v="KG"/>
    <n v="3.1955"/>
    <n v="0.32"/>
    <m/>
    <n v="1.0225599999999999"/>
    <s v=""/>
    <n v="0"/>
    <n v="0"/>
  </r>
  <r>
    <n v="170135"/>
    <n v="9"/>
    <m/>
    <n v="10550"/>
    <x v="1546"/>
    <s v="M3"/>
    <n v="71.755899999999997"/>
    <n v="0.01"/>
    <m/>
    <n v="0.71755899999999995"/>
    <s v=""/>
    <n v="0"/>
    <n v="0"/>
  </r>
  <r>
    <n v="170135"/>
    <n v="10"/>
    <m/>
    <n v="11510"/>
    <x v="92"/>
    <s v="KG"/>
    <n v="3.2757999999999998"/>
    <n v="2.6"/>
    <m/>
    <n v="8.51708"/>
    <s v=""/>
    <n v="0"/>
    <n v="0"/>
  </r>
  <r>
    <n v="170135"/>
    <n v="11"/>
    <m/>
    <n v="17740"/>
    <x v="48"/>
    <s v="KG"/>
    <n v="4.9862000000000002"/>
    <n v="0.05"/>
    <m/>
    <n v="0.24931000000000003"/>
    <s v=""/>
    <n v="0"/>
    <n v="0"/>
  </r>
  <r>
    <n v="170135"/>
    <n v="12"/>
    <m/>
    <n v="2015"/>
    <x v="47"/>
    <s v="H"/>
    <n v="16.259414142106937"/>
    <n v="0.28000000000000003"/>
    <m/>
    <n v="4.5526359597899431"/>
    <s v=""/>
    <n v="0"/>
    <n v="0"/>
  </r>
  <r>
    <n v="170135"/>
    <n v="13"/>
    <m/>
    <n v="37005"/>
    <x v="383"/>
    <s v="L"/>
    <n v="15.942500000000001"/>
    <n v="0.99"/>
    <m/>
    <n v="15.783075"/>
    <s v=""/>
    <n v="0"/>
    <n v="0"/>
  </r>
  <r>
    <n v="170135"/>
    <n v="14"/>
    <m/>
    <n v="37535"/>
    <x v="1205"/>
    <s v="UN"/>
    <n v="1.6855"/>
    <n v="1.97"/>
    <m/>
    <n v="3.3204349999999998"/>
    <s v=""/>
    <n v="0"/>
    <n v="0"/>
  </r>
  <r>
    <n v="170135"/>
    <n v="15"/>
    <m/>
    <n v="2099"/>
    <x v="1"/>
    <s v="H"/>
    <n v="12.627877718847255"/>
    <n v="5.56"/>
    <m/>
    <n v="70.211000116790728"/>
    <s v=""/>
    <n v="0"/>
    <n v="0"/>
  </r>
  <r>
    <n v="170135"/>
    <n v="16"/>
    <m/>
    <n v="10612"/>
    <x v="983"/>
    <s v="M3"/>
    <n v="250.2276"/>
    <n v="0.18"/>
    <m/>
    <n v="45.040967999999999"/>
    <s v=""/>
    <n v="0"/>
    <n v="0"/>
  </r>
  <r>
    <n v="170136"/>
    <n v="0"/>
    <s v="PP.39/PP.40 - PORTÃO DE FERRO PERFILADO TIPO PARQUE (GP.5/GPM1) 3,0M, 1 OU 2 FOLHAS"/>
    <m/>
    <x v="0"/>
    <m/>
    <s v=""/>
    <m/>
    <s v="UN"/>
    <s v=""/>
    <n v="2437.6035609756223"/>
    <s v=""/>
    <s v=""/>
  </r>
  <r>
    <n v="170136"/>
    <n v="1"/>
    <m/>
    <n v="37005"/>
    <x v="383"/>
    <s v="L"/>
    <n v="15.942500000000001"/>
    <n v="1.9"/>
    <m/>
    <n v="30.290749999999999"/>
    <s v=""/>
    <n v="0"/>
    <n v="0"/>
  </r>
  <r>
    <n v="170136"/>
    <n v="2"/>
    <m/>
    <n v="37535"/>
    <x v="1205"/>
    <s v="UN"/>
    <n v="1.6855"/>
    <n v="3.8"/>
    <m/>
    <n v="6.4048999999999996"/>
    <s v=""/>
    <n v="0"/>
    <n v="0"/>
  </r>
  <r>
    <n v="170136"/>
    <n v="3"/>
    <m/>
    <n v="10550"/>
    <x v="1546"/>
    <s v="M3"/>
    <n v="71.755899999999997"/>
    <n v="0.01"/>
    <m/>
    <n v="0.71755899999999995"/>
    <s v=""/>
    <n v="0"/>
    <n v="0"/>
  </r>
  <r>
    <n v="170136"/>
    <n v="4"/>
    <m/>
    <n v="2099"/>
    <x v="1"/>
    <s v="H"/>
    <n v="12.627877718847255"/>
    <n v="6.46"/>
    <m/>
    <n v="81.57609006375327"/>
    <s v=""/>
    <n v="0"/>
    <n v="0"/>
  </r>
  <r>
    <n v="170136"/>
    <n v="5"/>
    <m/>
    <n v="37509"/>
    <x v="156"/>
    <s v="L"/>
    <n v="16.625699999999998"/>
    <n v="1.1399999999999999"/>
    <m/>
    <n v="18.953297999999997"/>
    <s v=""/>
    <n v="0"/>
    <n v="0"/>
  </r>
  <r>
    <n v="170136"/>
    <n v="6"/>
    <m/>
    <n v="10612"/>
    <x v="983"/>
    <s v="M3"/>
    <n v="250.2276"/>
    <n v="0.18"/>
    <m/>
    <n v="45.040967999999999"/>
    <s v=""/>
    <n v="0"/>
    <n v="0"/>
  </r>
  <r>
    <n v="170136"/>
    <n v="7"/>
    <m/>
    <n v="2076"/>
    <x v="228"/>
    <s v="H"/>
    <n v="12.645924541907611"/>
    <n v="6.85"/>
    <m/>
    <n v="86.624583112067128"/>
    <s v=""/>
    <n v="0"/>
    <n v="0"/>
  </r>
  <r>
    <n v="170136"/>
    <n v="8"/>
    <m/>
    <n v="10648"/>
    <x v="44"/>
    <s v="M3"/>
    <n v="359.69349999999997"/>
    <n v="2E-3"/>
    <m/>
    <n v="0.719387"/>
    <s v=""/>
    <n v="0"/>
    <n v="0"/>
  </r>
  <r>
    <n v="170136"/>
    <n v="9"/>
    <m/>
    <n v="30542"/>
    <x v="334"/>
    <s v="KG"/>
    <n v="6.2305000000000001"/>
    <n v="321.72000000000003"/>
    <m/>
    <n v="2004.4764600000003"/>
    <s v=""/>
    <n v="0"/>
    <n v="0"/>
  </r>
  <r>
    <n v="170136"/>
    <n v="10"/>
    <m/>
    <n v="11520"/>
    <x v="45"/>
    <s v="KG"/>
    <n v="3.1955"/>
    <n v="0.32"/>
    <m/>
    <n v="1.0225599999999999"/>
    <s v=""/>
    <n v="0"/>
    <n v="0"/>
  </r>
  <r>
    <n v="170136"/>
    <n v="11"/>
    <m/>
    <n v="2075"/>
    <x v="230"/>
    <s v="H"/>
    <n v="15.599673853371913"/>
    <n v="6.85"/>
    <m/>
    <n v="106.85776589559759"/>
    <s v=""/>
    <n v="0"/>
    <n v="0"/>
  </r>
  <r>
    <n v="170136"/>
    <n v="12"/>
    <m/>
    <n v="2020"/>
    <x v="22"/>
    <s v="H"/>
    <n v="15.860837164231068"/>
    <n v="2.39"/>
    <m/>
    <n v="37.907400822512251"/>
    <s v=""/>
    <n v="0"/>
    <n v="0"/>
  </r>
  <r>
    <n v="170136"/>
    <n v="13"/>
    <m/>
    <n v="2016"/>
    <x v="46"/>
    <s v="H"/>
    <n v="13.188618292508322"/>
    <n v="0.28000000000000003"/>
    <m/>
    <n v="3.6928131219023306"/>
    <s v=""/>
    <n v="0"/>
    <n v="0"/>
  </r>
  <r>
    <n v="170136"/>
    <n v="14"/>
    <m/>
    <n v="2015"/>
    <x v="47"/>
    <s v="H"/>
    <n v="16.259414142106937"/>
    <n v="0.28000000000000003"/>
    <m/>
    <n v="4.5526359597899431"/>
    <s v=""/>
    <n v="0"/>
    <n v="0"/>
  </r>
  <r>
    <n v="170136"/>
    <n v="15"/>
    <m/>
    <n v="11510"/>
    <x v="92"/>
    <s v="KG"/>
    <n v="3.2757999999999998"/>
    <n v="2.6"/>
    <m/>
    <n v="8.51708"/>
    <s v=""/>
    <n v="0"/>
    <n v="0"/>
  </r>
  <r>
    <n v="170136"/>
    <n v="16"/>
    <m/>
    <n v="17740"/>
    <x v="48"/>
    <s v="KG"/>
    <n v="4.9862000000000002"/>
    <n v="0.05"/>
    <m/>
    <n v="0.24931000000000003"/>
    <s v=""/>
    <n v="0"/>
    <n v="0"/>
  </r>
  <r>
    <n v="170137"/>
    <n v="0"/>
    <s v="PP.41 - PORTÃO DE FERRO PERFILADO, TIPO PARQUE (GP-5/GPM-1) 4,00M, 2 FOLHAS"/>
    <m/>
    <x v="0"/>
    <m/>
    <s v=""/>
    <m/>
    <s v="UN"/>
    <s v=""/>
    <n v="2912.2079907306384"/>
    <s v=""/>
    <s v=""/>
  </r>
  <r>
    <n v="170137"/>
    <n v="1"/>
    <m/>
    <n v="30542"/>
    <x v="334"/>
    <s v="KG"/>
    <n v="6.2305000000000001"/>
    <n v="416.43299999999999"/>
    <m/>
    <n v="2594.5858065000002"/>
    <s v=""/>
    <n v="0"/>
    <n v="0"/>
  </r>
  <r>
    <n v="170137"/>
    <n v="2"/>
    <m/>
    <n v="37535"/>
    <x v="1205"/>
    <s v="UN"/>
    <n v="1.6855"/>
    <n v="1.25"/>
    <m/>
    <n v="2.1068750000000001"/>
    <s v=""/>
    <n v="0"/>
    <n v="0"/>
  </r>
  <r>
    <n v="170137"/>
    <n v="3"/>
    <m/>
    <n v="10612"/>
    <x v="983"/>
    <s v="M3"/>
    <n v="250.2276"/>
    <n v="0.18"/>
    <m/>
    <n v="45.040967999999999"/>
    <s v=""/>
    <n v="0"/>
    <n v="0"/>
  </r>
  <r>
    <n v="170137"/>
    <n v="4"/>
    <m/>
    <n v="10648"/>
    <x v="44"/>
    <s v="M3"/>
    <n v="359.69349999999997"/>
    <n v="2E-3"/>
    <m/>
    <n v="0.719387"/>
    <s v=""/>
    <n v="0"/>
    <n v="0"/>
  </r>
  <r>
    <n v="170137"/>
    <n v="5"/>
    <m/>
    <n v="37509"/>
    <x v="156"/>
    <s v="L"/>
    <n v="16.625699999999998"/>
    <n v="0.5"/>
    <m/>
    <n v="8.3128499999999992"/>
    <s v=""/>
    <n v="0"/>
    <n v="0"/>
  </r>
  <r>
    <n v="170137"/>
    <n v="6"/>
    <m/>
    <n v="2099"/>
    <x v="1"/>
    <s v="H"/>
    <n v="12.627877718847255"/>
    <n v="11.34"/>
    <m/>
    <n v="143.20013333172787"/>
    <s v=""/>
    <n v="0"/>
    <n v="0"/>
  </r>
  <r>
    <n v="170137"/>
    <n v="7"/>
    <m/>
    <n v="37020"/>
    <x v="923"/>
    <s v="L"/>
    <n v="12.254"/>
    <n v="1"/>
    <m/>
    <n v="12.254"/>
    <s v=""/>
    <n v="0"/>
    <n v="0"/>
  </r>
  <r>
    <n v="170137"/>
    <n v="8"/>
    <m/>
    <n v="2075"/>
    <x v="230"/>
    <s v="H"/>
    <n v="15.599673853371913"/>
    <n v="3.5"/>
    <m/>
    <n v="54.598858486801696"/>
    <s v=""/>
    <n v="0"/>
    <n v="0"/>
  </r>
  <r>
    <n v="170137"/>
    <n v="9"/>
    <m/>
    <n v="2020"/>
    <x v="22"/>
    <s v="H"/>
    <n v="15.860837164231068"/>
    <n v="3.24"/>
    <m/>
    <n v="51.389112412108666"/>
    <s v=""/>
    <n v="0"/>
    <n v="0"/>
  </r>
  <r>
    <n v="170138"/>
    <n v="0"/>
    <s v="PP.42 - PORTÃO DE FERRO PERFILADO, TIPO PARQUE (GP-5/GPM-1) 6,00M, 2 FOLHAS"/>
    <m/>
    <x v="0"/>
    <m/>
    <s v=""/>
    <m/>
    <s v="UN"/>
    <s v=""/>
    <n v="3954.1120680759645"/>
    <s v=""/>
    <s v=""/>
  </r>
  <r>
    <n v="170138"/>
    <n v="1"/>
    <m/>
    <n v="30542"/>
    <x v="334"/>
    <s v="KG"/>
    <n v="6.2305000000000001"/>
    <n v="570.85900000000004"/>
    <m/>
    <n v="3556.7369995000004"/>
    <s v=""/>
    <n v="0"/>
    <n v="0"/>
  </r>
  <r>
    <n v="170138"/>
    <n v="2"/>
    <m/>
    <n v="10648"/>
    <x v="44"/>
    <s v="M3"/>
    <n v="359.69349999999997"/>
    <n v="2E-3"/>
    <m/>
    <n v="0.719387"/>
    <s v=""/>
    <n v="0"/>
    <n v="0"/>
  </r>
  <r>
    <n v="170138"/>
    <n v="3"/>
    <m/>
    <n v="37509"/>
    <x v="156"/>
    <s v="L"/>
    <n v="16.625699999999998"/>
    <n v="0.75"/>
    <m/>
    <n v="12.469275"/>
    <s v=""/>
    <n v="0"/>
    <n v="0"/>
  </r>
  <r>
    <n v="170138"/>
    <n v="4"/>
    <m/>
    <n v="10612"/>
    <x v="983"/>
    <s v="M3"/>
    <n v="250.2276"/>
    <n v="0.18"/>
    <m/>
    <n v="45.040967999999999"/>
    <s v=""/>
    <n v="0"/>
    <n v="0"/>
  </r>
  <r>
    <n v="170138"/>
    <n v="5"/>
    <m/>
    <n v="37020"/>
    <x v="923"/>
    <s v="L"/>
    <n v="12.254"/>
    <n v="1.5"/>
    <m/>
    <n v="18.381"/>
    <s v=""/>
    <n v="0"/>
    <n v="0"/>
  </r>
  <r>
    <n v="170138"/>
    <n v="6"/>
    <m/>
    <n v="2075"/>
    <x v="230"/>
    <s v="H"/>
    <n v="15.599673853371913"/>
    <n v="5.25"/>
    <m/>
    <n v="81.89828773020254"/>
    <s v=""/>
    <n v="0"/>
    <n v="0"/>
  </r>
  <r>
    <n v="170138"/>
    <n v="7"/>
    <m/>
    <n v="2020"/>
    <x v="22"/>
    <s v="H"/>
    <n v="15.860837164231068"/>
    <n v="4.24"/>
    <m/>
    <n v="67.249949576339731"/>
    <s v=""/>
    <n v="0"/>
    <n v="0"/>
  </r>
  <r>
    <n v="170138"/>
    <n v="8"/>
    <m/>
    <n v="2099"/>
    <x v="1"/>
    <s v="H"/>
    <n v="12.627877718847255"/>
    <n v="13.34"/>
    <m/>
    <n v="168.45588876942239"/>
    <s v=""/>
    <n v="0"/>
    <n v="0"/>
  </r>
  <r>
    <n v="170138"/>
    <n v="9"/>
    <m/>
    <n v="37535"/>
    <x v="1205"/>
    <s v="UN"/>
    <n v="1.6855"/>
    <n v="1.875"/>
    <m/>
    <n v="3.1603124999999999"/>
    <s v=""/>
    <n v="0"/>
    <n v="0"/>
  </r>
  <r>
    <n v="170140"/>
    <n v="0"/>
    <s v="PP.15/19 - PORTÃO EM FERRO PERFILADO COM CHAPA, 1 FOLHA"/>
    <m/>
    <x v="0"/>
    <m/>
    <s v=""/>
    <m/>
    <s v="M2"/>
    <s v=""/>
    <n v="314.335937609859"/>
    <s v=""/>
    <s v=""/>
  </r>
  <r>
    <n v="170140"/>
    <n v="1"/>
    <m/>
    <n v="37535"/>
    <x v="1205"/>
    <s v="UN"/>
    <n v="1.6855"/>
    <n v="1"/>
    <m/>
    <n v="1.6855"/>
    <s v=""/>
    <n v="52"/>
    <n v="87.646000000000001"/>
  </r>
  <r>
    <n v="170140"/>
    <n v="2"/>
    <m/>
    <n v="37005"/>
    <x v="383"/>
    <s v="L"/>
    <n v="15.942500000000001"/>
    <n v="0.5"/>
    <m/>
    <n v="7.9712500000000004"/>
    <s v=""/>
    <n v="26"/>
    <n v="414.505"/>
  </r>
  <r>
    <n v="170140"/>
    <n v="3"/>
    <m/>
    <n v="10648"/>
    <x v="44"/>
    <s v="M3"/>
    <n v="359.69349999999997"/>
    <n v="1.0999999999999999E-2"/>
    <m/>
    <n v="3.9566284999999994"/>
    <s v=""/>
    <n v="0.57199999999999995"/>
    <n v="205.74468199999998"/>
  </r>
  <r>
    <n v="170140"/>
    <n v="4"/>
    <m/>
    <n v="37509"/>
    <x v="156"/>
    <s v="L"/>
    <n v="16.625699999999998"/>
    <n v="0.3"/>
    <m/>
    <n v="4.987709999999999"/>
    <s v=""/>
    <n v="15.6"/>
    <n v="259.36091999999996"/>
  </r>
  <r>
    <n v="170140"/>
    <n v="5"/>
    <m/>
    <n v="30542"/>
    <x v="334"/>
    <s v="KG"/>
    <n v="6.2305000000000001"/>
    <n v="32.69"/>
    <m/>
    <n v="203.67504499999998"/>
    <s v=""/>
    <n v="1699.8799999999999"/>
    <n v="10591.102339999999"/>
  </r>
  <r>
    <n v="170140"/>
    <n v="6"/>
    <m/>
    <n v="2075"/>
    <x v="230"/>
    <s v="H"/>
    <n v="15.599673853371913"/>
    <n v="1.8"/>
    <m/>
    <n v="28.079412936069442"/>
    <s v=""/>
    <n v="93.600000000000009"/>
    <n v="1460.1294726756109"/>
  </r>
  <r>
    <n v="170140"/>
    <n v="7"/>
    <m/>
    <n v="2099"/>
    <x v="1"/>
    <s v="H"/>
    <n v="12.627877718847255"/>
    <n v="1.38"/>
    <m/>
    <n v="17.426471252009211"/>
    <s v=""/>
    <n v="71.759999999999991"/>
    <n v="906.17650510447902"/>
  </r>
  <r>
    <n v="170140"/>
    <n v="8"/>
    <m/>
    <n v="2076"/>
    <x v="228"/>
    <s v="H"/>
    <n v="12.645924541907611"/>
    <n v="1.8"/>
    <m/>
    <n v="22.762664175433702"/>
    <s v=""/>
    <n v="93.600000000000009"/>
    <n v="1183.6585371225526"/>
  </r>
  <r>
    <n v="170140"/>
    <n v="9"/>
    <m/>
    <n v="2020"/>
    <x v="22"/>
    <s v="H"/>
    <n v="15.860837164231068"/>
    <n v="1.5"/>
    <m/>
    <n v="23.7912557463466"/>
    <s v=""/>
    <n v="78"/>
    <n v="1237.1452988100232"/>
  </r>
  <r>
    <n v="170141"/>
    <n v="0"/>
    <s v="PP.20/24 - PORTÃO EM FERRO PERFILADO COM TELA, 1 FOLHA"/>
    <m/>
    <x v="0"/>
    <m/>
    <s v=""/>
    <m/>
    <s v="M2"/>
    <s v=""/>
    <n v="244.5249590541074"/>
    <s v=""/>
    <s v=""/>
  </r>
  <r>
    <n v="170141"/>
    <n v="1"/>
    <m/>
    <n v="2099"/>
    <x v="1"/>
    <s v="H"/>
    <n v="12.627877718847255"/>
    <n v="1.38"/>
    <m/>
    <n v="17.426471252009211"/>
    <s v=""/>
    <n v="0"/>
    <n v="0"/>
  </r>
  <r>
    <n v="170141"/>
    <n v="2"/>
    <m/>
    <n v="10648"/>
    <x v="44"/>
    <s v="M3"/>
    <n v="359.69349999999997"/>
    <n v="1.0999999999999999E-2"/>
    <m/>
    <n v="3.9566284999999994"/>
    <s v=""/>
    <n v="0"/>
    <n v="0"/>
  </r>
  <r>
    <n v="170141"/>
    <n v="3"/>
    <m/>
    <n v="37509"/>
    <x v="156"/>
    <s v="L"/>
    <n v="16.625699999999998"/>
    <n v="0.15"/>
    <m/>
    <n v="2.4938549999999995"/>
    <s v=""/>
    <n v="0"/>
    <n v="0"/>
  </r>
  <r>
    <n v="170141"/>
    <n v="4"/>
    <m/>
    <n v="2076"/>
    <x v="228"/>
    <s v="H"/>
    <n v="12.645924541907611"/>
    <n v="0.9"/>
    <m/>
    <n v="11.381332087716851"/>
    <s v=""/>
    <n v="0"/>
    <n v="0"/>
  </r>
  <r>
    <n v="170141"/>
    <n v="5"/>
    <m/>
    <n v="37535"/>
    <x v="1205"/>
    <s v="UN"/>
    <n v="1.6855"/>
    <n v="0.5"/>
    <m/>
    <n v="0.84275"/>
    <s v=""/>
    <n v="0"/>
    <n v="0"/>
  </r>
  <r>
    <n v="170141"/>
    <n v="6"/>
    <m/>
    <n v="30592"/>
    <x v="437"/>
    <s v="M2"/>
    <n v="46.378100000000003"/>
    <n v="0.7"/>
    <m/>
    <n v="32.464669999999998"/>
    <s v=""/>
    <n v="0"/>
    <n v="0"/>
  </r>
  <r>
    <n v="170141"/>
    <n v="7"/>
    <m/>
    <n v="2075"/>
    <x v="230"/>
    <s v="H"/>
    <n v="15.599673853371913"/>
    <n v="0.9"/>
    <m/>
    <n v="14.039706468034721"/>
    <s v=""/>
    <n v="0"/>
    <n v="0"/>
  </r>
  <r>
    <n v="170141"/>
    <n v="8"/>
    <m/>
    <n v="2020"/>
    <x v="22"/>
    <s v="H"/>
    <n v="15.860837164231068"/>
    <n v="1.5"/>
    <m/>
    <n v="23.7912557463466"/>
    <s v=""/>
    <n v="0"/>
    <n v="0"/>
  </r>
  <r>
    <n v="170141"/>
    <n v="9"/>
    <m/>
    <n v="30542"/>
    <x v="334"/>
    <s v="KG"/>
    <n v="6.2305000000000001"/>
    <n v="21.53"/>
    <m/>
    <n v="134.14266500000002"/>
    <s v=""/>
    <n v="0"/>
    <n v="0"/>
  </r>
  <r>
    <n v="170141"/>
    <n v="10"/>
    <m/>
    <n v="37005"/>
    <x v="383"/>
    <s v="L"/>
    <n v="15.942500000000001"/>
    <n v="0.25"/>
    <m/>
    <n v="3.9856250000000002"/>
    <s v=""/>
    <n v="0"/>
    <n v="0"/>
  </r>
  <r>
    <n v="170142"/>
    <n v="0"/>
    <s v="PP.25/29 - PORTÃO EM FERRO PERFILADO COM CHAPA, 2 FOLHAS"/>
    <m/>
    <x v="0"/>
    <m/>
    <s v=""/>
    <m/>
    <s v="M2"/>
    <s v=""/>
    <n v="312.36399102391664"/>
    <s v=""/>
    <s v=""/>
  </r>
  <r>
    <n v="170142"/>
    <n v="1"/>
    <m/>
    <n v="10648"/>
    <x v="44"/>
    <s v="M3"/>
    <n v="359.69349999999997"/>
    <n v="1.6799999999999999E-2"/>
    <m/>
    <n v="6.0428507999999992"/>
    <s v=""/>
    <n v="0"/>
    <n v="0"/>
  </r>
  <r>
    <n v="170142"/>
    <n v="2"/>
    <m/>
    <n v="37535"/>
    <x v="1205"/>
    <s v="UN"/>
    <n v="1.6855"/>
    <n v="1"/>
    <m/>
    <n v="1.6855"/>
    <s v=""/>
    <n v="0"/>
    <n v="0"/>
  </r>
  <r>
    <n v="170142"/>
    <n v="3"/>
    <m/>
    <n v="37509"/>
    <x v="156"/>
    <s v="L"/>
    <n v="16.625699999999998"/>
    <n v="0.3"/>
    <m/>
    <n v="4.987709999999999"/>
    <s v=""/>
    <n v="0"/>
    <n v="0"/>
  </r>
  <r>
    <n v="170142"/>
    <n v="4"/>
    <m/>
    <n v="2076"/>
    <x v="228"/>
    <s v="H"/>
    <n v="12.645924541907611"/>
    <n v="1.8"/>
    <m/>
    <n v="22.762664175433702"/>
    <s v=""/>
    <n v="0"/>
    <n v="0"/>
  </r>
  <r>
    <n v="170142"/>
    <n v="5"/>
    <m/>
    <n v="30542"/>
    <x v="334"/>
    <s v="KG"/>
    <n v="6.2305000000000001"/>
    <n v="32.14"/>
    <m/>
    <n v="200.24827000000002"/>
    <s v=""/>
    <n v="0"/>
    <n v="0"/>
  </r>
  <r>
    <n v="170142"/>
    <n v="6"/>
    <m/>
    <n v="2099"/>
    <x v="1"/>
    <s v="H"/>
    <n v="12.627877718847255"/>
    <n v="1.33"/>
    <m/>
    <n v="16.795077366066849"/>
    <s v=""/>
    <n v="0"/>
    <n v="0"/>
  </r>
  <r>
    <n v="170142"/>
    <n v="7"/>
    <m/>
    <n v="2020"/>
    <x v="22"/>
    <s v="H"/>
    <n v="15.860837164231068"/>
    <n v="1.5"/>
    <m/>
    <n v="23.7912557463466"/>
    <s v=""/>
    <n v="0"/>
    <n v="0"/>
  </r>
  <r>
    <n v="170142"/>
    <n v="8"/>
    <m/>
    <n v="2075"/>
    <x v="230"/>
    <s v="H"/>
    <n v="15.599673853371913"/>
    <n v="1.8"/>
    <m/>
    <n v="28.079412936069442"/>
    <s v=""/>
    <n v="0"/>
    <n v="0"/>
  </r>
  <r>
    <n v="170142"/>
    <n v="9"/>
    <m/>
    <n v="37005"/>
    <x v="383"/>
    <s v="L"/>
    <n v="15.942500000000001"/>
    <n v="0.5"/>
    <m/>
    <n v="7.9712500000000004"/>
    <s v=""/>
    <n v="0"/>
    <n v="0"/>
  </r>
  <r>
    <n v="170143"/>
    <n v="0"/>
    <s v="PP.30/34 - PORTÃO EM FERRO PERFILADO COM TELA, 2 FOLHAS"/>
    <m/>
    <x v="0"/>
    <m/>
    <s v=""/>
    <m/>
    <s v="M2"/>
    <s v=""/>
    <n v="241.708388468165"/>
    <s v=""/>
    <s v=""/>
  </r>
  <r>
    <n v="170143"/>
    <n v="1"/>
    <m/>
    <n v="30542"/>
    <x v="334"/>
    <s v="KG"/>
    <n v="6.2305000000000001"/>
    <n v="20.77"/>
    <m/>
    <n v="129.40748500000001"/>
    <s v=""/>
    <n v="0"/>
    <n v="0"/>
  </r>
  <r>
    <n v="170143"/>
    <n v="2"/>
    <m/>
    <n v="10648"/>
    <x v="44"/>
    <s v="M3"/>
    <n v="359.69349999999997"/>
    <n v="1.6799999999999999E-2"/>
    <m/>
    <n v="6.0428507999999992"/>
    <s v=""/>
    <n v="0"/>
    <n v="0"/>
  </r>
  <r>
    <n v="170143"/>
    <n v="3"/>
    <m/>
    <n v="37509"/>
    <x v="156"/>
    <s v="L"/>
    <n v="16.625699999999998"/>
    <n v="0.15"/>
    <m/>
    <n v="2.4938549999999995"/>
    <s v=""/>
    <n v="0"/>
    <n v="0"/>
  </r>
  <r>
    <n v="170143"/>
    <n v="4"/>
    <m/>
    <n v="30592"/>
    <x v="437"/>
    <s v="M2"/>
    <n v="46.378100000000003"/>
    <n v="0.71"/>
    <m/>
    <n v="32.928451000000003"/>
    <s v=""/>
    <n v="0"/>
    <n v="0"/>
  </r>
  <r>
    <n v="170143"/>
    <n v="5"/>
    <m/>
    <n v="2020"/>
    <x v="22"/>
    <s v="H"/>
    <n v="15.860837164231068"/>
    <n v="1.5"/>
    <m/>
    <n v="23.7912557463466"/>
    <s v=""/>
    <n v="0"/>
    <n v="0"/>
  </r>
  <r>
    <n v="170143"/>
    <n v="6"/>
    <m/>
    <n v="2076"/>
    <x v="228"/>
    <s v="H"/>
    <n v="12.645924541907611"/>
    <n v="0.9"/>
    <m/>
    <n v="11.381332087716851"/>
    <s v=""/>
    <n v="0"/>
    <n v="0"/>
  </r>
  <r>
    <n v="170143"/>
    <n v="7"/>
    <m/>
    <n v="37005"/>
    <x v="383"/>
    <s v="L"/>
    <n v="15.942500000000001"/>
    <n v="0.25"/>
    <m/>
    <n v="3.9856250000000002"/>
    <s v=""/>
    <n v="0"/>
    <n v="0"/>
  </r>
  <r>
    <n v="170143"/>
    <n v="8"/>
    <m/>
    <n v="37535"/>
    <x v="1205"/>
    <s v="UN"/>
    <n v="1.6855"/>
    <n v="0.5"/>
    <m/>
    <n v="0.84275"/>
    <s v=""/>
    <n v="0"/>
    <n v="0"/>
  </r>
  <r>
    <n v="170143"/>
    <n v="9"/>
    <m/>
    <n v="2099"/>
    <x v="1"/>
    <s v="H"/>
    <n v="12.627877718847255"/>
    <n v="1.33"/>
    <m/>
    <n v="16.795077366066849"/>
    <s v=""/>
    <n v="0"/>
    <n v="0"/>
  </r>
  <r>
    <n v="170143"/>
    <n v="10"/>
    <m/>
    <n v="2075"/>
    <x v="230"/>
    <s v="H"/>
    <n v="15.599673853371913"/>
    <n v="0.9"/>
    <m/>
    <n v="14.039706468034721"/>
    <s v=""/>
    <n v="0"/>
    <n v="0"/>
  </r>
  <r>
    <n v="170144"/>
    <n v="0"/>
    <s v="PP.43/44 - PORTÃO EM FERRO PERFILADO COM CHAPA, 1 FOLHA, H=1,00M"/>
    <m/>
    <x v="0"/>
    <m/>
    <s v=""/>
    <m/>
    <s v="M2"/>
    <s v=""/>
    <n v="325.37355630985894"/>
    <s v=""/>
    <s v=""/>
  </r>
  <r>
    <n v="170144"/>
    <n v="1"/>
    <m/>
    <n v="2099"/>
    <x v="1"/>
    <s v="H"/>
    <n v="12.627877718847255"/>
    <n v="1.38"/>
    <m/>
    <n v="17.426471252009211"/>
    <s v=""/>
    <n v="0"/>
    <n v="0"/>
  </r>
  <r>
    <n v="170144"/>
    <n v="2"/>
    <m/>
    <n v="2075"/>
    <x v="230"/>
    <s v="H"/>
    <n v="15.599673853371913"/>
    <n v="1.8"/>
    <m/>
    <n v="28.079412936069442"/>
    <s v=""/>
    <n v="0"/>
    <n v="0"/>
  </r>
  <r>
    <n v="170144"/>
    <n v="3"/>
    <m/>
    <n v="10648"/>
    <x v="44"/>
    <s v="M3"/>
    <n v="359.69349999999997"/>
    <n v="1.12E-2"/>
    <m/>
    <n v="4.0285671999999995"/>
    <s v=""/>
    <n v="0"/>
    <n v="0"/>
  </r>
  <r>
    <n v="170144"/>
    <n v="4"/>
    <m/>
    <n v="2076"/>
    <x v="228"/>
    <s v="H"/>
    <n v="12.645924541907611"/>
    <n v="1.8"/>
    <m/>
    <n v="22.762664175433702"/>
    <s v=""/>
    <n v="0"/>
    <n v="0"/>
  </r>
  <r>
    <n v="170144"/>
    <n v="5"/>
    <m/>
    <n v="37005"/>
    <x v="383"/>
    <s v="L"/>
    <n v="15.942500000000001"/>
    <n v="0.5"/>
    <m/>
    <n v="7.9712500000000004"/>
    <s v=""/>
    <n v="0"/>
    <n v="0"/>
  </r>
  <r>
    <n v="170144"/>
    <n v="6"/>
    <m/>
    <n v="37535"/>
    <x v="1205"/>
    <s v="UN"/>
    <n v="1.6855"/>
    <n v="1"/>
    <m/>
    <n v="1.6855"/>
    <s v=""/>
    <n v="0"/>
    <n v="0"/>
  </r>
  <r>
    <n v="170144"/>
    <n v="7"/>
    <m/>
    <n v="2020"/>
    <x v="22"/>
    <s v="H"/>
    <n v="15.860837164231068"/>
    <n v="1.5"/>
    <m/>
    <n v="23.7912557463466"/>
    <s v=""/>
    <n v="0"/>
    <n v="0"/>
  </r>
  <r>
    <n v="170144"/>
    <n v="8"/>
    <m/>
    <n v="37509"/>
    <x v="156"/>
    <s v="L"/>
    <n v="16.625699999999998"/>
    <n v="0.3"/>
    <m/>
    <n v="4.987709999999999"/>
    <s v=""/>
    <n v="0"/>
    <n v="0"/>
  </r>
  <r>
    <n v="170144"/>
    <n v="9"/>
    <m/>
    <n v="30542"/>
    <x v="334"/>
    <s v="KG"/>
    <n v="6.2305000000000001"/>
    <n v="34.450000000000003"/>
    <m/>
    <n v="214.64072500000003"/>
    <s v=""/>
    <n v="0"/>
    <n v="0"/>
  </r>
  <r>
    <n v="170145"/>
    <n v="0"/>
    <s v="PP.45/46 - PORTÃO EM FERRO PERFILADO COM TELA, 1 FOLHA, H=1,00M"/>
    <m/>
    <x v="0"/>
    <m/>
    <s v=""/>
    <m/>
    <s v="M2"/>
    <s v=""/>
    <n v="256.31725075410736"/>
    <s v=""/>
    <s v=""/>
  </r>
  <r>
    <n v="170145"/>
    <n v="1"/>
    <m/>
    <n v="37535"/>
    <x v="1205"/>
    <s v="UN"/>
    <n v="1.6855"/>
    <n v="0.5"/>
    <m/>
    <n v="0.84275"/>
    <s v=""/>
    <n v="0"/>
    <n v="0"/>
  </r>
  <r>
    <n v="170145"/>
    <n v="2"/>
    <m/>
    <n v="37509"/>
    <x v="156"/>
    <s v="L"/>
    <n v="16.625699999999998"/>
    <n v="0.15"/>
    <m/>
    <n v="2.4938549999999995"/>
    <s v=""/>
    <n v="0"/>
    <n v="0"/>
  </r>
  <r>
    <n v="170145"/>
    <n v="3"/>
    <m/>
    <n v="2075"/>
    <x v="230"/>
    <s v="H"/>
    <n v="15.599673853371913"/>
    <n v="0.9"/>
    <m/>
    <n v="14.039706468034721"/>
    <s v=""/>
    <n v="0"/>
    <n v="0"/>
  </r>
  <r>
    <n v="170145"/>
    <n v="4"/>
    <m/>
    <n v="37005"/>
    <x v="383"/>
    <s v="L"/>
    <n v="15.942500000000001"/>
    <n v="0.25"/>
    <m/>
    <n v="3.9856250000000002"/>
    <s v=""/>
    <n v="0"/>
    <n v="0"/>
  </r>
  <r>
    <n v="170145"/>
    <n v="5"/>
    <m/>
    <n v="30542"/>
    <x v="334"/>
    <s v="KG"/>
    <n v="6.2305000000000001"/>
    <n v="23.56"/>
    <m/>
    <n v="146.79058000000001"/>
    <s v=""/>
    <n v="0"/>
    <n v="0"/>
  </r>
  <r>
    <n v="170145"/>
    <n v="6"/>
    <m/>
    <n v="2076"/>
    <x v="228"/>
    <s v="H"/>
    <n v="12.645924541907611"/>
    <n v="0.9"/>
    <m/>
    <n v="11.381332087716851"/>
    <s v=""/>
    <n v="0"/>
    <n v="0"/>
  </r>
  <r>
    <n v="170145"/>
    <n v="7"/>
    <m/>
    <n v="2020"/>
    <x v="22"/>
    <s v="H"/>
    <n v="15.860837164231068"/>
    <n v="1.5"/>
    <m/>
    <n v="23.7912557463466"/>
    <s v=""/>
    <n v="0"/>
    <n v="0"/>
  </r>
  <r>
    <n v="170145"/>
    <n v="8"/>
    <m/>
    <n v="2099"/>
    <x v="1"/>
    <s v="H"/>
    <n v="12.627877718847255"/>
    <n v="1.38"/>
    <m/>
    <n v="17.426471252009211"/>
    <s v=""/>
    <n v="0"/>
    <n v="0"/>
  </r>
  <r>
    <n v="170145"/>
    <n v="9"/>
    <m/>
    <n v="30592"/>
    <x v="437"/>
    <s v="M2"/>
    <n v="46.378100000000003"/>
    <n v="0.68"/>
    <m/>
    <n v="31.537108000000003"/>
    <s v=""/>
    <n v="0"/>
    <n v="0"/>
  </r>
  <r>
    <n v="170145"/>
    <n v="10"/>
    <m/>
    <n v="10648"/>
    <x v="44"/>
    <s v="M3"/>
    <n v="359.69349999999997"/>
    <n v="1.12E-2"/>
    <m/>
    <n v="4.0285671999999995"/>
    <s v=""/>
    <n v="0"/>
    <n v="0"/>
  </r>
  <r>
    <n v="170155"/>
    <n v="0"/>
    <s v="FV.01 - MURO DE FECHO, TIJOLO APARENTE  E ELEMENTO DE CONCRETO MF.01/EDIF - FUNDAÇÃO COM BROCA"/>
    <m/>
    <x v="0"/>
    <m/>
    <s v=""/>
    <m/>
    <s v="M"/>
    <s v=""/>
    <n v="580.09773951406441"/>
    <s v=""/>
    <s v=""/>
  </r>
  <r>
    <n v="170155"/>
    <n v="1"/>
    <m/>
    <n v="10648"/>
    <x v="44"/>
    <s v="M3"/>
    <n v="359.69349999999997"/>
    <n v="0.01"/>
    <m/>
    <n v="3.5969349999999998"/>
    <s v=""/>
    <n v="0"/>
    <n v="0"/>
  </r>
  <r>
    <n v="170155"/>
    <n v="2"/>
    <m/>
    <n v="14022"/>
    <x v="127"/>
    <s v="KG"/>
    <n v="20.04"/>
    <n v="0.18"/>
    <m/>
    <n v="3.6071999999999997"/>
    <s v=""/>
    <n v="0"/>
    <n v="0"/>
  </r>
  <r>
    <n v="170155"/>
    <n v="3"/>
    <m/>
    <n v="2099"/>
    <x v="1"/>
    <s v="H"/>
    <n v="12.627877718847255"/>
    <n v="7.9"/>
    <m/>
    <n v="99.760233978893325"/>
    <s v=""/>
    <n v="0"/>
    <n v="0"/>
  </r>
  <r>
    <n v="170155"/>
    <n v="4"/>
    <m/>
    <n v="2020"/>
    <x v="22"/>
    <s v="H"/>
    <n v="15.860837164231068"/>
    <n v="3.75"/>
    <m/>
    <n v="59.478139365866504"/>
    <s v=""/>
    <n v="0"/>
    <n v="0"/>
  </r>
  <r>
    <n v="170155"/>
    <n v="5"/>
    <m/>
    <n v="2013"/>
    <x v="15"/>
    <s v="H"/>
    <n v="15.756939025755017"/>
    <n v="6.92"/>
    <m/>
    <n v="109.03801805822472"/>
    <s v=""/>
    <n v="0"/>
    <n v="0"/>
  </r>
  <r>
    <n v="170155"/>
    <n v="6"/>
    <m/>
    <n v="2014"/>
    <x v="16"/>
    <s v="H"/>
    <n v="13.173665210544026"/>
    <n v="6.92"/>
    <m/>
    <n v="91.161763256964662"/>
    <s v=""/>
    <n v="0"/>
    <n v="0"/>
  </r>
  <r>
    <n v="170155"/>
    <n v="7"/>
    <m/>
    <n v="12580"/>
    <x v="42"/>
    <s v="UN"/>
    <n v="0.25140000000000001"/>
    <n v="46"/>
    <m/>
    <n v="11.564400000000001"/>
    <s v=""/>
    <n v="0"/>
    <n v="0"/>
  </r>
  <r>
    <n v="170155"/>
    <n v="8"/>
    <m/>
    <n v="10612"/>
    <x v="983"/>
    <s v="M3"/>
    <n v="250.2276"/>
    <n v="0.23"/>
    <m/>
    <n v="57.552348000000002"/>
    <s v=""/>
    <n v="0"/>
    <n v="0"/>
  </r>
  <r>
    <n v="170155"/>
    <n v="9"/>
    <m/>
    <n v="10542"/>
    <x v="529"/>
    <s v="M3"/>
    <n v="67.5685"/>
    <n v="3.1E-2"/>
    <m/>
    <n v="2.0946235"/>
    <s v=""/>
    <n v="0"/>
    <n v="0"/>
  </r>
  <r>
    <n v="170155"/>
    <n v="10"/>
    <m/>
    <n v="2015"/>
    <x v="47"/>
    <s v="H"/>
    <n v="16.259414142106937"/>
    <n v="1.39"/>
    <m/>
    <n v="22.60058565752864"/>
    <s v=""/>
    <n v="0"/>
    <n v="0"/>
  </r>
  <r>
    <n v="170155"/>
    <n v="11"/>
    <m/>
    <n v="17515"/>
    <x v="14"/>
    <s v="KG"/>
    <n v="5.5275999999999996"/>
    <n v="0.81"/>
    <m/>
    <n v="4.4773560000000003"/>
    <s v=""/>
    <n v="0"/>
    <n v="0"/>
  </r>
  <r>
    <n v="170155"/>
    <n v="12"/>
    <m/>
    <n v="11070"/>
    <x v="51"/>
    <s v="M"/>
    <n v="4.1189999999999998"/>
    <n v="3.1333299999999999"/>
    <m/>
    <n v="12.906186269999999"/>
    <s v=""/>
    <n v="0"/>
    <n v="0"/>
  </r>
  <r>
    <n v="170155"/>
    <n v="13"/>
    <m/>
    <n v="17740"/>
    <x v="48"/>
    <s v="KG"/>
    <n v="4.9862000000000002"/>
    <n v="0.27"/>
    <m/>
    <n v="1.3462740000000002"/>
    <s v=""/>
    <n v="0"/>
    <n v="0"/>
  </r>
  <r>
    <n v="170155"/>
    <n v="14"/>
    <m/>
    <n v="11066"/>
    <x v="67"/>
    <s v="M"/>
    <n v="1.0965"/>
    <n v="2"/>
    <m/>
    <n v="2.1930000000000001"/>
    <s v=""/>
    <n v="0"/>
    <n v="0"/>
  </r>
  <r>
    <n v="170155"/>
    <n v="15"/>
    <m/>
    <n v="11510"/>
    <x v="92"/>
    <s v="KG"/>
    <n v="3.2757999999999998"/>
    <n v="12.99"/>
    <m/>
    <n v="42.552641999999999"/>
    <s v=""/>
    <n v="0"/>
    <n v="0"/>
  </r>
  <r>
    <n v="170155"/>
    <n v="16"/>
    <m/>
    <n v="11520"/>
    <x v="45"/>
    <s v="KG"/>
    <n v="3.1955"/>
    <n v="1.58"/>
    <m/>
    <n v="5.0488900000000001"/>
    <s v=""/>
    <n v="0"/>
    <n v="0"/>
  </r>
  <r>
    <n v="170155"/>
    <n v="17"/>
    <m/>
    <n v="11021"/>
    <x v="49"/>
    <s v="M2"/>
    <n v="12.2156"/>
    <n v="0.89"/>
    <m/>
    <n v="10.871884"/>
    <s v=""/>
    <n v="0"/>
    <n v="0"/>
  </r>
  <r>
    <n v="170155"/>
    <n v="18"/>
    <m/>
    <n v="11046"/>
    <x v="59"/>
    <s v="M"/>
    <n v="2.4108999999999998"/>
    <n v="9.09"/>
    <m/>
    <n v="21.915080999999997"/>
    <s v=""/>
    <n v="0"/>
    <n v="0"/>
  </r>
  <r>
    <n v="170155"/>
    <n v="19"/>
    <m/>
    <n v="2016"/>
    <x v="46"/>
    <s v="H"/>
    <n v="13.188618292508322"/>
    <n v="1.39"/>
    <m/>
    <n v="18.332179426586567"/>
    <s v=""/>
    <n v="0"/>
    <n v="0"/>
  </r>
  <r>
    <n v="170157"/>
    <n v="0"/>
    <s v="FV.02 - MURO DE FECHO, TIJOLO APARENTE, MF.02/EDIF - FUNDAÇÃO COM BROCAS"/>
    <m/>
    <x v="0"/>
    <m/>
    <s v=""/>
    <m/>
    <s v="M"/>
    <s v=""/>
    <n v="453.38155224848111"/>
    <s v=""/>
    <s v=""/>
  </r>
  <r>
    <n v="170157"/>
    <n v="1"/>
    <m/>
    <n v="11510"/>
    <x v="92"/>
    <s v="KG"/>
    <n v="3.2757999999999998"/>
    <n v="10.5"/>
    <m/>
    <n v="34.395899999999997"/>
    <s v=""/>
    <n v="0"/>
    <n v="0"/>
  </r>
  <r>
    <n v="170157"/>
    <n v="2"/>
    <m/>
    <n v="2020"/>
    <x v="22"/>
    <s v="H"/>
    <n v="15.860837164231068"/>
    <n v="6.3"/>
    <m/>
    <n v="99.923274134655728"/>
    <s v=""/>
    <n v="0"/>
    <n v="0"/>
  </r>
  <r>
    <n v="170157"/>
    <n v="3"/>
    <m/>
    <n v="10612"/>
    <x v="983"/>
    <s v="M3"/>
    <n v="250.2276"/>
    <n v="0.18"/>
    <m/>
    <n v="45.040967999999999"/>
    <s v=""/>
    <n v="0"/>
    <n v="0"/>
  </r>
  <r>
    <n v="170157"/>
    <n v="4"/>
    <m/>
    <n v="10648"/>
    <x v="44"/>
    <s v="M3"/>
    <n v="359.69349999999997"/>
    <n v="3.3799999999999997E-2"/>
    <m/>
    <n v="12.157640299999997"/>
    <s v=""/>
    <n v="0"/>
    <n v="0"/>
  </r>
  <r>
    <n v="170157"/>
    <n v="5"/>
    <m/>
    <n v="2013"/>
    <x v="15"/>
    <s v="H"/>
    <n v="15.756939025755017"/>
    <n v="1.79"/>
    <m/>
    <n v="28.204920856101481"/>
    <s v=""/>
    <n v="0"/>
    <n v="0"/>
  </r>
  <r>
    <n v="170157"/>
    <n v="6"/>
    <m/>
    <n v="2016"/>
    <x v="46"/>
    <s v="H"/>
    <n v="13.188618292508322"/>
    <n v="1.1200000000000001"/>
    <m/>
    <n v="14.771252487609322"/>
    <s v=""/>
    <n v="0"/>
    <n v="0"/>
  </r>
  <r>
    <n v="170157"/>
    <n v="7"/>
    <m/>
    <n v="2015"/>
    <x v="47"/>
    <s v="H"/>
    <n v="16.259414142106937"/>
    <n v="1.1200000000000001"/>
    <m/>
    <n v="18.210543839159772"/>
    <s v=""/>
    <n v="0"/>
    <n v="0"/>
  </r>
  <r>
    <n v="170157"/>
    <n v="8"/>
    <m/>
    <n v="2014"/>
    <x v="16"/>
    <s v="H"/>
    <n v="13.173665210544026"/>
    <n v="1.79"/>
    <m/>
    <n v="23.580860726873809"/>
    <s v=""/>
    <n v="0"/>
    <n v="0"/>
  </r>
  <r>
    <n v="170157"/>
    <n v="9"/>
    <m/>
    <n v="14022"/>
    <x v="127"/>
    <s v="KG"/>
    <n v="20.04"/>
    <n v="0.28000000000000003"/>
    <m/>
    <n v="5.6112000000000002"/>
    <s v=""/>
    <n v="0"/>
    <n v="0"/>
  </r>
  <r>
    <n v="170157"/>
    <n v="10"/>
    <m/>
    <n v="12580"/>
    <x v="42"/>
    <s v="UN"/>
    <n v="0.25140000000000001"/>
    <n v="142"/>
    <m/>
    <n v="35.698799999999999"/>
    <s v=""/>
    <n v="0"/>
    <n v="0"/>
  </r>
  <r>
    <n v="170157"/>
    <n v="11"/>
    <m/>
    <n v="10542"/>
    <x v="529"/>
    <s v="M3"/>
    <n v="67.5685"/>
    <n v="1.2E-2"/>
    <m/>
    <n v="0.81082200000000004"/>
    <s v=""/>
    <n v="0"/>
    <n v="0"/>
  </r>
  <r>
    <n v="170157"/>
    <n v="12"/>
    <m/>
    <n v="2099"/>
    <x v="1"/>
    <s v="H"/>
    <n v="12.627877718847255"/>
    <n v="8.9620999999999995"/>
    <m/>
    <n v="113.17230290408098"/>
    <s v=""/>
    <n v="0"/>
    <n v="0"/>
  </r>
  <r>
    <n v="170157"/>
    <n v="13"/>
    <m/>
    <n v="11066"/>
    <x v="67"/>
    <s v="M"/>
    <n v="1.0965"/>
    <n v="3.26"/>
    <m/>
    <n v="3.5745899999999997"/>
    <s v=""/>
    <n v="0"/>
    <n v="0"/>
  </r>
  <r>
    <n v="170157"/>
    <n v="14"/>
    <m/>
    <n v="17740"/>
    <x v="48"/>
    <s v="KG"/>
    <n v="4.9862000000000002"/>
    <n v="0.22"/>
    <m/>
    <n v="1.0969640000000001"/>
    <s v=""/>
    <n v="0"/>
    <n v="0"/>
  </r>
  <r>
    <n v="170157"/>
    <n v="15"/>
    <m/>
    <n v="11520"/>
    <x v="45"/>
    <s v="KG"/>
    <n v="3.1955"/>
    <n v="1.31"/>
    <m/>
    <n v="4.1861050000000004"/>
    <s v=""/>
    <n v="0"/>
    <n v="0"/>
  </r>
  <r>
    <n v="170157"/>
    <n v="16"/>
    <m/>
    <n v="11070"/>
    <x v="51"/>
    <s v="M"/>
    <n v="4.1189999999999998"/>
    <n v="2.7"/>
    <m/>
    <n v="11.1213"/>
    <s v=""/>
    <n v="0"/>
    <n v="0"/>
  </r>
  <r>
    <n v="170157"/>
    <n v="17"/>
    <m/>
    <n v="17515"/>
    <x v="14"/>
    <s v="KG"/>
    <n v="5.5275999999999996"/>
    <n v="0.33"/>
    <m/>
    <n v="1.8241080000000001"/>
    <s v=""/>
    <n v="0"/>
    <n v="0"/>
  </r>
  <r>
    <n v="170159"/>
    <n v="0"/>
    <s v="FC.01 -  MURO DE FECHO, ELEMENTOS DE CONCRETO MF.D3/EDIF - FUNDAÇÃO COM BROCAS"/>
    <m/>
    <x v="0"/>
    <m/>
    <s v=""/>
    <m/>
    <s v="M"/>
    <s v=""/>
    <n v="627.56201262893558"/>
    <s v=""/>
    <s v=""/>
  </r>
  <r>
    <n v="170159"/>
    <n v="1"/>
    <m/>
    <n v="2015"/>
    <x v="47"/>
    <s v="H"/>
    <n v="16.259414142106937"/>
    <n v="1.65"/>
    <m/>
    <n v="26.828033334476444"/>
    <s v=""/>
    <n v="0"/>
    <n v="0"/>
  </r>
  <r>
    <n v="170159"/>
    <n v="2"/>
    <m/>
    <n v="2016"/>
    <x v="46"/>
    <s v="H"/>
    <n v="13.188618292508322"/>
    <n v="1.65"/>
    <m/>
    <n v="21.761220182638731"/>
    <s v=""/>
    <n v="0"/>
    <n v="0"/>
  </r>
  <r>
    <n v="170159"/>
    <n v="3"/>
    <m/>
    <n v="2020"/>
    <x v="22"/>
    <s v="H"/>
    <n v="15.860837164231068"/>
    <n v="2.0099999999999998"/>
    <m/>
    <n v="31.880282700104445"/>
    <s v=""/>
    <n v="0"/>
    <n v="0"/>
  </r>
  <r>
    <n v="170159"/>
    <n v="4"/>
    <m/>
    <n v="11066"/>
    <x v="67"/>
    <s v="M"/>
    <n v="1.0965"/>
    <n v="2"/>
    <m/>
    <n v="2.1930000000000001"/>
    <s v=""/>
    <n v="0"/>
    <n v="0"/>
  </r>
  <r>
    <n v="170159"/>
    <n v="5"/>
    <m/>
    <n v="2014"/>
    <x v="16"/>
    <s v="H"/>
    <n v="13.173665210544026"/>
    <n v="9.3000000000000007"/>
    <m/>
    <n v="122.51508645805946"/>
    <s v=""/>
    <n v="0"/>
    <n v="0"/>
  </r>
  <r>
    <n v="170159"/>
    <n v="6"/>
    <m/>
    <n v="10612"/>
    <x v="983"/>
    <s v="M3"/>
    <n v="250.2276"/>
    <n v="0.22"/>
    <m/>
    <n v="55.050072"/>
    <s v=""/>
    <n v="0"/>
    <n v="0"/>
  </r>
  <r>
    <n v="170159"/>
    <n v="7"/>
    <m/>
    <n v="11520"/>
    <x v="45"/>
    <s v="KG"/>
    <n v="3.1955"/>
    <n v="2.0099999999999998"/>
    <m/>
    <n v="6.4229549999999991"/>
    <s v=""/>
    <n v="0"/>
    <n v="0"/>
  </r>
  <r>
    <n v="170159"/>
    <n v="8"/>
    <m/>
    <n v="11510"/>
    <x v="92"/>
    <s v="KG"/>
    <n v="3.2757999999999998"/>
    <n v="15.33"/>
    <m/>
    <n v="50.218013999999997"/>
    <s v=""/>
    <n v="0"/>
    <n v="0"/>
  </r>
  <r>
    <n v="170159"/>
    <n v="9"/>
    <m/>
    <n v="11021"/>
    <x v="49"/>
    <s v="M2"/>
    <n v="12.2156"/>
    <n v="1.28"/>
    <m/>
    <n v="15.635968"/>
    <s v=""/>
    <n v="0"/>
    <n v="0"/>
  </r>
  <r>
    <n v="170159"/>
    <n v="10"/>
    <m/>
    <n v="10542"/>
    <x v="529"/>
    <s v="M3"/>
    <n v="67.5685"/>
    <n v="3.6999999999999998E-2"/>
    <m/>
    <n v="2.5000344999999999"/>
    <s v=""/>
    <n v="0"/>
    <n v="0"/>
  </r>
  <r>
    <n v="170159"/>
    <n v="11"/>
    <m/>
    <n v="2013"/>
    <x v="15"/>
    <s v="H"/>
    <n v="15.756939025755017"/>
    <n v="9.3000000000000007"/>
    <m/>
    <n v="146.53953293952168"/>
    <s v=""/>
    <n v="0"/>
    <n v="0"/>
  </r>
  <r>
    <n v="170159"/>
    <n v="12"/>
    <m/>
    <n v="11046"/>
    <x v="59"/>
    <s v="M"/>
    <n v="2.4108999999999998"/>
    <n v="12.66"/>
    <m/>
    <n v="30.521993999999999"/>
    <s v=""/>
    <n v="0"/>
    <n v="0"/>
  </r>
  <r>
    <n v="170159"/>
    <n v="13"/>
    <m/>
    <n v="11070"/>
    <x v="51"/>
    <s v="M"/>
    <n v="4.1189999999999998"/>
    <n v="3.5333299999999999"/>
    <m/>
    <n v="14.553786269999998"/>
    <s v=""/>
    <n v="0"/>
    <n v="0"/>
  </r>
  <r>
    <n v="170159"/>
    <n v="14"/>
    <m/>
    <n v="17515"/>
    <x v="14"/>
    <s v="KG"/>
    <n v="5.5275999999999996"/>
    <n v="1.04"/>
    <m/>
    <n v="5.748704"/>
    <s v=""/>
    <n v="0"/>
    <n v="0"/>
  </r>
  <r>
    <n v="170159"/>
    <n v="15"/>
    <m/>
    <n v="14022"/>
    <x v="127"/>
    <s v="KG"/>
    <n v="20.04"/>
    <n v="0.15"/>
    <m/>
    <n v="3.0059999999999998"/>
    <s v=""/>
    <n v="0"/>
    <n v="0"/>
  </r>
  <r>
    <n v="170159"/>
    <n v="16"/>
    <m/>
    <n v="17740"/>
    <x v="48"/>
    <s v="KG"/>
    <n v="4.9862000000000002"/>
    <n v="0.33"/>
    <m/>
    <n v="1.6454460000000002"/>
    <s v=""/>
    <n v="0"/>
    <n v="0"/>
  </r>
  <r>
    <n v="170159"/>
    <n v="17"/>
    <m/>
    <n v="2099"/>
    <x v="1"/>
    <s v="H"/>
    <n v="12.627877718847255"/>
    <n v="7.17"/>
    <m/>
    <n v="90.541883244134823"/>
    <s v=""/>
    <n v="0"/>
    <n v="0"/>
  </r>
  <r>
    <n v="170164"/>
    <n v="0"/>
    <s v="FV.15/16 - MURO DE FECHO EM BLOCOS E ESTRUTURA DE CONCRETO, FUNDAÇÃO COM BROCAS"/>
    <m/>
    <x v="0"/>
    <m/>
    <s v=""/>
    <m/>
    <s v="M"/>
    <s v=""/>
    <n v="427.83846400784466"/>
    <s v=""/>
    <s v=""/>
  </r>
  <r>
    <n v="170164"/>
    <n v="1"/>
    <m/>
    <n v="10643"/>
    <x v="174"/>
    <s v="M3"/>
    <n v="442.98289999999997"/>
    <n v="1.5E-3"/>
    <m/>
    <n v="0.66447434999999999"/>
    <s v=""/>
    <n v="0"/>
    <n v="0"/>
  </r>
  <r>
    <n v="170164"/>
    <n v="2"/>
    <m/>
    <n v="11510"/>
    <x v="92"/>
    <s v="KG"/>
    <n v="3.2757999999999998"/>
    <n v="10.5"/>
    <m/>
    <n v="34.395899999999997"/>
    <s v=""/>
    <n v="0"/>
    <n v="0"/>
  </r>
  <r>
    <n v="170164"/>
    <n v="3"/>
    <m/>
    <n v="11046"/>
    <x v="59"/>
    <s v="M"/>
    <n v="2.4108999999999998"/>
    <n v="2.82"/>
    <m/>
    <n v="6.7987379999999993"/>
    <s v=""/>
    <n v="0"/>
    <n v="0"/>
  </r>
  <r>
    <n v="170164"/>
    <n v="4"/>
    <m/>
    <n v="11021"/>
    <x v="49"/>
    <s v="M2"/>
    <n v="12.2156"/>
    <n v="0.31"/>
    <m/>
    <n v="3.7868360000000001"/>
    <s v=""/>
    <n v="0"/>
    <n v="0"/>
  </r>
  <r>
    <n v="170164"/>
    <n v="5"/>
    <m/>
    <n v="10542"/>
    <x v="529"/>
    <s v="M3"/>
    <n v="67.5685"/>
    <n v="1.4E-2"/>
    <m/>
    <n v="0.94595899999999999"/>
    <s v=""/>
    <n v="0"/>
    <n v="0"/>
  </r>
  <r>
    <n v="170164"/>
    <n v="6"/>
    <m/>
    <n v="17740"/>
    <x v="48"/>
    <s v="KG"/>
    <n v="4.9862000000000002"/>
    <n v="0.22"/>
    <m/>
    <n v="1.0969640000000001"/>
    <s v=""/>
    <n v="0"/>
    <n v="0"/>
  </r>
  <r>
    <n v="170164"/>
    <n v="7"/>
    <m/>
    <n v="10612"/>
    <x v="983"/>
    <s v="M3"/>
    <n v="250.2276"/>
    <n v="0.18"/>
    <m/>
    <n v="45.040967999999999"/>
    <s v=""/>
    <n v="0"/>
    <n v="0"/>
  </r>
  <r>
    <n v="170164"/>
    <n v="8"/>
    <m/>
    <n v="11520"/>
    <x v="45"/>
    <s v="KG"/>
    <n v="3.1955"/>
    <n v="1.58"/>
    <m/>
    <n v="5.0488900000000001"/>
    <s v=""/>
    <n v="0"/>
    <n v="0"/>
  </r>
  <r>
    <n v="170164"/>
    <n v="9"/>
    <m/>
    <n v="10627"/>
    <x v="198"/>
    <s v="M3"/>
    <n v="213.67830000000001"/>
    <n v="8.7500000000000008E-3"/>
    <m/>
    <n v="1.8696851250000002"/>
    <s v=""/>
    <n v="0"/>
    <n v="0"/>
  </r>
  <r>
    <n v="170164"/>
    <n v="10"/>
    <m/>
    <n v="2016"/>
    <x v="46"/>
    <s v="H"/>
    <n v="13.188618292508322"/>
    <n v="1.1499999999999999"/>
    <m/>
    <n v="15.166911036384569"/>
    <s v=""/>
    <n v="0"/>
    <n v="0"/>
  </r>
  <r>
    <n v="170164"/>
    <n v="11"/>
    <m/>
    <n v="11066"/>
    <x v="67"/>
    <s v="M"/>
    <n v="1.0965"/>
    <n v="1.4"/>
    <m/>
    <n v="1.5350999999999999"/>
    <s v=""/>
    <n v="0"/>
    <n v="0"/>
  </r>
  <r>
    <n v="170164"/>
    <n v="12"/>
    <m/>
    <n v="12540"/>
    <x v="192"/>
    <s v="UN"/>
    <n v="2.3161"/>
    <n v="23"/>
    <m/>
    <n v="53.270299999999999"/>
    <s v=""/>
    <n v="0"/>
    <n v="0"/>
  </r>
  <r>
    <n v="170164"/>
    <n v="13"/>
    <m/>
    <n v="11070"/>
    <x v="51"/>
    <s v="M"/>
    <n v="4.1189999999999998"/>
    <n v="1.4666699999999999"/>
    <m/>
    <n v="6.0412137299999991"/>
    <s v=""/>
    <n v="0"/>
    <n v="0"/>
  </r>
  <r>
    <n v="170164"/>
    <n v="14"/>
    <m/>
    <n v="2015"/>
    <x v="47"/>
    <s v="H"/>
    <n v="16.259414142106937"/>
    <n v="1.1499999999999999"/>
    <m/>
    <n v="18.698326263422977"/>
    <s v=""/>
    <n v="0"/>
    <n v="0"/>
  </r>
  <r>
    <n v="170164"/>
    <n v="15"/>
    <m/>
    <n v="2014"/>
    <x v="16"/>
    <s v="H"/>
    <n v="13.173665210544026"/>
    <n v="2.65"/>
    <m/>
    <n v="34.910212807941669"/>
    <s v=""/>
    <n v="0"/>
    <n v="0"/>
  </r>
  <r>
    <n v="170164"/>
    <n v="16"/>
    <m/>
    <n v="2013"/>
    <x v="15"/>
    <s v="H"/>
    <n v="15.756939025755017"/>
    <n v="2.65"/>
    <m/>
    <n v="41.755888418250791"/>
    <s v=""/>
    <n v="0"/>
    <n v="0"/>
  </r>
  <r>
    <n v="170164"/>
    <n v="17"/>
    <m/>
    <n v="2020"/>
    <x v="22"/>
    <s v="H"/>
    <n v="15.860837164231068"/>
    <n v="3.65"/>
    <m/>
    <n v="57.8920556494434"/>
    <s v=""/>
    <n v="0"/>
    <n v="0"/>
  </r>
  <r>
    <n v="170164"/>
    <n v="18"/>
    <m/>
    <n v="2099"/>
    <x v="1"/>
    <s v="H"/>
    <n v="12.627877718847255"/>
    <n v="7.4351000000000003"/>
    <m/>
    <n v="93.889533627401235"/>
    <s v=""/>
    <n v="0"/>
    <n v="0"/>
  </r>
  <r>
    <n v="170164"/>
    <n v="19"/>
    <m/>
    <n v="17515"/>
    <x v="14"/>
    <s v="KG"/>
    <n v="5.5275999999999996"/>
    <n v="0.33"/>
    <m/>
    <n v="1.8241080000000001"/>
    <s v=""/>
    <n v="0"/>
    <n v="0"/>
  </r>
  <r>
    <n v="170164"/>
    <n v="20"/>
    <m/>
    <n v="14022"/>
    <x v="127"/>
    <s v="KG"/>
    <n v="20.04"/>
    <n v="0.16"/>
    <m/>
    <n v="3.2063999999999999"/>
    <s v=""/>
    <n v="0"/>
    <n v="0"/>
  </r>
  <r>
    <n v="170165"/>
    <n v="0"/>
    <s v="MURO EM PLACAS DE CONCRETO PRÉ-MOLDADAS, ESP.=3CM, INCLUINDO PILARES E RESPECTIVAS FUNDAÇÕES - COLOCADO"/>
    <m/>
    <x v="0"/>
    <m/>
    <s v=""/>
    <m/>
    <s v="M2"/>
    <s v=""/>
    <n v="47.245199999999997"/>
    <s v=""/>
    <s v=""/>
  </r>
  <r>
    <n v="170165"/>
    <n v="1"/>
    <m/>
    <n v="79812"/>
    <x v="1548"/>
    <s v="M2"/>
    <n v="47.245199999999997"/>
    <n v="1"/>
    <m/>
    <n v="47.245199999999997"/>
    <s v=""/>
    <n v="0"/>
    <n v="0"/>
  </r>
  <r>
    <n v="170170"/>
    <n v="0"/>
    <s v="MURO DE ARRIMO H=1,40M, COM DRENAGEM"/>
    <m/>
    <x v="0"/>
    <m/>
    <s v=""/>
    <m/>
    <s v="M"/>
    <s v=""/>
    <n v="1318.1782442004069"/>
    <s v=""/>
    <s v=""/>
  </r>
  <r>
    <n v="170170"/>
    <n v="1"/>
    <m/>
    <n v="2013"/>
    <x v="15"/>
    <s v="H"/>
    <n v="15.756939025755017"/>
    <n v="0.99"/>
    <m/>
    <n v="15.599369635497467"/>
    <s v=""/>
    <n v="25.74"/>
    <n v="405.58361052293412"/>
  </r>
  <r>
    <n v="170170"/>
    <n v="2"/>
    <m/>
    <n v="10508"/>
    <x v="1420"/>
    <s v="KG"/>
    <n v="0.36899999999999999"/>
    <n v="5.41"/>
    <m/>
    <n v="1.9962900000000001"/>
    <s v=""/>
    <n v="140.66"/>
    <n v="51.903540000000007"/>
  </r>
  <r>
    <n v="170170"/>
    <n v="3"/>
    <m/>
    <n v="10542"/>
    <x v="529"/>
    <s v="M3"/>
    <n v="67.5685"/>
    <n v="0.13"/>
    <m/>
    <n v="8.7839050000000007"/>
    <s v=""/>
    <n v="3.38"/>
    <n v="228.38153000000003"/>
  </r>
  <r>
    <n v="170170"/>
    <n v="4"/>
    <m/>
    <n v="10517"/>
    <x v="91"/>
    <s v="KG"/>
    <n v="0.42080000000000001"/>
    <n v="62.28"/>
    <m/>
    <n v="26.207424"/>
    <s v=""/>
    <n v="1619.28"/>
    <n v="681.39302399999997"/>
  </r>
  <r>
    <n v="170170"/>
    <n v="5"/>
    <m/>
    <n v="10501"/>
    <x v="52"/>
    <s v="M3"/>
    <n v="74.379800000000003"/>
    <n v="0.17299999999999999"/>
    <m/>
    <n v="12.8677054"/>
    <s v=""/>
    <n v="4.4979999999999993"/>
    <n v="334.56034040000003"/>
  </r>
  <r>
    <n v="170170"/>
    <n v="6"/>
    <m/>
    <n v="2020"/>
    <x v="22"/>
    <s v="H"/>
    <n v="15.860837164231068"/>
    <n v="6.49"/>
    <m/>
    <n v="102.93683319585963"/>
    <s v=""/>
    <n v="168.74"/>
    <n v="2676.3576630923503"/>
  </r>
  <r>
    <n v="170170"/>
    <n v="7"/>
    <m/>
    <n v="2016"/>
    <x v="46"/>
    <s v="H"/>
    <n v="13.188618292508322"/>
    <n v="3.92"/>
    <m/>
    <n v="51.699383706632617"/>
    <s v=""/>
    <n v="101.92"/>
    <n v="1344.1839763724481"/>
  </r>
  <r>
    <n v="170170"/>
    <n v="8"/>
    <m/>
    <n v="2014"/>
    <x v="16"/>
    <s v="H"/>
    <n v="13.173665210544026"/>
    <n v="0.99"/>
    <m/>
    <n v="13.041928558438586"/>
    <s v=""/>
    <n v="25.74"/>
    <n v="339.09014251940323"/>
  </r>
  <r>
    <n v="170170"/>
    <n v="9"/>
    <m/>
    <n v="2099"/>
    <x v="1"/>
    <s v="H"/>
    <n v="12.627877718847255"/>
    <n v="42.23"/>
    <m/>
    <n v="533.27527606691956"/>
    <s v=""/>
    <n v="1097.98"/>
    <n v="13865.157177739908"/>
  </r>
  <r>
    <n v="170170"/>
    <n v="10"/>
    <m/>
    <n v="11066"/>
    <x v="67"/>
    <s v="M"/>
    <n v="1.0965"/>
    <n v="1.8"/>
    <m/>
    <n v="1.9737"/>
    <s v=""/>
    <n v="46.800000000000004"/>
    <n v="51.316200000000002"/>
  </r>
  <r>
    <n v="170170"/>
    <n v="11"/>
    <m/>
    <n v="2015"/>
    <x v="47"/>
    <s v="H"/>
    <n v="16.259414142106937"/>
    <n v="3.92"/>
    <m/>
    <n v="63.73690343705919"/>
    <s v=""/>
    <n v="101.92"/>
    <n v="1657.159489363539"/>
  </r>
  <r>
    <n v="170170"/>
    <n v="12"/>
    <m/>
    <n v="10550"/>
    <x v="1546"/>
    <s v="M3"/>
    <n v="71.755899999999997"/>
    <n v="0.03"/>
    <m/>
    <n v="2.1526769999999997"/>
    <s v=""/>
    <n v="0.78"/>
    <n v="55.969601999999995"/>
  </r>
  <r>
    <n v="170170"/>
    <n v="13"/>
    <m/>
    <n v="10522"/>
    <x v="124"/>
    <s v="M3"/>
    <n v="252.6867"/>
    <n v="0.69"/>
    <m/>
    <n v="174.35382299999998"/>
    <s v=""/>
    <n v="17.939999999999998"/>
    <n v="4533.1993979999997"/>
  </r>
  <r>
    <n v="170170"/>
    <n v="14"/>
    <m/>
    <n v="10543"/>
    <x v="20"/>
    <s v="M3"/>
    <n v="67.283799999999999"/>
    <n v="0.19400000000000001"/>
    <m/>
    <n v="13.0530572"/>
    <s v=""/>
    <n v="5.0440000000000005"/>
    <n v="339.37948719999997"/>
  </r>
  <r>
    <n v="170170"/>
    <n v="15"/>
    <m/>
    <n v="11070"/>
    <x v="51"/>
    <s v="M"/>
    <n v="4.1189999999999998"/>
    <n v="1.5"/>
    <m/>
    <n v="6.1784999999999997"/>
    <s v=""/>
    <n v="39"/>
    <n v="160.64099999999999"/>
  </r>
  <r>
    <n v="170170"/>
    <n v="16"/>
    <m/>
    <n v="72416"/>
    <x v="1173"/>
    <s v="M"/>
    <n v="17.445"/>
    <n v="0.25"/>
    <m/>
    <n v="4.3612500000000001"/>
    <s v=""/>
    <n v="6.5"/>
    <n v="113.3925"/>
  </r>
  <r>
    <n v="170170"/>
    <n v="17"/>
    <m/>
    <n v="17515"/>
    <x v="14"/>
    <s v="KG"/>
    <n v="5.5275999999999996"/>
    <n v="0.18"/>
    <m/>
    <n v="0.99496799999999985"/>
    <s v=""/>
    <n v="4.68"/>
    <n v="25.869167999999995"/>
  </r>
  <r>
    <n v="170170"/>
    <n v="18"/>
    <m/>
    <n v="14040"/>
    <x v="128"/>
    <s v="L"/>
    <n v="7.3939000000000004"/>
    <n v="1.9"/>
    <m/>
    <n v="14.048410000000001"/>
    <s v=""/>
    <n v="49.4"/>
    <n v="365.25866000000002"/>
  </r>
  <r>
    <n v="170170"/>
    <n v="19"/>
    <m/>
    <n v="12542"/>
    <x v="193"/>
    <s v="UN"/>
    <n v="2.9994999999999998"/>
    <n v="42"/>
    <m/>
    <n v="125.979"/>
    <s v=""/>
    <n v="1092"/>
    <n v="3275.4540000000002"/>
  </r>
  <r>
    <n v="170170"/>
    <n v="20"/>
    <m/>
    <n v="11510"/>
    <x v="92"/>
    <s v="KG"/>
    <n v="3.2757999999999998"/>
    <n v="41.14"/>
    <m/>
    <n v="134.766412"/>
    <s v=""/>
    <n v="1069.6400000000001"/>
    <n v="3503.926712"/>
  </r>
  <r>
    <n v="170170"/>
    <n v="21"/>
    <m/>
    <n v="17740"/>
    <x v="48"/>
    <s v="KG"/>
    <n v="4.9862000000000002"/>
    <n v="0.78"/>
    <m/>
    <n v="3.8892360000000004"/>
    <s v=""/>
    <n v="20.28"/>
    <n v="101.120136"/>
  </r>
  <r>
    <n v="170170"/>
    <n v="22"/>
    <m/>
    <n v="24110"/>
    <x v="53"/>
    <s v="M2"/>
    <n v="4.2736000000000001"/>
    <n v="1.47"/>
    <m/>
    <n v="6.2821920000000002"/>
    <s v=""/>
    <n v="38.22"/>
    <n v="163.33699200000001"/>
  </r>
  <r>
    <n v="170171"/>
    <n v="0"/>
    <s v="MURO DE ARRIMO H=2,50M, COM DRENAGEM"/>
    <m/>
    <x v="0"/>
    <m/>
    <s v=""/>
    <m/>
    <s v="M"/>
    <s v=""/>
    <n v="2256.8848287774076"/>
    <s v=""/>
    <s v=""/>
  </r>
  <r>
    <n v="170171"/>
    <n v="1"/>
    <m/>
    <n v="2016"/>
    <x v="46"/>
    <s v="H"/>
    <n v="13.188618292508322"/>
    <n v="8.64"/>
    <m/>
    <n v="113.9496620472719"/>
    <s v=""/>
    <n v="0"/>
    <n v="0"/>
  </r>
  <r>
    <n v="170171"/>
    <n v="2"/>
    <m/>
    <n v="11510"/>
    <x v="92"/>
    <s v="KG"/>
    <n v="3.2757999999999998"/>
    <n v="90.68"/>
    <m/>
    <n v="297.04954400000003"/>
    <s v=""/>
    <n v="0"/>
    <n v="0"/>
  </r>
  <r>
    <n v="170171"/>
    <n v="3"/>
    <m/>
    <n v="14040"/>
    <x v="128"/>
    <s v="L"/>
    <n v="7.3939000000000004"/>
    <n v="2.5"/>
    <m/>
    <n v="18.484750000000002"/>
    <s v=""/>
    <n v="0"/>
    <n v="0"/>
  </r>
  <r>
    <n v="170171"/>
    <n v="4"/>
    <m/>
    <n v="17515"/>
    <x v="14"/>
    <s v="KG"/>
    <n v="5.5275999999999996"/>
    <n v="1.26"/>
    <m/>
    <n v="6.9647759999999996"/>
    <s v=""/>
    <n v="0"/>
    <n v="0"/>
  </r>
  <r>
    <n v="170171"/>
    <n v="5"/>
    <m/>
    <n v="17740"/>
    <x v="48"/>
    <s v="KG"/>
    <n v="4.9862000000000002"/>
    <n v="1.73"/>
    <m/>
    <n v="8.6261260000000011"/>
    <s v=""/>
    <n v="0"/>
    <n v="0"/>
  </r>
  <r>
    <n v="170171"/>
    <n v="6"/>
    <m/>
    <n v="72416"/>
    <x v="1173"/>
    <s v="M"/>
    <n v="17.445"/>
    <n v="0.2"/>
    <m/>
    <n v="3.4890000000000003"/>
    <s v=""/>
    <n v="0"/>
    <n v="0"/>
  </r>
  <r>
    <n v="170171"/>
    <n v="7"/>
    <m/>
    <n v="10542"/>
    <x v="529"/>
    <s v="M3"/>
    <n v="67.5685"/>
    <n v="0.24"/>
    <m/>
    <n v="16.216439999999999"/>
    <s v=""/>
    <n v="0"/>
    <n v="0"/>
  </r>
  <r>
    <n v="170171"/>
    <n v="8"/>
    <m/>
    <n v="11066"/>
    <x v="67"/>
    <s v="M"/>
    <n v="1.0965"/>
    <n v="1.8"/>
    <m/>
    <n v="1.9737"/>
    <s v=""/>
    <n v="0"/>
    <n v="0"/>
  </r>
  <r>
    <n v="170171"/>
    <n v="9"/>
    <m/>
    <n v="10543"/>
    <x v="20"/>
    <s v="M3"/>
    <n v="67.283799999999999"/>
    <n v="0.30399999999999999"/>
    <m/>
    <n v="20.454275199999998"/>
    <s v=""/>
    <n v="0"/>
    <n v="0"/>
  </r>
  <r>
    <n v="170171"/>
    <n v="10"/>
    <m/>
    <n v="11070"/>
    <x v="51"/>
    <s v="M"/>
    <n v="4.1189999999999998"/>
    <n v="3.3"/>
    <m/>
    <n v="13.592699999999999"/>
    <s v=""/>
    <n v="0"/>
    <n v="0"/>
  </r>
  <r>
    <n v="170171"/>
    <n v="11"/>
    <m/>
    <n v="2013"/>
    <x v="15"/>
    <s v="H"/>
    <n v="15.756939025755017"/>
    <n v="11.79"/>
    <m/>
    <n v="185.77431111365163"/>
    <s v=""/>
    <n v="0"/>
    <n v="0"/>
  </r>
  <r>
    <n v="170171"/>
    <n v="12"/>
    <m/>
    <n v="11046"/>
    <x v="59"/>
    <s v="M"/>
    <n v="2.4108999999999998"/>
    <n v="16.2"/>
    <m/>
    <n v="39.056579999999997"/>
    <s v=""/>
    <n v="0"/>
    <n v="0"/>
  </r>
  <r>
    <n v="170171"/>
    <n v="13"/>
    <m/>
    <n v="24110"/>
    <x v="53"/>
    <s v="M2"/>
    <n v="4.2736000000000001"/>
    <n v="2.625"/>
    <m/>
    <n v="11.2182"/>
    <s v=""/>
    <n v="0"/>
    <n v="0"/>
  </r>
  <r>
    <n v="170171"/>
    <n v="14"/>
    <m/>
    <n v="2015"/>
    <x v="47"/>
    <s v="H"/>
    <n v="16.259414142106937"/>
    <n v="8.64"/>
    <m/>
    <n v="140.48133818780394"/>
    <s v=""/>
    <n v="0"/>
    <n v="0"/>
  </r>
  <r>
    <n v="170171"/>
    <n v="15"/>
    <m/>
    <n v="2020"/>
    <x v="22"/>
    <s v="H"/>
    <n v="15.860837164231068"/>
    <n v="6.9"/>
    <m/>
    <n v="109.43977643319437"/>
    <s v=""/>
    <n v="0"/>
    <n v="0"/>
  </r>
  <r>
    <n v="170171"/>
    <n v="16"/>
    <m/>
    <n v="2099"/>
    <x v="1"/>
    <s v="H"/>
    <n v="12.627877718847255"/>
    <n v="58.32"/>
    <m/>
    <n v="736.45782856317192"/>
    <s v=""/>
    <n v="0"/>
    <n v="0"/>
  </r>
  <r>
    <n v="170171"/>
    <n v="17"/>
    <m/>
    <n v="10501"/>
    <x v="52"/>
    <s v="M3"/>
    <n v="74.379800000000003"/>
    <n v="4.8000000000000001E-2"/>
    <m/>
    <n v="3.5702304000000002"/>
    <s v=""/>
    <n v="0"/>
    <n v="0"/>
  </r>
  <r>
    <n v="170171"/>
    <n v="18"/>
    <m/>
    <n v="10517"/>
    <x v="91"/>
    <s v="KG"/>
    <n v="0.42080000000000001"/>
    <n v="12"/>
    <m/>
    <n v="5.0495999999999999"/>
    <s v=""/>
    <n v="0"/>
    <n v="0"/>
  </r>
  <r>
    <n v="170171"/>
    <n v="19"/>
    <m/>
    <n v="10522"/>
    <x v="124"/>
    <s v="M3"/>
    <n v="252.6867"/>
    <n v="1.38"/>
    <m/>
    <n v="348.70764599999995"/>
    <s v=""/>
    <n v="0"/>
    <n v="0"/>
  </r>
  <r>
    <n v="170171"/>
    <n v="20"/>
    <m/>
    <n v="2014"/>
    <x v="16"/>
    <s v="H"/>
    <n v="13.173665210544026"/>
    <n v="11.79"/>
    <m/>
    <n v="155.31751283231407"/>
    <s v=""/>
    <n v="0"/>
    <n v="0"/>
  </r>
  <r>
    <n v="170171"/>
    <n v="21"/>
    <m/>
    <n v="11021"/>
    <x v="49"/>
    <s v="M2"/>
    <n v="12.2156"/>
    <n v="1.72"/>
    <m/>
    <n v="21.010832000000001"/>
    <s v=""/>
    <n v="0"/>
    <n v="0"/>
  </r>
  <r>
    <n v="170172"/>
    <n v="0"/>
    <s v="MURO DE ARRIMO H=3,50M, COM DRENAGEM"/>
    <m/>
    <x v="0"/>
    <m/>
    <s v=""/>
    <m/>
    <s v="M"/>
    <s v=""/>
    <n v="4213.2899488790235"/>
    <s v=""/>
    <s v=""/>
  </r>
  <r>
    <n v="170172"/>
    <n v="1"/>
    <m/>
    <n v="2013"/>
    <x v="15"/>
    <s v="H"/>
    <n v="15.756939025755017"/>
    <n v="15.79"/>
    <m/>
    <n v="248.8020672166717"/>
    <s v=""/>
    <n v="0"/>
    <n v="0"/>
  </r>
  <r>
    <n v="170172"/>
    <n v="2"/>
    <m/>
    <n v="14040"/>
    <x v="128"/>
    <s v="L"/>
    <n v="7.3939000000000004"/>
    <n v="3.2"/>
    <m/>
    <n v="23.660480000000003"/>
    <s v=""/>
    <n v="0"/>
    <n v="0"/>
  </r>
  <r>
    <n v="170172"/>
    <n v="3"/>
    <m/>
    <n v="2015"/>
    <x v="47"/>
    <s v="H"/>
    <n v="16.259414142106937"/>
    <n v="26.21"/>
    <m/>
    <n v="426.15924466462286"/>
    <s v=""/>
    <n v="0"/>
    <n v="0"/>
  </r>
  <r>
    <n v="170172"/>
    <n v="4"/>
    <m/>
    <n v="10517"/>
    <x v="91"/>
    <s v="KG"/>
    <n v="0.42080000000000001"/>
    <n v="15.75"/>
    <m/>
    <n v="6.6276000000000002"/>
    <s v=""/>
    <n v="0"/>
    <n v="0"/>
  </r>
  <r>
    <n v="170172"/>
    <n v="5"/>
    <m/>
    <n v="11066"/>
    <x v="67"/>
    <s v="M"/>
    <n v="1.0965"/>
    <n v="1.8"/>
    <m/>
    <n v="1.9737"/>
    <s v=""/>
    <n v="0"/>
    <n v="0"/>
  </r>
  <r>
    <n v="170172"/>
    <n v="6"/>
    <m/>
    <n v="11510"/>
    <x v="92"/>
    <s v="KG"/>
    <n v="3.2757999999999998"/>
    <n v="275.19"/>
    <m/>
    <n v="901.46740199999999"/>
    <s v=""/>
    <n v="0"/>
    <n v="0"/>
  </r>
  <r>
    <n v="170172"/>
    <n v="7"/>
    <m/>
    <n v="17515"/>
    <x v="14"/>
    <s v="KG"/>
    <n v="5.5275999999999996"/>
    <n v="1.66"/>
    <m/>
    <n v="9.1758159999999993"/>
    <s v=""/>
    <n v="0"/>
    <n v="0"/>
  </r>
  <r>
    <n v="170172"/>
    <n v="8"/>
    <m/>
    <n v="17740"/>
    <x v="48"/>
    <s v="KG"/>
    <n v="4.9862000000000002"/>
    <n v="5.24"/>
    <m/>
    <n v="26.127688000000003"/>
    <s v=""/>
    <n v="0"/>
    <n v="0"/>
  </r>
  <r>
    <n v="170172"/>
    <n v="9"/>
    <m/>
    <n v="11021"/>
    <x v="49"/>
    <s v="M2"/>
    <n v="12.2156"/>
    <n v="2.44"/>
    <m/>
    <n v="29.806063999999999"/>
    <s v=""/>
    <n v="0"/>
    <n v="0"/>
  </r>
  <r>
    <n v="170172"/>
    <n v="10"/>
    <m/>
    <n v="2014"/>
    <x v="16"/>
    <s v="H"/>
    <n v="13.173665210544026"/>
    <n v="15.79"/>
    <m/>
    <n v="208.01217367449016"/>
    <s v=""/>
    <n v="0"/>
    <n v="0"/>
  </r>
  <r>
    <n v="170172"/>
    <n v="11"/>
    <m/>
    <n v="10542"/>
    <x v="529"/>
    <s v="M3"/>
    <n v="67.5685"/>
    <n v="0.33"/>
    <m/>
    <n v="22.297605000000001"/>
    <s v=""/>
    <n v="0"/>
    <n v="0"/>
  </r>
  <r>
    <n v="170172"/>
    <n v="12"/>
    <m/>
    <n v="11046"/>
    <x v="59"/>
    <s v="M"/>
    <n v="2.4108999999999998"/>
    <n v="22.2"/>
    <m/>
    <n v="53.521979999999992"/>
    <s v=""/>
    <n v="0"/>
    <n v="0"/>
  </r>
  <r>
    <n v="170172"/>
    <n v="13"/>
    <m/>
    <n v="24110"/>
    <x v="53"/>
    <s v="M2"/>
    <n v="4.2736000000000001"/>
    <n v="3.6749999999999998"/>
    <m/>
    <n v="15.70548"/>
    <s v=""/>
    <n v="0"/>
    <n v="0"/>
  </r>
  <r>
    <n v="170172"/>
    <n v="14"/>
    <m/>
    <n v="2016"/>
    <x v="46"/>
    <s v="H"/>
    <n v="13.188618292508322"/>
    <n v="26.21"/>
    <m/>
    <n v="345.67368544664311"/>
    <s v=""/>
    <n v="0"/>
    <n v="0"/>
  </r>
  <r>
    <n v="170172"/>
    <n v="15"/>
    <m/>
    <n v="10522"/>
    <x v="124"/>
    <s v="M3"/>
    <n v="252.6867"/>
    <n v="2.0499999999999998"/>
    <m/>
    <n v="518.00773499999991"/>
    <s v=""/>
    <n v="0"/>
    <n v="0"/>
  </r>
  <r>
    <n v="170172"/>
    <n v="16"/>
    <m/>
    <n v="72416"/>
    <x v="1173"/>
    <s v="M"/>
    <n v="17.445"/>
    <n v="0.45"/>
    <m/>
    <n v="7.85025"/>
    <s v=""/>
    <n v="0"/>
    <n v="0"/>
  </r>
  <r>
    <n v="170172"/>
    <n v="17"/>
    <m/>
    <n v="10543"/>
    <x v="20"/>
    <s v="M3"/>
    <n v="67.283799999999999"/>
    <n v="0.41399999999999998"/>
    <m/>
    <n v="27.855493199999998"/>
    <s v=""/>
    <n v="0"/>
    <n v="0"/>
  </r>
  <r>
    <n v="170172"/>
    <n v="18"/>
    <m/>
    <n v="2020"/>
    <x v="22"/>
    <s v="H"/>
    <n v="15.860837164231068"/>
    <n v="10.68"/>
    <m/>
    <n v="169.39374091398781"/>
    <s v=""/>
    <n v="0"/>
    <n v="0"/>
  </r>
  <r>
    <n v="170172"/>
    <n v="19"/>
    <m/>
    <n v="2099"/>
    <x v="1"/>
    <s v="H"/>
    <n v="12.627877718847255"/>
    <n v="91.08"/>
    <m/>
    <n v="1150.147102632608"/>
    <s v=""/>
    <n v="0"/>
    <n v="0"/>
  </r>
  <r>
    <n v="170172"/>
    <n v="20"/>
    <m/>
    <n v="10501"/>
    <x v="52"/>
    <s v="M3"/>
    <n v="74.379800000000003"/>
    <n v="6.3E-2"/>
    <m/>
    <n v="4.6859274000000006"/>
    <s v=""/>
    <n v="0"/>
    <n v="0"/>
  </r>
  <r>
    <n v="170172"/>
    <n v="21"/>
    <m/>
    <n v="11070"/>
    <x v="51"/>
    <s v="M"/>
    <n v="4.1189999999999998"/>
    <n v="3.9666700000000001"/>
    <m/>
    <n v="16.338713729999998"/>
    <s v=""/>
    <n v="0"/>
    <n v="0"/>
  </r>
  <r>
    <n v="170173"/>
    <n v="0"/>
    <s v="MURO DE ARRIMO H=4,50M, COM DRENAGEM"/>
    <m/>
    <x v="0"/>
    <m/>
    <s v=""/>
    <m/>
    <s v="M"/>
    <s v=""/>
    <n v="4968.4645750855143"/>
    <s v=""/>
    <s v=""/>
  </r>
  <r>
    <n v="170173"/>
    <n v="1"/>
    <m/>
    <n v="10542"/>
    <x v="529"/>
    <s v="M3"/>
    <n v="67.5685"/>
    <n v="0.43"/>
    <m/>
    <n v="29.054455000000001"/>
    <s v=""/>
    <n v="0"/>
    <n v="0"/>
  </r>
  <r>
    <n v="170173"/>
    <n v="2"/>
    <m/>
    <n v="10543"/>
    <x v="20"/>
    <s v="M3"/>
    <n v="67.283799999999999"/>
    <n v="0.51400000000000001"/>
    <m/>
    <n v="34.583873199999999"/>
    <s v=""/>
    <n v="0"/>
    <n v="0"/>
  </r>
  <r>
    <n v="170173"/>
    <n v="3"/>
    <m/>
    <n v="17740"/>
    <x v="48"/>
    <s v="KG"/>
    <n v="4.9862000000000002"/>
    <n v="5.94"/>
    <m/>
    <n v="29.618028000000002"/>
    <s v=""/>
    <n v="0"/>
    <n v="0"/>
  </r>
  <r>
    <n v="170173"/>
    <n v="4"/>
    <m/>
    <n v="72416"/>
    <x v="1173"/>
    <s v="M"/>
    <n v="17.445"/>
    <n v="0.45"/>
    <m/>
    <n v="7.85025"/>
    <s v=""/>
    <n v="0"/>
    <n v="0"/>
  </r>
  <r>
    <n v="170173"/>
    <n v="5"/>
    <m/>
    <n v="10522"/>
    <x v="124"/>
    <s v="M3"/>
    <n v="252.6867"/>
    <n v="2.36"/>
    <m/>
    <n v="596.34061199999996"/>
    <s v=""/>
    <n v="0"/>
    <n v="0"/>
  </r>
  <r>
    <n v="170173"/>
    <n v="6"/>
    <m/>
    <n v="2099"/>
    <x v="1"/>
    <s v="H"/>
    <n v="12.627877718847255"/>
    <n v="111.18"/>
    <m/>
    <n v="1403.967444781438"/>
    <s v=""/>
    <n v="0"/>
    <n v="0"/>
  </r>
  <r>
    <n v="170173"/>
    <n v="7"/>
    <m/>
    <n v="17515"/>
    <x v="14"/>
    <s v="KG"/>
    <n v="5.5275999999999996"/>
    <n v="2.06"/>
    <m/>
    <n v="11.386856"/>
    <s v=""/>
    <n v="0"/>
    <n v="0"/>
  </r>
  <r>
    <n v="170173"/>
    <n v="8"/>
    <m/>
    <n v="2020"/>
    <x v="22"/>
    <s v="H"/>
    <n v="15.860837164231068"/>
    <n v="12.61"/>
    <m/>
    <n v="200.00515664095377"/>
    <s v=""/>
    <n v="0"/>
    <n v="0"/>
  </r>
  <r>
    <n v="170173"/>
    <n v="9"/>
    <m/>
    <n v="10517"/>
    <x v="91"/>
    <s v="KG"/>
    <n v="0.42080000000000001"/>
    <n v="15.75"/>
    <m/>
    <n v="6.6276000000000002"/>
    <s v=""/>
    <n v="0"/>
    <n v="0"/>
  </r>
  <r>
    <n v="170173"/>
    <n v="10"/>
    <m/>
    <n v="2015"/>
    <x v="47"/>
    <s v="H"/>
    <n v="16.259414142106937"/>
    <n v="29.72"/>
    <m/>
    <n v="483.22978830341816"/>
    <s v=""/>
    <n v="0"/>
    <n v="0"/>
  </r>
  <r>
    <n v="170173"/>
    <n v="11"/>
    <m/>
    <n v="11070"/>
    <x v="51"/>
    <s v="M"/>
    <n v="4.1189999999999998"/>
    <n v="4.6333299999999999"/>
    <m/>
    <n v="19.084686269999999"/>
    <s v=""/>
    <n v="0"/>
    <n v="0"/>
  </r>
  <r>
    <n v="170173"/>
    <n v="12"/>
    <m/>
    <n v="14040"/>
    <x v="128"/>
    <s v="L"/>
    <n v="7.3939000000000004"/>
    <n v="3.7"/>
    <m/>
    <n v="27.357430000000004"/>
    <s v=""/>
    <n v="0"/>
    <n v="0"/>
  </r>
  <r>
    <n v="170173"/>
    <n v="13"/>
    <m/>
    <n v="2014"/>
    <x v="16"/>
    <s v="H"/>
    <n v="13.173665210544026"/>
    <n v="19.79"/>
    <m/>
    <n v="260.70683451666628"/>
    <s v=""/>
    <n v="0"/>
    <n v="0"/>
  </r>
  <r>
    <n v="170173"/>
    <n v="14"/>
    <m/>
    <n v="11021"/>
    <x v="49"/>
    <s v="M2"/>
    <n v="12.2156"/>
    <n v="3.1"/>
    <m/>
    <n v="37.868360000000003"/>
    <s v=""/>
    <n v="0"/>
    <n v="0"/>
  </r>
  <r>
    <n v="170173"/>
    <n v="15"/>
    <m/>
    <n v="2016"/>
    <x v="46"/>
    <s v="H"/>
    <n v="13.188618292508322"/>
    <n v="29.72"/>
    <m/>
    <n v="391.96573565334728"/>
    <s v=""/>
    <n v="0"/>
    <n v="0"/>
  </r>
  <r>
    <n v="170173"/>
    <n v="16"/>
    <m/>
    <n v="24110"/>
    <x v="53"/>
    <s v="M2"/>
    <n v="4.2736000000000001"/>
    <n v="4.7249999999999996"/>
    <m/>
    <n v="20.19276"/>
    <s v=""/>
    <n v="0"/>
    <n v="0"/>
  </r>
  <r>
    <n v="170173"/>
    <n v="17"/>
    <m/>
    <n v="10501"/>
    <x v="52"/>
    <s v="M3"/>
    <n v="74.379800000000003"/>
    <n v="6.3E-2"/>
    <m/>
    <n v="4.6859274000000006"/>
    <s v=""/>
    <n v="0"/>
    <n v="0"/>
  </r>
  <r>
    <n v="170173"/>
    <n v="18"/>
    <m/>
    <n v="11046"/>
    <x v="59"/>
    <s v="M"/>
    <n v="2.4108999999999998"/>
    <n v="28.2"/>
    <m/>
    <n v="67.987379999999987"/>
    <s v=""/>
    <n v="0"/>
    <n v="0"/>
  </r>
  <r>
    <n v="170173"/>
    <n v="19"/>
    <m/>
    <n v="11066"/>
    <x v="67"/>
    <s v="M"/>
    <n v="1.0965"/>
    <n v="1.8"/>
    <m/>
    <n v="1.9737"/>
    <s v=""/>
    <n v="0"/>
    <n v="0"/>
  </r>
  <r>
    <n v="170173"/>
    <n v="20"/>
    <m/>
    <n v="11510"/>
    <x v="92"/>
    <s v="KG"/>
    <n v="3.2757999999999998"/>
    <n v="312.02999999999997"/>
    <m/>
    <n v="1022.1478739999999"/>
    <s v=""/>
    <n v="0"/>
    <n v="0"/>
  </r>
  <r>
    <n v="170173"/>
    <n v="21"/>
    <m/>
    <n v="2013"/>
    <x v="15"/>
    <s v="H"/>
    <n v="15.756939025755017"/>
    <n v="19.79"/>
    <m/>
    <n v="311.8298233196918"/>
    <s v=""/>
    <n v="0"/>
    <n v="0"/>
  </r>
  <r>
    <n v="170176"/>
    <n v="0"/>
    <s v="FV.08 - MURETA DE BLOCOS DE CONCRETO"/>
    <m/>
    <x v="0"/>
    <m/>
    <s v=""/>
    <m/>
    <s v="M"/>
    <s v=""/>
    <n v="234.97741989674415"/>
    <s v=""/>
    <s v=""/>
  </r>
  <r>
    <n v="170176"/>
    <n v="1"/>
    <m/>
    <n v="2099"/>
    <x v="1"/>
    <s v="H"/>
    <n v="12.627877718847255"/>
    <n v="5.4353999999999996"/>
    <m/>
    <n v="68.637566553022367"/>
    <s v=""/>
    <n v="0"/>
    <n v="0"/>
  </r>
  <r>
    <n v="170176"/>
    <n v="2"/>
    <m/>
    <n v="10543"/>
    <x v="20"/>
    <s v="M3"/>
    <n v="67.283799999999999"/>
    <n v="0.03"/>
    <m/>
    <n v="2.0185139999999997"/>
    <s v=""/>
    <n v="0"/>
    <n v="0"/>
  </r>
  <r>
    <n v="170176"/>
    <n v="3"/>
    <m/>
    <n v="14040"/>
    <x v="128"/>
    <s v="L"/>
    <n v="7.3939000000000004"/>
    <n v="0.27"/>
    <m/>
    <n v="1.9963530000000003"/>
    <s v=""/>
    <n v="0"/>
    <n v="0"/>
  </r>
  <r>
    <n v="170176"/>
    <n v="4"/>
    <m/>
    <n v="11066"/>
    <x v="67"/>
    <s v="M"/>
    <n v="1.0965"/>
    <n v="0.6"/>
    <m/>
    <n v="0.65790000000000004"/>
    <s v=""/>
    <n v="0"/>
    <n v="0"/>
  </r>
  <r>
    <n v="170176"/>
    <n v="5"/>
    <m/>
    <n v="11070"/>
    <x v="51"/>
    <s v="M"/>
    <n v="4.1189999999999998"/>
    <n v="0.15"/>
    <m/>
    <n v="0.6178499999999999"/>
    <s v=""/>
    <n v="0"/>
    <n v="0"/>
  </r>
  <r>
    <n v="170176"/>
    <n v="6"/>
    <m/>
    <n v="17515"/>
    <x v="14"/>
    <s v="KG"/>
    <n v="5.5275999999999996"/>
    <n v="0.06"/>
    <m/>
    <n v="0.33165599999999995"/>
    <s v=""/>
    <n v="0"/>
    <n v="0"/>
  </r>
  <r>
    <n v="170176"/>
    <n v="7"/>
    <m/>
    <n v="10627"/>
    <x v="198"/>
    <s v="M3"/>
    <n v="213.67830000000001"/>
    <n v="1.12E-2"/>
    <m/>
    <n v="2.39319696"/>
    <s v=""/>
    <n v="0"/>
    <n v="0"/>
  </r>
  <r>
    <n v="170176"/>
    <n v="8"/>
    <m/>
    <n v="12540"/>
    <x v="192"/>
    <s v="UN"/>
    <n v="2.3161"/>
    <n v="15"/>
    <m/>
    <n v="34.741500000000002"/>
    <s v=""/>
    <n v="0"/>
    <n v="0"/>
  </r>
  <r>
    <n v="170176"/>
    <n v="9"/>
    <m/>
    <n v="2016"/>
    <x v="46"/>
    <s v="H"/>
    <n v="13.188618292508322"/>
    <n v="0.54"/>
    <m/>
    <n v="7.1218538779544938"/>
    <s v=""/>
    <n v="0"/>
    <n v="0"/>
  </r>
  <r>
    <n v="170176"/>
    <n v="10"/>
    <m/>
    <n v="17740"/>
    <x v="48"/>
    <s v="KG"/>
    <n v="4.9862000000000002"/>
    <n v="0.1"/>
    <m/>
    <n v="0.49862000000000006"/>
    <s v=""/>
    <n v="0"/>
    <n v="0"/>
  </r>
  <r>
    <n v="170176"/>
    <n v="11"/>
    <m/>
    <n v="2020"/>
    <x v="22"/>
    <s v="H"/>
    <n v="15.860837164231068"/>
    <n v="2.99"/>
    <m/>
    <n v="47.423903121050898"/>
    <s v=""/>
    <n v="0"/>
    <n v="0"/>
  </r>
  <r>
    <n v="170176"/>
    <n v="12"/>
    <m/>
    <n v="2013"/>
    <x v="15"/>
    <s v="H"/>
    <n v="15.756939025755017"/>
    <n v="0.33"/>
    <m/>
    <n v="5.1997898784991561"/>
    <s v=""/>
    <n v="0"/>
    <n v="0"/>
  </r>
  <r>
    <n v="170176"/>
    <n v="13"/>
    <m/>
    <n v="2014"/>
    <x v="16"/>
    <s v="H"/>
    <n v="13.173665210544026"/>
    <n v="0.33"/>
    <m/>
    <n v="4.3473095194795288"/>
    <s v=""/>
    <n v="0"/>
    <n v="0"/>
  </r>
  <r>
    <n v="170176"/>
    <n v="14"/>
    <m/>
    <n v="2015"/>
    <x v="47"/>
    <s v="H"/>
    <n v="16.259414142106937"/>
    <n v="0.54"/>
    <m/>
    <n v="8.7800836367377464"/>
    <s v=""/>
    <n v="0"/>
    <n v="0"/>
  </r>
  <r>
    <n v="170176"/>
    <n v="15"/>
    <m/>
    <n v="10645"/>
    <x v="169"/>
    <s v="M3"/>
    <n v="309.5095"/>
    <n v="3.85E-2"/>
    <m/>
    <n v="11.916115749999999"/>
    <s v=""/>
    <n v="0"/>
    <n v="0"/>
  </r>
  <r>
    <n v="170176"/>
    <n v="16"/>
    <m/>
    <n v="10612"/>
    <x v="983"/>
    <s v="M3"/>
    <n v="250.2276"/>
    <n v="6.6000000000000003E-2"/>
    <m/>
    <n v="16.515021600000001"/>
    <s v=""/>
    <n v="0"/>
    <n v="0"/>
  </r>
  <r>
    <n v="170176"/>
    <n v="17"/>
    <m/>
    <n v="14022"/>
    <x v="127"/>
    <s v="KG"/>
    <n v="20.04"/>
    <n v="0.16"/>
    <m/>
    <n v="3.2063999999999999"/>
    <s v=""/>
    <n v="0"/>
    <n v="0"/>
  </r>
  <r>
    <n v="170176"/>
    <n v="18"/>
    <m/>
    <n v="11510"/>
    <x v="92"/>
    <s v="KG"/>
    <n v="3.2757999999999998"/>
    <n v="5.67"/>
    <m/>
    <n v="18.573785999999998"/>
    <s v=""/>
    <n v="0"/>
    <n v="0"/>
  </r>
  <r>
    <n v="170180"/>
    <n v="0"/>
    <s v="FV.12/13 - MURETA DE ARRIMO EM BLOCOS DE CONCRETO, H=1,00 M"/>
    <m/>
    <x v="0"/>
    <m/>
    <s v=""/>
    <m/>
    <s v="M"/>
    <s v=""/>
    <n v="569.95634987280039"/>
    <s v=""/>
    <s v=""/>
  </r>
  <r>
    <n v="170180"/>
    <n v="1"/>
    <m/>
    <n v="10613"/>
    <x v="123"/>
    <s v="M3"/>
    <n v="250.2988"/>
    <n v="0.18"/>
    <m/>
    <n v="45.053784"/>
    <s v=""/>
    <n v="0"/>
    <n v="0"/>
  </r>
  <r>
    <n v="170180"/>
    <n v="2"/>
    <m/>
    <n v="10504"/>
    <x v="1549"/>
    <s v="M3"/>
    <n v="73.739999999999995"/>
    <n v="6.4000000000000001E-2"/>
    <m/>
    <n v="4.71936"/>
    <s v=""/>
    <n v="0"/>
    <n v="0"/>
  </r>
  <r>
    <n v="170180"/>
    <n v="3"/>
    <m/>
    <n v="14040"/>
    <x v="128"/>
    <s v="L"/>
    <n v="7.3939000000000004"/>
    <n v="0.67"/>
    <m/>
    <n v="4.9539130000000009"/>
    <s v=""/>
    <n v="0"/>
    <n v="0"/>
  </r>
  <r>
    <n v="170180"/>
    <n v="4"/>
    <m/>
    <n v="17515"/>
    <x v="14"/>
    <s v="KG"/>
    <n v="5.5275999999999996"/>
    <n v="0.3"/>
    <m/>
    <n v="1.6582799999999998"/>
    <s v=""/>
    <n v="0"/>
    <n v="0"/>
  </r>
  <r>
    <n v="170180"/>
    <n v="5"/>
    <m/>
    <n v="10627"/>
    <x v="198"/>
    <s v="M3"/>
    <n v="213.67830000000001"/>
    <n v="2.6499999999999999E-2"/>
    <m/>
    <n v="5.66247495"/>
    <s v=""/>
    <n v="0"/>
    <n v="0"/>
  </r>
  <r>
    <n v="170180"/>
    <n v="6"/>
    <m/>
    <n v="14022"/>
    <x v="127"/>
    <s v="KG"/>
    <n v="20.04"/>
    <n v="0.19"/>
    <m/>
    <n v="3.8075999999999999"/>
    <s v=""/>
    <n v="0"/>
    <n v="0"/>
  </r>
  <r>
    <n v="170180"/>
    <n v="7"/>
    <m/>
    <n v="11510"/>
    <x v="92"/>
    <s v="KG"/>
    <n v="3.2757999999999998"/>
    <n v="17.48"/>
    <m/>
    <n v="57.260984000000001"/>
    <s v=""/>
    <n v="0"/>
    <n v="0"/>
  </r>
  <r>
    <n v="170180"/>
    <n v="8"/>
    <m/>
    <n v="10508"/>
    <x v="1420"/>
    <s v="KG"/>
    <n v="0.36899999999999999"/>
    <n v="1.52"/>
    <m/>
    <n v="0.56088000000000005"/>
    <s v=""/>
    <n v="0"/>
    <n v="0"/>
  </r>
  <r>
    <n v="170180"/>
    <n v="9"/>
    <m/>
    <n v="12540"/>
    <x v="192"/>
    <s v="UN"/>
    <n v="2.3161"/>
    <n v="13"/>
    <m/>
    <n v="30.109300000000001"/>
    <s v=""/>
    <n v="0"/>
    <n v="0"/>
  </r>
  <r>
    <n v="170180"/>
    <n v="10"/>
    <m/>
    <n v="11066"/>
    <x v="67"/>
    <s v="M"/>
    <n v="1.0965"/>
    <n v="2.2999999999999998"/>
    <m/>
    <n v="2.5219499999999999"/>
    <s v=""/>
    <n v="0"/>
    <n v="0"/>
  </r>
  <r>
    <n v="170180"/>
    <n v="11"/>
    <m/>
    <n v="11020"/>
    <x v="60"/>
    <s v="M2"/>
    <n v="9.8424999999999994"/>
    <n v="0.11"/>
    <m/>
    <n v="1.0826749999999998"/>
    <s v=""/>
    <n v="0"/>
    <n v="0"/>
  </r>
  <r>
    <n v="170180"/>
    <n v="12"/>
    <m/>
    <n v="10544"/>
    <x v="1270"/>
    <s v="M3"/>
    <n v="66.077100000000002"/>
    <n v="0.24"/>
    <m/>
    <n v="15.858504"/>
    <s v=""/>
    <n v="0"/>
    <n v="0"/>
  </r>
  <r>
    <n v="170180"/>
    <n v="13"/>
    <m/>
    <n v="2015"/>
    <x v="47"/>
    <s v="H"/>
    <n v="16.259414142106937"/>
    <n v="1.66"/>
    <m/>
    <n v="26.990627475897515"/>
    <s v=""/>
    <n v="0"/>
    <n v="0"/>
  </r>
  <r>
    <n v="170180"/>
    <n v="14"/>
    <m/>
    <n v="11070"/>
    <x v="51"/>
    <s v="M"/>
    <n v="4.1189999999999998"/>
    <n v="1.9"/>
    <m/>
    <n v="7.8260999999999994"/>
    <s v=""/>
    <n v="0"/>
    <n v="0"/>
  </r>
  <r>
    <n v="170180"/>
    <n v="15"/>
    <m/>
    <n v="2006"/>
    <x v="1419"/>
    <s v="H"/>
    <n v="15.127620524464596"/>
    <n v="0.15"/>
    <m/>
    <n v="2.2691430786696896"/>
    <s v=""/>
    <n v="0"/>
    <n v="0"/>
  </r>
  <r>
    <n v="170180"/>
    <n v="16"/>
    <m/>
    <n v="24110"/>
    <x v="53"/>
    <s v="M2"/>
    <n v="4.2736000000000001"/>
    <n v="1.05"/>
    <m/>
    <n v="4.4872800000000002"/>
    <s v=""/>
    <n v="0"/>
    <n v="0"/>
  </r>
  <r>
    <n v="170180"/>
    <n v="17"/>
    <m/>
    <n v="2013"/>
    <x v="15"/>
    <s v="H"/>
    <n v="15.756939025755017"/>
    <n v="1.92"/>
    <m/>
    <n v="30.253322929449631"/>
    <s v=""/>
    <n v="0"/>
    <n v="0"/>
  </r>
  <r>
    <n v="170180"/>
    <n v="18"/>
    <m/>
    <n v="2099"/>
    <x v="1"/>
    <s v="H"/>
    <n v="12.627877718847255"/>
    <n v="14.73"/>
    <m/>
    <n v="186.00863879862007"/>
    <s v=""/>
    <n v="0"/>
    <n v="0"/>
  </r>
  <r>
    <n v="170180"/>
    <n v="19"/>
    <m/>
    <n v="2014"/>
    <x v="16"/>
    <s v="H"/>
    <n v="13.173665210544026"/>
    <n v="1.92"/>
    <m/>
    <n v="25.29343720424453"/>
    <s v=""/>
    <n v="0"/>
    <n v="0"/>
  </r>
  <r>
    <n v="170180"/>
    <n v="20"/>
    <m/>
    <n v="2016"/>
    <x v="46"/>
    <s v="H"/>
    <n v="13.188618292508322"/>
    <n v="1.66"/>
    <m/>
    <n v="21.893106365563813"/>
    <s v=""/>
    <n v="0"/>
    <n v="0"/>
  </r>
  <r>
    <n v="170180"/>
    <n v="21"/>
    <m/>
    <n v="10543"/>
    <x v="20"/>
    <s v="M3"/>
    <n v="67.283799999999999"/>
    <n v="4.5499999999999999E-2"/>
    <m/>
    <n v="3.0614129000000001"/>
    <s v=""/>
    <n v="0"/>
    <n v="0"/>
  </r>
  <r>
    <n v="170180"/>
    <n v="22"/>
    <m/>
    <n v="17740"/>
    <x v="48"/>
    <s v="KG"/>
    <n v="4.9862000000000002"/>
    <n v="0.33"/>
    <m/>
    <n v="1.6454460000000002"/>
    <s v=""/>
    <n v="0"/>
    <n v="0"/>
  </r>
  <r>
    <n v="170180"/>
    <n v="23"/>
    <m/>
    <n v="72442"/>
    <x v="30"/>
    <s v="M"/>
    <n v="14.6023"/>
    <n v="1.05"/>
    <m/>
    <n v="15.332415000000001"/>
    <s v=""/>
    <n v="0"/>
    <n v="0"/>
  </r>
  <r>
    <n v="170180"/>
    <n v="24"/>
    <m/>
    <n v="2020"/>
    <x v="22"/>
    <s v="H"/>
    <n v="15.860837164231068"/>
    <n v="3.96"/>
    <m/>
    <n v="62.808915170355029"/>
    <s v=""/>
    <n v="0"/>
    <n v="0"/>
  </r>
  <r>
    <n v="170180"/>
    <n v="25"/>
    <m/>
    <n v="10517"/>
    <x v="91"/>
    <s v="KG"/>
    <n v="0.42080000000000001"/>
    <n v="21"/>
    <m/>
    <n v="8.8368000000000002"/>
    <s v=""/>
    <n v="0"/>
    <n v="0"/>
  </r>
  <r>
    <n v="170181"/>
    <n v="0"/>
    <s v="FV.14 - MURETA DE ARRIMO EM BLOCOS DE CONCRETO H=1,00M - CHAPISCADO"/>
    <m/>
    <x v="0"/>
    <m/>
    <s v=""/>
    <m/>
    <s v="M"/>
    <s v=""/>
    <n v="576.28548673535829"/>
    <s v=""/>
    <s v=""/>
  </r>
  <r>
    <n v="170181"/>
    <n v="1"/>
    <m/>
    <n v="11020"/>
    <x v="60"/>
    <s v="M2"/>
    <n v="9.8424999999999994"/>
    <n v="0.11"/>
    <m/>
    <n v="1.0826749999999998"/>
    <s v=""/>
    <n v="0"/>
    <n v="0"/>
  </r>
  <r>
    <n v="170181"/>
    <n v="2"/>
    <m/>
    <n v="10504"/>
    <x v="1549"/>
    <s v="M3"/>
    <n v="73.739999999999995"/>
    <n v="6.4000000000000001E-2"/>
    <m/>
    <n v="4.71936"/>
    <s v=""/>
    <n v="0"/>
    <n v="0"/>
  </r>
  <r>
    <n v="170181"/>
    <n v="3"/>
    <m/>
    <n v="10627"/>
    <x v="198"/>
    <s v="M3"/>
    <n v="213.67830000000001"/>
    <n v="2.6499999999999999E-2"/>
    <m/>
    <n v="5.66247495"/>
    <s v=""/>
    <n v="0"/>
    <n v="0"/>
  </r>
  <r>
    <n v="170181"/>
    <n v="4"/>
    <m/>
    <n v="2006"/>
    <x v="1419"/>
    <s v="H"/>
    <n v="15.127620524464596"/>
    <n v="0.15"/>
    <m/>
    <n v="2.2691430786696896"/>
    <s v=""/>
    <n v="0"/>
    <n v="0"/>
  </r>
  <r>
    <n v="170181"/>
    <n v="5"/>
    <m/>
    <n v="24110"/>
    <x v="53"/>
    <s v="M2"/>
    <n v="4.2736000000000001"/>
    <n v="1.05"/>
    <m/>
    <n v="4.4872800000000002"/>
    <s v=""/>
    <n v="0"/>
    <n v="0"/>
  </r>
  <r>
    <n v="170181"/>
    <n v="6"/>
    <m/>
    <n v="72442"/>
    <x v="30"/>
    <s v="M"/>
    <n v="14.6023"/>
    <n v="1.05"/>
    <m/>
    <n v="15.332415000000001"/>
    <s v=""/>
    <n v="0"/>
    <n v="0"/>
  </r>
  <r>
    <n v="170181"/>
    <n v="7"/>
    <m/>
    <n v="11510"/>
    <x v="92"/>
    <s v="KG"/>
    <n v="3.2757999999999998"/>
    <n v="17.48"/>
    <m/>
    <n v="57.260984000000001"/>
    <s v=""/>
    <n v="0"/>
    <n v="0"/>
  </r>
  <r>
    <n v="170181"/>
    <n v="8"/>
    <m/>
    <n v="11070"/>
    <x v="51"/>
    <s v="M"/>
    <n v="4.1189999999999998"/>
    <n v="1.9"/>
    <m/>
    <n v="7.8260999999999994"/>
    <s v=""/>
    <n v="0"/>
    <n v="0"/>
  </r>
  <r>
    <n v="170181"/>
    <n v="9"/>
    <m/>
    <n v="17740"/>
    <x v="48"/>
    <s v="KG"/>
    <n v="4.9862000000000002"/>
    <n v="0.33"/>
    <m/>
    <n v="1.6454460000000002"/>
    <s v=""/>
    <n v="0"/>
    <n v="0"/>
  </r>
  <r>
    <n v="170181"/>
    <n v="10"/>
    <m/>
    <n v="17515"/>
    <x v="14"/>
    <s v="KG"/>
    <n v="5.5275999999999996"/>
    <n v="0.3"/>
    <m/>
    <n v="1.6582799999999998"/>
    <s v=""/>
    <n v="0"/>
    <n v="0"/>
  </r>
  <r>
    <n v="170181"/>
    <n v="11"/>
    <m/>
    <n v="14040"/>
    <x v="128"/>
    <s v="L"/>
    <n v="7.3939000000000004"/>
    <n v="0.67"/>
    <m/>
    <n v="4.9539130000000009"/>
    <s v=""/>
    <n v="0"/>
    <n v="0"/>
  </r>
  <r>
    <n v="170181"/>
    <n v="12"/>
    <m/>
    <n v="14022"/>
    <x v="127"/>
    <s v="KG"/>
    <n v="20.04"/>
    <n v="0.19"/>
    <m/>
    <n v="3.8075999999999999"/>
    <s v=""/>
    <n v="0"/>
    <n v="0"/>
  </r>
  <r>
    <n v="170181"/>
    <n v="13"/>
    <m/>
    <n v="12540"/>
    <x v="192"/>
    <s v="UN"/>
    <n v="2.3161"/>
    <n v="13"/>
    <m/>
    <n v="30.109300000000001"/>
    <s v=""/>
    <n v="0"/>
    <n v="0"/>
  </r>
  <r>
    <n v="170181"/>
    <n v="14"/>
    <m/>
    <n v="10613"/>
    <x v="123"/>
    <s v="M3"/>
    <n v="250.2988"/>
    <n v="0.18"/>
    <m/>
    <n v="45.053784"/>
    <s v=""/>
    <n v="0"/>
    <n v="0"/>
  </r>
  <r>
    <n v="170181"/>
    <n v="15"/>
    <m/>
    <n v="2013"/>
    <x v="15"/>
    <s v="H"/>
    <n v="15.756939025755017"/>
    <n v="1.92"/>
    <m/>
    <n v="30.253322929449631"/>
    <s v=""/>
    <n v="0"/>
    <n v="0"/>
  </r>
  <r>
    <n v="170181"/>
    <n v="16"/>
    <m/>
    <n v="11066"/>
    <x v="67"/>
    <s v="M"/>
    <n v="1.0965"/>
    <n v="2.2999999999999998"/>
    <m/>
    <n v="2.5219499999999999"/>
    <s v=""/>
    <n v="0"/>
    <n v="0"/>
  </r>
  <r>
    <n v="170181"/>
    <n v="17"/>
    <m/>
    <n v="2015"/>
    <x v="47"/>
    <s v="H"/>
    <n v="16.259414142106937"/>
    <n v="1.66"/>
    <m/>
    <n v="26.990627475897515"/>
    <s v=""/>
    <n v="0"/>
    <n v="0"/>
  </r>
  <r>
    <n v="170181"/>
    <n v="18"/>
    <m/>
    <n v="2014"/>
    <x v="16"/>
    <s v="H"/>
    <n v="13.173665210544026"/>
    <n v="1.92"/>
    <m/>
    <n v="25.29343720424453"/>
    <s v=""/>
    <n v="0"/>
    <n v="0"/>
  </r>
  <r>
    <n v="170181"/>
    <n v="19"/>
    <m/>
    <n v="2020"/>
    <x v="22"/>
    <s v="H"/>
    <n v="15.860837164231068"/>
    <n v="4.16"/>
    <m/>
    <n v="65.981082603201244"/>
    <s v=""/>
    <n v="0"/>
    <n v="0"/>
  </r>
  <r>
    <n v="170181"/>
    <n v="20"/>
    <m/>
    <n v="10508"/>
    <x v="1420"/>
    <s v="KG"/>
    <n v="0.36899999999999999"/>
    <n v="1.52"/>
    <m/>
    <n v="0.56088000000000005"/>
    <s v=""/>
    <n v="0"/>
    <n v="0"/>
  </r>
  <r>
    <n v="170181"/>
    <n v="21"/>
    <m/>
    <n v="2016"/>
    <x v="46"/>
    <s v="H"/>
    <n v="13.188618292508322"/>
    <n v="1.66"/>
    <m/>
    <n v="21.893106365563813"/>
    <s v=""/>
    <n v="0"/>
    <n v="0"/>
  </r>
  <r>
    <n v="170181"/>
    <n v="22"/>
    <m/>
    <n v="10517"/>
    <x v="91"/>
    <s v="KG"/>
    <n v="0.42080000000000001"/>
    <n v="21"/>
    <m/>
    <n v="8.8368000000000002"/>
    <s v=""/>
    <n v="0"/>
    <n v="0"/>
  </r>
  <r>
    <n v="170181"/>
    <n v="23"/>
    <m/>
    <n v="10543"/>
    <x v="20"/>
    <s v="M3"/>
    <n v="67.283799999999999"/>
    <n v="4.5499999999999999E-2"/>
    <m/>
    <n v="3.0614129000000001"/>
    <s v=""/>
    <n v="0"/>
    <n v="0"/>
  </r>
  <r>
    <n v="170181"/>
    <n v="24"/>
    <m/>
    <n v="10544"/>
    <x v="1270"/>
    <s v="M3"/>
    <n v="66.077100000000002"/>
    <n v="0.24"/>
    <m/>
    <n v="15.858504"/>
    <s v=""/>
    <n v="0"/>
    <n v="0"/>
  </r>
  <r>
    <n v="170181"/>
    <n v="25"/>
    <m/>
    <n v="2099"/>
    <x v="1"/>
    <s v="H"/>
    <n v="12.627877718847255"/>
    <n v="14.98"/>
    <m/>
    <n v="189.16560822833188"/>
    <s v=""/>
    <n v="0"/>
    <n v="0"/>
  </r>
  <r>
    <n v="170190"/>
    <n v="0"/>
    <s v="GRADIL DE FERRO GALVANIZADO ELETROFUNDIDO - BARRA 25X2MM - MALHA 65X132MM - MONTANTE COM DISTÂNCIA DE 1650MM - SEM PINTURA"/>
    <m/>
    <x v="0"/>
    <m/>
    <s v=""/>
    <m/>
    <s v="M2"/>
    <s v=""/>
    <n v="153.20849987194794"/>
    <s v=""/>
    <s v=""/>
  </r>
  <r>
    <n v="170190"/>
    <n v="1"/>
    <m/>
    <n v="2046"/>
    <x v="61"/>
    <s v="H"/>
    <n v="13.391773957816332"/>
    <n v="1"/>
    <m/>
    <n v="13.391773957816332"/>
    <s v=""/>
    <n v="0"/>
    <n v="0"/>
  </r>
  <r>
    <n v="170190"/>
    <n v="2"/>
    <m/>
    <n v="10611"/>
    <x v="1550"/>
    <s v="M3"/>
    <n v="250.44970000000001"/>
    <n v="8.9999999999999993E-3"/>
    <m/>
    <n v="2.2540472999999999"/>
    <s v=""/>
    <n v="0"/>
    <n v="0"/>
  </r>
  <r>
    <n v="170190"/>
    <n v="3"/>
    <m/>
    <n v="2045"/>
    <x v="63"/>
    <s v="H"/>
    <n v="28.645206620187412"/>
    <n v="1"/>
    <m/>
    <n v="28.645206620187412"/>
    <s v=""/>
    <n v="0"/>
    <n v="0"/>
  </r>
  <r>
    <n v="170190"/>
    <n v="4"/>
    <m/>
    <n v="2020"/>
    <x v="22"/>
    <s v="H"/>
    <n v="15.860837164231068"/>
    <n v="0.06"/>
    <m/>
    <n v="0.95165022985386405"/>
    <s v=""/>
    <n v="0"/>
    <n v="0"/>
  </r>
  <r>
    <n v="170190"/>
    <n v="5"/>
    <m/>
    <n v="2099"/>
    <x v="1"/>
    <s v="H"/>
    <n v="12.627877718847255"/>
    <n v="0.16"/>
    <m/>
    <n v="2.0204604350155608"/>
    <s v=""/>
    <n v="0"/>
    <n v="0"/>
  </r>
  <r>
    <n v="170190"/>
    <n v="6"/>
    <m/>
    <n v="2014"/>
    <x v="16"/>
    <s v="H"/>
    <n v="13.173665210544026"/>
    <n v="0.25"/>
    <m/>
    <n v="3.2934163026360066"/>
    <s v=""/>
    <n v="0"/>
    <n v="0"/>
  </r>
  <r>
    <n v="170190"/>
    <n v="7"/>
    <m/>
    <n v="2013"/>
    <x v="15"/>
    <s v="H"/>
    <n v="15.756939025755017"/>
    <n v="0.25"/>
    <m/>
    <n v="3.9392347564387542"/>
    <s v=""/>
    <n v="0"/>
    <n v="0"/>
  </r>
  <r>
    <n v="170190"/>
    <n v="8"/>
    <m/>
    <n v="30701"/>
    <x v="1551"/>
    <s v="M2"/>
    <n v="96.525000000000006"/>
    <n v="1"/>
    <m/>
    <n v="96.525000000000006"/>
    <s v=""/>
    <n v="0"/>
    <n v="0"/>
  </r>
  <r>
    <n v="170190"/>
    <n v="9"/>
    <m/>
    <n v="11046"/>
    <x v="59"/>
    <s v="M"/>
    <n v="2.4108999999999998"/>
    <n v="0.44"/>
    <m/>
    <n v="1.0607959999999999"/>
    <s v=""/>
    <n v="0"/>
    <n v="0"/>
  </r>
  <r>
    <n v="170190"/>
    <n v="10"/>
    <m/>
    <n v="11070"/>
    <x v="51"/>
    <s v="M"/>
    <n v="4.1189999999999998"/>
    <n v="0.23333000000000001"/>
    <m/>
    <n v="0.96108627000000002"/>
    <s v=""/>
    <n v="0"/>
    <n v="0"/>
  </r>
  <r>
    <n v="170190"/>
    <n v="11"/>
    <m/>
    <n v="17515"/>
    <x v="14"/>
    <s v="KG"/>
    <n v="5.5275999999999996"/>
    <n v="0.03"/>
    <m/>
    <n v="0.16582799999999998"/>
    <s v=""/>
    <n v="0"/>
    <n v="0"/>
  </r>
  <r>
    <n v="170191"/>
    <n v="0"/>
    <s v="GRADIL DE FERRO GALVANIZADO ELETROFUNDIDO - BARRA 25X2MM - MALHA 65X132MM - MONTANTE COM DISTÂNCIA DE 1650MM - COM PINTURA"/>
    <m/>
    <x v="0"/>
    <m/>
    <s v=""/>
    <m/>
    <s v="M2"/>
    <s v=""/>
    <n v="153.17149987194796"/>
    <s v=""/>
    <s v=""/>
  </r>
  <r>
    <n v="170191"/>
    <n v="1"/>
    <m/>
    <n v="11046"/>
    <x v="59"/>
    <s v="M"/>
    <n v="2.4108999999999998"/>
    <n v="0.44"/>
    <m/>
    <n v="1.0607959999999999"/>
    <s v=""/>
    <n v="0"/>
    <n v="0"/>
  </r>
  <r>
    <n v="170191"/>
    <n v="2"/>
    <m/>
    <n v="2045"/>
    <x v="63"/>
    <s v="H"/>
    <n v="28.645206620187412"/>
    <n v="1"/>
    <m/>
    <n v="28.645206620187412"/>
    <s v=""/>
    <n v="0"/>
    <n v="0"/>
  </r>
  <r>
    <n v="170191"/>
    <n v="3"/>
    <m/>
    <n v="30702"/>
    <x v="1552"/>
    <s v="M2"/>
    <n v="96.488"/>
    <n v="1"/>
    <m/>
    <n v="96.488"/>
    <s v=""/>
    <n v="0"/>
    <n v="0"/>
  </r>
  <r>
    <n v="170191"/>
    <n v="4"/>
    <m/>
    <n v="2020"/>
    <x v="22"/>
    <s v="H"/>
    <n v="15.860837164231068"/>
    <n v="0.06"/>
    <m/>
    <n v="0.95165022985386405"/>
    <s v=""/>
    <n v="0"/>
    <n v="0"/>
  </r>
  <r>
    <n v="170191"/>
    <n v="5"/>
    <m/>
    <n v="2046"/>
    <x v="61"/>
    <s v="H"/>
    <n v="13.391773957816332"/>
    <n v="1"/>
    <m/>
    <n v="13.391773957816332"/>
    <s v=""/>
    <n v="0"/>
    <n v="0"/>
  </r>
  <r>
    <n v="170191"/>
    <n v="6"/>
    <m/>
    <n v="2014"/>
    <x v="16"/>
    <s v="H"/>
    <n v="13.173665210544026"/>
    <n v="0.25"/>
    <m/>
    <n v="3.2934163026360066"/>
    <s v=""/>
    <n v="0"/>
    <n v="0"/>
  </r>
  <r>
    <n v="170191"/>
    <n v="7"/>
    <m/>
    <n v="17515"/>
    <x v="14"/>
    <s v="KG"/>
    <n v="5.5275999999999996"/>
    <n v="0.03"/>
    <m/>
    <n v="0.16582799999999998"/>
    <s v=""/>
    <n v="0"/>
    <n v="0"/>
  </r>
  <r>
    <n v="170191"/>
    <n v="8"/>
    <m/>
    <n v="11070"/>
    <x v="51"/>
    <s v="M"/>
    <n v="4.1189999999999998"/>
    <n v="0.23333000000000001"/>
    <m/>
    <n v="0.96108627000000002"/>
    <s v=""/>
    <n v="0"/>
    <n v="0"/>
  </r>
  <r>
    <n v="170191"/>
    <n v="9"/>
    <m/>
    <n v="2099"/>
    <x v="1"/>
    <s v="H"/>
    <n v="12.627877718847255"/>
    <n v="0.16"/>
    <m/>
    <n v="2.0204604350155608"/>
    <s v=""/>
    <n v="0"/>
    <n v="0"/>
  </r>
  <r>
    <n v="170191"/>
    <n v="10"/>
    <m/>
    <n v="2013"/>
    <x v="15"/>
    <s v="H"/>
    <n v="15.756939025755017"/>
    <n v="0.25"/>
    <m/>
    <n v="3.9392347564387542"/>
    <s v=""/>
    <n v="0"/>
    <n v="0"/>
  </r>
  <r>
    <n v="170191"/>
    <n v="11"/>
    <m/>
    <n v="10611"/>
    <x v="1550"/>
    <s v="M3"/>
    <n v="250.44970000000001"/>
    <n v="8.9999999999999993E-3"/>
    <m/>
    <n v="2.2540472999999999"/>
    <s v=""/>
    <n v="0"/>
    <n v="0"/>
  </r>
  <r>
    <n v="170192"/>
    <n v="0"/>
    <s v="PORTÃO EM FERRO GALVANIZADO ELETROFUNDIDO, MALHA 65X132MM, DE ABRIR, 1 FOLHA, SEM PINTURA"/>
    <m/>
    <x v="0"/>
    <m/>
    <s v=""/>
    <m/>
    <s v="M2"/>
    <s v=""/>
    <n v="705.68445416048746"/>
    <s v=""/>
    <s v=""/>
  </r>
  <r>
    <n v="170192"/>
    <n v="1"/>
    <m/>
    <n v="10612"/>
    <x v="983"/>
    <s v="M3"/>
    <n v="250.2276"/>
    <n v="0.05"/>
    <m/>
    <n v="12.511380000000001"/>
    <s v=""/>
    <n v="0"/>
    <n v="0"/>
  </r>
  <r>
    <n v="170192"/>
    <n v="2"/>
    <m/>
    <n v="2020"/>
    <x v="22"/>
    <s v="H"/>
    <n v="15.860837164231068"/>
    <n v="0.15"/>
    <m/>
    <n v="2.37912557463466"/>
    <s v=""/>
    <n v="0"/>
    <n v="0"/>
  </r>
  <r>
    <n v="170192"/>
    <n v="3"/>
    <m/>
    <n v="30740"/>
    <x v="1553"/>
    <s v="M2"/>
    <n v="615.11059999999998"/>
    <n v="1"/>
    <m/>
    <n v="615.11059999999998"/>
    <s v=""/>
    <n v="0"/>
    <n v="0"/>
  </r>
  <r>
    <n v="170192"/>
    <n v="4"/>
    <m/>
    <n v="2099"/>
    <x v="1"/>
    <s v="H"/>
    <n v="12.627877718847255"/>
    <n v="1"/>
    <m/>
    <n v="12.627877718847255"/>
    <s v=""/>
    <n v="0"/>
    <n v="0"/>
  </r>
  <r>
    <n v="170192"/>
    <n v="5"/>
    <m/>
    <n v="2045"/>
    <x v="63"/>
    <s v="H"/>
    <n v="28.645206620187412"/>
    <n v="1.5"/>
    <m/>
    <n v="42.967809930281121"/>
    <s v=""/>
    <n v="0"/>
    <n v="0"/>
  </r>
  <r>
    <n v="170192"/>
    <n v="6"/>
    <m/>
    <n v="2046"/>
    <x v="61"/>
    <s v="H"/>
    <n v="13.391773957816332"/>
    <n v="1.5"/>
    <m/>
    <n v="20.087660936724497"/>
    <s v=""/>
    <n v="0"/>
    <n v="0"/>
  </r>
  <r>
    <n v="170193"/>
    <n v="0"/>
    <s v="PORTÃO EM FERRO GALVANIZADO ELETROFUNDIDO MALHA 65X132MM, DE ABRIR, 1 FOLHA, COM PINTURA ELETROLÍTICA"/>
    <m/>
    <x v="0"/>
    <m/>
    <s v=""/>
    <m/>
    <s v="M2"/>
    <s v=""/>
    <n v="736.73795416048745"/>
    <s v=""/>
    <s v=""/>
  </r>
  <r>
    <n v="170193"/>
    <n v="1"/>
    <m/>
    <n v="2020"/>
    <x v="22"/>
    <s v="H"/>
    <n v="15.860837164231068"/>
    <n v="0.15"/>
    <m/>
    <n v="2.37912557463466"/>
    <s v=""/>
    <n v="0"/>
    <n v="0"/>
  </r>
  <r>
    <n v="170193"/>
    <n v="2"/>
    <m/>
    <n v="2046"/>
    <x v="61"/>
    <s v="H"/>
    <n v="13.391773957816332"/>
    <n v="1.5"/>
    <m/>
    <n v="20.087660936724497"/>
    <s v=""/>
    <n v="0"/>
    <n v="0"/>
  </r>
  <r>
    <n v="170193"/>
    <n v="3"/>
    <m/>
    <n v="30741"/>
    <x v="1554"/>
    <s v="M2"/>
    <n v="646.16409999999996"/>
    <n v="1"/>
    <m/>
    <n v="646.16409999999996"/>
    <s v=""/>
    <n v="0"/>
    <n v="0"/>
  </r>
  <r>
    <n v="170193"/>
    <n v="4"/>
    <m/>
    <n v="2099"/>
    <x v="1"/>
    <s v="H"/>
    <n v="12.627877718847255"/>
    <n v="1"/>
    <m/>
    <n v="12.627877718847255"/>
    <s v=""/>
    <n v="0"/>
    <n v="0"/>
  </r>
  <r>
    <n v="170193"/>
    <n v="5"/>
    <m/>
    <n v="10612"/>
    <x v="983"/>
    <s v="M3"/>
    <n v="250.2276"/>
    <n v="0.05"/>
    <m/>
    <n v="12.511380000000001"/>
    <s v=""/>
    <n v="0"/>
    <n v="0"/>
  </r>
  <r>
    <n v="170193"/>
    <n v="6"/>
    <m/>
    <n v="2045"/>
    <x v="63"/>
    <s v="H"/>
    <n v="28.645206620187412"/>
    <n v="1.5"/>
    <m/>
    <n v="42.967809930281121"/>
    <s v=""/>
    <n v="0"/>
    <n v="0"/>
  </r>
  <r>
    <n v="170194"/>
    <n v="0"/>
    <s v="PORTÃO EM FERRO GALVANIZADO ELETROFUNDIDO MALHA 65X132MM, DE ABRIR, 2 FOLHAS, SEM PINTURA"/>
    <m/>
    <x v="0"/>
    <m/>
    <s v=""/>
    <m/>
    <s v="M2"/>
    <s v=""/>
    <n v="627.35525727346669"/>
    <s v=""/>
    <s v=""/>
  </r>
  <r>
    <n v="170194"/>
    <n v="1"/>
    <m/>
    <n v="2045"/>
    <x v="63"/>
    <s v="H"/>
    <n v="28.645206620187412"/>
    <n v="1"/>
    <m/>
    <n v="28.645206620187412"/>
    <s v=""/>
    <n v="0"/>
    <n v="0"/>
  </r>
  <r>
    <n v="170194"/>
    <n v="2"/>
    <m/>
    <n v="10612"/>
    <x v="983"/>
    <s v="M3"/>
    <n v="250.2276"/>
    <n v="0.06"/>
    <m/>
    <n v="15.013655999999999"/>
    <s v=""/>
    <n v="0"/>
    <n v="0"/>
  </r>
  <r>
    <n v="170194"/>
    <n v="3"/>
    <m/>
    <n v="2020"/>
    <x v="22"/>
    <s v="H"/>
    <n v="15.860837164231068"/>
    <n v="0.2"/>
    <m/>
    <n v="3.1721674328462139"/>
    <s v=""/>
    <n v="0"/>
    <n v="0"/>
  </r>
  <r>
    <n v="170194"/>
    <n v="4"/>
    <m/>
    <n v="30742"/>
    <x v="1555"/>
    <s v="M2"/>
    <n v="551.97900000000004"/>
    <n v="1"/>
    <m/>
    <n v="551.97900000000004"/>
    <s v=""/>
    <n v="0"/>
    <n v="0"/>
  </r>
  <r>
    <n v="170194"/>
    <n v="5"/>
    <m/>
    <n v="2046"/>
    <x v="61"/>
    <s v="H"/>
    <n v="13.391773957816332"/>
    <n v="1"/>
    <m/>
    <n v="13.391773957816332"/>
    <s v=""/>
    <n v="0"/>
    <n v="0"/>
  </r>
  <r>
    <n v="170194"/>
    <n v="6"/>
    <m/>
    <n v="2099"/>
    <x v="1"/>
    <s v="H"/>
    <n v="12.627877718847255"/>
    <n v="1.2"/>
    <m/>
    <n v="15.153453262616706"/>
    <s v=""/>
    <n v="0"/>
    <n v="0"/>
  </r>
  <r>
    <n v="170195"/>
    <n v="0"/>
    <s v="PORTÃO EM FERRO GALVANIZADO ELETROFUNDIDO MALHA 65X132MM, DE ABRIR, 2 FOLHAS, COM PINTURA ELETROLÍTICA"/>
    <m/>
    <x v="0"/>
    <m/>
    <s v=""/>
    <m/>
    <s v="M2"/>
    <s v=""/>
    <n v="658.40765727346661"/>
    <s v=""/>
    <s v=""/>
  </r>
  <r>
    <n v="170195"/>
    <n v="1"/>
    <m/>
    <n v="2020"/>
    <x v="22"/>
    <s v="H"/>
    <n v="15.860837164231068"/>
    <n v="0.2"/>
    <m/>
    <n v="3.1721674328462139"/>
    <s v=""/>
    <n v="0"/>
    <n v="0"/>
  </r>
  <r>
    <n v="170195"/>
    <n v="2"/>
    <m/>
    <n v="2099"/>
    <x v="1"/>
    <s v="H"/>
    <n v="12.627877718847255"/>
    <n v="1.2"/>
    <m/>
    <n v="15.153453262616706"/>
    <s v=""/>
    <n v="0"/>
    <n v="0"/>
  </r>
  <r>
    <n v="170195"/>
    <n v="3"/>
    <m/>
    <n v="2045"/>
    <x v="63"/>
    <s v="H"/>
    <n v="28.645206620187412"/>
    <n v="1"/>
    <m/>
    <n v="28.645206620187412"/>
    <s v=""/>
    <n v="0"/>
    <n v="0"/>
  </r>
  <r>
    <n v="170195"/>
    <n v="4"/>
    <m/>
    <n v="2046"/>
    <x v="61"/>
    <s v="H"/>
    <n v="13.391773957816332"/>
    <n v="1"/>
    <m/>
    <n v="13.391773957816332"/>
    <s v=""/>
    <n v="0"/>
    <n v="0"/>
  </r>
  <r>
    <n v="170195"/>
    <n v="5"/>
    <m/>
    <n v="10612"/>
    <x v="983"/>
    <s v="M3"/>
    <n v="250.2276"/>
    <n v="0.06"/>
    <m/>
    <n v="15.013655999999999"/>
    <s v=""/>
    <n v="0"/>
    <n v="0"/>
  </r>
  <r>
    <n v="170195"/>
    <n v="6"/>
    <m/>
    <n v="30743"/>
    <x v="1556"/>
    <s v="M2"/>
    <n v="583.03139999999996"/>
    <n v="1"/>
    <m/>
    <n v="583.03139999999996"/>
    <s v=""/>
    <n v="0"/>
    <n v="0"/>
  </r>
  <r>
    <n v="170196"/>
    <n v="0"/>
    <s v="PORTÃO EM FERRO GALVANIZADO ELETROFUNDIDO MALHA 65X132MM, DE CORRER, SEM PINTURA"/>
    <m/>
    <x v="0"/>
    <m/>
    <s v=""/>
    <m/>
    <s v="M2"/>
    <s v=""/>
    <n v="676.37116243888192"/>
    <s v=""/>
    <s v=""/>
  </r>
  <r>
    <n v="170196"/>
    <n v="1"/>
    <m/>
    <n v="10612"/>
    <x v="983"/>
    <s v="M3"/>
    <n v="250.2276"/>
    <n v="0.05"/>
    <m/>
    <n v="12.511380000000001"/>
    <s v=""/>
    <n v="0"/>
    <n v="0"/>
  </r>
  <r>
    <n v="170196"/>
    <n v="2"/>
    <m/>
    <n v="2099"/>
    <x v="1"/>
    <s v="H"/>
    <n v="12.627877718847255"/>
    <n v="1.18"/>
    <m/>
    <n v="14.90089570823976"/>
    <s v=""/>
    <n v="0"/>
    <n v="0"/>
  </r>
  <r>
    <n v="170196"/>
    <n v="3"/>
    <m/>
    <n v="2046"/>
    <x v="61"/>
    <s v="H"/>
    <n v="13.391773957816332"/>
    <n v="2"/>
    <m/>
    <n v="26.783547915632663"/>
    <s v=""/>
    <n v="0"/>
    <n v="0"/>
  </r>
  <r>
    <n v="170196"/>
    <n v="4"/>
    <m/>
    <n v="2045"/>
    <x v="63"/>
    <s v="H"/>
    <n v="28.645206620187412"/>
    <n v="2"/>
    <m/>
    <n v="57.290413240374825"/>
    <s v=""/>
    <n v="0"/>
    <n v="0"/>
  </r>
  <r>
    <n v="170196"/>
    <n v="5"/>
    <m/>
    <n v="2020"/>
    <x v="22"/>
    <s v="H"/>
    <n v="15.860837164231068"/>
    <n v="0.15"/>
    <m/>
    <n v="2.37912557463466"/>
    <s v=""/>
    <n v="0"/>
    <n v="0"/>
  </r>
  <r>
    <n v="170196"/>
    <n v="6"/>
    <m/>
    <n v="30744"/>
    <x v="1557"/>
    <s v="M2"/>
    <n v="562.50580000000002"/>
    <n v="1"/>
    <m/>
    <n v="562.50580000000002"/>
    <s v=""/>
    <n v="0"/>
    <n v="0"/>
  </r>
  <r>
    <n v="170197"/>
    <n v="0"/>
    <s v="PORTÃO EM FERRO GALVANIZADO ELETROFUNDIDO MALHA 65X132MM, DE CORRER, COM PINTURA ELETROLÍTICA"/>
    <m/>
    <x v="0"/>
    <m/>
    <s v=""/>
    <m/>
    <s v="M2"/>
    <s v=""/>
    <n v="681.10926243888196"/>
    <s v=""/>
    <s v=""/>
  </r>
  <r>
    <n v="170197"/>
    <n v="1"/>
    <m/>
    <n v="2099"/>
    <x v="1"/>
    <s v="H"/>
    <n v="12.627877718847255"/>
    <n v="1.18"/>
    <m/>
    <n v="14.90089570823976"/>
    <s v=""/>
    <n v="0"/>
    <n v="0"/>
  </r>
  <r>
    <n v="170197"/>
    <n v="2"/>
    <m/>
    <n v="2045"/>
    <x v="63"/>
    <s v="H"/>
    <n v="28.645206620187412"/>
    <n v="2"/>
    <m/>
    <n v="57.290413240374825"/>
    <s v=""/>
    <n v="0"/>
    <n v="0"/>
  </r>
  <r>
    <n v="170197"/>
    <n v="3"/>
    <m/>
    <n v="10612"/>
    <x v="983"/>
    <s v="M3"/>
    <n v="250.2276"/>
    <n v="0.05"/>
    <m/>
    <n v="12.511380000000001"/>
    <s v=""/>
    <n v="0"/>
    <n v="0"/>
  </r>
  <r>
    <n v="170197"/>
    <n v="4"/>
    <m/>
    <n v="2020"/>
    <x v="22"/>
    <s v="H"/>
    <n v="15.860837164231068"/>
    <n v="0.15"/>
    <m/>
    <n v="2.37912557463466"/>
    <s v=""/>
    <n v="0"/>
    <n v="0"/>
  </r>
  <r>
    <n v="170197"/>
    <n v="5"/>
    <m/>
    <n v="30745"/>
    <x v="1558"/>
    <s v="M2"/>
    <n v="567.24390000000005"/>
    <n v="1"/>
    <m/>
    <n v="567.24390000000005"/>
    <s v=""/>
    <n v="0"/>
    <n v="0"/>
  </r>
  <r>
    <n v="170197"/>
    <n v="6"/>
    <m/>
    <n v="2046"/>
    <x v="61"/>
    <s v="H"/>
    <n v="13.391773957816332"/>
    <n v="2"/>
    <m/>
    <n v="26.783547915632663"/>
    <s v=""/>
    <n v="0"/>
    <n v="0"/>
  </r>
  <r>
    <n v="170201"/>
    <n v="0"/>
    <s v="CONCRETO SIMPLES DESEMPENADO E RIPADO, 200KG CIM/M3"/>
    <m/>
    <x v="0"/>
    <m/>
    <s v=""/>
    <m/>
    <s v="M3"/>
    <s v=""/>
    <n v="466.75895499424928"/>
    <s v=""/>
    <s v=""/>
  </r>
  <r>
    <n v="170201"/>
    <n v="1"/>
    <m/>
    <n v="10604"/>
    <x v="41"/>
    <s v="M3"/>
    <n v="182.33539999999999"/>
    <n v="1"/>
    <m/>
    <n v="182.33539999999999"/>
    <s v=""/>
    <n v="0"/>
    <n v="0"/>
  </r>
  <r>
    <n v="170201"/>
    <n v="2"/>
    <m/>
    <n v="2099"/>
    <x v="1"/>
    <s v="H"/>
    <n v="12.627877718847255"/>
    <n v="16"/>
    <m/>
    <n v="202.04604350155608"/>
    <s v=""/>
    <n v="0"/>
    <n v="0"/>
  </r>
  <r>
    <n v="170201"/>
    <n v="3"/>
    <m/>
    <n v="2020"/>
    <x v="22"/>
    <s v="H"/>
    <n v="15.860837164231068"/>
    <n v="3"/>
    <m/>
    <n v="47.5825114926932"/>
    <s v=""/>
    <n v="0"/>
    <n v="0"/>
  </r>
  <r>
    <n v="170201"/>
    <n v="4"/>
    <m/>
    <n v="15525"/>
    <x v="1559"/>
    <s v="M"/>
    <n v="1.3917999999999999"/>
    <n v="25"/>
    <m/>
    <n v="34.795000000000002"/>
    <s v=""/>
    <n v="0"/>
    <n v="0"/>
  </r>
  <r>
    <n v="170202"/>
    <n v="0"/>
    <s v="CONCRETO DESEMPENADO E RIPADO (PMSP-DL.1009/47), 335KG CIM/M3 - 7CM"/>
    <m/>
    <x v="0"/>
    <m/>
    <s v=""/>
    <m/>
    <s v="M2"/>
    <s v=""/>
    <n v="36.929547849597455"/>
    <s v=""/>
    <s v=""/>
  </r>
  <r>
    <n v="170202"/>
    <n v="1"/>
    <m/>
    <n v="2020"/>
    <x v="22"/>
    <s v="H"/>
    <n v="15.860837164231068"/>
    <n v="0.21"/>
    <m/>
    <n v="3.3307758044885243"/>
    <s v=""/>
    <n v="0"/>
    <n v="0"/>
  </r>
  <r>
    <n v="170202"/>
    <n v="2"/>
    <m/>
    <n v="2099"/>
    <x v="1"/>
    <s v="H"/>
    <n v="12.627877718847255"/>
    <n v="1.1200000000000001"/>
    <m/>
    <n v="14.143223045108927"/>
    <s v=""/>
    <n v="0"/>
    <n v="0"/>
  </r>
  <r>
    <n v="170202"/>
    <n v="3"/>
    <m/>
    <n v="15525"/>
    <x v="1559"/>
    <s v="M"/>
    <n v="1.3917999999999999"/>
    <n v="2"/>
    <m/>
    <n v="2.7835999999999999"/>
    <s v=""/>
    <n v="0"/>
    <n v="0"/>
  </r>
  <r>
    <n v="170202"/>
    <n v="4"/>
    <m/>
    <n v="10608"/>
    <x v="50"/>
    <s v="M3"/>
    <n v="238.17070000000001"/>
    <n v="7.0000000000000007E-2"/>
    <m/>
    <n v="16.671949000000001"/>
    <s v=""/>
    <n v="0"/>
    <n v="0"/>
  </r>
  <r>
    <n v="170207"/>
    <n v="0"/>
    <s v="LADRILHO HIDRÁULICO SULCADO, BRANCO OU PRETO"/>
    <m/>
    <x v="0"/>
    <m/>
    <s v=""/>
    <m/>
    <s v="M2"/>
    <s v=""/>
    <n v="88.774025554493818"/>
    <s v=""/>
    <s v=""/>
  </r>
  <r>
    <n v="170207"/>
    <n v="1"/>
    <m/>
    <n v="2099"/>
    <x v="1"/>
    <s v="H"/>
    <n v="12.627877718847255"/>
    <n v="0.83"/>
    <m/>
    <n v="10.481138506643221"/>
    <s v=""/>
    <n v="0"/>
    <n v="0"/>
  </r>
  <r>
    <n v="170207"/>
    <n v="2"/>
    <m/>
    <n v="10630"/>
    <x v="33"/>
    <s v="M3"/>
    <n v="420.47390000000001"/>
    <n v="2.1999999999999999E-2"/>
    <m/>
    <n v="9.2504258000000004"/>
    <s v=""/>
    <n v="0"/>
    <n v="0"/>
  </r>
  <r>
    <n v="170207"/>
    <n v="3"/>
    <m/>
    <n v="2224"/>
    <x v="259"/>
    <s v="H"/>
    <n v="17.481957498567066"/>
    <n v="1.5"/>
    <m/>
    <n v="26.222936247850598"/>
    <s v=""/>
    <n v="0"/>
    <n v="0"/>
  </r>
  <r>
    <n v="170207"/>
    <n v="4"/>
    <m/>
    <n v="36030"/>
    <x v="1560"/>
    <s v="M2"/>
    <n v="40.780500000000004"/>
    <n v="1.05"/>
    <m/>
    <n v="42.819525000000006"/>
    <s v=""/>
    <n v="0"/>
    <n v="0"/>
  </r>
  <r>
    <n v="170208"/>
    <n v="0"/>
    <s v="LADRILHO HIDRÁULICO SULCADO, BRANCO E PRETO - TIPO MAPA DE SÃO PAULO"/>
    <m/>
    <x v="0"/>
    <m/>
    <s v=""/>
    <m/>
    <s v="M2"/>
    <s v=""/>
    <n v="88.774025554493832"/>
    <s v=""/>
    <s v=""/>
  </r>
  <r>
    <n v="170208"/>
    <n v="1"/>
    <m/>
    <n v="36030"/>
    <x v="1560"/>
    <s v="M2"/>
    <n v="40.780500000000004"/>
    <n v="1.05"/>
    <m/>
    <n v="42.819525000000006"/>
    <s v=""/>
    <n v="0"/>
    <n v="0"/>
  </r>
  <r>
    <n v="170208"/>
    <n v="2"/>
    <m/>
    <n v="2099"/>
    <x v="1"/>
    <s v="H"/>
    <n v="12.627877718847255"/>
    <n v="0.83"/>
    <m/>
    <n v="10.481138506643221"/>
    <s v=""/>
    <n v="0"/>
    <n v="0"/>
  </r>
  <r>
    <n v="170208"/>
    <n v="3"/>
    <m/>
    <n v="2224"/>
    <x v="259"/>
    <s v="H"/>
    <n v="17.481957498567066"/>
    <n v="1.5"/>
    <m/>
    <n v="26.222936247850598"/>
    <s v=""/>
    <n v="0"/>
    <n v="0"/>
  </r>
  <r>
    <n v="170208"/>
    <n v="4"/>
    <m/>
    <n v="10630"/>
    <x v="33"/>
    <s v="M3"/>
    <n v="420.47390000000001"/>
    <n v="2.1999999999999999E-2"/>
    <m/>
    <n v="9.2504258000000004"/>
    <s v=""/>
    <n v="0"/>
    <n v="0"/>
  </r>
  <r>
    <n v="170210"/>
    <n v="0"/>
    <s v="PISO DE CONCRETO INTERTRAVADO, ESPESSURA 6CM"/>
    <m/>
    <x v="0"/>
    <m/>
    <s v=""/>
    <m/>
    <s v="M2"/>
    <s v=""/>
    <n v="51.461347426299426"/>
    <s v=""/>
    <s v=""/>
  </r>
  <r>
    <n v="170210"/>
    <n v="1"/>
    <m/>
    <n v="10503"/>
    <x v="1458"/>
    <s v="M3"/>
    <n v="75.168599999999998"/>
    <n v="5.0000000000000001E-3"/>
    <m/>
    <n v="0.37584299999999998"/>
    <s v=""/>
    <n v="0"/>
    <n v="0"/>
  </r>
  <r>
    <n v="170210"/>
    <n v="2"/>
    <m/>
    <n v="36090"/>
    <x v="1561"/>
    <s v="M2"/>
    <n v="34.872"/>
    <n v="1.03"/>
    <m/>
    <n v="35.91816"/>
    <s v=""/>
    <n v="0"/>
    <n v="0"/>
  </r>
  <r>
    <n v="170210"/>
    <n v="3"/>
    <m/>
    <n v="94221"/>
    <x v="57"/>
    <s v="H"/>
    <n v="21.515604532249998"/>
    <n v="2.5000000000000001E-2"/>
    <m/>
    <n v="0.53789011330625003"/>
    <s v=""/>
    <n v="0"/>
    <n v="0"/>
  </r>
  <r>
    <n v="170210"/>
    <n v="4"/>
    <m/>
    <n v="2062"/>
    <x v="1562"/>
    <s v="H"/>
    <n v="17.396363994909375"/>
    <n v="0.46"/>
    <m/>
    <n v="8.0023274376583124"/>
    <s v=""/>
    <n v="0"/>
    <n v="0"/>
  </r>
  <r>
    <n v="170210"/>
    <n v="5"/>
    <m/>
    <n v="2099"/>
    <x v="1"/>
    <s v="H"/>
    <n v="12.627877718847255"/>
    <n v="0.23"/>
    <m/>
    <n v="2.9044118753348687"/>
    <s v=""/>
    <n v="0"/>
    <n v="0"/>
  </r>
  <r>
    <n v="170210"/>
    <n v="6"/>
    <m/>
    <n v="10506"/>
    <x v="115"/>
    <s v="M3"/>
    <n v="74.454300000000003"/>
    <n v="0.05"/>
    <m/>
    <n v="3.7227150000000004"/>
    <s v=""/>
    <n v="0"/>
    <n v="0"/>
  </r>
  <r>
    <n v="170211"/>
    <n v="0"/>
    <s v="PISO DE CONCRETO INTERTRAVADO, ESPESSURA 8CM"/>
    <m/>
    <x v="0"/>
    <m/>
    <s v=""/>
    <m/>
    <s v="M2"/>
    <s v=""/>
    <n v="58.670148432825982"/>
    <s v=""/>
    <s v=""/>
  </r>
  <r>
    <n v="170211"/>
    <n v="1"/>
    <m/>
    <n v="2062"/>
    <x v="1562"/>
    <s v="H"/>
    <n v="17.396363994909375"/>
    <n v="0.53"/>
    <m/>
    <n v="9.2200729173019695"/>
    <s v=""/>
    <n v="132.5"/>
    <n v="2305.0182293254925"/>
  </r>
  <r>
    <n v="170211"/>
    <n v="2"/>
    <m/>
    <n v="10503"/>
    <x v="1458"/>
    <s v="M3"/>
    <n v="75.168599999999998"/>
    <n v="5.0000000000000001E-3"/>
    <m/>
    <n v="0.37584299999999998"/>
    <s v=""/>
    <n v="1.25"/>
    <n v="93.96074999999999"/>
  </r>
  <r>
    <n v="170211"/>
    <n v="3"/>
    <m/>
    <n v="94221"/>
    <x v="57"/>
    <s v="H"/>
    <n v="21.515604532249998"/>
    <n v="2.9000000000000001E-2"/>
    <m/>
    <n v="0.62395253143524998"/>
    <s v=""/>
    <n v="7.25"/>
    <n v="155.98813285881249"/>
  </r>
  <r>
    <n v="170211"/>
    <n v="4"/>
    <m/>
    <n v="10506"/>
    <x v="115"/>
    <s v="M3"/>
    <n v="74.454300000000003"/>
    <n v="0.05"/>
    <m/>
    <n v="3.7227150000000004"/>
    <s v=""/>
    <n v="12.5"/>
    <n v="930.67875000000015"/>
  </r>
  <r>
    <n v="170211"/>
    <n v="5"/>
    <m/>
    <n v="2099"/>
    <x v="1"/>
    <s v="H"/>
    <n v="12.627877718847255"/>
    <n v="0.27"/>
    <m/>
    <n v="3.409526984088759"/>
    <s v=""/>
    <n v="67.5"/>
    <n v="852.38174602218976"/>
  </r>
  <r>
    <n v="170211"/>
    <n v="6"/>
    <m/>
    <n v="36091"/>
    <x v="1563"/>
    <s v="M2"/>
    <n v="40.114600000000003"/>
    <n v="1.03"/>
    <m/>
    <n v="41.318038000000001"/>
    <s v=""/>
    <n v="257.5"/>
    <n v="10329.5095"/>
  </r>
  <r>
    <n v="170212"/>
    <n v="0"/>
    <s v="PISO DE CONCRETO INTERTRAVADO, ESPESSURA 10CM"/>
    <m/>
    <x v="0"/>
    <m/>
    <s v=""/>
    <m/>
    <s v="M2"/>
    <s v=""/>
    <n v="80.088896985401874"/>
    <s v=""/>
    <s v=""/>
  </r>
  <r>
    <n v="170212"/>
    <n v="1"/>
    <m/>
    <n v="2062"/>
    <x v="1562"/>
    <s v="H"/>
    <n v="17.396363994909375"/>
    <n v="0.64"/>
    <m/>
    <n v="11.133672956742"/>
    <s v=""/>
    <n v="0"/>
    <n v="0"/>
  </r>
  <r>
    <n v="170212"/>
    <n v="2"/>
    <m/>
    <n v="94221"/>
    <x v="57"/>
    <s v="H"/>
    <n v="21.515604532249998"/>
    <n v="3.5000000000000003E-2"/>
    <m/>
    <n v="0.75304615862875002"/>
    <s v=""/>
    <n v="0"/>
    <n v="0"/>
  </r>
  <r>
    <n v="170212"/>
    <n v="3"/>
    <m/>
    <n v="2099"/>
    <x v="1"/>
    <s v="H"/>
    <n v="12.627877718847255"/>
    <n v="0.32"/>
    <m/>
    <n v="4.0409208700311217"/>
    <s v=""/>
    <n v="0"/>
    <n v="0"/>
  </r>
  <r>
    <n v="170212"/>
    <n v="4"/>
    <m/>
    <n v="10506"/>
    <x v="115"/>
    <s v="M3"/>
    <n v="74.454300000000003"/>
    <n v="0.05"/>
    <m/>
    <n v="3.7227150000000004"/>
    <s v=""/>
    <n v="0"/>
    <n v="0"/>
  </r>
  <r>
    <n v="170212"/>
    <n v="5"/>
    <m/>
    <n v="10503"/>
    <x v="1458"/>
    <s v="M3"/>
    <n v="75.168599999999998"/>
    <n v="5.0000000000000001E-3"/>
    <m/>
    <n v="0.37584299999999998"/>
    <s v=""/>
    <n v="0"/>
    <n v="0"/>
  </r>
  <r>
    <n v="170212"/>
    <n v="6"/>
    <m/>
    <n v="36092"/>
    <x v="1564"/>
    <s v="M2"/>
    <n v="58.313299999999998"/>
    <n v="1.03"/>
    <m/>
    <n v="60.062699000000002"/>
    <s v=""/>
    <n v="0"/>
    <n v="0"/>
  </r>
  <r>
    <n v="170213"/>
    <n v="0"/>
    <s v="CONCRETO SIMPLES COM AGREGADO RECICLADO, DESEMPENADO E RIPADO -200KG CIM/M3"/>
    <m/>
    <x v="0"/>
    <m/>
    <s v=""/>
    <m/>
    <s v="M3"/>
    <s v=""/>
    <n v="447.13775499424929"/>
    <s v=""/>
    <s v=""/>
  </r>
  <r>
    <n v="170213"/>
    <n v="1"/>
    <m/>
    <n v="2099"/>
    <x v="1"/>
    <s v="H"/>
    <n v="12.627877718847255"/>
    <n v="16"/>
    <m/>
    <n v="202.04604350155608"/>
    <s v=""/>
    <n v="0"/>
    <n v="0"/>
  </r>
  <r>
    <n v="170213"/>
    <n v="2"/>
    <m/>
    <n v="15525"/>
    <x v="1559"/>
    <s v="M"/>
    <n v="1.3917999999999999"/>
    <n v="25"/>
    <m/>
    <n v="34.795000000000002"/>
    <s v=""/>
    <n v="0"/>
    <n v="0"/>
  </r>
  <r>
    <n v="170213"/>
    <n v="3"/>
    <m/>
    <n v="2020"/>
    <x v="22"/>
    <s v="H"/>
    <n v="15.860837164231068"/>
    <n v="3"/>
    <m/>
    <n v="47.5825114926932"/>
    <s v=""/>
    <n v="0"/>
    <n v="0"/>
  </r>
  <r>
    <n v="170213"/>
    <n v="4"/>
    <m/>
    <n v="10603"/>
    <x v="1443"/>
    <s v="M3"/>
    <n v="162.71420000000001"/>
    <n v="1"/>
    <m/>
    <n v="162.71420000000001"/>
    <s v=""/>
    <n v="0"/>
    <n v="0"/>
  </r>
  <r>
    <n v="170214"/>
    <n v="0"/>
    <s v="CONCRETO COM AGREGADO RECICLADO DESEMPENADO E RIPADO, TIPO PMSP -DL1009/47,335KGCIM/M3-7CM"/>
    <m/>
    <x v="0"/>
    <m/>
    <s v=""/>
    <m/>
    <s v="M2"/>
    <s v=""/>
    <n v="35.65301384959745"/>
    <s v=""/>
    <s v=""/>
  </r>
  <r>
    <n v="170214"/>
    <n v="1"/>
    <m/>
    <n v="2099"/>
    <x v="1"/>
    <s v="H"/>
    <n v="12.627877718847255"/>
    <n v="1.1200000000000001"/>
    <m/>
    <n v="14.143223045108927"/>
    <s v=""/>
    <n v="0"/>
    <n v="0"/>
  </r>
  <r>
    <n v="170214"/>
    <n v="2"/>
    <m/>
    <n v="2020"/>
    <x v="22"/>
    <s v="H"/>
    <n v="15.860837164231068"/>
    <n v="0.21"/>
    <m/>
    <n v="3.3307758044885243"/>
    <s v=""/>
    <n v="0"/>
    <n v="0"/>
  </r>
  <r>
    <n v="170214"/>
    <n v="3"/>
    <m/>
    <n v="15525"/>
    <x v="1559"/>
    <s v="M"/>
    <n v="1.3917999999999999"/>
    <n v="2"/>
    <m/>
    <n v="2.7835999999999999"/>
    <s v=""/>
    <n v="0"/>
    <n v="0"/>
  </r>
  <r>
    <n v="170214"/>
    <n v="4"/>
    <m/>
    <n v="10606"/>
    <x v="1565"/>
    <s v="M3"/>
    <n v="219.93450000000001"/>
    <n v="7.0000000000000007E-2"/>
    <m/>
    <n v="15.395415000000002"/>
    <s v=""/>
    <n v="0"/>
    <n v="0"/>
  </r>
  <r>
    <n v="170215"/>
    <n v="0"/>
    <s v="LAJOTA PRÉ-MOLDADA DE CONCRETO E=7CM - JUNTA DE GRAMA"/>
    <m/>
    <x v="0"/>
    <m/>
    <s v=""/>
    <m/>
    <s v="M2"/>
    <s v=""/>
    <n v="41.338350733800119"/>
    <s v=""/>
    <s v=""/>
  </r>
  <r>
    <n v="170215"/>
    <n v="1"/>
    <m/>
    <n v="38550"/>
    <x v="1566"/>
    <s v="M2"/>
    <n v="3.4163000000000001"/>
    <n v="0.35"/>
    <m/>
    <n v="1.195705"/>
    <s v=""/>
    <n v="0"/>
    <n v="0"/>
  </r>
  <r>
    <n v="170215"/>
    <n v="2"/>
    <m/>
    <n v="10612"/>
    <x v="983"/>
    <s v="M3"/>
    <n v="250.2276"/>
    <n v="7.0000000000000007E-2"/>
    <m/>
    <n v="17.515932000000003"/>
    <s v=""/>
    <n v="0"/>
    <n v="0"/>
  </r>
  <r>
    <n v="170215"/>
    <n v="3"/>
    <m/>
    <n v="2020"/>
    <x v="22"/>
    <s v="H"/>
    <n v="15.860837164231068"/>
    <n v="0.45"/>
    <m/>
    <n v="7.1373767239039809"/>
    <s v=""/>
    <n v="0"/>
    <n v="0"/>
  </r>
  <r>
    <n v="170215"/>
    <n v="4"/>
    <m/>
    <n v="2013"/>
    <x v="15"/>
    <s v="H"/>
    <n v="15.756939025755017"/>
    <n v="8.8000000000000005E-3"/>
    <m/>
    <n v="0.13866106342664417"/>
    <s v=""/>
    <n v="0"/>
    <n v="0"/>
  </r>
  <r>
    <n v="170215"/>
    <n v="5"/>
    <m/>
    <n v="17515"/>
    <x v="14"/>
    <s v="KG"/>
    <n v="5.5275999999999996"/>
    <n v="1.6000000000000001E-3"/>
    <m/>
    <n v="8.8441600000000002E-3"/>
    <s v=""/>
    <n v="0"/>
    <n v="0"/>
  </r>
  <r>
    <n v="170215"/>
    <n v="6"/>
    <m/>
    <n v="2014"/>
    <x v="16"/>
    <s v="H"/>
    <n v="13.173665210544026"/>
    <n v="8.8000000000000005E-3"/>
    <m/>
    <n v="0.11592825385278743"/>
    <s v=""/>
    <n v="0"/>
    <n v="0"/>
  </r>
  <r>
    <n v="170215"/>
    <n v="7"/>
    <m/>
    <n v="11070"/>
    <x v="51"/>
    <s v="M"/>
    <n v="4.1189999999999998"/>
    <n v="1.333E-2"/>
    <m/>
    <n v="5.4906269999999993E-2"/>
    <s v=""/>
    <n v="0"/>
    <n v="0"/>
  </r>
  <r>
    <n v="170215"/>
    <n v="8"/>
    <m/>
    <n v="2099"/>
    <x v="1"/>
    <s v="H"/>
    <n v="12.627877718847255"/>
    <n v="1.2"/>
    <m/>
    <n v="15.153453262616706"/>
    <s v=""/>
    <n v="0"/>
    <n v="0"/>
  </r>
  <r>
    <n v="170215"/>
    <n v="9"/>
    <m/>
    <n v="11066"/>
    <x v="67"/>
    <s v="M"/>
    <n v="1.0965"/>
    <n v="1.6E-2"/>
    <m/>
    <n v="1.7544000000000001E-2"/>
    <s v=""/>
    <n v="0"/>
    <n v="0"/>
  </r>
  <r>
    <n v="170218"/>
    <n v="0"/>
    <s v="LAJOTA DE CONCRETO MOLDADA &quot;IN LOCO&quot;, TIPO PMSP E=7CM JUNTA DE PEDRISCO"/>
    <m/>
    <x v="0"/>
    <m/>
    <s v=""/>
    <m/>
    <s v="M2"/>
    <s v=""/>
    <n v="37.275517496505159"/>
    <s v=""/>
    <s v=""/>
  </r>
  <r>
    <n v="170218"/>
    <n v="1"/>
    <m/>
    <n v="10604"/>
    <x v="41"/>
    <s v="M3"/>
    <n v="182.33539999999999"/>
    <n v="7.0000000000000007E-2"/>
    <m/>
    <n v="12.763478000000001"/>
    <s v=""/>
    <n v="0"/>
    <n v="0"/>
  </r>
  <r>
    <n v="170218"/>
    <n v="2"/>
    <m/>
    <n v="2020"/>
    <x v="22"/>
    <s v="H"/>
    <n v="15.860837164231068"/>
    <n v="0.3"/>
    <m/>
    <n v="4.75825114926932"/>
    <s v=""/>
    <n v="0"/>
    <n v="0"/>
  </r>
  <r>
    <n v="170218"/>
    <n v="3"/>
    <m/>
    <n v="10550"/>
    <x v="1546"/>
    <s v="M3"/>
    <n v="71.755899999999997"/>
    <n v="0.01"/>
    <m/>
    <n v="0.71755899999999995"/>
    <s v=""/>
    <n v="0"/>
    <n v="0"/>
  </r>
  <r>
    <n v="170218"/>
    <n v="4"/>
    <m/>
    <n v="11064"/>
    <x v="119"/>
    <s v="M"/>
    <n v="0.58689999999999998"/>
    <n v="1"/>
    <m/>
    <n v="0.58689999999999998"/>
    <s v=""/>
    <n v="0"/>
    <n v="0"/>
  </r>
  <r>
    <n v="170218"/>
    <n v="5"/>
    <m/>
    <n v="2099"/>
    <x v="1"/>
    <s v="H"/>
    <n v="12.627877718847255"/>
    <n v="1.4610000000000001"/>
    <m/>
    <n v="18.449329347235842"/>
    <s v=""/>
    <n v="0"/>
    <n v="0"/>
  </r>
  <r>
    <n v="170219"/>
    <n v="0"/>
    <s v="LAJOTA DE CONCRETO MOLDADA &quot;IN LOCO&quot;, TIPO PMSP E=7CM - JUNTA DE ARGAMASSA"/>
    <m/>
    <x v="0"/>
    <m/>
    <s v=""/>
    <m/>
    <s v="M2"/>
    <s v=""/>
    <n v="38.520944182873372"/>
    <s v=""/>
    <s v=""/>
  </r>
  <r>
    <n v="170219"/>
    <n v="1"/>
    <m/>
    <n v="2099"/>
    <x v="1"/>
    <s v="H"/>
    <n v="12.627877718847255"/>
    <n v="1.575"/>
    <m/>
    <n v="19.888907407184426"/>
    <s v=""/>
    <n v="0"/>
    <n v="0"/>
  </r>
  <r>
    <n v="170219"/>
    <n v="2"/>
    <m/>
    <n v="11064"/>
    <x v="119"/>
    <s v="M"/>
    <n v="0.58689999999999998"/>
    <n v="1"/>
    <m/>
    <n v="0.58689999999999998"/>
    <s v=""/>
    <n v="0"/>
    <n v="0"/>
  </r>
  <r>
    <n v="170219"/>
    <n v="3"/>
    <m/>
    <n v="2020"/>
    <x v="22"/>
    <s v="H"/>
    <n v="15.860837164231068"/>
    <n v="0.33300000000000002"/>
    <m/>
    <n v="5.2816587756889462"/>
    <s v=""/>
    <n v="0"/>
    <n v="0"/>
  </r>
  <r>
    <n v="170219"/>
    <n v="4"/>
    <m/>
    <n v="10604"/>
    <x v="41"/>
    <s v="M3"/>
    <n v="182.33539999999999"/>
    <n v="7.0000000000000007E-2"/>
    <m/>
    <n v="12.763478000000001"/>
    <s v=""/>
    <n v="0"/>
    <n v="0"/>
  </r>
  <r>
    <n v="170223"/>
    <n v="0"/>
    <s v="PARALELEPÍPEDO SOBRE BASE DE AREIA (IE-23)"/>
    <m/>
    <x v="0"/>
    <m/>
    <s v=""/>
    <m/>
    <s v="M2"/>
    <s v=""/>
    <n v="117.29256006908236"/>
    <s v=""/>
    <s v=""/>
  </r>
  <r>
    <n v="170223"/>
    <n v="1"/>
    <m/>
    <n v="10504"/>
    <x v="1549"/>
    <s v="M3"/>
    <n v="73.739999999999995"/>
    <n v="0.1"/>
    <m/>
    <n v="7.3739999999999997"/>
    <s v=""/>
    <n v="0"/>
    <n v="0"/>
  </r>
  <r>
    <n v="170223"/>
    <n v="2"/>
    <m/>
    <n v="2062"/>
    <x v="1562"/>
    <s v="H"/>
    <n v="17.396363994909375"/>
    <n v="0.5"/>
    <m/>
    <n v="8.6981819974546877"/>
    <s v=""/>
    <n v="0"/>
    <n v="0"/>
  </r>
  <r>
    <n v="170223"/>
    <n v="3"/>
    <m/>
    <n v="2099"/>
    <x v="1"/>
    <s v="H"/>
    <n v="12.627877718847255"/>
    <n v="0.67"/>
    <m/>
    <n v="8.4606780716276617"/>
    <s v=""/>
    <n v="0"/>
    <n v="0"/>
  </r>
  <r>
    <n v="170223"/>
    <n v="4"/>
    <m/>
    <n v="36060"/>
    <x v="1567"/>
    <s v="UN"/>
    <n v="2.8109000000000002"/>
    <n v="33"/>
    <m/>
    <n v="92.759700000000009"/>
    <s v=""/>
    <n v="0"/>
    <n v="0"/>
  </r>
  <r>
    <n v="170224"/>
    <n v="0"/>
    <s v="PARALELEPÍPEDO SOBRE BASE DE CONCRETO FCK=15MPA (IE-23)"/>
    <m/>
    <x v="0"/>
    <m/>
    <s v=""/>
    <m/>
    <s v="M2"/>
    <s v=""/>
    <n v="130.79315643617241"/>
    <s v=""/>
    <s v=""/>
  </r>
  <r>
    <n v="170224"/>
    <n v="1"/>
    <m/>
    <n v="2099"/>
    <x v="1"/>
    <s v="H"/>
    <n v="12.627877718847255"/>
    <n v="0.86"/>
    <m/>
    <n v="10.85997483820864"/>
    <s v=""/>
    <n v="0"/>
    <n v="0"/>
  </r>
  <r>
    <n v="170224"/>
    <n v="2"/>
    <m/>
    <n v="2062"/>
    <x v="1562"/>
    <s v="H"/>
    <n v="17.396363994909375"/>
    <n v="0.4"/>
    <m/>
    <n v="6.9585455979637505"/>
    <s v=""/>
    <n v="0"/>
    <n v="0"/>
  </r>
  <r>
    <n v="170224"/>
    <n v="3"/>
    <m/>
    <n v="36060"/>
    <x v="1567"/>
    <s v="UN"/>
    <n v="2.8109000000000002"/>
    <n v="33"/>
    <m/>
    <n v="92.759700000000009"/>
    <s v=""/>
    <n v="0"/>
    <n v="0"/>
  </r>
  <r>
    <n v="170224"/>
    <n v="4"/>
    <m/>
    <n v="10522"/>
    <x v="124"/>
    <s v="M3"/>
    <n v="252.6867"/>
    <n v="0.08"/>
    <m/>
    <n v="20.214936000000002"/>
    <s v=""/>
    <n v="0"/>
    <n v="0"/>
  </r>
  <r>
    <n v="170225"/>
    <n v="0"/>
    <s v="MOSAICO PORTUGUÊS, UMA OU DUAS CORES, SOBRE BASE DE AREIA"/>
    <m/>
    <x v="0"/>
    <m/>
    <s v=""/>
    <m/>
    <s v="M2"/>
    <s v=""/>
    <n v="131.9361451463605"/>
    <s v=""/>
    <s v=""/>
  </r>
  <r>
    <n v="170225"/>
    <n v="1"/>
    <m/>
    <n v="2099"/>
    <x v="1"/>
    <s v="H"/>
    <n v="12.627877718847255"/>
    <n v="3"/>
    <m/>
    <n v="37.883633156541762"/>
    <s v=""/>
    <n v="0"/>
    <n v="0"/>
  </r>
  <r>
    <n v="170225"/>
    <n v="2"/>
    <m/>
    <n v="10501"/>
    <x v="52"/>
    <s v="M3"/>
    <n v="74.379800000000003"/>
    <n v="0.08"/>
    <m/>
    <n v="5.9503840000000006"/>
    <s v=""/>
    <n v="0"/>
    <n v="0"/>
  </r>
  <r>
    <n v="170225"/>
    <n v="3"/>
    <m/>
    <n v="36055"/>
    <x v="1450"/>
    <s v="M2"/>
    <n v="53.309399999999997"/>
    <n v="1"/>
    <m/>
    <n v="53.309399999999997"/>
    <s v=""/>
    <n v="0"/>
    <n v="0"/>
  </r>
  <r>
    <n v="170225"/>
    <n v="4"/>
    <m/>
    <n v="2062"/>
    <x v="1562"/>
    <s v="H"/>
    <n v="17.396363994909375"/>
    <n v="2"/>
    <m/>
    <n v="34.792727989818751"/>
    <s v=""/>
    <n v="0"/>
    <n v="0"/>
  </r>
  <r>
    <n v="170226"/>
    <n v="0"/>
    <s v="MOSAICO PORTUGUÊS, UMA OU DUAS CORES, SOBRE BASE DE CONCRETO"/>
    <m/>
    <x v="0"/>
    <m/>
    <s v=""/>
    <m/>
    <s v="M2"/>
    <s v=""/>
    <n v="150.47251265498591"/>
    <s v=""/>
    <s v=""/>
  </r>
  <r>
    <n v="170226"/>
    <n v="1"/>
    <m/>
    <n v="10604"/>
    <x v="41"/>
    <s v="M3"/>
    <n v="182.33539999999999"/>
    <n v="7.0000000000000007E-2"/>
    <m/>
    <n v="12.763478000000001"/>
    <s v=""/>
    <n v="0"/>
    <n v="0"/>
  </r>
  <r>
    <n v="170226"/>
    <n v="2"/>
    <m/>
    <n v="87020"/>
    <x v="1568"/>
    <s v="L"/>
    <n v="1.3046"/>
    <n v="0.2"/>
    <m/>
    <n v="0.26091999999999999"/>
    <s v=""/>
    <n v="0"/>
    <n v="0"/>
  </r>
  <r>
    <n v="170226"/>
    <n v="3"/>
    <m/>
    <n v="10630"/>
    <x v="33"/>
    <s v="M3"/>
    <n v="420.47390000000001"/>
    <n v="1.7500000000000002E-2"/>
    <m/>
    <n v="7.3582932500000009"/>
    <s v=""/>
    <n v="0"/>
    <n v="0"/>
  </r>
  <r>
    <n v="170226"/>
    <n v="4"/>
    <m/>
    <n v="36055"/>
    <x v="1450"/>
    <s v="M2"/>
    <n v="53.309399999999997"/>
    <n v="1"/>
    <m/>
    <n v="53.309399999999997"/>
    <s v=""/>
    <n v="0"/>
    <n v="0"/>
  </r>
  <r>
    <n v="170226"/>
    <n v="5"/>
    <m/>
    <n v="2062"/>
    <x v="1562"/>
    <s v="H"/>
    <n v="17.396363994909375"/>
    <n v="2"/>
    <m/>
    <n v="34.792727989818751"/>
    <s v=""/>
    <n v="0"/>
    <n v="0"/>
  </r>
  <r>
    <n v="170226"/>
    <n v="6"/>
    <m/>
    <n v="2099"/>
    <x v="1"/>
    <s v="H"/>
    <n v="12.627877718847255"/>
    <n v="3.3250000000000002"/>
    <m/>
    <n v="41.987693415167129"/>
    <s v=""/>
    <n v="0"/>
    <n v="0"/>
  </r>
  <r>
    <n v="170227"/>
    <n v="0"/>
    <s v="PARALELEPÍPEDO SOBRE BASE DE AREIA RECICLADA"/>
    <m/>
    <x v="0"/>
    <m/>
    <s v=""/>
    <m/>
    <s v="M2"/>
    <s v=""/>
    <n v="108.9040722292721"/>
    <s v=""/>
    <s v=""/>
  </r>
  <r>
    <n v="170227"/>
    <n v="1"/>
    <m/>
    <n v="36060"/>
    <x v="1567"/>
    <s v="UN"/>
    <n v="2.8109000000000002"/>
    <n v="32"/>
    <m/>
    <n v="89.948800000000006"/>
    <s v=""/>
    <n v="0"/>
    <n v="0"/>
  </r>
  <r>
    <n v="170227"/>
    <n v="2"/>
    <m/>
    <n v="2062"/>
    <x v="1562"/>
    <s v="H"/>
    <n v="17.396363994909375"/>
    <n v="0.4"/>
    <m/>
    <n v="6.9585455979637505"/>
    <s v=""/>
    <n v="0"/>
    <n v="0"/>
  </r>
  <r>
    <n v="170227"/>
    <n v="3"/>
    <m/>
    <n v="2099"/>
    <x v="1"/>
    <s v="H"/>
    <n v="12.627877718847255"/>
    <n v="0.6"/>
    <m/>
    <n v="7.576726631308353"/>
    <s v=""/>
    <n v="0"/>
    <n v="0"/>
  </r>
  <r>
    <n v="170227"/>
    <n v="4"/>
    <m/>
    <n v="10502"/>
    <x v="19"/>
    <s v="M3"/>
    <n v="44.2"/>
    <n v="0.1"/>
    <m/>
    <n v="4.4200000000000008"/>
    <s v=""/>
    <n v="0"/>
    <n v="0"/>
  </r>
  <r>
    <n v="170228"/>
    <n v="0"/>
    <s v="PARALELEPÍPEDO SOBRE BASE DE CONCRETO COM AGREGADO RECICLADO"/>
    <m/>
    <x v="0"/>
    <m/>
    <s v=""/>
    <m/>
    <s v="M2"/>
    <s v=""/>
    <n v="141.70350590135067"/>
    <s v=""/>
    <s v=""/>
  </r>
  <r>
    <n v="170228"/>
    <n v="1"/>
    <m/>
    <n v="36060"/>
    <x v="1567"/>
    <s v="UN"/>
    <n v="2.8109000000000002"/>
    <n v="32"/>
    <m/>
    <n v="89.948800000000006"/>
    <s v=""/>
    <n v="0"/>
    <n v="0"/>
  </r>
  <r>
    <n v="170228"/>
    <n v="2"/>
    <m/>
    <n v="2062"/>
    <x v="1562"/>
    <s v="H"/>
    <n v="17.396363994909375"/>
    <n v="0.4"/>
    <m/>
    <n v="6.9585455979637505"/>
    <s v=""/>
    <n v="0"/>
    <n v="0"/>
  </r>
  <r>
    <n v="170228"/>
    <n v="3"/>
    <m/>
    <n v="2099"/>
    <x v="1"/>
    <s v="H"/>
    <n v="12.627877718847255"/>
    <n v="2"/>
    <m/>
    <n v="25.255755437694511"/>
    <s v=""/>
    <n v="0"/>
    <n v="0"/>
  </r>
  <r>
    <n v="170228"/>
    <n v="4"/>
    <m/>
    <n v="10606"/>
    <x v="1565"/>
    <s v="M3"/>
    <n v="219.93450000000001"/>
    <n v="0.06"/>
    <m/>
    <n v="13.196070000000001"/>
    <s v=""/>
    <n v="0"/>
    <n v="0"/>
  </r>
  <r>
    <n v="170228"/>
    <n v="5"/>
    <m/>
    <n v="2020"/>
    <x v="22"/>
    <s v="H"/>
    <n v="15.860837164231068"/>
    <n v="0.4"/>
    <m/>
    <n v="6.3443348656924279"/>
    <s v=""/>
    <n v="0"/>
    <n v="0"/>
  </r>
  <r>
    <n v="170229"/>
    <n v="0"/>
    <s v="PEDRISCO - FORNECIMENTO E ESPALHAMENTO COM COMPACTAÇÃO MECÂNICA"/>
    <m/>
    <x v="0"/>
    <m/>
    <s v=""/>
    <m/>
    <s v="M3"/>
    <s v=""/>
    <n v="118.33223878414339"/>
    <s v=""/>
    <s v=""/>
  </r>
  <r>
    <n v="170229"/>
    <n v="1"/>
    <m/>
    <n v="2099"/>
    <x v="1"/>
    <s v="H"/>
    <n v="12.627877718847255"/>
    <n v="2.5"/>
    <m/>
    <n v="31.56969429711814"/>
    <s v=""/>
    <n v="0"/>
    <n v="0"/>
  </r>
  <r>
    <n v="170229"/>
    <n v="2"/>
    <m/>
    <n v="10550"/>
    <x v="1546"/>
    <s v="M3"/>
    <n v="71.755899999999997"/>
    <n v="1.2"/>
    <m/>
    <n v="86.107079999999996"/>
    <s v=""/>
    <n v="0"/>
    <n v="0"/>
  </r>
  <r>
    <n v="170229"/>
    <n v="3"/>
    <m/>
    <n v="94279"/>
    <x v="1569"/>
    <s v="H"/>
    <n v="62.425189240500004"/>
    <n v="1.0500000000000001E-2"/>
    <m/>
    <n v="0.65546448702525006"/>
    <s v=""/>
    <n v="0"/>
    <n v="0"/>
  </r>
  <r>
    <n v="170230"/>
    <n v="0"/>
    <s v="PEDRISCO COM COMPACTAÇÃO MANUAL - ESPESSURA 5CM"/>
    <m/>
    <x v="0"/>
    <m/>
    <s v=""/>
    <m/>
    <s v="M2"/>
    <s v=""/>
    <n v="6.8309295437694502"/>
    <s v=""/>
    <s v=""/>
  </r>
  <r>
    <n v="170230"/>
    <n v="1"/>
    <m/>
    <n v="10550"/>
    <x v="1546"/>
    <s v="M3"/>
    <n v="71.755899999999997"/>
    <n v="0.06"/>
    <m/>
    <n v="4.3053539999999995"/>
    <s v=""/>
    <n v="0"/>
    <n v="0"/>
  </r>
  <r>
    <n v="170230"/>
    <n v="2"/>
    <m/>
    <n v="2099"/>
    <x v="1"/>
    <s v="H"/>
    <n v="12.627877718847255"/>
    <n v="0.2"/>
    <m/>
    <n v="2.5255755437694511"/>
    <s v=""/>
    <n v="0"/>
    <n v="0"/>
  </r>
  <r>
    <n v="170231"/>
    <n v="0"/>
    <s v="PÓ DE BRITA COM COMPACTAÇÃO MECÂNICA - ESPESSURA 10CM"/>
    <m/>
    <x v="0"/>
    <m/>
    <s v=""/>
    <m/>
    <s v="M2"/>
    <s v=""/>
    <n v="18.555944339472902"/>
    <s v=""/>
    <s v=""/>
  </r>
  <r>
    <n v="170231"/>
    <n v="1"/>
    <m/>
    <n v="2099"/>
    <x v="1"/>
    <s v="H"/>
    <n v="12.627877718847255"/>
    <n v="0.6"/>
    <m/>
    <n v="7.576726631308353"/>
    <s v=""/>
    <n v="0"/>
    <n v="0"/>
  </r>
  <r>
    <n v="170231"/>
    <n v="2"/>
    <m/>
    <n v="10552"/>
    <x v="1570"/>
    <s v="M3"/>
    <n v="72.736999999999995"/>
    <n v="0.15"/>
    <m/>
    <n v="10.910549999999999"/>
    <s v=""/>
    <n v="0"/>
    <n v="0"/>
  </r>
  <r>
    <n v="170231"/>
    <n v="3"/>
    <m/>
    <n v="94279"/>
    <x v="1569"/>
    <s v="H"/>
    <n v="62.425189240500004"/>
    <n v="1.1000000000000001E-3"/>
    <m/>
    <n v="6.8667708164550006E-2"/>
    <s v=""/>
    <n v="0"/>
    <n v="0"/>
  </r>
  <r>
    <n v="170232"/>
    <n v="0"/>
    <s v="PEDRA BRITADA N.2 COM COMPACTAÇÃO MANUAL - 5CM"/>
    <m/>
    <x v="0"/>
    <m/>
    <s v=""/>
    <m/>
    <s v="M2"/>
    <s v=""/>
    <n v="7.1525533156541767"/>
    <s v=""/>
    <s v=""/>
  </r>
  <r>
    <n v="170232"/>
    <n v="1"/>
    <m/>
    <n v="10543"/>
    <x v="20"/>
    <s v="M3"/>
    <n v="67.283799999999999"/>
    <n v="0.05"/>
    <m/>
    <n v="3.3641900000000002"/>
    <s v=""/>
    <n v="0"/>
    <n v="0"/>
  </r>
  <r>
    <n v="170232"/>
    <n v="2"/>
    <m/>
    <n v="2099"/>
    <x v="1"/>
    <s v="H"/>
    <n v="12.627877718847255"/>
    <n v="0.3"/>
    <m/>
    <n v="3.7883633156541765"/>
    <s v=""/>
    <n v="0"/>
    <n v="0"/>
  </r>
  <r>
    <n v="170233"/>
    <n v="0"/>
    <s v="PEDRISCO RECICLADO, FORNECIMENTO E ESPALHAMENTO COM  COMPACTAÇÃO MECÂNICA"/>
    <m/>
    <x v="0"/>
    <m/>
    <s v=""/>
    <m/>
    <s v="M3"/>
    <s v=""/>
    <n v="74.531219924719778"/>
    <s v=""/>
    <s v=""/>
  </r>
  <r>
    <n v="170233"/>
    <n v="1"/>
    <m/>
    <n v="2099"/>
    <x v="1"/>
    <s v="H"/>
    <n v="12.627877718847255"/>
    <n v="2"/>
    <m/>
    <n v="25.255755437694511"/>
    <s v=""/>
    <n v="0"/>
    <n v="0"/>
  </r>
  <r>
    <n v="170233"/>
    <n v="2"/>
    <m/>
    <n v="10502"/>
    <x v="19"/>
    <s v="M3"/>
    <n v="44.2"/>
    <n v="1.1000000000000001"/>
    <m/>
    <n v="48.620000000000005"/>
    <s v=""/>
    <n v="0"/>
    <n v="0"/>
  </r>
  <r>
    <n v="170233"/>
    <n v="3"/>
    <m/>
    <n v="94279"/>
    <x v="1569"/>
    <s v="H"/>
    <n v="62.425189240500004"/>
    <n v="1.0500000000000001E-2"/>
    <m/>
    <n v="0.65546448702525006"/>
    <s v=""/>
    <n v="0"/>
    <n v="0"/>
  </r>
  <r>
    <n v="170234"/>
    <n v="0"/>
    <s v="PEDRISCO RECICLADO COM COMPACTAÇÃO MANUAL - ESPESSURA 5CM"/>
    <m/>
    <x v="0"/>
    <m/>
    <s v=""/>
    <m/>
    <s v="M2"/>
    <s v=""/>
    <n v="3.6937877718847254"/>
    <s v=""/>
    <s v=""/>
  </r>
  <r>
    <n v="170234"/>
    <n v="1"/>
    <m/>
    <n v="2099"/>
    <x v="1"/>
    <s v="H"/>
    <n v="12.627877718847255"/>
    <n v="0.1"/>
    <m/>
    <n v="1.2627877718847256"/>
    <s v=""/>
    <n v="0"/>
    <n v="0"/>
  </r>
  <r>
    <n v="170234"/>
    <n v="2"/>
    <m/>
    <n v="10502"/>
    <x v="19"/>
    <s v="M3"/>
    <n v="44.2"/>
    <n v="5.5E-2"/>
    <m/>
    <n v="2.431"/>
    <s v=""/>
    <n v="0"/>
    <n v="0"/>
  </r>
  <r>
    <n v="170235"/>
    <n v="0"/>
    <s v="AGREGADO RECICLADO FINO COMPACTAÇÃO MECÂNICA - ESPESSURA 10CM"/>
    <m/>
    <x v="0"/>
    <m/>
    <s v=""/>
    <m/>
    <s v="M2"/>
    <s v=""/>
    <n v="7.4562432519340005"/>
    <s v=""/>
    <s v=""/>
  </r>
  <r>
    <n v="170235"/>
    <n v="1"/>
    <m/>
    <n v="10502"/>
    <x v="19"/>
    <s v="M3"/>
    <n v="44.2"/>
    <n v="0.11"/>
    <m/>
    <n v="4.8620000000000001"/>
    <s v=""/>
    <n v="0"/>
    <n v="0"/>
  </r>
  <r>
    <n v="170235"/>
    <n v="2"/>
    <m/>
    <n v="2099"/>
    <x v="1"/>
    <s v="H"/>
    <n v="12.627877718847255"/>
    <n v="0.2"/>
    <m/>
    <n v="2.5255755437694511"/>
    <s v=""/>
    <n v="0"/>
    <n v="0"/>
  </r>
  <r>
    <n v="170235"/>
    <n v="3"/>
    <m/>
    <n v="94279"/>
    <x v="1569"/>
    <s v="H"/>
    <n v="62.425189240500004"/>
    <n v="1.1000000000000001E-3"/>
    <m/>
    <n v="6.8667708164550006E-2"/>
    <s v=""/>
    <n v="0"/>
    <n v="0"/>
  </r>
  <r>
    <n v="170236"/>
    <n v="0"/>
    <s v="AGREGADO RECICLADO N.2 COM COMPACTAÇÃO MANUAL - 5CM"/>
    <m/>
    <x v="0"/>
    <m/>
    <s v=""/>
    <m/>
    <s v="M2"/>
    <s v=""/>
    <n v="3.9147877718847255"/>
    <s v=""/>
    <s v=""/>
  </r>
  <r>
    <n v="170236"/>
    <n v="1"/>
    <m/>
    <n v="2099"/>
    <x v="1"/>
    <s v="H"/>
    <n v="12.627877718847255"/>
    <n v="0.1"/>
    <m/>
    <n v="1.2627877718847256"/>
    <s v=""/>
    <n v="0"/>
    <n v="0"/>
  </r>
  <r>
    <n v="170236"/>
    <n v="2"/>
    <m/>
    <n v="10502"/>
    <x v="19"/>
    <s v="M3"/>
    <n v="44.2"/>
    <n v="0.06"/>
    <m/>
    <n v="2.6520000000000001"/>
    <s v=""/>
    <n v="0"/>
    <n v="0"/>
  </r>
  <r>
    <n v="170238"/>
    <n v="0"/>
    <s v="MOSAICO PORTUGUÊS UMA OU DUAS CORES, SOBRE BASE DE CONCRETO COM AGREGADO RECICLADO"/>
    <m/>
    <x v="0"/>
    <m/>
    <s v=""/>
    <m/>
    <s v="M2"/>
    <s v=""/>
    <n v="109.27337201596539"/>
    <s v=""/>
    <s v=""/>
  </r>
  <r>
    <n v="170238"/>
    <n v="1"/>
    <m/>
    <n v="36055"/>
    <x v="1450"/>
    <s v="M2"/>
    <n v="53.309399999999997"/>
    <n v="1"/>
    <m/>
    <n v="53.309399999999997"/>
    <s v=""/>
    <n v="0"/>
    <n v="0"/>
  </r>
  <r>
    <n v="170238"/>
    <n v="2"/>
    <m/>
    <n v="10502"/>
    <x v="19"/>
    <s v="M3"/>
    <n v="44.2"/>
    <n v="5.1999999999999998E-2"/>
    <m/>
    <n v="2.2984"/>
    <s v=""/>
    <n v="0"/>
    <n v="0"/>
  </r>
  <r>
    <n v="170238"/>
    <n v="3"/>
    <m/>
    <n v="2099"/>
    <x v="1"/>
    <s v="H"/>
    <n v="12.627877718847255"/>
    <n v="3.5"/>
    <m/>
    <n v="44.197572015965392"/>
    <s v=""/>
    <n v="0"/>
    <n v="0"/>
  </r>
  <r>
    <n v="170238"/>
    <n v="4"/>
    <m/>
    <n v="10517"/>
    <x v="91"/>
    <s v="KG"/>
    <n v="0.42080000000000001"/>
    <n v="22.5"/>
    <m/>
    <n v="9.468"/>
    <s v=""/>
    <n v="0"/>
    <n v="0"/>
  </r>
  <r>
    <n v="170240"/>
    <n v="0"/>
    <s v="PAVIMENTAÇÃO ASFÁLTICA PARA TRÁFEGO MÉDIO (POR PENETRAÇÃO)"/>
    <m/>
    <x v="0"/>
    <m/>
    <s v=""/>
    <m/>
    <s v="M2"/>
    <s v=""/>
    <n v="23.173268546263603"/>
    <s v=""/>
    <s v=""/>
  </r>
  <r>
    <n v="170240"/>
    <n v="1"/>
    <m/>
    <n v="10542"/>
    <x v="529"/>
    <s v="M3"/>
    <n v="67.5685"/>
    <n v="1.2999999999999999E-2"/>
    <m/>
    <n v="0.87839049999999996"/>
    <s v=""/>
    <n v="0"/>
    <n v="0"/>
  </r>
  <r>
    <n v="170240"/>
    <n v="2"/>
    <m/>
    <n v="36065"/>
    <x v="1571"/>
    <s v="KG"/>
    <n v="1.5527"/>
    <n v="6.75"/>
    <m/>
    <n v="10.480725"/>
    <s v=""/>
    <n v="0"/>
    <n v="0"/>
  </r>
  <r>
    <n v="170240"/>
    <n v="3"/>
    <m/>
    <n v="94013"/>
    <x v="1572"/>
    <s v="H"/>
    <n v="114.3728052842"/>
    <n v="5.0000000000000001E-3"/>
    <m/>
    <n v="0.57186402642099998"/>
    <s v=""/>
    <n v="0"/>
    <n v="0"/>
  </r>
  <r>
    <n v="170240"/>
    <n v="4"/>
    <m/>
    <n v="10550"/>
    <x v="1546"/>
    <s v="M3"/>
    <n v="71.755899999999997"/>
    <n v="7.0000000000000001E-3"/>
    <m/>
    <n v="0.5022913"/>
    <s v=""/>
    <n v="0"/>
    <n v="0"/>
  </r>
  <r>
    <n v="170240"/>
    <n v="5"/>
    <m/>
    <n v="2099"/>
    <x v="1"/>
    <s v="H"/>
    <n v="12.627877718847255"/>
    <n v="0.3"/>
    <m/>
    <n v="3.7883633156541765"/>
    <s v=""/>
    <n v="0"/>
    <n v="0"/>
  </r>
  <r>
    <n v="170240"/>
    <n v="6"/>
    <m/>
    <n v="10544"/>
    <x v="1270"/>
    <s v="M3"/>
    <n v="66.077100000000002"/>
    <n v="9.2999999999999999E-2"/>
    <m/>
    <n v="6.1451703000000002"/>
    <s v=""/>
    <n v="0"/>
    <n v="0"/>
  </r>
  <r>
    <n v="170240"/>
    <n v="7"/>
    <m/>
    <n v="94279"/>
    <x v="1569"/>
    <s v="H"/>
    <n v="62.425189240500004"/>
    <n v="0.01"/>
    <m/>
    <n v="0.62425189240500001"/>
    <s v=""/>
    <n v="0"/>
    <n v="0"/>
  </r>
  <r>
    <n v="170240"/>
    <n v="8"/>
    <m/>
    <n v="94017"/>
    <x v="1573"/>
    <s v="H"/>
    <n v="182.21221178342859"/>
    <n v="1E-3"/>
    <m/>
    <n v="0.18221221178342858"/>
    <s v=""/>
    <n v="0"/>
    <n v="0"/>
  </r>
  <r>
    <n v="170242"/>
    <n v="0"/>
    <s v="PASSEIO DE CONCRETO, FCK=25MPA, INCLUINDO PREPARO DA CAIXA E LASTRO DE BRITA"/>
    <m/>
    <x v="0"/>
    <m/>
    <s v=""/>
    <m/>
    <s v="M3"/>
    <s v=""/>
    <n v="451.11530278577675"/>
    <s v=""/>
    <s v=""/>
  </r>
  <r>
    <n v="170242"/>
    <n v="1"/>
    <m/>
    <n v="2099"/>
    <x v="1"/>
    <s v="H"/>
    <n v="12.627877718847255"/>
    <n v="6"/>
    <m/>
    <n v="75.767266313083525"/>
    <s v=""/>
    <n v="0"/>
    <n v="0"/>
  </r>
  <r>
    <n v="170242"/>
    <n v="2"/>
    <m/>
    <n v="10555"/>
    <x v="1574"/>
    <s v="M3"/>
    <n v="67.004300000000001"/>
    <n v="0.42859999999999998"/>
    <m/>
    <n v="28.71804298"/>
    <s v=""/>
    <n v="0"/>
    <n v="0"/>
  </r>
  <r>
    <n v="170242"/>
    <n v="3"/>
    <m/>
    <n v="11044"/>
    <x v="1298"/>
    <s v="M"/>
    <n v="0.62080000000000002"/>
    <n v="25"/>
    <m/>
    <n v="15.52"/>
    <s v=""/>
    <n v="0"/>
    <n v="0"/>
  </r>
  <r>
    <n v="170242"/>
    <n v="4"/>
    <m/>
    <n v="2020"/>
    <x v="22"/>
    <s v="H"/>
    <n v="15.860837164231068"/>
    <n v="3"/>
    <m/>
    <n v="47.5825114926932"/>
    <s v=""/>
    <n v="0"/>
    <n v="0"/>
  </r>
  <r>
    <n v="170242"/>
    <n v="5"/>
    <m/>
    <n v="10527"/>
    <x v="125"/>
    <s v="M3"/>
    <n v="275.26940000000002"/>
    <n v="1.03"/>
    <m/>
    <n v="283.52748200000002"/>
    <s v=""/>
    <n v="0"/>
    <n v="0"/>
  </r>
  <r>
    <n v="170243"/>
    <n v="0"/>
    <s v="PASSEIO DE CONCRETO ARMADO, FCK=25MPA, INCLUINDO PREPARO DA CAIXA E LASTRO DE BRITA"/>
    <m/>
    <x v="0"/>
    <m/>
    <s v=""/>
    <m/>
    <s v="M3"/>
    <s v=""/>
    <n v="641.45198561419807"/>
    <s v=""/>
    <s v=""/>
  </r>
  <r>
    <n v="170243"/>
    <n v="1"/>
    <m/>
    <n v="2015"/>
    <x v="47"/>
    <s v="H"/>
    <n v="16.259414142106937"/>
    <n v="0.2"/>
    <m/>
    <n v="3.2518828284213877"/>
    <s v=""/>
    <n v="0"/>
    <n v="0"/>
  </r>
  <r>
    <n v="170243"/>
    <n v="2"/>
    <m/>
    <n v="2020"/>
    <x v="22"/>
    <s v="H"/>
    <n v="15.860837164231068"/>
    <n v="3"/>
    <m/>
    <n v="47.5825114926932"/>
    <s v=""/>
    <n v="0"/>
    <n v="0"/>
  </r>
  <r>
    <n v="170243"/>
    <n v="3"/>
    <m/>
    <n v="10527"/>
    <x v="125"/>
    <s v="M3"/>
    <n v="275.26940000000002"/>
    <n v="1.03"/>
    <m/>
    <n v="283.52748200000002"/>
    <s v=""/>
    <n v="0"/>
    <n v="0"/>
  </r>
  <r>
    <n v="170243"/>
    <n v="4"/>
    <m/>
    <n v="11044"/>
    <x v="1298"/>
    <s v="M"/>
    <n v="0.62080000000000002"/>
    <n v="25"/>
    <m/>
    <n v="15.52"/>
    <s v=""/>
    <n v="0"/>
    <n v="0"/>
  </r>
  <r>
    <n v="170243"/>
    <n v="5"/>
    <m/>
    <n v="2099"/>
    <x v="1"/>
    <s v="H"/>
    <n v="12.627877718847255"/>
    <n v="6"/>
    <m/>
    <n v="75.767266313083525"/>
    <s v=""/>
    <n v="0"/>
    <n v="0"/>
  </r>
  <r>
    <n v="170243"/>
    <n v="6"/>
    <m/>
    <n v="10555"/>
    <x v="1574"/>
    <s v="M3"/>
    <n v="67.004300000000001"/>
    <n v="0.42859999999999998"/>
    <m/>
    <n v="28.71804298"/>
    <s v=""/>
    <n v="0"/>
    <n v="0"/>
  </r>
  <r>
    <n v="170243"/>
    <n v="7"/>
    <m/>
    <n v="27540"/>
    <x v="120"/>
    <s v="KG"/>
    <n v="4.4543999999999997"/>
    <n v="42"/>
    <m/>
    <n v="187.08479999999997"/>
    <s v=""/>
    <n v="0"/>
    <n v="0"/>
  </r>
  <r>
    <n v="170244"/>
    <n v="0"/>
    <s v="PASSEIO DE CONCRETO, FCK=30MPA, INCLUINDO PREPARO DA CAIXA E LASTRO DE BRITA"/>
    <m/>
    <x v="0"/>
    <m/>
    <s v=""/>
    <m/>
    <s v="M3"/>
    <s v=""/>
    <n v="466.71547678577679"/>
    <s v=""/>
    <s v=""/>
  </r>
  <r>
    <n v="170244"/>
    <n v="1"/>
    <m/>
    <n v="11044"/>
    <x v="1298"/>
    <s v="M"/>
    <n v="0.62080000000000002"/>
    <n v="25"/>
    <m/>
    <n v="15.52"/>
    <s v=""/>
    <n v="0"/>
    <n v="0"/>
  </r>
  <r>
    <n v="170244"/>
    <n v="2"/>
    <m/>
    <n v="2099"/>
    <x v="1"/>
    <s v="H"/>
    <n v="12.627877718847255"/>
    <n v="6"/>
    <m/>
    <n v="75.767266313083525"/>
    <s v=""/>
    <n v="0"/>
    <n v="0"/>
  </r>
  <r>
    <n v="170244"/>
    <n v="3"/>
    <m/>
    <n v="2020"/>
    <x v="22"/>
    <s v="H"/>
    <n v="15.860837164231068"/>
    <n v="3"/>
    <m/>
    <n v="47.5825114926932"/>
    <s v=""/>
    <n v="0"/>
    <n v="0"/>
  </r>
  <r>
    <n v="170244"/>
    <n v="4"/>
    <m/>
    <n v="10555"/>
    <x v="1574"/>
    <s v="M3"/>
    <n v="67.004300000000001"/>
    <n v="0.42859999999999998"/>
    <m/>
    <n v="28.71804298"/>
    <s v=""/>
    <n v="0"/>
    <n v="0"/>
  </r>
  <r>
    <n v="170244"/>
    <n v="5"/>
    <m/>
    <n v="10529"/>
    <x v="126"/>
    <s v="M3"/>
    <n v="290.41520000000003"/>
    <n v="1.03"/>
    <m/>
    <n v="299.12765600000006"/>
    <s v=""/>
    <n v="0"/>
    <n v="0"/>
  </r>
  <r>
    <n v="170245"/>
    <n v="0"/>
    <s v="PASSEIO DE CONCRETO ARMADO, FCK=30MPA, INCLUINDO PREPARO DA CAIXA E LASTRO DE BRITA"/>
    <m/>
    <x v="0"/>
    <m/>
    <s v=""/>
    <m/>
    <s v="M3"/>
    <s v=""/>
    <n v="657.0521596141981"/>
    <s v=""/>
    <s v=""/>
  </r>
  <r>
    <n v="170245"/>
    <n v="1"/>
    <m/>
    <n v="10529"/>
    <x v="126"/>
    <s v="M3"/>
    <n v="290.41520000000003"/>
    <n v="1.03"/>
    <m/>
    <n v="299.12765600000006"/>
    <s v=""/>
    <n v="0"/>
    <n v="0"/>
  </r>
  <r>
    <n v="170245"/>
    <n v="2"/>
    <m/>
    <n v="2020"/>
    <x v="22"/>
    <s v="H"/>
    <n v="15.860837164231068"/>
    <n v="3"/>
    <m/>
    <n v="47.5825114926932"/>
    <s v=""/>
    <n v="0"/>
    <n v="0"/>
  </r>
  <r>
    <n v="170245"/>
    <n v="3"/>
    <m/>
    <n v="2099"/>
    <x v="1"/>
    <s v="H"/>
    <n v="12.627877718847255"/>
    <n v="6"/>
    <m/>
    <n v="75.767266313083525"/>
    <s v=""/>
    <n v="0"/>
    <n v="0"/>
  </r>
  <r>
    <n v="170245"/>
    <n v="4"/>
    <m/>
    <n v="2015"/>
    <x v="47"/>
    <s v="H"/>
    <n v="16.259414142106937"/>
    <n v="0.2"/>
    <m/>
    <n v="3.2518828284213877"/>
    <s v=""/>
    <n v="0"/>
    <n v="0"/>
  </r>
  <r>
    <n v="170245"/>
    <n v="5"/>
    <m/>
    <n v="10555"/>
    <x v="1574"/>
    <s v="M3"/>
    <n v="67.004300000000001"/>
    <n v="0.42859999999999998"/>
    <m/>
    <n v="28.71804298"/>
    <s v=""/>
    <n v="0"/>
    <n v="0"/>
  </r>
  <r>
    <n v="170245"/>
    <n v="6"/>
    <m/>
    <n v="11044"/>
    <x v="1298"/>
    <s v="M"/>
    <n v="0.62080000000000002"/>
    <n v="25"/>
    <m/>
    <n v="15.52"/>
    <s v=""/>
    <n v="0"/>
    <n v="0"/>
  </r>
  <r>
    <n v="170245"/>
    <n v="7"/>
    <m/>
    <n v="27540"/>
    <x v="120"/>
    <s v="KG"/>
    <n v="4.4543999999999997"/>
    <n v="42"/>
    <m/>
    <n v="187.08479999999997"/>
    <s v=""/>
    <n v="0"/>
    <n v="0"/>
  </r>
  <r>
    <n v="170246"/>
    <n v="0"/>
    <s v="PISO/ PASSEIO DE CONCRETO, INCLUINDO O PREPARO DA CAIXA, LASTRO DE BRITA E A MÃO DE OBRA REFERENTE AOS SERVIÇOS NO CONCRETO: LANÇAMENTO E ACABAMENTO (RIPADO E DESEMPENADO) EXCLUSIVE O FORNECIMENTO DO CONCRETO"/>
    <m/>
    <x v="0"/>
    <m/>
    <s v=""/>
    <m/>
    <s v="M3"/>
    <s v=""/>
    <n v="167.58782078577673"/>
    <s v=""/>
    <s v=""/>
  </r>
  <r>
    <n v="170246"/>
    <n v="1"/>
    <m/>
    <n v="2020"/>
    <x v="22"/>
    <s v="H"/>
    <n v="15.860837164231068"/>
    <n v="3"/>
    <m/>
    <n v="47.5825114926932"/>
    <s v=""/>
    <n v="0"/>
    <n v="0"/>
  </r>
  <r>
    <n v="170246"/>
    <n v="2"/>
    <m/>
    <n v="2099"/>
    <x v="1"/>
    <s v="H"/>
    <n v="12.627877718847255"/>
    <n v="6"/>
    <m/>
    <n v="75.767266313083525"/>
    <s v=""/>
    <n v="0"/>
    <n v="0"/>
  </r>
  <r>
    <n v="170246"/>
    <n v="3"/>
    <m/>
    <n v="11044"/>
    <x v="1298"/>
    <s v="M"/>
    <n v="0.62080000000000002"/>
    <n v="25"/>
    <m/>
    <n v="15.52"/>
    <s v=""/>
    <n v="0"/>
    <n v="0"/>
  </r>
  <r>
    <n v="170246"/>
    <n v="4"/>
    <m/>
    <n v="10555"/>
    <x v="1574"/>
    <s v="M3"/>
    <n v="67.004300000000001"/>
    <n v="0.42859999999999998"/>
    <m/>
    <n v="28.71804298"/>
    <s v=""/>
    <n v="0"/>
    <n v="0"/>
  </r>
  <r>
    <n v="170247"/>
    <n v="0"/>
    <s v="PISO/ PASSEIO DE CONCRETO ARMADO, INCLUINDO O PREPARO DA CAIXA, LASTRO DE BRITA, TELA METÁLICA E A MÃO DE OBRA REFERENTE AOS SERVIÇOS NO CONCRETO: LANÇAMENTO E ACABAMENTO (RIPADO E DESEMPENADO), EXCLUSIVE O FORNECIMENTO DO CONCRETO"/>
    <m/>
    <x v="0"/>
    <m/>
    <s v=""/>
    <m/>
    <s v="M3"/>
    <s v=""/>
    <n v="357.9245036141981"/>
    <s v=""/>
    <s v=""/>
  </r>
  <r>
    <n v="170247"/>
    <n v="1"/>
    <m/>
    <n v="2015"/>
    <x v="47"/>
    <s v="H"/>
    <n v="16.259414142106937"/>
    <n v="0.2"/>
    <m/>
    <n v="3.2518828284213877"/>
    <s v=""/>
    <n v="0"/>
    <n v="0"/>
  </r>
  <r>
    <n v="170247"/>
    <n v="2"/>
    <m/>
    <n v="2020"/>
    <x v="22"/>
    <s v="H"/>
    <n v="15.860837164231068"/>
    <n v="3"/>
    <m/>
    <n v="47.5825114926932"/>
    <s v=""/>
    <n v="0"/>
    <n v="0"/>
  </r>
  <r>
    <n v="170247"/>
    <n v="3"/>
    <m/>
    <n v="10555"/>
    <x v="1574"/>
    <s v="M3"/>
    <n v="67.004300000000001"/>
    <n v="0.42859999999999998"/>
    <m/>
    <n v="28.71804298"/>
    <s v=""/>
    <n v="0"/>
    <n v="0"/>
  </r>
  <r>
    <n v="170247"/>
    <n v="4"/>
    <m/>
    <n v="2099"/>
    <x v="1"/>
    <s v="H"/>
    <n v="12.627877718847255"/>
    <n v="6"/>
    <m/>
    <n v="75.767266313083525"/>
    <s v=""/>
    <n v="0"/>
    <n v="0"/>
  </r>
  <r>
    <n v="170247"/>
    <n v="5"/>
    <m/>
    <n v="27540"/>
    <x v="120"/>
    <s v="KG"/>
    <n v="4.4543999999999997"/>
    <n v="42"/>
    <m/>
    <n v="187.08479999999997"/>
    <s v=""/>
    <n v="0"/>
    <n v="0"/>
  </r>
  <r>
    <n v="170247"/>
    <n v="6"/>
    <m/>
    <n v="11044"/>
    <x v="1298"/>
    <s v="M"/>
    <n v="0.62080000000000002"/>
    <n v="25"/>
    <m/>
    <n v="15.52"/>
    <s v=""/>
    <n v="0"/>
    <n v="0"/>
  </r>
  <r>
    <n v="170250"/>
    <n v="0"/>
    <s v="GUIA DE CONCRETO RETA OU CURVA, TIPO PMSP"/>
    <m/>
    <x v="0"/>
    <m/>
    <s v=""/>
    <m/>
    <s v="M"/>
    <s v=""/>
    <n v="57.461628081540468"/>
    <s v=""/>
    <s v=""/>
  </r>
  <r>
    <n v="170250"/>
    <n v="1"/>
    <m/>
    <n v="2099"/>
    <x v="1"/>
    <s v="H"/>
    <n v="12.627877718847255"/>
    <n v="1.6"/>
    <m/>
    <n v="20.204604350155609"/>
    <s v=""/>
    <n v="64"/>
    <n v="808.18417400622434"/>
  </r>
  <r>
    <n v="170250"/>
    <n v="2"/>
    <m/>
    <n v="36210"/>
    <x v="1575"/>
    <s v="M"/>
    <n v="22.745000000000001"/>
    <n v="1"/>
    <m/>
    <n v="22.745000000000001"/>
    <s v=""/>
    <n v="40"/>
    <n v="909.80000000000007"/>
  </r>
  <r>
    <n v="170250"/>
    <n v="3"/>
    <m/>
    <n v="2020"/>
    <x v="22"/>
    <s v="H"/>
    <n v="15.860837164231068"/>
    <n v="0.8"/>
    <m/>
    <n v="12.688669731384856"/>
    <s v=""/>
    <n v="32"/>
    <n v="507.54678925539423"/>
  </r>
  <r>
    <n v="170250"/>
    <n v="4"/>
    <m/>
    <n v="10604"/>
    <x v="41"/>
    <s v="M3"/>
    <n v="182.33539999999999"/>
    <n v="0.01"/>
    <m/>
    <n v="1.8233539999999999"/>
    <s v=""/>
    <n v="0.4"/>
    <n v="72.934159999999991"/>
  </r>
  <r>
    <n v="170251"/>
    <n v="0"/>
    <s v="GUIA DE CONCRETO COM AGREGADO RECICLADO, RETA OU CURVA TIPO PMSP"/>
    <m/>
    <x v="0"/>
    <m/>
    <s v=""/>
    <m/>
    <s v="M"/>
    <s v=""/>
    <n v="57.265416081540465"/>
    <s v=""/>
    <s v=""/>
  </r>
  <r>
    <n v="170251"/>
    <n v="1"/>
    <m/>
    <n v="2099"/>
    <x v="1"/>
    <s v="H"/>
    <n v="12.627877718847255"/>
    <n v="1.6"/>
    <m/>
    <n v="20.204604350155609"/>
    <s v=""/>
    <n v="0"/>
    <n v="0"/>
  </r>
  <r>
    <n v="170251"/>
    <n v="2"/>
    <m/>
    <n v="36210"/>
    <x v="1575"/>
    <s v="M"/>
    <n v="22.745000000000001"/>
    <n v="1"/>
    <m/>
    <n v="22.745000000000001"/>
    <s v=""/>
    <n v="0"/>
    <n v="0"/>
  </r>
  <r>
    <n v="170251"/>
    <n v="3"/>
    <m/>
    <n v="2020"/>
    <x v="22"/>
    <s v="H"/>
    <n v="15.860837164231068"/>
    <n v="0.8"/>
    <m/>
    <n v="12.688669731384856"/>
    <s v=""/>
    <n v="0"/>
    <n v="0"/>
  </r>
  <r>
    <n v="170251"/>
    <n v="4"/>
    <m/>
    <n v="10603"/>
    <x v="1443"/>
    <s v="M3"/>
    <n v="162.71420000000001"/>
    <n v="0.01"/>
    <m/>
    <n v="1.6271420000000001"/>
    <s v=""/>
    <n v="0"/>
    <n v="0"/>
  </r>
  <r>
    <n v="170252"/>
    <n v="0"/>
    <s v="SARJETA DE CONCRETO, INCLUSIVE PREPARO DE CAIXA"/>
    <m/>
    <x v="0"/>
    <m/>
    <s v=""/>
    <m/>
    <s v="M3"/>
    <s v=""/>
    <n v="428.71909031532721"/>
    <s v=""/>
    <s v=""/>
  </r>
  <r>
    <n v="170252"/>
    <n v="1"/>
    <m/>
    <n v="2020"/>
    <x v="22"/>
    <s v="H"/>
    <n v="15.860837164231068"/>
    <n v="2.66"/>
    <m/>
    <n v="42.189826856854644"/>
    <s v=""/>
    <n v="0"/>
    <n v="0"/>
  </r>
  <r>
    <n v="170252"/>
    <n v="2"/>
    <m/>
    <n v="2099"/>
    <x v="1"/>
    <s v="H"/>
    <n v="12.627877718847255"/>
    <n v="10"/>
    <m/>
    <n v="126.27877718847256"/>
    <s v=""/>
    <n v="0"/>
    <n v="0"/>
  </r>
  <r>
    <n v="170252"/>
    <n v="3"/>
    <m/>
    <n v="11070"/>
    <x v="51"/>
    <s v="M"/>
    <n v="4.1189999999999998"/>
    <n v="2.4333300000000002"/>
    <m/>
    <n v="10.022886270000001"/>
    <s v=""/>
    <n v="0"/>
    <n v="0"/>
  </r>
  <r>
    <n v="170252"/>
    <n v="4"/>
    <m/>
    <n v="10612"/>
    <x v="983"/>
    <s v="M3"/>
    <n v="250.2276"/>
    <n v="1"/>
    <m/>
    <n v="250.2276"/>
    <s v=""/>
    <n v="0"/>
    <n v="0"/>
  </r>
  <r>
    <n v="170254"/>
    <n v="0"/>
    <s v="REBAIXAMENTO DE GUIA"/>
    <m/>
    <x v="0"/>
    <m/>
    <s v=""/>
    <m/>
    <s v="M"/>
    <s v=""/>
    <n v="21.066474523578194"/>
    <s v=""/>
    <s v=""/>
  </r>
  <r>
    <n v="170254"/>
    <n v="1"/>
    <m/>
    <n v="2099"/>
    <x v="1"/>
    <s v="H"/>
    <n v="12.627877718847255"/>
    <n v="1.1000000000000001"/>
    <m/>
    <n v="13.890665490731982"/>
    <s v=""/>
    <n v="0"/>
    <n v="0"/>
  </r>
  <r>
    <n v="170254"/>
    <n v="2"/>
    <m/>
    <n v="2020"/>
    <x v="22"/>
    <s v="H"/>
    <n v="15.860837164231068"/>
    <n v="0.2"/>
    <m/>
    <n v="3.1721674328462139"/>
    <s v=""/>
    <n v="0"/>
    <n v="0"/>
  </r>
  <r>
    <n v="170254"/>
    <n v="3"/>
    <m/>
    <n v="10612"/>
    <x v="983"/>
    <s v="M3"/>
    <n v="250.2276"/>
    <n v="1.6E-2"/>
    <m/>
    <n v="4.0036415999999999"/>
    <s v=""/>
    <n v="0"/>
    <n v="0"/>
  </r>
  <r>
    <n v="170255"/>
    <n v="0"/>
    <s v="REBAIXAMENTO DE GUIA COM CONCRETO RECICLADO"/>
    <m/>
    <x v="0"/>
    <m/>
    <s v=""/>
    <m/>
    <s v="M"/>
    <s v=""/>
    <n v="20.778389723578194"/>
    <s v=""/>
    <s v=""/>
  </r>
  <r>
    <n v="170255"/>
    <n v="1"/>
    <m/>
    <n v="10610"/>
    <x v="1576"/>
    <s v="M3"/>
    <n v="232.22229999999999"/>
    <n v="1.6E-2"/>
    <m/>
    <n v="3.7155567999999999"/>
    <s v=""/>
    <n v="0"/>
    <n v="0"/>
  </r>
  <r>
    <n v="170255"/>
    <n v="2"/>
    <m/>
    <n v="2020"/>
    <x v="22"/>
    <s v="H"/>
    <n v="15.860837164231068"/>
    <n v="0.2"/>
    <m/>
    <n v="3.1721674328462139"/>
    <s v=""/>
    <n v="0"/>
    <n v="0"/>
  </r>
  <r>
    <n v="170255"/>
    <n v="3"/>
    <m/>
    <n v="2099"/>
    <x v="1"/>
    <s v="H"/>
    <n v="12.627877718847255"/>
    <n v="1.1000000000000001"/>
    <m/>
    <n v="13.890665490731982"/>
    <s v=""/>
    <n v="0"/>
    <n v="0"/>
  </r>
  <r>
    <n v="170260"/>
    <n v="0"/>
    <s v="PISO DE CONCRETO INTERTRAVADO DRENANTE, ESPESSURA 6CM"/>
    <m/>
    <x v="0"/>
    <m/>
    <s v=""/>
    <m/>
    <s v="M2"/>
    <s v=""/>
    <n v="57.250462426299435"/>
    <s v=""/>
    <s v=""/>
  </r>
  <r>
    <n v="170260"/>
    <n v="1"/>
    <m/>
    <n v="10506"/>
    <x v="115"/>
    <s v="M3"/>
    <n v="74.454300000000003"/>
    <n v="0.05"/>
    <m/>
    <n v="3.7227150000000004"/>
    <s v=""/>
    <n v="0"/>
    <n v="0"/>
  </r>
  <r>
    <n v="170260"/>
    <n v="2"/>
    <m/>
    <n v="10503"/>
    <x v="1458"/>
    <s v="M3"/>
    <n v="75.168599999999998"/>
    <n v="5.0000000000000001E-3"/>
    <m/>
    <n v="0.37584299999999998"/>
    <s v=""/>
    <n v="0"/>
    <n v="0"/>
  </r>
  <r>
    <n v="170260"/>
    <n v="3"/>
    <m/>
    <n v="36093"/>
    <x v="1577"/>
    <s v="M2"/>
    <n v="40.4925"/>
    <n v="1.03"/>
    <m/>
    <n v="41.707275000000003"/>
    <s v=""/>
    <n v="0"/>
    <n v="0"/>
  </r>
  <r>
    <n v="170260"/>
    <n v="4"/>
    <m/>
    <n v="94221"/>
    <x v="57"/>
    <s v="H"/>
    <n v="21.515604532249998"/>
    <n v="2.5000000000000001E-2"/>
    <m/>
    <n v="0.53789011330625003"/>
    <s v=""/>
    <n v="0"/>
    <n v="0"/>
  </r>
  <r>
    <n v="170260"/>
    <n v="5"/>
    <m/>
    <n v="2099"/>
    <x v="1"/>
    <s v="H"/>
    <n v="12.627877718847255"/>
    <n v="0.23"/>
    <m/>
    <n v="2.9044118753348687"/>
    <s v=""/>
    <n v="0"/>
    <n v="0"/>
  </r>
  <r>
    <n v="170260"/>
    <n v="6"/>
    <m/>
    <n v="2062"/>
    <x v="1562"/>
    <s v="H"/>
    <n v="17.396363994909375"/>
    <n v="0.46"/>
    <m/>
    <n v="8.0023274376583124"/>
    <s v=""/>
    <n v="0"/>
    <n v="0"/>
  </r>
  <r>
    <n v="170261"/>
    <n v="0"/>
    <s v="PISO DE CONCRETO INTERTRAVADO DRENANTE, ESPESSURA 8CM"/>
    <m/>
    <x v="0"/>
    <m/>
    <s v=""/>
    <m/>
    <s v="M2"/>
    <s v=""/>
    <n v="54.741110432825977"/>
    <s v=""/>
    <s v=""/>
  </r>
  <r>
    <n v="170261"/>
    <n v="1"/>
    <m/>
    <n v="2062"/>
    <x v="1562"/>
    <s v="H"/>
    <n v="17.396363994909375"/>
    <n v="0.53"/>
    <m/>
    <n v="9.2200729173019695"/>
    <s v=""/>
    <n v="0"/>
    <n v="0"/>
  </r>
  <r>
    <n v="170261"/>
    <n v="2"/>
    <m/>
    <n v="10506"/>
    <x v="115"/>
    <s v="M3"/>
    <n v="74.454300000000003"/>
    <n v="0.05"/>
    <m/>
    <n v="3.7227150000000004"/>
    <s v=""/>
    <n v="0"/>
    <n v="0"/>
  </r>
  <r>
    <n v="170261"/>
    <n v="3"/>
    <m/>
    <n v="94221"/>
    <x v="57"/>
    <s v="H"/>
    <n v="21.515604532249998"/>
    <n v="2.9000000000000001E-2"/>
    <m/>
    <n v="0.62395253143524998"/>
    <s v=""/>
    <n v="0"/>
    <n v="0"/>
  </r>
  <r>
    <n v="170261"/>
    <n v="4"/>
    <m/>
    <n v="10503"/>
    <x v="1458"/>
    <s v="M3"/>
    <n v="75.168599999999998"/>
    <n v="5.0000000000000001E-3"/>
    <m/>
    <n v="0.37584299999999998"/>
    <s v=""/>
    <n v="0"/>
    <n v="0"/>
  </r>
  <r>
    <n v="170261"/>
    <n v="5"/>
    <m/>
    <n v="2099"/>
    <x v="1"/>
    <s v="H"/>
    <n v="12.627877718847255"/>
    <n v="0.27"/>
    <m/>
    <n v="3.409526984088759"/>
    <s v=""/>
    <n v="0"/>
    <n v="0"/>
  </r>
  <r>
    <n v="170261"/>
    <n v="6"/>
    <m/>
    <n v="36094"/>
    <x v="1578"/>
    <s v="M2"/>
    <n v="36.299999999999997"/>
    <n v="1.03"/>
    <m/>
    <n v="37.388999999999996"/>
    <s v=""/>
    <n v="0"/>
    <n v="0"/>
  </r>
  <r>
    <n v="170265"/>
    <n v="0"/>
    <s v="PAVIMENTOS PERMEÁVEIS - PERFIL PARA CALÇADAS E PASSEIOS COM PISO DE CONCRETO PRÉ-MOLDADO INTERTRAVADO DRENANTE COM INFILTRAÇÃO TOTAL"/>
    <m/>
    <x v="0"/>
    <m/>
    <s v=""/>
    <m/>
    <s v="M2"/>
    <s v=""/>
    <n v="91.506439657858493"/>
    <s v=""/>
    <s v=""/>
  </r>
  <r>
    <n v="170265"/>
    <n v="1"/>
    <m/>
    <n v="10518"/>
    <x v="1579"/>
    <s v="KG"/>
    <n v="2.4"/>
    <n v="3"/>
    <m/>
    <n v="7.1999999999999993"/>
    <s v=""/>
    <n v="0"/>
    <n v="0"/>
  </r>
  <r>
    <n v="170265"/>
    <n v="2"/>
    <m/>
    <n v="36093"/>
    <x v="1577"/>
    <s v="M2"/>
    <n v="40.4925"/>
    <n v="1.03"/>
    <m/>
    <n v="41.707275000000003"/>
    <s v=""/>
    <n v="0"/>
    <n v="0"/>
  </r>
  <r>
    <n v="170265"/>
    <n v="3"/>
    <m/>
    <n v="10550"/>
    <x v="1546"/>
    <s v="M3"/>
    <n v="71.755899999999997"/>
    <n v="4.8000000000000001E-2"/>
    <m/>
    <n v="3.4442832000000001"/>
    <s v=""/>
    <n v="0"/>
    <n v="0"/>
  </r>
  <r>
    <n v="170265"/>
    <n v="4"/>
    <m/>
    <n v="2062"/>
    <x v="1562"/>
    <s v="H"/>
    <n v="17.396363994909375"/>
    <n v="0.46"/>
    <m/>
    <n v="8.0023274376583124"/>
    <s v=""/>
    <n v="0"/>
    <n v="0"/>
  </r>
  <r>
    <n v="170265"/>
    <n v="5"/>
    <m/>
    <n v="10542"/>
    <x v="529"/>
    <s v="M3"/>
    <n v="67.5685"/>
    <n v="0.15"/>
    <m/>
    <n v="10.135275"/>
    <s v=""/>
    <n v="0"/>
    <n v="0"/>
  </r>
  <r>
    <n v="170265"/>
    <n v="6"/>
    <m/>
    <n v="2099"/>
    <x v="1"/>
    <s v="H"/>
    <n v="12.627877718847255"/>
    <n v="1.48"/>
    <m/>
    <n v="18.689259023893939"/>
    <s v=""/>
    <n v="0"/>
    <n v="0"/>
  </r>
  <r>
    <n v="170265"/>
    <n v="7"/>
    <m/>
    <n v="94221"/>
    <x v="57"/>
    <s v="H"/>
    <n v="21.515604532249998"/>
    <n v="2.5000000000000001E-2"/>
    <m/>
    <n v="0.53789011330625003"/>
    <s v=""/>
    <n v="0"/>
    <n v="0"/>
  </r>
  <r>
    <n v="170265"/>
    <n v="8"/>
    <m/>
    <n v="94306"/>
    <x v="117"/>
    <s v="H"/>
    <n v="17.901298829999998"/>
    <n v="0.1"/>
    <m/>
    <n v="1.7901298829999999"/>
    <s v=""/>
    <n v="0"/>
    <n v="0"/>
  </r>
  <r>
    <n v="170266"/>
    <n v="0"/>
    <s v="PAVIMENTOS PERMEÁVEIS - PERFIL PARA ESTACIONAMENTO DE VEÍCULOS LEVES COM PISOS DE CONCRETO PRÉ-MOLDADO INTERTRAVADO DRENANTE COM INFILTRAÇÃO TOTAL"/>
    <m/>
    <x v="0"/>
    <m/>
    <s v=""/>
    <m/>
    <s v="M2"/>
    <s v=""/>
    <n v="91.633441933492406"/>
    <s v=""/>
    <s v=""/>
  </r>
  <r>
    <n v="170266"/>
    <n v="1"/>
    <m/>
    <n v="94221"/>
    <x v="57"/>
    <s v="H"/>
    <n v="21.515604532249998"/>
    <n v="2.5000000000000001E-2"/>
    <m/>
    <n v="0.53789011330625003"/>
    <s v=""/>
    <n v="0"/>
    <n v="0"/>
  </r>
  <r>
    <n v="170266"/>
    <n v="2"/>
    <m/>
    <n v="2062"/>
    <x v="1562"/>
    <s v="H"/>
    <n v="17.396363994909375"/>
    <n v="0.46"/>
    <m/>
    <n v="8.0023274376583124"/>
    <s v=""/>
    <n v="0"/>
    <n v="0"/>
  </r>
  <r>
    <n v="170266"/>
    <n v="3"/>
    <m/>
    <n v="2099"/>
    <x v="1"/>
    <s v="H"/>
    <n v="12.627877718847255"/>
    <n v="0.80500000000000005"/>
    <m/>
    <n v="10.165441563672042"/>
    <s v=""/>
    <n v="0"/>
    <n v="0"/>
  </r>
  <r>
    <n v="170266"/>
    <n v="4"/>
    <m/>
    <n v="10542"/>
    <x v="529"/>
    <s v="M3"/>
    <n v="67.5685"/>
    <n v="0.12"/>
    <m/>
    <n v="8.1082199999999993"/>
    <s v=""/>
    <n v="0"/>
    <n v="0"/>
  </r>
  <r>
    <n v="170266"/>
    <n v="5"/>
    <m/>
    <n v="10543"/>
    <x v="20"/>
    <s v="M3"/>
    <n v="67.283799999999999"/>
    <n v="0.12"/>
    <m/>
    <n v="8.0740559999999988"/>
    <s v=""/>
    <n v="0"/>
    <n v="0"/>
  </r>
  <r>
    <n v="170266"/>
    <n v="6"/>
    <m/>
    <n v="10550"/>
    <x v="1546"/>
    <s v="M3"/>
    <n v="71.755899999999997"/>
    <n v="4.8000000000000001E-2"/>
    <m/>
    <n v="3.4442832000000001"/>
    <s v=""/>
    <n v="0"/>
    <n v="0"/>
  </r>
  <r>
    <n v="170266"/>
    <n v="7"/>
    <m/>
    <n v="10518"/>
    <x v="1579"/>
    <s v="KG"/>
    <n v="2.4"/>
    <n v="3"/>
    <m/>
    <n v="7.1999999999999993"/>
    <s v=""/>
    <n v="0"/>
    <n v="0"/>
  </r>
  <r>
    <n v="170266"/>
    <n v="8"/>
    <m/>
    <n v="94306"/>
    <x v="117"/>
    <s v="H"/>
    <n v="17.901298829999998"/>
    <n v="0.1"/>
    <m/>
    <n v="1.7901298829999999"/>
    <s v=""/>
    <n v="0"/>
    <n v="0"/>
  </r>
  <r>
    <n v="170266"/>
    <n v="9"/>
    <m/>
    <n v="36093"/>
    <x v="1577"/>
    <s v="M2"/>
    <n v="40.4925"/>
    <n v="1.03"/>
    <m/>
    <n v="41.707275000000003"/>
    <s v=""/>
    <n v="0"/>
    <n v="0"/>
  </r>
  <r>
    <n v="170266"/>
    <n v="10"/>
    <m/>
    <n v="94045"/>
    <x v="7"/>
    <s v="H"/>
    <n v="81.768730127999987"/>
    <n v="0.03"/>
    <m/>
    <n v="2.4530619038399997"/>
    <s v=""/>
    <n v="0"/>
    <n v="0"/>
  </r>
  <r>
    <n v="170266"/>
    <n v="11"/>
    <m/>
    <n v="94279"/>
    <x v="1569"/>
    <s v="H"/>
    <n v="62.425189240500004"/>
    <n v="2.415E-3"/>
    <m/>
    <n v="0.1507568320158075"/>
    <s v=""/>
    <n v="0"/>
    <n v="0"/>
  </r>
  <r>
    <n v="170319"/>
    <n v="0"/>
    <s v="IP.03 - PLATAFORMA COM 3 MASTROS DE BANDEIRA H.LIVRE=7,00M (EXCLUSIVE ENGASTAMENTO)"/>
    <m/>
    <x v="0"/>
    <m/>
    <s v=""/>
    <m/>
    <s v="UN"/>
    <s v=""/>
    <n v="2754.5533019627537"/>
    <s v=""/>
    <s v=""/>
  </r>
  <r>
    <n v="170319"/>
    <n v="1"/>
    <m/>
    <n v="10612"/>
    <x v="983"/>
    <s v="M3"/>
    <n v="250.2276"/>
    <n v="0.33"/>
    <m/>
    <n v="82.575108"/>
    <s v=""/>
    <n v="0"/>
    <n v="0"/>
  </r>
  <r>
    <n v="170319"/>
    <n v="2"/>
    <m/>
    <n v="2099"/>
    <x v="1"/>
    <s v="H"/>
    <n v="12.627877718847255"/>
    <n v="20.079999999999998"/>
    <m/>
    <n v="253.56778459445286"/>
    <s v=""/>
    <n v="0"/>
    <n v="0"/>
  </r>
  <r>
    <n v="170319"/>
    <n v="3"/>
    <m/>
    <n v="2013"/>
    <x v="15"/>
    <s v="H"/>
    <n v="15.756939025755017"/>
    <n v="1.19"/>
    <m/>
    <n v="18.750757440648471"/>
    <s v=""/>
    <n v="0"/>
    <n v="0"/>
  </r>
  <r>
    <n v="170319"/>
    <n v="4"/>
    <m/>
    <n v="17515"/>
    <x v="14"/>
    <s v="KG"/>
    <n v="5.5275999999999996"/>
    <n v="0.22"/>
    <m/>
    <n v="1.2160719999999998"/>
    <s v=""/>
    <n v="0"/>
    <n v="0"/>
  </r>
  <r>
    <n v="170319"/>
    <n v="5"/>
    <m/>
    <n v="11021"/>
    <x v="49"/>
    <s v="M2"/>
    <n v="12.2156"/>
    <n v="1.08"/>
    <m/>
    <n v="13.192848000000001"/>
    <s v=""/>
    <n v="0"/>
    <n v="0"/>
  </r>
  <r>
    <n v="170319"/>
    <n v="6"/>
    <m/>
    <n v="38024"/>
    <x v="1580"/>
    <s v="UN"/>
    <n v="722.02859999999998"/>
    <n v="3"/>
    <m/>
    <n v="2166.0857999999998"/>
    <s v=""/>
    <n v="0"/>
    <n v="0"/>
  </r>
  <r>
    <n v="170319"/>
    <n v="7"/>
    <m/>
    <n v="2020"/>
    <x v="22"/>
    <s v="H"/>
    <n v="15.860837164231068"/>
    <n v="4.6100000000000003"/>
    <m/>
    <n v="73.118459327105228"/>
    <s v=""/>
    <n v="0"/>
    <n v="0"/>
  </r>
  <r>
    <n v="170319"/>
    <n v="8"/>
    <m/>
    <n v="2014"/>
    <x v="16"/>
    <s v="H"/>
    <n v="13.173665210544026"/>
    <n v="1.19"/>
    <m/>
    <n v="15.676661600547391"/>
    <s v=""/>
    <n v="0"/>
    <n v="0"/>
  </r>
  <r>
    <n v="170319"/>
    <n v="9"/>
    <m/>
    <n v="10604"/>
    <x v="41"/>
    <s v="M3"/>
    <n v="182.33539999999999"/>
    <n v="0.71499999999999997"/>
    <m/>
    <n v="130.369811"/>
    <s v=""/>
    <n v="0"/>
    <n v="0"/>
  </r>
  <r>
    <n v="170320"/>
    <n v="0"/>
    <s v="IP.04 - PLATAFORMA COM 3 MASTROS DE BANDEIRA H LIVRE=9,00M (EXCLUSIVE ENGASTAMENTO)"/>
    <m/>
    <x v="0"/>
    <m/>
    <s v=""/>
    <m/>
    <s v="UN"/>
    <s v=""/>
    <n v="3450.5505797997507"/>
    <s v=""/>
    <s v=""/>
  </r>
  <r>
    <n v="170320"/>
    <n v="1"/>
    <m/>
    <n v="2014"/>
    <x v="16"/>
    <s v="H"/>
    <n v="13.173665210544026"/>
    <n v="1.19"/>
    <m/>
    <n v="15.676661600547391"/>
    <s v=""/>
    <n v="0"/>
    <n v="0"/>
  </r>
  <r>
    <n v="170320"/>
    <n v="2"/>
    <m/>
    <n v="2020"/>
    <x v="22"/>
    <s v="H"/>
    <n v="15.860837164231068"/>
    <n v="4.66"/>
    <m/>
    <n v="73.91150118531678"/>
    <s v=""/>
    <n v="0"/>
    <n v="0"/>
  </r>
  <r>
    <n v="170320"/>
    <n v="3"/>
    <m/>
    <n v="10604"/>
    <x v="41"/>
    <s v="M3"/>
    <n v="182.33539999999999"/>
    <n v="0.71499999999999997"/>
    <m/>
    <n v="130.369811"/>
    <s v=""/>
    <n v="0"/>
    <n v="0"/>
  </r>
  <r>
    <n v="170320"/>
    <n v="4"/>
    <m/>
    <n v="10612"/>
    <x v="983"/>
    <s v="M3"/>
    <n v="250.2276"/>
    <n v="0.33"/>
    <m/>
    <n v="82.575108"/>
    <s v=""/>
    <n v="0"/>
    <n v="0"/>
  </r>
  <r>
    <n v="170320"/>
    <n v="5"/>
    <m/>
    <n v="11021"/>
    <x v="49"/>
    <s v="M2"/>
    <n v="12.2156"/>
    <n v="1.08"/>
    <m/>
    <n v="13.192848000000001"/>
    <s v=""/>
    <n v="0"/>
    <n v="0"/>
  </r>
  <r>
    <n v="170320"/>
    <n v="6"/>
    <m/>
    <n v="2013"/>
    <x v="15"/>
    <s v="H"/>
    <n v="15.756939025755017"/>
    <n v="1.19"/>
    <m/>
    <n v="18.750757440648471"/>
    <s v=""/>
    <n v="0"/>
    <n v="0"/>
  </r>
  <r>
    <n v="170320"/>
    <n v="7"/>
    <m/>
    <n v="2099"/>
    <x v="1"/>
    <s v="H"/>
    <n v="12.627877718847255"/>
    <n v="20.440000000000001"/>
    <m/>
    <n v="258.11382057323789"/>
    <s v=""/>
    <n v="0"/>
    <n v="0"/>
  </r>
  <r>
    <n v="170320"/>
    <n v="8"/>
    <m/>
    <n v="17515"/>
    <x v="14"/>
    <s v="KG"/>
    <n v="5.5275999999999996"/>
    <n v="0.22"/>
    <m/>
    <n v="1.2160719999999998"/>
    <s v=""/>
    <n v="0"/>
    <n v="0"/>
  </r>
  <r>
    <n v="170320"/>
    <n v="9"/>
    <m/>
    <n v="38025"/>
    <x v="1581"/>
    <s v="UN"/>
    <n v="952.24800000000005"/>
    <n v="3"/>
    <m/>
    <n v="2856.7440000000001"/>
    <s v=""/>
    <n v="0"/>
    <n v="0"/>
  </r>
  <r>
    <n v="170330"/>
    <n v="0"/>
    <s v="CADEIRA RETRÁTIL EM MADEIRA - PARA DEFICIENTE"/>
    <m/>
    <x v="0"/>
    <m/>
    <s v=""/>
    <m/>
    <s v="UN"/>
    <s v=""/>
    <n v="230.09721199155206"/>
    <s v=""/>
    <s v=""/>
  </r>
  <r>
    <n v="170330"/>
    <n v="1"/>
    <m/>
    <n v="2075"/>
    <x v="230"/>
    <s v="H"/>
    <n v="15.599673853371913"/>
    <n v="0.24"/>
    <m/>
    <n v="3.7439217248092591"/>
    <s v=""/>
    <n v="0"/>
    <n v="0"/>
  </r>
  <r>
    <n v="170330"/>
    <n v="2"/>
    <m/>
    <n v="2076"/>
    <x v="228"/>
    <s v="H"/>
    <n v="12.645924541907611"/>
    <n v="0.09"/>
    <m/>
    <n v="1.1381332087716849"/>
    <s v=""/>
    <n v="0"/>
    <n v="0"/>
  </r>
  <r>
    <n v="170330"/>
    <n v="3"/>
    <m/>
    <n v="37507"/>
    <x v="1530"/>
    <s v="M2"/>
    <n v="10.81"/>
    <n v="2.16"/>
    <m/>
    <n v="23.349600000000002"/>
    <s v=""/>
    <n v="0"/>
    <n v="0"/>
  </r>
  <r>
    <n v="170330"/>
    <n v="4"/>
    <m/>
    <n v="2080"/>
    <x v="378"/>
    <s v="H"/>
    <n v="22.892652863819865"/>
    <n v="1.61"/>
    <m/>
    <n v="36.857171110749988"/>
    <s v=""/>
    <n v="0"/>
    <n v="0"/>
  </r>
  <r>
    <n v="170330"/>
    <n v="5"/>
    <m/>
    <n v="2081"/>
    <x v="384"/>
    <s v="H"/>
    <n v="13.94838954334932"/>
    <n v="1.32"/>
    <m/>
    <n v="18.411874197221103"/>
    <s v=""/>
    <n v="0"/>
    <n v="0"/>
  </r>
  <r>
    <n v="170330"/>
    <n v="6"/>
    <m/>
    <n v="19065"/>
    <x v="347"/>
    <s v="M"/>
    <n v="11.72"/>
    <n v="8"/>
    <m/>
    <n v="93.76"/>
    <s v=""/>
    <n v="0"/>
    <n v="0"/>
  </r>
  <r>
    <n v="170330"/>
    <n v="7"/>
    <m/>
    <n v="37540"/>
    <x v="385"/>
    <s v="UN"/>
    <n v="0.39579999999999999"/>
    <n v="0.3"/>
    <m/>
    <n v="0.11873999999999998"/>
    <s v=""/>
    <n v="0"/>
    <n v="0"/>
  </r>
  <r>
    <n v="170330"/>
    <n v="8"/>
    <m/>
    <n v="37582"/>
    <x v="1531"/>
    <s v="L"/>
    <n v="52.621499999999997"/>
    <n v="0.65449999999999997"/>
    <m/>
    <n v="34.440771749999996"/>
    <s v=""/>
    <n v="0"/>
    <n v="0"/>
  </r>
  <r>
    <n v="170330"/>
    <n v="9"/>
    <m/>
    <n v="17046"/>
    <x v="262"/>
    <s v="UN"/>
    <n v="1.3055000000000001"/>
    <n v="14"/>
    <m/>
    <n v="18.277000000000001"/>
    <s v=""/>
    <n v="0"/>
    <n v="0"/>
  </r>
  <r>
    <n v="170350"/>
    <n v="0"/>
    <s v="QC.01 - QUADRA POLIESPORTIVA - PISO NÃO ARMADO"/>
    <m/>
    <x v="0"/>
    <m/>
    <s v=""/>
    <m/>
    <s v="M2"/>
    <s v=""/>
    <n v="63.031238677206375"/>
    <s v=""/>
    <s v=""/>
  </r>
  <r>
    <n v="170350"/>
    <n v="1"/>
    <m/>
    <n v="10543"/>
    <x v="20"/>
    <s v="M3"/>
    <n v="67.283799999999999"/>
    <n v="0.1"/>
    <m/>
    <n v="6.7283800000000005"/>
    <s v=""/>
    <n v="0"/>
    <n v="0"/>
  </r>
  <r>
    <n v="170350"/>
    <n v="2"/>
    <m/>
    <n v="2099"/>
    <x v="1"/>
    <s v="H"/>
    <n v="12.627877718847255"/>
    <n v="2.09"/>
    <m/>
    <n v="26.39226443239076"/>
    <s v=""/>
    <n v="0"/>
    <n v="0"/>
  </r>
  <r>
    <n v="170350"/>
    <n v="3"/>
    <m/>
    <n v="10608"/>
    <x v="50"/>
    <s v="M3"/>
    <n v="238.17070000000001"/>
    <n v="7.0000000000000007E-2"/>
    <m/>
    <n v="16.671949000000001"/>
    <s v=""/>
    <n v="0"/>
    <n v="0"/>
  </r>
  <r>
    <n v="170350"/>
    <n v="4"/>
    <m/>
    <n v="11068"/>
    <x v="1582"/>
    <s v="M"/>
    <n v="0.87150000000000005"/>
    <n v="0.85"/>
    <m/>
    <n v="0.74077500000000007"/>
    <s v=""/>
    <n v="0"/>
    <n v="0"/>
  </r>
  <r>
    <n v="170350"/>
    <n v="5"/>
    <m/>
    <n v="14040"/>
    <x v="128"/>
    <s v="L"/>
    <n v="7.3939000000000004"/>
    <n v="0.06"/>
    <m/>
    <n v="0.44363400000000003"/>
    <s v=""/>
    <n v="0"/>
    <n v="0"/>
  </r>
  <r>
    <n v="170350"/>
    <n v="6"/>
    <m/>
    <n v="2020"/>
    <x v="22"/>
    <s v="H"/>
    <n v="15.860837164231068"/>
    <n v="0.76"/>
    <m/>
    <n v="12.054236244815613"/>
    <s v=""/>
    <n v="0"/>
    <n v="0"/>
  </r>
  <r>
    <n v="170351"/>
    <n v="0"/>
    <s v="QC.02 - QUADRA POLIESPORTIVA - PISO ARMADO"/>
    <m/>
    <x v="0"/>
    <m/>
    <s v=""/>
    <m/>
    <s v="M2"/>
    <s v=""/>
    <n v="73.234468974590982"/>
    <s v=""/>
    <s v=""/>
  </r>
  <r>
    <n v="170351"/>
    <n v="1"/>
    <m/>
    <n v="11530"/>
    <x v="1413"/>
    <s v="M2"/>
    <n v="4.4467999999999996"/>
    <n v="2.2000000000000002"/>
    <m/>
    <n v="9.7829599999999992"/>
    <s v=""/>
    <n v="0"/>
    <n v="0"/>
  </r>
  <r>
    <n v="170351"/>
    <n v="2"/>
    <m/>
    <n v="2015"/>
    <x v="47"/>
    <s v="H"/>
    <n v="16.259414142106937"/>
    <n v="0.04"/>
    <m/>
    <n v="0.65037656568427749"/>
    <s v=""/>
    <n v="0"/>
    <n v="0"/>
  </r>
  <r>
    <n v="170351"/>
    <n v="3"/>
    <m/>
    <n v="2016"/>
    <x v="46"/>
    <s v="H"/>
    <n v="13.188618292508322"/>
    <n v="0.04"/>
    <m/>
    <n v="0.52754473170033289"/>
    <s v=""/>
    <n v="0"/>
    <n v="0"/>
  </r>
  <r>
    <n v="170351"/>
    <n v="4"/>
    <m/>
    <n v="2099"/>
    <x v="1"/>
    <s v="H"/>
    <n v="12.627877718847255"/>
    <n v="2.09"/>
    <m/>
    <n v="26.39226443239076"/>
    <s v=""/>
    <n v="0"/>
    <n v="0"/>
  </r>
  <r>
    <n v="170351"/>
    <n v="5"/>
    <m/>
    <n v="11068"/>
    <x v="1582"/>
    <s v="M"/>
    <n v="0.87150000000000005"/>
    <n v="0.32"/>
    <m/>
    <n v="0.27888000000000002"/>
    <s v=""/>
    <n v="0"/>
    <n v="0"/>
  </r>
  <r>
    <n v="170351"/>
    <n v="6"/>
    <m/>
    <n v="14040"/>
    <x v="128"/>
    <s v="L"/>
    <n v="7.3939000000000004"/>
    <n v="0.02"/>
    <m/>
    <n v="0.14787800000000001"/>
    <s v=""/>
    <n v="0"/>
    <n v="0"/>
  </r>
  <r>
    <n v="170351"/>
    <n v="7"/>
    <m/>
    <n v="2020"/>
    <x v="22"/>
    <s v="H"/>
    <n v="15.860837164231068"/>
    <n v="0.76"/>
    <m/>
    <n v="12.054236244815613"/>
    <s v=""/>
    <n v="0"/>
    <n v="0"/>
  </r>
  <r>
    <n v="170351"/>
    <n v="8"/>
    <m/>
    <n v="10608"/>
    <x v="50"/>
    <s v="M3"/>
    <n v="238.17070000000001"/>
    <n v="7.0000000000000007E-2"/>
    <m/>
    <n v="16.671949000000001"/>
    <s v=""/>
    <n v="0"/>
    <n v="0"/>
  </r>
  <r>
    <n v="170351"/>
    <n v="9"/>
    <m/>
    <n v="10543"/>
    <x v="20"/>
    <s v="M3"/>
    <n v="67.283799999999999"/>
    <n v="0.1"/>
    <m/>
    <n v="6.7283800000000005"/>
    <s v=""/>
    <n v="0"/>
    <n v="0"/>
  </r>
  <r>
    <n v="170353"/>
    <n v="0"/>
    <s v="QC.01 - QUADRA POLIESPORTIVA - PISO NÃO ARMADO COM AGREGADO RECICLADO"/>
    <m/>
    <x v="0"/>
    <m/>
    <s v=""/>
    <m/>
    <s v="M2"/>
    <s v=""/>
    <n v="59.446324677206377"/>
    <s v=""/>
    <s v=""/>
  </r>
  <r>
    <n v="170353"/>
    <n v="1"/>
    <m/>
    <n v="11068"/>
    <x v="1582"/>
    <s v="M"/>
    <n v="0.87150000000000005"/>
    <n v="0.85"/>
    <m/>
    <n v="0.74077500000000007"/>
    <s v=""/>
    <n v="0"/>
    <n v="0"/>
  </r>
  <r>
    <n v="170353"/>
    <n v="2"/>
    <m/>
    <n v="14040"/>
    <x v="128"/>
    <s v="L"/>
    <n v="7.3939000000000004"/>
    <n v="0.06"/>
    <m/>
    <n v="0.44363400000000003"/>
    <s v=""/>
    <n v="0"/>
    <n v="0"/>
  </r>
  <r>
    <n v="170353"/>
    <n v="3"/>
    <m/>
    <n v="2020"/>
    <x v="22"/>
    <s v="H"/>
    <n v="15.860837164231068"/>
    <n v="0.76"/>
    <m/>
    <n v="12.054236244815613"/>
    <s v=""/>
    <n v="0"/>
    <n v="0"/>
  </r>
  <r>
    <n v="170353"/>
    <n v="4"/>
    <m/>
    <n v="2099"/>
    <x v="1"/>
    <s v="H"/>
    <n v="12.627877718847255"/>
    <n v="2.09"/>
    <m/>
    <n v="26.39226443239076"/>
    <s v=""/>
    <n v="0"/>
    <n v="0"/>
  </r>
  <r>
    <n v="170353"/>
    <n v="5"/>
    <m/>
    <n v="10502"/>
    <x v="19"/>
    <s v="M3"/>
    <n v="44.2"/>
    <n v="0.1"/>
    <m/>
    <n v="4.4200000000000008"/>
    <s v=""/>
    <n v="0"/>
    <n v="0"/>
  </r>
  <r>
    <n v="170353"/>
    <n v="6"/>
    <m/>
    <n v="10606"/>
    <x v="1565"/>
    <s v="M3"/>
    <n v="219.93450000000001"/>
    <n v="7.0000000000000007E-2"/>
    <m/>
    <n v="15.395415000000002"/>
    <s v=""/>
    <n v="0"/>
    <n v="0"/>
  </r>
  <r>
    <n v="170354"/>
    <n v="0"/>
    <s v="QC.02 - QUADRA POLIESPORTIVA PISO ARMADO COM AGREGADO RECICLADO"/>
    <m/>
    <x v="0"/>
    <m/>
    <s v=""/>
    <m/>
    <s v="M2"/>
    <s v=""/>
    <n v="69.649554974590984"/>
    <s v=""/>
    <s v=""/>
  </r>
  <r>
    <n v="170354"/>
    <n v="1"/>
    <m/>
    <n v="2016"/>
    <x v="46"/>
    <s v="H"/>
    <n v="13.188618292508322"/>
    <n v="0.04"/>
    <m/>
    <n v="0.52754473170033289"/>
    <s v=""/>
    <n v="0"/>
    <n v="0"/>
  </r>
  <r>
    <n v="170354"/>
    <n v="2"/>
    <m/>
    <n v="10606"/>
    <x v="1565"/>
    <s v="M3"/>
    <n v="219.93450000000001"/>
    <n v="7.0000000000000007E-2"/>
    <m/>
    <n v="15.395415000000002"/>
    <s v=""/>
    <n v="0"/>
    <n v="0"/>
  </r>
  <r>
    <n v="170354"/>
    <n v="3"/>
    <m/>
    <n v="2015"/>
    <x v="47"/>
    <s v="H"/>
    <n v="16.259414142106937"/>
    <n v="0.04"/>
    <m/>
    <n v="0.65037656568427749"/>
    <s v=""/>
    <n v="0"/>
    <n v="0"/>
  </r>
  <r>
    <n v="170354"/>
    <n v="4"/>
    <m/>
    <n v="2020"/>
    <x v="22"/>
    <s v="H"/>
    <n v="15.860837164231068"/>
    <n v="0.76"/>
    <m/>
    <n v="12.054236244815613"/>
    <s v=""/>
    <n v="0"/>
    <n v="0"/>
  </r>
  <r>
    <n v="170354"/>
    <n v="5"/>
    <m/>
    <n v="10502"/>
    <x v="19"/>
    <s v="M3"/>
    <n v="44.2"/>
    <n v="0.1"/>
    <m/>
    <n v="4.4200000000000008"/>
    <s v=""/>
    <n v="0"/>
    <n v="0"/>
  </r>
  <r>
    <n v="170354"/>
    <n v="6"/>
    <m/>
    <n v="11068"/>
    <x v="1582"/>
    <s v="M"/>
    <n v="0.87150000000000005"/>
    <n v="0.32"/>
    <m/>
    <n v="0.27888000000000002"/>
    <s v=""/>
    <n v="0"/>
    <n v="0"/>
  </r>
  <r>
    <n v="170354"/>
    <n v="7"/>
    <m/>
    <n v="11530"/>
    <x v="1413"/>
    <s v="M2"/>
    <n v="4.4467999999999996"/>
    <n v="2.2000000000000002"/>
    <m/>
    <n v="9.7829599999999992"/>
    <s v=""/>
    <n v="0"/>
    <n v="0"/>
  </r>
  <r>
    <n v="170354"/>
    <n v="8"/>
    <m/>
    <n v="14040"/>
    <x v="128"/>
    <s v="L"/>
    <n v="7.3939000000000004"/>
    <n v="0.02"/>
    <m/>
    <n v="0.14787800000000001"/>
    <s v=""/>
    <n v="0"/>
    <n v="0"/>
  </r>
  <r>
    <n v="170354"/>
    <n v="9"/>
    <m/>
    <n v="2099"/>
    <x v="1"/>
    <s v="H"/>
    <n v="12.627877718847255"/>
    <n v="2.09"/>
    <m/>
    <n v="26.39226443239076"/>
    <s v=""/>
    <n v="0"/>
    <n v="0"/>
  </r>
  <r>
    <n v="170355"/>
    <n v="0"/>
    <s v="QD.01 - DEMARCAÇÃO DE QUADRA COM TINTA A BASE DE BORRACHA CLORADA - VOLEIBOL"/>
    <m/>
    <x v="0"/>
    <m/>
    <s v=""/>
    <m/>
    <s v="UN"/>
    <s v=""/>
    <n v="185.04675548059981"/>
    <s v=""/>
    <s v=""/>
  </r>
  <r>
    <n v="170355"/>
    <n v="1"/>
    <m/>
    <n v="2075"/>
    <x v="230"/>
    <s v="H"/>
    <n v="15.599673853371913"/>
    <n v="2.754"/>
    <m/>
    <n v="42.961501792186247"/>
    <s v=""/>
    <n v="0"/>
    <n v="0"/>
  </r>
  <r>
    <n v="170355"/>
    <n v="2"/>
    <m/>
    <n v="37015"/>
    <x v="1583"/>
    <s v="L"/>
    <n v="52.967100000000002"/>
    <n v="2.0249999999999999"/>
    <m/>
    <n v="107.25837749999999"/>
    <s v=""/>
    <n v="0"/>
    <n v="0"/>
  </r>
  <r>
    <n v="170355"/>
    <n v="3"/>
    <m/>
    <n v="2076"/>
    <x v="228"/>
    <s v="H"/>
    <n v="12.645924541907611"/>
    <n v="2.754"/>
    <m/>
    <n v="34.826876188413564"/>
    <s v=""/>
    <n v="0"/>
    <n v="0"/>
  </r>
  <r>
    <n v="170356"/>
    <n v="0"/>
    <s v="QD.02 - DEMARCAÇÃO DE QUADRA COM TINTA A BASE DE BORRACHA. CLORADA - FUTEBOL DE SALÃO"/>
    <m/>
    <x v="0"/>
    <m/>
    <s v=""/>
    <m/>
    <s v="UN"/>
    <s v=""/>
    <n v="342.67917681592553"/>
    <s v=""/>
    <s v=""/>
  </r>
  <r>
    <n v="170356"/>
    <n v="1"/>
    <m/>
    <n v="37015"/>
    <x v="1583"/>
    <s v="L"/>
    <n v="52.967100000000002"/>
    <n v="3.75"/>
    <m/>
    <n v="198.62662500000002"/>
    <s v=""/>
    <n v="0"/>
    <n v="0"/>
  </r>
  <r>
    <n v="170356"/>
    <n v="2"/>
    <m/>
    <n v="2076"/>
    <x v="228"/>
    <s v="H"/>
    <n v="12.645924541907611"/>
    <n v="5.0999999999999996"/>
    <m/>
    <n v="64.494215163728811"/>
    <s v=""/>
    <n v="0"/>
    <n v="0"/>
  </r>
  <r>
    <n v="170356"/>
    <n v="3"/>
    <m/>
    <n v="2075"/>
    <x v="230"/>
    <s v="H"/>
    <n v="15.599673853371913"/>
    <n v="5.0999999999999996"/>
    <m/>
    <n v="79.558336652196743"/>
    <s v=""/>
    <n v="0"/>
    <n v="0"/>
  </r>
  <r>
    <n v="170357"/>
    <n v="0"/>
    <s v="QD.03 - DEMARCAÇÃO DE QUADRA COM TINTA A BASE DE BORRACHA CLORADA - BASQUETE"/>
    <m/>
    <x v="0"/>
    <m/>
    <s v=""/>
    <m/>
    <s v="UN"/>
    <s v=""/>
    <n v="456.90556908790074"/>
    <s v=""/>
    <s v=""/>
  </r>
  <r>
    <n v="170357"/>
    <n v="1"/>
    <m/>
    <n v="2076"/>
    <x v="228"/>
    <s v="H"/>
    <n v="12.645924541907611"/>
    <n v="6.8"/>
    <m/>
    <n v="85.992286884971747"/>
    <s v=""/>
    <n v="0"/>
    <n v="0"/>
  </r>
  <r>
    <n v="170357"/>
    <n v="2"/>
    <m/>
    <n v="2075"/>
    <x v="230"/>
    <s v="H"/>
    <n v="15.599673853371913"/>
    <n v="6.8"/>
    <m/>
    <n v="106.077782202929"/>
    <s v=""/>
    <n v="0"/>
    <n v="0"/>
  </r>
  <r>
    <n v="170357"/>
    <n v="3"/>
    <m/>
    <n v="37015"/>
    <x v="1583"/>
    <s v="L"/>
    <n v="52.967100000000002"/>
    <n v="5"/>
    <m/>
    <n v="264.83550000000002"/>
    <s v=""/>
    <n v="0"/>
    <n v="0"/>
  </r>
  <r>
    <n v="170358"/>
    <n v="0"/>
    <s v="QD.05 - DEMARCAÇÃO DE QUADRA COM TINTA A BASE DE BORRACHA CLORADA - HANDBOL"/>
    <m/>
    <x v="0"/>
    <m/>
    <s v=""/>
    <m/>
    <s v="UN"/>
    <s v=""/>
    <n v="258.99696946371438"/>
    <s v=""/>
    <s v=""/>
  </r>
  <r>
    <n v="170358"/>
    <n v="1"/>
    <m/>
    <n v="2076"/>
    <x v="228"/>
    <s v="H"/>
    <n v="12.645924541907611"/>
    <n v="3.45"/>
    <m/>
    <n v="43.628439669581262"/>
    <s v=""/>
    <n v="0"/>
    <n v="0"/>
  </r>
  <r>
    <n v="170358"/>
    <n v="2"/>
    <m/>
    <n v="37015"/>
    <x v="1583"/>
    <s v="L"/>
    <n v="52.967100000000002"/>
    <n v="3.05"/>
    <m/>
    <n v="161.549655"/>
    <s v=""/>
    <n v="0"/>
    <n v="0"/>
  </r>
  <r>
    <n v="170358"/>
    <n v="3"/>
    <m/>
    <n v="2075"/>
    <x v="230"/>
    <s v="H"/>
    <n v="15.599673853371913"/>
    <n v="3.45"/>
    <m/>
    <n v="53.818874794133102"/>
    <s v=""/>
    <n v="0"/>
    <n v="0"/>
  </r>
  <r>
    <n v="170359"/>
    <n v="0"/>
    <s v="DEMARCAÇÃO DE VAGA DE ESTACIONAMENTO PARA PORTADORES DE DEFICIÊNCIA FÍSICA"/>
    <m/>
    <x v="0"/>
    <m/>
    <s v=""/>
    <m/>
    <s v="UN"/>
    <s v=""/>
    <n v="193.23183080000001"/>
    <s v=""/>
    <s v=""/>
  </r>
  <r>
    <n v="170359"/>
    <n v="1"/>
    <m/>
    <n v="20462"/>
    <x v="1584"/>
    <s v="M2"/>
    <n v="25.423400000000001"/>
    <n v="2.6619999999999999"/>
    <m/>
    <n v="67.677090800000002"/>
    <s v=""/>
    <n v="0"/>
    <n v="0"/>
  </r>
  <r>
    <n v="170359"/>
    <n v="2"/>
    <m/>
    <n v="20457"/>
    <x v="1585"/>
    <s v="M"/>
    <n v="4.9431000000000003"/>
    <n v="25.4"/>
    <m/>
    <n v="125.55474"/>
    <s v=""/>
    <n v="0"/>
    <n v="0"/>
  </r>
  <r>
    <n v="170360"/>
    <n v="0"/>
    <s v="POSTES PARA VOLEIBOL, INCLUSIVE PINTURA E REDE"/>
    <m/>
    <x v="0"/>
    <m/>
    <s v=""/>
    <m/>
    <s v="UN"/>
    <s v=""/>
    <n v="1616.7399164646099"/>
    <s v=""/>
    <s v=""/>
  </r>
  <r>
    <n v="170360"/>
    <n v="1"/>
    <m/>
    <n v="2020"/>
    <x v="22"/>
    <s v="H"/>
    <n v="15.860837164231068"/>
    <n v="4.5999999999999996"/>
    <m/>
    <n v="72.959850955462912"/>
    <s v=""/>
    <n v="0"/>
    <n v="0"/>
  </r>
  <r>
    <n v="170360"/>
    <n v="2"/>
    <m/>
    <n v="38030"/>
    <x v="1586"/>
    <s v="Par"/>
    <n v="609.26289999999995"/>
    <n v="2"/>
    <m/>
    <n v="1218.5257999999999"/>
    <s v=""/>
    <n v="0"/>
    <n v="0"/>
  </r>
  <r>
    <n v="170360"/>
    <n v="3"/>
    <m/>
    <n v="37509"/>
    <x v="156"/>
    <s v="L"/>
    <n v="16.625699999999998"/>
    <n v="0.24"/>
    <m/>
    <n v="3.9901679999999993"/>
    <s v=""/>
    <n v="0"/>
    <n v="0"/>
  </r>
  <r>
    <n v="170360"/>
    <n v="4"/>
    <m/>
    <n v="70828"/>
    <x v="1170"/>
    <s v="M"/>
    <n v="48.506300000000003"/>
    <n v="1.6"/>
    <m/>
    <n v="77.610080000000011"/>
    <s v=""/>
    <n v="0"/>
    <n v="0"/>
  </r>
  <r>
    <n v="170360"/>
    <n v="5"/>
    <m/>
    <n v="2075"/>
    <x v="230"/>
    <s v="H"/>
    <n v="15.599673853371913"/>
    <n v="1.42"/>
    <m/>
    <n v="22.151536871788114"/>
    <s v=""/>
    <n v="0"/>
    <n v="0"/>
  </r>
  <r>
    <n v="170360"/>
    <n v="6"/>
    <m/>
    <n v="38055"/>
    <x v="1587"/>
    <s v="UN"/>
    <n v="20.87"/>
    <n v="2"/>
    <m/>
    <n v="41.74"/>
    <s v=""/>
    <n v="0"/>
    <n v="0"/>
  </r>
  <r>
    <n v="170360"/>
    <n v="7"/>
    <m/>
    <n v="10608"/>
    <x v="50"/>
    <s v="M3"/>
    <n v="238.17070000000001"/>
    <n v="0.09"/>
    <m/>
    <n v="21.435362999999999"/>
    <s v=""/>
    <n v="0"/>
    <n v="0"/>
  </r>
  <r>
    <n v="170360"/>
    <n v="8"/>
    <m/>
    <n v="2099"/>
    <x v="1"/>
    <s v="H"/>
    <n v="12.627877718847255"/>
    <n v="3.6"/>
    <m/>
    <n v="45.460359787850123"/>
    <s v=""/>
    <n v="0"/>
    <n v="0"/>
  </r>
  <r>
    <n v="170360"/>
    <n v="9"/>
    <m/>
    <n v="2076"/>
    <x v="228"/>
    <s v="H"/>
    <n v="12.645924541907611"/>
    <n v="1.42"/>
    <m/>
    <n v="17.957212849508807"/>
    <s v=""/>
    <n v="0"/>
    <n v="0"/>
  </r>
  <r>
    <n v="170360"/>
    <n v="10"/>
    <m/>
    <n v="38040"/>
    <x v="1588"/>
    <s v="UN"/>
    <n v="88.676400000000001"/>
    <n v="1"/>
    <m/>
    <n v="88.676400000000001"/>
    <s v=""/>
    <n v="0"/>
    <n v="0"/>
  </r>
  <r>
    <n v="170360"/>
    <n v="11"/>
    <m/>
    <n v="37020"/>
    <x v="923"/>
    <s v="L"/>
    <n v="12.254"/>
    <n v="0.4"/>
    <m/>
    <n v="4.9016000000000002"/>
    <s v=""/>
    <n v="0"/>
    <n v="0"/>
  </r>
  <r>
    <n v="170360"/>
    <n v="12"/>
    <m/>
    <n v="37535"/>
    <x v="1205"/>
    <s v="UN"/>
    <n v="1.6855"/>
    <n v="0.79"/>
    <m/>
    <n v="1.331545"/>
    <s v=""/>
    <n v="0"/>
    <n v="0"/>
  </r>
  <r>
    <n v="170361"/>
    <n v="0"/>
    <s v="TRAVE PARA FUTEBOL DE SALÃO, INCLUSIVE PINTURA E REDE"/>
    <m/>
    <x v="0"/>
    <m/>
    <s v=""/>
    <m/>
    <s v="UN"/>
    <s v=""/>
    <n v="1743.2091158088258"/>
    <s v=""/>
    <s v=""/>
  </r>
  <r>
    <n v="170361"/>
    <n v="1"/>
    <m/>
    <n v="38035"/>
    <x v="1589"/>
    <s v="UN"/>
    <n v="36.642299999999999"/>
    <n v="1"/>
    <m/>
    <n v="36.642299999999999"/>
    <s v=""/>
    <n v="0"/>
    <n v="0"/>
  </r>
  <r>
    <n v="170361"/>
    <n v="2"/>
    <m/>
    <n v="37020"/>
    <x v="923"/>
    <s v="L"/>
    <n v="12.254"/>
    <n v="0.73"/>
    <m/>
    <n v="8.9454199999999986"/>
    <s v=""/>
    <n v="0"/>
    <n v="0"/>
  </r>
  <r>
    <n v="170361"/>
    <n v="3"/>
    <m/>
    <n v="37535"/>
    <x v="1205"/>
    <s v="UN"/>
    <n v="1.6855"/>
    <n v="2"/>
    <m/>
    <n v="3.371"/>
    <s v=""/>
    <n v="0"/>
    <n v="0"/>
  </r>
  <r>
    <n v="170361"/>
    <n v="4"/>
    <m/>
    <n v="17715"/>
    <x v="458"/>
    <s v="KG"/>
    <n v="6.9610000000000003"/>
    <n v="0.02"/>
    <m/>
    <n v="0.13922000000000001"/>
    <s v=""/>
    <n v="0"/>
    <n v="0"/>
  </r>
  <r>
    <n v="170361"/>
    <n v="5"/>
    <m/>
    <n v="70828"/>
    <x v="1170"/>
    <s v="M"/>
    <n v="48.506300000000003"/>
    <n v="0.5"/>
    <m/>
    <n v="24.253150000000002"/>
    <s v=""/>
    <n v="0"/>
    <n v="0"/>
  </r>
  <r>
    <n v="170361"/>
    <n v="6"/>
    <m/>
    <n v="79636"/>
    <x v="1107"/>
    <s v="KG"/>
    <n v="8.3975000000000009"/>
    <n v="0.61"/>
    <m/>
    <n v="5.1224750000000006"/>
    <s v=""/>
    <n v="0"/>
    <n v="0"/>
  </r>
  <r>
    <n v="170361"/>
    <n v="7"/>
    <m/>
    <n v="2036"/>
    <x v="25"/>
    <s v="H"/>
    <n v="12.90425192342871"/>
    <n v="24.4"/>
    <m/>
    <n v="314.8637469316605"/>
    <s v=""/>
    <n v="0"/>
    <n v="0"/>
  </r>
  <r>
    <n v="170361"/>
    <n v="8"/>
    <m/>
    <n v="2035"/>
    <x v="26"/>
    <s v="H"/>
    <n v="17.275965903920998"/>
    <n v="24.4"/>
    <m/>
    <n v="421.53356805567233"/>
    <s v=""/>
    <n v="0"/>
    <n v="0"/>
  </r>
  <r>
    <n v="170361"/>
    <n v="9"/>
    <m/>
    <n v="2075"/>
    <x v="230"/>
    <s v="H"/>
    <n v="15.599673853371913"/>
    <n v="4"/>
    <m/>
    <n v="62.398695413487651"/>
    <s v=""/>
    <n v="0"/>
    <n v="0"/>
  </r>
  <r>
    <n v="170361"/>
    <n v="10"/>
    <m/>
    <n v="2045"/>
    <x v="63"/>
    <s v="H"/>
    <n v="28.645206620187412"/>
    <n v="2"/>
    <m/>
    <n v="57.290413240374825"/>
    <s v=""/>
    <n v="0"/>
    <n v="0"/>
  </r>
  <r>
    <n v="170361"/>
    <n v="11"/>
    <m/>
    <n v="37509"/>
    <x v="156"/>
    <s v="L"/>
    <n v="16.625699999999998"/>
    <n v="1.17"/>
    <m/>
    <n v="19.452068999999998"/>
    <s v=""/>
    <n v="0"/>
    <n v="0"/>
  </r>
  <r>
    <n v="170361"/>
    <n v="12"/>
    <m/>
    <n v="79656"/>
    <x v="1278"/>
    <s v="KG"/>
    <n v="44.106400000000001"/>
    <n v="1"/>
    <m/>
    <n v="44.106400000000001"/>
    <s v=""/>
    <n v="0"/>
    <n v="0"/>
  </r>
  <r>
    <n v="170361"/>
    <n v="13"/>
    <m/>
    <n v="70827"/>
    <x v="1169"/>
    <s v="M"/>
    <n v="40.661999999999999"/>
    <n v="17.079999999999998"/>
    <m/>
    <n v="694.50695999999994"/>
    <s v=""/>
    <n v="0"/>
    <n v="0"/>
  </r>
  <r>
    <n v="170361"/>
    <n v="14"/>
    <m/>
    <n v="2076"/>
    <x v="228"/>
    <s v="H"/>
    <n v="12.645924541907611"/>
    <n v="4"/>
    <m/>
    <n v="50.583698167630445"/>
    <s v=""/>
    <n v="0"/>
    <n v="0"/>
  </r>
  <r>
    <n v="170363"/>
    <n v="0"/>
    <s v="TABELA PARA BASQUETE, ENGLOBANDO DESDE FUNDAÇÃO ATÉ A CESTA DE NYLON"/>
    <m/>
    <x v="0"/>
    <m/>
    <s v=""/>
    <m/>
    <s v="UN"/>
    <s v=""/>
    <n v="3179.8339594911372"/>
    <s v=""/>
    <s v=""/>
  </r>
  <r>
    <n v="170363"/>
    <n v="1"/>
    <m/>
    <n v="2015"/>
    <x v="47"/>
    <s v="H"/>
    <n v="16.259414142106937"/>
    <n v="9.1"/>
    <m/>
    <n v="147.96066869317312"/>
    <s v=""/>
    <n v="0"/>
    <n v="0"/>
  </r>
  <r>
    <n v="170363"/>
    <n v="2"/>
    <m/>
    <n v="15505"/>
    <x v="253"/>
    <s v="KG"/>
    <n v="4.5787000000000004"/>
    <n v="53"/>
    <m/>
    <n v="242.67110000000002"/>
    <s v=""/>
    <n v="0"/>
    <n v="0"/>
  </r>
  <r>
    <n v="170363"/>
    <n v="3"/>
    <m/>
    <n v="11046"/>
    <x v="59"/>
    <s v="M"/>
    <n v="2.4108999999999998"/>
    <n v="20.25"/>
    <m/>
    <n v="48.820724999999996"/>
    <s v=""/>
    <n v="0"/>
    <n v="0"/>
  </r>
  <r>
    <n v="170363"/>
    <n v="4"/>
    <m/>
    <n v="2016"/>
    <x v="46"/>
    <s v="H"/>
    <n v="13.188618292508322"/>
    <n v="9.1"/>
    <m/>
    <n v="120.01642646182572"/>
    <s v=""/>
    <n v="0"/>
    <n v="0"/>
  </r>
  <r>
    <n v="170363"/>
    <n v="5"/>
    <m/>
    <n v="10524"/>
    <x v="75"/>
    <s v="M3"/>
    <n v="266.55160000000001"/>
    <n v="1.1000000000000001"/>
    <m/>
    <n v="293.20676000000003"/>
    <s v=""/>
    <n v="0"/>
    <n v="0"/>
  </r>
  <r>
    <n v="170363"/>
    <n v="6"/>
    <m/>
    <n v="10608"/>
    <x v="50"/>
    <s v="M3"/>
    <n v="238.17070000000001"/>
    <n v="0.49"/>
    <m/>
    <n v="116.703643"/>
    <s v=""/>
    <n v="0"/>
    <n v="0"/>
  </r>
  <r>
    <n v="170363"/>
    <n v="7"/>
    <m/>
    <n v="2099"/>
    <x v="1"/>
    <s v="H"/>
    <n v="12.627877718847255"/>
    <n v="30.54"/>
    <m/>
    <n v="385.65538553359517"/>
    <s v=""/>
    <n v="0"/>
    <n v="0"/>
  </r>
  <r>
    <n v="170363"/>
    <n v="8"/>
    <m/>
    <n v="2013"/>
    <x v="15"/>
    <s v="H"/>
    <n v="15.756939025755017"/>
    <n v="16.68"/>
    <m/>
    <n v="262.82574294959369"/>
    <s v=""/>
    <n v="0"/>
    <n v="0"/>
  </r>
  <r>
    <n v="170363"/>
    <n v="9"/>
    <m/>
    <n v="2075"/>
    <x v="230"/>
    <s v="H"/>
    <n v="15.599673853371913"/>
    <n v="2.06"/>
    <m/>
    <n v="32.135328137946139"/>
    <s v=""/>
    <n v="0"/>
    <n v="0"/>
  </r>
  <r>
    <n v="170363"/>
    <n v="10"/>
    <m/>
    <n v="39020"/>
    <x v="1590"/>
    <s v="KG"/>
    <n v="4.4000000000000004"/>
    <n v="55"/>
    <m/>
    <n v="242.00000000000003"/>
    <s v=""/>
    <n v="0"/>
    <n v="0"/>
  </r>
  <r>
    <n v="170363"/>
    <n v="11"/>
    <m/>
    <n v="11510"/>
    <x v="92"/>
    <s v="KG"/>
    <n v="3.2757999999999998"/>
    <n v="127.65"/>
    <m/>
    <n v="418.15586999999999"/>
    <s v=""/>
    <n v="0"/>
    <n v="0"/>
  </r>
  <r>
    <n v="170363"/>
    <n v="12"/>
    <m/>
    <n v="15512"/>
    <x v="254"/>
    <s v="KG"/>
    <n v="2.0318999999999998"/>
    <n v="53"/>
    <m/>
    <n v="107.69069999999999"/>
    <s v=""/>
    <n v="0"/>
    <n v="0"/>
  </r>
  <r>
    <n v="170363"/>
    <n v="13"/>
    <m/>
    <n v="2020"/>
    <x v="22"/>
    <s v="H"/>
    <n v="15.860837164231068"/>
    <n v="10.210000000000001"/>
    <m/>
    <n v="161.93914744679921"/>
    <s v=""/>
    <n v="0"/>
    <n v="0"/>
  </r>
  <r>
    <n v="170363"/>
    <n v="14"/>
    <m/>
    <n v="17515"/>
    <x v="14"/>
    <s v="KG"/>
    <n v="5.5275999999999996"/>
    <n v="1.79"/>
    <m/>
    <n v="9.8944039999999998"/>
    <s v=""/>
    <n v="0"/>
    <n v="0"/>
  </r>
  <r>
    <n v="170363"/>
    <n v="15"/>
    <m/>
    <n v="11070"/>
    <x v="51"/>
    <s v="M"/>
    <n v="4.1189999999999998"/>
    <n v="5.86"/>
    <m/>
    <n v="24.137339999999998"/>
    <s v=""/>
    <n v="0"/>
    <n v="0"/>
  </r>
  <r>
    <n v="170363"/>
    <n v="16"/>
    <m/>
    <n v="17740"/>
    <x v="48"/>
    <s v="KG"/>
    <n v="4.9862000000000002"/>
    <n v="1.62"/>
    <m/>
    <n v="8.0776440000000012"/>
    <s v=""/>
    <n v="0"/>
    <n v="0"/>
  </r>
  <r>
    <n v="170363"/>
    <n v="17"/>
    <m/>
    <n v="38050"/>
    <x v="1591"/>
    <s v="UN"/>
    <n v="295.61599999999999"/>
    <n v="1"/>
    <m/>
    <n v="295.61599999999999"/>
    <s v=""/>
    <n v="0"/>
    <n v="0"/>
  </r>
  <r>
    <n v="170363"/>
    <n v="18"/>
    <m/>
    <n v="37005"/>
    <x v="383"/>
    <s v="L"/>
    <n v="15.942500000000001"/>
    <n v="0.43"/>
    <m/>
    <n v="6.8552750000000007"/>
    <s v=""/>
    <n v="0"/>
    <n v="0"/>
  </r>
  <r>
    <n v="170363"/>
    <n v="19"/>
    <m/>
    <n v="37509"/>
    <x v="156"/>
    <s v="L"/>
    <n v="16.625699999999998"/>
    <n v="0.43"/>
    <m/>
    <n v="7.1490509999999992"/>
    <s v=""/>
    <n v="0"/>
    <n v="0"/>
  </r>
  <r>
    <n v="170363"/>
    <n v="20"/>
    <m/>
    <n v="2076"/>
    <x v="228"/>
    <s v="H"/>
    <n v="12.645924541907611"/>
    <n v="2.06"/>
    <m/>
    <n v="26.050604556329681"/>
    <s v=""/>
    <n v="0"/>
    <n v="0"/>
  </r>
  <r>
    <n v="170363"/>
    <n v="21"/>
    <m/>
    <n v="2014"/>
    <x v="16"/>
    <s v="H"/>
    <n v="13.173665210544026"/>
    <n v="16.68"/>
    <m/>
    <n v="219.73673571187436"/>
    <s v=""/>
    <n v="0"/>
    <n v="0"/>
  </r>
  <r>
    <n v="170363"/>
    <n v="22"/>
    <m/>
    <n v="11064"/>
    <x v="119"/>
    <s v="M"/>
    <n v="0.58689999999999998"/>
    <n v="4.32"/>
    <m/>
    <n v="2.5354079999999999"/>
    <s v=""/>
    <n v="0"/>
    <n v="0"/>
  </r>
  <r>
    <n v="170365"/>
    <n v="0"/>
    <s v="TELA DE NYLON PARA COBERTURA DE QUADRA"/>
    <m/>
    <x v="0"/>
    <m/>
    <s v=""/>
    <m/>
    <s v="M2"/>
    <s v=""/>
    <n v="9.1750000000000007"/>
    <s v=""/>
    <s v=""/>
  </r>
  <r>
    <n v="170365"/>
    <n v="1"/>
    <m/>
    <n v="38042"/>
    <x v="1592"/>
    <s v="M2"/>
    <n v="9.1750000000000007"/>
    <n v="1"/>
    <m/>
    <n v="9.1750000000000007"/>
    <s v=""/>
    <n v="0"/>
    <n v="0"/>
  </r>
  <r>
    <n v="170370"/>
    <n v="0"/>
    <s v="DEMARCAÇÃO E PINTURA DE SUPERFÍCIES - BORRACHA CLORADA"/>
    <m/>
    <x v="0"/>
    <m/>
    <s v=""/>
    <m/>
    <s v="M2"/>
    <s v=""/>
    <n v="25.423400000000001"/>
    <s v=""/>
    <s v=""/>
  </r>
  <r>
    <n v="170370"/>
    <n v="1"/>
    <m/>
    <n v="20462"/>
    <x v="1584"/>
    <s v="M2"/>
    <n v="25.423400000000001"/>
    <n v="1"/>
    <m/>
    <n v="25.423400000000001"/>
    <s v=""/>
    <n v="0"/>
    <n v="0"/>
  </r>
  <r>
    <n v="170371"/>
    <n v="0"/>
    <s v="DEMARCAÇÃO E PINTURA DE SUPERFÍCIES - EPÓXI"/>
    <m/>
    <x v="0"/>
    <m/>
    <s v=""/>
    <m/>
    <s v="M2"/>
    <s v=""/>
    <n v="16.834599999999998"/>
    <s v=""/>
    <s v=""/>
  </r>
  <r>
    <n v="170371"/>
    <n v="1"/>
    <m/>
    <n v="20463"/>
    <x v="1593"/>
    <s v="M2"/>
    <n v="16.834599999999998"/>
    <n v="1"/>
    <m/>
    <n v="16.834599999999998"/>
    <s v=""/>
    <n v="0"/>
    <n v="0"/>
  </r>
  <r>
    <n v="170372"/>
    <n v="0"/>
    <s v="DEMARCAÇÃO E PINTURA DE FAIXAS ATÉ 10CM - BORRACHA CLORADA"/>
    <m/>
    <x v="0"/>
    <m/>
    <s v=""/>
    <m/>
    <s v="M"/>
    <s v=""/>
    <n v="4.9431000000000003"/>
    <s v=""/>
    <s v=""/>
  </r>
  <r>
    <n v="170372"/>
    <n v="1"/>
    <m/>
    <n v="20457"/>
    <x v="1585"/>
    <s v="M"/>
    <n v="4.9431000000000003"/>
    <n v="1"/>
    <m/>
    <n v="4.9431000000000003"/>
    <s v=""/>
    <n v="0"/>
    <n v="0"/>
  </r>
  <r>
    <n v="170373"/>
    <n v="0"/>
    <s v="DEMARCAÇÃO E PINTURA DE FAIXAS ATÉ 10CM - EPÓXI"/>
    <m/>
    <x v="0"/>
    <m/>
    <s v=""/>
    <m/>
    <s v="M"/>
    <s v=""/>
    <n v="4.5926"/>
    <s v=""/>
    <s v=""/>
  </r>
  <r>
    <n v="170373"/>
    <n v="1"/>
    <m/>
    <n v="20459"/>
    <x v="1594"/>
    <s v="M"/>
    <n v="4.5926"/>
    <n v="1"/>
    <m/>
    <n v="4.5926"/>
    <s v=""/>
    <n v="0"/>
    <n v="0"/>
  </r>
  <r>
    <n v="170381"/>
    <n v="0"/>
    <s v="HV.15 - ABRIGO PARA LIXO EM BLOCO DE CONCRETO APARENTE, REVESTIMENTO INTERNO COM AZULEJOS"/>
    <m/>
    <x v="0"/>
    <m/>
    <s v=""/>
    <m/>
    <s v="UN"/>
    <s v=""/>
    <n v="1553.1386063061886"/>
    <s v=""/>
    <s v=""/>
  </r>
  <r>
    <n v="170381"/>
    <n v="1"/>
    <m/>
    <n v="2016"/>
    <x v="46"/>
    <s v="H"/>
    <n v="13.188618292508322"/>
    <n v="2.52"/>
    <m/>
    <n v="33.235318097120974"/>
    <s v=""/>
    <n v="0"/>
    <n v="0"/>
  </r>
  <r>
    <n v="170381"/>
    <n v="2"/>
    <m/>
    <n v="12532"/>
    <x v="184"/>
    <s v="UN"/>
    <n v="1.7754000000000001"/>
    <n v="89"/>
    <m/>
    <n v="158.01060000000001"/>
    <s v=""/>
    <n v="0"/>
    <n v="0"/>
  </r>
  <r>
    <n v="170381"/>
    <n v="3"/>
    <m/>
    <n v="17740"/>
    <x v="48"/>
    <s v="KG"/>
    <n v="4.9862000000000002"/>
    <n v="0.5"/>
    <m/>
    <n v="2.4931000000000001"/>
    <s v=""/>
    <n v="0"/>
    <n v="0"/>
  </r>
  <r>
    <n v="170381"/>
    <n v="4"/>
    <m/>
    <n v="11070"/>
    <x v="51"/>
    <s v="M"/>
    <n v="4.1189999999999998"/>
    <n v="1.4666699999999999"/>
    <m/>
    <n v="6.0412137299999991"/>
    <s v=""/>
    <n v="0"/>
    <n v="0"/>
  </r>
  <r>
    <n v="170381"/>
    <n v="5"/>
    <m/>
    <n v="10636"/>
    <x v="43"/>
    <s v="M3"/>
    <n v="318.20740000000001"/>
    <n v="5.0999999999999997E-2"/>
    <m/>
    <n v="16.228577399999999"/>
    <s v=""/>
    <n v="0"/>
    <n v="0"/>
  </r>
  <r>
    <n v="170381"/>
    <n v="6"/>
    <m/>
    <n v="11510"/>
    <x v="92"/>
    <s v="KG"/>
    <n v="3.2757999999999998"/>
    <n v="10.039999999999999"/>
    <m/>
    <n v="32.889031999999993"/>
    <s v=""/>
    <n v="0"/>
    <n v="0"/>
  </r>
  <r>
    <n v="170381"/>
    <n v="7"/>
    <m/>
    <n v="10645"/>
    <x v="169"/>
    <s v="M3"/>
    <n v="309.5095"/>
    <n v="7.5999999999999998E-2"/>
    <m/>
    <n v="23.522721999999998"/>
    <s v=""/>
    <n v="0"/>
    <n v="0"/>
  </r>
  <r>
    <n v="170381"/>
    <n v="8"/>
    <m/>
    <n v="17515"/>
    <x v="14"/>
    <s v="KG"/>
    <n v="5.5275999999999996"/>
    <n v="0.56000000000000005"/>
    <m/>
    <n v="3.095456"/>
    <s v=""/>
    <n v="0"/>
    <n v="0"/>
  </r>
  <r>
    <n v="170381"/>
    <n v="9"/>
    <m/>
    <n v="10627"/>
    <x v="198"/>
    <s v="M3"/>
    <n v="213.67830000000001"/>
    <n v="8.3000000000000004E-2"/>
    <m/>
    <n v="17.7352989"/>
    <s v=""/>
    <n v="0"/>
    <n v="0"/>
  </r>
  <r>
    <n v="170381"/>
    <n v="10"/>
    <m/>
    <n v="10648"/>
    <x v="44"/>
    <s v="M3"/>
    <n v="359.69349999999997"/>
    <n v="0.12"/>
    <m/>
    <n v="43.163219999999995"/>
    <s v=""/>
    <n v="0"/>
    <n v="0"/>
  </r>
  <r>
    <n v="170381"/>
    <n v="11"/>
    <m/>
    <n v="2050"/>
    <x v="1398"/>
    <s v="H"/>
    <n v="16.714194083227913"/>
    <n v="12.54"/>
    <m/>
    <n v="209.595993803678"/>
    <s v=""/>
    <n v="0"/>
    <n v="0"/>
  </r>
  <r>
    <n v="170381"/>
    <n v="12"/>
    <m/>
    <n v="2013"/>
    <x v="15"/>
    <s v="H"/>
    <n v="15.756939025755017"/>
    <n v="5.27"/>
    <m/>
    <n v="83.039068665728934"/>
    <s v=""/>
    <n v="0"/>
    <n v="0"/>
  </r>
  <r>
    <n v="170381"/>
    <n v="13"/>
    <m/>
    <n v="2015"/>
    <x v="47"/>
    <s v="H"/>
    <n v="16.259414142106937"/>
    <n v="2.52"/>
    <m/>
    <n v="40.973723638109483"/>
    <s v=""/>
    <n v="0"/>
    <n v="0"/>
  </r>
  <r>
    <n v="170381"/>
    <n v="14"/>
    <m/>
    <n v="31505"/>
    <x v="1424"/>
    <s v="M2"/>
    <n v="17.0107"/>
    <n v="6.9"/>
    <m/>
    <n v="117.37383000000001"/>
    <s v=""/>
    <n v="0"/>
    <n v="0"/>
  </r>
  <r>
    <n v="170381"/>
    <n v="15"/>
    <m/>
    <n v="2020"/>
    <x v="22"/>
    <s v="H"/>
    <n v="15.860837164231068"/>
    <n v="13.43"/>
    <m/>
    <n v="213.01104311562324"/>
    <s v=""/>
    <n v="0"/>
    <n v="0"/>
  </r>
  <r>
    <n v="170381"/>
    <n v="16"/>
    <m/>
    <n v="11066"/>
    <x v="67"/>
    <s v="M"/>
    <n v="1.0965"/>
    <n v="0.78"/>
    <m/>
    <n v="0.85527000000000009"/>
    <s v=""/>
    <n v="0"/>
    <n v="0"/>
  </r>
  <r>
    <n v="170381"/>
    <n v="17"/>
    <m/>
    <n v="11046"/>
    <x v="59"/>
    <s v="M"/>
    <n v="2.4108999999999998"/>
    <n v="7.26"/>
    <m/>
    <n v="17.503133999999999"/>
    <s v=""/>
    <n v="0"/>
    <n v="0"/>
  </r>
  <r>
    <n v="170381"/>
    <n v="18"/>
    <m/>
    <n v="10515"/>
    <x v="158"/>
    <s v="KG"/>
    <n v="1.0757000000000001"/>
    <n v="1.57"/>
    <m/>
    <n v="1.6888490000000003"/>
    <s v=""/>
    <n v="0"/>
    <n v="0"/>
  </r>
  <r>
    <n v="170381"/>
    <n v="19"/>
    <m/>
    <n v="11021"/>
    <x v="49"/>
    <s v="M2"/>
    <n v="12.2156"/>
    <n v="0.8"/>
    <m/>
    <n v="9.7724800000000016"/>
    <s v=""/>
    <n v="0"/>
    <n v="0"/>
  </r>
  <r>
    <n v="170381"/>
    <n v="20"/>
    <m/>
    <n v="10543"/>
    <x v="20"/>
    <s v="M3"/>
    <n v="67.283799999999999"/>
    <n v="0.14199999999999999"/>
    <m/>
    <n v="9.5542995999999984"/>
    <s v=""/>
    <n v="0"/>
    <n v="0"/>
  </r>
  <r>
    <n v="170381"/>
    <n v="21"/>
    <m/>
    <n v="2099"/>
    <x v="1"/>
    <s v="H"/>
    <n v="12.627877718847255"/>
    <n v="23.63"/>
    <m/>
    <n v="298.39675049636065"/>
    <s v=""/>
    <n v="0"/>
    <n v="0"/>
  </r>
  <r>
    <n v="170381"/>
    <n v="22"/>
    <m/>
    <n v="10550"/>
    <x v="1546"/>
    <s v="M3"/>
    <n v="71.755899999999997"/>
    <n v="3.7999999999999999E-2"/>
    <m/>
    <n v="2.7267241999999996"/>
    <s v=""/>
    <n v="0"/>
    <n v="0"/>
  </r>
  <r>
    <n v="170381"/>
    <n v="23"/>
    <m/>
    <n v="10612"/>
    <x v="983"/>
    <s v="M3"/>
    <n v="250.2276"/>
    <n v="0.36"/>
    <m/>
    <n v="90.081935999999999"/>
    <s v=""/>
    <n v="0"/>
    <n v="0"/>
  </r>
  <r>
    <n v="170381"/>
    <n v="24"/>
    <m/>
    <n v="11520"/>
    <x v="45"/>
    <s v="KG"/>
    <n v="3.1955"/>
    <n v="16.5"/>
    <m/>
    <n v="52.725749999999998"/>
    <s v=""/>
    <n v="0"/>
    <n v="0"/>
  </r>
  <r>
    <n v="170381"/>
    <n v="25"/>
    <m/>
    <n v="2014"/>
    <x v="16"/>
    <s v="H"/>
    <n v="13.173665210544026"/>
    <n v="5.27"/>
    <m/>
    <n v="69.425215659567016"/>
    <s v=""/>
    <n v="0"/>
    <n v="0"/>
  </r>
  <r>
    <n v="170382"/>
    <n v="0"/>
    <s v="HV.17 - ABRIGO PARA LIXO EM TIJOLO APARENTE - REVESTIMENTO INTERNO COM AZULEJOS"/>
    <m/>
    <x v="0"/>
    <m/>
    <s v=""/>
    <m/>
    <s v="UN"/>
    <s v=""/>
    <n v="1707.2794403402756"/>
    <s v=""/>
    <s v=""/>
  </r>
  <r>
    <n v="170382"/>
    <n v="1"/>
    <m/>
    <n v="10515"/>
    <x v="158"/>
    <s v="KG"/>
    <n v="1.0757000000000001"/>
    <n v="1.67"/>
    <m/>
    <n v="1.796419"/>
    <s v=""/>
    <n v="0"/>
    <n v="0"/>
  </r>
  <r>
    <n v="170382"/>
    <n v="2"/>
    <m/>
    <n v="10612"/>
    <x v="983"/>
    <s v="M3"/>
    <n v="250.2276"/>
    <n v="0.38"/>
    <m/>
    <n v="95.086488000000003"/>
    <s v=""/>
    <n v="0"/>
    <n v="0"/>
  </r>
  <r>
    <n v="170382"/>
    <n v="3"/>
    <m/>
    <n v="11070"/>
    <x v="51"/>
    <s v="M"/>
    <n v="4.1189999999999998"/>
    <n v="1.5"/>
    <m/>
    <n v="6.1784999999999997"/>
    <s v=""/>
    <n v="0"/>
    <n v="0"/>
  </r>
  <r>
    <n v="170382"/>
    <n v="4"/>
    <m/>
    <n v="31505"/>
    <x v="1424"/>
    <s v="M2"/>
    <n v="17.0107"/>
    <n v="7.36"/>
    <m/>
    <n v="125.198752"/>
    <s v=""/>
    <n v="0"/>
    <n v="0"/>
  </r>
  <r>
    <n v="170382"/>
    <n v="5"/>
    <m/>
    <n v="10636"/>
    <x v="43"/>
    <s v="M3"/>
    <n v="318.20740000000001"/>
    <n v="5.6000000000000001E-2"/>
    <m/>
    <n v="17.819614400000003"/>
    <s v=""/>
    <n v="0"/>
    <n v="0"/>
  </r>
  <r>
    <n v="170382"/>
    <n v="6"/>
    <m/>
    <n v="17515"/>
    <x v="14"/>
    <s v="KG"/>
    <n v="5.5275999999999996"/>
    <n v="0.61"/>
    <m/>
    <n v="3.3718359999999996"/>
    <s v=""/>
    <n v="0"/>
    <n v="0"/>
  </r>
  <r>
    <n v="170382"/>
    <n v="7"/>
    <m/>
    <n v="12580"/>
    <x v="42"/>
    <s v="UN"/>
    <n v="0.25140000000000001"/>
    <n v="491"/>
    <m/>
    <n v="123.43740000000001"/>
    <s v=""/>
    <n v="0"/>
    <n v="0"/>
  </r>
  <r>
    <n v="170382"/>
    <n v="8"/>
    <m/>
    <n v="2013"/>
    <x v="15"/>
    <s v="H"/>
    <n v="15.756939025755017"/>
    <n v="5.69"/>
    <m/>
    <n v="89.656983056546053"/>
    <s v=""/>
    <n v="0"/>
    <n v="0"/>
  </r>
  <r>
    <n v="170382"/>
    <n v="9"/>
    <m/>
    <n v="2014"/>
    <x v="16"/>
    <s v="H"/>
    <n v="13.173665210544026"/>
    <n v="5.69"/>
    <m/>
    <n v="74.958155047995518"/>
    <s v=""/>
    <n v="0"/>
    <n v="0"/>
  </r>
  <r>
    <n v="170382"/>
    <n v="10"/>
    <m/>
    <n v="2015"/>
    <x v="47"/>
    <s v="H"/>
    <n v="16.259414142106937"/>
    <n v="1.56"/>
    <m/>
    <n v="25.364686061686822"/>
    <s v=""/>
    <n v="0"/>
    <n v="0"/>
  </r>
  <r>
    <n v="170382"/>
    <n v="11"/>
    <m/>
    <n v="2016"/>
    <x v="46"/>
    <s v="H"/>
    <n v="13.188618292508322"/>
    <n v="1.56"/>
    <m/>
    <n v="20.574244536312982"/>
    <s v=""/>
    <n v="0"/>
    <n v="0"/>
  </r>
  <r>
    <n v="170382"/>
    <n v="12"/>
    <m/>
    <n v="10543"/>
    <x v="20"/>
    <s v="M3"/>
    <n v="67.283799999999999"/>
    <n v="0.105"/>
    <m/>
    <n v="7.0647989999999998"/>
    <s v=""/>
    <n v="0"/>
    <n v="0"/>
  </r>
  <r>
    <n v="170382"/>
    <n v="13"/>
    <m/>
    <n v="17740"/>
    <x v="48"/>
    <s v="KG"/>
    <n v="4.9862000000000002"/>
    <n v="0.31"/>
    <m/>
    <n v="1.545722"/>
    <s v=""/>
    <n v="0"/>
    <n v="0"/>
  </r>
  <r>
    <n v="170382"/>
    <n v="14"/>
    <m/>
    <n v="11520"/>
    <x v="45"/>
    <s v="KG"/>
    <n v="3.1955"/>
    <n v="16.3"/>
    <m/>
    <n v="52.086650000000006"/>
    <s v=""/>
    <n v="0"/>
    <n v="0"/>
  </r>
  <r>
    <n v="170382"/>
    <n v="15"/>
    <m/>
    <n v="11046"/>
    <x v="59"/>
    <s v="M"/>
    <n v="2.4108999999999998"/>
    <n v="7.89"/>
    <m/>
    <n v="19.022000999999999"/>
    <s v=""/>
    <n v="0"/>
    <n v="0"/>
  </r>
  <r>
    <n v="170382"/>
    <n v="16"/>
    <m/>
    <n v="2099"/>
    <x v="1"/>
    <s v="H"/>
    <n v="12.627877718847255"/>
    <n v="27"/>
    <m/>
    <n v="340.9526984088759"/>
    <s v=""/>
    <n v="0"/>
    <n v="0"/>
  </r>
  <r>
    <n v="170382"/>
    <n v="17"/>
    <m/>
    <n v="2050"/>
    <x v="1398"/>
    <s v="H"/>
    <n v="16.714194083227913"/>
    <n v="13.38"/>
    <m/>
    <n v="223.63591683358948"/>
    <s v=""/>
    <n v="0"/>
    <n v="0"/>
  </r>
  <r>
    <n v="170382"/>
    <n v="18"/>
    <m/>
    <n v="2020"/>
    <x v="22"/>
    <s v="H"/>
    <n v="15.860837164231068"/>
    <n v="23.84"/>
    <m/>
    <n v="378.12235799526866"/>
    <s v=""/>
    <n v="0"/>
    <n v="0"/>
  </r>
  <r>
    <n v="170382"/>
    <n v="19"/>
    <m/>
    <n v="10648"/>
    <x v="44"/>
    <s v="M3"/>
    <n v="359.69349999999997"/>
    <n v="0.25"/>
    <m/>
    <n v="89.923374999999993"/>
    <s v=""/>
    <n v="0"/>
    <n v="0"/>
  </r>
  <r>
    <n v="170382"/>
    <n v="20"/>
    <m/>
    <n v="11021"/>
    <x v="49"/>
    <s v="M2"/>
    <n v="12.2156"/>
    <n v="0.87"/>
    <m/>
    <n v="10.627572000000001"/>
    <s v=""/>
    <n v="0"/>
    <n v="0"/>
  </r>
  <r>
    <n v="170382"/>
    <n v="21"/>
    <m/>
    <n v="11066"/>
    <x v="67"/>
    <s v="M"/>
    <n v="1.0965"/>
    <n v="0.78"/>
    <m/>
    <n v="0.85527000000000009"/>
    <s v=""/>
    <n v="0"/>
    <n v="0"/>
  </r>
  <r>
    <n v="170383"/>
    <n v="0"/>
    <s v="HV.20 - ABRIGO PARA LIXO EM ALVENARIA - REVESTIMENTO EXTERNO COM ARGAMASSA E INTERNO COM AZULEJOS"/>
    <m/>
    <x v="0"/>
    <m/>
    <s v=""/>
    <m/>
    <s v="UN"/>
    <s v=""/>
    <n v="1879.9228912858598"/>
    <s v=""/>
    <s v=""/>
  </r>
  <r>
    <n v="170383"/>
    <n v="1"/>
    <m/>
    <n v="17515"/>
    <x v="14"/>
    <s v="KG"/>
    <n v="5.5275999999999996"/>
    <n v="0.61"/>
    <m/>
    <n v="3.3718359999999996"/>
    <s v=""/>
    <n v="0"/>
    <n v="0"/>
  </r>
  <r>
    <n v="170383"/>
    <n v="2"/>
    <m/>
    <n v="2099"/>
    <x v="1"/>
    <s v="H"/>
    <n v="12.627877718847255"/>
    <n v="32.17"/>
    <m/>
    <n v="406.23882621531624"/>
    <s v=""/>
    <n v="0"/>
    <n v="0"/>
  </r>
  <r>
    <n v="170383"/>
    <n v="3"/>
    <m/>
    <n v="2016"/>
    <x v="46"/>
    <s v="H"/>
    <n v="13.188618292508322"/>
    <n v="2.6"/>
    <m/>
    <n v="34.290407560521636"/>
    <s v=""/>
    <n v="0"/>
    <n v="0"/>
  </r>
  <r>
    <n v="170383"/>
    <n v="4"/>
    <m/>
    <n v="10636"/>
    <x v="43"/>
    <s v="M3"/>
    <n v="318.20740000000001"/>
    <n v="0.106"/>
    <m/>
    <n v="33.729984399999999"/>
    <s v=""/>
    <n v="0"/>
    <n v="0"/>
  </r>
  <r>
    <n v="170383"/>
    <n v="5"/>
    <m/>
    <n v="2013"/>
    <x v="15"/>
    <s v="H"/>
    <n v="15.756939025755017"/>
    <n v="5.77"/>
    <m/>
    <n v="90.917538178606435"/>
    <s v=""/>
    <n v="0"/>
    <n v="0"/>
  </r>
  <r>
    <n v="170383"/>
    <n v="6"/>
    <m/>
    <n v="2015"/>
    <x v="47"/>
    <s v="H"/>
    <n v="16.259414142106937"/>
    <n v="2.6"/>
    <m/>
    <n v="42.274476769478042"/>
    <s v=""/>
    <n v="0"/>
    <n v="0"/>
  </r>
  <r>
    <n v="170383"/>
    <n v="7"/>
    <m/>
    <n v="2050"/>
    <x v="1398"/>
    <s v="H"/>
    <n v="16.714194083227913"/>
    <n v="13.4"/>
    <m/>
    <n v="223.97020071525404"/>
    <s v=""/>
    <n v="0"/>
    <n v="0"/>
  </r>
  <r>
    <n v="170383"/>
    <n v="8"/>
    <m/>
    <n v="10648"/>
    <x v="44"/>
    <s v="M3"/>
    <n v="359.69349999999997"/>
    <n v="0.25"/>
    <m/>
    <n v="89.923374999999993"/>
    <s v=""/>
    <n v="0"/>
    <n v="0"/>
  </r>
  <r>
    <n v="170383"/>
    <n v="9"/>
    <m/>
    <n v="10627"/>
    <x v="198"/>
    <s v="M3"/>
    <n v="213.67830000000001"/>
    <n v="8.5999999999999993E-2"/>
    <m/>
    <n v="18.376333799999998"/>
    <s v=""/>
    <n v="0"/>
    <n v="0"/>
  </r>
  <r>
    <n v="170383"/>
    <n v="10"/>
    <m/>
    <n v="10612"/>
    <x v="983"/>
    <s v="M3"/>
    <n v="250.2276"/>
    <n v="0.3"/>
    <m/>
    <n v="75.068280000000001"/>
    <s v=""/>
    <n v="0"/>
    <n v="0"/>
  </r>
  <r>
    <n v="170383"/>
    <n v="11"/>
    <m/>
    <n v="11070"/>
    <x v="51"/>
    <s v="M"/>
    <n v="4.1189999999999998"/>
    <n v="1.56667"/>
    <m/>
    <n v="6.4531137300000001"/>
    <s v=""/>
    <n v="0"/>
    <n v="0"/>
  </r>
  <r>
    <n v="170383"/>
    <n v="12"/>
    <m/>
    <n v="2020"/>
    <x v="22"/>
    <s v="H"/>
    <n v="15.860837164231068"/>
    <n v="21.14"/>
    <m/>
    <n v="335.29809765184478"/>
    <s v=""/>
    <n v="0"/>
    <n v="0"/>
  </r>
  <r>
    <n v="170383"/>
    <n v="13"/>
    <m/>
    <n v="11021"/>
    <x v="49"/>
    <s v="M2"/>
    <n v="12.2156"/>
    <n v="0.88"/>
    <m/>
    <n v="10.749728000000001"/>
    <s v=""/>
    <n v="0"/>
    <n v="0"/>
  </r>
  <r>
    <n v="170383"/>
    <n v="14"/>
    <m/>
    <n v="2014"/>
    <x v="16"/>
    <s v="H"/>
    <n v="13.173665210544026"/>
    <n v="5.77"/>
    <m/>
    <n v="76.012048264839024"/>
    <s v=""/>
    <n v="0"/>
    <n v="0"/>
  </r>
  <r>
    <n v="170383"/>
    <n v="15"/>
    <m/>
    <n v="11510"/>
    <x v="92"/>
    <s v="KG"/>
    <n v="3.2757999999999998"/>
    <n v="9.2200000000000006"/>
    <m/>
    <n v="30.202876"/>
    <s v=""/>
    <n v="0"/>
    <n v="0"/>
  </r>
  <r>
    <n v="170383"/>
    <n v="16"/>
    <m/>
    <n v="10543"/>
    <x v="20"/>
    <s v="M3"/>
    <n v="67.283799999999999"/>
    <n v="0.12"/>
    <m/>
    <n v="8.0740559999999988"/>
    <s v=""/>
    <n v="0"/>
    <n v="0"/>
  </r>
  <r>
    <n v="170383"/>
    <n v="17"/>
    <m/>
    <n v="11046"/>
    <x v="59"/>
    <s v="M"/>
    <n v="2.4108999999999998"/>
    <n v="7.98"/>
    <m/>
    <n v="19.238982"/>
    <s v=""/>
    <n v="0"/>
    <n v="0"/>
  </r>
  <r>
    <n v="170383"/>
    <n v="18"/>
    <m/>
    <n v="11066"/>
    <x v="67"/>
    <s v="M"/>
    <n v="1.0965"/>
    <n v="0.82"/>
    <m/>
    <n v="0.89912999999999998"/>
    <s v=""/>
    <n v="0"/>
    <n v="0"/>
  </r>
  <r>
    <n v="170383"/>
    <n v="19"/>
    <m/>
    <n v="10645"/>
    <x v="169"/>
    <s v="M3"/>
    <n v="309.5095"/>
    <n v="7.8E-2"/>
    <m/>
    <n v="24.141741"/>
    <s v=""/>
    <n v="0"/>
    <n v="0"/>
  </r>
  <r>
    <n v="170383"/>
    <n v="20"/>
    <m/>
    <n v="12532"/>
    <x v="184"/>
    <s v="UN"/>
    <n v="1.7754000000000001"/>
    <n v="92"/>
    <m/>
    <n v="163.33680000000001"/>
    <s v=""/>
    <n v="0"/>
    <n v="0"/>
  </r>
  <r>
    <n v="170383"/>
    <n v="21"/>
    <m/>
    <n v="11520"/>
    <x v="45"/>
    <s v="KG"/>
    <n v="3.1955"/>
    <n v="18.04"/>
    <m/>
    <n v="57.646819999999998"/>
    <s v=""/>
    <n v="0"/>
    <n v="0"/>
  </r>
  <r>
    <n v="170383"/>
    <n v="22"/>
    <m/>
    <n v="17740"/>
    <x v="48"/>
    <s v="KG"/>
    <n v="4.9862000000000002"/>
    <n v="0.51"/>
    <m/>
    <n v="2.5429620000000002"/>
    <s v=""/>
    <n v="0"/>
    <n v="0"/>
  </r>
  <r>
    <n v="170383"/>
    <n v="23"/>
    <m/>
    <n v="31505"/>
    <x v="1424"/>
    <s v="M2"/>
    <n v="17.0107"/>
    <n v="7.37"/>
    <m/>
    <n v="125.368859"/>
    <s v=""/>
    <n v="0"/>
    <n v="0"/>
  </r>
  <r>
    <n v="170383"/>
    <n v="24"/>
    <m/>
    <n v="10515"/>
    <x v="158"/>
    <s v="KG"/>
    <n v="1.0757000000000001"/>
    <n v="1.67"/>
    <m/>
    <n v="1.796419"/>
    <s v=""/>
    <n v="0"/>
    <n v="0"/>
  </r>
  <r>
    <n v="170384"/>
    <n v="0"/>
    <s v="ABRIGO PARA LIXO - A3/FABES EM ALVENARIA APARARENTE - REVESTIMENTO INTERNO COM AZUL INCLUSIVE PORTAS"/>
    <m/>
    <x v="0"/>
    <m/>
    <s v=""/>
    <m/>
    <s v="UN"/>
    <s v=""/>
    <n v="1446.7815629362021"/>
    <s v=""/>
    <s v=""/>
  </r>
  <r>
    <n v="170384"/>
    <n v="1"/>
    <m/>
    <n v="10636"/>
    <x v="43"/>
    <s v="M3"/>
    <n v="318.20740000000001"/>
    <n v="0.02"/>
    <m/>
    <n v="6.3641480000000001"/>
    <s v=""/>
    <n v="0"/>
    <n v="0"/>
  </r>
  <r>
    <n v="170384"/>
    <n v="2"/>
    <m/>
    <n v="2050"/>
    <x v="1398"/>
    <s v="H"/>
    <n v="16.714194083227913"/>
    <n v="0.95"/>
    <m/>
    <n v="15.878484379066515"/>
    <s v=""/>
    <n v="0"/>
    <n v="0"/>
  </r>
  <r>
    <n v="170384"/>
    <n v="3"/>
    <m/>
    <n v="11070"/>
    <x v="51"/>
    <s v="M"/>
    <n v="4.1189999999999998"/>
    <n v="1.6"/>
    <m/>
    <n v="6.5903999999999998"/>
    <s v=""/>
    <n v="0"/>
    <n v="0"/>
  </r>
  <r>
    <n v="170384"/>
    <n v="4"/>
    <m/>
    <n v="17740"/>
    <x v="48"/>
    <s v="KG"/>
    <n v="4.9862000000000002"/>
    <n v="0.2"/>
    <m/>
    <n v="0.99724000000000013"/>
    <s v=""/>
    <n v="0"/>
    <n v="0"/>
  </r>
  <r>
    <n v="170384"/>
    <n v="5"/>
    <m/>
    <n v="11046"/>
    <x v="59"/>
    <s v="M"/>
    <n v="2.4108999999999998"/>
    <n v="6"/>
    <m/>
    <n v="14.465399999999999"/>
    <s v=""/>
    <n v="0"/>
    <n v="0"/>
  </r>
  <r>
    <n v="170384"/>
    <n v="6"/>
    <m/>
    <n v="33020"/>
    <x v="1432"/>
    <s v="M"/>
    <n v="4.0392999999999999"/>
    <n v="6.86"/>
    <m/>
    <n v="27.709598"/>
    <s v=""/>
    <n v="0"/>
    <n v="0"/>
  </r>
  <r>
    <n v="170384"/>
    <n v="7"/>
    <m/>
    <n v="11021"/>
    <x v="49"/>
    <s v="M2"/>
    <n v="12.2156"/>
    <n v="0.66"/>
    <m/>
    <n v="8.0622959999999999"/>
    <s v=""/>
    <n v="0"/>
    <n v="0"/>
  </r>
  <r>
    <n v="170384"/>
    <n v="8"/>
    <m/>
    <n v="10543"/>
    <x v="20"/>
    <s v="M3"/>
    <n v="67.283799999999999"/>
    <n v="0.12"/>
    <m/>
    <n v="8.0740559999999988"/>
    <s v=""/>
    <n v="0"/>
    <n v="0"/>
  </r>
  <r>
    <n v="170384"/>
    <n v="9"/>
    <m/>
    <n v="10515"/>
    <x v="158"/>
    <s v="KG"/>
    <n v="1.0757000000000001"/>
    <n v="0.66"/>
    <m/>
    <n v="0.70996200000000009"/>
    <s v=""/>
    <n v="0"/>
    <n v="0"/>
  </r>
  <r>
    <n v="170384"/>
    <n v="10"/>
    <m/>
    <n v="2014"/>
    <x v="16"/>
    <s v="H"/>
    <n v="13.173665210544026"/>
    <n v="4.63"/>
    <m/>
    <n v="60.994069924818838"/>
    <s v=""/>
    <n v="0"/>
    <n v="0"/>
  </r>
  <r>
    <n v="170384"/>
    <n v="11"/>
    <m/>
    <n v="2013"/>
    <x v="15"/>
    <s v="H"/>
    <n v="15.756939025755017"/>
    <n v="4.63"/>
    <m/>
    <n v="72.954627689245726"/>
    <s v=""/>
    <n v="0"/>
    <n v="0"/>
  </r>
  <r>
    <n v="170384"/>
    <n v="12"/>
    <m/>
    <n v="10561"/>
    <x v="1425"/>
    <s v="KG"/>
    <n v="0.38740000000000002"/>
    <n v="15.57"/>
    <m/>
    <n v="6.0318180000000003"/>
    <s v=""/>
    <n v="0"/>
    <n v="0"/>
  </r>
  <r>
    <n v="170384"/>
    <n v="13"/>
    <m/>
    <n v="2015"/>
    <x v="47"/>
    <s v="H"/>
    <n v="16.259414142106937"/>
    <n v="1.06"/>
    <m/>
    <n v="17.234978990633355"/>
    <s v=""/>
    <n v="0"/>
    <n v="0"/>
  </r>
  <r>
    <n v="170384"/>
    <n v="14"/>
    <m/>
    <n v="10645"/>
    <x v="169"/>
    <s v="M3"/>
    <n v="309.5095"/>
    <n v="1.4999999999999999E-2"/>
    <m/>
    <n v="4.6426425"/>
    <s v=""/>
    <n v="0"/>
    <n v="0"/>
  </r>
  <r>
    <n v="170384"/>
    <n v="15"/>
    <m/>
    <n v="2099"/>
    <x v="1"/>
    <s v="H"/>
    <n v="12.627877718847255"/>
    <n v="18.95"/>
    <m/>
    <n v="239.29828277215549"/>
    <s v=""/>
    <n v="0"/>
    <n v="0"/>
  </r>
  <r>
    <n v="170384"/>
    <n v="16"/>
    <m/>
    <n v="10613"/>
    <x v="123"/>
    <s v="M3"/>
    <n v="250.2988"/>
    <n v="0.28000000000000003"/>
    <m/>
    <n v="70.083664000000013"/>
    <s v=""/>
    <n v="0"/>
    <n v="0"/>
  </r>
  <r>
    <n v="170384"/>
    <n v="17"/>
    <m/>
    <n v="2020"/>
    <x v="22"/>
    <s v="H"/>
    <n v="15.860837164231068"/>
    <n v="12.91"/>
    <m/>
    <n v="204.76340779022308"/>
    <s v=""/>
    <n v="0"/>
    <n v="0"/>
  </r>
  <r>
    <n v="170384"/>
    <n v="18"/>
    <m/>
    <n v="31505"/>
    <x v="1424"/>
    <s v="M2"/>
    <n v="17.0107"/>
    <n v="2.78"/>
    <m/>
    <n v="47.289745999999994"/>
    <s v=""/>
    <n v="0"/>
    <n v="0"/>
  </r>
  <r>
    <n v="170384"/>
    <n v="19"/>
    <m/>
    <n v="10648"/>
    <x v="44"/>
    <s v="M3"/>
    <n v="359.69349999999997"/>
    <n v="2.3E-2"/>
    <m/>
    <n v="8.2729504999999985"/>
    <s v=""/>
    <n v="0"/>
    <n v="0"/>
  </r>
  <r>
    <n v="170384"/>
    <n v="20"/>
    <m/>
    <n v="30592"/>
    <x v="437"/>
    <s v="M2"/>
    <n v="46.378100000000003"/>
    <n v="1.61"/>
    <m/>
    <n v="74.668741000000011"/>
    <s v=""/>
    <n v="0"/>
    <n v="0"/>
  </r>
  <r>
    <n v="170384"/>
    <n v="21"/>
    <m/>
    <n v="11066"/>
    <x v="67"/>
    <s v="M"/>
    <n v="1.0965"/>
    <n v="1.1399999999999999"/>
    <m/>
    <n v="1.2500099999999998"/>
    <s v=""/>
    <n v="0"/>
    <n v="0"/>
  </r>
  <r>
    <n v="170384"/>
    <n v="22"/>
    <m/>
    <n v="30542"/>
    <x v="334"/>
    <s v="KG"/>
    <n v="6.2305000000000001"/>
    <n v="61.02"/>
    <m/>
    <n v="380.18511000000001"/>
    <s v=""/>
    <n v="0"/>
    <n v="0"/>
  </r>
  <r>
    <n v="170384"/>
    <n v="23"/>
    <m/>
    <n v="30595"/>
    <x v="436"/>
    <s v="KG"/>
    <n v="3.2837000000000001"/>
    <n v="24.49"/>
    <m/>
    <n v="80.417812999999995"/>
    <s v=""/>
    <n v="0"/>
    <n v="0"/>
  </r>
  <r>
    <n v="170384"/>
    <n v="24"/>
    <m/>
    <n v="17515"/>
    <x v="14"/>
    <s v="KG"/>
    <n v="5.5275999999999996"/>
    <n v="0.51"/>
    <m/>
    <n v="2.8190759999999999"/>
    <s v=""/>
    <n v="0"/>
    <n v="0"/>
  </r>
  <r>
    <n v="170384"/>
    <n v="25"/>
    <m/>
    <n v="14022"/>
    <x v="127"/>
    <s v="KG"/>
    <n v="20.04"/>
    <n v="0.51"/>
    <m/>
    <n v="10.2204"/>
    <s v=""/>
    <n v="0"/>
    <n v="0"/>
  </r>
  <r>
    <n v="170384"/>
    <n v="26"/>
    <m/>
    <n v="12520"/>
    <x v="189"/>
    <s v="UN"/>
    <n v="1.6071"/>
    <n v="17"/>
    <m/>
    <n v="27.320699999999999"/>
    <s v=""/>
    <n v="0"/>
    <n v="0"/>
  </r>
  <r>
    <n v="170384"/>
    <n v="27"/>
    <m/>
    <n v="11520"/>
    <x v="45"/>
    <s v="KG"/>
    <n v="3.1955"/>
    <n v="11.11"/>
    <m/>
    <n v="35.502004999999997"/>
    <s v=""/>
    <n v="0"/>
    <n v="0"/>
  </r>
  <r>
    <n v="170384"/>
    <n v="28"/>
    <m/>
    <n v="2016"/>
    <x v="46"/>
    <s v="H"/>
    <n v="13.188618292508322"/>
    <n v="1.06"/>
    <m/>
    <n v="13.979935390058822"/>
    <s v=""/>
    <n v="0"/>
    <n v="0"/>
  </r>
  <r>
    <n v="170385"/>
    <n v="0"/>
    <s v="IV.06 - LIXEIRA JUNTO AO ALINHAMENTO COM REVESTIMENTO INTERNO EM AZULEJOS"/>
    <m/>
    <x v="0"/>
    <m/>
    <s v=""/>
    <m/>
    <s v="UN"/>
    <s v=""/>
    <n v="1930.9372229379535"/>
    <s v=""/>
    <s v=""/>
  </r>
  <r>
    <n v="170385"/>
    <n v="1"/>
    <m/>
    <n v="11046"/>
    <x v="59"/>
    <s v="M"/>
    <n v="2.4108999999999998"/>
    <n v="8.85"/>
    <m/>
    <n v="21.336464999999997"/>
    <s v=""/>
    <n v="0"/>
    <n v="0"/>
  </r>
  <r>
    <n v="170385"/>
    <n v="2"/>
    <m/>
    <n v="11501"/>
    <x v="68"/>
    <s v="KG"/>
    <n v="3.2875999999999999"/>
    <n v="2"/>
    <m/>
    <n v="6.5751999999999997"/>
    <s v=""/>
    <n v="0"/>
    <n v="0"/>
  </r>
  <r>
    <n v="170385"/>
    <n v="3"/>
    <m/>
    <n v="11510"/>
    <x v="92"/>
    <s v="KG"/>
    <n v="3.2757999999999998"/>
    <n v="24.68"/>
    <m/>
    <n v="80.846744000000001"/>
    <s v=""/>
    <n v="0"/>
    <n v="0"/>
  </r>
  <r>
    <n v="170385"/>
    <n v="4"/>
    <m/>
    <n v="11520"/>
    <x v="45"/>
    <s v="KG"/>
    <n v="3.1955"/>
    <n v="14.82"/>
    <m/>
    <n v="47.357309999999998"/>
    <s v=""/>
    <n v="0"/>
    <n v="0"/>
  </r>
  <r>
    <n v="170385"/>
    <n v="5"/>
    <m/>
    <n v="12532"/>
    <x v="184"/>
    <s v="UN"/>
    <n v="1.7754000000000001"/>
    <n v="75"/>
    <m/>
    <n v="133.155"/>
    <s v=""/>
    <n v="0"/>
    <n v="0"/>
  </r>
  <r>
    <n v="170385"/>
    <n v="6"/>
    <m/>
    <n v="14022"/>
    <x v="127"/>
    <s v="KG"/>
    <n v="20.04"/>
    <n v="0.88"/>
    <m/>
    <n v="17.635200000000001"/>
    <s v=""/>
    <n v="0"/>
    <n v="0"/>
  </r>
  <r>
    <n v="170385"/>
    <n v="7"/>
    <m/>
    <n v="14040"/>
    <x v="128"/>
    <s v="L"/>
    <n v="7.3939000000000004"/>
    <n v="1.46"/>
    <m/>
    <n v="10.795094000000001"/>
    <s v=""/>
    <n v="0"/>
    <n v="0"/>
  </r>
  <r>
    <n v="170385"/>
    <n v="8"/>
    <m/>
    <n v="10517"/>
    <x v="91"/>
    <s v="KG"/>
    <n v="0.42080000000000001"/>
    <n v="201"/>
    <m/>
    <n v="84.580799999999996"/>
    <s v=""/>
    <n v="0"/>
    <n v="0"/>
  </r>
  <r>
    <n v="170385"/>
    <n v="9"/>
    <m/>
    <n v="10508"/>
    <x v="1420"/>
    <s v="KG"/>
    <n v="0.36899999999999999"/>
    <n v="70.08"/>
    <m/>
    <n v="25.85952"/>
    <s v=""/>
    <n v="0"/>
    <n v="0"/>
  </r>
  <r>
    <n v="170385"/>
    <n v="10"/>
    <m/>
    <n v="17515"/>
    <x v="14"/>
    <s v="KG"/>
    <n v="5.5275999999999996"/>
    <n v="0.59"/>
    <m/>
    <n v="3.2612839999999994"/>
    <s v=""/>
    <n v="0"/>
    <n v="0"/>
  </r>
  <r>
    <n v="170385"/>
    <n v="11"/>
    <m/>
    <n v="17740"/>
    <x v="48"/>
    <s v="KG"/>
    <n v="4.9862000000000002"/>
    <n v="0.75"/>
    <m/>
    <n v="3.7396500000000001"/>
    <s v=""/>
    <n v="0"/>
    <n v="0"/>
  </r>
  <r>
    <n v="170385"/>
    <n v="12"/>
    <m/>
    <n v="2014"/>
    <x v="16"/>
    <s v="H"/>
    <n v="13.173665210544026"/>
    <n v="3.83"/>
    <m/>
    <n v="50.455137756383621"/>
    <s v=""/>
    <n v="0"/>
    <n v="0"/>
  </r>
  <r>
    <n v="170385"/>
    <n v="13"/>
    <m/>
    <n v="75280"/>
    <x v="1257"/>
    <s v="UN"/>
    <n v="5.9703999999999997"/>
    <n v="1"/>
    <m/>
    <n v="5.9703999999999997"/>
    <s v=""/>
    <n v="0"/>
    <n v="0"/>
  </r>
  <r>
    <n v="170385"/>
    <n v="14"/>
    <m/>
    <n v="75638"/>
    <x v="1256"/>
    <s v="UN"/>
    <n v="23.940999999999999"/>
    <n v="1"/>
    <m/>
    <n v="23.940999999999999"/>
    <s v=""/>
    <n v="0"/>
    <n v="0"/>
  </r>
  <r>
    <n v="170385"/>
    <n v="15"/>
    <m/>
    <n v="11070"/>
    <x v="51"/>
    <s v="M"/>
    <n v="4.1189999999999998"/>
    <n v="4.9000000000000004"/>
    <m/>
    <n v="20.1831"/>
    <s v=""/>
    <n v="0"/>
    <n v="0"/>
  </r>
  <r>
    <n v="170385"/>
    <n v="16"/>
    <m/>
    <n v="2013"/>
    <x v="15"/>
    <s v="H"/>
    <n v="15.756939025755017"/>
    <n v="3.83"/>
    <m/>
    <n v="60.349076468641712"/>
    <s v=""/>
    <n v="0"/>
    <n v="0"/>
  </r>
  <r>
    <n v="170385"/>
    <n v="17"/>
    <m/>
    <n v="2015"/>
    <x v="47"/>
    <s v="H"/>
    <n v="16.259414142106937"/>
    <n v="3.76"/>
    <m/>
    <n v="61.13539717432208"/>
    <s v=""/>
    <n v="0"/>
    <n v="0"/>
  </r>
  <r>
    <n v="170385"/>
    <n v="18"/>
    <m/>
    <n v="2016"/>
    <x v="46"/>
    <s v="H"/>
    <n v="13.188618292508322"/>
    <n v="3.76"/>
    <m/>
    <n v="49.589204779831284"/>
    <s v=""/>
    <n v="0"/>
    <n v="0"/>
  </r>
  <r>
    <n v="170385"/>
    <n v="19"/>
    <m/>
    <n v="31505"/>
    <x v="1424"/>
    <s v="M2"/>
    <n v="17.0107"/>
    <n v="4.6900000000000004"/>
    <m/>
    <n v="79.780183000000008"/>
    <s v=""/>
    <n v="0"/>
    <n v="0"/>
  </r>
  <r>
    <n v="170385"/>
    <n v="20"/>
    <m/>
    <n v="2036"/>
    <x v="25"/>
    <s v="H"/>
    <n v="12.90425192342871"/>
    <n v="1.78"/>
    <m/>
    <n v="22.969568423703105"/>
    <s v=""/>
    <n v="0"/>
    <n v="0"/>
  </r>
  <r>
    <n v="170385"/>
    <n v="21"/>
    <m/>
    <n v="70825"/>
    <x v="1103"/>
    <s v="M"/>
    <n v="22.7303"/>
    <n v="0.34"/>
    <m/>
    <n v="7.7283020000000002"/>
    <s v=""/>
    <n v="0"/>
    <n v="0"/>
  </r>
  <r>
    <n v="170385"/>
    <n v="22"/>
    <m/>
    <n v="2035"/>
    <x v="26"/>
    <s v="H"/>
    <n v="17.275965903920998"/>
    <n v="1.78"/>
    <m/>
    <n v="30.751219308979376"/>
    <s v=""/>
    <n v="0"/>
    <n v="0"/>
  </r>
  <r>
    <n v="170385"/>
    <n v="23"/>
    <m/>
    <n v="10550"/>
    <x v="1546"/>
    <s v="M3"/>
    <n v="71.755899999999997"/>
    <n v="2.4E-2"/>
    <m/>
    <n v="1.7221416000000001"/>
    <s v=""/>
    <n v="0"/>
    <n v="0"/>
  </r>
  <r>
    <n v="170385"/>
    <n v="24"/>
    <m/>
    <n v="10608"/>
    <x v="50"/>
    <s v="M3"/>
    <n v="238.17070000000001"/>
    <n v="0.3"/>
    <m/>
    <n v="71.451210000000003"/>
    <s v=""/>
    <n v="0"/>
    <n v="0"/>
  </r>
  <r>
    <n v="170385"/>
    <n v="25"/>
    <m/>
    <n v="10627"/>
    <x v="198"/>
    <s v="M3"/>
    <n v="213.67830000000001"/>
    <n v="5.1999999999999998E-2"/>
    <m/>
    <n v="11.1112716"/>
    <s v=""/>
    <n v="0"/>
    <n v="0"/>
  </r>
  <r>
    <n v="170385"/>
    <n v="26"/>
    <m/>
    <n v="10504"/>
    <x v="1549"/>
    <s v="M3"/>
    <n v="73.739999999999995"/>
    <n v="0.66"/>
    <m/>
    <n v="48.668399999999998"/>
    <s v=""/>
    <n v="0"/>
    <n v="0"/>
  </r>
  <r>
    <n v="170385"/>
    <n v="27"/>
    <m/>
    <n v="2050"/>
    <x v="1398"/>
    <s v="H"/>
    <n v="16.714194083227913"/>
    <n v="8.52"/>
    <m/>
    <n v="142.4049335891018"/>
    <s v=""/>
    <n v="0"/>
    <n v="0"/>
  </r>
  <r>
    <n v="170385"/>
    <n v="28"/>
    <m/>
    <n v="2099"/>
    <x v="1"/>
    <s v="H"/>
    <n v="12.627877718847255"/>
    <n v="38.520000000000003"/>
    <m/>
    <n v="486.42584972999629"/>
    <s v=""/>
    <n v="0"/>
    <n v="0"/>
  </r>
  <r>
    <n v="170385"/>
    <n v="29"/>
    <m/>
    <n v="10543"/>
    <x v="20"/>
    <s v="M3"/>
    <n v="67.283799999999999"/>
    <n v="0.11"/>
    <m/>
    <n v="7.4012180000000001"/>
    <s v=""/>
    <n v="0"/>
    <n v="0"/>
  </r>
  <r>
    <n v="170385"/>
    <n v="30"/>
    <m/>
    <n v="2020"/>
    <x v="22"/>
    <s v="H"/>
    <n v="15.860837164231068"/>
    <n v="19.71"/>
    <m/>
    <n v="312.61710050699435"/>
    <s v=""/>
    <n v="0"/>
    <n v="0"/>
  </r>
  <r>
    <n v="170385"/>
    <n v="31"/>
    <m/>
    <n v="10515"/>
    <x v="158"/>
    <s v="KG"/>
    <n v="1.0757000000000001"/>
    <n v="1.06"/>
    <m/>
    <n v="1.1402420000000002"/>
    <s v=""/>
    <n v="0"/>
    <n v="0"/>
  </r>
  <r>
    <n v="170389"/>
    <n v="0"/>
    <s v="BANCADA DE CONCRETO POLIDO COM BORDAS ARREDONDADAS - ESPESSURA 30MM"/>
    <m/>
    <x v="0"/>
    <m/>
    <s v=""/>
    <m/>
    <s v="M2"/>
    <s v=""/>
    <n v="105.54327334041204"/>
    <s v=""/>
    <s v=""/>
  </r>
  <r>
    <n v="170389"/>
    <n v="1"/>
    <m/>
    <n v="11001"/>
    <x v="133"/>
    <s v="L"/>
    <n v="6.4767000000000001"/>
    <n v="0.1"/>
    <m/>
    <n v="0.64767000000000008"/>
    <s v=""/>
    <n v="0"/>
    <n v="0"/>
  </r>
  <r>
    <n v="170389"/>
    <n v="2"/>
    <m/>
    <n v="10607"/>
    <x v="1412"/>
    <s v="M3"/>
    <n v="238.3956"/>
    <n v="0.03"/>
    <m/>
    <n v="7.1518679999999994"/>
    <s v=""/>
    <n v="0"/>
    <n v="0"/>
  </r>
  <r>
    <n v="170389"/>
    <n v="3"/>
    <m/>
    <n v="39024"/>
    <x v="161"/>
    <s v="M2"/>
    <n v="3.7115999999999998"/>
    <n v="1.04"/>
    <m/>
    <n v="3.8600639999999999"/>
    <s v=""/>
    <n v="0"/>
    <n v="0"/>
  </r>
  <r>
    <n v="170389"/>
    <n v="4"/>
    <m/>
    <n v="2016"/>
    <x v="46"/>
    <s v="H"/>
    <n v="13.188618292508322"/>
    <n v="0.1"/>
    <m/>
    <n v="1.3188618292508323"/>
    <s v=""/>
    <n v="0"/>
    <n v="0"/>
  </r>
  <r>
    <n v="170389"/>
    <n v="5"/>
    <m/>
    <n v="2014"/>
    <x v="16"/>
    <s v="H"/>
    <n v="13.173665210544026"/>
    <n v="1.5"/>
    <m/>
    <n v="19.760497815816038"/>
    <s v=""/>
    <n v="0"/>
    <n v="0"/>
  </r>
  <r>
    <n v="170389"/>
    <n v="6"/>
    <m/>
    <n v="2099"/>
    <x v="1"/>
    <s v="H"/>
    <n v="12.627877718847255"/>
    <n v="1.5"/>
    <m/>
    <n v="18.941816578270881"/>
    <s v=""/>
    <n v="0"/>
    <n v="0"/>
  </r>
  <r>
    <n v="170389"/>
    <n v="7"/>
    <m/>
    <n v="11021"/>
    <x v="49"/>
    <s v="M2"/>
    <n v="12.2156"/>
    <n v="0.33"/>
    <m/>
    <n v="4.031148"/>
    <s v=""/>
    <n v="0"/>
    <n v="0"/>
  </r>
  <r>
    <n v="170389"/>
    <n v="8"/>
    <m/>
    <n v="11064"/>
    <x v="119"/>
    <s v="M"/>
    <n v="0.58689999999999998"/>
    <n v="5"/>
    <m/>
    <n v="2.9344999999999999"/>
    <s v=""/>
    <n v="0"/>
    <n v="0"/>
  </r>
  <r>
    <n v="170389"/>
    <n v="9"/>
    <m/>
    <n v="11530"/>
    <x v="1413"/>
    <s v="M2"/>
    <n v="4.4467999999999996"/>
    <n v="1.05"/>
    <m/>
    <n v="4.6691399999999996"/>
    <s v=""/>
    <n v="0"/>
    <n v="0"/>
  </r>
  <r>
    <n v="170389"/>
    <n v="10"/>
    <m/>
    <n v="17515"/>
    <x v="14"/>
    <s v="KG"/>
    <n v="5.5275999999999996"/>
    <n v="0.2"/>
    <m/>
    <n v="1.1055200000000001"/>
    <s v=""/>
    <n v="0"/>
    <n v="0"/>
  </r>
  <r>
    <n v="170389"/>
    <n v="11"/>
    <m/>
    <n v="2013"/>
    <x v="15"/>
    <s v="H"/>
    <n v="15.756939025755017"/>
    <n v="1.5"/>
    <m/>
    <n v="23.635408538632525"/>
    <s v=""/>
    <n v="0"/>
    <n v="0"/>
  </r>
  <r>
    <n v="170389"/>
    <n v="12"/>
    <m/>
    <n v="2015"/>
    <x v="47"/>
    <s v="H"/>
    <n v="16.259414142106937"/>
    <n v="0.1"/>
    <m/>
    <n v="1.6259414142106938"/>
    <s v=""/>
    <n v="0"/>
    <n v="0"/>
  </r>
  <r>
    <n v="170389"/>
    <n v="13"/>
    <m/>
    <n v="2020"/>
    <x v="22"/>
    <s v="H"/>
    <n v="15.860837164231068"/>
    <n v="1"/>
    <m/>
    <n v="15.860837164231068"/>
    <s v=""/>
    <n v="0"/>
    <n v="0"/>
  </r>
  <r>
    <n v="170390"/>
    <n v="0"/>
    <s v="BANCADA DE CONCRETO POLIDO COM BORDAS ARREDONDADAS - ESPESSURA 40MM"/>
    <m/>
    <x v="0"/>
    <m/>
    <s v=""/>
    <m/>
    <s v="M2"/>
    <s v=""/>
    <n v="107.91823334041203"/>
    <s v=""/>
    <s v=""/>
  </r>
  <r>
    <n v="170390"/>
    <n v="1"/>
    <m/>
    <n v="2016"/>
    <x v="46"/>
    <s v="H"/>
    <n v="13.188618292508322"/>
    <n v="0.1"/>
    <m/>
    <n v="1.3188618292508323"/>
    <s v=""/>
    <n v="0"/>
    <n v="0"/>
  </r>
  <r>
    <n v="170390"/>
    <n v="2"/>
    <m/>
    <n v="2020"/>
    <x v="22"/>
    <s v="H"/>
    <n v="15.860837164231068"/>
    <n v="1"/>
    <m/>
    <n v="15.860837164231068"/>
    <s v=""/>
    <n v="0"/>
    <n v="0"/>
  </r>
  <r>
    <n v="170390"/>
    <n v="3"/>
    <m/>
    <n v="11064"/>
    <x v="119"/>
    <s v="M"/>
    <n v="0.58689999999999998"/>
    <n v="5"/>
    <m/>
    <n v="2.9344999999999999"/>
    <s v=""/>
    <n v="0"/>
    <n v="0"/>
  </r>
  <r>
    <n v="170390"/>
    <n v="4"/>
    <m/>
    <n v="11530"/>
    <x v="1413"/>
    <s v="M2"/>
    <n v="4.4467999999999996"/>
    <n v="1.05"/>
    <m/>
    <n v="4.6691399999999996"/>
    <s v=""/>
    <n v="0"/>
    <n v="0"/>
  </r>
  <r>
    <n v="170390"/>
    <n v="5"/>
    <m/>
    <n v="11021"/>
    <x v="49"/>
    <s v="M2"/>
    <n v="12.2156"/>
    <n v="0.33"/>
    <m/>
    <n v="4.031148"/>
    <s v=""/>
    <n v="0"/>
    <n v="0"/>
  </r>
  <r>
    <n v="170390"/>
    <n v="6"/>
    <m/>
    <n v="17515"/>
    <x v="14"/>
    <s v="KG"/>
    <n v="5.5275999999999996"/>
    <n v="0.2"/>
    <m/>
    <n v="1.1055200000000001"/>
    <s v=""/>
    <n v="0"/>
    <n v="0"/>
  </r>
  <r>
    <n v="170390"/>
    <n v="7"/>
    <m/>
    <n v="2015"/>
    <x v="47"/>
    <s v="H"/>
    <n v="16.259414142106937"/>
    <n v="0.1"/>
    <m/>
    <n v="1.6259414142106938"/>
    <s v=""/>
    <n v="0"/>
    <n v="0"/>
  </r>
  <r>
    <n v="170390"/>
    <n v="8"/>
    <m/>
    <n v="2014"/>
    <x v="16"/>
    <s v="H"/>
    <n v="13.173665210544026"/>
    <n v="1.5"/>
    <m/>
    <n v="19.760497815816038"/>
    <s v=""/>
    <n v="0"/>
    <n v="0"/>
  </r>
  <r>
    <n v="170390"/>
    <n v="9"/>
    <m/>
    <n v="2013"/>
    <x v="15"/>
    <s v="H"/>
    <n v="15.756939025755017"/>
    <n v="1.5"/>
    <m/>
    <n v="23.635408538632525"/>
    <s v=""/>
    <n v="0"/>
    <n v="0"/>
  </r>
  <r>
    <n v="170390"/>
    <n v="10"/>
    <m/>
    <n v="11001"/>
    <x v="133"/>
    <s v="L"/>
    <n v="6.4767000000000001"/>
    <n v="0.1"/>
    <m/>
    <n v="0.64767000000000008"/>
    <s v=""/>
    <n v="0"/>
    <n v="0"/>
  </r>
  <r>
    <n v="170390"/>
    <n v="11"/>
    <m/>
    <n v="10608"/>
    <x v="50"/>
    <s v="M3"/>
    <n v="238.17070000000001"/>
    <n v="0.04"/>
    <m/>
    <n v="9.5268280000000001"/>
    <s v=""/>
    <n v="0"/>
    <n v="0"/>
  </r>
  <r>
    <n v="170390"/>
    <n v="12"/>
    <m/>
    <n v="39024"/>
    <x v="161"/>
    <s v="M2"/>
    <n v="3.7115999999999998"/>
    <n v="1.04"/>
    <m/>
    <n v="3.8600639999999999"/>
    <s v=""/>
    <n v="0"/>
    <n v="0"/>
  </r>
  <r>
    <n v="170390"/>
    <n v="13"/>
    <m/>
    <n v="2099"/>
    <x v="1"/>
    <s v="H"/>
    <n v="12.627877718847255"/>
    <n v="1.5"/>
    <m/>
    <n v="18.941816578270881"/>
    <s v=""/>
    <n v="0"/>
    <n v="0"/>
  </r>
  <r>
    <n v="170391"/>
    <n v="0"/>
    <s v="BANCADA DE CONCRETO POLIDO COM BORDAS ARREDONDADAS - ESPESSURA 50MM"/>
    <m/>
    <x v="0"/>
    <m/>
    <s v=""/>
    <m/>
    <s v="M2"/>
    <s v=""/>
    <n v="110.31118534041204"/>
    <s v=""/>
    <s v=""/>
  </r>
  <r>
    <n v="170391"/>
    <n v="1"/>
    <m/>
    <n v="17515"/>
    <x v="14"/>
    <s v="KG"/>
    <n v="5.5275999999999996"/>
    <n v="0.2"/>
    <m/>
    <n v="1.1055200000000001"/>
    <s v=""/>
    <n v="0"/>
    <n v="0"/>
  </r>
  <r>
    <n v="170391"/>
    <n v="2"/>
    <m/>
    <n v="11530"/>
    <x v="1413"/>
    <s v="M2"/>
    <n v="4.4467999999999996"/>
    <n v="1.05"/>
    <m/>
    <n v="4.6691399999999996"/>
    <s v=""/>
    <n v="0"/>
    <n v="0"/>
  </r>
  <r>
    <n v="170391"/>
    <n v="3"/>
    <m/>
    <n v="11064"/>
    <x v="119"/>
    <s v="M"/>
    <n v="0.58689999999999998"/>
    <n v="5"/>
    <m/>
    <n v="2.9344999999999999"/>
    <s v=""/>
    <n v="0"/>
    <n v="0"/>
  </r>
  <r>
    <n v="170391"/>
    <n v="4"/>
    <m/>
    <n v="11021"/>
    <x v="49"/>
    <s v="M2"/>
    <n v="12.2156"/>
    <n v="0.33"/>
    <m/>
    <n v="4.031148"/>
    <s v=""/>
    <n v="0"/>
    <n v="0"/>
  </r>
  <r>
    <n v="170391"/>
    <n v="5"/>
    <m/>
    <n v="2099"/>
    <x v="1"/>
    <s v="H"/>
    <n v="12.627877718847255"/>
    <n v="1.5"/>
    <m/>
    <n v="18.941816578270881"/>
    <s v=""/>
    <n v="0"/>
    <n v="0"/>
  </r>
  <r>
    <n v="170391"/>
    <n v="6"/>
    <m/>
    <n v="2020"/>
    <x v="22"/>
    <s v="H"/>
    <n v="15.860837164231068"/>
    <n v="1"/>
    <m/>
    <n v="15.860837164231068"/>
    <s v=""/>
    <n v="0"/>
    <n v="0"/>
  </r>
  <r>
    <n v="170391"/>
    <n v="7"/>
    <m/>
    <n v="2015"/>
    <x v="47"/>
    <s v="H"/>
    <n v="16.259414142106937"/>
    <n v="0.1"/>
    <m/>
    <n v="1.6259414142106938"/>
    <s v=""/>
    <n v="0"/>
    <n v="0"/>
  </r>
  <r>
    <n v="170391"/>
    <n v="8"/>
    <m/>
    <n v="11001"/>
    <x v="133"/>
    <s v="L"/>
    <n v="6.4767000000000001"/>
    <n v="0.1"/>
    <m/>
    <n v="0.64767000000000008"/>
    <s v=""/>
    <n v="0"/>
    <n v="0"/>
  </r>
  <r>
    <n v="170391"/>
    <n v="9"/>
    <m/>
    <n v="2016"/>
    <x v="46"/>
    <s v="H"/>
    <n v="13.188618292508322"/>
    <n v="0.1"/>
    <m/>
    <n v="1.3188618292508323"/>
    <s v=""/>
    <n v="0"/>
    <n v="0"/>
  </r>
  <r>
    <n v="170391"/>
    <n v="10"/>
    <m/>
    <n v="10607"/>
    <x v="1412"/>
    <s v="M3"/>
    <n v="238.3956"/>
    <n v="0.05"/>
    <m/>
    <n v="11.919780000000001"/>
    <s v=""/>
    <n v="0"/>
    <n v="0"/>
  </r>
  <r>
    <n v="170391"/>
    <n v="11"/>
    <m/>
    <n v="2014"/>
    <x v="16"/>
    <s v="H"/>
    <n v="13.173665210544026"/>
    <n v="1.5"/>
    <m/>
    <n v="19.760497815816038"/>
    <s v=""/>
    <n v="0"/>
    <n v="0"/>
  </r>
  <r>
    <n v="170391"/>
    <n v="12"/>
    <m/>
    <n v="39024"/>
    <x v="161"/>
    <s v="M2"/>
    <n v="3.7115999999999998"/>
    <n v="1.04"/>
    <m/>
    <n v="3.8600639999999999"/>
    <s v=""/>
    <n v="0"/>
    <n v="0"/>
  </r>
  <r>
    <n v="170391"/>
    <n v="13"/>
    <m/>
    <n v="2013"/>
    <x v="15"/>
    <s v="H"/>
    <n v="15.756939025755017"/>
    <n v="1.5"/>
    <m/>
    <n v="23.635408538632525"/>
    <s v=""/>
    <n v="0"/>
    <n v="0"/>
  </r>
  <r>
    <n v="170401"/>
    <n v="0"/>
    <s v="LIMPEZA GERAL DA OBRA"/>
    <m/>
    <x v="0"/>
    <m/>
    <s v=""/>
    <m/>
    <s v="M2"/>
    <s v=""/>
    <n v="7.576726631308353"/>
    <s v=""/>
    <s v=""/>
  </r>
  <r>
    <n v="170401"/>
    <n v="1"/>
    <m/>
    <n v="2099"/>
    <x v="1"/>
    <s v="H"/>
    <n v="12.627877718847255"/>
    <n v="0.6"/>
    <m/>
    <n v="7.576726631308353"/>
    <s v=""/>
    <n v="0"/>
    <n v="0"/>
  </r>
  <r>
    <n v="170405"/>
    <n v="0"/>
    <s v="RASPAGEM E CALAFETAÇÃO DE PISOS DE MADEIRA - CERA INCOLOR"/>
    <m/>
    <x v="0"/>
    <m/>
    <s v=""/>
    <m/>
    <s v="M2"/>
    <s v=""/>
    <n v="22.378717608707163"/>
    <s v=""/>
    <s v=""/>
  </r>
  <r>
    <n v="170405"/>
    <n v="1"/>
    <m/>
    <n v="2099"/>
    <x v="1"/>
    <s v="H"/>
    <n v="12.627877718847255"/>
    <n v="0.5"/>
    <m/>
    <n v="6.3139388594236276"/>
    <s v=""/>
    <n v="0"/>
    <n v="0"/>
  </r>
  <r>
    <n v="170405"/>
    <n v="2"/>
    <m/>
    <n v="2224"/>
    <x v="259"/>
    <s v="H"/>
    <n v="17.481957498567066"/>
    <n v="0.5"/>
    <m/>
    <n v="8.7409787492835331"/>
    <s v=""/>
    <n v="0"/>
    <n v="0"/>
  </r>
  <r>
    <n v="170405"/>
    <n v="3"/>
    <m/>
    <n v="39010"/>
    <x v="1485"/>
    <s v="KG"/>
    <n v="36.619"/>
    <n v="0.2"/>
    <m/>
    <n v="7.3238000000000003"/>
    <s v=""/>
    <n v="0"/>
    <n v="0"/>
  </r>
  <r>
    <n v="170406"/>
    <n v="0"/>
    <s v="RASPAGEM E CALAFETAÇÃO DE PISOS DE MADEIRA - RESINA SINTÉTICA"/>
    <m/>
    <x v="0"/>
    <m/>
    <s v=""/>
    <m/>
    <s v="M2"/>
    <s v=""/>
    <n v="23.11885113044859"/>
    <s v=""/>
    <s v=""/>
  </r>
  <r>
    <n v="170406"/>
    <n v="1"/>
    <m/>
    <n v="39030"/>
    <x v="1595"/>
    <s v="KG"/>
    <n v="7.2184999999999997"/>
    <n v="0.7"/>
    <m/>
    <n v="5.0529499999999992"/>
    <s v=""/>
    <n v="0"/>
    <n v="0"/>
  </r>
  <r>
    <n v="170406"/>
    <n v="2"/>
    <m/>
    <n v="2099"/>
    <x v="1"/>
    <s v="H"/>
    <n v="12.627877718847255"/>
    <n v="0.6"/>
    <m/>
    <n v="7.576726631308353"/>
    <s v=""/>
    <n v="0"/>
    <n v="0"/>
  </r>
  <r>
    <n v="170406"/>
    <n v="3"/>
    <m/>
    <n v="2224"/>
    <x v="259"/>
    <s v="H"/>
    <n v="17.481957498567066"/>
    <n v="0.6"/>
    <m/>
    <n v="10.489174499140239"/>
    <s v=""/>
    <n v="0"/>
    <n v="0"/>
  </r>
  <r>
    <n v="170409"/>
    <n v="0"/>
    <s v="LIMPEZA DE PISOS E REVESTIMENTO DE ARGAMASSA, CERÂMICA OU PEDRAS NATURAIS"/>
    <m/>
    <x v="0"/>
    <m/>
    <s v=""/>
    <m/>
    <s v="M2"/>
    <s v=""/>
    <n v="6.3139388594236276"/>
    <s v=""/>
    <s v=""/>
  </r>
  <r>
    <n v="170409"/>
    <n v="1"/>
    <m/>
    <n v="2099"/>
    <x v="1"/>
    <s v="H"/>
    <n v="12.627877718847255"/>
    <n v="0.5"/>
    <m/>
    <n v="6.3139388594236276"/>
    <s v=""/>
    <n v="75"/>
    <n v="947.0908289135441"/>
  </r>
  <r>
    <n v="170410"/>
    <n v="0"/>
    <s v="LIMPEZA DE VIDROS EM GERAL, INCLUSIVE CAIXILHO"/>
    <m/>
    <x v="0"/>
    <m/>
    <s v=""/>
    <m/>
    <s v="M2"/>
    <s v=""/>
    <n v="9.4709082891354406"/>
    <s v=""/>
    <s v=""/>
  </r>
  <r>
    <n v="170410"/>
    <n v="1"/>
    <m/>
    <n v="2099"/>
    <x v="1"/>
    <s v="H"/>
    <n v="12.627877718847255"/>
    <n v="0.75"/>
    <m/>
    <n v="9.4709082891354406"/>
    <s v=""/>
    <n v="15"/>
    <n v="189.4181657827088"/>
  </r>
  <r>
    <n v="170412"/>
    <n v="0"/>
    <s v="LIMPEZA E LAVAGEM DE PAREDE POR HIDROJATEAMENTO, SEM REJUNTAMENTO"/>
    <m/>
    <x v="0"/>
    <m/>
    <s v=""/>
    <m/>
    <s v="M2"/>
    <s v=""/>
    <n v="3.7884000000000002"/>
    <s v=""/>
    <s v=""/>
  </r>
  <r>
    <n v="170412"/>
    <n v="1"/>
    <m/>
    <n v="37503"/>
    <x v="152"/>
    <s v="M2"/>
    <n v="3.7884000000000002"/>
    <n v="1"/>
    <m/>
    <n v="3.7884000000000002"/>
    <s v=""/>
    <n v="0"/>
    <n v="0"/>
  </r>
  <r>
    <n v="170413"/>
    <n v="0"/>
    <s v="LIMPEZA E LAVAGEM DE PAREDE COM REVESTIMENTO EM PASTILHA OU MATERIAL CERÂMICO POR HIDROJATEAMENTO COM REJUNTAMENTO"/>
    <m/>
    <x v="0"/>
    <m/>
    <s v=""/>
    <m/>
    <s v="M2"/>
    <s v=""/>
    <n v="5.765008855550608"/>
    <s v=""/>
    <s v=""/>
  </r>
  <r>
    <n v="170413"/>
    <n v="1"/>
    <m/>
    <n v="37503"/>
    <x v="152"/>
    <s v="M2"/>
    <n v="3.7884000000000002"/>
    <n v="1"/>
    <m/>
    <n v="3.7884000000000002"/>
    <s v=""/>
    <n v="0"/>
    <n v="0"/>
  </r>
  <r>
    <n v="170413"/>
    <n v="2"/>
    <m/>
    <n v="2001"/>
    <x v="98"/>
    <s v="H"/>
    <n v="13.381977111012139"/>
    <n v="0.05"/>
    <m/>
    <n v="0.669098855550607"/>
    <s v=""/>
    <n v="0"/>
    <n v="0"/>
  </r>
  <r>
    <n v="170413"/>
    <n v="3"/>
    <m/>
    <n v="10515"/>
    <x v="158"/>
    <s v="KG"/>
    <n v="1.0757000000000001"/>
    <n v="0.7"/>
    <m/>
    <n v="0.75299000000000005"/>
    <s v=""/>
    <n v="0"/>
    <n v="0"/>
  </r>
  <r>
    <n v="170413"/>
    <n v="4"/>
    <m/>
    <n v="10510"/>
    <x v="1428"/>
    <s v="KG"/>
    <n v="1.8484"/>
    <n v="0.3"/>
    <m/>
    <n v="0.55452000000000001"/>
    <s v=""/>
    <n v="0"/>
    <n v="0"/>
  </r>
  <r>
    <n v="170414"/>
    <n v="0"/>
    <s v="LIMPEZA E LAVAGEM DE PISO POR HIDROJATEAMENTO"/>
    <m/>
    <x v="0"/>
    <m/>
    <s v=""/>
    <m/>
    <s v="M2"/>
    <s v=""/>
    <n v="3.7884000000000002"/>
    <s v=""/>
    <s v=""/>
  </r>
  <r>
    <n v="170414"/>
    <n v="1"/>
    <m/>
    <n v="37503"/>
    <x v="152"/>
    <s v="M2"/>
    <n v="3.7884000000000002"/>
    <n v="1"/>
    <m/>
    <n v="3.7884000000000002"/>
    <s v=""/>
    <n v="1200"/>
    <n v="4546.08"/>
  </r>
  <r>
    <n v="170420"/>
    <n v="0"/>
    <s v="LIMPEZA DE CAIXA D'ÁGUA - ATÉ 1000 LITROS"/>
    <m/>
    <x v="0"/>
    <m/>
    <s v=""/>
    <m/>
    <s v="UN"/>
    <s v=""/>
    <n v="37.883633156541762"/>
    <s v=""/>
    <s v=""/>
  </r>
  <r>
    <n v="170420"/>
    <n v="1"/>
    <m/>
    <n v="2099"/>
    <x v="1"/>
    <s v="H"/>
    <n v="12.627877718847255"/>
    <n v="3"/>
    <m/>
    <n v="37.883633156541762"/>
    <s v=""/>
    <n v="3"/>
    <n v="37.883633156541762"/>
  </r>
  <r>
    <n v="170421"/>
    <n v="0"/>
    <s v="LIMPEZA DE CAIXA D'ÁGUA - DE 1001 À 10000 LITROS"/>
    <m/>
    <x v="0"/>
    <m/>
    <s v=""/>
    <m/>
    <s v="UN"/>
    <s v=""/>
    <n v="101.02302175077804"/>
    <s v=""/>
    <s v=""/>
  </r>
  <r>
    <n v="170421"/>
    <n v="1"/>
    <m/>
    <n v="2099"/>
    <x v="1"/>
    <s v="H"/>
    <n v="12.627877718847255"/>
    <n v="8"/>
    <m/>
    <n v="101.02302175077804"/>
    <s v=""/>
    <n v="0"/>
    <n v="0"/>
  </r>
  <r>
    <n v="170422"/>
    <n v="0"/>
    <s v="LIMPEZA DE CAIXA D'ÁGUA - ACIMA DE 10000 LITROS"/>
    <m/>
    <x v="0"/>
    <m/>
    <s v=""/>
    <m/>
    <s v="UN"/>
    <s v=""/>
    <n v="227.3017989392506"/>
    <s v=""/>
    <s v=""/>
  </r>
  <r>
    <n v="170422"/>
    <n v="1"/>
    <m/>
    <n v="2099"/>
    <x v="1"/>
    <s v="H"/>
    <n v="12.627877718847255"/>
    <n v="18"/>
    <m/>
    <n v="227.3017989392506"/>
    <s v=""/>
    <n v="18"/>
    <n v="227.3017989392506"/>
  </r>
  <r>
    <n v="170425"/>
    <n v="0"/>
    <s v="LIMPEZA DE CANALETAS DE ÁGUAS PLUVIAIS"/>
    <m/>
    <x v="0"/>
    <m/>
    <s v=""/>
    <m/>
    <s v="M"/>
    <s v=""/>
    <n v="1.8941816578270882"/>
    <s v=""/>
    <s v=""/>
  </r>
  <r>
    <n v="170425"/>
    <n v="1"/>
    <m/>
    <n v="2099"/>
    <x v="1"/>
    <s v="H"/>
    <n v="12.627877718847255"/>
    <n v="0.15"/>
    <m/>
    <n v="1.8941816578270882"/>
    <s v=""/>
    <n v="0"/>
    <n v="0"/>
  </r>
  <r>
    <n v="170430"/>
    <n v="0"/>
    <s v="LIMPEZA DE CAIXA DE INSPEÇÃO"/>
    <m/>
    <x v="0"/>
    <m/>
    <s v=""/>
    <m/>
    <s v="UN"/>
    <s v=""/>
    <n v="3.7883633156541765"/>
    <s v=""/>
    <s v=""/>
  </r>
  <r>
    <n v="170430"/>
    <n v="1"/>
    <m/>
    <n v="2099"/>
    <x v="1"/>
    <s v="H"/>
    <n v="12.627877718847255"/>
    <n v="0.3"/>
    <m/>
    <n v="3.7883633156541765"/>
    <s v=""/>
    <n v="0"/>
    <n v="0"/>
  </r>
  <r>
    <n v="170431"/>
    <n v="0"/>
    <s v="LIMPEZA DE FOSSA SÉPTICA"/>
    <m/>
    <x v="0"/>
    <m/>
    <s v=""/>
    <m/>
    <s v="M3"/>
    <s v=""/>
    <n v="91.4"/>
    <s v=""/>
    <s v=""/>
  </r>
  <r>
    <n v="170431"/>
    <n v="1"/>
    <m/>
    <n v="79230"/>
    <x v="1596"/>
    <s v="M3"/>
    <n v="91.4"/>
    <n v="1"/>
    <m/>
    <n v="91.4"/>
    <s v=""/>
    <n v="0"/>
    <n v="0"/>
  </r>
  <r>
    <n v="170432"/>
    <n v="0"/>
    <s v="LIMPEZA DE SUMIDOURO, POR VIAGEM DE 7M3"/>
    <m/>
    <x v="0"/>
    <m/>
    <s v=""/>
    <m/>
    <s v="VG"/>
    <s v=""/>
    <n v="691.75"/>
    <s v=""/>
    <s v=""/>
  </r>
  <r>
    <n v="170432"/>
    <n v="1"/>
    <m/>
    <n v="79235"/>
    <x v="1597"/>
    <s v="Viagem"/>
    <n v="691.75"/>
    <n v="1"/>
    <m/>
    <n v="691.75"/>
    <s v=""/>
    <n v="0"/>
    <n v="0"/>
  </r>
  <r>
    <n v="170450"/>
    <n v="0"/>
    <s v="ENCERAMENTO E LUSTRAÇÃO DE REVESTIMENTOS E PISOS EM GERAL"/>
    <m/>
    <x v="0"/>
    <m/>
    <s v=""/>
    <m/>
    <s v="M2"/>
    <s v=""/>
    <n v="6.3768014403193076"/>
    <s v=""/>
    <s v=""/>
  </r>
  <r>
    <n v="170450"/>
    <n v="1"/>
    <m/>
    <n v="2099"/>
    <x v="1"/>
    <s v="H"/>
    <n v="12.627877718847255"/>
    <n v="7.0000000000000007E-2"/>
    <m/>
    <n v="0.88395144031930795"/>
    <s v=""/>
    <n v="0"/>
    <n v="0"/>
  </r>
  <r>
    <n v="170450"/>
    <n v="2"/>
    <m/>
    <n v="39010"/>
    <x v="1485"/>
    <s v="KG"/>
    <n v="36.619"/>
    <n v="0.15"/>
    <m/>
    <n v="5.4928499999999998"/>
    <s v=""/>
    <n v="0"/>
    <n v="0"/>
  </r>
  <r>
    <n v="170501"/>
    <n v="0"/>
    <s v="PRATELEIRA DE GRANILITE, ESPESSURA 30MM, EXCLUSIVE APOIO"/>
    <m/>
    <x v="0"/>
    <m/>
    <s v=""/>
    <m/>
    <s v="M2"/>
    <s v=""/>
    <n v="216.95061554072032"/>
    <s v=""/>
    <s v=""/>
  </r>
  <r>
    <n v="170501"/>
    <n v="1"/>
    <m/>
    <n v="39060"/>
    <x v="1598"/>
    <s v="M2"/>
    <n v="111.425"/>
    <n v="1.0329999999999999"/>
    <m/>
    <n v="115.10202499999998"/>
    <s v=""/>
    <n v="0"/>
    <n v="0"/>
  </r>
  <r>
    <n v="170501"/>
    <n v="2"/>
    <m/>
    <n v="10631"/>
    <x v="397"/>
    <s v="M3"/>
    <n v="370.4196"/>
    <n v="5.5E-2"/>
    <m/>
    <n v="20.373078"/>
    <s v=""/>
    <n v="0"/>
    <n v="0"/>
  </r>
  <r>
    <n v="170501"/>
    <n v="3"/>
    <m/>
    <n v="2020"/>
    <x v="22"/>
    <s v="H"/>
    <n v="15.860837164231068"/>
    <n v="2"/>
    <m/>
    <n v="31.721674328462136"/>
    <s v=""/>
    <n v="0"/>
    <n v="0"/>
  </r>
  <r>
    <n v="170501"/>
    <n v="4"/>
    <m/>
    <n v="2099"/>
    <x v="1"/>
    <s v="H"/>
    <n v="12.627877718847255"/>
    <n v="3.94"/>
    <m/>
    <n v="49.753838212258188"/>
    <s v=""/>
    <n v="0"/>
    <n v="0"/>
  </r>
  <r>
    <n v="170502"/>
    <n v="0"/>
    <s v="PRATELEIRA DE GRANILITE, ESPESSURA 40MM, EXCLUSIVE APOIO"/>
    <m/>
    <x v="0"/>
    <m/>
    <s v=""/>
    <m/>
    <s v="M2"/>
    <s v=""/>
    <n v="204.54602144072032"/>
    <s v=""/>
    <s v=""/>
  </r>
  <r>
    <n v="170502"/>
    <n v="1"/>
    <m/>
    <n v="2099"/>
    <x v="1"/>
    <s v="H"/>
    <n v="12.627877718847255"/>
    <n v="3.94"/>
    <m/>
    <n v="49.753838212258188"/>
    <s v=""/>
    <n v="0"/>
    <n v="0"/>
  </r>
  <r>
    <n v="170502"/>
    <n v="2"/>
    <m/>
    <n v="2020"/>
    <x v="22"/>
    <s v="H"/>
    <n v="15.860837164231068"/>
    <n v="2"/>
    <m/>
    <n v="31.721674328462136"/>
    <s v=""/>
    <n v="0"/>
    <n v="0"/>
  </r>
  <r>
    <n v="170502"/>
    <n v="3"/>
    <m/>
    <n v="39061"/>
    <x v="1599"/>
    <s v="M2"/>
    <n v="117.16670000000001"/>
    <n v="1.0329999999999999"/>
    <m/>
    <n v="121.0332011"/>
    <s v=""/>
    <n v="0"/>
    <n v="0"/>
  </r>
  <r>
    <n v="170502"/>
    <n v="4"/>
    <m/>
    <n v="10631"/>
    <x v="397"/>
    <s v="M3"/>
    <n v="370.4196"/>
    <n v="5.4999999999999997E-3"/>
    <m/>
    <n v="2.0373077999999998"/>
    <s v=""/>
    <n v="0"/>
    <n v="0"/>
  </r>
  <r>
    <n v="170503"/>
    <n v="0"/>
    <s v="PRATELEIRA DE GRANILITE, ESPESSURA 50MM, EXCLUSIVE APOIO"/>
    <m/>
    <x v="0"/>
    <m/>
    <s v=""/>
    <m/>
    <s v="M2"/>
    <s v=""/>
    <n v="193.98467200583733"/>
    <s v=""/>
    <s v=""/>
  </r>
  <r>
    <n v="170503"/>
    <n v="1"/>
    <m/>
    <n v="39062"/>
    <x v="1600"/>
    <s v="M2"/>
    <n v="131.25"/>
    <n v="1.0329999999999999"/>
    <m/>
    <n v="135.58124999999998"/>
    <s v=""/>
    <n v="0"/>
    <n v="0"/>
  </r>
  <r>
    <n v="170503"/>
    <n v="2"/>
    <m/>
    <n v="2020"/>
    <x v="22"/>
    <s v="H"/>
    <n v="15.860837164231068"/>
    <n v="2"/>
    <m/>
    <n v="31.721674328462136"/>
    <s v=""/>
    <n v="0"/>
    <n v="0"/>
  </r>
  <r>
    <n v="170503"/>
    <n v="3"/>
    <m/>
    <n v="10633"/>
    <x v="1473"/>
    <s v="M3"/>
    <n v="339.69760000000002"/>
    <n v="6.7999999999999996E-3"/>
    <m/>
    <n v="2.3099436799999999"/>
    <s v=""/>
    <n v="0"/>
    <n v="0"/>
  </r>
  <r>
    <n v="170503"/>
    <n v="4"/>
    <m/>
    <n v="2099"/>
    <x v="1"/>
    <s v="H"/>
    <n v="12.627877718847255"/>
    <n v="1.93"/>
    <m/>
    <n v="24.371803997375203"/>
    <s v=""/>
    <n v="0"/>
    <n v="0"/>
  </r>
  <r>
    <n v="170505"/>
    <n v="0"/>
    <s v="PRATELEIRA DE CONCRETO, ESPESSURA 50MM, COM BORDAS ARREDONDADAS E ENVERNIZADAS, EXCLUSIVE APOIO"/>
    <m/>
    <x v="0"/>
    <m/>
    <s v=""/>
    <m/>
    <s v="M2"/>
    <s v=""/>
    <n v="118.04325611108641"/>
    <s v=""/>
    <s v=""/>
  </r>
  <r>
    <n v="170505"/>
    <n v="1"/>
    <m/>
    <n v="2020"/>
    <x v="22"/>
    <s v="H"/>
    <n v="15.860837164231068"/>
    <n v="1"/>
    <m/>
    <n v="15.860837164231068"/>
    <s v=""/>
    <n v="0"/>
    <n v="0"/>
  </r>
  <r>
    <n v="170505"/>
    <n v="2"/>
    <m/>
    <n v="2075"/>
    <x v="230"/>
    <s v="H"/>
    <n v="15.599673853371913"/>
    <n v="0.2"/>
    <m/>
    <n v="3.1199347706743827"/>
    <s v=""/>
    <n v="0"/>
    <n v="0"/>
  </r>
  <r>
    <n v="170505"/>
    <n v="3"/>
    <m/>
    <n v="10607"/>
    <x v="1412"/>
    <s v="M3"/>
    <n v="238.3956"/>
    <n v="0.05"/>
    <m/>
    <n v="11.919780000000001"/>
    <s v=""/>
    <n v="0"/>
    <n v="0"/>
  </r>
  <r>
    <n v="170505"/>
    <n v="4"/>
    <m/>
    <n v="11064"/>
    <x v="119"/>
    <s v="M"/>
    <n v="0.58689999999999998"/>
    <n v="5"/>
    <m/>
    <n v="2.9344999999999999"/>
    <s v=""/>
    <n v="0"/>
    <n v="0"/>
  </r>
  <r>
    <n v="170505"/>
    <n v="5"/>
    <m/>
    <n v="11001"/>
    <x v="133"/>
    <s v="L"/>
    <n v="6.4767000000000001"/>
    <n v="0.1"/>
    <m/>
    <n v="0.64767000000000008"/>
    <s v=""/>
    <n v="0"/>
    <n v="0"/>
  </r>
  <r>
    <n v="170505"/>
    <n v="6"/>
    <m/>
    <n v="17515"/>
    <x v="14"/>
    <s v="KG"/>
    <n v="5.5275999999999996"/>
    <n v="0.2"/>
    <m/>
    <n v="1.1055200000000001"/>
    <s v=""/>
    <n v="0"/>
    <n v="0"/>
  </r>
  <r>
    <n v="170505"/>
    <n v="7"/>
    <m/>
    <n v="2016"/>
    <x v="46"/>
    <s v="H"/>
    <n v="13.188618292508322"/>
    <n v="0.1"/>
    <m/>
    <n v="1.3188618292508323"/>
    <s v=""/>
    <n v="0"/>
    <n v="0"/>
  </r>
  <r>
    <n v="170505"/>
    <n v="8"/>
    <m/>
    <n v="11530"/>
    <x v="1413"/>
    <s v="M2"/>
    <n v="4.4467999999999996"/>
    <n v="1.05"/>
    <m/>
    <n v="4.6691399999999996"/>
    <s v=""/>
    <n v="0"/>
    <n v="0"/>
  </r>
  <r>
    <n v="170505"/>
    <n v="9"/>
    <m/>
    <n v="37596"/>
    <x v="1527"/>
    <s v="L"/>
    <n v="16.944400000000002"/>
    <n v="0.5"/>
    <m/>
    <n v="8.4722000000000008"/>
    <s v=""/>
    <n v="0"/>
    <n v="0"/>
  </r>
  <r>
    <n v="170505"/>
    <n v="10"/>
    <m/>
    <n v="11021"/>
    <x v="49"/>
    <s v="M2"/>
    <n v="12.2156"/>
    <n v="0.33"/>
    <m/>
    <n v="4.031148"/>
    <s v=""/>
    <n v="0"/>
    <n v="0"/>
  </r>
  <r>
    <n v="170505"/>
    <n v="11"/>
    <m/>
    <n v="2015"/>
    <x v="47"/>
    <s v="H"/>
    <n v="16.259414142106937"/>
    <n v="0.1"/>
    <m/>
    <n v="1.6259414142106938"/>
    <s v=""/>
    <n v="0"/>
    <n v="0"/>
  </r>
  <r>
    <n v="170505"/>
    <n v="12"/>
    <m/>
    <n v="2014"/>
    <x v="16"/>
    <s v="H"/>
    <n v="13.173665210544026"/>
    <n v="1.5"/>
    <m/>
    <n v="19.760497815816038"/>
    <s v=""/>
    <n v="0"/>
    <n v="0"/>
  </r>
  <r>
    <n v="170505"/>
    <n v="13"/>
    <m/>
    <n v="2013"/>
    <x v="15"/>
    <s v="H"/>
    <n v="15.756939025755017"/>
    <n v="1.5"/>
    <m/>
    <n v="23.635408538632525"/>
    <s v=""/>
    <n v="0"/>
    <n v="0"/>
  </r>
  <r>
    <n v="170505"/>
    <n v="14"/>
    <m/>
    <n v="2099"/>
    <x v="1"/>
    <s v="H"/>
    <n v="12.627877718847255"/>
    <n v="1.5"/>
    <m/>
    <n v="18.941816578270881"/>
    <s v=""/>
    <n v="0"/>
    <n v="0"/>
  </r>
  <r>
    <n v="170507"/>
    <n v="0"/>
    <s v="PRATELEIRA EM ARDÓSIA CINZA, POLIDA 2 LADOS, ESPESSURA 30MM, EXCLUSIVE APOIO"/>
    <m/>
    <x v="0"/>
    <m/>
    <s v=""/>
    <m/>
    <s v="M2"/>
    <s v=""/>
    <n v="334.32157233385118"/>
    <s v=""/>
    <s v=""/>
  </r>
  <r>
    <n v="170507"/>
    <n v="1"/>
    <m/>
    <n v="10630"/>
    <x v="33"/>
    <s v="M3"/>
    <n v="420.47390000000001"/>
    <n v="8.6699999999999999E-2"/>
    <m/>
    <n v="36.455087130000003"/>
    <s v=""/>
    <n v="0"/>
    <n v="0"/>
  </r>
  <r>
    <n v="170507"/>
    <n v="2"/>
    <m/>
    <n v="13514"/>
    <x v="215"/>
    <s v="M2"/>
    <n v="215.63329999999999"/>
    <n v="1"/>
    <m/>
    <n v="215.63329999999999"/>
    <s v=""/>
    <n v="0"/>
    <n v="0"/>
  </r>
  <r>
    <n v="170507"/>
    <n v="3"/>
    <m/>
    <n v="2020"/>
    <x v="22"/>
    <s v="H"/>
    <n v="15.860837164231068"/>
    <n v="2"/>
    <m/>
    <n v="31.721674328462136"/>
    <s v=""/>
    <n v="0"/>
    <n v="0"/>
  </r>
  <r>
    <n v="170507"/>
    <n v="4"/>
    <m/>
    <n v="2099"/>
    <x v="1"/>
    <s v="H"/>
    <n v="12.627877718847255"/>
    <n v="4"/>
    <m/>
    <n v="50.511510875389021"/>
    <s v=""/>
    <n v="0"/>
    <n v="0"/>
  </r>
  <r>
    <n v="170511"/>
    <n v="0"/>
    <s v="EP.01 - MÃO FRANCESA DE FERRO PERFILADO"/>
    <m/>
    <x v="0"/>
    <m/>
    <s v=""/>
    <m/>
    <s v="UN"/>
    <s v=""/>
    <n v="26.643402441539163"/>
    <s v=""/>
    <s v=""/>
  </r>
  <r>
    <n v="170511"/>
    <n v="1"/>
    <m/>
    <n v="30542"/>
    <x v="334"/>
    <s v="KG"/>
    <n v="6.2305000000000001"/>
    <n v="1.89"/>
    <m/>
    <n v="11.775644999999999"/>
    <s v=""/>
    <n v="0"/>
    <n v="0"/>
  </r>
  <r>
    <n v="170511"/>
    <n v="2"/>
    <m/>
    <n v="2099"/>
    <x v="1"/>
    <s v="H"/>
    <n v="12.627877718847255"/>
    <n v="0.5"/>
    <m/>
    <n v="6.3139388594236276"/>
    <s v=""/>
    <n v="0"/>
    <n v="0"/>
  </r>
  <r>
    <n v="170511"/>
    <n v="3"/>
    <m/>
    <n v="2020"/>
    <x v="22"/>
    <s v="H"/>
    <n v="15.860837164231068"/>
    <n v="0.5"/>
    <m/>
    <n v="7.930418582115534"/>
    <s v=""/>
    <n v="0"/>
    <n v="0"/>
  </r>
  <r>
    <n v="170511"/>
    <n v="4"/>
    <m/>
    <n v="17040"/>
    <x v="386"/>
    <s v="UN"/>
    <n v="0.31169999999999998"/>
    <n v="2"/>
    <m/>
    <n v="0.62339999999999995"/>
    <s v=""/>
    <n v="0"/>
    <n v="0"/>
  </r>
  <r>
    <n v="170512"/>
    <n v="0"/>
    <s v="EP.02 - MÃO FRANCESA DE FERRO PERFILADO"/>
    <m/>
    <x v="0"/>
    <m/>
    <s v=""/>
    <m/>
    <s v="UN"/>
    <s v=""/>
    <n v="25.521912441539165"/>
    <s v=""/>
    <s v=""/>
  </r>
  <r>
    <n v="170512"/>
    <n v="1"/>
    <m/>
    <n v="30542"/>
    <x v="334"/>
    <s v="KG"/>
    <n v="6.2305000000000001"/>
    <n v="1.71"/>
    <m/>
    <n v="10.654154999999999"/>
    <s v=""/>
    <n v="0"/>
    <n v="0"/>
  </r>
  <r>
    <n v="170512"/>
    <n v="2"/>
    <m/>
    <n v="17040"/>
    <x v="386"/>
    <s v="UN"/>
    <n v="0.31169999999999998"/>
    <n v="2"/>
    <m/>
    <n v="0.62339999999999995"/>
    <s v=""/>
    <n v="0"/>
    <n v="0"/>
  </r>
  <r>
    <n v="170512"/>
    <n v="3"/>
    <m/>
    <n v="2099"/>
    <x v="1"/>
    <s v="H"/>
    <n v="12.627877718847255"/>
    <n v="0.5"/>
    <m/>
    <n v="6.3139388594236276"/>
    <s v=""/>
    <n v="0"/>
    <n v="0"/>
  </r>
  <r>
    <n v="170512"/>
    <n v="4"/>
    <m/>
    <n v="2020"/>
    <x v="22"/>
    <s v="H"/>
    <n v="15.860837164231068"/>
    <n v="0.5"/>
    <m/>
    <n v="7.930418582115534"/>
    <s v=""/>
    <n v="0"/>
    <n v="0"/>
  </r>
  <r>
    <n v="170516"/>
    <n v="0"/>
    <s v="DM.01 - ESTRADO DE MADEIRA APARELHADA PARA DESPENSA"/>
    <m/>
    <x v="0"/>
    <m/>
    <s v=""/>
    <m/>
    <s v="M"/>
    <s v=""/>
    <n v="158.44476958991808"/>
    <s v=""/>
    <s v=""/>
  </r>
  <r>
    <n v="170516"/>
    <n v="1"/>
    <m/>
    <n v="37595"/>
    <x v="1532"/>
    <s v="L"/>
    <n v="18.2926"/>
    <n v="1.5"/>
    <m/>
    <n v="27.4389"/>
    <s v=""/>
    <n v="0"/>
    <n v="0"/>
  </r>
  <r>
    <n v="170516"/>
    <n v="2"/>
    <m/>
    <n v="2076"/>
    <x v="228"/>
    <s v="H"/>
    <n v="12.645924541907611"/>
    <n v="0.8"/>
    <m/>
    <n v="10.116739633526089"/>
    <s v=""/>
    <n v="0"/>
    <n v="0"/>
  </r>
  <r>
    <n v="170516"/>
    <n v="3"/>
    <m/>
    <n v="17515"/>
    <x v="14"/>
    <s v="KG"/>
    <n v="5.5275999999999996"/>
    <n v="0.25"/>
    <m/>
    <n v="1.3818999999999999"/>
    <s v=""/>
    <n v="0"/>
    <n v="0"/>
  </r>
  <r>
    <n v="170516"/>
    <n v="4"/>
    <m/>
    <n v="37540"/>
    <x v="385"/>
    <s v="UN"/>
    <n v="0.39579999999999999"/>
    <n v="1.8"/>
    <m/>
    <n v="0.71243999999999996"/>
    <s v=""/>
    <n v="0"/>
    <n v="0"/>
  </r>
  <r>
    <n v="170516"/>
    <n v="5"/>
    <m/>
    <n v="2013"/>
    <x v="15"/>
    <s v="H"/>
    <n v="15.756939025755017"/>
    <n v="4"/>
    <m/>
    <n v="63.027756103020067"/>
    <s v=""/>
    <n v="0"/>
    <n v="0"/>
  </r>
  <r>
    <n v="170516"/>
    <n v="6"/>
    <m/>
    <n v="2075"/>
    <x v="230"/>
    <s v="H"/>
    <n v="15.599673853371913"/>
    <n v="1"/>
    <m/>
    <n v="15.599673853371913"/>
    <s v=""/>
    <n v="0"/>
    <n v="0"/>
  </r>
  <r>
    <n v="170516"/>
    <n v="7"/>
    <m/>
    <n v="15520"/>
    <x v="306"/>
    <s v="M"/>
    <n v="4.1840999999999999"/>
    <n v="9.6"/>
    <m/>
    <n v="40.167359999999995"/>
    <s v=""/>
    <n v="0"/>
    <n v="0"/>
  </r>
  <r>
    <n v="170517"/>
    <n v="0"/>
    <s v="DM.02/04 - ESTRADO DE MADEIRA APARELHADA PARA DESPENSA"/>
    <m/>
    <x v="0"/>
    <m/>
    <s v=""/>
    <m/>
    <s v="M"/>
    <s v=""/>
    <n v="117.80727056416305"/>
    <s v=""/>
    <s v=""/>
  </r>
  <r>
    <n v="170517"/>
    <n v="1"/>
    <m/>
    <n v="15520"/>
    <x v="306"/>
    <s v="M"/>
    <n v="4.1840999999999999"/>
    <n v="6"/>
    <m/>
    <n v="25.104599999999998"/>
    <s v=""/>
    <n v="0"/>
    <n v="0"/>
  </r>
  <r>
    <n v="170517"/>
    <n v="2"/>
    <m/>
    <n v="2075"/>
    <x v="230"/>
    <s v="H"/>
    <n v="15.599673853371913"/>
    <n v="1"/>
    <m/>
    <n v="15.599673853371913"/>
    <s v=""/>
    <n v="0"/>
    <n v="0"/>
  </r>
  <r>
    <n v="170517"/>
    <n v="3"/>
    <m/>
    <n v="37595"/>
    <x v="1532"/>
    <s v="L"/>
    <n v="18.2926"/>
    <n v="1"/>
    <m/>
    <n v="18.2926"/>
    <s v=""/>
    <n v="0"/>
    <n v="0"/>
  </r>
  <r>
    <n v="170517"/>
    <n v="4"/>
    <m/>
    <n v="17515"/>
    <x v="14"/>
    <s v="KG"/>
    <n v="5.5275999999999996"/>
    <n v="0.15"/>
    <m/>
    <n v="0.82913999999999988"/>
    <s v=""/>
    <n v="0"/>
    <n v="0"/>
  </r>
  <r>
    <n v="170517"/>
    <n v="5"/>
    <m/>
    <n v="2076"/>
    <x v="228"/>
    <s v="H"/>
    <n v="12.645924541907611"/>
    <n v="0.8"/>
    <m/>
    <n v="10.116739633526089"/>
    <s v=""/>
    <n v="0"/>
    <n v="0"/>
  </r>
  <r>
    <n v="170517"/>
    <n v="6"/>
    <m/>
    <n v="2013"/>
    <x v="15"/>
    <s v="H"/>
    <n v="15.756939025755017"/>
    <n v="3"/>
    <m/>
    <n v="47.27081707726505"/>
    <s v=""/>
    <n v="0"/>
    <n v="0"/>
  </r>
  <r>
    <n v="170517"/>
    <n v="7"/>
    <m/>
    <n v="37540"/>
    <x v="385"/>
    <s v="UN"/>
    <n v="0.39579999999999999"/>
    <n v="1.5"/>
    <m/>
    <n v="0.59370000000000001"/>
    <s v=""/>
    <n v="0"/>
    <n v="0"/>
  </r>
  <r>
    <n v="170519"/>
    <n v="0"/>
    <s v="BARRA DE APOIO PARA LAVATÓRIO - EM &quot;U&quot; (BARRAS COM DIÂMETRO ENTRE 3,0 E 4,5CM)"/>
    <m/>
    <x v="0"/>
    <m/>
    <s v=""/>
    <m/>
    <s v="UN"/>
    <s v=""/>
    <n v="332.18231488307828"/>
    <s v=""/>
    <s v=""/>
  </r>
  <r>
    <n v="170519"/>
    <n v="1"/>
    <m/>
    <n v="76715"/>
    <x v="1601"/>
    <s v="UN"/>
    <n v="302.334"/>
    <n v="1"/>
    <m/>
    <n v="302.334"/>
    <s v=""/>
    <n v="0"/>
    <n v="0"/>
  </r>
  <r>
    <n v="170519"/>
    <n v="2"/>
    <m/>
    <n v="2020"/>
    <x v="22"/>
    <s v="H"/>
    <n v="15.860837164231068"/>
    <n v="1"/>
    <m/>
    <n v="15.860837164231068"/>
    <s v=""/>
    <n v="0"/>
    <n v="0"/>
  </r>
  <r>
    <n v="170519"/>
    <n v="3"/>
    <m/>
    <n v="2099"/>
    <x v="1"/>
    <s v="H"/>
    <n v="12.627877718847255"/>
    <n v="1"/>
    <m/>
    <n v="12.627877718847255"/>
    <s v=""/>
    <n v="0"/>
    <n v="0"/>
  </r>
  <r>
    <n v="170519"/>
    <n v="4"/>
    <m/>
    <n v="17039"/>
    <x v="314"/>
    <s v="UN"/>
    <n v="0.2266"/>
    <n v="6"/>
    <m/>
    <n v="1.3595999999999999"/>
    <s v=""/>
    <n v="0"/>
    <n v="0"/>
  </r>
  <r>
    <n v="170520"/>
    <n v="0"/>
    <s v="BARRA DE APOIO PARA DEFICIENTES L=45 CM (BARRAS COM DIÂMETRO ENTRE 3,0 E 4,5CM)"/>
    <m/>
    <x v="0"/>
    <m/>
    <s v=""/>
    <m/>
    <s v="UN"/>
    <s v=""/>
    <n v="131.04511488307833"/>
    <s v=""/>
    <s v=""/>
  </r>
  <r>
    <n v="170520"/>
    <n v="1"/>
    <m/>
    <n v="2020"/>
    <x v="22"/>
    <s v="H"/>
    <n v="15.860837164231068"/>
    <n v="1"/>
    <m/>
    <n v="15.860837164231068"/>
    <s v=""/>
    <n v="0"/>
    <n v="0"/>
  </r>
  <r>
    <n v="170520"/>
    <n v="2"/>
    <m/>
    <n v="2099"/>
    <x v="1"/>
    <s v="H"/>
    <n v="12.627877718847255"/>
    <n v="1"/>
    <m/>
    <n v="12.627877718847255"/>
    <s v=""/>
    <n v="0"/>
    <n v="0"/>
  </r>
  <r>
    <n v="170520"/>
    <n v="3"/>
    <m/>
    <n v="76710"/>
    <x v="316"/>
    <s v="UN"/>
    <n v="100.6862"/>
    <n v="1"/>
    <m/>
    <n v="100.6862"/>
    <s v=""/>
    <n v="0"/>
    <n v="0"/>
  </r>
  <r>
    <n v="170520"/>
    <n v="4"/>
    <m/>
    <n v="17040"/>
    <x v="386"/>
    <s v="UN"/>
    <n v="0.31169999999999998"/>
    <n v="6"/>
    <m/>
    <n v="1.8701999999999999"/>
    <s v=""/>
    <n v="0"/>
    <n v="0"/>
  </r>
  <r>
    <n v="170521"/>
    <n v="0"/>
    <s v="BARRA DE APOIO PARA DEFICIENTES L=80 CM (BARRAS COM DIÂMETRO ENTRE 3,0 E 4,5CM)"/>
    <m/>
    <x v="0"/>
    <m/>
    <s v=""/>
    <m/>
    <s v="UN"/>
    <s v=""/>
    <n v="152.83011488307832"/>
    <s v=""/>
    <s v=""/>
  </r>
  <r>
    <n v="170521"/>
    <n v="1"/>
    <m/>
    <n v="76711"/>
    <x v="1602"/>
    <s v="UN"/>
    <n v="122.4712"/>
    <n v="1"/>
    <m/>
    <n v="122.4712"/>
    <s v=""/>
    <n v="0"/>
    <n v="0"/>
  </r>
  <r>
    <n v="170521"/>
    <n v="2"/>
    <m/>
    <n v="2020"/>
    <x v="22"/>
    <s v="H"/>
    <n v="15.860837164231068"/>
    <n v="1"/>
    <m/>
    <n v="15.860837164231068"/>
    <s v=""/>
    <n v="0"/>
    <n v="0"/>
  </r>
  <r>
    <n v="170521"/>
    <n v="3"/>
    <m/>
    <n v="2099"/>
    <x v="1"/>
    <s v="H"/>
    <n v="12.627877718847255"/>
    <n v="1"/>
    <m/>
    <n v="12.627877718847255"/>
    <s v=""/>
    <n v="0"/>
    <n v="0"/>
  </r>
  <r>
    <n v="170521"/>
    <n v="4"/>
    <m/>
    <n v="17040"/>
    <x v="386"/>
    <s v="UN"/>
    <n v="0.31169999999999998"/>
    <n v="6"/>
    <m/>
    <n v="1.8701999999999999"/>
    <s v=""/>
    <n v="0"/>
    <n v="0"/>
  </r>
  <r>
    <n v="170522"/>
    <n v="0"/>
    <s v="BARRA DE APOIO PARA DEFICIENTES L=90 CM (BARRAS COM DIÂMETRO ENTRE 3,0 E 4,5CM)"/>
    <m/>
    <x v="0"/>
    <m/>
    <s v=""/>
    <m/>
    <s v="UN"/>
    <s v=""/>
    <n v="156.21381488307833"/>
    <s v=""/>
    <s v=""/>
  </r>
  <r>
    <n v="170522"/>
    <n v="1"/>
    <m/>
    <n v="17040"/>
    <x v="386"/>
    <s v="UN"/>
    <n v="0.31169999999999998"/>
    <n v="6"/>
    <m/>
    <n v="1.8701999999999999"/>
    <s v=""/>
    <n v="0"/>
    <n v="0"/>
  </r>
  <r>
    <n v="170522"/>
    <n v="2"/>
    <m/>
    <n v="76712"/>
    <x v="1603"/>
    <s v="UN"/>
    <n v="125.8549"/>
    <n v="1"/>
    <m/>
    <n v="125.8549"/>
    <s v=""/>
    <n v="0"/>
    <n v="0"/>
  </r>
  <r>
    <n v="170522"/>
    <n v="3"/>
    <m/>
    <n v="2020"/>
    <x v="22"/>
    <s v="H"/>
    <n v="15.860837164231068"/>
    <n v="1"/>
    <m/>
    <n v="15.860837164231068"/>
    <s v=""/>
    <n v="0"/>
    <n v="0"/>
  </r>
  <r>
    <n v="170522"/>
    <n v="4"/>
    <m/>
    <n v="2099"/>
    <x v="1"/>
    <s v="H"/>
    <n v="12.627877718847255"/>
    <n v="1"/>
    <m/>
    <n v="12.627877718847255"/>
    <s v=""/>
    <n v="0"/>
    <n v="0"/>
  </r>
  <r>
    <n v="170523"/>
    <n v="0"/>
    <s v="BARRA DE APOIO PARA CHUVEIRO PARA PORTADORES DE DEFICIÊNCIA FÍSICA (BARRAS COM DIÂMETRO ENTRE 3,0 E 4,5CM)"/>
    <m/>
    <x v="0"/>
    <m/>
    <s v=""/>
    <m/>
    <s v="UN"/>
    <s v=""/>
    <n v="260.20141488307831"/>
    <s v=""/>
    <s v=""/>
  </r>
  <r>
    <n v="170523"/>
    <n v="1"/>
    <m/>
    <n v="2099"/>
    <x v="1"/>
    <s v="H"/>
    <n v="12.627877718847255"/>
    <n v="1"/>
    <m/>
    <n v="12.627877718847255"/>
    <s v=""/>
    <n v="0"/>
    <n v="0"/>
  </r>
  <r>
    <n v="170523"/>
    <n v="2"/>
    <m/>
    <n v="2020"/>
    <x v="22"/>
    <s v="H"/>
    <n v="15.860837164231068"/>
    <n v="1"/>
    <m/>
    <n v="15.860837164231068"/>
    <s v=""/>
    <n v="0"/>
    <n v="0"/>
  </r>
  <r>
    <n v="170523"/>
    <n v="3"/>
    <m/>
    <n v="17040"/>
    <x v="386"/>
    <s v="UN"/>
    <n v="0.31169999999999998"/>
    <n v="6"/>
    <m/>
    <n v="1.8701999999999999"/>
    <s v=""/>
    <n v="0"/>
    <n v="0"/>
  </r>
  <r>
    <n v="170523"/>
    <n v="4"/>
    <m/>
    <n v="76713"/>
    <x v="1604"/>
    <s v="UN"/>
    <n v="229.8425"/>
    <n v="1"/>
    <m/>
    <n v="229.8425"/>
    <s v=""/>
    <n v="0"/>
    <n v="0"/>
  </r>
  <r>
    <n v="170524"/>
    <n v="0"/>
    <s v="DP.04 - CORRIMÃO EM TUBO GALVANIZADO"/>
    <m/>
    <x v="0"/>
    <m/>
    <s v=""/>
    <m/>
    <s v="M"/>
    <s v=""/>
    <n v="44.221293940376285"/>
    <s v=""/>
    <s v=""/>
  </r>
  <r>
    <n v="170524"/>
    <n v="1"/>
    <m/>
    <n v="2020"/>
    <x v="22"/>
    <s v="H"/>
    <n v="15.860837164231068"/>
    <n v="0.7"/>
    <m/>
    <n v="11.102586014961746"/>
    <s v=""/>
    <n v="0"/>
    <n v="0"/>
  </r>
  <r>
    <n v="170524"/>
    <n v="2"/>
    <m/>
    <n v="2075"/>
    <x v="230"/>
    <s v="H"/>
    <n v="15.599673853371913"/>
    <n v="0.125"/>
    <m/>
    <n v="1.9499592316714891"/>
    <s v=""/>
    <n v="0"/>
    <n v="0"/>
  </r>
  <r>
    <n v="170524"/>
    <n v="3"/>
    <m/>
    <n v="87030"/>
    <x v="1534"/>
    <s v="L"/>
    <n v="7.3753000000000002"/>
    <n v="0.12"/>
    <m/>
    <n v="0.88503600000000004"/>
    <s v=""/>
    <n v="0"/>
    <n v="0"/>
  </r>
  <r>
    <n v="170524"/>
    <n v="4"/>
    <m/>
    <n v="37530"/>
    <x v="229"/>
    <s v="UN"/>
    <n v="0.85980000000000001"/>
    <n v="0.3"/>
    <m/>
    <n v="0.25794"/>
    <s v=""/>
    <n v="0"/>
    <n v="0"/>
  </r>
  <r>
    <n v="170524"/>
    <n v="5"/>
    <m/>
    <n v="37005"/>
    <x v="383"/>
    <s v="L"/>
    <n v="15.942500000000001"/>
    <n v="3.6999999999999998E-2"/>
    <m/>
    <n v="0.58987250000000002"/>
    <s v=""/>
    <n v="0"/>
    <n v="0"/>
  </r>
  <r>
    <n v="170524"/>
    <n v="6"/>
    <m/>
    <n v="30542"/>
    <x v="334"/>
    <s v="KG"/>
    <n v="6.2305000000000001"/>
    <n v="7.4999999999999997E-2"/>
    <m/>
    <n v="0.46728749999999997"/>
    <s v=""/>
    <n v="0"/>
    <n v="0"/>
  </r>
  <r>
    <n v="170524"/>
    <n v="7"/>
    <m/>
    <n v="2076"/>
    <x v="228"/>
    <s v="H"/>
    <n v="12.645924541907611"/>
    <n v="0.125"/>
    <m/>
    <n v="1.5807405677384514"/>
    <s v=""/>
    <n v="0"/>
    <n v="0"/>
  </r>
  <r>
    <n v="170524"/>
    <n v="8"/>
    <m/>
    <n v="10630"/>
    <x v="33"/>
    <s v="M3"/>
    <n v="420.47390000000001"/>
    <n v="1E-3"/>
    <m/>
    <n v="0.42047390000000001"/>
    <s v=""/>
    <n v="0"/>
    <n v="0"/>
  </r>
  <r>
    <n v="170524"/>
    <n v="9"/>
    <m/>
    <n v="37509"/>
    <x v="156"/>
    <s v="L"/>
    <n v="16.625699999999998"/>
    <n v="1.7999999999999999E-2"/>
    <m/>
    <n v="0.29926259999999993"/>
    <s v=""/>
    <n v="0"/>
    <n v="0"/>
  </r>
  <r>
    <n v="170524"/>
    <n v="10"/>
    <m/>
    <n v="2099"/>
    <x v="1"/>
    <s v="H"/>
    <n v="12.627877718847255"/>
    <n v="0.69"/>
    <m/>
    <n v="8.7132356260046055"/>
    <s v=""/>
    <n v="0"/>
    <n v="0"/>
  </r>
  <r>
    <n v="170524"/>
    <n v="11"/>
    <m/>
    <n v="70824"/>
    <x v="1167"/>
    <s v="M"/>
    <n v="17.954899999999999"/>
    <n v="1"/>
    <m/>
    <n v="17.954899999999999"/>
    <s v=""/>
    <n v="0"/>
    <n v="0"/>
  </r>
  <r>
    <n v="170525"/>
    <n v="0"/>
    <s v="DP.05 - CORRIMÃO EM TUBO GALVANIZADO COM GUARDA CORPO"/>
    <m/>
    <x v="0"/>
    <m/>
    <s v=""/>
    <m/>
    <s v="M"/>
    <s v=""/>
    <n v="226.85393042412008"/>
    <s v=""/>
    <s v=""/>
  </r>
  <r>
    <n v="170525"/>
    <n v="1"/>
    <m/>
    <n v="2020"/>
    <x v="22"/>
    <s v="H"/>
    <n v="15.860837164231068"/>
    <n v="0.9"/>
    <m/>
    <n v="14.274753447807962"/>
    <s v=""/>
    <n v="0"/>
    <n v="0"/>
  </r>
  <r>
    <n v="170525"/>
    <n v="2"/>
    <m/>
    <n v="30542"/>
    <x v="334"/>
    <s v="KG"/>
    <n v="6.2305000000000001"/>
    <n v="12.221"/>
    <m/>
    <n v="76.142940500000009"/>
    <s v=""/>
    <n v="0"/>
    <n v="0"/>
  </r>
  <r>
    <n v="170525"/>
    <n v="3"/>
    <m/>
    <n v="2075"/>
    <x v="230"/>
    <s v="H"/>
    <n v="15.599673853371913"/>
    <n v="2.9390000000000001"/>
    <m/>
    <n v="45.84744145506005"/>
    <s v=""/>
    <n v="0"/>
    <n v="0"/>
  </r>
  <r>
    <n v="170525"/>
    <n v="4"/>
    <m/>
    <n v="2076"/>
    <x v="228"/>
    <s v="H"/>
    <n v="12.645924541907611"/>
    <n v="2.9390000000000001"/>
    <m/>
    <n v="37.166372228666468"/>
    <s v=""/>
    <n v="0"/>
    <n v="0"/>
  </r>
  <r>
    <n v="170525"/>
    <n v="5"/>
    <m/>
    <n v="37509"/>
    <x v="156"/>
    <s v="L"/>
    <n v="16.625699999999998"/>
    <n v="0.44"/>
    <m/>
    <n v="7.315307999999999"/>
    <s v=""/>
    <n v="0"/>
    <n v="0"/>
  </r>
  <r>
    <n v="170525"/>
    <n v="6"/>
    <m/>
    <n v="87030"/>
    <x v="1534"/>
    <s v="L"/>
    <n v="7.3753000000000002"/>
    <n v="0.25700000000000001"/>
    <m/>
    <n v="1.8954521000000002"/>
    <s v=""/>
    <n v="0"/>
    <n v="0"/>
  </r>
  <r>
    <n v="170525"/>
    <n v="7"/>
    <m/>
    <n v="10630"/>
    <x v="33"/>
    <s v="M3"/>
    <n v="420.47390000000001"/>
    <n v="2E-3"/>
    <m/>
    <n v="0.84094780000000002"/>
    <s v=""/>
    <n v="0"/>
    <n v="0"/>
  </r>
  <r>
    <n v="170525"/>
    <n v="8"/>
    <m/>
    <n v="70824"/>
    <x v="1167"/>
    <s v="M"/>
    <n v="17.954899999999999"/>
    <n v="1"/>
    <m/>
    <n v="17.954899999999999"/>
    <s v=""/>
    <n v="0"/>
    <n v="0"/>
  </r>
  <r>
    <n v="170525"/>
    <n v="9"/>
    <m/>
    <n v="37530"/>
    <x v="229"/>
    <s v="UN"/>
    <n v="0.85980000000000001"/>
    <n v="0.3"/>
    <m/>
    <n v="0.25794"/>
    <s v=""/>
    <n v="0"/>
    <n v="0"/>
  </r>
  <r>
    <n v="170525"/>
    <n v="10"/>
    <m/>
    <n v="37005"/>
    <x v="383"/>
    <s v="L"/>
    <n v="15.942500000000001"/>
    <n v="0.88100000000000001"/>
    <m/>
    <n v="14.0453425"/>
    <s v=""/>
    <n v="0"/>
    <n v="0"/>
  </r>
  <r>
    <n v="170525"/>
    <n v="11"/>
    <m/>
    <n v="2099"/>
    <x v="1"/>
    <s v="H"/>
    <n v="12.627877718847255"/>
    <n v="0.88"/>
    <m/>
    <n v="11.112532392585585"/>
    <s v=""/>
    <n v="0"/>
    <n v="0"/>
  </r>
  <r>
    <n v="170526"/>
    <n v="0"/>
    <s v="ANEL DE TEXTURA PARA CORRIMÃO"/>
    <m/>
    <x v="0"/>
    <m/>
    <s v=""/>
    <m/>
    <s v="UN"/>
    <s v=""/>
    <n v="23.556275543769452"/>
    <s v=""/>
    <s v=""/>
  </r>
  <r>
    <n v="170526"/>
    <n v="1"/>
    <m/>
    <n v="76717"/>
    <x v="1605"/>
    <s v="UN"/>
    <n v="21.0307"/>
    <n v="1"/>
    <m/>
    <n v="21.0307"/>
    <s v=""/>
    <n v="0"/>
    <n v="0"/>
  </r>
  <r>
    <n v="170526"/>
    <n v="2"/>
    <m/>
    <n v="2099"/>
    <x v="1"/>
    <s v="H"/>
    <n v="12.627877718847255"/>
    <n v="0.2"/>
    <m/>
    <n v="2.5255755437694511"/>
    <s v=""/>
    <n v="0"/>
    <n v="0"/>
  </r>
  <r>
    <n v="170527"/>
    <n v="0"/>
    <s v="BARRA DE APOIO PARA LAVATÓRIO EM &quot;L&quot; - PPDF"/>
    <m/>
    <x v="0"/>
    <m/>
    <s v=""/>
    <m/>
    <s v="UN"/>
    <s v=""/>
    <n v="392.95381488307834"/>
    <s v=""/>
    <s v=""/>
  </r>
  <r>
    <n v="170527"/>
    <n v="1"/>
    <m/>
    <n v="17040"/>
    <x v="386"/>
    <s v="UN"/>
    <n v="0.31169999999999998"/>
    <n v="6"/>
    <m/>
    <n v="1.8701999999999999"/>
    <s v=""/>
    <n v="0"/>
    <n v="0"/>
  </r>
  <r>
    <n v="170527"/>
    <n v="2"/>
    <m/>
    <n v="2020"/>
    <x v="22"/>
    <s v="H"/>
    <n v="15.860837164231068"/>
    <n v="1"/>
    <m/>
    <n v="15.860837164231068"/>
    <s v=""/>
    <n v="0"/>
    <n v="0"/>
  </r>
  <r>
    <n v="170527"/>
    <n v="3"/>
    <m/>
    <n v="2099"/>
    <x v="1"/>
    <s v="H"/>
    <n v="12.627877718847255"/>
    <n v="1"/>
    <m/>
    <n v="12.627877718847255"/>
    <s v=""/>
    <n v="0"/>
    <n v="0"/>
  </r>
  <r>
    <n v="170527"/>
    <n v="4"/>
    <m/>
    <n v="76716"/>
    <x v="1606"/>
    <s v="UN"/>
    <n v="362.5949"/>
    <n v="1"/>
    <m/>
    <n v="362.5949"/>
    <s v=""/>
    <n v="0"/>
    <n v="0"/>
  </r>
  <r>
    <n v="170530"/>
    <n v="0"/>
    <s v="DV.01 - LOUSA COMUM EXECUTADA EM PAREDE"/>
    <m/>
    <x v="0"/>
    <m/>
    <s v=""/>
    <m/>
    <s v="M2"/>
    <s v=""/>
    <n v="96.773283695300591"/>
    <s v=""/>
    <s v=""/>
  </r>
  <r>
    <n v="170530"/>
    <n v="1"/>
    <m/>
    <n v="2076"/>
    <x v="228"/>
    <s v="H"/>
    <n v="12.645924541907611"/>
    <n v="0.55000000000000004"/>
    <m/>
    <n v="6.9552584980491865"/>
    <s v=""/>
    <n v="0"/>
    <n v="0"/>
  </r>
  <r>
    <n v="170530"/>
    <n v="2"/>
    <m/>
    <n v="2013"/>
    <x v="15"/>
    <s v="H"/>
    <n v="15.756939025755017"/>
    <n v="0.75"/>
    <m/>
    <n v="11.817704269316263"/>
    <s v=""/>
    <n v="0"/>
    <n v="0"/>
  </r>
  <r>
    <n v="170530"/>
    <n v="3"/>
    <m/>
    <n v="37560"/>
    <x v="1521"/>
    <s v="L"/>
    <n v="5.13"/>
    <n v="0.3049"/>
    <m/>
    <n v="1.5641369999999999"/>
    <s v=""/>
    <n v="0"/>
    <n v="0"/>
  </r>
  <r>
    <n v="170530"/>
    <n v="4"/>
    <m/>
    <n v="10648"/>
    <x v="44"/>
    <s v="M3"/>
    <n v="359.69349999999997"/>
    <n v="0.02"/>
    <m/>
    <n v="7.1938699999999995"/>
    <s v=""/>
    <n v="0"/>
    <n v="0"/>
  </r>
  <r>
    <n v="170530"/>
    <n v="5"/>
    <m/>
    <n v="17560"/>
    <x v="375"/>
    <s v="UN"/>
    <n v="1.7084999999999999"/>
    <n v="4.5"/>
    <m/>
    <n v="7.68825"/>
    <s v=""/>
    <n v="0"/>
    <n v="0"/>
  </r>
  <r>
    <n v="170530"/>
    <n v="6"/>
    <m/>
    <n v="37530"/>
    <x v="229"/>
    <s v="UN"/>
    <n v="0.85980000000000001"/>
    <n v="0.25"/>
    <m/>
    <n v="0.21495"/>
    <s v=""/>
    <n v="0"/>
    <n v="0"/>
  </r>
  <r>
    <n v="170530"/>
    <n v="7"/>
    <m/>
    <n v="2075"/>
    <x v="230"/>
    <s v="H"/>
    <n v="15.599673853371913"/>
    <n v="1"/>
    <m/>
    <n v="15.599673853371913"/>
    <s v=""/>
    <n v="0"/>
    <n v="0"/>
  </r>
  <r>
    <n v="170530"/>
    <n v="8"/>
    <m/>
    <n v="37525"/>
    <x v="1423"/>
    <s v="L"/>
    <n v="6.3125"/>
    <n v="0.2"/>
    <m/>
    <n v="1.2625000000000002"/>
    <s v=""/>
    <n v="0"/>
    <n v="0"/>
  </r>
  <r>
    <n v="170530"/>
    <n v="9"/>
    <m/>
    <n v="37045"/>
    <x v="1607"/>
    <s v="L"/>
    <n v="18.026800000000001"/>
    <n v="0.2"/>
    <m/>
    <n v="3.6053600000000006"/>
    <s v=""/>
    <n v="0"/>
    <n v="0"/>
  </r>
  <r>
    <n v="170530"/>
    <n v="10"/>
    <m/>
    <n v="2099"/>
    <x v="1"/>
    <s v="H"/>
    <n v="12.627877718847255"/>
    <n v="1"/>
    <m/>
    <n v="12.627877718847255"/>
    <s v=""/>
    <n v="0"/>
    <n v="0"/>
  </r>
  <r>
    <n v="170530"/>
    <n v="11"/>
    <m/>
    <n v="2020"/>
    <x v="22"/>
    <s v="H"/>
    <n v="15.860837164231068"/>
    <n v="0.9"/>
    <m/>
    <n v="14.274753447807962"/>
    <s v=""/>
    <n v="0"/>
    <n v="0"/>
  </r>
  <r>
    <n v="170530"/>
    <n v="12"/>
    <m/>
    <n v="30030"/>
    <x v="340"/>
    <s v="M"/>
    <n v="2.7258"/>
    <n v="1.5"/>
    <m/>
    <n v="4.0887000000000002"/>
    <s v=""/>
    <n v="0"/>
    <n v="0"/>
  </r>
  <r>
    <n v="170530"/>
    <n v="13"/>
    <m/>
    <n v="2014"/>
    <x v="16"/>
    <s v="H"/>
    <n v="13.173665210544026"/>
    <n v="0.75"/>
    <m/>
    <n v="9.8802489079080189"/>
    <s v=""/>
    <n v="0"/>
    <n v="0"/>
  </r>
  <r>
    <n v="170533"/>
    <n v="0"/>
    <s v="MM.23/24 - LOUSA EM LAMINADO MELAMÍNICO BRANCO SOBRE COMPENSADO"/>
    <m/>
    <x v="0"/>
    <m/>
    <s v=""/>
    <m/>
    <s v="M2"/>
    <s v=""/>
    <n v="150.85097941856051"/>
    <s v=""/>
    <s v=""/>
  </r>
  <r>
    <n v="170533"/>
    <n v="1"/>
    <m/>
    <n v="30133"/>
    <x v="376"/>
    <s v="M2"/>
    <n v="17.4331"/>
    <n v="1.05"/>
    <m/>
    <n v="18.304755"/>
    <s v=""/>
    <n v="0"/>
    <n v="0"/>
  </r>
  <r>
    <n v="170533"/>
    <n v="2"/>
    <m/>
    <n v="30542"/>
    <x v="334"/>
    <s v="KG"/>
    <n v="6.2305000000000001"/>
    <n v="2.5"/>
    <m/>
    <n v="15.57625"/>
    <s v=""/>
    <n v="0"/>
    <n v="0"/>
  </r>
  <r>
    <n v="170533"/>
    <n v="3"/>
    <m/>
    <n v="37535"/>
    <x v="1205"/>
    <s v="UN"/>
    <n v="1.6855"/>
    <n v="0.15"/>
    <m/>
    <n v="0.25282499999999997"/>
    <s v=""/>
    <n v="0"/>
    <n v="0"/>
  </r>
  <r>
    <n v="170533"/>
    <n v="4"/>
    <m/>
    <n v="21051"/>
    <x v="1608"/>
    <s v="M"/>
    <n v="1.8224"/>
    <n v="3.07"/>
    <m/>
    <n v="5.5947680000000002"/>
    <s v=""/>
    <n v="0"/>
    <n v="0"/>
  </r>
  <r>
    <n v="170533"/>
    <n v="5"/>
    <m/>
    <n v="39020"/>
    <x v="1590"/>
    <s v="KG"/>
    <n v="4.4000000000000004"/>
    <n v="2.5"/>
    <m/>
    <n v="11"/>
    <s v=""/>
    <n v="0"/>
    <n v="0"/>
  </r>
  <r>
    <n v="170533"/>
    <n v="6"/>
    <m/>
    <n v="17039"/>
    <x v="314"/>
    <s v="UN"/>
    <n v="0.2266"/>
    <n v="3"/>
    <m/>
    <n v="0.67979999999999996"/>
    <s v=""/>
    <n v="0"/>
    <n v="0"/>
  </r>
  <r>
    <n v="170533"/>
    <n v="7"/>
    <m/>
    <n v="2080"/>
    <x v="378"/>
    <s v="H"/>
    <n v="22.892652863819865"/>
    <n v="1.1000000000000001"/>
    <m/>
    <n v="25.181918150201852"/>
    <s v=""/>
    <n v="0"/>
    <n v="0"/>
  </r>
  <r>
    <n v="170533"/>
    <n v="8"/>
    <m/>
    <n v="2075"/>
    <x v="230"/>
    <s v="H"/>
    <n v="15.599673853371913"/>
    <n v="0.2"/>
    <m/>
    <n v="3.1199347706743827"/>
    <s v=""/>
    <n v="0"/>
    <n v="0"/>
  </r>
  <r>
    <n v="170533"/>
    <n v="9"/>
    <m/>
    <n v="32540"/>
    <x v="1609"/>
    <s v="M2"/>
    <n v="34.947099999999999"/>
    <n v="1.05"/>
    <m/>
    <n v="36.694454999999998"/>
    <s v=""/>
    <n v="0"/>
    <n v="0"/>
  </r>
  <r>
    <n v="170533"/>
    <n v="10"/>
    <m/>
    <n v="37540"/>
    <x v="385"/>
    <s v="UN"/>
    <n v="0.39579999999999999"/>
    <n v="0.2"/>
    <m/>
    <n v="7.9160000000000008E-2"/>
    <s v=""/>
    <n v="0"/>
    <n v="0"/>
  </r>
  <r>
    <n v="170533"/>
    <n v="11"/>
    <m/>
    <n v="2081"/>
    <x v="384"/>
    <s v="H"/>
    <n v="13.94838954334932"/>
    <n v="1.1000000000000001"/>
    <m/>
    <n v="15.343228497684253"/>
    <s v=""/>
    <n v="0"/>
    <n v="0"/>
  </r>
  <r>
    <n v="170533"/>
    <n v="12"/>
    <m/>
    <n v="17515"/>
    <x v="14"/>
    <s v="KG"/>
    <n v="5.5275999999999996"/>
    <n v="0.15"/>
    <m/>
    <n v="0.82913999999999988"/>
    <s v=""/>
    <n v="0"/>
    <n v="0"/>
  </r>
  <r>
    <n v="170533"/>
    <n v="13"/>
    <m/>
    <n v="17040"/>
    <x v="386"/>
    <s v="UN"/>
    <n v="0.31169999999999998"/>
    <n v="4"/>
    <m/>
    <n v="1.2467999999999999"/>
    <s v=""/>
    <n v="0"/>
    <n v="0"/>
  </r>
  <r>
    <n v="170533"/>
    <n v="14"/>
    <m/>
    <n v="37005"/>
    <x v="383"/>
    <s v="L"/>
    <n v="15.942500000000001"/>
    <n v="0.15"/>
    <m/>
    <n v="2.391375"/>
    <s v=""/>
    <n v="0"/>
    <n v="0"/>
  </r>
  <r>
    <n v="170533"/>
    <n v="15"/>
    <m/>
    <n v="19015"/>
    <x v="311"/>
    <s v="KG"/>
    <n v="12.894"/>
    <n v="1"/>
    <m/>
    <n v="12.894"/>
    <s v=""/>
    <n v="0"/>
    <n v="0"/>
  </r>
  <r>
    <n v="170533"/>
    <n v="16"/>
    <m/>
    <n v="37509"/>
    <x v="156"/>
    <s v="L"/>
    <n v="16.625699999999998"/>
    <n v="0.1"/>
    <m/>
    <n v="1.6625699999999999"/>
    <s v=""/>
    <n v="0"/>
    <n v="0"/>
  </r>
  <r>
    <n v="170535"/>
    <n v="0"/>
    <s v="DM.07 - QUADRO DE AVISOS DE MADEIRA"/>
    <m/>
    <x v="0"/>
    <m/>
    <s v=""/>
    <m/>
    <s v="M2"/>
    <s v=""/>
    <n v="138.07734272619271"/>
    <s v=""/>
    <s v=""/>
  </r>
  <r>
    <n v="170535"/>
    <n v="1"/>
    <m/>
    <n v="2080"/>
    <x v="378"/>
    <s v="H"/>
    <n v="22.892652863819865"/>
    <n v="2.5"/>
    <m/>
    <n v="57.231632159549662"/>
    <s v=""/>
    <n v="0"/>
    <n v="0"/>
  </r>
  <r>
    <n v="170535"/>
    <n v="2"/>
    <m/>
    <n v="30134"/>
    <x v="377"/>
    <s v="M2"/>
    <n v="23.645399999999999"/>
    <n v="0.96"/>
    <m/>
    <n v="22.699583999999998"/>
    <s v=""/>
    <n v="0"/>
    <n v="0"/>
  </r>
  <r>
    <n v="170535"/>
    <n v="3"/>
    <m/>
    <n v="87030"/>
    <x v="1534"/>
    <s v="L"/>
    <n v="7.3753000000000002"/>
    <n v="1.6E-2"/>
    <m/>
    <n v="0.11800480000000001"/>
    <s v=""/>
    <n v="0"/>
    <n v="0"/>
  </r>
  <r>
    <n v="170535"/>
    <n v="4"/>
    <m/>
    <n v="37595"/>
    <x v="1532"/>
    <s v="L"/>
    <n v="18.2926"/>
    <n v="0.08"/>
    <m/>
    <n v="1.463408"/>
    <s v=""/>
    <n v="0"/>
    <n v="0"/>
  </r>
  <r>
    <n v="170535"/>
    <n v="5"/>
    <m/>
    <n v="37540"/>
    <x v="385"/>
    <s v="UN"/>
    <n v="0.39579999999999999"/>
    <n v="0.01"/>
    <m/>
    <n v="3.9579999999999997E-3"/>
    <s v=""/>
    <n v="0"/>
    <n v="0"/>
  </r>
  <r>
    <n v="170535"/>
    <n v="6"/>
    <m/>
    <n v="17039"/>
    <x v="314"/>
    <s v="UN"/>
    <n v="0.2266"/>
    <n v="12"/>
    <m/>
    <n v="2.7191999999999998"/>
    <s v=""/>
    <n v="0"/>
    <n v="0"/>
  </r>
  <r>
    <n v="170535"/>
    <n v="7"/>
    <m/>
    <n v="2075"/>
    <x v="230"/>
    <s v="H"/>
    <n v="15.599673853371913"/>
    <n v="0.08"/>
    <m/>
    <n v="1.247973908269753"/>
    <s v=""/>
    <n v="0"/>
    <n v="0"/>
  </r>
  <r>
    <n v="170535"/>
    <n v="8"/>
    <m/>
    <n v="28082"/>
    <x v="1610"/>
    <s v="M2"/>
    <n v="4.3536000000000001"/>
    <n v="1.28"/>
    <m/>
    <n v="5.5726080000000007"/>
    <s v=""/>
    <n v="0"/>
    <n v="0"/>
  </r>
  <r>
    <n v="170535"/>
    <n v="9"/>
    <m/>
    <n v="17040"/>
    <x v="386"/>
    <s v="UN"/>
    <n v="0.31169999999999998"/>
    <n v="4"/>
    <m/>
    <n v="1.2467999999999999"/>
    <s v=""/>
    <n v="0"/>
    <n v="0"/>
  </r>
  <r>
    <n v="170535"/>
    <n v="10"/>
    <m/>
    <n v="30030"/>
    <x v="340"/>
    <s v="M"/>
    <n v="2.7258"/>
    <n v="4"/>
    <m/>
    <n v="10.9032"/>
    <s v=""/>
    <n v="0"/>
    <n v="0"/>
  </r>
  <r>
    <n v="170535"/>
    <n v="11"/>
    <m/>
    <n v="2081"/>
    <x v="384"/>
    <s v="H"/>
    <n v="13.94838954334932"/>
    <n v="2.5"/>
    <m/>
    <n v="34.870973858373297"/>
    <s v=""/>
    <n v="0"/>
    <n v="0"/>
  </r>
  <r>
    <n v="170540"/>
    <n v="0"/>
    <s v="FAIXA BATE-CARTEIRA PARA SALA DE AULA"/>
    <m/>
    <x v="0"/>
    <m/>
    <s v=""/>
    <m/>
    <s v="M"/>
    <s v=""/>
    <n v="94.289888142975514"/>
    <s v=""/>
    <s v=""/>
  </r>
  <r>
    <n v="170540"/>
    <n v="1"/>
    <m/>
    <n v="2099"/>
    <x v="1"/>
    <s v="H"/>
    <n v="12.627877718847255"/>
    <n v="0.5"/>
    <m/>
    <n v="6.3139388594236276"/>
    <s v=""/>
    <n v="0"/>
    <n v="0"/>
  </r>
  <r>
    <n v="170540"/>
    <n v="2"/>
    <m/>
    <n v="2075"/>
    <x v="230"/>
    <s v="H"/>
    <n v="15.599673853371913"/>
    <n v="0.2"/>
    <m/>
    <n v="3.1199347706743827"/>
    <s v=""/>
    <n v="0"/>
    <n v="0"/>
  </r>
  <r>
    <n v="170540"/>
    <n v="3"/>
    <m/>
    <n v="30488"/>
    <x v="1611"/>
    <s v="M"/>
    <n v="72.633300000000006"/>
    <n v="1"/>
    <m/>
    <n v="72.633300000000006"/>
    <s v=""/>
    <n v="0"/>
    <n v="0"/>
  </r>
  <r>
    <n v="170540"/>
    <n v="4"/>
    <m/>
    <n v="87030"/>
    <x v="1534"/>
    <s v="L"/>
    <n v="7.3753000000000002"/>
    <n v="0.04"/>
    <m/>
    <n v="0.295012"/>
    <s v=""/>
    <n v="0"/>
    <n v="0"/>
  </r>
  <r>
    <n v="170540"/>
    <n v="5"/>
    <m/>
    <n v="37540"/>
    <x v="385"/>
    <s v="UN"/>
    <n v="0.39579999999999999"/>
    <n v="0.05"/>
    <m/>
    <n v="1.9790000000000002E-2"/>
    <s v=""/>
    <n v="0"/>
    <n v="0"/>
  </r>
  <r>
    <n v="170540"/>
    <n v="6"/>
    <m/>
    <n v="37595"/>
    <x v="1532"/>
    <s v="L"/>
    <n v="18.2926"/>
    <n v="0.2"/>
    <m/>
    <n v="3.6585200000000002"/>
    <s v=""/>
    <n v="0"/>
    <n v="0"/>
  </r>
  <r>
    <n v="170540"/>
    <n v="7"/>
    <m/>
    <n v="2013"/>
    <x v="15"/>
    <s v="H"/>
    <n v="15.756939025755017"/>
    <n v="0.5"/>
    <m/>
    <n v="7.8784695128775084"/>
    <s v=""/>
    <n v="0"/>
    <n v="0"/>
  </r>
  <r>
    <n v="170540"/>
    <n v="8"/>
    <m/>
    <n v="17040"/>
    <x v="386"/>
    <s v="UN"/>
    <n v="0.31169999999999998"/>
    <n v="1.19"/>
    <m/>
    <n v="0.37092299999999995"/>
    <s v=""/>
    <n v="0"/>
    <n v="0"/>
  </r>
  <r>
    <n v="170541"/>
    <n v="0"/>
    <s v="DM.06 - FIXADOR DE CARTAZES PARA SALA DE AULA"/>
    <m/>
    <x v="0"/>
    <m/>
    <s v=""/>
    <m/>
    <s v="M"/>
    <s v=""/>
    <n v="26.339484793448399"/>
    <s v=""/>
    <s v=""/>
  </r>
  <r>
    <n v="170541"/>
    <n v="1"/>
    <m/>
    <n v="2099"/>
    <x v="1"/>
    <s v="H"/>
    <n v="12.627877718847255"/>
    <n v="0.5"/>
    <m/>
    <n v="6.3139388594236276"/>
    <s v=""/>
    <n v="0"/>
    <n v="0"/>
  </r>
  <r>
    <n v="170541"/>
    <n v="2"/>
    <m/>
    <n v="2075"/>
    <x v="230"/>
    <s v="H"/>
    <n v="15.599673853371913"/>
    <n v="0.08"/>
    <m/>
    <n v="1.247973908269753"/>
    <s v=""/>
    <n v="0"/>
    <n v="0"/>
  </r>
  <r>
    <n v="170541"/>
    <n v="3"/>
    <m/>
    <n v="17040"/>
    <x v="386"/>
    <s v="UN"/>
    <n v="0.31169999999999998"/>
    <n v="1.19"/>
    <m/>
    <n v="0.37092299999999995"/>
    <s v=""/>
    <n v="0"/>
    <n v="0"/>
  </r>
  <r>
    <n v="170541"/>
    <n v="4"/>
    <m/>
    <n v="37540"/>
    <x v="385"/>
    <s v="UN"/>
    <n v="0.39579999999999999"/>
    <n v="0.05"/>
    <m/>
    <n v="1.9790000000000002E-2"/>
    <s v=""/>
    <n v="0"/>
    <n v="0"/>
  </r>
  <r>
    <n v="170541"/>
    <n v="5"/>
    <m/>
    <n v="87030"/>
    <x v="1534"/>
    <s v="L"/>
    <n v="7.3753000000000002"/>
    <n v="0.04"/>
    <m/>
    <n v="0.295012"/>
    <s v=""/>
    <n v="0"/>
    <n v="0"/>
  </r>
  <r>
    <n v="170541"/>
    <n v="6"/>
    <m/>
    <n v="11068"/>
    <x v="1582"/>
    <s v="M"/>
    <n v="0.87150000000000005"/>
    <n v="1"/>
    <m/>
    <n v="0.87150000000000005"/>
    <s v=""/>
    <n v="0"/>
    <n v="0"/>
  </r>
  <r>
    <n v="170541"/>
    <n v="7"/>
    <m/>
    <n v="37595"/>
    <x v="1532"/>
    <s v="L"/>
    <n v="18.2926"/>
    <n v="0.08"/>
    <m/>
    <n v="1.463408"/>
    <s v=""/>
    <n v="0"/>
    <n v="0"/>
  </r>
  <r>
    <n v="170541"/>
    <n v="8"/>
    <m/>
    <n v="2013"/>
    <x v="15"/>
    <s v="H"/>
    <n v="15.756939025755017"/>
    <n v="1"/>
    <m/>
    <n v="15.756939025755017"/>
    <s v=""/>
    <n v="0"/>
    <n v="0"/>
  </r>
  <r>
    <n v="170551"/>
    <n v="0"/>
    <s v="DP.01 - ESCADA MARINHEIRO DE FERRO GALVANIZADO"/>
    <m/>
    <x v="0"/>
    <m/>
    <s v=""/>
    <m/>
    <s v="M"/>
    <s v=""/>
    <n v="111.99540512870138"/>
    <s v=""/>
    <s v=""/>
  </r>
  <r>
    <n v="170551"/>
    <n v="1"/>
    <m/>
    <n v="2020"/>
    <x v="22"/>
    <s v="H"/>
    <n v="15.860837164231068"/>
    <n v="1"/>
    <m/>
    <n v="15.860837164231068"/>
    <s v=""/>
    <n v="0"/>
    <n v="0"/>
  </r>
  <r>
    <n v="170551"/>
    <n v="2"/>
    <m/>
    <n v="10630"/>
    <x v="33"/>
    <s v="M3"/>
    <n v="420.47390000000001"/>
    <n v="2E-3"/>
    <m/>
    <n v="0.84094780000000002"/>
    <s v=""/>
    <n v="0"/>
    <n v="0"/>
  </r>
  <r>
    <n v="170551"/>
    <n v="3"/>
    <m/>
    <n v="31166"/>
    <x v="1612"/>
    <s v="M"/>
    <n v="82.918300000000002"/>
    <n v="1"/>
    <m/>
    <n v="82.918300000000002"/>
    <s v=""/>
    <n v="0"/>
    <n v="0"/>
  </r>
  <r>
    <n v="170551"/>
    <n v="4"/>
    <m/>
    <n v="2099"/>
    <x v="1"/>
    <s v="H"/>
    <n v="12.627877718847255"/>
    <n v="0.98"/>
    <m/>
    <n v="12.37532016447031"/>
    <s v=""/>
    <n v="0"/>
    <n v="0"/>
  </r>
  <r>
    <n v="170552"/>
    <n v="0"/>
    <s v="DP.02 - ESCADA MARINHEIRO DE FERRO GALVANIZADO COM GUARDA CORPO"/>
    <m/>
    <x v="0"/>
    <m/>
    <s v=""/>
    <m/>
    <s v="M"/>
    <s v=""/>
    <n v="237.43590512870139"/>
    <s v=""/>
    <s v=""/>
  </r>
  <r>
    <n v="170552"/>
    <n v="1"/>
    <m/>
    <n v="2099"/>
    <x v="1"/>
    <s v="H"/>
    <n v="12.627877718847255"/>
    <n v="0.98"/>
    <m/>
    <n v="12.37532016447031"/>
    <s v=""/>
    <n v="0"/>
    <n v="0"/>
  </r>
  <r>
    <n v="170552"/>
    <n v="2"/>
    <m/>
    <n v="10630"/>
    <x v="33"/>
    <s v="M3"/>
    <n v="420.47390000000001"/>
    <n v="2E-3"/>
    <m/>
    <n v="0.84094780000000002"/>
    <s v=""/>
    <n v="0"/>
    <n v="0"/>
  </r>
  <r>
    <n v="170552"/>
    <n v="3"/>
    <m/>
    <n v="2020"/>
    <x v="22"/>
    <s v="H"/>
    <n v="15.860837164231068"/>
    <n v="1"/>
    <m/>
    <n v="15.860837164231068"/>
    <s v=""/>
    <n v="0"/>
    <n v="0"/>
  </r>
  <r>
    <n v="170552"/>
    <n v="4"/>
    <m/>
    <n v="31167"/>
    <x v="1613"/>
    <s v="M"/>
    <n v="208.3588"/>
    <n v="1"/>
    <m/>
    <n v="208.3588"/>
    <s v=""/>
    <n v="0"/>
    <n v="0"/>
  </r>
  <r>
    <n v="170553"/>
    <n v="0"/>
    <s v="DP.03 - COMPLEMENTOS PARA ESCADA MARINHEIRO DE FERRO PERFILADO"/>
    <m/>
    <x v="0"/>
    <m/>
    <s v=""/>
    <m/>
    <s v="M"/>
    <s v=""/>
    <n v="98.175605128701378"/>
    <s v=""/>
    <s v=""/>
  </r>
  <r>
    <n v="170553"/>
    <n v="1"/>
    <m/>
    <n v="31168"/>
    <x v="1614"/>
    <s v="M"/>
    <n v="69.098500000000001"/>
    <n v="1"/>
    <m/>
    <n v="69.098500000000001"/>
    <s v=""/>
    <n v="0"/>
    <n v="0"/>
  </r>
  <r>
    <n v="170553"/>
    <n v="2"/>
    <m/>
    <n v="2020"/>
    <x v="22"/>
    <s v="H"/>
    <n v="15.860837164231068"/>
    <n v="1"/>
    <m/>
    <n v="15.860837164231068"/>
    <s v=""/>
    <n v="0"/>
    <n v="0"/>
  </r>
  <r>
    <n v="170553"/>
    <n v="3"/>
    <m/>
    <n v="2099"/>
    <x v="1"/>
    <s v="H"/>
    <n v="12.627877718847255"/>
    <n v="0.98"/>
    <m/>
    <n v="12.37532016447031"/>
    <s v=""/>
    <n v="0"/>
    <n v="0"/>
  </r>
  <r>
    <n v="170553"/>
    <n v="4"/>
    <m/>
    <n v="10630"/>
    <x v="33"/>
    <s v="M3"/>
    <n v="420.47390000000001"/>
    <n v="2E-3"/>
    <m/>
    <n v="0.84094780000000002"/>
    <s v=""/>
    <n v="0"/>
    <n v="0"/>
  </r>
  <r>
    <n v="170561"/>
    <n v="0"/>
    <s v="BATE PNEU EM TUBO DE AÇO GALVANIZADO D=3&quot; C=2,50M"/>
    <m/>
    <x v="0"/>
    <m/>
    <s v=""/>
    <m/>
    <s v="UN"/>
    <s v=""/>
    <n v="393.86016151673715"/>
    <s v=""/>
    <s v=""/>
  </r>
  <r>
    <n v="170561"/>
    <n v="1"/>
    <m/>
    <n v="37509"/>
    <x v="156"/>
    <s v="L"/>
    <n v="16.625699999999998"/>
    <n v="0.04"/>
    <m/>
    <n v="0.66502799999999995"/>
    <s v=""/>
    <n v="0"/>
    <n v="0"/>
  </r>
  <r>
    <n v="170561"/>
    <n v="2"/>
    <m/>
    <n v="70408"/>
    <x v="1218"/>
    <s v="M"/>
    <n v="56.153500000000001"/>
    <n v="2.5"/>
    <m/>
    <n v="140.38374999999999"/>
    <s v=""/>
    <n v="0"/>
    <n v="0"/>
  </r>
  <r>
    <n v="170561"/>
    <n v="3"/>
    <m/>
    <n v="94299"/>
    <x v="121"/>
    <s v="H"/>
    <n v="0.68298621625"/>
    <n v="3.9690000000000003E-3"/>
    <m/>
    <n v="2.7107722922962503E-3"/>
    <s v=""/>
    <n v="0"/>
    <n v="0"/>
  </r>
  <r>
    <n v="170561"/>
    <n v="4"/>
    <m/>
    <n v="2035"/>
    <x v="26"/>
    <s v="H"/>
    <n v="17.275965903920998"/>
    <n v="4"/>
    <m/>
    <n v="69.103863615683991"/>
    <s v=""/>
    <n v="0"/>
    <n v="0"/>
  </r>
  <r>
    <n v="170561"/>
    <n v="5"/>
    <m/>
    <n v="2075"/>
    <x v="230"/>
    <s v="H"/>
    <n v="15.599673853371913"/>
    <n v="1"/>
    <m/>
    <n v="15.599673853371913"/>
    <s v=""/>
    <n v="0"/>
    <n v="0"/>
  </r>
  <r>
    <n v="170561"/>
    <n v="6"/>
    <m/>
    <n v="2099"/>
    <x v="1"/>
    <s v="H"/>
    <n v="12.627877718847255"/>
    <n v="4"/>
    <m/>
    <n v="50.511510875389021"/>
    <s v=""/>
    <n v="0"/>
    <n v="0"/>
  </r>
  <r>
    <n v="170561"/>
    <n v="7"/>
    <m/>
    <n v="37535"/>
    <x v="1205"/>
    <s v="UN"/>
    <n v="1.6855"/>
    <n v="2"/>
    <m/>
    <n v="3.371"/>
    <s v=""/>
    <n v="0"/>
    <n v="0"/>
  </r>
  <r>
    <n v="170561"/>
    <n v="8"/>
    <m/>
    <n v="10604"/>
    <x v="41"/>
    <s v="M3"/>
    <n v="182.33539999999999"/>
    <n v="3.5999999999999997E-2"/>
    <m/>
    <n v="6.5640743999999991"/>
    <s v=""/>
    <n v="0"/>
    <n v="0"/>
  </r>
  <r>
    <n v="170561"/>
    <n v="9"/>
    <m/>
    <n v="37005"/>
    <x v="383"/>
    <s v="L"/>
    <n v="15.942500000000001"/>
    <n v="0.7"/>
    <m/>
    <n v="11.159750000000001"/>
    <s v=""/>
    <n v="0"/>
    <n v="0"/>
  </r>
  <r>
    <n v="170561"/>
    <n v="10"/>
    <m/>
    <n v="51608"/>
    <x v="503"/>
    <s v="UN"/>
    <n v="48.249400000000001"/>
    <n v="2"/>
    <m/>
    <n v="96.498800000000003"/>
    <s v=""/>
    <n v="0"/>
    <n v="0"/>
  </r>
  <r>
    <n v="170575"/>
    <n v="0"/>
    <s v="ARMÁRIO DE AÇO COM 4 PORTAS E FECHADURA L 640XP420XH1980"/>
    <m/>
    <x v="0"/>
    <m/>
    <s v=""/>
    <m/>
    <s v="UN"/>
    <s v=""/>
    <n v="623.47540000000004"/>
    <s v=""/>
    <s v=""/>
  </r>
  <r>
    <n v="170575"/>
    <n v="1"/>
    <m/>
    <n v="30594"/>
    <x v="1615"/>
    <s v="UN"/>
    <n v="311.73770000000002"/>
    <n v="2"/>
    <m/>
    <n v="623.47540000000004"/>
    <s v=""/>
    <n v="0"/>
    <n v="0"/>
  </r>
  <r>
    <n v="170580"/>
    <n v="0"/>
    <s v="DR.1 - MESA DE PREPARO PARA COZINHAS - EM MÁRMORE"/>
    <m/>
    <x v="0"/>
    <m/>
    <s v=""/>
    <m/>
    <s v="UN"/>
    <s v=""/>
    <n v="1538.7874910217424"/>
    <s v=""/>
    <s v=""/>
  </r>
  <r>
    <n v="170580"/>
    <n v="1"/>
    <m/>
    <n v="35535"/>
    <x v="1490"/>
    <s v="M"/>
    <n v="16.765000000000001"/>
    <n v="2.5"/>
    <m/>
    <n v="41.912500000000001"/>
    <s v=""/>
    <n v="0"/>
    <n v="0"/>
  </r>
  <r>
    <n v="170580"/>
    <n v="2"/>
    <m/>
    <n v="31505"/>
    <x v="1424"/>
    <s v="M2"/>
    <n v="17.0107"/>
    <n v="2.64"/>
    <m/>
    <n v="44.908248"/>
    <s v=""/>
    <n v="0"/>
    <n v="0"/>
  </r>
  <r>
    <n v="170580"/>
    <n v="3"/>
    <m/>
    <n v="17740"/>
    <x v="48"/>
    <s v="KG"/>
    <n v="4.9862000000000002"/>
    <n v="0.24"/>
    <m/>
    <n v="1.196688"/>
    <s v=""/>
    <n v="0"/>
    <n v="0"/>
  </r>
  <r>
    <n v="170580"/>
    <n v="4"/>
    <m/>
    <n v="17515"/>
    <x v="14"/>
    <s v="KG"/>
    <n v="5.5275999999999996"/>
    <n v="1.2"/>
    <m/>
    <n v="6.633119999999999"/>
    <s v=""/>
    <n v="0"/>
    <n v="0"/>
  </r>
  <r>
    <n v="170580"/>
    <n v="5"/>
    <m/>
    <n v="17040"/>
    <x v="386"/>
    <s v="UN"/>
    <n v="0.31169999999999998"/>
    <n v="12"/>
    <m/>
    <n v="3.7403999999999997"/>
    <s v=""/>
    <n v="0"/>
    <n v="0"/>
  </r>
  <r>
    <n v="170580"/>
    <n v="6"/>
    <m/>
    <n v="11510"/>
    <x v="92"/>
    <s v="KG"/>
    <n v="3.2757999999999998"/>
    <n v="9.68"/>
    <m/>
    <n v="31.709743999999997"/>
    <s v=""/>
    <n v="0"/>
    <n v="0"/>
  </r>
  <r>
    <n v="170580"/>
    <n v="7"/>
    <m/>
    <n v="12580"/>
    <x v="42"/>
    <s v="UN"/>
    <n v="0.25140000000000001"/>
    <n v="226"/>
    <m/>
    <n v="56.816400000000002"/>
    <s v=""/>
    <n v="0"/>
    <n v="0"/>
  </r>
  <r>
    <n v="170580"/>
    <n v="8"/>
    <m/>
    <n v="10648"/>
    <x v="44"/>
    <s v="M3"/>
    <n v="359.69349999999997"/>
    <n v="6.7500000000000004E-2"/>
    <m/>
    <n v="24.279311249999999"/>
    <s v=""/>
    <n v="0"/>
    <n v="0"/>
  </r>
  <r>
    <n v="170580"/>
    <n v="9"/>
    <m/>
    <n v="2014"/>
    <x v="16"/>
    <s v="H"/>
    <n v="13.173665210544026"/>
    <n v="2.21"/>
    <m/>
    <n v="29.113800115302297"/>
    <s v=""/>
    <n v="0"/>
    <n v="0"/>
  </r>
  <r>
    <n v="170580"/>
    <n v="10"/>
    <m/>
    <n v="2050"/>
    <x v="1398"/>
    <s v="H"/>
    <n v="16.714194083227913"/>
    <n v="5.28"/>
    <m/>
    <n v="88.250944759443385"/>
    <s v=""/>
    <n v="0"/>
    <n v="0"/>
  </r>
  <r>
    <n v="170580"/>
    <n v="11"/>
    <m/>
    <n v="77615"/>
    <x v="1410"/>
    <s v="M2"/>
    <n v="302.66430000000003"/>
    <n v="1.8"/>
    <m/>
    <n v="544.79574000000002"/>
    <s v=""/>
    <n v="0"/>
    <n v="0"/>
  </r>
  <r>
    <n v="170580"/>
    <n v="12"/>
    <m/>
    <n v="2099"/>
    <x v="1"/>
    <s v="H"/>
    <n v="12.627877718847255"/>
    <n v="18.440000000000001"/>
    <m/>
    <n v="232.8580651355434"/>
    <s v=""/>
    <n v="0"/>
    <n v="0"/>
  </r>
  <r>
    <n v="170580"/>
    <n v="13"/>
    <m/>
    <n v="11070"/>
    <x v="51"/>
    <s v="M"/>
    <n v="4.1189999999999998"/>
    <n v="0.25290000000000001"/>
    <m/>
    <n v="1.0416951000000001"/>
    <s v=""/>
    <n v="0"/>
    <n v="0"/>
  </r>
  <r>
    <n v="170580"/>
    <n v="14"/>
    <m/>
    <n v="11066"/>
    <x v="67"/>
    <s v="M"/>
    <n v="1.0965"/>
    <n v="1.0114000000000001"/>
    <m/>
    <n v="1.1090001"/>
    <s v=""/>
    <n v="0"/>
    <n v="0"/>
  </r>
  <r>
    <n v="170580"/>
    <n v="15"/>
    <m/>
    <n v="10515"/>
    <x v="158"/>
    <s v="KG"/>
    <n v="1.0757000000000001"/>
    <n v="0.85"/>
    <m/>
    <n v="0.91434500000000007"/>
    <s v=""/>
    <n v="0"/>
    <n v="0"/>
  </r>
  <r>
    <n v="170580"/>
    <n v="16"/>
    <m/>
    <n v="2013"/>
    <x v="15"/>
    <s v="H"/>
    <n v="15.756939025755017"/>
    <n v="2.21"/>
    <m/>
    <n v="34.822835246918586"/>
    <s v=""/>
    <n v="0"/>
    <n v="0"/>
  </r>
  <r>
    <n v="170580"/>
    <n v="17"/>
    <m/>
    <n v="2015"/>
    <x v="47"/>
    <s v="H"/>
    <n v="16.259414142106937"/>
    <n v="0.97"/>
    <m/>
    <n v="15.771631717843729"/>
    <s v=""/>
    <n v="0"/>
    <n v="0"/>
  </r>
  <r>
    <n v="170580"/>
    <n v="18"/>
    <m/>
    <n v="2016"/>
    <x v="46"/>
    <s v="H"/>
    <n v="13.188618292508322"/>
    <n v="0.97"/>
    <m/>
    <n v="12.792959743733071"/>
    <s v=""/>
    <n v="0"/>
    <n v="0"/>
  </r>
  <r>
    <n v="170580"/>
    <n v="19"/>
    <m/>
    <n v="2020"/>
    <x v="22"/>
    <s v="H"/>
    <n v="15.860837164231068"/>
    <n v="13.84"/>
    <m/>
    <n v="219.51398635295797"/>
    <s v=""/>
    <n v="0"/>
    <n v="0"/>
  </r>
  <r>
    <n v="170580"/>
    <n v="20"/>
    <m/>
    <n v="10601"/>
    <x v="118"/>
    <s v="M3"/>
    <n v="160.4237"/>
    <n v="2.5000000000000001E-2"/>
    <m/>
    <n v="4.0105925000000004"/>
    <s v=""/>
    <n v="0"/>
    <n v="0"/>
  </r>
  <r>
    <n v="170580"/>
    <n v="21"/>
    <m/>
    <n v="10612"/>
    <x v="983"/>
    <s v="M3"/>
    <n v="250.2276"/>
    <n v="0.16500000000000001"/>
    <m/>
    <n v="41.287554"/>
    <s v=""/>
    <n v="0"/>
    <n v="0"/>
  </r>
  <r>
    <n v="170580"/>
    <n v="22"/>
    <m/>
    <n v="30542"/>
    <x v="334"/>
    <s v="KG"/>
    <n v="6.2305000000000001"/>
    <n v="16.260000000000002"/>
    <m/>
    <n v="101.30793000000001"/>
    <s v=""/>
    <n v="0"/>
    <n v="0"/>
  </r>
  <r>
    <n v="170590"/>
    <n v="0"/>
    <s v="PORTA CORTA-FOGO P90 (0,90X2,10M) COM FERRAGENS"/>
    <m/>
    <x v="0"/>
    <m/>
    <s v=""/>
    <m/>
    <s v="UN"/>
    <s v=""/>
    <n v="630.58280203231323"/>
    <s v=""/>
    <s v=""/>
  </r>
  <r>
    <n v="170590"/>
    <n v="1"/>
    <m/>
    <n v="30670"/>
    <x v="1616"/>
    <s v="UN"/>
    <n v="510.36669999999998"/>
    <n v="1"/>
    <m/>
    <n v="510.36669999999998"/>
    <s v=""/>
    <n v="0"/>
    <n v="0"/>
  </r>
  <r>
    <n v="170590"/>
    <n v="2"/>
    <m/>
    <n v="2020"/>
    <x v="22"/>
    <s v="H"/>
    <n v="15.860837164231068"/>
    <n v="4"/>
    <m/>
    <n v="63.443348656924272"/>
    <s v=""/>
    <n v="0"/>
    <n v="0"/>
  </r>
  <r>
    <n v="170590"/>
    <n v="3"/>
    <m/>
    <n v="2099"/>
    <x v="1"/>
    <s v="H"/>
    <n v="12.627877718847255"/>
    <n v="4"/>
    <m/>
    <n v="50.511510875389021"/>
    <s v=""/>
    <n v="0"/>
    <n v="0"/>
  </r>
  <r>
    <n v="170590"/>
    <n v="4"/>
    <m/>
    <n v="10611"/>
    <x v="1550"/>
    <s v="M3"/>
    <n v="250.44970000000001"/>
    <n v="2.5000000000000001E-2"/>
    <m/>
    <n v="6.2612425000000007"/>
    <s v=""/>
    <n v="0"/>
    <n v="0"/>
  </r>
  <r>
    <n v="170591"/>
    <n v="0"/>
    <s v="PORTA CORTA-FOGO P90 - 1,05 X 2,10M, COM DOBRADIÇAS E MOLAS SEM FERRAGEM"/>
    <m/>
    <x v="0"/>
    <m/>
    <s v=""/>
    <m/>
    <s v="UN"/>
    <s v=""/>
    <n v="760.08008637179023"/>
    <s v=""/>
    <s v=""/>
  </r>
  <r>
    <n v="170591"/>
    <n v="1"/>
    <m/>
    <n v="2020"/>
    <x v="22"/>
    <s v="H"/>
    <n v="15.860837164231068"/>
    <n v="4.09"/>
    <m/>
    <n v="64.87082400170506"/>
    <s v=""/>
    <n v="0"/>
    <n v="0"/>
  </r>
  <r>
    <n v="170591"/>
    <n v="2"/>
    <m/>
    <n v="2099"/>
    <x v="1"/>
    <s v="H"/>
    <n v="12.627877718847255"/>
    <n v="4.09"/>
    <m/>
    <n v="51.648019870085271"/>
    <s v=""/>
    <n v="0"/>
    <n v="0"/>
  </r>
  <r>
    <n v="170591"/>
    <n v="3"/>
    <m/>
    <n v="30690"/>
    <x v="1617"/>
    <s v="UN"/>
    <n v="637.29999999999995"/>
    <n v="1"/>
    <m/>
    <n v="637.29999999999995"/>
    <s v=""/>
    <n v="0"/>
    <n v="0"/>
  </r>
  <r>
    <n v="170591"/>
    <n v="4"/>
    <m/>
    <n v="10611"/>
    <x v="1550"/>
    <s v="M3"/>
    <n v="250.44970000000001"/>
    <n v="2.5000000000000001E-2"/>
    <m/>
    <n v="6.2612425000000007"/>
    <s v=""/>
    <n v="0"/>
    <n v="0"/>
  </r>
  <r>
    <n v="170592"/>
    <n v="0"/>
    <s v="PEDESTAL SINALIZADOR PARA ESTACIONAMENTO P/ DEFICIENTE"/>
    <m/>
    <x v="0"/>
    <m/>
    <s v=""/>
    <m/>
    <s v="UN"/>
    <s v=""/>
    <n v="394.38658664721959"/>
    <s v=""/>
    <s v=""/>
  </r>
  <r>
    <n v="170592"/>
    <n v="1"/>
    <m/>
    <n v="2099"/>
    <x v="1"/>
    <s v="H"/>
    <n v="12.627877718847255"/>
    <n v="0.33"/>
    <m/>
    <n v="4.1671996472195945"/>
    <s v=""/>
    <n v="0"/>
    <n v="0"/>
  </r>
  <r>
    <n v="170592"/>
    <n v="2"/>
    <m/>
    <n v="10648"/>
    <x v="44"/>
    <s v="M3"/>
    <n v="359.69349999999997"/>
    <n v="2E-3"/>
    <m/>
    <n v="0.719387"/>
    <s v=""/>
    <n v="0"/>
    <n v="0"/>
  </r>
  <r>
    <n v="170592"/>
    <n v="3"/>
    <m/>
    <n v="79802"/>
    <x v="1618"/>
    <s v="UN"/>
    <n v="389.5"/>
    <n v="1"/>
    <m/>
    <n v="389.5"/>
    <s v=""/>
    <n v="0"/>
    <n v="0"/>
  </r>
  <r>
    <n v="170593"/>
    <n v="0"/>
    <s v="PLACA DE IDENTIFICAÇÃO COM NÚMERO PAVIMENTO EM BRAILE"/>
    <m/>
    <x v="0"/>
    <m/>
    <s v=""/>
    <m/>
    <s v="UN"/>
    <s v=""/>
    <n v="31.525575543769452"/>
    <s v=""/>
    <s v=""/>
  </r>
  <r>
    <n v="170593"/>
    <n v="1"/>
    <m/>
    <n v="79803"/>
    <x v="1619"/>
    <s v="UN"/>
    <n v="29"/>
    <n v="1"/>
    <m/>
    <n v="29"/>
    <s v=""/>
    <n v="0"/>
    <n v="0"/>
  </r>
  <r>
    <n v="170593"/>
    <n v="2"/>
    <m/>
    <n v="2099"/>
    <x v="1"/>
    <s v="H"/>
    <n v="12.627877718847255"/>
    <n v="0.2"/>
    <m/>
    <n v="2.5255755437694511"/>
    <s v=""/>
    <n v="0"/>
    <n v="0"/>
  </r>
  <r>
    <n v="170594"/>
    <n v="0"/>
    <s v="PLACA DE IDENTIFICAÇÃO DE WC EM BRAILE FEM./ MASC."/>
    <m/>
    <x v="0"/>
    <m/>
    <s v=""/>
    <m/>
    <s v="UN"/>
    <s v=""/>
    <n v="56.775575543769449"/>
    <s v=""/>
    <s v=""/>
  </r>
  <r>
    <n v="170594"/>
    <n v="1"/>
    <m/>
    <n v="2099"/>
    <x v="1"/>
    <s v="H"/>
    <n v="12.627877718847255"/>
    <n v="0.2"/>
    <m/>
    <n v="2.5255755437694511"/>
    <s v=""/>
    <n v="0"/>
    <n v="0"/>
  </r>
  <r>
    <n v="170594"/>
    <n v="2"/>
    <m/>
    <n v="79804"/>
    <x v="1620"/>
    <s v="UN"/>
    <n v="54.25"/>
    <n v="1"/>
    <m/>
    <n v="54.25"/>
    <s v=""/>
    <n v="0"/>
    <n v="0"/>
  </r>
  <r>
    <n v="170595"/>
    <n v="0"/>
    <s v="PLACA DE IDENTIFICAÇÃO EM BRAILE &quot;INÍCIO E FINAL&quot; P/ CORRIMÃO"/>
    <m/>
    <x v="0"/>
    <m/>
    <s v=""/>
    <m/>
    <s v="UN"/>
    <s v=""/>
    <n v="12.37557554376945"/>
    <s v=""/>
    <s v=""/>
  </r>
  <r>
    <n v="170595"/>
    <n v="1"/>
    <m/>
    <n v="79805"/>
    <x v="1621"/>
    <s v="UN"/>
    <n v="9.85"/>
    <n v="1"/>
    <m/>
    <n v="9.85"/>
    <s v=""/>
    <n v="0"/>
    <n v="0"/>
  </r>
  <r>
    <n v="170595"/>
    <n v="2"/>
    <m/>
    <n v="2099"/>
    <x v="1"/>
    <s v="H"/>
    <n v="12.627877718847255"/>
    <n v="0.2"/>
    <m/>
    <n v="2.5255755437694511"/>
    <s v=""/>
    <n v="0"/>
    <n v="0"/>
  </r>
  <r>
    <n v="170596"/>
    <n v="0"/>
    <s v="PLACA DE IDENTIFICAÇÃO EM BRAILE DE PAVIMENTO P/ CORRIMÃO"/>
    <m/>
    <x v="0"/>
    <m/>
    <s v=""/>
    <m/>
    <s v="UN"/>
    <s v=""/>
    <n v="12.925575543769451"/>
    <s v=""/>
    <s v=""/>
  </r>
  <r>
    <n v="170596"/>
    <n v="1"/>
    <m/>
    <n v="79806"/>
    <x v="1622"/>
    <s v="UN"/>
    <n v="10.4"/>
    <n v="1"/>
    <m/>
    <n v="10.4"/>
    <s v=""/>
    <n v="0"/>
    <n v="0"/>
  </r>
  <r>
    <n v="170596"/>
    <n v="2"/>
    <m/>
    <n v="2099"/>
    <x v="1"/>
    <s v="H"/>
    <n v="12.627877718847255"/>
    <n v="0.2"/>
    <m/>
    <n v="2.5255755437694511"/>
    <s v=""/>
    <n v="0"/>
    <n v="0"/>
  </r>
  <r>
    <n v="170597"/>
    <n v="0"/>
    <s v="PLACA PARA PORTA WC C/ DESENHO UNIVERSAL ACESSIBILIDADE"/>
    <m/>
    <x v="0"/>
    <m/>
    <s v=""/>
    <m/>
    <s v="UN"/>
    <s v=""/>
    <n v="33.850460435015556"/>
    <s v=""/>
    <s v=""/>
  </r>
  <r>
    <n v="170597"/>
    <n v="1"/>
    <m/>
    <n v="79807"/>
    <x v="1623"/>
    <s v="UN"/>
    <n v="31.83"/>
    <n v="1"/>
    <m/>
    <n v="31.83"/>
    <s v=""/>
    <n v="0"/>
    <n v="0"/>
  </r>
  <r>
    <n v="170597"/>
    <n v="2"/>
    <m/>
    <n v="2099"/>
    <x v="1"/>
    <s v="H"/>
    <n v="12.627877718847255"/>
    <n v="0.16"/>
    <m/>
    <n v="2.0204604350155608"/>
    <s v=""/>
    <n v="0"/>
    <n v="0"/>
  </r>
  <r>
    <n v="170598"/>
    <n v="0"/>
    <s v="SINALIZAÇÃO VISUAL DE DEGRAUS PARA DEFICIENTE VISUAL"/>
    <m/>
    <x v="0"/>
    <m/>
    <s v=""/>
    <m/>
    <s v="UN"/>
    <s v=""/>
    <n v="4.8127879647219594"/>
    <s v=""/>
    <s v=""/>
  </r>
  <r>
    <n v="170598"/>
    <n v="1"/>
    <m/>
    <n v="19015"/>
    <x v="311"/>
    <s v="KG"/>
    <n v="12.894"/>
    <n v="2.1999999999999999E-2"/>
    <m/>
    <n v="0.28366799999999998"/>
    <s v=""/>
    <n v="0"/>
    <n v="0"/>
  </r>
  <r>
    <n v="170598"/>
    <n v="2"/>
    <m/>
    <n v="2099"/>
    <x v="1"/>
    <s v="H"/>
    <n v="12.627877718847255"/>
    <n v="3.3000000000000002E-2"/>
    <m/>
    <n v="0.41671996472195943"/>
    <s v=""/>
    <n v="0"/>
    <n v="0"/>
  </r>
  <r>
    <n v="170598"/>
    <n v="3"/>
    <m/>
    <n v="28091"/>
    <x v="1624"/>
    <s v="UN"/>
    <n v="4.1124000000000001"/>
    <n v="1"/>
    <m/>
    <n v="4.1124000000000001"/>
    <s v=""/>
    <n v="0"/>
    <n v="0"/>
  </r>
  <r>
    <n v="171001"/>
    <n v="0"/>
    <s v="ELEVADOR ELÉTRICO SEM CASA DE MÁQUINAS - 2 PARADAS"/>
    <m/>
    <x v="0"/>
    <m/>
    <s v=""/>
    <m/>
    <s v="UN"/>
    <s v=""/>
    <n v="84410"/>
    <s v=""/>
    <s v=""/>
  </r>
  <r>
    <n v="171001"/>
    <n v="1"/>
    <m/>
    <n v="95001"/>
    <x v="1625"/>
    <s v="UN"/>
    <n v="84410"/>
    <n v="1"/>
    <m/>
    <n v="84410"/>
    <s v=""/>
    <n v="0"/>
    <n v="0"/>
  </r>
  <r>
    <n v="171002"/>
    <n v="0"/>
    <s v="ELEVADOR ELÉTRICO SEM CASA DE MÁQUINAS - 3 PARADAS"/>
    <m/>
    <x v="0"/>
    <m/>
    <s v=""/>
    <m/>
    <s v="UN"/>
    <s v=""/>
    <n v="81870"/>
    <s v=""/>
    <s v=""/>
  </r>
  <r>
    <n v="171002"/>
    <n v="1"/>
    <m/>
    <n v="95002"/>
    <x v="1626"/>
    <s v="UN"/>
    <n v="81870"/>
    <n v="1"/>
    <m/>
    <n v="81870"/>
    <s v=""/>
    <n v="0"/>
    <n v="0"/>
  </r>
  <r>
    <n v="171003"/>
    <n v="0"/>
    <s v="ELEVADOR EL[ETRICO SEM CASA DE MÁQUINAS - 4 PARADAS"/>
    <m/>
    <x v="0"/>
    <m/>
    <s v=""/>
    <m/>
    <s v="UN"/>
    <s v=""/>
    <n v="88173.333299999998"/>
    <s v=""/>
    <s v=""/>
  </r>
  <r>
    <n v="171003"/>
    <n v="1"/>
    <m/>
    <n v="95003"/>
    <x v="1627"/>
    <s v="UN"/>
    <n v="88173.333299999998"/>
    <n v="1"/>
    <m/>
    <n v="88173.333299999998"/>
    <s v=""/>
    <n v="0"/>
    <n v="0"/>
  </r>
  <r>
    <n v="171004"/>
    <n v="0"/>
    <s v="ELEVADOR ELÉTRICO SEM CASA DE MÁQUINAS - 5 PARADAS"/>
    <m/>
    <x v="0"/>
    <m/>
    <s v=""/>
    <m/>
    <s v="UN"/>
    <s v=""/>
    <n v="94800"/>
    <s v=""/>
    <s v=""/>
  </r>
  <r>
    <n v="171004"/>
    <n v="1"/>
    <m/>
    <n v="95004"/>
    <x v="1628"/>
    <s v="UN"/>
    <n v="94800"/>
    <n v="1"/>
    <m/>
    <n v="94800"/>
    <s v=""/>
    <n v="0"/>
    <n v="0"/>
  </r>
  <r>
    <n v="171008"/>
    <n v="0"/>
    <s v="ELEVADOR HIDRÁULICO 3 PARADAS 2 PORTAS OPOSTAS"/>
    <m/>
    <x v="0"/>
    <m/>
    <s v=""/>
    <m/>
    <s v="UN"/>
    <s v=""/>
    <n v="79947.5"/>
    <s v=""/>
    <s v=""/>
  </r>
  <r>
    <n v="171008"/>
    <n v="1"/>
    <m/>
    <n v="95008"/>
    <x v="1629"/>
    <s v="UN"/>
    <n v="79947.5"/>
    <n v="1"/>
    <m/>
    <n v="79947.5"/>
    <s v=""/>
    <n v="0"/>
    <n v="0"/>
  </r>
  <r>
    <n v="171011"/>
    <n v="0"/>
    <s v="DX.05/06 - COIFA EM CHAPA DE AÇO GALVANIZADO PARA FOGÃO DE 3 OU 4 BOCAS"/>
    <m/>
    <x v="0"/>
    <m/>
    <s v=""/>
    <m/>
    <s v="UN"/>
    <s v=""/>
    <n v="804.74027086700562"/>
    <s v=""/>
    <s v=""/>
  </r>
  <r>
    <n v="171011"/>
    <n v="1"/>
    <m/>
    <n v="78060"/>
    <x v="1630"/>
    <s v="UN"/>
    <n v="674.6"/>
    <n v="1"/>
    <m/>
    <n v="674.6"/>
    <s v=""/>
    <n v="0"/>
    <n v="0"/>
  </r>
  <r>
    <n v="171011"/>
    <n v="2"/>
    <m/>
    <n v="26864"/>
    <x v="1631"/>
    <s v="M"/>
    <n v="1.7548999999999999"/>
    <n v="4"/>
    <m/>
    <n v="7.0195999999999996"/>
    <s v=""/>
    <n v="0"/>
    <n v="0"/>
  </r>
  <r>
    <n v="171011"/>
    <n v="3"/>
    <m/>
    <n v="2046"/>
    <x v="61"/>
    <s v="H"/>
    <n v="13.391773957816332"/>
    <n v="1.5"/>
    <m/>
    <n v="20.087660936724497"/>
    <s v=""/>
    <n v="0"/>
    <n v="0"/>
  </r>
  <r>
    <n v="171011"/>
    <n v="4"/>
    <m/>
    <n v="2045"/>
    <x v="63"/>
    <s v="H"/>
    <n v="28.645206620187412"/>
    <n v="1.5"/>
    <m/>
    <n v="42.967809930281121"/>
    <s v=""/>
    <n v="0"/>
    <n v="0"/>
  </r>
  <r>
    <n v="171011"/>
    <n v="5"/>
    <m/>
    <n v="17040"/>
    <x v="386"/>
    <s v="UN"/>
    <n v="0.31169999999999998"/>
    <n v="4"/>
    <m/>
    <n v="1.2467999999999999"/>
    <s v=""/>
    <n v="0"/>
    <n v="0"/>
  </r>
  <r>
    <n v="171011"/>
    <n v="6"/>
    <m/>
    <n v="26865"/>
    <x v="1632"/>
    <s v="M"/>
    <n v="7.3522999999999996"/>
    <n v="8"/>
    <m/>
    <n v="58.818399999999997"/>
    <s v=""/>
    <n v="0"/>
    <n v="0"/>
  </r>
  <r>
    <n v="171012"/>
    <n v="0"/>
    <s v="DX.01/03 - COIFA EM CHAPA DE AÇO GALVANIZADO PARA FOGÃO DE 6 BOCAS"/>
    <m/>
    <x v="0"/>
    <m/>
    <s v=""/>
    <m/>
    <s v="UN"/>
    <s v=""/>
    <n v="1137.8626811560073"/>
    <s v=""/>
    <s v=""/>
  </r>
  <r>
    <n v="171012"/>
    <n v="1"/>
    <m/>
    <n v="26865"/>
    <x v="1632"/>
    <s v="M"/>
    <n v="7.3522999999999996"/>
    <n v="8"/>
    <m/>
    <n v="58.818399999999997"/>
    <s v=""/>
    <n v="0"/>
    <n v="0"/>
  </r>
  <r>
    <n v="171012"/>
    <n v="2"/>
    <m/>
    <n v="26864"/>
    <x v="1631"/>
    <s v="M"/>
    <n v="1.7548999999999999"/>
    <n v="4.8"/>
    <m/>
    <n v="8.4235199999999999"/>
    <s v=""/>
    <n v="0"/>
    <n v="0"/>
  </r>
  <r>
    <n v="171012"/>
    <n v="3"/>
    <m/>
    <n v="2045"/>
    <x v="63"/>
    <s v="H"/>
    <n v="28.645206620187412"/>
    <n v="2"/>
    <m/>
    <n v="57.290413240374825"/>
    <s v=""/>
    <n v="0"/>
    <n v="0"/>
  </r>
  <r>
    <n v="171012"/>
    <n v="4"/>
    <m/>
    <n v="78062"/>
    <x v="1633"/>
    <s v="UN"/>
    <n v="985.3"/>
    <n v="1"/>
    <m/>
    <n v="985.3"/>
    <s v=""/>
    <n v="0"/>
    <n v="0"/>
  </r>
  <r>
    <n v="171012"/>
    <n v="5"/>
    <m/>
    <n v="17040"/>
    <x v="386"/>
    <s v="UN"/>
    <n v="0.31169999999999998"/>
    <n v="4"/>
    <m/>
    <n v="1.2467999999999999"/>
    <s v=""/>
    <n v="0"/>
    <n v="0"/>
  </r>
  <r>
    <n v="171012"/>
    <n v="6"/>
    <m/>
    <n v="2046"/>
    <x v="61"/>
    <s v="H"/>
    <n v="13.391773957816332"/>
    <n v="2"/>
    <m/>
    <n v="26.783547915632663"/>
    <s v=""/>
    <n v="0"/>
    <n v="0"/>
  </r>
  <r>
    <n v="171017"/>
    <n v="0"/>
    <s v="CHAPÉU CHINÊS PARA DUTO GALVANIZADO 35CM BIT.22 PARA EXAUSTÃO DE AR"/>
    <m/>
    <x v="0"/>
    <m/>
    <s v=""/>
    <m/>
    <s v="UN"/>
    <s v=""/>
    <n v="80.315783310093707"/>
    <s v=""/>
    <s v=""/>
  </r>
  <r>
    <n v="171017"/>
    <n v="1"/>
    <m/>
    <n v="27534"/>
    <x v="1634"/>
    <s v="M2"/>
    <n v="123.675"/>
    <n v="0.1"/>
    <m/>
    <n v="12.3675"/>
    <s v=""/>
    <n v="0"/>
    <n v="0"/>
  </r>
  <r>
    <n v="171017"/>
    <n v="2"/>
    <m/>
    <n v="2045"/>
    <x v="63"/>
    <s v="H"/>
    <n v="28.645206620187412"/>
    <n v="0.5"/>
    <m/>
    <n v="14.322603310093706"/>
    <s v=""/>
    <n v="0"/>
    <n v="0"/>
  </r>
  <r>
    <n v="171017"/>
    <n v="3"/>
    <m/>
    <n v="69667"/>
    <x v="1635"/>
    <s v="UN"/>
    <n v="28.268999999999998"/>
    <n v="1"/>
    <m/>
    <n v="28.268999999999998"/>
    <s v=""/>
    <n v="0"/>
    <n v="0"/>
  </r>
  <r>
    <n v="171017"/>
    <n v="4"/>
    <m/>
    <n v="79653"/>
    <x v="1302"/>
    <s v="KG"/>
    <n v="63.3917"/>
    <n v="0.4"/>
    <m/>
    <n v="25.356680000000001"/>
    <s v=""/>
    <n v="0"/>
    <n v="0"/>
  </r>
  <r>
    <n v="171018"/>
    <n v="0"/>
    <s v="DUTO EM CHAPA DE AÇO GALVANIZADO N.22 - DIÂMETRO 35CM"/>
    <m/>
    <x v="0"/>
    <m/>
    <s v=""/>
    <m/>
    <s v="M"/>
    <s v=""/>
    <n v="111.6681922312015"/>
    <s v=""/>
    <s v=""/>
  </r>
  <r>
    <n v="171018"/>
    <n v="1"/>
    <m/>
    <n v="17040"/>
    <x v="386"/>
    <s v="UN"/>
    <n v="0.31169999999999998"/>
    <n v="2"/>
    <m/>
    <n v="0.62339999999999995"/>
    <s v=""/>
    <n v="0"/>
    <n v="0"/>
  </r>
  <r>
    <n v="171018"/>
    <n v="2"/>
    <m/>
    <n v="78071"/>
    <x v="1636"/>
    <s v="M"/>
    <n v="94.23"/>
    <n v="1"/>
    <m/>
    <n v="94.23"/>
    <s v=""/>
    <n v="0"/>
    <n v="0"/>
  </r>
  <r>
    <n v="171018"/>
    <n v="3"/>
    <m/>
    <n v="2045"/>
    <x v="63"/>
    <s v="H"/>
    <n v="28.645206620187412"/>
    <n v="0.4"/>
    <m/>
    <n v="11.458082648074965"/>
    <s v=""/>
    <n v="0"/>
    <n v="0"/>
  </r>
  <r>
    <n v="171018"/>
    <n v="4"/>
    <m/>
    <n v="2046"/>
    <x v="61"/>
    <s v="H"/>
    <n v="13.391773957816332"/>
    <n v="0.4"/>
    <m/>
    <n v="5.3567095831265332"/>
    <s v=""/>
    <n v="0"/>
    <n v="0"/>
  </r>
  <r>
    <n v="171018"/>
    <n v="5"/>
    <m/>
    <n v="26862"/>
    <x v="1637"/>
    <s v="UN"/>
    <n v="0"/>
    <n v="1"/>
    <m/>
    <n v="0"/>
    <s v=""/>
    <n v="0"/>
    <n v="0"/>
  </r>
  <r>
    <n v="171019"/>
    <n v="0"/>
    <s v="CURVA PARA DUTO EM CHAPA GALVANIZADA 35CM BIT.22 PARA EXAUSTÃO AR RECRAVADA A CADA 10GRAUS"/>
    <m/>
    <x v="0"/>
    <m/>
    <s v=""/>
    <m/>
    <s v="UN"/>
    <s v=""/>
    <n v="120.42253264807496"/>
    <s v=""/>
    <s v=""/>
  </r>
  <r>
    <n v="171019"/>
    <n v="1"/>
    <m/>
    <n v="2045"/>
    <x v="63"/>
    <s v="H"/>
    <n v="28.645206620187412"/>
    <n v="0.4"/>
    <m/>
    <n v="11.458082648074965"/>
    <s v=""/>
    <n v="0"/>
    <n v="0"/>
  </r>
  <r>
    <n v="171019"/>
    <n v="2"/>
    <m/>
    <n v="79653"/>
    <x v="1302"/>
    <s v="KG"/>
    <n v="63.3917"/>
    <n v="0.5"/>
    <m/>
    <n v="31.69585"/>
    <s v=""/>
    <n v="0"/>
    <n v="0"/>
  </r>
  <r>
    <n v="171019"/>
    <n v="3"/>
    <m/>
    <n v="69666"/>
    <x v="1638"/>
    <s v="UN"/>
    <n v="77.268600000000006"/>
    <n v="1"/>
    <m/>
    <n v="77.268600000000006"/>
    <s v=""/>
    <n v="0"/>
    <n v="0"/>
  </r>
  <r>
    <n v="171025"/>
    <n v="0"/>
    <s v="EXAUSTOR 1/2 HP PARA COIFAS"/>
    <m/>
    <x v="0"/>
    <m/>
    <s v=""/>
    <m/>
    <s v="UN"/>
    <s v=""/>
    <n v="595.06000645845177"/>
    <s v=""/>
    <s v=""/>
  </r>
  <r>
    <n v="171025"/>
    <n v="1"/>
    <m/>
    <n v="2041"/>
    <x v="454"/>
    <s v="H"/>
    <n v="18.820516146129485"/>
    <n v="0.4"/>
    <m/>
    <n v="7.5282064584517947"/>
    <s v=""/>
    <n v="0"/>
    <n v="0"/>
  </r>
  <r>
    <n v="171025"/>
    <n v="2"/>
    <m/>
    <n v="17040"/>
    <x v="386"/>
    <s v="UN"/>
    <n v="0.31169999999999998"/>
    <n v="4"/>
    <m/>
    <n v="1.2467999999999999"/>
    <s v=""/>
    <n v="0"/>
    <n v="0"/>
  </r>
  <r>
    <n v="171025"/>
    <n v="3"/>
    <m/>
    <n v="56832"/>
    <x v="1639"/>
    <s v="UN"/>
    <n v="586.28499999999997"/>
    <n v="1"/>
    <m/>
    <n v="586.28499999999997"/>
    <s v=""/>
    <n v="0"/>
    <n v="0"/>
  </r>
  <r>
    <n v="171031"/>
    <n v="0"/>
    <s v="FOGÃO INDUSTRIAL 4 BOCAS COM FORNO E 2 QUEIMADORES DUPLOS"/>
    <m/>
    <x v="0"/>
    <m/>
    <s v=""/>
    <m/>
    <s v="UN"/>
    <s v=""/>
    <n v="871.8125"/>
    <s v=""/>
    <s v=""/>
  </r>
  <r>
    <n v="171031"/>
    <n v="1"/>
    <m/>
    <n v="78051"/>
    <x v="1640"/>
    <s v="UN"/>
    <n v="871.8125"/>
    <n v="1"/>
    <m/>
    <n v="871.8125"/>
    <s v=""/>
    <n v="0"/>
    <n v="0"/>
  </r>
  <r>
    <n v="171032"/>
    <n v="0"/>
    <s v="FOGÃO INDUSTRIAL 6 BOCAS COM FORNO E 2 QUEIMADORES DUPLOS"/>
    <m/>
    <x v="0"/>
    <m/>
    <s v=""/>
    <m/>
    <s v="UN"/>
    <s v=""/>
    <n v="1148.0333000000001"/>
    <s v=""/>
    <s v=""/>
  </r>
  <r>
    <n v="171032"/>
    <n v="1"/>
    <m/>
    <n v="78052"/>
    <x v="1641"/>
    <s v="UN"/>
    <n v="1148.0333000000001"/>
    <n v="1"/>
    <m/>
    <n v="1148.0333000000001"/>
    <s v=""/>
    <n v="0"/>
    <n v="0"/>
  </r>
  <r>
    <n v="171055"/>
    <n v="0"/>
    <s v="ESTANTE DE AÇO CONTENDO 5 PRATELEIRAS ABERTAS COM CAPACIDADE MÍNIMA DE CARGA DE 300KG POR PRATELEIRA - ACABAMENTO EM PINTURA ELETROSTÁTICA"/>
    <m/>
    <x v="0"/>
    <m/>
    <s v=""/>
    <m/>
    <s v="M"/>
    <s v=""/>
    <n v="636.44799999999998"/>
    <s v=""/>
    <s v=""/>
  </r>
  <r>
    <n v="171055"/>
    <n v="1"/>
    <m/>
    <n v="78035"/>
    <x v="1642"/>
    <s v="M"/>
    <n v="636.44799999999998"/>
    <n v="1"/>
    <m/>
    <n v="636.44799999999998"/>
    <s v=""/>
    <n v="0"/>
    <n v="0"/>
  </r>
  <r>
    <n v="171070"/>
    <n v="0"/>
    <s v="AUTOCLAVE - CAPACIDADE 54 LITROS"/>
    <m/>
    <x v="0"/>
    <m/>
    <s v=""/>
    <m/>
    <s v="UN"/>
    <s v=""/>
    <n v="13428.495000000001"/>
    <s v=""/>
    <s v=""/>
  </r>
  <r>
    <n v="171070"/>
    <n v="1"/>
    <m/>
    <n v="95070"/>
    <x v="1643"/>
    <s v="UN"/>
    <n v="13428.495000000001"/>
    <n v="1"/>
    <m/>
    <n v="13428.495000000001"/>
    <s v=""/>
    <n v="0"/>
    <n v="0"/>
  </r>
  <r>
    <n v="171071"/>
    <n v="0"/>
    <s v="VENTILADOR DE PAREDE, DIÂM. MÍN.=65CM"/>
    <m/>
    <x v="0"/>
    <m/>
    <s v=""/>
    <m/>
    <s v="UN"/>
    <s v=""/>
    <n v="324.16837567733984"/>
    <s v=""/>
    <s v=""/>
  </r>
  <r>
    <n v="171071"/>
    <n v="1"/>
    <m/>
    <n v="2044"/>
    <x v="460"/>
    <s v="H"/>
    <n v="13.596734305430379"/>
    <n v="1.5"/>
    <m/>
    <n v="20.395101458145568"/>
    <s v=""/>
    <n v="0"/>
    <n v="0"/>
  </r>
  <r>
    <n v="171071"/>
    <n v="2"/>
    <m/>
    <n v="56834"/>
    <x v="1644"/>
    <s v="UN"/>
    <n v="275.54250000000002"/>
    <n v="1"/>
    <m/>
    <n v="275.54250000000002"/>
    <s v=""/>
    <n v="0"/>
    <n v="0"/>
  </r>
  <r>
    <n v="171071"/>
    <n v="3"/>
    <m/>
    <n v="2041"/>
    <x v="454"/>
    <s v="H"/>
    <n v="18.820516146129485"/>
    <n v="1.5"/>
    <m/>
    <n v="28.230774219194227"/>
    <s v=""/>
    <n v="0"/>
    <n v="0"/>
  </r>
  <r>
    <n v="171072"/>
    <n v="0"/>
    <s v="PORTA BOX SANITÁRIO EM VIDRO TEMPERADO 8MM OPACO COM FERRAGENS 62X210CM"/>
    <m/>
    <x v="0"/>
    <m/>
    <s v=""/>
    <m/>
    <s v="UN"/>
    <s v=""/>
    <n v="597.70950000000005"/>
    <s v=""/>
    <s v=""/>
  </r>
  <r>
    <n v="171072"/>
    <n v="1"/>
    <m/>
    <n v="79810"/>
    <x v="1645"/>
    <s v="UN"/>
    <n v="597.70950000000005"/>
    <n v="1"/>
    <m/>
    <n v="597.70950000000005"/>
    <s v=""/>
    <n v="0"/>
    <n v="0"/>
  </r>
  <r>
    <n v="171073"/>
    <n v="0"/>
    <s v="PORTA DE VIDRO TEMPERADO 10MM OPACO COM FERRAGENS 82X210CM"/>
    <m/>
    <x v="0"/>
    <m/>
    <s v=""/>
    <m/>
    <s v="UN"/>
    <s v=""/>
    <n v="857.89279999999997"/>
    <s v=""/>
    <s v=""/>
  </r>
  <r>
    <n v="171073"/>
    <n v="1"/>
    <m/>
    <n v="79811"/>
    <x v="1646"/>
    <s v="UN"/>
    <n v="857.89279999999997"/>
    <n v="1"/>
    <m/>
    <n v="857.89279999999997"/>
    <s v=""/>
    <n v="0"/>
    <n v="0"/>
  </r>
  <r>
    <n v="171074"/>
    <n v="0"/>
    <s v="POSTO DE CONSUMO DE O2 OU AR VÁCUO OU N2O"/>
    <m/>
    <x v="0"/>
    <m/>
    <s v=""/>
    <m/>
    <s v="UN"/>
    <s v=""/>
    <n v="40.527329036532372"/>
    <s v=""/>
    <s v=""/>
  </r>
  <r>
    <n v="171074"/>
    <n v="1"/>
    <m/>
    <n v="85001"/>
    <x v="1647"/>
    <s v="UN"/>
    <n v="35.822200000000002"/>
    <n v="1"/>
    <m/>
    <n v="35.822200000000002"/>
    <s v=""/>
    <n v="0"/>
    <n v="0"/>
  </r>
  <r>
    <n v="171074"/>
    <n v="2"/>
    <m/>
    <n v="2041"/>
    <x v="454"/>
    <s v="H"/>
    <n v="18.820516146129485"/>
    <n v="0.25"/>
    <m/>
    <n v="4.7051290365323712"/>
    <s v=""/>
    <n v="0"/>
    <n v="0"/>
  </r>
  <r>
    <n v="171075"/>
    <n v="0"/>
    <s v="ESTAÇÃO DE CHAMADA DE ENFERMEIRA"/>
    <m/>
    <x v="0"/>
    <m/>
    <s v=""/>
    <m/>
    <s v="UN"/>
    <s v=""/>
    <n v="134.09373765804594"/>
    <s v=""/>
    <s v=""/>
  </r>
  <r>
    <n v="171075"/>
    <n v="1"/>
    <m/>
    <n v="2044"/>
    <x v="460"/>
    <s v="H"/>
    <n v="13.596734305430379"/>
    <n v="0.35"/>
    <m/>
    <n v="4.7588570069006328"/>
    <s v=""/>
    <n v="0"/>
    <n v="0"/>
  </r>
  <r>
    <n v="171075"/>
    <n v="2"/>
    <m/>
    <n v="2041"/>
    <x v="454"/>
    <s v="H"/>
    <n v="18.820516146129485"/>
    <n v="0.35"/>
    <m/>
    <n v="6.587180651145319"/>
    <s v=""/>
    <n v="0"/>
    <n v="0"/>
  </r>
  <r>
    <n v="171075"/>
    <n v="3"/>
    <m/>
    <n v="85002"/>
    <x v="1648"/>
    <s v="UN"/>
    <n v="122.74769999999999"/>
    <n v="1"/>
    <m/>
    <n v="122.74769999999999"/>
    <s v=""/>
    <n v="0"/>
    <n v="0"/>
  </r>
  <r>
    <n v="171076"/>
    <n v="0"/>
    <s v="PAINEL DE ALARME PARA O2 OU AR OU VÁCUO OU N2O, INSTALADO"/>
    <m/>
    <x v="0"/>
    <m/>
    <s v=""/>
    <m/>
    <s v="UN"/>
    <s v=""/>
    <n v="324.15280000000001"/>
    <s v=""/>
    <s v=""/>
  </r>
  <r>
    <n v="171076"/>
    <n v="1"/>
    <m/>
    <n v="85003"/>
    <x v="1649"/>
    <s v="UN"/>
    <n v="324.15280000000001"/>
    <n v="1"/>
    <m/>
    <n v="324.15280000000001"/>
    <s v=""/>
    <n v="0"/>
    <n v="0"/>
  </r>
  <r>
    <n v="173001"/>
    <n v="0"/>
    <s v="PLACA INAUGURAL - 600X500X3MM - CHAPA DE  AÇO INOX EM BAIXO RELEVO"/>
    <m/>
    <x v="0"/>
    <m/>
    <s v=""/>
    <m/>
    <s v="UN"/>
    <s v=""/>
    <n v="1248.6667"/>
    <s v=""/>
    <s v=""/>
  </r>
  <r>
    <n v="173001"/>
    <n v="1"/>
    <m/>
    <n v="79801"/>
    <x v="1650"/>
    <s v="UN"/>
    <n v="1248.6667"/>
    <n v="1"/>
    <m/>
    <n v="1248.6667"/>
    <s v=""/>
    <n v="0"/>
    <n v="0"/>
  </r>
  <r>
    <n v="174001"/>
    <n v="0"/>
    <s v="SISTEMA DE AQUECIMENTO SOLAR ATÉ 1000L - COLETOR SOLAR PLANO FECHADO (SELO &quot;A&quot; DO INMETRO)"/>
    <m/>
    <x v="0"/>
    <m/>
    <s v=""/>
    <m/>
    <s v="M2"/>
    <s v=""/>
    <n v="586.57056999999998"/>
    <s v=""/>
    <s v=""/>
  </r>
  <r>
    <n v="174001"/>
    <n v="1"/>
    <m/>
    <n v="45001"/>
    <x v="1651"/>
    <s v="M2"/>
    <n v="367.46"/>
    <n v="1"/>
    <m/>
    <n v="367.46"/>
    <s v=""/>
    <n v="0"/>
    <n v="0"/>
  </r>
  <r>
    <n v="174001"/>
    <n v="2"/>
    <m/>
    <n v="45025"/>
    <x v="1652"/>
    <s v="CJ"/>
    <n v="1565.0754999999999"/>
    <n v="0.14000000000000001"/>
    <m/>
    <n v="219.11057"/>
    <s v=""/>
    <n v="0"/>
    <n v="0"/>
  </r>
  <r>
    <n v="174002"/>
    <n v="0"/>
    <s v="SISTEMA DE AQUECIMENTO SOLAR ACIMA DE 1000L - FORNECIMENTO DE COLETOR SOLAR PLANO FECHADO (SELO &quot;A&quot; INMETRO) - SEM INSTALAÇÃO"/>
    <m/>
    <x v="0"/>
    <m/>
    <s v=""/>
    <m/>
    <s v="M2"/>
    <s v=""/>
    <n v="367.46"/>
    <s v=""/>
    <s v=""/>
  </r>
  <r>
    <n v="174002"/>
    <n v="1"/>
    <m/>
    <n v="45001"/>
    <x v="1651"/>
    <s v="M2"/>
    <n v="367.46"/>
    <n v="1"/>
    <m/>
    <n v="367.46"/>
    <s v=""/>
    <n v="0"/>
    <n v="0"/>
  </r>
  <r>
    <n v="174003"/>
    <n v="0"/>
    <s v="SISTEMA DE AQUECIMENTO SOLAR, FORNECIMENTO DE RESERVATÓRIO TÉRMICO ATÉ 1000L, BAIXA PRESSÃO (APROVAÇÃO INMETRO) - SEM INSTALAÇÃO"/>
    <m/>
    <x v="0"/>
    <m/>
    <s v=""/>
    <m/>
    <s v="L"/>
    <s v=""/>
    <n v="3.5762"/>
    <s v=""/>
    <s v=""/>
  </r>
  <r>
    <n v="174003"/>
    <n v="1"/>
    <m/>
    <n v="45008"/>
    <x v="1653"/>
    <s v="L"/>
    <n v="3.5762"/>
    <n v="1"/>
    <m/>
    <n v="3.5762"/>
    <s v=""/>
    <n v="0"/>
    <n v="0"/>
  </r>
  <r>
    <n v="174005"/>
    <n v="0"/>
    <s v="SISTEMA DE AQUECIMENTO SOLAR, FORNECIMENTO DE RESERVATÓRIO TÉRMICO ATÉ 1000L, ALTA PRESSÃO (APROVAÇÃO INMETRO) - SEM INSTALAÇÃO"/>
    <m/>
    <x v="0"/>
    <m/>
    <s v=""/>
    <m/>
    <s v="L"/>
    <s v=""/>
    <n v="6.7321"/>
    <s v=""/>
    <s v=""/>
  </r>
  <r>
    <n v="174005"/>
    <n v="1"/>
    <m/>
    <n v="45010"/>
    <x v="1654"/>
    <s v="L"/>
    <n v="6.7321"/>
    <n v="1"/>
    <m/>
    <n v="6.7321"/>
    <s v=""/>
    <n v="0"/>
    <n v="0"/>
  </r>
  <r>
    <n v="174006"/>
    <n v="0"/>
    <s v="SISTEMA DE AQUECIMENTO SOLAR, INSTALAÇÃO DE RESERVATÓRIO TÉRMICO ATÉ 1000L"/>
    <m/>
    <x v="0"/>
    <m/>
    <s v=""/>
    <m/>
    <s v="UN"/>
    <s v=""/>
    <n v="469.52264999999994"/>
    <s v=""/>
    <s v=""/>
  </r>
  <r>
    <n v="174006"/>
    <n v="1"/>
    <m/>
    <n v="45025"/>
    <x v="1652"/>
    <s v="CJ"/>
    <n v="1565.0754999999999"/>
    <n v="0.3"/>
    <m/>
    <n v="469.52264999999994"/>
    <s v=""/>
    <n v="0"/>
    <n v="0"/>
  </r>
  <r>
    <n v="174007"/>
    <n v="0"/>
    <s v="SISTEMA DE AQUECIMENTO SOLAR, FORNECIMENTO DE RESERVATÓRIO TÉRMICO ACIMA DE 1000L, BAIXA PRESSÃO (APROVAÇÃO INMETRO) - SEM INSTALAÇÃO"/>
    <m/>
    <x v="0"/>
    <m/>
    <s v=""/>
    <m/>
    <s v="L"/>
    <s v=""/>
    <n v="4.6345000000000001"/>
    <s v=""/>
    <s v=""/>
  </r>
  <r>
    <n v="174007"/>
    <n v="1"/>
    <m/>
    <n v="45012"/>
    <x v="1655"/>
    <s v="L"/>
    <n v="4.6345000000000001"/>
    <n v="1"/>
    <m/>
    <n v="4.6345000000000001"/>
    <s v=""/>
    <n v="0"/>
    <n v="0"/>
  </r>
  <r>
    <n v="174008"/>
    <n v="0"/>
    <s v="SISTEMA DE AQUECIMENTO SOLAR, FORNECIMENTO DE RESERVATÓRIO TÉRMICO ACIMA DE 1000L, ALTA PRESSÃO (APROVAÇÃO INMETRO) - SEM INSTALAÇÃO"/>
    <m/>
    <x v="0"/>
    <m/>
    <s v=""/>
    <m/>
    <s v="L"/>
    <s v=""/>
    <n v="7.1035000000000004"/>
    <s v=""/>
    <s v=""/>
  </r>
  <r>
    <n v="174008"/>
    <n v="1"/>
    <m/>
    <n v="45013"/>
    <x v="1656"/>
    <s v="L"/>
    <n v="7.1035000000000004"/>
    <n v="1"/>
    <m/>
    <n v="7.1035000000000004"/>
    <s v=""/>
    <n v="0"/>
    <n v="0"/>
  </r>
  <r>
    <n v="174010"/>
    <n v="0"/>
    <s v="SISTEMA DE AQUECIMENTO SOLAR (CIRCULAÇÃO FORÇADA), BOMBA HIDRÁULICA DE CIRCULAÇÃO DE ÁGUA NOS COLETORES SOLARES"/>
    <m/>
    <x v="0"/>
    <m/>
    <s v=""/>
    <m/>
    <s v="UN"/>
    <s v=""/>
    <n v="796.28505000000007"/>
    <s v=""/>
    <s v=""/>
  </r>
  <r>
    <n v="174010"/>
    <n v="1"/>
    <m/>
    <n v="45025"/>
    <x v="1652"/>
    <s v="CJ"/>
    <n v="1565.0754999999999"/>
    <n v="0.1"/>
    <m/>
    <n v="156.50755000000001"/>
    <s v=""/>
    <n v="0"/>
    <n v="0"/>
  </r>
  <r>
    <n v="174010"/>
    <n v="2"/>
    <m/>
    <n v="45015"/>
    <x v="1657"/>
    <s v="UN"/>
    <n v="639.77750000000003"/>
    <n v="1"/>
    <m/>
    <n v="639.77750000000003"/>
    <s v=""/>
    <n v="0"/>
    <n v="0"/>
  </r>
  <r>
    <n v="174011"/>
    <n v="0"/>
    <s v="SISTEMA DE AQUECIMENTO SOLAR (CIRCULAÇÃO FORÇADA), CONJUNTO DIGITAL PARA ACIONAMENTOS PROGRAMADOS DE EQUIPAMENTOS"/>
    <m/>
    <x v="0"/>
    <m/>
    <s v=""/>
    <m/>
    <s v="UN"/>
    <s v=""/>
    <n v="557.07894999999996"/>
    <s v=""/>
    <s v=""/>
  </r>
  <r>
    <n v="174011"/>
    <n v="1"/>
    <m/>
    <n v="45025"/>
    <x v="1652"/>
    <s v="CJ"/>
    <n v="1565.0754999999999"/>
    <n v="0.1"/>
    <m/>
    <n v="156.50755000000001"/>
    <s v=""/>
    <n v="0"/>
    <n v="0"/>
  </r>
  <r>
    <n v="174011"/>
    <n v="2"/>
    <m/>
    <n v="45023"/>
    <x v="1658"/>
    <s v="UN"/>
    <n v="400.57139999999998"/>
    <n v="1"/>
    <m/>
    <n v="400.57139999999998"/>
    <s v=""/>
    <n v="0"/>
    <n v="0"/>
  </r>
  <r>
    <n v="174013"/>
    <n v="0"/>
    <s v="SISTEMA DE AQUECIMENTO SOLAR PARA PISCINA, FORNECIMENTO DE COLETOR SOLAR ABERTO (SELO &quot;A&quot; INMETRO) - SEM INSTALAÇÃO"/>
    <m/>
    <x v="0"/>
    <m/>
    <s v=""/>
    <m/>
    <s v="M2"/>
    <s v=""/>
    <n v="172.82499999999999"/>
    <s v=""/>
    <s v=""/>
  </r>
  <r>
    <n v="174013"/>
    <n v="1"/>
    <m/>
    <n v="45004"/>
    <x v="1659"/>
    <s v="M2"/>
    <n v="172.82499999999999"/>
    <n v="1"/>
    <m/>
    <n v="172.82499999999999"/>
    <s v=""/>
    <n v="0"/>
    <n v="0"/>
  </r>
  <r>
    <n v="174501"/>
    <n v="0"/>
    <s v="ANDAIMES METÁLICOS - FORNECIMENTO"/>
    <m/>
    <x v="0"/>
    <m/>
    <s v=""/>
    <m/>
    <s v="M3xMÊS"/>
    <s v=""/>
    <n v="5.8433711600000002"/>
    <s v=""/>
    <s v=""/>
  </r>
  <r>
    <n v="174501"/>
    <n v="1"/>
    <m/>
    <n v="11205"/>
    <x v="1660"/>
    <s v="M / Mês"/>
    <n v="13.148899999999999"/>
    <n v="0.44440000000000002"/>
    <m/>
    <n v="5.8433711600000002"/>
    <s v=""/>
    <n v="0"/>
    <n v="0"/>
  </r>
  <r>
    <n v="174502"/>
    <n v="0"/>
    <s v="ANDAIMES METÁLICOS - MONTAGEM E DESMONTAGEM"/>
    <m/>
    <x v="0"/>
    <m/>
    <s v=""/>
    <m/>
    <s v="M3"/>
    <s v=""/>
    <n v="4.4687104982065451"/>
    <s v=""/>
    <s v=""/>
  </r>
  <r>
    <n v="174502"/>
    <n v="1"/>
    <m/>
    <n v="2196"/>
    <x v="1661"/>
    <s v="H"/>
    <n v="16.090805252371606"/>
    <n v="0.16"/>
    <m/>
    <n v="2.5745288403794571"/>
    <s v=""/>
    <n v="0"/>
    <n v="0"/>
  </r>
  <r>
    <n v="174502"/>
    <n v="2"/>
    <m/>
    <n v="2099"/>
    <x v="1"/>
    <s v="H"/>
    <n v="12.627877718847255"/>
    <n v="0.15"/>
    <m/>
    <n v="1.8941816578270882"/>
    <s v=""/>
    <n v="0"/>
    <n v="0"/>
  </r>
  <r>
    <n v="175001"/>
    <n v="0"/>
    <s v="DEMOLIÇÃO DE MURO DE ALVENARIA - H=1,80 À 2,00M"/>
    <m/>
    <x v="0"/>
    <m/>
    <s v=""/>
    <m/>
    <s v="M"/>
    <s v=""/>
    <n v="31.56969429711814"/>
    <s v=""/>
    <s v=""/>
  </r>
  <r>
    <n v="175001"/>
    <n v="1"/>
    <m/>
    <n v="2099"/>
    <x v="1"/>
    <s v="H"/>
    <n v="12.627877718847255"/>
    <n v="2.5"/>
    <m/>
    <n v="31.56969429711814"/>
    <s v=""/>
    <n v="0"/>
    <n v="0"/>
  </r>
  <r>
    <n v="175015"/>
    <n v="0"/>
    <s v="DEMOLIÇÃO DE ALAMBRADO DE TELA GALVANIZADA"/>
    <m/>
    <x v="0"/>
    <m/>
    <s v=""/>
    <m/>
    <s v="M2"/>
    <s v=""/>
    <n v="1.4244357441539162"/>
    <s v=""/>
    <s v=""/>
  </r>
  <r>
    <n v="175015"/>
    <n v="1"/>
    <m/>
    <n v="2020"/>
    <x v="22"/>
    <s v="H"/>
    <n v="15.860837164231068"/>
    <n v="0.05"/>
    <m/>
    <n v="0.79304185821155349"/>
    <s v=""/>
    <n v="0"/>
    <n v="0"/>
  </r>
  <r>
    <n v="175015"/>
    <n v="2"/>
    <m/>
    <n v="2099"/>
    <x v="1"/>
    <s v="H"/>
    <n v="12.627877718847255"/>
    <n v="0.05"/>
    <m/>
    <n v="0.63139388594236279"/>
    <s v=""/>
    <n v="0"/>
    <n v="0"/>
  </r>
  <r>
    <n v="175020"/>
    <n v="0"/>
    <s v="DEMOLIÇÃO MANUAL DE CONCRETO SIMPLES"/>
    <m/>
    <x v="0"/>
    <m/>
    <s v=""/>
    <m/>
    <s v="M3"/>
    <s v=""/>
    <n v="138.90665490731982"/>
    <s v=""/>
    <s v=""/>
  </r>
  <r>
    <n v="175020"/>
    <n v="1"/>
    <m/>
    <n v="2099"/>
    <x v="1"/>
    <s v="H"/>
    <n v="12.627877718847255"/>
    <n v="11"/>
    <m/>
    <n v="138.90665490731982"/>
    <s v=""/>
    <n v="0"/>
    <n v="0"/>
  </r>
  <r>
    <n v="175021"/>
    <n v="0"/>
    <s v="DEMOLIÇÃO MANUAL DE CONCRETO ARMADO"/>
    <m/>
    <x v="0"/>
    <m/>
    <s v=""/>
    <m/>
    <s v="M3"/>
    <s v=""/>
    <n v="252.55755437694512"/>
    <s v=""/>
    <s v=""/>
  </r>
  <r>
    <n v="175021"/>
    <n v="1"/>
    <m/>
    <n v="2099"/>
    <x v="1"/>
    <s v="H"/>
    <n v="12.627877718847255"/>
    <n v="20"/>
    <m/>
    <n v="252.55755437694512"/>
    <s v=""/>
    <n v="0"/>
    <n v="0"/>
  </r>
  <r>
    <n v="175022"/>
    <n v="0"/>
    <s v="DEMOLIÇÃO MECANIZADA DE CONCRETO SIMPLES"/>
    <m/>
    <x v="0"/>
    <m/>
    <s v=""/>
    <m/>
    <s v="M3"/>
    <s v=""/>
    <n v="93.096445129694516"/>
    <s v=""/>
    <s v=""/>
  </r>
  <r>
    <n v="175022"/>
    <n v="1"/>
    <m/>
    <n v="2099"/>
    <x v="1"/>
    <s v="H"/>
    <n v="12.627877718847255"/>
    <n v="2"/>
    <m/>
    <n v="25.255755437694511"/>
    <s v=""/>
    <n v="0"/>
    <n v="0"/>
  </r>
  <r>
    <n v="175022"/>
    <n v="2"/>
    <m/>
    <n v="94043"/>
    <x v="130"/>
    <s v="H"/>
    <n v="16.471725815999999"/>
    <n v="2"/>
    <m/>
    <n v="32.943451631999999"/>
    <s v=""/>
    <n v="0"/>
    <n v="0"/>
  </r>
  <r>
    <n v="175022"/>
    <n v="3"/>
    <m/>
    <n v="94019"/>
    <x v="129"/>
    <s v="H"/>
    <n v="34.897238060000006"/>
    <n v="1"/>
    <m/>
    <n v="34.897238060000006"/>
    <s v=""/>
    <n v="0"/>
    <n v="0"/>
  </r>
  <r>
    <n v="175023"/>
    <n v="0"/>
    <s v="DEMOLIÇÃO MECANIZADA DE CONCRETO ARMADO"/>
    <m/>
    <x v="0"/>
    <m/>
    <s v=""/>
    <m/>
    <s v="M3"/>
    <s v=""/>
    <n v="186.19289025938903"/>
    <s v=""/>
    <s v=""/>
  </r>
  <r>
    <n v="175023"/>
    <n v="1"/>
    <m/>
    <n v="94043"/>
    <x v="130"/>
    <s v="H"/>
    <n v="16.471725815999999"/>
    <n v="4"/>
    <m/>
    <n v="65.886903263999997"/>
    <s v=""/>
    <n v="0"/>
    <n v="0"/>
  </r>
  <r>
    <n v="175023"/>
    <n v="2"/>
    <m/>
    <n v="2099"/>
    <x v="1"/>
    <s v="H"/>
    <n v="12.627877718847255"/>
    <n v="4"/>
    <m/>
    <n v="50.511510875389021"/>
    <s v=""/>
    <n v="0"/>
    <n v="0"/>
  </r>
  <r>
    <n v="175023"/>
    <n v="3"/>
    <m/>
    <n v="94019"/>
    <x v="129"/>
    <s v="H"/>
    <n v="34.897238060000006"/>
    <n v="2"/>
    <m/>
    <n v="69.794476120000013"/>
    <s v=""/>
    <n v="0"/>
    <n v="0"/>
  </r>
  <r>
    <n v="175025"/>
    <n v="0"/>
    <s v="DEMOLIÇÃO DE LADRILHOS HIDRÁULICOS, INCLUSIVE ARGAMASSA DE REGULARIZAÇÃO"/>
    <m/>
    <x v="0"/>
    <m/>
    <s v=""/>
    <m/>
    <s v="M2"/>
    <s v=""/>
    <n v="7.576726631308353"/>
    <s v=""/>
    <s v=""/>
  </r>
  <r>
    <n v="175025"/>
    <n v="1"/>
    <m/>
    <n v="2099"/>
    <x v="1"/>
    <s v="H"/>
    <n v="12.627877718847255"/>
    <n v="0.6"/>
    <m/>
    <n v="7.576726631308353"/>
    <s v=""/>
    <n v="0"/>
    <n v="0"/>
  </r>
  <r>
    <n v="175030"/>
    <n v="0"/>
    <s v="DEMOLIÇÃO DE LAJOTAS DE CONCRETO"/>
    <m/>
    <x v="0"/>
    <m/>
    <s v=""/>
    <m/>
    <s v="M2"/>
    <s v=""/>
    <n v="6.3139388594236276"/>
    <s v=""/>
    <s v=""/>
  </r>
  <r>
    <n v="175030"/>
    <n v="1"/>
    <m/>
    <n v="2099"/>
    <x v="1"/>
    <s v="H"/>
    <n v="12.627877718847255"/>
    <n v="0.5"/>
    <m/>
    <n v="6.3139388594236276"/>
    <s v=""/>
    <n v="0"/>
    <n v="0"/>
  </r>
  <r>
    <n v="175040"/>
    <n v="0"/>
    <s v="DEMOLIÇÃO DE PAVIMENTAÇÃO ASFÁLTICA, CAPA E BASE - MANUAL"/>
    <m/>
    <x v="0"/>
    <m/>
    <s v=""/>
    <m/>
    <s v="M2"/>
    <s v=""/>
    <n v="18.941816578270881"/>
    <s v=""/>
    <s v=""/>
  </r>
  <r>
    <n v="175040"/>
    <n v="1"/>
    <m/>
    <n v="2099"/>
    <x v="1"/>
    <s v="H"/>
    <n v="12.627877718847255"/>
    <n v="1.5"/>
    <m/>
    <n v="18.941816578270881"/>
    <s v=""/>
    <n v="0"/>
    <n v="0"/>
  </r>
  <r>
    <n v="175045"/>
    <n v="0"/>
    <s v="DEMOLIÇÃO DE GUIAS DE CONCRETO"/>
    <m/>
    <x v="0"/>
    <m/>
    <s v=""/>
    <m/>
    <s v="M"/>
    <s v=""/>
    <n v="5.0511510875389023"/>
    <s v=""/>
    <s v=""/>
  </r>
  <r>
    <n v="175045"/>
    <n v="1"/>
    <m/>
    <n v="2099"/>
    <x v="1"/>
    <s v="H"/>
    <n v="12.627877718847255"/>
    <n v="0.4"/>
    <m/>
    <n v="5.0511510875389023"/>
    <s v=""/>
    <n v="0"/>
    <n v="0"/>
  </r>
  <r>
    <n v="175048"/>
    <n v="0"/>
    <s v="DEMOLIÇÃO DE SARJETAS DE CONCRETO"/>
    <m/>
    <x v="0"/>
    <m/>
    <s v=""/>
    <m/>
    <s v="M"/>
    <s v=""/>
    <n v="7.576726631308353"/>
    <s v=""/>
    <s v=""/>
  </r>
  <r>
    <n v="175048"/>
    <n v="1"/>
    <m/>
    <n v="2099"/>
    <x v="1"/>
    <s v="H"/>
    <n v="12.627877718847255"/>
    <n v="0.6"/>
    <m/>
    <n v="7.576726631308353"/>
    <s v=""/>
    <n v="0"/>
    <n v="0"/>
  </r>
  <r>
    <n v="176005"/>
    <n v="0"/>
    <s v="RETIRADA DE CERCA DE ARAME FARPADO, MOURÃO DE EUCALIPTO OU CONCRETO"/>
    <m/>
    <x v="0"/>
    <m/>
    <s v=""/>
    <m/>
    <s v="M"/>
    <s v=""/>
    <n v="6.3139388594236276"/>
    <s v=""/>
    <s v=""/>
  </r>
  <r>
    <n v="176005"/>
    <n v="1"/>
    <m/>
    <n v="2099"/>
    <x v="1"/>
    <s v="H"/>
    <n v="12.627877718847255"/>
    <n v="0.5"/>
    <m/>
    <n v="6.3139388594236276"/>
    <s v=""/>
    <n v="0"/>
    <n v="0"/>
  </r>
  <r>
    <n v="176030"/>
    <n v="0"/>
    <s v="RETIRADA DE LAJOTAS PRÉ-MOLDADAS DE CONCRETO"/>
    <m/>
    <x v="0"/>
    <m/>
    <s v=""/>
    <m/>
    <s v="M2"/>
    <s v=""/>
    <n v="8.8395144031930784"/>
    <s v=""/>
    <s v=""/>
  </r>
  <r>
    <n v="176030"/>
    <n v="1"/>
    <m/>
    <n v="2099"/>
    <x v="1"/>
    <s v="H"/>
    <n v="12.627877718847255"/>
    <n v="0.7"/>
    <m/>
    <n v="8.8395144031930784"/>
    <s v=""/>
    <n v="0"/>
    <n v="0"/>
  </r>
  <r>
    <n v="176032"/>
    <n v="0"/>
    <s v="RETIRADA DE FORRAS DE PEDRAS NATURAIS"/>
    <m/>
    <x v="0"/>
    <m/>
    <s v=""/>
    <m/>
    <s v="M2"/>
    <s v=""/>
    <n v="16.416241034501432"/>
    <s v=""/>
    <s v=""/>
  </r>
  <r>
    <n v="176032"/>
    <n v="1"/>
    <m/>
    <n v="2099"/>
    <x v="1"/>
    <s v="H"/>
    <n v="12.627877718847255"/>
    <n v="1.3"/>
    <m/>
    <n v="16.416241034501432"/>
    <s v=""/>
    <n v="0"/>
    <n v="0"/>
  </r>
  <r>
    <n v="176035"/>
    <n v="0"/>
    <s v="RETIRADA DE PARALELEPÍPEDOS"/>
    <m/>
    <x v="0"/>
    <m/>
    <s v=""/>
    <m/>
    <s v="M2"/>
    <s v=""/>
    <n v="7.576726631308353"/>
    <s v=""/>
    <s v=""/>
  </r>
  <r>
    <n v="176035"/>
    <n v="1"/>
    <m/>
    <n v="2099"/>
    <x v="1"/>
    <s v="H"/>
    <n v="12.627877718847255"/>
    <n v="0.6"/>
    <m/>
    <n v="7.576726631308353"/>
    <s v=""/>
    <n v="0"/>
    <n v="0"/>
  </r>
  <r>
    <n v="176038"/>
    <n v="0"/>
    <s v="RETIRADA DE MOSAICO PORTUGUÊS"/>
    <m/>
    <x v="0"/>
    <m/>
    <s v=""/>
    <m/>
    <s v="M2"/>
    <s v=""/>
    <n v="7.576726631308353"/>
    <s v=""/>
    <s v=""/>
  </r>
  <r>
    <n v="176038"/>
    <n v="1"/>
    <m/>
    <n v="2099"/>
    <x v="1"/>
    <s v="H"/>
    <n v="12.627877718847255"/>
    <n v="0.6"/>
    <m/>
    <n v="7.576726631308353"/>
    <s v=""/>
    <n v="0"/>
    <n v="0"/>
  </r>
  <r>
    <n v="176045"/>
    <n v="0"/>
    <s v="RETIRADA DE GUIAS DE CONCRETO"/>
    <m/>
    <x v="0"/>
    <m/>
    <s v=""/>
    <m/>
    <s v="M"/>
    <s v=""/>
    <n v="6.3139388594236276"/>
    <s v=""/>
    <s v=""/>
  </r>
  <r>
    <n v="176045"/>
    <n v="1"/>
    <m/>
    <n v="2099"/>
    <x v="1"/>
    <s v="H"/>
    <n v="12.627877718847255"/>
    <n v="0.5"/>
    <m/>
    <n v="6.3139388594236276"/>
    <s v=""/>
    <n v="0"/>
    <n v="0"/>
  </r>
  <r>
    <n v="176050"/>
    <n v="0"/>
    <s v="RETIRADA DE BRINQUEDOS"/>
    <m/>
    <x v="0"/>
    <m/>
    <s v=""/>
    <m/>
    <s v="UN"/>
    <s v=""/>
    <n v="30.812021633987303"/>
    <s v=""/>
    <s v=""/>
  </r>
  <r>
    <n v="176050"/>
    <n v="1"/>
    <m/>
    <n v="2099"/>
    <x v="1"/>
    <s v="H"/>
    <n v="12.627877718847255"/>
    <n v="2.44"/>
    <m/>
    <n v="30.812021633987303"/>
    <s v=""/>
    <n v="0"/>
    <n v="0"/>
  </r>
  <r>
    <n v="176087"/>
    <n v="0"/>
    <s v="RETIRADA DE PORTA-GIZ, INCLUSIVE SUPORTES"/>
    <m/>
    <x v="0"/>
    <m/>
    <s v=""/>
    <m/>
    <s v="M"/>
    <s v=""/>
    <n v="6.3027756103020067"/>
    <s v=""/>
    <s v=""/>
  </r>
  <r>
    <n v="176087"/>
    <n v="1"/>
    <m/>
    <n v="2013"/>
    <x v="15"/>
    <s v="H"/>
    <n v="15.756939025755017"/>
    <n v="0.4"/>
    <m/>
    <n v="6.3027756103020067"/>
    <s v=""/>
    <n v="0"/>
    <n v="0"/>
  </r>
  <r>
    <n v="176090"/>
    <n v="0"/>
    <s v="RETIRADA DE COIFA E CHAPA PARA FOGÃO DE 3 OU 4 BOCAS"/>
    <m/>
    <x v="0"/>
    <m/>
    <s v=""/>
    <m/>
    <s v="UN"/>
    <s v=""/>
    <n v="33.629584462402995"/>
    <s v=""/>
    <s v=""/>
  </r>
  <r>
    <n v="176090"/>
    <n v="1"/>
    <m/>
    <n v="2045"/>
    <x v="63"/>
    <s v="H"/>
    <n v="28.645206620187412"/>
    <n v="0.8"/>
    <m/>
    <n v="22.916165296149931"/>
    <s v=""/>
    <n v="0"/>
    <n v="0"/>
  </r>
  <r>
    <n v="176090"/>
    <n v="2"/>
    <m/>
    <n v="2046"/>
    <x v="61"/>
    <s v="H"/>
    <n v="13.391773957816332"/>
    <n v="0.8"/>
    <m/>
    <n v="10.713419166253066"/>
    <s v=""/>
    <n v="0"/>
    <n v="0"/>
  </r>
  <r>
    <n v="176091"/>
    <n v="0"/>
    <s v="RETIRADA DE COIFA EM CHAPA PARA FOGÃO DE 6 BOCAS"/>
    <m/>
    <x v="0"/>
    <m/>
    <s v=""/>
    <m/>
    <s v="UN"/>
    <s v=""/>
    <n v="42.036980578003742"/>
    <s v=""/>
    <s v=""/>
  </r>
  <r>
    <n v="176091"/>
    <n v="1"/>
    <m/>
    <n v="2046"/>
    <x v="61"/>
    <s v="H"/>
    <n v="13.391773957816332"/>
    <n v="1"/>
    <m/>
    <n v="13.391773957816332"/>
    <s v=""/>
    <n v="0"/>
    <n v="0"/>
  </r>
  <r>
    <n v="176091"/>
    <n v="2"/>
    <m/>
    <n v="2045"/>
    <x v="63"/>
    <s v="H"/>
    <n v="28.645206620187412"/>
    <n v="1"/>
    <m/>
    <n v="28.645206620187412"/>
    <s v=""/>
    <n v="0"/>
    <n v="0"/>
  </r>
  <r>
    <n v="176092"/>
    <n v="0"/>
    <s v="RETIRADA DE EXAUSTOR"/>
    <m/>
    <x v="0"/>
    <m/>
    <s v=""/>
    <m/>
    <s v="UN"/>
    <s v=""/>
    <n v="5.6461548438388451"/>
    <s v=""/>
    <s v=""/>
  </r>
  <r>
    <n v="176092"/>
    <n v="1"/>
    <m/>
    <n v="2041"/>
    <x v="454"/>
    <s v="H"/>
    <n v="18.820516146129485"/>
    <n v="0.3"/>
    <m/>
    <n v="5.6461548438388451"/>
    <s v=""/>
    <n v="0"/>
    <n v="0"/>
  </r>
  <r>
    <n v="176093"/>
    <n v="0"/>
    <s v="RETIRADA DE DUTO DE EXAUSTÃO"/>
    <m/>
    <x v="0"/>
    <m/>
    <s v=""/>
    <m/>
    <s v="M"/>
    <s v=""/>
    <n v="12.611094173401122"/>
    <s v=""/>
    <s v=""/>
  </r>
  <r>
    <n v="176093"/>
    <n v="1"/>
    <m/>
    <n v="2045"/>
    <x v="63"/>
    <s v="H"/>
    <n v="28.645206620187412"/>
    <n v="0.3"/>
    <m/>
    <n v="8.5935619860562227"/>
    <s v=""/>
    <n v="0"/>
    <n v="0"/>
  </r>
  <r>
    <n v="176093"/>
    <n v="2"/>
    <m/>
    <n v="2046"/>
    <x v="61"/>
    <s v="H"/>
    <n v="13.391773957816332"/>
    <n v="0.3"/>
    <m/>
    <n v="4.0175321873448997"/>
    <s v=""/>
    <n v="0"/>
    <n v="0"/>
  </r>
  <r>
    <n v="176094"/>
    <n v="0"/>
    <s v="RETIRADA DE PORTÃO DE FERRO PERFILADO TIPO PQ (GP5/GPM1)"/>
    <m/>
    <x v="0"/>
    <m/>
    <s v=""/>
    <m/>
    <s v="M2"/>
    <s v=""/>
    <n v="21.018490289001871"/>
    <s v=""/>
    <s v=""/>
  </r>
  <r>
    <n v="176094"/>
    <n v="1"/>
    <m/>
    <n v="2045"/>
    <x v="63"/>
    <s v="H"/>
    <n v="28.645206620187412"/>
    <n v="0.5"/>
    <m/>
    <n v="14.322603310093706"/>
    <s v=""/>
    <n v="0"/>
    <n v="0"/>
  </r>
  <r>
    <n v="176094"/>
    <n v="2"/>
    <m/>
    <n v="2046"/>
    <x v="61"/>
    <s v="H"/>
    <n v="13.391773957816332"/>
    <n v="0.5"/>
    <m/>
    <n v="6.6958869789081659"/>
    <s v=""/>
    <n v="0"/>
    <n v="0"/>
  </r>
  <r>
    <n v="176095"/>
    <n v="0"/>
    <s v="RETIRADA DE ALAMBRADO EM TELA INCLUSIVE ESTRUTURA DE SUSTENTAÇÃO (FP.04)"/>
    <m/>
    <x v="0"/>
    <m/>
    <s v=""/>
    <m/>
    <s v="M"/>
    <s v=""/>
    <n v="32.751797301217593"/>
    <s v=""/>
    <s v=""/>
  </r>
  <r>
    <n v="176095"/>
    <n v="1"/>
    <m/>
    <n v="2020"/>
    <x v="22"/>
    <s v="H"/>
    <n v="15.860837164231068"/>
    <n v="0.6"/>
    <m/>
    <n v="9.51650229853864"/>
    <s v=""/>
    <n v="0"/>
    <n v="0"/>
  </r>
  <r>
    <n v="176095"/>
    <n v="2"/>
    <m/>
    <n v="2099"/>
    <x v="1"/>
    <s v="H"/>
    <n v="12.627877718847255"/>
    <n v="1.84"/>
    <m/>
    <n v="23.235295002678949"/>
    <s v=""/>
    <n v="0"/>
    <n v="0"/>
  </r>
  <r>
    <n v="176096"/>
    <n v="0"/>
    <s v="RETIRADA DE CERCA DE TELA GALVANIZADA E RESPECTIVOS MOURÕES (FC 04/05)"/>
    <m/>
    <x v="0"/>
    <m/>
    <s v=""/>
    <m/>
    <s v="M"/>
    <s v=""/>
    <n v="28.803719601479266"/>
    <s v=""/>
    <s v=""/>
  </r>
  <r>
    <n v="176096"/>
    <n v="1"/>
    <m/>
    <n v="2020"/>
    <x v="22"/>
    <s v="H"/>
    <n v="15.860837164231068"/>
    <n v="0.16"/>
    <m/>
    <n v="2.5377339462769708"/>
    <s v=""/>
    <n v="0"/>
    <n v="0"/>
  </r>
  <r>
    <n v="176096"/>
    <n v="2"/>
    <m/>
    <n v="2099"/>
    <x v="1"/>
    <s v="H"/>
    <n v="12.627877718847255"/>
    <n v="2.08"/>
    <m/>
    <n v="26.265985655202293"/>
    <s v=""/>
    <n v="0"/>
    <n v="0"/>
  </r>
  <r>
    <n v="176097"/>
    <n v="0"/>
    <s v="RETIRADA DE PORTÃO METÁLICO"/>
    <m/>
    <x v="0"/>
    <m/>
    <s v=""/>
    <m/>
    <s v="M2"/>
    <s v=""/>
    <n v="42.733072324617481"/>
    <s v=""/>
    <s v=""/>
  </r>
  <r>
    <n v="176097"/>
    <n v="1"/>
    <m/>
    <n v="2020"/>
    <x v="22"/>
    <s v="H"/>
    <n v="15.860837164231068"/>
    <n v="1.5"/>
    <m/>
    <n v="23.7912557463466"/>
    <s v=""/>
    <n v="0"/>
    <n v="0"/>
  </r>
  <r>
    <n v="176097"/>
    <n v="2"/>
    <m/>
    <n v="2099"/>
    <x v="1"/>
    <s v="H"/>
    <n v="12.627877718847255"/>
    <n v="1.5"/>
    <m/>
    <n v="18.941816578270881"/>
    <s v=""/>
    <n v="0"/>
    <n v="0"/>
  </r>
  <r>
    <n v="177001"/>
    <n v="0"/>
    <s v="RECOLOCAÇÃO DE TELA E TIRANTE EM ALAMBRADO"/>
    <m/>
    <x v="0"/>
    <m/>
    <s v=""/>
    <m/>
    <s v="M2"/>
    <s v=""/>
    <n v="21.932345332308742"/>
    <s v=""/>
    <s v=""/>
  </r>
  <r>
    <n v="177001"/>
    <n v="1"/>
    <m/>
    <n v="17750"/>
    <x v="1662"/>
    <s v="KG"/>
    <n v="5.6284999999999998"/>
    <n v="4.7620000000000003E-2"/>
    <m/>
    <n v="0.26802916999999998"/>
    <s v=""/>
    <n v="0"/>
    <n v="0"/>
  </r>
  <r>
    <n v="177001"/>
    <n v="2"/>
    <m/>
    <n v="17710"/>
    <x v="1537"/>
    <s v="KG"/>
    <n v="5.9555999999999996"/>
    <n v="0.05"/>
    <m/>
    <n v="0.29777999999999999"/>
    <s v=""/>
    <n v="0"/>
    <n v="0"/>
  </r>
  <r>
    <n v="177001"/>
    <n v="3"/>
    <m/>
    <n v="2099"/>
    <x v="1"/>
    <s v="H"/>
    <n v="12.627877718847255"/>
    <n v="0.75"/>
    <m/>
    <n v="9.4709082891354406"/>
    <s v=""/>
    <n v="0"/>
    <n v="0"/>
  </r>
  <r>
    <n v="177001"/>
    <n v="4"/>
    <m/>
    <n v="2020"/>
    <x v="22"/>
    <s v="H"/>
    <n v="15.860837164231068"/>
    <n v="0.75"/>
    <m/>
    <n v="11.8956278731733"/>
    <s v=""/>
    <n v="0"/>
    <n v="0"/>
  </r>
  <r>
    <n v="177035"/>
    <n v="0"/>
    <s v="RECOLOCAÇÃO DE PARALELEPÍPEDOS"/>
    <m/>
    <x v="0"/>
    <m/>
    <s v=""/>
    <m/>
    <s v="M2"/>
    <s v=""/>
    <n v="21.973252229272102"/>
    <s v=""/>
    <s v=""/>
  </r>
  <r>
    <n v="177035"/>
    <n v="1"/>
    <m/>
    <n v="2099"/>
    <x v="1"/>
    <s v="H"/>
    <n v="12.627877718847255"/>
    <n v="0.6"/>
    <m/>
    <n v="7.576726631308353"/>
    <s v=""/>
    <n v="0"/>
    <n v="0"/>
  </r>
  <r>
    <n v="177035"/>
    <n v="2"/>
    <m/>
    <n v="2062"/>
    <x v="1562"/>
    <s v="H"/>
    <n v="17.396363994909375"/>
    <n v="0.4"/>
    <m/>
    <n v="6.9585455979637505"/>
    <s v=""/>
    <n v="0"/>
    <n v="0"/>
  </r>
  <r>
    <n v="177035"/>
    <n v="3"/>
    <m/>
    <n v="10501"/>
    <x v="52"/>
    <s v="M3"/>
    <n v="74.379800000000003"/>
    <n v="0.1"/>
    <m/>
    <n v="7.4379800000000005"/>
    <s v=""/>
    <n v="0"/>
    <n v="0"/>
  </r>
  <r>
    <n v="177036"/>
    <n v="0"/>
    <s v="RECOLOCAÇÃO DE PARALELEPÍPEDO COM AREIA RECICLADA"/>
    <m/>
    <x v="0"/>
    <m/>
    <s v=""/>
    <m/>
    <s v="M2"/>
    <s v=""/>
    <n v="18.955272229272104"/>
    <s v=""/>
    <s v=""/>
  </r>
  <r>
    <n v="177036"/>
    <n v="1"/>
    <m/>
    <n v="2099"/>
    <x v="1"/>
    <s v="H"/>
    <n v="12.627877718847255"/>
    <n v="0.6"/>
    <m/>
    <n v="7.576726631308353"/>
    <s v=""/>
    <n v="0"/>
    <n v="0"/>
  </r>
  <r>
    <n v="177036"/>
    <n v="2"/>
    <m/>
    <n v="2062"/>
    <x v="1562"/>
    <s v="H"/>
    <n v="17.396363994909375"/>
    <n v="0.4"/>
    <m/>
    <n v="6.9585455979637505"/>
    <s v=""/>
    <n v="0"/>
    <n v="0"/>
  </r>
  <r>
    <n v="177036"/>
    <n v="3"/>
    <m/>
    <n v="10502"/>
    <x v="19"/>
    <s v="M3"/>
    <n v="44.2"/>
    <n v="0.1"/>
    <m/>
    <n v="4.4200000000000008"/>
    <s v=""/>
    <n v="0"/>
    <n v="0"/>
  </r>
  <r>
    <n v="177038"/>
    <n v="0"/>
    <s v="RECOLOCAÇÃO DE MOSAICO PORTUGUÊS SOBRE BASE DE CONCRETO"/>
    <m/>
    <x v="0"/>
    <m/>
    <s v=""/>
    <m/>
    <s v="M2"/>
    <s v=""/>
    <n v="46.279450437694514"/>
    <s v=""/>
    <s v=""/>
  </r>
  <r>
    <n v="177038"/>
    <n v="1"/>
    <m/>
    <n v="10630"/>
    <x v="33"/>
    <s v="M3"/>
    <n v="420.47390000000001"/>
    <n v="0.05"/>
    <m/>
    <n v="21.023695000000004"/>
    <s v=""/>
    <n v="0"/>
    <n v="0"/>
  </r>
  <r>
    <n v="177038"/>
    <n v="2"/>
    <m/>
    <n v="2099"/>
    <x v="1"/>
    <s v="H"/>
    <n v="12.627877718847255"/>
    <n v="2"/>
    <m/>
    <n v="25.255755437694511"/>
    <s v=""/>
    <n v="0"/>
    <n v="0"/>
  </r>
  <r>
    <n v="177039"/>
    <n v="0"/>
    <s v="RECOLOCAÇÃO DE MOSAICO PORTUGUÊS SOBRE BASE DE AREIA"/>
    <m/>
    <x v="0"/>
    <m/>
    <s v=""/>
    <m/>
    <s v="M2"/>
    <s v=""/>
    <n v="31.20613943769451"/>
    <s v=""/>
    <s v=""/>
  </r>
  <r>
    <n v="177039"/>
    <n v="1"/>
    <m/>
    <n v="2099"/>
    <x v="1"/>
    <s v="H"/>
    <n v="12.627877718847255"/>
    <n v="2"/>
    <m/>
    <n v="25.255755437694511"/>
    <s v=""/>
    <n v="0"/>
    <n v="0"/>
  </r>
  <r>
    <n v="177039"/>
    <n v="2"/>
    <m/>
    <n v="10501"/>
    <x v="52"/>
    <s v="M3"/>
    <n v="74.379800000000003"/>
    <n v="0.08"/>
    <m/>
    <n v="5.9503840000000006"/>
    <s v=""/>
    <n v="0"/>
    <n v="0"/>
  </r>
  <r>
    <n v="177040"/>
    <n v="0"/>
    <s v="RECOLOCAÇÃO DE MOSAICO PORTUGUÊS SOBRE BASE DE CONCRETO COM AGREGADO RECICLADO"/>
    <m/>
    <x v="0"/>
    <m/>
    <s v=""/>
    <m/>
    <s v="M2"/>
    <s v=""/>
    <n v="43.336094297118137"/>
    <s v=""/>
    <s v=""/>
  </r>
  <r>
    <n v="177040"/>
    <n v="1"/>
    <m/>
    <n v="10517"/>
    <x v="91"/>
    <s v="KG"/>
    <n v="0.42080000000000001"/>
    <n v="22.5"/>
    <m/>
    <n v="9.468"/>
    <s v=""/>
    <n v="0"/>
    <n v="0"/>
  </r>
  <r>
    <n v="177040"/>
    <n v="2"/>
    <m/>
    <n v="2099"/>
    <x v="1"/>
    <s v="H"/>
    <n v="12.627877718847255"/>
    <n v="2.5"/>
    <m/>
    <n v="31.56969429711814"/>
    <s v=""/>
    <n v="0"/>
    <n v="0"/>
  </r>
  <r>
    <n v="177040"/>
    <n v="3"/>
    <m/>
    <n v="10502"/>
    <x v="19"/>
    <s v="M3"/>
    <n v="44.2"/>
    <n v="5.1999999999999998E-2"/>
    <m/>
    <n v="2.2984"/>
    <s v=""/>
    <n v="0"/>
    <n v="0"/>
  </r>
  <r>
    <n v="177041"/>
    <n v="0"/>
    <s v="RECOLOCAÇÃO DE MOSAICO PORTUGUÊS SOBRE BASE DE AREIA RECICLADA"/>
    <m/>
    <x v="0"/>
    <m/>
    <s v=""/>
    <m/>
    <s v="M2"/>
    <s v=""/>
    <n v="28.791755437694512"/>
    <s v=""/>
    <s v=""/>
  </r>
  <r>
    <n v="177041"/>
    <n v="1"/>
    <m/>
    <n v="2099"/>
    <x v="1"/>
    <s v="H"/>
    <n v="12.627877718847255"/>
    <n v="2"/>
    <m/>
    <n v="25.255755437694511"/>
    <s v=""/>
    <n v="0"/>
    <n v="0"/>
  </r>
  <r>
    <n v="177041"/>
    <n v="2"/>
    <m/>
    <n v="10502"/>
    <x v="19"/>
    <s v="M3"/>
    <n v="44.2"/>
    <n v="0.08"/>
    <m/>
    <n v="3.5360000000000005"/>
    <s v=""/>
    <n v="0"/>
    <n v="0"/>
  </r>
  <r>
    <n v="177045"/>
    <n v="0"/>
    <s v="RECOLOCAÇÃO DE GUIAS DE CONCRETO"/>
    <m/>
    <x v="0"/>
    <m/>
    <s v=""/>
    <m/>
    <s v="M"/>
    <s v=""/>
    <n v="34.716628081540463"/>
    <s v=""/>
    <s v=""/>
  </r>
  <r>
    <n v="177045"/>
    <n v="1"/>
    <m/>
    <n v="10604"/>
    <x v="41"/>
    <s v="M3"/>
    <n v="182.33539999999999"/>
    <n v="0.01"/>
    <m/>
    <n v="1.8233539999999999"/>
    <s v=""/>
    <n v="0"/>
    <n v="0"/>
  </r>
  <r>
    <n v="177045"/>
    <n v="2"/>
    <m/>
    <n v="2020"/>
    <x v="22"/>
    <s v="H"/>
    <n v="15.860837164231068"/>
    <n v="0.8"/>
    <m/>
    <n v="12.688669731384856"/>
    <s v=""/>
    <n v="0"/>
    <n v="0"/>
  </r>
  <r>
    <n v="177045"/>
    <n v="3"/>
    <m/>
    <n v="2099"/>
    <x v="1"/>
    <s v="H"/>
    <n v="12.627877718847255"/>
    <n v="1.6"/>
    <m/>
    <n v="20.204604350155609"/>
    <s v=""/>
    <n v="0"/>
    <n v="0"/>
  </r>
  <r>
    <n v="177087"/>
    <n v="0"/>
    <s v="RECOLOCAÇÃO DE PORTA-GIZ, INCLUSIVE SUPORTES"/>
    <m/>
    <x v="0"/>
    <m/>
    <s v=""/>
    <m/>
    <s v="M"/>
    <s v=""/>
    <n v="15.213382118149521"/>
    <s v=""/>
    <s v=""/>
  </r>
  <r>
    <n v="177087"/>
    <n v="1"/>
    <m/>
    <n v="17040"/>
    <x v="386"/>
    <s v="UN"/>
    <n v="0.31169999999999998"/>
    <n v="2.4"/>
    <m/>
    <n v="0.74807999999999997"/>
    <s v=""/>
    <n v="0"/>
    <n v="0"/>
  </r>
  <r>
    <n v="177087"/>
    <n v="2"/>
    <m/>
    <n v="2014"/>
    <x v="16"/>
    <s v="H"/>
    <n v="13.173665210544026"/>
    <n v="0.5"/>
    <m/>
    <n v="6.5868326052720132"/>
    <s v=""/>
    <n v="0"/>
    <n v="0"/>
  </r>
  <r>
    <n v="177087"/>
    <n v="3"/>
    <m/>
    <n v="2013"/>
    <x v="15"/>
    <s v="H"/>
    <n v="15.756939025755017"/>
    <n v="0.5"/>
    <m/>
    <n v="7.8784695128775084"/>
    <s v=""/>
    <n v="0"/>
    <n v="0"/>
  </r>
  <r>
    <n v="177090"/>
    <n v="0"/>
    <s v="RECOLOCAÇÃO DE COIFA EM CHAPA PARA FOGÃO DE 3 OU 4 BOCAS"/>
    <m/>
    <x v="0"/>
    <m/>
    <s v=""/>
    <m/>
    <s v="UN"/>
    <s v=""/>
    <n v="64.302270867005618"/>
    <s v=""/>
    <s v=""/>
  </r>
  <r>
    <n v="177090"/>
    <n v="1"/>
    <m/>
    <n v="2046"/>
    <x v="61"/>
    <s v="H"/>
    <n v="13.391773957816332"/>
    <n v="1.5"/>
    <m/>
    <n v="20.087660936724497"/>
    <s v=""/>
    <n v="0"/>
    <n v="0"/>
  </r>
  <r>
    <n v="177090"/>
    <n v="2"/>
    <m/>
    <n v="2045"/>
    <x v="63"/>
    <s v="H"/>
    <n v="28.645206620187412"/>
    <n v="1.5"/>
    <m/>
    <n v="42.967809930281121"/>
    <s v=""/>
    <n v="0"/>
    <n v="0"/>
  </r>
  <r>
    <n v="177090"/>
    <n v="3"/>
    <m/>
    <n v="17040"/>
    <x v="386"/>
    <s v="UN"/>
    <n v="0.31169999999999998"/>
    <n v="4"/>
    <m/>
    <n v="1.2467999999999999"/>
    <s v=""/>
    <n v="0"/>
    <n v="0"/>
  </r>
  <r>
    <n v="177091"/>
    <n v="0"/>
    <s v="RECOLOCAÇÃO DE COIFA EM CHAPA PARA FOGÃO DE 6 BOCAS"/>
    <m/>
    <x v="0"/>
    <m/>
    <s v=""/>
    <m/>
    <s v="UN"/>
    <s v=""/>
    <n v="85.320761156007478"/>
    <s v=""/>
    <s v=""/>
  </r>
  <r>
    <n v="177091"/>
    <n v="1"/>
    <m/>
    <n v="2045"/>
    <x v="63"/>
    <s v="H"/>
    <n v="28.645206620187412"/>
    <n v="2"/>
    <m/>
    <n v="57.290413240374825"/>
    <s v=""/>
    <n v="0"/>
    <n v="0"/>
  </r>
  <r>
    <n v="177091"/>
    <n v="2"/>
    <m/>
    <n v="2046"/>
    <x v="61"/>
    <s v="H"/>
    <n v="13.391773957816332"/>
    <n v="2"/>
    <m/>
    <n v="26.783547915632663"/>
    <s v=""/>
    <n v="0"/>
    <n v="0"/>
  </r>
  <r>
    <n v="177091"/>
    <n v="3"/>
    <m/>
    <n v="17040"/>
    <x v="386"/>
    <s v="UN"/>
    <n v="0.31169999999999998"/>
    <n v="4"/>
    <m/>
    <n v="1.2467999999999999"/>
    <s v=""/>
    <n v="0"/>
    <n v="0"/>
  </r>
  <r>
    <n v="177092"/>
    <n v="0"/>
    <s v="RECOLOCAÇÃO DE EXAUSTOR"/>
    <m/>
    <x v="0"/>
    <m/>
    <s v=""/>
    <m/>
    <s v="UN"/>
    <s v=""/>
    <n v="22.553185693267409"/>
    <s v=""/>
    <s v=""/>
  </r>
  <r>
    <n v="177092"/>
    <n v="1"/>
    <m/>
    <n v="2020"/>
    <x v="22"/>
    <s v="H"/>
    <n v="15.860837164231068"/>
    <n v="0.76"/>
    <m/>
    <n v="12.054236244815613"/>
    <s v=""/>
    <n v="0"/>
    <n v="0"/>
  </r>
  <r>
    <n v="177092"/>
    <n v="2"/>
    <m/>
    <n v="2041"/>
    <x v="454"/>
    <s v="H"/>
    <n v="18.820516146129485"/>
    <n v="0.4"/>
    <m/>
    <n v="7.5282064584517947"/>
    <s v=""/>
    <n v="0"/>
    <n v="0"/>
  </r>
  <r>
    <n v="177092"/>
    <n v="3"/>
    <m/>
    <n v="17040"/>
    <x v="386"/>
    <s v="UN"/>
    <n v="0.31169999999999998"/>
    <n v="4"/>
    <m/>
    <n v="1.2467999999999999"/>
    <s v=""/>
    <n v="0"/>
    <n v="0"/>
  </r>
  <r>
    <n v="177092"/>
    <n v="4"/>
    <m/>
    <n v="10630"/>
    <x v="33"/>
    <s v="M3"/>
    <n v="420.47390000000001"/>
    <n v="4.1000000000000003E-3"/>
    <m/>
    <n v="1.7239429900000003"/>
    <s v=""/>
    <n v="0"/>
    <n v="0"/>
  </r>
  <r>
    <n v="177093"/>
    <n v="0"/>
    <s v="RECOLOCAÇÃO DE DUTO DE EXAUSTÃO"/>
    <m/>
    <x v="0"/>
    <m/>
    <s v=""/>
    <m/>
    <s v="M"/>
    <s v=""/>
    <n v="17.438192231201498"/>
    <s v=""/>
    <s v=""/>
  </r>
  <r>
    <n v="177093"/>
    <n v="1"/>
    <m/>
    <n v="2046"/>
    <x v="61"/>
    <s v="H"/>
    <n v="13.391773957816332"/>
    <n v="0.4"/>
    <m/>
    <n v="5.3567095831265332"/>
    <s v=""/>
    <n v="0"/>
    <n v="0"/>
  </r>
  <r>
    <n v="177093"/>
    <n v="2"/>
    <m/>
    <n v="2045"/>
    <x v="63"/>
    <s v="H"/>
    <n v="28.645206620187412"/>
    <n v="0.4"/>
    <m/>
    <n v="11.458082648074965"/>
    <s v=""/>
    <n v="0"/>
    <n v="0"/>
  </r>
  <r>
    <n v="177093"/>
    <n v="3"/>
    <m/>
    <n v="17040"/>
    <x v="386"/>
    <s v="UN"/>
    <n v="0.31169999999999998"/>
    <n v="2"/>
    <m/>
    <n v="0.62339999999999995"/>
    <s v=""/>
    <n v="0"/>
    <n v="0"/>
  </r>
  <r>
    <n v="177094"/>
    <n v="0"/>
    <s v="RECOLOCAÇÃO DE PORTÃO DE FERRO PERFILADO TIPO PARQUE (GP5/GPM-1)"/>
    <m/>
    <x v="0"/>
    <m/>
    <s v=""/>
    <m/>
    <s v="M2"/>
    <s v=""/>
    <n v="58.24720099971595"/>
    <s v=""/>
    <s v=""/>
  </r>
  <r>
    <n v="177094"/>
    <n v="1"/>
    <m/>
    <n v="11501"/>
    <x v="68"/>
    <s v="KG"/>
    <n v="3.2875999999999999"/>
    <n v="0.14000000000000001"/>
    <m/>
    <n v="0.46026400000000001"/>
    <s v=""/>
    <n v="0"/>
    <n v="0"/>
  </r>
  <r>
    <n v="177094"/>
    <n v="2"/>
    <m/>
    <n v="10612"/>
    <x v="983"/>
    <s v="M3"/>
    <n v="250.2276"/>
    <n v="0.02"/>
    <m/>
    <n v="5.0045520000000003"/>
    <s v=""/>
    <n v="0"/>
    <n v="0"/>
  </r>
  <r>
    <n v="177094"/>
    <n v="3"/>
    <m/>
    <n v="2045"/>
    <x v="63"/>
    <s v="H"/>
    <n v="28.645206620187412"/>
    <n v="1"/>
    <m/>
    <n v="28.645206620187412"/>
    <s v=""/>
    <n v="0"/>
    <n v="0"/>
  </r>
  <r>
    <n v="177094"/>
    <n v="4"/>
    <m/>
    <n v="2046"/>
    <x v="61"/>
    <s v="H"/>
    <n v="13.391773957816332"/>
    <n v="1"/>
    <m/>
    <n v="13.391773957816332"/>
    <s v=""/>
    <n v="0"/>
    <n v="0"/>
  </r>
  <r>
    <n v="177094"/>
    <n v="5"/>
    <m/>
    <n v="30542"/>
    <x v="334"/>
    <s v="KG"/>
    <n v="6.2305000000000001"/>
    <n v="0.32"/>
    <m/>
    <n v="1.9937600000000002"/>
    <s v=""/>
    <n v="0"/>
    <n v="0"/>
  </r>
  <r>
    <n v="177094"/>
    <n v="6"/>
    <m/>
    <n v="2020"/>
    <x v="22"/>
    <s v="H"/>
    <n v="15.860837164231068"/>
    <n v="0.09"/>
    <m/>
    <n v="1.427475344780796"/>
    <s v=""/>
    <n v="0"/>
    <n v="0"/>
  </r>
  <r>
    <n v="177094"/>
    <n v="7"/>
    <m/>
    <n v="2099"/>
    <x v="1"/>
    <s v="H"/>
    <n v="12.627877718847255"/>
    <n v="0.57999999999999996"/>
    <m/>
    <n v="7.3241690769314074"/>
    <s v=""/>
    <n v="0"/>
    <n v="0"/>
  </r>
  <r>
    <n v="177096"/>
    <n v="0"/>
    <s v="RECOLOCAÇÃO DE CERCA DE TELA GALVANIZADA E RESPECTIVOS MOURÕES (FC 04/05)"/>
    <m/>
    <x v="0"/>
    <m/>
    <s v=""/>
    <m/>
    <s v="M"/>
    <s v=""/>
    <n v="43.616841043509737"/>
    <s v=""/>
    <s v=""/>
  </r>
  <r>
    <n v="177096"/>
    <n v="1"/>
    <m/>
    <n v="17750"/>
    <x v="1662"/>
    <s v="KG"/>
    <n v="5.6284999999999998"/>
    <n v="9.5240000000000005E-2"/>
    <m/>
    <n v="0.53605833999999997"/>
    <s v=""/>
    <n v="0"/>
    <n v="0"/>
  </r>
  <r>
    <n v="177096"/>
    <n v="2"/>
    <m/>
    <n v="2020"/>
    <x v="22"/>
    <s v="H"/>
    <n v="15.860837164231068"/>
    <n v="0.89"/>
    <m/>
    <n v="14.116145076165651"/>
    <s v=""/>
    <n v="0"/>
    <n v="0"/>
  </r>
  <r>
    <n v="177096"/>
    <n v="3"/>
    <m/>
    <n v="2099"/>
    <x v="1"/>
    <s v="H"/>
    <n v="12.627877718847255"/>
    <n v="1.61"/>
    <m/>
    <n v="20.330883127344084"/>
    <s v=""/>
    <n v="0"/>
    <n v="0"/>
  </r>
  <r>
    <n v="177096"/>
    <n v="4"/>
    <m/>
    <n v="10608"/>
    <x v="50"/>
    <s v="M3"/>
    <n v="238.17070000000001"/>
    <n v="3.5000000000000003E-2"/>
    <m/>
    <n v="8.3359745000000007"/>
    <s v=""/>
    <n v="0"/>
    <n v="0"/>
  </r>
  <r>
    <n v="177096"/>
    <n v="5"/>
    <m/>
    <n v="17710"/>
    <x v="1537"/>
    <s v="KG"/>
    <n v="5.9555999999999996"/>
    <n v="0.05"/>
    <m/>
    <n v="0.29777999999999999"/>
    <s v=""/>
    <n v="0"/>
    <n v="0"/>
  </r>
  <r>
    <n v="178015"/>
    <n v="0"/>
    <s v="TELA GALVANIZADA PARA ALAMBRADO - MALHA 2&quot; FIO 10"/>
    <m/>
    <x v="0"/>
    <m/>
    <s v=""/>
    <m/>
    <s v="M2"/>
    <s v=""/>
    <n v="46.96306201230874"/>
    <s v=""/>
    <s v=""/>
  </r>
  <r>
    <n v="178015"/>
    <n v="1"/>
    <m/>
    <n v="2020"/>
    <x v="22"/>
    <s v="H"/>
    <n v="15.860837164231068"/>
    <n v="0.75"/>
    <m/>
    <n v="11.8956278731733"/>
    <s v=""/>
    <n v="0"/>
    <n v="0"/>
  </r>
  <r>
    <n v="178015"/>
    <n v="2"/>
    <m/>
    <n v="17750"/>
    <x v="1662"/>
    <s v="KG"/>
    <n v="5.6284999999999998"/>
    <n v="5.8099999999999999E-2"/>
    <m/>
    <n v="0.32701585"/>
    <s v=""/>
    <n v="0"/>
    <n v="0"/>
  </r>
  <r>
    <n v="178015"/>
    <n v="3"/>
    <m/>
    <n v="2099"/>
    <x v="1"/>
    <s v="H"/>
    <n v="12.627877718847255"/>
    <n v="0.75"/>
    <m/>
    <n v="9.4709082891354406"/>
    <s v=""/>
    <n v="0"/>
    <n v="0"/>
  </r>
  <r>
    <n v="178015"/>
    <n v="4"/>
    <m/>
    <n v="18035"/>
    <x v="1542"/>
    <s v="M2"/>
    <n v="24.066199999999998"/>
    <n v="1.05"/>
    <m/>
    <n v="25.26951"/>
    <s v=""/>
    <n v="0"/>
    <n v="0"/>
  </r>
  <r>
    <n v="178019"/>
    <n v="0"/>
    <s v="FERRO TRABALHADO PARA GRADIS"/>
    <m/>
    <x v="0"/>
    <m/>
    <s v=""/>
    <m/>
    <s v="KG"/>
    <s v=""/>
    <n v="6.2305000000000001"/>
    <s v=""/>
    <s v=""/>
  </r>
  <r>
    <n v="178019"/>
    <n v="1"/>
    <m/>
    <n v="30542"/>
    <x v="334"/>
    <s v="KG"/>
    <n v="6.2305000000000001"/>
    <n v="1"/>
    <m/>
    <n v="6.2305000000000001"/>
    <s v=""/>
    <n v="0"/>
    <n v="0"/>
  </r>
  <r>
    <n v="178070"/>
    <n v="0"/>
    <s v="TABELA DE BASQUETE, INCLUSIVE ARO E CESTA - MADEIRA PINTADA"/>
    <m/>
    <x v="0"/>
    <m/>
    <s v=""/>
    <m/>
    <s v="UN"/>
    <s v=""/>
    <n v="324.546604236299"/>
    <s v=""/>
    <s v=""/>
  </r>
  <r>
    <n v="178070"/>
    <n v="1"/>
    <m/>
    <n v="2013"/>
    <x v="15"/>
    <s v="H"/>
    <n v="15.756939025755017"/>
    <n v="1"/>
    <m/>
    <n v="15.756939025755017"/>
    <s v=""/>
    <n v="0"/>
    <n v="0"/>
  </r>
  <r>
    <n v="178070"/>
    <n v="2"/>
    <m/>
    <n v="2014"/>
    <x v="16"/>
    <s v="H"/>
    <n v="13.173665210544026"/>
    <n v="1"/>
    <m/>
    <n v="13.173665210544026"/>
    <s v=""/>
    <n v="0"/>
    <n v="0"/>
  </r>
  <r>
    <n v="178070"/>
    <n v="3"/>
    <m/>
    <n v="38050"/>
    <x v="1591"/>
    <s v="UN"/>
    <n v="295.61599999999999"/>
    <n v="1"/>
    <m/>
    <n v="295.61599999999999"/>
    <s v=""/>
    <n v="0"/>
    <n v="0"/>
  </r>
  <r>
    <n v="178072"/>
    <n v="0"/>
    <s v="REPINTURA DE FAIXAS ATÉ 10CM - BORRACHA CLORADA"/>
    <m/>
    <x v="0"/>
    <m/>
    <s v=""/>
    <m/>
    <s v="M"/>
    <s v=""/>
    <n v="4.6607878555751574"/>
    <s v=""/>
    <s v=""/>
  </r>
  <r>
    <n v="178072"/>
    <n v="1"/>
    <m/>
    <n v="2075"/>
    <x v="230"/>
    <s v="H"/>
    <n v="15.599673853371913"/>
    <n v="0.09"/>
    <m/>
    <n v="1.4039706468034721"/>
    <s v=""/>
    <n v="0"/>
    <n v="0"/>
  </r>
  <r>
    <n v="178072"/>
    <n v="2"/>
    <m/>
    <n v="37015"/>
    <x v="1583"/>
    <s v="L"/>
    <n v="52.967100000000002"/>
    <n v="0.04"/>
    <m/>
    <n v="2.118684"/>
    <s v=""/>
    <n v="0"/>
    <n v="0"/>
  </r>
  <r>
    <n v="178072"/>
    <n v="3"/>
    <m/>
    <n v="2076"/>
    <x v="228"/>
    <s v="H"/>
    <n v="12.645924541907611"/>
    <n v="0.09"/>
    <m/>
    <n v="1.1381332087716849"/>
    <s v=""/>
    <n v="0"/>
    <n v="0"/>
  </r>
  <r>
    <n v="178073"/>
    <n v="0"/>
    <s v="REPINTURA DE FAIXAS ATÉ 10CM - EPÓXI"/>
    <m/>
    <x v="0"/>
    <m/>
    <s v=""/>
    <m/>
    <s v="M"/>
    <s v=""/>
    <n v="4.3103278234807476"/>
    <s v=""/>
    <s v=""/>
  </r>
  <r>
    <n v="178073"/>
    <n v="1"/>
    <m/>
    <n v="2076"/>
    <x v="228"/>
    <s v="H"/>
    <n v="12.645924541907611"/>
    <n v="0.11"/>
    <m/>
    <n v="1.3910516996098372"/>
    <s v=""/>
    <n v="0"/>
    <n v="0"/>
  </r>
  <r>
    <n v="178073"/>
    <n v="2"/>
    <m/>
    <n v="2075"/>
    <x v="230"/>
    <s v="H"/>
    <n v="15.599673853371913"/>
    <n v="0.11"/>
    <m/>
    <n v="1.7159641238709105"/>
    <s v=""/>
    <n v="0"/>
    <n v="0"/>
  </r>
  <r>
    <n v="178073"/>
    <n v="3"/>
    <m/>
    <n v="37030"/>
    <x v="231"/>
    <s v="L"/>
    <n v="40.110399999999998"/>
    <n v="0.03"/>
    <m/>
    <n v="1.2033119999999999"/>
    <s v=""/>
    <n v="0"/>
    <n v="0"/>
  </r>
  <r>
    <n v="180101"/>
    <n v="0"/>
    <s v="TUTOR E AMARILHO PARA ÁRVORES"/>
    <m/>
    <x v="0"/>
    <m/>
    <s v=""/>
    <m/>
    <s v="UN"/>
    <s v=""/>
    <n v="8.8359163026360079"/>
    <s v=""/>
    <s v=""/>
  </r>
  <r>
    <n v="180101"/>
    <n v="1"/>
    <m/>
    <n v="2014"/>
    <x v="16"/>
    <s v="H"/>
    <n v="13.173665210544026"/>
    <n v="0.25"/>
    <m/>
    <n v="3.2934163026360066"/>
    <s v=""/>
    <n v="0"/>
    <n v="0"/>
  </r>
  <r>
    <n v="180101"/>
    <n v="2"/>
    <m/>
    <n v="21081"/>
    <x v="1663"/>
    <s v="M"/>
    <n v="2.2170000000000001"/>
    <n v="2.5"/>
    <m/>
    <n v="5.5425000000000004"/>
    <s v=""/>
    <n v="0"/>
    <n v="0"/>
  </r>
  <r>
    <n v="180103"/>
    <n v="0"/>
    <s v="PROTETOR TIPO PARQUE PARA ÁRVORES"/>
    <m/>
    <x v="0"/>
    <m/>
    <s v=""/>
    <m/>
    <s v="UN"/>
    <s v=""/>
    <n v="46.598505210544026"/>
    <s v=""/>
    <s v=""/>
  </r>
  <r>
    <n v="180103"/>
    <n v="1"/>
    <m/>
    <n v="2014"/>
    <x v="16"/>
    <s v="H"/>
    <n v="13.173665210544026"/>
    <n v="1"/>
    <m/>
    <n v="13.173665210544026"/>
    <s v=""/>
    <n v="0"/>
    <n v="0"/>
  </r>
  <r>
    <n v="180103"/>
    <n v="2"/>
    <m/>
    <n v="17515"/>
    <x v="14"/>
    <s v="KG"/>
    <n v="5.5275999999999996"/>
    <n v="0.15"/>
    <m/>
    <n v="0.82913999999999988"/>
    <s v=""/>
    <n v="0"/>
    <n v="0"/>
  </r>
  <r>
    <n v="180103"/>
    <n v="3"/>
    <m/>
    <n v="21081"/>
    <x v="1663"/>
    <s v="M"/>
    <n v="2.2170000000000001"/>
    <n v="10"/>
    <m/>
    <n v="22.17"/>
    <s v=""/>
    <n v="0"/>
    <n v="0"/>
  </r>
  <r>
    <n v="180103"/>
    <n v="4"/>
    <m/>
    <n v="37005"/>
    <x v="383"/>
    <s v="L"/>
    <n v="15.942500000000001"/>
    <n v="0.2"/>
    <m/>
    <n v="3.1885000000000003"/>
    <s v=""/>
    <n v="0"/>
    <n v="0"/>
  </r>
  <r>
    <n v="180103"/>
    <n v="5"/>
    <m/>
    <n v="19045"/>
    <x v="305"/>
    <s v="M"/>
    <n v="1.8092999999999999"/>
    <n v="4"/>
    <m/>
    <n v="7.2371999999999996"/>
    <s v=""/>
    <n v="0"/>
    <n v="0"/>
  </r>
  <r>
    <n v="180203"/>
    <n v="0"/>
    <s v="ALECRIM DE CAMPINAS (HOLOCALIX GLAZZIOVII)"/>
    <m/>
    <x v="0"/>
    <m/>
    <s v=""/>
    <m/>
    <s v="UN"/>
    <s v=""/>
    <n v="149.12971692538113"/>
    <s v=""/>
    <s v=""/>
  </r>
  <r>
    <n v="180203"/>
    <n v="1"/>
    <m/>
    <n v="38502"/>
    <x v="1664"/>
    <s v="KG"/>
    <n v="1.9631000000000001"/>
    <n v="0.66600000000000004"/>
    <m/>
    <n v="1.3074246"/>
    <s v=""/>
    <n v="0"/>
    <n v="0"/>
  </r>
  <r>
    <n v="180203"/>
    <n v="2"/>
    <m/>
    <n v="2086"/>
    <x v="1665"/>
    <s v="H"/>
    <n v="10.520008785397648"/>
    <n v="2.8"/>
    <m/>
    <n v="29.456024599113412"/>
    <s v=""/>
    <n v="0"/>
    <n v="0"/>
  </r>
  <r>
    <n v="180203"/>
    <n v="3"/>
    <m/>
    <n v="38543"/>
    <x v="1666"/>
    <s v="UN"/>
    <n v="26.3"/>
    <n v="1"/>
    <m/>
    <n v="26.3"/>
    <s v=""/>
    <n v="0"/>
    <n v="0"/>
  </r>
  <r>
    <n v="180203"/>
    <n v="4"/>
    <m/>
    <n v="38557"/>
    <x v="1667"/>
    <s v="M3"/>
    <n v="131.821"/>
    <n v="0.56599999999999995"/>
    <m/>
    <n v="74.610685999999987"/>
    <s v=""/>
    <n v="0"/>
    <n v="0"/>
  </r>
  <r>
    <n v="180203"/>
    <n v="5"/>
    <m/>
    <n v="2085"/>
    <x v="1668"/>
    <s v="H"/>
    <n v="12.52578426267724"/>
    <n v="0.1"/>
    <m/>
    <n v="1.252578426267724"/>
    <s v=""/>
    <n v="0"/>
    <n v="0"/>
  </r>
  <r>
    <n v="180203"/>
    <n v="6"/>
    <m/>
    <n v="38555"/>
    <x v="1669"/>
    <s v="M3"/>
    <n v="163.66669999999999"/>
    <n v="9.9000000000000005E-2"/>
    <m/>
    <n v="16.203003299999999"/>
    <s v=""/>
    <n v="0"/>
    <n v="0"/>
  </r>
  <r>
    <n v="180204"/>
    <n v="0"/>
    <s v="GOIABA DA SERRA (ACCA SELLOWIANA)"/>
    <m/>
    <x v="0"/>
    <m/>
    <s v=""/>
    <m/>
    <s v="UN"/>
    <s v=""/>
    <n v="156.17865351896654"/>
    <s v=""/>
    <s v=""/>
  </r>
  <r>
    <n v="180204"/>
    <n v="1"/>
    <m/>
    <n v="38599"/>
    <x v="1670"/>
    <s v="UN"/>
    <n v="142.5"/>
    <n v="1"/>
    <m/>
    <n v="142.5"/>
    <s v=""/>
    <n v="0"/>
    <n v="0"/>
  </r>
  <r>
    <n v="180204"/>
    <n v="2"/>
    <m/>
    <n v="2086"/>
    <x v="1665"/>
    <s v="H"/>
    <n v="10.520008785397648"/>
    <n v="0.5"/>
    <m/>
    <n v="5.260004392698824"/>
    <s v=""/>
    <n v="0"/>
    <n v="0"/>
  </r>
  <r>
    <n v="180204"/>
    <n v="3"/>
    <m/>
    <n v="38557"/>
    <x v="1667"/>
    <s v="M3"/>
    <n v="131.821"/>
    <n v="2.1000000000000001E-2"/>
    <m/>
    <n v="2.7682410000000002"/>
    <s v=""/>
    <n v="0"/>
    <n v="0"/>
  </r>
  <r>
    <n v="180204"/>
    <n v="4"/>
    <m/>
    <n v="38555"/>
    <x v="1669"/>
    <s v="M3"/>
    <n v="163.66669999999999"/>
    <n v="2.1000000000000001E-2"/>
    <m/>
    <n v="3.4370007"/>
    <s v=""/>
    <n v="0"/>
    <n v="0"/>
  </r>
  <r>
    <n v="180204"/>
    <n v="5"/>
    <m/>
    <n v="2085"/>
    <x v="1668"/>
    <s v="H"/>
    <n v="12.52578426267724"/>
    <n v="0.1"/>
    <m/>
    <n v="1.252578426267724"/>
    <s v=""/>
    <n v="0"/>
    <n v="0"/>
  </r>
  <r>
    <n v="180204"/>
    <n v="6"/>
    <m/>
    <n v="38502"/>
    <x v="1664"/>
    <s v="KG"/>
    <n v="1.9631000000000001"/>
    <n v="0.3"/>
    <m/>
    <n v="0.58892999999999995"/>
    <s v=""/>
    <n v="0"/>
    <n v="0"/>
  </r>
  <r>
    <n v="180204"/>
    <n v="7"/>
    <m/>
    <n v="10501"/>
    <x v="52"/>
    <s v="M3"/>
    <n v="74.379800000000003"/>
    <n v="5.0000000000000001E-3"/>
    <m/>
    <n v="0.37189900000000004"/>
    <s v=""/>
    <n v="0"/>
    <n v="0"/>
  </r>
  <r>
    <n v="180205"/>
    <n v="0"/>
    <s v="GUARITÁ  (ASTRONIUM GRAVEOLENS)"/>
    <m/>
    <x v="0"/>
    <m/>
    <s v=""/>
    <m/>
    <s v="UN"/>
    <s v=""/>
    <n v="148.67865351896657"/>
    <s v=""/>
    <s v=""/>
  </r>
  <r>
    <n v="180205"/>
    <n v="1"/>
    <m/>
    <n v="2085"/>
    <x v="1668"/>
    <s v="H"/>
    <n v="12.52578426267724"/>
    <n v="0.1"/>
    <m/>
    <n v="1.252578426267724"/>
    <s v=""/>
    <n v="0"/>
    <n v="0"/>
  </r>
  <r>
    <n v="180205"/>
    <n v="2"/>
    <m/>
    <n v="38555"/>
    <x v="1669"/>
    <s v="M3"/>
    <n v="163.66669999999999"/>
    <n v="2.1000000000000001E-2"/>
    <m/>
    <n v="3.4370007"/>
    <s v=""/>
    <n v="0"/>
    <n v="0"/>
  </r>
  <r>
    <n v="180205"/>
    <n v="3"/>
    <m/>
    <n v="38557"/>
    <x v="1667"/>
    <s v="M3"/>
    <n v="131.821"/>
    <n v="2.1000000000000001E-2"/>
    <m/>
    <n v="2.7682410000000002"/>
    <s v=""/>
    <n v="0"/>
    <n v="0"/>
  </r>
  <r>
    <n v="180205"/>
    <n v="4"/>
    <m/>
    <n v="38600"/>
    <x v="1671"/>
    <s v="UN"/>
    <n v="135"/>
    <n v="1"/>
    <m/>
    <n v="135"/>
    <s v=""/>
    <n v="0"/>
    <n v="0"/>
  </r>
  <r>
    <n v="180205"/>
    <n v="5"/>
    <m/>
    <n v="38502"/>
    <x v="1664"/>
    <s v="KG"/>
    <n v="1.9631000000000001"/>
    <n v="0.3"/>
    <m/>
    <n v="0.58892999999999995"/>
    <s v=""/>
    <n v="0"/>
    <n v="0"/>
  </r>
  <r>
    <n v="180205"/>
    <n v="6"/>
    <m/>
    <n v="10501"/>
    <x v="52"/>
    <s v="M3"/>
    <n v="74.379800000000003"/>
    <n v="5.0000000000000001E-3"/>
    <m/>
    <n v="0.37189900000000004"/>
    <s v=""/>
    <n v="0"/>
    <n v="0"/>
  </r>
  <r>
    <n v="180205"/>
    <n v="7"/>
    <m/>
    <n v="2086"/>
    <x v="1665"/>
    <s v="H"/>
    <n v="10.520008785397648"/>
    <n v="0.5"/>
    <m/>
    <n v="5.260004392698824"/>
    <s v=""/>
    <n v="0"/>
    <n v="0"/>
  </r>
  <r>
    <n v="180206"/>
    <n v="0"/>
    <s v="PAU MARFIM  (BALFOURODENDRON RIEDELLIANUM)"/>
    <m/>
    <x v="0"/>
    <m/>
    <s v=""/>
    <m/>
    <s v="UN"/>
    <s v=""/>
    <n v="151.38705351896658"/>
    <s v=""/>
    <s v=""/>
  </r>
  <r>
    <n v="180206"/>
    <n v="1"/>
    <m/>
    <n v="38557"/>
    <x v="1667"/>
    <s v="M3"/>
    <n v="131.821"/>
    <n v="2.1000000000000001E-2"/>
    <m/>
    <n v="2.7682410000000002"/>
    <s v=""/>
    <n v="0"/>
    <n v="0"/>
  </r>
  <r>
    <n v="180206"/>
    <n v="2"/>
    <m/>
    <n v="2085"/>
    <x v="1668"/>
    <s v="H"/>
    <n v="12.52578426267724"/>
    <n v="0.1"/>
    <m/>
    <n v="1.252578426267724"/>
    <s v=""/>
    <n v="0"/>
    <n v="0"/>
  </r>
  <r>
    <n v="180206"/>
    <n v="3"/>
    <m/>
    <n v="38555"/>
    <x v="1669"/>
    <s v="M3"/>
    <n v="163.66669999999999"/>
    <n v="2.1000000000000001E-2"/>
    <m/>
    <n v="3.4370007"/>
    <s v=""/>
    <n v="0"/>
    <n v="0"/>
  </r>
  <r>
    <n v="180206"/>
    <n v="4"/>
    <m/>
    <n v="38601"/>
    <x v="1672"/>
    <s v="UN"/>
    <n v="137.70840000000001"/>
    <n v="1"/>
    <m/>
    <n v="137.70840000000001"/>
    <s v=""/>
    <n v="0"/>
    <n v="0"/>
  </r>
  <r>
    <n v="180206"/>
    <n v="5"/>
    <m/>
    <n v="38502"/>
    <x v="1664"/>
    <s v="KG"/>
    <n v="1.9631000000000001"/>
    <n v="0.3"/>
    <m/>
    <n v="0.58892999999999995"/>
    <s v=""/>
    <n v="0"/>
    <n v="0"/>
  </r>
  <r>
    <n v="180206"/>
    <n v="6"/>
    <m/>
    <n v="10501"/>
    <x v="52"/>
    <s v="M3"/>
    <n v="74.379800000000003"/>
    <n v="5.0000000000000001E-3"/>
    <m/>
    <n v="0.37189900000000004"/>
    <s v=""/>
    <n v="0"/>
    <n v="0"/>
  </r>
  <r>
    <n v="180206"/>
    <n v="7"/>
    <m/>
    <n v="2086"/>
    <x v="1665"/>
    <s v="H"/>
    <n v="10.520008785397648"/>
    <n v="0.5"/>
    <m/>
    <n v="5.260004392698824"/>
    <s v=""/>
    <n v="0"/>
    <n v="0"/>
  </r>
  <r>
    <n v="180207"/>
    <n v="0"/>
    <s v="GUANANDI (CALOPHYLLUM BRASILIENSES)"/>
    <m/>
    <x v="0"/>
    <m/>
    <s v=""/>
    <m/>
    <s v="UN"/>
    <s v=""/>
    <n v="152.26205351896655"/>
    <s v=""/>
    <s v=""/>
  </r>
  <r>
    <n v="180207"/>
    <n v="1"/>
    <m/>
    <n v="38557"/>
    <x v="1667"/>
    <s v="M3"/>
    <n v="131.821"/>
    <n v="2.1000000000000001E-2"/>
    <m/>
    <n v="2.7682410000000002"/>
    <s v=""/>
    <n v="0"/>
    <n v="0"/>
  </r>
  <r>
    <n v="180207"/>
    <n v="2"/>
    <m/>
    <n v="38602"/>
    <x v="1673"/>
    <s v="UN"/>
    <n v="138.58340000000001"/>
    <n v="1"/>
    <m/>
    <n v="138.58340000000001"/>
    <s v=""/>
    <n v="0"/>
    <n v="0"/>
  </r>
  <r>
    <n v="180207"/>
    <n v="3"/>
    <m/>
    <n v="10501"/>
    <x v="52"/>
    <s v="M3"/>
    <n v="74.379800000000003"/>
    <n v="5.0000000000000001E-3"/>
    <m/>
    <n v="0.37189900000000004"/>
    <s v=""/>
    <n v="0"/>
    <n v="0"/>
  </r>
  <r>
    <n v="180207"/>
    <n v="4"/>
    <m/>
    <n v="2086"/>
    <x v="1665"/>
    <s v="H"/>
    <n v="10.520008785397648"/>
    <n v="0.5"/>
    <m/>
    <n v="5.260004392698824"/>
    <s v=""/>
    <n v="0"/>
    <n v="0"/>
  </r>
  <r>
    <n v="180207"/>
    <n v="5"/>
    <m/>
    <n v="2085"/>
    <x v="1668"/>
    <s v="H"/>
    <n v="12.52578426267724"/>
    <n v="0.1"/>
    <m/>
    <n v="1.252578426267724"/>
    <s v=""/>
    <n v="0"/>
    <n v="0"/>
  </r>
  <r>
    <n v="180207"/>
    <n v="6"/>
    <m/>
    <n v="38555"/>
    <x v="1669"/>
    <s v="M3"/>
    <n v="163.66669999999999"/>
    <n v="2.1000000000000001E-2"/>
    <m/>
    <n v="3.4370007"/>
    <s v=""/>
    <n v="0"/>
    <n v="0"/>
  </r>
  <r>
    <n v="180207"/>
    <n v="7"/>
    <m/>
    <n v="38502"/>
    <x v="1664"/>
    <s v="KG"/>
    <n v="1.9631000000000001"/>
    <n v="0.3"/>
    <m/>
    <n v="0.58892999999999995"/>
    <s v=""/>
    <n v="0"/>
    <n v="0"/>
  </r>
  <r>
    <n v="180208"/>
    <n v="0"/>
    <s v="CAMBUCI (CAMPOMANESIA PHAEA)"/>
    <m/>
    <x v="0"/>
    <m/>
    <s v=""/>
    <m/>
    <s v="UN"/>
    <s v=""/>
    <n v="151.40085351896653"/>
    <s v=""/>
    <s v=""/>
  </r>
  <r>
    <n v="180208"/>
    <n v="1"/>
    <m/>
    <n v="38502"/>
    <x v="1664"/>
    <s v="KG"/>
    <n v="1.9631000000000001"/>
    <n v="0.3"/>
    <m/>
    <n v="0.58892999999999995"/>
    <s v=""/>
    <n v="0"/>
    <n v="0"/>
  </r>
  <r>
    <n v="180208"/>
    <n v="2"/>
    <m/>
    <n v="2086"/>
    <x v="1665"/>
    <s v="H"/>
    <n v="10.520008785397648"/>
    <n v="0.5"/>
    <m/>
    <n v="5.260004392698824"/>
    <s v=""/>
    <n v="0"/>
    <n v="0"/>
  </r>
  <r>
    <n v="180208"/>
    <n v="3"/>
    <m/>
    <n v="10501"/>
    <x v="52"/>
    <s v="M3"/>
    <n v="74.379800000000003"/>
    <n v="5.0000000000000001E-3"/>
    <m/>
    <n v="0.37189900000000004"/>
    <s v=""/>
    <n v="0"/>
    <n v="0"/>
  </r>
  <r>
    <n v="180208"/>
    <n v="4"/>
    <m/>
    <n v="38555"/>
    <x v="1669"/>
    <s v="M3"/>
    <n v="163.66669999999999"/>
    <n v="2.1000000000000001E-2"/>
    <m/>
    <n v="3.4370007"/>
    <s v=""/>
    <n v="0"/>
    <n v="0"/>
  </r>
  <r>
    <n v="180208"/>
    <n v="5"/>
    <m/>
    <n v="38557"/>
    <x v="1667"/>
    <s v="M3"/>
    <n v="131.821"/>
    <n v="2.1000000000000001E-2"/>
    <m/>
    <n v="2.7682410000000002"/>
    <s v=""/>
    <n v="0"/>
    <n v="0"/>
  </r>
  <r>
    <n v="180208"/>
    <n v="6"/>
    <m/>
    <n v="38603"/>
    <x v="1674"/>
    <s v="UN"/>
    <n v="137.72219999999999"/>
    <n v="1"/>
    <m/>
    <n v="137.72219999999999"/>
    <s v=""/>
    <n v="0"/>
    <n v="0"/>
  </r>
  <r>
    <n v="180208"/>
    <n v="7"/>
    <m/>
    <n v="2085"/>
    <x v="1668"/>
    <s v="H"/>
    <n v="12.52578426267724"/>
    <n v="0.1"/>
    <m/>
    <n v="1.252578426267724"/>
    <s v=""/>
    <n v="0"/>
    <n v="0"/>
  </r>
  <r>
    <n v="180209"/>
    <n v="0"/>
    <s v="GABIROBA (CAMPOMANESIA XANTHOCARPA)"/>
    <m/>
    <x v="0"/>
    <m/>
    <s v=""/>
    <m/>
    <s v="UN"/>
    <s v=""/>
    <n v="105.01205351896655"/>
    <s v=""/>
    <s v=""/>
  </r>
  <r>
    <n v="180209"/>
    <n v="1"/>
    <m/>
    <n v="38555"/>
    <x v="1669"/>
    <s v="M3"/>
    <n v="163.66669999999999"/>
    <n v="2.1000000000000001E-2"/>
    <m/>
    <n v="3.4370007"/>
    <s v=""/>
    <n v="0"/>
    <n v="0"/>
  </r>
  <r>
    <n v="180209"/>
    <n v="2"/>
    <m/>
    <n v="2086"/>
    <x v="1665"/>
    <s v="H"/>
    <n v="10.520008785397648"/>
    <n v="0.5"/>
    <m/>
    <n v="5.260004392698824"/>
    <s v=""/>
    <n v="0"/>
    <n v="0"/>
  </r>
  <r>
    <n v="180209"/>
    <n v="3"/>
    <m/>
    <n v="10501"/>
    <x v="52"/>
    <s v="M3"/>
    <n v="74.379800000000003"/>
    <n v="5.0000000000000001E-3"/>
    <m/>
    <n v="0.37189900000000004"/>
    <s v=""/>
    <n v="0"/>
    <n v="0"/>
  </r>
  <r>
    <n v="180209"/>
    <n v="4"/>
    <m/>
    <n v="38502"/>
    <x v="1664"/>
    <s v="KG"/>
    <n v="1.9631000000000001"/>
    <n v="0.3"/>
    <m/>
    <n v="0.58892999999999995"/>
    <s v=""/>
    <n v="0"/>
    <n v="0"/>
  </r>
  <r>
    <n v="180209"/>
    <n v="5"/>
    <m/>
    <n v="2085"/>
    <x v="1668"/>
    <s v="H"/>
    <n v="12.52578426267724"/>
    <n v="0.1"/>
    <m/>
    <n v="1.252578426267724"/>
    <s v=""/>
    <n v="0"/>
    <n v="0"/>
  </r>
  <r>
    <n v="180209"/>
    <n v="6"/>
    <m/>
    <n v="38604"/>
    <x v="1675"/>
    <s v="UN"/>
    <n v="91.333399999999997"/>
    <n v="1"/>
    <m/>
    <n v="91.333399999999997"/>
    <s v=""/>
    <n v="0"/>
    <n v="0"/>
  </r>
  <r>
    <n v="180209"/>
    <n v="7"/>
    <m/>
    <n v="38557"/>
    <x v="1667"/>
    <s v="M3"/>
    <n v="131.821"/>
    <n v="2.1000000000000001E-2"/>
    <m/>
    <n v="2.7682410000000002"/>
    <s v=""/>
    <n v="0"/>
    <n v="0"/>
  </r>
  <r>
    <n v="180210"/>
    <n v="0"/>
    <s v="CASSIA (CASSIA MULTIJUGA)"/>
    <m/>
    <x v="0"/>
    <m/>
    <s v=""/>
    <m/>
    <s v="UN"/>
    <s v=""/>
    <n v="151.23929232538111"/>
    <s v=""/>
    <s v=""/>
  </r>
  <r>
    <n v="180210"/>
    <n v="1"/>
    <m/>
    <n v="38502"/>
    <x v="1664"/>
    <s v="KG"/>
    <n v="1.9631000000000001"/>
    <n v="1"/>
    <m/>
    <n v="1.9631000000000001"/>
    <s v=""/>
    <n v="0"/>
    <n v="0"/>
  </r>
  <r>
    <n v="180210"/>
    <n v="2"/>
    <m/>
    <n v="38555"/>
    <x v="1669"/>
    <s v="M3"/>
    <n v="163.66669999999999"/>
    <n v="9.9000000000000005E-2"/>
    <m/>
    <n v="16.203003299999999"/>
    <s v=""/>
    <n v="0"/>
    <n v="0"/>
  </r>
  <r>
    <n v="180210"/>
    <n v="3"/>
    <m/>
    <n v="2086"/>
    <x v="1665"/>
    <s v="H"/>
    <n v="10.520008785397648"/>
    <n v="2.8"/>
    <m/>
    <n v="29.456024599113412"/>
    <s v=""/>
    <n v="0"/>
    <n v="0"/>
  </r>
  <r>
    <n v="180210"/>
    <n v="4"/>
    <m/>
    <n v="38540"/>
    <x v="1676"/>
    <s v="UN"/>
    <n v="27.753900000000002"/>
    <n v="1"/>
    <m/>
    <n v="27.753900000000002"/>
    <s v=""/>
    <n v="0"/>
    <n v="0"/>
  </r>
  <r>
    <n v="180210"/>
    <n v="5"/>
    <m/>
    <n v="38557"/>
    <x v="1667"/>
    <s v="M3"/>
    <n v="131.821"/>
    <n v="0.56599999999999995"/>
    <m/>
    <n v="74.610685999999987"/>
    <s v=""/>
    <n v="0"/>
    <n v="0"/>
  </r>
  <r>
    <n v="180210"/>
    <n v="6"/>
    <m/>
    <n v="2085"/>
    <x v="1668"/>
    <s v="H"/>
    <n v="12.52578426267724"/>
    <n v="0.1"/>
    <m/>
    <n v="1.252578426267724"/>
    <s v=""/>
    <n v="0"/>
    <n v="0"/>
  </r>
  <r>
    <n v="180211"/>
    <n v="0"/>
    <s v="CÁSSIA FERRUGEM (CASSIA FERRUGINEA)"/>
    <m/>
    <x v="0"/>
    <m/>
    <s v=""/>
    <m/>
    <s v="UN"/>
    <s v=""/>
    <n v="148.22035351896653"/>
    <s v=""/>
    <s v=""/>
  </r>
  <r>
    <n v="180211"/>
    <n v="1"/>
    <m/>
    <n v="38502"/>
    <x v="1664"/>
    <s v="KG"/>
    <n v="1.9631000000000001"/>
    <n v="0.3"/>
    <m/>
    <n v="0.58892999999999995"/>
    <s v=""/>
    <n v="0"/>
    <n v="0"/>
  </r>
  <r>
    <n v="180211"/>
    <n v="2"/>
    <m/>
    <n v="2086"/>
    <x v="1665"/>
    <s v="H"/>
    <n v="10.520008785397648"/>
    <n v="0.5"/>
    <m/>
    <n v="5.260004392698824"/>
    <s v=""/>
    <n v="0"/>
    <n v="0"/>
  </r>
  <r>
    <n v="180211"/>
    <n v="3"/>
    <m/>
    <n v="10501"/>
    <x v="52"/>
    <s v="M3"/>
    <n v="74.379800000000003"/>
    <n v="5.0000000000000001E-3"/>
    <m/>
    <n v="0.37189900000000004"/>
    <s v=""/>
    <n v="0"/>
    <n v="0"/>
  </r>
  <r>
    <n v="180211"/>
    <n v="4"/>
    <m/>
    <n v="2085"/>
    <x v="1668"/>
    <s v="H"/>
    <n v="12.52578426267724"/>
    <n v="0.1"/>
    <m/>
    <n v="1.252578426267724"/>
    <s v=""/>
    <n v="0"/>
    <n v="0"/>
  </r>
  <r>
    <n v="180211"/>
    <n v="5"/>
    <m/>
    <n v="38555"/>
    <x v="1669"/>
    <s v="M3"/>
    <n v="163.66669999999999"/>
    <n v="2.1000000000000001E-2"/>
    <m/>
    <n v="3.4370007"/>
    <s v=""/>
    <n v="0"/>
    <n v="0"/>
  </r>
  <r>
    <n v="180211"/>
    <n v="6"/>
    <m/>
    <n v="38557"/>
    <x v="1667"/>
    <s v="M3"/>
    <n v="131.821"/>
    <n v="2.1000000000000001E-2"/>
    <m/>
    <n v="2.7682410000000002"/>
    <s v=""/>
    <n v="0"/>
    <n v="0"/>
  </r>
  <r>
    <n v="180211"/>
    <n v="7"/>
    <m/>
    <n v="38605"/>
    <x v="1677"/>
    <s v="UN"/>
    <n v="134.54169999999999"/>
    <n v="1"/>
    <m/>
    <n v="134.54169999999999"/>
    <s v=""/>
    <n v="0"/>
    <n v="0"/>
  </r>
  <r>
    <n v="180212"/>
    <n v="0"/>
    <s v="FALSO BARBATIMÃO (CASSIA LEPTOPHYLLA)"/>
    <m/>
    <x v="0"/>
    <m/>
    <s v=""/>
    <m/>
    <s v="UN"/>
    <s v=""/>
    <n v="151.31755351896655"/>
    <s v=""/>
    <s v=""/>
  </r>
  <r>
    <n v="180212"/>
    <n v="1"/>
    <m/>
    <n v="2085"/>
    <x v="1668"/>
    <s v="H"/>
    <n v="12.52578426267724"/>
    <n v="0.1"/>
    <m/>
    <n v="1.252578426267724"/>
    <s v=""/>
    <n v="0"/>
    <n v="0"/>
  </r>
  <r>
    <n v="180212"/>
    <n v="2"/>
    <m/>
    <n v="2086"/>
    <x v="1665"/>
    <s v="H"/>
    <n v="10.520008785397648"/>
    <n v="0.5"/>
    <m/>
    <n v="5.260004392698824"/>
    <s v=""/>
    <n v="0"/>
    <n v="0"/>
  </r>
  <r>
    <n v="180212"/>
    <n v="3"/>
    <m/>
    <n v="38557"/>
    <x v="1667"/>
    <s v="M3"/>
    <n v="131.821"/>
    <n v="2.1000000000000001E-2"/>
    <m/>
    <n v="2.7682410000000002"/>
    <s v=""/>
    <n v="0"/>
    <n v="0"/>
  </r>
  <r>
    <n v="180212"/>
    <n v="4"/>
    <m/>
    <n v="38555"/>
    <x v="1669"/>
    <s v="M3"/>
    <n v="163.66669999999999"/>
    <n v="2.1000000000000001E-2"/>
    <m/>
    <n v="3.4370007"/>
    <s v=""/>
    <n v="0"/>
    <n v="0"/>
  </r>
  <r>
    <n v="180212"/>
    <n v="5"/>
    <m/>
    <n v="10501"/>
    <x v="52"/>
    <s v="M3"/>
    <n v="74.379800000000003"/>
    <n v="5.0000000000000001E-3"/>
    <m/>
    <n v="0.37189900000000004"/>
    <s v=""/>
    <n v="0"/>
    <n v="0"/>
  </r>
  <r>
    <n v="180212"/>
    <n v="6"/>
    <m/>
    <n v="38502"/>
    <x v="1664"/>
    <s v="KG"/>
    <n v="1.9631000000000001"/>
    <n v="0.3"/>
    <m/>
    <n v="0.58892999999999995"/>
    <s v=""/>
    <n v="0"/>
    <n v="0"/>
  </r>
  <r>
    <n v="180212"/>
    <n v="7"/>
    <m/>
    <n v="38606"/>
    <x v="1678"/>
    <s v="UN"/>
    <n v="137.63890000000001"/>
    <n v="1"/>
    <m/>
    <n v="137.63890000000001"/>
    <s v=""/>
    <n v="0"/>
    <n v="0"/>
  </r>
  <r>
    <n v="180213"/>
    <n v="0"/>
    <s v="PAU VIOLA (CITHAREXYLUM MYRIANTHUM)"/>
    <m/>
    <x v="0"/>
    <m/>
    <s v=""/>
    <m/>
    <s v="UN"/>
    <s v=""/>
    <n v="142.98425351896654"/>
    <s v=""/>
    <s v=""/>
  </r>
  <r>
    <n v="180213"/>
    <n v="1"/>
    <m/>
    <n v="38555"/>
    <x v="1669"/>
    <s v="M3"/>
    <n v="163.66669999999999"/>
    <n v="2.1000000000000001E-2"/>
    <m/>
    <n v="3.4370007"/>
    <s v=""/>
    <n v="0"/>
    <n v="0"/>
  </r>
  <r>
    <n v="180213"/>
    <n v="2"/>
    <m/>
    <n v="38607"/>
    <x v="1679"/>
    <s v="UN"/>
    <n v="129.3056"/>
    <n v="1"/>
    <m/>
    <n v="129.3056"/>
    <s v=""/>
    <n v="0"/>
    <n v="0"/>
  </r>
  <r>
    <n v="180213"/>
    <n v="3"/>
    <m/>
    <n v="38502"/>
    <x v="1664"/>
    <s v="KG"/>
    <n v="1.9631000000000001"/>
    <n v="0.3"/>
    <m/>
    <n v="0.58892999999999995"/>
    <s v=""/>
    <n v="0"/>
    <n v="0"/>
  </r>
  <r>
    <n v="180213"/>
    <n v="4"/>
    <m/>
    <n v="2085"/>
    <x v="1668"/>
    <s v="H"/>
    <n v="12.52578426267724"/>
    <n v="0.1"/>
    <m/>
    <n v="1.252578426267724"/>
    <s v=""/>
    <n v="0"/>
    <n v="0"/>
  </r>
  <r>
    <n v="180213"/>
    <n v="5"/>
    <m/>
    <n v="2086"/>
    <x v="1665"/>
    <s v="H"/>
    <n v="10.520008785397648"/>
    <n v="0.5"/>
    <m/>
    <n v="5.260004392698824"/>
    <s v=""/>
    <n v="0"/>
    <n v="0"/>
  </r>
  <r>
    <n v="180213"/>
    <n v="6"/>
    <m/>
    <n v="10501"/>
    <x v="52"/>
    <s v="M3"/>
    <n v="74.379800000000003"/>
    <n v="5.0000000000000001E-3"/>
    <m/>
    <n v="0.37189900000000004"/>
    <s v=""/>
    <n v="0"/>
    <n v="0"/>
  </r>
  <r>
    <n v="180213"/>
    <n v="7"/>
    <m/>
    <n v="38557"/>
    <x v="1667"/>
    <s v="M3"/>
    <n v="131.821"/>
    <n v="2.1000000000000001E-2"/>
    <m/>
    <n v="2.7682410000000002"/>
    <s v=""/>
    <n v="0"/>
    <n v="0"/>
  </r>
  <r>
    <n v="180214"/>
    <n v="0"/>
    <s v="IPÊ VERDE (CYBYSTAX ANTISYPHILITICA)"/>
    <m/>
    <x v="0"/>
    <m/>
    <s v=""/>
    <m/>
    <s v="UN"/>
    <s v=""/>
    <n v="151.31755351896655"/>
    <s v=""/>
    <s v=""/>
  </r>
  <r>
    <n v="180214"/>
    <n v="1"/>
    <m/>
    <n v="38608"/>
    <x v="1680"/>
    <s v="UN"/>
    <n v="137.63890000000001"/>
    <n v="1"/>
    <m/>
    <n v="137.63890000000001"/>
    <s v=""/>
    <n v="0"/>
    <n v="0"/>
  </r>
  <r>
    <n v="180214"/>
    <n v="2"/>
    <m/>
    <n v="38555"/>
    <x v="1669"/>
    <s v="M3"/>
    <n v="163.66669999999999"/>
    <n v="2.1000000000000001E-2"/>
    <m/>
    <n v="3.4370007"/>
    <s v=""/>
    <n v="0"/>
    <n v="0"/>
  </r>
  <r>
    <n v="180214"/>
    <n v="3"/>
    <m/>
    <n v="38502"/>
    <x v="1664"/>
    <s v="KG"/>
    <n v="1.9631000000000001"/>
    <n v="0.3"/>
    <m/>
    <n v="0.58892999999999995"/>
    <s v=""/>
    <n v="0"/>
    <n v="0"/>
  </r>
  <r>
    <n v="180214"/>
    <n v="4"/>
    <m/>
    <n v="10501"/>
    <x v="52"/>
    <s v="M3"/>
    <n v="74.379800000000003"/>
    <n v="5.0000000000000001E-3"/>
    <m/>
    <n v="0.37189900000000004"/>
    <s v=""/>
    <n v="0"/>
    <n v="0"/>
  </r>
  <r>
    <n v="180214"/>
    <n v="5"/>
    <m/>
    <n v="2086"/>
    <x v="1665"/>
    <s v="H"/>
    <n v="10.520008785397648"/>
    <n v="0.5"/>
    <m/>
    <n v="5.260004392698824"/>
    <s v=""/>
    <n v="0"/>
    <n v="0"/>
  </r>
  <r>
    <n v="180214"/>
    <n v="6"/>
    <m/>
    <n v="2085"/>
    <x v="1668"/>
    <s v="H"/>
    <n v="12.52578426267724"/>
    <n v="0.1"/>
    <m/>
    <n v="1.252578426267724"/>
    <s v=""/>
    <n v="0"/>
    <n v="0"/>
  </r>
  <r>
    <n v="180214"/>
    <n v="7"/>
    <m/>
    <n v="38557"/>
    <x v="1667"/>
    <s v="M3"/>
    <n v="131.821"/>
    <n v="2.1000000000000001E-2"/>
    <m/>
    <n v="2.7682410000000002"/>
    <s v=""/>
    <n v="0"/>
    <n v="0"/>
  </r>
  <r>
    <n v="180215"/>
    <n v="0"/>
    <s v="SAGUARAGI (COLUBRINA GLANDULOSA)"/>
    <m/>
    <x v="0"/>
    <m/>
    <s v=""/>
    <m/>
    <s v="UN"/>
    <s v=""/>
    <n v="148.67865351896654"/>
    <s v=""/>
    <s v=""/>
  </r>
  <r>
    <n v="180215"/>
    <n v="1"/>
    <m/>
    <n v="2085"/>
    <x v="1668"/>
    <s v="H"/>
    <n v="12.52578426267724"/>
    <n v="0.1"/>
    <m/>
    <n v="1.252578426267724"/>
    <s v=""/>
    <n v="0"/>
    <n v="0"/>
  </r>
  <r>
    <n v="180215"/>
    <n v="2"/>
    <m/>
    <n v="38555"/>
    <x v="1669"/>
    <s v="M3"/>
    <n v="163.66669999999999"/>
    <n v="2.1000000000000001E-2"/>
    <m/>
    <n v="3.4370007"/>
    <s v=""/>
    <n v="0"/>
    <n v="0"/>
  </r>
  <r>
    <n v="180215"/>
    <n v="3"/>
    <m/>
    <n v="38609"/>
    <x v="1681"/>
    <s v="UN"/>
    <n v="135"/>
    <n v="1"/>
    <m/>
    <n v="135"/>
    <s v=""/>
    <n v="0"/>
    <n v="0"/>
  </r>
  <r>
    <n v="180215"/>
    <n v="4"/>
    <m/>
    <n v="10501"/>
    <x v="52"/>
    <s v="M3"/>
    <n v="74.379800000000003"/>
    <n v="5.0000000000000001E-3"/>
    <m/>
    <n v="0.37189900000000004"/>
    <s v=""/>
    <n v="0"/>
    <n v="0"/>
  </r>
  <r>
    <n v="180215"/>
    <n v="5"/>
    <m/>
    <n v="2086"/>
    <x v="1665"/>
    <s v="H"/>
    <n v="10.520008785397648"/>
    <n v="0.5"/>
    <m/>
    <n v="5.260004392698824"/>
    <s v=""/>
    <n v="0"/>
    <n v="0"/>
  </r>
  <r>
    <n v="180215"/>
    <n v="6"/>
    <m/>
    <n v="38557"/>
    <x v="1667"/>
    <s v="M3"/>
    <n v="131.821"/>
    <n v="2.1000000000000001E-2"/>
    <m/>
    <n v="2.7682410000000002"/>
    <s v=""/>
    <n v="0"/>
    <n v="0"/>
  </r>
  <r>
    <n v="180215"/>
    <n v="7"/>
    <m/>
    <n v="38502"/>
    <x v="1664"/>
    <s v="KG"/>
    <n v="1.9631000000000001"/>
    <n v="0.3"/>
    <m/>
    <n v="0.58892999999999995"/>
    <s v=""/>
    <n v="0"/>
    <n v="0"/>
  </r>
  <r>
    <n v="180216"/>
    <n v="0"/>
    <s v="MULUNGU ( ERYTHRINA FALCATA)"/>
    <m/>
    <x v="0"/>
    <m/>
    <s v=""/>
    <m/>
    <s v="UN"/>
    <s v=""/>
    <n v="95.012053518966539"/>
    <s v=""/>
    <s v=""/>
  </r>
  <r>
    <n v="180216"/>
    <n v="1"/>
    <m/>
    <n v="2085"/>
    <x v="1668"/>
    <s v="H"/>
    <n v="12.52578426267724"/>
    <n v="0.1"/>
    <m/>
    <n v="1.252578426267724"/>
    <s v=""/>
    <n v="0"/>
    <n v="0"/>
  </r>
  <r>
    <n v="180216"/>
    <n v="2"/>
    <m/>
    <n v="38502"/>
    <x v="1664"/>
    <s v="KG"/>
    <n v="1.9631000000000001"/>
    <n v="0.3"/>
    <m/>
    <n v="0.58892999999999995"/>
    <s v=""/>
    <n v="0"/>
    <n v="0"/>
  </r>
  <r>
    <n v="180216"/>
    <n v="3"/>
    <m/>
    <n v="10501"/>
    <x v="52"/>
    <s v="M3"/>
    <n v="74.379800000000003"/>
    <n v="5.0000000000000001E-3"/>
    <m/>
    <n v="0.37189900000000004"/>
    <s v=""/>
    <n v="0"/>
    <n v="0"/>
  </r>
  <r>
    <n v="180216"/>
    <n v="4"/>
    <m/>
    <n v="38555"/>
    <x v="1669"/>
    <s v="M3"/>
    <n v="163.66669999999999"/>
    <n v="2.1000000000000001E-2"/>
    <m/>
    <n v="3.4370007"/>
    <s v=""/>
    <n v="0"/>
    <n v="0"/>
  </r>
  <r>
    <n v="180216"/>
    <n v="5"/>
    <m/>
    <n v="38557"/>
    <x v="1667"/>
    <s v="M3"/>
    <n v="131.821"/>
    <n v="2.1000000000000001E-2"/>
    <m/>
    <n v="2.7682410000000002"/>
    <s v=""/>
    <n v="0"/>
    <n v="0"/>
  </r>
  <r>
    <n v="180216"/>
    <n v="6"/>
    <m/>
    <n v="38610"/>
    <x v="1682"/>
    <s v="UN"/>
    <n v="81.333399999999997"/>
    <n v="1"/>
    <m/>
    <n v="81.333399999999997"/>
    <s v=""/>
    <n v="0"/>
    <n v="0"/>
  </r>
  <r>
    <n v="180216"/>
    <n v="7"/>
    <m/>
    <n v="2086"/>
    <x v="1665"/>
    <s v="H"/>
    <n v="10.520008785397648"/>
    <n v="0.5"/>
    <m/>
    <n v="5.260004392698824"/>
    <s v=""/>
    <n v="0"/>
    <n v="0"/>
  </r>
  <r>
    <n v="180217"/>
    <n v="0"/>
    <s v="UVAIA (EUGENIA PYRIFORMIS)"/>
    <m/>
    <x v="0"/>
    <m/>
    <s v=""/>
    <m/>
    <s v="UN"/>
    <s v=""/>
    <n v="296.42865351896654"/>
    <s v=""/>
    <s v=""/>
  </r>
  <r>
    <n v="180217"/>
    <n v="1"/>
    <m/>
    <n v="2085"/>
    <x v="1668"/>
    <s v="H"/>
    <n v="12.52578426267724"/>
    <n v="0.1"/>
    <m/>
    <n v="1.252578426267724"/>
    <s v=""/>
    <n v="0"/>
    <n v="0"/>
  </r>
  <r>
    <n v="180217"/>
    <n v="2"/>
    <m/>
    <n v="38611"/>
    <x v="1683"/>
    <s v="UN"/>
    <n v="282.75"/>
    <n v="1"/>
    <m/>
    <n v="282.75"/>
    <s v=""/>
    <n v="0"/>
    <n v="0"/>
  </r>
  <r>
    <n v="180217"/>
    <n v="3"/>
    <m/>
    <n v="38557"/>
    <x v="1667"/>
    <s v="M3"/>
    <n v="131.821"/>
    <n v="2.1000000000000001E-2"/>
    <m/>
    <n v="2.7682410000000002"/>
    <s v=""/>
    <n v="0"/>
    <n v="0"/>
  </r>
  <r>
    <n v="180217"/>
    <n v="4"/>
    <m/>
    <n v="2086"/>
    <x v="1665"/>
    <s v="H"/>
    <n v="10.520008785397648"/>
    <n v="0.5"/>
    <m/>
    <n v="5.260004392698824"/>
    <s v=""/>
    <n v="0"/>
    <n v="0"/>
  </r>
  <r>
    <n v="180217"/>
    <n v="5"/>
    <m/>
    <n v="38555"/>
    <x v="1669"/>
    <s v="M3"/>
    <n v="163.66669999999999"/>
    <n v="2.1000000000000001E-2"/>
    <m/>
    <n v="3.4370007"/>
    <s v=""/>
    <n v="0"/>
    <n v="0"/>
  </r>
  <r>
    <n v="180217"/>
    <n v="6"/>
    <m/>
    <n v="38502"/>
    <x v="1664"/>
    <s v="KG"/>
    <n v="1.9631000000000001"/>
    <n v="0.3"/>
    <m/>
    <n v="0.58892999999999995"/>
    <s v=""/>
    <n v="0"/>
    <n v="0"/>
  </r>
  <r>
    <n v="180217"/>
    <n v="7"/>
    <m/>
    <n v="10501"/>
    <x v="52"/>
    <s v="M3"/>
    <n v="74.379800000000003"/>
    <n v="5.0000000000000001E-3"/>
    <m/>
    <n v="0.37189900000000004"/>
    <s v=""/>
    <n v="0"/>
    <n v="0"/>
  </r>
  <r>
    <n v="180218"/>
    <n v="0"/>
    <s v="PITANGUEIRA ( EUGENIA UNIFLORA)"/>
    <m/>
    <x v="0"/>
    <m/>
    <s v=""/>
    <m/>
    <s v="UN"/>
    <s v=""/>
    <n v="165.67865351896654"/>
    <s v=""/>
    <s v=""/>
  </r>
  <r>
    <n v="180218"/>
    <n v="1"/>
    <m/>
    <n v="10501"/>
    <x v="52"/>
    <s v="M3"/>
    <n v="74.379800000000003"/>
    <n v="5.0000000000000001E-3"/>
    <m/>
    <n v="0.37189900000000004"/>
    <s v=""/>
    <n v="0"/>
    <n v="0"/>
  </r>
  <r>
    <n v="180218"/>
    <n v="2"/>
    <m/>
    <n v="38557"/>
    <x v="1667"/>
    <s v="M3"/>
    <n v="131.821"/>
    <n v="2.1000000000000001E-2"/>
    <m/>
    <n v="2.7682410000000002"/>
    <s v=""/>
    <n v="0"/>
    <n v="0"/>
  </r>
  <r>
    <n v="180218"/>
    <n v="3"/>
    <m/>
    <n v="38555"/>
    <x v="1669"/>
    <s v="M3"/>
    <n v="163.66669999999999"/>
    <n v="2.1000000000000001E-2"/>
    <m/>
    <n v="3.4370007"/>
    <s v=""/>
    <n v="0"/>
    <n v="0"/>
  </r>
  <r>
    <n v="180218"/>
    <n v="4"/>
    <m/>
    <n v="38502"/>
    <x v="1664"/>
    <s v="KG"/>
    <n v="1.9631000000000001"/>
    <n v="0.3"/>
    <m/>
    <n v="0.58892999999999995"/>
    <s v=""/>
    <n v="0"/>
    <n v="0"/>
  </r>
  <r>
    <n v="180218"/>
    <n v="5"/>
    <m/>
    <n v="2085"/>
    <x v="1668"/>
    <s v="H"/>
    <n v="12.52578426267724"/>
    <n v="0.1"/>
    <m/>
    <n v="1.252578426267724"/>
    <s v=""/>
    <n v="0"/>
    <n v="0"/>
  </r>
  <r>
    <n v="180218"/>
    <n v="6"/>
    <m/>
    <n v="38612"/>
    <x v="1684"/>
    <s v="UN"/>
    <n v="152"/>
    <n v="1"/>
    <m/>
    <n v="152"/>
    <s v=""/>
    <n v="0"/>
    <n v="0"/>
  </r>
  <r>
    <n v="180218"/>
    <n v="7"/>
    <m/>
    <n v="2086"/>
    <x v="1665"/>
    <s v="H"/>
    <n v="10.520008785397648"/>
    <n v="0.5"/>
    <m/>
    <n v="5.260004392698824"/>
    <s v=""/>
    <n v="0"/>
    <n v="0"/>
  </r>
  <r>
    <n v="180219"/>
    <n v="0"/>
    <s v="IPÊ BRANCO (HANDROANTHUS ROSEO ALBA)"/>
    <m/>
    <x v="0"/>
    <m/>
    <s v=""/>
    <m/>
    <s v="UN"/>
    <s v=""/>
    <n v="109.12865351896654"/>
    <s v=""/>
    <s v=""/>
  </r>
  <r>
    <n v="180219"/>
    <n v="1"/>
    <m/>
    <n v="38613"/>
    <x v="1685"/>
    <s v="UN"/>
    <n v="95.45"/>
    <n v="1"/>
    <m/>
    <n v="95.45"/>
    <s v=""/>
    <n v="0"/>
    <n v="0"/>
  </r>
  <r>
    <n v="180219"/>
    <n v="2"/>
    <m/>
    <n v="2085"/>
    <x v="1668"/>
    <s v="H"/>
    <n v="12.52578426267724"/>
    <n v="0.1"/>
    <m/>
    <n v="1.252578426267724"/>
    <s v=""/>
    <n v="0"/>
    <n v="0"/>
  </r>
  <r>
    <n v="180219"/>
    <n v="3"/>
    <m/>
    <n v="38555"/>
    <x v="1669"/>
    <s v="M3"/>
    <n v="163.66669999999999"/>
    <n v="2.1000000000000001E-2"/>
    <m/>
    <n v="3.4370007"/>
    <s v=""/>
    <n v="0"/>
    <n v="0"/>
  </r>
  <r>
    <n v="180219"/>
    <n v="4"/>
    <m/>
    <n v="38557"/>
    <x v="1667"/>
    <s v="M3"/>
    <n v="131.821"/>
    <n v="2.1000000000000001E-2"/>
    <m/>
    <n v="2.7682410000000002"/>
    <s v=""/>
    <n v="0"/>
    <n v="0"/>
  </r>
  <r>
    <n v="180219"/>
    <n v="5"/>
    <m/>
    <n v="2086"/>
    <x v="1665"/>
    <s v="H"/>
    <n v="10.520008785397648"/>
    <n v="0.5"/>
    <m/>
    <n v="5.260004392698824"/>
    <s v=""/>
    <n v="0"/>
    <n v="0"/>
  </r>
  <r>
    <n v="180219"/>
    <n v="6"/>
    <m/>
    <n v="10501"/>
    <x v="52"/>
    <s v="M3"/>
    <n v="74.379800000000003"/>
    <n v="5.0000000000000001E-3"/>
    <m/>
    <n v="0.37189900000000004"/>
    <s v=""/>
    <n v="0"/>
    <n v="0"/>
  </r>
  <r>
    <n v="180219"/>
    <n v="7"/>
    <m/>
    <n v="38502"/>
    <x v="1664"/>
    <s v="KG"/>
    <n v="1.9631000000000001"/>
    <n v="0.3"/>
    <m/>
    <n v="0.58892999999999995"/>
    <s v=""/>
    <n v="0"/>
    <n v="0"/>
  </r>
  <r>
    <n v="180220"/>
    <n v="0"/>
    <s v="IPÊ AMARELO DO BREJO (HANDROANTHUS UMBELLATUS)"/>
    <m/>
    <x v="0"/>
    <m/>
    <s v=""/>
    <m/>
    <s v="UN"/>
    <s v=""/>
    <n v="149.65085351896653"/>
    <s v=""/>
    <s v=""/>
  </r>
  <r>
    <n v="180220"/>
    <n v="1"/>
    <m/>
    <n v="10501"/>
    <x v="52"/>
    <s v="M3"/>
    <n v="74.379800000000003"/>
    <n v="5.0000000000000001E-3"/>
    <m/>
    <n v="0.37189900000000004"/>
    <s v=""/>
    <n v="0"/>
    <n v="0"/>
  </r>
  <r>
    <n v="180220"/>
    <n v="2"/>
    <m/>
    <n v="2086"/>
    <x v="1665"/>
    <s v="H"/>
    <n v="10.520008785397648"/>
    <n v="0.5"/>
    <m/>
    <n v="5.260004392698824"/>
    <s v=""/>
    <n v="0"/>
    <n v="0"/>
  </r>
  <r>
    <n v="180220"/>
    <n v="3"/>
    <m/>
    <n v="38557"/>
    <x v="1667"/>
    <s v="M3"/>
    <n v="131.821"/>
    <n v="2.1000000000000001E-2"/>
    <m/>
    <n v="2.7682410000000002"/>
    <s v=""/>
    <n v="0"/>
    <n v="0"/>
  </r>
  <r>
    <n v="180220"/>
    <n v="4"/>
    <m/>
    <n v="38555"/>
    <x v="1669"/>
    <s v="M3"/>
    <n v="163.66669999999999"/>
    <n v="2.1000000000000001E-2"/>
    <m/>
    <n v="3.4370007"/>
    <s v=""/>
    <n v="0"/>
    <n v="0"/>
  </r>
  <r>
    <n v="180220"/>
    <n v="5"/>
    <m/>
    <n v="38502"/>
    <x v="1664"/>
    <s v="KG"/>
    <n v="1.9631000000000001"/>
    <n v="0.3"/>
    <m/>
    <n v="0.58892999999999995"/>
    <s v=""/>
    <n v="0"/>
    <n v="0"/>
  </r>
  <r>
    <n v="180220"/>
    <n v="6"/>
    <m/>
    <n v="38614"/>
    <x v="1686"/>
    <s v="UN"/>
    <n v="135.97219999999999"/>
    <n v="1"/>
    <m/>
    <n v="135.97219999999999"/>
    <s v=""/>
    <n v="0"/>
    <n v="0"/>
  </r>
  <r>
    <n v="180220"/>
    <n v="7"/>
    <m/>
    <n v="2085"/>
    <x v="1668"/>
    <s v="H"/>
    <n v="12.52578426267724"/>
    <n v="0.1"/>
    <m/>
    <n v="1.252578426267724"/>
    <s v=""/>
    <n v="0"/>
    <n v="0"/>
  </r>
  <r>
    <n v="180221"/>
    <n v="0"/>
    <s v="IPÊ TABACO (HANDROANTHUS VELLOSOI)"/>
    <m/>
    <x v="0"/>
    <m/>
    <s v=""/>
    <m/>
    <s v="UN"/>
    <s v=""/>
    <n v="156.78975351896653"/>
    <s v=""/>
    <s v=""/>
  </r>
  <r>
    <n v="180221"/>
    <n v="1"/>
    <m/>
    <n v="38557"/>
    <x v="1667"/>
    <s v="M3"/>
    <n v="131.821"/>
    <n v="2.1000000000000001E-2"/>
    <m/>
    <n v="2.7682410000000002"/>
    <s v=""/>
    <n v="0"/>
    <n v="0"/>
  </r>
  <r>
    <n v="180221"/>
    <n v="2"/>
    <m/>
    <n v="2086"/>
    <x v="1665"/>
    <s v="H"/>
    <n v="10.520008785397648"/>
    <n v="0.5"/>
    <m/>
    <n v="5.260004392698824"/>
    <s v=""/>
    <n v="0"/>
    <n v="0"/>
  </r>
  <r>
    <n v="180221"/>
    <n v="3"/>
    <m/>
    <n v="10501"/>
    <x v="52"/>
    <s v="M3"/>
    <n v="74.379800000000003"/>
    <n v="5.0000000000000001E-3"/>
    <m/>
    <n v="0.37189900000000004"/>
    <s v=""/>
    <n v="0"/>
    <n v="0"/>
  </r>
  <r>
    <n v="180221"/>
    <n v="4"/>
    <m/>
    <n v="38502"/>
    <x v="1664"/>
    <s v="KG"/>
    <n v="1.9631000000000001"/>
    <n v="0.3"/>
    <m/>
    <n v="0.58892999999999995"/>
    <s v=""/>
    <n v="0"/>
    <n v="0"/>
  </r>
  <r>
    <n v="180221"/>
    <n v="5"/>
    <m/>
    <n v="38615"/>
    <x v="1687"/>
    <s v="UN"/>
    <n v="143.11109999999999"/>
    <n v="1"/>
    <m/>
    <n v="143.11109999999999"/>
    <s v=""/>
    <n v="0"/>
    <n v="0"/>
  </r>
  <r>
    <n v="180221"/>
    <n v="6"/>
    <m/>
    <n v="38555"/>
    <x v="1669"/>
    <s v="M3"/>
    <n v="163.66669999999999"/>
    <n v="2.1000000000000001E-2"/>
    <m/>
    <n v="3.4370007"/>
    <s v=""/>
    <n v="0"/>
    <n v="0"/>
  </r>
  <r>
    <n v="180221"/>
    <n v="7"/>
    <m/>
    <n v="2085"/>
    <x v="1668"/>
    <s v="H"/>
    <n v="12.52578426267724"/>
    <n v="0.1"/>
    <m/>
    <n v="1.252578426267724"/>
    <s v=""/>
    <n v="0"/>
    <n v="0"/>
  </r>
  <r>
    <n v="180222"/>
    <n v="0"/>
    <s v="INGÁ FEIJÃO (INGA MARGINATA)"/>
    <m/>
    <x v="0"/>
    <m/>
    <s v=""/>
    <m/>
    <s v="UN"/>
    <s v=""/>
    <n v="141.11195351896654"/>
    <s v=""/>
    <s v=""/>
  </r>
  <r>
    <n v="180222"/>
    <n v="1"/>
    <m/>
    <n v="38557"/>
    <x v="1667"/>
    <s v="M3"/>
    <n v="131.821"/>
    <n v="2.1000000000000001E-2"/>
    <m/>
    <n v="2.7682410000000002"/>
    <s v=""/>
    <n v="0"/>
    <n v="0"/>
  </r>
  <r>
    <n v="180222"/>
    <n v="2"/>
    <m/>
    <n v="10501"/>
    <x v="52"/>
    <s v="M3"/>
    <n v="74.379800000000003"/>
    <n v="5.0000000000000001E-3"/>
    <m/>
    <n v="0.37189900000000004"/>
    <s v=""/>
    <n v="0"/>
    <n v="0"/>
  </r>
  <r>
    <n v="180222"/>
    <n v="3"/>
    <m/>
    <n v="38502"/>
    <x v="1664"/>
    <s v="KG"/>
    <n v="1.9631000000000001"/>
    <n v="0.3"/>
    <m/>
    <n v="0.58892999999999995"/>
    <s v=""/>
    <n v="0"/>
    <n v="0"/>
  </r>
  <r>
    <n v="180222"/>
    <n v="4"/>
    <m/>
    <n v="38616"/>
    <x v="1688"/>
    <s v="UN"/>
    <n v="127.4333"/>
    <n v="1"/>
    <m/>
    <n v="127.4333"/>
    <s v=""/>
    <n v="0"/>
    <n v="0"/>
  </r>
  <r>
    <n v="180222"/>
    <n v="5"/>
    <m/>
    <n v="38555"/>
    <x v="1669"/>
    <s v="M3"/>
    <n v="163.66669999999999"/>
    <n v="2.1000000000000001E-2"/>
    <m/>
    <n v="3.4370007"/>
    <s v=""/>
    <n v="0"/>
    <n v="0"/>
  </r>
  <r>
    <n v="180222"/>
    <n v="6"/>
    <m/>
    <n v="2086"/>
    <x v="1665"/>
    <s v="H"/>
    <n v="10.520008785397648"/>
    <n v="0.5"/>
    <m/>
    <n v="5.260004392698824"/>
    <s v=""/>
    <n v="0"/>
    <n v="0"/>
  </r>
  <r>
    <n v="180222"/>
    <n v="7"/>
    <m/>
    <n v="2085"/>
    <x v="1668"/>
    <s v="H"/>
    <n v="12.52578426267724"/>
    <n v="0.1"/>
    <m/>
    <n v="1.252578426267724"/>
    <s v=""/>
    <n v="0"/>
    <n v="0"/>
  </r>
  <r>
    <n v="180223"/>
    <n v="0"/>
    <s v="JACARANDÁ DE MINAS (JACARANDA CUSPIDIFOLIA)"/>
    <m/>
    <x v="0"/>
    <m/>
    <s v=""/>
    <m/>
    <s v="UN"/>
    <s v=""/>
    <n v="130.47035351896656"/>
    <s v=""/>
    <s v=""/>
  </r>
  <r>
    <n v="180223"/>
    <n v="1"/>
    <m/>
    <n v="2085"/>
    <x v="1668"/>
    <s v="H"/>
    <n v="12.52578426267724"/>
    <n v="0.1"/>
    <m/>
    <n v="1.252578426267724"/>
    <s v=""/>
    <n v="0"/>
    <n v="0"/>
  </r>
  <r>
    <n v="180223"/>
    <n v="2"/>
    <m/>
    <n v="38617"/>
    <x v="1689"/>
    <s v="UN"/>
    <n v="116.79170000000001"/>
    <n v="1"/>
    <m/>
    <n v="116.79170000000001"/>
    <s v=""/>
    <n v="0"/>
    <n v="0"/>
  </r>
  <r>
    <n v="180223"/>
    <n v="3"/>
    <m/>
    <n v="38557"/>
    <x v="1667"/>
    <s v="M3"/>
    <n v="131.821"/>
    <n v="2.1000000000000001E-2"/>
    <m/>
    <n v="2.7682410000000002"/>
    <s v=""/>
    <n v="0"/>
    <n v="0"/>
  </r>
  <r>
    <n v="180223"/>
    <n v="4"/>
    <m/>
    <n v="38502"/>
    <x v="1664"/>
    <s v="KG"/>
    <n v="1.9631000000000001"/>
    <n v="0.3"/>
    <m/>
    <n v="0.58892999999999995"/>
    <s v=""/>
    <n v="0"/>
    <n v="0"/>
  </r>
  <r>
    <n v="180223"/>
    <n v="5"/>
    <m/>
    <n v="38555"/>
    <x v="1669"/>
    <s v="M3"/>
    <n v="163.66669999999999"/>
    <n v="2.1000000000000001E-2"/>
    <m/>
    <n v="3.4370007"/>
    <s v=""/>
    <n v="0"/>
    <n v="0"/>
  </r>
  <r>
    <n v="180223"/>
    <n v="6"/>
    <m/>
    <n v="10501"/>
    <x v="52"/>
    <s v="M3"/>
    <n v="74.379800000000003"/>
    <n v="5.0000000000000001E-3"/>
    <m/>
    <n v="0.37189900000000004"/>
    <s v=""/>
    <n v="0"/>
    <n v="0"/>
  </r>
  <r>
    <n v="180223"/>
    <n v="7"/>
    <m/>
    <n v="2086"/>
    <x v="1665"/>
    <s v="H"/>
    <n v="10.520008785397648"/>
    <n v="0.5"/>
    <m/>
    <n v="5.260004392698824"/>
    <s v=""/>
    <n v="0"/>
    <n v="0"/>
  </r>
  <r>
    <n v="180224"/>
    <n v="0"/>
    <s v="CAROBÃO (JACARANDA MICRANTHA)"/>
    <m/>
    <x v="0"/>
    <m/>
    <s v=""/>
    <m/>
    <s v="UN"/>
    <s v=""/>
    <n v="163.67865351896654"/>
    <s v=""/>
    <s v=""/>
  </r>
  <r>
    <n v="180224"/>
    <n v="1"/>
    <m/>
    <n v="38555"/>
    <x v="1669"/>
    <s v="M3"/>
    <n v="163.66669999999999"/>
    <n v="2.1000000000000001E-2"/>
    <m/>
    <n v="3.4370007"/>
    <s v=""/>
    <n v="0"/>
    <n v="0"/>
  </r>
  <r>
    <n v="180224"/>
    <n v="2"/>
    <m/>
    <n v="10501"/>
    <x v="52"/>
    <s v="M3"/>
    <n v="74.379800000000003"/>
    <n v="5.0000000000000001E-3"/>
    <m/>
    <n v="0.37189900000000004"/>
    <s v=""/>
    <n v="0"/>
    <n v="0"/>
  </r>
  <r>
    <n v="180224"/>
    <n v="3"/>
    <m/>
    <n v="38618"/>
    <x v="1690"/>
    <s v="UN"/>
    <n v="150"/>
    <n v="1"/>
    <m/>
    <n v="150"/>
    <s v=""/>
    <n v="0"/>
    <n v="0"/>
  </r>
  <r>
    <n v="180224"/>
    <n v="4"/>
    <m/>
    <n v="2086"/>
    <x v="1665"/>
    <s v="H"/>
    <n v="10.520008785397648"/>
    <n v="0.5"/>
    <m/>
    <n v="5.260004392698824"/>
    <s v=""/>
    <n v="0"/>
    <n v="0"/>
  </r>
  <r>
    <n v="180224"/>
    <n v="5"/>
    <m/>
    <n v="38502"/>
    <x v="1664"/>
    <s v="KG"/>
    <n v="1.9631000000000001"/>
    <n v="0.3"/>
    <m/>
    <n v="0.58892999999999995"/>
    <s v=""/>
    <n v="0"/>
    <n v="0"/>
  </r>
  <r>
    <n v="180224"/>
    <n v="6"/>
    <m/>
    <n v="2085"/>
    <x v="1668"/>
    <s v="H"/>
    <n v="12.52578426267724"/>
    <n v="0.1"/>
    <m/>
    <n v="1.252578426267724"/>
    <s v=""/>
    <n v="0"/>
    <n v="0"/>
  </r>
  <r>
    <n v="180224"/>
    <n v="7"/>
    <m/>
    <n v="38557"/>
    <x v="1667"/>
    <s v="M3"/>
    <n v="131.821"/>
    <n v="2.1000000000000001E-2"/>
    <m/>
    <n v="2.7682410000000002"/>
    <s v=""/>
    <n v="0"/>
    <n v="0"/>
  </r>
  <r>
    <n v="180225"/>
    <n v="0"/>
    <s v="IPÊ AMARELO (TABEBUIA CHRYSOTRICHA)"/>
    <m/>
    <x v="0"/>
    <m/>
    <s v=""/>
    <m/>
    <s v="UN"/>
    <s v=""/>
    <n v="100.26411108290397"/>
    <s v=""/>
    <s v=""/>
  </r>
  <r>
    <n v="180225"/>
    <n v="1"/>
    <m/>
    <n v="2085"/>
    <x v="1668"/>
    <s v="H"/>
    <n v="12.52578426267724"/>
    <n v="0.1"/>
    <m/>
    <n v="1.252578426267724"/>
    <s v=""/>
    <n v="0"/>
    <n v="0"/>
  </r>
  <r>
    <n v="180225"/>
    <n v="2"/>
    <m/>
    <n v="38555"/>
    <x v="1669"/>
    <s v="M3"/>
    <n v="163.66669999999999"/>
    <n v="5.1999999999999998E-2"/>
    <m/>
    <n v="8.5106683999999984"/>
    <s v=""/>
    <n v="0"/>
    <n v="0"/>
  </r>
  <r>
    <n v="180225"/>
    <n v="3"/>
    <m/>
    <n v="2086"/>
    <x v="1665"/>
    <s v="H"/>
    <n v="10.520008785397648"/>
    <n v="1.6"/>
    <m/>
    <n v="16.832014056636236"/>
    <s v=""/>
    <n v="0"/>
    <n v="0"/>
  </r>
  <r>
    <n v="180225"/>
    <n v="4"/>
    <m/>
    <n v="38502"/>
    <x v="1664"/>
    <s v="KG"/>
    <n v="1.9631000000000001"/>
    <n v="5.1999999999999998E-2"/>
    <m/>
    <n v="0.1020812"/>
    <s v=""/>
    <n v="0"/>
    <n v="0"/>
  </r>
  <r>
    <n v="180225"/>
    <n v="5"/>
    <m/>
    <n v="38557"/>
    <x v="1667"/>
    <s v="M3"/>
    <n v="131.821"/>
    <n v="0.28899999999999998"/>
    <m/>
    <n v="38.096268999999999"/>
    <s v=""/>
    <n v="0"/>
    <n v="0"/>
  </r>
  <r>
    <n v="180225"/>
    <n v="6"/>
    <m/>
    <n v="38545"/>
    <x v="1691"/>
    <s v="UN"/>
    <n v="35.470500000000001"/>
    <n v="1"/>
    <m/>
    <n v="35.470500000000001"/>
    <s v=""/>
    <n v="0"/>
    <n v="0"/>
  </r>
  <r>
    <n v="180226"/>
    <n v="0"/>
    <s v="IPÊ ROSA (TABEBUIA AVELLANEDAE)"/>
    <m/>
    <x v="0"/>
    <m/>
    <s v=""/>
    <m/>
    <s v="UN"/>
    <s v=""/>
    <n v="157.92459232538113"/>
    <s v=""/>
    <s v=""/>
  </r>
  <r>
    <n v="180226"/>
    <n v="1"/>
    <m/>
    <n v="38502"/>
    <x v="1664"/>
    <s v="KG"/>
    <n v="1.9631000000000001"/>
    <n v="1"/>
    <m/>
    <n v="1.9631000000000001"/>
    <s v=""/>
    <n v="0"/>
    <n v="0"/>
  </r>
  <r>
    <n v="180226"/>
    <n v="2"/>
    <m/>
    <n v="38555"/>
    <x v="1669"/>
    <s v="M3"/>
    <n v="163.66669999999999"/>
    <n v="9.9000000000000005E-2"/>
    <m/>
    <n v="16.203003299999999"/>
    <s v=""/>
    <n v="0"/>
    <n v="0"/>
  </r>
  <r>
    <n v="180226"/>
    <n v="3"/>
    <m/>
    <n v="2086"/>
    <x v="1665"/>
    <s v="H"/>
    <n v="10.520008785397648"/>
    <n v="2.8"/>
    <m/>
    <n v="29.456024599113412"/>
    <s v=""/>
    <n v="0"/>
    <n v="0"/>
  </r>
  <r>
    <n v="180226"/>
    <n v="4"/>
    <m/>
    <n v="38546"/>
    <x v="1692"/>
    <s v="UN"/>
    <n v="34.4392"/>
    <n v="1"/>
    <m/>
    <n v="34.4392"/>
    <s v=""/>
    <n v="0"/>
    <n v="0"/>
  </r>
  <r>
    <n v="180226"/>
    <n v="5"/>
    <m/>
    <n v="2085"/>
    <x v="1668"/>
    <s v="H"/>
    <n v="12.52578426267724"/>
    <n v="0.1"/>
    <m/>
    <n v="1.252578426267724"/>
    <s v=""/>
    <n v="0"/>
    <n v="0"/>
  </r>
  <r>
    <n v="180226"/>
    <n v="6"/>
    <m/>
    <n v="38557"/>
    <x v="1667"/>
    <s v="M3"/>
    <n v="131.821"/>
    <n v="0.56599999999999995"/>
    <m/>
    <n v="74.610685999999987"/>
    <s v=""/>
    <n v="0"/>
    <n v="0"/>
  </r>
  <r>
    <n v="180227"/>
    <n v="0"/>
    <s v="IPÊ ROXO (TABEBUIA IMPETIGINOSA)"/>
    <m/>
    <x v="0"/>
    <m/>
    <s v=""/>
    <m/>
    <s v="UN"/>
    <s v=""/>
    <n v="158.66539232538113"/>
    <s v=""/>
    <s v=""/>
  </r>
  <r>
    <n v="180227"/>
    <n v="1"/>
    <m/>
    <n v="2085"/>
    <x v="1668"/>
    <s v="H"/>
    <n v="12.52578426267724"/>
    <n v="0.1"/>
    <m/>
    <n v="1.252578426267724"/>
    <s v=""/>
    <n v="0"/>
    <n v="0"/>
  </r>
  <r>
    <n v="180227"/>
    <n v="2"/>
    <m/>
    <n v="38555"/>
    <x v="1669"/>
    <s v="M3"/>
    <n v="163.66669999999999"/>
    <n v="9.9000000000000005E-2"/>
    <m/>
    <n v="16.203003299999999"/>
    <s v=""/>
    <n v="0"/>
    <n v="0"/>
  </r>
  <r>
    <n v="180227"/>
    <n v="3"/>
    <m/>
    <n v="38502"/>
    <x v="1664"/>
    <s v="KG"/>
    <n v="1.9631000000000001"/>
    <n v="1"/>
    <m/>
    <n v="1.9631000000000001"/>
    <s v=""/>
    <n v="0"/>
    <n v="0"/>
  </r>
  <r>
    <n v="180227"/>
    <n v="4"/>
    <m/>
    <n v="2086"/>
    <x v="1665"/>
    <s v="H"/>
    <n v="10.520008785397648"/>
    <n v="2.8"/>
    <m/>
    <n v="29.456024599113412"/>
    <s v=""/>
    <n v="0"/>
    <n v="0"/>
  </r>
  <r>
    <n v="180227"/>
    <n v="5"/>
    <m/>
    <n v="38547"/>
    <x v="1693"/>
    <s v="UN"/>
    <n v="35.18"/>
    <n v="1"/>
    <m/>
    <n v="35.18"/>
    <s v=""/>
    <n v="0"/>
    <n v="0"/>
  </r>
  <r>
    <n v="180227"/>
    <n v="6"/>
    <m/>
    <n v="38557"/>
    <x v="1667"/>
    <s v="M3"/>
    <n v="131.821"/>
    <n v="0.56599999999999995"/>
    <m/>
    <n v="74.610685999999987"/>
    <s v=""/>
    <n v="0"/>
    <n v="0"/>
  </r>
  <r>
    <n v="180228"/>
    <n v="0"/>
    <s v="CAROBINHA (JACARANDA PUBERULA)"/>
    <m/>
    <x v="0"/>
    <m/>
    <s v=""/>
    <m/>
    <s v="UN"/>
    <s v=""/>
    <n v="130.40085351896656"/>
    <s v=""/>
    <s v=""/>
  </r>
  <r>
    <n v="180228"/>
    <n v="1"/>
    <m/>
    <n v="38619"/>
    <x v="1694"/>
    <s v="UN"/>
    <n v="116.7222"/>
    <n v="1"/>
    <m/>
    <n v="116.7222"/>
    <s v=""/>
    <n v="0"/>
    <n v="0"/>
  </r>
  <r>
    <n v="180228"/>
    <n v="2"/>
    <m/>
    <n v="2086"/>
    <x v="1665"/>
    <s v="H"/>
    <n v="10.520008785397648"/>
    <n v="0.5"/>
    <m/>
    <n v="5.260004392698824"/>
    <s v=""/>
    <n v="0"/>
    <n v="0"/>
  </r>
  <r>
    <n v="180228"/>
    <n v="3"/>
    <m/>
    <n v="38502"/>
    <x v="1664"/>
    <s v="KG"/>
    <n v="1.9631000000000001"/>
    <n v="0.3"/>
    <m/>
    <n v="0.58892999999999995"/>
    <s v=""/>
    <n v="0"/>
    <n v="0"/>
  </r>
  <r>
    <n v="180228"/>
    <n v="4"/>
    <m/>
    <n v="2085"/>
    <x v="1668"/>
    <s v="H"/>
    <n v="12.52578426267724"/>
    <n v="0.1"/>
    <m/>
    <n v="1.252578426267724"/>
    <s v=""/>
    <n v="0"/>
    <n v="0"/>
  </r>
  <r>
    <n v="180228"/>
    <n v="5"/>
    <m/>
    <n v="38557"/>
    <x v="1667"/>
    <s v="M3"/>
    <n v="131.821"/>
    <n v="2.1000000000000001E-2"/>
    <m/>
    <n v="2.7682410000000002"/>
    <s v=""/>
    <n v="0"/>
    <n v="0"/>
  </r>
  <r>
    <n v="180228"/>
    <n v="6"/>
    <m/>
    <n v="38555"/>
    <x v="1669"/>
    <s v="M3"/>
    <n v="163.66669999999999"/>
    <n v="2.1000000000000001E-2"/>
    <m/>
    <n v="3.4370007"/>
    <s v=""/>
    <n v="0"/>
    <n v="0"/>
  </r>
  <r>
    <n v="180228"/>
    <n v="7"/>
    <m/>
    <n v="10501"/>
    <x v="52"/>
    <s v="M3"/>
    <n v="74.379800000000003"/>
    <n v="5.0000000000000001E-3"/>
    <m/>
    <n v="0.37189900000000004"/>
    <s v=""/>
    <n v="0"/>
    <n v="0"/>
  </r>
  <r>
    <n v="180229"/>
    <n v="0"/>
    <s v="EMBIRA DE SAPO - LONCHOCARPUS MUELBERGIANUS"/>
    <m/>
    <x v="0"/>
    <m/>
    <s v=""/>
    <m/>
    <s v="UN"/>
    <s v=""/>
    <n v="124.67865351896654"/>
    <s v=""/>
    <s v=""/>
  </r>
  <r>
    <n v="180229"/>
    <n v="1"/>
    <m/>
    <n v="38620"/>
    <x v="1695"/>
    <s v="UN"/>
    <n v="111"/>
    <n v="1"/>
    <m/>
    <n v="111"/>
    <s v=""/>
    <n v="0"/>
    <n v="0"/>
  </r>
  <r>
    <n v="180229"/>
    <n v="2"/>
    <m/>
    <n v="2086"/>
    <x v="1665"/>
    <s v="H"/>
    <n v="10.520008785397648"/>
    <n v="0.5"/>
    <m/>
    <n v="5.260004392698824"/>
    <s v=""/>
    <n v="0"/>
    <n v="0"/>
  </r>
  <r>
    <n v="180229"/>
    <n v="3"/>
    <m/>
    <n v="38555"/>
    <x v="1669"/>
    <s v="M3"/>
    <n v="163.66669999999999"/>
    <n v="2.1000000000000001E-2"/>
    <m/>
    <n v="3.4370007"/>
    <s v=""/>
    <n v="0"/>
    <n v="0"/>
  </r>
  <r>
    <n v="180229"/>
    <n v="4"/>
    <m/>
    <n v="2085"/>
    <x v="1668"/>
    <s v="H"/>
    <n v="12.52578426267724"/>
    <n v="0.1"/>
    <m/>
    <n v="1.252578426267724"/>
    <s v=""/>
    <n v="0"/>
    <n v="0"/>
  </r>
  <r>
    <n v="180229"/>
    <n v="5"/>
    <m/>
    <n v="10501"/>
    <x v="52"/>
    <s v="M3"/>
    <n v="74.379800000000003"/>
    <n v="5.0000000000000001E-3"/>
    <m/>
    <n v="0.37189900000000004"/>
    <s v=""/>
    <n v="0"/>
    <n v="0"/>
  </r>
  <r>
    <n v="180229"/>
    <n v="6"/>
    <m/>
    <n v="38502"/>
    <x v="1664"/>
    <s v="KG"/>
    <n v="1.9631000000000001"/>
    <n v="0.3"/>
    <m/>
    <n v="0.58892999999999995"/>
    <s v=""/>
    <n v="0"/>
    <n v="0"/>
  </r>
  <r>
    <n v="180229"/>
    <n v="7"/>
    <m/>
    <n v="38557"/>
    <x v="1667"/>
    <s v="M3"/>
    <n v="131.821"/>
    <n v="2.1000000000000001E-2"/>
    <m/>
    <n v="2.7682410000000002"/>
    <s v=""/>
    <n v="0"/>
    <n v="0"/>
  </r>
  <r>
    <n v="180230"/>
    <n v="0"/>
    <s v="AÇOITA CAVALO (LUEHEA DIVARICATA)"/>
    <m/>
    <x v="0"/>
    <m/>
    <s v=""/>
    <m/>
    <s v="UN"/>
    <s v=""/>
    <n v="124.67865351896654"/>
    <s v=""/>
    <s v=""/>
  </r>
  <r>
    <n v="180230"/>
    <n v="1"/>
    <m/>
    <n v="2085"/>
    <x v="1668"/>
    <s v="H"/>
    <n v="12.52578426267724"/>
    <n v="0.1"/>
    <m/>
    <n v="1.252578426267724"/>
    <s v=""/>
    <n v="0"/>
    <n v="0"/>
  </r>
  <r>
    <n v="180230"/>
    <n v="2"/>
    <m/>
    <n v="38502"/>
    <x v="1664"/>
    <s v="KG"/>
    <n v="1.9631000000000001"/>
    <n v="0.3"/>
    <m/>
    <n v="0.58892999999999995"/>
    <s v=""/>
    <n v="0"/>
    <n v="0"/>
  </r>
  <r>
    <n v="180230"/>
    <n v="3"/>
    <m/>
    <n v="10501"/>
    <x v="52"/>
    <s v="M3"/>
    <n v="74.379800000000003"/>
    <n v="5.0000000000000001E-3"/>
    <m/>
    <n v="0.37189900000000004"/>
    <s v=""/>
    <n v="0"/>
    <n v="0"/>
  </r>
  <r>
    <n v="180230"/>
    <n v="4"/>
    <m/>
    <n v="38555"/>
    <x v="1669"/>
    <s v="M3"/>
    <n v="163.66669999999999"/>
    <n v="2.1000000000000001E-2"/>
    <m/>
    <n v="3.4370007"/>
    <s v=""/>
    <n v="0"/>
    <n v="0"/>
  </r>
  <r>
    <n v="180230"/>
    <n v="5"/>
    <m/>
    <n v="38557"/>
    <x v="1667"/>
    <s v="M3"/>
    <n v="131.821"/>
    <n v="2.1000000000000001E-2"/>
    <m/>
    <n v="2.7682410000000002"/>
    <s v=""/>
    <n v="0"/>
    <n v="0"/>
  </r>
  <r>
    <n v="180230"/>
    <n v="6"/>
    <m/>
    <n v="2086"/>
    <x v="1665"/>
    <s v="H"/>
    <n v="10.520008785397648"/>
    <n v="0.5"/>
    <m/>
    <n v="5.260004392698824"/>
    <s v=""/>
    <n v="0"/>
    <n v="0"/>
  </r>
  <r>
    <n v="180230"/>
    <n v="7"/>
    <m/>
    <n v="38621"/>
    <x v="1696"/>
    <s v="UN"/>
    <n v="111"/>
    <n v="1"/>
    <m/>
    <n v="111"/>
    <s v=""/>
    <n v="0"/>
    <n v="0"/>
  </r>
  <r>
    <n v="180231"/>
    <n v="0"/>
    <s v="JACARANDÁ DO CAMPO (MICHAERIUM ACUTIFOLIUM)"/>
    <m/>
    <x v="0"/>
    <m/>
    <s v=""/>
    <m/>
    <s v="UN"/>
    <s v=""/>
    <n v="139.73425351896654"/>
    <s v=""/>
    <s v=""/>
  </r>
  <r>
    <n v="180231"/>
    <n v="1"/>
    <m/>
    <n v="2085"/>
    <x v="1668"/>
    <s v="H"/>
    <n v="12.52578426267724"/>
    <n v="0.1"/>
    <m/>
    <n v="1.252578426267724"/>
    <s v=""/>
    <n v="0"/>
    <n v="0"/>
  </r>
  <r>
    <n v="180231"/>
    <n v="2"/>
    <m/>
    <n v="2086"/>
    <x v="1665"/>
    <s v="H"/>
    <n v="10.520008785397648"/>
    <n v="0.5"/>
    <m/>
    <n v="5.260004392698824"/>
    <s v=""/>
    <n v="0"/>
    <n v="0"/>
  </r>
  <r>
    <n v="180231"/>
    <n v="3"/>
    <m/>
    <n v="38502"/>
    <x v="1664"/>
    <s v="KG"/>
    <n v="1.9631000000000001"/>
    <n v="0.3"/>
    <m/>
    <n v="0.58892999999999995"/>
    <s v=""/>
    <n v="0"/>
    <n v="0"/>
  </r>
  <r>
    <n v="180231"/>
    <n v="4"/>
    <m/>
    <n v="38557"/>
    <x v="1667"/>
    <s v="M3"/>
    <n v="131.821"/>
    <n v="2.1000000000000001E-2"/>
    <m/>
    <n v="2.7682410000000002"/>
    <s v=""/>
    <n v="0"/>
    <n v="0"/>
  </r>
  <r>
    <n v="180231"/>
    <n v="5"/>
    <m/>
    <n v="38555"/>
    <x v="1669"/>
    <s v="M3"/>
    <n v="163.66669999999999"/>
    <n v="2.1000000000000001E-2"/>
    <m/>
    <n v="3.4370007"/>
    <s v=""/>
    <n v="0"/>
    <n v="0"/>
  </r>
  <r>
    <n v="180231"/>
    <n v="6"/>
    <m/>
    <n v="10501"/>
    <x v="52"/>
    <s v="M3"/>
    <n v="74.379800000000003"/>
    <n v="5.0000000000000001E-3"/>
    <m/>
    <n v="0.37189900000000004"/>
    <s v=""/>
    <n v="0"/>
    <n v="0"/>
  </r>
  <r>
    <n v="180231"/>
    <n v="7"/>
    <m/>
    <n v="38622"/>
    <x v="1697"/>
    <s v="UN"/>
    <n v="126.0556"/>
    <n v="1"/>
    <m/>
    <n v="126.0556"/>
    <s v=""/>
    <n v="0"/>
    <n v="0"/>
  </r>
  <r>
    <n v="180232"/>
    <n v="0"/>
    <s v="JACARANDÁ BRANCO (MICHAERIUM PARAGUAIENSIS)"/>
    <m/>
    <x v="0"/>
    <m/>
    <s v=""/>
    <m/>
    <s v="UN"/>
    <s v=""/>
    <n v="112.92865351896656"/>
    <s v=""/>
    <s v=""/>
  </r>
  <r>
    <n v="180232"/>
    <n v="1"/>
    <m/>
    <n v="2086"/>
    <x v="1665"/>
    <s v="H"/>
    <n v="10.520008785397648"/>
    <n v="0.5"/>
    <m/>
    <n v="5.260004392698824"/>
    <s v=""/>
    <n v="0"/>
    <n v="0"/>
  </r>
  <r>
    <n v="180232"/>
    <n v="2"/>
    <m/>
    <n v="38557"/>
    <x v="1667"/>
    <s v="M3"/>
    <n v="131.821"/>
    <n v="2.1000000000000001E-2"/>
    <m/>
    <n v="2.7682410000000002"/>
    <s v=""/>
    <n v="0"/>
    <n v="0"/>
  </r>
  <r>
    <n v="180232"/>
    <n v="3"/>
    <m/>
    <n v="38555"/>
    <x v="1669"/>
    <s v="M3"/>
    <n v="163.66669999999999"/>
    <n v="2.1000000000000001E-2"/>
    <m/>
    <n v="3.4370007"/>
    <s v=""/>
    <n v="0"/>
    <n v="0"/>
  </r>
  <r>
    <n v="180232"/>
    <n v="4"/>
    <m/>
    <n v="38502"/>
    <x v="1664"/>
    <s v="KG"/>
    <n v="1.9631000000000001"/>
    <n v="0.3"/>
    <m/>
    <n v="0.58892999999999995"/>
    <s v=""/>
    <n v="0"/>
    <n v="0"/>
  </r>
  <r>
    <n v="180232"/>
    <n v="5"/>
    <m/>
    <n v="2085"/>
    <x v="1668"/>
    <s v="H"/>
    <n v="12.52578426267724"/>
    <n v="0.1"/>
    <m/>
    <n v="1.252578426267724"/>
    <s v=""/>
    <n v="0"/>
    <n v="0"/>
  </r>
  <r>
    <n v="180232"/>
    <n v="6"/>
    <m/>
    <n v="10501"/>
    <x v="52"/>
    <s v="M3"/>
    <n v="74.379800000000003"/>
    <n v="5.0000000000000001E-3"/>
    <m/>
    <n v="0.37189900000000004"/>
    <s v=""/>
    <n v="0"/>
    <n v="0"/>
  </r>
  <r>
    <n v="180232"/>
    <n v="7"/>
    <m/>
    <n v="38623"/>
    <x v="1698"/>
    <s v="UN"/>
    <n v="99.25"/>
    <n v="1"/>
    <m/>
    <n v="99.25"/>
    <s v=""/>
    <n v="0"/>
    <n v="0"/>
  </r>
  <r>
    <n v="180233"/>
    <n v="0"/>
    <s v="CAMBOATÁ BRANCO (MATAYBA ELAEAGNOIDES)"/>
    <m/>
    <x v="0"/>
    <m/>
    <s v=""/>
    <m/>
    <s v="UN"/>
    <s v=""/>
    <n v="124.67865351896656"/>
    <s v=""/>
    <s v=""/>
  </r>
  <r>
    <n v="180233"/>
    <n v="1"/>
    <m/>
    <n v="38557"/>
    <x v="1667"/>
    <s v="M3"/>
    <n v="131.821"/>
    <n v="2.1000000000000001E-2"/>
    <m/>
    <n v="2.7682410000000002"/>
    <s v=""/>
    <n v="0"/>
    <n v="0"/>
  </r>
  <r>
    <n v="180233"/>
    <n v="2"/>
    <m/>
    <n v="38502"/>
    <x v="1664"/>
    <s v="KG"/>
    <n v="1.9631000000000001"/>
    <n v="0.3"/>
    <m/>
    <n v="0.58892999999999995"/>
    <s v=""/>
    <n v="0"/>
    <n v="0"/>
  </r>
  <r>
    <n v="180233"/>
    <n v="3"/>
    <m/>
    <n v="38555"/>
    <x v="1669"/>
    <s v="M3"/>
    <n v="163.66669999999999"/>
    <n v="2.1000000000000001E-2"/>
    <m/>
    <n v="3.4370007"/>
    <s v=""/>
    <n v="0"/>
    <n v="0"/>
  </r>
  <r>
    <n v="180233"/>
    <n v="4"/>
    <m/>
    <n v="2085"/>
    <x v="1668"/>
    <s v="H"/>
    <n v="12.52578426267724"/>
    <n v="0.1"/>
    <m/>
    <n v="1.252578426267724"/>
    <s v=""/>
    <n v="0"/>
    <n v="0"/>
  </r>
  <r>
    <n v="180233"/>
    <n v="5"/>
    <m/>
    <n v="2086"/>
    <x v="1665"/>
    <s v="H"/>
    <n v="10.520008785397648"/>
    <n v="0.5"/>
    <m/>
    <n v="5.260004392698824"/>
    <s v=""/>
    <n v="0"/>
    <n v="0"/>
  </r>
  <r>
    <n v="180233"/>
    <n v="6"/>
    <m/>
    <n v="38624"/>
    <x v="1699"/>
    <s v="UN"/>
    <n v="111"/>
    <n v="1"/>
    <m/>
    <n v="111"/>
    <s v=""/>
    <n v="0"/>
    <n v="0"/>
  </r>
  <r>
    <n v="180233"/>
    <n v="7"/>
    <m/>
    <n v="10501"/>
    <x v="52"/>
    <s v="M3"/>
    <n v="74.379800000000003"/>
    <n v="5.0000000000000001E-3"/>
    <m/>
    <n v="0.37189900000000004"/>
    <s v=""/>
    <n v="0"/>
    <n v="0"/>
  </r>
  <r>
    <n v="180234"/>
    <n v="0"/>
    <s v="AROEIRA PRETA (MYRACRODURON URUNDEUVA)"/>
    <m/>
    <x v="0"/>
    <m/>
    <s v=""/>
    <m/>
    <s v="UN"/>
    <s v=""/>
    <n v="93.678653518966541"/>
    <s v=""/>
    <s v=""/>
  </r>
  <r>
    <n v="180234"/>
    <n v="1"/>
    <m/>
    <n v="38557"/>
    <x v="1667"/>
    <s v="M3"/>
    <n v="131.821"/>
    <n v="2.1000000000000001E-2"/>
    <m/>
    <n v="2.7682410000000002"/>
    <s v=""/>
    <n v="0"/>
    <n v="0"/>
  </r>
  <r>
    <n v="180234"/>
    <n v="2"/>
    <m/>
    <n v="38502"/>
    <x v="1664"/>
    <s v="KG"/>
    <n v="1.9631000000000001"/>
    <n v="0.3"/>
    <m/>
    <n v="0.58892999999999995"/>
    <s v=""/>
    <n v="0"/>
    <n v="0"/>
  </r>
  <r>
    <n v="180234"/>
    <n v="3"/>
    <m/>
    <n v="38555"/>
    <x v="1669"/>
    <s v="M3"/>
    <n v="163.66669999999999"/>
    <n v="2.1000000000000001E-2"/>
    <m/>
    <n v="3.4370007"/>
    <s v=""/>
    <n v="0"/>
    <n v="0"/>
  </r>
  <r>
    <n v="180234"/>
    <n v="4"/>
    <m/>
    <n v="10501"/>
    <x v="52"/>
    <s v="M3"/>
    <n v="74.379800000000003"/>
    <n v="5.0000000000000001E-3"/>
    <m/>
    <n v="0.37189900000000004"/>
    <s v=""/>
    <n v="0"/>
    <n v="0"/>
  </r>
  <r>
    <n v="180234"/>
    <n v="5"/>
    <m/>
    <n v="2086"/>
    <x v="1665"/>
    <s v="H"/>
    <n v="10.520008785397648"/>
    <n v="0.5"/>
    <m/>
    <n v="5.260004392698824"/>
    <s v=""/>
    <n v="0"/>
    <n v="0"/>
  </r>
  <r>
    <n v="180234"/>
    <n v="6"/>
    <m/>
    <n v="38625"/>
    <x v="1700"/>
    <s v="UN"/>
    <n v="80"/>
    <n v="1"/>
    <m/>
    <n v="80"/>
    <s v=""/>
    <n v="0"/>
    <n v="0"/>
  </r>
  <r>
    <n v="180234"/>
    <n v="7"/>
    <m/>
    <n v="2085"/>
    <x v="1668"/>
    <s v="H"/>
    <n v="12.52578426267724"/>
    <n v="0.1"/>
    <m/>
    <n v="1.252578426267724"/>
    <s v=""/>
    <n v="0"/>
    <n v="0"/>
  </r>
  <r>
    <n v="180235"/>
    <n v="0"/>
    <s v="PAINEIRA (CHORISIA SPECIOSA)"/>
    <m/>
    <x v="0"/>
    <m/>
    <s v=""/>
    <m/>
    <s v="UN"/>
    <s v=""/>
    <n v="146.71759232538113"/>
    <s v=""/>
    <s v=""/>
  </r>
  <r>
    <n v="180235"/>
    <n v="1"/>
    <m/>
    <n v="2086"/>
    <x v="1665"/>
    <s v="H"/>
    <n v="10.520008785397648"/>
    <n v="2.8"/>
    <m/>
    <n v="29.456024599113412"/>
    <s v=""/>
    <n v="0"/>
    <n v="0"/>
  </r>
  <r>
    <n v="180235"/>
    <n v="2"/>
    <m/>
    <n v="2085"/>
    <x v="1668"/>
    <s v="H"/>
    <n v="12.52578426267724"/>
    <n v="0.1"/>
    <m/>
    <n v="1.252578426267724"/>
    <s v=""/>
    <n v="0"/>
    <n v="0"/>
  </r>
  <r>
    <n v="180235"/>
    <n v="3"/>
    <m/>
    <n v="38587"/>
    <x v="1701"/>
    <s v="UN"/>
    <n v="23.232199999999999"/>
    <n v="1"/>
    <m/>
    <n v="23.232199999999999"/>
    <s v=""/>
    <n v="0"/>
    <n v="0"/>
  </r>
  <r>
    <n v="180235"/>
    <n v="4"/>
    <m/>
    <n v="38557"/>
    <x v="1667"/>
    <s v="M3"/>
    <n v="131.821"/>
    <n v="0.56599999999999995"/>
    <m/>
    <n v="74.610685999999987"/>
    <s v=""/>
    <n v="0"/>
    <n v="0"/>
  </r>
  <r>
    <n v="180235"/>
    <n v="5"/>
    <m/>
    <n v="38555"/>
    <x v="1669"/>
    <s v="M3"/>
    <n v="163.66669999999999"/>
    <n v="9.9000000000000005E-2"/>
    <m/>
    <n v="16.203003299999999"/>
    <s v=""/>
    <n v="0"/>
    <n v="0"/>
  </r>
  <r>
    <n v="180235"/>
    <n v="6"/>
    <m/>
    <n v="38502"/>
    <x v="1664"/>
    <s v="KG"/>
    <n v="1.9631000000000001"/>
    <n v="1"/>
    <m/>
    <n v="1.9631000000000001"/>
    <s v=""/>
    <n v="0"/>
    <n v="0"/>
  </r>
  <r>
    <n v="180236"/>
    <n v="0"/>
    <s v="CAMBUÍ (MYRCIA SELLOI)"/>
    <m/>
    <x v="0"/>
    <m/>
    <s v=""/>
    <m/>
    <s v="UN"/>
    <s v=""/>
    <n v="124.67865351896656"/>
    <s v=""/>
    <s v=""/>
  </r>
  <r>
    <n v="180236"/>
    <n v="1"/>
    <m/>
    <n v="38555"/>
    <x v="1669"/>
    <s v="M3"/>
    <n v="163.66669999999999"/>
    <n v="2.1000000000000001E-2"/>
    <m/>
    <n v="3.4370007"/>
    <s v=""/>
    <n v="0"/>
    <n v="0"/>
  </r>
  <r>
    <n v="180236"/>
    <n v="2"/>
    <m/>
    <n v="2085"/>
    <x v="1668"/>
    <s v="H"/>
    <n v="12.52578426267724"/>
    <n v="0.1"/>
    <m/>
    <n v="1.252578426267724"/>
    <s v=""/>
    <n v="0"/>
    <n v="0"/>
  </r>
  <r>
    <n v="180236"/>
    <n v="3"/>
    <m/>
    <n v="2086"/>
    <x v="1665"/>
    <s v="H"/>
    <n v="10.520008785397648"/>
    <n v="0.5"/>
    <m/>
    <n v="5.260004392698824"/>
    <s v=""/>
    <n v="0"/>
    <n v="0"/>
  </r>
  <r>
    <n v="180236"/>
    <n v="4"/>
    <m/>
    <n v="10501"/>
    <x v="52"/>
    <s v="M3"/>
    <n v="74.379800000000003"/>
    <n v="5.0000000000000001E-3"/>
    <m/>
    <n v="0.37189900000000004"/>
    <s v=""/>
    <n v="0"/>
    <n v="0"/>
  </r>
  <r>
    <n v="180236"/>
    <n v="5"/>
    <m/>
    <n v="38502"/>
    <x v="1664"/>
    <s v="KG"/>
    <n v="1.9631000000000001"/>
    <n v="0.3"/>
    <m/>
    <n v="0.58892999999999995"/>
    <s v=""/>
    <n v="0"/>
    <n v="0"/>
  </r>
  <r>
    <n v="180236"/>
    <n v="6"/>
    <m/>
    <n v="38626"/>
    <x v="1702"/>
    <s v="UN"/>
    <n v="111"/>
    <n v="1"/>
    <m/>
    <n v="111"/>
    <s v=""/>
    <n v="0"/>
    <n v="0"/>
  </r>
  <r>
    <n v="180236"/>
    <n v="7"/>
    <m/>
    <n v="38557"/>
    <x v="1667"/>
    <s v="M3"/>
    <n v="131.821"/>
    <n v="2.1000000000000001E-2"/>
    <m/>
    <n v="2.7682410000000002"/>
    <s v=""/>
    <n v="0"/>
    <n v="0"/>
  </r>
  <r>
    <n v="180237"/>
    <n v="0"/>
    <s v="PAU-BRASIL (CAESALPINIA ECHINATA)"/>
    <m/>
    <x v="0"/>
    <m/>
    <s v=""/>
    <m/>
    <s v="UN"/>
    <s v=""/>
    <n v="149.42979232538113"/>
    <s v=""/>
    <s v=""/>
  </r>
  <r>
    <n v="180237"/>
    <n v="1"/>
    <m/>
    <n v="38555"/>
    <x v="1669"/>
    <s v="M3"/>
    <n v="163.66669999999999"/>
    <n v="9.9000000000000005E-2"/>
    <m/>
    <n v="16.203003299999999"/>
    <s v=""/>
    <n v="0"/>
    <n v="0"/>
  </r>
  <r>
    <n v="180237"/>
    <n v="2"/>
    <m/>
    <n v="38548"/>
    <x v="1703"/>
    <s v="UN"/>
    <n v="25.944400000000002"/>
    <n v="1"/>
    <m/>
    <n v="25.944400000000002"/>
    <s v=""/>
    <n v="0"/>
    <n v="0"/>
  </r>
  <r>
    <n v="180237"/>
    <n v="3"/>
    <m/>
    <n v="2085"/>
    <x v="1668"/>
    <s v="H"/>
    <n v="12.52578426267724"/>
    <n v="0.1"/>
    <m/>
    <n v="1.252578426267724"/>
    <s v=""/>
    <n v="0"/>
    <n v="0"/>
  </r>
  <r>
    <n v="180237"/>
    <n v="4"/>
    <m/>
    <n v="2086"/>
    <x v="1665"/>
    <s v="H"/>
    <n v="10.520008785397648"/>
    <n v="2.8"/>
    <m/>
    <n v="29.456024599113412"/>
    <s v=""/>
    <n v="0"/>
    <n v="0"/>
  </r>
  <r>
    <n v="180237"/>
    <n v="5"/>
    <m/>
    <n v="38502"/>
    <x v="1664"/>
    <s v="KG"/>
    <n v="1.9631000000000001"/>
    <n v="1"/>
    <m/>
    <n v="1.9631000000000001"/>
    <s v=""/>
    <n v="0"/>
    <n v="0"/>
  </r>
  <r>
    <n v="180237"/>
    <n v="6"/>
    <m/>
    <n v="38557"/>
    <x v="1667"/>
    <s v="M3"/>
    <n v="131.821"/>
    <n v="0.56599999999999995"/>
    <m/>
    <n v="74.610685999999987"/>
    <s v=""/>
    <n v="0"/>
    <n v="0"/>
  </r>
  <r>
    <n v="180238"/>
    <n v="0"/>
    <s v="CABREÚVA PARDA (MYROCARPUS FRONDOSUS)"/>
    <m/>
    <x v="0"/>
    <m/>
    <s v=""/>
    <m/>
    <s v="UN"/>
    <s v=""/>
    <n v="136.73425351896654"/>
    <s v=""/>
    <s v=""/>
  </r>
  <r>
    <n v="180238"/>
    <n v="1"/>
    <m/>
    <n v="2085"/>
    <x v="1668"/>
    <s v="H"/>
    <n v="12.52578426267724"/>
    <n v="0.1"/>
    <m/>
    <n v="1.252578426267724"/>
    <s v=""/>
    <n v="0"/>
    <n v="0"/>
  </r>
  <r>
    <n v="180238"/>
    <n v="2"/>
    <m/>
    <n v="38627"/>
    <x v="1704"/>
    <s v="UN"/>
    <n v="123.0556"/>
    <n v="1"/>
    <m/>
    <n v="123.0556"/>
    <s v=""/>
    <n v="0"/>
    <n v="0"/>
  </r>
  <r>
    <n v="180238"/>
    <n v="3"/>
    <m/>
    <n v="2086"/>
    <x v="1665"/>
    <s v="H"/>
    <n v="10.520008785397648"/>
    <n v="0.5"/>
    <m/>
    <n v="5.260004392698824"/>
    <s v=""/>
    <n v="0"/>
    <n v="0"/>
  </r>
  <r>
    <n v="180238"/>
    <n v="4"/>
    <m/>
    <n v="38502"/>
    <x v="1664"/>
    <s v="KG"/>
    <n v="1.9631000000000001"/>
    <n v="0.3"/>
    <m/>
    <n v="0.58892999999999995"/>
    <s v=""/>
    <n v="0"/>
    <n v="0"/>
  </r>
  <r>
    <n v="180238"/>
    <n v="5"/>
    <m/>
    <n v="38557"/>
    <x v="1667"/>
    <s v="M3"/>
    <n v="131.821"/>
    <n v="2.1000000000000001E-2"/>
    <m/>
    <n v="2.7682410000000002"/>
    <s v=""/>
    <n v="0"/>
    <n v="0"/>
  </r>
  <r>
    <n v="180238"/>
    <n v="6"/>
    <m/>
    <n v="10501"/>
    <x v="52"/>
    <s v="M3"/>
    <n v="74.379800000000003"/>
    <n v="5.0000000000000001E-3"/>
    <m/>
    <n v="0.37189900000000004"/>
    <s v=""/>
    <n v="0"/>
    <n v="0"/>
  </r>
  <r>
    <n v="180238"/>
    <n v="7"/>
    <m/>
    <n v="38555"/>
    <x v="1669"/>
    <s v="M3"/>
    <n v="163.66669999999999"/>
    <n v="2.1000000000000001E-2"/>
    <m/>
    <n v="3.4370007"/>
    <s v=""/>
    <n v="0"/>
    <n v="0"/>
  </r>
  <r>
    <n v="180239"/>
    <n v="0"/>
    <s v="CABREÚVA ( MIROXYLON PERUIFERUM)"/>
    <m/>
    <x v="0"/>
    <m/>
    <s v=""/>
    <m/>
    <s v="UN"/>
    <s v=""/>
    <n v="136.73425351896654"/>
    <s v=""/>
    <s v=""/>
  </r>
  <r>
    <n v="180239"/>
    <n v="1"/>
    <m/>
    <n v="38628"/>
    <x v="1705"/>
    <s v="UN"/>
    <n v="123.0556"/>
    <n v="1"/>
    <m/>
    <n v="123.0556"/>
    <s v=""/>
    <n v="0"/>
    <n v="0"/>
  </r>
  <r>
    <n v="180239"/>
    <n v="2"/>
    <m/>
    <n v="38502"/>
    <x v="1664"/>
    <s v="KG"/>
    <n v="1.9631000000000001"/>
    <n v="0.3"/>
    <m/>
    <n v="0.58892999999999995"/>
    <s v=""/>
    <n v="0"/>
    <n v="0"/>
  </r>
  <r>
    <n v="180239"/>
    <n v="3"/>
    <m/>
    <n v="2085"/>
    <x v="1668"/>
    <s v="H"/>
    <n v="12.52578426267724"/>
    <n v="0.1"/>
    <m/>
    <n v="1.252578426267724"/>
    <s v=""/>
    <n v="0"/>
    <n v="0"/>
  </r>
  <r>
    <n v="180239"/>
    <n v="4"/>
    <m/>
    <n v="2086"/>
    <x v="1665"/>
    <s v="H"/>
    <n v="10.520008785397648"/>
    <n v="0.5"/>
    <m/>
    <n v="5.260004392698824"/>
    <s v=""/>
    <n v="0"/>
    <n v="0"/>
  </r>
  <r>
    <n v="180239"/>
    <n v="5"/>
    <m/>
    <n v="38555"/>
    <x v="1669"/>
    <s v="M3"/>
    <n v="163.66669999999999"/>
    <n v="2.1000000000000001E-2"/>
    <m/>
    <n v="3.4370007"/>
    <s v=""/>
    <n v="0"/>
    <n v="0"/>
  </r>
  <r>
    <n v="180239"/>
    <n v="6"/>
    <m/>
    <n v="10501"/>
    <x v="52"/>
    <s v="M3"/>
    <n v="74.379800000000003"/>
    <n v="5.0000000000000001E-3"/>
    <m/>
    <n v="0.37189900000000004"/>
    <s v=""/>
    <n v="0"/>
    <n v="0"/>
  </r>
  <r>
    <n v="180239"/>
    <n v="7"/>
    <m/>
    <n v="38557"/>
    <x v="1667"/>
    <s v="M3"/>
    <n v="131.821"/>
    <n v="2.1000000000000001E-2"/>
    <m/>
    <n v="2.7682410000000002"/>
    <s v=""/>
    <n v="0"/>
    <n v="0"/>
  </r>
  <r>
    <n v="180240"/>
    <n v="0"/>
    <s v="PAU-FERRO (CAESALPINIA FERREA)"/>
    <m/>
    <x v="0"/>
    <m/>
    <s v=""/>
    <m/>
    <s v="UN"/>
    <s v=""/>
    <n v="147.22709232538114"/>
    <s v=""/>
    <s v=""/>
  </r>
  <r>
    <n v="180240"/>
    <n v="1"/>
    <m/>
    <n v="38502"/>
    <x v="1664"/>
    <s v="KG"/>
    <n v="1.9631000000000001"/>
    <n v="1"/>
    <m/>
    <n v="1.9631000000000001"/>
    <s v=""/>
    <n v="0"/>
    <n v="0"/>
  </r>
  <r>
    <n v="180240"/>
    <n v="2"/>
    <m/>
    <n v="38557"/>
    <x v="1667"/>
    <s v="M3"/>
    <n v="131.821"/>
    <n v="0.56599999999999995"/>
    <m/>
    <n v="74.610685999999987"/>
    <s v=""/>
    <n v="0"/>
    <n v="0"/>
  </r>
  <r>
    <n v="180240"/>
    <n v="3"/>
    <m/>
    <n v="38555"/>
    <x v="1669"/>
    <s v="M3"/>
    <n v="163.66669999999999"/>
    <n v="9.9000000000000005E-2"/>
    <m/>
    <n v="16.203003299999999"/>
    <s v=""/>
    <n v="0"/>
    <n v="0"/>
  </r>
  <r>
    <n v="180240"/>
    <n v="4"/>
    <m/>
    <n v="38588"/>
    <x v="1706"/>
    <s v="UN"/>
    <n v="23.741700000000002"/>
    <n v="1"/>
    <m/>
    <n v="23.741700000000002"/>
    <s v=""/>
    <n v="0"/>
    <n v="0"/>
  </r>
  <r>
    <n v="180240"/>
    <n v="5"/>
    <m/>
    <n v="2085"/>
    <x v="1668"/>
    <s v="H"/>
    <n v="12.52578426267724"/>
    <n v="0.1"/>
    <m/>
    <n v="1.252578426267724"/>
    <s v=""/>
    <n v="0"/>
    <n v="0"/>
  </r>
  <r>
    <n v="180240"/>
    <n v="6"/>
    <m/>
    <n v="2086"/>
    <x v="1665"/>
    <s v="H"/>
    <n v="10.520008785397648"/>
    <n v="2.8"/>
    <m/>
    <n v="29.456024599113412"/>
    <s v=""/>
    <n v="0"/>
    <n v="0"/>
  </r>
  <r>
    <n v="180241"/>
    <n v="0"/>
    <s v="BORDÃO DE VELHO (SAMANEA TUBULOSA)"/>
    <m/>
    <x v="0"/>
    <m/>
    <s v=""/>
    <m/>
    <s v="UN"/>
    <s v=""/>
    <n v="124.67865351896653"/>
    <s v=""/>
    <s v=""/>
  </r>
  <r>
    <n v="180241"/>
    <n v="1"/>
    <m/>
    <n v="38502"/>
    <x v="1664"/>
    <s v="KG"/>
    <n v="1.9631000000000001"/>
    <n v="0.3"/>
    <m/>
    <n v="0.58892999999999995"/>
    <s v=""/>
    <n v="0"/>
    <n v="0"/>
  </r>
  <r>
    <n v="180241"/>
    <n v="2"/>
    <m/>
    <n v="38557"/>
    <x v="1667"/>
    <s v="M3"/>
    <n v="131.821"/>
    <n v="2.1000000000000001E-2"/>
    <m/>
    <n v="2.7682410000000002"/>
    <s v=""/>
    <n v="0"/>
    <n v="0"/>
  </r>
  <r>
    <n v="180241"/>
    <n v="3"/>
    <m/>
    <n v="38629"/>
    <x v="1707"/>
    <s v="UN"/>
    <n v="111"/>
    <n v="1"/>
    <m/>
    <n v="111"/>
    <s v=""/>
    <n v="0"/>
    <n v="0"/>
  </r>
  <r>
    <n v="180241"/>
    <n v="4"/>
    <m/>
    <n v="10501"/>
    <x v="52"/>
    <s v="M3"/>
    <n v="74.379800000000003"/>
    <n v="5.0000000000000001E-3"/>
    <m/>
    <n v="0.37189900000000004"/>
    <s v=""/>
    <n v="0"/>
    <n v="0"/>
  </r>
  <r>
    <n v="180241"/>
    <n v="5"/>
    <m/>
    <n v="2086"/>
    <x v="1665"/>
    <s v="H"/>
    <n v="10.520008785397648"/>
    <n v="0.5"/>
    <m/>
    <n v="5.260004392698824"/>
    <s v=""/>
    <n v="0"/>
    <n v="0"/>
  </r>
  <r>
    <n v="180241"/>
    <n v="6"/>
    <m/>
    <n v="2085"/>
    <x v="1668"/>
    <s v="H"/>
    <n v="12.52578426267724"/>
    <n v="0.1"/>
    <m/>
    <n v="1.252578426267724"/>
    <s v=""/>
    <n v="0"/>
    <n v="0"/>
  </r>
  <r>
    <n v="180241"/>
    <n v="7"/>
    <m/>
    <n v="38555"/>
    <x v="1669"/>
    <s v="M3"/>
    <n v="163.66669999999999"/>
    <n v="2.1000000000000001E-2"/>
    <m/>
    <n v="3.4370007"/>
    <s v=""/>
    <n v="0"/>
    <n v="0"/>
  </r>
  <r>
    <n v="180242"/>
    <n v="0"/>
    <s v="PITOMBA (TALISIA ESCULENTA)"/>
    <m/>
    <x v="0"/>
    <m/>
    <s v=""/>
    <m/>
    <s v="UN"/>
    <s v=""/>
    <n v="134.17865351896654"/>
    <s v=""/>
    <s v=""/>
  </r>
  <r>
    <n v="180242"/>
    <n v="1"/>
    <m/>
    <n v="38630"/>
    <x v="1708"/>
    <s v="UN"/>
    <n v="120.5"/>
    <n v="1"/>
    <m/>
    <n v="120.5"/>
    <s v=""/>
    <n v="0"/>
    <n v="0"/>
  </r>
  <r>
    <n v="180242"/>
    <n v="2"/>
    <m/>
    <n v="38555"/>
    <x v="1669"/>
    <s v="M3"/>
    <n v="163.66669999999999"/>
    <n v="2.1000000000000001E-2"/>
    <m/>
    <n v="3.4370007"/>
    <s v=""/>
    <n v="0"/>
    <n v="0"/>
  </r>
  <r>
    <n v="180242"/>
    <n v="3"/>
    <m/>
    <n v="2086"/>
    <x v="1665"/>
    <s v="H"/>
    <n v="10.520008785397648"/>
    <n v="0.5"/>
    <m/>
    <n v="5.260004392698824"/>
    <s v=""/>
    <n v="0"/>
    <n v="0"/>
  </r>
  <r>
    <n v="180242"/>
    <n v="4"/>
    <m/>
    <n v="38557"/>
    <x v="1667"/>
    <s v="M3"/>
    <n v="131.821"/>
    <n v="2.1000000000000001E-2"/>
    <m/>
    <n v="2.7682410000000002"/>
    <s v=""/>
    <n v="0"/>
    <n v="0"/>
  </r>
  <r>
    <n v="180242"/>
    <n v="5"/>
    <m/>
    <n v="2085"/>
    <x v="1668"/>
    <s v="H"/>
    <n v="12.52578426267724"/>
    <n v="0.1"/>
    <m/>
    <n v="1.252578426267724"/>
    <s v=""/>
    <n v="0"/>
    <n v="0"/>
  </r>
  <r>
    <n v="180242"/>
    <n v="6"/>
    <m/>
    <n v="38502"/>
    <x v="1664"/>
    <s v="KG"/>
    <n v="1.9631000000000001"/>
    <n v="0.3"/>
    <m/>
    <n v="0.58892999999999995"/>
    <s v=""/>
    <n v="0"/>
    <n v="0"/>
  </r>
  <r>
    <n v="180242"/>
    <n v="7"/>
    <m/>
    <n v="10501"/>
    <x v="52"/>
    <s v="M3"/>
    <n v="74.379800000000003"/>
    <n v="5.0000000000000001E-3"/>
    <m/>
    <n v="0.37189900000000004"/>
    <s v=""/>
    <n v="0"/>
    <n v="0"/>
  </r>
  <r>
    <n v="180250"/>
    <n v="0"/>
    <s v="SIBIPIRUNA (CAESALPINIA PELTOPHOROIDES)"/>
    <m/>
    <x v="0"/>
    <m/>
    <s v=""/>
    <m/>
    <s v="UN"/>
    <s v=""/>
    <n v="149.01769232538112"/>
    <s v=""/>
    <s v=""/>
  </r>
  <r>
    <n v="180250"/>
    <n v="1"/>
    <m/>
    <n v="38555"/>
    <x v="1669"/>
    <s v="M3"/>
    <n v="163.66669999999999"/>
    <n v="9.9000000000000005E-2"/>
    <m/>
    <n v="16.203003299999999"/>
    <s v=""/>
    <n v="0"/>
    <n v="0"/>
  </r>
  <r>
    <n v="180250"/>
    <n v="2"/>
    <m/>
    <n v="38502"/>
    <x v="1664"/>
    <s v="KG"/>
    <n v="1.9631000000000001"/>
    <n v="1"/>
    <m/>
    <n v="1.9631000000000001"/>
    <s v=""/>
    <n v="0"/>
    <n v="0"/>
  </r>
  <r>
    <n v="180250"/>
    <n v="3"/>
    <m/>
    <n v="2086"/>
    <x v="1665"/>
    <s v="H"/>
    <n v="10.520008785397648"/>
    <n v="2.8"/>
    <m/>
    <n v="29.456024599113412"/>
    <s v=""/>
    <n v="0"/>
    <n v="0"/>
  </r>
  <r>
    <n v="180250"/>
    <n v="4"/>
    <m/>
    <n v="38557"/>
    <x v="1667"/>
    <s v="M3"/>
    <n v="131.821"/>
    <n v="0.56599999999999995"/>
    <m/>
    <n v="74.610685999999987"/>
    <s v=""/>
    <n v="0"/>
    <n v="0"/>
  </r>
  <r>
    <n v="180250"/>
    <n v="5"/>
    <m/>
    <n v="2085"/>
    <x v="1668"/>
    <s v="H"/>
    <n v="12.52578426267724"/>
    <n v="0.1"/>
    <m/>
    <n v="1.252578426267724"/>
    <s v=""/>
    <n v="0"/>
    <n v="0"/>
  </r>
  <r>
    <n v="180250"/>
    <n v="6"/>
    <m/>
    <n v="38593"/>
    <x v="1709"/>
    <s v="UN"/>
    <n v="25.532299999999999"/>
    <n v="1"/>
    <m/>
    <n v="25.532299999999999"/>
    <s v=""/>
    <n v="0"/>
    <n v="0"/>
  </r>
  <r>
    <n v="180252"/>
    <n v="0"/>
    <s v="SUINÃ (ERYTRINA SPECIOSA)"/>
    <m/>
    <x v="0"/>
    <m/>
    <s v=""/>
    <m/>
    <s v="UN"/>
    <s v=""/>
    <n v="79.606379882903965"/>
    <s v=""/>
    <s v=""/>
  </r>
  <r>
    <n v="180252"/>
    <n v="1"/>
    <m/>
    <n v="2085"/>
    <x v="1668"/>
    <s v="H"/>
    <n v="12.52578426267724"/>
    <n v="0.1"/>
    <m/>
    <n v="1.252578426267724"/>
    <s v=""/>
    <n v="0"/>
    <n v="0"/>
  </r>
  <r>
    <n v="180252"/>
    <n v="2"/>
    <m/>
    <n v="2086"/>
    <x v="1665"/>
    <s v="H"/>
    <n v="10.520008785397648"/>
    <n v="1.6"/>
    <m/>
    <n v="16.832014056636236"/>
    <s v=""/>
    <n v="0"/>
    <n v="0"/>
  </r>
  <r>
    <n v="180252"/>
    <n v="3"/>
    <m/>
    <n v="38557"/>
    <x v="1667"/>
    <s v="M3"/>
    <n v="131.821"/>
    <n v="0.28899999999999998"/>
    <m/>
    <n v="38.096268999999999"/>
    <s v=""/>
    <n v="0"/>
    <n v="0"/>
  </r>
  <r>
    <n v="180252"/>
    <n v="4"/>
    <m/>
    <n v="38502"/>
    <x v="1664"/>
    <s v="KG"/>
    <n v="1.9631000000000001"/>
    <n v="0.5"/>
    <m/>
    <n v="0.98155000000000003"/>
    <s v=""/>
    <n v="0"/>
    <n v="0"/>
  </r>
  <r>
    <n v="180252"/>
    <n v="5"/>
    <m/>
    <n v="38555"/>
    <x v="1669"/>
    <s v="M3"/>
    <n v="163.66669999999999"/>
    <n v="5.1999999999999998E-2"/>
    <m/>
    <n v="8.5106683999999984"/>
    <s v=""/>
    <n v="0"/>
    <n v="0"/>
  </r>
  <r>
    <n v="180252"/>
    <n v="6"/>
    <m/>
    <n v="38594"/>
    <x v="1710"/>
    <s v="UN"/>
    <n v="13.933299999999999"/>
    <n v="1"/>
    <m/>
    <n v="13.933299999999999"/>
    <s v=""/>
    <n v="0"/>
    <n v="0"/>
  </r>
  <r>
    <n v="180255"/>
    <n v="0"/>
    <s v="TIPUANA (TIPUANA TIPU)"/>
    <m/>
    <x v="0"/>
    <m/>
    <s v=""/>
    <m/>
    <s v="UN"/>
    <s v=""/>
    <n v="148.11159232538114"/>
    <s v=""/>
    <s v=""/>
  </r>
  <r>
    <n v="180255"/>
    <n v="1"/>
    <m/>
    <n v="2085"/>
    <x v="1668"/>
    <s v="H"/>
    <n v="12.52578426267724"/>
    <n v="0.1"/>
    <m/>
    <n v="1.252578426267724"/>
    <s v=""/>
    <n v="0"/>
    <n v="0"/>
  </r>
  <r>
    <n v="180255"/>
    <n v="2"/>
    <m/>
    <n v="2086"/>
    <x v="1665"/>
    <s v="H"/>
    <n v="10.520008785397648"/>
    <n v="2.8"/>
    <m/>
    <n v="29.456024599113412"/>
    <s v=""/>
    <n v="0"/>
    <n v="0"/>
  </r>
  <r>
    <n v="180255"/>
    <n v="3"/>
    <m/>
    <n v="38502"/>
    <x v="1664"/>
    <s v="KG"/>
    <n v="1.9631000000000001"/>
    <n v="1"/>
    <m/>
    <n v="1.9631000000000001"/>
    <s v=""/>
    <n v="0"/>
    <n v="0"/>
  </r>
  <r>
    <n v="180255"/>
    <n v="4"/>
    <m/>
    <n v="38555"/>
    <x v="1669"/>
    <s v="M3"/>
    <n v="163.66669999999999"/>
    <n v="9.9000000000000005E-2"/>
    <m/>
    <n v="16.203003299999999"/>
    <s v=""/>
    <n v="0"/>
    <n v="0"/>
  </r>
  <r>
    <n v="180255"/>
    <n v="5"/>
    <m/>
    <n v="38595"/>
    <x v="1711"/>
    <s v="UN"/>
    <n v="24.626200000000001"/>
    <n v="1"/>
    <m/>
    <n v="24.626200000000001"/>
    <s v=""/>
    <n v="0"/>
    <n v="0"/>
  </r>
  <r>
    <n v="180255"/>
    <n v="6"/>
    <m/>
    <n v="38557"/>
    <x v="1667"/>
    <s v="M3"/>
    <n v="131.821"/>
    <n v="0.56599999999999995"/>
    <m/>
    <n v="74.610685999999987"/>
    <s v=""/>
    <n v="0"/>
    <n v="0"/>
  </r>
  <r>
    <n v="180261"/>
    <n v="0"/>
    <s v="ARECA BAMBU (CHRYSALIDO CARPUS LUTESCENS)"/>
    <m/>
    <x v="0"/>
    <m/>
    <s v=""/>
    <m/>
    <s v="UN"/>
    <s v=""/>
    <n v="33.891789218966551"/>
    <s v=""/>
    <s v=""/>
  </r>
  <r>
    <n v="180261"/>
    <n v="1"/>
    <m/>
    <n v="38555"/>
    <x v="1669"/>
    <s v="M3"/>
    <n v="163.66669999999999"/>
    <n v="0.01"/>
    <m/>
    <n v="1.6366669999999999"/>
    <s v=""/>
    <n v="0"/>
    <n v="0"/>
  </r>
  <r>
    <n v="180261"/>
    <n v="2"/>
    <m/>
    <n v="2085"/>
    <x v="1668"/>
    <s v="H"/>
    <n v="12.52578426267724"/>
    <n v="0.1"/>
    <m/>
    <n v="1.252578426267724"/>
    <s v=""/>
    <n v="0"/>
    <n v="0"/>
  </r>
  <r>
    <n v="180261"/>
    <n v="3"/>
    <m/>
    <n v="38561"/>
    <x v="1712"/>
    <s v="UN"/>
    <n v="15.6417"/>
    <n v="1"/>
    <m/>
    <n v="15.6417"/>
    <s v=""/>
    <n v="0"/>
    <n v="0"/>
  </r>
  <r>
    <n v="180261"/>
    <n v="4"/>
    <m/>
    <n v="10501"/>
    <x v="52"/>
    <s v="M3"/>
    <n v="74.379800000000003"/>
    <n v="5.0000000000000001E-3"/>
    <m/>
    <n v="0.37189900000000004"/>
    <s v=""/>
    <n v="0"/>
    <n v="0"/>
  </r>
  <r>
    <n v="180261"/>
    <n v="5"/>
    <m/>
    <n v="38557"/>
    <x v="1667"/>
    <s v="M3"/>
    <n v="131.821"/>
    <n v="7.2999999999999995E-2"/>
    <m/>
    <n v="9.6229329999999997"/>
    <s v=""/>
    <n v="0"/>
    <n v="0"/>
  </r>
  <r>
    <n v="180261"/>
    <n v="6"/>
    <m/>
    <n v="2086"/>
    <x v="1665"/>
    <s v="H"/>
    <n v="10.520008785397648"/>
    <n v="0.5"/>
    <m/>
    <n v="5.260004392698824"/>
    <s v=""/>
    <n v="0"/>
    <n v="0"/>
  </r>
  <r>
    <n v="180261"/>
    <n v="7"/>
    <m/>
    <n v="38502"/>
    <x v="1664"/>
    <s v="KG"/>
    <n v="1.9631000000000001"/>
    <n v="5.3999999999999999E-2"/>
    <m/>
    <n v="0.1060074"/>
    <s v=""/>
    <n v="0"/>
    <n v="0"/>
  </r>
  <r>
    <n v="180263"/>
    <n v="0"/>
    <s v="BURITI (MAURITIA VINIFERA)"/>
    <m/>
    <x v="0"/>
    <m/>
    <s v=""/>
    <m/>
    <s v="UN"/>
    <s v=""/>
    <n v="74.187589218966551"/>
    <s v=""/>
    <s v=""/>
  </r>
  <r>
    <n v="180263"/>
    <n v="1"/>
    <m/>
    <n v="38555"/>
    <x v="1669"/>
    <s v="M3"/>
    <n v="163.66669999999999"/>
    <n v="0.01"/>
    <m/>
    <n v="1.6366669999999999"/>
    <s v=""/>
    <n v="0"/>
    <n v="0"/>
  </r>
  <r>
    <n v="180263"/>
    <n v="2"/>
    <m/>
    <n v="38502"/>
    <x v="1664"/>
    <s v="KG"/>
    <n v="1.9631000000000001"/>
    <n v="5.3999999999999999E-2"/>
    <m/>
    <n v="0.1060074"/>
    <s v=""/>
    <n v="0"/>
    <n v="0"/>
  </r>
  <r>
    <n v="180263"/>
    <n v="3"/>
    <m/>
    <n v="10501"/>
    <x v="52"/>
    <s v="M3"/>
    <n v="74.379800000000003"/>
    <n v="5.0000000000000001E-3"/>
    <m/>
    <n v="0.37189900000000004"/>
    <s v=""/>
    <n v="0"/>
    <n v="0"/>
  </r>
  <r>
    <n v="180263"/>
    <n v="4"/>
    <m/>
    <n v="2086"/>
    <x v="1665"/>
    <s v="H"/>
    <n v="10.520008785397648"/>
    <n v="0.5"/>
    <m/>
    <n v="5.260004392698824"/>
    <s v=""/>
    <n v="0"/>
    <n v="0"/>
  </r>
  <r>
    <n v="180263"/>
    <n v="5"/>
    <m/>
    <n v="2085"/>
    <x v="1668"/>
    <s v="H"/>
    <n v="12.52578426267724"/>
    <n v="0.1"/>
    <m/>
    <n v="1.252578426267724"/>
    <s v=""/>
    <n v="0"/>
    <n v="0"/>
  </r>
  <r>
    <n v="180263"/>
    <n v="6"/>
    <m/>
    <n v="38557"/>
    <x v="1667"/>
    <s v="M3"/>
    <n v="131.821"/>
    <n v="7.2999999999999995E-2"/>
    <m/>
    <n v="9.6229329999999997"/>
    <s v=""/>
    <n v="0"/>
    <n v="0"/>
  </r>
  <r>
    <n v="180263"/>
    <n v="7"/>
    <m/>
    <n v="38565"/>
    <x v="1713"/>
    <s v="UN"/>
    <n v="55.9375"/>
    <n v="1"/>
    <m/>
    <n v="55.9375"/>
    <s v=""/>
    <n v="0"/>
    <n v="0"/>
  </r>
  <r>
    <n v="180265"/>
    <n v="0"/>
    <s v="COLINIA (CHAMAEDOREA ELEGANS)"/>
    <m/>
    <x v="0"/>
    <m/>
    <s v=""/>
    <m/>
    <s v="UN"/>
    <s v=""/>
    <n v="133.51008921896656"/>
    <s v=""/>
    <s v=""/>
  </r>
  <r>
    <n v="180265"/>
    <n v="1"/>
    <m/>
    <n v="38557"/>
    <x v="1667"/>
    <s v="M3"/>
    <n v="131.821"/>
    <n v="7.2999999999999995E-2"/>
    <m/>
    <n v="9.6229329999999997"/>
    <s v=""/>
    <n v="0"/>
    <n v="0"/>
  </r>
  <r>
    <n v="180265"/>
    <n v="2"/>
    <m/>
    <n v="2085"/>
    <x v="1668"/>
    <s v="H"/>
    <n v="12.52578426267724"/>
    <n v="0.1"/>
    <m/>
    <n v="1.252578426267724"/>
    <s v=""/>
    <n v="0"/>
    <n v="0"/>
  </r>
  <r>
    <n v="180265"/>
    <n v="3"/>
    <m/>
    <n v="2086"/>
    <x v="1665"/>
    <s v="H"/>
    <n v="10.520008785397648"/>
    <n v="0.5"/>
    <m/>
    <n v="5.260004392698824"/>
    <s v=""/>
    <n v="0"/>
    <n v="0"/>
  </r>
  <r>
    <n v="180265"/>
    <n v="4"/>
    <m/>
    <n v="10501"/>
    <x v="52"/>
    <s v="M3"/>
    <n v="74.379800000000003"/>
    <n v="5.0000000000000001E-3"/>
    <m/>
    <n v="0.37189900000000004"/>
    <s v=""/>
    <n v="0"/>
    <n v="0"/>
  </r>
  <r>
    <n v="180265"/>
    <n v="5"/>
    <m/>
    <n v="38502"/>
    <x v="1664"/>
    <s v="KG"/>
    <n v="1.9631000000000001"/>
    <n v="5.3999999999999999E-2"/>
    <m/>
    <n v="0.1060074"/>
    <s v=""/>
    <n v="0"/>
    <n v="0"/>
  </r>
  <r>
    <n v="180265"/>
    <n v="6"/>
    <m/>
    <n v="38555"/>
    <x v="1669"/>
    <s v="M3"/>
    <n v="163.66669999999999"/>
    <n v="0.01"/>
    <m/>
    <n v="1.6366669999999999"/>
    <s v=""/>
    <n v="0"/>
    <n v="0"/>
  </r>
  <r>
    <n v="180265"/>
    <n v="7"/>
    <m/>
    <n v="38566"/>
    <x v="1714"/>
    <s v="UN"/>
    <n v="115.26"/>
    <n v="1"/>
    <m/>
    <n v="115.26"/>
    <s v=""/>
    <n v="0"/>
    <n v="0"/>
  </r>
  <r>
    <n v="180267"/>
    <n v="0"/>
    <s v="COQUEIRO (COCOS NUCIFERA)"/>
    <m/>
    <x v="0"/>
    <m/>
    <s v=""/>
    <m/>
    <s v="UN"/>
    <s v=""/>
    <n v="63.700089218966561"/>
    <s v=""/>
    <s v=""/>
  </r>
  <r>
    <n v="180267"/>
    <n v="1"/>
    <m/>
    <n v="38562"/>
    <x v="1715"/>
    <s v="UN"/>
    <n v="45.45"/>
    <n v="1"/>
    <m/>
    <n v="45.45"/>
    <s v=""/>
    <n v="0"/>
    <n v="0"/>
  </r>
  <r>
    <n v="180267"/>
    <n v="2"/>
    <m/>
    <n v="38557"/>
    <x v="1667"/>
    <s v="M3"/>
    <n v="131.821"/>
    <n v="7.2999999999999995E-2"/>
    <m/>
    <n v="9.6229329999999997"/>
    <s v=""/>
    <n v="0"/>
    <n v="0"/>
  </r>
  <r>
    <n v="180267"/>
    <n v="3"/>
    <m/>
    <n v="38555"/>
    <x v="1669"/>
    <s v="M3"/>
    <n v="163.66669999999999"/>
    <n v="0.01"/>
    <m/>
    <n v="1.6366669999999999"/>
    <s v=""/>
    <n v="0"/>
    <n v="0"/>
  </r>
  <r>
    <n v="180267"/>
    <n v="4"/>
    <m/>
    <n v="2086"/>
    <x v="1665"/>
    <s v="H"/>
    <n v="10.520008785397648"/>
    <n v="0.5"/>
    <m/>
    <n v="5.260004392698824"/>
    <s v=""/>
    <n v="0"/>
    <n v="0"/>
  </r>
  <r>
    <n v="180267"/>
    <n v="5"/>
    <m/>
    <n v="2085"/>
    <x v="1668"/>
    <s v="H"/>
    <n v="12.52578426267724"/>
    <n v="0.1"/>
    <m/>
    <n v="1.252578426267724"/>
    <s v=""/>
    <n v="0"/>
    <n v="0"/>
  </r>
  <r>
    <n v="180267"/>
    <n v="6"/>
    <m/>
    <n v="38502"/>
    <x v="1664"/>
    <s v="KG"/>
    <n v="1.9631000000000001"/>
    <n v="5.3999999999999999E-2"/>
    <m/>
    <n v="0.1060074"/>
    <s v=""/>
    <n v="0"/>
    <n v="0"/>
  </r>
  <r>
    <n v="180267"/>
    <n v="7"/>
    <m/>
    <n v="10501"/>
    <x v="52"/>
    <s v="M3"/>
    <n v="74.379800000000003"/>
    <n v="5.0000000000000001E-3"/>
    <m/>
    <n v="0.37189900000000004"/>
    <s v=""/>
    <n v="0"/>
    <n v="0"/>
  </r>
  <r>
    <n v="180270"/>
    <n v="0"/>
    <s v="GUARIROBA (SYAGRUS OLERACEA)"/>
    <m/>
    <x v="0"/>
    <m/>
    <s v=""/>
    <m/>
    <s v="UN"/>
    <s v=""/>
    <n v="59.687589218966558"/>
    <s v=""/>
    <s v=""/>
  </r>
  <r>
    <n v="180270"/>
    <n v="1"/>
    <m/>
    <n v="38557"/>
    <x v="1667"/>
    <s v="M3"/>
    <n v="131.821"/>
    <n v="7.2999999999999995E-2"/>
    <m/>
    <n v="9.6229329999999997"/>
    <s v=""/>
    <n v="0"/>
    <n v="0"/>
  </r>
  <r>
    <n v="180270"/>
    <n v="2"/>
    <m/>
    <n v="10501"/>
    <x v="52"/>
    <s v="M3"/>
    <n v="74.379800000000003"/>
    <n v="5.0000000000000001E-3"/>
    <m/>
    <n v="0.37189900000000004"/>
    <s v=""/>
    <n v="0"/>
    <n v="0"/>
  </r>
  <r>
    <n v="180270"/>
    <n v="3"/>
    <m/>
    <n v="38563"/>
    <x v="1716"/>
    <s v="UN"/>
    <n v="41.4375"/>
    <n v="1"/>
    <m/>
    <n v="41.4375"/>
    <s v=""/>
    <n v="0"/>
    <n v="0"/>
  </r>
  <r>
    <n v="180270"/>
    <n v="4"/>
    <m/>
    <n v="38555"/>
    <x v="1669"/>
    <s v="M3"/>
    <n v="163.66669999999999"/>
    <n v="0.01"/>
    <m/>
    <n v="1.6366669999999999"/>
    <s v=""/>
    <n v="0"/>
    <n v="0"/>
  </r>
  <r>
    <n v="180270"/>
    <n v="5"/>
    <m/>
    <n v="38502"/>
    <x v="1664"/>
    <s v="KG"/>
    <n v="1.9631000000000001"/>
    <n v="5.3999999999999999E-2"/>
    <m/>
    <n v="0.1060074"/>
    <s v=""/>
    <n v="0"/>
    <n v="0"/>
  </r>
  <r>
    <n v="180270"/>
    <n v="6"/>
    <m/>
    <n v="2085"/>
    <x v="1668"/>
    <s v="H"/>
    <n v="12.52578426267724"/>
    <n v="0.1"/>
    <m/>
    <n v="1.252578426267724"/>
    <s v=""/>
    <n v="0"/>
    <n v="0"/>
  </r>
  <r>
    <n v="180270"/>
    <n v="7"/>
    <m/>
    <n v="2086"/>
    <x v="1665"/>
    <s v="H"/>
    <n v="10.520008785397648"/>
    <n v="0.5"/>
    <m/>
    <n v="5.260004392698824"/>
    <s v=""/>
    <n v="0"/>
    <n v="0"/>
  </r>
  <r>
    <n v="180273"/>
    <n v="0"/>
    <s v="JERIVÁ (ARECASTRUM ROMANZOFFIANUM)"/>
    <m/>
    <x v="0"/>
    <m/>
    <s v=""/>
    <m/>
    <s v="UN"/>
    <s v=""/>
    <n v="58.150089218966549"/>
    <s v=""/>
    <s v=""/>
  </r>
  <r>
    <n v="180273"/>
    <n v="1"/>
    <m/>
    <n v="38557"/>
    <x v="1667"/>
    <s v="M3"/>
    <n v="131.821"/>
    <n v="7.2999999999999995E-2"/>
    <m/>
    <n v="9.6229329999999997"/>
    <s v=""/>
    <n v="0"/>
    <n v="0"/>
  </r>
  <r>
    <n v="180273"/>
    <n v="2"/>
    <m/>
    <n v="38564"/>
    <x v="1717"/>
    <s v="UN"/>
    <n v="39.9"/>
    <n v="1"/>
    <m/>
    <n v="39.9"/>
    <s v=""/>
    <n v="0"/>
    <n v="0"/>
  </r>
  <r>
    <n v="180273"/>
    <n v="3"/>
    <m/>
    <n v="2085"/>
    <x v="1668"/>
    <s v="H"/>
    <n v="12.52578426267724"/>
    <n v="0.1"/>
    <m/>
    <n v="1.252578426267724"/>
    <s v=""/>
    <n v="0"/>
    <n v="0"/>
  </r>
  <r>
    <n v="180273"/>
    <n v="4"/>
    <m/>
    <n v="2086"/>
    <x v="1665"/>
    <s v="H"/>
    <n v="10.520008785397648"/>
    <n v="0.5"/>
    <m/>
    <n v="5.260004392698824"/>
    <s v=""/>
    <n v="0"/>
    <n v="0"/>
  </r>
  <r>
    <n v="180273"/>
    <n v="5"/>
    <m/>
    <n v="10501"/>
    <x v="52"/>
    <s v="M3"/>
    <n v="74.379800000000003"/>
    <n v="5.0000000000000001E-3"/>
    <m/>
    <n v="0.37189900000000004"/>
    <s v=""/>
    <n v="0"/>
    <n v="0"/>
  </r>
  <r>
    <n v="180273"/>
    <n v="6"/>
    <m/>
    <n v="38502"/>
    <x v="1664"/>
    <s v="KG"/>
    <n v="1.9631000000000001"/>
    <n v="5.3999999999999999E-2"/>
    <m/>
    <n v="0.1060074"/>
    <s v=""/>
    <n v="0"/>
    <n v="0"/>
  </r>
  <r>
    <n v="180273"/>
    <n v="7"/>
    <m/>
    <n v="38555"/>
    <x v="1669"/>
    <s v="M3"/>
    <n v="163.66669999999999"/>
    <n v="0.01"/>
    <m/>
    <n v="1.6366669999999999"/>
    <s v=""/>
    <n v="0"/>
    <n v="0"/>
  </r>
  <r>
    <n v="180275"/>
    <n v="0"/>
    <s v="LATÂNIA (LATANIA SPP)"/>
    <m/>
    <x v="0"/>
    <m/>
    <s v=""/>
    <m/>
    <s v="UN"/>
    <s v=""/>
    <n v="46.400089218966542"/>
    <s v=""/>
    <s v=""/>
  </r>
  <r>
    <n v="180275"/>
    <n v="1"/>
    <m/>
    <n v="38502"/>
    <x v="1664"/>
    <s v="KG"/>
    <n v="1.9631000000000001"/>
    <n v="5.3999999999999999E-2"/>
    <m/>
    <n v="0.1060074"/>
    <s v=""/>
    <n v="0"/>
    <n v="0"/>
  </r>
  <r>
    <n v="180275"/>
    <n v="2"/>
    <m/>
    <n v="2085"/>
    <x v="1668"/>
    <s v="H"/>
    <n v="12.52578426267724"/>
    <n v="0.1"/>
    <m/>
    <n v="1.252578426267724"/>
    <s v=""/>
    <n v="0"/>
    <n v="0"/>
  </r>
  <r>
    <n v="180275"/>
    <n v="3"/>
    <m/>
    <n v="38555"/>
    <x v="1669"/>
    <s v="M3"/>
    <n v="163.66669999999999"/>
    <n v="0.01"/>
    <m/>
    <n v="1.6366669999999999"/>
    <s v=""/>
    <n v="0"/>
    <n v="0"/>
  </r>
  <r>
    <n v="180275"/>
    <n v="4"/>
    <m/>
    <n v="2086"/>
    <x v="1665"/>
    <s v="H"/>
    <n v="10.520008785397648"/>
    <n v="0.5"/>
    <m/>
    <n v="5.260004392698824"/>
    <s v=""/>
    <n v="0"/>
    <n v="0"/>
  </r>
  <r>
    <n v="180275"/>
    <n v="5"/>
    <m/>
    <n v="38511"/>
    <x v="1718"/>
    <s v="UN"/>
    <n v="28.15"/>
    <n v="1"/>
    <m/>
    <n v="28.15"/>
    <s v=""/>
    <n v="0"/>
    <n v="0"/>
  </r>
  <r>
    <n v="180275"/>
    <n v="6"/>
    <m/>
    <n v="10501"/>
    <x v="52"/>
    <s v="M3"/>
    <n v="74.379800000000003"/>
    <n v="5.0000000000000001E-3"/>
    <m/>
    <n v="0.37189900000000004"/>
    <s v=""/>
    <n v="0"/>
    <n v="0"/>
  </r>
  <r>
    <n v="180275"/>
    <n v="7"/>
    <m/>
    <n v="38557"/>
    <x v="1667"/>
    <s v="M3"/>
    <n v="131.821"/>
    <n v="7.2999999999999995E-2"/>
    <m/>
    <n v="9.6229329999999997"/>
    <s v=""/>
    <n v="0"/>
    <n v="0"/>
  </r>
  <r>
    <n v="180277"/>
    <n v="0"/>
    <s v="SEAFORTIA (ARCHONTO PHOENIX CUNNINGHAMIANA)"/>
    <m/>
    <x v="0"/>
    <m/>
    <s v=""/>
    <m/>
    <s v="UN"/>
    <s v=""/>
    <n v="54.468889218966552"/>
    <s v=""/>
    <s v=""/>
  </r>
  <r>
    <n v="180277"/>
    <n v="1"/>
    <m/>
    <n v="2086"/>
    <x v="1665"/>
    <s v="H"/>
    <n v="10.520008785397648"/>
    <n v="0.5"/>
    <m/>
    <n v="5.260004392698824"/>
    <s v=""/>
    <n v="0"/>
    <n v="0"/>
  </r>
  <r>
    <n v="180277"/>
    <n v="2"/>
    <m/>
    <n v="38557"/>
    <x v="1667"/>
    <s v="M3"/>
    <n v="131.821"/>
    <n v="7.2999999999999995E-2"/>
    <m/>
    <n v="9.6229329999999997"/>
    <s v=""/>
    <n v="0"/>
    <n v="0"/>
  </r>
  <r>
    <n v="180277"/>
    <n v="3"/>
    <m/>
    <n v="38555"/>
    <x v="1669"/>
    <s v="M3"/>
    <n v="163.66669999999999"/>
    <n v="0.01"/>
    <m/>
    <n v="1.6366669999999999"/>
    <s v=""/>
    <n v="0"/>
    <n v="0"/>
  </r>
  <r>
    <n v="180277"/>
    <n v="4"/>
    <m/>
    <n v="10501"/>
    <x v="52"/>
    <s v="M3"/>
    <n v="74.379800000000003"/>
    <n v="5.0000000000000001E-3"/>
    <m/>
    <n v="0.37189900000000004"/>
    <s v=""/>
    <n v="0"/>
    <n v="0"/>
  </r>
  <r>
    <n v="180277"/>
    <n v="5"/>
    <m/>
    <n v="2085"/>
    <x v="1668"/>
    <s v="H"/>
    <n v="12.52578426267724"/>
    <n v="0.1"/>
    <m/>
    <n v="1.252578426267724"/>
    <s v=""/>
    <n v="0"/>
    <n v="0"/>
  </r>
  <r>
    <n v="180277"/>
    <n v="6"/>
    <m/>
    <n v="38512"/>
    <x v="1719"/>
    <s v="UN"/>
    <n v="36.218800000000002"/>
    <n v="1"/>
    <m/>
    <n v="36.218800000000002"/>
    <s v=""/>
    <n v="0"/>
    <n v="0"/>
  </r>
  <r>
    <n v="180277"/>
    <n v="7"/>
    <m/>
    <n v="38502"/>
    <x v="1664"/>
    <s v="KG"/>
    <n v="1.9631000000000001"/>
    <n v="5.3999999999999999E-2"/>
    <m/>
    <n v="0.1060074"/>
    <s v=""/>
    <n v="0"/>
    <n v="0"/>
  </r>
  <r>
    <n v="180280"/>
    <n v="0"/>
    <s v="PALMEIRA IMPERIAL (ROY STONEAOLERACEA)"/>
    <m/>
    <x v="0"/>
    <m/>
    <s v=""/>
    <m/>
    <s v="UN"/>
    <s v=""/>
    <n v="58.070089218966558"/>
    <s v=""/>
    <s v=""/>
  </r>
  <r>
    <n v="180280"/>
    <n v="1"/>
    <m/>
    <n v="10501"/>
    <x v="52"/>
    <s v="M3"/>
    <n v="74.379800000000003"/>
    <n v="5.0000000000000001E-3"/>
    <m/>
    <n v="0.37189900000000004"/>
    <s v=""/>
    <n v="0"/>
    <n v="0"/>
  </r>
  <r>
    <n v="180280"/>
    <n v="2"/>
    <m/>
    <n v="38502"/>
    <x v="1664"/>
    <s v="KG"/>
    <n v="1.9631000000000001"/>
    <n v="5.3999999999999999E-2"/>
    <m/>
    <n v="0.1060074"/>
    <s v=""/>
    <n v="0"/>
    <n v="0"/>
  </r>
  <r>
    <n v="180280"/>
    <n v="3"/>
    <m/>
    <n v="38513"/>
    <x v="1720"/>
    <s v="UN"/>
    <n v="39.82"/>
    <n v="1"/>
    <m/>
    <n v="39.82"/>
    <s v=""/>
    <n v="0"/>
    <n v="0"/>
  </r>
  <r>
    <n v="180280"/>
    <n v="4"/>
    <m/>
    <n v="38555"/>
    <x v="1669"/>
    <s v="M3"/>
    <n v="163.66669999999999"/>
    <n v="0.01"/>
    <m/>
    <n v="1.6366669999999999"/>
    <s v=""/>
    <n v="0"/>
    <n v="0"/>
  </r>
  <r>
    <n v="180280"/>
    <n v="5"/>
    <m/>
    <n v="38557"/>
    <x v="1667"/>
    <s v="M3"/>
    <n v="131.821"/>
    <n v="7.2999999999999995E-2"/>
    <m/>
    <n v="9.6229329999999997"/>
    <s v=""/>
    <n v="0"/>
    <n v="0"/>
  </r>
  <r>
    <n v="180280"/>
    <n v="6"/>
    <m/>
    <n v="2085"/>
    <x v="1668"/>
    <s v="H"/>
    <n v="12.52578426267724"/>
    <n v="0.1"/>
    <m/>
    <n v="1.252578426267724"/>
    <s v=""/>
    <n v="0"/>
    <n v="0"/>
  </r>
  <r>
    <n v="180280"/>
    <n v="7"/>
    <m/>
    <n v="2086"/>
    <x v="1665"/>
    <s v="H"/>
    <n v="10.520008785397648"/>
    <n v="0.5"/>
    <m/>
    <n v="5.260004392698824"/>
    <s v=""/>
    <n v="0"/>
    <n v="0"/>
  </r>
  <r>
    <n v="180290"/>
    <n v="0"/>
    <s v="PATA DE VACA (BAUHINIA VARIEGATA)"/>
    <m/>
    <x v="0"/>
    <m/>
    <s v=""/>
    <m/>
    <s v="UN"/>
    <s v=""/>
    <n v="149.63219232538114"/>
    <s v=""/>
    <s v=""/>
  </r>
  <r>
    <n v="180290"/>
    <n v="1"/>
    <m/>
    <n v="2085"/>
    <x v="1668"/>
    <s v="H"/>
    <n v="12.52578426267724"/>
    <n v="0.1"/>
    <m/>
    <n v="1.252578426267724"/>
    <s v=""/>
    <n v="0"/>
    <n v="0"/>
  </r>
  <r>
    <n v="180290"/>
    <n v="2"/>
    <m/>
    <n v="2086"/>
    <x v="1665"/>
    <s v="H"/>
    <n v="10.520008785397648"/>
    <n v="2.8"/>
    <m/>
    <n v="29.456024599113412"/>
    <s v=""/>
    <n v="0"/>
    <n v="0"/>
  </r>
  <r>
    <n v="180290"/>
    <n v="3"/>
    <m/>
    <n v="38557"/>
    <x v="1667"/>
    <s v="M3"/>
    <n v="131.821"/>
    <n v="0.56599999999999995"/>
    <m/>
    <n v="74.610685999999987"/>
    <s v=""/>
    <n v="0"/>
    <n v="0"/>
  </r>
  <r>
    <n v="180290"/>
    <n v="4"/>
    <m/>
    <n v="38555"/>
    <x v="1669"/>
    <s v="M3"/>
    <n v="163.66669999999999"/>
    <n v="9.9000000000000005E-2"/>
    <m/>
    <n v="16.203003299999999"/>
    <s v=""/>
    <n v="0"/>
    <n v="0"/>
  </r>
  <r>
    <n v="180290"/>
    <n v="5"/>
    <m/>
    <n v="38502"/>
    <x v="1664"/>
    <s v="KG"/>
    <n v="1.9631000000000001"/>
    <n v="1"/>
    <m/>
    <n v="1.9631000000000001"/>
    <s v=""/>
    <n v="0"/>
    <n v="0"/>
  </r>
  <r>
    <n v="180290"/>
    <n v="6"/>
    <m/>
    <n v="38596"/>
    <x v="1721"/>
    <s v="UN"/>
    <n v="26.146799999999999"/>
    <n v="1"/>
    <m/>
    <n v="26.146799999999999"/>
    <s v=""/>
    <n v="0"/>
    <n v="0"/>
  </r>
  <r>
    <n v="180291"/>
    <n v="0"/>
    <s v="QUARESMEIRA (TIBOUCHINA GRANULOSA)"/>
    <m/>
    <x v="0"/>
    <m/>
    <s v=""/>
    <m/>
    <s v="UN"/>
    <s v=""/>
    <n v="147.68439232538111"/>
    <s v=""/>
    <s v=""/>
  </r>
  <r>
    <n v="180291"/>
    <n v="1"/>
    <m/>
    <n v="38557"/>
    <x v="1667"/>
    <s v="M3"/>
    <n v="131.821"/>
    <n v="0.56599999999999995"/>
    <m/>
    <n v="74.610685999999987"/>
    <s v=""/>
    <n v="0"/>
    <n v="0"/>
  </r>
  <r>
    <n v="180291"/>
    <n v="2"/>
    <m/>
    <n v="2085"/>
    <x v="1668"/>
    <s v="H"/>
    <n v="12.52578426267724"/>
    <n v="0.1"/>
    <m/>
    <n v="1.252578426267724"/>
    <s v=""/>
    <n v="0"/>
    <n v="0"/>
  </r>
  <r>
    <n v="180291"/>
    <n v="3"/>
    <m/>
    <n v="38502"/>
    <x v="1664"/>
    <s v="KG"/>
    <n v="1.9631000000000001"/>
    <n v="1"/>
    <m/>
    <n v="1.9631000000000001"/>
    <s v=""/>
    <n v="0"/>
    <n v="0"/>
  </r>
  <r>
    <n v="180291"/>
    <n v="4"/>
    <m/>
    <n v="38597"/>
    <x v="1722"/>
    <s v="UN"/>
    <n v="24.199000000000002"/>
    <n v="1"/>
    <m/>
    <n v="24.199000000000002"/>
    <s v=""/>
    <n v="0"/>
    <n v="0"/>
  </r>
  <r>
    <n v="180291"/>
    <n v="5"/>
    <m/>
    <n v="2086"/>
    <x v="1665"/>
    <s v="H"/>
    <n v="10.520008785397648"/>
    <n v="2.8"/>
    <m/>
    <n v="29.456024599113412"/>
    <s v=""/>
    <n v="0"/>
    <n v="0"/>
  </r>
  <r>
    <n v="180291"/>
    <n v="6"/>
    <m/>
    <n v="38555"/>
    <x v="1669"/>
    <s v="M3"/>
    <n v="163.66669999999999"/>
    <n v="9.9000000000000005E-2"/>
    <m/>
    <n v="16.203003299999999"/>
    <s v=""/>
    <n v="0"/>
    <n v="0"/>
  </r>
  <r>
    <n v="180292"/>
    <n v="0"/>
    <s v="MANACA DA SERRA (TIBOUCHINA MUTABILIS)"/>
    <m/>
    <x v="0"/>
    <m/>
    <s v=""/>
    <m/>
    <s v="UN"/>
    <s v=""/>
    <n v="149.95749232538114"/>
    <s v=""/>
    <s v=""/>
  </r>
  <r>
    <n v="180292"/>
    <n v="1"/>
    <m/>
    <n v="2085"/>
    <x v="1668"/>
    <s v="H"/>
    <n v="12.52578426267724"/>
    <n v="0.1"/>
    <m/>
    <n v="1.252578426267724"/>
    <s v=""/>
    <n v="0"/>
    <n v="0"/>
  </r>
  <r>
    <n v="180292"/>
    <n v="2"/>
    <m/>
    <n v="38557"/>
    <x v="1667"/>
    <s v="M3"/>
    <n v="131.821"/>
    <n v="0.56599999999999995"/>
    <m/>
    <n v="74.610685999999987"/>
    <s v=""/>
    <n v="0"/>
    <n v="0"/>
  </r>
  <r>
    <n v="180292"/>
    <n v="3"/>
    <m/>
    <n v="38555"/>
    <x v="1669"/>
    <s v="M3"/>
    <n v="163.66669999999999"/>
    <n v="9.9000000000000005E-2"/>
    <m/>
    <n v="16.203003299999999"/>
    <s v=""/>
    <n v="0"/>
    <n v="0"/>
  </r>
  <r>
    <n v="180292"/>
    <n v="4"/>
    <m/>
    <n v="38502"/>
    <x v="1664"/>
    <s v="KG"/>
    <n v="1.9631000000000001"/>
    <n v="1"/>
    <m/>
    <n v="1.9631000000000001"/>
    <s v=""/>
    <n v="0"/>
    <n v="0"/>
  </r>
  <r>
    <n v="180292"/>
    <n v="5"/>
    <m/>
    <n v="2086"/>
    <x v="1665"/>
    <s v="H"/>
    <n v="10.520008785397648"/>
    <n v="2.8"/>
    <m/>
    <n v="29.456024599113412"/>
    <s v=""/>
    <n v="0"/>
    <n v="0"/>
  </r>
  <r>
    <n v="180292"/>
    <n v="6"/>
    <m/>
    <n v="38598"/>
    <x v="1723"/>
    <s v="UN"/>
    <n v="26.472100000000001"/>
    <n v="1"/>
    <m/>
    <n v="26.472100000000001"/>
    <s v=""/>
    <n v="0"/>
    <n v="0"/>
  </r>
  <r>
    <n v="180301"/>
    <n v="0"/>
    <s v="GRAMA BATATAES EM PLACAS (PASPALUM NOTATUM)"/>
    <m/>
    <x v="0"/>
    <m/>
    <s v=""/>
    <m/>
    <s v="M2"/>
    <s v=""/>
    <n v="10.204405720791843"/>
    <s v=""/>
    <s v=""/>
  </r>
  <r>
    <n v="180301"/>
    <n v="1"/>
    <m/>
    <n v="38556"/>
    <x v="1724"/>
    <s v="M3"/>
    <n v="68.411699999999996"/>
    <n v="0.02"/>
    <m/>
    <n v="1.368234"/>
    <s v=""/>
    <n v="8"/>
    <n v="547.29359999999997"/>
  </r>
  <r>
    <n v="180301"/>
    <n v="2"/>
    <m/>
    <n v="2086"/>
    <x v="1665"/>
    <s v="H"/>
    <n v="10.520008785397648"/>
    <n v="0.375"/>
    <m/>
    <n v="3.9450032945241178"/>
    <s v=""/>
    <n v="150"/>
    <n v="1578.0013178096472"/>
  </r>
  <r>
    <n v="180301"/>
    <n v="3"/>
    <m/>
    <n v="38550"/>
    <x v="1566"/>
    <s v="M2"/>
    <n v="3.4163000000000001"/>
    <n v="1"/>
    <m/>
    <n v="3.4163000000000001"/>
    <s v=""/>
    <n v="400"/>
    <n v="1366.52"/>
  </r>
  <r>
    <n v="180301"/>
    <n v="4"/>
    <m/>
    <n v="38503"/>
    <x v="1725"/>
    <s v="KG"/>
    <n v="0.51959999999999995"/>
    <n v="0.05"/>
    <m/>
    <n v="2.598E-2"/>
    <s v=""/>
    <n v="20"/>
    <n v="10.391999999999999"/>
  </r>
  <r>
    <n v="180301"/>
    <n v="5"/>
    <m/>
    <n v="2085"/>
    <x v="1668"/>
    <s v="H"/>
    <n v="12.52578426267724"/>
    <n v="0.1"/>
    <m/>
    <n v="1.252578426267724"/>
    <s v=""/>
    <n v="40"/>
    <n v="501.0313705070896"/>
  </r>
  <r>
    <n v="180301"/>
    <n v="6"/>
    <m/>
    <n v="38502"/>
    <x v="1664"/>
    <s v="KG"/>
    <n v="1.9631000000000001"/>
    <n v="0.1"/>
    <m/>
    <n v="0.19631000000000001"/>
    <s v=""/>
    <n v="40"/>
    <n v="78.524000000000001"/>
  </r>
  <r>
    <n v="180303"/>
    <n v="0"/>
    <s v="GRAMA SÃO CARLOS EM PLACAS (ANOXONOPUS OBTUSIFOLIUS)"/>
    <m/>
    <x v="0"/>
    <m/>
    <s v=""/>
    <m/>
    <s v="M2"/>
    <s v=""/>
    <n v="12.332505720791843"/>
    <s v=""/>
    <s v=""/>
  </r>
  <r>
    <n v="180303"/>
    <n v="1"/>
    <m/>
    <n v="2086"/>
    <x v="1665"/>
    <s v="H"/>
    <n v="10.520008785397648"/>
    <n v="0.375"/>
    <m/>
    <n v="3.9450032945241178"/>
    <s v=""/>
    <n v="0"/>
    <n v="0"/>
  </r>
  <r>
    <n v="180303"/>
    <n v="2"/>
    <m/>
    <n v="38556"/>
    <x v="1724"/>
    <s v="M3"/>
    <n v="68.411699999999996"/>
    <n v="0.02"/>
    <m/>
    <n v="1.368234"/>
    <s v=""/>
    <n v="0"/>
    <n v="0"/>
  </r>
  <r>
    <n v="180303"/>
    <n v="3"/>
    <m/>
    <n v="38554"/>
    <x v="1726"/>
    <s v="M2"/>
    <n v="5.5444000000000004"/>
    <n v="1"/>
    <m/>
    <n v="5.5444000000000004"/>
    <s v=""/>
    <n v="0"/>
    <n v="0"/>
  </r>
  <r>
    <n v="180303"/>
    <n v="4"/>
    <m/>
    <n v="38502"/>
    <x v="1664"/>
    <s v="KG"/>
    <n v="1.9631000000000001"/>
    <n v="0.1"/>
    <m/>
    <n v="0.19631000000000001"/>
    <s v=""/>
    <n v="0"/>
    <n v="0"/>
  </r>
  <r>
    <n v="180303"/>
    <n v="5"/>
    <m/>
    <n v="2085"/>
    <x v="1668"/>
    <s v="H"/>
    <n v="12.52578426267724"/>
    <n v="0.1"/>
    <m/>
    <n v="1.252578426267724"/>
    <s v=""/>
    <n v="0"/>
    <n v="0"/>
  </r>
  <r>
    <n v="180303"/>
    <n v="6"/>
    <m/>
    <n v="38503"/>
    <x v="1725"/>
    <s v="KG"/>
    <n v="0.51959999999999995"/>
    <n v="0.05"/>
    <m/>
    <n v="2.598E-2"/>
    <s v=""/>
    <n v="0"/>
    <n v="0"/>
  </r>
  <r>
    <n v="180305"/>
    <n v="0"/>
    <s v="GRAMA ESMERALDA"/>
    <m/>
    <x v="0"/>
    <m/>
    <s v=""/>
    <m/>
    <s v="M2"/>
    <s v=""/>
    <n v="26.540808576046079"/>
    <s v=""/>
    <s v=""/>
  </r>
  <r>
    <n v="180305"/>
    <n v="1"/>
    <m/>
    <n v="38502"/>
    <x v="1664"/>
    <s v="KG"/>
    <n v="1.9631000000000001"/>
    <n v="0.1"/>
    <m/>
    <n v="0.19631000000000001"/>
    <s v=""/>
    <n v="0"/>
    <n v="0"/>
  </r>
  <r>
    <n v="180305"/>
    <n v="2"/>
    <m/>
    <n v="38557"/>
    <x v="1667"/>
    <s v="M3"/>
    <n v="131.821"/>
    <n v="0.08"/>
    <m/>
    <n v="10.545680000000001"/>
    <s v=""/>
    <n v="0"/>
    <n v="0"/>
  </r>
  <r>
    <n v="180305"/>
    <n v="3"/>
    <m/>
    <n v="2085"/>
    <x v="1668"/>
    <s v="H"/>
    <n v="12.52578426267724"/>
    <n v="0.1"/>
    <m/>
    <n v="1.252578426267724"/>
    <s v=""/>
    <n v="0"/>
    <n v="0"/>
  </r>
  <r>
    <n v="180305"/>
    <n v="4"/>
    <m/>
    <n v="2086"/>
    <x v="1665"/>
    <s v="H"/>
    <n v="10.520008785397648"/>
    <n v="0.7"/>
    <m/>
    <n v="7.3640061497783531"/>
    <s v=""/>
    <n v="0"/>
    <n v="0"/>
  </r>
  <r>
    <n v="180305"/>
    <n v="5"/>
    <m/>
    <n v="38555"/>
    <x v="1669"/>
    <s v="M3"/>
    <n v="163.66669999999999"/>
    <n v="0.02"/>
    <m/>
    <n v="3.2733339999999997"/>
    <s v=""/>
    <n v="0"/>
    <n v="0"/>
  </r>
  <r>
    <n v="180305"/>
    <n v="6"/>
    <m/>
    <n v="38016"/>
    <x v="1727"/>
    <s v="M2"/>
    <n v="3.9089"/>
    <n v="1"/>
    <m/>
    <n v="3.9089"/>
    <s v=""/>
    <n v="0"/>
    <n v="0"/>
  </r>
  <r>
    <n v="180307"/>
    <n v="0"/>
    <s v="GRAMA PRETA (OPHIOPOGUM JAPONICUS) - 36 MUDAS POR M2"/>
    <m/>
    <x v="0"/>
    <m/>
    <s v=""/>
    <m/>
    <s v="M2"/>
    <s v=""/>
    <n v="29.759505720791843"/>
    <s v=""/>
    <s v=""/>
  </r>
  <r>
    <n v="180307"/>
    <n v="1"/>
    <m/>
    <n v="38556"/>
    <x v="1724"/>
    <s v="M3"/>
    <n v="68.411699999999996"/>
    <n v="0.02"/>
    <m/>
    <n v="1.368234"/>
    <s v=""/>
    <n v="0"/>
    <n v="0"/>
  </r>
  <r>
    <n v="180307"/>
    <n v="2"/>
    <m/>
    <n v="38552"/>
    <x v="1728"/>
    <s v="M2"/>
    <n v="22.971399999999999"/>
    <n v="1"/>
    <m/>
    <n v="22.971399999999999"/>
    <s v=""/>
    <n v="0"/>
    <n v="0"/>
  </r>
  <r>
    <n v="180307"/>
    <n v="3"/>
    <m/>
    <n v="38503"/>
    <x v="1725"/>
    <s v="KG"/>
    <n v="0.51959999999999995"/>
    <n v="0.05"/>
    <m/>
    <n v="2.598E-2"/>
    <s v=""/>
    <n v="0"/>
    <n v="0"/>
  </r>
  <r>
    <n v="180307"/>
    <n v="4"/>
    <m/>
    <n v="38502"/>
    <x v="1664"/>
    <s v="KG"/>
    <n v="1.9631000000000001"/>
    <n v="0.1"/>
    <m/>
    <n v="0.19631000000000001"/>
    <s v=""/>
    <n v="0"/>
    <n v="0"/>
  </r>
  <r>
    <n v="180307"/>
    <n v="5"/>
    <m/>
    <n v="2086"/>
    <x v="1665"/>
    <s v="H"/>
    <n v="10.520008785397648"/>
    <n v="0.375"/>
    <m/>
    <n v="3.9450032945241178"/>
    <s v=""/>
    <n v="0"/>
    <n v="0"/>
  </r>
  <r>
    <n v="180307"/>
    <n v="6"/>
    <m/>
    <n v="2085"/>
    <x v="1668"/>
    <s v="H"/>
    <n v="12.52578426267724"/>
    <n v="0.1"/>
    <m/>
    <n v="1.252578426267724"/>
    <s v=""/>
    <n v="0"/>
    <n v="0"/>
  </r>
  <r>
    <n v="180313"/>
    <n v="0"/>
    <s v="CINERARIA (SENECIO CINERARIA)"/>
    <m/>
    <x v="0"/>
    <m/>
    <s v=""/>
    <m/>
    <s v="DÚZIA"/>
    <s v=""/>
    <n v="33.665580954585849"/>
    <s v=""/>
    <s v=""/>
  </r>
  <r>
    <n v="180313"/>
    <n v="1"/>
    <m/>
    <n v="38523"/>
    <x v="1729"/>
    <s v="Dúzia"/>
    <n v="10.1409"/>
    <n v="1"/>
    <m/>
    <n v="10.1409"/>
    <s v=""/>
    <n v="0"/>
    <n v="0"/>
  </r>
  <r>
    <n v="180313"/>
    <n v="2"/>
    <m/>
    <n v="38557"/>
    <x v="1667"/>
    <s v="M3"/>
    <n v="131.821"/>
    <n v="8.5000000000000006E-2"/>
    <m/>
    <n v="11.204785000000001"/>
    <s v=""/>
    <n v="0"/>
    <n v="0"/>
  </r>
  <r>
    <n v="180313"/>
    <n v="3"/>
    <m/>
    <n v="2085"/>
    <x v="1668"/>
    <s v="H"/>
    <n v="12.52578426267724"/>
    <n v="0.1"/>
    <m/>
    <n v="1.252578426267724"/>
    <s v=""/>
    <n v="0"/>
    <n v="0"/>
  </r>
  <r>
    <n v="180313"/>
    <n v="4"/>
    <m/>
    <n v="38555"/>
    <x v="1669"/>
    <s v="M3"/>
    <n v="163.66669999999999"/>
    <n v="1.4999999999999999E-2"/>
    <m/>
    <n v="2.4550004999999997"/>
    <s v=""/>
    <n v="0"/>
    <n v="0"/>
  </r>
  <r>
    <n v="180313"/>
    <n v="5"/>
    <m/>
    <n v="38502"/>
    <x v="1664"/>
    <s v="KG"/>
    <n v="1.9631000000000001"/>
    <n v="0.1"/>
    <m/>
    <n v="0.19631000000000001"/>
    <s v=""/>
    <n v="0"/>
    <n v="0"/>
  </r>
  <r>
    <n v="180313"/>
    <n v="6"/>
    <m/>
    <n v="2086"/>
    <x v="1665"/>
    <s v="H"/>
    <n v="10.520008785397648"/>
    <n v="0.8"/>
    <m/>
    <n v="8.4160070283181181"/>
    <s v=""/>
    <n v="0"/>
    <n v="0"/>
  </r>
  <r>
    <n v="180315"/>
    <n v="0"/>
    <s v="CLOROFITO (CLOROPHYTUM CROMOSSUM)"/>
    <m/>
    <x v="0"/>
    <m/>
    <s v=""/>
    <m/>
    <s v="DÚZIA"/>
    <s v=""/>
    <n v="21.665452540426784"/>
    <s v=""/>
    <s v=""/>
  </r>
  <r>
    <n v="180315"/>
    <n v="1"/>
    <m/>
    <n v="38555"/>
    <x v="1669"/>
    <s v="M3"/>
    <n v="163.66669999999999"/>
    <n v="8.0000000000000002E-3"/>
    <m/>
    <n v="1.3093336"/>
    <s v=""/>
    <n v="0"/>
    <n v="0"/>
  </r>
  <r>
    <n v="180315"/>
    <n v="2"/>
    <m/>
    <n v="38571"/>
    <x v="1730"/>
    <s v="Dúzia"/>
    <n v="9.2608999999999995"/>
    <n v="1"/>
    <m/>
    <n v="9.2608999999999995"/>
    <s v=""/>
    <n v="0"/>
    <n v="0"/>
  </r>
  <r>
    <n v="180315"/>
    <n v="3"/>
    <m/>
    <n v="2085"/>
    <x v="1668"/>
    <s v="H"/>
    <n v="12.52578426267724"/>
    <n v="0.1"/>
    <m/>
    <n v="1.252578426267724"/>
    <s v=""/>
    <n v="0"/>
    <n v="0"/>
  </r>
  <r>
    <n v="180315"/>
    <n v="4"/>
    <m/>
    <n v="38502"/>
    <x v="1664"/>
    <s v="KG"/>
    <n v="1.9631000000000001"/>
    <n v="0.05"/>
    <m/>
    <n v="9.8155000000000006E-2"/>
    <s v=""/>
    <n v="0"/>
    <n v="0"/>
  </r>
  <r>
    <n v="180315"/>
    <n v="5"/>
    <m/>
    <n v="38557"/>
    <x v="1667"/>
    <s v="M3"/>
    <n v="131.821"/>
    <n v="4.2000000000000003E-2"/>
    <m/>
    <n v="5.5364820000000003"/>
    <s v=""/>
    <n v="0"/>
    <n v="0"/>
  </r>
  <r>
    <n v="180315"/>
    <n v="6"/>
    <m/>
    <n v="2086"/>
    <x v="1665"/>
    <s v="H"/>
    <n v="10.520008785397648"/>
    <n v="0.4"/>
    <m/>
    <n v="4.208003514159059"/>
    <s v=""/>
    <n v="0"/>
    <n v="0"/>
  </r>
  <r>
    <n v="180317"/>
    <n v="0"/>
    <s v="FILODENDRO (PHILODENDRON BIPINNATIFIDUM)"/>
    <m/>
    <x v="0"/>
    <m/>
    <s v=""/>
    <m/>
    <s v="DÚZIA"/>
    <s v=""/>
    <n v="43.524480954585847"/>
    <s v=""/>
    <s v=""/>
  </r>
  <r>
    <n v="180317"/>
    <n v="1"/>
    <m/>
    <n v="38574"/>
    <x v="1731"/>
    <s v="Dúzia"/>
    <n v="19.9998"/>
    <n v="1"/>
    <m/>
    <n v="19.9998"/>
    <s v=""/>
    <n v="0"/>
    <n v="0"/>
  </r>
  <r>
    <n v="180317"/>
    <n v="2"/>
    <m/>
    <n v="2086"/>
    <x v="1665"/>
    <s v="H"/>
    <n v="10.520008785397648"/>
    <n v="0.8"/>
    <m/>
    <n v="8.4160070283181181"/>
    <s v=""/>
    <n v="0"/>
    <n v="0"/>
  </r>
  <r>
    <n v="180317"/>
    <n v="3"/>
    <m/>
    <n v="38555"/>
    <x v="1669"/>
    <s v="M3"/>
    <n v="163.66669999999999"/>
    <n v="1.4999999999999999E-2"/>
    <m/>
    <n v="2.4550004999999997"/>
    <s v=""/>
    <n v="0"/>
    <n v="0"/>
  </r>
  <r>
    <n v="180317"/>
    <n v="4"/>
    <m/>
    <n v="38557"/>
    <x v="1667"/>
    <s v="M3"/>
    <n v="131.821"/>
    <n v="8.5000000000000006E-2"/>
    <m/>
    <n v="11.204785000000001"/>
    <s v=""/>
    <n v="0"/>
    <n v="0"/>
  </r>
  <r>
    <n v="180317"/>
    <n v="5"/>
    <m/>
    <n v="2085"/>
    <x v="1668"/>
    <s v="H"/>
    <n v="12.52578426267724"/>
    <n v="0.1"/>
    <m/>
    <n v="1.252578426267724"/>
    <s v=""/>
    <n v="0"/>
    <n v="0"/>
  </r>
  <r>
    <n v="180317"/>
    <n v="6"/>
    <m/>
    <n v="38502"/>
    <x v="1664"/>
    <s v="KG"/>
    <n v="1.9631000000000001"/>
    <n v="0.1"/>
    <m/>
    <n v="0.19631000000000001"/>
    <s v=""/>
    <n v="0"/>
    <n v="0"/>
  </r>
  <r>
    <n v="180319"/>
    <n v="0"/>
    <s v="HERA (HEDERA HELIX)"/>
    <m/>
    <x v="0"/>
    <m/>
    <s v=""/>
    <m/>
    <s v="DÚZIA"/>
    <s v=""/>
    <n v="22.602352540426786"/>
    <s v=""/>
    <s v=""/>
  </r>
  <r>
    <n v="180319"/>
    <n v="1"/>
    <m/>
    <n v="2086"/>
    <x v="1665"/>
    <s v="H"/>
    <n v="10.520008785397648"/>
    <n v="0.4"/>
    <m/>
    <n v="4.208003514159059"/>
    <s v=""/>
    <n v="0"/>
    <n v="0"/>
  </r>
  <r>
    <n v="180319"/>
    <n v="2"/>
    <m/>
    <n v="38555"/>
    <x v="1669"/>
    <s v="M3"/>
    <n v="163.66669999999999"/>
    <n v="8.0000000000000002E-3"/>
    <m/>
    <n v="1.3093336"/>
    <s v=""/>
    <n v="0"/>
    <n v="0"/>
  </r>
  <r>
    <n v="180319"/>
    <n v="3"/>
    <m/>
    <n v="38502"/>
    <x v="1664"/>
    <s v="KG"/>
    <n v="1.9631000000000001"/>
    <n v="0.05"/>
    <m/>
    <n v="9.8155000000000006E-2"/>
    <s v=""/>
    <n v="0"/>
    <n v="0"/>
  </r>
  <r>
    <n v="180319"/>
    <n v="4"/>
    <m/>
    <n v="2085"/>
    <x v="1668"/>
    <s v="H"/>
    <n v="12.52578426267724"/>
    <n v="0.1"/>
    <m/>
    <n v="1.252578426267724"/>
    <s v=""/>
    <n v="0"/>
    <n v="0"/>
  </r>
  <r>
    <n v="180319"/>
    <n v="5"/>
    <m/>
    <n v="38557"/>
    <x v="1667"/>
    <s v="M3"/>
    <n v="131.821"/>
    <n v="4.2000000000000003E-2"/>
    <m/>
    <n v="5.5364820000000003"/>
    <s v=""/>
    <n v="0"/>
    <n v="0"/>
  </r>
  <r>
    <n v="180319"/>
    <n v="6"/>
    <m/>
    <n v="38524"/>
    <x v="1732"/>
    <s v="Dúzia"/>
    <n v="10.197800000000001"/>
    <n v="1"/>
    <m/>
    <n v="10.197800000000001"/>
    <s v=""/>
    <n v="0"/>
    <n v="0"/>
  </r>
  <r>
    <n v="180321"/>
    <n v="0"/>
    <s v="LÍRIO (HEMEROCALLIS FLAVA)"/>
    <m/>
    <x v="0"/>
    <m/>
    <s v=""/>
    <m/>
    <s v="DÚZIA"/>
    <s v=""/>
    <n v="32.339652540426776"/>
    <s v=""/>
    <s v=""/>
  </r>
  <r>
    <n v="180321"/>
    <n v="1"/>
    <m/>
    <n v="38502"/>
    <x v="1664"/>
    <s v="KG"/>
    <n v="1.9631000000000001"/>
    <n v="0.05"/>
    <m/>
    <n v="9.8155000000000006E-2"/>
    <s v=""/>
    <n v="0"/>
    <n v="0"/>
  </r>
  <r>
    <n v="180321"/>
    <n v="2"/>
    <m/>
    <n v="2085"/>
    <x v="1668"/>
    <s v="H"/>
    <n v="12.52578426267724"/>
    <n v="0.1"/>
    <m/>
    <n v="1.252578426267724"/>
    <s v=""/>
    <n v="0"/>
    <n v="0"/>
  </r>
  <r>
    <n v="180321"/>
    <n v="3"/>
    <m/>
    <n v="38525"/>
    <x v="1733"/>
    <s v="Dúzia"/>
    <n v="19.935099999999998"/>
    <n v="1"/>
    <m/>
    <n v="19.935099999999998"/>
    <s v=""/>
    <n v="0"/>
    <n v="0"/>
  </r>
  <r>
    <n v="180321"/>
    <n v="4"/>
    <m/>
    <n v="38557"/>
    <x v="1667"/>
    <s v="M3"/>
    <n v="131.821"/>
    <n v="4.2000000000000003E-2"/>
    <m/>
    <n v="5.5364820000000003"/>
    <s v=""/>
    <n v="0"/>
    <n v="0"/>
  </r>
  <r>
    <n v="180321"/>
    <n v="5"/>
    <m/>
    <n v="38555"/>
    <x v="1669"/>
    <s v="M3"/>
    <n v="163.66669999999999"/>
    <n v="8.0000000000000002E-3"/>
    <m/>
    <n v="1.3093336"/>
    <s v=""/>
    <n v="0"/>
    <n v="0"/>
  </r>
  <r>
    <n v="180321"/>
    <n v="6"/>
    <m/>
    <n v="2086"/>
    <x v="1665"/>
    <s v="H"/>
    <n v="10.520008785397648"/>
    <n v="0.4"/>
    <m/>
    <n v="4.208003514159059"/>
    <s v=""/>
    <n v="0"/>
    <n v="0"/>
  </r>
  <r>
    <n v="180323"/>
    <n v="0"/>
    <s v="MARIA SEM VERGONHA (IMPATIENS SPP)"/>
    <m/>
    <x v="0"/>
    <m/>
    <s v=""/>
    <m/>
    <s v="DÚZIA"/>
    <s v=""/>
    <n v="23.613552540426781"/>
    <s v=""/>
    <s v=""/>
  </r>
  <r>
    <n v="180323"/>
    <n v="1"/>
    <m/>
    <n v="2085"/>
    <x v="1668"/>
    <s v="H"/>
    <n v="12.52578426267724"/>
    <n v="0.1"/>
    <m/>
    <n v="1.252578426267724"/>
    <s v=""/>
    <n v="0"/>
    <n v="0"/>
  </r>
  <r>
    <n v="180323"/>
    <n v="2"/>
    <m/>
    <n v="38502"/>
    <x v="1664"/>
    <s v="KG"/>
    <n v="1.9631000000000001"/>
    <n v="0.05"/>
    <m/>
    <n v="9.8155000000000006E-2"/>
    <s v=""/>
    <n v="0"/>
    <n v="0"/>
  </r>
  <r>
    <n v="180323"/>
    <n v="3"/>
    <m/>
    <n v="2086"/>
    <x v="1665"/>
    <s v="H"/>
    <n v="10.520008785397648"/>
    <n v="0.4"/>
    <m/>
    <n v="4.208003514159059"/>
    <s v=""/>
    <n v="0"/>
    <n v="0"/>
  </r>
  <r>
    <n v="180323"/>
    <n v="4"/>
    <m/>
    <n v="38572"/>
    <x v="1734"/>
    <s v="Dúzia"/>
    <n v="11.209"/>
    <n v="1"/>
    <m/>
    <n v="11.209"/>
    <s v=""/>
    <n v="0"/>
    <n v="0"/>
  </r>
  <r>
    <n v="180323"/>
    <n v="5"/>
    <m/>
    <n v="38555"/>
    <x v="1669"/>
    <s v="M3"/>
    <n v="163.66669999999999"/>
    <n v="8.0000000000000002E-3"/>
    <m/>
    <n v="1.3093336"/>
    <s v=""/>
    <n v="0"/>
    <n v="0"/>
  </r>
  <r>
    <n v="180323"/>
    <n v="6"/>
    <m/>
    <n v="38557"/>
    <x v="1667"/>
    <s v="M3"/>
    <n v="131.821"/>
    <n v="4.2000000000000003E-2"/>
    <m/>
    <n v="5.5364820000000003"/>
    <s v=""/>
    <n v="0"/>
    <n v="0"/>
  </r>
  <r>
    <n v="180325"/>
    <n v="0"/>
    <s v="MONSTERA (MONSTERA DELICIOSA)"/>
    <m/>
    <x v="0"/>
    <m/>
    <s v=""/>
    <m/>
    <s v="UN"/>
    <s v=""/>
    <n v="39.569221218966547"/>
    <s v=""/>
    <s v=""/>
  </r>
  <r>
    <n v="180325"/>
    <n v="1"/>
    <m/>
    <n v="2085"/>
    <x v="1668"/>
    <s v="H"/>
    <n v="12.52578426267724"/>
    <n v="0.1"/>
    <m/>
    <n v="1.252578426267724"/>
    <s v=""/>
    <n v="0"/>
    <n v="0"/>
  </r>
  <r>
    <n v="180325"/>
    <n v="2"/>
    <m/>
    <n v="38555"/>
    <x v="1669"/>
    <s v="M3"/>
    <n v="163.66669999999999"/>
    <n v="0.01"/>
    <m/>
    <n v="1.6366669999999999"/>
    <s v=""/>
    <n v="0"/>
    <n v="0"/>
  </r>
  <r>
    <n v="180325"/>
    <n v="3"/>
    <m/>
    <n v="38557"/>
    <x v="1667"/>
    <s v="M3"/>
    <n v="131.821"/>
    <n v="7.2999999999999995E-2"/>
    <m/>
    <n v="9.6229329999999997"/>
    <s v=""/>
    <n v="0"/>
    <n v="0"/>
  </r>
  <r>
    <n v="180325"/>
    <n v="4"/>
    <m/>
    <n v="38527"/>
    <x v="1735"/>
    <s v="UN"/>
    <n v="21.671399999999998"/>
    <n v="1"/>
    <m/>
    <n v="21.671399999999998"/>
    <s v=""/>
    <n v="0"/>
    <n v="0"/>
  </r>
  <r>
    <n v="180325"/>
    <n v="5"/>
    <m/>
    <n v="38502"/>
    <x v="1664"/>
    <s v="KG"/>
    <n v="1.9631000000000001"/>
    <n v="6.4000000000000001E-2"/>
    <m/>
    <n v="0.12563840000000001"/>
    <s v=""/>
    <n v="0"/>
    <n v="0"/>
  </r>
  <r>
    <n v="180325"/>
    <n v="6"/>
    <m/>
    <n v="2086"/>
    <x v="1665"/>
    <s v="H"/>
    <n v="10.520008785397648"/>
    <n v="0.5"/>
    <m/>
    <n v="5.260004392698824"/>
    <s v=""/>
    <n v="0"/>
    <n v="0"/>
  </r>
  <r>
    <n v="180327"/>
    <n v="0"/>
    <s v="PILEA (PILEA CADIEREI)"/>
    <m/>
    <x v="0"/>
    <m/>
    <s v=""/>
    <m/>
    <s v="DÚZIA"/>
    <s v=""/>
    <n v="21.19955254042678"/>
    <s v=""/>
    <s v=""/>
  </r>
  <r>
    <n v="180327"/>
    <n v="1"/>
    <m/>
    <n v="2086"/>
    <x v="1665"/>
    <s v="H"/>
    <n v="10.520008785397648"/>
    <n v="0.4"/>
    <m/>
    <n v="4.208003514159059"/>
    <s v=""/>
    <n v="0"/>
    <n v="0"/>
  </r>
  <r>
    <n v="180327"/>
    <n v="2"/>
    <m/>
    <n v="38573"/>
    <x v="1736"/>
    <s v="Dúzia"/>
    <n v="8.7949999999999999"/>
    <n v="1"/>
    <m/>
    <n v="8.7949999999999999"/>
    <s v=""/>
    <n v="0"/>
    <n v="0"/>
  </r>
  <r>
    <n v="180327"/>
    <n v="3"/>
    <m/>
    <n v="38557"/>
    <x v="1667"/>
    <s v="M3"/>
    <n v="131.821"/>
    <n v="4.2000000000000003E-2"/>
    <m/>
    <n v="5.5364820000000003"/>
    <s v=""/>
    <n v="0"/>
    <n v="0"/>
  </r>
  <r>
    <n v="180327"/>
    <n v="4"/>
    <m/>
    <n v="38555"/>
    <x v="1669"/>
    <s v="M3"/>
    <n v="163.66669999999999"/>
    <n v="8.0000000000000002E-3"/>
    <m/>
    <n v="1.3093336"/>
    <s v=""/>
    <n v="0"/>
    <n v="0"/>
  </r>
  <r>
    <n v="180327"/>
    <n v="5"/>
    <m/>
    <n v="38502"/>
    <x v="1664"/>
    <s v="KG"/>
    <n v="1.9631000000000001"/>
    <n v="0.05"/>
    <m/>
    <n v="9.8155000000000006E-2"/>
    <s v=""/>
    <n v="0"/>
    <n v="0"/>
  </r>
  <r>
    <n v="180327"/>
    <n v="6"/>
    <m/>
    <n v="2085"/>
    <x v="1668"/>
    <s v="H"/>
    <n v="12.52578426267724"/>
    <n v="0.1"/>
    <m/>
    <n v="1.252578426267724"/>
    <s v=""/>
    <n v="0"/>
    <n v="0"/>
  </r>
  <r>
    <n v="180329"/>
    <n v="0"/>
    <s v="VEDELIA (WEDELIA PALUDARIS)"/>
    <m/>
    <x v="0"/>
    <m/>
    <s v=""/>
    <m/>
    <s v="DÚZIA"/>
    <s v=""/>
    <n v="23.097952540426782"/>
    <s v=""/>
    <s v=""/>
  </r>
  <r>
    <n v="180329"/>
    <n v="1"/>
    <m/>
    <n v="2086"/>
    <x v="1665"/>
    <s v="H"/>
    <n v="10.520008785397648"/>
    <n v="0.4"/>
    <m/>
    <n v="4.208003514159059"/>
    <s v=""/>
    <n v="0"/>
    <n v="0"/>
  </r>
  <r>
    <n v="180329"/>
    <n v="2"/>
    <m/>
    <n v="38555"/>
    <x v="1669"/>
    <s v="M3"/>
    <n v="163.66669999999999"/>
    <n v="8.0000000000000002E-3"/>
    <m/>
    <n v="1.3093336"/>
    <s v=""/>
    <n v="0"/>
    <n v="0"/>
  </r>
  <r>
    <n v="180329"/>
    <n v="3"/>
    <m/>
    <n v="38557"/>
    <x v="1667"/>
    <s v="M3"/>
    <n v="131.821"/>
    <n v="4.2000000000000003E-2"/>
    <m/>
    <n v="5.5364820000000003"/>
    <s v=""/>
    <n v="0"/>
    <n v="0"/>
  </r>
  <r>
    <n v="180329"/>
    <n v="4"/>
    <m/>
    <n v="38502"/>
    <x v="1664"/>
    <s v="KG"/>
    <n v="1.9631000000000001"/>
    <n v="0.05"/>
    <m/>
    <n v="9.8155000000000006E-2"/>
    <s v=""/>
    <n v="0"/>
    <n v="0"/>
  </r>
  <r>
    <n v="180329"/>
    <n v="5"/>
    <m/>
    <n v="2085"/>
    <x v="1668"/>
    <s v="H"/>
    <n v="12.52578426267724"/>
    <n v="0.1"/>
    <m/>
    <n v="1.252578426267724"/>
    <s v=""/>
    <n v="0"/>
    <n v="0"/>
  </r>
  <r>
    <n v="180329"/>
    <n v="6"/>
    <m/>
    <n v="38526"/>
    <x v="1737"/>
    <s v="Dúzia"/>
    <n v="10.6934"/>
    <n v="1"/>
    <m/>
    <n v="10.6934"/>
    <s v=""/>
    <n v="0"/>
    <n v="0"/>
  </r>
  <r>
    <n v="180341"/>
    <n v="0"/>
    <s v="IPOMÉIA (IPOMEIA LEARII)"/>
    <m/>
    <x v="0"/>
    <m/>
    <s v=""/>
    <m/>
    <s v="UN"/>
    <s v=""/>
    <n v="26.172008319553946"/>
    <s v=""/>
    <s v=""/>
  </r>
  <r>
    <n v="180341"/>
    <n v="1"/>
    <m/>
    <n v="38555"/>
    <x v="1669"/>
    <s v="M3"/>
    <n v="163.66669999999999"/>
    <n v="1E-3"/>
    <m/>
    <n v="0.1636667"/>
    <s v=""/>
    <n v="0"/>
    <n v="0"/>
  </r>
  <r>
    <n v="180341"/>
    <n v="2"/>
    <m/>
    <n v="38557"/>
    <x v="1667"/>
    <s v="M3"/>
    <n v="131.821"/>
    <n v="7.0000000000000001E-3"/>
    <m/>
    <n v="0.92274699999999998"/>
    <s v=""/>
    <n v="0"/>
    <n v="0"/>
  </r>
  <r>
    <n v="180341"/>
    <n v="3"/>
    <m/>
    <n v="2085"/>
    <x v="1668"/>
    <s v="H"/>
    <n v="12.52578426267724"/>
    <n v="0.08"/>
    <m/>
    <n v="1.0020627410141791"/>
    <s v=""/>
    <n v="0"/>
    <n v="0"/>
  </r>
  <r>
    <n v="180341"/>
    <n v="4"/>
    <m/>
    <n v="38502"/>
    <x v="1664"/>
    <s v="KG"/>
    <n v="1.9631000000000001"/>
    <n v="0.01"/>
    <m/>
    <n v="1.9631000000000003E-2"/>
    <s v=""/>
    <n v="0"/>
    <n v="0"/>
  </r>
  <r>
    <n v="180341"/>
    <n v="5"/>
    <m/>
    <n v="38528"/>
    <x v="1738"/>
    <s v="UN"/>
    <n v="23.011900000000001"/>
    <n v="1"/>
    <m/>
    <n v="23.011900000000001"/>
    <s v=""/>
    <n v="0"/>
    <n v="0"/>
  </r>
  <r>
    <n v="180341"/>
    <n v="6"/>
    <m/>
    <n v="2086"/>
    <x v="1665"/>
    <s v="H"/>
    <n v="10.520008785397648"/>
    <n v="0.1"/>
    <m/>
    <n v="1.0520008785397648"/>
    <s v=""/>
    <n v="0"/>
    <n v="0"/>
  </r>
  <r>
    <n v="180343"/>
    <n v="0"/>
    <s v="JASMIM ESTRELA (TRACHELOSPERMOM JASMINDA)"/>
    <m/>
    <x v="0"/>
    <m/>
    <s v=""/>
    <m/>
    <s v="UN"/>
    <s v=""/>
    <n v="31.519421218966549"/>
    <s v=""/>
    <s v=""/>
  </r>
  <r>
    <n v="180343"/>
    <n v="1"/>
    <m/>
    <n v="38555"/>
    <x v="1669"/>
    <s v="M3"/>
    <n v="163.66669999999999"/>
    <n v="0.01"/>
    <m/>
    <n v="1.6366669999999999"/>
    <s v=""/>
    <n v="0"/>
    <n v="0"/>
  </r>
  <r>
    <n v="180343"/>
    <n v="2"/>
    <m/>
    <n v="2086"/>
    <x v="1665"/>
    <s v="H"/>
    <n v="10.520008785397648"/>
    <n v="0.5"/>
    <m/>
    <n v="5.260004392698824"/>
    <s v=""/>
    <n v="0"/>
    <n v="0"/>
  </r>
  <r>
    <n v="180343"/>
    <n v="3"/>
    <m/>
    <n v="38502"/>
    <x v="1664"/>
    <s v="KG"/>
    <n v="1.9631000000000001"/>
    <n v="6.4000000000000001E-2"/>
    <m/>
    <n v="0.12563840000000001"/>
    <s v=""/>
    <n v="0"/>
    <n v="0"/>
  </r>
  <r>
    <n v="180343"/>
    <n v="4"/>
    <m/>
    <n v="38557"/>
    <x v="1667"/>
    <s v="M3"/>
    <n v="131.821"/>
    <n v="7.2999999999999995E-2"/>
    <m/>
    <n v="9.6229329999999997"/>
    <s v=""/>
    <n v="0"/>
    <n v="0"/>
  </r>
  <r>
    <n v="180343"/>
    <n v="5"/>
    <m/>
    <n v="38567"/>
    <x v="1739"/>
    <s v="UN"/>
    <n v="13.621600000000001"/>
    <n v="1"/>
    <m/>
    <n v="13.621600000000001"/>
    <s v=""/>
    <n v="0"/>
    <n v="0"/>
  </r>
  <r>
    <n v="180343"/>
    <n v="6"/>
    <m/>
    <n v="2085"/>
    <x v="1668"/>
    <s v="H"/>
    <n v="12.52578426267724"/>
    <n v="0.1"/>
    <m/>
    <n v="1.252578426267724"/>
    <s v=""/>
    <n v="0"/>
    <n v="0"/>
  </r>
  <r>
    <n v="180345"/>
    <n v="0"/>
    <s v="LÁGRIMA DE CRISTO (CLERODENDRON THOMSONAE)"/>
    <m/>
    <x v="0"/>
    <m/>
    <s v=""/>
    <m/>
    <s v="UN"/>
    <s v=""/>
    <n v="29.237121218966546"/>
    <s v=""/>
    <s v=""/>
  </r>
  <r>
    <n v="180345"/>
    <n v="1"/>
    <m/>
    <n v="2086"/>
    <x v="1665"/>
    <s v="H"/>
    <n v="10.520008785397648"/>
    <n v="0.5"/>
    <m/>
    <n v="5.260004392698824"/>
    <s v=""/>
    <n v="0"/>
    <n v="0"/>
  </r>
  <r>
    <n v="180345"/>
    <n v="2"/>
    <m/>
    <n v="2085"/>
    <x v="1668"/>
    <s v="H"/>
    <n v="12.52578426267724"/>
    <n v="0.1"/>
    <m/>
    <n v="1.252578426267724"/>
    <s v=""/>
    <n v="0"/>
    <n v="0"/>
  </r>
  <r>
    <n v="180345"/>
    <n v="3"/>
    <m/>
    <n v="38502"/>
    <x v="1664"/>
    <s v="KG"/>
    <n v="1.9631000000000001"/>
    <n v="6.4000000000000001E-2"/>
    <m/>
    <n v="0.12563840000000001"/>
    <s v=""/>
    <n v="0"/>
    <n v="0"/>
  </r>
  <r>
    <n v="180345"/>
    <n v="4"/>
    <m/>
    <n v="38555"/>
    <x v="1669"/>
    <s v="M3"/>
    <n v="163.66669999999999"/>
    <n v="0.01"/>
    <m/>
    <n v="1.6366669999999999"/>
    <s v=""/>
    <n v="0"/>
    <n v="0"/>
  </r>
  <r>
    <n v="180345"/>
    <n v="5"/>
    <m/>
    <n v="38568"/>
    <x v="1740"/>
    <s v="UN"/>
    <n v="11.3393"/>
    <n v="1"/>
    <m/>
    <n v="11.3393"/>
    <s v=""/>
    <n v="0"/>
    <n v="0"/>
  </r>
  <r>
    <n v="180345"/>
    <n v="6"/>
    <m/>
    <n v="38557"/>
    <x v="1667"/>
    <s v="M3"/>
    <n v="131.821"/>
    <n v="7.2999999999999995E-2"/>
    <m/>
    <n v="9.6229329999999997"/>
    <s v=""/>
    <n v="0"/>
    <n v="0"/>
  </r>
  <r>
    <n v="180347"/>
    <n v="0"/>
    <s v="MARACUJÁ (PASSIFLORA COERULEA)"/>
    <m/>
    <x v="0"/>
    <m/>
    <s v=""/>
    <m/>
    <s v="UN"/>
    <s v=""/>
    <n v="28.253421218966547"/>
    <s v=""/>
    <s v=""/>
  </r>
  <r>
    <n v="180347"/>
    <n v="1"/>
    <m/>
    <n v="2086"/>
    <x v="1665"/>
    <s v="H"/>
    <n v="10.520008785397648"/>
    <n v="0.5"/>
    <m/>
    <n v="5.260004392698824"/>
    <s v=""/>
    <n v="0"/>
    <n v="0"/>
  </r>
  <r>
    <n v="180347"/>
    <n v="2"/>
    <m/>
    <n v="38502"/>
    <x v="1664"/>
    <s v="KG"/>
    <n v="1.9631000000000001"/>
    <n v="6.4000000000000001E-2"/>
    <m/>
    <n v="0.12563840000000001"/>
    <s v=""/>
    <n v="0"/>
    <n v="0"/>
  </r>
  <r>
    <n v="180347"/>
    <n v="3"/>
    <m/>
    <n v="38529"/>
    <x v="1741"/>
    <s v="UN"/>
    <n v="10.355600000000001"/>
    <n v="1"/>
    <m/>
    <n v="10.355600000000001"/>
    <s v=""/>
    <n v="0"/>
    <n v="0"/>
  </r>
  <r>
    <n v="180347"/>
    <n v="4"/>
    <m/>
    <n v="38555"/>
    <x v="1669"/>
    <s v="M3"/>
    <n v="163.66669999999999"/>
    <n v="0.01"/>
    <m/>
    <n v="1.6366669999999999"/>
    <s v=""/>
    <n v="0"/>
    <n v="0"/>
  </r>
  <r>
    <n v="180347"/>
    <n v="5"/>
    <m/>
    <n v="38557"/>
    <x v="1667"/>
    <s v="M3"/>
    <n v="131.821"/>
    <n v="7.2999999999999995E-2"/>
    <m/>
    <n v="9.6229329999999997"/>
    <s v=""/>
    <n v="0"/>
    <n v="0"/>
  </r>
  <r>
    <n v="180347"/>
    <n v="6"/>
    <m/>
    <n v="2085"/>
    <x v="1668"/>
    <s v="H"/>
    <n v="12.52578426267724"/>
    <n v="0.1"/>
    <m/>
    <n v="1.252578426267724"/>
    <s v=""/>
    <n v="0"/>
    <n v="0"/>
  </r>
  <r>
    <n v="180349"/>
    <n v="0"/>
    <s v="PRIMAVERA (BOUGAINVILLEA GLABRA)"/>
    <m/>
    <x v="0"/>
    <m/>
    <s v=""/>
    <m/>
    <s v="UN"/>
    <s v=""/>
    <n v="34.093221218966548"/>
    <s v=""/>
    <s v=""/>
  </r>
  <r>
    <n v="180349"/>
    <n v="1"/>
    <m/>
    <n v="38502"/>
    <x v="1664"/>
    <s v="KG"/>
    <n v="1.9631000000000001"/>
    <n v="6.4000000000000001E-2"/>
    <m/>
    <n v="0.12563840000000001"/>
    <s v=""/>
    <n v="0"/>
    <n v="0"/>
  </r>
  <r>
    <n v="180349"/>
    <n v="2"/>
    <m/>
    <n v="38555"/>
    <x v="1669"/>
    <s v="M3"/>
    <n v="163.66669999999999"/>
    <n v="0.01"/>
    <m/>
    <n v="1.6366669999999999"/>
    <s v=""/>
    <n v="0"/>
    <n v="0"/>
  </r>
  <r>
    <n v="180349"/>
    <n v="3"/>
    <m/>
    <n v="38557"/>
    <x v="1667"/>
    <s v="M3"/>
    <n v="131.821"/>
    <n v="7.2999999999999995E-2"/>
    <m/>
    <n v="9.6229329999999997"/>
    <s v=""/>
    <n v="0"/>
    <n v="0"/>
  </r>
  <r>
    <n v="180349"/>
    <n v="4"/>
    <m/>
    <n v="38569"/>
    <x v="1742"/>
    <s v="UN"/>
    <n v="16.195399999999999"/>
    <n v="1"/>
    <m/>
    <n v="16.195399999999999"/>
    <s v=""/>
    <n v="0"/>
    <n v="0"/>
  </r>
  <r>
    <n v="180349"/>
    <n v="5"/>
    <m/>
    <n v="2085"/>
    <x v="1668"/>
    <s v="H"/>
    <n v="12.52578426267724"/>
    <n v="0.1"/>
    <m/>
    <n v="1.252578426267724"/>
    <s v=""/>
    <n v="0"/>
    <n v="0"/>
  </r>
  <r>
    <n v="180349"/>
    <n v="6"/>
    <m/>
    <n v="2086"/>
    <x v="1665"/>
    <s v="H"/>
    <n v="10.520008785397648"/>
    <n v="0.5"/>
    <m/>
    <n v="5.260004392698824"/>
    <s v=""/>
    <n v="0"/>
    <n v="0"/>
  </r>
  <r>
    <n v="180351"/>
    <n v="0"/>
    <s v="TUMBERGIA (THUNBERGIA GRANDIFLORA)"/>
    <m/>
    <x v="0"/>
    <m/>
    <s v=""/>
    <m/>
    <s v="UN"/>
    <s v=""/>
    <n v="27.093721218966547"/>
    <s v=""/>
    <s v=""/>
  </r>
  <r>
    <n v="180351"/>
    <n v="1"/>
    <m/>
    <n v="38531"/>
    <x v="1743"/>
    <s v="UN"/>
    <n v="9.1959"/>
    <n v="1"/>
    <m/>
    <n v="9.1959"/>
    <s v=""/>
    <n v="0"/>
    <n v="0"/>
  </r>
  <r>
    <n v="180351"/>
    <n v="2"/>
    <m/>
    <n v="2086"/>
    <x v="1665"/>
    <s v="H"/>
    <n v="10.520008785397648"/>
    <n v="0.5"/>
    <m/>
    <n v="5.260004392698824"/>
    <s v=""/>
    <n v="0"/>
    <n v="0"/>
  </r>
  <r>
    <n v="180351"/>
    <n v="3"/>
    <m/>
    <n v="38502"/>
    <x v="1664"/>
    <s v="KG"/>
    <n v="1.9631000000000001"/>
    <n v="6.4000000000000001E-2"/>
    <m/>
    <n v="0.12563840000000001"/>
    <s v=""/>
    <n v="0"/>
    <n v="0"/>
  </r>
  <r>
    <n v="180351"/>
    <n v="4"/>
    <m/>
    <n v="38557"/>
    <x v="1667"/>
    <s v="M3"/>
    <n v="131.821"/>
    <n v="7.2999999999999995E-2"/>
    <m/>
    <n v="9.6229329999999997"/>
    <s v=""/>
    <n v="0"/>
    <n v="0"/>
  </r>
  <r>
    <n v="180351"/>
    <n v="5"/>
    <m/>
    <n v="38555"/>
    <x v="1669"/>
    <s v="M3"/>
    <n v="163.66669999999999"/>
    <n v="0.01"/>
    <m/>
    <n v="1.6366669999999999"/>
    <s v=""/>
    <n v="0"/>
    <n v="0"/>
  </r>
  <r>
    <n v="180351"/>
    <n v="6"/>
    <m/>
    <n v="2085"/>
    <x v="1668"/>
    <s v="H"/>
    <n v="12.52578426267724"/>
    <n v="0.1"/>
    <m/>
    <n v="1.252578426267724"/>
    <s v=""/>
    <n v="0"/>
    <n v="0"/>
  </r>
  <r>
    <n v="180353"/>
    <n v="0"/>
    <s v="UNHA DE GATO (FICUS PUMILA)"/>
    <m/>
    <x v="0"/>
    <m/>
    <s v=""/>
    <m/>
    <s v="UN"/>
    <s v=""/>
    <n v="3.894608319553944"/>
    <s v=""/>
    <s v=""/>
  </r>
  <r>
    <n v="180353"/>
    <n v="1"/>
    <m/>
    <n v="38502"/>
    <x v="1664"/>
    <s v="KG"/>
    <n v="1.9631000000000001"/>
    <n v="0.01"/>
    <m/>
    <n v="1.9631000000000003E-2"/>
    <s v=""/>
    <n v="0"/>
    <n v="0"/>
  </r>
  <r>
    <n v="180353"/>
    <n v="2"/>
    <m/>
    <n v="2085"/>
    <x v="1668"/>
    <s v="H"/>
    <n v="12.52578426267724"/>
    <n v="0.08"/>
    <m/>
    <n v="1.0020627410141791"/>
    <s v=""/>
    <n v="0"/>
    <n v="0"/>
  </r>
  <r>
    <n v="180353"/>
    <n v="3"/>
    <m/>
    <n v="38570"/>
    <x v="1744"/>
    <s v="UN"/>
    <n v="0.73450000000000004"/>
    <n v="1"/>
    <m/>
    <n v="0.73450000000000004"/>
    <s v=""/>
    <n v="0"/>
    <n v="0"/>
  </r>
  <r>
    <n v="180353"/>
    <n v="4"/>
    <m/>
    <n v="38555"/>
    <x v="1669"/>
    <s v="M3"/>
    <n v="163.66669999999999"/>
    <n v="1E-3"/>
    <m/>
    <n v="0.1636667"/>
    <s v=""/>
    <n v="0"/>
    <n v="0"/>
  </r>
  <r>
    <n v="180353"/>
    <n v="5"/>
    <m/>
    <n v="38557"/>
    <x v="1667"/>
    <s v="M3"/>
    <n v="131.821"/>
    <n v="7.0000000000000001E-3"/>
    <m/>
    <n v="0.92274699999999998"/>
    <s v=""/>
    <n v="0"/>
    <n v="0"/>
  </r>
  <r>
    <n v="180353"/>
    <n v="6"/>
    <m/>
    <n v="2086"/>
    <x v="1665"/>
    <s v="H"/>
    <n v="10.520008785397648"/>
    <n v="0.1"/>
    <m/>
    <n v="1.0520008785397648"/>
    <s v=""/>
    <n v="0"/>
    <n v="0"/>
  </r>
  <r>
    <n v="180361"/>
    <n v="0"/>
    <s v="ABUTILOM (ABUTILON STRIATUM)"/>
    <m/>
    <x v="0"/>
    <m/>
    <s v=""/>
    <m/>
    <s v="UN"/>
    <s v=""/>
    <n v="23.842421218966546"/>
    <s v=""/>
    <s v=""/>
  </r>
  <r>
    <n v="180361"/>
    <n v="1"/>
    <m/>
    <n v="38533"/>
    <x v="1745"/>
    <s v="UN"/>
    <n v="5.9446000000000003"/>
    <n v="1"/>
    <m/>
    <n v="5.9446000000000003"/>
    <s v=""/>
    <n v="0"/>
    <n v="0"/>
  </r>
  <r>
    <n v="180361"/>
    <n v="2"/>
    <m/>
    <n v="2085"/>
    <x v="1668"/>
    <s v="H"/>
    <n v="12.52578426267724"/>
    <n v="0.1"/>
    <m/>
    <n v="1.252578426267724"/>
    <s v=""/>
    <n v="0"/>
    <n v="0"/>
  </r>
  <r>
    <n v="180361"/>
    <n v="3"/>
    <m/>
    <n v="38557"/>
    <x v="1667"/>
    <s v="M3"/>
    <n v="131.821"/>
    <n v="7.2999999999999995E-2"/>
    <m/>
    <n v="9.6229329999999997"/>
    <s v=""/>
    <n v="0"/>
    <n v="0"/>
  </r>
  <r>
    <n v="180361"/>
    <n v="4"/>
    <m/>
    <n v="38555"/>
    <x v="1669"/>
    <s v="M3"/>
    <n v="163.66669999999999"/>
    <n v="0.01"/>
    <m/>
    <n v="1.6366669999999999"/>
    <s v=""/>
    <n v="0"/>
    <n v="0"/>
  </r>
  <r>
    <n v="180361"/>
    <n v="5"/>
    <m/>
    <n v="38502"/>
    <x v="1664"/>
    <s v="KG"/>
    <n v="1.9631000000000001"/>
    <n v="6.4000000000000001E-2"/>
    <m/>
    <n v="0.12563840000000001"/>
    <s v=""/>
    <n v="0"/>
    <n v="0"/>
  </r>
  <r>
    <n v="180361"/>
    <n v="6"/>
    <m/>
    <n v="2086"/>
    <x v="1665"/>
    <s v="H"/>
    <n v="10.520008785397648"/>
    <n v="0.5"/>
    <m/>
    <n v="5.260004392698824"/>
    <s v=""/>
    <n v="0"/>
    <n v="0"/>
  </r>
  <r>
    <n v="180363"/>
    <n v="0"/>
    <s v="ACALIFA (ACALYPHA WILKESIANA)"/>
    <m/>
    <x v="0"/>
    <m/>
    <s v=""/>
    <m/>
    <s v="UN"/>
    <s v=""/>
    <n v="24.68532121896655"/>
    <s v=""/>
    <s v=""/>
  </r>
  <r>
    <n v="180363"/>
    <n v="1"/>
    <m/>
    <n v="38557"/>
    <x v="1667"/>
    <s v="M3"/>
    <n v="131.821"/>
    <n v="7.2999999999999995E-2"/>
    <m/>
    <n v="9.6229329999999997"/>
    <s v=""/>
    <n v="0"/>
    <n v="0"/>
  </r>
  <r>
    <n v="180363"/>
    <n v="2"/>
    <m/>
    <n v="2086"/>
    <x v="1665"/>
    <s v="H"/>
    <n v="10.520008785397648"/>
    <n v="0.5"/>
    <m/>
    <n v="5.260004392698824"/>
    <s v=""/>
    <n v="0"/>
    <n v="0"/>
  </r>
  <r>
    <n v="180363"/>
    <n v="3"/>
    <m/>
    <n v="2085"/>
    <x v="1668"/>
    <s v="H"/>
    <n v="12.52578426267724"/>
    <n v="0.1"/>
    <m/>
    <n v="1.252578426267724"/>
    <s v=""/>
    <n v="0"/>
    <n v="0"/>
  </r>
  <r>
    <n v="180363"/>
    <n v="4"/>
    <m/>
    <n v="38502"/>
    <x v="1664"/>
    <s v="KG"/>
    <n v="1.9631000000000001"/>
    <n v="6.4000000000000001E-2"/>
    <m/>
    <n v="0.12563840000000001"/>
    <s v=""/>
    <n v="0"/>
    <n v="0"/>
  </r>
  <r>
    <n v="180363"/>
    <n v="5"/>
    <m/>
    <n v="38555"/>
    <x v="1669"/>
    <s v="M3"/>
    <n v="163.66669999999999"/>
    <n v="0.01"/>
    <m/>
    <n v="1.6366669999999999"/>
    <s v=""/>
    <n v="0"/>
    <n v="0"/>
  </r>
  <r>
    <n v="180363"/>
    <n v="6"/>
    <m/>
    <n v="38575"/>
    <x v="1746"/>
    <s v="UN"/>
    <n v="6.7874999999999996"/>
    <n v="1"/>
    <m/>
    <n v="6.7874999999999996"/>
    <s v=""/>
    <n v="0"/>
    <n v="0"/>
  </r>
  <r>
    <n v="180365"/>
    <n v="0"/>
    <s v="ALAMANDA (ALLAMANDA NERIIFOLIA)"/>
    <m/>
    <x v="0"/>
    <m/>
    <s v=""/>
    <m/>
    <s v="UN"/>
    <s v=""/>
    <n v="25.233521218966548"/>
    <s v=""/>
    <s v=""/>
  </r>
  <r>
    <n v="180365"/>
    <n v="1"/>
    <m/>
    <n v="38557"/>
    <x v="1667"/>
    <s v="M3"/>
    <n v="131.821"/>
    <n v="7.2999999999999995E-2"/>
    <m/>
    <n v="9.6229329999999997"/>
    <s v=""/>
    <n v="0"/>
    <n v="0"/>
  </r>
  <r>
    <n v="180365"/>
    <n v="2"/>
    <m/>
    <n v="38555"/>
    <x v="1669"/>
    <s v="M3"/>
    <n v="163.66669999999999"/>
    <n v="0.01"/>
    <m/>
    <n v="1.6366669999999999"/>
    <s v=""/>
    <n v="0"/>
    <n v="0"/>
  </r>
  <r>
    <n v="180365"/>
    <n v="3"/>
    <m/>
    <n v="2085"/>
    <x v="1668"/>
    <s v="H"/>
    <n v="12.52578426267724"/>
    <n v="0.1"/>
    <m/>
    <n v="1.252578426267724"/>
    <s v=""/>
    <n v="0"/>
    <n v="0"/>
  </r>
  <r>
    <n v="180365"/>
    <n v="4"/>
    <m/>
    <n v="2086"/>
    <x v="1665"/>
    <s v="H"/>
    <n v="10.520008785397648"/>
    <n v="0.5"/>
    <m/>
    <n v="5.260004392698824"/>
    <s v=""/>
    <n v="0"/>
    <n v="0"/>
  </r>
  <r>
    <n v="180365"/>
    <n v="5"/>
    <m/>
    <n v="38502"/>
    <x v="1664"/>
    <s v="KG"/>
    <n v="1.9631000000000001"/>
    <n v="6.4000000000000001E-2"/>
    <m/>
    <n v="0.12563840000000001"/>
    <s v=""/>
    <n v="0"/>
    <n v="0"/>
  </r>
  <r>
    <n v="180365"/>
    <n v="6"/>
    <m/>
    <n v="38576"/>
    <x v="1747"/>
    <s v="UN"/>
    <n v="7.3357000000000001"/>
    <n v="1"/>
    <m/>
    <n v="7.3357000000000001"/>
    <s v=""/>
    <n v="0"/>
    <n v="0"/>
  </r>
  <r>
    <n v="180367"/>
    <n v="0"/>
    <s v="AZALÉA (RHODODENDRON INDICUM)"/>
    <m/>
    <x v="0"/>
    <m/>
    <s v=""/>
    <m/>
    <s v="UN"/>
    <s v=""/>
    <n v="29.540721218966549"/>
    <s v=""/>
    <s v=""/>
  </r>
  <r>
    <n v="180367"/>
    <n v="1"/>
    <m/>
    <n v="38557"/>
    <x v="1667"/>
    <s v="M3"/>
    <n v="131.821"/>
    <n v="7.2999999999999995E-2"/>
    <m/>
    <n v="9.6229329999999997"/>
    <s v=""/>
    <n v="0"/>
    <n v="0"/>
  </r>
  <r>
    <n v="180367"/>
    <n v="2"/>
    <m/>
    <n v="38502"/>
    <x v="1664"/>
    <s v="KG"/>
    <n v="1.9631000000000001"/>
    <n v="6.4000000000000001E-2"/>
    <m/>
    <n v="0.12563840000000001"/>
    <s v=""/>
    <n v="0"/>
    <n v="0"/>
  </r>
  <r>
    <n v="180367"/>
    <n v="3"/>
    <m/>
    <n v="2086"/>
    <x v="1665"/>
    <s v="H"/>
    <n v="10.520008785397648"/>
    <n v="0.5"/>
    <m/>
    <n v="5.260004392698824"/>
    <s v=""/>
    <n v="0"/>
    <n v="0"/>
  </r>
  <r>
    <n v="180367"/>
    <n v="4"/>
    <m/>
    <n v="2085"/>
    <x v="1668"/>
    <s v="H"/>
    <n v="12.52578426267724"/>
    <n v="0.1"/>
    <m/>
    <n v="1.252578426267724"/>
    <s v=""/>
    <n v="0"/>
    <n v="0"/>
  </r>
  <r>
    <n v="180367"/>
    <n v="5"/>
    <m/>
    <n v="38577"/>
    <x v="1748"/>
    <s v="UN"/>
    <n v="11.642899999999999"/>
    <n v="1"/>
    <m/>
    <n v="11.642899999999999"/>
    <s v=""/>
    <n v="0"/>
    <n v="0"/>
  </r>
  <r>
    <n v="180367"/>
    <n v="6"/>
    <m/>
    <n v="38555"/>
    <x v="1669"/>
    <s v="M3"/>
    <n v="163.66669999999999"/>
    <n v="0.01"/>
    <m/>
    <n v="1.6366669999999999"/>
    <s v=""/>
    <n v="0"/>
    <n v="0"/>
  </r>
  <r>
    <n v="180369"/>
    <n v="0"/>
    <s v="BAMBUZINHO (BAMBUZA GRACILIS)"/>
    <m/>
    <x v="0"/>
    <m/>
    <s v=""/>
    <m/>
    <s v="UN"/>
    <s v=""/>
    <n v="35.29512121896655"/>
    <s v=""/>
    <s v=""/>
  </r>
  <r>
    <n v="180369"/>
    <n v="1"/>
    <m/>
    <n v="38502"/>
    <x v="1664"/>
    <s v="KG"/>
    <n v="1.9631000000000001"/>
    <n v="6.4000000000000001E-2"/>
    <m/>
    <n v="0.12563840000000001"/>
    <s v=""/>
    <n v="0"/>
    <n v="0"/>
  </r>
  <r>
    <n v="180369"/>
    <n v="2"/>
    <m/>
    <n v="38557"/>
    <x v="1667"/>
    <s v="M3"/>
    <n v="131.821"/>
    <n v="7.2999999999999995E-2"/>
    <m/>
    <n v="9.6229329999999997"/>
    <s v=""/>
    <n v="0"/>
    <n v="0"/>
  </r>
  <r>
    <n v="180369"/>
    <n v="3"/>
    <m/>
    <n v="38537"/>
    <x v="1749"/>
    <s v="UN"/>
    <n v="17.397300000000001"/>
    <n v="1"/>
    <m/>
    <n v="17.397300000000001"/>
    <s v=""/>
    <n v="0"/>
    <n v="0"/>
  </r>
  <r>
    <n v="180369"/>
    <n v="4"/>
    <m/>
    <n v="2086"/>
    <x v="1665"/>
    <s v="H"/>
    <n v="10.520008785397648"/>
    <n v="0.5"/>
    <m/>
    <n v="5.260004392698824"/>
    <s v=""/>
    <n v="0"/>
    <n v="0"/>
  </r>
  <r>
    <n v="180369"/>
    <n v="5"/>
    <m/>
    <n v="2085"/>
    <x v="1668"/>
    <s v="H"/>
    <n v="12.52578426267724"/>
    <n v="0.1"/>
    <m/>
    <n v="1.252578426267724"/>
    <s v=""/>
    <n v="0"/>
    <n v="0"/>
  </r>
  <r>
    <n v="180369"/>
    <n v="6"/>
    <m/>
    <n v="38555"/>
    <x v="1669"/>
    <s v="M3"/>
    <n v="163.66669999999999"/>
    <n v="0.01"/>
    <m/>
    <n v="1.6366669999999999"/>
    <s v=""/>
    <n v="0"/>
    <n v="0"/>
  </r>
  <r>
    <n v="180371"/>
    <n v="0"/>
    <s v="BELA EMÍLIA (PLUMBAGO CAPENSIS)"/>
    <m/>
    <x v="0"/>
    <m/>
    <s v=""/>
    <m/>
    <s v="UN"/>
    <s v=""/>
    <n v="23.488921218966549"/>
    <s v=""/>
    <s v=""/>
  </r>
  <r>
    <n v="180371"/>
    <n v="1"/>
    <m/>
    <n v="38534"/>
    <x v="1750"/>
    <s v="UN"/>
    <n v="5.5911"/>
    <n v="1"/>
    <m/>
    <n v="5.5911"/>
    <s v=""/>
    <n v="0"/>
    <n v="0"/>
  </r>
  <r>
    <n v="180371"/>
    <n v="2"/>
    <m/>
    <n v="38557"/>
    <x v="1667"/>
    <s v="M3"/>
    <n v="131.821"/>
    <n v="7.2999999999999995E-2"/>
    <m/>
    <n v="9.6229329999999997"/>
    <s v=""/>
    <n v="0"/>
    <n v="0"/>
  </r>
  <r>
    <n v="180371"/>
    <n v="3"/>
    <m/>
    <n v="2085"/>
    <x v="1668"/>
    <s v="H"/>
    <n v="12.52578426267724"/>
    <n v="0.1"/>
    <m/>
    <n v="1.252578426267724"/>
    <s v=""/>
    <n v="0"/>
    <n v="0"/>
  </r>
  <r>
    <n v="180371"/>
    <n v="4"/>
    <m/>
    <n v="2086"/>
    <x v="1665"/>
    <s v="H"/>
    <n v="10.520008785397648"/>
    <n v="0.5"/>
    <m/>
    <n v="5.260004392698824"/>
    <s v=""/>
    <n v="0"/>
    <n v="0"/>
  </r>
  <r>
    <n v="180371"/>
    <n v="5"/>
    <m/>
    <n v="38502"/>
    <x v="1664"/>
    <s v="KG"/>
    <n v="1.9631000000000001"/>
    <n v="6.4000000000000001E-2"/>
    <m/>
    <n v="0.12563840000000001"/>
    <s v=""/>
    <n v="0"/>
    <n v="0"/>
  </r>
  <r>
    <n v="180371"/>
    <n v="6"/>
    <m/>
    <n v="38555"/>
    <x v="1669"/>
    <s v="M3"/>
    <n v="163.66669999999999"/>
    <n v="0.01"/>
    <m/>
    <n v="1.6366669999999999"/>
    <s v=""/>
    <n v="0"/>
    <n v="0"/>
  </r>
  <r>
    <n v="180373"/>
    <n v="0"/>
    <s v="CAMARÃO (BELOPERONE GUTATA)"/>
    <m/>
    <x v="0"/>
    <m/>
    <s v=""/>
    <m/>
    <s v="UN"/>
    <s v=""/>
    <n v="24.56032121896655"/>
    <s v=""/>
    <s v=""/>
  </r>
  <r>
    <n v="180373"/>
    <n v="1"/>
    <m/>
    <n v="2085"/>
    <x v="1668"/>
    <s v="H"/>
    <n v="12.52578426267724"/>
    <n v="0.1"/>
    <m/>
    <n v="1.252578426267724"/>
    <s v=""/>
    <n v="0"/>
    <n v="0"/>
  </r>
  <r>
    <n v="180373"/>
    <n v="2"/>
    <m/>
    <n v="38557"/>
    <x v="1667"/>
    <s v="M3"/>
    <n v="131.821"/>
    <n v="7.2999999999999995E-2"/>
    <m/>
    <n v="9.6229329999999997"/>
    <s v=""/>
    <n v="0"/>
    <n v="0"/>
  </r>
  <r>
    <n v="180373"/>
    <n v="3"/>
    <m/>
    <n v="38555"/>
    <x v="1669"/>
    <s v="M3"/>
    <n v="163.66669999999999"/>
    <n v="0.01"/>
    <m/>
    <n v="1.6366669999999999"/>
    <s v=""/>
    <n v="0"/>
    <n v="0"/>
  </r>
  <r>
    <n v="180373"/>
    <n v="4"/>
    <m/>
    <n v="38502"/>
    <x v="1664"/>
    <s v="KG"/>
    <n v="1.9631000000000001"/>
    <n v="6.4000000000000001E-2"/>
    <m/>
    <n v="0.12563840000000001"/>
    <s v=""/>
    <n v="0"/>
    <n v="0"/>
  </r>
  <r>
    <n v="180373"/>
    <n v="5"/>
    <m/>
    <n v="2086"/>
    <x v="1665"/>
    <s v="H"/>
    <n v="10.520008785397648"/>
    <n v="0.5"/>
    <m/>
    <n v="5.260004392698824"/>
    <s v=""/>
    <n v="0"/>
    <n v="0"/>
  </r>
  <r>
    <n v="180373"/>
    <n v="6"/>
    <m/>
    <n v="38578"/>
    <x v="1751"/>
    <s v="UN"/>
    <n v="6.6624999999999996"/>
    <n v="1"/>
    <m/>
    <n v="6.6624999999999996"/>
    <s v=""/>
    <n v="0"/>
    <n v="0"/>
  </r>
  <r>
    <n v="180375"/>
    <n v="0"/>
    <s v="COSMOS (COSMOS BIPINNATUS)"/>
    <m/>
    <x v="0"/>
    <m/>
    <s v=""/>
    <m/>
    <s v="UN"/>
    <s v=""/>
    <n v="18.767821218966546"/>
    <s v=""/>
    <s v=""/>
  </r>
  <r>
    <n v="180375"/>
    <n v="1"/>
    <m/>
    <n v="2085"/>
    <x v="1668"/>
    <s v="H"/>
    <n v="12.52578426267724"/>
    <n v="0.1"/>
    <m/>
    <n v="1.252578426267724"/>
    <s v=""/>
    <n v="0"/>
    <n v="0"/>
  </r>
  <r>
    <n v="180375"/>
    <n v="2"/>
    <m/>
    <n v="2086"/>
    <x v="1665"/>
    <s v="H"/>
    <n v="10.520008785397648"/>
    <n v="0.5"/>
    <m/>
    <n v="5.260004392698824"/>
    <s v=""/>
    <n v="0"/>
    <n v="0"/>
  </r>
  <r>
    <n v="180375"/>
    <n v="3"/>
    <m/>
    <n v="38502"/>
    <x v="1664"/>
    <s v="KG"/>
    <n v="1.9631000000000001"/>
    <n v="6.4000000000000001E-2"/>
    <m/>
    <n v="0.12563840000000001"/>
    <s v=""/>
    <n v="0"/>
    <n v="0"/>
  </r>
  <r>
    <n v="180375"/>
    <n v="4"/>
    <m/>
    <n v="38557"/>
    <x v="1667"/>
    <s v="M3"/>
    <n v="131.821"/>
    <n v="7.2999999999999995E-2"/>
    <m/>
    <n v="9.6229329999999997"/>
    <s v=""/>
    <n v="0"/>
    <n v="0"/>
  </r>
  <r>
    <n v="180375"/>
    <n v="5"/>
    <m/>
    <n v="38555"/>
    <x v="1669"/>
    <s v="M3"/>
    <n v="163.66669999999999"/>
    <n v="0.01"/>
    <m/>
    <n v="1.6366669999999999"/>
    <s v=""/>
    <n v="0"/>
    <n v="0"/>
  </r>
  <r>
    <n v="180375"/>
    <n v="6"/>
    <m/>
    <n v="38579"/>
    <x v="1752"/>
    <s v="UN"/>
    <n v="0.87"/>
    <n v="1"/>
    <m/>
    <n v="0.87"/>
    <s v=""/>
    <n v="0"/>
    <n v="0"/>
  </r>
  <r>
    <n v="180377"/>
    <n v="0"/>
    <s v="DRACENA (DRACAENA FRAGRANS)"/>
    <m/>
    <x v="0"/>
    <m/>
    <s v=""/>
    <m/>
    <s v="UN"/>
    <s v=""/>
    <n v="31.247821218966546"/>
    <s v=""/>
    <s v=""/>
  </r>
  <r>
    <n v="180377"/>
    <n v="1"/>
    <m/>
    <n v="38535"/>
    <x v="1753"/>
    <s v="UN"/>
    <n v="13.35"/>
    <n v="1"/>
    <m/>
    <n v="13.35"/>
    <s v=""/>
    <n v="0"/>
    <n v="0"/>
  </r>
  <r>
    <n v="180377"/>
    <n v="2"/>
    <m/>
    <n v="2085"/>
    <x v="1668"/>
    <s v="H"/>
    <n v="12.52578426267724"/>
    <n v="0.1"/>
    <m/>
    <n v="1.252578426267724"/>
    <s v=""/>
    <n v="0"/>
    <n v="0"/>
  </r>
  <r>
    <n v="180377"/>
    <n v="3"/>
    <m/>
    <n v="38502"/>
    <x v="1664"/>
    <s v="KG"/>
    <n v="1.9631000000000001"/>
    <n v="6.4000000000000001E-2"/>
    <m/>
    <n v="0.12563840000000001"/>
    <s v=""/>
    <n v="0"/>
    <n v="0"/>
  </r>
  <r>
    <n v="180377"/>
    <n v="4"/>
    <m/>
    <n v="2086"/>
    <x v="1665"/>
    <s v="H"/>
    <n v="10.520008785397648"/>
    <n v="0.5"/>
    <m/>
    <n v="5.260004392698824"/>
    <s v=""/>
    <n v="0"/>
    <n v="0"/>
  </r>
  <r>
    <n v="180377"/>
    <n v="5"/>
    <m/>
    <n v="38557"/>
    <x v="1667"/>
    <s v="M3"/>
    <n v="131.821"/>
    <n v="7.2999999999999995E-2"/>
    <m/>
    <n v="9.6229329999999997"/>
    <s v=""/>
    <n v="0"/>
    <n v="0"/>
  </r>
  <r>
    <n v="180377"/>
    <n v="6"/>
    <m/>
    <n v="38555"/>
    <x v="1669"/>
    <s v="M3"/>
    <n v="163.66669999999999"/>
    <n v="0.01"/>
    <m/>
    <n v="1.6366669999999999"/>
    <s v=""/>
    <n v="0"/>
    <n v="0"/>
  </r>
  <r>
    <n v="180379"/>
    <n v="0"/>
    <s v="ESPONJINHA (CALLIANDRA TWEEDII)"/>
    <m/>
    <x v="0"/>
    <m/>
    <s v=""/>
    <m/>
    <s v="UN"/>
    <s v=""/>
    <n v="29.309121218966549"/>
    <s v=""/>
    <s v=""/>
  </r>
  <r>
    <n v="180379"/>
    <n v="1"/>
    <m/>
    <n v="2086"/>
    <x v="1665"/>
    <s v="H"/>
    <n v="10.520008785397648"/>
    <n v="0.5"/>
    <m/>
    <n v="5.260004392698824"/>
    <s v=""/>
    <n v="0"/>
    <n v="0"/>
  </r>
  <r>
    <n v="180379"/>
    <n v="2"/>
    <m/>
    <n v="38502"/>
    <x v="1664"/>
    <s v="KG"/>
    <n v="1.9631000000000001"/>
    <n v="6.4000000000000001E-2"/>
    <m/>
    <n v="0.12563840000000001"/>
    <s v=""/>
    <n v="0"/>
    <n v="0"/>
  </r>
  <r>
    <n v="180379"/>
    <n v="3"/>
    <m/>
    <n v="38538"/>
    <x v="1754"/>
    <s v="UN"/>
    <n v="11.411300000000001"/>
    <n v="1"/>
    <m/>
    <n v="11.411300000000001"/>
    <s v=""/>
    <n v="0"/>
    <n v="0"/>
  </r>
  <r>
    <n v="180379"/>
    <n v="4"/>
    <m/>
    <n v="38555"/>
    <x v="1669"/>
    <s v="M3"/>
    <n v="163.66669999999999"/>
    <n v="0.01"/>
    <m/>
    <n v="1.6366669999999999"/>
    <s v=""/>
    <n v="0"/>
    <n v="0"/>
  </r>
  <r>
    <n v="180379"/>
    <n v="5"/>
    <m/>
    <n v="38557"/>
    <x v="1667"/>
    <s v="M3"/>
    <n v="131.821"/>
    <n v="7.2999999999999995E-2"/>
    <m/>
    <n v="9.6229329999999997"/>
    <s v=""/>
    <n v="0"/>
    <n v="0"/>
  </r>
  <r>
    <n v="180379"/>
    <n v="6"/>
    <m/>
    <n v="2085"/>
    <x v="1668"/>
    <s v="H"/>
    <n v="12.52578426267724"/>
    <n v="0.1"/>
    <m/>
    <n v="1.252578426267724"/>
    <s v=""/>
    <n v="0"/>
    <n v="0"/>
  </r>
  <r>
    <n v="180383"/>
    <n v="0"/>
    <s v="HIBISCO (HIBISCUS ROSA SINENSIS)"/>
    <m/>
    <x v="0"/>
    <m/>
    <s v=""/>
    <m/>
    <s v="UN"/>
    <s v=""/>
    <n v="26.496321218966543"/>
    <s v=""/>
    <s v=""/>
  </r>
  <r>
    <n v="180383"/>
    <n v="1"/>
    <m/>
    <n v="2085"/>
    <x v="1668"/>
    <s v="H"/>
    <n v="12.52578426267724"/>
    <n v="0.1"/>
    <m/>
    <n v="1.252578426267724"/>
    <s v=""/>
    <n v="0"/>
    <n v="0"/>
  </r>
  <r>
    <n v="180383"/>
    <n v="2"/>
    <m/>
    <n v="2086"/>
    <x v="1665"/>
    <s v="H"/>
    <n v="10.520008785397648"/>
    <n v="0.5"/>
    <m/>
    <n v="5.260004392698824"/>
    <s v=""/>
    <n v="0"/>
    <n v="0"/>
  </r>
  <r>
    <n v="180383"/>
    <n v="3"/>
    <m/>
    <n v="38557"/>
    <x v="1667"/>
    <s v="M3"/>
    <n v="131.821"/>
    <n v="7.2999999999999995E-2"/>
    <m/>
    <n v="9.6229329999999997"/>
    <s v=""/>
    <n v="0"/>
    <n v="0"/>
  </r>
  <r>
    <n v="180383"/>
    <n v="4"/>
    <m/>
    <n v="38555"/>
    <x v="1669"/>
    <s v="M3"/>
    <n v="163.66669999999999"/>
    <n v="0.01"/>
    <m/>
    <n v="1.6366669999999999"/>
    <s v=""/>
    <n v="0"/>
    <n v="0"/>
  </r>
  <r>
    <n v="180383"/>
    <n v="5"/>
    <m/>
    <n v="38580"/>
    <x v="1755"/>
    <s v="UN"/>
    <n v="8.5984999999999996"/>
    <n v="1"/>
    <m/>
    <n v="8.5984999999999996"/>
    <s v=""/>
    <n v="0"/>
    <n v="0"/>
  </r>
  <r>
    <n v="180383"/>
    <n v="6"/>
    <m/>
    <n v="38502"/>
    <x v="1664"/>
    <s v="KG"/>
    <n v="1.9631000000000001"/>
    <n v="6.4000000000000001E-2"/>
    <m/>
    <n v="0.12563840000000001"/>
    <s v=""/>
    <n v="0"/>
    <n v="0"/>
  </r>
  <r>
    <n v="180385"/>
    <n v="0"/>
    <s v="MALVAVISCO (MALVAVISCUS MOLLIS)"/>
    <m/>
    <x v="0"/>
    <m/>
    <s v=""/>
    <m/>
    <s v="UN"/>
    <s v=""/>
    <n v="23.790321218966547"/>
    <s v=""/>
    <s v=""/>
  </r>
  <r>
    <n v="180385"/>
    <n v="1"/>
    <m/>
    <n v="2086"/>
    <x v="1665"/>
    <s v="H"/>
    <n v="10.520008785397648"/>
    <n v="0.5"/>
    <m/>
    <n v="5.260004392698824"/>
    <s v=""/>
    <n v="0"/>
    <n v="0"/>
  </r>
  <r>
    <n v="180385"/>
    <n v="2"/>
    <m/>
    <n v="38536"/>
    <x v="1756"/>
    <s v="UN"/>
    <n v="5.8925000000000001"/>
    <n v="1"/>
    <m/>
    <n v="5.8925000000000001"/>
    <s v=""/>
    <n v="0"/>
    <n v="0"/>
  </r>
  <r>
    <n v="180385"/>
    <n v="3"/>
    <m/>
    <n v="2085"/>
    <x v="1668"/>
    <s v="H"/>
    <n v="12.52578426267724"/>
    <n v="0.1"/>
    <m/>
    <n v="1.252578426267724"/>
    <s v=""/>
    <n v="0"/>
    <n v="0"/>
  </r>
  <r>
    <n v="180385"/>
    <n v="4"/>
    <m/>
    <n v="38502"/>
    <x v="1664"/>
    <s v="KG"/>
    <n v="1.9631000000000001"/>
    <n v="6.4000000000000001E-2"/>
    <m/>
    <n v="0.12563840000000001"/>
    <s v=""/>
    <n v="0"/>
    <n v="0"/>
  </r>
  <r>
    <n v="180385"/>
    <n v="5"/>
    <m/>
    <n v="38555"/>
    <x v="1669"/>
    <s v="M3"/>
    <n v="163.66669999999999"/>
    <n v="0.01"/>
    <m/>
    <n v="1.6366669999999999"/>
    <s v=""/>
    <n v="0"/>
    <n v="0"/>
  </r>
  <r>
    <n v="180385"/>
    <n v="6"/>
    <m/>
    <n v="38557"/>
    <x v="1667"/>
    <s v="M3"/>
    <n v="131.821"/>
    <n v="7.2999999999999995E-2"/>
    <m/>
    <n v="9.6229329999999997"/>
    <s v=""/>
    <n v="0"/>
    <n v="0"/>
  </r>
  <r>
    <n v="180387"/>
    <n v="0"/>
    <s v="PIRACANTA (PYRACANTHA COCCINEA)"/>
    <m/>
    <x v="0"/>
    <m/>
    <s v=""/>
    <m/>
    <s v="UN"/>
    <s v=""/>
    <n v="32.147821218966548"/>
    <s v=""/>
    <s v=""/>
  </r>
  <r>
    <n v="180387"/>
    <n v="1"/>
    <m/>
    <n v="2086"/>
    <x v="1665"/>
    <s v="H"/>
    <n v="10.520008785397648"/>
    <n v="0.5"/>
    <m/>
    <n v="5.260004392698824"/>
    <s v=""/>
    <n v="0"/>
    <n v="0"/>
  </r>
  <r>
    <n v="180387"/>
    <n v="2"/>
    <m/>
    <n v="38581"/>
    <x v="1757"/>
    <s v="UN"/>
    <n v="14.25"/>
    <n v="1"/>
    <m/>
    <n v="14.25"/>
    <s v=""/>
    <n v="0"/>
    <n v="0"/>
  </r>
  <r>
    <n v="180387"/>
    <n v="3"/>
    <m/>
    <n v="38555"/>
    <x v="1669"/>
    <s v="M3"/>
    <n v="163.66669999999999"/>
    <n v="0.01"/>
    <m/>
    <n v="1.6366669999999999"/>
    <s v=""/>
    <n v="0"/>
    <n v="0"/>
  </r>
  <r>
    <n v="180387"/>
    <n v="4"/>
    <m/>
    <n v="38502"/>
    <x v="1664"/>
    <s v="KG"/>
    <n v="1.9631000000000001"/>
    <n v="6.4000000000000001E-2"/>
    <m/>
    <n v="0.12563840000000001"/>
    <s v=""/>
    <n v="0"/>
    <n v="0"/>
  </r>
  <r>
    <n v="180387"/>
    <n v="5"/>
    <m/>
    <n v="38557"/>
    <x v="1667"/>
    <s v="M3"/>
    <n v="131.821"/>
    <n v="7.2999999999999995E-2"/>
    <m/>
    <n v="9.6229329999999997"/>
    <s v=""/>
    <n v="0"/>
    <n v="0"/>
  </r>
  <r>
    <n v="180387"/>
    <n v="6"/>
    <m/>
    <n v="2085"/>
    <x v="1668"/>
    <s v="H"/>
    <n v="12.52578426267724"/>
    <n v="0.1"/>
    <m/>
    <n v="1.252578426267724"/>
    <s v=""/>
    <n v="0"/>
    <n v="0"/>
  </r>
  <r>
    <n v="181050"/>
    <n v="0"/>
    <s v="NR.10 - ORLA PARA ÁRVORE EM PARALELEPÍPEDO - 1,20 X 1,20 M"/>
    <m/>
    <x v="0"/>
    <m/>
    <s v=""/>
    <m/>
    <s v="UN"/>
    <s v=""/>
    <n v="129.69203370411253"/>
    <s v=""/>
    <s v=""/>
  </r>
  <r>
    <n v="181050"/>
    <n v="1"/>
    <m/>
    <n v="36060"/>
    <x v="1567"/>
    <s v="UN"/>
    <n v="2.8109000000000002"/>
    <n v="36"/>
    <m/>
    <n v="101.19240000000001"/>
    <s v=""/>
    <n v="0"/>
    <n v="0"/>
  </r>
  <r>
    <n v="181050"/>
    <n v="2"/>
    <m/>
    <n v="10501"/>
    <x v="52"/>
    <s v="M3"/>
    <n v="74.379800000000003"/>
    <n v="0.04"/>
    <m/>
    <n v="2.9751920000000003"/>
    <s v=""/>
    <n v="0"/>
    <n v="0"/>
  </r>
  <r>
    <n v="181050"/>
    <n v="3"/>
    <m/>
    <n v="2099"/>
    <x v="1"/>
    <s v="H"/>
    <n v="12.627877718847255"/>
    <n v="0.64"/>
    <m/>
    <n v="8.0818417400622433"/>
    <s v=""/>
    <n v="0"/>
    <n v="0"/>
  </r>
  <r>
    <n v="181050"/>
    <n v="4"/>
    <m/>
    <n v="2014"/>
    <x v="16"/>
    <s v="H"/>
    <n v="13.173665210544026"/>
    <n v="0.5"/>
    <m/>
    <n v="6.5868326052720132"/>
    <s v=""/>
    <n v="0"/>
    <n v="0"/>
  </r>
  <r>
    <n v="181050"/>
    <n v="5"/>
    <m/>
    <n v="2062"/>
    <x v="1562"/>
    <s v="H"/>
    <n v="17.396363994909375"/>
    <n v="0.24"/>
    <m/>
    <n v="4.1751273587782496"/>
    <s v=""/>
    <n v="0"/>
    <n v="0"/>
  </r>
  <r>
    <n v="181050"/>
    <n v="6"/>
    <m/>
    <n v="15525"/>
    <x v="1559"/>
    <s v="M"/>
    <n v="1.3917999999999999"/>
    <n v="4.8"/>
    <m/>
    <n v="6.6806399999999995"/>
    <s v=""/>
    <n v="0"/>
    <n v="0"/>
  </r>
  <r>
    <n v="181056"/>
    <n v="0"/>
    <s v="ORLA DE SEPARAÇÃO EM CONCRETO NC.26"/>
    <m/>
    <x v="0"/>
    <m/>
    <s v=""/>
    <m/>
    <s v="M"/>
    <s v=""/>
    <n v="53.447510359983646"/>
    <s v=""/>
    <s v=""/>
  </r>
  <r>
    <n v="181056"/>
    <n v="1"/>
    <m/>
    <n v="2013"/>
    <x v="15"/>
    <s v="H"/>
    <n v="15.756939025755017"/>
    <n v="0.59399999999999997"/>
    <m/>
    <n v="9.359621781298479"/>
    <s v=""/>
    <n v="0"/>
    <n v="0"/>
  </r>
  <r>
    <n v="181056"/>
    <n v="2"/>
    <m/>
    <n v="11501"/>
    <x v="68"/>
    <s v="KG"/>
    <n v="3.2875999999999999"/>
    <n v="0.44900000000000001"/>
    <m/>
    <n v="1.4761324"/>
    <s v=""/>
    <n v="0"/>
    <n v="0"/>
  </r>
  <r>
    <n v="181056"/>
    <n v="3"/>
    <m/>
    <n v="10608"/>
    <x v="50"/>
    <s v="M3"/>
    <n v="238.17070000000001"/>
    <n v="0.03"/>
    <m/>
    <n v="7.1451210000000005"/>
    <s v=""/>
    <n v="0"/>
    <n v="0"/>
  </r>
  <r>
    <n v="181056"/>
    <n v="4"/>
    <m/>
    <n v="11070"/>
    <x v="51"/>
    <s v="M"/>
    <n v="4.1189999999999998"/>
    <n v="1.08"/>
    <m/>
    <n v="4.4485200000000003"/>
    <s v=""/>
    <n v="0"/>
    <n v="0"/>
  </r>
  <r>
    <n v="181056"/>
    <n v="5"/>
    <m/>
    <n v="2014"/>
    <x v="16"/>
    <s v="H"/>
    <n v="13.173665210544026"/>
    <n v="0.59399999999999997"/>
    <m/>
    <n v="7.8251571350631517"/>
    <s v=""/>
    <n v="0"/>
    <n v="0"/>
  </r>
  <r>
    <n v="181056"/>
    <n v="6"/>
    <m/>
    <n v="17520"/>
    <x v="337"/>
    <s v="KG"/>
    <n v="7.9619999999999997"/>
    <n v="0.108"/>
    <m/>
    <n v="0.85989599999999999"/>
    <s v=""/>
    <n v="0"/>
    <n v="0"/>
  </r>
  <r>
    <n v="181056"/>
    <n v="7"/>
    <m/>
    <n v="2015"/>
    <x v="47"/>
    <s v="H"/>
    <n v="16.259414142106937"/>
    <n v="3.9E-2"/>
    <m/>
    <n v="0.63411715154217052"/>
    <s v=""/>
    <n v="0"/>
    <n v="0"/>
  </r>
  <r>
    <n v="181056"/>
    <n v="8"/>
    <m/>
    <n v="10543"/>
    <x v="20"/>
    <s v="M3"/>
    <n v="67.283799999999999"/>
    <n v="0.01"/>
    <m/>
    <n v="0.67283800000000005"/>
    <s v=""/>
    <n v="0"/>
    <n v="0"/>
  </r>
  <r>
    <n v="181056"/>
    <n v="9"/>
    <m/>
    <n v="2099"/>
    <x v="1"/>
    <s v="H"/>
    <n v="12.627877718847255"/>
    <n v="1.4730000000000001"/>
    <m/>
    <n v="18.600863879862008"/>
    <s v=""/>
    <n v="0"/>
    <n v="0"/>
  </r>
  <r>
    <n v="181056"/>
    <n v="10"/>
    <m/>
    <n v="2020"/>
    <x v="22"/>
    <s v="H"/>
    <n v="15.860837164231068"/>
    <n v="7.8E-2"/>
    <m/>
    <n v="1.2371452988100233"/>
    <s v=""/>
    <n v="0"/>
    <n v="0"/>
  </r>
  <r>
    <n v="181056"/>
    <n v="11"/>
    <m/>
    <n v="2016"/>
    <x v="46"/>
    <s v="H"/>
    <n v="13.188618292508322"/>
    <n v="3.9E-2"/>
    <m/>
    <n v="0.5143561134078245"/>
    <s v=""/>
    <n v="0"/>
    <n v="0"/>
  </r>
  <r>
    <n v="181056"/>
    <n v="12"/>
    <m/>
    <n v="17740"/>
    <x v="48"/>
    <s v="KG"/>
    <n v="4.9862000000000002"/>
    <n v="8.0000000000000002E-3"/>
    <m/>
    <n v="3.9889600000000004E-2"/>
    <s v=""/>
    <n v="0"/>
    <n v="0"/>
  </r>
  <r>
    <n v="181056"/>
    <n v="13"/>
    <m/>
    <n v="11064"/>
    <x v="119"/>
    <s v="M"/>
    <n v="0.58689999999999998"/>
    <n v="1.08"/>
    <m/>
    <n v="0.63385199999999997"/>
    <s v=""/>
    <n v="0"/>
    <n v="0"/>
  </r>
  <r>
    <n v="181060"/>
    <n v="0"/>
    <s v="GRELHA DE CONCRETO PARA PISOS GRAMADOS 60X45X9,5CM"/>
    <m/>
    <x v="0"/>
    <m/>
    <s v=""/>
    <m/>
    <s v="M2"/>
    <s v=""/>
    <n v="56.368700118320092"/>
    <s v=""/>
    <s v=""/>
  </r>
  <r>
    <n v="181060"/>
    <n v="1"/>
    <m/>
    <n v="38590"/>
    <x v="1758"/>
    <s v="M2"/>
    <n v="50.627899999999997"/>
    <n v="1"/>
    <m/>
    <n v="50.627899999999997"/>
    <s v=""/>
    <n v="0"/>
    <n v="0"/>
  </r>
  <r>
    <n v="181060"/>
    <n v="2"/>
    <m/>
    <n v="2062"/>
    <x v="1562"/>
    <s v="H"/>
    <n v="17.396363994909375"/>
    <n v="0.33"/>
    <m/>
    <n v="5.7408001183200943"/>
    <s v=""/>
    <n v="0"/>
    <n v="0"/>
  </r>
  <r>
    <n v="181090"/>
    <n v="0"/>
    <s v="TORNEIRA PARA JARDIM  HD.16"/>
    <m/>
    <x v="0"/>
    <m/>
    <s v=""/>
    <m/>
    <s v="UN"/>
    <s v=""/>
    <n v="247.92840863654521"/>
    <s v=""/>
    <s v=""/>
  </r>
  <r>
    <n v="181090"/>
    <n v="1"/>
    <m/>
    <n v="10543"/>
    <x v="20"/>
    <s v="M3"/>
    <n v="67.283799999999999"/>
    <n v="0.05"/>
    <m/>
    <n v="3.3641900000000002"/>
    <s v=""/>
    <n v="0"/>
    <n v="0"/>
  </r>
  <r>
    <n v="181090"/>
    <n v="2"/>
    <m/>
    <n v="2099"/>
    <x v="1"/>
    <s v="H"/>
    <n v="12.627877718847255"/>
    <n v="2.46"/>
    <m/>
    <n v="31.064579188364249"/>
    <s v=""/>
    <n v="0"/>
    <n v="0"/>
  </r>
  <r>
    <n v="181090"/>
    <n v="3"/>
    <m/>
    <n v="11070"/>
    <x v="51"/>
    <s v="M"/>
    <n v="4.1189999999999998"/>
    <n v="2.8666700000000001"/>
    <m/>
    <n v="11.807813729999999"/>
    <s v=""/>
    <n v="0"/>
    <n v="0"/>
  </r>
  <r>
    <n v="181090"/>
    <n v="4"/>
    <m/>
    <n v="77236"/>
    <x v="1367"/>
    <s v="UN"/>
    <n v="15.4191"/>
    <n v="1"/>
    <m/>
    <n v="15.4191"/>
    <s v=""/>
    <n v="0"/>
    <n v="0"/>
  </r>
  <r>
    <n v="181090"/>
    <n v="5"/>
    <m/>
    <n v="70822"/>
    <x v="1100"/>
    <s v="M"/>
    <n v="9.6629000000000005"/>
    <n v="1.2"/>
    <m/>
    <n v="11.59548"/>
    <s v=""/>
    <n v="0"/>
    <n v="0"/>
  </r>
  <r>
    <n v="181090"/>
    <n v="6"/>
    <m/>
    <n v="37530"/>
    <x v="229"/>
    <s v="UN"/>
    <n v="0.85980000000000001"/>
    <n v="0.12"/>
    <m/>
    <n v="0.103176"/>
    <s v=""/>
    <n v="0"/>
    <n v="0"/>
  </r>
  <r>
    <n v="181090"/>
    <n v="7"/>
    <m/>
    <n v="17520"/>
    <x v="337"/>
    <s v="KG"/>
    <n v="7.9619999999999997"/>
    <n v="0.34"/>
    <m/>
    <n v="2.7070799999999999"/>
    <s v=""/>
    <n v="0"/>
    <n v="0"/>
  </r>
  <r>
    <n v="181090"/>
    <n v="8"/>
    <m/>
    <n v="11501"/>
    <x v="68"/>
    <s v="KG"/>
    <n v="3.2875999999999999"/>
    <n v="0.57999999999999996"/>
    <m/>
    <n v="1.9068079999999998"/>
    <s v=""/>
    <n v="0"/>
    <n v="0"/>
  </r>
  <r>
    <n v="181090"/>
    <n v="9"/>
    <m/>
    <n v="72418"/>
    <x v="1175"/>
    <s v="M"/>
    <n v="33.892699999999998"/>
    <n v="0.55500000000000005"/>
    <m/>
    <n v="18.8104485"/>
    <s v=""/>
    <n v="0"/>
    <n v="0"/>
  </r>
  <r>
    <n v="181090"/>
    <n v="10"/>
    <m/>
    <n v="2036"/>
    <x v="25"/>
    <s v="H"/>
    <n v="12.90425192342871"/>
    <n v="1.6"/>
    <m/>
    <n v="20.646803077485938"/>
    <s v=""/>
    <n v="0"/>
    <n v="0"/>
  </r>
  <r>
    <n v="181090"/>
    <n v="11"/>
    <m/>
    <n v="2035"/>
    <x v="26"/>
    <s v="H"/>
    <n v="17.275965903920998"/>
    <n v="2.6"/>
    <m/>
    <n v="44.917511350194594"/>
    <s v=""/>
    <n v="0"/>
    <n v="0"/>
  </r>
  <r>
    <n v="181090"/>
    <n v="12"/>
    <m/>
    <n v="2020"/>
    <x v="22"/>
    <s v="H"/>
    <n v="15.860837164231068"/>
    <n v="0.24"/>
    <m/>
    <n v="3.8066009194154562"/>
    <s v=""/>
    <n v="0"/>
    <n v="0"/>
  </r>
  <r>
    <n v="181090"/>
    <n v="13"/>
    <m/>
    <n v="2015"/>
    <x v="47"/>
    <s v="H"/>
    <n v="16.259414142106937"/>
    <n v="0.4"/>
    <m/>
    <n v="6.5037656568427753"/>
    <s v=""/>
    <n v="0"/>
    <n v="0"/>
  </r>
  <r>
    <n v="181090"/>
    <n v="14"/>
    <m/>
    <n v="10608"/>
    <x v="50"/>
    <s v="M3"/>
    <n v="238.17070000000001"/>
    <n v="8.7499999999999994E-2"/>
    <m/>
    <n v="20.839936250000001"/>
    <s v=""/>
    <n v="0"/>
    <n v="0"/>
  </r>
  <r>
    <n v="181090"/>
    <n v="15"/>
    <m/>
    <n v="2013"/>
    <x v="15"/>
    <s v="H"/>
    <n v="15.756939025755017"/>
    <n v="1.88"/>
    <m/>
    <n v="29.623045368419429"/>
    <s v=""/>
    <n v="0"/>
    <n v="0"/>
  </r>
  <r>
    <n v="181090"/>
    <n v="16"/>
    <m/>
    <n v="2014"/>
    <x v="16"/>
    <s v="H"/>
    <n v="13.173665210544026"/>
    <n v="1.88"/>
    <m/>
    <n v="24.76649059582277"/>
    <s v=""/>
    <n v="0"/>
    <n v="0"/>
  </r>
  <r>
    <n v="181090"/>
    <n v="17"/>
    <m/>
    <n v="79639"/>
    <x v="1185"/>
    <s v="M"/>
    <n v="8.5999999999999993E-2"/>
    <n v="0.53"/>
    <m/>
    <n v="4.5579999999999996E-2"/>
    <s v=""/>
    <n v="0"/>
    <n v="0"/>
  </r>
  <r>
    <n v="181201"/>
    <n v="0"/>
    <s v="IC.01 - BANCO DE CONCRETO POLIDO COM PINTURA EM POLIURETANO"/>
    <m/>
    <x v="0"/>
    <m/>
    <s v=""/>
    <m/>
    <s v="M"/>
    <s v=""/>
    <n v="160.94313958818776"/>
    <s v=""/>
    <s v=""/>
  </r>
  <r>
    <n v="181201"/>
    <n v="1"/>
    <m/>
    <n v="11066"/>
    <x v="67"/>
    <s v="M"/>
    <n v="1.0965"/>
    <n v="0.14000000000000001"/>
    <m/>
    <n v="0.15351000000000001"/>
    <s v=""/>
    <n v="0"/>
    <n v="0"/>
  </r>
  <r>
    <n v="181201"/>
    <n v="2"/>
    <m/>
    <n v="11510"/>
    <x v="92"/>
    <s v="KG"/>
    <n v="3.2757999999999998"/>
    <n v="4.6100000000000003"/>
    <m/>
    <n v="15.101438"/>
    <s v=""/>
    <n v="0"/>
    <n v="0"/>
  </r>
  <r>
    <n v="181201"/>
    <n v="3"/>
    <m/>
    <n v="11520"/>
    <x v="45"/>
    <s v="KG"/>
    <n v="3.1955"/>
    <n v="1.58"/>
    <m/>
    <n v="5.0488900000000001"/>
    <s v=""/>
    <n v="0"/>
    <n v="0"/>
  </r>
  <r>
    <n v="181201"/>
    <n v="4"/>
    <m/>
    <n v="17515"/>
    <x v="14"/>
    <s v="KG"/>
    <n v="5.5275999999999996"/>
    <n v="0.21"/>
    <m/>
    <n v="1.1607959999999999"/>
    <s v=""/>
    <n v="0"/>
    <n v="0"/>
  </r>
  <r>
    <n v="181201"/>
    <n v="5"/>
    <m/>
    <n v="17740"/>
    <x v="48"/>
    <s v="KG"/>
    <n v="4.9862000000000002"/>
    <n v="0.12"/>
    <m/>
    <n v="0.59834399999999999"/>
    <s v=""/>
    <n v="0"/>
    <n v="0"/>
  </r>
  <r>
    <n v="181201"/>
    <n v="6"/>
    <m/>
    <n v="2099"/>
    <x v="1"/>
    <s v="H"/>
    <n v="12.627877718847255"/>
    <n v="1.07"/>
    <m/>
    <n v="13.511829159166563"/>
    <s v=""/>
    <n v="0"/>
    <n v="0"/>
  </r>
  <r>
    <n v="181201"/>
    <n v="7"/>
    <m/>
    <n v="11070"/>
    <x v="51"/>
    <s v="M"/>
    <n v="4.1189999999999998"/>
    <n v="0.43332999999999999"/>
    <m/>
    <n v="1.7848862699999999"/>
    <s v=""/>
    <n v="0"/>
    <n v="0"/>
  </r>
  <r>
    <n v="181201"/>
    <n v="8"/>
    <m/>
    <n v="10609"/>
    <x v="136"/>
    <s v="M3"/>
    <n v="238.24469999999999"/>
    <n v="5.0999999999999997E-2"/>
    <m/>
    <n v="12.150479699999998"/>
    <s v=""/>
    <n v="0"/>
    <n v="0"/>
  </r>
  <r>
    <n v="181201"/>
    <n v="9"/>
    <m/>
    <n v="37596"/>
    <x v="1527"/>
    <s v="L"/>
    <n v="16.944400000000002"/>
    <n v="0.71"/>
    <m/>
    <n v="12.030524"/>
    <s v=""/>
    <n v="0"/>
    <n v="0"/>
  </r>
  <r>
    <n v="181201"/>
    <n v="10"/>
    <m/>
    <n v="2020"/>
    <x v="22"/>
    <s v="H"/>
    <n v="15.860837164231068"/>
    <n v="0.26"/>
    <m/>
    <n v="4.1238176627000778"/>
    <s v=""/>
    <n v="0"/>
    <n v="0"/>
  </r>
  <r>
    <n v="181201"/>
    <n v="11"/>
    <m/>
    <n v="2016"/>
    <x v="46"/>
    <s v="H"/>
    <n v="13.188618292508322"/>
    <n v="0.59"/>
    <m/>
    <n v="7.7812847925799096"/>
    <s v=""/>
    <n v="0"/>
    <n v="0"/>
  </r>
  <r>
    <n v="181201"/>
    <n v="12"/>
    <m/>
    <n v="2015"/>
    <x v="47"/>
    <s v="H"/>
    <n v="16.259414142106937"/>
    <n v="0.59"/>
    <m/>
    <n v="9.5930543438430931"/>
    <s v=""/>
    <n v="0"/>
    <n v="0"/>
  </r>
  <r>
    <n v="181201"/>
    <n v="13"/>
    <m/>
    <n v="2014"/>
    <x v="16"/>
    <s v="H"/>
    <n v="13.173665210544026"/>
    <n v="2.12"/>
    <m/>
    <n v="27.928170246353336"/>
    <s v=""/>
    <n v="0"/>
    <n v="0"/>
  </r>
  <r>
    <n v="181201"/>
    <n v="14"/>
    <m/>
    <n v="2013"/>
    <x v="15"/>
    <s v="H"/>
    <n v="15.756939025755017"/>
    <n v="2.12"/>
    <m/>
    <n v="33.404710734600634"/>
    <s v=""/>
    <n v="0"/>
    <n v="0"/>
  </r>
  <r>
    <n v="181201"/>
    <n v="15"/>
    <m/>
    <n v="11046"/>
    <x v="59"/>
    <s v="M"/>
    <n v="2.4108999999999998"/>
    <n v="3.06"/>
    <m/>
    <n v="7.3773539999999995"/>
    <s v=""/>
    <n v="0"/>
    <n v="0"/>
  </r>
  <r>
    <n v="181201"/>
    <n v="16"/>
    <m/>
    <n v="2075"/>
    <x v="230"/>
    <s v="H"/>
    <n v="15.599673853371913"/>
    <n v="0.28000000000000003"/>
    <m/>
    <n v="4.3679086789441364"/>
    <s v=""/>
    <n v="0"/>
    <n v="0"/>
  </r>
  <r>
    <n v="181201"/>
    <n v="17"/>
    <m/>
    <n v="10543"/>
    <x v="20"/>
    <s v="M3"/>
    <n v="67.283799999999999"/>
    <n v="0.01"/>
    <m/>
    <n v="0.67283800000000005"/>
    <s v=""/>
    <n v="0"/>
    <n v="0"/>
  </r>
  <r>
    <n v="181201"/>
    <n v="18"/>
    <m/>
    <n v="11021"/>
    <x v="49"/>
    <s v="M2"/>
    <n v="12.2156"/>
    <n v="0.34"/>
    <m/>
    <n v="4.1533040000000003"/>
    <s v=""/>
    <n v="0"/>
    <n v="0"/>
  </r>
  <r>
    <n v="181202"/>
    <n v="0"/>
    <s v="IC.02 - CONJUNTO MESA E BANCOS EM CONCRETO"/>
    <m/>
    <x v="0"/>
    <m/>
    <s v=""/>
    <m/>
    <s v="CJ"/>
    <s v=""/>
    <n v="952.49949169344245"/>
    <s v=""/>
    <s v=""/>
  </r>
  <r>
    <n v="181202"/>
    <n v="1"/>
    <m/>
    <n v="37596"/>
    <x v="1527"/>
    <s v="L"/>
    <n v="16.944400000000002"/>
    <n v="4.24"/>
    <m/>
    <n v="71.844256000000016"/>
    <s v=""/>
    <n v="0"/>
    <n v="0"/>
  </r>
  <r>
    <n v="181202"/>
    <n v="2"/>
    <m/>
    <n v="11046"/>
    <x v="59"/>
    <s v="M"/>
    <n v="2.4108999999999998"/>
    <n v="4.5"/>
    <m/>
    <n v="10.849049999999998"/>
    <s v=""/>
    <n v="0"/>
    <n v="0"/>
  </r>
  <r>
    <n v="181202"/>
    <n v="3"/>
    <m/>
    <n v="11510"/>
    <x v="92"/>
    <s v="KG"/>
    <n v="3.2757999999999998"/>
    <n v="32.049999999999997"/>
    <m/>
    <n v="104.98938999999999"/>
    <s v=""/>
    <n v="0"/>
    <n v="0"/>
  </r>
  <r>
    <n v="181202"/>
    <n v="4"/>
    <m/>
    <n v="17515"/>
    <x v="14"/>
    <s v="KG"/>
    <n v="5.5275999999999996"/>
    <n v="1.04"/>
    <m/>
    <n v="5.748704"/>
    <s v=""/>
    <n v="0"/>
    <n v="0"/>
  </r>
  <r>
    <n v="181202"/>
    <n v="5"/>
    <m/>
    <n v="17740"/>
    <x v="48"/>
    <s v="KG"/>
    <n v="4.9862000000000002"/>
    <n v="0.61"/>
    <m/>
    <n v="3.041582"/>
    <s v=""/>
    <n v="0"/>
    <n v="0"/>
  </r>
  <r>
    <n v="181202"/>
    <n v="6"/>
    <m/>
    <n v="11070"/>
    <x v="51"/>
    <s v="M"/>
    <n v="4.1189999999999998"/>
    <n v="6.7"/>
    <m/>
    <n v="27.597300000000001"/>
    <s v=""/>
    <n v="0"/>
    <n v="0"/>
  </r>
  <r>
    <n v="181202"/>
    <n v="7"/>
    <m/>
    <n v="11011"/>
    <x v="134"/>
    <s v="M2"/>
    <n v="19.600200000000001"/>
    <n v="0.49"/>
    <m/>
    <n v="9.6040980000000005"/>
    <s v=""/>
    <n v="0"/>
    <n v="0"/>
  </r>
  <r>
    <n v="181202"/>
    <n v="8"/>
    <m/>
    <n v="2099"/>
    <x v="1"/>
    <s v="H"/>
    <n v="12.627877718847255"/>
    <n v="14.15"/>
    <m/>
    <n v="178.68446972168866"/>
    <s v=""/>
    <n v="0"/>
    <n v="0"/>
  </r>
  <r>
    <n v="181202"/>
    <n v="9"/>
    <m/>
    <n v="2014"/>
    <x v="16"/>
    <s v="H"/>
    <n v="13.173665210544026"/>
    <n v="7.09"/>
    <m/>
    <n v="93.401286342757146"/>
    <s v=""/>
    <n v="0"/>
    <n v="0"/>
  </r>
  <r>
    <n v="181202"/>
    <n v="10"/>
    <m/>
    <n v="11066"/>
    <x v="67"/>
    <s v="M"/>
    <n v="1.0965"/>
    <n v="7.44"/>
    <m/>
    <n v="8.157960000000001"/>
    <s v=""/>
    <n v="0"/>
    <n v="0"/>
  </r>
  <r>
    <n v="181202"/>
    <n v="11"/>
    <m/>
    <n v="27540"/>
    <x v="120"/>
    <s v="KG"/>
    <n v="4.4543999999999997"/>
    <n v="18.149999999999999"/>
    <m/>
    <n v="80.847359999999995"/>
    <s v=""/>
    <n v="0"/>
    <n v="0"/>
  </r>
  <r>
    <n v="181202"/>
    <n v="12"/>
    <m/>
    <n v="2015"/>
    <x v="47"/>
    <s v="H"/>
    <n v="16.259414142106937"/>
    <n v="3.57"/>
    <m/>
    <n v="58.046108487321767"/>
    <s v=""/>
    <n v="0"/>
    <n v="0"/>
  </r>
  <r>
    <n v="181202"/>
    <n v="13"/>
    <m/>
    <n v="2016"/>
    <x v="46"/>
    <s v="H"/>
    <n v="13.188618292508322"/>
    <n v="3.57"/>
    <m/>
    <n v="47.083367304254708"/>
    <s v=""/>
    <n v="0"/>
    <n v="0"/>
  </r>
  <r>
    <n v="181202"/>
    <n v="14"/>
    <m/>
    <n v="10543"/>
    <x v="20"/>
    <s v="M3"/>
    <n v="67.283799999999999"/>
    <n v="3.4000000000000002E-2"/>
    <m/>
    <n v="2.2876492000000002"/>
    <s v=""/>
    <n v="0"/>
    <n v="0"/>
  </r>
  <r>
    <n v="181202"/>
    <n v="15"/>
    <m/>
    <n v="2020"/>
    <x v="22"/>
    <s v="H"/>
    <n v="15.860837164231068"/>
    <n v="1.06"/>
    <m/>
    <n v="16.812487394084933"/>
    <s v=""/>
    <n v="0"/>
    <n v="0"/>
  </r>
  <r>
    <n v="181202"/>
    <n v="16"/>
    <m/>
    <n v="10608"/>
    <x v="50"/>
    <s v="M3"/>
    <n v="238.17070000000001"/>
    <n v="0.4"/>
    <m/>
    <n v="95.268280000000004"/>
    <s v=""/>
    <n v="0"/>
    <n v="0"/>
  </r>
  <r>
    <n v="181202"/>
    <n v="17"/>
    <m/>
    <n v="2075"/>
    <x v="230"/>
    <s v="H"/>
    <n v="15.599673853371913"/>
    <n v="1.7"/>
    <m/>
    <n v="26.51944555073225"/>
    <s v=""/>
    <n v="0"/>
    <n v="0"/>
  </r>
  <r>
    <n v="181202"/>
    <n v="18"/>
    <m/>
    <n v="2013"/>
    <x v="15"/>
    <s v="H"/>
    <n v="15.756939025755017"/>
    <n v="7.09"/>
    <m/>
    <n v="111.71669769260306"/>
    <s v=""/>
    <n v="0"/>
    <n v="0"/>
  </r>
  <r>
    <n v="181203"/>
    <n v="0"/>
    <s v="IC.03 - BANCO EM CONCRETO APARENTE - L=40CM"/>
    <m/>
    <x v="0"/>
    <m/>
    <s v=""/>
    <m/>
    <s v="M"/>
    <s v=""/>
    <n v="149.98891858231926"/>
    <s v=""/>
    <s v=""/>
  </r>
  <r>
    <n v="181203"/>
    <n v="1"/>
    <m/>
    <n v="11510"/>
    <x v="92"/>
    <s v="KG"/>
    <n v="3.2757999999999998"/>
    <n v="6.2"/>
    <m/>
    <n v="20.30996"/>
    <s v=""/>
    <n v="0"/>
    <n v="0"/>
  </r>
  <r>
    <n v="181203"/>
    <n v="2"/>
    <m/>
    <n v="2020"/>
    <x v="22"/>
    <s v="H"/>
    <n v="15.860837164231068"/>
    <n v="0.15"/>
    <m/>
    <n v="2.37912557463466"/>
    <s v=""/>
    <n v="0"/>
    <n v="0"/>
  </r>
  <r>
    <n v="181203"/>
    <n v="3"/>
    <m/>
    <n v="2013"/>
    <x v="15"/>
    <s v="H"/>
    <n v="15.756939025755017"/>
    <n v="1.47"/>
    <m/>
    <n v="23.162700367859873"/>
    <s v=""/>
    <n v="0"/>
    <n v="0"/>
  </r>
  <r>
    <n v="181203"/>
    <n v="4"/>
    <m/>
    <n v="2075"/>
    <x v="230"/>
    <s v="H"/>
    <n v="15.599673853371913"/>
    <n v="0.22"/>
    <m/>
    <n v="3.4319282477418209"/>
    <s v=""/>
    <n v="0"/>
    <n v="0"/>
  </r>
  <r>
    <n v="181203"/>
    <n v="5"/>
    <m/>
    <n v="2014"/>
    <x v="16"/>
    <s v="H"/>
    <n v="13.173665210544026"/>
    <n v="1.47"/>
    <m/>
    <n v="19.36528785949972"/>
    <s v=""/>
    <n v="0"/>
    <n v="0"/>
  </r>
  <r>
    <n v="181203"/>
    <n v="6"/>
    <m/>
    <n v="2015"/>
    <x v="47"/>
    <s v="H"/>
    <n v="16.259414142106937"/>
    <n v="0.59"/>
    <m/>
    <n v="9.5930543438430931"/>
    <s v=""/>
    <n v="0"/>
    <n v="0"/>
  </r>
  <r>
    <n v="181203"/>
    <n v="7"/>
    <m/>
    <n v="2016"/>
    <x v="46"/>
    <s v="H"/>
    <n v="13.188618292508322"/>
    <n v="0.59"/>
    <m/>
    <n v="7.7812847925799096"/>
    <s v=""/>
    <n v="0"/>
    <n v="0"/>
  </r>
  <r>
    <n v="181203"/>
    <n v="8"/>
    <m/>
    <n v="11021"/>
    <x v="49"/>
    <s v="M2"/>
    <n v="12.2156"/>
    <n v="0.17"/>
    <m/>
    <n v="2.0766520000000002"/>
    <s v=""/>
    <n v="0"/>
    <n v="0"/>
  </r>
  <r>
    <n v="181203"/>
    <n v="9"/>
    <m/>
    <n v="2099"/>
    <x v="1"/>
    <s v="H"/>
    <n v="12.627877718847255"/>
    <n v="2.29"/>
    <m/>
    <n v="28.917839976160217"/>
    <s v=""/>
    <n v="0"/>
    <n v="0"/>
  </r>
  <r>
    <n v="181203"/>
    <n v="10"/>
    <m/>
    <n v="37596"/>
    <x v="1527"/>
    <s v="L"/>
    <n v="16.944400000000002"/>
    <n v="0.55000000000000004"/>
    <m/>
    <n v="9.3194200000000009"/>
    <s v=""/>
    <n v="0"/>
    <n v="0"/>
  </r>
  <r>
    <n v="181203"/>
    <n v="11"/>
    <m/>
    <n v="10543"/>
    <x v="20"/>
    <s v="M3"/>
    <n v="67.283799999999999"/>
    <n v="1.2500000000000001E-2"/>
    <m/>
    <n v="0.84104750000000006"/>
    <s v=""/>
    <n v="0"/>
    <n v="0"/>
  </r>
  <r>
    <n v="181203"/>
    <n v="12"/>
    <m/>
    <n v="10608"/>
    <x v="50"/>
    <s v="M3"/>
    <n v="238.17070000000001"/>
    <n v="5.5599999999999997E-2"/>
    <m/>
    <n v="13.24229092"/>
    <s v=""/>
    <n v="0"/>
    <n v="0"/>
  </r>
  <r>
    <n v="181203"/>
    <n v="13"/>
    <m/>
    <n v="11046"/>
    <x v="59"/>
    <s v="M"/>
    <n v="2.4108999999999998"/>
    <n v="1.6"/>
    <m/>
    <n v="3.85744"/>
    <s v=""/>
    <n v="0"/>
    <n v="0"/>
  </r>
  <r>
    <n v="181203"/>
    <n v="14"/>
    <m/>
    <n v="11066"/>
    <x v="67"/>
    <s v="M"/>
    <n v="1.0965"/>
    <n v="0.75"/>
    <m/>
    <n v="0.82237500000000008"/>
    <s v=""/>
    <n v="0"/>
    <n v="0"/>
  </r>
  <r>
    <n v="181203"/>
    <n v="15"/>
    <m/>
    <n v="11070"/>
    <x v="51"/>
    <s v="M"/>
    <n v="4.1189999999999998"/>
    <n v="0.8"/>
    <m/>
    <n v="3.2951999999999999"/>
    <s v=""/>
    <n v="0"/>
    <n v="0"/>
  </r>
  <r>
    <n v="181203"/>
    <n v="16"/>
    <m/>
    <n v="17740"/>
    <x v="48"/>
    <s v="KG"/>
    <n v="4.9862000000000002"/>
    <n v="0.12"/>
    <m/>
    <n v="0.59834399999999999"/>
    <s v=""/>
    <n v="0"/>
    <n v="0"/>
  </r>
  <r>
    <n v="181203"/>
    <n v="17"/>
    <m/>
    <n v="17515"/>
    <x v="14"/>
    <s v="KG"/>
    <n v="5.5275999999999996"/>
    <n v="0.18"/>
    <m/>
    <n v="0.99496799999999985"/>
    <s v=""/>
    <n v="0"/>
    <n v="0"/>
  </r>
  <r>
    <n v="181204"/>
    <n v="0"/>
    <s v="IC.04 - BANCO EM CONCRETO APARENTE - L=50CM"/>
    <m/>
    <x v="0"/>
    <m/>
    <s v=""/>
    <m/>
    <s v="M"/>
    <s v=""/>
    <n v="165.73796953383624"/>
    <s v=""/>
    <s v=""/>
  </r>
  <r>
    <n v="181204"/>
    <n v="1"/>
    <m/>
    <n v="17515"/>
    <x v="14"/>
    <s v="KG"/>
    <n v="5.5275999999999996"/>
    <n v="0.2"/>
    <m/>
    <n v="1.1055200000000001"/>
    <s v=""/>
    <n v="0.4"/>
    <n v="2.2110400000000001"/>
  </r>
  <r>
    <n v="181204"/>
    <n v="2"/>
    <m/>
    <n v="10543"/>
    <x v="20"/>
    <s v="M3"/>
    <n v="67.283799999999999"/>
    <n v="1.2500000000000001E-2"/>
    <m/>
    <n v="0.84104750000000006"/>
    <s v=""/>
    <n v="2.5000000000000001E-2"/>
    <n v="1.6820950000000001"/>
  </r>
  <r>
    <n v="181204"/>
    <n v="3"/>
    <m/>
    <n v="11510"/>
    <x v="92"/>
    <s v="KG"/>
    <n v="3.2757999999999998"/>
    <n v="6.48"/>
    <m/>
    <n v="21.227184000000001"/>
    <s v=""/>
    <n v="12.96"/>
    <n v="42.454368000000002"/>
  </r>
  <r>
    <n v="181204"/>
    <n v="4"/>
    <m/>
    <n v="11070"/>
    <x v="51"/>
    <s v="M"/>
    <n v="4.1189999999999998"/>
    <n v="0.83333000000000002"/>
    <m/>
    <n v="3.4324862700000001"/>
    <s v=""/>
    <n v="1.66666"/>
    <n v="6.8649725400000001"/>
  </r>
  <r>
    <n v="181204"/>
    <n v="5"/>
    <m/>
    <n v="11066"/>
    <x v="67"/>
    <s v="M"/>
    <n v="1.0965"/>
    <n v="0.75"/>
    <m/>
    <n v="0.82237500000000008"/>
    <s v=""/>
    <n v="1.5"/>
    <n v="1.6447500000000002"/>
  </r>
  <r>
    <n v="181204"/>
    <n v="6"/>
    <m/>
    <n v="11046"/>
    <x v="59"/>
    <s v="M"/>
    <n v="2.4108999999999998"/>
    <n v="1.92"/>
    <m/>
    <n v="4.6289279999999993"/>
    <s v=""/>
    <n v="3.84"/>
    <n v="9.2578559999999985"/>
  </r>
  <r>
    <n v="181204"/>
    <n v="7"/>
    <m/>
    <n v="11021"/>
    <x v="49"/>
    <s v="M2"/>
    <n v="12.2156"/>
    <n v="0.21"/>
    <m/>
    <n v="2.5652759999999999"/>
    <s v=""/>
    <n v="0.42"/>
    <n v="5.1305519999999998"/>
  </r>
  <r>
    <n v="181204"/>
    <n v="8"/>
    <m/>
    <n v="10608"/>
    <x v="50"/>
    <s v="M3"/>
    <n v="238.17070000000001"/>
    <n v="6.3500000000000001E-2"/>
    <m/>
    <n v="15.12383945"/>
    <s v=""/>
    <n v="0.127"/>
    <n v="30.2476789"/>
  </r>
  <r>
    <n v="181204"/>
    <n v="9"/>
    <m/>
    <n v="37596"/>
    <x v="1527"/>
    <s v="L"/>
    <n v="16.944400000000002"/>
    <n v="0.66"/>
    <m/>
    <n v="11.183304000000001"/>
    <s v=""/>
    <n v="1.32"/>
    <n v="22.366608000000003"/>
  </r>
  <r>
    <n v="181204"/>
    <n v="10"/>
    <m/>
    <n v="2075"/>
    <x v="230"/>
    <s v="H"/>
    <n v="15.599673853371913"/>
    <n v="0.26"/>
    <m/>
    <n v="4.0559152018766973"/>
    <s v=""/>
    <n v="0.52"/>
    <n v="8.1118304037533946"/>
  </r>
  <r>
    <n v="181204"/>
    <n v="11"/>
    <m/>
    <n v="2099"/>
    <x v="1"/>
    <s v="H"/>
    <n v="12.627877718847255"/>
    <n v="2.4"/>
    <m/>
    <n v="30.306906525233412"/>
    <s v=""/>
    <n v="4.8"/>
    <n v="60.613813050466824"/>
  </r>
  <r>
    <n v="181204"/>
    <n v="12"/>
    <m/>
    <n v="2013"/>
    <x v="15"/>
    <s v="H"/>
    <n v="15.756939025755017"/>
    <n v="1.69"/>
    <m/>
    <n v="26.629226953525979"/>
    <s v=""/>
    <n v="3.38"/>
    <n v="53.258453907051958"/>
  </r>
  <r>
    <n v="181204"/>
    <n v="13"/>
    <m/>
    <n v="2015"/>
    <x v="47"/>
    <s v="H"/>
    <n v="16.259414142106937"/>
    <n v="0.62"/>
    <m/>
    <n v="10.080836768106302"/>
    <s v=""/>
    <n v="1.24"/>
    <n v="20.161673536212604"/>
  </r>
  <r>
    <n v="181204"/>
    <n v="14"/>
    <m/>
    <n v="2016"/>
    <x v="46"/>
    <s v="H"/>
    <n v="13.188618292508322"/>
    <n v="0.62"/>
    <m/>
    <n v="8.1769433413551589"/>
    <s v=""/>
    <n v="1.24"/>
    <n v="16.353886682710318"/>
  </r>
  <r>
    <n v="181204"/>
    <n v="15"/>
    <m/>
    <n v="2020"/>
    <x v="22"/>
    <s v="H"/>
    <n v="15.860837164231068"/>
    <n v="0.17"/>
    <m/>
    <n v="2.6963423179192816"/>
    <s v=""/>
    <n v="0.34"/>
    <n v="5.3926846358385632"/>
  </r>
  <r>
    <n v="181204"/>
    <n v="16"/>
    <m/>
    <n v="2014"/>
    <x v="16"/>
    <s v="H"/>
    <n v="13.173665210544026"/>
    <n v="1.69"/>
    <m/>
    <n v="22.263494205819406"/>
    <s v=""/>
    <n v="3.38"/>
    <n v="44.526988411638811"/>
  </r>
  <r>
    <n v="181204"/>
    <n v="17"/>
    <m/>
    <n v="17740"/>
    <x v="48"/>
    <s v="KG"/>
    <n v="4.9862000000000002"/>
    <n v="0.12"/>
    <m/>
    <n v="0.59834399999999999"/>
    <s v=""/>
    <n v="0.24"/>
    <n v="1.196688"/>
  </r>
  <r>
    <n v="181205"/>
    <n v="0"/>
    <s v="IC.05 - BANCO EM CONCRETO APARENTE COM BALANÇO DE 40CM"/>
    <m/>
    <x v="0"/>
    <m/>
    <s v=""/>
    <m/>
    <s v="M"/>
    <s v=""/>
    <n v="229.15166992076041"/>
    <s v=""/>
    <s v=""/>
  </r>
  <r>
    <n v="181205"/>
    <n v="1"/>
    <m/>
    <n v="11520"/>
    <x v="45"/>
    <s v="KG"/>
    <n v="3.1955"/>
    <n v="4.78"/>
    <m/>
    <n v="15.27449"/>
    <s v=""/>
    <n v="0"/>
    <n v="0"/>
  </r>
  <r>
    <n v="181205"/>
    <n v="2"/>
    <m/>
    <n v="17515"/>
    <x v="14"/>
    <s v="KG"/>
    <n v="5.5275999999999996"/>
    <n v="0.33"/>
    <m/>
    <n v="1.8241080000000001"/>
    <s v=""/>
    <n v="0"/>
    <n v="0"/>
  </r>
  <r>
    <n v="181205"/>
    <n v="3"/>
    <m/>
    <n v="17740"/>
    <x v="48"/>
    <s v="KG"/>
    <n v="4.9862000000000002"/>
    <n v="0.09"/>
    <m/>
    <n v="0.44875799999999999"/>
    <s v=""/>
    <n v="0"/>
    <n v="0"/>
  </r>
  <r>
    <n v="181205"/>
    <n v="4"/>
    <m/>
    <n v="11070"/>
    <x v="51"/>
    <s v="M"/>
    <n v="4.1189999999999998"/>
    <n v="0.8"/>
    <m/>
    <n v="3.2951999999999999"/>
    <s v=""/>
    <n v="0"/>
    <n v="0"/>
  </r>
  <r>
    <n v="181205"/>
    <n v="5"/>
    <m/>
    <n v="10608"/>
    <x v="50"/>
    <s v="M3"/>
    <n v="238.17070000000001"/>
    <n v="0.106"/>
    <m/>
    <n v="25.246094200000002"/>
    <s v=""/>
    <n v="0"/>
    <n v="0"/>
  </r>
  <r>
    <n v="181205"/>
    <n v="6"/>
    <m/>
    <n v="2075"/>
    <x v="230"/>
    <s v="H"/>
    <n v="15.599673853371913"/>
    <n v="0.3"/>
    <m/>
    <n v="4.6799021560115737"/>
    <s v=""/>
    <n v="0"/>
    <n v="0"/>
  </r>
  <r>
    <n v="181205"/>
    <n v="7"/>
    <m/>
    <n v="11066"/>
    <x v="67"/>
    <s v="M"/>
    <n v="1.0965"/>
    <n v="0.4"/>
    <m/>
    <n v="0.43860000000000005"/>
    <s v=""/>
    <n v="0"/>
    <n v="0"/>
  </r>
  <r>
    <n v="181205"/>
    <n v="8"/>
    <m/>
    <n v="10543"/>
    <x v="20"/>
    <s v="M3"/>
    <n v="67.283799999999999"/>
    <n v="1.4E-2"/>
    <m/>
    <n v="0.94197320000000007"/>
    <s v=""/>
    <n v="0"/>
    <n v="0"/>
  </r>
  <r>
    <n v="181205"/>
    <n v="9"/>
    <m/>
    <n v="2020"/>
    <x v="22"/>
    <s v="H"/>
    <n v="15.860837164231068"/>
    <n v="0.28000000000000003"/>
    <m/>
    <n v="4.4410344059846993"/>
    <s v=""/>
    <n v="0"/>
    <n v="0"/>
  </r>
  <r>
    <n v="181205"/>
    <n v="10"/>
    <m/>
    <n v="2099"/>
    <x v="1"/>
    <s v="H"/>
    <n v="12.627877718847255"/>
    <n v="3.18"/>
    <m/>
    <n v="40.156651145934276"/>
    <s v=""/>
    <n v="0"/>
    <n v="0"/>
  </r>
  <r>
    <n v="181205"/>
    <n v="11"/>
    <m/>
    <n v="2014"/>
    <x v="16"/>
    <s v="H"/>
    <n v="13.173665210544026"/>
    <n v="3.12"/>
    <m/>
    <n v="41.101835456897362"/>
    <s v=""/>
    <n v="0"/>
    <n v="0"/>
  </r>
  <r>
    <n v="181205"/>
    <n v="12"/>
    <m/>
    <n v="37596"/>
    <x v="1527"/>
    <s v="L"/>
    <n v="16.944400000000002"/>
    <n v="0.74"/>
    <m/>
    <n v="12.538856000000001"/>
    <s v=""/>
    <n v="0"/>
    <n v="0"/>
  </r>
  <r>
    <n v="181205"/>
    <n v="13"/>
    <m/>
    <n v="11046"/>
    <x v="59"/>
    <s v="M"/>
    <n v="2.4108999999999998"/>
    <n v="4.3499999999999996"/>
    <m/>
    <n v="10.487414999999999"/>
    <s v=""/>
    <n v="0"/>
    <n v="0"/>
  </r>
  <r>
    <n v="181205"/>
    <n v="14"/>
    <m/>
    <n v="2013"/>
    <x v="15"/>
    <s v="H"/>
    <n v="15.756939025755017"/>
    <n v="3.12"/>
    <m/>
    <n v="49.161649760355651"/>
    <s v=""/>
    <n v="0"/>
    <n v="0"/>
  </r>
  <r>
    <n v="181205"/>
    <n v="15"/>
    <m/>
    <n v="2015"/>
    <x v="47"/>
    <s v="H"/>
    <n v="16.259414142106937"/>
    <n v="0.45"/>
    <m/>
    <n v="7.316736363948122"/>
    <s v=""/>
    <n v="0"/>
    <n v="0"/>
  </r>
  <r>
    <n v="181205"/>
    <n v="16"/>
    <m/>
    <n v="2016"/>
    <x v="46"/>
    <s v="H"/>
    <n v="13.188618292508322"/>
    <n v="0.45"/>
    <m/>
    <n v="5.9348782316287449"/>
    <s v=""/>
    <n v="0"/>
    <n v="0"/>
  </r>
  <r>
    <n v="181205"/>
    <n v="17"/>
    <m/>
    <n v="11021"/>
    <x v="49"/>
    <s v="M2"/>
    <n v="12.2156"/>
    <n v="0.48"/>
    <m/>
    <n v="5.8634880000000003"/>
    <s v=""/>
    <n v="0"/>
    <n v="0"/>
  </r>
  <r>
    <n v="181206"/>
    <n v="0"/>
    <s v="IC.06 - BANCO EM CONCRETO APARENTE, TIPO PMSP"/>
    <m/>
    <x v="0"/>
    <m/>
    <s v=""/>
    <m/>
    <s v="M"/>
    <s v=""/>
    <n v="169.97857815337289"/>
    <s v=""/>
    <s v=""/>
  </r>
  <r>
    <n v="181206"/>
    <n v="1"/>
    <m/>
    <n v="11066"/>
    <x v="67"/>
    <s v="M"/>
    <n v="1.0965"/>
    <n v="0.9"/>
    <m/>
    <n v="0.98685"/>
    <s v=""/>
    <n v="0"/>
    <n v="0"/>
  </r>
  <r>
    <n v="181206"/>
    <n v="2"/>
    <m/>
    <n v="2014"/>
    <x v="16"/>
    <s v="H"/>
    <n v="13.173665210544026"/>
    <n v="1.75"/>
    <m/>
    <n v="23.053914118452045"/>
    <s v=""/>
    <n v="0"/>
    <n v="0"/>
  </r>
  <r>
    <n v="181206"/>
    <n v="3"/>
    <m/>
    <n v="11070"/>
    <x v="51"/>
    <s v="M"/>
    <n v="4.1189999999999998"/>
    <n v="0.93332999999999999"/>
    <m/>
    <n v="3.8443862699999998"/>
    <s v=""/>
    <n v="0"/>
    <n v="0"/>
  </r>
  <r>
    <n v="181206"/>
    <n v="4"/>
    <m/>
    <n v="17740"/>
    <x v="48"/>
    <s v="KG"/>
    <n v="4.9862000000000002"/>
    <n v="0.12"/>
    <m/>
    <n v="0.59834399999999999"/>
    <s v=""/>
    <n v="0"/>
    <n v="0"/>
  </r>
  <r>
    <n v="181206"/>
    <n v="5"/>
    <m/>
    <n v="17515"/>
    <x v="14"/>
    <s v="KG"/>
    <n v="5.5275999999999996"/>
    <n v="0.22"/>
    <m/>
    <n v="1.2160719999999998"/>
    <s v=""/>
    <n v="0"/>
    <n v="0"/>
  </r>
  <r>
    <n v="181206"/>
    <n v="6"/>
    <m/>
    <n v="11046"/>
    <x v="59"/>
    <s v="M"/>
    <n v="2.4108999999999998"/>
    <n v="1.89"/>
    <m/>
    <n v="4.5566009999999997"/>
    <s v=""/>
    <n v="0"/>
    <n v="0"/>
  </r>
  <r>
    <n v="181206"/>
    <n v="7"/>
    <m/>
    <n v="2020"/>
    <x v="22"/>
    <s v="H"/>
    <n v="15.860837164231068"/>
    <n v="0.18"/>
    <m/>
    <n v="2.8549506895615919"/>
    <s v=""/>
    <n v="0"/>
    <n v="0"/>
  </r>
  <r>
    <n v="181206"/>
    <n v="8"/>
    <m/>
    <n v="10543"/>
    <x v="20"/>
    <s v="M3"/>
    <n v="67.283799999999999"/>
    <n v="1.2500000000000001E-2"/>
    <m/>
    <n v="0.84104750000000006"/>
    <s v=""/>
    <n v="0"/>
    <n v="0"/>
  </r>
  <r>
    <n v="181206"/>
    <n v="9"/>
    <m/>
    <n v="2099"/>
    <x v="1"/>
    <s v="H"/>
    <n v="12.627877718847255"/>
    <n v="2.2999999999999998"/>
    <m/>
    <n v="29.044118753348684"/>
    <s v=""/>
    <n v="0"/>
    <n v="0"/>
  </r>
  <r>
    <n v="181206"/>
    <n v="10"/>
    <m/>
    <n v="2075"/>
    <x v="230"/>
    <s v="H"/>
    <n v="15.599673853371913"/>
    <n v="0.28999999999999998"/>
    <m/>
    <n v="4.5239054174778541"/>
    <s v=""/>
    <n v="0"/>
    <n v="0"/>
  </r>
  <r>
    <n v="181206"/>
    <n v="11"/>
    <m/>
    <n v="2016"/>
    <x v="46"/>
    <s v="H"/>
    <n v="13.188618292508322"/>
    <n v="0.62"/>
    <m/>
    <n v="8.1769433413551589"/>
    <s v=""/>
    <n v="0"/>
    <n v="0"/>
  </r>
  <r>
    <n v="181206"/>
    <n v="12"/>
    <m/>
    <n v="2015"/>
    <x v="47"/>
    <s v="H"/>
    <n v="16.259414142106937"/>
    <n v="0.62"/>
    <m/>
    <n v="10.080836768106302"/>
    <s v=""/>
    <n v="0"/>
    <n v="0"/>
  </r>
  <r>
    <n v="181206"/>
    <n v="13"/>
    <m/>
    <n v="37596"/>
    <x v="1527"/>
    <s v="L"/>
    <n v="16.944400000000002"/>
    <n v="0.71"/>
    <m/>
    <n v="12.030524"/>
    <s v=""/>
    <n v="0"/>
    <n v="0"/>
  </r>
  <r>
    <n v="181206"/>
    <n v="14"/>
    <m/>
    <n v="10608"/>
    <x v="50"/>
    <s v="M3"/>
    <n v="238.17070000000001"/>
    <n v="7.0000000000000007E-2"/>
    <m/>
    <n v="16.671949000000001"/>
    <s v=""/>
    <n v="0"/>
    <n v="0"/>
  </r>
  <r>
    <n v="181206"/>
    <n v="15"/>
    <m/>
    <n v="2013"/>
    <x v="15"/>
    <s v="H"/>
    <n v="15.756939025755017"/>
    <n v="1.75"/>
    <m/>
    <n v="27.574643295071279"/>
    <s v=""/>
    <n v="0"/>
    <n v="0"/>
  </r>
  <r>
    <n v="181206"/>
    <n v="16"/>
    <m/>
    <n v="11021"/>
    <x v="49"/>
    <s v="M2"/>
    <n v="12.2156"/>
    <n v="0.21"/>
    <m/>
    <n v="2.5652759999999999"/>
    <s v=""/>
    <n v="0"/>
    <n v="0"/>
  </r>
  <r>
    <n v="181206"/>
    <n v="17"/>
    <m/>
    <n v="11510"/>
    <x v="92"/>
    <s v="KG"/>
    <n v="3.2757999999999998"/>
    <n v="6.52"/>
    <m/>
    <n v="21.358215999999999"/>
    <s v=""/>
    <n v="0"/>
    <n v="0"/>
  </r>
  <r>
    <n v="181212"/>
    <n v="0"/>
    <s v="IV.02/03 - BANCO EM BLOCOS DE CONCRETO APARENTE"/>
    <m/>
    <x v="0"/>
    <m/>
    <s v=""/>
    <m/>
    <s v="M"/>
    <s v=""/>
    <n v="261.00674578036353"/>
    <s v=""/>
    <s v=""/>
  </r>
  <r>
    <n v="181212"/>
    <n v="1"/>
    <m/>
    <n v="17740"/>
    <x v="48"/>
    <s v="KG"/>
    <n v="4.9862000000000002"/>
    <n v="0.17"/>
    <m/>
    <n v="0.84765400000000013"/>
    <s v=""/>
    <n v="0"/>
    <n v="0"/>
  </r>
  <r>
    <n v="181212"/>
    <n v="2"/>
    <m/>
    <n v="10645"/>
    <x v="169"/>
    <s v="M3"/>
    <n v="309.5095"/>
    <n v="6.6000000000000003E-2"/>
    <m/>
    <n v="20.427627000000001"/>
    <s v=""/>
    <n v="0"/>
    <n v="0"/>
  </r>
  <r>
    <n v="181212"/>
    <n v="3"/>
    <m/>
    <n v="11046"/>
    <x v="59"/>
    <s v="M"/>
    <n v="2.4108999999999998"/>
    <n v="0.94"/>
    <m/>
    <n v="2.2662459999999998"/>
    <s v=""/>
    <n v="0"/>
    <n v="0"/>
  </r>
  <r>
    <n v="181212"/>
    <n v="4"/>
    <m/>
    <n v="11021"/>
    <x v="49"/>
    <s v="M2"/>
    <n v="12.2156"/>
    <n v="0.1"/>
    <m/>
    <n v="1.2215600000000002"/>
    <s v=""/>
    <n v="0"/>
    <n v="0"/>
  </r>
  <r>
    <n v="181212"/>
    <n v="5"/>
    <m/>
    <n v="10550"/>
    <x v="1546"/>
    <s v="M3"/>
    <n v="71.755899999999997"/>
    <n v="6.0000000000000001E-3"/>
    <m/>
    <n v="0.43053540000000001"/>
    <s v=""/>
    <n v="0"/>
    <n v="0"/>
  </r>
  <r>
    <n v="181212"/>
    <n v="6"/>
    <m/>
    <n v="10543"/>
    <x v="20"/>
    <s v="M3"/>
    <n v="67.283799999999999"/>
    <n v="0.02"/>
    <m/>
    <n v="1.3456760000000001"/>
    <s v=""/>
    <n v="0"/>
    <n v="0"/>
  </r>
  <r>
    <n v="181212"/>
    <n v="7"/>
    <m/>
    <n v="2099"/>
    <x v="1"/>
    <s v="H"/>
    <n v="12.627877718847255"/>
    <n v="4.8499999999999996"/>
    <m/>
    <n v="61.245206936409183"/>
    <s v=""/>
    <n v="0"/>
    <n v="0"/>
  </r>
  <r>
    <n v="181212"/>
    <n v="8"/>
    <m/>
    <n v="37596"/>
    <x v="1527"/>
    <s v="L"/>
    <n v="16.944400000000002"/>
    <n v="0.35"/>
    <m/>
    <n v="5.9305400000000006"/>
    <s v=""/>
    <n v="0"/>
    <n v="0"/>
  </r>
  <r>
    <n v="181212"/>
    <n v="9"/>
    <m/>
    <n v="11510"/>
    <x v="92"/>
    <s v="KG"/>
    <n v="3.2757999999999998"/>
    <n v="9.18"/>
    <m/>
    <n v="30.071843999999999"/>
    <s v=""/>
    <n v="0"/>
    <n v="0"/>
  </r>
  <r>
    <n v="181212"/>
    <n v="10"/>
    <m/>
    <n v="12530"/>
    <x v="183"/>
    <s v="UN"/>
    <n v="1.4452"/>
    <n v="7.5"/>
    <m/>
    <n v="10.839"/>
    <s v=""/>
    <n v="0"/>
    <n v="0"/>
  </r>
  <r>
    <n v="181212"/>
    <n v="11"/>
    <m/>
    <n v="2020"/>
    <x v="22"/>
    <s v="H"/>
    <n v="15.860837164231068"/>
    <n v="2.25"/>
    <m/>
    <n v="35.686883619519904"/>
    <s v=""/>
    <n v="0"/>
    <n v="0"/>
  </r>
  <r>
    <n v="181212"/>
    <n v="12"/>
    <m/>
    <n v="2075"/>
    <x v="230"/>
    <s v="H"/>
    <n v="15.599673853371913"/>
    <n v="0.14000000000000001"/>
    <m/>
    <n v="2.1839543394720682"/>
    <s v=""/>
    <n v="0"/>
    <n v="0"/>
  </r>
  <r>
    <n v="181212"/>
    <n v="13"/>
    <m/>
    <n v="10627"/>
    <x v="198"/>
    <s v="M3"/>
    <n v="213.67830000000001"/>
    <n v="1.4E-2"/>
    <m/>
    <n v="2.9914962000000003"/>
    <s v=""/>
    <n v="0"/>
    <n v="0"/>
  </r>
  <r>
    <n v="181212"/>
    <n v="14"/>
    <m/>
    <n v="17515"/>
    <x v="14"/>
    <s v="KG"/>
    <n v="5.5275999999999996"/>
    <n v="0.12"/>
    <m/>
    <n v="0.6633119999999999"/>
    <s v=""/>
    <n v="0"/>
    <n v="0"/>
  </r>
  <r>
    <n v="181212"/>
    <n v="15"/>
    <m/>
    <n v="11070"/>
    <x v="51"/>
    <s v="M"/>
    <n v="4.1189999999999998"/>
    <n v="0.6"/>
    <m/>
    <n v="2.4713999999999996"/>
    <s v=""/>
    <n v="0"/>
    <n v="0"/>
  </r>
  <r>
    <n v="181212"/>
    <n v="16"/>
    <m/>
    <n v="2014"/>
    <x v="16"/>
    <s v="H"/>
    <n v="13.173665210544026"/>
    <n v="0.96"/>
    <m/>
    <n v="12.646718602122265"/>
    <s v=""/>
    <n v="0"/>
    <n v="0"/>
  </r>
  <r>
    <n v="181212"/>
    <n v="17"/>
    <m/>
    <n v="10608"/>
    <x v="50"/>
    <s v="M3"/>
    <n v="238.17070000000001"/>
    <n v="0.08"/>
    <m/>
    <n v="19.053656"/>
    <s v=""/>
    <n v="0"/>
    <n v="0"/>
  </r>
  <r>
    <n v="181212"/>
    <n v="18"/>
    <m/>
    <n v="14040"/>
    <x v="128"/>
    <s v="L"/>
    <n v="7.3939000000000004"/>
    <n v="0.74"/>
    <m/>
    <n v="5.4714860000000005"/>
    <s v=""/>
    <n v="0"/>
    <n v="0"/>
  </r>
  <r>
    <n v="181212"/>
    <n v="19"/>
    <m/>
    <n v="11066"/>
    <x v="67"/>
    <s v="M"/>
    <n v="1.0965"/>
    <n v="0.6"/>
    <m/>
    <n v="0.65790000000000004"/>
    <s v=""/>
    <n v="0"/>
    <n v="0"/>
  </r>
  <r>
    <n v="181212"/>
    <n v="20"/>
    <m/>
    <n v="2013"/>
    <x v="15"/>
    <s v="H"/>
    <n v="15.756939025755017"/>
    <n v="0.96"/>
    <m/>
    <n v="15.126661464724815"/>
    <s v=""/>
    <n v="0"/>
    <n v="0"/>
  </r>
  <r>
    <n v="181212"/>
    <n v="21"/>
    <m/>
    <n v="14022"/>
    <x v="127"/>
    <s v="KG"/>
    <n v="20.04"/>
    <n v="0.19"/>
    <m/>
    <n v="3.8075999999999999"/>
    <s v=""/>
    <n v="0"/>
    <n v="0"/>
  </r>
  <r>
    <n v="181212"/>
    <n v="22"/>
    <m/>
    <n v="2015"/>
    <x v="47"/>
    <s v="H"/>
    <n v="16.259414142106937"/>
    <n v="0.87"/>
    <m/>
    <n v="14.145690303633035"/>
    <s v=""/>
    <n v="0"/>
    <n v="0"/>
  </r>
  <r>
    <n v="181212"/>
    <n v="23"/>
    <m/>
    <n v="2016"/>
    <x v="46"/>
    <s v="H"/>
    <n v="13.188618292508322"/>
    <n v="0.87"/>
    <m/>
    <n v="11.47409791448224"/>
    <s v=""/>
    <n v="0"/>
    <n v="0"/>
  </r>
  <r>
    <n v="181217"/>
    <n v="0"/>
    <s v=" IV.07 - BANCO EM ALVENARIA APARENTE E CONCRETO"/>
    <m/>
    <x v="0"/>
    <m/>
    <s v=""/>
    <m/>
    <s v="M"/>
    <s v=""/>
    <n v="197.77993083886429"/>
    <s v=""/>
    <s v=""/>
  </r>
  <r>
    <n v="181217"/>
    <n v="1"/>
    <m/>
    <n v="17740"/>
    <x v="48"/>
    <s v="KG"/>
    <n v="4.9862000000000002"/>
    <n v="3.6478700000000003E-2"/>
    <m/>
    <n v="0.18189009394000002"/>
    <s v=""/>
    <n v="0"/>
    <n v="0"/>
  </r>
  <r>
    <n v="181217"/>
    <n v="2"/>
    <m/>
    <n v="10648"/>
    <x v="44"/>
    <s v="M3"/>
    <n v="359.69349999999997"/>
    <n v="0.02"/>
    <m/>
    <n v="7.1938699999999995"/>
    <s v=""/>
    <n v="0"/>
    <n v="0"/>
  </r>
  <r>
    <n v="181217"/>
    <n v="3"/>
    <m/>
    <n v="11070"/>
    <x v="51"/>
    <s v="M"/>
    <n v="4.1189999999999998"/>
    <n v="0.48"/>
    <m/>
    <n v="1.9771199999999998"/>
    <s v=""/>
    <n v="0"/>
    <n v="0"/>
  </r>
  <r>
    <n v="181217"/>
    <n v="4"/>
    <m/>
    <n v="11520"/>
    <x v="45"/>
    <s v="KG"/>
    <n v="3.1955"/>
    <n v="2.0975233000000002"/>
    <m/>
    <n v="6.7026357051500005"/>
    <s v=""/>
    <n v="0"/>
    <n v="0"/>
  </r>
  <r>
    <n v="181217"/>
    <n v="5"/>
    <m/>
    <n v="2015"/>
    <x v="47"/>
    <s v="H"/>
    <n v="16.259414142106937"/>
    <n v="0.14591470000000001"/>
    <m/>
    <n v="2.3724875367212914"/>
    <s v=""/>
    <n v="0"/>
    <n v="0"/>
  </r>
  <r>
    <n v="181217"/>
    <n v="6"/>
    <m/>
    <n v="10608"/>
    <x v="50"/>
    <s v="M3"/>
    <n v="238.17070000000001"/>
    <n v="7.9500000000000001E-2"/>
    <m/>
    <n v="18.934570650000001"/>
    <s v=""/>
    <n v="0"/>
    <n v="0"/>
  </r>
  <r>
    <n v="181217"/>
    <n v="7"/>
    <m/>
    <n v="2014"/>
    <x v="16"/>
    <s v="H"/>
    <n v="13.173665210544026"/>
    <n v="0.624"/>
    <m/>
    <n v="8.2203670913794724"/>
    <s v=""/>
    <n v="0"/>
    <n v="0"/>
  </r>
  <r>
    <n v="181217"/>
    <n v="8"/>
    <m/>
    <n v="10543"/>
    <x v="20"/>
    <s v="M3"/>
    <n v="67.283799999999999"/>
    <n v="0.02"/>
    <m/>
    <n v="1.3456760000000001"/>
    <s v=""/>
    <n v="0"/>
    <n v="0"/>
  </r>
  <r>
    <n v="181217"/>
    <n v="9"/>
    <m/>
    <n v="2016"/>
    <x v="46"/>
    <s v="H"/>
    <n v="13.188618292508322"/>
    <n v="0.14591470000000001"/>
    <m/>
    <n v="1.9244132815658641"/>
    <s v=""/>
    <n v="0"/>
    <n v="0"/>
  </r>
  <r>
    <n v="181217"/>
    <n v="10"/>
    <m/>
    <n v="17515"/>
    <x v="14"/>
    <s v="KG"/>
    <n v="5.5275999999999996"/>
    <n v="7.1999999999999995E-2"/>
    <m/>
    <n v="0.39798719999999993"/>
    <s v=""/>
    <n v="0"/>
    <n v="0"/>
  </r>
  <r>
    <n v="181217"/>
    <n v="11"/>
    <m/>
    <n v="12580"/>
    <x v="42"/>
    <s v="UN"/>
    <n v="0.25140000000000001"/>
    <n v="93.56"/>
    <m/>
    <n v="23.520984000000002"/>
    <s v=""/>
    <n v="0"/>
    <n v="0"/>
  </r>
  <r>
    <n v="181217"/>
    <n v="12"/>
    <m/>
    <n v="11066"/>
    <x v="67"/>
    <s v="M"/>
    <n v="1.0965"/>
    <n v="0.24"/>
    <m/>
    <n v="0.26316000000000001"/>
    <s v=""/>
    <n v="0"/>
    <n v="0"/>
  </r>
  <r>
    <n v="181217"/>
    <n v="13"/>
    <m/>
    <n v="2020"/>
    <x v="22"/>
    <s v="H"/>
    <n v="15.860837164231068"/>
    <n v="2.5808249999999999"/>
    <m/>
    <n v="40.934045074376648"/>
    <s v=""/>
    <n v="0"/>
    <n v="0"/>
  </r>
  <r>
    <n v="181217"/>
    <n v="14"/>
    <m/>
    <n v="2099"/>
    <x v="1"/>
    <s v="H"/>
    <n v="12.627877718847255"/>
    <n v="5.5"/>
    <m/>
    <n v="69.453327453659909"/>
    <s v=""/>
    <n v="0"/>
    <n v="0"/>
  </r>
  <r>
    <n v="181217"/>
    <n v="15"/>
    <m/>
    <n v="2013"/>
    <x v="15"/>
    <s v="H"/>
    <n v="15.756939025755017"/>
    <n v="0.624"/>
    <m/>
    <n v="9.8323299520711309"/>
    <s v=""/>
    <n v="0"/>
    <n v="0"/>
  </r>
  <r>
    <n v="181217"/>
    <n v="16"/>
    <m/>
    <n v="14040"/>
    <x v="128"/>
    <s v="L"/>
    <n v="7.3939000000000004"/>
    <n v="0.61199999999999999"/>
    <m/>
    <n v="4.5250668000000003"/>
    <s v=""/>
    <n v="0"/>
    <n v="0"/>
  </r>
  <r>
    <n v="181218"/>
    <n v="0"/>
    <s v=" IV.08 - BANCO EM ALVENARIA REVESTIDA E CONCRETO"/>
    <m/>
    <x v="0"/>
    <m/>
    <s v=""/>
    <m/>
    <s v="M"/>
    <s v=""/>
    <n v="212.73153261954343"/>
    <s v=""/>
    <s v=""/>
  </r>
  <r>
    <n v="181218"/>
    <n v="1"/>
    <m/>
    <n v="37530"/>
    <x v="229"/>
    <s v="UN"/>
    <n v="0.85980000000000001"/>
    <n v="0.21"/>
    <m/>
    <n v="0.180558"/>
    <s v=""/>
    <n v="0"/>
    <n v="0"/>
  </r>
  <r>
    <n v="181218"/>
    <n v="2"/>
    <m/>
    <n v="10648"/>
    <x v="44"/>
    <s v="M3"/>
    <n v="359.69349999999997"/>
    <n v="7.0999999999999994E-2"/>
    <m/>
    <n v="25.538238499999995"/>
    <s v=""/>
    <n v="0"/>
    <n v="0"/>
  </r>
  <r>
    <n v="181218"/>
    <n v="3"/>
    <m/>
    <n v="2014"/>
    <x v="16"/>
    <s v="H"/>
    <n v="13.173665210544026"/>
    <n v="0.624"/>
    <m/>
    <n v="8.2203670913794724"/>
    <s v=""/>
    <n v="0"/>
    <n v="0"/>
  </r>
  <r>
    <n v="181218"/>
    <n v="4"/>
    <m/>
    <n v="11070"/>
    <x v="51"/>
    <s v="M"/>
    <n v="4.1189999999999998"/>
    <n v="0.48"/>
    <m/>
    <n v="1.9771199999999998"/>
    <s v=""/>
    <n v="0"/>
    <n v="0"/>
  </r>
  <r>
    <n v="181218"/>
    <n v="5"/>
    <m/>
    <n v="10608"/>
    <x v="50"/>
    <s v="M3"/>
    <n v="238.17070000000001"/>
    <n v="7.9500000000000001E-2"/>
    <m/>
    <n v="18.934570650000001"/>
    <s v=""/>
    <n v="0"/>
    <n v="0"/>
  </r>
  <r>
    <n v="181218"/>
    <n v="6"/>
    <m/>
    <n v="37525"/>
    <x v="1423"/>
    <s v="L"/>
    <n v="6.3125"/>
    <n v="0.14000000000000001"/>
    <m/>
    <n v="0.88375000000000004"/>
    <s v=""/>
    <n v="0"/>
    <n v="0"/>
  </r>
  <r>
    <n v="181218"/>
    <n v="7"/>
    <m/>
    <n v="37025"/>
    <x v="1518"/>
    <s v="L"/>
    <n v="9.7798999999999996"/>
    <n v="0.17499999999999999"/>
    <m/>
    <n v="1.7114824999999998"/>
    <s v=""/>
    <n v="0"/>
    <n v="0"/>
  </r>
  <r>
    <n v="181218"/>
    <n v="8"/>
    <m/>
    <n v="2020"/>
    <x v="22"/>
    <s v="H"/>
    <n v="15.860837164231068"/>
    <n v="2.9058250000000001"/>
    <m/>
    <n v="46.088817152751744"/>
    <s v=""/>
    <n v="0"/>
    <n v="0"/>
  </r>
  <r>
    <n v="181218"/>
    <n v="9"/>
    <m/>
    <n v="2016"/>
    <x v="46"/>
    <s v="H"/>
    <n v="13.188618292508322"/>
    <n v="0.14591470000000001"/>
    <m/>
    <n v="1.9244132815658641"/>
    <s v=""/>
    <n v="0"/>
    <n v="0"/>
  </r>
  <r>
    <n v="181218"/>
    <n v="10"/>
    <m/>
    <n v="2013"/>
    <x v="15"/>
    <s v="H"/>
    <n v="15.756939025755017"/>
    <n v="0.624"/>
    <m/>
    <n v="9.8323299520711309"/>
    <s v=""/>
    <n v="0"/>
    <n v="0"/>
  </r>
  <r>
    <n v="181218"/>
    <n v="11"/>
    <m/>
    <n v="11520"/>
    <x v="45"/>
    <s v="KG"/>
    <n v="3.1955"/>
    <n v="2.0975233000000002"/>
    <m/>
    <n v="6.7026357051500005"/>
    <s v=""/>
    <n v="0"/>
    <n v="0"/>
  </r>
  <r>
    <n v="181218"/>
    <n v="12"/>
    <m/>
    <n v="2015"/>
    <x v="47"/>
    <s v="H"/>
    <n v="16.259414142106937"/>
    <n v="0.14591470000000001"/>
    <m/>
    <n v="2.3724875367212914"/>
    <s v=""/>
    <n v="0"/>
    <n v="0"/>
  </r>
  <r>
    <n v="181218"/>
    <n v="13"/>
    <m/>
    <n v="14040"/>
    <x v="128"/>
    <s v="L"/>
    <n v="7.3939000000000004"/>
    <n v="0.61199999999999999"/>
    <m/>
    <n v="4.5250668000000003"/>
    <s v=""/>
    <n v="0"/>
    <n v="0"/>
  </r>
  <r>
    <n v="181218"/>
    <n v="14"/>
    <m/>
    <n v="17515"/>
    <x v="14"/>
    <s v="KG"/>
    <n v="5.5275999999999996"/>
    <n v="7.1999999999999995E-2"/>
    <m/>
    <n v="0.39798719999999993"/>
    <s v=""/>
    <n v="0"/>
    <n v="0"/>
  </r>
  <r>
    <n v="181218"/>
    <n v="15"/>
    <m/>
    <n v="17740"/>
    <x v="48"/>
    <s v="KG"/>
    <n v="4.9862000000000002"/>
    <n v="3.6478700000000003E-2"/>
    <m/>
    <n v="0.18189009394000002"/>
    <s v=""/>
    <n v="0"/>
    <n v="0"/>
  </r>
  <r>
    <n v="181218"/>
    <n v="16"/>
    <m/>
    <n v="11066"/>
    <x v="67"/>
    <s v="M"/>
    <n v="1.0965"/>
    <n v="0.24"/>
    <m/>
    <n v="0.26316000000000001"/>
    <s v=""/>
    <n v="0"/>
    <n v="0"/>
  </r>
  <r>
    <n v="181218"/>
    <n v="17"/>
    <m/>
    <n v="10636"/>
    <x v="43"/>
    <s v="M3"/>
    <n v="318.20740000000001"/>
    <n v="0.02"/>
    <m/>
    <n v="6.3641480000000001"/>
    <s v=""/>
    <n v="0"/>
    <n v="0"/>
  </r>
  <r>
    <n v="181218"/>
    <n v="18"/>
    <m/>
    <n v="10543"/>
    <x v="20"/>
    <s v="M3"/>
    <n v="67.283799999999999"/>
    <n v="0.02"/>
    <m/>
    <n v="1.3456760000000001"/>
    <s v=""/>
    <n v="0"/>
    <n v="0"/>
  </r>
  <r>
    <n v="181218"/>
    <n v="19"/>
    <m/>
    <n v="2099"/>
    <x v="1"/>
    <s v="H"/>
    <n v="12.627877718847255"/>
    <n v="3.57"/>
    <m/>
    <n v="45.0815234562847"/>
    <s v=""/>
    <n v="0"/>
    <n v="0"/>
  </r>
  <r>
    <n v="181218"/>
    <n v="20"/>
    <m/>
    <n v="2076"/>
    <x v="228"/>
    <s v="H"/>
    <n v="12.645924541907611"/>
    <n v="0.14000000000000001"/>
    <m/>
    <n v="1.7704294358670658"/>
    <s v=""/>
    <n v="0"/>
    <n v="0"/>
  </r>
  <r>
    <n v="181218"/>
    <n v="21"/>
    <m/>
    <n v="2075"/>
    <x v="230"/>
    <s v="H"/>
    <n v="15.599673853371913"/>
    <n v="0.315"/>
    <m/>
    <n v="4.913897263812153"/>
    <s v=""/>
    <n v="0"/>
    <n v="0"/>
  </r>
  <r>
    <n v="181218"/>
    <n v="22"/>
    <m/>
    <n v="12580"/>
    <x v="42"/>
    <s v="UN"/>
    <n v="0.25140000000000001"/>
    <n v="93.56"/>
    <m/>
    <n v="23.520984000000002"/>
    <s v=""/>
    <n v="0"/>
    <n v="0"/>
  </r>
  <r>
    <n v="181219"/>
    <n v="0"/>
    <s v=" IV.09 - BANCO JARDINEIRA EM ALVENARIA DE TIJOLO APARENTE"/>
    <m/>
    <x v="0"/>
    <m/>
    <s v=""/>
    <m/>
    <s v="M"/>
    <s v=""/>
    <n v="261.59254932161372"/>
    <s v=""/>
    <s v=""/>
  </r>
  <r>
    <n v="181219"/>
    <n v="1"/>
    <m/>
    <n v="2020"/>
    <x v="22"/>
    <s v="H"/>
    <n v="15.860837164231068"/>
    <n v="3.4233250000000002"/>
    <m/>
    <n v="54.296800385241326"/>
    <s v=""/>
    <n v="0"/>
    <n v="0"/>
  </r>
  <r>
    <n v="181219"/>
    <n v="2"/>
    <m/>
    <n v="10648"/>
    <x v="44"/>
    <s v="M3"/>
    <n v="359.69349999999997"/>
    <n v="2.8000000000000001E-2"/>
    <m/>
    <n v="10.071418"/>
    <s v=""/>
    <n v="0"/>
    <n v="0"/>
  </r>
  <r>
    <n v="181219"/>
    <n v="3"/>
    <m/>
    <n v="2099"/>
    <x v="1"/>
    <s v="H"/>
    <n v="12.627877718847255"/>
    <n v="5.6"/>
    <m/>
    <n v="70.716115225544627"/>
    <s v=""/>
    <n v="0"/>
    <n v="0"/>
  </r>
  <r>
    <n v="181219"/>
    <n v="4"/>
    <m/>
    <n v="10543"/>
    <x v="20"/>
    <s v="M3"/>
    <n v="67.283799999999999"/>
    <n v="0.02"/>
    <m/>
    <n v="1.3456760000000001"/>
    <s v=""/>
    <n v="0"/>
    <n v="0"/>
  </r>
  <r>
    <n v="181219"/>
    <n v="5"/>
    <m/>
    <n v="2013"/>
    <x v="15"/>
    <s v="H"/>
    <n v="15.756939025755017"/>
    <n v="0.624"/>
    <m/>
    <n v="9.8323299520711309"/>
    <s v=""/>
    <n v="0"/>
    <n v="0"/>
  </r>
  <r>
    <n v="181219"/>
    <n v="6"/>
    <m/>
    <n v="10608"/>
    <x v="50"/>
    <s v="M3"/>
    <n v="238.17070000000001"/>
    <n v="9.2499999999999999E-2"/>
    <m/>
    <n v="22.03078975"/>
    <s v=""/>
    <n v="0"/>
    <n v="0"/>
  </r>
  <r>
    <n v="181219"/>
    <n v="7"/>
    <m/>
    <n v="2014"/>
    <x v="16"/>
    <s v="H"/>
    <n v="13.173665210544026"/>
    <n v="0.624"/>
    <m/>
    <n v="8.2203670913794724"/>
    <s v=""/>
    <n v="0"/>
    <n v="0"/>
  </r>
  <r>
    <n v="181219"/>
    <n v="8"/>
    <m/>
    <n v="2015"/>
    <x v="47"/>
    <s v="H"/>
    <n v="16.259414142106937"/>
    <n v="0.14591470000000001"/>
    <m/>
    <n v="2.3724875367212914"/>
    <s v=""/>
    <n v="0"/>
    <n v="0"/>
  </r>
  <r>
    <n v="181219"/>
    <n v="9"/>
    <m/>
    <n v="11070"/>
    <x v="51"/>
    <s v="M"/>
    <n v="4.1189999999999998"/>
    <n v="0.48"/>
    <m/>
    <n v="1.9771199999999998"/>
    <s v=""/>
    <n v="0"/>
    <n v="0"/>
  </r>
  <r>
    <n v="181219"/>
    <n v="10"/>
    <m/>
    <n v="17740"/>
    <x v="48"/>
    <s v="KG"/>
    <n v="4.9862000000000002"/>
    <n v="3.6478700000000003E-2"/>
    <m/>
    <n v="0.18189009394000002"/>
    <s v=""/>
    <n v="0"/>
    <n v="0"/>
  </r>
  <r>
    <n v="181219"/>
    <n v="11"/>
    <m/>
    <n v="17515"/>
    <x v="14"/>
    <s v="KG"/>
    <n v="5.5275999999999996"/>
    <n v="7.1999999999999995E-2"/>
    <m/>
    <n v="0.39798719999999993"/>
    <s v=""/>
    <n v="0"/>
    <n v="0"/>
  </r>
  <r>
    <n v="181219"/>
    <n v="12"/>
    <m/>
    <n v="14040"/>
    <x v="128"/>
    <s v="L"/>
    <n v="7.3939000000000004"/>
    <n v="0.96899999999999997"/>
    <m/>
    <n v="7.1646891000000004"/>
    <s v=""/>
    <n v="0"/>
    <n v="0"/>
  </r>
  <r>
    <n v="181219"/>
    <n v="13"/>
    <m/>
    <n v="12580"/>
    <x v="42"/>
    <s v="UN"/>
    <n v="0.25140000000000001"/>
    <n v="55.4"/>
    <m/>
    <n v="13.92756"/>
    <s v=""/>
    <n v="0"/>
    <n v="0"/>
  </r>
  <r>
    <n v="181219"/>
    <n v="14"/>
    <m/>
    <n v="12560"/>
    <x v="168"/>
    <s v="UN"/>
    <n v="1.2146999999999999"/>
    <n v="41.3"/>
    <m/>
    <n v="50.167109999999994"/>
    <s v=""/>
    <n v="0"/>
    <n v="0"/>
  </r>
  <r>
    <n v="181219"/>
    <n v="15"/>
    <m/>
    <n v="11520"/>
    <x v="45"/>
    <s v="KG"/>
    <n v="3.1955"/>
    <n v="2.0975233000000002"/>
    <m/>
    <n v="6.7026357051500005"/>
    <s v=""/>
    <n v="0"/>
    <n v="0"/>
  </r>
  <r>
    <n v="181219"/>
    <n v="16"/>
    <m/>
    <n v="11066"/>
    <x v="67"/>
    <s v="M"/>
    <n v="1.0965"/>
    <n v="0.24"/>
    <m/>
    <n v="0.26316000000000001"/>
    <s v=""/>
    <n v="0"/>
    <n v="0"/>
  </r>
  <r>
    <n v="181219"/>
    <n v="17"/>
    <m/>
    <n v="2016"/>
    <x v="46"/>
    <s v="H"/>
    <n v="13.188618292508322"/>
    <n v="0.14591470000000001"/>
    <m/>
    <n v="1.9244132815658641"/>
    <s v=""/>
    <n v="0"/>
    <n v="0"/>
  </r>
  <r>
    <n v="181321"/>
    <n v="0"/>
    <s v="RV.01 - MINI ANFITEATRO"/>
    <m/>
    <x v="0"/>
    <m/>
    <s v=""/>
    <m/>
    <s v="UN"/>
    <s v=""/>
    <n v="5909.9778103114413"/>
    <s v=""/>
    <s v=""/>
  </r>
  <r>
    <n v="181321"/>
    <n v="1"/>
    <m/>
    <n v="10648"/>
    <x v="44"/>
    <s v="M3"/>
    <n v="359.69349999999997"/>
    <n v="9.7000000000000003E-2"/>
    <m/>
    <n v="34.890269499999995"/>
    <s v=""/>
    <n v="0"/>
    <n v="0"/>
  </r>
  <r>
    <n v="181321"/>
    <n v="2"/>
    <m/>
    <n v="11066"/>
    <x v="67"/>
    <s v="M"/>
    <n v="1.0965"/>
    <n v="15.54"/>
    <m/>
    <n v="17.03961"/>
    <s v=""/>
    <n v="0"/>
    <n v="0"/>
  </r>
  <r>
    <n v="181321"/>
    <n v="3"/>
    <m/>
    <n v="12580"/>
    <x v="42"/>
    <s v="UN"/>
    <n v="0.25140000000000001"/>
    <n v="435"/>
    <m/>
    <n v="109.35900000000001"/>
    <s v=""/>
    <n v="0"/>
    <n v="0"/>
  </r>
  <r>
    <n v="181321"/>
    <n v="4"/>
    <m/>
    <n v="14040"/>
    <x v="128"/>
    <s v="L"/>
    <n v="7.3939000000000004"/>
    <n v="6.36"/>
    <m/>
    <n v="47.025204000000002"/>
    <s v=""/>
    <n v="0"/>
    <n v="0"/>
  </r>
  <r>
    <n v="181321"/>
    <n v="5"/>
    <m/>
    <n v="17740"/>
    <x v="48"/>
    <s v="KG"/>
    <n v="4.9862000000000002"/>
    <n v="1.19"/>
    <m/>
    <n v="5.9335779999999998"/>
    <s v=""/>
    <n v="0"/>
    <n v="0"/>
  </r>
  <r>
    <n v="181321"/>
    <n v="6"/>
    <m/>
    <n v="37040"/>
    <x v="1520"/>
    <s v="L"/>
    <n v="11.958299999999999"/>
    <n v="1.73"/>
    <m/>
    <n v="20.687859"/>
    <s v=""/>
    <n v="0"/>
    <n v="0"/>
  </r>
  <r>
    <n v="181321"/>
    <n v="7"/>
    <m/>
    <n v="37525"/>
    <x v="1423"/>
    <s v="L"/>
    <n v="6.3125"/>
    <n v="1.38"/>
    <m/>
    <n v="8.7112499999999997"/>
    <s v=""/>
    <n v="0"/>
    <n v="0"/>
  </r>
  <r>
    <n v="181321"/>
    <n v="8"/>
    <m/>
    <n v="11070"/>
    <x v="51"/>
    <s v="M"/>
    <n v="4.1189999999999998"/>
    <n v="20.633330000000001"/>
    <m/>
    <n v="84.988686270000002"/>
    <s v=""/>
    <n v="0"/>
    <n v="0"/>
  </r>
  <r>
    <n v="181321"/>
    <n v="9"/>
    <m/>
    <n v="17515"/>
    <x v="14"/>
    <s v="KG"/>
    <n v="5.5275999999999996"/>
    <n v="3.4"/>
    <m/>
    <n v="18.793839999999999"/>
    <s v=""/>
    <n v="0"/>
    <n v="0"/>
  </r>
  <r>
    <n v="181321"/>
    <n v="10"/>
    <m/>
    <n v="11046"/>
    <x v="59"/>
    <s v="M"/>
    <n v="2.4108999999999998"/>
    <n v="27.69"/>
    <m/>
    <n v="66.757820999999993"/>
    <s v=""/>
    <n v="0"/>
    <n v="0"/>
  </r>
  <r>
    <n v="181321"/>
    <n v="11"/>
    <m/>
    <n v="37540"/>
    <x v="385"/>
    <s v="UN"/>
    <n v="0.39579999999999999"/>
    <n v="2.0699999999999998"/>
    <m/>
    <n v="0.81930599999999987"/>
    <s v=""/>
    <n v="0"/>
    <n v="0"/>
  </r>
  <r>
    <n v="181321"/>
    <n v="12"/>
    <m/>
    <n v="14022"/>
    <x v="127"/>
    <s v="KG"/>
    <n v="20.04"/>
    <n v="35.549999999999997"/>
    <m/>
    <n v="712.42199999999991"/>
    <s v=""/>
    <n v="0"/>
    <n v="0"/>
  </r>
  <r>
    <n v="181321"/>
    <n v="13"/>
    <m/>
    <n v="11520"/>
    <x v="45"/>
    <s v="KG"/>
    <n v="3.1955"/>
    <n v="44.28"/>
    <m/>
    <n v="141.49674000000002"/>
    <s v=""/>
    <n v="0"/>
    <n v="0"/>
  </r>
  <r>
    <n v="181321"/>
    <n v="14"/>
    <m/>
    <n v="10608"/>
    <x v="50"/>
    <s v="M3"/>
    <n v="238.17070000000001"/>
    <n v="3.58"/>
    <m/>
    <n v="852.65110600000003"/>
    <s v=""/>
    <n v="0"/>
    <n v="0"/>
  </r>
  <r>
    <n v="181321"/>
    <n v="15"/>
    <m/>
    <n v="11510"/>
    <x v="92"/>
    <s v="KG"/>
    <n v="3.2757999999999998"/>
    <n v="18.29"/>
    <m/>
    <n v="59.914381999999996"/>
    <s v=""/>
    <n v="0"/>
    <n v="0"/>
  </r>
  <r>
    <n v="181321"/>
    <n v="16"/>
    <m/>
    <n v="2013"/>
    <x v="15"/>
    <s v="H"/>
    <n v="15.756939025755017"/>
    <n v="34.39"/>
    <m/>
    <n v="541.88113309571509"/>
    <s v=""/>
    <n v="0"/>
    <n v="0"/>
  </r>
  <r>
    <n v="181321"/>
    <n v="17"/>
    <m/>
    <n v="2014"/>
    <x v="16"/>
    <s v="H"/>
    <n v="13.173665210544026"/>
    <n v="34.39"/>
    <m/>
    <n v="453.0423465906091"/>
    <s v=""/>
    <n v="0"/>
    <n v="0"/>
  </r>
  <r>
    <n v="181321"/>
    <n v="18"/>
    <m/>
    <n v="2015"/>
    <x v="47"/>
    <s v="H"/>
    <n v="16.259414142106937"/>
    <n v="5.96"/>
    <m/>
    <n v="96.906108286957348"/>
    <s v=""/>
    <n v="0"/>
    <n v="0"/>
  </r>
  <r>
    <n v="181321"/>
    <n v="19"/>
    <m/>
    <n v="2020"/>
    <x v="22"/>
    <s v="H"/>
    <n v="15.860837164231068"/>
    <n v="37.25"/>
    <m/>
    <n v="590.81618436760732"/>
    <s v=""/>
    <n v="0"/>
    <n v="0"/>
  </r>
  <r>
    <n v="181321"/>
    <n v="20"/>
    <m/>
    <n v="2075"/>
    <x v="230"/>
    <s v="H"/>
    <n v="15.599673853371913"/>
    <n v="3.11"/>
    <m/>
    <n v="48.514985683986644"/>
    <s v=""/>
    <n v="0"/>
    <n v="0"/>
  </r>
  <r>
    <n v="181321"/>
    <n v="21"/>
    <m/>
    <n v="2076"/>
    <x v="228"/>
    <s v="H"/>
    <n v="12.645924541907611"/>
    <n v="1.38"/>
    <m/>
    <n v="17.451375867832503"/>
    <s v=""/>
    <n v="0"/>
    <n v="0"/>
  </r>
  <r>
    <n v="181321"/>
    <n v="22"/>
    <m/>
    <n v="2099"/>
    <x v="1"/>
    <s v="H"/>
    <n v="12.627877718847255"/>
    <n v="142.11000000000001"/>
    <m/>
    <n v="1794.5477026253836"/>
    <s v=""/>
    <n v="0"/>
    <n v="0"/>
  </r>
  <r>
    <n v="181321"/>
    <n v="23"/>
    <m/>
    <n v="10543"/>
    <x v="20"/>
    <s v="M3"/>
    <n v="67.283799999999999"/>
    <n v="1.1399999999999999"/>
    <m/>
    <n v="76.703531999999996"/>
    <s v=""/>
    <n v="0"/>
    <n v="0"/>
  </r>
  <r>
    <n v="181321"/>
    <n v="24"/>
    <m/>
    <n v="2016"/>
    <x v="46"/>
    <s v="H"/>
    <n v="13.188618292508322"/>
    <n v="5.96"/>
    <m/>
    <n v="78.604165023349594"/>
    <s v=""/>
    <n v="0"/>
    <n v="0"/>
  </r>
  <r>
    <n v="181321"/>
    <n v="25"/>
    <m/>
    <n v="11020"/>
    <x v="60"/>
    <s v="M2"/>
    <n v="9.8424999999999994"/>
    <n v="3.05"/>
    <m/>
    <n v="30.019624999999998"/>
    <s v=""/>
    <n v="0"/>
    <n v="0"/>
  </r>
  <r>
    <n v="181326"/>
    <n v="0"/>
    <s v="RV.06 - MURAL EM ALVENARIA"/>
    <m/>
    <x v="0"/>
    <m/>
    <s v=""/>
    <m/>
    <s v="UN"/>
    <s v=""/>
    <n v="1626.6523854798386"/>
    <s v=""/>
    <s v=""/>
  </r>
  <r>
    <n v="181326"/>
    <n v="1"/>
    <m/>
    <n v="11066"/>
    <x v="67"/>
    <s v="M"/>
    <n v="1.0965"/>
    <n v="1.49"/>
    <m/>
    <n v="1.633785"/>
    <s v=""/>
    <n v="0"/>
    <n v="0"/>
  </r>
  <r>
    <n v="181326"/>
    <n v="2"/>
    <m/>
    <n v="17740"/>
    <x v="48"/>
    <s v="KG"/>
    <n v="4.9862000000000002"/>
    <n v="0.48"/>
    <m/>
    <n v="2.3933759999999999"/>
    <s v=""/>
    <n v="0"/>
    <n v="0"/>
  </r>
  <r>
    <n v="181326"/>
    <n v="3"/>
    <m/>
    <n v="2099"/>
    <x v="1"/>
    <s v="H"/>
    <n v="12.627877718847255"/>
    <n v="31"/>
    <m/>
    <n v="391.46420928426494"/>
    <s v=""/>
    <n v="0"/>
    <n v="0"/>
  </r>
  <r>
    <n v="181326"/>
    <n v="4"/>
    <m/>
    <n v="2076"/>
    <x v="228"/>
    <s v="H"/>
    <n v="12.645924541907611"/>
    <n v="3.35"/>
    <m/>
    <n v="42.3638472153905"/>
    <s v=""/>
    <n v="0"/>
    <n v="0"/>
  </r>
  <r>
    <n v="181326"/>
    <n v="5"/>
    <m/>
    <n v="2075"/>
    <x v="230"/>
    <s v="H"/>
    <n v="15.599673853371913"/>
    <n v="6.09"/>
    <m/>
    <n v="95.002013767034953"/>
    <s v=""/>
    <n v="0"/>
    <n v="0"/>
  </r>
  <r>
    <n v="181326"/>
    <n v="6"/>
    <m/>
    <n v="2020"/>
    <x v="22"/>
    <s v="H"/>
    <n v="15.860837164231068"/>
    <n v="19.63"/>
    <m/>
    <n v="311.34823353385588"/>
    <s v=""/>
    <n v="0"/>
    <n v="0"/>
  </r>
  <r>
    <n v="181326"/>
    <n v="7"/>
    <m/>
    <n v="2016"/>
    <x v="46"/>
    <s v="H"/>
    <n v="13.188618292508322"/>
    <n v="2.42"/>
    <m/>
    <n v="31.916456267870139"/>
    <s v=""/>
    <n v="0"/>
    <n v="0"/>
  </r>
  <r>
    <n v="181326"/>
    <n v="8"/>
    <m/>
    <n v="2015"/>
    <x v="47"/>
    <s v="H"/>
    <n v="16.259414142106937"/>
    <n v="2.42"/>
    <m/>
    <n v="39.34778222389879"/>
    <s v=""/>
    <n v="0"/>
    <n v="0"/>
  </r>
  <r>
    <n v="181326"/>
    <n v="9"/>
    <m/>
    <n v="2013"/>
    <x v="15"/>
    <s v="H"/>
    <n v="15.756939025755017"/>
    <n v="4.5599999999999996"/>
    <m/>
    <n v="71.851641957442865"/>
    <s v=""/>
    <n v="0"/>
    <n v="0"/>
  </r>
  <r>
    <n v="181326"/>
    <n v="10"/>
    <m/>
    <n v="37530"/>
    <x v="229"/>
    <s v="UN"/>
    <n v="0.85980000000000001"/>
    <n v="1.52"/>
    <m/>
    <n v="1.3068960000000001"/>
    <s v=""/>
    <n v="0"/>
    <n v="0"/>
  </r>
  <r>
    <n v="181326"/>
    <n v="11"/>
    <m/>
    <n v="11510"/>
    <x v="92"/>
    <s v="KG"/>
    <n v="3.2757999999999998"/>
    <n v="18.54"/>
    <m/>
    <n v="60.733331999999997"/>
    <s v=""/>
    <n v="0"/>
    <n v="0"/>
  </r>
  <r>
    <n v="181326"/>
    <n v="12"/>
    <m/>
    <n v="2014"/>
    <x v="16"/>
    <s v="H"/>
    <n v="13.173665210544026"/>
    <n v="4.5599999999999996"/>
    <m/>
    <n v="60.071913360080757"/>
    <s v=""/>
    <n v="0"/>
    <n v="0"/>
  </r>
  <r>
    <n v="181326"/>
    <n v="13"/>
    <m/>
    <n v="10543"/>
    <x v="20"/>
    <s v="M3"/>
    <n v="67.283799999999999"/>
    <n v="6.2E-2"/>
    <m/>
    <n v="4.1715955999999998"/>
    <s v=""/>
    <n v="0"/>
    <n v="0"/>
  </r>
  <r>
    <n v="181326"/>
    <n v="14"/>
    <m/>
    <n v="37560"/>
    <x v="1521"/>
    <s v="L"/>
    <n v="5.13"/>
    <n v="1.8597999999999999"/>
    <m/>
    <n v="9.540773999999999"/>
    <s v=""/>
    <n v="0"/>
    <n v="0"/>
  </r>
  <r>
    <n v="181326"/>
    <n v="15"/>
    <m/>
    <n v="11046"/>
    <x v="59"/>
    <s v="M"/>
    <n v="2.4108999999999998"/>
    <n v="8.64"/>
    <m/>
    <n v="20.830176000000002"/>
    <s v=""/>
    <n v="0"/>
    <n v="0"/>
  </r>
  <r>
    <n v="181326"/>
    <n v="16"/>
    <m/>
    <n v="10609"/>
    <x v="136"/>
    <s v="M3"/>
    <n v="238.24469999999999"/>
    <n v="0.22"/>
    <m/>
    <n v="52.413834000000001"/>
    <s v=""/>
    <n v="0"/>
    <n v="0"/>
  </r>
  <r>
    <n v="181326"/>
    <n v="17"/>
    <m/>
    <n v="10636"/>
    <x v="43"/>
    <s v="M3"/>
    <n v="318.20740000000001"/>
    <n v="0.1"/>
    <m/>
    <n v="31.820740000000001"/>
    <s v=""/>
    <n v="0"/>
    <n v="0"/>
  </r>
  <r>
    <n v="181326"/>
    <n v="18"/>
    <m/>
    <n v="37525"/>
    <x v="1423"/>
    <s v="L"/>
    <n v="6.3125"/>
    <n v="1.22"/>
    <m/>
    <n v="7.7012499999999999"/>
    <s v=""/>
    <n v="0"/>
    <n v="0"/>
  </r>
  <r>
    <n v="181326"/>
    <n v="19"/>
    <m/>
    <n v="37045"/>
    <x v="1607"/>
    <s v="L"/>
    <n v="18.026800000000001"/>
    <n v="1.22"/>
    <m/>
    <n v="21.992696000000002"/>
    <s v=""/>
    <n v="0"/>
    <n v="0"/>
  </r>
  <r>
    <n v="181326"/>
    <n v="20"/>
    <m/>
    <n v="17515"/>
    <x v="14"/>
    <s v="KG"/>
    <n v="5.5275999999999996"/>
    <n v="0.73"/>
    <m/>
    <n v="4.0351479999999995"/>
    <s v=""/>
    <n v="0"/>
    <n v="0"/>
  </r>
  <r>
    <n v="181326"/>
    <n v="21"/>
    <m/>
    <n v="11070"/>
    <x v="51"/>
    <s v="M"/>
    <n v="4.1189999999999998"/>
    <n v="6.0333300000000003"/>
    <m/>
    <n v="24.851286269999999"/>
    <s v=""/>
    <n v="0"/>
    <n v="0"/>
  </r>
  <r>
    <n v="181326"/>
    <n v="22"/>
    <m/>
    <n v="14040"/>
    <x v="128"/>
    <s v="L"/>
    <n v="7.3939000000000004"/>
    <n v="1.86"/>
    <m/>
    <n v="13.752654000000001"/>
    <s v=""/>
    <n v="0"/>
    <n v="0"/>
  </r>
  <r>
    <n v="181326"/>
    <n v="23"/>
    <m/>
    <n v="14022"/>
    <x v="127"/>
    <s v="KG"/>
    <n v="20.04"/>
    <n v="1.1200000000000001"/>
    <m/>
    <n v="22.444800000000001"/>
    <s v=""/>
    <n v="0"/>
    <n v="0"/>
  </r>
  <r>
    <n v="181326"/>
    <n v="24"/>
    <m/>
    <n v="12580"/>
    <x v="42"/>
    <s v="UN"/>
    <n v="0.25140000000000001"/>
    <n v="449"/>
    <m/>
    <n v="112.87860000000001"/>
    <s v=""/>
    <n v="0"/>
    <n v="0"/>
  </r>
  <r>
    <n v="181326"/>
    <n v="25"/>
    <m/>
    <n v="11520"/>
    <x v="45"/>
    <s v="KG"/>
    <n v="3.1955"/>
    <n v="6.8"/>
    <m/>
    <n v="21.729399999999998"/>
    <s v=""/>
    <n v="0"/>
    <n v="0"/>
  </r>
  <r>
    <n v="181326"/>
    <n v="26"/>
    <m/>
    <n v="10648"/>
    <x v="44"/>
    <s v="M3"/>
    <n v="359.69349999999997"/>
    <n v="0.47"/>
    <m/>
    <n v="169.05594499999998"/>
    <s v=""/>
    <n v="0"/>
    <n v="0"/>
  </r>
  <r>
    <n v="181338"/>
    <n v="0"/>
    <s v="RV.08 - TANQUE DE AREIA CIRCULAR - RAIO INTERNO 1,50M"/>
    <m/>
    <x v="0"/>
    <m/>
    <s v=""/>
    <m/>
    <s v="UN"/>
    <s v=""/>
    <n v="2857.5735355726624"/>
    <s v=""/>
    <s v=""/>
  </r>
  <r>
    <n v="181338"/>
    <n v="1"/>
    <m/>
    <n v="2036"/>
    <x v="25"/>
    <s v="H"/>
    <n v="12.90425192342871"/>
    <n v="0.35"/>
    <m/>
    <n v="4.5164881732000479"/>
    <s v=""/>
    <n v="0"/>
    <n v="0"/>
  </r>
  <r>
    <n v="181338"/>
    <n v="2"/>
    <m/>
    <n v="72433"/>
    <x v="1250"/>
    <s v="M"/>
    <n v="7.2504999999999997"/>
    <n v="0.74"/>
    <m/>
    <n v="5.3653699999999995"/>
    <s v=""/>
    <n v="0"/>
    <n v="0"/>
  </r>
  <r>
    <n v="181338"/>
    <n v="3"/>
    <m/>
    <n v="72442"/>
    <x v="30"/>
    <s v="M"/>
    <n v="14.6023"/>
    <n v="3.15"/>
    <m/>
    <n v="45.997244999999999"/>
    <s v=""/>
    <n v="0"/>
    <n v="0"/>
  </r>
  <r>
    <n v="181338"/>
    <n v="4"/>
    <m/>
    <n v="12535"/>
    <x v="1759"/>
    <s v="UN"/>
    <n v="1.5785"/>
    <n v="166"/>
    <m/>
    <n v="262.03100000000001"/>
    <s v=""/>
    <n v="0"/>
    <n v="0"/>
  </r>
  <r>
    <n v="181338"/>
    <n v="5"/>
    <m/>
    <n v="11510"/>
    <x v="92"/>
    <s v="KG"/>
    <n v="3.2757999999999998"/>
    <n v="20.260000000000002"/>
    <m/>
    <n v="66.367708000000007"/>
    <s v=""/>
    <n v="0"/>
    <n v="0"/>
  </r>
  <r>
    <n v="181338"/>
    <n v="6"/>
    <m/>
    <n v="11070"/>
    <x v="51"/>
    <s v="M"/>
    <n v="4.1189999999999998"/>
    <n v="3.3333300000000001"/>
    <m/>
    <n v="13.729986269999999"/>
    <s v=""/>
    <n v="0"/>
    <n v="0"/>
  </r>
  <r>
    <n v="181338"/>
    <n v="7"/>
    <m/>
    <n v="10504"/>
    <x v="1549"/>
    <s v="M3"/>
    <n v="73.739999999999995"/>
    <n v="2.66"/>
    <m/>
    <n v="196.14840000000001"/>
    <s v=""/>
    <n v="0"/>
    <n v="0"/>
  </r>
  <r>
    <n v="181338"/>
    <n v="8"/>
    <m/>
    <n v="10627"/>
    <x v="198"/>
    <s v="M3"/>
    <n v="213.67830000000001"/>
    <n v="0.27"/>
    <m/>
    <n v="57.693141000000004"/>
    <s v=""/>
    <n v="0"/>
    <n v="0"/>
  </r>
  <r>
    <n v="181338"/>
    <n v="9"/>
    <m/>
    <n v="10608"/>
    <x v="50"/>
    <s v="M3"/>
    <n v="238.17070000000001"/>
    <n v="0.92"/>
    <m/>
    <n v="219.11704400000002"/>
    <s v=""/>
    <n v="0"/>
    <n v="0"/>
  </r>
  <r>
    <n v="181338"/>
    <n v="10"/>
    <m/>
    <n v="10636"/>
    <x v="43"/>
    <s v="M3"/>
    <n v="318.20740000000001"/>
    <n v="9.6000000000000002E-2"/>
    <m/>
    <n v="30.547910400000003"/>
    <s v=""/>
    <n v="0"/>
    <n v="0"/>
  </r>
  <r>
    <n v="181338"/>
    <n v="11"/>
    <m/>
    <n v="10648"/>
    <x v="44"/>
    <s v="M3"/>
    <n v="359.69349999999997"/>
    <n v="0.223"/>
    <m/>
    <n v="80.21165049999999"/>
    <s v=""/>
    <n v="0"/>
    <n v="0"/>
  </r>
  <r>
    <n v="181338"/>
    <n v="12"/>
    <m/>
    <n v="11066"/>
    <x v="67"/>
    <s v="M"/>
    <n v="1.0965"/>
    <n v="4.0199999999999996"/>
    <m/>
    <n v="4.4079299999999995"/>
    <s v=""/>
    <n v="0"/>
    <n v="0"/>
  </r>
  <r>
    <n v="181338"/>
    <n v="13"/>
    <m/>
    <n v="72404"/>
    <x v="1251"/>
    <s v="UN"/>
    <n v="1.425"/>
    <n v="1"/>
    <m/>
    <n v="1.425"/>
    <s v=""/>
    <n v="0"/>
    <n v="0"/>
  </r>
  <r>
    <n v="181338"/>
    <n v="14"/>
    <m/>
    <n v="10645"/>
    <x v="169"/>
    <s v="M3"/>
    <n v="309.5095"/>
    <n v="9.0999999999999998E-2"/>
    <m/>
    <n v="28.165364499999999"/>
    <s v=""/>
    <n v="0"/>
    <n v="0"/>
  </r>
  <r>
    <n v="181338"/>
    <n v="15"/>
    <m/>
    <n v="2014"/>
    <x v="16"/>
    <s v="H"/>
    <n v="13.173665210544026"/>
    <n v="2.21"/>
    <m/>
    <n v="29.113800115302297"/>
    <s v=""/>
    <n v="0"/>
    <n v="0"/>
  </r>
  <r>
    <n v="181338"/>
    <n v="16"/>
    <m/>
    <n v="2020"/>
    <x v="22"/>
    <s v="H"/>
    <n v="15.860837164231068"/>
    <n v="30.35"/>
    <m/>
    <n v="481.37640793441295"/>
    <s v=""/>
    <n v="0"/>
    <n v="0"/>
  </r>
  <r>
    <n v="181338"/>
    <n v="17"/>
    <m/>
    <n v="10550"/>
    <x v="1546"/>
    <s v="M3"/>
    <n v="71.755899999999997"/>
    <n v="0.15"/>
    <m/>
    <n v="10.763385"/>
    <s v=""/>
    <n v="0"/>
    <n v="0"/>
  </r>
  <r>
    <n v="181338"/>
    <n v="18"/>
    <m/>
    <n v="2035"/>
    <x v="26"/>
    <s v="H"/>
    <n v="17.275965903920998"/>
    <n v="0.35"/>
    <m/>
    <n v="6.0465880663723492"/>
    <s v=""/>
    <n v="0"/>
    <n v="0"/>
  </r>
  <r>
    <n v="181338"/>
    <n v="19"/>
    <m/>
    <n v="2099"/>
    <x v="1"/>
    <s v="H"/>
    <n v="12.627877718847255"/>
    <n v="83.6"/>
    <m/>
    <n v="1055.6905772956304"/>
    <s v=""/>
    <n v="0"/>
    <n v="0"/>
  </r>
  <r>
    <n v="181338"/>
    <n v="20"/>
    <m/>
    <n v="2013"/>
    <x v="15"/>
    <s v="H"/>
    <n v="15.756939025755017"/>
    <n v="2.21"/>
    <m/>
    <n v="34.822835246918586"/>
    <s v=""/>
    <n v="0"/>
    <n v="0"/>
  </r>
  <r>
    <n v="181338"/>
    <n v="21"/>
    <m/>
    <n v="10543"/>
    <x v="20"/>
    <s v="M3"/>
    <n v="67.283799999999999"/>
    <n v="0.38"/>
    <m/>
    <n v="25.567844000000001"/>
    <s v=""/>
    <n v="0"/>
    <n v="0"/>
  </r>
  <r>
    <n v="181338"/>
    <n v="22"/>
    <m/>
    <n v="2006"/>
    <x v="1419"/>
    <s v="H"/>
    <n v="15.127620524464596"/>
    <n v="0.9"/>
    <m/>
    <n v="13.614858472018136"/>
    <s v=""/>
    <n v="0"/>
    <n v="0"/>
  </r>
  <r>
    <n v="181338"/>
    <n v="23"/>
    <m/>
    <n v="24110"/>
    <x v="53"/>
    <s v="M2"/>
    <n v="4.2736000000000001"/>
    <n v="2.97"/>
    <m/>
    <n v="12.692592000000001"/>
    <s v=""/>
    <n v="0"/>
    <n v="0"/>
  </r>
  <r>
    <n v="181338"/>
    <n v="24"/>
    <m/>
    <n v="17740"/>
    <x v="48"/>
    <s v="KG"/>
    <n v="4.9862000000000002"/>
    <n v="0.39"/>
    <m/>
    <n v="1.9446180000000002"/>
    <s v=""/>
    <n v="0"/>
    <n v="0"/>
  </r>
  <r>
    <n v="181338"/>
    <n v="25"/>
    <m/>
    <n v="17515"/>
    <x v="14"/>
    <s v="KG"/>
    <n v="5.5275999999999996"/>
    <n v="0.4"/>
    <m/>
    <n v="2.2110400000000001"/>
    <s v=""/>
    <n v="0"/>
    <n v="0"/>
  </r>
  <r>
    <n v="181338"/>
    <n v="26"/>
    <m/>
    <n v="14040"/>
    <x v="128"/>
    <s v="L"/>
    <n v="7.3939000000000004"/>
    <n v="8.91"/>
    <m/>
    <n v="65.879649000000001"/>
    <s v=""/>
    <n v="0"/>
    <n v="0"/>
  </r>
  <r>
    <n v="181338"/>
    <n v="27"/>
    <m/>
    <n v="14022"/>
    <x v="127"/>
    <s v="KG"/>
    <n v="20.04"/>
    <n v="2.2599999999999998"/>
    <m/>
    <n v="45.290399999999991"/>
    <s v=""/>
    <n v="0"/>
    <n v="0"/>
  </r>
  <r>
    <n v="181338"/>
    <n v="28"/>
    <m/>
    <n v="2015"/>
    <x v="47"/>
    <s v="H"/>
    <n v="16.259414142106937"/>
    <n v="1.93"/>
    <m/>
    <n v="31.380669294266387"/>
    <s v=""/>
    <n v="0"/>
    <n v="0"/>
  </r>
  <r>
    <n v="181338"/>
    <n v="29"/>
    <m/>
    <n v="2016"/>
    <x v="46"/>
    <s v="H"/>
    <n v="13.188618292508322"/>
    <n v="1.93"/>
    <m/>
    <n v="25.45403330454106"/>
    <s v=""/>
    <n v="0"/>
    <n v="0"/>
  </r>
  <r>
    <n v="181339"/>
    <n v="0"/>
    <s v="RV.09 - TANQUE DE AREIA CIRCULAR - RAIO INTERNO 2,00M"/>
    <m/>
    <x v="0"/>
    <m/>
    <s v=""/>
    <m/>
    <s v="UN"/>
    <s v=""/>
    <n v="4040.8680971781018"/>
    <s v=""/>
    <s v=""/>
  </r>
  <r>
    <n v="181339"/>
    <n v="1"/>
    <m/>
    <n v="11066"/>
    <x v="67"/>
    <s v="M"/>
    <n v="1.0965"/>
    <n v="5.26"/>
    <m/>
    <n v="5.7675900000000002"/>
    <s v=""/>
    <n v="0"/>
    <n v="0"/>
  </r>
  <r>
    <n v="181339"/>
    <n v="2"/>
    <m/>
    <n v="10636"/>
    <x v="43"/>
    <s v="M3"/>
    <n v="318.20740000000001"/>
    <n v="0.126"/>
    <m/>
    <n v="40.094132399999999"/>
    <s v=""/>
    <n v="0"/>
    <n v="0"/>
  </r>
  <r>
    <n v="181339"/>
    <n v="3"/>
    <m/>
    <n v="10648"/>
    <x v="44"/>
    <s v="M3"/>
    <n v="359.69349999999997"/>
    <n v="0.29299999999999998"/>
    <m/>
    <n v="105.39019549999999"/>
    <s v=""/>
    <n v="0"/>
    <n v="0"/>
  </r>
  <r>
    <n v="181339"/>
    <n v="4"/>
    <m/>
    <n v="10627"/>
    <x v="198"/>
    <s v="M3"/>
    <n v="213.67830000000001"/>
    <n v="0.37"/>
    <m/>
    <n v="79.060970999999995"/>
    <s v=""/>
    <n v="0"/>
    <n v="0"/>
  </r>
  <r>
    <n v="181339"/>
    <n v="5"/>
    <m/>
    <n v="11070"/>
    <x v="51"/>
    <s v="M"/>
    <n v="4.1189999999999998"/>
    <n v="4.3666700000000001"/>
    <m/>
    <n v="17.986313729999999"/>
    <s v=""/>
    <n v="0"/>
    <n v="0"/>
  </r>
  <r>
    <n v="181339"/>
    <n v="6"/>
    <m/>
    <n v="10645"/>
    <x v="169"/>
    <s v="M3"/>
    <n v="309.5095"/>
    <n v="0.12"/>
    <m/>
    <n v="37.14114"/>
    <s v=""/>
    <n v="0"/>
    <n v="0"/>
  </r>
  <r>
    <n v="181339"/>
    <n v="7"/>
    <m/>
    <n v="11510"/>
    <x v="92"/>
    <s v="KG"/>
    <n v="3.2757999999999998"/>
    <n v="26.62"/>
    <m/>
    <n v="87.201796000000002"/>
    <s v=""/>
    <n v="0"/>
    <n v="0"/>
  </r>
  <r>
    <n v="181339"/>
    <n v="8"/>
    <m/>
    <n v="12535"/>
    <x v="1759"/>
    <s v="UN"/>
    <n v="1.5785"/>
    <n v="218"/>
    <m/>
    <n v="344.113"/>
    <s v=""/>
    <n v="0"/>
    <n v="0"/>
  </r>
  <r>
    <n v="181339"/>
    <n v="9"/>
    <m/>
    <n v="14022"/>
    <x v="127"/>
    <s v="KG"/>
    <n v="20.04"/>
    <n v="2.97"/>
    <m/>
    <n v="59.518799999999999"/>
    <s v=""/>
    <n v="0"/>
    <n v="0"/>
  </r>
  <r>
    <n v="181339"/>
    <n v="10"/>
    <m/>
    <n v="14040"/>
    <x v="128"/>
    <s v="L"/>
    <n v="7.3939000000000004"/>
    <n v="11.7"/>
    <m/>
    <n v="86.508629999999997"/>
    <s v=""/>
    <n v="0"/>
    <n v="0"/>
  </r>
  <r>
    <n v="181339"/>
    <n v="11"/>
    <m/>
    <n v="10550"/>
    <x v="1546"/>
    <s v="M3"/>
    <n v="71.755899999999997"/>
    <n v="0.2"/>
    <m/>
    <n v="14.351179999999999"/>
    <s v=""/>
    <n v="0"/>
    <n v="0"/>
  </r>
  <r>
    <n v="181339"/>
    <n v="12"/>
    <m/>
    <n v="2099"/>
    <x v="1"/>
    <s v="H"/>
    <n v="12.627877718847255"/>
    <n v="121"/>
    <m/>
    <n v="1527.9732039805178"/>
    <s v=""/>
    <n v="0"/>
    <n v="0"/>
  </r>
  <r>
    <n v="181339"/>
    <n v="13"/>
    <m/>
    <n v="10608"/>
    <x v="50"/>
    <s v="M3"/>
    <n v="238.17070000000001"/>
    <n v="1.32"/>
    <m/>
    <n v="314.38532400000003"/>
    <s v=""/>
    <n v="0"/>
    <n v="0"/>
  </r>
  <r>
    <n v="181339"/>
    <n v="14"/>
    <m/>
    <n v="24110"/>
    <x v="53"/>
    <s v="M2"/>
    <n v="4.2736000000000001"/>
    <n v="3.96"/>
    <m/>
    <n v="16.923456000000002"/>
    <s v=""/>
    <n v="0"/>
    <n v="0"/>
  </r>
  <r>
    <n v="181339"/>
    <n v="15"/>
    <m/>
    <n v="17515"/>
    <x v="14"/>
    <s v="KG"/>
    <n v="5.5275999999999996"/>
    <n v="0.53"/>
    <m/>
    <n v="2.9296280000000001"/>
    <s v=""/>
    <n v="0"/>
    <n v="0"/>
  </r>
  <r>
    <n v="181339"/>
    <n v="16"/>
    <m/>
    <n v="2020"/>
    <x v="22"/>
    <s v="H"/>
    <n v="15.860837164231068"/>
    <n v="41.26"/>
    <m/>
    <n v="654.41814139617384"/>
    <s v=""/>
    <n v="0"/>
    <n v="0"/>
  </r>
  <r>
    <n v="181339"/>
    <n v="17"/>
    <m/>
    <n v="2006"/>
    <x v="1419"/>
    <s v="H"/>
    <n v="15.127620524464596"/>
    <n v="1.2"/>
    <m/>
    <n v="18.153144629357516"/>
    <s v=""/>
    <n v="0"/>
    <n v="0"/>
  </r>
  <r>
    <n v="181339"/>
    <n v="18"/>
    <m/>
    <n v="2013"/>
    <x v="15"/>
    <s v="H"/>
    <n v="15.756939025755017"/>
    <n v="2.89"/>
    <m/>
    <n v="45.537553784431999"/>
    <s v=""/>
    <n v="0"/>
    <n v="0"/>
  </r>
  <r>
    <n v="181339"/>
    <n v="19"/>
    <m/>
    <n v="2014"/>
    <x v="16"/>
    <s v="H"/>
    <n v="13.173665210544026"/>
    <n v="2.89"/>
    <m/>
    <n v="38.071892458472234"/>
    <s v=""/>
    <n v="0"/>
    <n v="0"/>
  </r>
  <r>
    <n v="181339"/>
    <n v="20"/>
    <m/>
    <n v="2016"/>
    <x v="46"/>
    <s v="H"/>
    <n v="13.188618292508322"/>
    <n v="2.5299999999999998"/>
    <m/>
    <n v="33.367204280046053"/>
    <s v=""/>
    <n v="0"/>
    <n v="0"/>
  </r>
  <r>
    <n v="181339"/>
    <n v="21"/>
    <m/>
    <n v="2035"/>
    <x v="26"/>
    <s v="H"/>
    <n v="17.275965903920998"/>
    <n v="0.35"/>
    <m/>
    <n v="6.0465880663723492"/>
    <s v=""/>
    <n v="0"/>
    <n v="0"/>
  </r>
  <r>
    <n v="181339"/>
    <n v="22"/>
    <m/>
    <n v="2036"/>
    <x v="25"/>
    <s v="H"/>
    <n v="12.90425192342871"/>
    <n v="0.35"/>
    <m/>
    <n v="4.5164881732000479"/>
    <s v=""/>
    <n v="0"/>
    <n v="0"/>
  </r>
  <r>
    <n v="181339"/>
    <n v="23"/>
    <m/>
    <n v="72442"/>
    <x v="30"/>
    <s v="M"/>
    <n v="14.6023"/>
    <n v="4.2"/>
    <m/>
    <n v="61.329660000000004"/>
    <s v=""/>
    <n v="0"/>
    <n v="0"/>
  </r>
  <r>
    <n v="181339"/>
    <n v="24"/>
    <m/>
    <n v="72433"/>
    <x v="1250"/>
    <s v="M"/>
    <n v="7.2504999999999997"/>
    <n v="0.74"/>
    <m/>
    <n v="5.3653699999999995"/>
    <s v=""/>
    <n v="0"/>
    <n v="0"/>
  </r>
  <r>
    <n v="181339"/>
    <n v="25"/>
    <m/>
    <n v="72404"/>
    <x v="1251"/>
    <s v="UN"/>
    <n v="1.425"/>
    <n v="1"/>
    <m/>
    <n v="1.425"/>
    <s v=""/>
    <n v="0"/>
    <n v="0"/>
  </r>
  <r>
    <n v="181339"/>
    <n v="26"/>
    <m/>
    <n v="17740"/>
    <x v="48"/>
    <s v="KG"/>
    <n v="4.9862000000000002"/>
    <n v="0.51"/>
    <m/>
    <n v="2.5429620000000002"/>
    <s v=""/>
    <n v="0"/>
    <n v="0"/>
  </r>
  <r>
    <n v="181339"/>
    <n v="27"/>
    <m/>
    <n v="10543"/>
    <x v="20"/>
    <s v="M3"/>
    <n v="67.283799999999999"/>
    <n v="0.53"/>
    <m/>
    <n v="35.660414000000003"/>
    <s v=""/>
    <n v="0"/>
    <n v="0"/>
  </r>
  <r>
    <n v="181339"/>
    <n v="28"/>
    <m/>
    <n v="2015"/>
    <x v="47"/>
    <s v="H"/>
    <n v="16.259414142106937"/>
    <n v="2.5299999999999998"/>
    <m/>
    <n v="41.13631777953055"/>
    <s v=""/>
    <n v="0"/>
    <n v="0"/>
  </r>
  <r>
    <n v="181339"/>
    <n v="29"/>
    <m/>
    <n v="10504"/>
    <x v="1549"/>
    <s v="M3"/>
    <n v="73.739999999999995"/>
    <n v="4.8"/>
    <m/>
    <n v="353.95199999999994"/>
    <s v=""/>
    <n v="0"/>
    <n v="0"/>
  </r>
  <r>
    <n v="181340"/>
    <n v="0"/>
    <s v="RV.10 - TANQUE DE AREIA CIRCULAR - RAIO INTERNO 2,50M"/>
    <m/>
    <x v="0"/>
    <m/>
    <s v=""/>
    <m/>
    <s v="UN"/>
    <s v=""/>
    <n v="5357.6181725648485"/>
    <s v=""/>
    <s v=""/>
  </r>
  <r>
    <n v="181340"/>
    <n v="1"/>
    <m/>
    <n v="11066"/>
    <x v="67"/>
    <s v="M"/>
    <n v="1.0965"/>
    <n v="6.52"/>
    <m/>
    <n v="7.1491799999999994"/>
    <s v=""/>
    <n v="0"/>
    <n v="0"/>
  </r>
  <r>
    <n v="181340"/>
    <n v="2"/>
    <m/>
    <n v="11070"/>
    <x v="51"/>
    <s v="M"/>
    <n v="4.1189999999999998"/>
    <n v="5.4333299999999998"/>
    <m/>
    <n v="22.379886269999997"/>
    <s v=""/>
    <n v="0"/>
    <n v="0"/>
  </r>
  <r>
    <n v="181340"/>
    <n v="3"/>
    <m/>
    <n v="10550"/>
    <x v="1546"/>
    <s v="M3"/>
    <n v="71.755899999999997"/>
    <n v="0.26"/>
    <m/>
    <n v="18.656534000000001"/>
    <s v=""/>
    <n v="0"/>
    <n v="0"/>
  </r>
  <r>
    <n v="181340"/>
    <n v="4"/>
    <m/>
    <n v="14040"/>
    <x v="128"/>
    <s v="L"/>
    <n v="7.3939000000000004"/>
    <n v="14.48"/>
    <m/>
    <n v="107.06367200000001"/>
    <s v=""/>
    <n v="0"/>
    <n v="0"/>
  </r>
  <r>
    <n v="181340"/>
    <n v="5"/>
    <m/>
    <n v="2099"/>
    <x v="1"/>
    <s v="H"/>
    <n v="12.627877718847255"/>
    <n v="166.49"/>
    <m/>
    <n v="2102.4153614108795"/>
    <s v=""/>
    <n v="0"/>
    <n v="0"/>
  </r>
  <r>
    <n v="181340"/>
    <n v="6"/>
    <m/>
    <n v="2036"/>
    <x v="25"/>
    <s v="H"/>
    <n v="12.90425192342871"/>
    <n v="0.35"/>
    <m/>
    <n v="4.5164881732000479"/>
    <s v=""/>
    <n v="0"/>
    <n v="0"/>
  </r>
  <r>
    <n v="181340"/>
    <n v="7"/>
    <m/>
    <n v="2035"/>
    <x v="26"/>
    <s v="H"/>
    <n v="17.275965903920998"/>
    <n v="0.35"/>
    <m/>
    <n v="6.0465880663723492"/>
    <s v=""/>
    <n v="0"/>
    <n v="0"/>
  </r>
  <r>
    <n v="181340"/>
    <n v="8"/>
    <m/>
    <n v="2020"/>
    <x v="22"/>
    <s v="H"/>
    <n v="15.860837164231068"/>
    <n v="52.8"/>
    <m/>
    <n v="837.45220227140032"/>
    <s v=""/>
    <n v="0"/>
    <n v="0"/>
  </r>
  <r>
    <n v="181340"/>
    <n v="9"/>
    <m/>
    <n v="2016"/>
    <x v="46"/>
    <s v="H"/>
    <n v="13.188618292508322"/>
    <n v="3.13"/>
    <m/>
    <n v="41.280375255551043"/>
    <s v=""/>
    <n v="0"/>
    <n v="0"/>
  </r>
  <r>
    <n v="181340"/>
    <n v="10"/>
    <m/>
    <n v="2013"/>
    <x v="15"/>
    <s v="H"/>
    <n v="15.756939025755017"/>
    <n v="3.58"/>
    <m/>
    <n v="56.409841712202962"/>
    <s v=""/>
    <n v="0"/>
    <n v="0"/>
  </r>
  <r>
    <n v="181340"/>
    <n v="11"/>
    <m/>
    <n v="11510"/>
    <x v="92"/>
    <s v="KG"/>
    <n v="3.2757999999999998"/>
    <n v="32.86"/>
    <m/>
    <n v="107.642788"/>
    <s v=""/>
    <n v="0"/>
    <n v="0"/>
  </r>
  <r>
    <n v="181340"/>
    <n v="12"/>
    <m/>
    <n v="24110"/>
    <x v="53"/>
    <s v="M2"/>
    <n v="4.2736000000000001"/>
    <n v="4.95"/>
    <m/>
    <n v="21.154320000000002"/>
    <s v=""/>
    <n v="0"/>
    <n v="0"/>
  </r>
  <r>
    <n v="181340"/>
    <n v="13"/>
    <m/>
    <n v="2015"/>
    <x v="47"/>
    <s v="H"/>
    <n v="16.259414142106937"/>
    <n v="3.13"/>
    <m/>
    <n v="50.891966264794711"/>
    <s v=""/>
    <n v="0"/>
    <n v="0"/>
  </r>
  <r>
    <n v="181340"/>
    <n v="14"/>
    <m/>
    <n v="10648"/>
    <x v="44"/>
    <s v="M3"/>
    <n v="359.69349999999997"/>
    <n v="0.36299999999999999"/>
    <m/>
    <n v="130.56874049999999"/>
    <s v=""/>
    <n v="0"/>
    <n v="0"/>
  </r>
  <r>
    <n v="181340"/>
    <n v="15"/>
    <m/>
    <n v="2014"/>
    <x v="16"/>
    <s v="H"/>
    <n v="13.173665210544026"/>
    <n v="3.58"/>
    <m/>
    <n v="47.161721453747617"/>
    <s v=""/>
    <n v="0"/>
    <n v="0"/>
  </r>
  <r>
    <n v="181340"/>
    <n v="16"/>
    <m/>
    <n v="12535"/>
    <x v="1759"/>
    <s v="UN"/>
    <n v="1.5785"/>
    <n v="270"/>
    <m/>
    <n v="426.19499999999999"/>
    <s v=""/>
    <n v="0"/>
    <n v="0"/>
  </r>
  <r>
    <n v="181340"/>
    <n v="17"/>
    <m/>
    <n v="10645"/>
    <x v="169"/>
    <s v="M3"/>
    <n v="309.5095"/>
    <n v="0.14799999999999999"/>
    <m/>
    <n v="45.807406"/>
    <s v=""/>
    <n v="0"/>
    <n v="0"/>
  </r>
  <r>
    <n v="181340"/>
    <n v="18"/>
    <m/>
    <n v="2006"/>
    <x v="1419"/>
    <s v="H"/>
    <n v="15.127620524464596"/>
    <n v="1.5"/>
    <m/>
    <n v="22.691430786696895"/>
    <s v=""/>
    <n v="0"/>
    <n v="0"/>
  </r>
  <r>
    <n v="181340"/>
    <n v="19"/>
    <m/>
    <n v="10608"/>
    <x v="50"/>
    <s v="M3"/>
    <n v="238.17070000000001"/>
    <n v="1.6"/>
    <m/>
    <n v="381.07312000000002"/>
    <s v=""/>
    <n v="0"/>
    <n v="0"/>
  </r>
  <r>
    <n v="181340"/>
    <n v="20"/>
    <m/>
    <n v="10504"/>
    <x v="1549"/>
    <s v="M3"/>
    <n v="73.739999999999995"/>
    <n v="7.7"/>
    <m/>
    <n v="567.798"/>
    <s v=""/>
    <n v="0"/>
    <n v="0"/>
  </r>
  <r>
    <n v="181340"/>
    <n v="21"/>
    <m/>
    <n v="10636"/>
    <x v="43"/>
    <s v="M3"/>
    <n v="318.20740000000001"/>
    <n v="0.156"/>
    <m/>
    <n v="49.6403544"/>
    <s v=""/>
    <n v="0"/>
    <n v="0"/>
  </r>
  <r>
    <n v="181340"/>
    <n v="22"/>
    <m/>
    <n v="10543"/>
    <x v="20"/>
    <s v="M3"/>
    <n v="67.283799999999999"/>
    <n v="0.65"/>
    <m/>
    <n v="43.734470000000002"/>
    <s v=""/>
    <n v="0"/>
    <n v="0"/>
  </r>
  <r>
    <n v="181340"/>
    <n v="23"/>
    <m/>
    <n v="72442"/>
    <x v="30"/>
    <s v="M"/>
    <n v="14.6023"/>
    <n v="5.25"/>
    <m/>
    <n v="76.662075000000002"/>
    <s v=""/>
    <n v="0"/>
    <n v="0"/>
  </r>
  <r>
    <n v="181340"/>
    <n v="24"/>
    <m/>
    <n v="72433"/>
    <x v="1250"/>
    <s v="M"/>
    <n v="7.2504999999999997"/>
    <n v="0.74"/>
    <m/>
    <n v="5.3653699999999995"/>
    <s v=""/>
    <n v="0"/>
    <n v="0"/>
  </r>
  <r>
    <n v="181340"/>
    <n v="25"/>
    <m/>
    <n v="72404"/>
    <x v="1251"/>
    <s v="UN"/>
    <n v="1.425"/>
    <n v="1"/>
    <m/>
    <n v="1.425"/>
    <s v=""/>
    <n v="0"/>
    <n v="0"/>
  </r>
  <r>
    <n v="181340"/>
    <n v="26"/>
    <m/>
    <n v="17740"/>
    <x v="48"/>
    <s v="KG"/>
    <n v="4.9862000000000002"/>
    <n v="0.63"/>
    <m/>
    <n v="3.1413060000000002"/>
    <s v=""/>
    <n v="0"/>
    <n v="0"/>
  </r>
  <r>
    <n v="181340"/>
    <n v="27"/>
    <m/>
    <n v="17515"/>
    <x v="14"/>
    <s v="KG"/>
    <n v="5.5275999999999996"/>
    <n v="0.65"/>
    <m/>
    <n v="3.59294"/>
    <s v=""/>
    <n v="0"/>
    <n v="0"/>
  </r>
  <r>
    <n v="181340"/>
    <n v="28"/>
    <m/>
    <n v="14022"/>
    <x v="127"/>
    <s v="KG"/>
    <n v="20.04"/>
    <n v="3.67"/>
    <m/>
    <n v="73.54679999999999"/>
    <s v=""/>
    <n v="0"/>
    <n v="0"/>
  </r>
  <r>
    <n v="181340"/>
    <n v="29"/>
    <m/>
    <n v="10627"/>
    <x v="198"/>
    <s v="M3"/>
    <n v="213.67830000000001"/>
    <n v="0.45"/>
    <m/>
    <n v="96.155235000000005"/>
    <s v=""/>
    <n v="0"/>
    <n v="0"/>
  </r>
  <r>
    <n v="181341"/>
    <n v="0"/>
    <s v="RV.11 - TANQUE DE AREIA - GENÉRICO - ESCAVAÇÃO E APILOAMENTO"/>
    <m/>
    <x v="0"/>
    <m/>
    <s v=""/>
    <m/>
    <s v="M3"/>
    <s v=""/>
    <n v="34.095269840887589"/>
    <s v=""/>
    <s v=""/>
  </r>
  <r>
    <n v="181341"/>
    <n v="1"/>
    <m/>
    <n v="2099"/>
    <x v="1"/>
    <s v="H"/>
    <n v="12.627877718847255"/>
    <n v="2.7"/>
    <m/>
    <n v="34.095269840887589"/>
    <s v=""/>
    <n v="0"/>
    <n v="0"/>
  </r>
  <r>
    <n v="181342"/>
    <n v="0"/>
    <s v="RV.11 - TANQUE DE AREIA - GENÉRICO - DRENAGEM"/>
    <m/>
    <x v="0"/>
    <m/>
    <s v=""/>
    <m/>
    <s v="M"/>
    <s v=""/>
    <n v="36.408681453171134"/>
    <s v=""/>
    <s v=""/>
  </r>
  <r>
    <n v="181342"/>
    <n v="1"/>
    <m/>
    <n v="2099"/>
    <x v="1"/>
    <s v="H"/>
    <n v="12.627877718847255"/>
    <n v="0.53200000000000003"/>
    <m/>
    <n v="6.7180309464267403"/>
    <s v=""/>
    <n v="0"/>
    <n v="0"/>
  </r>
  <r>
    <n v="181342"/>
    <n v="2"/>
    <m/>
    <n v="72442"/>
    <x v="30"/>
    <s v="M"/>
    <n v="14.6023"/>
    <n v="1"/>
    <m/>
    <n v="14.6023"/>
    <s v=""/>
    <n v="0"/>
    <n v="0"/>
  </r>
  <r>
    <n v="181342"/>
    <n v="3"/>
    <m/>
    <n v="10550"/>
    <x v="1546"/>
    <s v="M3"/>
    <n v="71.755899999999997"/>
    <n v="4.1000000000000002E-2"/>
    <m/>
    <n v="2.9419919000000001"/>
    <s v=""/>
    <n v="0"/>
    <n v="0"/>
  </r>
  <r>
    <n v="181342"/>
    <n v="4"/>
    <m/>
    <n v="10543"/>
    <x v="20"/>
    <s v="M3"/>
    <n v="67.283799999999999"/>
    <n v="4.1000000000000002E-2"/>
    <m/>
    <n v="2.7586358"/>
    <s v=""/>
    <n v="0"/>
    <n v="0"/>
  </r>
  <r>
    <n v="181342"/>
    <n v="5"/>
    <m/>
    <n v="2020"/>
    <x v="22"/>
    <s v="H"/>
    <n v="15.860837164231068"/>
    <n v="3.9E-2"/>
    <m/>
    <n v="0.61857264940501167"/>
    <s v=""/>
    <n v="0"/>
    <n v="0"/>
  </r>
  <r>
    <n v="181342"/>
    <n v="6"/>
    <m/>
    <n v="24110"/>
    <x v="53"/>
    <s v="M2"/>
    <n v="4.2736000000000001"/>
    <n v="0.99"/>
    <m/>
    <n v="4.2308640000000004"/>
    <s v=""/>
    <n v="0"/>
    <n v="0"/>
  </r>
  <r>
    <n v="181342"/>
    <n v="7"/>
    <m/>
    <n v="2006"/>
    <x v="1419"/>
    <s v="H"/>
    <n v="15.127620524464596"/>
    <n v="0.3"/>
    <m/>
    <n v="4.5382861573393791"/>
    <s v=""/>
    <n v="0"/>
    <n v="0"/>
  </r>
  <r>
    <n v="181343"/>
    <n v="0"/>
    <s v="RV.11 - TANQUE DE AREIA - GENÉRICO - LASTRO DE CONCRETO"/>
    <m/>
    <x v="0"/>
    <m/>
    <s v=""/>
    <m/>
    <s v="M3"/>
    <s v=""/>
    <n v="275.9338256415457"/>
    <s v=""/>
    <s v=""/>
  </r>
  <r>
    <n v="181343"/>
    <n v="1"/>
    <m/>
    <n v="2020"/>
    <x v="22"/>
    <s v="H"/>
    <n v="15.860837164231068"/>
    <n v="2"/>
    <m/>
    <n v="31.721674328462136"/>
    <s v=""/>
    <n v="0"/>
    <n v="0"/>
  </r>
  <r>
    <n v="181343"/>
    <n v="2"/>
    <m/>
    <n v="2099"/>
    <x v="1"/>
    <s v="H"/>
    <n v="12.627877718847255"/>
    <n v="6"/>
    <m/>
    <n v="75.767266313083525"/>
    <s v=""/>
    <n v="0"/>
    <n v="0"/>
  </r>
  <r>
    <n v="181343"/>
    <n v="3"/>
    <m/>
    <n v="10601"/>
    <x v="118"/>
    <s v="M3"/>
    <n v="160.4237"/>
    <n v="1.05"/>
    <m/>
    <n v="168.444885"/>
    <s v=""/>
    <n v="0"/>
    <n v="0"/>
  </r>
  <r>
    <n v="181344"/>
    <n v="0"/>
    <s v="RV.11 - TANQUE DE AREIA - GENÉRICO - BORDA BAIXA"/>
    <m/>
    <x v="0"/>
    <m/>
    <s v=""/>
    <m/>
    <s v="M"/>
    <s v=""/>
    <n v="204.22630179175502"/>
    <s v=""/>
    <s v=""/>
  </r>
  <r>
    <n v="181344"/>
    <n v="1"/>
    <m/>
    <n v="2014"/>
    <x v="16"/>
    <s v="H"/>
    <n v="13.173665210544026"/>
    <n v="0.33"/>
    <m/>
    <n v="4.3473095194795288"/>
    <s v=""/>
    <n v="0"/>
    <n v="0"/>
  </r>
  <r>
    <n v="181344"/>
    <n v="2"/>
    <m/>
    <n v="2020"/>
    <x v="22"/>
    <s v="H"/>
    <n v="15.860837164231068"/>
    <n v="2.5"/>
    <m/>
    <n v="39.652092910577672"/>
    <s v=""/>
    <n v="0"/>
    <n v="0"/>
  </r>
  <r>
    <n v="181344"/>
    <n v="3"/>
    <m/>
    <n v="2013"/>
    <x v="15"/>
    <s v="H"/>
    <n v="15.756939025755017"/>
    <n v="0.33"/>
    <m/>
    <n v="5.1997898784991561"/>
    <s v=""/>
    <n v="0"/>
    <n v="0"/>
  </r>
  <r>
    <n v="181344"/>
    <n v="4"/>
    <m/>
    <n v="2099"/>
    <x v="1"/>
    <s v="H"/>
    <n v="12.627877718847255"/>
    <n v="5.8"/>
    <m/>
    <n v="73.241690769314076"/>
    <s v=""/>
    <n v="0"/>
    <n v="0"/>
  </r>
  <r>
    <n v="181344"/>
    <n v="5"/>
    <m/>
    <n v="10608"/>
    <x v="50"/>
    <s v="M3"/>
    <n v="238.17070000000001"/>
    <n v="6.5000000000000002E-2"/>
    <m/>
    <n v="15.4810955"/>
    <s v=""/>
    <n v="0"/>
    <n v="0"/>
  </r>
  <r>
    <n v="181344"/>
    <n v="6"/>
    <m/>
    <n v="2015"/>
    <x v="47"/>
    <s v="H"/>
    <n v="16.259414142106937"/>
    <n v="0.17"/>
    <m/>
    <n v="2.7641004041581794"/>
    <s v=""/>
    <n v="0"/>
    <n v="0"/>
  </r>
  <r>
    <n v="181344"/>
    <n v="7"/>
    <m/>
    <n v="17515"/>
    <x v="14"/>
    <s v="KG"/>
    <n v="5.5275999999999996"/>
    <n v="0.06"/>
    <m/>
    <n v="0.33165599999999995"/>
    <s v=""/>
    <n v="0"/>
    <n v="0"/>
  </r>
  <r>
    <n v="181344"/>
    <n v="8"/>
    <m/>
    <n v="11066"/>
    <x v="67"/>
    <s v="M"/>
    <n v="1.0965"/>
    <n v="0.6"/>
    <m/>
    <n v="0.65790000000000004"/>
    <s v=""/>
    <n v="0"/>
    <n v="0"/>
  </r>
  <r>
    <n v="181344"/>
    <n v="9"/>
    <m/>
    <n v="10543"/>
    <x v="20"/>
    <s v="M3"/>
    <n v="67.283799999999999"/>
    <n v="1.4999999999999999E-2"/>
    <m/>
    <n v="1.0092569999999998"/>
    <s v=""/>
    <n v="0"/>
    <n v="0"/>
  </r>
  <r>
    <n v="181344"/>
    <n v="10"/>
    <m/>
    <n v="12535"/>
    <x v="1759"/>
    <s v="UN"/>
    <n v="1.5785"/>
    <n v="15"/>
    <m/>
    <n v="23.677500000000002"/>
    <s v=""/>
    <n v="0"/>
    <n v="0"/>
  </r>
  <r>
    <n v="181344"/>
    <n v="11"/>
    <m/>
    <n v="11070"/>
    <x v="51"/>
    <s v="M"/>
    <n v="4.1189999999999998"/>
    <n v="0.5"/>
    <m/>
    <n v="2.0594999999999999"/>
    <s v=""/>
    <n v="0"/>
    <n v="0"/>
  </r>
  <r>
    <n v="181344"/>
    <n v="12"/>
    <m/>
    <n v="14022"/>
    <x v="127"/>
    <s v="KG"/>
    <n v="20.04"/>
    <n v="0.2"/>
    <m/>
    <n v="4.008"/>
    <s v=""/>
    <n v="0"/>
    <n v="0"/>
  </r>
  <r>
    <n v="181344"/>
    <n v="13"/>
    <m/>
    <n v="17740"/>
    <x v="48"/>
    <s v="KG"/>
    <n v="4.9862000000000002"/>
    <n v="0.03"/>
    <m/>
    <n v="0.149586"/>
    <s v=""/>
    <n v="0"/>
    <n v="0"/>
  </r>
  <r>
    <n v="181344"/>
    <n v="14"/>
    <m/>
    <n v="11510"/>
    <x v="92"/>
    <s v="KG"/>
    <n v="3.2757999999999998"/>
    <n v="1.84"/>
    <m/>
    <n v="6.0274719999999995"/>
    <s v=""/>
    <n v="0"/>
    <n v="0"/>
  </r>
  <r>
    <n v="181344"/>
    <n v="15"/>
    <m/>
    <n v="10636"/>
    <x v="43"/>
    <s v="M3"/>
    <n v="318.20740000000001"/>
    <n v="1.2999999999999999E-2"/>
    <m/>
    <n v="4.1366962000000003"/>
    <s v=""/>
    <n v="0"/>
    <n v="0"/>
  </r>
  <r>
    <n v="181344"/>
    <n v="16"/>
    <m/>
    <n v="10648"/>
    <x v="44"/>
    <s v="M3"/>
    <n v="359.69349999999997"/>
    <n v="2.5000000000000001E-2"/>
    <m/>
    <n v="8.9923374999999997"/>
    <s v=""/>
    <n v="0"/>
    <n v="0"/>
  </r>
  <r>
    <n v="181344"/>
    <n v="17"/>
    <m/>
    <n v="10645"/>
    <x v="169"/>
    <s v="M3"/>
    <n v="309.5095"/>
    <n v="1.4E-2"/>
    <m/>
    <n v="4.3331330000000001"/>
    <s v=""/>
    <n v="0"/>
    <n v="0"/>
  </r>
  <r>
    <n v="181344"/>
    <n v="18"/>
    <m/>
    <n v="2016"/>
    <x v="46"/>
    <s v="H"/>
    <n v="13.188618292508322"/>
    <n v="0.17"/>
    <m/>
    <n v="2.2420651097264148"/>
    <s v=""/>
    <n v="0"/>
    <n v="0"/>
  </r>
  <r>
    <n v="181344"/>
    <n v="19"/>
    <m/>
    <n v="14040"/>
    <x v="128"/>
    <s v="L"/>
    <n v="7.3939000000000004"/>
    <n v="0.8"/>
    <m/>
    <n v="5.9151200000000008"/>
    <s v=""/>
    <n v="0"/>
    <n v="0"/>
  </r>
  <r>
    <n v="181345"/>
    <n v="0"/>
    <s v="RV.11 - TANQUE DE AREIA - GENÉRICO - BORDA ALTA"/>
    <m/>
    <x v="0"/>
    <m/>
    <s v=""/>
    <m/>
    <s v="M"/>
    <s v=""/>
    <n v="255.06084011920657"/>
    <s v=""/>
    <s v=""/>
  </r>
  <r>
    <n v="181345"/>
    <n v="1"/>
    <m/>
    <n v="14040"/>
    <x v="128"/>
    <s v="L"/>
    <n v="7.3939000000000004"/>
    <n v="1.07"/>
    <m/>
    <n v="7.9114730000000009"/>
    <s v=""/>
    <n v="0"/>
    <n v="0"/>
  </r>
  <r>
    <n v="181345"/>
    <n v="2"/>
    <m/>
    <n v="17515"/>
    <x v="14"/>
    <s v="KG"/>
    <n v="5.5275999999999996"/>
    <n v="0.06"/>
    <m/>
    <n v="0.33165599999999995"/>
    <s v=""/>
    <n v="0"/>
    <n v="0"/>
  </r>
  <r>
    <n v="181345"/>
    <n v="3"/>
    <m/>
    <n v="17740"/>
    <x v="48"/>
    <s v="KG"/>
    <n v="4.9862000000000002"/>
    <n v="0.04"/>
    <m/>
    <n v="0.19944800000000001"/>
    <s v=""/>
    <n v="0"/>
    <n v="0"/>
  </r>
  <r>
    <n v="181345"/>
    <n v="4"/>
    <m/>
    <n v="10645"/>
    <x v="169"/>
    <s v="M3"/>
    <n v="309.5095"/>
    <n v="1.6E-2"/>
    <m/>
    <n v="4.9521519999999999"/>
    <s v=""/>
    <n v="0"/>
    <n v="0"/>
  </r>
  <r>
    <n v="181345"/>
    <n v="5"/>
    <m/>
    <n v="10648"/>
    <x v="44"/>
    <s v="M3"/>
    <n v="359.69349999999997"/>
    <n v="3.2000000000000001E-2"/>
    <m/>
    <n v="11.510192"/>
    <s v=""/>
    <n v="0"/>
    <n v="0"/>
  </r>
  <r>
    <n v="181345"/>
    <n v="6"/>
    <m/>
    <n v="11066"/>
    <x v="67"/>
    <s v="M"/>
    <n v="1.0965"/>
    <n v="0.6"/>
    <m/>
    <n v="0.65790000000000004"/>
    <s v=""/>
    <n v="0"/>
    <n v="0"/>
  </r>
  <r>
    <n v="181345"/>
    <n v="7"/>
    <m/>
    <n v="11070"/>
    <x v="51"/>
    <s v="M"/>
    <n v="4.1189999999999998"/>
    <n v="0.5"/>
    <m/>
    <n v="2.0594999999999999"/>
    <s v=""/>
    <n v="0"/>
    <n v="0"/>
  </r>
  <r>
    <n v="181345"/>
    <n v="8"/>
    <m/>
    <n v="14022"/>
    <x v="127"/>
    <s v="KG"/>
    <n v="20.04"/>
    <n v="0.27"/>
    <m/>
    <n v="5.4108000000000001"/>
    <s v=""/>
    <n v="0"/>
    <n v="0"/>
  </r>
  <r>
    <n v="181345"/>
    <n v="9"/>
    <m/>
    <n v="10608"/>
    <x v="50"/>
    <s v="M3"/>
    <n v="238.17070000000001"/>
    <n v="8.5000000000000006E-2"/>
    <m/>
    <n v="20.244509500000003"/>
    <s v=""/>
    <n v="0"/>
    <n v="0"/>
  </r>
  <r>
    <n v="181345"/>
    <n v="10"/>
    <m/>
    <n v="12535"/>
    <x v="1759"/>
    <s v="UN"/>
    <n v="1.5785"/>
    <n v="20"/>
    <m/>
    <n v="31.57"/>
    <s v=""/>
    <n v="0"/>
    <n v="0"/>
  </r>
  <r>
    <n v="181345"/>
    <n v="11"/>
    <m/>
    <n v="11510"/>
    <x v="92"/>
    <s v="KG"/>
    <n v="3.2757999999999998"/>
    <n v="2.36"/>
    <m/>
    <n v="7.7308879999999993"/>
    <s v=""/>
    <n v="0"/>
    <n v="0"/>
  </r>
  <r>
    <n v="181345"/>
    <n v="12"/>
    <m/>
    <n v="2013"/>
    <x v="15"/>
    <s v="H"/>
    <n v="15.756939025755017"/>
    <n v="0.33"/>
    <m/>
    <n v="5.1997898784991561"/>
    <s v=""/>
    <n v="0"/>
    <n v="0"/>
  </r>
  <r>
    <n v="181345"/>
    <n v="13"/>
    <m/>
    <n v="2099"/>
    <x v="1"/>
    <s v="H"/>
    <n v="12.627877718847255"/>
    <n v="6.97"/>
    <m/>
    <n v="88.01630770036536"/>
    <s v=""/>
    <n v="0"/>
    <n v="0"/>
  </r>
  <r>
    <n v="181345"/>
    <n v="14"/>
    <m/>
    <n v="2014"/>
    <x v="16"/>
    <s v="H"/>
    <n v="13.173665210544026"/>
    <n v="0.33"/>
    <m/>
    <n v="4.3473095194795288"/>
    <s v=""/>
    <n v="0"/>
    <n v="0"/>
  </r>
  <r>
    <n v="181345"/>
    <n v="15"/>
    <m/>
    <n v="2015"/>
    <x v="47"/>
    <s v="H"/>
    <n v="16.259414142106937"/>
    <n v="0.22"/>
    <m/>
    <n v="3.5770711112635261"/>
    <s v=""/>
    <n v="0"/>
    <n v="0"/>
  </r>
  <r>
    <n v="181345"/>
    <n v="16"/>
    <m/>
    <n v="2016"/>
    <x v="46"/>
    <s v="H"/>
    <n v="13.188618292508322"/>
    <n v="0.22"/>
    <m/>
    <n v="2.9014960243518306"/>
    <s v=""/>
    <n v="0"/>
    <n v="0"/>
  </r>
  <r>
    <n v="181345"/>
    <n v="17"/>
    <m/>
    <n v="2020"/>
    <x v="22"/>
    <s v="H"/>
    <n v="15.860837164231068"/>
    <n v="3.32"/>
    <m/>
    <n v="52.657979385247145"/>
    <s v=""/>
    <n v="0"/>
    <n v="0"/>
  </r>
  <r>
    <n v="181345"/>
    <n v="18"/>
    <m/>
    <n v="10543"/>
    <x v="20"/>
    <s v="M3"/>
    <n v="67.283799999999999"/>
    <n v="1.4999999999999999E-2"/>
    <m/>
    <n v="1.0092569999999998"/>
    <s v=""/>
    <n v="0"/>
    <n v="0"/>
  </r>
  <r>
    <n v="181345"/>
    <n v="19"/>
    <m/>
    <n v="10636"/>
    <x v="43"/>
    <s v="M3"/>
    <n v="318.20740000000001"/>
    <n v="1.4999999999999999E-2"/>
    <m/>
    <n v="4.7731110000000001"/>
    <s v=""/>
    <n v="0"/>
    <n v="0"/>
  </r>
  <r>
    <n v="181346"/>
    <n v="0"/>
    <s v="RV.11 - TANQUE DE AREIA - GENÉRICO - FORNECIMENTO E APLICAÇÃO DE AREIA LAVADA"/>
    <m/>
    <x v="0"/>
    <m/>
    <s v=""/>
    <m/>
    <s v="M3"/>
    <s v=""/>
    <n v="87.007677718847262"/>
    <s v=""/>
    <s v=""/>
  </r>
  <r>
    <n v="181346"/>
    <n v="1"/>
    <m/>
    <n v="10501"/>
    <x v="52"/>
    <s v="M3"/>
    <n v="74.379800000000003"/>
    <n v="1"/>
    <m/>
    <n v="74.379800000000003"/>
    <s v=""/>
    <n v="0"/>
    <n v="0"/>
  </r>
  <r>
    <n v="181346"/>
    <n v="2"/>
    <m/>
    <n v="2099"/>
    <x v="1"/>
    <s v="H"/>
    <n v="12.627877718847255"/>
    <n v="1"/>
    <m/>
    <n v="12.627877718847255"/>
    <s v=""/>
    <n v="0"/>
    <n v="0"/>
  </r>
  <r>
    <n v="181351"/>
    <n v="0"/>
    <s v="BRINQUEDO - TRENZINHO DE TUBOS DE CONCRETO/FABES"/>
    <m/>
    <x v="0"/>
    <m/>
    <s v=""/>
    <m/>
    <s v="UN"/>
    <s v=""/>
    <n v="2493.6776376363514"/>
    <s v=""/>
    <s v=""/>
  </r>
  <r>
    <n v="181351"/>
    <n v="1"/>
    <m/>
    <n v="2014"/>
    <x v="16"/>
    <s v="H"/>
    <n v="13.173665210544026"/>
    <n v="7.03"/>
    <m/>
    <n v="92.610866430124503"/>
    <s v=""/>
    <n v="0"/>
    <n v="0"/>
  </r>
  <r>
    <n v="181351"/>
    <n v="2"/>
    <m/>
    <n v="2013"/>
    <x v="15"/>
    <s v="H"/>
    <n v="15.756939025755017"/>
    <n v="7.03"/>
    <m/>
    <n v="110.77128135105777"/>
    <s v=""/>
    <n v="0"/>
    <n v="0"/>
  </r>
  <r>
    <n v="181351"/>
    <n v="3"/>
    <m/>
    <n v="2015"/>
    <x v="47"/>
    <s v="H"/>
    <n v="16.259414142106937"/>
    <n v="3.17"/>
    <m/>
    <n v="51.542342830478994"/>
    <s v=""/>
    <n v="0"/>
    <n v="0"/>
  </r>
  <r>
    <n v="181351"/>
    <n v="4"/>
    <m/>
    <n v="10543"/>
    <x v="20"/>
    <s v="M3"/>
    <n v="67.283799999999999"/>
    <n v="0.375"/>
    <m/>
    <n v="25.231425000000002"/>
    <s v=""/>
    <n v="0"/>
    <n v="0"/>
  </r>
  <r>
    <n v="181351"/>
    <n v="5"/>
    <m/>
    <n v="2016"/>
    <x v="46"/>
    <s v="H"/>
    <n v="13.188618292508322"/>
    <n v="3.17"/>
    <m/>
    <n v="41.807919987251381"/>
    <s v=""/>
    <n v="0"/>
    <n v="0"/>
  </r>
  <r>
    <n v="181351"/>
    <n v="6"/>
    <m/>
    <n v="2075"/>
    <x v="230"/>
    <s v="H"/>
    <n v="15.599673853371913"/>
    <n v="9.86"/>
    <m/>
    <n v="153.81278419424706"/>
    <s v=""/>
    <n v="0"/>
    <n v="0"/>
  </r>
  <r>
    <n v="181351"/>
    <n v="7"/>
    <m/>
    <n v="2076"/>
    <x v="228"/>
    <s v="H"/>
    <n v="12.645924541907611"/>
    <n v="4.4000000000000004"/>
    <m/>
    <n v="55.642067984393492"/>
    <s v=""/>
    <n v="0"/>
    <n v="0"/>
  </r>
  <r>
    <n v="181351"/>
    <n v="8"/>
    <m/>
    <n v="2099"/>
    <x v="1"/>
    <s v="H"/>
    <n v="12.627877718847255"/>
    <n v="37.43"/>
    <m/>
    <n v="472.66146301645279"/>
    <s v=""/>
    <n v="0"/>
    <n v="0"/>
  </r>
  <r>
    <n v="181351"/>
    <n v="9"/>
    <m/>
    <n v="11070"/>
    <x v="51"/>
    <s v="M"/>
    <n v="4.1189999999999998"/>
    <n v="7.4"/>
    <m/>
    <n v="30.480599999999999"/>
    <s v=""/>
    <n v="0"/>
    <n v="0"/>
  </r>
  <r>
    <n v="181351"/>
    <n v="10"/>
    <m/>
    <n v="10508"/>
    <x v="1420"/>
    <s v="KG"/>
    <n v="0.36899999999999999"/>
    <n v="4.99"/>
    <m/>
    <n v="1.84131"/>
    <s v=""/>
    <n v="0"/>
    <n v="0"/>
  </r>
  <r>
    <n v="181351"/>
    <n v="11"/>
    <m/>
    <n v="11520"/>
    <x v="45"/>
    <s v="KG"/>
    <n v="3.1955"/>
    <n v="2.35"/>
    <m/>
    <n v="7.5094250000000002"/>
    <s v=""/>
    <n v="0"/>
    <n v="0"/>
  </r>
  <r>
    <n v="181351"/>
    <n v="12"/>
    <m/>
    <n v="10517"/>
    <x v="91"/>
    <s v="KG"/>
    <n v="0.42080000000000001"/>
    <n v="216.77"/>
    <m/>
    <n v="91.216816000000009"/>
    <s v=""/>
    <n v="0"/>
    <n v="0"/>
  </r>
  <r>
    <n v="181351"/>
    <n v="13"/>
    <m/>
    <n v="2020"/>
    <x v="22"/>
    <s v="H"/>
    <n v="15.860837164231068"/>
    <n v="10.67"/>
    <m/>
    <n v="169.2351325423455"/>
    <s v=""/>
    <n v="0"/>
    <n v="0"/>
  </r>
  <r>
    <n v="181351"/>
    <n v="14"/>
    <m/>
    <n v="10550"/>
    <x v="1546"/>
    <s v="M3"/>
    <n v="71.755899999999997"/>
    <n v="6.9000000000000006E-2"/>
    <m/>
    <n v="4.9511571000000005"/>
    <s v=""/>
    <n v="0"/>
    <n v="0"/>
  </r>
  <r>
    <n v="181351"/>
    <n v="15"/>
    <m/>
    <n v="11020"/>
    <x v="60"/>
    <s v="M2"/>
    <n v="9.8424999999999994"/>
    <n v="0.71"/>
    <m/>
    <n v="6.9881749999999991"/>
    <s v=""/>
    <n v="0"/>
    <n v="0"/>
  </r>
  <r>
    <n v="181351"/>
    <n v="16"/>
    <m/>
    <n v="10501"/>
    <x v="52"/>
    <s v="M3"/>
    <n v="74.379800000000003"/>
    <n v="0.44400000000000001"/>
    <m/>
    <n v="33.024631200000002"/>
    <s v=""/>
    <n v="0"/>
    <n v="0"/>
  </r>
  <r>
    <n v="181351"/>
    <n v="17"/>
    <m/>
    <n v="11510"/>
    <x v="92"/>
    <s v="KG"/>
    <n v="3.2757999999999998"/>
    <n v="30.97"/>
    <m/>
    <n v="101.45152599999999"/>
    <s v=""/>
    <n v="0"/>
    <n v="0"/>
  </r>
  <r>
    <n v="181351"/>
    <n v="18"/>
    <m/>
    <n v="14022"/>
    <x v="127"/>
    <s v="KG"/>
    <n v="20.04"/>
    <n v="0.2"/>
    <m/>
    <n v="4.008"/>
    <s v=""/>
    <n v="0"/>
    <n v="0"/>
  </r>
  <r>
    <n v="181351"/>
    <n v="19"/>
    <m/>
    <n v="17515"/>
    <x v="14"/>
    <s v="KG"/>
    <n v="5.5275999999999996"/>
    <n v="1.1000000000000001"/>
    <m/>
    <n v="6.0803599999999998"/>
    <s v=""/>
    <n v="0"/>
    <n v="0"/>
  </r>
  <r>
    <n v="181351"/>
    <n v="20"/>
    <m/>
    <n v="17740"/>
    <x v="48"/>
    <s v="KG"/>
    <n v="4.9862000000000002"/>
    <n v="0.62"/>
    <m/>
    <n v="3.0914440000000001"/>
    <s v=""/>
    <n v="0"/>
    <n v="0"/>
  </r>
  <r>
    <n v="181351"/>
    <n v="21"/>
    <m/>
    <n v="37020"/>
    <x v="923"/>
    <s v="L"/>
    <n v="12.254"/>
    <n v="5.44"/>
    <m/>
    <n v="66.661760000000001"/>
    <s v=""/>
    <n v="0"/>
    <n v="0"/>
  </r>
  <r>
    <n v="181351"/>
    <n v="22"/>
    <m/>
    <n v="70023"/>
    <x v="1760"/>
    <s v="M"/>
    <n v="430.8383"/>
    <n v="1.6"/>
    <m/>
    <n v="689.3412800000001"/>
    <s v=""/>
    <n v="0"/>
    <n v="0"/>
  </r>
  <r>
    <n v="181351"/>
    <n v="23"/>
    <m/>
    <n v="37525"/>
    <x v="1423"/>
    <s v="L"/>
    <n v="6.3125"/>
    <n v="4.3"/>
    <m/>
    <n v="27.143749999999997"/>
    <s v=""/>
    <n v="0"/>
    <n v="0"/>
  </r>
  <r>
    <n v="181351"/>
    <n v="24"/>
    <m/>
    <n v="70020"/>
    <x v="1761"/>
    <s v="M"/>
    <n v="148.02199999999999"/>
    <n v="1.6"/>
    <m/>
    <n v="236.83519999999999"/>
    <s v=""/>
    <n v="0"/>
    <n v="0"/>
  </r>
  <r>
    <n v="181351"/>
    <n v="25"/>
    <m/>
    <n v="11066"/>
    <x v="67"/>
    <s v="M"/>
    <n v="1.0965"/>
    <n v="8.8800000000000008"/>
    <m/>
    <n v="9.7369200000000014"/>
    <s v=""/>
    <n v="0"/>
    <n v="0"/>
  </r>
  <r>
    <n v="181353"/>
    <n v="0"/>
    <s v="RV.07 - FORTINHO"/>
    <m/>
    <x v="0"/>
    <m/>
    <s v=""/>
    <m/>
    <s v="UN"/>
    <s v=""/>
    <n v="3645.2797642874916"/>
    <s v=""/>
    <s v=""/>
  </r>
  <r>
    <n v="181353"/>
    <n v="1"/>
    <m/>
    <n v="11510"/>
    <x v="92"/>
    <s v="KG"/>
    <n v="3.2757999999999998"/>
    <n v="20.8"/>
    <m/>
    <n v="68.13664"/>
    <s v=""/>
    <n v="0"/>
    <n v="0"/>
  </r>
  <r>
    <n v="181353"/>
    <n v="2"/>
    <m/>
    <n v="37025"/>
    <x v="1518"/>
    <s v="L"/>
    <n v="9.7798999999999996"/>
    <n v="0.33"/>
    <m/>
    <n v="3.2273670000000001"/>
    <s v=""/>
    <n v="0"/>
    <n v="0"/>
  </r>
  <r>
    <n v="181353"/>
    <n v="3"/>
    <m/>
    <n v="14022"/>
    <x v="127"/>
    <s v="KG"/>
    <n v="20.04"/>
    <n v="3.13"/>
    <m/>
    <n v="62.725199999999994"/>
    <s v=""/>
    <n v="0"/>
    <n v="0"/>
  </r>
  <r>
    <n v="181353"/>
    <n v="4"/>
    <m/>
    <n v="2016"/>
    <x v="46"/>
    <s v="H"/>
    <n v="13.188618292508322"/>
    <n v="3.36"/>
    <m/>
    <n v="44.313757462827958"/>
    <s v=""/>
    <n v="0"/>
    <n v="0"/>
  </r>
  <r>
    <n v="181353"/>
    <n v="5"/>
    <m/>
    <n v="2020"/>
    <x v="22"/>
    <s v="H"/>
    <n v="15.860837164231068"/>
    <n v="28.42"/>
    <m/>
    <n v="450.76499220744699"/>
    <s v=""/>
    <n v="0"/>
    <n v="0"/>
  </r>
  <r>
    <n v="181353"/>
    <n v="6"/>
    <m/>
    <n v="2014"/>
    <x v="16"/>
    <s v="H"/>
    <n v="13.173665210544026"/>
    <n v="38.42"/>
    <m/>
    <n v="506.13221738910153"/>
    <s v=""/>
    <n v="0"/>
    <n v="0"/>
  </r>
  <r>
    <n v="181353"/>
    <n v="7"/>
    <m/>
    <n v="2013"/>
    <x v="15"/>
    <s v="H"/>
    <n v="15.756939025755017"/>
    <n v="38.42"/>
    <m/>
    <n v="605.38159736950774"/>
    <s v=""/>
    <n v="0"/>
    <n v="0"/>
  </r>
  <r>
    <n v="181353"/>
    <n v="8"/>
    <m/>
    <n v="2015"/>
    <x v="47"/>
    <s v="H"/>
    <n v="16.259414142106937"/>
    <n v="3.36"/>
    <m/>
    <n v="54.631631517479306"/>
    <s v=""/>
    <n v="0"/>
    <n v="0"/>
  </r>
  <r>
    <n v="181353"/>
    <n v="9"/>
    <m/>
    <n v="37525"/>
    <x v="1423"/>
    <s v="L"/>
    <n v="6.3125"/>
    <n v="0.28999999999999998"/>
    <m/>
    <n v="1.8306249999999999"/>
    <s v=""/>
    <n v="0"/>
    <n v="0"/>
  </r>
  <r>
    <n v="181353"/>
    <n v="10"/>
    <m/>
    <n v="11520"/>
    <x v="45"/>
    <s v="KG"/>
    <n v="3.1955"/>
    <n v="14.39"/>
    <m/>
    <n v="45.983245000000004"/>
    <s v=""/>
    <n v="0"/>
    <n v="0"/>
  </r>
  <r>
    <n v="181353"/>
    <n v="11"/>
    <m/>
    <n v="2076"/>
    <x v="228"/>
    <s v="H"/>
    <n v="12.645924541907611"/>
    <n v="1.94"/>
    <m/>
    <n v="24.533093611300764"/>
    <s v=""/>
    <n v="0"/>
    <n v="0"/>
  </r>
  <r>
    <n v="181353"/>
    <n v="12"/>
    <m/>
    <n v="10648"/>
    <x v="44"/>
    <s v="M3"/>
    <n v="359.69349999999997"/>
    <n v="0.19"/>
    <m/>
    <n v="68.341764999999995"/>
    <s v=""/>
    <n v="0"/>
    <n v="0"/>
  </r>
  <r>
    <n v="181353"/>
    <n v="13"/>
    <m/>
    <n v="10609"/>
    <x v="136"/>
    <s v="M3"/>
    <n v="238.24469999999999"/>
    <n v="1.4"/>
    <m/>
    <n v="333.54257999999999"/>
    <s v=""/>
    <n v="0"/>
    <n v="0"/>
  </r>
  <r>
    <n v="181353"/>
    <n v="14"/>
    <m/>
    <n v="37509"/>
    <x v="156"/>
    <s v="L"/>
    <n v="16.625699999999998"/>
    <n v="0.27"/>
    <m/>
    <n v="4.4889390000000002"/>
    <s v=""/>
    <n v="0"/>
    <n v="0"/>
  </r>
  <r>
    <n v="181353"/>
    <n v="15"/>
    <m/>
    <n v="37040"/>
    <x v="1520"/>
    <s v="L"/>
    <n v="11.958299999999999"/>
    <n v="0.04"/>
    <m/>
    <n v="0.47833199999999998"/>
    <s v=""/>
    <n v="0"/>
    <n v="0"/>
  </r>
  <r>
    <n v="181353"/>
    <n v="16"/>
    <m/>
    <n v="2075"/>
    <x v="230"/>
    <s v="H"/>
    <n v="15.599673853371913"/>
    <n v="2.31"/>
    <m/>
    <n v="36.035246601289117"/>
    <s v=""/>
    <n v="0"/>
    <n v="0"/>
  </r>
  <r>
    <n v="181353"/>
    <n v="17"/>
    <m/>
    <n v="37005"/>
    <x v="383"/>
    <s v="L"/>
    <n v="15.942500000000001"/>
    <n v="0.46"/>
    <m/>
    <n v="7.3335500000000007"/>
    <s v=""/>
    <n v="0"/>
    <n v="0"/>
  </r>
  <r>
    <n v="181353"/>
    <n v="18"/>
    <m/>
    <n v="36068"/>
    <x v="1762"/>
    <s v="M2"/>
    <n v="22.6797"/>
    <n v="1.88"/>
    <m/>
    <n v="42.637836"/>
    <s v=""/>
    <n v="0"/>
    <n v="0"/>
  </r>
  <r>
    <n v="181353"/>
    <n v="19"/>
    <m/>
    <n v="30542"/>
    <x v="334"/>
    <s v="KG"/>
    <n v="6.2305000000000001"/>
    <n v="58.67"/>
    <m/>
    <n v="365.54343500000004"/>
    <s v=""/>
    <n v="0"/>
    <n v="0"/>
  </r>
  <r>
    <n v="181353"/>
    <n v="20"/>
    <m/>
    <n v="11020"/>
    <x v="60"/>
    <s v="M2"/>
    <n v="9.8424999999999994"/>
    <n v="3.75"/>
    <m/>
    <n v="36.909374999999997"/>
    <s v=""/>
    <n v="0"/>
    <n v="0"/>
  </r>
  <r>
    <n v="181353"/>
    <n v="21"/>
    <m/>
    <n v="37530"/>
    <x v="229"/>
    <s v="UN"/>
    <n v="0.85980000000000001"/>
    <n v="0.44"/>
    <m/>
    <n v="0.37831199999999998"/>
    <s v=""/>
    <n v="0"/>
    <n v="0"/>
  </r>
  <r>
    <n v="181353"/>
    <n v="22"/>
    <m/>
    <n v="11070"/>
    <x v="51"/>
    <s v="M"/>
    <n v="4.1189999999999998"/>
    <n v="18.66667"/>
    <m/>
    <n v="76.888013729999997"/>
    <s v=""/>
    <n v="0"/>
    <n v="0"/>
  </r>
  <r>
    <n v="181353"/>
    <n v="23"/>
    <m/>
    <n v="2099"/>
    <x v="1"/>
    <s v="H"/>
    <n v="12.627877718847255"/>
    <n v="46.03"/>
    <m/>
    <n v="581.26121139853922"/>
    <s v=""/>
    <n v="0"/>
    <n v="0"/>
  </r>
  <r>
    <n v="181353"/>
    <n v="24"/>
    <m/>
    <n v="17740"/>
    <x v="48"/>
    <s v="KG"/>
    <n v="4.9862000000000002"/>
    <n v="0.67"/>
    <m/>
    <n v="3.3407540000000004"/>
    <s v=""/>
    <n v="0"/>
    <n v="0"/>
  </r>
  <r>
    <n v="181353"/>
    <n v="25"/>
    <m/>
    <n v="11046"/>
    <x v="59"/>
    <s v="M"/>
    <n v="2.4108999999999998"/>
    <n v="41.94"/>
    <m/>
    <n v="101.11314599999999"/>
    <s v=""/>
    <n v="0"/>
    <n v="0"/>
  </r>
  <r>
    <n v="181353"/>
    <n v="26"/>
    <m/>
    <n v="11066"/>
    <x v="67"/>
    <s v="M"/>
    <n v="1.0965"/>
    <n v="5.82"/>
    <m/>
    <n v="6.3816300000000004"/>
    <s v=""/>
    <n v="0"/>
    <n v="0"/>
  </r>
  <r>
    <n v="181353"/>
    <n v="27"/>
    <m/>
    <n v="17515"/>
    <x v="14"/>
    <s v="KG"/>
    <n v="5.5275999999999996"/>
    <n v="3.37"/>
    <m/>
    <n v="18.628011999999998"/>
    <s v=""/>
    <n v="0"/>
    <n v="0"/>
  </r>
  <r>
    <n v="181353"/>
    <n v="28"/>
    <m/>
    <n v="12580"/>
    <x v="42"/>
    <s v="UN"/>
    <n v="0.25140000000000001"/>
    <n v="369"/>
    <m/>
    <n v="92.766600000000011"/>
    <s v=""/>
    <n v="0"/>
    <n v="0"/>
  </r>
  <r>
    <n v="181353"/>
    <n v="29"/>
    <m/>
    <n v="37535"/>
    <x v="1205"/>
    <s v="UN"/>
    <n v="1.6855"/>
    <n v="0.92"/>
    <m/>
    <n v="1.5506600000000001"/>
    <s v=""/>
    <n v="0"/>
    <n v="0"/>
  </r>
  <r>
    <n v="181405"/>
    <n v="0"/>
    <s v="CARROSSEL PARA 20 LUGARES,  DIÂMETRO 2,20M, FORNECIMENTO E INSTALAÇÃO"/>
    <m/>
    <x v="0"/>
    <m/>
    <s v=""/>
    <m/>
    <s v="UN"/>
    <s v=""/>
    <n v="1591.4590909982546"/>
    <s v=""/>
    <s v=""/>
  </r>
  <r>
    <n v="181405"/>
    <n v="1"/>
    <m/>
    <n v="10608"/>
    <x v="50"/>
    <s v="M3"/>
    <n v="238.17070000000001"/>
    <n v="2.9000000000000001E-2"/>
    <m/>
    <n v="6.906950300000001"/>
    <s v=""/>
    <n v="0"/>
    <n v="0"/>
  </r>
  <r>
    <n v="181405"/>
    <n v="2"/>
    <m/>
    <n v="38150"/>
    <x v="1763"/>
    <s v="UN"/>
    <n v="1570.625"/>
    <n v="1"/>
    <m/>
    <n v="1570.625"/>
    <s v=""/>
    <n v="0"/>
    <n v="0"/>
  </r>
  <r>
    <n v="181405"/>
    <n v="3"/>
    <m/>
    <n v="2020"/>
    <x v="22"/>
    <s v="H"/>
    <n v="15.860837164231068"/>
    <n v="0.48"/>
    <m/>
    <n v="7.6132018388309124"/>
    <s v=""/>
    <n v="0"/>
    <n v="0"/>
  </r>
  <r>
    <n v="181405"/>
    <n v="4"/>
    <m/>
    <n v="2099"/>
    <x v="1"/>
    <s v="H"/>
    <n v="12.627877718847255"/>
    <n v="0.5"/>
    <m/>
    <n v="6.3139388594236276"/>
    <s v=""/>
    <n v="0"/>
    <n v="0"/>
  </r>
  <r>
    <n v="181408"/>
    <n v="0"/>
    <s v="ESCORREGADOR COMPR=3,00M H=1,80M - ESTRUTURA METÁLICA"/>
    <m/>
    <x v="0"/>
    <m/>
    <s v=""/>
    <m/>
    <s v="UN"/>
    <s v=""/>
    <n v="1386.7584352394556"/>
    <s v=""/>
    <s v=""/>
  </r>
  <r>
    <n v="181408"/>
    <n v="1"/>
    <m/>
    <n v="2099"/>
    <x v="1"/>
    <s v="H"/>
    <n v="12.627877718847255"/>
    <n v="1.36"/>
    <m/>
    <n v="17.173913697632269"/>
    <s v=""/>
    <n v="0"/>
    <n v="0"/>
  </r>
  <r>
    <n v="181408"/>
    <n v="2"/>
    <m/>
    <n v="38152"/>
    <x v="1764"/>
    <s v="UN"/>
    <n v="1341.8879999999999"/>
    <n v="1"/>
    <m/>
    <n v="1341.8879999999999"/>
    <s v=""/>
    <n v="0"/>
    <n v="0"/>
  </r>
  <r>
    <n v="181408"/>
    <n v="3"/>
    <m/>
    <n v="10608"/>
    <x v="50"/>
    <s v="M3"/>
    <n v="238.17070000000001"/>
    <n v="7.4999999999999997E-2"/>
    <m/>
    <n v="17.862802500000001"/>
    <s v=""/>
    <n v="0"/>
    <n v="0"/>
  </r>
  <r>
    <n v="181408"/>
    <n v="4"/>
    <m/>
    <n v="2020"/>
    <x v="22"/>
    <s v="H"/>
    <n v="15.860837164231068"/>
    <n v="0.62"/>
    <m/>
    <n v="9.8337190418232616"/>
    <s v=""/>
    <n v="0"/>
    <n v="0"/>
  </r>
  <r>
    <n v="181411"/>
    <n v="0"/>
    <s v="GANGORRA COM 3 PRANCHAS COMPR=3,00M H=0,70M - ESTRUTURA METÁLICA"/>
    <m/>
    <x v="0"/>
    <m/>
    <s v=""/>
    <m/>
    <s v="UN"/>
    <s v=""/>
    <n v="1049.1395040568482"/>
    <s v=""/>
    <s v=""/>
  </r>
  <r>
    <n v="181411"/>
    <n v="1"/>
    <m/>
    <n v="10608"/>
    <x v="50"/>
    <s v="M3"/>
    <n v="238.17070000000001"/>
    <n v="0.1"/>
    <m/>
    <n v="23.817070000000001"/>
    <s v=""/>
    <n v="0"/>
    <n v="0"/>
  </r>
  <r>
    <n v="181411"/>
    <n v="2"/>
    <m/>
    <n v="38154"/>
    <x v="1765"/>
    <s v="UN"/>
    <n v="992.31200000000001"/>
    <n v="1"/>
    <m/>
    <n v="992.31200000000001"/>
    <s v=""/>
    <n v="0"/>
    <n v="0"/>
  </r>
  <r>
    <n v="181411"/>
    <n v="3"/>
    <m/>
    <n v="2020"/>
    <x v="22"/>
    <s v="H"/>
    <n v="15.860837164231068"/>
    <n v="0.68"/>
    <m/>
    <n v="10.785369271677126"/>
    <s v=""/>
    <n v="0"/>
    <n v="0"/>
  </r>
  <r>
    <n v="181411"/>
    <n v="4"/>
    <m/>
    <n v="2099"/>
    <x v="1"/>
    <s v="H"/>
    <n v="12.627877718847255"/>
    <n v="1.76"/>
    <m/>
    <n v="22.22506478517117"/>
    <s v=""/>
    <n v="0"/>
    <n v="0"/>
  </r>
  <r>
    <n v="181415"/>
    <n v="0"/>
    <s v="BALANÇO DE 3 LUGARES COM PNEUS COMPR=4,50M H=2,50M - ESTRUTURA METÁLICA"/>
    <m/>
    <x v="0"/>
    <m/>
    <s v=""/>
    <m/>
    <s v="UN"/>
    <s v=""/>
    <n v="1209.9104352394556"/>
    <s v=""/>
    <s v=""/>
  </r>
  <r>
    <n v="181415"/>
    <n v="1"/>
    <m/>
    <n v="38153"/>
    <x v="1766"/>
    <s v="UN"/>
    <n v="1165.04"/>
    <n v="1"/>
    <m/>
    <n v="1165.04"/>
    <s v=""/>
    <n v="0"/>
    <n v="0"/>
  </r>
  <r>
    <n v="181415"/>
    <n v="2"/>
    <m/>
    <n v="2099"/>
    <x v="1"/>
    <s v="H"/>
    <n v="12.627877718847255"/>
    <n v="1.36"/>
    <m/>
    <n v="17.173913697632269"/>
    <s v=""/>
    <n v="0"/>
    <n v="0"/>
  </r>
  <r>
    <n v="181415"/>
    <n v="3"/>
    <m/>
    <n v="2020"/>
    <x v="22"/>
    <s v="H"/>
    <n v="15.860837164231068"/>
    <n v="0.62"/>
    <m/>
    <n v="9.8337190418232616"/>
    <s v=""/>
    <n v="0"/>
    <n v="0"/>
  </r>
  <r>
    <n v="181415"/>
    <n v="4"/>
    <m/>
    <n v="10608"/>
    <x v="50"/>
    <s v="M3"/>
    <n v="238.17070000000001"/>
    <n v="7.4999999999999997E-2"/>
    <m/>
    <n v="17.862802500000001"/>
    <s v=""/>
    <n v="0"/>
    <n v="0"/>
  </r>
  <r>
    <n v="181422"/>
    <n v="0"/>
    <s v="ESCADA HORIZONTAL COMPR=1,80M H=1,80M - ESTRUTURA METÁLICA"/>
    <m/>
    <x v="0"/>
    <m/>
    <s v=""/>
    <m/>
    <s v="UN"/>
    <s v=""/>
    <n v="955.96243523945566"/>
    <s v=""/>
    <s v=""/>
  </r>
  <r>
    <n v="181422"/>
    <n v="1"/>
    <m/>
    <n v="2099"/>
    <x v="1"/>
    <s v="H"/>
    <n v="12.627877718847255"/>
    <n v="1.36"/>
    <m/>
    <n v="17.173913697632269"/>
    <s v=""/>
    <n v="0"/>
    <n v="0"/>
  </r>
  <r>
    <n v="181422"/>
    <n v="2"/>
    <m/>
    <n v="38151"/>
    <x v="1767"/>
    <s v="UN"/>
    <n v="911.09199999999998"/>
    <n v="1"/>
    <m/>
    <n v="911.09199999999998"/>
    <s v=""/>
    <n v="0"/>
    <n v="0"/>
  </r>
  <r>
    <n v="181422"/>
    <n v="3"/>
    <m/>
    <n v="10608"/>
    <x v="50"/>
    <s v="M3"/>
    <n v="238.17070000000001"/>
    <n v="7.4999999999999997E-2"/>
    <m/>
    <n v="17.862802500000001"/>
    <s v=""/>
    <n v="0"/>
    <n v="0"/>
  </r>
  <r>
    <n v="181422"/>
    <n v="4"/>
    <m/>
    <n v="2020"/>
    <x v="22"/>
    <s v="H"/>
    <n v="15.860837164231068"/>
    <n v="0.62"/>
    <m/>
    <n v="9.8337190418232616"/>
    <s v=""/>
    <n v="0"/>
    <n v="0"/>
  </r>
  <r>
    <n v="181424"/>
    <n v="0"/>
    <s v="GAIOLA LABIRINTO (1,5X1,5X2,0)M - ESTRUTURA METÁLICA"/>
    <m/>
    <x v="0"/>
    <m/>
    <s v=""/>
    <m/>
    <s v="UN"/>
    <s v=""/>
    <n v="1241.6210532776888"/>
    <s v=""/>
    <s v=""/>
  </r>
  <r>
    <n v="181424"/>
    <n v="1"/>
    <m/>
    <n v="2020"/>
    <x v="22"/>
    <s v="H"/>
    <n v="15.860837164231068"/>
    <n v="0.84"/>
    <m/>
    <n v="13.323103217954097"/>
    <s v=""/>
    <n v="0"/>
    <n v="0"/>
  </r>
  <r>
    <n v="181424"/>
    <n v="2"/>
    <m/>
    <n v="38155"/>
    <x v="1768"/>
    <s v="UN"/>
    <n v="1163.712"/>
    <n v="1"/>
    <m/>
    <n v="1163.712"/>
    <s v=""/>
    <n v="0"/>
    <n v="0"/>
  </r>
  <r>
    <n v="181424"/>
    <n v="3"/>
    <m/>
    <n v="2099"/>
    <x v="1"/>
    <s v="H"/>
    <n v="12.627877718847255"/>
    <n v="3.7"/>
    <m/>
    <n v="46.723147559734848"/>
    <s v=""/>
    <n v="0"/>
    <n v="0"/>
  </r>
  <r>
    <n v="181424"/>
    <n v="4"/>
    <m/>
    <n v="10608"/>
    <x v="50"/>
    <s v="M3"/>
    <n v="238.17070000000001"/>
    <n v="7.4999999999999997E-2"/>
    <m/>
    <n v="17.862802500000001"/>
    <s v=""/>
    <n v="0"/>
    <n v="0"/>
  </r>
  <r>
    <n v="181430"/>
    <n v="0"/>
    <s v="PLACAS DE E.V.A. ESP.30MM PARA USO INTERNO, TIPO TATAMI, COLOCADAS"/>
    <m/>
    <x v="0"/>
    <m/>
    <s v=""/>
    <m/>
    <s v="M2"/>
    <s v=""/>
    <n v="51.896250000000002"/>
    <s v=""/>
    <s v=""/>
  </r>
  <r>
    <n v="181430"/>
    <n v="1"/>
    <m/>
    <n v="38160"/>
    <x v="1769"/>
    <s v="M2"/>
    <n v="49.424999999999997"/>
    <n v="1.05"/>
    <m/>
    <n v="51.896250000000002"/>
    <s v=""/>
    <n v="0"/>
    <n v="0"/>
  </r>
  <r>
    <n v="181441"/>
    <n v="0"/>
    <s v="PLAYGROUND BRINQUEDOS DE MADEIRA - CASA TARZAN COM RAMPA ESCALADA, ESCORREGADOR, PONTE E ESCADA MARINHEIRO"/>
    <m/>
    <x v="0"/>
    <m/>
    <s v=""/>
    <m/>
    <s v="UN"/>
    <s v=""/>
    <n v="6195.3125"/>
    <s v=""/>
    <s v=""/>
  </r>
  <r>
    <n v="181441"/>
    <n v="1"/>
    <m/>
    <n v="79820"/>
    <x v="1770"/>
    <s v="UN"/>
    <n v="6195.3125"/>
    <n v="1"/>
    <m/>
    <n v="6195.3125"/>
    <s v=""/>
    <n v="0"/>
    <n v="0"/>
  </r>
  <r>
    <n v="181442"/>
    <n v="0"/>
    <s v="PLAYGROUND BRINQUEDOS DE MADEIRA - CASA TARZAN COM RAMPA ESCALADA, ESCORREGADOR E ESCADA MARINHEIRO"/>
    <m/>
    <x v="0"/>
    <m/>
    <s v=""/>
    <m/>
    <s v="UN"/>
    <s v=""/>
    <n v="5289.5559999999996"/>
    <s v=""/>
    <s v=""/>
  </r>
  <r>
    <n v="181442"/>
    <n v="1"/>
    <m/>
    <n v="79821"/>
    <x v="1771"/>
    <s v="UN"/>
    <n v="5289.5559999999996"/>
    <n v="1"/>
    <m/>
    <n v="5289.5559999999996"/>
    <s v=""/>
    <n v="0"/>
    <n v="0"/>
  </r>
  <r>
    <n v="181443"/>
    <n v="0"/>
    <s v="PLAYGROUND BRINQUEDOS DE MADEIRA - CASA TARZAN COM ESCORREGADOR E ESCADA MARINHEIRO"/>
    <m/>
    <x v="0"/>
    <m/>
    <s v=""/>
    <m/>
    <s v="UN"/>
    <s v=""/>
    <n v="4277.2"/>
    <s v=""/>
    <s v=""/>
  </r>
  <r>
    <n v="181443"/>
    <n v="1"/>
    <m/>
    <n v="79822"/>
    <x v="1772"/>
    <s v="UN"/>
    <n v="4277.2"/>
    <n v="1"/>
    <m/>
    <n v="4277.2"/>
    <s v=""/>
    <n v="0"/>
    <n v="0"/>
  </r>
  <r>
    <n v="181444"/>
    <n v="0"/>
    <s v="PLAYGROUND BRINQUEDOS DE MADEIRA - DOIS CAVALINHOS E DUAS GANGORRAS"/>
    <m/>
    <x v="0"/>
    <m/>
    <s v=""/>
    <m/>
    <s v="UN"/>
    <s v=""/>
    <n v="2385.7874999999999"/>
    <s v=""/>
    <s v=""/>
  </r>
  <r>
    <n v="181444"/>
    <n v="1"/>
    <m/>
    <n v="79823"/>
    <x v="1773"/>
    <s v="UN"/>
    <n v="2385.7874999999999"/>
    <n v="1"/>
    <m/>
    <n v="2385.7874999999999"/>
    <s v=""/>
    <n v="0"/>
    <n v="0"/>
  </r>
  <r>
    <n v="181445"/>
    <n v="0"/>
    <s v="PLAYGROUND BRINQUEDOS DE MADEIRA - ESCORREGADOR ( ALT.=1,80M COMP.=3,00M)"/>
    <m/>
    <x v="0"/>
    <m/>
    <s v=""/>
    <m/>
    <s v="UN"/>
    <s v=""/>
    <n v="1274.0433"/>
    <s v=""/>
    <s v=""/>
  </r>
  <r>
    <n v="181445"/>
    <n v="1"/>
    <m/>
    <n v="79824"/>
    <x v="1774"/>
    <s v="UN"/>
    <n v="1274.0433"/>
    <n v="1"/>
    <m/>
    <n v="1274.0433"/>
    <s v=""/>
    <n v="0"/>
    <n v="0"/>
  </r>
  <r>
    <n v="181446"/>
    <n v="0"/>
    <s v="PLAYGROUND BRINQUEDOS DE MADEIRA - GANGORRA DUPLA"/>
    <m/>
    <x v="0"/>
    <m/>
    <s v=""/>
    <m/>
    <s v="UN"/>
    <s v=""/>
    <n v="774.072"/>
    <s v=""/>
    <s v=""/>
  </r>
  <r>
    <n v="181446"/>
    <n v="1"/>
    <m/>
    <n v="79825"/>
    <x v="1775"/>
    <s v="UN"/>
    <n v="774.072"/>
    <n v="1"/>
    <m/>
    <n v="774.072"/>
    <s v=""/>
    <n v="0"/>
    <n v="0"/>
  </r>
  <r>
    <n v="181447"/>
    <n v="0"/>
    <s v="PLAYGROUND BRINQUEDOS DE MADEIRA - ARGOLA E TRAPÉZIO"/>
    <m/>
    <x v="0"/>
    <m/>
    <s v=""/>
    <m/>
    <s v="UN"/>
    <s v=""/>
    <n v="928.42499999999995"/>
    <s v=""/>
    <s v=""/>
  </r>
  <r>
    <n v="181447"/>
    <n v="1"/>
    <m/>
    <n v="79826"/>
    <x v="1776"/>
    <s v="UN"/>
    <n v="928.42499999999995"/>
    <n v="1"/>
    <m/>
    <n v="928.42499999999995"/>
    <s v=""/>
    <n v="0"/>
    <n v="0"/>
  </r>
  <r>
    <n v="181448"/>
    <n v="0"/>
    <s v="PLAYGROUND BRINQUEDOS DE MADEIRA - BALANÇA DUPLA"/>
    <m/>
    <x v="0"/>
    <m/>
    <s v=""/>
    <m/>
    <s v="UN"/>
    <s v=""/>
    <n v="1050.0820000000001"/>
    <s v=""/>
    <s v=""/>
  </r>
  <r>
    <n v="181448"/>
    <n v="1"/>
    <m/>
    <n v="79827"/>
    <x v="1777"/>
    <s v="UN"/>
    <n v="1050.0820000000001"/>
    <n v="1"/>
    <m/>
    <n v="1050.0820000000001"/>
    <s v=""/>
    <n v="0"/>
    <n v="0"/>
  </r>
  <r>
    <n v="181449"/>
    <n v="0"/>
    <s v="PLAYGROUND BRINQUEDOS DE MADEIRA - ESCADA HORIZONTAL"/>
    <m/>
    <x v="0"/>
    <m/>
    <s v=""/>
    <m/>
    <s v="UN"/>
    <s v=""/>
    <n v="975.64200000000005"/>
    <s v=""/>
    <s v=""/>
  </r>
  <r>
    <n v="181449"/>
    <n v="1"/>
    <m/>
    <n v="79828"/>
    <x v="1778"/>
    <s v="UN"/>
    <n v="975.64200000000005"/>
    <n v="1"/>
    <m/>
    <n v="975.64200000000005"/>
    <s v=""/>
    <n v="0"/>
    <n v="0"/>
  </r>
  <r>
    <n v="181501"/>
    <n v="0"/>
    <s v="APARELHOS DE GINÁTICA EM MADEIRA - BARRA DUPLA EM DOIS NIVEIS"/>
    <m/>
    <x v="0"/>
    <m/>
    <s v=""/>
    <m/>
    <s v="UN"/>
    <s v=""/>
    <n v="436.21749999999997"/>
    <s v=""/>
    <s v=""/>
  </r>
  <r>
    <n v="181501"/>
    <n v="1"/>
    <m/>
    <n v="79840"/>
    <x v="1779"/>
    <s v="UN"/>
    <n v="436.21749999999997"/>
    <n v="1"/>
    <m/>
    <n v="436.21749999999997"/>
    <s v=""/>
    <n v="0"/>
    <n v="0"/>
  </r>
  <r>
    <n v="181502"/>
    <n v="0"/>
    <s v="APARELHOS DE GINÁTICA EM MADEIRA - BARREIRA SIMPLES"/>
    <m/>
    <x v="0"/>
    <m/>
    <s v=""/>
    <m/>
    <s v="UN"/>
    <s v=""/>
    <n v="898.24"/>
    <s v=""/>
    <s v=""/>
  </r>
  <r>
    <n v="181502"/>
    <n v="1"/>
    <m/>
    <n v="79841"/>
    <x v="1780"/>
    <s v="UN"/>
    <n v="898.24"/>
    <n v="1"/>
    <m/>
    <n v="898.24"/>
    <s v=""/>
    <n v="0"/>
    <n v="0"/>
  </r>
  <r>
    <n v="181503"/>
    <n v="0"/>
    <s v="APARELHOS DE GINÁTICA EM MADEIRA - BARRAS PARALELAS"/>
    <m/>
    <x v="0"/>
    <m/>
    <s v=""/>
    <m/>
    <s v="UN"/>
    <s v=""/>
    <n v="450.56"/>
    <s v=""/>
    <s v=""/>
  </r>
  <r>
    <n v="181503"/>
    <n v="1"/>
    <m/>
    <n v="79842"/>
    <x v="1781"/>
    <s v="UN"/>
    <n v="450.56"/>
    <n v="1"/>
    <m/>
    <n v="450.56"/>
    <s v=""/>
    <n v="0"/>
    <n v="0"/>
  </r>
  <r>
    <n v="181510"/>
    <n v="0"/>
    <s v="CARACOL - DEMARCAÇÃO DE PISO (RD-06)"/>
    <m/>
    <x v="0"/>
    <m/>
    <s v=""/>
    <m/>
    <s v="UN"/>
    <s v=""/>
    <n v="142.69053699999998"/>
    <s v=""/>
    <s v=""/>
  </r>
  <r>
    <n v="181510"/>
    <n v="1"/>
    <m/>
    <n v="37503"/>
    <x v="152"/>
    <s v="M2"/>
    <n v="3.7884000000000002"/>
    <n v="6.9189999999999996"/>
    <m/>
    <n v="26.211939600000001"/>
    <s v=""/>
    <n v="0"/>
    <n v="0"/>
  </r>
  <r>
    <n v="181510"/>
    <n v="2"/>
    <m/>
    <n v="20463"/>
    <x v="1593"/>
    <s v="M2"/>
    <n v="16.834599999999998"/>
    <n v="6.9189999999999996"/>
    <m/>
    <n v="116.47859739999998"/>
    <s v=""/>
    <n v="0"/>
    <n v="0"/>
  </r>
  <r>
    <n v="181513"/>
    <n v="0"/>
    <s v="AMARELINHA DEMARCAÇÃO DE PISO (RD-05)"/>
    <m/>
    <x v="0"/>
    <m/>
    <s v=""/>
    <m/>
    <s v="UN"/>
    <s v=""/>
    <n v="102.3909612363"/>
    <s v=""/>
    <s v=""/>
  </r>
  <r>
    <n v="181513"/>
    <n v="1"/>
    <m/>
    <n v="37503"/>
    <x v="152"/>
    <s v="M2"/>
    <n v="3.7884000000000002"/>
    <n v="7.9104000000000001"/>
    <m/>
    <n v="29.967759360000002"/>
    <s v=""/>
    <n v="0"/>
    <n v="0"/>
  </r>
  <r>
    <n v="181513"/>
    <n v="2"/>
    <m/>
    <n v="20457"/>
    <x v="1585"/>
    <s v="M"/>
    <n v="4.9431000000000003"/>
    <n v="14.651373"/>
    <m/>
    <n v="72.423201876299999"/>
    <s v=""/>
    <n v="0"/>
    <n v="0"/>
  </r>
  <r>
    <n v="181514"/>
    <n v="0"/>
    <s v="XADREZ - DEMARCAÇÃO DE PISO (RD-04)"/>
    <m/>
    <x v="0"/>
    <m/>
    <s v=""/>
    <m/>
    <s v="UN"/>
    <s v=""/>
    <n v="610.76949999999999"/>
    <s v=""/>
    <s v=""/>
  </r>
  <r>
    <n v="181514"/>
    <n v="1"/>
    <m/>
    <n v="37503"/>
    <x v="152"/>
    <s v="M2"/>
    <n v="3.7884000000000002"/>
    <n v="20.25"/>
    <m/>
    <n v="76.715100000000007"/>
    <s v=""/>
    <n v="0"/>
    <n v="0"/>
  </r>
  <r>
    <n v="181514"/>
    <n v="2"/>
    <m/>
    <n v="20459"/>
    <x v="1594"/>
    <s v="M"/>
    <n v="4.5926"/>
    <n v="72"/>
    <m/>
    <n v="330.66719999999998"/>
    <s v=""/>
    <n v="0"/>
    <n v="0"/>
  </r>
  <r>
    <n v="181514"/>
    <n v="3"/>
    <m/>
    <n v="20462"/>
    <x v="1584"/>
    <s v="M2"/>
    <n v="25.423400000000001"/>
    <n v="8"/>
    <m/>
    <n v="203.38720000000001"/>
    <s v=""/>
    <n v="0"/>
    <n v="0"/>
  </r>
  <r>
    <n v="181550"/>
    <n v="0"/>
    <s v="FORNECIMENTO E APLICAÇÃO DE AREIA FINA"/>
    <m/>
    <x v="0"/>
    <m/>
    <s v=""/>
    <m/>
    <s v="M3"/>
    <s v=""/>
    <n v="121.77201429711815"/>
    <s v=""/>
    <s v=""/>
  </r>
  <r>
    <n v="181550"/>
    <n v="1"/>
    <m/>
    <n v="10503"/>
    <x v="1458"/>
    <s v="M3"/>
    <n v="75.168599999999998"/>
    <n v="1.2"/>
    <m/>
    <n v="90.20232"/>
    <s v=""/>
    <n v="0"/>
    <n v="0"/>
  </r>
  <r>
    <n v="181550"/>
    <n v="2"/>
    <m/>
    <n v="2099"/>
    <x v="1"/>
    <s v="H"/>
    <n v="12.627877718847255"/>
    <n v="2.5"/>
    <m/>
    <n v="31.56969429711814"/>
    <s v=""/>
    <n v="0"/>
    <n v="0"/>
  </r>
  <r>
    <n v="181551"/>
    <n v="0"/>
    <s v="FORNECIMENTO E APLICAÇÃO  DE PEDRA N.2"/>
    <m/>
    <x v="0"/>
    <m/>
    <s v=""/>
    <m/>
    <s v="M3"/>
    <s v=""/>
    <n v="112.31025429711815"/>
    <s v=""/>
    <s v=""/>
  </r>
  <r>
    <n v="181551"/>
    <n v="1"/>
    <m/>
    <n v="10543"/>
    <x v="20"/>
    <s v="M3"/>
    <n v="67.283799999999999"/>
    <n v="1.2"/>
    <m/>
    <n v="80.740560000000002"/>
    <s v=""/>
    <n v="0"/>
    <n v="0"/>
  </r>
  <r>
    <n v="181551"/>
    <n v="2"/>
    <m/>
    <n v="2099"/>
    <x v="1"/>
    <s v="H"/>
    <n v="12.627877718847255"/>
    <n v="2.5"/>
    <m/>
    <n v="31.56969429711814"/>
    <s v=""/>
    <n v="0"/>
    <n v="0"/>
  </r>
  <r>
    <n v="186007"/>
    <n v="0"/>
    <s v="RETIRADA DE GRAMA"/>
    <m/>
    <x v="0"/>
    <m/>
    <s v=""/>
    <m/>
    <s v="M2"/>
    <s v=""/>
    <n v="3.1560026356192945"/>
    <s v=""/>
    <s v=""/>
  </r>
  <r>
    <n v="186007"/>
    <n v="1"/>
    <m/>
    <n v="2086"/>
    <x v="1665"/>
    <s v="H"/>
    <n v="10.520008785397648"/>
    <n v="0.3"/>
    <m/>
    <n v="3.1560026356192945"/>
    <s v=""/>
    <n v="0"/>
    <n v="0"/>
  </r>
  <r>
    <n v="187007"/>
    <n v="0"/>
    <s v="RECOLOCAÇÃO DE GRAMA"/>
    <m/>
    <x v="0"/>
    <m/>
    <s v=""/>
    <m/>
    <s v="M2"/>
    <s v=""/>
    <n v="22.631908576046079"/>
    <s v=""/>
    <s v=""/>
  </r>
  <r>
    <n v="187007"/>
    <n v="1"/>
    <m/>
    <n v="38555"/>
    <x v="1669"/>
    <s v="M3"/>
    <n v="163.66669999999999"/>
    <n v="0.02"/>
    <m/>
    <n v="3.2733339999999997"/>
    <s v=""/>
    <n v="0"/>
    <n v="0"/>
  </r>
  <r>
    <n v="187007"/>
    <n v="2"/>
    <m/>
    <n v="38502"/>
    <x v="1664"/>
    <s v="KG"/>
    <n v="1.9631000000000001"/>
    <n v="0.1"/>
    <m/>
    <n v="0.19631000000000001"/>
    <s v=""/>
    <n v="0"/>
    <n v="0"/>
  </r>
  <r>
    <n v="187007"/>
    <n v="3"/>
    <m/>
    <n v="38557"/>
    <x v="1667"/>
    <s v="M3"/>
    <n v="131.821"/>
    <n v="0.08"/>
    <m/>
    <n v="10.545680000000001"/>
    <s v=""/>
    <n v="0"/>
    <n v="0"/>
  </r>
  <r>
    <n v="187007"/>
    <n v="4"/>
    <m/>
    <n v="2086"/>
    <x v="1665"/>
    <s v="H"/>
    <n v="10.520008785397648"/>
    <n v="0.7"/>
    <m/>
    <n v="7.3640061497783531"/>
    <s v=""/>
    <n v="0"/>
    <n v="0"/>
  </r>
  <r>
    <n v="187007"/>
    <n v="5"/>
    <m/>
    <n v="2085"/>
    <x v="1668"/>
    <s v="H"/>
    <n v="12.52578426267724"/>
    <n v="0.1"/>
    <m/>
    <n v="1.252578426267724"/>
    <s v=""/>
    <n v="0"/>
    <n v="0"/>
  </r>
  <r>
    <n v="187040"/>
    <n v="0"/>
    <s v="TRANSPLANTE DE ÁRVORES COM DIÂMETRO ATÉ 30CM"/>
    <m/>
    <x v="0"/>
    <m/>
    <s v=""/>
    <m/>
    <s v="UN"/>
    <s v=""/>
    <n v="769.34308211234816"/>
    <s v=""/>
    <s v=""/>
  </r>
  <r>
    <n v="187040"/>
    <n v="1"/>
    <m/>
    <n v="38557"/>
    <x v="1667"/>
    <s v="M3"/>
    <n v="131.821"/>
    <n v="3.3378437999999999"/>
    <m/>
    <n v="439.99790755979996"/>
    <s v=""/>
    <n v="0"/>
    <n v="0"/>
  </r>
  <r>
    <n v="187040"/>
    <n v="2"/>
    <m/>
    <n v="94045"/>
    <x v="7"/>
    <s v="H"/>
    <n v="81.768730127999987"/>
    <n v="1.2"/>
    <m/>
    <n v="98.122476153599976"/>
    <s v=""/>
    <n v="0"/>
    <n v="0"/>
  </r>
  <r>
    <n v="187040"/>
    <n v="3"/>
    <m/>
    <n v="2086"/>
    <x v="1665"/>
    <s v="H"/>
    <n v="10.520008785397648"/>
    <n v="5.85"/>
    <m/>
    <n v="61.542051394576241"/>
    <s v=""/>
    <n v="0"/>
    <n v="0"/>
  </r>
  <r>
    <n v="187040"/>
    <n v="4"/>
    <m/>
    <n v="38555"/>
    <x v="1669"/>
    <s v="M3"/>
    <n v="163.66669999999999"/>
    <n v="0.58903130000000004"/>
    <m/>
    <n v="96.404809067710005"/>
    <s v=""/>
    <n v="0"/>
    <n v="0"/>
  </r>
  <r>
    <n v="187040"/>
    <n v="5"/>
    <m/>
    <n v="2085"/>
    <x v="1668"/>
    <s v="H"/>
    <n v="12.52578426267724"/>
    <n v="5.85"/>
    <m/>
    <n v="73.275837936661844"/>
    <s v=""/>
    <n v="0"/>
    <n v="0"/>
  </r>
  <r>
    <n v="187041"/>
    <n v="0"/>
    <s v="TRANSPLANTE DE ÁRVORES COM DAP MAIOR OU IGUAL A 30CM"/>
    <m/>
    <x v="0"/>
    <m/>
    <s v=""/>
    <m/>
    <s v="UN"/>
    <s v=""/>
    <n v="5700.7692689916184"/>
    <s v=""/>
    <s v=""/>
  </r>
  <r>
    <n v="187041"/>
    <n v="1"/>
    <m/>
    <n v="94014"/>
    <x v="11"/>
    <s v="H"/>
    <n v="85.982614289199987"/>
    <n v="2"/>
    <m/>
    <n v="171.96522857839997"/>
    <s v=""/>
    <n v="0"/>
    <n v="0"/>
  </r>
  <r>
    <n v="187041"/>
    <n v="2"/>
    <m/>
    <n v="1125"/>
    <x v="1782"/>
    <s v="H"/>
    <n v="121.67405394400662"/>
    <n v="3"/>
    <m/>
    <n v="365.02216183201983"/>
    <s v=""/>
    <n v="0"/>
    <n v="0"/>
  </r>
  <r>
    <n v="187041"/>
    <n v="3"/>
    <m/>
    <n v="38555"/>
    <x v="1669"/>
    <s v="M3"/>
    <n v="163.66669999999999"/>
    <n v="2.77"/>
    <m/>
    <n v="453.35675899999995"/>
    <s v=""/>
    <n v="0"/>
    <n v="0"/>
  </r>
  <r>
    <n v="187041"/>
    <n v="4"/>
    <m/>
    <n v="2085"/>
    <x v="1668"/>
    <s v="H"/>
    <n v="12.52578426267724"/>
    <n v="1.5"/>
    <m/>
    <n v="18.788676394015859"/>
    <s v=""/>
    <n v="0"/>
    <n v="0"/>
  </r>
  <r>
    <n v="187041"/>
    <n v="5"/>
    <m/>
    <n v="2099"/>
    <x v="1"/>
    <s v="H"/>
    <n v="12.627877718847255"/>
    <n v="129.21"/>
    <m/>
    <n v="1631.648080052254"/>
    <s v=""/>
    <n v="0"/>
    <n v="0"/>
  </r>
  <r>
    <n v="187041"/>
    <n v="6"/>
    <m/>
    <n v="94030"/>
    <x v="1783"/>
    <s v="H"/>
    <n v="89.045216186999994"/>
    <n v="10"/>
    <m/>
    <n v="890.45216186999994"/>
    <s v=""/>
    <n v="0"/>
    <n v="0"/>
  </r>
  <r>
    <n v="187041"/>
    <n v="7"/>
    <m/>
    <n v="2086"/>
    <x v="1665"/>
    <s v="H"/>
    <n v="10.520008785397648"/>
    <n v="9.25"/>
    <m/>
    <n v="97.310081264928243"/>
    <s v=""/>
    <n v="0"/>
    <n v="0"/>
  </r>
  <r>
    <n v="187041"/>
    <n v="8"/>
    <m/>
    <n v="38557"/>
    <x v="1667"/>
    <s v="M3"/>
    <n v="131.821"/>
    <n v="15.72"/>
    <m/>
    <n v="2072.2261200000003"/>
    <s v=""/>
    <n v="0"/>
    <n v="0"/>
  </r>
  <r>
    <n v="188001"/>
    <n v="0"/>
    <s v="REVOLVIMENTO E AJUSTE DO SOLO"/>
    <m/>
    <x v="0"/>
    <m/>
    <s v=""/>
    <m/>
    <s v="M2"/>
    <s v=""/>
    <n v="5.260004392698824"/>
    <s v=""/>
    <s v=""/>
  </r>
  <r>
    <n v="188001"/>
    <n v="1"/>
    <m/>
    <n v="2086"/>
    <x v="1665"/>
    <s v="H"/>
    <n v="10.520008785397648"/>
    <n v="0.5"/>
    <m/>
    <n v="5.260004392698824"/>
    <s v=""/>
    <n v="0"/>
    <n v="0"/>
  </r>
  <r>
    <n v="188011"/>
    <n v="0"/>
    <s v="TERRA PREPARADA PARA PLANTIO"/>
    <m/>
    <x v="0"/>
    <m/>
    <s v=""/>
    <m/>
    <s v="M3"/>
    <s v=""/>
    <n v="141.8578593926988"/>
    <s v=""/>
    <s v=""/>
  </r>
  <r>
    <n v="188011"/>
    <n v="1"/>
    <m/>
    <n v="38557"/>
    <x v="1667"/>
    <s v="M3"/>
    <n v="131.821"/>
    <n v="0.85"/>
    <m/>
    <n v="112.04785"/>
    <s v=""/>
    <n v="0"/>
    <n v="0"/>
  </r>
  <r>
    <n v="188011"/>
    <n v="2"/>
    <m/>
    <n v="2086"/>
    <x v="1665"/>
    <s v="H"/>
    <n v="10.520008785397648"/>
    <n v="0.5"/>
    <m/>
    <n v="5.260004392698824"/>
    <s v=""/>
    <n v="0"/>
    <n v="0"/>
  </r>
  <r>
    <n v="188011"/>
    <n v="3"/>
    <m/>
    <n v="38555"/>
    <x v="1669"/>
    <s v="M3"/>
    <n v="163.66669999999999"/>
    <n v="0.15"/>
    <m/>
    <n v="24.550004999999999"/>
    <s v=""/>
    <n v="0"/>
    <n v="0"/>
  </r>
  <r>
    <n v="188013"/>
    <n v="0"/>
    <s v="CALCAREO DOLOMITICO"/>
    <m/>
    <x v="0"/>
    <m/>
    <s v=""/>
    <m/>
    <s v="KG"/>
    <s v=""/>
    <n v="0.51959999999999995"/>
    <s v=""/>
    <s v=""/>
  </r>
  <r>
    <n v="188013"/>
    <n v="1"/>
    <m/>
    <n v="38503"/>
    <x v="1725"/>
    <s v="KG"/>
    <n v="0.51959999999999995"/>
    <n v="1"/>
    <m/>
    <n v="0.51959999999999995"/>
    <s v=""/>
    <n v="0"/>
    <n v="0"/>
  </r>
  <r>
    <n v="188015"/>
    <n v="0"/>
    <s v="ADUBO QUÍMICO NPK, 10:10:10"/>
    <m/>
    <x v="0"/>
    <m/>
    <s v=""/>
    <m/>
    <s v="KG"/>
    <s v=""/>
    <n v="1.9631000000000001"/>
    <s v=""/>
    <s v=""/>
  </r>
  <r>
    <n v="188015"/>
    <n v="1"/>
    <m/>
    <n v="38502"/>
    <x v="1664"/>
    <s v="KG"/>
    <n v="1.9631000000000001"/>
    <n v="1"/>
    <m/>
    <n v="1.9631000000000001"/>
    <s v=""/>
    <n v="0"/>
    <n v="0"/>
  </r>
  <r>
    <n v="188030"/>
    <n v="0"/>
    <s v="PREPARO DO SOLO PARA PLANTIO DE GRAMA BATATAES"/>
    <m/>
    <x v="0"/>
    <m/>
    <s v=""/>
    <m/>
    <s v="M2"/>
    <s v=""/>
    <n v="5.260004392698824"/>
    <s v=""/>
    <s v=""/>
  </r>
  <r>
    <n v="188030"/>
    <n v="1"/>
    <m/>
    <n v="2086"/>
    <x v="1665"/>
    <s v="H"/>
    <n v="10.520008785397648"/>
    <n v="0.5"/>
    <m/>
    <n v="5.260004392698824"/>
    <s v=""/>
    <n v="0"/>
    <n v="0"/>
  </r>
  <r>
    <n v="188035"/>
    <n v="0"/>
    <s v="RECOLOCAÇÃO DE TERRA DE JARDIM"/>
    <m/>
    <x v="0"/>
    <m/>
    <s v=""/>
    <m/>
    <s v="M3"/>
    <s v=""/>
    <n v="160.79967597096967"/>
    <s v=""/>
    <s v=""/>
  </r>
  <r>
    <n v="188035"/>
    <n v="1"/>
    <m/>
    <n v="38555"/>
    <x v="1669"/>
    <s v="M3"/>
    <n v="163.66669999999999"/>
    <n v="0.15"/>
    <m/>
    <n v="24.550004999999999"/>
    <s v=""/>
    <n v="0"/>
    <n v="0"/>
  </r>
  <r>
    <n v="188035"/>
    <n v="2"/>
    <m/>
    <n v="38557"/>
    <x v="1667"/>
    <s v="M3"/>
    <n v="131.821"/>
    <n v="0.85"/>
    <m/>
    <n v="112.04785"/>
    <s v=""/>
    <n v="0"/>
    <n v="0"/>
  </r>
  <r>
    <n v="188035"/>
    <n v="3"/>
    <m/>
    <n v="2086"/>
    <x v="1665"/>
    <s v="H"/>
    <n v="10.520008785397648"/>
    <n v="0.5"/>
    <m/>
    <n v="5.260004392698824"/>
    <s v=""/>
    <n v="0"/>
    <n v="0"/>
  </r>
  <r>
    <n v="188035"/>
    <n v="4"/>
    <m/>
    <n v="2099"/>
    <x v="1"/>
    <s v="H"/>
    <n v="12.627877718847255"/>
    <n v="1.5"/>
    <m/>
    <n v="18.941816578270881"/>
    <s v=""/>
    <n v="0"/>
    <n v="0"/>
  </r>
  <r>
    <n v="200101"/>
    <n v="0"/>
    <s v="LEVANTAMENTO PLANIMÉTRICO DE PERÍMETRO - ATÉ 1.000M"/>
    <m/>
    <x v="0"/>
    <m/>
    <s v=""/>
    <m/>
    <s v="GL"/>
    <s v=""/>
    <n v="1849.7734852869644"/>
    <s v=""/>
    <s v=""/>
  </r>
  <r>
    <n v="200101"/>
    <n v="1"/>
    <m/>
    <n v="1181"/>
    <x v="1784"/>
    <s v="H"/>
    <n v="53.466288274383395"/>
    <n v="13"/>
    <m/>
    <n v="695.06174756698408"/>
    <s v=""/>
    <n v="0"/>
    <n v="0"/>
  </r>
  <r>
    <n v="200101"/>
    <n v="2"/>
    <m/>
    <n v="94296"/>
    <x v="1785"/>
    <s v="H"/>
    <n v="30.178999999999998"/>
    <n v="8"/>
    <m/>
    <n v="241.43199999999999"/>
    <s v=""/>
    <n v="0"/>
    <n v="0"/>
  </r>
  <r>
    <n v="200101"/>
    <n v="3"/>
    <m/>
    <n v="94286"/>
    <x v="1786"/>
    <s v="H"/>
    <n v="1.6092"/>
    <n v="13"/>
    <m/>
    <n v="20.919599999999999"/>
    <s v=""/>
    <n v="0"/>
    <n v="0"/>
  </r>
  <r>
    <n v="200101"/>
    <n v="4"/>
    <m/>
    <n v="1134"/>
    <x v="1787"/>
    <s v="H"/>
    <n v="15.954473503164632"/>
    <n v="26"/>
    <m/>
    <n v="414.81631108228044"/>
    <s v=""/>
    <n v="0"/>
    <n v="0"/>
  </r>
  <r>
    <n v="200101"/>
    <n v="5"/>
    <m/>
    <n v="1158"/>
    <x v="1788"/>
    <s v="H"/>
    <n v="32.459328513316557"/>
    <n v="5"/>
    <m/>
    <n v="162.29664256658279"/>
    <s v=""/>
    <n v="0"/>
    <n v="0"/>
  </r>
  <r>
    <n v="200101"/>
    <n v="6"/>
    <m/>
    <n v="1163"/>
    <x v="1789"/>
    <s v="H"/>
    <n v="31.524718407111724"/>
    <n v="10"/>
    <m/>
    <n v="315.24718407111726"/>
    <s v=""/>
    <n v="0"/>
    <n v="0"/>
  </r>
  <r>
    <n v="200102"/>
    <n v="0"/>
    <s v="LEVANTAMENTO PLANIMÉTRICO DE PERÍMETRO - EXCEDENTE 1.000M"/>
    <m/>
    <x v="0"/>
    <m/>
    <s v=""/>
    <m/>
    <s v="M"/>
    <s v=""/>
    <n v="1.6083414852869646"/>
    <s v=""/>
    <s v=""/>
  </r>
  <r>
    <n v="200102"/>
    <n v="1"/>
    <m/>
    <n v="1158"/>
    <x v="1788"/>
    <s v="H"/>
    <n v="32.459328513316557"/>
    <n v="5.0000000000000001E-3"/>
    <m/>
    <n v="0.1622966425665828"/>
    <s v=""/>
    <n v="0"/>
    <n v="0"/>
  </r>
  <r>
    <n v="200102"/>
    <n v="2"/>
    <m/>
    <n v="1181"/>
    <x v="1784"/>
    <s v="H"/>
    <n v="53.466288274383395"/>
    <n v="1.2999999999999999E-2"/>
    <m/>
    <n v="0.69506174756698413"/>
    <s v=""/>
    <n v="0"/>
    <n v="0"/>
  </r>
  <r>
    <n v="200102"/>
    <n v="3"/>
    <m/>
    <n v="1134"/>
    <x v="1787"/>
    <s v="H"/>
    <n v="15.954473503164632"/>
    <n v="2.5999999999999999E-2"/>
    <m/>
    <n v="0.4148163110822804"/>
    <s v=""/>
    <n v="0"/>
    <n v="0"/>
  </r>
  <r>
    <n v="200102"/>
    <n v="4"/>
    <m/>
    <n v="94286"/>
    <x v="1786"/>
    <s v="H"/>
    <n v="1.6092"/>
    <n v="1.2999999999999999E-2"/>
    <m/>
    <n v="2.09196E-2"/>
    <s v=""/>
    <n v="0"/>
    <n v="0"/>
  </r>
  <r>
    <n v="200102"/>
    <n v="5"/>
    <m/>
    <n v="1163"/>
    <x v="1789"/>
    <s v="H"/>
    <n v="31.524718407111724"/>
    <n v="0.01"/>
    <m/>
    <n v="0.31524718407111724"/>
    <s v=""/>
    <n v="0"/>
    <n v="0"/>
  </r>
  <r>
    <n v="200113"/>
    <n v="0"/>
    <s v="LEVANTAMENTO PLANIALTIMÉTRICO DE ÁREAS - ATÉ 10.000M2"/>
    <m/>
    <x v="0"/>
    <m/>
    <s v=""/>
    <m/>
    <s v="GL"/>
    <s v=""/>
    <n v="3620.8644659482961"/>
    <s v=""/>
    <s v=""/>
  </r>
  <r>
    <n v="200113"/>
    <n v="1"/>
    <m/>
    <n v="94286"/>
    <x v="1786"/>
    <s v="H"/>
    <n v="1.6092"/>
    <n v="21"/>
    <m/>
    <n v="33.793199999999999"/>
    <s v=""/>
    <n v="0"/>
    <n v="0"/>
  </r>
  <r>
    <n v="200113"/>
    <n v="2"/>
    <m/>
    <n v="1134"/>
    <x v="1787"/>
    <s v="H"/>
    <n v="15.954473503164632"/>
    <n v="50"/>
    <m/>
    <n v="797.72367515823157"/>
    <s v=""/>
    <n v="0"/>
    <n v="0"/>
  </r>
  <r>
    <n v="200113"/>
    <n v="3"/>
    <m/>
    <n v="1158"/>
    <x v="1788"/>
    <s v="H"/>
    <n v="32.459328513316557"/>
    <n v="12"/>
    <m/>
    <n v="389.51194215979865"/>
    <s v=""/>
    <n v="0"/>
    <n v="0"/>
  </r>
  <r>
    <n v="200113"/>
    <n v="4"/>
    <m/>
    <n v="94296"/>
    <x v="1785"/>
    <s v="H"/>
    <n v="30.178999999999998"/>
    <n v="10"/>
    <m/>
    <n v="301.78999999999996"/>
    <s v=""/>
    <n v="0"/>
    <n v="0"/>
  </r>
  <r>
    <n v="200113"/>
    <n v="5"/>
    <m/>
    <n v="1163"/>
    <x v="1789"/>
    <s v="H"/>
    <n v="31.524718407111724"/>
    <n v="24"/>
    <m/>
    <n v="756.5932417706814"/>
    <s v=""/>
    <n v="0"/>
    <n v="0"/>
  </r>
  <r>
    <n v="200113"/>
    <n v="6"/>
    <m/>
    <n v="94264"/>
    <x v="1790"/>
    <s v="H"/>
    <n v="1.1988000000000001"/>
    <n v="4"/>
    <m/>
    <n v="4.7952000000000004"/>
    <s v=""/>
    <n v="0"/>
    <n v="0"/>
  </r>
  <r>
    <n v="200113"/>
    <n v="7"/>
    <m/>
    <n v="1181"/>
    <x v="1784"/>
    <s v="H"/>
    <n v="53.466288274383395"/>
    <n v="25"/>
    <m/>
    <n v="1336.6572068595849"/>
    <s v=""/>
    <n v="0"/>
    <n v="0"/>
  </r>
  <r>
    <n v="200114"/>
    <n v="0"/>
    <s v="LEVANTAMENTO PLANIALTIMÉTRICO DE ÁREAS - EXCEDENTE A 10.000M2"/>
    <m/>
    <x v="0"/>
    <m/>
    <s v=""/>
    <m/>
    <s v="M2"/>
    <s v=""/>
    <n v="0.33190744659482962"/>
    <s v=""/>
    <s v=""/>
  </r>
  <r>
    <n v="200114"/>
    <n v="1"/>
    <m/>
    <n v="1158"/>
    <x v="1788"/>
    <s v="H"/>
    <n v="32.459328513316557"/>
    <n v="1.1999999999999999E-3"/>
    <m/>
    <n v="3.8951194215979867E-2"/>
    <s v=""/>
    <n v="0"/>
    <n v="0"/>
  </r>
  <r>
    <n v="200114"/>
    <n v="2"/>
    <m/>
    <n v="94264"/>
    <x v="1790"/>
    <s v="H"/>
    <n v="1.1988000000000001"/>
    <n v="4.0000000000000002E-4"/>
    <m/>
    <n v="4.7952000000000004E-4"/>
    <s v=""/>
    <n v="0"/>
    <n v="0"/>
  </r>
  <r>
    <n v="200114"/>
    <n v="3"/>
    <m/>
    <n v="94286"/>
    <x v="1786"/>
    <s v="H"/>
    <n v="1.6092"/>
    <n v="2.0999999999999999E-3"/>
    <m/>
    <n v="3.3793199999999999E-3"/>
    <s v=""/>
    <n v="0"/>
    <n v="0"/>
  </r>
  <r>
    <n v="200114"/>
    <n v="4"/>
    <m/>
    <n v="1181"/>
    <x v="1784"/>
    <s v="H"/>
    <n v="53.466288274383395"/>
    <n v="2.5000000000000001E-3"/>
    <m/>
    <n v="0.1336657206859585"/>
    <s v=""/>
    <n v="0"/>
    <n v="0"/>
  </r>
  <r>
    <n v="200114"/>
    <n v="5"/>
    <m/>
    <n v="1134"/>
    <x v="1787"/>
    <s v="H"/>
    <n v="15.954473503164632"/>
    <n v="5.0000000000000001E-3"/>
    <m/>
    <n v="7.9772367515823159E-2"/>
    <s v=""/>
    <n v="0"/>
    <n v="0"/>
  </r>
  <r>
    <n v="200114"/>
    <n v="6"/>
    <m/>
    <n v="1163"/>
    <x v="1789"/>
    <s v="H"/>
    <n v="31.524718407111724"/>
    <n v="2.3999999999999998E-3"/>
    <m/>
    <n v="7.5659324177068124E-2"/>
    <s v=""/>
    <n v="0"/>
    <n v="0"/>
  </r>
  <r>
    <n v="200201"/>
    <n v="0"/>
    <s v="TRADO MANUAL"/>
    <m/>
    <x v="0"/>
    <m/>
    <s v=""/>
    <m/>
    <s v="M"/>
    <s v=""/>
    <n v="39.378891988200664"/>
    <s v=""/>
    <s v=""/>
  </r>
  <r>
    <n v="200201"/>
    <n v="1"/>
    <m/>
    <n v="1164"/>
    <x v="1791"/>
    <s v="H"/>
    <n v="56.658341252498374"/>
    <n v="0.05"/>
    <m/>
    <n v="2.8329170626249187"/>
    <s v=""/>
    <n v="0"/>
    <n v="0"/>
  </r>
  <r>
    <n v="200201"/>
    <n v="2"/>
    <m/>
    <n v="1003"/>
    <x v="98"/>
    <s v="H"/>
    <n v="13.669271912288153"/>
    <n v="0.8"/>
    <m/>
    <n v="10.935417529830524"/>
    <s v=""/>
    <n v="0"/>
    <n v="0"/>
  </r>
  <r>
    <n v="200201"/>
    <n v="3"/>
    <m/>
    <n v="1182"/>
    <x v="1792"/>
    <s v="H"/>
    <n v="18.597143489363049"/>
    <n v="0.4"/>
    <m/>
    <n v="7.4388573957452202"/>
    <s v=""/>
    <n v="0"/>
    <n v="0"/>
  </r>
  <r>
    <n v="200201"/>
    <n v="4"/>
    <m/>
    <n v="94296"/>
    <x v="1785"/>
    <s v="H"/>
    <n v="30.178999999999998"/>
    <n v="0.5"/>
    <m/>
    <n v="15.089499999999999"/>
    <s v=""/>
    <n v="0"/>
    <n v="0"/>
  </r>
  <r>
    <n v="200201"/>
    <n v="5"/>
    <m/>
    <n v="82030"/>
    <x v="1793"/>
    <s v="VB"/>
    <n v="3.0821999999999998"/>
    <n v="1"/>
    <m/>
    <n v="3.0821999999999998"/>
    <s v=""/>
    <n v="0"/>
    <n v="0"/>
  </r>
  <r>
    <n v="200202"/>
    <n v="0"/>
    <s v="MOBILIZAÇÃO E INSTALAÇÃO DE 1  EQUIPAMENTO PARA EXECUÇÃO DE SONDAGEM A PERCUSSÃO"/>
    <m/>
    <x v="0"/>
    <m/>
    <s v=""/>
    <m/>
    <s v="UN"/>
    <s v=""/>
    <n v="316.99806084575744"/>
    <s v=""/>
    <s v=""/>
  </r>
  <r>
    <n v="200202"/>
    <n v="1"/>
    <m/>
    <n v="1003"/>
    <x v="98"/>
    <s v="H"/>
    <n v="13.669271912288153"/>
    <n v="8"/>
    <m/>
    <n v="109.35417529830522"/>
    <s v=""/>
    <n v="0"/>
    <n v="0"/>
  </r>
  <r>
    <n v="200202"/>
    <n v="2"/>
    <m/>
    <n v="1182"/>
    <x v="1792"/>
    <s v="H"/>
    <n v="18.597143489363049"/>
    <n v="4"/>
    <m/>
    <n v="74.388573957452195"/>
    <s v=""/>
    <n v="0"/>
    <n v="0"/>
  </r>
  <r>
    <n v="200202"/>
    <n v="3"/>
    <m/>
    <n v="94011"/>
    <x v="1794"/>
    <s v="H"/>
    <n v="66.627655794999995"/>
    <n v="2"/>
    <m/>
    <n v="133.25531158999999"/>
    <s v=""/>
    <n v="0"/>
    <n v="0"/>
  </r>
  <r>
    <n v="200203"/>
    <n v="0"/>
    <s v="DESLOCAMENTO DE EQUIPAMENTO ENTRE FUROS EM TERRENO PLANO, CONSIDERANDO A DISTÂNCIA ATÉ 100M, PARA SONDAGEM A PERCUSSÃO"/>
    <m/>
    <x v="0"/>
    <m/>
    <s v=""/>
    <m/>
    <s v="UN"/>
    <s v=""/>
    <n v="45.935687313939354"/>
    <s v=""/>
    <s v=""/>
  </r>
  <r>
    <n v="200203"/>
    <n v="1"/>
    <m/>
    <n v="1003"/>
    <x v="98"/>
    <s v="H"/>
    <n v="13.669271912288153"/>
    <n v="2"/>
    <m/>
    <n v="27.338543824576305"/>
    <s v=""/>
    <n v="0"/>
    <n v="0"/>
  </r>
  <r>
    <n v="200203"/>
    <n v="2"/>
    <m/>
    <n v="1182"/>
    <x v="1792"/>
    <s v="H"/>
    <n v="18.597143489363049"/>
    <n v="1"/>
    <m/>
    <n v="18.597143489363049"/>
    <s v=""/>
    <n v="0"/>
    <n v="0"/>
  </r>
  <r>
    <n v="200204"/>
    <n v="0"/>
    <s v="DESLOCAMENTO DE EQUIPAMENTO ENTRE FUROS EM TERRENO PLANO, CONSIDERANDO A DISTÂNCIA DE 100 À 200M, PARA FUNDAÇÃO A PERCUSSÃO"/>
    <m/>
    <x v="0"/>
    <m/>
    <s v=""/>
    <m/>
    <s v="UN"/>
    <s v=""/>
    <n v="91.871374627878708"/>
    <s v=""/>
    <s v=""/>
  </r>
  <r>
    <n v="200204"/>
    <n v="1"/>
    <m/>
    <n v="1003"/>
    <x v="98"/>
    <s v="H"/>
    <n v="13.669271912288153"/>
    <n v="4"/>
    <m/>
    <n v="54.677087649152611"/>
    <s v=""/>
    <n v="0"/>
    <n v="0"/>
  </r>
  <r>
    <n v="200204"/>
    <n v="2"/>
    <m/>
    <n v="1182"/>
    <x v="1792"/>
    <s v="H"/>
    <n v="18.597143489363049"/>
    <n v="2"/>
    <m/>
    <n v="37.194286978726097"/>
    <s v=""/>
    <n v="0"/>
    <n v="0"/>
  </r>
  <r>
    <n v="200205"/>
    <n v="0"/>
    <s v="DESLOCAMENTO DE EQUIPAMENTO ENTRE FUROS EM TERRENO PLANO, CONSIDERANDO A DISTÂNCIA ACIMA DE 200M, PARA SONDAGEM A PERCUSSÃO"/>
    <m/>
    <x v="0"/>
    <m/>
    <s v=""/>
    <m/>
    <s v="UN"/>
    <s v=""/>
    <n v="137.80706194181806"/>
    <s v=""/>
    <s v=""/>
  </r>
  <r>
    <n v="200205"/>
    <n v="1"/>
    <m/>
    <n v="1182"/>
    <x v="1792"/>
    <s v="H"/>
    <n v="18.597143489363049"/>
    <n v="3"/>
    <m/>
    <n v="55.791430468089146"/>
    <s v=""/>
    <n v="0"/>
    <n v="0"/>
  </r>
  <r>
    <n v="200205"/>
    <n v="2"/>
    <m/>
    <n v="1003"/>
    <x v="98"/>
    <s v="H"/>
    <n v="13.669271912288153"/>
    <n v="6"/>
    <m/>
    <n v="82.015631473728916"/>
    <s v=""/>
    <n v="0"/>
    <n v="0"/>
  </r>
  <r>
    <n v="200206"/>
    <n v="0"/>
    <s v="DESLOCAMENTO DE EQUIPAMENTO ENTRE FUROS EM TERRENO ACIDENTADO, CONSIDERANDO A DISTÂNCIA ATÉ 50M, PARA SONDAGEM A PERCUSSÃO"/>
    <m/>
    <x v="0"/>
    <m/>
    <s v=""/>
    <m/>
    <s v="UN"/>
    <s v=""/>
    <n v="45.935687313939354"/>
    <s v=""/>
    <s v=""/>
  </r>
  <r>
    <n v="200206"/>
    <n v="1"/>
    <m/>
    <n v="1182"/>
    <x v="1792"/>
    <s v="H"/>
    <n v="18.597143489363049"/>
    <n v="1"/>
    <m/>
    <n v="18.597143489363049"/>
    <s v=""/>
    <n v="0"/>
    <n v="0"/>
  </r>
  <r>
    <n v="200206"/>
    <n v="2"/>
    <m/>
    <n v="1003"/>
    <x v="98"/>
    <s v="H"/>
    <n v="13.669271912288153"/>
    <n v="2"/>
    <m/>
    <n v="27.338543824576305"/>
    <s v=""/>
    <n v="0"/>
    <n v="0"/>
  </r>
  <r>
    <n v="200207"/>
    <n v="0"/>
    <s v="DESLOCAMENTO DE EQUIPAMENTO ENTRE FUROS EM TERRENO ACIDENTADO, CONSIDERANDO A DISTÂNCIA ACIMA DE 50M, PARA SONDAGEM A PERCUSSÃO"/>
    <m/>
    <x v="0"/>
    <m/>
    <s v=""/>
    <m/>
    <s v="UN"/>
    <s v=""/>
    <n v="78.202102715590556"/>
    <s v=""/>
    <s v=""/>
  </r>
  <r>
    <n v="200207"/>
    <n v="1"/>
    <m/>
    <n v="1003"/>
    <x v="98"/>
    <s v="H"/>
    <n v="13.669271912288153"/>
    <n v="3"/>
    <m/>
    <n v="41.007815736864458"/>
    <s v=""/>
    <n v="0"/>
    <n v="0"/>
  </r>
  <r>
    <n v="200207"/>
    <n v="2"/>
    <m/>
    <n v="1182"/>
    <x v="1792"/>
    <s v="H"/>
    <n v="18.597143489363049"/>
    <n v="2"/>
    <m/>
    <n v="37.194286978726097"/>
    <s v=""/>
    <n v="0"/>
    <n v="0"/>
  </r>
  <r>
    <n v="200208"/>
    <n v="0"/>
    <s v="EXECUÇÃO DE PLATAFORMA EM TERRENO ALAGADIÇO OU ACIDENTADO, PARA SONDAGEM A PERCUSSÃO"/>
    <m/>
    <x v="0"/>
    <m/>
    <s v=""/>
    <m/>
    <s v="UN"/>
    <s v=""/>
    <n v="108.15848570066264"/>
    <s v=""/>
    <s v=""/>
  </r>
  <r>
    <n v="200208"/>
    <n v="1"/>
    <m/>
    <n v="11070"/>
    <x v="51"/>
    <s v="M"/>
    <n v="4.1189999999999998"/>
    <n v="4"/>
    <m/>
    <n v="16.475999999999999"/>
    <s v=""/>
    <n v="0"/>
    <n v="0"/>
  </r>
  <r>
    <n v="200208"/>
    <n v="2"/>
    <m/>
    <n v="1003"/>
    <x v="98"/>
    <s v="H"/>
    <n v="13.669271912288153"/>
    <n v="4"/>
    <m/>
    <n v="54.677087649152611"/>
    <s v=""/>
    <n v="0"/>
    <n v="0"/>
  </r>
  <r>
    <n v="200208"/>
    <n v="3"/>
    <m/>
    <n v="2013"/>
    <x v="15"/>
    <s v="H"/>
    <n v="15.756939025755017"/>
    <n v="2"/>
    <m/>
    <n v="31.513878051510034"/>
    <s v=""/>
    <n v="0"/>
    <n v="0"/>
  </r>
  <r>
    <n v="200208"/>
    <n v="4"/>
    <m/>
    <n v="17515"/>
    <x v="14"/>
    <s v="KG"/>
    <n v="5.5275999999999996"/>
    <n v="0.2"/>
    <m/>
    <n v="1.1055200000000001"/>
    <s v=""/>
    <n v="0"/>
    <n v="0"/>
  </r>
  <r>
    <n v="200208"/>
    <n v="5"/>
    <m/>
    <n v="11066"/>
    <x v="67"/>
    <s v="M"/>
    <n v="1.0965"/>
    <n v="4"/>
    <m/>
    <n v="4.3860000000000001"/>
    <s v=""/>
    <n v="0"/>
    <n v="0"/>
  </r>
  <r>
    <n v="200209"/>
    <n v="0"/>
    <s v="PERFURAÇÃO E EXECUÇÃO DE ENSAIO PENETROMÉTRICO OU DE LAVAGEM POR TEMPO"/>
    <m/>
    <x v="0"/>
    <m/>
    <s v=""/>
    <m/>
    <s v="M"/>
    <s v=""/>
    <n v="78.764600290862276"/>
    <s v=""/>
    <s v=""/>
  </r>
  <r>
    <n v="200209"/>
    <n v="1"/>
    <m/>
    <n v="1003"/>
    <x v="98"/>
    <s v="H"/>
    <n v="13.669271912288153"/>
    <n v="1.0660000000000001"/>
    <m/>
    <n v="14.571443858499171"/>
    <s v=""/>
    <n v="0"/>
    <n v="0"/>
  </r>
  <r>
    <n v="200209"/>
    <n v="2"/>
    <m/>
    <n v="1164"/>
    <x v="1791"/>
    <s v="H"/>
    <n v="56.658341252498374"/>
    <n v="0.13300000000000001"/>
    <m/>
    <n v="7.5355593865822845"/>
    <s v=""/>
    <n v="0"/>
    <n v="0"/>
  </r>
  <r>
    <n v="200209"/>
    <n v="3"/>
    <m/>
    <n v="82030"/>
    <x v="1793"/>
    <s v="VB"/>
    <n v="3.0821999999999998"/>
    <n v="2.5"/>
    <m/>
    <n v="7.7054999999999998"/>
    <s v=""/>
    <n v="0"/>
    <n v="0"/>
  </r>
  <r>
    <n v="200209"/>
    <n v="4"/>
    <m/>
    <n v="1135"/>
    <x v="1795"/>
    <s v="H"/>
    <n v="77.307233509200842"/>
    <n v="0.375"/>
    <m/>
    <n v="28.990212565950316"/>
    <s v=""/>
    <n v="0"/>
    <n v="0"/>
  </r>
  <r>
    <n v="200209"/>
    <n v="5"/>
    <m/>
    <n v="1182"/>
    <x v="1792"/>
    <s v="H"/>
    <n v="18.597143489363049"/>
    <n v="0.53300000000000003"/>
    <m/>
    <n v="9.9122774798305056"/>
    <s v=""/>
    <n v="0"/>
    <n v="0"/>
  </r>
  <r>
    <n v="200209"/>
    <n v="6"/>
    <m/>
    <n v="94296"/>
    <x v="1785"/>
    <s v="H"/>
    <n v="30.178999999999998"/>
    <n v="0.33300000000000002"/>
    <m/>
    <n v="10.049607"/>
    <s v=""/>
    <n v="0"/>
    <n v="0"/>
  </r>
  <r>
    <n v="200301"/>
    <n v="0"/>
    <s v="COORDENADOR GERAL"/>
    <m/>
    <x v="0"/>
    <m/>
    <s v=""/>
    <m/>
    <s v="H"/>
    <s v=""/>
    <n v="299.55591914059744"/>
    <s v=""/>
    <s v=""/>
  </r>
  <r>
    <n v="200301"/>
    <n v="1"/>
    <m/>
    <n v="1120"/>
    <x v="1796"/>
    <s v="H"/>
    <n v="299.55591914059744"/>
    <n v="1"/>
    <m/>
    <n v="299.55591914059744"/>
    <s v=""/>
    <n v="0"/>
    <n v="0"/>
  </r>
  <r>
    <n v="200302"/>
    <n v="0"/>
    <s v="ENGENHEIRO/ ARQUITETO SÊNIOR"/>
    <m/>
    <x v="0"/>
    <m/>
    <s v=""/>
    <m/>
    <s v="H"/>
    <s v=""/>
    <n v="157.32863068366447"/>
    <s v=""/>
    <s v=""/>
  </r>
  <r>
    <n v="200302"/>
    <n v="1"/>
    <m/>
    <n v="1124"/>
    <x v="537"/>
    <s v="H"/>
    <n v="157.32863068366447"/>
    <n v="1"/>
    <m/>
    <n v="157.32863068366447"/>
    <s v=""/>
    <n v="0"/>
    <n v="0"/>
  </r>
  <r>
    <n v="200303"/>
    <n v="0"/>
    <s v="ENGENHEIRO/ ARQUITETO JUNIOR"/>
    <m/>
    <x v="0"/>
    <m/>
    <s v=""/>
    <m/>
    <s v="H"/>
    <s v=""/>
    <n v="77.081369400201339"/>
    <s v=""/>
    <s v=""/>
  </r>
  <r>
    <n v="200303"/>
    <n v="1"/>
    <m/>
    <n v="1128"/>
    <x v="1797"/>
    <s v="H"/>
    <n v="77.081369400201339"/>
    <n v="1"/>
    <m/>
    <n v="77.081369400201339"/>
    <s v=""/>
    <n v="0"/>
    <n v="0"/>
  </r>
  <r>
    <n v="200305"/>
    <n v="0"/>
    <s v="PROJETISTA"/>
    <m/>
    <x v="0"/>
    <m/>
    <s v=""/>
    <m/>
    <s v="H"/>
    <s v=""/>
    <n v="54.701451416878463"/>
    <s v=""/>
    <s v=""/>
  </r>
  <r>
    <n v="200305"/>
    <n v="1"/>
    <m/>
    <n v="1114"/>
    <x v="1798"/>
    <s v="H"/>
    <n v="54.701451416878463"/>
    <n v="1"/>
    <m/>
    <n v="54.701451416878463"/>
    <s v=""/>
    <n v="0"/>
    <n v="0"/>
  </r>
  <r>
    <n v="200306"/>
    <n v="0"/>
    <s v="DESENHISTA PROJETISTA"/>
    <m/>
    <x v="0"/>
    <m/>
    <s v=""/>
    <m/>
    <s v="H"/>
    <s v=""/>
    <n v="56.658341252498374"/>
    <s v=""/>
    <s v=""/>
  </r>
  <r>
    <n v="200306"/>
    <n v="1"/>
    <m/>
    <n v="1164"/>
    <x v="1791"/>
    <s v="H"/>
    <n v="56.658341252498374"/>
    <n v="1"/>
    <m/>
    <n v="56.658341252498374"/>
    <s v=""/>
    <n v="0"/>
    <n v="0"/>
  </r>
  <r>
    <n v="200307"/>
    <n v="0"/>
    <s v="COORDENADOR SETORIAL"/>
    <m/>
    <x v="0"/>
    <m/>
    <s v=""/>
    <m/>
    <s v="H"/>
    <s v=""/>
    <n v="269.47665114987694"/>
    <s v=""/>
    <s v=""/>
  </r>
  <r>
    <n v="200307"/>
    <n v="1"/>
    <m/>
    <n v="1115"/>
    <x v="1799"/>
    <s v="H"/>
    <n v="269.47665114987694"/>
    <n v="1"/>
    <m/>
    <n v="269.47665114987694"/>
    <s v=""/>
    <n v="0"/>
    <n v="0"/>
  </r>
  <r>
    <n v="200308"/>
    <n v="0"/>
    <s v="CONSULTOR"/>
    <m/>
    <x v="0"/>
    <m/>
    <s v=""/>
    <m/>
    <s v="H"/>
    <s v=""/>
    <n v="283.25056744157774"/>
    <s v=""/>
    <s v=""/>
  </r>
  <r>
    <n v="200308"/>
    <n v="1"/>
    <m/>
    <n v="1110"/>
    <x v="1800"/>
    <s v="H"/>
    <n v="283.25056744157774"/>
    <n v="1"/>
    <m/>
    <n v="283.25056744157774"/>
    <s v=""/>
    <n v="0"/>
    <n v="0"/>
  </r>
  <r>
    <n v="200309"/>
    <n v="0"/>
    <s v="PROJETISTA CADISTA"/>
    <m/>
    <x v="0"/>
    <m/>
    <s v=""/>
    <m/>
    <s v="H"/>
    <s v=""/>
    <n v="56.658341252498374"/>
    <s v=""/>
    <s v=""/>
  </r>
  <r>
    <n v="200309"/>
    <n v="1"/>
    <m/>
    <n v="1164"/>
    <x v="1791"/>
    <s v="H"/>
    <n v="56.658341252498374"/>
    <n v="1"/>
    <m/>
    <n v="56.658341252498374"/>
    <s v=""/>
    <n v="0"/>
    <n v="0"/>
  </r>
  <r>
    <n v="200310"/>
    <n v="0"/>
    <s v="LEVANTAMENTO CADASTRAL DE EDIFICAÇÃO ATÉ 500M2"/>
    <m/>
    <x v="0"/>
    <m/>
    <s v=""/>
    <m/>
    <s v="GL"/>
    <s v=""/>
    <n v="4113.7492889100376"/>
    <s v=""/>
    <s v=""/>
  </r>
  <r>
    <n v="200310"/>
    <n v="1"/>
    <m/>
    <n v="1163"/>
    <x v="1789"/>
    <s v="H"/>
    <n v="31.524718407111724"/>
    <n v="50"/>
    <m/>
    <n v="1576.2359203555861"/>
    <s v=""/>
    <n v="0"/>
    <n v="0"/>
  </r>
  <r>
    <n v="200310"/>
    <n v="2"/>
    <m/>
    <n v="1181"/>
    <x v="1784"/>
    <s v="H"/>
    <n v="53.466288274383395"/>
    <n v="40"/>
    <m/>
    <n v="2138.6515309753358"/>
    <s v=""/>
    <n v="0"/>
    <n v="0"/>
  </r>
  <r>
    <n v="200310"/>
    <n v="3"/>
    <m/>
    <n v="1134"/>
    <x v="1787"/>
    <s v="H"/>
    <n v="15.954473503164632"/>
    <n v="25"/>
    <m/>
    <n v="398.86183757911579"/>
    <s v=""/>
    <n v="0"/>
    <n v="0"/>
  </r>
  <r>
    <n v="200311"/>
    <n v="0"/>
    <s v="LEVANTAMENTO CADASTRAL DE EDIFICAÇÃO EXECEDENTE A 500M2"/>
    <m/>
    <x v="0"/>
    <m/>
    <s v=""/>
    <m/>
    <s v="M2"/>
    <s v=""/>
    <n v="8.2274985778200751"/>
    <s v=""/>
    <s v=""/>
  </r>
  <r>
    <n v="200311"/>
    <n v="1"/>
    <m/>
    <n v="1163"/>
    <x v="1789"/>
    <s v="H"/>
    <n v="31.524718407111724"/>
    <n v="0.1"/>
    <m/>
    <n v="3.1524718407111725"/>
    <s v=""/>
    <n v="0"/>
    <n v="0"/>
  </r>
  <r>
    <n v="200311"/>
    <n v="2"/>
    <m/>
    <n v="1134"/>
    <x v="1787"/>
    <s v="H"/>
    <n v="15.954473503164632"/>
    <n v="0.05"/>
    <m/>
    <n v="0.79772367515823162"/>
    <s v=""/>
    <n v="0"/>
    <n v="0"/>
  </r>
  <r>
    <n v="200311"/>
    <n v="3"/>
    <m/>
    <n v="1181"/>
    <x v="1784"/>
    <s v="H"/>
    <n v="53.466288274383395"/>
    <n v="0.08"/>
    <m/>
    <n v="4.277303061950672"/>
    <s v=""/>
    <n v="0"/>
    <n v="0"/>
  </r>
  <r>
    <n v="200312"/>
    <n v="0"/>
    <s v="LEVANTAMENTO CADASTRAL INSTALAÇÕES ELÉTRICAS ATÉ 500M2"/>
    <m/>
    <x v="0"/>
    <m/>
    <s v=""/>
    <m/>
    <s v="GL"/>
    <s v=""/>
    <n v="1558.1707865798983"/>
    <s v=""/>
    <s v=""/>
  </r>
  <r>
    <n v="200312"/>
    <n v="1"/>
    <m/>
    <n v="1164"/>
    <x v="1791"/>
    <s v="H"/>
    <n v="56.658341252498374"/>
    <n v="11"/>
    <m/>
    <n v="623.24175377748213"/>
    <s v=""/>
    <n v="0"/>
    <n v="0"/>
  </r>
  <r>
    <n v="200312"/>
    <n v="2"/>
    <m/>
    <n v="1128"/>
    <x v="1797"/>
    <s v="H"/>
    <n v="77.081369400201339"/>
    <n v="12"/>
    <m/>
    <n v="924.97643280241607"/>
    <s v=""/>
    <n v="0"/>
    <n v="0"/>
  </r>
  <r>
    <n v="200312"/>
    <n v="3"/>
    <m/>
    <n v="84088"/>
    <x v="1801"/>
    <s v="UN"/>
    <n v="4.9763000000000002"/>
    <n v="2"/>
    <m/>
    <n v="9.9526000000000003"/>
    <s v=""/>
    <n v="0"/>
    <n v="0"/>
  </r>
  <r>
    <n v="200313"/>
    <n v="0"/>
    <s v="LEVANTAMENTO CADASTRAL INSTALAÇÕES ELÉTRICAS EXECEDENTE A 500M2"/>
    <m/>
    <x v="0"/>
    <m/>
    <s v=""/>
    <m/>
    <s v="M2"/>
    <s v=""/>
    <n v="2.5813827305489974"/>
    <s v=""/>
    <s v=""/>
  </r>
  <r>
    <n v="200313"/>
    <n v="1"/>
    <m/>
    <n v="84088"/>
    <x v="1801"/>
    <s v="UN"/>
    <n v="4.9763000000000002"/>
    <n v="4.0000000000000001E-3"/>
    <m/>
    <n v="1.9905200000000001E-2"/>
    <s v=""/>
    <n v="0"/>
    <n v="0"/>
  </r>
  <r>
    <n v="200313"/>
    <n v="2"/>
    <m/>
    <n v="1164"/>
    <x v="1791"/>
    <s v="H"/>
    <n v="56.658341252498374"/>
    <n v="1.7999999999999999E-2"/>
    <m/>
    <n v="1.0198501425449706"/>
    <s v=""/>
    <n v="0"/>
    <n v="0"/>
  </r>
  <r>
    <n v="200313"/>
    <n v="3"/>
    <m/>
    <n v="1128"/>
    <x v="1797"/>
    <s v="H"/>
    <n v="77.081369400201339"/>
    <n v="0.02"/>
    <m/>
    <n v="1.5416273880040268"/>
    <s v=""/>
    <n v="0"/>
    <n v="0"/>
  </r>
  <r>
    <n v="200314"/>
    <n v="0"/>
    <s v="LEVANTAMENTO CADASTRAL INSTALAÇÕES HIDRO-SANITÁRIAS ATÉ 500M2"/>
    <m/>
    <x v="0"/>
    <m/>
    <s v=""/>
    <m/>
    <s v="UN"/>
    <s v=""/>
    <n v="1558.1707865798983"/>
    <s v=""/>
    <s v=""/>
  </r>
  <r>
    <n v="200314"/>
    <n v="1"/>
    <m/>
    <n v="1128"/>
    <x v="1797"/>
    <s v="H"/>
    <n v="77.081369400201339"/>
    <n v="12"/>
    <m/>
    <n v="924.97643280241607"/>
    <s v=""/>
    <n v="0"/>
    <n v="0"/>
  </r>
  <r>
    <n v="200314"/>
    <n v="2"/>
    <m/>
    <n v="1164"/>
    <x v="1791"/>
    <s v="H"/>
    <n v="56.658341252498374"/>
    <n v="11"/>
    <m/>
    <n v="623.24175377748213"/>
    <s v=""/>
    <n v="0"/>
    <n v="0"/>
  </r>
  <r>
    <n v="200314"/>
    <n v="3"/>
    <m/>
    <n v="84088"/>
    <x v="1801"/>
    <s v="UN"/>
    <n v="4.9763000000000002"/>
    <n v="2"/>
    <m/>
    <n v="9.9526000000000003"/>
    <s v=""/>
    <n v="0"/>
    <n v="0"/>
  </r>
  <r>
    <n v="200315"/>
    <n v="0"/>
    <s v="LEVANTAMENTO CADASTRAL INSTALAÇÕES HIDRO-SANITÁRIAS EXECEDENTE A 500M2"/>
    <m/>
    <x v="0"/>
    <m/>
    <s v=""/>
    <m/>
    <s v="M2"/>
    <s v=""/>
    <n v="2.5813827305489978"/>
    <s v=""/>
    <s v=""/>
  </r>
  <r>
    <n v="200315"/>
    <n v="1"/>
    <m/>
    <n v="1128"/>
    <x v="1797"/>
    <s v="H"/>
    <n v="77.081369400201339"/>
    <n v="0.02"/>
    <m/>
    <n v="1.5416273880040268"/>
    <s v=""/>
    <n v="0"/>
    <n v="0"/>
  </r>
  <r>
    <n v="200315"/>
    <n v="2"/>
    <m/>
    <n v="1164"/>
    <x v="1791"/>
    <s v="H"/>
    <n v="56.658341252498374"/>
    <n v="1.7999999999999999E-2"/>
    <m/>
    <n v="1.0198501425449706"/>
    <s v=""/>
    <n v="0"/>
    <n v="0"/>
  </r>
  <r>
    <n v="200315"/>
    <n v="3"/>
    <m/>
    <n v="84088"/>
    <x v="1801"/>
    <s v="UN"/>
    <n v="4.9763000000000002"/>
    <n v="4.0000000000000001E-3"/>
    <m/>
    <n v="1.9905200000000001E-2"/>
    <s v=""/>
    <n v="0"/>
    <n v="0"/>
  </r>
  <r>
    <n v="200316"/>
    <n v="0"/>
    <s v="AS BUILT FORMATO A0"/>
    <m/>
    <x v="0"/>
    <m/>
    <s v=""/>
    <m/>
    <s v="UN"/>
    <s v=""/>
    <n v="2366.4687354531889"/>
    <s v=""/>
    <s v=""/>
  </r>
  <r>
    <n v="200316"/>
    <n v="1"/>
    <m/>
    <n v="1128"/>
    <x v="1797"/>
    <s v="H"/>
    <n v="77.081369400201339"/>
    <n v="16"/>
    <m/>
    <n v="1233.3019104032214"/>
    <s v=""/>
    <n v="0"/>
    <n v="0"/>
  </r>
  <r>
    <n v="200316"/>
    <n v="2"/>
    <m/>
    <n v="1164"/>
    <x v="1791"/>
    <s v="H"/>
    <n v="56.658341252498374"/>
    <n v="20"/>
    <m/>
    <n v="1133.1668250499674"/>
    <s v=""/>
    <n v="0"/>
    <n v="0"/>
  </r>
  <r>
    <n v="200317"/>
    <n v="0"/>
    <s v="AS BUILT FORMATO A1"/>
    <m/>
    <x v="0"/>
    <m/>
    <s v=""/>
    <m/>
    <s v="UN"/>
    <s v=""/>
    <n v="1718.1932103373933"/>
    <s v=""/>
    <s v=""/>
  </r>
  <r>
    <n v="200317"/>
    <n v="1"/>
    <m/>
    <n v="1164"/>
    <x v="1791"/>
    <s v="H"/>
    <n v="56.658341252498374"/>
    <n v="14"/>
    <m/>
    <n v="793.21677753497727"/>
    <s v=""/>
    <n v="0"/>
    <n v="0"/>
  </r>
  <r>
    <n v="200317"/>
    <n v="2"/>
    <m/>
    <n v="1128"/>
    <x v="1797"/>
    <s v="H"/>
    <n v="77.081369400201339"/>
    <n v="12"/>
    <m/>
    <n v="924.97643280241607"/>
    <s v=""/>
    <n v="0"/>
    <n v="0"/>
  </r>
  <r>
    <n v="200318"/>
    <n v="0"/>
    <s v="DESENVOLVIMENTO DE PRANCHA TÉCNICA EM FORMATO A0"/>
    <m/>
    <x v="0"/>
    <m/>
    <s v=""/>
    <m/>
    <s v="UN"/>
    <s v=""/>
    <n v="4147.5400374186684"/>
    <s v=""/>
    <s v=""/>
  </r>
  <r>
    <n v="200318"/>
    <n v="1"/>
    <m/>
    <n v="1128"/>
    <x v="1797"/>
    <s v="H"/>
    <n v="77.081369400201339"/>
    <n v="16"/>
    <m/>
    <n v="1233.3019104032214"/>
    <s v=""/>
    <n v="0"/>
    <n v="0"/>
  </r>
  <r>
    <n v="200318"/>
    <n v="2"/>
    <m/>
    <n v="1120"/>
    <x v="1796"/>
    <s v="H"/>
    <n v="299.55591914059744"/>
    <n v="5"/>
    <m/>
    <n v="1497.7795957029871"/>
    <s v=""/>
    <n v="0"/>
    <n v="0"/>
  </r>
  <r>
    <n v="200318"/>
    <n v="3"/>
    <m/>
    <n v="1164"/>
    <x v="1791"/>
    <s v="H"/>
    <n v="56.658341252498374"/>
    <n v="25"/>
    <m/>
    <n v="1416.4585313124594"/>
    <s v=""/>
    <n v="0"/>
    <n v="0"/>
  </r>
  <r>
    <n v="200319"/>
    <n v="0"/>
    <s v="DESENVOLVIMENTO DE PRANCHA TÉCNICA EM FORMATO A1"/>
    <m/>
    <x v="0"/>
    <m/>
    <s v=""/>
    <m/>
    <s v="UN"/>
    <s v=""/>
    <n v="2786.8359915166807"/>
    <s v=""/>
    <s v=""/>
  </r>
  <r>
    <n v="200319"/>
    <n v="1"/>
    <m/>
    <n v="1164"/>
    <x v="1791"/>
    <s v="H"/>
    <n v="56.658341252498374"/>
    <n v="17"/>
    <m/>
    <n v="963.19180129247241"/>
    <s v=""/>
    <n v="0"/>
    <n v="0"/>
  </r>
  <r>
    <n v="200319"/>
    <n v="2"/>
    <m/>
    <n v="1128"/>
    <x v="1797"/>
    <s v="H"/>
    <n v="77.081369400201339"/>
    <n v="12"/>
    <m/>
    <n v="924.97643280241607"/>
    <s v=""/>
    <n v="0"/>
    <n v="0"/>
  </r>
  <r>
    <n v="200319"/>
    <n v="3"/>
    <m/>
    <n v="1120"/>
    <x v="1796"/>
    <s v="H"/>
    <n v="299.55591914059744"/>
    <n v="3"/>
    <m/>
    <n v="898.66775742179232"/>
    <s v=""/>
    <n v="0"/>
    <n v="0"/>
  </r>
  <r>
    <n v="200320"/>
    <n v="0"/>
    <s v="DESENVOLVIMENTO DE PRANCHA DE DESENHO/ DETALHAMENTO FORMATO A0"/>
    <m/>
    <x v="0"/>
    <m/>
    <s v=""/>
    <m/>
    <s v="UN"/>
    <s v=""/>
    <n v="1757.3124346694758"/>
    <s v=""/>
    <s v=""/>
  </r>
  <r>
    <n v="200320"/>
    <n v="1"/>
    <m/>
    <n v="1120"/>
    <x v="1796"/>
    <s v="H"/>
    <n v="299.55591914059744"/>
    <n v="2"/>
    <m/>
    <n v="599.11183828119488"/>
    <s v=""/>
    <n v="0"/>
    <n v="0"/>
  </r>
  <r>
    <n v="200320"/>
    <n v="2"/>
    <m/>
    <n v="1164"/>
    <x v="1791"/>
    <s v="H"/>
    <n v="56.658341252498374"/>
    <n v="15"/>
    <m/>
    <n v="849.87511878747557"/>
    <s v=""/>
    <n v="0"/>
    <n v="0"/>
  </r>
  <r>
    <n v="200320"/>
    <n v="3"/>
    <m/>
    <n v="1128"/>
    <x v="1797"/>
    <s v="H"/>
    <n v="77.081369400201339"/>
    <n v="4"/>
    <m/>
    <n v="308.32547760080536"/>
    <s v=""/>
    <n v="0"/>
    <n v="0"/>
  </r>
  <r>
    <n v="200321"/>
    <n v="0"/>
    <s v="DESENVOLVIMENTO DE PRANCHA DE DESENHO TÉCNICO/ DETALHAMENTO FORMATO A1"/>
    <m/>
    <x v="0"/>
    <m/>
    <s v=""/>
    <m/>
    <s v="UN"/>
    <s v=""/>
    <n v="1020.3020704659839"/>
    <s v=""/>
    <s v=""/>
  </r>
  <r>
    <n v="200321"/>
    <n v="1"/>
    <m/>
    <n v="1120"/>
    <x v="1796"/>
    <s v="H"/>
    <n v="299.55591914059744"/>
    <n v="1"/>
    <m/>
    <n v="299.55591914059744"/>
    <s v=""/>
    <n v="0"/>
    <n v="0"/>
  </r>
  <r>
    <n v="200321"/>
    <n v="2"/>
    <m/>
    <n v="1128"/>
    <x v="1797"/>
    <s v="H"/>
    <n v="77.081369400201339"/>
    <n v="2"/>
    <m/>
    <n v="154.16273880040268"/>
    <s v=""/>
    <n v="0"/>
    <n v="0"/>
  </r>
  <r>
    <n v="200321"/>
    <n v="3"/>
    <m/>
    <n v="1164"/>
    <x v="1791"/>
    <s v="H"/>
    <n v="56.658341252498374"/>
    <n v="10"/>
    <m/>
    <n v="566.58341252498371"/>
    <s v=""/>
    <n v="0"/>
    <n v="0"/>
  </r>
  <r>
    <n v="200350"/>
    <n v="0"/>
    <s v="SERVIÇO DE PLOTAGEM EM PAPEL SULFITE, TAMANHO A1, PRETO E BRANCO"/>
    <m/>
    <x v="0"/>
    <m/>
    <s v=""/>
    <m/>
    <s v="UN"/>
    <s v=""/>
    <n v="4.9763000000000002"/>
    <s v=""/>
    <s v=""/>
  </r>
  <r>
    <n v="200350"/>
    <n v="1"/>
    <m/>
    <n v="84088"/>
    <x v="1801"/>
    <s v="UN"/>
    <n v="4.9763000000000002"/>
    <n v="1"/>
    <m/>
    <n v="4.9763000000000002"/>
    <s v=""/>
    <n v="0"/>
    <n v="0"/>
  </r>
  <r>
    <n v="200351"/>
    <n v="0"/>
    <s v="SERVIÇO DE PLOTAGEM EM PAPEL SULFITE, TAMANHO A0, PRETO E BRANCO"/>
    <m/>
    <x v="0"/>
    <m/>
    <s v=""/>
    <m/>
    <s v="UN"/>
    <s v=""/>
    <n v="6.9821999999999997"/>
    <s v=""/>
    <s v=""/>
  </r>
  <r>
    <n v="200351"/>
    <n v="1"/>
    <m/>
    <n v="84089"/>
    <x v="1802"/>
    <s v="UN"/>
    <n v="6.9821999999999997"/>
    <n v="1"/>
    <m/>
    <n v="6.9821999999999997"/>
    <s v=""/>
    <n v="0"/>
    <n v="0"/>
  </r>
  <r>
    <n v="200352"/>
    <n v="0"/>
    <s v="SERVIÇO DE PLOTAGEM EM PAPEL SULFITE, TAMANHO A1, COLORIDA"/>
    <m/>
    <x v="0"/>
    <m/>
    <s v=""/>
    <m/>
    <s v="UN"/>
    <s v=""/>
    <n v="6.8132999999999999"/>
    <s v=""/>
    <s v=""/>
  </r>
  <r>
    <n v="200352"/>
    <n v="1"/>
    <m/>
    <n v="84090"/>
    <x v="1803"/>
    <s v="UN"/>
    <n v="6.8132999999999999"/>
    <n v="1"/>
    <m/>
    <n v="6.8132999999999999"/>
    <s v=""/>
    <n v="0"/>
    <n v="0"/>
  </r>
  <r>
    <n v="200353"/>
    <n v="0"/>
    <s v="SERVIÇO DE PLOTAGEM EM PAPEL SULFITE, TAMANHO A0, COLORIDA"/>
    <m/>
    <x v="0"/>
    <m/>
    <s v=""/>
    <m/>
    <s v="UN"/>
    <s v=""/>
    <n v="9.9175000000000004"/>
    <s v=""/>
    <s v=""/>
  </r>
  <r>
    <n v="200353"/>
    <n v="1"/>
    <m/>
    <n v="84091"/>
    <x v="1804"/>
    <s v="UN"/>
    <n v="9.9175000000000004"/>
    <n v="1"/>
    <m/>
    <n v="9.9175000000000004"/>
    <s v=""/>
    <n v="0"/>
    <n v="0"/>
  </r>
  <r>
    <n v="200354"/>
    <n v="0"/>
    <s v="CÓPIA XEROX EM TAMANHO OFÍCIO, UMA FACE, PRETO E BRANCO"/>
    <m/>
    <x v="0"/>
    <m/>
    <s v=""/>
    <m/>
    <s v="UN"/>
    <s v=""/>
    <n v="0.20749999999999999"/>
    <s v=""/>
    <s v=""/>
  </r>
  <r>
    <n v="200354"/>
    <n v="1"/>
    <m/>
    <n v="84082"/>
    <x v="1805"/>
    <s v="UN"/>
    <n v="0.20749999999999999"/>
    <n v="1"/>
    <m/>
    <n v="0.20749999999999999"/>
    <s v=""/>
    <n v="0"/>
    <n v="0"/>
  </r>
  <r>
    <n v="200355"/>
    <n v="0"/>
    <s v="CÓPIA XEROX EM TAMANHO OFÍCIO, UMA FACE, COLORIDA"/>
    <m/>
    <x v="0"/>
    <m/>
    <s v=""/>
    <m/>
    <s v="UN"/>
    <s v=""/>
    <n v="1.5722"/>
    <s v=""/>
    <s v=""/>
  </r>
  <r>
    <n v="200355"/>
    <n v="1"/>
    <m/>
    <n v="84083"/>
    <x v="1806"/>
    <s v="UN"/>
    <n v="1.5722"/>
    <n v="1"/>
    <m/>
    <n v="1.5722"/>
    <s v=""/>
    <n v="0"/>
    <n v="0"/>
  </r>
  <r>
    <n v="200356"/>
    <n v="0"/>
    <s v="CÓPIA XEROX EM TAMANHO A3, UMA FACE, PRETO E BRANCO"/>
    <m/>
    <x v="0"/>
    <m/>
    <s v=""/>
    <m/>
    <s v="UN"/>
    <s v=""/>
    <n v="0.43440000000000001"/>
    <s v=""/>
    <s v=""/>
  </r>
  <r>
    <n v="200356"/>
    <n v="1"/>
    <m/>
    <n v="84084"/>
    <x v="1807"/>
    <s v="UN"/>
    <n v="0.43440000000000001"/>
    <n v="1"/>
    <m/>
    <n v="0.43440000000000001"/>
    <s v=""/>
    <n v="0"/>
    <n v="0"/>
  </r>
  <r>
    <n v="200357"/>
    <n v="0"/>
    <s v="CÓPIA XEROX EM TAMANHO A3, UMA FACE, COLORIDA"/>
    <m/>
    <x v="0"/>
    <m/>
    <s v=""/>
    <m/>
    <s v="UN"/>
    <s v=""/>
    <n v="3.2408999999999999"/>
    <s v=""/>
    <s v=""/>
  </r>
  <r>
    <n v="200357"/>
    <n v="1"/>
    <m/>
    <n v="84085"/>
    <x v="1808"/>
    <s v="UN"/>
    <n v="3.2408999999999999"/>
    <n v="1"/>
    <m/>
    <n v="3.2408999999999999"/>
    <s v=""/>
    <n v="0"/>
    <n v="0"/>
  </r>
  <r>
    <n v="200358"/>
    <n v="0"/>
    <s v="CÓPIA XEROX - PRETO E BRANCO"/>
    <m/>
    <x v="0"/>
    <m/>
    <s v=""/>
    <m/>
    <s v="M2"/>
    <s v=""/>
    <n v="11.086399999999999"/>
    <s v=""/>
    <s v=""/>
  </r>
  <r>
    <n v="200358"/>
    <n v="1"/>
    <m/>
    <n v="84086"/>
    <x v="1809"/>
    <s v="M2"/>
    <n v="11.086399999999999"/>
    <n v="1"/>
    <m/>
    <n v="11.086399999999999"/>
    <s v=""/>
    <n v="0"/>
    <n v="0"/>
  </r>
  <r>
    <n v="200441"/>
    <n v="0"/>
    <s v="CADASTRAMENTO DE VEGETAÇÃO ARBOREA ATÉ 30 EXEMPLARES"/>
    <m/>
    <x v="0"/>
    <m/>
    <s v=""/>
    <m/>
    <s v="GL"/>
    <s v=""/>
    <n v="2210.4017900091922"/>
    <s v=""/>
    <s v=""/>
  </r>
  <r>
    <n v="200441"/>
    <n v="1"/>
    <m/>
    <n v="1158"/>
    <x v="1788"/>
    <s v="H"/>
    <n v="32.459328513316557"/>
    <n v="2.5"/>
    <m/>
    <n v="81.148321283291395"/>
    <s v=""/>
    <n v="0"/>
    <n v="0"/>
  </r>
  <r>
    <n v="200441"/>
    <n v="2"/>
    <m/>
    <n v="1003"/>
    <x v="98"/>
    <s v="H"/>
    <n v="13.669271912288153"/>
    <n v="4"/>
    <m/>
    <n v="54.677087649152611"/>
    <s v=""/>
    <n v="0"/>
    <n v="0"/>
  </r>
  <r>
    <n v="200441"/>
    <n v="3"/>
    <m/>
    <n v="1120"/>
    <x v="1796"/>
    <s v="H"/>
    <n v="299.55591914059744"/>
    <n v="1"/>
    <m/>
    <n v="299.55591914059744"/>
    <s v=""/>
    <n v="0"/>
    <n v="0"/>
  </r>
  <r>
    <n v="200441"/>
    <n v="4"/>
    <m/>
    <n v="94531"/>
    <x v="1810"/>
    <s v="UN"/>
    <n v="33.1586"/>
    <n v="1"/>
    <m/>
    <n v="33.1586"/>
    <s v=""/>
    <n v="0"/>
    <n v="0"/>
  </r>
  <r>
    <n v="200441"/>
    <n v="5"/>
    <m/>
    <n v="94286"/>
    <x v="1786"/>
    <s v="H"/>
    <n v="1.6092"/>
    <n v="4"/>
    <m/>
    <n v="6.4367999999999999"/>
    <s v=""/>
    <n v="0"/>
    <n v="0"/>
  </r>
  <r>
    <n v="200441"/>
    <n v="6"/>
    <m/>
    <n v="94296"/>
    <x v="1785"/>
    <s v="H"/>
    <n v="30.178999999999998"/>
    <n v="8"/>
    <m/>
    <n v="241.43199999999999"/>
    <s v=""/>
    <n v="0"/>
    <n v="0"/>
  </r>
  <r>
    <n v="200441"/>
    <n v="7"/>
    <m/>
    <n v="37020"/>
    <x v="923"/>
    <s v="L"/>
    <n v="12.254"/>
    <n v="0.2"/>
    <m/>
    <n v="2.4508000000000001"/>
    <s v=""/>
    <n v="0"/>
    <n v="0"/>
  </r>
  <r>
    <n v="200441"/>
    <n v="8"/>
    <m/>
    <n v="11010"/>
    <x v="132"/>
    <s v="M2"/>
    <n v="17.087199999999999"/>
    <n v="0.432"/>
    <m/>
    <n v="7.3816704"/>
    <s v=""/>
    <n v="0"/>
    <n v="0"/>
  </r>
  <r>
    <n v="200441"/>
    <n v="9"/>
    <m/>
    <n v="2014"/>
    <x v="16"/>
    <s v="H"/>
    <n v="13.173665210544026"/>
    <n v="0.33300000000000002"/>
    <m/>
    <n v="4.3868305151111606"/>
    <s v=""/>
    <n v="0"/>
    <n v="0"/>
  </r>
  <r>
    <n v="200441"/>
    <n v="10"/>
    <m/>
    <n v="37540"/>
    <x v="385"/>
    <s v="UN"/>
    <n v="0.39579999999999999"/>
    <n v="0.15"/>
    <m/>
    <n v="5.9369999999999992E-2"/>
    <s v=""/>
    <n v="0"/>
    <n v="0"/>
  </r>
  <r>
    <n v="200441"/>
    <n v="11"/>
    <m/>
    <n v="1124"/>
    <x v="537"/>
    <s v="H"/>
    <n v="157.32863068366447"/>
    <n v="8"/>
    <m/>
    <n v="1258.6290454693158"/>
    <s v=""/>
    <n v="0"/>
    <n v="0"/>
  </r>
  <r>
    <n v="200441"/>
    <n v="12"/>
    <m/>
    <n v="2076"/>
    <x v="228"/>
    <s v="H"/>
    <n v="12.645924541907611"/>
    <n v="0.1"/>
    <m/>
    <n v="1.2645924541907612"/>
    <s v=""/>
    <n v="0"/>
    <n v="0"/>
  </r>
  <r>
    <n v="200441"/>
    <n v="13"/>
    <m/>
    <n v="1181"/>
    <x v="1784"/>
    <s v="H"/>
    <n v="53.466288274383395"/>
    <n v="4"/>
    <m/>
    <n v="213.86515309753358"/>
    <s v=""/>
    <n v="0"/>
    <n v="0"/>
  </r>
  <r>
    <n v="200441"/>
    <n v="14"/>
    <m/>
    <n v="17710"/>
    <x v="1537"/>
    <s v="KG"/>
    <n v="5.9555999999999996"/>
    <n v="1"/>
    <m/>
    <n v="5.9555999999999996"/>
    <s v=""/>
    <n v="0"/>
    <n v="0"/>
  </r>
  <r>
    <n v="200442"/>
    <n v="0"/>
    <s v="CADASTRAMENTO/ INVENTÁRIO DE VEGETAÇÃO ARBOREA ACIMA DE 30 EXEMPLARES"/>
    <m/>
    <x v="0"/>
    <m/>
    <s v=""/>
    <m/>
    <s v="UN"/>
    <s v=""/>
    <n v="65.605936820514771"/>
    <s v=""/>
    <s v=""/>
  </r>
  <r>
    <n v="200442"/>
    <n v="1"/>
    <m/>
    <n v="1181"/>
    <x v="1784"/>
    <s v="H"/>
    <n v="53.466288274383395"/>
    <n v="0.1333"/>
    <m/>
    <n v="7.1270562269753066"/>
    <s v=""/>
    <n v="0"/>
    <n v="0"/>
  </r>
  <r>
    <n v="200442"/>
    <n v="2"/>
    <m/>
    <n v="2076"/>
    <x v="228"/>
    <s v="H"/>
    <n v="12.645924541907611"/>
    <n v="3.3E-3"/>
    <m/>
    <n v="4.1731550988295119E-2"/>
    <s v=""/>
    <n v="0"/>
    <n v="0"/>
  </r>
  <r>
    <n v="200442"/>
    <n v="3"/>
    <m/>
    <n v="11010"/>
    <x v="132"/>
    <s v="M2"/>
    <n v="17.087199999999999"/>
    <n v="1.44E-2"/>
    <m/>
    <n v="0.24605567999999997"/>
    <s v=""/>
    <n v="0"/>
    <n v="0"/>
  </r>
  <r>
    <n v="200442"/>
    <n v="4"/>
    <m/>
    <n v="94531"/>
    <x v="1810"/>
    <s v="UN"/>
    <n v="33.1586"/>
    <n v="3.3300000000000003E-2"/>
    <m/>
    <n v="1.1041813800000002"/>
    <s v=""/>
    <n v="0"/>
    <n v="0"/>
  </r>
  <r>
    <n v="200442"/>
    <n v="5"/>
    <m/>
    <n v="2014"/>
    <x v="16"/>
    <s v="H"/>
    <n v="13.173665210544026"/>
    <n v="1.11E-2"/>
    <m/>
    <n v="0.14622768383703871"/>
    <s v=""/>
    <n v="0"/>
    <n v="0"/>
  </r>
  <r>
    <n v="200442"/>
    <n v="6"/>
    <m/>
    <n v="1158"/>
    <x v="1788"/>
    <s v="H"/>
    <n v="32.459328513316557"/>
    <n v="8.3299999999999999E-2"/>
    <m/>
    <n v="2.7038620651592691"/>
    <s v=""/>
    <n v="0"/>
    <n v="0"/>
  </r>
  <r>
    <n v="200442"/>
    <n v="7"/>
    <m/>
    <n v="1003"/>
    <x v="98"/>
    <s v="H"/>
    <n v="13.669271912288153"/>
    <n v="0.1333"/>
    <m/>
    <n v="1.8221139459080107"/>
    <s v=""/>
    <n v="0"/>
    <n v="0"/>
  </r>
  <r>
    <n v="200442"/>
    <n v="8"/>
    <m/>
    <n v="1120"/>
    <x v="1796"/>
    <s v="H"/>
    <n v="299.55591914059744"/>
    <n v="3.3300000000000003E-2"/>
    <m/>
    <n v="9.9752121073818962"/>
    <s v=""/>
    <n v="0"/>
    <n v="0"/>
  </r>
  <r>
    <n v="200442"/>
    <n v="9"/>
    <m/>
    <n v="37020"/>
    <x v="923"/>
    <s v="L"/>
    <n v="12.254"/>
    <n v="6.6E-3"/>
    <m/>
    <n v="8.0876400000000001E-2"/>
    <s v=""/>
    <n v="0"/>
    <n v="0"/>
  </r>
  <r>
    <n v="200442"/>
    <n v="10"/>
    <m/>
    <n v="17710"/>
    <x v="1537"/>
    <s v="KG"/>
    <n v="5.9555999999999996"/>
    <n v="3.3300000000000003E-2"/>
    <m/>
    <n v="0.19832147999999999"/>
    <s v=""/>
    <n v="0"/>
    <n v="0"/>
  </r>
  <r>
    <n v="200442"/>
    <n v="11"/>
    <m/>
    <n v="37540"/>
    <x v="385"/>
    <s v="UN"/>
    <n v="0.39579999999999999"/>
    <n v="5.0000000000000001E-3"/>
    <m/>
    <n v="1.9789999999999999E-3"/>
    <s v=""/>
    <n v="0"/>
    <n v="0"/>
  </r>
  <r>
    <n v="200442"/>
    <n v="12"/>
    <m/>
    <n v="94286"/>
    <x v="1786"/>
    <s v="H"/>
    <n v="1.6092"/>
    <n v="0.1333"/>
    <m/>
    <n v="0.21450636000000001"/>
    <s v=""/>
    <n v="0"/>
    <n v="0"/>
  </r>
  <r>
    <n v="200442"/>
    <n v="13"/>
    <m/>
    <n v="1124"/>
    <x v="537"/>
    <s v="H"/>
    <n v="157.32863068366447"/>
    <n v="0.2666"/>
    <m/>
    <n v="41.943812940264948"/>
    <s v=""/>
    <n v="0"/>
    <n v="0"/>
  </r>
  <r>
    <n v="200530"/>
    <n v="0"/>
    <s v="PARECER TÉCNICO DE FUNDAÇÃO PARA ÁREA CONSTRUÍDA ATÉ 2000M2"/>
    <m/>
    <x v="0"/>
    <m/>
    <s v=""/>
    <m/>
    <s v="GL"/>
    <s v=""/>
    <n v="2832.5056744157773"/>
    <s v=""/>
    <s v=""/>
  </r>
  <r>
    <n v="200530"/>
    <n v="1"/>
    <m/>
    <n v="1110"/>
    <x v="1800"/>
    <s v="H"/>
    <n v="283.25056744157774"/>
    <n v="10"/>
    <m/>
    <n v="2832.5056744157773"/>
    <s v=""/>
    <n v="0"/>
    <n v="0"/>
  </r>
  <r>
    <n v="200531"/>
    <n v="0"/>
    <s v="PARECER TÉCNICO DE FUNDAÇÃO PARA ÁREA CONSTRUÍDA DE 2001 À 5000M2"/>
    <m/>
    <x v="0"/>
    <m/>
    <s v=""/>
    <m/>
    <s v="GL"/>
    <s v=""/>
    <n v="4532.0090790652439"/>
    <s v=""/>
    <s v=""/>
  </r>
  <r>
    <n v="200531"/>
    <n v="1"/>
    <m/>
    <n v="1110"/>
    <x v="1800"/>
    <s v="H"/>
    <n v="283.25056744157774"/>
    <n v="16"/>
    <m/>
    <n v="4532.0090790652439"/>
    <s v=""/>
    <n v="0"/>
    <n v="0"/>
  </r>
  <r>
    <n v="200532"/>
    <n v="0"/>
    <s v="PARECER TÉCNICO DE FUNDAÇÃO PARA ÁREA CONSTRUÍDA DE 5001 À 10000M2"/>
    <m/>
    <x v="0"/>
    <m/>
    <s v=""/>
    <m/>
    <s v="GL"/>
    <s v=""/>
    <n v="7931.015888364177"/>
    <s v=""/>
    <s v=""/>
  </r>
  <r>
    <n v="200532"/>
    <n v="1"/>
    <m/>
    <n v="1110"/>
    <x v="1800"/>
    <s v="H"/>
    <n v="283.25056744157774"/>
    <n v="28"/>
    <m/>
    <n v="7931.015888364177"/>
    <s v=""/>
    <n v="0"/>
    <n v="0"/>
  </r>
  <r>
    <n v="200601"/>
    <n v="0"/>
    <s v="CONCRETO - ESTUDOS E ENSAIOS"/>
    <m/>
    <x v="0"/>
    <m/>
    <s v=""/>
    <m/>
    <s v="UN"/>
    <s v=""/>
    <n v="1395.6608000000001"/>
    <s v=""/>
    <s v=""/>
  </r>
  <r>
    <n v="200601"/>
    <n v="1"/>
    <m/>
    <n v="86010"/>
    <x v="1811"/>
    <s v="UN"/>
    <n v="1395.6608000000001"/>
    <n v="1"/>
    <m/>
    <n v="1395.6608000000001"/>
    <s v=""/>
    <n v="0"/>
    <n v="0"/>
  </r>
  <r>
    <n v="200602"/>
    <n v="0"/>
    <s v="CONCRETO - ENSAIOS DE RUPTURA A COMPRESSÃO (CORPOS DE PROVA)"/>
    <m/>
    <x v="0"/>
    <m/>
    <s v=""/>
    <m/>
    <s v="UN"/>
    <s v=""/>
    <n v="16.552499999999998"/>
    <s v=""/>
    <s v=""/>
  </r>
  <r>
    <n v="200602"/>
    <n v="1"/>
    <m/>
    <n v="86020"/>
    <x v="1812"/>
    <s v="UN"/>
    <n v="16.552499999999998"/>
    <n v="1"/>
    <m/>
    <n v="16.552499999999998"/>
    <s v=""/>
    <n v="0"/>
    <n v="0"/>
  </r>
  <r>
    <n v="200603"/>
    <n v="0"/>
    <s v="CONTROLE TECNOLÓGICO DE CONCRETO - MOBILIZAÇÃO PARA MOLDAGEM E/OU COLETA DOS CORPOS DE PROVA DE CONCRETO"/>
    <m/>
    <x v="0"/>
    <m/>
    <s v=""/>
    <m/>
    <s v="VIAGEM"/>
    <s v=""/>
    <n v="167.54920000000001"/>
    <s v=""/>
    <s v=""/>
  </r>
  <r>
    <n v="200603"/>
    <n v="1"/>
    <m/>
    <n v="86050"/>
    <x v="1813"/>
    <s v="Viagem"/>
    <n v="167.54920000000001"/>
    <n v="1"/>
    <m/>
    <n v="167.54920000000001"/>
    <s v=""/>
    <n v="0"/>
    <n v="0"/>
  </r>
  <r>
    <n v="200604"/>
    <n v="0"/>
    <s v="CONTROLE TECNOLÓGICO DE CONCRETO MOLDAGEM DE CORPO DE PROVA"/>
    <m/>
    <x v="0"/>
    <m/>
    <s v=""/>
    <m/>
    <s v="PERÍODO"/>
    <s v=""/>
    <n v="182.84979999999999"/>
    <s v=""/>
    <s v=""/>
  </r>
  <r>
    <n v="200604"/>
    <n v="1"/>
    <m/>
    <n v="86070"/>
    <x v="1814"/>
    <s v="Período"/>
    <n v="182.84979999999999"/>
    <n v="1"/>
    <m/>
    <n v="182.84979999999999"/>
    <s v=""/>
    <n v="0"/>
    <n v="0"/>
  </r>
  <r>
    <n v="200605"/>
    <n v="0"/>
    <s v="CONTROLE TECNOLÓGICO DE CONCRETO - ENSAIO DE ESCLEROMETRIA EM 10 PONTOS COM 16 TIROS POR PONTO"/>
    <m/>
    <x v="0"/>
    <m/>
    <s v=""/>
    <m/>
    <s v="ENS."/>
    <s v=""/>
    <n v="1034.6981000000001"/>
    <s v=""/>
    <s v=""/>
  </r>
  <r>
    <n v="200605"/>
    <n v="1"/>
    <m/>
    <n v="86060"/>
    <x v="1815"/>
    <s v="Ensaio"/>
    <n v="1034.6981000000001"/>
    <n v="1"/>
    <m/>
    <n v="1034.6981000000001"/>
    <s v=""/>
    <n v="0"/>
    <n v="0"/>
  </r>
  <r>
    <n v="200611"/>
    <n v="0"/>
    <s v="AÇO - ENSAIOS DE TRAÇÃO EM BARRAS"/>
    <m/>
    <x v="0"/>
    <m/>
    <s v=""/>
    <m/>
    <s v="UN"/>
    <s v=""/>
    <n v="41.278399999999998"/>
    <s v=""/>
    <s v=""/>
  </r>
  <r>
    <n v="200611"/>
    <n v="1"/>
    <m/>
    <n v="86030"/>
    <x v="1816"/>
    <s v="UN"/>
    <n v="41.278399999999998"/>
    <n v="1"/>
    <m/>
    <n v="41.278399999999998"/>
    <s v=""/>
    <n v="0"/>
    <n v="0"/>
  </r>
  <r>
    <n v="200612"/>
    <n v="0"/>
    <s v="AÇO - ENSAIOS DE DOBRAMENTO EM BARRAS"/>
    <m/>
    <x v="0"/>
    <m/>
    <s v=""/>
    <m/>
    <s v="UN"/>
    <s v=""/>
    <n v="12.603300000000001"/>
    <s v=""/>
    <s v=""/>
  </r>
  <r>
    <n v="200612"/>
    <n v="1"/>
    <m/>
    <n v="86040"/>
    <x v="1817"/>
    <s v="UN"/>
    <n v="12.603300000000001"/>
    <n v="1"/>
    <m/>
    <n v="12.603300000000001"/>
    <s v=""/>
    <n v="0"/>
    <n v="0"/>
  </r>
  <r>
    <n v="200613"/>
    <n v="0"/>
    <s v="AÇO - ENSAIOS DE VERIFICAÇÃO DE BITOLA"/>
    <m/>
    <x v="0"/>
    <m/>
    <s v=""/>
    <m/>
    <s v="UN"/>
    <s v=""/>
    <n v="10.898099999999999"/>
    <s v=""/>
    <s v=""/>
  </r>
  <r>
    <n v="200613"/>
    <n v="1"/>
    <m/>
    <n v="86029"/>
    <x v="1818"/>
    <s v="UN"/>
    <n v="10.898099999999999"/>
    <n v="1"/>
    <m/>
    <n v="10.898099999999999"/>
    <s v=""/>
    <n v="0"/>
    <n v="0"/>
  </r>
  <r>
    <n v="200614"/>
    <n v="0"/>
    <s v="ENSAIO DE ISOLAÇÃO DE CABO DE MÉDIA TENSÃO"/>
    <m/>
    <x v="0"/>
    <m/>
    <s v=""/>
    <m/>
    <s v="UN"/>
    <s v=""/>
    <n v="1557"/>
    <s v=""/>
    <s v=""/>
  </r>
  <r>
    <n v="200614"/>
    <n v="1"/>
    <m/>
    <n v="86080"/>
    <x v="1819"/>
    <s v="UN"/>
    <n v="1557"/>
    <n v="1"/>
    <m/>
    <n v="1557"/>
    <s v=""/>
    <n v="0"/>
    <n v="0"/>
  </r>
  <r>
    <n v="200615"/>
    <n v="0"/>
    <s v="ENSAIO DE ISOLAÇÃO DE TRANFORMADOR DE POTÊNCIA"/>
    <m/>
    <x v="0"/>
    <m/>
    <s v=""/>
    <m/>
    <s v="UN"/>
    <s v=""/>
    <n v="1557"/>
    <s v=""/>
    <s v=""/>
  </r>
  <r>
    <n v="200615"/>
    <n v="1"/>
    <m/>
    <n v="86081"/>
    <x v="1820"/>
    <s v="UN"/>
    <n v="1557"/>
    <n v="1"/>
    <m/>
    <n v="1557"/>
    <s v=""/>
    <n v="0"/>
    <n v="0"/>
  </r>
  <r>
    <n v="200616"/>
    <n v="0"/>
    <s v="ENSAIO DE RELAÇÃO DE TRANSFORMAÇÃO EM TRANSFORMADOR DE POTÊNCIA"/>
    <m/>
    <x v="0"/>
    <m/>
    <s v=""/>
    <m/>
    <s v="UN"/>
    <s v=""/>
    <n v="1557"/>
    <s v=""/>
    <s v=""/>
  </r>
  <r>
    <n v="200616"/>
    <n v="1"/>
    <m/>
    <n v="86082"/>
    <x v="1821"/>
    <s v="UN"/>
    <n v="1557"/>
    <n v="1"/>
    <m/>
    <n v="1557"/>
    <s v=""/>
    <n v="0"/>
    <n v="0"/>
  </r>
  <r>
    <n v="200617"/>
    <n v="0"/>
    <s v="ENSAIO DE RESISTÊNCIA DE ISOLAÇÃO DE CHAVE SECCIONADORA CLASSE 15KV"/>
    <m/>
    <x v="0"/>
    <m/>
    <s v=""/>
    <m/>
    <s v="UN"/>
    <s v=""/>
    <n v="1557"/>
    <s v=""/>
    <s v=""/>
  </r>
  <r>
    <n v="200617"/>
    <n v="1"/>
    <m/>
    <n v="86083"/>
    <x v="1822"/>
    <s v="UN"/>
    <n v="1557"/>
    <n v="1"/>
    <m/>
    <n v="1557"/>
    <s v=""/>
    <n v="0"/>
    <n v="0"/>
  </r>
  <r>
    <n v="200618"/>
    <n v="0"/>
    <s v="PARAMETRIZAÇÃO DO RELÊ DE PROTEÇÃO INDIRETA DE DISJUNTOR EM MÉDIA TENSÃO"/>
    <m/>
    <x v="0"/>
    <m/>
    <s v=""/>
    <m/>
    <s v="UN"/>
    <s v=""/>
    <n v="1732"/>
    <s v=""/>
    <s v=""/>
  </r>
  <r>
    <n v="200618"/>
    <n v="1"/>
    <m/>
    <n v="86084"/>
    <x v="1823"/>
    <s v="UN"/>
    <n v="1732"/>
    <n v="1"/>
    <m/>
    <n v="1732"/>
    <s v=""/>
    <n v="0"/>
    <n v="0"/>
  </r>
  <r>
    <n v="920501"/>
    <n v="0"/>
    <s v="LOCAÇÃO DE OBRA"/>
    <m/>
    <x v="0"/>
    <m/>
    <s v=""/>
    <m/>
    <s v="M2"/>
    <s v=""/>
    <n v="4.1684106401080561"/>
    <s v=""/>
    <s v=""/>
  </r>
  <r>
    <n v="920501"/>
    <n v="1"/>
    <m/>
    <n v="1185"/>
    <x v="15"/>
    <s v="H"/>
    <n v="16.095264128137796"/>
    <n v="0.13"/>
    <m/>
    <n v="2.0923843366579136"/>
    <s v=""/>
    <n v="175.5"/>
    <n v="2824.7188544881833"/>
  </r>
  <r>
    <n v="920501"/>
    <n v="2"/>
    <m/>
    <n v="2099"/>
    <x v="1"/>
    <s v="H"/>
    <n v="12.627877718847255"/>
    <n v="0.13"/>
    <m/>
    <n v="1.6416241034501433"/>
    <s v=""/>
    <n v="175.5"/>
    <n v="2216.1925396576935"/>
  </r>
  <r>
    <n v="920501"/>
    <n v="3"/>
    <m/>
    <n v="11063"/>
    <x v="1824"/>
    <s v="M"/>
    <n v="1.6947000000000001"/>
    <n v="0.09"/>
    <m/>
    <n v="0.15252299999999999"/>
    <s v=""/>
    <n v="121.5"/>
    <n v="205.90604999999999"/>
  </r>
  <r>
    <n v="920501"/>
    <n v="4"/>
    <m/>
    <n v="17710"/>
    <x v="1537"/>
    <s v="KG"/>
    <n v="5.9555999999999996"/>
    <n v="0.02"/>
    <m/>
    <n v="0.119112"/>
    <s v=""/>
    <n v="27"/>
    <n v="160.80119999999999"/>
  </r>
  <r>
    <n v="920501"/>
    <n v="5"/>
    <m/>
    <n v="11046"/>
    <x v="59"/>
    <s v="M"/>
    <n v="2.4108999999999998"/>
    <n v="0.04"/>
    <m/>
    <n v="9.6435999999999994E-2"/>
    <s v=""/>
    <n v="54"/>
    <n v="130.18859999999998"/>
  </r>
  <r>
    <n v="920501"/>
    <n v="6"/>
    <m/>
    <n v="17515"/>
    <x v="14"/>
    <s v="KG"/>
    <n v="5.5275999999999996"/>
    <n v="1.2E-2"/>
    <m/>
    <n v="6.6331199999999993E-2"/>
    <s v=""/>
    <n v="16.2"/>
    <n v="89.547119999999993"/>
  </r>
  <r>
    <n v="990001"/>
    <n v="0"/>
    <s v="LOCAÇÃO DE CONTAINER 2X3M"/>
    <m/>
    <x v="1825"/>
    <s v=""/>
    <s v=""/>
    <m/>
    <s v="MÊS"/>
    <s v=""/>
    <n v="150"/>
    <s v=""/>
    <s v=""/>
  </r>
  <r>
    <n v="990001"/>
    <n v="1"/>
    <m/>
    <n v="99006"/>
    <x v="1826"/>
    <s v="Mês"/>
    <n v="150"/>
    <n v="1"/>
    <m/>
    <n v="150"/>
    <s v=""/>
    <n v="8"/>
    <n v="1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grandTotalCaption="Total top 20" updatedVersion="4" minRefreshableVersion="3" useAutoFormatting="1" rowGrandTotals="0" itemPrintTitles="1" createdVersion="4" indent="0" outline="1" outlineData="1" multipleFieldFilters="0" chartFormat="5" rowHeaderCaption="Total de insumos organizados por preço">
  <location ref="C6:E207" firstHeaderRow="0" firstDataRow="1" firstDataCol="1"/>
  <pivotFields count="13">
    <pivotField numFmtId="167" showAll="0"/>
    <pivotField numFmtId="3" showAll="0"/>
    <pivotField showAll="0"/>
    <pivotField showAll="0"/>
    <pivotField axis="axisRow" showAll="0" measureFilter="1" sortType="descending">
      <items count="1828">
        <item x="1825"/>
        <item x="1222"/>
        <item x="1745"/>
        <item x="1446"/>
        <item x="1499"/>
        <item x="1385"/>
        <item x="1746"/>
        <item x="1568"/>
        <item x="823"/>
        <item x="824"/>
        <item x="843"/>
        <item x="68"/>
        <item x="92"/>
        <item x="45"/>
        <item x="1696"/>
        <item x="159"/>
        <item x="163"/>
        <item x="1669"/>
        <item x="1664"/>
        <item x="19"/>
        <item x="116"/>
        <item x="1534"/>
        <item x="16"/>
        <item x="460"/>
        <item x="25"/>
        <item x="46"/>
        <item x="1665"/>
        <item x="384"/>
        <item x="228"/>
        <item x="74"/>
        <item x="61"/>
        <item x="98"/>
        <item x="1787"/>
        <item x="1747"/>
        <item x="440"/>
        <item x="475"/>
        <item x="1666"/>
        <item x="967"/>
        <item x="971"/>
        <item x="5"/>
        <item x="441"/>
        <item x="1319"/>
        <item x="1241"/>
        <item x="1244"/>
        <item x="1237"/>
        <item x="1240"/>
        <item x="1251"/>
        <item x="1252"/>
        <item x="1245"/>
        <item x="1247"/>
        <item x="1248"/>
        <item x="1255"/>
        <item x="1275"/>
        <item x="1273"/>
        <item x="1265"/>
        <item x="1268"/>
        <item x="1605"/>
        <item x="1779"/>
        <item x="1780"/>
        <item x="1781"/>
        <item x="245"/>
        <item x="1601"/>
        <item x="316"/>
        <item x="1602"/>
        <item x="1603"/>
        <item x="1604"/>
        <item x="1365"/>
        <item x="1545"/>
        <item x="1547"/>
        <item x="1537"/>
        <item x="1662"/>
        <item x="458"/>
        <item x="1544"/>
        <item x="48"/>
        <item x="779"/>
        <item x="215"/>
        <item x="1712"/>
        <item x="52"/>
        <item x="1458"/>
        <item x="1549"/>
        <item x="115"/>
        <item x="1579"/>
        <item x="1371"/>
        <item x="1425"/>
        <item x="1464"/>
        <item x="33"/>
        <item x="204"/>
        <item x="43"/>
        <item x="226"/>
        <item x="1276"/>
        <item x="171"/>
        <item x="397"/>
        <item x="1473"/>
        <item x="174"/>
        <item x="169"/>
        <item x="195"/>
        <item x="1434"/>
        <item x="44"/>
        <item x="1452"/>
        <item x="1463"/>
        <item x="1421"/>
        <item x="242"/>
        <item x="455"/>
        <item x="1615"/>
        <item x="380"/>
        <item x="379"/>
        <item x="381"/>
        <item x="1700"/>
        <item x="1723"/>
        <item x="1721"/>
        <item x="1722"/>
        <item x="1274"/>
        <item x="1472"/>
        <item x="1643"/>
        <item x="1166"/>
        <item x="1748"/>
        <item x="1398"/>
        <item x="1424"/>
        <item x="1328"/>
        <item x="1320"/>
        <item x="1325"/>
        <item x="1326"/>
        <item x="1766"/>
        <item x="1749"/>
        <item x="349"/>
        <item x="1089"/>
        <item x="373"/>
        <item x="846"/>
        <item x="1632"/>
        <item x="845"/>
        <item x="1606"/>
        <item x="705"/>
        <item x="471"/>
        <item x="712"/>
        <item x="1631"/>
        <item x="710"/>
        <item x="706"/>
        <item x="711"/>
        <item x="497"/>
        <item x="513"/>
        <item x="707"/>
        <item x="708"/>
        <item x="709"/>
        <item x="950"/>
        <item x="951"/>
        <item x="1471"/>
        <item x="837"/>
        <item x="694"/>
        <item x="695"/>
        <item x="696"/>
        <item x="697"/>
        <item x="698"/>
        <item x="699"/>
        <item x="700"/>
        <item x="953"/>
        <item x="910"/>
        <item x="99"/>
        <item x="345"/>
        <item x="343"/>
        <item x="344"/>
        <item x="342"/>
        <item x="339"/>
        <item x="341"/>
        <item x="412"/>
        <item x="413"/>
        <item x="414"/>
        <item x="817"/>
        <item x="818"/>
        <item x="819"/>
        <item x="820"/>
        <item x="1361"/>
        <item x="1362"/>
        <item x="1750"/>
        <item x="122"/>
        <item x="1374"/>
        <item x="1204"/>
        <item x="194"/>
        <item x="196"/>
        <item x="189"/>
        <item x="190"/>
        <item x="191"/>
        <item x="184"/>
        <item x="1759"/>
        <item x="185"/>
        <item x="183"/>
        <item x="175"/>
        <item x="176"/>
        <item x="177"/>
        <item x="178"/>
        <item x="179"/>
        <item x="180"/>
        <item x="181"/>
        <item x="182"/>
        <item x="473"/>
        <item x="186"/>
        <item x="187"/>
        <item x="188"/>
        <item x="192"/>
        <item x="193"/>
        <item x="915"/>
        <item x="1318"/>
        <item x="974"/>
        <item x="1657"/>
        <item x="145"/>
        <item x="1707"/>
        <item x="729"/>
        <item x="841"/>
        <item x="853"/>
        <item x="1060"/>
        <item x="727"/>
        <item x="1637"/>
        <item x="925"/>
        <item x="1267"/>
        <item x="438"/>
        <item x="1049"/>
        <item x="165"/>
        <item x="905"/>
        <item x="908"/>
        <item x="731"/>
        <item x="442"/>
        <item x="464"/>
        <item x="485"/>
        <item x="500"/>
        <item x="508"/>
        <item x="522"/>
        <item x="906"/>
        <item x="1713"/>
        <item x="1403"/>
        <item x="563"/>
        <item x="562"/>
        <item x="572"/>
        <item x="445"/>
        <item x="576"/>
        <item x="515"/>
        <item x="583"/>
        <item x="524"/>
        <item x="584"/>
        <item x="474"/>
        <item x="577"/>
        <item x="525"/>
        <item x="585"/>
        <item x="564"/>
        <item x="573"/>
        <item x="527"/>
        <item x="586"/>
        <item x="477"/>
        <item x="578"/>
        <item x="567"/>
        <item x="587"/>
        <item x="491"/>
        <item x="579"/>
        <item x="565"/>
        <item x="574"/>
        <item x="498"/>
        <item x="580"/>
        <item x="566"/>
        <item x="575"/>
        <item x="505"/>
        <item x="581"/>
        <item x="512"/>
        <item x="582"/>
        <item x="568"/>
        <item x="569"/>
        <item x="570"/>
        <item x="571"/>
        <item x="714"/>
        <item x="443"/>
        <item x="717"/>
        <item x="478"/>
        <item x="499"/>
        <item x="506"/>
        <item x="511"/>
        <item x="715"/>
        <item x="716"/>
        <item x="900"/>
        <item x="590"/>
        <item x="591"/>
        <item x="592"/>
        <item x="593"/>
        <item x="594"/>
        <item x="901"/>
        <item x="1098"/>
        <item x="1705"/>
        <item x="1704"/>
        <item x="370"/>
        <item x="1663"/>
        <item x="306"/>
        <item x="919"/>
        <item x="673"/>
        <item x="674"/>
        <item x="1113"/>
        <item x="1114"/>
        <item x="1116"/>
        <item x="1117"/>
        <item x="1115"/>
        <item x="1118"/>
        <item x="1126"/>
        <item x="1124"/>
        <item x="1119"/>
        <item x="1122"/>
        <item x="1125"/>
        <item x="1120"/>
        <item x="1121"/>
        <item x="1123"/>
        <item x="638"/>
        <item x="639"/>
        <item x="640"/>
        <item x="975"/>
        <item x="461"/>
        <item x="653"/>
        <item x="632"/>
        <item x="631"/>
        <item x="672"/>
        <item x="667"/>
        <item x="668"/>
        <item x="669"/>
        <item x="670"/>
        <item x="671"/>
        <item x="656"/>
        <item x="657"/>
        <item x="658"/>
        <item x="654"/>
        <item x="655"/>
        <item x="641"/>
        <item x="652"/>
        <item x="660"/>
        <item x="659"/>
        <item x="635"/>
        <item x="637"/>
        <item x="1072"/>
        <item x="1066"/>
        <item x="1069"/>
        <item x="1068"/>
        <item x="1067"/>
        <item x="1070"/>
        <item x="1071"/>
        <item x="467"/>
        <item x="496"/>
        <item x="495"/>
        <item x="1262"/>
        <item x="839"/>
        <item x="661"/>
        <item x="662"/>
        <item x="663"/>
        <item x="664"/>
        <item x="665"/>
        <item x="666"/>
        <item x="446"/>
        <item x="426"/>
        <item x="425"/>
        <item x="427"/>
        <item x="424"/>
        <item x="428"/>
        <item x="429"/>
        <item x="420"/>
        <item x="417"/>
        <item x="416"/>
        <item x="421"/>
        <item x="419"/>
        <item x="418"/>
        <item x="422"/>
        <item x="423"/>
        <item x="1420"/>
        <item x="1725"/>
        <item x="1562"/>
        <item x="1282"/>
        <item x="1283"/>
        <item x="1284"/>
        <item x="1285"/>
        <item x="1279"/>
        <item x="1280"/>
        <item x="1281"/>
        <item x="1286"/>
        <item x="1810"/>
        <item x="1751"/>
        <item x="1699"/>
        <item x="1674"/>
        <item x="1702"/>
        <item x="4"/>
        <item x="1794"/>
        <item x="1572"/>
        <item x="11"/>
        <item x="1573"/>
        <item x="825"/>
        <item x="1299"/>
        <item x="1300"/>
        <item x="1432"/>
        <item x="1433"/>
        <item x="1431"/>
        <item x="1209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836"/>
        <item x="1690"/>
        <item x="1694"/>
        <item x="15"/>
        <item x="1763"/>
        <item x="972"/>
        <item x="968"/>
        <item x="970"/>
        <item x="1677"/>
        <item x="1676"/>
        <item x="1428"/>
        <item x="411"/>
        <item x="821"/>
        <item x="822"/>
        <item x="811"/>
        <item x="1485"/>
        <item x="1454"/>
        <item x="1087"/>
        <item x="1088"/>
        <item x="376"/>
        <item x="377"/>
        <item x="436"/>
        <item x="907"/>
        <item x="310"/>
        <item x="1609"/>
        <item x="352"/>
        <item x="1635"/>
        <item x="847"/>
        <item x="472"/>
        <item x="678"/>
        <item x="679"/>
        <item x="680"/>
        <item x="687"/>
        <item x="848"/>
        <item x="462"/>
        <item x="688"/>
        <item x="927"/>
        <item x="681"/>
        <item x="501"/>
        <item x="516"/>
        <item x="685"/>
        <item x="675"/>
        <item x="676"/>
        <item x="677"/>
        <item x="929"/>
        <item x="928"/>
        <item x="850"/>
        <item x="1391"/>
        <item x="1390"/>
        <item x="730"/>
        <item x="1571"/>
        <item x="158"/>
        <item x="227"/>
        <item x="225"/>
        <item x="91"/>
        <item x="1729"/>
        <item x="456"/>
        <item x="1730"/>
        <item x="1592"/>
        <item x="290"/>
        <item x="1630"/>
        <item x="1633"/>
        <item x="1455"/>
        <item x="311"/>
        <item x="1474"/>
        <item x="1128"/>
        <item x="268"/>
        <item x="1659"/>
        <item x="1651"/>
        <item x="1714"/>
        <item x="410"/>
        <item x="57"/>
        <item x="132"/>
        <item x="134"/>
        <item x="58"/>
        <item x="60"/>
        <item x="49"/>
        <item x="129"/>
        <item x="1758"/>
        <item x="198"/>
        <item x="1443"/>
        <item x="41"/>
        <item x="1565"/>
        <item x="1412"/>
        <item x="136"/>
        <item x="50"/>
        <item x="1576"/>
        <item x="1550"/>
        <item x="123"/>
        <item x="983"/>
        <item x="137"/>
        <item x="23"/>
        <item x="21"/>
        <item x="118"/>
        <item x="140"/>
        <item x="124"/>
        <item x="75"/>
        <item x="125"/>
        <item x="126"/>
        <item x="142"/>
        <item x="143"/>
        <item x="138"/>
        <item x="139"/>
        <item x="141"/>
        <item x="108"/>
        <item x="144"/>
        <item x="726"/>
        <item x="646"/>
        <item x="645"/>
        <item x="644"/>
        <item x="642"/>
        <item x="648"/>
        <item x="647"/>
        <item x="649"/>
        <item x="643"/>
        <item x="650"/>
        <item x="651"/>
        <item x="1057"/>
        <item x="1055"/>
        <item x="1056"/>
        <item x="1054"/>
        <item x="457"/>
        <item x="450"/>
        <item x="521"/>
        <item x="523"/>
        <item x="476"/>
        <item x="526"/>
        <item x="528"/>
        <item x="484"/>
        <item x="1058"/>
        <item x="489"/>
        <item x="502"/>
        <item x="509"/>
        <item x="510"/>
        <item x="1658"/>
        <item x="1345"/>
        <item x="1395"/>
        <item x="1377"/>
        <item x="930"/>
        <item x="415"/>
        <item x="1322"/>
        <item x="1347"/>
        <item x="1652"/>
        <item x="261"/>
        <item x="353"/>
        <item x="1141"/>
        <item x="1139"/>
        <item x="1147"/>
        <item x="1148"/>
        <item x="1142"/>
        <item x="1149"/>
        <item x="1150"/>
        <item x="1143"/>
        <item x="1140"/>
        <item x="1144"/>
        <item x="1145"/>
        <item x="1146"/>
        <item x="1826"/>
        <item x="598"/>
        <item x="599"/>
        <item x="600"/>
        <item x="601"/>
        <item x="1813"/>
        <item x="1817"/>
        <item x="1816"/>
        <item x="1818"/>
        <item x="1812"/>
        <item x="1815"/>
        <item x="1814"/>
        <item x="1811"/>
        <item x="1808"/>
        <item x="1807"/>
        <item x="1806"/>
        <item x="1805"/>
        <item x="1809"/>
        <item x="1715"/>
        <item x="1258"/>
        <item x="1260"/>
        <item x="102"/>
        <item x="103"/>
        <item x="104"/>
        <item x="1752"/>
        <item x="69"/>
        <item x="70"/>
        <item x="71"/>
        <item x="72"/>
        <item x="980"/>
        <item x="1356"/>
        <item x="1355"/>
        <item x="1360"/>
        <item x="1354"/>
        <item x="1350"/>
        <item x="1353"/>
        <item x="1352"/>
        <item x="1357"/>
        <item x="1359"/>
        <item x="1358"/>
        <item x="532"/>
        <item x="533"/>
        <item x="535"/>
        <item x="300"/>
        <item x="299"/>
        <item x="301"/>
        <item x="295"/>
        <item x="296"/>
        <item x="297"/>
        <item x="298"/>
        <item x="291"/>
        <item x="293"/>
        <item x="294"/>
        <item x="292"/>
        <item x="453"/>
        <item x="481"/>
        <item x="487"/>
        <item x="492"/>
        <item x="504"/>
        <item x="518"/>
        <item x="469"/>
        <item x="480"/>
        <item x="486"/>
        <item x="494"/>
        <item x="503"/>
        <item x="470"/>
        <item x="514"/>
        <item x="465"/>
        <item x="1638"/>
        <item x="1496"/>
        <item x="1585"/>
        <item x="1594"/>
        <item x="1584"/>
        <item x="1593"/>
        <item x="1788"/>
        <item x="1789"/>
        <item x="1791"/>
        <item x="133"/>
        <item x="828"/>
        <item x="829"/>
        <item x="740"/>
        <item x="483"/>
        <item x="739"/>
        <item x="738"/>
        <item x="957"/>
        <item x="958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42"/>
        <item x="743"/>
        <item x="744"/>
        <item x="745"/>
        <item x="746"/>
        <item x="747"/>
        <item x="741"/>
        <item x="761"/>
        <item x="762"/>
        <item x="764"/>
        <item x="763"/>
        <item x="765"/>
        <item x="766"/>
        <item x="767"/>
        <item x="913"/>
        <item x="849"/>
        <item x="1402"/>
        <item x="1400"/>
        <item x="949"/>
        <item x="606"/>
        <item x="217"/>
        <item x="216"/>
        <item x="219"/>
        <item x="221"/>
        <item x="222"/>
        <item x="218"/>
        <item x="223"/>
        <item x="224"/>
        <item x="220"/>
        <item x="313"/>
        <item x="309"/>
        <item x="303"/>
        <item x="1753"/>
        <item x="1394"/>
        <item x="1393"/>
        <item x="1636"/>
        <item x="558"/>
        <item x="556"/>
        <item x="557"/>
        <item x="201"/>
        <item x="202"/>
        <item x="203"/>
        <item x="205"/>
        <item x="206"/>
        <item x="207"/>
        <item x="199"/>
        <item x="200"/>
        <item x="208"/>
        <item x="209"/>
        <item x="210"/>
        <item x="211"/>
        <item x="454"/>
        <item x="862"/>
        <item x="864"/>
        <item x="866"/>
        <item x="876"/>
        <item x="869"/>
        <item x="870"/>
        <item x="877"/>
        <item x="873"/>
        <item x="878"/>
        <item x="874"/>
        <item x="879"/>
        <item x="880"/>
        <item x="882"/>
        <item x="883"/>
        <item x="884"/>
        <item x="889"/>
        <item x="885"/>
        <item x="886"/>
        <item x="890"/>
        <item x="887"/>
        <item x="891"/>
        <item x="888"/>
        <item x="892"/>
        <item x="482"/>
        <item x="554"/>
        <item x="452"/>
        <item x="553"/>
        <item x="555"/>
        <item x="490"/>
        <item x="507"/>
        <item x="448"/>
        <item x="520"/>
        <item x="548"/>
        <item x="547"/>
        <item x="546"/>
        <item x="545"/>
        <item x="550"/>
        <item x="549"/>
        <item x="551"/>
        <item x="552"/>
        <item x="538"/>
        <item x="540"/>
        <item x="539"/>
        <item x="463"/>
        <item x="541"/>
        <item x="542"/>
        <item x="543"/>
        <item x="517"/>
        <item x="544"/>
        <item x="851"/>
        <item x="534"/>
        <item x="1628"/>
        <item x="1625"/>
        <item x="1626"/>
        <item x="1627"/>
        <item x="1629"/>
        <item x="1695"/>
        <item x="81"/>
        <item x="82"/>
        <item x="83"/>
        <item x="84"/>
        <item x="85"/>
        <item x="105"/>
        <item x="106"/>
        <item x="107"/>
        <item x="1064"/>
        <item x="1065"/>
        <item x="952"/>
        <item x="239"/>
        <item x="240"/>
        <item x="241"/>
        <item x="26"/>
        <item x="1800"/>
        <item x="1796"/>
        <item x="1799"/>
        <item x="1797"/>
        <item x="1782"/>
        <item x="537"/>
        <item x="1819"/>
        <item x="1820"/>
        <item x="1821"/>
        <item x="1822"/>
        <item x="1614"/>
        <item x="1613"/>
        <item x="1612"/>
        <item x="1767"/>
        <item x="86"/>
        <item x="87"/>
        <item x="88"/>
        <item x="89"/>
        <item x="90"/>
        <item x="38"/>
        <item x="1536"/>
        <item x="1764"/>
        <item x="155"/>
        <item x="154"/>
        <item x="1419"/>
        <item x="1226"/>
        <item x="1227"/>
        <item x="1535"/>
        <item x="1515"/>
        <item x="1516"/>
        <item x="633"/>
        <item x="634"/>
        <item x="636"/>
        <item x="394"/>
        <item x="1754"/>
        <item x="831"/>
        <item x="1648"/>
        <item x="1642"/>
        <item x="1107"/>
        <item x="960"/>
        <item x="253"/>
        <item x="18"/>
        <item x="1639"/>
        <item x="109"/>
        <item x="110"/>
        <item x="111"/>
        <item x="112"/>
        <item x="113"/>
        <item x="114"/>
        <item x="93"/>
        <item x="94"/>
        <item x="95"/>
        <item x="96"/>
        <item x="1231"/>
        <item x="1232"/>
        <item x="1230"/>
        <item x="1228"/>
        <item x="1229"/>
        <item x="1235"/>
        <item x="1233"/>
        <item x="1234"/>
        <item x="1611"/>
        <item x="1678"/>
        <item x="355"/>
        <item x="357"/>
        <item x="354"/>
        <item x="358"/>
        <item x="359"/>
        <item x="360"/>
        <item x="362"/>
        <item x="361"/>
        <item x="365"/>
        <item x="366"/>
        <item x="1610"/>
        <item x="252"/>
        <item x="47"/>
        <item x="334"/>
        <item x="1731"/>
        <item x="1363"/>
        <item x="1364"/>
        <item x="589"/>
        <item x="588"/>
        <item x="1497"/>
        <item x="1168"/>
        <item x="1185"/>
        <item x="1105"/>
        <item x="449"/>
        <item x="271"/>
        <item x="1108"/>
        <item x="1109"/>
        <item x="1110"/>
        <item x="1640"/>
        <item x="1641"/>
        <item x="249"/>
        <item x="76"/>
        <item x="77"/>
        <item x="78"/>
        <item x="79"/>
        <item x="80"/>
        <item x="166"/>
        <item x="1436"/>
        <item x="1438"/>
        <item x="1440"/>
        <item x="1439"/>
        <item x="1437"/>
        <item x="1442"/>
        <item x="1441"/>
        <item x="1405"/>
        <item x="1404"/>
        <item x="156"/>
        <item x="955"/>
        <item x="956"/>
        <item x="909"/>
        <item x="954"/>
        <item x="912"/>
        <item x="689"/>
        <item x="690"/>
        <item x="682"/>
        <item x="691"/>
        <item x="683"/>
        <item x="692"/>
        <item x="684"/>
        <item x="686"/>
        <item x="693"/>
        <item x="1675"/>
        <item x="1768"/>
        <item x="1590"/>
        <item x="275"/>
        <item x="260"/>
        <item x="1765"/>
        <item x="56"/>
        <item x="54"/>
        <item x="1422"/>
        <item x="1215"/>
        <item x="1216"/>
        <item x="1670"/>
        <item x="8"/>
        <item x="432"/>
        <item x="431"/>
        <item x="430"/>
        <item x="1551"/>
        <item x="1552"/>
        <item x="1426"/>
        <item x="1566"/>
        <item x="1727"/>
        <item x="1728"/>
        <item x="1726"/>
        <item x="1541"/>
        <item x="1308"/>
        <item x="1310"/>
        <item x="1303"/>
        <item x="1309"/>
        <item x="1304"/>
        <item x="1305"/>
        <item x="1306"/>
        <item x="1307"/>
        <item x="1312"/>
        <item x="1313"/>
        <item x="1311"/>
        <item x="1256"/>
        <item x="1259"/>
        <item x="832"/>
        <item x="833"/>
        <item x="834"/>
        <item x="835"/>
        <item x="1673"/>
        <item x="1716"/>
        <item x="1671"/>
        <item x="391"/>
        <item x="392"/>
        <item x="340"/>
        <item x="390"/>
        <item x="351"/>
        <item x="1575"/>
        <item x="1095"/>
        <item x="382"/>
        <item x="1783"/>
        <item x="989"/>
        <item x="280"/>
        <item x="1059"/>
        <item x="451"/>
        <item x="1732"/>
        <item x="1755"/>
        <item x="152"/>
        <item x="1008"/>
        <item x="1688"/>
        <item x="610"/>
        <item x="616"/>
        <item x="619"/>
        <item x="620"/>
        <item x="617"/>
        <item x="618"/>
        <item x="614"/>
        <item x="615"/>
        <item x="611"/>
        <item x="612"/>
        <item x="613"/>
        <item x="622"/>
        <item x="621"/>
        <item x="608"/>
        <item x="609"/>
        <item x="723"/>
        <item x="725"/>
        <item x="719"/>
        <item x="720"/>
        <item x="721"/>
        <item x="724"/>
        <item x="1691"/>
        <item x="1686"/>
        <item x="1685"/>
        <item x="1692"/>
        <item x="1693"/>
        <item x="1687"/>
        <item x="1680"/>
        <item x="1738"/>
        <item x="701"/>
        <item x="702"/>
        <item x="703"/>
        <item x="704"/>
        <item x="894"/>
        <item x="897"/>
        <item x="896"/>
        <item x="895"/>
        <item x="1698"/>
        <item x="1689"/>
        <item x="1697"/>
        <item x="920"/>
        <item x="1668"/>
        <item x="1739"/>
        <item x="153"/>
        <item x="1717"/>
        <item x="1316"/>
        <item x="1317"/>
        <item x="1314"/>
        <item x="1315"/>
        <item x="1444"/>
        <item x="1090"/>
        <item x="1462"/>
        <item x="1560"/>
        <item x="1740"/>
        <item x="146"/>
        <item x="147"/>
        <item x="148"/>
        <item x="149"/>
        <item x="150"/>
        <item x="151"/>
        <item x="1084"/>
        <item x="1037"/>
        <item x="1036"/>
        <item x="784"/>
        <item x="789"/>
        <item x="1025"/>
        <item x="799"/>
        <item x="792"/>
        <item x="1026"/>
        <item x="804"/>
        <item x="1083"/>
        <item x="1029"/>
        <item x="771"/>
        <item x="1023"/>
        <item x="1024"/>
        <item x="1020"/>
        <item x="1021"/>
        <item x="1022"/>
        <item x="1027"/>
        <item x="768"/>
        <item x="1028"/>
        <item x="1080"/>
        <item x="1079"/>
        <item x="1081"/>
        <item x="1082"/>
        <item x="1031"/>
        <item x="775"/>
        <item x="1030"/>
        <item x="982"/>
        <item x="1033"/>
        <item x="1034"/>
        <item x="1035"/>
        <item x="1032"/>
        <item x="1718"/>
        <item x="1336"/>
        <item x="1334"/>
        <item x="1329"/>
        <item x="1337"/>
        <item x="1339"/>
        <item x="1596"/>
        <item x="1597"/>
        <item x="1530"/>
        <item x="1733"/>
        <item x="229"/>
        <item x="1205"/>
        <item x="385"/>
        <item x="160"/>
        <item x="157"/>
        <item x="1660"/>
        <item x="781"/>
        <item x="780"/>
        <item x="802"/>
        <item x="809"/>
        <item x="807"/>
        <item x="810"/>
        <item x="808"/>
        <item x="803"/>
        <item x="815"/>
        <item x="814"/>
        <item x="813"/>
        <item x="816"/>
        <item x="812"/>
        <item x="772"/>
        <item x="788"/>
        <item x="794"/>
        <item x="783"/>
        <item x="797"/>
        <item x="787"/>
        <item x="800"/>
        <item x="773"/>
        <item x="782"/>
        <item x="769"/>
        <item x="770"/>
        <item x="796"/>
        <item x="466"/>
        <item x="479"/>
        <item x="468"/>
        <item x="519"/>
        <item x="488"/>
        <item x="493"/>
        <item x="926"/>
        <item x="1207"/>
        <item x="961"/>
        <item x="393"/>
        <item x="251"/>
        <item x="1756"/>
        <item x="1223"/>
        <item x="1224"/>
        <item x="1225"/>
        <item x="1266"/>
        <item x="718"/>
        <item x="236"/>
        <item x="237"/>
        <item x="238"/>
        <item x="55"/>
        <item x="53"/>
        <item x="1741"/>
        <item x="378"/>
        <item x="1734"/>
        <item x="130"/>
        <item x="164"/>
        <item x="1521"/>
        <item x="1525"/>
        <item x="387"/>
        <item x="243"/>
        <item x="1519"/>
        <item x="1321"/>
        <item x="263"/>
        <item x="247"/>
        <item x="248"/>
        <item x="246"/>
        <item x="838"/>
        <item x="1580"/>
        <item x="1581"/>
        <item x="1793"/>
        <item x="233"/>
        <item x="234"/>
        <item x="235"/>
        <item x="1344"/>
        <item x="1341"/>
        <item x="459"/>
        <item x="734"/>
        <item x="736"/>
        <item x="735"/>
        <item x="737"/>
        <item x="733"/>
        <item x="732"/>
        <item x="1396"/>
        <item x="1375"/>
        <item x="367"/>
        <item x="368"/>
        <item x="369"/>
        <item x="966"/>
        <item x="969"/>
        <item x="1735"/>
        <item x="1661"/>
        <item x="254"/>
        <item x="1450"/>
        <item x="9"/>
        <item x="6"/>
        <item x="1539"/>
        <item x="1540"/>
        <item x="904"/>
        <item x="903"/>
        <item x="902"/>
        <item x="536"/>
        <item x="1682"/>
        <item x="1548"/>
        <item x="1477"/>
        <item x="1790"/>
        <item x="830"/>
        <item x="338"/>
        <item x="893"/>
        <item x="3"/>
        <item x="1701"/>
        <item x="1649"/>
        <item x="917"/>
        <item x="1720"/>
        <item x="250"/>
        <item x="1401"/>
        <item x="282"/>
        <item x="386"/>
        <item x="276"/>
        <item x="262"/>
        <item x="314"/>
        <item x="1567"/>
        <item x="1823"/>
        <item x="959"/>
        <item x="1427"/>
        <item x="1096"/>
        <item x="1097"/>
        <item x="1093"/>
        <item x="1672"/>
        <item x="1679"/>
        <item x="1703"/>
        <item x="1706"/>
        <item x="1618"/>
        <item x="529"/>
        <item x="20"/>
        <item x="1270"/>
        <item x="1574"/>
        <item x="1272"/>
        <item x="1470"/>
        <item x="1469"/>
        <item x="1762"/>
        <item x="22"/>
        <item x="259"/>
        <item x="1546"/>
        <item x="1435"/>
        <item x="389"/>
        <item x="97"/>
        <item x="100"/>
        <item x="101"/>
        <item x="348"/>
        <item x="1301"/>
        <item x="854"/>
        <item x="856"/>
        <item x="858"/>
        <item x="859"/>
        <item x="860"/>
        <item x="861"/>
        <item x="17"/>
        <item x="307"/>
        <item x="13"/>
        <item x="1785"/>
        <item x="1445"/>
        <item x="1212"/>
        <item x="1736"/>
        <item x="266"/>
        <item x="274"/>
        <item x="230"/>
        <item x="59"/>
        <item x="1298"/>
        <item x="119"/>
        <item x="1582"/>
        <item x="67"/>
        <item x="51"/>
        <item x="1824"/>
        <item x="1757"/>
        <item x="1449"/>
        <item x="1448"/>
        <item x="1451"/>
        <item x="1487"/>
        <item x="1486"/>
        <item x="1483"/>
        <item x="1468"/>
        <item x="1482"/>
        <item x="1481"/>
        <item x="1480"/>
        <item x="1479"/>
        <item x="1577"/>
        <item x="1578"/>
        <item x="1564"/>
        <item x="1561"/>
        <item x="1563"/>
        <item x="1447"/>
        <item x="1465"/>
        <item x="1466"/>
        <item x="1467"/>
        <item x="1456"/>
        <item x="1457"/>
        <item x="1460"/>
        <item x="1459"/>
        <item x="1461"/>
        <item x="1476"/>
        <item x="1478"/>
        <item x="1684"/>
        <item x="1708"/>
        <item x="331"/>
        <item x="921"/>
        <item x="973"/>
        <item x="1769"/>
        <item x="212"/>
        <item x="213"/>
        <item x="214"/>
        <item x="1620"/>
        <item x="1621"/>
        <item x="1622"/>
        <item x="1619"/>
        <item x="713"/>
        <item x="244"/>
        <item x="270"/>
        <item x="272"/>
        <item x="267"/>
        <item x="1650"/>
        <item x="1623"/>
        <item x="922"/>
        <item x="1776"/>
        <item x="1777"/>
        <item x="1772"/>
        <item x="1771"/>
        <item x="1770"/>
        <item x="1773"/>
        <item x="1778"/>
        <item x="1774"/>
        <item x="1775"/>
        <item x="1802"/>
        <item x="1804"/>
        <item x="1801"/>
        <item x="1803"/>
        <item x="1039"/>
        <item x="1040"/>
        <item x="1041"/>
        <item x="1038"/>
        <item x="1043"/>
        <item x="1042"/>
        <item x="1570"/>
        <item x="73"/>
        <item x="1484"/>
        <item x="161"/>
        <item x="1645"/>
        <item x="371"/>
        <item x="372"/>
        <item x="435"/>
        <item x="1617"/>
        <item x="1616"/>
        <item x="408"/>
        <item x="409"/>
        <item x="398"/>
        <item x="1646"/>
        <item x="404"/>
        <item x="405"/>
        <item x="406"/>
        <item x="407"/>
        <item x="399"/>
        <item x="400"/>
        <item x="401"/>
        <item x="396"/>
        <item x="402"/>
        <item x="403"/>
        <item x="323"/>
        <item x="319"/>
        <item x="312"/>
        <item x="308"/>
        <item x="320"/>
        <item x="317"/>
        <item x="321"/>
        <item x="315"/>
        <item x="322"/>
        <item x="318"/>
        <item x="324"/>
        <item x="325"/>
        <item x="326"/>
        <item x="327"/>
        <item x="328"/>
        <item x="1415"/>
        <item x="329"/>
        <item x="330"/>
        <item x="1554"/>
        <item x="1553"/>
        <item x="1557"/>
        <item x="1556"/>
        <item x="1555"/>
        <item x="1558"/>
        <item x="65"/>
        <item x="64"/>
        <item x="1051"/>
        <item x="531"/>
        <item x="1052"/>
        <item x="1053"/>
        <item x="984"/>
        <item x="986"/>
        <item x="1050"/>
        <item x="979"/>
        <item x="990"/>
        <item x="987"/>
        <item x="988"/>
        <item x="444"/>
        <item x="1586"/>
        <item x="1647"/>
        <item x="1598"/>
        <item x="1599"/>
        <item x="1600"/>
        <item x="337"/>
        <item x="388"/>
        <item x="14"/>
        <item x="1277"/>
        <item x="1742"/>
        <item x="127"/>
        <item x="1524"/>
        <item x="1529"/>
        <item x="1798"/>
        <item x="776"/>
        <item x="777"/>
        <item x="778"/>
        <item x="356"/>
        <item x="852"/>
        <item x="623"/>
        <item x="624"/>
        <item x="625"/>
        <item x="627"/>
        <item x="626"/>
        <item x="628"/>
        <item x="629"/>
        <item x="630"/>
        <item x="1332"/>
        <item x="1417"/>
        <item x="1092"/>
        <item x="1263"/>
        <item x="1257"/>
        <item x="1010"/>
        <item x="1011"/>
        <item x="1012"/>
        <item x="1009"/>
        <item x="785"/>
        <item x="798"/>
        <item x="786"/>
        <item x="801"/>
        <item x="790"/>
        <item x="793"/>
        <item x="805"/>
        <item x="791"/>
        <item x="795"/>
        <item x="806"/>
        <item x="1013"/>
        <item x="1014"/>
        <item x="1015"/>
        <item x="985"/>
        <item x="774"/>
        <item x="1045"/>
        <item x="1017"/>
        <item x="1018"/>
        <item x="1019"/>
        <item x="1016"/>
        <item x="1076"/>
        <item x="1077"/>
        <item x="1078"/>
        <item x="1075"/>
        <item x="439"/>
        <item x="1589"/>
        <item x="1588"/>
        <item x="1187"/>
        <item x="1102"/>
        <item x="1104"/>
        <item x="1176"/>
        <item x="1134"/>
        <item x="1177"/>
        <item x="1178"/>
        <item x="1099"/>
        <item x="1179"/>
        <item x="1181"/>
        <item x="1183"/>
        <item x="1182"/>
        <item x="1180"/>
        <item x="1221"/>
        <item x="1188"/>
        <item x="1184"/>
        <item x="1186"/>
        <item x="1376"/>
        <item x="1091"/>
        <item x="1206"/>
        <item x="1453"/>
        <item x="602"/>
        <item x="603"/>
        <item x="604"/>
        <item x="916"/>
        <item x="965"/>
        <item x="914"/>
        <item x="605"/>
        <item x="1046"/>
        <item x="924"/>
        <item x="1654"/>
        <item x="1653"/>
        <item x="1656"/>
        <item x="1655"/>
        <item x="1111"/>
        <item x="1112"/>
        <item x="1502"/>
        <item x="1503"/>
        <item x="1504"/>
        <item x="374"/>
        <item x="1135"/>
        <item x="304"/>
        <item x="7"/>
        <item x="1429"/>
        <item x="1430"/>
        <item x="336"/>
        <item x="1559"/>
        <item x="305"/>
        <item x="1498"/>
        <item x="1491"/>
        <item x="1490"/>
        <item x="1488"/>
        <item x="1489"/>
        <item x="1492"/>
        <item x="1494"/>
        <item x="1493"/>
        <item x="332"/>
        <item x="10"/>
        <item x="1569"/>
        <item x="395"/>
        <item x="1294"/>
        <item x="1295"/>
        <item x="1296"/>
        <item x="1297"/>
        <item x="1291"/>
        <item x="1292"/>
        <item x="1293"/>
        <item x="1287"/>
        <item x="1288"/>
        <item x="1289"/>
        <item x="1290"/>
        <item x="1414"/>
        <item x="1399"/>
        <item x="1397"/>
        <item x="1681"/>
        <item x="1073"/>
        <item x="1608"/>
        <item x="346"/>
        <item x="1719"/>
        <item x="1423"/>
        <item x="232"/>
        <item x="63"/>
        <item x="1"/>
        <item x="1236"/>
        <item x="1709"/>
        <item x="1416"/>
        <item x="1330"/>
        <item x="1342"/>
        <item x="1338"/>
        <item x="842"/>
        <item x="840"/>
        <item x="1624"/>
        <item x="595"/>
        <item x="596"/>
        <item x="827"/>
        <item x="826"/>
        <item x="1278"/>
        <item x="1302"/>
        <item x="1500"/>
        <item x="1526"/>
        <item x="1130"/>
        <item x="162"/>
        <item x="1792"/>
        <item x="1007"/>
        <item x="117"/>
        <item x="302"/>
        <item x="1710"/>
        <item x="269"/>
        <item x="447"/>
        <item x="844"/>
        <item x="1048"/>
        <item x="1333"/>
        <item x="1062"/>
        <item x="1063"/>
        <item x="1061"/>
        <item x="1094"/>
        <item x="1591"/>
        <item x="375"/>
        <item x="1475"/>
        <item x="1261"/>
        <item x="530"/>
        <item x="855"/>
        <item x="857"/>
        <item x="863"/>
        <item x="865"/>
        <item x="867"/>
        <item x="868"/>
        <item x="871"/>
        <item x="872"/>
        <item x="875"/>
        <item x="881"/>
        <item x="1264"/>
        <item x="1269"/>
        <item x="1587"/>
        <item x="1271"/>
        <item x="1324"/>
        <item x="1327"/>
        <item x="1410"/>
        <item x="1406"/>
        <item x="1407"/>
        <item x="1409"/>
        <item x="1408"/>
        <item x="1411"/>
        <item x="1348"/>
        <item x="1349"/>
        <item x="1346"/>
        <item x="62"/>
        <item x="364"/>
        <item x="1208"/>
        <item x="1795"/>
        <item x="1538"/>
        <item x="1542"/>
        <item x="1543"/>
        <item x="1634"/>
        <item x="437"/>
        <item x="433"/>
        <item x="66"/>
        <item x="1413"/>
        <item x="120"/>
        <item x="197"/>
        <item x="434"/>
        <item x="288"/>
        <item x="285"/>
        <item x="287"/>
        <item x="286"/>
        <item x="289"/>
        <item x="283"/>
        <item x="284"/>
        <item x="279"/>
        <item x="281"/>
        <item x="257"/>
        <item x="255"/>
        <item x="256"/>
        <item x="278"/>
        <item x="277"/>
        <item x="265"/>
        <item x="258"/>
        <item x="264"/>
        <item x="273"/>
        <item x="1786"/>
        <item x="1047"/>
        <item x="991"/>
        <item x="98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899"/>
        <item x="1724"/>
        <item x="1667"/>
        <item x="1501"/>
        <item x="1495"/>
        <item x="1522"/>
        <item x="167"/>
        <item x="168"/>
        <item x="170"/>
        <item x="173"/>
        <item x="172"/>
        <item x="42"/>
        <item x="1583"/>
        <item x="1517"/>
        <item x="231"/>
        <item x="923"/>
        <item x="1520"/>
        <item x="1523"/>
        <item x="128"/>
        <item x="383"/>
        <item x="1607"/>
        <item x="1518"/>
        <item x="1711"/>
        <item x="1074"/>
        <item x="1004"/>
        <item x="1005"/>
        <item x="1006"/>
        <item x="722"/>
        <item x="1003"/>
        <item x="728"/>
        <item x="1086"/>
        <item x="1085"/>
        <item x="1784"/>
        <item x="1335"/>
        <item x="1378"/>
        <item x="1372"/>
        <item x="1137"/>
        <item x="1138"/>
        <item x="1106"/>
        <item x="1136"/>
        <item x="1370"/>
        <item x="1379"/>
        <item x="1373"/>
        <item x="1418"/>
        <item x="1366"/>
        <item x="1367"/>
        <item x="1368"/>
        <item x="1369"/>
        <item x="363"/>
        <item x="964"/>
        <item x="978"/>
        <item x="976"/>
        <item x="977"/>
        <item x="911"/>
        <item x="935"/>
        <item x="936"/>
        <item x="937"/>
        <item x="934"/>
        <item x="931"/>
        <item x="932"/>
        <item x="933"/>
        <item x="962"/>
        <item x="963"/>
        <item x="2"/>
        <item x="12"/>
        <item x="607"/>
        <item x="335"/>
        <item x="333"/>
        <item x="1323"/>
        <item x="135"/>
        <item x="1200"/>
        <item x="1202"/>
        <item x="1201"/>
        <item x="1199"/>
        <item x="1210"/>
        <item x="1211"/>
        <item x="1101"/>
        <item x="1167"/>
        <item x="1103"/>
        <item x="1127"/>
        <item x="1169"/>
        <item x="1170"/>
        <item x="1100"/>
        <item x="1171"/>
        <item x="1151"/>
        <item x="1152"/>
        <item x="1217"/>
        <item x="1218"/>
        <item x="1219"/>
        <item x="1220"/>
        <item x="1392"/>
        <item x="1191"/>
        <item x="1193"/>
        <item x="1192"/>
        <item x="1189"/>
        <item x="1190"/>
        <item x="1196"/>
        <item x="1198"/>
        <item x="1197"/>
        <item x="1194"/>
        <item x="1195"/>
        <item x="1761"/>
        <item x="1760"/>
        <item x="37"/>
        <item x="39"/>
        <item x="40"/>
        <item x="32"/>
        <item x="34"/>
        <item x="35"/>
        <item x="36"/>
        <item x="24"/>
        <item x="27"/>
        <item x="28"/>
        <item x="29"/>
        <item x="1246"/>
        <item x="131"/>
        <item x="1249"/>
        <item x="1250"/>
        <item x="1253"/>
        <item x="30"/>
        <item x="31"/>
        <item x="1254"/>
        <item x="1238"/>
        <item x="1239"/>
        <item x="1242"/>
        <item x="1243"/>
        <item x="560"/>
        <item x="559"/>
        <item x="561"/>
        <item x="1175"/>
        <item x="1129"/>
        <item x="1131"/>
        <item x="1172"/>
        <item x="1132"/>
        <item x="1133"/>
        <item x="1173"/>
        <item x="1174"/>
        <item x="1743"/>
        <item x="1744"/>
        <item x="1683"/>
        <item x="1380"/>
        <item x="1383"/>
        <item x="1382"/>
        <item x="1381"/>
        <item x="1343"/>
        <item x="1384"/>
        <item x="1351"/>
        <item x="1388"/>
        <item x="1386"/>
        <item x="1387"/>
        <item x="1331"/>
        <item x="1340"/>
        <item x="1213"/>
        <item x="1214"/>
        <item x="1203"/>
        <item x="1389"/>
        <item x="1153"/>
        <item x="1154"/>
        <item x="1155"/>
        <item x="1156"/>
        <item x="1157"/>
        <item x="1158"/>
        <item x="1159"/>
        <item x="1161"/>
        <item x="1160"/>
        <item x="1162"/>
        <item x="1163"/>
        <item x="1164"/>
        <item x="1165"/>
        <item x="918"/>
        <item x="1044"/>
        <item x="1737"/>
        <item x="1644"/>
        <item x="898"/>
        <item x="1531"/>
        <item x="1595"/>
        <item x="1527"/>
        <item x="1528"/>
        <item x="1532"/>
        <item x="1533"/>
        <item x="121"/>
        <item x="1505"/>
        <item x="1512"/>
        <item x="1514"/>
        <item x="1513"/>
        <item x="1509"/>
        <item x="1510"/>
        <item x="1511"/>
        <item x="350"/>
        <item x="1506"/>
        <item x="1507"/>
        <item x="1508"/>
        <item x="347"/>
        <item x="0"/>
        <item x="59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201">
    <i>
      <x v="880"/>
    </i>
    <i>
      <x v="821"/>
    </i>
    <i>
      <x v="1602"/>
    </i>
    <i>
      <x v="1520"/>
    </i>
    <i>
      <x v="180"/>
    </i>
    <i>
      <x v="876"/>
    </i>
    <i>
      <x v="1212"/>
    </i>
    <i>
      <x v="12"/>
    </i>
    <i>
      <x v="489"/>
    </i>
    <i>
      <x v="503"/>
    </i>
    <i>
      <x v="404"/>
    </i>
    <i>
      <x v="1596"/>
    </i>
    <i>
      <x v="857"/>
    </i>
    <i>
      <x v="1213"/>
    </i>
    <i>
      <x v="856"/>
    </i>
    <i>
      <x v="1237"/>
    </i>
    <i>
      <x v="1248"/>
    </i>
    <i>
      <x v="1261"/>
    </i>
    <i>
      <x v="357"/>
    </i>
    <i>
      <x v="28"/>
    </i>
    <i>
      <x v="708"/>
    </i>
    <i>
      <x v="25"/>
    </i>
    <i>
      <x v="22"/>
    </i>
    <i>
      <x v="94"/>
    </i>
    <i>
      <x v="366"/>
    </i>
    <i>
      <x v="883"/>
    </i>
    <i>
      <x v="23"/>
    </i>
    <i>
      <x v="780"/>
    </i>
    <i>
      <x v="964"/>
    </i>
    <i>
      <x v="496"/>
    </i>
    <i>
      <x v="1653"/>
    </i>
    <i>
      <x v="24"/>
    </i>
    <i>
      <x v="1243"/>
    </i>
    <i>
      <x v="292"/>
    </i>
    <i>
      <x v="198"/>
    </i>
    <i>
      <x v="1420"/>
    </i>
    <i>
      <x v="364"/>
    </i>
    <i>
      <x v="1576"/>
    </i>
    <i>
      <x v="493"/>
    </i>
    <i>
      <x v="249"/>
    </i>
    <i>
      <x v="358"/>
    </i>
    <i>
      <x v="26"/>
    </i>
    <i>
      <x v="924"/>
    </i>
    <i>
      <x v="1187"/>
    </i>
    <i>
      <x v="1695"/>
    </i>
    <i>
      <x v="744"/>
    </i>
    <i>
      <x v="1458"/>
    </i>
    <i>
      <x v="558"/>
    </i>
    <i>
      <x v="1238"/>
    </i>
    <i>
      <x v="455"/>
    </i>
    <i>
      <x v="117"/>
    </i>
    <i>
      <x v="1082"/>
    </i>
    <i>
      <x v="241"/>
    </i>
    <i>
      <x v="1398"/>
    </i>
    <i>
      <x v="80"/>
    </i>
    <i>
      <x v="98"/>
    </i>
    <i>
      <x v="954"/>
    </i>
    <i>
      <x v="73"/>
    </i>
    <i>
      <x v="1524"/>
    </i>
    <i>
      <x v="77"/>
    </i>
    <i>
      <x v="592"/>
    </i>
    <i>
      <x v="251"/>
    </i>
    <i>
      <x v="119"/>
    </i>
    <i>
      <x v="255"/>
    </i>
    <i>
      <x v="1343"/>
    </i>
    <i>
      <x v="1095"/>
    </i>
    <i>
      <x v="547"/>
    </i>
    <i>
      <x v="1146"/>
    </i>
    <i>
      <x v="1382"/>
    </i>
    <i>
      <x v="337"/>
    </i>
    <i>
      <x v="1132"/>
    </i>
    <i>
      <x v="82"/>
    </i>
    <i>
      <x v="85"/>
    </i>
    <i>
      <x v="1036"/>
    </i>
    <i>
      <x v="515"/>
    </i>
    <i>
      <x v="1765"/>
    </i>
    <i>
      <x v="1063"/>
    </i>
    <i>
      <x v="1070"/>
    </i>
    <i>
      <x v="1147"/>
    </i>
    <i>
      <x v="1633"/>
    </i>
    <i>
      <x v="253"/>
    </i>
    <i>
      <x v="448"/>
    </i>
    <i>
      <x v="1008"/>
    </i>
    <i>
      <x v="1762"/>
    </i>
    <i>
      <x v="362"/>
    </i>
    <i>
      <x v="1345"/>
    </i>
    <i>
      <x v="690"/>
    </i>
    <i>
      <x v="1651"/>
    </i>
    <i>
      <x v="686"/>
    </i>
    <i>
      <x v="116"/>
    </i>
    <i>
      <x v="1505"/>
    </i>
    <i>
      <x v="289"/>
    </i>
    <i>
      <x v="1525"/>
    </i>
    <i>
      <x v="1650"/>
    </i>
    <i>
      <x v="1402"/>
    </i>
    <i>
      <x v="1205"/>
    </i>
    <i>
      <x v="39"/>
    </i>
    <i>
      <x v="97"/>
    </i>
    <i>
      <x v="1672"/>
    </i>
    <i>
      <x v="291"/>
    </i>
    <i>
      <x v="890"/>
    </i>
    <i>
      <x v="756"/>
    </i>
    <i>
      <x v="1526"/>
    </i>
    <i>
      <x v="439"/>
    </i>
    <i>
      <x v="338"/>
    </i>
    <i>
      <x v="1782"/>
    </i>
    <i>
      <x v="1583"/>
    </i>
    <i>
      <x v="1204"/>
    </i>
    <i>
      <x v="490"/>
    </i>
    <i>
      <x v="1374"/>
    </i>
    <i>
      <x v="1244"/>
    </i>
    <i>
      <x v="1573"/>
    </i>
    <i>
      <x v="1643"/>
    </i>
    <i>
      <x v="146"/>
    </i>
    <i>
      <x v="1352"/>
    </i>
    <i>
      <x v="1677"/>
    </i>
    <i>
      <x v="1445"/>
    </i>
    <i>
      <x v="1659"/>
    </i>
    <i>
      <x v="985"/>
    </i>
    <i>
      <x v="1680"/>
    </i>
    <i>
      <x v="1122"/>
    </i>
    <i>
      <x v="69"/>
    </i>
    <i>
      <x v="541"/>
    </i>
    <i>
      <x v="472"/>
    </i>
    <i>
      <x v="1138"/>
    </i>
    <i>
      <x v="1242"/>
    </i>
    <i>
      <x v="1509"/>
    </i>
    <i>
      <x v="41"/>
    </i>
    <i>
      <x v="560"/>
    </i>
    <i>
      <x v="1700"/>
    </i>
    <i>
      <x v="639"/>
    </i>
    <i>
      <x v="737"/>
    </i>
    <i>
      <x v="1767"/>
    </i>
    <i>
      <x v="1230"/>
    </i>
    <i>
      <x v="1071"/>
    </i>
    <i>
      <x v="1549"/>
    </i>
    <i>
      <x v="83"/>
    </i>
    <i>
      <x v="10"/>
    </i>
    <i>
      <x v="78"/>
    </i>
    <i>
      <x v="640"/>
    </i>
    <i>
      <x v="457"/>
    </i>
    <i>
      <x v="1778"/>
    </i>
    <i>
      <x v="862"/>
    </i>
    <i>
      <x v="870"/>
    </i>
    <i>
      <x v="1670"/>
    </i>
    <i>
      <x v="739"/>
    </i>
    <i>
      <x v="18"/>
    </i>
    <i>
      <x v="327"/>
    </i>
    <i>
      <x v="621"/>
    </i>
    <i>
      <x v="482"/>
    </i>
    <i>
      <x v="812"/>
    </i>
    <i>
      <x v="961"/>
    </i>
    <i>
      <x v="1214"/>
    </i>
    <i>
      <x v="269"/>
    </i>
    <i>
      <x v="986"/>
    </i>
    <i>
      <x v="615"/>
    </i>
    <i>
      <x v="209"/>
    </i>
    <i>
      <x v="1722"/>
    </i>
    <i>
      <x v="336"/>
    </i>
    <i>
      <x v="1783"/>
    </i>
    <i>
      <x v="347"/>
    </i>
    <i>
      <x v="1647"/>
    </i>
    <i>
      <x v="1383"/>
    </i>
    <i>
      <x v="1149"/>
    </i>
    <i>
      <x v="486"/>
    </i>
    <i>
      <x v="542"/>
    </i>
    <i>
      <x v="200"/>
    </i>
    <i>
      <x v="532"/>
    </i>
    <i>
      <x v="1106"/>
    </i>
    <i>
      <x v="102"/>
    </i>
    <i>
      <x v="1808"/>
    </i>
    <i>
      <x v="466"/>
    </i>
    <i>
      <x v="1538"/>
    </i>
    <i>
      <x v="759"/>
    </i>
    <i>
      <x v="869"/>
    </i>
    <i>
      <x v="522"/>
    </i>
    <i>
      <x v="452"/>
    </i>
    <i>
      <x v="222"/>
    </i>
    <i>
      <x v="147"/>
    </i>
    <i>
      <x v="871"/>
    </i>
    <i>
      <x v="35"/>
    </i>
    <i>
      <x v="11"/>
    </i>
    <i>
      <x v="363"/>
    </i>
    <i>
      <x v="173"/>
    </i>
    <i>
      <x v="138"/>
    </i>
    <i>
      <x v="623"/>
    </i>
    <i>
      <x v="625"/>
    </i>
    <i>
      <x v="752"/>
    </i>
    <i>
      <x v="193"/>
    </i>
    <i>
      <x v="477"/>
    </i>
    <i>
      <x v="819"/>
    </i>
    <i>
      <x v="1103"/>
    </i>
    <i>
      <x v="1133"/>
    </i>
    <i>
      <x v="529"/>
    </i>
    <i>
      <x v="866"/>
    </i>
    <i>
      <x v="1546"/>
    </i>
    <i>
      <x v="896"/>
    </i>
    <i>
      <x v="219"/>
    </i>
    <i>
      <x v="71"/>
    </i>
    <i>
      <x v="867"/>
    </i>
    <i>
      <x v="1178"/>
    </i>
  </rowItems>
  <colFields count="1">
    <field x="-2"/>
  </colFields>
  <colItems count="2">
    <i>
      <x/>
    </i>
    <i i="1">
      <x v="1"/>
    </i>
  </colItems>
  <dataFields count="2">
    <dataField name="Custo total do insumo" fld="12" baseField="4" baseItem="0" numFmtId="168"/>
    <dataField name="Custo acumulado" fld="12" showDataAs="runTotal" baseField="4" baseItem="39"/>
  </dataFields>
  <formats count="5"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field="4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4" type="valueGreaterThan" evalOrder="-1" id="3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 rowHeaderCaption="Nome do Insumo">
  <location ref="C6:D207" firstHeaderRow="1" firstDataRow="1" firstDataCol="1"/>
  <pivotFields count="13">
    <pivotField numFmtId="167" showAll="0"/>
    <pivotField numFmtId="3" showAll="0"/>
    <pivotField showAll="0"/>
    <pivotField showAll="0"/>
    <pivotField axis="axisRow" showAll="0" measureFilter="1">
      <items count="1828">
        <item x="1825"/>
        <item x="1222"/>
        <item x="1745"/>
        <item x="1446"/>
        <item x="1499"/>
        <item x="1385"/>
        <item x="1746"/>
        <item x="1568"/>
        <item x="823"/>
        <item x="824"/>
        <item x="843"/>
        <item x="68"/>
        <item x="92"/>
        <item x="45"/>
        <item x="1696"/>
        <item x="159"/>
        <item x="163"/>
        <item x="1669"/>
        <item x="1664"/>
        <item x="19"/>
        <item x="116"/>
        <item x="1534"/>
        <item x="16"/>
        <item x="460"/>
        <item x="25"/>
        <item x="46"/>
        <item x="1665"/>
        <item x="384"/>
        <item x="228"/>
        <item x="74"/>
        <item x="61"/>
        <item x="98"/>
        <item x="1787"/>
        <item x="1747"/>
        <item x="440"/>
        <item x="475"/>
        <item x="1666"/>
        <item x="967"/>
        <item x="971"/>
        <item x="5"/>
        <item x="441"/>
        <item x="1319"/>
        <item x="1241"/>
        <item x="1244"/>
        <item x="1237"/>
        <item x="1240"/>
        <item x="1251"/>
        <item x="1252"/>
        <item x="1245"/>
        <item x="1247"/>
        <item x="1248"/>
        <item x="1255"/>
        <item x="1275"/>
        <item x="1273"/>
        <item x="1265"/>
        <item x="1268"/>
        <item x="1605"/>
        <item x="1779"/>
        <item x="1780"/>
        <item x="1781"/>
        <item x="245"/>
        <item x="1601"/>
        <item x="316"/>
        <item x="1602"/>
        <item x="1603"/>
        <item x="1604"/>
        <item x="1365"/>
        <item x="1545"/>
        <item x="1547"/>
        <item x="1537"/>
        <item x="1662"/>
        <item x="458"/>
        <item x="1544"/>
        <item x="48"/>
        <item x="779"/>
        <item x="215"/>
        <item x="1712"/>
        <item x="52"/>
        <item x="1458"/>
        <item x="1549"/>
        <item x="115"/>
        <item x="1579"/>
        <item x="1371"/>
        <item x="1425"/>
        <item x="1464"/>
        <item x="33"/>
        <item x="204"/>
        <item x="43"/>
        <item x="226"/>
        <item x="1276"/>
        <item x="171"/>
        <item x="397"/>
        <item x="1473"/>
        <item x="174"/>
        <item x="169"/>
        <item x="195"/>
        <item x="1434"/>
        <item x="44"/>
        <item x="1452"/>
        <item x="1463"/>
        <item x="1421"/>
        <item x="242"/>
        <item x="455"/>
        <item x="1615"/>
        <item x="380"/>
        <item x="379"/>
        <item x="381"/>
        <item x="1700"/>
        <item x="1723"/>
        <item x="1721"/>
        <item x="1722"/>
        <item x="1274"/>
        <item x="1472"/>
        <item x="1643"/>
        <item x="1166"/>
        <item x="1748"/>
        <item x="1398"/>
        <item x="1424"/>
        <item x="1328"/>
        <item x="1320"/>
        <item x="1325"/>
        <item x="1326"/>
        <item x="1766"/>
        <item x="1749"/>
        <item x="349"/>
        <item x="1089"/>
        <item x="373"/>
        <item x="846"/>
        <item x="1632"/>
        <item x="845"/>
        <item x="1606"/>
        <item x="705"/>
        <item x="471"/>
        <item x="712"/>
        <item x="1631"/>
        <item x="710"/>
        <item x="706"/>
        <item x="711"/>
        <item x="497"/>
        <item x="513"/>
        <item x="707"/>
        <item x="708"/>
        <item x="709"/>
        <item x="950"/>
        <item x="951"/>
        <item x="1471"/>
        <item x="837"/>
        <item x="694"/>
        <item x="695"/>
        <item x="696"/>
        <item x="697"/>
        <item x="698"/>
        <item x="699"/>
        <item x="700"/>
        <item x="953"/>
        <item x="910"/>
        <item x="99"/>
        <item x="345"/>
        <item x="343"/>
        <item x="344"/>
        <item x="342"/>
        <item x="339"/>
        <item x="341"/>
        <item x="412"/>
        <item x="413"/>
        <item x="414"/>
        <item x="817"/>
        <item x="818"/>
        <item x="819"/>
        <item x="820"/>
        <item x="1361"/>
        <item x="1362"/>
        <item x="1750"/>
        <item x="122"/>
        <item x="1374"/>
        <item x="1204"/>
        <item x="194"/>
        <item x="196"/>
        <item x="189"/>
        <item x="190"/>
        <item x="191"/>
        <item x="184"/>
        <item x="1759"/>
        <item x="185"/>
        <item x="183"/>
        <item x="175"/>
        <item x="176"/>
        <item x="177"/>
        <item x="178"/>
        <item x="179"/>
        <item x="180"/>
        <item x="181"/>
        <item x="182"/>
        <item x="473"/>
        <item x="186"/>
        <item x="187"/>
        <item x="188"/>
        <item x="192"/>
        <item x="193"/>
        <item x="915"/>
        <item x="1318"/>
        <item x="974"/>
        <item x="1657"/>
        <item x="145"/>
        <item x="1707"/>
        <item x="729"/>
        <item x="841"/>
        <item x="853"/>
        <item x="1060"/>
        <item x="727"/>
        <item x="1637"/>
        <item x="925"/>
        <item x="1267"/>
        <item x="438"/>
        <item x="1049"/>
        <item x="165"/>
        <item x="905"/>
        <item x="908"/>
        <item x="731"/>
        <item x="442"/>
        <item x="464"/>
        <item x="485"/>
        <item x="500"/>
        <item x="508"/>
        <item x="522"/>
        <item x="906"/>
        <item x="1713"/>
        <item x="1403"/>
        <item x="563"/>
        <item x="562"/>
        <item x="572"/>
        <item x="445"/>
        <item x="576"/>
        <item x="515"/>
        <item x="583"/>
        <item x="524"/>
        <item x="584"/>
        <item x="474"/>
        <item x="577"/>
        <item x="525"/>
        <item x="585"/>
        <item x="564"/>
        <item x="573"/>
        <item x="527"/>
        <item x="586"/>
        <item x="477"/>
        <item x="578"/>
        <item x="567"/>
        <item x="587"/>
        <item x="491"/>
        <item x="579"/>
        <item x="565"/>
        <item x="574"/>
        <item x="498"/>
        <item x="580"/>
        <item x="566"/>
        <item x="575"/>
        <item x="505"/>
        <item x="581"/>
        <item x="512"/>
        <item x="582"/>
        <item x="568"/>
        <item x="569"/>
        <item x="570"/>
        <item x="571"/>
        <item x="714"/>
        <item x="443"/>
        <item x="717"/>
        <item x="478"/>
        <item x="499"/>
        <item x="506"/>
        <item x="511"/>
        <item x="715"/>
        <item x="716"/>
        <item x="900"/>
        <item x="590"/>
        <item x="591"/>
        <item x="592"/>
        <item x="593"/>
        <item x="594"/>
        <item x="901"/>
        <item x="1098"/>
        <item x="1705"/>
        <item x="1704"/>
        <item x="370"/>
        <item x="1663"/>
        <item x="306"/>
        <item x="919"/>
        <item x="673"/>
        <item x="674"/>
        <item x="1113"/>
        <item x="1114"/>
        <item x="1116"/>
        <item x="1117"/>
        <item x="1115"/>
        <item x="1118"/>
        <item x="1126"/>
        <item x="1124"/>
        <item x="1119"/>
        <item x="1122"/>
        <item x="1125"/>
        <item x="1120"/>
        <item x="1121"/>
        <item x="1123"/>
        <item x="638"/>
        <item x="639"/>
        <item x="640"/>
        <item x="975"/>
        <item x="461"/>
        <item x="653"/>
        <item x="632"/>
        <item x="631"/>
        <item x="672"/>
        <item x="667"/>
        <item x="668"/>
        <item x="669"/>
        <item x="670"/>
        <item x="671"/>
        <item x="656"/>
        <item x="657"/>
        <item x="658"/>
        <item x="654"/>
        <item x="655"/>
        <item x="641"/>
        <item x="652"/>
        <item x="660"/>
        <item x="659"/>
        <item x="635"/>
        <item x="637"/>
        <item x="1072"/>
        <item x="1066"/>
        <item x="1069"/>
        <item x="1068"/>
        <item x="1067"/>
        <item x="1070"/>
        <item x="1071"/>
        <item x="467"/>
        <item x="496"/>
        <item x="495"/>
        <item x="1262"/>
        <item x="839"/>
        <item x="661"/>
        <item x="662"/>
        <item x="663"/>
        <item x="664"/>
        <item x="665"/>
        <item x="666"/>
        <item x="446"/>
        <item x="426"/>
        <item x="425"/>
        <item x="427"/>
        <item x="424"/>
        <item x="428"/>
        <item x="429"/>
        <item x="420"/>
        <item x="417"/>
        <item x="416"/>
        <item x="421"/>
        <item x="419"/>
        <item x="418"/>
        <item x="422"/>
        <item x="423"/>
        <item x="1420"/>
        <item x="1725"/>
        <item x="1562"/>
        <item x="1282"/>
        <item x="1283"/>
        <item x="1284"/>
        <item x="1285"/>
        <item x="1279"/>
        <item x="1280"/>
        <item x="1281"/>
        <item x="1286"/>
        <item x="1810"/>
        <item x="1751"/>
        <item x="1699"/>
        <item x="1674"/>
        <item x="1702"/>
        <item x="4"/>
        <item x="1794"/>
        <item x="1572"/>
        <item x="11"/>
        <item x="1573"/>
        <item x="825"/>
        <item x="1299"/>
        <item x="1300"/>
        <item x="1432"/>
        <item x="1433"/>
        <item x="1431"/>
        <item x="1209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836"/>
        <item x="1690"/>
        <item x="1694"/>
        <item x="15"/>
        <item x="1763"/>
        <item x="972"/>
        <item x="968"/>
        <item x="970"/>
        <item x="1677"/>
        <item x="1676"/>
        <item x="1428"/>
        <item x="411"/>
        <item x="821"/>
        <item x="822"/>
        <item x="811"/>
        <item x="1485"/>
        <item x="1454"/>
        <item x="1087"/>
        <item x="1088"/>
        <item x="376"/>
        <item x="377"/>
        <item x="436"/>
        <item x="907"/>
        <item x="310"/>
        <item x="1609"/>
        <item x="352"/>
        <item x="1635"/>
        <item x="847"/>
        <item x="472"/>
        <item x="678"/>
        <item x="679"/>
        <item x="680"/>
        <item x="687"/>
        <item x="848"/>
        <item x="462"/>
        <item x="688"/>
        <item x="927"/>
        <item x="681"/>
        <item x="501"/>
        <item x="516"/>
        <item x="685"/>
        <item x="675"/>
        <item x="676"/>
        <item x="677"/>
        <item x="929"/>
        <item x="928"/>
        <item x="850"/>
        <item x="1391"/>
        <item x="1390"/>
        <item x="730"/>
        <item x="1571"/>
        <item x="158"/>
        <item x="227"/>
        <item x="225"/>
        <item x="91"/>
        <item x="1729"/>
        <item x="456"/>
        <item x="1730"/>
        <item x="1592"/>
        <item x="290"/>
        <item x="1630"/>
        <item x="1633"/>
        <item x="1455"/>
        <item x="311"/>
        <item x="1474"/>
        <item x="1128"/>
        <item x="268"/>
        <item x="1659"/>
        <item x="1651"/>
        <item x="1714"/>
        <item x="410"/>
        <item x="57"/>
        <item x="132"/>
        <item x="134"/>
        <item x="58"/>
        <item x="60"/>
        <item x="49"/>
        <item x="129"/>
        <item x="1758"/>
        <item x="198"/>
        <item x="1443"/>
        <item x="41"/>
        <item x="1565"/>
        <item x="1412"/>
        <item x="136"/>
        <item x="50"/>
        <item x="1576"/>
        <item x="1550"/>
        <item x="123"/>
        <item x="983"/>
        <item x="137"/>
        <item x="23"/>
        <item x="21"/>
        <item x="118"/>
        <item x="140"/>
        <item x="124"/>
        <item x="75"/>
        <item x="125"/>
        <item x="126"/>
        <item x="142"/>
        <item x="143"/>
        <item x="138"/>
        <item x="139"/>
        <item x="141"/>
        <item x="108"/>
        <item x="144"/>
        <item x="726"/>
        <item x="646"/>
        <item x="645"/>
        <item x="644"/>
        <item x="642"/>
        <item x="648"/>
        <item x="647"/>
        <item x="649"/>
        <item x="643"/>
        <item x="650"/>
        <item x="651"/>
        <item x="1057"/>
        <item x="1055"/>
        <item x="1056"/>
        <item x="1054"/>
        <item x="457"/>
        <item x="450"/>
        <item x="521"/>
        <item x="523"/>
        <item x="476"/>
        <item x="526"/>
        <item x="528"/>
        <item x="484"/>
        <item x="1058"/>
        <item x="489"/>
        <item x="502"/>
        <item x="509"/>
        <item x="510"/>
        <item x="1658"/>
        <item x="1345"/>
        <item x="1395"/>
        <item x="1377"/>
        <item x="930"/>
        <item x="415"/>
        <item x="1322"/>
        <item x="1347"/>
        <item x="1652"/>
        <item x="261"/>
        <item x="353"/>
        <item x="1141"/>
        <item x="1139"/>
        <item x="1147"/>
        <item x="1148"/>
        <item x="1142"/>
        <item x="1149"/>
        <item x="1150"/>
        <item x="1143"/>
        <item x="1140"/>
        <item x="1144"/>
        <item x="1145"/>
        <item x="1146"/>
        <item x="1826"/>
        <item x="598"/>
        <item x="599"/>
        <item x="600"/>
        <item x="601"/>
        <item x="1813"/>
        <item x="1817"/>
        <item x="1816"/>
        <item x="1818"/>
        <item x="1812"/>
        <item x="1815"/>
        <item x="1814"/>
        <item x="1811"/>
        <item x="1808"/>
        <item x="1807"/>
        <item x="1806"/>
        <item x="1805"/>
        <item x="1809"/>
        <item x="1715"/>
        <item x="1258"/>
        <item x="1260"/>
        <item x="102"/>
        <item x="103"/>
        <item x="104"/>
        <item x="1752"/>
        <item x="69"/>
        <item x="70"/>
        <item x="71"/>
        <item x="72"/>
        <item x="980"/>
        <item x="1356"/>
        <item x="1355"/>
        <item x="1360"/>
        <item x="1354"/>
        <item x="1350"/>
        <item x="1353"/>
        <item x="1352"/>
        <item x="1357"/>
        <item x="1359"/>
        <item x="1358"/>
        <item x="532"/>
        <item x="533"/>
        <item x="535"/>
        <item x="300"/>
        <item x="299"/>
        <item x="301"/>
        <item x="295"/>
        <item x="296"/>
        <item x="297"/>
        <item x="298"/>
        <item x="291"/>
        <item x="293"/>
        <item x="294"/>
        <item x="292"/>
        <item x="453"/>
        <item x="481"/>
        <item x="487"/>
        <item x="492"/>
        <item x="504"/>
        <item x="518"/>
        <item x="469"/>
        <item x="480"/>
        <item x="486"/>
        <item x="494"/>
        <item x="503"/>
        <item x="470"/>
        <item x="514"/>
        <item x="465"/>
        <item x="1638"/>
        <item x="1496"/>
        <item x="1585"/>
        <item x="1594"/>
        <item x="1584"/>
        <item x="1593"/>
        <item x="1788"/>
        <item x="1789"/>
        <item x="1791"/>
        <item x="133"/>
        <item x="828"/>
        <item x="829"/>
        <item x="740"/>
        <item x="483"/>
        <item x="739"/>
        <item x="738"/>
        <item x="957"/>
        <item x="958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42"/>
        <item x="743"/>
        <item x="744"/>
        <item x="745"/>
        <item x="746"/>
        <item x="747"/>
        <item x="741"/>
        <item x="761"/>
        <item x="762"/>
        <item x="764"/>
        <item x="763"/>
        <item x="765"/>
        <item x="766"/>
        <item x="767"/>
        <item x="913"/>
        <item x="849"/>
        <item x="1402"/>
        <item x="1400"/>
        <item x="949"/>
        <item x="606"/>
        <item x="217"/>
        <item x="216"/>
        <item x="219"/>
        <item x="221"/>
        <item x="222"/>
        <item x="218"/>
        <item x="223"/>
        <item x="224"/>
        <item x="220"/>
        <item x="313"/>
        <item x="309"/>
        <item x="303"/>
        <item x="1753"/>
        <item x="1394"/>
        <item x="1393"/>
        <item x="1636"/>
        <item x="558"/>
        <item x="556"/>
        <item x="557"/>
        <item x="201"/>
        <item x="202"/>
        <item x="203"/>
        <item x="205"/>
        <item x="206"/>
        <item x="207"/>
        <item x="199"/>
        <item x="200"/>
        <item x="208"/>
        <item x="209"/>
        <item x="210"/>
        <item x="211"/>
        <item x="454"/>
        <item x="862"/>
        <item x="864"/>
        <item x="866"/>
        <item x="876"/>
        <item x="869"/>
        <item x="870"/>
        <item x="877"/>
        <item x="873"/>
        <item x="878"/>
        <item x="874"/>
        <item x="879"/>
        <item x="880"/>
        <item x="882"/>
        <item x="883"/>
        <item x="884"/>
        <item x="889"/>
        <item x="885"/>
        <item x="886"/>
        <item x="890"/>
        <item x="887"/>
        <item x="891"/>
        <item x="888"/>
        <item x="892"/>
        <item x="482"/>
        <item x="554"/>
        <item x="452"/>
        <item x="553"/>
        <item x="555"/>
        <item x="490"/>
        <item x="507"/>
        <item x="448"/>
        <item x="520"/>
        <item x="548"/>
        <item x="547"/>
        <item x="546"/>
        <item x="545"/>
        <item x="550"/>
        <item x="549"/>
        <item x="551"/>
        <item x="552"/>
        <item x="538"/>
        <item x="540"/>
        <item x="539"/>
        <item x="463"/>
        <item x="541"/>
        <item x="542"/>
        <item x="543"/>
        <item x="517"/>
        <item x="544"/>
        <item x="851"/>
        <item x="534"/>
        <item x="1628"/>
        <item x="1625"/>
        <item x="1626"/>
        <item x="1627"/>
        <item x="1629"/>
        <item x="1695"/>
        <item x="81"/>
        <item x="82"/>
        <item x="83"/>
        <item x="84"/>
        <item x="85"/>
        <item x="105"/>
        <item x="106"/>
        <item x="107"/>
        <item x="1064"/>
        <item x="1065"/>
        <item x="952"/>
        <item x="239"/>
        <item x="240"/>
        <item x="241"/>
        <item x="26"/>
        <item x="1800"/>
        <item x="1796"/>
        <item x="1799"/>
        <item x="1797"/>
        <item x="1782"/>
        <item x="537"/>
        <item x="1819"/>
        <item x="1820"/>
        <item x="1821"/>
        <item x="1822"/>
        <item x="1614"/>
        <item x="1613"/>
        <item x="1612"/>
        <item x="1767"/>
        <item x="86"/>
        <item x="87"/>
        <item x="88"/>
        <item x="89"/>
        <item x="90"/>
        <item x="38"/>
        <item x="1536"/>
        <item x="1764"/>
        <item x="155"/>
        <item x="154"/>
        <item x="1419"/>
        <item x="1226"/>
        <item x="1227"/>
        <item x="1535"/>
        <item x="1515"/>
        <item x="1516"/>
        <item x="633"/>
        <item x="634"/>
        <item x="636"/>
        <item x="394"/>
        <item x="1754"/>
        <item x="831"/>
        <item x="1648"/>
        <item x="1642"/>
        <item x="1107"/>
        <item x="960"/>
        <item x="253"/>
        <item x="18"/>
        <item x="1639"/>
        <item x="109"/>
        <item x="110"/>
        <item x="111"/>
        <item x="112"/>
        <item x="113"/>
        <item x="114"/>
        <item x="93"/>
        <item x="94"/>
        <item x="95"/>
        <item x="96"/>
        <item x="1231"/>
        <item x="1232"/>
        <item x="1230"/>
        <item x="1228"/>
        <item x="1229"/>
        <item x="1235"/>
        <item x="1233"/>
        <item x="1234"/>
        <item x="1611"/>
        <item x="1678"/>
        <item x="355"/>
        <item x="357"/>
        <item x="354"/>
        <item x="358"/>
        <item x="359"/>
        <item x="360"/>
        <item x="362"/>
        <item x="361"/>
        <item x="365"/>
        <item x="366"/>
        <item x="1610"/>
        <item x="252"/>
        <item x="47"/>
        <item x="334"/>
        <item x="1731"/>
        <item x="1363"/>
        <item x="1364"/>
        <item x="589"/>
        <item x="588"/>
        <item x="1497"/>
        <item x="1168"/>
        <item x="1185"/>
        <item x="1105"/>
        <item x="449"/>
        <item x="271"/>
        <item x="1108"/>
        <item x="1109"/>
        <item x="1110"/>
        <item x="1640"/>
        <item x="1641"/>
        <item x="249"/>
        <item x="76"/>
        <item x="77"/>
        <item x="78"/>
        <item x="79"/>
        <item x="80"/>
        <item x="166"/>
        <item x="1436"/>
        <item x="1438"/>
        <item x="1440"/>
        <item x="1439"/>
        <item x="1437"/>
        <item x="1442"/>
        <item x="1441"/>
        <item x="1405"/>
        <item x="1404"/>
        <item x="156"/>
        <item x="955"/>
        <item x="956"/>
        <item x="909"/>
        <item x="954"/>
        <item x="912"/>
        <item x="689"/>
        <item x="690"/>
        <item x="682"/>
        <item x="691"/>
        <item x="683"/>
        <item x="692"/>
        <item x="684"/>
        <item x="686"/>
        <item x="693"/>
        <item x="1675"/>
        <item x="1768"/>
        <item x="1590"/>
        <item x="275"/>
        <item x="260"/>
        <item x="1765"/>
        <item x="56"/>
        <item x="54"/>
        <item x="1422"/>
        <item x="1215"/>
        <item x="1216"/>
        <item x="1670"/>
        <item x="8"/>
        <item x="432"/>
        <item x="431"/>
        <item x="430"/>
        <item x="1551"/>
        <item x="1552"/>
        <item x="1426"/>
        <item x="1566"/>
        <item x="1727"/>
        <item x="1728"/>
        <item x="1726"/>
        <item x="1541"/>
        <item x="1308"/>
        <item x="1310"/>
        <item x="1303"/>
        <item x="1309"/>
        <item x="1304"/>
        <item x="1305"/>
        <item x="1306"/>
        <item x="1307"/>
        <item x="1312"/>
        <item x="1313"/>
        <item x="1311"/>
        <item x="1256"/>
        <item x="1259"/>
        <item x="832"/>
        <item x="833"/>
        <item x="834"/>
        <item x="835"/>
        <item x="1673"/>
        <item x="1716"/>
        <item x="1671"/>
        <item x="391"/>
        <item x="392"/>
        <item x="340"/>
        <item x="390"/>
        <item x="351"/>
        <item x="1575"/>
        <item x="1095"/>
        <item x="382"/>
        <item x="1783"/>
        <item x="989"/>
        <item x="280"/>
        <item x="1059"/>
        <item x="451"/>
        <item x="1732"/>
        <item x="1755"/>
        <item x="152"/>
        <item x="1008"/>
        <item x="1688"/>
        <item x="610"/>
        <item x="616"/>
        <item x="619"/>
        <item x="620"/>
        <item x="617"/>
        <item x="618"/>
        <item x="614"/>
        <item x="615"/>
        <item x="611"/>
        <item x="612"/>
        <item x="613"/>
        <item x="622"/>
        <item x="621"/>
        <item x="608"/>
        <item x="609"/>
        <item x="723"/>
        <item x="725"/>
        <item x="719"/>
        <item x="720"/>
        <item x="721"/>
        <item x="724"/>
        <item x="1691"/>
        <item x="1686"/>
        <item x="1685"/>
        <item x="1692"/>
        <item x="1693"/>
        <item x="1687"/>
        <item x="1680"/>
        <item x="1738"/>
        <item x="701"/>
        <item x="702"/>
        <item x="703"/>
        <item x="704"/>
        <item x="894"/>
        <item x="897"/>
        <item x="896"/>
        <item x="895"/>
        <item x="1698"/>
        <item x="1689"/>
        <item x="1697"/>
        <item x="920"/>
        <item x="1668"/>
        <item x="1739"/>
        <item x="153"/>
        <item x="1717"/>
        <item x="1316"/>
        <item x="1317"/>
        <item x="1314"/>
        <item x="1315"/>
        <item x="1444"/>
        <item x="1090"/>
        <item x="1462"/>
        <item x="1560"/>
        <item x="1740"/>
        <item x="146"/>
        <item x="147"/>
        <item x="148"/>
        <item x="149"/>
        <item x="150"/>
        <item x="151"/>
        <item x="1084"/>
        <item x="1037"/>
        <item x="1036"/>
        <item x="784"/>
        <item x="789"/>
        <item x="1025"/>
        <item x="799"/>
        <item x="792"/>
        <item x="1026"/>
        <item x="804"/>
        <item x="1083"/>
        <item x="1029"/>
        <item x="771"/>
        <item x="1023"/>
        <item x="1024"/>
        <item x="1020"/>
        <item x="1021"/>
        <item x="1022"/>
        <item x="1027"/>
        <item x="768"/>
        <item x="1028"/>
        <item x="1080"/>
        <item x="1079"/>
        <item x="1081"/>
        <item x="1082"/>
        <item x="1031"/>
        <item x="775"/>
        <item x="1030"/>
        <item x="982"/>
        <item x="1033"/>
        <item x="1034"/>
        <item x="1035"/>
        <item x="1032"/>
        <item x="1718"/>
        <item x="1336"/>
        <item x="1334"/>
        <item x="1329"/>
        <item x="1337"/>
        <item x="1339"/>
        <item x="1596"/>
        <item x="1597"/>
        <item x="1530"/>
        <item x="1733"/>
        <item x="229"/>
        <item x="1205"/>
        <item x="385"/>
        <item x="160"/>
        <item x="157"/>
        <item x="1660"/>
        <item x="781"/>
        <item x="780"/>
        <item x="802"/>
        <item x="809"/>
        <item x="807"/>
        <item x="810"/>
        <item x="808"/>
        <item x="803"/>
        <item x="815"/>
        <item x="814"/>
        <item x="813"/>
        <item x="816"/>
        <item x="812"/>
        <item x="772"/>
        <item x="788"/>
        <item x="794"/>
        <item x="783"/>
        <item x="797"/>
        <item x="787"/>
        <item x="800"/>
        <item x="773"/>
        <item x="782"/>
        <item x="769"/>
        <item x="770"/>
        <item x="796"/>
        <item x="466"/>
        <item x="479"/>
        <item x="468"/>
        <item x="519"/>
        <item x="488"/>
        <item x="493"/>
        <item x="926"/>
        <item x="1207"/>
        <item x="961"/>
        <item x="393"/>
        <item x="251"/>
        <item x="1756"/>
        <item x="1223"/>
        <item x="1224"/>
        <item x="1225"/>
        <item x="1266"/>
        <item x="718"/>
        <item x="236"/>
        <item x="237"/>
        <item x="238"/>
        <item x="55"/>
        <item x="53"/>
        <item x="1741"/>
        <item x="378"/>
        <item x="1734"/>
        <item x="130"/>
        <item x="164"/>
        <item x="1521"/>
        <item x="1525"/>
        <item x="387"/>
        <item x="243"/>
        <item x="1519"/>
        <item x="1321"/>
        <item x="263"/>
        <item x="247"/>
        <item x="248"/>
        <item x="246"/>
        <item x="838"/>
        <item x="1580"/>
        <item x="1581"/>
        <item x="1793"/>
        <item x="233"/>
        <item x="234"/>
        <item x="235"/>
        <item x="1344"/>
        <item x="1341"/>
        <item x="459"/>
        <item x="734"/>
        <item x="736"/>
        <item x="735"/>
        <item x="737"/>
        <item x="733"/>
        <item x="732"/>
        <item x="1396"/>
        <item x="1375"/>
        <item x="367"/>
        <item x="368"/>
        <item x="369"/>
        <item x="966"/>
        <item x="969"/>
        <item x="1735"/>
        <item x="1661"/>
        <item x="254"/>
        <item x="1450"/>
        <item x="9"/>
        <item x="6"/>
        <item x="1539"/>
        <item x="1540"/>
        <item x="904"/>
        <item x="903"/>
        <item x="902"/>
        <item x="536"/>
        <item x="1682"/>
        <item x="1548"/>
        <item x="1477"/>
        <item x="1790"/>
        <item x="830"/>
        <item x="338"/>
        <item x="893"/>
        <item x="3"/>
        <item x="1701"/>
        <item x="1649"/>
        <item x="917"/>
        <item x="1720"/>
        <item x="250"/>
        <item x="1401"/>
        <item x="282"/>
        <item x="386"/>
        <item x="276"/>
        <item x="262"/>
        <item x="314"/>
        <item x="1567"/>
        <item x="1823"/>
        <item x="959"/>
        <item x="1427"/>
        <item x="1096"/>
        <item x="1097"/>
        <item x="1093"/>
        <item x="1672"/>
        <item x="1679"/>
        <item x="1703"/>
        <item x="1706"/>
        <item x="1618"/>
        <item x="529"/>
        <item x="20"/>
        <item x="1270"/>
        <item x="1574"/>
        <item x="1272"/>
        <item x="1470"/>
        <item x="1469"/>
        <item x="1762"/>
        <item x="22"/>
        <item x="259"/>
        <item x="1546"/>
        <item x="1435"/>
        <item x="389"/>
        <item x="97"/>
        <item x="100"/>
        <item x="101"/>
        <item x="348"/>
        <item x="1301"/>
        <item x="854"/>
        <item x="856"/>
        <item x="858"/>
        <item x="859"/>
        <item x="860"/>
        <item x="861"/>
        <item x="17"/>
        <item x="307"/>
        <item x="13"/>
        <item x="1785"/>
        <item x="1445"/>
        <item x="1212"/>
        <item x="1736"/>
        <item x="266"/>
        <item x="274"/>
        <item x="230"/>
        <item x="59"/>
        <item x="1298"/>
        <item x="119"/>
        <item x="1582"/>
        <item x="67"/>
        <item x="51"/>
        <item x="1824"/>
        <item x="1757"/>
        <item x="1449"/>
        <item x="1448"/>
        <item x="1451"/>
        <item x="1487"/>
        <item x="1486"/>
        <item x="1483"/>
        <item x="1468"/>
        <item x="1482"/>
        <item x="1481"/>
        <item x="1480"/>
        <item x="1479"/>
        <item x="1577"/>
        <item x="1578"/>
        <item x="1564"/>
        <item x="1561"/>
        <item x="1563"/>
        <item x="1447"/>
        <item x="1465"/>
        <item x="1466"/>
        <item x="1467"/>
        <item x="1456"/>
        <item x="1457"/>
        <item x="1460"/>
        <item x="1459"/>
        <item x="1461"/>
        <item x="1476"/>
        <item x="1478"/>
        <item x="1684"/>
        <item x="1708"/>
        <item x="331"/>
        <item x="921"/>
        <item x="973"/>
        <item x="1769"/>
        <item x="212"/>
        <item x="213"/>
        <item x="214"/>
        <item x="1620"/>
        <item x="1621"/>
        <item x="1622"/>
        <item x="1619"/>
        <item x="713"/>
        <item x="244"/>
        <item x="270"/>
        <item x="272"/>
        <item x="267"/>
        <item x="1650"/>
        <item x="1623"/>
        <item x="922"/>
        <item x="1776"/>
        <item x="1777"/>
        <item x="1772"/>
        <item x="1771"/>
        <item x="1770"/>
        <item x="1773"/>
        <item x="1778"/>
        <item x="1774"/>
        <item x="1775"/>
        <item x="1802"/>
        <item x="1804"/>
        <item x="1801"/>
        <item x="1803"/>
        <item x="1039"/>
        <item x="1040"/>
        <item x="1041"/>
        <item x="1038"/>
        <item x="1043"/>
        <item x="1042"/>
        <item x="1570"/>
        <item x="73"/>
        <item x="1484"/>
        <item x="161"/>
        <item x="1645"/>
        <item x="371"/>
        <item x="372"/>
        <item x="435"/>
        <item x="1617"/>
        <item x="1616"/>
        <item x="408"/>
        <item x="409"/>
        <item x="398"/>
        <item x="1646"/>
        <item x="404"/>
        <item x="405"/>
        <item x="406"/>
        <item x="407"/>
        <item x="399"/>
        <item x="400"/>
        <item x="401"/>
        <item x="396"/>
        <item x="402"/>
        <item x="403"/>
        <item x="323"/>
        <item x="319"/>
        <item x="312"/>
        <item x="308"/>
        <item x="320"/>
        <item x="317"/>
        <item x="321"/>
        <item x="315"/>
        <item x="322"/>
        <item x="318"/>
        <item x="324"/>
        <item x="325"/>
        <item x="326"/>
        <item x="327"/>
        <item x="328"/>
        <item x="1415"/>
        <item x="329"/>
        <item x="330"/>
        <item x="1554"/>
        <item x="1553"/>
        <item x="1557"/>
        <item x="1556"/>
        <item x="1555"/>
        <item x="1558"/>
        <item x="65"/>
        <item x="64"/>
        <item x="1051"/>
        <item x="531"/>
        <item x="1052"/>
        <item x="1053"/>
        <item x="984"/>
        <item x="986"/>
        <item x="1050"/>
        <item x="979"/>
        <item x="990"/>
        <item x="987"/>
        <item x="988"/>
        <item x="444"/>
        <item x="1586"/>
        <item x="1647"/>
        <item x="1598"/>
        <item x="1599"/>
        <item x="1600"/>
        <item x="337"/>
        <item x="388"/>
        <item x="14"/>
        <item x="1277"/>
        <item x="1742"/>
        <item x="127"/>
        <item x="1524"/>
        <item x="1529"/>
        <item x="1798"/>
        <item x="776"/>
        <item x="777"/>
        <item x="778"/>
        <item x="356"/>
        <item x="852"/>
        <item x="623"/>
        <item x="624"/>
        <item x="625"/>
        <item x="627"/>
        <item x="626"/>
        <item x="628"/>
        <item x="629"/>
        <item x="630"/>
        <item x="1332"/>
        <item x="1417"/>
        <item x="1092"/>
        <item x="1263"/>
        <item x="1257"/>
        <item x="1010"/>
        <item x="1011"/>
        <item x="1012"/>
        <item x="1009"/>
        <item x="785"/>
        <item x="798"/>
        <item x="786"/>
        <item x="801"/>
        <item x="790"/>
        <item x="793"/>
        <item x="805"/>
        <item x="791"/>
        <item x="795"/>
        <item x="806"/>
        <item x="1013"/>
        <item x="1014"/>
        <item x="1015"/>
        <item x="985"/>
        <item x="774"/>
        <item x="1045"/>
        <item x="1017"/>
        <item x="1018"/>
        <item x="1019"/>
        <item x="1016"/>
        <item x="1076"/>
        <item x="1077"/>
        <item x="1078"/>
        <item x="1075"/>
        <item x="439"/>
        <item x="1589"/>
        <item x="1588"/>
        <item x="1187"/>
        <item x="1102"/>
        <item x="1104"/>
        <item x="1176"/>
        <item x="1134"/>
        <item x="1177"/>
        <item x="1178"/>
        <item x="1099"/>
        <item x="1179"/>
        <item x="1181"/>
        <item x="1183"/>
        <item x="1182"/>
        <item x="1180"/>
        <item x="1221"/>
        <item x="1188"/>
        <item x="1184"/>
        <item x="1186"/>
        <item x="1376"/>
        <item x="1091"/>
        <item x="1206"/>
        <item x="1453"/>
        <item x="602"/>
        <item x="603"/>
        <item x="604"/>
        <item x="916"/>
        <item x="965"/>
        <item x="914"/>
        <item x="605"/>
        <item x="1046"/>
        <item x="924"/>
        <item x="1654"/>
        <item x="1653"/>
        <item x="1656"/>
        <item x="1655"/>
        <item x="1111"/>
        <item x="1112"/>
        <item x="1502"/>
        <item x="1503"/>
        <item x="1504"/>
        <item x="374"/>
        <item x="1135"/>
        <item x="304"/>
        <item x="7"/>
        <item x="1429"/>
        <item x="1430"/>
        <item x="336"/>
        <item x="1559"/>
        <item x="305"/>
        <item x="1498"/>
        <item x="1491"/>
        <item x="1490"/>
        <item x="1488"/>
        <item x="1489"/>
        <item x="1492"/>
        <item x="1494"/>
        <item x="1493"/>
        <item x="332"/>
        <item x="10"/>
        <item x="1569"/>
        <item x="395"/>
        <item x="1294"/>
        <item x="1295"/>
        <item x="1296"/>
        <item x="1297"/>
        <item x="1291"/>
        <item x="1292"/>
        <item x="1293"/>
        <item x="1287"/>
        <item x="1288"/>
        <item x="1289"/>
        <item x="1290"/>
        <item x="1414"/>
        <item x="1399"/>
        <item x="1397"/>
        <item x="1681"/>
        <item x="1073"/>
        <item x="1608"/>
        <item x="346"/>
        <item x="1719"/>
        <item x="1423"/>
        <item x="232"/>
        <item x="63"/>
        <item x="1"/>
        <item x="1236"/>
        <item x="1709"/>
        <item x="1416"/>
        <item x="1330"/>
        <item x="1342"/>
        <item x="1338"/>
        <item x="842"/>
        <item x="840"/>
        <item x="1624"/>
        <item x="595"/>
        <item x="596"/>
        <item x="827"/>
        <item x="826"/>
        <item x="1278"/>
        <item x="1302"/>
        <item x="1500"/>
        <item x="1526"/>
        <item x="1130"/>
        <item x="162"/>
        <item x="1792"/>
        <item x="1007"/>
        <item x="117"/>
        <item x="302"/>
        <item x="1710"/>
        <item x="269"/>
        <item x="447"/>
        <item x="844"/>
        <item x="1048"/>
        <item x="1333"/>
        <item x="1062"/>
        <item x="1063"/>
        <item x="1061"/>
        <item x="1094"/>
        <item x="1591"/>
        <item x="375"/>
        <item x="1475"/>
        <item x="1261"/>
        <item x="530"/>
        <item x="855"/>
        <item x="857"/>
        <item x="863"/>
        <item x="865"/>
        <item x="867"/>
        <item x="868"/>
        <item x="871"/>
        <item x="872"/>
        <item x="875"/>
        <item x="881"/>
        <item x="1264"/>
        <item x="1269"/>
        <item x="1587"/>
        <item x="1271"/>
        <item x="1324"/>
        <item x="1327"/>
        <item x="1410"/>
        <item x="1406"/>
        <item x="1407"/>
        <item x="1409"/>
        <item x="1408"/>
        <item x="1411"/>
        <item x="1348"/>
        <item x="1349"/>
        <item x="1346"/>
        <item x="62"/>
        <item x="364"/>
        <item x="1208"/>
        <item x="1795"/>
        <item x="1538"/>
        <item x="1542"/>
        <item x="1543"/>
        <item x="1634"/>
        <item x="437"/>
        <item x="433"/>
        <item x="66"/>
        <item x="1413"/>
        <item x="120"/>
        <item x="197"/>
        <item x="434"/>
        <item x="288"/>
        <item x="285"/>
        <item x="287"/>
        <item x="286"/>
        <item x="289"/>
        <item x="283"/>
        <item x="284"/>
        <item x="279"/>
        <item x="281"/>
        <item x="257"/>
        <item x="255"/>
        <item x="256"/>
        <item x="278"/>
        <item x="277"/>
        <item x="265"/>
        <item x="258"/>
        <item x="264"/>
        <item x="273"/>
        <item x="1786"/>
        <item x="1047"/>
        <item x="991"/>
        <item x="98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899"/>
        <item x="1724"/>
        <item x="1667"/>
        <item x="1501"/>
        <item x="1495"/>
        <item x="1522"/>
        <item x="167"/>
        <item x="168"/>
        <item x="170"/>
        <item x="173"/>
        <item x="172"/>
        <item x="42"/>
        <item x="1583"/>
        <item x="1517"/>
        <item x="231"/>
        <item x="923"/>
        <item x="1520"/>
        <item x="1523"/>
        <item x="128"/>
        <item x="383"/>
        <item x="1607"/>
        <item x="1518"/>
        <item x="1711"/>
        <item x="1074"/>
        <item x="1004"/>
        <item x="1005"/>
        <item x="1006"/>
        <item x="722"/>
        <item x="1003"/>
        <item x="728"/>
        <item x="1086"/>
        <item x="1085"/>
        <item x="1784"/>
        <item x="1335"/>
        <item x="1378"/>
        <item x="1372"/>
        <item x="1137"/>
        <item x="1138"/>
        <item x="1106"/>
        <item x="1136"/>
        <item x="1370"/>
        <item x="1379"/>
        <item x="1373"/>
        <item x="1418"/>
        <item x="1366"/>
        <item x="1367"/>
        <item x="1368"/>
        <item x="1369"/>
        <item x="363"/>
        <item x="964"/>
        <item x="978"/>
        <item x="976"/>
        <item x="977"/>
        <item x="911"/>
        <item x="935"/>
        <item x="936"/>
        <item x="937"/>
        <item x="934"/>
        <item x="931"/>
        <item x="932"/>
        <item x="933"/>
        <item x="962"/>
        <item x="963"/>
        <item x="2"/>
        <item x="12"/>
        <item x="607"/>
        <item x="335"/>
        <item x="333"/>
        <item x="1323"/>
        <item x="135"/>
        <item x="1200"/>
        <item x="1202"/>
        <item x="1201"/>
        <item x="1199"/>
        <item x="1210"/>
        <item x="1211"/>
        <item x="1101"/>
        <item x="1167"/>
        <item x="1103"/>
        <item x="1127"/>
        <item x="1169"/>
        <item x="1170"/>
        <item x="1100"/>
        <item x="1171"/>
        <item x="1151"/>
        <item x="1152"/>
        <item x="1217"/>
        <item x="1218"/>
        <item x="1219"/>
        <item x="1220"/>
        <item x="1392"/>
        <item x="1191"/>
        <item x="1193"/>
        <item x="1192"/>
        <item x="1189"/>
        <item x="1190"/>
        <item x="1196"/>
        <item x="1198"/>
        <item x="1197"/>
        <item x="1194"/>
        <item x="1195"/>
        <item x="1761"/>
        <item x="1760"/>
        <item x="37"/>
        <item x="39"/>
        <item x="40"/>
        <item x="32"/>
        <item x="34"/>
        <item x="35"/>
        <item x="36"/>
        <item x="24"/>
        <item x="27"/>
        <item x="28"/>
        <item x="29"/>
        <item x="1246"/>
        <item x="131"/>
        <item x="1249"/>
        <item x="1250"/>
        <item x="1253"/>
        <item x="30"/>
        <item x="31"/>
        <item x="1254"/>
        <item x="1238"/>
        <item x="1239"/>
        <item x="1242"/>
        <item x="1243"/>
        <item x="560"/>
        <item x="559"/>
        <item x="561"/>
        <item x="1175"/>
        <item x="1129"/>
        <item x="1131"/>
        <item x="1172"/>
        <item x="1132"/>
        <item x="1133"/>
        <item x="1173"/>
        <item x="1174"/>
        <item x="1743"/>
        <item x="1744"/>
        <item x="1683"/>
        <item x="1380"/>
        <item x="1383"/>
        <item x="1382"/>
        <item x="1381"/>
        <item x="1343"/>
        <item x="1384"/>
        <item x="1351"/>
        <item x="1388"/>
        <item x="1386"/>
        <item x="1387"/>
        <item x="1331"/>
        <item x="1340"/>
        <item x="1213"/>
        <item x="1214"/>
        <item x="1203"/>
        <item x="1389"/>
        <item x="1153"/>
        <item x="1154"/>
        <item x="1155"/>
        <item x="1156"/>
        <item x="1157"/>
        <item x="1158"/>
        <item x="1159"/>
        <item x="1161"/>
        <item x="1160"/>
        <item x="1162"/>
        <item x="1163"/>
        <item x="1164"/>
        <item x="1165"/>
        <item x="918"/>
        <item x="1044"/>
        <item x="1737"/>
        <item x="1644"/>
        <item x="898"/>
        <item x="1531"/>
        <item x="1595"/>
        <item x="1527"/>
        <item x="1528"/>
        <item x="1532"/>
        <item x="1533"/>
        <item x="121"/>
        <item x="1505"/>
        <item x="1512"/>
        <item x="1514"/>
        <item x="1513"/>
        <item x="1509"/>
        <item x="1510"/>
        <item x="1511"/>
        <item x="350"/>
        <item x="1506"/>
        <item x="1507"/>
        <item x="1508"/>
        <item x="347"/>
        <item x="0"/>
        <item x="59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201">
    <i>
      <x v="10"/>
    </i>
    <i>
      <x v="11"/>
    </i>
    <i>
      <x v="12"/>
    </i>
    <i>
      <x v="18"/>
    </i>
    <i>
      <x v="22"/>
    </i>
    <i>
      <x v="23"/>
    </i>
    <i>
      <x v="24"/>
    </i>
    <i>
      <x v="25"/>
    </i>
    <i>
      <x v="26"/>
    </i>
    <i>
      <x v="28"/>
    </i>
    <i>
      <x v="35"/>
    </i>
    <i>
      <x v="39"/>
    </i>
    <i>
      <x v="41"/>
    </i>
    <i>
      <x v="69"/>
    </i>
    <i>
      <x v="71"/>
    </i>
    <i>
      <x v="73"/>
    </i>
    <i>
      <x v="77"/>
    </i>
    <i>
      <x v="78"/>
    </i>
    <i>
      <x v="80"/>
    </i>
    <i>
      <x v="82"/>
    </i>
    <i>
      <x v="83"/>
    </i>
    <i>
      <x v="85"/>
    </i>
    <i>
      <x v="94"/>
    </i>
    <i>
      <x v="97"/>
    </i>
    <i>
      <x v="98"/>
    </i>
    <i>
      <x v="102"/>
    </i>
    <i>
      <x v="116"/>
    </i>
    <i>
      <x v="117"/>
    </i>
    <i>
      <x v="119"/>
    </i>
    <i>
      <x v="138"/>
    </i>
    <i>
      <x v="146"/>
    </i>
    <i>
      <x v="147"/>
    </i>
    <i>
      <x v="173"/>
    </i>
    <i>
      <x v="180"/>
    </i>
    <i>
      <x v="193"/>
    </i>
    <i>
      <x v="198"/>
    </i>
    <i>
      <x v="200"/>
    </i>
    <i>
      <x v="209"/>
    </i>
    <i>
      <x v="219"/>
    </i>
    <i>
      <x v="222"/>
    </i>
    <i>
      <x v="241"/>
    </i>
    <i>
      <x v="249"/>
    </i>
    <i>
      <x v="251"/>
    </i>
    <i>
      <x v="253"/>
    </i>
    <i>
      <x v="255"/>
    </i>
    <i>
      <x v="269"/>
    </i>
    <i>
      <x v="289"/>
    </i>
    <i>
      <x v="291"/>
    </i>
    <i>
      <x v="292"/>
    </i>
    <i>
      <x v="327"/>
    </i>
    <i>
      <x v="336"/>
    </i>
    <i>
      <x v="337"/>
    </i>
    <i>
      <x v="338"/>
    </i>
    <i>
      <x v="347"/>
    </i>
    <i>
      <x v="357"/>
    </i>
    <i>
      <x v="358"/>
    </i>
    <i>
      <x v="362"/>
    </i>
    <i>
      <x v="363"/>
    </i>
    <i>
      <x v="364"/>
    </i>
    <i>
      <x v="366"/>
    </i>
    <i>
      <x v="404"/>
    </i>
    <i>
      <x v="439"/>
    </i>
    <i>
      <x v="448"/>
    </i>
    <i>
      <x v="452"/>
    </i>
    <i>
      <x v="455"/>
    </i>
    <i>
      <x v="457"/>
    </i>
    <i>
      <x v="466"/>
    </i>
    <i>
      <x v="472"/>
    </i>
    <i>
      <x v="477"/>
    </i>
    <i>
      <x v="482"/>
    </i>
    <i>
      <x v="486"/>
    </i>
    <i>
      <x v="489"/>
    </i>
    <i>
      <x v="490"/>
    </i>
    <i>
      <x v="493"/>
    </i>
    <i>
      <x v="496"/>
    </i>
    <i>
      <x v="503"/>
    </i>
    <i>
      <x v="515"/>
    </i>
    <i>
      <x v="522"/>
    </i>
    <i>
      <x v="529"/>
    </i>
    <i>
      <x v="532"/>
    </i>
    <i>
      <x v="541"/>
    </i>
    <i>
      <x v="542"/>
    </i>
    <i>
      <x v="547"/>
    </i>
    <i>
      <x v="558"/>
    </i>
    <i>
      <x v="560"/>
    </i>
    <i>
      <x v="592"/>
    </i>
    <i>
      <x v="615"/>
    </i>
    <i>
      <x v="621"/>
    </i>
    <i>
      <x v="623"/>
    </i>
    <i>
      <x v="625"/>
    </i>
    <i>
      <x v="639"/>
    </i>
    <i>
      <x v="640"/>
    </i>
    <i>
      <x v="686"/>
    </i>
    <i>
      <x v="690"/>
    </i>
    <i>
      <x v="708"/>
    </i>
    <i>
      <x v="737"/>
    </i>
    <i>
      <x v="739"/>
    </i>
    <i>
      <x v="744"/>
    </i>
    <i>
      <x v="752"/>
    </i>
    <i>
      <x v="756"/>
    </i>
    <i>
      <x v="759"/>
    </i>
    <i>
      <x v="780"/>
    </i>
    <i>
      <x v="812"/>
    </i>
    <i>
      <x v="819"/>
    </i>
    <i>
      <x v="821"/>
    </i>
    <i>
      <x v="856"/>
    </i>
    <i>
      <x v="857"/>
    </i>
    <i>
      <x v="862"/>
    </i>
    <i>
      <x v="866"/>
    </i>
    <i>
      <x v="867"/>
    </i>
    <i>
      <x v="869"/>
    </i>
    <i>
      <x v="870"/>
    </i>
    <i>
      <x v="871"/>
    </i>
    <i>
      <x v="876"/>
    </i>
    <i>
      <x v="880"/>
    </i>
    <i>
      <x v="883"/>
    </i>
    <i>
      <x v="890"/>
    </i>
    <i>
      <x v="896"/>
    </i>
    <i>
      <x v="924"/>
    </i>
    <i>
      <x v="954"/>
    </i>
    <i>
      <x v="961"/>
    </i>
    <i>
      <x v="964"/>
    </i>
    <i>
      <x v="985"/>
    </i>
    <i>
      <x v="986"/>
    </i>
    <i>
      <x v="1008"/>
    </i>
    <i>
      <x v="1036"/>
    </i>
    <i>
      <x v="1063"/>
    </i>
    <i>
      <x v="1070"/>
    </i>
    <i>
      <x v="1071"/>
    </i>
    <i>
      <x v="1082"/>
    </i>
    <i>
      <x v="1095"/>
    </i>
    <i>
      <x v="1103"/>
    </i>
    <i>
      <x v="1106"/>
    </i>
    <i>
      <x v="1122"/>
    </i>
    <i>
      <x v="1132"/>
    </i>
    <i>
      <x v="1133"/>
    </i>
    <i>
      <x v="1138"/>
    </i>
    <i>
      <x v="1146"/>
    </i>
    <i>
      <x v="1147"/>
    </i>
    <i>
      <x v="1149"/>
    </i>
    <i>
      <x v="1178"/>
    </i>
    <i>
      <x v="1187"/>
    </i>
    <i>
      <x v="1204"/>
    </i>
    <i>
      <x v="1205"/>
    </i>
    <i>
      <x v="1212"/>
    </i>
    <i>
      <x v="1213"/>
    </i>
    <i>
      <x v="1214"/>
    </i>
    <i>
      <x v="1230"/>
    </i>
    <i>
      <x v="1237"/>
    </i>
    <i>
      <x v="1238"/>
    </i>
    <i>
      <x v="1242"/>
    </i>
    <i>
      <x v="1243"/>
    </i>
    <i>
      <x v="1244"/>
    </i>
    <i>
      <x v="1248"/>
    </i>
    <i>
      <x v="1261"/>
    </i>
    <i>
      <x v="1343"/>
    </i>
    <i>
      <x v="1345"/>
    </i>
    <i>
      <x v="1352"/>
    </i>
    <i>
      <x v="1374"/>
    </i>
    <i>
      <x v="1382"/>
    </i>
    <i>
      <x v="1383"/>
    </i>
    <i>
      <x v="1398"/>
    </i>
    <i>
      <x v="1402"/>
    </i>
    <i>
      <x v="1420"/>
    </i>
    <i>
      <x v="1445"/>
    </i>
    <i>
      <x v="1458"/>
    </i>
    <i>
      <x v="1505"/>
    </i>
    <i>
      <x v="1509"/>
    </i>
    <i>
      <x v="1520"/>
    </i>
    <i>
      <x v="1524"/>
    </i>
    <i>
      <x v="1525"/>
    </i>
    <i>
      <x v="1526"/>
    </i>
    <i>
      <x v="1538"/>
    </i>
    <i>
      <x v="1546"/>
    </i>
    <i>
      <x v="1549"/>
    </i>
    <i>
      <x v="1573"/>
    </i>
    <i>
      <x v="1576"/>
    </i>
    <i>
      <x v="1583"/>
    </i>
    <i>
      <x v="1596"/>
    </i>
    <i>
      <x v="1602"/>
    </i>
    <i>
      <x v="1633"/>
    </i>
    <i>
      <x v="1643"/>
    </i>
    <i>
      <x v="1647"/>
    </i>
    <i>
      <x v="1650"/>
    </i>
    <i>
      <x v="1651"/>
    </i>
    <i>
      <x v="1653"/>
    </i>
    <i>
      <x v="1659"/>
    </i>
    <i>
      <x v="1670"/>
    </i>
    <i>
      <x v="1672"/>
    </i>
    <i>
      <x v="1677"/>
    </i>
    <i>
      <x v="1680"/>
    </i>
    <i>
      <x v="1695"/>
    </i>
    <i>
      <x v="1700"/>
    </i>
    <i>
      <x v="1722"/>
    </i>
    <i>
      <x v="1762"/>
    </i>
    <i>
      <x v="1765"/>
    </i>
    <i>
      <x v="1767"/>
    </i>
    <i>
      <x v="1778"/>
    </i>
    <i>
      <x v="1782"/>
    </i>
    <i>
      <x v="1783"/>
    </i>
    <i>
      <x v="1808"/>
    </i>
  </rowItems>
  <colItems count="1">
    <i/>
  </colItems>
  <dataFields count="1">
    <dataField name="Quantidade" fld="11" baseField="4" baseItem="0" numFmtId="169"/>
  </dataFields>
  <formats count="6"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field="4" type="button" dataOnly="0" labelOnly="1" outline="0" axis="axisRow" fieldPosition="0"/>
    </format>
    <format dxfId="14">
      <pivotArea dataOnly="0" labelOnly="1" outline="0" axis="axisValues" fieldPosition="0"/>
    </format>
  </formats>
  <pivotTableStyleInfo name="PivotStyleMedium3" showRowHeaders="1" showColHeaders="1" showRowStripes="0" showColStripes="0" showLastColumn="1"/>
  <filters count="1">
    <filter fld="4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M13537" totalsRowShown="0" headerRowDxfId="13">
  <autoFilter ref="A1:M13537"/>
  <tableColumns count="13">
    <tableColumn id="1" name="Codigo_servico" dataDxfId="12" dataCellStyle="Normal 3"/>
    <tableColumn id="15" name="Ordem_insumos" dataDxfId="11" dataCellStyle="Normal 3"/>
    <tableColumn id="2" name="Nome_servico" dataDxfId="10" dataCellStyle="Normal 3"/>
    <tableColumn id="3" name="Codigo_insumo" dataDxfId="9" dataCellStyle="Normal 3"/>
    <tableColumn id="4" name="Nome_insumo" dataDxfId="8">
      <calculatedColumnFormula>IFERROR(VLOOKUP($D2,BD_Insumos!$B:$E,2),"")</calculatedColumnFormula>
    </tableColumn>
    <tableColumn id="5" name="Unidade_insumo" dataDxfId="7">
      <calculatedColumnFormula>IFERROR(VLOOKUP($D2,BD_Insumos!$B:$E,3),"")</calculatedColumnFormula>
    </tableColumn>
    <tableColumn id="6" name="PU_insumo" dataDxfId="6">
      <calculatedColumnFormula>IFERROR(VLOOKUP(Table1[[#This Row],[Codigo_insumo]],BD_Insumos!$B:$E,4),"")</calculatedColumnFormula>
    </tableColumn>
    <tableColumn id="7" name="Qtde_insumo" dataDxfId="5"/>
    <tableColumn id="8" name="Unidade_servico" dataDxfId="4" dataCellStyle="Normal 3"/>
    <tableColumn id="9" name="Subtotal_insumo" dataDxfId="3">
      <calculatedColumnFormula>IF(I2="",G2*H2,"")</calculatedColumnFormula>
    </tableColumn>
    <tableColumn id="10" name="Subtotal_servico" dataDxfId="2">
      <calculatedColumnFormula>IF(I2&lt;&gt;"",SUMIF(Table1[Codigo_servico],A2,Table1[Subtotal_insumo]),"")</calculatedColumnFormula>
    </tableColumn>
    <tableColumn id="11" name="Total_Qtde_insumos" dataDxfId="1">
      <calculatedColumnFormula>IF(Table1[[#This Row],[Ordem_insumos]]&lt;&gt;0,VLOOKUP(Table1[[#This Row],[Codigo_servico]],Preencher_Orcamento!$B:$D,3,FALSE)*Table1[[#This Row],[Qtde_insumo]],"")</calculatedColumnFormula>
    </tableColumn>
    <tableColumn id="12" name="Total_Preco_insumos" dataDxfId="0">
      <calculatedColumnFormula>IF(Table1[[#This Row],[Ordem_insumos]]&lt;&gt;0,VLOOKUP(Table1[[#This Row],[Codigo_servico]],Preencher_Orcamento!$B:$D,3,FALSE)*Table1[[#This Row],[Subtotal_insumo]],"")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xperts.com.br/planilha-orcamento-composicao-custo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tabColor rgb="FF002060"/>
  </sheetPr>
  <dimension ref="B2:G2607"/>
  <sheetViews>
    <sheetView showGridLines="0" topLeftCell="A7" zoomScale="85" zoomScaleNormal="85" workbookViewId="0">
      <selection activeCell="B2608" sqref="B2608"/>
    </sheetView>
  </sheetViews>
  <sheetFormatPr defaultRowHeight="15" x14ac:dyDescent="0.25"/>
  <cols>
    <col min="1" max="1" width="5.140625" customWidth="1"/>
    <col min="2" max="2" width="9.42578125" bestFit="1" customWidth="1"/>
    <col min="3" max="3" width="110" customWidth="1"/>
    <col min="4" max="4" width="15.5703125" customWidth="1"/>
    <col min="5" max="5" width="10.85546875" bestFit="1" customWidth="1"/>
    <col min="6" max="6" width="16.140625" bestFit="1" customWidth="1"/>
    <col min="7" max="7" width="18" customWidth="1"/>
  </cols>
  <sheetData>
    <row r="2" spans="3:7" ht="27" x14ac:dyDescent="0.5">
      <c r="C2" s="119" t="s">
        <v>4982</v>
      </c>
      <c r="D2" s="115"/>
      <c r="E2" s="115"/>
      <c r="F2" s="115"/>
      <c r="G2" s="120" t="s">
        <v>4992</v>
      </c>
    </row>
    <row r="3" spans="3:7" x14ac:dyDescent="0.25">
      <c r="C3" s="122" t="s">
        <v>4983</v>
      </c>
      <c r="D3" s="121"/>
      <c r="E3" s="121"/>
      <c r="F3" s="121"/>
      <c r="G3" s="121"/>
    </row>
    <row r="5" spans="3:7" x14ac:dyDescent="0.25">
      <c r="C5" s="123" t="s">
        <v>4984</v>
      </c>
    </row>
    <row r="6" spans="3:7" x14ac:dyDescent="0.25">
      <c r="C6" s="124" t="s">
        <v>4985</v>
      </c>
    </row>
    <row r="7" spans="3:7" x14ac:dyDescent="0.25">
      <c r="C7" s="124" t="s">
        <v>4986</v>
      </c>
    </row>
    <row r="8" spans="3:7" x14ac:dyDescent="0.25">
      <c r="C8" s="124" t="s">
        <v>4987</v>
      </c>
    </row>
    <row r="9" spans="3:7" x14ac:dyDescent="0.25">
      <c r="C9" s="124" t="s">
        <v>4990</v>
      </c>
    </row>
    <row r="10" spans="3:7" x14ac:dyDescent="0.25">
      <c r="C10" s="172" t="s">
        <v>5006</v>
      </c>
    </row>
    <row r="11" spans="3:7" x14ac:dyDescent="0.25">
      <c r="C11" s="124"/>
    </row>
    <row r="12" spans="3:7" x14ac:dyDescent="0.25">
      <c r="C12" s="169" t="s">
        <v>5003</v>
      </c>
      <c r="D12" s="166">
        <f>SUM(G:G)</f>
        <v>1525108.0604734984</v>
      </c>
    </row>
    <row r="13" spans="3:7" x14ac:dyDescent="0.25">
      <c r="C13" s="169" t="s">
        <v>5000</v>
      </c>
      <c r="D13" s="166">
        <f>D12*E13</f>
        <v>432020.78191617556</v>
      </c>
      <c r="E13" s="167">
        <f>Calculo_BDI!D22</f>
        <v>0.28327224353010538</v>
      </c>
    </row>
    <row r="14" spans="3:7" ht="15.75" thickBot="1" x14ac:dyDescent="0.3">
      <c r="C14" s="170" t="s">
        <v>5004</v>
      </c>
      <c r="D14" s="168">
        <f>SUM(D12:D13)</f>
        <v>1957128.8423896739</v>
      </c>
    </row>
    <row r="15" spans="3:7" x14ac:dyDescent="0.25">
      <c r="C15" s="124"/>
    </row>
    <row r="17" spans="2:7" x14ac:dyDescent="0.25">
      <c r="B17" s="110" t="s">
        <v>4950</v>
      </c>
      <c r="C17" s="110" t="s">
        <v>4973</v>
      </c>
      <c r="D17" s="110" t="s">
        <v>4951</v>
      </c>
      <c r="E17" s="110" t="s">
        <v>4924</v>
      </c>
      <c r="F17" s="110" t="s">
        <v>4974</v>
      </c>
      <c r="G17" s="110" t="s">
        <v>4975</v>
      </c>
    </row>
    <row r="18" spans="2:7" x14ac:dyDescent="0.25">
      <c r="B18" s="112">
        <v>10101</v>
      </c>
      <c r="C18" t="s">
        <v>2331</v>
      </c>
      <c r="D18" s="108">
        <v>2000</v>
      </c>
      <c r="E18" s="81" t="str">
        <f>VLOOKUP(B18,Table1[[Codigo_servico]:[Subtotal_servico]],9,FALSE)</f>
        <v>M2</v>
      </c>
      <c r="F18" s="109">
        <f>VLOOKUP(B18,Table1[[Codigo_servico]:[Subtotal_servico]],11,FALSE)</f>
        <v>0.77235562665825297</v>
      </c>
      <c r="G18" s="106">
        <f>D18*F18</f>
        <v>1544.7112533165059</v>
      </c>
    </row>
    <row r="19" spans="2:7" hidden="1" x14ac:dyDescent="0.25">
      <c r="B19" s="112">
        <v>10102</v>
      </c>
      <c r="C19" t="s">
        <v>2333</v>
      </c>
      <c r="D19" s="108">
        <v>0</v>
      </c>
      <c r="E19" s="81" t="str">
        <f>VLOOKUP(B19,Table1[[Codigo_servico]:[Subtotal_servico]],9,FALSE)</f>
        <v>UN</v>
      </c>
      <c r="F19" s="109">
        <f>VLOOKUP(B19,Table1[[Codigo_servico]:[Subtotal_servico]],11,FALSE)</f>
        <v>25.53772124940626</v>
      </c>
      <c r="G19" s="106">
        <f t="shared" ref="G19:G82" si="0">D19*F19</f>
        <v>0</v>
      </c>
    </row>
    <row r="20" spans="2:7" hidden="1" x14ac:dyDescent="0.25">
      <c r="B20" s="112">
        <v>10103</v>
      </c>
      <c r="C20" t="s">
        <v>2334</v>
      </c>
      <c r="D20" s="108">
        <v>0</v>
      </c>
      <c r="E20" s="81" t="str">
        <f>VLOOKUP(B20,Table1[[Codigo_servico]:[Subtotal_servico]],9,FALSE)</f>
        <v>UN</v>
      </c>
      <c r="F20" s="109">
        <f>VLOOKUP(B20,Table1[[Codigo_servico]:[Subtotal_servico]],11,FALSE)</f>
        <v>70.994865073349416</v>
      </c>
      <c r="G20" s="106">
        <f t="shared" si="0"/>
        <v>0</v>
      </c>
    </row>
    <row r="21" spans="2:7" hidden="1" x14ac:dyDescent="0.25">
      <c r="B21" s="112">
        <v>10104</v>
      </c>
      <c r="C21" t="s">
        <v>2335</v>
      </c>
      <c r="D21" s="108">
        <v>0</v>
      </c>
      <c r="E21" s="81" t="str">
        <f>VLOOKUP(B21,Table1[[Codigo_servico]:[Subtotal_servico]],9,FALSE)</f>
        <v>UN</v>
      </c>
      <c r="F21" s="109">
        <f>VLOOKUP(B21,Table1[[Codigo_servico]:[Subtotal_servico]],11,FALSE)</f>
        <v>84.580932778033542</v>
      </c>
      <c r="G21" s="106">
        <f t="shared" si="0"/>
        <v>0</v>
      </c>
    </row>
    <row r="22" spans="2:7" hidden="1" x14ac:dyDescent="0.25">
      <c r="B22" s="112">
        <v>10105</v>
      </c>
      <c r="C22" t="s">
        <v>2336</v>
      </c>
      <c r="D22" s="108">
        <v>0</v>
      </c>
      <c r="E22" s="81" t="str">
        <f>VLOOKUP(B22,Table1[[Codigo_servico]:[Subtotal_servico]],9,FALSE)</f>
        <v>M3</v>
      </c>
      <c r="F22" s="109">
        <f>VLOOKUP(B22,Table1[[Codigo_servico]:[Subtotal_servico]],11,FALSE)</f>
        <v>5.6877805399907979</v>
      </c>
      <c r="G22" s="106">
        <f t="shared" si="0"/>
        <v>0</v>
      </c>
    </row>
    <row r="23" spans="2:7" hidden="1" x14ac:dyDescent="0.25">
      <c r="B23" s="112">
        <v>10106</v>
      </c>
      <c r="C23" t="s">
        <v>2339</v>
      </c>
      <c r="D23" s="108">
        <v>0</v>
      </c>
      <c r="E23" s="81" t="str">
        <f>VLOOKUP(B23,Table1[[Codigo_servico]:[Subtotal_servico]],9,FALSE)</f>
        <v>M3</v>
      </c>
      <c r="F23" s="109">
        <f>VLOOKUP(B23,Table1[[Codigo_servico]:[Subtotal_servico]],11,FALSE)</f>
        <v>18.956332359607504</v>
      </c>
      <c r="G23" s="106">
        <f t="shared" si="0"/>
        <v>0</v>
      </c>
    </row>
    <row r="24" spans="2:7" x14ac:dyDescent="0.25">
      <c r="B24" s="112">
        <v>10107</v>
      </c>
      <c r="C24" t="s">
        <v>2340</v>
      </c>
      <c r="D24" s="108">
        <v>6</v>
      </c>
      <c r="E24" s="81" t="str">
        <f>VLOOKUP(B24,Table1[[Codigo_servico]:[Subtotal_servico]],9,FALSE)</f>
        <v>M3</v>
      </c>
      <c r="F24" s="109">
        <f>VLOOKUP(B24,Table1[[Codigo_servico]:[Subtotal_servico]],11,FALSE)</f>
        <v>71.4867932626167</v>
      </c>
      <c r="G24" s="106">
        <f t="shared" si="0"/>
        <v>428.92075957570023</v>
      </c>
    </row>
    <row r="25" spans="2:7" hidden="1" x14ac:dyDescent="0.25">
      <c r="B25" s="112">
        <v>10108</v>
      </c>
      <c r="C25" t="s">
        <v>2341</v>
      </c>
      <c r="D25" s="108">
        <v>0</v>
      </c>
      <c r="E25" s="81" t="str">
        <f>VLOOKUP(B25,Table1[[Codigo_servico]:[Subtotal_servico]],9,FALSE)</f>
        <v>M2</v>
      </c>
      <c r="F25" s="109">
        <f>VLOOKUP(B25,Table1[[Codigo_servico]:[Subtotal_servico]],11,FALSE)</f>
        <v>3.1569694297118138</v>
      </c>
      <c r="G25" s="106">
        <f t="shared" si="0"/>
        <v>0</v>
      </c>
    </row>
    <row r="26" spans="2:7" hidden="1" x14ac:dyDescent="0.25">
      <c r="B26" s="112">
        <v>10109</v>
      </c>
      <c r="C26" t="s">
        <v>2342</v>
      </c>
      <c r="D26" s="108">
        <v>0</v>
      </c>
      <c r="E26" s="81" t="str">
        <f>VLOOKUP(B26,Table1[[Codigo_servico]:[Subtotal_servico]],9,FALSE)</f>
        <v>UN</v>
      </c>
      <c r="F26" s="109">
        <f>VLOOKUP(B26,Table1[[Codigo_servico]:[Subtotal_servico]],11,FALSE)</f>
        <v>37.883633156541762</v>
      </c>
      <c r="G26" s="106">
        <f t="shared" si="0"/>
        <v>0</v>
      </c>
    </row>
    <row r="27" spans="2:7" hidden="1" x14ac:dyDescent="0.25">
      <c r="B27" s="112">
        <v>10110</v>
      </c>
      <c r="C27" t="s">
        <v>2343</v>
      </c>
      <c r="D27" s="108">
        <v>0</v>
      </c>
      <c r="E27" s="81" t="str">
        <f>VLOOKUP(B27,Table1[[Codigo_servico]:[Subtotal_servico]],9,FALSE)</f>
        <v>M3XKM</v>
      </c>
      <c r="F27" s="109">
        <f>VLOOKUP(B27,Table1[[Codigo_servico]:[Subtotal_servico]],11,FALSE)</f>
        <v>0.94504288327768637</v>
      </c>
      <c r="G27" s="106">
        <f t="shared" si="0"/>
        <v>0</v>
      </c>
    </row>
    <row r="28" spans="2:7" hidden="1" x14ac:dyDescent="0.25">
      <c r="B28" s="112">
        <v>10120</v>
      </c>
      <c r="C28" t="s">
        <v>2345</v>
      </c>
      <c r="D28" s="108">
        <v>0</v>
      </c>
      <c r="E28" s="81" t="str">
        <f>VLOOKUP(B28,Table1[[Codigo_servico]:[Subtotal_servico]],9,FALSE)</f>
        <v>UN</v>
      </c>
      <c r="F28" s="109">
        <f>VLOOKUP(B28,Table1[[Codigo_servico]:[Subtotal_servico]],11,FALSE)</f>
        <v>109.59487474241686</v>
      </c>
      <c r="G28" s="106">
        <f t="shared" si="0"/>
        <v>0</v>
      </c>
    </row>
    <row r="29" spans="2:7" hidden="1" x14ac:dyDescent="0.25">
      <c r="B29" s="112">
        <v>10121</v>
      </c>
      <c r="C29" t="s">
        <v>2347</v>
      </c>
      <c r="D29" s="108">
        <v>0</v>
      </c>
      <c r="E29" s="81" t="str">
        <f>VLOOKUP(B29,Table1[[Codigo_servico]:[Subtotal_servico]],9,FALSE)</f>
        <v>UN</v>
      </c>
      <c r="F29" s="109">
        <f>VLOOKUP(B29,Table1[[Codigo_servico]:[Subtotal_servico]],11,FALSE)</f>
        <v>273.13233499841681</v>
      </c>
      <c r="G29" s="106">
        <f t="shared" si="0"/>
        <v>0</v>
      </c>
    </row>
    <row r="30" spans="2:7" hidden="1" x14ac:dyDescent="0.25">
      <c r="B30" s="112">
        <v>10122</v>
      </c>
      <c r="C30" t="s">
        <v>2349</v>
      </c>
      <c r="D30" s="108">
        <v>0</v>
      </c>
      <c r="E30" s="81" t="str">
        <f>VLOOKUP(B30,Table1[[Codigo_servico]:[Subtotal_servico]],9,FALSE)</f>
        <v>UN</v>
      </c>
      <c r="F30" s="109">
        <f>VLOOKUP(B30,Table1[[Codigo_servico]:[Subtotal_servico]],11,FALSE)</f>
        <v>341.41541874802107</v>
      </c>
      <c r="G30" s="106">
        <f t="shared" si="0"/>
        <v>0</v>
      </c>
    </row>
    <row r="31" spans="2:7" hidden="1" x14ac:dyDescent="0.25">
      <c r="B31" s="112">
        <v>10123</v>
      </c>
      <c r="C31" t="s">
        <v>2350</v>
      </c>
      <c r="D31" s="108">
        <v>0</v>
      </c>
      <c r="E31" s="81" t="str">
        <f>VLOOKUP(B31,Table1[[Codigo_servico]:[Subtotal_servico]],9,FALSE)</f>
        <v>UN</v>
      </c>
      <c r="F31" s="109">
        <f>VLOOKUP(B31,Table1[[Codigo_servico]:[Subtotal_servico]],11,FALSE)</f>
        <v>409.69850249762521</v>
      </c>
      <c r="G31" s="106">
        <f t="shared" si="0"/>
        <v>0</v>
      </c>
    </row>
    <row r="32" spans="2:7" hidden="1" x14ac:dyDescent="0.25">
      <c r="B32" s="112">
        <v>10124</v>
      </c>
      <c r="C32" t="s">
        <v>2351</v>
      </c>
      <c r="D32" s="108">
        <v>0</v>
      </c>
      <c r="E32" s="81" t="str">
        <f>VLOOKUP(B32,Table1[[Codigo_servico]:[Subtotal_servico]],9,FALSE)</f>
        <v>UN</v>
      </c>
      <c r="F32" s="109">
        <f>VLOOKUP(B32,Table1[[Codigo_servico]:[Subtotal_servico]],11,FALSE)</f>
        <v>477.98158624722942</v>
      </c>
      <c r="G32" s="106">
        <f t="shared" si="0"/>
        <v>0</v>
      </c>
    </row>
    <row r="33" spans="2:7" hidden="1" x14ac:dyDescent="0.25">
      <c r="B33" s="112">
        <v>10201</v>
      </c>
      <c r="C33" t="s">
        <v>2352</v>
      </c>
      <c r="D33" s="108">
        <v>0</v>
      </c>
      <c r="E33" s="81" t="str">
        <f>VLOOKUP(B33,Table1[[Codigo_servico]:[Subtotal_servico]],9,FALSE)</f>
        <v>M3</v>
      </c>
      <c r="F33" s="109">
        <f>VLOOKUP(B33,Table1[[Codigo_servico]:[Subtotal_servico]],11,FALSE)</f>
        <v>25.255755437694511</v>
      </c>
      <c r="G33" s="106">
        <f t="shared" si="0"/>
        <v>0</v>
      </c>
    </row>
    <row r="34" spans="2:7" hidden="1" x14ac:dyDescent="0.25">
      <c r="B34" s="112">
        <v>10202</v>
      </c>
      <c r="C34" t="s">
        <v>2353</v>
      </c>
      <c r="D34" s="108">
        <v>0</v>
      </c>
      <c r="E34" s="81" t="str">
        <f>VLOOKUP(B34,Table1[[Codigo_servico]:[Subtotal_servico]],9,FALSE)</f>
        <v>M3</v>
      </c>
      <c r="F34" s="109">
        <f>VLOOKUP(B34,Table1[[Codigo_servico]:[Subtotal_servico]],11,FALSE)</f>
        <v>31.56969429711814</v>
      </c>
      <c r="G34" s="106">
        <f t="shared" si="0"/>
        <v>0</v>
      </c>
    </row>
    <row r="35" spans="2:7" x14ac:dyDescent="0.25">
      <c r="B35" s="112">
        <v>10205</v>
      </c>
      <c r="C35" t="s">
        <v>2354</v>
      </c>
      <c r="D35" s="108">
        <v>216</v>
      </c>
      <c r="E35" s="81" t="str">
        <f>VLOOKUP(B35,Table1[[Codigo_servico]:[Subtotal_servico]],9,FALSE)</f>
        <v>M3</v>
      </c>
      <c r="F35" s="109">
        <f>VLOOKUP(B35,Table1[[Codigo_servico]:[Subtotal_servico]],11,FALSE)</f>
        <v>18.941816578270881</v>
      </c>
      <c r="G35" s="106">
        <f t="shared" si="0"/>
        <v>4091.4323809065104</v>
      </c>
    </row>
    <row r="36" spans="2:7" hidden="1" x14ac:dyDescent="0.25">
      <c r="B36" s="112">
        <v>10210</v>
      </c>
      <c r="C36" t="s">
        <v>2355</v>
      </c>
      <c r="D36" s="108">
        <v>0</v>
      </c>
      <c r="E36" s="81" t="str">
        <f>VLOOKUP(B36,Table1[[Codigo_servico]:[Subtotal_servico]],9,FALSE)</f>
        <v>M3</v>
      </c>
      <c r="F36" s="109">
        <f>VLOOKUP(B36,Table1[[Codigo_servico]:[Subtotal_servico]],11,FALSE)</f>
        <v>6.9870961479884315</v>
      </c>
      <c r="G36" s="106">
        <f t="shared" si="0"/>
        <v>0</v>
      </c>
    </row>
    <row r="37" spans="2:7" hidden="1" x14ac:dyDescent="0.25">
      <c r="B37" s="112">
        <v>10211</v>
      </c>
      <c r="C37" t="s">
        <v>2356</v>
      </c>
      <c r="D37" s="108">
        <v>0</v>
      </c>
      <c r="E37" s="81" t="str">
        <f>VLOOKUP(B37,Table1[[Codigo_servico]:[Subtotal_servico]],9,FALSE)</f>
        <v>M3</v>
      </c>
      <c r="F37" s="109">
        <f>VLOOKUP(B37,Table1[[Codigo_servico]:[Subtotal_servico]],11,FALSE)</f>
        <v>19.878667679005137</v>
      </c>
      <c r="G37" s="106">
        <f t="shared" si="0"/>
        <v>0</v>
      </c>
    </row>
    <row r="38" spans="2:7" hidden="1" x14ac:dyDescent="0.25">
      <c r="B38" s="112">
        <v>10301</v>
      </c>
      <c r="C38" t="s">
        <v>2353</v>
      </c>
      <c r="D38" s="108">
        <v>0</v>
      </c>
      <c r="E38" s="81" t="str">
        <f>VLOOKUP(B38,Table1[[Codigo_servico]:[Subtotal_servico]],9,FALSE)</f>
        <v>M3</v>
      </c>
      <c r="F38" s="109">
        <f>VLOOKUP(B38,Table1[[Codigo_servico]:[Subtotal_servico]],11,FALSE)</f>
        <v>8.1768730127999998</v>
      </c>
      <c r="G38" s="106">
        <f t="shared" si="0"/>
        <v>0</v>
      </c>
    </row>
    <row r="39" spans="2:7" hidden="1" x14ac:dyDescent="0.25">
      <c r="B39" s="112">
        <v>10302</v>
      </c>
      <c r="C39" t="s">
        <v>2357</v>
      </c>
      <c r="D39" s="108">
        <v>0</v>
      </c>
      <c r="E39" s="81" t="str">
        <f>VLOOKUP(B39,Table1[[Codigo_servico]:[Subtotal_servico]],9,FALSE)</f>
        <v>M3</v>
      </c>
      <c r="F39" s="109">
        <f>VLOOKUP(B39,Table1[[Codigo_servico]:[Subtotal_servico]],11,FALSE)</f>
        <v>9.2496111001965229</v>
      </c>
      <c r="G39" s="106">
        <f t="shared" si="0"/>
        <v>0</v>
      </c>
    </row>
    <row r="40" spans="2:7" hidden="1" x14ac:dyDescent="0.25">
      <c r="B40" s="112">
        <v>10303</v>
      </c>
      <c r="C40" t="s">
        <v>2363</v>
      </c>
      <c r="D40" s="108">
        <v>0</v>
      </c>
      <c r="E40" s="81" t="str">
        <f>VLOOKUP(B40,Table1[[Codigo_servico]:[Subtotal_servico]],9,FALSE)</f>
        <v>M3</v>
      </c>
      <c r="F40" s="109">
        <f>VLOOKUP(B40,Table1[[Codigo_servico]:[Subtotal_servico]],11,FALSE)</f>
        <v>11.808927389530432</v>
      </c>
      <c r="G40" s="106">
        <f t="shared" si="0"/>
        <v>0</v>
      </c>
    </row>
    <row r="41" spans="2:7" hidden="1" x14ac:dyDescent="0.25">
      <c r="B41" s="112">
        <v>10305</v>
      </c>
      <c r="C41" t="s">
        <v>2364</v>
      </c>
      <c r="D41" s="108">
        <v>0</v>
      </c>
      <c r="E41" s="81" t="str">
        <f>VLOOKUP(B41,Table1[[Codigo_servico]:[Subtotal_servico]],9,FALSE)</f>
        <v>M3</v>
      </c>
      <c r="F41" s="109">
        <f>VLOOKUP(B41,Table1[[Codigo_servico]:[Subtotal_servico]],11,FALSE)</f>
        <v>13.225702517452433</v>
      </c>
      <c r="G41" s="106">
        <f t="shared" si="0"/>
        <v>0</v>
      </c>
    </row>
    <row r="42" spans="2:7" hidden="1" x14ac:dyDescent="0.25">
      <c r="B42" s="112">
        <v>10306</v>
      </c>
      <c r="C42" t="s">
        <v>2354</v>
      </c>
      <c r="D42" s="108">
        <v>0</v>
      </c>
      <c r="E42" s="81" t="str">
        <f>VLOOKUP(B42,Table1[[Codigo_servico]:[Subtotal_servico]],9,FALSE)</f>
        <v>M3</v>
      </c>
      <c r="F42" s="109">
        <f>VLOOKUP(B42,Table1[[Codigo_servico]:[Subtotal_servico]],11,FALSE)</f>
        <v>3.3268786981800393</v>
      </c>
      <c r="G42" s="106">
        <f t="shared" si="0"/>
        <v>0</v>
      </c>
    </row>
    <row r="43" spans="2:7" hidden="1" x14ac:dyDescent="0.25">
      <c r="B43" s="112">
        <v>10310</v>
      </c>
      <c r="C43" t="s">
        <v>2365</v>
      </c>
      <c r="D43" s="108">
        <v>0</v>
      </c>
      <c r="E43" s="81" t="str">
        <f>VLOOKUP(B43,Table1[[Codigo_servico]:[Subtotal_servico]],9,FALSE)</f>
        <v>M3XKM</v>
      </c>
      <c r="F43" s="109">
        <f>VLOOKUP(B43,Table1[[Codigo_servico]:[Subtotal_servico]],11,FALSE)</f>
        <v>1.2143443852484201</v>
      </c>
      <c r="G43" s="106">
        <f t="shared" si="0"/>
        <v>0</v>
      </c>
    </row>
    <row r="44" spans="2:7" x14ac:dyDescent="0.25">
      <c r="B44" s="112">
        <v>10401</v>
      </c>
      <c r="C44" t="s">
        <v>2366</v>
      </c>
      <c r="D44" s="108">
        <f>(40+40+15+15)*0.4*0.5+(1.2*0.8*0.6)*15</f>
        <v>30.64</v>
      </c>
      <c r="E44" s="81" t="str">
        <f>VLOOKUP(B44,Table1[[Codigo_servico]:[Subtotal_servico]],9,FALSE)</f>
        <v>M3</v>
      </c>
      <c r="F44" s="109">
        <f>VLOOKUP(B44,Table1[[Codigo_servico]:[Subtotal_servico]],11,FALSE)</f>
        <v>37.883633156541762</v>
      </c>
      <c r="G44" s="106">
        <f t="shared" si="0"/>
        <v>1160.7545199164397</v>
      </c>
    </row>
    <row r="45" spans="2:7" hidden="1" x14ac:dyDescent="0.25">
      <c r="B45" s="112">
        <v>10402</v>
      </c>
      <c r="C45" t="s">
        <v>2367</v>
      </c>
      <c r="D45" s="108">
        <v>0</v>
      </c>
      <c r="E45" s="81" t="str">
        <f>VLOOKUP(B45,Table1[[Codigo_servico]:[Subtotal_servico]],9,FALSE)</f>
        <v>M3</v>
      </c>
      <c r="F45" s="109">
        <f>VLOOKUP(B45,Table1[[Codigo_servico]:[Subtotal_servico]],11,FALSE)</f>
        <v>44.197572015965392</v>
      </c>
      <c r="G45" s="106">
        <f t="shared" si="0"/>
        <v>0</v>
      </c>
    </row>
    <row r="46" spans="2:7" hidden="1" x14ac:dyDescent="0.25">
      <c r="B46" s="112">
        <v>10405</v>
      </c>
      <c r="C46" t="s">
        <v>2368</v>
      </c>
      <c r="D46" s="108">
        <v>0</v>
      </c>
      <c r="E46" s="81" t="str">
        <f>VLOOKUP(B46,Table1[[Codigo_servico]:[Subtotal_servico]],9,FALSE)</f>
        <v>M2</v>
      </c>
      <c r="F46" s="109">
        <f>VLOOKUP(B46,Table1[[Codigo_servico]:[Subtotal_servico]],11,FALSE)</f>
        <v>50.622023646986626</v>
      </c>
      <c r="G46" s="106">
        <f t="shared" si="0"/>
        <v>0</v>
      </c>
    </row>
    <row r="47" spans="2:7" hidden="1" x14ac:dyDescent="0.25">
      <c r="B47" s="112">
        <v>10406</v>
      </c>
      <c r="C47" t="s">
        <v>2369</v>
      </c>
      <c r="D47" s="108">
        <v>0</v>
      </c>
      <c r="E47" s="81" t="str">
        <f>VLOOKUP(B47,Table1[[Codigo_servico]:[Subtotal_servico]],9,FALSE)</f>
        <v>M2</v>
      </c>
      <c r="F47" s="109">
        <f>VLOOKUP(B47,Table1[[Codigo_servico]:[Subtotal_servico]],11,FALSE)</f>
        <v>31.172513589039234</v>
      </c>
      <c r="G47" s="106">
        <f t="shared" si="0"/>
        <v>0</v>
      </c>
    </row>
    <row r="48" spans="2:7" x14ac:dyDescent="0.25">
      <c r="B48" s="112">
        <v>10410</v>
      </c>
      <c r="C48" t="s">
        <v>2370</v>
      </c>
      <c r="D48" s="108">
        <v>230</v>
      </c>
      <c r="E48" s="81" t="str">
        <f>VLOOKUP(B48,Table1[[Codigo_servico]:[Subtotal_servico]],9,FALSE)</f>
        <v>M2</v>
      </c>
      <c r="F48" s="109">
        <f>VLOOKUP(B48,Table1[[Codigo_servico]:[Subtotal_servico]],11,FALSE)</f>
        <v>3.1569694297118138</v>
      </c>
      <c r="G48" s="106">
        <f t="shared" si="0"/>
        <v>726.10296883371723</v>
      </c>
    </row>
    <row r="49" spans="2:7" hidden="1" x14ac:dyDescent="0.25">
      <c r="B49" s="112">
        <v>10414</v>
      </c>
      <c r="C49" t="s">
        <v>2371</v>
      </c>
      <c r="D49" s="108">
        <v>0</v>
      </c>
      <c r="E49" s="81" t="str">
        <f>VLOOKUP(B49,Table1[[Codigo_servico]:[Subtotal_servico]],9,FALSE)</f>
        <v>M3</v>
      </c>
      <c r="F49" s="109">
        <f>VLOOKUP(B49,Table1[[Codigo_servico]:[Subtotal_servico]],11,FALSE)</f>
        <v>78.29575543769451</v>
      </c>
      <c r="G49" s="106">
        <f t="shared" si="0"/>
        <v>0</v>
      </c>
    </row>
    <row r="50" spans="2:7" hidden="1" x14ac:dyDescent="0.25">
      <c r="B50" s="112">
        <v>10415</v>
      </c>
      <c r="C50" t="s">
        <v>2372</v>
      </c>
      <c r="D50" s="108">
        <v>0</v>
      </c>
      <c r="E50" s="81" t="str">
        <f>VLOOKUP(B50,Table1[[Codigo_servico]:[Subtotal_servico]],9,FALSE)</f>
        <v>M3</v>
      </c>
      <c r="F50" s="109">
        <f>VLOOKUP(B50,Table1[[Codigo_servico]:[Subtotal_servico]],11,FALSE)</f>
        <v>105.99631543769451</v>
      </c>
      <c r="G50" s="106">
        <f t="shared" si="0"/>
        <v>0</v>
      </c>
    </row>
    <row r="51" spans="2:7" x14ac:dyDescent="0.25">
      <c r="B51" s="112">
        <v>10416</v>
      </c>
      <c r="C51" t="s">
        <v>2373</v>
      </c>
      <c r="D51" s="108">
        <v>11</v>
      </c>
      <c r="E51" s="81" t="str">
        <f>VLOOKUP(B51,Table1[[Codigo_servico]:[Subtotal_servico]],9,FALSE)</f>
        <v>M3</v>
      </c>
      <c r="F51" s="109">
        <f>VLOOKUP(B51,Table1[[Codigo_servico]:[Subtotal_servico]],11,FALSE)</f>
        <v>276.07137564154567</v>
      </c>
      <c r="G51" s="106">
        <f t="shared" si="0"/>
        <v>3036.7851320570026</v>
      </c>
    </row>
    <row r="52" spans="2:7" hidden="1" x14ac:dyDescent="0.25">
      <c r="B52" s="112">
        <v>10417</v>
      </c>
      <c r="C52" t="s">
        <v>2374</v>
      </c>
      <c r="D52" s="108">
        <v>0</v>
      </c>
      <c r="E52" s="81" t="str">
        <f>VLOOKUP(B52,Table1[[Codigo_servico]:[Subtotal_servico]],9,FALSE)</f>
        <v>M3</v>
      </c>
      <c r="F52" s="109">
        <f>VLOOKUP(B52,Table1[[Codigo_servico]:[Subtotal_servico]],11,FALSE)</f>
        <v>253.63497564154568</v>
      </c>
      <c r="G52" s="106">
        <f t="shared" si="0"/>
        <v>0</v>
      </c>
    </row>
    <row r="53" spans="2:7" hidden="1" x14ac:dyDescent="0.25">
      <c r="B53" s="112">
        <v>10420</v>
      </c>
      <c r="C53" t="s">
        <v>2375</v>
      </c>
      <c r="D53" s="108">
        <v>0</v>
      </c>
      <c r="E53" s="81" t="str">
        <f>VLOOKUP(B53,Table1[[Codigo_servico]:[Subtotal_servico]],9,FALSE)</f>
        <v>M</v>
      </c>
      <c r="F53" s="109">
        <f>VLOOKUP(B53,Table1[[Codigo_servico]:[Subtotal_servico]],11,FALSE)</f>
        <v>14.694801922016936</v>
      </c>
      <c r="G53" s="106">
        <f t="shared" si="0"/>
        <v>0</v>
      </c>
    </row>
    <row r="54" spans="2:7" hidden="1" x14ac:dyDescent="0.25">
      <c r="B54" s="112">
        <v>10421</v>
      </c>
      <c r="C54" t="s">
        <v>2376</v>
      </c>
      <c r="D54" s="108">
        <v>0</v>
      </c>
      <c r="E54" s="81" t="str">
        <f>VLOOKUP(B54,Table1[[Codigo_servico]:[Subtotal_servico]],9,FALSE)</f>
        <v>M</v>
      </c>
      <c r="F54" s="109">
        <f>VLOOKUP(B54,Table1[[Codigo_servico]:[Subtotal_servico]],11,FALSE)</f>
        <v>16.632688922016936</v>
      </c>
      <c r="G54" s="106">
        <f t="shared" si="0"/>
        <v>0</v>
      </c>
    </row>
    <row r="55" spans="2:7" hidden="1" x14ac:dyDescent="0.25">
      <c r="B55" s="112">
        <v>10422</v>
      </c>
      <c r="C55" t="s">
        <v>2377</v>
      </c>
      <c r="D55" s="108">
        <v>0</v>
      </c>
      <c r="E55" s="81" t="str">
        <f>VLOOKUP(B55,Table1[[Codigo_servico]:[Subtotal_servico]],9,FALSE)</f>
        <v>M</v>
      </c>
      <c r="F55" s="109">
        <f>VLOOKUP(B55,Table1[[Codigo_servico]:[Subtotal_servico]],11,FALSE)</f>
        <v>18.955991922016935</v>
      </c>
      <c r="G55" s="106">
        <f t="shared" si="0"/>
        <v>0</v>
      </c>
    </row>
    <row r="56" spans="2:7" hidden="1" x14ac:dyDescent="0.25">
      <c r="B56" s="112">
        <v>10423</v>
      </c>
      <c r="C56" t="s">
        <v>2378</v>
      </c>
      <c r="D56" s="108">
        <v>0</v>
      </c>
      <c r="E56" s="81" t="str">
        <f>VLOOKUP(B56,Table1[[Codigo_servico]:[Subtotal_servico]],9,FALSE)</f>
        <v>M</v>
      </c>
      <c r="F56" s="109">
        <f>VLOOKUP(B56,Table1[[Codigo_servico]:[Subtotal_servico]],11,FALSE)</f>
        <v>33.18860892201694</v>
      </c>
      <c r="G56" s="106">
        <f t="shared" si="0"/>
        <v>0</v>
      </c>
    </row>
    <row r="57" spans="2:7" hidden="1" x14ac:dyDescent="0.25">
      <c r="B57" s="112">
        <v>10426</v>
      </c>
      <c r="C57" t="s">
        <v>2379</v>
      </c>
      <c r="D57" s="108">
        <v>0</v>
      </c>
      <c r="E57" s="81" t="str">
        <f>VLOOKUP(B57,Table1[[Codigo_servico]:[Subtotal_servico]],9,FALSE)</f>
        <v>M</v>
      </c>
      <c r="F57" s="109">
        <f>VLOOKUP(B57,Table1[[Codigo_servico]:[Subtotal_servico]],11,FALSE)</f>
        <v>21.448331357671634</v>
      </c>
      <c r="G57" s="106">
        <f t="shared" si="0"/>
        <v>0</v>
      </c>
    </row>
    <row r="58" spans="2:7" hidden="1" x14ac:dyDescent="0.25">
      <c r="B58" s="112">
        <v>10427</v>
      </c>
      <c r="C58" t="s">
        <v>2380</v>
      </c>
      <c r="D58" s="108">
        <v>0</v>
      </c>
      <c r="E58" s="81" t="str">
        <f>VLOOKUP(B58,Table1[[Codigo_servico]:[Subtotal_servico]],9,FALSE)</f>
        <v>M</v>
      </c>
      <c r="F58" s="109">
        <f>VLOOKUP(B58,Table1[[Codigo_servico]:[Subtotal_servico]],11,FALSE)</f>
        <v>40.639240357671639</v>
      </c>
      <c r="G58" s="106">
        <f t="shared" si="0"/>
        <v>0</v>
      </c>
    </row>
    <row r="59" spans="2:7" hidden="1" x14ac:dyDescent="0.25">
      <c r="B59" s="112">
        <v>10430</v>
      </c>
      <c r="C59" t="s">
        <v>2381</v>
      </c>
      <c r="D59" s="108">
        <v>0</v>
      </c>
      <c r="E59" s="81" t="str">
        <f>VLOOKUP(B59,Table1[[Codigo_servico]:[Subtotal_servico]],9,FALSE)</f>
        <v>M</v>
      </c>
      <c r="F59" s="109">
        <f>VLOOKUP(B59,Table1[[Codigo_servico]:[Subtotal_servico]],11,FALSE)</f>
        <v>36.263776837238964</v>
      </c>
      <c r="G59" s="106">
        <f t="shared" si="0"/>
        <v>0</v>
      </c>
    </row>
    <row r="60" spans="2:7" hidden="1" x14ac:dyDescent="0.25">
      <c r="B60" s="112">
        <v>10431</v>
      </c>
      <c r="C60" t="s">
        <v>2382</v>
      </c>
      <c r="D60" s="108">
        <v>0</v>
      </c>
      <c r="E60" s="81" t="str">
        <f>VLOOKUP(B60,Table1[[Codigo_servico]:[Subtotal_servico]],9,FALSE)</f>
        <v>M</v>
      </c>
      <c r="F60" s="109">
        <f>VLOOKUP(B60,Table1[[Codigo_servico]:[Subtotal_servico]],11,FALSE)</f>
        <v>50.561813451585571</v>
      </c>
      <c r="G60" s="106">
        <f t="shared" si="0"/>
        <v>0</v>
      </c>
    </row>
    <row r="61" spans="2:7" hidden="1" x14ac:dyDescent="0.25">
      <c r="B61" s="112">
        <v>10432</v>
      </c>
      <c r="C61" t="s">
        <v>2383</v>
      </c>
      <c r="D61" s="108">
        <v>0</v>
      </c>
      <c r="E61" s="81" t="str">
        <f>VLOOKUP(B61,Table1[[Codigo_servico]:[Subtotal_servico]],9,FALSE)</f>
        <v>M</v>
      </c>
      <c r="F61" s="109">
        <f>VLOOKUP(B61,Table1[[Codigo_servico]:[Subtotal_servico]],11,FALSE)</f>
        <v>69.359395839479802</v>
      </c>
      <c r="G61" s="106">
        <f t="shared" si="0"/>
        <v>0</v>
      </c>
    </row>
    <row r="62" spans="2:7" hidden="1" x14ac:dyDescent="0.25">
      <c r="B62" s="112">
        <v>10433</v>
      </c>
      <c r="C62" t="s">
        <v>2384</v>
      </c>
      <c r="D62" s="108">
        <v>0</v>
      </c>
      <c r="E62" s="81" t="str">
        <f>VLOOKUP(B62,Table1[[Codigo_servico]:[Subtotal_servico]],9,FALSE)</f>
        <v>M</v>
      </c>
      <c r="F62" s="109">
        <f>VLOOKUP(B62,Table1[[Codigo_servico]:[Subtotal_servico]],11,FALSE)</f>
        <v>86.165879708862306</v>
      </c>
      <c r="G62" s="106">
        <f t="shared" si="0"/>
        <v>0</v>
      </c>
    </row>
    <row r="63" spans="2:7" hidden="1" x14ac:dyDescent="0.25">
      <c r="B63" s="112">
        <v>10435</v>
      </c>
      <c r="C63" t="s">
        <v>2385</v>
      </c>
      <c r="D63" s="108">
        <v>0</v>
      </c>
      <c r="E63" s="81" t="str">
        <f>VLOOKUP(B63,Table1[[Codigo_servico]:[Subtotal_servico]],9,FALSE)</f>
        <v>M</v>
      </c>
      <c r="F63" s="109">
        <f>VLOOKUP(B63,Table1[[Codigo_servico]:[Subtotal_servico]],11,FALSE)</f>
        <v>202.79474580790324</v>
      </c>
      <c r="G63" s="106">
        <f t="shared" si="0"/>
        <v>0</v>
      </c>
    </row>
    <row r="64" spans="2:7" hidden="1" x14ac:dyDescent="0.25">
      <c r="B64" s="112">
        <v>10437</v>
      </c>
      <c r="C64" t="s">
        <v>2386</v>
      </c>
      <c r="D64" s="108">
        <v>0</v>
      </c>
      <c r="E64" s="81" t="str">
        <f>VLOOKUP(B64,Table1[[Codigo_servico]:[Subtotal_servico]],9,FALSE)</f>
        <v>M</v>
      </c>
      <c r="F64" s="109">
        <f>VLOOKUP(B64,Table1[[Codigo_servico]:[Subtotal_servico]],11,FALSE)</f>
        <v>286.50371586463859</v>
      </c>
      <c r="G64" s="106">
        <f t="shared" si="0"/>
        <v>0</v>
      </c>
    </row>
    <row r="65" spans="2:7" hidden="1" x14ac:dyDescent="0.25">
      <c r="B65" s="112">
        <v>10439</v>
      </c>
      <c r="C65" t="s">
        <v>2388</v>
      </c>
      <c r="D65" s="108">
        <v>0</v>
      </c>
      <c r="E65" s="81" t="str">
        <f>VLOOKUP(B65,Table1[[Codigo_servico]:[Subtotal_servico]],9,FALSE)</f>
        <v>M</v>
      </c>
      <c r="F65" s="109">
        <f>VLOOKUP(B65,Table1[[Codigo_servico]:[Subtotal_servico]],11,FALSE)</f>
        <v>450.89678148544658</v>
      </c>
      <c r="G65" s="106">
        <f t="shared" si="0"/>
        <v>0</v>
      </c>
    </row>
    <row r="66" spans="2:7" hidden="1" x14ac:dyDescent="0.25">
      <c r="B66" s="112">
        <v>10448</v>
      </c>
      <c r="C66" t="s">
        <v>2389</v>
      </c>
      <c r="D66" s="108">
        <v>0</v>
      </c>
      <c r="E66" s="81" t="str">
        <f>VLOOKUP(B66,Table1[[Codigo_servico]:[Subtotal_servico]],9,FALSE)</f>
        <v>M3</v>
      </c>
      <c r="F66" s="109">
        <f>VLOOKUP(B66,Table1[[Codigo_servico]:[Subtotal_servico]],11,FALSE)</f>
        <v>34.095269840887589</v>
      </c>
      <c r="G66" s="106">
        <f t="shared" si="0"/>
        <v>0</v>
      </c>
    </row>
    <row r="67" spans="2:7" hidden="1" x14ac:dyDescent="0.25">
      <c r="B67" s="112">
        <v>10449</v>
      </c>
      <c r="C67" t="s">
        <v>2390</v>
      </c>
      <c r="D67" s="108">
        <v>0</v>
      </c>
      <c r="E67" s="81" t="str">
        <f>VLOOKUP(B67,Table1[[Codigo_servico]:[Subtotal_servico]],9,FALSE)</f>
        <v>M3</v>
      </c>
      <c r="F67" s="109">
        <f>VLOOKUP(B67,Table1[[Codigo_servico]:[Subtotal_servico]],11,FALSE)</f>
        <v>298.94111064154566</v>
      </c>
      <c r="G67" s="106">
        <f t="shared" si="0"/>
        <v>0</v>
      </c>
    </row>
    <row r="68" spans="2:7" hidden="1" x14ac:dyDescent="0.25">
      <c r="B68" s="112">
        <v>10450</v>
      </c>
      <c r="C68" t="s">
        <v>2391</v>
      </c>
      <c r="D68" s="108">
        <v>0</v>
      </c>
      <c r="E68" s="81" t="str">
        <f>VLOOKUP(B68,Table1[[Codigo_servico]:[Subtotal_servico]],9,FALSE)</f>
        <v>M2</v>
      </c>
      <c r="F68" s="109">
        <f>VLOOKUP(B68,Table1[[Codigo_servico]:[Subtotal_servico]],11,FALSE)</f>
        <v>144.53346258276991</v>
      </c>
      <c r="G68" s="106">
        <f t="shared" si="0"/>
        <v>0</v>
      </c>
    </row>
    <row r="69" spans="2:7" hidden="1" x14ac:dyDescent="0.25">
      <c r="B69" s="112">
        <v>10451</v>
      </c>
      <c r="C69" t="s">
        <v>2392</v>
      </c>
      <c r="D69" s="108">
        <v>0</v>
      </c>
      <c r="E69" s="81" t="str">
        <f>VLOOKUP(B69,Table1[[Codigo_servico]:[Subtotal_servico]],9,FALSE)</f>
        <v>M2</v>
      </c>
      <c r="F69" s="109">
        <f>VLOOKUP(B69,Table1[[Codigo_servico]:[Subtotal_servico]],11,FALSE)</f>
        <v>200.98773593378098</v>
      </c>
      <c r="G69" s="106">
        <f t="shared" si="0"/>
        <v>0</v>
      </c>
    </row>
    <row r="70" spans="2:7" hidden="1" x14ac:dyDescent="0.25">
      <c r="B70" s="112">
        <v>10452</v>
      </c>
      <c r="C70" t="s">
        <v>2393</v>
      </c>
      <c r="D70" s="108">
        <v>0</v>
      </c>
      <c r="E70" s="81" t="str">
        <f>VLOOKUP(B70,Table1[[Codigo_servico]:[Subtotal_servico]],9,FALSE)</f>
        <v>M2</v>
      </c>
      <c r="F70" s="109">
        <f>VLOOKUP(B70,Table1[[Codigo_servico]:[Subtotal_servico]],11,FALSE)</f>
        <v>134.15012849611384</v>
      </c>
      <c r="G70" s="106">
        <f t="shared" si="0"/>
        <v>0</v>
      </c>
    </row>
    <row r="71" spans="2:7" hidden="1" x14ac:dyDescent="0.25">
      <c r="B71" s="112">
        <v>10470</v>
      </c>
      <c r="C71" t="s">
        <v>2394</v>
      </c>
      <c r="D71" s="108">
        <v>0</v>
      </c>
      <c r="E71" s="81" t="str">
        <f>VLOOKUP(B71,Table1[[Codigo_servico]:[Subtotal_servico]],9,FALSE)</f>
        <v>M3</v>
      </c>
      <c r="F71" s="109">
        <f>VLOOKUP(B71,Table1[[Codigo_servico]:[Subtotal_servico]],11,FALSE)</f>
        <v>112.31025429711815</v>
      </c>
      <c r="G71" s="106">
        <f t="shared" si="0"/>
        <v>0</v>
      </c>
    </row>
    <row r="72" spans="2:7" hidden="1" x14ac:dyDescent="0.25">
      <c r="B72" s="112">
        <v>10471</v>
      </c>
      <c r="C72" t="s">
        <v>2395</v>
      </c>
      <c r="D72" s="108">
        <v>0</v>
      </c>
      <c r="E72" s="81" t="str">
        <f>VLOOKUP(B72,Table1[[Codigo_servico]:[Subtotal_servico]],9,FALSE)</f>
        <v>M3</v>
      </c>
      <c r="F72" s="109">
        <f>VLOOKUP(B72,Table1[[Codigo_servico]:[Subtotal_servico]],11,FALSE)</f>
        <v>129.73434201596538</v>
      </c>
      <c r="G72" s="106">
        <f t="shared" si="0"/>
        <v>0</v>
      </c>
    </row>
    <row r="73" spans="2:7" hidden="1" x14ac:dyDescent="0.25">
      <c r="B73" s="112">
        <v>10475</v>
      </c>
      <c r="C73" t="s">
        <v>2396</v>
      </c>
      <c r="D73" s="108">
        <v>0</v>
      </c>
      <c r="E73" s="81" t="str">
        <f>VLOOKUP(B73,Table1[[Codigo_servico]:[Subtotal_servico]],9,FALSE)</f>
        <v>M2</v>
      </c>
      <c r="F73" s="109">
        <f>VLOOKUP(B73,Table1[[Codigo_servico]:[Subtotal_servico]],11,FALSE)</f>
        <v>4.9631051149269325</v>
      </c>
      <c r="G73" s="106">
        <f t="shared" si="0"/>
        <v>0</v>
      </c>
    </row>
    <row r="74" spans="2:7" hidden="1" x14ac:dyDescent="0.25">
      <c r="B74" s="112">
        <v>10476</v>
      </c>
      <c r="C74" t="s">
        <v>2397</v>
      </c>
      <c r="D74" s="108">
        <v>0</v>
      </c>
      <c r="E74" s="81" t="str">
        <f>VLOOKUP(B74,Table1[[Codigo_servico]:[Subtotal_servico]],9,FALSE)</f>
        <v>M2</v>
      </c>
      <c r="F74" s="109">
        <f>VLOOKUP(B74,Table1[[Codigo_servico]:[Subtotal_servico]],11,FALSE)</f>
        <v>15.195459999999999</v>
      </c>
      <c r="G74" s="106">
        <f t="shared" si="0"/>
        <v>0</v>
      </c>
    </row>
    <row r="75" spans="2:7" hidden="1" x14ac:dyDescent="0.25">
      <c r="B75" s="112">
        <v>10477</v>
      </c>
      <c r="C75" t="s">
        <v>2398</v>
      </c>
      <c r="D75" s="108">
        <v>0</v>
      </c>
      <c r="E75" s="81" t="str">
        <f>VLOOKUP(B75,Table1[[Codigo_servico]:[Subtotal_servico]],9,FALSE)</f>
        <v>M2</v>
      </c>
      <c r="F75" s="109">
        <f>VLOOKUP(B75,Table1[[Codigo_servico]:[Subtotal_servico]],11,FALSE)</f>
        <v>13.207075114926933</v>
      </c>
      <c r="G75" s="106">
        <f t="shared" si="0"/>
        <v>0</v>
      </c>
    </row>
    <row r="76" spans="2:7" hidden="1" x14ac:dyDescent="0.25">
      <c r="B76" s="112">
        <v>10478</v>
      </c>
      <c r="C76" t="s">
        <v>2399</v>
      </c>
      <c r="D76" s="108">
        <v>0</v>
      </c>
      <c r="E76" s="81" t="str">
        <f>VLOOKUP(B76,Table1[[Codigo_servico]:[Subtotal_servico]],9,FALSE)</f>
        <v>M2</v>
      </c>
      <c r="F76" s="109">
        <f>VLOOKUP(B76,Table1[[Codigo_servico]:[Subtotal_servico]],11,FALSE)</f>
        <v>21.864325114926931</v>
      </c>
      <c r="G76" s="106">
        <f t="shared" si="0"/>
        <v>0</v>
      </c>
    </row>
    <row r="77" spans="2:7" hidden="1" x14ac:dyDescent="0.25">
      <c r="B77" s="112">
        <v>10480</v>
      </c>
      <c r="C77" t="s">
        <v>2400</v>
      </c>
      <c r="D77" s="108">
        <v>0</v>
      </c>
      <c r="E77" s="81" t="str">
        <f>VLOOKUP(B77,Table1[[Codigo_servico]:[Subtotal_servico]],9,FALSE)</f>
        <v>M3</v>
      </c>
      <c r="F77" s="109">
        <f>VLOOKUP(B77,Table1[[Codigo_servico]:[Subtotal_servico]],11,FALSE)</f>
        <v>7.6479063404231278</v>
      </c>
      <c r="G77" s="106">
        <f t="shared" si="0"/>
        <v>0</v>
      </c>
    </row>
    <row r="78" spans="2:7" hidden="1" x14ac:dyDescent="0.25">
      <c r="B78" s="112">
        <v>10501</v>
      </c>
      <c r="C78" t="s">
        <v>2402</v>
      </c>
      <c r="D78" s="108">
        <v>0</v>
      </c>
      <c r="E78" s="81" t="str">
        <f>VLOOKUP(B78,Table1[[Codigo_servico]:[Subtotal_servico]],9,FALSE)</f>
        <v>M2</v>
      </c>
      <c r="F78" s="109">
        <f>VLOOKUP(B78,Table1[[Codigo_servico]:[Subtotal_servico]],11,FALSE)</f>
        <v>38.446328395681817</v>
      </c>
      <c r="G78" s="106">
        <f t="shared" si="0"/>
        <v>0</v>
      </c>
    </row>
    <row r="79" spans="2:7" hidden="1" x14ac:dyDescent="0.25">
      <c r="B79" s="112">
        <v>10502</v>
      </c>
      <c r="C79" t="s">
        <v>2403</v>
      </c>
      <c r="D79" s="108">
        <v>0</v>
      </c>
      <c r="E79" s="81" t="str">
        <f>VLOOKUP(B79,Table1[[Codigo_servico]:[Subtotal_servico]],9,FALSE)</f>
        <v>M2</v>
      </c>
      <c r="F79" s="109">
        <f>VLOOKUP(B79,Table1[[Codigo_servico]:[Subtotal_servico]],11,FALSE)</f>
        <v>41.958078395681824</v>
      </c>
      <c r="G79" s="106">
        <f t="shared" si="0"/>
        <v>0</v>
      </c>
    </row>
    <row r="80" spans="2:7" hidden="1" x14ac:dyDescent="0.25">
      <c r="B80" s="112">
        <v>10505</v>
      </c>
      <c r="C80" t="s">
        <v>2404</v>
      </c>
      <c r="D80" s="108">
        <v>0</v>
      </c>
      <c r="E80" s="81" t="str">
        <f>VLOOKUP(B80,Table1[[Codigo_servico]:[Subtotal_servico]],9,FALSE)</f>
        <v>M2</v>
      </c>
      <c r="F80" s="109">
        <f>VLOOKUP(B80,Table1[[Codigo_servico]:[Subtotal_servico]],11,FALSE)</f>
        <v>90.216641273466664</v>
      </c>
      <c r="G80" s="106">
        <f t="shared" si="0"/>
        <v>0</v>
      </c>
    </row>
    <row r="81" spans="2:7" hidden="1" x14ac:dyDescent="0.25">
      <c r="B81" s="112">
        <v>10506</v>
      </c>
      <c r="C81" t="s">
        <v>2405</v>
      </c>
      <c r="D81" s="108">
        <v>0</v>
      </c>
      <c r="E81" s="81" t="str">
        <f>VLOOKUP(B81,Table1[[Codigo_servico]:[Subtotal_servico]],9,FALSE)</f>
        <v>M2</v>
      </c>
      <c r="F81" s="109">
        <f>VLOOKUP(B81,Table1[[Codigo_servico]:[Subtotal_servico]],11,FALSE)</f>
        <v>151.70044927346663</v>
      </c>
      <c r="G81" s="106">
        <f t="shared" si="0"/>
        <v>0</v>
      </c>
    </row>
    <row r="82" spans="2:7" hidden="1" x14ac:dyDescent="0.25">
      <c r="B82" s="112">
        <v>10507</v>
      </c>
      <c r="C82" t="s">
        <v>2406</v>
      </c>
      <c r="D82" s="108">
        <v>0</v>
      </c>
      <c r="E82" s="81" t="str">
        <f>VLOOKUP(B82,Table1[[Codigo_servico]:[Subtotal_servico]],9,FALSE)</f>
        <v>M2</v>
      </c>
      <c r="F82" s="109">
        <f>VLOOKUP(B82,Table1[[Codigo_servico]:[Subtotal_servico]],11,FALSE)</f>
        <v>142.38179027346663</v>
      </c>
      <c r="G82" s="106">
        <f t="shared" si="0"/>
        <v>0</v>
      </c>
    </row>
    <row r="83" spans="2:7" hidden="1" x14ac:dyDescent="0.25">
      <c r="B83" s="112">
        <v>10540</v>
      </c>
      <c r="C83" t="s">
        <v>2407</v>
      </c>
      <c r="D83" s="108">
        <v>0</v>
      </c>
      <c r="E83" s="81" t="str">
        <f>VLOOKUP(B83,Table1[[Codigo_servico]:[Subtotal_servico]],9,FALSE)</f>
        <v>M2</v>
      </c>
      <c r="F83" s="109">
        <f>VLOOKUP(B83,Table1[[Codigo_servico]:[Subtotal_servico]],11,FALSE)</f>
        <v>15.97376573292054</v>
      </c>
      <c r="G83" s="106">
        <f t="shared" ref="G83:G146" si="1">D83*F83</f>
        <v>0</v>
      </c>
    </row>
    <row r="84" spans="2:7" hidden="1" x14ac:dyDescent="0.25">
      <c r="B84" s="112">
        <v>20101</v>
      </c>
      <c r="C84" t="s">
        <v>2408</v>
      </c>
      <c r="D84" s="108">
        <v>0</v>
      </c>
      <c r="E84" s="81" t="str">
        <f>VLOOKUP(B84,Table1[[Codigo_servico]:[Subtotal_servico]],9,FALSE)</f>
        <v>M</v>
      </c>
      <c r="F84" s="109">
        <f>VLOOKUP(B84,Table1[[Codigo_servico]:[Subtotal_servico]],11,FALSE)</f>
        <v>32.046447017524727</v>
      </c>
      <c r="G84" s="106">
        <f t="shared" si="1"/>
        <v>0</v>
      </c>
    </row>
    <row r="85" spans="2:7" hidden="1" x14ac:dyDescent="0.25">
      <c r="B85" s="112">
        <v>20102</v>
      </c>
      <c r="C85" t="s">
        <v>2409</v>
      </c>
      <c r="D85" s="108">
        <v>0</v>
      </c>
      <c r="E85" s="81" t="str">
        <f>VLOOKUP(B85,Table1[[Codigo_servico]:[Subtotal_servico]],9,FALSE)</f>
        <v>M</v>
      </c>
      <c r="F85" s="109">
        <f>VLOOKUP(B85,Table1[[Codigo_servico]:[Subtotal_servico]],11,FALSE)</f>
        <v>48.555669809732684</v>
      </c>
      <c r="G85" s="106">
        <f t="shared" si="1"/>
        <v>0</v>
      </c>
    </row>
    <row r="86" spans="2:7" hidden="1" x14ac:dyDescent="0.25">
      <c r="B86" s="112">
        <v>20103</v>
      </c>
      <c r="C86" t="s">
        <v>2410</v>
      </c>
      <c r="D86" s="108">
        <v>0</v>
      </c>
      <c r="E86" s="81" t="str">
        <f>VLOOKUP(B86,Table1[[Codigo_servico]:[Subtotal_servico]],9,FALSE)</f>
        <v>M</v>
      </c>
      <c r="F86" s="109">
        <f>VLOOKUP(B86,Table1[[Codigo_servico]:[Subtotal_servico]],11,FALSE)</f>
        <v>72.18798555186882</v>
      </c>
      <c r="G86" s="106">
        <f t="shared" si="1"/>
        <v>0</v>
      </c>
    </row>
    <row r="87" spans="2:7" hidden="1" x14ac:dyDescent="0.25">
      <c r="B87" s="112">
        <v>20105</v>
      </c>
      <c r="C87" t="s">
        <v>2411</v>
      </c>
      <c r="D87" s="108">
        <v>0</v>
      </c>
      <c r="E87" s="81" t="str">
        <f>VLOOKUP(B87,Table1[[Codigo_servico]:[Subtotal_servico]],9,FALSE)</f>
        <v>M</v>
      </c>
      <c r="F87" s="109">
        <f>VLOOKUP(B87,Table1[[Codigo_servico]:[Subtotal_servico]],11,FALSE)</f>
        <v>44.495310071884731</v>
      </c>
      <c r="G87" s="106">
        <f t="shared" si="1"/>
        <v>0</v>
      </c>
    </row>
    <row r="88" spans="2:7" hidden="1" x14ac:dyDescent="0.25">
      <c r="B88" s="112">
        <v>20106</v>
      </c>
      <c r="C88" t="s">
        <v>2412</v>
      </c>
      <c r="D88" s="108">
        <v>0</v>
      </c>
      <c r="E88" s="81" t="str">
        <f>VLOOKUP(B88,Table1[[Codigo_servico]:[Subtotal_servico]],9,FALSE)</f>
        <v>M</v>
      </c>
      <c r="F88" s="109">
        <f>VLOOKUP(B88,Table1[[Codigo_servico]:[Subtotal_servico]],11,FALSE)</f>
        <v>55.853601771884726</v>
      </c>
      <c r="G88" s="106">
        <f t="shared" si="1"/>
        <v>0</v>
      </c>
    </row>
    <row r="89" spans="2:7" hidden="1" x14ac:dyDescent="0.25">
      <c r="B89" s="112">
        <v>20107</v>
      </c>
      <c r="C89" t="s">
        <v>2413</v>
      </c>
      <c r="D89" s="108">
        <v>0</v>
      </c>
      <c r="E89" s="81" t="str">
        <f>VLOOKUP(B89,Table1[[Codigo_servico]:[Subtotal_servico]],9,FALSE)</f>
        <v>M</v>
      </c>
      <c r="F89" s="109">
        <f>VLOOKUP(B89,Table1[[Codigo_servico]:[Subtotal_servico]],11,FALSE)</f>
        <v>69.380880871884727</v>
      </c>
      <c r="G89" s="106">
        <f t="shared" si="1"/>
        <v>0</v>
      </c>
    </row>
    <row r="90" spans="2:7" hidden="1" x14ac:dyDescent="0.25">
      <c r="B90" s="112">
        <v>20108</v>
      </c>
      <c r="C90" t="s">
        <v>2414</v>
      </c>
      <c r="D90" s="108">
        <v>0</v>
      </c>
      <c r="E90" s="81" t="str">
        <f>VLOOKUP(B90,Table1[[Codigo_servico]:[Subtotal_servico]],9,FALSE)</f>
        <v>M</v>
      </c>
      <c r="F90" s="109">
        <f>VLOOKUP(B90,Table1[[Codigo_servico]:[Subtotal_servico]],11,FALSE)</f>
        <v>96.862518057827089</v>
      </c>
      <c r="G90" s="106">
        <f t="shared" si="1"/>
        <v>0</v>
      </c>
    </row>
    <row r="91" spans="2:7" hidden="1" x14ac:dyDescent="0.25">
      <c r="B91" s="112">
        <v>20120</v>
      </c>
      <c r="C91" t="s">
        <v>2415</v>
      </c>
      <c r="D91" s="108">
        <v>0</v>
      </c>
      <c r="E91" s="81" t="str">
        <f>VLOOKUP(B91,Table1[[Codigo_servico]:[Subtotal_servico]],9,FALSE)</f>
        <v>M3</v>
      </c>
      <c r="F91" s="109">
        <f>VLOOKUP(B91,Table1[[Codigo_servico]:[Subtotal_servico]],11,FALSE)</f>
        <v>291.714004182758</v>
      </c>
      <c r="G91" s="106">
        <f t="shared" si="1"/>
        <v>0</v>
      </c>
    </row>
    <row r="92" spans="2:7" hidden="1" x14ac:dyDescent="0.25">
      <c r="B92" s="112">
        <v>20134</v>
      </c>
      <c r="C92" t="s">
        <v>2416</v>
      </c>
      <c r="D92" s="108">
        <v>0</v>
      </c>
      <c r="E92" s="81" t="str">
        <f>VLOOKUP(B92,Table1[[Codigo_servico]:[Subtotal_servico]],9,FALSE)</f>
        <v>M3</v>
      </c>
      <c r="F92" s="109">
        <f>VLOOKUP(B92,Table1[[Codigo_servico]:[Subtotal_servico]],11,FALSE)</f>
        <v>449.8078069546292</v>
      </c>
      <c r="G92" s="106">
        <f t="shared" si="1"/>
        <v>0</v>
      </c>
    </row>
    <row r="93" spans="2:7" hidden="1" x14ac:dyDescent="0.25">
      <c r="B93" s="112">
        <v>20138</v>
      </c>
      <c r="C93" t="s">
        <v>2417</v>
      </c>
      <c r="D93" s="108">
        <v>0</v>
      </c>
      <c r="E93" s="81" t="str">
        <f>VLOOKUP(B93,Table1[[Codigo_servico]:[Subtotal_servico]],9,FALSE)</f>
        <v>M</v>
      </c>
      <c r="F93" s="109">
        <f>VLOOKUP(B93,Table1[[Codigo_servico]:[Subtotal_servico]],11,FALSE)</f>
        <v>63.378475000000002</v>
      </c>
      <c r="G93" s="106">
        <f t="shared" si="1"/>
        <v>0</v>
      </c>
    </row>
    <row r="94" spans="2:7" x14ac:dyDescent="0.25">
      <c r="B94" s="112">
        <v>20139</v>
      </c>
      <c r="C94" t="s">
        <v>2418</v>
      </c>
      <c r="D94" s="108">
        <v>640</v>
      </c>
      <c r="E94" s="81" t="str">
        <f>VLOOKUP(B94,Table1[[Codigo_servico]:[Subtotal_servico]],9,FALSE)</f>
        <v>M</v>
      </c>
      <c r="F94" s="109">
        <f>VLOOKUP(B94,Table1[[Codigo_servico]:[Subtotal_servico]],11,FALSE)</f>
        <v>68.464100000000002</v>
      </c>
      <c r="G94" s="106">
        <f t="shared" si="1"/>
        <v>43817.024000000005</v>
      </c>
    </row>
    <row r="95" spans="2:7" hidden="1" x14ac:dyDescent="0.25">
      <c r="B95" s="112">
        <v>20140</v>
      </c>
      <c r="C95" t="s">
        <v>2419</v>
      </c>
      <c r="D95" s="108">
        <v>0</v>
      </c>
      <c r="E95" s="81" t="str">
        <f>VLOOKUP(B95,Table1[[Codigo_servico]:[Subtotal_servico]],9,FALSE)</f>
        <v>M</v>
      </c>
      <c r="F95" s="109">
        <f>VLOOKUP(B95,Table1[[Codigo_servico]:[Subtotal_servico]],11,FALSE)</f>
        <v>84.779300000000006</v>
      </c>
      <c r="G95" s="106">
        <f t="shared" si="1"/>
        <v>0</v>
      </c>
    </row>
    <row r="96" spans="2:7" hidden="1" x14ac:dyDescent="0.25">
      <c r="B96" s="112">
        <v>20141</v>
      </c>
      <c r="C96" t="s">
        <v>2420</v>
      </c>
      <c r="D96" s="108">
        <v>0</v>
      </c>
      <c r="E96" s="81" t="str">
        <f>VLOOKUP(B96,Table1[[Codigo_servico]:[Subtotal_servico]],9,FALSE)</f>
        <v>M</v>
      </c>
      <c r="F96" s="109">
        <f>VLOOKUP(B96,Table1[[Codigo_servico]:[Subtotal_servico]],11,FALSE)</f>
        <v>124.76389999999999</v>
      </c>
      <c r="G96" s="106">
        <f t="shared" si="1"/>
        <v>0</v>
      </c>
    </row>
    <row r="97" spans="2:7" hidden="1" x14ac:dyDescent="0.25">
      <c r="B97" s="112">
        <v>20142</v>
      </c>
      <c r="C97" t="s">
        <v>2421</v>
      </c>
      <c r="D97" s="108">
        <v>0</v>
      </c>
      <c r="E97" s="81" t="str">
        <f>VLOOKUP(B97,Table1[[Codigo_servico]:[Subtotal_servico]],9,FALSE)</f>
        <v>M</v>
      </c>
      <c r="F97" s="109">
        <f>VLOOKUP(B97,Table1[[Codigo_servico]:[Subtotal_servico]],11,FALSE)</f>
        <v>141.67392500000003</v>
      </c>
      <c r="G97" s="106">
        <f t="shared" si="1"/>
        <v>0</v>
      </c>
    </row>
    <row r="98" spans="2:7" hidden="1" x14ac:dyDescent="0.25">
      <c r="B98" s="112">
        <v>20143</v>
      </c>
      <c r="C98" t="s">
        <v>2422</v>
      </c>
      <c r="D98" s="108">
        <v>0</v>
      </c>
      <c r="E98" s="81" t="str">
        <f>VLOOKUP(B98,Table1[[Codigo_servico]:[Subtotal_servico]],9,FALSE)</f>
        <v>UN</v>
      </c>
      <c r="F98" s="109">
        <f>VLOOKUP(B98,Table1[[Codigo_servico]:[Subtotal_servico]],11,FALSE)</f>
        <v>29.9633</v>
      </c>
      <c r="G98" s="106">
        <f t="shared" si="1"/>
        <v>0</v>
      </c>
    </row>
    <row r="99" spans="2:7" hidden="1" x14ac:dyDescent="0.25">
      <c r="B99" s="112">
        <v>20144</v>
      </c>
      <c r="C99" t="s">
        <v>2423</v>
      </c>
      <c r="D99" s="108">
        <v>0</v>
      </c>
      <c r="E99" s="81" t="str">
        <f>VLOOKUP(B99,Table1[[Codigo_servico]:[Subtotal_servico]],9,FALSE)</f>
        <v>UN</v>
      </c>
      <c r="F99" s="109">
        <f>VLOOKUP(B99,Table1[[Codigo_servico]:[Subtotal_servico]],11,FALSE)</f>
        <v>31.903300000000002</v>
      </c>
      <c r="G99" s="106">
        <f t="shared" si="1"/>
        <v>0</v>
      </c>
    </row>
    <row r="100" spans="2:7" hidden="1" x14ac:dyDescent="0.25">
      <c r="B100" s="112">
        <v>20145</v>
      </c>
      <c r="C100" t="s">
        <v>2424</v>
      </c>
      <c r="D100" s="108">
        <v>0</v>
      </c>
      <c r="E100" s="81" t="str">
        <f>VLOOKUP(B100,Table1[[Codigo_servico]:[Subtotal_servico]],9,FALSE)</f>
        <v>UN</v>
      </c>
      <c r="F100" s="109">
        <f>VLOOKUP(B100,Table1[[Codigo_servico]:[Subtotal_servico]],11,FALSE)</f>
        <v>34.8733</v>
      </c>
      <c r="G100" s="106">
        <f t="shared" si="1"/>
        <v>0</v>
      </c>
    </row>
    <row r="101" spans="2:7" hidden="1" x14ac:dyDescent="0.25">
      <c r="B101" s="112">
        <v>20146</v>
      </c>
      <c r="C101" t="s">
        <v>2425</v>
      </c>
      <c r="D101" s="108">
        <v>0</v>
      </c>
      <c r="E101" s="81" t="str">
        <f>VLOOKUP(B101,Table1[[Codigo_servico]:[Subtotal_servico]],9,FALSE)</f>
        <v>UN</v>
      </c>
      <c r="F101" s="109">
        <f>VLOOKUP(B101,Table1[[Codigo_servico]:[Subtotal_servico]],11,FALSE)</f>
        <v>34</v>
      </c>
      <c r="G101" s="106">
        <f t="shared" si="1"/>
        <v>0</v>
      </c>
    </row>
    <row r="102" spans="2:7" hidden="1" x14ac:dyDescent="0.25">
      <c r="B102" s="112">
        <v>20147</v>
      </c>
      <c r="C102" t="s">
        <v>2426</v>
      </c>
      <c r="D102" s="108">
        <v>0</v>
      </c>
      <c r="E102" s="81" t="str">
        <f>VLOOKUP(B102,Table1[[Codigo_servico]:[Subtotal_servico]],9,FALSE)</f>
        <v>UN</v>
      </c>
      <c r="F102" s="109">
        <f>VLOOKUP(B102,Table1[[Codigo_servico]:[Subtotal_servico]],11,FALSE)</f>
        <v>40.823300000000003</v>
      </c>
      <c r="G102" s="106">
        <f t="shared" si="1"/>
        <v>0</v>
      </c>
    </row>
    <row r="103" spans="2:7" hidden="1" x14ac:dyDescent="0.25">
      <c r="B103" s="112">
        <v>20148</v>
      </c>
      <c r="C103" t="s">
        <v>2427</v>
      </c>
      <c r="D103" s="108">
        <v>0</v>
      </c>
      <c r="E103" s="81" t="str">
        <f>VLOOKUP(B103,Table1[[Codigo_servico]:[Subtotal_servico]],9,FALSE)</f>
        <v>UN</v>
      </c>
      <c r="F103" s="109">
        <f>VLOOKUP(B103,Table1[[Codigo_servico]:[Subtotal_servico]],11,FALSE)</f>
        <v>35.534903588175908</v>
      </c>
      <c r="G103" s="106">
        <f t="shared" si="1"/>
        <v>0</v>
      </c>
    </row>
    <row r="104" spans="2:7" hidden="1" x14ac:dyDescent="0.25">
      <c r="B104" s="112">
        <v>20151</v>
      </c>
      <c r="C104" t="s">
        <v>2428</v>
      </c>
      <c r="D104" s="108">
        <v>0</v>
      </c>
      <c r="E104" s="81" t="str">
        <f>VLOOKUP(B104,Table1[[Codigo_servico]:[Subtotal_servico]],9,FALSE)</f>
        <v>M</v>
      </c>
      <c r="F104" s="109">
        <f>VLOOKUP(B104,Table1[[Codigo_servico]:[Subtotal_servico]],11,FALSE)</f>
        <v>25.608174171884727</v>
      </c>
      <c r="G104" s="106">
        <f t="shared" si="1"/>
        <v>0</v>
      </c>
    </row>
    <row r="105" spans="2:7" hidden="1" x14ac:dyDescent="0.25">
      <c r="B105" s="112">
        <v>20152</v>
      </c>
      <c r="C105" t="s">
        <v>2429</v>
      </c>
      <c r="D105" s="108">
        <v>0</v>
      </c>
      <c r="E105" s="81" t="str">
        <f>VLOOKUP(B105,Table1[[Codigo_servico]:[Subtotal_servico]],9,FALSE)</f>
        <v>M</v>
      </c>
      <c r="F105" s="109">
        <f>VLOOKUP(B105,Table1[[Codigo_servico]:[Subtotal_servico]],11,FALSE)</f>
        <v>33.603863371884721</v>
      </c>
      <c r="G105" s="106">
        <f t="shared" si="1"/>
        <v>0</v>
      </c>
    </row>
    <row r="106" spans="2:7" hidden="1" x14ac:dyDescent="0.25">
      <c r="B106" s="112">
        <v>20153</v>
      </c>
      <c r="C106" t="s">
        <v>2430</v>
      </c>
      <c r="D106" s="108">
        <v>0</v>
      </c>
      <c r="E106" s="81" t="str">
        <f>VLOOKUP(B106,Table1[[Codigo_servico]:[Subtotal_servico]],9,FALSE)</f>
        <v>M</v>
      </c>
      <c r="F106" s="109">
        <f>VLOOKUP(B106,Table1[[Codigo_servico]:[Subtotal_servico]],11,FALSE)</f>
        <v>42.97594537188472</v>
      </c>
      <c r="G106" s="106">
        <f t="shared" si="1"/>
        <v>0</v>
      </c>
    </row>
    <row r="107" spans="2:7" hidden="1" x14ac:dyDescent="0.25">
      <c r="B107" s="112">
        <v>20155</v>
      </c>
      <c r="C107" t="s">
        <v>2431</v>
      </c>
      <c r="D107" s="108">
        <v>0</v>
      </c>
      <c r="E107" s="81" t="str">
        <f>VLOOKUP(B107,Table1[[Codigo_servico]:[Subtotal_servico]],9,FALSE)</f>
        <v>M</v>
      </c>
      <c r="F107" s="109">
        <f>VLOOKUP(B107,Table1[[Codigo_servico]:[Subtotal_servico]],11,FALSE)</f>
        <v>56.149421371884728</v>
      </c>
      <c r="G107" s="106">
        <f t="shared" si="1"/>
        <v>0</v>
      </c>
    </row>
    <row r="108" spans="2:7" hidden="1" x14ac:dyDescent="0.25">
      <c r="B108" s="112">
        <v>20156</v>
      </c>
      <c r="C108" t="s">
        <v>2432</v>
      </c>
      <c r="D108" s="108">
        <v>0</v>
      </c>
      <c r="E108" s="81" t="str">
        <f>VLOOKUP(B108,Table1[[Codigo_servico]:[Subtotal_servico]],9,FALSE)</f>
        <v>M</v>
      </c>
      <c r="F108" s="109">
        <f>VLOOKUP(B108,Table1[[Codigo_servico]:[Subtotal_servico]],11,FALSE)</f>
        <v>198.51621897188474</v>
      </c>
      <c r="G108" s="106">
        <f t="shared" si="1"/>
        <v>0</v>
      </c>
    </row>
    <row r="109" spans="2:7" hidden="1" x14ac:dyDescent="0.25">
      <c r="B109" s="112">
        <v>20160</v>
      </c>
      <c r="C109" t="s">
        <v>2433</v>
      </c>
      <c r="D109" s="108">
        <v>0</v>
      </c>
      <c r="E109" s="81" t="str">
        <f>VLOOKUP(B109,Table1[[Codigo_servico]:[Subtotal_servico]],9,FALSE)</f>
        <v>M</v>
      </c>
      <c r="F109" s="109">
        <f>VLOOKUP(B109,Table1[[Codigo_servico]:[Subtotal_servico]],11,FALSE)</f>
        <v>213.94116853775992</v>
      </c>
      <c r="G109" s="106">
        <f t="shared" si="1"/>
        <v>0</v>
      </c>
    </row>
    <row r="110" spans="2:7" hidden="1" x14ac:dyDescent="0.25">
      <c r="B110" s="112">
        <v>20161</v>
      </c>
      <c r="C110" t="s">
        <v>2434</v>
      </c>
      <c r="D110" s="108">
        <v>0</v>
      </c>
      <c r="E110" s="81" t="str">
        <f>VLOOKUP(B110,Table1[[Codigo_servico]:[Subtotal_servico]],9,FALSE)</f>
        <v>M</v>
      </c>
      <c r="F110" s="109">
        <f>VLOOKUP(B110,Table1[[Codigo_servico]:[Subtotal_servico]],11,FALSE)</f>
        <v>245.68257524507678</v>
      </c>
      <c r="G110" s="106">
        <f t="shared" si="1"/>
        <v>0</v>
      </c>
    </row>
    <row r="111" spans="2:7" hidden="1" x14ac:dyDescent="0.25">
      <c r="B111" s="112">
        <v>20162</v>
      </c>
      <c r="C111" t="s">
        <v>2435</v>
      </c>
      <c r="D111" s="108">
        <v>0</v>
      </c>
      <c r="E111" s="81" t="str">
        <f>VLOOKUP(B111,Table1[[Codigo_servico]:[Subtotal_servico]],9,FALSE)</f>
        <v>M</v>
      </c>
      <c r="F111" s="109">
        <f>VLOOKUP(B111,Table1[[Codigo_servico]:[Subtotal_servico]],11,FALSE)</f>
        <v>275.2077776194522</v>
      </c>
      <c r="G111" s="106">
        <f t="shared" si="1"/>
        <v>0</v>
      </c>
    </row>
    <row r="112" spans="2:7" hidden="1" x14ac:dyDescent="0.25">
      <c r="B112" s="112">
        <v>20163</v>
      </c>
      <c r="C112" t="s">
        <v>2436</v>
      </c>
      <c r="D112" s="108">
        <v>0</v>
      </c>
      <c r="E112" s="81" t="str">
        <f>VLOOKUP(B112,Table1[[Codigo_servico]:[Subtotal_servico]],9,FALSE)</f>
        <v>M</v>
      </c>
      <c r="F112" s="109">
        <f>VLOOKUP(B112,Table1[[Codigo_servico]:[Subtotal_servico]],11,FALSE)</f>
        <v>332.30545992506438</v>
      </c>
      <c r="G112" s="106">
        <f t="shared" si="1"/>
        <v>0</v>
      </c>
    </row>
    <row r="113" spans="2:7" hidden="1" x14ac:dyDescent="0.25">
      <c r="B113" s="112">
        <v>20164</v>
      </c>
      <c r="C113" t="s">
        <v>2437</v>
      </c>
      <c r="D113" s="108">
        <v>0</v>
      </c>
      <c r="E113" s="81" t="str">
        <f>VLOOKUP(B113,Table1[[Codigo_servico]:[Subtotal_servico]],9,FALSE)</f>
        <v>M</v>
      </c>
      <c r="F113" s="109">
        <f>VLOOKUP(B113,Table1[[Codigo_servico]:[Subtotal_servico]],11,FALSE)</f>
        <v>151.4</v>
      </c>
      <c r="G113" s="106">
        <f t="shared" si="1"/>
        <v>0</v>
      </c>
    </row>
    <row r="114" spans="2:7" hidden="1" x14ac:dyDescent="0.25">
      <c r="B114" s="112">
        <v>20165</v>
      </c>
      <c r="C114" t="s">
        <v>2438</v>
      </c>
      <c r="D114" s="108">
        <v>0</v>
      </c>
      <c r="E114" s="81" t="str">
        <f>VLOOKUP(B114,Table1[[Codigo_servico]:[Subtotal_servico]],9,FALSE)</f>
        <v>M</v>
      </c>
      <c r="F114" s="109">
        <f>VLOOKUP(B114,Table1[[Codigo_servico]:[Subtotal_servico]],11,FALSE)</f>
        <v>165.94149999999999</v>
      </c>
      <c r="G114" s="106">
        <f t="shared" si="1"/>
        <v>0</v>
      </c>
    </row>
    <row r="115" spans="2:7" hidden="1" x14ac:dyDescent="0.25">
      <c r="B115" s="112">
        <v>20166</v>
      </c>
      <c r="C115" t="s">
        <v>2439</v>
      </c>
      <c r="D115" s="108">
        <v>0</v>
      </c>
      <c r="E115" s="81" t="str">
        <f>VLOOKUP(B115,Table1[[Codigo_servico]:[Subtotal_servico]],9,FALSE)</f>
        <v>M</v>
      </c>
      <c r="F115" s="109">
        <f>VLOOKUP(B115,Table1[[Codigo_servico]:[Subtotal_servico]],11,FALSE)</f>
        <v>174.3075</v>
      </c>
      <c r="G115" s="106">
        <f t="shared" si="1"/>
        <v>0</v>
      </c>
    </row>
    <row r="116" spans="2:7" hidden="1" x14ac:dyDescent="0.25">
      <c r="B116" s="112">
        <v>20167</v>
      </c>
      <c r="C116" t="s">
        <v>2440</v>
      </c>
      <c r="D116" s="108">
        <v>0</v>
      </c>
      <c r="E116" s="81" t="str">
        <f>VLOOKUP(B116,Table1[[Codigo_servico]:[Subtotal_servico]],9,FALSE)</f>
        <v>M</v>
      </c>
      <c r="F116" s="109">
        <f>VLOOKUP(B116,Table1[[Codigo_servico]:[Subtotal_servico]],11,FALSE)</f>
        <v>197.8888</v>
      </c>
      <c r="G116" s="106">
        <f t="shared" si="1"/>
        <v>0</v>
      </c>
    </row>
    <row r="117" spans="2:7" hidden="1" x14ac:dyDescent="0.25">
      <c r="B117" s="112">
        <v>20170</v>
      </c>
      <c r="C117" t="s">
        <v>2441</v>
      </c>
      <c r="D117" s="108">
        <v>0</v>
      </c>
      <c r="E117" s="81" t="str">
        <f>VLOOKUP(B117,Table1[[Codigo_servico]:[Subtotal_servico]],9,FALSE)</f>
        <v>M</v>
      </c>
      <c r="F117" s="109">
        <f>VLOOKUP(B117,Table1[[Codigo_servico]:[Subtotal_servico]],11,FALSE)</f>
        <v>125.87286513886318</v>
      </c>
      <c r="G117" s="106">
        <f t="shared" si="1"/>
        <v>0</v>
      </c>
    </row>
    <row r="118" spans="2:7" hidden="1" x14ac:dyDescent="0.25">
      <c r="B118" s="112">
        <v>20171</v>
      </c>
      <c r="C118" t="s">
        <v>2443</v>
      </c>
      <c r="D118" s="108">
        <v>0</v>
      </c>
      <c r="E118" s="81" t="str">
        <f>VLOOKUP(B118,Table1[[Codigo_servico]:[Subtotal_servico]],9,FALSE)</f>
        <v>M</v>
      </c>
      <c r="F118" s="109">
        <f>VLOOKUP(B118,Table1[[Codigo_servico]:[Subtotal_servico]],11,FALSE)</f>
        <v>188.86464422330363</v>
      </c>
      <c r="G118" s="106">
        <f t="shared" si="1"/>
        <v>0</v>
      </c>
    </row>
    <row r="119" spans="2:7" hidden="1" x14ac:dyDescent="0.25">
      <c r="B119" s="112">
        <v>20172</v>
      </c>
      <c r="C119" t="s">
        <v>2444</v>
      </c>
      <c r="D119" s="108">
        <v>0</v>
      </c>
      <c r="E119" s="81" t="str">
        <f>VLOOKUP(B119,Table1[[Codigo_servico]:[Subtotal_servico]],9,FALSE)</f>
        <v>M</v>
      </c>
      <c r="F119" s="109">
        <f>VLOOKUP(B119,Table1[[Codigo_servico]:[Subtotal_servico]],11,FALSE)</f>
        <v>577.36258362321462</v>
      </c>
      <c r="G119" s="106">
        <f t="shared" si="1"/>
        <v>0</v>
      </c>
    </row>
    <row r="120" spans="2:7" hidden="1" x14ac:dyDescent="0.25">
      <c r="B120" s="112">
        <v>20173</v>
      </c>
      <c r="C120" t="s">
        <v>2445</v>
      </c>
      <c r="D120" s="108">
        <v>0</v>
      </c>
      <c r="E120" s="81" t="str">
        <f>VLOOKUP(B120,Table1[[Codigo_servico]:[Subtotal_servico]],9,FALSE)</f>
        <v>UN</v>
      </c>
      <c r="F120" s="109">
        <f>VLOOKUP(B120,Table1[[Codigo_servico]:[Subtotal_servico]],11,FALSE)</f>
        <v>83.147499999999994</v>
      </c>
      <c r="G120" s="106">
        <f t="shared" si="1"/>
        <v>0</v>
      </c>
    </row>
    <row r="121" spans="2:7" hidden="1" x14ac:dyDescent="0.25">
      <c r="B121" s="112">
        <v>20174</v>
      </c>
      <c r="C121" t="s">
        <v>2446</v>
      </c>
      <c r="D121" s="108">
        <v>0</v>
      </c>
      <c r="E121" s="81" t="str">
        <f>VLOOKUP(B121,Table1[[Codigo_servico]:[Subtotal_servico]],9,FALSE)</f>
        <v>UN</v>
      </c>
      <c r="F121" s="109">
        <f>VLOOKUP(B121,Table1[[Codigo_servico]:[Subtotal_servico]],11,FALSE)</f>
        <v>90.628799999999998</v>
      </c>
      <c r="G121" s="106">
        <f t="shared" si="1"/>
        <v>0</v>
      </c>
    </row>
    <row r="122" spans="2:7" hidden="1" x14ac:dyDescent="0.25">
      <c r="B122" s="112">
        <v>20175</v>
      </c>
      <c r="C122" t="s">
        <v>2447</v>
      </c>
      <c r="D122" s="108">
        <v>0</v>
      </c>
      <c r="E122" s="81" t="str">
        <f>VLOOKUP(B122,Table1[[Codigo_servico]:[Subtotal_servico]],9,FALSE)</f>
        <v>UN</v>
      </c>
      <c r="F122" s="109">
        <f>VLOOKUP(B122,Table1[[Codigo_servico]:[Subtotal_servico]],11,FALSE)</f>
        <v>91.716300000000004</v>
      </c>
      <c r="G122" s="106">
        <f t="shared" si="1"/>
        <v>0</v>
      </c>
    </row>
    <row r="123" spans="2:7" hidden="1" x14ac:dyDescent="0.25">
      <c r="B123" s="112">
        <v>20176</v>
      </c>
      <c r="C123" t="s">
        <v>2448</v>
      </c>
      <c r="D123" s="108">
        <v>0</v>
      </c>
      <c r="E123" s="81" t="str">
        <f>VLOOKUP(B123,Table1[[Codigo_servico]:[Subtotal_servico]],9,FALSE)</f>
        <v>UN</v>
      </c>
      <c r="F123" s="109">
        <f>VLOOKUP(B123,Table1[[Codigo_servico]:[Subtotal_servico]],11,FALSE)</f>
        <v>249.44059999999999</v>
      </c>
      <c r="G123" s="106">
        <f t="shared" si="1"/>
        <v>0</v>
      </c>
    </row>
    <row r="124" spans="2:7" hidden="1" x14ac:dyDescent="0.25">
      <c r="B124" s="112">
        <v>20177</v>
      </c>
      <c r="C124" t="s">
        <v>2449</v>
      </c>
      <c r="D124" s="108">
        <v>0</v>
      </c>
      <c r="E124" s="81" t="str">
        <f>VLOOKUP(B124,Table1[[Codigo_servico]:[Subtotal_servico]],9,FALSE)</f>
        <v>UN</v>
      </c>
      <c r="F124" s="109">
        <f>VLOOKUP(B124,Table1[[Codigo_servico]:[Subtotal_servico]],11,FALSE)</f>
        <v>283.48149999999998</v>
      </c>
      <c r="G124" s="106">
        <f t="shared" si="1"/>
        <v>0</v>
      </c>
    </row>
    <row r="125" spans="2:7" hidden="1" x14ac:dyDescent="0.25">
      <c r="B125" s="112">
        <v>20178</v>
      </c>
      <c r="C125" t="s">
        <v>2450</v>
      </c>
      <c r="D125" s="108">
        <v>0</v>
      </c>
      <c r="E125" s="81" t="str">
        <f>VLOOKUP(B125,Table1[[Codigo_servico]:[Subtotal_servico]],9,FALSE)</f>
        <v>UN</v>
      </c>
      <c r="F125" s="109">
        <f>VLOOKUP(B125,Table1[[Codigo_servico]:[Subtotal_servico]],11,FALSE)</f>
        <v>273.47030000000001</v>
      </c>
      <c r="G125" s="106">
        <f t="shared" si="1"/>
        <v>0</v>
      </c>
    </row>
    <row r="126" spans="2:7" hidden="1" x14ac:dyDescent="0.25">
      <c r="B126" s="112">
        <v>20180</v>
      </c>
      <c r="C126" t="s">
        <v>2451</v>
      </c>
      <c r="D126" s="108">
        <v>0</v>
      </c>
      <c r="E126" s="81" t="str">
        <f>VLOOKUP(B126,Table1[[Codigo_servico]:[Subtotal_servico]],9,FALSE)</f>
        <v>M</v>
      </c>
      <c r="F126" s="109">
        <f>VLOOKUP(B126,Table1[[Codigo_servico]:[Subtotal_servico]],11,FALSE)</f>
        <v>51.468706071884725</v>
      </c>
      <c r="G126" s="106">
        <f t="shared" si="1"/>
        <v>0</v>
      </c>
    </row>
    <row r="127" spans="2:7" hidden="1" x14ac:dyDescent="0.25">
      <c r="B127" s="112">
        <v>20181</v>
      </c>
      <c r="C127" t="s">
        <v>2452</v>
      </c>
      <c r="D127" s="108">
        <v>0</v>
      </c>
      <c r="E127" s="81" t="str">
        <f>VLOOKUP(B127,Table1[[Codigo_servico]:[Subtotal_servico]],9,FALSE)</f>
        <v>M</v>
      </c>
      <c r="F127" s="109">
        <f>VLOOKUP(B127,Table1[[Codigo_servico]:[Subtotal_servico]],11,FALSE)</f>
        <v>62.938028771884724</v>
      </c>
      <c r="G127" s="106">
        <f t="shared" si="1"/>
        <v>0</v>
      </c>
    </row>
    <row r="128" spans="2:7" hidden="1" x14ac:dyDescent="0.25">
      <c r="B128" s="112">
        <v>20182</v>
      </c>
      <c r="C128" t="s">
        <v>2453</v>
      </c>
      <c r="D128" s="108">
        <v>0</v>
      </c>
      <c r="E128" s="81" t="str">
        <f>VLOOKUP(B128,Table1[[Codigo_servico]:[Subtotal_servico]],9,FALSE)</f>
        <v>M</v>
      </c>
      <c r="F128" s="109">
        <f>VLOOKUP(B128,Table1[[Codigo_servico]:[Subtotal_servico]],11,FALSE)</f>
        <v>79.648062971884727</v>
      </c>
      <c r="G128" s="106">
        <f t="shared" si="1"/>
        <v>0</v>
      </c>
    </row>
    <row r="129" spans="2:7" hidden="1" x14ac:dyDescent="0.25">
      <c r="B129" s="112">
        <v>20183</v>
      </c>
      <c r="C129" t="s">
        <v>2454</v>
      </c>
      <c r="D129" s="108">
        <v>0</v>
      </c>
      <c r="E129" s="81" t="str">
        <f>VLOOKUP(B129,Table1[[Codigo_servico]:[Subtotal_servico]],9,FALSE)</f>
        <v>M</v>
      </c>
      <c r="F129" s="109">
        <f>VLOOKUP(B129,Table1[[Codigo_servico]:[Subtotal_servico]],11,FALSE)</f>
        <v>99.605531971884744</v>
      </c>
      <c r="G129" s="106">
        <f t="shared" si="1"/>
        <v>0</v>
      </c>
    </row>
    <row r="130" spans="2:7" hidden="1" x14ac:dyDescent="0.25">
      <c r="B130" s="112">
        <v>20184</v>
      </c>
      <c r="C130" t="s">
        <v>2455</v>
      </c>
      <c r="D130" s="108">
        <v>0</v>
      </c>
      <c r="E130" s="81" t="str">
        <f>VLOOKUP(B130,Table1[[Codigo_servico]:[Subtotal_servico]],9,FALSE)</f>
        <v>M</v>
      </c>
      <c r="F130" s="109">
        <f>VLOOKUP(B130,Table1[[Codigo_servico]:[Subtotal_servico]],11,FALSE)</f>
        <v>137.89801647188472</v>
      </c>
      <c r="G130" s="106">
        <f t="shared" si="1"/>
        <v>0</v>
      </c>
    </row>
    <row r="131" spans="2:7" hidden="1" x14ac:dyDescent="0.25">
      <c r="B131" s="112">
        <v>20185</v>
      </c>
      <c r="C131" t="s">
        <v>2456</v>
      </c>
      <c r="D131" s="108">
        <v>0</v>
      </c>
      <c r="E131" s="81" t="str">
        <f>VLOOKUP(B131,Table1[[Codigo_servico]:[Subtotal_servico]],9,FALSE)</f>
        <v>M</v>
      </c>
      <c r="F131" s="109">
        <f>VLOOKUP(B131,Table1[[Codigo_servico]:[Subtotal_servico]],11,FALSE)</f>
        <v>183.20494987188471</v>
      </c>
      <c r="G131" s="106">
        <f t="shared" si="1"/>
        <v>0</v>
      </c>
    </row>
    <row r="132" spans="2:7" hidden="1" x14ac:dyDescent="0.25">
      <c r="B132" s="112">
        <v>20190</v>
      </c>
      <c r="C132" t="s">
        <v>2457</v>
      </c>
      <c r="D132" s="108">
        <v>0</v>
      </c>
      <c r="E132" s="81" t="str">
        <f>VLOOKUP(B132,Table1[[Codigo_servico]:[Subtotal_servico]],9,FALSE)</f>
        <v>M</v>
      </c>
      <c r="F132" s="109">
        <f>VLOOKUP(B132,Table1[[Codigo_servico]:[Subtotal_servico]],11,FALSE)</f>
        <v>34.899087771884723</v>
      </c>
      <c r="G132" s="106">
        <f t="shared" si="1"/>
        <v>0</v>
      </c>
    </row>
    <row r="133" spans="2:7" hidden="1" x14ac:dyDescent="0.25">
      <c r="B133" s="112">
        <v>20191</v>
      </c>
      <c r="C133" t="s">
        <v>2458</v>
      </c>
      <c r="D133" s="108">
        <v>0</v>
      </c>
      <c r="E133" s="81" t="str">
        <f>VLOOKUP(B133,Table1[[Codigo_servico]:[Subtotal_servico]],9,FALSE)</f>
        <v>M</v>
      </c>
      <c r="F133" s="109">
        <f>VLOOKUP(B133,Table1[[Codigo_servico]:[Subtotal_servico]],11,FALSE)</f>
        <v>39.327887771884726</v>
      </c>
      <c r="G133" s="106">
        <f t="shared" si="1"/>
        <v>0</v>
      </c>
    </row>
    <row r="134" spans="2:7" hidden="1" x14ac:dyDescent="0.25">
      <c r="B134" s="112">
        <v>20192</v>
      </c>
      <c r="C134" t="s">
        <v>2459</v>
      </c>
      <c r="D134" s="108">
        <v>0</v>
      </c>
      <c r="E134" s="81" t="str">
        <f>VLOOKUP(B134,Table1[[Codigo_servico]:[Subtotal_servico]],9,FALSE)</f>
        <v>M</v>
      </c>
      <c r="F134" s="109">
        <f>VLOOKUP(B134,Table1[[Codigo_servico]:[Subtotal_servico]],11,FALSE)</f>
        <v>47.515887771884728</v>
      </c>
      <c r="G134" s="106">
        <f t="shared" si="1"/>
        <v>0</v>
      </c>
    </row>
    <row r="135" spans="2:7" hidden="1" x14ac:dyDescent="0.25">
      <c r="B135" s="112">
        <v>20193</v>
      </c>
      <c r="C135" t="s">
        <v>2460</v>
      </c>
      <c r="D135" s="108">
        <v>0</v>
      </c>
      <c r="E135" s="81" t="str">
        <f>VLOOKUP(B135,Table1[[Codigo_servico]:[Subtotal_servico]],9,FALSE)</f>
        <v>M</v>
      </c>
      <c r="F135" s="109">
        <f>VLOOKUP(B135,Table1[[Codigo_servico]:[Subtotal_servico]],11,FALSE)</f>
        <v>54.766287771884727</v>
      </c>
      <c r="G135" s="106">
        <f t="shared" si="1"/>
        <v>0</v>
      </c>
    </row>
    <row r="136" spans="2:7" hidden="1" x14ac:dyDescent="0.25">
      <c r="B136" s="112">
        <v>20194</v>
      </c>
      <c r="C136" t="s">
        <v>2461</v>
      </c>
      <c r="D136" s="108">
        <v>0</v>
      </c>
      <c r="E136" s="81" t="str">
        <f>VLOOKUP(B136,Table1[[Codigo_servico]:[Subtotal_servico]],9,FALSE)</f>
        <v>M</v>
      </c>
      <c r="F136" s="109">
        <f>VLOOKUP(B136,Table1[[Codigo_servico]:[Subtotal_servico]],11,FALSE)</f>
        <v>68.104687771884727</v>
      </c>
      <c r="G136" s="106">
        <f t="shared" si="1"/>
        <v>0</v>
      </c>
    </row>
    <row r="137" spans="2:7" hidden="1" x14ac:dyDescent="0.25">
      <c r="B137" s="112">
        <v>20195</v>
      </c>
      <c r="C137" t="s">
        <v>2462</v>
      </c>
      <c r="D137" s="108">
        <v>0</v>
      </c>
      <c r="E137" s="81" t="str">
        <f>VLOOKUP(B137,Table1[[Codigo_servico]:[Subtotal_servico]],9,FALSE)</f>
        <v>M</v>
      </c>
      <c r="F137" s="109">
        <f>VLOOKUP(B137,Table1[[Codigo_servico]:[Subtotal_servico]],11,FALSE)</f>
        <v>82.469787771884725</v>
      </c>
      <c r="G137" s="106">
        <f t="shared" si="1"/>
        <v>0</v>
      </c>
    </row>
    <row r="138" spans="2:7" hidden="1" x14ac:dyDescent="0.25">
      <c r="B138" s="112">
        <v>20196</v>
      </c>
      <c r="C138" t="s">
        <v>2463</v>
      </c>
      <c r="D138" s="108">
        <v>0</v>
      </c>
      <c r="E138" s="81" t="str">
        <f>VLOOKUP(B138,Table1[[Codigo_servico]:[Subtotal_servico]],9,FALSE)</f>
        <v>KG</v>
      </c>
      <c r="F138" s="109">
        <f>VLOOKUP(B138,Table1[[Codigo_servico]:[Subtotal_servico]],11,FALSE)</f>
        <v>0.42080000000000001</v>
      </c>
      <c r="G138" s="106">
        <f t="shared" si="1"/>
        <v>0</v>
      </c>
    </row>
    <row r="139" spans="2:7" hidden="1" x14ac:dyDescent="0.25">
      <c r="B139" s="112">
        <v>20197</v>
      </c>
      <c r="C139" t="s">
        <v>2464</v>
      </c>
      <c r="D139" s="108">
        <v>0</v>
      </c>
      <c r="E139" s="81" t="str">
        <f>VLOOKUP(B139,Table1[[Codigo_servico]:[Subtotal_servico]],9,FALSE)</f>
        <v>M3</v>
      </c>
      <c r="F139" s="109">
        <f>VLOOKUP(B139,Table1[[Codigo_servico]:[Subtotal_servico]],11,FALSE)</f>
        <v>74.454300000000003</v>
      </c>
      <c r="G139" s="106">
        <f t="shared" si="1"/>
        <v>0</v>
      </c>
    </row>
    <row r="140" spans="2:7" hidden="1" x14ac:dyDescent="0.25">
      <c r="B140" s="112">
        <v>20198</v>
      </c>
      <c r="C140" t="s">
        <v>2465</v>
      </c>
      <c r="D140" s="108">
        <v>0</v>
      </c>
      <c r="E140" s="81" t="str">
        <f>VLOOKUP(B140,Table1[[Codigo_servico]:[Subtotal_servico]],9,FALSE)</f>
        <v>M3</v>
      </c>
      <c r="F140" s="109">
        <f>VLOOKUP(B140,Table1[[Codigo_servico]:[Subtotal_servico]],11,FALSE)</f>
        <v>16.857099999999999</v>
      </c>
      <c r="G140" s="106">
        <f t="shared" si="1"/>
        <v>0</v>
      </c>
    </row>
    <row r="141" spans="2:7" hidden="1" x14ac:dyDescent="0.25">
      <c r="B141" s="112">
        <v>20201</v>
      </c>
      <c r="C141" t="s">
        <v>2466</v>
      </c>
      <c r="D141" s="108">
        <v>0</v>
      </c>
      <c r="E141" s="81" t="str">
        <f>VLOOKUP(B141,Table1[[Codigo_servico]:[Subtotal_servico]],9,FALSE)</f>
        <v>M3</v>
      </c>
      <c r="F141" s="109">
        <f>VLOOKUP(B141,Table1[[Codigo_servico]:[Subtotal_servico]],11,FALSE)</f>
        <v>37.883633156541762</v>
      </c>
      <c r="G141" s="106">
        <f t="shared" si="1"/>
        <v>0</v>
      </c>
    </row>
    <row r="142" spans="2:7" hidden="1" x14ac:dyDescent="0.25">
      <c r="B142" s="112">
        <v>20202</v>
      </c>
      <c r="C142" t="s">
        <v>2467</v>
      </c>
      <c r="D142" s="108">
        <v>0</v>
      </c>
      <c r="E142" s="81" t="str">
        <f>VLOOKUP(B142,Table1[[Codigo_servico]:[Subtotal_servico]],9,FALSE)</f>
        <v>M3</v>
      </c>
      <c r="F142" s="109">
        <f>VLOOKUP(B142,Table1[[Codigo_servico]:[Subtotal_servico]],11,FALSE)</f>
        <v>44.197572015965392</v>
      </c>
      <c r="G142" s="106">
        <f t="shared" si="1"/>
        <v>0</v>
      </c>
    </row>
    <row r="143" spans="2:7" hidden="1" x14ac:dyDescent="0.25">
      <c r="B143" s="112">
        <v>20205</v>
      </c>
      <c r="C143" t="s">
        <v>2468</v>
      </c>
      <c r="D143" s="108">
        <v>0</v>
      </c>
      <c r="E143" s="81" t="str">
        <f>VLOOKUP(B143,Table1[[Codigo_servico]:[Subtotal_servico]],9,FALSE)</f>
        <v>M2</v>
      </c>
      <c r="F143" s="109">
        <f>VLOOKUP(B143,Table1[[Codigo_servico]:[Subtotal_servico]],11,FALSE)</f>
        <v>50.630702828257512</v>
      </c>
      <c r="G143" s="106">
        <f t="shared" si="1"/>
        <v>0</v>
      </c>
    </row>
    <row r="144" spans="2:7" hidden="1" x14ac:dyDescent="0.25">
      <c r="B144" s="112">
        <v>20206</v>
      </c>
      <c r="C144" t="s">
        <v>2469</v>
      </c>
      <c r="D144" s="108">
        <v>0</v>
      </c>
      <c r="E144" s="81" t="str">
        <f>VLOOKUP(B144,Table1[[Codigo_servico]:[Subtotal_servico]],9,FALSE)</f>
        <v>M2</v>
      </c>
      <c r="F144" s="109">
        <f>VLOOKUP(B144,Table1[[Codigo_servico]:[Subtotal_servico]],11,FALSE)</f>
        <v>31.172513589039234</v>
      </c>
      <c r="G144" s="106">
        <f t="shared" si="1"/>
        <v>0</v>
      </c>
    </row>
    <row r="145" spans="2:7" hidden="1" x14ac:dyDescent="0.25">
      <c r="B145" s="112">
        <v>20210</v>
      </c>
      <c r="C145" t="s">
        <v>2370</v>
      </c>
      <c r="D145" s="108">
        <v>0</v>
      </c>
      <c r="E145" s="81" t="str">
        <f>VLOOKUP(B145,Table1[[Codigo_servico]:[Subtotal_servico]],9,FALSE)</f>
        <v>M2</v>
      </c>
      <c r="F145" s="109">
        <f>VLOOKUP(B145,Table1[[Codigo_servico]:[Subtotal_servico]],11,FALSE)</f>
        <v>3.1569694297118138</v>
      </c>
      <c r="G145" s="106">
        <f t="shared" si="1"/>
        <v>0</v>
      </c>
    </row>
    <row r="146" spans="2:7" hidden="1" x14ac:dyDescent="0.25">
      <c r="B146" s="112">
        <v>20211</v>
      </c>
      <c r="C146" t="s">
        <v>2470</v>
      </c>
      <c r="D146" s="108">
        <v>0</v>
      </c>
      <c r="E146" s="81" t="str">
        <f>VLOOKUP(B146,Table1[[Codigo_servico]:[Subtotal_servico]],9,FALSE)</f>
        <v>M2</v>
      </c>
      <c r="F146" s="109">
        <f>VLOOKUP(B146,Table1[[Codigo_servico]:[Subtotal_servico]],11,FALSE)</f>
        <v>1.7901298829999999</v>
      </c>
      <c r="G146" s="106">
        <f t="shared" si="1"/>
        <v>0</v>
      </c>
    </row>
    <row r="147" spans="2:7" hidden="1" x14ac:dyDescent="0.25">
      <c r="B147" s="112">
        <v>20215</v>
      </c>
      <c r="C147" t="s">
        <v>2372</v>
      </c>
      <c r="D147" s="108">
        <v>0</v>
      </c>
      <c r="E147" s="81" t="str">
        <f>VLOOKUP(B147,Table1[[Codigo_servico]:[Subtotal_servico]],9,FALSE)</f>
        <v>M3</v>
      </c>
      <c r="F147" s="109">
        <f>VLOOKUP(B147,Table1[[Codigo_servico]:[Subtotal_servico]],11,FALSE)</f>
        <v>105.99631543769451</v>
      </c>
      <c r="G147" s="106">
        <f t="shared" ref="G147:G210" si="2">D147*F147</f>
        <v>0</v>
      </c>
    </row>
    <row r="148" spans="2:7" hidden="1" x14ac:dyDescent="0.25">
      <c r="B148" s="112">
        <v>20216</v>
      </c>
      <c r="C148" t="s">
        <v>2472</v>
      </c>
      <c r="D148" s="108">
        <v>0</v>
      </c>
      <c r="E148" s="81" t="str">
        <f>VLOOKUP(B148,Table1[[Codigo_servico]:[Subtotal_servico]],9,FALSE)</f>
        <v>M3</v>
      </c>
      <c r="F148" s="109">
        <f>VLOOKUP(B148,Table1[[Codigo_servico]:[Subtotal_servico]],11,FALSE)</f>
        <v>275.9338256415457</v>
      </c>
      <c r="G148" s="106">
        <f t="shared" si="2"/>
        <v>0</v>
      </c>
    </row>
    <row r="149" spans="2:7" hidden="1" x14ac:dyDescent="0.25">
      <c r="B149" s="112">
        <v>20217</v>
      </c>
      <c r="C149" t="s">
        <v>2473</v>
      </c>
      <c r="D149" s="108">
        <v>0</v>
      </c>
      <c r="E149" s="81" t="str">
        <f>VLOOKUP(B149,Table1[[Codigo_servico]:[Subtotal_servico]],9,FALSE)</f>
        <v>M3</v>
      </c>
      <c r="F149" s="109">
        <f>VLOOKUP(B149,Table1[[Codigo_servico]:[Subtotal_servico]],11,FALSE)</f>
        <v>253.63497564154568</v>
      </c>
      <c r="G149" s="106">
        <f t="shared" si="2"/>
        <v>0</v>
      </c>
    </row>
    <row r="150" spans="2:7" hidden="1" x14ac:dyDescent="0.25">
      <c r="B150" s="112">
        <v>20301</v>
      </c>
      <c r="C150" t="s">
        <v>2474</v>
      </c>
      <c r="D150" s="108">
        <v>0</v>
      </c>
      <c r="E150" s="81" t="str">
        <f>VLOOKUP(B150,Table1[[Codigo_servico]:[Subtotal_servico]],9,FALSE)</f>
        <v>M2</v>
      </c>
      <c r="F150" s="109">
        <f>VLOOKUP(B150,Table1[[Codigo_servico]:[Subtotal_servico]],11,FALSE)</f>
        <v>41.76060508355885</v>
      </c>
      <c r="G150" s="106">
        <f t="shared" si="2"/>
        <v>0</v>
      </c>
    </row>
    <row r="151" spans="2:7" hidden="1" x14ac:dyDescent="0.25">
      <c r="B151" s="112">
        <v>20304</v>
      </c>
      <c r="C151" t="s">
        <v>2475</v>
      </c>
      <c r="D151" s="108">
        <v>0</v>
      </c>
      <c r="E151" s="81" t="str">
        <f>VLOOKUP(B151,Table1[[Codigo_servico]:[Subtotal_servico]],9,FALSE)</f>
        <v>M2</v>
      </c>
      <c r="F151" s="109">
        <f>VLOOKUP(B151,Table1[[Codigo_servico]:[Subtotal_servico]],11,FALSE)</f>
        <v>47.664492575202971</v>
      </c>
      <c r="G151" s="106">
        <f t="shared" si="2"/>
        <v>0</v>
      </c>
    </row>
    <row r="152" spans="2:7" hidden="1" x14ac:dyDescent="0.25">
      <c r="B152" s="112">
        <v>20404</v>
      </c>
      <c r="C152" t="s">
        <v>2476</v>
      </c>
      <c r="D152" s="108">
        <v>0</v>
      </c>
      <c r="E152" s="81" t="str">
        <f>VLOOKUP(B152,Table1[[Codigo_servico]:[Subtotal_servico]],9,FALSE)</f>
        <v>KG</v>
      </c>
      <c r="F152" s="109">
        <f>VLOOKUP(B152,Table1[[Codigo_servico]:[Subtotal_servico]],11,FALSE)</f>
        <v>6.0589465947692212</v>
      </c>
      <c r="G152" s="106">
        <f t="shared" si="2"/>
        <v>0</v>
      </c>
    </row>
    <row r="153" spans="2:7" hidden="1" x14ac:dyDescent="0.25">
      <c r="B153" s="112">
        <v>20407</v>
      </c>
      <c r="C153" t="s">
        <v>2477</v>
      </c>
      <c r="D153" s="108">
        <v>0</v>
      </c>
      <c r="E153" s="81" t="str">
        <f>VLOOKUP(B153,Table1[[Codigo_servico]:[Subtotal_servico]],9,FALSE)</f>
        <v>KG</v>
      </c>
      <c r="F153" s="109">
        <f>VLOOKUP(B153,Table1[[Codigo_servico]:[Subtotal_servico]],11,FALSE)</f>
        <v>5.9706165947692211</v>
      </c>
      <c r="G153" s="106">
        <f t="shared" si="2"/>
        <v>0</v>
      </c>
    </row>
    <row r="154" spans="2:7" hidden="1" x14ac:dyDescent="0.25">
      <c r="B154" s="112">
        <v>20409</v>
      </c>
      <c r="C154" t="s">
        <v>2478</v>
      </c>
      <c r="D154" s="108">
        <v>0</v>
      </c>
      <c r="E154" s="81" t="str">
        <f>VLOOKUP(B154,Table1[[Codigo_servico]:[Subtotal_servico]],9,FALSE)</f>
        <v>KG</v>
      </c>
      <c r="F154" s="109">
        <f>VLOOKUP(B154,Table1[[Codigo_servico]:[Subtotal_servico]],11,FALSE)</f>
        <v>5.7712712973846108</v>
      </c>
      <c r="G154" s="106">
        <f t="shared" si="2"/>
        <v>0</v>
      </c>
    </row>
    <row r="155" spans="2:7" hidden="1" x14ac:dyDescent="0.25">
      <c r="B155" s="112">
        <v>20505</v>
      </c>
      <c r="C155" t="s">
        <v>2479</v>
      </c>
      <c r="D155" s="108">
        <v>0</v>
      </c>
      <c r="E155" s="81" t="str">
        <f>VLOOKUP(B155,Table1[[Codigo_servico]:[Subtotal_servico]],9,FALSE)</f>
        <v>M3</v>
      </c>
      <c r="F155" s="109">
        <f>VLOOKUP(B155,Table1[[Codigo_servico]:[Subtotal_servico]],11,FALSE)</f>
        <v>336.54592569850337</v>
      </c>
      <c r="G155" s="106">
        <f t="shared" si="2"/>
        <v>0</v>
      </c>
    </row>
    <row r="156" spans="2:7" hidden="1" x14ac:dyDescent="0.25">
      <c r="B156" s="112">
        <v>20506</v>
      </c>
      <c r="C156" t="s">
        <v>2482</v>
      </c>
      <c r="D156" s="108">
        <v>0</v>
      </c>
      <c r="E156" s="81" t="str">
        <f>VLOOKUP(B156,Table1[[Codigo_servico]:[Subtotal_servico]],9,FALSE)</f>
        <v>M3</v>
      </c>
      <c r="F156" s="109">
        <f>VLOOKUP(B156,Table1[[Codigo_servico]:[Subtotal_servico]],11,FALSE)</f>
        <v>348.91658769850335</v>
      </c>
      <c r="G156" s="106">
        <f t="shared" si="2"/>
        <v>0</v>
      </c>
    </row>
    <row r="157" spans="2:7" hidden="1" x14ac:dyDescent="0.25">
      <c r="B157" s="112">
        <v>20508</v>
      </c>
      <c r="C157" t="s">
        <v>2483</v>
      </c>
      <c r="D157" s="108">
        <v>0</v>
      </c>
      <c r="E157" s="81" t="str">
        <f>VLOOKUP(B157,Table1[[Codigo_servico]:[Subtotal_servico]],9,FALSE)</f>
        <v>M3</v>
      </c>
      <c r="F157" s="109">
        <f>VLOOKUP(B157,Table1[[Codigo_servico]:[Subtotal_servico]],11,FALSE)</f>
        <v>301.38389360192559</v>
      </c>
      <c r="G157" s="106">
        <f t="shared" si="2"/>
        <v>0</v>
      </c>
    </row>
    <row r="158" spans="2:7" hidden="1" x14ac:dyDescent="0.25">
      <c r="B158" s="112">
        <v>20509</v>
      </c>
      <c r="C158" t="s">
        <v>2484</v>
      </c>
      <c r="D158" s="108">
        <v>0</v>
      </c>
      <c r="E158" s="81" t="str">
        <f>VLOOKUP(B158,Table1[[Codigo_servico]:[Subtotal_servico]],9,FALSE)</f>
        <v>M3</v>
      </c>
      <c r="F158" s="109">
        <f>VLOOKUP(B158,Table1[[Codigo_servico]:[Subtotal_servico]],11,FALSE)</f>
        <v>315.66474060192559</v>
      </c>
      <c r="G158" s="106">
        <f t="shared" si="2"/>
        <v>0</v>
      </c>
    </row>
    <row r="159" spans="2:7" hidden="1" x14ac:dyDescent="0.25">
      <c r="B159" s="112">
        <v>20510</v>
      </c>
      <c r="C159" t="s">
        <v>2485</v>
      </c>
      <c r="D159" s="108">
        <v>0</v>
      </c>
      <c r="E159" s="81" t="str">
        <f>VLOOKUP(B159,Table1[[Codigo_servico]:[Subtotal_servico]],9,FALSE)</f>
        <v>M3</v>
      </c>
      <c r="F159" s="109">
        <f>VLOOKUP(B159,Table1[[Codigo_servico]:[Subtotal_servico]],11,FALSE)</f>
        <v>324.64407460192558</v>
      </c>
      <c r="G159" s="106">
        <f t="shared" si="2"/>
        <v>0</v>
      </c>
    </row>
    <row r="160" spans="2:7" hidden="1" x14ac:dyDescent="0.25">
      <c r="B160" s="112">
        <v>20511</v>
      </c>
      <c r="C160" t="s">
        <v>2486</v>
      </c>
      <c r="D160" s="108">
        <v>0</v>
      </c>
      <c r="E160" s="81" t="str">
        <f>VLOOKUP(B160,Table1[[Codigo_servico]:[Subtotal_servico]],9,FALSE)</f>
        <v>M3</v>
      </c>
      <c r="F160" s="109">
        <f>VLOOKUP(B160,Table1[[Codigo_servico]:[Subtotal_servico]],11,FALSE)</f>
        <v>340.24424860192562</v>
      </c>
      <c r="G160" s="106">
        <f t="shared" si="2"/>
        <v>0</v>
      </c>
    </row>
    <row r="161" spans="2:7" x14ac:dyDescent="0.25">
      <c r="B161" s="112">
        <v>20601</v>
      </c>
      <c r="C161" t="s">
        <v>2487</v>
      </c>
      <c r="D161" s="108">
        <v>1</v>
      </c>
      <c r="E161" s="81" t="str">
        <f>VLOOKUP(B161,Table1[[Codigo_servico]:[Subtotal_servico]],9,FALSE)</f>
        <v>M3</v>
      </c>
      <c r="F161" s="109">
        <f>VLOOKUP(B161,Table1[[Codigo_servico]:[Subtotal_servico]],11,FALSE)</f>
        <v>499.01851858340183</v>
      </c>
      <c r="G161" s="106">
        <f t="shared" si="2"/>
        <v>499.01851858340183</v>
      </c>
    </row>
    <row r="162" spans="2:7" hidden="1" x14ac:dyDescent="0.25">
      <c r="B162" s="112">
        <v>20605</v>
      </c>
      <c r="C162" t="s">
        <v>2488</v>
      </c>
      <c r="D162" s="108">
        <v>0</v>
      </c>
      <c r="E162" s="81" t="str">
        <f>VLOOKUP(B162,Table1[[Codigo_servico]:[Subtotal_servico]],9,FALSE)</f>
        <v>M2</v>
      </c>
      <c r="F162" s="109">
        <f>VLOOKUP(B162,Table1[[Codigo_servico]:[Subtotal_servico]],11,FALSE)</f>
        <v>51.678127028001171</v>
      </c>
      <c r="G162" s="106">
        <f t="shared" si="2"/>
        <v>0</v>
      </c>
    </row>
    <row r="163" spans="2:7" hidden="1" x14ac:dyDescent="0.25">
      <c r="B163" s="112">
        <v>20610</v>
      </c>
      <c r="C163" t="s">
        <v>2489</v>
      </c>
      <c r="D163" s="108">
        <v>0</v>
      </c>
      <c r="E163" s="81" t="str">
        <f>VLOOKUP(B163,Table1[[Codigo_servico]:[Subtotal_servico]],9,FALSE)</f>
        <v>M3</v>
      </c>
      <c r="F163" s="109">
        <f>VLOOKUP(B163,Table1[[Codigo_servico]:[Subtotal_servico]],11,FALSE)</f>
        <v>18.941816578270881</v>
      </c>
      <c r="G163" s="106">
        <f t="shared" si="2"/>
        <v>0</v>
      </c>
    </row>
    <row r="164" spans="2:7" hidden="1" x14ac:dyDescent="0.25">
      <c r="B164" s="112">
        <v>25001</v>
      </c>
      <c r="C164" t="s">
        <v>2490</v>
      </c>
      <c r="D164" s="108">
        <v>0</v>
      </c>
      <c r="E164" s="81" t="str">
        <f>VLOOKUP(B164,Table1[[Codigo_servico]:[Subtotal_servico]],9,FALSE)</f>
        <v>M3</v>
      </c>
      <c r="F164" s="109">
        <f>VLOOKUP(B164,Table1[[Codigo_servico]:[Subtotal_servico]],11,FALSE)</f>
        <v>42.641884305811082</v>
      </c>
      <c r="G164" s="106">
        <f t="shared" si="2"/>
        <v>0</v>
      </c>
    </row>
    <row r="165" spans="2:7" hidden="1" x14ac:dyDescent="0.25">
      <c r="B165" s="112">
        <v>25003</v>
      </c>
      <c r="C165" t="s">
        <v>2491</v>
      </c>
      <c r="D165" s="108">
        <v>0</v>
      </c>
      <c r="E165" s="81" t="str">
        <f>VLOOKUP(B165,Table1[[Codigo_servico]:[Subtotal_servico]],9,FALSE)</f>
        <v>M3</v>
      </c>
      <c r="F165" s="109">
        <f>VLOOKUP(B165,Table1[[Codigo_servico]:[Subtotal_servico]],11,FALSE)</f>
        <v>138.90665490731982</v>
      </c>
      <c r="G165" s="106">
        <f t="shared" si="2"/>
        <v>0</v>
      </c>
    </row>
    <row r="166" spans="2:7" hidden="1" x14ac:dyDescent="0.25">
      <c r="B166" s="112">
        <v>25004</v>
      </c>
      <c r="C166" t="s">
        <v>2492</v>
      </c>
      <c r="D166" s="108">
        <v>0</v>
      </c>
      <c r="E166" s="81" t="str">
        <f>VLOOKUP(B166,Table1[[Codigo_servico]:[Subtotal_servico]],9,FALSE)</f>
        <v>M3</v>
      </c>
      <c r="F166" s="109">
        <f>VLOOKUP(B166,Table1[[Codigo_servico]:[Subtotal_servico]],11,FALSE)</f>
        <v>252.55755437694512</v>
      </c>
      <c r="G166" s="106">
        <f t="shared" si="2"/>
        <v>0</v>
      </c>
    </row>
    <row r="167" spans="2:7" hidden="1" x14ac:dyDescent="0.25">
      <c r="B167" s="112">
        <v>25005</v>
      </c>
      <c r="C167" t="s">
        <v>2493</v>
      </c>
      <c r="D167" s="108">
        <v>0</v>
      </c>
      <c r="E167" s="81" t="str">
        <f>VLOOKUP(B167,Table1[[Codigo_servico]:[Subtotal_servico]],9,FALSE)</f>
        <v>M3</v>
      </c>
      <c r="F167" s="109">
        <f>VLOOKUP(B167,Table1[[Codigo_servico]:[Subtotal_servico]],11,FALSE)</f>
        <v>93.096445129694516</v>
      </c>
      <c r="G167" s="106">
        <f t="shared" si="2"/>
        <v>0</v>
      </c>
    </row>
    <row r="168" spans="2:7" hidden="1" x14ac:dyDescent="0.25">
      <c r="B168" s="112">
        <v>25006</v>
      </c>
      <c r="C168" t="s">
        <v>2496</v>
      </c>
      <c r="D168" s="108">
        <v>0</v>
      </c>
      <c r="E168" s="81" t="str">
        <f>VLOOKUP(B168,Table1[[Codigo_servico]:[Subtotal_servico]],9,FALSE)</f>
        <v>M3</v>
      </c>
      <c r="F168" s="109">
        <f>VLOOKUP(B168,Table1[[Codigo_servico]:[Subtotal_servico]],11,FALSE)</f>
        <v>186.19289025938906</v>
      </c>
      <c r="G168" s="106">
        <f t="shared" si="2"/>
        <v>0</v>
      </c>
    </row>
    <row r="169" spans="2:7" hidden="1" x14ac:dyDescent="0.25">
      <c r="B169" s="112">
        <v>29040</v>
      </c>
      <c r="C169" t="s">
        <v>2497</v>
      </c>
      <c r="D169" s="108">
        <v>0</v>
      </c>
      <c r="E169" s="81" t="str">
        <f>VLOOKUP(B169,Table1[[Codigo_servico]:[Subtotal_servico]],9,FALSE)</f>
        <v>UN</v>
      </c>
      <c r="F169" s="109">
        <f>VLOOKUP(B169,Table1[[Codigo_servico]:[Subtotal_servico]],11,FALSE)</f>
        <v>7.551697129815242</v>
      </c>
      <c r="G169" s="106">
        <f t="shared" si="2"/>
        <v>0</v>
      </c>
    </row>
    <row r="170" spans="2:7" x14ac:dyDescent="0.25">
      <c r="B170" s="112">
        <v>30101</v>
      </c>
      <c r="C170" t="s">
        <v>2498</v>
      </c>
      <c r="D170" s="108">
        <v>400</v>
      </c>
      <c r="E170" s="81" t="str">
        <f>VLOOKUP(B170,Table1[[Codigo_servico]:[Subtotal_servico]],9,FALSE)</f>
        <v>M2</v>
      </c>
      <c r="F170" s="109">
        <f>VLOOKUP(B170,Table1[[Codigo_servico]:[Subtotal_servico]],11,FALSE)</f>
        <v>45.79262550718876</v>
      </c>
      <c r="G170" s="106">
        <f t="shared" si="2"/>
        <v>18317.050202875504</v>
      </c>
    </row>
    <row r="171" spans="2:7" hidden="1" x14ac:dyDescent="0.25">
      <c r="B171" s="112">
        <v>30104</v>
      </c>
      <c r="C171" t="s">
        <v>2475</v>
      </c>
      <c r="D171" s="108">
        <v>0</v>
      </c>
      <c r="E171" s="81" t="str">
        <f>VLOOKUP(B171,Table1[[Codigo_servico]:[Subtotal_servico]],9,FALSE)</f>
        <v>M2</v>
      </c>
      <c r="F171" s="109">
        <f>VLOOKUP(B171,Table1[[Codigo_servico]:[Subtotal_servico]],11,FALSE)</f>
        <v>47.664492575202971</v>
      </c>
      <c r="G171" s="106">
        <f t="shared" si="2"/>
        <v>0</v>
      </c>
    </row>
    <row r="172" spans="2:7" hidden="1" x14ac:dyDescent="0.25">
      <c r="B172" s="112">
        <v>30111</v>
      </c>
      <c r="C172" t="s">
        <v>2499</v>
      </c>
      <c r="D172" s="108">
        <v>0</v>
      </c>
      <c r="E172" s="81" t="str">
        <f>VLOOKUP(B172,Table1[[Codigo_servico]:[Subtotal_servico]],9,FALSE)</f>
        <v>M2</v>
      </c>
      <c r="F172" s="109">
        <f>VLOOKUP(B172,Table1[[Codigo_servico]:[Subtotal_servico]],11,FALSE)</f>
        <v>67.580078472598089</v>
      </c>
      <c r="G172" s="106">
        <f t="shared" si="2"/>
        <v>0</v>
      </c>
    </row>
    <row r="173" spans="2:7" hidden="1" x14ac:dyDescent="0.25">
      <c r="B173" s="112">
        <v>30113</v>
      </c>
      <c r="C173" t="s">
        <v>2500</v>
      </c>
      <c r="D173" s="108">
        <v>0</v>
      </c>
      <c r="E173" s="81" t="str">
        <f>VLOOKUP(B173,Table1[[Codigo_servico]:[Subtotal_servico]],9,FALSE)</f>
        <v>M2</v>
      </c>
      <c r="F173" s="109">
        <f>VLOOKUP(B173,Table1[[Codigo_servico]:[Subtotal_servico]],11,FALSE)</f>
        <v>70.47795847259809</v>
      </c>
      <c r="G173" s="106">
        <f t="shared" si="2"/>
        <v>0</v>
      </c>
    </row>
    <row r="174" spans="2:7" hidden="1" x14ac:dyDescent="0.25">
      <c r="B174" s="112">
        <v>30114</v>
      </c>
      <c r="C174" t="s">
        <v>2501</v>
      </c>
      <c r="D174" s="108">
        <v>0</v>
      </c>
      <c r="E174" s="81" t="str">
        <f>VLOOKUP(B174,Table1[[Codigo_servico]:[Subtotal_servico]],9,FALSE)</f>
        <v>M2</v>
      </c>
      <c r="F174" s="109">
        <f>VLOOKUP(B174,Table1[[Codigo_servico]:[Subtotal_servico]],11,FALSE)</f>
        <v>51.380150833558851</v>
      </c>
      <c r="G174" s="106">
        <f t="shared" si="2"/>
        <v>0</v>
      </c>
    </row>
    <row r="175" spans="2:7" hidden="1" x14ac:dyDescent="0.25">
      <c r="B175" s="112">
        <v>30115</v>
      </c>
      <c r="C175" t="s">
        <v>2502</v>
      </c>
      <c r="D175" s="108">
        <v>0</v>
      </c>
      <c r="E175" s="81" t="str">
        <f>VLOOKUP(B175,Table1[[Codigo_servico]:[Subtotal_servico]],9,FALSE)</f>
        <v>M2</v>
      </c>
      <c r="F175" s="109">
        <f>VLOOKUP(B175,Table1[[Codigo_servico]:[Subtotal_servico]],11,FALSE)</f>
        <v>52.400346523558845</v>
      </c>
      <c r="G175" s="106">
        <f t="shared" si="2"/>
        <v>0</v>
      </c>
    </row>
    <row r="176" spans="2:7" hidden="1" x14ac:dyDescent="0.25">
      <c r="B176" s="112">
        <v>30116</v>
      </c>
      <c r="C176" t="s">
        <v>2503</v>
      </c>
      <c r="D176" s="108">
        <v>0</v>
      </c>
      <c r="E176" s="81" t="str">
        <f>VLOOKUP(B176,Table1[[Codigo_servico]:[Subtotal_servico]],9,FALSE)</f>
        <v>M2</v>
      </c>
      <c r="F176" s="109">
        <f>VLOOKUP(B176,Table1[[Codigo_servico]:[Subtotal_servico]],11,FALSE)</f>
        <v>53.84697736355885</v>
      </c>
      <c r="G176" s="106">
        <f t="shared" si="2"/>
        <v>0</v>
      </c>
    </row>
    <row r="177" spans="2:7" hidden="1" x14ac:dyDescent="0.25">
      <c r="B177" s="112">
        <v>30117</v>
      </c>
      <c r="C177" t="s">
        <v>2504</v>
      </c>
      <c r="D177" s="108">
        <v>0</v>
      </c>
      <c r="E177" s="81" t="str">
        <f>VLOOKUP(B177,Table1[[Codigo_servico]:[Subtotal_servico]],9,FALSE)</f>
        <v>M2</v>
      </c>
      <c r="F177" s="109">
        <f>VLOOKUP(B177,Table1[[Codigo_servico]:[Subtotal_servico]],11,FALSE)</f>
        <v>54.927316063558848</v>
      </c>
      <c r="G177" s="106">
        <f t="shared" si="2"/>
        <v>0</v>
      </c>
    </row>
    <row r="178" spans="2:7" hidden="1" x14ac:dyDescent="0.25">
      <c r="B178" s="112">
        <v>30120</v>
      </c>
      <c r="C178" t="s">
        <v>2505</v>
      </c>
      <c r="D178" s="108">
        <v>0</v>
      </c>
      <c r="E178" s="81" t="str">
        <f>VLOOKUP(B178,Table1[[Codigo_servico]:[Subtotal_servico]],9,FALSE)</f>
        <v>M</v>
      </c>
      <c r="F178" s="109">
        <f>VLOOKUP(B178,Table1[[Codigo_servico]:[Subtotal_servico]],11,FALSE)</f>
        <v>95.764437891626457</v>
      </c>
      <c r="G178" s="106">
        <f t="shared" si="2"/>
        <v>0</v>
      </c>
    </row>
    <row r="179" spans="2:7" hidden="1" x14ac:dyDescent="0.25">
      <c r="B179" s="112">
        <v>30130</v>
      </c>
      <c r="C179" t="s">
        <v>2506</v>
      </c>
      <c r="D179" s="108">
        <v>0</v>
      </c>
      <c r="E179" s="81" t="str">
        <f>VLOOKUP(B179,Table1[[Codigo_servico]:[Subtotal_servico]],9,FALSE)</f>
        <v>M3</v>
      </c>
      <c r="F179" s="109">
        <f>VLOOKUP(B179,Table1[[Codigo_servico]:[Subtotal_servico]],11,FALSE)</f>
        <v>20.077018621604751</v>
      </c>
      <c r="G179" s="106">
        <f t="shared" si="2"/>
        <v>0</v>
      </c>
    </row>
    <row r="180" spans="2:7" x14ac:dyDescent="0.25">
      <c r="B180" s="112">
        <v>30204</v>
      </c>
      <c r="C180" t="s">
        <v>2476</v>
      </c>
      <c r="D180" s="108">
        <v>6400</v>
      </c>
      <c r="E180" s="81" t="str">
        <f>VLOOKUP(B180,Table1[[Codigo_servico]:[Subtotal_servico]],9,FALSE)</f>
        <v>KG</v>
      </c>
      <c r="F180" s="109">
        <f>VLOOKUP(B180,Table1[[Codigo_servico]:[Subtotal_servico]],11,FALSE)</f>
        <v>6.0589465947692212</v>
      </c>
      <c r="G180" s="106">
        <f t="shared" si="2"/>
        <v>38777.258206523016</v>
      </c>
    </row>
    <row r="181" spans="2:7" hidden="1" x14ac:dyDescent="0.25">
      <c r="B181" s="112">
        <v>30207</v>
      </c>
      <c r="C181" t="s">
        <v>2477</v>
      </c>
      <c r="D181" s="108">
        <v>0</v>
      </c>
      <c r="E181" s="81" t="str">
        <f>VLOOKUP(B181,Table1[[Codigo_servico]:[Subtotal_servico]],9,FALSE)</f>
        <v>KG</v>
      </c>
      <c r="F181" s="109">
        <f>VLOOKUP(B181,Table1[[Codigo_servico]:[Subtotal_servico]],11,FALSE)</f>
        <v>5.9706165947692211</v>
      </c>
      <c r="G181" s="106">
        <f t="shared" si="2"/>
        <v>0</v>
      </c>
    </row>
    <row r="182" spans="2:7" hidden="1" x14ac:dyDescent="0.25">
      <c r="B182" s="112">
        <v>30209</v>
      </c>
      <c r="C182" t="s">
        <v>2478</v>
      </c>
      <c r="D182" s="108">
        <v>0</v>
      </c>
      <c r="E182" s="81" t="str">
        <f>VLOOKUP(B182,Table1[[Codigo_servico]:[Subtotal_servico]],9,FALSE)</f>
        <v>KG</v>
      </c>
      <c r="F182" s="109">
        <f>VLOOKUP(B182,Table1[[Codigo_servico]:[Subtotal_servico]],11,FALSE)</f>
        <v>5.7712712973846108</v>
      </c>
      <c r="G182" s="106">
        <f t="shared" si="2"/>
        <v>0</v>
      </c>
    </row>
    <row r="183" spans="2:7" hidden="1" x14ac:dyDescent="0.25">
      <c r="B183" s="112">
        <v>30305</v>
      </c>
      <c r="C183" t="s">
        <v>2507</v>
      </c>
      <c r="D183" s="108">
        <v>0</v>
      </c>
      <c r="E183" s="81" t="str">
        <f>VLOOKUP(B183,Table1[[Codigo_servico]:[Subtotal_servico]],9,FALSE)</f>
        <v>M3</v>
      </c>
      <c r="F183" s="109">
        <f>VLOOKUP(B183,Table1[[Codigo_servico]:[Subtotal_servico]],11,FALSE)</f>
        <v>336.62140569850334</v>
      </c>
      <c r="G183" s="106">
        <f t="shared" si="2"/>
        <v>0</v>
      </c>
    </row>
    <row r="184" spans="2:7" hidden="1" x14ac:dyDescent="0.25">
      <c r="B184" s="112">
        <v>30307</v>
      </c>
      <c r="C184" t="s">
        <v>2508</v>
      </c>
      <c r="D184" s="108">
        <v>0</v>
      </c>
      <c r="E184" s="81" t="str">
        <f>VLOOKUP(B184,Table1[[Codigo_servico]:[Subtotal_servico]],9,FALSE)</f>
        <v>M3</v>
      </c>
      <c r="F184" s="109">
        <f>VLOOKUP(B184,Table1[[Codigo_servico]:[Subtotal_servico]],11,FALSE)</f>
        <v>348.91658769850335</v>
      </c>
      <c r="G184" s="106">
        <f t="shared" si="2"/>
        <v>0</v>
      </c>
    </row>
    <row r="185" spans="2:7" hidden="1" x14ac:dyDescent="0.25">
      <c r="B185" s="112">
        <v>30308</v>
      </c>
      <c r="C185" t="s">
        <v>2509</v>
      </c>
      <c r="D185" s="108">
        <v>0</v>
      </c>
      <c r="E185" s="81" t="str">
        <f>VLOOKUP(B185,Table1[[Codigo_servico]:[Subtotal_servico]],9,FALSE)</f>
        <v>M3</v>
      </c>
      <c r="F185" s="109">
        <f>VLOOKUP(B185,Table1[[Codigo_servico]:[Subtotal_servico]],11,FALSE)</f>
        <v>362.07326169850325</v>
      </c>
      <c r="G185" s="106">
        <f t="shared" si="2"/>
        <v>0</v>
      </c>
    </row>
    <row r="186" spans="2:7" hidden="1" x14ac:dyDescent="0.25">
      <c r="B186" s="112">
        <v>30309</v>
      </c>
      <c r="C186" t="s">
        <v>2510</v>
      </c>
      <c r="D186" s="108">
        <v>0</v>
      </c>
      <c r="E186" s="81" t="str">
        <f>VLOOKUP(B186,Table1[[Codigo_servico]:[Subtotal_servico]],9,FALSE)</f>
        <v>M3</v>
      </c>
      <c r="F186" s="109">
        <f>VLOOKUP(B186,Table1[[Codigo_servico]:[Subtotal_servico]],11,FALSE)</f>
        <v>301.38389360192559</v>
      </c>
      <c r="G186" s="106">
        <f t="shared" si="2"/>
        <v>0</v>
      </c>
    </row>
    <row r="187" spans="2:7" hidden="1" x14ac:dyDescent="0.25">
      <c r="B187" s="112">
        <v>30315</v>
      </c>
      <c r="C187" t="s">
        <v>2511</v>
      </c>
      <c r="D187" s="108">
        <v>0</v>
      </c>
      <c r="E187" s="81" t="str">
        <f>VLOOKUP(B187,Table1[[Codigo_servico]:[Subtotal_servico]],9,FALSE)</f>
        <v>M3</v>
      </c>
      <c r="F187" s="109">
        <f>VLOOKUP(B187,Table1[[Codigo_servico]:[Subtotal_servico]],11,FALSE)</f>
        <v>315.66474060192559</v>
      </c>
      <c r="G187" s="106">
        <f t="shared" si="2"/>
        <v>0</v>
      </c>
    </row>
    <row r="188" spans="2:7" hidden="1" x14ac:dyDescent="0.25">
      <c r="B188" s="112">
        <v>30316</v>
      </c>
      <c r="C188" t="s">
        <v>2512</v>
      </c>
      <c r="D188" s="108">
        <v>0</v>
      </c>
      <c r="E188" s="81" t="str">
        <f>VLOOKUP(B188,Table1[[Codigo_servico]:[Subtotal_servico]],9,FALSE)</f>
        <v>M3</v>
      </c>
      <c r="F188" s="109">
        <f>VLOOKUP(B188,Table1[[Codigo_servico]:[Subtotal_servico]],11,FALSE)</f>
        <v>304.99598265061661</v>
      </c>
      <c r="G188" s="106">
        <f t="shared" si="2"/>
        <v>0</v>
      </c>
    </row>
    <row r="189" spans="2:7" hidden="1" x14ac:dyDescent="0.25">
      <c r="B189" s="112">
        <v>30317</v>
      </c>
      <c r="C189" t="s">
        <v>2513</v>
      </c>
      <c r="D189" s="108">
        <v>0</v>
      </c>
      <c r="E189" s="81" t="str">
        <f>VLOOKUP(B189,Table1[[Codigo_servico]:[Subtotal_servico]],9,FALSE)</f>
        <v>M3</v>
      </c>
      <c r="F189" s="109">
        <f>VLOOKUP(B189,Table1[[Codigo_servico]:[Subtotal_servico]],11,FALSE)</f>
        <v>324.64407460192558</v>
      </c>
      <c r="G189" s="106">
        <f t="shared" si="2"/>
        <v>0</v>
      </c>
    </row>
    <row r="190" spans="2:7" x14ac:dyDescent="0.25">
      <c r="B190" s="112">
        <v>30318</v>
      </c>
      <c r="C190" t="s">
        <v>2514</v>
      </c>
      <c r="D190" s="108">
        <v>70</v>
      </c>
      <c r="E190" s="81" t="str">
        <f>VLOOKUP(B190,Table1[[Codigo_servico]:[Subtotal_servico]],9,FALSE)</f>
        <v>M3</v>
      </c>
      <c r="F190" s="109">
        <f>VLOOKUP(B190,Table1[[Codigo_servico]:[Subtotal_servico]],11,FALSE)</f>
        <v>319.14921265061656</v>
      </c>
      <c r="G190" s="106">
        <f t="shared" si="2"/>
        <v>22340.444885543158</v>
      </c>
    </row>
    <row r="191" spans="2:7" hidden="1" x14ac:dyDescent="0.25">
      <c r="B191" s="112">
        <v>30319</v>
      </c>
      <c r="C191" t="s">
        <v>2515</v>
      </c>
      <c r="D191" s="108">
        <v>0</v>
      </c>
      <c r="E191" s="81" t="str">
        <f>VLOOKUP(B191,Table1[[Codigo_servico]:[Subtotal_servico]],9,FALSE)</f>
        <v>M3</v>
      </c>
      <c r="F191" s="109">
        <f>VLOOKUP(B191,Table1[[Codigo_servico]:[Subtotal_servico]],11,FALSE)</f>
        <v>307.40885513892437</v>
      </c>
      <c r="G191" s="106">
        <f t="shared" si="2"/>
        <v>0</v>
      </c>
    </row>
    <row r="192" spans="2:7" hidden="1" x14ac:dyDescent="0.25">
      <c r="B192" s="112">
        <v>30320</v>
      </c>
      <c r="C192" t="s">
        <v>2516</v>
      </c>
      <c r="D192" s="108">
        <v>0</v>
      </c>
      <c r="E192" s="81" t="str">
        <f>VLOOKUP(B192,Table1[[Codigo_servico]:[Subtotal_servico]],9,FALSE)</f>
        <v>M3</v>
      </c>
      <c r="F192" s="109">
        <f>VLOOKUP(B192,Table1[[Codigo_servico]:[Subtotal_servico]],11,FALSE)</f>
        <v>340.24424860192562</v>
      </c>
      <c r="G192" s="106">
        <f t="shared" si="2"/>
        <v>0</v>
      </c>
    </row>
    <row r="193" spans="2:7" hidden="1" x14ac:dyDescent="0.25">
      <c r="B193" s="112">
        <v>30321</v>
      </c>
      <c r="C193" t="s">
        <v>2517</v>
      </c>
      <c r="D193" s="108">
        <v>0</v>
      </c>
      <c r="E193" s="81" t="str">
        <f>VLOOKUP(B193,Table1[[Codigo_servico]:[Subtotal_servico]],9,FALSE)</f>
        <v>M3</v>
      </c>
      <c r="F193" s="109">
        <f>VLOOKUP(B193,Table1[[Codigo_servico]:[Subtotal_servico]],11,FALSE)</f>
        <v>320.21454165061652</v>
      </c>
      <c r="G193" s="106">
        <f t="shared" si="2"/>
        <v>0</v>
      </c>
    </row>
    <row r="194" spans="2:7" hidden="1" x14ac:dyDescent="0.25">
      <c r="B194" s="112">
        <v>30322</v>
      </c>
      <c r="C194" t="s">
        <v>2518</v>
      </c>
      <c r="D194" s="108">
        <v>0</v>
      </c>
      <c r="E194" s="81" t="str">
        <f>VLOOKUP(B194,Table1[[Codigo_servico]:[Subtotal_servico]],9,FALSE)</f>
        <v>M3</v>
      </c>
      <c r="F194" s="109">
        <f>VLOOKUP(B194,Table1[[Codigo_servico]:[Subtotal_servico]],11,FALSE)</f>
        <v>355.1709056019256</v>
      </c>
      <c r="G194" s="106">
        <f t="shared" si="2"/>
        <v>0</v>
      </c>
    </row>
    <row r="195" spans="2:7" hidden="1" x14ac:dyDescent="0.25">
      <c r="B195" s="112">
        <v>30323</v>
      </c>
      <c r="C195" t="s">
        <v>2519</v>
      </c>
      <c r="D195" s="108">
        <v>0</v>
      </c>
      <c r="E195" s="81" t="str">
        <f>VLOOKUP(B195,Table1[[Codigo_servico]:[Subtotal_servico]],9,FALSE)</f>
        <v>M3</v>
      </c>
      <c r="F195" s="109">
        <f>VLOOKUP(B195,Table1[[Codigo_servico]:[Subtotal_servico]],11,FALSE)</f>
        <v>339.67834865061656</v>
      </c>
      <c r="G195" s="106">
        <f t="shared" si="2"/>
        <v>0</v>
      </c>
    </row>
    <row r="196" spans="2:7" hidden="1" x14ac:dyDescent="0.25">
      <c r="B196" s="112">
        <v>30324</v>
      </c>
      <c r="C196" t="s">
        <v>2520</v>
      </c>
      <c r="D196" s="108">
        <v>0</v>
      </c>
      <c r="E196" s="81" t="str">
        <f>VLOOKUP(B196,Table1[[Codigo_servico]:[Subtotal_servico]],9,FALSE)</f>
        <v>M3</v>
      </c>
      <c r="F196" s="109">
        <f>VLOOKUP(B196,Table1[[Codigo_servico]:[Subtotal_servico]],11,FALSE)</f>
        <v>371.64029660192557</v>
      </c>
      <c r="G196" s="106">
        <f t="shared" si="2"/>
        <v>0</v>
      </c>
    </row>
    <row r="197" spans="2:7" hidden="1" x14ac:dyDescent="0.25">
      <c r="B197" s="112">
        <v>30325</v>
      </c>
      <c r="C197" t="s">
        <v>2521</v>
      </c>
      <c r="D197" s="108">
        <v>0</v>
      </c>
      <c r="E197" s="81" t="str">
        <f>VLOOKUP(B197,Table1[[Codigo_servico]:[Subtotal_servico]],9,FALSE)</f>
        <v>M3</v>
      </c>
      <c r="F197" s="109">
        <f>VLOOKUP(B197,Table1[[Codigo_servico]:[Subtotal_servico]],11,FALSE)</f>
        <v>361.74970365061654</v>
      </c>
      <c r="G197" s="106">
        <f t="shared" si="2"/>
        <v>0</v>
      </c>
    </row>
    <row r="198" spans="2:7" hidden="1" x14ac:dyDescent="0.25">
      <c r="B198" s="112">
        <v>30330</v>
      </c>
      <c r="C198" t="s">
        <v>2522</v>
      </c>
      <c r="D198" s="108">
        <v>0</v>
      </c>
      <c r="E198" s="81" t="str">
        <f>VLOOKUP(B198,Table1[[Codigo_servico]:[Subtotal_servico]],9,FALSE)</f>
        <v>M3</v>
      </c>
      <c r="F198" s="109">
        <f>VLOOKUP(B198,Table1[[Codigo_servico]:[Subtotal_servico]],11,FALSE)</f>
        <v>33.554600000000001</v>
      </c>
      <c r="G198" s="106">
        <f t="shared" si="2"/>
        <v>0</v>
      </c>
    </row>
    <row r="199" spans="2:7" hidden="1" x14ac:dyDescent="0.25">
      <c r="B199" s="112">
        <v>30419</v>
      </c>
      <c r="C199" t="s">
        <v>2523</v>
      </c>
      <c r="D199" s="108">
        <v>0</v>
      </c>
      <c r="E199" s="81" t="str">
        <f>VLOOKUP(B199,Table1[[Codigo_servico]:[Subtotal_servico]],9,FALSE)</f>
        <v>M2</v>
      </c>
      <c r="F199" s="109">
        <f>VLOOKUP(B199,Table1[[Codigo_servico]:[Subtotal_servico]],11,FALSE)</f>
        <v>78.732767870612264</v>
      </c>
      <c r="G199" s="106">
        <f t="shared" si="2"/>
        <v>0</v>
      </c>
    </row>
    <row r="200" spans="2:7" hidden="1" x14ac:dyDescent="0.25">
      <c r="B200" s="112">
        <v>30420</v>
      </c>
      <c r="C200" t="s">
        <v>2524</v>
      </c>
      <c r="D200" s="108">
        <v>0</v>
      </c>
      <c r="E200" s="81" t="str">
        <f>VLOOKUP(B200,Table1[[Codigo_servico]:[Subtotal_servico]],9,FALSE)</f>
        <v>M2</v>
      </c>
      <c r="F200" s="109">
        <f>VLOOKUP(B200,Table1[[Codigo_servico]:[Subtotal_servico]],11,FALSE)</f>
        <v>89.796767870612271</v>
      </c>
      <c r="G200" s="106">
        <f t="shared" si="2"/>
        <v>0</v>
      </c>
    </row>
    <row r="201" spans="2:7" hidden="1" x14ac:dyDescent="0.25">
      <c r="B201" s="112">
        <v>30421</v>
      </c>
      <c r="C201" t="s">
        <v>2525</v>
      </c>
      <c r="D201" s="108">
        <v>0</v>
      </c>
      <c r="E201" s="81" t="str">
        <f>VLOOKUP(B201,Table1[[Codigo_servico]:[Subtotal_servico]],9,FALSE)</f>
        <v>M2</v>
      </c>
      <c r="F201" s="109">
        <f>VLOOKUP(B201,Table1[[Codigo_servico]:[Subtotal_servico]],11,FALSE)</f>
        <v>93.549055642496995</v>
      </c>
      <c r="G201" s="106">
        <f t="shared" si="2"/>
        <v>0</v>
      </c>
    </row>
    <row r="202" spans="2:7" hidden="1" x14ac:dyDescent="0.25">
      <c r="B202" s="112">
        <v>30422</v>
      </c>
      <c r="C202" t="s">
        <v>2526</v>
      </c>
      <c r="D202" s="108">
        <v>0</v>
      </c>
      <c r="E202" s="81" t="str">
        <f>VLOOKUP(B202,Table1[[Codigo_servico]:[Subtotal_servico]],9,FALSE)</f>
        <v>M2</v>
      </c>
      <c r="F202" s="109">
        <f>VLOOKUP(B202,Table1[[Codigo_servico]:[Subtotal_servico]],11,FALSE)</f>
        <v>104.17164341438172</v>
      </c>
      <c r="G202" s="106">
        <f t="shared" si="2"/>
        <v>0</v>
      </c>
    </row>
    <row r="203" spans="2:7" hidden="1" x14ac:dyDescent="0.25">
      <c r="B203" s="112">
        <v>30423</v>
      </c>
      <c r="C203" t="s">
        <v>2527</v>
      </c>
      <c r="D203" s="108">
        <v>0</v>
      </c>
      <c r="E203" s="81" t="str">
        <f>VLOOKUP(B203,Table1[[Codigo_servico]:[Subtotal_servico]],9,FALSE)</f>
        <v>M2</v>
      </c>
      <c r="F203" s="109">
        <f>VLOOKUP(B203,Table1[[Codigo_servico]:[Subtotal_servico]],11,FALSE)</f>
        <v>115.92393118626644</v>
      </c>
      <c r="G203" s="106">
        <f t="shared" si="2"/>
        <v>0</v>
      </c>
    </row>
    <row r="204" spans="2:7" hidden="1" x14ac:dyDescent="0.25">
      <c r="B204" s="112">
        <v>30424</v>
      </c>
      <c r="C204" t="s">
        <v>2528</v>
      </c>
      <c r="D204" s="108">
        <v>0</v>
      </c>
      <c r="E204" s="81" t="str">
        <f>VLOOKUP(B204,Table1[[Codigo_servico]:[Subtotal_servico]],9,FALSE)</f>
        <v>M2</v>
      </c>
      <c r="F204" s="109">
        <f>VLOOKUP(B204,Table1[[Codigo_servico]:[Subtotal_servico]],11,FALSE)</f>
        <v>140.72054602379086</v>
      </c>
      <c r="G204" s="106">
        <f t="shared" si="2"/>
        <v>0</v>
      </c>
    </row>
    <row r="205" spans="2:7" hidden="1" x14ac:dyDescent="0.25">
      <c r="B205" s="112">
        <v>34002</v>
      </c>
      <c r="C205" t="s">
        <v>2529</v>
      </c>
      <c r="D205" s="108">
        <v>0</v>
      </c>
      <c r="E205" s="81" t="str">
        <f>VLOOKUP(B205,Table1[[Codigo_servico]:[Subtotal_servico]],9,FALSE)</f>
        <v>M2</v>
      </c>
      <c r="F205" s="109">
        <f>VLOOKUP(B205,Table1[[Codigo_servico]:[Subtotal_servico]],11,FALSE)</f>
        <v>63.13938859423628</v>
      </c>
      <c r="G205" s="106">
        <f t="shared" si="2"/>
        <v>0</v>
      </c>
    </row>
    <row r="206" spans="2:7" hidden="1" x14ac:dyDescent="0.25">
      <c r="B206" s="112">
        <v>34005</v>
      </c>
      <c r="C206" t="s">
        <v>2530</v>
      </c>
      <c r="D206" s="108">
        <v>0</v>
      </c>
      <c r="E206" s="81" t="str">
        <f>VLOOKUP(B206,Table1[[Codigo_servico]:[Subtotal_servico]],9,FALSE)</f>
        <v>M2</v>
      </c>
      <c r="F206" s="109">
        <f>VLOOKUP(B206,Table1[[Codigo_servico]:[Subtotal_servico]],11,FALSE)</f>
        <v>3.7884000000000002</v>
      </c>
      <c r="G206" s="106">
        <f t="shared" si="2"/>
        <v>0</v>
      </c>
    </row>
    <row r="207" spans="2:7" hidden="1" x14ac:dyDescent="0.25">
      <c r="B207" s="112">
        <v>34010</v>
      </c>
      <c r="C207" t="s">
        <v>2531</v>
      </c>
      <c r="D207" s="108">
        <v>0</v>
      </c>
      <c r="E207" s="81" t="str">
        <f>VLOOKUP(B207,Table1[[Codigo_servico]:[Subtotal_servico]],9,FALSE)</f>
        <v>M2</v>
      </c>
      <c r="F207" s="109">
        <f>VLOOKUP(B207,Table1[[Codigo_servico]:[Subtotal_servico]],11,FALSE)</f>
        <v>62.342399999999998</v>
      </c>
      <c r="G207" s="106">
        <f t="shared" si="2"/>
        <v>0</v>
      </c>
    </row>
    <row r="208" spans="2:7" hidden="1" x14ac:dyDescent="0.25">
      <c r="B208" s="112">
        <v>34015</v>
      </c>
      <c r="C208" t="s">
        <v>2532</v>
      </c>
      <c r="D208" s="108">
        <v>0</v>
      </c>
      <c r="E208" s="81" t="str">
        <f>VLOOKUP(B208,Table1[[Codigo_servico]:[Subtotal_servico]],9,FALSE)</f>
        <v>M</v>
      </c>
      <c r="F208" s="109">
        <f>VLOOKUP(B208,Table1[[Codigo_servico]:[Subtotal_servico]],11,FALSE)</f>
        <v>17.089248506567721</v>
      </c>
      <c r="G208" s="106">
        <f t="shared" si="2"/>
        <v>0</v>
      </c>
    </row>
    <row r="209" spans="2:7" hidden="1" x14ac:dyDescent="0.25">
      <c r="B209" s="112">
        <v>34018</v>
      </c>
      <c r="C209" t="s">
        <v>2533</v>
      </c>
      <c r="D209" s="108">
        <v>0</v>
      </c>
      <c r="E209" s="81" t="str">
        <f>VLOOKUP(B209,Table1[[Codigo_servico]:[Subtotal_servico]],9,FALSE)</f>
        <v>M2</v>
      </c>
      <c r="F209" s="109">
        <f>VLOOKUP(B209,Table1[[Codigo_servico]:[Subtotal_servico]],11,FALSE)</f>
        <v>8.0299993620755004</v>
      </c>
      <c r="G209" s="106">
        <f t="shared" si="2"/>
        <v>0</v>
      </c>
    </row>
    <row r="210" spans="2:7" hidden="1" x14ac:dyDescent="0.25">
      <c r="B210" s="112">
        <v>34022</v>
      </c>
      <c r="C210" t="s">
        <v>2534</v>
      </c>
      <c r="D210" s="108">
        <v>0</v>
      </c>
      <c r="E210" s="81" t="str">
        <f>VLOOKUP(B210,Table1[[Codigo_servico]:[Subtotal_servico]],9,FALSE)</f>
        <v>M</v>
      </c>
      <c r="F210" s="109">
        <f>VLOOKUP(B210,Table1[[Codigo_servico]:[Subtotal_servico]],11,FALSE)</f>
        <v>3.4229806297118137</v>
      </c>
      <c r="G210" s="106">
        <f t="shared" si="2"/>
        <v>0</v>
      </c>
    </row>
    <row r="211" spans="2:7" hidden="1" x14ac:dyDescent="0.25">
      <c r="B211" s="112">
        <v>34024</v>
      </c>
      <c r="C211" t="s">
        <v>2535</v>
      </c>
      <c r="D211" s="108">
        <v>0</v>
      </c>
      <c r="E211" s="81" t="str">
        <f>VLOOKUP(B211,Table1[[Codigo_servico]:[Subtotal_servico]],9,FALSE)</f>
        <v>M2</v>
      </c>
      <c r="F211" s="109">
        <f>VLOOKUP(B211,Table1[[Codigo_servico]:[Subtotal_servico]],11,FALSE)</f>
        <v>4.9969000000000001</v>
      </c>
      <c r="G211" s="106">
        <f t="shared" ref="G211:G274" si="3">D211*F211</f>
        <v>0</v>
      </c>
    </row>
    <row r="212" spans="2:7" hidden="1" x14ac:dyDescent="0.25">
      <c r="B212" s="112">
        <v>34025</v>
      </c>
      <c r="C212" t="s">
        <v>2536</v>
      </c>
      <c r="D212" s="108">
        <v>0</v>
      </c>
      <c r="E212" s="81" t="str">
        <f>VLOOKUP(B212,Table1[[Codigo_servico]:[Subtotal_servico]],9,FALSE)</f>
        <v>M2</v>
      </c>
      <c r="F212" s="109">
        <f>VLOOKUP(B212,Table1[[Codigo_servico]:[Subtotal_servico]],11,FALSE)</f>
        <v>10.759129464923497</v>
      </c>
      <c r="G212" s="106">
        <f t="shared" si="3"/>
        <v>0</v>
      </c>
    </row>
    <row r="213" spans="2:7" hidden="1" x14ac:dyDescent="0.25">
      <c r="B213" s="112">
        <v>34026</v>
      </c>
      <c r="C213" t="s">
        <v>2537</v>
      </c>
      <c r="D213" s="108">
        <v>0</v>
      </c>
      <c r="E213" s="81" t="str">
        <f>VLOOKUP(B213,Table1[[Codigo_servico]:[Subtotal_servico]],9,FALSE)</f>
        <v>M2</v>
      </c>
      <c r="F213" s="109">
        <f>VLOOKUP(B213,Table1[[Codigo_servico]:[Subtotal_servico]],11,FALSE)</f>
        <v>3.9994999999999998</v>
      </c>
      <c r="G213" s="106">
        <f t="shared" si="3"/>
        <v>0</v>
      </c>
    </row>
    <row r="214" spans="2:7" hidden="1" x14ac:dyDescent="0.25">
      <c r="B214" s="112">
        <v>34050</v>
      </c>
      <c r="C214" t="s">
        <v>2538</v>
      </c>
      <c r="D214" s="108">
        <v>0</v>
      </c>
      <c r="E214" s="81" t="str">
        <f>VLOOKUP(B214,Table1[[Codigo_servico]:[Subtotal_servico]],9,FALSE)</f>
        <v>M2</v>
      </c>
      <c r="F214" s="109">
        <f>VLOOKUP(B214,Table1[[Codigo_servico]:[Subtotal_servico]],11,FALSE)</f>
        <v>3.7115999999999998</v>
      </c>
      <c r="G214" s="106">
        <f t="shared" si="3"/>
        <v>0</v>
      </c>
    </row>
    <row r="215" spans="2:7" hidden="1" x14ac:dyDescent="0.25">
      <c r="B215" s="112">
        <v>34051</v>
      </c>
      <c r="C215" t="s">
        <v>2539</v>
      </c>
      <c r="D215" s="108">
        <v>0</v>
      </c>
      <c r="E215" s="81" t="str">
        <f>VLOOKUP(B215,Table1[[Codigo_servico]:[Subtotal_servico]],9,FALSE)</f>
        <v>M2</v>
      </c>
      <c r="F215" s="109">
        <f>VLOOKUP(B215,Table1[[Codigo_servico]:[Subtotal_servico]],11,FALSE)</f>
        <v>3.7115999999999998</v>
      </c>
      <c r="G215" s="106">
        <f t="shared" si="3"/>
        <v>0</v>
      </c>
    </row>
    <row r="216" spans="2:7" hidden="1" x14ac:dyDescent="0.25">
      <c r="B216" s="112">
        <v>34060</v>
      </c>
      <c r="C216" t="s">
        <v>2540</v>
      </c>
      <c r="D216" s="108">
        <v>0</v>
      </c>
      <c r="E216" s="81" t="str">
        <f>VLOOKUP(B216,Table1[[Codigo_servico]:[Subtotal_servico]],9,FALSE)</f>
        <v>M2</v>
      </c>
      <c r="F216" s="109">
        <f>VLOOKUP(B216,Table1[[Codigo_servico]:[Subtotal_servico]],11,FALSE)</f>
        <v>86.464506883078315</v>
      </c>
      <c r="G216" s="106">
        <f t="shared" si="3"/>
        <v>0</v>
      </c>
    </row>
    <row r="217" spans="2:7" hidden="1" x14ac:dyDescent="0.25">
      <c r="B217" s="112">
        <v>34070</v>
      </c>
      <c r="C217" t="s">
        <v>2541</v>
      </c>
      <c r="D217" s="108">
        <v>0</v>
      </c>
      <c r="E217" s="81" t="str">
        <f>VLOOKUP(B217,Table1[[Codigo_servico]:[Subtotal_servico]],9,FALSE)</f>
        <v>UN</v>
      </c>
      <c r="F217" s="109">
        <f>VLOOKUP(B217,Table1[[Codigo_servico]:[Subtotal_servico]],11,FALSE)</f>
        <v>7.1629812707252132</v>
      </c>
      <c r="G217" s="106">
        <f t="shared" si="3"/>
        <v>0</v>
      </c>
    </row>
    <row r="218" spans="2:7" hidden="1" x14ac:dyDescent="0.25">
      <c r="B218" s="112">
        <v>35001</v>
      </c>
      <c r="C218" t="s">
        <v>2493</v>
      </c>
      <c r="D218" s="108">
        <v>0</v>
      </c>
      <c r="E218" s="81" t="str">
        <f>VLOOKUP(B218,Table1[[Codigo_servico]:[Subtotal_servico]],9,FALSE)</f>
        <v>M3</v>
      </c>
      <c r="F218" s="109">
        <f>VLOOKUP(B218,Table1[[Codigo_servico]:[Subtotal_servico]],11,FALSE)</f>
        <v>93.09644512969453</v>
      </c>
      <c r="G218" s="106">
        <f t="shared" si="3"/>
        <v>0</v>
      </c>
    </row>
    <row r="219" spans="2:7" hidden="1" x14ac:dyDescent="0.25">
      <c r="B219" s="112">
        <v>35002</v>
      </c>
      <c r="C219" t="s">
        <v>2496</v>
      </c>
      <c r="D219" s="108">
        <v>0</v>
      </c>
      <c r="E219" s="81" t="str">
        <f>VLOOKUP(B219,Table1[[Codigo_servico]:[Subtotal_servico]],9,FALSE)</f>
        <v>M3</v>
      </c>
      <c r="F219" s="109">
        <f>VLOOKUP(B219,Table1[[Codigo_servico]:[Subtotal_servico]],11,FALSE)</f>
        <v>186.19289025938906</v>
      </c>
      <c r="G219" s="106">
        <f t="shared" si="3"/>
        <v>0</v>
      </c>
    </row>
    <row r="220" spans="2:7" hidden="1" x14ac:dyDescent="0.25">
      <c r="B220" s="112">
        <v>35003</v>
      </c>
      <c r="C220" t="s">
        <v>2491</v>
      </c>
      <c r="D220" s="108">
        <v>0</v>
      </c>
      <c r="E220" s="81" t="str">
        <f>VLOOKUP(B220,Table1[[Codigo_servico]:[Subtotal_servico]],9,FALSE)</f>
        <v>M3</v>
      </c>
      <c r="F220" s="109">
        <f>VLOOKUP(B220,Table1[[Codigo_servico]:[Subtotal_servico]],11,FALSE)</f>
        <v>138.90665490731982</v>
      </c>
      <c r="G220" s="106">
        <f t="shared" si="3"/>
        <v>0</v>
      </c>
    </row>
    <row r="221" spans="2:7" hidden="1" x14ac:dyDescent="0.25">
      <c r="B221" s="112">
        <v>35004</v>
      </c>
      <c r="C221" t="s">
        <v>2492</v>
      </c>
      <c r="D221" s="108">
        <v>0</v>
      </c>
      <c r="E221" s="81" t="str">
        <f>VLOOKUP(B221,Table1[[Codigo_servico]:[Subtotal_servico]],9,FALSE)</f>
        <v>M3</v>
      </c>
      <c r="F221" s="109">
        <f>VLOOKUP(B221,Table1[[Codigo_servico]:[Subtotal_servico]],11,FALSE)</f>
        <v>252.55755437694512</v>
      </c>
      <c r="G221" s="106">
        <f t="shared" si="3"/>
        <v>0</v>
      </c>
    </row>
    <row r="222" spans="2:7" hidden="1" x14ac:dyDescent="0.25">
      <c r="B222" s="112">
        <v>35005</v>
      </c>
      <c r="C222" t="s">
        <v>2543</v>
      </c>
      <c r="D222" s="108">
        <v>0</v>
      </c>
      <c r="E222" s="81" t="str">
        <f>VLOOKUP(B222,Table1[[Codigo_servico]:[Subtotal_servico]],9,FALSE)</f>
        <v>M2</v>
      </c>
      <c r="F222" s="109">
        <f>VLOOKUP(B222,Table1[[Codigo_servico]:[Subtotal_servico]],11,FALSE)</f>
        <v>22.098786007982696</v>
      </c>
      <c r="G222" s="106">
        <f t="shared" si="3"/>
        <v>0</v>
      </c>
    </row>
    <row r="223" spans="2:7" hidden="1" x14ac:dyDescent="0.25">
      <c r="B223" s="112">
        <v>35006</v>
      </c>
      <c r="C223" t="s">
        <v>2544</v>
      </c>
      <c r="D223" s="108">
        <v>0</v>
      </c>
      <c r="E223" s="81" t="str">
        <f>VLOOKUP(B223,Table1[[Codigo_servico]:[Subtotal_servico]],9,FALSE)</f>
        <v>M2</v>
      </c>
      <c r="F223" s="109">
        <f>VLOOKUP(B223,Table1[[Codigo_servico]:[Subtotal_servico]],11,FALSE)</f>
        <v>31.56969429711814</v>
      </c>
      <c r="G223" s="106">
        <f t="shared" si="3"/>
        <v>0</v>
      </c>
    </row>
    <row r="224" spans="2:7" x14ac:dyDescent="0.25">
      <c r="B224" s="112">
        <v>36001</v>
      </c>
      <c r="C224" t="s">
        <v>2545</v>
      </c>
      <c r="D224" s="108">
        <v>43000</v>
      </c>
      <c r="E224" s="81" t="str">
        <f>VLOOKUP(B224,Table1[[Codigo_servico]:[Subtotal_servico]],9,FALSE)</f>
        <v>KG</v>
      </c>
      <c r="F224" s="109">
        <f>VLOOKUP(B224,Table1[[Codigo_servico]:[Subtotal_servico]],11,FALSE)</f>
        <v>16.834199999999999</v>
      </c>
      <c r="G224" s="106">
        <f t="shared" si="3"/>
        <v>723870.6</v>
      </c>
    </row>
    <row r="225" spans="2:7" hidden="1" x14ac:dyDescent="0.25">
      <c r="B225" s="112">
        <v>36002</v>
      </c>
      <c r="C225" t="s">
        <v>2546</v>
      </c>
      <c r="D225" s="108">
        <v>0</v>
      </c>
      <c r="E225" s="81" t="str">
        <f>VLOOKUP(B225,Table1[[Codigo_servico]:[Subtotal_servico]],9,FALSE)</f>
        <v>KG</v>
      </c>
      <c r="F225" s="109">
        <f>VLOOKUP(B225,Table1[[Codigo_servico]:[Subtotal_servico]],11,FALSE)</f>
        <v>18.503</v>
      </c>
      <c r="G225" s="106">
        <f t="shared" si="3"/>
        <v>0</v>
      </c>
    </row>
    <row r="226" spans="2:7" hidden="1" x14ac:dyDescent="0.25">
      <c r="B226" s="112">
        <v>40101</v>
      </c>
      <c r="C226" t="s">
        <v>2547</v>
      </c>
      <c r="D226" s="108">
        <v>0</v>
      </c>
      <c r="E226" s="81" t="str">
        <f>VLOOKUP(B226,Table1[[Codigo_servico]:[Subtotal_servico]],9,FALSE)</f>
        <v>M2</v>
      </c>
      <c r="F226" s="109">
        <f>VLOOKUP(B226,Table1[[Codigo_servico]:[Subtotal_servico]],11,FALSE)</f>
        <v>39.27884474829883</v>
      </c>
      <c r="G226" s="106">
        <f t="shared" si="3"/>
        <v>0</v>
      </c>
    </row>
    <row r="227" spans="2:7" hidden="1" x14ac:dyDescent="0.25">
      <c r="B227" s="112">
        <v>40102</v>
      </c>
      <c r="C227" t="s">
        <v>2548</v>
      </c>
      <c r="D227" s="108">
        <v>0</v>
      </c>
      <c r="E227" s="81" t="str">
        <f>VLOOKUP(B227,Table1[[Codigo_servico]:[Subtotal_servico]],9,FALSE)</f>
        <v>M2</v>
      </c>
      <c r="F227" s="109">
        <f>VLOOKUP(B227,Table1[[Codigo_servico]:[Subtotal_servico]],11,FALSE)</f>
        <v>72.998040584810042</v>
      </c>
      <c r="G227" s="106">
        <f t="shared" si="3"/>
        <v>0</v>
      </c>
    </row>
    <row r="228" spans="2:7" hidden="1" x14ac:dyDescent="0.25">
      <c r="B228" s="112">
        <v>40103</v>
      </c>
      <c r="C228" t="s">
        <v>2549</v>
      </c>
      <c r="D228" s="108">
        <v>0</v>
      </c>
      <c r="E228" s="81" t="str">
        <f>VLOOKUP(B228,Table1[[Codigo_servico]:[Subtotal_servico]],9,FALSE)</f>
        <v>M2</v>
      </c>
      <c r="F228" s="109">
        <f>VLOOKUP(B228,Table1[[Codigo_servico]:[Subtotal_servico]],11,FALSE)</f>
        <v>125.19304322268566</v>
      </c>
      <c r="G228" s="106">
        <f t="shared" si="3"/>
        <v>0</v>
      </c>
    </row>
    <row r="229" spans="2:7" hidden="1" x14ac:dyDescent="0.25">
      <c r="B229" s="112">
        <v>40104</v>
      </c>
      <c r="C229" t="s">
        <v>2550</v>
      </c>
      <c r="D229" s="108">
        <v>0</v>
      </c>
      <c r="E229" s="81" t="str">
        <f>VLOOKUP(B229,Table1[[Codigo_servico]:[Subtotal_servico]],9,FALSE)</f>
        <v>M2</v>
      </c>
      <c r="F229" s="109">
        <f>VLOOKUP(B229,Table1[[Codigo_servico]:[Subtotal_servico]],11,FALSE)</f>
        <v>169.80644262801997</v>
      </c>
      <c r="G229" s="106">
        <f t="shared" si="3"/>
        <v>0</v>
      </c>
    </row>
    <row r="230" spans="2:7" hidden="1" x14ac:dyDescent="0.25">
      <c r="B230" s="112">
        <v>40111</v>
      </c>
      <c r="C230" t="s">
        <v>2551</v>
      </c>
      <c r="D230" s="108">
        <v>0</v>
      </c>
      <c r="E230" s="81" t="str">
        <f>VLOOKUP(B230,Table1[[Codigo_servico]:[Subtotal_servico]],9,FALSE)</f>
        <v>M2</v>
      </c>
      <c r="F230" s="109">
        <f>VLOOKUP(B230,Table1[[Codigo_servico]:[Subtotal_servico]],11,FALSE)</f>
        <v>72.998040584810042</v>
      </c>
      <c r="G230" s="106">
        <f t="shared" si="3"/>
        <v>0</v>
      </c>
    </row>
    <row r="231" spans="2:7" hidden="1" x14ac:dyDescent="0.25">
      <c r="B231" s="112">
        <v>40112</v>
      </c>
      <c r="C231" t="s">
        <v>2552</v>
      </c>
      <c r="D231" s="108">
        <v>0</v>
      </c>
      <c r="E231" s="81" t="str">
        <f>VLOOKUP(B231,Table1[[Codigo_servico]:[Subtotal_servico]],9,FALSE)</f>
        <v>M2</v>
      </c>
      <c r="F231" s="109">
        <f>VLOOKUP(B231,Table1[[Codigo_servico]:[Subtotal_servico]],11,FALSE)</f>
        <v>125.19304322268566</v>
      </c>
      <c r="G231" s="106">
        <f t="shared" si="3"/>
        <v>0</v>
      </c>
    </row>
    <row r="232" spans="2:7" hidden="1" x14ac:dyDescent="0.25">
      <c r="B232" s="112">
        <v>40115</v>
      </c>
      <c r="C232" t="s">
        <v>2553</v>
      </c>
      <c r="D232" s="108">
        <v>0</v>
      </c>
      <c r="E232" s="81" t="str">
        <f>VLOOKUP(B232,Table1[[Codigo_servico]:[Subtotal_servico]],9,FALSE)</f>
        <v>M2</v>
      </c>
      <c r="F232" s="109">
        <f>VLOOKUP(B232,Table1[[Codigo_servico]:[Subtotal_servico]],11,FALSE)</f>
        <v>47.657364219947482</v>
      </c>
      <c r="G232" s="106">
        <f t="shared" si="3"/>
        <v>0</v>
      </c>
    </row>
    <row r="233" spans="2:7" hidden="1" x14ac:dyDescent="0.25">
      <c r="B233" s="112">
        <v>40116</v>
      </c>
      <c r="C233" t="s">
        <v>2554</v>
      </c>
      <c r="D233" s="108">
        <v>0</v>
      </c>
      <c r="E233" s="81" t="str">
        <f>VLOOKUP(B233,Table1[[Codigo_servico]:[Subtotal_servico]],9,FALSE)</f>
        <v>M2</v>
      </c>
      <c r="F233" s="109">
        <f>VLOOKUP(B233,Table1[[Codigo_servico]:[Subtotal_servico]],11,FALSE)</f>
        <v>84.309451324617484</v>
      </c>
      <c r="G233" s="106">
        <f t="shared" si="3"/>
        <v>0</v>
      </c>
    </row>
    <row r="234" spans="2:7" hidden="1" x14ac:dyDescent="0.25">
      <c r="B234" s="112">
        <v>40120</v>
      </c>
      <c r="C234" t="s">
        <v>2555</v>
      </c>
      <c r="D234" s="108">
        <v>0</v>
      </c>
      <c r="E234" s="81" t="str">
        <f>VLOOKUP(B234,Table1[[Codigo_servico]:[Subtotal_servico]],9,FALSE)</f>
        <v>M2</v>
      </c>
      <c r="F234" s="109">
        <f>VLOOKUP(B234,Table1[[Codigo_servico]:[Subtotal_servico]],11,FALSE)</f>
        <v>103.66959024625947</v>
      </c>
      <c r="G234" s="106">
        <f t="shared" si="3"/>
        <v>0</v>
      </c>
    </row>
    <row r="235" spans="2:7" hidden="1" x14ac:dyDescent="0.25">
      <c r="B235" s="112">
        <v>40121</v>
      </c>
      <c r="C235" t="s">
        <v>2556</v>
      </c>
      <c r="D235" s="108">
        <v>0</v>
      </c>
      <c r="E235" s="81" t="str">
        <f>VLOOKUP(B235,Table1[[Codigo_servico]:[Subtotal_servico]],9,FALSE)</f>
        <v>M2</v>
      </c>
      <c r="F235" s="109">
        <f>VLOOKUP(B235,Table1[[Codigo_servico]:[Subtotal_servico]],11,FALSE)</f>
        <v>166.02111372517967</v>
      </c>
      <c r="G235" s="106">
        <f t="shared" si="3"/>
        <v>0</v>
      </c>
    </row>
    <row r="236" spans="2:7" hidden="1" x14ac:dyDescent="0.25">
      <c r="B236" s="112">
        <v>40122</v>
      </c>
      <c r="C236" t="s">
        <v>2557</v>
      </c>
      <c r="D236" s="108">
        <v>0</v>
      </c>
      <c r="E236" s="81" t="str">
        <f>VLOOKUP(B236,Table1[[Codigo_servico]:[Subtotal_servico]],9,FALSE)</f>
        <v>M2</v>
      </c>
      <c r="F236" s="109">
        <f>VLOOKUP(B236,Table1[[Codigo_servico]:[Subtotal_servico]],11,FALSE)</f>
        <v>290.97359160668532</v>
      </c>
      <c r="G236" s="106">
        <f t="shared" si="3"/>
        <v>0</v>
      </c>
    </row>
    <row r="237" spans="2:7" hidden="1" x14ac:dyDescent="0.25">
      <c r="B237" s="112">
        <v>40125</v>
      </c>
      <c r="C237" t="s">
        <v>2558</v>
      </c>
      <c r="D237" s="108">
        <v>0</v>
      </c>
      <c r="E237" s="81" t="str">
        <f>VLOOKUP(B237,Table1[[Codigo_servico]:[Subtotal_servico]],9,FALSE)</f>
        <v>M2</v>
      </c>
      <c r="F237" s="109">
        <f>VLOOKUP(B237,Table1[[Codigo_servico]:[Subtotal_servico]],11,FALSE)</f>
        <v>401.84348888318874</v>
      </c>
      <c r="G237" s="106">
        <f t="shared" si="3"/>
        <v>0</v>
      </c>
    </row>
    <row r="238" spans="2:7" hidden="1" x14ac:dyDescent="0.25">
      <c r="B238" s="112">
        <v>40126</v>
      </c>
      <c r="C238" t="s">
        <v>2559</v>
      </c>
      <c r="D238" s="108">
        <v>0</v>
      </c>
      <c r="E238" s="81" t="str">
        <f>VLOOKUP(B238,Table1[[Codigo_servico]:[Subtotal_servico]],9,FALSE)</f>
        <v>M2</v>
      </c>
      <c r="F238" s="109">
        <f>VLOOKUP(B238,Table1[[Codigo_servico]:[Subtotal_servico]],11,FALSE)</f>
        <v>440.58158840596059</v>
      </c>
      <c r="G238" s="106">
        <f t="shared" si="3"/>
        <v>0</v>
      </c>
    </row>
    <row r="239" spans="2:7" hidden="1" x14ac:dyDescent="0.25">
      <c r="B239" s="112">
        <v>40127</v>
      </c>
      <c r="C239" t="s">
        <v>2560</v>
      </c>
      <c r="D239" s="108">
        <v>0</v>
      </c>
      <c r="E239" s="81" t="str">
        <f>VLOOKUP(B239,Table1[[Codigo_servico]:[Subtotal_servico]],9,FALSE)</f>
        <v>M2</v>
      </c>
      <c r="F239" s="109">
        <f>VLOOKUP(B239,Table1[[Codigo_servico]:[Subtotal_servico]],11,FALSE)</f>
        <v>576.46158840596058</v>
      </c>
      <c r="G239" s="106">
        <f t="shared" si="3"/>
        <v>0</v>
      </c>
    </row>
    <row r="240" spans="2:7" hidden="1" x14ac:dyDescent="0.25">
      <c r="B240" s="112">
        <v>40131</v>
      </c>
      <c r="C240" t="s">
        <v>2561</v>
      </c>
      <c r="D240" s="108">
        <v>0</v>
      </c>
      <c r="E240" s="81" t="str">
        <f>VLOOKUP(B240,Table1[[Codigo_servico]:[Subtotal_servico]],9,FALSE)</f>
        <v>M2</v>
      </c>
      <c r="F240" s="109">
        <f>VLOOKUP(B240,Table1[[Codigo_servico]:[Subtotal_servico]],11,FALSE)</f>
        <v>63.474668936462656</v>
      </c>
      <c r="G240" s="106">
        <f t="shared" si="3"/>
        <v>0</v>
      </c>
    </row>
    <row r="241" spans="2:7" hidden="1" x14ac:dyDescent="0.25">
      <c r="B241" s="112">
        <v>40132</v>
      </c>
      <c r="C241" t="s">
        <v>2562</v>
      </c>
      <c r="D241" s="108">
        <v>0</v>
      </c>
      <c r="E241" s="81" t="str">
        <f>VLOOKUP(B241,Table1[[Codigo_servico]:[Subtotal_servico]],9,FALSE)</f>
        <v>M2</v>
      </c>
      <c r="F241" s="109">
        <f>VLOOKUP(B241,Table1[[Codigo_servico]:[Subtotal_servico]],11,FALSE)</f>
        <v>67.209478936462659</v>
      </c>
      <c r="G241" s="106">
        <f t="shared" si="3"/>
        <v>0</v>
      </c>
    </row>
    <row r="242" spans="2:7" hidden="1" x14ac:dyDescent="0.25">
      <c r="B242" s="112">
        <v>40133</v>
      </c>
      <c r="C242" t="s">
        <v>2563</v>
      </c>
      <c r="D242" s="108">
        <v>0</v>
      </c>
      <c r="E242" s="81" t="str">
        <f>VLOOKUP(B242,Table1[[Codigo_servico]:[Subtotal_servico]],9,FALSE)</f>
        <v>M2</v>
      </c>
      <c r="F242" s="109">
        <f>VLOOKUP(B242,Table1[[Codigo_servico]:[Subtotal_servico]],11,FALSE)</f>
        <v>70.002398936462669</v>
      </c>
      <c r="G242" s="106">
        <f t="shared" si="3"/>
        <v>0</v>
      </c>
    </row>
    <row r="243" spans="2:7" hidden="1" x14ac:dyDescent="0.25">
      <c r="B243" s="112">
        <v>40134</v>
      </c>
      <c r="C243" t="s">
        <v>2564</v>
      </c>
      <c r="D243" s="108">
        <v>0</v>
      </c>
      <c r="E243" s="81" t="str">
        <f>VLOOKUP(B243,Table1[[Codigo_servico]:[Subtotal_servico]],9,FALSE)</f>
        <v>M2</v>
      </c>
      <c r="F243" s="109">
        <f>VLOOKUP(B243,Table1[[Codigo_servico]:[Subtotal_servico]],11,FALSE)</f>
        <v>73.572148936462668</v>
      </c>
      <c r="G243" s="106">
        <f t="shared" si="3"/>
        <v>0</v>
      </c>
    </row>
    <row r="244" spans="2:7" hidden="1" x14ac:dyDescent="0.25">
      <c r="B244" s="112">
        <v>40135</v>
      </c>
      <c r="C244" t="s">
        <v>2565</v>
      </c>
      <c r="D244" s="108">
        <v>0</v>
      </c>
      <c r="E244" s="81" t="str">
        <f>VLOOKUP(B244,Table1[[Codigo_servico]:[Subtotal_servico]],9,FALSE)</f>
        <v>M2</v>
      </c>
      <c r="F244" s="109">
        <f>VLOOKUP(B244,Table1[[Codigo_servico]:[Subtotal_servico]],11,FALSE)</f>
        <v>76.632293956462661</v>
      </c>
      <c r="G244" s="106">
        <f t="shared" si="3"/>
        <v>0</v>
      </c>
    </row>
    <row r="245" spans="2:7" hidden="1" x14ac:dyDescent="0.25">
      <c r="B245" s="112">
        <v>40136</v>
      </c>
      <c r="C245" t="s">
        <v>2566</v>
      </c>
      <c r="D245" s="108">
        <v>0</v>
      </c>
      <c r="E245" s="81" t="str">
        <f>VLOOKUP(B245,Table1[[Codigo_servico]:[Subtotal_servico]],9,FALSE)</f>
        <v>M2</v>
      </c>
      <c r="F245" s="109">
        <f>VLOOKUP(B245,Table1[[Codigo_servico]:[Subtotal_servico]],11,FALSE)</f>
        <v>81.261833956462652</v>
      </c>
      <c r="G245" s="106">
        <f t="shared" si="3"/>
        <v>0</v>
      </c>
    </row>
    <row r="246" spans="2:7" hidden="1" x14ac:dyDescent="0.25">
      <c r="B246" s="112">
        <v>40137</v>
      </c>
      <c r="C246" t="s">
        <v>2567</v>
      </c>
      <c r="D246" s="108">
        <v>0</v>
      </c>
      <c r="E246" s="81" t="str">
        <f>VLOOKUP(B246,Table1[[Codigo_servico]:[Subtotal_servico]],9,FALSE)</f>
        <v>M2</v>
      </c>
      <c r="F246" s="109">
        <f>VLOOKUP(B246,Table1[[Codigo_servico]:[Subtotal_servico]],11,FALSE)</f>
        <v>83.522893956462653</v>
      </c>
      <c r="G246" s="106">
        <f t="shared" si="3"/>
        <v>0</v>
      </c>
    </row>
    <row r="247" spans="2:7" hidden="1" x14ac:dyDescent="0.25">
      <c r="B247" s="112">
        <v>40138</v>
      </c>
      <c r="C247" t="s">
        <v>2568</v>
      </c>
      <c r="D247" s="108">
        <v>0</v>
      </c>
      <c r="E247" s="81" t="str">
        <f>VLOOKUP(B247,Table1[[Codigo_servico]:[Subtotal_servico]],9,FALSE)</f>
        <v>M2</v>
      </c>
      <c r="F247" s="109">
        <f>VLOOKUP(B247,Table1[[Codigo_servico]:[Subtotal_servico]],11,FALSE)</f>
        <v>88.692153956462661</v>
      </c>
      <c r="G247" s="106">
        <f t="shared" si="3"/>
        <v>0</v>
      </c>
    </row>
    <row r="248" spans="2:7" hidden="1" x14ac:dyDescent="0.25">
      <c r="B248" s="112">
        <v>40140</v>
      </c>
      <c r="C248" t="s">
        <v>2569</v>
      </c>
      <c r="D248" s="108">
        <v>0</v>
      </c>
      <c r="E248" s="81" t="str">
        <f>VLOOKUP(B248,Table1[[Codigo_servico]:[Subtotal_servico]],9,FALSE)</f>
        <v>M2</v>
      </c>
      <c r="F248" s="109">
        <f>VLOOKUP(B248,Table1[[Codigo_servico]:[Subtotal_servico]],11,FALSE)</f>
        <v>40.214536186147342</v>
      </c>
      <c r="G248" s="106">
        <f t="shared" si="3"/>
        <v>0</v>
      </c>
    </row>
    <row r="249" spans="2:7" hidden="1" x14ac:dyDescent="0.25">
      <c r="B249" s="112">
        <v>40141</v>
      </c>
      <c r="C249" t="s">
        <v>2570</v>
      </c>
      <c r="D249" s="108">
        <v>0</v>
      </c>
      <c r="E249" s="81" t="str">
        <f>VLOOKUP(B249,Table1[[Codigo_servico]:[Subtotal_servico]],9,FALSE)</f>
        <v>M2</v>
      </c>
      <c r="F249" s="109">
        <f>VLOOKUP(B249,Table1[[Codigo_servico]:[Subtotal_servico]],11,FALSE)</f>
        <v>46.554526852398908</v>
      </c>
      <c r="G249" s="106">
        <f t="shared" si="3"/>
        <v>0</v>
      </c>
    </row>
    <row r="250" spans="2:7" hidden="1" x14ac:dyDescent="0.25">
      <c r="B250" s="112">
        <v>40142</v>
      </c>
      <c r="C250" t="s">
        <v>2571</v>
      </c>
      <c r="D250" s="108">
        <v>0</v>
      </c>
      <c r="E250" s="81" t="str">
        <f>VLOOKUP(B250,Table1[[Codigo_servico]:[Subtotal_servico]],9,FALSE)</f>
        <v>M2</v>
      </c>
      <c r="F250" s="109">
        <f>VLOOKUP(B250,Table1[[Codigo_servico]:[Subtotal_servico]],11,FALSE)</f>
        <v>55.673643364300304</v>
      </c>
      <c r="G250" s="106">
        <f t="shared" si="3"/>
        <v>0</v>
      </c>
    </row>
    <row r="251" spans="2:7" hidden="1" x14ac:dyDescent="0.25">
      <c r="B251" s="112">
        <v>40143</v>
      </c>
      <c r="C251" t="s">
        <v>2572</v>
      </c>
      <c r="D251" s="108">
        <v>0</v>
      </c>
      <c r="E251" s="81" t="str">
        <f>VLOOKUP(B251,Table1[[Codigo_servico]:[Subtotal_servico]],9,FALSE)</f>
        <v>M2</v>
      </c>
      <c r="F251" s="109">
        <f>VLOOKUP(B251,Table1[[Codigo_servico]:[Subtotal_servico]],11,FALSE)</f>
        <v>45.94135594648548</v>
      </c>
      <c r="G251" s="106">
        <f t="shared" si="3"/>
        <v>0</v>
      </c>
    </row>
    <row r="252" spans="2:7" hidden="1" x14ac:dyDescent="0.25">
      <c r="B252" s="112">
        <v>40144</v>
      </c>
      <c r="C252" t="s">
        <v>2573</v>
      </c>
      <c r="D252" s="108">
        <v>0</v>
      </c>
      <c r="E252" s="81" t="str">
        <f>VLOOKUP(B252,Table1[[Codigo_servico]:[Subtotal_servico]],9,FALSE)</f>
        <v>M2</v>
      </c>
      <c r="F252" s="109">
        <f>VLOOKUP(B252,Table1[[Codigo_servico]:[Subtotal_servico]],11,FALSE)</f>
        <v>52.27073187633934</v>
      </c>
      <c r="G252" s="106">
        <f t="shared" si="3"/>
        <v>0</v>
      </c>
    </row>
    <row r="253" spans="2:7" hidden="1" x14ac:dyDescent="0.25">
      <c r="B253" s="112">
        <v>40145</v>
      </c>
      <c r="C253" t="s">
        <v>2574</v>
      </c>
      <c r="D253" s="108">
        <v>0</v>
      </c>
      <c r="E253" s="81" t="str">
        <f>VLOOKUP(B253,Table1[[Codigo_servico]:[Subtotal_servico]],9,FALSE)</f>
        <v>M2</v>
      </c>
      <c r="F253" s="109">
        <f>VLOOKUP(B253,Table1[[Codigo_servico]:[Subtotal_servico]],11,FALSE)</f>
        <v>63.204625376339351</v>
      </c>
      <c r="G253" s="106">
        <f t="shared" si="3"/>
        <v>0</v>
      </c>
    </row>
    <row r="254" spans="2:7" hidden="1" x14ac:dyDescent="0.25">
      <c r="B254" s="112">
        <v>40150</v>
      </c>
      <c r="C254" t="s">
        <v>2575</v>
      </c>
      <c r="D254" s="108">
        <v>0</v>
      </c>
      <c r="E254" s="81" t="str">
        <f>VLOOKUP(B254,Table1[[Codigo_servico]:[Subtotal_servico]],9,FALSE)</f>
        <v>M2</v>
      </c>
      <c r="F254" s="109">
        <f>VLOOKUP(B254,Table1[[Codigo_servico]:[Subtotal_servico]],11,FALSE)</f>
        <v>47.983909800453219</v>
      </c>
      <c r="G254" s="106">
        <f t="shared" si="3"/>
        <v>0</v>
      </c>
    </row>
    <row r="255" spans="2:7" hidden="1" x14ac:dyDescent="0.25">
      <c r="B255" s="112">
        <v>40151</v>
      </c>
      <c r="C255" t="s">
        <v>2576</v>
      </c>
      <c r="D255" s="108">
        <v>0</v>
      </c>
      <c r="E255" s="81" t="str">
        <f>VLOOKUP(B255,Table1[[Codigo_servico]:[Subtotal_servico]],9,FALSE)</f>
        <v>M2</v>
      </c>
      <c r="F255" s="109">
        <f>VLOOKUP(B255,Table1[[Codigo_servico]:[Subtotal_servico]],11,FALSE)</f>
        <v>54.474190187816717</v>
      </c>
      <c r="G255" s="106">
        <f t="shared" si="3"/>
        <v>0</v>
      </c>
    </row>
    <row r="256" spans="2:7" x14ac:dyDescent="0.25">
      <c r="B256" s="112">
        <v>40152</v>
      </c>
      <c r="C256" t="s">
        <v>2577</v>
      </c>
      <c r="D256" s="108">
        <v>1664</v>
      </c>
      <c r="E256" s="81" t="str">
        <f>VLOOKUP(B256,Table1[[Codigo_servico]:[Subtotal_servico]],9,FALSE)</f>
        <v>M2</v>
      </c>
      <c r="F256" s="109">
        <f>VLOOKUP(B256,Table1[[Codigo_servico]:[Subtotal_servico]],11,FALSE)</f>
        <v>63.689317787408321</v>
      </c>
      <c r="G256" s="106">
        <f t="shared" si="3"/>
        <v>105979.02479824744</v>
      </c>
    </row>
    <row r="257" spans="2:7" hidden="1" x14ac:dyDescent="0.25">
      <c r="B257" s="112">
        <v>40160</v>
      </c>
      <c r="C257" t="s">
        <v>2578</v>
      </c>
      <c r="D257" s="108">
        <v>0</v>
      </c>
      <c r="E257" s="81" t="str">
        <f>VLOOKUP(B257,Table1[[Codigo_servico]:[Subtotal_servico]],9,FALSE)</f>
        <v>M2</v>
      </c>
      <c r="F257" s="109">
        <f>VLOOKUP(B257,Table1[[Codigo_servico]:[Subtotal_servico]],11,FALSE)</f>
        <v>57.87179893646266</v>
      </c>
      <c r="G257" s="106">
        <f t="shared" si="3"/>
        <v>0</v>
      </c>
    </row>
    <row r="258" spans="2:7" hidden="1" x14ac:dyDescent="0.25">
      <c r="B258" s="112">
        <v>40161</v>
      </c>
      <c r="C258" t="s">
        <v>2579</v>
      </c>
      <c r="D258" s="108">
        <v>0</v>
      </c>
      <c r="E258" s="81" t="str">
        <f>VLOOKUP(B258,Table1[[Codigo_servico]:[Subtotal_servico]],9,FALSE)</f>
        <v>M2</v>
      </c>
      <c r="F258" s="109">
        <f>VLOOKUP(B258,Table1[[Codigo_servico]:[Subtotal_servico]],11,FALSE)</f>
        <v>68.507673956462654</v>
      </c>
      <c r="G258" s="106">
        <f t="shared" si="3"/>
        <v>0</v>
      </c>
    </row>
    <row r="259" spans="2:7" hidden="1" x14ac:dyDescent="0.25">
      <c r="B259" s="112">
        <v>40162</v>
      </c>
      <c r="C259" t="s">
        <v>2580</v>
      </c>
      <c r="D259" s="108">
        <v>0</v>
      </c>
      <c r="E259" s="81" t="str">
        <f>VLOOKUP(B259,Table1[[Codigo_servico]:[Subtotal_servico]],9,FALSE)</f>
        <v>M2</v>
      </c>
      <c r="F259" s="109">
        <f>VLOOKUP(B259,Table1[[Codigo_servico]:[Subtotal_servico]],11,FALSE)</f>
        <v>60.000881394796195</v>
      </c>
      <c r="G259" s="106">
        <f t="shared" si="3"/>
        <v>0</v>
      </c>
    </row>
    <row r="260" spans="2:7" hidden="1" x14ac:dyDescent="0.25">
      <c r="B260" s="112">
        <v>40163</v>
      </c>
      <c r="C260" t="s">
        <v>2581</v>
      </c>
      <c r="D260" s="108">
        <v>0</v>
      </c>
      <c r="E260" s="81" t="str">
        <f>VLOOKUP(B260,Table1[[Codigo_servico]:[Subtotal_servico]],9,FALSE)</f>
        <v>M2</v>
      </c>
      <c r="F260" s="109">
        <f>VLOOKUP(B260,Table1[[Codigo_servico]:[Subtotal_servico]],11,FALSE)</f>
        <v>70.093757672885772</v>
      </c>
      <c r="G260" s="106">
        <f t="shared" si="3"/>
        <v>0</v>
      </c>
    </row>
    <row r="261" spans="2:7" hidden="1" x14ac:dyDescent="0.25">
      <c r="B261" s="112">
        <v>40170</v>
      </c>
      <c r="C261" t="s">
        <v>2582</v>
      </c>
      <c r="D261" s="108">
        <v>0</v>
      </c>
      <c r="E261" s="81" t="str">
        <f>VLOOKUP(B261,Table1[[Codigo_servico]:[Subtotal_servico]],9,FALSE)</f>
        <v>M2</v>
      </c>
      <c r="F261" s="109">
        <f>VLOOKUP(B261,Table1[[Codigo_servico]:[Subtotal_servico]],11,FALSE)</f>
        <v>67.065198040655474</v>
      </c>
      <c r="G261" s="106">
        <f t="shared" si="3"/>
        <v>0</v>
      </c>
    </row>
    <row r="262" spans="2:7" hidden="1" x14ac:dyDescent="0.25">
      <c r="B262" s="112">
        <v>40171</v>
      </c>
      <c r="C262" t="s">
        <v>2583</v>
      </c>
      <c r="D262" s="108">
        <v>0</v>
      </c>
      <c r="E262" s="81" t="str">
        <f>VLOOKUP(B262,Table1[[Codigo_servico]:[Subtotal_servico]],9,FALSE)</f>
        <v>M2</v>
      </c>
      <c r="F262" s="109">
        <f>VLOOKUP(B262,Table1[[Codigo_servico]:[Subtotal_servico]],11,FALSE)</f>
        <v>75.911136166597828</v>
      </c>
      <c r="G262" s="106">
        <f t="shared" si="3"/>
        <v>0</v>
      </c>
    </row>
    <row r="263" spans="2:7" hidden="1" x14ac:dyDescent="0.25">
      <c r="B263" s="112">
        <v>40180</v>
      </c>
      <c r="C263" t="s">
        <v>2584</v>
      </c>
      <c r="D263" s="108">
        <v>0</v>
      </c>
      <c r="E263" s="81" t="str">
        <f>VLOOKUP(B263,Table1[[Codigo_servico]:[Subtotal_servico]],9,FALSE)</f>
        <v>M2</v>
      </c>
      <c r="F263" s="109">
        <f>VLOOKUP(B263,Table1[[Codigo_servico]:[Subtotal_servico]],11,FALSE)</f>
        <v>2.8815841559635413</v>
      </c>
      <c r="G263" s="106">
        <f t="shared" si="3"/>
        <v>0</v>
      </c>
    </row>
    <row r="264" spans="2:7" hidden="1" x14ac:dyDescent="0.25">
      <c r="B264" s="112">
        <v>40195</v>
      </c>
      <c r="C264" t="s">
        <v>2585</v>
      </c>
      <c r="D264" s="108">
        <v>0</v>
      </c>
      <c r="E264" s="81" t="str">
        <f>VLOOKUP(B264,Table1[[Codigo_servico]:[Subtotal_servico]],9,FALSE)</f>
        <v>KG</v>
      </c>
      <c r="F264" s="109">
        <f>VLOOKUP(B264,Table1[[Codigo_servico]:[Subtotal_servico]],11,FALSE)</f>
        <v>6.0589465947692212</v>
      </c>
      <c r="G264" s="106">
        <f t="shared" si="3"/>
        <v>0</v>
      </c>
    </row>
    <row r="265" spans="2:7" hidden="1" x14ac:dyDescent="0.25">
      <c r="B265" s="112">
        <v>40196</v>
      </c>
      <c r="C265" t="s">
        <v>2586</v>
      </c>
      <c r="D265" s="108">
        <v>0</v>
      </c>
      <c r="E265" s="81" t="str">
        <f>VLOOKUP(B265,Table1[[Codigo_servico]:[Subtotal_servico]],9,FALSE)</f>
        <v>KG</v>
      </c>
      <c r="F265" s="109">
        <f>VLOOKUP(B265,Table1[[Codigo_servico]:[Subtotal_servico]],11,FALSE)</f>
        <v>5.970616594769222</v>
      </c>
      <c r="G265" s="106">
        <f t="shared" si="3"/>
        <v>0</v>
      </c>
    </row>
    <row r="266" spans="2:7" hidden="1" x14ac:dyDescent="0.25">
      <c r="B266" s="112">
        <v>40197</v>
      </c>
      <c r="C266" t="s">
        <v>2587</v>
      </c>
      <c r="D266" s="108">
        <v>0</v>
      </c>
      <c r="E266" s="81" t="str">
        <f>VLOOKUP(B266,Table1[[Codigo_servico]:[Subtotal_servico]],9,FALSE)</f>
        <v>M3</v>
      </c>
      <c r="F266" s="109">
        <f>VLOOKUP(B266,Table1[[Codigo_servico]:[Subtotal_servico]],11,FALSE)</f>
        <v>520.28428476040597</v>
      </c>
      <c r="G266" s="106">
        <f t="shared" si="3"/>
        <v>0</v>
      </c>
    </row>
    <row r="267" spans="2:7" x14ac:dyDescent="0.25">
      <c r="B267" s="112">
        <v>40198</v>
      </c>
      <c r="C267" t="s">
        <v>2588</v>
      </c>
      <c r="D267" s="108">
        <v>25</v>
      </c>
      <c r="E267" s="81" t="str">
        <f>VLOOKUP(B267,Table1[[Codigo_servico]:[Subtotal_servico]],9,FALSE)</f>
        <v>M3</v>
      </c>
      <c r="F267" s="109">
        <f>VLOOKUP(B267,Table1[[Codigo_servico]:[Subtotal_servico]],11,FALSE)</f>
        <v>974.32832789815643</v>
      </c>
      <c r="G267" s="106">
        <f t="shared" si="3"/>
        <v>24358.208197453911</v>
      </c>
    </row>
    <row r="268" spans="2:7" hidden="1" x14ac:dyDescent="0.25">
      <c r="B268" s="112">
        <v>40204</v>
      </c>
      <c r="C268" t="s">
        <v>2589</v>
      </c>
      <c r="D268" s="108">
        <v>0</v>
      </c>
      <c r="E268" s="81" t="str">
        <f>VLOOKUP(B268,Table1[[Codigo_servico]:[Subtotal_servico]],9,FALSE)</f>
        <v>M2</v>
      </c>
      <c r="F268" s="109">
        <f>VLOOKUP(B268,Table1[[Codigo_servico]:[Subtotal_servico]],11,FALSE)</f>
        <v>86.355650782024227</v>
      </c>
      <c r="G268" s="106">
        <f t="shared" si="3"/>
        <v>0</v>
      </c>
    </row>
    <row r="269" spans="2:7" hidden="1" x14ac:dyDescent="0.25">
      <c r="B269" s="112">
        <v>40208</v>
      </c>
      <c r="C269" t="s">
        <v>2590</v>
      </c>
      <c r="D269" s="108">
        <v>0</v>
      </c>
      <c r="E269" s="81" t="str">
        <f>VLOOKUP(B269,Table1[[Codigo_servico]:[Subtotal_servico]],9,FALSE)</f>
        <v>M2</v>
      </c>
      <c r="F269" s="109">
        <f>VLOOKUP(B269,Table1[[Codigo_servico]:[Subtotal_servico]],11,FALSE)</f>
        <v>139.6933404211064</v>
      </c>
      <c r="G269" s="106">
        <f t="shared" si="3"/>
        <v>0</v>
      </c>
    </row>
    <row r="270" spans="2:7" hidden="1" x14ac:dyDescent="0.25">
      <c r="B270" s="112">
        <v>40209</v>
      </c>
      <c r="C270" t="s">
        <v>2591</v>
      </c>
      <c r="D270" s="108">
        <v>0</v>
      </c>
      <c r="E270" s="81" t="str">
        <f>VLOOKUP(B270,Table1[[Codigo_servico]:[Subtotal_servico]],9,FALSE)</f>
        <v>M2</v>
      </c>
      <c r="F270" s="109">
        <f>VLOOKUP(B270,Table1[[Codigo_servico]:[Subtotal_servico]],11,FALSE)</f>
        <v>236.0612062807871</v>
      </c>
      <c r="G270" s="106">
        <f t="shared" si="3"/>
        <v>0</v>
      </c>
    </row>
    <row r="271" spans="2:7" hidden="1" x14ac:dyDescent="0.25">
      <c r="B271" s="112">
        <v>40210</v>
      </c>
      <c r="C271" t="s">
        <v>2592</v>
      </c>
      <c r="D271" s="108">
        <v>0</v>
      </c>
      <c r="E271" s="81" t="str">
        <f>VLOOKUP(B271,Table1[[Codigo_servico]:[Subtotal_servico]],9,FALSE)</f>
        <v>M2</v>
      </c>
      <c r="F271" s="109">
        <f>VLOOKUP(B271,Table1[[Codigo_servico]:[Subtotal_servico]],11,FALSE)</f>
        <v>164.57412684339823</v>
      </c>
      <c r="G271" s="106">
        <f t="shared" si="3"/>
        <v>0</v>
      </c>
    </row>
    <row r="272" spans="2:7" hidden="1" x14ac:dyDescent="0.25">
      <c r="B272" s="112">
        <v>40211</v>
      </c>
      <c r="C272" t="s">
        <v>2593</v>
      </c>
      <c r="D272" s="108">
        <v>0</v>
      </c>
      <c r="E272" s="81" t="str">
        <f>VLOOKUP(B272,Table1[[Codigo_servico]:[Subtotal_servico]],9,FALSE)</f>
        <v>M2</v>
      </c>
      <c r="F272" s="109">
        <f>VLOOKUP(B272,Table1[[Codigo_servico]:[Subtotal_servico]],11,FALSE)</f>
        <v>238.09440471063405</v>
      </c>
      <c r="G272" s="106">
        <f t="shared" si="3"/>
        <v>0</v>
      </c>
    </row>
    <row r="273" spans="2:7" hidden="1" x14ac:dyDescent="0.25">
      <c r="B273" s="112">
        <v>40213</v>
      </c>
      <c r="C273" t="s">
        <v>2594</v>
      </c>
      <c r="D273" s="108">
        <v>0</v>
      </c>
      <c r="E273" s="81" t="str">
        <f>VLOOKUP(B273,Table1[[Codigo_servico]:[Subtotal_servico]],9,FALSE)</f>
        <v>M2</v>
      </c>
      <c r="F273" s="109">
        <f>VLOOKUP(B273,Table1[[Codigo_servico]:[Subtotal_servico]],11,FALSE)</f>
        <v>125.98055261760484</v>
      </c>
      <c r="G273" s="106">
        <f t="shared" si="3"/>
        <v>0</v>
      </c>
    </row>
    <row r="274" spans="2:7" hidden="1" x14ac:dyDescent="0.25">
      <c r="B274" s="112">
        <v>40215</v>
      </c>
      <c r="C274" t="s">
        <v>2595</v>
      </c>
      <c r="D274" s="108">
        <v>0</v>
      </c>
      <c r="E274" s="81" t="str">
        <f>VLOOKUP(B274,Table1[[Codigo_servico]:[Subtotal_servico]],9,FALSE)</f>
        <v>M2</v>
      </c>
      <c r="F274" s="109">
        <f>VLOOKUP(B274,Table1[[Codigo_servico]:[Subtotal_servico]],11,FALSE)</f>
        <v>111.68964603344671</v>
      </c>
      <c r="G274" s="106">
        <f t="shared" si="3"/>
        <v>0</v>
      </c>
    </row>
    <row r="275" spans="2:7" hidden="1" x14ac:dyDescent="0.25">
      <c r="B275" s="112">
        <v>40217</v>
      </c>
      <c r="C275" t="s">
        <v>2596</v>
      </c>
      <c r="D275" s="108">
        <v>0</v>
      </c>
      <c r="E275" s="81" t="str">
        <f>VLOOKUP(B275,Table1[[Codigo_servico]:[Subtotal_servico]],9,FALSE)</f>
        <v>M2</v>
      </c>
      <c r="F275" s="109">
        <f>VLOOKUP(B275,Table1[[Codigo_servico]:[Subtotal_servico]],11,FALSE)</f>
        <v>136.53474285970063</v>
      </c>
      <c r="G275" s="106">
        <f t="shared" ref="G275:G338" si="4">D275*F275</f>
        <v>0</v>
      </c>
    </row>
    <row r="276" spans="2:7" hidden="1" x14ac:dyDescent="0.25">
      <c r="B276" s="112">
        <v>40218</v>
      </c>
      <c r="C276" t="s">
        <v>2597</v>
      </c>
      <c r="D276" s="108">
        <v>0</v>
      </c>
      <c r="E276" s="81" t="str">
        <f>VLOOKUP(B276,Table1[[Codigo_servico]:[Subtotal_servico]],9,FALSE)</f>
        <v>M2</v>
      </c>
      <c r="F276" s="109">
        <f>VLOOKUP(B276,Table1[[Codigo_servico]:[Subtotal_servico]],11,FALSE)</f>
        <v>107.70665443273097</v>
      </c>
      <c r="G276" s="106">
        <f t="shared" si="4"/>
        <v>0</v>
      </c>
    </row>
    <row r="277" spans="2:7" hidden="1" x14ac:dyDescent="0.25">
      <c r="B277" s="112">
        <v>40226</v>
      </c>
      <c r="C277" t="s">
        <v>2598</v>
      </c>
      <c r="D277" s="108">
        <v>0</v>
      </c>
      <c r="E277" s="81" t="str">
        <f>VLOOKUP(B277,Table1[[Codigo_servico]:[Subtotal_servico]],9,FALSE)</f>
        <v>M2</v>
      </c>
      <c r="F277" s="109">
        <f>VLOOKUP(B277,Table1[[Codigo_servico]:[Subtotal_servico]],11,FALSE)</f>
        <v>132.05746011216394</v>
      </c>
      <c r="G277" s="106">
        <f t="shared" si="4"/>
        <v>0</v>
      </c>
    </row>
    <row r="278" spans="2:7" hidden="1" x14ac:dyDescent="0.25">
      <c r="B278" s="112">
        <v>40227</v>
      </c>
      <c r="C278" t="s">
        <v>2599</v>
      </c>
      <c r="D278" s="108">
        <v>0</v>
      </c>
      <c r="E278" s="81" t="str">
        <f>VLOOKUP(B278,Table1[[Codigo_servico]:[Subtotal_servico]],9,FALSE)</f>
        <v>M2</v>
      </c>
      <c r="F278" s="109">
        <f>VLOOKUP(B278,Table1[[Codigo_servico]:[Subtotal_servico]],11,FALSE)</f>
        <v>113.04320077307598</v>
      </c>
      <c r="G278" s="106">
        <f t="shared" si="4"/>
        <v>0</v>
      </c>
    </row>
    <row r="279" spans="2:7" hidden="1" x14ac:dyDescent="0.25">
      <c r="B279" s="112">
        <v>40230</v>
      </c>
      <c r="C279" t="s">
        <v>2600</v>
      </c>
      <c r="D279" s="108">
        <v>0</v>
      </c>
      <c r="E279" s="81" t="str">
        <f>VLOOKUP(B279,Table1[[Codigo_servico]:[Subtotal_servico]],9,FALSE)</f>
        <v>M2</v>
      </c>
      <c r="F279" s="109">
        <f>VLOOKUP(B279,Table1[[Codigo_servico]:[Subtotal_servico]],11,FALSE)</f>
        <v>137.99345017548336</v>
      </c>
      <c r="G279" s="106">
        <f t="shared" si="4"/>
        <v>0</v>
      </c>
    </row>
    <row r="280" spans="2:7" hidden="1" x14ac:dyDescent="0.25">
      <c r="B280" s="112">
        <v>40235</v>
      </c>
      <c r="C280" t="s">
        <v>2601</v>
      </c>
      <c r="D280" s="108">
        <v>0</v>
      </c>
      <c r="E280" s="81" t="str">
        <f>VLOOKUP(B280,Table1[[Codigo_servico]:[Subtotal_servico]],9,FALSE)</f>
        <v>M2</v>
      </c>
      <c r="F280" s="109">
        <f>VLOOKUP(B280,Table1[[Codigo_servico]:[Subtotal_servico]],11,FALSE)</f>
        <v>124.52075199413673</v>
      </c>
      <c r="G280" s="106">
        <f t="shared" si="4"/>
        <v>0</v>
      </c>
    </row>
    <row r="281" spans="2:7" hidden="1" x14ac:dyDescent="0.25">
      <c r="B281" s="112">
        <v>40330</v>
      </c>
      <c r="C281" t="s">
        <v>2602</v>
      </c>
      <c r="D281" s="108">
        <v>0</v>
      </c>
      <c r="E281" s="81" t="str">
        <f>VLOOKUP(B281,Table1[[Codigo_servico]:[Subtotal_servico]],9,FALSE)</f>
        <v>M2</v>
      </c>
      <c r="F281" s="109">
        <f>VLOOKUP(B281,Table1[[Codigo_servico]:[Subtotal_servico]],11,FALSE)</f>
        <v>215.72678895840696</v>
      </c>
      <c r="G281" s="106">
        <f t="shared" si="4"/>
        <v>0</v>
      </c>
    </row>
    <row r="282" spans="2:7" hidden="1" x14ac:dyDescent="0.25">
      <c r="B282" s="112">
        <v>40331</v>
      </c>
      <c r="C282" t="s">
        <v>2603</v>
      </c>
      <c r="D282" s="108">
        <v>0</v>
      </c>
      <c r="E282" s="81" t="str">
        <f>VLOOKUP(B282,Table1[[Codigo_servico]:[Subtotal_servico]],9,FALSE)</f>
        <v>M2</v>
      </c>
      <c r="F282" s="109">
        <f>VLOOKUP(B282,Table1[[Codigo_servico]:[Subtotal_servico]],11,FALSE)</f>
        <v>217.46781591490537</v>
      </c>
      <c r="G282" s="106">
        <f t="shared" si="4"/>
        <v>0</v>
      </c>
    </row>
    <row r="283" spans="2:7" hidden="1" x14ac:dyDescent="0.25">
      <c r="B283" s="112">
        <v>40332</v>
      </c>
      <c r="C283" t="s">
        <v>2604</v>
      </c>
      <c r="D283" s="108">
        <v>0</v>
      </c>
      <c r="E283" s="81" t="str">
        <f>VLOOKUP(B283,Table1[[Codigo_servico]:[Subtotal_servico]],9,FALSE)</f>
        <v>M2</v>
      </c>
      <c r="F283" s="109">
        <f>VLOOKUP(B283,Table1[[Codigo_servico]:[Subtotal_servico]],11,FALSE)</f>
        <v>219.51437026052841</v>
      </c>
      <c r="G283" s="106">
        <f t="shared" si="4"/>
        <v>0</v>
      </c>
    </row>
    <row r="284" spans="2:7" hidden="1" x14ac:dyDescent="0.25">
      <c r="B284" s="112">
        <v>40335</v>
      </c>
      <c r="C284" t="s">
        <v>2605</v>
      </c>
      <c r="D284" s="108">
        <v>0</v>
      </c>
      <c r="E284" s="81" t="str">
        <f>VLOOKUP(B284,Table1[[Codigo_servico]:[Subtotal_servico]],9,FALSE)</f>
        <v>M2</v>
      </c>
      <c r="F284" s="109">
        <f>VLOOKUP(B284,Table1[[Codigo_servico]:[Subtotal_servico]],11,FALSE)</f>
        <v>318.23589733305596</v>
      </c>
      <c r="G284" s="106">
        <f t="shared" si="4"/>
        <v>0</v>
      </c>
    </row>
    <row r="285" spans="2:7" hidden="1" x14ac:dyDescent="0.25">
      <c r="B285" s="112">
        <v>40351</v>
      </c>
      <c r="C285" t="s">
        <v>2606</v>
      </c>
      <c r="D285" s="108">
        <v>0</v>
      </c>
      <c r="E285" s="81" t="str">
        <f>VLOOKUP(B285,Table1[[Codigo_servico]:[Subtotal_servico]],9,FALSE)</f>
        <v>M2</v>
      </c>
      <c r="F285" s="109">
        <f>VLOOKUP(B285,Table1[[Codigo_servico]:[Subtotal_servico]],11,FALSE)</f>
        <v>69.622600000000006</v>
      </c>
      <c r="G285" s="106">
        <f t="shared" si="4"/>
        <v>0</v>
      </c>
    </row>
    <row r="286" spans="2:7" hidden="1" x14ac:dyDescent="0.25">
      <c r="B286" s="112">
        <v>40352</v>
      </c>
      <c r="C286" t="s">
        <v>2607</v>
      </c>
      <c r="D286" s="108">
        <v>0</v>
      </c>
      <c r="E286" s="81" t="str">
        <f>VLOOKUP(B286,Table1[[Codigo_servico]:[Subtotal_servico]],9,FALSE)</f>
        <v>M2</v>
      </c>
      <c r="F286" s="109">
        <f>VLOOKUP(B286,Table1[[Codigo_servico]:[Subtotal_servico]],11,FALSE)</f>
        <v>69.622600000000006</v>
      </c>
      <c r="G286" s="106">
        <f t="shared" si="4"/>
        <v>0</v>
      </c>
    </row>
    <row r="287" spans="2:7" hidden="1" x14ac:dyDescent="0.25">
      <c r="B287" s="112">
        <v>40353</v>
      </c>
      <c r="C287" t="s">
        <v>2608</v>
      </c>
      <c r="D287" s="108">
        <v>0</v>
      </c>
      <c r="E287" s="81" t="str">
        <f>VLOOKUP(B287,Table1[[Codigo_servico]:[Subtotal_servico]],9,FALSE)</f>
        <v>M2</v>
      </c>
      <c r="F287" s="109">
        <f>VLOOKUP(B287,Table1[[Codigo_servico]:[Subtotal_servico]],11,FALSE)</f>
        <v>133.18600000000001</v>
      </c>
      <c r="G287" s="106">
        <f t="shared" si="4"/>
        <v>0</v>
      </c>
    </row>
    <row r="288" spans="2:7" hidden="1" x14ac:dyDescent="0.25">
      <c r="B288" s="112">
        <v>40354</v>
      </c>
      <c r="C288" t="s">
        <v>2609</v>
      </c>
      <c r="D288" s="108">
        <v>0</v>
      </c>
      <c r="E288" s="81" t="str">
        <f>VLOOKUP(B288,Table1[[Codigo_servico]:[Subtotal_servico]],9,FALSE)</f>
        <v>M2</v>
      </c>
      <c r="F288" s="109">
        <f>VLOOKUP(B288,Table1[[Codigo_servico]:[Subtotal_servico]],11,FALSE)</f>
        <v>84.499600000000001</v>
      </c>
      <c r="G288" s="106">
        <f t="shared" si="4"/>
        <v>0</v>
      </c>
    </row>
    <row r="289" spans="2:7" hidden="1" x14ac:dyDescent="0.25">
      <c r="B289" s="112">
        <v>40355</v>
      </c>
      <c r="C289" t="s">
        <v>2610</v>
      </c>
      <c r="D289" s="108">
        <v>0</v>
      </c>
      <c r="E289" s="81" t="str">
        <f>VLOOKUP(B289,Table1[[Codigo_servico]:[Subtotal_servico]],9,FALSE)</f>
        <v>M2</v>
      </c>
      <c r="F289" s="109">
        <f>VLOOKUP(B289,Table1[[Codigo_servico]:[Subtotal_servico]],11,FALSE)</f>
        <v>177.92140000000001</v>
      </c>
      <c r="G289" s="106">
        <f t="shared" si="4"/>
        <v>0</v>
      </c>
    </row>
    <row r="290" spans="2:7" hidden="1" x14ac:dyDescent="0.25">
      <c r="B290" s="112">
        <v>40356</v>
      </c>
      <c r="C290" t="s">
        <v>2611</v>
      </c>
      <c r="D290" s="108">
        <v>0</v>
      </c>
      <c r="E290" s="81" t="str">
        <f>VLOOKUP(B290,Table1[[Codigo_servico]:[Subtotal_servico]],9,FALSE)</f>
        <v>M2</v>
      </c>
      <c r="F290" s="109">
        <f>VLOOKUP(B290,Table1[[Codigo_servico]:[Subtotal_servico]],11,FALSE)</f>
        <v>84.984700000000004</v>
      </c>
      <c r="G290" s="106">
        <f t="shared" si="4"/>
        <v>0</v>
      </c>
    </row>
    <row r="291" spans="2:7" hidden="1" x14ac:dyDescent="0.25">
      <c r="B291" s="112">
        <v>40357</v>
      </c>
      <c r="C291" t="s">
        <v>2612</v>
      </c>
      <c r="D291" s="108">
        <v>0</v>
      </c>
      <c r="E291" s="81" t="str">
        <f>VLOOKUP(B291,Table1[[Codigo_servico]:[Subtotal_servico]],9,FALSE)</f>
        <v>M2</v>
      </c>
      <c r="F291" s="109">
        <f>VLOOKUP(B291,Table1[[Codigo_servico]:[Subtotal_servico]],11,FALSE)</f>
        <v>92.879000000000005</v>
      </c>
      <c r="G291" s="106">
        <f t="shared" si="4"/>
        <v>0</v>
      </c>
    </row>
    <row r="292" spans="2:7" hidden="1" x14ac:dyDescent="0.25">
      <c r="B292" s="112">
        <v>40358</v>
      </c>
      <c r="C292" t="s">
        <v>2613</v>
      </c>
      <c r="D292" s="108">
        <v>0</v>
      </c>
      <c r="E292" s="81" t="str">
        <f>VLOOKUP(B292,Table1[[Codigo_servico]:[Subtotal_servico]],9,FALSE)</f>
        <v>M2</v>
      </c>
      <c r="F292" s="109">
        <f>VLOOKUP(B292,Table1[[Codigo_servico]:[Subtotal_servico]],11,FALSE)</f>
        <v>150.60929999999999</v>
      </c>
      <c r="G292" s="106">
        <f t="shared" si="4"/>
        <v>0</v>
      </c>
    </row>
    <row r="293" spans="2:7" hidden="1" x14ac:dyDescent="0.25">
      <c r="B293" s="112">
        <v>40359</v>
      </c>
      <c r="C293" t="s">
        <v>2614</v>
      </c>
      <c r="D293" s="108">
        <v>0</v>
      </c>
      <c r="E293" s="81" t="str">
        <f>VLOOKUP(B293,Table1[[Codigo_servico]:[Subtotal_servico]],9,FALSE)</f>
        <v>M2</v>
      </c>
      <c r="F293" s="109">
        <f>VLOOKUP(B293,Table1[[Codigo_servico]:[Subtotal_servico]],11,FALSE)</f>
        <v>185.5977</v>
      </c>
      <c r="G293" s="106">
        <f t="shared" si="4"/>
        <v>0</v>
      </c>
    </row>
    <row r="294" spans="2:7" hidden="1" x14ac:dyDescent="0.25">
      <c r="B294" s="112">
        <v>45001</v>
      </c>
      <c r="C294" t="s">
        <v>2615</v>
      </c>
      <c r="D294" s="108">
        <v>0</v>
      </c>
      <c r="E294" s="81" t="str">
        <f>VLOOKUP(B294,Table1[[Codigo_servico]:[Subtotal_servico]],9,FALSE)</f>
        <v>M3</v>
      </c>
      <c r="F294" s="109">
        <f>VLOOKUP(B294,Table1[[Codigo_servico]:[Subtotal_servico]],11,FALSE)</f>
        <v>50.511510875389021</v>
      </c>
      <c r="G294" s="106">
        <f t="shared" si="4"/>
        <v>0</v>
      </c>
    </row>
    <row r="295" spans="2:7" hidden="1" x14ac:dyDescent="0.25">
      <c r="B295" s="112">
        <v>45004</v>
      </c>
      <c r="C295" t="s">
        <v>2616</v>
      </c>
      <c r="D295" s="108">
        <v>0</v>
      </c>
      <c r="E295" s="81" t="str">
        <f>VLOOKUP(B295,Table1[[Codigo_servico]:[Subtotal_servico]],9,FALSE)</f>
        <v>M3</v>
      </c>
      <c r="F295" s="109">
        <f>VLOOKUP(B295,Table1[[Codigo_servico]:[Subtotal_servico]],11,FALSE)</f>
        <v>37.883633156541762</v>
      </c>
      <c r="G295" s="106">
        <f t="shared" si="4"/>
        <v>0</v>
      </c>
    </row>
    <row r="296" spans="2:7" hidden="1" x14ac:dyDescent="0.25">
      <c r="B296" s="112">
        <v>45007</v>
      </c>
      <c r="C296" t="s">
        <v>2617</v>
      </c>
      <c r="D296" s="108">
        <v>0</v>
      </c>
      <c r="E296" s="81" t="str">
        <f>VLOOKUP(B296,Table1[[Codigo_servico]:[Subtotal_servico]],9,FALSE)</f>
        <v>M3</v>
      </c>
      <c r="F296" s="109">
        <f>VLOOKUP(B296,Table1[[Codigo_servico]:[Subtotal_servico]],11,FALSE)</f>
        <v>31.56969429711814</v>
      </c>
      <c r="G296" s="106">
        <f t="shared" si="4"/>
        <v>0</v>
      </c>
    </row>
    <row r="297" spans="2:7" hidden="1" x14ac:dyDescent="0.25">
      <c r="B297" s="112">
        <v>45009</v>
      </c>
      <c r="C297" t="s">
        <v>2618</v>
      </c>
      <c r="D297" s="108">
        <v>0</v>
      </c>
      <c r="E297" s="81" t="str">
        <f>VLOOKUP(B297,Table1[[Codigo_servico]:[Subtotal_servico]],9,FALSE)</f>
        <v>M3</v>
      </c>
      <c r="F297" s="109">
        <f>VLOOKUP(B297,Table1[[Codigo_servico]:[Subtotal_servico]],11,FALSE)</f>
        <v>164.16241034501431</v>
      </c>
      <c r="G297" s="106">
        <f t="shared" si="4"/>
        <v>0</v>
      </c>
    </row>
    <row r="298" spans="2:7" hidden="1" x14ac:dyDescent="0.25">
      <c r="B298" s="112">
        <v>45010</v>
      </c>
      <c r="C298" t="s">
        <v>2619</v>
      </c>
      <c r="D298" s="108">
        <v>0</v>
      </c>
      <c r="E298" s="81" t="str">
        <f>VLOOKUP(B298,Table1[[Codigo_servico]:[Subtotal_servico]],9,FALSE)</f>
        <v>M2</v>
      </c>
      <c r="F298" s="109">
        <f>VLOOKUP(B298,Table1[[Codigo_servico]:[Subtotal_servico]],11,FALSE)</f>
        <v>6.3139388594236276</v>
      </c>
      <c r="G298" s="106">
        <f t="shared" si="4"/>
        <v>0</v>
      </c>
    </row>
    <row r="299" spans="2:7" hidden="1" x14ac:dyDescent="0.25">
      <c r="B299" s="112">
        <v>45015</v>
      </c>
      <c r="C299" t="s">
        <v>2620</v>
      </c>
      <c r="D299" s="108">
        <v>0</v>
      </c>
      <c r="E299" s="81" t="str">
        <f>VLOOKUP(B299,Table1[[Codigo_servico]:[Subtotal_servico]],9,FALSE)</f>
        <v>M2</v>
      </c>
      <c r="F299" s="109">
        <f>VLOOKUP(B299,Table1[[Codigo_servico]:[Subtotal_servico]],11,FALSE)</f>
        <v>5.0511510875389023</v>
      </c>
      <c r="G299" s="106">
        <f t="shared" si="4"/>
        <v>0</v>
      </c>
    </row>
    <row r="300" spans="2:7" hidden="1" x14ac:dyDescent="0.25">
      <c r="B300" s="112">
        <v>46005</v>
      </c>
      <c r="C300" t="s">
        <v>2621</v>
      </c>
      <c r="D300" s="108">
        <v>0</v>
      </c>
      <c r="E300" s="81" t="str">
        <f>VLOOKUP(B300,Table1[[Codigo_servico]:[Subtotal_servico]],9,FALSE)</f>
        <v>M3</v>
      </c>
      <c r="F300" s="109">
        <f>VLOOKUP(B300,Table1[[Codigo_servico]:[Subtotal_servico]],11,FALSE)</f>
        <v>82.081205172507154</v>
      </c>
      <c r="G300" s="106">
        <f t="shared" si="4"/>
        <v>0</v>
      </c>
    </row>
    <row r="301" spans="2:7" hidden="1" x14ac:dyDescent="0.25">
      <c r="B301" s="112">
        <v>46007</v>
      </c>
      <c r="C301" t="s">
        <v>2622</v>
      </c>
      <c r="D301" s="108">
        <v>0</v>
      </c>
      <c r="E301" s="81" t="str">
        <f>VLOOKUP(B301,Table1[[Codigo_servico]:[Subtotal_servico]],9,FALSE)</f>
        <v>M2</v>
      </c>
      <c r="F301" s="109">
        <f>VLOOKUP(B301,Table1[[Codigo_servico]:[Subtotal_servico]],11,FALSE)</f>
        <v>12.627877718847255</v>
      </c>
      <c r="G301" s="106">
        <f t="shared" si="4"/>
        <v>0</v>
      </c>
    </row>
    <row r="302" spans="2:7" hidden="1" x14ac:dyDescent="0.25">
      <c r="B302" s="112">
        <v>46010</v>
      </c>
      <c r="C302" t="s">
        <v>2623</v>
      </c>
      <c r="D302" s="108">
        <v>0</v>
      </c>
      <c r="E302" s="81" t="str">
        <f>VLOOKUP(B302,Table1[[Codigo_servico]:[Subtotal_servico]],9,FALSE)</f>
        <v>M2</v>
      </c>
      <c r="F302" s="109">
        <f>VLOOKUP(B302,Table1[[Codigo_servico]:[Subtotal_servico]],11,FALSE)</f>
        <v>12.627877718847255</v>
      </c>
      <c r="G302" s="106">
        <f t="shared" si="4"/>
        <v>0</v>
      </c>
    </row>
    <row r="303" spans="2:7" hidden="1" x14ac:dyDescent="0.25">
      <c r="B303" s="112">
        <v>46015</v>
      </c>
      <c r="C303" t="s">
        <v>2624</v>
      </c>
      <c r="D303" s="108">
        <v>0</v>
      </c>
      <c r="E303" s="81" t="str">
        <f>VLOOKUP(B303,Table1[[Codigo_servico]:[Subtotal_servico]],9,FALSE)</f>
        <v>M2</v>
      </c>
      <c r="F303" s="109">
        <f>VLOOKUP(B303,Table1[[Codigo_servico]:[Subtotal_servico]],11,FALSE)</f>
        <v>6.3027756103020067</v>
      </c>
      <c r="G303" s="106">
        <f t="shared" si="4"/>
        <v>0</v>
      </c>
    </row>
    <row r="304" spans="2:7" hidden="1" x14ac:dyDescent="0.25">
      <c r="B304" s="112">
        <v>46016</v>
      </c>
      <c r="C304" t="s">
        <v>2625</v>
      </c>
      <c r="D304" s="108">
        <v>0</v>
      </c>
      <c r="E304" s="81" t="str">
        <f>VLOOKUP(B304,Table1[[Codigo_servico]:[Subtotal_servico]],9,FALSE)</f>
        <v>M2</v>
      </c>
      <c r="F304" s="109">
        <f>VLOOKUP(B304,Table1[[Codigo_servico]:[Subtotal_servico]],11,FALSE)</f>
        <v>12.605551220604013</v>
      </c>
      <c r="G304" s="106">
        <f t="shared" si="4"/>
        <v>0</v>
      </c>
    </row>
    <row r="305" spans="2:7" hidden="1" x14ac:dyDescent="0.25">
      <c r="B305" s="112">
        <v>46019</v>
      </c>
      <c r="C305" t="s">
        <v>2626</v>
      </c>
      <c r="D305" s="108">
        <v>0</v>
      </c>
      <c r="E305" s="81" t="str">
        <f>VLOOKUP(B305,Table1[[Codigo_servico]:[Subtotal_servico]],9,FALSE)</f>
        <v>M2</v>
      </c>
      <c r="F305" s="109">
        <f>VLOOKUP(B305,Table1[[Codigo_servico]:[Subtotal_servico]],11,FALSE)</f>
        <v>18.90832683090602</v>
      </c>
      <c r="G305" s="106">
        <f t="shared" si="4"/>
        <v>0</v>
      </c>
    </row>
    <row r="306" spans="2:7" hidden="1" x14ac:dyDescent="0.25">
      <c r="B306" s="112">
        <v>47010</v>
      </c>
      <c r="C306" t="s">
        <v>2627</v>
      </c>
      <c r="D306" s="108">
        <v>0</v>
      </c>
      <c r="E306" s="81" t="str">
        <f>VLOOKUP(B306,Table1[[Codigo_servico]:[Subtotal_servico]],9,FALSE)</f>
        <v>M2</v>
      </c>
      <c r="F306" s="109">
        <f>VLOOKUP(B306,Table1[[Codigo_servico]:[Subtotal_servico]],11,FALSE)</f>
        <v>39.652092910577672</v>
      </c>
      <c r="G306" s="106">
        <f t="shared" si="4"/>
        <v>0</v>
      </c>
    </row>
    <row r="307" spans="2:7" hidden="1" x14ac:dyDescent="0.25">
      <c r="B307" s="112">
        <v>47015</v>
      </c>
      <c r="C307" t="s">
        <v>2628</v>
      </c>
      <c r="D307" s="108">
        <v>0</v>
      </c>
      <c r="E307" s="81" t="str">
        <f>VLOOKUP(B307,Table1[[Codigo_servico]:[Subtotal_servico]],9,FALSE)</f>
        <v>M2</v>
      </c>
      <c r="F307" s="109">
        <f>VLOOKUP(B307,Table1[[Codigo_servico]:[Subtotal_servico]],11,FALSE)</f>
        <v>12.014449694519618</v>
      </c>
      <c r="G307" s="106">
        <f t="shared" si="4"/>
        <v>0</v>
      </c>
    </row>
    <row r="308" spans="2:7" hidden="1" x14ac:dyDescent="0.25">
      <c r="B308" s="112">
        <v>47016</v>
      </c>
      <c r="C308" t="s">
        <v>2629</v>
      </c>
      <c r="D308" s="108">
        <v>0</v>
      </c>
      <c r="E308" s="81" t="str">
        <f>VLOOKUP(B308,Table1[[Codigo_servico]:[Subtotal_servico]],9,FALSE)</f>
        <v>M2</v>
      </c>
      <c r="F308" s="109">
        <f>VLOOKUP(B308,Table1[[Codigo_servico]:[Subtotal_servico]],11,FALSE)</f>
        <v>24.250003389039236</v>
      </c>
      <c r="G308" s="106">
        <f t="shared" si="4"/>
        <v>0</v>
      </c>
    </row>
    <row r="309" spans="2:7" hidden="1" x14ac:dyDescent="0.25">
      <c r="B309" s="112">
        <v>47019</v>
      </c>
      <c r="C309" t="s">
        <v>2630</v>
      </c>
      <c r="D309" s="108">
        <v>0</v>
      </c>
      <c r="E309" s="81" t="str">
        <f>VLOOKUP(B309,Table1[[Codigo_servico]:[Subtotal_servico]],9,FALSE)</f>
        <v>M2</v>
      </c>
      <c r="F309" s="109">
        <f>VLOOKUP(B309,Table1[[Codigo_servico]:[Subtotal_servico]],11,FALSE)</f>
        <v>34.716725083558849</v>
      </c>
      <c r="G309" s="106">
        <f t="shared" si="4"/>
        <v>0</v>
      </c>
    </row>
    <row r="310" spans="2:7" hidden="1" x14ac:dyDescent="0.25">
      <c r="B310" s="112">
        <v>50101</v>
      </c>
      <c r="C310" t="s">
        <v>2631</v>
      </c>
      <c r="D310" s="108">
        <v>0</v>
      </c>
      <c r="E310" s="81" t="str">
        <f>VLOOKUP(B310,Table1[[Codigo_servico]:[Subtotal_servico]],9,FALSE)</f>
        <v>M2</v>
      </c>
      <c r="F310" s="109">
        <f>VLOOKUP(B310,Table1[[Codigo_servico]:[Subtotal_servico]],11,FALSE)</f>
        <v>31.793716846078194</v>
      </c>
      <c r="G310" s="106">
        <f t="shared" si="4"/>
        <v>0</v>
      </c>
    </row>
    <row r="311" spans="2:7" hidden="1" x14ac:dyDescent="0.25">
      <c r="B311" s="112">
        <v>50103</v>
      </c>
      <c r="C311" t="s">
        <v>2632</v>
      </c>
      <c r="D311" s="108">
        <v>0</v>
      </c>
      <c r="E311" s="81" t="str">
        <f>VLOOKUP(B311,Table1[[Codigo_servico]:[Subtotal_servico]],9,FALSE)</f>
        <v>M2</v>
      </c>
      <c r="F311" s="109">
        <f>VLOOKUP(B311,Table1[[Codigo_servico]:[Subtotal_servico]],11,FALSE)</f>
        <v>32.36639102607819</v>
      </c>
      <c r="G311" s="106">
        <f t="shared" si="4"/>
        <v>0</v>
      </c>
    </row>
    <row r="312" spans="2:7" hidden="1" x14ac:dyDescent="0.25">
      <c r="B312" s="112">
        <v>50130</v>
      </c>
      <c r="C312" t="s">
        <v>2633</v>
      </c>
      <c r="D312" s="108">
        <v>0</v>
      </c>
      <c r="E312" s="81" t="str">
        <f>VLOOKUP(B312,Table1[[Codigo_servico]:[Subtotal_servico]],9,FALSE)</f>
        <v>M2</v>
      </c>
      <c r="F312" s="109">
        <f>VLOOKUP(B312,Table1[[Codigo_servico]:[Subtotal_servico]],11,FALSE)</f>
        <v>39.825400000000002</v>
      </c>
      <c r="G312" s="106">
        <f t="shared" si="4"/>
        <v>0</v>
      </c>
    </row>
    <row r="313" spans="2:7" hidden="1" x14ac:dyDescent="0.25">
      <c r="B313" s="112">
        <v>50140</v>
      </c>
      <c r="C313" t="s">
        <v>2634</v>
      </c>
      <c r="D313" s="108">
        <v>0</v>
      </c>
      <c r="E313" s="81" t="str">
        <f>VLOOKUP(B313,Table1[[Codigo_servico]:[Subtotal_servico]],9,FALSE)</f>
        <v>M2</v>
      </c>
      <c r="F313" s="109">
        <f>VLOOKUP(B313,Table1[[Codigo_servico]:[Subtotal_servico]],11,FALSE)</f>
        <v>25.919082614192817</v>
      </c>
      <c r="G313" s="106">
        <f t="shared" si="4"/>
        <v>0</v>
      </c>
    </row>
    <row r="314" spans="2:7" hidden="1" x14ac:dyDescent="0.25">
      <c r="B314" s="112">
        <v>50143</v>
      </c>
      <c r="C314" t="s">
        <v>2635</v>
      </c>
      <c r="D314" s="108">
        <v>0</v>
      </c>
      <c r="E314" s="81" t="str">
        <f>VLOOKUP(B314,Table1[[Codigo_servico]:[Subtotal_servico]],9,FALSE)</f>
        <v>M2</v>
      </c>
      <c r="F314" s="109">
        <f>VLOOKUP(B314,Table1[[Codigo_servico]:[Subtotal_servico]],11,FALSE)</f>
        <v>7.4853133156541762</v>
      </c>
      <c r="G314" s="106">
        <f t="shared" si="4"/>
        <v>0</v>
      </c>
    </row>
    <row r="315" spans="2:7" hidden="1" x14ac:dyDescent="0.25">
      <c r="B315" s="112">
        <v>50147</v>
      </c>
      <c r="C315" t="s">
        <v>2636</v>
      </c>
      <c r="D315" s="108">
        <v>0</v>
      </c>
      <c r="E315" s="81" t="str">
        <f>VLOOKUP(B315,Table1[[Codigo_servico]:[Subtotal_servico]],9,FALSE)</f>
        <v>M2</v>
      </c>
      <c r="F315" s="109">
        <f>VLOOKUP(B315,Table1[[Codigo_servico]:[Subtotal_servico]],11,FALSE)</f>
        <v>23.34868544153916</v>
      </c>
      <c r="G315" s="106">
        <f t="shared" si="4"/>
        <v>0</v>
      </c>
    </row>
    <row r="316" spans="2:7" hidden="1" x14ac:dyDescent="0.25">
      <c r="B316" s="112">
        <v>50202</v>
      </c>
      <c r="C316" t="s">
        <v>2637</v>
      </c>
      <c r="D316" s="108">
        <v>0</v>
      </c>
      <c r="E316" s="81" t="str">
        <f>VLOOKUP(B316,Table1[[Codigo_servico]:[Subtotal_servico]],9,FALSE)</f>
        <v>M2</v>
      </c>
      <c r="F316" s="109">
        <f>VLOOKUP(B316,Table1[[Codigo_servico]:[Subtotal_servico]],11,FALSE)</f>
        <v>51.452386909597053</v>
      </c>
      <c r="G316" s="106">
        <f t="shared" si="4"/>
        <v>0</v>
      </c>
    </row>
    <row r="317" spans="2:7" hidden="1" x14ac:dyDescent="0.25">
      <c r="B317" s="112">
        <v>50230</v>
      </c>
      <c r="C317" t="s">
        <v>2638</v>
      </c>
      <c r="D317" s="108">
        <v>0</v>
      </c>
      <c r="E317" s="81" t="str">
        <f>VLOOKUP(B317,Table1[[Codigo_servico]:[Subtotal_servico]],9,FALSE)</f>
        <v>M2</v>
      </c>
      <c r="F317" s="109">
        <f>VLOOKUP(B317,Table1[[Codigo_servico]:[Subtotal_servico]],11,FALSE)</f>
        <v>49.188099999999999</v>
      </c>
      <c r="G317" s="106">
        <f t="shared" si="4"/>
        <v>0</v>
      </c>
    </row>
    <row r="318" spans="2:7" hidden="1" x14ac:dyDescent="0.25">
      <c r="B318" s="112">
        <v>50243</v>
      </c>
      <c r="C318" t="s">
        <v>2639</v>
      </c>
      <c r="D318" s="108">
        <v>0</v>
      </c>
      <c r="E318" s="81" t="str">
        <f>VLOOKUP(B318,Table1[[Codigo_servico]:[Subtotal_servico]],9,FALSE)</f>
        <v>M2</v>
      </c>
      <c r="F318" s="109">
        <f>VLOOKUP(B318,Table1[[Codigo_servico]:[Subtotal_servico]],11,FALSE)</f>
        <v>7.4853133156541762</v>
      </c>
      <c r="G318" s="106">
        <f t="shared" si="4"/>
        <v>0</v>
      </c>
    </row>
    <row r="319" spans="2:7" hidden="1" x14ac:dyDescent="0.25">
      <c r="B319" s="112">
        <v>50244</v>
      </c>
      <c r="C319" t="s">
        <v>2640</v>
      </c>
      <c r="D319" s="108">
        <v>0</v>
      </c>
      <c r="E319" s="81" t="str">
        <f>VLOOKUP(B319,Table1[[Codigo_servico]:[Subtotal_servico]],9,FALSE)</f>
        <v>M2</v>
      </c>
      <c r="F319" s="109">
        <f>VLOOKUP(B319,Table1[[Codigo_servico]:[Subtotal_servico]],11,FALSE)</f>
        <v>85.071526951031089</v>
      </c>
      <c r="G319" s="106">
        <f t="shared" si="4"/>
        <v>0</v>
      </c>
    </row>
    <row r="320" spans="2:7" hidden="1" x14ac:dyDescent="0.25">
      <c r="B320" s="112">
        <v>50302</v>
      </c>
      <c r="C320" t="s">
        <v>2641</v>
      </c>
      <c r="D320" s="108">
        <v>0</v>
      </c>
      <c r="E320" s="81" t="str">
        <f>VLOOKUP(B320,Table1[[Codigo_servico]:[Subtotal_servico]],9,FALSE)</f>
        <v>M2</v>
      </c>
      <c r="F320" s="109">
        <f>VLOOKUP(B320,Table1[[Codigo_servico]:[Subtotal_servico]],11,FALSE)</f>
        <v>51.452386909597053</v>
      </c>
      <c r="G320" s="106">
        <f t="shared" si="4"/>
        <v>0</v>
      </c>
    </row>
    <row r="321" spans="2:7" hidden="1" x14ac:dyDescent="0.25">
      <c r="B321" s="112">
        <v>50305</v>
      </c>
      <c r="C321" t="s">
        <v>2642</v>
      </c>
      <c r="D321" s="108">
        <v>0</v>
      </c>
      <c r="E321" s="81" t="str">
        <f>VLOOKUP(B321,Table1[[Codigo_servico]:[Subtotal_servico]],9,FALSE)</f>
        <v>M2</v>
      </c>
      <c r="F321" s="109">
        <f>VLOOKUP(B321,Table1[[Codigo_servico]:[Subtotal_servico]],11,FALSE)</f>
        <v>136.124</v>
      </c>
      <c r="G321" s="106">
        <f t="shared" si="4"/>
        <v>0</v>
      </c>
    </row>
    <row r="322" spans="2:7" hidden="1" x14ac:dyDescent="0.25">
      <c r="B322" s="112">
        <v>50306</v>
      </c>
      <c r="C322" t="s">
        <v>2643</v>
      </c>
      <c r="D322" s="108">
        <v>0</v>
      </c>
      <c r="E322" s="81" t="str">
        <f>VLOOKUP(B322,Table1[[Codigo_servico]:[Subtotal_servico]],9,FALSE)</f>
        <v>M2</v>
      </c>
      <c r="F322" s="109">
        <f>VLOOKUP(B322,Table1[[Codigo_servico]:[Subtotal_servico]],11,FALSE)</f>
        <v>174.10300000000001</v>
      </c>
      <c r="G322" s="106">
        <f t="shared" si="4"/>
        <v>0</v>
      </c>
    </row>
    <row r="323" spans="2:7" hidden="1" x14ac:dyDescent="0.25">
      <c r="B323" s="112">
        <v>50307</v>
      </c>
      <c r="C323" t="s">
        <v>2644</v>
      </c>
      <c r="D323" s="108">
        <v>0</v>
      </c>
      <c r="E323" s="81" t="str">
        <f>VLOOKUP(B323,Table1[[Codigo_servico]:[Subtotal_servico]],9,FALSE)</f>
        <v>M2</v>
      </c>
      <c r="F323" s="109">
        <f>VLOOKUP(B323,Table1[[Codigo_servico]:[Subtotal_servico]],11,FALSE)</f>
        <v>215.36359999999999</v>
      </c>
      <c r="G323" s="106">
        <f t="shared" si="4"/>
        <v>0</v>
      </c>
    </row>
    <row r="324" spans="2:7" hidden="1" x14ac:dyDescent="0.25">
      <c r="B324" s="112">
        <v>50308</v>
      </c>
      <c r="C324" t="s">
        <v>2645</v>
      </c>
      <c r="D324" s="108">
        <v>0</v>
      </c>
      <c r="E324" s="81" t="str">
        <f>VLOOKUP(B324,Table1[[Codigo_servico]:[Subtotal_servico]],9,FALSE)</f>
        <v>M2</v>
      </c>
      <c r="F324" s="109">
        <f>VLOOKUP(B324,Table1[[Codigo_servico]:[Subtotal_servico]],11,FALSE)</f>
        <v>70.075000000000003</v>
      </c>
      <c r="G324" s="106">
        <f t="shared" si="4"/>
        <v>0</v>
      </c>
    </row>
    <row r="325" spans="2:7" hidden="1" x14ac:dyDescent="0.25">
      <c r="B325" s="112">
        <v>50309</v>
      </c>
      <c r="C325" t="s">
        <v>2646</v>
      </c>
      <c r="D325" s="108">
        <v>0</v>
      </c>
      <c r="E325" s="81" t="str">
        <f>VLOOKUP(B325,Table1[[Codigo_servico]:[Subtotal_servico]],9,FALSE)</f>
        <v>M2</v>
      </c>
      <c r="F325" s="109">
        <f>VLOOKUP(B325,Table1[[Codigo_servico]:[Subtotal_servico]],11,FALSE)</f>
        <v>76.173199999999994</v>
      </c>
      <c r="G325" s="106">
        <f t="shared" si="4"/>
        <v>0</v>
      </c>
    </row>
    <row r="326" spans="2:7" hidden="1" x14ac:dyDescent="0.25">
      <c r="B326" s="112">
        <v>50311</v>
      </c>
      <c r="C326" t="s">
        <v>2647</v>
      </c>
      <c r="D326" s="108">
        <v>0</v>
      </c>
      <c r="E326" s="81" t="str">
        <f>VLOOKUP(B326,Table1[[Codigo_servico]:[Subtotal_servico]],9,FALSE)</f>
        <v>M2</v>
      </c>
      <c r="F326" s="109">
        <f>VLOOKUP(B326,Table1[[Codigo_servico]:[Subtotal_servico]],11,FALSE)</f>
        <v>93.433300000000003</v>
      </c>
      <c r="G326" s="106">
        <f t="shared" si="4"/>
        <v>0</v>
      </c>
    </row>
    <row r="327" spans="2:7" hidden="1" x14ac:dyDescent="0.25">
      <c r="B327" s="112">
        <v>50312</v>
      </c>
      <c r="C327" t="s">
        <v>2648</v>
      </c>
      <c r="D327" s="108">
        <v>0</v>
      </c>
      <c r="E327" s="81" t="str">
        <f>VLOOKUP(B327,Table1[[Codigo_servico]:[Subtotal_servico]],9,FALSE)</f>
        <v>M2</v>
      </c>
      <c r="F327" s="109">
        <f>VLOOKUP(B327,Table1[[Codigo_servico]:[Subtotal_servico]],11,FALSE)</f>
        <v>65.271000000000001</v>
      </c>
      <c r="G327" s="106">
        <f t="shared" si="4"/>
        <v>0</v>
      </c>
    </row>
    <row r="328" spans="2:7" hidden="1" x14ac:dyDescent="0.25">
      <c r="B328" s="112">
        <v>50313</v>
      </c>
      <c r="C328" t="s">
        <v>2649</v>
      </c>
      <c r="D328" s="108">
        <v>0</v>
      </c>
      <c r="E328" s="81" t="str">
        <f>VLOOKUP(B328,Table1[[Codigo_servico]:[Subtotal_servico]],9,FALSE)</f>
        <v>M2</v>
      </c>
      <c r="F328" s="109">
        <f>VLOOKUP(B328,Table1[[Codigo_servico]:[Subtotal_servico]],11,FALSE)</f>
        <v>107.64700000000001</v>
      </c>
      <c r="G328" s="106">
        <f t="shared" si="4"/>
        <v>0</v>
      </c>
    </row>
    <row r="329" spans="2:7" hidden="1" x14ac:dyDescent="0.25">
      <c r="B329" s="112">
        <v>50317</v>
      </c>
      <c r="C329" t="s">
        <v>2650</v>
      </c>
      <c r="D329" s="108">
        <v>0</v>
      </c>
      <c r="E329" s="81" t="str">
        <f>VLOOKUP(B329,Table1[[Codigo_servico]:[Subtotal_servico]],9,FALSE)</f>
        <v>M2</v>
      </c>
      <c r="F329" s="109">
        <f>VLOOKUP(B329,Table1[[Codigo_servico]:[Subtotal_servico]],11,FALSE)</f>
        <v>72.843800000000002</v>
      </c>
      <c r="G329" s="106">
        <f t="shared" si="4"/>
        <v>0</v>
      </c>
    </row>
    <row r="330" spans="2:7" hidden="1" x14ac:dyDescent="0.25">
      <c r="B330" s="112">
        <v>50340</v>
      </c>
      <c r="C330" t="s">
        <v>2634</v>
      </c>
      <c r="D330" s="108">
        <v>0</v>
      </c>
      <c r="E330" s="81" t="str">
        <f>VLOOKUP(B330,Table1[[Codigo_servico]:[Subtotal_servico]],9,FALSE)</f>
        <v>M2</v>
      </c>
      <c r="F330" s="109">
        <f>VLOOKUP(B330,Table1[[Codigo_servico]:[Subtotal_servico]],11,FALSE)</f>
        <v>25.919082614192817</v>
      </c>
      <c r="G330" s="106">
        <f t="shared" si="4"/>
        <v>0</v>
      </c>
    </row>
    <row r="331" spans="2:7" hidden="1" x14ac:dyDescent="0.25">
      <c r="B331" s="112">
        <v>50343</v>
      </c>
      <c r="C331" t="s">
        <v>2639</v>
      </c>
      <c r="D331" s="108">
        <v>0</v>
      </c>
      <c r="E331" s="81" t="str">
        <f>VLOOKUP(B331,Table1[[Codigo_servico]:[Subtotal_servico]],9,FALSE)</f>
        <v>M2</v>
      </c>
      <c r="F331" s="109">
        <f>VLOOKUP(B331,Table1[[Codigo_servico]:[Subtotal_servico]],11,FALSE)</f>
        <v>7.4853133156541762</v>
      </c>
      <c r="G331" s="106">
        <f t="shared" si="4"/>
        <v>0</v>
      </c>
    </row>
    <row r="332" spans="2:7" hidden="1" x14ac:dyDescent="0.25">
      <c r="B332" s="112">
        <v>50347</v>
      </c>
      <c r="C332" t="s">
        <v>2636</v>
      </c>
      <c r="D332" s="108">
        <v>0</v>
      </c>
      <c r="E332" s="81" t="str">
        <f>VLOOKUP(B332,Table1[[Codigo_servico]:[Subtotal_servico]],9,FALSE)</f>
        <v>M2</v>
      </c>
      <c r="F332" s="109">
        <f>VLOOKUP(B332,Table1[[Codigo_servico]:[Subtotal_servico]],11,FALSE)</f>
        <v>23.34868544153916</v>
      </c>
      <c r="G332" s="106">
        <f t="shared" si="4"/>
        <v>0</v>
      </c>
    </row>
    <row r="333" spans="2:7" hidden="1" x14ac:dyDescent="0.25">
      <c r="B333" s="112">
        <v>50354</v>
      </c>
      <c r="C333" t="s">
        <v>2651</v>
      </c>
      <c r="D333" s="108">
        <v>0</v>
      </c>
      <c r="E333" s="81" t="str">
        <f>VLOOKUP(B333,Table1[[Codigo_servico]:[Subtotal_servico]],9,FALSE)</f>
        <v>M3</v>
      </c>
      <c r="F333" s="109">
        <f>VLOOKUP(B333,Table1[[Codigo_servico]:[Subtotal_servico]],11,FALSE)</f>
        <v>276.38740729711816</v>
      </c>
      <c r="G333" s="106">
        <f t="shared" si="4"/>
        <v>0</v>
      </c>
    </row>
    <row r="334" spans="2:7" hidden="1" x14ac:dyDescent="0.25">
      <c r="B334" s="112">
        <v>50355</v>
      </c>
      <c r="C334" t="s">
        <v>2652</v>
      </c>
      <c r="D334" s="108">
        <v>0</v>
      </c>
      <c r="E334" s="81" t="str">
        <f>VLOOKUP(B334,Table1[[Codigo_servico]:[Subtotal_servico]],9,FALSE)</f>
        <v>M2</v>
      </c>
      <c r="F334" s="109">
        <f>VLOOKUP(B334,Table1[[Codigo_servico]:[Subtotal_servico]],11,FALSE)</f>
        <v>38.736883007982698</v>
      </c>
      <c r="G334" s="106">
        <f t="shared" si="4"/>
        <v>0</v>
      </c>
    </row>
    <row r="335" spans="2:7" hidden="1" x14ac:dyDescent="0.25">
      <c r="B335" s="112">
        <v>50373</v>
      </c>
      <c r="C335" t="s">
        <v>2653</v>
      </c>
      <c r="D335" s="108">
        <v>0</v>
      </c>
      <c r="E335" s="81" t="str">
        <f>VLOOKUP(B335,Table1[[Codigo_servico]:[Subtotal_servico]],9,FALSE)</f>
        <v>M2</v>
      </c>
      <c r="F335" s="109">
        <f>VLOOKUP(B335,Table1[[Codigo_servico]:[Subtotal_servico]],11,FALSE)</f>
        <v>20.333055543769454</v>
      </c>
      <c r="G335" s="106">
        <f t="shared" si="4"/>
        <v>0</v>
      </c>
    </row>
    <row r="336" spans="2:7" hidden="1" x14ac:dyDescent="0.25">
      <c r="B336" s="112">
        <v>50410</v>
      </c>
      <c r="C336" t="s">
        <v>2654</v>
      </c>
      <c r="D336" s="108">
        <v>0</v>
      </c>
      <c r="E336" s="81" t="str">
        <f>VLOOKUP(B336,Table1[[Codigo_servico]:[Subtotal_servico]],9,FALSE)</f>
        <v>DM3</v>
      </c>
      <c r="F336" s="109">
        <f>VLOOKUP(B336,Table1[[Codigo_servico]:[Subtotal_servico]],11,FALSE)</f>
        <v>45.632713183654097</v>
      </c>
      <c r="G336" s="106">
        <f t="shared" si="4"/>
        <v>0</v>
      </c>
    </row>
    <row r="337" spans="2:7" hidden="1" x14ac:dyDescent="0.25">
      <c r="B337" s="112">
        <v>50425</v>
      </c>
      <c r="C337" t="s">
        <v>2656</v>
      </c>
      <c r="D337" s="108">
        <v>0</v>
      </c>
      <c r="E337" s="81" t="str">
        <f>VLOOKUP(B337,Table1[[Codigo_servico]:[Subtotal_servico]],9,FALSE)</f>
        <v>DM3</v>
      </c>
      <c r="F337" s="109">
        <f>VLOOKUP(B337,Table1[[Codigo_servico]:[Subtotal_servico]],11,FALSE)</f>
        <v>122.86911318365411</v>
      </c>
      <c r="G337" s="106">
        <f t="shared" si="4"/>
        <v>0</v>
      </c>
    </row>
    <row r="338" spans="2:7" hidden="1" x14ac:dyDescent="0.25">
      <c r="B338" s="112">
        <v>50430</v>
      </c>
      <c r="C338" t="s">
        <v>2657</v>
      </c>
      <c r="D338" s="108">
        <v>0</v>
      </c>
      <c r="E338" s="81" t="str">
        <f>VLOOKUP(B338,Table1[[Codigo_servico]:[Subtotal_servico]],9,FALSE)</f>
        <v>DM3</v>
      </c>
      <c r="F338" s="109">
        <f>VLOOKUP(B338,Table1[[Codigo_servico]:[Subtotal_servico]],11,FALSE)</f>
        <v>117.81861318365411</v>
      </c>
      <c r="G338" s="106">
        <f t="shared" si="4"/>
        <v>0</v>
      </c>
    </row>
    <row r="339" spans="2:7" hidden="1" x14ac:dyDescent="0.25">
      <c r="B339" s="112">
        <v>50450</v>
      </c>
      <c r="C339" t="s">
        <v>2658</v>
      </c>
      <c r="D339" s="108">
        <v>0</v>
      </c>
      <c r="E339" s="81" t="str">
        <f>VLOOKUP(B339,Table1[[Codigo_servico]:[Subtotal_servico]],9,FALSE)</f>
        <v>M</v>
      </c>
      <c r="F339" s="109">
        <f>VLOOKUP(B339,Table1[[Codigo_servico]:[Subtotal_servico]],11,FALSE)</f>
        <v>322</v>
      </c>
      <c r="G339" s="106">
        <f t="shared" ref="G339:G402" si="5">D339*F339</f>
        <v>0</v>
      </c>
    </row>
    <row r="340" spans="2:7" hidden="1" x14ac:dyDescent="0.25">
      <c r="B340" s="112">
        <v>55001</v>
      </c>
      <c r="C340" t="s">
        <v>2659</v>
      </c>
      <c r="D340" s="108">
        <v>0</v>
      </c>
      <c r="E340" s="81" t="str">
        <f>VLOOKUP(B340,Table1[[Codigo_servico]:[Subtotal_servico]],9,FALSE)</f>
        <v>M2</v>
      </c>
      <c r="F340" s="109">
        <f>VLOOKUP(B340,Table1[[Codigo_servico]:[Subtotal_servico]],11,FALSE)</f>
        <v>6.3139388594236276</v>
      </c>
      <c r="G340" s="106">
        <f t="shared" si="5"/>
        <v>0</v>
      </c>
    </row>
    <row r="341" spans="2:7" hidden="1" x14ac:dyDescent="0.25">
      <c r="B341" s="112">
        <v>55002</v>
      </c>
      <c r="C341" t="s">
        <v>2660</v>
      </c>
      <c r="D341" s="108">
        <v>0</v>
      </c>
      <c r="E341" s="81" t="str">
        <f>VLOOKUP(B341,Table1[[Codigo_servico]:[Subtotal_servico]],9,FALSE)</f>
        <v>M2</v>
      </c>
      <c r="F341" s="109">
        <f>VLOOKUP(B341,Table1[[Codigo_servico]:[Subtotal_servico]],11,FALSE)</f>
        <v>2.5255755437694511</v>
      </c>
      <c r="G341" s="106">
        <f t="shared" si="5"/>
        <v>0</v>
      </c>
    </row>
    <row r="342" spans="2:7" hidden="1" x14ac:dyDescent="0.25">
      <c r="B342" s="112">
        <v>55005</v>
      </c>
      <c r="C342" t="s">
        <v>2661</v>
      </c>
      <c r="D342" s="108">
        <v>0</v>
      </c>
      <c r="E342" s="81" t="str">
        <f>VLOOKUP(B342,Table1[[Codigo_servico]:[Subtotal_servico]],9,FALSE)</f>
        <v>M2</v>
      </c>
      <c r="F342" s="109">
        <f>VLOOKUP(B342,Table1[[Codigo_servico]:[Subtotal_servico]],11,FALSE)</f>
        <v>1.2627877718847256</v>
      </c>
      <c r="G342" s="106">
        <f t="shared" si="5"/>
        <v>0</v>
      </c>
    </row>
    <row r="343" spans="2:7" hidden="1" x14ac:dyDescent="0.25">
      <c r="B343" s="112">
        <v>55010</v>
      </c>
      <c r="C343" t="s">
        <v>2662</v>
      </c>
      <c r="D343" s="108">
        <v>0</v>
      </c>
      <c r="E343" s="81" t="str">
        <f>VLOOKUP(B343,Table1[[Codigo_servico]:[Subtotal_servico]],9,FALSE)</f>
        <v>M2</v>
      </c>
      <c r="F343" s="109">
        <f>VLOOKUP(B343,Table1[[Codigo_servico]:[Subtotal_servico]],11,FALSE)</f>
        <v>3.7883633156541765</v>
      </c>
      <c r="G343" s="106">
        <f t="shared" si="5"/>
        <v>0</v>
      </c>
    </row>
    <row r="344" spans="2:7" hidden="1" x14ac:dyDescent="0.25">
      <c r="B344" s="112">
        <v>55012</v>
      </c>
      <c r="C344" t="s">
        <v>2663</v>
      </c>
      <c r="D344" s="108">
        <v>0</v>
      </c>
      <c r="E344" s="81" t="str">
        <f>VLOOKUP(B344,Table1[[Codigo_servico]:[Subtotal_servico]],9,FALSE)</f>
        <v>M2</v>
      </c>
      <c r="F344" s="109">
        <f>VLOOKUP(B344,Table1[[Codigo_servico]:[Subtotal_servico]],11,FALSE)</f>
        <v>7.576726631308353</v>
      </c>
      <c r="G344" s="106">
        <f t="shared" si="5"/>
        <v>0</v>
      </c>
    </row>
    <row r="345" spans="2:7" hidden="1" x14ac:dyDescent="0.25">
      <c r="B345" s="112">
        <v>55015</v>
      </c>
      <c r="C345" t="s">
        <v>2664</v>
      </c>
      <c r="D345" s="108">
        <v>0</v>
      </c>
      <c r="E345" s="81" t="str">
        <f>VLOOKUP(B345,Table1[[Codigo_servico]:[Subtotal_servico]],9,FALSE)</f>
        <v>M2</v>
      </c>
      <c r="F345" s="109">
        <f>VLOOKUP(B345,Table1[[Codigo_servico]:[Subtotal_servico]],11,FALSE)</f>
        <v>6.3139388594236276</v>
      </c>
      <c r="G345" s="106">
        <f t="shared" si="5"/>
        <v>0</v>
      </c>
    </row>
    <row r="346" spans="2:7" hidden="1" x14ac:dyDescent="0.25">
      <c r="B346" s="112">
        <v>56005</v>
      </c>
      <c r="C346" t="s">
        <v>2665</v>
      </c>
      <c r="D346" s="108">
        <v>0</v>
      </c>
      <c r="E346" s="81" t="str">
        <f>VLOOKUP(B346,Table1[[Codigo_servico]:[Subtotal_servico]],9,FALSE)</f>
        <v>M2</v>
      </c>
      <c r="F346" s="109">
        <f>VLOOKUP(B346,Table1[[Codigo_servico]:[Subtotal_servico]],11,FALSE)</f>
        <v>3.7883633156541765</v>
      </c>
      <c r="G346" s="106">
        <f t="shared" si="5"/>
        <v>0</v>
      </c>
    </row>
    <row r="347" spans="2:7" hidden="1" x14ac:dyDescent="0.25">
      <c r="B347" s="112">
        <v>56006</v>
      </c>
      <c r="C347" t="s">
        <v>2666</v>
      </c>
      <c r="D347" s="108">
        <v>0</v>
      </c>
      <c r="E347" s="81" t="str">
        <f>VLOOKUP(B347,Table1[[Codigo_servico]:[Subtotal_servico]],9,FALSE)</f>
        <v>M3</v>
      </c>
      <c r="F347" s="109">
        <f>VLOOKUP(B347,Table1[[Codigo_servico]:[Subtotal_servico]],11,FALSE)</f>
        <v>25.255755437694511</v>
      </c>
      <c r="G347" s="106">
        <f t="shared" si="5"/>
        <v>0</v>
      </c>
    </row>
    <row r="348" spans="2:7" hidden="1" x14ac:dyDescent="0.25">
      <c r="B348" s="112">
        <v>57006</v>
      </c>
      <c r="C348" t="s">
        <v>2667</v>
      </c>
      <c r="D348" s="108">
        <v>0</v>
      </c>
      <c r="E348" s="81" t="str">
        <f>VLOOKUP(B348,Table1[[Codigo_servico]:[Subtotal_servico]],9,FALSE)</f>
        <v>M3</v>
      </c>
      <c r="F348" s="109">
        <f>VLOOKUP(B348,Table1[[Codigo_servico]:[Subtotal_servico]],11,FALSE)</f>
        <v>56.825449734812651</v>
      </c>
      <c r="G348" s="106">
        <f t="shared" si="5"/>
        <v>0</v>
      </c>
    </row>
    <row r="349" spans="2:7" hidden="1" x14ac:dyDescent="0.25">
      <c r="B349" s="112">
        <v>58001</v>
      </c>
      <c r="C349" t="s">
        <v>2668</v>
      </c>
      <c r="D349" s="108">
        <v>0</v>
      </c>
      <c r="E349" s="81" t="str">
        <f>VLOOKUP(B349,Table1[[Codigo_servico]:[Subtotal_servico]],9,FALSE)</f>
        <v>M2</v>
      </c>
      <c r="F349" s="109">
        <f>VLOOKUP(B349,Table1[[Codigo_servico]:[Subtotal_servico]],11,FALSE)</f>
        <v>2.7967377718847257</v>
      </c>
      <c r="G349" s="106">
        <f t="shared" si="5"/>
        <v>0</v>
      </c>
    </row>
    <row r="350" spans="2:7" hidden="1" x14ac:dyDescent="0.25">
      <c r="B350" s="112">
        <v>60101</v>
      </c>
      <c r="C350" t="s">
        <v>2669</v>
      </c>
      <c r="D350" s="108">
        <v>0</v>
      </c>
      <c r="E350" s="81" t="str">
        <f>VLOOKUP(B350,Table1[[Codigo_servico]:[Subtotal_servico]],9,FALSE)</f>
        <v>M2</v>
      </c>
      <c r="F350" s="109">
        <f>VLOOKUP(B350,Table1[[Codigo_servico]:[Subtotal_servico]],11,FALSE)</f>
        <v>45.364467389039241</v>
      </c>
      <c r="G350" s="106">
        <f t="shared" si="5"/>
        <v>0</v>
      </c>
    </row>
    <row r="351" spans="2:7" hidden="1" x14ac:dyDescent="0.25">
      <c r="B351" s="112">
        <v>60103</v>
      </c>
      <c r="C351" t="s">
        <v>2670</v>
      </c>
      <c r="D351" s="108">
        <v>0</v>
      </c>
      <c r="E351" s="81" t="str">
        <f>VLOOKUP(B351,Table1[[Codigo_servico]:[Subtotal_servico]],9,FALSE)</f>
        <v>M2</v>
      </c>
      <c r="F351" s="109">
        <f>VLOOKUP(B351,Table1[[Codigo_servico]:[Subtotal_servico]],11,FALSE)</f>
        <v>58.793934283558855</v>
      </c>
      <c r="G351" s="106">
        <f t="shared" si="5"/>
        <v>0</v>
      </c>
    </row>
    <row r="352" spans="2:7" hidden="1" x14ac:dyDescent="0.25">
      <c r="B352" s="112">
        <v>60105</v>
      </c>
      <c r="C352" t="s">
        <v>2671</v>
      </c>
      <c r="D352" s="108">
        <v>0</v>
      </c>
      <c r="E352" s="81" t="str">
        <f>VLOOKUP(B352,Table1[[Codigo_servico]:[Subtotal_servico]],9,FALSE)</f>
        <v>M2</v>
      </c>
      <c r="F352" s="109">
        <f>VLOOKUP(B352,Table1[[Codigo_servico]:[Subtotal_servico]],11,FALSE)</f>
        <v>66.527423083558858</v>
      </c>
      <c r="G352" s="106">
        <f t="shared" si="5"/>
        <v>0</v>
      </c>
    </row>
    <row r="353" spans="2:7" hidden="1" x14ac:dyDescent="0.25">
      <c r="B353" s="112">
        <v>60106</v>
      </c>
      <c r="C353" t="s">
        <v>2672</v>
      </c>
      <c r="D353" s="108">
        <v>0</v>
      </c>
      <c r="E353" s="81" t="str">
        <f>VLOOKUP(B353,Table1[[Codigo_servico]:[Subtotal_servico]],9,FALSE)</f>
        <v>M2</v>
      </c>
      <c r="F353" s="109">
        <f>VLOOKUP(B353,Table1[[Codigo_servico]:[Subtotal_servico]],11,FALSE)</f>
        <v>79.585397954448567</v>
      </c>
      <c r="G353" s="106">
        <f t="shared" si="5"/>
        <v>0</v>
      </c>
    </row>
    <row r="354" spans="2:7" hidden="1" x14ac:dyDescent="0.25">
      <c r="B354" s="112">
        <v>60107</v>
      </c>
      <c r="C354" t="s">
        <v>2673</v>
      </c>
      <c r="D354" s="108">
        <v>0</v>
      </c>
      <c r="E354" s="81" t="str">
        <f>VLOOKUP(B354,Table1[[Codigo_servico]:[Subtotal_servico]],9,FALSE)</f>
        <v>M2</v>
      </c>
      <c r="F354" s="109">
        <f>VLOOKUP(B354,Table1[[Codigo_servico]:[Subtotal_servico]],11,FALSE)</f>
        <v>88.941805225338285</v>
      </c>
      <c r="G354" s="106">
        <f t="shared" si="5"/>
        <v>0</v>
      </c>
    </row>
    <row r="355" spans="2:7" hidden="1" x14ac:dyDescent="0.25">
      <c r="B355" s="112">
        <v>60108</v>
      </c>
      <c r="C355" t="s">
        <v>2674</v>
      </c>
      <c r="D355" s="108">
        <v>0</v>
      </c>
      <c r="E355" s="81" t="str">
        <f>VLOOKUP(B355,Table1[[Codigo_servico]:[Subtotal_servico]],9,FALSE)</f>
        <v>M2</v>
      </c>
      <c r="F355" s="109">
        <f>VLOOKUP(B355,Table1[[Codigo_servico]:[Subtotal_servico]],11,FALSE)</f>
        <v>102.96795129622801</v>
      </c>
      <c r="G355" s="106">
        <f t="shared" si="5"/>
        <v>0</v>
      </c>
    </row>
    <row r="356" spans="2:7" hidden="1" x14ac:dyDescent="0.25">
      <c r="B356" s="112">
        <v>60110</v>
      </c>
      <c r="C356" t="s">
        <v>2675</v>
      </c>
      <c r="D356" s="108">
        <v>0</v>
      </c>
      <c r="E356" s="81" t="str">
        <f>VLOOKUP(B356,Table1[[Codigo_servico]:[Subtotal_servico]],9,FALSE)</f>
        <v>M2</v>
      </c>
      <c r="F356" s="109">
        <f>VLOOKUP(B356,Table1[[Codigo_servico]:[Subtotal_servico]],11,FALSE)</f>
        <v>17.252602194900184</v>
      </c>
      <c r="G356" s="106">
        <f t="shared" si="5"/>
        <v>0</v>
      </c>
    </row>
    <row r="357" spans="2:7" hidden="1" x14ac:dyDescent="0.25">
      <c r="B357" s="112">
        <v>60113</v>
      </c>
      <c r="C357" t="s">
        <v>2676</v>
      </c>
      <c r="D357" s="108">
        <v>0</v>
      </c>
      <c r="E357" s="81" t="str">
        <f>VLOOKUP(B357,Table1[[Codigo_servico]:[Subtotal_servico]],9,FALSE)</f>
        <v>M2</v>
      </c>
      <c r="F357" s="109">
        <f>VLOOKUP(B357,Table1[[Codigo_servico]:[Subtotal_servico]],11,FALSE)</f>
        <v>60.648222024484085</v>
      </c>
      <c r="G357" s="106">
        <f t="shared" si="5"/>
        <v>0</v>
      </c>
    </row>
    <row r="358" spans="2:7" hidden="1" x14ac:dyDescent="0.25">
      <c r="B358" s="112">
        <v>60115</v>
      </c>
      <c r="C358" t="s">
        <v>2677</v>
      </c>
      <c r="D358" s="108">
        <v>0</v>
      </c>
      <c r="E358" s="81" t="str">
        <f>VLOOKUP(B358,Table1[[Codigo_servico]:[Subtotal_servico]],9,FALSE)</f>
        <v>M2</v>
      </c>
      <c r="F358" s="109">
        <f>VLOOKUP(B358,Table1[[Codigo_servico]:[Subtotal_servico]],11,FALSE)</f>
        <v>49.25357602448409</v>
      </c>
      <c r="G358" s="106">
        <f t="shared" si="5"/>
        <v>0</v>
      </c>
    </row>
    <row r="359" spans="2:7" hidden="1" x14ac:dyDescent="0.25">
      <c r="B359" s="112">
        <v>60116</v>
      </c>
      <c r="C359" t="s">
        <v>2678</v>
      </c>
      <c r="D359" s="108">
        <v>0</v>
      </c>
      <c r="E359" s="81" t="str">
        <f>VLOOKUP(B359,Table1[[Codigo_servico]:[Subtotal_servico]],9,FALSE)</f>
        <v>M2</v>
      </c>
      <c r="F359" s="109">
        <f>VLOOKUP(B359,Table1[[Codigo_servico]:[Subtotal_servico]],11,FALSE)</f>
        <v>53.092570636299044</v>
      </c>
      <c r="G359" s="106">
        <f t="shared" si="5"/>
        <v>0</v>
      </c>
    </row>
    <row r="360" spans="2:7" hidden="1" x14ac:dyDescent="0.25">
      <c r="B360" s="112">
        <v>60117</v>
      </c>
      <c r="C360" t="s">
        <v>2679</v>
      </c>
      <c r="D360" s="108">
        <v>0</v>
      </c>
      <c r="E360" s="81" t="str">
        <f>VLOOKUP(B360,Table1[[Codigo_servico]:[Subtotal_servico]],9,FALSE)</f>
        <v>M2</v>
      </c>
      <c r="F360" s="109">
        <f>VLOOKUP(B360,Table1[[Codigo_servico]:[Subtotal_servico]],11,FALSE)</f>
        <v>61.958643351743902</v>
      </c>
      <c r="G360" s="106">
        <f t="shared" si="5"/>
        <v>0</v>
      </c>
    </row>
    <row r="361" spans="2:7" hidden="1" x14ac:dyDescent="0.25">
      <c r="B361" s="112">
        <v>60118</v>
      </c>
      <c r="C361" t="s">
        <v>2680</v>
      </c>
      <c r="D361" s="108">
        <v>0</v>
      </c>
      <c r="E361" s="81" t="str">
        <f>VLOOKUP(B361,Table1[[Codigo_servico]:[Subtotal_servico]],9,FALSE)</f>
        <v>M2</v>
      </c>
      <c r="F361" s="109">
        <f>VLOOKUP(B361,Table1[[Codigo_servico]:[Subtotal_servico]],11,FALSE)</f>
        <v>74.104914730818663</v>
      </c>
      <c r="G361" s="106">
        <f t="shared" si="5"/>
        <v>0</v>
      </c>
    </row>
    <row r="362" spans="2:7" x14ac:dyDescent="0.25">
      <c r="B362" s="112">
        <v>60130</v>
      </c>
      <c r="C362" t="s">
        <v>2681</v>
      </c>
      <c r="D362" s="108">
        <v>27000</v>
      </c>
      <c r="E362" s="81" t="str">
        <f>VLOOKUP(B362,Table1[[Codigo_servico]:[Subtotal_servico]],9,FALSE)</f>
        <v>KG</v>
      </c>
      <c r="F362" s="109">
        <f>VLOOKUP(B362,Table1[[Codigo_servico]:[Subtotal_servico]],11,FALSE)</f>
        <v>4.5787000000000004</v>
      </c>
      <c r="G362" s="106">
        <f t="shared" si="5"/>
        <v>123624.90000000001</v>
      </c>
    </row>
    <row r="363" spans="2:7" hidden="1" x14ac:dyDescent="0.25">
      <c r="B363" s="112">
        <v>60131</v>
      </c>
      <c r="C363" t="s">
        <v>2682</v>
      </c>
      <c r="D363" s="108">
        <v>0</v>
      </c>
      <c r="E363" s="81" t="str">
        <f>VLOOKUP(B363,Table1[[Codigo_servico]:[Subtotal_servico]],9,FALSE)</f>
        <v>KG</v>
      </c>
      <c r="F363" s="109">
        <f>VLOOKUP(B363,Table1[[Codigo_servico]:[Subtotal_servico]],11,FALSE)</f>
        <v>2.0318999999999998</v>
      </c>
      <c r="G363" s="106">
        <f t="shared" si="5"/>
        <v>0</v>
      </c>
    </row>
    <row r="364" spans="2:7" hidden="1" x14ac:dyDescent="0.25">
      <c r="B364" s="112">
        <v>60203</v>
      </c>
      <c r="C364" t="s">
        <v>2683</v>
      </c>
      <c r="D364" s="108">
        <v>0</v>
      </c>
      <c r="E364" s="81" t="str">
        <f>VLOOKUP(B364,Table1[[Codigo_servico]:[Subtotal_servico]],9,FALSE)</f>
        <v>M2</v>
      </c>
      <c r="F364" s="109">
        <f>VLOOKUP(B364,Table1[[Codigo_servico]:[Subtotal_servico]],11,FALSE)</f>
        <v>87.97725535247568</v>
      </c>
      <c r="G364" s="106">
        <f t="shared" si="5"/>
        <v>0</v>
      </c>
    </row>
    <row r="365" spans="2:7" hidden="1" x14ac:dyDescent="0.25">
      <c r="B365" s="112">
        <v>60204</v>
      </c>
      <c r="C365" t="s">
        <v>2684</v>
      </c>
      <c r="D365" s="108">
        <v>0</v>
      </c>
      <c r="E365" s="81" t="str">
        <f>VLOOKUP(B365,Table1[[Codigo_servico]:[Subtotal_servico]],9,FALSE)</f>
        <v>M2</v>
      </c>
      <c r="F365" s="109">
        <f>VLOOKUP(B365,Table1[[Codigo_servico]:[Subtotal_servico]],11,FALSE)</f>
        <v>75.506924951444176</v>
      </c>
      <c r="G365" s="106">
        <f t="shared" si="5"/>
        <v>0</v>
      </c>
    </row>
    <row r="366" spans="2:7" hidden="1" x14ac:dyDescent="0.25">
      <c r="B366" s="112">
        <v>60205</v>
      </c>
      <c r="C366" t="s">
        <v>2685</v>
      </c>
      <c r="D366" s="108">
        <v>0</v>
      </c>
      <c r="E366" s="81" t="str">
        <f>VLOOKUP(B366,Table1[[Codigo_servico]:[Subtotal_servico]],9,FALSE)</f>
        <v>M2</v>
      </c>
      <c r="F366" s="109">
        <f>VLOOKUP(B366,Table1[[Codigo_servico]:[Subtotal_servico]],11,FALSE)</f>
        <v>48.235996300962796</v>
      </c>
      <c r="G366" s="106">
        <f t="shared" si="5"/>
        <v>0</v>
      </c>
    </row>
    <row r="367" spans="2:7" hidden="1" x14ac:dyDescent="0.25">
      <c r="B367" s="112">
        <v>60221</v>
      </c>
      <c r="C367" t="s">
        <v>2686</v>
      </c>
      <c r="D367" s="108">
        <v>0</v>
      </c>
      <c r="E367" s="81" t="str">
        <f>VLOOKUP(B367,Table1[[Codigo_servico]:[Subtotal_servico]],9,FALSE)</f>
        <v>M2</v>
      </c>
      <c r="F367" s="109">
        <f>VLOOKUP(B367,Table1[[Codigo_servico]:[Subtotal_servico]],11,FALSE)</f>
        <v>30.019171326095016</v>
      </c>
      <c r="G367" s="106">
        <f t="shared" si="5"/>
        <v>0</v>
      </c>
    </row>
    <row r="368" spans="2:7" hidden="1" x14ac:dyDescent="0.25">
      <c r="B368" s="112">
        <v>60222</v>
      </c>
      <c r="C368" t="s">
        <v>2687</v>
      </c>
      <c r="D368" s="108">
        <v>0</v>
      </c>
      <c r="E368" s="81" t="str">
        <f>VLOOKUP(B368,Table1[[Codigo_servico]:[Subtotal_servico]],9,FALSE)</f>
        <v>M2</v>
      </c>
      <c r="F368" s="109">
        <f>VLOOKUP(B368,Table1[[Codigo_servico]:[Subtotal_servico]],11,FALSE)</f>
        <v>36.83947632609501</v>
      </c>
      <c r="G368" s="106">
        <f t="shared" si="5"/>
        <v>0</v>
      </c>
    </row>
    <row r="369" spans="2:7" hidden="1" x14ac:dyDescent="0.25">
      <c r="B369" s="112">
        <v>60223</v>
      </c>
      <c r="C369" t="s">
        <v>2688</v>
      </c>
      <c r="D369" s="108">
        <v>0</v>
      </c>
      <c r="E369" s="81" t="str">
        <f>VLOOKUP(B369,Table1[[Codigo_servico]:[Subtotal_servico]],9,FALSE)</f>
        <v>M2</v>
      </c>
      <c r="F369" s="109">
        <f>VLOOKUP(B369,Table1[[Codigo_servico]:[Subtotal_servico]],11,FALSE)</f>
        <v>61.981504925224293</v>
      </c>
      <c r="G369" s="106">
        <f t="shared" si="5"/>
        <v>0</v>
      </c>
    </row>
    <row r="370" spans="2:7" hidden="1" x14ac:dyDescent="0.25">
      <c r="B370" s="112">
        <v>60225</v>
      </c>
      <c r="C370" t="s">
        <v>2689</v>
      </c>
      <c r="D370" s="108">
        <v>0</v>
      </c>
      <c r="E370" s="81" t="str">
        <f>VLOOKUP(B370,Table1[[Codigo_servico]:[Subtotal_servico]],9,FALSE)</f>
        <v>M2</v>
      </c>
      <c r="F370" s="109">
        <f>VLOOKUP(B370,Table1[[Codigo_servico]:[Subtotal_servico]],11,FALSE)</f>
        <v>54.873770105224303</v>
      </c>
      <c r="G370" s="106">
        <f t="shared" si="5"/>
        <v>0</v>
      </c>
    </row>
    <row r="371" spans="2:7" hidden="1" x14ac:dyDescent="0.25">
      <c r="B371" s="112">
        <v>60230</v>
      </c>
      <c r="C371" t="s">
        <v>2690</v>
      </c>
      <c r="D371" s="108">
        <v>0</v>
      </c>
      <c r="E371" s="81" t="str">
        <f>VLOOKUP(B371,Table1[[Codigo_servico]:[Subtotal_servico]],9,FALSE)</f>
        <v>M2</v>
      </c>
      <c r="F371" s="109">
        <f>VLOOKUP(B371,Table1[[Codigo_servico]:[Subtotal_servico]],11,FALSE)</f>
        <v>65.406399747831145</v>
      </c>
      <c r="G371" s="106">
        <f t="shared" si="5"/>
        <v>0</v>
      </c>
    </row>
    <row r="372" spans="2:7" hidden="1" x14ac:dyDescent="0.25">
      <c r="B372" s="112">
        <v>60235</v>
      </c>
      <c r="C372" t="s">
        <v>2691</v>
      </c>
      <c r="D372" s="108">
        <v>0</v>
      </c>
      <c r="E372" s="81" t="str">
        <f>VLOOKUP(B372,Table1[[Codigo_servico]:[Subtotal_servico]],9,FALSE)</f>
        <v>M2</v>
      </c>
      <c r="F372" s="109">
        <f>VLOOKUP(B372,Table1[[Codigo_servico]:[Subtotal_servico]],11,FALSE)</f>
        <v>49.42718974783115</v>
      </c>
      <c r="G372" s="106">
        <f t="shared" si="5"/>
        <v>0</v>
      </c>
    </row>
    <row r="373" spans="2:7" hidden="1" x14ac:dyDescent="0.25">
      <c r="B373" s="112">
        <v>60241</v>
      </c>
      <c r="C373" t="s">
        <v>2692</v>
      </c>
      <c r="D373" s="108">
        <v>0</v>
      </c>
      <c r="E373" s="81" t="str">
        <f>VLOOKUP(B373,Table1[[Codigo_servico]:[Subtotal_servico]],9,FALSE)</f>
        <v>M2</v>
      </c>
      <c r="F373" s="109">
        <f>VLOOKUP(B373,Table1[[Codigo_servico]:[Subtotal_servico]],11,FALSE)</f>
        <v>46.025440565224287</v>
      </c>
      <c r="G373" s="106">
        <f t="shared" si="5"/>
        <v>0</v>
      </c>
    </row>
    <row r="374" spans="2:7" hidden="1" x14ac:dyDescent="0.25">
      <c r="B374" s="112">
        <v>60242</v>
      </c>
      <c r="C374" t="s">
        <v>2693</v>
      </c>
      <c r="D374" s="108">
        <v>0</v>
      </c>
      <c r="E374" s="81" t="str">
        <f>VLOOKUP(B374,Table1[[Codigo_servico]:[Subtotal_servico]],9,FALSE)</f>
        <v>M2</v>
      </c>
      <c r="F374" s="109">
        <f>VLOOKUP(B374,Table1[[Codigo_servico]:[Subtotal_servico]],11,FALSE)</f>
        <v>46.475010565224288</v>
      </c>
      <c r="G374" s="106">
        <f t="shared" si="5"/>
        <v>0</v>
      </c>
    </row>
    <row r="375" spans="2:7" hidden="1" x14ac:dyDescent="0.25">
      <c r="B375" s="112">
        <v>60243</v>
      </c>
      <c r="C375" t="s">
        <v>2694</v>
      </c>
      <c r="D375" s="108">
        <v>0</v>
      </c>
      <c r="E375" s="81" t="str">
        <f>VLOOKUP(B375,Table1[[Codigo_servico]:[Subtotal_servico]],9,FALSE)</f>
        <v>M2</v>
      </c>
      <c r="F375" s="109">
        <f>VLOOKUP(B375,Table1[[Codigo_servico]:[Subtotal_servico]],11,FALSE)</f>
        <v>130.84673056522431</v>
      </c>
      <c r="G375" s="106">
        <f t="shared" si="5"/>
        <v>0</v>
      </c>
    </row>
    <row r="376" spans="2:7" hidden="1" x14ac:dyDescent="0.25">
      <c r="B376" s="112">
        <v>60244</v>
      </c>
      <c r="C376" t="s">
        <v>2695</v>
      </c>
      <c r="D376" s="108">
        <v>0</v>
      </c>
      <c r="E376" s="81" t="str">
        <f>VLOOKUP(B376,Table1[[Codigo_servico]:[Subtotal_servico]],9,FALSE)</f>
        <v>M2</v>
      </c>
      <c r="F376" s="109">
        <f>VLOOKUP(B376,Table1[[Codigo_servico]:[Subtotal_servico]],11,FALSE)</f>
        <v>37.423400565224298</v>
      </c>
      <c r="G376" s="106">
        <f t="shared" si="5"/>
        <v>0</v>
      </c>
    </row>
    <row r="377" spans="2:7" hidden="1" x14ac:dyDescent="0.25">
      <c r="B377" s="112">
        <v>60245</v>
      </c>
      <c r="C377" t="s">
        <v>2696</v>
      </c>
      <c r="D377" s="108">
        <v>0</v>
      </c>
      <c r="E377" s="81" t="str">
        <f>VLOOKUP(B377,Table1[[Codigo_servico]:[Subtotal_servico]],9,FALSE)</f>
        <v>M2</v>
      </c>
      <c r="F377" s="109">
        <f>VLOOKUP(B377,Table1[[Codigo_servico]:[Subtotal_servico]],11,FALSE)</f>
        <v>37.345080565224301</v>
      </c>
      <c r="G377" s="106">
        <f t="shared" si="5"/>
        <v>0</v>
      </c>
    </row>
    <row r="378" spans="2:7" x14ac:dyDescent="0.25">
      <c r="B378" s="112">
        <v>60246</v>
      </c>
      <c r="C378" t="s">
        <v>2697</v>
      </c>
      <c r="D378" s="108">
        <v>1400</v>
      </c>
      <c r="E378" s="81" t="str">
        <f>VLOOKUP(B378,Table1[[Codigo_servico]:[Subtotal_servico]],9,FALSE)</f>
        <v>M2</v>
      </c>
      <c r="F378" s="109">
        <f>VLOOKUP(B378,Table1[[Codigo_servico]:[Subtotal_servico]],11,FALSE)</f>
        <v>98.41307408696575</v>
      </c>
      <c r="G378" s="106">
        <f t="shared" si="5"/>
        <v>137778.30372175205</v>
      </c>
    </row>
    <row r="379" spans="2:7" hidden="1" x14ac:dyDescent="0.25">
      <c r="B379" s="112">
        <v>60247</v>
      </c>
      <c r="C379" t="s">
        <v>2698</v>
      </c>
      <c r="D379" s="108">
        <v>0</v>
      </c>
      <c r="E379" s="81" t="str">
        <f>VLOOKUP(B379,Table1[[Codigo_servico]:[Subtotal_servico]],9,FALSE)</f>
        <v>M2</v>
      </c>
      <c r="F379" s="109">
        <f>VLOOKUP(B379,Table1[[Codigo_servico]:[Subtotal_servico]],11,FALSE)</f>
        <v>49.676630565224293</v>
      </c>
      <c r="G379" s="106">
        <f t="shared" si="5"/>
        <v>0</v>
      </c>
    </row>
    <row r="380" spans="2:7" hidden="1" x14ac:dyDescent="0.25">
      <c r="B380" s="112">
        <v>60248</v>
      </c>
      <c r="C380" t="s">
        <v>2699</v>
      </c>
      <c r="D380" s="108">
        <v>0</v>
      </c>
      <c r="E380" s="81" t="str">
        <f>VLOOKUP(B380,Table1[[Codigo_servico]:[Subtotal_servico]],9,FALSE)</f>
        <v>M2</v>
      </c>
      <c r="F380" s="109">
        <f>VLOOKUP(B380,Table1[[Codigo_servico]:[Subtotal_servico]],11,FALSE)</f>
        <v>50.286140565224301</v>
      </c>
      <c r="G380" s="106">
        <f t="shared" si="5"/>
        <v>0</v>
      </c>
    </row>
    <row r="381" spans="2:7" hidden="1" x14ac:dyDescent="0.25">
      <c r="B381" s="112">
        <v>60249</v>
      </c>
      <c r="C381" t="s">
        <v>2700</v>
      </c>
      <c r="D381" s="108">
        <v>0</v>
      </c>
      <c r="E381" s="81" t="str">
        <f>VLOOKUP(B381,Table1[[Codigo_servico]:[Subtotal_servico]],9,FALSE)</f>
        <v>M2</v>
      </c>
      <c r="F381" s="109">
        <f>VLOOKUP(B381,Table1[[Codigo_servico]:[Subtotal_servico]],11,FALSE)</f>
        <v>105.18280408696572</v>
      </c>
      <c r="G381" s="106">
        <f t="shared" si="5"/>
        <v>0</v>
      </c>
    </row>
    <row r="382" spans="2:7" hidden="1" x14ac:dyDescent="0.25">
      <c r="B382" s="112">
        <v>60250</v>
      </c>
      <c r="C382" t="s">
        <v>2701</v>
      </c>
      <c r="D382" s="108">
        <v>0</v>
      </c>
      <c r="E382" s="81" t="str">
        <f>VLOOKUP(B382,Table1[[Codigo_servico]:[Subtotal_servico]],9,FALSE)</f>
        <v>M2</v>
      </c>
      <c r="F382" s="109">
        <f>VLOOKUP(B382,Table1[[Codigo_servico]:[Subtotal_servico]],11,FALSE)</f>
        <v>335.3125</v>
      </c>
      <c r="G382" s="106">
        <f t="shared" si="5"/>
        <v>0</v>
      </c>
    </row>
    <row r="383" spans="2:7" hidden="1" x14ac:dyDescent="0.25">
      <c r="B383" s="112">
        <v>60251</v>
      </c>
      <c r="C383" t="s">
        <v>2702</v>
      </c>
      <c r="D383" s="108">
        <v>0</v>
      </c>
      <c r="E383" s="81" t="str">
        <f>VLOOKUP(B383,Table1[[Codigo_servico]:[Subtotal_servico]],9,FALSE)</f>
        <v>M</v>
      </c>
      <c r="F383" s="109">
        <f>VLOOKUP(B383,Table1[[Codigo_servico]:[Subtotal_servico]],11,FALSE)</f>
        <v>19.778387072520626</v>
      </c>
      <c r="G383" s="106">
        <f t="shared" si="5"/>
        <v>0</v>
      </c>
    </row>
    <row r="384" spans="2:7" hidden="1" x14ac:dyDescent="0.25">
      <c r="B384" s="112">
        <v>60255</v>
      </c>
      <c r="C384" t="s">
        <v>2703</v>
      </c>
      <c r="D384" s="108">
        <v>0</v>
      </c>
      <c r="E384" s="81" t="str">
        <f>VLOOKUP(B384,Table1[[Codigo_servico]:[Subtotal_servico]],9,FALSE)</f>
        <v>M</v>
      </c>
      <c r="F384" s="109">
        <f>VLOOKUP(B384,Table1[[Codigo_servico]:[Subtotal_servico]],11,FALSE)</f>
        <v>31.59081204348287</v>
      </c>
      <c r="G384" s="106">
        <f t="shared" si="5"/>
        <v>0</v>
      </c>
    </row>
    <row r="385" spans="2:7" hidden="1" x14ac:dyDescent="0.25">
      <c r="B385" s="112">
        <v>60256</v>
      </c>
      <c r="C385" t="s">
        <v>2704</v>
      </c>
      <c r="D385" s="108">
        <v>0</v>
      </c>
      <c r="E385" s="81" t="str">
        <f>VLOOKUP(B385,Table1[[Codigo_servico]:[Subtotal_servico]],9,FALSE)</f>
        <v>M</v>
      </c>
      <c r="F385" s="109">
        <f>VLOOKUP(B385,Table1[[Codigo_servico]:[Subtotal_servico]],11,FALSE)</f>
        <v>40.164657043482862</v>
      </c>
      <c r="G385" s="106">
        <f t="shared" si="5"/>
        <v>0</v>
      </c>
    </row>
    <row r="386" spans="2:7" hidden="1" x14ac:dyDescent="0.25">
      <c r="B386" s="112">
        <v>60257</v>
      </c>
      <c r="C386" t="s">
        <v>2705</v>
      </c>
      <c r="D386" s="108">
        <v>0</v>
      </c>
      <c r="E386" s="81" t="str">
        <f>VLOOKUP(B386,Table1[[Codigo_servico]:[Subtotal_servico]],9,FALSE)</f>
        <v>M</v>
      </c>
      <c r="F386" s="109">
        <f>VLOOKUP(B386,Table1[[Codigo_servico]:[Subtotal_servico]],11,FALSE)</f>
        <v>162.93034204348282</v>
      </c>
      <c r="G386" s="106">
        <f t="shared" si="5"/>
        <v>0</v>
      </c>
    </row>
    <row r="387" spans="2:7" hidden="1" x14ac:dyDescent="0.25">
      <c r="B387" s="112">
        <v>60290</v>
      </c>
      <c r="C387" t="s">
        <v>2706</v>
      </c>
      <c r="D387" s="108">
        <v>0</v>
      </c>
      <c r="E387" s="81" t="str">
        <f>VLOOKUP(B387,Table1[[Codigo_servico]:[Subtotal_servico]],9,FALSE)</f>
        <v>M</v>
      </c>
      <c r="F387" s="109">
        <f>VLOOKUP(B387,Table1[[Codigo_servico]:[Subtotal_servico]],11,FALSE)</f>
        <v>36.755593521741432</v>
      </c>
      <c r="G387" s="106">
        <f t="shared" si="5"/>
        <v>0</v>
      </c>
    </row>
    <row r="388" spans="2:7" hidden="1" x14ac:dyDescent="0.25">
      <c r="B388" s="112">
        <v>60291</v>
      </c>
      <c r="C388" t="s">
        <v>2707</v>
      </c>
      <c r="D388" s="108">
        <v>0</v>
      </c>
      <c r="E388" s="81" t="str">
        <f>VLOOKUP(B388,Table1[[Codigo_servico]:[Subtotal_servico]],9,FALSE)</f>
        <v>M</v>
      </c>
      <c r="F388" s="109">
        <f>VLOOKUP(B388,Table1[[Codigo_servico]:[Subtotal_servico]],11,FALSE)</f>
        <v>36.176308521741433</v>
      </c>
      <c r="G388" s="106">
        <f t="shared" si="5"/>
        <v>0</v>
      </c>
    </row>
    <row r="389" spans="2:7" hidden="1" x14ac:dyDescent="0.25">
      <c r="B389" s="112">
        <v>60292</v>
      </c>
      <c r="C389" t="s">
        <v>2708</v>
      </c>
      <c r="D389" s="108">
        <v>0</v>
      </c>
      <c r="E389" s="81" t="str">
        <f>VLOOKUP(B389,Table1[[Codigo_servico]:[Subtotal_servico]],9,FALSE)</f>
        <v>M</v>
      </c>
      <c r="F389" s="109">
        <f>VLOOKUP(B389,Table1[[Codigo_servico]:[Subtotal_servico]],11,FALSE)</f>
        <v>33.605908521741434</v>
      </c>
      <c r="G389" s="106">
        <f t="shared" si="5"/>
        <v>0</v>
      </c>
    </row>
    <row r="390" spans="2:7" hidden="1" x14ac:dyDescent="0.25">
      <c r="B390" s="112">
        <v>60293</v>
      </c>
      <c r="C390" t="s">
        <v>2709</v>
      </c>
      <c r="D390" s="108">
        <v>0</v>
      </c>
      <c r="E390" s="81" t="str">
        <f>VLOOKUP(B390,Table1[[Codigo_servico]:[Subtotal_servico]],9,FALSE)</f>
        <v>M</v>
      </c>
      <c r="F390" s="109">
        <f>VLOOKUP(B390,Table1[[Codigo_servico]:[Subtotal_servico]],11,FALSE)</f>
        <v>36.176308521741433</v>
      </c>
      <c r="G390" s="106">
        <f t="shared" si="5"/>
        <v>0</v>
      </c>
    </row>
    <row r="391" spans="2:7" hidden="1" x14ac:dyDescent="0.25">
      <c r="B391" s="112">
        <v>60294</v>
      </c>
      <c r="C391" t="s">
        <v>2710</v>
      </c>
      <c r="D391" s="108">
        <v>0</v>
      </c>
      <c r="E391" s="81" t="str">
        <f>VLOOKUP(B391,Table1[[Codigo_servico]:[Subtotal_servico]],9,FALSE)</f>
        <v>M</v>
      </c>
      <c r="F391" s="109">
        <f>VLOOKUP(B391,Table1[[Codigo_servico]:[Subtotal_servico]],11,FALSE)</f>
        <v>29.529233521741435</v>
      </c>
      <c r="G391" s="106">
        <f t="shared" si="5"/>
        <v>0</v>
      </c>
    </row>
    <row r="392" spans="2:7" hidden="1" x14ac:dyDescent="0.25">
      <c r="B392" s="112">
        <v>60295</v>
      </c>
      <c r="C392" t="s">
        <v>2711</v>
      </c>
      <c r="D392" s="108">
        <v>0</v>
      </c>
      <c r="E392" s="81" t="str">
        <f>VLOOKUP(B392,Table1[[Codigo_servico]:[Subtotal_servico]],9,FALSE)</f>
        <v>M</v>
      </c>
      <c r="F392" s="109">
        <f>VLOOKUP(B392,Table1[[Codigo_servico]:[Subtotal_servico]],11,FALSE)</f>
        <v>30.455653521741432</v>
      </c>
      <c r="G392" s="106">
        <f t="shared" si="5"/>
        <v>0</v>
      </c>
    </row>
    <row r="393" spans="2:7" hidden="1" x14ac:dyDescent="0.25">
      <c r="B393" s="112">
        <v>60296</v>
      </c>
      <c r="C393" t="s">
        <v>2712</v>
      </c>
      <c r="D393" s="108">
        <v>0</v>
      </c>
      <c r="E393" s="81" t="str">
        <f>VLOOKUP(B393,Table1[[Codigo_servico]:[Subtotal_servico]],9,FALSE)</f>
        <v>M</v>
      </c>
      <c r="F393" s="109">
        <f>VLOOKUP(B393,Table1[[Codigo_servico]:[Subtotal_servico]],11,FALSE)</f>
        <v>39.229143521741435</v>
      </c>
      <c r="G393" s="106">
        <f t="shared" si="5"/>
        <v>0</v>
      </c>
    </row>
    <row r="394" spans="2:7" hidden="1" x14ac:dyDescent="0.25">
      <c r="B394" s="112">
        <v>60297</v>
      </c>
      <c r="C394" t="s">
        <v>2713</v>
      </c>
      <c r="D394" s="108">
        <v>0</v>
      </c>
      <c r="E394" s="81" t="str">
        <f>VLOOKUP(B394,Table1[[Codigo_servico]:[Subtotal_servico]],9,FALSE)</f>
        <v>M</v>
      </c>
      <c r="F394" s="109">
        <f>VLOOKUP(B394,Table1[[Codigo_servico]:[Subtotal_servico]],11,FALSE)</f>
        <v>40.386013521741432</v>
      </c>
      <c r="G394" s="106">
        <f t="shared" si="5"/>
        <v>0</v>
      </c>
    </row>
    <row r="395" spans="2:7" hidden="1" x14ac:dyDescent="0.25">
      <c r="B395" s="112">
        <v>60299</v>
      </c>
      <c r="C395" t="s">
        <v>369</v>
      </c>
      <c r="D395" s="108">
        <v>0</v>
      </c>
      <c r="E395" s="81" t="str">
        <f>VLOOKUP(B395,Table1[[Codigo_servico]:[Subtotal_servico]],9,FALSE)</f>
        <v>M2</v>
      </c>
      <c r="F395" s="109">
        <f>VLOOKUP(B395,Table1[[Codigo_servico]:[Subtotal_servico]],11,FALSE)</f>
        <v>8.157269429711814</v>
      </c>
      <c r="G395" s="106">
        <f t="shared" si="5"/>
        <v>0</v>
      </c>
    </row>
    <row r="396" spans="2:7" hidden="1" x14ac:dyDescent="0.25">
      <c r="B396" s="112">
        <v>60398</v>
      </c>
      <c r="C396" t="s">
        <v>2714</v>
      </c>
      <c r="D396" s="108">
        <v>0</v>
      </c>
      <c r="E396" s="81" t="str">
        <f>VLOOKUP(B396,Table1[[Codigo_servico]:[Subtotal_servico]],9,FALSE)</f>
        <v>M2</v>
      </c>
      <c r="F396" s="109">
        <f>VLOOKUP(B396,Table1[[Codigo_servico]:[Subtotal_servico]],11,FALSE)</f>
        <v>406.00425785969401</v>
      </c>
      <c r="G396" s="106">
        <f t="shared" si="5"/>
        <v>0</v>
      </c>
    </row>
    <row r="397" spans="2:7" hidden="1" x14ac:dyDescent="0.25">
      <c r="B397" s="112">
        <v>65020</v>
      </c>
      <c r="C397" t="s">
        <v>2715</v>
      </c>
      <c r="D397" s="108">
        <v>0</v>
      </c>
      <c r="E397" s="81" t="str">
        <f>VLOOKUP(B397,Table1[[Codigo_servico]:[Subtotal_servico]],9,FALSE)</f>
        <v>M2</v>
      </c>
      <c r="F397" s="109">
        <f>VLOOKUP(B397,Table1[[Codigo_servico]:[Subtotal_servico]],11,FALSE)</f>
        <v>7.576726631308353</v>
      </c>
      <c r="G397" s="106">
        <f t="shared" si="5"/>
        <v>0</v>
      </c>
    </row>
    <row r="398" spans="2:7" hidden="1" x14ac:dyDescent="0.25">
      <c r="B398" s="112">
        <v>65025</v>
      </c>
      <c r="C398" t="s">
        <v>2716</v>
      </c>
      <c r="D398" s="108">
        <v>0</v>
      </c>
      <c r="E398" s="81" t="str">
        <f>VLOOKUP(B398,Table1[[Codigo_servico]:[Subtotal_servico]],9,FALSE)</f>
        <v>M2</v>
      </c>
      <c r="F398" s="109">
        <f>VLOOKUP(B398,Table1[[Codigo_servico]:[Subtotal_servico]],11,FALSE)</f>
        <v>3.1569694297118138</v>
      </c>
      <c r="G398" s="106">
        <f t="shared" si="5"/>
        <v>0</v>
      </c>
    </row>
    <row r="399" spans="2:7" hidden="1" x14ac:dyDescent="0.25">
      <c r="B399" s="112">
        <v>66003</v>
      </c>
      <c r="C399" t="s">
        <v>2717</v>
      </c>
      <c r="D399" s="108">
        <v>0</v>
      </c>
      <c r="E399" s="81" t="str">
        <f>VLOOKUP(B399,Table1[[Codigo_servico]:[Subtotal_servico]],9,FALSE)</f>
        <v>M2</v>
      </c>
      <c r="F399" s="109">
        <f>VLOOKUP(B399,Table1[[Codigo_servico]:[Subtotal_servico]],11,FALSE)</f>
        <v>8.6791812708897123</v>
      </c>
      <c r="G399" s="106">
        <f t="shared" si="5"/>
        <v>0</v>
      </c>
    </row>
    <row r="400" spans="2:7" hidden="1" x14ac:dyDescent="0.25">
      <c r="B400" s="112">
        <v>66004</v>
      </c>
      <c r="C400" t="s">
        <v>2718</v>
      </c>
      <c r="D400" s="108">
        <v>0</v>
      </c>
      <c r="E400" s="81" t="str">
        <f>VLOOKUP(B400,Table1[[Codigo_servico]:[Subtotal_servico]],9,FALSE)</f>
        <v>M2</v>
      </c>
      <c r="F400" s="109">
        <f>VLOOKUP(B400,Table1[[Codigo_servico]:[Subtotal_servico]],11,FALSE)</f>
        <v>5.7861208472598094</v>
      </c>
      <c r="G400" s="106">
        <f t="shared" si="5"/>
        <v>0</v>
      </c>
    </row>
    <row r="401" spans="2:7" hidden="1" x14ac:dyDescent="0.25">
      <c r="B401" s="112">
        <v>66005</v>
      </c>
      <c r="C401" t="s">
        <v>2719</v>
      </c>
      <c r="D401" s="108">
        <v>0</v>
      </c>
      <c r="E401" s="81" t="str">
        <f>VLOOKUP(B401,Table1[[Codigo_servico]:[Subtotal_servico]],9,FALSE)</f>
        <v>M2</v>
      </c>
      <c r="F401" s="109">
        <f>VLOOKUP(B401,Table1[[Codigo_servico]:[Subtotal_servico]],11,FALSE)</f>
        <v>14.465302118149522</v>
      </c>
      <c r="G401" s="106">
        <f t="shared" si="5"/>
        <v>0</v>
      </c>
    </row>
    <row r="402" spans="2:7" hidden="1" x14ac:dyDescent="0.25">
      <c r="B402" s="112">
        <v>66006</v>
      </c>
      <c r="C402" t="s">
        <v>2720</v>
      </c>
      <c r="D402" s="108">
        <v>0</v>
      </c>
      <c r="E402" s="81" t="str">
        <f>VLOOKUP(B402,Table1[[Codigo_servico]:[Subtotal_servico]],9,FALSE)</f>
        <v>M2</v>
      </c>
      <c r="F402" s="109">
        <f>VLOOKUP(B402,Table1[[Codigo_servico]:[Subtotal_servico]],11,FALSE)</f>
        <v>11.572241694519619</v>
      </c>
      <c r="G402" s="106">
        <f t="shared" si="5"/>
        <v>0</v>
      </c>
    </row>
    <row r="403" spans="2:7" hidden="1" x14ac:dyDescent="0.25">
      <c r="B403" s="112">
        <v>66008</v>
      </c>
      <c r="C403" t="s">
        <v>323</v>
      </c>
      <c r="D403" s="108">
        <v>0</v>
      </c>
      <c r="E403" s="81" t="str">
        <f>VLOOKUP(B403,Table1[[Codigo_servico]:[Subtotal_servico]],9,FALSE)</f>
        <v>KG</v>
      </c>
      <c r="F403" s="109">
        <f>VLOOKUP(B403,Table1[[Codigo_servico]:[Subtotal_servico]],11,FALSE)</f>
        <v>1.4222999999999999</v>
      </c>
      <c r="G403" s="106">
        <f t="shared" ref="G403:G466" si="6">D403*F403</f>
        <v>0</v>
      </c>
    </row>
    <row r="404" spans="2:7" hidden="1" x14ac:dyDescent="0.25">
      <c r="B404" s="112">
        <v>66010</v>
      </c>
      <c r="C404" t="s">
        <v>2721</v>
      </c>
      <c r="D404" s="108">
        <v>0</v>
      </c>
      <c r="E404" s="81" t="str">
        <f>VLOOKUP(B404,Table1[[Codigo_servico]:[Subtotal_servico]],9,FALSE)</f>
        <v>M</v>
      </c>
      <c r="F404" s="109">
        <f>VLOOKUP(B404,Table1[[Codigo_servico]:[Subtotal_servico]],11,FALSE)</f>
        <v>0.28930604236299046</v>
      </c>
      <c r="G404" s="106">
        <f t="shared" si="6"/>
        <v>0</v>
      </c>
    </row>
    <row r="405" spans="2:7" hidden="1" x14ac:dyDescent="0.25">
      <c r="B405" s="112">
        <v>66011</v>
      </c>
      <c r="C405" t="s">
        <v>2722</v>
      </c>
      <c r="D405" s="108">
        <v>0</v>
      </c>
      <c r="E405" s="81" t="str">
        <f>VLOOKUP(B405,Table1[[Codigo_servico]:[Subtotal_servico]],9,FALSE)</f>
        <v>M</v>
      </c>
      <c r="F405" s="109">
        <f>VLOOKUP(B405,Table1[[Codigo_servico]:[Subtotal_servico]],11,FALSE)</f>
        <v>1.7358362541779426</v>
      </c>
      <c r="G405" s="106">
        <f t="shared" si="6"/>
        <v>0</v>
      </c>
    </row>
    <row r="406" spans="2:7" hidden="1" x14ac:dyDescent="0.25">
      <c r="B406" s="112">
        <v>66012</v>
      </c>
      <c r="C406" t="s">
        <v>2723</v>
      </c>
      <c r="D406" s="108">
        <v>0</v>
      </c>
      <c r="E406" s="81" t="str">
        <f>VLOOKUP(B406,Table1[[Codigo_servico]:[Subtotal_servico]],9,FALSE)</f>
        <v>M</v>
      </c>
      <c r="F406" s="109">
        <f>VLOOKUP(B406,Table1[[Codigo_servico]:[Subtotal_servico]],11,FALSE)</f>
        <v>2.8930604236299047</v>
      </c>
      <c r="G406" s="106">
        <f t="shared" si="6"/>
        <v>0</v>
      </c>
    </row>
    <row r="407" spans="2:7" hidden="1" x14ac:dyDescent="0.25">
      <c r="B407" s="112">
        <v>66015</v>
      </c>
      <c r="C407" t="s">
        <v>2724</v>
      </c>
      <c r="D407" s="108">
        <v>0</v>
      </c>
      <c r="E407" s="81" t="str">
        <f>VLOOKUP(B407,Table1[[Codigo_servico]:[Subtotal_servico]],9,FALSE)</f>
        <v>UN</v>
      </c>
      <c r="F407" s="109">
        <f>VLOOKUP(B407,Table1[[Codigo_servico]:[Subtotal_servico]],11,FALSE)</f>
        <v>4.3395906354448561</v>
      </c>
      <c r="G407" s="106">
        <f t="shared" si="6"/>
        <v>0</v>
      </c>
    </row>
    <row r="408" spans="2:7" hidden="1" x14ac:dyDescent="0.25">
      <c r="B408" s="112">
        <v>66020</v>
      </c>
      <c r="C408" t="s">
        <v>2725</v>
      </c>
      <c r="D408" s="108">
        <v>0</v>
      </c>
      <c r="E408" s="81" t="str">
        <f>VLOOKUP(B408,Table1[[Codigo_servico]:[Subtotal_servico]],9,FALSE)</f>
        <v>M2</v>
      </c>
      <c r="F408" s="109">
        <f>VLOOKUP(B408,Table1[[Codigo_servico]:[Subtotal_servico]],11,FALSE)</f>
        <v>6.3139388594236276</v>
      </c>
      <c r="G408" s="106">
        <f t="shared" si="6"/>
        <v>0</v>
      </c>
    </row>
    <row r="409" spans="2:7" hidden="1" x14ac:dyDescent="0.25">
      <c r="B409" s="112">
        <v>66021</v>
      </c>
      <c r="C409" t="s">
        <v>2726</v>
      </c>
      <c r="D409" s="108">
        <v>0</v>
      </c>
      <c r="E409" s="81" t="str">
        <f>VLOOKUP(B409,Table1[[Codigo_servico]:[Subtotal_servico]],9,FALSE)</f>
        <v>M2</v>
      </c>
      <c r="F409" s="109">
        <f>VLOOKUP(B409,Table1[[Codigo_servico]:[Subtotal_servico]],11,FALSE)</f>
        <v>11.365089946962531</v>
      </c>
      <c r="G409" s="106">
        <f t="shared" si="6"/>
        <v>0</v>
      </c>
    </row>
    <row r="410" spans="2:7" hidden="1" x14ac:dyDescent="0.25">
      <c r="B410" s="112">
        <v>66022</v>
      </c>
      <c r="C410" t="s">
        <v>2727</v>
      </c>
      <c r="D410" s="108">
        <v>0</v>
      </c>
      <c r="E410" s="81" t="str">
        <f>VLOOKUP(B410,Table1[[Codigo_servico]:[Subtotal_servico]],9,FALSE)</f>
        <v>M2</v>
      </c>
      <c r="F410" s="109">
        <f>VLOOKUP(B410,Table1[[Codigo_servico]:[Subtotal_servico]],11,FALSE)</f>
        <v>8.8395144031930784</v>
      </c>
      <c r="G410" s="106">
        <f t="shared" si="6"/>
        <v>0</v>
      </c>
    </row>
    <row r="411" spans="2:7" hidden="1" x14ac:dyDescent="0.25">
      <c r="B411" s="112">
        <v>66025</v>
      </c>
      <c r="C411" t="s">
        <v>2728</v>
      </c>
      <c r="D411" s="108">
        <v>0</v>
      </c>
      <c r="E411" s="81" t="str">
        <f>VLOOKUP(B411,Table1[[Codigo_servico]:[Subtotal_servico]],9,FALSE)</f>
        <v>M2</v>
      </c>
      <c r="F411" s="109">
        <f>VLOOKUP(B411,Table1[[Codigo_servico]:[Subtotal_servico]],11,FALSE)</f>
        <v>4.4197572015965392</v>
      </c>
      <c r="G411" s="106">
        <f t="shared" si="6"/>
        <v>0</v>
      </c>
    </row>
    <row r="412" spans="2:7" hidden="1" x14ac:dyDescent="0.25">
      <c r="B412" s="112">
        <v>66028</v>
      </c>
      <c r="C412" t="s">
        <v>2729</v>
      </c>
      <c r="D412" s="108">
        <v>0</v>
      </c>
      <c r="E412" s="81" t="str">
        <f>VLOOKUP(B412,Table1[[Codigo_servico]:[Subtotal_servico]],9,FALSE)</f>
        <v>M2</v>
      </c>
      <c r="F412" s="109">
        <f>VLOOKUP(B412,Table1[[Codigo_servico]:[Subtotal_servico]],11,FALSE)</f>
        <v>3.7883633156541765</v>
      </c>
      <c r="G412" s="106">
        <f t="shared" si="6"/>
        <v>0</v>
      </c>
    </row>
    <row r="413" spans="2:7" hidden="1" x14ac:dyDescent="0.25">
      <c r="B413" s="112">
        <v>66029</v>
      </c>
      <c r="C413" t="s">
        <v>2730</v>
      </c>
      <c r="D413" s="108">
        <v>0</v>
      </c>
      <c r="E413" s="81" t="str">
        <f>VLOOKUP(B413,Table1[[Codigo_servico]:[Subtotal_servico]],9,FALSE)</f>
        <v>M2</v>
      </c>
      <c r="F413" s="109">
        <f>VLOOKUP(B413,Table1[[Codigo_servico]:[Subtotal_servico]],11,FALSE)</f>
        <v>3.7883633156541765</v>
      </c>
      <c r="G413" s="106">
        <f t="shared" si="6"/>
        <v>0</v>
      </c>
    </row>
    <row r="414" spans="2:7" hidden="1" x14ac:dyDescent="0.25">
      <c r="B414" s="112">
        <v>66040</v>
      </c>
      <c r="C414" t="s">
        <v>2731</v>
      </c>
      <c r="D414" s="108">
        <v>0</v>
      </c>
      <c r="E414" s="81" t="str">
        <f>VLOOKUP(B414,Table1[[Codigo_servico]:[Subtotal_servico]],9,FALSE)</f>
        <v>M</v>
      </c>
      <c r="F414" s="109">
        <f>VLOOKUP(B414,Table1[[Codigo_servico]:[Subtotal_servico]],11,FALSE)</f>
        <v>3.7883633156541765</v>
      </c>
      <c r="G414" s="106">
        <f t="shared" si="6"/>
        <v>0</v>
      </c>
    </row>
    <row r="415" spans="2:7" hidden="1" x14ac:dyDescent="0.25">
      <c r="B415" s="112">
        <v>66090</v>
      </c>
      <c r="C415" t="s">
        <v>2732</v>
      </c>
      <c r="D415" s="108">
        <v>0</v>
      </c>
      <c r="E415" s="81" t="str">
        <f>VLOOKUP(B415,Table1[[Codigo_servico]:[Subtotal_servico]],9,FALSE)</f>
        <v>M</v>
      </c>
      <c r="F415" s="109">
        <f>VLOOKUP(B415,Table1[[Codigo_servico]:[Subtotal_servico]],11,FALSE)</f>
        <v>2.5255755437694511</v>
      </c>
      <c r="G415" s="106">
        <f t="shared" si="6"/>
        <v>0</v>
      </c>
    </row>
    <row r="416" spans="2:7" hidden="1" x14ac:dyDescent="0.25">
      <c r="B416" s="112">
        <v>67010</v>
      </c>
      <c r="C416" t="s">
        <v>2733</v>
      </c>
      <c r="D416" s="108">
        <v>0</v>
      </c>
      <c r="E416" s="81" t="str">
        <f>VLOOKUP(B416,Table1[[Codigo_servico]:[Subtotal_servico]],9,FALSE)</f>
        <v>M</v>
      </c>
      <c r="F416" s="109">
        <f>VLOOKUP(B416,Table1[[Codigo_servico]:[Subtotal_servico]],11,FALSE)</f>
        <v>1.4520578118149521</v>
      </c>
      <c r="G416" s="106">
        <f t="shared" si="6"/>
        <v>0</v>
      </c>
    </row>
    <row r="417" spans="2:7" hidden="1" x14ac:dyDescent="0.25">
      <c r="B417" s="112">
        <v>67011</v>
      </c>
      <c r="C417" t="s">
        <v>2734</v>
      </c>
      <c r="D417" s="108">
        <v>0</v>
      </c>
      <c r="E417" s="81" t="str">
        <f>VLOOKUP(B417,Table1[[Codigo_servico]:[Subtotal_servico]],9,FALSE)</f>
        <v>M</v>
      </c>
      <c r="F417" s="109">
        <f>VLOOKUP(B417,Table1[[Codigo_servico]:[Subtotal_servico]],11,FALSE)</f>
        <v>4.3948666354448562</v>
      </c>
      <c r="G417" s="106">
        <f t="shared" si="6"/>
        <v>0</v>
      </c>
    </row>
    <row r="418" spans="2:7" hidden="1" x14ac:dyDescent="0.25">
      <c r="B418" s="112">
        <v>67012</v>
      </c>
      <c r="C418" t="s">
        <v>2735</v>
      </c>
      <c r="D418" s="108">
        <v>0</v>
      </c>
      <c r="E418" s="81" t="str">
        <f>VLOOKUP(B418,Table1[[Codigo_servico]:[Subtotal_servico]],9,FALSE)</f>
        <v>M</v>
      </c>
      <c r="F418" s="109">
        <f>VLOOKUP(B418,Table1[[Codigo_servico]:[Subtotal_servico]],11,FALSE)</f>
        <v>11.710431694519617</v>
      </c>
      <c r="G418" s="106">
        <f t="shared" si="6"/>
        <v>0</v>
      </c>
    </row>
    <row r="419" spans="2:7" hidden="1" x14ac:dyDescent="0.25">
      <c r="B419" s="112">
        <v>67015</v>
      </c>
      <c r="C419" t="s">
        <v>2736</v>
      </c>
      <c r="D419" s="108">
        <v>0</v>
      </c>
      <c r="E419" s="81" t="str">
        <f>VLOOKUP(B419,Table1[[Codigo_servico]:[Subtotal_servico]],9,FALSE)</f>
        <v>UN</v>
      </c>
      <c r="F419" s="109">
        <f>VLOOKUP(B419,Table1[[Codigo_servico]:[Subtotal_servico]],11,FALSE)</f>
        <v>8.6791812708897123</v>
      </c>
      <c r="G419" s="106">
        <f t="shared" si="6"/>
        <v>0</v>
      </c>
    </row>
    <row r="420" spans="2:7" hidden="1" x14ac:dyDescent="0.25">
      <c r="B420" s="112">
        <v>67020</v>
      </c>
      <c r="C420" t="s">
        <v>2737</v>
      </c>
      <c r="D420" s="108">
        <v>0</v>
      </c>
      <c r="E420" s="81" t="str">
        <f>VLOOKUP(B420,Table1[[Codigo_servico]:[Subtotal_servico]],9,FALSE)</f>
        <v>M2</v>
      </c>
      <c r="F420" s="109">
        <f>VLOOKUP(B420,Table1[[Codigo_servico]:[Subtotal_servico]],11,FALSE)</f>
        <v>20.558296300962787</v>
      </c>
      <c r="G420" s="106">
        <f t="shared" si="6"/>
        <v>0</v>
      </c>
    </row>
    <row r="421" spans="2:7" hidden="1" x14ac:dyDescent="0.25">
      <c r="B421" s="112">
        <v>67021</v>
      </c>
      <c r="C421" t="s">
        <v>2738</v>
      </c>
      <c r="D421" s="108">
        <v>0</v>
      </c>
      <c r="E421" s="81" t="str">
        <f>VLOOKUP(B421,Table1[[Codigo_servico]:[Subtotal_servico]],9,FALSE)</f>
        <v>M2</v>
      </c>
      <c r="F421" s="109">
        <f>VLOOKUP(B421,Table1[[Codigo_servico]:[Subtotal_servico]],11,FALSE)</f>
        <v>49.74725535247569</v>
      </c>
      <c r="G421" s="106">
        <f t="shared" si="6"/>
        <v>0</v>
      </c>
    </row>
    <row r="422" spans="2:7" hidden="1" x14ac:dyDescent="0.25">
      <c r="B422" s="112">
        <v>67022</v>
      </c>
      <c r="C422" t="s">
        <v>2739</v>
      </c>
      <c r="D422" s="108">
        <v>0</v>
      </c>
      <c r="E422" s="81" t="str">
        <f>VLOOKUP(B422,Table1[[Codigo_servico]:[Subtotal_servico]],9,FALSE)</f>
        <v>M2</v>
      </c>
      <c r="F422" s="109">
        <f>VLOOKUP(B422,Table1[[Codigo_servico]:[Subtotal_servico]],11,FALSE)</f>
        <v>31.916524951444181</v>
      </c>
      <c r="G422" s="106">
        <f t="shared" si="6"/>
        <v>0</v>
      </c>
    </row>
    <row r="423" spans="2:7" hidden="1" x14ac:dyDescent="0.25">
      <c r="B423" s="112">
        <v>67025</v>
      </c>
      <c r="C423" t="s">
        <v>2740</v>
      </c>
      <c r="D423" s="108">
        <v>0</v>
      </c>
      <c r="E423" s="81" t="str">
        <f>VLOOKUP(B423,Table1[[Codigo_servico]:[Subtotal_servico]],9,FALSE)</f>
        <v>M2</v>
      </c>
      <c r="F423" s="109">
        <f>VLOOKUP(B423,Table1[[Codigo_servico]:[Subtotal_servico]],11,FALSE)</f>
        <v>9.0966405652242965</v>
      </c>
      <c r="G423" s="106">
        <f t="shared" si="6"/>
        <v>0</v>
      </c>
    </row>
    <row r="424" spans="2:7" hidden="1" x14ac:dyDescent="0.25">
      <c r="B424" s="112">
        <v>67028</v>
      </c>
      <c r="C424" t="s">
        <v>2741</v>
      </c>
      <c r="D424" s="108">
        <v>0</v>
      </c>
      <c r="E424" s="81" t="str">
        <f>VLOOKUP(B424,Table1[[Codigo_servico]:[Subtotal_servico]],9,FALSE)</f>
        <v>M2</v>
      </c>
      <c r="F424" s="109">
        <f>VLOOKUP(B424,Table1[[Codigo_servico]:[Subtotal_servico]],11,FALSE)</f>
        <v>9.1091805652242961</v>
      </c>
      <c r="G424" s="106">
        <f t="shared" si="6"/>
        <v>0</v>
      </c>
    </row>
    <row r="425" spans="2:7" hidden="1" x14ac:dyDescent="0.25">
      <c r="B425" s="112">
        <v>67029</v>
      </c>
      <c r="C425" t="s">
        <v>2742</v>
      </c>
      <c r="D425" s="108">
        <v>0</v>
      </c>
      <c r="E425" s="81" t="str">
        <f>VLOOKUP(B425,Table1[[Codigo_servico]:[Subtotal_servico]],9,FALSE)</f>
        <v>M2</v>
      </c>
      <c r="F425" s="109">
        <f>VLOOKUP(B425,Table1[[Codigo_servico]:[Subtotal_servico]],11,FALSE)</f>
        <v>9.0583605652242962</v>
      </c>
      <c r="G425" s="106">
        <f t="shared" si="6"/>
        <v>0</v>
      </c>
    </row>
    <row r="426" spans="2:7" hidden="1" x14ac:dyDescent="0.25">
      <c r="B426" s="112">
        <v>67040</v>
      </c>
      <c r="C426" t="s">
        <v>2743</v>
      </c>
      <c r="D426" s="108">
        <v>0</v>
      </c>
      <c r="E426" s="81" t="str">
        <f>VLOOKUP(B426,Table1[[Codigo_servico]:[Subtotal_servico]],9,FALSE)</f>
        <v>M</v>
      </c>
      <c r="F426" s="109">
        <f>VLOOKUP(B426,Table1[[Codigo_servico]:[Subtotal_servico]],11,FALSE)</f>
        <v>14.967573007852245</v>
      </c>
      <c r="G426" s="106">
        <f t="shared" si="6"/>
        <v>0</v>
      </c>
    </row>
    <row r="427" spans="2:7" hidden="1" x14ac:dyDescent="0.25">
      <c r="B427" s="112">
        <v>67090</v>
      </c>
      <c r="C427" t="s">
        <v>2744</v>
      </c>
      <c r="D427" s="108">
        <v>0</v>
      </c>
      <c r="E427" s="81" t="str">
        <f>VLOOKUP(B427,Table1[[Codigo_servico]:[Subtotal_servico]],9,FALSE)</f>
        <v>M</v>
      </c>
      <c r="F427" s="109">
        <f>VLOOKUP(B427,Table1[[Codigo_servico]:[Subtotal_servico]],11,FALSE)</f>
        <v>6.3809835217414319</v>
      </c>
      <c r="G427" s="106">
        <f t="shared" si="6"/>
        <v>0</v>
      </c>
    </row>
    <row r="428" spans="2:7" hidden="1" x14ac:dyDescent="0.25">
      <c r="B428" s="112">
        <v>68001</v>
      </c>
      <c r="C428" t="s">
        <v>2745</v>
      </c>
      <c r="D428" s="108">
        <v>0</v>
      </c>
      <c r="E428" s="81" t="str">
        <f>VLOOKUP(B428,Table1[[Codigo_servico]:[Subtotal_servico]],9,FALSE)</f>
        <v>M2</v>
      </c>
      <c r="F428" s="109">
        <f>VLOOKUP(B428,Table1[[Codigo_servico]:[Subtotal_servico]],11,FALSE)</f>
        <v>5.5365590655108834</v>
      </c>
      <c r="G428" s="106">
        <f t="shared" si="6"/>
        <v>0</v>
      </c>
    </row>
    <row r="429" spans="2:7" hidden="1" x14ac:dyDescent="0.25">
      <c r="B429" s="112">
        <v>68002</v>
      </c>
      <c r="C429" t="s">
        <v>2746</v>
      </c>
      <c r="D429" s="108">
        <v>0</v>
      </c>
      <c r="E429" s="81" t="str">
        <f>VLOOKUP(B429,Table1[[Codigo_servico]:[Subtotal_servico]],9,FALSE)</f>
        <v>M2</v>
      </c>
      <c r="F429" s="109">
        <f>VLOOKUP(B429,Table1[[Codigo_servico]:[Subtotal_servico]],11,FALSE)</f>
        <v>21.368856468130787</v>
      </c>
      <c r="G429" s="106">
        <f t="shared" si="6"/>
        <v>0</v>
      </c>
    </row>
    <row r="430" spans="2:7" hidden="1" x14ac:dyDescent="0.25">
      <c r="B430" s="112">
        <v>68003</v>
      </c>
      <c r="C430" t="s">
        <v>2747</v>
      </c>
      <c r="D430" s="108">
        <v>0</v>
      </c>
      <c r="E430" s="81" t="str">
        <f>VLOOKUP(B430,Table1[[Codigo_servico]:[Subtotal_servico]],9,FALSE)</f>
        <v>M2</v>
      </c>
      <c r="F430" s="109">
        <f>VLOOKUP(B430,Table1[[Codigo_servico]:[Subtotal_servico]],11,FALSE)</f>
        <v>18.065901130448591</v>
      </c>
      <c r="G430" s="106">
        <f t="shared" si="6"/>
        <v>0</v>
      </c>
    </row>
    <row r="431" spans="2:7" hidden="1" x14ac:dyDescent="0.25">
      <c r="B431" s="112">
        <v>68010</v>
      </c>
      <c r="C431" t="s">
        <v>2748</v>
      </c>
      <c r="D431" s="108">
        <v>0</v>
      </c>
      <c r="E431" s="81" t="str">
        <f>VLOOKUP(B431,Table1[[Codigo_servico]:[Subtotal_servico]],9,FALSE)</f>
        <v>M</v>
      </c>
      <c r="F431" s="109">
        <f>VLOOKUP(B431,Table1[[Codigo_servico]:[Subtotal_servico]],11,FALSE)</f>
        <v>3.351822811814952</v>
      </c>
      <c r="G431" s="106">
        <f t="shared" si="6"/>
        <v>0</v>
      </c>
    </row>
    <row r="432" spans="2:7" hidden="1" x14ac:dyDescent="0.25">
      <c r="B432" s="112">
        <v>68012</v>
      </c>
      <c r="C432" t="s">
        <v>2749</v>
      </c>
      <c r="D432" s="108">
        <v>0</v>
      </c>
      <c r="E432" s="81" t="str">
        <f>VLOOKUP(B432,Table1[[Codigo_servico]:[Subtotal_servico]],9,FALSE)</f>
        <v>M</v>
      </c>
      <c r="F432" s="109">
        <f>VLOOKUP(B432,Table1[[Codigo_servico]:[Subtotal_servico]],11,FALSE)</f>
        <v>8.788171635444856</v>
      </c>
      <c r="G432" s="106">
        <f t="shared" si="6"/>
        <v>0</v>
      </c>
    </row>
    <row r="433" spans="2:7" hidden="1" x14ac:dyDescent="0.25">
      <c r="B433" s="112">
        <v>68016</v>
      </c>
      <c r="C433" t="s">
        <v>2750</v>
      </c>
      <c r="D433" s="108">
        <v>0</v>
      </c>
      <c r="E433" s="81" t="str">
        <f>VLOOKUP(B433,Table1[[Codigo_servico]:[Subtotal_servico]],9,FALSE)</f>
        <v>M</v>
      </c>
      <c r="F433" s="109">
        <f>VLOOKUP(B433,Table1[[Codigo_servico]:[Subtotal_servico]],11,FALSE)</f>
        <v>19.873528694519617</v>
      </c>
      <c r="G433" s="106">
        <f t="shared" si="6"/>
        <v>0</v>
      </c>
    </row>
    <row r="434" spans="2:7" hidden="1" x14ac:dyDescent="0.25">
      <c r="B434" s="112">
        <v>68047</v>
      </c>
      <c r="C434" t="s">
        <v>2751</v>
      </c>
      <c r="D434" s="108">
        <v>0</v>
      </c>
      <c r="E434" s="81" t="str">
        <f>VLOOKUP(B434,Table1[[Codigo_servico]:[Subtotal_servico]],9,FALSE)</f>
        <v>UN</v>
      </c>
      <c r="F434" s="109">
        <f>VLOOKUP(B434,Table1[[Codigo_servico]:[Subtotal_servico]],11,FALSE)</f>
        <v>4.4011835217414319</v>
      </c>
      <c r="G434" s="106">
        <f t="shared" si="6"/>
        <v>0</v>
      </c>
    </row>
    <row r="435" spans="2:7" hidden="1" x14ac:dyDescent="0.25">
      <c r="B435" s="112">
        <v>68049</v>
      </c>
      <c r="C435" t="s">
        <v>2752</v>
      </c>
      <c r="D435" s="108">
        <v>0</v>
      </c>
      <c r="E435" s="81" t="str">
        <f>VLOOKUP(B435,Table1[[Codigo_servico]:[Subtotal_servico]],9,FALSE)</f>
        <v>UN</v>
      </c>
      <c r="F435" s="109">
        <f>VLOOKUP(B435,Table1[[Codigo_servico]:[Subtotal_servico]],11,FALSE)</f>
        <v>4.5653835217414329</v>
      </c>
      <c r="G435" s="106">
        <f t="shared" si="6"/>
        <v>0</v>
      </c>
    </row>
    <row r="436" spans="2:7" hidden="1" x14ac:dyDescent="0.25">
      <c r="B436" s="112">
        <v>68084</v>
      </c>
      <c r="C436" t="s">
        <v>2753</v>
      </c>
      <c r="D436" s="108">
        <v>0</v>
      </c>
      <c r="E436" s="81" t="str">
        <f>VLOOKUP(B436,Table1[[Codigo_servico]:[Subtotal_servico]],9,FALSE)</f>
        <v>UN</v>
      </c>
      <c r="F436" s="109">
        <f>VLOOKUP(B436,Table1[[Codigo_servico]:[Subtotal_servico]],11,FALSE)</f>
        <v>8.487938521741432</v>
      </c>
      <c r="G436" s="106">
        <f t="shared" si="6"/>
        <v>0</v>
      </c>
    </row>
    <row r="437" spans="2:7" hidden="1" x14ac:dyDescent="0.25">
      <c r="B437" s="112">
        <v>70101</v>
      </c>
      <c r="C437" t="s">
        <v>2754</v>
      </c>
      <c r="D437" s="108">
        <v>0</v>
      </c>
      <c r="E437" s="81" t="str">
        <f>VLOOKUP(B437,Table1[[Codigo_servico]:[Subtotal_servico]],9,FALSE)</f>
        <v>UN</v>
      </c>
      <c r="F437" s="109">
        <f>VLOOKUP(B437,Table1[[Codigo_servico]:[Subtotal_servico]],11,FALSE)</f>
        <v>226.88546068065398</v>
      </c>
      <c r="G437" s="106">
        <f t="shared" si="6"/>
        <v>0</v>
      </c>
    </row>
    <row r="438" spans="2:7" hidden="1" x14ac:dyDescent="0.25">
      <c r="B438" s="112">
        <v>70102</v>
      </c>
      <c r="C438" t="s">
        <v>2755</v>
      </c>
      <c r="D438" s="108">
        <v>0</v>
      </c>
      <c r="E438" s="81" t="str">
        <f>VLOOKUP(B438,Table1[[Codigo_servico]:[Subtotal_servico]],9,FALSE)</f>
        <v>UN</v>
      </c>
      <c r="F438" s="109">
        <f>VLOOKUP(B438,Table1[[Codigo_servico]:[Subtotal_servico]],11,FALSE)</f>
        <v>260.76505391883609</v>
      </c>
      <c r="G438" s="106">
        <f t="shared" si="6"/>
        <v>0</v>
      </c>
    </row>
    <row r="439" spans="2:7" hidden="1" x14ac:dyDescent="0.25">
      <c r="B439" s="112">
        <v>70103</v>
      </c>
      <c r="C439" t="s">
        <v>2756</v>
      </c>
      <c r="D439" s="108">
        <v>0</v>
      </c>
      <c r="E439" s="81" t="str">
        <f>VLOOKUP(B439,Table1[[Codigo_servico]:[Subtotal_servico]],9,FALSE)</f>
        <v>UN</v>
      </c>
      <c r="F439" s="109">
        <f>VLOOKUP(B439,Table1[[Codigo_servico]:[Subtotal_servico]],11,FALSE)</f>
        <v>405.59461216526222</v>
      </c>
      <c r="G439" s="106">
        <f t="shared" si="6"/>
        <v>0</v>
      </c>
    </row>
    <row r="440" spans="2:7" hidden="1" x14ac:dyDescent="0.25">
      <c r="B440" s="112">
        <v>70104</v>
      </c>
      <c r="C440" t="s">
        <v>2757</v>
      </c>
      <c r="D440" s="108">
        <v>0</v>
      </c>
      <c r="E440" s="81" t="str">
        <f>VLOOKUP(B440,Table1[[Codigo_servico]:[Subtotal_servico]],9,FALSE)</f>
        <v>UN</v>
      </c>
      <c r="F440" s="109">
        <f>VLOOKUP(B440,Table1[[Codigo_servico]:[Subtotal_servico]],11,FALSE)</f>
        <v>405.96754998889719</v>
      </c>
      <c r="G440" s="106">
        <f t="shared" si="6"/>
        <v>0</v>
      </c>
    </row>
    <row r="441" spans="2:7" hidden="1" x14ac:dyDescent="0.25">
      <c r="B441" s="112">
        <v>70105</v>
      </c>
      <c r="C441" t="s">
        <v>2758</v>
      </c>
      <c r="D441" s="108">
        <v>0</v>
      </c>
      <c r="E441" s="81" t="str">
        <f>VLOOKUP(B441,Table1[[Codigo_servico]:[Subtotal_servico]],9,FALSE)</f>
        <v>UN</v>
      </c>
      <c r="F441" s="109">
        <f>VLOOKUP(B441,Table1[[Codigo_servico]:[Subtotal_servico]],11,FALSE)</f>
        <v>238.23270635444857</v>
      </c>
      <c r="G441" s="106">
        <f t="shared" si="6"/>
        <v>0</v>
      </c>
    </row>
    <row r="442" spans="2:7" hidden="1" x14ac:dyDescent="0.25">
      <c r="B442" s="112">
        <v>70106</v>
      </c>
      <c r="C442" t="s">
        <v>2759</v>
      </c>
      <c r="D442" s="108">
        <v>0</v>
      </c>
      <c r="E442" s="81" t="str">
        <f>VLOOKUP(B442,Table1[[Codigo_servico]:[Subtotal_servico]],9,FALSE)</f>
        <v>UN</v>
      </c>
      <c r="F442" s="109">
        <f>VLOOKUP(B442,Table1[[Codigo_servico]:[Subtotal_servico]],11,FALSE)</f>
        <v>239.1182063544486</v>
      </c>
      <c r="G442" s="106">
        <f t="shared" si="6"/>
        <v>0</v>
      </c>
    </row>
    <row r="443" spans="2:7" hidden="1" x14ac:dyDescent="0.25">
      <c r="B443" s="112">
        <v>70107</v>
      </c>
      <c r="C443" t="s">
        <v>2760</v>
      </c>
      <c r="D443" s="108">
        <v>0</v>
      </c>
      <c r="E443" s="81" t="str">
        <f>VLOOKUP(B443,Table1[[Codigo_servico]:[Subtotal_servico]],9,FALSE)</f>
        <v>UN</v>
      </c>
      <c r="F443" s="109">
        <f>VLOOKUP(B443,Table1[[Codigo_servico]:[Subtotal_servico]],11,FALSE)</f>
        <v>240.82230635444859</v>
      </c>
      <c r="G443" s="106">
        <f t="shared" si="6"/>
        <v>0</v>
      </c>
    </row>
    <row r="444" spans="2:7" hidden="1" x14ac:dyDescent="0.25">
      <c r="B444" s="112">
        <v>70108</v>
      </c>
      <c r="C444" t="s">
        <v>2761</v>
      </c>
      <c r="D444" s="108">
        <v>0</v>
      </c>
      <c r="E444" s="81" t="str">
        <f>VLOOKUP(B444,Table1[[Codigo_servico]:[Subtotal_servico]],9,FALSE)</f>
        <v>UN</v>
      </c>
      <c r="F444" s="109">
        <f>VLOOKUP(B444,Table1[[Codigo_servico]:[Subtotal_servico]],11,FALSE)</f>
        <v>261.12080635444852</v>
      </c>
      <c r="G444" s="106">
        <f t="shared" si="6"/>
        <v>0</v>
      </c>
    </row>
    <row r="445" spans="2:7" hidden="1" x14ac:dyDescent="0.25">
      <c r="B445" s="112">
        <v>70109</v>
      </c>
      <c r="C445" t="s">
        <v>2762</v>
      </c>
      <c r="D445" s="108">
        <v>0</v>
      </c>
      <c r="E445" s="81" t="str">
        <f>VLOOKUP(B445,Table1[[Codigo_servico]:[Subtotal_servico]],9,FALSE)</f>
        <v>UN</v>
      </c>
      <c r="F445" s="109">
        <f>VLOOKUP(B445,Table1[[Codigo_servico]:[Subtotal_servico]],11,FALSE)</f>
        <v>297.93880635444856</v>
      </c>
      <c r="G445" s="106">
        <f t="shared" si="6"/>
        <v>0</v>
      </c>
    </row>
    <row r="446" spans="2:7" hidden="1" x14ac:dyDescent="0.25">
      <c r="B446" s="112">
        <v>70110</v>
      </c>
      <c r="C446" t="s">
        <v>2763</v>
      </c>
      <c r="D446" s="108">
        <v>0</v>
      </c>
      <c r="E446" s="81" t="str">
        <f>VLOOKUP(B446,Table1[[Codigo_servico]:[Subtotal_servico]],9,FALSE)</f>
        <v>UN</v>
      </c>
      <c r="F446" s="109">
        <f>VLOOKUP(B446,Table1[[Codigo_servico]:[Subtotal_servico]],11,FALSE)</f>
        <v>177.18720635444856</v>
      </c>
      <c r="G446" s="106">
        <f t="shared" si="6"/>
        <v>0</v>
      </c>
    </row>
    <row r="447" spans="2:7" hidden="1" x14ac:dyDescent="0.25">
      <c r="B447" s="112">
        <v>70111</v>
      </c>
      <c r="C447" t="s">
        <v>2764</v>
      </c>
      <c r="D447" s="108">
        <v>0</v>
      </c>
      <c r="E447" s="81" t="str">
        <f>VLOOKUP(B447,Table1[[Codigo_servico]:[Subtotal_servico]],9,FALSE)</f>
        <v>UN</v>
      </c>
      <c r="F447" s="109">
        <f>VLOOKUP(B447,Table1[[Codigo_servico]:[Subtotal_servico]],11,FALSE)</f>
        <v>177.24770635444855</v>
      </c>
      <c r="G447" s="106">
        <f t="shared" si="6"/>
        <v>0</v>
      </c>
    </row>
    <row r="448" spans="2:7" x14ac:dyDescent="0.25">
      <c r="B448" s="112">
        <v>70112</v>
      </c>
      <c r="C448" t="s">
        <v>2765</v>
      </c>
      <c r="D448" s="108">
        <v>8</v>
      </c>
      <c r="E448" s="81" t="str">
        <f>VLOOKUP(B448,Table1[[Codigo_servico]:[Subtotal_servico]],9,FALSE)</f>
        <v>UN</v>
      </c>
      <c r="F448" s="109">
        <f>VLOOKUP(B448,Table1[[Codigo_servico]:[Subtotal_servico]],11,FALSE)</f>
        <v>177.36610635444856</v>
      </c>
      <c r="G448" s="106">
        <f t="shared" si="6"/>
        <v>1418.9288508355885</v>
      </c>
    </row>
    <row r="449" spans="2:7" x14ac:dyDescent="0.25">
      <c r="B449" s="112">
        <v>70113</v>
      </c>
      <c r="C449" t="s">
        <v>2766</v>
      </c>
      <c r="D449" s="108">
        <v>4</v>
      </c>
      <c r="E449" s="81" t="str">
        <f>VLOOKUP(B449,Table1[[Codigo_servico]:[Subtotal_servico]],9,FALSE)</f>
        <v>UN</v>
      </c>
      <c r="F449" s="109">
        <f>VLOOKUP(B449,Table1[[Codigo_servico]:[Subtotal_servico]],11,FALSE)</f>
        <v>188.41940635444854</v>
      </c>
      <c r="G449" s="106">
        <f t="shared" si="6"/>
        <v>753.67762541779416</v>
      </c>
    </row>
    <row r="450" spans="2:7" hidden="1" x14ac:dyDescent="0.25">
      <c r="B450" s="112">
        <v>70114</v>
      </c>
      <c r="C450" t="s">
        <v>2767</v>
      </c>
      <c r="D450" s="108">
        <v>0</v>
      </c>
      <c r="E450" s="81" t="str">
        <f>VLOOKUP(B450,Table1[[Codigo_servico]:[Subtotal_servico]],9,FALSE)</f>
        <v>UN</v>
      </c>
      <c r="F450" s="109">
        <f>VLOOKUP(B450,Table1[[Codigo_servico]:[Subtotal_servico]],11,FALSE)</f>
        <v>215.93850635444855</v>
      </c>
      <c r="G450" s="106">
        <f t="shared" si="6"/>
        <v>0</v>
      </c>
    </row>
    <row r="451" spans="2:7" hidden="1" x14ac:dyDescent="0.25">
      <c r="B451" s="112">
        <v>70115</v>
      </c>
      <c r="C451" t="s">
        <v>2768</v>
      </c>
      <c r="D451" s="108">
        <v>0</v>
      </c>
      <c r="E451" s="81" t="str">
        <f>VLOOKUP(B451,Table1[[Codigo_servico]:[Subtotal_servico]],9,FALSE)</f>
        <v>UN</v>
      </c>
      <c r="F451" s="109">
        <f>VLOOKUP(B451,Table1[[Codigo_servico]:[Subtotal_servico]],11,FALSE)</f>
        <v>290.9814139188361</v>
      </c>
      <c r="G451" s="106">
        <f t="shared" si="6"/>
        <v>0</v>
      </c>
    </row>
    <row r="452" spans="2:7" hidden="1" x14ac:dyDescent="0.25">
      <c r="B452" s="112">
        <v>70116</v>
      </c>
      <c r="C452" t="s">
        <v>2769</v>
      </c>
      <c r="D452" s="108">
        <v>0</v>
      </c>
      <c r="E452" s="81" t="str">
        <f>VLOOKUP(B452,Table1[[Codigo_servico]:[Subtotal_servico]],9,FALSE)</f>
        <v>UN</v>
      </c>
      <c r="F452" s="109">
        <f>VLOOKUP(B452,Table1[[Codigo_servico]:[Subtotal_servico]],11,FALSE)</f>
        <v>300.64215391883607</v>
      </c>
      <c r="G452" s="106">
        <f t="shared" si="6"/>
        <v>0</v>
      </c>
    </row>
    <row r="453" spans="2:7" hidden="1" x14ac:dyDescent="0.25">
      <c r="B453" s="112">
        <v>70117</v>
      </c>
      <c r="C453" t="s">
        <v>2770</v>
      </c>
      <c r="D453" s="108">
        <v>0</v>
      </c>
      <c r="E453" s="81" t="str">
        <f>VLOOKUP(B453,Table1[[Codigo_servico]:[Subtotal_servico]],9,FALSE)</f>
        <v>UN</v>
      </c>
      <c r="F453" s="109">
        <f>VLOOKUP(B453,Table1[[Codigo_servico]:[Subtotal_servico]],11,FALSE)</f>
        <v>310.36079391883607</v>
      </c>
      <c r="G453" s="106">
        <f t="shared" si="6"/>
        <v>0</v>
      </c>
    </row>
    <row r="454" spans="2:7" hidden="1" x14ac:dyDescent="0.25">
      <c r="B454" s="112">
        <v>70118</v>
      </c>
      <c r="C454" t="s">
        <v>2771</v>
      </c>
      <c r="D454" s="108">
        <v>0</v>
      </c>
      <c r="E454" s="81" t="str">
        <f>VLOOKUP(B454,Table1[[Codigo_servico]:[Subtotal_servico]],9,FALSE)</f>
        <v>UN</v>
      </c>
      <c r="F454" s="109">
        <f>VLOOKUP(B454,Table1[[Codigo_servico]:[Subtotal_servico]],11,FALSE)</f>
        <v>338.21451391883613</v>
      </c>
      <c r="G454" s="106">
        <f t="shared" si="6"/>
        <v>0</v>
      </c>
    </row>
    <row r="455" spans="2:7" hidden="1" x14ac:dyDescent="0.25">
      <c r="B455" s="112">
        <v>70119</v>
      </c>
      <c r="C455" t="s">
        <v>2772</v>
      </c>
      <c r="D455" s="108">
        <v>0</v>
      </c>
      <c r="E455" s="81" t="str">
        <f>VLOOKUP(B455,Table1[[Codigo_servico]:[Subtotal_servico]],9,FALSE)</f>
        <v>UN</v>
      </c>
      <c r="F455" s="109">
        <f>VLOOKUP(B455,Table1[[Codigo_servico]:[Subtotal_servico]],11,FALSE)</f>
        <v>375.3338539188361</v>
      </c>
      <c r="G455" s="106">
        <f t="shared" si="6"/>
        <v>0</v>
      </c>
    </row>
    <row r="456" spans="2:7" hidden="1" x14ac:dyDescent="0.25">
      <c r="B456" s="112">
        <v>70130</v>
      </c>
      <c r="C456" t="s">
        <v>2773</v>
      </c>
      <c r="D456" s="108">
        <v>0</v>
      </c>
      <c r="E456" s="81" t="str">
        <f>VLOOKUP(B456,Table1[[Codigo_servico]:[Subtotal_servico]],9,FALSE)</f>
        <v>UN</v>
      </c>
      <c r="F456" s="109">
        <f>VLOOKUP(B456,Table1[[Codigo_servico]:[Subtotal_servico]],11,FALSE)</f>
        <v>471.72290635444858</v>
      </c>
      <c r="G456" s="106">
        <f t="shared" si="6"/>
        <v>0</v>
      </c>
    </row>
    <row r="457" spans="2:7" hidden="1" x14ac:dyDescent="0.25">
      <c r="B457" s="112">
        <v>70131</v>
      </c>
      <c r="C457" t="s">
        <v>2774</v>
      </c>
      <c r="D457" s="108">
        <v>0</v>
      </c>
      <c r="E457" s="81" t="str">
        <f>VLOOKUP(B457,Table1[[Codigo_servico]:[Subtotal_servico]],9,FALSE)</f>
        <v>UN</v>
      </c>
      <c r="F457" s="109">
        <f>VLOOKUP(B457,Table1[[Codigo_servico]:[Subtotal_servico]],11,FALSE)</f>
        <v>528.09290635444859</v>
      </c>
      <c r="G457" s="106">
        <f t="shared" si="6"/>
        <v>0</v>
      </c>
    </row>
    <row r="458" spans="2:7" hidden="1" x14ac:dyDescent="0.25">
      <c r="B458" s="112">
        <v>70132</v>
      </c>
      <c r="C458" t="s">
        <v>2775</v>
      </c>
      <c r="D458" s="108">
        <v>0</v>
      </c>
      <c r="E458" s="81" t="str">
        <f>VLOOKUP(B458,Table1[[Codigo_servico]:[Subtotal_servico]],9,FALSE)</f>
        <v>UN</v>
      </c>
      <c r="F458" s="109">
        <f>VLOOKUP(B458,Table1[[Codigo_servico]:[Subtotal_servico]],11,FALSE)</f>
        <v>537.49130635444851</v>
      </c>
      <c r="G458" s="106">
        <f t="shared" si="6"/>
        <v>0</v>
      </c>
    </row>
    <row r="459" spans="2:7" hidden="1" x14ac:dyDescent="0.25">
      <c r="B459" s="112">
        <v>70133</v>
      </c>
      <c r="C459" t="s">
        <v>2776</v>
      </c>
      <c r="D459" s="108">
        <v>0</v>
      </c>
      <c r="E459" s="81" t="str">
        <f>VLOOKUP(B459,Table1[[Codigo_servico]:[Subtotal_servico]],9,FALSE)</f>
        <v>UN</v>
      </c>
      <c r="F459" s="109">
        <f>VLOOKUP(B459,Table1[[Codigo_servico]:[Subtotal_servico]],11,FALSE)</f>
        <v>586.74620635444853</v>
      </c>
      <c r="G459" s="106">
        <f t="shared" si="6"/>
        <v>0</v>
      </c>
    </row>
    <row r="460" spans="2:7" hidden="1" x14ac:dyDescent="0.25">
      <c r="B460" s="112">
        <v>70134</v>
      </c>
      <c r="C460" t="s">
        <v>2777</v>
      </c>
      <c r="D460" s="108">
        <v>0</v>
      </c>
      <c r="E460" s="81" t="str">
        <f>VLOOKUP(B460,Table1[[Codigo_servico]:[Subtotal_servico]],9,FALSE)</f>
        <v>UN</v>
      </c>
      <c r="F460" s="109">
        <f>VLOOKUP(B460,Table1[[Codigo_servico]:[Subtotal_servico]],11,FALSE)</f>
        <v>689.3913063544486</v>
      </c>
      <c r="G460" s="106">
        <f t="shared" si="6"/>
        <v>0</v>
      </c>
    </row>
    <row r="461" spans="2:7" hidden="1" x14ac:dyDescent="0.25">
      <c r="B461" s="112">
        <v>70137</v>
      </c>
      <c r="C461" t="s">
        <v>2778</v>
      </c>
      <c r="D461" s="108">
        <v>0</v>
      </c>
      <c r="E461" s="81" t="str">
        <f>VLOOKUP(B461,Table1[[Codigo_servico]:[Subtotal_servico]],9,FALSE)</f>
        <v>UN</v>
      </c>
      <c r="F461" s="109">
        <f>VLOOKUP(B461,Table1[[Codigo_servico]:[Subtotal_servico]],11,FALSE)</f>
        <v>353.00900635444862</v>
      </c>
      <c r="G461" s="106">
        <f t="shared" si="6"/>
        <v>0</v>
      </c>
    </row>
    <row r="462" spans="2:7" hidden="1" x14ac:dyDescent="0.25">
      <c r="B462" s="112">
        <v>70138</v>
      </c>
      <c r="C462" t="s">
        <v>2779</v>
      </c>
      <c r="D462" s="108">
        <v>0</v>
      </c>
      <c r="E462" s="81" t="str">
        <f>VLOOKUP(B462,Table1[[Codigo_servico]:[Subtotal_servico]],9,FALSE)</f>
        <v>UN</v>
      </c>
      <c r="F462" s="109">
        <f>VLOOKUP(B462,Table1[[Codigo_servico]:[Subtotal_servico]],11,FALSE)</f>
        <v>377.15620635444861</v>
      </c>
      <c r="G462" s="106">
        <f t="shared" si="6"/>
        <v>0</v>
      </c>
    </row>
    <row r="463" spans="2:7" hidden="1" x14ac:dyDescent="0.25">
      <c r="B463" s="112">
        <v>70139</v>
      </c>
      <c r="C463" t="s">
        <v>2780</v>
      </c>
      <c r="D463" s="108">
        <v>0</v>
      </c>
      <c r="E463" s="81" t="str">
        <f>VLOOKUP(B463,Table1[[Codigo_servico]:[Subtotal_servico]],9,FALSE)</f>
        <v>M2</v>
      </c>
      <c r="F463" s="109">
        <f>VLOOKUP(B463,Table1[[Codigo_servico]:[Subtotal_servico]],11,FALSE)</f>
        <v>195.0143739936525</v>
      </c>
      <c r="G463" s="106">
        <f t="shared" si="6"/>
        <v>0</v>
      </c>
    </row>
    <row r="464" spans="2:7" hidden="1" x14ac:dyDescent="0.25">
      <c r="B464" s="112">
        <v>70145</v>
      </c>
      <c r="C464" t="s">
        <v>2781</v>
      </c>
      <c r="D464" s="108">
        <v>0</v>
      </c>
      <c r="E464" s="81" t="str">
        <f>VLOOKUP(B464,Table1[[Codigo_servico]:[Subtotal_servico]],9,FALSE)</f>
        <v>UN</v>
      </c>
      <c r="F464" s="109">
        <f>VLOOKUP(B464,Table1[[Codigo_servico]:[Subtotal_servico]],11,FALSE)</f>
        <v>359.33721270889714</v>
      </c>
      <c r="G464" s="106">
        <f t="shared" si="6"/>
        <v>0</v>
      </c>
    </row>
    <row r="465" spans="2:7" hidden="1" x14ac:dyDescent="0.25">
      <c r="B465" s="112">
        <v>70146</v>
      </c>
      <c r="C465" t="s">
        <v>2782</v>
      </c>
      <c r="D465" s="108">
        <v>0</v>
      </c>
      <c r="E465" s="81" t="str">
        <f>VLOOKUP(B465,Table1[[Codigo_servico]:[Subtotal_servico]],9,FALSE)</f>
        <v>UN</v>
      </c>
      <c r="F465" s="109">
        <f>VLOOKUP(B465,Table1[[Codigo_servico]:[Subtotal_servico]],11,FALSE)</f>
        <v>359.45821270889712</v>
      </c>
      <c r="G465" s="106">
        <f t="shared" si="6"/>
        <v>0</v>
      </c>
    </row>
    <row r="466" spans="2:7" hidden="1" x14ac:dyDescent="0.25">
      <c r="B466" s="112">
        <v>70147</v>
      </c>
      <c r="C466" t="s">
        <v>2783</v>
      </c>
      <c r="D466" s="108">
        <v>0</v>
      </c>
      <c r="E466" s="81" t="str">
        <f>VLOOKUP(B466,Table1[[Codigo_servico]:[Subtotal_servico]],9,FALSE)</f>
        <v>UN</v>
      </c>
      <c r="F466" s="109">
        <f>VLOOKUP(B466,Table1[[Codigo_servico]:[Subtotal_servico]],11,FALSE)</f>
        <v>359.69501270889714</v>
      </c>
      <c r="G466" s="106">
        <f t="shared" si="6"/>
        <v>0</v>
      </c>
    </row>
    <row r="467" spans="2:7" hidden="1" x14ac:dyDescent="0.25">
      <c r="B467" s="112">
        <v>70148</v>
      </c>
      <c r="C467" t="s">
        <v>2784</v>
      </c>
      <c r="D467" s="108">
        <v>0</v>
      </c>
      <c r="E467" s="81" t="str">
        <f>VLOOKUP(B467,Table1[[Codigo_servico]:[Subtotal_servico]],9,FALSE)</f>
        <v>UN</v>
      </c>
      <c r="F467" s="109">
        <f>VLOOKUP(B467,Table1[[Codigo_servico]:[Subtotal_servico]],11,FALSE)</f>
        <v>381.80161270889704</v>
      </c>
      <c r="G467" s="106">
        <f t="shared" ref="G467:G530" si="7">D467*F467</f>
        <v>0</v>
      </c>
    </row>
    <row r="468" spans="2:7" hidden="1" x14ac:dyDescent="0.25">
      <c r="B468" s="112">
        <v>70149</v>
      </c>
      <c r="C468" t="s">
        <v>2785</v>
      </c>
      <c r="D468" s="108">
        <v>0</v>
      </c>
      <c r="E468" s="81" t="str">
        <f>VLOOKUP(B468,Table1[[Codigo_servico]:[Subtotal_servico]],9,FALSE)</f>
        <v>UN</v>
      </c>
      <c r="F468" s="109">
        <f>VLOOKUP(B468,Table1[[Codigo_servico]:[Subtotal_servico]],11,FALSE)</f>
        <v>436.83981270889706</v>
      </c>
      <c r="G468" s="106">
        <f t="shared" si="7"/>
        <v>0</v>
      </c>
    </row>
    <row r="469" spans="2:7" hidden="1" x14ac:dyDescent="0.25">
      <c r="B469" s="112">
        <v>70150</v>
      </c>
      <c r="C469" t="s">
        <v>2786</v>
      </c>
      <c r="D469" s="108">
        <v>0</v>
      </c>
      <c r="E469" s="81" t="str">
        <f>VLOOKUP(B469,Table1[[Codigo_servico]:[Subtotal_servico]],9,FALSE)</f>
        <v>JG</v>
      </c>
      <c r="F469" s="109">
        <f>VLOOKUP(B469,Table1[[Codigo_servico]:[Subtotal_servico]],11,FALSE)</f>
        <v>238.29655939425581</v>
      </c>
      <c r="G469" s="106">
        <f t="shared" si="7"/>
        <v>0</v>
      </c>
    </row>
    <row r="470" spans="2:7" hidden="1" x14ac:dyDescent="0.25">
      <c r="B470" s="112">
        <v>70151</v>
      </c>
      <c r="C470" t="s">
        <v>2788</v>
      </c>
      <c r="D470" s="108">
        <v>0</v>
      </c>
      <c r="E470" s="81" t="str">
        <f>VLOOKUP(B470,Table1[[Codigo_servico]:[Subtotal_servico]],9,FALSE)</f>
        <v>JG</v>
      </c>
      <c r="F470" s="109">
        <f>VLOOKUP(B470,Table1[[Codigo_servico]:[Subtotal_servico]],11,FALSE)</f>
        <v>330.08289324295163</v>
      </c>
      <c r="G470" s="106">
        <f t="shared" si="7"/>
        <v>0</v>
      </c>
    </row>
    <row r="471" spans="2:7" hidden="1" x14ac:dyDescent="0.25">
      <c r="B471" s="112">
        <v>70152</v>
      </c>
      <c r="C471" t="s">
        <v>2789</v>
      </c>
      <c r="D471" s="108">
        <v>0</v>
      </c>
      <c r="E471" s="81" t="str">
        <f>VLOOKUP(B471,Table1[[Codigo_servico]:[Subtotal_servico]],9,FALSE)</f>
        <v>JG</v>
      </c>
      <c r="F471" s="109">
        <f>VLOOKUP(B471,Table1[[Codigo_servico]:[Subtotal_servico]],11,FALSE)</f>
        <v>344.00993011264791</v>
      </c>
      <c r="G471" s="106">
        <f t="shared" si="7"/>
        <v>0</v>
      </c>
    </row>
    <row r="472" spans="2:7" hidden="1" x14ac:dyDescent="0.25">
      <c r="B472" s="112">
        <v>70153</v>
      </c>
      <c r="C472" t="s">
        <v>2790</v>
      </c>
      <c r="D472" s="108">
        <v>0</v>
      </c>
      <c r="E472" s="81" t="str">
        <f>VLOOKUP(B472,Table1[[Codigo_servico]:[Subtotal_servico]],9,FALSE)</f>
        <v>JG</v>
      </c>
      <c r="F472" s="109">
        <f>VLOOKUP(B472,Table1[[Codigo_servico]:[Subtotal_servico]],11,FALSE)</f>
        <v>241.32810364827372</v>
      </c>
      <c r="G472" s="106">
        <f t="shared" si="7"/>
        <v>0</v>
      </c>
    </row>
    <row r="473" spans="2:7" hidden="1" x14ac:dyDescent="0.25">
      <c r="B473" s="112">
        <v>70154</v>
      </c>
      <c r="C473" t="s">
        <v>2791</v>
      </c>
      <c r="D473" s="108">
        <v>0</v>
      </c>
      <c r="E473" s="81" t="str">
        <f>VLOOKUP(B473,Table1[[Codigo_servico]:[Subtotal_servico]],9,FALSE)</f>
        <v>JG</v>
      </c>
      <c r="F473" s="109">
        <f>VLOOKUP(B473,Table1[[Codigo_servico]:[Subtotal_servico]],11,FALSE)</f>
        <v>252.20878262955006</v>
      </c>
      <c r="G473" s="106">
        <f t="shared" si="7"/>
        <v>0</v>
      </c>
    </row>
    <row r="474" spans="2:7" hidden="1" x14ac:dyDescent="0.25">
      <c r="B474" s="112">
        <v>70155</v>
      </c>
      <c r="C474" t="s">
        <v>2792</v>
      </c>
      <c r="D474" s="108">
        <v>0</v>
      </c>
      <c r="E474" s="81" t="str">
        <f>VLOOKUP(B474,Table1[[Codigo_servico]:[Subtotal_servico]],9,FALSE)</f>
        <v>JG</v>
      </c>
      <c r="F474" s="109">
        <f>VLOOKUP(B474,Table1[[Codigo_servico]:[Subtotal_servico]],11,FALSE)</f>
        <v>346.72469766430601</v>
      </c>
      <c r="G474" s="106">
        <f t="shared" si="7"/>
        <v>0</v>
      </c>
    </row>
    <row r="475" spans="2:7" hidden="1" x14ac:dyDescent="0.25">
      <c r="B475" s="112">
        <v>70156</v>
      </c>
      <c r="C475" t="s">
        <v>2793</v>
      </c>
      <c r="D475" s="108">
        <v>0</v>
      </c>
      <c r="E475" s="81" t="str">
        <f>VLOOKUP(B475,Table1[[Codigo_servico]:[Subtotal_servico]],9,FALSE)</f>
        <v>JG</v>
      </c>
      <c r="F475" s="109">
        <f>VLOOKUP(B475,Table1[[Codigo_servico]:[Subtotal_servico]],11,FALSE)</f>
        <v>597.19588503141745</v>
      </c>
      <c r="G475" s="106">
        <f t="shared" si="7"/>
        <v>0</v>
      </c>
    </row>
    <row r="476" spans="2:7" hidden="1" x14ac:dyDescent="0.25">
      <c r="B476" s="112">
        <v>70157</v>
      </c>
      <c r="C476" t="s">
        <v>2794</v>
      </c>
      <c r="D476" s="108">
        <v>0</v>
      </c>
      <c r="E476" s="81" t="str">
        <f>VLOOKUP(B476,Table1[[Codigo_servico]:[Subtotal_servico]],9,FALSE)</f>
        <v>M</v>
      </c>
      <c r="F476" s="109">
        <f>VLOOKUP(B476,Table1[[Codigo_servico]:[Subtotal_servico]],11,FALSE)</f>
        <v>31.630282482704665</v>
      </c>
      <c r="G476" s="106">
        <f t="shared" si="7"/>
        <v>0</v>
      </c>
    </row>
    <row r="477" spans="2:7" hidden="1" x14ac:dyDescent="0.25">
      <c r="B477" s="112">
        <v>70160</v>
      </c>
      <c r="C477" t="s">
        <v>2795</v>
      </c>
      <c r="D477" s="108">
        <v>0</v>
      </c>
      <c r="E477" s="81" t="str">
        <f>VLOOKUP(B477,Table1[[Codigo_servico]:[Subtotal_servico]],9,FALSE)</f>
        <v>UN</v>
      </c>
      <c r="F477" s="109">
        <f>VLOOKUP(B477,Table1[[Codigo_servico]:[Subtotal_servico]],11,FALSE)</f>
        <v>244.60168591883613</v>
      </c>
      <c r="G477" s="106">
        <f t="shared" si="7"/>
        <v>0</v>
      </c>
    </row>
    <row r="478" spans="2:7" hidden="1" x14ac:dyDescent="0.25">
      <c r="B478" s="112">
        <v>70170</v>
      </c>
      <c r="C478" t="s">
        <v>2796</v>
      </c>
      <c r="D478" s="108">
        <v>0</v>
      </c>
      <c r="E478" s="81" t="str">
        <f>VLOOKUP(B478,Table1[[Codigo_servico]:[Subtotal_servico]],9,FALSE)</f>
        <v>M2</v>
      </c>
      <c r="F478" s="109">
        <f>VLOOKUP(B478,Table1[[Codigo_servico]:[Subtotal_servico]],11,FALSE)</f>
        <v>215.27950423629903</v>
      </c>
      <c r="G478" s="106">
        <f t="shared" si="7"/>
        <v>0</v>
      </c>
    </row>
    <row r="479" spans="2:7" hidden="1" x14ac:dyDescent="0.25">
      <c r="B479" s="112">
        <v>70175</v>
      </c>
      <c r="C479" t="s">
        <v>2797</v>
      </c>
      <c r="D479" s="108">
        <v>0</v>
      </c>
      <c r="E479" s="81" t="str">
        <f>VLOOKUP(B479,Table1[[Codigo_servico]:[Subtotal_servico]],9,FALSE)</f>
        <v>UN</v>
      </c>
      <c r="F479" s="109">
        <f>VLOOKUP(B479,Table1[[Codigo_servico]:[Subtotal_servico]],11,FALSE)</f>
        <v>117.99202154177942</v>
      </c>
      <c r="G479" s="106">
        <f t="shared" si="7"/>
        <v>0</v>
      </c>
    </row>
    <row r="480" spans="2:7" hidden="1" x14ac:dyDescent="0.25">
      <c r="B480" s="112">
        <v>70180</v>
      </c>
      <c r="C480" t="s">
        <v>2798</v>
      </c>
      <c r="D480" s="108">
        <v>0</v>
      </c>
      <c r="E480" s="81" t="str">
        <f>VLOOKUP(B480,Table1[[Codigo_servico]:[Subtotal_servico]],9,FALSE)</f>
        <v>M2</v>
      </c>
      <c r="F480" s="109">
        <f>VLOOKUP(B480,Table1[[Codigo_servico]:[Subtotal_servico]],11,FALSE)</f>
        <v>53.507032118149525</v>
      </c>
      <c r="G480" s="106">
        <f t="shared" si="7"/>
        <v>0</v>
      </c>
    </row>
    <row r="481" spans="2:7" hidden="1" x14ac:dyDescent="0.25">
      <c r="B481" s="112">
        <v>70202</v>
      </c>
      <c r="C481" t="s">
        <v>2799</v>
      </c>
      <c r="D481" s="108">
        <v>0</v>
      </c>
      <c r="E481" s="81" t="str">
        <f>VLOOKUP(B481,Table1[[Codigo_servico]:[Subtotal_servico]],9,FALSE)</f>
        <v>UN</v>
      </c>
      <c r="F481" s="109">
        <f>VLOOKUP(B481,Table1[[Codigo_servico]:[Subtotal_servico]],11,FALSE)</f>
        <v>171.20777195408553</v>
      </c>
      <c r="G481" s="106">
        <f t="shared" si="7"/>
        <v>0</v>
      </c>
    </row>
    <row r="482" spans="2:7" hidden="1" x14ac:dyDescent="0.25">
      <c r="B482" s="112">
        <v>70208</v>
      </c>
      <c r="C482" t="s">
        <v>2800</v>
      </c>
      <c r="D482" s="108">
        <v>0</v>
      </c>
      <c r="E482" s="81" t="str">
        <f>VLOOKUP(B482,Table1[[Codigo_servico]:[Subtotal_servico]],9,FALSE)</f>
        <v>UN</v>
      </c>
      <c r="F482" s="109">
        <f>VLOOKUP(B482,Table1[[Codigo_servico]:[Subtotal_servico]],11,FALSE)</f>
        <v>121.89138414893452</v>
      </c>
      <c r="G482" s="106">
        <f t="shared" si="7"/>
        <v>0</v>
      </c>
    </row>
    <row r="483" spans="2:7" hidden="1" x14ac:dyDescent="0.25">
      <c r="B483" s="112">
        <v>70210</v>
      </c>
      <c r="C483" t="s">
        <v>2801</v>
      </c>
      <c r="D483" s="108">
        <v>0</v>
      </c>
      <c r="E483" s="81" t="str">
        <f>VLOOKUP(B483,Table1[[Codigo_servico]:[Subtotal_servico]],9,FALSE)</f>
        <v>UN</v>
      </c>
      <c r="F483" s="109">
        <f>VLOOKUP(B483,Table1[[Codigo_servico]:[Subtotal_servico]],11,FALSE)</f>
        <v>125.84328414893454</v>
      </c>
      <c r="G483" s="106">
        <f t="shared" si="7"/>
        <v>0</v>
      </c>
    </row>
    <row r="484" spans="2:7" hidden="1" x14ac:dyDescent="0.25">
      <c r="B484" s="112">
        <v>70212</v>
      </c>
      <c r="C484" t="s">
        <v>2802</v>
      </c>
      <c r="D484" s="108">
        <v>0</v>
      </c>
      <c r="E484" s="81" t="str">
        <f>VLOOKUP(B484,Table1[[Codigo_servico]:[Subtotal_servico]],9,FALSE)</f>
        <v>UN</v>
      </c>
      <c r="F484" s="109">
        <f>VLOOKUP(B484,Table1[[Codigo_servico]:[Subtotal_servico]],11,FALSE)</f>
        <v>126.88928414893454</v>
      </c>
      <c r="G484" s="106">
        <f t="shared" si="7"/>
        <v>0</v>
      </c>
    </row>
    <row r="485" spans="2:7" hidden="1" x14ac:dyDescent="0.25">
      <c r="B485" s="112">
        <v>70216</v>
      </c>
      <c r="C485" t="s">
        <v>2803</v>
      </c>
      <c r="D485" s="108">
        <v>0</v>
      </c>
      <c r="E485" s="81" t="str">
        <f>VLOOKUP(B485,Table1[[Codigo_servico]:[Subtotal_servico]],9,FALSE)</f>
        <v>UN</v>
      </c>
      <c r="F485" s="109">
        <f>VLOOKUP(B485,Table1[[Codigo_servico]:[Subtotal_servico]],11,FALSE)</f>
        <v>123.42037195408554</v>
      </c>
      <c r="G485" s="106">
        <f t="shared" si="7"/>
        <v>0</v>
      </c>
    </row>
    <row r="486" spans="2:7" hidden="1" x14ac:dyDescent="0.25">
      <c r="B486" s="112">
        <v>70219</v>
      </c>
      <c r="C486" t="s">
        <v>2804</v>
      </c>
      <c r="D486" s="108">
        <v>0</v>
      </c>
      <c r="E486" s="81" t="str">
        <f>VLOOKUP(B486,Table1[[Codigo_servico]:[Subtotal_servico]],9,FALSE)</f>
        <v>UN</v>
      </c>
      <c r="F486" s="109">
        <f>VLOOKUP(B486,Table1[[Codigo_servico]:[Subtotal_servico]],11,FALSE)</f>
        <v>76.179584148934538</v>
      </c>
      <c r="G486" s="106">
        <f t="shared" si="7"/>
        <v>0</v>
      </c>
    </row>
    <row r="487" spans="2:7" hidden="1" x14ac:dyDescent="0.25">
      <c r="B487" s="112">
        <v>70228</v>
      </c>
      <c r="C487" t="s">
        <v>2805</v>
      </c>
      <c r="D487" s="108">
        <v>0</v>
      </c>
      <c r="E487" s="81" t="str">
        <f>VLOOKUP(B487,Table1[[Codigo_servico]:[Subtotal_servico]],9,FALSE)</f>
        <v>UN</v>
      </c>
      <c r="F487" s="109">
        <f>VLOOKUP(B487,Table1[[Codigo_servico]:[Subtotal_servico]],11,FALSE)</f>
        <v>116.69938414893454</v>
      </c>
      <c r="G487" s="106">
        <f t="shared" si="7"/>
        <v>0</v>
      </c>
    </row>
    <row r="488" spans="2:7" hidden="1" x14ac:dyDescent="0.25">
      <c r="B488" s="112">
        <v>70231</v>
      </c>
      <c r="C488" t="s">
        <v>2806</v>
      </c>
      <c r="D488" s="108">
        <v>0</v>
      </c>
      <c r="E488" s="81" t="str">
        <f>VLOOKUP(B488,Table1[[Codigo_servico]:[Subtotal_servico]],9,FALSE)</f>
        <v>UN</v>
      </c>
      <c r="F488" s="109">
        <f>VLOOKUP(B488,Table1[[Codigo_servico]:[Subtotal_servico]],11,FALSE)</f>
        <v>114.32877195408554</v>
      </c>
      <c r="G488" s="106">
        <f t="shared" si="7"/>
        <v>0</v>
      </c>
    </row>
    <row r="489" spans="2:7" hidden="1" x14ac:dyDescent="0.25">
      <c r="B489" s="112">
        <v>70233</v>
      </c>
      <c r="C489" t="s">
        <v>2807</v>
      </c>
      <c r="D489" s="108">
        <v>0</v>
      </c>
      <c r="E489" s="81" t="str">
        <f>VLOOKUP(B489,Table1[[Codigo_servico]:[Subtotal_servico]],9,FALSE)</f>
        <v>UN</v>
      </c>
      <c r="F489" s="109">
        <f>VLOOKUP(B489,Table1[[Codigo_servico]:[Subtotal_servico]],11,FALSE)</f>
        <v>93.690184148934534</v>
      </c>
      <c r="G489" s="106">
        <f t="shared" si="7"/>
        <v>0</v>
      </c>
    </row>
    <row r="490" spans="2:7" x14ac:dyDescent="0.25">
      <c r="B490" s="112">
        <v>70240</v>
      </c>
      <c r="C490" t="s">
        <v>2808</v>
      </c>
      <c r="D490" s="108">
        <v>4</v>
      </c>
      <c r="E490" s="81" t="str">
        <f>VLOOKUP(B490,Table1[[Codigo_servico]:[Subtotal_servico]],9,FALSE)</f>
        <v>CJ</v>
      </c>
      <c r="F490" s="109">
        <f>VLOOKUP(B490,Table1[[Codigo_servico]:[Subtotal_servico]],11,FALSE)</f>
        <v>70.875884148934531</v>
      </c>
      <c r="G490" s="106">
        <f t="shared" si="7"/>
        <v>283.50353659573813</v>
      </c>
    </row>
    <row r="491" spans="2:7" hidden="1" x14ac:dyDescent="0.25">
      <c r="B491" s="112">
        <v>70250</v>
      </c>
      <c r="C491" t="s">
        <v>2809</v>
      </c>
      <c r="D491" s="108">
        <v>0</v>
      </c>
      <c r="E491" s="81" t="str">
        <f>VLOOKUP(B491,Table1[[Codigo_servico]:[Subtotal_servico]],9,FALSE)</f>
        <v>UN</v>
      </c>
      <c r="F491" s="109">
        <f>VLOOKUP(B491,Table1[[Codigo_servico]:[Subtotal_servico]],11,FALSE)</f>
        <v>69.433420733481512</v>
      </c>
      <c r="G491" s="106">
        <f t="shared" si="7"/>
        <v>0</v>
      </c>
    </row>
    <row r="492" spans="2:7" hidden="1" x14ac:dyDescent="0.25">
      <c r="B492" s="112">
        <v>70251</v>
      </c>
      <c r="C492" t="s">
        <v>2810</v>
      </c>
      <c r="D492" s="108">
        <v>0</v>
      </c>
      <c r="E492" s="81" t="str">
        <f>VLOOKUP(B492,Table1[[Codigo_servico]:[Subtotal_servico]],9,FALSE)</f>
        <v>UN</v>
      </c>
      <c r="F492" s="109">
        <f>VLOOKUP(B492,Table1[[Codigo_servico]:[Subtotal_servico]],11,FALSE)</f>
        <v>120.45238170772652</v>
      </c>
      <c r="G492" s="106">
        <f t="shared" si="7"/>
        <v>0</v>
      </c>
    </row>
    <row r="493" spans="2:7" hidden="1" x14ac:dyDescent="0.25">
      <c r="B493" s="112">
        <v>70252</v>
      </c>
      <c r="C493" t="s">
        <v>2811</v>
      </c>
      <c r="D493" s="108">
        <v>0</v>
      </c>
      <c r="E493" s="81" t="str">
        <f>VLOOKUP(B493,Table1[[Codigo_servico]:[Subtotal_servico]],9,FALSE)</f>
        <v>UN</v>
      </c>
      <c r="F493" s="109">
        <f>VLOOKUP(B493,Table1[[Codigo_servico]:[Subtotal_servico]],11,FALSE)</f>
        <v>74.665251220604006</v>
      </c>
      <c r="G493" s="106">
        <f t="shared" si="7"/>
        <v>0</v>
      </c>
    </row>
    <row r="494" spans="2:7" hidden="1" x14ac:dyDescent="0.25">
      <c r="B494" s="112">
        <v>70264</v>
      </c>
      <c r="C494" t="s">
        <v>2812</v>
      </c>
      <c r="D494" s="108">
        <v>0</v>
      </c>
      <c r="E494" s="81" t="str">
        <f>VLOOKUP(B494,Table1[[Codigo_servico]:[Subtotal_servico]],9,FALSE)</f>
        <v>UN</v>
      </c>
      <c r="F494" s="109">
        <f>VLOOKUP(B494,Table1[[Codigo_servico]:[Subtotal_servico]],11,FALSE)</f>
        <v>124.710675610302</v>
      </c>
      <c r="G494" s="106">
        <f t="shared" si="7"/>
        <v>0</v>
      </c>
    </row>
    <row r="495" spans="2:7" hidden="1" x14ac:dyDescent="0.25">
      <c r="B495" s="112">
        <v>70265</v>
      </c>
      <c r="C495" t="s">
        <v>2813</v>
      </c>
      <c r="D495" s="108">
        <v>0</v>
      </c>
      <c r="E495" s="81" t="str">
        <f>VLOOKUP(B495,Table1[[Codigo_servico]:[Subtotal_servico]],9,FALSE)</f>
        <v>UN</v>
      </c>
      <c r="F495" s="109">
        <f>VLOOKUP(B495,Table1[[Codigo_servico]:[Subtotal_servico]],11,FALSE)</f>
        <v>142.93337561030199</v>
      </c>
      <c r="G495" s="106">
        <f t="shared" si="7"/>
        <v>0</v>
      </c>
    </row>
    <row r="496" spans="2:7" hidden="1" x14ac:dyDescent="0.25">
      <c r="B496" s="112">
        <v>70266</v>
      </c>
      <c r="C496" t="s">
        <v>2814</v>
      </c>
      <c r="D496" s="108">
        <v>0</v>
      </c>
      <c r="E496" s="81" t="str">
        <f>VLOOKUP(B496,Table1[[Codigo_servico]:[Subtotal_servico]],9,FALSE)</f>
        <v>UN</v>
      </c>
      <c r="F496" s="109">
        <f>VLOOKUP(B496,Table1[[Codigo_servico]:[Subtotal_servico]],11,FALSE)</f>
        <v>222.02486341545301</v>
      </c>
      <c r="G496" s="106">
        <f t="shared" si="7"/>
        <v>0</v>
      </c>
    </row>
    <row r="497" spans="2:7" hidden="1" x14ac:dyDescent="0.25">
      <c r="B497" s="112">
        <v>70273</v>
      </c>
      <c r="C497" t="s">
        <v>2815</v>
      </c>
      <c r="D497" s="108">
        <v>0</v>
      </c>
      <c r="E497" s="81" t="str">
        <f>VLOOKUP(B497,Table1[[Codigo_servico]:[Subtotal_servico]],9,FALSE)</f>
        <v>UN</v>
      </c>
      <c r="F497" s="109">
        <f>VLOOKUP(B497,Table1[[Codigo_servico]:[Subtotal_servico]],11,FALSE)</f>
        <v>14.148999999999999</v>
      </c>
      <c r="G497" s="106">
        <f t="shared" si="7"/>
        <v>0</v>
      </c>
    </row>
    <row r="498" spans="2:7" hidden="1" x14ac:dyDescent="0.25">
      <c r="B498" s="112">
        <v>70280</v>
      </c>
      <c r="C498" t="s">
        <v>2816</v>
      </c>
      <c r="D498" s="108">
        <v>0</v>
      </c>
      <c r="E498" s="81" t="str">
        <f>VLOOKUP(B498,Table1[[Codigo_servico]:[Subtotal_servico]],9,FALSE)</f>
        <v>UN</v>
      </c>
      <c r="F498" s="109">
        <f>VLOOKUP(B498,Table1[[Codigo_servico]:[Subtotal_servico]],11,FALSE)</f>
        <v>6.031981707726505</v>
      </c>
      <c r="G498" s="106">
        <f t="shared" si="7"/>
        <v>0</v>
      </c>
    </row>
    <row r="499" spans="2:7" hidden="1" x14ac:dyDescent="0.25">
      <c r="B499" s="112">
        <v>70281</v>
      </c>
      <c r="C499" t="s">
        <v>2817</v>
      </c>
      <c r="D499" s="108">
        <v>0</v>
      </c>
      <c r="E499" s="81" t="str">
        <f>VLOOKUP(B499,Table1[[Codigo_servico]:[Subtotal_servico]],9,FALSE)</f>
        <v>UN</v>
      </c>
      <c r="F499" s="109">
        <f>VLOOKUP(B499,Table1[[Codigo_servico]:[Subtotal_servico]],11,FALSE)</f>
        <v>8.3399817077265048</v>
      </c>
      <c r="G499" s="106">
        <f t="shared" si="7"/>
        <v>0</v>
      </c>
    </row>
    <row r="500" spans="2:7" hidden="1" x14ac:dyDescent="0.25">
      <c r="B500" s="112">
        <v>70290</v>
      </c>
      <c r="C500" t="s">
        <v>2818</v>
      </c>
      <c r="D500" s="108">
        <v>0</v>
      </c>
      <c r="E500" s="81" t="str">
        <f>VLOOKUP(B500,Table1[[Codigo_servico]:[Subtotal_servico]],9,FALSE)</f>
        <v>UN</v>
      </c>
      <c r="F500" s="109">
        <f>VLOOKUP(B500,Table1[[Codigo_servico]:[Subtotal_servico]],11,FALSE)</f>
        <v>512.8136573180285</v>
      </c>
      <c r="G500" s="106">
        <f t="shared" si="7"/>
        <v>0</v>
      </c>
    </row>
    <row r="501" spans="2:7" hidden="1" x14ac:dyDescent="0.25">
      <c r="B501" s="112">
        <v>70295</v>
      </c>
      <c r="C501" t="s">
        <v>2819</v>
      </c>
      <c r="D501" s="108">
        <v>0</v>
      </c>
      <c r="E501" s="81" t="str">
        <f>VLOOKUP(B501,Table1[[Codigo_servico]:[Subtotal_servico]],9,FALSE)</f>
        <v>UN</v>
      </c>
      <c r="F501" s="109">
        <f>VLOOKUP(B501,Table1[[Codigo_servico]:[Subtotal_servico]],11,FALSE)</f>
        <v>31.87212073348152</v>
      </c>
      <c r="G501" s="106">
        <f t="shared" si="7"/>
        <v>0</v>
      </c>
    </row>
    <row r="502" spans="2:7" hidden="1" x14ac:dyDescent="0.25">
      <c r="B502" s="112">
        <v>70301</v>
      </c>
      <c r="C502" t="s">
        <v>2820</v>
      </c>
      <c r="D502" s="108">
        <v>0</v>
      </c>
      <c r="E502" s="81" t="str">
        <f>VLOOKUP(B502,Table1[[Codigo_servico]:[Subtotal_servico]],9,FALSE)</f>
        <v>UN</v>
      </c>
      <c r="F502" s="109">
        <f>VLOOKUP(B502,Table1[[Codigo_servico]:[Subtotal_servico]],11,FALSE)</f>
        <v>568.19110783767223</v>
      </c>
      <c r="G502" s="106">
        <f t="shared" si="7"/>
        <v>0</v>
      </c>
    </row>
    <row r="503" spans="2:7" hidden="1" x14ac:dyDescent="0.25">
      <c r="B503" s="112">
        <v>70302</v>
      </c>
      <c r="C503" t="s">
        <v>2821</v>
      </c>
      <c r="D503" s="108">
        <v>0</v>
      </c>
      <c r="E503" s="81" t="str">
        <f>VLOOKUP(B503,Table1[[Codigo_servico]:[Subtotal_servico]],9,FALSE)</f>
        <v>UN</v>
      </c>
      <c r="F503" s="109">
        <f>VLOOKUP(B503,Table1[[Codigo_servico]:[Subtotal_servico]],11,FALSE)</f>
        <v>589.91264783767224</v>
      </c>
      <c r="G503" s="106">
        <f t="shared" si="7"/>
        <v>0</v>
      </c>
    </row>
    <row r="504" spans="2:7" hidden="1" x14ac:dyDescent="0.25">
      <c r="B504" s="112">
        <v>70303</v>
      </c>
      <c r="C504" t="s">
        <v>2822</v>
      </c>
      <c r="D504" s="108">
        <v>0</v>
      </c>
      <c r="E504" s="81" t="str">
        <f>VLOOKUP(B504,Table1[[Codigo_servico]:[Subtotal_servico]],9,FALSE)</f>
        <v>UN</v>
      </c>
      <c r="F504" s="109">
        <f>VLOOKUP(B504,Table1[[Codigo_servico]:[Subtotal_servico]],11,FALSE)</f>
        <v>611.10528783767211</v>
      </c>
      <c r="G504" s="106">
        <f t="shared" si="7"/>
        <v>0</v>
      </c>
    </row>
    <row r="505" spans="2:7" hidden="1" x14ac:dyDescent="0.25">
      <c r="B505" s="112">
        <v>70304</v>
      </c>
      <c r="C505" t="s">
        <v>2823</v>
      </c>
      <c r="D505" s="108">
        <v>0</v>
      </c>
      <c r="E505" s="81" t="str">
        <f>VLOOKUP(B505,Table1[[Codigo_servico]:[Subtotal_servico]],9,FALSE)</f>
        <v>UN</v>
      </c>
      <c r="F505" s="109">
        <f>VLOOKUP(B505,Table1[[Codigo_servico]:[Subtotal_servico]],11,FALSE)</f>
        <v>653.93474783767215</v>
      </c>
      <c r="G505" s="106">
        <f t="shared" si="7"/>
        <v>0</v>
      </c>
    </row>
    <row r="506" spans="2:7" hidden="1" x14ac:dyDescent="0.25">
      <c r="B506" s="112">
        <v>70305</v>
      </c>
      <c r="C506" t="s">
        <v>2824</v>
      </c>
      <c r="D506" s="108">
        <v>0</v>
      </c>
      <c r="E506" s="81" t="str">
        <f>VLOOKUP(B506,Table1[[Codigo_servico]:[Subtotal_servico]],9,FALSE)</f>
        <v>UN</v>
      </c>
      <c r="F506" s="109">
        <f>VLOOKUP(B506,Table1[[Codigo_servico]:[Subtotal_servico]],11,FALSE)</f>
        <v>729.75325183767222</v>
      </c>
      <c r="G506" s="106">
        <f t="shared" si="7"/>
        <v>0</v>
      </c>
    </row>
    <row r="507" spans="2:7" hidden="1" x14ac:dyDescent="0.25">
      <c r="B507" s="112">
        <v>70322</v>
      </c>
      <c r="C507" t="s">
        <v>2825</v>
      </c>
      <c r="D507" s="108">
        <v>0</v>
      </c>
      <c r="E507" s="81" t="str">
        <f>VLOOKUP(B507,Table1[[Codigo_servico]:[Subtotal_servico]],9,FALSE)</f>
        <v>UN</v>
      </c>
      <c r="F507" s="109">
        <f>VLOOKUP(B507,Table1[[Codigo_servico]:[Subtotal_servico]],11,FALSE)</f>
        <v>505.26209203698556</v>
      </c>
      <c r="G507" s="106">
        <f t="shared" si="7"/>
        <v>0</v>
      </c>
    </row>
    <row r="508" spans="2:7" hidden="1" x14ac:dyDescent="0.25">
      <c r="B508" s="112">
        <v>70910</v>
      </c>
      <c r="C508" t="s">
        <v>2826</v>
      </c>
      <c r="D508" s="108">
        <v>0</v>
      </c>
      <c r="E508" s="81" t="str">
        <f>VLOOKUP(B508,Table1[[Codigo_servico]:[Subtotal_servico]],9,FALSE)</f>
        <v>M2</v>
      </c>
      <c r="F508" s="109">
        <f>VLOOKUP(B508,Table1[[Codigo_servico]:[Subtotal_servico]],11,FALSE)</f>
        <v>554.46821621096262</v>
      </c>
      <c r="G508" s="106">
        <f t="shared" si="7"/>
        <v>0</v>
      </c>
    </row>
    <row r="509" spans="2:7" hidden="1" x14ac:dyDescent="0.25">
      <c r="B509" s="112">
        <v>70912</v>
      </c>
      <c r="C509" t="s">
        <v>2827</v>
      </c>
      <c r="D509" s="108">
        <v>0</v>
      </c>
      <c r="E509" s="81" t="str">
        <f>VLOOKUP(B509,Table1[[Codigo_servico]:[Subtotal_servico]],9,FALSE)</f>
        <v>M2</v>
      </c>
      <c r="F509" s="109">
        <f>VLOOKUP(B509,Table1[[Codigo_servico]:[Subtotal_servico]],11,FALSE)</f>
        <v>244.67479918759309</v>
      </c>
      <c r="G509" s="106">
        <f t="shared" si="7"/>
        <v>0</v>
      </c>
    </row>
    <row r="510" spans="2:7" hidden="1" x14ac:dyDescent="0.25">
      <c r="B510" s="112">
        <v>70914</v>
      </c>
      <c r="C510" t="s">
        <v>2828</v>
      </c>
      <c r="D510" s="108">
        <v>0</v>
      </c>
      <c r="E510" s="81" t="str">
        <f>VLOOKUP(B510,Table1[[Codigo_servico]:[Subtotal_servico]],9,FALSE)</f>
        <v>M2</v>
      </c>
      <c r="F510" s="109">
        <f>VLOOKUP(B510,Table1[[Codigo_servico]:[Subtotal_servico]],11,FALSE)</f>
        <v>737.67146008880411</v>
      </c>
      <c r="G510" s="106">
        <f t="shared" si="7"/>
        <v>0</v>
      </c>
    </row>
    <row r="511" spans="2:7" hidden="1" x14ac:dyDescent="0.25">
      <c r="B511" s="112">
        <v>70918</v>
      </c>
      <c r="C511" t="s">
        <v>2829</v>
      </c>
      <c r="D511" s="108">
        <v>0</v>
      </c>
      <c r="E511" s="81" t="str">
        <f>VLOOKUP(B511,Table1[[Codigo_servico]:[Subtotal_servico]],9,FALSE)</f>
        <v>M2</v>
      </c>
      <c r="F511" s="109">
        <f>VLOOKUP(B511,Table1[[Codigo_servico]:[Subtotal_servico]],11,FALSE)</f>
        <v>58.05965400934781</v>
      </c>
      <c r="G511" s="106">
        <f t="shared" si="7"/>
        <v>0</v>
      </c>
    </row>
    <row r="512" spans="2:7" hidden="1" x14ac:dyDescent="0.25">
      <c r="B512" s="112">
        <v>70919</v>
      </c>
      <c r="C512" t="s">
        <v>2830</v>
      </c>
      <c r="D512" s="108">
        <v>0</v>
      </c>
      <c r="E512" s="81" t="str">
        <f>VLOOKUP(B512,Table1[[Codigo_servico]:[Subtotal_servico]],9,FALSE)</f>
        <v>M2</v>
      </c>
      <c r="F512" s="109">
        <f>VLOOKUP(B512,Table1[[Codigo_servico]:[Subtotal_servico]],11,FALSE)</f>
        <v>121.84055158678569</v>
      </c>
      <c r="G512" s="106">
        <f t="shared" si="7"/>
        <v>0</v>
      </c>
    </row>
    <row r="513" spans="2:7" hidden="1" x14ac:dyDescent="0.25">
      <c r="B513" s="112">
        <v>70920</v>
      </c>
      <c r="C513" t="s">
        <v>2831</v>
      </c>
      <c r="D513" s="108">
        <v>0</v>
      </c>
      <c r="E513" s="81" t="str">
        <f>VLOOKUP(B513,Table1[[Codigo_servico]:[Subtotal_servico]],9,FALSE)</f>
        <v>M2</v>
      </c>
      <c r="F513" s="109">
        <f>VLOOKUP(B513,Table1[[Codigo_servico]:[Subtotal_servico]],11,FALSE)</f>
        <v>183.20324387784157</v>
      </c>
      <c r="G513" s="106">
        <f t="shared" si="7"/>
        <v>0</v>
      </c>
    </row>
    <row r="514" spans="2:7" hidden="1" x14ac:dyDescent="0.25">
      <c r="B514" s="112">
        <v>70925</v>
      </c>
      <c r="C514" t="s">
        <v>2832</v>
      </c>
      <c r="D514" s="108">
        <v>0</v>
      </c>
      <c r="E514" s="81" t="str">
        <f>VLOOKUP(B514,Table1[[Codigo_servico]:[Subtotal_servico]],9,FALSE)</f>
        <v>M2</v>
      </c>
      <c r="F514" s="109">
        <f>VLOOKUP(B514,Table1[[Codigo_servico]:[Subtotal_servico]],11,FALSE)</f>
        <v>51.226124009347814</v>
      </c>
      <c r="G514" s="106">
        <f t="shared" si="7"/>
        <v>0</v>
      </c>
    </row>
    <row r="515" spans="2:7" hidden="1" x14ac:dyDescent="0.25">
      <c r="B515" s="112">
        <v>70926</v>
      </c>
      <c r="C515" t="s">
        <v>2833</v>
      </c>
      <c r="D515" s="108">
        <v>0</v>
      </c>
      <c r="E515" s="81" t="str">
        <f>VLOOKUP(B515,Table1[[Codigo_servico]:[Subtotal_servico]],9,FALSE)</f>
        <v>M2</v>
      </c>
      <c r="F515" s="109">
        <f>VLOOKUP(B515,Table1[[Codigo_servico]:[Subtotal_servico]],11,FALSE)</f>
        <v>115.00702158678568</v>
      </c>
      <c r="G515" s="106">
        <f t="shared" si="7"/>
        <v>0</v>
      </c>
    </row>
    <row r="516" spans="2:7" hidden="1" x14ac:dyDescent="0.25">
      <c r="B516" s="112">
        <v>70927</v>
      </c>
      <c r="C516" t="s">
        <v>2834</v>
      </c>
      <c r="D516" s="108">
        <v>0</v>
      </c>
      <c r="E516" s="81" t="str">
        <f>VLOOKUP(B516,Table1[[Codigo_servico]:[Subtotal_servico]],9,FALSE)</f>
        <v>M2</v>
      </c>
      <c r="F516" s="109">
        <f>VLOOKUP(B516,Table1[[Codigo_servico]:[Subtotal_servico]],11,FALSE)</f>
        <v>176.36971387784158</v>
      </c>
      <c r="G516" s="106">
        <f t="shared" si="7"/>
        <v>0</v>
      </c>
    </row>
    <row r="517" spans="2:7" hidden="1" x14ac:dyDescent="0.25">
      <c r="B517" s="112">
        <v>70930</v>
      </c>
      <c r="C517" t="s">
        <v>2835</v>
      </c>
      <c r="D517" s="108">
        <v>0</v>
      </c>
      <c r="E517" s="81" t="str">
        <f>VLOOKUP(B517,Table1[[Codigo_servico]:[Subtotal_servico]],9,FALSE)</f>
        <v>UN</v>
      </c>
      <c r="F517" s="109">
        <f>VLOOKUP(B517,Table1[[Codigo_servico]:[Subtotal_servico]],11,FALSE)</f>
        <v>26.344207291055891</v>
      </c>
      <c r="G517" s="106">
        <f t="shared" si="7"/>
        <v>0</v>
      </c>
    </row>
    <row r="518" spans="2:7" hidden="1" x14ac:dyDescent="0.25">
      <c r="B518" s="112">
        <v>70931</v>
      </c>
      <c r="C518" t="s">
        <v>2836</v>
      </c>
      <c r="D518" s="108">
        <v>0</v>
      </c>
      <c r="E518" s="81" t="str">
        <f>VLOOKUP(B518,Table1[[Codigo_servico]:[Subtotal_servico]],9,FALSE)</f>
        <v>UN</v>
      </c>
      <c r="F518" s="109">
        <f>VLOOKUP(B518,Table1[[Codigo_servico]:[Subtotal_servico]],11,FALSE)</f>
        <v>46.708259150201854</v>
      </c>
      <c r="G518" s="106">
        <f t="shared" si="7"/>
        <v>0</v>
      </c>
    </row>
    <row r="519" spans="2:7" hidden="1" x14ac:dyDescent="0.25">
      <c r="B519" s="112">
        <v>70932</v>
      </c>
      <c r="C519" t="s">
        <v>2837</v>
      </c>
      <c r="D519" s="108">
        <v>0</v>
      </c>
      <c r="E519" s="81" t="str">
        <f>VLOOKUP(B519,Table1[[Codigo_servico]:[Subtotal_servico]],9,FALSE)</f>
        <v>UN</v>
      </c>
      <c r="F519" s="109">
        <f>VLOOKUP(B519,Table1[[Codigo_servico]:[Subtotal_servico]],11,FALSE)</f>
        <v>82.897721582111785</v>
      </c>
      <c r="G519" s="106">
        <f t="shared" si="7"/>
        <v>0</v>
      </c>
    </row>
    <row r="520" spans="2:7" hidden="1" x14ac:dyDescent="0.25">
      <c r="B520" s="112">
        <v>71013</v>
      </c>
      <c r="C520" t="s">
        <v>2838</v>
      </c>
      <c r="D520" s="108">
        <v>0</v>
      </c>
      <c r="E520" s="81" t="str">
        <f>VLOOKUP(B520,Table1[[Codigo_servico]:[Subtotal_servico]],9,FALSE)</f>
        <v>UN</v>
      </c>
      <c r="F520" s="109">
        <f>VLOOKUP(B520,Table1[[Codigo_servico]:[Subtotal_servico]],11,FALSE)</f>
        <v>1019.655</v>
      </c>
      <c r="G520" s="106">
        <f t="shared" si="7"/>
        <v>0</v>
      </c>
    </row>
    <row r="521" spans="2:7" hidden="1" x14ac:dyDescent="0.25">
      <c r="B521" s="112">
        <v>71014</v>
      </c>
      <c r="C521" t="s">
        <v>2839</v>
      </c>
      <c r="D521" s="108">
        <v>0</v>
      </c>
      <c r="E521" s="81" t="str">
        <f>VLOOKUP(B521,Table1[[Codigo_servico]:[Subtotal_servico]],9,FALSE)</f>
        <v>UN</v>
      </c>
      <c r="F521" s="109">
        <f>VLOOKUP(B521,Table1[[Codigo_servico]:[Subtotal_servico]],11,FALSE)</f>
        <v>978.63660000000004</v>
      </c>
      <c r="G521" s="106">
        <f t="shared" si="7"/>
        <v>0</v>
      </c>
    </row>
    <row r="522" spans="2:7" hidden="1" x14ac:dyDescent="0.25">
      <c r="B522" s="112">
        <v>71015</v>
      </c>
      <c r="C522" t="s">
        <v>2840</v>
      </c>
      <c r="D522" s="108">
        <v>0</v>
      </c>
      <c r="E522" s="81" t="str">
        <f>VLOOKUP(B522,Table1[[Codigo_servico]:[Subtotal_servico]],9,FALSE)</f>
        <v>UN</v>
      </c>
      <c r="F522" s="109">
        <f>VLOOKUP(B522,Table1[[Codigo_servico]:[Subtotal_servico]],11,FALSE)</f>
        <v>1076.1916000000001</v>
      </c>
      <c r="G522" s="106">
        <f t="shared" si="7"/>
        <v>0</v>
      </c>
    </row>
    <row r="523" spans="2:7" hidden="1" x14ac:dyDescent="0.25">
      <c r="B523" s="112">
        <v>71018</v>
      </c>
      <c r="C523" t="s">
        <v>2841</v>
      </c>
      <c r="D523" s="108">
        <v>0</v>
      </c>
      <c r="E523" s="81" t="str">
        <f>VLOOKUP(B523,Table1[[Codigo_servico]:[Subtotal_servico]],9,FALSE)</f>
        <v>UN</v>
      </c>
      <c r="F523" s="109">
        <f>VLOOKUP(B523,Table1[[Codigo_servico]:[Subtotal_servico]],11,FALSE)</f>
        <v>480.875</v>
      </c>
      <c r="G523" s="106">
        <f t="shared" si="7"/>
        <v>0</v>
      </c>
    </row>
    <row r="524" spans="2:7" hidden="1" x14ac:dyDescent="0.25">
      <c r="B524" s="112">
        <v>71020</v>
      </c>
      <c r="C524" t="s">
        <v>2842</v>
      </c>
      <c r="D524" s="108">
        <v>0</v>
      </c>
      <c r="E524" s="81" t="str">
        <f>VLOOKUP(B524,Table1[[Codigo_servico]:[Subtotal_servico]],9,FALSE)</f>
        <v>M</v>
      </c>
      <c r="F524" s="109">
        <f>VLOOKUP(B524,Table1[[Codigo_servico]:[Subtotal_servico]],11,FALSE)</f>
        <v>207.02569780010705</v>
      </c>
      <c r="G524" s="106">
        <f t="shared" si="7"/>
        <v>0</v>
      </c>
    </row>
    <row r="525" spans="2:7" hidden="1" x14ac:dyDescent="0.25">
      <c r="B525" s="112">
        <v>72010</v>
      </c>
      <c r="C525" t="s">
        <v>2843</v>
      </c>
      <c r="D525" s="108">
        <v>0</v>
      </c>
      <c r="E525" s="81" t="str">
        <f>VLOOKUP(B525,Table1[[Codigo_servico]:[Subtotal_servico]],9,FALSE)</f>
        <v>M</v>
      </c>
      <c r="F525" s="109">
        <f>VLOOKUP(B525,Table1[[Codigo_servico]:[Subtotal_servico]],11,FALSE)</f>
        <v>116.24508127088971</v>
      </c>
      <c r="G525" s="106">
        <f t="shared" si="7"/>
        <v>0</v>
      </c>
    </row>
    <row r="526" spans="2:7" hidden="1" x14ac:dyDescent="0.25">
      <c r="B526" s="112">
        <v>76001</v>
      </c>
      <c r="C526" t="s">
        <v>2844</v>
      </c>
      <c r="D526" s="108">
        <v>0</v>
      </c>
      <c r="E526" s="81" t="str">
        <f>VLOOKUP(B526,Table1[[Codigo_servico]:[Subtotal_servico]],9,FALSE)</f>
        <v>UN</v>
      </c>
      <c r="F526" s="109">
        <f>VLOOKUP(B526,Table1[[Codigo_servico]:[Subtotal_servico]],11,FALSE)</f>
        <v>7.8784695128775084</v>
      </c>
      <c r="G526" s="106">
        <f t="shared" si="7"/>
        <v>0</v>
      </c>
    </row>
    <row r="527" spans="2:7" hidden="1" x14ac:dyDescent="0.25">
      <c r="B527" s="112">
        <v>76002</v>
      </c>
      <c r="C527" t="s">
        <v>2845</v>
      </c>
      <c r="D527" s="108">
        <v>0</v>
      </c>
      <c r="E527" s="81" t="str">
        <f>VLOOKUP(B527,Table1[[Codigo_servico]:[Subtotal_servico]],9,FALSE)</f>
        <v>UN</v>
      </c>
      <c r="F527" s="109">
        <f>VLOOKUP(B527,Table1[[Codigo_servico]:[Subtotal_servico]],11,FALSE)</f>
        <v>34.186457859693988</v>
      </c>
      <c r="G527" s="106">
        <f t="shared" si="7"/>
        <v>0</v>
      </c>
    </row>
    <row r="528" spans="2:7" hidden="1" x14ac:dyDescent="0.25">
      <c r="B528" s="112">
        <v>76008</v>
      </c>
      <c r="C528" t="s">
        <v>2846</v>
      </c>
      <c r="D528" s="108">
        <v>0</v>
      </c>
      <c r="E528" s="81" t="str">
        <f>VLOOKUP(B528,Table1[[Codigo_servico]:[Subtotal_servico]],9,FALSE)</f>
        <v>M</v>
      </c>
      <c r="F528" s="109">
        <f>VLOOKUP(B528,Table1[[Codigo_servico]:[Subtotal_servico]],11,FALSE)</f>
        <v>1.1029857318028513</v>
      </c>
      <c r="G528" s="106">
        <f t="shared" si="7"/>
        <v>0</v>
      </c>
    </row>
    <row r="529" spans="2:7" hidden="1" x14ac:dyDescent="0.25">
      <c r="B529" s="112">
        <v>76010</v>
      </c>
      <c r="C529" t="s">
        <v>2847</v>
      </c>
      <c r="D529" s="108">
        <v>0</v>
      </c>
      <c r="E529" s="81" t="str">
        <f>VLOOKUP(B529,Table1[[Codigo_servico]:[Subtotal_servico]],9,FALSE)</f>
        <v>UN</v>
      </c>
      <c r="F529" s="109">
        <f>VLOOKUP(B529,Table1[[Codigo_servico]:[Subtotal_servico]],11,FALSE)</f>
        <v>34.186457859693988</v>
      </c>
      <c r="G529" s="106">
        <f t="shared" si="7"/>
        <v>0</v>
      </c>
    </row>
    <row r="530" spans="2:7" hidden="1" x14ac:dyDescent="0.25">
      <c r="B530" s="112">
        <v>76050</v>
      </c>
      <c r="C530" t="s">
        <v>2848</v>
      </c>
      <c r="D530" s="108">
        <v>0</v>
      </c>
      <c r="E530" s="81" t="str">
        <f>VLOOKUP(B530,Table1[[Codigo_servico]:[Subtotal_servico]],9,FALSE)</f>
        <v>UN</v>
      </c>
      <c r="F530" s="109">
        <f>VLOOKUP(B530,Table1[[Codigo_servico]:[Subtotal_servico]],11,FALSE)</f>
        <v>7.8784695128775084</v>
      </c>
      <c r="G530" s="106">
        <f t="shared" si="7"/>
        <v>0</v>
      </c>
    </row>
    <row r="531" spans="2:7" hidden="1" x14ac:dyDescent="0.25">
      <c r="B531" s="112">
        <v>76051</v>
      </c>
      <c r="C531" t="s">
        <v>2849</v>
      </c>
      <c r="D531" s="108">
        <v>0</v>
      </c>
      <c r="E531" s="81" t="str">
        <f>VLOOKUP(B531,Table1[[Codigo_servico]:[Subtotal_servico]],9,FALSE)</f>
        <v>UN</v>
      </c>
      <c r="F531" s="109">
        <f>VLOOKUP(B531,Table1[[Codigo_servico]:[Subtotal_servico]],11,FALSE)</f>
        <v>3.1513878051510034</v>
      </c>
      <c r="G531" s="106">
        <f t="shared" ref="G531:G594" si="8">D531*F531</f>
        <v>0</v>
      </c>
    </row>
    <row r="532" spans="2:7" hidden="1" x14ac:dyDescent="0.25">
      <c r="B532" s="112">
        <v>76065</v>
      </c>
      <c r="C532" t="s">
        <v>2850</v>
      </c>
      <c r="D532" s="108">
        <v>0</v>
      </c>
      <c r="E532" s="81" t="str">
        <f>VLOOKUP(B532,Table1[[Codigo_servico]:[Subtotal_servico]],9,FALSE)</f>
        <v>PAR</v>
      </c>
      <c r="F532" s="109">
        <f>VLOOKUP(B532,Table1[[Codigo_servico]:[Subtotal_servico]],11,FALSE)</f>
        <v>4.2543735369538549</v>
      </c>
      <c r="G532" s="106">
        <f t="shared" si="8"/>
        <v>0</v>
      </c>
    </row>
    <row r="533" spans="2:7" hidden="1" x14ac:dyDescent="0.25">
      <c r="B533" s="112">
        <v>76066</v>
      </c>
      <c r="C533" t="s">
        <v>2852</v>
      </c>
      <c r="D533" s="108">
        <v>0</v>
      </c>
      <c r="E533" s="81" t="str">
        <f>VLOOKUP(B533,Table1[[Codigo_servico]:[Subtotal_servico]],9,FALSE)</f>
        <v>PAR</v>
      </c>
      <c r="F533" s="109">
        <f>VLOOKUP(B533,Table1[[Codigo_servico]:[Subtotal_servico]],11,FALSE)</f>
        <v>2.6786796343783532</v>
      </c>
      <c r="G533" s="106">
        <f t="shared" si="8"/>
        <v>0</v>
      </c>
    </row>
    <row r="534" spans="2:7" hidden="1" x14ac:dyDescent="0.25">
      <c r="B534" s="112">
        <v>76067</v>
      </c>
      <c r="C534" t="s">
        <v>2853</v>
      </c>
      <c r="D534" s="108">
        <v>0</v>
      </c>
      <c r="E534" s="81" t="str">
        <f>VLOOKUP(B534,Table1[[Codigo_servico]:[Subtotal_servico]],9,FALSE)</f>
        <v>PAR</v>
      </c>
      <c r="F534" s="109">
        <f>VLOOKUP(B534,Table1[[Codigo_servico]:[Subtotal_servico]],11,FALSE)</f>
        <v>2.6786796343783532</v>
      </c>
      <c r="G534" s="106">
        <f t="shared" si="8"/>
        <v>0</v>
      </c>
    </row>
    <row r="535" spans="2:7" hidden="1" x14ac:dyDescent="0.25">
      <c r="B535" s="112">
        <v>76068</v>
      </c>
      <c r="C535" t="s">
        <v>2854</v>
      </c>
      <c r="D535" s="108">
        <v>0</v>
      </c>
      <c r="E535" s="81" t="str">
        <f>VLOOKUP(B535,Table1[[Codigo_servico]:[Subtotal_servico]],9,FALSE)</f>
        <v>UN</v>
      </c>
      <c r="F535" s="109">
        <f>VLOOKUP(B535,Table1[[Codigo_servico]:[Subtotal_servico]],11,FALSE)</f>
        <v>2.1271867684769274</v>
      </c>
      <c r="G535" s="106">
        <f t="shared" si="8"/>
        <v>0</v>
      </c>
    </row>
    <row r="536" spans="2:7" hidden="1" x14ac:dyDescent="0.25">
      <c r="B536" s="112">
        <v>76070</v>
      </c>
      <c r="C536" t="s">
        <v>2855</v>
      </c>
      <c r="D536" s="108">
        <v>0</v>
      </c>
      <c r="E536" s="81" t="str">
        <f>VLOOKUP(B536,Table1[[Codigo_servico]:[Subtotal_servico]],9,FALSE)</f>
        <v>UN</v>
      </c>
      <c r="F536" s="109">
        <f>VLOOKUP(B536,Table1[[Codigo_servico]:[Subtotal_servico]],11,FALSE)</f>
        <v>3.1513878051510034</v>
      </c>
      <c r="G536" s="106">
        <f t="shared" si="8"/>
        <v>0</v>
      </c>
    </row>
    <row r="537" spans="2:7" hidden="1" x14ac:dyDescent="0.25">
      <c r="B537" s="112">
        <v>77001</v>
      </c>
      <c r="C537" t="s">
        <v>2856</v>
      </c>
      <c r="D537" s="108">
        <v>0</v>
      </c>
      <c r="E537" s="81" t="str">
        <f>VLOOKUP(B537,Table1[[Codigo_servico]:[Subtotal_servico]],9,FALSE)</f>
        <v>UN</v>
      </c>
      <c r="F537" s="109">
        <f>VLOOKUP(B537,Table1[[Codigo_servico]:[Subtotal_servico]],11,FALSE)</f>
        <v>63.647329319857896</v>
      </c>
      <c r="G537" s="106">
        <f t="shared" si="8"/>
        <v>0</v>
      </c>
    </row>
    <row r="538" spans="2:7" hidden="1" x14ac:dyDescent="0.25">
      <c r="B538" s="112">
        <v>77002</v>
      </c>
      <c r="C538" t="s">
        <v>2857</v>
      </c>
      <c r="D538" s="108">
        <v>0</v>
      </c>
      <c r="E538" s="81" t="str">
        <f>VLOOKUP(B538,Table1[[Codigo_servico]:[Subtotal_servico]],9,FALSE)</f>
        <v>UN</v>
      </c>
      <c r="F538" s="109">
        <f>VLOOKUP(B538,Table1[[Codigo_servico]:[Subtotal_servico]],11,FALSE)</f>
        <v>38.140849348001822</v>
      </c>
      <c r="G538" s="106">
        <f t="shared" si="8"/>
        <v>0</v>
      </c>
    </row>
    <row r="539" spans="2:7" hidden="1" x14ac:dyDescent="0.25">
      <c r="B539" s="112">
        <v>77008</v>
      </c>
      <c r="C539" t="s">
        <v>2858</v>
      </c>
      <c r="D539" s="108">
        <v>0</v>
      </c>
      <c r="E539" s="81" t="str">
        <f>VLOOKUP(B539,Table1[[Codigo_servico]:[Subtotal_servico]],9,FALSE)</f>
        <v>M</v>
      </c>
      <c r="F539" s="109">
        <f>VLOOKUP(B539,Table1[[Codigo_servico]:[Subtotal_servico]],11,FALSE)</f>
        <v>1.4465302118149523</v>
      </c>
      <c r="G539" s="106">
        <f t="shared" si="8"/>
        <v>0</v>
      </c>
    </row>
    <row r="540" spans="2:7" hidden="1" x14ac:dyDescent="0.25">
      <c r="B540" s="112">
        <v>77010</v>
      </c>
      <c r="C540" t="s">
        <v>2859</v>
      </c>
      <c r="D540" s="108">
        <v>0</v>
      </c>
      <c r="E540" s="81" t="str">
        <f>VLOOKUP(B540,Table1[[Codigo_servico]:[Subtotal_servico]],9,FALSE)</f>
        <v>UN</v>
      </c>
      <c r="F540" s="109">
        <f>VLOOKUP(B540,Table1[[Codigo_servico]:[Subtotal_servico]],11,FALSE)</f>
        <v>54.658825501713672</v>
      </c>
      <c r="G540" s="106">
        <f t="shared" si="8"/>
        <v>0</v>
      </c>
    </row>
    <row r="541" spans="2:7" hidden="1" x14ac:dyDescent="0.25">
      <c r="B541" s="112">
        <v>77050</v>
      </c>
      <c r="C541" t="s">
        <v>2860</v>
      </c>
      <c r="D541" s="108">
        <v>0</v>
      </c>
      <c r="E541" s="81" t="str">
        <f>VLOOKUP(B541,Table1[[Codigo_servico]:[Subtotal_servico]],9,FALSE)</f>
        <v>UN</v>
      </c>
      <c r="F541" s="109">
        <f>VLOOKUP(B541,Table1[[Codigo_servico]:[Subtotal_servico]],11,FALSE)</f>
        <v>25.053533050950477</v>
      </c>
      <c r="G541" s="106">
        <f t="shared" si="8"/>
        <v>0</v>
      </c>
    </row>
    <row r="542" spans="2:7" hidden="1" x14ac:dyDescent="0.25">
      <c r="B542" s="112">
        <v>77051</v>
      </c>
      <c r="C542" t="s">
        <v>2861</v>
      </c>
      <c r="D542" s="108">
        <v>0</v>
      </c>
      <c r="E542" s="81" t="str">
        <f>VLOOKUP(B542,Table1[[Codigo_servico]:[Subtotal_servico]],9,FALSE)</f>
        <v>UN</v>
      </c>
      <c r="F542" s="109">
        <f>VLOOKUP(B542,Table1[[Codigo_servico]:[Subtotal_servico]],11,FALSE)</f>
        <v>12.605551220604013</v>
      </c>
      <c r="G542" s="106">
        <f t="shared" si="8"/>
        <v>0</v>
      </c>
    </row>
    <row r="543" spans="2:7" hidden="1" x14ac:dyDescent="0.25">
      <c r="B543" s="112">
        <v>77065</v>
      </c>
      <c r="C543" t="s">
        <v>2862</v>
      </c>
      <c r="D543" s="108">
        <v>0</v>
      </c>
      <c r="E543" s="81" t="str">
        <f>VLOOKUP(B543,Table1[[Codigo_servico]:[Subtotal_servico]],9,FALSE)</f>
        <v>PAR</v>
      </c>
      <c r="F543" s="109">
        <f>VLOOKUP(B543,Table1[[Codigo_servico]:[Subtotal_servico]],11,FALSE)</f>
        <v>2.6786796343783532</v>
      </c>
      <c r="G543" s="106">
        <f t="shared" si="8"/>
        <v>0</v>
      </c>
    </row>
    <row r="544" spans="2:7" hidden="1" x14ac:dyDescent="0.25">
      <c r="B544" s="112">
        <v>77066</v>
      </c>
      <c r="C544" t="s">
        <v>2863</v>
      </c>
      <c r="D544" s="108">
        <v>0</v>
      </c>
      <c r="E544" s="81" t="str">
        <f>VLOOKUP(B544,Table1[[Codigo_servico]:[Subtotal_servico]],9,FALSE)</f>
        <v>PAR</v>
      </c>
      <c r="F544" s="109">
        <f>VLOOKUP(B544,Table1[[Codigo_servico]:[Subtotal_servico]],11,FALSE)</f>
        <v>2.6786796343783532</v>
      </c>
      <c r="G544" s="106">
        <f t="shared" si="8"/>
        <v>0</v>
      </c>
    </row>
    <row r="545" spans="2:7" hidden="1" x14ac:dyDescent="0.25">
      <c r="B545" s="112">
        <v>77067</v>
      </c>
      <c r="C545" t="s">
        <v>2864</v>
      </c>
      <c r="D545" s="108">
        <v>0</v>
      </c>
      <c r="E545" s="81" t="str">
        <f>VLOOKUP(B545,Table1[[Codigo_servico]:[Subtotal_servico]],9,FALSE)</f>
        <v>PAR</v>
      </c>
      <c r="F545" s="109">
        <f>VLOOKUP(B545,Table1[[Codigo_servico]:[Subtotal_servico]],11,FALSE)</f>
        <v>2.6786796343783532</v>
      </c>
      <c r="G545" s="106">
        <f t="shared" si="8"/>
        <v>0</v>
      </c>
    </row>
    <row r="546" spans="2:7" hidden="1" x14ac:dyDescent="0.25">
      <c r="B546" s="112">
        <v>77068</v>
      </c>
      <c r="C546" t="s">
        <v>2865</v>
      </c>
      <c r="D546" s="108">
        <v>0</v>
      </c>
      <c r="E546" s="81" t="str">
        <f>VLOOKUP(B546,Table1[[Codigo_servico]:[Subtotal_servico]],9,FALSE)</f>
        <v>UN</v>
      </c>
      <c r="F546" s="109">
        <f>VLOOKUP(B546,Table1[[Codigo_servico]:[Subtotal_servico]],11,FALSE)</f>
        <v>1.9696173782193771</v>
      </c>
      <c r="G546" s="106">
        <f t="shared" si="8"/>
        <v>0</v>
      </c>
    </row>
    <row r="547" spans="2:7" hidden="1" x14ac:dyDescent="0.25">
      <c r="B547" s="112">
        <v>77070</v>
      </c>
      <c r="C547" t="s">
        <v>2866</v>
      </c>
      <c r="D547" s="108">
        <v>0</v>
      </c>
      <c r="E547" s="81" t="str">
        <f>VLOOKUP(B547,Table1[[Codigo_servico]:[Subtotal_servico]],9,FALSE)</f>
        <v>UN</v>
      </c>
      <c r="F547" s="109">
        <f>VLOOKUP(B547,Table1[[Codigo_servico]:[Subtotal_servico]],11,FALSE)</f>
        <v>2.6786796343783532</v>
      </c>
      <c r="G547" s="106">
        <f t="shared" si="8"/>
        <v>0</v>
      </c>
    </row>
    <row r="548" spans="2:7" hidden="1" x14ac:dyDescent="0.25">
      <c r="B548" s="112">
        <v>78001</v>
      </c>
      <c r="C548" t="s">
        <v>2867</v>
      </c>
      <c r="D548" s="108">
        <v>0</v>
      </c>
      <c r="E548" s="81" t="str">
        <f>VLOOKUP(B548,Table1[[Codigo_servico]:[Subtotal_servico]],9,FALSE)</f>
        <v>M</v>
      </c>
      <c r="F548" s="109">
        <f>VLOOKUP(B548,Table1[[Codigo_servico]:[Subtotal_servico]],11,FALSE)</f>
        <v>4.4449102118149524</v>
      </c>
      <c r="G548" s="106">
        <f t="shared" si="8"/>
        <v>0</v>
      </c>
    </row>
    <row r="549" spans="2:7" hidden="1" x14ac:dyDescent="0.25">
      <c r="B549" s="112">
        <v>78002</v>
      </c>
      <c r="C549" t="s">
        <v>2868</v>
      </c>
      <c r="D549" s="108">
        <v>0</v>
      </c>
      <c r="E549" s="81" t="str">
        <f>VLOOKUP(B549,Table1[[Codigo_servico]:[Subtotal_servico]],9,FALSE)</f>
        <v>M</v>
      </c>
      <c r="F549" s="109">
        <f>VLOOKUP(B549,Table1[[Codigo_servico]:[Subtotal_servico]],11,FALSE)</f>
        <v>5.5187302118149528</v>
      </c>
      <c r="G549" s="106">
        <f t="shared" si="8"/>
        <v>0</v>
      </c>
    </row>
    <row r="550" spans="2:7" hidden="1" x14ac:dyDescent="0.25">
      <c r="B550" s="112">
        <v>78003</v>
      </c>
      <c r="C550" t="s">
        <v>2869</v>
      </c>
      <c r="D550" s="108">
        <v>0</v>
      </c>
      <c r="E550" s="81" t="str">
        <f>VLOOKUP(B550,Table1[[Codigo_servico]:[Subtotal_servico]],9,FALSE)</f>
        <v>M</v>
      </c>
      <c r="F550" s="109">
        <f>VLOOKUP(B550,Table1[[Codigo_servico]:[Subtotal_servico]],11,FALSE)</f>
        <v>9.4864302118149535</v>
      </c>
      <c r="G550" s="106">
        <f t="shared" si="8"/>
        <v>0</v>
      </c>
    </row>
    <row r="551" spans="2:7" hidden="1" x14ac:dyDescent="0.25">
      <c r="B551" s="112">
        <v>78004</v>
      </c>
      <c r="C551" t="s">
        <v>2870</v>
      </c>
      <c r="D551" s="108">
        <v>0</v>
      </c>
      <c r="E551" s="81" t="str">
        <f>VLOOKUP(B551,Table1[[Codigo_servico]:[Subtotal_servico]],9,FALSE)</f>
        <v>M</v>
      </c>
      <c r="F551" s="109">
        <f>VLOOKUP(B551,Table1[[Codigo_servico]:[Subtotal_servico]],11,FALSE)</f>
        <v>24.055160211814954</v>
      </c>
      <c r="G551" s="106">
        <f t="shared" si="8"/>
        <v>0</v>
      </c>
    </row>
    <row r="552" spans="2:7" hidden="1" x14ac:dyDescent="0.25">
      <c r="B552" s="112">
        <v>78010</v>
      </c>
      <c r="C552" t="s">
        <v>2871</v>
      </c>
      <c r="D552" s="108">
        <v>0</v>
      </c>
      <c r="E552" s="81" t="str">
        <f>VLOOKUP(B552,Table1[[Codigo_servico]:[Subtotal_servico]],9,FALSE)</f>
        <v>UN</v>
      </c>
      <c r="F552" s="109">
        <f>VLOOKUP(B552,Table1[[Codigo_servico]:[Subtotal_servico]],11,FALSE)</f>
        <v>165.69284329507127</v>
      </c>
      <c r="G552" s="106">
        <f t="shared" si="8"/>
        <v>0</v>
      </c>
    </row>
    <row r="553" spans="2:7" hidden="1" x14ac:dyDescent="0.25">
      <c r="B553" s="112">
        <v>78012</v>
      </c>
      <c r="C553" t="s">
        <v>2872</v>
      </c>
      <c r="D553" s="108">
        <v>0</v>
      </c>
      <c r="E553" s="81" t="str">
        <f>VLOOKUP(B553,Table1[[Codigo_servico]:[Subtotal_servico]],9,FALSE)</f>
        <v>UN</v>
      </c>
      <c r="F553" s="109">
        <f>VLOOKUP(B553,Table1[[Codigo_servico]:[Subtotal_servico]],11,FALSE)</f>
        <v>116.84916366069292</v>
      </c>
      <c r="G553" s="106">
        <f t="shared" si="8"/>
        <v>0</v>
      </c>
    </row>
    <row r="554" spans="2:7" hidden="1" x14ac:dyDescent="0.25">
      <c r="B554" s="112">
        <v>78013</v>
      </c>
      <c r="C554" t="s">
        <v>2873</v>
      </c>
      <c r="D554" s="108">
        <v>0</v>
      </c>
      <c r="E554" s="81" t="str">
        <f>VLOOKUP(B554,Table1[[Codigo_servico]:[Subtotal_servico]],9,FALSE)</f>
        <v>UN</v>
      </c>
      <c r="F554" s="109">
        <f>VLOOKUP(B554,Table1[[Codigo_servico]:[Subtotal_servico]],11,FALSE)</f>
        <v>118.12238402631458</v>
      </c>
      <c r="G554" s="106">
        <f t="shared" si="8"/>
        <v>0</v>
      </c>
    </row>
    <row r="555" spans="2:7" hidden="1" x14ac:dyDescent="0.25">
      <c r="B555" s="112">
        <v>78014</v>
      </c>
      <c r="C555" t="s">
        <v>2874</v>
      </c>
      <c r="D555" s="108">
        <v>0</v>
      </c>
      <c r="E555" s="81" t="str">
        <f>VLOOKUP(B555,Table1[[Codigo_servico]:[Subtotal_servico]],9,FALSE)</f>
        <v>UN</v>
      </c>
      <c r="F555" s="109">
        <f>VLOOKUP(B555,Table1[[Codigo_servico]:[Subtotal_servico]],11,FALSE)</f>
        <v>119.16838402631458</v>
      </c>
      <c r="G555" s="106">
        <f t="shared" si="8"/>
        <v>0</v>
      </c>
    </row>
    <row r="556" spans="2:7" hidden="1" x14ac:dyDescent="0.25">
      <c r="B556" s="112">
        <v>78015</v>
      </c>
      <c r="C556" t="s">
        <v>2875</v>
      </c>
      <c r="D556" s="108">
        <v>0</v>
      </c>
      <c r="E556" s="81" t="str">
        <f>VLOOKUP(B556,Table1[[Codigo_servico]:[Subtotal_servico]],9,FALSE)</f>
        <v>UN</v>
      </c>
      <c r="F556" s="109">
        <f>VLOOKUP(B556,Table1[[Codigo_servico]:[Subtotal_servico]],11,FALSE)</f>
        <v>117.90544329507128</v>
      </c>
      <c r="G556" s="106">
        <f t="shared" si="8"/>
        <v>0</v>
      </c>
    </row>
    <row r="557" spans="2:7" hidden="1" x14ac:dyDescent="0.25">
      <c r="B557" s="112">
        <v>78016</v>
      </c>
      <c r="C557" t="s">
        <v>2876</v>
      </c>
      <c r="D557" s="108">
        <v>0</v>
      </c>
      <c r="E557" s="81" t="str">
        <f>VLOOKUP(B557,Table1[[Codigo_servico]:[Subtotal_servico]],9,FALSE)</f>
        <v>UN</v>
      </c>
      <c r="F557" s="109">
        <f>VLOOKUP(B557,Table1[[Codigo_servico]:[Subtotal_servico]],11,FALSE)</f>
        <v>68.458684026314572</v>
      </c>
      <c r="G557" s="106">
        <f t="shared" si="8"/>
        <v>0</v>
      </c>
    </row>
    <row r="558" spans="2:7" hidden="1" x14ac:dyDescent="0.25">
      <c r="B558" s="112">
        <v>78022</v>
      </c>
      <c r="C558" t="s">
        <v>2877</v>
      </c>
      <c r="D558" s="108">
        <v>0</v>
      </c>
      <c r="E558" s="81" t="str">
        <f>VLOOKUP(B558,Table1[[Codigo_servico]:[Subtotal_servico]],9,FALSE)</f>
        <v>UN</v>
      </c>
      <c r="F558" s="109">
        <f>VLOOKUP(B558,Table1[[Codigo_servico]:[Subtotal_servico]],11,FALSE)</f>
        <v>61.554951220604011</v>
      </c>
      <c r="G558" s="106">
        <f t="shared" si="8"/>
        <v>0</v>
      </c>
    </row>
    <row r="559" spans="2:7" hidden="1" x14ac:dyDescent="0.25">
      <c r="B559" s="112">
        <v>78035</v>
      </c>
      <c r="C559" t="s">
        <v>2878</v>
      </c>
      <c r="D559" s="108">
        <v>0</v>
      </c>
      <c r="E559" s="81" t="str">
        <f>VLOOKUP(B559,Table1[[Codigo_servico]:[Subtotal_servico]],9,FALSE)</f>
        <v>UN</v>
      </c>
      <c r="F559" s="109">
        <f>VLOOKUP(B559,Table1[[Codigo_servico]:[Subtotal_servico]],11,FALSE)</f>
        <v>45.299079634378351</v>
      </c>
      <c r="G559" s="106">
        <f t="shared" si="8"/>
        <v>0</v>
      </c>
    </row>
    <row r="560" spans="2:7" hidden="1" x14ac:dyDescent="0.25">
      <c r="B560" s="112">
        <v>78036</v>
      </c>
      <c r="C560" t="s">
        <v>2879</v>
      </c>
      <c r="D560" s="108">
        <v>0</v>
      </c>
      <c r="E560" s="81" t="str">
        <f>VLOOKUP(B560,Table1[[Codigo_servico]:[Subtotal_servico]],9,FALSE)</f>
        <v>PAR</v>
      </c>
      <c r="F560" s="109">
        <f>VLOOKUP(B560,Table1[[Codigo_servico]:[Subtotal_servico]],11,FALSE)</f>
        <v>33.554479634378353</v>
      </c>
      <c r="G560" s="106">
        <f t="shared" si="8"/>
        <v>0</v>
      </c>
    </row>
    <row r="561" spans="2:7" hidden="1" x14ac:dyDescent="0.25">
      <c r="B561" s="112">
        <v>78037</v>
      </c>
      <c r="C561" t="s">
        <v>2880</v>
      </c>
      <c r="D561" s="108">
        <v>0</v>
      </c>
      <c r="E561" s="81" t="str">
        <f>VLOOKUP(B561,Table1[[Codigo_servico]:[Subtotal_servico]],9,FALSE)</f>
        <v>PAR</v>
      </c>
      <c r="F561" s="109">
        <f>VLOOKUP(B561,Table1[[Codigo_servico]:[Subtotal_servico]],11,FALSE)</f>
        <v>8.4315796343783536</v>
      </c>
      <c r="G561" s="106">
        <f t="shared" si="8"/>
        <v>0</v>
      </c>
    </row>
    <row r="562" spans="2:7" hidden="1" x14ac:dyDescent="0.25">
      <c r="B562" s="112">
        <v>78050</v>
      </c>
      <c r="C562" t="s">
        <v>2881</v>
      </c>
      <c r="D562" s="108">
        <v>0</v>
      </c>
      <c r="E562" s="81" t="str">
        <f>VLOOKUP(B562,Table1[[Codigo_servico]:[Subtotal_servico]],9,FALSE)</f>
        <v>UN</v>
      </c>
      <c r="F562" s="109">
        <f>VLOOKUP(B562,Table1[[Codigo_servico]:[Subtotal_servico]],11,FALSE)</f>
        <v>13.765479634378353</v>
      </c>
      <c r="G562" s="106">
        <f t="shared" si="8"/>
        <v>0</v>
      </c>
    </row>
    <row r="563" spans="2:7" hidden="1" x14ac:dyDescent="0.25">
      <c r="B563" s="112">
        <v>80101</v>
      </c>
      <c r="C563" t="s">
        <v>2882</v>
      </c>
      <c r="D563" s="108">
        <v>0</v>
      </c>
      <c r="E563" s="81" t="str">
        <f>VLOOKUP(B563,Table1[[Codigo_servico]:[Subtotal_servico]],9,FALSE)</f>
        <v>M2</v>
      </c>
      <c r="F563" s="109">
        <f>VLOOKUP(B563,Table1[[Codigo_servico]:[Subtotal_servico]],11,FALSE)</f>
        <v>791.90036247491037</v>
      </c>
      <c r="G563" s="106">
        <f t="shared" si="8"/>
        <v>0</v>
      </c>
    </row>
    <row r="564" spans="2:7" hidden="1" x14ac:dyDescent="0.25">
      <c r="B564" s="112">
        <v>80102</v>
      </c>
      <c r="C564" t="s">
        <v>2883</v>
      </c>
      <c r="D564" s="108">
        <v>0</v>
      </c>
      <c r="E564" s="81" t="str">
        <f>VLOOKUP(B564,Table1[[Codigo_servico]:[Subtotal_servico]],9,FALSE)</f>
        <v>M2</v>
      </c>
      <c r="F564" s="109">
        <f>VLOOKUP(B564,Table1[[Codigo_servico]:[Subtotal_servico]],11,FALSE)</f>
        <v>783.58076247491056</v>
      </c>
      <c r="G564" s="106">
        <f t="shared" si="8"/>
        <v>0</v>
      </c>
    </row>
    <row r="565" spans="2:7" hidden="1" x14ac:dyDescent="0.25">
      <c r="B565" s="112">
        <v>80104</v>
      </c>
      <c r="C565" t="s">
        <v>2884</v>
      </c>
      <c r="D565" s="108">
        <v>0</v>
      </c>
      <c r="E565" s="81" t="str">
        <f>VLOOKUP(B565,Table1[[Codigo_servico]:[Subtotal_servico]],9,FALSE)</f>
        <v>M2</v>
      </c>
      <c r="F565" s="109">
        <f>VLOOKUP(B565,Table1[[Codigo_servico]:[Subtotal_servico]],11,FALSE)</f>
        <v>731.08986247491043</v>
      </c>
      <c r="G565" s="106">
        <f t="shared" si="8"/>
        <v>0</v>
      </c>
    </row>
    <row r="566" spans="2:7" hidden="1" x14ac:dyDescent="0.25">
      <c r="B566" s="112">
        <v>80105</v>
      </c>
      <c r="C566" t="s">
        <v>2885</v>
      </c>
      <c r="D566" s="108">
        <v>0</v>
      </c>
      <c r="E566" s="81" t="str">
        <f>VLOOKUP(B566,Table1[[Codigo_servico]:[Subtotal_servico]],9,FALSE)</f>
        <v>M2</v>
      </c>
      <c r="F566" s="109">
        <f>VLOOKUP(B566,Table1[[Codigo_servico]:[Subtotal_servico]],11,FALSE)</f>
        <v>756.73546247491038</v>
      </c>
      <c r="G566" s="106">
        <f t="shared" si="8"/>
        <v>0</v>
      </c>
    </row>
    <row r="567" spans="2:7" hidden="1" x14ac:dyDescent="0.25">
      <c r="B567" s="112">
        <v>80106</v>
      </c>
      <c r="C567" t="s">
        <v>2886</v>
      </c>
      <c r="D567" s="108">
        <v>0</v>
      </c>
      <c r="E567" s="81" t="str">
        <f>VLOOKUP(B567,Table1[[Codigo_servico]:[Subtotal_servico]],9,FALSE)</f>
        <v>M2</v>
      </c>
      <c r="F567" s="109">
        <f>VLOOKUP(B567,Table1[[Codigo_servico]:[Subtotal_servico]],11,FALSE)</f>
        <v>780.9052624749105</v>
      </c>
      <c r="G567" s="106">
        <f t="shared" si="8"/>
        <v>0</v>
      </c>
    </row>
    <row r="568" spans="2:7" hidden="1" x14ac:dyDescent="0.25">
      <c r="B568" s="112">
        <v>80110</v>
      </c>
      <c r="C568" t="s">
        <v>2887</v>
      </c>
      <c r="D568" s="108">
        <v>0</v>
      </c>
      <c r="E568" s="81" t="str">
        <f>VLOOKUP(B568,Table1[[Codigo_servico]:[Subtotal_servico]],9,FALSE)</f>
        <v>UN</v>
      </c>
      <c r="F568" s="109">
        <f>VLOOKUP(B568,Table1[[Codigo_servico]:[Subtotal_servico]],11,FALSE)</f>
        <v>1780.6274794161102</v>
      </c>
      <c r="G568" s="106">
        <f t="shared" si="8"/>
        <v>0</v>
      </c>
    </row>
    <row r="569" spans="2:7" hidden="1" x14ac:dyDescent="0.25">
      <c r="B569" s="112">
        <v>80119</v>
      </c>
      <c r="C569" t="s">
        <v>2888</v>
      </c>
      <c r="D569" s="108">
        <v>0</v>
      </c>
      <c r="E569" s="81" t="str">
        <f>VLOOKUP(B569,Table1[[Codigo_servico]:[Subtotal_servico]],9,FALSE)</f>
        <v>M2</v>
      </c>
      <c r="F569" s="109">
        <f>VLOOKUP(B569,Table1[[Codigo_servico]:[Subtotal_servico]],11,FALSE)</f>
        <v>658.34006247491038</v>
      </c>
      <c r="G569" s="106">
        <f t="shared" si="8"/>
        <v>0</v>
      </c>
    </row>
    <row r="570" spans="2:7" hidden="1" x14ac:dyDescent="0.25">
      <c r="B570" s="112">
        <v>80125</v>
      </c>
      <c r="C570" t="s">
        <v>2889</v>
      </c>
      <c r="D570" s="108">
        <v>0</v>
      </c>
      <c r="E570" s="81" t="str">
        <f>VLOOKUP(B570,Table1[[Codigo_servico]:[Subtotal_servico]],9,FALSE)</f>
        <v>M2</v>
      </c>
      <c r="F570" s="109">
        <f>VLOOKUP(B570,Table1[[Codigo_servico]:[Subtotal_servico]],11,FALSE)</f>
        <v>622.05176247491045</v>
      </c>
      <c r="G570" s="106">
        <f t="shared" si="8"/>
        <v>0</v>
      </c>
    </row>
    <row r="571" spans="2:7" hidden="1" x14ac:dyDescent="0.25">
      <c r="B571" s="112">
        <v>80126</v>
      </c>
      <c r="C571" t="s">
        <v>2890</v>
      </c>
      <c r="D571" s="108">
        <v>0</v>
      </c>
      <c r="E571" s="81" t="str">
        <f>VLOOKUP(B571,Table1[[Codigo_servico]:[Subtotal_servico]],9,FALSE)</f>
        <v>M2</v>
      </c>
      <c r="F571" s="109">
        <f>VLOOKUP(B571,Table1[[Codigo_servico]:[Subtotal_servico]],11,FALSE)</f>
        <v>622.05176247491056</v>
      </c>
      <c r="G571" s="106">
        <f t="shared" si="8"/>
        <v>0</v>
      </c>
    </row>
    <row r="572" spans="2:7" hidden="1" x14ac:dyDescent="0.25">
      <c r="B572" s="112">
        <v>80139</v>
      </c>
      <c r="C572" t="s">
        <v>2891</v>
      </c>
      <c r="D572" s="108">
        <v>0</v>
      </c>
      <c r="E572" s="81" t="str">
        <f>VLOOKUP(B572,Table1[[Codigo_servico]:[Subtotal_servico]],9,FALSE)</f>
        <v>M2</v>
      </c>
      <c r="F572" s="109">
        <f>VLOOKUP(B572,Table1[[Codigo_servico]:[Subtotal_servico]],11,FALSE)</f>
        <v>570.881876939834</v>
      </c>
      <c r="G572" s="106">
        <f t="shared" si="8"/>
        <v>0</v>
      </c>
    </row>
    <row r="573" spans="2:7" hidden="1" x14ac:dyDescent="0.25">
      <c r="B573" s="112">
        <v>80140</v>
      </c>
      <c r="C573" t="s">
        <v>2892</v>
      </c>
      <c r="D573" s="108">
        <v>0</v>
      </c>
      <c r="E573" s="81" t="str">
        <f>VLOOKUP(B573,Table1[[Codigo_servico]:[Subtotal_servico]],9,FALSE)</f>
        <v>M2</v>
      </c>
      <c r="F573" s="109">
        <f>VLOOKUP(B573,Table1[[Codigo_servico]:[Subtotal_servico]],11,FALSE)</f>
        <v>535.27017693983396</v>
      </c>
      <c r="G573" s="106">
        <f t="shared" si="8"/>
        <v>0</v>
      </c>
    </row>
    <row r="574" spans="2:7" hidden="1" x14ac:dyDescent="0.25">
      <c r="B574" s="112">
        <v>80141</v>
      </c>
      <c r="C574" t="s">
        <v>2893</v>
      </c>
      <c r="D574" s="108">
        <v>0</v>
      </c>
      <c r="E574" s="81" t="str">
        <f>VLOOKUP(B574,Table1[[Codigo_servico]:[Subtotal_servico]],9,FALSE)</f>
        <v>M2</v>
      </c>
      <c r="F574" s="109">
        <f>VLOOKUP(B574,Table1[[Codigo_servico]:[Subtotal_servico]],11,FALSE)</f>
        <v>539.38737693983398</v>
      </c>
      <c r="G574" s="106">
        <f t="shared" si="8"/>
        <v>0</v>
      </c>
    </row>
    <row r="575" spans="2:7" hidden="1" x14ac:dyDescent="0.25">
      <c r="B575" s="112">
        <v>80145</v>
      </c>
      <c r="C575" t="s">
        <v>2894</v>
      </c>
      <c r="D575" s="108">
        <v>0</v>
      </c>
      <c r="E575" s="81" t="str">
        <f>VLOOKUP(B575,Table1[[Codigo_servico]:[Subtotal_servico]],9,FALSE)</f>
        <v>M2</v>
      </c>
      <c r="F575" s="109">
        <f>VLOOKUP(B575,Table1[[Codigo_servico]:[Subtotal_servico]],11,FALSE)</f>
        <v>602.31427693983403</v>
      </c>
      <c r="G575" s="106">
        <f t="shared" si="8"/>
        <v>0</v>
      </c>
    </row>
    <row r="576" spans="2:7" hidden="1" x14ac:dyDescent="0.25">
      <c r="B576" s="112">
        <v>80150</v>
      </c>
      <c r="C576" t="s">
        <v>2895</v>
      </c>
      <c r="D576" s="108">
        <v>0</v>
      </c>
      <c r="E576" s="81" t="str">
        <f>VLOOKUP(B576,Table1[[Codigo_servico]:[Subtotal_servico]],9,FALSE)</f>
        <v>M2</v>
      </c>
      <c r="F576" s="109">
        <f>VLOOKUP(B576,Table1[[Codigo_servico]:[Subtotal_servico]],11,FALSE)</f>
        <v>316.72798057489723</v>
      </c>
      <c r="G576" s="106">
        <f t="shared" si="8"/>
        <v>0</v>
      </c>
    </row>
    <row r="577" spans="2:7" hidden="1" x14ac:dyDescent="0.25">
      <c r="B577" s="112">
        <v>80151</v>
      </c>
      <c r="C577" t="s">
        <v>2896</v>
      </c>
      <c r="D577" s="108">
        <v>0</v>
      </c>
      <c r="E577" s="81" t="str">
        <f>VLOOKUP(B577,Table1[[Codigo_servico]:[Subtotal_servico]],9,FALSE)</f>
        <v>M2</v>
      </c>
      <c r="F577" s="109">
        <f>VLOOKUP(B577,Table1[[Codigo_servico]:[Subtotal_servico]],11,FALSE)</f>
        <v>338.41278057489723</v>
      </c>
      <c r="G577" s="106">
        <f t="shared" si="8"/>
        <v>0</v>
      </c>
    </row>
    <row r="578" spans="2:7" hidden="1" x14ac:dyDescent="0.25">
      <c r="B578" s="112">
        <v>80159</v>
      </c>
      <c r="C578" t="s">
        <v>2897</v>
      </c>
      <c r="D578" s="108">
        <v>0</v>
      </c>
      <c r="E578" s="81" t="str">
        <f>VLOOKUP(B578,Table1[[Codigo_servico]:[Subtotal_servico]],9,FALSE)</f>
        <v>M</v>
      </c>
      <c r="F578" s="109">
        <f>VLOOKUP(B578,Table1[[Codigo_servico]:[Subtotal_servico]],11,FALSE)</f>
        <v>87.148200000000003</v>
      </c>
      <c r="G578" s="106">
        <f t="shared" si="8"/>
        <v>0</v>
      </c>
    </row>
    <row r="579" spans="2:7" hidden="1" x14ac:dyDescent="0.25">
      <c r="B579" s="112">
        <v>80161</v>
      </c>
      <c r="C579" t="s">
        <v>2898</v>
      </c>
      <c r="D579" s="108">
        <v>0</v>
      </c>
      <c r="E579" s="81" t="str">
        <f>VLOOKUP(B579,Table1[[Codigo_servico]:[Subtotal_servico]],9,FALSE)</f>
        <v>UN</v>
      </c>
      <c r="F579" s="109">
        <f>VLOOKUP(B579,Table1[[Codigo_servico]:[Subtotal_servico]],11,FALSE)</f>
        <v>76.894800000000004</v>
      </c>
      <c r="G579" s="106">
        <f t="shared" si="8"/>
        <v>0</v>
      </c>
    </row>
    <row r="580" spans="2:7" hidden="1" x14ac:dyDescent="0.25">
      <c r="B580" s="112">
        <v>80170</v>
      </c>
      <c r="C580" t="s">
        <v>2899</v>
      </c>
      <c r="D580" s="108">
        <v>0</v>
      </c>
      <c r="E580" s="81" t="str">
        <f>VLOOKUP(B580,Table1[[Codigo_servico]:[Subtotal_servico]],9,FALSE)</f>
        <v>M</v>
      </c>
      <c r="F580" s="109">
        <f>VLOOKUP(B580,Table1[[Codigo_servico]:[Subtotal_servico]],11,FALSE)</f>
        <v>65.63011566872764</v>
      </c>
      <c r="G580" s="106">
        <f t="shared" si="8"/>
        <v>0</v>
      </c>
    </row>
    <row r="581" spans="2:7" hidden="1" x14ac:dyDescent="0.25">
      <c r="B581" s="112">
        <v>80171</v>
      </c>
      <c r="C581" t="s">
        <v>2900</v>
      </c>
      <c r="D581" s="108">
        <v>0</v>
      </c>
      <c r="E581" s="81" t="str">
        <f>VLOOKUP(B581,Table1[[Codigo_servico]:[Subtotal_servico]],9,FALSE)</f>
        <v>M</v>
      </c>
      <c r="F581" s="109">
        <f>VLOOKUP(B581,Table1[[Codigo_servico]:[Subtotal_servico]],11,FALSE)</f>
        <v>65.63011566872764</v>
      </c>
      <c r="G581" s="106">
        <f t="shared" si="8"/>
        <v>0</v>
      </c>
    </row>
    <row r="582" spans="2:7" hidden="1" x14ac:dyDescent="0.25">
      <c r="B582" s="112">
        <v>80174</v>
      </c>
      <c r="C582" t="s">
        <v>2901</v>
      </c>
      <c r="D582" s="108">
        <v>0</v>
      </c>
      <c r="E582" s="81" t="str">
        <f>VLOOKUP(B582,Table1[[Codigo_servico]:[Subtotal_servico]],9,FALSE)</f>
        <v>JG</v>
      </c>
      <c r="F582" s="109">
        <f>VLOOKUP(B582,Table1[[Codigo_servico]:[Subtotal_servico]],11,FALSE)</f>
        <v>283.43239535239206</v>
      </c>
      <c r="G582" s="106">
        <f t="shared" si="8"/>
        <v>0</v>
      </c>
    </row>
    <row r="583" spans="2:7" hidden="1" x14ac:dyDescent="0.25">
      <c r="B583" s="112">
        <v>80175</v>
      </c>
      <c r="C583" t="s">
        <v>2902</v>
      </c>
      <c r="D583" s="108">
        <v>0</v>
      </c>
      <c r="E583" s="81" t="str">
        <f>VLOOKUP(B583,Table1[[Codigo_servico]:[Subtotal_servico]],9,FALSE)</f>
        <v>JG</v>
      </c>
      <c r="F583" s="109">
        <f>VLOOKUP(B583,Table1[[Codigo_servico]:[Subtotal_servico]],11,FALSE)</f>
        <v>343.67119428865794</v>
      </c>
      <c r="G583" s="106">
        <f t="shared" si="8"/>
        <v>0</v>
      </c>
    </row>
    <row r="584" spans="2:7" hidden="1" x14ac:dyDescent="0.25">
      <c r="B584" s="112">
        <v>80180</v>
      </c>
      <c r="C584" t="s">
        <v>2903</v>
      </c>
      <c r="D584" s="108">
        <v>0</v>
      </c>
      <c r="E584" s="81" t="str">
        <f>VLOOKUP(B584,Table1[[Codigo_servico]:[Subtotal_servico]],9,FALSE)</f>
        <v>JG</v>
      </c>
      <c r="F584" s="109">
        <f>VLOOKUP(B584,Table1[[Codigo_servico]:[Subtotal_servico]],11,FALSE)</f>
        <v>79.567978720769588</v>
      </c>
      <c r="G584" s="106">
        <f t="shared" si="8"/>
        <v>0</v>
      </c>
    </row>
    <row r="585" spans="2:7" hidden="1" x14ac:dyDescent="0.25">
      <c r="B585" s="112">
        <v>80186</v>
      </c>
      <c r="C585" t="s">
        <v>2904</v>
      </c>
      <c r="D585" s="108">
        <v>0</v>
      </c>
      <c r="E585" s="81" t="str">
        <f>VLOOKUP(B585,Table1[[Codigo_servico]:[Subtotal_servico]],9,FALSE)</f>
        <v>M2</v>
      </c>
      <c r="F585" s="109">
        <f>VLOOKUP(B585,Table1[[Codigo_servico]:[Subtotal_servico]],11,FALSE)</f>
        <v>408.44191759395369</v>
      </c>
      <c r="G585" s="106">
        <f t="shared" si="8"/>
        <v>0</v>
      </c>
    </row>
    <row r="586" spans="2:7" hidden="1" x14ac:dyDescent="0.25">
      <c r="B586" s="112">
        <v>80201</v>
      </c>
      <c r="C586" t="s">
        <v>2905</v>
      </c>
      <c r="D586" s="108">
        <v>0</v>
      </c>
      <c r="E586" s="81" t="str">
        <f>VLOOKUP(B586,Table1[[Codigo_servico]:[Subtotal_servico]],9,FALSE)</f>
        <v>M2</v>
      </c>
      <c r="F586" s="109">
        <f>VLOOKUP(B586,Table1[[Codigo_servico]:[Subtotal_servico]],11,FALSE)</f>
        <v>408.44191759395369</v>
      </c>
      <c r="G586" s="106">
        <f t="shared" si="8"/>
        <v>0</v>
      </c>
    </row>
    <row r="587" spans="2:7" hidden="1" x14ac:dyDescent="0.25">
      <c r="B587" s="112">
        <v>80203</v>
      </c>
      <c r="C587" t="s">
        <v>2906</v>
      </c>
      <c r="D587" s="108">
        <v>0</v>
      </c>
      <c r="E587" s="81" t="str">
        <f>VLOOKUP(B587,Table1[[Codigo_servico]:[Subtotal_servico]],9,FALSE)</f>
        <v>M2</v>
      </c>
      <c r="F587" s="109">
        <f>VLOOKUP(B587,Table1[[Codigo_servico]:[Subtotal_servico]],11,FALSE)</f>
        <v>408.44131759395367</v>
      </c>
      <c r="G587" s="106">
        <f t="shared" si="8"/>
        <v>0</v>
      </c>
    </row>
    <row r="588" spans="2:7" hidden="1" x14ac:dyDescent="0.25">
      <c r="B588" s="112">
        <v>80205</v>
      </c>
      <c r="C588" t="s">
        <v>2907</v>
      </c>
      <c r="D588" s="108">
        <v>0</v>
      </c>
      <c r="E588" s="81" t="str">
        <f>VLOOKUP(B588,Table1[[Codigo_servico]:[Subtotal_servico]],9,FALSE)</f>
        <v>M2</v>
      </c>
      <c r="F588" s="109">
        <f>VLOOKUP(B588,Table1[[Codigo_servico]:[Subtotal_servico]],11,FALSE)</f>
        <v>476.80526874504125</v>
      </c>
      <c r="G588" s="106">
        <f t="shared" si="8"/>
        <v>0</v>
      </c>
    </row>
    <row r="589" spans="2:7" x14ac:dyDescent="0.25">
      <c r="B589" s="112">
        <v>80209</v>
      </c>
      <c r="C589" t="s">
        <v>2908</v>
      </c>
      <c r="D589" s="108">
        <v>4</v>
      </c>
      <c r="E589" s="81" t="str">
        <f>VLOOKUP(B589,Table1[[Codigo_servico]:[Subtotal_servico]],9,FALSE)</f>
        <v>M2</v>
      </c>
      <c r="F589" s="109">
        <f>VLOOKUP(B589,Table1[[Codigo_servico]:[Subtotal_servico]],11,FALSE)</f>
        <v>435.67212054800183</v>
      </c>
      <c r="G589" s="106">
        <f t="shared" si="8"/>
        <v>1742.6884821920073</v>
      </c>
    </row>
    <row r="590" spans="2:7" hidden="1" x14ac:dyDescent="0.25">
      <c r="B590" s="112">
        <v>80213</v>
      </c>
      <c r="C590" t="s">
        <v>2909</v>
      </c>
      <c r="D590" s="108">
        <v>0</v>
      </c>
      <c r="E590" s="81" t="str">
        <f>VLOOKUP(B590,Table1[[Codigo_servico]:[Subtotal_servico]],9,FALSE)</f>
        <v>M2</v>
      </c>
      <c r="F590" s="109">
        <f>VLOOKUP(B590,Table1[[Codigo_servico]:[Subtotal_servico]],11,FALSE)</f>
        <v>473.38901759395367</v>
      </c>
      <c r="G590" s="106">
        <f t="shared" si="8"/>
        <v>0</v>
      </c>
    </row>
    <row r="591" spans="2:7" x14ac:dyDescent="0.25">
      <c r="B591" s="112">
        <v>80217</v>
      </c>
      <c r="C591" t="s">
        <v>2910</v>
      </c>
      <c r="D591" s="108">
        <v>25</v>
      </c>
      <c r="E591" s="81" t="str">
        <f>VLOOKUP(B591,Table1[[Codigo_servico]:[Subtotal_servico]],9,FALSE)</f>
        <v>M2</v>
      </c>
      <c r="F591" s="109">
        <f>VLOOKUP(B591,Table1[[Codigo_servico]:[Subtotal_servico]],11,FALSE)</f>
        <v>430.75758320996476</v>
      </c>
      <c r="G591" s="106">
        <f t="shared" si="8"/>
        <v>10768.93958024912</v>
      </c>
    </row>
    <row r="592" spans="2:7" hidden="1" x14ac:dyDescent="0.25">
      <c r="B592" s="112">
        <v>80237</v>
      </c>
      <c r="C592" t="s">
        <v>2911</v>
      </c>
      <c r="D592" s="108">
        <v>0</v>
      </c>
      <c r="E592" s="81" t="str">
        <f>VLOOKUP(B592,Table1[[Codigo_servico]:[Subtotal_servico]],9,FALSE)</f>
        <v>M2</v>
      </c>
      <c r="F592" s="109">
        <f>VLOOKUP(B592,Table1[[Codigo_servico]:[Subtotal_servico]],11,FALSE)</f>
        <v>430.34841759395368</v>
      </c>
      <c r="G592" s="106">
        <f t="shared" si="8"/>
        <v>0</v>
      </c>
    </row>
    <row r="593" spans="2:7" hidden="1" x14ac:dyDescent="0.25">
      <c r="B593" s="112">
        <v>80243</v>
      </c>
      <c r="C593" t="s">
        <v>2912</v>
      </c>
      <c r="D593" s="108">
        <v>0</v>
      </c>
      <c r="E593" s="81" t="str">
        <f>VLOOKUP(B593,Table1[[Codigo_servico]:[Subtotal_servico]],9,FALSE)</f>
        <v>M2</v>
      </c>
      <c r="F593" s="109">
        <f>VLOOKUP(B593,Table1[[Codigo_servico]:[Subtotal_servico]],11,FALSE)</f>
        <v>488.45831759395367</v>
      </c>
      <c r="G593" s="106">
        <f t="shared" si="8"/>
        <v>0</v>
      </c>
    </row>
    <row r="594" spans="2:7" hidden="1" x14ac:dyDescent="0.25">
      <c r="B594" s="112">
        <v>80251</v>
      </c>
      <c r="C594" t="s">
        <v>2913</v>
      </c>
      <c r="D594" s="108">
        <v>0</v>
      </c>
      <c r="E594" s="81" t="str">
        <f>VLOOKUP(B594,Table1[[Codigo_servico]:[Subtotal_servico]],9,FALSE)</f>
        <v>M2</v>
      </c>
      <c r="F594" s="109">
        <f>VLOOKUP(B594,Table1[[Codigo_servico]:[Subtotal_servico]],11,FALSE)</f>
        <v>440.79801423110513</v>
      </c>
      <c r="G594" s="106">
        <f t="shared" si="8"/>
        <v>0</v>
      </c>
    </row>
    <row r="595" spans="2:7" hidden="1" x14ac:dyDescent="0.25">
      <c r="B595" s="112">
        <v>80253</v>
      </c>
      <c r="C595" t="s">
        <v>2914</v>
      </c>
      <c r="D595" s="108">
        <v>0</v>
      </c>
      <c r="E595" s="81" t="str">
        <f>VLOOKUP(B595,Table1[[Codigo_servico]:[Subtotal_servico]],9,FALSE)</f>
        <v>M2</v>
      </c>
      <c r="F595" s="109">
        <f>VLOOKUP(B595,Table1[[Codigo_servico]:[Subtotal_servico]],11,FALSE)</f>
        <v>448.76371423110504</v>
      </c>
      <c r="G595" s="106">
        <f t="shared" ref="G595:G658" si="9">D595*F595</f>
        <v>0</v>
      </c>
    </row>
    <row r="596" spans="2:7" hidden="1" x14ac:dyDescent="0.25">
      <c r="B596" s="112">
        <v>80254</v>
      </c>
      <c r="C596" t="s">
        <v>2915</v>
      </c>
      <c r="D596" s="108">
        <v>0</v>
      </c>
      <c r="E596" s="81" t="str">
        <f>VLOOKUP(B596,Table1[[Codigo_servico]:[Subtotal_servico]],9,FALSE)</f>
        <v>M2</v>
      </c>
      <c r="F596" s="109">
        <f>VLOOKUP(B596,Table1[[Codigo_servico]:[Subtotal_servico]],11,FALSE)</f>
        <v>651.62361423110497</v>
      </c>
      <c r="G596" s="106">
        <f t="shared" si="9"/>
        <v>0</v>
      </c>
    </row>
    <row r="597" spans="2:7" hidden="1" x14ac:dyDescent="0.25">
      <c r="B597" s="112">
        <v>80258</v>
      </c>
      <c r="C597" t="s">
        <v>2916</v>
      </c>
      <c r="D597" s="108">
        <v>0</v>
      </c>
      <c r="E597" s="81" t="str">
        <f>VLOOKUP(B597,Table1[[Codigo_servico]:[Subtotal_servico]],9,FALSE)</f>
        <v>M2</v>
      </c>
      <c r="F597" s="109">
        <f>VLOOKUP(B597,Table1[[Codigo_servico]:[Subtotal_servico]],11,FALSE)</f>
        <v>525.03101423110502</v>
      </c>
      <c r="G597" s="106">
        <f t="shared" si="9"/>
        <v>0</v>
      </c>
    </row>
    <row r="598" spans="2:7" hidden="1" x14ac:dyDescent="0.25">
      <c r="B598" s="112">
        <v>80262</v>
      </c>
      <c r="C598" t="s">
        <v>2917</v>
      </c>
      <c r="D598" s="108">
        <v>0</v>
      </c>
      <c r="E598" s="81" t="str">
        <f>VLOOKUP(B598,Table1[[Codigo_servico]:[Subtotal_servico]],9,FALSE)</f>
        <v>M2</v>
      </c>
      <c r="F598" s="109">
        <f>VLOOKUP(B598,Table1[[Codigo_servico]:[Subtotal_servico]],11,FALSE)</f>
        <v>575.47351423110513</v>
      </c>
      <c r="G598" s="106">
        <f t="shared" si="9"/>
        <v>0</v>
      </c>
    </row>
    <row r="599" spans="2:7" hidden="1" x14ac:dyDescent="0.25">
      <c r="B599" s="112">
        <v>80266</v>
      </c>
      <c r="C599" t="s">
        <v>2918</v>
      </c>
      <c r="D599" s="108">
        <v>0</v>
      </c>
      <c r="E599" s="81" t="str">
        <f>VLOOKUP(B599,Table1[[Codigo_servico]:[Subtotal_servico]],9,FALSE)</f>
        <v>M2</v>
      </c>
      <c r="F599" s="109">
        <f>VLOOKUP(B599,Table1[[Codigo_servico]:[Subtotal_servico]],11,FALSE)</f>
        <v>652.95841423110517</v>
      </c>
      <c r="G599" s="106">
        <f t="shared" si="9"/>
        <v>0</v>
      </c>
    </row>
    <row r="600" spans="2:7" hidden="1" x14ac:dyDescent="0.25">
      <c r="B600" s="112">
        <v>80274</v>
      </c>
      <c r="C600" t="s">
        <v>2919</v>
      </c>
      <c r="D600" s="108">
        <v>0</v>
      </c>
      <c r="E600" s="81" t="str">
        <f>VLOOKUP(B600,Table1[[Codigo_servico]:[Subtotal_servico]],9,FALSE)</f>
        <v>M2</v>
      </c>
      <c r="F600" s="109">
        <f>VLOOKUP(B600,Table1[[Codigo_servico]:[Subtotal_servico]],11,FALSE)</f>
        <v>70.163995374324429</v>
      </c>
      <c r="G600" s="106">
        <f t="shared" si="9"/>
        <v>0</v>
      </c>
    </row>
    <row r="601" spans="2:7" hidden="1" x14ac:dyDescent="0.25">
      <c r="B601" s="112">
        <v>80275</v>
      </c>
      <c r="C601" t="s">
        <v>2920</v>
      </c>
      <c r="D601" s="108">
        <v>0</v>
      </c>
      <c r="E601" s="81" t="str">
        <f>VLOOKUP(B601,Table1[[Codigo_servico]:[Subtotal_servico]],9,FALSE)</f>
        <v>M2</v>
      </c>
      <c r="F601" s="109">
        <f>VLOOKUP(B601,Table1[[Codigo_servico]:[Subtotal_servico]],11,FALSE)</f>
        <v>72.033195374324436</v>
      </c>
      <c r="G601" s="106">
        <f t="shared" si="9"/>
        <v>0</v>
      </c>
    </row>
    <row r="602" spans="2:7" hidden="1" x14ac:dyDescent="0.25">
      <c r="B602" s="112">
        <v>80276</v>
      </c>
      <c r="C602" t="s">
        <v>2921</v>
      </c>
      <c r="D602" s="108">
        <v>0</v>
      </c>
      <c r="E602" s="81" t="str">
        <f>VLOOKUP(B602,Table1[[Codigo_servico]:[Subtotal_servico]],9,FALSE)</f>
        <v>M2</v>
      </c>
      <c r="F602" s="109">
        <f>VLOOKUP(B602,Table1[[Codigo_servico]:[Subtotal_servico]],11,FALSE)</f>
        <v>194.78280041815484</v>
      </c>
      <c r="G602" s="106">
        <f t="shared" si="9"/>
        <v>0</v>
      </c>
    </row>
    <row r="603" spans="2:7" hidden="1" x14ac:dyDescent="0.25">
      <c r="B603" s="112">
        <v>80280</v>
      </c>
      <c r="C603" t="s">
        <v>2922</v>
      </c>
      <c r="D603" s="108">
        <v>0</v>
      </c>
      <c r="E603" s="81" t="str">
        <f>VLOOKUP(B603,Table1[[Codigo_servico]:[Subtotal_servico]],9,FALSE)</f>
        <v>M2</v>
      </c>
      <c r="F603" s="109">
        <f>VLOOKUP(B603,Table1[[Codigo_servico]:[Subtotal_servico]],11,FALSE)</f>
        <v>118.49887488307833</v>
      </c>
      <c r="G603" s="106">
        <f t="shared" si="9"/>
        <v>0</v>
      </c>
    </row>
    <row r="604" spans="2:7" hidden="1" x14ac:dyDescent="0.25">
      <c r="B604" s="112">
        <v>80281</v>
      </c>
      <c r="C604" t="s">
        <v>2923</v>
      </c>
      <c r="D604" s="108">
        <v>0</v>
      </c>
      <c r="E604" s="81" t="str">
        <f>VLOOKUP(B604,Table1[[Codigo_servico]:[Subtotal_servico]],9,FALSE)</f>
        <v>M2</v>
      </c>
      <c r="F604" s="109">
        <f>VLOOKUP(B604,Table1[[Codigo_servico]:[Subtotal_servico]],11,FALSE)</f>
        <v>89.152224883078333</v>
      </c>
      <c r="G604" s="106">
        <f t="shared" si="9"/>
        <v>0</v>
      </c>
    </row>
    <row r="605" spans="2:7" hidden="1" x14ac:dyDescent="0.25">
      <c r="B605" s="112">
        <v>80301</v>
      </c>
      <c r="C605" t="s">
        <v>2924</v>
      </c>
      <c r="D605" s="108">
        <v>0</v>
      </c>
      <c r="E605" s="81" t="str">
        <f>VLOOKUP(B605,Table1[[Codigo_servico]:[Subtotal_servico]],9,FALSE)</f>
        <v>M2</v>
      </c>
      <c r="F605" s="109">
        <f>VLOOKUP(B605,Table1[[Codigo_servico]:[Subtotal_servico]],11,FALSE)</f>
        <v>621.9107955906934</v>
      </c>
      <c r="G605" s="106">
        <f t="shared" si="9"/>
        <v>0</v>
      </c>
    </row>
    <row r="606" spans="2:7" hidden="1" x14ac:dyDescent="0.25">
      <c r="B606" s="112">
        <v>80305</v>
      </c>
      <c r="C606" t="s">
        <v>2925</v>
      </c>
      <c r="D606" s="108">
        <v>0</v>
      </c>
      <c r="E606" s="81" t="str">
        <f>VLOOKUP(B606,Table1[[Codigo_servico]:[Subtotal_servico]],9,FALSE)</f>
        <v>M2</v>
      </c>
      <c r="F606" s="109">
        <f>VLOOKUP(B606,Table1[[Codigo_servico]:[Subtotal_servico]],11,FALSE)</f>
        <v>202.95810125182481</v>
      </c>
      <c r="G606" s="106">
        <f t="shared" si="9"/>
        <v>0</v>
      </c>
    </row>
    <row r="607" spans="2:7" hidden="1" x14ac:dyDescent="0.25">
      <c r="B607" s="112">
        <v>80306</v>
      </c>
      <c r="C607" t="s">
        <v>2926</v>
      </c>
      <c r="D607" s="108">
        <v>0</v>
      </c>
      <c r="E607" s="81" t="str">
        <f>VLOOKUP(B607,Table1[[Codigo_servico]:[Subtotal_servico]],9,FALSE)</f>
        <v>M2</v>
      </c>
      <c r="F607" s="109">
        <f>VLOOKUP(B607,Table1[[Codigo_servico]:[Subtotal_servico]],11,FALSE)</f>
        <v>200.82949125182483</v>
      </c>
      <c r="G607" s="106">
        <f t="shared" si="9"/>
        <v>0</v>
      </c>
    </row>
    <row r="608" spans="2:7" hidden="1" x14ac:dyDescent="0.25">
      <c r="B608" s="112">
        <v>80311</v>
      </c>
      <c r="C608" t="s">
        <v>2927</v>
      </c>
      <c r="D608" s="108">
        <v>0</v>
      </c>
      <c r="E608" s="81" t="str">
        <f>VLOOKUP(B608,Table1[[Codigo_servico]:[Subtotal_servico]],9,FALSE)</f>
        <v>M2</v>
      </c>
      <c r="F608" s="109">
        <f>VLOOKUP(B608,Table1[[Codigo_servico]:[Subtotal_servico]],11,FALSE)</f>
        <v>783.37665620209907</v>
      </c>
      <c r="G608" s="106">
        <f t="shared" si="9"/>
        <v>0</v>
      </c>
    </row>
    <row r="609" spans="2:7" hidden="1" x14ac:dyDescent="0.25">
      <c r="B609" s="112">
        <v>80320</v>
      </c>
      <c r="C609" t="s">
        <v>2928</v>
      </c>
      <c r="D609" s="108">
        <v>0</v>
      </c>
      <c r="E609" s="81" t="str">
        <f>VLOOKUP(B609,Table1[[Codigo_servico]:[Subtotal_servico]],9,FALSE)</f>
        <v>M2</v>
      </c>
      <c r="F609" s="109">
        <f>VLOOKUP(B609,Table1[[Codigo_servico]:[Subtotal_servico]],11,FALSE)</f>
        <v>216.04279305113263</v>
      </c>
      <c r="G609" s="106">
        <f t="shared" si="9"/>
        <v>0</v>
      </c>
    </row>
    <row r="610" spans="2:7" hidden="1" x14ac:dyDescent="0.25">
      <c r="B610" s="112">
        <v>86001</v>
      </c>
      <c r="C610" t="s">
        <v>2929</v>
      </c>
      <c r="D610" s="108">
        <v>0</v>
      </c>
      <c r="E610" s="81" t="str">
        <f>VLOOKUP(B610,Table1[[Codigo_servico]:[Subtotal_servico]],9,FALSE)</f>
        <v>M2</v>
      </c>
      <c r="F610" s="109">
        <f>VLOOKUP(B610,Table1[[Codigo_servico]:[Subtotal_servico]],11,FALSE)</f>
        <v>19.942100418154823</v>
      </c>
      <c r="G610" s="106">
        <f t="shared" si="9"/>
        <v>0</v>
      </c>
    </row>
    <row r="611" spans="2:7" hidden="1" x14ac:dyDescent="0.25">
      <c r="B611" s="112">
        <v>86005</v>
      </c>
      <c r="C611" t="s">
        <v>2930</v>
      </c>
      <c r="D611" s="108">
        <v>0</v>
      </c>
      <c r="E611" s="81" t="str">
        <f>VLOOKUP(B611,Table1[[Codigo_servico]:[Subtotal_servico]],9,FALSE)</f>
        <v>UN</v>
      </c>
      <c r="F611" s="109">
        <f>VLOOKUP(B611,Table1[[Codigo_servico]:[Subtotal_servico]],11,FALSE)</f>
        <v>34.186457859693988</v>
      </c>
      <c r="G611" s="106">
        <f t="shared" si="9"/>
        <v>0</v>
      </c>
    </row>
    <row r="612" spans="2:7" hidden="1" x14ac:dyDescent="0.25">
      <c r="B612" s="112">
        <v>86020</v>
      </c>
      <c r="C612" t="s">
        <v>2931</v>
      </c>
      <c r="D612" s="108">
        <v>0</v>
      </c>
      <c r="E612" s="81" t="str">
        <f>VLOOKUP(B612,Table1[[Codigo_servico]:[Subtotal_servico]],9,FALSE)</f>
        <v>UN</v>
      </c>
      <c r="F612" s="109">
        <f>VLOOKUP(B612,Table1[[Codigo_servico]:[Subtotal_servico]],11,FALSE)</f>
        <v>14.322603310093706</v>
      </c>
      <c r="G612" s="106">
        <f t="shared" si="9"/>
        <v>0</v>
      </c>
    </row>
    <row r="613" spans="2:7" hidden="1" x14ac:dyDescent="0.25">
      <c r="B613" s="112">
        <v>86021</v>
      </c>
      <c r="C613" t="s">
        <v>2932</v>
      </c>
      <c r="D613" s="108">
        <v>0</v>
      </c>
      <c r="E613" s="81" t="str">
        <f>VLOOKUP(B613,Table1[[Codigo_servico]:[Subtotal_servico]],9,FALSE)</f>
        <v>UN</v>
      </c>
      <c r="F613" s="109">
        <f>VLOOKUP(B613,Table1[[Codigo_servico]:[Subtotal_servico]],11,FALSE)</f>
        <v>11.458082648074965</v>
      </c>
      <c r="G613" s="106">
        <f t="shared" si="9"/>
        <v>0</v>
      </c>
    </row>
    <row r="614" spans="2:7" hidden="1" x14ac:dyDescent="0.25">
      <c r="B614" s="112">
        <v>86022</v>
      </c>
      <c r="C614" t="s">
        <v>2933</v>
      </c>
      <c r="D614" s="108">
        <v>0</v>
      </c>
      <c r="E614" s="81" t="str">
        <f>VLOOKUP(B614,Table1[[Codigo_servico]:[Subtotal_servico]],9,FALSE)</f>
        <v>UN</v>
      </c>
      <c r="F614" s="109">
        <f>VLOOKUP(B614,Table1[[Codigo_servico]:[Subtotal_servico]],11,FALSE)</f>
        <v>4.0103289268262383</v>
      </c>
      <c r="G614" s="106">
        <f t="shared" si="9"/>
        <v>0</v>
      </c>
    </row>
    <row r="615" spans="2:7" hidden="1" x14ac:dyDescent="0.25">
      <c r="B615" s="112">
        <v>87001</v>
      </c>
      <c r="C615" t="s">
        <v>2934</v>
      </c>
      <c r="D615" s="108">
        <v>0</v>
      </c>
      <c r="E615" s="81" t="str">
        <f>VLOOKUP(B615,Table1[[Codigo_servico]:[Subtotal_servico]],9,FALSE)</f>
        <v>M2</v>
      </c>
      <c r="F615" s="109">
        <f>VLOOKUP(B615,Table1[[Codigo_servico]:[Subtotal_servico]],11,FALSE)</f>
        <v>28.488714883078323</v>
      </c>
      <c r="G615" s="106">
        <f t="shared" si="9"/>
        <v>0</v>
      </c>
    </row>
    <row r="616" spans="2:7" hidden="1" x14ac:dyDescent="0.25">
      <c r="B616" s="112">
        <v>87005</v>
      </c>
      <c r="C616" t="s">
        <v>2935</v>
      </c>
      <c r="D616" s="108">
        <v>0</v>
      </c>
      <c r="E616" s="81" t="str">
        <f>VLOOKUP(B616,Table1[[Codigo_servico]:[Subtotal_servico]],9,FALSE)</f>
        <v>UN</v>
      </c>
      <c r="F616" s="109">
        <f>VLOOKUP(B616,Table1[[Codigo_servico]:[Subtotal_servico]],11,FALSE)</f>
        <v>37.035329348001824</v>
      </c>
      <c r="G616" s="106">
        <f t="shared" si="9"/>
        <v>0</v>
      </c>
    </row>
    <row r="617" spans="2:7" hidden="1" x14ac:dyDescent="0.25">
      <c r="B617" s="112">
        <v>87020</v>
      </c>
      <c r="C617" t="s">
        <v>2936</v>
      </c>
      <c r="D617" s="108">
        <v>0</v>
      </c>
      <c r="E617" s="81" t="str">
        <f>VLOOKUP(B617,Table1[[Codigo_servico]:[Subtotal_servico]],9,FALSE)</f>
        <v>M</v>
      </c>
      <c r="F617" s="109">
        <f>VLOOKUP(B617,Table1[[Codigo_servico]:[Subtotal_servico]],11,FALSE)</f>
        <v>34.374247944224891</v>
      </c>
      <c r="G617" s="106">
        <f t="shared" si="9"/>
        <v>0</v>
      </c>
    </row>
    <row r="618" spans="2:7" hidden="1" x14ac:dyDescent="0.25">
      <c r="B618" s="112">
        <v>87021</v>
      </c>
      <c r="C618" t="s">
        <v>2937</v>
      </c>
      <c r="D618" s="108">
        <v>0</v>
      </c>
      <c r="E618" s="81" t="str">
        <f>VLOOKUP(B618,Table1[[Codigo_servico]:[Subtotal_servico]],9,FALSE)</f>
        <v>UN</v>
      </c>
      <c r="F618" s="109">
        <f>VLOOKUP(B618,Table1[[Codigo_servico]:[Subtotal_servico]],11,FALSE)</f>
        <v>31.509727282206157</v>
      </c>
      <c r="G618" s="106">
        <f t="shared" si="9"/>
        <v>0</v>
      </c>
    </row>
    <row r="619" spans="2:7" hidden="1" x14ac:dyDescent="0.25">
      <c r="B619" s="112">
        <v>87022</v>
      </c>
      <c r="C619" t="s">
        <v>2938</v>
      </c>
      <c r="D619" s="108">
        <v>0</v>
      </c>
      <c r="E619" s="81" t="str">
        <f>VLOOKUP(B619,Table1[[Codigo_servico]:[Subtotal_servico]],9,FALSE)</f>
        <v>UN</v>
      </c>
      <c r="F619" s="109">
        <f>VLOOKUP(B619,Table1[[Codigo_servico]:[Subtotal_servico]],11,FALSE)</f>
        <v>5.7290413240374827</v>
      </c>
      <c r="G619" s="106">
        <f t="shared" si="9"/>
        <v>0</v>
      </c>
    </row>
    <row r="620" spans="2:7" hidden="1" x14ac:dyDescent="0.25">
      <c r="B620" s="112">
        <v>88020</v>
      </c>
      <c r="C620" t="s">
        <v>2939</v>
      </c>
      <c r="D620" s="108">
        <v>0</v>
      </c>
      <c r="E620" s="81" t="str">
        <f>VLOOKUP(B620,Table1[[Codigo_servico]:[Subtotal_servico]],9,FALSE)</f>
        <v>M</v>
      </c>
      <c r="F620" s="109">
        <f>VLOOKUP(B620,Table1[[Codigo_servico]:[Subtotal_servico]],11,FALSE)</f>
        <v>37.13862094422489</v>
      </c>
      <c r="G620" s="106">
        <f t="shared" si="9"/>
        <v>0</v>
      </c>
    </row>
    <row r="621" spans="2:7" hidden="1" x14ac:dyDescent="0.25">
      <c r="B621" s="112">
        <v>88021</v>
      </c>
      <c r="C621" t="s">
        <v>2940</v>
      </c>
      <c r="D621" s="108">
        <v>0</v>
      </c>
      <c r="E621" s="81" t="str">
        <f>VLOOKUP(B621,Table1[[Codigo_servico]:[Subtotal_servico]],9,FALSE)</f>
        <v>UN</v>
      </c>
      <c r="F621" s="109">
        <f>VLOOKUP(B621,Table1[[Codigo_servico]:[Subtotal_servico]],11,FALSE)</f>
        <v>35.267600282206161</v>
      </c>
      <c r="G621" s="106">
        <f t="shared" si="9"/>
        <v>0</v>
      </c>
    </row>
    <row r="622" spans="2:7" hidden="1" x14ac:dyDescent="0.25">
      <c r="B622" s="112">
        <v>88049</v>
      </c>
      <c r="C622" t="s">
        <v>2941</v>
      </c>
      <c r="D622" s="108">
        <v>0</v>
      </c>
      <c r="E622" s="81" t="str">
        <f>VLOOKUP(B622,Table1[[Codigo_servico]:[Subtotal_servico]],9,FALSE)</f>
        <v>M2</v>
      </c>
      <c r="F622" s="109">
        <f>VLOOKUP(B622,Table1[[Codigo_servico]:[Subtotal_servico]],11,FALSE)</f>
        <v>3.819997794422489</v>
      </c>
      <c r="G622" s="106">
        <f t="shared" si="9"/>
        <v>0</v>
      </c>
    </row>
    <row r="623" spans="2:7" hidden="1" x14ac:dyDescent="0.25">
      <c r="B623" s="112">
        <v>88050</v>
      </c>
      <c r="C623" t="s">
        <v>2942</v>
      </c>
      <c r="D623" s="108">
        <v>0</v>
      </c>
      <c r="E623" s="81" t="str">
        <f>VLOOKUP(B623,Table1[[Codigo_servico]:[Subtotal_servico]],9,FALSE)</f>
        <v>KG</v>
      </c>
      <c r="F623" s="109">
        <f>VLOOKUP(B623,Table1[[Codigo_servico]:[Subtotal_servico]],11,FALSE)</f>
        <v>6.2305000000000001</v>
      </c>
      <c r="G623" s="106">
        <f t="shared" si="9"/>
        <v>0</v>
      </c>
    </row>
    <row r="624" spans="2:7" hidden="1" x14ac:dyDescent="0.25">
      <c r="B624" s="112">
        <v>88051</v>
      </c>
      <c r="C624" t="s">
        <v>2943</v>
      </c>
      <c r="D624" s="108">
        <v>0</v>
      </c>
      <c r="E624" s="81" t="str">
        <f>VLOOKUP(B624,Table1[[Codigo_servico]:[Subtotal_servico]],9,FALSE)</f>
        <v>KG</v>
      </c>
      <c r="F624" s="109">
        <f>VLOOKUP(B624,Table1[[Codigo_servico]:[Subtotal_servico]],11,FALSE)</f>
        <v>50.4422</v>
      </c>
      <c r="G624" s="106">
        <f t="shared" si="9"/>
        <v>0</v>
      </c>
    </row>
    <row r="625" spans="2:7" hidden="1" x14ac:dyDescent="0.25">
      <c r="B625" s="112">
        <v>90150</v>
      </c>
      <c r="C625" t="s">
        <v>2944</v>
      </c>
      <c r="D625" s="108">
        <v>0</v>
      </c>
      <c r="E625" s="81" t="str">
        <f>VLOOKUP(B625,Table1[[Codigo_servico]:[Subtotal_servico]],9,FALSE)</f>
        <v>UN</v>
      </c>
      <c r="F625" s="109">
        <f>VLOOKUP(B625,Table1[[Codigo_servico]:[Subtotal_servico]],11,FALSE)</f>
        <v>1577.0446254187189</v>
      </c>
      <c r="G625" s="106">
        <f t="shared" si="9"/>
        <v>0</v>
      </c>
    </row>
    <row r="626" spans="2:7" hidden="1" x14ac:dyDescent="0.25">
      <c r="B626" s="112">
        <v>90152</v>
      </c>
      <c r="C626" t="s">
        <v>2945</v>
      </c>
      <c r="D626" s="108">
        <v>0</v>
      </c>
      <c r="E626" s="81" t="str">
        <f>VLOOKUP(B626,Table1[[Codigo_servico]:[Subtotal_servico]],9,FALSE)</f>
        <v>UN</v>
      </c>
      <c r="F626" s="109">
        <f>VLOOKUP(B626,Table1[[Codigo_servico]:[Subtotal_servico]],11,FALSE)</f>
        <v>1616.5475254187184</v>
      </c>
      <c r="G626" s="106">
        <f t="shared" si="9"/>
        <v>0</v>
      </c>
    </row>
    <row r="627" spans="2:7" hidden="1" x14ac:dyDescent="0.25">
      <c r="B627" s="112">
        <v>90153</v>
      </c>
      <c r="C627" t="s">
        <v>2946</v>
      </c>
      <c r="D627" s="108">
        <v>0</v>
      </c>
      <c r="E627" s="81" t="str">
        <f>VLOOKUP(B627,Table1[[Codigo_servico]:[Subtotal_servico]],9,FALSE)</f>
        <v>UN</v>
      </c>
      <c r="F627" s="109">
        <f>VLOOKUP(B627,Table1[[Codigo_servico]:[Subtotal_servico]],11,FALSE)</f>
        <v>1843.3414654187181</v>
      </c>
      <c r="G627" s="106">
        <f t="shared" si="9"/>
        <v>0</v>
      </c>
    </row>
    <row r="628" spans="2:7" hidden="1" x14ac:dyDescent="0.25">
      <c r="B628" s="112">
        <v>90154</v>
      </c>
      <c r="C628" t="s">
        <v>2947</v>
      </c>
      <c r="D628" s="108">
        <v>0</v>
      </c>
      <c r="E628" s="81" t="str">
        <f>VLOOKUP(B628,Table1[[Codigo_servico]:[Subtotal_servico]],9,FALSE)</f>
        <v>UN</v>
      </c>
      <c r="F628" s="109">
        <f>VLOOKUP(B628,Table1[[Codigo_servico]:[Subtotal_servico]],11,FALSE)</f>
        <v>1843.3414654187179</v>
      </c>
      <c r="G628" s="106">
        <f t="shared" si="9"/>
        <v>0</v>
      </c>
    </row>
    <row r="629" spans="2:7" hidden="1" x14ac:dyDescent="0.25">
      <c r="B629" s="112">
        <v>90155</v>
      </c>
      <c r="C629" t="s">
        <v>2948</v>
      </c>
      <c r="D629" s="108">
        <v>0</v>
      </c>
      <c r="E629" s="81" t="str">
        <f>VLOOKUP(B629,Table1[[Codigo_servico]:[Subtotal_servico]],9,FALSE)</f>
        <v>UN</v>
      </c>
      <c r="F629" s="109">
        <f>VLOOKUP(B629,Table1[[Codigo_servico]:[Subtotal_servico]],11,FALSE)</f>
        <v>2214.0714831280775</v>
      </c>
      <c r="G629" s="106">
        <f t="shared" si="9"/>
        <v>0</v>
      </c>
    </row>
    <row r="630" spans="2:7" x14ac:dyDescent="0.25">
      <c r="B630" s="112">
        <v>90156</v>
      </c>
      <c r="C630" t="s">
        <v>2949</v>
      </c>
      <c r="D630" s="108">
        <v>1</v>
      </c>
      <c r="E630" s="81" t="str">
        <f>VLOOKUP(B630,Table1[[Codigo_servico]:[Subtotal_servico]],9,FALSE)</f>
        <v>UN</v>
      </c>
      <c r="F630" s="109">
        <f>VLOOKUP(B630,Table1[[Codigo_servico]:[Subtotal_servico]],11,FALSE)</f>
        <v>3524.8548681280772</v>
      </c>
      <c r="G630" s="106">
        <f t="shared" si="9"/>
        <v>3524.8548681280772</v>
      </c>
    </row>
    <row r="631" spans="2:7" hidden="1" x14ac:dyDescent="0.25">
      <c r="B631" s="112">
        <v>90157</v>
      </c>
      <c r="C631" t="s">
        <v>2950</v>
      </c>
      <c r="D631" s="108">
        <v>0</v>
      </c>
      <c r="E631" s="81" t="str">
        <f>VLOOKUP(B631,Table1[[Codigo_servico]:[Subtotal_servico]],9,FALSE)</f>
        <v>UN</v>
      </c>
      <c r="F631" s="109">
        <f>VLOOKUP(B631,Table1[[Codigo_servico]:[Subtotal_servico]],11,FALSE)</f>
        <v>4105.7434912889967</v>
      </c>
      <c r="G631" s="106">
        <f t="shared" si="9"/>
        <v>0</v>
      </c>
    </row>
    <row r="632" spans="2:7" hidden="1" x14ac:dyDescent="0.25">
      <c r="B632" s="112">
        <v>90158</v>
      </c>
      <c r="C632" t="s">
        <v>2951</v>
      </c>
      <c r="D632" s="108">
        <v>0</v>
      </c>
      <c r="E632" s="81" t="str">
        <f>VLOOKUP(B632,Table1[[Codigo_servico]:[Subtotal_servico]],9,FALSE)</f>
        <v>UN</v>
      </c>
      <c r="F632" s="109">
        <f>VLOOKUP(B632,Table1[[Codigo_servico]:[Subtotal_servico]],11,FALSE)</f>
        <v>4533.1480235467952</v>
      </c>
      <c r="G632" s="106">
        <f t="shared" si="9"/>
        <v>0</v>
      </c>
    </row>
    <row r="633" spans="2:7" hidden="1" x14ac:dyDescent="0.25">
      <c r="B633" s="112">
        <v>90159</v>
      </c>
      <c r="C633" t="s">
        <v>2952</v>
      </c>
      <c r="D633" s="108">
        <v>0</v>
      </c>
      <c r="E633" s="81" t="str">
        <f>VLOOKUP(B633,Table1[[Codigo_servico]:[Subtotal_servico]],9,FALSE)</f>
        <v>UN</v>
      </c>
      <c r="F633" s="109">
        <f>VLOOKUP(B633,Table1[[Codigo_servico]:[Subtotal_servico]],11,FALSE)</f>
        <v>5447.4002058045953</v>
      </c>
      <c r="G633" s="106">
        <f t="shared" si="9"/>
        <v>0</v>
      </c>
    </row>
    <row r="634" spans="2:7" hidden="1" x14ac:dyDescent="0.25">
      <c r="B634" s="112">
        <v>90160</v>
      </c>
      <c r="C634" t="s">
        <v>2953</v>
      </c>
      <c r="D634" s="108">
        <v>0</v>
      </c>
      <c r="E634" s="81" t="str">
        <f>VLOOKUP(B634,Table1[[Codigo_servico]:[Subtotal_servico]],9,FALSE)</f>
        <v>UN</v>
      </c>
      <c r="F634" s="109">
        <f>VLOOKUP(B634,Table1[[Codigo_servico]:[Subtotal_servico]],11,FALSE)</f>
        <v>5857.8424808045947</v>
      </c>
      <c r="G634" s="106">
        <f t="shared" si="9"/>
        <v>0</v>
      </c>
    </row>
    <row r="635" spans="2:7" hidden="1" x14ac:dyDescent="0.25">
      <c r="B635" s="112">
        <v>90161</v>
      </c>
      <c r="C635" t="s">
        <v>2954</v>
      </c>
      <c r="D635" s="108">
        <v>0</v>
      </c>
      <c r="E635" s="81" t="str">
        <f>VLOOKUP(B635,Table1[[Codigo_servico]:[Subtotal_servico]],9,FALSE)</f>
        <v>UN</v>
      </c>
      <c r="F635" s="109">
        <f>VLOOKUP(B635,Table1[[Codigo_servico]:[Subtotal_servico]],11,FALSE)</f>
        <v>6247.7696980623941</v>
      </c>
      <c r="G635" s="106">
        <f t="shared" si="9"/>
        <v>0</v>
      </c>
    </row>
    <row r="636" spans="2:7" hidden="1" x14ac:dyDescent="0.25">
      <c r="B636" s="112">
        <v>90162</v>
      </c>
      <c r="C636" t="s">
        <v>2955</v>
      </c>
      <c r="D636" s="108">
        <v>0</v>
      </c>
      <c r="E636" s="81" t="str">
        <f>VLOOKUP(B636,Table1[[Codigo_servico]:[Subtotal_servico]],9,FALSE)</f>
        <v>UN</v>
      </c>
      <c r="F636" s="109">
        <f>VLOOKUP(B636,Table1[[Codigo_servico]:[Subtotal_servico]],11,FALSE)</f>
        <v>6997.4829530623956</v>
      </c>
      <c r="G636" s="106">
        <f t="shared" si="9"/>
        <v>0</v>
      </c>
    </row>
    <row r="637" spans="2:7" hidden="1" x14ac:dyDescent="0.25">
      <c r="B637" s="112">
        <v>90190</v>
      </c>
      <c r="C637" t="s">
        <v>2956</v>
      </c>
      <c r="D637" s="108">
        <v>0</v>
      </c>
      <c r="E637" s="81" t="str">
        <f>VLOOKUP(B637,Table1[[Codigo_servico]:[Subtotal_servico]],9,FALSE)</f>
        <v>UN</v>
      </c>
      <c r="F637" s="109">
        <f>VLOOKUP(B637,Table1[[Codigo_servico]:[Subtotal_servico]],11,FALSE)</f>
        <v>716.60661998338173</v>
      </c>
      <c r="G637" s="106">
        <f t="shared" si="9"/>
        <v>0</v>
      </c>
    </row>
    <row r="638" spans="2:7" hidden="1" x14ac:dyDescent="0.25">
      <c r="B638" s="112">
        <v>90195</v>
      </c>
      <c r="C638" t="s">
        <v>2957</v>
      </c>
      <c r="D638" s="108">
        <v>0</v>
      </c>
      <c r="E638" s="81" t="str">
        <f>VLOOKUP(B638,Table1[[Codigo_servico]:[Subtotal_servico]],9,FALSE)</f>
        <v>CJ</v>
      </c>
      <c r="F638" s="109">
        <f>VLOOKUP(B638,Table1[[Codigo_servico]:[Subtotal_servico]],11,FALSE)</f>
        <v>101505.42341263618</v>
      </c>
      <c r="G638" s="106">
        <f t="shared" si="9"/>
        <v>0</v>
      </c>
    </row>
    <row r="639" spans="2:7" hidden="1" x14ac:dyDescent="0.25">
      <c r="B639" s="112">
        <v>90201</v>
      </c>
      <c r="C639" t="s">
        <v>2960</v>
      </c>
      <c r="D639" s="108">
        <v>0</v>
      </c>
      <c r="E639" s="81" t="str">
        <f>VLOOKUP(B639,Table1[[Codigo_servico]:[Subtotal_servico]],9,FALSE)</f>
        <v>M</v>
      </c>
      <c r="F639" s="109">
        <f>VLOOKUP(B639,Table1[[Codigo_servico]:[Subtotal_servico]],11,FALSE)</f>
        <v>11.760395135467959</v>
      </c>
      <c r="G639" s="106">
        <f t="shared" si="9"/>
        <v>0</v>
      </c>
    </row>
    <row r="640" spans="2:7" hidden="1" x14ac:dyDescent="0.25">
      <c r="B640" s="112">
        <v>90202</v>
      </c>
      <c r="C640" t="s">
        <v>2961</v>
      </c>
      <c r="D640" s="108">
        <v>0</v>
      </c>
      <c r="E640" s="81" t="str">
        <f>VLOOKUP(B640,Table1[[Codigo_servico]:[Subtotal_servico]],9,FALSE)</f>
        <v>M</v>
      </c>
      <c r="F640" s="109">
        <f>VLOOKUP(B640,Table1[[Codigo_servico]:[Subtotal_servico]],11,FALSE)</f>
        <v>12.482545135467959</v>
      </c>
      <c r="G640" s="106">
        <f t="shared" si="9"/>
        <v>0</v>
      </c>
    </row>
    <row r="641" spans="2:7" hidden="1" x14ac:dyDescent="0.25">
      <c r="B641" s="112">
        <v>90203</v>
      </c>
      <c r="C641" t="s">
        <v>2962</v>
      </c>
      <c r="D641" s="108">
        <v>0</v>
      </c>
      <c r="E641" s="81" t="str">
        <f>VLOOKUP(B641,Table1[[Codigo_servico]:[Subtotal_servico]],9,FALSE)</f>
        <v>M</v>
      </c>
      <c r="F641" s="109">
        <f>VLOOKUP(B641,Table1[[Codigo_servico]:[Subtotal_servico]],11,FALSE)</f>
        <v>13.257935135467958</v>
      </c>
      <c r="G641" s="106">
        <f t="shared" si="9"/>
        <v>0</v>
      </c>
    </row>
    <row r="642" spans="2:7" hidden="1" x14ac:dyDescent="0.25">
      <c r="B642" s="112">
        <v>90204</v>
      </c>
      <c r="C642" t="s">
        <v>2963</v>
      </c>
      <c r="D642" s="108">
        <v>0</v>
      </c>
      <c r="E642" s="81" t="str">
        <f>VLOOKUP(B642,Table1[[Codigo_servico]:[Subtotal_servico]],9,FALSE)</f>
        <v>M</v>
      </c>
      <c r="F642" s="109">
        <f>VLOOKUP(B642,Table1[[Codigo_servico]:[Subtotal_servico]],11,FALSE)</f>
        <v>20.031882703201941</v>
      </c>
      <c r="G642" s="106">
        <f t="shared" si="9"/>
        <v>0</v>
      </c>
    </row>
    <row r="643" spans="2:7" hidden="1" x14ac:dyDescent="0.25">
      <c r="B643" s="112">
        <v>90205</v>
      </c>
      <c r="C643" t="s">
        <v>2964</v>
      </c>
      <c r="D643" s="108">
        <v>0</v>
      </c>
      <c r="E643" s="81" t="str">
        <f>VLOOKUP(B643,Table1[[Codigo_servico]:[Subtotal_servico]],9,FALSE)</f>
        <v>M</v>
      </c>
      <c r="F643" s="109">
        <f>VLOOKUP(B643,Table1[[Codigo_servico]:[Subtotal_servico]],11,FALSE)</f>
        <v>21.674842703201939</v>
      </c>
      <c r="G643" s="106">
        <f t="shared" si="9"/>
        <v>0</v>
      </c>
    </row>
    <row r="644" spans="2:7" hidden="1" x14ac:dyDescent="0.25">
      <c r="B644" s="112">
        <v>90206</v>
      </c>
      <c r="C644" t="s">
        <v>2965</v>
      </c>
      <c r="D644" s="108">
        <v>0</v>
      </c>
      <c r="E644" s="81" t="str">
        <f>VLOOKUP(B644,Table1[[Codigo_servico]:[Subtotal_servico]],9,FALSE)</f>
        <v>M</v>
      </c>
      <c r="F644" s="109">
        <f>VLOOKUP(B644,Table1[[Codigo_servico]:[Subtotal_servico]],11,FALSE)</f>
        <v>22.61204270320194</v>
      </c>
      <c r="G644" s="106">
        <f t="shared" si="9"/>
        <v>0</v>
      </c>
    </row>
    <row r="645" spans="2:7" hidden="1" x14ac:dyDescent="0.25">
      <c r="B645" s="112">
        <v>90207</v>
      </c>
      <c r="C645" t="s">
        <v>2966</v>
      </c>
      <c r="D645" s="108">
        <v>0</v>
      </c>
      <c r="E645" s="81" t="str">
        <f>VLOOKUP(B645,Table1[[Codigo_servico]:[Subtotal_servico]],9,FALSE)</f>
        <v>M</v>
      </c>
      <c r="F645" s="109">
        <f>VLOOKUP(B645,Table1[[Codigo_servico]:[Subtotal_servico]],11,FALSE)</f>
        <v>34.744750270935924</v>
      </c>
      <c r="G645" s="106">
        <f t="shared" si="9"/>
        <v>0</v>
      </c>
    </row>
    <row r="646" spans="2:7" hidden="1" x14ac:dyDescent="0.25">
      <c r="B646" s="112">
        <v>90208</v>
      </c>
      <c r="C646" t="s">
        <v>2967</v>
      </c>
      <c r="D646" s="108">
        <v>0</v>
      </c>
      <c r="E646" s="81" t="str">
        <f>VLOOKUP(B646,Table1[[Codigo_servico]:[Subtotal_servico]],9,FALSE)</f>
        <v>M</v>
      </c>
      <c r="F646" s="109">
        <f>VLOOKUP(B646,Table1[[Codigo_servico]:[Subtotal_servico]],11,FALSE)</f>
        <v>39.86217027093592</v>
      </c>
      <c r="G646" s="106">
        <f t="shared" si="9"/>
        <v>0</v>
      </c>
    </row>
    <row r="647" spans="2:7" hidden="1" x14ac:dyDescent="0.25">
      <c r="B647" s="112">
        <v>90209</v>
      </c>
      <c r="C647" t="s">
        <v>2968</v>
      </c>
      <c r="D647" s="108">
        <v>0</v>
      </c>
      <c r="E647" s="81" t="str">
        <f>VLOOKUP(B647,Table1[[Codigo_servico]:[Subtotal_servico]],9,FALSE)</f>
        <v>M</v>
      </c>
      <c r="F647" s="109">
        <f>VLOOKUP(B647,Table1[[Codigo_servico]:[Subtotal_servico]],11,FALSE)</f>
        <v>49.091940270935922</v>
      </c>
      <c r="G647" s="106">
        <f t="shared" si="9"/>
        <v>0</v>
      </c>
    </row>
    <row r="648" spans="2:7" hidden="1" x14ac:dyDescent="0.25">
      <c r="B648" s="112">
        <v>90211</v>
      </c>
      <c r="C648" t="s">
        <v>2969</v>
      </c>
      <c r="D648" s="108">
        <v>0</v>
      </c>
      <c r="E648" s="81" t="str">
        <f>VLOOKUP(B648,Table1[[Codigo_servico]:[Subtotal_servico]],9,FALSE)</f>
        <v>M</v>
      </c>
      <c r="F648" s="109">
        <f>VLOOKUP(B648,Table1[[Codigo_servico]:[Subtotal_servico]],11,FALSE)</f>
        <v>21.819510225779933</v>
      </c>
      <c r="G648" s="106">
        <f t="shared" si="9"/>
        <v>0</v>
      </c>
    </row>
    <row r="649" spans="2:7" hidden="1" x14ac:dyDescent="0.25">
      <c r="B649" s="112">
        <v>90212</v>
      </c>
      <c r="C649" t="s">
        <v>2970</v>
      </c>
      <c r="D649" s="108">
        <v>0</v>
      </c>
      <c r="E649" s="81" t="str">
        <f>VLOOKUP(B649,Table1[[Codigo_servico]:[Subtotal_servico]],9,FALSE)</f>
        <v>M</v>
      </c>
      <c r="F649" s="109">
        <f>VLOOKUP(B649,Table1[[Codigo_servico]:[Subtotal_servico]],11,FALSE)</f>
        <v>23.281845225779932</v>
      </c>
      <c r="G649" s="106">
        <f t="shared" si="9"/>
        <v>0</v>
      </c>
    </row>
    <row r="650" spans="2:7" hidden="1" x14ac:dyDescent="0.25">
      <c r="B650" s="112">
        <v>90213</v>
      </c>
      <c r="C650" t="s">
        <v>2971</v>
      </c>
      <c r="D650" s="108">
        <v>0</v>
      </c>
      <c r="E650" s="81" t="str">
        <f>VLOOKUP(B650,Table1[[Codigo_servico]:[Subtotal_servico]],9,FALSE)</f>
        <v>M</v>
      </c>
      <c r="F650" s="109">
        <f>VLOOKUP(B650,Table1[[Codigo_servico]:[Subtotal_servico]],11,FALSE)</f>
        <v>33.966322838669896</v>
      </c>
      <c r="G650" s="106">
        <f t="shared" si="9"/>
        <v>0</v>
      </c>
    </row>
    <row r="651" spans="2:7" hidden="1" x14ac:dyDescent="0.25">
      <c r="B651" s="112">
        <v>90214</v>
      </c>
      <c r="C651" t="s">
        <v>2972</v>
      </c>
      <c r="D651" s="108">
        <v>0</v>
      </c>
      <c r="E651" s="81" t="str">
        <f>VLOOKUP(B651,Table1[[Codigo_servico]:[Subtotal_servico]],9,FALSE)</f>
        <v>M</v>
      </c>
      <c r="F651" s="109">
        <f>VLOOKUP(B651,Table1[[Codigo_servico]:[Subtotal_servico]],11,FALSE)</f>
        <v>35.569777838669893</v>
      </c>
      <c r="G651" s="106">
        <f t="shared" si="9"/>
        <v>0</v>
      </c>
    </row>
    <row r="652" spans="2:7" hidden="1" x14ac:dyDescent="0.25">
      <c r="B652" s="112">
        <v>90215</v>
      </c>
      <c r="C652" t="s">
        <v>2973</v>
      </c>
      <c r="D652" s="108">
        <v>0</v>
      </c>
      <c r="E652" s="81" t="str">
        <f>VLOOKUP(B652,Table1[[Codigo_servico]:[Subtotal_servico]],9,FALSE)</f>
        <v>M</v>
      </c>
      <c r="F652" s="109">
        <f>VLOOKUP(B652,Table1[[Codigo_servico]:[Subtotal_servico]],11,FALSE)</f>
        <v>41.605597838669894</v>
      </c>
      <c r="G652" s="106">
        <f t="shared" si="9"/>
        <v>0</v>
      </c>
    </row>
    <row r="653" spans="2:7" hidden="1" x14ac:dyDescent="0.25">
      <c r="B653" s="112">
        <v>90216</v>
      </c>
      <c r="C653" t="s">
        <v>2974</v>
      </c>
      <c r="D653" s="108">
        <v>0</v>
      </c>
      <c r="E653" s="81" t="str">
        <f>VLOOKUP(B653,Table1[[Codigo_servico]:[Subtotal_servico]],9,FALSE)</f>
        <v>M</v>
      </c>
      <c r="F653" s="109">
        <f>VLOOKUP(B653,Table1[[Codigo_servico]:[Subtotal_servico]],11,FALSE)</f>
        <v>56.102625451559867</v>
      </c>
      <c r="G653" s="106">
        <f t="shared" si="9"/>
        <v>0</v>
      </c>
    </row>
    <row r="654" spans="2:7" hidden="1" x14ac:dyDescent="0.25">
      <c r="B654" s="112">
        <v>90217</v>
      </c>
      <c r="C654" t="s">
        <v>2975</v>
      </c>
      <c r="D654" s="108">
        <v>0</v>
      </c>
      <c r="E654" s="81" t="str">
        <f>VLOOKUP(B654,Table1[[Codigo_servico]:[Subtotal_servico]],9,FALSE)</f>
        <v>M</v>
      </c>
      <c r="F654" s="109">
        <f>VLOOKUP(B654,Table1[[Codigo_servico]:[Subtotal_servico]],11,FALSE)</f>
        <v>59.763135451559869</v>
      </c>
      <c r="G654" s="106">
        <f t="shared" si="9"/>
        <v>0</v>
      </c>
    </row>
    <row r="655" spans="2:7" hidden="1" x14ac:dyDescent="0.25">
      <c r="B655" s="112">
        <v>90219</v>
      </c>
      <c r="C655" t="s">
        <v>2976</v>
      </c>
      <c r="D655" s="108">
        <v>0</v>
      </c>
      <c r="E655" s="81" t="str">
        <f>VLOOKUP(B655,Table1[[Codigo_servico]:[Subtotal_servico]],9,FALSE)</f>
        <v>M</v>
      </c>
      <c r="F655" s="109">
        <f>VLOOKUP(B655,Table1[[Codigo_servico]:[Subtotal_servico]],11,FALSE)</f>
        <v>71.342535451559868</v>
      </c>
      <c r="G655" s="106">
        <f t="shared" si="9"/>
        <v>0</v>
      </c>
    </row>
    <row r="656" spans="2:7" hidden="1" x14ac:dyDescent="0.25">
      <c r="B656" s="112">
        <v>90220</v>
      </c>
      <c r="C656" t="s">
        <v>2977</v>
      </c>
      <c r="D656" s="108">
        <v>0</v>
      </c>
      <c r="E656" s="81" t="str">
        <f>VLOOKUP(B656,Table1[[Codigo_servico]:[Subtotal_servico]],9,FALSE)</f>
        <v>M</v>
      </c>
      <c r="F656" s="109">
        <f>VLOOKUP(B656,Table1[[Codigo_servico]:[Subtotal_servico]],11,FALSE)</f>
        <v>23.778390225779933</v>
      </c>
      <c r="G656" s="106">
        <f t="shared" si="9"/>
        <v>0</v>
      </c>
    </row>
    <row r="657" spans="2:7" hidden="1" x14ac:dyDescent="0.25">
      <c r="B657" s="112">
        <v>90221</v>
      </c>
      <c r="C657" t="s">
        <v>2978</v>
      </c>
      <c r="D657" s="108">
        <v>0</v>
      </c>
      <c r="E657" s="81" t="str">
        <f>VLOOKUP(B657,Table1[[Codigo_servico]:[Subtotal_servico]],9,FALSE)</f>
        <v>M</v>
      </c>
      <c r="F657" s="109">
        <f>VLOOKUP(B657,Table1[[Codigo_servico]:[Subtotal_servico]],11,FALSE)</f>
        <v>25.419750225779932</v>
      </c>
      <c r="G657" s="106">
        <f t="shared" si="9"/>
        <v>0</v>
      </c>
    </row>
    <row r="658" spans="2:7" hidden="1" x14ac:dyDescent="0.25">
      <c r="B658" s="112">
        <v>90223</v>
      </c>
      <c r="C658" t="s">
        <v>2979</v>
      </c>
      <c r="D658" s="108">
        <v>0</v>
      </c>
      <c r="E658" s="81" t="str">
        <f>VLOOKUP(B658,Table1[[Codigo_servico]:[Subtotal_servico]],9,FALSE)</f>
        <v>M</v>
      </c>
      <c r="F658" s="109">
        <f>VLOOKUP(B658,Table1[[Codigo_servico]:[Subtotal_servico]],11,FALSE)</f>
        <v>41.311282838669896</v>
      </c>
      <c r="G658" s="106">
        <f t="shared" si="9"/>
        <v>0</v>
      </c>
    </row>
    <row r="659" spans="2:7" hidden="1" x14ac:dyDescent="0.25">
      <c r="B659" s="112">
        <v>90224</v>
      </c>
      <c r="C659" t="s">
        <v>2980</v>
      </c>
      <c r="D659" s="108">
        <v>0</v>
      </c>
      <c r="E659" s="81" t="str">
        <f>VLOOKUP(B659,Table1[[Codigo_servico]:[Subtotal_servico]],9,FALSE)</f>
        <v>M</v>
      </c>
      <c r="F659" s="109">
        <f>VLOOKUP(B659,Table1[[Codigo_servico]:[Subtotal_servico]],11,FALSE)</f>
        <v>41.951992838669895</v>
      </c>
      <c r="G659" s="106">
        <f t="shared" ref="G659:G722" si="10">D659*F659</f>
        <v>0</v>
      </c>
    </row>
    <row r="660" spans="2:7" hidden="1" x14ac:dyDescent="0.25">
      <c r="B660" s="112">
        <v>90225</v>
      </c>
      <c r="C660" t="s">
        <v>2981</v>
      </c>
      <c r="D660" s="108">
        <v>0</v>
      </c>
      <c r="E660" s="81" t="str">
        <f>VLOOKUP(B660,Table1[[Codigo_servico]:[Subtotal_servico]],9,FALSE)</f>
        <v>M</v>
      </c>
      <c r="F660" s="109">
        <f>VLOOKUP(B660,Table1[[Codigo_servico]:[Subtotal_servico]],11,FALSE)</f>
        <v>46.318942838669905</v>
      </c>
      <c r="G660" s="106">
        <f t="shared" si="10"/>
        <v>0</v>
      </c>
    </row>
    <row r="661" spans="2:7" hidden="1" x14ac:dyDescent="0.25">
      <c r="B661" s="112">
        <v>90226</v>
      </c>
      <c r="C661" t="s">
        <v>2982</v>
      </c>
      <c r="D661" s="108">
        <v>0</v>
      </c>
      <c r="E661" s="81" t="str">
        <f>VLOOKUP(B661,Table1[[Codigo_servico]:[Subtotal_servico]],9,FALSE)</f>
        <v>M</v>
      </c>
      <c r="F661" s="109">
        <f>VLOOKUP(B661,Table1[[Codigo_servico]:[Subtotal_servico]],11,FALSE)</f>
        <v>63.805110451559869</v>
      </c>
      <c r="G661" s="106">
        <f t="shared" si="10"/>
        <v>0</v>
      </c>
    </row>
    <row r="662" spans="2:7" hidden="1" x14ac:dyDescent="0.25">
      <c r="B662" s="112">
        <v>90227</v>
      </c>
      <c r="C662" t="s">
        <v>2983</v>
      </c>
      <c r="D662" s="108">
        <v>0</v>
      </c>
      <c r="E662" s="81" t="str">
        <f>VLOOKUP(B662,Table1[[Codigo_servico]:[Subtotal_servico]],9,FALSE)</f>
        <v>M</v>
      </c>
      <c r="F662" s="109">
        <f>VLOOKUP(B662,Table1[[Codigo_servico]:[Subtotal_servico]],11,FALSE)</f>
        <v>65.915190451559866</v>
      </c>
      <c r="G662" s="106">
        <f t="shared" si="10"/>
        <v>0</v>
      </c>
    </row>
    <row r="663" spans="2:7" hidden="1" x14ac:dyDescent="0.25">
      <c r="B663" s="112">
        <v>90229</v>
      </c>
      <c r="C663" t="s">
        <v>2984</v>
      </c>
      <c r="D663" s="108">
        <v>0</v>
      </c>
      <c r="E663" s="81" t="str">
        <f>VLOOKUP(B663,Table1[[Codigo_servico]:[Subtotal_servico]],9,FALSE)</f>
        <v>M</v>
      </c>
      <c r="F663" s="109">
        <f>VLOOKUP(B663,Table1[[Codigo_servico]:[Subtotal_servico]],11,FALSE)</f>
        <v>81.069840451559855</v>
      </c>
      <c r="G663" s="106">
        <f t="shared" si="10"/>
        <v>0</v>
      </c>
    </row>
    <row r="664" spans="2:7" hidden="1" x14ac:dyDescent="0.25">
      <c r="B664" s="112">
        <v>90251</v>
      </c>
      <c r="C664" t="s">
        <v>2985</v>
      </c>
      <c r="D664" s="108">
        <v>0</v>
      </c>
      <c r="E664" s="81" t="str">
        <f>VLOOKUP(B664,Table1[[Codigo_servico]:[Subtotal_servico]],9,FALSE)</f>
        <v>M</v>
      </c>
      <c r="F664" s="109">
        <f>VLOOKUP(B664,Table1[[Codigo_servico]:[Subtotal_servico]],11,FALSE)</f>
        <v>33.31552027093592</v>
      </c>
      <c r="G664" s="106">
        <f t="shared" si="10"/>
        <v>0</v>
      </c>
    </row>
    <row r="665" spans="2:7" hidden="1" x14ac:dyDescent="0.25">
      <c r="B665" s="112">
        <v>90252</v>
      </c>
      <c r="C665" t="s">
        <v>2986</v>
      </c>
      <c r="D665" s="108">
        <v>0</v>
      </c>
      <c r="E665" s="81" t="str">
        <f>VLOOKUP(B665,Table1[[Codigo_servico]:[Subtotal_servico]],9,FALSE)</f>
        <v>M</v>
      </c>
      <c r="F665" s="109">
        <f>VLOOKUP(B665,Table1[[Codigo_servico]:[Subtotal_servico]],11,FALSE)</f>
        <v>39.053010270935914</v>
      </c>
      <c r="G665" s="106">
        <f t="shared" si="10"/>
        <v>0</v>
      </c>
    </row>
    <row r="666" spans="2:7" hidden="1" x14ac:dyDescent="0.25">
      <c r="B666" s="112">
        <v>90253</v>
      </c>
      <c r="C666" t="s">
        <v>2987</v>
      </c>
      <c r="D666" s="108">
        <v>0</v>
      </c>
      <c r="E666" s="81" t="str">
        <f>VLOOKUP(B666,Table1[[Codigo_servico]:[Subtotal_servico]],9,FALSE)</f>
        <v>M</v>
      </c>
      <c r="F666" s="109">
        <f>VLOOKUP(B666,Table1[[Codigo_servico]:[Subtotal_servico]],11,FALSE)</f>
        <v>24.607992703201941</v>
      </c>
      <c r="G666" s="106">
        <f t="shared" si="10"/>
        <v>0</v>
      </c>
    </row>
    <row r="667" spans="2:7" hidden="1" x14ac:dyDescent="0.25">
      <c r="B667" s="112">
        <v>90261</v>
      </c>
      <c r="C667" t="s">
        <v>2988</v>
      </c>
      <c r="D667" s="108">
        <v>0</v>
      </c>
      <c r="E667" s="81" t="str">
        <f>VLOOKUP(B667,Table1[[Codigo_servico]:[Subtotal_servico]],9,FALSE)</f>
        <v>M</v>
      </c>
      <c r="F667" s="109">
        <f>VLOOKUP(B667,Table1[[Codigo_servico]:[Subtotal_servico]],11,FALSE)</f>
        <v>8.8789875677339793</v>
      </c>
      <c r="G667" s="106">
        <f t="shared" si="10"/>
        <v>0</v>
      </c>
    </row>
    <row r="668" spans="2:7" hidden="1" x14ac:dyDescent="0.25">
      <c r="B668" s="112">
        <v>90262</v>
      </c>
      <c r="C668" t="s">
        <v>2989</v>
      </c>
      <c r="D668" s="108">
        <v>0</v>
      </c>
      <c r="E668" s="81" t="str">
        <f>VLOOKUP(B668,Table1[[Codigo_servico]:[Subtotal_servico]],9,FALSE)</f>
        <v>M</v>
      </c>
      <c r="F668" s="109">
        <f>VLOOKUP(B668,Table1[[Codigo_servico]:[Subtotal_servico]],11,FALSE)</f>
        <v>10.709787567733979</v>
      </c>
      <c r="G668" s="106">
        <f t="shared" si="10"/>
        <v>0</v>
      </c>
    </row>
    <row r="669" spans="2:7" hidden="1" x14ac:dyDescent="0.25">
      <c r="B669" s="112">
        <v>90263</v>
      </c>
      <c r="C669" t="s">
        <v>2990</v>
      </c>
      <c r="D669" s="108">
        <v>0</v>
      </c>
      <c r="E669" s="81" t="str">
        <f>VLOOKUP(B669,Table1[[Codigo_servico]:[Subtotal_servico]],9,FALSE)</f>
        <v>M</v>
      </c>
      <c r="F669" s="109">
        <f>VLOOKUP(B669,Table1[[Codigo_servico]:[Subtotal_servico]],11,FALSE)</f>
        <v>16.040587567733979</v>
      </c>
      <c r="G669" s="106">
        <f t="shared" si="10"/>
        <v>0</v>
      </c>
    </row>
    <row r="670" spans="2:7" hidden="1" x14ac:dyDescent="0.25">
      <c r="B670" s="112">
        <v>90298</v>
      </c>
      <c r="C670" t="s">
        <v>2991</v>
      </c>
      <c r="D670" s="108">
        <v>0</v>
      </c>
      <c r="E670" s="81" t="str">
        <f>VLOOKUP(B670,Table1[[Codigo_servico]:[Subtotal_servico]],9,FALSE)</f>
        <v>M</v>
      </c>
      <c r="F670" s="109">
        <f>VLOOKUP(B670,Table1[[Codigo_servico]:[Subtotal_servico]],11,FALSE)</f>
        <v>21.300509536908585</v>
      </c>
      <c r="G670" s="106">
        <f t="shared" si="10"/>
        <v>0</v>
      </c>
    </row>
    <row r="671" spans="2:7" hidden="1" x14ac:dyDescent="0.25">
      <c r="B671" s="112">
        <v>90299</v>
      </c>
      <c r="C671" t="s">
        <v>2992</v>
      </c>
      <c r="D671" s="108">
        <v>0</v>
      </c>
      <c r="E671" s="81" t="str">
        <f>VLOOKUP(B671,Table1[[Codigo_servico]:[Subtotal_servico]],9,FALSE)</f>
        <v>M</v>
      </c>
      <c r="F671" s="109">
        <f>VLOOKUP(B671,Table1[[Codigo_servico]:[Subtotal_servico]],11,FALSE)</f>
        <v>20.217422536908586</v>
      </c>
      <c r="G671" s="106">
        <f t="shared" si="10"/>
        <v>0</v>
      </c>
    </row>
    <row r="672" spans="2:7" hidden="1" x14ac:dyDescent="0.25">
      <c r="B672" s="112">
        <v>90303</v>
      </c>
      <c r="C672" t="s">
        <v>2993</v>
      </c>
      <c r="D672" s="108">
        <v>0</v>
      </c>
      <c r="E672" s="81" t="str">
        <f>VLOOKUP(B672,Table1[[Codigo_servico]:[Subtotal_servico]],9,FALSE)</f>
        <v>M</v>
      </c>
      <c r="F672" s="109">
        <f>VLOOKUP(B672,Table1[[Codigo_servico]:[Subtotal_servico]],11,FALSE)</f>
        <v>1.7250900180623945</v>
      </c>
      <c r="G672" s="106">
        <f t="shared" si="10"/>
        <v>0</v>
      </c>
    </row>
    <row r="673" spans="2:7" hidden="1" x14ac:dyDescent="0.25">
      <c r="B673" s="112">
        <v>90304</v>
      </c>
      <c r="C673" t="s">
        <v>2994</v>
      </c>
      <c r="D673" s="108">
        <v>0</v>
      </c>
      <c r="E673" s="81" t="str">
        <f>VLOOKUP(B673,Table1[[Codigo_servico]:[Subtotal_servico]],9,FALSE)</f>
        <v>M</v>
      </c>
      <c r="F673" s="109">
        <f>VLOOKUP(B673,Table1[[Codigo_servico]:[Subtotal_servico]],11,FALSE)</f>
        <v>1.8760500180623945</v>
      </c>
      <c r="G673" s="106">
        <f t="shared" si="10"/>
        <v>0</v>
      </c>
    </row>
    <row r="674" spans="2:7" hidden="1" x14ac:dyDescent="0.25">
      <c r="B674" s="112">
        <v>90305</v>
      </c>
      <c r="C674" t="s">
        <v>2995</v>
      </c>
      <c r="D674" s="108">
        <v>0</v>
      </c>
      <c r="E674" s="81" t="str">
        <f>VLOOKUP(B674,Table1[[Codigo_servico]:[Subtotal_servico]],9,FALSE)</f>
        <v>M</v>
      </c>
      <c r="F674" s="109">
        <f>VLOOKUP(B674,Table1[[Codigo_servico]:[Subtotal_servico]],11,FALSE)</f>
        <v>2.5274385225779934</v>
      </c>
      <c r="G674" s="106">
        <f t="shared" si="10"/>
        <v>0</v>
      </c>
    </row>
    <row r="675" spans="2:7" x14ac:dyDescent="0.25">
      <c r="B675" s="112">
        <v>90306</v>
      </c>
      <c r="C675" t="s">
        <v>2996</v>
      </c>
      <c r="D675" s="108">
        <v>600</v>
      </c>
      <c r="E675" s="81" t="str">
        <f>VLOOKUP(B675,Table1[[Codigo_servico]:[Subtotal_servico]],9,FALSE)</f>
        <v>M</v>
      </c>
      <c r="F675" s="109">
        <f>VLOOKUP(B675,Table1[[Codigo_servico]:[Subtotal_servico]],11,FALSE)</f>
        <v>3.4042282775451516</v>
      </c>
      <c r="G675" s="106">
        <f t="shared" si="10"/>
        <v>2042.536966527091</v>
      </c>
    </row>
    <row r="676" spans="2:7" x14ac:dyDescent="0.25">
      <c r="B676" s="112">
        <v>90307</v>
      </c>
      <c r="C676" t="s">
        <v>2997</v>
      </c>
      <c r="D676" s="108">
        <v>400</v>
      </c>
      <c r="E676" s="81" t="str">
        <f>VLOOKUP(B676,Table1[[Codigo_servico]:[Subtotal_servico]],9,FALSE)</f>
        <v>M</v>
      </c>
      <c r="F676" s="109">
        <f>VLOOKUP(B676,Table1[[Codigo_servico]:[Subtotal_servico]],11,FALSE)</f>
        <v>4.3717335316091912</v>
      </c>
      <c r="G676" s="106">
        <f t="shared" si="10"/>
        <v>1748.6934126436765</v>
      </c>
    </row>
    <row r="677" spans="2:7" hidden="1" x14ac:dyDescent="0.25">
      <c r="B677" s="112">
        <v>90308</v>
      </c>
      <c r="C677" t="s">
        <v>2998</v>
      </c>
      <c r="D677" s="108">
        <v>0</v>
      </c>
      <c r="E677" s="81" t="str">
        <f>VLOOKUP(B677,Table1[[Codigo_servico]:[Subtotal_servico]],9,FALSE)</f>
        <v>M</v>
      </c>
      <c r="F677" s="109">
        <f>VLOOKUP(B677,Table1[[Codigo_servico]:[Subtotal_servico]],11,FALSE)</f>
        <v>6.5694420361247889</v>
      </c>
      <c r="G677" s="106">
        <f t="shared" si="10"/>
        <v>0</v>
      </c>
    </row>
    <row r="678" spans="2:7" hidden="1" x14ac:dyDescent="0.25">
      <c r="B678" s="112">
        <v>90309</v>
      </c>
      <c r="C678" t="s">
        <v>2999</v>
      </c>
      <c r="D678" s="108">
        <v>0</v>
      </c>
      <c r="E678" s="81" t="str">
        <f>VLOOKUP(B678,Table1[[Codigo_servico]:[Subtotal_servico]],9,FALSE)</f>
        <v>M</v>
      </c>
      <c r="F678" s="109">
        <f>VLOOKUP(B678,Table1[[Codigo_servico]:[Subtotal_servico]],11,FALSE)</f>
        <v>8.9322885406403874</v>
      </c>
      <c r="G678" s="106">
        <f t="shared" si="10"/>
        <v>0</v>
      </c>
    </row>
    <row r="679" spans="2:7" hidden="1" x14ac:dyDescent="0.25">
      <c r="B679" s="112">
        <v>90310</v>
      </c>
      <c r="C679" t="s">
        <v>3000</v>
      </c>
      <c r="D679" s="108">
        <v>0</v>
      </c>
      <c r="E679" s="81" t="str">
        <f>VLOOKUP(B679,Table1[[Codigo_servico]:[Subtotal_servico]],9,FALSE)</f>
        <v>M</v>
      </c>
      <c r="F679" s="109">
        <f>VLOOKUP(B679,Table1[[Codigo_servico]:[Subtotal_servico]],11,FALSE)</f>
        <v>12.353895045155987</v>
      </c>
      <c r="G679" s="106">
        <f t="shared" si="10"/>
        <v>0</v>
      </c>
    </row>
    <row r="680" spans="2:7" x14ac:dyDescent="0.25">
      <c r="B680" s="112">
        <v>90311</v>
      </c>
      <c r="C680" t="s">
        <v>3001</v>
      </c>
      <c r="D680" s="108">
        <v>120</v>
      </c>
      <c r="E680" s="81" t="str">
        <f>VLOOKUP(B680,Table1[[Codigo_servico]:[Subtotal_servico]],9,FALSE)</f>
        <v>M</v>
      </c>
      <c r="F680" s="109">
        <f>VLOOKUP(B680,Table1[[Codigo_servico]:[Subtotal_servico]],11,FALSE)</f>
        <v>18.062611567733981</v>
      </c>
      <c r="G680" s="106">
        <f t="shared" si="10"/>
        <v>2167.5133881280776</v>
      </c>
    </row>
    <row r="681" spans="2:7" hidden="1" x14ac:dyDescent="0.25">
      <c r="B681" s="112">
        <v>90312</v>
      </c>
      <c r="C681" t="s">
        <v>3002</v>
      </c>
      <c r="D681" s="108">
        <v>0</v>
      </c>
      <c r="E681" s="81" t="str">
        <f>VLOOKUP(B681,Table1[[Codigo_servico]:[Subtotal_servico]],9,FALSE)</f>
        <v>M</v>
      </c>
      <c r="F681" s="109">
        <f>VLOOKUP(B681,Table1[[Codigo_servico]:[Subtotal_servico]],11,FALSE)</f>
        <v>24.992064090311974</v>
      </c>
      <c r="G681" s="106">
        <f t="shared" si="10"/>
        <v>0</v>
      </c>
    </row>
    <row r="682" spans="2:7" hidden="1" x14ac:dyDescent="0.25">
      <c r="B682" s="112">
        <v>90313</v>
      </c>
      <c r="C682" t="s">
        <v>3003</v>
      </c>
      <c r="D682" s="108">
        <v>0</v>
      </c>
      <c r="E682" s="81" t="str">
        <f>VLOOKUP(B682,Table1[[Codigo_servico]:[Subtotal_servico]],9,FALSE)</f>
        <v>M</v>
      </c>
      <c r="F682" s="109">
        <f>VLOOKUP(B682,Table1[[Codigo_servico]:[Subtotal_servico]],11,FALSE)</f>
        <v>34.197646612889969</v>
      </c>
      <c r="G682" s="106">
        <f t="shared" si="10"/>
        <v>0</v>
      </c>
    </row>
    <row r="683" spans="2:7" hidden="1" x14ac:dyDescent="0.25">
      <c r="B683" s="112">
        <v>90314</v>
      </c>
      <c r="C683" t="s">
        <v>3004</v>
      </c>
      <c r="D683" s="108">
        <v>0</v>
      </c>
      <c r="E683" s="81" t="str">
        <f>VLOOKUP(B683,Table1[[Codigo_servico]:[Subtotal_servico]],9,FALSE)</f>
        <v>M</v>
      </c>
      <c r="F683" s="109">
        <f>VLOOKUP(B683,Table1[[Codigo_servico]:[Subtotal_servico]],11,FALSE)</f>
        <v>42.687801135467957</v>
      </c>
      <c r="G683" s="106">
        <f t="shared" si="10"/>
        <v>0</v>
      </c>
    </row>
    <row r="684" spans="2:7" hidden="1" x14ac:dyDescent="0.25">
      <c r="B684" s="112">
        <v>90315</v>
      </c>
      <c r="C684" t="s">
        <v>3005</v>
      </c>
      <c r="D684" s="108">
        <v>0</v>
      </c>
      <c r="E684" s="81" t="str">
        <f>VLOOKUP(B684,Table1[[Codigo_servico]:[Subtotal_servico]],9,FALSE)</f>
        <v>M</v>
      </c>
      <c r="F684" s="109">
        <f>VLOOKUP(B684,Table1[[Codigo_servico]:[Subtotal_servico]],11,FALSE)</f>
        <v>55.106587658045953</v>
      </c>
      <c r="G684" s="106">
        <f t="shared" si="10"/>
        <v>0</v>
      </c>
    </row>
    <row r="685" spans="2:7" hidden="1" x14ac:dyDescent="0.25">
      <c r="B685" s="112">
        <v>90316</v>
      </c>
      <c r="C685" t="s">
        <v>3006</v>
      </c>
      <c r="D685" s="108">
        <v>0</v>
      </c>
      <c r="E685" s="81" t="str">
        <f>VLOOKUP(B685,Table1[[Codigo_servico]:[Subtotal_servico]],9,FALSE)</f>
        <v>M</v>
      </c>
      <c r="F685" s="109">
        <f>VLOOKUP(B685,Table1[[Codigo_servico]:[Subtotal_servico]],11,FALSE)</f>
        <v>69.723474180623953</v>
      </c>
      <c r="G685" s="106">
        <f t="shared" si="10"/>
        <v>0</v>
      </c>
    </row>
    <row r="686" spans="2:7" hidden="1" x14ac:dyDescent="0.25">
      <c r="B686" s="112">
        <v>90317</v>
      </c>
      <c r="C686" t="s">
        <v>3007</v>
      </c>
      <c r="D686" s="108">
        <v>0</v>
      </c>
      <c r="E686" s="81" t="str">
        <f>VLOOKUP(B686,Table1[[Codigo_servico]:[Subtotal_servico]],9,FALSE)</f>
        <v>M</v>
      </c>
      <c r="F686" s="109">
        <f>VLOOKUP(B686,Table1[[Codigo_servico]:[Subtotal_servico]],11,FALSE)</f>
        <v>78.429358703201927</v>
      </c>
      <c r="G686" s="106">
        <f t="shared" si="10"/>
        <v>0</v>
      </c>
    </row>
    <row r="687" spans="2:7" hidden="1" x14ac:dyDescent="0.25">
      <c r="B687" s="112">
        <v>90318</v>
      </c>
      <c r="C687" t="s">
        <v>3008</v>
      </c>
      <c r="D687" s="108">
        <v>0</v>
      </c>
      <c r="E687" s="81" t="str">
        <f>VLOOKUP(B687,Table1[[Codigo_servico]:[Subtotal_servico]],9,FALSE)</f>
        <v>M</v>
      </c>
      <c r="F687" s="109">
        <f>VLOOKUP(B687,Table1[[Codigo_servico]:[Subtotal_servico]],11,FALSE)</f>
        <v>104.49962122577992</v>
      </c>
      <c r="G687" s="106">
        <f t="shared" si="10"/>
        <v>0</v>
      </c>
    </row>
    <row r="688" spans="2:7" hidden="1" x14ac:dyDescent="0.25">
      <c r="B688" s="112">
        <v>90319</v>
      </c>
      <c r="C688" t="s">
        <v>3009</v>
      </c>
      <c r="D688" s="108">
        <v>0</v>
      </c>
      <c r="E688" s="81" t="str">
        <f>VLOOKUP(B688,Table1[[Codigo_servico]:[Subtotal_servico]],9,FALSE)</f>
        <v>M</v>
      </c>
      <c r="F688" s="109">
        <f>VLOOKUP(B688,Table1[[Codigo_servico]:[Subtotal_servico]],11,FALSE)</f>
        <v>136.93141974835794</v>
      </c>
      <c r="G688" s="106">
        <f t="shared" si="10"/>
        <v>0</v>
      </c>
    </row>
    <row r="689" spans="2:7" hidden="1" x14ac:dyDescent="0.25">
      <c r="B689" s="112">
        <v>90320</v>
      </c>
      <c r="C689" t="s">
        <v>3010</v>
      </c>
      <c r="D689" s="108">
        <v>0</v>
      </c>
      <c r="E689" s="81" t="str">
        <f>VLOOKUP(B689,Table1[[Codigo_servico]:[Subtotal_servico]],9,FALSE)</f>
        <v>M</v>
      </c>
      <c r="F689" s="109">
        <f>VLOOKUP(B689,Table1[[Codigo_servico]:[Subtotal_servico]],11,FALSE)</f>
        <v>1.8341280180623947</v>
      </c>
      <c r="G689" s="106">
        <f t="shared" si="10"/>
        <v>0</v>
      </c>
    </row>
    <row r="690" spans="2:7" hidden="1" x14ac:dyDescent="0.25">
      <c r="B690" s="112">
        <v>90321</v>
      </c>
      <c r="C690" t="s">
        <v>3011</v>
      </c>
      <c r="D690" s="108">
        <v>0</v>
      </c>
      <c r="E690" s="81" t="str">
        <f>VLOOKUP(B690,Table1[[Codigo_servico]:[Subtotal_servico]],9,FALSE)</f>
        <v>M</v>
      </c>
      <c r="F690" s="109">
        <f>VLOOKUP(B690,Table1[[Codigo_servico]:[Subtotal_servico]],11,FALSE)</f>
        <v>2.5457985225779938</v>
      </c>
      <c r="G690" s="106">
        <f t="shared" si="10"/>
        <v>0</v>
      </c>
    </row>
    <row r="691" spans="2:7" hidden="1" x14ac:dyDescent="0.25">
      <c r="B691" s="112">
        <v>90322</v>
      </c>
      <c r="C691" t="s">
        <v>3012</v>
      </c>
      <c r="D691" s="108">
        <v>0</v>
      </c>
      <c r="E691" s="81" t="str">
        <f>VLOOKUP(B691,Table1[[Codigo_servico]:[Subtotal_servico]],9,FALSE)</f>
        <v>M</v>
      </c>
      <c r="F691" s="109">
        <f>VLOOKUP(B691,Table1[[Codigo_servico]:[Subtotal_servico]],11,FALSE)</f>
        <v>3.4205482775451519</v>
      </c>
      <c r="G691" s="106">
        <f t="shared" si="10"/>
        <v>0</v>
      </c>
    </row>
    <row r="692" spans="2:7" hidden="1" x14ac:dyDescent="0.25">
      <c r="B692" s="112">
        <v>90323</v>
      </c>
      <c r="C692" t="s">
        <v>3013</v>
      </c>
      <c r="D692" s="108">
        <v>0</v>
      </c>
      <c r="E692" s="81" t="str">
        <f>VLOOKUP(B692,Table1[[Codigo_servico]:[Subtotal_servico]],9,FALSE)</f>
        <v>M</v>
      </c>
      <c r="F692" s="109">
        <f>VLOOKUP(B692,Table1[[Codigo_servico]:[Subtotal_servico]],11,FALSE)</f>
        <v>4.3860135316091906</v>
      </c>
      <c r="G692" s="106">
        <f t="shared" si="10"/>
        <v>0</v>
      </c>
    </row>
    <row r="693" spans="2:7" hidden="1" x14ac:dyDescent="0.25">
      <c r="B693" s="112">
        <v>90328</v>
      </c>
      <c r="C693" t="s">
        <v>3014</v>
      </c>
      <c r="D693" s="108">
        <v>0</v>
      </c>
      <c r="E693" s="81" t="str">
        <f>VLOOKUP(B693,Table1[[Codigo_servico]:[Subtotal_servico]],9,FALSE)</f>
        <v>M</v>
      </c>
      <c r="F693" s="109">
        <f>VLOOKUP(B693,Table1[[Codigo_servico]:[Subtotal_servico]],11,FALSE)</f>
        <v>2.0757660180623949</v>
      </c>
      <c r="G693" s="106">
        <f t="shared" si="10"/>
        <v>0</v>
      </c>
    </row>
    <row r="694" spans="2:7" hidden="1" x14ac:dyDescent="0.25">
      <c r="B694" s="112">
        <v>90329</v>
      </c>
      <c r="C694" t="s">
        <v>3015</v>
      </c>
      <c r="D694" s="108">
        <v>0</v>
      </c>
      <c r="E694" s="81" t="str">
        <f>VLOOKUP(B694,Table1[[Codigo_servico]:[Subtotal_servico]],9,FALSE)</f>
        <v>M</v>
      </c>
      <c r="F694" s="109">
        <f>VLOOKUP(B694,Table1[[Codigo_servico]:[Subtotal_servico]],11,FALSE)</f>
        <v>2.7058365225779935</v>
      </c>
      <c r="G694" s="106">
        <f t="shared" si="10"/>
        <v>0</v>
      </c>
    </row>
    <row r="695" spans="2:7" hidden="1" x14ac:dyDescent="0.25">
      <c r="B695" s="112">
        <v>90330</v>
      </c>
      <c r="C695" t="s">
        <v>3016</v>
      </c>
      <c r="D695" s="108">
        <v>0</v>
      </c>
      <c r="E695" s="81" t="str">
        <f>VLOOKUP(B695,Table1[[Codigo_servico]:[Subtotal_servico]],9,FALSE)</f>
        <v>M</v>
      </c>
      <c r="F695" s="109">
        <f>VLOOKUP(B695,Table1[[Codigo_servico]:[Subtotal_servico]],11,FALSE)</f>
        <v>3.6239362775451518</v>
      </c>
      <c r="G695" s="106">
        <f t="shared" si="10"/>
        <v>0</v>
      </c>
    </row>
    <row r="696" spans="2:7" hidden="1" x14ac:dyDescent="0.25">
      <c r="B696" s="112">
        <v>90331</v>
      </c>
      <c r="C696" t="s">
        <v>3017</v>
      </c>
      <c r="D696" s="108">
        <v>0</v>
      </c>
      <c r="E696" s="81" t="str">
        <f>VLOOKUP(B696,Table1[[Codigo_servico]:[Subtotal_servico]],9,FALSE)</f>
        <v>M</v>
      </c>
      <c r="F696" s="109">
        <f>VLOOKUP(B696,Table1[[Codigo_servico]:[Subtotal_servico]],11,FALSE)</f>
        <v>4.5832815316091908</v>
      </c>
      <c r="G696" s="106">
        <f t="shared" si="10"/>
        <v>0</v>
      </c>
    </row>
    <row r="697" spans="2:7" hidden="1" x14ac:dyDescent="0.25">
      <c r="B697" s="112">
        <v>90332</v>
      </c>
      <c r="C697" t="s">
        <v>3018</v>
      </c>
      <c r="D697" s="108">
        <v>0</v>
      </c>
      <c r="E697" s="81" t="str">
        <f>VLOOKUP(B697,Table1[[Codigo_servico]:[Subtotal_servico]],9,FALSE)</f>
        <v>M</v>
      </c>
      <c r="F697" s="109">
        <f>VLOOKUP(B697,Table1[[Codigo_servico]:[Subtotal_servico]],11,FALSE)</f>
        <v>6.1748040361247893</v>
      </c>
      <c r="G697" s="106">
        <f t="shared" si="10"/>
        <v>0</v>
      </c>
    </row>
    <row r="698" spans="2:7" hidden="1" x14ac:dyDescent="0.25">
      <c r="B698" s="112">
        <v>90333</v>
      </c>
      <c r="C698" t="s">
        <v>3019</v>
      </c>
      <c r="D698" s="108">
        <v>0</v>
      </c>
      <c r="E698" s="81" t="str">
        <f>VLOOKUP(B698,Table1[[Codigo_servico]:[Subtotal_servico]],9,FALSE)</f>
        <v>M</v>
      </c>
      <c r="F698" s="109">
        <f>VLOOKUP(B698,Table1[[Codigo_servico]:[Subtotal_servico]],11,FALSE)</f>
        <v>8.7783705406403882</v>
      </c>
      <c r="G698" s="106">
        <f t="shared" si="10"/>
        <v>0</v>
      </c>
    </row>
    <row r="699" spans="2:7" hidden="1" x14ac:dyDescent="0.25">
      <c r="B699" s="112">
        <v>90334</v>
      </c>
      <c r="C699" t="s">
        <v>3020</v>
      </c>
      <c r="D699" s="108">
        <v>0</v>
      </c>
      <c r="E699" s="81" t="str">
        <f>VLOOKUP(B699,Table1[[Codigo_servico]:[Subtotal_servico]],9,FALSE)</f>
        <v>M</v>
      </c>
      <c r="F699" s="109">
        <f>VLOOKUP(B699,Table1[[Codigo_servico]:[Subtotal_servico]],11,FALSE)</f>
        <v>12.027699045155986</v>
      </c>
      <c r="G699" s="106">
        <f t="shared" si="10"/>
        <v>0</v>
      </c>
    </row>
    <row r="700" spans="2:7" hidden="1" x14ac:dyDescent="0.25">
      <c r="B700" s="112">
        <v>90335</v>
      </c>
      <c r="C700" t="s">
        <v>3021</v>
      </c>
      <c r="D700" s="108">
        <v>0</v>
      </c>
      <c r="E700" s="81" t="str">
        <f>VLOOKUP(B700,Table1[[Codigo_servico]:[Subtotal_servico]],9,FALSE)</f>
        <v>M</v>
      </c>
      <c r="F700" s="109">
        <f>VLOOKUP(B700,Table1[[Codigo_servico]:[Subtotal_servico]],11,FALSE)</f>
        <v>16.966315567733979</v>
      </c>
      <c r="G700" s="106">
        <f t="shared" si="10"/>
        <v>0</v>
      </c>
    </row>
    <row r="701" spans="2:7" hidden="1" x14ac:dyDescent="0.25">
      <c r="B701" s="112">
        <v>90336</v>
      </c>
      <c r="C701" t="s">
        <v>3022</v>
      </c>
      <c r="D701" s="108">
        <v>0</v>
      </c>
      <c r="E701" s="81" t="str">
        <f>VLOOKUP(B701,Table1[[Codigo_servico]:[Subtotal_servico]],9,FALSE)</f>
        <v>M</v>
      </c>
      <c r="F701" s="109">
        <f>VLOOKUP(B701,Table1[[Codigo_servico]:[Subtotal_servico]],11,FALSE)</f>
        <v>24.215436090311972</v>
      </c>
      <c r="G701" s="106">
        <f t="shared" si="10"/>
        <v>0</v>
      </c>
    </row>
    <row r="702" spans="2:7" hidden="1" x14ac:dyDescent="0.25">
      <c r="B702" s="112">
        <v>90337</v>
      </c>
      <c r="C702" t="s">
        <v>3023</v>
      </c>
      <c r="D702" s="108">
        <v>0</v>
      </c>
      <c r="E702" s="81" t="str">
        <f>VLOOKUP(B702,Table1[[Codigo_servico]:[Subtotal_servico]],9,FALSE)</f>
        <v>M</v>
      </c>
      <c r="F702" s="109">
        <f>VLOOKUP(B702,Table1[[Codigo_servico]:[Subtotal_servico]],11,FALSE)</f>
        <v>33.065140612889962</v>
      </c>
      <c r="G702" s="106">
        <f t="shared" si="10"/>
        <v>0</v>
      </c>
    </row>
    <row r="703" spans="2:7" hidden="1" x14ac:dyDescent="0.25">
      <c r="B703" s="112">
        <v>90338</v>
      </c>
      <c r="C703" t="s">
        <v>3024</v>
      </c>
      <c r="D703" s="108">
        <v>0</v>
      </c>
      <c r="E703" s="81" t="str">
        <f>VLOOKUP(B703,Table1[[Codigo_servico]:[Subtotal_servico]],9,FALSE)</f>
        <v>M</v>
      </c>
      <c r="F703" s="109">
        <f>VLOOKUP(B703,Table1[[Codigo_servico]:[Subtotal_servico]],11,FALSE)</f>
        <v>42.577641135467957</v>
      </c>
      <c r="G703" s="106">
        <f t="shared" si="10"/>
        <v>0</v>
      </c>
    </row>
    <row r="704" spans="2:7" hidden="1" x14ac:dyDescent="0.25">
      <c r="B704" s="112">
        <v>90339</v>
      </c>
      <c r="C704" t="s">
        <v>3025</v>
      </c>
      <c r="D704" s="108">
        <v>0</v>
      </c>
      <c r="E704" s="81" t="str">
        <f>VLOOKUP(B704,Table1[[Codigo_servico]:[Subtotal_servico]],9,FALSE)</f>
        <v>M</v>
      </c>
      <c r="F704" s="109">
        <f>VLOOKUP(B704,Table1[[Codigo_servico]:[Subtotal_servico]],11,FALSE)</f>
        <v>58.327135658045954</v>
      </c>
      <c r="G704" s="106">
        <f t="shared" si="10"/>
        <v>0</v>
      </c>
    </row>
    <row r="705" spans="2:7" hidden="1" x14ac:dyDescent="0.25">
      <c r="B705" s="112">
        <v>90340</v>
      </c>
      <c r="C705" t="s">
        <v>3026</v>
      </c>
      <c r="D705" s="108">
        <v>0</v>
      </c>
      <c r="E705" s="81" t="str">
        <f>VLOOKUP(B705,Table1[[Codigo_servico]:[Subtotal_servico]],9,FALSE)</f>
        <v>M</v>
      </c>
      <c r="F705" s="109">
        <f>VLOOKUP(B705,Table1[[Codigo_servico]:[Subtotal_servico]],11,FALSE)</f>
        <v>69.283650180623951</v>
      </c>
      <c r="G705" s="106">
        <f t="shared" si="10"/>
        <v>0</v>
      </c>
    </row>
    <row r="706" spans="2:7" hidden="1" x14ac:dyDescent="0.25">
      <c r="B706" s="112">
        <v>90341</v>
      </c>
      <c r="C706" t="s">
        <v>3027</v>
      </c>
      <c r="D706" s="108">
        <v>0</v>
      </c>
      <c r="E706" s="81" t="str">
        <f>VLOOKUP(B706,Table1[[Codigo_servico]:[Subtotal_servico]],9,FALSE)</f>
        <v>M</v>
      </c>
      <c r="F706" s="109">
        <f>VLOOKUP(B706,Table1[[Codigo_servico]:[Subtotal_servico]],11,FALSE)</f>
        <v>86.356288703201926</v>
      </c>
      <c r="G706" s="106">
        <f t="shared" si="10"/>
        <v>0</v>
      </c>
    </row>
    <row r="707" spans="2:7" hidden="1" x14ac:dyDescent="0.25">
      <c r="B707" s="112">
        <v>90342</v>
      </c>
      <c r="C707" t="s">
        <v>3028</v>
      </c>
      <c r="D707" s="108">
        <v>0</v>
      </c>
      <c r="E707" s="81" t="str">
        <f>VLOOKUP(B707,Table1[[Codigo_servico]:[Subtotal_servico]],9,FALSE)</f>
        <v>M</v>
      </c>
      <c r="F707" s="109">
        <f>VLOOKUP(B707,Table1[[Codigo_servico]:[Subtotal_servico]],11,FALSE)</f>
        <v>110.75120122577992</v>
      </c>
      <c r="G707" s="106">
        <f t="shared" si="10"/>
        <v>0</v>
      </c>
    </row>
    <row r="708" spans="2:7" hidden="1" x14ac:dyDescent="0.25">
      <c r="B708" s="112">
        <v>90343</v>
      </c>
      <c r="C708" t="s">
        <v>3029</v>
      </c>
      <c r="D708" s="108">
        <v>0</v>
      </c>
      <c r="E708" s="81" t="str">
        <f>VLOOKUP(B708,Table1[[Codigo_servico]:[Subtotal_servico]],9,FALSE)</f>
        <v>M</v>
      </c>
      <c r="F708" s="109">
        <f>VLOOKUP(B708,Table1[[Codigo_servico]:[Subtotal_servico]],11,FALSE)</f>
        <v>125.35921374835794</v>
      </c>
      <c r="G708" s="106">
        <f t="shared" si="10"/>
        <v>0</v>
      </c>
    </row>
    <row r="709" spans="2:7" x14ac:dyDescent="0.25">
      <c r="B709" s="112">
        <v>90360</v>
      </c>
      <c r="C709" t="s">
        <v>3030</v>
      </c>
      <c r="D709" s="108">
        <v>300</v>
      </c>
      <c r="E709" s="81" t="str">
        <f>VLOOKUP(B709,Table1[[Codigo_servico]:[Subtotal_servico]],9,FALSE)</f>
        <v>M</v>
      </c>
      <c r="F709" s="109">
        <f>VLOOKUP(B709,Table1[[Codigo_servico]:[Subtotal_servico]],11,FALSE)</f>
        <v>1.2439395135467959</v>
      </c>
      <c r="G709" s="106">
        <f t="shared" si="10"/>
        <v>373.18185406403876</v>
      </c>
    </row>
    <row r="710" spans="2:7" hidden="1" x14ac:dyDescent="0.25">
      <c r="B710" s="112">
        <v>90361</v>
      </c>
      <c r="C710" t="s">
        <v>3031</v>
      </c>
      <c r="D710" s="108">
        <v>0</v>
      </c>
      <c r="E710" s="81" t="str">
        <f>VLOOKUP(B710,Table1[[Codigo_servico]:[Subtotal_servico]],9,FALSE)</f>
        <v>M</v>
      </c>
      <c r="F710" s="109">
        <f>VLOOKUP(B710,Table1[[Codigo_servico]:[Subtotal_servico]],11,FALSE)</f>
        <v>1.5766635135467959</v>
      </c>
      <c r="G710" s="106">
        <f t="shared" si="10"/>
        <v>0</v>
      </c>
    </row>
    <row r="711" spans="2:7" hidden="1" x14ac:dyDescent="0.25">
      <c r="B711" s="112">
        <v>90370</v>
      </c>
      <c r="C711" t="s">
        <v>3032</v>
      </c>
      <c r="D711" s="108">
        <v>0</v>
      </c>
      <c r="E711" s="81" t="str">
        <f>VLOOKUP(B711,Table1[[Codigo_servico]:[Subtotal_servico]],9,FALSE)</f>
        <v>M</v>
      </c>
      <c r="F711" s="109">
        <f>VLOOKUP(B711,Table1[[Codigo_servico]:[Subtotal_servico]],11,FALSE)</f>
        <v>2.8948260180623948</v>
      </c>
      <c r="G711" s="106">
        <f t="shared" si="10"/>
        <v>0</v>
      </c>
    </row>
    <row r="712" spans="2:7" hidden="1" x14ac:dyDescent="0.25">
      <c r="B712" s="112">
        <v>90372</v>
      </c>
      <c r="C712" t="s">
        <v>3033</v>
      </c>
      <c r="D712" s="108">
        <v>0</v>
      </c>
      <c r="E712" s="81" t="str">
        <f>VLOOKUP(B712,Table1[[Codigo_servico]:[Subtotal_servico]],9,FALSE)</f>
        <v>M</v>
      </c>
      <c r="F712" s="109">
        <f>VLOOKUP(B712,Table1[[Codigo_servico]:[Subtotal_servico]],11,FALSE)</f>
        <v>5.7977602775451516</v>
      </c>
      <c r="G712" s="106">
        <f t="shared" si="10"/>
        <v>0</v>
      </c>
    </row>
    <row r="713" spans="2:7" hidden="1" x14ac:dyDescent="0.25">
      <c r="B713" s="112">
        <v>90375</v>
      </c>
      <c r="C713" t="s">
        <v>3034</v>
      </c>
      <c r="D713" s="108">
        <v>0</v>
      </c>
      <c r="E713" s="81" t="str">
        <f>VLOOKUP(B713,Table1[[Codigo_servico]:[Subtotal_servico]],9,FALSE)</f>
        <v>M</v>
      </c>
      <c r="F713" s="109">
        <f>VLOOKUP(B713,Table1[[Codigo_servico]:[Subtotal_servico]],11,FALSE)</f>
        <v>3.4776540180623945</v>
      </c>
      <c r="G713" s="106">
        <f t="shared" si="10"/>
        <v>0</v>
      </c>
    </row>
    <row r="714" spans="2:7" hidden="1" x14ac:dyDescent="0.25">
      <c r="B714" s="112">
        <v>90376</v>
      </c>
      <c r="C714" t="s">
        <v>3035</v>
      </c>
      <c r="D714" s="108">
        <v>0</v>
      </c>
      <c r="E714" s="81" t="str">
        <f>VLOOKUP(B714,Table1[[Codigo_servico]:[Subtotal_servico]],9,FALSE)</f>
        <v>M</v>
      </c>
      <c r="F714" s="109">
        <f>VLOOKUP(B714,Table1[[Codigo_servico]:[Subtotal_servico]],11,FALSE)</f>
        <v>5.1633225225779933</v>
      </c>
      <c r="G714" s="106">
        <f t="shared" si="10"/>
        <v>0</v>
      </c>
    </row>
    <row r="715" spans="2:7" hidden="1" x14ac:dyDescent="0.25">
      <c r="B715" s="112">
        <v>90380</v>
      </c>
      <c r="C715" t="s">
        <v>3036</v>
      </c>
      <c r="D715" s="108">
        <v>0</v>
      </c>
      <c r="E715" s="81" t="str">
        <f>VLOOKUP(B715,Table1[[Codigo_servico]:[Subtotal_servico]],9,FALSE)</f>
        <v>M</v>
      </c>
      <c r="F715" s="109">
        <f>VLOOKUP(B715,Table1[[Codigo_servico]:[Subtotal_servico]],11,FALSE)</f>
        <v>4.2321480180623947</v>
      </c>
      <c r="G715" s="106">
        <f t="shared" si="10"/>
        <v>0</v>
      </c>
    </row>
    <row r="716" spans="2:7" hidden="1" x14ac:dyDescent="0.25">
      <c r="B716" s="112">
        <v>90402</v>
      </c>
      <c r="C716" t="s">
        <v>3037</v>
      </c>
      <c r="D716" s="108">
        <v>0</v>
      </c>
      <c r="E716" s="81" t="str">
        <f>VLOOKUP(B716,Table1[[Codigo_servico]:[Subtotal_servico]],9,FALSE)</f>
        <v>UN</v>
      </c>
      <c r="F716" s="109">
        <f>VLOOKUP(B716,Table1[[Codigo_servico]:[Subtotal_servico]],11,FALSE)</f>
        <v>67.665375135467954</v>
      </c>
      <c r="G716" s="106">
        <f t="shared" si="10"/>
        <v>0</v>
      </c>
    </row>
    <row r="717" spans="2:7" hidden="1" x14ac:dyDescent="0.25">
      <c r="B717" s="112">
        <v>90403</v>
      </c>
      <c r="C717" t="s">
        <v>3038</v>
      </c>
      <c r="D717" s="108">
        <v>0</v>
      </c>
      <c r="E717" s="81" t="str">
        <f>VLOOKUP(B717,Table1[[Codigo_servico]:[Subtotal_servico]],9,FALSE)</f>
        <v>UN</v>
      </c>
      <c r="F717" s="109">
        <f>VLOOKUP(B717,Table1[[Codigo_servico]:[Subtotal_servico]],11,FALSE)</f>
        <v>67.461475135467964</v>
      </c>
      <c r="G717" s="106">
        <f t="shared" si="10"/>
        <v>0</v>
      </c>
    </row>
    <row r="718" spans="2:7" hidden="1" x14ac:dyDescent="0.25">
      <c r="B718" s="112">
        <v>90411</v>
      </c>
      <c r="C718" t="s">
        <v>3039</v>
      </c>
      <c r="D718" s="108">
        <v>0</v>
      </c>
      <c r="E718" s="81" t="str">
        <f>VLOOKUP(B718,Table1[[Codigo_servico]:[Subtotal_servico]],9,FALSE)</f>
        <v>UN</v>
      </c>
      <c r="F718" s="109">
        <f>VLOOKUP(B718,Table1[[Codigo_servico]:[Subtotal_servico]],11,FALSE)</f>
        <v>162.66115169403443</v>
      </c>
      <c r="G718" s="106">
        <f t="shared" si="10"/>
        <v>0</v>
      </c>
    </row>
    <row r="719" spans="2:7" hidden="1" x14ac:dyDescent="0.25">
      <c r="B719" s="112">
        <v>90430</v>
      </c>
      <c r="C719" t="s">
        <v>3040</v>
      </c>
      <c r="D719" s="108">
        <v>0</v>
      </c>
      <c r="E719" s="81" t="str">
        <f>VLOOKUP(B719,Table1[[Codigo_servico]:[Subtotal_servico]],9,FALSE)</f>
        <v>UN</v>
      </c>
      <c r="F719" s="109">
        <f>VLOOKUP(B719,Table1[[Codigo_servico]:[Subtotal_servico]],11,FALSE)</f>
        <v>224.3617771004383</v>
      </c>
      <c r="G719" s="106">
        <f t="shared" si="10"/>
        <v>0</v>
      </c>
    </row>
    <row r="720" spans="2:7" hidden="1" x14ac:dyDescent="0.25">
      <c r="B720" s="112">
        <v>90431</v>
      </c>
      <c r="C720" t="s">
        <v>3041</v>
      </c>
      <c r="D720" s="108">
        <v>0</v>
      </c>
      <c r="E720" s="81" t="str">
        <f>VLOOKUP(B720,Table1[[Codigo_servico]:[Subtotal_servico]],9,FALSE)</f>
        <v>UN</v>
      </c>
      <c r="F720" s="109">
        <f>VLOOKUP(B720,Table1[[Codigo_servico]:[Subtotal_servico]],11,FALSE)</f>
        <v>263.0785023262182</v>
      </c>
      <c r="G720" s="106">
        <f t="shared" si="10"/>
        <v>0</v>
      </c>
    </row>
    <row r="721" spans="2:7" hidden="1" x14ac:dyDescent="0.25">
      <c r="B721" s="112">
        <v>90432</v>
      </c>
      <c r="C721" t="s">
        <v>3042</v>
      </c>
      <c r="D721" s="108">
        <v>0</v>
      </c>
      <c r="E721" s="81" t="str">
        <f>VLOOKUP(B721,Table1[[Codigo_servico]:[Subtotal_servico]],9,FALSE)</f>
        <v>UN</v>
      </c>
      <c r="F721" s="109">
        <f>VLOOKUP(B721,Table1[[Codigo_servico]:[Subtotal_servico]],11,FALSE)</f>
        <v>398.20747746168615</v>
      </c>
      <c r="G721" s="106">
        <f t="shared" si="10"/>
        <v>0</v>
      </c>
    </row>
    <row r="722" spans="2:7" hidden="1" x14ac:dyDescent="0.25">
      <c r="B722" s="112">
        <v>90433</v>
      </c>
      <c r="C722" t="s">
        <v>3043</v>
      </c>
      <c r="D722" s="108">
        <v>0</v>
      </c>
      <c r="E722" s="81" t="str">
        <f>VLOOKUP(B722,Table1[[Codigo_servico]:[Subtotal_servico]],9,FALSE)</f>
        <v>UN</v>
      </c>
      <c r="F722" s="109">
        <f>VLOOKUP(B722,Table1[[Codigo_servico]:[Subtotal_servico]],11,FALSE)</f>
        <v>539.80242755199811</v>
      </c>
      <c r="G722" s="106">
        <f t="shared" si="10"/>
        <v>0</v>
      </c>
    </row>
    <row r="723" spans="2:7" hidden="1" x14ac:dyDescent="0.25">
      <c r="B723" s="112">
        <v>90440</v>
      </c>
      <c r="C723" t="s">
        <v>3044</v>
      </c>
      <c r="D723" s="108">
        <v>0</v>
      </c>
      <c r="E723" s="81" t="str">
        <f>VLOOKUP(B723,Table1[[Codigo_servico]:[Subtotal_servico]],9,FALSE)</f>
        <v>UN</v>
      </c>
      <c r="F723" s="109">
        <f>VLOOKUP(B723,Table1[[Codigo_servico]:[Subtotal_servico]],11,FALSE)</f>
        <v>162.44122664887843</v>
      </c>
      <c r="G723" s="106">
        <f t="shared" ref="G723:G786" si="11">D723*F723</f>
        <v>0</v>
      </c>
    </row>
    <row r="724" spans="2:7" hidden="1" x14ac:dyDescent="0.25">
      <c r="B724" s="112">
        <v>90441</v>
      </c>
      <c r="C724" t="s">
        <v>3045</v>
      </c>
      <c r="D724" s="108">
        <v>0</v>
      </c>
      <c r="E724" s="81" t="str">
        <f>VLOOKUP(B724,Table1[[Codigo_servico]:[Subtotal_servico]],9,FALSE)</f>
        <v>UN</v>
      </c>
      <c r="F724" s="109">
        <f>VLOOKUP(B724,Table1[[Codigo_servico]:[Subtotal_servico]],11,FALSE)</f>
        <v>196.16855169403442</v>
      </c>
      <c r="G724" s="106">
        <f t="shared" si="11"/>
        <v>0</v>
      </c>
    </row>
    <row r="725" spans="2:7" hidden="1" x14ac:dyDescent="0.25">
      <c r="B725" s="112">
        <v>90442</v>
      </c>
      <c r="C725" t="s">
        <v>3046</v>
      </c>
      <c r="D725" s="108">
        <v>0</v>
      </c>
      <c r="E725" s="81" t="str">
        <f>VLOOKUP(B725,Table1[[Codigo_servico]:[Subtotal_servico]],9,FALSE)</f>
        <v>UN</v>
      </c>
      <c r="F725" s="109">
        <f>VLOOKUP(B725,Table1[[Codigo_servico]:[Subtotal_servico]],11,FALSE)</f>
        <v>217.03540178434639</v>
      </c>
      <c r="G725" s="106">
        <f t="shared" si="11"/>
        <v>0</v>
      </c>
    </row>
    <row r="726" spans="2:7" hidden="1" x14ac:dyDescent="0.25">
      <c r="B726" s="112">
        <v>90448</v>
      </c>
      <c r="C726" t="s">
        <v>3047</v>
      </c>
      <c r="D726" s="108">
        <v>0</v>
      </c>
      <c r="E726" s="81" t="str">
        <f>VLOOKUP(B726,Table1[[Codigo_servico]:[Subtotal_servico]],9,FALSE)</f>
        <v>UN</v>
      </c>
      <c r="F726" s="109">
        <f>VLOOKUP(B726,Table1[[Codigo_servico]:[Subtotal_servico]],11,FALSE)</f>
        <v>101.47787619731857</v>
      </c>
      <c r="G726" s="106">
        <f t="shared" si="11"/>
        <v>0</v>
      </c>
    </row>
    <row r="727" spans="2:7" hidden="1" x14ac:dyDescent="0.25">
      <c r="B727" s="112">
        <v>90460</v>
      </c>
      <c r="C727" t="s">
        <v>3048</v>
      </c>
      <c r="D727" s="108">
        <v>0</v>
      </c>
      <c r="E727" s="81" t="str">
        <f>VLOOKUP(B727,Table1[[Codigo_servico]:[Subtotal_servico]],9,FALSE)</f>
        <v>UN</v>
      </c>
      <c r="F727" s="109">
        <f>VLOOKUP(B727,Table1[[Codigo_servico]:[Subtotal_servico]],11,FALSE)</f>
        <v>41.241309687677692</v>
      </c>
      <c r="G727" s="106">
        <f t="shared" si="11"/>
        <v>0</v>
      </c>
    </row>
    <row r="728" spans="2:7" hidden="1" x14ac:dyDescent="0.25">
      <c r="B728" s="112">
        <v>90465</v>
      </c>
      <c r="C728" t="s">
        <v>3049</v>
      </c>
      <c r="D728" s="108">
        <v>0</v>
      </c>
      <c r="E728" s="81" t="str">
        <f>VLOOKUP(B728,Table1[[Codigo_servico]:[Subtotal_servico]],9,FALSE)</f>
        <v>UN</v>
      </c>
      <c r="F728" s="109">
        <f>VLOOKUP(B728,Table1[[Codigo_servico]:[Subtotal_servico]],11,FALSE)</f>
        <v>31.916458073064742</v>
      </c>
      <c r="G728" s="106">
        <f t="shared" si="11"/>
        <v>0</v>
      </c>
    </row>
    <row r="729" spans="2:7" hidden="1" x14ac:dyDescent="0.25">
      <c r="B729" s="112">
        <v>90468</v>
      </c>
      <c r="C729" t="s">
        <v>3050</v>
      </c>
      <c r="D729" s="108">
        <v>0</v>
      </c>
      <c r="E729" s="81" t="str">
        <f>VLOOKUP(B729,Table1[[Codigo_servico]:[Subtotal_servico]],9,FALSE)</f>
        <v>UN</v>
      </c>
      <c r="F729" s="109">
        <f>VLOOKUP(B729,Table1[[Codigo_servico]:[Subtotal_servico]],11,FALSE)</f>
        <v>178.42221161740625</v>
      </c>
      <c r="G729" s="106">
        <f t="shared" si="11"/>
        <v>0</v>
      </c>
    </row>
    <row r="730" spans="2:7" hidden="1" x14ac:dyDescent="0.25">
      <c r="B730" s="112">
        <v>90469</v>
      </c>
      <c r="C730" t="s">
        <v>3051</v>
      </c>
      <c r="D730" s="108">
        <v>0</v>
      </c>
      <c r="E730" s="81" t="str">
        <f>VLOOKUP(B730,Table1[[Codigo_servico]:[Subtotal_servico]],9,FALSE)</f>
        <v>UN</v>
      </c>
      <c r="F730" s="109">
        <f>VLOOKUP(B730,Table1[[Codigo_servico]:[Subtotal_servico]],11,FALSE)</f>
        <v>177.13161161740624</v>
      </c>
      <c r="G730" s="106">
        <f t="shared" si="11"/>
        <v>0</v>
      </c>
    </row>
    <row r="731" spans="2:7" hidden="1" x14ac:dyDescent="0.25">
      <c r="B731" s="112">
        <v>90470</v>
      </c>
      <c r="C731" t="s">
        <v>3052</v>
      </c>
      <c r="D731" s="108">
        <v>0</v>
      </c>
      <c r="E731" s="81" t="str">
        <f>VLOOKUP(B731,Table1[[Codigo_servico]:[Subtotal_servico]],9,FALSE)</f>
        <v>UN</v>
      </c>
      <c r="F731" s="109">
        <f>VLOOKUP(B731,Table1[[Codigo_servico]:[Subtotal_servico]],11,FALSE)</f>
        <v>231.32701161740621</v>
      </c>
      <c r="G731" s="106">
        <f t="shared" si="11"/>
        <v>0</v>
      </c>
    </row>
    <row r="732" spans="2:7" hidden="1" x14ac:dyDescent="0.25">
      <c r="B732" s="112">
        <v>90472</v>
      </c>
      <c r="C732" t="s">
        <v>3053</v>
      </c>
      <c r="D732" s="108">
        <v>0</v>
      </c>
      <c r="E732" s="81" t="str">
        <f>VLOOKUP(B732,Table1[[Codigo_servico]:[Subtotal_servico]],9,FALSE)</f>
        <v>UN</v>
      </c>
      <c r="F732" s="109">
        <f>VLOOKUP(B732,Table1[[Codigo_servico]:[Subtotal_servico]],11,FALSE)</f>
        <v>201.49671161740622</v>
      </c>
      <c r="G732" s="106">
        <f t="shared" si="11"/>
        <v>0</v>
      </c>
    </row>
    <row r="733" spans="2:7" hidden="1" x14ac:dyDescent="0.25">
      <c r="B733" s="112">
        <v>90475</v>
      </c>
      <c r="C733" t="s">
        <v>3054</v>
      </c>
      <c r="D733" s="108">
        <v>0</v>
      </c>
      <c r="E733" s="81" t="str">
        <f>VLOOKUP(B733,Table1[[Codigo_servico]:[Subtotal_servico]],9,FALSE)</f>
        <v>UN</v>
      </c>
      <c r="F733" s="109">
        <f>VLOOKUP(B733,Table1[[Codigo_servico]:[Subtotal_servico]],11,FALSE)</f>
        <v>231.8860617077182</v>
      </c>
      <c r="G733" s="106">
        <f t="shared" si="11"/>
        <v>0</v>
      </c>
    </row>
    <row r="734" spans="2:7" hidden="1" x14ac:dyDescent="0.25">
      <c r="B734" s="112">
        <v>90476</v>
      </c>
      <c r="C734" t="s">
        <v>3055</v>
      </c>
      <c r="D734" s="108">
        <v>0</v>
      </c>
      <c r="E734" s="81" t="str">
        <f>VLOOKUP(B734,Table1[[Codigo_servico]:[Subtotal_servico]],9,FALSE)</f>
        <v>UN</v>
      </c>
      <c r="F734" s="109">
        <f>VLOOKUP(B734,Table1[[Codigo_servico]:[Subtotal_servico]],11,FALSE)</f>
        <v>356.92538675287426</v>
      </c>
      <c r="G734" s="106">
        <f t="shared" si="11"/>
        <v>0</v>
      </c>
    </row>
    <row r="735" spans="2:7" hidden="1" x14ac:dyDescent="0.25">
      <c r="B735" s="112">
        <v>90477</v>
      </c>
      <c r="C735" t="s">
        <v>3056</v>
      </c>
      <c r="D735" s="108">
        <v>0</v>
      </c>
      <c r="E735" s="81" t="str">
        <f>VLOOKUP(B735,Table1[[Codigo_servico]:[Subtotal_servico]],9,FALSE)</f>
        <v>UN</v>
      </c>
      <c r="F735" s="109">
        <f>VLOOKUP(B735,Table1[[Codigo_servico]:[Subtotal_servico]],11,FALSE)</f>
        <v>339.83131179803013</v>
      </c>
      <c r="G735" s="106">
        <f t="shared" si="11"/>
        <v>0</v>
      </c>
    </row>
    <row r="736" spans="2:7" hidden="1" x14ac:dyDescent="0.25">
      <c r="B736" s="112">
        <v>90478</v>
      </c>
      <c r="C736" t="s">
        <v>3057</v>
      </c>
      <c r="D736" s="108">
        <v>0</v>
      </c>
      <c r="E736" s="81" t="str">
        <f>VLOOKUP(B736,Table1[[Codigo_servico]:[Subtotal_servico]],9,FALSE)</f>
        <v>UN</v>
      </c>
      <c r="F736" s="109">
        <f>VLOOKUP(B736,Table1[[Codigo_servico]:[Subtotal_servico]],11,FALSE)</f>
        <v>1910.4099368431862</v>
      </c>
      <c r="G736" s="106">
        <f t="shared" si="11"/>
        <v>0</v>
      </c>
    </row>
    <row r="737" spans="2:7" hidden="1" x14ac:dyDescent="0.25">
      <c r="B737" s="112">
        <v>90484</v>
      </c>
      <c r="C737" t="s">
        <v>3058</v>
      </c>
      <c r="D737" s="108">
        <v>0</v>
      </c>
      <c r="E737" s="81" t="str">
        <f>VLOOKUP(B737,Table1[[Codigo_servico]:[Subtotal_servico]],9,FALSE)</f>
        <v>UN</v>
      </c>
      <c r="F737" s="109">
        <f>VLOOKUP(B737,Table1[[Codigo_servico]:[Subtotal_servico]],11,FALSE)</f>
        <v>1926.758461888342</v>
      </c>
      <c r="G737" s="106">
        <f t="shared" si="11"/>
        <v>0</v>
      </c>
    </row>
    <row r="738" spans="2:7" hidden="1" x14ac:dyDescent="0.25">
      <c r="B738" s="112">
        <v>90487</v>
      </c>
      <c r="C738" t="s">
        <v>3059</v>
      </c>
      <c r="D738" s="108">
        <v>0</v>
      </c>
      <c r="E738" s="81" t="str">
        <f>VLOOKUP(B738,Table1[[Codigo_servico]:[Subtotal_servico]],9,FALSE)</f>
        <v>UN</v>
      </c>
      <c r="F738" s="109">
        <f>VLOOKUP(B738,Table1[[Codigo_servico]:[Subtotal_servico]],11,FALSE)</f>
        <v>243.02481179803016</v>
      </c>
      <c r="G738" s="106">
        <f t="shared" si="11"/>
        <v>0</v>
      </c>
    </row>
    <row r="739" spans="2:7" hidden="1" x14ac:dyDescent="0.25">
      <c r="B739" s="112">
        <v>90488</v>
      </c>
      <c r="C739" t="s">
        <v>3060</v>
      </c>
      <c r="D739" s="108">
        <v>0</v>
      </c>
      <c r="E739" s="81" t="str">
        <f>VLOOKUP(B739,Table1[[Codigo_servico]:[Subtotal_servico]],9,FALSE)</f>
        <v>UN</v>
      </c>
      <c r="F739" s="109">
        <f>VLOOKUP(B739,Table1[[Codigo_servico]:[Subtotal_servico]],11,FALSE)</f>
        <v>372.3290368431862</v>
      </c>
      <c r="G739" s="106">
        <f t="shared" si="11"/>
        <v>0</v>
      </c>
    </row>
    <row r="740" spans="2:7" hidden="1" x14ac:dyDescent="0.25">
      <c r="B740" s="112">
        <v>90489</v>
      </c>
      <c r="C740" t="s">
        <v>3061</v>
      </c>
      <c r="D740" s="108">
        <v>0</v>
      </c>
      <c r="E740" s="81" t="str">
        <f>VLOOKUP(B740,Table1[[Codigo_servico]:[Subtotal_servico]],9,FALSE)</f>
        <v>UN</v>
      </c>
      <c r="F740" s="109">
        <f>VLOOKUP(B740,Table1[[Codigo_servico]:[Subtotal_servico]],11,FALSE)</f>
        <v>519.46376188834211</v>
      </c>
      <c r="G740" s="106">
        <f t="shared" si="11"/>
        <v>0</v>
      </c>
    </row>
    <row r="741" spans="2:7" hidden="1" x14ac:dyDescent="0.25">
      <c r="B741" s="112">
        <v>90490</v>
      </c>
      <c r="C741" t="s">
        <v>3062</v>
      </c>
      <c r="D741" s="108">
        <v>0</v>
      </c>
      <c r="E741" s="81" t="str">
        <f>VLOOKUP(B741,Table1[[Codigo_servico]:[Subtotal_servico]],9,FALSE)</f>
        <v>UN</v>
      </c>
      <c r="F741" s="109">
        <f>VLOOKUP(B741,Table1[[Codigo_servico]:[Subtotal_servico]],11,FALSE)</f>
        <v>1459.2551869334982</v>
      </c>
      <c r="G741" s="106">
        <f t="shared" si="11"/>
        <v>0</v>
      </c>
    </row>
    <row r="742" spans="2:7" hidden="1" x14ac:dyDescent="0.25">
      <c r="B742" s="112">
        <v>90493</v>
      </c>
      <c r="C742" t="s">
        <v>3063</v>
      </c>
      <c r="D742" s="108">
        <v>0</v>
      </c>
      <c r="E742" s="81" t="str">
        <f>VLOOKUP(B742,Table1[[Codigo_servico]:[Subtotal_servico]],9,FALSE)</f>
        <v>UN</v>
      </c>
      <c r="F742" s="109">
        <f>VLOOKUP(B742,Table1[[Codigo_servico]:[Subtotal_servico]],11,FALSE)</f>
        <v>285.42583684318618</v>
      </c>
      <c r="G742" s="106">
        <f t="shared" si="11"/>
        <v>0</v>
      </c>
    </row>
    <row r="743" spans="2:7" hidden="1" x14ac:dyDescent="0.25">
      <c r="B743" s="112">
        <v>90496</v>
      </c>
      <c r="C743" t="s">
        <v>3064</v>
      </c>
      <c r="D743" s="108">
        <v>0</v>
      </c>
      <c r="E743" s="81" t="str">
        <f>VLOOKUP(B743,Table1[[Codigo_servico]:[Subtotal_servico]],9,FALSE)</f>
        <v>UN</v>
      </c>
      <c r="F743" s="109">
        <f>VLOOKUP(B743,Table1[[Codigo_servico]:[Subtotal_servico]],11,FALSE)</f>
        <v>1631.9148119786541</v>
      </c>
      <c r="G743" s="106">
        <f t="shared" si="11"/>
        <v>0</v>
      </c>
    </row>
    <row r="744" spans="2:7" hidden="1" x14ac:dyDescent="0.25">
      <c r="B744" s="112">
        <v>90501</v>
      </c>
      <c r="C744" t="s">
        <v>3065</v>
      </c>
      <c r="D744" s="108">
        <v>0</v>
      </c>
      <c r="E744" s="81" t="str">
        <f>VLOOKUP(B744,Table1[[Codigo_servico]:[Subtotal_servico]],9,FALSE)</f>
        <v>UN</v>
      </c>
      <c r="F744" s="109">
        <f>VLOOKUP(B744,Table1[[Codigo_servico]:[Subtotal_servico]],11,FALSE)</f>
        <v>38.456858550948013</v>
      </c>
      <c r="G744" s="106">
        <f t="shared" si="11"/>
        <v>0</v>
      </c>
    </row>
    <row r="745" spans="2:7" hidden="1" x14ac:dyDescent="0.25">
      <c r="B745" s="112">
        <v>90504</v>
      </c>
      <c r="C745" t="s">
        <v>3066</v>
      </c>
      <c r="D745" s="108">
        <v>0</v>
      </c>
      <c r="E745" s="81" t="str">
        <f>VLOOKUP(B745,Table1[[Codigo_servico]:[Subtotal_servico]],9,FALSE)</f>
        <v>UN</v>
      </c>
      <c r="F745" s="109">
        <f>VLOOKUP(B745,Table1[[Codigo_servico]:[Subtotal_servico]],11,FALSE)</f>
        <v>75.167976074106193</v>
      </c>
      <c r="G745" s="106">
        <f t="shared" si="11"/>
        <v>0</v>
      </c>
    </row>
    <row r="746" spans="2:7" hidden="1" x14ac:dyDescent="0.25">
      <c r="B746" s="112">
        <v>90506</v>
      </c>
      <c r="C746" t="s">
        <v>3067</v>
      </c>
      <c r="D746" s="108">
        <v>0</v>
      </c>
      <c r="E746" s="81" t="str">
        <f>VLOOKUP(B746,Table1[[Codigo_servico]:[Subtotal_servico]],9,FALSE)</f>
        <v>UN</v>
      </c>
      <c r="F746" s="109">
        <f>VLOOKUP(B746,Table1[[Codigo_servico]:[Subtotal_servico]],11,FALSE)</f>
        <v>266.13941710189602</v>
      </c>
      <c r="G746" s="106">
        <f t="shared" si="11"/>
        <v>0</v>
      </c>
    </row>
    <row r="747" spans="2:7" x14ac:dyDescent="0.25">
      <c r="B747" s="112">
        <v>90510</v>
      </c>
      <c r="C747" t="s">
        <v>3068</v>
      </c>
      <c r="D747" s="108">
        <v>2</v>
      </c>
      <c r="E747" s="81" t="str">
        <f>VLOOKUP(B747,Table1[[Codigo_servico]:[Subtotal_servico]],9,FALSE)</f>
        <v>un</v>
      </c>
      <c r="F747" s="109">
        <f>VLOOKUP(B747,Table1[[Codigo_servico]:[Subtotal_servico]],11,FALSE)</f>
        <v>546.20024616673891</v>
      </c>
      <c r="G747" s="106">
        <f t="shared" si="11"/>
        <v>1092.4004923334778</v>
      </c>
    </row>
    <row r="748" spans="2:7" hidden="1" x14ac:dyDescent="0.25">
      <c r="B748" s="112">
        <v>90512</v>
      </c>
      <c r="C748" t="s">
        <v>3070</v>
      </c>
      <c r="D748" s="108">
        <v>0</v>
      </c>
      <c r="E748" s="81" t="str">
        <f>VLOOKUP(B748,Table1[[Codigo_servico]:[Subtotal_servico]],9,FALSE)</f>
        <v>UN</v>
      </c>
      <c r="F748" s="109">
        <f>VLOOKUP(B748,Table1[[Codigo_servico]:[Subtotal_servico]],11,FALSE)</f>
        <v>345.15674616673891</v>
      </c>
      <c r="G748" s="106">
        <f t="shared" si="11"/>
        <v>0</v>
      </c>
    </row>
    <row r="749" spans="2:7" hidden="1" x14ac:dyDescent="0.25">
      <c r="B749" s="112">
        <v>90514</v>
      </c>
      <c r="C749" t="s">
        <v>3071</v>
      </c>
      <c r="D749" s="108">
        <v>0</v>
      </c>
      <c r="E749" s="81" t="str">
        <f>VLOOKUP(B749,Table1[[Codigo_servico]:[Subtotal_servico]],9,FALSE)</f>
        <v>UN</v>
      </c>
      <c r="F749" s="109">
        <f>VLOOKUP(B749,Table1[[Codigo_servico]:[Subtotal_servico]],11,FALSE)</f>
        <v>601.69654616673893</v>
      </c>
      <c r="G749" s="106">
        <f t="shared" si="11"/>
        <v>0</v>
      </c>
    </row>
    <row r="750" spans="2:7" hidden="1" x14ac:dyDescent="0.25">
      <c r="B750" s="112">
        <v>90517</v>
      </c>
      <c r="C750" t="s">
        <v>3072</v>
      </c>
      <c r="D750" s="108">
        <v>0</v>
      </c>
      <c r="E750" s="81" t="str">
        <f>VLOOKUP(B750,Table1[[Codigo_servico]:[Subtotal_servico]],9,FALSE)</f>
        <v>UN</v>
      </c>
      <c r="F750" s="109">
        <f>VLOOKUP(B750,Table1[[Codigo_servico]:[Subtotal_servico]],11,FALSE)</f>
        <v>726.2443752315819</v>
      </c>
      <c r="G750" s="106">
        <f t="shared" si="11"/>
        <v>0</v>
      </c>
    </row>
    <row r="751" spans="2:7" hidden="1" x14ac:dyDescent="0.25">
      <c r="B751" s="112">
        <v>90519</v>
      </c>
      <c r="C751" t="s">
        <v>3073</v>
      </c>
      <c r="D751" s="108">
        <v>0</v>
      </c>
      <c r="E751" s="81" t="str">
        <f>VLOOKUP(B751,Table1[[Codigo_servico]:[Subtotal_servico]],9,FALSE)</f>
        <v>UN</v>
      </c>
      <c r="F751" s="109">
        <f>VLOOKUP(B751,Table1[[Codigo_servico]:[Subtotal_servico]],11,FALSE)</f>
        <v>1291.4035628473728</v>
      </c>
      <c r="G751" s="106">
        <f t="shared" si="11"/>
        <v>0</v>
      </c>
    </row>
    <row r="752" spans="2:7" hidden="1" x14ac:dyDescent="0.25">
      <c r="B752" s="112">
        <v>90520</v>
      </c>
      <c r="C752" t="s">
        <v>3074</v>
      </c>
      <c r="D752" s="108">
        <v>0</v>
      </c>
      <c r="E752" s="81" t="str">
        <f>VLOOKUP(B752,Table1[[Codigo_servico]:[Subtotal_servico]],9,FALSE)</f>
        <v>UN</v>
      </c>
      <c r="F752" s="109">
        <f>VLOOKUP(B752,Table1[[Codigo_servico]:[Subtotal_servico]],11,FALSE)</f>
        <v>11.498406458451795</v>
      </c>
      <c r="G752" s="106">
        <f t="shared" si="11"/>
        <v>0</v>
      </c>
    </row>
    <row r="753" spans="2:7" hidden="1" x14ac:dyDescent="0.25">
      <c r="B753" s="112">
        <v>90521</v>
      </c>
      <c r="C753" t="s">
        <v>3075</v>
      </c>
      <c r="D753" s="108">
        <v>0</v>
      </c>
      <c r="E753" s="81" t="str">
        <f>VLOOKUP(B753,Table1[[Codigo_servico]:[Subtotal_servico]],9,FALSE)</f>
        <v>UN</v>
      </c>
      <c r="F753" s="109">
        <f>VLOOKUP(B753,Table1[[Codigo_servico]:[Subtotal_servico]],11,FALSE)</f>
        <v>11.879180651145319</v>
      </c>
      <c r="G753" s="106">
        <f t="shared" si="11"/>
        <v>0</v>
      </c>
    </row>
    <row r="754" spans="2:7" hidden="1" x14ac:dyDescent="0.25">
      <c r="B754" s="112">
        <v>90522</v>
      </c>
      <c r="C754" t="s">
        <v>3076</v>
      </c>
      <c r="D754" s="108">
        <v>0</v>
      </c>
      <c r="E754" s="81" t="str">
        <f>VLOOKUP(B754,Table1[[Codigo_servico]:[Subtotal_servico]],9,FALSE)</f>
        <v>UN</v>
      </c>
      <c r="F754" s="109">
        <f>VLOOKUP(B754,Table1[[Codigo_servico]:[Subtotal_servico]],11,FALSE)</f>
        <v>9.211754843838845</v>
      </c>
      <c r="G754" s="106">
        <f t="shared" si="11"/>
        <v>0</v>
      </c>
    </row>
    <row r="755" spans="2:7" hidden="1" x14ac:dyDescent="0.25">
      <c r="B755" s="112">
        <v>90523</v>
      </c>
      <c r="C755" t="s">
        <v>3077</v>
      </c>
      <c r="D755" s="108">
        <v>0</v>
      </c>
      <c r="E755" s="81" t="str">
        <f>VLOOKUP(B755,Table1[[Codigo_servico]:[Subtotal_servico]],9,FALSE)</f>
        <v>UN</v>
      </c>
      <c r="F755" s="109">
        <f>VLOOKUP(B755,Table1[[Codigo_servico]:[Subtotal_servico]],11,FALSE)</f>
        <v>16.539906458451796</v>
      </c>
      <c r="G755" s="106">
        <f t="shared" si="11"/>
        <v>0</v>
      </c>
    </row>
    <row r="756" spans="2:7" hidden="1" x14ac:dyDescent="0.25">
      <c r="B756" s="112">
        <v>90524</v>
      </c>
      <c r="C756" t="s">
        <v>3078</v>
      </c>
      <c r="D756" s="108">
        <v>0</v>
      </c>
      <c r="E756" s="81" t="str">
        <f>VLOOKUP(B756,Table1[[Codigo_servico]:[Subtotal_servico]],9,FALSE)</f>
        <v>UN</v>
      </c>
      <c r="F756" s="109">
        <f>VLOOKUP(B756,Table1[[Codigo_servico]:[Subtotal_servico]],11,FALSE)</f>
        <v>10.52818065114532</v>
      </c>
      <c r="G756" s="106">
        <f t="shared" si="11"/>
        <v>0</v>
      </c>
    </row>
    <row r="757" spans="2:7" hidden="1" x14ac:dyDescent="0.25">
      <c r="B757" s="112">
        <v>90525</v>
      </c>
      <c r="C757" t="s">
        <v>3079</v>
      </c>
      <c r="D757" s="108">
        <v>0</v>
      </c>
      <c r="E757" s="81" t="str">
        <f>VLOOKUP(B757,Table1[[Codigo_servico]:[Subtotal_servico]],9,FALSE)</f>
        <v>UN</v>
      </c>
      <c r="F757" s="109">
        <f>VLOOKUP(B757,Table1[[Codigo_servico]:[Subtotal_servico]],11,FALSE)</f>
        <v>9.533754843838846</v>
      </c>
      <c r="G757" s="106">
        <f t="shared" si="11"/>
        <v>0</v>
      </c>
    </row>
    <row r="758" spans="2:7" hidden="1" x14ac:dyDescent="0.25">
      <c r="B758" s="112">
        <v>90526</v>
      </c>
      <c r="C758" t="s">
        <v>3080</v>
      </c>
      <c r="D758" s="108">
        <v>0</v>
      </c>
      <c r="E758" s="81" t="str">
        <f>VLOOKUP(B758,Table1[[Codigo_servico]:[Subtotal_servico]],9,FALSE)</f>
        <v>UN</v>
      </c>
      <c r="F758" s="109">
        <f>VLOOKUP(B758,Table1[[Codigo_servico]:[Subtotal_servico]],11,FALSE)</f>
        <v>17.192206458451793</v>
      </c>
      <c r="G758" s="106">
        <f t="shared" si="11"/>
        <v>0</v>
      </c>
    </row>
    <row r="759" spans="2:7" hidden="1" x14ac:dyDescent="0.25">
      <c r="B759" s="112">
        <v>90527</v>
      </c>
      <c r="C759" t="s">
        <v>3081</v>
      </c>
      <c r="D759" s="108">
        <v>0</v>
      </c>
      <c r="E759" s="81" t="str">
        <f>VLOOKUP(B759,Table1[[Codigo_servico]:[Subtotal_servico]],9,FALSE)</f>
        <v>UN</v>
      </c>
      <c r="F759" s="109">
        <f>VLOOKUP(B759,Table1[[Codigo_servico]:[Subtotal_servico]],11,FALSE)</f>
        <v>9.0534064584517946</v>
      </c>
      <c r="G759" s="106">
        <f t="shared" si="11"/>
        <v>0</v>
      </c>
    </row>
    <row r="760" spans="2:7" hidden="1" x14ac:dyDescent="0.25">
      <c r="B760" s="112">
        <v>90528</v>
      </c>
      <c r="C760" t="s">
        <v>3082</v>
      </c>
      <c r="D760" s="108">
        <v>0</v>
      </c>
      <c r="E760" s="81" t="str">
        <f>VLOOKUP(B760,Table1[[Codigo_servico]:[Subtotal_servico]],9,FALSE)</f>
        <v>UN</v>
      </c>
      <c r="F760" s="109">
        <f>VLOOKUP(B760,Table1[[Codigo_servico]:[Subtotal_servico]],11,FALSE)</f>
        <v>20.071958073064742</v>
      </c>
      <c r="G760" s="106">
        <f t="shared" si="11"/>
        <v>0</v>
      </c>
    </row>
    <row r="761" spans="2:7" hidden="1" x14ac:dyDescent="0.25">
      <c r="B761" s="112">
        <v>90529</v>
      </c>
      <c r="C761" t="s">
        <v>3083</v>
      </c>
      <c r="D761" s="108">
        <v>0</v>
      </c>
      <c r="E761" s="81" t="str">
        <f>VLOOKUP(B761,Table1[[Codigo_servico]:[Subtotal_servico]],9,FALSE)</f>
        <v>UN</v>
      </c>
      <c r="F761" s="109">
        <f>VLOOKUP(B761,Table1[[Codigo_servico]:[Subtotal_servico]],11,FALSE)</f>
        <v>22.043658073064741</v>
      </c>
      <c r="G761" s="106">
        <f t="shared" si="11"/>
        <v>0</v>
      </c>
    </row>
    <row r="762" spans="2:7" hidden="1" x14ac:dyDescent="0.25">
      <c r="B762" s="112">
        <v>90530</v>
      </c>
      <c r="C762" t="s">
        <v>3084</v>
      </c>
      <c r="D762" s="108">
        <v>0</v>
      </c>
      <c r="E762" s="81" t="str">
        <f>VLOOKUP(B762,Table1[[Codigo_servico]:[Subtotal_servico]],9,FALSE)</f>
        <v>UN</v>
      </c>
      <c r="F762" s="109">
        <f>VLOOKUP(B762,Table1[[Codigo_servico]:[Subtotal_servico]],11,FALSE)</f>
        <v>26.409558073064744</v>
      </c>
      <c r="G762" s="106">
        <f t="shared" si="11"/>
        <v>0</v>
      </c>
    </row>
    <row r="763" spans="2:7" hidden="1" x14ac:dyDescent="0.25">
      <c r="B763" s="112">
        <v>90531</v>
      </c>
      <c r="C763" t="s">
        <v>3085</v>
      </c>
      <c r="D763" s="108">
        <v>0</v>
      </c>
      <c r="E763" s="81" t="str">
        <f>VLOOKUP(B763,Table1[[Codigo_servico]:[Subtotal_servico]],9,FALSE)</f>
        <v>UN</v>
      </c>
      <c r="F763" s="109">
        <f>VLOOKUP(B763,Table1[[Codigo_servico]:[Subtotal_servico]],11,FALSE)</f>
        <v>33.706058073064739</v>
      </c>
      <c r="G763" s="106">
        <f t="shared" si="11"/>
        <v>0</v>
      </c>
    </row>
    <row r="764" spans="2:7" hidden="1" x14ac:dyDescent="0.25">
      <c r="B764" s="112">
        <v>90532</v>
      </c>
      <c r="C764" t="s">
        <v>3086</v>
      </c>
      <c r="D764" s="108">
        <v>0</v>
      </c>
      <c r="E764" s="81" t="str">
        <f>VLOOKUP(B764,Table1[[Codigo_servico]:[Subtotal_servico]],9,FALSE)</f>
        <v>UN</v>
      </c>
      <c r="F764" s="109">
        <f>VLOOKUP(B764,Table1[[Codigo_servico]:[Subtotal_servico]],11,FALSE)</f>
        <v>43.98435807306474</v>
      </c>
      <c r="G764" s="106">
        <f t="shared" si="11"/>
        <v>0</v>
      </c>
    </row>
    <row r="765" spans="2:7" hidden="1" x14ac:dyDescent="0.25">
      <c r="B765" s="112">
        <v>90533</v>
      </c>
      <c r="C765" t="s">
        <v>3087</v>
      </c>
      <c r="D765" s="108">
        <v>0</v>
      </c>
      <c r="E765" s="81" t="str">
        <f>VLOOKUP(B765,Table1[[Codigo_servico]:[Subtotal_servico]],9,FALSE)</f>
        <v>UN</v>
      </c>
      <c r="F765" s="109">
        <f>VLOOKUP(B765,Table1[[Codigo_servico]:[Subtotal_servico]],11,FALSE)</f>
        <v>61.415558073064744</v>
      </c>
      <c r="G765" s="106">
        <f t="shared" si="11"/>
        <v>0</v>
      </c>
    </row>
    <row r="766" spans="2:7" hidden="1" x14ac:dyDescent="0.25">
      <c r="B766" s="112">
        <v>90534</v>
      </c>
      <c r="C766" t="s">
        <v>3088</v>
      </c>
      <c r="D766" s="108">
        <v>0</v>
      </c>
      <c r="E766" s="81" t="str">
        <f>VLOOKUP(B766,Table1[[Codigo_servico]:[Subtotal_servico]],9,FALSE)</f>
        <v>UN</v>
      </c>
      <c r="F766" s="109">
        <f>VLOOKUP(B766,Table1[[Codigo_servico]:[Subtotal_servico]],11,FALSE)</f>
        <v>111.23100968767768</v>
      </c>
      <c r="G766" s="106">
        <f t="shared" si="11"/>
        <v>0</v>
      </c>
    </row>
    <row r="767" spans="2:7" hidden="1" x14ac:dyDescent="0.25">
      <c r="B767" s="112">
        <v>90535</v>
      </c>
      <c r="C767" t="s">
        <v>3089</v>
      </c>
      <c r="D767" s="108">
        <v>0</v>
      </c>
      <c r="E767" s="81" t="str">
        <f>VLOOKUP(B767,Table1[[Codigo_servico]:[Subtotal_servico]],9,FALSE)</f>
        <v>UN</v>
      </c>
      <c r="F767" s="109">
        <f>VLOOKUP(B767,Table1[[Codigo_servico]:[Subtotal_servico]],11,FALSE)</f>
        <v>158.49626130229063</v>
      </c>
      <c r="G767" s="106">
        <f t="shared" si="11"/>
        <v>0</v>
      </c>
    </row>
    <row r="768" spans="2:7" hidden="1" x14ac:dyDescent="0.25">
      <c r="B768" s="112">
        <v>90537</v>
      </c>
      <c r="C768" t="s">
        <v>3090</v>
      </c>
      <c r="D768" s="108">
        <v>0</v>
      </c>
      <c r="E768" s="81" t="str">
        <f>VLOOKUP(B768,Table1[[Codigo_servico]:[Subtotal_servico]],9,FALSE)</f>
        <v>UN</v>
      </c>
      <c r="F768" s="109">
        <f>VLOOKUP(B768,Table1[[Codigo_servico]:[Subtotal_servico]],11,FALSE)</f>
        <v>247.50373872421008</v>
      </c>
      <c r="G768" s="106">
        <f t="shared" si="11"/>
        <v>0</v>
      </c>
    </row>
    <row r="769" spans="2:7" hidden="1" x14ac:dyDescent="0.25">
      <c r="B769" s="112">
        <v>90538</v>
      </c>
      <c r="C769" t="s">
        <v>3091</v>
      </c>
      <c r="D769" s="108">
        <v>0</v>
      </c>
      <c r="E769" s="81" t="str">
        <f>VLOOKUP(B769,Table1[[Codigo_servico]:[Subtotal_servico]],9,FALSE)</f>
        <v>UN</v>
      </c>
      <c r="F769" s="109">
        <f>VLOOKUP(B769,Table1[[Codigo_servico]:[Subtotal_servico]],11,FALSE)</f>
        <v>16.801506458451794</v>
      </c>
      <c r="G769" s="106">
        <f t="shared" si="11"/>
        <v>0</v>
      </c>
    </row>
    <row r="770" spans="2:7" hidden="1" x14ac:dyDescent="0.25">
      <c r="B770" s="112">
        <v>90539</v>
      </c>
      <c r="C770" t="s">
        <v>3092</v>
      </c>
      <c r="D770" s="108">
        <v>0</v>
      </c>
      <c r="E770" s="81" t="str">
        <f>VLOOKUP(B770,Table1[[Codigo_servico]:[Subtotal_servico]],9,FALSE)</f>
        <v>UN</v>
      </c>
      <c r="F770" s="109">
        <f>VLOOKUP(B770,Table1[[Codigo_servico]:[Subtotal_servico]],11,FALSE)</f>
        <v>22.994629979306804</v>
      </c>
      <c r="G770" s="106">
        <f t="shared" si="11"/>
        <v>0</v>
      </c>
    </row>
    <row r="771" spans="2:7" hidden="1" x14ac:dyDescent="0.25">
      <c r="B771" s="112">
        <v>90540</v>
      </c>
      <c r="C771" t="s">
        <v>3093</v>
      </c>
      <c r="D771" s="108">
        <v>0</v>
      </c>
      <c r="E771" s="81" t="str">
        <f>VLOOKUP(B771,Table1[[Codigo_servico]:[Subtotal_servico]],9,FALSE)</f>
        <v>UN</v>
      </c>
      <c r="F771" s="109">
        <f>VLOOKUP(B771,Table1[[Codigo_servico]:[Subtotal_servico]],11,FALSE)</f>
        <v>38.295894968960205</v>
      </c>
      <c r="G771" s="106">
        <f t="shared" si="11"/>
        <v>0</v>
      </c>
    </row>
    <row r="772" spans="2:7" hidden="1" x14ac:dyDescent="0.25">
      <c r="B772" s="112">
        <v>90541</v>
      </c>
      <c r="C772" t="s">
        <v>3094</v>
      </c>
      <c r="D772" s="108">
        <v>0</v>
      </c>
      <c r="E772" s="81" t="str">
        <f>VLOOKUP(B772,Table1[[Codigo_servico]:[Subtotal_servico]],9,FALSE)</f>
        <v>UN</v>
      </c>
      <c r="F772" s="109">
        <f>VLOOKUP(B772,Table1[[Codigo_servico]:[Subtotal_servico]],11,FALSE)</f>
        <v>64.030959958613607</v>
      </c>
      <c r="G772" s="106">
        <f t="shared" si="11"/>
        <v>0</v>
      </c>
    </row>
    <row r="773" spans="2:7" hidden="1" x14ac:dyDescent="0.25">
      <c r="B773" s="112">
        <v>90542</v>
      </c>
      <c r="C773" t="s">
        <v>3095</v>
      </c>
      <c r="D773" s="108">
        <v>0</v>
      </c>
      <c r="E773" s="81" t="str">
        <f>VLOOKUP(B773,Table1[[Codigo_servico]:[Subtotal_servico]],9,FALSE)</f>
        <v>UN</v>
      </c>
      <c r="F773" s="109">
        <f>VLOOKUP(B773,Table1[[Codigo_servico]:[Subtotal_servico]],11,FALSE)</f>
        <v>91.942024948267004</v>
      </c>
      <c r="G773" s="106">
        <f t="shared" si="11"/>
        <v>0</v>
      </c>
    </row>
    <row r="774" spans="2:7" hidden="1" x14ac:dyDescent="0.25">
      <c r="B774" s="112">
        <v>90543</v>
      </c>
      <c r="C774" t="s">
        <v>3096</v>
      </c>
      <c r="D774" s="108">
        <v>0</v>
      </c>
      <c r="E774" s="81" t="str">
        <f>VLOOKUP(B774,Table1[[Codigo_servico]:[Subtotal_servico]],9,FALSE)</f>
        <v>UN</v>
      </c>
      <c r="F774" s="109">
        <f>VLOOKUP(B774,Table1[[Codigo_servico]:[Subtotal_servico]],11,FALSE)</f>
        <v>67.134294968960205</v>
      </c>
      <c r="G774" s="106">
        <f t="shared" si="11"/>
        <v>0</v>
      </c>
    </row>
    <row r="775" spans="2:7" hidden="1" x14ac:dyDescent="0.25">
      <c r="B775" s="112">
        <v>90544</v>
      </c>
      <c r="C775" t="s">
        <v>3097</v>
      </c>
      <c r="D775" s="108">
        <v>0</v>
      </c>
      <c r="E775" s="81" t="str">
        <f>VLOOKUP(B775,Table1[[Codigo_servico]:[Subtotal_servico]],9,FALSE)</f>
        <v>UN</v>
      </c>
      <c r="F775" s="109">
        <f>VLOOKUP(B775,Table1[[Codigo_servico]:[Subtotal_servico]],11,FALSE)</f>
        <v>155.6634599586136</v>
      </c>
      <c r="G775" s="106">
        <f t="shared" si="11"/>
        <v>0</v>
      </c>
    </row>
    <row r="776" spans="2:7" hidden="1" x14ac:dyDescent="0.25">
      <c r="B776" s="112">
        <v>90545</v>
      </c>
      <c r="C776" t="s">
        <v>3098</v>
      </c>
      <c r="D776" s="108">
        <v>0</v>
      </c>
      <c r="E776" s="81" t="str">
        <f>VLOOKUP(B776,Table1[[Codigo_servico]:[Subtotal_servico]],9,FALSE)</f>
        <v>UN</v>
      </c>
      <c r="F776" s="109">
        <f>VLOOKUP(B776,Table1[[Codigo_servico]:[Subtotal_servico]],11,FALSE)</f>
        <v>250.93222494826699</v>
      </c>
      <c r="G776" s="106">
        <f t="shared" si="11"/>
        <v>0</v>
      </c>
    </row>
    <row r="777" spans="2:7" hidden="1" x14ac:dyDescent="0.25">
      <c r="B777" s="112">
        <v>90550</v>
      </c>
      <c r="C777" t="s">
        <v>3099</v>
      </c>
      <c r="D777" s="108">
        <v>0</v>
      </c>
      <c r="E777" s="81" t="str">
        <f>VLOOKUP(B777,Table1[[Codigo_servico]:[Subtotal_servico]],9,FALSE)</f>
        <v>UN</v>
      </c>
      <c r="F777" s="109">
        <f>VLOOKUP(B777,Table1[[Codigo_servico]:[Subtotal_servico]],11,FALSE)</f>
        <v>135.19152494826702</v>
      </c>
      <c r="G777" s="106">
        <f t="shared" si="11"/>
        <v>0</v>
      </c>
    </row>
    <row r="778" spans="2:7" hidden="1" x14ac:dyDescent="0.25">
      <c r="B778" s="112">
        <v>90551</v>
      </c>
      <c r="C778" t="s">
        <v>3100</v>
      </c>
      <c r="D778" s="108">
        <v>0</v>
      </c>
      <c r="E778" s="81" t="str">
        <f>VLOOKUP(B778,Table1[[Codigo_servico]:[Subtotal_servico]],9,FALSE)</f>
        <v>UN</v>
      </c>
      <c r="F778" s="109">
        <f>VLOOKUP(B778,Table1[[Codigo_servico]:[Subtotal_servico]],11,FALSE)</f>
        <v>187.85756659768936</v>
      </c>
      <c r="G778" s="106">
        <f t="shared" si="11"/>
        <v>0</v>
      </c>
    </row>
    <row r="779" spans="2:7" hidden="1" x14ac:dyDescent="0.25">
      <c r="B779" s="112">
        <v>90555</v>
      </c>
      <c r="C779" t="s">
        <v>3101</v>
      </c>
      <c r="D779" s="108">
        <v>0</v>
      </c>
      <c r="E779" s="81" t="str">
        <f>VLOOKUP(B779,Table1[[Codigo_servico]:[Subtotal_servico]],9,FALSE)</f>
        <v>M3</v>
      </c>
      <c r="F779" s="109">
        <f>VLOOKUP(B779,Table1[[Codigo_servico]:[Subtotal_servico]],11,FALSE)</f>
        <v>34.095269840887589</v>
      </c>
      <c r="G779" s="106">
        <f t="shared" si="11"/>
        <v>0</v>
      </c>
    </row>
    <row r="780" spans="2:7" hidden="1" x14ac:dyDescent="0.25">
      <c r="B780" s="112">
        <v>90556</v>
      </c>
      <c r="C780" t="s">
        <v>3102</v>
      </c>
      <c r="D780" s="108">
        <v>0</v>
      </c>
      <c r="E780" s="81" t="str">
        <f>VLOOKUP(B780,Table1[[Codigo_servico]:[Subtotal_servico]],9,FALSE)</f>
        <v>M3</v>
      </c>
      <c r="F780" s="109">
        <f>VLOOKUP(B780,Table1[[Codigo_servico]:[Subtotal_servico]],11,FALSE)</f>
        <v>111.89581315654176</v>
      </c>
      <c r="G780" s="106">
        <f t="shared" si="11"/>
        <v>0</v>
      </c>
    </row>
    <row r="781" spans="2:7" hidden="1" x14ac:dyDescent="0.25">
      <c r="B781" s="112">
        <v>90557</v>
      </c>
      <c r="C781" t="s">
        <v>3103</v>
      </c>
      <c r="D781" s="108">
        <v>0</v>
      </c>
      <c r="E781" s="81" t="str">
        <f>VLOOKUP(B781,Table1[[Codigo_servico]:[Subtotal_servico]],9,FALSE)</f>
        <v>M3</v>
      </c>
      <c r="F781" s="109">
        <f>VLOOKUP(B781,Table1[[Codigo_servico]:[Subtotal_servico]],11,FALSE)</f>
        <v>298.94111064154566</v>
      </c>
      <c r="G781" s="106">
        <f t="shared" si="11"/>
        <v>0</v>
      </c>
    </row>
    <row r="782" spans="2:7" hidden="1" x14ac:dyDescent="0.25">
      <c r="B782" s="112">
        <v>90558</v>
      </c>
      <c r="C782" t="s">
        <v>3104</v>
      </c>
      <c r="D782" s="108">
        <v>0</v>
      </c>
      <c r="E782" s="81" t="str">
        <f>VLOOKUP(B782,Table1[[Codigo_servico]:[Subtotal_servico]],9,FALSE)</f>
        <v>M2</v>
      </c>
      <c r="F782" s="109">
        <f>VLOOKUP(B782,Table1[[Codigo_servico]:[Subtotal_servico]],11,FALSE)</f>
        <v>155.82734266701453</v>
      </c>
      <c r="G782" s="106">
        <f t="shared" si="11"/>
        <v>0</v>
      </c>
    </row>
    <row r="783" spans="2:7" hidden="1" x14ac:dyDescent="0.25">
      <c r="B783" s="112">
        <v>90559</v>
      </c>
      <c r="C783" t="s">
        <v>3105</v>
      </c>
      <c r="D783" s="108">
        <v>0</v>
      </c>
      <c r="E783" s="81" t="str">
        <f>VLOOKUP(B783,Table1[[Codigo_servico]:[Subtotal_servico]],9,FALSE)</f>
        <v>M2</v>
      </c>
      <c r="F783" s="109">
        <f>VLOOKUP(B783,Table1[[Codigo_servico]:[Subtotal_servico]],11,FALSE)</f>
        <v>213.7358293566493</v>
      </c>
      <c r="G783" s="106">
        <f t="shared" si="11"/>
        <v>0</v>
      </c>
    </row>
    <row r="784" spans="2:7" hidden="1" x14ac:dyDescent="0.25">
      <c r="B784" s="112">
        <v>90560</v>
      </c>
      <c r="C784" t="s">
        <v>3106</v>
      </c>
      <c r="D784" s="108">
        <v>0</v>
      </c>
      <c r="E784" s="81" t="str">
        <f>VLOOKUP(B784,Table1[[Codigo_servico]:[Subtotal_servico]],9,FALSE)</f>
        <v>M2</v>
      </c>
      <c r="F784" s="109">
        <f>VLOOKUP(B784,Table1[[Codigo_servico]:[Subtotal_servico]],11,FALSE)</f>
        <v>134.15012849611384</v>
      </c>
      <c r="G784" s="106">
        <f t="shared" si="11"/>
        <v>0</v>
      </c>
    </row>
    <row r="785" spans="2:7" hidden="1" x14ac:dyDescent="0.25">
      <c r="B785" s="112">
        <v>90562</v>
      </c>
      <c r="C785" t="s">
        <v>3107</v>
      </c>
      <c r="D785" s="108">
        <v>0</v>
      </c>
      <c r="E785" s="81" t="str">
        <f>VLOOKUP(B785,Table1[[Codigo_servico]:[Subtotal_servico]],9,FALSE)</f>
        <v>UN</v>
      </c>
      <c r="F785" s="109">
        <f>VLOOKUP(B785,Table1[[Codigo_servico]:[Subtotal_servico]],11,FALSE)</f>
        <v>70.523875496715846</v>
      </c>
      <c r="G785" s="106">
        <f t="shared" si="11"/>
        <v>0</v>
      </c>
    </row>
    <row r="786" spans="2:7" hidden="1" x14ac:dyDescent="0.25">
      <c r="B786" s="112">
        <v>90563</v>
      </c>
      <c r="C786" t="s">
        <v>3108</v>
      </c>
      <c r="D786" s="108">
        <v>0</v>
      </c>
      <c r="E786" s="81" t="str">
        <f>VLOOKUP(B786,Table1[[Codigo_servico]:[Subtotal_servico]],9,FALSE)</f>
        <v>UN</v>
      </c>
      <c r="F786" s="109">
        <f>VLOOKUP(B786,Table1[[Codigo_servico]:[Subtotal_servico]],11,FALSE)</f>
        <v>124.58627567733981</v>
      </c>
      <c r="G786" s="106">
        <f t="shared" si="11"/>
        <v>0</v>
      </c>
    </row>
    <row r="787" spans="2:7" hidden="1" x14ac:dyDescent="0.25">
      <c r="B787" s="112">
        <v>90564</v>
      </c>
      <c r="C787" t="s">
        <v>3109</v>
      </c>
      <c r="D787" s="108">
        <v>0</v>
      </c>
      <c r="E787" s="81" t="str">
        <f>VLOOKUP(B787,Table1[[Codigo_servico]:[Subtotal_servico]],9,FALSE)</f>
        <v>UN</v>
      </c>
      <c r="F787" s="109">
        <f>VLOOKUP(B787,Table1[[Codigo_servico]:[Subtotal_servico]],11,FALSE)</f>
        <v>215.68420108374369</v>
      </c>
      <c r="G787" s="106">
        <f t="shared" ref="G787:G850" si="12">D787*F787</f>
        <v>0</v>
      </c>
    </row>
    <row r="788" spans="2:7" hidden="1" x14ac:dyDescent="0.25">
      <c r="B788" s="112">
        <v>90565</v>
      </c>
      <c r="C788" t="s">
        <v>3110</v>
      </c>
      <c r="D788" s="108">
        <v>0</v>
      </c>
      <c r="E788" s="81" t="str">
        <f>VLOOKUP(B788,Table1[[Codigo_servico]:[Subtotal_servico]],9,FALSE)</f>
        <v>UN</v>
      </c>
      <c r="F788" s="109">
        <f>VLOOKUP(B788,Table1[[Codigo_servico]:[Subtotal_servico]],11,FALSE)</f>
        <v>341.20837658045951</v>
      </c>
      <c r="G788" s="106">
        <f t="shared" si="12"/>
        <v>0</v>
      </c>
    </row>
    <row r="789" spans="2:7" hidden="1" x14ac:dyDescent="0.25">
      <c r="B789" s="112">
        <v>90566</v>
      </c>
      <c r="C789" t="s">
        <v>3111</v>
      </c>
      <c r="D789" s="108">
        <v>0</v>
      </c>
      <c r="E789" s="81" t="str">
        <f>VLOOKUP(B789,Table1[[Codigo_servico]:[Subtotal_servico]],9,FALSE)</f>
        <v>UN</v>
      </c>
      <c r="F789" s="109">
        <f>VLOOKUP(B789,Table1[[Codigo_servico]:[Subtotal_servico]],11,FALSE)</f>
        <v>726.56115225779945</v>
      </c>
      <c r="G789" s="106">
        <f t="shared" si="12"/>
        <v>0</v>
      </c>
    </row>
    <row r="790" spans="2:7" hidden="1" x14ac:dyDescent="0.25">
      <c r="B790" s="112">
        <v>90567</v>
      </c>
      <c r="C790" t="s">
        <v>3112</v>
      </c>
      <c r="D790" s="108">
        <v>0</v>
      </c>
      <c r="E790" s="81" t="str">
        <f>VLOOKUP(B790,Table1[[Codigo_servico]:[Subtotal_servico]],9,FALSE)</f>
        <v>UN</v>
      </c>
      <c r="F790" s="109">
        <f>VLOOKUP(B790,Table1[[Codigo_servico]:[Subtotal_servico]],11,FALSE)</f>
        <v>1087.137602709359</v>
      </c>
      <c r="G790" s="106">
        <f t="shared" si="12"/>
        <v>0</v>
      </c>
    </row>
    <row r="791" spans="2:7" hidden="1" x14ac:dyDescent="0.25">
      <c r="B791" s="112">
        <v>90568</v>
      </c>
      <c r="C791" t="s">
        <v>3113</v>
      </c>
      <c r="D791" s="108">
        <v>0</v>
      </c>
      <c r="E791" s="81" t="str">
        <f>VLOOKUP(B791,Table1[[Codigo_servico]:[Subtotal_servico]],9,FALSE)</f>
        <v>UN</v>
      </c>
      <c r="F791" s="109">
        <f>VLOOKUP(B791,Table1[[Codigo_servico]:[Subtotal_servico]],11,FALSE)</f>
        <v>68.646994968960215</v>
      </c>
      <c r="G791" s="106">
        <f t="shared" si="12"/>
        <v>0</v>
      </c>
    </row>
    <row r="792" spans="2:7" hidden="1" x14ac:dyDescent="0.25">
      <c r="B792" s="112">
        <v>90569</v>
      </c>
      <c r="C792" t="s">
        <v>3114</v>
      </c>
      <c r="D792" s="108">
        <v>0</v>
      </c>
      <c r="E792" s="81" t="str">
        <f>VLOOKUP(B792,Table1[[Codigo_servico]:[Subtotal_servico]],9,FALSE)</f>
        <v>UN</v>
      </c>
      <c r="F792" s="109">
        <f>VLOOKUP(B792,Table1[[Codigo_servico]:[Subtotal_servico]],11,FALSE)</f>
        <v>78.791159958613605</v>
      </c>
      <c r="G792" s="106">
        <f t="shared" si="12"/>
        <v>0</v>
      </c>
    </row>
    <row r="793" spans="2:7" hidden="1" x14ac:dyDescent="0.25">
      <c r="B793" s="112">
        <v>90570</v>
      </c>
      <c r="C793" t="s">
        <v>3115</v>
      </c>
      <c r="D793" s="108">
        <v>0</v>
      </c>
      <c r="E793" s="81" t="str">
        <f>VLOOKUP(B793,Table1[[Codigo_servico]:[Subtotal_servico]],9,FALSE)</f>
        <v>UN</v>
      </c>
      <c r="F793" s="109">
        <f>VLOOKUP(B793,Table1[[Codigo_servico]:[Subtotal_servico]],11,FALSE)</f>
        <v>95.866124948267014</v>
      </c>
      <c r="G793" s="106">
        <f t="shared" si="12"/>
        <v>0</v>
      </c>
    </row>
    <row r="794" spans="2:7" hidden="1" x14ac:dyDescent="0.25">
      <c r="B794" s="112">
        <v>90571</v>
      </c>
      <c r="C794" t="s">
        <v>3116</v>
      </c>
      <c r="D794" s="108">
        <v>0</v>
      </c>
      <c r="E794" s="81" t="str">
        <f>VLOOKUP(B794,Table1[[Codigo_servico]:[Subtotal_servico]],9,FALSE)</f>
        <v>UN</v>
      </c>
      <c r="F794" s="109">
        <f>VLOOKUP(B794,Table1[[Codigo_servico]:[Subtotal_servico]],11,FALSE)</f>
        <v>138.9941899379204</v>
      </c>
      <c r="G794" s="106">
        <f t="shared" si="12"/>
        <v>0</v>
      </c>
    </row>
    <row r="795" spans="2:7" hidden="1" x14ac:dyDescent="0.25">
      <c r="B795" s="112">
        <v>90572</v>
      </c>
      <c r="C795" t="s">
        <v>3117</v>
      </c>
      <c r="D795" s="108">
        <v>0</v>
      </c>
      <c r="E795" s="81" t="str">
        <f>VLOOKUP(B795,Table1[[Codigo_servico]:[Subtotal_servico]],9,FALSE)</f>
        <v>UN</v>
      </c>
      <c r="F795" s="109">
        <f>VLOOKUP(B795,Table1[[Codigo_servico]:[Subtotal_servico]],11,FALSE)</f>
        <v>183.27035492757381</v>
      </c>
      <c r="G795" s="106">
        <f t="shared" si="12"/>
        <v>0</v>
      </c>
    </row>
    <row r="796" spans="2:7" hidden="1" x14ac:dyDescent="0.25">
      <c r="B796" s="112">
        <v>90573</v>
      </c>
      <c r="C796" t="s">
        <v>3118</v>
      </c>
      <c r="D796" s="108">
        <v>0</v>
      </c>
      <c r="E796" s="81" t="str">
        <f>VLOOKUP(B796,Table1[[Codigo_servico]:[Subtotal_servico]],9,FALSE)</f>
        <v>UN</v>
      </c>
      <c r="F796" s="109">
        <f>VLOOKUP(B796,Table1[[Codigo_servico]:[Subtotal_servico]],11,FALSE)</f>
        <v>412.62531991722722</v>
      </c>
      <c r="G796" s="106">
        <f t="shared" si="12"/>
        <v>0</v>
      </c>
    </row>
    <row r="797" spans="2:7" hidden="1" x14ac:dyDescent="0.25">
      <c r="B797" s="112">
        <v>90590</v>
      </c>
      <c r="C797" t="s">
        <v>3119</v>
      </c>
      <c r="D797" s="108">
        <v>0</v>
      </c>
      <c r="E797" s="81" t="str">
        <f>VLOOKUP(B797,Table1[[Codigo_servico]:[Subtotal_servico]],9,FALSE)</f>
        <v>UN</v>
      </c>
      <c r="F797" s="109">
        <f>VLOOKUP(B797,Table1[[Codigo_servico]:[Subtotal_servico]],11,FALSE)</f>
        <v>62.910250451559861</v>
      </c>
      <c r="G797" s="106">
        <f t="shared" si="12"/>
        <v>0</v>
      </c>
    </row>
    <row r="798" spans="2:7" hidden="1" x14ac:dyDescent="0.25">
      <c r="B798" s="112">
        <v>90598</v>
      </c>
      <c r="C798" t="s">
        <v>3120</v>
      </c>
      <c r="D798" s="108">
        <v>0</v>
      </c>
      <c r="E798" s="81" t="str">
        <f>VLOOKUP(B798,Table1[[Codigo_servico]:[Subtotal_servico]],9,FALSE)</f>
        <v>M2</v>
      </c>
      <c r="F798" s="109">
        <f>VLOOKUP(B798,Table1[[Codigo_servico]:[Subtotal_servico]],11,FALSE)</f>
        <v>742.63584441779926</v>
      </c>
      <c r="G798" s="106">
        <f t="shared" si="12"/>
        <v>0</v>
      </c>
    </row>
    <row r="799" spans="2:7" hidden="1" x14ac:dyDescent="0.25">
      <c r="B799" s="112">
        <v>90618</v>
      </c>
      <c r="C799" t="s">
        <v>3121</v>
      </c>
      <c r="D799" s="108">
        <v>0</v>
      </c>
      <c r="E799" s="81" t="str">
        <f>VLOOKUP(B799,Table1[[Codigo_servico]:[Subtotal_servico]],9,FALSE)</f>
        <v>UN</v>
      </c>
      <c r="F799" s="109">
        <f>VLOOKUP(B799,Table1[[Codigo_servico]:[Subtotal_servico]],11,FALSE)</f>
        <v>1075.0600009031198</v>
      </c>
      <c r="G799" s="106">
        <f t="shared" si="12"/>
        <v>0</v>
      </c>
    </row>
    <row r="800" spans="2:7" hidden="1" x14ac:dyDescent="0.25">
      <c r="B800" s="112">
        <v>90619</v>
      </c>
      <c r="C800" t="s">
        <v>3122</v>
      </c>
      <c r="D800" s="108">
        <v>0</v>
      </c>
      <c r="E800" s="81" t="str">
        <f>VLOOKUP(B800,Table1[[Codigo_servico]:[Subtotal_servico]],9,FALSE)</f>
        <v>UN</v>
      </c>
      <c r="F800" s="109">
        <f>VLOOKUP(B800,Table1[[Codigo_servico]:[Subtotal_servico]],11,FALSE)</f>
        <v>1292.6111513546796</v>
      </c>
      <c r="G800" s="106">
        <f t="shared" si="12"/>
        <v>0</v>
      </c>
    </row>
    <row r="801" spans="2:7" hidden="1" x14ac:dyDescent="0.25">
      <c r="B801" s="112">
        <v>90620</v>
      </c>
      <c r="C801" t="s">
        <v>3123</v>
      </c>
      <c r="D801" s="108">
        <v>0</v>
      </c>
      <c r="E801" s="81" t="str">
        <f>VLOOKUP(B801,Table1[[Codigo_servico]:[Subtotal_servico]],9,FALSE)</f>
        <v>UN</v>
      </c>
      <c r="F801" s="109">
        <f>VLOOKUP(B801,Table1[[Codigo_servico]:[Subtotal_servico]],11,FALSE)</f>
        <v>2195.2649513546794</v>
      </c>
      <c r="G801" s="106">
        <f t="shared" si="12"/>
        <v>0</v>
      </c>
    </row>
    <row r="802" spans="2:7" hidden="1" x14ac:dyDescent="0.25">
      <c r="B802" s="112">
        <v>90623</v>
      </c>
      <c r="C802" t="s">
        <v>3124</v>
      </c>
      <c r="D802" s="108">
        <v>0</v>
      </c>
      <c r="E802" s="81" t="str">
        <f>VLOOKUP(B802,Table1[[Codigo_servico]:[Subtotal_servico]],9,FALSE)</f>
        <v>UN</v>
      </c>
      <c r="F802" s="109">
        <f>VLOOKUP(B802,Table1[[Codigo_servico]:[Subtotal_servico]],11,FALSE)</f>
        <v>165.30270090311973</v>
      </c>
      <c r="G802" s="106">
        <f t="shared" si="12"/>
        <v>0</v>
      </c>
    </row>
    <row r="803" spans="2:7" hidden="1" x14ac:dyDescent="0.25">
      <c r="B803" s="112">
        <v>90624</v>
      </c>
      <c r="C803" t="s">
        <v>3125</v>
      </c>
      <c r="D803" s="108">
        <v>0</v>
      </c>
      <c r="E803" s="81" t="str">
        <f>VLOOKUP(B803,Table1[[Codigo_servico]:[Subtotal_servico]],9,FALSE)</f>
        <v>UN</v>
      </c>
      <c r="F803" s="109">
        <f>VLOOKUP(B803,Table1[[Codigo_servico]:[Subtotal_servico]],11,FALSE)</f>
        <v>396.12840090311971</v>
      </c>
      <c r="G803" s="106">
        <f t="shared" si="12"/>
        <v>0</v>
      </c>
    </row>
    <row r="804" spans="2:7" hidden="1" x14ac:dyDescent="0.25">
      <c r="B804" s="112">
        <v>90625</v>
      </c>
      <c r="C804" t="s">
        <v>3126</v>
      </c>
      <c r="D804" s="108">
        <v>0</v>
      </c>
      <c r="E804" s="81" t="str">
        <f>VLOOKUP(B804,Table1[[Codigo_servico]:[Subtotal_servico]],9,FALSE)</f>
        <v>UN</v>
      </c>
      <c r="F804" s="109">
        <f>VLOOKUP(B804,Table1[[Codigo_servico]:[Subtotal_servico]],11,FALSE)</f>
        <v>541.80770090311978</v>
      </c>
      <c r="G804" s="106">
        <f t="shared" si="12"/>
        <v>0</v>
      </c>
    </row>
    <row r="805" spans="2:7" hidden="1" x14ac:dyDescent="0.25">
      <c r="B805" s="112">
        <v>90626</v>
      </c>
      <c r="C805" t="s">
        <v>3127</v>
      </c>
      <c r="D805" s="108">
        <v>0</v>
      </c>
      <c r="E805" s="81" t="str">
        <f>VLOOKUP(B805,Table1[[Codigo_servico]:[Subtotal_servico]],9,FALSE)</f>
        <v>UN</v>
      </c>
      <c r="F805" s="109">
        <f>VLOOKUP(B805,Table1[[Codigo_servico]:[Subtotal_servico]],11,FALSE)</f>
        <v>726.74870090311981</v>
      </c>
      <c r="G805" s="106">
        <f t="shared" si="12"/>
        <v>0</v>
      </c>
    </row>
    <row r="806" spans="2:7" hidden="1" x14ac:dyDescent="0.25">
      <c r="B806" s="112">
        <v>90627</v>
      </c>
      <c r="C806" t="s">
        <v>3128</v>
      </c>
      <c r="D806" s="108">
        <v>0</v>
      </c>
      <c r="E806" s="81" t="str">
        <f>VLOOKUP(B806,Table1[[Codigo_servico]:[Subtotal_servico]],9,FALSE)</f>
        <v>UN</v>
      </c>
      <c r="F806" s="109">
        <f>VLOOKUP(B806,Table1[[Codigo_servico]:[Subtotal_servico]],11,FALSE)</f>
        <v>192.61910090311972</v>
      </c>
      <c r="G806" s="106">
        <f t="shared" si="12"/>
        <v>0</v>
      </c>
    </row>
    <row r="807" spans="2:7" hidden="1" x14ac:dyDescent="0.25">
      <c r="B807" s="112">
        <v>90628</v>
      </c>
      <c r="C807" t="s">
        <v>3129</v>
      </c>
      <c r="D807" s="108">
        <v>0</v>
      </c>
      <c r="E807" s="81" t="str">
        <f>VLOOKUP(B807,Table1[[Codigo_servico]:[Subtotal_servico]],9,FALSE)</f>
        <v>UN</v>
      </c>
      <c r="F807" s="109">
        <f>VLOOKUP(B807,Table1[[Codigo_servico]:[Subtotal_servico]],11,FALSE)</f>
        <v>409.56790090311972</v>
      </c>
      <c r="G807" s="106">
        <f t="shared" si="12"/>
        <v>0</v>
      </c>
    </row>
    <row r="808" spans="2:7" hidden="1" x14ac:dyDescent="0.25">
      <c r="B808" s="112">
        <v>90629</v>
      </c>
      <c r="C808" t="s">
        <v>3130</v>
      </c>
      <c r="D808" s="108">
        <v>0</v>
      </c>
      <c r="E808" s="81" t="str">
        <f>VLOOKUP(B808,Table1[[Codigo_servico]:[Subtotal_servico]],9,FALSE)</f>
        <v>UN</v>
      </c>
      <c r="F808" s="109">
        <f>VLOOKUP(B808,Table1[[Codigo_servico]:[Subtotal_servico]],11,FALSE)</f>
        <v>605.37080090311974</v>
      </c>
      <c r="G808" s="106">
        <f t="shared" si="12"/>
        <v>0</v>
      </c>
    </row>
    <row r="809" spans="2:7" hidden="1" x14ac:dyDescent="0.25">
      <c r="B809" s="112">
        <v>90630</v>
      </c>
      <c r="C809" t="s">
        <v>3131</v>
      </c>
      <c r="D809" s="108">
        <v>0</v>
      </c>
      <c r="E809" s="81" t="str">
        <f>VLOOKUP(B809,Table1[[Codigo_servico]:[Subtotal_servico]],9,FALSE)</f>
        <v>UN</v>
      </c>
      <c r="F809" s="109">
        <f>VLOOKUP(B809,Table1[[Codigo_servico]:[Subtotal_servico]],11,FALSE)</f>
        <v>915.12357658045948</v>
      </c>
      <c r="G809" s="106">
        <f t="shared" si="12"/>
        <v>0</v>
      </c>
    </row>
    <row r="810" spans="2:7" hidden="1" x14ac:dyDescent="0.25">
      <c r="B810" s="112">
        <v>90633</v>
      </c>
      <c r="C810" t="s">
        <v>3132</v>
      </c>
      <c r="D810" s="108">
        <v>0</v>
      </c>
      <c r="E810" s="81" t="str">
        <f>VLOOKUP(B810,Table1[[Codigo_servico]:[Subtotal_servico]],9,FALSE)</f>
        <v>UN</v>
      </c>
      <c r="F810" s="109">
        <f>VLOOKUP(B810,Table1[[Codigo_servico]:[Subtotal_servico]],11,FALSE)</f>
        <v>89.372462703201933</v>
      </c>
      <c r="G810" s="106">
        <f t="shared" si="12"/>
        <v>0</v>
      </c>
    </row>
    <row r="811" spans="2:7" hidden="1" x14ac:dyDescent="0.25">
      <c r="B811" s="112">
        <v>90636</v>
      </c>
      <c r="C811" t="s">
        <v>3133</v>
      </c>
      <c r="D811" s="108">
        <v>0</v>
      </c>
      <c r="E811" s="81" t="str">
        <f>VLOOKUP(B811,Table1[[Codigo_servico]:[Subtotal_servico]],9,FALSE)</f>
        <v>UN</v>
      </c>
      <c r="F811" s="109">
        <f>VLOOKUP(B811,Table1[[Codigo_servico]:[Subtotal_servico]],11,FALSE)</f>
        <v>242.65915027093592</v>
      </c>
      <c r="G811" s="106">
        <f t="shared" si="12"/>
        <v>0</v>
      </c>
    </row>
    <row r="812" spans="2:7" hidden="1" x14ac:dyDescent="0.25">
      <c r="B812" s="112">
        <v>90649</v>
      </c>
      <c r="C812" t="s">
        <v>3134</v>
      </c>
      <c r="D812" s="108">
        <v>0</v>
      </c>
      <c r="E812" s="81" t="str">
        <f>VLOOKUP(B812,Table1[[Codigo_servico]:[Subtotal_servico]],9,FALSE)</f>
        <v>UN</v>
      </c>
      <c r="F812" s="109">
        <f>VLOOKUP(B812,Table1[[Codigo_servico]:[Subtotal_servico]],11,FALSE)</f>
        <v>4.9407032292258979</v>
      </c>
      <c r="G812" s="106">
        <f t="shared" si="12"/>
        <v>0</v>
      </c>
    </row>
    <row r="813" spans="2:7" hidden="1" x14ac:dyDescent="0.25">
      <c r="B813" s="112">
        <v>90650</v>
      </c>
      <c r="C813" t="s">
        <v>3135</v>
      </c>
      <c r="D813" s="108">
        <v>0</v>
      </c>
      <c r="E813" s="81" t="str">
        <f>VLOOKUP(B813,Table1[[Codigo_servico]:[Subtotal_servico]],9,FALSE)</f>
        <v>UN</v>
      </c>
      <c r="F813" s="109">
        <f>VLOOKUP(B813,Table1[[Codigo_servico]:[Subtotal_servico]],11,FALSE)</f>
        <v>5.2998032292258976</v>
      </c>
      <c r="G813" s="106">
        <f t="shared" si="12"/>
        <v>0</v>
      </c>
    </row>
    <row r="814" spans="2:7" hidden="1" x14ac:dyDescent="0.25">
      <c r="B814" s="112">
        <v>90658</v>
      </c>
      <c r="C814" t="s">
        <v>3136</v>
      </c>
      <c r="D814" s="108">
        <v>0</v>
      </c>
      <c r="E814" s="81" t="str">
        <f>VLOOKUP(B814,Table1[[Codigo_servico]:[Subtotal_servico]],9,FALSE)</f>
        <v>UN</v>
      </c>
      <c r="F814" s="109">
        <f>VLOOKUP(B814,Table1[[Codigo_servico]:[Subtotal_servico]],11,FALSE)</f>
        <v>27.776303229225896</v>
      </c>
      <c r="G814" s="106">
        <f t="shared" si="12"/>
        <v>0</v>
      </c>
    </row>
    <row r="815" spans="2:7" hidden="1" x14ac:dyDescent="0.25">
      <c r="B815" s="112">
        <v>90659</v>
      </c>
      <c r="C815" t="s">
        <v>3137</v>
      </c>
      <c r="D815" s="108">
        <v>0</v>
      </c>
      <c r="E815" s="81" t="str">
        <f>VLOOKUP(B815,Table1[[Codigo_servico]:[Subtotal_servico]],9,FALSE)</f>
        <v>UN</v>
      </c>
      <c r="F815" s="109">
        <f>VLOOKUP(B815,Table1[[Codigo_servico]:[Subtotal_servico]],11,FALSE)</f>
        <v>40.967003229225895</v>
      </c>
      <c r="G815" s="106">
        <f t="shared" si="12"/>
        <v>0</v>
      </c>
    </row>
    <row r="816" spans="2:7" hidden="1" x14ac:dyDescent="0.25">
      <c r="B816" s="112">
        <v>90660</v>
      </c>
      <c r="C816" t="s">
        <v>3138</v>
      </c>
      <c r="D816" s="108">
        <v>0</v>
      </c>
      <c r="E816" s="81" t="str">
        <f>VLOOKUP(B816,Table1[[Codigo_servico]:[Subtotal_servico]],9,FALSE)</f>
        <v>UN</v>
      </c>
      <c r="F816" s="109">
        <f>VLOOKUP(B816,Table1[[Codigo_servico]:[Subtotal_servico]],11,FALSE)</f>
        <v>58.193403229225893</v>
      </c>
      <c r="G816" s="106">
        <f t="shared" si="12"/>
        <v>0</v>
      </c>
    </row>
    <row r="817" spans="2:7" hidden="1" x14ac:dyDescent="0.25">
      <c r="B817" s="112">
        <v>90661</v>
      </c>
      <c r="C817" t="s">
        <v>3139</v>
      </c>
      <c r="D817" s="108">
        <v>0</v>
      </c>
      <c r="E817" s="81" t="str">
        <f>VLOOKUP(B817,Table1[[Codigo_servico]:[Subtotal_servico]],9,FALSE)</f>
        <v>UN</v>
      </c>
      <c r="F817" s="109">
        <f>VLOOKUP(B817,Table1[[Codigo_servico]:[Subtotal_servico]],11,FALSE)</f>
        <v>312.37012522577993</v>
      </c>
      <c r="G817" s="106">
        <f t="shared" si="12"/>
        <v>0</v>
      </c>
    </row>
    <row r="818" spans="2:7" hidden="1" x14ac:dyDescent="0.25">
      <c r="B818" s="112">
        <v>90662</v>
      </c>
      <c r="C818" t="s">
        <v>3140</v>
      </c>
      <c r="D818" s="108">
        <v>0</v>
      </c>
      <c r="E818" s="81" t="str">
        <f>VLOOKUP(B818,Table1[[Codigo_servico]:[Subtotal_servico]],9,FALSE)</f>
        <v>UN</v>
      </c>
      <c r="F818" s="109">
        <f>VLOOKUP(B818,Table1[[Codigo_servico]:[Subtotal_servico]],11,FALSE)</f>
        <v>38.966650451559865</v>
      </c>
      <c r="G818" s="106">
        <f t="shared" si="12"/>
        <v>0</v>
      </c>
    </row>
    <row r="819" spans="2:7" hidden="1" x14ac:dyDescent="0.25">
      <c r="B819" s="112">
        <v>90663</v>
      </c>
      <c r="C819" t="s">
        <v>3141</v>
      </c>
      <c r="D819" s="108">
        <v>0</v>
      </c>
      <c r="E819" s="81" t="str">
        <f>VLOOKUP(B819,Table1[[Codigo_servico]:[Subtotal_servico]],9,FALSE)</f>
        <v>UN</v>
      </c>
      <c r="F819" s="109">
        <f>VLOOKUP(B819,Table1[[Codigo_servico]:[Subtotal_servico]],11,FALSE)</f>
        <v>42.428650451559868</v>
      </c>
      <c r="G819" s="106">
        <f t="shared" si="12"/>
        <v>0</v>
      </c>
    </row>
    <row r="820" spans="2:7" hidden="1" x14ac:dyDescent="0.25">
      <c r="B820" s="112">
        <v>90664</v>
      </c>
      <c r="C820" t="s">
        <v>3142</v>
      </c>
      <c r="D820" s="108">
        <v>0</v>
      </c>
      <c r="E820" s="81" t="str">
        <f>VLOOKUP(B820,Table1[[Codigo_servico]:[Subtotal_servico]],9,FALSE)</f>
        <v>UN</v>
      </c>
      <c r="F820" s="109">
        <f>VLOOKUP(B820,Table1[[Codigo_servico]:[Subtotal_servico]],11,FALSE)</f>
        <v>54.938450451559866</v>
      </c>
      <c r="G820" s="106">
        <f t="shared" si="12"/>
        <v>0</v>
      </c>
    </row>
    <row r="821" spans="2:7" hidden="1" x14ac:dyDescent="0.25">
      <c r="B821" s="112">
        <v>90665</v>
      </c>
      <c r="C821" t="s">
        <v>3143</v>
      </c>
      <c r="D821" s="108">
        <v>0</v>
      </c>
      <c r="E821" s="81" t="str">
        <f>VLOOKUP(B821,Table1[[Codigo_servico]:[Subtotal_servico]],9,FALSE)</f>
        <v>UN</v>
      </c>
      <c r="F821" s="109">
        <f>VLOOKUP(B821,Table1[[Codigo_servico]:[Subtotal_servico]],11,FALSE)</f>
        <v>102.51385045155986</v>
      </c>
      <c r="G821" s="106">
        <f t="shared" si="12"/>
        <v>0</v>
      </c>
    </row>
    <row r="822" spans="2:7" hidden="1" x14ac:dyDescent="0.25">
      <c r="B822" s="112">
        <v>90666</v>
      </c>
      <c r="C822" t="s">
        <v>3144</v>
      </c>
      <c r="D822" s="108">
        <v>0</v>
      </c>
      <c r="E822" s="81" t="str">
        <f>VLOOKUP(B822,Table1[[Codigo_servico]:[Subtotal_servico]],9,FALSE)</f>
        <v>UN</v>
      </c>
      <c r="F822" s="109">
        <f>VLOOKUP(B822,Table1[[Codigo_servico]:[Subtotal_servico]],11,FALSE)</f>
        <v>139.05065045155987</v>
      </c>
      <c r="G822" s="106">
        <f t="shared" si="12"/>
        <v>0</v>
      </c>
    </row>
    <row r="823" spans="2:7" hidden="1" x14ac:dyDescent="0.25">
      <c r="B823" s="112">
        <v>90667</v>
      </c>
      <c r="C823" t="s">
        <v>3145</v>
      </c>
      <c r="D823" s="108">
        <v>0</v>
      </c>
      <c r="E823" s="81" t="str">
        <f>VLOOKUP(B823,Table1[[Codigo_servico]:[Subtotal_servico]],9,FALSE)</f>
        <v>UN</v>
      </c>
      <c r="F823" s="109">
        <f>VLOOKUP(B823,Table1[[Codigo_servico]:[Subtotal_servico]],11,FALSE)</f>
        <v>206.22397567733981</v>
      </c>
      <c r="G823" s="106">
        <f t="shared" si="12"/>
        <v>0</v>
      </c>
    </row>
    <row r="824" spans="2:7" hidden="1" x14ac:dyDescent="0.25">
      <c r="B824" s="112">
        <v>90668</v>
      </c>
      <c r="C824" t="s">
        <v>3146</v>
      </c>
      <c r="D824" s="108">
        <v>0</v>
      </c>
      <c r="E824" s="81" t="str">
        <f>VLOOKUP(B824,Table1[[Codigo_servico]:[Subtotal_servico]],9,FALSE)</f>
        <v>UN</v>
      </c>
      <c r="F824" s="109">
        <f>VLOOKUP(B824,Table1[[Codigo_servico]:[Subtotal_servico]],11,FALSE)</f>
        <v>680.59950090311975</v>
      </c>
      <c r="G824" s="106">
        <f t="shared" si="12"/>
        <v>0</v>
      </c>
    </row>
    <row r="825" spans="2:7" hidden="1" x14ac:dyDescent="0.25">
      <c r="B825" s="112">
        <v>90669</v>
      </c>
      <c r="C825" t="s">
        <v>3147</v>
      </c>
      <c r="D825" s="108">
        <v>0</v>
      </c>
      <c r="E825" s="81" t="str">
        <f>VLOOKUP(B825,Table1[[Codigo_servico]:[Subtotal_servico]],9,FALSE)</f>
        <v>UN</v>
      </c>
      <c r="F825" s="109">
        <f>VLOOKUP(B825,Table1[[Codigo_servico]:[Subtotal_servico]],11,FALSE)</f>
        <v>9.1190500903119727</v>
      </c>
      <c r="G825" s="106">
        <f t="shared" si="12"/>
        <v>0</v>
      </c>
    </row>
    <row r="826" spans="2:7" hidden="1" x14ac:dyDescent="0.25">
      <c r="B826" s="112">
        <v>90670</v>
      </c>
      <c r="C826" t="s">
        <v>3148</v>
      </c>
      <c r="D826" s="108">
        <v>0</v>
      </c>
      <c r="E826" s="81" t="str">
        <f>VLOOKUP(B826,Table1[[Codigo_servico]:[Subtotal_servico]],9,FALSE)</f>
        <v>UN</v>
      </c>
      <c r="F826" s="109">
        <f>VLOOKUP(B826,Table1[[Codigo_servico]:[Subtotal_servico]],11,FALSE)</f>
        <v>16.823912612889966</v>
      </c>
      <c r="G826" s="106">
        <f t="shared" si="12"/>
        <v>0</v>
      </c>
    </row>
    <row r="827" spans="2:7" hidden="1" x14ac:dyDescent="0.25">
      <c r="B827" s="112">
        <v>90671</v>
      </c>
      <c r="C827" t="s">
        <v>3149</v>
      </c>
      <c r="D827" s="108">
        <v>0</v>
      </c>
      <c r="E827" s="81" t="str">
        <f>VLOOKUP(B827,Table1[[Codigo_servico]:[Subtotal_servico]],9,FALSE)</f>
        <v>UN</v>
      </c>
      <c r="F827" s="109">
        <f>VLOOKUP(B827,Table1[[Codigo_servico]:[Subtotal_servico]],11,FALSE)</f>
        <v>17.906212612889966</v>
      </c>
      <c r="G827" s="106">
        <f t="shared" si="12"/>
        <v>0</v>
      </c>
    </row>
    <row r="828" spans="2:7" hidden="1" x14ac:dyDescent="0.25">
      <c r="B828" s="112">
        <v>90672</v>
      </c>
      <c r="C828" t="s">
        <v>3150</v>
      </c>
      <c r="D828" s="108">
        <v>0</v>
      </c>
      <c r="E828" s="81" t="str">
        <f>VLOOKUP(B828,Table1[[Codigo_servico]:[Subtotal_servico]],9,FALSE)</f>
        <v>UN</v>
      </c>
      <c r="F828" s="109">
        <f>VLOOKUP(B828,Table1[[Codigo_servico]:[Subtotal_servico]],11,FALSE)</f>
        <v>21.194575135467957</v>
      </c>
      <c r="G828" s="106">
        <f t="shared" si="12"/>
        <v>0</v>
      </c>
    </row>
    <row r="829" spans="2:7" hidden="1" x14ac:dyDescent="0.25">
      <c r="B829" s="112">
        <v>90673</v>
      </c>
      <c r="C829" t="s">
        <v>3151</v>
      </c>
      <c r="D829" s="108">
        <v>0</v>
      </c>
      <c r="E829" s="81" t="str">
        <f>VLOOKUP(B829,Table1[[Codigo_servico]:[Subtotal_servico]],9,FALSE)</f>
        <v>M</v>
      </c>
      <c r="F829" s="109">
        <f>VLOOKUP(B829,Table1[[Codigo_servico]:[Subtotal_servico]],11,FALSE)</f>
        <v>8.2074290365323712</v>
      </c>
      <c r="G829" s="106">
        <f t="shared" si="12"/>
        <v>0</v>
      </c>
    </row>
    <row r="830" spans="2:7" hidden="1" x14ac:dyDescent="0.25">
      <c r="B830" s="112">
        <v>90674</v>
      </c>
      <c r="C830" t="s">
        <v>3152</v>
      </c>
      <c r="D830" s="108">
        <v>0</v>
      </c>
      <c r="E830" s="81" t="str">
        <f>VLOOKUP(B830,Table1[[Codigo_servico]:[Subtotal_servico]],9,FALSE)</f>
        <v>M</v>
      </c>
      <c r="F830" s="109">
        <f>VLOOKUP(B830,Table1[[Codigo_servico]:[Subtotal_servico]],11,FALSE)</f>
        <v>12.86022903653237</v>
      </c>
      <c r="G830" s="106">
        <f t="shared" si="12"/>
        <v>0</v>
      </c>
    </row>
    <row r="831" spans="2:7" hidden="1" x14ac:dyDescent="0.25">
      <c r="B831" s="112">
        <v>90675</v>
      </c>
      <c r="C831" t="s">
        <v>1180</v>
      </c>
      <c r="D831" s="108">
        <v>0</v>
      </c>
      <c r="E831" s="81" t="str">
        <f>VLOOKUP(B831,Table1[[Codigo_servico]:[Subtotal_servico]],9,FALSE)</f>
        <v>M</v>
      </c>
      <c r="F831" s="109">
        <f>VLOOKUP(B831,Table1[[Codigo_servico]:[Subtotal_servico]],11,FALSE)</f>
        <v>24.423429036532369</v>
      </c>
      <c r="G831" s="106">
        <f t="shared" si="12"/>
        <v>0</v>
      </c>
    </row>
    <row r="832" spans="2:7" hidden="1" x14ac:dyDescent="0.25">
      <c r="B832" s="112">
        <v>90676</v>
      </c>
      <c r="C832" t="s">
        <v>1181</v>
      </c>
      <c r="D832" s="108">
        <v>0</v>
      </c>
      <c r="E832" s="81" t="str">
        <f>VLOOKUP(B832,Table1[[Codigo_servico]:[Subtotal_servico]],9,FALSE)</f>
        <v>M</v>
      </c>
      <c r="F832" s="109">
        <f>VLOOKUP(B832,Table1[[Codigo_servico]:[Subtotal_servico]],11,FALSE)</f>
        <v>40.25715484383884</v>
      </c>
      <c r="G832" s="106">
        <f t="shared" si="12"/>
        <v>0</v>
      </c>
    </row>
    <row r="833" spans="2:7" hidden="1" x14ac:dyDescent="0.25">
      <c r="B833" s="112">
        <v>90677</v>
      </c>
      <c r="C833" t="s">
        <v>1182</v>
      </c>
      <c r="D833" s="108">
        <v>0</v>
      </c>
      <c r="E833" s="81" t="str">
        <f>VLOOKUP(B833,Table1[[Codigo_servico]:[Subtotal_servico]],9,FALSE)</f>
        <v>M</v>
      </c>
      <c r="F833" s="109">
        <f>VLOOKUP(B833,Table1[[Codigo_servico]:[Subtotal_servico]],11,FALSE)</f>
        <v>50.297454843838842</v>
      </c>
      <c r="G833" s="106">
        <f t="shared" si="12"/>
        <v>0</v>
      </c>
    </row>
    <row r="834" spans="2:7" hidden="1" x14ac:dyDescent="0.25">
      <c r="B834" s="112">
        <v>90678</v>
      </c>
      <c r="C834" t="s">
        <v>1183</v>
      </c>
      <c r="D834" s="108">
        <v>0</v>
      </c>
      <c r="E834" s="81" t="str">
        <f>VLOOKUP(B834,Table1[[Codigo_servico]:[Subtotal_servico]],9,FALSE)</f>
        <v>M</v>
      </c>
      <c r="F834" s="109">
        <f>VLOOKUP(B834,Table1[[Codigo_servico]:[Subtotal_servico]],11,FALSE)</f>
        <v>104.64905484383884</v>
      </c>
      <c r="G834" s="106">
        <f t="shared" si="12"/>
        <v>0</v>
      </c>
    </row>
    <row r="835" spans="2:7" hidden="1" x14ac:dyDescent="0.25">
      <c r="B835" s="112">
        <v>90679</v>
      </c>
      <c r="C835" t="s">
        <v>1184</v>
      </c>
      <c r="D835" s="108">
        <v>0</v>
      </c>
      <c r="E835" s="81" t="str">
        <f>VLOOKUP(B835,Table1[[Codigo_servico]:[Subtotal_servico]],9,FALSE)</f>
        <v>M</v>
      </c>
      <c r="F835" s="109">
        <f>VLOOKUP(B835,Table1[[Codigo_servico]:[Subtotal_servico]],11,FALSE)</f>
        <v>285.30718612889967</v>
      </c>
      <c r="G835" s="106">
        <f t="shared" si="12"/>
        <v>0</v>
      </c>
    </row>
    <row r="836" spans="2:7" hidden="1" x14ac:dyDescent="0.25">
      <c r="B836" s="112">
        <v>90680</v>
      </c>
      <c r="C836" t="s">
        <v>1185</v>
      </c>
      <c r="D836" s="108">
        <v>0</v>
      </c>
      <c r="E836" s="81" t="str">
        <f>VLOOKUP(B836,Table1[[Codigo_servico]:[Subtotal_servico]],9,FALSE)</f>
        <v>M</v>
      </c>
      <c r="F836" s="109">
        <f>VLOOKUP(B836,Table1[[Codigo_servico]:[Subtotal_servico]],11,FALSE)</f>
        <v>386.39466874178964</v>
      </c>
      <c r="G836" s="106">
        <f t="shared" si="12"/>
        <v>0</v>
      </c>
    </row>
    <row r="837" spans="2:7" hidden="1" x14ac:dyDescent="0.25">
      <c r="B837" s="112">
        <v>90681</v>
      </c>
      <c r="C837" t="s">
        <v>1186</v>
      </c>
      <c r="D837" s="108">
        <v>0</v>
      </c>
      <c r="E837" s="81" t="str">
        <f>VLOOKUP(B837,Table1[[Codigo_servico]:[Subtotal_servico]],9,FALSE)</f>
        <v>M</v>
      </c>
      <c r="F837" s="109">
        <f>VLOOKUP(B837,Table1[[Codigo_servico]:[Subtotal_servico]],11,FALSE)</f>
        <v>462.59085135467961</v>
      </c>
      <c r="G837" s="106">
        <f t="shared" si="12"/>
        <v>0</v>
      </c>
    </row>
    <row r="838" spans="2:7" hidden="1" x14ac:dyDescent="0.25">
      <c r="B838" s="112">
        <v>90682</v>
      </c>
      <c r="C838" t="s">
        <v>1187</v>
      </c>
      <c r="D838" s="108">
        <v>0</v>
      </c>
      <c r="E838" s="81" t="str">
        <f>VLOOKUP(B838,Table1[[Codigo_servico]:[Subtotal_servico]],9,FALSE)</f>
        <v>M</v>
      </c>
      <c r="F838" s="109">
        <f>VLOOKUP(B838,Table1[[Codigo_servico]:[Subtotal_servico]],11,FALSE)</f>
        <v>575.81139158045949</v>
      </c>
      <c r="G838" s="106">
        <f t="shared" si="12"/>
        <v>0</v>
      </c>
    </row>
    <row r="839" spans="2:7" hidden="1" x14ac:dyDescent="0.25">
      <c r="B839" s="112">
        <v>90683</v>
      </c>
      <c r="C839" t="s">
        <v>3153</v>
      </c>
      <c r="D839" s="108">
        <v>0</v>
      </c>
      <c r="E839" s="81" t="str">
        <f>VLOOKUP(B839,Table1[[Codigo_servico]:[Subtotal_servico]],9,FALSE)</f>
        <v>M</v>
      </c>
      <c r="F839" s="109">
        <f>VLOOKUP(B839,Table1[[Codigo_servico]:[Subtotal_servico]],11,FALSE)</f>
        <v>618.68319919334954</v>
      </c>
      <c r="G839" s="106">
        <f t="shared" si="12"/>
        <v>0</v>
      </c>
    </row>
    <row r="840" spans="2:7" hidden="1" x14ac:dyDescent="0.25">
      <c r="B840" s="112">
        <v>90688</v>
      </c>
      <c r="C840" t="s">
        <v>3154</v>
      </c>
      <c r="D840" s="108">
        <v>0</v>
      </c>
      <c r="E840" s="81" t="str">
        <f>VLOOKUP(B840,Table1[[Codigo_servico]:[Subtotal_servico]],9,FALSE)</f>
        <v>M2</v>
      </c>
      <c r="F840" s="109">
        <f>VLOOKUP(B840,Table1[[Codigo_servico]:[Subtotal_servico]],11,FALSE)</f>
        <v>192.70713343838847</v>
      </c>
      <c r="G840" s="106">
        <f t="shared" si="12"/>
        <v>0</v>
      </c>
    </row>
    <row r="841" spans="2:7" hidden="1" x14ac:dyDescent="0.25">
      <c r="B841" s="112">
        <v>90690</v>
      </c>
      <c r="C841" t="s">
        <v>3155</v>
      </c>
      <c r="D841" s="108">
        <v>0</v>
      </c>
      <c r="E841" s="81" t="str">
        <f>VLOOKUP(B841,Table1[[Codigo_servico]:[Subtotal_servico]],9,FALSE)</f>
        <v>M</v>
      </c>
      <c r="F841" s="109">
        <f>VLOOKUP(B841,Table1[[Codigo_servico]:[Subtotal_servico]],11,FALSE)</f>
        <v>4.7315040361247895</v>
      </c>
      <c r="G841" s="106">
        <f t="shared" si="12"/>
        <v>0</v>
      </c>
    </row>
    <row r="842" spans="2:7" hidden="1" x14ac:dyDescent="0.25">
      <c r="B842" s="112">
        <v>90691</v>
      </c>
      <c r="C842" t="s">
        <v>3156</v>
      </c>
      <c r="D842" s="108">
        <v>0</v>
      </c>
      <c r="E842" s="81" t="str">
        <f>VLOOKUP(B842,Table1[[Codigo_servico]:[Subtotal_servico]],9,FALSE)</f>
        <v>M</v>
      </c>
      <c r="F842" s="109">
        <f>VLOOKUP(B842,Table1[[Codigo_servico]:[Subtotal_servico]],11,FALSE)</f>
        <v>6.857523045155987</v>
      </c>
      <c r="G842" s="106">
        <f t="shared" si="12"/>
        <v>0</v>
      </c>
    </row>
    <row r="843" spans="2:7" hidden="1" x14ac:dyDescent="0.25">
      <c r="B843" s="112">
        <v>90692</v>
      </c>
      <c r="C843" t="s">
        <v>3157</v>
      </c>
      <c r="D843" s="108">
        <v>0</v>
      </c>
      <c r="E843" s="81" t="str">
        <f>VLOOKUP(B843,Table1[[Codigo_servico]:[Subtotal_servico]],9,FALSE)</f>
        <v>M</v>
      </c>
      <c r="F843" s="109">
        <f>VLOOKUP(B843,Table1[[Codigo_servico]:[Subtotal_servico]],11,FALSE)</f>
        <v>11.846800558702782</v>
      </c>
      <c r="G843" s="106">
        <f t="shared" si="12"/>
        <v>0</v>
      </c>
    </row>
    <row r="844" spans="2:7" hidden="1" x14ac:dyDescent="0.25">
      <c r="B844" s="112">
        <v>90693</v>
      </c>
      <c r="C844" t="s">
        <v>3158</v>
      </c>
      <c r="D844" s="108">
        <v>0</v>
      </c>
      <c r="E844" s="81" t="str">
        <f>VLOOKUP(B844,Table1[[Codigo_servico]:[Subtotal_servico]],9,FALSE)</f>
        <v>M</v>
      </c>
      <c r="F844" s="109">
        <f>VLOOKUP(B844,Table1[[Codigo_servico]:[Subtotal_servico]],11,FALSE)</f>
        <v>19.008592576765178</v>
      </c>
      <c r="G844" s="106">
        <f t="shared" si="12"/>
        <v>0</v>
      </c>
    </row>
    <row r="845" spans="2:7" hidden="1" x14ac:dyDescent="0.25">
      <c r="B845" s="112">
        <v>90694</v>
      </c>
      <c r="C845" t="s">
        <v>3159</v>
      </c>
      <c r="D845" s="108">
        <v>0</v>
      </c>
      <c r="E845" s="81" t="str">
        <f>VLOOKUP(B845,Table1[[Codigo_servico]:[Subtotal_servico]],9,FALSE)</f>
        <v>M</v>
      </c>
      <c r="F845" s="109">
        <f>VLOOKUP(B845,Table1[[Codigo_servico]:[Subtotal_servico]],11,FALSE)</f>
        <v>24.765844594827577</v>
      </c>
      <c r="G845" s="106">
        <f t="shared" si="12"/>
        <v>0</v>
      </c>
    </row>
    <row r="846" spans="2:7" hidden="1" x14ac:dyDescent="0.25">
      <c r="B846" s="112">
        <v>90695</v>
      </c>
      <c r="C846" t="s">
        <v>3160</v>
      </c>
      <c r="D846" s="108">
        <v>0</v>
      </c>
      <c r="E846" s="81" t="str">
        <f>VLOOKUP(B846,Table1[[Codigo_servico]:[Subtotal_servico]],9,FALSE)</f>
        <v>M</v>
      </c>
      <c r="F846" s="109">
        <f>VLOOKUP(B846,Table1[[Codigo_servico]:[Subtotal_servico]],11,FALSE)</f>
        <v>36.125953639983564</v>
      </c>
      <c r="G846" s="106">
        <f t="shared" si="12"/>
        <v>0</v>
      </c>
    </row>
    <row r="847" spans="2:7" hidden="1" x14ac:dyDescent="0.25">
      <c r="B847" s="112">
        <v>90696</v>
      </c>
      <c r="C847" t="s">
        <v>3161</v>
      </c>
      <c r="D847" s="108">
        <v>0</v>
      </c>
      <c r="E847" s="81" t="str">
        <f>VLOOKUP(B847,Table1[[Codigo_servico]:[Subtotal_servico]],9,FALSE)</f>
        <v>M</v>
      </c>
      <c r="F847" s="109">
        <f>VLOOKUP(B847,Table1[[Codigo_servico]:[Subtotal_servico]],11,FALSE)</f>
        <v>47.30877315353036</v>
      </c>
      <c r="G847" s="106">
        <f t="shared" si="12"/>
        <v>0</v>
      </c>
    </row>
    <row r="848" spans="2:7" hidden="1" x14ac:dyDescent="0.25">
      <c r="B848" s="112">
        <v>90697</v>
      </c>
      <c r="C848" t="s">
        <v>3162</v>
      </c>
      <c r="D848" s="108">
        <v>0</v>
      </c>
      <c r="E848" s="81" t="str">
        <f>VLOOKUP(B848,Table1[[Codigo_servico]:[Subtotal_servico]],9,FALSE)</f>
        <v>M</v>
      </c>
      <c r="F848" s="109">
        <f>VLOOKUP(B848,Table1[[Codigo_servico]:[Subtotal_servico]],11,FALSE)</f>
        <v>47.209866162561553</v>
      </c>
      <c r="G848" s="106">
        <f t="shared" si="12"/>
        <v>0</v>
      </c>
    </row>
    <row r="849" spans="2:7" hidden="1" x14ac:dyDescent="0.25">
      <c r="B849" s="112">
        <v>90698</v>
      </c>
      <c r="C849" t="s">
        <v>3163</v>
      </c>
      <c r="D849" s="108">
        <v>0</v>
      </c>
      <c r="E849" s="81" t="str">
        <f>VLOOKUP(B849,Table1[[Codigo_servico]:[Subtotal_servico]],9,FALSE)</f>
        <v>M</v>
      </c>
      <c r="F849" s="109">
        <f>VLOOKUP(B849,Table1[[Codigo_servico]:[Subtotal_servico]],11,FALSE)</f>
        <v>82.583223207717523</v>
      </c>
      <c r="G849" s="106">
        <f t="shared" si="12"/>
        <v>0</v>
      </c>
    </row>
    <row r="850" spans="2:7" hidden="1" x14ac:dyDescent="0.25">
      <c r="B850" s="112">
        <v>90699</v>
      </c>
      <c r="C850" t="s">
        <v>3164</v>
      </c>
      <c r="D850" s="108">
        <v>0</v>
      </c>
      <c r="E850" s="81" t="str">
        <f>VLOOKUP(B850,Table1[[Codigo_servico]:[Subtotal_servico]],9,FALSE)</f>
        <v>UN</v>
      </c>
      <c r="F850" s="109">
        <f>VLOOKUP(B850,Table1[[Codigo_servico]:[Subtotal_servico]],11,FALSE)</f>
        <v>181.29024310057463</v>
      </c>
      <c r="G850" s="106">
        <f t="shared" si="12"/>
        <v>0</v>
      </c>
    </row>
    <row r="851" spans="2:7" hidden="1" x14ac:dyDescent="0.25">
      <c r="B851" s="112">
        <v>90701</v>
      </c>
      <c r="C851" t="s">
        <v>3165</v>
      </c>
      <c r="D851" s="108">
        <v>0</v>
      </c>
      <c r="E851" s="81" t="str">
        <f>VLOOKUP(B851,Table1[[Codigo_servico]:[Subtotal_servico]],9,FALSE)</f>
        <v>UN</v>
      </c>
      <c r="F851" s="109">
        <f>VLOOKUP(B851,Table1[[Codigo_servico]:[Subtotal_servico]],11,FALSE)</f>
        <v>84.893300903119737</v>
      </c>
      <c r="G851" s="106">
        <f t="shared" ref="G851:G914" si="13">D851*F851</f>
        <v>0</v>
      </c>
    </row>
    <row r="852" spans="2:7" x14ac:dyDescent="0.25">
      <c r="B852" s="112">
        <v>90702</v>
      </c>
      <c r="C852" t="s">
        <v>3166</v>
      </c>
      <c r="D852" s="108">
        <v>20</v>
      </c>
      <c r="E852" s="81" t="str">
        <f>VLOOKUP(B852,Table1[[Codigo_servico]:[Subtotal_servico]],9,FALSE)</f>
        <v>UN</v>
      </c>
      <c r="F852" s="109">
        <f>VLOOKUP(B852,Table1[[Codigo_servico]:[Subtotal_servico]],11,FALSE)</f>
        <v>129.23367639983559</v>
      </c>
      <c r="G852" s="106">
        <f t="shared" si="13"/>
        <v>2584.6735279967115</v>
      </c>
    </row>
    <row r="853" spans="2:7" hidden="1" x14ac:dyDescent="0.25">
      <c r="B853" s="112">
        <v>90703</v>
      </c>
      <c r="C853" t="s">
        <v>3167</v>
      </c>
      <c r="D853" s="108">
        <v>0</v>
      </c>
      <c r="E853" s="81" t="str">
        <f>VLOOKUP(B853,Table1[[Codigo_servico]:[Subtotal_servico]],9,FALSE)</f>
        <v>UN</v>
      </c>
      <c r="F853" s="109">
        <f>VLOOKUP(B853,Table1[[Codigo_servico]:[Subtotal_servico]],11,FALSE)</f>
        <v>167.20350180623944</v>
      </c>
      <c r="G853" s="106">
        <f t="shared" si="13"/>
        <v>0</v>
      </c>
    </row>
    <row r="854" spans="2:7" hidden="1" x14ac:dyDescent="0.25">
      <c r="B854" s="112">
        <v>90705</v>
      </c>
      <c r="C854" t="s">
        <v>3168</v>
      </c>
      <c r="D854" s="108">
        <v>0</v>
      </c>
      <c r="E854" s="81" t="str">
        <f>VLOOKUP(B854,Table1[[Codigo_servico]:[Subtotal_servico]],9,FALSE)</f>
        <v>UN</v>
      </c>
      <c r="F854" s="109">
        <f>VLOOKUP(B854,Table1[[Codigo_servico]:[Subtotal_servico]],11,FALSE)</f>
        <v>134.97147639983558</v>
      </c>
      <c r="G854" s="106">
        <f t="shared" si="13"/>
        <v>0</v>
      </c>
    </row>
    <row r="855" spans="2:7" hidden="1" x14ac:dyDescent="0.25">
      <c r="B855" s="112">
        <v>90706</v>
      </c>
      <c r="C855" t="s">
        <v>3169</v>
      </c>
      <c r="D855" s="108">
        <v>0</v>
      </c>
      <c r="E855" s="81" t="str">
        <f>VLOOKUP(B855,Table1[[Codigo_servico]:[Subtotal_servico]],9,FALSE)</f>
        <v>UN</v>
      </c>
      <c r="F855" s="109">
        <f>VLOOKUP(B855,Table1[[Codigo_servico]:[Subtotal_servico]],11,FALSE)</f>
        <v>172.82840180623944</v>
      </c>
      <c r="G855" s="106">
        <f t="shared" si="13"/>
        <v>0</v>
      </c>
    </row>
    <row r="856" spans="2:7" hidden="1" x14ac:dyDescent="0.25">
      <c r="B856" s="112">
        <v>90707</v>
      </c>
      <c r="C856" t="s">
        <v>3170</v>
      </c>
      <c r="D856" s="108">
        <v>0</v>
      </c>
      <c r="E856" s="81" t="str">
        <f>VLOOKUP(B856,Table1[[Codigo_servico]:[Subtotal_servico]],9,FALSE)</f>
        <v>UN</v>
      </c>
      <c r="F856" s="109">
        <f>VLOOKUP(B856,Table1[[Codigo_servico]:[Subtotal_servico]],11,FALSE)</f>
        <v>213.92705225779932</v>
      </c>
      <c r="G856" s="106">
        <f t="shared" si="13"/>
        <v>0</v>
      </c>
    </row>
    <row r="857" spans="2:7" hidden="1" x14ac:dyDescent="0.25">
      <c r="B857" s="112">
        <v>90708</v>
      </c>
      <c r="C857" t="s">
        <v>3171</v>
      </c>
      <c r="D857" s="108">
        <v>0</v>
      </c>
      <c r="E857" s="81" t="str">
        <f>VLOOKUP(B857,Table1[[Codigo_servico]:[Subtotal_servico]],9,FALSE)</f>
        <v>UN</v>
      </c>
      <c r="F857" s="109">
        <f>VLOOKUP(B857,Table1[[Codigo_servico]:[Subtotal_servico]],11,FALSE)</f>
        <v>133.91855135467958</v>
      </c>
      <c r="G857" s="106">
        <f t="shared" si="13"/>
        <v>0</v>
      </c>
    </row>
    <row r="858" spans="2:7" hidden="1" x14ac:dyDescent="0.25">
      <c r="B858" s="112">
        <v>90710</v>
      </c>
      <c r="C858" t="s">
        <v>3172</v>
      </c>
      <c r="D858" s="108">
        <v>0</v>
      </c>
      <c r="E858" s="81" t="str">
        <f>VLOOKUP(B858,Table1[[Codigo_servico]:[Subtotal_servico]],9,FALSE)</f>
        <v>UN</v>
      </c>
      <c r="F858" s="109">
        <f>VLOOKUP(B858,Table1[[Codigo_servico]:[Subtotal_servico]],11,FALSE)</f>
        <v>124.56127639983558</v>
      </c>
      <c r="G858" s="106">
        <f t="shared" si="13"/>
        <v>0</v>
      </c>
    </row>
    <row r="859" spans="2:7" hidden="1" x14ac:dyDescent="0.25">
      <c r="B859" s="112">
        <v>90715</v>
      </c>
      <c r="C859" t="s">
        <v>3173</v>
      </c>
      <c r="D859" s="108">
        <v>0</v>
      </c>
      <c r="E859" s="81" t="str">
        <f>VLOOKUP(B859,Table1[[Codigo_servico]:[Subtotal_servico]],9,FALSE)</f>
        <v>UN</v>
      </c>
      <c r="F859" s="109">
        <f>VLOOKUP(B859,Table1[[Codigo_servico]:[Subtotal_servico]],11,FALSE)</f>
        <v>93.876500903119734</v>
      </c>
      <c r="G859" s="106">
        <f t="shared" si="13"/>
        <v>0</v>
      </c>
    </row>
    <row r="860" spans="2:7" hidden="1" x14ac:dyDescent="0.25">
      <c r="B860" s="112">
        <v>90718</v>
      </c>
      <c r="C860" t="s">
        <v>3174</v>
      </c>
      <c r="D860" s="108">
        <v>0</v>
      </c>
      <c r="E860" s="81" t="str">
        <f>VLOOKUP(B860,Table1[[Codigo_servico]:[Subtotal_servico]],9,FALSE)</f>
        <v>UN</v>
      </c>
      <c r="F860" s="109">
        <f>VLOOKUP(B860,Table1[[Codigo_servico]:[Subtotal_servico]],11,FALSE)</f>
        <v>132.2752763998356</v>
      </c>
      <c r="G860" s="106">
        <f t="shared" si="13"/>
        <v>0</v>
      </c>
    </row>
    <row r="861" spans="2:7" hidden="1" x14ac:dyDescent="0.25">
      <c r="B861" s="112">
        <v>90730</v>
      </c>
      <c r="C861" t="s">
        <v>3175</v>
      </c>
      <c r="D861" s="108">
        <v>0</v>
      </c>
      <c r="E861" s="81" t="str">
        <f>VLOOKUP(B861,Table1[[Codigo_servico]:[Subtotal_servico]],9,FALSE)</f>
        <v>UN</v>
      </c>
      <c r="F861" s="109">
        <f>VLOOKUP(B861,Table1[[Codigo_servico]:[Subtotal_servico]],11,FALSE)</f>
        <v>152.9378763998356</v>
      </c>
      <c r="G861" s="106">
        <f t="shared" si="13"/>
        <v>0</v>
      </c>
    </row>
    <row r="862" spans="2:7" hidden="1" x14ac:dyDescent="0.25">
      <c r="B862" s="112">
        <v>90735</v>
      </c>
      <c r="C862" t="s">
        <v>3176</v>
      </c>
      <c r="D862" s="108">
        <v>0</v>
      </c>
      <c r="E862" s="81" t="str">
        <f>VLOOKUP(B862,Table1[[Codigo_servico]:[Subtotal_servico]],9,FALSE)</f>
        <v>UN</v>
      </c>
      <c r="F862" s="109">
        <f>VLOOKUP(B862,Table1[[Codigo_servico]:[Subtotal_servico]],11,FALSE)</f>
        <v>102.47210090311972</v>
      </c>
      <c r="G862" s="106">
        <f t="shared" si="13"/>
        <v>0</v>
      </c>
    </row>
    <row r="863" spans="2:7" x14ac:dyDescent="0.25">
      <c r="B863" s="112">
        <v>90736</v>
      </c>
      <c r="C863" t="s">
        <v>3177</v>
      </c>
      <c r="D863" s="108">
        <v>4</v>
      </c>
      <c r="E863" s="81" t="str">
        <f>VLOOKUP(B863,Table1[[Codigo_servico]:[Subtotal_servico]],9,FALSE)</f>
        <v>UN</v>
      </c>
      <c r="F863" s="109">
        <f>VLOOKUP(B863,Table1[[Codigo_servico]:[Subtotal_servico]],11,FALSE)</f>
        <v>146.81247639983559</v>
      </c>
      <c r="G863" s="106">
        <f t="shared" si="13"/>
        <v>587.24990559934236</v>
      </c>
    </row>
    <row r="864" spans="2:7" x14ac:dyDescent="0.25">
      <c r="B864" s="112">
        <v>90737</v>
      </c>
      <c r="C864" t="s">
        <v>3178</v>
      </c>
      <c r="D864" s="108">
        <v>5</v>
      </c>
      <c r="E864" s="81" t="str">
        <f>VLOOKUP(B864,Table1[[Codigo_servico]:[Subtotal_servico]],9,FALSE)</f>
        <v>UN</v>
      </c>
      <c r="F864" s="109">
        <f>VLOOKUP(B864,Table1[[Codigo_servico]:[Subtotal_servico]],11,FALSE)</f>
        <v>184.78230180623947</v>
      </c>
      <c r="G864" s="106">
        <f t="shared" si="13"/>
        <v>923.9115090311974</v>
      </c>
    </row>
    <row r="865" spans="2:7" hidden="1" x14ac:dyDescent="0.25">
      <c r="B865" s="112">
        <v>90738</v>
      </c>
      <c r="C865" t="s">
        <v>3179</v>
      </c>
      <c r="D865" s="108">
        <v>0</v>
      </c>
      <c r="E865" s="81" t="str">
        <f>VLOOKUP(B865,Table1[[Codigo_servico]:[Subtotal_servico]],9,FALSE)</f>
        <v>UN</v>
      </c>
      <c r="F865" s="109">
        <f>VLOOKUP(B865,Table1[[Codigo_servico]:[Subtotal_servico]],11,FALSE)</f>
        <v>229.94175225779932</v>
      </c>
      <c r="G865" s="106">
        <f t="shared" si="13"/>
        <v>0</v>
      </c>
    </row>
    <row r="866" spans="2:7" hidden="1" x14ac:dyDescent="0.25">
      <c r="B866" s="112">
        <v>90740</v>
      </c>
      <c r="C866" t="s">
        <v>3180</v>
      </c>
      <c r="D866" s="108">
        <v>0</v>
      </c>
      <c r="E866" s="81" t="str">
        <f>VLOOKUP(B866,Table1[[Codigo_servico]:[Subtotal_servico]],9,FALSE)</f>
        <v>UN</v>
      </c>
      <c r="F866" s="109">
        <f>VLOOKUP(B866,Table1[[Codigo_servico]:[Subtotal_servico]],11,FALSE)</f>
        <v>142.14007639983558</v>
      </c>
      <c r="G866" s="106">
        <f t="shared" si="13"/>
        <v>0</v>
      </c>
    </row>
    <row r="867" spans="2:7" hidden="1" x14ac:dyDescent="0.25">
      <c r="B867" s="112">
        <v>90741</v>
      </c>
      <c r="C867" t="s">
        <v>3181</v>
      </c>
      <c r="D867" s="108">
        <v>0</v>
      </c>
      <c r="E867" s="81" t="str">
        <f>VLOOKUP(B867,Table1[[Codigo_servico]:[Subtotal_servico]],9,FALSE)</f>
        <v>UN</v>
      </c>
      <c r="F867" s="109">
        <f>VLOOKUP(B867,Table1[[Codigo_servico]:[Subtotal_servico]],11,FALSE)</f>
        <v>183.25070180623948</v>
      </c>
      <c r="G867" s="106">
        <f t="shared" si="13"/>
        <v>0</v>
      </c>
    </row>
    <row r="868" spans="2:7" hidden="1" x14ac:dyDescent="0.25">
      <c r="B868" s="112">
        <v>90745</v>
      </c>
      <c r="C868" t="s">
        <v>3182</v>
      </c>
      <c r="D868" s="108">
        <v>0</v>
      </c>
      <c r="E868" s="81" t="str">
        <f>VLOOKUP(B868,Table1[[Codigo_servico]:[Subtotal_servico]],9,FALSE)</f>
        <v>UN</v>
      </c>
      <c r="F868" s="109">
        <f>VLOOKUP(B868,Table1[[Codigo_servico]:[Subtotal_servico]],11,FALSE)</f>
        <v>111.45530090311973</v>
      </c>
      <c r="G868" s="106">
        <f t="shared" si="13"/>
        <v>0</v>
      </c>
    </row>
    <row r="869" spans="2:7" hidden="1" x14ac:dyDescent="0.25">
      <c r="B869" s="112">
        <v>90750</v>
      </c>
      <c r="C869" t="s">
        <v>3183</v>
      </c>
      <c r="D869" s="108">
        <v>0</v>
      </c>
      <c r="E869" s="81" t="str">
        <f>VLOOKUP(B869,Table1[[Codigo_servico]:[Subtotal_servico]],9,FALSE)</f>
        <v>UN</v>
      </c>
      <c r="F869" s="109">
        <f>VLOOKUP(B869,Table1[[Codigo_servico]:[Subtotal_servico]],11,FALSE)</f>
        <v>149.85407639983561</v>
      </c>
      <c r="G869" s="106">
        <f t="shared" si="13"/>
        <v>0</v>
      </c>
    </row>
    <row r="870" spans="2:7" hidden="1" x14ac:dyDescent="0.25">
      <c r="B870" s="112">
        <v>90755</v>
      </c>
      <c r="C870" t="s">
        <v>3184</v>
      </c>
      <c r="D870" s="108">
        <v>0</v>
      </c>
      <c r="E870" s="81" t="str">
        <f>VLOOKUP(B870,Table1[[Codigo_servico]:[Subtotal_servico]],9,FALSE)</f>
        <v>UN</v>
      </c>
      <c r="F870" s="109">
        <f>VLOOKUP(B870,Table1[[Codigo_servico]:[Subtotal_servico]],11,FALSE)</f>
        <v>165.0705763998356</v>
      </c>
      <c r="G870" s="106">
        <f t="shared" si="13"/>
        <v>0</v>
      </c>
    </row>
    <row r="871" spans="2:7" hidden="1" x14ac:dyDescent="0.25">
      <c r="B871" s="112">
        <v>90756</v>
      </c>
      <c r="C871" t="s">
        <v>3185</v>
      </c>
      <c r="D871" s="108">
        <v>0</v>
      </c>
      <c r="E871" s="81" t="str">
        <f>VLOOKUP(B871,Table1[[Codigo_servico]:[Subtotal_servico]],9,FALSE)</f>
        <v>UN</v>
      </c>
      <c r="F871" s="109">
        <f>VLOOKUP(B871,Table1[[Codigo_servico]:[Subtotal_servico]],11,FALSE)</f>
        <v>216.08440180623947</v>
      </c>
      <c r="G871" s="106">
        <f t="shared" si="13"/>
        <v>0</v>
      </c>
    </row>
    <row r="872" spans="2:7" x14ac:dyDescent="0.25">
      <c r="B872" s="112">
        <v>90760</v>
      </c>
      <c r="C872" t="s">
        <v>3186</v>
      </c>
      <c r="D872" s="108">
        <v>20</v>
      </c>
      <c r="E872" s="81" t="str">
        <f>VLOOKUP(B872,Table1[[Codigo_servico]:[Subtotal_servico]],9,FALSE)</f>
        <v>UN</v>
      </c>
      <c r="F872" s="109">
        <f>VLOOKUP(B872,Table1[[Codigo_servico]:[Subtotal_servico]],11,FALSE)</f>
        <v>87.082100903119724</v>
      </c>
      <c r="G872" s="106">
        <f t="shared" si="13"/>
        <v>1741.6420180623945</v>
      </c>
    </row>
    <row r="873" spans="2:7" x14ac:dyDescent="0.25">
      <c r="B873" s="112">
        <v>90761</v>
      </c>
      <c r="C873" t="s">
        <v>3187</v>
      </c>
      <c r="D873" s="108">
        <v>10</v>
      </c>
      <c r="E873" s="81" t="str">
        <f>VLOOKUP(B873,Table1[[Codigo_servico]:[Subtotal_servico]],9,FALSE)</f>
        <v>UN</v>
      </c>
      <c r="F873" s="109">
        <f>VLOOKUP(B873,Table1[[Codigo_servico]:[Subtotal_servico]],11,FALSE)</f>
        <v>137.9783513546796</v>
      </c>
      <c r="G873" s="106">
        <f t="shared" si="13"/>
        <v>1379.783513546796</v>
      </c>
    </row>
    <row r="874" spans="2:7" hidden="1" x14ac:dyDescent="0.25">
      <c r="B874" s="112">
        <v>90770</v>
      </c>
      <c r="C874" t="s">
        <v>3188</v>
      </c>
      <c r="D874" s="108">
        <v>0</v>
      </c>
      <c r="E874" s="81" t="str">
        <f>VLOOKUP(B874,Table1[[Codigo_servico]:[Subtotal_servico]],9,FALSE)</f>
        <v>UN</v>
      </c>
      <c r="F874" s="109">
        <f>VLOOKUP(B874,Table1[[Codigo_servico]:[Subtotal_servico]],11,FALSE)</f>
        <v>134.82822612889964</v>
      </c>
      <c r="G874" s="106">
        <f t="shared" si="13"/>
        <v>0</v>
      </c>
    </row>
    <row r="875" spans="2:7" hidden="1" x14ac:dyDescent="0.25">
      <c r="B875" s="112">
        <v>90775</v>
      </c>
      <c r="C875" t="s">
        <v>3189</v>
      </c>
      <c r="D875" s="108">
        <v>0</v>
      </c>
      <c r="E875" s="81" t="str">
        <f>VLOOKUP(B875,Table1[[Codigo_servico]:[Subtotal_servico]],9,FALSE)</f>
        <v>UN</v>
      </c>
      <c r="F875" s="109">
        <f>VLOOKUP(B875,Table1[[Codigo_servico]:[Subtotal_servico]],11,FALSE)</f>
        <v>147.53907658045952</v>
      </c>
      <c r="G875" s="106">
        <f t="shared" si="13"/>
        <v>0</v>
      </c>
    </row>
    <row r="876" spans="2:7" hidden="1" x14ac:dyDescent="0.25">
      <c r="B876" s="112">
        <v>90776</v>
      </c>
      <c r="C876" t="s">
        <v>3190</v>
      </c>
      <c r="D876" s="108">
        <v>0</v>
      </c>
      <c r="E876" s="81" t="str">
        <f>VLOOKUP(B876,Table1[[Codigo_servico]:[Subtotal_servico]],9,FALSE)</f>
        <v>UN</v>
      </c>
      <c r="F876" s="109">
        <f>VLOOKUP(B876,Table1[[Codigo_servico]:[Subtotal_servico]],11,FALSE)</f>
        <v>117.39687567733978</v>
      </c>
      <c r="G876" s="106">
        <f t="shared" si="13"/>
        <v>0</v>
      </c>
    </row>
    <row r="877" spans="2:7" hidden="1" x14ac:dyDescent="0.25">
      <c r="B877" s="112">
        <v>90780</v>
      </c>
      <c r="C877" t="s">
        <v>3191</v>
      </c>
      <c r="D877" s="108">
        <v>0</v>
      </c>
      <c r="E877" s="81" t="str">
        <f>VLOOKUP(B877,Table1[[Codigo_servico]:[Subtotal_servico]],9,FALSE)</f>
        <v>UN</v>
      </c>
      <c r="F877" s="109">
        <f>VLOOKUP(B877,Table1[[Codigo_servico]:[Subtotal_servico]],11,FALSE)</f>
        <v>230.39935225779931</v>
      </c>
      <c r="G877" s="106">
        <f t="shared" si="13"/>
        <v>0</v>
      </c>
    </row>
    <row r="878" spans="2:7" hidden="1" x14ac:dyDescent="0.25">
      <c r="B878" s="112">
        <v>90785</v>
      </c>
      <c r="C878" t="s">
        <v>3192</v>
      </c>
      <c r="D878" s="108">
        <v>0</v>
      </c>
      <c r="E878" s="81" t="str">
        <f>VLOOKUP(B878,Table1[[Codigo_servico]:[Subtotal_servico]],9,FALSE)</f>
        <v>UN</v>
      </c>
      <c r="F878" s="109">
        <f>VLOOKUP(B878,Table1[[Codigo_servico]:[Subtotal_servico]],11,FALSE)</f>
        <v>134.50552612889965</v>
      </c>
      <c r="G878" s="106">
        <f t="shared" si="13"/>
        <v>0</v>
      </c>
    </row>
    <row r="879" spans="2:7" hidden="1" x14ac:dyDescent="0.25">
      <c r="B879" s="112">
        <v>90790</v>
      </c>
      <c r="C879" t="s">
        <v>3193</v>
      </c>
      <c r="D879" s="108">
        <v>0</v>
      </c>
      <c r="E879" s="81" t="str">
        <f>VLOOKUP(B879,Table1[[Codigo_servico]:[Subtotal_servico]],9,FALSE)</f>
        <v>UN</v>
      </c>
      <c r="F879" s="109">
        <f>VLOOKUP(B879,Table1[[Codigo_servico]:[Subtotal_servico]],11,FALSE)</f>
        <v>137.67620144499159</v>
      </c>
      <c r="G879" s="106">
        <f t="shared" si="13"/>
        <v>0</v>
      </c>
    </row>
    <row r="880" spans="2:7" x14ac:dyDescent="0.25">
      <c r="B880" s="112">
        <v>90795</v>
      </c>
      <c r="C880" t="s">
        <v>3194</v>
      </c>
      <c r="D880" s="108">
        <v>30</v>
      </c>
      <c r="E880" s="81" t="str">
        <f>VLOOKUP(B880,Table1[[Codigo_servico]:[Subtotal_servico]],9,FALSE)</f>
        <v>UN</v>
      </c>
      <c r="F880" s="109">
        <f>VLOOKUP(B880,Table1[[Codigo_servico]:[Subtotal_servico]],11,FALSE)</f>
        <v>165.77950144499158</v>
      </c>
      <c r="G880" s="106">
        <f t="shared" si="13"/>
        <v>4973.3850433497473</v>
      </c>
    </row>
    <row r="881" spans="2:7" hidden="1" x14ac:dyDescent="0.25">
      <c r="B881" s="112">
        <v>90810</v>
      </c>
      <c r="C881" t="s">
        <v>3195</v>
      </c>
      <c r="D881" s="108">
        <v>0</v>
      </c>
      <c r="E881" s="81" t="str">
        <f>VLOOKUP(B881,Table1[[Codigo_servico]:[Subtotal_servico]],9,FALSE)</f>
        <v>UN</v>
      </c>
      <c r="F881" s="109">
        <f>VLOOKUP(B881,Table1[[Codigo_servico]:[Subtotal_servico]],11,FALSE)</f>
        <v>15.272906458451795</v>
      </c>
      <c r="G881" s="106">
        <f t="shared" si="13"/>
        <v>0</v>
      </c>
    </row>
    <row r="882" spans="2:7" hidden="1" x14ac:dyDescent="0.25">
      <c r="B882" s="112">
        <v>90811</v>
      </c>
      <c r="C882" t="s">
        <v>3196</v>
      </c>
      <c r="D882" s="108">
        <v>0</v>
      </c>
      <c r="E882" s="81" t="str">
        <f>VLOOKUP(B882,Table1[[Codigo_servico]:[Subtotal_servico]],9,FALSE)</f>
        <v>UN</v>
      </c>
      <c r="F882" s="109">
        <f>VLOOKUP(B882,Table1[[Codigo_servico]:[Subtotal_servico]],11,FALSE)</f>
        <v>15.508658073064742</v>
      </c>
      <c r="G882" s="106">
        <f t="shared" si="13"/>
        <v>0</v>
      </c>
    </row>
    <row r="883" spans="2:7" hidden="1" x14ac:dyDescent="0.25">
      <c r="B883" s="112">
        <v>90812</v>
      </c>
      <c r="C883" t="s">
        <v>3197</v>
      </c>
      <c r="D883" s="108">
        <v>0</v>
      </c>
      <c r="E883" s="81" t="str">
        <f>VLOOKUP(B883,Table1[[Codigo_servico]:[Subtotal_servico]],9,FALSE)</f>
        <v>UN</v>
      </c>
      <c r="F883" s="109">
        <f>VLOOKUP(B883,Table1[[Codigo_servico]:[Subtotal_servico]],11,FALSE)</f>
        <v>37.990612916903586</v>
      </c>
      <c r="G883" s="106">
        <f t="shared" si="13"/>
        <v>0</v>
      </c>
    </row>
    <row r="884" spans="2:7" x14ac:dyDescent="0.25">
      <c r="B884" s="112">
        <v>90813</v>
      </c>
      <c r="C884" t="s">
        <v>3198</v>
      </c>
      <c r="D884" s="108">
        <v>24</v>
      </c>
      <c r="E884" s="81" t="str">
        <f>VLOOKUP(B884,Table1[[Codigo_servico]:[Subtotal_servico]],9,FALSE)</f>
        <v>UN</v>
      </c>
      <c r="F884" s="109">
        <f>VLOOKUP(B884,Table1[[Codigo_servico]:[Subtotal_servico]],11,FALSE)</f>
        <v>42.603916146129485</v>
      </c>
      <c r="G884" s="106">
        <f t="shared" si="13"/>
        <v>1022.4939875071077</v>
      </c>
    </row>
    <row r="885" spans="2:7" hidden="1" x14ac:dyDescent="0.25">
      <c r="B885" s="112">
        <v>90814</v>
      </c>
      <c r="C885" t="s">
        <v>3199</v>
      </c>
      <c r="D885" s="108">
        <v>0</v>
      </c>
      <c r="E885" s="81" t="str">
        <f>VLOOKUP(B885,Table1[[Codigo_servico]:[Subtotal_servico]],9,FALSE)</f>
        <v>UN</v>
      </c>
      <c r="F885" s="109">
        <f>VLOOKUP(B885,Table1[[Codigo_servico]:[Subtotal_servico]],11,FALSE)</f>
        <v>54.401219375355382</v>
      </c>
      <c r="G885" s="106">
        <f t="shared" si="13"/>
        <v>0</v>
      </c>
    </row>
    <row r="886" spans="2:7" hidden="1" x14ac:dyDescent="0.25">
      <c r="B886" s="112">
        <v>90815</v>
      </c>
      <c r="C886" t="s">
        <v>3200</v>
      </c>
      <c r="D886" s="108">
        <v>0</v>
      </c>
      <c r="E886" s="81" t="str">
        <f>VLOOKUP(B886,Table1[[Codigo_servico]:[Subtotal_servico]],9,FALSE)</f>
        <v>UN</v>
      </c>
      <c r="F886" s="109">
        <f>VLOOKUP(B886,Table1[[Codigo_servico]:[Subtotal_servico]],11,FALSE)</f>
        <v>59.088174219194229</v>
      </c>
      <c r="G886" s="106">
        <f t="shared" si="13"/>
        <v>0</v>
      </c>
    </row>
    <row r="887" spans="2:7" hidden="1" x14ac:dyDescent="0.25">
      <c r="B887" s="112">
        <v>90816</v>
      </c>
      <c r="C887" t="s">
        <v>3201</v>
      </c>
      <c r="D887" s="108">
        <v>0</v>
      </c>
      <c r="E887" s="81" t="str">
        <f>VLOOKUP(B887,Table1[[Codigo_servico]:[Subtotal_servico]],9,FALSE)</f>
        <v>UN</v>
      </c>
      <c r="F887" s="109">
        <f>VLOOKUP(B887,Table1[[Codigo_servico]:[Subtotal_servico]],11,FALSE)</f>
        <v>63.401729063033073</v>
      </c>
      <c r="G887" s="106">
        <f t="shared" si="13"/>
        <v>0</v>
      </c>
    </row>
    <row r="888" spans="2:7" hidden="1" x14ac:dyDescent="0.25">
      <c r="B888" s="112">
        <v>90817</v>
      </c>
      <c r="C888" t="s">
        <v>3202</v>
      </c>
      <c r="D888" s="108">
        <v>0</v>
      </c>
      <c r="E888" s="81" t="str">
        <f>VLOOKUP(B888,Table1[[Codigo_servico]:[Subtotal_servico]],9,FALSE)</f>
        <v>UN</v>
      </c>
      <c r="F888" s="109">
        <f>VLOOKUP(B888,Table1[[Codigo_servico]:[Subtotal_servico]],11,FALSE)</f>
        <v>117.35537421919423</v>
      </c>
      <c r="G888" s="106">
        <f t="shared" si="13"/>
        <v>0</v>
      </c>
    </row>
    <row r="889" spans="2:7" x14ac:dyDescent="0.25">
      <c r="B889" s="112">
        <v>90818</v>
      </c>
      <c r="C889" t="s">
        <v>3203</v>
      </c>
      <c r="D889" s="108">
        <v>1</v>
      </c>
      <c r="E889" s="81" t="str">
        <f>VLOOKUP(B889,Table1[[Codigo_servico]:[Subtotal_servico]],9,FALSE)</f>
        <v>UN</v>
      </c>
      <c r="F889" s="109">
        <f>VLOOKUP(B889,Table1[[Codigo_servico]:[Subtotal_servico]],11,FALSE)</f>
        <v>116.38957421919423</v>
      </c>
      <c r="G889" s="106">
        <f t="shared" si="13"/>
        <v>116.38957421919423</v>
      </c>
    </row>
    <row r="890" spans="2:7" hidden="1" x14ac:dyDescent="0.25">
      <c r="B890" s="112">
        <v>90819</v>
      </c>
      <c r="C890" t="s">
        <v>3204</v>
      </c>
      <c r="D890" s="108">
        <v>0</v>
      </c>
      <c r="E890" s="81" t="str">
        <f>VLOOKUP(B890,Table1[[Codigo_servico]:[Subtotal_servico]],9,FALSE)</f>
        <v>UN</v>
      </c>
      <c r="F890" s="109">
        <f>VLOOKUP(B890,Table1[[Codigo_servico]:[Subtotal_servico]],11,FALSE)</f>
        <v>40.50281614612949</v>
      </c>
      <c r="G890" s="106">
        <f t="shared" si="13"/>
        <v>0</v>
      </c>
    </row>
    <row r="891" spans="2:7" hidden="1" x14ac:dyDescent="0.25">
      <c r="B891" s="112">
        <v>90820</v>
      </c>
      <c r="C891" t="s">
        <v>3205</v>
      </c>
      <c r="D891" s="108">
        <v>0</v>
      </c>
      <c r="E891" s="81" t="str">
        <f>VLOOKUP(B891,Table1[[Codigo_servico]:[Subtotal_servico]],9,FALSE)</f>
        <v>UN</v>
      </c>
      <c r="F891" s="109">
        <f>VLOOKUP(B891,Table1[[Codigo_servico]:[Subtotal_servico]],11,FALSE)</f>
        <v>82.734216146129484</v>
      </c>
      <c r="G891" s="106">
        <f t="shared" si="13"/>
        <v>0</v>
      </c>
    </row>
    <row r="892" spans="2:7" hidden="1" x14ac:dyDescent="0.25">
      <c r="B892" s="112">
        <v>90821</v>
      </c>
      <c r="C892" t="s">
        <v>3206</v>
      </c>
      <c r="D892" s="108">
        <v>0</v>
      </c>
      <c r="E892" s="81" t="str">
        <f>VLOOKUP(B892,Table1[[Codigo_servico]:[Subtotal_servico]],9,FALSE)</f>
        <v>UN</v>
      </c>
      <c r="F892" s="109">
        <f>VLOOKUP(B892,Table1[[Codigo_servico]:[Subtotal_servico]],11,FALSE)</f>
        <v>12727.968309578548</v>
      </c>
      <c r="G892" s="106">
        <f t="shared" si="13"/>
        <v>0</v>
      </c>
    </row>
    <row r="893" spans="2:7" hidden="1" x14ac:dyDescent="0.25">
      <c r="B893" s="112">
        <v>90822</v>
      </c>
      <c r="C893" t="s">
        <v>3207</v>
      </c>
      <c r="D893" s="108">
        <v>0</v>
      </c>
      <c r="E893" s="81" t="str">
        <f>VLOOKUP(B893,Table1[[Codigo_servico]:[Subtotal_servico]],9,FALSE)</f>
        <v>UN</v>
      </c>
      <c r="F893" s="109">
        <f>VLOOKUP(B893,Table1[[Codigo_servico]:[Subtotal_servico]],11,FALSE)</f>
        <v>13310.969209578549</v>
      </c>
      <c r="G893" s="106">
        <f t="shared" si="13"/>
        <v>0</v>
      </c>
    </row>
    <row r="894" spans="2:7" hidden="1" x14ac:dyDescent="0.25">
      <c r="B894" s="112">
        <v>90823</v>
      </c>
      <c r="C894" t="s">
        <v>3208</v>
      </c>
      <c r="D894" s="108">
        <v>0</v>
      </c>
      <c r="E894" s="81" t="str">
        <f>VLOOKUP(B894,Table1[[Codigo_servico]:[Subtotal_servico]],9,FALSE)</f>
        <v>UN</v>
      </c>
      <c r="F894" s="109">
        <f>VLOOKUP(B894,Table1[[Codigo_servico]:[Subtotal_servico]],11,FALSE)</f>
        <v>13181.09840957855</v>
      </c>
      <c r="G894" s="106">
        <f t="shared" si="13"/>
        <v>0</v>
      </c>
    </row>
    <row r="895" spans="2:7" hidden="1" x14ac:dyDescent="0.25">
      <c r="B895" s="112">
        <v>90824</v>
      </c>
      <c r="C895" t="s">
        <v>3209</v>
      </c>
      <c r="D895" s="108">
        <v>0</v>
      </c>
      <c r="E895" s="81" t="str">
        <f>VLOOKUP(B895,Table1[[Codigo_servico]:[Subtotal_servico]],9,FALSE)</f>
        <v>UN</v>
      </c>
      <c r="F895" s="109">
        <f>VLOOKUP(B895,Table1[[Codigo_servico]:[Subtotal_servico]],11,FALSE)</f>
        <v>13348.479809578548</v>
      </c>
      <c r="G895" s="106">
        <f t="shared" si="13"/>
        <v>0</v>
      </c>
    </row>
    <row r="896" spans="2:7" hidden="1" x14ac:dyDescent="0.25">
      <c r="B896" s="112">
        <v>90825</v>
      </c>
      <c r="C896" t="s">
        <v>3210</v>
      </c>
      <c r="D896" s="108">
        <v>0</v>
      </c>
      <c r="E896" s="81" t="str">
        <f>VLOOKUP(B896,Table1[[Codigo_servico]:[Subtotal_servico]],9,FALSE)</f>
        <v>UN</v>
      </c>
      <c r="F896" s="109">
        <f>VLOOKUP(B896,Table1[[Codigo_servico]:[Subtotal_servico]],11,FALSE)</f>
        <v>16199.377809578547</v>
      </c>
      <c r="G896" s="106">
        <f t="shared" si="13"/>
        <v>0</v>
      </c>
    </row>
    <row r="897" spans="2:7" hidden="1" x14ac:dyDescent="0.25">
      <c r="B897" s="112">
        <v>90826</v>
      </c>
      <c r="C897" t="s">
        <v>3211</v>
      </c>
      <c r="D897" s="108">
        <v>0</v>
      </c>
      <c r="E897" s="81" t="str">
        <f>VLOOKUP(B897,Table1[[Codigo_servico]:[Subtotal_servico]],9,FALSE)</f>
        <v>UN</v>
      </c>
      <c r="F897" s="109">
        <f>VLOOKUP(B897,Table1[[Codigo_servico]:[Subtotal_servico]],11,FALSE)</f>
        <v>26941.401809578547</v>
      </c>
      <c r="G897" s="106">
        <f t="shared" si="13"/>
        <v>0</v>
      </c>
    </row>
    <row r="898" spans="2:7" hidden="1" x14ac:dyDescent="0.25">
      <c r="B898" s="112">
        <v>90827</v>
      </c>
      <c r="C898" t="s">
        <v>3212</v>
      </c>
      <c r="D898" s="108">
        <v>0</v>
      </c>
      <c r="E898" s="81" t="str">
        <f>VLOOKUP(B898,Table1[[Codigo_servico]:[Subtotal_servico]],9,FALSE)</f>
        <v>UN</v>
      </c>
      <c r="F898" s="109">
        <f>VLOOKUP(B898,Table1[[Codigo_servico]:[Subtotal_servico]],11,FALSE)</f>
        <v>29488.027009578549</v>
      </c>
      <c r="G898" s="106">
        <f t="shared" si="13"/>
        <v>0</v>
      </c>
    </row>
    <row r="899" spans="2:7" hidden="1" x14ac:dyDescent="0.25">
      <c r="B899" s="112">
        <v>90831</v>
      </c>
      <c r="C899" t="s">
        <v>3213</v>
      </c>
      <c r="D899" s="108">
        <v>0</v>
      </c>
      <c r="E899" s="81" t="str">
        <f>VLOOKUP(B899,Table1[[Codigo_servico]:[Subtotal_servico]],9,FALSE)</f>
        <v>UN</v>
      </c>
      <c r="F899" s="109">
        <f>VLOOKUP(B899,Table1[[Codigo_servico]:[Subtotal_servico]],11,FALSE)</f>
        <v>693.08512628763049</v>
      </c>
      <c r="G899" s="106">
        <f t="shared" si="13"/>
        <v>0</v>
      </c>
    </row>
    <row r="900" spans="2:7" hidden="1" x14ac:dyDescent="0.25">
      <c r="B900" s="112">
        <v>90833</v>
      </c>
      <c r="C900" t="s">
        <v>3214</v>
      </c>
      <c r="D900" s="108">
        <v>0</v>
      </c>
      <c r="E900" s="81" t="str">
        <f>VLOOKUP(B900,Table1[[Codigo_servico]:[Subtotal_servico]],9,FALSE)</f>
        <v>UN</v>
      </c>
      <c r="F900" s="109">
        <f>VLOOKUP(B900,Table1[[Codigo_servico]:[Subtotal_servico]],11,FALSE)</f>
        <v>1300.2798262876306</v>
      </c>
      <c r="G900" s="106">
        <f t="shared" si="13"/>
        <v>0</v>
      </c>
    </row>
    <row r="901" spans="2:7" hidden="1" x14ac:dyDescent="0.25">
      <c r="B901" s="112">
        <v>90835</v>
      </c>
      <c r="C901" t="s">
        <v>3215</v>
      </c>
      <c r="D901" s="108">
        <v>0</v>
      </c>
      <c r="E901" s="81" t="str">
        <f>VLOOKUP(B901,Table1[[Codigo_servico]:[Subtotal_servico]],9,FALSE)</f>
        <v>UN</v>
      </c>
      <c r="F901" s="109">
        <f>VLOOKUP(B901,Table1[[Codigo_servico]:[Subtotal_servico]],11,FALSE)</f>
        <v>3259.9529014230989</v>
      </c>
      <c r="G901" s="106">
        <f t="shared" si="13"/>
        <v>0</v>
      </c>
    </row>
    <row r="902" spans="2:7" hidden="1" x14ac:dyDescent="0.25">
      <c r="B902" s="112">
        <v>90837</v>
      </c>
      <c r="C902" t="s">
        <v>3216</v>
      </c>
      <c r="D902" s="108">
        <v>0</v>
      </c>
      <c r="E902" s="81" t="str">
        <f>VLOOKUP(B902,Table1[[Codigo_servico]:[Subtotal_servico]],9,FALSE)</f>
        <v>UN</v>
      </c>
      <c r="F902" s="109">
        <f>VLOOKUP(B902,Table1[[Codigo_servico]:[Subtotal_servico]],11,FALSE)</f>
        <v>3259.9529014230989</v>
      </c>
      <c r="G902" s="106">
        <f t="shared" si="13"/>
        <v>0</v>
      </c>
    </row>
    <row r="903" spans="2:7" hidden="1" x14ac:dyDescent="0.25">
      <c r="B903" s="112">
        <v>90846</v>
      </c>
      <c r="C903" t="s">
        <v>3217</v>
      </c>
      <c r="D903" s="108">
        <v>0</v>
      </c>
      <c r="E903" s="81" t="str">
        <f>VLOOKUP(B903,Table1[[Codigo_servico]:[Subtotal_servico]],9,FALSE)</f>
        <v>UN</v>
      </c>
      <c r="F903" s="109">
        <f>VLOOKUP(B903,Table1[[Codigo_servico]:[Subtotal_servico]],11,FALSE)</f>
        <v>1164.9138617077181</v>
      </c>
      <c r="G903" s="106">
        <f t="shared" si="13"/>
        <v>0</v>
      </c>
    </row>
    <row r="904" spans="2:7" hidden="1" x14ac:dyDescent="0.25">
      <c r="B904" s="112">
        <v>90847</v>
      </c>
      <c r="C904" t="s">
        <v>3218</v>
      </c>
      <c r="D904" s="108">
        <v>0</v>
      </c>
      <c r="E904" s="81" t="str">
        <f>VLOOKUP(B904,Table1[[Codigo_servico]:[Subtotal_servico]],9,FALSE)</f>
        <v>UN</v>
      </c>
      <c r="F904" s="109">
        <f>VLOOKUP(B904,Table1[[Codigo_servico]:[Subtotal_servico]],11,FALSE)</f>
        <v>1279.5654617077182</v>
      </c>
      <c r="G904" s="106">
        <f t="shared" si="13"/>
        <v>0</v>
      </c>
    </row>
    <row r="905" spans="2:7" hidden="1" x14ac:dyDescent="0.25">
      <c r="B905" s="112">
        <v>90848</v>
      </c>
      <c r="C905" t="s">
        <v>3219</v>
      </c>
      <c r="D905" s="108">
        <v>0</v>
      </c>
      <c r="E905" s="81" t="str">
        <f>VLOOKUP(B905,Table1[[Codigo_servico]:[Subtotal_servico]],9,FALSE)</f>
        <v>UN</v>
      </c>
      <c r="F905" s="109">
        <f>VLOOKUP(B905,Table1[[Codigo_servico]:[Subtotal_servico]],11,FALSE)</f>
        <v>1282.4754617077181</v>
      </c>
      <c r="G905" s="106">
        <f t="shared" si="13"/>
        <v>0</v>
      </c>
    </row>
    <row r="906" spans="2:7" hidden="1" x14ac:dyDescent="0.25">
      <c r="B906" s="112">
        <v>90850</v>
      </c>
      <c r="C906" t="s">
        <v>3220</v>
      </c>
      <c r="D906" s="108">
        <v>0</v>
      </c>
      <c r="E906" s="81" t="str">
        <f>VLOOKUP(B906,Table1[[Codigo_servico]:[Subtotal_servico]],9,FALSE)</f>
        <v>UN</v>
      </c>
      <c r="F906" s="109">
        <f>VLOOKUP(B906,Table1[[Codigo_servico]:[Subtotal_servico]],11,FALSE)</f>
        <v>1438.0144368431863</v>
      </c>
      <c r="G906" s="106">
        <f t="shared" si="13"/>
        <v>0</v>
      </c>
    </row>
    <row r="907" spans="2:7" hidden="1" x14ac:dyDescent="0.25">
      <c r="B907" s="112">
        <v>90852</v>
      </c>
      <c r="C907" t="s">
        <v>3221</v>
      </c>
      <c r="D907" s="108">
        <v>0</v>
      </c>
      <c r="E907" s="81" t="str">
        <f>VLOOKUP(B907,Table1[[Codigo_servico]:[Subtotal_servico]],9,FALSE)</f>
        <v>UN</v>
      </c>
      <c r="F907" s="109">
        <f>VLOOKUP(B907,Table1[[Codigo_servico]:[Subtotal_servico]],11,FALSE)</f>
        <v>1352.1963368431864</v>
      </c>
      <c r="G907" s="106">
        <f t="shared" si="13"/>
        <v>0</v>
      </c>
    </row>
    <row r="908" spans="2:7" hidden="1" x14ac:dyDescent="0.25">
      <c r="B908" s="112">
        <v>90853</v>
      </c>
      <c r="C908" t="s">
        <v>3222</v>
      </c>
      <c r="D908" s="108">
        <v>0</v>
      </c>
      <c r="E908" s="81" t="str">
        <f>VLOOKUP(B908,Table1[[Codigo_servico]:[Subtotal_servico]],9,FALSE)</f>
        <v>UN</v>
      </c>
      <c r="F908" s="109">
        <f>VLOOKUP(B908,Table1[[Codigo_servico]:[Subtotal_servico]],11,FALSE)</f>
        <v>1345.3586869334981</v>
      </c>
      <c r="G908" s="106">
        <f t="shared" si="13"/>
        <v>0</v>
      </c>
    </row>
    <row r="909" spans="2:7" hidden="1" x14ac:dyDescent="0.25">
      <c r="B909" s="112">
        <v>90855</v>
      </c>
      <c r="C909" t="s">
        <v>3223</v>
      </c>
      <c r="D909" s="108">
        <v>0</v>
      </c>
      <c r="E909" s="81" t="str">
        <f>VLOOKUP(B909,Table1[[Codigo_servico]:[Subtotal_servico]],9,FALSE)</f>
        <v>UN</v>
      </c>
      <c r="F909" s="109">
        <f>VLOOKUP(B909,Table1[[Codigo_servico]:[Subtotal_servico]],11,FALSE)</f>
        <v>1345.3586869334981</v>
      </c>
      <c r="G909" s="106">
        <f t="shared" si="13"/>
        <v>0</v>
      </c>
    </row>
    <row r="910" spans="2:7" hidden="1" x14ac:dyDescent="0.25">
      <c r="B910" s="112">
        <v>90856</v>
      </c>
      <c r="C910" t="s">
        <v>3224</v>
      </c>
      <c r="D910" s="108">
        <v>0</v>
      </c>
      <c r="E910" s="81" t="str">
        <f>VLOOKUP(B910,Table1[[Codigo_servico]:[Subtotal_servico]],9,FALSE)</f>
        <v>UN</v>
      </c>
      <c r="F910" s="109">
        <f>VLOOKUP(B910,Table1[[Codigo_servico]:[Subtotal_servico]],11,FALSE)</f>
        <v>2415.797862068966</v>
      </c>
      <c r="G910" s="106">
        <f t="shared" si="13"/>
        <v>0</v>
      </c>
    </row>
    <row r="911" spans="2:7" hidden="1" x14ac:dyDescent="0.25">
      <c r="B911" s="112">
        <v>90858</v>
      </c>
      <c r="C911" t="s">
        <v>3225</v>
      </c>
      <c r="D911" s="108">
        <v>0</v>
      </c>
      <c r="E911" s="81" t="str">
        <f>VLOOKUP(B911,Table1[[Codigo_servico]:[Subtotal_servico]],9,FALSE)</f>
        <v>UN</v>
      </c>
      <c r="F911" s="109">
        <f>VLOOKUP(B911,Table1[[Codigo_servico]:[Subtotal_servico]],11,FALSE)</f>
        <v>2415.797862068966</v>
      </c>
      <c r="G911" s="106">
        <f t="shared" si="13"/>
        <v>0</v>
      </c>
    </row>
    <row r="912" spans="2:7" hidden="1" x14ac:dyDescent="0.25">
      <c r="B912" s="112">
        <v>90880</v>
      </c>
      <c r="C912" t="s">
        <v>3226</v>
      </c>
      <c r="D912" s="108">
        <v>0</v>
      </c>
      <c r="E912" s="81" t="str">
        <f>VLOOKUP(B912,Table1[[Codigo_servico]:[Subtotal_servico]],9,FALSE)</f>
        <v>UN</v>
      </c>
      <c r="F912" s="109">
        <f>VLOOKUP(B912,Table1[[Codigo_servico]:[Subtotal_servico]],11,FALSE)</f>
        <v>317.07332628763055</v>
      </c>
      <c r="G912" s="106">
        <f t="shared" si="13"/>
        <v>0</v>
      </c>
    </row>
    <row r="913" spans="2:7" hidden="1" x14ac:dyDescent="0.25">
      <c r="B913" s="112">
        <v>90881</v>
      </c>
      <c r="C913" t="s">
        <v>3227</v>
      </c>
      <c r="D913" s="108">
        <v>0</v>
      </c>
      <c r="E913" s="81" t="str">
        <f>VLOOKUP(B913,Table1[[Codigo_servico]:[Subtotal_servico]],9,FALSE)</f>
        <v>UN</v>
      </c>
      <c r="F913" s="109">
        <f>VLOOKUP(B913,Table1[[Codigo_servico]:[Subtotal_servico]],11,FALSE)</f>
        <v>317.07332628763055</v>
      </c>
      <c r="G913" s="106">
        <f t="shared" si="13"/>
        <v>0</v>
      </c>
    </row>
    <row r="914" spans="2:7" hidden="1" x14ac:dyDescent="0.25">
      <c r="B914" s="112">
        <v>90882</v>
      </c>
      <c r="C914" t="s">
        <v>3228</v>
      </c>
      <c r="D914" s="108">
        <v>0</v>
      </c>
      <c r="E914" s="81" t="str">
        <f>VLOOKUP(B914,Table1[[Codigo_servico]:[Subtotal_servico]],9,FALSE)</f>
        <v>UN</v>
      </c>
      <c r="F914" s="109">
        <f>VLOOKUP(B914,Table1[[Codigo_servico]:[Subtotal_servico]],11,FALSE)</f>
        <v>317.07332628763049</v>
      </c>
      <c r="G914" s="106">
        <f t="shared" si="13"/>
        <v>0</v>
      </c>
    </row>
    <row r="915" spans="2:7" hidden="1" x14ac:dyDescent="0.25">
      <c r="B915" s="112">
        <v>90883</v>
      </c>
      <c r="C915" t="s">
        <v>3229</v>
      </c>
      <c r="D915" s="108">
        <v>0</v>
      </c>
      <c r="E915" s="81" t="str">
        <f>VLOOKUP(B915,Table1[[Codigo_servico]:[Subtotal_servico]],9,FALSE)</f>
        <v>UN</v>
      </c>
      <c r="F915" s="109">
        <f>VLOOKUP(B915,Table1[[Codigo_servico]:[Subtotal_servico]],11,FALSE)</f>
        <v>320.31505133278654</v>
      </c>
      <c r="G915" s="106">
        <f t="shared" ref="G915:G978" si="14">D915*F915</f>
        <v>0</v>
      </c>
    </row>
    <row r="916" spans="2:7" hidden="1" x14ac:dyDescent="0.25">
      <c r="B916" s="112">
        <v>90885</v>
      </c>
      <c r="C916" t="s">
        <v>3230</v>
      </c>
      <c r="D916" s="108">
        <v>0</v>
      </c>
      <c r="E916" s="81" t="str">
        <f>VLOOKUP(B916,Table1[[Codigo_servico]:[Subtotal_servico]],9,FALSE)</f>
        <v>UN</v>
      </c>
      <c r="F916" s="109">
        <f>VLOOKUP(B916,Table1[[Codigo_servico]:[Subtotal_servico]],11,FALSE)</f>
        <v>414.51830142309848</v>
      </c>
      <c r="G916" s="106">
        <f t="shared" si="14"/>
        <v>0</v>
      </c>
    </row>
    <row r="917" spans="2:7" hidden="1" x14ac:dyDescent="0.25">
      <c r="B917" s="112">
        <v>90886</v>
      </c>
      <c r="C917" t="s">
        <v>3231</v>
      </c>
      <c r="D917" s="108">
        <v>0</v>
      </c>
      <c r="E917" s="81" t="str">
        <f>VLOOKUP(B917,Table1[[Codigo_servico]:[Subtotal_servico]],9,FALSE)</f>
        <v>UN</v>
      </c>
      <c r="F917" s="109">
        <f>VLOOKUP(B917,Table1[[Codigo_servico]:[Subtotal_servico]],11,FALSE)</f>
        <v>455.7427515134105</v>
      </c>
      <c r="G917" s="106">
        <f t="shared" si="14"/>
        <v>0</v>
      </c>
    </row>
    <row r="918" spans="2:7" hidden="1" x14ac:dyDescent="0.25">
      <c r="B918" s="112">
        <v>90890</v>
      </c>
      <c r="C918" t="s">
        <v>3232</v>
      </c>
      <c r="D918" s="108">
        <v>0</v>
      </c>
      <c r="E918" s="81" t="str">
        <f>VLOOKUP(B918,Table1[[Codigo_servico]:[Subtotal_servico]],9,FALSE)</f>
        <v>UN</v>
      </c>
      <c r="F918" s="109">
        <f>VLOOKUP(B918,Table1[[Codigo_servico]:[Subtotal_servico]],11,FALSE)</f>
        <v>606.0432765585665</v>
      </c>
      <c r="G918" s="106">
        <f t="shared" si="14"/>
        <v>0</v>
      </c>
    </row>
    <row r="919" spans="2:7" hidden="1" x14ac:dyDescent="0.25">
      <c r="B919" s="112">
        <v>90920</v>
      </c>
      <c r="C919" t="s">
        <v>3233</v>
      </c>
      <c r="D919" s="108">
        <v>0</v>
      </c>
      <c r="E919" s="81" t="str">
        <f>VLOOKUP(B919,Table1[[Codigo_servico]:[Subtotal_servico]],9,FALSE)</f>
        <v>UN</v>
      </c>
      <c r="F919" s="109">
        <f>VLOOKUP(B919,Table1[[Codigo_servico]:[Subtotal_servico]],11,FALSE)</f>
        <v>58.78602522577993</v>
      </c>
      <c r="G919" s="106">
        <f t="shared" si="14"/>
        <v>0</v>
      </c>
    </row>
    <row r="920" spans="2:7" hidden="1" x14ac:dyDescent="0.25">
      <c r="B920" s="112">
        <v>90922</v>
      </c>
      <c r="C920" t="s">
        <v>3234</v>
      </c>
      <c r="D920" s="108">
        <v>0</v>
      </c>
      <c r="E920" s="81" t="str">
        <f>VLOOKUP(B920,Table1[[Codigo_servico]:[Subtotal_servico]],9,FALSE)</f>
        <v>UN</v>
      </c>
      <c r="F920" s="109">
        <f>VLOOKUP(B920,Table1[[Codigo_servico]:[Subtotal_servico]],11,FALSE)</f>
        <v>51.1535003612479</v>
      </c>
      <c r="G920" s="106">
        <f t="shared" si="14"/>
        <v>0</v>
      </c>
    </row>
    <row r="921" spans="2:7" hidden="1" x14ac:dyDescent="0.25">
      <c r="B921" s="112">
        <v>90925</v>
      </c>
      <c r="C921" t="s">
        <v>3235</v>
      </c>
      <c r="D921" s="108">
        <v>0</v>
      </c>
      <c r="E921" s="81" t="str">
        <f>VLOOKUP(B921,Table1[[Codigo_servico]:[Subtotal_servico]],9,FALSE)</f>
        <v>UN</v>
      </c>
      <c r="F921" s="109">
        <f>VLOOKUP(B921,Table1[[Codigo_servico]:[Subtotal_servico]],11,FALSE)</f>
        <v>98.927700361247886</v>
      </c>
      <c r="G921" s="106">
        <f t="shared" si="14"/>
        <v>0</v>
      </c>
    </row>
    <row r="922" spans="2:7" hidden="1" x14ac:dyDescent="0.25">
      <c r="B922" s="112">
        <v>90932</v>
      </c>
      <c r="C922" t="s">
        <v>3236</v>
      </c>
      <c r="D922" s="108">
        <v>0</v>
      </c>
      <c r="E922" s="81" t="str">
        <f>VLOOKUP(B922,Table1[[Codigo_servico]:[Subtotal_servico]],9,FALSE)</f>
        <v>UN</v>
      </c>
      <c r="F922" s="109">
        <f>VLOOKUP(B922,Table1[[Codigo_servico]:[Subtotal_servico]],11,FALSE)</f>
        <v>293.48545135467958</v>
      </c>
      <c r="G922" s="106">
        <f t="shared" si="14"/>
        <v>0</v>
      </c>
    </row>
    <row r="923" spans="2:7" hidden="1" x14ac:dyDescent="0.25">
      <c r="B923" s="112">
        <v>90935</v>
      </c>
      <c r="C923" t="s">
        <v>3237</v>
      </c>
      <c r="D923" s="108">
        <v>0</v>
      </c>
      <c r="E923" s="81" t="str">
        <f>VLOOKUP(B923,Table1[[Codigo_servico]:[Subtotal_servico]],9,FALSE)</f>
        <v>UN</v>
      </c>
      <c r="F923" s="109">
        <f>VLOOKUP(B923,Table1[[Codigo_servico]:[Subtotal_servico]],11,FALSE)</f>
        <v>264.86285135467961</v>
      </c>
      <c r="G923" s="106">
        <f t="shared" si="14"/>
        <v>0</v>
      </c>
    </row>
    <row r="924" spans="2:7" hidden="1" x14ac:dyDescent="0.25">
      <c r="B924" s="112">
        <v>90936</v>
      </c>
      <c r="C924" t="s">
        <v>3238</v>
      </c>
      <c r="D924" s="108">
        <v>0</v>
      </c>
      <c r="E924" s="81" t="str">
        <f>VLOOKUP(B924,Table1[[Codigo_servico]:[Subtotal_servico]],9,FALSE)</f>
        <v>UN</v>
      </c>
      <c r="F924" s="109">
        <f>VLOOKUP(B924,Table1[[Codigo_servico]:[Subtotal_servico]],11,FALSE)</f>
        <v>345.74272612889962</v>
      </c>
      <c r="G924" s="106">
        <f t="shared" si="14"/>
        <v>0</v>
      </c>
    </row>
    <row r="925" spans="2:7" hidden="1" x14ac:dyDescent="0.25">
      <c r="B925" s="112">
        <v>90937</v>
      </c>
      <c r="C925" t="s">
        <v>3239</v>
      </c>
      <c r="D925" s="108">
        <v>0</v>
      </c>
      <c r="E925" s="81" t="str">
        <f>VLOOKUP(B925,Table1[[Codigo_servico]:[Subtotal_servico]],9,FALSE)</f>
        <v>UN</v>
      </c>
      <c r="F925" s="109">
        <f>VLOOKUP(B925,Table1[[Codigo_servico]:[Subtotal_servico]],11,FALSE)</f>
        <v>210.6766756773398</v>
      </c>
      <c r="G925" s="106">
        <f t="shared" si="14"/>
        <v>0</v>
      </c>
    </row>
    <row r="926" spans="2:7" hidden="1" x14ac:dyDescent="0.25">
      <c r="B926" s="112">
        <v>90941</v>
      </c>
      <c r="C926" t="s">
        <v>3240</v>
      </c>
      <c r="D926" s="108">
        <v>0</v>
      </c>
      <c r="E926" s="81" t="str">
        <f>VLOOKUP(B926,Table1[[Codigo_servico]:[Subtotal_servico]],9,FALSE)</f>
        <v>UN</v>
      </c>
      <c r="F926" s="109">
        <f>VLOOKUP(B926,Table1[[Codigo_servico]:[Subtotal_servico]],11,FALSE)</f>
        <v>106.29030036124789</v>
      </c>
      <c r="G926" s="106">
        <f t="shared" si="14"/>
        <v>0</v>
      </c>
    </row>
    <row r="927" spans="2:7" hidden="1" x14ac:dyDescent="0.25">
      <c r="B927" s="112">
        <v>90942</v>
      </c>
      <c r="C927" t="s">
        <v>3241</v>
      </c>
      <c r="D927" s="108">
        <v>0</v>
      </c>
      <c r="E927" s="81" t="str">
        <f>VLOOKUP(B927,Table1[[Codigo_servico]:[Subtotal_servico]],9,FALSE)</f>
        <v>UN</v>
      </c>
      <c r="F927" s="109">
        <f>VLOOKUP(B927,Table1[[Codigo_servico]:[Subtotal_servico]],11,FALSE)</f>
        <v>163.60250036124785</v>
      </c>
      <c r="G927" s="106">
        <f t="shared" si="14"/>
        <v>0</v>
      </c>
    </row>
    <row r="928" spans="2:7" hidden="1" x14ac:dyDescent="0.25">
      <c r="B928" s="112">
        <v>90943</v>
      </c>
      <c r="C928" t="s">
        <v>1371</v>
      </c>
      <c r="D928" s="108">
        <v>0</v>
      </c>
      <c r="E928" s="81" t="str">
        <f>VLOOKUP(B928,Table1[[Codigo_servico]:[Subtotal_servico]],9,FALSE)</f>
        <v>UN</v>
      </c>
      <c r="F928" s="109">
        <f>VLOOKUP(B928,Table1[[Codigo_servico]:[Subtotal_servico]],11,FALSE)</f>
        <v>133.69045045155985</v>
      </c>
      <c r="G928" s="106">
        <f t="shared" si="14"/>
        <v>0</v>
      </c>
    </row>
    <row r="929" spans="2:7" hidden="1" x14ac:dyDescent="0.25">
      <c r="B929" s="112">
        <v>90957</v>
      </c>
      <c r="C929" t="s">
        <v>3242</v>
      </c>
      <c r="D929" s="108">
        <v>0</v>
      </c>
      <c r="E929" s="81" t="str">
        <f>VLOOKUP(B929,Table1[[Codigo_servico]:[Subtotal_servico]],9,FALSE)</f>
        <v>UN</v>
      </c>
      <c r="F929" s="109">
        <f>VLOOKUP(B929,Table1[[Codigo_servico]:[Subtotal_servico]],11,FALSE)</f>
        <v>373.97330090311971</v>
      </c>
      <c r="G929" s="106">
        <f t="shared" si="14"/>
        <v>0</v>
      </c>
    </row>
    <row r="930" spans="2:7" hidden="1" x14ac:dyDescent="0.25">
      <c r="B930" s="112">
        <v>90967</v>
      </c>
      <c r="C930" t="s">
        <v>3243</v>
      </c>
      <c r="D930" s="108">
        <v>0</v>
      </c>
      <c r="E930" s="81" t="str">
        <f>VLOOKUP(B930,Table1[[Codigo_servico]:[Subtotal_servico]],9,FALSE)</f>
        <v>UN</v>
      </c>
      <c r="F930" s="109">
        <f>VLOOKUP(B930,Table1[[Codigo_servico]:[Subtotal_servico]],11,FALSE)</f>
        <v>102.86737549671585</v>
      </c>
      <c r="G930" s="106">
        <f t="shared" si="14"/>
        <v>0</v>
      </c>
    </row>
    <row r="931" spans="2:7" hidden="1" x14ac:dyDescent="0.25">
      <c r="B931" s="112">
        <v>90969</v>
      </c>
      <c r="C931" t="s">
        <v>3244</v>
      </c>
      <c r="D931" s="108">
        <v>0</v>
      </c>
      <c r="E931" s="81" t="str">
        <f>VLOOKUP(B931,Table1[[Codigo_servico]:[Subtotal_servico]],9,FALSE)</f>
        <v>UN</v>
      </c>
      <c r="F931" s="109">
        <f>VLOOKUP(B931,Table1[[Codigo_servico]:[Subtotal_servico]],11,FALSE)</f>
        <v>122.89557567733979</v>
      </c>
      <c r="G931" s="106">
        <f t="shared" si="14"/>
        <v>0</v>
      </c>
    </row>
    <row r="932" spans="2:7" hidden="1" x14ac:dyDescent="0.25">
      <c r="B932" s="112">
        <v>90971</v>
      </c>
      <c r="C932" t="s">
        <v>3245</v>
      </c>
      <c r="D932" s="108">
        <v>0</v>
      </c>
      <c r="E932" s="81" t="str">
        <f>VLOOKUP(B932,Table1[[Codigo_servico]:[Subtotal_servico]],9,FALSE)</f>
        <v>UN</v>
      </c>
      <c r="F932" s="109">
        <f>VLOOKUP(B932,Table1[[Codigo_servico]:[Subtotal_servico]],11,FALSE)</f>
        <v>85.508575496715849</v>
      </c>
      <c r="G932" s="106">
        <f t="shared" si="14"/>
        <v>0</v>
      </c>
    </row>
    <row r="933" spans="2:7" hidden="1" x14ac:dyDescent="0.25">
      <c r="B933" s="112">
        <v>90972</v>
      </c>
      <c r="C933" t="s">
        <v>3246</v>
      </c>
      <c r="D933" s="108">
        <v>0</v>
      </c>
      <c r="E933" s="81" t="str">
        <f>VLOOKUP(B933,Table1[[Codigo_servico]:[Subtotal_servico]],9,FALSE)</f>
        <v>UN</v>
      </c>
      <c r="F933" s="109">
        <f>VLOOKUP(B933,Table1[[Codigo_servico]:[Subtotal_servico]],11,FALSE)</f>
        <v>101.82697567733982</v>
      </c>
      <c r="G933" s="106">
        <f t="shared" si="14"/>
        <v>0</v>
      </c>
    </row>
    <row r="934" spans="2:7" hidden="1" x14ac:dyDescent="0.25">
      <c r="B934" s="112">
        <v>90974</v>
      </c>
      <c r="C934" t="s">
        <v>3247</v>
      </c>
      <c r="D934" s="108">
        <v>0</v>
      </c>
      <c r="E934" s="81" t="str">
        <f>VLOOKUP(B934,Table1[[Codigo_servico]:[Subtotal_servico]],9,FALSE)</f>
        <v>UN</v>
      </c>
      <c r="F934" s="109">
        <f>VLOOKUP(B934,Table1[[Codigo_servico]:[Subtotal_servico]],11,FALSE)</f>
        <v>110.14367549671586</v>
      </c>
      <c r="G934" s="106">
        <f t="shared" si="14"/>
        <v>0</v>
      </c>
    </row>
    <row r="935" spans="2:7" hidden="1" x14ac:dyDescent="0.25">
      <c r="B935" s="112">
        <v>90975</v>
      </c>
      <c r="C935" t="s">
        <v>3248</v>
      </c>
      <c r="D935" s="108">
        <v>0</v>
      </c>
      <c r="E935" s="81" t="str">
        <f>VLOOKUP(B935,Table1[[Codigo_servico]:[Subtotal_servico]],9,FALSE)</f>
        <v>UN</v>
      </c>
      <c r="F935" s="109">
        <f>VLOOKUP(B935,Table1[[Codigo_servico]:[Subtotal_servico]],11,FALSE)</f>
        <v>131.57237567733981</v>
      </c>
      <c r="G935" s="106">
        <f t="shared" si="14"/>
        <v>0</v>
      </c>
    </row>
    <row r="936" spans="2:7" hidden="1" x14ac:dyDescent="0.25">
      <c r="B936" s="112">
        <v>90976</v>
      </c>
      <c r="C936" t="s">
        <v>3249</v>
      </c>
      <c r="D936" s="108">
        <v>0</v>
      </c>
      <c r="E936" s="81" t="str">
        <f>VLOOKUP(B936,Table1[[Codigo_servico]:[Subtotal_servico]],9,FALSE)</f>
        <v>UN</v>
      </c>
      <c r="F936" s="109">
        <f>VLOOKUP(B936,Table1[[Codigo_servico]:[Subtotal_servico]],11,FALSE)</f>
        <v>145.77697567733978</v>
      </c>
      <c r="G936" s="106">
        <f t="shared" si="14"/>
        <v>0</v>
      </c>
    </row>
    <row r="937" spans="2:7" hidden="1" x14ac:dyDescent="0.25">
      <c r="B937" s="112">
        <v>90978</v>
      </c>
      <c r="C937" t="s">
        <v>3250</v>
      </c>
      <c r="D937" s="108">
        <v>0</v>
      </c>
      <c r="E937" s="81" t="str">
        <f>VLOOKUP(B937,Table1[[Codigo_servico]:[Subtotal_servico]],9,FALSE)</f>
        <v>UN</v>
      </c>
      <c r="F937" s="109">
        <f>VLOOKUP(B937,Table1[[Codigo_servico]:[Subtotal_servico]],11,FALSE)</f>
        <v>118.94377549671584</v>
      </c>
      <c r="G937" s="106">
        <f t="shared" si="14"/>
        <v>0</v>
      </c>
    </row>
    <row r="938" spans="2:7" hidden="1" x14ac:dyDescent="0.25">
      <c r="B938" s="112">
        <v>90979</v>
      </c>
      <c r="C938" t="s">
        <v>3251</v>
      </c>
      <c r="D938" s="108">
        <v>0</v>
      </c>
      <c r="E938" s="81" t="str">
        <f>VLOOKUP(B938,Table1[[Codigo_servico]:[Subtotal_servico]],9,FALSE)</f>
        <v>UN</v>
      </c>
      <c r="F938" s="109">
        <f>VLOOKUP(B938,Table1[[Codigo_servico]:[Subtotal_servico]],11,FALSE)</f>
        <v>144.41187567733976</v>
      </c>
      <c r="G938" s="106">
        <f t="shared" si="14"/>
        <v>0</v>
      </c>
    </row>
    <row r="939" spans="2:7" hidden="1" x14ac:dyDescent="0.25">
      <c r="B939" s="112">
        <v>90987</v>
      </c>
      <c r="C939" t="s">
        <v>3252</v>
      </c>
      <c r="D939" s="108">
        <v>0</v>
      </c>
      <c r="E939" s="81" t="str">
        <f>VLOOKUP(B939,Table1[[Codigo_servico]:[Subtotal_servico]],9,FALSE)</f>
        <v>UN</v>
      </c>
      <c r="F939" s="109">
        <f>VLOOKUP(B939,Table1[[Codigo_servico]:[Subtotal_servico]],11,FALSE)</f>
        <v>130.71497567733979</v>
      </c>
      <c r="G939" s="106">
        <f t="shared" si="14"/>
        <v>0</v>
      </c>
    </row>
    <row r="940" spans="2:7" hidden="1" x14ac:dyDescent="0.25">
      <c r="B940" s="112">
        <v>90988</v>
      </c>
      <c r="C940" t="s">
        <v>3253</v>
      </c>
      <c r="D940" s="108">
        <v>0</v>
      </c>
      <c r="E940" s="81" t="str">
        <f>VLOOKUP(B940,Table1[[Codigo_servico]:[Subtotal_servico]],9,FALSE)</f>
        <v>UN</v>
      </c>
      <c r="F940" s="109">
        <f>VLOOKUP(B940,Table1[[Codigo_servico]:[Subtotal_servico]],11,FALSE)</f>
        <v>179.90467567733978</v>
      </c>
      <c r="G940" s="106">
        <f t="shared" si="14"/>
        <v>0</v>
      </c>
    </row>
    <row r="941" spans="2:7" hidden="1" x14ac:dyDescent="0.25">
      <c r="B941" s="112">
        <v>90989</v>
      </c>
      <c r="C941" t="s">
        <v>3254</v>
      </c>
      <c r="D941" s="108">
        <v>0</v>
      </c>
      <c r="E941" s="81" t="str">
        <f>VLOOKUP(B941,Table1[[Codigo_servico]:[Subtotal_servico]],9,FALSE)</f>
        <v>UN</v>
      </c>
      <c r="F941" s="109">
        <f>VLOOKUP(B941,Table1[[Codigo_servico]:[Subtotal_servico]],11,FALSE)</f>
        <v>158.14117549671585</v>
      </c>
      <c r="G941" s="106">
        <f t="shared" si="14"/>
        <v>0</v>
      </c>
    </row>
    <row r="942" spans="2:7" x14ac:dyDescent="0.25">
      <c r="B942" s="112">
        <v>90990</v>
      </c>
      <c r="C942" t="s">
        <v>3255</v>
      </c>
      <c r="D942" s="108">
        <v>20</v>
      </c>
      <c r="E942" s="81" t="str">
        <f>VLOOKUP(B942,Table1[[Codigo_servico]:[Subtotal_servico]],9,FALSE)</f>
        <v>UN</v>
      </c>
      <c r="F942" s="109">
        <f>VLOOKUP(B942,Table1[[Codigo_servico]:[Subtotal_servico]],11,FALSE)</f>
        <v>189.30217567733979</v>
      </c>
      <c r="G942" s="106">
        <f t="shared" si="14"/>
        <v>3786.043513546796</v>
      </c>
    </row>
    <row r="943" spans="2:7" hidden="1" x14ac:dyDescent="0.25">
      <c r="B943" s="112">
        <v>90991</v>
      </c>
      <c r="C943" t="s">
        <v>3256</v>
      </c>
      <c r="D943" s="108">
        <v>0</v>
      </c>
      <c r="E943" s="81" t="str">
        <f>VLOOKUP(B943,Table1[[Codigo_servico]:[Subtotal_servico]],9,FALSE)</f>
        <v>UN</v>
      </c>
      <c r="F943" s="109">
        <f>VLOOKUP(B943,Table1[[Codigo_servico]:[Subtotal_servico]],11,FALSE)</f>
        <v>199.79067549671583</v>
      </c>
      <c r="G943" s="106">
        <f t="shared" si="14"/>
        <v>0</v>
      </c>
    </row>
    <row r="944" spans="2:7" x14ac:dyDescent="0.25">
      <c r="B944" s="112">
        <v>90992</v>
      </c>
      <c r="C944" t="s">
        <v>3257</v>
      </c>
      <c r="D944" s="108">
        <v>10</v>
      </c>
      <c r="E944" s="81" t="str">
        <f>VLOOKUP(B944,Table1[[Codigo_servico]:[Subtotal_servico]],9,FALSE)</f>
        <v>UN</v>
      </c>
      <c r="F944" s="109">
        <f>VLOOKUP(B944,Table1[[Codigo_servico]:[Subtotal_servico]],11,FALSE)</f>
        <v>250.45957567733979</v>
      </c>
      <c r="G944" s="106">
        <f t="shared" si="14"/>
        <v>2504.5957567733976</v>
      </c>
    </row>
    <row r="945" spans="2:7" hidden="1" x14ac:dyDescent="0.25">
      <c r="B945" s="112">
        <v>90993</v>
      </c>
      <c r="C945" t="s">
        <v>3258</v>
      </c>
      <c r="D945" s="108">
        <v>0</v>
      </c>
      <c r="E945" s="81" t="str">
        <f>VLOOKUP(B945,Table1[[Codigo_servico]:[Subtotal_servico]],9,FALSE)</f>
        <v>UN</v>
      </c>
      <c r="F945" s="109">
        <f>VLOOKUP(B945,Table1[[Codigo_servico]:[Subtotal_servico]],11,FALSE)</f>
        <v>135.40727549671584</v>
      </c>
      <c r="G945" s="106">
        <f t="shared" si="14"/>
        <v>0</v>
      </c>
    </row>
    <row r="946" spans="2:7" hidden="1" x14ac:dyDescent="0.25">
      <c r="B946" s="112">
        <v>90994</v>
      </c>
      <c r="C946" t="s">
        <v>3259</v>
      </c>
      <c r="D946" s="108">
        <v>0</v>
      </c>
      <c r="E946" s="81" t="str">
        <f>VLOOKUP(B946,Table1[[Codigo_servico]:[Subtotal_servico]],9,FALSE)</f>
        <v>UN</v>
      </c>
      <c r="F946" s="109">
        <f>VLOOKUP(B946,Table1[[Codigo_servico]:[Subtotal_servico]],11,FALSE)</f>
        <v>160.59327549671582</v>
      </c>
      <c r="G946" s="106">
        <f t="shared" si="14"/>
        <v>0</v>
      </c>
    </row>
    <row r="947" spans="2:7" hidden="1" x14ac:dyDescent="0.25">
      <c r="B947" s="112">
        <v>90995</v>
      </c>
      <c r="C947" t="s">
        <v>3260</v>
      </c>
      <c r="D947" s="108">
        <v>0</v>
      </c>
      <c r="E947" s="81" t="str">
        <f>VLOOKUP(B947,Table1[[Codigo_servico]:[Subtotal_servico]],9,FALSE)</f>
        <v>UN</v>
      </c>
      <c r="F947" s="109">
        <f>VLOOKUP(B947,Table1[[Codigo_servico]:[Subtotal_servico]],11,FALSE)</f>
        <v>156.63097567733976</v>
      </c>
      <c r="G947" s="106">
        <f t="shared" si="14"/>
        <v>0</v>
      </c>
    </row>
    <row r="948" spans="2:7" hidden="1" x14ac:dyDescent="0.25">
      <c r="B948" s="112">
        <v>90996</v>
      </c>
      <c r="C948" t="s">
        <v>3261</v>
      </c>
      <c r="D948" s="108">
        <v>0</v>
      </c>
      <c r="E948" s="81" t="str">
        <f>VLOOKUP(B948,Table1[[Codigo_servico]:[Subtotal_servico]],9,FALSE)</f>
        <v>UN</v>
      </c>
      <c r="F948" s="109">
        <f>VLOOKUP(B948,Table1[[Codigo_servico]:[Subtotal_servico]],11,FALSE)</f>
        <v>205.56927567733982</v>
      </c>
      <c r="G948" s="106">
        <f t="shared" si="14"/>
        <v>0</v>
      </c>
    </row>
    <row r="949" spans="2:7" hidden="1" x14ac:dyDescent="0.25">
      <c r="B949" s="112">
        <v>91010</v>
      </c>
      <c r="C949" t="s">
        <v>3262</v>
      </c>
      <c r="D949" s="108">
        <v>0</v>
      </c>
      <c r="E949" s="81" t="str">
        <f>VLOOKUP(B949,Table1[[Codigo_servico]:[Subtotal_servico]],9,FALSE)</f>
        <v>UN</v>
      </c>
      <c r="F949" s="109">
        <f>VLOOKUP(B949,Table1[[Codigo_servico]:[Subtotal_servico]],11,FALSE)</f>
        <v>1314.0761038861544</v>
      </c>
      <c r="G949" s="106">
        <f t="shared" si="14"/>
        <v>0</v>
      </c>
    </row>
    <row r="950" spans="2:7" hidden="1" x14ac:dyDescent="0.25">
      <c r="B950" s="112">
        <v>91020</v>
      </c>
      <c r="C950" t="s">
        <v>3263</v>
      </c>
      <c r="D950" s="108">
        <v>0</v>
      </c>
      <c r="E950" s="81" t="str">
        <f>VLOOKUP(B950,Table1[[Codigo_servico]:[Subtotal_servico]],9,FALSE)</f>
        <v>UN</v>
      </c>
      <c r="F950" s="109">
        <f>VLOOKUP(B950,Table1[[Codigo_servico]:[Subtotal_servico]],11,FALSE)</f>
        <v>56.041750451559864</v>
      </c>
      <c r="G950" s="106">
        <f t="shared" si="14"/>
        <v>0</v>
      </c>
    </row>
    <row r="951" spans="2:7" hidden="1" x14ac:dyDescent="0.25">
      <c r="B951" s="112">
        <v>91023</v>
      </c>
      <c r="C951" t="s">
        <v>3264</v>
      </c>
      <c r="D951" s="108">
        <v>0</v>
      </c>
      <c r="E951" s="81" t="str">
        <f>VLOOKUP(B951,Table1[[Codigo_servico]:[Subtotal_servico]],9,FALSE)</f>
        <v>UN</v>
      </c>
      <c r="F951" s="109">
        <f>VLOOKUP(B951,Table1[[Codigo_servico]:[Subtotal_servico]],11,FALSE)</f>
        <v>154.5498756773398</v>
      </c>
      <c r="G951" s="106">
        <f t="shared" si="14"/>
        <v>0</v>
      </c>
    </row>
    <row r="952" spans="2:7" hidden="1" x14ac:dyDescent="0.25">
      <c r="B952" s="112">
        <v>91024</v>
      </c>
      <c r="C952" t="s">
        <v>3265</v>
      </c>
      <c r="D952" s="108">
        <v>0</v>
      </c>
      <c r="E952" s="81" t="str">
        <f>VLOOKUP(B952,Table1[[Codigo_servico]:[Subtotal_servico]],9,FALSE)</f>
        <v>UN</v>
      </c>
      <c r="F952" s="109">
        <f>VLOOKUP(B952,Table1[[Codigo_servico]:[Subtotal_servico]],11,FALSE)</f>
        <v>410.06927567733982</v>
      </c>
      <c r="G952" s="106">
        <f t="shared" si="14"/>
        <v>0</v>
      </c>
    </row>
    <row r="953" spans="2:7" hidden="1" x14ac:dyDescent="0.25">
      <c r="B953" s="112">
        <v>91026</v>
      </c>
      <c r="C953" t="s">
        <v>1482</v>
      </c>
      <c r="D953" s="108">
        <v>0</v>
      </c>
      <c r="E953" s="81" t="str">
        <f>VLOOKUP(B953,Table1[[Codigo_servico]:[Subtotal_servico]],9,FALSE)</f>
        <v>UN</v>
      </c>
      <c r="F953" s="109">
        <f>VLOOKUP(B953,Table1[[Codigo_servico]:[Subtotal_servico]],11,FALSE)</f>
        <v>91.316875677339794</v>
      </c>
      <c r="G953" s="106">
        <f t="shared" si="14"/>
        <v>0</v>
      </c>
    </row>
    <row r="954" spans="2:7" hidden="1" x14ac:dyDescent="0.25">
      <c r="B954" s="112">
        <v>91027</v>
      </c>
      <c r="C954" t="s">
        <v>3266</v>
      </c>
      <c r="D954" s="108">
        <v>0</v>
      </c>
      <c r="E954" s="81" t="str">
        <f>VLOOKUP(B954,Table1[[Codigo_servico]:[Subtotal_servico]],9,FALSE)</f>
        <v>UN</v>
      </c>
      <c r="F954" s="109">
        <f>VLOOKUP(B954,Table1[[Codigo_servico]:[Subtotal_servico]],11,FALSE)</f>
        <v>156.9300756773398</v>
      </c>
      <c r="G954" s="106">
        <f t="shared" si="14"/>
        <v>0</v>
      </c>
    </row>
    <row r="955" spans="2:7" hidden="1" x14ac:dyDescent="0.25">
      <c r="B955" s="112">
        <v>91030</v>
      </c>
      <c r="C955" t="s">
        <v>3267</v>
      </c>
      <c r="D955" s="108">
        <v>0</v>
      </c>
      <c r="E955" s="81" t="str">
        <f>VLOOKUP(B955,Table1[[Codigo_servico]:[Subtotal_servico]],9,FALSE)</f>
        <v>UN</v>
      </c>
      <c r="F955" s="109">
        <f>VLOOKUP(B955,Table1[[Codigo_servico]:[Subtotal_servico]],11,FALSE)</f>
        <v>262.37532522577993</v>
      </c>
      <c r="G955" s="106">
        <f t="shared" si="14"/>
        <v>0</v>
      </c>
    </row>
    <row r="956" spans="2:7" hidden="1" x14ac:dyDescent="0.25">
      <c r="B956" s="112">
        <v>91031</v>
      </c>
      <c r="C956" t="s">
        <v>3268</v>
      </c>
      <c r="D956" s="108">
        <v>0</v>
      </c>
      <c r="E956" s="81" t="str">
        <f>VLOOKUP(B956,Table1[[Codigo_servico]:[Subtotal_servico]],9,FALSE)</f>
        <v>UN</v>
      </c>
      <c r="F956" s="109">
        <f>VLOOKUP(B956,Table1[[Codigo_servico]:[Subtotal_servico]],11,FALSE)</f>
        <v>188.58362522577994</v>
      </c>
      <c r="G956" s="106">
        <f t="shared" si="14"/>
        <v>0</v>
      </c>
    </row>
    <row r="957" spans="2:7" hidden="1" x14ac:dyDescent="0.25">
      <c r="B957" s="112">
        <v>91032</v>
      </c>
      <c r="C957" t="s">
        <v>3269</v>
      </c>
      <c r="D957" s="108">
        <v>0</v>
      </c>
      <c r="E957" s="81" t="str">
        <f>VLOOKUP(B957,Table1[[Codigo_servico]:[Subtotal_servico]],9,FALSE)</f>
        <v>UN</v>
      </c>
      <c r="F957" s="109">
        <f>VLOOKUP(B957,Table1[[Codigo_servico]:[Subtotal_servico]],11,FALSE)</f>
        <v>226.87532522577993</v>
      </c>
      <c r="G957" s="106">
        <f t="shared" si="14"/>
        <v>0</v>
      </c>
    </row>
    <row r="958" spans="2:7" hidden="1" x14ac:dyDescent="0.25">
      <c r="B958" s="112">
        <v>91036</v>
      </c>
      <c r="C958" t="s">
        <v>3270</v>
      </c>
      <c r="D958" s="108">
        <v>0</v>
      </c>
      <c r="E958" s="81" t="str">
        <f>VLOOKUP(B958,Table1[[Codigo_servico]:[Subtotal_servico]],9,FALSE)</f>
        <v>UN</v>
      </c>
      <c r="F958" s="109">
        <f>VLOOKUP(B958,Table1[[Codigo_servico]:[Subtotal_servico]],11,FALSE)</f>
        <v>267.5820955240834</v>
      </c>
      <c r="G958" s="106">
        <f t="shared" si="14"/>
        <v>0</v>
      </c>
    </row>
    <row r="959" spans="2:7" hidden="1" x14ac:dyDescent="0.25">
      <c r="B959" s="112">
        <v>91050</v>
      </c>
      <c r="C959" t="s">
        <v>3271</v>
      </c>
      <c r="D959" s="108">
        <v>0</v>
      </c>
      <c r="E959" s="81" t="str">
        <f>VLOOKUP(B959,Table1[[Codigo_servico]:[Subtotal_servico]],9,FALSE)</f>
        <v>UN</v>
      </c>
      <c r="F959" s="109">
        <f>VLOOKUP(B959,Table1[[Codigo_servico]:[Subtotal_servico]],11,FALSE)</f>
        <v>799.72371165846369</v>
      </c>
      <c r="G959" s="106">
        <f t="shared" si="14"/>
        <v>0</v>
      </c>
    </row>
    <row r="960" spans="2:7" hidden="1" x14ac:dyDescent="0.25">
      <c r="B960" s="112">
        <v>91053</v>
      </c>
      <c r="C960" t="s">
        <v>3272</v>
      </c>
      <c r="D960" s="108">
        <v>0</v>
      </c>
      <c r="E960" s="81" t="str">
        <f>VLOOKUP(B960,Table1[[Codigo_servico]:[Subtotal_servico]],9,FALSE)</f>
        <v>UN</v>
      </c>
      <c r="F960" s="109">
        <f>VLOOKUP(B960,Table1[[Codigo_servico]:[Subtotal_servico]],11,FALSE)</f>
        <v>1085.2798174876955</v>
      </c>
      <c r="G960" s="106">
        <f t="shared" si="14"/>
        <v>0</v>
      </c>
    </row>
    <row r="961" spans="2:7" hidden="1" x14ac:dyDescent="0.25">
      <c r="B961" s="112">
        <v>91054</v>
      </c>
      <c r="C961" t="s">
        <v>3273</v>
      </c>
      <c r="D961" s="108">
        <v>0</v>
      </c>
      <c r="E961" s="81" t="str">
        <f>VLOOKUP(B961,Table1[[Codigo_servico]:[Subtotal_servico]],9,FALSE)</f>
        <v>UN</v>
      </c>
      <c r="F961" s="109">
        <f>VLOOKUP(B961,Table1[[Codigo_servico]:[Subtotal_servico]],11,FALSE)</f>
        <v>113.82940090311973</v>
      </c>
      <c r="G961" s="106">
        <f t="shared" si="14"/>
        <v>0</v>
      </c>
    </row>
    <row r="962" spans="2:7" hidden="1" x14ac:dyDescent="0.25">
      <c r="B962" s="112">
        <v>91055</v>
      </c>
      <c r="C962" t="s">
        <v>3274</v>
      </c>
      <c r="D962" s="108">
        <v>0</v>
      </c>
      <c r="E962" s="81" t="str">
        <f>VLOOKUP(B962,Table1[[Codigo_servico]:[Subtotal_servico]],9,FALSE)</f>
        <v>UN</v>
      </c>
      <c r="F962" s="109">
        <f>VLOOKUP(B962,Table1[[Codigo_servico]:[Subtotal_servico]],11,FALSE)</f>
        <v>54.100425225779929</v>
      </c>
      <c r="G962" s="106">
        <f t="shared" si="14"/>
        <v>0</v>
      </c>
    </row>
    <row r="963" spans="2:7" hidden="1" x14ac:dyDescent="0.25">
      <c r="B963" s="112">
        <v>91058</v>
      </c>
      <c r="C963" t="s">
        <v>3275</v>
      </c>
      <c r="D963" s="108">
        <v>0</v>
      </c>
      <c r="E963" s="81" t="str">
        <f>VLOOKUP(B963,Table1[[Codigo_servico]:[Subtotal_servico]],9,FALSE)</f>
        <v>UN</v>
      </c>
      <c r="F963" s="109">
        <f>VLOOKUP(B963,Table1[[Codigo_servico]:[Subtotal_servico]],11,FALSE)</f>
        <v>87.475625225779922</v>
      </c>
      <c r="G963" s="106">
        <f t="shared" si="14"/>
        <v>0</v>
      </c>
    </row>
    <row r="964" spans="2:7" hidden="1" x14ac:dyDescent="0.25">
      <c r="B964" s="112">
        <v>91062</v>
      </c>
      <c r="C964" t="s">
        <v>3276</v>
      </c>
      <c r="D964" s="108">
        <v>0</v>
      </c>
      <c r="E964" s="81" t="str">
        <f>VLOOKUP(B964,Table1[[Codigo_servico]:[Subtotal_servico]],9,FALSE)</f>
        <v>UN</v>
      </c>
      <c r="F964" s="109">
        <f>VLOOKUP(B964,Table1[[Codigo_servico]:[Subtotal_servico]],11,FALSE)</f>
        <v>80.427125225779946</v>
      </c>
      <c r="G964" s="106">
        <f t="shared" si="14"/>
        <v>0</v>
      </c>
    </row>
    <row r="965" spans="2:7" hidden="1" x14ac:dyDescent="0.25">
      <c r="B965" s="112">
        <v>91063</v>
      </c>
      <c r="C965" t="s">
        <v>3277</v>
      </c>
      <c r="D965" s="108">
        <v>0</v>
      </c>
      <c r="E965" s="81" t="str">
        <f>VLOOKUP(B965,Table1[[Codigo_servico]:[Subtotal_servico]],9,FALSE)</f>
        <v>UN</v>
      </c>
      <c r="F965" s="109">
        <f>VLOOKUP(B965,Table1[[Codigo_servico]:[Subtotal_servico]],11,FALSE)</f>
        <v>92.30562522577992</v>
      </c>
      <c r="G965" s="106">
        <f t="shared" si="14"/>
        <v>0</v>
      </c>
    </row>
    <row r="966" spans="2:7" hidden="1" x14ac:dyDescent="0.25">
      <c r="B966" s="112">
        <v>91066</v>
      </c>
      <c r="C966" t="s">
        <v>3278</v>
      </c>
      <c r="D966" s="108">
        <v>0</v>
      </c>
      <c r="E966" s="81" t="str">
        <f>VLOOKUP(B966,Table1[[Codigo_servico]:[Subtotal_servico]],9,FALSE)</f>
        <v>UN</v>
      </c>
      <c r="F966" s="109">
        <f>VLOOKUP(B966,Table1[[Codigo_servico]:[Subtotal_servico]],11,FALSE)</f>
        <v>133.40122522577994</v>
      </c>
      <c r="G966" s="106">
        <f t="shared" si="14"/>
        <v>0</v>
      </c>
    </row>
    <row r="967" spans="2:7" hidden="1" x14ac:dyDescent="0.25">
      <c r="B967" s="112">
        <v>91071</v>
      </c>
      <c r="C967" t="s">
        <v>3279</v>
      </c>
      <c r="D967" s="108">
        <v>0</v>
      </c>
      <c r="E967" s="81" t="str">
        <f>VLOOKUP(B967,Table1[[Codigo_servico]:[Subtotal_servico]],9,FALSE)</f>
        <v>UN</v>
      </c>
      <c r="F967" s="109">
        <f>VLOOKUP(B967,Table1[[Codigo_servico]:[Subtotal_servico]],11,FALSE)</f>
        <v>43.640150270935919</v>
      </c>
      <c r="G967" s="106">
        <f t="shared" si="14"/>
        <v>0</v>
      </c>
    </row>
    <row r="968" spans="2:7" hidden="1" x14ac:dyDescent="0.25">
      <c r="B968" s="112">
        <v>91074</v>
      </c>
      <c r="C968" t="s">
        <v>3280</v>
      </c>
      <c r="D968" s="108">
        <v>0</v>
      </c>
      <c r="E968" s="81" t="str">
        <f>VLOOKUP(B968,Table1[[Codigo_servico]:[Subtotal_servico]],9,FALSE)</f>
        <v>UN</v>
      </c>
      <c r="F968" s="109">
        <f>VLOOKUP(B968,Table1[[Codigo_servico]:[Subtotal_servico]],11,FALSE)</f>
        <v>26287.393626490149</v>
      </c>
      <c r="G968" s="106">
        <f t="shared" si="14"/>
        <v>0</v>
      </c>
    </row>
    <row r="969" spans="2:7" hidden="1" x14ac:dyDescent="0.25">
      <c r="B969" s="112">
        <v>91077</v>
      </c>
      <c r="C969" t="s">
        <v>3281</v>
      </c>
      <c r="D969" s="108">
        <v>0</v>
      </c>
      <c r="E969" s="81" t="str">
        <f>VLOOKUP(B969,Table1[[Codigo_servico]:[Subtotal_servico]],9,FALSE)</f>
        <v>UN</v>
      </c>
      <c r="F969" s="109">
        <f>VLOOKUP(B969,Table1[[Codigo_servico]:[Subtotal_servico]],11,FALSE)</f>
        <v>12456.284926490149</v>
      </c>
      <c r="G969" s="106">
        <f t="shared" si="14"/>
        <v>0</v>
      </c>
    </row>
    <row r="970" spans="2:7" hidden="1" x14ac:dyDescent="0.25">
      <c r="B970" s="112">
        <v>91085</v>
      </c>
      <c r="C970" t="s">
        <v>3282</v>
      </c>
      <c r="D970" s="108">
        <v>0</v>
      </c>
      <c r="E970" s="81" t="str">
        <f>VLOOKUP(B970,Table1[[Codigo_servico]:[Subtotal_servico]],9,FALSE)</f>
        <v>UN</v>
      </c>
      <c r="F970" s="109">
        <f>VLOOKUP(B970,Table1[[Codigo_servico]:[Subtotal_servico]],11,FALSE)</f>
        <v>65558.11</v>
      </c>
      <c r="G970" s="106">
        <f t="shared" si="14"/>
        <v>0</v>
      </c>
    </row>
    <row r="971" spans="2:7" hidden="1" x14ac:dyDescent="0.25">
      <c r="B971" s="112">
        <v>91086</v>
      </c>
      <c r="C971" t="s">
        <v>3283</v>
      </c>
      <c r="D971" s="108">
        <v>0</v>
      </c>
      <c r="E971" s="81" t="str">
        <f>VLOOKUP(B971,Table1[[Codigo_servico]:[Subtotal_servico]],9,FALSE)</f>
        <v>UN</v>
      </c>
      <c r="F971" s="109">
        <f>VLOOKUP(B971,Table1[[Codigo_servico]:[Subtotal_servico]],11,FALSE)</f>
        <v>65351.577499999999</v>
      </c>
      <c r="G971" s="106">
        <f t="shared" si="14"/>
        <v>0</v>
      </c>
    </row>
    <row r="972" spans="2:7" hidden="1" x14ac:dyDescent="0.25">
      <c r="B972" s="112">
        <v>91087</v>
      </c>
      <c r="C972" t="s">
        <v>3284</v>
      </c>
      <c r="D972" s="108">
        <v>0</v>
      </c>
      <c r="E972" s="81" t="str">
        <f>VLOOKUP(B972,Table1[[Codigo_servico]:[Subtotal_servico]],9,FALSE)</f>
        <v>UN</v>
      </c>
      <c r="F972" s="109">
        <f>VLOOKUP(B972,Table1[[Codigo_servico]:[Subtotal_servico]],11,FALSE)</f>
        <v>76591.277499999997</v>
      </c>
      <c r="G972" s="106">
        <f t="shared" si="14"/>
        <v>0</v>
      </c>
    </row>
    <row r="973" spans="2:7" hidden="1" x14ac:dyDescent="0.25">
      <c r="B973" s="112">
        <v>91089</v>
      </c>
      <c r="C973" t="s">
        <v>3285</v>
      </c>
      <c r="D973" s="108">
        <v>0</v>
      </c>
      <c r="E973" s="81" t="str">
        <f>VLOOKUP(B973,Table1[[Codigo_servico]:[Subtotal_servico]],9,FALSE)</f>
        <v>UN</v>
      </c>
      <c r="F973" s="109">
        <f>VLOOKUP(B973,Table1[[Codigo_servico]:[Subtotal_servico]],11,FALSE)</f>
        <v>87825.161500000002</v>
      </c>
      <c r="G973" s="106">
        <f t="shared" si="14"/>
        <v>0</v>
      </c>
    </row>
    <row r="974" spans="2:7" hidden="1" x14ac:dyDescent="0.25">
      <c r="B974" s="112">
        <v>91105</v>
      </c>
      <c r="C974" t="s">
        <v>3286</v>
      </c>
      <c r="D974" s="108">
        <v>0</v>
      </c>
      <c r="E974" s="81" t="str">
        <f>VLOOKUP(B974,Table1[[Codigo_servico]:[Subtotal_servico]],9,FALSE)</f>
        <v>UN</v>
      </c>
      <c r="F974" s="109">
        <f>VLOOKUP(B974,Table1[[Codigo_servico]:[Subtotal_servico]],11,FALSE)</f>
        <v>376.72555225779928</v>
      </c>
      <c r="G974" s="106">
        <f t="shared" si="14"/>
        <v>0</v>
      </c>
    </row>
    <row r="975" spans="2:7" hidden="1" x14ac:dyDescent="0.25">
      <c r="B975" s="112">
        <v>91114</v>
      </c>
      <c r="C975" t="s">
        <v>3287</v>
      </c>
      <c r="D975" s="108">
        <v>0</v>
      </c>
      <c r="E975" s="81" t="str">
        <f>VLOOKUP(B975,Table1[[Codigo_servico]:[Subtotal_servico]],9,FALSE)</f>
        <v>UN</v>
      </c>
      <c r="F975" s="109">
        <f>VLOOKUP(B975,Table1[[Codigo_servico]:[Subtotal_servico]],11,FALSE)</f>
        <v>106.25365081280776</v>
      </c>
      <c r="G975" s="106">
        <f t="shared" si="14"/>
        <v>0</v>
      </c>
    </row>
    <row r="976" spans="2:7" hidden="1" x14ac:dyDescent="0.25">
      <c r="B976" s="112">
        <v>91115</v>
      </c>
      <c r="C976" t="s">
        <v>3288</v>
      </c>
      <c r="D976" s="108">
        <v>0</v>
      </c>
      <c r="E976" s="81" t="str">
        <f>VLOOKUP(B976,Table1[[Codigo_servico]:[Subtotal_servico]],9,FALSE)</f>
        <v>UN</v>
      </c>
      <c r="F976" s="109">
        <f>VLOOKUP(B976,Table1[[Codigo_servico]:[Subtotal_servico]],11,FALSE)</f>
        <v>58.015175677339791</v>
      </c>
      <c r="G976" s="106">
        <f t="shared" si="14"/>
        <v>0</v>
      </c>
    </row>
    <row r="977" spans="2:7" hidden="1" x14ac:dyDescent="0.25">
      <c r="B977" s="112">
        <v>91117</v>
      </c>
      <c r="C977" t="s">
        <v>3289</v>
      </c>
      <c r="D977" s="108">
        <v>0</v>
      </c>
      <c r="E977" s="81" t="str">
        <f>VLOOKUP(B977,Table1[[Codigo_servico]:[Subtotal_servico]],9,FALSE)</f>
        <v>UN</v>
      </c>
      <c r="F977" s="109">
        <f>VLOOKUP(B977,Table1[[Codigo_servico]:[Subtotal_servico]],11,FALSE)</f>
        <v>114.88316594827572</v>
      </c>
      <c r="G977" s="106">
        <f t="shared" si="14"/>
        <v>0</v>
      </c>
    </row>
    <row r="978" spans="2:7" hidden="1" x14ac:dyDescent="0.25">
      <c r="B978" s="112">
        <v>91118</v>
      </c>
      <c r="C978" t="s">
        <v>3290</v>
      </c>
      <c r="D978" s="108">
        <v>0</v>
      </c>
      <c r="E978" s="81" t="str">
        <f>VLOOKUP(B978,Table1[[Codigo_servico]:[Subtotal_servico]],9,FALSE)</f>
        <v>UN</v>
      </c>
      <c r="F978" s="109">
        <f>VLOOKUP(B978,Table1[[Codigo_servico]:[Subtotal_servico]],11,FALSE)</f>
        <v>145.64586594827571</v>
      </c>
      <c r="G978" s="106">
        <f t="shared" si="14"/>
        <v>0</v>
      </c>
    </row>
    <row r="979" spans="2:7" x14ac:dyDescent="0.25">
      <c r="B979" s="112">
        <v>91140</v>
      </c>
      <c r="C979" t="s">
        <v>3291</v>
      </c>
      <c r="D979" s="108">
        <v>30</v>
      </c>
      <c r="E979" s="81" t="str">
        <f>VLOOKUP(B979,Table1[[Codigo_servico]:[Subtotal_servico]],9,FALSE)</f>
        <v>M</v>
      </c>
      <c r="F979" s="109">
        <f>VLOOKUP(B979,Table1[[Codigo_servico]:[Subtotal_servico]],11,FALSE)</f>
        <v>6.404271603800419</v>
      </c>
      <c r="G979" s="106">
        <f t="shared" ref="G979:G1042" si="15">D979*F979</f>
        <v>192.12814811401256</v>
      </c>
    </row>
    <row r="980" spans="2:7" x14ac:dyDescent="0.25">
      <c r="B980" s="112">
        <v>91150</v>
      </c>
      <c r="C980" t="s">
        <v>3292</v>
      </c>
      <c r="D980" s="108">
        <v>2</v>
      </c>
      <c r="E980" s="81" t="str">
        <f>VLOOKUP(B980,Table1[[Codigo_servico]:[Subtotal_servico]],9,FALSE)</f>
        <v>UN</v>
      </c>
      <c r="F980" s="109">
        <f>VLOOKUP(B980,Table1[[Codigo_servico]:[Subtotal_servico]],11,FALSE)</f>
        <v>337.17375225779932</v>
      </c>
      <c r="G980" s="106">
        <f t="shared" si="15"/>
        <v>674.34750451559864</v>
      </c>
    </row>
    <row r="981" spans="2:7" hidden="1" x14ac:dyDescent="0.25">
      <c r="B981" s="112">
        <v>91151</v>
      </c>
      <c r="C981" t="s">
        <v>3293</v>
      </c>
      <c r="D981" s="108">
        <v>0</v>
      </c>
      <c r="E981" s="81" t="str">
        <f>VLOOKUP(B981,Table1[[Codigo_servico]:[Subtotal_servico]],9,FALSE)</f>
        <v>M</v>
      </c>
      <c r="F981" s="109">
        <f>VLOOKUP(B981,Table1[[Codigo_servico]:[Subtotal_servico]],11,FALSE)</f>
        <v>30.481672298029508</v>
      </c>
      <c r="G981" s="106">
        <f t="shared" si="15"/>
        <v>0</v>
      </c>
    </row>
    <row r="982" spans="2:7" hidden="1" x14ac:dyDescent="0.25">
      <c r="B982" s="112">
        <v>91153</v>
      </c>
      <c r="C982" t="s">
        <v>3294</v>
      </c>
      <c r="D982" s="108">
        <v>0</v>
      </c>
      <c r="E982" s="81" t="str">
        <f>VLOOKUP(B982,Table1[[Codigo_servico]:[Subtotal_servico]],9,FALSE)</f>
        <v>M</v>
      </c>
      <c r="F982" s="109">
        <f>VLOOKUP(B982,Table1[[Codigo_servico]:[Subtotal_servico]],11,FALSE)</f>
        <v>42.529430820607502</v>
      </c>
      <c r="G982" s="106">
        <f t="shared" si="15"/>
        <v>0</v>
      </c>
    </row>
    <row r="983" spans="2:7" hidden="1" x14ac:dyDescent="0.25">
      <c r="B983" s="112">
        <v>91154</v>
      </c>
      <c r="C983" t="s">
        <v>3295</v>
      </c>
      <c r="D983" s="108">
        <v>0</v>
      </c>
      <c r="E983" s="81" t="str">
        <f>VLOOKUP(B983,Table1[[Codigo_servico]:[Subtotal_servico]],9,FALSE)</f>
        <v>M</v>
      </c>
      <c r="F983" s="109">
        <f>VLOOKUP(B983,Table1[[Codigo_servico]:[Subtotal_servico]],11,FALSE)</f>
        <v>53.969131865763487</v>
      </c>
      <c r="G983" s="106">
        <f t="shared" si="15"/>
        <v>0</v>
      </c>
    </row>
    <row r="984" spans="2:7" hidden="1" x14ac:dyDescent="0.25">
      <c r="B984" s="112">
        <v>91161</v>
      </c>
      <c r="C984" t="s">
        <v>3296</v>
      </c>
      <c r="D984" s="108">
        <v>0</v>
      </c>
      <c r="E984" s="81" t="str">
        <f>VLOOKUP(B984,Table1[[Codigo_servico]:[Subtotal_servico]],9,FALSE)</f>
        <v>UN</v>
      </c>
      <c r="F984" s="109">
        <f>VLOOKUP(B984,Table1[[Codigo_servico]:[Subtotal_servico]],11,FALSE)</f>
        <v>54.301650451559865</v>
      </c>
      <c r="G984" s="106">
        <f t="shared" si="15"/>
        <v>0</v>
      </c>
    </row>
    <row r="985" spans="2:7" hidden="1" x14ac:dyDescent="0.25">
      <c r="B985" s="112">
        <v>91190</v>
      </c>
      <c r="C985" t="s">
        <v>3297</v>
      </c>
      <c r="D985" s="108">
        <v>0</v>
      </c>
      <c r="E985" s="81" t="str">
        <f>VLOOKUP(B985,Table1[[Codigo_servico]:[Subtotal_servico]],9,FALSE)</f>
        <v>UN</v>
      </c>
      <c r="F985" s="109">
        <f>VLOOKUP(B985,Table1[[Codigo_servico]:[Subtotal_servico]],11,FALSE)</f>
        <v>544.1949018062395</v>
      </c>
      <c r="G985" s="106">
        <f t="shared" si="15"/>
        <v>0</v>
      </c>
    </row>
    <row r="986" spans="2:7" hidden="1" x14ac:dyDescent="0.25">
      <c r="B986" s="112">
        <v>91194</v>
      </c>
      <c r="C986" t="s">
        <v>3298</v>
      </c>
      <c r="D986" s="108">
        <v>0</v>
      </c>
      <c r="E986" s="81" t="str">
        <f>VLOOKUP(B986,Table1[[Codigo_servico]:[Subtotal_servico]],9,FALSE)</f>
        <v>M</v>
      </c>
      <c r="F986" s="109">
        <f>VLOOKUP(B986,Table1[[Codigo_servico]:[Subtotal_servico]],11,FALSE)</f>
        <v>16.018969575504904</v>
      </c>
      <c r="G986" s="106">
        <f t="shared" si="15"/>
        <v>0</v>
      </c>
    </row>
    <row r="987" spans="2:7" hidden="1" x14ac:dyDescent="0.25">
      <c r="B987" s="112">
        <v>91195</v>
      </c>
      <c r="C987" t="s">
        <v>311</v>
      </c>
      <c r="D987" s="108">
        <v>0</v>
      </c>
      <c r="E987" s="81" t="str">
        <f>VLOOKUP(B987,Table1[[Codigo_servico]:[Subtotal_servico]],9,FALSE)</f>
        <v>M</v>
      </c>
      <c r="F987" s="109">
        <f>VLOOKUP(B987,Table1[[Codigo_servico]:[Subtotal_servico]],11,FALSE)</f>
        <v>13.761769575504903</v>
      </c>
      <c r="G987" s="106">
        <f t="shared" si="15"/>
        <v>0</v>
      </c>
    </row>
    <row r="988" spans="2:7" hidden="1" x14ac:dyDescent="0.25">
      <c r="B988" s="112">
        <v>91250</v>
      </c>
      <c r="C988" t="s">
        <v>3299</v>
      </c>
      <c r="D988" s="108">
        <v>0</v>
      </c>
      <c r="E988" s="81" t="str">
        <f>VLOOKUP(B988,Table1[[Codigo_servico]:[Subtotal_servico]],9,FALSE)</f>
        <v>UN</v>
      </c>
      <c r="F988" s="109">
        <f>VLOOKUP(B988,Table1[[Codigo_servico]:[Subtotal_servico]],11,FALSE)</f>
        <v>1351.3625527996712</v>
      </c>
      <c r="G988" s="106">
        <f t="shared" si="15"/>
        <v>0</v>
      </c>
    </row>
    <row r="989" spans="2:7" hidden="1" x14ac:dyDescent="0.25">
      <c r="B989" s="112">
        <v>91251</v>
      </c>
      <c r="C989" t="s">
        <v>3300</v>
      </c>
      <c r="D989" s="108">
        <v>0</v>
      </c>
      <c r="E989" s="81" t="str">
        <f>VLOOKUP(B989,Table1[[Codigo_servico]:[Subtotal_servico]],9,FALSE)</f>
        <v>UN</v>
      </c>
      <c r="F989" s="109">
        <f>VLOOKUP(B989,Table1[[Codigo_servico]:[Subtotal_servico]],11,FALSE)</f>
        <v>1366.8145527996712</v>
      </c>
      <c r="G989" s="106">
        <f t="shared" si="15"/>
        <v>0</v>
      </c>
    </row>
    <row r="990" spans="2:7" hidden="1" x14ac:dyDescent="0.25">
      <c r="B990" s="112">
        <v>91252</v>
      </c>
      <c r="C990" t="s">
        <v>3301</v>
      </c>
      <c r="D990" s="108">
        <v>0</v>
      </c>
      <c r="E990" s="81" t="str">
        <f>VLOOKUP(B990,Table1[[Codigo_servico]:[Subtotal_servico]],9,FALSE)</f>
        <v>UN</v>
      </c>
      <c r="F990" s="109">
        <f>VLOOKUP(B990,Table1[[Codigo_servico]:[Subtotal_servico]],11,FALSE)</f>
        <v>1516.3871425435898</v>
      </c>
      <c r="G990" s="106">
        <f t="shared" si="15"/>
        <v>0</v>
      </c>
    </row>
    <row r="991" spans="2:7" x14ac:dyDescent="0.25">
      <c r="B991" s="112">
        <v>91253</v>
      </c>
      <c r="C991" t="s">
        <v>3302</v>
      </c>
      <c r="D991" s="108">
        <v>1</v>
      </c>
      <c r="E991" s="81" t="str">
        <f>VLOOKUP(B991,Table1[[Codigo_servico]:[Subtotal_servico]],9,FALSE)</f>
        <v>UN</v>
      </c>
      <c r="F991" s="109">
        <f>VLOOKUP(B991,Table1[[Codigo_servico]:[Subtotal_servico]],11,FALSE)</f>
        <v>851.94919681010356</v>
      </c>
      <c r="G991" s="106">
        <f t="shared" si="15"/>
        <v>851.94919681010356</v>
      </c>
    </row>
    <row r="992" spans="2:7" hidden="1" x14ac:dyDescent="0.25">
      <c r="B992" s="112">
        <v>91254</v>
      </c>
      <c r="C992" t="s">
        <v>3303</v>
      </c>
      <c r="D992" s="108">
        <v>0</v>
      </c>
      <c r="E992" s="81" t="str">
        <f>VLOOKUP(B992,Table1[[Codigo_servico]:[Subtotal_servico]],9,FALSE)</f>
        <v>UN</v>
      </c>
      <c r="F992" s="109">
        <f>VLOOKUP(B992,Table1[[Codigo_servico]:[Subtotal_servico]],11,FALSE)</f>
        <v>2190.2484962203671</v>
      </c>
      <c r="G992" s="106">
        <f t="shared" si="15"/>
        <v>0</v>
      </c>
    </row>
    <row r="993" spans="2:7" hidden="1" x14ac:dyDescent="0.25">
      <c r="B993" s="112">
        <v>91305</v>
      </c>
      <c r="C993" t="s">
        <v>3304</v>
      </c>
      <c r="D993" s="108">
        <v>0</v>
      </c>
      <c r="E993" s="81" t="str">
        <f>VLOOKUP(B993,Table1[[Codigo_servico]:[Subtotal_servico]],9,FALSE)</f>
        <v>M</v>
      </c>
      <c r="F993" s="109">
        <f>VLOOKUP(B993,Table1[[Codigo_servico]:[Subtotal_servico]],11,FALSE)</f>
        <v>37.992480361247885</v>
      </c>
      <c r="G993" s="106">
        <f t="shared" si="15"/>
        <v>0</v>
      </c>
    </row>
    <row r="994" spans="2:7" hidden="1" x14ac:dyDescent="0.25">
      <c r="B994" s="112">
        <v>91307</v>
      </c>
      <c r="C994" t="s">
        <v>3305</v>
      </c>
      <c r="D994" s="108">
        <v>0</v>
      </c>
      <c r="E994" s="81" t="str">
        <f>VLOOKUP(B994,Table1[[Codigo_servico]:[Subtotal_servico]],9,FALSE)</f>
        <v>M</v>
      </c>
      <c r="F994" s="109">
        <f>VLOOKUP(B994,Table1[[Codigo_servico]:[Subtotal_servico]],11,FALSE)</f>
        <v>43.473982883825883</v>
      </c>
      <c r="G994" s="106">
        <f t="shared" si="15"/>
        <v>0</v>
      </c>
    </row>
    <row r="995" spans="2:7" hidden="1" x14ac:dyDescent="0.25">
      <c r="B995" s="112">
        <v>91308</v>
      </c>
      <c r="C995" t="s">
        <v>3306</v>
      </c>
      <c r="D995" s="108">
        <v>0</v>
      </c>
      <c r="E995" s="81" t="str">
        <f>VLOOKUP(B995,Table1[[Codigo_servico]:[Subtotal_servico]],9,FALSE)</f>
        <v>M</v>
      </c>
      <c r="F995" s="109">
        <f>VLOOKUP(B995,Table1[[Codigo_servico]:[Subtotal_servico]],11,FALSE)</f>
        <v>53.385285406403881</v>
      </c>
      <c r="G995" s="106">
        <f t="shared" si="15"/>
        <v>0</v>
      </c>
    </row>
    <row r="996" spans="2:7" hidden="1" x14ac:dyDescent="0.25">
      <c r="B996" s="112">
        <v>91311</v>
      </c>
      <c r="C996" t="s">
        <v>3307</v>
      </c>
      <c r="D996" s="108">
        <v>0</v>
      </c>
      <c r="E996" s="81" t="str">
        <f>VLOOKUP(B996,Table1[[Codigo_servico]:[Subtotal_servico]],9,FALSE)</f>
        <v>M</v>
      </c>
      <c r="F996" s="109">
        <f>VLOOKUP(B996,Table1[[Codigo_servico]:[Subtotal_servico]],11,FALSE)</f>
        <v>38.027160361247887</v>
      </c>
      <c r="G996" s="106">
        <f t="shared" si="15"/>
        <v>0</v>
      </c>
    </row>
    <row r="997" spans="2:7" hidden="1" x14ac:dyDescent="0.25">
      <c r="B997" s="112">
        <v>91313</v>
      </c>
      <c r="C997" t="s">
        <v>3308</v>
      </c>
      <c r="D997" s="108">
        <v>0</v>
      </c>
      <c r="E997" s="81" t="str">
        <f>VLOOKUP(B997,Table1[[Codigo_servico]:[Subtotal_servico]],9,FALSE)</f>
        <v>M</v>
      </c>
      <c r="F997" s="109">
        <f>VLOOKUP(B997,Table1[[Codigo_servico]:[Subtotal_servico]],11,FALSE)</f>
        <v>43.52342288382588</v>
      </c>
      <c r="G997" s="106">
        <f t="shared" si="15"/>
        <v>0</v>
      </c>
    </row>
    <row r="998" spans="2:7" hidden="1" x14ac:dyDescent="0.25">
      <c r="B998" s="112">
        <v>91314</v>
      </c>
      <c r="C998" t="s">
        <v>3309</v>
      </c>
      <c r="D998" s="108">
        <v>0</v>
      </c>
      <c r="E998" s="81" t="str">
        <f>VLOOKUP(B998,Table1[[Codigo_servico]:[Subtotal_servico]],9,FALSE)</f>
        <v>M</v>
      </c>
      <c r="F998" s="109">
        <f>VLOOKUP(B998,Table1[[Codigo_servico]:[Subtotal_servico]],11,FALSE)</f>
        <v>53.46244540640388</v>
      </c>
      <c r="G998" s="106">
        <f t="shared" si="15"/>
        <v>0</v>
      </c>
    </row>
    <row r="999" spans="2:7" hidden="1" x14ac:dyDescent="0.25">
      <c r="B999" s="112">
        <v>91321</v>
      </c>
      <c r="C999" t="s">
        <v>3310</v>
      </c>
      <c r="D999" s="108">
        <v>0</v>
      </c>
      <c r="E999" s="81" t="str">
        <f>VLOOKUP(B999,Table1[[Codigo_servico]:[Subtotal_servico]],9,FALSE)</f>
        <v>M</v>
      </c>
      <c r="F999" s="109">
        <f>VLOOKUP(B999,Table1[[Codigo_servico]:[Subtotal_servico]],11,FALSE)</f>
        <v>61.855000451559867</v>
      </c>
      <c r="G999" s="106">
        <f t="shared" si="15"/>
        <v>0</v>
      </c>
    </row>
    <row r="1000" spans="2:7" hidden="1" x14ac:dyDescent="0.25">
      <c r="B1000" s="112">
        <v>91322</v>
      </c>
      <c r="C1000" t="s">
        <v>3311</v>
      </c>
      <c r="D1000" s="108">
        <v>0</v>
      </c>
      <c r="E1000" s="81" t="str">
        <f>VLOOKUP(B1000,Table1[[Codigo_servico]:[Subtotal_servico]],9,FALSE)</f>
        <v>M</v>
      </c>
      <c r="F1000" s="109">
        <f>VLOOKUP(B1000,Table1[[Codigo_servico]:[Subtotal_servico]],11,FALSE)</f>
        <v>69.244100496715859</v>
      </c>
      <c r="G1000" s="106">
        <f t="shared" si="15"/>
        <v>0</v>
      </c>
    </row>
    <row r="1001" spans="2:7" hidden="1" x14ac:dyDescent="0.25">
      <c r="B1001" s="112">
        <v>91323</v>
      </c>
      <c r="C1001" t="s">
        <v>3312</v>
      </c>
      <c r="D1001" s="108">
        <v>0</v>
      </c>
      <c r="E1001" s="81" t="str">
        <f>VLOOKUP(B1001,Table1[[Codigo_servico]:[Subtotal_servico]],9,FALSE)</f>
        <v>M</v>
      </c>
      <c r="F1001" s="109">
        <f>VLOOKUP(B1001,Table1[[Codigo_servico]:[Subtotal_servico]],11,FALSE)</f>
        <v>76.648950541871827</v>
      </c>
      <c r="G1001" s="106">
        <f t="shared" si="15"/>
        <v>0</v>
      </c>
    </row>
    <row r="1002" spans="2:7" hidden="1" x14ac:dyDescent="0.25">
      <c r="B1002" s="112">
        <v>91324</v>
      </c>
      <c r="C1002" t="s">
        <v>3313</v>
      </c>
      <c r="D1002" s="108">
        <v>0</v>
      </c>
      <c r="E1002" s="81" t="str">
        <f>VLOOKUP(B1002,Table1[[Codigo_servico]:[Subtotal_servico]],9,FALSE)</f>
        <v>M</v>
      </c>
      <c r="F1002" s="109">
        <f>VLOOKUP(B1002,Table1[[Codigo_servico]:[Subtotal_servico]],11,FALSE)</f>
        <v>84.05092558702782</v>
      </c>
      <c r="G1002" s="106">
        <f t="shared" si="15"/>
        <v>0</v>
      </c>
    </row>
    <row r="1003" spans="2:7" hidden="1" x14ac:dyDescent="0.25">
      <c r="B1003" s="112">
        <v>91325</v>
      </c>
      <c r="C1003" t="s">
        <v>3314</v>
      </c>
      <c r="D1003" s="108">
        <v>0</v>
      </c>
      <c r="E1003" s="81" t="str">
        <f>VLOOKUP(B1003,Table1[[Codigo_servico]:[Subtotal_servico]],9,FALSE)</f>
        <v>M</v>
      </c>
      <c r="F1003" s="109">
        <f>VLOOKUP(B1003,Table1[[Codigo_servico]:[Subtotal_servico]],11,FALSE)</f>
        <v>91.633025632183802</v>
      </c>
      <c r="G1003" s="106">
        <f t="shared" si="15"/>
        <v>0</v>
      </c>
    </row>
    <row r="1004" spans="2:7" hidden="1" x14ac:dyDescent="0.25">
      <c r="B1004" s="112">
        <v>91326</v>
      </c>
      <c r="C1004" t="s">
        <v>3315</v>
      </c>
      <c r="D1004" s="108">
        <v>0</v>
      </c>
      <c r="E1004" s="81" t="str">
        <f>VLOOKUP(B1004,Table1[[Codigo_servico]:[Subtotal_servico]],9,FALSE)</f>
        <v>M</v>
      </c>
      <c r="F1004" s="109">
        <f>VLOOKUP(B1004,Table1[[Codigo_servico]:[Subtotal_servico]],11,FALSE)</f>
        <v>102.9655006773398</v>
      </c>
      <c r="G1004" s="106">
        <f t="shared" si="15"/>
        <v>0</v>
      </c>
    </row>
    <row r="1005" spans="2:7" hidden="1" x14ac:dyDescent="0.25">
      <c r="B1005" s="112">
        <v>91327</v>
      </c>
      <c r="C1005" t="s">
        <v>3316</v>
      </c>
      <c r="D1005" s="108">
        <v>0</v>
      </c>
      <c r="E1005" s="81" t="str">
        <f>VLOOKUP(B1005,Table1[[Codigo_servico]:[Subtotal_servico]],9,FALSE)</f>
        <v>M</v>
      </c>
      <c r="F1005" s="109">
        <f>VLOOKUP(B1005,Table1[[Codigo_servico]:[Subtotal_servico]],11,FALSE)</f>
        <v>111.1821256773398</v>
      </c>
      <c r="G1005" s="106">
        <f t="shared" si="15"/>
        <v>0</v>
      </c>
    </row>
    <row r="1006" spans="2:7" hidden="1" x14ac:dyDescent="0.25">
      <c r="B1006" s="112">
        <v>91331</v>
      </c>
      <c r="C1006" t="s">
        <v>3317</v>
      </c>
      <c r="D1006" s="108">
        <v>0</v>
      </c>
      <c r="E1006" s="81" t="str">
        <f>VLOOKUP(B1006,Table1[[Codigo_servico]:[Subtotal_servico]],9,FALSE)</f>
        <v>M</v>
      </c>
      <c r="F1006" s="109">
        <f>VLOOKUP(B1006,Table1[[Codigo_servico]:[Subtotal_servico]],11,FALSE)</f>
        <v>101.31272572249578</v>
      </c>
      <c r="G1006" s="106">
        <f t="shared" si="15"/>
        <v>0</v>
      </c>
    </row>
    <row r="1007" spans="2:7" hidden="1" x14ac:dyDescent="0.25">
      <c r="B1007" s="112">
        <v>91332</v>
      </c>
      <c r="C1007" t="s">
        <v>3318</v>
      </c>
      <c r="D1007" s="108">
        <v>0</v>
      </c>
      <c r="E1007" s="81" t="str">
        <f>VLOOKUP(B1007,Table1[[Codigo_servico]:[Subtotal_servico]],9,FALSE)</f>
        <v>M</v>
      </c>
      <c r="F1007" s="109">
        <f>VLOOKUP(B1007,Table1[[Codigo_servico]:[Subtotal_servico]],11,FALSE)</f>
        <v>113.08282576765177</v>
      </c>
      <c r="G1007" s="106">
        <f t="shared" si="15"/>
        <v>0</v>
      </c>
    </row>
    <row r="1008" spans="2:7" hidden="1" x14ac:dyDescent="0.25">
      <c r="B1008" s="112">
        <v>91333</v>
      </c>
      <c r="C1008" t="s">
        <v>3319</v>
      </c>
      <c r="D1008" s="108">
        <v>0</v>
      </c>
      <c r="E1008" s="81" t="str">
        <f>VLOOKUP(B1008,Table1[[Codigo_servico]:[Subtotal_servico]],9,FALSE)</f>
        <v>M</v>
      </c>
      <c r="F1008" s="109">
        <f>VLOOKUP(B1008,Table1[[Codigo_servico]:[Subtotal_servico]],11,FALSE)</f>
        <v>124.39817581280775</v>
      </c>
      <c r="G1008" s="106">
        <f t="shared" si="15"/>
        <v>0</v>
      </c>
    </row>
    <row r="1009" spans="2:7" hidden="1" x14ac:dyDescent="0.25">
      <c r="B1009" s="112">
        <v>91334</v>
      </c>
      <c r="C1009" t="s">
        <v>3320</v>
      </c>
      <c r="D1009" s="108">
        <v>0</v>
      </c>
      <c r="E1009" s="81" t="str">
        <f>VLOOKUP(B1009,Table1[[Codigo_servico]:[Subtotal_servico]],9,FALSE)</f>
        <v>M</v>
      </c>
      <c r="F1009" s="109">
        <f>VLOOKUP(B1009,Table1[[Codigo_servico]:[Subtotal_servico]],11,FALSE)</f>
        <v>135.83265085796373</v>
      </c>
      <c r="G1009" s="106">
        <f t="shared" si="15"/>
        <v>0</v>
      </c>
    </row>
    <row r="1010" spans="2:7" hidden="1" x14ac:dyDescent="0.25">
      <c r="B1010" s="112">
        <v>91335</v>
      </c>
      <c r="C1010" t="s">
        <v>3321</v>
      </c>
      <c r="D1010" s="108">
        <v>0</v>
      </c>
      <c r="E1010" s="81" t="str">
        <f>VLOOKUP(B1010,Table1[[Codigo_servico]:[Subtotal_servico]],9,FALSE)</f>
        <v>M</v>
      </c>
      <c r="F1010" s="109">
        <f>VLOOKUP(B1010,Table1[[Codigo_servico]:[Subtotal_servico]],11,FALSE)</f>
        <v>155.69950090311971</v>
      </c>
      <c r="G1010" s="106">
        <f t="shared" si="15"/>
        <v>0</v>
      </c>
    </row>
    <row r="1011" spans="2:7" hidden="1" x14ac:dyDescent="0.25">
      <c r="B1011" s="112">
        <v>91338</v>
      </c>
      <c r="C1011" t="s">
        <v>3322</v>
      </c>
      <c r="D1011" s="108">
        <v>0</v>
      </c>
      <c r="E1011" s="81" t="str">
        <f>VLOOKUP(B1011,Table1[[Codigo_servico]:[Subtotal_servico]],9,FALSE)</f>
        <v>M</v>
      </c>
      <c r="F1011" s="109">
        <f>VLOOKUP(B1011,Table1[[Codigo_servico]:[Subtotal_servico]],11,FALSE)</f>
        <v>60.593625451559866</v>
      </c>
      <c r="G1011" s="106">
        <f t="shared" si="15"/>
        <v>0</v>
      </c>
    </row>
    <row r="1012" spans="2:7" hidden="1" x14ac:dyDescent="0.25">
      <c r="B1012" s="112">
        <v>91339</v>
      </c>
      <c r="C1012" t="s">
        <v>3323</v>
      </c>
      <c r="D1012" s="108">
        <v>0</v>
      </c>
      <c r="E1012" s="81" t="str">
        <f>VLOOKUP(B1012,Table1[[Codigo_servico]:[Subtotal_servico]],9,FALSE)</f>
        <v>M</v>
      </c>
      <c r="F1012" s="109">
        <f>VLOOKUP(B1012,Table1[[Codigo_servico]:[Subtotal_servico]],11,FALSE)</f>
        <v>67.828350496715856</v>
      </c>
      <c r="G1012" s="106">
        <f t="shared" si="15"/>
        <v>0</v>
      </c>
    </row>
    <row r="1013" spans="2:7" hidden="1" x14ac:dyDescent="0.25">
      <c r="B1013" s="112">
        <v>91340</v>
      </c>
      <c r="C1013" t="s">
        <v>3324</v>
      </c>
      <c r="D1013" s="108">
        <v>0</v>
      </c>
      <c r="E1013" s="81" t="str">
        <f>VLOOKUP(B1013,Table1[[Codigo_servico]:[Subtotal_servico]],9,FALSE)</f>
        <v>M</v>
      </c>
      <c r="F1013" s="109">
        <f>VLOOKUP(B1013,Table1[[Codigo_servico]:[Subtotal_servico]],11,FALSE)</f>
        <v>75.076950541871838</v>
      </c>
      <c r="G1013" s="106">
        <f t="shared" si="15"/>
        <v>0</v>
      </c>
    </row>
    <row r="1014" spans="2:7" hidden="1" x14ac:dyDescent="0.25">
      <c r="B1014" s="112">
        <v>91341</v>
      </c>
      <c r="C1014" t="s">
        <v>3325</v>
      </c>
      <c r="D1014" s="108">
        <v>0</v>
      </c>
      <c r="E1014" s="81" t="str">
        <f>VLOOKUP(B1014,Table1[[Codigo_servico]:[Subtotal_servico]],9,FALSE)</f>
        <v>M</v>
      </c>
      <c r="F1014" s="109">
        <f>VLOOKUP(B1014,Table1[[Codigo_servico]:[Subtotal_servico]],11,FALSE)</f>
        <v>82.318550587027829</v>
      </c>
      <c r="G1014" s="106">
        <f t="shared" si="15"/>
        <v>0</v>
      </c>
    </row>
    <row r="1015" spans="2:7" hidden="1" x14ac:dyDescent="0.25">
      <c r="B1015" s="112">
        <v>91342</v>
      </c>
      <c r="C1015" t="s">
        <v>3326</v>
      </c>
      <c r="D1015" s="108">
        <v>0</v>
      </c>
      <c r="E1015" s="81" t="str">
        <f>VLOOKUP(B1015,Table1[[Codigo_servico]:[Subtotal_servico]],9,FALSE)</f>
        <v>M</v>
      </c>
      <c r="F1015" s="109">
        <f>VLOOKUP(B1015,Table1[[Codigo_servico]:[Subtotal_servico]],11,FALSE)</f>
        <v>89.742275632183805</v>
      </c>
      <c r="G1015" s="106">
        <f t="shared" si="15"/>
        <v>0</v>
      </c>
    </row>
    <row r="1016" spans="2:7" hidden="1" x14ac:dyDescent="0.25">
      <c r="B1016" s="112">
        <v>91343</v>
      </c>
      <c r="C1016" t="s">
        <v>3327</v>
      </c>
      <c r="D1016" s="108">
        <v>0</v>
      </c>
      <c r="E1016" s="81" t="str">
        <f>VLOOKUP(B1016,Table1[[Codigo_servico]:[Subtotal_servico]],9,FALSE)</f>
        <v>M</v>
      </c>
      <c r="F1016" s="109">
        <f>VLOOKUP(B1016,Table1[[Codigo_servico]:[Subtotal_servico]],11,FALSE)</f>
        <v>100.75812567733979</v>
      </c>
      <c r="G1016" s="106">
        <f t="shared" si="15"/>
        <v>0</v>
      </c>
    </row>
    <row r="1017" spans="2:7" hidden="1" x14ac:dyDescent="0.25">
      <c r="B1017" s="112">
        <v>91344</v>
      </c>
      <c r="C1017" t="s">
        <v>3328</v>
      </c>
      <c r="D1017" s="108">
        <v>0</v>
      </c>
      <c r="E1017" s="81" t="str">
        <f>VLOOKUP(B1017,Table1[[Codigo_servico]:[Subtotal_servico]],9,FALSE)</f>
        <v>M</v>
      </c>
      <c r="F1017" s="109">
        <f>VLOOKUP(B1017,Table1[[Codigo_servico]:[Subtotal_servico]],11,FALSE)</f>
        <v>108.6698756773398</v>
      </c>
      <c r="G1017" s="106">
        <f t="shared" si="15"/>
        <v>0</v>
      </c>
    </row>
    <row r="1018" spans="2:7" hidden="1" x14ac:dyDescent="0.25">
      <c r="B1018" s="112">
        <v>91346</v>
      </c>
      <c r="C1018" t="s">
        <v>3329</v>
      </c>
      <c r="D1018" s="108">
        <v>0</v>
      </c>
      <c r="E1018" s="81" t="str">
        <f>VLOOKUP(B1018,Table1[[Codigo_servico]:[Subtotal_servico]],9,FALSE)</f>
        <v>M</v>
      </c>
      <c r="F1018" s="109">
        <f>VLOOKUP(B1018,Table1[[Codigo_servico]:[Subtotal_servico]],11,FALSE)</f>
        <v>99.105350722495785</v>
      </c>
      <c r="G1018" s="106">
        <f t="shared" si="15"/>
        <v>0</v>
      </c>
    </row>
    <row r="1019" spans="2:7" hidden="1" x14ac:dyDescent="0.25">
      <c r="B1019" s="112">
        <v>91347</v>
      </c>
      <c r="C1019" t="s">
        <v>3330</v>
      </c>
      <c r="D1019" s="108">
        <v>0</v>
      </c>
      <c r="E1019" s="81" t="str">
        <f>VLOOKUP(B1019,Table1[[Codigo_servico]:[Subtotal_servico]],9,FALSE)</f>
        <v>M</v>
      </c>
      <c r="F1019" s="109">
        <f>VLOOKUP(B1019,Table1[[Codigo_servico]:[Subtotal_servico]],11,FALSE)</f>
        <v>110.57057576765179</v>
      </c>
      <c r="G1019" s="106">
        <f t="shared" si="15"/>
        <v>0</v>
      </c>
    </row>
    <row r="1020" spans="2:7" hidden="1" x14ac:dyDescent="0.25">
      <c r="B1020" s="112">
        <v>91348</v>
      </c>
      <c r="C1020" t="s">
        <v>3331</v>
      </c>
      <c r="D1020" s="108">
        <v>0</v>
      </c>
      <c r="E1020" s="81" t="str">
        <f>VLOOKUP(B1020,Table1[[Codigo_servico]:[Subtotal_servico]],9,FALSE)</f>
        <v>M</v>
      </c>
      <c r="F1020" s="109">
        <f>VLOOKUP(B1020,Table1[[Codigo_servico]:[Subtotal_servico]],11,FALSE)</f>
        <v>121.56267581280775</v>
      </c>
      <c r="G1020" s="106">
        <f t="shared" si="15"/>
        <v>0</v>
      </c>
    </row>
    <row r="1021" spans="2:7" hidden="1" x14ac:dyDescent="0.25">
      <c r="B1021" s="112">
        <v>91350</v>
      </c>
      <c r="C1021" t="s">
        <v>3332</v>
      </c>
      <c r="D1021" s="108">
        <v>0</v>
      </c>
      <c r="E1021" s="81" t="str">
        <f>VLOOKUP(B1021,Table1[[Codigo_servico]:[Subtotal_servico]],9,FALSE)</f>
        <v>M</v>
      </c>
      <c r="F1021" s="109">
        <f>VLOOKUP(B1021,Table1[[Codigo_servico]:[Subtotal_servico]],11,FALSE)</f>
        <v>151.91600090311971</v>
      </c>
      <c r="G1021" s="106">
        <f t="shared" si="15"/>
        <v>0</v>
      </c>
    </row>
    <row r="1022" spans="2:7" hidden="1" x14ac:dyDescent="0.25">
      <c r="B1022" s="112">
        <v>91401</v>
      </c>
      <c r="C1022" t="s">
        <v>3333</v>
      </c>
      <c r="D1022" s="108">
        <v>0</v>
      </c>
      <c r="E1022" s="81" t="str">
        <f>VLOOKUP(B1022,Table1[[Codigo_servico]:[Subtotal_servico]],9,FALSE)</f>
        <v>L</v>
      </c>
      <c r="F1022" s="109">
        <f>VLOOKUP(B1022,Table1[[Codigo_servico]:[Subtotal_servico]],11,FALSE)</f>
        <v>10.069662522577993</v>
      </c>
      <c r="G1022" s="106">
        <f t="shared" si="15"/>
        <v>0</v>
      </c>
    </row>
    <row r="1023" spans="2:7" hidden="1" x14ac:dyDescent="0.25">
      <c r="B1023" s="112">
        <v>91406</v>
      </c>
      <c r="C1023" t="s">
        <v>3334</v>
      </c>
      <c r="D1023" s="108">
        <v>0</v>
      </c>
      <c r="E1023" s="81" t="str">
        <f>VLOOKUP(B1023,Table1[[Codigo_servico]:[Subtotal_servico]],9,FALSE)</f>
        <v>UN</v>
      </c>
      <c r="F1023" s="109">
        <f>VLOOKUP(B1023,Table1[[Codigo_servico]:[Subtotal_servico]],11,FALSE)</f>
        <v>56.163550270935914</v>
      </c>
      <c r="G1023" s="106">
        <f t="shared" si="15"/>
        <v>0</v>
      </c>
    </row>
    <row r="1024" spans="2:7" hidden="1" x14ac:dyDescent="0.25">
      <c r="B1024" s="112">
        <v>91407</v>
      </c>
      <c r="C1024" t="s">
        <v>1596</v>
      </c>
      <c r="D1024" s="108">
        <v>0</v>
      </c>
      <c r="E1024" s="81" t="str">
        <f>VLOOKUP(B1024,Table1[[Codigo_servico]:[Subtotal_servico]],9,FALSE)</f>
        <v>UN</v>
      </c>
      <c r="F1024" s="109">
        <f>VLOOKUP(B1024,Table1[[Codigo_servico]:[Subtotal_servico]],11,FALSE)</f>
        <v>77.293425225779941</v>
      </c>
      <c r="G1024" s="106">
        <f t="shared" si="15"/>
        <v>0</v>
      </c>
    </row>
    <row r="1025" spans="2:7" hidden="1" x14ac:dyDescent="0.25">
      <c r="B1025" s="112">
        <v>91408</v>
      </c>
      <c r="C1025" t="s">
        <v>1597</v>
      </c>
      <c r="D1025" s="108">
        <v>0</v>
      </c>
      <c r="E1025" s="81" t="str">
        <f>VLOOKUP(B1025,Table1[[Codigo_servico]:[Subtotal_servico]],9,FALSE)</f>
        <v>UN</v>
      </c>
      <c r="F1025" s="109">
        <f>VLOOKUP(B1025,Table1[[Codigo_servico]:[Subtotal_servico]],11,FALSE)</f>
        <v>44.213450270935923</v>
      </c>
      <c r="G1025" s="106">
        <f t="shared" si="15"/>
        <v>0</v>
      </c>
    </row>
    <row r="1026" spans="2:7" hidden="1" x14ac:dyDescent="0.25">
      <c r="B1026" s="112">
        <v>91409</v>
      </c>
      <c r="C1026" t="s">
        <v>3335</v>
      </c>
      <c r="D1026" s="108">
        <v>0</v>
      </c>
      <c r="E1026" s="81" t="str">
        <f>VLOOKUP(B1026,Table1[[Codigo_servico]:[Subtotal_servico]],9,FALSE)</f>
        <v>UN</v>
      </c>
      <c r="F1026" s="109">
        <f>VLOOKUP(B1026,Table1[[Codigo_servico]:[Subtotal_servico]],11,FALSE)</f>
        <v>35.096825225779931</v>
      </c>
      <c r="G1026" s="106">
        <f t="shared" si="15"/>
        <v>0</v>
      </c>
    </row>
    <row r="1027" spans="2:7" hidden="1" x14ac:dyDescent="0.25">
      <c r="B1027" s="112">
        <v>91413</v>
      </c>
      <c r="C1027" t="s">
        <v>1425</v>
      </c>
      <c r="D1027" s="108">
        <v>0</v>
      </c>
      <c r="E1027" s="81" t="str">
        <f>VLOOKUP(B1027,Table1[[Codigo_servico]:[Subtotal_servico]],9,FALSE)</f>
        <v>M</v>
      </c>
      <c r="F1027" s="109">
        <f>VLOOKUP(B1027,Table1[[Codigo_servico]:[Subtotal_servico]],11,FALSE)</f>
        <v>38.017590180623955</v>
      </c>
      <c r="G1027" s="106">
        <f t="shared" si="15"/>
        <v>0</v>
      </c>
    </row>
    <row r="1028" spans="2:7" hidden="1" x14ac:dyDescent="0.25">
      <c r="B1028" s="112">
        <v>91414</v>
      </c>
      <c r="C1028" t="s">
        <v>3336</v>
      </c>
      <c r="D1028" s="108">
        <v>0</v>
      </c>
      <c r="E1028" s="81" t="str">
        <f>VLOOKUP(B1028,Table1[[Codigo_servico]:[Subtotal_servico]],9,FALSE)</f>
        <v>UN</v>
      </c>
      <c r="F1028" s="109">
        <f>VLOOKUP(B1028,Table1[[Codigo_servico]:[Subtotal_servico]],11,FALSE)</f>
        <v>15.880550090311974</v>
      </c>
      <c r="G1028" s="106">
        <f t="shared" si="15"/>
        <v>0</v>
      </c>
    </row>
    <row r="1029" spans="2:7" hidden="1" x14ac:dyDescent="0.25">
      <c r="B1029" s="112">
        <v>91416</v>
      </c>
      <c r="C1029" t="s">
        <v>1601</v>
      </c>
      <c r="D1029" s="108">
        <v>0</v>
      </c>
      <c r="E1029" s="81" t="str">
        <f>VLOOKUP(B1029,Table1[[Codigo_servico]:[Subtotal_servico]],9,FALSE)</f>
        <v>M</v>
      </c>
      <c r="F1029" s="109">
        <f>VLOOKUP(B1029,Table1[[Codigo_servico]:[Subtotal_servico]],11,FALSE)</f>
        <v>46.630115718726188</v>
      </c>
      <c r="G1029" s="106">
        <f t="shared" si="15"/>
        <v>0</v>
      </c>
    </row>
    <row r="1030" spans="2:7" hidden="1" x14ac:dyDescent="0.25">
      <c r="B1030" s="112">
        <v>91417</v>
      </c>
      <c r="C1030" t="s">
        <v>3337</v>
      </c>
      <c r="D1030" s="108">
        <v>0</v>
      </c>
      <c r="E1030" s="81" t="str">
        <f>VLOOKUP(B1030,Table1[[Codigo_servico]:[Subtotal_servico]],9,FALSE)</f>
        <v>M</v>
      </c>
      <c r="F1030" s="109">
        <f>VLOOKUP(B1030,Table1[[Codigo_servico]:[Subtotal_servico]],11,FALSE)</f>
        <v>55.961372624968249</v>
      </c>
      <c r="G1030" s="106">
        <f t="shared" si="15"/>
        <v>0</v>
      </c>
    </row>
    <row r="1031" spans="2:7" hidden="1" x14ac:dyDescent="0.25">
      <c r="B1031" s="112">
        <v>91421</v>
      </c>
      <c r="C1031" t="s">
        <v>3338</v>
      </c>
      <c r="D1031" s="108">
        <v>0</v>
      </c>
      <c r="E1031" s="81" t="str">
        <f>VLOOKUP(B1031,Table1[[Codigo_servico]:[Subtotal_servico]],9,FALSE)</f>
        <v>UN</v>
      </c>
      <c r="F1031" s="109">
        <f>VLOOKUP(B1031,Table1[[Codigo_servico]:[Subtotal_servico]],11,FALSE)</f>
        <v>236.9144952597392</v>
      </c>
      <c r="G1031" s="106">
        <f t="shared" si="15"/>
        <v>0</v>
      </c>
    </row>
    <row r="1032" spans="2:7" hidden="1" x14ac:dyDescent="0.25">
      <c r="B1032" s="112">
        <v>91422</v>
      </c>
      <c r="C1032" t="s">
        <v>3339</v>
      </c>
      <c r="D1032" s="108">
        <v>0</v>
      </c>
      <c r="E1032" s="81" t="str">
        <f>VLOOKUP(B1032,Table1[[Codigo_servico]:[Subtotal_servico]],9,FALSE)</f>
        <v>UN</v>
      </c>
      <c r="F1032" s="109">
        <f>VLOOKUP(B1032,Table1[[Codigo_servico]:[Subtotal_servico]],11,FALSE)</f>
        <v>305.83508001672942</v>
      </c>
      <c r="G1032" s="106">
        <f t="shared" si="15"/>
        <v>0</v>
      </c>
    </row>
    <row r="1033" spans="2:7" hidden="1" x14ac:dyDescent="0.25">
      <c r="B1033" s="112">
        <v>91423</v>
      </c>
      <c r="C1033" t="s">
        <v>3340</v>
      </c>
      <c r="D1033" s="108">
        <v>0</v>
      </c>
      <c r="E1033" s="81" t="str">
        <f>VLOOKUP(B1033,Table1[[Codigo_servico]:[Subtotal_servico]],9,FALSE)</f>
        <v>UN</v>
      </c>
      <c r="F1033" s="109">
        <f>VLOOKUP(B1033,Table1[[Codigo_servico]:[Subtotal_servico]],11,FALSE)</f>
        <v>615.01549051947836</v>
      </c>
      <c r="G1033" s="106">
        <f t="shared" si="15"/>
        <v>0</v>
      </c>
    </row>
    <row r="1034" spans="2:7" hidden="1" x14ac:dyDescent="0.25">
      <c r="B1034" s="112">
        <v>91424</v>
      </c>
      <c r="C1034" t="s">
        <v>3341</v>
      </c>
      <c r="D1034" s="108">
        <v>0</v>
      </c>
      <c r="E1034" s="81" t="str">
        <f>VLOOKUP(B1034,Table1[[Codigo_servico]:[Subtotal_servico]],9,FALSE)</f>
        <v>UN</v>
      </c>
      <c r="F1034" s="109">
        <f>VLOOKUP(B1034,Table1[[Codigo_servico]:[Subtotal_servico]],11,FALSE)</f>
        <v>714.94227527646854</v>
      </c>
      <c r="G1034" s="106">
        <f t="shared" si="15"/>
        <v>0</v>
      </c>
    </row>
    <row r="1035" spans="2:7" hidden="1" x14ac:dyDescent="0.25">
      <c r="B1035" s="112">
        <v>91425</v>
      </c>
      <c r="C1035" t="s">
        <v>3342</v>
      </c>
      <c r="D1035" s="108">
        <v>0</v>
      </c>
      <c r="E1035" s="81" t="str">
        <f>VLOOKUP(B1035,Table1[[Codigo_servico]:[Subtotal_servico]],9,FALSE)</f>
        <v>UN</v>
      </c>
      <c r="F1035" s="109">
        <f>VLOOKUP(B1035,Table1[[Codigo_servico]:[Subtotal_servico]],11,FALSE)</f>
        <v>196.93452522577994</v>
      </c>
      <c r="G1035" s="106">
        <f t="shared" si="15"/>
        <v>0</v>
      </c>
    </row>
    <row r="1036" spans="2:7" hidden="1" x14ac:dyDescent="0.25">
      <c r="B1036" s="112">
        <v>91426</v>
      </c>
      <c r="C1036" t="s">
        <v>3343</v>
      </c>
      <c r="D1036" s="108">
        <v>0</v>
      </c>
      <c r="E1036" s="81" t="str">
        <f>VLOOKUP(B1036,Table1[[Codigo_servico]:[Subtotal_servico]],9,FALSE)</f>
        <v>UN</v>
      </c>
      <c r="F1036" s="109">
        <f>VLOOKUP(B1036,Table1[[Codigo_servico]:[Subtotal_servico]],11,FALSE)</f>
        <v>43.766900180623949</v>
      </c>
      <c r="G1036" s="106">
        <f t="shared" si="15"/>
        <v>0</v>
      </c>
    </row>
    <row r="1037" spans="2:7" hidden="1" x14ac:dyDescent="0.25">
      <c r="B1037" s="112">
        <v>91427</v>
      </c>
      <c r="C1037" t="s">
        <v>3344</v>
      </c>
      <c r="D1037" s="108">
        <v>0</v>
      </c>
      <c r="E1037" s="81" t="str">
        <f>VLOOKUP(B1037,Table1[[Codigo_servico]:[Subtotal_servico]],9,FALSE)</f>
        <v>UN</v>
      </c>
      <c r="F1037" s="109">
        <f>VLOOKUP(B1037,Table1[[Codigo_servico]:[Subtotal_servico]],11,FALSE)</f>
        <v>403.23862522577991</v>
      </c>
      <c r="G1037" s="106">
        <f t="shared" si="15"/>
        <v>0</v>
      </c>
    </row>
    <row r="1038" spans="2:7" hidden="1" x14ac:dyDescent="0.25">
      <c r="B1038" s="112">
        <v>91428</v>
      </c>
      <c r="C1038" t="s">
        <v>3345</v>
      </c>
      <c r="D1038" s="108">
        <v>0</v>
      </c>
      <c r="E1038" s="81" t="str">
        <f>VLOOKUP(B1038,Table1[[Codigo_servico]:[Subtotal_servico]],9,FALSE)</f>
        <v>UN</v>
      </c>
      <c r="F1038" s="109">
        <f>VLOOKUP(B1038,Table1[[Codigo_servico]:[Subtotal_servico]],11,FALSE)</f>
        <v>149.33852522577993</v>
      </c>
      <c r="G1038" s="106">
        <f t="shared" si="15"/>
        <v>0</v>
      </c>
    </row>
    <row r="1039" spans="2:7" hidden="1" x14ac:dyDescent="0.25">
      <c r="B1039" s="112">
        <v>91429</v>
      </c>
      <c r="C1039" t="s">
        <v>3346</v>
      </c>
      <c r="D1039" s="108">
        <v>0</v>
      </c>
      <c r="E1039" s="81" t="str">
        <f>VLOOKUP(B1039,Table1[[Codigo_servico]:[Subtotal_servico]],9,FALSE)</f>
        <v>UN</v>
      </c>
      <c r="F1039" s="109">
        <f>VLOOKUP(B1039,Table1[[Codigo_servico]:[Subtotal_servico]],11,FALSE)</f>
        <v>141.30332522577993</v>
      </c>
      <c r="G1039" s="106">
        <f t="shared" si="15"/>
        <v>0</v>
      </c>
    </row>
    <row r="1040" spans="2:7" hidden="1" x14ac:dyDescent="0.25">
      <c r="B1040" s="112">
        <v>91430</v>
      </c>
      <c r="C1040" t="s">
        <v>3347</v>
      </c>
      <c r="D1040" s="108">
        <v>0</v>
      </c>
      <c r="E1040" s="81" t="str">
        <f>VLOOKUP(B1040,Table1[[Codigo_servico]:[Subtotal_servico]],9,FALSE)</f>
        <v>UN</v>
      </c>
      <c r="F1040" s="109">
        <f>VLOOKUP(B1040,Table1[[Codigo_servico]:[Subtotal_servico]],11,FALSE)</f>
        <v>475.3922756773398</v>
      </c>
      <c r="G1040" s="106">
        <f t="shared" si="15"/>
        <v>0</v>
      </c>
    </row>
    <row r="1041" spans="2:7" hidden="1" x14ac:dyDescent="0.25">
      <c r="B1041" s="112">
        <v>91434</v>
      </c>
      <c r="C1041" t="s">
        <v>3348</v>
      </c>
      <c r="D1041" s="108">
        <v>0</v>
      </c>
      <c r="E1041" s="81" t="str">
        <f>VLOOKUP(B1041,Table1[[Codigo_servico]:[Subtotal_servico]],9,FALSE)</f>
        <v>UN</v>
      </c>
      <c r="F1041" s="109">
        <f>VLOOKUP(B1041,Table1[[Codigo_servico]:[Subtotal_servico]],11,FALSE)</f>
        <v>2197.8742402044459</v>
      </c>
      <c r="G1041" s="106">
        <f t="shared" si="15"/>
        <v>0</v>
      </c>
    </row>
    <row r="1042" spans="2:7" hidden="1" x14ac:dyDescent="0.25">
      <c r="B1042" s="112">
        <v>91436</v>
      </c>
      <c r="C1042" t="s">
        <v>3349</v>
      </c>
      <c r="D1042" s="108">
        <v>0</v>
      </c>
      <c r="E1042" s="81" t="str">
        <f>VLOOKUP(B1042,Table1[[Codigo_servico]:[Subtotal_servico]],9,FALSE)</f>
        <v>UN</v>
      </c>
      <c r="F1042" s="109">
        <f>VLOOKUP(B1042,Table1[[Codigo_servico]:[Subtotal_servico]],11,FALSE)</f>
        <v>46.104312612889963</v>
      </c>
      <c r="G1042" s="106">
        <f t="shared" si="15"/>
        <v>0</v>
      </c>
    </row>
    <row r="1043" spans="2:7" hidden="1" x14ac:dyDescent="0.25">
      <c r="B1043" s="112">
        <v>91438</v>
      </c>
      <c r="C1043" t="s">
        <v>3350</v>
      </c>
      <c r="D1043" s="108">
        <v>0</v>
      </c>
      <c r="E1043" s="81" t="str">
        <f>VLOOKUP(B1043,Table1[[Codigo_servico]:[Subtotal_servico]],9,FALSE)</f>
        <v>UN</v>
      </c>
      <c r="F1043" s="109">
        <f>VLOOKUP(B1043,Table1[[Codigo_servico]:[Subtotal_servico]],11,FALSE)</f>
        <v>11961.874555103996</v>
      </c>
      <c r="G1043" s="106">
        <f t="shared" ref="G1043:G1106" si="16">D1043*F1043</f>
        <v>0</v>
      </c>
    </row>
    <row r="1044" spans="2:7" hidden="1" x14ac:dyDescent="0.25">
      <c r="B1044" s="112">
        <v>91439</v>
      </c>
      <c r="C1044" t="s">
        <v>3351</v>
      </c>
      <c r="D1044" s="108">
        <v>0</v>
      </c>
      <c r="E1044" s="81" t="str">
        <f>VLOOKUP(B1044,Table1[[Codigo_servico]:[Subtotal_servico]],9,FALSE)</f>
        <v>UN</v>
      </c>
      <c r="F1044" s="109">
        <f>VLOOKUP(B1044,Table1[[Codigo_servico]:[Subtotal_servico]],11,FALSE)</f>
        <v>2059.2601514915173</v>
      </c>
      <c r="G1044" s="106">
        <f t="shared" si="16"/>
        <v>0</v>
      </c>
    </row>
    <row r="1045" spans="2:7" hidden="1" x14ac:dyDescent="0.25">
      <c r="B1045" s="112">
        <v>91440</v>
      </c>
      <c r="C1045" t="s">
        <v>3352</v>
      </c>
      <c r="D1045" s="108">
        <v>0</v>
      </c>
      <c r="E1045" s="81" t="str">
        <f>VLOOKUP(B1045,Table1[[Codigo_servico]:[Subtotal_servico]],9,FALSE)</f>
        <v>UN</v>
      </c>
      <c r="F1045" s="109">
        <f>VLOOKUP(B1045,Table1[[Codigo_servico]:[Subtotal_servico]],11,FALSE)</f>
        <v>863.67125149151741</v>
      </c>
      <c r="G1045" s="106">
        <f t="shared" si="16"/>
        <v>0</v>
      </c>
    </row>
    <row r="1046" spans="2:7" hidden="1" x14ac:dyDescent="0.25">
      <c r="B1046" s="112">
        <v>91442</v>
      </c>
      <c r="C1046" t="s">
        <v>3353</v>
      </c>
      <c r="D1046" s="108">
        <v>0</v>
      </c>
      <c r="E1046" s="81" t="str">
        <f>VLOOKUP(B1046,Table1[[Codigo_servico]:[Subtotal_servico]],9,FALSE)</f>
        <v>UN</v>
      </c>
      <c r="F1046" s="109">
        <f>VLOOKUP(B1046,Table1[[Codigo_servico]:[Subtotal_servico]],11,FALSE)</f>
        <v>382.53725149151745</v>
      </c>
      <c r="G1046" s="106">
        <f t="shared" si="16"/>
        <v>0</v>
      </c>
    </row>
    <row r="1047" spans="2:7" hidden="1" x14ac:dyDescent="0.25">
      <c r="B1047" s="112">
        <v>91445</v>
      </c>
      <c r="C1047" t="s">
        <v>3354</v>
      </c>
      <c r="D1047" s="108">
        <v>0</v>
      </c>
      <c r="E1047" s="81" t="str">
        <f>VLOOKUP(B1047,Table1[[Codigo_servico]:[Subtotal_servico]],9,FALSE)</f>
        <v>UN</v>
      </c>
      <c r="F1047" s="109">
        <f>VLOOKUP(B1047,Table1[[Codigo_servico]:[Subtotal_servico]],11,FALSE)</f>
        <v>54.015277666842081</v>
      </c>
      <c r="G1047" s="106">
        <f t="shared" si="16"/>
        <v>0</v>
      </c>
    </row>
    <row r="1048" spans="2:7" hidden="1" x14ac:dyDescent="0.25">
      <c r="B1048" s="112">
        <v>91446</v>
      </c>
      <c r="C1048" t="s">
        <v>3355</v>
      </c>
      <c r="D1048" s="108">
        <v>0</v>
      </c>
      <c r="E1048" s="81" t="str">
        <f>VLOOKUP(B1048,Table1[[Codigo_servico]:[Subtotal_servico]],9,FALSE)</f>
        <v>UN</v>
      </c>
      <c r="F1048" s="109">
        <f>VLOOKUP(B1048,Table1[[Codigo_servico]:[Subtotal_servico]],11,FALSE)</f>
        <v>260.69197343054299</v>
      </c>
      <c r="G1048" s="106">
        <f t="shared" si="16"/>
        <v>0</v>
      </c>
    </row>
    <row r="1049" spans="2:7" hidden="1" x14ac:dyDescent="0.25">
      <c r="B1049" s="112">
        <v>91447</v>
      </c>
      <c r="C1049" t="s">
        <v>3356</v>
      </c>
      <c r="D1049" s="108">
        <v>0</v>
      </c>
      <c r="E1049" s="81" t="str">
        <f>VLOOKUP(B1049,Table1[[Codigo_servico]:[Subtotal_servico]],9,FALSE)</f>
        <v>UN</v>
      </c>
      <c r="F1049" s="109">
        <f>VLOOKUP(B1049,Table1[[Codigo_servico]:[Subtotal_servico]],11,FALSE)</f>
        <v>833.59268763823434</v>
      </c>
      <c r="G1049" s="106">
        <f t="shared" si="16"/>
        <v>0</v>
      </c>
    </row>
    <row r="1050" spans="2:7" hidden="1" x14ac:dyDescent="0.25">
      <c r="B1050" s="112">
        <v>91448</v>
      </c>
      <c r="C1050" t="s">
        <v>3357</v>
      </c>
      <c r="D1050" s="108">
        <v>0</v>
      </c>
      <c r="E1050" s="81" t="str">
        <f>VLOOKUP(B1050,Table1[[Codigo_servico]:[Subtotal_servico]],9,FALSE)</f>
        <v>M2</v>
      </c>
      <c r="F1050" s="109">
        <f>VLOOKUP(B1050,Table1[[Codigo_servico]:[Subtotal_servico]],11,FALSE)</f>
        <v>603.89989260192567</v>
      </c>
      <c r="G1050" s="106">
        <f t="shared" si="16"/>
        <v>0</v>
      </c>
    </row>
    <row r="1051" spans="2:7" hidden="1" x14ac:dyDescent="0.25">
      <c r="B1051" s="112">
        <v>91449</v>
      </c>
      <c r="C1051" t="s">
        <v>3358</v>
      </c>
      <c r="D1051" s="108">
        <v>0</v>
      </c>
      <c r="E1051" s="81" t="str">
        <f>VLOOKUP(B1051,Table1[[Codigo_servico]:[Subtotal_servico]],9,FALSE)</f>
        <v>UN</v>
      </c>
      <c r="F1051" s="109">
        <f>VLOOKUP(B1051,Table1[[Codigo_servico]:[Subtotal_servico]],11,FALSE)</f>
        <v>23.093367152715192</v>
      </c>
      <c r="G1051" s="106">
        <f t="shared" si="16"/>
        <v>0</v>
      </c>
    </row>
    <row r="1052" spans="2:7" hidden="1" x14ac:dyDescent="0.25">
      <c r="B1052" s="112">
        <v>91450</v>
      </c>
      <c r="C1052" t="s">
        <v>3359</v>
      </c>
      <c r="D1052" s="108">
        <v>0</v>
      </c>
      <c r="E1052" s="81" t="str">
        <f>VLOOKUP(B1052,Table1[[Codigo_servico]:[Subtotal_servico]],9,FALSE)</f>
        <v>UN</v>
      </c>
      <c r="F1052" s="109">
        <f>VLOOKUP(B1052,Table1[[Codigo_servico]:[Subtotal_servico]],11,FALSE)</f>
        <v>9.1864835763575954</v>
      </c>
      <c r="G1052" s="106">
        <f t="shared" si="16"/>
        <v>0</v>
      </c>
    </row>
    <row r="1053" spans="2:7" hidden="1" x14ac:dyDescent="0.25">
      <c r="B1053" s="112">
        <v>91451</v>
      </c>
      <c r="C1053" t="s">
        <v>3360</v>
      </c>
      <c r="D1053" s="108">
        <v>0</v>
      </c>
      <c r="E1053" s="81" t="str">
        <f>VLOOKUP(B1053,Table1[[Codigo_servico]:[Subtotal_servico]],9,FALSE)</f>
        <v>UN</v>
      </c>
      <c r="F1053" s="109">
        <f>VLOOKUP(B1053,Table1[[Codigo_servico]:[Subtotal_servico]],11,FALSE)</f>
        <v>219.25679051947839</v>
      </c>
      <c r="G1053" s="106">
        <f t="shared" si="16"/>
        <v>0</v>
      </c>
    </row>
    <row r="1054" spans="2:7" hidden="1" x14ac:dyDescent="0.25">
      <c r="B1054" s="112">
        <v>91453</v>
      </c>
      <c r="C1054" t="s">
        <v>3361</v>
      </c>
      <c r="D1054" s="108">
        <v>0</v>
      </c>
      <c r="E1054" s="81" t="str">
        <f>VLOOKUP(B1054,Table1[[Codigo_servico]:[Subtotal_servico]],9,FALSE)</f>
        <v>UN</v>
      </c>
      <c r="F1054" s="109">
        <f>VLOOKUP(B1054,Table1[[Codigo_servico]:[Subtotal_servico]],11,FALSE)</f>
        <v>683.56062694280797</v>
      </c>
      <c r="G1054" s="106">
        <f t="shared" si="16"/>
        <v>0</v>
      </c>
    </row>
    <row r="1055" spans="2:7" hidden="1" x14ac:dyDescent="0.25">
      <c r="B1055" s="112">
        <v>91457</v>
      </c>
      <c r="C1055" t="s">
        <v>1624</v>
      </c>
      <c r="D1055" s="108">
        <v>0</v>
      </c>
      <c r="E1055" s="81" t="str">
        <f>VLOOKUP(B1055,Table1[[Codigo_servico]:[Subtotal_servico]],9,FALSE)</f>
        <v>UN</v>
      </c>
      <c r="F1055" s="109">
        <f>VLOOKUP(B1055,Table1[[Codigo_servico]:[Subtotal_servico]],11,FALSE)</f>
        <v>33.955600180623946</v>
      </c>
      <c r="G1055" s="106">
        <f t="shared" si="16"/>
        <v>0</v>
      </c>
    </row>
    <row r="1056" spans="2:7" hidden="1" x14ac:dyDescent="0.25">
      <c r="B1056" s="112">
        <v>91459</v>
      </c>
      <c r="C1056" t="s">
        <v>1431</v>
      </c>
      <c r="D1056" s="108">
        <v>0</v>
      </c>
      <c r="E1056" s="81" t="str">
        <f>VLOOKUP(B1056,Table1[[Codigo_servico]:[Subtotal_servico]],9,FALSE)</f>
        <v>PAR</v>
      </c>
      <c r="F1056" s="109">
        <f>VLOOKUP(B1056,Table1[[Codigo_servico]:[Subtotal_servico]],11,FALSE)</f>
        <v>505.09233671527153</v>
      </c>
      <c r="G1056" s="106">
        <f t="shared" si="16"/>
        <v>0</v>
      </c>
    </row>
    <row r="1057" spans="2:7" hidden="1" x14ac:dyDescent="0.25">
      <c r="B1057" s="112">
        <v>91460</v>
      </c>
      <c r="C1057" t="s">
        <v>3362</v>
      </c>
      <c r="D1057" s="108">
        <v>0</v>
      </c>
      <c r="E1057" s="81" t="str">
        <f>VLOOKUP(B1057,Table1[[Codigo_servico]:[Subtotal_servico]],9,FALSE)</f>
        <v>UN</v>
      </c>
      <c r="F1057" s="109">
        <f>VLOOKUP(B1057,Table1[[Codigo_servico]:[Subtotal_servico]],11,FALSE)</f>
        <v>971.27188001672948</v>
      </c>
      <c r="G1057" s="106">
        <f t="shared" si="16"/>
        <v>0</v>
      </c>
    </row>
    <row r="1058" spans="2:7" hidden="1" x14ac:dyDescent="0.25">
      <c r="B1058" s="112">
        <v>91461</v>
      </c>
      <c r="C1058" t="s">
        <v>3363</v>
      </c>
      <c r="D1058" s="108">
        <v>0</v>
      </c>
      <c r="E1058" s="81" t="str">
        <f>VLOOKUP(B1058,Table1[[Codigo_servico]:[Subtotal_servico]],9,FALSE)</f>
        <v>UN</v>
      </c>
      <c r="F1058" s="109">
        <f>VLOOKUP(B1058,Table1[[Codigo_servico]:[Subtotal_servico]],11,FALSE)</f>
        <v>736.27058001672947</v>
      </c>
      <c r="G1058" s="106">
        <f t="shared" si="16"/>
        <v>0</v>
      </c>
    </row>
    <row r="1059" spans="2:7" hidden="1" x14ac:dyDescent="0.25">
      <c r="B1059" s="112">
        <v>91462</v>
      </c>
      <c r="C1059" t="s">
        <v>3364</v>
      </c>
      <c r="D1059" s="108">
        <v>0</v>
      </c>
      <c r="E1059" s="81" t="str">
        <f>VLOOKUP(B1059,Table1[[Codigo_servico]:[Subtotal_servico]],9,FALSE)</f>
        <v>UN</v>
      </c>
      <c r="F1059" s="109">
        <f>VLOOKUP(B1059,Table1[[Codigo_servico]:[Subtotal_servico]],11,FALSE)</f>
        <v>1163.7848647737196</v>
      </c>
      <c r="G1059" s="106">
        <f t="shared" si="16"/>
        <v>0</v>
      </c>
    </row>
    <row r="1060" spans="2:7" hidden="1" x14ac:dyDescent="0.25">
      <c r="B1060" s="112">
        <v>91463</v>
      </c>
      <c r="C1060" t="s">
        <v>3365</v>
      </c>
      <c r="D1060" s="108">
        <v>0</v>
      </c>
      <c r="E1060" s="81" t="str">
        <f>VLOOKUP(B1060,Table1[[Codigo_servico]:[Subtotal_servico]],9,FALSE)</f>
        <v>UN</v>
      </c>
      <c r="F1060" s="109">
        <f>VLOOKUP(B1060,Table1[[Codigo_servico]:[Subtotal_servico]],11,FALSE)</f>
        <v>542.00705045155985</v>
      </c>
      <c r="G1060" s="106">
        <f t="shared" si="16"/>
        <v>0</v>
      </c>
    </row>
    <row r="1061" spans="2:7" hidden="1" x14ac:dyDescent="0.25">
      <c r="B1061" s="112">
        <v>91505</v>
      </c>
      <c r="C1061" t="s">
        <v>3366</v>
      </c>
      <c r="D1061" s="108">
        <v>0</v>
      </c>
      <c r="E1061" s="81" t="str">
        <f>VLOOKUP(B1061,Table1[[Codigo_servico]:[Subtotal_servico]],9,FALSE)</f>
        <v>UN</v>
      </c>
      <c r="F1061" s="109">
        <f>VLOOKUP(B1061,Table1[[Codigo_servico]:[Subtotal_servico]],11,FALSE)</f>
        <v>8269.9881050274889</v>
      </c>
      <c r="G1061" s="106">
        <f t="shared" si="16"/>
        <v>0</v>
      </c>
    </row>
    <row r="1062" spans="2:7" hidden="1" x14ac:dyDescent="0.25">
      <c r="B1062" s="112">
        <v>91506</v>
      </c>
      <c r="C1062" t="s">
        <v>3367</v>
      </c>
      <c r="D1062" s="108">
        <v>0</v>
      </c>
      <c r="E1062" s="81" t="str">
        <f>VLOOKUP(B1062,Table1[[Codigo_servico]:[Subtotal_servico]],9,FALSE)</f>
        <v>UN</v>
      </c>
      <c r="F1062" s="109">
        <f>VLOOKUP(B1062,Table1[[Codigo_servico]:[Subtotal_servico]],11,FALSE)</f>
        <v>10117.13810502749</v>
      </c>
      <c r="G1062" s="106">
        <f t="shared" si="16"/>
        <v>0</v>
      </c>
    </row>
    <row r="1063" spans="2:7" hidden="1" x14ac:dyDescent="0.25">
      <c r="B1063" s="112">
        <v>91507</v>
      </c>
      <c r="C1063" t="s">
        <v>3368</v>
      </c>
      <c r="D1063" s="108">
        <v>0</v>
      </c>
      <c r="E1063" s="81" t="str">
        <f>VLOOKUP(B1063,Table1[[Codigo_servico]:[Subtotal_servico]],9,FALSE)</f>
        <v>UN</v>
      </c>
      <c r="F1063" s="109">
        <f>VLOOKUP(B1063,Table1[[Codigo_servico]:[Subtotal_servico]],11,FALSE)</f>
        <v>14255.98410502749</v>
      </c>
      <c r="G1063" s="106">
        <f t="shared" si="16"/>
        <v>0</v>
      </c>
    </row>
    <row r="1064" spans="2:7" hidden="1" x14ac:dyDescent="0.25">
      <c r="B1064" s="112">
        <v>91508</v>
      </c>
      <c r="C1064" t="s">
        <v>3369</v>
      </c>
      <c r="D1064" s="108">
        <v>0</v>
      </c>
      <c r="E1064" s="81" t="str">
        <f>VLOOKUP(B1064,Table1[[Codigo_servico]:[Subtotal_servico]],9,FALSE)</f>
        <v>UN</v>
      </c>
      <c r="F1064" s="109">
        <f>VLOOKUP(B1064,Table1[[Codigo_servico]:[Subtotal_servico]],11,FALSE)</f>
        <v>16393.17010502749</v>
      </c>
      <c r="G1064" s="106">
        <f t="shared" si="16"/>
        <v>0</v>
      </c>
    </row>
    <row r="1065" spans="2:7" hidden="1" x14ac:dyDescent="0.25">
      <c r="B1065" s="112">
        <v>91520</v>
      </c>
      <c r="C1065" t="s">
        <v>3370</v>
      </c>
      <c r="D1065" s="108">
        <v>0</v>
      </c>
      <c r="E1065" s="81" t="str">
        <f>VLOOKUP(B1065,Table1[[Codigo_servico]:[Subtotal_servico]],9,FALSE)</f>
        <v>UN</v>
      </c>
      <c r="F1065" s="109">
        <f>VLOOKUP(B1065,Table1[[Codigo_servico]:[Subtotal_servico]],11,FALSE)</f>
        <v>2081.474826032987</v>
      </c>
      <c r="G1065" s="106">
        <f t="shared" si="16"/>
        <v>0</v>
      </c>
    </row>
    <row r="1066" spans="2:7" hidden="1" x14ac:dyDescent="0.25">
      <c r="B1066" s="112">
        <v>91525</v>
      </c>
      <c r="C1066" t="s">
        <v>3371</v>
      </c>
      <c r="D1066" s="108">
        <v>0</v>
      </c>
      <c r="E1066" s="81" t="str">
        <f>VLOOKUP(B1066,Table1[[Codigo_servico]:[Subtotal_servico]],9,FALSE)</f>
        <v>UN</v>
      </c>
      <c r="F1066" s="109">
        <f>VLOOKUP(B1066,Table1[[Codigo_servico]:[Subtotal_servico]],11,FALSE)</f>
        <v>1989.4729260329873</v>
      </c>
      <c r="G1066" s="106">
        <f t="shared" si="16"/>
        <v>0</v>
      </c>
    </row>
    <row r="1067" spans="2:7" hidden="1" x14ac:dyDescent="0.25">
      <c r="B1067" s="112">
        <v>91540</v>
      </c>
      <c r="C1067" t="s">
        <v>3372</v>
      </c>
      <c r="D1067" s="108">
        <v>0</v>
      </c>
      <c r="E1067" s="81" t="str">
        <f>VLOOKUP(B1067,Table1[[Codigo_servico]:[Subtotal_servico]],9,FALSE)</f>
        <v>UN</v>
      </c>
      <c r="F1067" s="109">
        <f>VLOOKUP(B1067,Table1[[Codigo_servico]:[Subtotal_servico]],11,FALSE)</f>
        <v>38804.739005027484</v>
      </c>
      <c r="G1067" s="106">
        <f t="shared" si="16"/>
        <v>0</v>
      </c>
    </row>
    <row r="1068" spans="2:7" hidden="1" x14ac:dyDescent="0.25">
      <c r="B1068" s="112">
        <v>91601</v>
      </c>
      <c r="C1068" t="s">
        <v>3373</v>
      </c>
      <c r="D1068" s="108">
        <v>0</v>
      </c>
      <c r="E1068" s="81" t="str">
        <f>VLOOKUP(B1068,Table1[[Codigo_servico]:[Subtotal_servico]],9,FALSE)</f>
        <v>UN</v>
      </c>
      <c r="F1068" s="109">
        <f>VLOOKUP(B1068,Table1[[Codigo_servico]:[Subtotal_servico]],11,FALSE)</f>
        <v>434.22600666560788</v>
      </c>
      <c r="G1068" s="106">
        <f t="shared" si="16"/>
        <v>0</v>
      </c>
    </row>
    <row r="1069" spans="2:7" hidden="1" x14ac:dyDescent="0.25">
      <c r="B1069" s="112">
        <v>91602</v>
      </c>
      <c r="C1069" t="s">
        <v>3374</v>
      </c>
      <c r="D1069" s="108">
        <v>0</v>
      </c>
      <c r="E1069" s="81" t="str">
        <f>VLOOKUP(B1069,Table1[[Codigo_servico]:[Subtotal_servico]],9,FALSE)</f>
        <v>UN</v>
      </c>
      <c r="F1069" s="109">
        <f>VLOOKUP(B1069,Table1[[Codigo_servico]:[Subtotal_servico]],11,FALSE)</f>
        <v>450.45880666560788</v>
      </c>
      <c r="G1069" s="106">
        <f t="shared" si="16"/>
        <v>0</v>
      </c>
    </row>
    <row r="1070" spans="2:7" hidden="1" x14ac:dyDescent="0.25">
      <c r="B1070" s="112">
        <v>91603</v>
      </c>
      <c r="C1070" t="s">
        <v>3375</v>
      </c>
      <c r="D1070" s="108">
        <v>0</v>
      </c>
      <c r="E1070" s="81" t="str">
        <f>VLOOKUP(B1070,Table1[[Codigo_servico]:[Subtotal_servico]],9,FALSE)</f>
        <v>UN</v>
      </c>
      <c r="F1070" s="109">
        <f>VLOOKUP(B1070,Table1[[Codigo_servico]:[Subtotal_servico]],11,FALSE)</f>
        <v>478.39110666560788</v>
      </c>
      <c r="G1070" s="106">
        <f t="shared" si="16"/>
        <v>0</v>
      </c>
    </row>
    <row r="1071" spans="2:7" hidden="1" x14ac:dyDescent="0.25">
      <c r="B1071" s="112">
        <v>91604</v>
      </c>
      <c r="C1071" t="s">
        <v>3376</v>
      </c>
      <c r="D1071" s="108">
        <v>0</v>
      </c>
      <c r="E1071" s="81" t="str">
        <f>VLOOKUP(B1071,Table1[[Codigo_servico]:[Subtotal_servico]],9,FALSE)</f>
        <v>UN</v>
      </c>
      <c r="F1071" s="109">
        <f>VLOOKUP(B1071,Table1[[Codigo_servico]:[Subtotal_servico]],11,FALSE)</f>
        <v>701.91750666560779</v>
      </c>
      <c r="G1071" s="106">
        <f t="shared" si="16"/>
        <v>0</v>
      </c>
    </row>
    <row r="1072" spans="2:7" hidden="1" x14ac:dyDescent="0.25">
      <c r="B1072" s="112">
        <v>91605</v>
      </c>
      <c r="C1072" t="s">
        <v>3377</v>
      </c>
      <c r="D1072" s="108">
        <v>0</v>
      </c>
      <c r="E1072" s="81" t="str">
        <f>VLOOKUP(B1072,Table1[[Codigo_servico]:[Subtotal_servico]],9,FALSE)</f>
        <v>UN</v>
      </c>
      <c r="F1072" s="109">
        <f>VLOOKUP(B1072,Table1[[Codigo_servico]:[Subtotal_servico]],11,FALSE)</f>
        <v>913.12335906024509</v>
      </c>
      <c r="G1072" s="106">
        <f t="shared" si="16"/>
        <v>0</v>
      </c>
    </row>
    <row r="1073" spans="2:7" hidden="1" x14ac:dyDescent="0.25">
      <c r="B1073" s="112">
        <v>91606</v>
      </c>
      <c r="C1073" t="s">
        <v>3378</v>
      </c>
      <c r="D1073" s="108">
        <v>0</v>
      </c>
      <c r="E1073" s="81" t="str">
        <f>VLOOKUP(B1073,Table1[[Codigo_servico]:[Subtotal_servico]],9,FALSE)</f>
        <v>UN</v>
      </c>
      <c r="F1073" s="109">
        <f>VLOOKUP(B1073,Table1[[Codigo_servico]:[Subtotal_servico]],11,FALSE)</f>
        <v>975.40825906024509</v>
      </c>
      <c r="G1073" s="106">
        <f t="shared" si="16"/>
        <v>0</v>
      </c>
    </row>
    <row r="1074" spans="2:7" hidden="1" x14ac:dyDescent="0.25">
      <c r="B1074" s="112">
        <v>91608</v>
      </c>
      <c r="C1074" t="s">
        <v>3379</v>
      </c>
      <c r="D1074" s="108">
        <v>0</v>
      </c>
      <c r="E1074" s="81" t="str">
        <f>VLOOKUP(B1074,Table1[[Codigo_servico]:[Subtotal_servico]],9,FALSE)</f>
        <v>UN</v>
      </c>
      <c r="F1074" s="109">
        <f>VLOOKUP(B1074,Table1[[Codigo_servico]:[Subtotal_servico]],11,FALSE)</f>
        <v>1163.574659060245</v>
      </c>
      <c r="G1074" s="106">
        <f t="shared" si="16"/>
        <v>0</v>
      </c>
    </row>
    <row r="1075" spans="2:7" hidden="1" x14ac:dyDescent="0.25">
      <c r="B1075" s="112">
        <v>91610</v>
      </c>
      <c r="C1075" t="s">
        <v>3380</v>
      </c>
      <c r="D1075" s="108">
        <v>0</v>
      </c>
      <c r="E1075" s="81" t="str">
        <f>VLOOKUP(B1075,Table1[[Codigo_servico]:[Subtotal_servico]],9,FALSE)</f>
        <v>UN</v>
      </c>
      <c r="F1075" s="109">
        <f>VLOOKUP(B1075,Table1[[Codigo_servico]:[Subtotal_servico]],11,FALSE)</f>
        <v>1381.9108438172352</v>
      </c>
      <c r="G1075" s="106">
        <f t="shared" si="16"/>
        <v>0</v>
      </c>
    </row>
    <row r="1076" spans="2:7" hidden="1" x14ac:dyDescent="0.25">
      <c r="B1076" s="112">
        <v>91611</v>
      </c>
      <c r="C1076" t="s">
        <v>3381</v>
      </c>
      <c r="D1076" s="108">
        <v>0</v>
      </c>
      <c r="E1076" s="81" t="str">
        <f>VLOOKUP(B1076,Table1[[Codigo_servico]:[Subtotal_servico]],9,FALSE)</f>
        <v>UN</v>
      </c>
      <c r="F1076" s="109">
        <f>VLOOKUP(B1076,Table1[[Codigo_servico]:[Subtotal_servico]],11,FALSE)</f>
        <v>1496.5383438172353</v>
      </c>
      <c r="G1076" s="106">
        <f t="shared" si="16"/>
        <v>0</v>
      </c>
    </row>
    <row r="1077" spans="2:7" hidden="1" x14ac:dyDescent="0.25">
      <c r="B1077" s="112">
        <v>91613</v>
      </c>
      <c r="C1077" t="s">
        <v>3382</v>
      </c>
      <c r="D1077" s="108">
        <v>0</v>
      </c>
      <c r="E1077" s="81" t="str">
        <f>VLOOKUP(B1077,Table1[[Codigo_servico]:[Subtotal_servico]],9,FALSE)</f>
        <v>UN</v>
      </c>
      <c r="F1077" s="109">
        <f>VLOOKUP(B1077,Table1[[Codigo_servico]:[Subtotal_servico]],11,FALSE)</f>
        <v>2096.6311133312156</v>
      </c>
      <c r="G1077" s="106">
        <f t="shared" si="16"/>
        <v>0</v>
      </c>
    </row>
    <row r="1078" spans="2:7" hidden="1" x14ac:dyDescent="0.25">
      <c r="B1078" s="112">
        <v>91615</v>
      </c>
      <c r="C1078" t="s">
        <v>3383</v>
      </c>
      <c r="D1078" s="108">
        <v>0</v>
      </c>
      <c r="E1078" s="81" t="str">
        <f>VLOOKUP(B1078,Table1[[Codigo_servico]:[Subtotal_servico]],9,FALSE)</f>
        <v>UN</v>
      </c>
      <c r="F1078" s="109">
        <f>VLOOKUP(B1078,Table1[[Codigo_servico]:[Subtotal_servico]],11,FALSE)</f>
        <v>2391.3415133312155</v>
      </c>
      <c r="G1078" s="106">
        <f t="shared" si="16"/>
        <v>0</v>
      </c>
    </row>
    <row r="1079" spans="2:7" hidden="1" x14ac:dyDescent="0.25">
      <c r="B1079" s="112">
        <v>91701</v>
      </c>
      <c r="C1079" t="s">
        <v>3384</v>
      </c>
      <c r="D1079" s="108">
        <v>0</v>
      </c>
      <c r="E1079" s="81" t="str">
        <f>VLOOKUP(B1079,Table1[[Codigo_servico]:[Subtotal_servico]],9,FALSE)</f>
        <v>UN</v>
      </c>
      <c r="F1079" s="109">
        <f>VLOOKUP(B1079,Table1[[Codigo_servico]:[Subtotal_servico]],11,FALSE)</f>
        <v>110.92310968767768</v>
      </c>
      <c r="G1079" s="106">
        <f t="shared" si="16"/>
        <v>0</v>
      </c>
    </row>
    <row r="1080" spans="2:7" hidden="1" x14ac:dyDescent="0.25">
      <c r="B1080" s="112">
        <v>91706</v>
      </c>
      <c r="C1080" t="s">
        <v>3385</v>
      </c>
      <c r="D1080" s="108">
        <v>0</v>
      </c>
      <c r="E1080" s="81" t="str">
        <f>VLOOKUP(B1080,Table1[[Codigo_servico]:[Subtotal_servico]],9,FALSE)</f>
        <v>M</v>
      </c>
      <c r="F1080" s="109">
        <f>VLOOKUP(B1080,Table1[[Codigo_servico]:[Subtotal_servico]],11,FALSE)</f>
        <v>67.487929036532378</v>
      </c>
      <c r="G1080" s="106">
        <f t="shared" si="16"/>
        <v>0</v>
      </c>
    </row>
    <row r="1081" spans="2:7" hidden="1" x14ac:dyDescent="0.25">
      <c r="B1081" s="112">
        <v>91707</v>
      </c>
      <c r="C1081" t="s">
        <v>1593</v>
      </c>
      <c r="D1081" s="108">
        <v>0</v>
      </c>
      <c r="E1081" s="81" t="str">
        <f>VLOOKUP(B1081,Table1[[Codigo_servico]:[Subtotal_servico]],9,FALSE)</f>
        <v>M</v>
      </c>
      <c r="F1081" s="109">
        <f>VLOOKUP(B1081,Table1[[Codigo_servico]:[Subtotal_servico]],11,FALSE)</f>
        <v>98.803329036532375</v>
      </c>
      <c r="G1081" s="106">
        <f t="shared" si="16"/>
        <v>0</v>
      </c>
    </row>
    <row r="1082" spans="2:7" hidden="1" x14ac:dyDescent="0.25">
      <c r="B1082" s="112">
        <v>91710</v>
      </c>
      <c r="C1082" t="s">
        <v>3386</v>
      </c>
      <c r="D1082" s="108">
        <v>0</v>
      </c>
      <c r="E1082" s="81" t="str">
        <f>VLOOKUP(B1082,Table1[[Codigo_servico]:[Subtotal_servico]],9,FALSE)</f>
        <v>UN</v>
      </c>
      <c r="F1082" s="109">
        <f>VLOOKUP(B1082,Table1[[Codigo_servico]:[Subtotal_servico]],11,FALSE)</f>
        <v>669.0605181242538</v>
      </c>
      <c r="G1082" s="106">
        <f t="shared" si="16"/>
        <v>0</v>
      </c>
    </row>
    <row r="1083" spans="2:7" hidden="1" x14ac:dyDescent="0.25">
      <c r="B1083" s="112">
        <v>91712</v>
      </c>
      <c r="C1083" t="s">
        <v>3387</v>
      </c>
      <c r="D1083" s="108">
        <v>0</v>
      </c>
      <c r="E1083" s="81" t="str">
        <f>VLOOKUP(B1083,Table1[[Codigo_servico]:[Subtotal_servico]],9,FALSE)</f>
        <v>UN</v>
      </c>
      <c r="F1083" s="109">
        <f>VLOOKUP(B1083,Table1[[Codigo_servico]:[Subtotal_servico]],11,FALSE)</f>
        <v>72.875875677339792</v>
      </c>
      <c r="G1083" s="106">
        <f t="shared" si="16"/>
        <v>0</v>
      </c>
    </row>
    <row r="1084" spans="2:7" hidden="1" x14ac:dyDescent="0.25">
      <c r="B1084" s="112">
        <v>91713</v>
      </c>
      <c r="C1084" t="s">
        <v>3388</v>
      </c>
      <c r="D1084" s="108">
        <v>0</v>
      </c>
      <c r="E1084" s="81" t="str">
        <f>VLOOKUP(B1084,Table1[[Codigo_servico]:[Subtotal_servico]],9,FALSE)</f>
        <v>UN</v>
      </c>
      <c r="F1084" s="109">
        <f>VLOOKUP(B1084,Table1[[Codigo_servico]:[Subtotal_servico]],11,FALSE)</f>
        <v>144.86922522577993</v>
      </c>
      <c r="G1084" s="106">
        <f t="shared" si="16"/>
        <v>0</v>
      </c>
    </row>
    <row r="1085" spans="2:7" hidden="1" x14ac:dyDescent="0.25">
      <c r="B1085" s="112">
        <v>91714</v>
      </c>
      <c r="C1085" t="s">
        <v>3389</v>
      </c>
      <c r="D1085" s="108">
        <v>0</v>
      </c>
      <c r="E1085" s="81" t="str">
        <f>VLOOKUP(B1085,Table1[[Codigo_servico]:[Subtotal_servico]],9,FALSE)</f>
        <v>UN</v>
      </c>
      <c r="F1085" s="109">
        <f>VLOOKUP(B1085,Table1[[Codigo_servico]:[Subtotal_servico]],11,FALSE)</f>
        <v>144.86922522577993</v>
      </c>
      <c r="G1085" s="106">
        <f t="shared" si="16"/>
        <v>0</v>
      </c>
    </row>
    <row r="1086" spans="2:7" hidden="1" x14ac:dyDescent="0.25">
      <c r="B1086" s="112">
        <v>91715</v>
      </c>
      <c r="C1086" t="s">
        <v>3390</v>
      </c>
      <c r="D1086" s="108">
        <v>0</v>
      </c>
      <c r="E1086" s="81" t="str">
        <f>VLOOKUP(B1086,Table1[[Codigo_servico]:[Subtotal_servico]],9,FALSE)</f>
        <v>UN</v>
      </c>
      <c r="F1086" s="109">
        <f>VLOOKUP(B1086,Table1[[Codigo_servico]:[Subtotal_servico]],11,FALSE)</f>
        <v>148.05132522577995</v>
      </c>
      <c r="G1086" s="106">
        <f t="shared" si="16"/>
        <v>0</v>
      </c>
    </row>
    <row r="1087" spans="2:7" hidden="1" x14ac:dyDescent="0.25">
      <c r="B1087" s="112">
        <v>91716</v>
      </c>
      <c r="C1087" t="s">
        <v>3391</v>
      </c>
      <c r="D1087" s="108">
        <v>0</v>
      </c>
      <c r="E1087" s="81" t="str">
        <f>VLOOKUP(B1087,Table1[[Codigo_servico]:[Subtotal_servico]],9,FALSE)</f>
        <v>UN</v>
      </c>
      <c r="F1087" s="109">
        <f>VLOOKUP(B1087,Table1[[Codigo_servico]:[Subtotal_servico]],11,FALSE)</f>
        <v>25847.869655103998</v>
      </c>
      <c r="G1087" s="106">
        <f t="shared" si="16"/>
        <v>0</v>
      </c>
    </row>
    <row r="1088" spans="2:7" hidden="1" x14ac:dyDescent="0.25">
      <c r="B1088" s="112">
        <v>91717</v>
      </c>
      <c r="C1088" t="s">
        <v>3392</v>
      </c>
      <c r="D1088" s="108">
        <v>0</v>
      </c>
      <c r="E1088" s="81" t="str">
        <f>VLOOKUP(B1088,Table1[[Codigo_servico]:[Subtotal_servico]],9,FALSE)</f>
        <v>UN</v>
      </c>
      <c r="F1088" s="109">
        <f>VLOOKUP(B1088,Table1[[Codigo_servico]:[Subtotal_servico]],11,FALSE)</f>
        <v>31321.389555103997</v>
      </c>
      <c r="G1088" s="106">
        <f t="shared" si="16"/>
        <v>0</v>
      </c>
    </row>
    <row r="1089" spans="2:7" hidden="1" x14ac:dyDescent="0.25">
      <c r="B1089" s="112">
        <v>91718</v>
      </c>
      <c r="C1089" t="s">
        <v>3393</v>
      </c>
      <c r="D1089" s="108">
        <v>0</v>
      </c>
      <c r="E1089" s="81" t="str">
        <f>VLOOKUP(B1089,Table1[[Codigo_servico]:[Subtotal_servico]],9,FALSE)</f>
        <v>UN</v>
      </c>
      <c r="F1089" s="109">
        <f>VLOOKUP(B1089,Table1[[Codigo_servico]:[Subtotal_servico]],11,FALSE)</f>
        <v>186.80152840219915</v>
      </c>
      <c r="G1089" s="106">
        <f t="shared" si="16"/>
        <v>0</v>
      </c>
    </row>
    <row r="1090" spans="2:7" hidden="1" x14ac:dyDescent="0.25">
      <c r="B1090" s="112">
        <v>91719</v>
      </c>
      <c r="C1090" t="s">
        <v>1622</v>
      </c>
      <c r="D1090" s="108">
        <v>0</v>
      </c>
      <c r="E1090" s="81" t="str">
        <f>VLOOKUP(B1090,Table1[[Codigo_servico]:[Subtotal_servico]],9,FALSE)</f>
        <v>UN</v>
      </c>
      <c r="F1090" s="109">
        <f>VLOOKUP(B1090,Table1[[Codigo_servico]:[Subtotal_servico]],11,FALSE)</f>
        <v>242.5606367152715</v>
      </c>
      <c r="G1090" s="106">
        <f t="shared" si="16"/>
        <v>0</v>
      </c>
    </row>
    <row r="1091" spans="2:7" hidden="1" x14ac:dyDescent="0.25">
      <c r="B1091" s="112">
        <v>91720</v>
      </c>
      <c r="C1091" t="s">
        <v>1625</v>
      </c>
      <c r="D1091" s="108">
        <v>0</v>
      </c>
      <c r="E1091" s="81" t="str">
        <f>VLOOKUP(B1091,Table1[[Codigo_servico]:[Subtotal_servico]],9,FALSE)</f>
        <v>PAR</v>
      </c>
      <c r="F1091" s="109">
        <f>VLOOKUP(B1091,Table1[[Codigo_servico]:[Subtotal_servico]],11,FALSE)</f>
        <v>25.25303671527152</v>
      </c>
      <c r="G1091" s="106">
        <f t="shared" si="16"/>
        <v>0</v>
      </c>
    </row>
    <row r="1092" spans="2:7" hidden="1" x14ac:dyDescent="0.25">
      <c r="B1092" s="112">
        <v>91721</v>
      </c>
      <c r="C1092" t="s">
        <v>3394</v>
      </c>
      <c r="D1092" s="108">
        <v>0</v>
      </c>
      <c r="E1092" s="81" t="str">
        <f>VLOOKUP(B1092,Table1[[Codigo_servico]:[Subtotal_servico]],9,FALSE)</f>
        <v>UN</v>
      </c>
      <c r="F1092" s="109">
        <f>VLOOKUP(B1092,Table1[[Codigo_servico]:[Subtotal_servico]],11,FALSE)</f>
        <v>24446.144105027488</v>
      </c>
      <c r="G1092" s="106">
        <f t="shared" si="16"/>
        <v>0</v>
      </c>
    </row>
    <row r="1093" spans="2:7" hidden="1" x14ac:dyDescent="0.25">
      <c r="B1093" s="112">
        <v>91722</v>
      </c>
      <c r="C1093" t="s">
        <v>3395</v>
      </c>
      <c r="D1093" s="108">
        <v>0</v>
      </c>
      <c r="E1093" s="81" t="str">
        <f>VLOOKUP(B1093,Table1[[Codigo_servico]:[Subtotal_servico]],9,FALSE)</f>
        <v>UN</v>
      </c>
      <c r="F1093" s="109">
        <f>VLOOKUP(B1093,Table1[[Codigo_servico]:[Subtotal_servico]],11,FALSE)</f>
        <v>29617.984105027488</v>
      </c>
      <c r="G1093" s="106">
        <f t="shared" si="16"/>
        <v>0</v>
      </c>
    </row>
    <row r="1094" spans="2:7" hidden="1" x14ac:dyDescent="0.25">
      <c r="B1094" s="112">
        <v>91723</v>
      </c>
      <c r="C1094" t="s">
        <v>3396</v>
      </c>
      <c r="D1094" s="108">
        <v>0</v>
      </c>
      <c r="E1094" s="81" t="str">
        <f>VLOOKUP(B1094,Table1[[Codigo_servico]:[Subtotal_servico]],9,FALSE)</f>
        <v>UN</v>
      </c>
      <c r="F1094" s="109">
        <f>VLOOKUP(B1094,Table1[[Codigo_servico]:[Subtotal_servico]],11,FALSE)</f>
        <v>625.14594020444542</v>
      </c>
      <c r="G1094" s="106">
        <f t="shared" si="16"/>
        <v>0</v>
      </c>
    </row>
    <row r="1095" spans="2:7" hidden="1" x14ac:dyDescent="0.25">
      <c r="B1095" s="112">
        <v>91724</v>
      </c>
      <c r="C1095" t="s">
        <v>1636</v>
      </c>
      <c r="D1095" s="108">
        <v>0</v>
      </c>
      <c r="E1095" s="81" t="str">
        <f>VLOOKUP(B1095,Table1[[Codigo_servico]:[Subtotal_servico]],9,FALSE)</f>
        <v>UN</v>
      </c>
      <c r="F1095" s="109">
        <f>VLOOKUP(B1095,Table1[[Codigo_servico]:[Subtotal_servico]],11,FALSE)</f>
        <v>3182.3582514915174</v>
      </c>
      <c r="G1095" s="106">
        <f t="shared" si="16"/>
        <v>0</v>
      </c>
    </row>
    <row r="1096" spans="2:7" hidden="1" x14ac:dyDescent="0.25">
      <c r="B1096" s="112">
        <v>91725</v>
      </c>
      <c r="C1096" t="s">
        <v>3397</v>
      </c>
      <c r="D1096" s="108">
        <v>0</v>
      </c>
      <c r="E1096" s="81" t="str">
        <f>VLOOKUP(B1096,Table1[[Codigo_servico]:[Subtotal_servico]],9,FALSE)</f>
        <v>M</v>
      </c>
      <c r="F1096" s="109">
        <f>VLOOKUP(B1096,Table1[[Codigo_servico]:[Subtotal_servico]],11,FALSE)</f>
        <v>23.00699237849512</v>
      </c>
      <c r="G1096" s="106">
        <f t="shared" si="16"/>
        <v>0</v>
      </c>
    </row>
    <row r="1097" spans="2:7" hidden="1" x14ac:dyDescent="0.25">
      <c r="B1097" s="112">
        <v>91726</v>
      </c>
      <c r="C1097" t="s">
        <v>3398</v>
      </c>
      <c r="D1097" s="108">
        <v>0</v>
      </c>
      <c r="E1097" s="81" t="str">
        <f>VLOOKUP(B1097,Table1[[Codigo_servico]:[Subtotal_servico]],9,FALSE)</f>
        <v>UN</v>
      </c>
      <c r="F1097" s="109">
        <f>VLOOKUP(B1097,Table1[[Codigo_servico]:[Subtotal_servico]],11,FALSE)</f>
        <v>35.44651614612949</v>
      </c>
      <c r="G1097" s="106">
        <f t="shared" si="16"/>
        <v>0</v>
      </c>
    </row>
    <row r="1098" spans="2:7" hidden="1" x14ac:dyDescent="0.25">
      <c r="B1098" s="112">
        <v>91727</v>
      </c>
      <c r="C1098" t="s">
        <v>3399</v>
      </c>
      <c r="D1098" s="108">
        <v>0</v>
      </c>
      <c r="E1098" s="81" t="str">
        <f>VLOOKUP(B1098,Table1[[Codigo_servico]:[Subtotal_servico]],9,FALSE)</f>
        <v>UN</v>
      </c>
      <c r="F1098" s="109">
        <f>VLOOKUP(B1098,Table1[[Codigo_servico]:[Subtotal_servico]],11,FALSE)</f>
        <v>41.855316146129489</v>
      </c>
      <c r="G1098" s="106">
        <f t="shared" si="16"/>
        <v>0</v>
      </c>
    </row>
    <row r="1099" spans="2:7" hidden="1" x14ac:dyDescent="0.25">
      <c r="B1099" s="112">
        <v>91728</v>
      </c>
      <c r="C1099" t="s">
        <v>3400</v>
      </c>
      <c r="D1099" s="108">
        <v>0</v>
      </c>
      <c r="E1099" s="81" t="str">
        <f>VLOOKUP(B1099,Table1[[Codigo_servico]:[Subtotal_servico]],9,FALSE)</f>
        <v>UN</v>
      </c>
      <c r="F1099" s="109">
        <f>VLOOKUP(B1099,Table1[[Codigo_servico]:[Subtotal_servico]],11,FALSE)</f>
        <v>41.243516146129487</v>
      </c>
      <c r="G1099" s="106">
        <f t="shared" si="16"/>
        <v>0</v>
      </c>
    </row>
    <row r="1100" spans="2:7" hidden="1" x14ac:dyDescent="0.25">
      <c r="B1100" s="112">
        <v>91729</v>
      </c>
      <c r="C1100" t="s">
        <v>3401</v>
      </c>
      <c r="D1100" s="108">
        <v>0</v>
      </c>
      <c r="E1100" s="81" t="str">
        <f>VLOOKUP(B1100,Table1[[Codigo_servico]:[Subtotal_servico]],9,FALSE)</f>
        <v>UN</v>
      </c>
      <c r="F1100" s="109">
        <f>VLOOKUP(B1100,Table1[[Codigo_servico]:[Subtotal_servico]],11,FALSE)</f>
        <v>29.155738859423629</v>
      </c>
      <c r="G1100" s="106">
        <f t="shared" si="16"/>
        <v>0</v>
      </c>
    </row>
    <row r="1101" spans="2:7" hidden="1" x14ac:dyDescent="0.25">
      <c r="B1101" s="112">
        <v>91730</v>
      </c>
      <c r="C1101" t="s">
        <v>3402</v>
      </c>
      <c r="D1101" s="108">
        <v>0</v>
      </c>
      <c r="E1101" s="81" t="str">
        <f>VLOOKUP(B1101,Table1[[Codigo_servico]:[Subtotal_servico]],9,FALSE)</f>
        <v>UN</v>
      </c>
      <c r="F1101" s="109">
        <f>VLOOKUP(B1101,Table1[[Codigo_servico]:[Subtotal_servico]],11,FALSE)</f>
        <v>26.057500000000001</v>
      </c>
      <c r="G1101" s="106">
        <f t="shared" si="16"/>
        <v>0</v>
      </c>
    </row>
    <row r="1102" spans="2:7" hidden="1" x14ac:dyDescent="0.25">
      <c r="B1102" s="112">
        <v>91731</v>
      </c>
      <c r="C1102" t="s">
        <v>1660</v>
      </c>
      <c r="D1102" s="108">
        <v>0</v>
      </c>
      <c r="E1102" s="81" t="str">
        <f>VLOOKUP(B1102,Table1[[Codigo_servico]:[Subtotal_servico]],9,FALSE)</f>
        <v>UN</v>
      </c>
      <c r="F1102" s="109">
        <f>VLOOKUP(B1102,Table1[[Codigo_servico]:[Subtotal_servico]],11,FALSE)</f>
        <v>27.852499999999999</v>
      </c>
      <c r="G1102" s="106">
        <f t="shared" si="16"/>
        <v>0</v>
      </c>
    </row>
    <row r="1103" spans="2:7" hidden="1" x14ac:dyDescent="0.25">
      <c r="B1103" s="112">
        <v>91732</v>
      </c>
      <c r="C1103" t="s">
        <v>3403</v>
      </c>
      <c r="D1103" s="108">
        <v>0</v>
      </c>
      <c r="E1103" s="81" t="str">
        <f>VLOOKUP(B1103,Table1[[Codigo_servico]:[Subtotal_servico]],9,FALSE)</f>
        <v>UN</v>
      </c>
      <c r="F1103" s="109">
        <f>VLOOKUP(B1103,Table1[[Codigo_servico]:[Subtotal_servico]],11,FALSE)</f>
        <v>616.72474020444554</v>
      </c>
      <c r="G1103" s="106">
        <f t="shared" si="16"/>
        <v>0</v>
      </c>
    </row>
    <row r="1104" spans="2:7" hidden="1" x14ac:dyDescent="0.25">
      <c r="B1104" s="112">
        <v>91733</v>
      </c>
      <c r="C1104" t="s">
        <v>3404</v>
      </c>
      <c r="D1104" s="108">
        <v>0</v>
      </c>
      <c r="E1104" s="81" t="str">
        <f>VLOOKUP(B1104,Table1[[Codigo_servico]:[Subtotal_servico]],9,FALSE)</f>
        <v>UN</v>
      </c>
      <c r="F1104" s="109">
        <f>VLOOKUP(B1104,Table1[[Codigo_servico]:[Subtotal_servico]],11,FALSE)</f>
        <v>650.97474020444542</v>
      </c>
      <c r="G1104" s="106">
        <f t="shared" si="16"/>
        <v>0</v>
      </c>
    </row>
    <row r="1105" spans="2:7" hidden="1" x14ac:dyDescent="0.25">
      <c r="B1105" s="112">
        <v>91734</v>
      </c>
      <c r="C1105" t="s">
        <v>3405</v>
      </c>
      <c r="D1105" s="108">
        <v>0</v>
      </c>
      <c r="E1105" s="81" t="str">
        <f>VLOOKUP(B1105,Table1[[Codigo_servico]:[Subtotal_servico]],9,FALSE)</f>
        <v>UN</v>
      </c>
      <c r="F1105" s="109">
        <f>VLOOKUP(B1105,Table1[[Codigo_servico]:[Subtotal_servico]],11,FALSE)</f>
        <v>616.72474020444542</v>
      </c>
      <c r="G1105" s="106">
        <f t="shared" si="16"/>
        <v>0</v>
      </c>
    </row>
    <row r="1106" spans="2:7" hidden="1" x14ac:dyDescent="0.25">
      <c r="B1106" s="112">
        <v>92010</v>
      </c>
      <c r="C1106" t="s">
        <v>3406</v>
      </c>
      <c r="D1106" s="108">
        <v>0</v>
      </c>
      <c r="E1106" s="81" t="str">
        <f>VLOOKUP(B1106,Table1[[Codigo_servico]:[Subtotal_servico]],9,FALSE)</f>
        <v>CJ</v>
      </c>
      <c r="F1106" s="109">
        <f>VLOOKUP(B1106,Table1[[Codigo_servico]:[Subtotal_servico]],11,FALSE)</f>
        <v>2878.5538604257099</v>
      </c>
      <c r="G1106" s="106">
        <f t="shared" si="16"/>
        <v>0</v>
      </c>
    </row>
    <row r="1107" spans="2:7" hidden="1" x14ac:dyDescent="0.25">
      <c r="B1107" s="112">
        <v>92033</v>
      </c>
      <c r="C1107" t="s">
        <v>3407</v>
      </c>
      <c r="D1107" s="108">
        <v>0</v>
      </c>
      <c r="E1107" s="81" t="str">
        <f>VLOOKUP(B1107,Table1[[Codigo_servico]:[Subtotal_servico]],9,FALSE)</f>
        <v>UN</v>
      </c>
      <c r="F1107" s="109">
        <f>VLOOKUP(B1107,Table1[[Codigo_servico]:[Subtotal_servico]],11,FALSE)</f>
        <v>1273.0626502764092</v>
      </c>
      <c r="G1107" s="106">
        <f t="shared" ref="G1107:G1170" si="17">D1107*F1107</f>
        <v>0</v>
      </c>
    </row>
    <row r="1108" spans="2:7" hidden="1" x14ac:dyDescent="0.25">
      <c r="B1108" s="112">
        <v>92034</v>
      </c>
      <c r="C1108" t="s">
        <v>3408</v>
      </c>
      <c r="D1108" s="108">
        <v>0</v>
      </c>
      <c r="E1108" s="81" t="str">
        <f>VLOOKUP(B1108,Table1[[Codigo_servico]:[Subtotal_servico]],9,FALSE)</f>
        <v>UN</v>
      </c>
      <c r="F1108" s="109">
        <f>VLOOKUP(B1108,Table1[[Codigo_servico]:[Subtotal_servico]],11,FALSE)</f>
        <v>1476.9626502764092</v>
      </c>
      <c r="G1108" s="106">
        <f t="shared" si="17"/>
        <v>0</v>
      </c>
    </row>
    <row r="1109" spans="2:7" hidden="1" x14ac:dyDescent="0.25">
      <c r="B1109" s="112">
        <v>95001</v>
      </c>
      <c r="C1109" t="s">
        <v>3409</v>
      </c>
      <c r="D1109" s="108">
        <v>0</v>
      </c>
      <c r="E1109" s="81" t="str">
        <f>VLOOKUP(B1109,Table1[[Codigo_servico]:[Subtotal_servico]],9,FALSE)</f>
        <v>UN</v>
      </c>
      <c r="F1109" s="109">
        <f>VLOOKUP(B1109,Table1[[Codigo_servico]:[Subtotal_servico]],11,FALSE)</f>
        <v>129.66900180623946</v>
      </c>
      <c r="G1109" s="106">
        <f t="shared" si="17"/>
        <v>0</v>
      </c>
    </row>
    <row r="1110" spans="2:7" hidden="1" x14ac:dyDescent="0.25">
      <c r="B1110" s="112">
        <v>95002</v>
      </c>
      <c r="C1110" t="s">
        <v>3410</v>
      </c>
      <c r="D1110" s="108">
        <v>0</v>
      </c>
      <c r="E1110" s="81" t="str">
        <f>VLOOKUP(B1110,Table1[[Codigo_servico]:[Subtotal_servico]],9,FALSE)</f>
        <v>UN</v>
      </c>
      <c r="F1110" s="109">
        <f>VLOOKUP(B1110,Table1[[Codigo_servico]:[Subtotal_servico]],11,FALSE)</f>
        <v>162.08625225779932</v>
      </c>
      <c r="G1110" s="106">
        <f t="shared" si="17"/>
        <v>0</v>
      </c>
    </row>
    <row r="1111" spans="2:7" hidden="1" x14ac:dyDescent="0.25">
      <c r="B1111" s="112">
        <v>95003</v>
      </c>
      <c r="C1111" t="s">
        <v>3411</v>
      </c>
      <c r="D1111" s="108">
        <v>0</v>
      </c>
      <c r="E1111" s="81" t="str">
        <f>VLOOKUP(B1111,Table1[[Codigo_servico]:[Subtotal_servico]],9,FALSE)</f>
        <v>UN</v>
      </c>
      <c r="F1111" s="109">
        <f>VLOOKUP(B1111,Table1[[Codigo_servico]:[Subtotal_servico]],11,FALSE)</f>
        <v>129.66900180623946</v>
      </c>
      <c r="G1111" s="106">
        <f t="shared" si="17"/>
        <v>0</v>
      </c>
    </row>
    <row r="1112" spans="2:7" hidden="1" x14ac:dyDescent="0.25">
      <c r="B1112" s="112">
        <v>95004</v>
      </c>
      <c r="C1112" t="s">
        <v>3412</v>
      </c>
      <c r="D1112" s="108">
        <v>0</v>
      </c>
      <c r="E1112" s="81" t="str">
        <f>VLOOKUP(B1112,Table1[[Codigo_servico]:[Subtotal_servico]],9,FALSE)</f>
        <v>UN</v>
      </c>
      <c r="F1112" s="109">
        <f>VLOOKUP(B1112,Table1[[Codigo_servico]:[Subtotal_servico]],11,FALSE)</f>
        <v>16.208625225779933</v>
      </c>
      <c r="G1112" s="106">
        <f t="shared" si="17"/>
        <v>0</v>
      </c>
    </row>
    <row r="1113" spans="2:7" hidden="1" x14ac:dyDescent="0.25">
      <c r="B1113" s="112">
        <v>95005</v>
      </c>
      <c r="C1113" t="s">
        <v>3413</v>
      </c>
      <c r="D1113" s="108">
        <v>0</v>
      </c>
      <c r="E1113" s="81" t="str">
        <f>VLOOKUP(B1113,Table1[[Codigo_servico]:[Subtotal_servico]],9,FALSE)</f>
        <v>UN</v>
      </c>
      <c r="F1113" s="109">
        <f>VLOOKUP(B1113,Table1[[Codigo_servico]:[Subtotal_servico]],11,FALSE)</f>
        <v>8.1043126128899665</v>
      </c>
      <c r="G1113" s="106">
        <f t="shared" si="17"/>
        <v>0</v>
      </c>
    </row>
    <row r="1114" spans="2:7" hidden="1" x14ac:dyDescent="0.25">
      <c r="B1114" s="112">
        <v>95006</v>
      </c>
      <c r="C1114" t="s">
        <v>3414</v>
      </c>
      <c r="D1114" s="108">
        <v>0</v>
      </c>
      <c r="E1114" s="81" t="str">
        <f>VLOOKUP(B1114,Table1[[Codigo_servico]:[Subtotal_servico]],9,FALSE)</f>
        <v>UN</v>
      </c>
      <c r="F1114" s="109">
        <f>VLOOKUP(B1114,Table1[[Codigo_servico]:[Subtotal_servico]],11,FALSE)</f>
        <v>64.834500903119732</v>
      </c>
      <c r="G1114" s="106">
        <f t="shared" si="17"/>
        <v>0</v>
      </c>
    </row>
    <row r="1115" spans="2:7" hidden="1" x14ac:dyDescent="0.25">
      <c r="B1115" s="112">
        <v>95009</v>
      </c>
      <c r="C1115" t="s">
        <v>3415</v>
      </c>
      <c r="D1115" s="108">
        <v>0</v>
      </c>
      <c r="E1115" s="81" t="str">
        <f>VLOOKUP(B1115,Table1[[Codigo_servico]:[Subtotal_servico]],9,FALSE)</f>
        <v>M</v>
      </c>
      <c r="F1115" s="109">
        <f>VLOOKUP(B1115,Table1[[Codigo_servico]:[Subtotal_servico]],11,FALSE)</f>
        <v>12.966900180623947</v>
      </c>
      <c r="G1115" s="106">
        <f t="shared" si="17"/>
        <v>0</v>
      </c>
    </row>
    <row r="1116" spans="2:7" hidden="1" x14ac:dyDescent="0.25">
      <c r="B1116" s="112">
        <v>95010</v>
      </c>
      <c r="C1116" t="s">
        <v>3416</v>
      </c>
      <c r="D1116" s="108">
        <v>0</v>
      </c>
      <c r="E1116" s="81" t="str">
        <f>VLOOKUP(B1116,Table1[[Codigo_servico]:[Subtotal_servico]],9,FALSE)</f>
        <v>M</v>
      </c>
      <c r="F1116" s="109">
        <f>VLOOKUP(B1116,Table1[[Codigo_servico]:[Subtotal_servico]],11,FALSE)</f>
        <v>16.208625225779933</v>
      </c>
      <c r="G1116" s="106">
        <f t="shared" si="17"/>
        <v>0</v>
      </c>
    </row>
    <row r="1117" spans="2:7" hidden="1" x14ac:dyDescent="0.25">
      <c r="B1117" s="112">
        <v>95011</v>
      </c>
      <c r="C1117" t="s">
        <v>3417</v>
      </c>
      <c r="D1117" s="108">
        <v>0</v>
      </c>
      <c r="E1117" s="81" t="str">
        <f>VLOOKUP(B1117,Table1[[Codigo_servico]:[Subtotal_servico]],9,FALSE)</f>
        <v>M</v>
      </c>
      <c r="F1117" s="109">
        <f>VLOOKUP(B1117,Table1[[Codigo_servico]:[Subtotal_servico]],11,FALSE)</f>
        <v>32.417250451559866</v>
      </c>
      <c r="G1117" s="106">
        <f t="shared" si="17"/>
        <v>0</v>
      </c>
    </row>
    <row r="1118" spans="2:7" hidden="1" x14ac:dyDescent="0.25">
      <c r="B1118" s="112">
        <v>95012</v>
      </c>
      <c r="C1118" t="s">
        <v>3418</v>
      </c>
      <c r="D1118" s="108">
        <v>0</v>
      </c>
      <c r="E1118" s="81" t="str">
        <f>VLOOKUP(B1118,Table1[[Codigo_servico]:[Subtotal_servico]],9,FALSE)</f>
        <v>M</v>
      </c>
      <c r="F1118" s="109">
        <f>VLOOKUP(B1118,Table1[[Codigo_servico]:[Subtotal_servico]],11,FALSE)</f>
        <v>8.1043126128899665</v>
      </c>
      <c r="G1118" s="106">
        <f t="shared" si="17"/>
        <v>0</v>
      </c>
    </row>
    <row r="1119" spans="2:7" hidden="1" x14ac:dyDescent="0.25">
      <c r="B1119" s="112">
        <v>95013</v>
      </c>
      <c r="C1119" t="s">
        <v>3419</v>
      </c>
      <c r="D1119" s="108">
        <v>0</v>
      </c>
      <c r="E1119" s="81" t="str">
        <f>VLOOKUP(B1119,Table1[[Codigo_servico]:[Subtotal_servico]],9,FALSE)</f>
        <v>M</v>
      </c>
      <c r="F1119" s="109">
        <f>VLOOKUP(B1119,Table1[[Codigo_servico]:[Subtotal_servico]],11,FALSE)</f>
        <v>16.208625225779933</v>
      </c>
      <c r="G1119" s="106">
        <f t="shared" si="17"/>
        <v>0</v>
      </c>
    </row>
    <row r="1120" spans="2:7" hidden="1" x14ac:dyDescent="0.25">
      <c r="B1120" s="112">
        <v>95014</v>
      </c>
      <c r="C1120" t="s">
        <v>3420</v>
      </c>
      <c r="D1120" s="108">
        <v>0</v>
      </c>
      <c r="E1120" s="81" t="str">
        <f>VLOOKUP(B1120,Table1[[Codigo_servico]:[Subtotal_servico]],9,FALSE)</f>
        <v>M</v>
      </c>
      <c r="F1120" s="109">
        <f>VLOOKUP(B1120,Table1[[Codigo_servico]:[Subtotal_servico]],11,FALSE)</f>
        <v>1.6208625225779933</v>
      </c>
      <c r="G1120" s="106">
        <f t="shared" si="17"/>
        <v>0</v>
      </c>
    </row>
    <row r="1121" spans="2:7" hidden="1" x14ac:dyDescent="0.25">
      <c r="B1121" s="112">
        <v>95015</v>
      </c>
      <c r="C1121" t="s">
        <v>3421</v>
      </c>
      <c r="D1121" s="108">
        <v>0</v>
      </c>
      <c r="E1121" s="81" t="str">
        <f>VLOOKUP(B1121,Table1[[Codigo_servico]:[Subtotal_servico]],9,FALSE)</f>
        <v>M</v>
      </c>
      <c r="F1121" s="109">
        <f>VLOOKUP(B1121,Table1[[Codigo_servico]:[Subtotal_servico]],11,FALSE)</f>
        <v>3.2417250451559867</v>
      </c>
      <c r="G1121" s="106">
        <f t="shared" si="17"/>
        <v>0</v>
      </c>
    </row>
    <row r="1122" spans="2:7" hidden="1" x14ac:dyDescent="0.25">
      <c r="B1122" s="112">
        <v>95016</v>
      </c>
      <c r="C1122" t="s">
        <v>3422</v>
      </c>
      <c r="D1122" s="108">
        <v>0</v>
      </c>
      <c r="E1122" s="81" t="str">
        <f>VLOOKUP(B1122,Table1[[Codigo_servico]:[Subtotal_servico]],9,FALSE)</f>
        <v>M</v>
      </c>
      <c r="F1122" s="109">
        <f>VLOOKUP(B1122,Table1[[Codigo_servico]:[Subtotal_servico]],11,FALSE)</f>
        <v>1.9450350270935917</v>
      </c>
      <c r="G1122" s="106">
        <f t="shared" si="17"/>
        <v>0</v>
      </c>
    </row>
    <row r="1123" spans="2:7" hidden="1" x14ac:dyDescent="0.25">
      <c r="B1123" s="112">
        <v>95017</v>
      </c>
      <c r="C1123" t="s">
        <v>3423</v>
      </c>
      <c r="D1123" s="108">
        <v>0</v>
      </c>
      <c r="E1123" s="81" t="str">
        <f>VLOOKUP(B1123,Table1[[Codigo_servico]:[Subtotal_servico]],9,FALSE)</f>
        <v>M</v>
      </c>
      <c r="F1123" s="109">
        <f>VLOOKUP(B1123,Table1[[Codigo_servico]:[Subtotal_servico]],11,FALSE)</f>
        <v>3.8900700541871833</v>
      </c>
      <c r="G1123" s="106">
        <f t="shared" si="17"/>
        <v>0</v>
      </c>
    </row>
    <row r="1124" spans="2:7" hidden="1" x14ac:dyDescent="0.25">
      <c r="B1124" s="112">
        <v>95018</v>
      </c>
      <c r="C1124" t="s">
        <v>3424</v>
      </c>
      <c r="D1124" s="108">
        <v>0</v>
      </c>
      <c r="E1124" s="81" t="str">
        <f>VLOOKUP(B1124,Table1[[Codigo_servico]:[Subtotal_servico]],9,FALSE)</f>
        <v>UN</v>
      </c>
      <c r="F1124" s="109">
        <f>VLOOKUP(B1124,Table1[[Codigo_servico]:[Subtotal_servico]],11,FALSE)</f>
        <v>6.4834500903119734</v>
      </c>
      <c r="G1124" s="106">
        <f t="shared" si="17"/>
        <v>0</v>
      </c>
    </row>
    <row r="1125" spans="2:7" hidden="1" x14ac:dyDescent="0.25">
      <c r="B1125" s="112">
        <v>95020</v>
      </c>
      <c r="C1125" t="s">
        <v>3425</v>
      </c>
      <c r="D1125" s="108">
        <v>0</v>
      </c>
      <c r="E1125" s="81" t="str">
        <f>VLOOKUP(B1125,Table1[[Codigo_servico]:[Subtotal_servico]],9,FALSE)</f>
        <v>UN</v>
      </c>
      <c r="F1125" s="109">
        <f>VLOOKUP(B1125,Table1[[Codigo_servico]:[Subtotal_servico]],11,FALSE)</f>
        <v>6.4834500903119734</v>
      </c>
      <c r="G1125" s="106">
        <f t="shared" si="17"/>
        <v>0</v>
      </c>
    </row>
    <row r="1126" spans="2:7" hidden="1" x14ac:dyDescent="0.25">
      <c r="B1126" s="112">
        <v>95111</v>
      </c>
      <c r="C1126" t="s">
        <v>3426</v>
      </c>
      <c r="D1126" s="108">
        <v>0</v>
      </c>
      <c r="E1126" s="81" t="str">
        <f>VLOOKUP(B1126,Table1[[Codigo_servico]:[Subtotal_servico]],9,FALSE)</f>
        <v>UN</v>
      </c>
      <c r="F1126" s="109">
        <f>VLOOKUP(B1126,Table1[[Codigo_servico]:[Subtotal_servico]],11,FALSE)</f>
        <v>6.4834500903119734</v>
      </c>
      <c r="G1126" s="106">
        <f t="shared" si="17"/>
        <v>0</v>
      </c>
    </row>
    <row r="1127" spans="2:7" hidden="1" x14ac:dyDescent="0.25">
      <c r="B1127" s="112">
        <v>95115</v>
      </c>
      <c r="C1127" t="s">
        <v>3427</v>
      </c>
      <c r="D1127" s="108">
        <v>0</v>
      </c>
      <c r="E1127" s="81" t="str">
        <f>VLOOKUP(B1127,Table1[[Codigo_servico]:[Subtotal_servico]],9,FALSE)</f>
        <v>UN</v>
      </c>
      <c r="F1127" s="109">
        <f>VLOOKUP(B1127,Table1[[Codigo_servico]:[Subtotal_servico]],11,FALSE)</f>
        <v>9.7251751354679588</v>
      </c>
      <c r="G1127" s="106">
        <f t="shared" si="17"/>
        <v>0</v>
      </c>
    </row>
    <row r="1128" spans="2:7" hidden="1" x14ac:dyDescent="0.25">
      <c r="B1128" s="112">
        <v>95116</v>
      </c>
      <c r="C1128" t="s">
        <v>3428</v>
      </c>
      <c r="D1128" s="108">
        <v>0</v>
      </c>
      <c r="E1128" s="81" t="str">
        <f>VLOOKUP(B1128,Table1[[Codigo_servico]:[Subtotal_servico]],9,FALSE)</f>
        <v>UN</v>
      </c>
      <c r="F1128" s="109">
        <f>VLOOKUP(B1128,Table1[[Codigo_servico]:[Subtotal_servico]],11,FALSE)</f>
        <v>22.692075316091902</v>
      </c>
      <c r="G1128" s="106">
        <f t="shared" si="17"/>
        <v>0</v>
      </c>
    </row>
    <row r="1129" spans="2:7" hidden="1" x14ac:dyDescent="0.25">
      <c r="B1129" s="112">
        <v>95117</v>
      </c>
      <c r="C1129" t="s">
        <v>3429</v>
      </c>
      <c r="D1129" s="108">
        <v>0</v>
      </c>
      <c r="E1129" s="81" t="str">
        <f>VLOOKUP(B1129,Table1[[Codigo_servico]:[Subtotal_servico]],9,FALSE)</f>
        <v>UN</v>
      </c>
      <c r="F1129" s="109">
        <f>VLOOKUP(B1129,Table1[[Codigo_servico]:[Subtotal_servico]],11,FALSE)</f>
        <v>42.14242558702783</v>
      </c>
      <c r="G1129" s="106">
        <f t="shared" si="17"/>
        <v>0</v>
      </c>
    </row>
    <row r="1130" spans="2:7" hidden="1" x14ac:dyDescent="0.25">
      <c r="B1130" s="112">
        <v>95125</v>
      </c>
      <c r="C1130" t="s">
        <v>3430</v>
      </c>
      <c r="D1130" s="108">
        <v>0</v>
      </c>
      <c r="E1130" s="81" t="str">
        <f>VLOOKUP(B1130,Table1[[Codigo_servico]:[Subtotal_servico]],9,FALSE)</f>
        <v>UN</v>
      </c>
      <c r="F1130" s="109">
        <f>VLOOKUP(B1130,Table1[[Codigo_servico]:[Subtotal_servico]],11,FALSE)</f>
        <v>16.208625225779933</v>
      </c>
      <c r="G1130" s="106">
        <f t="shared" si="17"/>
        <v>0</v>
      </c>
    </row>
    <row r="1131" spans="2:7" hidden="1" x14ac:dyDescent="0.25">
      <c r="B1131" s="112">
        <v>95126</v>
      </c>
      <c r="C1131" t="s">
        <v>3431</v>
      </c>
      <c r="D1131" s="108">
        <v>0</v>
      </c>
      <c r="E1131" s="81" t="str">
        <f>VLOOKUP(B1131,Table1[[Codigo_servico]:[Subtotal_servico]],9,FALSE)</f>
        <v>UN</v>
      </c>
      <c r="F1131" s="109">
        <f>VLOOKUP(B1131,Table1[[Codigo_servico]:[Subtotal_servico]],11,FALSE)</f>
        <v>32.417250451559866</v>
      </c>
      <c r="G1131" s="106">
        <f t="shared" si="17"/>
        <v>0</v>
      </c>
    </row>
    <row r="1132" spans="2:7" hidden="1" x14ac:dyDescent="0.25">
      <c r="B1132" s="112">
        <v>95127</v>
      </c>
      <c r="C1132" t="s">
        <v>3432</v>
      </c>
      <c r="D1132" s="108">
        <v>0</v>
      </c>
      <c r="E1132" s="81" t="str">
        <f>VLOOKUP(B1132,Table1[[Codigo_servico]:[Subtotal_servico]],9,FALSE)</f>
        <v>M2</v>
      </c>
      <c r="F1132" s="109">
        <f>VLOOKUP(B1132,Table1[[Codigo_servico]:[Subtotal_servico]],11,FALSE)</f>
        <v>32.417250451559866</v>
      </c>
      <c r="G1132" s="106">
        <f t="shared" si="17"/>
        <v>0</v>
      </c>
    </row>
    <row r="1133" spans="2:7" hidden="1" x14ac:dyDescent="0.25">
      <c r="B1133" s="112">
        <v>95129</v>
      </c>
      <c r="C1133" t="s">
        <v>3433</v>
      </c>
      <c r="D1133" s="108">
        <v>0</v>
      </c>
      <c r="E1133" s="81" t="str">
        <f>VLOOKUP(B1133,Table1[[Codigo_servico]:[Subtotal_servico]],9,FALSE)</f>
        <v>M2</v>
      </c>
      <c r="F1133" s="109">
        <f>VLOOKUP(B1133,Table1[[Codigo_servico]:[Subtotal_servico]],11,FALSE)</f>
        <v>32.417250451559866</v>
      </c>
      <c r="G1133" s="106">
        <f t="shared" si="17"/>
        <v>0</v>
      </c>
    </row>
    <row r="1134" spans="2:7" hidden="1" x14ac:dyDescent="0.25">
      <c r="B1134" s="112">
        <v>95130</v>
      </c>
      <c r="C1134" t="s">
        <v>3434</v>
      </c>
      <c r="D1134" s="108">
        <v>0</v>
      </c>
      <c r="E1134" s="81" t="str">
        <f>VLOOKUP(B1134,Table1[[Codigo_servico]:[Subtotal_servico]],9,FALSE)</f>
        <v>UN</v>
      </c>
      <c r="F1134" s="109">
        <f>VLOOKUP(B1134,Table1[[Codigo_servico]:[Subtotal_servico]],11,FALSE)</f>
        <v>6.4834500903119734</v>
      </c>
      <c r="G1134" s="106">
        <f t="shared" si="17"/>
        <v>0</v>
      </c>
    </row>
    <row r="1135" spans="2:7" hidden="1" x14ac:dyDescent="0.25">
      <c r="B1135" s="112">
        <v>95132</v>
      </c>
      <c r="C1135" t="s">
        <v>3435</v>
      </c>
      <c r="D1135" s="108">
        <v>0</v>
      </c>
      <c r="E1135" s="81" t="str">
        <f>VLOOKUP(B1135,Table1[[Codigo_servico]:[Subtotal_servico]],9,FALSE)</f>
        <v>UN</v>
      </c>
      <c r="F1135" s="109">
        <f>VLOOKUP(B1135,Table1[[Codigo_servico]:[Subtotal_servico]],11,FALSE)</f>
        <v>8.1043126128899665</v>
      </c>
      <c r="G1135" s="106">
        <f t="shared" si="17"/>
        <v>0</v>
      </c>
    </row>
    <row r="1136" spans="2:7" hidden="1" x14ac:dyDescent="0.25">
      <c r="B1136" s="112">
        <v>95134</v>
      </c>
      <c r="C1136" t="s">
        <v>3436</v>
      </c>
      <c r="D1136" s="108">
        <v>0</v>
      </c>
      <c r="E1136" s="81" t="str">
        <f>VLOOKUP(B1136,Table1[[Codigo_servico]:[Subtotal_servico]],9,FALSE)</f>
        <v>UN</v>
      </c>
      <c r="F1136" s="109">
        <f>VLOOKUP(B1136,Table1[[Codigo_servico]:[Subtotal_servico]],11,FALSE)</f>
        <v>8.1043126128899665</v>
      </c>
      <c r="G1136" s="106">
        <f t="shared" si="17"/>
        <v>0</v>
      </c>
    </row>
    <row r="1137" spans="2:7" hidden="1" x14ac:dyDescent="0.25">
      <c r="B1137" s="112">
        <v>95135</v>
      </c>
      <c r="C1137" t="s">
        <v>3437</v>
      </c>
      <c r="D1137" s="108">
        <v>0</v>
      </c>
      <c r="E1137" s="81" t="str">
        <f>VLOOKUP(B1137,Table1[[Codigo_servico]:[Subtotal_servico]],9,FALSE)</f>
        <v>UN</v>
      </c>
      <c r="F1137" s="109">
        <f>VLOOKUP(B1137,Table1[[Codigo_servico]:[Subtotal_servico]],11,FALSE)</f>
        <v>192.06332190861761</v>
      </c>
      <c r="G1137" s="106">
        <f t="shared" si="17"/>
        <v>0</v>
      </c>
    </row>
    <row r="1138" spans="2:7" hidden="1" x14ac:dyDescent="0.25">
      <c r="B1138" s="112">
        <v>95136</v>
      </c>
      <c r="C1138" t="s">
        <v>3438</v>
      </c>
      <c r="D1138" s="108">
        <v>0</v>
      </c>
      <c r="E1138" s="81" t="str">
        <f>VLOOKUP(B1138,Table1[[Codigo_servico]:[Subtotal_servico]],9,FALSE)</f>
        <v>UN</v>
      </c>
      <c r="F1138" s="109">
        <f>VLOOKUP(B1138,Table1[[Codigo_servico]:[Subtotal_servico]],11,FALSE)</f>
        <v>16.208625225779933</v>
      </c>
      <c r="G1138" s="106">
        <f t="shared" si="17"/>
        <v>0</v>
      </c>
    </row>
    <row r="1139" spans="2:7" hidden="1" x14ac:dyDescent="0.25">
      <c r="B1139" s="112">
        <v>95137</v>
      </c>
      <c r="C1139" t="s">
        <v>3439</v>
      </c>
      <c r="D1139" s="108">
        <v>0</v>
      </c>
      <c r="E1139" s="81" t="str">
        <f>VLOOKUP(B1139,Table1[[Codigo_servico]:[Subtotal_servico]],9,FALSE)</f>
        <v>UN</v>
      </c>
      <c r="F1139" s="109">
        <f>VLOOKUP(B1139,Table1[[Codigo_servico]:[Subtotal_servico]],11,FALSE)</f>
        <v>16.208625225779933</v>
      </c>
      <c r="G1139" s="106">
        <f t="shared" si="17"/>
        <v>0</v>
      </c>
    </row>
    <row r="1140" spans="2:7" hidden="1" x14ac:dyDescent="0.25">
      <c r="B1140" s="112">
        <v>95138</v>
      </c>
      <c r="C1140" t="s">
        <v>3440</v>
      </c>
      <c r="D1140" s="108">
        <v>0</v>
      </c>
      <c r="E1140" s="81" t="str">
        <f>VLOOKUP(B1140,Table1[[Codigo_servico]:[Subtotal_servico]],9,FALSE)</f>
        <v>UN</v>
      </c>
      <c r="F1140" s="109">
        <f>VLOOKUP(B1140,Table1[[Codigo_servico]:[Subtotal_servico]],11,FALSE)</f>
        <v>24.312937838669896</v>
      </c>
      <c r="G1140" s="106">
        <f t="shared" si="17"/>
        <v>0</v>
      </c>
    </row>
    <row r="1141" spans="2:7" hidden="1" x14ac:dyDescent="0.25">
      <c r="B1141" s="112">
        <v>95139</v>
      </c>
      <c r="C1141" t="s">
        <v>3441</v>
      </c>
      <c r="D1141" s="108">
        <v>0</v>
      </c>
      <c r="E1141" s="81" t="str">
        <f>VLOOKUP(B1141,Table1[[Codigo_servico]:[Subtotal_servico]],9,FALSE)</f>
        <v>UN</v>
      </c>
      <c r="F1141" s="109">
        <f>VLOOKUP(B1141,Table1[[Codigo_servico]:[Subtotal_servico]],11,FALSE)</f>
        <v>8.1043126128899665</v>
      </c>
      <c r="G1141" s="106">
        <f t="shared" si="17"/>
        <v>0</v>
      </c>
    </row>
    <row r="1142" spans="2:7" hidden="1" x14ac:dyDescent="0.25">
      <c r="B1142" s="112">
        <v>95201</v>
      </c>
      <c r="C1142" t="s">
        <v>3442</v>
      </c>
      <c r="D1142" s="108">
        <v>0</v>
      </c>
      <c r="E1142" s="81" t="str">
        <f>VLOOKUP(B1142,Table1[[Codigo_servico]:[Subtotal_servico]],9,FALSE)</f>
        <v>UN</v>
      </c>
      <c r="F1142" s="109">
        <f>VLOOKUP(B1142,Table1[[Codigo_servico]:[Subtotal_servico]],11,FALSE)</f>
        <v>6.4834500903119734</v>
      </c>
      <c r="G1142" s="106">
        <f t="shared" si="17"/>
        <v>0</v>
      </c>
    </row>
    <row r="1143" spans="2:7" hidden="1" x14ac:dyDescent="0.25">
      <c r="B1143" s="112">
        <v>95202</v>
      </c>
      <c r="C1143" t="s">
        <v>3443</v>
      </c>
      <c r="D1143" s="108">
        <v>0</v>
      </c>
      <c r="E1143" s="81" t="str">
        <f>VLOOKUP(B1143,Table1[[Codigo_servico]:[Subtotal_servico]],9,FALSE)</f>
        <v>UN</v>
      </c>
      <c r="F1143" s="109">
        <f>VLOOKUP(B1143,Table1[[Codigo_servico]:[Subtotal_servico]],11,FALSE)</f>
        <v>16.208625225779933</v>
      </c>
      <c r="G1143" s="106">
        <f t="shared" si="17"/>
        <v>0</v>
      </c>
    </row>
    <row r="1144" spans="2:7" hidden="1" x14ac:dyDescent="0.25">
      <c r="B1144" s="112">
        <v>95203</v>
      </c>
      <c r="C1144" t="s">
        <v>3444</v>
      </c>
      <c r="D1144" s="108">
        <v>0</v>
      </c>
      <c r="E1144" s="81" t="str">
        <f>VLOOKUP(B1144,Table1[[Codigo_servico]:[Subtotal_servico]],9,FALSE)</f>
        <v>UN</v>
      </c>
      <c r="F1144" s="109">
        <f>VLOOKUP(B1144,Table1[[Codigo_servico]:[Subtotal_servico]],11,FALSE)</f>
        <v>1.359673430543038</v>
      </c>
      <c r="G1144" s="106">
        <f t="shared" si="17"/>
        <v>0</v>
      </c>
    </row>
    <row r="1145" spans="2:7" hidden="1" x14ac:dyDescent="0.25">
      <c r="B1145" s="112">
        <v>95204</v>
      </c>
      <c r="C1145" t="s">
        <v>3445</v>
      </c>
      <c r="D1145" s="108">
        <v>0</v>
      </c>
      <c r="E1145" s="81" t="str">
        <f>VLOOKUP(B1145,Table1[[Codigo_servico]:[Subtotal_servico]],9,FALSE)</f>
        <v>UN</v>
      </c>
      <c r="F1145" s="109">
        <f>VLOOKUP(B1145,Table1[[Codigo_servico]:[Subtotal_servico]],11,FALSE)</f>
        <v>9.7251751354679588</v>
      </c>
      <c r="G1145" s="106">
        <f t="shared" si="17"/>
        <v>0</v>
      </c>
    </row>
    <row r="1146" spans="2:7" hidden="1" x14ac:dyDescent="0.25">
      <c r="B1146" s="112">
        <v>95205</v>
      </c>
      <c r="C1146" t="s">
        <v>3446</v>
      </c>
      <c r="D1146" s="108">
        <v>0</v>
      </c>
      <c r="E1146" s="81" t="str">
        <f>VLOOKUP(B1146,Table1[[Codigo_servico]:[Subtotal_servico]],9,FALSE)</f>
        <v>UN</v>
      </c>
      <c r="F1146" s="109">
        <f>VLOOKUP(B1146,Table1[[Codigo_servico]:[Subtotal_servico]],11,FALSE)</f>
        <v>1.359673430543038</v>
      </c>
      <c r="G1146" s="106">
        <f t="shared" si="17"/>
        <v>0</v>
      </c>
    </row>
    <row r="1147" spans="2:7" hidden="1" x14ac:dyDescent="0.25">
      <c r="B1147" s="112">
        <v>95206</v>
      </c>
      <c r="C1147" t="s">
        <v>3447</v>
      </c>
      <c r="D1147" s="108">
        <v>0</v>
      </c>
      <c r="E1147" s="81" t="str">
        <f>VLOOKUP(B1147,Table1[[Codigo_servico]:[Subtotal_servico]],9,FALSE)</f>
        <v>UN</v>
      </c>
      <c r="F1147" s="109">
        <f>VLOOKUP(B1147,Table1[[Codigo_servico]:[Subtotal_servico]],11,FALSE)</f>
        <v>12.966900180623947</v>
      </c>
      <c r="G1147" s="106">
        <f t="shared" si="17"/>
        <v>0</v>
      </c>
    </row>
    <row r="1148" spans="2:7" hidden="1" x14ac:dyDescent="0.25">
      <c r="B1148" s="112">
        <v>95208</v>
      </c>
      <c r="C1148" t="s">
        <v>3448</v>
      </c>
      <c r="D1148" s="108">
        <v>0</v>
      </c>
      <c r="E1148" s="81" t="str">
        <f>VLOOKUP(B1148,Table1[[Codigo_servico]:[Subtotal_servico]],9,FALSE)</f>
        <v>UN</v>
      </c>
      <c r="F1148" s="109">
        <f>VLOOKUP(B1148,Table1[[Codigo_servico]:[Subtotal_servico]],11,FALSE)</f>
        <v>16.208625225779933</v>
      </c>
      <c r="G1148" s="106">
        <f t="shared" si="17"/>
        <v>0</v>
      </c>
    </row>
    <row r="1149" spans="2:7" hidden="1" x14ac:dyDescent="0.25">
      <c r="B1149" s="112">
        <v>95209</v>
      </c>
      <c r="C1149" t="s">
        <v>3449</v>
      </c>
      <c r="D1149" s="108">
        <v>0</v>
      </c>
      <c r="E1149" s="81" t="str">
        <f>VLOOKUP(B1149,Table1[[Codigo_servico]:[Subtotal_servico]],9,FALSE)</f>
        <v>UN</v>
      </c>
      <c r="F1149" s="109">
        <f>VLOOKUP(B1149,Table1[[Codigo_servico]:[Subtotal_servico]],11,FALSE)</f>
        <v>32.417250451559866</v>
      </c>
      <c r="G1149" s="106">
        <f t="shared" si="17"/>
        <v>0</v>
      </c>
    </row>
    <row r="1150" spans="2:7" hidden="1" x14ac:dyDescent="0.25">
      <c r="B1150" s="112">
        <v>95210</v>
      </c>
      <c r="C1150" t="s">
        <v>3450</v>
      </c>
      <c r="D1150" s="108">
        <v>0</v>
      </c>
      <c r="E1150" s="81" t="str">
        <f>VLOOKUP(B1150,Table1[[Codigo_servico]:[Subtotal_servico]],9,FALSE)</f>
        <v>UN</v>
      </c>
      <c r="F1150" s="109">
        <f>VLOOKUP(B1150,Table1[[Codigo_servico]:[Subtotal_servico]],11,FALSE)</f>
        <v>12.966900180623947</v>
      </c>
      <c r="G1150" s="106">
        <f t="shared" si="17"/>
        <v>0</v>
      </c>
    </row>
    <row r="1151" spans="2:7" hidden="1" x14ac:dyDescent="0.25">
      <c r="B1151" s="112">
        <v>95211</v>
      </c>
      <c r="C1151" t="s">
        <v>3451</v>
      </c>
      <c r="D1151" s="108">
        <v>0</v>
      </c>
      <c r="E1151" s="81" t="str">
        <f>VLOOKUP(B1151,Table1[[Codigo_servico]:[Subtotal_servico]],9,FALSE)</f>
        <v>UN</v>
      </c>
      <c r="F1151" s="109">
        <f>VLOOKUP(B1151,Table1[[Codigo_servico]:[Subtotal_servico]],11,FALSE)</f>
        <v>24.312937838669896</v>
      </c>
      <c r="G1151" s="106">
        <f t="shared" si="17"/>
        <v>0</v>
      </c>
    </row>
    <row r="1152" spans="2:7" hidden="1" x14ac:dyDescent="0.25">
      <c r="B1152" s="112">
        <v>95212</v>
      </c>
      <c r="C1152" t="s">
        <v>3452</v>
      </c>
      <c r="D1152" s="108">
        <v>0</v>
      </c>
      <c r="E1152" s="81" t="str">
        <f>VLOOKUP(B1152,Table1[[Codigo_servico]:[Subtotal_servico]],9,FALSE)</f>
        <v>UN</v>
      </c>
      <c r="F1152" s="109">
        <f>VLOOKUP(B1152,Table1[[Codigo_servico]:[Subtotal_servico]],11,FALSE)</f>
        <v>48.625875677339792</v>
      </c>
      <c r="G1152" s="106">
        <f t="shared" si="17"/>
        <v>0</v>
      </c>
    </row>
    <row r="1153" spans="2:7" hidden="1" x14ac:dyDescent="0.25">
      <c r="B1153" s="112">
        <v>95213</v>
      </c>
      <c r="C1153" t="s">
        <v>3453</v>
      </c>
      <c r="D1153" s="108">
        <v>0</v>
      </c>
      <c r="E1153" s="81" t="str">
        <f>VLOOKUP(B1153,Table1[[Codigo_servico]:[Subtotal_servico]],9,FALSE)</f>
        <v>UN</v>
      </c>
      <c r="F1153" s="109">
        <f>VLOOKUP(B1153,Table1[[Codigo_servico]:[Subtotal_servico]],11,FALSE)</f>
        <v>48.625875677339792</v>
      </c>
      <c r="G1153" s="106">
        <f t="shared" si="17"/>
        <v>0</v>
      </c>
    </row>
    <row r="1154" spans="2:7" hidden="1" x14ac:dyDescent="0.25">
      <c r="B1154" s="112">
        <v>95214</v>
      </c>
      <c r="C1154" t="s">
        <v>3454</v>
      </c>
      <c r="D1154" s="108">
        <v>0</v>
      </c>
      <c r="E1154" s="81" t="str">
        <f>VLOOKUP(B1154,Table1[[Codigo_servico]:[Subtotal_servico]],9,FALSE)</f>
        <v>UN</v>
      </c>
      <c r="F1154" s="109">
        <f>VLOOKUP(B1154,Table1[[Codigo_servico]:[Subtotal_servico]],11,FALSE)</f>
        <v>16.208625225779933</v>
      </c>
      <c r="G1154" s="106">
        <f t="shared" si="17"/>
        <v>0</v>
      </c>
    </row>
    <row r="1155" spans="2:7" hidden="1" x14ac:dyDescent="0.25">
      <c r="B1155" s="112">
        <v>95218</v>
      </c>
      <c r="C1155" t="s">
        <v>3455</v>
      </c>
      <c r="D1155" s="108">
        <v>0</v>
      </c>
      <c r="E1155" s="81" t="str">
        <f>VLOOKUP(B1155,Table1[[Codigo_servico]:[Subtotal_servico]],9,FALSE)</f>
        <v>UN</v>
      </c>
      <c r="F1155" s="109">
        <f>VLOOKUP(B1155,Table1[[Codigo_servico]:[Subtotal_servico]],11,FALSE)</f>
        <v>48.625875677339792</v>
      </c>
      <c r="G1155" s="106">
        <f t="shared" si="17"/>
        <v>0</v>
      </c>
    </row>
    <row r="1156" spans="2:7" hidden="1" x14ac:dyDescent="0.25">
      <c r="B1156" s="112">
        <v>95219</v>
      </c>
      <c r="C1156" t="s">
        <v>3456</v>
      </c>
      <c r="D1156" s="108">
        <v>0</v>
      </c>
      <c r="E1156" s="81" t="str">
        <f>VLOOKUP(B1156,Table1[[Codigo_servico]:[Subtotal_servico]],9,FALSE)</f>
        <v>UN</v>
      </c>
      <c r="F1156" s="109">
        <f>VLOOKUP(B1156,Table1[[Codigo_servico]:[Subtotal_servico]],11,FALSE)</f>
        <v>32.417250451559866</v>
      </c>
      <c r="G1156" s="106">
        <f t="shared" si="17"/>
        <v>0</v>
      </c>
    </row>
    <row r="1157" spans="2:7" hidden="1" x14ac:dyDescent="0.25">
      <c r="B1157" s="112">
        <v>95220</v>
      </c>
      <c r="C1157" t="s">
        <v>3457</v>
      </c>
      <c r="D1157" s="108">
        <v>0</v>
      </c>
      <c r="E1157" s="81" t="str">
        <f>VLOOKUP(B1157,Table1[[Codigo_servico]:[Subtotal_servico]],9,FALSE)</f>
        <v>UN</v>
      </c>
      <c r="F1157" s="109">
        <f>VLOOKUP(B1157,Table1[[Codigo_servico]:[Subtotal_servico]],11,FALSE)</f>
        <v>48.625875677339792</v>
      </c>
      <c r="G1157" s="106">
        <f t="shared" si="17"/>
        <v>0</v>
      </c>
    </row>
    <row r="1158" spans="2:7" hidden="1" x14ac:dyDescent="0.25">
      <c r="B1158" s="112">
        <v>95225</v>
      </c>
      <c r="C1158" t="s">
        <v>3458</v>
      </c>
      <c r="D1158" s="108">
        <v>0</v>
      </c>
      <c r="E1158" s="81" t="str">
        <f>VLOOKUP(B1158,Table1[[Codigo_servico]:[Subtotal_servico]],9,FALSE)</f>
        <v>UN</v>
      </c>
      <c r="F1158" s="109">
        <f>VLOOKUP(B1158,Table1[[Codigo_servico]:[Subtotal_servico]],11,FALSE)</f>
        <v>25.933800361247894</v>
      </c>
      <c r="G1158" s="106">
        <f t="shared" si="17"/>
        <v>0</v>
      </c>
    </row>
    <row r="1159" spans="2:7" hidden="1" x14ac:dyDescent="0.25">
      <c r="B1159" s="112">
        <v>95310</v>
      </c>
      <c r="C1159" t="s">
        <v>3459</v>
      </c>
      <c r="D1159" s="108">
        <v>0</v>
      </c>
      <c r="E1159" s="81" t="str">
        <f>VLOOKUP(B1159,Table1[[Codigo_servico]:[Subtotal_servico]],9,FALSE)</f>
        <v>UN</v>
      </c>
      <c r="F1159" s="109">
        <f>VLOOKUP(B1159,Table1[[Codigo_servico]:[Subtotal_servico]],11,FALSE)</f>
        <v>16.208625225779933</v>
      </c>
      <c r="G1159" s="106">
        <f t="shared" si="17"/>
        <v>0</v>
      </c>
    </row>
    <row r="1160" spans="2:7" hidden="1" x14ac:dyDescent="0.25">
      <c r="B1160" s="112">
        <v>95311</v>
      </c>
      <c r="C1160" t="s">
        <v>3460</v>
      </c>
      <c r="D1160" s="108">
        <v>0</v>
      </c>
      <c r="E1160" s="81" t="str">
        <f>VLOOKUP(B1160,Table1[[Codigo_servico]:[Subtotal_servico]],9,FALSE)</f>
        <v>UN</v>
      </c>
      <c r="F1160" s="109">
        <f>VLOOKUP(B1160,Table1[[Codigo_servico]:[Subtotal_servico]],11,FALSE)</f>
        <v>16.208625225779933</v>
      </c>
      <c r="G1160" s="106">
        <f t="shared" si="17"/>
        <v>0</v>
      </c>
    </row>
    <row r="1161" spans="2:7" hidden="1" x14ac:dyDescent="0.25">
      <c r="B1161" s="112">
        <v>95314</v>
      </c>
      <c r="C1161" t="s">
        <v>3461</v>
      </c>
      <c r="D1161" s="108">
        <v>0</v>
      </c>
      <c r="E1161" s="81" t="str">
        <f>VLOOKUP(B1161,Table1[[Codigo_servico]:[Subtotal_servico]],9,FALSE)</f>
        <v>M</v>
      </c>
      <c r="F1161" s="109">
        <f>VLOOKUP(B1161,Table1[[Codigo_servico]:[Subtotal_servico]],11,FALSE)</f>
        <v>6.4834500903119734</v>
      </c>
      <c r="G1161" s="106">
        <f t="shared" si="17"/>
        <v>0</v>
      </c>
    </row>
    <row r="1162" spans="2:7" hidden="1" x14ac:dyDescent="0.25">
      <c r="B1162" s="112">
        <v>95315</v>
      </c>
      <c r="C1162" t="s">
        <v>3462</v>
      </c>
      <c r="D1162" s="108">
        <v>0</v>
      </c>
      <c r="E1162" s="81" t="str">
        <f>VLOOKUP(B1162,Table1[[Codigo_servico]:[Subtotal_servico]],9,FALSE)</f>
        <v>M</v>
      </c>
      <c r="F1162" s="109">
        <f>VLOOKUP(B1162,Table1[[Codigo_servico]:[Subtotal_servico]],11,FALSE)</f>
        <v>8.1043126128899665</v>
      </c>
      <c r="G1162" s="106">
        <f t="shared" si="17"/>
        <v>0</v>
      </c>
    </row>
    <row r="1163" spans="2:7" hidden="1" x14ac:dyDescent="0.25">
      <c r="B1163" s="112">
        <v>95316</v>
      </c>
      <c r="C1163" t="s">
        <v>3463</v>
      </c>
      <c r="D1163" s="108">
        <v>0</v>
      </c>
      <c r="E1163" s="81" t="str">
        <f>VLOOKUP(B1163,Table1[[Codigo_servico]:[Subtotal_servico]],9,FALSE)</f>
        <v>UN</v>
      </c>
      <c r="F1163" s="109">
        <f>VLOOKUP(B1163,Table1[[Codigo_servico]:[Subtotal_servico]],11,FALSE)</f>
        <v>6.4834500903119734</v>
      </c>
      <c r="G1163" s="106">
        <f t="shared" si="17"/>
        <v>0</v>
      </c>
    </row>
    <row r="1164" spans="2:7" hidden="1" x14ac:dyDescent="0.25">
      <c r="B1164" s="112">
        <v>95320</v>
      </c>
      <c r="C1164" t="s">
        <v>3464</v>
      </c>
      <c r="D1164" s="108">
        <v>0</v>
      </c>
      <c r="E1164" s="81" t="str">
        <f>VLOOKUP(B1164,Table1[[Codigo_servico]:[Subtotal_servico]],9,FALSE)</f>
        <v>UN</v>
      </c>
      <c r="F1164" s="109">
        <f>VLOOKUP(B1164,Table1[[Codigo_servico]:[Subtotal_servico]],11,FALSE)</f>
        <v>32.417250451559866</v>
      </c>
      <c r="G1164" s="106">
        <f t="shared" si="17"/>
        <v>0</v>
      </c>
    </row>
    <row r="1165" spans="2:7" hidden="1" x14ac:dyDescent="0.25">
      <c r="B1165" s="112">
        <v>95321</v>
      </c>
      <c r="C1165" t="s">
        <v>3465</v>
      </c>
      <c r="D1165" s="108">
        <v>0</v>
      </c>
      <c r="E1165" s="81" t="str">
        <f>VLOOKUP(B1165,Table1[[Codigo_servico]:[Subtotal_servico]],9,FALSE)</f>
        <v>M</v>
      </c>
      <c r="F1165" s="109">
        <f>VLOOKUP(B1165,Table1[[Codigo_servico]:[Subtotal_servico]],11,FALSE)</f>
        <v>16.208625225779933</v>
      </c>
      <c r="G1165" s="106">
        <f t="shared" si="17"/>
        <v>0</v>
      </c>
    </row>
    <row r="1166" spans="2:7" hidden="1" x14ac:dyDescent="0.25">
      <c r="B1166" s="112">
        <v>95322</v>
      </c>
      <c r="C1166" t="s">
        <v>3466</v>
      </c>
      <c r="D1166" s="108">
        <v>0</v>
      </c>
      <c r="E1166" s="81" t="str">
        <f>VLOOKUP(B1166,Table1[[Codigo_servico]:[Subtotal_servico]],9,FALSE)</f>
        <v>UN</v>
      </c>
      <c r="F1166" s="109">
        <f>VLOOKUP(B1166,Table1[[Codigo_servico]:[Subtotal_servico]],11,FALSE)</f>
        <v>16.208625225779933</v>
      </c>
      <c r="G1166" s="106">
        <f t="shared" si="17"/>
        <v>0</v>
      </c>
    </row>
    <row r="1167" spans="2:7" hidden="1" x14ac:dyDescent="0.25">
      <c r="B1167" s="112">
        <v>95325</v>
      </c>
      <c r="C1167" t="s">
        <v>3467</v>
      </c>
      <c r="D1167" s="108">
        <v>0</v>
      </c>
      <c r="E1167" s="81" t="str">
        <f>VLOOKUP(B1167,Table1[[Codigo_servico]:[Subtotal_servico]],9,FALSE)</f>
        <v>UN</v>
      </c>
      <c r="F1167" s="109">
        <f>VLOOKUP(B1167,Table1[[Codigo_servico]:[Subtotal_servico]],11,FALSE)</f>
        <v>32.417250451559866</v>
      </c>
      <c r="G1167" s="106">
        <f t="shared" si="17"/>
        <v>0</v>
      </c>
    </row>
    <row r="1168" spans="2:7" hidden="1" x14ac:dyDescent="0.25">
      <c r="B1168" s="112">
        <v>95355</v>
      </c>
      <c r="C1168" t="s">
        <v>3468</v>
      </c>
      <c r="D1168" s="108">
        <v>0</v>
      </c>
      <c r="E1168" s="81" t="str">
        <f>VLOOKUP(B1168,Table1[[Codigo_servico]:[Subtotal_servico]],9,FALSE)</f>
        <v>UN</v>
      </c>
      <c r="F1168" s="109">
        <f>VLOOKUP(B1168,Table1[[Codigo_servico]:[Subtotal_servico]],11,FALSE)</f>
        <v>19.450350270935918</v>
      </c>
      <c r="G1168" s="106">
        <f t="shared" si="17"/>
        <v>0</v>
      </c>
    </row>
    <row r="1169" spans="2:7" hidden="1" x14ac:dyDescent="0.25">
      <c r="B1169" s="112">
        <v>95356</v>
      </c>
      <c r="C1169" t="s">
        <v>3469</v>
      </c>
      <c r="D1169" s="108">
        <v>0</v>
      </c>
      <c r="E1169" s="81" t="str">
        <f>VLOOKUP(B1169,Table1[[Codigo_servico]:[Subtotal_servico]],9,FALSE)</f>
        <v>UN</v>
      </c>
      <c r="F1169" s="109">
        <f>VLOOKUP(B1169,Table1[[Codigo_servico]:[Subtotal_servico]],11,FALSE)</f>
        <v>32.417250451559866</v>
      </c>
      <c r="G1169" s="106">
        <f t="shared" si="17"/>
        <v>0</v>
      </c>
    </row>
    <row r="1170" spans="2:7" hidden="1" x14ac:dyDescent="0.25">
      <c r="B1170" s="112">
        <v>95360</v>
      </c>
      <c r="C1170" t="s">
        <v>3470</v>
      </c>
      <c r="D1170" s="108">
        <v>0</v>
      </c>
      <c r="E1170" s="81" t="str">
        <f>VLOOKUP(B1170,Table1[[Codigo_servico]:[Subtotal_servico]],9,FALSE)</f>
        <v>UN</v>
      </c>
      <c r="F1170" s="109">
        <f>VLOOKUP(B1170,Table1[[Codigo_servico]:[Subtotal_servico]],11,FALSE)</f>
        <v>162.08625225779932</v>
      </c>
      <c r="G1170" s="106">
        <f t="shared" si="17"/>
        <v>0</v>
      </c>
    </row>
    <row r="1171" spans="2:7" hidden="1" x14ac:dyDescent="0.25">
      <c r="B1171" s="112">
        <v>95361</v>
      </c>
      <c r="C1171" t="s">
        <v>3471</v>
      </c>
      <c r="D1171" s="108">
        <v>0</v>
      </c>
      <c r="E1171" s="81" t="str">
        <f>VLOOKUP(B1171,Table1[[Codigo_servico]:[Subtotal_servico]],9,FALSE)</f>
        <v>UN</v>
      </c>
      <c r="F1171" s="109">
        <f>VLOOKUP(B1171,Table1[[Codigo_servico]:[Subtotal_servico]],11,FALSE)</f>
        <v>259.33800361247893</v>
      </c>
      <c r="G1171" s="106">
        <f t="shared" ref="G1171:G1234" si="18">D1171*F1171</f>
        <v>0</v>
      </c>
    </row>
    <row r="1172" spans="2:7" hidden="1" x14ac:dyDescent="0.25">
      <c r="B1172" s="112">
        <v>95362</v>
      </c>
      <c r="C1172" t="s">
        <v>3472</v>
      </c>
      <c r="D1172" s="108">
        <v>0</v>
      </c>
      <c r="E1172" s="81" t="str">
        <f>VLOOKUP(B1172,Table1[[Codigo_servico]:[Subtotal_servico]],9,FALSE)</f>
        <v>UN</v>
      </c>
      <c r="F1172" s="109">
        <f>VLOOKUP(B1172,Table1[[Codigo_servico]:[Subtotal_servico]],11,FALSE)</f>
        <v>162.08625225779932</v>
      </c>
      <c r="G1172" s="106">
        <f t="shared" si="18"/>
        <v>0</v>
      </c>
    </row>
    <row r="1173" spans="2:7" hidden="1" x14ac:dyDescent="0.25">
      <c r="B1173" s="112">
        <v>95401</v>
      </c>
      <c r="C1173" t="s">
        <v>3473</v>
      </c>
      <c r="D1173" s="108">
        <v>0</v>
      </c>
      <c r="E1173" s="81" t="str">
        <f>VLOOKUP(B1173,Table1[[Codigo_servico]:[Subtotal_servico]],9,FALSE)</f>
        <v>UN</v>
      </c>
      <c r="F1173" s="109">
        <f>VLOOKUP(B1173,Table1[[Codigo_servico]:[Subtotal_servico]],11,FALSE)</f>
        <v>4.8625875677339794</v>
      </c>
      <c r="G1173" s="106">
        <f t="shared" si="18"/>
        <v>0</v>
      </c>
    </row>
    <row r="1174" spans="2:7" hidden="1" x14ac:dyDescent="0.25">
      <c r="B1174" s="112">
        <v>95402</v>
      </c>
      <c r="C1174" t="s">
        <v>3474</v>
      </c>
      <c r="D1174" s="108">
        <v>0</v>
      </c>
      <c r="E1174" s="81" t="str">
        <f>VLOOKUP(B1174,Table1[[Codigo_servico]:[Subtotal_servico]],9,FALSE)</f>
        <v>UN</v>
      </c>
      <c r="F1174" s="109">
        <f>VLOOKUP(B1174,Table1[[Codigo_servico]:[Subtotal_servico]],11,FALSE)</f>
        <v>1.359673430543038</v>
      </c>
      <c r="G1174" s="106">
        <f t="shared" si="18"/>
        <v>0</v>
      </c>
    </row>
    <row r="1175" spans="2:7" hidden="1" x14ac:dyDescent="0.25">
      <c r="B1175" s="112">
        <v>95403</v>
      </c>
      <c r="C1175" t="s">
        <v>3475</v>
      </c>
      <c r="D1175" s="108">
        <v>0</v>
      </c>
      <c r="E1175" s="81" t="str">
        <f>VLOOKUP(B1175,Table1[[Codigo_servico]:[Subtotal_servico]],9,FALSE)</f>
        <v>UN</v>
      </c>
      <c r="F1175" s="109">
        <f>VLOOKUP(B1175,Table1[[Codigo_servico]:[Subtotal_servico]],11,FALSE)</f>
        <v>8.1043126128899665</v>
      </c>
      <c r="G1175" s="106">
        <f t="shared" si="18"/>
        <v>0</v>
      </c>
    </row>
    <row r="1176" spans="2:7" hidden="1" x14ac:dyDescent="0.25">
      <c r="B1176" s="112">
        <v>95404</v>
      </c>
      <c r="C1176" t="s">
        <v>3476</v>
      </c>
      <c r="D1176" s="108">
        <v>0</v>
      </c>
      <c r="E1176" s="81" t="str">
        <f>VLOOKUP(B1176,Table1[[Codigo_servico]:[Subtotal_servico]],9,FALSE)</f>
        <v>UN</v>
      </c>
      <c r="F1176" s="109">
        <f>VLOOKUP(B1176,Table1[[Codigo_servico]:[Subtotal_servico]],11,FALSE)</f>
        <v>6.4834500903119734</v>
      </c>
      <c r="G1176" s="106">
        <f t="shared" si="18"/>
        <v>0</v>
      </c>
    </row>
    <row r="1177" spans="2:7" hidden="1" x14ac:dyDescent="0.25">
      <c r="B1177" s="112">
        <v>95405</v>
      </c>
      <c r="C1177" t="s">
        <v>3477</v>
      </c>
      <c r="D1177" s="108">
        <v>0</v>
      </c>
      <c r="E1177" s="81" t="str">
        <f>VLOOKUP(B1177,Table1[[Codigo_servico]:[Subtotal_servico]],9,FALSE)</f>
        <v>UN</v>
      </c>
      <c r="F1177" s="109">
        <f>VLOOKUP(B1177,Table1[[Codigo_servico]:[Subtotal_servico]],11,FALSE)</f>
        <v>46.01398475699024</v>
      </c>
      <c r="G1177" s="106">
        <f t="shared" si="18"/>
        <v>0</v>
      </c>
    </row>
    <row r="1178" spans="2:7" hidden="1" x14ac:dyDescent="0.25">
      <c r="B1178" s="112">
        <v>95406</v>
      </c>
      <c r="C1178" t="s">
        <v>3478</v>
      </c>
      <c r="D1178" s="108">
        <v>0</v>
      </c>
      <c r="E1178" s="81" t="str">
        <f>VLOOKUP(B1178,Table1[[Codigo_servico]:[Subtotal_servico]],9,FALSE)</f>
        <v>UN</v>
      </c>
      <c r="F1178" s="109">
        <f>VLOOKUP(B1178,Table1[[Codigo_servico]:[Subtotal_servico]],11,FALSE)</f>
        <v>12.966900180623947</v>
      </c>
      <c r="G1178" s="106">
        <f t="shared" si="18"/>
        <v>0</v>
      </c>
    </row>
    <row r="1179" spans="2:7" hidden="1" x14ac:dyDescent="0.25">
      <c r="B1179" s="112">
        <v>95407</v>
      </c>
      <c r="C1179" t="s">
        <v>3479</v>
      </c>
      <c r="D1179" s="108">
        <v>0</v>
      </c>
      <c r="E1179" s="81" t="str">
        <f>VLOOKUP(B1179,Table1[[Codigo_servico]:[Subtotal_servico]],9,FALSE)</f>
        <v>UN</v>
      </c>
      <c r="F1179" s="109">
        <f>VLOOKUP(B1179,Table1[[Codigo_servico]:[Subtotal_servico]],11,FALSE)</f>
        <v>12.966900180623947</v>
      </c>
      <c r="G1179" s="106">
        <f t="shared" si="18"/>
        <v>0</v>
      </c>
    </row>
    <row r="1180" spans="2:7" hidden="1" x14ac:dyDescent="0.25">
      <c r="B1180" s="112">
        <v>95408</v>
      </c>
      <c r="C1180" t="s">
        <v>3480</v>
      </c>
      <c r="D1180" s="108">
        <v>0</v>
      </c>
      <c r="E1180" s="81" t="str">
        <f>VLOOKUP(B1180,Table1[[Codigo_servico]:[Subtotal_servico]],9,FALSE)</f>
        <v>M</v>
      </c>
      <c r="F1180" s="109">
        <f>VLOOKUP(B1180,Table1[[Codigo_servico]:[Subtotal_servico]],11,FALSE)</f>
        <v>6.4834500903119734</v>
      </c>
      <c r="G1180" s="106">
        <f t="shared" si="18"/>
        <v>0</v>
      </c>
    </row>
    <row r="1181" spans="2:7" hidden="1" x14ac:dyDescent="0.25">
      <c r="B1181" s="112">
        <v>95409</v>
      </c>
      <c r="C1181" t="s">
        <v>3481</v>
      </c>
      <c r="D1181" s="108">
        <v>0</v>
      </c>
      <c r="E1181" s="81" t="str">
        <f>VLOOKUP(B1181,Table1[[Codigo_servico]:[Subtotal_servico]],9,FALSE)</f>
        <v>UN</v>
      </c>
      <c r="F1181" s="109">
        <f>VLOOKUP(B1181,Table1[[Codigo_servico]:[Subtotal_servico]],11,FALSE)</f>
        <v>2.719346861086076</v>
      </c>
      <c r="G1181" s="106">
        <f t="shared" si="18"/>
        <v>0</v>
      </c>
    </row>
    <row r="1182" spans="2:7" hidden="1" x14ac:dyDescent="0.25">
      <c r="B1182" s="112">
        <v>95410</v>
      </c>
      <c r="C1182" t="s">
        <v>3482</v>
      </c>
      <c r="D1182" s="108">
        <v>0</v>
      </c>
      <c r="E1182" s="81" t="str">
        <f>VLOOKUP(B1182,Table1[[Codigo_servico]:[Subtotal_servico]],9,FALSE)</f>
        <v>UN</v>
      </c>
      <c r="F1182" s="109">
        <f>VLOOKUP(B1182,Table1[[Codigo_servico]:[Subtotal_servico]],11,FALSE)</f>
        <v>92.02796951398048</v>
      </c>
      <c r="G1182" s="106">
        <f t="shared" si="18"/>
        <v>0</v>
      </c>
    </row>
    <row r="1183" spans="2:7" hidden="1" x14ac:dyDescent="0.25">
      <c r="B1183" s="112">
        <v>95411</v>
      </c>
      <c r="C1183" t="s">
        <v>3483</v>
      </c>
      <c r="D1183" s="108">
        <v>0</v>
      </c>
      <c r="E1183" s="81" t="str">
        <f>VLOOKUP(B1183,Table1[[Codigo_servico]:[Subtotal_servico]],9,FALSE)</f>
        <v>UN</v>
      </c>
      <c r="F1183" s="109">
        <f>VLOOKUP(B1183,Table1[[Codigo_servico]:[Subtotal_servico]],11,FALSE)</f>
        <v>21.071212793513915</v>
      </c>
      <c r="G1183" s="106">
        <f t="shared" si="18"/>
        <v>0</v>
      </c>
    </row>
    <row r="1184" spans="2:7" hidden="1" x14ac:dyDescent="0.25">
      <c r="B1184" s="112">
        <v>95412</v>
      </c>
      <c r="C1184" t="s">
        <v>3484</v>
      </c>
      <c r="D1184" s="108">
        <v>0</v>
      </c>
      <c r="E1184" s="81" t="str">
        <f>VLOOKUP(B1184,Table1[[Codigo_servico]:[Subtotal_servico]],9,FALSE)</f>
        <v>UN</v>
      </c>
      <c r="F1184" s="109">
        <f>VLOOKUP(B1184,Table1[[Codigo_servico]:[Subtotal_servico]],11,FALSE)</f>
        <v>127.22882100549789</v>
      </c>
      <c r="G1184" s="106">
        <f t="shared" si="18"/>
        <v>0</v>
      </c>
    </row>
    <row r="1185" spans="2:7" hidden="1" x14ac:dyDescent="0.25">
      <c r="B1185" s="112">
        <v>95413</v>
      </c>
      <c r="C1185" t="s">
        <v>3485</v>
      </c>
      <c r="D1185" s="108">
        <v>0</v>
      </c>
      <c r="E1185" s="81" t="str">
        <f>VLOOKUP(B1185,Table1[[Codigo_servico]:[Subtotal_servico]],9,FALSE)</f>
        <v>UN</v>
      </c>
      <c r="F1185" s="109">
        <f>VLOOKUP(B1185,Table1[[Codigo_servico]:[Subtotal_servico]],11,FALSE)</f>
        <v>242.26378289797347</v>
      </c>
      <c r="G1185" s="106">
        <f t="shared" si="18"/>
        <v>0</v>
      </c>
    </row>
    <row r="1186" spans="2:7" hidden="1" x14ac:dyDescent="0.25">
      <c r="B1186" s="112">
        <v>95414</v>
      </c>
      <c r="C1186" t="s">
        <v>3486</v>
      </c>
      <c r="D1186" s="108">
        <v>0</v>
      </c>
      <c r="E1186" s="81" t="str">
        <f>VLOOKUP(B1186,Table1[[Codigo_servico]:[Subtotal_servico]],9,FALSE)</f>
        <v>UN</v>
      </c>
      <c r="F1186" s="109">
        <f>VLOOKUP(B1186,Table1[[Codigo_servico]:[Subtotal_servico]],11,FALSE)</f>
        <v>48.625875677339792</v>
      </c>
      <c r="G1186" s="106">
        <f t="shared" si="18"/>
        <v>0</v>
      </c>
    </row>
    <row r="1187" spans="2:7" hidden="1" x14ac:dyDescent="0.25">
      <c r="B1187" s="112">
        <v>95415</v>
      </c>
      <c r="C1187" t="s">
        <v>3487</v>
      </c>
      <c r="D1187" s="108">
        <v>0</v>
      </c>
      <c r="E1187" s="81" t="str">
        <f>VLOOKUP(B1187,Table1[[Codigo_servico]:[Subtotal_servico]],9,FALSE)</f>
        <v>UN</v>
      </c>
      <c r="F1187" s="109">
        <f>VLOOKUP(B1187,Table1[[Codigo_servico]:[Subtotal_servico]],11,FALSE)</f>
        <v>21.754774888688608</v>
      </c>
      <c r="G1187" s="106">
        <f t="shared" si="18"/>
        <v>0</v>
      </c>
    </row>
    <row r="1188" spans="2:7" hidden="1" x14ac:dyDescent="0.25">
      <c r="B1188" s="112">
        <v>95416</v>
      </c>
      <c r="C1188" t="s">
        <v>3488</v>
      </c>
      <c r="D1188" s="108">
        <v>0</v>
      </c>
      <c r="E1188" s="81" t="str">
        <f>VLOOKUP(B1188,Table1[[Codigo_servico]:[Subtotal_servico]],9,FALSE)</f>
        <v>M</v>
      </c>
      <c r="F1188" s="109">
        <f>VLOOKUP(B1188,Table1[[Codigo_servico]:[Subtotal_servico]],11,FALSE)</f>
        <v>23.00699237849512</v>
      </c>
      <c r="G1188" s="106">
        <f t="shared" si="18"/>
        <v>0</v>
      </c>
    </row>
    <row r="1189" spans="2:7" hidden="1" x14ac:dyDescent="0.25">
      <c r="B1189" s="112">
        <v>95417</v>
      </c>
      <c r="C1189" t="s">
        <v>3489</v>
      </c>
      <c r="D1189" s="108">
        <v>0</v>
      </c>
      <c r="E1189" s="81" t="str">
        <f>VLOOKUP(B1189,Table1[[Codigo_servico]:[Subtotal_servico]],9,FALSE)</f>
        <v>UN</v>
      </c>
      <c r="F1189" s="109">
        <f>VLOOKUP(B1189,Table1[[Codigo_servico]:[Subtotal_servico]],11,FALSE)</f>
        <v>69.020977135485367</v>
      </c>
      <c r="G1189" s="106">
        <f t="shared" si="18"/>
        <v>0</v>
      </c>
    </row>
    <row r="1190" spans="2:7" hidden="1" x14ac:dyDescent="0.25">
      <c r="B1190" s="112">
        <v>95418</v>
      </c>
      <c r="C1190" t="s">
        <v>3490</v>
      </c>
      <c r="D1190" s="108">
        <v>0</v>
      </c>
      <c r="E1190" s="81" t="str">
        <f>VLOOKUP(B1190,Table1[[Codigo_servico]:[Subtotal_servico]],9,FALSE)</f>
        <v>UN</v>
      </c>
      <c r="F1190" s="109">
        <f>VLOOKUP(B1190,Table1[[Codigo_servico]:[Subtotal_servico]],11,FALSE)</f>
        <v>62.706216273946765</v>
      </c>
      <c r="G1190" s="106">
        <f t="shared" si="18"/>
        <v>0</v>
      </c>
    </row>
    <row r="1191" spans="2:7" hidden="1" x14ac:dyDescent="0.25">
      <c r="B1191" s="112">
        <v>95419</v>
      </c>
      <c r="C1191" t="s">
        <v>3491</v>
      </c>
      <c r="D1191" s="108">
        <v>0</v>
      </c>
      <c r="E1191" s="81" t="str">
        <f>VLOOKUP(B1191,Table1[[Codigo_servico]:[Subtotal_servico]],9,FALSE)</f>
        <v>UN</v>
      </c>
      <c r="F1191" s="109">
        <f>VLOOKUP(B1191,Table1[[Codigo_servico]:[Subtotal_servico]],11,FALSE)</f>
        <v>46.01398475699024</v>
      </c>
      <c r="G1191" s="106">
        <f t="shared" si="18"/>
        <v>0</v>
      </c>
    </row>
    <row r="1192" spans="2:7" hidden="1" x14ac:dyDescent="0.25">
      <c r="B1192" s="112">
        <v>95420</v>
      </c>
      <c r="C1192" t="s">
        <v>3492</v>
      </c>
      <c r="D1192" s="108">
        <v>0</v>
      </c>
      <c r="E1192" s="81" t="str">
        <f>VLOOKUP(B1192,Table1[[Codigo_servico]:[Subtotal_servico]],9,FALSE)</f>
        <v>UN</v>
      </c>
      <c r="F1192" s="109">
        <f>VLOOKUP(B1192,Table1[[Codigo_servico]:[Subtotal_servico]],11,FALSE)</f>
        <v>9.7251751354679588</v>
      </c>
      <c r="G1192" s="106">
        <f t="shared" si="18"/>
        <v>0</v>
      </c>
    </row>
    <row r="1193" spans="2:7" hidden="1" x14ac:dyDescent="0.25">
      <c r="B1193" s="112">
        <v>95421</v>
      </c>
      <c r="C1193" t="s">
        <v>3493</v>
      </c>
      <c r="D1193" s="108">
        <v>0</v>
      </c>
      <c r="E1193" s="81" t="str">
        <f>VLOOKUP(B1193,Table1[[Codigo_servico]:[Subtotal_servico]],9,FALSE)</f>
        <v>L</v>
      </c>
      <c r="F1193" s="109">
        <f>VLOOKUP(B1193,Table1[[Codigo_servico]:[Subtotal_servico]],11,FALSE)</f>
        <v>0.54386937221721521</v>
      </c>
      <c r="G1193" s="106">
        <f t="shared" si="18"/>
        <v>0</v>
      </c>
    </row>
    <row r="1194" spans="2:7" hidden="1" x14ac:dyDescent="0.25">
      <c r="B1194" s="112">
        <v>95422</v>
      </c>
      <c r="C1194" t="s">
        <v>3494</v>
      </c>
      <c r="D1194" s="108">
        <v>0</v>
      </c>
      <c r="E1194" s="81" t="str">
        <f>VLOOKUP(B1194,Table1[[Codigo_servico]:[Subtotal_servico]],9,FALSE)</f>
        <v>UN</v>
      </c>
      <c r="F1194" s="109">
        <f>VLOOKUP(B1194,Table1[[Codigo_servico]:[Subtotal_servico]],11,FALSE)</f>
        <v>6.7983671527151897</v>
      </c>
      <c r="G1194" s="106">
        <f t="shared" si="18"/>
        <v>0</v>
      </c>
    </row>
    <row r="1195" spans="2:7" hidden="1" x14ac:dyDescent="0.25">
      <c r="B1195" s="112">
        <v>95423</v>
      </c>
      <c r="C1195" t="s">
        <v>3495</v>
      </c>
      <c r="D1195" s="108">
        <v>0</v>
      </c>
      <c r="E1195" s="81" t="str">
        <f>VLOOKUP(B1195,Table1[[Codigo_servico]:[Subtotal_servico]],9,FALSE)</f>
        <v>UN</v>
      </c>
      <c r="F1195" s="109">
        <f>VLOOKUP(B1195,Table1[[Codigo_servico]:[Subtotal_servico]],11,FALSE)</f>
        <v>16.208625225779933</v>
      </c>
      <c r="G1195" s="106">
        <f t="shared" si="18"/>
        <v>0</v>
      </c>
    </row>
    <row r="1196" spans="2:7" hidden="1" x14ac:dyDescent="0.25">
      <c r="B1196" s="112">
        <v>95424</v>
      </c>
      <c r="C1196" t="s">
        <v>3496</v>
      </c>
      <c r="D1196" s="108">
        <v>0</v>
      </c>
      <c r="E1196" s="81" t="str">
        <f>VLOOKUP(B1196,Table1[[Codigo_servico]:[Subtotal_servico]],9,FALSE)</f>
        <v>UN</v>
      </c>
      <c r="F1196" s="109">
        <f>VLOOKUP(B1196,Table1[[Codigo_servico]:[Subtotal_servico]],11,FALSE)</f>
        <v>9.7251751354679588</v>
      </c>
      <c r="G1196" s="106">
        <f t="shared" si="18"/>
        <v>0</v>
      </c>
    </row>
    <row r="1197" spans="2:7" hidden="1" x14ac:dyDescent="0.25">
      <c r="B1197" s="112">
        <v>95425</v>
      </c>
      <c r="C1197" t="s">
        <v>3497</v>
      </c>
      <c r="D1197" s="108">
        <v>0</v>
      </c>
      <c r="E1197" s="81" t="str">
        <f>VLOOKUP(B1197,Table1[[Codigo_servico]:[Subtotal_servico]],9,FALSE)</f>
        <v>UN</v>
      </c>
      <c r="F1197" s="109">
        <f>VLOOKUP(B1197,Table1[[Codigo_servico]:[Subtotal_servico]],11,FALSE)</f>
        <v>15.056412916903589</v>
      </c>
      <c r="G1197" s="106">
        <f t="shared" si="18"/>
        <v>0</v>
      </c>
    </row>
    <row r="1198" spans="2:7" hidden="1" x14ac:dyDescent="0.25">
      <c r="B1198" s="112">
        <v>95426</v>
      </c>
      <c r="C1198" t="s">
        <v>3498</v>
      </c>
      <c r="D1198" s="108">
        <v>0</v>
      </c>
      <c r="E1198" s="81" t="str">
        <f>VLOOKUP(B1198,Table1[[Codigo_servico]:[Subtotal_servico]],9,FALSE)</f>
        <v>UN</v>
      </c>
      <c r="F1198" s="109">
        <f>VLOOKUP(B1198,Table1[[Codigo_servico]:[Subtotal_servico]],11,FALSE)</f>
        <v>69.020977135485367</v>
      </c>
      <c r="G1198" s="106">
        <f t="shared" si="18"/>
        <v>0</v>
      </c>
    </row>
    <row r="1199" spans="2:7" hidden="1" x14ac:dyDescent="0.25">
      <c r="B1199" s="112">
        <v>95427</v>
      </c>
      <c r="C1199" t="s">
        <v>3499</v>
      </c>
      <c r="D1199" s="108">
        <v>0</v>
      </c>
      <c r="E1199" s="81" t="str">
        <f>VLOOKUP(B1199,Table1[[Codigo_servico]:[Subtotal_servico]],9,FALSE)</f>
        <v>UN</v>
      </c>
      <c r="F1199" s="109">
        <f>VLOOKUP(B1199,Table1[[Codigo_servico]:[Subtotal_servico]],11,FALSE)</f>
        <v>46.01398475699024</v>
      </c>
      <c r="G1199" s="106">
        <f t="shared" si="18"/>
        <v>0</v>
      </c>
    </row>
    <row r="1200" spans="2:7" hidden="1" x14ac:dyDescent="0.25">
      <c r="B1200" s="112">
        <v>96001</v>
      </c>
      <c r="C1200" t="s">
        <v>3500</v>
      </c>
      <c r="D1200" s="108">
        <v>0</v>
      </c>
      <c r="E1200" s="81" t="str">
        <f>VLOOKUP(B1200,Table1[[Codigo_servico]:[Subtotal_servico]],9,FALSE)</f>
        <v>UN</v>
      </c>
      <c r="F1200" s="109">
        <f>VLOOKUP(B1200,Table1[[Codigo_servico]:[Subtotal_servico]],11,FALSE)</f>
        <v>129.66900180623946</v>
      </c>
      <c r="G1200" s="106">
        <f t="shared" si="18"/>
        <v>0</v>
      </c>
    </row>
    <row r="1201" spans="2:7" hidden="1" x14ac:dyDescent="0.25">
      <c r="B1201" s="112">
        <v>96002</v>
      </c>
      <c r="C1201" t="s">
        <v>3501</v>
      </c>
      <c r="D1201" s="108">
        <v>0</v>
      </c>
      <c r="E1201" s="81" t="str">
        <f>VLOOKUP(B1201,Table1[[Codigo_servico]:[Subtotal_servico]],9,FALSE)</f>
        <v>UN</v>
      </c>
      <c r="F1201" s="109">
        <f>VLOOKUP(B1201,Table1[[Codigo_servico]:[Subtotal_servico]],11,FALSE)</f>
        <v>162.08625225779932</v>
      </c>
      <c r="G1201" s="106">
        <f t="shared" si="18"/>
        <v>0</v>
      </c>
    </row>
    <row r="1202" spans="2:7" hidden="1" x14ac:dyDescent="0.25">
      <c r="B1202" s="112">
        <v>96003</v>
      </c>
      <c r="C1202" t="s">
        <v>3502</v>
      </c>
      <c r="D1202" s="108">
        <v>0</v>
      </c>
      <c r="E1202" s="81" t="str">
        <f>VLOOKUP(B1202,Table1[[Codigo_servico]:[Subtotal_servico]],9,FALSE)</f>
        <v>UN</v>
      </c>
      <c r="F1202" s="109">
        <f>VLOOKUP(B1202,Table1[[Codigo_servico]:[Subtotal_servico]],11,FALSE)</f>
        <v>145.87762703201938</v>
      </c>
      <c r="G1202" s="106">
        <f t="shared" si="18"/>
        <v>0</v>
      </c>
    </row>
    <row r="1203" spans="2:7" hidden="1" x14ac:dyDescent="0.25">
      <c r="B1203" s="112">
        <v>96004</v>
      </c>
      <c r="C1203" t="s">
        <v>3503</v>
      </c>
      <c r="D1203" s="108">
        <v>0</v>
      </c>
      <c r="E1203" s="81" t="str">
        <f>VLOOKUP(B1203,Table1[[Codigo_servico]:[Subtotal_servico]],9,FALSE)</f>
        <v>UN</v>
      </c>
      <c r="F1203" s="109">
        <f>VLOOKUP(B1203,Table1[[Codigo_servico]:[Subtotal_servico]],11,FALSE)</f>
        <v>16.208625225779933</v>
      </c>
      <c r="G1203" s="106">
        <f t="shared" si="18"/>
        <v>0</v>
      </c>
    </row>
    <row r="1204" spans="2:7" hidden="1" x14ac:dyDescent="0.25">
      <c r="B1204" s="112">
        <v>96005</v>
      </c>
      <c r="C1204" t="s">
        <v>3504</v>
      </c>
      <c r="D1204" s="108">
        <v>0</v>
      </c>
      <c r="E1204" s="81" t="str">
        <f>VLOOKUP(B1204,Table1[[Codigo_servico]:[Subtotal_servico]],9,FALSE)</f>
        <v>UN</v>
      </c>
      <c r="F1204" s="109">
        <f>VLOOKUP(B1204,Table1[[Codigo_servico]:[Subtotal_servico]],11,FALSE)</f>
        <v>8.1043126128899665</v>
      </c>
      <c r="G1204" s="106">
        <f t="shared" si="18"/>
        <v>0</v>
      </c>
    </row>
    <row r="1205" spans="2:7" hidden="1" x14ac:dyDescent="0.25">
      <c r="B1205" s="112">
        <v>96008</v>
      </c>
      <c r="C1205" t="s">
        <v>3505</v>
      </c>
      <c r="D1205" s="108">
        <v>0</v>
      </c>
      <c r="E1205" s="81" t="str">
        <f>VLOOKUP(B1205,Table1[[Codigo_servico]:[Subtotal_servico]],9,FALSE)</f>
        <v>UN</v>
      </c>
      <c r="F1205" s="109">
        <f>VLOOKUP(B1205,Table1[[Codigo_servico]:[Subtotal_servico]],11,FALSE)</f>
        <v>16.208625225779933</v>
      </c>
      <c r="G1205" s="106">
        <f t="shared" si="18"/>
        <v>0</v>
      </c>
    </row>
    <row r="1206" spans="2:7" hidden="1" x14ac:dyDescent="0.25">
      <c r="B1206" s="112">
        <v>96009</v>
      </c>
      <c r="C1206" t="s">
        <v>3506</v>
      </c>
      <c r="D1206" s="108">
        <v>0</v>
      </c>
      <c r="E1206" s="81" t="str">
        <f>VLOOKUP(B1206,Table1[[Codigo_servico]:[Subtotal_servico]],9,FALSE)</f>
        <v>M</v>
      </c>
      <c r="F1206" s="109">
        <f>VLOOKUP(B1206,Table1[[Codigo_servico]:[Subtotal_servico]],11,FALSE)</f>
        <v>12.966900180623947</v>
      </c>
      <c r="G1206" s="106">
        <f t="shared" si="18"/>
        <v>0</v>
      </c>
    </row>
    <row r="1207" spans="2:7" hidden="1" x14ac:dyDescent="0.25">
      <c r="B1207" s="112">
        <v>96012</v>
      </c>
      <c r="C1207" t="s">
        <v>3507</v>
      </c>
      <c r="D1207" s="108">
        <v>0</v>
      </c>
      <c r="E1207" s="81" t="str">
        <f>VLOOKUP(B1207,Table1[[Codigo_servico]:[Subtotal_servico]],9,FALSE)</f>
        <v>M</v>
      </c>
      <c r="F1207" s="109">
        <f>VLOOKUP(B1207,Table1[[Codigo_servico]:[Subtotal_servico]],11,FALSE)</f>
        <v>8.1043126128899665</v>
      </c>
      <c r="G1207" s="106">
        <f t="shared" si="18"/>
        <v>0</v>
      </c>
    </row>
    <row r="1208" spans="2:7" hidden="1" x14ac:dyDescent="0.25">
      <c r="B1208" s="112">
        <v>96013</v>
      </c>
      <c r="C1208" t="s">
        <v>3508</v>
      </c>
      <c r="D1208" s="108">
        <v>0</v>
      </c>
      <c r="E1208" s="81" t="str">
        <f>VLOOKUP(B1208,Table1[[Codigo_servico]:[Subtotal_servico]],9,FALSE)</f>
        <v>M</v>
      </c>
      <c r="F1208" s="109">
        <f>VLOOKUP(B1208,Table1[[Codigo_servico]:[Subtotal_servico]],11,FALSE)</f>
        <v>16.208625225779933</v>
      </c>
      <c r="G1208" s="106">
        <f t="shared" si="18"/>
        <v>0</v>
      </c>
    </row>
    <row r="1209" spans="2:7" hidden="1" x14ac:dyDescent="0.25">
      <c r="B1209" s="112">
        <v>96014</v>
      </c>
      <c r="C1209" t="s">
        <v>3509</v>
      </c>
      <c r="D1209" s="108">
        <v>0</v>
      </c>
      <c r="E1209" s="81" t="str">
        <f>VLOOKUP(B1209,Table1[[Codigo_servico]:[Subtotal_servico]],9,FALSE)</f>
        <v>M</v>
      </c>
      <c r="F1209" s="109">
        <f>VLOOKUP(B1209,Table1[[Codigo_servico]:[Subtotal_servico]],11,FALSE)</f>
        <v>1.6208625225779933</v>
      </c>
      <c r="G1209" s="106">
        <f t="shared" si="18"/>
        <v>0</v>
      </c>
    </row>
    <row r="1210" spans="2:7" hidden="1" x14ac:dyDescent="0.25">
      <c r="B1210" s="112">
        <v>96015</v>
      </c>
      <c r="C1210" t="s">
        <v>3510</v>
      </c>
      <c r="D1210" s="108">
        <v>0</v>
      </c>
      <c r="E1210" s="81" t="str">
        <f>VLOOKUP(B1210,Table1[[Codigo_servico]:[Subtotal_servico]],9,FALSE)</f>
        <v>M</v>
      </c>
      <c r="F1210" s="109">
        <f>VLOOKUP(B1210,Table1[[Codigo_servico]:[Subtotal_servico]],11,FALSE)</f>
        <v>3.2417250451559867</v>
      </c>
      <c r="G1210" s="106">
        <f t="shared" si="18"/>
        <v>0</v>
      </c>
    </row>
    <row r="1211" spans="2:7" hidden="1" x14ac:dyDescent="0.25">
      <c r="B1211" s="112">
        <v>96016</v>
      </c>
      <c r="C1211" t="s">
        <v>3511</v>
      </c>
      <c r="D1211" s="108">
        <v>0</v>
      </c>
      <c r="E1211" s="81" t="str">
        <f>VLOOKUP(B1211,Table1[[Codigo_servico]:[Subtotal_servico]],9,FALSE)</f>
        <v>M</v>
      </c>
      <c r="F1211" s="109">
        <f>VLOOKUP(B1211,Table1[[Codigo_servico]:[Subtotal_servico]],11,FALSE)</f>
        <v>1.9450350270935917</v>
      </c>
      <c r="G1211" s="106">
        <f t="shared" si="18"/>
        <v>0</v>
      </c>
    </row>
    <row r="1212" spans="2:7" hidden="1" x14ac:dyDescent="0.25">
      <c r="B1212" s="112">
        <v>96017</v>
      </c>
      <c r="C1212" t="s">
        <v>3512</v>
      </c>
      <c r="D1212" s="108">
        <v>0</v>
      </c>
      <c r="E1212" s="81" t="str">
        <f>VLOOKUP(B1212,Table1[[Codigo_servico]:[Subtotal_servico]],9,FALSE)</f>
        <v>M</v>
      </c>
      <c r="F1212" s="109">
        <f>VLOOKUP(B1212,Table1[[Codigo_servico]:[Subtotal_servico]],11,FALSE)</f>
        <v>3.8900700541871833</v>
      </c>
      <c r="G1212" s="106">
        <f t="shared" si="18"/>
        <v>0</v>
      </c>
    </row>
    <row r="1213" spans="2:7" hidden="1" x14ac:dyDescent="0.25">
      <c r="B1213" s="112">
        <v>96018</v>
      </c>
      <c r="C1213" t="s">
        <v>3513</v>
      </c>
      <c r="D1213" s="108">
        <v>0</v>
      </c>
      <c r="E1213" s="81" t="str">
        <f>VLOOKUP(B1213,Table1[[Codigo_servico]:[Subtotal_servico]],9,FALSE)</f>
        <v>UN</v>
      </c>
      <c r="F1213" s="109">
        <f>VLOOKUP(B1213,Table1[[Codigo_servico]:[Subtotal_servico]],11,FALSE)</f>
        <v>6.4834500903119734</v>
      </c>
      <c r="G1213" s="106">
        <f t="shared" si="18"/>
        <v>0</v>
      </c>
    </row>
    <row r="1214" spans="2:7" hidden="1" x14ac:dyDescent="0.25">
      <c r="B1214" s="112">
        <v>96020</v>
      </c>
      <c r="C1214" t="s">
        <v>3514</v>
      </c>
      <c r="D1214" s="108">
        <v>0</v>
      </c>
      <c r="E1214" s="81" t="str">
        <f>VLOOKUP(B1214,Table1[[Codigo_servico]:[Subtotal_servico]],9,FALSE)</f>
        <v>UN</v>
      </c>
      <c r="F1214" s="109">
        <f>VLOOKUP(B1214,Table1[[Codigo_servico]:[Subtotal_servico]],11,FALSE)</f>
        <v>6.4834500903119734</v>
      </c>
      <c r="G1214" s="106">
        <f t="shared" si="18"/>
        <v>0</v>
      </c>
    </row>
    <row r="1215" spans="2:7" hidden="1" x14ac:dyDescent="0.25">
      <c r="B1215" s="112">
        <v>96110</v>
      </c>
      <c r="C1215" t="s">
        <v>3515</v>
      </c>
      <c r="D1215" s="108">
        <v>0</v>
      </c>
      <c r="E1215" s="81" t="str">
        <f>VLOOKUP(B1215,Table1[[Codigo_servico]:[Subtotal_servico]],9,FALSE)</f>
        <v>M</v>
      </c>
      <c r="F1215" s="109">
        <f>VLOOKUP(B1215,Table1[[Codigo_servico]:[Subtotal_servico]],11,FALSE)</f>
        <v>25.933800361247894</v>
      </c>
      <c r="G1215" s="106">
        <f t="shared" si="18"/>
        <v>0</v>
      </c>
    </row>
    <row r="1216" spans="2:7" hidden="1" x14ac:dyDescent="0.25">
      <c r="B1216" s="112">
        <v>96111</v>
      </c>
      <c r="C1216" t="s">
        <v>3516</v>
      </c>
      <c r="D1216" s="108">
        <v>0</v>
      </c>
      <c r="E1216" s="81" t="str">
        <f>VLOOKUP(B1216,Table1[[Codigo_servico]:[Subtotal_servico]],9,FALSE)</f>
        <v>UN</v>
      </c>
      <c r="F1216" s="109">
        <f>VLOOKUP(B1216,Table1[[Codigo_servico]:[Subtotal_servico]],11,FALSE)</f>
        <v>6.4834500903119734</v>
      </c>
      <c r="G1216" s="106">
        <f t="shared" si="18"/>
        <v>0</v>
      </c>
    </row>
    <row r="1217" spans="2:7" hidden="1" x14ac:dyDescent="0.25">
      <c r="B1217" s="112">
        <v>96115</v>
      </c>
      <c r="C1217" t="s">
        <v>3517</v>
      </c>
      <c r="D1217" s="108">
        <v>0</v>
      </c>
      <c r="E1217" s="81" t="str">
        <f>VLOOKUP(B1217,Table1[[Codigo_servico]:[Subtotal_servico]],9,FALSE)</f>
        <v>UN</v>
      </c>
      <c r="F1217" s="109">
        <f>VLOOKUP(B1217,Table1[[Codigo_servico]:[Subtotal_servico]],11,FALSE)</f>
        <v>9.7251751354679588</v>
      </c>
      <c r="G1217" s="106">
        <f t="shared" si="18"/>
        <v>0</v>
      </c>
    </row>
    <row r="1218" spans="2:7" hidden="1" x14ac:dyDescent="0.25">
      <c r="B1218" s="112">
        <v>96116</v>
      </c>
      <c r="C1218" t="s">
        <v>3518</v>
      </c>
      <c r="D1218" s="108">
        <v>0</v>
      </c>
      <c r="E1218" s="81" t="str">
        <f>VLOOKUP(B1218,Table1[[Codigo_servico]:[Subtotal_servico]],9,FALSE)</f>
        <v>UN</v>
      </c>
      <c r="F1218" s="109">
        <f>VLOOKUP(B1218,Table1[[Codigo_servico]:[Subtotal_servico]],11,FALSE)</f>
        <v>22.692075316091902</v>
      </c>
      <c r="G1218" s="106">
        <f t="shared" si="18"/>
        <v>0</v>
      </c>
    </row>
    <row r="1219" spans="2:7" hidden="1" x14ac:dyDescent="0.25">
      <c r="B1219" s="112">
        <v>96117</v>
      </c>
      <c r="C1219" t="s">
        <v>3519</v>
      </c>
      <c r="D1219" s="108">
        <v>0</v>
      </c>
      <c r="E1219" s="81" t="str">
        <f>VLOOKUP(B1219,Table1[[Codigo_servico]:[Subtotal_servico]],9,FALSE)</f>
        <v>UN</v>
      </c>
      <c r="F1219" s="109">
        <f>VLOOKUP(B1219,Table1[[Codigo_servico]:[Subtotal_servico]],11,FALSE)</f>
        <v>42.14242558702783</v>
      </c>
      <c r="G1219" s="106">
        <f t="shared" si="18"/>
        <v>0</v>
      </c>
    </row>
    <row r="1220" spans="2:7" hidden="1" x14ac:dyDescent="0.25">
      <c r="B1220" s="112">
        <v>96125</v>
      </c>
      <c r="C1220" t="s">
        <v>3520</v>
      </c>
      <c r="D1220" s="108">
        <v>0</v>
      </c>
      <c r="E1220" s="81" t="str">
        <f>VLOOKUP(B1220,Table1[[Codigo_servico]:[Subtotal_servico]],9,FALSE)</f>
        <v>UN</v>
      </c>
      <c r="F1220" s="109">
        <f>VLOOKUP(B1220,Table1[[Codigo_servico]:[Subtotal_servico]],11,FALSE)</f>
        <v>16.208625225779933</v>
      </c>
      <c r="G1220" s="106">
        <f t="shared" si="18"/>
        <v>0</v>
      </c>
    </row>
    <row r="1221" spans="2:7" hidden="1" x14ac:dyDescent="0.25">
      <c r="B1221" s="112">
        <v>96126</v>
      </c>
      <c r="C1221" t="s">
        <v>3521</v>
      </c>
      <c r="D1221" s="108">
        <v>0</v>
      </c>
      <c r="E1221" s="81" t="str">
        <f>VLOOKUP(B1221,Table1[[Codigo_servico]:[Subtotal_servico]],9,FALSE)</f>
        <v>M2</v>
      </c>
      <c r="F1221" s="109">
        <f>VLOOKUP(B1221,Table1[[Codigo_servico]:[Subtotal_servico]],11,FALSE)</f>
        <v>64.834500903119732</v>
      </c>
      <c r="G1221" s="106">
        <f t="shared" si="18"/>
        <v>0</v>
      </c>
    </row>
    <row r="1222" spans="2:7" hidden="1" x14ac:dyDescent="0.25">
      <c r="B1222" s="112">
        <v>96130</v>
      </c>
      <c r="C1222" t="s">
        <v>3522</v>
      </c>
      <c r="D1222" s="108">
        <v>0</v>
      </c>
      <c r="E1222" s="81" t="str">
        <f>VLOOKUP(B1222,Table1[[Codigo_servico]:[Subtotal_servico]],9,FALSE)</f>
        <v>UN</v>
      </c>
      <c r="F1222" s="109">
        <f>VLOOKUP(B1222,Table1[[Codigo_servico]:[Subtotal_servico]],11,FALSE)</f>
        <v>6.4834500903119734</v>
      </c>
      <c r="G1222" s="106">
        <f t="shared" si="18"/>
        <v>0</v>
      </c>
    </row>
    <row r="1223" spans="2:7" hidden="1" x14ac:dyDescent="0.25">
      <c r="B1223" s="112">
        <v>96132</v>
      </c>
      <c r="C1223" t="s">
        <v>3523</v>
      </c>
      <c r="D1223" s="108">
        <v>0</v>
      </c>
      <c r="E1223" s="81" t="str">
        <f>VLOOKUP(B1223,Table1[[Codigo_servico]:[Subtotal_servico]],9,FALSE)</f>
        <v>UN</v>
      </c>
      <c r="F1223" s="109">
        <f>VLOOKUP(B1223,Table1[[Codigo_servico]:[Subtotal_servico]],11,FALSE)</f>
        <v>9.7251751354679588</v>
      </c>
      <c r="G1223" s="106">
        <f t="shared" si="18"/>
        <v>0</v>
      </c>
    </row>
    <row r="1224" spans="2:7" hidden="1" x14ac:dyDescent="0.25">
      <c r="B1224" s="112">
        <v>96134</v>
      </c>
      <c r="C1224" t="s">
        <v>3524</v>
      </c>
      <c r="D1224" s="108">
        <v>0</v>
      </c>
      <c r="E1224" s="81" t="str">
        <f>VLOOKUP(B1224,Table1[[Codigo_servico]:[Subtotal_servico]],9,FALSE)</f>
        <v>UN</v>
      </c>
      <c r="F1224" s="109">
        <f>VLOOKUP(B1224,Table1[[Codigo_servico]:[Subtotal_servico]],11,FALSE)</f>
        <v>8.1043126128899665</v>
      </c>
      <c r="G1224" s="106">
        <f t="shared" si="18"/>
        <v>0</v>
      </c>
    </row>
    <row r="1225" spans="2:7" hidden="1" x14ac:dyDescent="0.25">
      <c r="B1225" s="112">
        <v>96135</v>
      </c>
      <c r="C1225" t="s">
        <v>3525</v>
      </c>
      <c r="D1225" s="108">
        <v>0</v>
      </c>
      <c r="E1225" s="81" t="str">
        <f>VLOOKUP(B1225,Table1[[Codigo_servico]:[Subtotal_servico]],9,FALSE)</f>
        <v>UN</v>
      </c>
      <c r="F1225" s="109">
        <f>VLOOKUP(B1225,Table1[[Codigo_servico]:[Subtotal_servico]],11,FALSE)</f>
        <v>384.12664381723522</v>
      </c>
      <c r="G1225" s="106">
        <f t="shared" si="18"/>
        <v>0</v>
      </c>
    </row>
    <row r="1226" spans="2:7" hidden="1" x14ac:dyDescent="0.25">
      <c r="B1226" s="112">
        <v>96137</v>
      </c>
      <c r="C1226" t="s">
        <v>3526</v>
      </c>
      <c r="D1226" s="108">
        <v>0</v>
      </c>
      <c r="E1226" s="81" t="str">
        <f>VLOOKUP(B1226,Table1[[Codigo_servico]:[Subtotal_servico]],9,FALSE)</f>
        <v>UN</v>
      </c>
      <c r="F1226" s="109">
        <f>VLOOKUP(B1226,Table1[[Codigo_servico]:[Subtotal_servico]],11,FALSE)</f>
        <v>16.208625225779933</v>
      </c>
      <c r="G1226" s="106">
        <f t="shared" si="18"/>
        <v>0</v>
      </c>
    </row>
    <row r="1227" spans="2:7" hidden="1" x14ac:dyDescent="0.25">
      <c r="B1227" s="112">
        <v>96138</v>
      </c>
      <c r="C1227" t="s">
        <v>3527</v>
      </c>
      <c r="D1227" s="108">
        <v>0</v>
      </c>
      <c r="E1227" s="81" t="str">
        <f>VLOOKUP(B1227,Table1[[Codigo_servico]:[Subtotal_servico]],9,FALSE)</f>
        <v>UN</v>
      </c>
      <c r="F1227" s="109">
        <f>VLOOKUP(B1227,Table1[[Codigo_servico]:[Subtotal_servico]],11,FALSE)</f>
        <v>24.312937838669896</v>
      </c>
      <c r="G1227" s="106">
        <f t="shared" si="18"/>
        <v>0</v>
      </c>
    </row>
    <row r="1228" spans="2:7" hidden="1" x14ac:dyDescent="0.25">
      <c r="B1228" s="112">
        <v>96139</v>
      </c>
      <c r="C1228" t="s">
        <v>3528</v>
      </c>
      <c r="D1228" s="108">
        <v>0</v>
      </c>
      <c r="E1228" s="81" t="str">
        <f>VLOOKUP(B1228,Table1[[Codigo_servico]:[Subtotal_servico]],9,FALSE)</f>
        <v>UN</v>
      </c>
      <c r="F1228" s="109">
        <f>VLOOKUP(B1228,Table1[[Codigo_servico]:[Subtotal_servico]],11,FALSE)</f>
        <v>8.1043126128899665</v>
      </c>
      <c r="G1228" s="106">
        <f t="shared" si="18"/>
        <v>0</v>
      </c>
    </row>
    <row r="1229" spans="2:7" hidden="1" x14ac:dyDescent="0.25">
      <c r="B1229" s="112">
        <v>96140</v>
      </c>
      <c r="C1229" t="s">
        <v>3529</v>
      </c>
      <c r="D1229" s="108">
        <v>0</v>
      </c>
      <c r="E1229" s="81" t="str">
        <f>VLOOKUP(B1229,Table1[[Codigo_servico]:[Subtotal_servico]],9,FALSE)</f>
        <v>UN</v>
      </c>
      <c r="F1229" s="109">
        <f>VLOOKUP(B1229,Table1[[Codigo_servico]:[Subtotal_servico]],11,FALSE)</f>
        <v>16.208625225779933</v>
      </c>
      <c r="G1229" s="106">
        <f t="shared" si="18"/>
        <v>0</v>
      </c>
    </row>
    <row r="1230" spans="2:7" hidden="1" x14ac:dyDescent="0.25">
      <c r="B1230" s="112">
        <v>96201</v>
      </c>
      <c r="C1230" t="s">
        <v>3530</v>
      </c>
      <c r="D1230" s="108">
        <v>0</v>
      </c>
      <c r="E1230" s="81" t="str">
        <f>VLOOKUP(B1230,Table1[[Codigo_servico]:[Subtotal_servico]],9,FALSE)</f>
        <v>UN</v>
      </c>
      <c r="F1230" s="109">
        <f>VLOOKUP(B1230,Table1[[Codigo_servico]:[Subtotal_servico]],11,FALSE)</f>
        <v>8.1043126128899665</v>
      </c>
      <c r="G1230" s="106">
        <f t="shared" si="18"/>
        <v>0</v>
      </c>
    </row>
    <row r="1231" spans="2:7" hidden="1" x14ac:dyDescent="0.25">
      <c r="B1231" s="112">
        <v>96202</v>
      </c>
      <c r="C1231" t="s">
        <v>3531</v>
      </c>
      <c r="D1231" s="108">
        <v>0</v>
      </c>
      <c r="E1231" s="81" t="str">
        <f>VLOOKUP(B1231,Table1[[Codigo_servico]:[Subtotal_servico]],9,FALSE)</f>
        <v>UN</v>
      </c>
      <c r="F1231" s="109">
        <f>VLOOKUP(B1231,Table1[[Codigo_servico]:[Subtotal_servico]],11,FALSE)</f>
        <v>3.2417250451559867</v>
      </c>
      <c r="G1231" s="106">
        <f t="shared" si="18"/>
        <v>0</v>
      </c>
    </row>
    <row r="1232" spans="2:7" hidden="1" x14ac:dyDescent="0.25">
      <c r="B1232" s="112">
        <v>96203</v>
      </c>
      <c r="C1232" t="s">
        <v>3532</v>
      </c>
      <c r="D1232" s="108">
        <v>0</v>
      </c>
      <c r="E1232" s="81" t="str">
        <f>VLOOKUP(B1232,Table1[[Codigo_servico]:[Subtotal_servico]],9,FALSE)</f>
        <v>UN</v>
      </c>
      <c r="F1232" s="109">
        <f>VLOOKUP(B1232,Table1[[Codigo_servico]:[Subtotal_servico]],11,FALSE)</f>
        <v>1.359673430543038</v>
      </c>
      <c r="G1232" s="106">
        <f t="shared" si="18"/>
        <v>0</v>
      </c>
    </row>
    <row r="1233" spans="2:7" hidden="1" x14ac:dyDescent="0.25">
      <c r="B1233" s="112">
        <v>96204</v>
      </c>
      <c r="C1233" t="s">
        <v>3533</v>
      </c>
      <c r="D1233" s="108">
        <v>0</v>
      </c>
      <c r="E1233" s="81" t="str">
        <f>VLOOKUP(B1233,Table1[[Codigo_servico]:[Subtotal_servico]],9,FALSE)</f>
        <v>UN</v>
      </c>
      <c r="F1233" s="109">
        <f>VLOOKUP(B1233,Table1[[Codigo_servico]:[Subtotal_servico]],11,FALSE)</f>
        <v>9.7251751354679588</v>
      </c>
      <c r="G1233" s="106">
        <f t="shared" si="18"/>
        <v>0</v>
      </c>
    </row>
    <row r="1234" spans="2:7" hidden="1" x14ac:dyDescent="0.25">
      <c r="B1234" s="112">
        <v>96205</v>
      </c>
      <c r="C1234" t="s">
        <v>3534</v>
      </c>
      <c r="D1234" s="108">
        <v>0</v>
      </c>
      <c r="E1234" s="81" t="str">
        <f>VLOOKUP(B1234,Table1[[Codigo_servico]:[Subtotal_servico]],9,FALSE)</f>
        <v>UN</v>
      </c>
      <c r="F1234" s="109">
        <f>VLOOKUP(B1234,Table1[[Codigo_servico]:[Subtotal_servico]],11,FALSE)</f>
        <v>1.359673430543038</v>
      </c>
      <c r="G1234" s="106">
        <f t="shared" si="18"/>
        <v>0</v>
      </c>
    </row>
    <row r="1235" spans="2:7" hidden="1" x14ac:dyDescent="0.25">
      <c r="B1235" s="112">
        <v>96210</v>
      </c>
      <c r="C1235" t="s">
        <v>3535</v>
      </c>
      <c r="D1235" s="108">
        <v>0</v>
      </c>
      <c r="E1235" s="81" t="str">
        <f>VLOOKUP(B1235,Table1[[Codigo_servico]:[Subtotal_servico]],9,FALSE)</f>
        <v>UN</v>
      </c>
      <c r="F1235" s="109">
        <f>VLOOKUP(B1235,Table1[[Codigo_servico]:[Subtotal_servico]],11,FALSE)</f>
        <v>12.966900180623947</v>
      </c>
      <c r="G1235" s="106">
        <f t="shared" ref="G1235:G1298" si="19">D1235*F1235</f>
        <v>0</v>
      </c>
    </row>
    <row r="1236" spans="2:7" hidden="1" x14ac:dyDescent="0.25">
      <c r="B1236" s="112">
        <v>96211</v>
      </c>
      <c r="C1236" t="s">
        <v>3536</v>
      </c>
      <c r="D1236" s="108">
        <v>0</v>
      </c>
      <c r="E1236" s="81" t="str">
        <f>VLOOKUP(B1236,Table1[[Codigo_servico]:[Subtotal_servico]],9,FALSE)</f>
        <v>UN</v>
      </c>
      <c r="F1236" s="109">
        <f>VLOOKUP(B1236,Table1[[Codigo_servico]:[Subtotal_servico]],11,FALSE)</f>
        <v>24.312937838669896</v>
      </c>
      <c r="G1236" s="106">
        <f t="shared" si="19"/>
        <v>0</v>
      </c>
    </row>
    <row r="1237" spans="2:7" hidden="1" x14ac:dyDescent="0.25">
      <c r="B1237" s="112">
        <v>96212</v>
      </c>
      <c r="C1237" t="s">
        <v>3537</v>
      </c>
      <c r="D1237" s="108">
        <v>0</v>
      </c>
      <c r="E1237" s="81" t="str">
        <f>VLOOKUP(B1237,Table1[[Codigo_servico]:[Subtotal_servico]],9,FALSE)</f>
        <v>UN</v>
      </c>
      <c r="F1237" s="109">
        <f>VLOOKUP(B1237,Table1[[Codigo_servico]:[Subtotal_servico]],11,FALSE)</f>
        <v>48.625875677339792</v>
      </c>
      <c r="G1237" s="106">
        <f t="shared" si="19"/>
        <v>0</v>
      </c>
    </row>
    <row r="1238" spans="2:7" hidden="1" x14ac:dyDescent="0.25">
      <c r="B1238" s="112">
        <v>96213</v>
      </c>
      <c r="C1238" t="s">
        <v>3538</v>
      </c>
      <c r="D1238" s="108">
        <v>0</v>
      </c>
      <c r="E1238" s="81" t="str">
        <f>VLOOKUP(B1238,Table1[[Codigo_servico]:[Subtotal_servico]],9,FALSE)</f>
        <v>UN</v>
      </c>
      <c r="F1238" s="109">
        <f>VLOOKUP(B1238,Table1[[Codigo_servico]:[Subtotal_servico]],11,FALSE)</f>
        <v>48.625875677339792</v>
      </c>
      <c r="G1238" s="106">
        <f t="shared" si="19"/>
        <v>0</v>
      </c>
    </row>
    <row r="1239" spans="2:7" hidden="1" x14ac:dyDescent="0.25">
      <c r="B1239" s="112">
        <v>96214</v>
      </c>
      <c r="C1239" t="s">
        <v>3539</v>
      </c>
      <c r="D1239" s="108">
        <v>0</v>
      </c>
      <c r="E1239" s="81" t="str">
        <f>VLOOKUP(B1239,Table1[[Codigo_servico]:[Subtotal_servico]],9,FALSE)</f>
        <v>UN</v>
      </c>
      <c r="F1239" s="109">
        <f>VLOOKUP(B1239,Table1[[Codigo_servico]:[Subtotal_servico]],11,FALSE)</f>
        <v>16.208625225779933</v>
      </c>
      <c r="G1239" s="106">
        <f t="shared" si="19"/>
        <v>0</v>
      </c>
    </row>
    <row r="1240" spans="2:7" hidden="1" x14ac:dyDescent="0.25">
      <c r="B1240" s="112">
        <v>96218</v>
      </c>
      <c r="C1240" t="s">
        <v>3540</v>
      </c>
      <c r="D1240" s="108">
        <v>0</v>
      </c>
      <c r="E1240" s="81" t="str">
        <f>VLOOKUP(B1240,Table1[[Codigo_servico]:[Subtotal_servico]],9,FALSE)</f>
        <v>UN</v>
      </c>
      <c r="F1240" s="109">
        <f>VLOOKUP(B1240,Table1[[Codigo_servico]:[Subtotal_servico]],11,FALSE)</f>
        <v>48.625875677339792</v>
      </c>
      <c r="G1240" s="106">
        <f t="shared" si="19"/>
        <v>0</v>
      </c>
    </row>
    <row r="1241" spans="2:7" hidden="1" x14ac:dyDescent="0.25">
      <c r="B1241" s="112">
        <v>96219</v>
      </c>
      <c r="C1241" t="s">
        <v>3541</v>
      </c>
      <c r="D1241" s="108">
        <v>0</v>
      </c>
      <c r="E1241" s="81" t="str">
        <f>VLOOKUP(B1241,Table1[[Codigo_servico]:[Subtotal_servico]],9,FALSE)</f>
        <v>UN</v>
      </c>
      <c r="F1241" s="109">
        <f>VLOOKUP(B1241,Table1[[Codigo_servico]:[Subtotal_servico]],11,FALSE)</f>
        <v>32.417250451559866</v>
      </c>
      <c r="G1241" s="106">
        <f t="shared" si="19"/>
        <v>0</v>
      </c>
    </row>
    <row r="1242" spans="2:7" hidden="1" x14ac:dyDescent="0.25">
      <c r="B1242" s="112">
        <v>96225</v>
      </c>
      <c r="C1242" t="s">
        <v>3542</v>
      </c>
      <c r="D1242" s="108">
        <v>0</v>
      </c>
      <c r="E1242" s="81" t="str">
        <f>VLOOKUP(B1242,Table1[[Codigo_servico]:[Subtotal_servico]],9,FALSE)</f>
        <v>UN</v>
      </c>
      <c r="F1242" s="109">
        <f>VLOOKUP(B1242,Table1[[Codigo_servico]:[Subtotal_servico]],11,FALSE)</f>
        <v>32.417250451559866</v>
      </c>
      <c r="G1242" s="106">
        <f t="shared" si="19"/>
        <v>0</v>
      </c>
    </row>
    <row r="1243" spans="2:7" hidden="1" x14ac:dyDescent="0.25">
      <c r="B1243" s="112">
        <v>96314</v>
      </c>
      <c r="C1243" t="s">
        <v>3543</v>
      </c>
      <c r="D1243" s="108">
        <v>0</v>
      </c>
      <c r="E1243" s="81" t="str">
        <f>VLOOKUP(B1243,Table1[[Codigo_servico]:[Subtotal_servico]],9,FALSE)</f>
        <v>M</v>
      </c>
      <c r="F1243" s="109">
        <f>VLOOKUP(B1243,Table1[[Codigo_servico]:[Subtotal_servico]],11,FALSE)</f>
        <v>6.4834500903119734</v>
      </c>
      <c r="G1243" s="106">
        <f t="shared" si="19"/>
        <v>0</v>
      </c>
    </row>
    <row r="1244" spans="2:7" hidden="1" x14ac:dyDescent="0.25">
      <c r="B1244" s="112">
        <v>96315</v>
      </c>
      <c r="C1244" t="s">
        <v>3544</v>
      </c>
      <c r="D1244" s="108">
        <v>0</v>
      </c>
      <c r="E1244" s="81" t="str">
        <f>VLOOKUP(B1244,Table1[[Codigo_servico]:[Subtotal_servico]],9,FALSE)</f>
        <v>M</v>
      </c>
      <c r="F1244" s="109">
        <f>VLOOKUP(B1244,Table1[[Codigo_servico]:[Subtotal_servico]],11,FALSE)</f>
        <v>8.1043126128899665</v>
      </c>
      <c r="G1244" s="106">
        <f t="shared" si="19"/>
        <v>0</v>
      </c>
    </row>
    <row r="1245" spans="2:7" hidden="1" x14ac:dyDescent="0.25">
      <c r="B1245" s="112">
        <v>96316</v>
      </c>
      <c r="C1245" t="s">
        <v>3545</v>
      </c>
      <c r="D1245" s="108">
        <v>0</v>
      </c>
      <c r="E1245" s="81" t="str">
        <f>VLOOKUP(B1245,Table1[[Codigo_servico]:[Subtotal_servico]],9,FALSE)</f>
        <v>UN</v>
      </c>
      <c r="F1245" s="109">
        <f>VLOOKUP(B1245,Table1[[Codigo_servico]:[Subtotal_servico]],11,FALSE)</f>
        <v>6.4834500903119734</v>
      </c>
      <c r="G1245" s="106">
        <f t="shared" si="19"/>
        <v>0</v>
      </c>
    </row>
    <row r="1246" spans="2:7" hidden="1" x14ac:dyDescent="0.25">
      <c r="B1246" s="112">
        <v>96360</v>
      </c>
      <c r="C1246" t="s">
        <v>3546</v>
      </c>
      <c r="D1246" s="108">
        <v>0</v>
      </c>
      <c r="E1246" s="81" t="str">
        <f>VLOOKUP(B1246,Table1[[Codigo_servico]:[Subtotal_servico]],9,FALSE)</f>
        <v>UN</v>
      </c>
      <c r="F1246" s="109">
        <f>VLOOKUP(B1246,Table1[[Codigo_servico]:[Subtotal_servico]],11,FALSE)</f>
        <v>162.08625225779932</v>
      </c>
      <c r="G1246" s="106">
        <f t="shared" si="19"/>
        <v>0</v>
      </c>
    </row>
    <row r="1247" spans="2:7" hidden="1" x14ac:dyDescent="0.25">
      <c r="B1247" s="112">
        <v>96361</v>
      </c>
      <c r="C1247" t="s">
        <v>3547</v>
      </c>
      <c r="D1247" s="108">
        <v>0</v>
      </c>
      <c r="E1247" s="81" t="str">
        <f>VLOOKUP(B1247,Table1[[Codigo_servico]:[Subtotal_servico]],9,FALSE)</f>
        <v>UN</v>
      </c>
      <c r="F1247" s="109">
        <f>VLOOKUP(B1247,Table1[[Codigo_servico]:[Subtotal_servico]],11,FALSE)</f>
        <v>259.33800361247893</v>
      </c>
      <c r="G1247" s="106">
        <f t="shared" si="19"/>
        <v>0</v>
      </c>
    </row>
    <row r="1248" spans="2:7" hidden="1" x14ac:dyDescent="0.25">
      <c r="B1248" s="112">
        <v>96362</v>
      </c>
      <c r="C1248" t="s">
        <v>3548</v>
      </c>
      <c r="D1248" s="108">
        <v>0</v>
      </c>
      <c r="E1248" s="81" t="str">
        <f>VLOOKUP(B1248,Table1[[Codigo_servico]:[Subtotal_servico]],9,FALSE)</f>
        <v>UN</v>
      </c>
      <c r="F1248" s="109">
        <f>VLOOKUP(B1248,Table1[[Codigo_servico]:[Subtotal_servico]],11,FALSE)</f>
        <v>366.03726683925504</v>
      </c>
      <c r="G1248" s="106">
        <f t="shared" si="19"/>
        <v>0</v>
      </c>
    </row>
    <row r="1249" spans="2:7" hidden="1" x14ac:dyDescent="0.25">
      <c r="B1249" s="112">
        <v>96401</v>
      </c>
      <c r="C1249" t="s">
        <v>3549</v>
      </c>
      <c r="D1249" s="108">
        <v>0</v>
      </c>
      <c r="E1249" s="81" t="str">
        <f>VLOOKUP(B1249,Table1[[Codigo_servico]:[Subtotal_servico]],9,FALSE)</f>
        <v>UN</v>
      </c>
      <c r="F1249" s="109">
        <f>VLOOKUP(B1249,Table1[[Codigo_servico]:[Subtotal_servico]],11,FALSE)</f>
        <v>32.417250451559866</v>
      </c>
      <c r="G1249" s="106">
        <f t="shared" si="19"/>
        <v>0</v>
      </c>
    </row>
    <row r="1250" spans="2:7" hidden="1" x14ac:dyDescent="0.25">
      <c r="B1250" s="112">
        <v>96402</v>
      </c>
      <c r="C1250" t="s">
        <v>3550</v>
      </c>
      <c r="D1250" s="108">
        <v>0</v>
      </c>
      <c r="E1250" s="81" t="str">
        <f>VLOOKUP(B1250,Table1[[Codigo_servico]:[Subtotal_servico]],9,FALSE)</f>
        <v>UN</v>
      </c>
      <c r="F1250" s="109">
        <f>VLOOKUP(B1250,Table1[[Codigo_servico]:[Subtotal_servico]],11,FALSE)</f>
        <v>1.359673430543038</v>
      </c>
      <c r="G1250" s="106">
        <f t="shared" si="19"/>
        <v>0</v>
      </c>
    </row>
    <row r="1251" spans="2:7" hidden="1" x14ac:dyDescent="0.25">
      <c r="B1251" s="112">
        <v>96403</v>
      </c>
      <c r="C1251" t="s">
        <v>3551</v>
      </c>
      <c r="D1251" s="108">
        <v>0</v>
      </c>
      <c r="E1251" s="81" t="str">
        <f>VLOOKUP(B1251,Table1[[Codigo_servico]:[Subtotal_servico]],9,FALSE)</f>
        <v>UN</v>
      </c>
      <c r="F1251" s="109">
        <f>VLOOKUP(B1251,Table1[[Codigo_servico]:[Subtotal_servico]],11,FALSE)</f>
        <v>8.1043126128899665</v>
      </c>
      <c r="G1251" s="106">
        <f t="shared" si="19"/>
        <v>0</v>
      </c>
    </row>
    <row r="1252" spans="2:7" hidden="1" x14ac:dyDescent="0.25">
      <c r="B1252" s="112">
        <v>96404</v>
      </c>
      <c r="C1252" t="s">
        <v>3552</v>
      </c>
      <c r="D1252" s="108">
        <v>0</v>
      </c>
      <c r="E1252" s="81" t="str">
        <f>VLOOKUP(B1252,Table1[[Codigo_servico]:[Subtotal_servico]],9,FALSE)</f>
        <v>UN</v>
      </c>
      <c r="F1252" s="109">
        <f>VLOOKUP(B1252,Table1[[Codigo_servico]:[Subtotal_servico]],11,FALSE)</f>
        <v>6.4834500903119734</v>
      </c>
      <c r="G1252" s="106">
        <f t="shared" si="19"/>
        <v>0</v>
      </c>
    </row>
    <row r="1253" spans="2:7" hidden="1" x14ac:dyDescent="0.25">
      <c r="B1253" s="112">
        <v>96405</v>
      </c>
      <c r="C1253" t="s">
        <v>3553</v>
      </c>
      <c r="D1253" s="108">
        <v>0</v>
      </c>
      <c r="E1253" s="81" t="str">
        <f>VLOOKUP(B1253,Table1[[Codigo_servico]:[Subtotal_servico]],9,FALSE)</f>
        <v>UN</v>
      </c>
      <c r="F1253" s="109">
        <f>VLOOKUP(B1253,Table1[[Codigo_servico]:[Subtotal_servico]],11,FALSE)</f>
        <v>69.020977135485367</v>
      </c>
      <c r="G1253" s="106">
        <f t="shared" si="19"/>
        <v>0</v>
      </c>
    </row>
    <row r="1254" spans="2:7" hidden="1" x14ac:dyDescent="0.25">
      <c r="B1254" s="112">
        <v>96406</v>
      </c>
      <c r="C1254" t="s">
        <v>3554</v>
      </c>
      <c r="D1254" s="108">
        <v>0</v>
      </c>
      <c r="E1254" s="81" t="str">
        <f>VLOOKUP(B1254,Table1[[Codigo_servico]:[Subtotal_servico]],9,FALSE)</f>
        <v>UN</v>
      </c>
      <c r="F1254" s="109">
        <f>VLOOKUP(B1254,Table1[[Codigo_servico]:[Subtotal_servico]],11,FALSE)</f>
        <v>12.966900180623947</v>
      </c>
      <c r="G1254" s="106">
        <f t="shared" si="19"/>
        <v>0</v>
      </c>
    </row>
    <row r="1255" spans="2:7" hidden="1" x14ac:dyDescent="0.25">
      <c r="B1255" s="112">
        <v>96407</v>
      </c>
      <c r="C1255" t="s">
        <v>3555</v>
      </c>
      <c r="D1255" s="108">
        <v>0</v>
      </c>
      <c r="E1255" s="81" t="str">
        <f>VLOOKUP(B1255,Table1[[Codigo_servico]:[Subtotal_servico]],9,FALSE)</f>
        <v>UN</v>
      </c>
      <c r="F1255" s="109">
        <f>VLOOKUP(B1255,Table1[[Codigo_servico]:[Subtotal_servico]],11,FALSE)</f>
        <v>12.966900180623947</v>
      </c>
      <c r="G1255" s="106">
        <f t="shared" si="19"/>
        <v>0</v>
      </c>
    </row>
    <row r="1256" spans="2:7" hidden="1" x14ac:dyDescent="0.25">
      <c r="B1256" s="112">
        <v>96408</v>
      </c>
      <c r="C1256" t="s">
        <v>3556</v>
      </c>
      <c r="D1256" s="108">
        <v>0</v>
      </c>
      <c r="E1256" s="81" t="str">
        <f>VLOOKUP(B1256,Table1[[Codigo_servico]:[Subtotal_servico]],9,FALSE)</f>
        <v>M</v>
      </c>
      <c r="F1256" s="109">
        <f>VLOOKUP(B1256,Table1[[Codigo_servico]:[Subtotal_servico]],11,FALSE)</f>
        <v>6.4834500903119734</v>
      </c>
      <c r="G1256" s="106">
        <f t="shared" si="19"/>
        <v>0</v>
      </c>
    </row>
    <row r="1257" spans="2:7" hidden="1" x14ac:dyDescent="0.25">
      <c r="B1257" s="112">
        <v>96409</v>
      </c>
      <c r="C1257" t="s">
        <v>3557</v>
      </c>
      <c r="D1257" s="108">
        <v>0</v>
      </c>
      <c r="E1257" s="81" t="str">
        <f>VLOOKUP(B1257,Table1[[Codigo_servico]:[Subtotal_servico]],9,FALSE)</f>
        <v>UN</v>
      </c>
      <c r="F1257" s="109">
        <f>VLOOKUP(B1257,Table1[[Codigo_servico]:[Subtotal_servico]],11,FALSE)</f>
        <v>2.719346861086076</v>
      </c>
      <c r="G1257" s="106">
        <f t="shared" si="19"/>
        <v>0</v>
      </c>
    </row>
    <row r="1258" spans="2:7" hidden="1" x14ac:dyDescent="0.25">
      <c r="B1258" s="112">
        <v>96410</v>
      </c>
      <c r="C1258" t="s">
        <v>3558</v>
      </c>
      <c r="D1258" s="108">
        <v>0</v>
      </c>
      <c r="E1258" s="81" t="str">
        <f>VLOOKUP(B1258,Table1[[Codigo_servico]:[Subtotal_servico]],9,FALSE)</f>
        <v>UN</v>
      </c>
      <c r="F1258" s="109">
        <f>VLOOKUP(B1258,Table1[[Codigo_servico]:[Subtotal_servico]],11,FALSE)</f>
        <v>92.02796951398048</v>
      </c>
      <c r="G1258" s="106">
        <f t="shared" si="19"/>
        <v>0</v>
      </c>
    </row>
    <row r="1259" spans="2:7" hidden="1" x14ac:dyDescent="0.25">
      <c r="B1259" s="112">
        <v>96411</v>
      </c>
      <c r="C1259" t="s">
        <v>3559</v>
      </c>
      <c r="D1259" s="108">
        <v>0</v>
      </c>
      <c r="E1259" s="81" t="str">
        <f>VLOOKUP(B1259,Table1[[Codigo_servico]:[Subtotal_servico]],9,FALSE)</f>
        <v>UN</v>
      </c>
      <c r="F1259" s="109">
        <f>VLOOKUP(B1259,Table1[[Codigo_servico]:[Subtotal_servico]],11,FALSE)</f>
        <v>21.071212793513915</v>
      </c>
      <c r="G1259" s="106">
        <f t="shared" si="19"/>
        <v>0</v>
      </c>
    </row>
    <row r="1260" spans="2:7" hidden="1" x14ac:dyDescent="0.25">
      <c r="B1260" s="112">
        <v>96412</v>
      </c>
      <c r="C1260" t="s">
        <v>3560</v>
      </c>
      <c r="D1260" s="108">
        <v>0</v>
      </c>
      <c r="E1260" s="81" t="str">
        <f>VLOOKUP(B1260,Table1[[Codigo_servico]:[Subtotal_servico]],9,FALSE)</f>
        <v>UN</v>
      </c>
      <c r="F1260" s="109">
        <f>VLOOKUP(B1260,Table1[[Codigo_servico]:[Subtotal_servico]],11,FALSE)</f>
        <v>127.22882100549791</v>
      </c>
      <c r="G1260" s="106">
        <f t="shared" si="19"/>
        <v>0</v>
      </c>
    </row>
    <row r="1261" spans="2:7" hidden="1" x14ac:dyDescent="0.25">
      <c r="B1261" s="112">
        <v>96413</v>
      </c>
      <c r="C1261" t="s">
        <v>3561</v>
      </c>
      <c r="D1261" s="108">
        <v>0</v>
      </c>
      <c r="E1261" s="81" t="str">
        <f>VLOOKUP(B1261,Table1[[Codigo_servico]:[Subtotal_servico]],9,FALSE)</f>
        <v>UN</v>
      </c>
      <c r="F1261" s="109">
        <f>VLOOKUP(B1261,Table1[[Codigo_servico]:[Subtotal_servico]],11,FALSE)</f>
        <v>242.2637828979735</v>
      </c>
      <c r="G1261" s="106">
        <f t="shared" si="19"/>
        <v>0</v>
      </c>
    </row>
    <row r="1262" spans="2:7" hidden="1" x14ac:dyDescent="0.25">
      <c r="B1262" s="112">
        <v>96414</v>
      </c>
      <c r="C1262" t="s">
        <v>3562</v>
      </c>
      <c r="D1262" s="108">
        <v>0</v>
      </c>
      <c r="E1262" s="81" t="str">
        <f>VLOOKUP(B1262,Table1[[Codigo_servico]:[Subtotal_servico]],9,FALSE)</f>
        <v>UN</v>
      </c>
      <c r="F1262" s="109">
        <f>VLOOKUP(B1262,Table1[[Codigo_servico]:[Subtotal_servico]],11,FALSE)</f>
        <v>48.625875677339792</v>
      </c>
      <c r="G1262" s="106">
        <f t="shared" si="19"/>
        <v>0</v>
      </c>
    </row>
    <row r="1263" spans="2:7" hidden="1" x14ac:dyDescent="0.25">
      <c r="B1263" s="112">
        <v>96415</v>
      </c>
      <c r="C1263" t="s">
        <v>3563</v>
      </c>
      <c r="D1263" s="108">
        <v>0</v>
      </c>
      <c r="E1263" s="81" t="str">
        <f>VLOOKUP(B1263,Table1[[Codigo_servico]:[Subtotal_servico]],9,FALSE)</f>
        <v>UN</v>
      </c>
      <c r="F1263" s="109">
        <f>VLOOKUP(B1263,Table1[[Codigo_servico]:[Subtotal_servico]],11,FALSE)</f>
        <v>21.754774888688608</v>
      </c>
      <c r="G1263" s="106">
        <f t="shared" si="19"/>
        <v>0</v>
      </c>
    </row>
    <row r="1264" spans="2:7" hidden="1" x14ac:dyDescent="0.25">
      <c r="B1264" s="112">
        <v>96416</v>
      </c>
      <c r="C1264" t="s">
        <v>3564</v>
      </c>
      <c r="D1264" s="108">
        <v>0</v>
      </c>
      <c r="E1264" s="81" t="str">
        <f>VLOOKUP(B1264,Table1[[Codigo_servico]:[Subtotal_servico]],9,FALSE)</f>
        <v>M</v>
      </c>
      <c r="F1264" s="109">
        <f>VLOOKUP(B1264,Table1[[Codigo_servico]:[Subtotal_servico]],11,FALSE)</f>
        <v>4.8625875677339794</v>
      </c>
      <c r="G1264" s="106">
        <f t="shared" si="19"/>
        <v>0</v>
      </c>
    </row>
    <row r="1265" spans="2:7" hidden="1" x14ac:dyDescent="0.25">
      <c r="B1265" s="112">
        <v>96417</v>
      </c>
      <c r="C1265" t="s">
        <v>3565</v>
      </c>
      <c r="D1265" s="108">
        <v>0</v>
      </c>
      <c r="E1265" s="81" t="str">
        <f>VLOOKUP(B1265,Table1[[Codigo_servico]:[Subtotal_servico]],9,FALSE)</f>
        <v>UN</v>
      </c>
      <c r="F1265" s="109">
        <f>VLOOKUP(B1265,Table1[[Codigo_servico]:[Subtotal_servico]],11,FALSE)</f>
        <v>50.891528402199157</v>
      </c>
      <c r="G1265" s="106">
        <f t="shared" si="19"/>
        <v>0</v>
      </c>
    </row>
    <row r="1266" spans="2:7" hidden="1" x14ac:dyDescent="0.25">
      <c r="B1266" s="112">
        <v>96418</v>
      </c>
      <c r="C1266" t="s">
        <v>3566</v>
      </c>
      <c r="D1266" s="108">
        <v>0</v>
      </c>
      <c r="E1266" s="81" t="str">
        <f>VLOOKUP(B1266,Table1[[Codigo_servico]:[Subtotal_servico]],9,FALSE)</f>
        <v>UN</v>
      </c>
      <c r="F1266" s="109">
        <f>VLOOKUP(B1266,Table1[[Codigo_servico]:[Subtotal_servico]],11,FALSE)</f>
        <v>98.643551874658357</v>
      </c>
      <c r="G1266" s="106">
        <f t="shared" si="19"/>
        <v>0</v>
      </c>
    </row>
    <row r="1267" spans="2:7" hidden="1" x14ac:dyDescent="0.25">
      <c r="B1267" s="112">
        <v>96423</v>
      </c>
      <c r="C1267" t="s">
        <v>3567</v>
      </c>
      <c r="D1267" s="108">
        <v>0</v>
      </c>
      <c r="E1267" s="81" t="str">
        <f>VLOOKUP(B1267,Table1[[Codigo_servico]:[Subtotal_servico]],9,FALSE)</f>
        <v>UN</v>
      </c>
      <c r="F1267" s="109">
        <f>VLOOKUP(B1267,Table1[[Codigo_servico]:[Subtotal_servico]],11,FALSE)</f>
        <v>16.208625225779933</v>
      </c>
      <c r="G1267" s="106">
        <f t="shared" si="19"/>
        <v>0</v>
      </c>
    </row>
    <row r="1268" spans="2:7" hidden="1" x14ac:dyDescent="0.25">
      <c r="B1268" s="112">
        <v>96424</v>
      </c>
      <c r="C1268" t="s">
        <v>3568</v>
      </c>
      <c r="D1268" s="108">
        <v>0</v>
      </c>
      <c r="E1268" s="81" t="str">
        <f>VLOOKUP(B1268,Table1[[Codigo_servico]:[Subtotal_servico]],9,FALSE)</f>
        <v>UN</v>
      </c>
      <c r="F1268" s="109">
        <f>VLOOKUP(B1268,Table1[[Codigo_servico]:[Subtotal_servico]],11,FALSE)</f>
        <v>9.7251751354679588</v>
      </c>
      <c r="G1268" s="106">
        <f t="shared" si="19"/>
        <v>0</v>
      </c>
    </row>
    <row r="1269" spans="2:7" hidden="1" x14ac:dyDescent="0.25">
      <c r="B1269" s="112">
        <v>97001</v>
      </c>
      <c r="C1269" t="s">
        <v>3569</v>
      </c>
      <c r="D1269" s="108">
        <v>0</v>
      </c>
      <c r="E1269" s="81" t="str">
        <f>VLOOKUP(B1269,Table1[[Codigo_servico]:[Subtotal_servico]],9,FALSE)</f>
        <v>UN</v>
      </c>
      <c r="F1269" s="109">
        <f>VLOOKUP(B1269,Table1[[Codigo_servico]:[Subtotal_servico]],11,FALSE)</f>
        <v>254.45764201099581</v>
      </c>
      <c r="G1269" s="106">
        <f t="shared" si="19"/>
        <v>0</v>
      </c>
    </row>
    <row r="1270" spans="2:7" hidden="1" x14ac:dyDescent="0.25">
      <c r="B1270" s="112">
        <v>97002</v>
      </c>
      <c r="C1270" t="s">
        <v>3570</v>
      </c>
      <c r="D1270" s="108">
        <v>0</v>
      </c>
      <c r="E1270" s="81" t="str">
        <f>VLOOKUP(B1270,Table1[[Codigo_servico]:[Subtotal_servico]],9,FALSE)</f>
        <v>UN</v>
      </c>
      <c r="F1270" s="109">
        <f>VLOOKUP(B1270,Table1[[Codigo_servico]:[Subtotal_servico]],11,FALSE)</f>
        <v>346.48561152497626</v>
      </c>
      <c r="G1270" s="106">
        <f t="shared" si="19"/>
        <v>0</v>
      </c>
    </row>
    <row r="1271" spans="2:7" hidden="1" x14ac:dyDescent="0.25">
      <c r="B1271" s="112">
        <v>97003</v>
      </c>
      <c r="C1271" t="s">
        <v>3571</v>
      </c>
      <c r="D1271" s="108">
        <v>0</v>
      </c>
      <c r="E1271" s="81" t="str">
        <f>VLOOKUP(B1271,Table1[[Codigo_servico]:[Subtotal_servico]],9,FALSE)</f>
        <v>UN</v>
      </c>
      <c r="F1271" s="109">
        <f>VLOOKUP(B1271,Table1[[Codigo_servico]:[Subtotal_servico]],11,FALSE)</f>
        <v>162.08625225779932</v>
      </c>
      <c r="G1271" s="106">
        <f t="shared" si="19"/>
        <v>0</v>
      </c>
    </row>
    <row r="1272" spans="2:7" hidden="1" x14ac:dyDescent="0.25">
      <c r="B1272" s="112">
        <v>97004</v>
      </c>
      <c r="C1272" t="s">
        <v>3572</v>
      </c>
      <c r="D1272" s="108">
        <v>0</v>
      </c>
      <c r="E1272" s="81" t="str">
        <f>VLOOKUP(B1272,Table1[[Codigo_servico]:[Subtotal_servico]],9,FALSE)</f>
        <v>UN</v>
      </c>
      <c r="F1272" s="109">
        <f>VLOOKUP(B1272,Table1[[Codigo_servico]:[Subtotal_servico]],11,FALSE)</f>
        <v>12.966900180623947</v>
      </c>
      <c r="G1272" s="106">
        <f t="shared" si="19"/>
        <v>0</v>
      </c>
    </row>
    <row r="1273" spans="2:7" hidden="1" x14ac:dyDescent="0.25">
      <c r="B1273" s="112">
        <v>97005</v>
      </c>
      <c r="C1273" t="s">
        <v>3573</v>
      </c>
      <c r="D1273" s="108">
        <v>0</v>
      </c>
      <c r="E1273" s="81" t="str">
        <f>VLOOKUP(B1273,Table1[[Codigo_servico]:[Subtotal_servico]],9,FALSE)</f>
        <v>UN</v>
      </c>
      <c r="F1273" s="109">
        <f>VLOOKUP(B1273,Table1[[Codigo_servico]:[Subtotal_servico]],11,FALSE)</f>
        <v>12.966900180623947</v>
      </c>
      <c r="G1273" s="106">
        <f t="shared" si="19"/>
        <v>0</v>
      </c>
    </row>
    <row r="1274" spans="2:7" hidden="1" x14ac:dyDescent="0.25">
      <c r="B1274" s="112">
        <v>97008</v>
      </c>
      <c r="C1274" t="s">
        <v>3574</v>
      </c>
      <c r="D1274" s="108">
        <v>0</v>
      </c>
      <c r="E1274" s="81" t="str">
        <f>VLOOKUP(B1274,Table1[[Codigo_servico]:[Subtotal_servico]],9,FALSE)</f>
        <v>UN</v>
      </c>
      <c r="F1274" s="109">
        <f>VLOOKUP(B1274,Table1[[Codigo_servico]:[Subtotal_servico]],11,FALSE)</f>
        <v>16.208625225779933</v>
      </c>
      <c r="G1274" s="106">
        <f t="shared" si="19"/>
        <v>0</v>
      </c>
    </row>
    <row r="1275" spans="2:7" hidden="1" x14ac:dyDescent="0.25">
      <c r="B1275" s="112">
        <v>97009</v>
      </c>
      <c r="C1275" t="s">
        <v>3575</v>
      </c>
      <c r="D1275" s="108">
        <v>0</v>
      </c>
      <c r="E1275" s="81" t="str">
        <f>VLOOKUP(B1275,Table1[[Codigo_servico]:[Subtotal_servico]],9,FALSE)</f>
        <v>M</v>
      </c>
      <c r="F1275" s="109">
        <f>VLOOKUP(B1275,Table1[[Codigo_servico]:[Subtotal_servico]],11,FALSE)</f>
        <v>16.208625225779933</v>
      </c>
      <c r="G1275" s="106">
        <f t="shared" si="19"/>
        <v>0</v>
      </c>
    </row>
    <row r="1276" spans="2:7" hidden="1" x14ac:dyDescent="0.25">
      <c r="B1276" s="112">
        <v>97012</v>
      </c>
      <c r="C1276" t="s">
        <v>3576</v>
      </c>
      <c r="D1276" s="108">
        <v>0</v>
      </c>
      <c r="E1276" s="81" t="str">
        <f>VLOOKUP(B1276,Table1[[Codigo_servico]:[Subtotal_servico]],9,FALSE)</f>
        <v>M</v>
      </c>
      <c r="F1276" s="109">
        <f>VLOOKUP(B1276,Table1[[Codigo_servico]:[Subtotal_servico]],11,FALSE)</f>
        <v>9.7251751354679588</v>
      </c>
      <c r="G1276" s="106">
        <f t="shared" si="19"/>
        <v>0</v>
      </c>
    </row>
    <row r="1277" spans="2:7" hidden="1" x14ac:dyDescent="0.25">
      <c r="B1277" s="112">
        <v>97013</v>
      </c>
      <c r="C1277" t="s">
        <v>3577</v>
      </c>
      <c r="D1277" s="108">
        <v>0</v>
      </c>
      <c r="E1277" s="81" t="str">
        <f>VLOOKUP(B1277,Table1[[Codigo_servico]:[Subtotal_servico]],9,FALSE)</f>
        <v>M</v>
      </c>
      <c r="F1277" s="109">
        <f>VLOOKUP(B1277,Table1[[Codigo_servico]:[Subtotal_servico]],11,FALSE)</f>
        <v>19.450350270935918</v>
      </c>
      <c r="G1277" s="106">
        <f t="shared" si="19"/>
        <v>0</v>
      </c>
    </row>
    <row r="1278" spans="2:7" hidden="1" x14ac:dyDescent="0.25">
      <c r="B1278" s="112">
        <v>97014</v>
      </c>
      <c r="C1278" t="s">
        <v>3578</v>
      </c>
      <c r="D1278" s="108">
        <v>0</v>
      </c>
      <c r="E1278" s="81" t="str">
        <f>VLOOKUP(B1278,Table1[[Codigo_servico]:[Subtotal_servico]],9,FALSE)</f>
        <v>M</v>
      </c>
      <c r="F1278" s="109">
        <f>VLOOKUP(B1278,Table1[[Codigo_servico]:[Subtotal_servico]],11,FALSE)</f>
        <v>1.6208625225779933</v>
      </c>
      <c r="G1278" s="106">
        <f t="shared" si="19"/>
        <v>0</v>
      </c>
    </row>
    <row r="1279" spans="2:7" hidden="1" x14ac:dyDescent="0.25">
      <c r="B1279" s="112">
        <v>97015</v>
      </c>
      <c r="C1279" t="s">
        <v>3579</v>
      </c>
      <c r="D1279" s="108">
        <v>0</v>
      </c>
      <c r="E1279" s="81" t="str">
        <f>VLOOKUP(B1279,Table1[[Codigo_servico]:[Subtotal_servico]],9,FALSE)</f>
        <v>M</v>
      </c>
      <c r="F1279" s="109">
        <f>VLOOKUP(B1279,Table1[[Codigo_servico]:[Subtotal_servico]],11,FALSE)</f>
        <v>22.692075316091902</v>
      </c>
      <c r="G1279" s="106">
        <f t="shared" si="19"/>
        <v>0</v>
      </c>
    </row>
    <row r="1280" spans="2:7" hidden="1" x14ac:dyDescent="0.25">
      <c r="B1280" s="112">
        <v>97016</v>
      </c>
      <c r="C1280" t="s">
        <v>3580</v>
      </c>
      <c r="D1280" s="108">
        <v>0</v>
      </c>
      <c r="E1280" s="81" t="str">
        <f>VLOOKUP(B1280,Table1[[Codigo_servico]:[Subtotal_servico]],9,FALSE)</f>
        <v>M</v>
      </c>
      <c r="F1280" s="109">
        <f>VLOOKUP(B1280,Table1[[Codigo_servico]:[Subtotal_servico]],11,FALSE)</f>
        <v>0.97251751354679583</v>
      </c>
      <c r="G1280" s="106">
        <f t="shared" si="19"/>
        <v>0</v>
      </c>
    </row>
    <row r="1281" spans="2:7" hidden="1" x14ac:dyDescent="0.25">
      <c r="B1281" s="112">
        <v>97017</v>
      </c>
      <c r="C1281" t="s">
        <v>3581</v>
      </c>
      <c r="D1281" s="108">
        <v>0</v>
      </c>
      <c r="E1281" s="81" t="str">
        <f>VLOOKUP(B1281,Table1[[Codigo_servico]:[Subtotal_servico]],9,FALSE)</f>
        <v>M</v>
      </c>
      <c r="F1281" s="109">
        <f>VLOOKUP(B1281,Table1[[Codigo_servico]:[Subtotal_servico]],11,FALSE)</f>
        <v>9.7251751354679588</v>
      </c>
      <c r="G1281" s="106">
        <f t="shared" si="19"/>
        <v>0</v>
      </c>
    </row>
    <row r="1282" spans="2:7" hidden="1" x14ac:dyDescent="0.25">
      <c r="B1282" s="112">
        <v>97018</v>
      </c>
      <c r="C1282" t="s">
        <v>3582</v>
      </c>
      <c r="D1282" s="108">
        <v>0</v>
      </c>
      <c r="E1282" s="81" t="str">
        <f>VLOOKUP(B1282,Table1[[Codigo_servico]:[Subtotal_servico]],9,FALSE)</f>
        <v>UN</v>
      </c>
      <c r="F1282" s="109">
        <f>VLOOKUP(B1282,Table1[[Codigo_servico]:[Subtotal_servico]],11,FALSE)</f>
        <v>12.966900180623947</v>
      </c>
      <c r="G1282" s="106">
        <f t="shared" si="19"/>
        <v>0</v>
      </c>
    </row>
    <row r="1283" spans="2:7" hidden="1" x14ac:dyDescent="0.25">
      <c r="B1283" s="112">
        <v>97020</v>
      </c>
      <c r="C1283" t="s">
        <v>3583</v>
      </c>
      <c r="D1283" s="108">
        <v>0</v>
      </c>
      <c r="E1283" s="81" t="str">
        <f>VLOOKUP(B1283,Table1[[Codigo_servico]:[Subtotal_servico]],9,FALSE)</f>
        <v>UN</v>
      </c>
      <c r="F1283" s="109">
        <f>VLOOKUP(B1283,Table1[[Codigo_servico]:[Subtotal_servico]],11,FALSE)</f>
        <v>9.7251751354679588</v>
      </c>
      <c r="G1283" s="106">
        <f t="shared" si="19"/>
        <v>0</v>
      </c>
    </row>
    <row r="1284" spans="2:7" hidden="1" x14ac:dyDescent="0.25">
      <c r="B1284" s="112">
        <v>97110</v>
      </c>
      <c r="C1284" t="s">
        <v>3584</v>
      </c>
      <c r="D1284" s="108">
        <v>0</v>
      </c>
      <c r="E1284" s="81" t="str">
        <f>VLOOKUP(B1284,Table1[[Codigo_servico]:[Subtotal_servico]],9,FALSE)</f>
        <v>M</v>
      </c>
      <c r="F1284" s="109">
        <f>VLOOKUP(B1284,Table1[[Codigo_servico]:[Subtotal_servico]],11,FALSE)</f>
        <v>32.417250451559866</v>
      </c>
      <c r="G1284" s="106">
        <f t="shared" si="19"/>
        <v>0</v>
      </c>
    </row>
    <row r="1285" spans="2:7" hidden="1" x14ac:dyDescent="0.25">
      <c r="B1285" s="112">
        <v>97111</v>
      </c>
      <c r="C1285" t="s">
        <v>3585</v>
      </c>
      <c r="D1285" s="108">
        <v>0</v>
      </c>
      <c r="E1285" s="81" t="str">
        <f>VLOOKUP(B1285,Table1[[Codigo_servico]:[Subtotal_servico]],9,FALSE)</f>
        <v>UN</v>
      </c>
      <c r="F1285" s="109">
        <f>VLOOKUP(B1285,Table1[[Codigo_servico]:[Subtotal_servico]],11,FALSE)</f>
        <v>8.1043126128899665</v>
      </c>
      <c r="G1285" s="106">
        <f t="shared" si="19"/>
        <v>0</v>
      </c>
    </row>
    <row r="1286" spans="2:7" hidden="1" x14ac:dyDescent="0.25">
      <c r="B1286" s="112">
        <v>97115</v>
      </c>
      <c r="C1286" t="s">
        <v>3586</v>
      </c>
      <c r="D1286" s="108">
        <v>0</v>
      </c>
      <c r="E1286" s="81" t="str">
        <f>VLOOKUP(B1286,Table1[[Codigo_servico]:[Subtotal_servico]],9,FALSE)</f>
        <v>UN</v>
      </c>
      <c r="F1286" s="109">
        <f>VLOOKUP(B1286,Table1[[Codigo_servico]:[Subtotal_servico]],11,FALSE)</f>
        <v>16.208625225779933</v>
      </c>
      <c r="G1286" s="106">
        <f t="shared" si="19"/>
        <v>0</v>
      </c>
    </row>
    <row r="1287" spans="2:7" hidden="1" x14ac:dyDescent="0.25">
      <c r="B1287" s="112">
        <v>97116</v>
      </c>
      <c r="C1287" t="s">
        <v>3587</v>
      </c>
      <c r="D1287" s="108">
        <v>0</v>
      </c>
      <c r="E1287" s="81" t="str">
        <f>VLOOKUP(B1287,Table1[[Codigo_servico]:[Subtotal_servico]],9,FALSE)</f>
        <v>UN</v>
      </c>
      <c r="F1287" s="109">
        <f>VLOOKUP(B1287,Table1[[Codigo_servico]:[Subtotal_servico]],11,FALSE)</f>
        <v>25.933800361247894</v>
      </c>
      <c r="G1287" s="106">
        <f t="shared" si="19"/>
        <v>0</v>
      </c>
    </row>
    <row r="1288" spans="2:7" hidden="1" x14ac:dyDescent="0.25">
      <c r="B1288" s="112">
        <v>97117</v>
      </c>
      <c r="C1288" t="s">
        <v>3588</v>
      </c>
      <c r="D1288" s="108">
        <v>0</v>
      </c>
      <c r="E1288" s="81" t="str">
        <f>VLOOKUP(B1288,Table1[[Codigo_servico]:[Subtotal_servico]],9,FALSE)</f>
        <v>UN</v>
      </c>
      <c r="F1288" s="109">
        <f>VLOOKUP(B1288,Table1[[Codigo_servico]:[Subtotal_servico]],11,FALSE)</f>
        <v>48.625875677339792</v>
      </c>
      <c r="G1288" s="106">
        <f t="shared" si="19"/>
        <v>0</v>
      </c>
    </row>
    <row r="1289" spans="2:7" hidden="1" x14ac:dyDescent="0.25">
      <c r="B1289" s="112">
        <v>97125</v>
      </c>
      <c r="C1289" t="s">
        <v>3589</v>
      </c>
      <c r="D1289" s="108">
        <v>0</v>
      </c>
      <c r="E1289" s="81" t="str">
        <f>VLOOKUP(B1289,Table1[[Codigo_servico]:[Subtotal_servico]],9,FALSE)</f>
        <v>UN</v>
      </c>
      <c r="F1289" s="109">
        <f>VLOOKUP(B1289,Table1[[Codigo_servico]:[Subtotal_servico]],11,FALSE)</f>
        <v>16.208625225779933</v>
      </c>
      <c r="G1289" s="106">
        <f t="shared" si="19"/>
        <v>0</v>
      </c>
    </row>
    <row r="1290" spans="2:7" hidden="1" x14ac:dyDescent="0.25">
      <c r="B1290" s="112">
        <v>97126</v>
      </c>
      <c r="C1290" t="s">
        <v>3590</v>
      </c>
      <c r="D1290" s="108">
        <v>0</v>
      </c>
      <c r="E1290" s="81" t="str">
        <f>VLOOKUP(B1290,Table1[[Codigo_servico]:[Subtotal_servico]],9,FALSE)</f>
        <v>M2</v>
      </c>
      <c r="F1290" s="109">
        <f>VLOOKUP(B1290,Table1[[Codigo_servico]:[Subtotal_servico]],11,FALSE)</f>
        <v>193.11235046316372</v>
      </c>
      <c r="G1290" s="106">
        <f t="shared" si="19"/>
        <v>0</v>
      </c>
    </row>
    <row r="1291" spans="2:7" hidden="1" x14ac:dyDescent="0.25">
      <c r="B1291" s="112">
        <v>97130</v>
      </c>
      <c r="C1291" t="s">
        <v>3591</v>
      </c>
      <c r="D1291" s="108">
        <v>0</v>
      </c>
      <c r="E1291" s="81" t="str">
        <f>VLOOKUP(B1291,Table1[[Codigo_servico]:[Subtotal_servico]],9,FALSE)</f>
        <v>UN</v>
      </c>
      <c r="F1291" s="109">
        <f>VLOOKUP(B1291,Table1[[Codigo_servico]:[Subtotal_servico]],11,FALSE)</f>
        <v>8.1043126128899665</v>
      </c>
      <c r="G1291" s="106">
        <f t="shared" si="19"/>
        <v>0</v>
      </c>
    </row>
    <row r="1292" spans="2:7" hidden="1" x14ac:dyDescent="0.25">
      <c r="B1292" s="112">
        <v>97132</v>
      </c>
      <c r="C1292" t="s">
        <v>3592</v>
      </c>
      <c r="D1292" s="108">
        <v>0</v>
      </c>
      <c r="E1292" s="81" t="str">
        <f>VLOOKUP(B1292,Table1[[Codigo_servico]:[Subtotal_servico]],9,FALSE)</f>
        <v>UN</v>
      </c>
      <c r="F1292" s="109">
        <f>VLOOKUP(B1292,Table1[[Codigo_servico]:[Subtotal_servico]],11,FALSE)</f>
        <v>9.7251751354679588</v>
      </c>
      <c r="G1292" s="106">
        <f t="shared" si="19"/>
        <v>0</v>
      </c>
    </row>
    <row r="1293" spans="2:7" hidden="1" x14ac:dyDescent="0.25">
      <c r="B1293" s="112">
        <v>97134</v>
      </c>
      <c r="C1293" t="s">
        <v>3593</v>
      </c>
      <c r="D1293" s="108">
        <v>0</v>
      </c>
      <c r="E1293" s="81" t="str">
        <f>VLOOKUP(B1293,Table1[[Codigo_servico]:[Subtotal_servico]],9,FALSE)</f>
        <v>UN</v>
      </c>
      <c r="F1293" s="109">
        <f>VLOOKUP(B1293,Table1[[Codigo_servico]:[Subtotal_servico]],11,FALSE)</f>
        <v>32.417250451559866</v>
      </c>
      <c r="G1293" s="106">
        <f t="shared" si="19"/>
        <v>0</v>
      </c>
    </row>
    <row r="1294" spans="2:7" hidden="1" x14ac:dyDescent="0.25">
      <c r="B1294" s="112">
        <v>97135</v>
      </c>
      <c r="C1294" t="s">
        <v>3594</v>
      </c>
      <c r="D1294" s="108">
        <v>0</v>
      </c>
      <c r="E1294" s="81" t="str">
        <f>VLOOKUP(B1294,Table1[[Codigo_servico]:[Subtotal_servico]],9,FALSE)</f>
        <v>UN</v>
      </c>
      <c r="F1294" s="109">
        <f>VLOOKUP(B1294,Table1[[Codigo_servico]:[Subtotal_servico]],11,FALSE)</f>
        <v>384.12664381723522</v>
      </c>
      <c r="G1294" s="106">
        <f t="shared" si="19"/>
        <v>0</v>
      </c>
    </row>
    <row r="1295" spans="2:7" hidden="1" x14ac:dyDescent="0.25">
      <c r="B1295" s="112">
        <v>97137</v>
      </c>
      <c r="C1295" t="s">
        <v>3595</v>
      </c>
      <c r="D1295" s="108">
        <v>0</v>
      </c>
      <c r="E1295" s="81" t="str">
        <f>VLOOKUP(B1295,Table1[[Codigo_servico]:[Subtotal_servico]],9,FALSE)</f>
        <v>UN</v>
      </c>
      <c r="F1295" s="109">
        <f>VLOOKUP(B1295,Table1[[Codigo_servico]:[Subtotal_servico]],11,FALSE)</f>
        <v>22.692075316091902</v>
      </c>
      <c r="G1295" s="106">
        <f t="shared" si="19"/>
        <v>0</v>
      </c>
    </row>
    <row r="1296" spans="2:7" hidden="1" x14ac:dyDescent="0.25">
      <c r="B1296" s="112">
        <v>97138</v>
      </c>
      <c r="C1296" t="s">
        <v>3596</v>
      </c>
      <c r="D1296" s="108">
        <v>0</v>
      </c>
      <c r="E1296" s="81" t="str">
        <f>VLOOKUP(B1296,Table1[[Codigo_servico]:[Subtotal_servico]],9,FALSE)</f>
        <v>UN</v>
      </c>
      <c r="F1296" s="109">
        <f>VLOOKUP(B1296,Table1[[Codigo_servico]:[Subtotal_servico]],11,FALSE)</f>
        <v>32.417250451559866</v>
      </c>
      <c r="G1296" s="106">
        <f t="shared" si="19"/>
        <v>0</v>
      </c>
    </row>
    <row r="1297" spans="2:7" hidden="1" x14ac:dyDescent="0.25">
      <c r="B1297" s="112">
        <v>97139</v>
      </c>
      <c r="C1297" t="s">
        <v>3597</v>
      </c>
      <c r="D1297" s="108">
        <v>0</v>
      </c>
      <c r="E1297" s="81" t="str">
        <f>VLOOKUP(B1297,Table1[[Codigo_servico]:[Subtotal_servico]],9,FALSE)</f>
        <v>UN</v>
      </c>
      <c r="F1297" s="109">
        <f>VLOOKUP(B1297,Table1[[Codigo_servico]:[Subtotal_servico]],11,FALSE)</f>
        <v>16.208625225779933</v>
      </c>
      <c r="G1297" s="106">
        <f t="shared" si="19"/>
        <v>0</v>
      </c>
    </row>
    <row r="1298" spans="2:7" hidden="1" x14ac:dyDescent="0.25">
      <c r="B1298" s="112">
        <v>97140</v>
      </c>
      <c r="C1298" t="s">
        <v>3598</v>
      </c>
      <c r="D1298" s="108">
        <v>0</v>
      </c>
      <c r="E1298" s="81" t="str">
        <f>VLOOKUP(B1298,Table1[[Codigo_servico]:[Subtotal_servico]],9,FALSE)</f>
        <v>UN</v>
      </c>
      <c r="F1298" s="109">
        <f>VLOOKUP(B1298,Table1[[Codigo_servico]:[Subtotal_servico]],11,FALSE)</f>
        <v>16.208625225779933</v>
      </c>
      <c r="G1298" s="106">
        <f t="shared" si="19"/>
        <v>0</v>
      </c>
    </row>
    <row r="1299" spans="2:7" hidden="1" x14ac:dyDescent="0.25">
      <c r="B1299" s="112">
        <v>97201</v>
      </c>
      <c r="C1299" t="s">
        <v>3599</v>
      </c>
      <c r="D1299" s="108">
        <v>0</v>
      </c>
      <c r="E1299" s="81" t="str">
        <f>VLOOKUP(B1299,Table1[[Codigo_servico]:[Subtotal_servico]],9,FALSE)</f>
        <v>UN</v>
      </c>
      <c r="F1299" s="109">
        <f>VLOOKUP(B1299,Table1[[Codigo_servico]:[Subtotal_servico]],11,FALSE)</f>
        <v>9.7251751354679588</v>
      </c>
      <c r="G1299" s="106">
        <f t="shared" ref="G1299:G1362" si="20">D1299*F1299</f>
        <v>0</v>
      </c>
    </row>
    <row r="1300" spans="2:7" hidden="1" x14ac:dyDescent="0.25">
      <c r="B1300" s="112">
        <v>97202</v>
      </c>
      <c r="C1300" t="s">
        <v>3600</v>
      </c>
      <c r="D1300" s="108">
        <v>0</v>
      </c>
      <c r="E1300" s="81" t="str">
        <f>VLOOKUP(B1300,Table1[[Codigo_servico]:[Subtotal_servico]],9,FALSE)</f>
        <v>UN</v>
      </c>
      <c r="F1300" s="109">
        <f>VLOOKUP(B1300,Table1[[Codigo_servico]:[Subtotal_servico]],11,FALSE)</f>
        <v>21.071212793513915</v>
      </c>
      <c r="G1300" s="106">
        <f t="shared" si="20"/>
        <v>0</v>
      </c>
    </row>
    <row r="1301" spans="2:7" hidden="1" x14ac:dyDescent="0.25">
      <c r="B1301" s="112">
        <v>97203</v>
      </c>
      <c r="C1301" t="s">
        <v>3601</v>
      </c>
      <c r="D1301" s="108">
        <v>0</v>
      </c>
      <c r="E1301" s="81" t="str">
        <f>VLOOKUP(B1301,Table1[[Codigo_servico]:[Subtotal_servico]],9,FALSE)</f>
        <v>UN</v>
      </c>
      <c r="F1301" s="109">
        <f>VLOOKUP(B1301,Table1[[Codigo_servico]:[Subtotal_servico]],11,FALSE)</f>
        <v>1.359673430543038</v>
      </c>
      <c r="G1301" s="106">
        <f t="shared" si="20"/>
        <v>0</v>
      </c>
    </row>
    <row r="1302" spans="2:7" hidden="1" x14ac:dyDescent="0.25">
      <c r="B1302" s="112">
        <v>97204</v>
      </c>
      <c r="C1302" t="s">
        <v>3602</v>
      </c>
      <c r="D1302" s="108">
        <v>0</v>
      </c>
      <c r="E1302" s="81" t="str">
        <f>VLOOKUP(B1302,Table1[[Codigo_servico]:[Subtotal_servico]],9,FALSE)</f>
        <v>UN</v>
      </c>
      <c r="F1302" s="109">
        <f>VLOOKUP(B1302,Table1[[Codigo_servico]:[Subtotal_servico]],11,FALSE)</f>
        <v>9.7251751354679588</v>
      </c>
      <c r="G1302" s="106">
        <f t="shared" si="20"/>
        <v>0</v>
      </c>
    </row>
    <row r="1303" spans="2:7" hidden="1" x14ac:dyDescent="0.25">
      <c r="B1303" s="112">
        <v>97205</v>
      </c>
      <c r="C1303" t="s">
        <v>3603</v>
      </c>
      <c r="D1303" s="108">
        <v>0</v>
      </c>
      <c r="E1303" s="81" t="str">
        <f>VLOOKUP(B1303,Table1[[Codigo_servico]:[Subtotal_servico]],9,FALSE)</f>
        <v>UN</v>
      </c>
      <c r="F1303" s="109">
        <f>VLOOKUP(B1303,Table1[[Codigo_servico]:[Subtotal_servico]],11,FALSE)</f>
        <v>1.359673430543038</v>
      </c>
      <c r="G1303" s="106">
        <f t="shared" si="20"/>
        <v>0</v>
      </c>
    </row>
    <row r="1304" spans="2:7" hidden="1" x14ac:dyDescent="0.25">
      <c r="B1304" s="112">
        <v>97210</v>
      </c>
      <c r="C1304" t="s">
        <v>3604</v>
      </c>
      <c r="D1304" s="108">
        <v>0</v>
      </c>
      <c r="E1304" s="81" t="str">
        <f>VLOOKUP(B1304,Table1[[Codigo_servico]:[Subtotal_servico]],9,FALSE)</f>
        <v>UN</v>
      </c>
      <c r="F1304" s="109">
        <f>VLOOKUP(B1304,Table1[[Codigo_servico]:[Subtotal_servico]],11,FALSE)</f>
        <v>25.933800361247894</v>
      </c>
      <c r="G1304" s="106">
        <f t="shared" si="20"/>
        <v>0</v>
      </c>
    </row>
    <row r="1305" spans="2:7" hidden="1" x14ac:dyDescent="0.25">
      <c r="B1305" s="112">
        <v>97211</v>
      </c>
      <c r="C1305" t="s">
        <v>3605</v>
      </c>
      <c r="D1305" s="108">
        <v>0</v>
      </c>
      <c r="E1305" s="81" t="str">
        <f>VLOOKUP(B1305,Table1[[Codigo_servico]:[Subtotal_servico]],9,FALSE)</f>
        <v>UN</v>
      </c>
      <c r="F1305" s="109">
        <f>VLOOKUP(B1305,Table1[[Codigo_servico]:[Subtotal_servico]],11,FALSE)</f>
        <v>48.625875677339792</v>
      </c>
      <c r="G1305" s="106">
        <f t="shared" si="20"/>
        <v>0</v>
      </c>
    </row>
    <row r="1306" spans="2:7" hidden="1" x14ac:dyDescent="0.25">
      <c r="B1306" s="112">
        <v>97212</v>
      </c>
      <c r="C1306" t="s">
        <v>3606</v>
      </c>
      <c r="D1306" s="108">
        <v>0</v>
      </c>
      <c r="E1306" s="81" t="str">
        <f>VLOOKUP(B1306,Table1[[Codigo_servico]:[Subtotal_servico]],9,FALSE)</f>
        <v>UN</v>
      </c>
      <c r="F1306" s="109">
        <f>VLOOKUP(B1306,Table1[[Codigo_servico]:[Subtotal_servico]],11,FALSE)</f>
        <v>129.66900180623946</v>
      </c>
      <c r="G1306" s="106">
        <f t="shared" si="20"/>
        <v>0</v>
      </c>
    </row>
    <row r="1307" spans="2:7" hidden="1" x14ac:dyDescent="0.25">
      <c r="B1307" s="112">
        <v>97213</v>
      </c>
      <c r="C1307" t="s">
        <v>3607</v>
      </c>
      <c r="D1307" s="108">
        <v>0</v>
      </c>
      <c r="E1307" s="81" t="str">
        <f>VLOOKUP(B1307,Table1[[Codigo_servico]:[Subtotal_servico]],9,FALSE)</f>
        <v>UN</v>
      </c>
      <c r="F1307" s="109">
        <f>VLOOKUP(B1307,Table1[[Codigo_servico]:[Subtotal_servico]],11,FALSE)</f>
        <v>64.834500903119732</v>
      </c>
      <c r="G1307" s="106">
        <f t="shared" si="20"/>
        <v>0</v>
      </c>
    </row>
    <row r="1308" spans="2:7" hidden="1" x14ac:dyDescent="0.25">
      <c r="B1308" s="112">
        <v>97214</v>
      </c>
      <c r="C1308" t="s">
        <v>3608</v>
      </c>
      <c r="D1308" s="108">
        <v>0</v>
      </c>
      <c r="E1308" s="81" t="str">
        <f>VLOOKUP(B1308,Table1[[Codigo_servico]:[Subtotal_servico]],9,FALSE)</f>
        <v>UN</v>
      </c>
      <c r="F1308" s="109">
        <f>VLOOKUP(B1308,Table1[[Codigo_servico]:[Subtotal_servico]],11,FALSE)</f>
        <v>32.417250451559866</v>
      </c>
      <c r="G1308" s="106">
        <f t="shared" si="20"/>
        <v>0</v>
      </c>
    </row>
    <row r="1309" spans="2:7" hidden="1" x14ac:dyDescent="0.25">
      <c r="B1309" s="112">
        <v>97218</v>
      </c>
      <c r="C1309" t="s">
        <v>3609</v>
      </c>
      <c r="D1309" s="108">
        <v>0</v>
      </c>
      <c r="E1309" s="81" t="str">
        <f>VLOOKUP(B1309,Table1[[Codigo_servico]:[Subtotal_servico]],9,FALSE)</f>
        <v>UN</v>
      </c>
      <c r="F1309" s="109">
        <f>VLOOKUP(B1309,Table1[[Codigo_servico]:[Subtotal_servico]],11,FALSE)</f>
        <v>32.417250451559866</v>
      </c>
      <c r="G1309" s="106">
        <f t="shared" si="20"/>
        <v>0</v>
      </c>
    </row>
    <row r="1310" spans="2:7" hidden="1" x14ac:dyDescent="0.25">
      <c r="B1310" s="112">
        <v>97219</v>
      </c>
      <c r="C1310" t="s">
        <v>3610</v>
      </c>
      <c r="D1310" s="108">
        <v>0</v>
      </c>
      <c r="E1310" s="81" t="str">
        <f>VLOOKUP(B1310,Table1[[Codigo_servico]:[Subtotal_servico]],9,FALSE)</f>
        <v>UN</v>
      </c>
      <c r="F1310" s="109">
        <f>VLOOKUP(B1310,Table1[[Codigo_servico]:[Subtotal_servico]],11,FALSE)</f>
        <v>25.933800361247894</v>
      </c>
      <c r="G1310" s="106">
        <f t="shared" si="20"/>
        <v>0</v>
      </c>
    </row>
    <row r="1311" spans="2:7" hidden="1" x14ac:dyDescent="0.25">
      <c r="B1311" s="112">
        <v>97225</v>
      </c>
      <c r="C1311" t="s">
        <v>3611</v>
      </c>
      <c r="D1311" s="108">
        <v>0</v>
      </c>
      <c r="E1311" s="81" t="str">
        <f>VLOOKUP(B1311,Table1[[Codigo_servico]:[Subtotal_servico]],9,FALSE)</f>
        <v>UN</v>
      </c>
      <c r="F1311" s="109">
        <f>VLOOKUP(B1311,Table1[[Codigo_servico]:[Subtotal_servico]],11,FALSE)</f>
        <v>32.417250451559866</v>
      </c>
      <c r="G1311" s="106">
        <f t="shared" si="20"/>
        <v>0</v>
      </c>
    </row>
    <row r="1312" spans="2:7" hidden="1" x14ac:dyDescent="0.25">
      <c r="B1312" s="112">
        <v>97314</v>
      </c>
      <c r="C1312" t="s">
        <v>3612</v>
      </c>
      <c r="D1312" s="108">
        <v>0</v>
      </c>
      <c r="E1312" s="81" t="str">
        <f>VLOOKUP(B1312,Table1[[Codigo_servico]:[Subtotal_servico]],9,FALSE)</f>
        <v>M</v>
      </c>
      <c r="F1312" s="109">
        <f>VLOOKUP(B1312,Table1[[Codigo_servico]:[Subtotal_servico]],11,FALSE)</f>
        <v>16.208625225779933</v>
      </c>
      <c r="G1312" s="106">
        <f t="shared" si="20"/>
        <v>0</v>
      </c>
    </row>
    <row r="1313" spans="2:7" hidden="1" x14ac:dyDescent="0.25">
      <c r="B1313" s="112">
        <v>97315</v>
      </c>
      <c r="C1313" t="s">
        <v>3613</v>
      </c>
      <c r="D1313" s="108">
        <v>0</v>
      </c>
      <c r="E1313" s="81" t="str">
        <f>VLOOKUP(B1313,Table1[[Codigo_servico]:[Subtotal_servico]],9,FALSE)</f>
        <v>M</v>
      </c>
      <c r="F1313" s="109">
        <f>VLOOKUP(B1313,Table1[[Codigo_servico]:[Subtotal_servico]],11,FALSE)</f>
        <v>16.208625225779933</v>
      </c>
      <c r="G1313" s="106">
        <f t="shared" si="20"/>
        <v>0</v>
      </c>
    </row>
    <row r="1314" spans="2:7" hidden="1" x14ac:dyDescent="0.25">
      <c r="B1314" s="112">
        <v>97316</v>
      </c>
      <c r="C1314" t="s">
        <v>3614</v>
      </c>
      <c r="D1314" s="108">
        <v>0</v>
      </c>
      <c r="E1314" s="81" t="str">
        <f>VLOOKUP(B1314,Table1[[Codigo_servico]:[Subtotal_servico]],9,FALSE)</f>
        <v>UN</v>
      </c>
      <c r="F1314" s="109">
        <f>VLOOKUP(B1314,Table1[[Codigo_servico]:[Subtotal_servico]],11,FALSE)</f>
        <v>9.7251751354679588</v>
      </c>
      <c r="G1314" s="106">
        <f t="shared" si="20"/>
        <v>0</v>
      </c>
    </row>
    <row r="1315" spans="2:7" hidden="1" x14ac:dyDescent="0.25">
      <c r="B1315" s="112">
        <v>97360</v>
      </c>
      <c r="C1315" t="s">
        <v>3615</v>
      </c>
      <c r="D1315" s="108">
        <v>0</v>
      </c>
      <c r="E1315" s="81" t="str">
        <f>VLOOKUP(B1315,Table1[[Codigo_servico]:[Subtotal_servico]],9,FALSE)</f>
        <v>UN</v>
      </c>
      <c r="F1315" s="109">
        <f>VLOOKUP(B1315,Table1[[Codigo_servico]:[Subtotal_servico]],11,FALSE)</f>
        <v>254.45764201099581</v>
      </c>
      <c r="G1315" s="106">
        <f t="shared" si="20"/>
        <v>0</v>
      </c>
    </row>
    <row r="1316" spans="2:7" hidden="1" x14ac:dyDescent="0.25">
      <c r="B1316" s="112">
        <v>97361</v>
      </c>
      <c r="C1316" t="s">
        <v>3616</v>
      </c>
      <c r="D1316" s="108">
        <v>0</v>
      </c>
      <c r="E1316" s="81" t="str">
        <f>VLOOKUP(B1316,Table1[[Codigo_servico]:[Subtotal_servico]],9,FALSE)</f>
        <v>UN</v>
      </c>
      <c r="F1316" s="109">
        <f>VLOOKUP(B1316,Table1[[Codigo_servico]:[Subtotal_servico]],11,FALSE)</f>
        <v>346.48561152497626</v>
      </c>
      <c r="G1316" s="106">
        <f t="shared" si="20"/>
        <v>0</v>
      </c>
    </row>
    <row r="1317" spans="2:7" hidden="1" x14ac:dyDescent="0.25">
      <c r="B1317" s="112">
        <v>97362</v>
      </c>
      <c r="C1317" t="s">
        <v>3617</v>
      </c>
      <c r="D1317" s="108">
        <v>0</v>
      </c>
      <c r="E1317" s="81" t="str">
        <f>VLOOKUP(B1317,Table1[[Codigo_servico]:[Subtotal_servico]],9,FALSE)</f>
        <v>UN</v>
      </c>
      <c r="F1317" s="109">
        <f>VLOOKUP(B1317,Table1[[Codigo_servico]:[Subtotal_servico]],11,FALSE)</f>
        <v>393.23073545011573</v>
      </c>
      <c r="G1317" s="106">
        <f t="shared" si="20"/>
        <v>0</v>
      </c>
    </row>
    <row r="1318" spans="2:7" hidden="1" x14ac:dyDescent="0.25">
      <c r="B1318" s="112">
        <v>97401</v>
      </c>
      <c r="C1318" t="s">
        <v>3618</v>
      </c>
      <c r="D1318" s="108">
        <v>0</v>
      </c>
      <c r="E1318" s="81" t="str">
        <f>VLOOKUP(B1318,Table1[[Codigo_servico]:[Subtotal_servico]],9,FALSE)</f>
        <v>UN</v>
      </c>
      <c r="F1318" s="109">
        <f>VLOOKUP(B1318,Table1[[Codigo_servico]:[Subtotal_servico]],11,FALSE)</f>
        <v>6.4834500903119734</v>
      </c>
      <c r="G1318" s="106">
        <f t="shared" si="20"/>
        <v>0</v>
      </c>
    </row>
    <row r="1319" spans="2:7" hidden="1" x14ac:dyDescent="0.25">
      <c r="B1319" s="112">
        <v>97402</v>
      </c>
      <c r="C1319" t="s">
        <v>3619</v>
      </c>
      <c r="D1319" s="108">
        <v>0</v>
      </c>
      <c r="E1319" s="81" t="str">
        <f>VLOOKUP(B1319,Table1[[Codigo_servico]:[Subtotal_servico]],9,FALSE)</f>
        <v>UN</v>
      </c>
      <c r="F1319" s="109">
        <f>VLOOKUP(B1319,Table1[[Codigo_servico]:[Subtotal_servico]],11,FALSE)</f>
        <v>6.4834500903119734</v>
      </c>
      <c r="G1319" s="106">
        <f t="shared" si="20"/>
        <v>0</v>
      </c>
    </row>
    <row r="1320" spans="2:7" hidden="1" x14ac:dyDescent="0.25">
      <c r="B1320" s="112">
        <v>97403</v>
      </c>
      <c r="C1320" t="s">
        <v>3620</v>
      </c>
      <c r="D1320" s="108">
        <v>0</v>
      </c>
      <c r="E1320" s="81" t="str">
        <f>VLOOKUP(B1320,Table1[[Codigo_servico]:[Subtotal_servico]],9,FALSE)</f>
        <v>UN</v>
      </c>
      <c r="F1320" s="109">
        <f>VLOOKUP(B1320,Table1[[Codigo_servico]:[Subtotal_servico]],11,FALSE)</f>
        <v>21.071212793513915</v>
      </c>
      <c r="G1320" s="106">
        <f t="shared" si="20"/>
        <v>0</v>
      </c>
    </row>
    <row r="1321" spans="2:7" hidden="1" x14ac:dyDescent="0.25">
      <c r="B1321" s="112">
        <v>97404</v>
      </c>
      <c r="C1321" t="s">
        <v>3621</v>
      </c>
      <c r="D1321" s="108">
        <v>0</v>
      </c>
      <c r="E1321" s="81" t="str">
        <f>VLOOKUP(B1321,Table1[[Codigo_servico]:[Subtotal_servico]],9,FALSE)</f>
        <v>UN</v>
      </c>
      <c r="F1321" s="109">
        <f>VLOOKUP(B1321,Table1[[Codigo_servico]:[Subtotal_servico]],11,FALSE)</f>
        <v>19.450350270935918</v>
      </c>
      <c r="G1321" s="106">
        <f t="shared" si="20"/>
        <v>0</v>
      </c>
    </row>
    <row r="1322" spans="2:7" hidden="1" x14ac:dyDescent="0.25">
      <c r="B1322" s="112">
        <v>97405</v>
      </c>
      <c r="C1322" t="s">
        <v>3622</v>
      </c>
      <c r="D1322" s="108">
        <v>0</v>
      </c>
      <c r="E1322" s="81" t="str">
        <f>VLOOKUP(B1322,Table1[[Codigo_servico]:[Subtotal_servico]],9,FALSE)</f>
        <v>UN</v>
      </c>
      <c r="F1322" s="109">
        <f>VLOOKUP(B1322,Table1[[Codigo_servico]:[Subtotal_servico]],11,FALSE)</f>
        <v>92.02796951398048</v>
      </c>
      <c r="G1322" s="106">
        <f t="shared" si="20"/>
        <v>0</v>
      </c>
    </row>
    <row r="1323" spans="2:7" hidden="1" x14ac:dyDescent="0.25">
      <c r="B1323" s="112">
        <v>97406</v>
      </c>
      <c r="C1323" t="s">
        <v>3623</v>
      </c>
      <c r="D1323" s="108">
        <v>0</v>
      </c>
      <c r="E1323" s="81" t="str">
        <f>VLOOKUP(B1323,Table1[[Codigo_servico]:[Subtotal_servico]],9,FALSE)</f>
        <v>UN</v>
      </c>
      <c r="F1323" s="109">
        <f>VLOOKUP(B1323,Table1[[Codigo_servico]:[Subtotal_servico]],11,FALSE)</f>
        <v>16.208625225779933</v>
      </c>
      <c r="G1323" s="106">
        <f t="shared" si="20"/>
        <v>0</v>
      </c>
    </row>
    <row r="1324" spans="2:7" hidden="1" x14ac:dyDescent="0.25">
      <c r="B1324" s="112">
        <v>97407</v>
      </c>
      <c r="C1324" t="s">
        <v>3624</v>
      </c>
      <c r="D1324" s="108">
        <v>0</v>
      </c>
      <c r="E1324" s="81" t="str">
        <f>VLOOKUP(B1324,Table1[[Codigo_servico]:[Subtotal_servico]],9,FALSE)</f>
        <v>UN</v>
      </c>
      <c r="F1324" s="109">
        <f>VLOOKUP(B1324,Table1[[Codigo_servico]:[Subtotal_servico]],11,FALSE)</f>
        <v>16.208625225779933</v>
      </c>
      <c r="G1324" s="106">
        <f t="shared" si="20"/>
        <v>0</v>
      </c>
    </row>
    <row r="1325" spans="2:7" hidden="1" x14ac:dyDescent="0.25">
      <c r="B1325" s="112">
        <v>97408</v>
      </c>
      <c r="C1325" t="s">
        <v>3625</v>
      </c>
      <c r="D1325" s="108">
        <v>0</v>
      </c>
      <c r="E1325" s="81" t="str">
        <f>VLOOKUP(B1325,Table1[[Codigo_servico]:[Subtotal_servico]],9,FALSE)</f>
        <v>M</v>
      </c>
      <c r="F1325" s="109">
        <f>VLOOKUP(B1325,Table1[[Codigo_servico]:[Subtotal_servico]],11,FALSE)</f>
        <v>12.966900180623947</v>
      </c>
      <c r="G1325" s="106">
        <f t="shared" si="20"/>
        <v>0</v>
      </c>
    </row>
    <row r="1326" spans="2:7" hidden="1" x14ac:dyDescent="0.25">
      <c r="B1326" s="112">
        <v>97409</v>
      </c>
      <c r="C1326" t="s">
        <v>3626</v>
      </c>
      <c r="D1326" s="108">
        <v>0</v>
      </c>
      <c r="E1326" s="81" t="str">
        <f>VLOOKUP(B1326,Table1[[Codigo_servico]:[Subtotal_servico]],9,FALSE)</f>
        <v>UN</v>
      </c>
      <c r="F1326" s="109">
        <f>VLOOKUP(B1326,Table1[[Codigo_servico]:[Subtotal_servico]],11,FALSE)</f>
        <v>6.4834500903119734</v>
      </c>
      <c r="G1326" s="106">
        <f t="shared" si="20"/>
        <v>0</v>
      </c>
    </row>
    <row r="1327" spans="2:7" hidden="1" x14ac:dyDescent="0.25">
      <c r="B1327" s="112">
        <v>97410</v>
      </c>
      <c r="C1327" t="s">
        <v>3627</v>
      </c>
      <c r="D1327" s="108">
        <v>0</v>
      </c>
      <c r="E1327" s="81" t="str">
        <f>VLOOKUP(B1327,Table1[[Codigo_servico]:[Subtotal_servico]],9,FALSE)</f>
        <v>UN</v>
      </c>
      <c r="F1327" s="109">
        <f>VLOOKUP(B1327,Table1[[Codigo_servico]:[Subtotal_servico]],11,FALSE)</f>
        <v>155.64238001672945</v>
      </c>
      <c r="G1327" s="106">
        <f t="shared" si="20"/>
        <v>0</v>
      </c>
    </row>
    <row r="1328" spans="2:7" hidden="1" x14ac:dyDescent="0.25">
      <c r="B1328" s="112">
        <v>97411</v>
      </c>
      <c r="C1328" t="s">
        <v>3628</v>
      </c>
      <c r="D1328" s="108">
        <v>0</v>
      </c>
      <c r="E1328" s="81" t="str">
        <f>VLOOKUP(B1328,Table1[[Codigo_servico]:[Subtotal_servico]],9,FALSE)</f>
        <v>UN</v>
      </c>
      <c r="F1328" s="109">
        <f>VLOOKUP(B1328,Table1[[Codigo_servico]:[Subtotal_servico]],11,FALSE)</f>
        <v>56.574240204445459</v>
      </c>
      <c r="G1328" s="106">
        <f t="shared" si="20"/>
        <v>0</v>
      </c>
    </row>
    <row r="1329" spans="2:7" hidden="1" x14ac:dyDescent="0.25">
      <c r="B1329" s="112">
        <v>97412</v>
      </c>
      <c r="C1329" t="s">
        <v>3629</v>
      </c>
      <c r="D1329" s="108">
        <v>0</v>
      </c>
      <c r="E1329" s="81" t="str">
        <f>VLOOKUP(B1329,Table1[[Codigo_servico]:[Subtotal_servico]],9,FALSE)</f>
        <v>UN</v>
      </c>
      <c r="F1329" s="109">
        <f>VLOOKUP(B1329,Table1[[Codigo_servico]:[Subtotal_servico]],11,FALSE)</f>
        <v>294.5388551039963</v>
      </c>
      <c r="G1329" s="106">
        <f t="shared" si="20"/>
        <v>0</v>
      </c>
    </row>
    <row r="1330" spans="2:7" hidden="1" x14ac:dyDescent="0.25">
      <c r="B1330" s="112">
        <v>97413</v>
      </c>
      <c r="C1330" t="s">
        <v>3630</v>
      </c>
      <c r="D1330" s="108">
        <v>0</v>
      </c>
      <c r="E1330" s="81" t="str">
        <f>VLOOKUP(B1330,Table1[[Codigo_servico]:[Subtotal_servico]],9,FALSE)</f>
        <v>UN</v>
      </c>
      <c r="F1330" s="109">
        <f>VLOOKUP(B1330,Table1[[Codigo_servico]:[Subtotal_servico]],11,FALSE)</f>
        <v>508.91528402199151</v>
      </c>
      <c r="G1330" s="106">
        <f t="shared" si="20"/>
        <v>0</v>
      </c>
    </row>
    <row r="1331" spans="2:7" hidden="1" x14ac:dyDescent="0.25">
      <c r="B1331" s="112">
        <v>97414</v>
      </c>
      <c r="C1331" t="s">
        <v>3631</v>
      </c>
      <c r="D1331" s="108">
        <v>0</v>
      </c>
      <c r="E1331" s="81" t="str">
        <f>VLOOKUP(B1331,Table1[[Codigo_servico]:[Subtotal_servico]],9,FALSE)</f>
        <v>UN</v>
      </c>
      <c r="F1331" s="109">
        <f>VLOOKUP(B1331,Table1[[Codigo_servico]:[Subtotal_servico]],11,FALSE)</f>
        <v>47.371443253047417</v>
      </c>
      <c r="G1331" s="106">
        <f t="shared" si="20"/>
        <v>0</v>
      </c>
    </row>
    <row r="1332" spans="2:7" hidden="1" x14ac:dyDescent="0.25">
      <c r="B1332" s="112">
        <v>97415</v>
      </c>
      <c r="C1332" t="s">
        <v>3632</v>
      </c>
      <c r="D1332" s="108">
        <v>0</v>
      </c>
      <c r="E1332" s="81" t="str">
        <f>VLOOKUP(B1332,Table1[[Codigo_servico]:[Subtotal_servico]],9,FALSE)</f>
        <v>UN</v>
      </c>
      <c r="F1332" s="109">
        <f>VLOOKUP(B1332,Table1[[Codigo_servico]:[Subtotal_servico]],11,FALSE)</f>
        <v>92.02796951398048</v>
      </c>
      <c r="G1332" s="106">
        <f t="shared" si="20"/>
        <v>0</v>
      </c>
    </row>
    <row r="1333" spans="2:7" hidden="1" x14ac:dyDescent="0.25">
      <c r="B1333" s="112">
        <v>97416</v>
      </c>
      <c r="C1333" t="s">
        <v>3633</v>
      </c>
      <c r="D1333" s="108">
        <v>0</v>
      </c>
      <c r="E1333" s="81" t="str">
        <f>VLOOKUP(B1333,Table1[[Codigo_servico]:[Subtotal_servico]],9,FALSE)</f>
        <v>M</v>
      </c>
      <c r="F1333" s="109">
        <f>VLOOKUP(B1333,Table1[[Codigo_servico]:[Subtotal_servico]],11,FALSE)</f>
        <v>9.7251751354679588</v>
      </c>
      <c r="G1333" s="106">
        <f t="shared" si="20"/>
        <v>0</v>
      </c>
    </row>
    <row r="1334" spans="2:7" hidden="1" x14ac:dyDescent="0.25">
      <c r="B1334" s="112">
        <v>97417</v>
      </c>
      <c r="C1334" t="s">
        <v>3634</v>
      </c>
      <c r="D1334" s="108">
        <v>0</v>
      </c>
      <c r="E1334" s="81" t="str">
        <f>VLOOKUP(B1334,Table1[[Codigo_servico]:[Subtotal_servico]],9,FALSE)</f>
        <v>UN</v>
      </c>
      <c r="F1334" s="109">
        <f>VLOOKUP(B1334,Table1[[Codigo_servico]:[Subtotal_servico]],11,FALSE)</f>
        <v>177.61459377166182</v>
      </c>
      <c r="G1334" s="106">
        <f t="shared" si="20"/>
        <v>0</v>
      </c>
    </row>
    <row r="1335" spans="2:7" hidden="1" x14ac:dyDescent="0.25">
      <c r="B1335" s="112">
        <v>97418</v>
      </c>
      <c r="C1335" t="s">
        <v>3635</v>
      </c>
      <c r="D1335" s="108">
        <v>0</v>
      </c>
      <c r="E1335" s="81" t="str">
        <f>VLOOKUP(B1335,Table1[[Codigo_servico]:[Subtotal_servico]],9,FALSE)</f>
        <v>UN</v>
      </c>
      <c r="F1335" s="109">
        <f>VLOOKUP(B1335,Table1[[Codigo_servico]:[Subtotal_servico]],11,FALSE)</f>
        <v>197.28710374931671</v>
      </c>
      <c r="G1335" s="106">
        <f t="shared" si="20"/>
        <v>0</v>
      </c>
    </row>
    <row r="1336" spans="2:7" hidden="1" x14ac:dyDescent="0.25">
      <c r="B1336" s="112">
        <v>97423</v>
      </c>
      <c r="C1336" t="s">
        <v>3636</v>
      </c>
      <c r="D1336" s="108">
        <v>0</v>
      </c>
      <c r="E1336" s="81" t="str">
        <f>VLOOKUP(B1336,Table1[[Codigo_servico]:[Subtotal_servico]],9,FALSE)</f>
        <v>UN</v>
      </c>
      <c r="F1336" s="109">
        <f>VLOOKUP(B1336,Table1[[Codigo_servico]:[Subtotal_servico]],11,FALSE)</f>
        <v>16.208625225779933</v>
      </c>
      <c r="G1336" s="106">
        <f t="shared" si="20"/>
        <v>0</v>
      </c>
    </row>
    <row r="1337" spans="2:7" hidden="1" x14ac:dyDescent="0.25">
      <c r="B1337" s="112">
        <v>97424</v>
      </c>
      <c r="C1337" t="s">
        <v>3637</v>
      </c>
      <c r="D1337" s="108">
        <v>0</v>
      </c>
      <c r="E1337" s="81" t="str">
        <f>VLOOKUP(B1337,Table1[[Codigo_servico]:[Subtotal_servico]],9,FALSE)</f>
        <v>UN</v>
      </c>
      <c r="F1337" s="109">
        <f>VLOOKUP(B1337,Table1[[Codigo_servico]:[Subtotal_servico]],11,FALSE)</f>
        <v>9.7251751354679588</v>
      </c>
      <c r="G1337" s="106">
        <f t="shared" si="20"/>
        <v>0</v>
      </c>
    </row>
    <row r="1338" spans="2:7" hidden="1" x14ac:dyDescent="0.25">
      <c r="B1338" s="112">
        <v>98003</v>
      </c>
      <c r="C1338" t="s">
        <v>3638</v>
      </c>
      <c r="D1338" s="108">
        <v>0</v>
      </c>
      <c r="E1338" s="81" t="str">
        <f>VLOOKUP(B1338,Table1[[Codigo_servico]:[Subtotal_servico]],9,FALSE)</f>
        <v>UN</v>
      </c>
      <c r="F1338" s="109">
        <f>VLOOKUP(B1338,Table1[[Codigo_servico]:[Subtotal_servico]],11,FALSE)</f>
        <v>659.78941152497623</v>
      </c>
      <c r="G1338" s="106">
        <f t="shared" si="20"/>
        <v>0</v>
      </c>
    </row>
    <row r="1339" spans="2:7" hidden="1" x14ac:dyDescent="0.25">
      <c r="B1339" s="112">
        <v>98004</v>
      </c>
      <c r="C1339" t="s">
        <v>3639</v>
      </c>
      <c r="D1339" s="108">
        <v>0</v>
      </c>
      <c r="E1339" s="81" t="str">
        <f>VLOOKUP(B1339,Table1[[Codigo_servico]:[Subtotal_servico]],9,FALSE)</f>
        <v>UN</v>
      </c>
      <c r="F1339" s="109">
        <f>VLOOKUP(B1339,Table1[[Codigo_servico]:[Subtotal_servico]],11,FALSE)</f>
        <v>751.1777115249763</v>
      </c>
      <c r="G1339" s="106">
        <f t="shared" si="20"/>
        <v>0</v>
      </c>
    </row>
    <row r="1340" spans="2:7" hidden="1" x14ac:dyDescent="0.25">
      <c r="B1340" s="112">
        <v>98011</v>
      </c>
      <c r="C1340" t="s">
        <v>3640</v>
      </c>
      <c r="D1340" s="108">
        <v>0</v>
      </c>
      <c r="E1340" s="81" t="str">
        <f>VLOOKUP(B1340,Table1[[Codigo_servico]:[Subtotal_servico]],9,FALSE)</f>
        <v>UN</v>
      </c>
      <c r="F1340" s="109">
        <f>VLOOKUP(B1340,Table1[[Codigo_servico]:[Subtotal_servico]],11,FALSE)</f>
        <v>4916.4025743835264</v>
      </c>
      <c r="G1340" s="106">
        <f t="shared" si="20"/>
        <v>0</v>
      </c>
    </row>
    <row r="1341" spans="2:7" hidden="1" x14ac:dyDescent="0.25">
      <c r="B1341" s="112">
        <v>98018</v>
      </c>
      <c r="C1341" t="s">
        <v>3642</v>
      </c>
      <c r="D1341" s="108">
        <v>0</v>
      </c>
      <c r="E1341" s="81" t="str">
        <f>VLOOKUP(B1341,Table1[[Codigo_servico]:[Subtotal_servico]],9,FALSE)</f>
        <v>UN</v>
      </c>
      <c r="F1341" s="109">
        <f>VLOOKUP(B1341,Table1[[Codigo_servico]:[Subtotal_servico]],11,FALSE)</f>
        <v>10.343012612889966</v>
      </c>
      <c r="G1341" s="106">
        <f t="shared" si="20"/>
        <v>0</v>
      </c>
    </row>
    <row r="1342" spans="2:7" hidden="1" x14ac:dyDescent="0.25">
      <c r="B1342" s="112">
        <v>98019</v>
      </c>
      <c r="C1342" t="s">
        <v>3643</v>
      </c>
      <c r="D1342" s="108">
        <v>0</v>
      </c>
      <c r="E1342" s="81" t="str">
        <f>VLOOKUP(B1342,Table1[[Codigo_servico]:[Subtotal_servico]],9,FALSE)</f>
        <v>UN</v>
      </c>
      <c r="F1342" s="109">
        <f>VLOOKUP(B1342,Table1[[Codigo_servico]:[Subtotal_servico]],11,FALSE)</f>
        <v>11.869275135467959</v>
      </c>
      <c r="G1342" s="106">
        <f t="shared" si="20"/>
        <v>0</v>
      </c>
    </row>
    <row r="1343" spans="2:7" hidden="1" x14ac:dyDescent="0.25">
      <c r="B1343" s="112">
        <v>98020</v>
      </c>
      <c r="C1343" t="s">
        <v>3644</v>
      </c>
      <c r="D1343" s="108">
        <v>0</v>
      </c>
      <c r="E1343" s="81" t="str">
        <f>VLOOKUP(B1343,Table1[[Codigo_servico]:[Subtotal_servico]],9,FALSE)</f>
        <v>UN</v>
      </c>
      <c r="F1343" s="109">
        <f>VLOOKUP(B1343,Table1[[Codigo_servico]:[Subtotal_servico]],11,FALSE)</f>
        <v>12.406475135467959</v>
      </c>
      <c r="G1343" s="106">
        <f t="shared" si="20"/>
        <v>0</v>
      </c>
    </row>
    <row r="1344" spans="2:7" hidden="1" x14ac:dyDescent="0.25">
      <c r="B1344" s="112">
        <v>98021</v>
      </c>
      <c r="C1344" t="s">
        <v>3645</v>
      </c>
      <c r="D1344" s="108">
        <v>0</v>
      </c>
      <c r="E1344" s="81" t="str">
        <f>VLOOKUP(B1344,Table1[[Codigo_servico]:[Subtotal_servico]],9,FALSE)</f>
        <v>UN</v>
      </c>
      <c r="F1344" s="109">
        <f>VLOOKUP(B1344,Table1[[Codigo_servico]:[Subtotal_servico]],11,FALSE)</f>
        <v>12.546175135467958</v>
      </c>
      <c r="G1344" s="106">
        <f t="shared" si="20"/>
        <v>0</v>
      </c>
    </row>
    <row r="1345" spans="2:7" hidden="1" x14ac:dyDescent="0.25">
      <c r="B1345" s="112">
        <v>98022</v>
      </c>
      <c r="C1345" t="s">
        <v>3646</v>
      </c>
      <c r="D1345" s="108">
        <v>0</v>
      </c>
      <c r="E1345" s="81" t="str">
        <f>VLOOKUP(B1345,Table1[[Codigo_servico]:[Subtotal_servico]],9,FALSE)</f>
        <v>UN</v>
      </c>
      <c r="F1345" s="109">
        <f>VLOOKUP(B1345,Table1[[Codigo_servico]:[Subtotal_servico]],11,FALSE)</f>
        <v>12.658175135467959</v>
      </c>
      <c r="G1345" s="106">
        <f t="shared" si="20"/>
        <v>0</v>
      </c>
    </row>
    <row r="1346" spans="2:7" hidden="1" x14ac:dyDescent="0.25">
      <c r="B1346" s="112">
        <v>98023</v>
      </c>
      <c r="C1346" t="s">
        <v>3647</v>
      </c>
      <c r="D1346" s="108">
        <v>0</v>
      </c>
      <c r="E1346" s="81" t="str">
        <f>VLOOKUP(B1346,Table1[[Codigo_servico]:[Subtotal_servico]],9,FALSE)</f>
        <v>UN</v>
      </c>
      <c r="F1346" s="109">
        <f>VLOOKUP(B1346,Table1[[Codigo_servico]:[Subtotal_servico]],11,FALSE)</f>
        <v>16.980700180623948</v>
      </c>
      <c r="G1346" s="106">
        <f t="shared" si="20"/>
        <v>0</v>
      </c>
    </row>
    <row r="1347" spans="2:7" hidden="1" x14ac:dyDescent="0.25">
      <c r="B1347" s="112">
        <v>98024</v>
      </c>
      <c r="C1347" t="s">
        <v>3648</v>
      </c>
      <c r="D1347" s="108">
        <v>0</v>
      </c>
      <c r="E1347" s="81" t="str">
        <f>VLOOKUP(B1347,Table1[[Codigo_servico]:[Subtotal_servico]],9,FALSE)</f>
        <v>UN</v>
      </c>
      <c r="F1347" s="109">
        <f>VLOOKUP(B1347,Table1[[Codigo_servico]:[Subtotal_servico]],11,FALSE)</f>
        <v>17.202900180623946</v>
      </c>
      <c r="G1347" s="106">
        <f t="shared" si="20"/>
        <v>0</v>
      </c>
    </row>
    <row r="1348" spans="2:7" hidden="1" x14ac:dyDescent="0.25">
      <c r="B1348" s="112">
        <v>98025</v>
      </c>
      <c r="C1348" t="s">
        <v>3649</v>
      </c>
      <c r="D1348" s="108">
        <v>0</v>
      </c>
      <c r="E1348" s="81" t="str">
        <f>VLOOKUP(B1348,Table1[[Codigo_servico]:[Subtotal_servico]],9,FALSE)</f>
        <v>UN</v>
      </c>
      <c r="F1348" s="109">
        <f>VLOOKUP(B1348,Table1[[Codigo_servico]:[Subtotal_servico]],11,FALSE)</f>
        <v>19.610200180623949</v>
      </c>
      <c r="G1348" s="106">
        <f t="shared" si="20"/>
        <v>0</v>
      </c>
    </row>
    <row r="1349" spans="2:7" hidden="1" x14ac:dyDescent="0.25">
      <c r="B1349" s="112">
        <v>98026</v>
      </c>
      <c r="C1349" t="s">
        <v>3650</v>
      </c>
      <c r="D1349" s="108">
        <v>0</v>
      </c>
      <c r="E1349" s="81" t="str">
        <f>VLOOKUP(B1349,Table1[[Codigo_servico]:[Subtotal_servico]],9,FALSE)</f>
        <v>UN</v>
      </c>
      <c r="F1349" s="109">
        <f>VLOOKUP(B1349,Table1[[Codigo_servico]:[Subtotal_servico]],11,FALSE)</f>
        <v>25.768025225779933</v>
      </c>
      <c r="G1349" s="106">
        <f t="shared" si="20"/>
        <v>0</v>
      </c>
    </row>
    <row r="1350" spans="2:7" hidden="1" x14ac:dyDescent="0.25">
      <c r="B1350" s="112">
        <v>98027</v>
      </c>
      <c r="C1350" t="s">
        <v>3651</v>
      </c>
      <c r="D1350" s="108">
        <v>0</v>
      </c>
      <c r="E1350" s="81" t="str">
        <f>VLOOKUP(B1350,Table1[[Codigo_servico]:[Subtotal_servico]],9,FALSE)</f>
        <v>UN</v>
      </c>
      <c r="F1350" s="109">
        <f>VLOOKUP(B1350,Table1[[Codigo_servico]:[Subtotal_servico]],11,FALSE)</f>
        <v>25.324025225779934</v>
      </c>
      <c r="G1350" s="106">
        <f t="shared" si="20"/>
        <v>0</v>
      </c>
    </row>
    <row r="1351" spans="2:7" hidden="1" x14ac:dyDescent="0.25">
      <c r="B1351" s="112">
        <v>98028</v>
      </c>
      <c r="C1351" t="s">
        <v>3652</v>
      </c>
      <c r="D1351" s="108">
        <v>0</v>
      </c>
      <c r="E1351" s="81" t="str">
        <f>VLOOKUP(B1351,Table1[[Codigo_servico]:[Subtotal_servico]],9,FALSE)</f>
        <v>UN</v>
      </c>
      <c r="F1351" s="109">
        <f>VLOOKUP(B1351,Table1[[Codigo_servico]:[Subtotal_servico]],11,FALSE)</f>
        <v>27.562525225779932</v>
      </c>
      <c r="G1351" s="106">
        <f t="shared" si="20"/>
        <v>0</v>
      </c>
    </row>
    <row r="1352" spans="2:7" hidden="1" x14ac:dyDescent="0.25">
      <c r="B1352" s="112">
        <v>98029</v>
      </c>
      <c r="C1352" t="s">
        <v>3653</v>
      </c>
      <c r="D1352" s="108">
        <v>0</v>
      </c>
      <c r="E1352" s="81" t="str">
        <f>VLOOKUP(B1352,Table1[[Codigo_servico]:[Subtotal_servico]],9,FALSE)</f>
        <v>UN</v>
      </c>
      <c r="F1352" s="109">
        <f>VLOOKUP(B1352,Table1[[Codigo_servico]:[Subtotal_servico]],11,FALSE)</f>
        <v>29.633325225779931</v>
      </c>
      <c r="G1352" s="106">
        <f t="shared" si="20"/>
        <v>0</v>
      </c>
    </row>
    <row r="1353" spans="2:7" hidden="1" x14ac:dyDescent="0.25">
      <c r="B1353" s="112">
        <v>98030</v>
      </c>
      <c r="C1353" t="s">
        <v>3654</v>
      </c>
      <c r="D1353" s="108">
        <v>0</v>
      </c>
      <c r="E1353" s="81" t="str">
        <f>VLOOKUP(B1353,Table1[[Codigo_servico]:[Subtotal_servico]],9,FALSE)</f>
        <v>UN</v>
      </c>
      <c r="F1353" s="109">
        <f>VLOOKUP(B1353,Table1[[Codigo_servico]:[Subtotal_servico]],11,FALSE)</f>
        <v>36.179425225779937</v>
      </c>
      <c r="G1353" s="106">
        <f t="shared" si="20"/>
        <v>0</v>
      </c>
    </row>
    <row r="1354" spans="2:7" hidden="1" x14ac:dyDescent="0.25">
      <c r="B1354" s="112">
        <v>98201</v>
      </c>
      <c r="C1354" t="s">
        <v>3655</v>
      </c>
      <c r="D1354" s="108">
        <v>0</v>
      </c>
      <c r="E1354" s="81" t="str">
        <f>VLOOKUP(B1354,Table1[[Codigo_servico]:[Subtotal_servico]],9,FALSE)</f>
        <v>UN</v>
      </c>
      <c r="F1354" s="109">
        <f>VLOOKUP(B1354,Table1[[Codigo_servico]:[Subtotal_servico]],11,FALSE)</f>
        <v>10.384939182346928</v>
      </c>
      <c r="G1354" s="106">
        <f t="shared" si="20"/>
        <v>0</v>
      </c>
    </row>
    <row r="1355" spans="2:7" hidden="1" x14ac:dyDescent="0.25">
      <c r="B1355" s="112">
        <v>98202</v>
      </c>
      <c r="C1355" t="s">
        <v>3656</v>
      </c>
      <c r="D1355" s="108">
        <v>0</v>
      </c>
      <c r="E1355" s="81" t="str">
        <f>VLOOKUP(B1355,Table1[[Codigo_servico]:[Subtotal_servico]],9,FALSE)</f>
        <v>UN</v>
      </c>
      <c r="F1355" s="109">
        <f>VLOOKUP(B1355,Table1[[Codigo_servico]:[Subtotal_servico]],11,FALSE)</f>
        <v>15.354401704924921</v>
      </c>
      <c r="G1355" s="106">
        <f t="shared" si="20"/>
        <v>0</v>
      </c>
    </row>
    <row r="1356" spans="2:7" hidden="1" x14ac:dyDescent="0.25">
      <c r="B1356" s="112">
        <v>98203</v>
      </c>
      <c r="C1356" t="s">
        <v>3657</v>
      </c>
      <c r="D1356" s="108">
        <v>0</v>
      </c>
      <c r="E1356" s="81" t="str">
        <f>VLOOKUP(B1356,Table1[[Codigo_servico]:[Subtotal_servico]],9,FALSE)</f>
        <v>UN</v>
      </c>
      <c r="F1356" s="109">
        <f>VLOOKUP(B1356,Table1[[Codigo_servico]:[Subtotal_servico]],11,FALSE)</f>
        <v>20.436764227502913</v>
      </c>
      <c r="G1356" s="106">
        <f t="shared" si="20"/>
        <v>0</v>
      </c>
    </row>
    <row r="1357" spans="2:7" hidden="1" x14ac:dyDescent="0.25">
      <c r="B1357" s="112">
        <v>98204</v>
      </c>
      <c r="C1357" t="s">
        <v>3658</v>
      </c>
      <c r="D1357" s="108">
        <v>0</v>
      </c>
      <c r="E1357" s="81" t="str">
        <f>VLOOKUP(B1357,Table1[[Codigo_servico]:[Subtotal_servico]],9,FALSE)</f>
        <v>UN</v>
      </c>
      <c r="F1357" s="109">
        <f>VLOOKUP(B1357,Table1[[Codigo_servico]:[Subtotal_servico]],11,FALSE)</f>
        <v>23.969537658045951</v>
      </c>
      <c r="G1357" s="106">
        <f t="shared" si="20"/>
        <v>0</v>
      </c>
    </row>
    <row r="1358" spans="2:7" hidden="1" x14ac:dyDescent="0.25">
      <c r="B1358" s="112">
        <v>98205</v>
      </c>
      <c r="C1358" t="s">
        <v>3659</v>
      </c>
      <c r="D1358" s="108">
        <v>0</v>
      </c>
      <c r="E1358" s="81" t="str">
        <f>VLOOKUP(B1358,Table1[[Codigo_servico]:[Subtotal_servico]],9,FALSE)</f>
        <v>UN</v>
      </c>
      <c r="F1358" s="109">
        <f>VLOOKUP(B1358,Table1[[Codigo_servico]:[Subtotal_servico]],11,FALSE)</f>
        <v>11.727539182346927</v>
      </c>
      <c r="G1358" s="106">
        <f t="shared" si="20"/>
        <v>0</v>
      </c>
    </row>
    <row r="1359" spans="2:7" hidden="1" x14ac:dyDescent="0.25">
      <c r="B1359" s="112">
        <v>98206</v>
      </c>
      <c r="C1359" t="s">
        <v>1346</v>
      </c>
      <c r="D1359" s="108">
        <v>0</v>
      </c>
      <c r="E1359" s="81" t="str">
        <f>VLOOKUP(B1359,Table1[[Codigo_servico]:[Subtotal_servico]],9,FALSE)</f>
        <v>UN</v>
      </c>
      <c r="F1359" s="109">
        <f>VLOOKUP(B1359,Table1[[Codigo_servico]:[Subtotal_servico]],11,FALSE)</f>
        <v>2.9721734305430383</v>
      </c>
      <c r="G1359" s="106">
        <f t="shared" si="20"/>
        <v>0</v>
      </c>
    </row>
    <row r="1360" spans="2:7" hidden="1" x14ac:dyDescent="0.25">
      <c r="B1360" s="112">
        <v>98207</v>
      </c>
      <c r="C1360" t="s">
        <v>1344</v>
      </c>
      <c r="D1360" s="108">
        <v>0</v>
      </c>
      <c r="E1360" s="81" t="str">
        <f>VLOOKUP(B1360,Table1[[Codigo_servico]:[Subtotal_servico]],9,FALSE)</f>
        <v>UN</v>
      </c>
      <c r="F1360" s="109">
        <f>VLOOKUP(B1360,Table1[[Codigo_servico]:[Subtotal_servico]],11,FALSE)</f>
        <v>3.0137734305430381</v>
      </c>
      <c r="G1360" s="106">
        <f t="shared" si="20"/>
        <v>0</v>
      </c>
    </row>
    <row r="1361" spans="2:7" hidden="1" x14ac:dyDescent="0.25">
      <c r="B1361" s="112">
        <v>98208</v>
      </c>
      <c r="C1361" t="s">
        <v>1345</v>
      </c>
      <c r="D1361" s="108">
        <v>0</v>
      </c>
      <c r="E1361" s="81" t="str">
        <f>VLOOKUP(B1361,Table1[[Codigo_servico]:[Subtotal_servico]],9,FALSE)</f>
        <v>UN</v>
      </c>
      <c r="F1361" s="109">
        <f>VLOOKUP(B1361,Table1[[Codigo_servico]:[Subtotal_servico]],11,FALSE)</f>
        <v>7.0023734305430381</v>
      </c>
      <c r="G1361" s="106">
        <f t="shared" si="20"/>
        <v>0</v>
      </c>
    </row>
    <row r="1362" spans="2:7" hidden="1" x14ac:dyDescent="0.25">
      <c r="B1362" s="112">
        <v>98209</v>
      </c>
      <c r="C1362" t="s">
        <v>3660</v>
      </c>
      <c r="D1362" s="108">
        <v>0</v>
      </c>
      <c r="E1362" s="81" t="str">
        <f>VLOOKUP(B1362,Table1[[Codigo_servico]:[Subtotal_servico]],9,FALSE)</f>
        <v>UN</v>
      </c>
      <c r="F1362" s="109">
        <f>VLOOKUP(B1362,Table1[[Codigo_servico]:[Subtotal_servico]],11,FALSE)</f>
        <v>15.411212612889965</v>
      </c>
      <c r="G1362" s="106">
        <f t="shared" si="20"/>
        <v>0</v>
      </c>
    </row>
    <row r="1363" spans="2:7" hidden="1" x14ac:dyDescent="0.25">
      <c r="B1363" s="112">
        <v>98210</v>
      </c>
      <c r="C1363" t="s">
        <v>3661</v>
      </c>
      <c r="D1363" s="108">
        <v>0</v>
      </c>
      <c r="E1363" s="81" t="str">
        <f>VLOOKUP(B1363,Table1[[Codigo_servico]:[Subtotal_servico]],9,FALSE)</f>
        <v>UN</v>
      </c>
      <c r="F1363" s="109">
        <f>VLOOKUP(B1363,Table1[[Codigo_servico]:[Subtotal_servico]],11,FALSE)</f>
        <v>12.573739182346928</v>
      </c>
      <c r="G1363" s="106">
        <f t="shared" ref="G1363:G1426" si="21">D1363*F1363</f>
        <v>0</v>
      </c>
    </row>
    <row r="1364" spans="2:7" hidden="1" x14ac:dyDescent="0.25">
      <c r="B1364" s="112">
        <v>98212</v>
      </c>
      <c r="C1364" t="s">
        <v>3662</v>
      </c>
      <c r="D1364" s="108">
        <v>0</v>
      </c>
      <c r="E1364" s="81" t="str">
        <f>VLOOKUP(B1364,Table1[[Codigo_servico]:[Subtotal_servico]],9,FALSE)</f>
        <v>UN</v>
      </c>
      <c r="F1364" s="109">
        <f>VLOOKUP(B1364,Table1[[Codigo_servico]:[Subtotal_servico]],11,FALSE)</f>
        <v>33.404212612889964</v>
      </c>
      <c r="G1364" s="106">
        <f t="shared" si="21"/>
        <v>0</v>
      </c>
    </row>
    <row r="1365" spans="2:7" hidden="1" x14ac:dyDescent="0.25">
      <c r="B1365" s="112">
        <v>98213</v>
      </c>
      <c r="C1365" t="s">
        <v>1356</v>
      </c>
      <c r="D1365" s="108">
        <v>0</v>
      </c>
      <c r="E1365" s="81" t="str">
        <f>VLOOKUP(B1365,Table1[[Codigo_servico]:[Subtotal_servico]],9,FALSE)</f>
        <v>UN</v>
      </c>
      <c r="F1365" s="109">
        <f>VLOOKUP(B1365,Table1[[Codigo_servico]:[Subtotal_servico]],11,FALSE)</f>
        <v>53.725662703201941</v>
      </c>
      <c r="G1365" s="106">
        <f t="shared" si="21"/>
        <v>0</v>
      </c>
    </row>
    <row r="1366" spans="2:7" hidden="1" x14ac:dyDescent="0.25">
      <c r="B1366" s="112">
        <v>98214</v>
      </c>
      <c r="C1366" t="s">
        <v>3663</v>
      </c>
      <c r="D1366" s="108">
        <v>0</v>
      </c>
      <c r="E1366" s="81" t="str">
        <f>VLOOKUP(B1366,Table1[[Codigo_servico]:[Subtotal_servico]],9,FALSE)</f>
        <v>UN</v>
      </c>
      <c r="F1366" s="109">
        <f>VLOOKUP(B1366,Table1[[Codigo_servico]:[Subtotal_servico]],11,FALSE)</f>
        <v>112.89278774835792</v>
      </c>
      <c r="G1366" s="106">
        <f t="shared" si="21"/>
        <v>0</v>
      </c>
    </row>
    <row r="1367" spans="2:7" hidden="1" x14ac:dyDescent="0.25">
      <c r="B1367" s="112">
        <v>98215</v>
      </c>
      <c r="C1367" t="s">
        <v>3664</v>
      </c>
      <c r="D1367" s="108">
        <v>0</v>
      </c>
      <c r="E1367" s="81" t="str">
        <f>VLOOKUP(B1367,Table1[[Codigo_servico]:[Subtotal_servico]],9,FALSE)</f>
        <v>UN</v>
      </c>
      <c r="F1367" s="109">
        <f>VLOOKUP(B1367,Table1[[Codigo_servico]:[Subtotal_servico]],11,FALSE)</f>
        <v>298.86097549671587</v>
      </c>
      <c r="G1367" s="106">
        <f t="shared" si="21"/>
        <v>0</v>
      </c>
    </row>
    <row r="1368" spans="2:7" hidden="1" x14ac:dyDescent="0.25">
      <c r="B1368" s="112">
        <v>98216</v>
      </c>
      <c r="C1368" t="s">
        <v>3665</v>
      </c>
      <c r="D1368" s="108">
        <v>0</v>
      </c>
      <c r="E1368" s="81" t="str">
        <f>VLOOKUP(B1368,Table1[[Codigo_servico]:[Subtotal_servico]],9,FALSE)</f>
        <v>UN</v>
      </c>
      <c r="F1368" s="109">
        <f>VLOOKUP(B1368,Table1[[Codigo_servico]:[Subtotal_servico]],11,FALSE)</f>
        <v>12.527239182346928</v>
      </c>
      <c r="G1368" s="106">
        <f t="shared" si="21"/>
        <v>0</v>
      </c>
    </row>
    <row r="1369" spans="2:7" hidden="1" x14ac:dyDescent="0.25">
      <c r="B1369" s="112">
        <v>98217</v>
      </c>
      <c r="C1369" t="s">
        <v>3666</v>
      </c>
      <c r="D1369" s="108">
        <v>0</v>
      </c>
      <c r="E1369" s="81" t="str">
        <f>VLOOKUP(B1369,Table1[[Codigo_servico]:[Subtotal_servico]],9,FALSE)</f>
        <v>UN</v>
      </c>
      <c r="F1369" s="109">
        <f>VLOOKUP(B1369,Table1[[Codigo_servico]:[Subtotal_servico]],11,FALSE)</f>
        <v>53.138625225779933</v>
      </c>
      <c r="G1369" s="106">
        <f t="shared" si="21"/>
        <v>0</v>
      </c>
    </row>
    <row r="1370" spans="2:7" hidden="1" x14ac:dyDescent="0.25">
      <c r="B1370" s="112">
        <v>98222</v>
      </c>
      <c r="C1370" t="s">
        <v>3667</v>
      </c>
      <c r="D1370" s="108">
        <v>0</v>
      </c>
      <c r="E1370" s="81" t="str">
        <f>VLOOKUP(B1370,Table1[[Codigo_servico]:[Subtotal_servico]],9,FALSE)</f>
        <v>UN</v>
      </c>
      <c r="F1370" s="109">
        <f>VLOOKUP(B1370,Table1[[Codigo_servico]:[Subtotal_servico]],11,FALSE)</f>
        <v>12.444137658045952</v>
      </c>
      <c r="G1370" s="106">
        <f t="shared" si="21"/>
        <v>0</v>
      </c>
    </row>
    <row r="1371" spans="2:7" hidden="1" x14ac:dyDescent="0.25">
      <c r="B1371" s="112">
        <v>98225</v>
      </c>
      <c r="C1371" t="s">
        <v>3668</v>
      </c>
      <c r="D1371" s="108">
        <v>0</v>
      </c>
      <c r="E1371" s="81" t="str">
        <f>VLOOKUP(B1371,Table1[[Codigo_servico]:[Subtotal_servico]],9,FALSE)</f>
        <v>UN</v>
      </c>
      <c r="F1371" s="109">
        <f>VLOOKUP(B1371,Table1[[Codigo_servico]:[Subtotal_servico]],11,FALSE)</f>
        <v>36.926425225779937</v>
      </c>
      <c r="G1371" s="106">
        <f t="shared" si="21"/>
        <v>0</v>
      </c>
    </row>
    <row r="1372" spans="2:7" hidden="1" x14ac:dyDescent="0.25">
      <c r="B1372" s="112">
        <v>98231</v>
      </c>
      <c r="C1372" t="s">
        <v>3669</v>
      </c>
      <c r="D1372" s="108">
        <v>0</v>
      </c>
      <c r="E1372" s="81" t="str">
        <f>VLOOKUP(B1372,Table1[[Codigo_servico]:[Subtotal_servico]],9,FALSE)</f>
        <v>UN</v>
      </c>
      <c r="F1372" s="109">
        <f>VLOOKUP(B1372,Table1[[Codigo_servico]:[Subtotal_servico]],11,FALSE)</f>
        <v>51.942550451559867</v>
      </c>
      <c r="G1372" s="106">
        <f t="shared" si="21"/>
        <v>0</v>
      </c>
    </row>
    <row r="1373" spans="2:7" hidden="1" x14ac:dyDescent="0.25">
      <c r="B1373" s="112">
        <v>98232</v>
      </c>
      <c r="C1373" t="s">
        <v>3670</v>
      </c>
      <c r="D1373" s="108">
        <v>0</v>
      </c>
      <c r="E1373" s="81" t="str">
        <f>VLOOKUP(B1373,Table1[[Codigo_servico]:[Subtotal_servico]],9,FALSE)</f>
        <v>UN</v>
      </c>
      <c r="F1373" s="109">
        <f>VLOOKUP(B1373,Table1[[Codigo_servico]:[Subtotal_servico]],11,FALSE)</f>
        <v>56.501850451559868</v>
      </c>
      <c r="G1373" s="106">
        <f t="shared" si="21"/>
        <v>0</v>
      </c>
    </row>
    <row r="1374" spans="2:7" hidden="1" x14ac:dyDescent="0.25">
      <c r="B1374" s="112">
        <v>98234</v>
      </c>
      <c r="C1374" t="s">
        <v>3671</v>
      </c>
      <c r="D1374" s="108">
        <v>0</v>
      </c>
      <c r="E1374" s="81" t="str">
        <f>VLOOKUP(B1374,Table1[[Codigo_servico]:[Subtotal_servico]],9,FALSE)</f>
        <v>UN</v>
      </c>
      <c r="F1374" s="109">
        <f>VLOOKUP(B1374,Table1[[Codigo_servico]:[Subtotal_servico]],11,FALSE)</f>
        <v>80.559875677339789</v>
      </c>
      <c r="G1374" s="106">
        <f t="shared" si="21"/>
        <v>0</v>
      </c>
    </row>
    <row r="1375" spans="2:7" hidden="1" x14ac:dyDescent="0.25">
      <c r="B1375" s="112">
        <v>98235</v>
      </c>
      <c r="C1375" t="s">
        <v>3672</v>
      </c>
      <c r="D1375" s="108">
        <v>0</v>
      </c>
      <c r="E1375" s="81" t="str">
        <f>VLOOKUP(B1375,Table1[[Codigo_servico]:[Subtotal_servico]],9,FALSE)</f>
        <v>UN</v>
      </c>
      <c r="F1375" s="109">
        <f>VLOOKUP(B1375,Table1[[Codigo_servico]:[Subtotal_servico]],11,FALSE)</f>
        <v>80.944175677339786</v>
      </c>
      <c r="G1375" s="106">
        <f t="shared" si="21"/>
        <v>0</v>
      </c>
    </row>
    <row r="1376" spans="2:7" hidden="1" x14ac:dyDescent="0.25">
      <c r="B1376" s="112">
        <v>98238</v>
      </c>
      <c r="C1376" t="s">
        <v>3673</v>
      </c>
      <c r="D1376" s="108">
        <v>0</v>
      </c>
      <c r="E1376" s="81" t="str">
        <f>VLOOKUP(B1376,Table1[[Codigo_servico]:[Subtotal_servico]],9,FALSE)</f>
        <v>UN</v>
      </c>
      <c r="F1376" s="109">
        <f>VLOOKUP(B1376,Table1[[Codigo_servico]:[Subtotal_servico]],11,FALSE)</f>
        <v>107.25740090311973</v>
      </c>
      <c r="G1376" s="106">
        <f t="shared" si="21"/>
        <v>0</v>
      </c>
    </row>
    <row r="1377" spans="2:7" hidden="1" x14ac:dyDescent="0.25">
      <c r="B1377" s="112">
        <v>98239</v>
      </c>
      <c r="C1377" t="s">
        <v>3674</v>
      </c>
      <c r="D1377" s="108">
        <v>0</v>
      </c>
      <c r="E1377" s="81" t="str">
        <f>VLOOKUP(B1377,Table1[[Codigo_servico]:[Subtotal_servico]],9,FALSE)</f>
        <v>UN</v>
      </c>
      <c r="F1377" s="109">
        <f>VLOOKUP(B1377,Table1[[Codigo_servico]:[Subtotal_servico]],11,FALSE)</f>
        <v>145.05890090311973</v>
      </c>
      <c r="G1377" s="106">
        <f t="shared" si="21"/>
        <v>0</v>
      </c>
    </row>
    <row r="1378" spans="2:7" hidden="1" x14ac:dyDescent="0.25">
      <c r="B1378" s="112">
        <v>98240</v>
      </c>
      <c r="C1378" t="s">
        <v>3675</v>
      </c>
      <c r="D1378" s="108">
        <v>0</v>
      </c>
      <c r="E1378" s="81" t="str">
        <f>VLOOKUP(B1378,Table1[[Codigo_servico]:[Subtotal_servico]],9,FALSE)</f>
        <v>UN</v>
      </c>
      <c r="F1378" s="109">
        <f>VLOOKUP(B1378,Table1[[Codigo_servico]:[Subtotal_servico]],11,FALSE)</f>
        <v>61.747250451559864</v>
      </c>
      <c r="G1378" s="106">
        <f t="shared" si="21"/>
        <v>0</v>
      </c>
    </row>
    <row r="1379" spans="2:7" hidden="1" x14ac:dyDescent="0.25">
      <c r="B1379" s="112">
        <v>98241</v>
      </c>
      <c r="C1379" t="s">
        <v>3676</v>
      </c>
      <c r="D1379" s="108">
        <v>0</v>
      </c>
      <c r="E1379" s="81" t="str">
        <f>VLOOKUP(B1379,Table1[[Codigo_servico]:[Subtotal_servico]],9,FALSE)</f>
        <v>UN</v>
      </c>
      <c r="F1379" s="109">
        <f>VLOOKUP(B1379,Table1[[Codigo_servico]:[Subtotal_servico]],11,FALSE)</f>
        <v>72.467550451559873</v>
      </c>
      <c r="G1379" s="106">
        <f t="shared" si="21"/>
        <v>0</v>
      </c>
    </row>
    <row r="1380" spans="2:7" hidden="1" x14ac:dyDescent="0.25">
      <c r="B1380" s="112">
        <v>98242</v>
      </c>
      <c r="C1380" t="s">
        <v>3677</v>
      </c>
      <c r="D1380" s="108">
        <v>0</v>
      </c>
      <c r="E1380" s="81" t="str">
        <f>VLOOKUP(B1380,Table1[[Codigo_servico]:[Subtotal_servico]],9,FALSE)</f>
        <v>UN</v>
      </c>
      <c r="F1380" s="109">
        <f>VLOOKUP(B1380,Table1[[Codigo_servico]:[Subtotal_servico]],11,FALSE)</f>
        <v>83.660550451559857</v>
      </c>
      <c r="G1380" s="106">
        <f t="shared" si="21"/>
        <v>0</v>
      </c>
    </row>
    <row r="1381" spans="2:7" hidden="1" x14ac:dyDescent="0.25">
      <c r="B1381" s="112">
        <v>98243</v>
      </c>
      <c r="C1381" t="s">
        <v>3678</v>
      </c>
      <c r="D1381" s="108">
        <v>0</v>
      </c>
      <c r="E1381" s="81" t="str">
        <f>VLOOKUP(B1381,Table1[[Codigo_servico]:[Subtotal_servico]],9,FALSE)</f>
        <v>UN</v>
      </c>
      <c r="F1381" s="109">
        <f>VLOOKUP(B1381,Table1[[Codigo_servico]:[Subtotal_servico]],11,FALSE)</f>
        <v>99.869175677339797</v>
      </c>
      <c r="G1381" s="106">
        <f t="shared" si="21"/>
        <v>0</v>
      </c>
    </row>
    <row r="1382" spans="2:7" hidden="1" x14ac:dyDescent="0.25">
      <c r="B1382" s="112">
        <v>98244</v>
      </c>
      <c r="C1382" t="s">
        <v>3679</v>
      </c>
      <c r="D1382" s="108">
        <v>0</v>
      </c>
      <c r="E1382" s="81" t="str">
        <f>VLOOKUP(B1382,Table1[[Codigo_servico]:[Subtotal_servico]],9,FALSE)</f>
        <v>UN</v>
      </c>
      <c r="F1382" s="109">
        <f>VLOOKUP(B1382,Table1[[Codigo_servico]:[Subtotal_servico]],11,FALSE)</f>
        <v>73.306750451559864</v>
      </c>
      <c r="G1382" s="106">
        <f t="shared" si="21"/>
        <v>0</v>
      </c>
    </row>
    <row r="1383" spans="2:7" hidden="1" x14ac:dyDescent="0.25">
      <c r="B1383" s="112">
        <v>98245</v>
      </c>
      <c r="C1383" t="s">
        <v>3680</v>
      </c>
      <c r="D1383" s="108">
        <v>0</v>
      </c>
      <c r="E1383" s="81" t="str">
        <f>VLOOKUP(B1383,Table1[[Codigo_servico]:[Subtotal_servico]],9,FALSE)</f>
        <v>UN</v>
      </c>
      <c r="F1383" s="109">
        <f>VLOOKUP(B1383,Table1[[Codigo_servico]:[Subtotal_servico]],11,FALSE)</f>
        <v>81.294350451559865</v>
      </c>
      <c r="G1383" s="106">
        <f t="shared" si="21"/>
        <v>0</v>
      </c>
    </row>
    <row r="1384" spans="2:7" hidden="1" x14ac:dyDescent="0.25">
      <c r="B1384" s="112">
        <v>98246</v>
      </c>
      <c r="C1384" t="s">
        <v>3681</v>
      </c>
      <c r="D1384" s="108">
        <v>0</v>
      </c>
      <c r="E1384" s="81" t="str">
        <f>VLOOKUP(B1384,Table1[[Codigo_servico]:[Subtotal_servico]],9,FALSE)</f>
        <v>UN</v>
      </c>
      <c r="F1384" s="109">
        <f>VLOOKUP(B1384,Table1[[Codigo_servico]:[Subtotal_servico]],11,FALSE)</f>
        <v>98.993950451559868</v>
      </c>
      <c r="G1384" s="106">
        <f t="shared" si="21"/>
        <v>0</v>
      </c>
    </row>
    <row r="1385" spans="2:7" hidden="1" x14ac:dyDescent="0.25">
      <c r="B1385" s="112">
        <v>98247</v>
      </c>
      <c r="C1385" t="s">
        <v>3682</v>
      </c>
      <c r="D1385" s="108">
        <v>0</v>
      </c>
      <c r="E1385" s="81" t="str">
        <f>VLOOKUP(B1385,Table1[[Codigo_servico]:[Subtotal_servico]],9,FALSE)</f>
        <v>UN</v>
      </c>
      <c r="F1385" s="109">
        <f>VLOOKUP(B1385,Table1[[Codigo_servico]:[Subtotal_servico]],11,FALSE)</f>
        <v>116.10365045155987</v>
      </c>
      <c r="G1385" s="106">
        <f t="shared" si="21"/>
        <v>0</v>
      </c>
    </row>
    <row r="1386" spans="2:7" hidden="1" x14ac:dyDescent="0.25">
      <c r="B1386" s="112">
        <v>98248</v>
      </c>
      <c r="C1386" t="s">
        <v>1450</v>
      </c>
      <c r="D1386" s="108">
        <v>0</v>
      </c>
      <c r="E1386" s="81" t="str">
        <f>VLOOKUP(B1386,Table1[[Codigo_servico]:[Subtotal_servico]],9,FALSE)</f>
        <v>UN</v>
      </c>
      <c r="F1386" s="109">
        <f>VLOOKUP(B1386,Table1[[Codigo_servico]:[Subtotal_servico]],11,FALSE)</f>
        <v>2.9142734305430382</v>
      </c>
      <c r="G1386" s="106">
        <f t="shared" si="21"/>
        <v>0</v>
      </c>
    </row>
    <row r="1387" spans="2:7" hidden="1" x14ac:dyDescent="0.25">
      <c r="B1387" s="112">
        <v>98249</v>
      </c>
      <c r="C1387" t="s">
        <v>1451</v>
      </c>
      <c r="D1387" s="108">
        <v>0</v>
      </c>
      <c r="E1387" s="81" t="str">
        <f>VLOOKUP(B1387,Table1[[Codigo_servico]:[Subtotal_servico]],9,FALSE)</f>
        <v>UN</v>
      </c>
      <c r="F1387" s="109">
        <f>VLOOKUP(B1387,Table1[[Codigo_servico]:[Subtotal_servico]],11,FALSE)</f>
        <v>2.728973430543038</v>
      </c>
      <c r="G1387" s="106">
        <f t="shared" si="21"/>
        <v>0</v>
      </c>
    </row>
    <row r="1388" spans="2:7" hidden="1" x14ac:dyDescent="0.25">
      <c r="B1388" s="112">
        <v>98250</v>
      </c>
      <c r="C1388" t="s">
        <v>1452</v>
      </c>
      <c r="D1388" s="108">
        <v>0</v>
      </c>
      <c r="E1388" s="81" t="str">
        <f>VLOOKUP(B1388,Table1[[Codigo_servico]:[Subtotal_servico]],9,FALSE)</f>
        <v>UN</v>
      </c>
      <c r="F1388" s="109">
        <f>VLOOKUP(B1388,Table1[[Codigo_servico]:[Subtotal_servico]],11,FALSE)</f>
        <v>2.7650734305430378</v>
      </c>
      <c r="G1388" s="106">
        <f t="shared" si="21"/>
        <v>0</v>
      </c>
    </row>
    <row r="1389" spans="2:7" hidden="1" x14ac:dyDescent="0.25">
      <c r="B1389" s="112">
        <v>98251</v>
      </c>
      <c r="C1389" t="s">
        <v>1453</v>
      </c>
      <c r="D1389" s="108">
        <v>0</v>
      </c>
      <c r="E1389" s="81" t="str">
        <f>VLOOKUP(B1389,Table1[[Codigo_servico]:[Subtotal_servico]],9,FALSE)</f>
        <v>UN</v>
      </c>
      <c r="F1389" s="109">
        <f>VLOOKUP(B1389,Table1[[Codigo_servico]:[Subtotal_servico]],11,FALSE)</f>
        <v>2.9842734305430381</v>
      </c>
      <c r="G1389" s="106">
        <f t="shared" si="21"/>
        <v>0</v>
      </c>
    </row>
    <row r="1390" spans="2:7" hidden="1" x14ac:dyDescent="0.25">
      <c r="B1390" s="112">
        <v>98252</v>
      </c>
      <c r="C1390" t="s">
        <v>1454</v>
      </c>
      <c r="D1390" s="108">
        <v>0</v>
      </c>
      <c r="E1390" s="81" t="str">
        <f>VLOOKUP(B1390,Table1[[Codigo_servico]:[Subtotal_servico]],9,FALSE)</f>
        <v>UN</v>
      </c>
      <c r="F1390" s="109">
        <f>VLOOKUP(B1390,Table1[[Codigo_servico]:[Subtotal_servico]],11,FALSE)</f>
        <v>3.8096734305430382</v>
      </c>
      <c r="G1390" s="106">
        <f t="shared" si="21"/>
        <v>0</v>
      </c>
    </row>
    <row r="1391" spans="2:7" hidden="1" x14ac:dyDescent="0.25">
      <c r="B1391" s="112">
        <v>98253</v>
      </c>
      <c r="C1391" t="s">
        <v>1455</v>
      </c>
      <c r="D1391" s="108">
        <v>0</v>
      </c>
      <c r="E1391" s="81" t="str">
        <f>VLOOKUP(B1391,Table1[[Codigo_servico]:[Subtotal_servico]],9,FALSE)</f>
        <v>UN</v>
      </c>
      <c r="F1391" s="109">
        <f>VLOOKUP(B1391,Table1[[Codigo_servico]:[Subtotal_servico]],11,FALSE)</f>
        <v>4.299673430543038</v>
      </c>
      <c r="G1391" s="106">
        <f t="shared" si="21"/>
        <v>0</v>
      </c>
    </row>
    <row r="1392" spans="2:7" hidden="1" x14ac:dyDescent="0.25">
      <c r="B1392" s="112">
        <v>98255</v>
      </c>
      <c r="C1392" t="s">
        <v>3683</v>
      </c>
      <c r="D1392" s="108">
        <v>0</v>
      </c>
      <c r="E1392" s="81" t="str">
        <f>VLOOKUP(B1392,Table1[[Codigo_servico]:[Subtotal_servico]],9,FALSE)</f>
        <v>UN</v>
      </c>
      <c r="F1392" s="109">
        <f>VLOOKUP(B1392,Table1[[Codigo_servico]:[Subtotal_servico]],11,FALSE)</f>
        <v>5.6272734305430383</v>
      </c>
      <c r="G1392" s="106">
        <f t="shared" si="21"/>
        <v>0</v>
      </c>
    </row>
    <row r="1393" spans="2:7" hidden="1" x14ac:dyDescent="0.25">
      <c r="B1393" s="112">
        <v>98256</v>
      </c>
      <c r="C1393" t="s">
        <v>1448</v>
      </c>
      <c r="D1393" s="108">
        <v>0</v>
      </c>
      <c r="E1393" s="81" t="str">
        <f>VLOOKUP(B1393,Table1[[Codigo_servico]:[Subtotal_servico]],9,FALSE)</f>
        <v>UN</v>
      </c>
      <c r="F1393" s="109">
        <f>VLOOKUP(B1393,Table1[[Codigo_servico]:[Subtotal_servico]],11,FALSE)</f>
        <v>5.3860734305430373</v>
      </c>
      <c r="G1393" s="106">
        <f t="shared" si="21"/>
        <v>0</v>
      </c>
    </row>
    <row r="1394" spans="2:7" hidden="1" x14ac:dyDescent="0.25">
      <c r="B1394" s="112">
        <v>98257</v>
      </c>
      <c r="C1394" t="s">
        <v>3684</v>
      </c>
      <c r="D1394" s="108">
        <v>0</v>
      </c>
      <c r="E1394" s="81" t="str">
        <f>VLOOKUP(B1394,Table1[[Codigo_servico]:[Subtotal_servico]],9,FALSE)</f>
        <v>UN</v>
      </c>
      <c r="F1394" s="109">
        <f>VLOOKUP(B1394,Table1[[Codigo_servico]:[Subtotal_servico]],11,FALSE)</f>
        <v>20.99997513546796</v>
      </c>
      <c r="G1394" s="106">
        <f t="shared" si="21"/>
        <v>0</v>
      </c>
    </row>
    <row r="1395" spans="2:7" hidden="1" x14ac:dyDescent="0.25">
      <c r="B1395" s="112">
        <v>98258</v>
      </c>
      <c r="C1395" t="s">
        <v>3685</v>
      </c>
      <c r="D1395" s="108">
        <v>0</v>
      </c>
      <c r="E1395" s="81" t="str">
        <f>VLOOKUP(B1395,Table1[[Codigo_servico]:[Subtotal_servico]],9,FALSE)</f>
        <v>UN</v>
      </c>
      <c r="F1395" s="109">
        <f>VLOOKUP(B1395,Table1[[Codigo_servico]:[Subtotal_servico]],11,FALSE)</f>
        <v>27.886675135467961</v>
      </c>
      <c r="G1395" s="106">
        <f t="shared" si="21"/>
        <v>0</v>
      </c>
    </row>
    <row r="1396" spans="2:7" hidden="1" x14ac:dyDescent="0.25">
      <c r="B1396" s="112">
        <v>98259</v>
      </c>
      <c r="C1396" t="s">
        <v>3686</v>
      </c>
      <c r="D1396" s="108">
        <v>0</v>
      </c>
      <c r="E1396" s="81" t="str">
        <f>VLOOKUP(B1396,Table1[[Codigo_servico]:[Subtotal_servico]],9,FALSE)</f>
        <v>UN</v>
      </c>
      <c r="F1396" s="109">
        <f>VLOOKUP(B1396,Table1[[Codigo_servico]:[Subtotal_servico]],11,FALSE)</f>
        <v>45.868975135467956</v>
      </c>
      <c r="G1396" s="106">
        <f t="shared" si="21"/>
        <v>0</v>
      </c>
    </row>
    <row r="1397" spans="2:7" hidden="1" x14ac:dyDescent="0.25">
      <c r="B1397" s="112">
        <v>98260</v>
      </c>
      <c r="C1397" t="s">
        <v>3687</v>
      </c>
      <c r="D1397" s="108">
        <v>0</v>
      </c>
      <c r="E1397" s="81" t="str">
        <f>VLOOKUP(B1397,Table1[[Codigo_servico]:[Subtotal_servico]],9,FALSE)</f>
        <v>UN</v>
      </c>
      <c r="F1397" s="109">
        <f>VLOOKUP(B1397,Table1[[Codigo_servico]:[Subtotal_servico]],11,FALSE)</f>
        <v>15.250546861086075</v>
      </c>
      <c r="G1397" s="106">
        <f t="shared" si="21"/>
        <v>0</v>
      </c>
    </row>
    <row r="1398" spans="2:7" hidden="1" x14ac:dyDescent="0.25">
      <c r="B1398" s="112">
        <v>98261</v>
      </c>
      <c r="C1398" t="s">
        <v>3688</v>
      </c>
      <c r="D1398" s="108">
        <v>0</v>
      </c>
      <c r="E1398" s="81" t="str">
        <f>VLOOKUP(B1398,Table1[[Codigo_servico]:[Subtotal_servico]],9,FALSE)</f>
        <v>UN</v>
      </c>
      <c r="F1398" s="109">
        <f>VLOOKUP(B1398,Table1[[Codigo_servico]:[Subtotal_servico]],11,FALSE)</f>
        <v>17.892175135467959</v>
      </c>
      <c r="G1398" s="106">
        <f t="shared" si="21"/>
        <v>0</v>
      </c>
    </row>
    <row r="1399" spans="2:7" hidden="1" x14ac:dyDescent="0.25">
      <c r="B1399" s="112">
        <v>98262</v>
      </c>
      <c r="C1399" t="s">
        <v>3689</v>
      </c>
      <c r="D1399" s="108">
        <v>0</v>
      </c>
      <c r="E1399" s="81" t="str">
        <f>VLOOKUP(B1399,Table1[[Codigo_servico]:[Subtotal_servico]],9,FALSE)</f>
        <v>UN</v>
      </c>
      <c r="F1399" s="109">
        <f>VLOOKUP(B1399,Table1[[Codigo_servico]:[Subtotal_servico]],11,FALSE)</f>
        <v>18.274775135467959</v>
      </c>
      <c r="G1399" s="106">
        <f t="shared" si="21"/>
        <v>0</v>
      </c>
    </row>
    <row r="1400" spans="2:7" hidden="1" x14ac:dyDescent="0.25">
      <c r="B1400" s="112">
        <v>98263</v>
      </c>
      <c r="C1400" t="s">
        <v>3690</v>
      </c>
      <c r="D1400" s="108">
        <v>0</v>
      </c>
      <c r="E1400" s="81" t="str">
        <f>VLOOKUP(B1400,Table1[[Codigo_servico]:[Subtotal_servico]],9,FALSE)</f>
        <v>UN</v>
      </c>
      <c r="F1400" s="109">
        <f>VLOOKUP(B1400,Table1[[Codigo_servico]:[Subtotal_servico]],11,FALSE)</f>
        <v>27.321075135467957</v>
      </c>
      <c r="G1400" s="106">
        <f t="shared" si="21"/>
        <v>0</v>
      </c>
    </row>
    <row r="1401" spans="2:7" hidden="1" x14ac:dyDescent="0.25">
      <c r="B1401" s="112">
        <v>98264</v>
      </c>
      <c r="C1401" t="s">
        <v>3691</v>
      </c>
      <c r="D1401" s="108">
        <v>0</v>
      </c>
      <c r="E1401" s="81" t="str">
        <f>VLOOKUP(B1401,Table1[[Codigo_servico]:[Subtotal_servico]],9,FALSE)</f>
        <v>UN</v>
      </c>
      <c r="F1401" s="109">
        <f>VLOOKUP(B1401,Table1[[Codigo_servico]:[Subtotal_servico]],11,FALSE)</f>
        <v>38.07607513546796</v>
      </c>
      <c r="G1401" s="106">
        <f t="shared" si="21"/>
        <v>0</v>
      </c>
    </row>
    <row r="1402" spans="2:7" hidden="1" x14ac:dyDescent="0.25">
      <c r="B1402" s="112">
        <v>98266</v>
      </c>
      <c r="C1402" t="s">
        <v>3692</v>
      </c>
      <c r="D1402" s="108">
        <v>0</v>
      </c>
      <c r="E1402" s="81" t="str">
        <f>VLOOKUP(B1402,Table1[[Codigo_servico]:[Subtotal_servico]],9,FALSE)</f>
        <v>UN</v>
      </c>
      <c r="F1402" s="109">
        <f>VLOOKUP(B1402,Table1[[Codigo_servico]:[Subtotal_servico]],11,FALSE)</f>
        <v>21.820475135467959</v>
      </c>
      <c r="G1402" s="106">
        <f t="shared" si="21"/>
        <v>0</v>
      </c>
    </row>
    <row r="1403" spans="2:7" hidden="1" x14ac:dyDescent="0.25">
      <c r="B1403" s="112">
        <v>98267</v>
      </c>
      <c r="C1403" t="s">
        <v>3693</v>
      </c>
      <c r="D1403" s="108">
        <v>0</v>
      </c>
      <c r="E1403" s="81" t="str">
        <f>VLOOKUP(B1403,Table1[[Codigo_servico]:[Subtotal_servico]],9,FALSE)</f>
        <v>UN</v>
      </c>
      <c r="F1403" s="109">
        <f>VLOOKUP(B1403,Table1[[Codigo_servico]:[Subtotal_servico]],11,FALSE)</f>
        <v>30.62337513546796</v>
      </c>
      <c r="G1403" s="106">
        <f t="shared" si="21"/>
        <v>0</v>
      </c>
    </row>
    <row r="1404" spans="2:7" hidden="1" x14ac:dyDescent="0.25">
      <c r="B1404" s="112">
        <v>98268</v>
      </c>
      <c r="C1404" t="s">
        <v>3694</v>
      </c>
      <c r="D1404" s="108">
        <v>0</v>
      </c>
      <c r="E1404" s="81" t="str">
        <f>VLOOKUP(B1404,Table1[[Codigo_servico]:[Subtotal_servico]],9,FALSE)</f>
        <v>UN</v>
      </c>
      <c r="F1404" s="109">
        <f>VLOOKUP(B1404,Table1[[Codigo_servico]:[Subtotal_servico]],11,FALSE)</f>
        <v>32.997475135467958</v>
      </c>
      <c r="G1404" s="106">
        <f t="shared" si="21"/>
        <v>0</v>
      </c>
    </row>
    <row r="1405" spans="2:7" hidden="1" x14ac:dyDescent="0.25">
      <c r="B1405" s="112">
        <v>98269</v>
      </c>
      <c r="C1405" t="s">
        <v>3695</v>
      </c>
      <c r="D1405" s="108">
        <v>0</v>
      </c>
      <c r="E1405" s="81" t="str">
        <f>VLOOKUP(B1405,Table1[[Codigo_servico]:[Subtotal_servico]],9,FALSE)</f>
        <v>UN</v>
      </c>
      <c r="F1405" s="109">
        <f>VLOOKUP(B1405,Table1[[Codigo_servico]:[Subtotal_servico]],11,FALSE)</f>
        <v>38.128875135467958</v>
      </c>
      <c r="G1405" s="106">
        <f t="shared" si="21"/>
        <v>0</v>
      </c>
    </row>
    <row r="1406" spans="2:7" hidden="1" x14ac:dyDescent="0.25">
      <c r="B1406" s="112">
        <v>98275</v>
      </c>
      <c r="C1406" t="s">
        <v>3696</v>
      </c>
      <c r="D1406" s="108">
        <v>0</v>
      </c>
      <c r="E1406" s="81" t="str">
        <f>VLOOKUP(B1406,Table1[[Codigo_servico]:[Subtotal_servico]],9,FALSE)</f>
        <v>UN</v>
      </c>
      <c r="F1406" s="109">
        <f>VLOOKUP(B1406,Table1[[Codigo_servico]:[Subtotal_servico]],11,FALSE)</f>
        <v>13.396175135467958</v>
      </c>
      <c r="G1406" s="106">
        <f t="shared" si="21"/>
        <v>0</v>
      </c>
    </row>
    <row r="1407" spans="2:7" hidden="1" x14ac:dyDescent="0.25">
      <c r="B1407" s="112">
        <v>98277</v>
      </c>
      <c r="C1407" t="s">
        <v>3697</v>
      </c>
      <c r="D1407" s="108">
        <v>0</v>
      </c>
      <c r="E1407" s="81" t="str">
        <f>VLOOKUP(B1407,Table1[[Codigo_servico]:[Subtotal_servico]],9,FALSE)</f>
        <v>UN</v>
      </c>
      <c r="F1407" s="109">
        <f>VLOOKUP(B1407,Table1[[Codigo_servico]:[Subtotal_servico]],11,FALSE)</f>
        <v>56.323375135467955</v>
      </c>
      <c r="G1407" s="106">
        <f t="shared" si="21"/>
        <v>0</v>
      </c>
    </row>
    <row r="1408" spans="2:7" hidden="1" x14ac:dyDescent="0.25">
      <c r="B1408" s="112">
        <v>98290</v>
      </c>
      <c r="C1408" t="s">
        <v>3698</v>
      </c>
      <c r="D1408" s="108">
        <v>0</v>
      </c>
      <c r="E1408" s="81" t="str">
        <f>VLOOKUP(B1408,Table1[[Codigo_servico]:[Subtotal_servico]],9,FALSE)</f>
        <v>UN</v>
      </c>
      <c r="F1408" s="109">
        <f>VLOOKUP(B1408,Table1[[Codigo_servico]:[Subtotal_servico]],11,FALSE)</f>
        <v>8.7294500903119729</v>
      </c>
      <c r="G1408" s="106">
        <f t="shared" si="21"/>
        <v>0</v>
      </c>
    </row>
    <row r="1409" spans="2:7" hidden="1" x14ac:dyDescent="0.25">
      <c r="B1409" s="112">
        <v>98291</v>
      </c>
      <c r="C1409" t="s">
        <v>1363</v>
      </c>
      <c r="D1409" s="108">
        <v>0</v>
      </c>
      <c r="E1409" s="81" t="str">
        <f>VLOOKUP(B1409,Table1[[Codigo_servico]:[Subtotal_servico]],9,FALSE)</f>
        <v>UN</v>
      </c>
      <c r="F1409" s="109">
        <f>VLOOKUP(B1409,Table1[[Codigo_servico]:[Subtotal_servico]],11,FALSE)</f>
        <v>73.049100180623952</v>
      </c>
      <c r="G1409" s="106">
        <f t="shared" si="21"/>
        <v>0</v>
      </c>
    </row>
    <row r="1410" spans="2:7" hidden="1" x14ac:dyDescent="0.25">
      <c r="B1410" s="112">
        <v>98292</v>
      </c>
      <c r="C1410" t="s">
        <v>3699</v>
      </c>
      <c r="D1410" s="108">
        <v>0</v>
      </c>
      <c r="E1410" s="81" t="str">
        <f>VLOOKUP(B1410,Table1[[Codigo_servico]:[Subtotal_servico]],9,FALSE)</f>
        <v>UN</v>
      </c>
      <c r="F1410" s="109">
        <f>VLOOKUP(B1410,Table1[[Codigo_servico]:[Subtotal_servico]],11,FALSE)</f>
        <v>95.410625225779938</v>
      </c>
      <c r="G1410" s="106">
        <f t="shared" si="21"/>
        <v>0</v>
      </c>
    </row>
    <row r="1411" spans="2:7" hidden="1" x14ac:dyDescent="0.25">
      <c r="B1411" s="112">
        <v>98293</v>
      </c>
      <c r="C1411" t="s">
        <v>3700</v>
      </c>
      <c r="D1411" s="108">
        <v>0</v>
      </c>
      <c r="E1411" s="81" t="str">
        <f>VLOOKUP(B1411,Table1[[Codigo_servico]:[Subtotal_servico]],9,FALSE)</f>
        <v>UN</v>
      </c>
      <c r="F1411" s="109">
        <f>VLOOKUP(B1411,Table1[[Codigo_servico]:[Subtotal_servico]],11,FALSE)</f>
        <v>277.19955045155984</v>
      </c>
      <c r="G1411" s="106">
        <f t="shared" si="21"/>
        <v>0</v>
      </c>
    </row>
    <row r="1412" spans="2:7" hidden="1" x14ac:dyDescent="0.25">
      <c r="B1412" s="112">
        <v>98294</v>
      </c>
      <c r="C1412" t="s">
        <v>3701</v>
      </c>
      <c r="D1412" s="108">
        <v>0</v>
      </c>
      <c r="E1412" s="81" t="str">
        <f>VLOOKUP(B1412,Table1[[Codigo_servico]:[Subtotal_servico]],9,FALSE)</f>
        <v>UN</v>
      </c>
      <c r="F1412" s="109">
        <f>VLOOKUP(B1412,Table1[[Codigo_servico]:[Subtotal_servico]],11,FALSE)</f>
        <v>20.030775135467959</v>
      </c>
      <c r="G1412" s="106">
        <f t="shared" si="21"/>
        <v>0</v>
      </c>
    </row>
    <row r="1413" spans="2:7" hidden="1" x14ac:dyDescent="0.25">
      <c r="B1413" s="112">
        <v>98295</v>
      </c>
      <c r="C1413" t="s">
        <v>3702</v>
      </c>
      <c r="D1413" s="108">
        <v>0</v>
      </c>
      <c r="E1413" s="81" t="str">
        <f>VLOOKUP(B1413,Table1[[Codigo_servico]:[Subtotal_servico]],9,FALSE)</f>
        <v>UN</v>
      </c>
      <c r="F1413" s="109">
        <f>VLOOKUP(B1413,Table1[[Codigo_servico]:[Subtotal_servico]],11,FALSE)</f>
        <v>6.8753500903119731</v>
      </c>
      <c r="G1413" s="106">
        <f t="shared" si="21"/>
        <v>0</v>
      </c>
    </row>
    <row r="1414" spans="2:7" hidden="1" x14ac:dyDescent="0.25">
      <c r="B1414" s="112">
        <v>98296</v>
      </c>
      <c r="C1414" t="s">
        <v>3703</v>
      </c>
      <c r="D1414" s="108">
        <v>0</v>
      </c>
      <c r="E1414" s="81" t="str">
        <f>VLOOKUP(B1414,Table1[[Codigo_servico]:[Subtotal_servico]],9,FALSE)</f>
        <v>UN</v>
      </c>
      <c r="F1414" s="109">
        <f>VLOOKUP(B1414,Table1[[Codigo_servico]:[Subtotal_servico]],11,FALSE)</f>
        <v>154.04633918234694</v>
      </c>
      <c r="G1414" s="106">
        <f t="shared" si="21"/>
        <v>0</v>
      </c>
    </row>
    <row r="1415" spans="2:7" hidden="1" x14ac:dyDescent="0.25">
      <c r="B1415" s="112">
        <v>98297</v>
      </c>
      <c r="C1415" t="s">
        <v>3704</v>
      </c>
      <c r="D1415" s="108">
        <v>0</v>
      </c>
      <c r="E1415" s="81" t="str">
        <f>VLOOKUP(B1415,Table1[[Codigo_servico]:[Subtotal_servico]],9,FALSE)</f>
        <v>UN</v>
      </c>
      <c r="F1415" s="109">
        <f>VLOOKUP(B1415,Table1[[Codigo_servico]:[Subtotal_servico]],11,FALSE)</f>
        <v>25.663800180623948</v>
      </c>
      <c r="G1415" s="106">
        <f t="shared" si="21"/>
        <v>0</v>
      </c>
    </row>
    <row r="1416" spans="2:7" hidden="1" x14ac:dyDescent="0.25">
      <c r="B1416" s="112">
        <v>98299</v>
      </c>
      <c r="C1416" t="s">
        <v>3705</v>
      </c>
      <c r="D1416" s="108">
        <v>0</v>
      </c>
      <c r="E1416" s="81" t="str">
        <f>VLOOKUP(B1416,Table1[[Codigo_servico]:[Subtotal_servico]],9,FALSE)</f>
        <v>UN</v>
      </c>
      <c r="F1416" s="109">
        <f>VLOOKUP(B1416,Table1[[Codigo_servico]:[Subtotal_servico]],11,FALSE)</f>
        <v>59.639250451559867</v>
      </c>
      <c r="G1416" s="106">
        <f t="shared" si="21"/>
        <v>0</v>
      </c>
    </row>
    <row r="1417" spans="2:7" hidden="1" x14ac:dyDescent="0.25">
      <c r="B1417" s="112">
        <v>98320</v>
      </c>
      <c r="C1417" t="s">
        <v>3706</v>
      </c>
      <c r="D1417" s="108">
        <v>0</v>
      </c>
      <c r="E1417" s="81" t="str">
        <f>VLOOKUP(B1417,Table1[[Codigo_servico]:[Subtotal_servico]],9,FALSE)</f>
        <v>M</v>
      </c>
      <c r="F1417" s="109">
        <f>VLOOKUP(B1417,Table1[[Codigo_servico]:[Subtotal_servico]],11,FALSE)</f>
        <v>1.8756351225779935</v>
      </c>
      <c r="G1417" s="106">
        <f t="shared" si="21"/>
        <v>0</v>
      </c>
    </row>
    <row r="1418" spans="2:7" hidden="1" x14ac:dyDescent="0.25">
      <c r="B1418" s="112">
        <v>98351</v>
      </c>
      <c r="C1418" t="s">
        <v>3707</v>
      </c>
      <c r="D1418" s="108">
        <v>0</v>
      </c>
      <c r="E1418" s="81" t="str">
        <f>VLOOKUP(B1418,Table1[[Codigo_servico]:[Subtotal_servico]],9,FALSE)</f>
        <v>UN</v>
      </c>
      <c r="F1418" s="109">
        <f>VLOOKUP(B1418,Table1[[Codigo_servico]:[Subtotal_servico]],11,FALSE)</f>
        <v>74.633475677339803</v>
      </c>
      <c r="G1418" s="106">
        <f t="shared" si="21"/>
        <v>0</v>
      </c>
    </row>
    <row r="1419" spans="2:7" hidden="1" x14ac:dyDescent="0.25">
      <c r="B1419" s="112">
        <v>98355</v>
      </c>
      <c r="C1419" t="s">
        <v>3708</v>
      </c>
      <c r="D1419" s="108">
        <v>0</v>
      </c>
      <c r="E1419" s="81" t="str">
        <f>VLOOKUP(B1419,Table1[[Codigo_servico]:[Subtotal_servico]],9,FALSE)</f>
        <v>UN</v>
      </c>
      <c r="F1419" s="109">
        <f>VLOOKUP(B1419,Table1[[Codigo_servico]:[Subtotal_servico]],11,FALSE)</f>
        <v>146.7167756773398</v>
      </c>
      <c r="G1419" s="106">
        <f t="shared" si="21"/>
        <v>0</v>
      </c>
    </row>
    <row r="1420" spans="2:7" hidden="1" x14ac:dyDescent="0.25">
      <c r="B1420" s="112">
        <v>98357</v>
      </c>
      <c r="C1420" t="s">
        <v>3709</v>
      </c>
      <c r="D1420" s="108">
        <v>0</v>
      </c>
      <c r="E1420" s="81" t="str">
        <f>VLOOKUP(B1420,Table1[[Codigo_servico]:[Subtotal_servico]],9,FALSE)</f>
        <v>UN</v>
      </c>
      <c r="F1420" s="109">
        <f>VLOOKUP(B1420,Table1[[Codigo_servico]:[Subtotal_servico]],11,FALSE)</f>
        <v>20.334225225779932</v>
      </c>
      <c r="G1420" s="106">
        <f t="shared" si="21"/>
        <v>0</v>
      </c>
    </row>
    <row r="1421" spans="2:7" hidden="1" x14ac:dyDescent="0.25">
      <c r="B1421" s="112">
        <v>98358</v>
      </c>
      <c r="C1421" t="s">
        <v>3710</v>
      </c>
      <c r="D1421" s="108">
        <v>0</v>
      </c>
      <c r="E1421" s="81" t="str">
        <f>VLOOKUP(B1421,Table1[[Codigo_servico]:[Subtotal_servico]],9,FALSE)</f>
        <v>UN</v>
      </c>
      <c r="F1421" s="109">
        <f>VLOOKUP(B1421,Table1[[Codigo_servico]:[Subtotal_servico]],11,FALSE)</f>
        <v>39.249850451559865</v>
      </c>
      <c r="G1421" s="106">
        <f t="shared" si="21"/>
        <v>0</v>
      </c>
    </row>
    <row r="1422" spans="2:7" hidden="1" x14ac:dyDescent="0.25">
      <c r="B1422" s="112">
        <v>98362</v>
      </c>
      <c r="C1422" t="s">
        <v>1577</v>
      </c>
      <c r="D1422" s="108">
        <v>0</v>
      </c>
      <c r="E1422" s="81" t="str">
        <f>VLOOKUP(B1422,Table1[[Codigo_servico]:[Subtotal_servico]],9,FALSE)</f>
        <v>UN</v>
      </c>
      <c r="F1422" s="109">
        <f>VLOOKUP(B1422,Table1[[Codigo_servico]:[Subtotal_servico]],11,FALSE)</f>
        <v>210.48825135467959</v>
      </c>
      <c r="G1422" s="106">
        <f t="shared" si="21"/>
        <v>0</v>
      </c>
    </row>
    <row r="1423" spans="2:7" hidden="1" x14ac:dyDescent="0.25">
      <c r="B1423" s="112">
        <v>98363</v>
      </c>
      <c r="C1423" t="s">
        <v>3711</v>
      </c>
      <c r="D1423" s="108">
        <v>0</v>
      </c>
      <c r="E1423" s="81" t="str">
        <f>VLOOKUP(B1423,Table1[[Codigo_servico]:[Subtotal_servico]],9,FALSE)</f>
        <v>UN</v>
      </c>
      <c r="F1423" s="109">
        <f>VLOOKUP(B1423,Table1[[Codigo_servico]:[Subtotal_servico]],11,FALSE)</f>
        <v>91.523200903119729</v>
      </c>
      <c r="G1423" s="106">
        <f t="shared" si="21"/>
        <v>0</v>
      </c>
    </row>
    <row r="1424" spans="2:7" hidden="1" x14ac:dyDescent="0.25">
      <c r="B1424" s="112">
        <v>98365</v>
      </c>
      <c r="C1424" t="s">
        <v>3712</v>
      </c>
      <c r="D1424" s="108">
        <v>0</v>
      </c>
      <c r="E1424" s="81" t="str">
        <f>VLOOKUP(B1424,Table1[[Codigo_servico]:[Subtotal_servico]],9,FALSE)</f>
        <v>UN</v>
      </c>
      <c r="F1424" s="109">
        <f>VLOOKUP(B1424,Table1[[Codigo_servico]:[Subtotal_servico]],11,FALSE)</f>
        <v>697.24647492984627</v>
      </c>
      <c r="G1424" s="106">
        <f t="shared" si="21"/>
        <v>0</v>
      </c>
    </row>
    <row r="1425" spans="2:7" hidden="1" x14ac:dyDescent="0.25">
      <c r="B1425" s="112">
        <v>98366</v>
      </c>
      <c r="C1425" t="s">
        <v>3713</v>
      </c>
      <c r="D1425" s="108">
        <v>0</v>
      </c>
      <c r="E1425" s="81" t="str">
        <f>VLOOKUP(B1425,Table1[[Codigo_servico]:[Subtotal_servico]],9,FALSE)</f>
        <v>UN</v>
      </c>
      <c r="F1425" s="109">
        <f>VLOOKUP(B1425,Table1[[Codigo_servico]:[Subtotal_servico]],11,FALSE)</f>
        <v>901.14647492984636</v>
      </c>
      <c r="G1425" s="106">
        <f t="shared" si="21"/>
        <v>0</v>
      </c>
    </row>
    <row r="1426" spans="2:7" hidden="1" x14ac:dyDescent="0.25">
      <c r="B1426" s="112">
        <v>98370</v>
      </c>
      <c r="C1426" t="s">
        <v>3714</v>
      </c>
      <c r="D1426" s="108">
        <v>0</v>
      </c>
      <c r="E1426" s="81" t="str">
        <f>VLOOKUP(B1426,Table1[[Codigo_servico]:[Subtotal_servico]],9,FALSE)</f>
        <v>UN</v>
      </c>
      <c r="F1426" s="109">
        <f>VLOOKUP(B1426,Table1[[Codigo_servico]:[Subtotal_servico]],11,FALSE)</f>
        <v>816.24224201099571</v>
      </c>
      <c r="G1426" s="106">
        <f t="shared" si="21"/>
        <v>0</v>
      </c>
    </row>
    <row r="1427" spans="2:7" hidden="1" x14ac:dyDescent="0.25">
      <c r="B1427" s="112">
        <v>98371</v>
      </c>
      <c r="C1427" t="s">
        <v>3715</v>
      </c>
      <c r="D1427" s="108">
        <v>0</v>
      </c>
      <c r="E1427" s="81" t="str">
        <f>VLOOKUP(B1427,Table1[[Codigo_servico]:[Subtotal_servico]],9,FALSE)</f>
        <v>UN</v>
      </c>
      <c r="F1427" s="109">
        <f>VLOOKUP(B1427,Table1[[Codigo_servico]:[Subtotal_servico]],11,FALSE)</f>
        <v>948.45444201099576</v>
      </c>
      <c r="G1427" s="106">
        <f t="shared" ref="G1427:G1490" si="22">D1427*F1427</f>
        <v>0</v>
      </c>
    </row>
    <row r="1428" spans="2:7" hidden="1" x14ac:dyDescent="0.25">
      <c r="B1428" s="112">
        <v>98372</v>
      </c>
      <c r="C1428" t="s">
        <v>3716</v>
      </c>
      <c r="D1428" s="108">
        <v>0</v>
      </c>
      <c r="E1428" s="81" t="str">
        <f>VLOOKUP(B1428,Table1[[Codigo_servico]:[Subtotal_servico]],9,FALSE)</f>
        <v>UN</v>
      </c>
      <c r="F1428" s="109">
        <f>VLOOKUP(B1428,Table1[[Codigo_servico]:[Subtotal_servico]],11,FALSE)</f>
        <v>1092.2279115249762</v>
      </c>
      <c r="G1428" s="106">
        <f t="shared" si="22"/>
        <v>0</v>
      </c>
    </row>
    <row r="1429" spans="2:7" hidden="1" x14ac:dyDescent="0.25">
      <c r="B1429" s="112">
        <v>98374</v>
      </c>
      <c r="C1429" t="s">
        <v>3717</v>
      </c>
      <c r="D1429" s="108">
        <v>0</v>
      </c>
      <c r="E1429" s="81" t="str">
        <f>VLOOKUP(B1429,Table1[[Codigo_servico]:[Subtotal_servico]],9,FALSE)</f>
        <v>UN</v>
      </c>
      <c r="F1429" s="109">
        <f>VLOOKUP(B1429,Table1[[Codigo_servico]:[Subtotal_servico]],11,FALSE)</f>
        <v>1224.2803115249765</v>
      </c>
      <c r="G1429" s="106">
        <f t="shared" si="22"/>
        <v>0</v>
      </c>
    </row>
    <row r="1430" spans="2:7" hidden="1" x14ac:dyDescent="0.25">
      <c r="B1430" s="112">
        <v>98376</v>
      </c>
      <c r="C1430" t="s">
        <v>3718</v>
      </c>
      <c r="D1430" s="108">
        <v>0</v>
      </c>
      <c r="E1430" s="81" t="str">
        <f>VLOOKUP(B1430,Table1[[Codigo_servico]:[Subtotal_servico]],9,FALSE)</f>
        <v>UN</v>
      </c>
      <c r="F1430" s="109">
        <f>VLOOKUP(B1430,Table1[[Codigo_servico]:[Subtotal_servico]],11,FALSE)</f>
        <v>12.756875135467958</v>
      </c>
      <c r="G1430" s="106">
        <f t="shared" si="22"/>
        <v>0</v>
      </c>
    </row>
    <row r="1431" spans="2:7" hidden="1" x14ac:dyDescent="0.25">
      <c r="B1431" s="112">
        <v>98377</v>
      </c>
      <c r="C1431" t="s">
        <v>3719</v>
      </c>
      <c r="D1431" s="108">
        <v>0</v>
      </c>
      <c r="E1431" s="81" t="str">
        <f>VLOOKUP(B1431,Table1[[Codigo_servico]:[Subtotal_servico]],9,FALSE)</f>
        <v>UN</v>
      </c>
      <c r="F1431" s="109">
        <f>VLOOKUP(B1431,Table1[[Codigo_servico]:[Subtotal_servico]],11,FALSE)</f>
        <v>12.598275135467958</v>
      </c>
      <c r="G1431" s="106">
        <f t="shared" si="22"/>
        <v>0</v>
      </c>
    </row>
    <row r="1432" spans="2:7" hidden="1" x14ac:dyDescent="0.25">
      <c r="B1432" s="112">
        <v>98378</v>
      </c>
      <c r="C1432" t="s">
        <v>3720</v>
      </c>
      <c r="D1432" s="108">
        <v>0</v>
      </c>
      <c r="E1432" s="81" t="str">
        <f>VLOOKUP(B1432,Table1[[Codigo_servico]:[Subtotal_servico]],9,FALSE)</f>
        <v>UN</v>
      </c>
      <c r="F1432" s="109">
        <f>VLOOKUP(B1432,Table1[[Codigo_servico]:[Subtotal_servico]],11,FALSE)</f>
        <v>15.562437658045951</v>
      </c>
      <c r="G1432" s="106">
        <f t="shared" si="22"/>
        <v>0</v>
      </c>
    </row>
    <row r="1433" spans="2:7" hidden="1" x14ac:dyDescent="0.25">
      <c r="B1433" s="112">
        <v>98379</v>
      </c>
      <c r="C1433" t="s">
        <v>3721</v>
      </c>
      <c r="D1433" s="108">
        <v>0</v>
      </c>
      <c r="E1433" s="81" t="str">
        <f>VLOOKUP(B1433,Table1[[Codigo_servico]:[Subtotal_servico]],9,FALSE)</f>
        <v>UN</v>
      </c>
      <c r="F1433" s="109">
        <f>VLOOKUP(B1433,Table1[[Codigo_servico]:[Subtotal_servico]],11,FALSE)</f>
        <v>16.611437658045951</v>
      </c>
      <c r="G1433" s="106">
        <f t="shared" si="22"/>
        <v>0</v>
      </c>
    </row>
    <row r="1434" spans="2:7" hidden="1" x14ac:dyDescent="0.25">
      <c r="B1434" s="112">
        <v>98382</v>
      </c>
      <c r="C1434" t="s">
        <v>3722</v>
      </c>
      <c r="D1434" s="108">
        <v>0</v>
      </c>
      <c r="E1434" s="81" t="str">
        <f>VLOOKUP(B1434,Table1[[Codigo_servico]:[Subtotal_servico]],9,FALSE)</f>
        <v>UN</v>
      </c>
      <c r="F1434" s="109">
        <f>VLOOKUP(B1434,Table1[[Codigo_servico]:[Subtotal_servico]],11,FALSE)</f>
        <v>34.551650451559865</v>
      </c>
      <c r="G1434" s="106">
        <f t="shared" si="22"/>
        <v>0</v>
      </c>
    </row>
    <row r="1435" spans="2:7" hidden="1" x14ac:dyDescent="0.25">
      <c r="B1435" s="112">
        <v>98383</v>
      </c>
      <c r="C1435" t="s">
        <v>3723</v>
      </c>
      <c r="D1435" s="108">
        <v>0</v>
      </c>
      <c r="E1435" s="81" t="str">
        <f>VLOOKUP(B1435,Table1[[Codigo_servico]:[Subtotal_servico]],9,FALSE)</f>
        <v>UN</v>
      </c>
      <c r="F1435" s="109">
        <f>VLOOKUP(B1435,Table1[[Codigo_servico]:[Subtotal_servico]],11,FALSE)</f>
        <v>9.0720500903119738</v>
      </c>
      <c r="G1435" s="106">
        <f t="shared" si="22"/>
        <v>0</v>
      </c>
    </row>
    <row r="1436" spans="2:7" hidden="1" x14ac:dyDescent="0.25">
      <c r="B1436" s="112">
        <v>98385</v>
      </c>
      <c r="C1436" t="s">
        <v>3724</v>
      </c>
      <c r="D1436" s="108">
        <v>0</v>
      </c>
      <c r="E1436" s="81" t="str">
        <f>VLOOKUP(B1436,Table1[[Codigo_servico]:[Subtotal_servico]],9,FALSE)</f>
        <v>UN</v>
      </c>
      <c r="F1436" s="109">
        <f>VLOOKUP(B1436,Table1[[Codigo_servico]:[Subtotal_servico]],11,FALSE)</f>
        <v>10.005350090311975</v>
      </c>
      <c r="G1436" s="106">
        <f t="shared" si="22"/>
        <v>0</v>
      </c>
    </row>
    <row r="1437" spans="2:7" hidden="1" x14ac:dyDescent="0.25">
      <c r="B1437" s="112">
        <v>98390</v>
      </c>
      <c r="C1437" t="s">
        <v>3725</v>
      </c>
      <c r="D1437" s="108">
        <v>0</v>
      </c>
      <c r="E1437" s="81" t="str">
        <f>VLOOKUP(B1437,Table1[[Codigo_servico]:[Subtotal_servico]],9,FALSE)</f>
        <v>UN</v>
      </c>
      <c r="F1437" s="109">
        <f>VLOOKUP(B1437,Table1[[Codigo_servico]:[Subtotal_servico]],11,FALSE)</f>
        <v>124.03510090311973</v>
      </c>
      <c r="G1437" s="106">
        <f t="shared" si="22"/>
        <v>0</v>
      </c>
    </row>
    <row r="1438" spans="2:7" hidden="1" x14ac:dyDescent="0.25">
      <c r="B1438" s="112">
        <v>98391</v>
      </c>
      <c r="C1438" t="s">
        <v>3726</v>
      </c>
      <c r="D1438" s="108">
        <v>0</v>
      </c>
      <c r="E1438" s="81" t="str">
        <f>VLOOKUP(B1438,Table1[[Codigo_servico]:[Subtotal_servico]],9,FALSE)</f>
        <v>UN</v>
      </c>
      <c r="F1438" s="109">
        <f>VLOOKUP(B1438,Table1[[Codigo_servico]:[Subtotal_servico]],11,FALSE)</f>
        <v>23.124150090311971</v>
      </c>
      <c r="G1438" s="106">
        <f t="shared" si="22"/>
        <v>0</v>
      </c>
    </row>
    <row r="1439" spans="2:7" hidden="1" x14ac:dyDescent="0.25">
      <c r="B1439" s="112">
        <v>98395</v>
      </c>
      <c r="C1439" t="s">
        <v>3727</v>
      </c>
      <c r="D1439" s="108">
        <v>0</v>
      </c>
      <c r="E1439" s="81" t="str">
        <f>VLOOKUP(B1439,Table1[[Codigo_servico]:[Subtotal_servico]],9,FALSE)</f>
        <v>UN</v>
      </c>
      <c r="F1439" s="109">
        <f>VLOOKUP(B1439,Table1[[Codigo_servico]:[Subtotal_servico]],11,FALSE)</f>
        <v>60.252175135467958</v>
      </c>
      <c r="G1439" s="106">
        <f t="shared" si="22"/>
        <v>0</v>
      </c>
    </row>
    <row r="1440" spans="2:7" hidden="1" x14ac:dyDescent="0.25">
      <c r="B1440" s="112">
        <v>98397</v>
      </c>
      <c r="C1440" t="s">
        <v>3728</v>
      </c>
      <c r="D1440" s="108">
        <v>0</v>
      </c>
      <c r="E1440" s="81" t="str">
        <f>VLOOKUP(B1440,Table1[[Codigo_servico]:[Subtotal_servico]],9,FALSE)</f>
        <v>UN</v>
      </c>
      <c r="F1440" s="109">
        <f>VLOOKUP(B1440,Table1[[Codigo_servico]:[Subtotal_servico]],11,FALSE)</f>
        <v>146.63182594827572</v>
      </c>
      <c r="G1440" s="106">
        <f t="shared" si="22"/>
        <v>0</v>
      </c>
    </row>
    <row r="1441" spans="2:7" hidden="1" x14ac:dyDescent="0.25">
      <c r="B1441" s="112">
        <v>98401</v>
      </c>
      <c r="C1441" t="s">
        <v>3729</v>
      </c>
      <c r="D1441" s="108">
        <v>0</v>
      </c>
      <c r="E1441" s="81" t="str">
        <f>VLOOKUP(B1441,Table1[[Codigo_servico]:[Subtotal_servico]],9,FALSE)</f>
        <v>UN</v>
      </c>
      <c r="F1441" s="109">
        <f>VLOOKUP(B1441,Table1[[Codigo_servico]:[Subtotal_servico]],11,FALSE)</f>
        <v>6.7959500903119734</v>
      </c>
      <c r="G1441" s="106">
        <f t="shared" si="22"/>
        <v>0</v>
      </c>
    </row>
    <row r="1442" spans="2:7" hidden="1" x14ac:dyDescent="0.25">
      <c r="B1442" s="112">
        <v>98402</v>
      </c>
      <c r="C1442" t="s">
        <v>3730</v>
      </c>
      <c r="D1442" s="108">
        <v>0</v>
      </c>
      <c r="E1442" s="81" t="str">
        <f>VLOOKUP(B1442,Table1[[Codigo_servico]:[Subtotal_servico]],9,FALSE)</f>
        <v>UN</v>
      </c>
      <c r="F1442" s="109">
        <f>VLOOKUP(B1442,Table1[[Codigo_servico]:[Subtotal_servico]],11,FALSE)</f>
        <v>6.8595500903119735</v>
      </c>
      <c r="G1442" s="106">
        <f t="shared" si="22"/>
        <v>0</v>
      </c>
    </row>
    <row r="1443" spans="2:7" hidden="1" x14ac:dyDescent="0.25">
      <c r="B1443" s="112">
        <v>98411</v>
      </c>
      <c r="C1443" t="s">
        <v>3731</v>
      </c>
      <c r="D1443" s="108">
        <v>0</v>
      </c>
      <c r="E1443" s="81" t="str">
        <f>VLOOKUP(B1443,Table1[[Codigo_servico]:[Subtotal_servico]],9,FALSE)</f>
        <v>UN</v>
      </c>
      <c r="F1443" s="109">
        <f>VLOOKUP(B1443,Table1[[Codigo_servico]:[Subtotal_servico]],11,FALSE)</f>
        <v>5.5956875677339797</v>
      </c>
      <c r="G1443" s="106">
        <f t="shared" si="22"/>
        <v>0</v>
      </c>
    </row>
    <row r="1444" spans="2:7" hidden="1" x14ac:dyDescent="0.25">
      <c r="B1444" s="112">
        <v>98418</v>
      </c>
      <c r="C1444" t="s">
        <v>3732</v>
      </c>
      <c r="D1444" s="108">
        <v>0</v>
      </c>
      <c r="E1444" s="81" t="str">
        <f>VLOOKUP(B1444,Table1[[Codigo_servico]:[Subtotal_servico]],9,FALSE)</f>
        <v>UN</v>
      </c>
      <c r="F1444" s="109">
        <f>VLOOKUP(B1444,Table1[[Codigo_servico]:[Subtotal_servico]],11,FALSE)</f>
        <v>11.310075135467958</v>
      </c>
      <c r="G1444" s="106">
        <f t="shared" si="22"/>
        <v>0</v>
      </c>
    </row>
    <row r="1445" spans="2:7" hidden="1" x14ac:dyDescent="0.25">
      <c r="B1445" s="112">
        <v>98421</v>
      </c>
      <c r="C1445" t="s">
        <v>3733</v>
      </c>
      <c r="D1445" s="108">
        <v>0</v>
      </c>
      <c r="E1445" s="81" t="str">
        <f>VLOOKUP(B1445,Table1[[Codigo_servico]:[Subtotal_servico]],9,FALSE)</f>
        <v>UN</v>
      </c>
      <c r="F1445" s="109">
        <f>VLOOKUP(B1445,Table1[[Codigo_servico]:[Subtotal_servico]],11,FALSE)</f>
        <v>7.3581500903119732</v>
      </c>
      <c r="G1445" s="106">
        <f t="shared" si="22"/>
        <v>0</v>
      </c>
    </row>
    <row r="1446" spans="2:7" hidden="1" x14ac:dyDescent="0.25">
      <c r="B1446" s="112">
        <v>98423</v>
      </c>
      <c r="C1446" t="s">
        <v>3734</v>
      </c>
      <c r="D1446" s="108">
        <v>0</v>
      </c>
      <c r="E1446" s="81" t="str">
        <f>VLOOKUP(B1446,Table1[[Codigo_servico]:[Subtotal_servico]],9,FALSE)</f>
        <v>UN</v>
      </c>
      <c r="F1446" s="109">
        <f>VLOOKUP(B1446,Table1[[Codigo_servico]:[Subtotal_servico]],11,FALSE)</f>
        <v>9.0630126128899668</v>
      </c>
      <c r="G1446" s="106">
        <f t="shared" si="22"/>
        <v>0</v>
      </c>
    </row>
    <row r="1447" spans="2:7" hidden="1" x14ac:dyDescent="0.25">
      <c r="B1447" s="112">
        <v>98424</v>
      </c>
      <c r="C1447" t="s">
        <v>3735</v>
      </c>
      <c r="D1447" s="108">
        <v>0</v>
      </c>
      <c r="E1447" s="81" t="str">
        <f>VLOOKUP(B1447,Table1[[Codigo_servico]:[Subtotal_servico]],9,FALSE)</f>
        <v>UN</v>
      </c>
      <c r="F1447" s="109">
        <f>VLOOKUP(B1447,Table1[[Codigo_servico]:[Subtotal_servico]],11,FALSE)</f>
        <v>9.2122126128899673</v>
      </c>
      <c r="G1447" s="106">
        <f t="shared" si="22"/>
        <v>0</v>
      </c>
    </row>
    <row r="1448" spans="2:7" hidden="1" x14ac:dyDescent="0.25">
      <c r="B1448" s="112">
        <v>98425</v>
      </c>
      <c r="C1448" t="s">
        <v>3736</v>
      </c>
      <c r="D1448" s="108">
        <v>0</v>
      </c>
      <c r="E1448" s="81" t="str">
        <f>VLOOKUP(B1448,Table1[[Codigo_servico]:[Subtotal_servico]],9,FALSE)</f>
        <v>UN</v>
      </c>
      <c r="F1448" s="109">
        <f>VLOOKUP(B1448,Table1[[Codigo_servico]:[Subtotal_servico]],11,FALSE)</f>
        <v>7.3878500903119733</v>
      </c>
      <c r="G1448" s="106">
        <f t="shared" si="22"/>
        <v>0</v>
      </c>
    </row>
    <row r="1449" spans="2:7" hidden="1" x14ac:dyDescent="0.25">
      <c r="B1449" s="112">
        <v>98427</v>
      </c>
      <c r="C1449" t="s">
        <v>3737</v>
      </c>
      <c r="D1449" s="108">
        <v>0</v>
      </c>
      <c r="E1449" s="81" t="str">
        <f>VLOOKUP(B1449,Table1[[Codigo_servico]:[Subtotal_servico]],9,FALSE)</f>
        <v>UN</v>
      </c>
      <c r="F1449" s="109">
        <f>VLOOKUP(B1449,Table1[[Codigo_servico]:[Subtotal_servico]],11,FALSE)</f>
        <v>11.769475135467959</v>
      </c>
      <c r="G1449" s="106">
        <f t="shared" si="22"/>
        <v>0</v>
      </c>
    </row>
    <row r="1450" spans="2:7" hidden="1" x14ac:dyDescent="0.25">
      <c r="B1450" s="112">
        <v>98436</v>
      </c>
      <c r="C1450" t="s">
        <v>3738</v>
      </c>
      <c r="D1450" s="108">
        <v>0</v>
      </c>
      <c r="E1450" s="81" t="str">
        <f>VLOOKUP(B1450,Table1[[Codigo_servico]:[Subtotal_servico]],9,FALSE)</f>
        <v>UN</v>
      </c>
      <c r="F1450" s="109">
        <f>VLOOKUP(B1450,Table1[[Codigo_servico]:[Subtotal_servico]],11,FALSE)</f>
        <v>17.516612612889965</v>
      </c>
      <c r="G1450" s="106">
        <f t="shared" si="22"/>
        <v>0</v>
      </c>
    </row>
    <row r="1451" spans="2:7" hidden="1" x14ac:dyDescent="0.25">
      <c r="B1451" s="112">
        <v>98437</v>
      </c>
      <c r="C1451" t="s">
        <v>3739</v>
      </c>
      <c r="D1451" s="108">
        <v>0</v>
      </c>
      <c r="E1451" s="81" t="str">
        <f>VLOOKUP(B1451,Table1[[Codigo_servico]:[Subtotal_servico]],9,FALSE)</f>
        <v>UN</v>
      </c>
      <c r="F1451" s="109">
        <f>VLOOKUP(B1451,Table1[[Codigo_servico]:[Subtotal_servico]],11,FALSE)</f>
        <v>17.269112612889966</v>
      </c>
      <c r="G1451" s="106">
        <f t="shared" si="22"/>
        <v>0</v>
      </c>
    </row>
    <row r="1452" spans="2:7" hidden="1" x14ac:dyDescent="0.25">
      <c r="B1452" s="112">
        <v>98440</v>
      </c>
      <c r="C1452" t="s">
        <v>3740</v>
      </c>
      <c r="D1452" s="108">
        <v>0</v>
      </c>
      <c r="E1452" s="81" t="str">
        <f>VLOOKUP(B1452,Table1[[Codigo_servico]:[Subtotal_servico]],9,FALSE)</f>
        <v>UN</v>
      </c>
      <c r="F1452" s="109">
        <f>VLOOKUP(B1452,Table1[[Codigo_servico]:[Subtotal_servico]],11,FALSE)</f>
        <v>23.564312612889964</v>
      </c>
      <c r="G1452" s="106">
        <f t="shared" si="22"/>
        <v>0</v>
      </c>
    </row>
    <row r="1453" spans="2:7" hidden="1" x14ac:dyDescent="0.25">
      <c r="B1453" s="112">
        <v>98441</v>
      </c>
      <c r="C1453" t="s">
        <v>3741</v>
      </c>
      <c r="D1453" s="108">
        <v>0</v>
      </c>
      <c r="E1453" s="81" t="str">
        <f>VLOOKUP(B1453,Table1[[Codigo_servico]:[Subtotal_servico]],9,FALSE)</f>
        <v>UN</v>
      </c>
      <c r="F1453" s="109">
        <f>VLOOKUP(B1453,Table1[[Codigo_servico]:[Subtotal_servico]],11,FALSE)</f>
        <v>23.20117513546796</v>
      </c>
      <c r="G1453" s="106">
        <f t="shared" si="22"/>
        <v>0</v>
      </c>
    </row>
    <row r="1454" spans="2:7" hidden="1" x14ac:dyDescent="0.25">
      <c r="B1454" s="112">
        <v>98442</v>
      </c>
      <c r="C1454" t="s">
        <v>3742</v>
      </c>
      <c r="D1454" s="108">
        <v>0</v>
      </c>
      <c r="E1454" s="81" t="str">
        <f>VLOOKUP(B1454,Table1[[Codigo_servico]:[Subtotal_servico]],9,FALSE)</f>
        <v>UN</v>
      </c>
      <c r="F1454" s="109">
        <f>VLOOKUP(B1454,Table1[[Codigo_servico]:[Subtotal_servico]],11,FALSE)</f>
        <v>23.210675135467959</v>
      </c>
      <c r="G1454" s="106">
        <f t="shared" si="22"/>
        <v>0</v>
      </c>
    </row>
    <row r="1455" spans="2:7" hidden="1" x14ac:dyDescent="0.25">
      <c r="B1455" s="112">
        <v>98443</v>
      </c>
      <c r="C1455" t="s">
        <v>3743</v>
      </c>
      <c r="D1455" s="108">
        <v>0</v>
      </c>
      <c r="E1455" s="81" t="str">
        <f>VLOOKUP(B1455,Table1[[Codigo_servico]:[Subtotal_servico]],9,FALSE)</f>
        <v>UN</v>
      </c>
      <c r="F1455" s="109">
        <f>VLOOKUP(B1455,Table1[[Codigo_servico]:[Subtotal_servico]],11,FALSE)</f>
        <v>28.021600180623949</v>
      </c>
      <c r="G1455" s="106">
        <f t="shared" si="22"/>
        <v>0</v>
      </c>
    </row>
    <row r="1456" spans="2:7" hidden="1" x14ac:dyDescent="0.25">
      <c r="B1456" s="112">
        <v>98445</v>
      </c>
      <c r="C1456" t="s">
        <v>3744</v>
      </c>
      <c r="D1456" s="108">
        <v>0</v>
      </c>
      <c r="E1456" s="81" t="str">
        <f>VLOOKUP(B1456,Table1[[Codigo_servico]:[Subtotal_servico]],9,FALSE)</f>
        <v>UN</v>
      </c>
      <c r="F1456" s="109">
        <f>VLOOKUP(B1456,Table1[[Codigo_servico]:[Subtotal_servico]],11,FALSE)</f>
        <v>27.727400361247895</v>
      </c>
      <c r="G1456" s="106">
        <f t="shared" si="22"/>
        <v>0</v>
      </c>
    </row>
    <row r="1457" spans="2:7" hidden="1" x14ac:dyDescent="0.25">
      <c r="B1457" s="112">
        <v>98457</v>
      </c>
      <c r="C1457" t="s">
        <v>3745</v>
      </c>
      <c r="D1457" s="108">
        <v>0</v>
      </c>
      <c r="E1457" s="81" t="str">
        <f>VLOOKUP(B1457,Table1[[Codigo_servico]:[Subtotal_servico]],9,FALSE)</f>
        <v>UN</v>
      </c>
      <c r="F1457" s="109">
        <f>VLOOKUP(B1457,Table1[[Codigo_servico]:[Subtotal_servico]],11,FALSE)</f>
        <v>4.3489250451559869</v>
      </c>
      <c r="G1457" s="106">
        <f t="shared" si="22"/>
        <v>0</v>
      </c>
    </row>
    <row r="1458" spans="2:7" hidden="1" x14ac:dyDescent="0.25">
      <c r="B1458" s="112">
        <v>98462</v>
      </c>
      <c r="C1458" t="s">
        <v>3746</v>
      </c>
      <c r="D1458" s="108">
        <v>0</v>
      </c>
      <c r="E1458" s="81" t="str">
        <f>VLOOKUP(B1458,Table1[[Codigo_servico]:[Subtotal_servico]],9,FALSE)</f>
        <v>M</v>
      </c>
      <c r="F1458" s="109">
        <f>VLOOKUP(B1458,Table1[[Codigo_servico]:[Subtotal_servico]],11,FALSE)</f>
        <v>28.627810361247896</v>
      </c>
      <c r="G1458" s="106">
        <f t="shared" si="22"/>
        <v>0</v>
      </c>
    </row>
    <row r="1459" spans="2:7" hidden="1" x14ac:dyDescent="0.25">
      <c r="B1459" s="112">
        <v>98510</v>
      </c>
      <c r="C1459" t="s">
        <v>3747</v>
      </c>
      <c r="D1459" s="108">
        <v>0</v>
      </c>
      <c r="E1459" s="81" t="str">
        <f>VLOOKUP(B1459,Table1[[Codigo_servico]:[Subtotal_servico]],9,FALSE)</f>
        <v>UN</v>
      </c>
      <c r="F1459" s="109">
        <f>VLOOKUP(B1459,Table1[[Codigo_servico]:[Subtotal_servico]],11,FALSE)</f>
        <v>79.682550451559877</v>
      </c>
      <c r="G1459" s="106">
        <f t="shared" si="22"/>
        <v>0</v>
      </c>
    </row>
    <row r="1460" spans="2:7" hidden="1" x14ac:dyDescent="0.25">
      <c r="B1460" s="112">
        <v>98512</v>
      </c>
      <c r="C1460" t="s">
        <v>3748</v>
      </c>
      <c r="D1460" s="108">
        <v>0</v>
      </c>
      <c r="E1460" s="81" t="str">
        <f>VLOOKUP(B1460,Table1[[Codigo_servico]:[Subtotal_servico]],9,FALSE)</f>
        <v>UN</v>
      </c>
      <c r="F1460" s="109">
        <f>VLOOKUP(B1460,Table1[[Codigo_servico]:[Subtotal_servico]],11,FALSE)</f>
        <v>86.80105045155986</v>
      </c>
      <c r="G1460" s="106">
        <f t="shared" si="22"/>
        <v>0</v>
      </c>
    </row>
    <row r="1461" spans="2:7" hidden="1" x14ac:dyDescent="0.25">
      <c r="B1461" s="112">
        <v>98513</v>
      </c>
      <c r="C1461" t="s">
        <v>3749</v>
      </c>
      <c r="D1461" s="108">
        <v>0</v>
      </c>
      <c r="E1461" s="81" t="str">
        <f>VLOOKUP(B1461,Table1[[Codigo_servico]:[Subtotal_servico]],9,FALSE)</f>
        <v>UN</v>
      </c>
      <c r="F1461" s="109">
        <f>VLOOKUP(B1461,Table1[[Codigo_servico]:[Subtotal_servico]],11,FALSE)</f>
        <v>88.662850451559876</v>
      </c>
      <c r="G1461" s="106">
        <f t="shared" si="22"/>
        <v>0</v>
      </c>
    </row>
    <row r="1462" spans="2:7" hidden="1" x14ac:dyDescent="0.25">
      <c r="B1462" s="112">
        <v>98514</v>
      </c>
      <c r="C1462" t="s">
        <v>3750</v>
      </c>
      <c r="D1462" s="108">
        <v>0</v>
      </c>
      <c r="E1462" s="81" t="str">
        <f>VLOOKUP(B1462,Table1[[Codigo_servico]:[Subtotal_servico]],9,FALSE)</f>
        <v>UN</v>
      </c>
      <c r="F1462" s="109">
        <f>VLOOKUP(B1462,Table1[[Codigo_servico]:[Subtotal_servico]],11,FALSE)</f>
        <v>95.920250451559866</v>
      </c>
      <c r="G1462" s="106">
        <f t="shared" si="22"/>
        <v>0</v>
      </c>
    </row>
    <row r="1463" spans="2:7" hidden="1" x14ac:dyDescent="0.25">
      <c r="B1463" s="112">
        <v>98526</v>
      </c>
      <c r="C1463" t="s">
        <v>3751</v>
      </c>
      <c r="D1463" s="108">
        <v>0</v>
      </c>
      <c r="E1463" s="81" t="str">
        <f>VLOOKUP(B1463,Table1[[Codigo_servico]:[Subtotal_servico]],9,FALSE)</f>
        <v>UN</v>
      </c>
      <c r="F1463" s="109">
        <f>VLOOKUP(B1463,Table1[[Codigo_servico]:[Subtotal_servico]],11,FALSE)</f>
        <v>67.724350451559872</v>
      </c>
      <c r="G1463" s="106">
        <f t="shared" si="22"/>
        <v>0</v>
      </c>
    </row>
    <row r="1464" spans="2:7" hidden="1" x14ac:dyDescent="0.25">
      <c r="B1464" s="112">
        <v>98527</v>
      </c>
      <c r="C1464" t="s">
        <v>3752</v>
      </c>
      <c r="D1464" s="108">
        <v>0</v>
      </c>
      <c r="E1464" s="81" t="str">
        <f>VLOOKUP(B1464,Table1[[Codigo_servico]:[Subtotal_servico]],9,FALSE)</f>
        <v>UN</v>
      </c>
      <c r="F1464" s="109">
        <f>VLOOKUP(B1464,Table1[[Codigo_servico]:[Subtotal_servico]],11,FALSE)</f>
        <v>68.570250451559872</v>
      </c>
      <c r="G1464" s="106">
        <f t="shared" si="22"/>
        <v>0</v>
      </c>
    </row>
    <row r="1465" spans="2:7" hidden="1" x14ac:dyDescent="0.25">
      <c r="B1465" s="112">
        <v>98528</v>
      </c>
      <c r="C1465" t="s">
        <v>3753</v>
      </c>
      <c r="D1465" s="108">
        <v>0</v>
      </c>
      <c r="E1465" s="81" t="str">
        <f>VLOOKUP(B1465,Table1[[Codigo_servico]:[Subtotal_servico]],9,FALSE)</f>
        <v>UN</v>
      </c>
      <c r="F1465" s="109">
        <f>VLOOKUP(B1465,Table1[[Codigo_servico]:[Subtotal_servico]],11,FALSE)</f>
        <v>83.661675677339787</v>
      </c>
      <c r="G1465" s="106">
        <f t="shared" si="22"/>
        <v>0</v>
      </c>
    </row>
    <row r="1466" spans="2:7" hidden="1" x14ac:dyDescent="0.25">
      <c r="B1466" s="112">
        <v>98529</v>
      </c>
      <c r="C1466" t="s">
        <v>3754</v>
      </c>
      <c r="D1466" s="108">
        <v>0</v>
      </c>
      <c r="E1466" s="81" t="str">
        <f>VLOOKUP(B1466,Table1[[Codigo_servico]:[Subtotal_servico]],9,FALSE)</f>
        <v>UN</v>
      </c>
      <c r="F1466" s="109">
        <f>VLOOKUP(B1466,Table1[[Codigo_servico]:[Subtotal_servico]],11,FALSE)</f>
        <v>88.097775677339797</v>
      </c>
      <c r="G1466" s="106">
        <f t="shared" si="22"/>
        <v>0</v>
      </c>
    </row>
    <row r="1467" spans="2:7" hidden="1" x14ac:dyDescent="0.25">
      <c r="B1467" s="112">
        <v>98530</v>
      </c>
      <c r="C1467" t="s">
        <v>3755</v>
      </c>
      <c r="D1467" s="108">
        <v>0</v>
      </c>
      <c r="E1467" s="81" t="str">
        <f>VLOOKUP(B1467,Table1[[Codigo_servico]:[Subtotal_servico]],9,FALSE)</f>
        <v>UN</v>
      </c>
      <c r="F1467" s="109">
        <f>VLOOKUP(B1467,Table1[[Codigo_servico]:[Subtotal_servico]],11,FALSE)</f>
        <v>48.185650451559866</v>
      </c>
      <c r="G1467" s="106">
        <f t="shared" si="22"/>
        <v>0</v>
      </c>
    </row>
    <row r="1468" spans="2:7" hidden="1" x14ac:dyDescent="0.25">
      <c r="B1468" s="112">
        <v>98531</v>
      </c>
      <c r="C1468" t="s">
        <v>3756</v>
      </c>
      <c r="D1468" s="108">
        <v>0</v>
      </c>
      <c r="E1468" s="81" t="str">
        <f>VLOOKUP(B1468,Table1[[Codigo_servico]:[Subtotal_servico]],9,FALSE)</f>
        <v>UN</v>
      </c>
      <c r="F1468" s="109">
        <f>VLOOKUP(B1468,Table1[[Codigo_servico]:[Subtotal_servico]],11,FALSE)</f>
        <v>46.308650451559863</v>
      </c>
      <c r="G1468" s="106">
        <f t="shared" si="22"/>
        <v>0</v>
      </c>
    </row>
    <row r="1469" spans="2:7" hidden="1" x14ac:dyDescent="0.25">
      <c r="B1469" s="112">
        <v>98532</v>
      </c>
      <c r="C1469" t="s">
        <v>3757</v>
      </c>
      <c r="D1469" s="108">
        <v>0</v>
      </c>
      <c r="E1469" s="81" t="str">
        <f>VLOOKUP(B1469,Table1[[Codigo_servico]:[Subtotal_servico]],9,FALSE)</f>
        <v>UN</v>
      </c>
      <c r="F1469" s="109">
        <f>VLOOKUP(B1469,Table1[[Codigo_servico]:[Subtotal_servico]],11,FALSE)</f>
        <v>64.618775677339798</v>
      </c>
      <c r="G1469" s="106">
        <f t="shared" si="22"/>
        <v>0</v>
      </c>
    </row>
    <row r="1470" spans="2:7" hidden="1" x14ac:dyDescent="0.25">
      <c r="B1470" s="112">
        <v>98533</v>
      </c>
      <c r="C1470" t="s">
        <v>3758</v>
      </c>
      <c r="D1470" s="108">
        <v>0</v>
      </c>
      <c r="E1470" s="81" t="str">
        <f>VLOOKUP(B1470,Table1[[Codigo_servico]:[Subtotal_servico]],9,FALSE)</f>
        <v>UN</v>
      </c>
      <c r="F1470" s="109">
        <f>VLOOKUP(B1470,Table1[[Codigo_servico]:[Subtotal_servico]],11,FALSE)</f>
        <v>64.272175677339789</v>
      </c>
      <c r="G1470" s="106">
        <f t="shared" si="22"/>
        <v>0</v>
      </c>
    </row>
    <row r="1471" spans="2:7" hidden="1" x14ac:dyDescent="0.25">
      <c r="B1471" s="112">
        <v>98540</v>
      </c>
      <c r="C1471" t="s">
        <v>3759</v>
      </c>
      <c r="D1471" s="108">
        <v>0</v>
      </c>
      <c r="E1471" s="81" t="str">
        <f>VLOOKUP(B1471,Table1[[Codigo_servico]:[Subtotal_servico]],9,FALSE)</f>
        <v>UN</v>
      </c>
      <c r="F1471" s="109">
        <f>VLOOKUP(B1471,Table1[[Codigo_servico]:[Subtotal_servico]],11,FALSE)</f>
        <v>105.27655045155987</v>
      </c>
      <c r="G1471" s="106">
        <f t="shared" si="22"/>
        <v>0</v>
      </c>
    </row>
    <row r="1472" spans="2:7" hidden="1" x14ac:dyDescent="0.25">
      <c r="B1472" s="112">
        <v>98541</v>
      </c>
      <c r="C1472" t="s">
        <v>3760</v>
      </c>
      <c r="D1472" s="108">
        <v>0</v>
      </c>
      <c r="E1472" s="81" t="str">
        <f>VLOOKUP(B1472,Table1[[Codigo_servico]:[Subtotal_servico]],9,FALSE)</f>
        <v>UN</v>
      </c>
      <c r="F1472" s="109">
        <f>VLOOKUP(B1472,Table1[[Codigo_servico]:[Subtotal_servico]],11,FALSE)</f>
        <v>111.79725045155985</v>
      </c>
      <c r="G1472" s="106">
        <f t="shared" si="22"/>
        <v>0</v>
      </c>
    </row>
    <row r="1473" spans="2:7" hidden="1" x14ac:dyDescent="0.25">
      <c r="B1473" s="112">
        <v>98560</v>
      </c>
      <c r="C1473" t="s">
        <v>3761</v>
      </c>
      <c r="D1473" s="108">
        <v>0</v>
      </c>
      <c r="E1473" s="81" t="str">
        <f>VLOOKUP(B1473,Table1[[Codigo_servico]:[Subtotal_servico]],9,FALSE)</f>
        <v>UN</v>
      </c>
      <c r="F1473" s="109">
        <f>VLOOKUP(B1473,Table1[[Codigo_servico]:[Subtotal_servico]],11,FALSE)</f>
        <v>133.70617513546796</v>
      </c>
      <c r="G1473" s="106">
        <f t="shared" si="22"/>
        <v>0</v>
      </c>
    </row>
    <row r="1474" spans="2:7" hidden="1" x14ac:dyDescent="0.25">
      <c r="B1474" s="112">
        <v>98561</v>
      </c>
      <c r="C1474" t="s">
        <v>3762</v>
      </c>
      <c r="D1474" s="108">
        <v>0</v>
      </c>
      <c r="E1474" s="81" t="str">
        <f>VLOOKUP(B1474,Table1[[Codigo_servico]:[Subtotal_servico]],9,FALSE)</f>
        <v>UN</v>
      </c>
      <c r="F1474" s="109">
        <f>VLOOKUP(B1474,Table1[[Codigo_servico]:[Subtotal_servico]],11,FALSE)</f>
        <v>174.52517513546798</v>
      </c>
      <c r="G1474" s="106">
        <f t="shared" si="22"/>
        <v>0</v>
      </c>
    </row>
    <row r="1475" spans="2:7" hidden="1" x14ac:dyDescent="0.25">
      <c r="B1475" s="112">
        <v>98562</v>
      </c>
      <c r="C1475" t="s">
        <v>3763</v>
      </c>
      <c r="D1475" s="108">
        <v>0</v>
      </c>
      <c r="E1475" s="81" t="str">
        <f>VLOOKUP(B1475,Table1[[Codigo_servico]:[Subtotal_servico]],9,FALSE)</f>
        <v>UN</v>
      </c>
      <c r="F1475" s="109">
        <f>VLOOKUP(B1475,Table1[[Codigo_servico]:[Subtotal_servico]],11,FALSE)</f>
        <v>51.52427513546796</v>
      </c>
      <c r="G1475" s="106">
        <f t="shared" si="22"/>
        <v>0</v>
      </c>
    </row>
    <row r="1476" spans="2:7" hidden="1" x14ac:dyDescent="0.25">
      <c r="B1476" s="112">
        <v>98563</v>
      </c>
      <c r="C1476" t="s">
        <v>3764</v>
      </c>
      <c r="D1476" s="108">
        <v>0</v>
      </c>
      <c r="E1476" s="81" t="str">
        <f>VLOOKUP(B1476,Table1[[Codigo_servico]:[Subtotal_servico]],9,FALSE)</f>
        <v>UN</v>
      </c>
      <c r="F1476" s="109">
        <f>VLOOKUP(B1476,Table1[[Codigo_servico]:[Subtotal_servico]],11,FALSE)</f>
        <v>55.898275135467955</v>
      </c>
      <c r="G1476" s="106">
        <f t="shared" si="22"/>
        <v>0</v>
      </c>
    </row>
    <row r="1477" spans="2:7" hidden="1" x14ac:dyDescent="0.25">
      <c r="B1477" s="112">
        <v>98570</v>
      </c>
      <c r="C1477" t="s">
        <v>3765</v>
      </c>
      <c r="D1477" s="108">
        <v>0</v>
      </c>
      <c r="E1477" s="81" t="str">
        <f>VLOOKUP(B1477,Table1[[Codigo_servico]:[Subtotal_servico]],9,FALSE)</f>
        <v>UN</v>
      </c>
      <c r="F1477" s="109">
        <f>VLOOKUP(B1477,Table1[[Codigo_servico]:[Subtotal_servico]],11,FALSE)</f>
        <v>9.2644734305430383</v>
      </c>
      <c r="G1477" s="106">
        <f t="shared" si="22"/>
        <v>0</v>
      </c>
    </row>
    <row r="1478" spans="2:7" hidden="1" x14ac:dyDescent="0.25">
      <c r="B1478" s="112">
        <v>98573</v>
      </c>
      <c r="C1478" t="s">
        <v>3766</v>
      </c>
      <c r="D1478" s="108">
        <v>0</v>
      </c>
      <c r="E1478" s="81" t="str">
        <f>VLOOKUP(B1478,Table1[[Codigo_servico]:[Subtotal_servico]],9,FALSE)</f>
        <v>UN</v>
      </c>
      <c r="F1478" s="109">
        <f>VLOOKUP(B1478,Table1[[Codigo_servico]:[Subtotal_servico]],11,FALSE)</f>
        <v>10.478873430543038</v>
      </c>
      <c r="G1478" s="106">
        <f t="shared" si="22"/>
        <v>0</v>
      </c>
    </row>
    <row r="1479" spans="2:7" hidden="1" x14ac:dyDescent="0.25">
      <c r="B1479" s="112">
        <v>98579</v>
      </c>
      <c r="C1479" t="s">
        <v>1445</v>
      </c>
      <c r="D1479" s="108">
        <v>0</v>
      </c>
      <c r="E1479" s="81" t="str">
        <f>VLOOKUP(B1479,Table1[[Codigo_servico]:[Subtotal_servico]],9,FALSE)</f>
        <v>UN</v>
      </c>
      <c r="F1479" s="109">
        <f>VLOOKUP(B1479,Table1[[Codigo_servico]:[Subtotal_servico]],11,FALSE)</f>
        <v>8.9168734305430384</v>
      </c>
      <c r="G1479" s="106">
        <f t="shared" si="22"/>
        <v>0</v>
      </c>
    </row>
    <row r="1480" spans="2:7" hidden="1" x14ac:dyDescent="0.25">
      <c r="B1480" s="112">
        <v>98580</v>
      </c>
      <c r="C1480" t="s">
        <v>3767</v>
      </c>
      <c r="D1480" s="108">
        <v>0</v>
      </c>
      <c r="E1480" s="81" t="str">
        <f>VLOOKUP(B1480,Table1[[Codigo_servico]:[Subtotal_servico]],9,FALSE)</f>
        <v>UN</v>
      </c>
      <c r="F1480" s="109">
        <f>VLOOKUP(B1480,Table1[[Codigo_servico]:[Subtotal_servico]],11,FALSE)</f>
        <v>4.4866734305430374</v>
      </c>
      <c r="G1480" s="106">
        <f t="shared" si="22"/>
        <v>0</v>
      </c>
    </row>
    <row r="1481" spans="2:7" hidden="1" x14ac:dyDescent="0.25">
      <c r="B1481" s="112">
        <v>98581</v>
      </c>
      <c r="C1481" t="s">
        <v>3768</v>
      </c>
      <c r="D1481" s="108">
        <v>0</v>
      </c>
      <c r="E1481" s="81" t="str">
        <f>VLOOKUP(B1481,Table1[[Codigo_servico]:[Subtotal_servico]],9,FALSE)</f>
        <v>UN</v>
      </c>
      <c r="F1481" s="109">
        <f>VLOOKUP(B1481,Table1[[Codigo_servico]:[Subtotal_servico]],11,FALSE)</f>
        <v>8.0665734305430377</v>
      </c>
      <c r="G1481" s="106">
        <f t="shared" si="22"/>
        <v>0</v>
      </c>
    </row>
    <row r="1482" spans="2:7" hidden="1" x14ac:dyDescent="0.25">
      <c r="B1482" s="112">
        <v>98582</v>
      </c>
      <c r="C1482" t="s">
        <v>1446</v>
      </c>
      <c r="D1482" s="108">
        <v>0</v>
      </c>
      <c r="E1482" s="81" t="str">
        <f>VLOOKUP(B1482,Table1[[Codigo_servico]:[Subtotal_servico]],9,FALSE)</f>
        <v>UN</v>
      </c>
      <c r="F1482" s="109">
        <f>VLOOKUP(B1482,Table1[[Codigo_servico]:[Subtotal_servico]],11,FALSE)</f>
        <v>9.386873430543039</v>
      </c>
      <c r="G1482" s="106">
        <f t="shared" si="22"/>
        <v>0</v>
      </c>
    </row>
    <row r="1483" spans="2:7" hidden="1" x14ac:dyDescent="0.25">
      <c r="B1483" s="112">
        <v>98610</v>
      </c>
      <c r="C1483" t="s">
        <v>1361</v>
      </c>
      <c r="D1483" s="108">
        <v>0</v>
      </c>
      <c r="E1483" s="81" t="str">
        <f>VLOOKUP(B1483,Table1[[Codigo_servico]:[Subtotal_servico]],9,FALSE)</f>
        <v>UN</v>
      </c>
      <c r="F1483" s="109">
        <f>VLOOKUP(B1483,Table1[[Codigo_servico]:[Subtotal_servico]],11,FALSE)</f>
        <v>33.241912612889962</v>
      </c>
      <c r="G1483" s="106">
        <f t="shared" si="22"/>
        <v>0</v>
      </c>
    </row>
    <row r="1484" spans="2:7" hidden="1" x14ac:dyDescent="0.25">
      <c r="B1484" s="112">
        <v>98611</v>
      </c>
      <c r="C1484" t="s">
        <v>3769</v>
      </c>
      <c r="D1484" s="108">
        <v>0</v>
      </c>
      <c r="E1484" s="81" t="str">
        <f>VLOOKUP(B1484,Table1[[Codigo_servico]:[Subtotal_servico]],9,FALSE)</f>
        <v>UN</v>
      </c>
      <c r="F1484" s="109">
        <f>VLOOKUP(B1484,Table1[[Codigo_servico]:[Subtotal_servico]],11,FALSE)</f>
        <v>15.469412612889966</v>
      </c>
      <c r="G1484" s="106">
        <f t="shared" si="22"/>
        <v>0</v>
      </c>
    </row>
    <row r="1485" spans="2:7" hidden="1" x14ac:dyDescent="0.25">
      <c r="B1485" s="112">
        <v>99002</v>
      </c>
      <c r="C1485" t="s">
        <v>1676</v>
      </c>
      <c r="D1485" s="108">
        <v>0</v>
      </c>
      <c r="E1485" s="81" t="str">
        <f>VLOOKUP(B1485,Table1[[Codigo_servico]:[Subtotal_servico]],9,FALSE)</f>
        <v>GL</v>
      </c>
      <c r="F1485" s="109">
        <f>VLOOKUP(B1485,Table1[[Codigo_servico]:[Subtotal_servico]],11,FALSE)</f>
        <v>900</v>
      </c>
      <c r="G1485" s="106">
        <f t="shared" si="22"/>
        <v>0</v>
      </c>
    </row>
    <row r="1486" spans="2:7" hidden="1" x14ac:dyDescent="0.25">
      <c r="B1486" s="112">
        <v>99003</v>
      </c>
      <c r="C1486" t="s">
        <v>1678</v>
      </c>
      <c r="D1486" s="108">
        <v>0</v>
      </c>
      <c r="E1486" s="81" t="str">
        <f>VLOOKUP(B1486,Table1[[Codigo_servico]:[Subtotal_servico]],9,FALSE)</f>
        <v>PTO</v>
      </c>
      <c r="F1486" s="109">
        <f>VLOOKUP(B1486,Table1[[Codigo_servico]:[Subtotal_servico]],11,FALSE)</f>
        <v>10.65</v>
      </c>
      <c r="G1486" s="106">
        <f t="shared" si="22"/>
        <v>0</v>
      </c>
    </row>
    <row r="1487" spans="2:7" hidden="1" x14ac:dyDescent="0.25">
      <c r="B1487" s="112">
        <v>99011</v>
      </c>
      <c r="C1487" t="s">
        <v>3772</v>
      </c>
      <c r="D1487" s="108">
        <v>0</v>
      </c>
      <c r="E1487" s="81" t="str">
        <f>VLOOKUP(B1487,Table1[[Codigo_servico]:[Subtotal_servico]],9,FALSE)</f>
        <v>UN</v>
      </c>
      <c r="F1487" s="109">
        <f>VLOOKUP(B1487,Table1[[Codigo_servico]:[Subtotal_servico]],11,FALSE)</f>
        <v>601.80549999999994</v>
      </c>
      <c r="G1487" s="106">
        <f t="shared" si="22"/>
        <v>0</v>
      </c>
    </row>
    <row r="1488" spans="2:7" hidden="1" x14ac:dyDescent="0.25">
      <c r="B1488" s="112">
        <v>99015</v>
      </c>
      <c r="C1488" t="s">
        <v>3773</v>
      </c>
      <c r="D1488" s="108">
        <v>0</v>
      </c>
      <c r="E1488" s="81" t="str">
        <f>VLOOKUP(B1488,Table1[[Codigo_servico]:[Subtotal_servico]],9,FALSE)</f>
        <v>UN</v>
      </c>
      <c r="F1488" s="109">
        <f>VLOOKUP(B1488,Table1[[Codigo_servico]:[Subtotal_servico]],11,FALSE)</f>
        <v>191.53120000000001</v>
      </c>
      <c r="G1488" s="106">
        <f t="shared" si="22"/>
        <v>0</v>
      </c>
    </row>
    <row r="1489" spans="2:7" hidden="1" x14ac:dyDescent="0.25">
      <c r="B1489" s="112">
        <v>99017</v>
      </c>
      <c r="C1489" t="s">
        <v>3774</v>
      </c>
      <c r="D1489" s="108">
        <v>0</v>
      </c>
      <c r="E1489" s="81" t="str">
        <f>VLOOKUP(B1489,Table1[[Codigo_servico]:[Subtotal_servico]],9,FALSE)</f>
        <v>UN</v>
      </c>
      <c r="F1489" s="109">
        <f>VLOOKUP(B1489,Table1[[Codigo_servico]:[Subtotal_servico]],11,FALSE)</f>
        <v>239.25700000000001</v>
      </c>
      <c r="G1489" s="106">
        <f t="shared" si="22"/>
        <v>0</v>
      </c>
    </row>
    <row r="1490" spans="2:7" hidden="1" x14ac:dyDescent="0.25">
      <c r="B1490" s="112">
        <v>99021</v>
      </c>
      <c r="C1490" t="s">
        <v>3775</v>
      </c>
      <c r="D1490" s="108">
        <v>0</v>
      </c>
      <c r="E1490" s="81" t="str">
        <f>VLOOKUP(B1490,Table1[[Codigo_servico]:[Subtotal_servico]],9,FALSE)</f>
        <v>UN</v>
      </c>
      <c r="F1490" s="109">
        <f>VLOOKUP(B1490,Table1[[Codigo_servico]:[Subtotal_servico]],11,FALSE)</f>
        <v>14.1221</v>
      </c>
      <c r="G1490" s="106">
        <f t="shared" si="22"/>
        <v>0</v>
      </c>
    </row>
    <row r="1491" spans="2:7" hidden="1" x14ac:dyDescent="0.25">
      <c r="B1491" s="112">
        <v>99031</v>
      </c>
      <c r="C1491" t="s">
        <v>3776</v>
      </c>
      <c r="D1491" s="108">
        <v>0</v>
      </c>
      <c r="E1491" s="81" t="str">
        <f>VLOOKUP(B1491,Table1[[Codigo_servico]:[Subtotal_servico]],9,FALSE)</f>
        <v>UN</v>
      </c>
      <c r="F1491" s="109">
        <f>VLOOKUP(B1491,Table1[[Codigo_servico]:[Subtotal_servico]],11,FALSE)</f>
        <v>7.4702000000000002</v>
      </c>
      <c r="G1491" s="106">
        <f t="shared" ref="G1491:G1554" si="23">D1491*F1491</f>
        <v>0</v>
      </c>
    </row>
    <row r="1492" spans="2:7" hidden="1" x14ac:dyDescent="0.25">
      <c r="B1492" s="112">
        <v>99033</v>
      </c>
      <c r="C1492" t="s">
        <v>3777</v>
      </c>
      <c r="D1492" s="108">
        <v>0</v>
      </c>
      <c r="E1492" s="81" t="str">
        <f>VLOOKUP(B1492,Table1[[Codigo_servico]:[Subtotal_servico]],9,FALSE)</f>
        <v>UN</v>
      </c>
      <c r="F1492" s="109">
        <f>VLOOKUP(B1492,Table1[[Codigo_servico]:[Subtotal_servico]],11,FALSE)</f>
        <v>9.7095000000000002</v>
      </c>
      <c r="G1492" s="106">
        <f t="shared" si="23"/>
        <v>0</v>
      </c>
    </row>
    <row r="1493" spans="2:7" hidden="1" x14ac:dyDescent="0.25">
      <c r="B1493" s="112">
        <v>99038</v>
      </c>
      <c r="C1493" t="s">
        <v>3778</v>
      </c>
      <c r="D1493" s="108">
        <v>0</v>
      </c>
      <c r="E1493" s="81" t="str">
        <f>VLOOKUP(B1493,Table1[[Codigo_servico]:[Subtotal_servico]],9,FALSE)</f>
        <v>M</v>
      </c>
      <c r="F1493" s="109">
        <f>VLOOKUP(B1493,Table1[[Codigo_servico]:[Subtotal_servico]],11,FALSE)</f>
        <v>1.239708</v>
      </c>
      <c r="G1493" s="106">
        <f t="shared" si="23"/>
        <v>0</v>
      </c>
    </row>
    <row r="1494" spans="2:7" hidden="1" x14ac:dyDescent="0.25">
      <c r="B1494" s="112">
        <v>100101</v>
      </c>
      <c r="C1494" t="s">
        <v>3779</v>
      </c>
      <c r="D1494" s="108">
        <v>0</v>
      </c>
      <c r="E1494" s="81" t="str">
        <f>VLOOKUP(B1494,Table1[[Codigo_servico]:[Subtotal_servico]],9,FALSE)</f>
        <v>UN</v>
      </c>
      <c r="F1494" s="109">
        <f>VLOOKUP(B1494,Table1[[Codigo_servico]:[Subtotal_servico]],11,FALSE)</f>
        <v>165.89204130939885</v>
      </c>
      <c r="G1494" s="106">
        <f t="shared" si="23"/>
        <v>0</v>
      </c>
    </row>
    <row r="1495" spans="2:7" hidden="1" x14ac:dyDescent="0.25">
      <c r="B1495" s="112">
        <v>100102</v>
      </c>
      <c r="C1495" t="s">
        <v>3780</v>
      </c>
      <c r="D1495" s="108">
        <v>0</v>
      </c>
      <c r="E1495" s="81" t="str">
        <f>VLOOKUP(B1495,Table1[[Codigo_servico]:[Subtotal_servico]],9,FALSE)</f>
        <v>UN</v>
      </c>
      <c r="F1495" s="109">
        <f>VLOOKUP(B1495,Table1[[Codigo_servico]:[Subtotal_servico]],11,FALSE)</f>
        <v>184.59831130939881</v>
      </c>
      <c r="G1495" s="106">
        <f t="shared" si="23"/>
        <v>0</v>
      </c>
    </row>
    <row r="1496" spans="2:7" hidden="1" x14ac:dyDescent="0.25">
      <c r="B1496" s="112">
        <v>100104</v>
      </c>
      <c r="C1496" t="s">
        <v>3781</v>
      </c>
      <c r="D1496" s="108">
        <v>0</v>
      </c>
      <c r="E1496" s="81" t="str">
        <f>VLOOKUP(B1496,Table1[[Codigo_servico]:[Subtotal_servico]],9,FALSE)</f>
        <v>UN</v>
      </c>
      <c r="F1496" s="109">
        <f>VLOOKUP(B1496,Table1[[Codigo_servico]:[Subtotal_servico]],11,FALSE)</f>
        <v>244.8890702230737</v>
      </c>
      <c r="G1496" s="106">
        <f t="shared" si="23"/>
        <v>0</v>
      </c>
    </row>
    <row r="1497" spans="2:7" hidden="1" x14ac:dyDescent="0.25">
      <c r="B1497" s="112">
        <v>100115</v>
      </c>
      <c r="C1497" t="s">
        <v>3782</v>
      </c>
      <c r="D1497" s="108">
        <v>0</v>
      </c>
      <c r="E1497" s="81" t="str">
        <f>VLOOKUP(B1497,Table1[[Codigo_servico]:[Subtotal_servico]],9,FALSE)</f>
        <v>UN</v>
      </c>
      <c r="F1497" s="109">
        <f>VLOOKUP(B1497,Table1[[Codigo_servico]:[Subtotal_servico]],11,FALSE)</f>
        <v>232.86053122042185</v>
      </c>
      <c r="G1497" s="106">
        <f t="shared" si="23"/>
        <v>0</v>
      </c>
    </row>
    <row r="1498" spans="2:7" hidden="1" x14ac:dyDescent="0.25">
      <c r="B1498" s="112">
        <v>100116</v>
      </c>
      <c r="C1498" t="s">
        <v>3783</v>
      </c>
      <c r="D1498" s="108">
        <v>0</v>
      </c>
      <c r="E1498" s="81" t="str">
        <f>VLOOKUP(B1498,Table1[[Codigo_servico]:[Subtotal_servico]],9,FALSE)</f>
        <v>UN</v>
      </c>
      <c r="F1498" s="109">
        <f>VLOOKUP(B1498,Table1[[Codigo_servico]:[Subtotal_servico]],11,FALSE)</f>
        <v>526.87631397105383</v>
      </c>
      <c r="G1498" s="106">
        <f t="shared" si="23"/>
        <v>0</v>
      </c>
    </row>
    <row r="1499" spans="2:7" hidden="1" x14ac:dyDescent="0.25">
      <c r="B1499" s="112">
        <v>100117</v>
      </c>
      <c r="C1499" t="s">
        <v>3784</v>
      </c>
      <c r="D1499" s="108">
        <v>0</v>
      </c>
      <c r="E1499" s="81" t="str">
        <f>VLOOKUP(B1499,Table1[[Codigo_servico]:[Subtotal_servico]],9,FALSE)</f>
        <v>UN</v>
      </c>
      <c r="F1499" s="109">
        <f>VLOOKUP(B1499,Table1[[Codigo_servico]:[Subtotal_servico]],11,FALSE)</f>
        <v>240.10987802934065</v>
      </c>
      <c r="G1499" s="106">
        <f t="shared" si="23"/>
        <v>0</v>
      </c>
    </row>
    <row r="1500" spans="2:7" hidden="1" x14ac:dyDescent="0.25">
      <c r="B1500" s="112">
        <v>100118</v>
      </c>
      <c r="C1500" t="s">
        <v>3785</v>
      </c>
      <c r="D1500" s="108">
        <v>0</v>
      </c>
      <c r="E1500" s="81" t="str">
        <f>VLOOKUP(B1500,Table1[[Codigo_servico]:[Subtotal_servico]],9,FALSE)</f>
        <v>UN</v>
      </c>
      <c r="F1500" s="109">
        <f>VLOOKUP(B1500,Table1[[Codigo_servico]:[Subtotal_servico]],11,FALSE)</f>
        <v>586.87703774001841</v>
      </c>
      <c r="G1500" s="106">
        <f t="shared" si="23"/>
        <v>0</v>
      </c>
    </row>
    <row r="1501" spans="2:7" hidden="1" x14ac:dyDescent="0.25">
      <c r="B1501" s="112">
        <v>100119</v>
      </c>
      <c r="C1501" t="s">
        <v>3786</v>
      </c>
      <c r="D1501" s="108">
        <v>0</v>
      </c>
      <c r="E1501" s="81" t="str">
        <f>VLOOKUP(B1501,Table1[[Codigo_servico]:[Subtotal_servico]],9,FALSE)</f>
        <v>UN</v>
      </c>
      <c r="F1501" s="109">
        <f>VLOOKUP(B1501,Table1[[Codigo_servico]:[Subtotal_servico]],11,FALSE)</f>
        <v>279.87782624355731</v>
      </c>
      <c r="G1501" s="106">
        <f t="shared" si="23"/>
        <v>0</v>
      </c>
    </row>
    <row r="1502" spans="2:7" hidden="1" x14ac:dyDescent="0.25">
      <c r="B1502" s="112">
        <v>100120</v>
      </c>
      <c r="C1502" t="s">
        <v>3787</v>
      </c>
      <c r="D1502" s="108">
        <v>0</v>
      </c>
      <c r="E1502" s="81" t="str">
        <f>VLOOKUP(B1502,Table1[[Codigo_servico]:[Subtotal_servico]],9,FALSE)</f>
        <v>UN</v>
      </c>
      <c r="F1502" s="109">
        <f>VLOOKUP(B1502,Table1[[Codigo_servico]:[Subtotal_servico]],11,FALSE)</f>
        <v>680.27002689560641</v>
      </c>
      <c r="G1502" s="106">
        <f t="shared" si="23"/>
        <v>0</v>
      </c>
    </row>
    <row r="1503" spans="2:7" hidden="1" x14ac:dyDescent="0.25">
      <c r="B1503" s="112">
        <v>100121</v>
      </c>
      <c r="C1503" t="s">
        <v>3788</v>
      </c>
      <c r="D1503" s="108">
        <v>0</v>
      </c>
      <c r="E1503" s="81" t="str">
        <f>VLOOKUP(B1503,Table1[[Codigo_servico]:[Subtotal_servico]],9,FALSE)</f>
        <v>M</v>
      </c>
      <c r="F1503" s="109">
        <f>VLOOKUP(B1503,Table1[[Codigo_servico]:[Subtotal_servico]],11,FALSE)</f>
        <v>39.688310261879764</v>
      </c>
      <c r="G1503" s="106">
        <f t="shared" si="23"/>
        <v>0</v>
      </c>
    </row>
    <row r="1504" spans="2:7" hidden="1" x14ac:dyDescent="0.25">
      <c r="B1504" s="112">
        <v>100122</v>
      </c>
      <c r="C1504" t="s">
        <v>3789</v>
      </c>
      <c r="D1504" s="108">
        <v>0</v>
      </c>
      <c r="E1504" s="81" t="str">
        <f>VLOOKUP(B1504,Table1[[Codigo_servico]:[Subtotal_servico]],9,FALSE)</f>
        <v>M</v>
      </c>
      <c r="F1504" s="109">
        <f>VLOOKUP(B1504,Table1[[Codigo_servico]:[Subtotal_servico]],11,FALSE)</f>
        <v>54.252791610084678</v>
      </c>
      <c r="G1504" s="106">
        <f t="shared" si="23"/>
        <v>0</v>
      </c>
    </row>
    <row r="1505" spans="2:7" hidden="1" x14ac:dyDescent="0.25">
      <c r="B1505" s="112">
        <v>100124</v>
      </c>
      <c r="C1505" t="s">
        <v>3790</v>
      </c>
      <c r="D1505" s="108">
        <v>0</v>
      </c>
      <c r="E1505" s="81" t="str">
        <f>VLOOKUP(B1505,Table1[[Codigo_servico]:[Subtotal_servico]],9,FALSE)</f>
        <v>M</v>
      </c>
      <c r="F1505" s="109">
        <f>VLOOKUP(B1505,Table1[[Codigo_servico]:[Subtotal_servico]],11,FALSE)</f>
        <v>74.243207958289588</v>
      </c>
      <c r="G1505" s="106">
        <f t="shared" si="23"/>
        <v>0</v>
      </c>
    </row>
    <row r="1506" spans="2:7" hidden="1" x14ac:dyDescent="0.25">
      <c r="B1506" s="112">
        <v>100195</v>
      </c>
      <c r="C1506" t="s">
        <v>3791</v>
      </c>
      <c r="D1506" s="108">
        <v>0</v>
      </c>
      <c r="E1506" s="81" t="str">
        <f>VLOOKUP(B1506,Table1[[Codigo_servico]:[Subtotal_servico]],9,FALSE)</f>
        <v>M</v>
      </c>
      <c r="F1506" s="109">
        <f>VLOOKUP(B1506,Table1[[Codigo_servico]:[Subtotal_servico]],11,FALSE)</f>
        <v>1.6158401538742968</v>
      </c>
      <c r="G1506" s="106">
        <f t="shared" si="23"/>
        <v>0</v>
      </c>
    </row>
    <row r="1507" spans="2:7" hidden="1" x14ac:dyDescent="0.25">
      <c r="B1507" s="112">
        <v>100198</v>
      </c>
      <c r="C1507" t="s">
        <v>3792</v>
      </c>
      <c r="D1507" s="108">
        <v>0</v>
      </c>
      <c r="E1507" s="81" t="str">
        <f>VLOOKUP(B1507,Table1[[Codigo_servico]:[Subtotal_servico]],9,FALSE)</f>
        <v>M</v>
      </c>
      <c r="F1507" s="109">
        <f>VLOOKUP(B1507,Table1[[Codigo_servico]:[Subtotal_servico]],11,FALSE)</f>
        <v>21.300509536908585</v>
      </c>
      <c r="G1507" s="106">
        <f t="shared" si="23"/>
        <v>0</v>
      </c>
    </row>
    <row r="1508" spans="2:7" hidden="1" x14ac:dyDescent="0.25">
      <c r="B1508" s="112">
        <v>100209</v>
      </c>
      <c r="C1508" t="s">
        <v>3793</v>
      </c>
      <c r="D1508" s="108">
        <v>0</v>
      </c>
      <c r="E1508" s="81" t="str">
        <f>VLOOKUP(B1508,Table1[[Codigo_servico]:[Subtotal_servico]],9,FALSE)</f>
        <v>UN</v>
      </c>
      <c r="F1508" s="109">
        <f>VLOOKUP(B1508,Table1[[Codigo_servico]:[Subtotal_servico]],11,FALSE)</f>
        <v>700.10939161879764</v>
      </c>
      <c r="G1508" s="106">
        <f t="shared" si="23"/>
        <v>0</v>
      </c>
    </row>
    <row r="1509" spans="2:7" hidden="1" x14ac:dyDescent="0.25">
      <c r="B1509" s="112">
        <v>100210</v>
      </c>
      <c r="C1509" t="s">
        <v>3794</v>
      </c>
      <c r="D1509" s="108">
        <v>0</v>
      </c>
      <c r="E1509" s="81" t="str">
        <f>VLOOKUP(B1509,Table1[[Codigo_servico]:[Subtotal_servico]],9,FALSE)</f>
        <v>UN</v>
      </c>
      <c r="F1509" s="109">
        <f>VLOOKUP(B1509,Table1[[Codigo_servico]:[Subtotal_servico]],11,FALSE)</f>
        <v>850.88049161879769</v>
      </c>
      <c r="G1509" s="106">
        <f t="shared" si="23"/>
        <v>0</v>
      </c>
    </row>
    <row r="1510" spans="2:7" hidden="1" x14ac:dyDescent="0.25">
      <c r="B1510" s="112">
        <v>100212</v>
      </c>
      <c r="C1510" t="s">
        <v>3795</v>
      </c>
      <c r="D1510" s="108">
        <v>0</v>
      </c>
      <c r="E1510" s="81" t="str">
        <f>VLOOKUP(B1510,Table1[[Codigo_servico]:[Subtotal_servico]],9,FALSE)</f>
        <v>UN</v>
      </c>
      <c r="F1510" s="109">
        <f>VLOOKUP(B1510,Table1[[Codigo_servico]:[Subtotal_servico]],11,FALSE)</f>
        <v>578.17872761879755</v>
      </c>
      <c r="G1510" s="106">
        <f t="shared" si="23"/>
        <v>0</v>
      </c>
    </row>
    <row r="1511" spans="2:7" x14ac:dyDescent="0.25">
      <c r="B1511" s="112">
        <v>100213</v>
      </c>
      <c r="C1511" t="s">
        <v>3796</v>
      </c>
      <c r="D1511" s="108">
        <v>1</v>
      </c>
      <c r="E1511" s="81" t="str">
        <f>VLOOKUP(B1511,Table1[[Codigo_servico]:[Subtotal_servico]],9,FALSE)</f>
        <v>UN</v>
      </c>
      <c r="F1511" s="109">
        <f>VLOOKUP(B1511,Table1[[Codigo_servico]:[Subtotal_servico]],11,FALSE)</f>
        <v>694.12739161879767</v>
      </c>
      <c r="G1511" s="106">
        <f t="shared" si="23"/>
        <v>694.12739161879767</v>
      </c>
    </row>
    <row r="1512" spans="2:7" hidden="1" x14ac:dyDescent="0.25">
      <c r="B1512" s="112">
        <v>100214</v>
      </c>
      <c r="C1512" t="s">
        <v>3797</v>
      </c>
      <c r="D1512" s="108">
        <v>0</v>
      </c>
      <c r="E1512" s="81" t="str">
        <f>VLOOKUP(B1512,Table1[[Codigo_servico]:[Subtotal_servico]],9,FALSE)</f>
        <v>UN</v>
      </c>
      <c r="F1512" s="109">
        <f>VLOOKUP(B1512,Table1[[Codigo_servico]:[Subtotal_servico]],11,FALSE)</f>
        <v>2058.6074838687978</v>
      </c>
      <c r="G1512" s="106">
        <f t="shared" si="23"/>
        <v>0</v>
      </c>
    </row>
    <row r="1513" spans="2:7" x14ac:dyDescent="0.25">
      <c r="B1513" s="112">
        <v>100215</v>
      </c>
      <c r="C1513" t="s">
        <v>3798</v>
      </c>
      <c r="D1513" s="108">
        <v>1</v>
      </c>
      <c r="E1513" s="81" t="str">
        <f>VLOOKUP(B1513,Table1[[Codigo_servico]:[Subtotal_servico]],9,FALSE)</f>
        <v>UN</v>
      </c>
      <c r="F1513" s="109">
        <f>VLOOKUP(B1513,Table1[[Codigo_servico]:[Subtotal_servico]],11,FALSE)</f>
        <v>3695.4169346187978</v>
      </c>
      <c r="G1513" s="106">
        <f t="shared" si="23"/>
        <v>3695.4169346187978</v>
      </c>
    </row>
    <row r="1514" spans="2:7" hidden="1" x14ac:dyDescent="0.25">
      <c r="B1514" s="112">
        <v>100216</v>
      </c>
      <c r="C1514" t="s">
        <v>3799</v>
      </c>
      <c r="D1514" s="108">
        <v>0</v>
      </c>
      <c r="E1514" s="81" t="str">
        <f>VLOOKUP(B1514,Table1[[Codigo_servico]:[Subtotal_servico]],9,FALSE)</f>
        <v>UN</v>
      </c>
      <c r="F1514" s="109">
        <f>VLOOKUP(B1514,Table1[[Codigo_servico]:[Subtotal_servico]],11,FALSE)</f>
        <v>6187.736104618798</v>
      </c>
      <c r="G1514" s="106">
        <f t="shared" si="23"/>
        <v>0</v>
      </c>
    </row>
    <row r="1515" spans="2:7" hidden="1" x14ac:dyDescent="0.25">
      <c r="B1515" s="112">
        <v>100220</v>
      </c>
      <c r="C1515" t="s">
        <v>3800</v>
      </c>
      <c r="D1515" s="108">
        <v>0</v>
      </c>
      <c r="E1515" s="81" t="str">
        <f>VLOOKUP(B1515,Table1[[Codigo_servico]:[Subtotal_servico]],9,FALSE)</f>
        <v>UN</v>
      </c>
      <c r="F1515" s="109">
        <f>VLOOKUP(B1515,Table1[[Codigo_servico]:[Subtotal_servico]],11,FALSE)</f>
        <v>46837.58161294942</v>
      </c>
      <c r="G1515" s="106">
        <f t="shared" si="23"/>
        <v>0</v>
      </c>
    </row>
    <row r="1516" spans="2:7" hidden="1" x14ac:dyDescent="0.25">
      <c r="B1516" s="112">
        <v>100221</v>
      </c>
      <c r="C1516" t="s">
        <v>3801</v>
      </c>
      <c r="D1516" s="108">
        <v>0</v>
      </c>
      <c r="E1516" s="81" t="str">
        <f>VLOOKUP(B1516,Table1[[Codigo_servico]:[Subtotal_servico]],9,FALSE)</f>
        <v>UN</v>
      </c>
      <c r="F1516" s="109">
        <f>VLOOKUP(B1516,Table1[[Codigo_servico]:[Subtotal_servico]],11,FALSE)</f>
        <v>51976.955151729242</v>
      </c>
      <c r="G1516" s="106">
        <f t="shared" si="23"/>
        <v>0</v>
      </c>
    </row>
    <row r="1517" spans="2:7" hidden="1" x14ac:dyDescent="0.25">
      <c r="B1517" s="112">
        <v>100222</v>
      </c>
      <c r="C1517" t="s">
        <v>3802</v>
      </c>
      <c r="D1517" s="108">
        <v>0</v>
      </c>
      <c r="E1517" s="81" t="str">
        <f>VLOOKUP(B1517,Table1[[Codigo_servico]:[Subtotal_servico]],9,FALSE)</f>
        <v>UN</v>
      </c>
      <c r="F1517" s="109">
        <f>VLOOKUP(B1517,Table1[[Codigo_servico]:[Subtotal_servico]],11,FALSE)</f>
        <v>50614.955151729235</v>
      </c>
      <c r="G1517" s="106">
        <f t="shared" si="23"/>
        <v>0</v>
      </c>
    </row>
    <row r="1518" spans="2:7" hidden="1" x14ac:dyDescent="0.25">
      <c r="B1518" s="112">
        <v>100223</v>
      </c>
      <c r="C1518" t="s">
        <v>3803</v>
      </c>
      <c r="D1518" s="108">
        <v>0</v>
      </c>
      <c r="E1518" s="81" t="str">
        <f>VLOOKUP(B1518,Table1[[Codigo_servico]:[Subtotal_servico]],9,FALSE)</f>
        <v>UN</v>
      </c>
      <c r="F1518" s="109">
        <f>VLOOKUP(B1518,Table1[[Codigo_servico]:[Subtotal_servico]],11,FALSE)</f>
        <v>70633.260154105315</v>
      </c>
      <c r="G1518" s="106">
        <f t="shared" si="23"/>
        <v>0</v>
      </c>
    </row>
    <row r="1519" spans="2:7" hidden="1" x14ac:dyDescent="0.25">
      <c r="B1519" s="112">
        <v>100224</v>
      </c>
      <c r="C1519" t="s">
        <v>3804</v>
      </c>
      <c r="D1519" s="108">
        <v>0</v>
      </c>
      <c r="E1519" s="81" t="str">
        <f>VLOOKUP(B1519,Table1[[Codigo_servico]:[Subtotal_servico]],9,FALSE)</f>
        <v>UN</v>
      </c>
      <c r="F1519" s="109">
        <f>VLOOKUP(B1519,Table1[[Codigo_servico]:[Subtotal_servico]],11,FALSE)</f>
        <v>53635.260154105286</v>
      </c>
      <c r="G1519" s="106">
        <f t="shared" si="23"/>
        <v>0</v>
      </c>
    </row>
    <row r="1520" spans="2:7" hidden="1" x14ac:dyDescent="0.25">
      <c r="B1520" s="112">
        <v>100225</v>
      </c>
      <c r="C1520" t="s">
        <v>3805</v>
      </c>
      <c r="D1520" s="108">
        <v>0</v>
      </c>
      <c r="E1520" s="81" t="str">
        <f>VLOOKUP(B1520,Table1[[Codigo_servico]:[Subtotal_servico]],9,FALSE)</f>
        <v>UN</v>
      </c>
      <c r="F1520" s="109">
        <f>VLOOKUP(B1520,Table1[[Codigo_servico]:[Subtotal_servico]],11,FALSE)</f>
        <v>76404.148473905327</v>
      </c>
      <c r="G1520" s="106">
        <f t="shared" si="23"/>
        <v>0</v>
      </c>
    </row>
    <row r="1521" spans="2:7" hidden="1" x14ac:dyDescent="0.25">
      <c r="B1521" s="112">
        <v>100226</v>
      </c>
      <c r="C1521" t="s">
        <v>3806</v>
      </c>
      <c r="D1521" s="108">
        <v>0</v>
      </c>
      <c r="E1521" s="81" t="str">
        <f>VLOOKUP(B1521,Table1[[Codigo_servico]:[Subtotal_servico]],9,FALSE)</f>
        <v>UN</v>
      </c>
      <c r="F1521" s="109">
        <f>VLOOKUP(B1521,Table1[[Codigo_servico]:[Subtotal_servico]],11,FALSE)</f>
        <v>46778.871449068472</v>
      </c>
      <c r="G1521" s="106">
        <f t="shared" si="23"/>
        <v>0</v>
      </c>
    </row>
    <row r="1522" spans="2:7" hidden="1" x14ac:dyDescent="0.25">
      <c r="B1522" s="112">
        <v>100227</v>
      </c>
      <c r="C1522" t="s">
        <v>3807</v>
      </c>
      <c r="D1522" s="108">
        <v>0</v>
      </c>
      <c r="E1522" s="81" t="str">
        <f>VLOOKUP(B1522,Table1[[Codigo_servico]:[Subtotal_servico]],9,FALSE)</f>
        <v>UN</v>
      </c>
      <c r="F1522" s="109">
        <f>VLOOKUP(B1522,Table1[[Codigo_servico]:[Subtotal_servico]],11,FALSE)</f>
        <v>61932.260154105294</v>
      </c>
      <c r="G1522" s="106">
        <f t="shared" si="23"/>
        <v>0</v>
      </c>
    </row>
    <row r="1523" spans="2:7" hidden="1" x14ac:dyDescent="0.25">
      <c r="B1523" s="112">
        <v>100228</v>
      </c>
      <c r="C1523" t="s">
        <v>3808</v>
      </c>
      <c r="D1523" s="108">
        <v>0</v>
      </c>
      <c r="E1523" s="81" t="str">
        <f>VLOOKUP(B1523,Table1[[Codigo_servico]:[Subtotal_servico]],9,FALSE)</f>
        <v>UN</v>
      </c>
      <c r="F1523" s="109">
        <f>VLOOKUP(B1523,Table1[[Codigo_servico]:[Subtotal_servico]],11,FALSE)</f>
        <v>33273.634133627362</v>
      </c>
      <c r="G1523" s="106">
        <f t="shared" si="23"/>
        <v>0</v>
      </c>
    </row>
    <row r="1524" spans="2:7" hidden="1" x14ac:dyDescent="0.25">
      <c r="B1524" s="112">
        <v>100251</v>
      </c>
      <c r="C1524" t="s">
        <v>3788</v>
      </c>
      <c r="D1524" s="108">
        <v>0</v>
      </c>
      <c r="E1524" s="81" t="str">
        <f>VLOOKUP(B1524,Table1[[Codigo_servico]:[Subtotal_servico]],9,FALSE)</f>
        <v>M</v>
      </c>
      <c r="F1524" s="109">
        <f>VLOOKUP(B1524,Table1[[Codigo_servico]:[Subtotal_servico]],11,FALSE)</f>
        <v>39.688310261879771</v>
      </c>
      <c r="G1524" s="106">
        <f t="shared" si="23"/>
        <v>0</v>
      </c>
    </row>
    <row r="1525" spans="2:7" hidden="1" x14ac:dyDescent="0.25">
      <c r="B1525" s="112">
        <v>100252</v>
      </c>
      <c r="C1525" t="s">
        <v>3789</v>
      </c>
      <c r="D1525" s="108">
        <v>0</v>
      </c>
      <c r="E1525" s="81" t="str">
        <f>VLOOKUP(B1525,Table1[[Codigo_servico]:[Subtotal_servico]],9,FALSE)</f>
        <v>M</v>
      </c>
      <c r="F1525" s="109">
        <f>VLOOKUP(B1525,Table1[[Codigo_servico]:[Subtotal_servico]],11,FALSE)</f>
        <v>54.252791610084678</v>
      </c>
      <c r="G1525" s="106">
        <f t="shared" si="23"/>
        <v>0</v>
      </c>
    </row>
    <row r="1526" spans="2:7" hidden="1" x14ac:dyDescent="0.25">
      <c r="B1526" s="112">
        <v>100254</v>
      </c>
      <c r="C1526" t="s">
        <v>3790</v>
      </c>
      <c r="D1526" s="108">
        <v>0</v>
      </c>
      <c r="E1526" s="81" t="str">
        <f>VLOOKUP(B1526,Table1[[Codigo_servico]:[Subtotal_servico]],9,FALSE)</f>
        <v>M</v>
      </c>
      <c r="F1526" s="109">
        <f>VLOOKUP(B1526,Table1[[Codigo_servico]:[Subtotal_servico]],11,FALSE)</f>
        <v>74.243207958289588</v>
      </c>
      <c r="G1526" s="106">
        <f t="shared" si="23"/>
        <v>0</v>
      </c>
    </row>
    <row r="1527" spans="2:7" hidden="1" x14ac:dyDescent="0.25">
      <c r="B1527" s="112">
        <v>100255</v>
      </c>
      <c r="C1527" t="s">
        <v>3809</v>
      </c>
      <c r="D1527" s="108">
        <v>0</v>
      </c>
      <c r="E1527" s="81" t="str">
        <f>VLOOKUP(B1527,Table1[[Codigo_servico]:[Subtotal_servico]],9,FALSE)</f>
        <v>M</v>
      </c>
      <c r="F1527" s="109">
        <f>VLOOKUP(B1527,Table1[[Codigo_servico]:[Subtotal_servico]],11,FALSE)</f>
        <v>89.332764523759536</v>
      </c>
      <c r="G1527" s="106">
        <f t="shared" si="23"/>
        <v>0</v>
      </c>
    </row>
    <row r="1528" spans="2:7" x14ac:dyDescent="0.25">
      <c r="B1528" s="112">
        <v>100261</v>
      </c>
      <c r="C1528" t="s">
        <v>3810</v>
      </c>
      <c r="D1528" s="108">
        <v>150</v>
      </c>
      <c r="E1528" s="81" t="str">
        <f>VLOOKUP(B1528,Table1[[Codigo_servico]:[Subtotal_servico]],9,FALSE)</f>
        <v>M</v>
      </c>
      <c r="F1528" s="109">
        <f>VLOOKUP(B1528,Table1[[Codigo_servico]:[Subtotal_servico]],11,FALSE)</f>
        <v>15.450161030939883</v>
      </c>
      <c r="G1528" s="106">
        <f t="shared" si="23"/>
        <v>2317.5241546409825</v>
      </c>
    </row>
    <row r="1529" spans="2:7" hidden="1" x14ac:dyDescent="0.25">
      <c r="B1529" s="112">
        <v>100262</v>
      </c>
      <c r="C1529" t="s">
        <v>3811</v>
      </c>
      <c r="D1529" s="108">
        <v>0</v>
      </c>
      <c r="E1529" s="81" t="str">
        <f>VLOOKUP(B1529,Table1[[Codigo_servico]:[Subtotal_servico]],9,FALSE)</f>
        <v>M</v>
      </c>
      <c r="F1529" s="109">
        <f>VLOOKUP(B1529,Table1[[Codigo_servico]:[Subtotal_servico]],11,FALSE)</f>
        <v>19.980860672307365</v>
      </c>
      <c r="G1529" s="106">
        <f t="shared" si="23"/>
        <v>0</v>
      </c>
    </row>
    <row r="1530" spans="2:7" x14ac:dyDescent="0.25">
      <c r="B1530" s="112">
        <v>100264</v>
      </c>
      <c r="C1530" t="s">
        <v>3812</v>
      </c>
      <c r="D1530" s="108">
        <v>60</v>
      </c>
      <c r="E1530" s="81" t="str">
        <f>VLOOKUP(B1530,Table1[[Codigo_servico]:[Subtotal_servico]],9,FALSE)</f>
        <v>M</v>
      </c>
      <c r="F1530" s="109">
        <f>VLOOKUP(B1530,Table1[[Codigo_servico]:[Subtotal_servico]],11,FALSE)</f>
        <v>28.666861296409824</v>
      </c>
      <c r="G1530" s="106">
        <f t="shared" si="23"/>
        <v>1720.0116777845894</v>
      </c>
    </row>
    <row r="1531" spans="2:7" hidden="1" x14ac:dyDescent="0.25">
      <c r="B1531" s="112">
        <v>100265</v>
      </c>
      <c r="C1531" t="s">
        <v>3813</v>
      </c>
      <c r="D1531" s="108">
        <v>0</v>
      </c>
      <c r="E1531" s="81" t="str">
        <f>VLOOKUP(B1531,Table1[[Codigo_servico]:[Subtotal_servico]],9,FALSE)</f>
        <v>M</v>
      </c>
      <c r="F1531" s="109">
        <f>VLOOKUP(B1531,Table1[[Codigo_servico]:[Subtotal_servico]],11,FALSE)</f>
        <v>37.034428879144791</v>
      </c>
      <c r="G1531" s="106">
        <f t="shared" si="23"/>
        <v>0</v>
      </c>
    </row>
    <row r="1532" spans="2:7" hidden="1" x14ac:dyDescent="0.25">
      <c r="B1532" s="112">
        <v>100281</v>
      </c>
      <c r="C1532" t="s">
        <v>3814</v>
      </c>
      <c r="D1532" s="108">
        <v>0</v>
      </c>
      <c r="E1532" s="81" t="str">
        <f>VLOOKUP(B1532,Table1[[Codigo_servico]:[Subtotal_servico]],9,FALSE)</f>
        <v>UN</v>
      </c>
      <c r="F1532" s="109">
        <f>VLOOKUP(B1532,Table1[[Codigo_servico]:[Subtotal_servico]],11,FALSE)</f>
        <v>39.297493626768848</v>
      </c>
      <c r="G1532" s="106">
        <f t="shared" si="23"/>
        <v>0</v>
      </c>
    </row>
    <row r="1533" spans="2:7" hidden="1" x14ac:dyDescent="0.25">
      <c r="B1533" s="112">
        <v>100282</v>
      </c>
      <c r="C1533" t="s">
        <v>3815</v>
      </c>
      <c r="D1533" s="108">
        <v>0</v>
      </c>
      <c r="E1533" s="81" t="str">
        <f>VLOOKUP(B1533,Table1[[Codigo_servico]:[Subtotal_servico]],9,FALSE)</f>
        <v>UN</v>
      </c>
      <c r="F1533" s="109">
        <f>VLOOKUP(B1533,Table1[[Codigo_servico]:[Subtotal_servico]],11,FALSE)</f>
        <v>48.127285626768838</v>
      </c>
      <c r="G1533" s="106">
        <f t="shared" si="23"/>
        <v>0</v>
      </c>
    </row>
    <row r="1534" spans="2:7" hidden="1" x14ac:dyDescent="0.25">
      <c r="B1534" s="112">
        <v>100284</v>
      </c>
      <c r="C1534" t="s">
        <v>3816</v>
      </c>
      <c r="D1534" s="108">
        <v>0</v>
      </c>
      <c r="E1534" s="81" t="str">
        <f>VLOOKUP(B1534,Table1[[Codigo_servico]:[Subtotal_servico]],9,FALSE)</f>
        <v>UN</v>
      </c>
      <c r="F1534" s="109">
        <f>VLOOKUP(B1534,Table1[[Codigo_servico]:[Subtotal_servico]],11,FALSE)</f>
        <v>82.558937153247257</v>
      </c>
      <c r="G1534" s="106">
        <f t="shared" si="23"/>
        <v>0</v>
      </c>
    </row>
    <row r="1535" spans="2:7" hidden="1" x14ac:dyDescent="0.25">
      <c r="B1535" s="112">
        <v>100285</v>
      </c>
      <c r="C1535" t="s">
        <v>3817</v>
      </c>
      <c r="D1535" s="108">
        <v>0</v>
      </c>
      <c r="E1535" s="81" t="str">
        <f>VLOOKUP(B1535,Table1[[Codigo_servico]:[Subtotal_servico]],9,FALSE)</f>
        <v>UN</v>
      </c>
      <c r="F1535" s="109">
        <f>VLOOKUP(B1535,Table1[[Codigo_servico]:[Subtotal_servico]],11,FALSE)</f>
        <v>106.72952115324725</v>
      </c>
      <c r="G1535" s="106">
        <f t="shared" si="23"/>
        <v>0</v>
      </c>
    </row>
    <row r="1536" spans="2:7" hidden="1" x14ac:dyDescent="0.25">
      <c r="B1536" s="112">
        <v>100286</v>
      </c>
      <c r="C1536" t="s">
        <v>3818</v>
      </c>
      <c r="D1536" s="108">
        <v>0</v>
      </c>
      <c r="E1536" s="81" t="str">
        <f>VLOOKUP(B1536,Table1[[Codigo_servico]:[Subtotal_servico]],9,FALSE)</f>
        <v>UN</v>
      </c>
      <c r="F1536" s="109">
        <f>VLOOKUP(B1536,Table1[[Codigo_servico]:[Subtotal_servico]],11,FALSE)</f>
        <v>39.895993626768849</v>
      </c>
      <c r="G1536" s="106">
        <f t="shared" si="23"/>
        <v>0</v>
      </c>
    </row>
    <row r="1537" spans="2:7" hidden="1" x14ac:dyDescent="0.25">
      <c r="B1537" s="112">
        <v>100291</v>
      </c>
      <c r="C1537" t="s">
        <v>3819</v>
      </c>
      <c r="D1537" s="108">
        <v>0</v>
      </c>
      <c r="E1537" s="81" t="str">
        <f>VLOOKUP(B1537,Table1[[Codigo_servico]:[Subtotal_servico]],9,FALSE)</f>
        <v>UN</v>
      </c>
      <c r="F1537" s="109">
        <f>VLOOKUP(B1537,Table1[[Codigo_servico]:[Subtotal_servico]],11,FALSE)</f>
        <v>48.808103348204916</v>
      </c>
      <c r="G1537" s="106">
        <f t="shared" si="23"/>
        <v>0</v>
      </c>
    </row>
    <row r="1538" spans="2:7" hidden="1" x14ac:dyDescent="0.25">
      <c r="B1538" s="112">
        <v>100292</v>
      </c>
      <c r="C1538" t="s">
        <v>3820</v>
      </c>
      <c r="D1538" s="108">
        <v>0</v>
      </c>
      <c r="E1538" s="81" t="str">
        <f>VLOOKUP(B1538,Table1[[Codigo_servico]:[Subtotal_servico]],9,FALSE)</f>
        <v>UN</v>
      </c>
      <c r="F1538" s="109">
        <f>VLOOKUP(B1538,Table1[[Codigo_servico]:[Subtotal_servico]],11,FALSE)</f>
        <v>62.320071130939887</v>
      </c>
      <c r="G1538" s="106">
        <f t="shared" si="23"/>
        <v>0</v>
      </c>
    </row>
    <row r="1539" spans="2:7" hidden="1" x14ac:dyDescent="0.25">
      <c r="B1539" s="112">
        <v>100294</v>
      </c>
      <c r="C1539" t="s">
        <v>3821</v>
      </c>
      <c r="D1539" s="108">
        <v>0</v>
      </c>
      <c r="E1539" s="81" t="str">
        <f>VLOOKUP(B1539,Table1[[Codigo_servico]:[Subtotal_servico]],9,FALSE)</f>
        <v>UN</v>
      </c>
      <c r="F1539" s="109">
        <f>VLOOKUP(B1539,Table1[[Codigo_servico]:[Subtotal_servico]],11,FALSE)</f>
        <v>107.85278491367485</v>
      </c>
      <c r="G1539" s="106">
        <f t="shared" si="23"/>
        <v>0</v>
      </c>
    </row>
    <row r="1540" spans="2:7" hidden="1" x14ac:dyDescent="0.25">
      <c r="B1540" s="112">
        <v>100295</v>
      </c>
      <c r="C1540" t="s">
        <v>3822</v>
      </c>
      <c r="D1540" s="108">
        <v>0</v>
      </c>
      <c r="E1540" s="81" t="str">
        <f>VLOOKUP(B1540,Table1[[Codigo_servico]:[Subtotal_servico]],9,FALSE)</f>
        <v>UN</v>
      </c>
      <c r="F1540" s="109">
        <f>VLOOKUP(B1540,Table1[[Codigo_servico]:[Subtotal_servico]],11,FALSE)</f>
        <v>128.50389869640983</v>
      </c>
      <c r="G1540" s="106">
        <f t="shared" si="23"/>
        <v>0</v>
      </c>
    </row>
    <row r="1541" spans="2:7" x14ac:dyDescent="0.25">
      <c r="B1541" s="112">
        <v>100303</v>
      </c>
      <c r="C1541" t="s">
        <v>3823</v>
      </c>
      <c r="D1541" s="108">
        <v>1</v>
      </c>
      <c r="E1541" s="81" t="str">
        <f>VLOOKUP(B1541,Table1[[Codigo_servico]:[Subtotal_servico]],9,FALSE)</f>
        <v>UN</v>
      </c>
      <c r="F1541" s="109">
        <f>VLOOKUP(B1541,Table1[[Codigo_servico]:[Subtotal_servico]],11,FALSE)</f>
        <v>1045.0417426187978</v>
      </c>
      <c r="G1541" s="106">
        <f t="shared" si="23"/>
        <v>1045.0417426187978</v>
      </c>
    </row>
    <row r="1542" spans="2:7" hidden="1" x14ac:dyDescent="0.25">
      <c r="B1542" s="112">
        <v>100304</v>
      </c>
      <c r="C1542" t="s">
        <v>3824</v>
      </c>
      <c r="D1542" s="108">
        <v>0</v>
      </c>
      <c r="E1542" s="81" t="str">
        <f>VLOOKUP(B1542,Table1[[Codigo_servico]:[Subtotal_servico]],9,FALSE)</f>
        <v>UN</v>
      </c>
      <c r="F1542" s="109">
        <f>VLOOKUP(B1542,Table1[[Codigo_servico]:[Subtotal_servico]],11,FALSE)</f>
        <v>1194.7750426187977</v>
      </c>
      <c r="G1542" s="106">
        <f t="shared" si="23"/>
        <v>0</v>
      </c>
    </row>
    <row r="1543" spans="2:7" hidden="1" x14ac:dyDescent="0.25">
      <c r="B1543" s="112">
        <v>100305</v>
      </c>
      <c r="C1543" t="s">
        <v>3825</v>
      </c>
      <c r="D1543" s="108">
        <v>0</v>
      </c>
      <c r="E1543" s="81" t="str">
        <f>VLOOKUP(B1543,Table1[[Codigo_servico]:[Subtotal_servico]],9,FALSE)</f>
        <v>UN</v>
      </c>
      <c r="F1543" s="109">
        <f>VLOOKUP(B1543,Table1[[Codigo_servico]:[Subtotal_servico]],11,FALSE)</f>
        <v>1236.0917426187975</v>
      </c>
      <c r="G1543" s="106">
        <f t="shared" si="23"/>
        <v>0</v>
      </c>
    </row>
    <row r="1544" spans="2:7" hidden="1" x14ac:dyDescent="0.25">
      <c r="B1544" s="112">
        <v>100306</v>
      </c>
      <c r="C1544" t="s">
        <v>3826</v>
      </c>
      <c r="D1544" s="108">
        <v>0</v>
      </c>
      <c r="E1544" s="81" t="str">
        <f>VLOOKUP(B1544,Table1[[Codigo_servico]:[Subtotal_servico]],9,FALSE)</f>
        <v>UN</v>
      </c>
      <c r="F1544" s="109">
        <f>VLOOKUP(B1544,Table1[[Codigo_servico]:[Subtotal_servico]],11,FALSE)</f>
        <v>1755.2667426187977</v>
      </c>
      <c r="G1544" s="106">
        <f t="shared" si="23"/>
        <v>0</v>
      </c>
    </row>
    <row r="1545" spans="2:7" hidden="1" x14ac:dyDescent="0.25">
      <c r="B1545" s="112">
        <v>100307</v>
      </c>
      <c r="C1545" t="s">
        <v>3827</v>
      </c>
      <c r="D1545" s="108">
        <v>0</v>
      </c>
      <c r="E1545" s="81" t="str">
        <f>VLOOKUP(B1545,Table1[[Codigo_servico]:[Subtotal_servico]],9,FALSE)</f>
        <v>UN</v>
      </c>
      <c r="F1545" s="109">
        <f>VLOOKUP(B1545,Table1[[Codigo_servico]:[Subtotal_servico]],11,FALSE)</f>
        <v>1660.5084426187977</v>
      </c>
      <c r="G1545" s="106">
        <f t="shared" si="23"/>
        <v>0</v>
      </c>
    </row>
    <row r="1546" spans="2:7" hidden="1" x14ac:dyDescent="0.25">
      <c r="B1546" s="112">
        <v>100308</v>
      </c>
      <c r="C1546" t="s">
        <v>3828</v>
      </c>
      <c r="D1546" s="108">
        <v>0</v>
      </c>
      <c r="E1546" s="81" t="str">
        <f>VLOOKUP(B1546,Table1[[Codigo_servico]:[Subtotal_servico]],9,FALSE)</f>
        <v>UN</v>
      </c>
      <c r="F1546" s="109">
        <f>VLOOKUP(B1546,Table1[[Codigo_servico]:[Subtotal_servico]],11,FALSE)</f>
        <v>2186.6917426187979</v>
      </c>
      <c r="G1546" s="106">
        <f t="shared" si="23"/>
        <v>0</v>
      </c>
    </row>
    <row r="1547" spans="2:7" hidden="1" x14ac:dyDescent="0.25">
      <c r="B1547" s="112">
        <v>100309</v>
      </c>
      <c r="C1547" t="s">
        <v>3829</v>
      </c>
      <c r="D1547" s="108">
        <v>0</v>
      </c>
      <c r="E1547" s="81" t="str">
        <f>VLOOKUP(B1547,Table1[[Codigo_servico]:[Subtotal_servico]],9,FALSE)</f>
        <v>UN</v>
      </c>
      <c r="F1547" s="109">
        <f>VLOOKUP(B1547,Table1[[Codigo_servico]:[Subtotal_servico]],11,FALSE)</f>
        <v>2568.7750426187977</v>
      </c>
      <c r="G1547" s="106">
        <f t="shared" si="23"/>
        <v>0</v>
      </c>
    </row>
    <row r="1548" spans="2:7" hidden="1" x14ac:dyDescent="0.25">
      <c r="B1548" s="112">
        <v>100310</v>
      </c>
      <c r="C1548" t="s">
        <v>3830</v>
      </c>
      <c r="D1548" s="108">
        <v>0</v>
      </c>
      <c r="E1548" s="81" t="str">
        <f>VLOOKUP(B1548,Table1[[Codigo_servico]:[Subtotal_servico]],9,FALSE)</f>
        <v>UN</v>
      </c>
      <c r="F1548" s="109">
        <f>VLOOKUP(B1548,Table1[[Codigo_servico]:[Subtotal_servico]],11,FALSE)</f>
        <v>3729.5252464656551</v>
      </c>
      <c r="G1548" s="106">
        <f t="shared" si="23"/>
        <v>0</v>
      </c>
    </row>
    <row r="1549" spans="2:7" hidden="1" x14ac:dyDescent="0.25">
      <c r="B1549" s="112">
        <v>100311</v>
      </c>
      <c r="C1549" t="s">
        <v>3831</v>
      </c>
      <c r="D1549" s="108">
        <v>0</v>
      </c>
      <c r="E1549" s="81" t="str">
        <f>VLOOKUP(B1549,Table1[[Codigo_servico]:[Subtotal_servico]],9,FALSE)</f>
        <v>UN</v>
      </c>
      <c r="F1549" s="109">
        <f>VLOOKUP(B1549,Table1[[Codigo_servico]:[Subtotal_servico]],11,FALSE)</f>
        <v>4117.1252464656554</v>
      </c>
      <c r="G1549" s="106">
        <f t="shared" si="23"/>
        <v>0</v>
      </c>
    </row>
    <row r="1550" spans="2:7" hidden="1" x14ac:dyDescent="0.25">
      <c r="B1550" s="112">
        <v>100312</v>
      </c>
      <c r="C1550" t="s">
        <v>3832</v>
      </c>
      <c r="D1550" s="108">
        <v>0</v>
      </c>
      <c r="E1550" s="81" t="str">
        <f>VLOOKUP(B1550,Table1[[Codigo_servico]:[Subtotal_servico]],9,FALSE)</f>
        <v>UN</v>
      </c>
      <c r="F1550" s="109">
        <f>VLOOKUP(B1550,Table1[[Codigo_servico]:[Subtotal_servico]],11,FALSE)</f>
        <v>6468.6495464656555</v>
      </c>
      <c r="G1550" s="106">
        <f t="shared" si="23"/>
        <v>0</v>
      </c>
    </row>
    <row r="1551" spans="2:7" hidden="1" x14ac:dyDescent="0.25">
      <c r="B1551" s="112">
        <v>100313</v>
      </c>
      <c r="C1551" t="s">
        <v>3833</v>
      </c>
      <c r="D1551" s="108">
        <v>0</v>
      </c>
      <c r="E1551" s="81" t="str">
        <f>VLOOKUP(B1551,Table1[[Codigo_servico]:[Subtotal_servico]],9,FALSE)</f>
        <v>UN</v>
      </c>
      <c r="F1551" s="109">
        <f>VLOOKUP(B1551,Table1[[Codigo_servico]:[Subtotal_servico]],11,FALSE)</f>
        <v>9066.9252464656547</v>
      </c>
      <c r="G1551" s="106">
        <f t="shared" si="23"/>
        <v>0</v>
      </c>
    </row>
    <row r="1552" spans="2:7" hidden="1" x14ac:dyDescent="0.25">
      <c r="B1552" s="112">
        <v>100314</v>
      </c>
      <c r="C1552" t="s">
        <v>3834</v>
      </c>
      <c r="D1552" s="108">
        <v>0</v>
      </c>
      <c r="E1552" s="81" t="str">
        <f>VLOOKUP(B1552,Table1[[Codigo_servico]:[Subtotal_servico]],9,FALSE)</f>
        <v>UN</v>
      </c>
      <c r="F1552" s="109">
        <f>VLOOKUP(B1552,Table1[[Codigo_servico]:[Subtotal_servico]],11,FALSE)</f>
        <v>11827.496246465653</v>
      </c>
      <c r="G1552" s="106">
        <f t="shared" si="23"/>
        <v>0</v>
      </c>
    </row>
    <row r="1553" spans="2:7" hidden="1" x14ac:dyDescent="0.25">
      <c r="B1553" s="112">
        <v>100342</v>
      </c>
      <c r="C1553" t="s">
        <v>3835</v>
      </c>
      <c r="D1553" s="108">
        <v>0</v>
      </c>
      <c r="E1553" s="81" t="str">
        <f>VLOOKUP(B1553,Table1[[Codigo_servico]:[Subtotal_servico]],9,FALSE)</f>
        <v>M</v>
      </c>
      <c r="F1553" s="109">
        <f>VLOOKUP(B1553,Table1[[Codigo_servico]:[Subtotal_servico]],11,FALSE)</f>
        <v>58.417841610084672</v>
      </c>
      <c r="G1553" s="106">
        <f t="shared" si="23"/>
        <v>0</v>
      </c>
    </row>
    <row r="1554" spans="2:7" hidden="1" x14ac:dyDescent="0.25">
      <c r="B1554" s="112">
        <v>100344</v>
      </c>
      <c r="C1554" t="s">
        <v>3836</v>
      </c>
      <c r="D1554" s="108">
        <v>0</v>
      </c>
      <c r="E1554" s="81" t="str">
        <f>VLOOKUP(B1554,Table1[[Codigo_servico]:[Subtotal_servico]],9,FALSE)</f>
        <v>M</v>
      </c>
      <c r="F1554" s="109">
        <f>VLOOKUP(B1554,Table1[[Codigo_servico]:[Subtotal_servico]],11,FALSE)</f>
        <v>77.081707958289599</v>
      </c>
      <c r="G1554" s="106">
        <f t="shared" si="23"/>
        <v>0</v>
      </c>
    </row>
    <row r="1555" spans="2:7" hidden="1" x14ac:dyDescent="0.25">
      <c r="B1555" s="112">
        <v>100352</v>
      </c>
      <c r="C1555" t="s">
        <v>3815</v>
      </c>
      <c r="D1555" s="108">
        <v>0</v>
      </c>
      <c r="E1555" s="81" t="str">
        <f>VLOOKUP(B1555,Table1[[Codigo_servico]:[Subtotal_servico]],9,FALSE)</f>
        <v>UN</v>
      </c>
      <c r="F1555" s="109">
        <f>VLOOKUP(B1555,Table1[[Codigo_servico]:[Subtotal_servico]],11,FALSE)</f>
        <v>48.127285626768838</v>
      </c>
      <c r="G1555" s="106">
        <f t="shared" ref="G1555:G1618" si="24">D1555*F1555</f>
        <v>0</v>
      </c>
    </row>
    <row r="1556" spans="2:7" hidden="1" x14ac:dyDescent="0.25">
      <c r="B1556" s="112">
        <v>100354</v>
      </c>
      <c r="C1556" t="s">
        <v>3816</v>
      </c>
      <c r="D1556" s="108">
        <v>0</v>
      </c>
      <c r="E1556" s="81" t="str">
        <f>VLOOKUP(B1556,Table1[[Codigo_servico]:[Subtotal_servico]],9,FALSE)</f>
        <v>UN</v>
      </c>
      <c r="F1556" s="109">
        <f>VLOOKUP(B1556,Table1[[Codigo_servico]:[Subtotal_servico]],11,FALSE)</f>
        <v>82.558937153247257</v>
      </c>
      <c r="G1556" s="106">
        <f t="shared" si="24"/>
        <v>0</v>
      </c>
    </row>
    <row r="1557" spans="2:7" hidden="1" x14ac:dyDescent="0.25">
      <c r="B1557" s="112">
        <v>100362</v>
      </c>
      <c r="C1557" t="s">
        <v>3837</v>
      </c>
      <c r="D1557" s="108">
        <v>0</v>
      </c>
      <c r="E1557" s="81" t="str">
        <f>VLOOKUP(B1557,Table1[[Codigo_servico]:[Subtotal_servico]],9,FALSE)</f>
        <v>UN</v>
      </c>
      <c r="F1557" s="109">
        <f>VLOOKUP(B1557,Table1[[Codigo_servico]:[Subtotal_servico]],11,FALSE)</f>
        <v>76.819037626768846</v>
      </c>
      <c r="G1557" s="106">
        <f t="shared" si="24"/>
        <v>0</v>
      </c>
    </row>
    <row r="1558" spans="2:7" hidden="1" x14ac:dyDescent="0.25">
      <c r="B1558" s="112">
        <v>100364</v>
      </c>
      <c r="C1558" t="s">
        <v>3838</v>
      </c>
      <c r="D1558" s="108">
        <v>0</v>
      </c>
      <c r="E1558" s="81" t="str">
        <f>VLOOKUP(B1558,Table1[[Codigo_servico]:[Subtotal_servico]],9,FALSE)</f>
        <v>UN</v>
      </c>
      <c r="F1558" s="109">
        <f>VLOOKUP(B1558,Table1[[Codigo_servico]:[Subtotal_servico]],11,FALSE)</f>
        <v>121.08629315324725</v>
      </c>
      <c r="G1558" s="106">
        <f t="shared" si="24"/>
        <v>0</v>
      </c>
    </row>
    <row r="1559" spans="2:7" hidden="1" x14ac:dyDescent="0.25">
      <c r="B1559" s="112">
        <v>100365</v>
      </c>
      <c r="C1559" t="s">
        <v>3839</v>
      </c>
      <c r="D1559" s="108">
        <v>0</v>
      </c>
      <c r="E1559" s="81" t="str">
        <f>VLOOKUP(B1559,Table1[[Codigo_servico]:[Subtotal_servico]],9,FALSE)</f>
        <v>UN</v>
      </c>
      <c r="F1559" s="109">
        <f>VLOOKUP(B1559,Table1[[Codigo_servico]:[Subtotal_servico]],11,FALSE)</f>
        <v>164.36605115324724</v>
      </c>
      <c r="G1559" s="106">
        <f t="shared" si="24"/>
        <v>0</v>
      </c>
    </row>
    <row r="1560" spans="2:7" hidden="1" x14ac:dyDescent="0.25">
      <c r="B1560" s="112">
        <v>100366</v>
      </c>
      <c r="C1560" t="s">
        <v>3840</v>
      </c>
      <c r="D1560" s="108">
        <v>0</v>
      </c>
      <c r="E1560" s="81" t="str">
        <f>VLOOKUP(B1560,Table1[[Codigo_servico]:[Subtotal_servico]],9,FALSE)</f>
        <v>UN</v>
      </c>
      <c r="F1560" s="109">
        <f>VLOOKUP(B1560,Table1[[Codigo_servico]:[Subtotal_servico]],11,FALSE)</f>
        <v>270.67941250145219</v>
      </c>
      <c r="G1560" s="106">
        <f t="shared" si="24"/>
        <v>0</v>
      </c>
    </row>
    <row r="1561" spans="2:7" hidden="1" x14ac:dyDescent="0.25">
      <c r="B1561" s="112">
        <v>100367</v>
      </c>
      <c r="C1561" t="s">
        <v>3841</v>
      </c>
      <c r="D1561" s="108">
        <v>0</v>
      </c>
      <c r="E1561" s="81" t="str">
        <f>VLOOKUP(B1561,Table1[[Codigo_servico]:[Subtotal_servico]],9,FALSE)</f>
        <v>UN</v>
      </c>
      <c r="F1561" s="109">
        <f>VLOOKUP(B1561,Table1[[Codigo_servico]:[Subtotal_servico]],11,FALSE)</f>
        <v>308.26907050145212</v>
      </c>
      <c r="G1561" s="106">
        <f t="shared" si="24"/>
        <v>0</v>
      </c>
    </row>
    <row r="1562" spans="2:7" hidden="1" x14ac:dyDescent="0.25">
      <c r="B1562" s="112">
        <v>100368</v>
      </c>
      <c r="C1562" t="s">
        <v>3842</v>
      </c>
      <c r="D1562" s="108">
        <v>0</v>
      </c>
      <c r="E1562" s="81" t="str">
        <f>VLOOKUP(B1562,Table1[[Codigo_servico]:[Subtotal_servico]],9,FALSE)</f>
        <v>UN</v>
      </c>
      <c r="F1562" s="109">
        <f>VLOOKUP(B1562,Table1[[Codigo_servico]:[Subtotal_servico]],11,FALSE)</f>
        <v>535.85089638447755</v>
      </c>
      <c r="G1562" s="106">
        <f t="shared" si="24"/>
        <v>0</v>
      </c>
    </row>
    <row r="1563" spans="2:7" hidden="1" x14ac:dyDescent="0.25">
      <c r="B1563" s="112">
        <v>100372</v>
      </c>
      <c r="C1563" t="s">
        <v>3843</v>
      </c>
      <c r="D1563" s="108">
        <v>0</v>
      </c>
      <c r="E1563" s="81" t="str">
        <f>VLOOKUP(B1563,Table1[[Codigo_servico]:[Subtotal_servico]],9,FALSE)</f>
        <v>UN</v>
      </c>
      <c r="F1563" s="109">
        <f>VLOOKUP(B1563,Table1[[Codigo_servico]:[Subtotal_servico]],11,FALSE)</f>
        <v>52.060137626768849</v>
      </c>
      <c r="G1563" s="106">
        <f t="shared" si="24"/>
        <v>0</v>
      </c>
    </row>
    <row r="1564" spans="2:7" hidden="1" x14ac:dyDescent="0.25">
      <c r="B1564" s="112">
        <v>100373</v>
      </c>
      <c r="C1564" t="s">
        <v>3844</v>
      </c>
      <c r="D1564" s="108">
        <v>0</v>
      </c>
      <c r="E1564" s="81" t="str">
        <f>VLOOKUP(B1564,Table1[[Codigo_servico]:[Subtotal_servico]],9,FALSE)</f>
        <v>UN</v>
      </c>
      <c r="F1564" s="109">
        <f>VLOOKUP(B1564,Table1[[Codigo_servico]:[Subtotal_servico]],11,FALSE)</f>
        <v>78.072335153247252</v>
      </c>
      <c r="G1564" s="106">
        <f t="shared" si="24"/>
        <v>0</v>
      </c>
    </row>
    <row r="1565" spans="2:7" hidden="1" x14ac:dyDescent="0.25">
      <c r="B1565" s="112">
        <v>100374</v>
      </c>
      <c r="C1565" t="s">
        <v>3845</v>
      </c>
      <c r="D1565" s="108">
        <v>0</v>
      </c>
      <c r="E1565" s="81" t="str">
        <f>VLOOKUP(B1565,Table1[[Codigo_servico]:[Subtotal_servico]],9,FALSE)</f>
        <v>UN</v>
      </c>
      <c r="F1565" s="109">
        <f>VLOOKUP(B1565,Table1[[Codigo_servico]:[Subtotal_servico]],11,FALSE)</f>
        <v>87.159393153247265</v>
      </c>
      <c r="G1565" s="106">
        <f t="shared" si="24"/>
        <v>0</v>
      </c>
    </row>
    <row r="1566" spans="2:7" hidden="1" x14ac:dyDescent="0.25">
      <c r="B1566" s="112">
        <v>100375</v>
      </c>
      <c r="C1566" t="s">
        <v>3846</v>
      </c>
      <c r="D1566" s="108">
        <v>0</v>
      </c>
      <c r="E1566" s="81" t="str">
        <f>VLOOKUP(B1566,Table1[[Codigo_servico]:[Subtotal_servico]],9,FALSE)</f>
        <v>UN</v>
      </c>
      <c r="F1566" s="109">
        <f>VLOOKUP(B1566,Table1[[Codigo_servico]:[Subtotal_servico]],11,FALSE)</f>
        <v>114.50355115324726</v>
      </c>
      <c r="G1566" s="106">
        <f t="shared" si="24"/>
        <v>0</v>
      </c>
    </row>
    <row r="1567" spans="2:7" hidden="1" x14ac:dyDescent="0.25">
      <c r="B1567" s="112">
        <v>100376</v>
      </c>
      <c r="C1567" t="s">
        <v>3847</v>
      </c>
      <c r="D1567" s="108">
        <v>0</v>
      </c>
      <c r="E1567" s="81" t="str">
        <f>VLOOKUP(B1567,Table1[[Codigo_servico]:[Subtotal_servico]],9,FALSE)</f>
        <v>UN</v>
      </c>
      <c r="F1567" s="109">
        <f>VLOOKUP(B1567,Table1[[Codigo_servico]:[Subtotal_servico]],11,FALSE)</f>
        <v>181.12521250145215</v>
      </c>
      <c r="G1567" s="106">
        <f t="shared" si="24"/>
        <v>0</v>
      </c>
    </row>
    <row r="1568" spans="2:7" hidden="1" x14ac:dyDescent="0.25">
      <c r="B1568" s="112">
        <v>100377</v>
      </c>
      <c r="C1568" t="s">
        <v>3848</v>
      </c>
      <c r="D1568" s="108">
        <v>0</v>
      </c>
      <c r="E1568" s="81" t="str">
        <f>VLOOKUP(B1568,Table1[[Codigo_servico]:[Subtotal_servico]],9,FALSE)</f>
        <v>UN</v>
      </c>
      <c r="F1568" s="109">
        <f>VLOOKUP(B1568,Table1[[Codigo_servico]:[Subtotal_servico]],11,FALSE)</f>
        <v>240.04667050145218</v>
      </c>
      <c r="G1568" s="106">
        <f t="shared" si="24"/>
        <v>0</v>
      </c>
    </row>
    <row r="1569" spans="2:7" hidden="1" x14ac:dyDescent="0.25">
      <c r="B1569" s="112">
        <v>100378</v>
      </c>
      <c r="C1569" t="s">
        <v>3849</v>
      </c>
      <c r="D1569" s="108">
        <v>0</v>
      </c>
      <c r="E1569" s="81" t="str">
        <f>VLOOKUP(B1569,Table1[[Codigo_servico]:[Subtotal_servico]],9,FALSE)</f>
        <v>UN</v>
      </c>
      <c r="F1569" s="109">
        <f>VLOOKUP(B1569,Table1[[Codigo_servico]:[Subtotal_servico]],11,FALSE)</f>
        <v>396.16459638447759</v>
      </c>
      <c r="G1569" s="106">
        <f t="shared" si="24"/>
        <v>0</v>
      </c>
    </row>
    <row r="1570" spans="2:7" hidden="1" x14ac:dyDescent="0.25">
      <c r="B1570" s="112">
        <v>100390</v>
      </c>
      <c r="C1570" t="s">
        <v>3850</v>
      </c>
      <c r="D1570" s="108">
        <v>0</v>
      </c>
      <c r="E1570" s="81" t="str">
        <f>VLOOKUP(B1570,Table1[[Codigo_servico]:[Subtotal_servico]],9,FALSE)</f>
        <v>UN</v>
      </c>
      <c r="F1570" s="109">
        <f>VLOOKUP(B1570,Table1[[Codigo_servico]:[Subtotal_servico]],11,FALSE)</f>
        <v>70.19435045155987</v>
      </c>
      <c r="G1570" s="106">
        <f t="shared" si="24"/>
        <v>0</v>
      </c>
    </row>
    <row r="1571" spans="2:7" hidden="1" x14ac:dyDescent="0.25">
      <c r="B1571" s="112">
        <v>100402</v>
      </c>
      <c r="C1571" t="s">
        <v>3788</v>
      </c>
      <c r="D1571" s="108">
        <v>0</v>
      </c>
      <c r="E1571" s="81" t="str">
        <f>VLOOKUP(B1571,Table1[[Codigo_servico]:[Subtotal_servico]],9,FALSE)</f>
        <v>M</v>
      </c>
      <c r="F1571" s="109">
        <f>VLOOKUP(B1571,Table1[[Codigo_servico]:[Subtotal_servico]],11,FALSE)</f>
        <v>39.688310261879764</v>
      </c>
      <c r="G1571" s="106">
        <f t="shared" si="24"/>
        <v>0</v>
      </c>
    </row>
    <row r="1572" spans="2:7" hidden="1" x14ac:dyDescent="0.25">
      <c r="B1572" s="112">
        <v>100403</v>
      </c>
      <c r="C1572" t="s">
        <v>3789</v>
      </c>
      <c r="D1572" s="108">
        <v>0</v>
      </c>
      <c r="E1572" s="81" t="str">
        <f>VLOOKUP(B1572,Table1[[Codigo_servico]:[Subtotal_servico]],9,FALSE)</f>
        <v>M</v>
      </c>
      <c r="F1572" s="109">
        <f>VLOOKUP(B1572,Table1[[Codigo_servico]:[Subtotal_servico]],11,FALSE)</f>
        <v>54.252791610084685</v>
      </c>
      <c r="G1572" s="106">
        <f t="shared" si="24"/>
        <v>0</v>
      </c>
    </row>
    <row r="1573" spans="2:7" hidden="1" x14ac:dyDescent="0.25">
      <c r="B1573" s="112">
        <v>100404</v>
      </c>
      <c r="C1573" t="s">
        <v>3851</v>
      </c>
      <c r="D1573" s="108">
        <v>0</v>
      </c>
      <c r="E1573" s="81" t="str">
        <f>VLOOKUP(B1573,Table1[[Codigo_servico]:[Subtotal_servico]],9,FALSE)</f>
        <v>M</v>
      </c>
      <c r="F1573" s="109">
        <f>VLOOKUP(B1573,Table1[[Codigo_servico]:[Subtotal_servico]],11,FALSE)</f>
        <v>63.28280139281965</v>
      </c>
      <c r="G1573" s="106">
        <f t="shared" si="24"/>
        <v>0</v>
      </c>
    </row>
    <row r="1574" spans="2:7" hidden="1" x14ac:dyDescent="0.25">
      <c r="B1574" s="112">
        <v>100405</v>
      </c>
      <c r="C1574" t="s">
        <v>3790</v>
      </c>
      <c r="D1574" s="108">
        <v>0</v>
      </c>
      <c r="E1574" s="81" t="str">
        <f>VLOOKUP(B1574,Table1[[Codigo_servico]:[Subtotal_servico]],9,FALSE)</f>
        <v>M</v>
      </c>
      <c r="F1574" s="109">
        <f>VLOOKUP(B1574,Table1[[Codigo_servico]:[Subtotal_servico]],11,FALSE)</f>
        <v>74.243207958289588</v>
      </c>
      <c r="G1574" s="106">
        <f t="shared" si="24"/>
        <v>0</v>
      </c>
    </row>
    <row r="1575" spans="2:7" hidden="1" x14ac:dyDescent="0.25">
      <c r="B1575" s="112">
        <v>100406</v>
      </c>
      <c r="C1575" t="s">
        <v>3809</v>
      </c>
      <c r="D1575" s="108">
        <v>0</v>
      </c>
      <c r="E1575" s="81" t="str">
        <f>VLOOKUP(B1575,Table1[[Codigo_servico]:[Subtotal_servico]],9,FALSE)</f>
        <v>M</v>
      </c>
      <c r="F1575" s="109">
        <f>VLOOKUP(B1575,Table1[[Codigo_servico]:[Subtotal_servico]],11,FALSE)</f>
        <v>89.332764523759536</v>
      </c>
      <c r="G1575" s="106">
        <f t="shared" si="24"/>
        <v>0</v>
      </c>
    </row>
    <row r="1576" spans="2:7" hidden="1" x14ac:dyDescent="0.25">
      <c r="B1576" s="112">
        <v>100407</v>
      </c>
      <c r="C1576" t="s">
        <v>3852</v>
      </c>
      <c r="D1576" s="108">
        <v>0</v>
      </c>
      <c r="E1576" s="81" t="str">
        <f>VLOOKUP(B1576,Table1[[Codigo_servico]:[Subtotal_servico]],9,FALSE)</f>
        <v>M</v>
      </c>
      <c r="F1576" s="109">
        <f>VLOOKUP(B1576,Table1[[Codigo_servico]:[Subtotal_servico]],11,FALSE)</f>
        <v>111.59713508922945</v>
      </c>
      <c r="G1576" s="106">
        <f t="shared" si="24"/>
        <v>0</v>
      </c>
    </row>
    <row r="1577" spans="2:7" hidden="1" x14ac:dyDescent="0.25">
      <c r="B1577" s="112">
        <v>100408</v>
      </c>
      <c r="C1577" t="s">
        <v>3853</v>
      </c>
      <c r="D1577" s="108">
        <v>0</v>
      </c>
      <c r="E1577" s="81" t="str">
        <f>VLOOKUP(B1577,Table1[[Codigo_servico]:[Subtotal_servico]],9,FALSE)</f>
        <v>M</v>
      </c>
      <c r="F1577" s="109">
        <f>VLOOKUP(B1577,Table1[[Codigo_servico]:[Subtotal_servico]],11,FALSE)</f>
        <v>123.81164965469941</v>
      </c>
      <c r="G1577" s="106">
        <f t="shared" si="24"/>
        <v>0</v>
      </c>
    </row>
    <row r="1578" spans="2:7" hidden="1" x14ac:dyDescent="0.25">
      <c r="B1578" s="112">
        <v>100409</v>
      </c>
      <c r="C1578" t="s">
        <v>3854</v>
      </c>
      <c r="D1578" s="108">
        <v>0</v>
      </c>
      <c r="E1578" s="81" t="str">
        <f>VLOOKUP(B1578,Table1[[Codigo_servico]:[Subtotal_servico]],9,FALSE)</f>
        <v>M</v>
      </c>
      <c r="F1578" s="109">
        <f>VLOOKUP(B1578,Table1[[Codigo_servico]:[Subtotal_servico]],11,FALSE)</f>
        <v>159.34021611153685</v>
      </c>
      <c r="G1578" s="106">
        <f t="shared" si="24"/>
        <v>0</v>
      </c>
    </row>
    <row r="1579" spans="2:7" hidden="1" x14ac:dyDescent="0.25">
      <c r="B1579" s="112">
        <v>100462</v>
      </c>
      <c r="C1579" t="s">
        <v>3810</v>
      </c>
      <c r="D1579" s="108">
        <v>0</v>
      </c>
      <c r="E1579" s="81" t="str">
        <f>VLOOKUP(B1579,Table1[[Codigo_servico]:[Subtotal_servico]],9,FALSE)</f>
        <v>M</v>
      </c>
      <c r="F1579" s="109">
        <f>VLOOKUP(B1579,Table1[[Codigo_servico]:[Subtotal_servico]],11,FALSE)</f>
        <v>15.450161030939885</v>
      </c>
      <c r="G1579" s="106">
        <f t="shared" si="24"/>
        <v>0</v>
      </c>
    </row>
    <row r="1580" spans="2:7" hidden="1" x14ac:dyDescent="0.25">
      <c r="B1580" s="112">
        <v>100463</v>
      </c>
      <c r="C1580" t="s">
        <v>3811</v>
      </c>
      <c r="D1580" s="108">
        <v>0</v>
      </c>
      <c r="E1580" s="81" t="str">
        <f>VLOOKUP(B1580,Table1[[Codigo_servico]:[Subtotal_servico]],9,FALSE)</f>
        <v>M</v>
      </c>
      <c r="F1580" s="109">
        <f>VLOOKUP(B1580,Table1[[Codigo_servico]:[Subtotal_servico]],11,FALSE)</f>
        <v>19.980860672307369</v>
      </c>
      <c r="G1580" s="106">
        <f t="shared" si="24"/>
        <v>0</v>
      </c>
    </row>
    <row r="1581" spans="2:7" hidden="1" x14ac:dyDescent="0.25">
      <c r="B1581" s="112">
        <v>100464</v>
      </c>
      <c r="C1581" t="s">
        <v>3855</v>
      </c>
      <c r="D1581" s="108">
        <v>0</v>
      </c>
      <c r="E1581" s="81" t="str">
        <f>VLOOKUP(B1581,Table1[[Codigo_servico]:[Subtotal_servico]],9,FALSE)</f>
        <v>M</v>
      </c>
      <c r="F1581" s="109">
        <f>VLOOKUP(B1581,Table1[[Codigo_servico]:[Subtotal_servico]],11,FALSE)</f>
        <v>24.438630313674853</v>
      </c>
      <c r="G1581" s="106">
        <f t="shared" si="24"/>
        <v>0</v>
      </c>
    </row>
    <row r="1582" spans="2:7" hidden="1" x14ac:dyDescent="0.25">
      <c r="B1582" s="112">
        <v>100465</v>
      </c>
      <c r="C1582" t="s">
        <v>3812</v>
      </c>
      <c r="D1582" s="108">
        <v>0</v>
      </c>
      <c r="E1582" s="81" t="str">
        <f>VLOOKUP(B1582,Table1[[Codigo_servico]:[Subtotal_servico]],9,FALSE)</f>
        <v>M</v>
      </c>
      <c r="F1582" s="109">
        <f>VLOOKUP(B1582,Table1[[Codigo_servico]:[Subtotal_servico]],11,FALSE)</f>
        <v>28.666861296409824</v>
      </c>
      <c r="G1582" s="106">
        <f t="shared" si="24"/>
        <v>0</v>
      </c>
    </row>
    <row r="1583" spans="2:7" hidden="1" x14ac:dyDescent="0.25">
      <c r="B1583" s="112">
        <v>100466</v>
      </c>
      <c r="C1583" t="s">
        <v>3813</v>
      </c>
      <c r="D1583" s="108">
        <v>0</v>
      </c>
      <c r="E1583" s="81" t="str">
        <f>VLOOKUP(B1583,Table1[[Codigo_servico]:[Subtotal_servico]],9,FALSE)</f>
        <v>M</v>
      </c>
      <c r="F1583" s="109">
        <f>VLOOKUP(B1583,Table1[[Codigo_servico]:[Subtotal_servico]],11,FALSE)</f>
        <v>37.034428879144798</v>
      </c>
      <c r="G1583" s="106">
        <f t="shared" si="24"/>
        <v>0</v>
      </c>
    </row>
    <row r="1584" spans="2:7" hidden="1" x14ac:dyDescent="0.25">
      <c r="B1584" s="112">
        <v>100467</v>
      </c>
      <c r="C1584" t="s">
        <v>3856</v>
      </c>
      <c r="D1584" s="108">
        <v>0</v>
      </c>
      <c r="E1584" s="81" t="str">
        <f>VLOOKUP(B1584,Table1[[Codigo_servico]:[Subtotal_servico]],9,FALSE)</f>
        <v>M</v>
      </c>
      <c r="F1584" s="109">
        <f>VLOOKUP(B1584,Table1[[Codigo_servico]:[Subtotal_servico]],11,FALSE)</f>
        <v>52.153054494614736</v>
      </c>
      <c r="G1584" s="106">
        <f t="shared" si="24"/>
        <v>0</v>
      </c>
    </row>
    <row r="1585" spans="2:7" hidden="1" x14ac:dyDescent="0.25">
      <c r="B1585" s="112">
        <v>100468</v>
      </c>
      <c r="C1585" t="s">
        <v>3857</v>
      </c>
      <c r="D1585" s="108">
        <v>0</v>
      </c>
      <c r="E1585" s="81" t="str">
        <f>VLOOKUP(B1585,Table1[[Codigo_servico]:[Subtotal_servico]],9,FALSE)</f>
        <v>M</v>
      </c>
      <c r="F1585" s="109">
        <f>VLOOKUP(B1585,Table1[[Codigo_servico]:[Subtotal_servico]],11,FALSE)</f>
        <v>59.677040727349706</v>
      </c>
      <c r="G1585" s="106">
        <f t="shared" si="24"/>
        <v>0</v>
      </c>
    </row>
    <row r="1586" spans="2:7" hidden="1" x14ac:dyDescent="0.25">
      <c r="B1586" s="112">
        <v>100469</v>
      </c>
      <c r="C1586" t="s">
        <v>3858</v>
      </c>
      <c r="D1586" s="108">
        <v>0</v>
      </c>
      <c r="E1586" s="81" t="str">
        <f>VLOOKUP(B1586,Table1[[Codigo_servico]:[Subtotal_servico]],9,FALSE)</f>
        <v>M</v>
      </c>
      <c r="F1586" s="109">
        <f>VLOOKUP(B1586,Table1[[Codigo_servico]:[Subtotal_servico]],11,FALSE)</f>
        <v>78.547088810084674</v>
      </c>
      <c r="G1586" s="106">
        <f t="shared" si="24"/>
        <v>0</v>
      </c>
    </row>
    <row r="1587" spans="2:7" hidden="1" x14ac:dyDescent="0.25">
      <c r="B1587" s="112">
        <v>100498</v>
      </c>
      <c r="C1587" t="s">
        <v>3792</v>
      </c>
      <c r="D1587" s="108">
        <v>0</v>
      </c>
      <c r="E1587" s="81" t="str">
        <f>VLOOKUP(B1587,Table1[[Codigo_servico]:[Subtotal_servico]],9,FALSE)</f>
        <v>M</v>
      </c>
      <c r="F1587" s="109">
        <f>VLOOKUP(B1587,Table1[[Codigo_servico]:[Subtotal_servico]],11,FALSE)</f>
        <v>21.300509536908585</v>
      </c>
      <c r="G1587" s="106">
        <f t="shared" si="24"/>
        <v>0</v>
      </c>
    </row>
    <row r="1588" spans="2:7" x14ac:dyDescent="0.25">
      <c r="B1588" s="112">
        <v>100502</v>
      </c>
      <c r="C1588" t="s">
        <v>3814</v>
      </c>
      <c r="D1588" s="108">
        <v>8</v>
      </c>
      <c r="E1588" s="81" t="str">
        <f>VLOOKUP(B1588,Table1[[Codigo_servico]:[Subtotal_servico]],9,FALSE)</f>
        <v>UN</v>
      </c>
      <c r="F1588" s="109">
        <f>VLOOKUP(B1588,Table1[[Codigo_servico]:[Subtotal_servico]],11,FALSE)</f>
        <v>39.297493626768841</v>
      </c>
      <c r="G1588" s="106">
        <f t="shared" si="24"/>
        <v>314.37994901415072</v>
      </c>
    </row>
    <row r="1589" spans="2:7" hidden="1" x14ac:dyDescent="0.25">
      <c r="B1589" s="112">
        <v>100503</v>
      </c>
      <c r="C1589" t="s">
        <v>3815</v>
      </c>
      <c r="D1589" s="108">
        <v>0</v>
      </c>
      <c r="E1589" s="81" t="str">
        <f>VLOOKUP(B1589,Table1[[Codigo_servico]:[Subtotal_servico]],9,FALSE)</f>
        <v>UN</v>
      </c>
      <c r="F1589" s="109">
        <f>VLOOKUP(B1589,Table1[[Codigo_servico]:[Subtotal_servico]],11,FALSE)</f>
        <v>48.127285626768838</v>
      </c>
      <c r="G1589" s="106">
        <f t="shared" si="24"/>
        <v>0</v>
      </c>
    </row>
    <row r="1590" spans="2:7" hidden="1" x14ac:dyDescent="0.25">
      <c r="B1590" s="112">
        <v>100504</v>
      </c>
      <c r="C1590" t="s">
        <v>3859</v>
      </c>
      <c r="D1590" s="108">
        <v>0</v>
      </c>
      <c r="E1590" s="81" t="str">
        <f>VLOOKUP(B1590,Table1[[Codigo_servico]:[Subtotal_servico]],9,FALSE)</f>
        <v>UN</v>
      </c>
      <c r="F1590" s="109">
        <f>VLOOKUP(B1590,Table1[[Codigo_servico]:[Subtotal_servico]],11,FALSE)</f>
        <v>70.67224515324726</v>
      </c>
      <c r="G1590" s="106">
        <f t="shared" si="24"/>
        <v>0</v>
      </c>
    </row>
    <row r="1591" spans="2:7" hidden="1" x14ac:dyDescent="0.25">
      <c r="B1591" s="112">
        <v>100505</v>
      </c>
      <c r="C1591" t="s">
        <v>3816</v>
      </c>
      <c r="D1591" s="108">
        <v>0</v>
      </c>
      <c r="E1591" s="81" t="str">
        <f>VLOOKUP(B1591,Table1[[Codigo_servico]:[Subtotal_servico]],9,FALSE)</f>
        <v>UN</v>
      </c>
      <c r="F1591" s="109">
        <f>VLOOKUP(B1591,Table1[[Codigo_servico]:[Subtotal_servico]],11,FALSE)</f>
        <v>82.558937153247257</v>
      </c>
      <c r="G1591" s="106">
        <f t="shared" si="24"/>
        <v>0</v>
      </c>
    </row>
    <row r="1592" spans="2:7" hidden="1" x14ac:dyDescent="0.25">
      <c r="B1592" s="112">
        <v>100506</v>
      </c>
      <c r="C1592" t="s">
        <v>3817</v>
      </c>
      <c r="D1592" s="108">
        <v>0</v>
      </c>
      <c r="E1592" s="81" t="str">
        <f>VLOOKUP(B1592,Table1[[Codigo_servico]:[Subtotal_servico]],9,FALSE)</f>
        <v>UN</v>
      </c>
      <c r="F1592" s="109">
        <f>VLOOKUP(B1592,Table1[[Codigo_servico]:[Subtotal_servico]],11,FALSE)</f>
        <v>106.72952115324725</v>
      </c>
      <c r="G1592" s="106">
        <f t="shared" si="24"/>
        <v>0</v>
      </c>
    </row>
    <row r="1593" spans="2:7" hidden="1" x14ac:dyDescent="0.25">
      <c r="B1593" s="112">
        <v>100507</v>
      </c>
      <c r="C1593" t="s">
        <v>3860</v>
      </c>
      <c r="D1593" s="108">
        <v>0</v>
      </c>
      <c r="E1593" s="81" t="str">
        <f>VLOOKUP(B1593,Table1[[Codigo_servico]:[Subtotal_servico]],9,FALSE)</f>
        <v>UN</v>
      </c>
      <c r="F1593" s="109">
        <f>VLOOKUP(B1593,Table1[[Codigo_servico]:[Subtotal_servico]],11,FALSE)</f>
        <v>228.59639050145216</v>
      </c>
      <c r="G1593" s="106">
        <f t="shared" si="24"/>
        <v>0</v>
      </c>
    </row>
    <row r="1594" spans="2:7" hidden="1" x14ac:dyDescent="0.25">
      <c r="B1594" s="112">
        <v>100508</v>
      </c>
      <c r="C1594" t="s">
        <v>3861</v>
      </c>
      <c r="D1594" s="108">
        <v>0</v>
      </c>
      <c r="E1594" s="81" t="str">
        <f>VLOOKUP(B1594,Table1[[Codigo_servico]:[Subtotal_servico]],9,FALSE)</f>
        <v>UN</v>
      </c>
      <c r="F1594" s="109">
        <f>VLOOKUP(B1594,Table1[[Codigo_servico]:[Subtotal_servico]],11,FALSE)</f>
        <v>337.87261850145217</v>
      </c>
      <c r="G1594" s="106">
        <f t="shared" si="24"/>
        <v>0</v>
      </c>
    </row>
    <row r="1595" spans="2:7" hidden="1" x14ac:dyDescent="0.25">
      <c r="B1595" s="112">
        <v>100509</v>
      </c>
      <c r="C1595" t="s">
        <v>3862</v>
      </c>
      <c r="D1595" s="108">
        <v>0</v>
      </c>
      <c r="E1595" s="81" t="str">
        <f>VLOOKUP(B1595,Table1[[Codigo_servico]:[Subtotal_servico]],9,FALSE)</f>
        <v>UN</v>
      </c>
      <c r="F1595" s="109">
        <f>VLOOKUP(B1595,Table1[[Codigo_servico]:[Subtotal_servico]],11,FALSE)</f>
        <v>564.42344638447753</v>
      </c>
      <c r="G1595" s="106">
        <f t="shared" si="24"/>
        <v>0</v>
      </c>
    </row>
    <row r="1596" spans="2:7" hidden="1" x14ac:dyDescent="0.25">
      <c r="B1596" s="112">
        <v>100531</v>
      </c>
      <c r="C1596" t="s">
        <v>3863</v>
      </c>
      <c r="D1596" s="108">
        <v>0</v>
      </c>
      <c r="E1596" s="81" t="str">
        <f>VLOOKUP(B1596,Table1[[Codigo_servico]:[Subtotal_servico]],9,FALSE)</f>
        <v>UN</v>
      </c>
      <c r="F1596" s="109">
        <f>VLOOKUP(B1596,Table1[[Codigo_servico]:[Subtotal_servico]],11,FALSE)</f>
        <v>73.933393626768847</v>
      </c>
      <c r="G1596" s="106">
        <f t="shared" si="24"/>
        <v>0</v>
      </c>
    </row>
    <row r="1597" spans="2:7" hidden="1" x14ac:dyDescent="0.25">
      <c r="B1597" s="112">
        <v>100532</v>
      </c>
      <c r="C1597" t="s">
        <v>3864</v>
      </c>
      <c r="D1597" s="108">
        <v>0</v>
      </c>
      <c r="E1597" s="81" t="str">
        <f>VLOOKUP(B1597,Table1[[Codigo_servico]:[Subtotal_servico]],9,FALSE)</f>
        <v>UN</v>
      </c>
      <c r="F1597" s="109">
        <f>VLOOKUP(B1597,Table1[[Codigo_servico]:[Subtotal_servico]],11,FALSE)</f>
        <v>86.702285626768841</v>
      </c>
      <c r="G1597" s="106">
        <f t="shared" si="24"/>
        <v>0</v>
      </c>
    </row>
    <row r="1598" spans="2:7" hidden="1" x14ac:dyDescent="0.25">
      <c r="B1598" s="112">
        <v>100533</v>
      </c>
      <c r="C1598" t="s">
        <v>3865</v>
      </c>
      <c r="D1598" s="108">
        <v>0</v>
      </c>
      <c r="E1598" s="81" t="str">
        <f>VLOOKUP(B1598,Table1[[Codigo_servico]:[Subtotal_servico]],9,FALSE)</f>
        <v>UN</v>
      </c>
      <c r="F1598" s="109">
        <f>VLOOKUP(B1598,Table1[[Codigo_servico]:[Subtotal_servico]],11,FALSE)</f>
        <v>124.67214515324726</v>
      </c>
      <c r="G1598" s="106">
        <f t="shared" si="24"/>
        <v>0</v>
      </c>
    </row>
    <row r="1599" spans="2:7" hidden="1" x14ac:dyDescent="0.25">
      <c r="B1599" s="112">
        <v>100534</v>
      </c>
      <c r="C1599" t="s">
        <v>3866</v>
      </c>
      <c r="D1599" s="108">
        <v>0</v>
      </c>
      <c r="E1599" s="81" t="str">
        <f>VLOOKUP(B1599,Table1[[Codigo_servico]:[Subtotal_servico]],9,FALSE)</f>
        <v>UN</v>
      </c>
      <c r="F1599" s="109">
        <f>VLOOKUP(B1599,Table1[[Codigo_servico]:[Subtotal_servico]],11,FALSE)</f>
        <v>130.10963715324726</v>
      </c>
      <c r="G1599" s="106">
        <f t="shared" si="24"/>
        <v>0</v>
      </c>
    </row>
    <row r="1600" spans="2:7" hidden="1" x14ac:dyDescent="0.25">
      <c r="B1600" s="112">
        <v>100540</v>
      </c>
      <c r="C1600" t="s">
        <v>3867</v>
      </c>
      <c r="D1600" s="108">
        <v>0</v>
      </c>
      <c r="E1600" s="81" t="str">
        <f>VLOOKUP(B1600,Table1[[Codigo_servico]:[Subtotal_servico]],9,FALSE)</f>
        <v>UN</v>
      </c>
      <c r="F1600" s="109">
        <f>VLOOKUP(B1600,Table1[[Codigo_servico]:[Subtotal_servico]],11,FALSE)</f>
        <v>42.110538022307367</v>
      </c>
      <c r="G1600" s="106">
        <f t="shared" si="24"/>
        <v>0</v>
      </c>
    </row>
    <row r="1601" spans="2:7" hidden="1" x14ac:dyDescent="0.25">
      <c r="B1601" s="112">
        <v>100541</v>
      </c>
      <c r="C1601" t="s">
        <v>3868</v>
      </c>
      <c r="D1601" s="108">
        <v>0</v>
      </c>
      <c r="E1601" s="81" t="str">
        <f>VLOOKUP(B1601,Table1[[Codigo_servico]:[Subtotal_servico]],9,FALSE)</f>
        <v>UN</v>
      </c>
      <c r="F1601" s="109">
        <f>VLOOKUP(B1601,Table1[[Codigo_servico]:[Subtotal_servico]],11,FALSE)</f>
        <v>48.481393626768842</v>
      </c>
      <c r="G1601" s="106">
        <f t="shared" si="24"/>
        <v>0</v>
      </c>
    </row>
    <row r="1602" spans="2:7" hidden="1" x14ac:dyDescent="0.25">
      <c r="B1602" s="112">
        <v>100551</v>
      </c>
      <c r="C1602" t="s">
        <v>3869</v>
      </c>
      <c r="D1602" s="108">
        <v>0</v>
      </c>
      <c r="E1602" s="81" t="str">
        <f>VLOOKUP(B1602,Table1[[Codigo_servico]:[Subtotal_servico]],9,FALSE)</f>
        <v>UN</v>
      </c>
      <c r="F1602" s="109">
        <f>VLOOKUP(B1602,Table1[[Codigo_servico]:[Subtotal_servico]],11,FALSE)</f>
        <v>75.694993626768849</v>
      </c>
      <c r="G1602" s="106">
        <f t="shared" si="24"/>
        <v>0</v>
      </c>
    </row>
    <row r="1603" spans="2:7" hidden="1" x14ac:dyDescent="0.25">
      <c r="B1603" s="112">
        <v>100560</v>
      </c>
      <c r="C1603" t="s">
        <v>3870</v>
      </c>
      <c r="D1603" s="108">
        <v>0</v>
      </c>
      <c r="E1603" s="81" t="str">
        <f>VLOOKUP(B1603,Table1[[Codigo_servico]:[Subtotal_servico]],9,FALSE)</f>
        <v>UN</v>
      </c>
      <c r="F1603" s="109">
        <f>VLOOKUP(B1603,Table1[[Codigo_servico]:[Subtotal_servico]],11,FALSE)</f>
        <v>207.75719050145219</v>
      </c>
      <c r="G1603" s="106">
        <f t="shared" si="24"/>
        <v>0</v>
      </c>
    </row>
    <row r="1604" spans="2:7" hidden="1" x14ac:dyDescent="0.25">
      <c r="B1604" s="112">
        <v>100620</v>
      </c>
      <c r="C1604" t="s">
        <v>3871</v>
      </c>
      <c r="D1604" s="108">
        <v>0</v>
      </c>
      <c r="E1604" s="81" t="str">
        <f>VLOOKUP(B1604,Table1[[Codigo_servico]:[Subtotal_servico]],9,FALSE)</f>
        <v>M</v>
      </c>
      <c r="F1604" s="109">
        <f>VLOOKUP(B1604,Table1[[Codigo_servico]:[Subtotal_servico]],11,FALSE)</f>
        <v>27.395531883025406</v>
      </c>
      <c r="G1604" s="106">
        <f t="shared" si="24"/>
        <v>0</v>
      </c>
    </row>
    <row r="1605" spans="2:7" hidden="1" x14ac:dyDescent="0.25">
      <c r="B1605" s="112">
        <v>100621</v>
      </c>
      <c r="C1605" t="s">
        <v>3872</v>
      </c>
      <c r="D1605" s="108">
        <v>0</v>
      </c>
      <c r="E1605" s="81" t="str">
        <f>VLOOKUP(B1605,Table1[[Codigo_servico]:[Subtotal_servico]],9,FALSE)</f>
        <v>M</v>
      </c>
      <c r="F1605" s="109">
        <f>VLOOKUP(B1605,Table1[[Codigo_servico]:[Subtotal_servico]],11,FALSE)</f>
        <v>39.498658417845895</v>
      </c>
      <c r="G1605" s="106">
        <f t="shared" si="24"/>
        <v>0</v>
      </c>
    </row>
    <row r="1606" spans="2:7" hidden="1" x14ac:dyDescent="0.25">
      <c r="B1606" s="112">
        <v>100622</v>
      </c>
      <c r="C1606" t="s">
        <v>3873</v>
      </c>
      <c r="D1606" s="108">
        <v>0</v>
      </c>
      <c r="E1606" s="81" t="str">
        <f>VLOOKUP(B1606,Table1[[Codigo_servico]:[Subtotal_servico]],9,FALSE)</f>
        <v>M</v>
      </c>
      <c r="F1606" s="109">
        <f>VLOOKUP(B1606,Table1[[Codigo_servico]:[Subtotal_servico]],11,FALSE)</f>
        <v>46.686058022307364</v>
      </c>
      <c r="G1606" s="106">
        <f t="shared" si="24"/>
        <v>0</v>
      </c>
    </row>
    <row r="1607" spans="2:7" hidden="1" x14ac:dyDescent="0.25">
      <c r="B1607" s="112">
        <v>100623</v>
      </c>
      <c r="C1607" t="s">
        <v>3874</v>
      </c>
      <c r="D1607" s="108">
        <v>0</v>
      </c>
      <c r="E1607" s="81" t="str">
        <f>VLOOKUP(B1607,Table1[[Codigo_servico]:[Subtotal_servico]],9,FALSE)</f>
        <v>M</v>
      </c>
      <c r="F1607" s="109">
        <f>VLOOKUP(B1607,Table1[[Codigo_servico]:[Subtotal_servico]],11,FALSE)</f>
        <v>62.818151091948359</v>
      </c>
      <c r="G1607" s="106">
        <f t="shared" si="24"/>
        <v>0</v>
      </c>
    </row>
    <row r="1608" spans="2:7" hidden="1" x14ac:dyDescent="0.25">
      <c r="B1608" s="112">
        <v>100624</v>
      </c>
      <c r="C1608" t="s">
        <v>3875</v>
      </c>
      <c r="D1608" s="108">
        <v>0</v>
      </c>
      <c r="E1608" s="81" t="str">
        <f>VLOOKUP(B1608,Table1[[Codigo_servico]:[Subtotal_servico]],9,FALSE)</f>
        <v>M</v>
      </c>
      <c r="F1608" s="109">
        <f>VLOOKUP(B1608,Table1[[Codigo_servico]:[Subtotal_servico]],11,FALSE)</f>
        <v>74.975811091948358</v>
      </c>
      <c r="G1608" s="106">
        <f t="shared" si="24"/>
        <v>0</v>
      </c>
    </row>
    <row r="1609" spans="2:7" hidden="1" x14ac:dyDescent="0.25">
      <c r="B1609" s="112">
        <v>100626</v>
      </c>
      <c r="C1609" t="s">
        <v>3876</v>
      </c>
      <c r="D1609" s="108">
        <v>0</v>
      </c>
      <c r="E1609" s="81" t="str">
        <f>VLOOKUP(B1609,Table1[[Codigo_servico]:[Subtotal_servico]],9,FALSE)</f>
        <v>M</v>
      </c>
      <c r="F1609" s="109">
        <f>VLOOKUP(B1609,Table1[[Codigo_servico]:[Subtotal_servico]],11,FALSE)</f>
        <v>37.272851883025403</v>
      </c>
      <c r="G1609" s="106">
        <f t="shared" si="24"/>
        <v>0</v>
      </c>
    </row>
    <row r="1610" spans="2:7" hidden="1" x14ac:dyDescent="0.25">
      <c r="B1610" s="112">
        <v>100627</v>
      </c>
      <c r="C1610" t="s">
        <v>3877</v>
      </c>
      <c r="D1610" s="108">
        <v>0</v>
      </c>
      <c r="E1610" s="81" t="str">
        <f>VLOOKUP(B1610,Table1[[Codigo_servico]:[Subtotal_servico]],9,FALSE)</f>
        <v>M</v>
      </c>
      <c r="F1610" s="109">
        <f>VLOOKUP(B1610,Table1[[Codigo_servico]:[Subtotal_servico]],11,FALSE)</f>
        <v>51.707038417845894</v>
      </c>
      <c r="G1610" s="106">
        <f t="shared" si="24"/>
        <v>0</v>
      </c>
    </row>
    <row r="1611" spans="2:7" hidden="1" x14ac:dyDescent="0.25">
      <c r="B1611" s="112">
        <v>100628</v>
      </c>
      <c r="C1611" t="s">
        <v>3878</v>
      </c>
      <c r="D1611" s="108">
        <v>0</v>
      </c>
      <c r="E1611" s="81" t="str">
        <f>VLOOKUP(B1611,Table1[[Codigo_servico]:[Subtotal_servico]],9,FALSE)</f>
        <v>M</v>
      </c>
      <c r="F1611" s="109">
        <f>VLOOKUP(B1611,Table1[[Codigo_servico]:[Subtotal_servico]],11,FALSE)</f>
        <v>62.25309802230737</v>
      </c>
      <c r="G1611" s="106">
        <f t="shared" si="24"/>
        <v>0</v>
      </c>
    </row>
    <row r="1612" spans="2:7" hidden="1" x14ac:dyDescent="0.25">
      <c r="B1612" s="112">
        <v>100629</v>
      </c>
      <c r="C1612" t="s">
        <v>3879</v>
      </c>
      <c r="D1612" s="108">
        <v>0</v>
      </c>
      <c r="E1612" s="81" t="str">
        <f>VLOOKUP(B1612,Table1[[Codigo_servico]:[Subtotal_servico]],9,FALSE)</f>
        <v>M</v>
      </c>
      <c r="F1612" s="109">
        <f>VLOOKUP(B1612,Table1[[Codigo_servico]:[Subtotal_servico]],11,FALSE)</f>
        <v>90.229831091948355</v>
      </c>
      <c r="G1612" s="106">
        <f t="shared" si="24"/>
        <v>0</v>
      </c>
    </row>
    <row r="1613" spans="2:7" hidden="1" x14ac:dyDescent="0.25">
      <c r="B1613" s="112">
        <v>100630</v>
      </c>
      <c r="C1613" t="s">
        <v>3880</v>
      </c>
      <c r="D1613" s="108">
        <v>0</v>
      </c>
      <c r="E1613" s="81" t="str">
        <f>VLOOKUP(B1613,Table1[[Codigo_servico]:[Subtotal_servico]],9,FALSE)</f>
        <v>M</v>
      </c>
      <c r="F1613" s="109">
        <f>VLOOKUP(B1613,Table1[[Codigo_servico]:[Subtotal_servico]],11,FALSE)</f>
        <v>100.05761109194836</v>
      </c>
      <c r="G1613" s="106">
        <f t="shared" si="24"/>
        <v>0</v>
      </c>
    </row>
    <row r="1614" spans="2:7" hidden="1" x14ac:dyDescent="0.25">
      <c r="B1614" s="112">
        <v>100654</v>
      </c>
      <c r="C1614" t="s">
        <v>3816</v>
      </c>
      <c r="D1614" s="108">
        <v>0</v>
      </c>
      <c r="E1614" s="81" t="str">
        <f>VLOOKUP(B1614,Table1[[Codigo_servico]:[Subtotal_servico]],9,FALSE)</f>
        <v>UN</v>
      </c>
      <c r="F1614" s="109">
        <f>VLOOKUP(B1614,Table1[[Codigo_servico]:[Subtotal_servico]],11,FALSE)</f>
        <v>82.558937153247257</v>
      </c>
      <c r="G1614" s="106">
        <f t="shared" si="24"/>
        <v>0</v>
      </c>
    </row>
    <row r="1615" spans="2:7" hidden="1" x14ac:dyDescent="0.25">
      <c r="B1615" s="112">
        <v>100711</v>
      </c>
      <c r="C1615" t="s">
        <v>3881</v>
      </c>
      <c r="D1615" s="108">
        <v>0</v>
      </c>
      <c r="E1615" s="81" t="str">
        <f>VLOOKUP(B1615,Table1[[Codigo_servico]:[Subtotal_servico]],9,FALSE)</f>
        <v>M</v>
      </c>
      <c r="F1615" s="109">
        <f>VLOOKUP(B1615,Table1[[Codigo_servico]:[Subtotal_servico]],11,FALSE)</f>
        <v>34.411390261879767</v>
      </c>
      <c r="G1615" s="106">
        <f t="shared" si="24"/>
        <v>0</v>
      </c>
    </row>
    <row r="1616" spans="2:7" hidden="1" x14ac:dyDescent="0.25">
      <c r="B1616" s="112">
        <v>100712</v>
      </c>
      <c r="C1616" t="s">
        <v>3882</v>
      </c>
      <c r="D1616" s="108">
        <v>0</v>
      </c>
      <c r="E1616" s="81" t="str">
        <f>VLOOKUP(B1616,Table1[[Codigo_servico]:[Subtotal_servico]],9,FALSE)</f>
        <v>M</v>
      </c>
      <c r="F1616" s="109">
        <f>VLOOKUP(B1616,Table1[[Codigo_servico]:[Subtotal_servico]],11,FALSE)</f>
        <v>48.867536610084677</v>
      </c>
      <c r="G1616" s="106">
        <f t="shared" si="24"/>
        <v>0</v>
      </c>
    </row>
    <row r="1617" spans="2:7" hidden="1" x14ac:dyDescent="0.25">
      <c r="B1617" s="112">
        <v>100713</v>
      </c>
      <c r="C1617" t="s">
        <v>3883</v>
      </c>
      <c r="D1617" s="108">
        <v>0</v>
      </c>
      <c r="E1617" s="81" t="str">
        <f>VLOOKUP(B1617,Table1[[Codigo_servico]:[Subtotal_servico]],9,FALSE)</f>
        <v>M</v>
      </c>
      <c r="F1617" s="109">
        <f>VLOOKUP(B1617,Table1[[Codigo_servico]:[Subtotal_servico]],11,FALSE)</f>
        <v>57.281725392819645</v>
      </c>
      <c r="G1617" s="106">
        <f t="shared" si="24"/>
        <v>0</v>
      </c>
    </row>
    <row r="1618" spans="2:7" hidden="1" x14ac:dyDescent="0.25">
      <c r="B1618" s="112">
        <v>100714</v>
      </c>
      <c r="C1618" t="s">
        <v>3884</v>
      </c>
      <c r="D1618" s="108">
        <v>0</v>
      </c>
      <c r="E1618" s="81" t="str">
        <f>VLOOKUP(B1618,Table1[[Codigo_servico]:[Subtotal_servico]],9,FALSE)</f>
        <v>M</v>
      </c>
      <c r="F1618" s="109">
        <f>VLOOKUP(B1618,Table1[[Codigo_servico]:[Subtotal_servico]],11,FALSE)</f>
        <v>67.183007958289579</v>
      </c>
      <c r="G1618" s="106">
        <f t="shared" si="24"/>
        <v>0</v>
      </c>
    </row>
    <row r="1619" spans="2:7" hidden="1" x14ac:dyDescent="0.25">
      <c r="B1619" s="112">
        <v>100720</v>
      </c>
      <c r="C1619" t="s">
        <v>1810</v>
      </c>
      <c r="D1619" s="108">
        <v>0</v>
      </c>
      <c r="E1619" s="81" t="str">
        <f>VLOOKUP(B1619,Table1[[Codigo_servico]:[Subtotal_servico]],9,FALSE)</f>
        <v>UN</v>
      </c>
      <c r="F1619" s="109">
        <f>VLOOKUP(B1619,Table1[[Codigo_servico]:[Subtotal_servico]],11,FALSE)</f>
        <v>27.634158066372347</v>
      </c>
      <c r="G1619" s="106">
        <f t="shared" ref="G1619:G1682" si="25">D1619*F1619</f>
        <v>0</v>
      </c>
    </row>
    <row r="1620" spans="2:7" hidden="1" x14ac:dyDescent="0.25">
      <c r="B1620" s="112">
        <v>100760</v>
      </c>
      <c r="C1620" t="s">
        <v>3885</v>
      </c>
      <c r="D1620" s="108">
        <v>0</v>
      </c>
      <c r="E1620" s="81" t="str">
        <f>VLOOKUP(B1620,Table1[[Codigo_servico]:[Subtotal_servico]],9,FALSE)</f>
        <v>UN</v>
      </c>
      <c r="F1620" s="109">
        <f>VLOOKUP(B1620,Table1[[Codigo_servico]:[Subtotal_servico]],11,FALSE)</f>
        <v>349.88945710945643</v>
      </c>
      <c r="G1620" s="106">
        <f t="shared" si="25"/>
        <v>0</v>
      </c>
    </row>
    <row r="1621" spans="2:7" hidden="1" x14ac:dyDescent="0.25">
      <c r="B1621" s="112">
        <v>100762</v>
      </c>
      <c r="C1621" t="s">
        <v>3886</v>
      </c>
      <c r="D1621" s="108">
        <v>0</v>
      </c>
      <c r="E1621" s="81" t="str">
        <f>VLOOKUP(B1621,Table1[[Codigo_servico]:[Subtotal_servico]],9,FALSE)</f>
        <v>UN</v>
      </c>
      <c r="F1621" s="109">
        <f>VLOOKUP(B1621,Table1[[Codigo_servico]:[Subtotal_servico]],11,FALSE)</f>
        <v>458.02124458746113</v>
      </c>
      <c r="G1621" s="106">
        <f t="shared" si="25"/>
        <v>0</v>
      </c>
    </row>
    <row r="1622" spans="2:7" hidden="1" x14ac:dyDescent="0.25">
      <c r="B1622" s="112">
        <v>100763</v>
      </c>
      <c r="C1622" t="s">
        <v>3887</v>
      </c>
      <c r="D1622" s="108">
        <v>0</v>
      </c>
      <c r="E1622" s="81" t="str">
        <f>VLOOKUP(B1622,Table1[[Codigo_servico]:[Subtotal_servico]],9,FALSE)</f>
        <v>UN</v>
      </c>
      <c r="F1622" s="109">
        <f>VLOOKUP(B1622,Table1[[Codigo_servico]:[Subtotal_servico]],11,FALSE)</f>
        <v>858.05457604812875</v>
      </c>
      <c r="G1622" s="106">
        <f t="shared" si="25"/>
        <v>0</v>
      </c>
    </row>
    <row r="1623" spans="2:7" hidden="1" x14ac:dyDescent="0.25">
      <c r="B1623" s="112">
        <v>100764</v>
      </c>
      <c r="C1623" t="s">
        <v>3888</v>
      </c>
      <c r="D1623" s="108">
        <v>0</v>
      </c>
      <c r="E1623" s="81" t="str">
        <f>VLOOKUP(B1623,Table1[[Codigo_servico]:[Subtotal_servico]],9,FALSE)</f>
        <v>UN</v>
      </c>
      <c r="F1623" s="109">
        <f>VLOOKUP(B1623,Table1[[Codigo_servico]:[Subtotal_servico]],11,FALSE)</f>
        <v>1111.2331057614626</v>
      </c>
      <c r="G1623" s="106">
        <f t="shared" si="25"/>
        <v>0</v>
      </c>
    </row>
    <row r="1624" spans="2:7" hidden="1" x14ac:dyDescent="0.25">
      <c r="B1624" s="112">
        <v>100765</v>
      </c>
      <c r="C1624" t="s">
        <v>3889</v>
      </c>
      <c r="D1624" s="108">
        <v>0</v>
      </c>
      <c r="E1624" s="81" t="str">
        <f>VLOOKUP(B1624,Table1[[Codigo_servico]:[Subtotal_servico]],9,FALSE)</f>
        <v>UN</v>
      </c>
      <c r="F1624" s="109">
        <f>VLOOKUP(B1624,Table1[[Codigo_servico]:[Subtotal_servico]],11,FALSE)</f>
        <v>1415.8754845964952</v>
      </c>
      <c r="G1624" s="106">
        <f t="shared" si="25"/>
        <v>0</v>
      </c>
    </row>
    <row r="1625" spans="2:7" hidden="1" x14ac:dyDescent="0.25">
      <c r="B1625" s="112">
        <v>100767</v>
      </c>
      <c r="C1625" t="s">
        <v>3890</v>
      </c>
      <c r="D1625" s="108">
        <v>0</v>
      </c>
      <c r="E1625" s="81" t="str">
        <f>VLOOKUP(B1625,Table1[[Codigo_servico]:[Subtotal_servico]],9,FALSE)</f>
        <v>UN</v>
      </c>
      <c r="F1625" s="109">
        <f>VLOOKUP(B1625,Table1[[Codigo_servico]:[Subtotal_servico]],11,FALSE)</f>
        <v>1311.936791913517</v>
      </c>
      <c r="G1625" s="106">
        <f t="shared" si="25"/>
        <v>0</v>
      </c>
    </row>
    <row r="1626" spans="2:7" hidden="1" x14ac:dyDescent="0.25">
      <c r="B1626" s="112">
        <v>100768</v>
      </c>
      <c r="C1626" t="s">
        <v>3891</v>
      </c>
      <c r="D1626" s="108">
        <v>0</v>
      </c>
      <c r="E1626" s="81" t="str">
        <f>VLOOKUP(B1626,Table1[[Codigo_servico]:[Subtotal_servico]],9,FALSE)</f>
        <v>UN</v>
      </c>
      <c r="F1626" s="109">
        <f>VLOOKUP(B1626,Table1[[Codigo_servico]:[Subtotal_servico]],11,FALSE)</f>
        <v>1659.3977126371624</v>
      </c>
      <c r="G1626" s="106">
        <f t="shared" si="25"/>
        <v>0</v>
      </c>
    </row>
    <row r="1627" spans="2:7" hidden="1" x14ac:dyDescent="0.25">
      <c r="B1627" s="112">
        <v>100769</v>
      </c>
      <c r="C1627" t="s">
        <v>3892</v>
      </c>
      <c r="D1627" s="108">
        <v>0</v>
      </c>
      <c r="E1627" s="81" t="str">
        <f>VLOOKUP(B1627,Table1[[Codigo_servico]:[Subtotal_servico]],9,FALSE)</f>
        <v>UN</v>
      </c>
      <c r="F1627" s="109">
        <f>VLOOKUP(B1627,Table1[[Codigo_servico]:[Subtotal_servico]],11,FALSE)</f>
        <v>1051.7280184985955</v>
      </c>
      <c r="G1627" s="106">
        <f t="shared" si="25"/>
        <v>0</v>
      </c>
    </row>
    <row r="1628" spans="2:7" hidden="1" x14ac:dyDescent="0.25">
      <c r="B1628" s="112">
        <v>100770</v>
      </c>
      <c r="C1628" t="s">
        <v>3893</v>
      </c>
      <c r="D1628" s="108">
        <v>0</v>
      </c>
      <c r="E1628" s="81" t="str">
        <f>VLOOKUP(B1628,Table1[[Codigo_servico]:[Subtotal_servico]],9,FALSE)</f>
        <v>UN</v>
      </c>
      <c r="F1628" s="109">
        <f>VLOOKUP(B1628,Table1[[Codigo_servico]:[Subtotal_servico]],11,FALSE)</f>
        <v>1340.7516727036736</v>
      </c>
      <c r="G1628" s="106">
        <f t="shared" si="25"/>
        <v>0</v>
      </c>
    </row>
    <row r="1629" spans="2:7" hidden="1" x14ac:dyDescent="0.25">
      <c r="B1629" s="112">
        <v>100771</v>
      </c>
      <c r="C1629" t="s">
        <v>3894</v>
      </c>
      <c r="D1629" s="108">
        <v>0</v>
      </c>
      <c r="E1629" s="81" t="str">
        <f>VLOOKUP(B1629,Table1[[Codigo_servico]:[Subtotal_servico]],9,FALSE)</f>
        <v>UN</v>
      </c>
      <c r="F1629" s="109">
        <f>VLOOKUP(B1629,Table1[[Codigo_servico]:[Subtotal_servico]],11,FALSE)</f>
        <v>1687.9789307781693</v>
      </c>
      <c r="G1629" s="106">
        <f t="shared" si="25"/>
        <v>0</v>
      </c>
    </row>
    <row r="1630" spans="2:7" hidden="1" x14ac:dyDescent="0.25">
      <c r="B1630" s="112">
        <v>100780</v>
      </c>
      <c r="C1630" t="s">
        <v>3895</v>
      </c>
      <c r="D1630" s="108">
        <v>0</v>
      </c>
      <c r="E1630" s="81" t="str">
        <f>VLOOKUP(B1630,Table1[[Codigo_servico]:[Subtotal_servico]],9,FALSE)</f>
        <v>UN</v>
      </c>
      <c r="F1630" s="109">
        <f>VLOOKUP(B1630,Table1[[Codigo_servico]:[Subtotal_servico]],11,FALSE)</f>
        <v>10.463989771176299</v>
      </c>
      <c r="G1630" s="106">
        <f t="shared" si="25"/>
        <v>0</v>
      </c>
    </row>
    <row r="1631" spans="2:7" hidden="1" x14ac:dyDescent="0.25">
      <c r="B1631" s="112">
        <v>100781</v>
      </c>
      <c r="C1631" t="s">
        <v>3896</v>
      </c>
      <c r="D1631" s="108">
        <v>0</v>
      </c>
      <c r="E1631" s="81" t="str">
        <f>VLOOKUP(B1631,Table1[[Codigo_servico]:[Subtotal_servico]],9,FALSE)</f>
        <v>UN</v>
      </c>
      <c r="F1631" s="109">
        <f>VLOOKUP(B1631,Table1[[Codigo_servico]:[Subtotal_servico]],11,FALSE)</f>
        <v>368.31862846691541</v>
      </c>
      <c r="G1631" s="106">
        <f t="shared" si="25"/>
        <v>0</v>
      </c>
    </row>
    <row r="1632" spans="2:7" hidden="1" x14ac:dyDescent="0.25">
      <c r="B1632" s="112">
        <v>100782</v>
      </c>
      <c r="C1632" t="s">
        <v>3897</v>
      </c>
      <c r="D1632" s="108">
        <v>0</v>
      </c>
      <c r="E1632" s="81" t="str">
        <f>VLOOKUP(B1632,Table1[[Codigo_servico]:[Subtotal_servico]],9,FALSE)</f>
        <v>UN</v>
      </c>
      <c r="F1632" s="109">
        <f>VLOOKUP(B1632,Table1[[Codigo_servico]:[Subtotal_servico]],11,FALSE)</f>
        <v>444.0195880249895</v>
      </c>
      <c r="G1632" s="106">
        <f t="shared" si="25"/>
        <v>0</v>
      </c>
    </row>
    <row r="1633" spans="2:7" hidden="1" x14ac:dyDescent="0.25">
      <c r="B1633" s="112">
        <v>100783</v>
      </c>
      <c r="C1633" t="s">
        <v>3898</v>
      </c>
      <c r="D1633" s="108">
        <v>0</v>
      </c>
      <c r="E1633" s="81" t="str">
        <f>VLOOKUP(B1633,Table1[[Codigo_servico]:[Subtotal_servico]],9,FALSE)</f>
        <v>UN</v>
      </c>
      <c r="F1633" s="109">
        <f>VLOOKUP(B1633,Table1[[Codigo_servico]:[Subtotal_servico]],11,FALSE)</f>
        <v>510.09878603589385</v>
      </c>
      <c r="G1633" s="106">
        <f t="shared" si="25"/>
        <v>0</v>
      </c>
    </row>
    <row r="1634" spans="2:7" hidden="1" x14ac:dyDescent="0.25">
      <c r="B1634" s="112">
        <v>100785</v>
      </c>
      <c r="C1634" t="s">
        <v>3899</v>
      </c>
      <c r="D1634" s="108">
        <v>0</v>
      </c>
      <c r="E1634" s="81" t="str">
        <f>VLOOKUP(B1634,Table1[[Codigo_servico]:[Subtotal_servico]],9,FALSE)</f>
        <v>UN</v>
      </c>
      <c r="F1634" s="109">
        <f>VLOOKUP(B1634,Table1[[Codigo_servico]:[Subtotal_servico]],11,FALSE)</f>
        <v>145.28</v>
      </c>
      <c r="G1634" s="106">
        <f t="shared" si="25"/>
        <v>0</v>
      </c>
    </row>
    <row r="1635" spans="2:7" hidden="1" x14ac:dyDescent="0.25">
      <c r="B1635" s="112">
        <v>100786</v>
      </c>
      <c r="C1635" t="s">
        <v>3900</v>
      </c>
      <c r="D1635" s="108">
        <v>0</v>
      </c>
      <c r="E1635" s="81" t="str">
        <f>VLOOKUP(B1635,Table1[[Codigo_servico]:[Subtotal_servico]],9,FALSE)</f>
        <v>UN</v>
      </c>
      <c r="F1635" s="109">
        <f>VLOOKUP(B1635,Table1[[Codigo_servico]:[Subtotal_servico]],11,FALSE)</f>
        <v>519.65</v>
      </c>
      <c r="G1635" s="106">
        <f t="shared" si="25"/>
        <v>0</v>
      </c>
    </row>
    <row r="1636" spans="2:7" hidden="1" x14ac:dyDescent="0.25">
      <c r="B1636" s="112">
        <v>100790</v>
      </c>
      <c r="C1636" t="s">
        <v>3901</v>
      </c>
      <c r="D1636" s="108">
        <v>0</v>
      </c>
      <c r="E1636" s="81" t="str">
        <f>VLOOKUP(B1636,Table1[[Codigo_servico]:[Subtotal_servico]],9,FALSE)</f>
        <v>UN</v>
      </c>
      <c r="F1636" s="109">
        <f>VLOOKUP(B1636,Table1[[Codigo_servico]:[Subtotal_servico]],11,FALSE)</f>
        <v>98.646370599932496</v>
      </c>
      <c r="G1636" s="106">
        <f t="shared" si="25"/>
        <v>0</v>
      </c>
    </row>
    <row r="1637" spans="2:7" hidden="1" x14ac:dyDescent="0.25">
      <c r="B1637" s="112">
        <v>100795</v>
      </c>
      <c r="C1637" t="s">
        <v>3791</v>
      </c>
      <c r="D1637" s="108">
        <v>0</v>
      </c>
      <c r="E1637" s="81" t="str">
        <f>VLOOKUP(B1637,Table1[[Codigo_servico]:[Subtotal_servico]],9,FALSE)</f>
        <v>M</v>
      </c>
      <c r="F1637" s="109">
        <f>VLOOKUP(B1637,Table1[[Codigo_servico]:[Subtotal_servico]],11,FALSE)</f>
        <v>1.6158401538742968</v>
      </c>
      <c r="G1637" s="106">
        <f t="shared" si="25"/>
        <v>0</v>
      </c>
    </row>
    <row r="1638" spans="2:7" hidden="1" x14ac:dyDescent="0.25">
      <c r="B1638" s="112">
        <v>100798</v>
      </c>
      <c r="C1638" t="s">
        <v>3792</v>
      </c>
      <c r="D1638" s="108">
        <v>0</v>
      </c>
      <c r="E1638" s="81" t="str">
        <f>VLOOKUP(B1638,Table1[[Codigo_servico]:[Subtotal_servico]],9,FALSE)</f>
        <v>M</v>
      </c>
      <c r="F1638" s="109">
        <f>VLOOKUP(B1638,Table1[[Codigo_servico]:[Subtotal_servico]],11,FALSE)</f>
        <v>21.300509536908585</v>
      </c>
      <c r="G1638" s="106">
        <f t="shared" si="25"/>
        <v>0</v>
      </c>
    </row>
    <row r="1639" spans="2:7" hidden="1" x14ac:dyDescent="0.25">
      <c r="B1639" s="112">
        <v>100802</v>
      </c>
      <c r="C1639" t="s">
        <v>3902</v>
      </c>
      <c r="D1639" s="108">
        <v>0</v>
      </c>
      <c r="E1639" s="81" t="str">
        <f>VLOOKUP(B1639,Table1[[Codigo_servico]:[Subtotal_servico]],9,FALSE)</f>
        <v>M</v>
      </c>
      <c r="F1639" s="109">
        <f>VLOOKUP(B1639,Table1[[Codigo_servico]:[Subtotal_servico]],11,FALSE)</f>
        <v>117.01709508922946</v>
      </c>
      <c r="G1639" s="106">
        <f t="shared" si="25"/>
        <v>0</v>
      </c>
    </row>
    <row r="1640" spans="2:7" hidden="1" x14ac:dyDescent="0.25">
      <c r="B1640" s="112">
        <v>100803</v>
      </c>
      <c r="C1640" t="s">
        <v>3903</v>
      </c>
      <c r="D1640" s="108">
        <v>0</v>
      </c>
      <c r="E1640" s="81" t="str">
        <f>VLOOKUP(B1640,Table1[[Codigo_servico]:[Subtotal_servico]],9,FALSE)</f>
        <v>M</v>
      </c>
      <c r="F1640" s="109">
        <f>VLOOKUP(B1640,Table1[[Codigo_servico]:[Subtotal_servico]],11,FALSE)</f>
        <v>133.75300965469941</v>
      </c>
      <c r="G1640" s="106">
        <f t="shared" si="25"/>
        <v>0</v>
      </c>
    </row>
    <row r="1641" spans="2:7" hidden="1" x14ac:dyDescent="0.25">
      <c r="B1641" s="112">
        <v>100805</v>
      </c>
      <c r="C1641" t="s">
        <v>3904</v>
      </c>
      <c r="D1641" s="108">
        <v>0</v>
      </c>
      <c r="E1641" s="81" t="str">
        <f>VLOOKUP(B1641,Table1[[Codigo_servico]:[Subtotal_servico]],9,FALSE)</f>
        <v>M</v>
      </c>
      <c r="F1641" s="109">
        <f>VLOOKUP(B1641,Table1[[Codigo_servico]:[Subtotal_servico]],11,FALSE)</f>
        <v>173.83144611153685</v>
      </c>
      <c r="G1641" s="106">
        <f t="shared" si="25"/>
        <v>0</v>
      </c>
    </row>
    <row r="1642" spans="2:7" hidden="1" x14ac:dyDescent="0.25">
      <c r="B1642" s="112">
        <v>100806</v>
      </c>
      <c r="C1642" t="s">
        <v>3905</v>
      </c>
      <c r="D1642" s="108">
        <v>0</v>
      </c>
      <c r="E1642" s="81" t="str">
        <f>VLOOKUP(B1642,Table1[[Codigo_servico]:[Subtotal_servico]],9,FALSE)</f>
        <v>M</v>
      </c>
      <c r="F1642" s="109">
        <f>VLOOKUP(B1642,Table1[[Codigo_servico]:[Subtotal_servico]],11,FALSE)</f>
        <v>245.42953856837431</v>
      </c>
      <c r="G1642" s="106">
        <f t="shared" si="25"/>
        <v>0</v>
      </c>
    </row>
    <row r="1643" spans="2:7" hidden="1" x14ac:dyDescent="0.25">
      <c r="B1643" s="112">
        <v>100831</v>
      </c>
      <c r="C1643" t="s">
        <v>3860</v>
      </c>
      <c r="D1643" s="108">
        <v>0</v>
      </c>
      <c r="E1643" s="81" t="str">
        <f>VLOOKUP(B1643,Table1[[Codigo_servico]:[Subtotal_servico]],9,FALSE)</f>
        <v>UN</v>
      </c>
      <c r="F1643" s="109">
        <f>VLOOKUP(B1643,Table1[[Codigo_servico]:[Subtotal_servico]],11,FALSE)</f>
        <v>228.59639050145216</v>
      </c>
      <c r="G1643" s="106">
        <f t="shared" si="25"/>
        <v>0</v>
      </c>
    </row>
    <row r="1644" spans="2:7" hidden="1" x14ac:dyDescent="0.25">
      <c r="B1644" s="112">
        <v>100832</v>
      </c>
      <c r="C1644" t="s">
        <v>3861</v>
      </c>
      <c r="D1644" s="108">
        <v>0</v>
      </c>
      <c r="E1644" s="81" t="str">
        <f>VLOOKUP(B1644,Table1[[Codigo_servico]:[Subtotal_servico]],9,FALSE)</f>
        <v>UN</v>
      </c>
      <c r="F1644" s="109">
        <f>VLOOKUP(B1644,Table1[[Codigo_servico]:[Subtotal_servico]],11,FALSE)</f>
        <v>337.87261850145217</v>
      </c>
      <c r="G1644" s="106">
        <f t="shared" si="25"/>
        <v>0</v>
      </c>
    </row>
    <row r="1645" spans="2:7" hidden="1" x14ac:dyDescent="0.25">
      <c r="B1645" s="112">
        <v>100834</v>
      </c>
      <c r="C1645" t="s">
        <v>3862</v>
      </c>
      <c r="D1645" s="108">
        <v>0</v>
      </c>
      <c r="E1645" s="81" t="str">
        <f>VLOOKUP(B1645,Table1[[Codigo_servico]:[Subtotal_servico]],9,FALSE)</f>
        <v>UN</v>
      </c>
      <c r="F1645" s="109">
        <f>VLOOKUP(B1645,Table1[[Codigo_servico]:[Subtotal_servico]],11,FALSE)</f>
        <v>564.42344638447753</v>
      </c>
      <c r="G1645" s="106">
        <f t="shared" si="25"/>
        <v>0</v>
      </c>
    </row>
    <row r="1646" spans="2:7" hidden="1" x14ac:dyDescent="0.25">
      <c r="B1646" s="112">
        <v>100849</v>
      </c>
      <c r="C1646" t="s">
        <v>3792</v>
      </c>
      <c r="D1646" s="108">
        <v>0</v>
      </c>
      <c r="E1646" s="81" t="str">
        <f>VLOOKUP(B1646,Table1[[Codigo_servico]:[Subtotal_servico]],9,FALSE)</f>
        <v>M</v>
      </c>
      <c r="F1646" s="109">
        <f>VLOOKUP(B1646,Table1[[Codigo_servico]:[Subtotal_servico]],11,FALSE)</f>
        <v>21.300509536908585</v>
      </c>
      <c r="G1646" s="106">
        <f t="shared" si="25"/>
        <v>0</v>
      </c>
    </row>
    <row r="1647" spans="2:7" hidden="1" x14ac:dyDescent="0.25">
      <c r="B1647" s="112">
        <v>100850</v>
      </c>
      <c r="C1647" t="s">
        <v>3906</v>
      </c>
      <c r="D1647" s="108">
        <v>0</v>
      </c>
      <c r="E1647" s="81" t="str">
        <f>VLOOKUP(B1647,Table1[[Codigo_servico]:[Subtotal_servico]],9,FALSE)</f>
        <v>UN</v>
      </c>
      <c r="F1647" s="109">
        <f>VLOOKUP(B1647,Table1[[Codigo_servico]:[Subtotal_servico]],11,FALSE)</f>
        <v>395.80964764620791</v>
      </c>
      <c r="G1647" s="106">
        <f t="shared" si="25"/>
        <v>0</v>
      </c>
    </row>
    <row r="1648" spans="2:7" hidden="1" x14ac:dyDescent="0.25">
      <c r="B1648" s="112">
        <v>100855</v>
      </c>
      <c r="C1648" t="s">
        <v>3907</v>
      </c>
      <c r="D1648" s="108">
        <v>0</v>
      </c>
      <c r="E1648" s="81" t="str">
        <f>VLOOKUP(B1648,Table1[[Codigo_servico]:[Subtotal_servico]],9,FALSE)</f>
        <v>UN</v>
      </c>
      <c r="F1648" s="109">
        <f>VLOOKUP(B1648,Table1[[Codigo_servico]:[Subtotal_servico]],11,FALSE)</f>
        <v>193.78334374102457</v>
      </c>
      <c r="G1648" s="106">
        <f t="shared" si="25"/>
        <v>0</v>
      </c>
    </row>
    <row r="1649" spans="2:7" hidden="1" x14ac:dyDescent="0.25">
      <c r="B1649" s="112">
        <v>100860</v>
      </c>
      <c r="C1649" t="s">
        <v>3908</v>
      </c>
      <c r="D1649" s="108">
        <v>0</v>
      </c>
      <c r="E1649" s="81" t="str">
        <f>VLOOKUP(B1649,Table1[[Codigo_servico]:[Subtotal_servico]],9,FALSE)</f>
        <v>UN</v>
      </c>
      <c r="F1649" s="109">
        <f>VLOOKUP(B1649,Table1[[Codigo_servico]:[Subtotal_servico]],11,FALSE)</f>
        <v>299.52736239572397</v>
      </c>
      <c r="G1649" s="106">
        <f t="shared" si="25"/>
        <v>0</v>
      </c>
    </row>
    <row r="1650" spans="2:7" hidden="1" x14ac:dyDescent="0.25">
      <c r="B1650" s="112">
        <v>100865</v>
      </c>
      <c r="C1650" t="s">
        <v>3909</v>
      </c>
      <c r="D1650" s="108">
        <v>0</v>
      </c>
      <c r="E1650" s="81" t="str">
        <f>VLOOKUP(B1650,Table1[[Codigo_servico]:[Subtotal_servico]],9,FALSE)</f>
        <v>UN</v>
      </c>
      <c r="F1650" s="109">
        <f>VLOOKUP(B1650,Table1[[Codigo_servico]:[Subtotal_servico]],11,FALSE)</f>
        <v>229.13826298085718</v>
      </c>
      <c r="G1650" s="106">
        <f t="shared" si="25"/>
        <v>0</v>
      </c>
    </row>
    <row r="1651" spans="2:7" hidden="1" x14ac:dyDescent="0.25">
      <c r="B1651" s="112">
        <v>100868</v>
      </c>
      <c r="C1651" t="s">
        <v>3910</v>
      </c>
      <c r="D1651" s="108">
        <v>0</v>
      </c>
      <c r="E1651" s="81" t="str">
        <f>VLOOKUP(B1651,Table1[[Codigo_servico]:[Subtotal_servico]],9,FALSE)</f>
        <v>UN</v>
      </c>
      <c r="F1651" s="109">
        <f>VLOOKUP(B1651,Table1[[Codigo_servico]:[Subtotal_servico]],11,FALSE)</f>
        <v>440.2706629808572</v>
      </c>
      <c r="G1651" s="106">
        <f t="shared" si="25"/>
        <v>0</v>
      </c>
    </row>
    <row r="1652" spans="2:7" hidden="1" x14ac:dyDescent="0.25">
      <c r="B1652" s="112">
        <v>100872</v>
      </c>
      <c r="C1652" t="s">
        <v>3911</v>
      </c>
      <c r="D1652" s="108">
        <v>0</v>
      </c>
      <c r="E1652" s="81" t="str">
        <f>VLOOKUP(B1652,Table1[[Codigo_servico]:[Subtotal_servico]],9,FALSE)</f>
        <v>UN</v>
      </c>
      <c r="F1652" s="109">
        <f>VLOOKUP(B1652,Table1[[Codigo_servico]:[Subtotal_servico]],11,FALSE)</f>
        <v>653.01486298085717</v>
      </c>
      <c r="G1652" s="106">
        <f t="shared" si="25"/>
        <v>0</v>
      </c>
    </row>
    <row r="1653" spans="2:7" hidden="1" x14ac:dyDescent="0.25">
      <c r="B1653" s="112">
        <v>100873</v>
      </c>
      <c r="C1653" t="s">
        <v>3912</v>
      </c>
      <c r="D1653" s="108">
        <v>0</v>
      </c>
      <c r="E1653" s="81" t="str">
        <f>VLOOKUP(B1653,Table1[[Codigo_servico]:[Subtotal_servico]],9,FALSE)</f>
        <v>UN</v>
      </c>
      <c r="F1653" s="109">
        <f>VLOOKUP(B1653,Table1[[Codigo_servico]:[Subtotal_servico]],11,FALSE)</f>
        <v>36.400621782734966</v>
      </c>
      <c r="G1653" s="106">
        <f t="shared" si="25"/>
        <v>0</v>
      </c>
    </row>
    <row r="1654" spans="2:7" hidden="1" x14ac:dyDescent="0.25">
      <c r="B1654" s="112">
        <v>100877</v>
      </c>
      <c r="C1654" t="s">
        <v>3913</v>
      </c>
      <c r="D1654" s="108">
        <v>0</v>
      </c>
      <c r="E1654" s="81" t="str">
        <f>VLOOKUP(B1654,Table1[[Codigo_servico]:[Subtotal_servico]],9,FALSE)</f>
        <v>UN</v>
      </c>
      <c r="F1654" s="109">
        <f>VLOOKUP(B1654,Table1[[Codigo_servico]:[Subtotal_servico]],11,FALSE)</f>
        <v>63.891721782734976</v>
      </c>
      <c r="G1654" s="106">
        <f t="shared" si="25"/>
        <v>0</v>
      </c>
    </row>
    <row r="1655" spans="2:7" hidden="1" x14ac:dyDescent="0.25">
      <c r="B1655" s="112">
        <v>100880</v>
      </c>
      <c r="C1655" t="s">
        <v>3914</v>
      </c>
      <c r="D1655" s="108">
        <v>0</v>
      </c>
      <c r="E1655" s="81" t="str">
        <f>VLOOKUP(B1655,Table1[[Codigo_servico]:[Subtotal_servico]],9,FALSE)</f>
        <v>UN</v>
      </c>
      <c r="F1655" s="109">
        <f>VLOOKUP(B1655,Table1[[Codigo_servico]:[Subtotal_servico]],11,FALSE)</f>
        <v>331.60207613274468</v>
      </c>
      <c r="G1655" s="106">
        <f t="shared" si="25"/>
        <v>0</v>
      </c>
    </row>
    <row r="1656" spans="2:7" hidden="1" x14ac:dyDescent="0.25">
      <c r="B1656" s="112">
        <v>100881</v>
      </c>
      <c r="C1656" t="s">
        <v>3915</v>
      </c>
      <c r="D1656" s="108">
        <v>0</v>
      </c>
      <c r="E1656" s="81" t="str">
        <f>VLOOKUP(B1656,Table1[[Codigo_servico]:[Subtotal_servico]],9,FALSE)</f>
        <v>UN</v>
      </c>
      <c r="F1656" s="109">
        <f>VLOOKUP(B1656,Table1[[Codigo_servico]:[Subtotal_servico]],11,FALSE)</f>
        <v>332.07637613274471</v>
      </c>
      <c r="G1656" s="106">
        <f t="shared" si="25"/>
        <v>0</v>
      </c>
    </row>
    <row r="1657" spans="2:7" hidden="1" x14ac:dyDescent="0.25">
      <c r="B1657" s="112">
        <v>100882</v>
      </c>
      <c r="C1657" t="s">
        <v>3916</v>
      </c>
      <c r="D1657" s="108">
        <v>0</v>
      </c>
      <c r="E1657" s="81" t="str">
        <f>VLOOKUP(B1657,Table1[[Codigo_servico]:[Subtotal_servico]],9,FALSE)</f>
        <v>UN</v>
      </c>
      <c r="F1657" s="109">
        <f>VLOOKUP(B1657,Table1[[Codigo_servico]:[Subtotal_servico]],11,FALSE)</f>
        <v>648.64517613274472</v>
      </c>
      <c r="G1657" s="106">
        <f t="shared" si="25"/>
        <v>0</v>
      </c>
    </row>
    <row r="1658" spans="2:7" hidden="1" x14ac:dyDescent="0.25">
      <c r="B1658" s="112">
        <v>100885</v>
      </c>
      <c r="C1658" t="s">
        <v>3917</v>
      </c>
      <c r="D1658" s="108">
        <v>0</v>
      </c>
      <c r="E1658" s="81" t="str">
        <f>VLOOKUP(B1658,Table1[[Codigo_servico]:[Subtotal_servico]],9,FALSE)</f>
        <v>UN</v>
      </c>
      <c r="F1658" s="109">
        <f>VLOOKUP(B1658,Table1[[Codigo_servico]:[Subtotal_servico]],11,FALSE)</f>
        <v>101.6483761327447</v>
      </c>
      <c r="G1658" s="106">
        <f t="shared" si="25"/>
        <v>0</v>
      </c>
    </row>
    <row r="1659" spans="2:7" hidden="1" x14ac:dyDescent="0.25">
      <c r="B1659" s="112">
        <v>100888</v>
      </c>
      <c r="C1659" t="s">
        <v>3918</v>
      </c>
      <c r="D1659" s="108">
        <v>0</v>
      </c>
      <c r="E1659" s="81" t="str">
        <f>VLOOKUP(B1659,Table1[[Codigo_servico]:[Subtotal_servico]],9,FALSE)</f>
        <v>UN</v>
      </c>
      <c r="F1659" s="109">
        <f>VLOOKUP(B1659,Table1[[Codigo_servico]:[Subtotal_servico]],11,FALSE)</f>
        <v>435.12957613274472</v>
      </c>
      <c r="G1659" s="106">
        <f t="shared" si="25"/>
        <v>0</v>
      </c>
    </row>
    <row r="1660" spans="2:7" hidden="1" x14ac:dyDescent="0.25">
      <c r="B1660" s="112">
        <v>100890</v>
      </c>
      <c r="C1660" t="s">
        <v>3919</v>
      </c>
      <c r="D1660" s="108">
        <v>0</v>
      </c>
      <c r="E1660" s="81" t="str">
        <f>VLOOKUP(B1660,Table1[[Codigo_servico]:[Subtotal_servico]],9,FALSE)</f>
        <v>UN</v>
      </c>
      <c r="F1660" s="109">
        <f>VLOOKUP(B1660,Table1[[Codigo_servico]:[Subtotal_servico]],11,FALSE)</f>
        <v>99.906676132744707</v>
      </c>
      <c r="G1660" s="106">
        <f t="shared" si="25"/>
        <v>0</v>
      </c>
    </row>
    <row r="1661" spans="2:7" hidden="1" x14ac:dyDescent="0.25">
      <c r="B1661" s="112">
        <v>100892</v>
      </c>
      <c r="C1661" t="s">
        <v>3920</v>
      </c>
      <c r="D1661" s="108">
        <v>0</v>
      </c>
      <c r="E1661" s="81" t="str">
        <f>VLOOKUP(B1661,Table1[[Codigo_servico]:[Subtotal_servico]],9,FALSE)</f>
        <v>UN</v>
      </c>
      <c r="F1661" s="109">
        <f>VLOOKUP(B1661,Table1[[Codigo_servico]:[Subtotal_servico]],11,FALSE)</f>
        <v>128.0836761327447</v>
      </c>
      <c r="G1661" s="106">
        <f t="shared" si="25"/>
        <v>0</v>
      </c>
    </row>
    <row r="1662" spans="2:7" hidden="1" x14ac:dyDescent="0.25">
      <c r="B1662" s="112">
        <v>100893</v>
      </c>
      <c r="C1662" t="s">
        <v>3921</v>
      </c>
      <c r="D1662" s="108">
        <v>0</v>
      </c>
      <c r="E1662" s="81" t="str">
        <f>VLOOKUP(B1662,Table1[[Codigo_servico]:[Subtotal_servico]],9,FALSE)</f>
        <v>UN</v>
      </c>
      <c r="F1662" s="109">
        <f>VLOOKUP(B1662,Table1[[Codigo_servico]:[Subtotal_servico]],11,FALSE)</f>
        <v>158.20147613274472</v>
      </c>
      <c r="G1662" s="106">
        <f t="shared" si="25"/>
        <v>0</v>
      </c>
    </row>
    <row r="1663" spans="2:7" hidden="1" x14ac:dyDescent="0.25">
      <c r="B1663" s="112">
        <v>100895</v>
      </c>
      <c r="C1663" t="s">
        <v>3922</v>
      </c>
      <c r="D1663" s="108">
        <v>0</v>
      </c>
      <c r="E1663" s="81" t="str">
        <f>VLOOKUP(B1663,Table1[[Codigo_servico]:[Subtotal_servico]],9,FALSE)</f>
        <v>UN</v>
      </c>
      <c r="F1663" s="109">
        <f>VLOOKUP(B1663,Table1[[Codigo_servico]:[Subtotal_servico]],11,FALSE)</f>
        <v>9.1486816578270886</v>
      </c>
      <c r="G1663" s="106">
        <f t="shared" si="25"/>
        <v>0</v>
      </c>
    </row>
    <row r="1664" spans="2:7" hidden="1" x14ac:dyDescent="0.25">
      <c r="B1664" s="112">
        <v>100910</v>
      </c>
      <c r="C1664" t="s">
        <v>3923</v>
      </c>
      <c r="D1664" s="108">
        <v>0</v>
      </c>
      <c r="E1664" s="81" t="str">
        <f>VLOOKUP(B1664,Table1[[Codigo_servico]:[Subtotal_servico]],9,FALSE)</f>
        <v>M</v>
      </c>
      <c r="F1664" s="109">
        <f>VLOOKUP(B1664,Table1[[Codigo_servico]:[Subtotal_servico]],11,FALSE)</f>
        <v>201.95023208922947</v>
      </c>
      <c r="G1664" s="106">
        <f t="shared" si="25"/>
        <v>0</v>
      </c>
    </row>
    <row r="1665" spans="2:7" hidden="1" x14ac:dyDescent="0.25">
      <c r="B1665" s="112">
        <v>100911</v>
      </c>
      <c r="C1665" t="s">
        <v>3924</v>
      </c>
      <c r="D1665" s="108">
        <v>0</v>
      </c>
      <c r="E1665" s="81" t="str">
        <f>VLOOKUP(B1665,Table1[[Codigo_servico]:[Subtotal_servico]],9,FALSE)</f>
        <v>M</v>
      </c>
      <c r="F1665" s="109">
        <f>VLOOKUP(B1665,Table1[[Codigo_servico]:[Subtotal_servico]],11,FALSE)</f>
        <v>261.91245565469944</v>
      </c>
      <c r="G1665" s="106">
        <f t="shared" si="25"/>
        <v>0</v>
      </c>
    </row>
    <row r="1666" spans="2:7" hidden="1" x14ac:dyDescent="0.25">
      <c r="B1666" s="112">
        <v>100912</v>
      </c>
      <c r="C1666" t="s">
        <v>3925</v>
      </c>
      <c r="D1666" s="108">
        <v>0</v>
      </c>
      <c r="E1666" s="81" t="str">
        <f>VLOOKUP(B1666,Table1[[Codigo_servico]:[Subtotal_servico]],9,FALSE)</f>
        <v>M</v>
      </c>
      <c r="F1666" s="109">
        <f>VLOOKUP(B1666,Table1[[Codigo_servico]:[Subtotal_servico]],11,FALSE)</f>
        <v>293.65400100290435</v>
      </c>
      <c r="G1666" s="106">
        <f t="shared" si="25"/>
        <v>0</v>
      </c>
    </row>
    <row r="1667" spans="2:7" hidden="1" x14ac:dyDescent="0.25">
      <c r="B1667" s="112">
        <v>100913</v>
      </c>
      <c r="C1667" t="s">
        <v>3926</v>
      </c>
      <c r="D1667" s="108">
        <v>0</v>
      </c>
      <c r="E1667" s="81" t="str">
        <f>VLOOKUP(B1667,Table1[[Codigo_servico]:[Subtotal_servico]],9,FALSE)</f>
        <v>M</v>
      </c>
      <c r="F1667" s="109">
        <f>VLOOKUP(B1667,Table1[[Codigo_servico]:[Subtotal_servico]],11,FALSE)</f>
        <v>385.49516456837426</v>
      </c>
      <c r="G1667" s="106">
        <f t="shared" si="25"/>
        <v>0</v>
      </c>
    </row>
    <row r="1668" spans="2:7" hidden="1" x14ac:dyDescent="0.25">
      <c r="B1668" s="112">
        <v>100930</v>
      </c>
      <c r="C1668" t="s">
        <v>3927</v>
      </c>
      <c r="D1668" s="108">
        <v>0</v>
      </c>
      <c r="E1668" s="81" t="str">
        <f>VLOOKUP(B1668,Table1[[Codigo_servico]:[Subtotal_servico]],9,FALSE)</f>
        <v>M</v>
      </c>
      <c r="F1668" s="109">
        <f>VLOOKUP(B1668,Table1[[Codigo_servico]:[Subtotal_servico]],11,FALSE)</f>
        <v>18.536858913674855</v>
      </c>
      <c r="G1668" s="106">
        <f t="shared" si="25"/>
        <v>0</v>
      </c>
    </row>
    <row r="1669" spans="2:7" hidden="1" x14ac:dyDescent="0.25">
      <c r="B1669" s="112">
        <v>100931</v>
      </c>
      <c r="C1669" t="s">
        <v>3928</v>
      </c>
      <c r="D1669" s="108">
        <v>0</v>
      </c>
      <c r="E1669" s="81" t="str">
        <f>VLOOKUP(B1669,Table1[[Codigo_servico]:[Subtotal_servico]],9,FALSE)</f>
        <v>M</v>
      </c>
      <c r="F1669" s="109">
        <f>VLOOKUP(B1669,Table1[[Codigo_servico]:[Subtotal_servico]],11,FALSE)</f>
        <v>23.755360696409824</v>
      </c>
      <c r="G1669" s="106">
        <f t="shared" si="25"/>
        <v>0</v>
      </c>
    </row>
    <row r="1670" spans="2:7" hidden="1" x14ac:dyDescent="0.25">
      <c r="B1670" s="112">
        <v>100932</v>
      </c>
      <c r="C1670" t="s">
        <v>3929</v>
      </c>
      <c r="D1670" s="108">
        <v>0</v>
      </c>
      <c r="E1670" s="81" t="str">
        <f>VLOOKUP(B1670,Table1[[Codigo_servico]:[Subtotal_servico]],9,FALSE)</f>
        <v>M</v>
      </c>
      <c r="F1670" s="109">
        <f>VLOOKUP(B1670,Table1[[Codigo_servico]:[Subtotal_servico]],11,FALSE)</f>
        <v>34.885686044614737</v>
      </c>
      <c r="G1670" s="106">
        <f t="shared" si="25"/>
        <v>0</v>
      </c>
    </row>
    <row r="1671" spans="2:7" hidden="1" x14ac:dyDescent="0.25">
      <c r="B1671" s="112">
        <v>100933</v>
      </c>
      <c r="C1671" t="s">
        <v>3930</v>
      </c>
      <c r="D1671" s="108">
        <v>0</v>
      </c>
      <c r="E1671" s="81" t="str">
        <f>VLOOKUP(B1671,Table1[[Codigo_servico]:[Subtotal_servico]],9,FALSE)</f>
        <v>M</v>
      </c>
      <c r="F1671" s="109">
        <f>VLOOKUP(B1671,Table1[[Codigo_servico]:[Subtotal_servico]],11,FALSE)</f>
        <v>41.886289610084681</v>
      </c>
      <c r="G1671" s="106">
        <f t="shared" si="25"/>
        <v>0</v>
      </c>
    </row>
    <row r="1672" spans="2:7" hidden="1" x14ac:dyDescent="0.25">
      <c r="B1672" s="112">
        <v>100934</v>
      </c>
      <c r="C1672" t="s">
        <v>3931</v>
      </c>
      <c r="D1672" s="108">
        <v>0</v>
      </c>
      <c r="E1672" s="81" t="str">
        <f>VLOOKUP(B1672,Table1[[Codigo_servico]:[Subtotal_servico]],9,FALSE)</f>
        <v>M</v>
      </c>
      <c r="F1672" s="109">
        <f>VLOOKUP(B1672,Table1[[Codigo_servico]:[Subtotal_servico]],11,FALSE)</f>
        <v>62.14670317555462</v>
      </c>
      <c r="G1672" s="106">
        <f t="shared" si="25"/>
        <v>0</v>
      </c>
    </row>
    <row r="1673" spans="2:7" hidden="1" x14ac:dyDescent="0.25">
      <c r="B1673" s="112">
        <v>100935</v>
      </c>
      <c r="C1673" t="s">
        <v>3932</v>
      </c>
      <c r="D1673" s="108">
        <v>0</v>
      </c>
      <c r="E1673" s="81" t="str">
        <f>VLOOKUP(B1673,Table1[[Codigo_servico]:[Subtotal_servico]],9,FALSE)</f>
        <v>M</v>
      </c>
      <c r="F1673" s="109">
        <f>VLOOKUP(B1673,Table1[[Codigo_servico]:[Subtotal_servico]],11,FALSE)</f>
        <v>78.241424958289599</v>
      </c>
      <c r="G1673" s="106">
        <f t="shared" si="25"/>
        <v>0</v>
      </c>
    </row>
    <row r="1674" spans="2:7" hidden="1" x14ac:dyDescent="0.25">
      <c r="B1674" s="112">
        <v>100998</v>
      </c>
      <c r="C1674" t="s">
        <v>3792</v>
      </c>
      <c r="D1674" s="108">
        <v>0</v>
      </c>
      <c r="E1674" s="81" t="str">
        <f>VLOOKUP(B1674,Table1[[Codigo_servico]:[Subtotal_servico]],9,FALSE)</f>
        <v>M</v>
      </c>
      <c r="F1674" s="109">
        <f>VLOOKUP(B1674,Table1[[Codigo_servico]:[Subtotal_servico]],11,FALSE)</f>
        <v>21.300509536908589</v>
      </c>
      <c r="G1674" s="106">
        <f t="shared" si="25"/>
        <v>0</v>
      </c>
    </row>
    <row r="1675" spans="2:7" hidden="1" x14ac:dyDescent="0.25">
      <c r="B1675" s="112">
        <v>101001</v>
      </c>
      <c r="C1675" t="s">
        <v>3933</v>
      </c>
      <c r="D1675" s="108">
        <v>0</v>
      </c>
      <c r="E1675" s="81" t="str">
        <f>VLOOKUP(B1675,Table1[[Codigo_servico]:[Subtotal_servico]],9,FALSE)</f>
        <v>UN</v>
      </c>
      <c r="F1675" s="109">
        <f>VLOOKUP(B1675,Table1[[Codigo_servico]:[Subtotal_servico]],11,FALSE)</f>
        <v>72.1637049582896</v>
      </c>
      <c r="G1675" s="106">
        <f t="shared" si="25"/>
        <v>0</v>
      </c>
    </row>
    <row r="1676" spans="2:7" hidden="1" x14ac:dyDescent="0.25">
      <c r="B1676" s="112">
        <v>101010</v>
      </c>
      <c r="C1676" t="s">
        <v>3934</v>
      </c>
      <c r="D1676" s="108">
        <v>0</v>
      </c>
      <c r="E1676" s="81" t="str">
        <f>VLOOKUP(B1676,Table1[[Codigo_servico]:[Subtotal_servico]],9,FALSE)</f>
        <v>UN</v>
      </c>
      <c r="F1676" s="109">
        <f>VLOOKUP(B1676,Table1[[Codigo_servico]:[Subtotal_servico]],11,FALSE)</f>
        <v>72.772604958289591</v>
      </c>
      <c r="G1676" s="106">
        <f t="shared" si="25"/>
        <v>0</v>
      </c>
    </row>
    <row r="1677" spans="2:7" hidden="1" x14ac:dyDescent="0.25">
      <c r="B1677" s="112">
        <v>101012</v>
      </c>
      <c r="C1677" t="s">
        <v>3935</v>
      </c>
      <c r="D1677" s="108">
        <v>0</v>
      </c>
      <c r="E1677" s="81" t="str">
        <f>VLOOKUP(B1677,Table1[[Codigo_servico]:[Subtotal_servico]],9,FALSE)</f>
        <v>UN</v>
      </c>
      <c r="F1677" s="109">
        <f>VLOOKUP(B1677,Table1[[Codigo_servico]:[Subtotal_servico]],11,FALSE)</f>
        <v>96.696304958289588</v>
      </c>
      <c r="G1677" s="106">
        <f t="shared" si="25"/>
        <v>0</v>
      </c>
    </row>
    <row r="1678" spans="2:7" hidden="1" x14ac:dyDescent="0.25">
      <c r="B1678" s="112">
        <v>101015</v>
      </c>
      <c r="C1678" t="s">
        <v>3936</v>
      </c>
      <c r="D1678" s="108">
        <v>0</v>
      </c>
      <c r="E1678" s="81" t="str">
        <f>VLOOKUP(B1678,Table1[[Codigo_servico]:[Subtotal_servico]],9,FALSE)</f>
        <v>UN</v>
      </c>
      <c r="F1678" s="109">
        <f>VLOOKUP(B1678,Table1[[Codigo_servico]:[Subtotal_servico]],11,FALSE)</f>
        <v>119.09920495828959</v>
      </c>
      <c r="G1678" s="106">
        <f t="shared" si="25"/>
        <v>0</v>
      </c>
    </row>
    <row r="1679" spans="2:7" hidden="1" x14ac:dyDescent="0.25">
      <c r="B1679" s="112">
        <v>101035</v>
      </c>
      <c r="C1679" t="s">
        <v>3937</v>
      </c>
      <c r="D1679" s="108">
        <v>0</v>
      </c>
      <c r="E1679" s="81" t="str">
        <f>VLOOKUP(B1679,Table1[[Codigo_servico]:[Subtotal_servico]],9,FALSE)</f>
        <v>UN</v>
      </c>
      <c r="F1679" s="109">
        <f>VLOOKUP(B1679,Table1[[Codigo_servico]:[Subtotal_servico]],11,FALSE)</f>
        <v>93.558004958289587</v>
      </c>
      <c r="G1679" s="106">
        <f t="shared" si="25"/>
        <v>0</v>
      </c>
    </row>
    <row r="1680" spans="2:7" hidden="1" x14ac:dyDescent="0.25">
      <c r="B1680" s="112">
        <v>101059</v>
      </c>
      <c r="C1680" t="s">
        <v>3938</v>
      </c>
      <c r="D1680" s="108">
        <v>0</v>
      </c>
      <c r="E1680" s="81" t="str">
        <f>VLOOKUP(B1680,Table1[[Codigo_servico]:[Subtotal_servico]],9,FALSE)</f>
        <v>UN</v>
      </c>
      <c r="F1680" s="109">
        <f>VLOOKUP(B1680,Table1[[Codigo_servico]:[Subtotal_servico]],11,FALSE)</f>
        <v>199.68721374727502</v>
      </c>
      <c r="G1680" s="106">
        <f t="shared" si="25"/>
        <v>0</v>
      </c>
    </row>
    <row r="1681" spans="2:7" hidden="1" x14ac:dyDescent="0.25">
      <c r="B1681" s="112">
        <v>101060</v>
      </c>
      <c r="C1681" t="s">
        <v>3939</v>
      </c>
      <c r="D1681" s="108">
        <v>0</v>
      </c>
      <c r="E1681" s="81" t="str">
        <f>VLOOKUP(B1681,Table1[[Codigo_servico]:[Subtotal_servico]],9,FALSE)</f>
        <v>UN</v>
      </c>
      <c r="F1681" s="109">
        <f>VLOOKUP(B1681,Table1[[Codigo_servico]:[Subtotal_servico]],11,FALSE)</f>
        <v>2323.0580605376826</v>
      </c>
      <c r="G1681" s="106">
        <f t="shared" si="25"/>
        <v>0</v>
      </c>
    </row>
    <row r="1682" spans="2:7" hidden="1" x14ac:dyDescent="0.25">
      <c r="B1682" s="112">
        <v>101061</v>
      </c>
      <c r="C1682" t="s">
        <v>3940</v>
      </c>
      <c r="D1682" s="108">
        <v>0</v>
      </c>
      <c r="E1682" s="81" t="str">
        <f>VLOOKUP(B1682,Table1[[Codigo_servico]:[Subtotal_servico]],9,FALSE)</f>
        <v>UN</v>
      </c>
      <c r="F1682" s="109">
        <f>VLOOKUP(B1682,Table1[[Codigo_servico]:[Subtotal_servico]],11,FALSE)</f>
        <v>2922.4722298632691</v>
      </c>
      <c r="G1682" s="106">
        <f t="shared" si="25"/>
        <v>0</v>
      </c>
    </row>
    <row r="1683" spans="2:7" hidden="1" x14ac:dyDescent="0.25">
      <c r="B1683" s="112">
        <v>101064</v>
      </c>
      <c r="C1683" t="s">
        <v>3941</v>
      </c>
      <c r="D1683" s="108">
        <v>0</v>
      </c>
      <c r="E1683" s="81" t="str">
        <f>VLOOKUP(B1683,Table1[[Codigo_servico]:[Subtotal_servico]],9,FALSE)</f>
        <v>UN</v>
      </c>
      <c r="F1683" s="109">
        <f>VLOOKUP(B1683,Table1[[Codigo_servico]:[Subtotal_servico]],11,FALSE)</f>
        <v>7063.0608197921583</v>
      </c>
      <c r="G1683" s="106">
        <f t="shared" ref="G1683:G1746" si="26">D1683*F1683</f>
        <v>0</v>
      </c>
    </row>
    <row r="1684" spans="2:7" hidden="1" x14ac:dyDescent="0.25">
      <c r="B1684" s="112">
        <v>101066</v>
      </c>
      <c r="C1684" t="s">
        <v>3942</v>
      </c>
      <c r="D1684" s="108">
        <v>0</v>
      </c>
      <c r="E1684" s="81" t="str">
        <f>VLOOKUP(B1684,Table1[[Codigo_servico]:[Subtotal_servico]],9,FALSE)</f>
        <v>UN</v>
      </c>
      <c r="F1684" s="109">
        <f>VLOOKUP(B1684,Table1[[Codigo_servico]:[Subtotal_servico]],11,FALSE)</f>
        <v>9192.0562143354109</v>
      </c>
      <c r="G1684" s="106">
        <f t="shared" si="26"/>
        <v>0</v>
      </c>
    </row>
    <row r="1685" spans="2:7" hidden="1" x14ac:dyDescent="0.25">
      <c r="B1685" s="112">
        <v>101070</v>
      </c>
      <c r="C1685" t="s">
        <v>3943</v>
      </c>
      <c r="D1685" s="108">
        <v>0</v>
      </c>
      <c r="E1685" s="81" t="str">
        <f>VLOOKUP(B1685,Table1[[Codigo_servico]:[Subtotal_servico]],9,FALSE)</f>
        <v>M</v>
      </c>
      <c r="F1685" s="109">
        <f>VLOOKUP(B1685,Table1[[Codigo_servico]:[Subtotal_servico]],11,FALSE)</f>
        <v>600.88533353300181</v>
      </c>
      <c r="G1685" s="106">
        <f t="shared" si="26"/>
        <v>0</v>
      </c>
    </row>
    <row r="1686" spans="2:7" hidden="1" x14ac:dyDescent="0.25">
      <c r="B1686" s="112">
        <v>101071</v>
      </c>
      <c r="C1686" t="s">
        <v>3944</v>
      </c>
      <c r="D1686" s="108">
        <v>0</v>
      </c>
      <c r="E1686" s="81" t="str">
        <f>VLOOKUP(B1686,Table1[[Codigo_servico]:[Subtotal_servico]],9,FALSE)</f>
        <v>UN</v>
      </c>
      <c r="F1686" s="109">
        <f>VLOOKUP(B1686,Table1[[Codigo_servico]:[Subtotal_servico]],11,FALSE)</f>
        <v>812.13661546636229</v>
      </c>
      <c r="G1686" s="106">
        <f t="shared" si="26"/>
        <v>0</v>
      </c>
    </row>
    <row r="1687" spans="2:7" hidden="1" x14ac:dyDescent="0.25">
      <c r="B1687" s="112">
        <v>101081</v>
      </c>
      <c r="C1687" t="s">
        <v>3945</v>
      </c>
      <c r="D1687" s="108">
        <v>0</v>
      </c>
      <c r="E1687" s="81" t="str">
        <f>VLOOKUP(B1687,Table1[[Codigo_servico]:[Subtotal_servico]],9,FALSE)</f>
        <v>UN</v>
      </c>
      <c r="F1687" s="109">
        <f>VLOOKUP(B1687,Table1[[Codigo_servico]:[Subtotal_servico]],11,FALSE)</f>
        <v>9852.4857289630472</v>
      </c>
      <c r="G1687" s="106">
        <f t="shared" si="26"/>
        <v>0</v>
      </c>
    </row>
    <row r="1688" spans="2:7" hidden="1" x14ac:dyDescent="0.25">
      <c r="B1688" s="112">
        <v>101084</v>
      </c>
      <c r="C1688" t="s">
        <v>3946</v>
      </c>
      <c r="D1688" s="108">
        <v>0</v>
      </c>
      <c r="E1688" s="81" t="str">
        <f>VLOOKUP(B1688,Table1[[Codigo_servico]:[Subtotal_servico]],9,FALSE)</f>
        <v>UN</v>
      </c>
      <c r="F1688" s="109">
        <f>VLOOKUP(B1688,Table1[[Codigo_servico]:[Subtotal_servico]],11,FALSE)</f>
        <v>676.02155904181802</v>
      </c>
      <c r="G1688" s="106">
        <f t="shared" si="26"/>
        <v>0</v>
      </c>
    </row>
    <row r="1689" spans="2:7" hidden="1" x14ac:dyDescent="0.25">
      <c r="B1689" s="112">
        <v>101085</v>
      </c>
      <c r="C1689" t="s">
        <v>3947</v>
      </c>
      <c r="D1689" s="108">
        <v>0</v>
      </c>
      <c r="E1689" s="81" t="str">
        <f>VLOOKUP(B1689,Table1[[Codigo_servico]:[Subtotal_servico]],9,FALSE)</f>
        <v>UN</v>
      </c>
      <c r="F1689" s="109">
        <f>VLOOKUP(B1689,Table1[[Codigo_servico]:[Subtotal_servico]],11,FALSE)</f>
        <v>1092.2675026065783</v>
      </c>
      <c r="G1689" s="106">
        <f t="shared" si="26"/>
        <v>0</v>
      </c>
    </row>
    <row r="1690" spans="2:7" hidden="1" x14ac:dyDescent="0.25">
      <c r="B1690" s="112">
        <v>101094</v>
      </c>
      <c r="C1690" t="s">
        <v>2389</v>
      </c>
      <c r="D1690" s="108">
        <v>0</v>
      </c>
      <c r="E1690" s="81" t="str">
        <f>VLOOKUP(B1690,Table1[[Codigo_servico]:[Subtotal_servico]],9,FALSE)</f>
        <v>M3</v>
      </c>
      <c r="F1690" s="109">
        <f>VLOOKUP(B1690,Table1[[Codigo_servico]:[Subtotal_servico]],11,FALSE)</f>
        <v>34.095269840887589</v>
      </c>
      <c r="G1690" s="106">
        <f t="shared" si="26"/>
        <v>0</v>
      </c>
    </row>
    <row r="1691" spans="2:7" hidden="1" x14ac:dyDescent="0.25">
      <c r="B1691" s="112">
        <v>101095</v>
      </c>
      <c r="C1691" t="s">
        <v>2390</v>
      </c>
      <c r="D1691" s="108">
        <v>0</v>
      </c>
      <c r="E1691" s="81" t="str">
        <f>VLOOKUP(B1691,Table1[[Codigo_servico]:[Subtotal_servico]],9,FALSE)</f>
        <v>M3</v>
      </c>
      <c r="F1691" s="109">
        <f>VLOOKUP(B1691,Table1[[Codigo_servico]:[Subtotal_servico]],11,FALSE)</f>
        <v>298.94111064154566</v>
      </c>
      <c r="G1691" s="106">
        <f t="shared" si="26"/>
        <v>0</v>
      </c>
    </row>
    <row r="1692" spans="2:7" hidden="1" x14ac:dyDescent="0.25">
      <c r="B1692" s="112">
        <v>101096</v>
      </c>
      <c r="C1692" t="s">
        <v>2391</v>
      </c>
      <c r="D1692" s="108">
        <v>0</v>
      </c>
      <c r="E1692" s="81" t="str">
        <f>VLOOKUP(B1692,Table1[[Codigo_servico]:[Subtotal_servico]],9,FALSE)</f>
        <v>M2</v>
      </c>
      <c r="F1692" s="109">
        <f>VLOOKUP(B1692,Table1[[Codigo_servico]:[Subtotal_servico]],11,FALSE)</f>
        <v>155.71943461701454</v>
      </c>
      <c r="G1692" s="106">
        <f t="shared" si="26"/>
        <v>0</v>
      </c>
    </row>
    <row r="1693" spans="2:7" hidden="1" x14ac:dyDescent="0.25">
      <c r="B1693" s="112">
        <v>101097</v>
      </c>
      <c r="C1693" t="s">
        <v>2392</v>
      </c>
      <c r="D1693" s="108">
        <v>0</v>
      </c>
      <c r="E1693" s="81" t="str">
        <f>VLOOKUP(B1693,Table1[[Codigo_servico]:[Subtotal_servico]],9,FALSE)</f>
        <v>M2</v>
      </c>
      <c r="F1693" s="109">
        <f>VLOOKUP(B1693,Table1[[Codigo_servico]:[Subtotal_servico]],11,FALSE)</f>
        <v>213.34376897349279</v>
      </c>
      <c r="G1693" s="106">
        <f t="shared" si="26"/>
        <v>0</v>
      </c>
    </row>
    <row r="1694" spans="2:7" hidden="1" x14ac:dyDescent="0.25">
      <c r="B1694" s="112">
        <v>101098</v>
      </c>
      <c r="C1694" t="s">
        <v>2393</v>
      </c>
      <c r="D1694" s="108">
        <v>0</v>
      </c>
      <c r="E1694" s="81" t="str">
        <f>VLOOKUP(B1694,Table1[[Codigo_servico]:[Subtotal_servico]],9,FALSE)</f>
        <v>M2</v>
      </c>
      <c r="F1694" s="109">
        <f>VLOOKUP(B1694,Table1[[Codigo_servico]:[Subtotal_servico]],11,FALSE)</f>
        <v>134.15012849611384</v>
      </c>
      <c r="G1694" s="106">
        <f t="shared" si="26"/>
        <v>0</v>
      </c>
    </row>
    <row r="1695" spans="2:7" hidden="1" x14ac:dyDescent="0.25">
      <c r="B1695" s="112">
        <v>101101</v>
      </c>
      <c r="C1695" t="s">
        <v>3948</v>
      </c>
      <c r="D1695" s="108">
        <v>0</v>
      </c>
      <c r="E1695" s="81" t="str">
        <f>VLOOKUP(B1695,Table1[[Codigo_servico]:[Subtotal_servico]],9,FALSE)</f>
        <v>M</v>
      </c>
      <c r="F1695" s="109">
        <f>VLOOKUP(B1695,Table1[[Codigo_servico]:[Subtotal_servico]],11,FALSE)</f>
        <v>31.1285312395724</v>
      </c>
      <c r="G1695" s="106">
        <f t="shared" si="26"/>
        <v>0</v>
      </c>
    </row>
    <row r="1696" spans="2:7" hidden="1" x14ac:dyDescent="0.25">
      <c r="B1696" s="112">
        <v>101102</v>
      </c>
      <c r="C1696" t="s">
        <v>3949</v>
      </c>
      <c r="D1696" s="108">
        <v>0</v>
      </c>
      <c r="E1696" s="81" t="str">
        <f>VLOOKUP(B1696,Table1[[Codigo_servico]:[Subtotal_servico]],9,FALSE)</f>
        <v>M</v>
      </c>
      <c r="F1696" s="109">
        <f>VLOOKUP(B1696,Table1[[Codigo_servico]:[Subtotal_servico]],11,FALSE)</f>
        <v>47.674084805042341</v>
      </c>
      <c r="G1696" s="106">
        <f t="shared" si="26"/>
        <v>0</v>
      </c>
    </row>
    <row r="1697" spans="2:7" hidden="1" x14ac:dyDescent="0.25">
      <c r="B1697" s="112">
        <v>101103</v>
      </c>
      <c r="C1697" t="s">
        <v>1989</v>
      </c>
      <c r="D1697" s="108">
        <v>0</v>
      </c>
      <c r="E1697" s="81" t="str">
        <f>VLOOKUP(B1697,Table1[[Codigo_servico]:[Subtotal_servico]],9,FALSE)</f>
        <v>M</v>
      </c>
      <c r="F1697" s="109">
        <f>VLOOKUP(B1697,Table1[[Codigo_servico]:[Subtotal_servico]],11,FALSE)</f>
        <v>87.969645153247257</v>
      </c>
      <c r="G1697" s="106">
        <f t="shared" si="26"/>
        <v>0</v>
      </c>
    </row>
    <row r="1698" spans="2:7" hidden="1" x14ac:dyDescent="0.25">
      <c r="B1698" s="112">
        <v>101104</v>
      </c>
      <c r="C1698" t="s">
        <v>3950</v>
      </c>
      <c r="D1698" s="108">
        <v>0</v>
      </c>
      <c r="E1698" s="81" t="str">
        <f>VLOOKUP(B1698,Table1[[Codigo_servico]:[Subtotal_servico]],9,FALSE)</f>
        <v>M</v>
      </c>
      <c r="F1698" s="109">
        <f>VLOOKUP(B1698,Table1[[Codigo_servico]:[Subtotal_servico]],11,FALSE)</f>
        <v>63.58149480504234</v>
      </c>
      <c r="G1698" s="106">
        <f t="shared" si="26"/>
        <v>0</v>
      </c>
    </row>
    <row r="1699" spans="2:7" x14ac:dyDescent="0.25">
      <c r="B1699" s="112">
        <v>101105</v>
      </c>
      <c r="C1699" t="s">
        <v>3951</v>
      </c>
      <c r="D1699" s="108">
        <v>80</v>
      </c>
      <c r="E1699" s="81" t="str">
        <f>VLOOKUP(B1699,Table1[[Codigo_servico]:[Subtotal_servico]],9,FALSE)</f>
        <v>M</v>
      </c>
      <c r="F1699" s="109">
        <f>VLOOKUP(B1699,Table1[[Codigo_servico]:[Subtotal_servico]],11,FALSE)</f>
        <v>119.90256015324725</v>
      </c>
      <c r="G1699" s="106">
        <f t="shared" si="26"/>
        <v>9592.2048122597807</v>
      </c>
    </row>
    <row r="1700" spans="2:7" hidden="1" x14ac:dyDescent="0.25">
      <c r="B1700" s="112">
        <v>101106</v>
      </c>
      <c r="C1700" t="s">
        <v>3952</v>
      </c>
      <c r="D1700" s="108">
        <v>0</v>
      </c>
      <c r="E1700" s="81" t="str">
        <f>VLOOKUP(B1700,Table1[[Codigo_servico]:[Subtotal_servico]],9,FALSE)</f>
        <v>M</v>
      </c>
      <c r="F1700" s="109">
        <f>VLOOKUP(B1700,Table1[[Codigo_servico]:[Subtotal_servico]],11,FALSE)</f>
        <v>75.582994805042333</v>
      </c>
      <c r="G1700" s="106">
        <f t="shared" si="26"/>
        <v>0</v>
      </c>
    </row>
    <row r="1701" spans="2:7" hidden="1" x14ac:dyDescent="0.25">
      <c r="B1701" s="112">
        <v>101107</v>
      </c>
      <c r="C1701" t="s">
        <v>3953</v>
      </c>
      <c r="D1701" s="108">
        <v>0</v>
      </c>
      <c r="E1701" s="81" t="str">
        <f>VLOOKUP(B1701,Table1[[Codigo_servico]:[Subtotal_servico]],9,FALSE)</f>
        <v>M</v>
      </c>
      <c r="F1701" s="109">
        <f>VLOOKUP(B1701,Table1[[Codigo_servico]:[Subtotal_servico]],11,FALSE)</f>
        <v>144.07181015324724</v>
      </c>
      <c r="G1701" s="106">
        <f t="shared" si="26"/>
        <v>0</v>
      </c>
    </row>
    <row r="1702" spans="2:7" hidden="1" x14ac:dyDescent="0.25">
      <c r="B1702" s="112">
        <v>101110</v>
      </c>
      <c r="C1702" t="s">
        <v>3954</v>
      </c>
      <c r="D1702" s="108">
        <v>0</v>
      </c>
      <c r="E1702" s="81" t="str">
        <f>VLOOKUP(B1702,Table1[[Codigo_servico]:[Subtotal_servico]],9,FALSE)</f>
        <v>M</v>
      </c>
      <c r="F1702" s="109">
        <f>VLOOKUP(B1702,Table1[[Codigo_servico]:[Subtotal_servico]],11,FALSE)</f>
        <v>38.822994805042342</v>
      </c>
      <c r="G1702" s="106">
        <f t="shared" si="26"/>
        <v>0</v>
      </c>
    </row>
    <row r="1703" spans="2:7" x14ac:dyDescent="0.25">
      <c r="B1703" s="112">
        <v>101130</v>
      </c>
      <c r="C1703" t="s">
        <v>3955</v>
      </c>
      <c r="D1703" s="108">
        <v>40</v>
      </c>
      <c r="E1703" s="81" t="str">
        <f>VLOOKUP(B1703,Table1[[Codigo_servico]:[Subtotal_servico]],9,FALSE)</f>
        <v>M</v>
      </c>
      <c r="F1703" s="109">
        <f>VLOOKUP(B1703,Table1[[Codigo_servico]:[Subtotal_servico]],11,FALSE)</f>
        <v>16.654208565469943</v>
      </c>
      <c r="G1703" s="106">
        <f t="shared" si="26"/>
        <v>666.16834261879774</v>
      </c>
    </row>
    <row r="1704" spans="2:7" hidden="1" x14ac:dyDescent="0.25">
      <c r="B1704" s="112">
        <v>101131</v>
      </c>
      <c r="C1704" t="s">
        <v>3956</v>
      </c>
      <c r="D1704" s="108">
        <v>0</v>
      </c>
      <c r="E1704" s="81" t="str">
        <f>VLOOKUP(B1704,Table1[[Codigo_servico]:[Subtotal_servico]],9,FALSE)</f>
        <v>M</v>
      </c>
      <c r="F1704" s="109">
        <f>VLOOKUP(B1704,Table1[[Codigo_servico]:[Subtotal_servico]],11,FALSE)</f>
        <v>21.09639445683743</v>
      </c>
      <c r="G1704" s="106">
        <f t="shared" si="26"/>
        <v>0</v>
      </c>
    </row>
    <row r="1705" spans="2:7" hidden="1" x14ac:dyDescent="0.25">
      <c r="B1705" s="112">
        <v>101132</v>
      </c>
      <c r="C1705" t="s">
        <v>3957</v>
      </c>
      <c r="D1705" s="108">
        <v>0</v>
      </c>
      <c r="E1705" s="81" t="str">
        <f>VLOOKUP(B1705,Table1[[Codigo_servico]:[Subtotal_servico]],9,FALSE)</f>
        <v>M</v>
      </c>
      <c r="F1705" s="109">
        <f>VLOOKUP(B1705,Table1[[Codigo_servico]:[Subtotal_servico]],11,FALSE)</f>
        <v>28.1012662395724</v>
      </c>
      <c r="G1705" s="106">
        <f t="shared" si="26"/>
        <v>0</v>
      </c>
    </row>
    <row r="1706" spans="2:7" hidden="1" x14ac:dyDescent="0.25">
      <c r="B1706" s="112">
        <v>101133</v>
      </c>
      <c r="C1706" t="s">
        <v>3958</v>
      </c>
      <c r="D1706" s="108">
        <v>0</v>
      </c>
      <c r="E1706" s="81" t="str">
        <f>VLOOKUP(B1706,Table1[[Codigo_servico]:[Subtotal_servico]],9,FALSE)</f>
        <v>M</v>
      </c>
      <c r="F1706" s="109">
        <f>VLOOKUP(B1706,Table1[[Codigo_servico]:[Subtotal_servico]],11,FALSE)</f>
        <v>42.082239805042342</v>
      </c>
      <c r="G1706" s="106">
        <f t="shared" si="26"/>
        <v>0</v>
      </c>
    </row>
    <row r="1707" spans="2:7" hidden="1" x14ac:dyDescent="0.25">
      <c r="B1707" s="112">
        <v>101134</v>
      </c>
      <c r="C1707" t="s">
        <v>3959</v>
      </c>
      <c r="D1707" s="108">
        <v>0</v>
      </c>
      <c r="E1707" s="81" t="str">
        <f>VLOOKUP(B1707,Table1[[Codigo_servico]:[Subtotal_servico]],9,FALSE)</f>
        <v>M</v>
      </c>
      <c r="F1707" s="109">
        <f>VLOOKUP(B1707,Table1[[Codigo_servico]:[Subtotal_servico]],11,FALSE)</f>
        <v>77.10610015324724</v>
      </c>
      <c r="G1707" s="106">
        <f t="shared" si="26"/>
        <v>0</v>
      </c>
    </row>
    <row r="1708" spans="2:7" hidden="1" x14ac:dyDescent="0.25">
      <c r="B1708" s="112">
        <v>101135</v>
      </c>
      <c r="C1708" t="s">
        <v>3960</v>
      </c>
      <c r="D1708" s="108">
        <v>0</v>
      </c>
      <c r="E1708" s="81" t="str">
        <f>VLOOKUP(B1708,Table1[[Codigo_servico]:[Subtotal_servico]],9,FALSE)</f>
        <v>M</v>
      </c>
      <c r="F1708" s="109">
        <f>VLOOKUP(B1708,Table1[[Codigo_servico]:[Subtotal_servico]],11,FALSE)</f>
        <v>115.14049282734972</v>
      </c>
      <c r="G1708" s="106">
        <f t="shared" si="26"/>
        <v>0</v>
      </c>
    </row>
    <row r="1709" spans="2:7" hidden="1" x14ac:dyDescent="0.25">
      <c r="B1709" s="112">
        <v>101136</v>
      </c>
      <c r="C1709" t="s">
        <v>3961</v>
      </c>
      <c r="D1709" s="108">
        <v>0</v>
      </c>
      <c r="E1709" s="81" t="str">
        <f>VLOOKUP(B1709,Table1[[Codigo_servico]:[Subtotal_servico]],9,FALSE)</f>
        <v>M</v>
      </c>
      <c r="F1709" s="109">
        <f>VLOOKUP(B1709,Table1[[Codigo_servico]:[Subtotal_servico]],11,FALSE)</f>
        <v>116.60881282734971</v>
      </c>
      <c r="G1709" s="106">
        <f t="shared" si="26"/>
        <v>0</v>
      </c>
    </row>
    <row r="1710" spans="2:7" hidden="1" x14ac:dyDescent="0.25">
      <c r="B1710" s="112">
        <v>101137</v>
      </c>
      <c r="C1710" t="s">
        <v>3962</v>
      </c>
      <c r="D1710" s="108">
        <v>0</v>
      </c>
      <c r="E1710" s="81" t="str">
        <f>VLOOKUP(B1710,Table1[[Codigo_servico]:[Subtotal_servico]],9,FALSE)</f>
        <v>M</v>
      </c>
      <c r="F1710" s="109">
        <f>VLOOKUP(B1710,Table1[[Codigo_servico]:[Subtotal_servico]],11,FALSE)</f>
        <v>57.943609805042342</v>
      </c>
      <c r="G1710" s="106">
        <f t="shared" si="26"/>
        <v>0</v>
      </c>
    </row>
    <row r="1711" spans="2:7" hidden="1" x14ac:dyDescent="0.25">
      <c r="B1711" s="112">
        <v>101138</v>
      </c>
      <c r="C1711" t="s">
        <v>3963</v>
      </c>
      <c r="D1711" s="108">
        <v>0</v>
      </c>
      <c r="E1711" s="81" t="str">
        <f>VLOOKUP(B1711,Table1[[Codigo_servico]:[Subtotal_servico]],9,FALSE)</f>
        <v>M</v>
      </c>
      <c r="F1711" s="109">
        <f>VLOOKUP(B1711,Table1[[Codigo_servico]:[Subtotal_servico]],11,FALSE)</f>
        <v>108.59263515324726</v>
      </c>
      <c r="G1711" s="106">
        <f t="shared" si="26"/>
        <v>0</v>
      </c>
    </row>
    <row r="1712" spans="2:7" hidden="1" x14ac:dyDescent="0.25">
      <c r="B1712" s="112">
        <v>101139</v>
      </c>
      <c r="C1712" t="s">
        <v>3964</v>
      </c>
      <c r="D1712" s="108">
        <v>0</v>
      </c>
      <c r="E1712" s="81" t="str">
        <f>VLOOKUP(B1712,Table1[[Codigo_servico]:[Subtotal_servico]],9,FALSE)</f>
        <v>M</v>
      </c>
      <c r="F1712" s="109">
        <f>VLOOKUP(B1712,Table1[[Codigo_servico]:[Subtotal_servico]],11,FALSE)</f>
        <v>68.504929805042337</v>
      </c>
      <c r="G1712" s="106">
        <f t="shared" si="26"/>
        <v>0</v>
      </c>
    </row>
    <row r="1713" spans="2:7" hidden="1" x14ac:dyDescent="0.25">
      <c r="B1713" s="112">
        <v>101140</v>
      </c>
      <c r="C1713" t="s">
        <v>3965</v>
      </c>
      <c r="D1713" s="108">
        <v>0</v>
      </c>
      <c r="E1713" s="81" t="str">
        <f>VLOOKUP(B1713,Table1[[Codigo_servico]:[Subtotal_servico]],9,FALSE)</f>
        <v>M</v>
      </c>
      <c r="F1713" s="109">
        <f>VLOOKUP(B1713,Table1[[Codigo_servico]:[Subtotal_servico]],11,FALSE)</f>
        <v>129.86157515324726</v>
      </c>
      <c r="G1713" s="106">
        <f t="shared" si="26"/>
        <v>0</v>
      </c>
    </row>
    <row r="1714" spans="2:7" hidden="1" x14ac:dyDescent="0.25">
      <c r="B1714" s="112">
        <v>101170</v>
      </c>
      <c r="C1714" t="s">
        <v>3966</v>
      </c>
      <c r="D1714" s="108">
        <v>0</v>
      </c>
      <c r="E1714" s="81" t="str">
        <f>VLOOKUP(B1714,Table1[[Codigo_servico]:[Subtotal_servico]],9,FALSE)</f>
        <v>M</v>
      </c>
      <c r="F1714" s="109">
        <f>VLOOKUP(B1714,Table1[[Codigo_servico]:[Subtotal_servico]],11,FALSE)</f>
        <v>59.155147296968558</v>
      </c>
      <c r="G1714" s="106">
        <f t="shared" si="26"/>
        <v>0</v>
      </c>
    </row>
    <row r="1715" spans="2:7" hidden="1" x14ac:dyDescent="0.25">
      <c r="B1715" s="112">
        <v>101171</v>
      </c>
      <c r="C1715" t="s">
        <v>3967</v>
      </c>
      <c r="D1715" s="108">
        <v>0</v>
      </c>
      <c r="E1715" s="81" t="str">
        <f>VLOOKUP(B1715,Table1[[Codigo_servico]:[Subtotal_servico]],9,FALSE)</f>
        <v>M</v>
      </c>
      <c r="F1715" s="109">
        <f>VLOOKUP(B1715,Table1[[Codigo_servico]:[Subtotal_servico]],11,FALSE)</f>
        <v>65.757432785276393</v>
      </c>
      <c r="G1715" s="106">
        <f t="shared" si="26"/>
        <v>0</v>
      </c>
    </row>
    <row r="1716" spans="2:7" hidden="1" x14ac:dyDescent="0.25">
      <c r="B1716" s="112">
        <v>101172</v>
      </c>
      <c r="C1716" t="s">
        <v>3968</v>
      </c>
      <c r="D1716" s="108">
        <v>0</v>
      </c>
      <c r="E1716" s="81" t="str">
        <f>VLOOKUP(B1716,Table1[[Codigo_servico]:[Subtotal_servico]],9,FALSE)</f>
        <v>M</v>
      </c>
      <c r="F1716" s="109">
        <f>VLOOKUP(B1716,Table1[[Codigo_servico]:[Subtotal_servico]],11,FALSE)</f>
        <v>59.146759096154639</v>
      </c>
      <c r="G1716" s="106">
        <f t="shared" si="26"/>
        <v>0</v>
      </c>
    </row>
    <row r="1717" spans="2:7" hidden="1" x14ac:dyDescent="0.25">
      <c r="B1717" s="112">
        <v>101173</v>
      </c>
      <c r="C1717" t="s">
        <v>3969</v>
      </c>
      <c r="D1717" s="108">
        <v>0</v>
      </c>
      <c r="E1717" s="81" t="str">
        <f>VLOOKUP(B1717,Table1[[Codigo_servico]:[Subtotal_servico]],9,FALSE)</f>
        <v>M</v>
      </c>
      <c r="F1717" s="109">
        <f>VLOOKUP(B1717,Table1[[Codigo_servico]:[Subtotal_servico]],11,FALSE)</f>
        <v>64.246259691962592</v>
      </c>
      <c r="G1717" s="106">
        <f t="shared" si="26"/>
        <v>0</v>
      </c>
    </row>
    <row r="1718" spans="2:7" hidden="1" x14ac:dyDescent="0.25">
      <c r="B1718" s="112">
        <v>101176</v>
      </c>
      <c r="C1718" t="s">
        <v>3970</v>
      </c>
      <c r="D1718" s="108">
        <v>0</v>
      </c>
      <c r="E1718" s="81" t="str">
        <f>VLOOKUP(B1718,Table1[[Codigo_servico]:[Subtotal_servico]],9,FALSE)</f>
        <v>M</v>
      </c>
      <c r="F1718" s="109">
        <f>VLOOKUP(B1718,Table1[[Codigo_servico]:[Subtotal_servico]],11,FALSE)</f>
        <v>41.347084265124224</v>
      </c>
      <c r="G1718" s="106">
        <f t="shared" si="26"/>
        <v>0</v>
      </c>
    </row>
    <row r="1719" spans="2:7" hidden="1" x14ac:dyDescent="0.25">
      <c r="B1719" s="112">
        <v>101177</v>
      </c>
      <c r="C1719" t="s">
        <v>3971</v>
      </c>
      <c r="D1719" s="108">
        <v>0</v>
      </c>
      <c r="E1719" s="81" t="str">
        <f>VLOOKUP(B1719,Table1[[Codigo_servico]:[Subtotal_servico]],9,FALSE)</f>
        <v>M</v>
      </c>
      <c r="F1719" s="109">
        <f>VLOOKUP(B1719,Table1[[Codigo_servico]:[Subtotal_servico]],11,FALSE)</f>
        <v>64.569960895321032</v>
      </c>
      <c r="G1719" s="106">
        <f t="shared" si="26"/>
        <v>0</v>
      </c>
    </row>
    <row r="1720" spans="2:7" hidden="1" x14ac:dyDescent="0.25">
      <c r="B1720" s="112">
        <v>101185</v>
      </c>
      <c r="C1720" t="s">
        <v>3972</v>
      </c>
      <c r="D1720" s="108">
        <v>0</v>
      </c>
      <c r="E1720" s="81" t="str">
        <f>VLOOKUP(B1720,Table1[[Codigo_servico]:[Subtotal_servico]],9,FALSE)</f>
        <v>M</v>
      </c>
      <c r="F1720" s="109">
        <f>VLOOKUP(B1720,Table1[[Codigo_servico]:[Subtotal_servico]],11,FALSE)</f>
        <v>43.280347729447882</v>
      </c>
      <c r="G1720" s="106">
        <f t="shared" si="26"/>
        <v>0</v>
      </c>
    </row>
    <row r="1721" spans="2:7" hidden="1" x14ac:dyDescent="0.25">
      <c r="B1721" s="112">
        <v>101186</v>
      </c>
      <c r="C1721" t="s">
        <v>3973</v>
      </c>
      <c r="D1721" s="108">
        <v>0</v>
      </c>
      <c r="E1721" s="81" t="str">
        <f>VLOOKUP(B1721,Table1[[Codigo_servico]:[Subtotal_servico]],9,FALSE)</f>
        <v>M</v>
      </c>
      <c r="F1721" s="109">
        <f>VLOOKUP(B1721,Table1[[Codigo_servico]:[Subtotal_servico]],11,FALSE)</f>
        <v>89.014360894080411</v>
      </c>
      <c r="G1721" s="106">
        <f t="shared" si="26"/>
        <v>0</v>
      </c>
    </row>
    <row r="1722" spans="2:7" hidden="1" x14ac:dyDescent="0.25">
      <c r="B1722" s="112">
        <v>101187</v>
      </c>
      <c r="C1722" t="s">
        <v>3974</v>
      </c>
      <c r="D1722" s="108">
        <v>0</v>
      </c>
      <c r="E1722" s="81" t="str">
        <f>VLOOKUP(B1722,Table1[[Codigo_servico]:[Subtotal_servico]],9,FALSE)</f>
        <v>M</v>
      </c>
      <c r="F1722" s="109">
        <f>VLOOKUP(B1722,Table1[[Codigo_servico]:[Subtotal_servico]],11,FALSE)</f>
        <v>93.191043982145814</v>
      </c>
      <c r="G1722" s="106">
        <f t="shared" si="26"/>
        <v>0</v>
      </c>
    </row>
    <row r="1723" spans="2:7" hidden="1" x14ac:dyDescent="0.25">
      <c r="B1723" s="112">
        <v>101189</v>
      </c>
      <c r="C1723" t="s">
        <v>3975</v>
      </c>
      <c r="D1723" s="108">
        <v>0</v>
      </c>
      <c r="E1723" s="81" t="str">
        <f>VLOOKUP(B1723,Table1[[Codigo_servico]:[Subtotal_servico]],9,FALSE)</f>
        <v>M</v>
      </c>
      <c r="F1723" s="109">
        <f>VLOOKUP(B1723,Table1[[Codigo_servico]:[Subtotal_servico]],11,FALSE)</f>
        <v>39.301973230500145</v>
      </c>
      <c r="G1723" s="106">
        <f t="shared" si="26"/>
        <v>0</v>
      </c>
    </row>
    <row r="1724" spans="2:7" hidden="1" x14ac:dyDescent="0.25">
      <c r="B1724" s="112">
        <v>101190</v>
      </c>
      <c r="C1724" t="s">
        <v>3976</v>
      </c>
      <c r="D1724" s="108">
        <v>0</v>
      </c>
      <c r="E1724" s="81" t="str">
        <f>VLOOKUP(B1724,Table1[[Codigo_servico]:[Subtotal_servico]],9,FALSE)</f>
        <v>M</v>
      </c>
      <c r="F1724" s="109">
        <f>VLOOKUP(B1724,Table1[[Codigo_servico]:[Subtotal_servico]],11,FALSE)</f>
        <v>45.663042976615664</v>
      </c>
      <c r="G1724" s="106">
        <f t="shared" si="26"/>
        <v>0</v>
      </c>
    </row>
    <row r="1725" spans="2:7" hidden="1" x14ac:dyDescent="0.25">
      <c r="B1725" s="112">
        <v>101191</v>
      </c>
      <c r="C1725" t="s">
        <v>3977</v>
      </c>
      <c r="D1725" s="108">
        <v>0</v>
      </c>
      <c r="E1725" s="81" t="str">
        <f>VLOOKUP(B1725,Table1[[Codigo_servico]:[Subtotal_servico]],9,FALSE)</f>
        <v>M</v>
      </c>
      <c r="F1725" s="109">
        <f>VLOOKUP(B1725,Table1[[Codigo_servico]:[Subtotal_servico]],11,FALSE)</f>
        <v>40.422542976615667</v>
      </c>
      <c r="G1725" s="106">
        <f t="shared" si="26"/>
        <v>0</v>
      </c>
    </row>
    <row r="1726" spans="2:7" hidden="1" x14ac:dyDescent="0.25">
      <c r="B1726" s="112">
        <v>101192</v>
      </c>
      <c r="C1726" t="s">
        <v>3978</v>
      </c>
      <c r="D1726" s="108">
        <v>0</v>
      </c>
      <c r="E1726" s="81" t="str">
        <f>VLOOKUP(B1726,Table1[[Codigo_servico]:[Subtotal_servico]],9,FALSE)</f>
        <v>M</v>
      </c>
      <c r="F1726" s="109">
        <f>VLOOKUP(B1726,Table1[[Codigo_servico]:[Subtotal_servico]],11,FALSE)</f>
        <v>98.630542976615658</v>
      </c>
      <c r="G1726" s="106">
        <f t="shared" si="26"/>
        <v>0</v>
      </c>
    </row>
    <row r="1727" spans="2:7" hidden="1" x14ac:dyDescent="0.25">
      <c r="B1727" s="112">
        <v>101193</v>
      </c>
      <c r="C1727" t="s">
        <v>3979</v>
      </c>
      <c r="D1727" s="108">
        <v>0</v>
      </c>
      <c r="E1727" s="81" t="str">
        <f>VLOOKUP(B1727,Table1[[Codigo_servico]:[Subtotal_servico]],9,FALSE)</f>
        <v>M</v>
      </c>
      <c r="F1727" s="109">
        <f>VLOOKUP(B1727,Table1[[Codigo_servico]:[Subtotal_servico]],11,FALSE)</f>
        <v>268.24834297661562</v>
      </c>
      <c r="G1727" s="106">
        <f t="shared" si="26"/>
        <v>0</v>
      </c>
    </row>
    <row r="1728" spans="2:7" hidden="1" x14ac:dyDescent="0.25">
      <c r="B1728" s="112">
        <v>101194</v>
      </c>
      <c r="C1728" t="s">
        <v>3980</v>
      </c>
      <c r="D1728" s="108">
        <v>0</v>
      </c>
      <c r="E1728" s="81" t="str">
        <f>VLOOKUP(B1728,Table1[[Codigo_servico]:[Subtotal_servico]],9,FALSE)</f>
        <v>M</v>
      </c>
      <c r="F1728" s="109">
        <f>VLOOKUP(B1728,Table1[[Codigo_servico]:[Subtotal_servico]],11,FALSE)</f>
        <v>303.81164297661564</v>
      </c>
      <c r="G1728" s="106">
        <f t="shared" si="26"/>
        <v>0</v>
      </c>
    </row>
    <row r="1729" spans="2:7" hidden="1" x14ac:dyDescent="0.25">
      <c r="B1729" s="112">
        <v>101195</v>
      </c>
      <c r="C1729" t="s">
        <v>3981</v>
      </c>
      <c r="D1729" s="108">
        <v>0</v>
      </c>
      <c r="E1729" s="81" t="str">
        <f>VLOOKUP(B1729,Table1[[Codigo_servico]:[Subtotal_servico]],9,FALSE)</f>
        <v>M</v>
      </c>
      <c r="F1729" s="109">
        <f>VLOOKUP(B1729,Table1[[Codigo_servico]:[Subtotal_servico]],11,FALSE)</f>
        <v>55.642825574634657</v>
      </c>
      <c r="G1729" s="106">
        <f t="shared" si="26"/>
        <v>0</v>
      </c>
    </row>
    <row r="1730" spans="2:7" hidden="1" x14ac:dyDescent="0.25">
      <c r="B1730" s="112">
        <v>101196</v>
      </c>
      <c r="C1730" t="s">
        <v>3982</v>
      </c>
      <c r="D1730" s="108">
        <v>0</v>
      </c>
      <c r="E1730" s="81" t="str">
        <f>VLOOKUP(B1730,Table1[[Codigo_servico]:[Subtotal_servico]],9,FALSE)</f>
        <v>M</v>
      </c>
      <c r="F1730" s="109">
        <f>VLOOKUP(B1730,Table1[[Codigo_servico]:[Subtotal_servico]],11,FALSE)</f>
        <v>33.311198515087696</v>
      </c>
      <c r="G1730" s="106">
        <f t="shared" si="26"/>
        <v>0</v>
      </c>
    </row>
    <row r="1731" spans="2:7" hidden="1" x14ac:dyDescent="0.25">
      <c r="B1731" s="112">
        <v>101197</v>
      </c>
      <c r="C1731" t="s">
        <v>3983</v>
      </c>
      <c r="D1731" s="108">
        <v>0</v>
      </c>
      <c r="E1731" s="81" t="str">
        <f>VLOOKUP(B1731,Table1[[Codigo_servico]:[Subtotal_servico]],9,FALSE)</f>
        <v>M</v>
      </c>
      <c r="F1731" s="109">
        <f>VLOOKUP(B1731,Table1[[Codigo_servico]:[Subtotal_servico]],11,FALSE)</f>
        <v>43.352029957135969</v>
      </c>
      <c r="G1731" s="106">
        <f t="shared" si="26"/>
        <v>0</v>
      </c>
    </row>
    <row r="1732" spans="2:7" hidden="1" x14ac:dyDescent="0.25">
      <c r="B1732" s="112">
        <v>101198</v>
      </c>
      <c r="C1732" t="s">
        <v>3984</v>
      </c>
      <c r="D1732" s="108">
        <v>0</v>
      </c>
      <c r="E1732" s="81" t="str">
        <f>VLOOKUP(B1732,Table1[[Codigo_servico]:[Subtotal_servico]],9,FALSE)</f>
        <v>UN</v>
      </c>
      <c r="F1732" s="109">
        <f>VLOOKUP(B1732,Table1[[Codigo_servico]:[Subtotal_servico]],11,FALSE)</f>
        <v>14.929667432846214</v>
      </c>
      <c r="G1732" s="106">
        <f t="shared" si="26"/>
        <v>0</v>
      </c>
    </row>
    <row r="1733" spans="2:7" hidden="1" x14ac:dyDescent="0.25">
      <c r="B1733" s="112">
        <v>101199</v>
      </c>
      <c r="C1733" t="s">
        <v>3985</v>
      </c>
      <c r="D1733" s="108">
        <v>0</v>
      </c>
      <c r="E1733" s="81" t="str">
        <f>VLOOKUP(B1733,Table1[[Codigo_servico]:[Subtotal_servico]],9,FALSE)</f>
        <v>M</v>
      </c>
      <c r="F1733" s="109">
        <f>VLOOKUP(B1733,Table1[[Codigo_servico]:[Subtotal_servico]],11,FALSE)</f>
        <v>62.365242976615662</v>
      </c>
      <c r="G1733" s="106">
        <f t="shared" si="26"/>
        <v>0</v>
      </c>
    </row>
    <row r="1734" spans="2:7" hidden="1" x14ac:dyDescent="0.25">
      <c r="B1734" s="112">
        <v>101210</v>
      </c>
      <c r="C1734" t="s">
        <v>3986</v>
      </c>
      <c r="D1734" s="108">
        <v>0</v>
      </c>
      <c r="E1734" s="81" t="str">
        <f>VLOOKUP(B1734,Table1[[Codigo_servico]:[Subtotal_servico]],9,FALSE)</f>
        <v>M</v>
      </c>
      <c r="F1734" s="109">
        <f>VLOOKUP(B1734,Table1[[Codigo_servico]:[Subtotal_servico]],11,FALSE)</f>
        <v>161.36537069640983</v>
      </c>
      <c r="G1734" s="106">
        <f t="shared" si="26"/>
        <v>0</v>
      </c>
    </row>
    <row r="1735" spans="2:7" hidden="1" x14ac:dyDescent="0.25">
      <c r="B1735" s="112">
        <v>101211</v>
      </c>
      <c r="C1735" t="s">
        <v>3987</v>
      </c>
      <c r="D1735" s="108">
        <v>0</v>
      </c>
      <c r="E1735" s="81" t="str">
        <f>VLOOKUP(B1735,Table1[[Codigo_servico]:[Subtotal_servico]],9,FALSE)</f>
        <v>M</v>
      </c>
      <c r="F1735" s="109">
        <f>VLOOKUP(B1735,Table1[[Codigo_servico]:[Subtotal_servico]],11,FALSE)</f>
        <v>220.28554426187978</v>
      </c>
      <c r="G1735" s="106">
        <f t="shared" si="26"/>
        <v>0</v>
      </c>
    </row>
    <row r="1736" spans="2:7" hidden="1" x14ac:dyDescent="0.25">
      <c r="B1736" s="112">
        <v>101212</v>
      </c>
      <c r="C1736" t="s">
        <v>3988</v>
      </c>
      <c r="D1736" s="108">
        <v>0</v>
      </c>
      <c r="E1736" s="81" t="str">
        <f>VLOOKUP(B1736,Table1[[Codigo_servico]:[Subtotal_servico]],9,FALSE)</f>
        <v>M</v>
      </c>
      <c r="F1736" s="109">
        <f>VLOOKUP(B1736,Table1[[Codigo_servico]:[Subtotal_servico]],11,FALSE)</f>
        <v>248.37186782734972</v>
      </c>
      <c r="G1736" s="106">
        <f t="shared" si="26"/>
        <v>0</v>
      </c>
    </row>
    <row r="1737" spans="2:7" hidden="1" x14ac:dyDescent="0.25">
      <c r="B1737" s="112">
        <v>101213</v>
      </c>
      <c r="C1737" t="s">
        <v>3989</v>
      </c>
      <c r="D1737" s="108">
        <v>0</v>
      </c>
      <c r="E1737" s="81" t="str">
        <f>VLOOKUP(B1737,Table1[[Codigo_servico]:[Subtotal_servico]],9,FALSE)</f>
        <v>M</v>
      </c>
      <c r="F1737" s="109">
        <f>VLOOKUP(B1737,Table1[[Codigo_servico]:[Subtotal_servico]],11,FALSE)</f>
        <v>334.95193139281963</v>
      </c>
      <c r="G1737" s="106">
        <f t="shared" si="26"/>
        <v>0</v>
      </c>
    </row>
    <row r="1738" spans="2:7" hidden="1" x14ac:dyDescent="0.25">
      <c r="B1738" s="112">
        <v>101214</v>
      </c>
      <c r="C1738" t="s">
        <v>3990</v>
      </c>
      <c r="D1738" s="108">
        <v>0</v>
      </c>
      <c r="E1738" s="81" t="str">
        <f>VLOOKUP(B1738,Table1[[Codigo_servico]:[Subtotal_servico]],9,FALSE)</f>
        <v>M</v>
      </c>
      <c r="F1738" s="109">
        <f>VLOOKUP(B1738,Table1[[Codigo_servico]:[Subtotal_servico]],11,FALSE)</f>
        <v>14.701295348204914</v>
      </c>
      <c r="G1738" s="106">
        <f t="shared" si="26"/>
        <v>0</v>
      </c>
    </row>
    <row r="1739" spans="2:7" hidden="1" x14ac:dyDescent="0.25">
      <c r="B1739" s="112">
        <v>101215</v>
      </c>
      <c r="C1739" t="s">
        <v>3991</v>
      </c>
      <c r="D1739" s="108">
        <v>0</v>
      </c>
      <c r="E1739" s="81" t="str">
        <f>VLOOKUP(B1739,Table1[[Codigo_servico]:[Subtotal_servico]],9,FALSE)</f>
        <v>M</v>
      </c>
      <c r="F1739" s="109">
        <f>VLOOKUP(B1739,Table1[[Codigo_servico]:[Subtotal_servico]],11,FALSE)</f>
        <v>19.795577130939883</v>
      </c>
      <c r="G1739" s="106">
        <f t="shared" si="26"/>
        <v>0</v>
      </c>
    </row>
    <row r="1740" spans="2:7" hidden="1" x14ac:dyDescent="0.25">
      <c r="B1740" s="112">
        <v>101216</v>
      </c>
      <c r="C1740" t="s">
        <v>3992</v>
      </c>
      <c r="D1740" s="108">
        <v>0</v>
      </c>
      <c r="E1740" s="81" t="str">
        <f>VLOOKUP(B1740,Table1[[Codigo_servico]:[Subtotal_servico]],9,FALSE)</f>
        <v>M</v>
      </c>
      <c r="F1740" s="109">
        <f>VLOOKUP(B1740,Table1[[Codigo_servico]:[Subtotal_servico]],11,FALSE)</f>
        <v>23.778158913674854</v>
      </c>
      <c r="G1740" s="106">
        <f t="shared" si="26"/>
        <v>0</v>
      </c>
    </row>
    <row r="1741" spans="2:7" hidden="1" x14ac:dyDescent="0.25">
      <c r="B1741" s="112">
        <v>101217</v>
      </c>
      <c r="C1741" t="s">
        <v>3993</v>
      </c>
      <c r="D1741" s="108">
        <v>0</v>
      </c>
      <c r="E1741" s="81" t="str">
        <f>VLOOKUP(B1741,Table1[[Codigo_servico]:[Subtotal_servico]],9,FALSE)</f>
        <v>M</v>
      </c>
      <c r="F1741" s="109">
        <f>VLOOKUP(B1741,Table1[[Codigo_servico]:[Subtotal_servico]],11,FALSE)</f>
        <v>41.020550696409821</v>
      </c>
      <c r="G1741" s="106">
        <f t="shared" si="26"/>
        <v>0</v>
      </c>
    </row>
    <row r="1742" spans="2:7" hidden="1" x14ac:dyDescent="0.25">
      <c r="B1742" s="112">
        <v>101218</v>
      </c>
      <c r="C1742" t="s">
        <v>3994</v>
      </c>
      <c r="D1742" s="108">
        <v>0</v>
      </c>
      <c r="E1742" s="81" t="str">
        <f>VLOOKUP(B1742,Table1[[Codigo_servico]:[Subtotal_servico]],9,FALSE)</f>
        <v>M</v>
      </c>
      <c r="F1742" s="109">
        <f>VLOOKUP(B1742,Table1[[Codigo_servico]:[Subtotal_servico]],11,FALSE)</f>
        <v>57.115272479144792</v>
      </c>
      <c r="G1742" s="106">
        <f t="shared" si="26"/>
        <v>0</v>
      </c>
    </row>
    <row r="1743" spans="2:7" hidden="1" x14ac:dyDescent="0.25">
      <c r="B1743" s="112">
        <v>101226</v>
      </c>
      <c r="C1743" t="s">
        <v>3995</v>
      </c>
      <c r="D1743" s="108">
        <v>0</v>
      </c>
      <c r="E1743" s="81" t="str">
        <f>VLOOKUP(B1743,Table1[[Codigo_servico]:[Subtotal_servico]],9,FALSE)</f>
        <v>UN</v>
      </c>
      <c r="F1743" s="109">
        <f>VLOOKUP(B1743,Table1[[Codigo_servico]:[Subtotal_servico]],11,FALSE)</f>
        <v>5.4146965903920998</v>
      </c>
      <c r="G1743" s="106">
        <f t="shared" si="26"/>
        <v>0</v>
      </c>
    </row>
    <row r="1744" spans="2:7" hidden="1" x14ac:dyDescent="0.25">
      <c r="B1744" s="112">
        <v>101227</v>
      </c>
      <c r="C1744" t="s">
        <v>3996</v>
      </c>
      <c r="D1744" s="108">
        <v>0</v>
      </c>
      <c r="E1744" s="81" t="str">
        <f>VLOOKUP(B1744,Table1[[Codigo_servico]:[Subtotal_servico]],9,FALSE)</f>
        <v>UN</v>
      </c>
      <c r="F1744" s="109">
        <f>VLOOKUP(B1744,Table1[[Codigo_servico]:[Subtotal_servico]],11,FALSE)</f>
        <v>7.2202965903920999</v>
      </c>
      <c r="G1744" s="106">
        <f t="shared" si="26"/>
        <v>0</v>
      </c>
    </row>
    <row r="1745" spans="2:7" hidden="1" x14ac:dyDescent="0.25">
      <c r="B1745" s="112">
        <v>101228</v>
      </c>
      <c r="C1745" t="s">
        <v>3997</v>
      </c>
      <c r="D1745" s="108">
        <v>0</v>
      </c>
      <c r="E1745" s="81" t="str">
        <f>VLOOKUP(B1745,Table1[[Codigo_servico]:[Subtotal_servico]],9,FALSE)</f>
        <v>UN</v>
      </c>
      <c r="F1745" s="109">
        <f>VLOOKUP(B1745,Table1[[Codigo_servico]:[Subtotal_servico]],11,FALSE)</f>
        <v>13.8594965903921</v>
      </c>
      <c r="G1745" s="106">
        <f t="shared" si="26"/>
        <v>0</v>
      </c>
    </row>
    <row r="1746" spans="2:7" hidden="1" x14ac:dyDescent="0.25">
      <c r="B1746" s="112">
        <v>101229</v>
      </c>
      <c r="C1746" t="s">
        <v>3998</v>
      </c>
      <c r="D1746" s="108">
        <v>0</v>
      </c>
      <c r="E1746" s="81" t="str">
        <f>VLOOKUP(B1746,Table1[[Codigo_servico]:[Subtotal_servico]],9,FALSE)</f>
        <v>UN</v>
      </c>
      <c r="F1746" s="109">
        <f>VLOOKUP(B1746,Table1[[Codigo_servico]:[Subtotal_servico]],11,FALSE)</f>
        <v>104.11984356546994</v>
      </c>
      <c r="G1746" s="106">
        <f t="shared" si="26"/>
        <v>0</v>
      </c>
    </row>
    <row r="1747" spans="2:7" hidden="1" x14ac:dyDescent="0.25">
      <c r="B1747" s="112">
        <v>101230</v>
      </c>
      <c r="C1747" t="s">
        <v>3999</v>
      </c>
      <c r="D1747" s="108">
        <v>0</v>
      </c>
      <c r="E1747" s="81" t="str">
        <f>VLOOKUP(B1747,Table1[[Codigo_servico]:[Subtotal_servico]],9,FALSE)</f>
        <v>UN</v>
      </c>
      <c r="F1747" s="109">
        <f>VLOOKUP(B1747,Table1[[Codigo_servico]:[Subtotal_servico]],11,FALSE)</f>
        <v>112.55551534820492</v>
      </c>
      <c r="G1747" s="106">
        <f t="shared" ref="G1747:G1810" si="27">D1747*F1747</f>
        <v>0</v>
      </c>
    </row>
    <row r="1748" spans="2:7" hidden="1" x14ac:dyDescent="0.25">
      <c r="B1748" s="112">
        <v>101231</v>
      </c>
      <c r="C1748" t="s">
        <v>4000</v>
      </c>
      <c r="D1748" s="108">
        <v>0</v>
      </c>
      <c r="E1748" s="81" t="str">
        <f>VLOOKUP(B1748,Table1[[Codigo_servico]:[Subtotal_servico]],9,FALSE)</f>
        <v>UN</v>
      </c>
      <c r="F1748" s="109">
        <f>VLOOKUP(B1748,Table1[[Codigo_servico]:[Subtotal_servico]],11,FALSE)</f>
        <v>129.10395891367486</v>
      </c>
      <c r="G1748" s="106">
        <f t="shared" si="27"/>
        <v>0</v>
      </c>
    </row>
    <row r="1749" spans="2:7" hidden="1" x14ac:dyDescent="0.25">
      <c r="B1749" s="112">
        <v>101232</v>
      </c>
      <c r="C1749" t="s">
        <v>4001</v>
      </c>
      <c r="D1749" s="108">
        <v>0</v>
      </c>
      <c r="E1749" s="81" t="str">
        <f>VLOOKUP(B1749,Table1[[Codigo_servico]:[Subtotal_servico]],9,FALSE)</f>
        <v>UN</v>
      </c>
      <c r="F1749" s="109">
        <f>VLOOKUP(B1749,Table1[[Codigo_servico]:[Subtotal_servico]],11,FALSE)</f>
        <v>305.4820024791448</v>
      </c>
      <c r="G1749" s="106">
        <f t="shared" si="27"/>
        <v>0</v>
      </c>
    </row>
    <row r="1750" spans="2:7" hidden="1" x14ac:dyDescent="0.25">
      <c r="B1750" s="112">
        <v>101234</v>
      </c>
      <c r="C1750" t="s">
        <v>4002</v>
      </c>
      <c r="D1750" s="108">
        <v>0</v>
      </c>
      <c r="E1750" s="81" t="str">
        <f>VLOOKUP(B1750,Table1[[Codigo_servico]:[Subtotal_servico]],9,FALSE)</f>
        <v>M</v>
      </c>
      <c r="F1750" s="109">
        <f>VLOOKUP(B1750,Table1[[Codigo_servico]:[Subtotal_servico]],11,FALSE)</f>
        <v>156.51930891367488</v>
      </c>
      <c r="G1750" s="106">
        <f t="shared" si="27"/>
        <v>0</v>
      </c>
    </row>
    <row r="1751" spans="2:7" hidden="1" x14ac:dyDescent="0.25">
      <c r="B1751" s="112">
        <v>101280</v>
      </c>
      <c r="C1751" t="s">
        <v>2381</v>
      </c>
      <c r="D1751" s="108">
        <v>0</v>
      </c>
      <c r="E1751" s="81" t="str">
        <f>VLOOKUP(B1751,Table1[[Codigo_servico]:[Subtotal_servico]],9,FALSE)</f>
        <v>M</v>
      </c>
      <c r="F1751" s="109">
        <f>VLOOKUP(B1751,Table1[[Codigo_servico]:[Subtotal_servico]],11,FALSE)</f>
        <v>61.557415908090022</v>
      </c>
      <c r="G1751" s="106">
        <f t="shared" si="27"/>
        <v>0</v>
      </c>
    </row>
    <row r="1752" spans="2:7" hidden="1" x14ac:dyDescent="0.25">
      <c r="B1752" s="112">
        <v>101281</v>
      </c>
      <c r="C1752" t="s">
        <v>2382</v>
      </c>
      <c r="D1752" s="108">
        <v>0</v>
      </c>
      <c r="E1752" s="81" t="str">
        <f>VLOOKUP(B1752,Table1[[Codigo_servico]:[Subtotal_servico]],9,FALSE)</f>
        <v>M</v>
      </c>
      <c r="F1752" s="109">
        <f>VLOOKUP(B1752,Table1[[Codigo_servico]:[Subtotal_servico]],11,FALSE)</f>
        <v>76.780283470418979</v>
      </c>
      <c r="G1752" s="106">
        <f t="shared" si="27"/>
        <v>0</v>
      </c>
    </row>
    <row r="1753" spans="2:7" hidden="1" x14ac:dyDescent="0.25">
      <c r="B1753" s="112">
        <v>101282</v>
      </c>
      <c r="C1753" t="s">
        <v>2383</v>
      </c>
      <c r="D1753" s="108">
        <v>0</v>
      </c>
      <c r="E1753" s="81" t="str">
        <f>VLOOKUP(B1753,Table1[[Codigo_servico]:[Subtotal_servico]],9,FALSE)</f>
        <v>M</v>
      </c>
      <c r="F1753" s="109">
        <f>VLOOKUP(B1753,Table1[[Codigo_servico]:[Subtotal_servico]],11,FALSE)</f>
        <v>98.966001932217566</v>
      </c>
      <c r="G1753" s="106">
        <f t="shared" si="27"/>
        <v>0</v>
      </c>
    </row>
    <row r="1754" spans="2:7" hidden="1" x14ac:dyDescent="0.25">
      <c r="B1754" s="112">
        <v>101283</v>
      </c>
      <c r="C1754" t="s">
        <v>2384</v>
      </c>
      <c r="D1754" s="108">
        <v>0</v>
      </c>
      <c r="E1754" s="81" t="str">
        <f>VLOOKUP(B1754,Table1[[Codigo_servico]:[Subtotal_servico]],9,FALSE)</f>
        <v>M</v>
      </c>
      <c r="F1754" s="109">
        <f>VLOOKUP(B1754,Table1[[Codigo_servico]:[Subtotal_servico]],11,FALSE)</f>
        <v>119.1642389229069</v>
      </c>
      <c r="G1754" s="106">
        <f t="shared" si="27"/>
        <v>0</v>
      </c>
    </row>
    <row r="1755" spans="2:7" hidden="1" x14ac:dyDescent="0.25">
      <c r="B1755" s="112">
        <v>101290</v>
      </c>
      <c r="C1755" t="s">
        <v>2389</v>
      </c>
      <c r="D1755" s="108">
        <v>0</v>
      </c>
      <c r="E1755" s="81" t="str">
        <f>VLOOKUP(B1755,Table1[[Codigo_servico]:[Subtotal_servico]],9,FALSE)</f>
        <v>M3</v>
      </c>
      <c r="F1755" s="109">
        <f>VLOOKUP(B1755,Table1[[Codigo_servico]:[Subtotal_servico]],11,FALSE)</f>
        <v>34.095269840887589</v>
      </c>
      <c r="G1755" s="106">
        <f t="shared" si="27"/>
        <v>0</v>
      </c>
    </row>
    <row r="1756" spans="2:7" hidden="1" x14ac:dyDescent="0.25">
      <c r="B1756" s="112">
        <v>101291</v>
      </c>
      <c r="C1756" t="s">
        <v>2390</v>
      </c>
      <c r="D1756" s="108">
        <v>0</v>
      </c>
      <c r="E1756" s="81" t="str">
        <f>VLOOKUP(B1756,Table1[[Codigo_servico]:[Subtotal_servico]],9,FALSE)</f>
        <v>M3</v>
      </c>
      <c r="F1756" s="109">
        <f>VLOOKUP(B1756,Table1[[Codigo_servico]:[Subtotal_servico]],11,FALSE)</f>
        <v>298.94111064154566</v>
      </c>
      <c r="G1756" s="106">
        <f t="shared" si="27"/>
        <v>0</v>
      </c>
    </row>
    <row r="1757" spans="2:7" hidden="1" x14ac:dyDescent="0.25">
      <c r="B1757" s="112">
        <v>101292</v>
      </c>
      <c r="C1757" t="s">
        <v>2391</v>
      </c>
      <c r="D1757" s="108">
        <v>0</v>
      </c>
      <c r="E1757" s="81" t="str">
        <f>VLOOKUP(B1757,Table1[[Codigo_servico]:[Subtotal_servico]],9,FALSE)</f>
        <v>M2</v>
      </c>
      <c r="F1757" s="109">
        <f>VLOOKUP(B1757,Table1[[Codigo_servico]:[Subtotal_servico]],11,FALSE)</f>
        <v>144.66074554276992</v>
      </c>
      <c r="G1757" s="106">
        <f t="shared" si="27"/>
        <v>0</v>
      </c>
    </row>
    <row r="1758" spans="2:7" hidden="1" x14ac:dyDescent="0.25">
      <c r="B1758" s="112">
        <v>101293</v>
      </c>
      <c r="C1758" t="s">
        <v>2392</v>
      </c>
      <c r="D1758" s="108">
        <v>0</v>
      </c>
      <c r="E1758" s="81" t="str">
        <f>VLOOKUP(B1758,Table1[[Codigo_servico]:[Subtotal_servico]],9,FALSE)</f>
        <v>M2</v>
      </c>
      <c r="F1758" s="109">
        <f>VLOOKUP(B1758,Table1[[Codigo_servico]:[Subtotal_servico]],11,FALSE)</f>
        <v>201.07904954378097</v>
      </c>
      <c r="G1758" s="106">
        <f t="shared" si="27"/>
        <v>0</v>
      </c>
    </row>
    <row r="1759" spans="2:7" hidden="1" x14ac:dyDescent="0.25">
      <c r="B1759" s="112">
        <v>101294</v>
      </c>
      <c r="C1759" t="s">
        <v>2393</v>
      </c>
      <c r="D1759" s="108">
        <v>0</v>
      </c>
      <c r="E1759" s="81" t="str">
        <f>VLOOKUP(B1759,Table1[[Codigo_servico]:[Subtotal_servico]],9,FALSE)</f>
        <v>M2</v>
      </c>
      <c r="F1759" s="109">
        <f>VLOOKUP(B1759,Table1[[Codigo_servico]:[Subtotal_servico]],11,FALSE)</f>
        <v>134.15012849611384</v>
      </c>
      <c r="G1759" s="106">
        <f t="shared" si="27"/>
        <v>0</v>
      </c>
    </row>
    <row r="1760" spans="2:7" hidden="1" x14ac:dyDescent="0.25">
      <c r="B1760" s="112">
        <v>101298</v>
      </c>
      <c r="C1760" t="s">
        <v>3792</v>
      </c>
      <c r="D1760" s="108">
        <v>0</v>
      </c>
      <c r="E1760" s="81" t="str">
        <f>VLOOKUP(B1760,Table1[[Codigo_servico]:[Subtotal_servico]],9,FALSE)</f>
        <v>M</v>
      </c>
      <c r="F1760" s="109">
        <f>VLOOKUP(B1760,Table1[[Codigo_servico]:[Subtotal_servico]],11,FALSE)</f>
        <v>21.300509536908585</v>
      </c>
      <c r="G1760" s="106">
        <f t="shared" si="27"/>
        <v>0</v>
      </c>
    </row>
    <row r="1761" spans="2:7" x14ac:dyDescent="0.25">
      <c r="B1761" s="112">
        <v>101301</v>
      </c>
      <c r="C1761" t="s">
        <v>4003</v>
      </c>
      <c r="D1761" s="108">
        <v>10</v>
      </c>
      <c r="E1761" s="81" t="str">
        <f>VLOOKUP(B1761,Table1[[Codigo_servico]:[Subtotal_servico]],9,FALSE)</f>
        <v>UN</v>
      </c>
      <c r="F1761" s="109">
        <f>VLOOKUP(B1761,Table1[[Codigo_servico]:[Subtotal_servico]],11,FALSE)</f>
        <v>240.77582848204912</v>
      </c>
      <c r="G1761" s="106">
        <f t="shared" si="27"/>
        <v>2407.7582848204911</v>
      </c>
    </row>
    <row r="1762" spans="2:7" hidden="1" x14ac:dyDescent="0.25">
      <c r="B1762" s="112">
        <v>101303</v>
      </c>
      <c r="C1762" t="s">
        <v>4004</v>
      </c>
      <c r="D1762" s="108">
        <v>0</v>
      </c>
      <c r="E1762" s="81" t="str">
        <f>VLOOKUP(B1762,Table1[[Codigo_servico]:[Subtotal_servico]],9,FALSE)</f>
        <v>UN</v>
      </c>
      <c r="F1762" s="109">
        <f>VLOOKUP(B1762,Table1[[Codigo_servico]:[Subtotal_servico]],11,FALSE)</f>
        <v>432.57162848204905</v>
      </c>
      <c r="G1762" s="106">
        <f t="shared" si="27"/>
        <v>0</v>
      </c>
    </row>
    <row r="1763" spans="2:7" hidden="1" x14ac:dyDescent="0.25">
      <c r="B1763" s="112">
        <v>101304</v>
      </c>
      <c r="C1763" t="s">
        <v>4005</v>
      </c>
      <c r="D1763" s="108">
        <v>0</v>
      </c>
      <c r="E1763" s="81" t="str">
        <f>VLOOKUP(B1763,Table1[[Codigo_servico]:[Subtotal_servico]],9,FALSE)</f>
        <v>UN</v>
      </c>
      <c r="F1763" s="109">
        <f>VLOOKUP(B1763,Table1[[Codigo_servico]:[Subtotal_servico]],11,FALSE)</f>
        <v>320.75452848204912</v>
      </c>
      <c r="G1763" s="106">
        <f t="shared" si="27"/>
        <v>0</v>
      </c>
    </row>
    <row r="1764" spans="2:7" hidden="1" x14ac:dyDescent="0.25">
      <c r="B1764" s="112">
        <v>101305</v>
      </c>
      <c r="C1764" t="s">
        <v>4006</v>
      </c>
      <c r="D1764" s="108">
        <v>0</v>
      </c>
      <c r="E1764" s="81" t="str">
        <f>VLOOKUP(B1764,Table1[[Codigo_servico]:[Subtotal_servico]],9,FALSE)</f>
        <v>UN</v>
      </c>
      <c r="F1764" s="109">
        <f>VLOOKUP(B1764,Table1[[Codigo_servico]:[Subtotal_servico]],11,FALSE)</f>
        <v>489.61773466739163</v>
      </c>
      <c r="G1764" s="106">
        <f t="shared" si="27"/>
        <v>0</v>
      </c>
    </row>
    <row r="1765" spans="2:7" x14ac:dyDescent="0.25">
      <c r="B1765" s="112">
        <v>101308</v>
      </c>
      <c r="C1765" t="s">
        <v>4007</v>
      </c>
      <c r="D1765" s="108">
        <v>10</v>
      </c>
      <c r="E1765" s="81" t="str">
        <f>VLOOKUP(B1765,Table1[[Codigo_servico]:[Subtotal_servico]],9,FALSE)</f>
        <v>UN</v>
      </c>
      <c r="F1765" s="109">
        <f>VLOOKUP(B1765,Table1[[Codigo_servico]:[Subtotal_servico]],11,FALSE)</f>
        <v>277.01616161641374</v>
      </c>
      <c r="G1765" s="106">
        <f t="shared" si="27"/>
        <v>2770.1616161641373</v>
      </c>
    </row>
    <row r="1766" spans="2:7" hidden="1" x14ac:dyDescent="0.25">
      <c r="B1766" s="112">
        <v>101309</v>
      </c>
      <c r="C1766" t="s">
        <v>4008</v>
      </c>
      <c r="D1766" s="108">
        <v>0</v>
      </c>
      <c r="E1766" s="81" t="str">
        <f>VLOOKUP(B1766,Table1[[Codigo_servico]:[Subtotal_servico]],9,FALSE)</f>
        <v>UN</v>
      </c>
      <c r="F1766" s="109">
        <f>VLOOKUP(B1766,Table1[[Codigo_servico]:[Subtotal_servico]],11,FALSE)</f>
        <v>325.39596161641379</v>
      </c>
      <c r="G1766" s="106">
        <f t="shared" si="27"/>
        <v>0</v>
      </c>
    </row>
    <row r="1767" spans="2:7" hidden="1" x14ac:dyDescent="0.25">
      <c r="B1767" s="112">
        <v>101314</v>
      </c>
      <c r="C1767" t="s">
        <v>4009</v>
      </c>
      <c r="D1767" s="108">
        <v>0</v>
      </c>
      <c r="E1767" s="81" t="str">
        <f>VLOOKUP(B1767,Table1[[Codigo_servico]:[Subtotal_servico]],9,FALSE)</f>
        <v>UN</v>
      </c>
      <c r="F1767" s="109">
        <f>VLOOKUP(B1767,Table1[[Codigo_servico]:[Subtotal_servico]],11,FALSE)</f>
        <v>708.12115348204895</v>
      </c>
      <c r="G1767" s="106">
        <f t="shared" si="27"/>
        <v>0</v>
      </c>
    </row>
    <row r="1768" spans="2:7" hidden="1" x14ac:dyDescent="0.25">
      <c r="B1768" s="112">
        <v>101316</v>
      </c>
      <c r="C1768" t="s">
        <v>4010</v>
      </c>
      <c r="D1768" s="108">
        <v>0</v>
      </c>
      <c r="E1768" s="81" t="str">
        <f>VLOOKUP(B1768,Table1[[Codigo_servico]:[Subtotal_servico]],9,FALSE)</f>
        <v>UN</v>
      </c>
      <c r="F1768" s="109">
        <f>VLOOKUP(B1768,Table1[[Codigo_servico]:[Subtotal_servico]],11,FALSE)</f>
        <v>227.55934378906406</v>
      </c>
      <c r="G1768" s="106">
        <f t="shared" si="27"/>
        <v>0</v>
      </c>
    </row>
    <row r="1769" spans="2:7" hidden="1" x14ac:dyDescent="0.25">
      <c r="B1769" s="112">
        <v>101319</v>
      </c>
      <c r="C1769" t="s">
        <v>4011</v>
      </c>
      <c r="D1769" s="108">
        <v>0</v>
      </c>
      <c r="E1769" s="81" t="str">
        <f>VLOOKUP(B1769,Table1[[Codigo_servico]:[Subtotal_servico]],9,FALSE)</f>
        <v>M</v>
      </c>
      <c r="F1769" s="109">
        <f>VLOOKUP(B1769,Table1[[Codigo_servico]:[Subtotal_servico]],11,FALSE)</f>
        <v>1084.0573356546995</v>
      </c>
      <c r="G1769" s="106">
        <f t="shared" si="27"/>
        <v>0</v>
      </c>
    </row>
    <row r="1770" spans="2:7" x14ac:dyDescent="0.25">
      <c r="B1770" s="112">
        <v>101325</v>
      </c>
      <c r="C1770" t="s">
        <v>4012</v>
      </c>
      <c r="D1770" s="108">
        <v>3</v>
      </c>
      <c r="E1770" s="81" t="str">
        <f>VLOOKUP(B1770,Table1[[Codigo_servico]:[Subtotal_servico]],9,FALSE)</f>
        <v>UN</v>
      </c>
      <c r="F1770" s="109">
        <f>VLOOKUP(B1770,Table1[[Codigo_servico]:[Subtotal_servico]],11,FALSE)</f>
        <v>481.56989456837425</v>
      </c>
      <c r="G1770" s="106">
        <f t="shared" si="27"/>
        <v>1444.7096837051226</v>
      </c>
    </row>
    <row r="1771" spans="2:7" hidden="1" x14ac:dyDescent="0.25">
      <c r="B1771" s="112">
        <v>101336</v>
      </c>
      <c r="C1771" t="s">
        <v>4013</v>
      </c>
      <c r="D1771" s="108">
        <v>0</v>
      </c>
      <c r="E1771" s="81" t="str">
        <f>VLOOKUP(B1771,Table1[[Codigo_servico]:[Subtotal_servico]],9,FALSE)</f>
        <v>UN</v>
      </c>
      <c r="F1771" s="109">
        <f>VLOOKUP(B1771,Table1[[Codigo_servico]:[Subtotal_servico]],11,FALSE)</f>
        <v>803.09599456837429</v>
      </c>
      <c r="G1771" s="106">
        <f t="shared" si="27"/>
        <v>0</v>
      </c>
    </row>
    <row r="1772" spans="2:7" hidden="1" x14ac:dyDescent="0.25">
      <c r="B1772" s="112">
        <v>101338</v>
      </c>
      <c r="C1772" t="s">
        <v>4014</v>
      </c>
      <c r="D1772" s="108">
        <v>0</v>
      </c>
      <c r="E1772" s="81" t="str">
        <f>VLOOKUP(B1772,Table1[[Codigo_servico]:[Subtotal_servico]],9,FALSE)</f>
        <v>M</v>
      </c>
      <c r="F1772" s="109">
        <f>VLOOKUP(B1772,Table1[[Codigo_servico]:[Subtotal_servico]],11,FALSE)</f>
        <v>589.49109456837425</v>
      </c>
      <c r="G1772" s="106">
        <f t="shared" si="27"/>
        <v>0</v>
      </c>
    </row>
    <row r="1773" spans="2:7" hidden="1" x14ac:dyDescent="0.25">
      <c r="B1773" s="112">
        <v>101339</v>
      </c>
      <c r="C1773" t="s">
        <v>4015</v>
      </c>
      <c r="D1773" s="108">
        <v>0</v>
      </c>
      <c r="E1773" s="81" t="str">
        <f>VLOOKUP(B1773,Table1[[Codigo_servico]:[Subtotal_servico]],9,FALSE)</f>
        <v>UN</v>
      </c>
      <c r="F1773" s="109">
        <f>VLOOKUP(B1773,Table1[[Codigo_servico]:[Subtotal_servico]],11,FALSE)</f>
        <v>394.64294565469942</v>
      </c>
      <c r="G1773" s="106">
        <f t="shared" si="27"/>
        <v>0</v>
      </c>
    </row>
    <row r="1774" spans="2:7" x14ac:dyDescent="0.25">
      <c r="B1774" s="112">
        <v>101340</v>
      </c>
      <c r="C1774" t="s">
        <v>4016</v>
      </c>
      <c r="D1774" s="108">
        <v>1</v>
      </c>
      <c r="E1774" s="81" t="str">
        <f>VLOOKUP(B1774,Table1[[Codigo_servico]:[Subtotal_servico]],9,FALSE)</f>
        <v>UN</v>
      </c>
      <c r="F1774" s="109">
        <f>VLOOKUP(B1774,Table1[[Codigo_servico]:[Subtotal_servico]],11,FALSE)</f>
        <v>461.03467053008865</v>
      </c>
      <c r="G1774" s="106">
        <f t="shared" si="27"/>
        <v>461.03467053008865</v>
      </c>
    </row>
    <row r="1775" spans="2:7" hidden="1" x14ac:dyDescent="0.25">
      <c r="B1775" s="112">
        <v>101341</v>
      </c>
      <c r="C1775" t="s">
        <v>4017</v>
      </c>
      <c r="D1775" s="108">
        <v>0</v>
      </c>
      <c r="E1775" s="81" t="str">
        <f>VLOOKUP(B1775,Table1[[Codigo_servico]:[Subtotal_servico]],9,FALSE)</f>
        <v>UN</v>
      </c>
      <c r="F1775" s="109">
        <f>VLOOKUP(B1775,Table1[[Codigo_servico]:[Subtotal_servico]],11,FALSE)</f>
        <v>533.66527053008861</v>
      </c>
      <c r="G1775" s="106">
        <f t="shared" si="27"/>
        <v>0</v>
      </c>
    </row>
    <row r="1776" spans="2:7" hidden="1" x14ac:dyDescent="0.25">
      <c r="B1776" s="112">
        <v>101342</v>
      </c>
      <c r="C1776" t="s">
        <v>4018</v>
      </c>
      <c r="D1776" s="108">
        <v>0</v>
      </c>
      <c r="E1776" s="81" t="str">
        <f>VLOOKUP(B1776,Table1[[Codigo_servico]:[Subtotal_servico]],9,FALSE)</f>
        <v>UN</v>
      </c>
      <c r="F1776" s="109">
        <f>VLOOKUP(B1776,Table1[[Codigo_servico]:[Subtotal_servico]],11,FALSE)</f>
        <v>606.68237053008852</v>
      </c>
      <c r="G1776" s="106">
        <f t="shared" si="27"/>
        <v>0</v>
      </c>
    </row>
    <row r="1777" spans="2:7" x14ac:dyDescent="0.25">
      <c r="B1777" s="112">
        <v>101350</v>
      </c>
      <c r="C1777" t="s">
        <v>4019</v>
      </c>
      <c r="D1777" s="108">
        <v>3</v>
      </c>
      <c r="E1777" s="81" t="str">
        <f>VLOOKUP(B1777,Table1[[Codigo_servico]:[Subtotal_servico]],9,FALSE)</f>
        <v>UN</v>
      </c>
      <c r="F1777" s="109">
        <f>VLOOKUP(B1777,Table1[[Codigo_servico]:[Subtotal_servico]],11,FALSE)</f>
        <v>430.23312674102453</v>
      </c>
      <c r="G1777" s="106">
        <f t="shared" si="27"/>
        <v>1290.6993802230736</v>
      </c>
    </row>
    <row r="1778" spans="2:7" hidden="1" x14ac:dyDescent="0.25">
      <c r="B1778" s="112">
        <v>101351</v>
      </c>
      <c r="C1778" t="s">
        <v>4020</v>
      </c>
      <c r="D1778" s="108">
        <v>0</v>
      </c>
      <c r="E1778" s="81" t="str">
        <f>VLOOKUP(B1778,Table1[[Codigo_servico]:[Subtotal_servico]],9,FALSE)</f>
        <v>UN</v>
      </c>
      <c r="F1778" s="109">
        <f>VLOOKUP(B1778,Table1[[Codigo_servico]:[Subtotal_servico]],11,FALSE)</f>
        <v>310.08392674102458</v>
      </c>
      <c r="G1778" s="106">
        <f t="shared" si="27"/>
        <v>0</v>
      </c>
    </row>
    <row r="1779" spans="2:7" hidden="1" x14ac:dyDescent="0.25">
      <c r="B1779" s="112">
        <v>101352</v>
      </c>
      <c r="C1779" t="s">
        <v>4021</v>
      </c>
      <c r="D1779" s="108">
        <v>0</v>
      </c>
      <c r="E1779" s="81" t="str">
        <f>VLOOKUP(B1779,Table1[[Codigo_servico]:[Subtotal_servico]],9,FALSE)</f>
        <v>UN</v>
      </c>
      <c r="F1779" s="109">
        <f>VLOOKUP(B1779,Table1[[Codigo_servico]:[Subtotal_servico]],11,FALSE)</f>
        <v>496.14792674102443</v>
      </c>
      <c r="G1779" s="106">
        <f t="shared" si="27"/>
        <v>0</v>
      </c>
    </row>
    <row r="1780" spans="2:7" hidden="1" x14ac:dyDescent="0.25">
      <c r="B1780" s="112">
        <v>101353</v>
      </c>
      <c r="C1780" t="s">
        <v>4022</v>
      </c>
      <c r="D1780" s="108">
        <v>0</v>
      </c>
      <c r="E1780" s="81" t="str">
        <f>VLOOKUP(B1780,Table1[[Codigo_servico]:[Subtotal_servico]],9,FALSE)</f>
        <v>UN</v>
      </c>
      <c r="F1780" s="109">
        <f>VLOOKUP(B1780,Table1[[Codigo_servico]:[Subtotal_servico]],11,FALSE)</f>
        <v>446.74242674102447</v>
      </c>
      <c r="G1780" s="106">
        <f t="shared" si="27"/>
        <v>0</v>
      </c>
    </row>
    <row r="1781" spans="2:7" hidden="1" x14ac:dyDescent="0.25">
      <c r="B1781" s="112">
        <v>101355</v>
      </c>
      <c r="C1781" t="s">
        <v>4023</v>
      </c>
      <c r="D1781" s="108">
        <v>0</v>
      </c>
      <c r="E1781" s="81" t="str">
        <f>VLOOKUP(B1781,Table1[[Codigo_servico]:[Subtotal_servico]],9,FALSE)</f>
        <v>UN</v>
      </c>
      <c r="F1781" s="109">
        <f>VLOOKUP(B1781,Table1[[Codigo_servico]:[Subtotal_servico]],11,FALSE)</f>
        <v>512.58345348204921</v>
      </c>
      <c r="G1781" s="106">
        <f t="shared" si="27"/>
        <v>0</v>
      </c>
    </row>
    <row r="1782" spans="2:7" hidden="1" x14ac:dyDescent="0.25">
      <c r="B1782" s="112">
        <v>101357</v>
      </c>
      <c r="C1782" t="s">
        <v>4024</v>
      </c>
      <c r="D1782" s="108">
        <v>0</v>
      </c>
      <c r="E1782" s="81" t="str">
        <f>VLOOKUP(B1782,Table1[[Codigo_servico]:[Subtotal_servico]],9,FALSE)</f>
        <v>UN</v>
      </c>
      <c r="F1782" s="109">
        <f>VLOOKUP(B1782,Table1[[Codigo_servico]:[Subtotal_servico]],11,FALSE)</f>
        <v>844.1504534820491</v>
      </c>
      <c r="G1782" s="106">
        <f t="shared" si="27"/>
        <v>0</v>
      </c>
    </row>
    <row r="1783" spans="2:7" hidden="1" x14ac:dyDescent="0.25">
      <c r="B1783" s="112">
        <v>101358</v>
      </c>
      <c r="C1783" t="s">
        <v>4025</v>
      </c>
      <c r="D1783" s="108">
        <v>0</v>
      </c>
      <c r="E1783" s="81" t="str">
        <f>VLOOKUP(B1783,Table1[[Codigo_servico]:[Subtotal_servico]],9,FALSE)</f>
        <v>UN</v>
      </c>
      <c r="F1783" s="109">
        <f>VLOOKUP(B1783,Table1[[Codigo_servico]:[Subtotal_servico]],11,FALSE)</f>
        <v>888.22772674102453</v>
      </c>
      <c r="G1783" s="106">
        <f t="shared" si="27"/>
        <v>0</v>
      </c>
    </row>
    <row r="1784" spans="2:7" hidden="1" x14ac:dyDescent="0.25">
      <c r="B1784" s="112">
        <v>101359</v>
      </c>
      <c r="C1784" t="s">
        <v>4026</v>
      </c>
      <c r="D1784" s="108">
        <v>0</v>
      </c>
      <c r="E1784" s="81" t="str">
        <f>VLOOKUP(B1784,Table1[[Codigo_servico]:[Subtotal_servico]],9,FALSE)</f>
        <v>UN</v>
      </c>
      <c r="F1784" s="109">
        <f>VLOOKUP(B1784,Table1[[Codigo_servico]:[Subtotal_servico]],11,FALSE)</f>
        <v>922.93022674102451</v>
      </c>
      <c r="G1784" s="106">
        <f t="shared" si="27"/>
        <v>0</v>
      </c>
    </row>
    <row r="1785" spans="2:7" hidden="1" x14ac:dyDescent="0.25">
      <c r="B1785" s="112">
        <v>101360</v>
      </c>
      <c r="C1785" t="s">
        <v>4027</v>
      </c>
      <c r="D1785" s="108">
        <v>0</v>
      </c>
      <c r="E1785" s="81" t="str">
        <f>VLOOKUP(B1785,Table1[[Codigo_servico]:[Subtotal_servico]],9,FALSE)</f>
        <v>UN</v>
      </c>
      <c r="F1785" s="109">
        <f>VLOOKUP(B1785,Table1[[Codigo_servico]:[Subtotal_servico]],11,FALSE)</f>
        <v>1065.1228267410245</v>
      </c>
      <c r="G1785" s="106">
        <f t="shared" si="27"/>
        <v>0</v>
      </c>
    </row>
    <row r="1786" spans="2:7" hidden="1" x14ac:dyDescent="0.25">
      <c r="B1786" s="112">
        <v>101361</v>
      </c>
      <c r="C1786" t="s">
        <v>4028</v>
      </c>
      <c r="D1786" s="108">
        <v>0</v>
      </c>
      <c r="E1786" s="81" t="str">
        <f>VLOOKUP(B1786,Table1[[Codigo_servico]:[Subtotal_servico]],9,FALSE)</f>
        <v>UN</v>
      </c>
      <c r="F1786" s="109">
        <f>VLOOKUP(B1786,Table1[[Codigo_servico]:[Subtotal_servico]],11,FALSE)</f>
        <v>466.78202674102454</v>
      </c>
      <c r="G1786" s="106">
        <f t="shared" si="27"/>
        <v>0</v>
      </c>
    </row>
    <row r="1787" spans="2:7" hidden="1" x14ac:dyDescent="0.25">
      <c r="B1787" s="112">
        <v>101370</v>
      </c>
      <c r="C1787" t="s">
        <v>4029</v>
      </c>
      <c r="D1787" s="108">
        <v>0</v>
      </c>
      <c r="E1787" s="81" t="str">
        <f>VLOOKUP(B1787,Table1[[Codigo_servico]:[Subtotal_servico]],9,FALSE)</f>
        <v>UN</v>
      </c>
      <c r="F1787" s="109">
        <f>VLOOKUP(B1787,Table1[[Codigo_servico]:[Subtotal_servico]],11,FALSE)</f>
        <v>710.99246827890954</v>
      </c>
      <c r="G1787" s="106">
        <f t="shared" si="27"/>
        <v>0</v>
      </c>
    </row>
    <row r="1788" spans="2:7" hidden="1" x14ac:dyDescent="0.25">
      <c r="B1788" s="112">
        <v>101371</v>
      </c>
      <c r="C1788" t="s">
        <v>4030</v>
      </c>
      <c r="D1788" s="108">
        <v>0</v>
      </c>
      <c r="E1788" s="81" t="str">
        <f>VLOOKUP(B1788,Table1[[Codigo_servico]:[Subtotal_servico]],9,FALSE)</f>
        <v>UN</v>
      </c>
      <c r="F1788" s="109">
        <f>VLOOKUP(B1788,Table1[[Codigo_servico]:[Subtotal_servico]],11,FALSE)</f>
        <v>1048.9607682789094</v>
      </c>
      <c r="G1788" s="106">
        <f t="shared" si="27"/>
        <v>0</v>
      </c>
    </row>
    <row r="1789" spans="2:7" hidden="1" x14ac:dyDescent="0.25">
      <c r="B1789" s="112">
        <v>101378</v>
      </c>
      <c r="C1789" t="s">
        <v>4031</v>
      </c>
      <c r="D1789" s="108">
        <v>0</v>
      </c>
      <c r="E1789" s="81" t="str">
        <f>VLOOKUP(B1789,Table1[[Codigo_servico]:[Subtotal_servico]],9,FALSE)</f>
        <v>UN</v>
      </c>
      <c r="F1789" s="109">
        <f>VLOOKUP(B1789,Table1[[Codigo_servico]:[Subtotal_servico]],11,FALSE)</f>
        <v>125.64251977117631</v>
      </c>
      <c r="G1789" s="106">
        <f t="shared" si="27"/>
        <v>0</v>
      </c>
    </row>
    <row r="1790" spans="2:7" hidden="1" x14ac:dyDescent="0.25">
      <c r="B1790" s="112">
        <v>101379</v>
      </c>
      <c r="C1790" t="s">
        <v>4032</v>
      </c>
      <c r="D1790" s="108">
        <v>0</v>
      </c>
      <c r="E1790" s="81" t="str">
        <f>VLOOKUP(B1790,Table1[[Codigo_servico]:[Subtotal_servico]],9,FALSE)</f>
        <v>UN</v>
      </c>
      <c r="F1790" s="109">
        <f>VLOOKUP(B1790,Table1[[Codigo_servico]:[Subtotal_servico]],11,FALSE)</f>
        <v>178.25001977117628</v>
      </c>
      <c r="G1790" s="106">
        <f t="shared" si="27"/>
        <v>0</v>
      </c>
    </row>
    <row r="1791" spans="2:7" hidden="1" x14ac:dyDescent="0.25">
      <c r="B1791" s="112">
        <v>101396</v>
      </c>
      <c r="C1791" t="s">
        <v>4033</v>
      </c>
      <c r="D1791" s="108">
        <v>0</v>
      </c>
      <c r="E1791" s="81" t="str">
        <f>VLOOKUP(B1791,Table1[[Codigo_servico]:[Subtotal_servico]],9,FALSE)</f>
        <v>UN</v>
      </c>
      <c r="F1791" s="109">
        <f>VLOOKUP(B1791,Table1[[Codigo_servico]:[Subtotal_servico]],11,FALSE)</f>
        <v>3162.5486713093987</v>
      </c>
      <c r="G1791" s="106">
        <f t="shared" si="27"/>
        <v>0</v>
      </c>
    </row>
    <row r="1792" spans="2:7" hidden="1" x14ac:dyDescent="0.25">
      <c r="B1792" s="112">
        <v>101401</v>
      </c>
      <c r="C1792" t="s">
        <v>4034</v>
      </c>
      <c r="D1792" s="108">
        <v>0</v>
      </c>
      <c r="E1792" s="81" t="str">
        <f>VLOOKUP(B1792,Table1[[Codigo_servico]:[Subtotal_servico]],9,FALSE)</f>
        <v>UN</v>
      </c>
      <c r="F1792" s="109">
        <f>VLOOKUP(B1792,Table1[[Codigo_servico]:[Subtotal_servico]],11,FALSE)</f>
        <v>23.832982951960499</v>
      </c>
      <c r="G1792" s="106">
        <f t="shared" si="27"/>
        <v>0</v>
      </c>
    </row>
    <row r="1793" spans="2:7" x14ac:dyDescent="0.25">
      <c r="B1793" s="112">
        <v>101402</v>
      </c>
      <c r="C1793" t="s">
        <v>4035</v>
      </c>
      <c r="D1793" s="108">
        <v>12</v>
      </c>
      <c r="E1793" s="81" t="str">
        <f>VLOOKUP(B1793,Table1[[Codigo_servico]:[Subtotal_servico]],9,FALSE)</f>
        <v>UN</v>
      </c>
      <c r="F1793" s="109">
        <f>VLOOKUP(B1793,Table1[[Codigo_servico]:[Subtotal_servico]],11,FALSE)</f>
        <v>24.057082951960499</v>
      </c>
      <c r="G1793" s="106">
        <f t="shared" si="27"/>
        <v>288.684995423526</v>
      </c>
    </row>
    <row r="1794" spans="2:7" hidden="1" x14ac:dyDescent="0.25">
      <c r="B1794" s="112">
        <v>101403</v>
      </c>
      <c r="C1794" t="s">
        <v>4036</v>
      </c>
      <c r="D1794" s="108">
        <v>0</v>
      </c>
      <c r="E1794" s="81" t="str">
        <f>VLOOKUP(B1794,Table1[[Codigo_servico]:[Subtotal_servico]],9,FALSE)</f>
        <v>UN</v>
      </c>
      <c r="F1794" s="109">
        <f>VLOOKUP(B1794,Table1[[Codigo_servico]:[Subtotal_servico]],11,FALSE)</f>
        <v>27.778182951960499</v>
      </c>
      <c r="G1794" s="106">
        <f t="shared" si="27"/>
        <v>0</v>
      </c>
    </row>
    <row r="1795" spans="2:7" hidden="1" x14ac:dyDescent="0.25">
      <c r="B1795" s="112">
        <v>101404</v>
      </c>
      <c r="C1795" t="s">
        <v>4037</v>
      </c>
      <c r="D1795" s="108">
        <v>0</v>
      </c>
      <c r="E1795" s="81" t="str">
        <f>VLOOKUP(B1795,Table1[[Codigo_servico]:[Subtotal_servico]],9,FALSE)</f>
        <v>UN</v>
      </c>
      <c r="F1795" s="109">
        <f>VLOOKUP(B1795,Table1[[Codigo_servico]:[Subtotal_servico]],11,FALSE)</f>
        <v>27.136882951960498</v>
      </c>
      <c r="G1795" s="106">
        <f t="shared" si="27"/>
        <v>0</v>
      </c>
    </row>
    <row r="1796" spans="2:7" x14ac:dyDescent="0.25">
      <c r="B1796" s="112">
        <v>101408</v>
      </c>
      <c r="C1796" t="s">
        <v>4038</v>
      </c>
      <c r="D1796" s="108">
        <v>12</v>
      </c>
      <c r="E1796" s="81" t="str">
        <f>VLOOKUP(B1796,Table1[[Codigo_servico]:[Subtotal_servico]],9,FALSE)</f>
        <v>UN</v>
      </c>
      <c r="F1796" s="109">
        <f>VLOOKUP(B1796,Table1[[Codigo_servico]:[Subtotal_servico]],11,FALSE)</f>
        <v>93.181182951960494</v>
      </c>
      <c r="G1796" s="106">
        <f>D1796*F1796</f>
        <v>1118.1741954235258</v>
      </c>
    </row>
    <row r="1797" spans="2:7" hidden="1" x14ac:dyDescent="0.25">
      <c r="B1797" s="112">
        <v>101409</v>
      </c>
      <c r="C1797" t="s">
        <v>4039</v>
      </c>
      <c r="D1797" s="108">
        <v>0</v>
      </c>
      <c r="E1797" s="81" t="str">
        <f>VLOOKUP(B1797,Table1[[Codigo_servico]:[Subtotal_servico]],9,FALSE)</f>
        <v>UN</v>
      </c>
      <c r="F1797" s="109">
        <f>VLOOKUP(B1797,Table1[[Codigo_servico]:[Subtotal_servico]],11,FALSE)</f>
        <v>263.44396590392103</v>
      </c>
      <c r="G1797" s="106">
        <f t="shared" si="27"/>
        <v>0</v>
      </c>
    </row>
    <row r="1798" spans="2:7" hidden="1" x14ac:dyDescent="0.25">
      <c r="B1798" s="112">
        <v>101410</v>
      </c>
      <c r="C1798" t="s">
        <v>4040</v>
      </c>
      <c r="D1798" s="108">
        <v>0</v>
      </c>
      <c r="E1798" s="81" t="str">
        <f>VLOOKUP(B1798,Table1[[Codigo_servico]:[Subtotal_servico]],9,FALSE)</f>
        <v>UN</v>
      </c>
      <c r="F1798" s="109">
        <f>VLOOKUP(B1798,Table1[[Codigo_servico]:[Subtotal_servico]],11,FALSE)</f>
        <v>231.32101782734972</v>
      </c>
      <c r="G1798" s="106">
        <f t="shared" si="27"/>
        <v>0</v>
      </c>
    </row>
    <row r="1799" spans="2:7" hidden="1" x14ac:dyDescent="0.25">
      <c r="B1799" s="112">
        <v>101411</v>
      </c>
      <c r="C1799" t="s">
        <v>4041</v>
      </c>
      <c r="D1799" s="108">
        <v>0</v>
      </c>
      <c r="E1799" s="81" t="str">
        <f>VLOOKUP(B1799,Table1[[Codigo_servico]:[Subtotal_servico]],9,FALSE)</f>
        <v>UN</v>
      </c>
      <c r="F1799" s="109">
        <f>VLOOKUP(B1799,Table1[[Codigo_servico]:[Subtotal_servico]],11,FALSE)</f>
        <v>769.12273397347917</v>
      </c>
      <c r="G1799" s="106">
        <f t="shared" si="27"/>
        <v>0</v>
      </c>
    </row>
    <row r="1800" spans="2:7" hidden="1" x14ac:dyDescent="0.25">
      <c r="B1800" s="112">
        <v>101412</v>
      </c>
      <c r="C1800" t="s">
        <v>4042</v>
      </c>
      <c r="D1800" s="108">
        <v>0</v>
      </c>
      <c r="E1800" s="81" t="str">
        <f>VLOOKUP(B1800,Table1[[Codigo_servico]:[Subtotal_servico]],9,FALSE)</f>
        <v>UN</v>
      </c>
      <c r="F1800" s="109">
        <f>VLOOKUP(B1800,Table1[[Codigo_servico]:[Subtotal_servico]],11,FALSE)</f>
        <v>255.87280891367487</v>
      </c>
      <c r="G1800" s="106">
        <f t="shared" si="27"/>
        <v>0</v>
      </c>
    </row>
    <row r="1801" spans="2:7" hidden="1" x14ac:dyDescent="0.25">
      <c r="B1801" s="112">
        <v>101413</v>
      </c>
      <c r="C1801" t="s">
        <v>4043</v>
      </c>
      <c r="D1801" s="108">
        <v>0</v>
      </c>
      <c r="E1801" s="81" t="str">
        <f>VLOOKUP(B1801,Table1[[Codigo_servico]:[Subtotal_servico]],9,FALSE)</f>
        <v>UN</v>
      </c>
      <c r="F1801" s="109">
        <f>VLOOKUP(B1801,Table1[[Codigo_servico]:[Subtotal_servico]],11,FALSE)</f>
        <v>282.01908295196051</v>
      </c>
      <c r="G1801" s="106">
        <f t="shared" si="27"/>
        <v>0</v>
      </c>
    </row>
    <row r="1802" spans="2:7" hidden="1" x14ac:dyDescent="0.25">
      <c r="B1802" s="112">
        <v>101414</v>
      </c>
      <c r="C1802" t="s">
        <v>4044</v>
      </c>
      <c r="D1802" s="108">
        <v>0</v>
      </c>
      <c r="E1802" s="81" t="str">
        <f>VLOOKUP(B1802,Table1[[Codigo_servico]:[Subtotal_servico]],9,FALSE)</f>
        <v>UN</v>
      </c>
      <c r="F1802" s="109">
        <f>VLOOKUP(B1802,Table1[[Codigo_servico]:[Subtotal_servico]],11,FALSE)</f>
        <v>73.021608913674854</v>
      </c>
      <c r="G1802" s="106">
        <f t="shared" si="27"/>
        <v>0</v>
      </c>
    </row>
    <row r="1803" spans="2:7" hidden="1" x14ac:dyDescent="0.25">
      <c r="B1803" s="112">
        <v>101415</v>
      </c>
      <c r="C1803" t="s">
        <v>4045</v>
      </c>
      <c r="D1803" s="108">
        <v>0</v>
      </c>
      <c r="E1803" s="81" t="str">
        <f>VLOOKUP(B1803,Table1[[Codigo_servico]:[Subtotal_servico]],9,FALSE)</f>
        <v>UN</v>
      </c>
      <c r="F1803" s="109">
        <f>VLOOKUP(B1803,Table1[[Codigo_servico]:[Subtotal_servico]],11,FALSE)</f>
        <v>85.563617827349702</v>
      </c>
      <c r="G1803" s="106">
        <f t="shared" si="27"/>
        <v>0</v>
      </c>
    </row>
    <row r="1804" spans="2:7" hidden="1" x14ac:dyDescent="0.25">
      <c r="B1804" s="112">
        <v>101416</v>
      </c>
      <c r="C1804" t="s">
        <v>4046</v>
      </c>
      <c r="D1804" s="108">
        <v>0</v>
      </c>
      <c r="E1804" s="81" t="str">
        <f>VLOOKUP(B1804,Table1[[Codigo_servico]:[Subtotal_servico]],9,FALSE)</f>
        <v>UN</v>
      </c>
      <c r="F1804" s="109">
        <f>VLOOKUP(B1804,Table1[[Codigo_servico]:[Subtotal_servico]],11,FALSE)</f>
        <v>300.14199565469943</v>
      </c>
      <c r="G1804" s="106">
        <f t="shared" si="27"/>
        <v>0</v>
      </c>
    </row>
    <row r="1805" spans="2:7" hidden="1" x14ac:dyDescent="0.25">
      <c r="B1805" s="112">
        <v>101417</v>
      </c>
      <c r="C1805" t="s">
        <v>1946</v>
      </c>
      <c r="D1805" s="108">
        <v>0</v>
      </c>
      <c r="E1805" s="81" t="str">
        <f>VLOOKUP(B1805,Table1[[Codigo_servico]:[Subtotal_servico]],9,FALSE)</f>
        <v>UN</v>
      </c>
      <c r="F1805" s="109">
        <f>VLOOKUP(B1805,Table1[[Codigo_servico]:[Subtotal_servico]],11,FALSE)</f>
        <v>127.19179565469942</v>
      </c>
      <c r="G1805" s="106">
        <f t="shared" si="27"/>
        <v>0</v>
      </c>
    </row>
    <row r="1806" spans="2:7" hidden="1" x14ac:dyDescent="0.25">
      <c r="B1806" s="112">
        <v>101418</v>
      </c>
      <c r="C1806" t="s">
        <v>4047</v>
      </c>
      <c r="D1806" s="108">
        <v>0</v>
      </c>
      <c r="E1806" s="81" t="str">
        <f>VLOOKUP(B1806,Table1[[Codigo_servico]:[Subtotal_servico]],9,FALSE)</f>
        <v>UN</v>
      </c>
      <c r="F1806" s="109">
        <f>VLOOKUP(B1806,Table1[[Codigo_servico]:[Subtotal_servico]],11,FALSE)</f>
        <v>122.43194102502525</v>
      </c>
      <c r="G1806" s="106">
        <f t="shared" si="27"/>
        <v>0</v>
      </c>
    </row>
    <row r="1807" spans="2:7" hidden="1" x14ac:dyDescent="0.25">
      <c r="B1807" s="112">
        <v>101419</v>
      </c>
      <c r="C1807" t="s">
        <v>4048</v>
      </c>
      <c r="D1807" s="108">
        <v>0</v>
      </c>
      <c r="E1807" s="81" t="str">
        <f>VLOOKUP(B1807,Table1[[Codigo_servico]:[Subtotal_servico]],9,FALSE)</f>
        <v>UN</v>
      </c>
      <c r="F1807" s="109">
        <f>VLOOKUP(B1807,Table1[[Codigo_servico]:[Subtotal_servico]],11,FALSE)</f>
        <v>529.84196765469937</v>
      </c>
      <c r="G1807" s="106">
        <f t="shared" si="27"/>
        <v>0</v>
      </c>
    </row>
    <row r="1808" spans="2:7" hidden="1" x14ac:dyDescent="0.25">
      <c r="B1808" s="112">
        <v>101422</v>
      </c>
      <c r="C1808" t="s">
        <v>4049</v>
      </c>
      <c r="D1808" s="108">
        <v>0</v>
      </c>
      <c r="E1808" s="81" t="str">
        <f>VLOOKUP(B1808,Table1[[Codigo_servico]:[Subtotal_servico]],9,FALSE)</f>
        <v>UN</v>
      </c>
      <c r="F1808" s="109">
        <f>VLOOKUP(B1808,Table1[[Codigo_servico]:[Subtotal_servico]],11,FALSE)</f>
        <v>153.27319565469941</v>
      </c>
      <c r="G1808" s="106">
        <f t="shared" si="27"/>
        <v>0</v>
      </c>
    </row>
    <row r="1809" spans="2:7" hidden="1" x14ac:dyDescent="0.25">
      <c r="B1809" s="112">
        <v>101423</v>
      </c>
      <c r="C1809" t="s">
        <v>4050</v>
      </c>
      <c r="D1809" s="108">
        <v>0</v>
      </c>
      <c r="E1809" s="81" t="str">
        <f>VLOOKUP(B1809,Table1[[Codigo_servico]:[Subtotal_servico]],9,FALSE)</f>
        <v>UN</v>
      </c>
      <c r="F1809" s="109">
        <f>VLOOKUP(B1809,Table1[[Codigo_servico]:[Subtotal_servico]],11,FALSE)</f>
        <v>157.69998765469941</v>
      </c>
      <c r="G1809" s="106">
        <f t="shared" si="27"/>
        <v>0</v>
      </c>
    </row>
    <row r="1810" spans="2:7" hidden="1" x14ac:dyDescent="0.25">
      <c r="B1810" s="112">
        <v>101424</v>
      </c>
      <c r="C1810" t="s">
        <v>1821</v>
      </c>
      <c r="D1810" s="108">
        <v>0</v>
      </c>
      <c r="E1810" s="81" t="str">
        <f>VLOOKUP(B1810,Table1[[Codigo_servico]:[Subtotal_servico]],9,FALSE)</f>
        <v>UN</v>
      </c>
      <c r="F1810" s="109">
        <f>VLOOKUP(B1810,Table1[[Codigo_servico]:[Subtotal_servico]],11,FALSE)</f>
        <v>238.13499565469942</v>
      </c>
      <c r="G1810" s="106">
        <f t="shared" si="27"/>
        <v>0</v>
      </c>
    </row>
    <row r="1811" spans="2:7" hidden="1" x14ac:dyDescent="0.25">
      <c r="B1811" s="112">
        <v>101425</v>
      </c>
      <c r="C1811" t="s">
        <v>4051</v>
      </c>
      <c r="D1811" s="108">
        <v>0</v>
      </c>
      <c r="E1811" s="81" t="str">
        <f>VLOOKUP(B1811,Table1[[Codigo_servico]:[Subtotal_servico]],9,FALSE)</f>
        <v>UN</v>
      </c>
      <c r="F1811" s="109">
        <f>VLOOKUP(B1811,Table1[[Codigo_servico]:[Subtotal_servico]],11,FALSE)</f>
        <v>209.38444765469939</v>
      </c>
      <c r="G1811" s="106">
        <f t="shared" ref="G1811:G1874" si="28">D1811*F1811</f>
        <v>0</v>
      </c>
    </row>
    <row r="1812" spans="2:7" hidden="1" x14ac:dyDescent="0.25">
      <c r="B1812" s="112">
        <v>101426</v>
      </c>
      <c r="C1812" t="s">
        <v>4052</v>
      </c>
      <c r="D1812" s="108">
        <v>0</v>
      </c>
      <c r="E1812" s="81" t="str">
        <f>VLOOKUP(B1812,Table1[[Codigo_servico]:[Subtotal_servico]],9,FALSE)</f>
        <v>UN</v>
      </c>
      <c r="F1812" s="109">
        <f>VLOOKUP(B1812,Table1[[Codigo_servico]:[Subtotal_servico]],11,FALSE)</f>
        <v>164.12607426187975</v>
      </c>
      <c r="G1812" s="106">
        <f t="shared" si="28"/>
        <v>0</v>
      </c>
    </row>
    <row r="1813" spans="2:7" hidden="1" x14ac:dyDescent="0.25">
      <c r="B1813" s="112">
        <v>101430</v>
      </c>
      <c r="C1813" t="s">
        <v>4053</v>
      </c>
      <c r="D1813" s="108">
        <v>0</v>
      </c>
      <c r="E1813" s="81" t="str">
        <f>VLOOKUP(B1813,Table1[[Codigo_servico]:[Subtotal_servico]],9,FALSE)</f>
        <v>UN</v>
      </c>
      <c r="F1813" s="109">
        <f>VLOOKUP(B1813,Table1[[Codigo_servico]:[Subtotal_servico]],11,FALSE)</f>
        <v>471.24540765469942</v>
      </c>
      <c r="G1813" s="106">
        <f t="shared" si="28"/>
        <v>0</v>
      </c>
    </row>
    <row r="1814" spans="2:7" hidden="1" x14ac:dyDescent="0.25">
      <c r="B1814" s="112">
        <v>101431</v>
      </c>
      <c r="C1814" t="s">
        <v>4054</v>
      </c>
      <c r="D1814" s="108">
        <v>0</v>
      </c>
      <c r="E1814" s="81" t="str">
        <f>VLOOKUP(B1814,Table1[[Codigo_servico]:[Subtotal_servico]],9,FALSE)</f>
        <v>UN</v>
      </c>
      <c r="F1814" s="109">
        <f>VLOOKUP(B1814,Table1[[Codigo_servico]:[Subtotal_servico]],11,FALSE)</f>
        <v>329.97810765469944</v>
      </c>
      <c r="G1814" s="106">
        <f t="shared" si="28"/>
        <v>0</v>
      </c>
    </row>
    <row r="1815" spans="2:7" hidden="1" x14ac:dyDescent="0.25">
      <c r="B1815" s="112">
        <v>101432</v>
      </c>
      <c r="C1815" t="s">
        <v>4055</v>
      </c>
      <c r="D1815" s="108">
        <v>0</v>
      </c>
      <c r="E1815" s="81" t="str">
        <f>VLOOKUP(B1815,Table1[[Codigo_servico]:[Subtotal_servico]],9,FALSE)</f>
        <v>UN</v>
      </c>
      <c r="F1815" s="109">
        <f>VLOOKUP(B1815,Table1[[Codigo_servico]:[Subtotal_servico]],11,FALSE)</f>
        <v>630.06470765469953</v>
      </c>
      <c r="G1815" s="106">
        <f t="shared" si="28"/>
        <v>0</v>
      </c>
    </row>
    <row r="1816" spans="2:7" hidden="1" x14ac:dyDescent="0.25">
      <c r="B1816" s="112">
        <v>101433</v>
      </c>
      <c r="C1816" t="s">
        <v>4056</v>
      </c>
      <c r="D1816" s="108">
        <v>0</v>
      </c>
      <c r="E1816" s="81" t="str">
        <f>VLOOKUP(B1816,Table1[[Codigo_servico]:[Subtotal_servico]],9,FALSE)</f>
        <v>UN</v>
      </c>
      <c r="F1816" s="109">
        <f>VLOOKUP(B1816,Table1[[Codigo_servico]:[Subtotal_servico]],11,FALSE)</f>
        <v>174.19709565469944</v>
      </c>
      <c r="G1816" s="106">
        <f t="shared" si="28"/>
        <v>0</v>
      </c>
    </row>
    <row r="1817" spans="2:7" hidden="1" x14ac:dyDescent="0.25">
      <c r="B1817" s="112">
        <v>101437</v>
      </c>
      <c r="C1817" t="s">
        <v>4057</v>
      </c>
      <c r="D1817" s="108">
        <v>0</v>
      </c>
      <c r="E1817" s="81" t="str">
        <f>VLOOKUP(B1817,Table1[[Codigo_servico]:[Subtotal_servico]],9,FALSE)</f>
        <v>UN</v>
      </c>
      <c r="F1817" s="109">
        <f>VLOOKUP(B1817,Table1[[Codigo_servico]:[Subtotal_servico]],11,FALSE)</f>
        <v>130.90348295196051</v>
      </c>
      <c r="G1817" s="106">
        <f t="shared" si="28"/>
        <v>0</v>
      </c>
    </row>
    <row r="1818" spans="2:7" x14ac:dyDescent="0.25">
      <c r="B1818" s="112">
        <v>101440</v>
      </c>
      <c r="C1818" t="s">
        <v>4058</v>
      </c>
      <c r="D1818" s="108">
        <v>4</v>
      </c>
      <c r="E1818" s="81" t="str">
        <f>VLOOKUP(B1818,Table1[[Codigo_servico]:[Subtotal_servico]],9,FALSE)</f>
        <v>UN</v>
      </c>
      <c r="F1818" s="109">
        <f>VLOOKUP(B1818,Table1[[Codigo_servico]:[Subtotal_servico]],11,FALSE)</f>
        <v>155.43138902502525</v>
      </c>
      <c r="G1818" s="106">
        <f t="shared" si="28"/>
        <v>621.72555610010102</v>
      </c>
    </row>
    <row r="1819" spans="2:7" hidden="1" x14ac:dyDescent="0.25">
      <c r="B1819" s="112">
        <v>101442</v>
      </c>
      <c r="C1819" t="s">
        <v>4059</v>
      </c>
      <c r="D1819" s="108">
        <v>0</v>
      </c>
      <c r="E1819" s="81" t="str">
        <f>VLOOKUP(B1819,Table1[[Codigo_servico]:[Subtotal_servico]],9,FALSE)</f>
        <v>UN</v>
      </c>
      <c r="F1819" s="109">
        <f>VLOOKUP(B1819,Table1[[Codigo_servico]:[Subtotal_servico]],11,FALSE)</f>
        <v>120.71358902502523</v>
      </c>
      <c r="G1819" s="106">
        <f t="shared" si="28"/>
        <v>0</v>
      </c>
    </row>
    <row r="1820" spans="2:7" x14ac:dyDescent="0.25">
      <c r="B1820" s="112">
        <v>101444</v>
      </c>
      <c r="C1820" t="s">
        <v>4060</v>
      </c>
      <c r="D1820" s="108">
        <v>2</v>
      </c>
      <c r="E1820" s="81" t="str">
        <f>VLOOKUP(B1820,Table1[[Codigo_servico]:[Subtotal_servico]],9,FALSE)</f>
        <v>UN</v>
      </c>
      <c r="F1820" s="109">
        <f>VLOOKUP(B1820,Table1[[Codigo_servico]:[Subtotal_servico]],11,FALSE)</f>
        <v>223.74463095196052</v>
      </c>
      <c r="G1820" s="106">
        <f t="shared" si="28"/>
        <v>447.48926190392103</v>
      </c>
    </row>
    <row r="1821" spans="2:7" hidden="1" x14ac:dyDescent="0.25">
      <c r="B1821" s="112">
        <v>101445</v>
      </c>
      <c r="C1821" t="s">
        <v>4061</v>
      </c>
      <c r="D1821" s="108">
        <v>0</v>
      </c>
      <c r="E1821" s="81" t="str">
        <f>VLOOKUP(B1821,Table1[[Codigo_servico]:[Subtotal_servico]],9,FALSE)</f>
        <v>UN</v>
      </c>
      <c r="F1821" s="109">
        <f>VLOOKUP(B1821,Table1[[Codigo_servico]:[Subtotal_servico]],11,FALSE)</f>
        <v>384.69169060665996</v>
      </c>
      <c r="G1821" s="106">
        <f t="shared" si="28"/>
        <v>0</v>
      </c>
    </row>
    <row r="1822" spans="2:7" hidden="1" x14ac:dyDescent="0.25">
      <c r="B1822" s="112">
        <v>101448</v>
      </c>
      <c r="C1822" t="s">
        <v>4062</v>
      </c>
      <c r="D1822" s="108">
        <v>0</v>
      </c>
      <c r="E1822" s="81" t="str">
        <f>VLOOKUP(B1822,Table1[[Codigo_servico]:[Subtotal_servico]],9,FALSE)</f>
        <v>UN</v>
      </c>
      <c r="F1822" s="109">
        <f>VLOOKUP(B1822,Table1[[Codigo_servico]:[Subtotal_servico]],11,FALSE)</f>
        <v>296.70228295196051</v>
      </c>
      <c r="G1822" s="106">
        <f t="shared" si="28"/>
        <v>0</v>
      </c>
    </row>
    <row r="1823" spans="2:7" hidden="1" x14ac:dyDescent="0.25">
      <c r="B1823" s="112">
        <v>101450</v>
      </c>
      <c r="C1823" t="s">
        <v>4063</v>
      </c>
      <c r="D1823" s="108">
        <v>0</v>
      </c>
      <c r="E1823" s="81" t="str">
        <f>VLOOKUP(B1823,Table1[[Codigo_servico]:[Subtotal_servico]],9,FALSE)</f>
        <v>UN</v>
      </c>
      <c r="F1823" s="109">
        <f>VLOOKUP(B1823,Table1[[Codigo_servico]:[Subtotal_servico]],11,FALSE)</f>
        <v>46.366299247698223</v>
      </c>
      <c r="G1823" s="106">
        <f t="shared" si="28"/>
        <v>0</v>
      </c>
    </row>
    <row r="1824" spans="2:7" hidden="1" x14ac:dyDescent="0.25">
      <c r="B1824" s="112">
        <v>101451</v>
      </c>
      <c r="C1824" t="s">
        <v>4064</v>
      </c>
      <c r="D1824" s="108">
        <v>0</v>
      </c>
      <c r="E1824" s="81" t="str">
        <f>VLOOKUP(B1824,Table1[[Codigo_servico]:[Subtotal_servico]],9,FALSE)</f>
        <v>UN</v>
      </c>
      <c r="F1824" s="109">
        <f>VLOOKUP(B1824,Table1[[Codigo_servico]:[Subtotal_servico]],11,FALSE)</f>
        <v>50.69399924769823</v>
      </c>
      <c r="G1824" s="106">
        <f t="shared" si="28"/>
        <v>0</v>
      </c>
    </row>
    <row r="1825" spans="2:7" hidden="1" x14ac:dyDescent="0.25">
      <c r="B1825" s="112">
        <v>101452</v>
      </c>
      <c r="C1825" t="s">
        <v>4065</v>
      </c>
      <c r="D1825" s="108">
        <v>0</v>
      </c>
      <c r="E1825" s="81" t="str">
        <f>VLOOKUP(B1825,Table1[[Codigo_servico]:[Subtotal_servico]],9,FALSE)</f>
        <v>UN</v>
      </c>
      <c r="F1825" s="109">
        <f>VLOOKUP(B1825,Table1[[Codigo_servico]:[Subtotal_servico]],11,FALSE)</f>
        <v>28.135467929129767</v>
      </c>
      <c r="G1825" s="106">
        <f t="shared" si="28"/>
        <v>0</v>
      </c>
    </row>
    <row r="1826" spans="2:7" hidden="1" x14ac:dyDescent="0.25">
      <c r="B1826" s="112">
        <v>101465</v>
      </c>
      <c r="C1826" t="s">
        <v>4066</v>
      </c>
      <c r="D1826" s="108">
        <v>0</v>
      </c>
      <c r="E1826" s="81" t="str">
        <f>VLOOKUP(B1826,Table1[[Codigo_servico]:[Subtotal_servico]],9,FALSE)</f>
        <v>UN</v>
      </c>
      <c r="F1826" s="109">
        <f>VLOOKUP(B1826,Table1[[Codigo_servico]:[Subtotal_servico]],11,FALSE)</f>
        <v>52.220899247698213</v>
      </c>
      <c r="G1826" s="106">
        <f t="shared" si="28"/>
        <v>0</v>
      </c>
    </row>
    <row r="1827" spans="2:7" hidden="1" x14ac:dyDescent="0.25">
      <c r="B1827" s="112">
        <v>101466</v>
      </c>
      <c r="C1827" t="s">
        <v>4067</v>
      </c>
      <c r="D1827" s="108">
        <v>0</v>
      </c>
      <c r="E1827" s="81" t="str">
        <f>VLOOKUP(B1827,Table1[[Codigo_servico]:[Subtotal_servico]],9,FALSE)</f>
        <v>UN</v>
      </c>
      <c r="F1827" s="109">
        <f>VLOOKUP(B1827,Table1[[Codigo_servico]:[Subtotal_servico]],11,FALSE)</f>
        <v>176.39879300748086</v>
      </c>
      <c r="G1827" s="106">
        <f t="shared" si="28"/>
        <v>0</v>
      </c>
    </row>
    <row r="1828" spans="2:7" hidden="1" x14ac:dyDescent="0.25">
      <c r="B1828" s="112">
        <v>101470</v>
      </c>
      <c r="C1828" t="s">
        <v>4068</v>
      </c>
      <c r="D1828" s="108">
        <v>0</v>
      </c>
      <c r="E1828" s="81" t="str">
        <f>VLOOKUP(B1828,Table1[[Codigo_servico]:[Subtotal_servico]],9,FALSE)</f>
        <v>UN</v>
      </c>
      <c r="F1828" s="109">
        <f>VLOOKUP(B1828,Table1[[Codigo_servico]:[Subtotal_servico]],11,FALSE)</f>
        <v>46.640699247698223</v>
      </c>
      <c r="G1828" s="106">
        <f t="shared" si="28"/>
        <v>0</v>
      </c>
    </row>
    <row r="1829" spans="2:7" hidden="1" x14ac:dyDescent="0.25">
      <c r="B1829" s="112">
        <v>101473</v>
      </c>
      <c r="C1829" t="s">
        <v>4069</v>
      </c>
      <c r="D1829" s="108">
        <v>0</v>
      </c>
      <c r="E1829" s="81" t="str">
        <f>VLOOKUP(B1829,Table1[[Codigo_servico]:[Subtotal_servico]],9,FALSE)</f>
        <v>M</v>
      </c>
      <c r="F1829" s="109">
        <f>VLOOKUP(B1829,Table1[[Codigo_servico]:[Subtotal_servico]],11,FALSE)</f>
        <v>49.589131985369555</v>
      </c>
      <c r="G1829" s="106">
        <f t="shared" si="28"/>
        <v>0</v>
      </c>
    </row>
    <row r="1830" spans="2:7" hidden="1" x14ac:dyDescent="0.25">
      <c r="B1830" s="112">
        <v>101474</v>
      </c>
      <c r="C1830" t="s">
        <v>4070</v>
      </c>
      <c r="D1830" s="108">
        <v>0</v>
      </c>
      <c r="E1830" s="81" t="str">
        <f>VLOOKUP(B1830,Table1[[Codigo_servico]:[Subtotal_servico]],9,FALSE)</f>
        <v>M</v>
      </c>
      <c r="F1830" s="109">
        <f>VLOOKUP(B1830,Table1[[Codigo_servico]:[Subtotal_servico]],11,FALSE)</f>
        <v>52.372331985369556</v>
      </c>
      <c r="G1830" s="106">
        <f t="shared" si="28"/>
        <v>0</v>
      </c>
    </row>
    <row r="1831" spans="2:7" x14ac:dyDescent="0.25">
      <c r="B1831" s="112">
        <v>101475</v>
      </c>
      <c r="C1831" t="s">
        <v>4071</v>
      </c>
      <c r="D1831" s="108">
        <v>6</v>
      </c>
      <c r="E1831" s="81" t="str">
        <f>VLOOKUP(B1831,Table1[[Codigo_servico]:[Subtotal_servico]],9,FALSE)</f>
        <v>M2</v>
      </c>
      <c r="F1831" s="109">
        <f>VLOOKUP(B1831,Table1[[Codigo_servico]:[Subtotal_servico]],11,FALSE)</f>
        <v>393.91765764740279</v>
      </c>
      <c r="G1831" s="106">
        <f t="shared" si="28"/>
        <v>2363.5059458844166</v>
      </c>
    </row>
    <row r="1832" spans="2:7" hidden="1" x14ac:dyDescent="0.25">
      <c r="B1832" s="112">
        <v>101476</v>
      </c>
      <c r="C1832" t="s">
        <v>4072</v>
      </c>
      <c r="D1832" s="108">
        <v>0</v>
      </c>
      <c r="E1832" s="81" t="str">
        <f>VLOOKUP(B1832,Table1[[Codigo_servico]:[Subtotal_servico]],9,FALSE)</f>
        <v>M2</v>
      </c>
      <c r="F1832" s="109">
        <f>VLOOKUP(B1832,Table1[[Codigo_servico]:[Subtotal_servico]],11,FALSE)</f>
        <v>379.48625764740279</v>
      </c>
      <c r="G1832" s="106">
        <f t="shared" si="28"/>
        <v>0</v>
      </c>
    </row>
    <row r="1833" spans="2:7" hidden="1" x14ac:dyDescent="0.25">
      <c r="B1833" s="112">
        <v>101477</v>
      </c>
      <c r="C1833" t="s">
        <v>1952</v>
      </c>
      <c r="D1833" s="108">
        <v>0</v>
      </c>
      <c r="E1833" s="81" t="str">
        <f>VLOOKUP(B1833,Table1[[Codigo_servico]:[Subtotal_servico]],9,FALSE)</f>
        <v>M2</v>
      </c>
      <c r="F1833" s="109">
        <f>VLOOKUP(B1833,Table1[[Codigo_servico]:[Subtotal_servico]],11,FALSE)</f>
        <v>408.98795764740277</v>
      </c>
      <c r="G1833" s="106">
        <f t="shared" si="28"/>
        <v>0</v>
      </c>
    </row>
    <row r="1834" spans="2:7" hidden="1" x14ac:dyDescent="0.25">
      <c r="B1834" s="112">
        <v>101478</v>
      </c>
      <c r="C1834" t="s">
        <v>4073</v>
      </c>
      <c r="D1834" s="108">
        <v>0</v>
      </c>
      <c r="E1834" s="81" t="str">
        <f>VLOOKUP(B1834,Table1[[Codigo_servico]:[Subtotal_servico]],9,FALSE)</f>
        <v>M2</v>
      </c>
      <c r="F1834" s="109">
        <f>VLOOKUP(B1834,Table1[[Codigo_servico]:[Subtotal_servico]],11,FALSE)</f>
        <v>504.6087576474028</v>
      </c>
      <c r="G1834" s="106">
        <f t="shared" si="28"/>
        <v>0</v>
      </c>
    </row>
    <row r="1835" spans="2:7" hidden="1" x14ac:dyDescent="0.25">
      <c r="B1835" s="112">
        <v>101482</v>
      </c>
      <c r="C1835" t="s">
        <v>4074</v>
      </c>
      <c r="D1835" s="108">
        <v>0</v>
      </c>
      <c r="E1835" s="81" t="str">
        <f>VLOOKUP(B1835,Table1[[Codigo_servico]:[Subtotal_servico]],9,FALSE)</f>
        <v>M2</v>
      </c>
      <c r="F1835" s="109">
        <f>VLOOKUP(B1835,Table1[[Codigo_servico]:[Subtotal_servico]],11,FALSE)</f>
        <v>360.8605576474028</v>
      </c>
      <c r="G1835" s="106">
        <f t="shared" si="28"/>
        <v>0</v>
      </c>
    </row>
    <row r="1836" spans="2:7" hidden="1" x14ac:dyDescent="0.25">
      <c r="B1836" s="112">
        <v>101486</v>
      </c>
      <c r="C1836" t="s">
        <v>4075</v>
      </c>
      <c r="D1836" s="108">
        <v>0</v>
      </c>
      <c r="E1836" s="81" t="str">
        <f>VLOOKUP(B1836,Table1[[Codigo_servico]:[Subtotal_servico]],9,FALSE)</f>
        <v>M2</v>
      </c>
      <c r="F1836" s="109">
        <f>VLOOKUP(B1836,Table1[[Codigo_servico]:[Subtotal_servico]],11,FALSE)</f>
        <v>784.34935764740271</v>
      </c>
      <c r="G1836" s="106">
        <f t="shared" si="28"/>
        <v>0</v>
      </c>
    </row>
    <row r="1837" spans="2:7" hidden="1" x14ac:dyDescent="0.25">
      <c r="B1837" s="112">
        <v>101488</v>
      </c>
      <c r="C1837" t="s">
        <v>4076</v>
      </c>
      <c r="D1837" s="108">
        <v>0</v>
      </c>
      <c r="E1837" s="81" t="str">
        <f>VLOOKUP(B1837,Table1[[Codigo_servico]:[Subtotal_servico]],9,FALSE)</f>
        <v>M2</v>
      </c>
      <c r="F1837" s="109">
        <f>VLOOKUP(B1837,Table1[[Codigo_servico]:[Subtotal_servico]],11,FALSE)</f>
        <v>107.92722934041204</v>
      </c>
      <c r="G1837" s="106">
        <f t="shared" si="28"/>
        <v>0</v>
      </c>
    </row>
    <row r="1838" spans="2:7" hidden="1" x14ac:dyDescent="0.25">
      <c r="B1838" s="112">
        <v>101489</v>
      </c>
      <c r="C1838" t="s">
        <v>4077</v>
      </c>
      <c r="D1838" s="108">
        <v>0</v>
      </c>
      <c r="E1838" s="81" t="str">
        <f>VLOOKUP(B1838,Table1[[Codigo_servico]:[Subtotal_servico]],9,FALSE)</f>
        <v>M2</v>
      </c>
      <c r="F1838" s="109">
        <f>VLOOKUP(B1838,Table1[[Codigo_servico]:[Subtotal_servico]],11,FALSE)</f>
        <v>110.31118534041202</v>
      </c>
      <c r="G1838" s="106">
        <f t="shared" si="28"/>
        <v>0</v>
      </c>
    </row>
    <row r="1839" spans="2:7" x14ac:dyDescent="0.25">
      <c r="B1839" s="112">
        <v>101491</v>
      </c>
      <c r="C1839" t="s">
        <v>4078</v>
      </c>
      <c r="D1839" s="108">
        <v>2</v>
      </c>
      <c r="E1839" s="81" t="str">
        <f>VLOOKUP(B1839,Table1[[Codigo_servico]:[Subtotal_servico]],9,FALSE)</f>
        <v>UN</v>
      </c>
      <c r="F1839" s="109">
        <f>VLOOKUP(B1839,Table1[[Codigo_servico]:[Subtotal_servico]],11,FALSE)</f>
        <v>76.144967929129777</v>
      </c>
      <c r="G1839" s="106">
        <f t="shared" si="28"/>
        <v>152.28993585825955</v>
      </c>
    </row>
    <row r="1840" spans="2:7" x14ac:dyDescent="0.25">
      <c r="B1840" s="112">
        <v>101497</v>
      </c>
      <c r="C1840" t="s">
        <v>4079</v>
      </c>
      <c r="D1840" s="108">
        <v>4</v>
      </c>
      <c r="E1840" s="81" t="str">
        <f>VLOOKUP(B1840,Table1[[Codigo_servico]:[Subtotal_servico]],9,FALSE)</f>
        <v>UN</v>
      </c>
      <c r="F1840" s="109">
        <f>VLOOKUP(B1840,Table1[[Codigo_servico]:[Subtotal_servico]],11,FALSE)</f>
        <v>54.466267929129771</v>
      </c>
      <c r="G1840" s="106">
        <f t="shared" si="28"/>
        <v>217.86507171651908</v>
      </c>
    </row>
    <row r="1841" spans="2:7" hidden="1" x14ac:dyDescent="0.25">
      <c r="B1841" s="112">
        <v>105001</v>
      </c>
      <c r="C1841" t="s">
        <v>4080</v>
      </c>
      <c r="D1841" s="108">
        <v>0</v>
      </c>
      <c r="E1841" s="81" t="str">
        <f>VLOOKUP(B1841,Table1[[Codigo_servico]:[Subtotal_servico]],9,FALSE)</f>
        <v>M</v>
      </c>
      <c r="F1841" s="109">
        <f>VLOOKUP(B1841,Table1[[Codigo_servico]:[Subtotal_servico]],11,FALSE)</f>
        <v>3.8712755770286127</v>
      </c>
      <c r="G1841" s="106">
        <f t="shared" si="28"/>
        <v>0</v>
      </c>
    </row>
    <row r="1842" spans="2:7" hidden="1" x14ac:dyDescent="0.25">
      <c r="B1842" s="112">
        <v>105002</v>
      </c>
      <c r="C1842" t="s">
        <v>4081</v>
      </c>
      <c r="D1842" s="108">
        <v>0</v>
      </c>
      <c r="E1842" s="81" t="str">
        <f>VLOOKUP(B1842,Table1[[Codigo_servico]:[Subtotal_servico]],9,FALSE)</f>
        <v>M</v>
      </c>
      <c r="F1842" s="109">
        <f>VLOOKUP(B1842,Table1[[Codigo_servico]:[Subtotal_servico]],11,FALSE)</f>
        <v>6.4521259617143549</v>
      </c>
      <c r="G1842" s="106">
        <f t="shared" si="28"/>
        <v>0</v>
      </c>
    </row>
    <row r="1843" spans="2:7" hidden="1" x14ac:dyDescent="0.25">
      <c r="B1843" s="112">
        <v>105003</v>
      </c>
      <c r="C1843" t="s">
        <v>4082</v>
      </c>
      <c r="D1843" s="108">
        <v>0</v>
      </c>
      <c r="E1843" s="81" t="str">
        <f>VLOOKUP(B1843,Table1[[Codigo_servico]:[Subtotal_servico]],9,FALSE)</f>
        <v>M</v>
      </c>
      <c r="F1843" s="109">
        <f>VLOOKUP(B1843,Table1[[Codigo_servico]:[Subtotal_servico]],11,FALSE)</f>
        <v>3.2260629808571775</v>
      </c>
      <c r="G1843" s="106">
        <f t="shared" si="28"/>
        <v>0</v>
      </c>
    </row>
    <row r="1844" spans="2:7" hidden="1" x14ac:dyDescent="0.25">
      <c r="B1844" s="112">
        <v>105004</v>
      </c>
      <c r="C1844" t="s">
        <v>4083</v>
      </c>
      <c r="D1844" s="108">
        <v>0</v>
      </c>
      <c r="E1844" s="81" t="str">
        <f>VLOOKUP(B1844,Table1[[Codigo_servico]:[Subtotal_servico]],9,FALSE)</f>
        <v>M</v>
      </c>
      <c r="F1844" s="109">
        <f>VLOOKUP(B1844,Table1[[Codigo_servico]:[Subtotal_servico]],11,FALSE)</f>
        <v>5.8069133655429193</v>
      </c>
      <c r="G1844" s="106">
        <f t="shared" si="28"/>
        <v>0</v>
      </c>
    </row>
    <row r="1845" spans="2:7" hidden="1" x14ac:dyDescent="0.25">
      <c r="B1845" s="112">
        <v>105005</v>
      </c>
      <c r="C1845" t="s">
        <v>4084</v>
      </c>
      <c r="D1845" s="108">
        <v>0</v>
      </c>
      <c r="E1845" s="81" t="str">
        <f>VLOOKUP(B1845,Table1[[Codigo_servico]:[Subtotal_servico]],9,FALSE)</f>
        <v>M</v>
      </c>
      <c r="F1845" s="109">
        <f>VLOOKUP(B1845,Table1[[Codigo_servico]:[Subtotal_servico]],11,FALSE)</f>
        <v>3.8712755770286127</v>
      </c>
      <c r="G1845" s="106">
        <f t="shared" si="28"/>
        <v>0</v>
      </c>
    </row>
    <row r="1846" spans="2:7" hidden="1" x14ac:dyDescent="0.25">
      <c r="B1846" s="112">
        <v>105018</v>
      </c>
      <c r="C1846" t="s">
        <v>4085</v>
      </c>
      <c r="D1846" s="108">
        <v>0</v>
      </c>
      <c r="E1846" s="81" t="str">
        <f>VLOOKUP(B1846,Table1[[Codigo_servico]:[Subtotal_servico]],9,FALSE)</f>
        <v>UN</v>
      </c>
      <c r="F1846" s="109">
        <f>VLOOKUP(B1846,Table1[[Codigo_servico]:[Subtotal_servico]],11,FALSE)</f>
        <v>3.2260629808571775</v>
      </c>
      <c r="G1846" s="106">
        <f t="shared" si="28"/>
        <v>0</v>
      </c>
    </row>
    <row r="1847" spans="2:7" hidden="1" x14ac:dyDescent="0.25">
      <c r="B1847" s="112">
        <v>105032</v>
      </c>
      <c r="C1847" t="s">
        <v>4086</v>
      </c>
      <c r="D1847" s="108">
        <v>0</v>
      </c>
      <c r="E1847" s="81" t="str">
        <f>VLOOKUP(B1847,Table1[[Codigo_servico]:[Subtotal_servico]],9,FALSE)</f>
        <v>M</v>
      </c>
      <c r="F1847" s="109">
        <f>VLOOKUP(B1847,Table1[[Codigo_servico]:[Subtotal_servico]],11,FALSE)</f>
        <v>2.9679779423886035</v>
      </c>
      <c r="G1847" s="106">
        <f t="shared" si="28"/>
        <v>0</v>
      </c>
    </row>
    <row r="1848" spans="2:7" hidden="1" x14ac:dyDescent="0.25">
      <c r="B1848" s="112">
        <v>105033</v>
      </c>
      <c r="C1848" t="s">
        <v>4087</v>
      </c>
      <c r="D1848" s="108">
        <v>0</v>
      </c>
      <c r="E1848" s="81" t="str">
        <f>VLOOKUP(B1848,Table1[[Codigo_servico]:[Subtotal_servico]],9,FALSE)</f>
        <v>M</v>
      </c>
      <c r="F1848" s="109">
        <f>VLOOKUP(B1848,Table1[[Codigo_servico]:[Subtotal_servico]],11,FALSE)</f>
        <v>1.9356377885143063</v>
      </c>
      <c r="G1848" s="106">
        <f t="shared" si="28"/>
        <v>0</v>
      </c>
    </row>
    <row r="1849" spans="2:7" hidden="1" x14ac:dyDescent="0.25">
      <c r="B1849" s="112">
        <v>106001</v>
      </c>
      <c r="C1849" t="s">
        <v>4088</v>
      </c>
      <c r="D1849" s="108">
        <v>0</v>
      </c>
      <c r="E1849" s="81" t="str">
        <f>VLOOKUP(B1849,Table1[[Codigo_servico]:[Subtotal_servico]],9,FALSE)</f>
        <v>M</v>
      </c>
      <c r="F1849" s="109">
        <f>VLOOKUP(B1849,Table1[[Codigo_servico]:[Subtotal_servico]],11,FALSE)</f>
        <v>8.6379829519604989</v>
      </c>
      <c r="G1849" s="106">
        <f t="shared" si="28"/>
        <v>0</v>
      </c>
    </row>
    <row r="1850" spans="2:7" hidden="1" x14ac:dyDescent="0.25">
      <c r="B1850" s="112">
        <v>106002</v>
      </c>
      <c r="C1850" t="s">
        <v>4089</v>
      </c>
      <c r="D1850" s="108">
        <v>0</v>
      </c>
      <c r="E1850" s="81" t="str">
        <f>VLOOKUP(B1850,Table1[[Codigo_servico]:[Subtotal_servico]],9,FALSE)</f>
        <v>M</v>
      </c>
      <c r="F1850" s="109">
        <f>VLOOKUP(B1850,Table1[[Codigo_servico]:[Subtotal_servico]],11,FALSE)</f>
        <v>10.365579542352599</v>
      </c>
      <c r="G1850" s="106">
        <f t="shared" si="28"/>
        <v>0</v>
      </c>
    </row>
    <row r="1851" spans="2:7" hidden="1" x14ac:dyDescent="0.25">
      <c r="B1851" s="112">
        <v>106003</v>
      </c>
      <c r="C1851" t="s">
        <v>4090</v>
      </c>
      <c r="D1851" s="108">
        <v>0</v>
      </c>
      <c r="E1851" s="81" t="str">
        <f>VLOOKUP(B1851,Table1[[Codigo_servico]:[Subtotal_servico]],9,FALSE)</f>
        <v>M</v>
      </c>
      <c r="F1851" s="109">
        <f>VLOOKUP(B1851,Table1[[Codigo_servico]:[Subtotal_servico]],11,FALSE)</f>
        <v>7.774184656764449</v>
      </c>
      <c r="G1851" s="106">
        <f t="shared" si="28"/>
        <v>0</v>
      </c>
    </row>
    <row r="1852" spans="2:7" hidden="1" x14ac:dyDescent="0.25">
      <c r="B1852" s="112">
        <v>106004</v>
      </c>
      <c r="C1852" t="s">
        <v>4091</v>
      </c>
      <c r="D1852" s="108">
        <v>0</v>
      </c>
      <c r="E1852" s="81" t="str">
        <f>VLOOKUP(B1852,Table1[[Codigo_servico]:[Subtotal_servico]],9,FALSE)</f>
        <v>M</v>
      </c>
      <c r="F1852" s="109">
        <f>VLOOKUP(B1852,Table1[[Codigo_servico]:[Subtotal_servico]],11,FALSE)</f>
        <v>9.5017812471565488</v>
      </c>
      <c r="G1852" s="106">
        <f t="shared" si="28"/>
        <v>0</v>
      </c>
    </row>
    <row r="1853" spans="2:7" hidden="1" x14ac:dyDescent="0.25">
      <c r="B1853" s="112">
        <v>106005</v>
      </c>
      <c r="C1853" t="s">
        <v>4092</v>
      </c>
      <c r="D1853" s="108">
        <v>0</v>
      </c>
      <c r="E1853" s="81" t="str">
        <f>VLOOKUP(B1853,Table1[[Codigo_servico]:[Subtotal_servico]],9,FALSE)</f>
        <v>M</v>
      </c>
      <c r="F1853" s="109">
        <f>VLOOKUP(B1853,Table1[[Codigo_servico]:[Subtotal_servico]],11,FALSE)</f>
        <v>8.6379829519604989</v>
      </c>
      <c r="G1853" s="106">
        <f t="shared" si="28"/>
        <v>0</v>
      </c>
    </row>
    <row r="1854" spans="2:7" hidden="1" x14ac:dyDescent="0.25">
      <c r="B1854" s="112">
        <v>106006</v>
      </c>
      <c r="C1854" t="s">
        <v>4093</v>
      </c>
      <c r="D1854" s="108">
        <v>0</v>
      </c>
      <c r="E1854" s="81" t="str">
        <f>VLOOKUP(B1854,Table1[[Codigo_servico]:[Subtotal_servico]],9,FALSE)</f>
        <v>M</v>
      </c>
      <c r="F1854" s="109">
        <f>VLOOKUP(B1854,Table1[[Codigo_servico]:[Subtotal_servico]],11,FALSE)</f>
        <v>10.365579542352599</v>
      </c>
      <c r="G1854" s="106">
        <f t="shared" si="28"/>
        <v>0</v>
      </c>
    </row>
    <row r="1855" spans="2:7" hidden="1" x14ac:dyDescent="0.25">
      <c r="B1855" s="112">
        <v>106007</v>
      </c>
      <c r="C1855" t="s">
        <v>4094</v>
      </c>
      <c r="D1855" s="108">
        <v>0</v>
      </c>
      <c r="E1855" s="81" t="str">
        <f>VLOOKUP(B1855,Table1[[Codigo_servico]:[Subtotal_servico]],9,FALSE)</f>
        <v>M</v>
      </c>
      <c r="F1855" s="109">
        <f>VLOOKUP(B1855,Table1[[Codigo_servico]:[Subtotal_servico]],11,FALSE)</f>
        <v>8.6379829519604989</v>
      </c>
      <c r="G1855" s="106">
        <f t="shared" si="28"/>
        <v>0</v>
      </c>
    </row>
    <row r="1856" spans="2:7" hidden="1" x14ac:dyDescent="0.25">
      <c r="B1856" s="112">
        <v>106008</v>
      </c>
      <c r="C1856" t="s">
        <v>4095</v>
      </c>
      <c r="D1856" s="108">
        <v>0</v>
      </c>
      <c r="E1856" s="81" t="str">
        <f>VLOOKUP(B1856,Table1[[Codigo_servico]:[Subtotal_servico]],9,FALSE)</f>
        <v>M</v>
      </c>
      <c r="F1856" s="109">
        <f>VLOOKUP(B1856,Table1[[Codigo_servico]:[Subtotal_servico]],11,FALSE)</f>
        <v>10.365579542352599</v>
      </c>
      <c r="G1856" s="106">
        <f t="shared" si="28"/>
        <v>0</v>
      </c>
    </row>
    <row r="1857" spans="2:7" hidden="1" x14ac:dyDescent="0.25">
      <c r="B1857" s="112">
        <v>106009</v>
      </c>
      <c r="C1857" t="s">
        <v>4096</v>
      </c>
      <c r="D1857" s="108">
        <v>0</v>
      </c>
      <c r="E1857" s="81" t="str">
        <f>VLOOKUP(B1857,Table1[[Codigo_servico]:[Subtotal_servico]],9,FALSE)</f>
        <v>M</v>
      </c>
      <c r="F1857" s="109">
        <f>VLOOKUP(B1857,Table1[[Codigo_servico]:[Subtotal_servico]],11,FALSE)</f>
        <v>7.774184656764449</v>
      </c>
      <c r="G1857" s="106">
        <f t="shared" si="28"/>
        <v>0</v>
      </c>
    </row>
    <row r="1858" spans="2:7" hidden="1" x14ac:dyDescent="0.25">
      <c r="B1858" s="112">
        <v>106010</v>
      </c>
      <c r="C1858" t="s">
        <v>4097</v>
      </c>
      <c r="D1858" s="108">
        <v>0</v>
      </c>
      <c r="E1858" s="81" t="str">
        <f>VLOOKUP(B1858,Table1[[Codigo_servico]:[Subtotal_servico]],9,FALSE)</f>
        <v>M</v>
      </c>
      <c r="F1858" s="109">
        <f>VLOOKUP(B1858,Table1[[Codigo_servico]:[Subtotal_servico]],11,FALSE)</f>
        <v>9.5017812471565488</v>
      </c>
      <c r="G1858" s="106">
        <f t="shared" si="28"/>
        <v>0</v>
      </c>
    </row>
    <row r="1859" spans="2:7" hidden="1" x14ac:dyDescent="0.25">
      <c r="B1859" s="112">
        <v>106011</v>
      </c>
      <c r="C1859" t="s">
        <v>4098</v>
      </c>
      <c r="D1859" s="108">
        <v>0</v>
      </c>
      <c r="E1859" s="81" t="str">
        <f>VLOOKUP(B1859,Table1[[Codigo_servico]:[Subtotal_servico]],9,FALSE)</f>
        <v>M</v>
      </c>
      <c r="F1859" s="109">
        <f>VLOOKUP(B1859,Table1[[Codigo_servico]:[Subtotal_servico]],11,FALSE)</f>
        <v>12.093176132744698</v>
      </c>
      <c r="G1859" s="106">
        <f t="shared" si="28"/>
        <v>0</v>
      </c>
    </row>
    <row r="1860" spans="2:7" hidden="1" x14ac:dyDescent="0.25">
      <c r="B1860" s="112">
        <v>106012</v>
      </c>
      <c r="C1860" t="s">
        <v>4099</v>
      </c>
      <c r="D1860" s="108">
        <v>0</v>
      </c>
      <c r="E1860" s="81" t="str">
        <f>VLOOKUP(B1860,Table1[[Codigo_servico]:[Subtotal_servico]],9,FALSE)</f>
        <v>M</v>
      </c>
      <c r="F1860" s="109">
        <f>VLOOKUP(B1860,Table1[[Codigo_servico]:[Subtotal_servico]],11,FALSE)</f>
        <v>13.820772723136798</v>
      </c>
      <c r="G1860" s="106">
        <f t="shared" si="28"/>
        <v>0</v>
      </c>
    </row>
    <row r="1861" spans="2:7" hidden="1" x14ac:dyDescent="0.25">
      <c r="B1861" s="112">
        <v>106015</v>
      </c>
      <c r="C1861" t="s">
        <v>4100</v>
      </c>
      <c r="D1861" s="108">
        <v>0</v>
      </c>
      <c r="E1861" s="81" t="str">
        <f>VLOOKUP(B1861,Table1[[Codigo_servico]:[Subtotal_servico]],9,FALSE)</f>
        <v>UN</v>
      </c>
      <c r="F1861" s="109">
        <f>VLOOKUP(B1861,Table1[[Codigo_servico]:[Subtotal_servico]],11,FALSE)</f>
        <v>90.540653482049123</v>
      </c>
      <c r="G1861" s="106">
        <f t="shared" si="28"/>
        <v>0</v>
      </c>
    </row>
    <row r="1862" spans="2:7" hidden="1" x14ac:dyDescent="0.25">
      <c r="B1862" s="112">
        <v>106018</v>
      </c>
      <c r="C1862" t="s">
        <v>4101</v>
      </c>
      <c r="D1862" s="108">
        <v>0</v>
      </c>
      <c r="E1862" s="81" t="str">
        <f>VLOOKUP(B1862,Table1[[Codigo_servico]:[Subtotal_servico]],9,FALSE)</f>
        <v>UN</v>
      </c>
      <c r="F1862" s="109">
        <f>VLOOKUP(B1862,Table1[[Codigo_servico]:[Subtotal_servico]],11,FALSE)</f>
        <v>68.396299245839032</v>
      </c>
      <c r="G1862" s="106">
        <f t="shared" si="28"/>
        <v>0</v>
      </c>
    </row>
    <row r="1863" spans="2:7" hidden="1" x14ac:dyDescent="0.25">
      <c r="B1863" s="112">
        <v>106022</v>
      </c>
      <c r="C1863" t="s">
        <v>4102</v>
      </c>
      <c r="D1863" s="108">
        <v>0</v>
      </c>
      <c r="E1863" s="81" t="str">
        <f>VLOOKUP(B1863,Table1[[Codigo_servico]:[Subtotal_servico]],9,FALSE)</f>
        <v>UN</v>
      </c>
      <c r="F1863" s="109">
        <f>VLOOKUP(B1863,Table1[[Codigo_servico]:[Subtotal_servico]],11,FALSE)</f>
        <v>19.003562494313098</v>
      </c>
      <c r="G1863" s="106">
        <f t="shared" si="28"/>
        <v>0</v>
      </c>
    </row>
    <row r="1864" spans="2:7" hidden="1" x14ac:dyDescent="0.25">
      <c r="B1864" s="112">
        <v>106024</v>
      </c>
      <c r="C1864" t="s">
        <v>4103</v>
      </c>
      <c r="D1864" s="108">
        <v>0</v>
      </c>
      <c r="E1864" s="81" t="str">
        <f>VLOOKUP(B1864,Table1[[Codigo_servico]:[Subtotal_servico]],9,FALSE)</f>
        <v>UN</v>
      </c>
      <c r="F1864" s="109">
        <f>VLOOKUP(B1864,Table1[[Codigo_servico]:[Subtotal_servico]],11,FALSE)</f>
        <v>138.20772723136798</v>
      </c>
      <c r="G1864" s="106">
        <f t="shared" si="28"/>
        <v>0</v>
      </c>
    </row>
    <row r="1865" spans="2:7" hidden="1" x14ac:dyDescent="0.25">
      <c r="B1865" s="112">
        <v>106026</v>
      </c>
      <c r="C1865" t="s">
        <v>4104</v>
      </c>
      <c r="D1865" s="108">
        <v>0</v>
      </c>
      <c r="E1865" s="81" t="str">
        <f>VLOOKUP(B1865,Table1[[Codigo_servico]:[Subtotal_servico]],9,FALSE)</f>
        <v>UN</v>
      </c>
      <c r="F1865" s="109">
        <f>VLOOKUP(B1865,Table1[[Codigo_servico]:[Subtotal_servico]],11,FALSE)</f>
        <v>9.5017812471565488</v>
      </c>
      <c r="G1865" s="106">
        <f t="shared" si="28"/>
        <v>0</v>
      </c>
    </row>
    <row r="1866" spans="2:7" hidden="1" x14ac:dyDescent="0.25">
      <c r="B1866" s="112">
        <v>106029</v>
      </c>
      <c r="C1866" t="s">
        <v>4105</v>
      </c>
      <c r="D1866" s="108">
        <v>0</v>
      </c>
      <c r="E1866" s="81" t="str">
        <f>VLOOKUP(B1866,Table1[[Codigo_servico]:[Subtotal_servico]],9,FALSE)</f>
        <v>UN</v>
      </c>
      <c r="F1866" s="109">
        <f>VLOOKUP(B1866,Table1[[Codigo_servico]:[Subtotal_servico]],11,FALSE)</f>
        <v>51.827897711762994</v>
      </c>
      <c r="G1866" s="106">
        <f t="shared" si="28"/>
        <v>0</v>
      </c>
    </row>
    <row r="1867" spans="2:7" hidden="1" x14ac:dyDescent="0.25">
      <c r="B1867" s="112">
        <v>106032</v>
      </c>
      <c r="C1867" t="s">
        <v>4106</v>
      </c>
      <c r="D1867" s="108">
        <v>0</v>
      </c>
      <c r="E1867" s="81" t="str">
        <f>VLOOKUP(B1867,Table1[[Codigo_servico]:[Subtotal_servico]],9,FALSE)</f>
        <v>M</v>
      </c>
      <c r="F1867" s="109">
        <f>VLOOKUP(B1867,Table1[[Codigo_servico]:[Subtotal_servico]],11,FALSE)</f>
        <v>4.3189914759802495</v>
      </c>
      <c r="G1867" s="106">
        <f t="shared" si="28"/>
        <v>0</v>
      </c>
    </row>
    <row r="1868" spans="2:7" hidden="1" x14ac:dyDescent="0.25">
      <c r="B1868" s="112">
        <v>106033</v>
      </c>
      <c r="C1868" t="s">
        <v>4107</v>
      </c>
      <c r="D1868" s="108">
        <v>0</v>
      </c>
      <c r="E1868" s="81" t="str">
        <f>VLOOKUP(B1868,Table1[[Codigo_servico]:[Subtotal_servico]],9,FALSE)</f>
        <v>M</v>
      </c>
      <c r="F1868" s="109">
        <f>VLOOKUP(B1868,Table1[[Codigo_servico]:[Subtotal_servico]],11,FALSE)</f>
        <v>2.7641545446273597</v>
      </c>
      <c r="G1868" s="106">
        <f t="shared" si="28"/>
        <v>0</v>
      </c>
    </row>
    <row r="1869" spans="2:7" hidden="1" x14ac:dyDescent="0.25">
      <c r="B1869" s="112">
        <v>106035</v>
      </c>
      <c r="C1869" t="s">
        <v>4108</v>
      </c>
      <c r="D1869" s="108">
        <v>0</v>
      </c>
      <c r="E1869" s="81" t="str">
        <f>VLOOKUP(B1869,Table1[[Codigo_servico]:[Subtotal_servico]],9,FALSE)</f>
        <v>UN</v>
      </c>
      <c r="F1869" s="109">
        <f>VLOOKUP(B1869,Table1[[Codigo_servico]:[Subtotal_servico]],11,FALSE)</f>
        <v>25.913948855881497</v>
      </c>
      <c r="G1869" s="106">
        <f t="shared" si="28"/>
        <v>0</v>
      </c>
    </row>
    <row r="1870" spans="2:7" hidden="1" x14ac:dyDescent="0.25">
      <c r="B1870" s="112">
        <v>106040</v>
      </c>
      <c r="C1870" t="s">
        <v>4109</v>
      </c>
      <c r="D1870" s="108">
        <v>0</v>
      </c>
      <c r="E1870" s="81" t="str">
        <f>VLOOKUP(B1870,Table1[[Codigo_servico]:[Subtotal_servico]],9,FALSE)</f>
        <v>UN</v>
      </c>
      <c r="F1870" s="109">
        <f>VLOOKUP(B1870,Table1[[Codigo_servico]:[Subtotal_servico]],11,FALSE)</f>
        <v>6.9103863615683991</v>
      </c>
      <c r="G1870" s="106">
        <f t="shared" si="28"/>
        <v>0</v>
      </c>
    </row>
    <row r="1871" spans="2:7" hidden="1" x14ac:dyDescent="0.25">
      <c r="B1871" s="112">
        <v>106042</v>
      </c>
      <c r="C1871" t="s">
        <v>4110</v>
      </c>
      <c r="D1871" s="108">
        <v>0</v>
      </c>
      <c r="E1871" s="81" t="str">
        <f>VLOOKUP(B1871,Table1[[Codigo_servico]:[Subtotal_servico]],9,FALSE)</f>
        <v>UN</v>
      </c>
      <c r="F1871" s="109">
        <f>VLOOKUP(B1871,Table1[[Codigo_servico]:[Subtotal_servico]],11,FALSE)</f>
        <v>4.4917511350194594</v>
      </c>
      <c r="G1871" s="106">
        <f t="shared" si="28"/>
        <v>0</v>
      </c>
    </row>
    <row r="1872" spans="2:7" hidden="1" x14ac:dyDescent="0.25">
      <c r="B1872" s="112">
        <v>106045</v>
      </c>
      <c r="C1872" t="s">
        <v>4111</v>
      </c>
      <c r="D1872" s="108">
        <v>0</v>
      </c>
      <c r="E1872" s="81" t="str">
        <f>VLOOKUP(B1872,Table1[[Codigo_servico]:[Subtotal_servico]],9,FALSE)</f>
        <v>UN</v>
      </c>
      <c r="F1872" s="109">
        <f>VLOOKUP(B1872,Table1[[Codigo_servico]:[Subtotal_servico]],11,FALSE)</f>
        <v>13.129734086979958</v>
      </c>
      <c r="G1872" s="106">
        <f t="shared" si="28"/>
        <v>0</v>
      </c>
    </row>
    <row r="1873" spans="2:7" hidden="1" x14ac:dyDescent="0.25">
      <c r="B1873" s="112">
        <v>106050</v>
      </c>
      <c r="C1873" t="s">
        <v>4112</v>
      </c>
      <c r="D1873" s="108">
        <v>0</v>
      </c>
      <c r="E1873" s="81" t="str">
        <f>VLOOKUP(B1873,Table1[[Codigo_servico]:[Subtotal_servico]],9,FALSE)</f>
        <v>M2</v>
      </c>
      <c r="F1873" s="109">
        <f>VLOOKUP(B1873,Table1[[Codigo_servico]:[Subtotal_servico]],11,FALSE)</f>
        <v>7.1221787207695808</v>
      </c>
      <c r="G1873" s="106">
        <f t="shared" si="28"/>
        <v>0</v>
      </c>
    </row>
    <row r="1874" spans="2:7" hidden="1" x14ac:dyDescent="0.25">
      <c r="B1874" s="112">
        <v>107018</v>
      </c>
      <c r="C1874" t="s">
        <v>4113</v>
      </c>
      <c r="D1874" s="108">
        <v>0</v>
      </c>
      <c r="E1874" s="81" t="str">
        <f>VLOOKUP(B1874,Table1[[Codigo_servico]:[Subtotal_servico]],9,FALSE)</f>
        <v>UN</v>
      </c>
      <c r="F1874" s="109">
        <f>VLOOKUP(B1874,Table1[[Codigo_servico]:[Subtotal_servico]],11,FALSE)</f>
        <v>61.027156654699411</v>
      </c>
      <c r="G1874" s="106">
        <f t="shared" si="28"/>
        <v>0</v>
      </c>
    </row>
    <row r="1875" spans="2:7" hidden="1" x14ac:dyDescent="0.25">
      <c r="B1875" s="112">
        <v>107022</v>
      </c>
      <c r="C1875" t="s">
        <v>4114</v>
      </c>
      <c r="D1875" s="108">
        <v>0</v>
      </c>
      <c r="E1875" s="81" t="str">
        <f>VLOOKUP(B1875,Table1[[Codigo_servico]:[Subtotal_servico]],9,FALSE)</f>
        <v>UN</v>
      </c>
      <c r="F1875" s="109">
        <f>VLOOKUP(B1875,Table1[[Codigo_servico]:[Subtotal_servico]],11,FALSE)</f>
        <v>31.097170827349707</v>
      </c>
      <c r="G1875" s="106">
        <f t="shared" ref="G1875:G1938" si="29">D1875*F1875</f>
        <v>0</v>
      </c>
    </row>
    <row r="1876" spans="2:7" hidden="1" x14ac:dyDescent="0.25">
      <c r="B1876" s="112">
        <v>107024</v>
      </c>
      <c r="C1876" t="s">
        <v>4115</v>
      </c>
      <c r="D1876" s="108">
        <v>0</v>
      </c>
      <c r="E1876" s="81" t="str">
        <f>VLOOKUP(B1876,Table1[[Codigo_servico]:[Subtotal_servico]],9,FALSE)</f>
        <v>UN</v>
      </c>
      <c r="F1876" s="109">
        <f>VLOOKUP(B1876,Table1[[Codigo_servico]:[Subtotal_servico]],11,FALSE)</f>
        <v>120.72087130939883</v>
      </c>
      <c r="G1876" s="106">
        <f t="shared" si="29"/>
        <v>0</v>
      </c>
    </row>
    <row r="1877" spans="2:7" hidden="1" x14ac:dyDescent="0.25">
      <c r="B1877" s="112">
        <v>107026</v>
      </c>
      <c r="C1877" t="s">
        <v>4116</v>
      </c>
      <c r="D1877" s="108">
        <v>0</v>
      </c>
      <c r="E1877" s="81" t="str">
        <f>VLOOKUP(B1877,Table1[[Codigo_servico]:[Subtotal_servico]],9,FALSE)</f>
        <v>UN</v>
      </c>
      <c r="F1877" s="109">
        <f>VLOOKUP(B1877,Table1[[Codigo_servico]:[Subtotal_servico]],11,FALSE)</f>
        <v>49.859308958289589</v>
      </c>
      <c r="G1877" s="106">
        <f t="shared" si="29"/>
        <v>0</v>
      </c>
    </row>
    <row r="1878" spans="2:7" hidden="1" x14ac:dyDescent="0.25">
      <c r="B1878" s="112">
        <v>107029</v>
      </c>
      <c r="C1878" t="s">
        <v>4117</v>
      </c>
      <c r="D1878" s="108">
        <v>0</v>
      </c>
      <c r="E1878" s="81" t="str">
        <f>VLOOKUP(B1878,Table1[[Codigo_servico]:[Subtotal_servico]],9,FALSE)</f>
        <v>UN</v>
      </c>
      <c r="F1878" s="109">
        <f>VLOOKUP(B1878,Table1[[Codigo_servico]:[Subtotal_servico]],11,FALSE)</f>
        <v>156.93713270221849</v>
      </c>
      <c r="G1878" s="106">
        <f t="shared" si="29"/>
        <v>0</v>
      </c>
    </row>
    <row r="1879" spans="2:7" hidden="1" x14ac:dyDescent="0.25">
      <c r="B1879" s="112">
        <v>107032</v>
      </c>
      <c r="C1879" t="s">
        <v>4118</v>
      </c>
      <c r="D1879" s="108">
        <v>0</v>
      </c>
      <c r="E1879" s="81" t="str">
        <f>VLOOKUP(B1879,Table1[[Codigo_servico]:[Subtotal_servico]],9,FALSE)</f>
        <v>M</v>
      </c>
      <c r="F1879" s="109">
        <f>VLOOKUP(B1879,Table1[[Codigo_servico]:[Subtotal_servico]],11,FALSE)</f>
        <v>31.59411715324725</v>
      </c>
      <c r="G1879" s="106">
        <f t="shared" si="29"/>
        <v>0</v>
      </c>
    </row>
    <row r="1880" spans="2:7" hidden="1" x14ac:dyDescent="0.25">
      <c r="B1880" s="112">
        <v>107033</v>
      </c>
      <c r="C1880" t="s">
        <v>4119</v>
      </c>
      <c r="D1880" s="108">
        <v>0</v>
      </c>
      <c r="E1880" s="81" t="str">
        <f>VLOOKUP(B1880,Table1[[Codigo_servico]:[Subtotal_servico]],9,FALSE)</f>
        <v>M</v>
      </c>
      <c r="F1880" s="109">
        <f>VLOOKUP(B1880,Table1[[Codigo_servico]:[Subtotal_servico]],11,FALSE)</f>
        <v>25.536792479144793</v>
      </c>
      <c r="G1880" s="106">
        <f t="shared" si="29"/>
        <v>0</v>
      </c>
    </row>
    <row r="1881" spans="2:7" hidden="1" x14ac:dyDescent="0.25">
      <c r="B1881" s="112">
        <v>107035</v>
      </c>
      <c r="C1881" t="s">
        <v>4120</v>
      </c>
      <c r="D1881" s="108">
        <v>0</v>
      </c>
      <c r="E1881" s="81" t="str">
        <f>VLOOKUP(B1881,Table1[[Codigo_servico]:[Subtotal_servico]],9,FALSE)</f>
        <v>UN</v>
      </c>
      <c r="F1881" s="109">
        <f>VLOOKUP(B1881,Table1[[Codigo_servico]:[Subtotal_servico]],11,FALSE)</f>
        <v>90.540653482049123</v>
      </c>
      <c r="G1881" s="106">
        <f t="shared" si="29"/>
        <v>0</v>
      </c>
    </row>
    <row r="1882" spans="2:7" hidden="1" x14ac:dyDescent="0.25">
      <c r="B1882" s="112">
        <v>107040</v>
      </c>
      <c r="C1882" t="s">
        <v>4121</v>
      </c>
      <c r="D1882" s="108">
        <v>0</v>
      </c>
      <c r="E1882" s="81" t="str">
        <f>VLOOKUP(B1882,Table1[[Codigo_servico]:[Subtotal_servico]],9,FALSE)</f>
        <v>UN</v>
      </c>
      <c r="F1882" s="109">
        <f>VLOOKUP(B1882,Table1[[Codigo_servico]:[Subtotal_servico]],11,FALSE)</f>
        <v>15.090108913674854</v>
      </c>
      <c r="G1882" s="106">
        <f t="shared" si="29"/>
        <v>0</v>
      </c>
    </row>
    <row r="1883" spans="2:7" hidden="1" x14ac:dyDescent="0.25">
      <c r="B1883" s="112">
        <v>107042</v>
      </c>
      <c r="C1883" t="s">
        <v>4122</v>
      </c>
      <c r="D1883" s="108">
        <v>0</v>
      </c>
      <c r="E1883" s="81" t="str">
        <f>VLOOKUP(B1883,Table1[[Codigo_servico]:[Subtotal_servico]],9,FALSE)</f>
        <v>UN</v>
      </c>
      <c r="F1883" s="109">
        <f>VLOOKUP(B1883,Table1[[Codigo_servico]:[Subtotal_servico]],11,FALSE)</f>
        <v>8.6379829519604989</v>
      </c>
      <c r="G1883" s="106">
        <f t="shared" si="29"/>
        <v>0</v>
      </c>
    </row>
    <row r="1884" spans="2:7" hidden="1" x14ac:dyDescent="0.25">
      <c r="B1884" s="112">
        <v>107045</v>
      </c>
      <c r="C1884" t="s">
        <v>4123</v>
      </c>
      <c r="D1884" s="108">
        <v>0</v>
      </c>
      <c r="E1884" s="81" t="str">
        <f>VLOOKUP(B1884,Table1[[Codigo_servico]:[Subtotal_servico]],9,FALSE)</f>
        <v>UN</v>
      </c>
      <c r="F1884" s="109">
        <f>VLOOKUP(B1884,Table1[[Codigo_servico]:[Subtotal_servico]],11,FALSE)</f>
        <v>75.450544568374269</v>
      </c>
      <c r="G1884" s="106">
        <f t="shared" si="29"/>
        <v>0</v>
      </c>
    </row>
    <row r="1885" spans="2:7" hidden="1" x14ac:dyDescent="0.25">
      <c r="B1885" s="112">
        <v>108070</v>
      </c>
      <c r="C1885" t="s">
        <v>4124</v>
      </c>
      <c r="D1885" s="108">
        <v>0</v>
      </c>
      <c r="E1885" s="81" t="str">
        <f>VLOOKUP(B1885,Table1[[Codigo_servico]:[Subtotal_servico]],9,FALSE)</f>
        <v>UN</v>
      </c>
      <c r="F1885" s="109">
        <f>VLOOKUP(B1885,Table1[[Codigo_servico]:[Subtotal_servico]],11,FALSE)</f>
        <v>24.031587130939883</v>
      </c>
      <c r="G1885" s="106">
        <f t="shared" si="29"/>
        <v>0</v>
      </c>
    </row>
    <row r="1886" spans="2:7" hidden="1" x14ac:dyDescent="0.25">
      <c r="B1886" s="112">
        <v>108072</v>
      </c>
      <c r="C1886" t="s">
        <v>4125</v>
      </c>
      <c r="D1886" s="108">
        <v>0</v>
      </c>
      <c r="E1886" s="81" t="str">
        <f>VLOOKUP(B1886,Table1[[Codigo_servico]:[Subtotal_servico]],9,FALSE)</f>
        <v>UN</v>
      </c>
      <c r="F1886" s="109">
        <f>VLOOKUP(B1886,Table1[[Codigo_servico]:[Subtotal_servico]],11,FALSE)</f>
        <v>103.54120891367485</v>
      </c>
      <c r="G1886" s="106">
        <f t="shared" si="29"/>
        <v>0</v>
      </c>
    </row>
    <row r="1887" spans="2:7" hidden="1" x14ac:dyDescent="0.25">
      <c r="B1887" s="112">
        <v>108073</v>
      </c>
      <c r="C1887" t="s">
        <v>4126</v>
      </c>
      <c r="D1887" s="108">
        <v>0</v>
      </c>
      <c r="E1887" s="81" t="str">
        <f>VLOOKUP(B1887,Table1[[Codigo_servico]:[Subtotal_servico]],9,FALSE)</f>
        <v>UN</v>
      </c>
      <c r="F1887" s="109">
        <f>VLOOKUP(B1887,Table1[[Codigo_servico]:[Subtotal_servico]],11,FALSE)</f>
        <v>140.20930891367487</v>
      </c>
      <c r="G1887" s="106">
        <f t="shared" si="29"/>
        <v>0</v>
      </c>
    </row>
    <row r="1888" spans="2:7" hidden="1" x14ac:dyDescent="0.25">
      <c r="B1888" s="112">
        <v>108074</v>
      </c>
      <c r="C1888" t="s">
        <v>4127</v>
      </c>
      <c r="D1888" s="108">
        <v>0</v>
      </c>
      <c r="E1888" s="81" t="str">
        <f>VLOOKUP(B1888,Table1[[Codigo_servico]:[Subtotal_servico]],9,FALSE)</f>
        <v>UN</v>
      </c>
      <c r="F1888" s="109">
        <f>VLOOKUP(B1888,Table1[[Codigo_servico]:[Subtotal_servico]],11,FALSE)</f>
        <v>85.759108913674851</v>
      </c>
      <c r="G1888" s="106">
        <f t="shared" si="29"/>
        <v>0</v>
      </c>
    </row>
    <row r="1889" spans="2:7" hidden="1" x14ac:dyDescent="0.25">
      <c r="B1889" s="112">
        <v>108076</v>
      </c>
      <c r="C1889" t="s">
        <v>4128</v>
      </c>
      <c r="D1889" s="108">
        <v>0</v>
      </c>
      <c r="E1889" s="81" t="str">
        <f>VLOOKUP(B1889,Table1[[Codigo_servico]:[Subtotal_servico]],9,FALSE)</f>
        <v>UN</v>
      </c>
      <c r="F1889" s="109">
        <f>VLOOKUP(B1889,Table1[[Codigo_servico]:[Subtotal_servico]],11,FALSE)</f>
        <v>11.670082951960499</v>
      </c>
      <c r="G1889" s="106">
        <f t="shared" si="29"/>
        <v>0</v>
      </c>
    </row>
    <row r="1890" spans="2:7" hidden="1" x14ac:dyDescent="0.25">
      <c r="B1890" s="112">
        <v>108081</v>
      </c>
      <c r="C1890" t="s">
        <v>4129</v>
      </c>
      <c r="D1890" s="108">
        <v>0</v>
      </c>
      <c r="E1890" s="81" t="str">
        <f>VLOOKUP(B1890,Table1[[Codigo_servico]:[Subtotal_servico]],9,FALSE)</f>
        <v>UN</v>
      </c>
      <c r="F1890" s="109">
        <f>VLOOKUP(B1890,Table1[[Codigo_servico]:[Subtotal_servico]],11,FALSE)</f>
        <v>36.486482951960497</v>
      </c>
      <c r="G1890" s="106">
        <f t="shared" si="29"/>
        <v>0</v>
      </c>
    </row>
    <row r="1891" spans="2:7" hidden="1" x14ac:dyDescent="0.25">
      <c r="B1891" s="112">
        <v>108086</v>
      </c>
      <c r="C1891" t="s">
        <v>4130</v>
      </c>
      <c r="D1891" s="108">
        <v>0</v>
      </c>
      <c r="E1891" s="81" t="str">
        <f>VLOOKUP(B1891,Table1[[Codigo_servico]:[Subtotal_servico]],9,FALSE)</f>
        <v>UN</v>
      </c>
      <c r="F1891" s="109">
        <f>VLOOKUP(B1891,Table1[[Codigo_servico]:[Subtotal_servico]],11,FALSE)</f>
        <v>31.104682951960498</v>
      </c>
      <c r="G1891" s="106">
        <f t="shared" si="29"/>
        <v>0</v>
      </c>
    </row>
    <row r="1892" spans="2:7" hidden="1" x14ac:dyDescent="0.25">
      <c r="B1892" s="112">
        <v>108093</v>
      </c>
      <c r="C1892" t="s">
        <v>4131</v>
      </c>
      <c r="D1892" s="108">
        <v>0</v>
      </c>
      <c r="E1892" s="81" t="str">
        <f>VLOOKUP(B1892,Table1[[Codigo_servico]:[Subtotal_servico]],9,FALSE)</f>
        <v>UN</v>
      </c>
      <c r="F1892" s="109">
        <f>VLOOKUP(B1892,Table1[[Codigo_servico]:[Subtotal_servico]],11,FALSE)</f>
        <v>36.152782951960504</v>
      </c>
      <c r="G1892" s="106">
        <f t="shared" si="29"/>
        <v>0</v>
      </c>
    </row>
    <row r="1893" spans="2:7" hidden="1" x14ac:dyDescent="0.25">
      <c r="B1893" s="112">
        <v>108097</v>
      </c>
      <c r="C1893" t="s">
        <v>4132</v>
      </c>
      <c r="D1893" s="108">
        <v>0</v>
      </c>
      <c r="E1893" s="81" t="str">
        <f>VLOOKUP(B1893,Table1[[Codigo_servico]:[Subtotal_servico]],9,FALSE)</f>
        <v>UN</v>
      </c>
      <c r="F1893" s="109">
        <f>VLOOKUP(B1893,Table1[[Codigo_servico]:[Subtotal_servico]],11,FALSE)</f>
        <v>20.649382951960497</v>
      </c>
      <c r="G1893" s="106">
        <f t="shared" si="29"/>
        <v>0</v>
      </c>
    </row>
    <row r="1894" spans="2:7" hidden="1" x14ac:dyDescent="0.25">
      <c r="B1894" s="112">
        <v>109001</v>
      </c>
      <c r="C1894" t="s">
        <v>4133</v>
      </c>
      <c r="D1894" s="108">
        <v>0</v>
      </c>
      <c r="E1894" s="81" t="str">
        <f>VLOOKUP(B1894,Table1[[Codigo_servico]:[Subtotal_servico]],9,FALSE)</f>
        <v>M</v>
      </c>
      <c r="F1894" s="109">
        <f>VLOOKUP(B1894,Table1[[Codigo_servico]:[Subtotal_servico]],11,FALSE)</f>
        <v>6.9388745608279629</v>
      </c>
      <c r="G1894" s="106">
        <f t="shared" si="29"/>
        <v>0</v>
      </c>
    </row>
    <row r="1895" spans="2:7" hidden="1" x14ac:dyDescent="0.25">
      <c r="B1895" s="112">
        <v>110101</v>
      </c>
      <c r="C1895" t="s">
        <v>4134</v>
      </c>
      <c r="D1895" s="108">
        <v>0</v>
      </c>
      <c r="E1895" s="81" t="str">
        <f>VLOOKUP(B1895,Table1[[Codigo_servico]:[Subtotal_servico]],9,FALSE)</f>
        <v>M2</v>
      </c>
      <c r="F1895" s="109">
        <f>VLOOKUP(B1895,Table1[[Codigo_servico]:[Subtotal_servico]],11,FALSE)</f>
        <v>9.650233720769581</v>
      </c>
      <c r="G1895" s="106">
        <f t="shared" si="29"/>
        <v>0</v>
      </c>
    </row>
    <row r="1896" spans="2:7" hidden="1" x14ac:dyDescent="0.25">
      <c r="B1896" s="112">
        <v>110108</v>
      </c>
      <c r="C1896" t="s">
        <v>4135</v>
      </c>
      <c r="D1896" s="108">
        <v>0</v>
      </c>
      <c r="E1896" s="81" t="str">
        <f>VLOOKUP(B1896,Table1[[Codigo_servico]:[Subtotal_servico]],9,FALSE)</f>
        <v>M2</v>
      </c>
      <c r="F1896" s="109">
        <f>VLOOKUP(B1896,Table1[[Codigo_servico]:[Subtotal_servico]],11,FALSE)</f>
        <v>26.375973101924277</v>
      </c>
      <c r="G1896" s="106">
        <f t="shared" si="29"/>
        <v>0</v>
      </c>
    </row>
    <row r="1897" spans="2:7" hidden="1" x14ac:dyDescent="0.25">
      <c r="B1897" s="112">
        <v>110109</v>
      </c>
      <c r="C1897" t="s">
        <v>4136</v>
      </c>
      <c r="D1897" s="108">
        <v>0</v>
      </c>
      <c r="E1897" s="81" t="str">
        <f>VLOOKUP(B1897,Table1[[Codigo_servico]:[Subtotal_servico]],9,FALSE)</f>
        <v>M2</v>
      </c>
      <c r="F1897" s="109">
        <f>VLOOKUP(B1897,Table1[[Codigo_servico]:[Subtotal_servico]],11,FALSE)</f>
        <v>26.834057101924277</v>
      </c>
      <c r="G1897" s="106">
        <f t="shared" si="29"/>
        <v>0</v>
      </c>
    </row>
    <row r="1898" spans="2:7" hidden="1" x14ac:dyDescent="0.25">
      <c r="B1898" s="112">
        <v>110113</v>
      </c>
      <c r="C1898" t="s">
        <v>4137</v>
      </c>
      <c r="D1898" s="108">
        <v>0</v>
      </c>
      <c r="E1898" s="81" t="str">
        <f>VLOOKUP(B1898,Table1[[Codigo_servico]:[Subtotal_servico]],9,FALSE)</f>
        <v>M2</v>
      </c>
      <c r="F1898" s="109">
        <f>VLOOKUP(B1898,Table1[[Codigo_servico]:[Subtotal_servico]],11,FALSE)</f>
        <v>19.953454632185426</v>
      </c>
      <c r="G1898" s="106">
        <f t="shared" si="29"/>
        <v>0</v>
      </c>
    </row>
    <row r="1899" spans="2:7" x14ac:dyDescent="0.25">
      <c r="B1899" s="112">
        <v>110201</v>
      </c>
      <c r="C1899" t="s">
        <v>4134</v>
      </c>
      <c r="D1899" s="108">
        <v>300</v>
      </c>
      <c r="E1899" s="81" t="str">
        <f>VLOOKUP(B1899,Table1[[Codigo_servico]:[Subtotal_servico]],9,FALSE)</f>
        <v>M2</v>
      </c>
      <c r="F1899" s="109">
        <f>VLOOKUP(B1899,Table1[[Codigo_servico]:[Subtotal_servico]],11,FALSE)</f>
        <v>4.9512409883078323</v>
      </c>
      <c r="G1899" s="106">
        <f t="shared" si="29"/>
        <v>1485.3722964923497</v>
      </c>
    </row>
    <row r="1900" spans="2:7" x14ac:dyDescent="0.25">
      <c r="B1900" s="112">
        <v>110208</v>
      </c>
      <c r="C1900" t="s">
        <v>4138</v>
      </c>
      <c r="D1900" s="108">
        <v>300</v>
      </c>
      <c r="E1900" s="81" t="str">
        <f>VLOOKUP(B1900,Table1[[Codigo_servico]:[Subtotal_servico]],9,FALSE)</f>
        <v>M2</v>
      </c>
      <c r="F1900" s="109">
        <f>VLOOKUP(B1900,Table1[[Codigo_servico]:[Subtotal_servico]],11,FALSE)</f>
        <v>24.301105613616446</v>
      </c>
      <c r="G1900" s="106">
        <f t="shared" si="29"/>
        <v>7290.3316840849338</v>
      </c>
    </row>
    <row r="1901" spans="2:7" hidden="1" x14ac:dyDescent="0.25">
      <c r="B1901" s="112">
        <v>110209</v>
      </c>
      <c r="C1901" t="s">
        <v>4139</v>
      </c>
      <c r="D1901" s="108">
        <v>0</v>
      </c>
      <c r="E1901" s="81" t="str">
        <f>VLOOKUP(B1901,Table1[[Codigo_servico]:[Subtotal_servico]],9,FALSE)</f>
        <v>M2</v>
      </c>
      <c r="F1901" s="109">
        <f>VLOOKUP(B1901,Table1[[Codigo_servico]:[Subtotal_servico]],11,FALSE)</f>
        <v>23.985185613616444</v>
      </c>
      <c r="G1901" s="106">
        <f t="shared" si="29"/>
        <v>0</v>
      </c>
    </row>
    <row r="1902" spans="2:7" hidden="1" x14ac:dyDescent="0.25">
      <c r="B1902" s="112">
        <v>110210</v>
      </c>
      <c r="C1902" t="s">
        <v>4140</v>
      </c>
      <c r="D1902" s="108">
        <v>0</v>
      </c>
      <c r="E1902" s="81" t="str">
        <f>VLOOKUP(B1902,Table1[[Codigo_servico]:[Subtotal_servico]],9,FALSE)</f>
        <v>M2</v>
      </c>
      <c r="F1902" s="109">
        <f>VLOOKUP(B1902,Table1[[Codigo_servico]:[Subtotal_servico]],11,FALSE)</f>
        <v>25.520078929846996</v>
      </c>
      <c r="G1902" s="106">
        <f t="shared" si="29"/>
        <v>0</v>
      </c>
    </row>
    <row r="1903" spans="2:7" hidden="1" x14ac:dyDescent="0.25">
      <c r="B1903" s="112">
        <v>110213</v>
      </c>
      <c r="C1903" t="s">
        <v>4137</v>
      </c>
      <c r="D1903" s="108">
        <v>0</v>
      </c>
      <c r="E1903" s="81" t="str">
        <f>VLOOKUP(B1903,Table1[[Codigo_servico]:[Subtotal_servico]],9,FALSE)</f>
        <v>M2</v>
      </c>
      <c r="F1903" s="109">
        <f>VLOOKUP(B1903,Table1[[Codigo_servico]:[Subtotal_servico]],11,FALSE)</f>
        <v>18.053193773104582</v>
      </c>
      <c r="G1903" s="106">
        <f t="shared" si="29"/>
        <v>0</v>
      </c>
    </row>
    <row r="1904" spans="2:7" hidden="1" x14ac:dyDescent="0.25">
      <c r="B1904" s="112">
        <v>110215</v>
      </c>
      <c r="C1904" t="s">
        <v>4141</v>
      </c>
      <c r="D1904" s="108">
        <v>0</v>
      </c>
      <c r="E1904" s="81" t="str">
        <f>VLOOKUP(B1904,Table1[[Codigo_servico]:[Subtotal_servico]],9,FALSE)</f>
        <v>M2</v>
      </c>
      <c r="F1904" s="109">
        <f>VLOOKUP(B1904,Table1[[Codigo_servico]:[Subtotal_servico]],11,FALSE)</f>
        <v>13.261777382600364</v>
      </c>
      <c r="G1904" s="106">
        <f t="shared" si="29"/>
        <v>0</v>
      </c>
    </row>
    <row r="1905" spans="2:7" hidden="1" x14ac:dyDescent="0.25">
      <c r="B1905" s="112">
        <v>110225</v>
      </c>
      <c r="C1905" t="s">
        <v>4142</v>
      </c>
      <c r="D1905" s="108">
        <v>0</v>
      </c>
      <c r="E1905" s="81" t="str">
        <f>VLOOKUP(B1905,Table1[[Codigo_servico]:[Subtotal_servico]],9,FALSE)</f>
        <v>M2</v>
      </c>
      <c r="F1905" s="109">
        <f>VLOOKUP(B1905,Table1[[Codigo_servico]:[Subtotal_servico]],11,FALSE)</f>
        <v>34.717250413731506</v>
      </c>
      <c r="G1905" s="106">
        <f t="shared" si="29"/>
        <v>0</v>
      </c>
    </row>
    <row r="1906" spans="2:7" x14ac:dyDescent="0.25">
      <c r="B1906" s="112">
        <v>110229</v>
      </c>
      <c r="C1906" t="s">
        <v>4143</v>
      </c>
      <c r="D1906" s="108">
        <v>60</v>
      </c>
      <c r="E1906" s="81" t="str">
        <f>VLOOKUP(B1906,Table1[[Codigo_servico]:[Subtotal_servico]],9,FALSE)</f>
        <v>M2</v>
      </c>
      <c r="F1906" s="109">
        <f>VLOOKUP(B1906,Table1[[Codigo_servico]:[Subtotal_servico]],11,FALSE)</f>
        <v>29.227940413731503</v>
      </c>
      <c r="G1906" s="106">
        <f t="shared" si="29"/>
        <v>1753.6764248238901</v>
      </c>
    </row>
    <row r="1907" spans="2:7" hidden="1" x14ac:dyDescent="0.25">
      <c r="B1907" s="112">
        <v>110275</v>
      </c>
      <c r="C1907" t="s">
        <v>4144</v>
      </c>
      <c r="D1907" s="108">
        <v>0</v>
      </c>
      <c r="E1907" s="81" t="str">
        <f>VLOOKUP(B1907,Table1[[Codigo_servico]:[Subtotal_servico]],9,FALSE)</f>
        <v>M2</v>
      </c>
      <c r="F1907" s="109">
        <f>VLOOKUP(B1907,Table1[[Codigo_servico]:[Subtotal_servico]],11,FALSE)</f>
        <v>76.71758346238083</v>
      </c>
      <c r="G1907" s="106">
        <f t="shared" si="29"/>
        <v>0</v>
      </c>
    </row>
    <row r="1908" spans="2:7" hidden="1" x14ac:dyDescent="0.25">
      <c r="B1908" s="112">
        <v>110301</v>
      </c>
      <c r="C1908" t="s">
        <v>4134</v>
      </c>
      <c r="D1908" s="108">
        <v>0</v>
      </c>
      <c r="E1908" s="81" t="str">
        <f>VLOOKUP(B1908,Table1[[Codigo_servico]:[Subtotal_servico]],9,FALSE)</f>
        <v>M2</v>
      </c>
      <c r="F1908" s="109">
        <f>VLOOKUP(B1908,Table1[[Codigo_servico]:[Subtotal_servico]],11,FALSE)</f>
        <v>4.9512409883078323</v>
      </c>
      <c r="G1908" s="106">
        <f t="shared" si="29"/>
        <v>0</v>
      </c>
    </row>
    <row r="1909" spans="2:7" hidden="1" x14ac:dyDescent="0.25">
      <c r="B1909" s="112">
        <v>110303</v>
      </c>
      <c r="C1909" t="s">
        <v>4145</v>
      </c>
      <c r="D1909" s="108">
        <v>0</v>
      </c>
      <c r="E1909" s="81" t="str">
        <f>VLOOKUP(B1909,Table1[[Codigo_servico]:[Subtotal_servico]],9,FALSE)</f>
        <v>M2</v>
      </c>
      <c r="F1909" s="109">
        <f>VLOOKUP(B1909,Table1[[Codigo_servico]:[Subtotal_servico]],11,FALSE)</f>
        <v>8.4315063625580287</v>
      </c>
      <c r="G1909" s="106">
        <f t="shared" si="29"/>
        <v>0</v>
      </c>
    </row>
    <row r="1910" spans="2:7" hidden="1" x14ac:dyDescent="0.25">
      <c r="B1910" s="112">
        <v>110304</v>
      </c>
      <c r="C1910" t="s">
        <v>4146</v>
      </c>
      <c r="D1910" s="108">
        <v>0</v>
      </c>
      <c r="E1910" s="81" t="str">
        <f>VLOOKUP(B1910,Table1[[Codigo_servico]:[Subtotal_servico]],9,FALSE)</f>
        <v>M2</v>
      </c>
      <c r="F1910" s="109">
        <f>VLOOKUP(B1910,Table1[[Codigo_servico]:[Subtotal_servico]],11,FALSE)</f>
        <v>12.122708859619751</v>
      </c>
      <c r="G1910" s="106">
        <f t="shared" si="29"/>
        <v>0</v>
      </c>
    </row>
    <row r="1911" spans="2:7" hidden="1" x14ac:dyDescent="0.25">
      <c r="B1911" s="112">
        <v>110308</v>
      </c>
      <c r="C1911" t="s">
        <v>4147</v>
      </c>
      <c r="D1911" s="108">
        <v>0</v>
      </c>
      <c r="E1911" s="81" t="str">
        <f>VLOOKUP(B1911,Table1[[Codigo_servico]:[Subtotal_servico]],9,FALSE)</f>
        <v>M2</v>
      </c>
      <c r="F1911" s="109">
        <f>VLOOKUP(B1911,Table1[[Codigo_servico]:[Subtotal_servico]],11,FALSE)</f>
        <v>24.301105613616443</v>
      </c>
      <c r="G1911" s="106">
        <f t="shared" si="29"/>
        <v>0</v>
      </c>
    </row>
    <row r="1912" spans="2:7" hidden="1" x14ac:dyDescent="0.25">
      <c r="B1912" s="112">
        <v>110309</v>
      </c>
      <c r="C1912" t="s">
        <v>4148</v>
      </c>
      <c r="D1912" s="108">
        <v>0</v>
      </c>
      <c r="E1912" s="81" t="str">
        <f>VLOOKUP(B1912,Table1[[Codigo_servico]:[Subtotal_servico]],9,FALSE)</f>
        <v>M2</v>
      </c>
      <c r="F1912" s="109">
        <f>VLOOKUP(B1912,Table1[[Codigo_servico]:[Subtotal_servico]],11,FALSE)</f>
        <v>23.985185613616444</v>
      </c>
      <c r="G1912" s="106">
        <f t="shared" si="29"/>
        <v>0</v>
      </c>
    </row>
    <row r="1913" spans="2:7" hidden="1" x14ac:dyDescent="0.25">
      <c r="B1913" s="112">
        <v>110310</v>
      </c>
      <c r="C1913" t="s">
        <v>4149</v>
      </c>
      <c r="D1913" s="108">
        <v>0</v>
      </c>
      <c r="E1913" s="81" t="str">
        <f>VLOOKUP(B1913,Table1[[Codigo_servico]:[Subtotal_servico]],9,FALSE)</f>
        <v>M2</v>
      </c>
      <c r="F1913" s="109">
        <f>VLOOKUP(B1913,Table1[[Codigo_servico]:[Subtotal_servico]],11,FALSE)</f>
        <v>25.520078929846996</v>
      </c>
      <c r="G1913" s="106">
        <f t="shared" si="29"/>
        <v>0</v>
      </c>
    </row>
    <row r="1914" spans="2:7" hidden="1" x14ac:dyDescent="0.25">
      <c r="B1914" s="112">
        <v>110313</v>
      </c>
      <c r="C1914" t="s">
        <v>4150</v>
      </c>
      <c r="D1914" s="108">
        <v>0</v>
      </c>
      <c r="E1914" s="81" t="str">
        <f>VLOOKUP(B1914,Table1[[Codigo_servico]:[Subtotal_servico]],9,FALSE)</f>
        <v>M2</v>
      </c>
      <c r="F1914" s="109">
        <f>VLOOKUP(B1914,Table1[[Codigo_servico]:[Subtotal_servico]],11,FALSE)</f>
        <v>18.409357441539164</v>
      </c>
      <c r="G1914" s="106">
        <f t="shared" si="29"/>
        <v>0</v>
      </c>
    </row>
    <row r="1915" spans="2:7" hidden="1" x14ac:dyDescent="0.25">
      <c r="B1915" s="112">
        <v>110316</v>
      </c>
      <c r="C1915" t="s">
        <v>4151</v>
      </c>
      <c r="D1915" s="108">
        <v>0</v>
      </c>
      <c r="E1915" s="81" t="str">
        <f>VLOOKUP(B1915,Table1[[Codigo_servico]:[Subtotal_servico]],9,FALSE)</f>
        <v>M2</v>
      </c>
      <c r="F1915" s="109">
        <f>VLOOKUP(B1915,Table1[[Codigo_servico]:[Subtotal_servico]],11,FALSE)</f>
        <v>24.625829084947028</v>
      </c>
      <c r="G1915" s="106">
        <f t="shared" si="29"/>
        <v>0</v>
      </c>
    </row>
    <row r="1916" spans="2:7" hidden="1" x14ac:dyDescent="0.25">
      <c r="B1916" s="112">
        <v>110341</v>
      </c>
      <c r="C1916" t="s">
        <v>4152</v>
      </c>
      <c r="D1916" s="108">
        <v>0</v>
      </c>
      <c r="E1916" s="81" t="str">
        <f>VLOOKUP(B1916,Table1[[Codigo_servico]:[Subtotal_servico]],9,FALSE)</f>
        <v>M</v>
      </c>
      <c r="F1916" s="109">
        <f>VLOOKUP(B1916,Table1[[Codigo_servico]:[Subtotal_servico]],11,FALSE)</f>
        <v>63.269827219417238</v>
      </c>
      <c r="G1916" s="106">
        <f t="shared" si="29"/>
        <v>0</v>
      </c>
    </row>
    <row r="1917" spans="2:7" hidden="1" x14ac:dyDescent="0.25">
      <c r="B1917" s="112">
        <v>110345</v>
      </c>
      <c r="C1917" t="s">
        <v>4153</v>
      </c>
      <c r="D1917" s="108">
        <v>0</v>
      </c>
      <c r="E1917" s="81" t="str">
        <f>VLOOKUP(B1917,Table1[[Codigo_servico]:[Subtotal_servico]],9,FALSE)</f>
        <v>M2</v>
      </c>
      <c r="F1917" s="109">
        <f>VLOOKUP(B1917,Table1[[Codigo_servico]:[Subtotal_servico]],11,FALSE)</f>
        <v>118.51106872761117</v>
      </c>
      <c r="G1917" s="106">
        <f t="shared" si="29"/>
        <v>0</v>
      </c>
    </row>
    <row r="1918" spans="2:7" hidden="1" x14ac:dyDescent="0.25">
      <c r="B1918" s="112">
        <v>110346</v>
      </c>
      <c r="C1918" t="s">
        <v>4154</v>
      </c>
      <c r="D1918" s="108">
        <v>0</v>
      </c>
      <c r="E1918" s="81" t="str">
        <f>VLOOKUP(B1918,Table1[[Codigo_servico]:[Subtotal_servico]],9,FALSE)</f>
        <v>M2</v>
      </c>
      <c r="F1918" s="109">
        <f>VLOOKUP(B1918,Table1[[Codigo_servico]:[Subtotal_servico]],11,FALSE)</f>
        <v>63.466100413731503</v>
      </c>
      <c r="G1918" s="106">
        <f t="shared" si="29"/>
        <v>0</v>
      </c>
    </row>
    <row r="1919" spans="2:7" hidden="1" x14ac:dyDescent="0.25">
      <c r="B1919" s="112">
        <v>110347</v>
      </c>
      <c r="C1919" t="s">
        <v>4155</v>
      </c>
      <c r="D1919" s="108">
        <v>0</v>
      </c>
      <c r="E1919" s="81" t="str">
        <f>VLOOKUP(B1919,Table1[[Codigo_servico]:[Subtotal_servico]],9,FALSE)</f>
        <v>M2</v>
      </c>
      <c r="F1919" s="109">
        <f>VLOOKUP(B1919,Table1[[Codigo_servico]:[Subtotal_servico]],11,FALSE)</f>
        <v>111.40462872761117</v>
      </c>
      <c r="G1919" s="106">
        <f t="shared" si="29"/>
        <v>0</v>
      </c>
    </row>
    <row r="1920" spans="2:7" hidden="1" x14ac:dyDescent="0.25">
      <c r="B1920" s="112">
        <v>110348</v>
      </c>
      <c r="C1920" t="s">
        <v>4156</v>
      </c>
      <c r="D1920" s="108">
        <v>0</v>
      </c>
      <c r="E1920" s="81" t="str">
        <f>VLOOKUP(B1920,Table1[[Codigo_servico]:[Subtotal_servico]],9,FALSE)</f>
        <v>M2</v>
      </c>
      <c r="F1920" s="109">
        <f>VLOOKUP(B1920,Table1[[Codigo_servico]:[Subtotal_servico]],11,FALSE)</f>
        <v>56.359660413731504</v>
      </c>
      <c r="G1920" s="106">
        <f t="shared" si="29"/>
        <v>0</v>
      </c>
    </row>
    <row r="1921" spans="2:7" hidden="1" x14ac:dyDescent="0.25">
      <c r="B1921" s="112">
        <v>110404</v>
      </c>
      <c r="C1921" t="s">
        <v>4157</v>
      </c>
      <c r="D1921" s="108">
        <v>0</v>
      </c>
      <c r="E1921" s="81" t="str">
        <f>VLOOKUP(B1921,Table1[[Codigo_servico]:[Subtotal_servico]],9,FALSE)</f>
        <v>M</v>
      </c>
      <c r="F1921" s="109">
        <f>VLOOKUP(B1921,Table1[[Codigo_servico]:[Subtotal_servico]],11,FALSE)</f>
        <v>19.924253386077542</v>
      </c>
      <c r="G1921" s="106">
        <f t="shared" si="29"/>
        <v>0</v>
      </c>
    </row>
    <row r="1922" spans="2:7" hidden="1" x14ac:dyDescent="0.25">
      <c r="B1922" s="112">
        <v>110405</v>
      </c>
      <c r="C1922" t="s">
        <v>4158</v>
      </c>
      <c r="D1922" s="108">
        <v>0</v>
      </c>
      <c r="E1922" s="81" t="str">
        <f>VLOOKUP(B1922,Table1[[Codigo_servico]:[Subtotal_servico]],9,FALSE)</f>
        <v>M</v>
      </c>
      <c r="F1922" s="109">
        <f>VLOOKUP(B1922,Table1[[Codigo_servico]:[Subtotal_servico]],11,FALSE)</f>
        <v>18.606553386077543</v>
      </c>
      <c r="G1922" s="106">
        <f t="shared" si="29"/>
        <v>0</v>
      </c>
    </row>
    <row r="1923" spans="2:7" hidden="1" x14ac:dyDescent="0.25">
      <c r="B1923" s="112">
        <v>110406</v>
      </c>
      <c r="C1923" t="s">
        <v>4159</v>
      </c>
      <c r="D1923" s="108">
        <v>0</v>
      </c>
      <c r="E1923" s="81" t="str">
        <f>VLOOKUP(B1923,Table1[[Codigo_servico]:[Subtotal_servico]],9,FALSE)</f>
        <v>M</v>
      </c>
      <c r="F1923" s="109">
        <f>VLOOKUP(B1923,Table1[[Codigo_servico]:[Subtotal_servico]],11,FALSE)</f>
        <v>21.126753386077542</v>
      </c>
      <c r="G1923" s="106">
        <f t="shared" si="29"/>
        <v>0</v>
      </c>
    </row>
    <row r="1924" spans="2:7" hidden="1" x14ac:dyDescent="0.25">
      <c r="B1924" s="112">
        <v>110413</v>
      </c>
      <c r="C1924" t="s">
        <v>4160</v>
      </c>
      <c r="D1924" s="108">
        <v>0</v>
      </c>
      <c r="E1924" s="81" t="str">
        <f>VLOOKUP(B1924,Table1[[Codigo_servico]:[Subtotal_servico]],9,FALSE)</f>
        <v>M</v>
      </c>
      <c r="F1924" s="109">
        <f>VLOOKUP(B1924,Table1[[Codigo_servico]:[Subtotal_servico]],11,FALSE)</f>
        <v>18.606953386077542</v>
      </c>
      <c r="G1924" s="106">
        <f t="shared" si="29"/>
        <v>0</v>
      </c>
    </row>
    <row r="1925" spans="2:7" hidden="1" x14ac:dyDescent="0.25">
      <c r="B1925" s="112">
        <v>110417</v>
      </c>
      <c r="C1925" t="s">
        <v>4161</v>
      </c>
      <c r="D1925" s="108">
        <v>0</v>
      </c>
      <c r="E1925" s="81" t="str">
        <f>VLOOKUP(B1925,Table1[[Codigo_servico]:[Subtotal_servico]],9,FALSE)</f>
        <v>M</v>
      </c>
      <c r="F1925" s="109">
        <f>VLOOKUP(B1925,Table1[[Codigo_servico]:[Subtotal_servico]],11,FALSE)</f>
        <v>18.001167537475649</v>
      </c>
      <c r="G1925" s="106">
        <f t="shared" si="29"/>
        <v>0</v>
      </c>
    </row>
    <row r="1926" spans="2:7" hidden="1" x14ac:dyDescent="0.25">
      <c r="B1926" s="112">
        <v>110450</v>
      </c>
      <c r="C1926" t="s">
        <v>4162</v>
      </c>
      <c r="D1926" s="108">
        <v>0</v>
      </c>
      <c r="E1926" s="81" t="str">
        <f>VLOOKUP(B1926,Table1[[Codigo_servico]:[Subtotal_servico]],9,FALSE)</f>
        <v>M</v>
      </c>
      <c r="F1926" s="109">
        <f>VLOOKUP(B1926,Table1[[Codigo_servico]:[Subtotal_servico]],11,FALSE)</f>
        <v>10.986182728054331</v>
      </c>
      <c r="G1926" s="106">
        <f t="shared" si="29"/>
        <v>0</v>
      </c>
    </row>
    <row r="1927" spans="2:7" hidden="1" x14ac:dyDescent="0.25">
      <c r="B1927" s="112">
        <v>110456</v>
      </c>
      <c r="C1927" t="s">
        <v>4163</v>
      </c>
      <c r="D1927" s="108">
        <v>0</v>
      </c>
      <c r="E1927" s="81" t="str">
        <f>VLOOKUP(B1927,Table1[[Codigo_servico]:[Subtotal_servico]],9,FALSE)</f>
        <v>M</v>
      </c>
      <c r="F1927" s="109">
        <f>VLOOKUP(B1927,Table1[[Codigo_servico]:[Subtotal_servico]],11,FALSE)</f>
        <v>60.763945845246369</v>
      </c>
      <c r="G1927" s="106">
        <f t="shared" si="29"/>
        <v>0</v>
      </c>
    </row>
    <row r="1928" spans="2:7" hidden="1" x14ac:dyDescent="0.25">
      <c r="B1928" s="112">
        <v>110458</v>
      </c>
      <c r="C1928" t="s">
        <v>4164</v>
      </c>
      <c r="D1928" s="108">
        <v>0</v>
      </c>
      <c r="E1928" s="81" t="str">
        <f>VLOOKUP(B1928,Table1[[Codigo_servico]:[Subtotal_servico]],9,FALSE)</f>
        <v>M</v>
      </c>
      <c r="F1928" s="109">
        <f>VLOOKUP(B1928,Table1[[Codigo_servico]:[Subtotal_servico]],11,FALSE)</f>
        <v>83.268549443769459</v>
      </c>
      <c r="G1928" s="106">
        <f t="shared" si="29"/>
        <v>0</v>
      </c>
    </row>
    <row r="1929" spans="2:7" hidden="1" x14ac:dyDescent="0.25">
      <c r="B1929" s="112">
        <v>115002</v>
      </c>
      <c r="C1929" t="s">
        <v>4165</v>
      </c>
      <c r="D1929" s="108">
        <v>0</v>
      </c>
      <c r="E1929" s="81" t="str">
        <f>VLOOKUP(B1929,Table1[[Codigo_servico]:[Subtotal_servico]],9,FALSE)</f>
        <v>M2</v>
      </c>
      <c r="F1929" s="109">
        <f>VLOOKUP(B1929,Table1[[Codigo_servico]:[Subtotal_servico]],11,FALSE)</f>
        <v>2.8427922870540723</v>
      </c>
      <c r="G1929" s="106">
        <f t="shared" si="29"/>
        <v>0</v>
      </c>
    </row>
    <row r="1930" spans="2:7" hidden="1" x14ac:dyDescent="0.25">
      <c r="B1930" s="112">
        <v>115003</v>
      </c>
      <c r="C1930" t="s">
        <v>4166</v>
      </c>
      <c r="D1930" s="108">
        <v>0</v>
      </c>
      <c r="E1930" s="81" t="str">
        <f>VLOOKUP(B1930,Table1[[Codigo_servico]:[Subtotal_servico]],9,FALSE)</f>
        <v>M2</v>
      </c>
      <c r="F1930" s="109">
        <f>VLOOKUP(B1930,Table1[[Codigo_servico]:[Subtotal_servico]],11,FALSE)</f>
        <v>5.6855845741081446</v>
      </c>
      <c r="G1930" s="106">
        <f t="shared" si="29"/>
        <v>0</v>
      </c>
    </row>
    <row r="1931" spans="2:7" hidden="1" x14ac:dyDescent="0.25">
      <c r="B1931" s="112">
        <v>115005</v>
      </c>
      <c r="C1931" t="s">
        <v>4167</v>
      </c>
      <c r="D1931" s="108">
        <v>0</v>
      </c>
      <c r="E1931" s="81" t="str">
        <f>VLOOKUP(B1931,Table1[[Codigo_servico]:[Subtotal_servico]],9,FALSE)</f>
        <v>M2</v>
      </c>
      <c r="F1931" s="109">
        <f>VLOOKUP(B1931,Table1[[Codigo_servico]:[Subtotal_servico]],11,FALSE)</f>
        <v>19.899546009378508</v>
      </c>
      <c r="G1931" s="106">
        <f t="shared" si="29"/>
        <v>0</v>
      </c>
    </row>
    <row r="1932" spans="2:7" hidden="1" x14ac:dyDescent="0.25">
      <c r="B1932" s="112">
        <v>115010</v>
      </c>
      <c r="C1932" t="s">
        <v>4168</v>
      </c>
      <c r="D1932" s="108">
        <v>0</v>
      </c>
      <c r="E1932" s="81" t="str">
        <f>VLOOKUP(B1932,Table1[[Codigo_servico]:[Subtotal_servico]],9,FALSE)</f>
        <v>M2</v>
      </c>
      <c r="F1932" s="109">
        <f>VLOOKUP(B1932,Table1[[Codigo_servico]:[Subtotal_servico]],11,FALSE)</f>
        <v>17.767451794087954</v>
      </c>
      <c r="G1932" s="106">
        <f t="shared" si="29"/>
        <v>0</v>
      </c>
    </row>
    <row r="1933" spans="2:7" hidden="1" x14ac:dyDescent="0.25">
      <c r="B1933" s="112">
        <v>115015</v>
      </c>
      <c r="C1933" t="s">
        <v>4169</v>
      </c>
      <c r="D1933" s="108">
        <v>0</v>
      </c>
      <c r="E1933" s="81" t="str">
        <f>VLOOKUP(B1933,Table1[[Codigo_servico]:[Subtotal_servico]],9,FALSE)</f>
        <v>M2</v>
      </c>
      <c r="F1933" s="109">
        <f>VLOOKUP(B1933,Table1[[Codigo_servico]:[Subtotal_servico]],11,FALSE)</f>
        <v>35.534903588175908</v>
      </c>
      <c r="G1933" s="106">
        <f t="shared" si="29"/>
        <v>0</v>
      </c>
    </row>
    <row r="1934" spans="2:7" hidden="1" x14ac:dyDescent="0.25">
      <c r="B1934" s="112">
        <v>116005</v>
      </c>
      <c r="C1934" t="s">
        <v>4170</v>
      </c>
      <c r="D1934" s="108">
        <v>0</v>
      </c>
      <c r="E1934" s="81" t="str">
        <f>VLOOKUP(B1934,Table1[[Codigo_servico]:[Subtotal_servico]],9,FALSE)</f>
        <v>M2</v>
      </c>
      <c r="F1934" s="109">
        <f>VLOOKUP(B1934,Table1[[Codigo_servico]:[Subtotal_servico]],11,FALSE)</f>
        <v>19.899546009378508</v>
      </c>
      <c r="G1934" s="106">
        <f t="shared" si="29"/>
        <v>0</v>
      </c>
    </row>
    <row r="1935" spans="2:7" hidden="1" x14ac:dyDescent="0.25">
      <c r="B1935" s="112">
        <v>116010</v>
      </c>
      <c r="C1935" t="s">
        <v>4171</v>
      </c>
      <c r="D1935" s="108">
        <v>0</v>
      </c>
      <c r="E1935" s="81" t="str">
        <f>VLOOKUP(B1935,Table1[[Codigo_servico]:[Subtotal_servico]],9,FALSE)</f>
        <v>M2</v>
      </c>
      <c r="F1935" s="109">
        <f>VLOOKUP(B1935,Table1[[Codigo_servico]:[Subtotal_servico]],11,FALSE)</f>
        <v>4.727081707726505</v>
      </c>
      <c r="G1935" s="106">
        <f t="shared" si="29"/>
        <v>0</v>
      </c>
    </row>
    <row r="1936" spans="2:7" hidden="1" x14ac:dyDescent="0.25">
      <c r="B1936" s="112">
        <v>116015</v>
      </c>
      <c r="C1936" t="s">
        <v>4172</v>
      </c>
      <c r="D1936" s="108">
        <v>0</v>
      </c>
      <c r="E1936" s="81" t="str">
        <f>VLOOKUP(B1936,Table1[[Codigo_servico]:[Subtotal_servico]],9,FALSE)</f>
        <v>M2</v>
      </c>
      <c r="F1936" s="109">
        <f>VLOOKUP(B1936,Table1[[Codigo_servico]:[Subtotal_servico]],11,FALSE)</f>
        <v>14.181245123179515</v>
      </c>
      <c r="G1936" s="106">
        <f t="shared" si="29"/>
        <v>0</v>
      </c>
    </row>
    <row r="1937" spans="2:7" hidden="1" x14ac:dyDescent="0.25">
      <c r="B1937" s="112">
        <v>117005</v>
      </c>
      <c r="C1937" t="s">
        <v>4173</v>
      </c>
      <c r="D1937" s="108">
        <v>0</v>
      </c>
      <c r="E1937" s="81" t="str">
        <f>VLOOKUP(B1937,Table1[[Codigo_servico]:[Subtotal_servico]],9,FALSE)</f>
        <v>M2</v>
      </c>
      <c r="F1937" s="109">
        <f>VLOOKUP(B1937,Table1[[Codigo_servico]:[Subtotal_servico]],11,FALSE)</f>
        <v>14.074696929711813</v>
      </c>
      <c r="G1937" s="106">
        <f t="shared" si="29"/>
        <v>0</v>
      </c>
    </row>
    <row r="1938" spans="2:7" hidden="1" x14ac:dyDescent="0.25">
      <c r="B1938" s="112">
        <v>118001</v>
      </c>
      <c r="C1938" t="s">
        <v>4174</v>
      </c>
      <c r="D1938" s="108">
        <v>0</v>
      </c>
      <c r="E1938" s="81" t="str">
        <f>VLOOKUP(B1938,Table1[[Codigo_servico]:[Subtotal_servico]],9,FALSE)</f>
        <v>M</v>
      </c>
      <c r="F1938" s="109">
        <f>VLOOKUP(B1938,Table1[[Codigo_servico]:[Subtotal_servico]],11,FALSE)</f>
        <v>24.875290797708768</v>
      </c>
      <c r="G1938" s="106">
        <f t="shared" si="29"/>
        <v>0</v>
      </c>
    </row>
    <row r="1939" spans="2:7" hidden="1" x14ac:dyDescent="0.25">
      <c r="B1939" s="112">
        <v>118005</v>
      </c>
      <c r="C1939" t="s">
        <v>4175</v>
      </c>
      <c r="D1939" s="108">
        <v>0</v>
      </c>
      <c r="E1939" s="81" t="str">
        <f>VLOOKUP(B1939,Table1[[Codigo_servico]:[Subtotal_servico]],9,FALSE)</f>
        <v>M2</v>
      </c>
      <c r="F1939" s="109">
        <f>VLOOKUP(B1939,Table1[[Codigo_servico]:[Subtotal_servico]],11,FALSE)</f>
        <v>34.110507850424668</v>
      </c>
      <c r="G1939" s="106">
        <f t="shared" ref="G1939:G2002" si="30">D1939*F1939</f>
        <v>0</v>
      </c>
    </row>
    <row r="1940" spans="2:7" hidden="1" x14ac:dyDescent="0.25">
      <c r="B1940" s="112">
        <v>118006</v>
      </c>
      <c r="C1940" t="s">
        <v>4176</v>
      </c>
      <c r="D1940" s="108">
        <v>0</v>
      </c>
      <c r="E1940" s="81" t="str">
        <f>VLOOKUP(B1940,Table1[[Codigo_servico]:[Subtotal_servico]],9,FALSE)</f>
        <v>M2</v>
      </c>
      <c r="F1940" s="109">
        <f>VLOOKUP(B1940,Table1[[Codigo_servico]:[Subtotal_servico]],11,FALSE)</f>
        <v>17.650596412185426</v>
      </c>
      <c r="G1940" s="106">
        <f t="shared" si="30"/>
        <v>0</v>
      </c>
    </row>
    <row r="1941" spans="2:7" hidden="1" x14ac:dyDescent="0.25">
      <c r="B1941" s="112">
        <v>120105</v>
      </c>
      <c r="C1941" t="s">
        <v>4177</v>
      </c>
      <c r="D1941" s="108">
        <v>0</v>
      </c>
      <c r="E1941" s="81" t="str">
        <f>VLOOKUP(B1941,Table1[[Codigo_servico]:[Subtotal_servico]],9,FALSE)</f>
        <v>M2</v>
      </c>
      <c r="F1941" s="109">
        <f>VLOOKUP(B1941,Table1[[Codigo_servico]:[Subtotal_servico]],11,FALSE)</f>
        <v>92.400155083558872</v>
      </c>
      <c r="G1941" s="106">
        <f t="shared" si="30"/>
        <v>0</v>
      </c>
    </row>
    <row r="1942" spans="2:7" hidden="1" x14ac:dyDescent="0.25">
      <c r="B1942" s="112">
        <v>120106</v>
      </c>
      <c r="C1942" t="s">
        <v>4178</v>
      </c>
      <c r="D1942" s="108">
        <v>0</v>
      </c>
      <c r="E1942" s="81" t="str">
        <f>VLOOKUP(B1942,Table1[[Codigo_servico]:[Subtotal_servico]],9,FALSE)</f>
        <v>M2</v>
      </c>
      <c r="F1942" s="109">
        <f>VLOOKUP(B1942,Table1[[Codigo_servico]:[Subtotal_servico]],11,FALSE)</f>
        <v>114.99118508355886</v>
      </c>
      <c r="G1942" s="106">
        <f t="shared" si="30"/>
        <v>0</v>
      </c>
    </row>
    <row r="1943" spans="2:7" hidden="1" x14ac:dyDescent="0.25">
      <c r="B1943" s="112">
        <v>120130</v>
      </c>
      <c r="C1943" t="s">
        <v>4179</v>
      </c>
      <c r="D1943" s="108">
        <v>0</v>
      </c>
      <c r="E1943" s="81" t="str">
        <f>VLOOKUP(B1943,Table1[[Codigo_servico]:[Subtotal_servico]],9,FALSE)</f>
        <v>M2</v>
      </c>
      <c r="F1943" s="109">
        <f>VLOOKUP(B1943,Table1[[Codigo_servico]:[Subtotal_servico]],11,FALSE)</f>
        <v>56.560099999999998</v>
      </c>
      <c r="G1943" s="106">
        <f t="shared" si="30"/>
        <v>0</v>
      </c>
    </row>
    <row r="1944" spans="2:7" hidden="1" x14ac:dyDescent="0.25">
      <c r="B1944" s="112">
        <v>120140</v>
      </c>
      <c r="C1944" t="s">
        <v>4180</v>
      </c>
      <c r="D1944" s="108">
        <v>0</v>
      </c>
      <c r="E1944" s="81" t="str">
        <f>VLOOKUP(B1944,Table1[[Codigo_servico]:[Subtotal_servico]],9,FALSE)</f>
        <v>M2</v>
      </c>
      <c r="F1944" s="109">
        <f>VLOOKUP(B1944,Table1[[Codigo_servico]:[Subtotal_servico]],11,FALSE)</f>
        <v>37.372500000000002</v>
      </c>
      <c r="G1944" s="106">
        <f t="shared" si="30"/>
        <v>0</v>
      </c>
    </row>
    <row r="1945" spans="2:7" x14ac:dyDescent="0.25">
      <c r="B1945" s="112">
        <v>120142</v>
      </c>
      <c r="C1945" t="s">
        <v>4181</v>
      </c>
      <c r="D1945" s="108">
        <v>150</v>
      </c>
      <c r="E1945" s="81" t="str">
        <f>VLOOKUP(B1945,Table1[[Codigo_servico]:[Subtotal_servico]],9,FALSE)</f>
        <v>M2</v>
      </c>
      <c r="F1945" s="109">
        <f>VLOOKUP(B1945,Table1[[Codigo_servico]:[Subtotal_servico]],11,FALSE)</f>
        <v>49.9833</v>
      </c>
      <c r="G1945" s="106">
        <f t="shared" si="30"/>
        <v>7497.4949999999999</v>
      </c>
    </row>
    <row r="1946" spans="2:7" hidden="1" x14ac:dyDescent="0.25">
      <c r="B1946" s="112">
        <v>120143</v>
      </c>
      <c r="C1946" t="s">
        <v>4182</v>
      </c>
      <c r="D1946" s="108">
        <v>0</v>
      </c>
      <c r="E1946" s="81" t="str">
        <f>VLOOKUP(B1946,Table1[[Codigo_servico]:[Subtotal_servico]],9,FALSE)</f>
        <v>M2</v>
      </c>
      <c r="F1946" s="109">
        <f>VLOOKUP(B1946,Table1[[Codigo_servico]:[Subtotal_servico]],11,FALSE)</f>
        <v>50.355499999999999</v>
      </c>
      <c r="G1946" s="106">
        <f t="shared" si="30"/>
        <v>0</v>
      </c>
    </row>
    <row r="1947" spans="2:7" hidden="1" x14ac:dyDescent="0.25">
      <c r="B1947" s="112">
        <v>120145</v>
      </c>
      <c r="C1947" t="s">
        <v>4183</v>
      </c>
      <c r="D1947" s="108">
        <v>0</v>
      </c>
      <c r="E1947" s="81" t="str">
        <f>VLOOKUP(B1947,Table1[[Codigo_servico]:[Subtotal_servico]],9,FALSE)</f>
        <v>M2</v>
      </c>
      <c r="F1947" s="109">
        <f>VLOOKUP(B1947,Table1[[Codigo_servico]:[Subtotal_servico]],11,FALSE)</f>
        <v>43.160899999999998</v>
      </c>
      <c r="G1947" s="106">
        <f t="shared" si="30"/>
        <v>0</v>
      </c>
    </row>
    <row r="1948" spans="2:7" hidden="1" x14ac:dyDescent="0.25">
      <c r="B1948" s="112">
        <v>125001</v>
      </c>
      <c r="C1948" t="s">
        <v>4184</v>
      </c>
      <c r="D1948" s="108">
        <v>0</v>
      </c>
      <c r="E1948" s="81" t="str">
        <f>VLOOKUP(B1948,Table1[[Codigo_servico]:[Subtotal_servico]],9,FALSE)</f>
        <v>M2</v>
      </c>
      <c r="F1948" s="109">
        <f>VLOOKUP(B1948,Table1[[Codigo_servico]:[Subtotal_servico]],11,FALSE)</f>
        <v>3.7883633156541765</v>
      </c>
      <c r="G1948" s="106">
        <f t="shared" si="30"/>
        <v>0</v>
      </c>
    </row>
    <row r="1949" spans="2:7" hidden="1" x14ac:dyDescent="0.25">
      <c r="B1949" s="112">
        <v>125002</v>
      </c>
      <c r="C1949" t="s">
        <v>4185</v>
      </c>
      <c r="D1949" s="108">
        <v>0</v>
      </c>
      <c r="E1949" s="81" t="str">
        <f>VLOOKUP(B1949,Table1[[Codigo_servico]:[Subtotal_servico]],9,FALSE)</f>
        <v>M2</v>
      </c>
      <c r="F1949" s="109">
        <f>VLOOKUP(B1949,Table1[[Codigo_servico]:[Subtotal_servico]],11,FALSE)</f>
        <v>5.0511510875389023</v>
      </c>
      <c r="G1949" s="106">
        <f t="shared" si="30"/>
        <v>0</v>
      </c>
    </row>
    <row r="1950" spans="2:7" hidden="1" x14ac:dyDescent="0.25">
      <c r="B1950" s="112">
        <v>125005</v>
      </c>
      <c r="C1950" t="s">
        <v>4186</v>
      </c>
      <c r="D1950" s="108">
        <v>0</v>
      </c>
      <c r="E1950" s="81" t="str">
        <f>VLOOKUP(B1950,Table1[[Codigo_servico]:[Subtotal_servico]],9,FALSE)</f>
        <v>M2</v>
      </c>
      <c r="F1950" s="109">
        <f>VLOOKUP(B1950,Table1[[Codigo_servico]:[Subtotal_servico]],11,FALSE)</f>
        <v>3.7883633156541765</v>
      </c>
      <c r="G1950" s="106">
        <f t="shared" si="30"/>
        <v>0</v>
      </c>
    </row>
    <row r="1951" spans="2:7" hidden="1" x14ac:dyDescent="0.25">
      <c r="B1951" s="112">
        <v>125020</v>
      </c>
      <c r="C1951" t="s">
        <v>4187</v>
      </c>
      <c r="D1951" s="108">
        <v>0</v>
      </c>
      <c r="E1951" s="81" t="str">
        <f>VLOOKUP(B1951,Table1[[Codigo_servico]:[Subtotal_servico]],9,FALSE)</f>
        <v>M2</v>
      </c>
      <c r="F1951" s="109">
        <f>VLOOKUP(B1951,Table1[[Codigo_servico]:[Subtotal_servico]],11,FALSE)</f>
        <v>5.0511510875389023</v>
      </c>
      <c r="G1951" s="106">
        <f t="shared" si="30"/>
        <v>0</v>
      </c>
    </row>
    <row r="1952" spans="2:7" hidden="1" x14ac:dyDescent="0.25">
      <c r="B1952" s="112">
        <v>126001</v>
      </c>
      <c r="C1952" t="s">
        <v>4188</v>
      </c>
      <c r="D1952" s="108">
        <v>0</v>
      </c>
      <c r="E1952" s="81" t="str">
        <f>VLOOKUP(B1952,Table1[[Codigo_servico]:[Subtotal_servico]],9,FALSE)</f>
        <v>M2</v>
      </c>
      <c r="F1952" s="109">
        <f>VLOOKUP(B1952,Table1[[Codigo_servico]:[Subtotal_servico]],11,FALSE)</f>
        <v>9.7382204104230166</v>
      </c>
      <c r="G1952" s="106">
        <f t="shared" si="30"/>
        <v>0</v>
      </c>
    </row>
    <row r="1953" spans="2:7" hidden="1" x14ac:dyDescent="0.25">
      <c r="B1953" s="112">
        <v>126002</v>
      </c>
      <c r="C1953" t="s">
        <v>4189</v>
      </c>
      <c r="D1953" s="108">
        <v>0</v>
      </c>
      <c r="E1953" s="81" t="str">
        <f>VLOOKUP(B1953,Table1[[Codigo_servico]:[Subtotal_servico]],9,FALSE)</f>
        <v>M2</v>
      </c>
      <c r="F1953" s="109">
        <f>VLOOKUP(B1953,Table1[[Codigo_servico]:[Subtotal_servico]],11,FALSE)</f>
        <v>4.2104269446843077</v>
      </c>
      <c r="G1953" s="106">
        <f t="shared" si="30"/>
        <v>0</v>
      </c>
    </row>
    <row r="1954" spans="2:7" hidden="1" x14ac:dyDescent="0.25">
      <c r="B1954" s="112">
        <v>126020</v>
      </c>
      <c r="C1954" t="s">
        <v>4190</v>
      </c>
      <c r="D1954" s="108">
        <v>0</v>
      </c>
      <c r="E1954" s="81" t="str">
        <f>VLOOKUP(B1954,Table1[[Codigo_servico]:[Subtotal_servico]],9,FALSE)</f>
        <v>M2</v>
      </c>
      <c r="F1954" s="109">
        <f>VLOOKUP(B1954,Table1[[Codigo_servico]:[Subtotal_servico]],11,FALSE)</f>
        <v>11.572241694519619</v>
      </c>
      <c r="G1954" s="106">
        <f t="shared" si="30"/>
        <v>0</v>
      </c>
    </row>
    <row r="1955" spans="2:7" hidden="1" x14ac:dyDescent="0.25">
      <c r="B1955" s="112">
        <v>126030</v>
      </c>
      <c r="C1955" t="s">
        <v>4191</v>
      </c>
      <c r="D1955" s="108">
        <v>0</v>
      </c>
      <c r="E1955" s="81" t="str">
        <f>VLOOKUP(B1955,Table1[[Codigo_servico]:[Subtotal_servico]],9,FALSE)</f>
        <v>M2</v>
      </c>
      <c r="F1955" s="109">
        <f>VLOOKUP(B1955,Table1[[Codigo_servico]:[Subtotal_servico]],11,FALSE)</f>
        <v>5.7861208472598094</v>
      </c>
      <c r="G1955" s="106">
        <f t="shared" si="30"/>
        <v>0</v>
      </c>
    </row>
    <row r="1956" spans="2:7" hidden="1" x14ac:dyDescent="0.25">
      <c r="B1956" s="112">
        <v>127030</v>
      </c>
      <c r="C1956" t="s">
        <v>4192</v>
      </c>
      <c r="D1956" s="108">
        <v>0</v>
      </c>
      <c r="E1956" s="81" t="str">
        <f>VLOOKUP(B1956,Table1[[Codigo_servico]:[Subtotal_servico]],9,FALSE)</f>
        <v>M2</v>
      </c>
      <c r="F1956" s="109">
        <f>VLOOKUP(B1956,Table1[[Codigo_servico]:[Subtotal_servico]],11,FALSE)</f>
        <v>8.6791812708897123</v>
      </c>
      <c r="G1956" s="106">
        <f t="shared" si="30"/>
        <v>0</v>
      </c>
    </row>
    <row r="1957" spans="2:7" hidden="1" x14ac:dyDescent="0.25">
      <c r="B1957" s="112">
        <v>130101</v>
      </c>
      <c r="C1957" t="s">
        <v>4193</v>
      </c>
      <c r="D1957" s="108">
        <v>0</v>
      </c>
      <c r="E1957" s="81" t="str">
        <f>VLOOKUP(B1957,Table1[[Codigo_servico]:[Subtotal_servico]],9,FALSE)</f>
        <v>M3</v>
      </c>
      <c r="F1957" s="109">
        <f>VLOOKUP(B1957,Table1[[Codigo_servico]:[Subtotal_servico]],11,FALSE)</f>
        <v>138.90665490731982</v>
      </c>
      <c r="G1957" s="106">
        <f t="shared" si="30"/>
        <v>0</v>
      </c>
    </row>
    <row r="1958" spans="2:7" hidden="1" x14ac:dyDescent="0.25">
      <c r="B1958" s="112">
        <v>130102</v>
      </c>
      <c r="C1958" t="s">
        <v>4194</v>
      </c>
      <c r="D1958" s="108">
        <v>0</v>
      </c>
      <c r="E1958" s="81" t="str">
        <f>VLOOKUP(B1958,Table1[[Codigo_servico]:[Subtotal_servico]],9,FALSE)</f>
        <v>M3</v>
      </c>
      <c r="F1958" s="109">
        <f>VLOOKUP(B1958,Table1[[Codigo_servico]:[Subtotal_servico]],11,FALSE)</f>
        <v>273.0451576127723</v>
      </c>
      <c r="G1958" s="106">
        <f t="shared" si="30"/>
        <v>0</v>
      </c>
    </row>
    <row r="1959" spans="2:7" hidden="1" x14ac:dyDescent="0.25">
      <c r="B1959" s="112">
        <v>130110</v>
      </c>
      <c r="C1959" t="s">
        <v>2372</v>
      </c>
      <c r="D1959" s="108">
        <v>0</v>
      </c>
      <c r="E1959" s="81" t="str">
        <f>VLOOKUP(B1959,Table1[[Codigo_servico]:[Subtotal_servico]],9,FALSE)</f>
        <v>M3</v>
      </c>
      <c r="F1959" s="109">
        <f>VLOOKUP(B1959,Table1[[Codigo_servico]:[Subtotal_servico]],11,FALSE)</f>
        <v>112.31025429711815</v>
      </c>
      <c r="G1959" s="106">
        <f t="shared" si="30"/>
        <v>0</v>
      </c>
    </row>
    <row r="1960" spans="2:7" hidden="1" x14ac:dyDescent="0.25">
      <c r="B1960" s="112">
        <v>130111</v>
      </c>
      <c r="C1960" t="s">
        <v>2371</v>
      </c>
      <c r="D1960" s="108">
        <v>0</v>
      </c>
      <c r="E1960" s="81" t="str">
        <f>VLOOKUP(B1960,Table1[[Codigo_servico]:[Subtotal_servico]],9,FALSE)</f>
        <v>M3</v>
      </c>
      <c r="F1960" s="109">
        <f>VLOOKUP(B1960,Table1[[Codigo_servico]:[Subtotal_servico]],11,FALSE)</f>
        <v>90.923633156541769</v>
      </c>
      <c r="G1960" s="106">
        <f t="shared" si="30"/>
        <v>0</v>
      </c>
    </row>
    <row r="1961" spans="2:7" hidden="1" x14ac:dyDescent="0.25">
      <c r="B1961" s="112">
        <v>130114</v>
      </c>
      <c r="C1961" t="s">
        <v>2472</v>
      </c>
      <c r="D1961" s="108">
        <v>0</v>
      </c>
      <c r="E1961" s="81" t="str">
        <f>VLOOKUP(B1961,Table1[[Codigo_servico]:[Subtotal_servico]],9,FALSE)</f>
        <v>M3</v>
      </c>
      <c r="F1961" s="109">
        <f>VLOOKUP(B1961,Table1[[Codigo_servico]:[Subtotal_servico]],11,FALSE)</f>
        <v>275.9338256415457</v>
      </c>
      <c r="G1961" s="106">
        <f t="shared" si="30"/>
        <v>0</v>
      </c>
    </row>
    <row r="1962" spans="2:7" hidden="1" x14ac:dyDescent="0.25">
      <c r="B1962" s="112">
        <v>130115</v>
      </c>
      <c r="C1962" t="s">
        <v>4195</v>
      </c>
      <c r="D1962" s="108">
        <v>0</v>
      </c>
      <c r="E1962" s="81" t="str">
        <f>VLOOKUP(B1962,Table1[[Codigo_servico]:[Subtotal_servico]],9,FALSE)</f>
        <v>M3</v>
      </c>
      <c r="F1962" s="109">
        <f>VLOOKUP(B1962,Table1[[Codigo_servico]:[Subtotal_servico]],11,FALSE)</f>
        <v>298.94111064154566</v>
      </c>
      <c r="G1962" s="106">
        <f t="shared" si="30"/>
        <v>0</v>
      </c>
    </row>
    <row r="1963" spans="2:7" hidden="1" x14ac:dyDescent="0.25">
      <c r="B1963" s="112">
        <v>130117</v>
      </c>
      <c r="C1963" t="s">
        <v>4196</v>
      </c>
      <c r="D1963" s="108">
        <v>0</v>
      </c>
      <c r="E1963" s="81" t="str">
        <f>VLOOKUP(B1963,Table1[[Codigo_servico]:[Subtotal_servico]],9,FALSE)</f>
        <v>M3</v>
      </c>
      <c r="F1963" s="109">
        <f>VLOOKUP(B1963,Table1[[Codigo_servico]:[Subtotal_servico]],11,FALSE)</f>
        <v>366.11382564154565</v>
      </c>
      <c r="G1963" s="106">
        <f t="shared" si="30"/>
        <v>0</v>
      </c>
    </row>
    <row r="1964" spans="2:7" hidden="1" x14ac:dyDescent="0.25">
      <c r="B1964" s="112">
        <v>130118</v>
      </c>
      <c r="C1964" t="s">
        <v>4197</v>
      </c>
      <c r="D1964" s="108">
        <v>0</v>
      </c>
      <c r="E1964" s="81" t="str">
        <f>VLOOKUP(B1964,Table1[[Codigo_servico]:[Subtotal_servico]],9,FALSE)</f>
        <v>M3</v>
      </c>
      <c r="F1964" s="109">
        <f>VLOOKUP(B1964,Table1[[Codigo_servico]:[Subtotal_servico]],11,FALSE)</f>
        <v>419.18111064154567</v>
      </c>
      <c r="G1964" s="106">
        <f t="shared" si="30"/>
        <v>0</v>
      </c>
    </row>
    <row r="1965" spans="2:7" hidden="1" x14ac:dyDescent="0.25">
      <c r="B1965" s="112">
        <v>130119</v>
      </c>
      <c r="C1965" t="s">
        <v>4198</v>
      </c>
      <c r="D1965" s="108">
        <v>0</v>
      </c>
      <c r="E1965" s="81" t="str">
        <f>VLOOKUP(B1965,Table1[[Codigo_servico]:[Subtotal_servico]],9,FALSE)</f>
        <v>M3</v>
      </c>
      <c r="F1965" s="109">
        <f>VLOOKUP(B1965,Table1[[Codigo_servico]:[Subtotal_servico]],11,FALSE)</f>
        <v>253.63497564154568</v>
      </c>
      <c r="G1965" s="106">
        <f t="shared" si="30"/>
        <v>0</v>
      </c>
    </row>
    <row r="1966" spans="2:7" hidden="1" x14ac:dyDescent="0.25">
      <c r="B1966" s="112">
        <v>130120</v>
      </c>
      <c r="C1966" t="s">
        <v>4199</v>
      </c>
      <c r="D1966" s="108">
        <v>0</v>
      </c>
      <c r="E1966" s="81" t="str">
        <f>VLOOKUP(B1966,Table1[[Codigo_servico]:[Subtotal_servico]],9,FALSE)</f>
        <v>M3</v>
      </c>
      <c r="F1966" s="109">
        <f>VLOOKUP(B1966,Table1[[Codigo_servico]:[Subtotal_servico]],11,FALSE)</f>
        <v>278.33885064154572</v>
      </c>
      <c r="G1966" s="106">
        <f t="shared" si="30"/>
        <v>0</v>
      </c>
    </row>
    <row r="1967" spans="2:7" hidden="1" x14ac:dyDescent="0.25">
      <c r="B1967" s="112">
        <v>130201</v>
      </c>
      <c r="C1967" t="s">
        <v>4200</v>
      </c>
      <c r="D1967" s="108">
        <v>0</v>
      </c>
      <c r="E1967" s="81" t="str">
        <f>VLOOKUP(B1967,Table1[[Codigo_servico]:[Subtotal_servico]],9,FALSE)</f>
        <v>M2</v>
      </c>
      <c r="F1967" s="109">
        <f>VLOOKUP(B1967,Table1[[Codigo_servico]:[Subtotal_servico]],11,FALSE)</f>
        <v>33.48456445249721</v>
      </c>
      <c r="G1967" s="106">
        <f t="shared" si="30"/>
        <v>0</v>
      </c>
    </row>
    <row r="1968" spans="2:7" hidden="1" x14ac:dyDescent="0.25">
      <c r="B1968" s="112">
        <v>130202</v>
      </c>
      <c r="C1968" t="s">
        <v>4201</v>
      </c>
      <c r="D1968" s="108">
        <v>0</v>
      </c>
      <c r="E1968" s="81" t="str">
        <f>VLOOKUP(B1968,Table1[[Codigo_servico]:[Subtotal_servico]],9,FALSE)</f>
        <v>M2</v>
      </c>
      <c r="F1968" s="109">
        <f>VLOOKUP(B1968,Table1[[Codigo_servico]:[Subtotal_servico]],11,FALSE)</f>
        <v>35.070648168920322</v>
      </c>
      <c r="G1968" s="106">
        <f t="shared" si="30"/>
        <v>0</v>
      </c>
    </row>
    <row r="1969" spans="2:7" hidden="1" x14ac:dyDescent="0.25">
      <c r="B1969" s="112">
        <v>130203</v>
      </c>
      <c r="C1969" t="s">
        <v>4202</v>
      </c>
      <c r="D1969" s="108">
        <v>0</v>
      </c>
      <c r="E1969" s="81" t="str">
        <f>VLOOKUP(B1969,Table1[[Codigo_servico]:[Subtotal_servico]],9,FALSE)</f>
        <v>M2</v>
      </c>
      <c r="F1969" s="109">
        <f>VLOOKUP(B1969,Table1[[Codigo_servico]:[Subtotal_servico]],11,FALSE)</f>
        <v>37.457338168920323</v>
      </c>
      <c r="G1969" s="106">
        <f t="shared" si="30"/>
        <v>0</v>
      </c>
    </row>
    <row r="1970" spans="2:7" hidden="1" x14ac:dyDescent="0.25">
      <c r="B1970" s="112">
        <v>130204</v>
      </c>
      <c r="C1970" t="s">
        <v>4203</v>
      </c>
      <c r="D1970" s="108">
        <v>0</v>
      </c>
      <c r="E1970" s="81" t="str">
        <f>VLOOKUP(B1970,Table1[[Codigo_servico]:[Subtotal_servico]],9,FALSE)</f>
        <v>M2</v>
      </c>
      <c r="F1970" s="109">
        <f>VLOOKUP(B1970,Table1[[Codigo_servico]:[Subtotal_servico]],11,FALSE)</f>
        <v>3.3513784270747657</v>
      </c>
      <c r="G1970" s="106">
        <f t="shared" si="30"/>
        <v>0</v>
      </c>
    </row>
    <row r="1971" spans="2:7" hidden="1" x14ac:dyDescent="0.25">
      <c r="B1971" s="112">
        <v>130205</v>
      </c>
      <c r="C1971" t="s">
        <v>4205</v>
      </c>
      <c r="D1971" s="108">
        <v>0</v>
      </c>
      <c r="E1971" s="81" t="str">
        <f>VLOOKUP(B1971,Table1[[Codigo_servico]:[Subtotal_servico]],9,FALSE)</f>
        <v>M2</v>
      </c>
      <c r="F1971" s="109">
        <f>VLOOKUP(B1971,Table1[[Codigo_servico]:[Subtotal_servico]],11,FALSE)</f>
        <v>65.736913614192815</v>
      </c>
      <c r="G1971" s="106">
        <f t="shared" si="30"/>
        <v>0</v>
      </c>
    </row>
    <row r="1972" spans="2:7" hidden="1" x14ac:dyDescent="0.25">
      <c r="B1972" s="112">
        <v>130206</v>
      </c>
      <c r="C1972" t="s">
        <v>4206</v>
      </c>
      <c r="D1972" s="108">
        <v>0</v>
      </c>
      <c r="E1972" s="81" t="str">
        <f>VLOOKUP(B1972,Table1[[Codigo_servico]:[Subtotal_servico]],9,FALSE)</f>
        <v>M2</v>
      </c>
      <c r="F1972" s="109">
        <f>VLOOKUP(B1972,Table1[[Codigo_servico]:[Subtotal_servico]],11,FALSE)</f>
        <v>32.006002168920325</v>
      </c>
      <c r="G1972" s="106">
        <f t="shared" si="30"/>
        <v>0</v>
      </c>
    </row>
    <row r="1973" spans="2:7" hidden="1" x14ac:dyDescent="0.25">
      <c r="B1973" s="112">
        <v>130207</v>
      </c>
      <c r="C1973" t="s">
        <v>4207</v>
      </c>
      <c r="D1973" s="108">
        <v>0</v>
      </c>
      <c r="E1973" s="81" t="str">
        <f>VLOOKUP(B1973,Table1[[Codigo_servico]:[Subtotal_servico]],9,FALSE)</f>
        <v>M2</v>
      </c>
      <c r="F1973" s="109">
        <f>VLOOKUP(B1973,Table1[[Codigo_servico]:[Subtotal_servico]],11,FALSE)</f>
        <v>72.996257580200989</v>
      </c>
      <c r="G1973" s="106">
        <f t="shared" si="30"/>
        <v>0</v>
      </c>
    </row>
    <row r="1974" spans="2:7" hidden="1" x14ac:dyDescent="0.25">
      <c r="B1974" s="112">
        <v>130208</v>
      </c>
      <c r="C1974" t="s">
        <v>4208</v>
      </c>
      <c r="D1974" s="108">
        <v>0</v>
      </c>
      <c r="E1974" s="81" t="str">
        <f>VLOOKUP(B1974,Table1[[Codigo_servico]:[Subtotal_servico]],9,FALSE)</f>
        <v>M2</v>
      </c>
      <c r="F1974" s="109">
        <f>VLOOKUP(B1974,Table1[[Codigo_servico]:[Subtotal_servico]],11,FALSE)</f>
        <v>75.152862436169059</v>
      </c>
      <c r="G1974" s="106">
        <f t="shared" si="30"/>
        <v>0</v>
      </c>
    </row>
    <row r="1975" spans="2:7" hidden="1" x14ac:dyDescent="0.25">
      <c r="B1975" s="112">
        <v>130209</v>
      </c>
      <c r="C1975" t="s">
        <v>4209</v>
      </c>
      <c r="D1975" s="108">
        <v>0</v>
      </c>
      <c r="E1975" s="81" t="str">
        <f>VLOOKUP(B1975,Table1[[Codigo_servico]:[Subtotal_servico]],9,FALSE)</f>
        <v>M2</v>
      </c>
      <c r="F1975" s="109">
        <f>VLOOKUP(B1975,Table1[[Codigo_servico]:[Subtotal_servico]],11,FALSE)</f>
        <v>32.960678168920325</v>
      </c>
      <c r="G1975" s="106">
        <f t="shared" si="30"/>
        <v>0</v>
      </c>
    </row>
    <row r="1976" spans="2:7" hidden="1" x14ac:dyDescent="0.25">
      <c r="B1976" s="112">
        <v>130210</v>
      </c>
      <c r="C1976" t="s">
        <v>4210</v>
      </c>
      <c r="D1976" s="108">
        <v>0</v>
      </c>
      <c r="E1976" s="81" t="str">
        <f>VLOOKUP(B1976,Table1[[Codigo_servico]:[Subtotal_servico]],9,FALSE)</f>
        <v>M2</v>
      </c>
      <c r="F1976" s="109">
        <f>VLOOKUP(B1976,Table1[[Codigo_servico]:[Subtotal_servico]],11,FALSE)</f>
        <v>29.788718452497214</v>
      </c>
      <c r="G1976" s="106">
        <f t="shared" si="30"/>
        <v>0</v>
      </c>
    </row>
    <row r="1977" spans="2:7" x14ac:dyDescent="0.25">
      <c r="B1977" s="112">
        <v>130211</v>
      </c>
      <c r="C1977" t="s">
        <v>4211</v>
      </c>
      <c r="D1977" s="108">
        <v>1100</v>
      </c>
      <c r="E1977" s="81" t="str">
        <f>VLOOKUP(B1977,Table1[[Codigo_servico]:[Subtotal_servico]],9,FALSE)</f>
        <v>M2</v>
      </c>
      <c r="F1977" s="109">
        <f>VLOOKUP(B1977,Table1[[Codigo_servico]:[Subtotal_servico]],11,FALSE)</f>
        <v>40.236216244393873</v>
      </c>
      <c r="G1977" s="106">
        <f t="shared" si="30"/>
        <v>44259.83786883326</v>
      </c>
    </row>
    <row r="1978" spans="2:7" hidden="1" x14ac:dyDescent="0.25">
      <c r="B1978" s="112">
        <v>130237</v>
      </c>
      <c r="C1978" t="s">
        <v>4212</v>
      </c>
      <c r="D1978" s="108">
        <v>0</v>
      </c>
      <c r="E1978" s="81" t="str">
        <f>VLOOKUP(B1978,Table1[[Codigo_servico]:[Subtotal_servico]],9,FALSE)</f>
        <v>M2</v>
      </c>
      <c r="F1978" s="109">
        <f>VLOOKUP(B1978,Table1[[Codigo_servico]:[Subtotal_servico]],11,FALSE)</f>
        <v>94.72903315654176</v>
      </c>
      <c r="G1978" s="106">
        <f t="shared" si="30"/>
        <v>0</v>
      </c>
    </row>
    <row r="1979" spans="2:7" x14ac:dyDescent="0.25">
      <c r="B1979" s="112">
        <v>130238</v>
      </c>
      <c r="C1979" t="s">
        <v>4213</v>
      </c>
      <c r="D1979" s="108">
        <v>100</v>
      </c>
      <c r="E1979" s="81" t="str">
        <f>VLOOKUP(B1979,Table1[[Codigo_servico]:[Subtotal_servico]],9,FALSE)</f>
        <v>M2</v>
      </c>
      <c r="F1979" s="109">
        <f>VLOOKUP(B1979,Table1[[Codigo_servico]:[Subtotal_servico]],11,FALSE)</f>
        <v>185.08168965699383</v>
      </c>
      <c r="G1979" s="106">
        <f t="shared" si="30"/>
        <v>18508.168965699384</v>
      </c>
    </row>
    <row r="1980" spans="2:7" hidden="1" x14ac:dyDescent="0.25">
      <c r="B1980" s="112">
        <v>130239</v>
      </c>
      <c r="C1980" t="s">
        <v>4214</v>
      </c>
      <c r="D1980" s="108">
        <v>0</v>
      </c>
      <c r="E1980" s="81" t="str">
        <f>VLOOKUP(B1980,Table1[[Codigo_servico]:[Subtotal_servico]],9,FALSE)</f>
        <v>M2</v>
      </c>
      <c r="F1980" s="109">
        <f>VLOOKUP(B1980,Table1[[Codigo_servico]:[Subtotal_servico]],11,FALSE)</f>
        <v>147.97697731592712</v>
      </c>
      <c r="G1980" s="106">
        <f t="shared" si="30"/>
        <v>0</v>
      </c>
    </row>
    <row r="1981" spans="2:7" hidden="1" x14ac:dyDescent="0.25">
      <c r="B1981" s="112">
        <v>130240</v>
      </c>
      <c r="C1981" t="s">
        <v>4215</v>
      </c>
      <c r="D1981" s="108">
        <v>0</v>
      </c>
      <c r="E1981" s="81" t="str">
        <f>VLOOKUP(B1981,Table1[[Codigo_servico]:[Subtotal_servico]],9,FALSE)</f>
        <v>M2</v>
      </c>
      <c r="F1981" s="109">
        <f>VLOOKUP(B1981,Table1[[Codigo_servico]:[Subtotal_servico]],11,FALSE)</f>
        <v>82.7982566569938</v>
      </c>
      <c r="G1981" s="106">
        <f t="shared" si="30"/>
        <v>0</v>
      </c>
    </row>
    <row r="1982" spans="2:7" hidden="1" x14ac:dyDescent="0.25">
      <c r="B1982" s="112">
        <v>130242</v>
      </c>
      <c r="C1982" t="s">
        <v>4216</v>
      </c>
      <c r="D1982" s="108">
        <v>0</v>
      </c>
      <c r="E1982" s="81" t="str">
        <f>VLOOKUP(B1982,Table1[[Codigo_servico]:[Subtotal_servico]],9,FALSE)</f>
        <v>M2</v>
      </c>
      <c r="F1982" s="109">
        <f>VLOOKUP(B1982,Table1[[Codigo_servico]:[Subtotal_servico]],11,FALSE)</f>
        <v>45.693544315927127</v>
      </c>
      <c r="G1982" s="106">
        <f t="shared" si="30"/>
        <v>0</v>
      </c>
    </row>
    <row r="1983" spans="2:7" hidden="1" x14ac:dyDescent="0.25">
      <c r="B1983" s="112">
        <v>130243</v>
      </c>
      <c r="C1983" t="s">
        <v>4217</v>
      </c>
      <c r="D1983" s="108">
        <v>0</v>
      </c>
      <c r="E1983" s="81" t="str">
        <f>VLOOKUP(B1983,Table1[[Codigo_servico]:[Subtotal_servico]],9,FALSE)</f>
        <v>M2</v>
      </c>
      <c r="F1983" s="109">
        <f>VLOOKUP(B1983,Table1[[Codigo_servico]:[Subtotal_servico]],11,FALSE)</f>
        <v>133.4419496000053</v>
      </c>
      <c r="G1983" s="106">
        <f t="shared" si="30"/>
        <v>0</v>
      </c>
    </row>
    <row r="1984" spans="2:7" hidden="1" x14ac:dyDescent="0.25">
      <c r="B1984" s="112">
        <v>130244</v>
      </c>
      <c r="C1984" t="s">
        <v>4218</v>
      </c>
      <c r="D1984" s="108">
        <v>0</v>
      </c>
      <c r="E1984" s="81" t="str">
        <f>VLOOKUP(B1984,Table1[[Codigo_servico]:[Subtotal_servico]],9,FALSE)</f>
        <v>M2</v>
      </c>
      <c r="F1984" s="109">
        <f>VLOOKUP(B1984,Table1[[Codigo_servico]:[Subtotal_servico]],11,FALSE)</f>
        <v>169.0662954516248</v>
      </c>
      <c r="G1984" s="106">
        <f t="shared" si="30"/>
        <v>0</v>
      </c>
    </row>
    <row r="1985" spans="2:7" hidden="1" x14ac:dyDescent="0.25">
      <c r="B1985" s="112">
        <v>130246</v>
      </c>
      <c r="C1985" t="s">
        <v>4219</v>
      </c>
      <c r="D1985" s="108">
        <v>0</v>
      </c>
      <c r="E1985" s="81" t="str">
        <f>VLOOKUP(B1985,Table1[[Codigo_servico]:[Subtotal_servico]],9,FALSE)</f>
        <v>M2</v>
      </c>
      <c r="F1985" s="109">
        <f>VLOOKUP(B1985,Table1[[Codigo_servico]:[Subtotal_servico]],11,FALSE)</f>
        <v>68.663610437981959</v>
      </c>
      <c r="G1985" s="106">
        <f t="shared" si="30"/>
        <v>0</v>
      </c>
    </row>
    <row r="1986" spans="2:7" hidden="1" x14ac:dyDescent="0.25">
      <c r="B1986" s="112">
        <v>130247</v>
      </c>
      <c r="C1986" t="s">
        <v>4220</v>
      </c>
      <c r="D1986" s="108">
        <v>0</v>
      </c>
      <c r="E1986" s="81" t="str">
        <f>VLOOKUP(B1986,Table1[[Codigo_servico]:[Subtotal_servico]],9,FALSE)</f>
        <v>M2</v>
      </c>
      <c r="F1986" s="109">
        <f>VLOOKUP(B1986,Table1[[Codigo_servico]:[Subtotal_servico]],11,FALSE)</f>
        <v>104.20262055449382</v>
      </c>
      <c r="G1986" s="106">
        <f t="shared" si="30"/>
        <v>0</v>
      </c>
    </row>
    <row r="1987" spans="2:7" hidden="1" x14ac:dyDescent="0.25">
      <c r="B1987" s="112">
        <v>130254</v>
      </c>
      <c r="C1987" t="s">
        <v>4221</v>
      </c>
      <c r="D1987" s="108">
        <v>0</v>
      </c>
      <c r="E1987" s="81" t="str">
        <f>VLOOKUP(B1987,Table1[[Codigo_servico]:[Subtotal_servico]],9,FALSE)</f>
        <v>M2</v>
      </c>
      <c r="F1987" s="109">
        <f>VLOOKUP(B1987,Table1[[Codigo_servico]:[Subtotal_servico]],11,FALSE)</f>
        <v>118.78241333130994</v>
      </c>
      <c r="G1987" s="106">
        <f t="shared" si="30"/>
        <v>0</v>
      </c>
    </row>
    <row r="1988" spans="2:7" hidden="1" x14ac:dyDescent="0.25">
      <c r="B1988" s="112">
        <v>130256</v>
      </c>
      <c r="C1988" t="s">
        <v>4222</v>
      </c>
      <c r="D1988" s="108">
        <v>0</v>
      </c>
      <c r="E1988" s="81" t="str">
        <f>VLOOKUP(B1988,Table1[[Codigo_servico]:[Subtotal_servico]],9,FALSE)</f>
        <v>M2</v>
      </c>
      <c r="F1988" s="109">
        <f>VLOOKUP(B1988,Table1[[Codigo_servico]:[Subtotal_servico]],11,FALSE)</f>
        <v>121.40050531592713</v>
      </c>
      <c r="G1988" s="106">
        <f t="shared" si="30"/>
        <v>0</v>
      </c>
    </row>
    <row r="1989" spans="2:7" hidden="1" x14ac:dyDescent="0.25">
      <c r="B1989" s="112">
        <v>130258</v>
      </c>
      <c r="C1989" t="s">
        <v>4223</v>
      </c>
      <c r="D1989" s="108">
        <v>0</v>
      </c>
      <c r="E1989" s="81" t="str">
        <f>VLOOKUP(B1989,Table1[[Codigo_servico]:[Subtotal_servico]],9,FALSE)</f>
        <v>M2</v>
      </c>
      <c r="F1989" s="109">
        <f>VLOOKUP(B1989,Table1[[Codigo_servico]:[Subtotal_servico]],11,FALSE)</f>
        <v>251.91854722305141</v>
      </c>
      <c r="G1989" s="106">
        <f t="shared" si="30"/>
        <v>0</v>
      </c>
    </row>
    <row r="1990" spans="2:7" hidden="1" x14ac:dyDescent="0.25">
      <c r="B1990" s="112">
        <v>130260</v>
      </c>
      <c r="C1990" t="s">
        <v>4224</v>
      </c>
      <c r="D1990" s="108">
        <v>0</v>
      </c>
      <c r="E1990" s="81" t="str">
        <f>VLOOKUP(B1990,Table1[[Codigo_servico]:[Subtotal_servico]],9,FALSE)</f>
        <v>M2</v>
      </c>
      <c r="F1990" s="109">
        <f>VLOOKUP(B1990,Table1[[Codigo_servico]:[Subtotal_servico]],11,FALSE)</f>
        <v>289.3119672230514</v>
      </c>
      <c r="G1990" s="106">
        <f t="shared" si="30"/>
        <v>0</v>
      </c>
    </row>
    <row r="1991" spans="2:7" hidden="1" x14ac:dyDescent="0.25">
      <c r="B1991" s="112">
        <v>130262</v>
      </c>
      <c r="C1991" t="s">
        <v>4225</v>
      </c>
      <c r="D1991" s="108">
        <v>0</v>
      </c>
      <c r="E1991" s="81" t="str">
        <f>VLOOKUP(B1991,Table1[[Codigo_servico]:[Subtotal_servico]],9,FALSE)</f>
        <v>M2</v>
      </c>
      <c r="F1991" s="109">
        <f>VLOOKUP(B1991,Table1[[Codigo_servico]:[Subtotal_servico]],11,FALSE)</f>
        <v>257.71442222305137</v>
      </c>
      <c r="G1991" s="106">
        <f t="shared" si="30"/>
        <v>0</v>
      </c>
    </row>
    <row r="1992" spans="2:7" hidden="1" x14ac:dyDescent="0.25">
      <c r="B1992" s="112">
        <v>130264</v>
      </c>
      <c r="C1992" t="s">
        <v>4226</v>
      </c>
      <c r="D1992" s="108">
        <v>0</v>
      </c>
      <c r="E1992" s="81" t="str">
        <f>VLOOKUP(B1992,Table1[[Codigo_servico]:[Subtotal_servico]],9,FALSE)</f>
        <v>M2</v>
      </c>
      <c r="F1992" s="109">
        <f>VLOOKUP(B1992,Table1[[Codigo_servico]:[Subtotal_servico]],11,FALSE)</f>
        <v>52.033697223051384</v>
      </c>
      <c r="G1992" s="106">
        <f t="shared" si="30"/>
        <v>0</v>
      </c>
    </row>
    <row r="1993" spans="2:7" hidden="1" x14ac:dyDescent="0.25">
      <c r="B1993" s="112">
        <v>130270</v>
      </c>
      <c r="C1993" t="s">
        <v>4227</v>
      </c>
      <c r="D1993" s="108">
        <v>0</v>
      </c>
      <c r="E1993" s="81" t="str">
        <f>VLOOKUP(B1993,Table1[[Codigo_servico]:[Subtotal_servico]],9,FALSE)</f>
        <v>M2</v>
      </c>
      <c r="F1993" s="109">
        <f>VLOOKUP(B1993,Table1[[Codigo_servico]:[Subtotal_servico]],11,FALSE)</f>
        <v>116.51515274479283</v>
      </c>
      <c r="G1993" s="106">
        <f t="shared" si="30"/>
        <v>0</v>
      </c>
    </row>
    <row r="1994" spans="2:7" hidden="1" x14ac:dyDescent="0.25">
      <c r="B1994" s="112">
        <v>130271</v>
      </c>
      <c r="C1994" t="s">
        <v>4228</v>
      </c>
      <c r="D1994" s="108">
        <v>0</v>
      </c>
      <c r="E1994" s="81" t="str">
        <f>VLOOKUP(B1994,Table1[[Codigo_servico]:[Subtotal_servico]],9,FALSE)</f>
        <v>M</v>
      </c>
      <c r="F1994" s="109">
        <f>VLOOKUP(B1994,Table1[[Codigo_servico]:[Subtotal_servico]],11,FALSE)</f>
        <v>80.936931911718929</v>
      </c>
      <c r="G1994" s="106">
        <f t="shared" si="30"/>
        <v>0</v>
      </c>
    </row>
    <row r="1995" spans="2:7" hidden="1" x14ac:dyDescent="0.25">
      <c r="B1995" s="112">
        <v>130276</v>
      </c>
      <c r="C1995" t="s">
        <v>4229</v>
      </c>
      <c r="D1995" s="108">
        <v>0</v>
      </c>
      <c r="E1995" s="81" t="str">
        <f>VLOOKUP(B1995,Table1[[Codigo_servico]:[Subtotal_servico]],9,FALSE)</f>
        <v>M2</v>
      </c>
      <c r="F1995" s="109">
        <f>VLOOKUP(B1995,Table1[[Codigo_servico]:[Subtotal_servico]],11,FALSE)</f>
        <v>214.76646356064617</v>
      </c>
      <c r="G1995" s="106">
        <f t="shared" si="30"/>
        <v>0</v>
      </c>
    </row>
    <row r="1996" spans="2:7" hidden="1" x14ac:dyDescent="0.25">
      <c r="B1996" s="112">
        <v>130278</v>
      </c>
      <c r="C1996" t="s">
        <v>4230</v>
      </c>
      <c r="D1996" s="108">
        <v>0</v>
      </c>
      <c r="E1996" s="81" t="str">
        <f>VLOOKUP(B1996,Table1[[Codigo_servico]:[Subtotal_servico]],9,FALSE)</f>
        <v>M2</v>
      </c>
      <c r="F1996" s="109">
        <f>VLOOKUP(B1996,Table1[[Codigo_servico]:[Subtotal_servico]],11,FALSE)</f>
        <v>106.7671089839221</v>
      </c>
      <c r="G1996" s="106">
        <f t="shared" si="30"/>
        <v>0</v>
      </c>
    </row>
    <row r="1997" spans="2:7" hidden="1" x14ac:dyDescent="0.25">
      <c r="B1997" s="112">
        <v>130287</v>
      </c>
      <c r="C1997" t="s">
        <v>4231</v>
      </c>
      <c r="D1997" s="108">
        <v>0</v>
      </c>
      <c r="E1997" s="81" t="str">
        <f>VLOOKUP(B1997,Table1[[Codigo_servico]:[Subtotal_servico]],9,FALSE)</f>
        <v>M2</v>
      </c>
      <c r="F1997" s="109">
        <f>VLOOKUP(B1997,Table1[[Codigo_servico]:[Subtotal_servico]],11,FALSE)</f>
        <v>50.470025530123316</v>
      </c>
      <c r="G1997" s="106">
        <f t="shared" si="30"/>
        <v>0</v>
      </c>
    </row>
    <row r="1998" spans="2:7" hidden="1" x14ac:dyDescent="0.25">
      <c r="B1998" s="112">
        <v>130288</v>
      </c>
      <c r="C1998" t="s">
        <v>4232</v>
      </c>
      <c r="D1998" s="108">
        <v>0</v>
      </c>
      <c r="E1998" s="81" t="str">
        <f>VLOOKUP(B1998,Table1[[Codigo_servico]:[Subtotal_servico]],9,FALSE)</f>
        <v>M2</v>
      </c>
      <c r="F1998" s="109">
        <f>VLOOKUP(B1998,Table1[[Codigo_servico]:[Subtotal_servico]],11,FALSE)</f>
        <v>74.396795530123313</v>
      </c>
      <c r="G1998" s="106">
        <f t="shared" si="30"/>
        <v>0</v>
      </c>
    </row>
    <row r="1999" spans="2:7" hidden="1" x14ac:dyDescent="0.25">
      <c r="B1999" s="112">
        <v>130290</v>
      </c>
      <c r="C1999" t="s">
        <v>4233</v>
      </c>
      <c r="D1999" s="108">
        <v>0</v>
      </c>
      <c r="E1999" s="81" t="str">
        <f>VLOOKUP(B1999,Table1[[Codigo_servico]:[Subtotal_servico]],9,FALSE)</f>
        <v>M2</v>
      </c>
      <c r="F1999" s="109">
        <f>VLOOKUP(B1999,Table1[[Codigo_servico]:[Subtotal_servico]],11,FALSE)</f>
        <v>67.851071923108023</v>
      </c>
      <c r="G1999" s="106">
        <f t="shared" si="30"/>
        <v>0</v>
      </c>
    </row>
    <row r="2000" spans="2:7" hidden="1" x14ac:dyDescent="0.25">
      <c r="B2000" s="112">
        <v>130291</v>
      </c>
      <c r="C2000" t="s">
        <v>4234</v>
      </c>
      <c r="D2000" s="108">
        <v>0</v>
      </c>
      <c r="E2000" s="81" t="str">
        <f>VLOOKUP(B2000,Table1[[Codigo_servico]:[Subtotal_servico]],9,FALSE)</f>
        <v>M2</v>
      </c>
      <c r="F2000" s="109">
        <f>VLOOKUP(B2000,Table1[[Codigo_servico]:[Subtotal_servico]],11,FALSE)</f>
        <v>53.889326923108008</v>
      </c>
      <c r="G2000" s="106">
        <f t="shared" si="30"/>
        <v>0</v>
      </c>
    </row>
    <row r="2001" spans="2:7" hidden="1" x14ac:dyDescent="0.25">
      <c r="B2001" s="112">
        <v>130292</v>
      </c>
      <c r="C2001" t="s">
        <v>4235</v>
      </c>
      <c r="D2001" s="108">
        <v>0</v>
      </c>
      <c r="E2001" s="81" t="str">
        <f>VLOOKUP(B2001,Table1[[Codigo_servico]:[Subtotal_servico]],9,FALSE)</f>
        <v>M2</v>
      </c>
      <c r="F2001" s="109">
        <f>VLOOKUP(B2001,Table1[[Codigo_servico]:[Subtotal_servico]],11,FALSE)</f>
        <v>99.238500284456762</v>
      </c>
      <c r="G2001" s="106">
        <f t="shared" si="30"/>
        <v>0</v>
      </c>
    </row>
    <row r="2002" spans="2:7" hidden="1" x14ac:dyDescent="0.25">
      <c r="B2002" s="112">
        <v>130293</v>
      </c>
      <c r="C2002" t="s">
        <v>4236</v>
      </c>
      <c r="D2002" s="108">
        <v>0</v>
      </c>
      <c r="E2002" s="81" t="str">
        <f>VLOOKUP(B2002,Table1[[Codigo_servico]:[Subtotal_servico]],9,FALSE)</f>
        <v>M2</v>
      </c>
      <c r="F2002" s="109">
        <f>VLOOKUP(B2002,Table1[[Codigo_servico]:[Subtotal_servico]],11,FALSE)</f>
        <v>98.102610284456759</v>
      </c>
      <c r="G2002" s="106">
        <f t="shared" si="30"/>
        <v>0</v>
      </c>
    </row>
    <row r="2003" spans="2:7" hidden="1" x14ac:dyDescent="0.25">
      <c r="B2003" s="112">
        <v>130296</v>
      </c>
      <c r="C2003" t="s">
        <v>4237</v>
      </c>
      <c r="D2003" s="108">
        <v>0</v>
      </c>
      <c r="E2003" s="81" t="str">
        <f>VLOOKUP(B2003,Table1[[Codigo_servico]:[Subtotal_servico]],9,FALSE)</f>
        <v>M2</v>
      </c>
      <c r="F2003" s="109">
        <f>VLOOKUP(B2003,Table1[[Codigo_servico]:[Subtotal_servico]],11,FALSE)</f>
        <v>142.47849441295955</v>
      </c>
      <c r="G2003" s="106">
        <f t="shared" ref="G2003:G2066" si="31">D2003*F2003</f>
        <v>0</v>
      </c>
    </row>
    <row r="2004" spans="2:7" hidden="1" x14ac:dyDescent="0.25">
      <c r="B2004" s="112">
        <v>130297</v>
      </c>
      <c r="C2004" t="s">
        <v>4238</v>
      </c>
      <c r="D2004" s="108">
        <v>0</v>
      </c>
      <c r="E2004" s="81" t="str">
        <f>VLOOKUP(B2004,Table1[[Codigo_servico]:[Subtotal_servico]],9,FALSE)</f>
        <v>M2</v>
      </c>
      <c r="F2004" s="109">
        <f>VLOOKUP(B2004,Table1[[Codigo_servico]:[Subtotal_servico]],11,FALSE)</f>
        <v>138.41797788102176</v>
      </c>
      <c r="G2004" s="106">
        <f t="shared" si="31"/>
        <v>0</v>
      </c>
    </row>
    <row r="2005" spans="2:7" hidden="1" x14ac:dyDescent="0.25">
      <c r="B2005" s="112">
        <v>130298</v>
      </c>
      <c r="C2005" t="s">
        <v>4239</v>
      </c>
      <c r="D2005" s="108">
        <v>0</v>
      </c>
      <c r="E2005" s="81" t="str">
        <f>VLOOKUP(B2005,Table1[[Codigo_servico]:[Subtotal_servico]],9,FALSE)</f>
        <v>M2</v>
      </c>
      <c r="F2005" s="109">
        <f>VLOOKUP(B2005,Table1[[Codigo_servico]:[Subtotal_servico]],11,FALSE)</f>
        <v>124.60929297264022</v>
      </c>
      <c r="G2005" s="106">
        <f t="shared" si="31"/>
        <v>0</v>
      </c>
    </row>
    <row r="2006" spans="2:7" hidden="1" x14ac:dyDescent="0.25">
      <c r="B2006" s="112">
        <v>130302</v>
      </c>
      <c r="C2006" t="s">
        <v>4240</v>
      </c>
      <c r="D2006" s="108">
        <v>0</v>
      </c>
      <c r="E2006" s="81" t="str">
        <f>VLOOKUP(B2006,Table1[[Codigo_servico]:[Subtotal_servico]],9,FALSE)</f>
        <v>M</v>
      </c>
      <c r="F2006" s="109">
        <f>VLOOKUP(B2006,Table1[[Codigo_servico]:[Subtotal_servico]],11,FALSE)</f>
        <v>6.5082238830040859</v>
      </c>
      <c r="G2006" s="106">
        <f t="shared" si="31"/>
        <v>0</v>
      </c>
    </row>
    <row r="2007" spans="2:7" hidden="1" x14ac:dyDescent="0.25">
      <c r="B2007" s="112">
        <v>130304</v>
      </c>
      <c r="C2007" t="s">
        <v>730</v>
      </c>
      <c r="D2007" s="108">
        <v>0</v>
      </c>
      <c r="E2007" s="81" t="str">
        <f>VLOOKUP(B2007,Table1[[Codigo_servico]:[Subtotal_servico]],9,FALSE)</f>
        <v>M</v>
      </c>
      <c r="F2007" s="109">
        <f>VLOOKUP(B2007,Table1[[Codigo_servico]:[Subtotal_servico]],11,FALSE)</f>
        <v>40.889563122373907</v>
      </c>
      <c r="G2007" s="106">
        <f t="shared" si="31"/>
        <v>0</v>
      </c>
    </row>
    <row r="2008" spans="2:7" hidden="1" x14ac:dyDescent="0.25">
      <c r="B2008" s="112">
        <v>130305</v>
      </c>
      <c r="C2008" t="s">
        <v>4241</v>
      </c>
      <c r="D2008" s="108">
        <v>0</v>
      </c>
      <c r="E2008" s="81" t="str">
        <f>VLOOKUP(B2008,Table1[[Codigo_servico]:[Subtotal_servico]],9,FALSE)</f>
        <v>M</v>
      </c>
      <c r="F2008" s="109">
        <f>VLOOKUP(B2008,Table1[[Codigo_servico]:[Subtotal_servico]],11,FALSE)</f>
        <v>35.264863122373903</v>
      </c>
      <c r="G2008" s="106">
        <f t="shared" si="31"/>
        <v>0</v>
      </c>
    </row>
    <row r="2009" spans="2:7" hidden="1" x14ac:dyDescent="0.25">
      <c r="B2009" s="112">
        <v>130307</v>
      </c>
      <c r="C2009" t="s">
        <v>4242</v>
      </c>
      <c r="D2009" s="108">
        <v>0</v>
      </c>
      <c r="E2009" s="81" t="str">
        <f>VLOOKUP(B2009,Table1[[Codigo_servico]:[Subtotal_servico]],9,FALSE)</f>
        <v>M</v>
      </c>
      <c r="F2009" s="109">
        <f>VLOOKUP(B2009,Table1[[Codigo_servico]:[Subtotal_servico]],11,FALSE)</f>
        <v>36.8855471223739</v>
      </c>
      <c r="G2009" s="106">
        <f t="shared" si="31"/>
        <v>0</v>
      </c>
    </row>
    <row r="2010" spans="2:7" hidden="1" x14ac:dyDescent="0.25">
      <c r="B2010" s="112">
        <v>130309</v>
      </c>
      <c r="C2010" t="s">
        <v>4243</v>
      </c>
      <c r="D2010" s="108">
        <v>0</v>
      </c>
      <c r="E2010" s="81" t="str">
        <f>VLOOKUP(B2010,Table1[[Codigo_servico]:[Subtotal_servico]],9,FALSE)</f>
        <v>M</v>
      </c>
      <c r="F2010" s="109">
        <f>VLOOKUP(B2010,Table1[[Codigo_servico]:[Subtotal_servico]],11,FALSE)</f>
        <v>8.0193070420700856</v>
      </c>
      <c r="G2010" s="106">
        <f t="shared" si="31"/>
        <v>0</v>
      </c>
    </row>
    <row r="2011" spans="2:7" hidden="1" x14ac:dyDescent="0.25">
      <c r="B2011" s="112">
        <v>130327</v>
      </c>
      <c r="C2011" t="s">
        <v>4244</v>
      </c>
      <c r="D2011" s="108">
        <v>0</v>
      </c>
      <c r="E2011" s="81" t="str">
        <f>VLOOKUP(B2011,Table1[[Codigo_servico]:[Subtotal_servico]],9,FALSE)</f>
        <v>M</v>
      </c>
      <c r="F2011" s="109">
        <f>VLOOKUP(B2011,Table1[[Codigo_servico]:[Subtotal_servico]],11,FALSE)</f>
        <v>23.099083391944117</v>
      </c>
      <c r="G2011" s="106">
        <f t="shared" si="31"/>
        <v>0</v>
      </c>
    </row>
    <row r="2012" spans="2:7" hidden="1" x14ac:dyDescent="0.25">
      <c r="B2012" s="112">
        <v>130331</v>
      </c>
      <c r="C2012" t="s">
        <v>4245</v>
      </c>
      <c r="D2012" s="108">
        <v>0</v>
      </c>
      <c r="E2012" s="81" t="str">
        <f>VLOOKUP(B2012,Table1[[Codigo_servico]:[Subtotal_servico]],9,FALSE)</f>
        <v>M</v>
      </c>
      <c r="F2012" s="109">
        <f>VLOOKUP(B2012,Table1[[Codigo_servico]:[Subtotal_servico]],11,FALSE)</f>
        <v>18.101290810272165</v>
      </c>
      <c r="G2012" s="106">
        <f t="shared" si="31"/>
        <v>0</v>
      </c>
    </row>
    <row r="2013" spans="2:7" hidden="1" x14ac:dyDescent="0.25">
      <c r="B2013" s="112">
        <v>130335</v>
      </c>
      <c r="C2013" t="s">
        <v>4246</v>
      </c>
      <c r="D2013" s="108">
        <v>0</v>
      </c>
      <c r="E2013" s="81" t="str">
        <f>VLOOKUP(B2013,Table1[[Codigo_servico]:[Subtotal_servico]],9,FALSE)</f>
        <v>M</v>
      </c>
      <c r="F2013" s="109">
        <f>VLOOKUP(B2013,Table1[[Codigo_servico]:[Subtotal_servico]],11,FALSE)</f>
        <v>17.752366446862169</v>
      </c>
      <c r="G2013" s="106">
        <f t="shared" si="31"/>
        <v>0</v>
      </c>
    </row>
    <row r="2014" spans="2:7" hidden="1" x14ac:dyDescent="0.25">
      <c r="B2014" s="112">
        <v>130336</v>
      </c>
      <c r="C2014" t="s">
        <v>4247</v>
      </c>
      <c r="D2014" s="108">
        <v>0</v>
      </c>
      <c r="E2014" s="81" t="str">
        <f>VLOOKUP(B2014,Table1[[Codigo_servico]:[Subtotal_servico]],9,FALSE)</f>
        <v>M</v>
      </c>
      <c r="F2014" s="109">
        <f>VLOOKUP(B2014,Table1[[Codigo_servico]:[Subtotal_servico]],11,FALSE)</f>
        <v>53.720210240319311</v>
      </c>
      <c r="G2014" s="106">
        <f t="shared" si="31"/>
        <v>0</v>
      </c>
    </row>
    <row r="2015" spans="2:7" hidden="1" x14ac:dyDescent="0.25">
      <c r="B2015" s="112">
        <v>130340</v>
      </c>
      <c r="C2015" t="s">
        <v>4248</v>
      </c>
      <c r="D2015" s="108">
        <v>0</v>
      </c>
      <c r="E2015" s="81" t="str">
        <f>VLOOKUP(B2015,Table1[[Codigo_servico]:[Subtotal_servico]],9,FALSE)</f>
        <v>M</v>
      </c>
      <c r="F2015" s="109">
        <f>VLOOKUP(B2015,Table1[[Codigo_servico]:[Subtotal_servico]],11,FALSE)</f>
        <v>10.450633639671164</v>
      </c>
      <c r="G2015" s="106">
        <f t="shared" si="31"/>
        <v>0</v>
      </c>
    </row>
    <row r="2016" spans="2:7" hidden="1" x14ac:dyDescent="0.25">
      <c r="B2016" s="112">
        <v>130365</v>
      </c>
      <c r="C2016" t="s">
        <v>4249</v>
      </c>
      <c r="D2016" s="108">
        <v>0</v>
      </c>
      <c r="E2016" s="81" t="str">
        <f>VLOOKUP(B2016,Table1[[Codigo_servico]:[Subtotal_servico]],9,FALSE)</f>
        <v>M</v>
      </c>
      <c r="F2016" s="109">
        <f>VLOOKUP(B2016,Table1[[Codigo_servico]:[Subtotal_servico]],11,FALSE)</f>
        <v>26.920117612246628</v>
      </c>
      <c r="G2016" s="106">
        <f t="shared" si="31"/>
        <v>0</v>
      </c>
    </row>
    <row r="2017" spans="2:7" hidden="1" x14ac:dyDescent="0.25">
      <c r="B2017" s="112">
        <v>130367</v>
      </c>
      <c r="C2017" t="s">
        <v>4250</v>
      </c>
      <c r="D2017" s="108">
        <v>0</v>
      </c>
      <c r="E2017" s="81" t="str">
        <f>VLOOKUP(B2017,Table1[[Codigo_servico]:[Subtotal_servico]],9,FALSE)</f>
        <v>M</v>
      </c>
      <c r="F2017" s="109">
        <f>VLOOKUP(B2017,Table1[[Codigo_servico]:[Subtotal_servico]],11,FALSE)</f>
        <v>51.734469252793701</v>
      </c>
      <c r="G2017" s="106">
        <f t="shared" si="31"/>
        <v>0</v>
      </c>
    </row>
    <row r="2018" spans="2:7" hidden="1" x14ac:dyDescent="0.25">
      <c r="B2018" s="112">
        <v>130369</v>
      </c>
      <c r="C2018" t="s">
        <v>4251</v>
      </c>
      <c r="D2018" s="108">
        <v>0</v>
      </c>
      <c r="E2018" s="81" t="str">
        <f>VLOOKUP(B2018,Table1[[Codigo_servico]:[Subtotal_servico]],9,FALSE)</f>
        <v>M</v>
      </c>
      <c r="F2018" s="109">
        <f>VLOOKUP(B2018,Table1[[Codigo_servico]:[Subtotal_servico]],11,FALSE)</f>
        <v>51.722769252793704</v>
      </c>
      <c r="G2018" s="106">
        <f t="shared" si="31"/>
        <v>0</v>
      </c>
    </row>
    <row r="2019" spans="2:7" hidden="1" x14ac:dyDescent="0.25">
      <c r="B2019" s="112">
        <v>130385</v>
      </c>
      <c r="C2019" t="s">
        <v>4252</v>
      </c>
      <c r="D2019" s="108">
        <v>0</v>
      </c>
      <c r="E2019" s="81" t="str">
        <f>VLOOKUP(B2019,Table1[[Codigo_servico]:[Subtotal_servico]],9,FALSE)</f>
        <v>M</v>
      </c>
      <c r="F2019" s="109">
        <f>VLOOKUP(B2019,Table1[[Codigo_servico]:[Subtotal_servico]],11,FALSE)</f>
        <v>44.625761469957801</v>
      </c>
      <c r="G2019" s="106">
        <f t="shared" si="31"/>
        <v>0</v>
      </c>
    </row>
    <row r="2020" spans="2:7" hidden="1" x14ac:dyDescent="0.25">
      <c r="B2020" s="112">
        <v>130387</v>
      </c>
      <c r="C2020" t="s">
        <v>4253</v>
      </c>
      <c r="D2020" s="108">
        <v>0</v>
      </c>
      <c r="E2020" s="81" t="str">
        <f>VLOOKUP(B2020,Table1[[Codigo_servico]:[Subtotal_servico]],9,FALSE)</f>
        <v>M</v>
      </c>
      <c r="F2020" s="109">
        <f>VLOOKUP(B2020,Table1[[Codigo_servico]:[Subtotal_servico]],11,FALSE)</f>
        <v>58.514826265280924</v>
      </c>
      <c r="G2020" s="106">
        <f t="shared" si="31"/>
        <v>0</v>
      </c>
    </row>
    <row r="2021" spans="2:7" hidden="1" x14ac:dyDescent="0.25">
      <c r="B2021" s="112">
        <v>130394</v>
      </c>
      <c r="C2021" t="s">
        <v>4254</v>
      </c>
      <c r="D2021" s="108">
        <v>0</v>
      </c>
      <c r="E2021" s="81" t="str">
        <f>VLOOKUP(B2021,Table1[[Codigo_servico]:[Subtotal_servico]],9,FALSE)</f>
        <v>M</v>
      </c>
      <c r="F2021" s="109">
        <f>VLOOKUP(B2021,Table1[[Codigo_servico]:[Subtotal_servico]],11,FALSE)</f>
        <v>9.7108755437694505</v>
      </c>
      <c r="G2021" s="106">
        <f t="shared" si="31"/>
        <v>0</v>
      </c>
    </row>
    <row r="2022" spans="2:7" hidden="1" x14ac:dyDescent="0.25">
      <c r="B2022" s="112">
        <v>130395</v>
      </c>
      <c r="C2022" t="s">
        <v>4255</v>
      </c>
      <c r="D2022" s="108">
        <v>0</v>
      </c>
      <c r="E2022" s="81" t="str">
        <f>VLOOKUP(B2022,Table1[[Codigo_servico]:[Subtotal_servico]],9,FALSE)</f>
        <v>M</v>
      </c>
      <c r="F2022" s="109">
        <f>VLOOKUP(B2022,Table1[[Codigo_servico]:[Subtotal_servico]],11,FALSE)</f>
        <v>34.047830351884727</v>
      </c>
      <c r="G2022" s="106">
        <f t="shared" si="31"/>
        <v>0</v>
      </c>
    </row>
    <row r="2023" spans="2:7" hidden="1" x14ac:dyDescent="0.25">
      <c r="B2023" s="112">
        <v>130396</v>
      </c>
      <c r="C2023" t="s">
        <v>4256</v>
      </c>
      <c r="D2023" s="108">
        <v>0</v>
      </c>
      <c r="E2023" s="81" t="str">
        <f>VLOOKUP(B2023,Table1[[Codigo_servico]:[Subtotal_servico]],9,FALSE)</f>
        <v>M</v>
      </c>
      <c r="F2023" s="109">
        <f>VLOOKUP(B2023,Table1[[Codigo_servico]:[Subtotal_servico]],11,FALSE)</f>
        <v>118.72381215818297</v>
      </c>
      <c r="G2023" s="106">
        <f t="shared" si="31"/>
        <v>0</v>
      </c>
    </row>
    <row r="2024" spans="2:7" hidden="1" x14ac:dyDescent="0.25">
      <c r="B2024" s="112">
        <v>130397</v>
      </c>
      <c r="C2024" t="s">
        <v>4257</v>
      </c>
      <c r="D2024" s="108">
        <v>0</v>
      </c>
      <c r="E2024" s="81" t="str">
        <f>VLOOKUP(B2024,Table1[[Codigo_servico]:[Subtotal_servico]],9,FALSE)</f>
        <v>M</v>
      </c>
      <c r="F2024" s="109">
        <f>VLOOKUP(B2024,Table1[[Codigo_servico]:[Subtotal_servico]],11,FALSE)</f>
        <v>117.56050971881096</v>
      </c>
      <c r="G2024" s="106">
        <f t="shared" si="31"/>
        <v>0</v>
      </c>
    </row>
    <row r="2025" spans="2:7" hidden="1" x14ac:dyDescent="0.25">
      <c r="B2025" s="112">
        <v>130405</v>
      </c>
      <c r="C2025" t="s">
        <v>4258</v>
      </c>
      <c r="D2025" s="108">
        <v>0</v>
      </c>
      <c r="E2025" s="81" t="str">
        <f>VLOOKUP(B2025,Table1[[Codigo_servico]:[Subtotal_servico]],9,FALSE)</f>
        <v>M</v>
      </c>
      <c r="F2025" s="109">
        <f>VLOOKUP(B2025,Table1[[Codigo_servico]:[Subtotal_servico]],11,FALSE)</f>
        <v>51.479295164140169</v>
      </c>
      <c r="G2025" s="106">
        <f t="shared" si="31"/>
        <v>0</v>
      </c>
    </row>
    <row r="2026" spans="2:7" hidden="1" x14ac:dyDescent="0.25">
      <c r="B2026" s="112">
        <v>135001</v>
      </c>
      <c r="C2026" t="s">
        <v>4259</v>
      </c>
      <c r="D2026" s="108">
        <v>0</v>
      </c>
      <c r="E2026" s="81" t="str">
        <f>VLOOKUP(B2026,Table1[[Codigo_servico]:[Subtotal_servico]],9,FALSE)</f>
        <v>M3</v>
      </c>
      <c r="F2026" s="109">
        <f>VLOOKUP(B2026,Table1[[Codigo_servico]:[Subtotal_servico]],11,FALSE)</f>
        <v>184.78149865851469</v>
      </c>
      <c r="G2026" s="106">
        <f t="shared" si="31"/>
        <v>0</v>
      </c>
    </row>
    <row r="2027" spans="2:7" hidden="1" x14ac:dyDescent="0.25">
      <c r="B2027" s="112">
        <v>135005</v>
      </c>
      <c r="C2027" t="s">
        <v>4260</v>
      </c>
      <c r="D2027" s="108">
        <v>0</v>
      </c>
      <c r="E2027" s="81" t="str">
        <f>VLOOKUP(B2027,Table1[[Codigo_servico]:[Subtotal_servico]],9,FALSE)</f>
        <v>M2</v>
      </c>
      <c r="F2027" s="109">
        <f>VLOOKUP(B2027,Table1[[Codigo_servico]:[Subtotal_servico]],11,FALSE)</f>
        <v>21.320942152905541</v>
      </c>
      <c r="G2027" s="106">
        <f t="shared" si="31"/>
        <v>0</v>
      </c>
    </row>
    <row r="2028" spans="2:7" hidden="1" x14ac:dyDescent="0.25">
      <c r="B2028" s="112">
        <v>135010</v>
      </c>
      <c r="C2028" t="s">
        <v>4261</v>
      </c>
      <c r="D2028" s="108">
        <v>0</v>
      </c>
      <c r="E2028" s="81" t="str">
        <f>VLOOKUP(B2028,Table1[[Codigo_servico]:[Subtotal_servico]],9,FALSE)</f>
        <v>M2</v>
      </c>
      <c r="F2028" s="109">
        <f>VLOOKUP(B2028,Table1[[Codigo_servico]:[Subtotal_servico]],11,FALSE)</f>
        <v>14.213961435270363</v>
      </c>
      <c r="G2028" s="106">
        <f t="shared" si="31"/>
        <v>0</v>
      </c>
    </row>
    <row r="2029" spans="2:7" hidden="1" x14ac:dyDescent="0.25">
      <c r="B2029" s="112">
        <v>135012</v>
      </c>
      <c r="C2029" t="s">
        <v>4262</v>
      </c>
      <c r="D2029" s="108">
        <v>0</v>
      </c>
      <c r="E2029" s="81" t="str">
        <f>VLOOKUP(B2029,Table1[[Codigo_servico]:[Subtotal_servico]],9,FALSE)</f>
        <v>M2</v>
      </c>
      <c r="F2029" s="109">
        <f>VLOOKUP(B2029,Table1[[Codigo_servico]:[Subtotal_servico]],11,FALSE)</f>
        <v>14.213961435270363</v>
      </c>
      <c r="G2029" s="106">
        <f t="shared" si="31"/>
        <v>0</v>
      </c>
    </row>
    <row r="2030" spans="2:7" hidden="1" x14ac:dyDescent="0.25">
      <c r="B2030" s="112">
        <v>135014</v>
      </c>
      <c r="C2030" t="s">
        <v>4263</v>
      </c>
      <c r="D2030" s="108">
        <v>0</v>
      </c>
      <c r="E2030" s="81" t="str">
        <f>VLOOKUP(B2030,Table1[[Codigo_servico]:[Subtotal_servico]],9,FALSE)</f>
        <v>M2</v>
      </c>
      <c r="F2030" s="109">
        <f>VLOOKUP(B2030,Table1[[Codigo_servico]:[Subtotal_servico]],11,FALSE)</f>
        <v>17.056753722324434</v>
      </c>
      <c r="G2030" s="106">
        <f t="shared" si="31"/>
        <v>0</v>
      </c>
    </row>
    <row r="2031" spans="2:7" hidden="1" x14ac:dyDescent="0.25">
      <c r="B2031" s="112">
        <v>135020</v>
      </c>
      <c r="C2031" t="s">
        <v>4264</v>
      </c>
      <c r="D2031" s="108">
        <v>0</v>
      </c>
      <c r="E2031" s="81" t="str">
        <f>VLOOKUP(B2031,Table1[[Codigo_servico]:[Subtotal_servico]],9,FALSE)</f>
        <v>M2</v>
      </c>
      <c r="F2031" s="109">
        <f>VLOOKUP(B2031,Table1[[Codigo_servico]:[Subtotal_servico]],11,FALSE)</f>
        <v>12.792565291743326</v>
      </c>
      <c r="G2031" s="106">
        <f t="shared" si="31"/>
        <v>0</v>
      </c>
    </row>
    <row r="2032" spans="2:7" hidden="1" x14ac:dyDescent="0.25">
      <c r="B2032" s="112">
        <v>135030</v>
      </c>
      <c r="C2032" t="s">
        <v>4265</v>
      </c>
      <c r="D2032" s="108">
        <v>0</v>
      </c>
      <c r="E2032" s="81" t="str">
        <f>VLOOKUP(B2032,Table1[[Codigo_servico]:[Subtotal_servico]],9,FALSE)</f>
        <v>M</v>
      </c>
      <c r="F2032" s="109">
        <f>VLOOKUP(B2032,Table1[[Codigo_servico]:[Subtotal_servico]],11,FALSE)</f>
        <v>1.8478149865851472</v>
      </c>
      <c r="G2032" s="106">
        <f t="shared" si="31"/>
        <v>0</v>
      </c>
    </row>
    <row r="2033" spans="2:7" hidden="1" x14ac:dyDescent="0.25">
      <c r="B2033" s="112">
        <v>135040</v>
      </c>
      <c r="C2033" t="s">
        <v>4266</v>
      </c>
      <c r="D2033" s="108">
        <v>0</v>
      </c>
      <c r="E2033" s="81" t="str">
        <f>VLOOKUP(B2033,Table1[[Codigo_servico]:[Subtotal_servico]],9,FALSE)</f>
        <v>M</v>
      </c>
      <c r="F2033" s="109">
        <f>VLOOKUP(B2033,Table1[[Codigo_servico]:[Subtotal_servico]],11,FALSE)</f>
        <v>5.6855845741081446</v>
      </c>
      <c r="G2033" s="106">
        <f t="shared" si="31"/>
        <v>0</v>
      </c>
    </row>
    <row r="2034" spans="2:7" hidden="1" x14ac:dyDescent="0.25">
      <c r="B2034" s="112">
        <v>136002</v>
      </c>
      <c r="C2034" t="s">
        <v>4170</v>
      </c>
      <c r="D2034" s="108">
        <v>0</v>
      </c>
      <c r="E2034" s="81" t="str">
        <f>VLOOKUP(B2034,Table1[[Codigo_servico]:[Subtotal_servico]],9,FALSE)</f>
        <v>M2</v>
      </c>
      <c r="F2034" s="109">
        <f>VLOOKUP(B2034,Table1[[Codigo_servico]:[Subtotal_servico]],11,FALSE)</f>
        <v>19.899546009378508</v>
      </c>
      <c r="G2034" s="106">
        <f t="shared" si="31"/>
        <v>0</v>
      </c>
    </row>
    <row r="2035" spans="2:7" hidden="1" x14ac:dyDescent="0.25">
      <c r="B2035" s="112">
        <v>136010</v>
      </c>
      <c r="C2035" t="s">
        <v>4267</v>
      </c>
      <c r="D2035" s="108">
        <v>0</v>
      </c>
      <c r="E2035" s="81" t="str">
        <f>VLOOKUP(B2035,Table1[[Codigo_servico]:[Subtotal_servico]],9,FALSE)</f>
        <v>M2</v>
      </c>
      <c r="F2035" s="109">
        <f>VLOOKUP(B2035,Table1[[Codigo_servico]:[Subtotal_servico]],11,FALSE)</f>
        <v>21.320942152905541</v>
      </c>
      <c r="G2035" s="106">
        <f t="shared" si="31"/>
        <v>0</v>
      </c>
    </row>
    <row r="2036" spans="2:7" hidden="1" x14ac:dyDescent="0.25">
      <c r="B2036" s="112">
        <v>136012</v>
      </c>
      <c r="C2036" t="s">
        <v>4268</v>
      </c>
      <c r="D2036" s="108">
        <v>0</v>
      </c>
      <c r="E2036" s="81" t="str">
        <f>VLOOKUP(B2036,Table1[[Codigo_servico]:[Subtotal_servico]],9,FALSE)</f>
        <v>M2</v>
      </c>
      <c r="F2036" s="109">
        <f>VLOOKUP(B2036,Table1[[Codigo_servico]:[Subtotal_servico]],11,FALSE)</f>
        <v>21.052134723421535</v>
      </c>
      <c r="G2036" s="106">
        <f t="shared" si="31"/>
        <v>0</v>
      </c>
    </row>
    <row r="2037" spans="2:7" hidden="1" x14ac:dyDescent="0.25">
      <c r="B2037" s="112">
        <v>136014</v>
      </c>
      <c r="C2037" t="s">
        <v>4269</v>
      </c>
      <c r="D2037" s="108">
        <v>0</v>
      </c>
      <c r="E2037" s="81" t="str">
        <f>VLOOKUP(B2037,Table1[[Codigo_servico]:[Subtotal_servico]],9,FALSE)</f>
        <v>M2</v>
      </c>
      <c r="F2037" s="109">
        <f>VLOOKUP(B2037,Table1[[Codigo_servico]:[Subtotal_servico]],11,FALSE)</f>
        <v>25.262561668105839</v>
      </c>
      <c r="G2037" s="106">
        <f t="shared" si="31"/>
        <v>0</v>
      </c>
    </row>
    <row r="2038" spans="2:7" hidden="1" x14ac:dyDescent="0.25">
      <c r="B2038" s="112">
        <v>136020</v>
      </c>
      <c r="C2038" t="s">
        <v>4270</v>
      </c>
      <c r="D2038" s="108">
        <v>0</v>
      </c>
      <c r="E2038" s="81" t="str">
        <f>VLOOKUP(B2038,Table1[[Codigo_servico]:[Subtotal_servico]],9,FALSE)</f>
        <v>M2</v>
      </c>
      <c r="F2038" s="109">
        <f>VLOOKUP(B2038,Table1[[Codigo_servico]:[Subtotal_servico]],11,FALSE)</f>
        <v>20.219802353290007</v>
      </c>
      <c r="G2038" s="106">
        <f t="shared" si="31"/>
        <v>0</v>
      </c>
    </row>
    <row r="2039" spans="2:7" hidden="1" x14ac:dyDescent="0.25">
      <c r="B2039" s="112">
        <v>136030</v>
      </c>
      <c r="C2039" t="s">
        <v>4271</v>
      </c>
      <c r="D2039" s="108">
        <v>0</v>
      </c>
      <c r="E2039" s="81" t="str">
        <f>VLOOKUP(B2039,Table1[[Codigo_servico]:[Subtotal_servico]],9,FALSE)</f>
        <v>M</v>
      </c>
      <c r="F2039" s="109">
        <f>VLOOKUP(B2039,Table1[[Codigo_servico]:[Subtotal_servico]],11,FALSE)</f>
        <v>3.6899372317417836</v>
      </c>
      <c r="G2039" s="106">
        <f t="shared" si="31"/>
        <v>0</v>
      </c>
    </row>
    <row r="2040" spans="2:7" hidden="1" x14ac:dyDescent="0.25">
      <c r="B2040" s="112">
        <v>137010</v>
      </c>
      <c r="C2040" t="s">
        <v>4272</v>
      </c>
      <c r="D2040" s="108">
        <v>0</v>
      </c>
      <c r="E2040" s="81" t="str">
        <f>VLOOKUP(B2040,Table1[[Codigo_servico]:[Subtotal_servico]],9,FALSE)</f>
        <v>M2</v>
      </c>
      <c r="F2040" s="109">
        <f>VLOOKUP(B2040,Table1[[Codigo_servico]:[Subtotal_servico]],11,FALSE)</f>
        <v>61.932142676323821</v>
      </c>
      <c r="G2040" s="106">
        <f t="shared" si="31"/>
        <v>0</v>
      </c>
    </row>
    <row r="2041" spans="2:7" hidden="1" x14ac:dyDescent="0.25">
      <c r="B2041" s="112">
        <v>137012</v>
      </c>
      <c r="C2041" t="s">
        <v>4273</v>
      </c>
      <c r="D2041" s="108">
        <v>0</v>
      </c>
      <c r="E2041" s="81" t="str">
        <f>VLOOKUP(B2041,Table1[[Codigo_servico]:[Subtotal_servico]],9,FALSE)</f>
        <v>M2</v>
      </c>
      <c r="F2041" s="109">
        <f>VLOOKUP(B2041,Table1[[Codigo_servico]:[Subtotal_servico]],11,FALSE)</f>
        <v>15.902478118149523</v>
      </c>
      <c r="G2041" s="106">
        <f t="shared" si="31"/>
        <v>0</v>
      </c>
    </row>
    <row r="2042" spans="2:7" hidden="1" x14ac:dyDescent="0.25">
      <c r="B2042" s="112">
        <v>137014</v>
      </c>
      <c r="C2042" t="s">
        <v>4274</v>
      </c>
      <c r="D2042" s="108">
        <v>0</v>
      </c>
      <c r="E2042" s="81" t="str">
        <f>VLOOKUP(B2042,Table1[[Codigo_servico]:[Subtotal_servico]],9,FALSE)</f>
        <v>M2</v>
      </c>
      <c r="F2042" s="109">
        <f>VLOOKUP(B2042,Table1[[Codigo_servico]:[Subtotal_servico]],11,FALSE)</f>
        <v>44.833082354448564</v>
      </c>
      <c r="G2042" s="106">
        <f t="shared" si="31"/>
        <v>0</v>
      </c>
    </row>
    <row r="2043" spans="2:7" hidden="1" x14ac:dyDescent="0.25">
      <c r="B2043" s="112">
        <v>137020</v>
      </c>
      <c r="C2043" t="s">
        <v>4275</v>
      </c>
      <c r="D2043" s="108">
        <v>0</v>
      </c>
      <c r="E2043" s="81" t="str">
        <f>VLOOKUP(B2043,Table1[[Codigo_servico]:[Subtotal_servico]],9,FALSE)</f>
        <v>M2</v>
      </c>
      <c r="F2043" s="109">
        <f>VLOOKUP(B2043,Table1[[Codigo_servico]:[Subtotal_servico]],11,FALSE)</f>
        <v>7.734865530123316</v>
      </c>
      <c r="G2043" s="106">
        <f t="shared" si="31"/>
        <v>0</v>
      </c>
    </row>
    <row r="2044" spans="2:7" hidden="1" x14ac:dyDescent="0.25">
      <c r="B2044" s="112">
        <v>137030</v>
      </c>
      <c r="C2044" t="s">
        <v>4276</v>
      </c>
      <c r="D2044" s="108">
        <v>0</v>
      </c>
      <c r="E2044" s="81" t="str">
        <f>VLOOKUP(B2044,Table1[[Codigo_servico]:[Subtotal_servico]],9,FALSE)</f>
        <v>M</v>
      </c>
      <c r="F2044" s="109">
        <f>VLOOKUP(B2044,Table1[[Codigo_servico]:[Subtotal_servico]],11,FALSE)</f>
        <v>13.20873919709512</v>
      </c>
      <c r="G2044" s="106">
        <f t="shared" si="31"/>
        <v>0</v>
      </c>
    </row>
    <row r="2045" spans="2:7" hidden="1" x14ac:dyDescent="0.25">
      <c r="B2045" s="112">
        <v>138015</v>
      </c>
      <c r="C2045" t="s">
        <v>4277</v>
      </c>
      <c r="D2045" s="108">
        <v>0</v>
      </c>
      <c r="E2045" s="81" t="str">
        <f>VLOOKUP(B2045,Table1[[Codigo_servico]:[Subtotal_servico]],9,FALSE)</f>
        <v>M2</v>
      </c>
      <c r="F2045" s="109">
        <f>VLOOKUP(B2045,Table1[[Codigo_servico]:[Subtotal_servico]],11,FALSE)</f>
        <v>106.7671089839221</v>
      </c>
      <c r="G2045" s="106">
        <f t="shared" si="31"/>
        <v>0</v>
      </c>
    </row>
    <row r="2046" spans="2:7" hidden="1" x14ac:dyDescent="0.25">
      <c r="B2046" s="112">
        <v>138016</v>
      </c>
      <c r="C2046" t="s">
        <v>4278</v>
      </c>
      <c r="D2046" s="108">
        <v>0</v>
      </c>
      <c r="E2046" s="81" t="str">
        <f>VLOOKUP(B2046,Table1[[Codigo_servico]:[Subtotal_servico]],9,FALSE)</f>
        <v>M2</v>
      </c>
      <c r="F2046" s="109">
        <f>VLOOKUP(B2046,Table1[[Codigo_servico]:[Subtotal_servico]],11,FALSE)</f>
        <v>18.581073983922103</v>
      </c>
      <c r="G2046" s="106">
        <f t="shared" si="31"/>
        <v>0</v>
      </c>
    </row>
    <row r="2047" spans="2:7" hidden="1" x14ac:dyDescent="0.25">
      <c r="B2047" s="112">
        <v>138017</v>
      </c>
      <c r="C2047" t="s">
        <v>4279</v>
      </c>
      <c r="D2047" s="108">
        <v>0</v>
      </c>
      <c r="E2047" s="81" t="str">
        <f>VLOOKUP(B2047,Table1[[Codigo_servico]:[Subtotal_servico]],9,FALSE)</f>
        <v>M2</v>
      </c>
      <c r="F2047" s="109">
        <f>VLOOKUP(B2047,Table1[[Codigo_servico]:[Subtotal_servico]],11,FALSE)</f>
        <v>4.4919947564387543</v>
      </c>
      <c r="G2047" s="106">
        <f t="shared" si="31"/>
        <v>0</v>
      </c>
    </row>
    <row r="2048" spans="2:7" hidden="1" x14ac:dyDescent="0.25">
      <c r="B2048" s="112">
        <v>138018</v>
      </c>
      <c r="C2048" t="s">
        <v>4280</v>
      </c>
      <c r="D2048" s="108">
        <v>0</v>
      </c>
      <c r="E2048" s="81" t="str">
        <f>VLOOKUP(B2048,Table1[[Codigo_servico]:[Subtotal_servico]],9,FALSE)</f>
        <v>M2</v>
      </c>
      <c r="F2048" s="109">
        <f>VLOOKUP(B2048,Table1[[Codigo_servico]:[Subtotal_servico]],11,FALSE)</f>
        <v>138.62756105907479</v>
      </c>
      <c r="G2048" s="106">
        <f t="shared" si="31"/>
        <v>0</v>
      </c>
    </row>
    <row r="2049" spans="2:7" hidden="1" x14ac:dyDescent="0.25">
      <c r="B2049" s="112">
        <v>138041</v>
      </c>
      <c r="C2049" t="s">
        <v>4281</v>
      </c>
      <c r="D2049" s="108">
        <v>0</v>
      </c>
      <c r="E2049" s="81" t="str">
        <f>VLOOKUP(B2049,Table1[[Codigo_servico]:[Subtotal_servico]],9,FALSE)</f>
        <v>M</v>
      </c>
      <c r="F2049" s="109">
        <f>VLOOKUP(B2049,Table1[[Codigo_servico]:[Subtotal_servico]],11,FALSE)</f>
        <v>13.203003601496178</v>
      </c>
      <c r="G2049" s="106">
        <f t="shared" si="31"/>
        <v>0</v>
      </c>
    </row>
    <row r="2050" spans="2:7" hidden="1" x14ac:dyDescent="0.25">
      <c r="B2050" s="112">
        <v>138061</v>
      </c>
      <c r="C2050" t="s">
        <v>4282</v>
      </c>
      <c r="D2050" s="108">
        <v>0</v>
      </c>
      <c r="E2050" s="81" t="str">
        <f>VLOOKUP(B2050,Table1[[Codigo_servico]:[Subtotal_servico]],9,FALSE)</f>
        <v>M2</v>
      </c>
      <c r="F2050" s="109">
        <f>VLOOKUP(B2050,Table1[[Codigo_servico]:[Subtotal_servico]],11,FALSE)</f>
        <v>5.1504000000000003</v>
      </c>
      <c r="G2050" s="106">
        <f t="shared" si="31"/>
        <v>0</v>
      </c>
    </row>
    <row r="2051" spans="2:7" hidden="1" x14ac:dyDescent="0.25">
      <c r="B2051" s="112">
        <v>138062</v>
      </c>
      <c r="C2051" t="s">
        <v>4283</v>
      </c>
      <c r="D2051" s="108">
        <v>0</v>
      </c>
      <c r="E2051" s="81" t="str">
        <f>VLOOKUP(B2051,Table1[[Codigo_servico]:[Subtotal_servico]],9,FALSE)</f>
        <v>M2</v>
      </c>
      <c r="F2051" s="109">
        <f>VLOOKUP(B2051,Table1[[Codigo_servico]:[Subtotal_servico]],11,FALSE)</f>
        <v>5.1504000000000003</v>
      </c>
      <c r="G2051" s="106">
        <f t="shared" si="31"/>
        <v>0</v>
      </c>
    </row>
    <row r="2052" spans="2:7" hidden="1" x14ac:dyDescent="0.25">
      <c r="B2052" s="112">
        <v>138070</v>
      </c>
      <c r="C2052" t="s">
        <v>978</v>
      </c>
      <c r="D2052" s="108">
        <v>0</v>
      </c>
      <c r="E2052" s="81" t="str">
        <f>VLOOKUP(B2052,Table1[[Codigo_servico]:[Subtotal_servico]],9,FALSE)</f>
        <v>M2</v>
      </c>
      <c r="F2052" s="109">
        <f>VLOOKUP(B2052,Table1[[Codigo_servico]:[Subtotal_servico]],11,FALSE)</f>
        <v>17.101946743449002</v>
      </c>
      <c r="G2052" s="106">
        <f t="shared" si="31"/>
        <v>0</v>
      </c>
    </row>
    <row r="2053" spans="2:7" hidden="1" x14ac:dyDescent="0.25">
      <c r="B2053" s="112">
        <v>138071</v>
      </c>
      <c r="C2053" t="s">
        <v>4284</v>
      </c>
      <c r="D2053" s="108">
        <v>0</v>
      </c>
      <c r="E2053" s="81" t="str">
        <f>VLOOKUP(B2053,Table1[[Codigo_servico]:[Subtotal_servico]],9,FALSE)</f>
        <v>M2</v>
      </c>
      <c r="F2053" s="109">
        <f>VLOOKUP(B2053,Table1[[Codigo_servico]:[Subtotal_servico]],11,FALSE)</f>
        <v>23.552456743449</v>
      </c>
      <c r="G2053" s="106">
        <f t="shared" si="31"/>
        <v>0</v>
      </c>
    </row>
    <row r="2054" spans="2:7" hidden="1" x14ac:dyDescent="0.25">
      <c r="B2054" s="112">
        <v>138072</v>
      </c>
      <c r="C2054" t="s">
        <v>4285</v>
      </c>
      <c r="D2054" s="108">
        <v>0</v>
      </c>
      <c r="E2054" s="81" t="str">
        <f>VLOOKUP(B2054,Table1[[Codigo_servico]:[Subtotal_servico]],9,FALSE)</f>
        <v>M2</v>
      </c>
      <c r="F2054" s="109">
        <f>VLOOKUP(B2054,Table1[[Codigo_servico]:[Subtotal_servico]],11,FALSE)</f>
        <v>25.996856743448998</v>
      </c>
      <c r="G2054" s="106">
        <f t="shared" si="31"/>
        <v>0</v>
      </c>
    </row>
    <row r="2055" spans="2:7" hidden="1" x14ac:dyDescent="0.25">
      <c r="B2055" s="112">
        <v>138073</v>
      </c>
      <c r="C2055" t="s">
        <v>4286</v>
      </c>
      <c r="D2055" s="108">
        <v>0</v>
      </c>
      <c r="E2055" s="81" t="str">
        <f>VLOOKUP(B2055,Table1[[Codigo_servico]:[Subtotal_servico]],9,FALSE)</f>
        <v>M</v>
      </c>
      <c r="F2055" s="109">
        <f>VLOOKUP(B2055,Table1[[Codigo_servico]:[Subtotal_servico]],11,FALSE)</f>
        <v>8.8502574397348575</v>
      </c>
      <c r="G2055" s="106">
        <f t="shared" si="31"/>
        <v>0</v>
      </c>
    </row>
    <row r="2056" spans="2:7" hidden="1" x14ac:dyDescent="0.25">
      <c r="B2056" s="112">
        <v>138074</v>
      </c>
      <c r="C2056" t="s">
        <v>4287</v>
      </c>
      <c r="D2056" s="108">
        <v>0</v>
      </c>
      <c r="E2056" s="81" t="str">
        <f>VLOOKUP(B2056,Table1[[Codigo_servico]:[Subtotal_servico]],9,FALSE)</f>
        <v>M</v>
      </c>
      <c r="F2056" s="109">
        <f>VLOOKUP(B2056,Table1[[Codigo_servico]:[Subtotal_servico]],11,FALSE)</f>
        <v>12.188396364734857</v>
      </c>
      <c r="G2056" s="106">
        <f t="shared" si="31"/>
        <v>0</v>
      </c>
    </row>
    <row r="2057" spans="2:7" hidden="1" x14ac:dyDescent="0.25">
      <c r="B2057" s="112">
        <v>138075</v>
      </c>
      <c r="C2057" t="s">
        <v>4288</v>
      </c>
      <c r="D2057" s="108">
        <v>0</v>
      </c>
      <c r="E2057" s="81" t="str">
        <f>VLOOKUP(B2057,Table1[[Codigo_servico]:[Subtotal_servico]],9,FALSE)</f>
        <v>M</v>
      </c>
      <c r="F2057" s="109">
        <f>VLOOKUP(B2057,Table1[[Codigo_servico]:[Subtotal_servico]],11,FALSE)</f>
        <v>13.453373364734858</v>
      </c>
      <c r="G2057" s="106">
        <f t="shared" si="31"/>
        <v>0</v>
      </c>
    </row>
    <row r="2058" spans="2:7" hidden="1" x14ac:dyDescent="0.25">
      <c r="B2058" s="112">
        <v>140102</v>
      </c>
      <c r="C2058" t="s">
        <v>4289</v>
      </c>
      <c r="D2058" s="108">
        <v>0</v>
      </c>
      <c r="E2058" s="81" t="str">
        <f>VLOOKUP(B2058,Table1[[Codigo_servico]:[Subtotal_servico]],9,FALSE)</f>
        <v>M2</v>
      </c>
      <c r="F2058" s="109">
        <f>VLOOKUP(B2058,Table1[[Codigo_servico]:[Subtotal_servico]],11,FALSE)</f>
        <v>77.048271876261254</v>
      </c>
      <c r="G2058" s="106">
        <f t="shared" si="31"/>
        <v>0</v>
      </c>
    </row>
    <row r="2059" spans="2:7" hidden="1" x14ac:dyDescent="0.25">
      <c r="B2059" s="112">
        <v>140103</v>
      </c>
      <c r="C2059" t="s">
        <v>4290</v>
      </c>
      <c r="D2059" s="108">
        <v>0</v>
      </c>
      <c r="E2059" s="81" t="str">
        <f>VLOOKUP(B2059,Table1[[Codigo_servico]:[Subtotal_servico]],9,FALSE)</f>
        <v>M2</v>
      </c>
      <c r="F2059" s="109">
        <f>VLOOKUP(B2059,Table1[[Codigo_servico]:[Subtotal_servico]],11,FALSE)</f>
        <v>91.584001876261254</v>
      </c>
      <c r="G2059" s="106">
        <f t="shared" si="31"/>
        <v>0</v>
      </c>
    </row>
    <row r="2060" spans="2:7" hidden="1" x14ac:dyDescent="0.25">
      <c r="B2060" s="112">
        <v>140104</v>
      </c>
      <c r="C2060" t="s">
        <v>4291</v>
      </c>
      <c r="D2060" s="108">
        <v>0</v>
      </c>
      <c r="E2060" s="81" t="str">
        <f>VLOOKUP(B2060,Table1[[Codigo_servico]:[Subtotal_servico]],9,FALSE)</f>
        <v>M2</v>
      </c>
      <c r="F2060" s="109">
        <f>VLOOKUP(B2060,Table1[[Codigo_servico]:[Subtotal_servico]],11,FALSE)</f>
        <v>106.17044187626126</v>
      </c>
      <c r="G2060" s="106">
        <f t="shared" si="31"/>
        <v>0</v>
      </c>
    </row>
    <row r="2061" spans="2:7" hidden="1" x14ac:dyDescent="0.25">
      <c r="B2061" s="112">
        <v>140105</v>
      </c>
      <c r="C2061" t="s">
        <v>4292</v>
      </c>
      <c r="D2061" s="108">
        <v>0</v>
      </c>
      <c r="E2061" s="81" t="str">
        <f>VLOOKUP(B2061,Table1[[Codigo_servico]:[Subtotal_servico]],9,FALSE)</f>
        <v>M2</v>
      </c>
      <c r="F2061" s="109">
        <f>VLOOKUP(B2061,Table1[[Codigo_servico]:[Subtotal_servico]],11,FALSE)</f>
        <v>118.29475187626124</v>
      </c>
      <c r="G2061" s="106">
        <f t="shared" si="31"/>
        <v>0</v>
      </c>
    </row>
    <row r="2062" spans="2:7" hidden="1" x14ac:dyDescent="0.25">
      <c r="B2062" s="112">
        <v>140111</v>
      </c>
      <c r="C2062" t="s">
        <v>4293</v>
      </c>
      <c r="D2062" s="108">
        <v>0</v>
      </c>
      <c r="E2062" s="81" t="str">
        <f>VLOOKUP(B2062,Table1[[Codigo_servico]:[Subtotal_servico]],9,FALSE)</f>
        <v>M2</v>
      </c>
      <c r="F2062" s="109">
        <f>VLOOKUP(B2062,Table1[[Codigo_servico]:[Subtotal_servico]],11,FALSE)</f>
        <v>81.072071876261248</v>
      </c>
      <c r="G2062" s="106">
        <f t="shared" si="31"/>
        <v>0</v>
      </c>
    </row>
    <row r="2063" spans="2:7" hidden="1" x14ac:dyDescent="0.25">
      <c r="B2063" s="112">
        <v>140130</v>
      </c>
      <c r="C2063" t="s">
        <v>4294</v>
      </c>
      <c r="D2063" s="108">
        <v>0</v>
      </c>
      <c r="E2063" s="81" t="str">
        <f>VLOOKUP(B2063,Table1[[Codigo_servico]:[Subtotal_servico]],9,FALSE)</f>
        <v>M2</v>
      </c>
      <c r="F2063" s="109">
        <f>VLOOKUP(B2063,Table1[[Codigo_servico]:[Subtotal_servico]],11,FALSE)</f>
        <v>225.72208856489641</v>
      </c>
      <c r="G2063" s="106">
        <f t="shared" si="31"/>
        <v>0</v>
      </c>
    </row>
    <row r="2064" spans="2:7" hidden="1" x14ac:dyDescent="0.25">
      <c r="B2064" s="112">
        <v>140137</v>
      </c>
      <c r="C2064" t="s">
        <v>4295</v>
      </c>
      <c r="D2064" s="108">
        <v>0</v>
      </c>
      <c r="E2064" s="81" t="str">
        <f>VLOOKUP(B2064,Table1[[Codigo_servico]:[Subtotal_servico]],9,FALSE)</f>
        <v>M2</v>
      </c>
      <c r="F2064" s="109">
        <f>VLOOKUP(B2064,Table1[[Codigo_servico]:[Subtotal_servico]],11,FALSE)</f>
        <v>300.78124856489637</v>
      </c>
      <c r="G2064" s="106">
        <f t="shared" si="31"/>
        <v>0</v>
      </c>
    </row>
    <row r="2065" spans="2:7" hidden="1" x14ac:dyDescent="0.25">
      <c r="B2065" s="112">
        <v>140140</v>
      </c>
      <c r="C2065" t="s">
        <v>4296</v>
      </c>
      <c r="D2065" s="108">
        <v>0</v>
      </c>
      <c r="E2065" s="81" t="str">
        <f>VLOOKUP(B2065,Table1[[Codigo_servico]:[Subtotal_servico]],9,FALSE)</f>
        <v>M2</v>
      </c>
      <c r="F2065" s="109">
        <f>VLOOKUP(B2065,Table1[[Codigo_servico]:[Subtotal_servico]],11,FALSE)</f>
        <v>197.41236187626126</v>
      </c>
      <c r="G2065" s="106">
        <f t="shared" si="31"/>
        <v>0</v>
      </c>
    </row>
    <row r="2066" spans="2:7" hidden="1" x14ac:dyDescent="0.25">
      <c r="B2066" s="112">
        <v>140150</v>
      </c>
      <c r="C2066" t="s">
        <v>4297</v>
      </c>
      <c r="D2066" s="108">
        <v>0</v>
      </c>
      <c r="E2066" s="81" t="str">
        <f>VLOOKUP(B2066,Table1[[Codigo_servico]:[Subtotal_servico]],9,FALSE)</f>
        <v>M2</v>
      </c>
      <c r="F2066" s="109">
        <f>VLOOKUP(B2066,Table1[[Codigo_servico]:[Subtotal_servico]],11,FALSE)</f>
        <v>192.6911785648964</v>
      </c>
      <c r="G2066" s="106">
        <f t="shared" si="31"/>
        <v>0</v>
      </c>
    </row>
    <row r="2067" spans="2:7" hidden="1" x14ac:dyDescent="0.25">
      <c r="B2067" s="112">
        <v>140152</v>
      </c>
      <c r="C2067" t="s">
        <v>4298</v>
      </c>
      <c r="D2067" s="108">
        <v>0</v>
      </c>
      <c r="E2067" s="81" t="str">
        <f>VLOOKUP(B2067,Table1[[Codigo_servico]:[Subtotal_servico]],9,FALSE)</f>
        <v>M2</v>
      </c>
      <c r="F2067" s="109">
        <f>VLOOKUP(B2067,Table1[[Codigo_servico]:[Subtotal_servico]],11,FALSE)</f>
        <v>260.07728856489638</v>
      </c>
      <c r="G2067" s="106">
        <f t="shared" ref="G2067:G2130" si="32">D2067*F2067</f>
        <v>0</v>
      </c>
    </row>
    <row r="2068" spans="2:7" hidden="1" x14ac:dyDescent="0.25">
      <c r="B2068" s="112">
        <v>140170</v>
      </c>
      <c r="C2068" t="s">
        <v>4299</v>
      </c>
      <c r="D2068" s="108">
        <v>0</v>
      </c>
      <c r="E2068" s="81" t="str">
        <f>VLOOKUP(B2068,Table1[[Codigo_servico]:[Subtotal_servico]],9,FALSE)</f>
        <v>M2</v>
      </c>
      <c r="F2068" s="109">
        <f>VLOOKUP(B2068,Table1[[Codigo_servico]:[Subtotal_servico]],11,FALSE)</f>
        <v>109.78172593813062</v>
      </c>
      <c r="G2068" s="106">
        <f t="shared" si="32"/>
        <v>0</v>
      </c>
    </row>
    <row r="2069" spans="2:7" hidden="1" x14ac:dyDescent="0.25">
      <c r="B2069" s="112">
        <v>140172</v>
      </c>
      <c r="C2069" t="s">
        <v>4300</v>
      </c>
      <c r="D2069" s="108">
        <v>0</v>
      </c>
      <c r="E2069" s="81" t="str">
        <f>VLOOKUP(B2069,Table1[[Codigo_servico]:[Subtotal_servico]],9,FALSE)</f>
        <v>M2</v>
      </c>
      <c r="F2069" s="109">
        <f>VLOOKUP(B2069,Table1[[Codigo_servico]:[Subtotal_servico]],11,FALSE)</f>
        <v>277.26615037525227</v>
      </c>
      <c r="G2069" s="106">
        <f t="shared" si="32"/>
        <v>0</v>
      </c>
    </row>
    <row r="2070" spans="2:7" hidden="1" x14ac:dyDescent="0.25">
      <c r="B2070" s="112">
        <v>145001</v>
      </c>
      <c r="C2070" t="s">
        <v>4301</v>
      </c>
      <c r="D2070" s="108">
        <v>0</v>
      </c>
      <c r="E2070" s="81" t="str">
        <f>VLOOKUP(B2070,Table1[[Codigo_servico]:[Subtotal_servico]],9,FALSE)</f>
        <v>M2</v>
      </c>
      <c r="F2070" s="109">
        <f>VLOOKUP(B2070,Table1[[Codigo_servico]:[Subtotal_servico]],11,FALSE)</f>
        <v>37.351251876261252</v>
      </c>
      <c r="G2070" s="106">
        <f t="shared" si="32"/>
        <v>0</v>
      </c>
    </row>
    <row r="2071" spans="2:7" hidden="1" x14ac:dyDescent="0.25">
      <c r="B2071" s="112">
        <v>146001</v>
      </c>
      <c r="C2071" t="s">
        <v>4302</v>
      </c>
      <c r="D2071" s="108">
        <v>0</v>
      </c>
      <c r="E2071" s="81" t="str">
        <f>VLOOKUP(B2071,Table1[[Codigo_servico]:[Subtotal_servico]],9,FALSE)</f>
        <v>M2</v>
      </c>
      <c r="F2071" s="109">
        <f>VLOOKUP(B2071,Table1[[Codigo_servico]:[Subtotal_servico]],11,FALSE)</f>
        <v>56.026877814391881</v>
      </c>
      <c r="G2071" s="106">
        <f t="shared" si="32"/>
        <v>0</v>
      </c>
    </row>
    <row r="2072" spans="2:7" hidden="1" x14ac:dyDescent="0.25">
      <c r="B2072" s="112">
        <v>147001</v>
      </c>
      <c r="C2072" t="s">
        <v>4303</v>
      </c>
      <c r="D2072" s="108">
        <v>0</v>
      </c>
      <c r="E2072" s="81" t="str">
        <f>VLOOKUP(B2072,Table1[[Codigo_servico]:[Subtotal_servico]],9,FALSE)</f>
        <v>M2</v>
      </c>
      <c r="F2072" s="109">
        <f>VLOOKUP(B2072,Table1[[Codigo_servico]:[Subtotal_servico]],11,FALSE)</f>
        <v>40.33665187626125</v>
      </c>
      <c r="G2072" s="106">
        <f t="shared" si="32"/>
        <v>0</v>
      </c>
    </row>
    <row r="2073" spans="2:7" hidden="1" x14ac:dyDescent="0.25">
      <c r="B2073" s="112">
        <v>150101</v>
      </c>
      <c r="C2073" t="s">
        <v>4304</v>
      </c>
      <c r="D2073" s="108">
        <v>0</v>
      </c>
      <c r="E2073" s="81" t="str">
        <f>VLOOKUP(B2073,Table1[[Codigo_servico]:[Subtotal_servico]],9,FALSE)</f>
        <v>M2</v>
      </c>
      <c r="F2073" s="109">
        <f>VLOOKUP(B2073,Table1[[Codigo_servico]:[Subtotal_servico]],11,FALSE)</f>
        <v>4.1721254633429785</v>
      </c>
      <c r="G2073" s="106">
        <f t="shared" si="32"/>
        <v>0</v>
      </c>
    </row>
    <row r="2074" spans="2:7" hidden="1" x14ac:dyDescent="0.25">
      <c r="B2074" s="112">
        <v>150102</v>
      </c>
      <c r="C2074" t="s">
        <v>4305</v>
      </c>
      <c r="D2074" s="108">
        <v>0</v>
      </c>
      <c r="E2074" s="81" t="str">
        <f>VLOOKUP(B2074,Table1[[Codigo_servico]:[Subtotal_servico]],9,FALSE)</f>
        <v>M2</v>
      </c>
      <c r="F2074" s="109">
        <f>VLOOKUP(B2074,Table1[[Codigo_servico]:[Subtotal_servico]],11,FALSE)</f>
        <v>5.7320928486801694</v>
      </c>
      <c r="G2074" s="106">
        <f t="shared" si="32"/>
        <v>0</v>
      </c>
    </row>
    <row r="2075" spans="2:7" hidden="1" x14ac:dyDescent="0.25">
      <c r="B2075" s="112">
        <v>150108</v>
      </c>
      <c r="C2075" t="s">
        <v>4306</v>
      </c>
      <c r="D2075" s="108">
        <v>0</v>
      </c>
      <c r="E2075" s="81" t="str">
        <f>VLOOKUP(B2075,Table1[[Codigo_servico]:[Subtotal_servico]],9,FALSE)</f>
        <v>M2</v>
      </c>
      <c r="F2075" s="109">
        <f>VLOOKUP(B2075,Table1[[Codigo_servico]:[Subtotal_servico]],11,FALSE)</f>
        <v>7.3380956486801692</v>
      </c>
      <c r="G2075" s="106">
        <f t="shared" si="32"/>
        <v>0</v>
      </c>
    </row>
    <row r="2076" spans="2:7" hidden="1" x14ac:dyDescent="0.25">
      <c r="B2076" s="112">
        <v>150110</v>
      </c>
      <c r="C2076" t="s">
        <v>4307</v>
      </c>
      <c r="D2076" s="108">
        <v>0</v>
      </c>
      <c r="E2076" s="81" t="str">
        <f>VLOOKUP(B2076,Table1[[Codigo_servico]:[Subtotal_servico]],9,FALSE)</f>
        <v>M2</v>
      </c>
      <c r="F2076" s="109">
        <f>VLOOKUP(B2076,Table1[[Codigo_servico]:[Subtotal_servico]],11,FALSE)</f>
        <v>13.256513142398882</v>
      </c>
      <c r="G2076" s="106">
        <f t="shared" si="32"/>
        <v>0</v>
      </c>
    </row>
    <row r="2077" spans="2:7" hidden="1" x14ac:dyDescent="0.25">
      <c r="B2077" s="112">
        <v>150111</v>
      </c>
      <c r="C2077" t="s">
        <v>4308</v>
      </c>
      <c r="D2077" s="108">
        <v>0</v>
      </c>
      <c r="E2077" s="81" t="str">
        <f>VLOOKUP(B2077,Table1[[Codigo_servico]:[Subtotal_servico]],9,FALSE)</f>
        <v>M2</v>
      </c>
      <c r="F2077" s="109">
        <f>VLOOKUP(B2077,Table1[[Codigo_servico]:[Subtotal_servico]],11,FALSE)</f>
        <v>20.246807752601217</v>
      </c>
      <c r="G2077" s="106">
        <f t="shared" si="32"/>
        <v>0</v>
      </c>
    </row>
    <row r="2078" spans="2:7" hidden="1" x14ac:dyDescent="0.25">
      <c r="B2078" s="112">
        <v>150115</v>
      </c>
      <c r="C2078" t="s">
        <v>4309</v>
      </c>
      <c r="D2078" s="108">
        <v>0</v>
      </c>
      <c r="E2078" s="81" t="str">
        <f>VLOOKUP(B2078,Table1[[Codigo_servico]:[Subtotal_servico]],9,FALSE)</f>
        <v>M2</v>
      </c>
      <c r="F2078" s="109">
        <f>VLOOKUP(B2078,Table1[[Codigo_servico]:[Subtotal_servico]],11,FALSE)</f>
        <v>13.801113142398885</v>
      </c>
      <c r="G2078" s="106">
        <f t="shared" si="32"/>
        <v>0</v>
      </c>
    </row>
    <row r="2079" spans="2:7" hidden="1" x14ac:dyDescent="0.25">
      <c r="B2079" s="112">
        <v>150116</v>
      </c>
      <c r="C2079" t="s">
        <v>4310</v>
      </c>
      <c r="D2079" s="108">
        <v>0</v>
      </c>
      <c r="E2079" s="81" t="str">
        <f>VLOOKUP(B2079,Table1[[Codigo_servico]:[Subtotal_servico]],9,FALSE)</f>
        <v>M2</v>
      </c>
      <c r="F2079" s="109">
        <f>VLOOKUP(B2079,Table1[[Codigo_servico]:[Subtotal_servico]],11,FALSE)</f>
        <v>22.494491445269816</v>
      </c>
      <c r="G2079" s="106">
        <f t="shared" si="32"/>
        <v>0</v>
      </c>
    </row>
    <row r="2080" spans="2:7" hidden="1" x14ac:dyDescent="0.25">
      <c r="B2080" s="112">
        <v>150118</v>
      </c>
      <c r="C2080" t="s">
        <v>4311</v>
      </c>
      <c r="D2080" s="108">
        <v>0</v>
      </c>
      <c r="E2080" s="81" t="str">
        <f>VLOOKUP(B2080,Table1[[Codigo_servico]:[Subtotal_servico]],9,FALSE)</f>
        <v>M2</v>
      </c>
      <c r="F2080" s="109">
        <f>VLOOKUP(B2080,Table1[[Codigo_servico]:[Subtotal_servico]],11,FALSE)</f>
        <v>38.955156051011677</v>
      </c>
      <c r="G2080" s="106">
        <f t="shared" si="32"/>
        <v>0</v>
      </c>
    </row>
    <row r="2081" spans="2:7" hidden="1" x14ac:dyDescent="0.25">
      <c r="B2081" s="112">
        <v>150119</v>
      </c>
      <c r="C2081" t="s">
        <v>4312</v>
      </c>
      <c r="D2081" s="108">
        <v>0</v>
      </c>
      <c r="E2081" s="81" t="str">
        <f>VLOOKUP(B2081,Table1[[Codigo_servico]:[Subtotal_servico]],9,FALSE)</f>
        <v>M2</v>
      </c>
      <c r="F2081" s="109">
        <f>VLOOKUP(B2081,Table1[[Codigo_servico]:[Subtotal_servico]],11,FALSE)</f>
        <v>12.854280064393096</v>
      </c>
      <c r="G2081" s="106">
        <f t="shared" si="32"/>
        <v>0</v>
      </c>
    </row>
    <row r="2082" spans="2:7" hidden="1" x14ac:dyDescent="0.25">
      <c r="B2082" s="112">
        <v>150120</v>
      </c>
      <c r="C2082" t="s">
        <v>4313</v>
      </c>
      <c r="D2082" s="108">
        <v>0</v>
      </c>
      <c r="E2082" s="81" t="str">
        <f>VLOOKUP(B2082,Table1[[Codigo_servico]:[Subtotal_servico]],9,FALSE)</f>
        <v>M2</v>
      </c>
      <c r="F2082" s="109">
        <f>VLOOKUP(B2082,Table1[[Codigo_servico]:[Subtotal_servico]],11,FALSE)</f>
        <v>13.993778142398885</v>
      </c>
      <c r="G2082" s="106">
        <f t="shared" si="32"/>
        <v>0</v>
      </c>
    </row>
    <row r="2083" spans="2:7" hidden="1" x14ac:dyDescent="0.25">
      <c r="B2083" s="112">
        <v>150121</v>
      </c>
      <c r="C2083" t="s">
        <v>4314</v>
      </c>
      <c r="D2083" s="108">
        <v>0</v>
      </c>
      <c r="E2083" s="81" t="str">
        <f>VLOOKUP(B2083,Table1[[Codigo_servico]:[Subtotal_servico]],9,FALSE)</f>
        <v>M2</v>
      </c>
      <c r="F2083" s="109">
        <f>VLOOKUP(B2083,Table1[[Codigo_servico]:[Subtotal_servico]],11,FALSE)</f>
        <v>28.011116445269813</v>
      </c>
      <c r="G2083" s="106">
        <f t="shared" si="32"/>
        <v>0</v>
      </c>
    </row>
    <row r="2084" spans="2:7" hidden="1" x14ac:dyDescent="0.25">
      <c r="B2084" s="112">
        <v>150123</v>
      </c>
      <c r="C2084" t="s">
        <v>4315</v>
      </c>
      <c r="D2084" s="108">
        <v>0</v>
      </c>
      <c r="E2084" s="81" t="str">
        <f>VLOOKUP(B2084,Table1[[Codigo_servico]:[Subtotal_servico]],9,FALSE)</f>
        <v>M2</v>
      </c>
      <c r="F2084" s="109">
        <f>VLOOKUP(B2084,Table1[[Codigo_servico]:[Subtotal_servico]],11,FALSE)</f>
        <v>14.915903142398882</v>
      </c>
      <c r="G2084" s="106">
        <f t="shared" si="32"/>
        <v>0</v>
      </c>
    </row>
    <row r="2085" spans="2:7" hidden="1" x14ac:dyDescent="0.25">
      <c r="B2085" s="112">
        <v>150124</v>
      </c>
      <c r="C2085" t="s">
        <v>4316</v>
      </c>
      <c r="D2085" s="108">
        <v>0</v>
      </c>
      <c r="E2085" s="81" t="str">
        <f>VLOOKUP(B2085,Table1[[Codigo_servico]:[Subtotal_servico]],9,FALSE)</f>
        <v>M2</v>
      </c>
      <c r="F2085" s="109">
        <f>VLOOKUP(B2085,Table1[[Codigo_servico]:[Subtotal_servico]],11,FALSE)</f>
        <v>28.933241445269815</v>
      </c>
      <c r="G2085" s="106">
        <f t="shared" si="32"/>
        <v>0</v>
      </c>
    </row>
    <row r="2086" spans="2:7" hidden="1" x14ac:dyDescent="0.25">
      <c r="B2086" s="112">
        <v>150125</v>
      </c>
      <c r="C2086" t="s">
        <v>4317</v>
      </c>
      <c r="D2086" s="108">
        <v>0</v>
      </c>
      <c r="E2086" s="81" t="str">
        <f>VLOOKUP(B2086,Table1[[Codigo_servico]:[Subtotal_servico]],9,FALSE)</f>
        <v>M2</v>
      </c>
      <c r="F2086" s="109">
        <f>VLOOKUP(B2086,Table1[[Codigo_servico]:[Subtotal_servico]],11,FALSE)</f>
        <v>29.372920142398886</v>
      </c>
      <c r="G2086" s="106">
        <f t="shared" si="32"/>
        <v>0</v>
      </c>
    </row>
    <row r="2087" spans="2:7" hidden="1" x14ac:dyDescent="0.25">
      <c r="B2087" s="112">
        <v>150136</v>
      </c>
      <c r="C2087" t="s">
        <v>4318</v>
      </c>
      <c r="D2087" s="108">
        <v>0</v>
      </c>
      <c r="E2087" s="81" t="str">
        <f>VLOOKUP(B2087,Table1[[Codigo_servico]:[Subtotal_servico]],9,FALSE)</f>
        <v>M2</v>
      </c>
      <c r="F2087" s="109">
        <f>VLOOKUP(B2087,Table1[[Codigo_servico]:[Subtotal_servico]],11,FALSE)</f>
        <v>85.722731592919288</v>
      </c>
      <c r="G2087" s="106">
        <f t="shared" si="32"/>
        <v>0</v>
      </c>
    </row>
    <row r="2088" spans="2:7" hidden="1" x14ac:dyDescent="0.25">
      <c r="B2088" s="112">
        <v>150170</v>
      </c>
      <c r="C2088" t="s">
        <v>4319</v>
      </c>
      <c r="D2088" s="108">
        <v>0</v>
      </c>
      <c r="E2088" s="81" t="str">
        <f>VLOOKUP(B2088,Table1[[Codigo_servico]:[Subtotal_servico]],9,FALSE)</f>
        <v>M2</v>
      </c>
      <c r="F2088" s="109">
        <f>VLOOKUP(B2088,Table1[[Codigo_servico]:[Subtotal_servico]],11,FALSE)</f>
        <v>18.254699004757256</v>
      </c>
      <c r="G2088" s="106">
        <f t="shared" si="32"/>
        <v>0</v>
      </c>
    </row>
    <row r="2089" spans="2:7" hidden="1" x14ac:dyDescent="0.25">
      <c r="B2089" s="112">
        <v>150176</v>
      </c>
      <c r="C2089" t="s">
        <v>4320</v>
      </c>
      <c r="D2089" s="108">
        <v>0</v>
      </c>
      <c r="E2089" s="81" t="str">
        <f>VLOOKUP(B2089,Table1[[Codigo_servico]:[Subtotal_servico]],9,FALSE)</f>
        <v>M2</v>
      </c>
      <c r="F2089" s="109">
        <f>VLOOKUP(B2089,Table1[[Codigo_servico]:[Subtotal_servico]],11,FALSE)</f>
        <v>17.76876350713589</v>
      </c>
      <c r="G2089" s="106">
        <f t="shared" si="32"/>
        <v>0</v>
      </c>
    </row>
    <row r="2090" spans="2:7" hidden="1" x14ac:dyDescent="0.25">
      <c r="B2090" s="112">
        <v>150177</v>
      </c>
      <c r="C2090" t="s">
        <v>4321</v>
      </c>
      <c r="D2090" s="108">
        <v>0</v>
      </c>
      <c r="E2090" s="81" t="str">
        <f>VLOOKUP(B2090,Table1[[Codigo_servico]:[Subtotal_servico]],9,FALSE)</f>
        <v>M2</v>
      </c>
      <c r="F2090" s="109">
        <f>VLOOKUP(B2090,Table1[[Codigo_servico]:[Subtotal_servico]],11,FALSE)</f>
        <v>27.724705507135887</v>
      </c>
      <c r="G2090" s="106">
        <f t="shared" si="32"/>
        <v>0</v>
      </c>
    </row>
    <row r="2091" spans="2:7" hidden="1" x14ac:dyDescent="0.25">
      <c r="B2091" s="112">
        <v>150205</v>
      </c>
      <c r="C2091" t="s">
        <v>4322</v>
      </c>
      <c r="D2091" s="108">
        <v>0</v>
      </c>
      <c r="E2091" s="81" t="str">
        <f>VLOOKUP(B2091,Table1[[Codigo_servico]:[Subtotal_servico]],9,FALSE)</f>
        <v>M2</v>
      </c>
      <c r="F2091" s="109">
        <f>VLOOKUP(B2091,Table1[[Codigo_servico]:[Subtotal_servico]],11,FALSE)</f>
        <v>14.569378142398884</v>
      </c>
      <c r="G2091" s="106">
        <f t="shared" si="32"/>
        <v>0</v>
      </c>
    </row>
    <row r="2092" spans="2:7" hidden="1" x14ac:dyDescent="0.25">
      <c r="B2092" s="112">
        <v>150206</v>
      </c>
      <c r="C2092" t="s">
        <v>4323</v>
      </c>
      <c r="D2092" s="108">
        <v>0</v>
      </c>
      <c r="E2092" s="81" t="str">
        <f>VLOOKUP(B2092,Table1[[Codigo_servico]:[Subtotal_servico]],9,FALSE)</f>
        <v>M2</v>
      </c>
      <c r="F2092" s="109">
        <f>VLOOKUP(B2092,Table1[[Codigo_servico]:[Subtotal_servico]],11,FALSE)</f>
        <v>25.900710672365193</v>
      </c>
      <c r="G2092" s="106">
        <f t="shared" si="32"/>
        <v>0</v>
      </c>
    </row>
    <row r="2093" spans="2:7" hidden="1" x14ac:dyDescent="0.25">
      <c r="B2093" s="112">
        <v>150207</v>
      </c>
      <c r="C2093" t="s">
        <v>4324</v>
      </c>
      <c r="D2093" s="108">
        <v>0</v>
      </c>
      <c r="E2093" s="81" t="str">
        <f>VLOOKUP(B2093,Table1[[Codigo_servico]:[Subtotal_servico]],9,FALSE)</f>
        <v>M2</v>
      </c>
      <c r="F2093" s="109">
        <f>VLOOKUP(B2093,Table1[[Codigo_servico]:[Subtotal_servico]],11,FALSE)</f>
        <v>7.7825946102023345</v>
      </c>
      <c r="G2093" s="106">
        <f t="shared" si="32"/>
        <v>0</v>
      </c>
    </row>
    <row r="2094" spans="2:7" hidden="1" x14ac:dyDescent="0.25">
      <c r="B2094" s="112">
        <v>150208</v>
      </c>
      <c r="C2094" t="s">
        <v>4325</v>
      </c>
      <c r="D2094" s="108">
        <v>0</v>
      </c>
      <c r="E2094" s="81" t="str">
        <f>VLOOKUP(B2094,Table1[[Codigo_servico]:[Subtotal_servico]],9,FALSE)</f>
        <v>M2</v>
      </c>
      <c r="F2094" s="109">
        <f>VLOOKUP(B2094,Table1[[Codigo_servico]:[Subtotal_servico]],11,FALSE)</f>
        <v>17.408021527736079</v>
      </c>
      <c r="G2094" s="106">
        <f t="shared" si="32"/>
        <v>0</v>
      </c>
    </row>
    <row r="2095" spans="2:7" hidden="1" x14ac:dyDescent="0.25">
      <c r="B2095" s="112">
        <v>150209</v>
      </c>
      <c r="C2095" t="s">
        <v>4326</v>
      </c>
      <c r="D2095" s="108">
        <v>0</v>
      </c>
      <c r="E2095" s="81" t="str">
        <f>VLOOKUP(B2095,Table1[[Codigo_servico]:[Subtotal_servico]],9,FALSE)</f>
        <v>M</v>
      </c>
      <c r="F2095" s="109">
        <f>VLOOKUP(B2095,Table1[[Codigo_servico]:[Subtotal_servico]],11,FALSE)</f>
        <v>2.5402873853371912</v>
      </c>
      <c r="G2095" s="106">
        <f t="shared" si="32"/>
        <v>0</v>
      </c>
    </row>
    <row r="2096" spans="2:7" hidden="1" x14ac:dyDescent="0.25">
      <c r="B2096" s="112">
        <v>150210</v>
      </c>
      <c r="C2096" t="s">
        <v>4327</v>
      </c>
      <c r="D2096" s="108">
        <v>0</v>
      </c>
      <c r="E2096" s="81" t="str">
        <f>VLOOKUP(B2096,Table1[[Codigo_servico]:[Subtotal_servico]],9,FALSE)</f>
        <v>M2</v>
      </c>
      <c r="F2096" s="109">
        <f>VLOOKUP(B2096,Table1[[Codigo_servico]:[Subtotal_servico]],11,FALSE)</f>
        <v>16.044778142398883</v>
      </c>
      <c r="G2096" s="106">
        <f t="shared" si="32"/>
        <v>0</v>
      </c>
    </row>
    <row r="2097" spans="2:7" hidden="1" x14ac:dyDescent="0.25">
      <c r="B2097" s="112">
        <v>150211</v>
      </c>
      <c r="C2097" t="s">
        <v>4328</v>
      </c>
      <c r="D2097" s="108">
        <v>0</v>
      </c>
      <c r="E2097" s="81" t="str">
        <f>VLOOKUP(B2097,Table1[[Codigo_servico]:[Subtotal_servico]],9,FALSE)</f>
        <v>M2</v>
      </c>
      <c r="F2097" s="109">
        <f>VLOOKUP(B2097,Table1[[Codigo_servico]:[Subtotal_servico]],11,FALSE)</f>
        <v>27.376110672365193</v>
      </c>
      <c r="G2097" s="106">
        <f t="shared" si="32"/>
        <v>0</v>
      </c>
    </row>
    <row r="2098" spans="2:7" hidden="1" x14ac:dyDescent="0.25">
      <c r="B2098" s="112">
        <v>150212</v>
      </c>
      <c r="C2098" t="s">
        <v>4329</v>
      </c>
      <c r="D2098" s="108">
        <v>0</v>
      </c>
      <c r="E2098" s="81" t="str">
        <f>VLOOKUP(B2098,Table1[[Codigo_servico]:[Subtotal_servico]],9,FALSE)</f>
        <v>M2</v>
      </c>
      <c r="F2098" s="109">
        <f>VLOOKUP(B2098,Table1[[Codigo_servico]:[Subtotal_servico]],11,FALSE)</f>
        <v>8.3358696102023355</v>
      </c>
      <c r="G2098" s="106">
        <f t="shared" si="32"/>
        <v>0</v>
      </c>
    </row>
    <row r="2099" spans="2:7" hidden="1" x14ac:dyDescent="0.25">
      <c r="B2099" s="112">
        <v>150213</v>
      </c>
      <c r="C2099" t="s">
        <v>4330</v>
      </c>
      <c r="D2099" s="108">
        <v>0</v>
      </c>
      <c r="E2099" s="81" t="str">
        <f>VLOOKUP(B2099,Table1[[Codigo_servico]:[Subtotal_servico]],9,FALSE)</f>
        <v>M2</v>
      </c>
      <c r="F2099" s="109">
        <f>VLOOKUP(B2099,Table1[[Codigo_servico]:[Subtotal_servico]],11,FALSE)</f>
        <v>18.883421527736076</v>
      </c>
      <c r="G2099" s="106">
        <f t="shared" si="32"/>
        <v>0</v>
      </c>
    </row>
    <row r="2100" spans="2:7" hidden="1" x14ac:dyDescent="0.25">
      <c r="B2100" s="112">
        <v>150214</v>
      </c>
      <c r="C2100" t="s">
        <v>4331</v>
      </c>
      <c r="D2100" s="108">
        <v>0</v>
      </c>
      <c r="E2100" s="81" t="str">
        <f>VLOOKUP(B2100,Table1[[Codigo_servico]:[Subtotal_servico]],9,FALSE)</f>
        <v>M</v>
      </c>
      <c r="F2100" s="109">
        <f>VLOOKUP(B2100,Table1[[Codigo_servico]:[Subtotal_servico]],11,FALSE)</f>
        <v>2.8353673853371912</v>
      </c>
      <c r="G2100" s="106">
        <f t="shared" si="32"/>
        <v>0</v>
      </c>
    </row>
    <row r="2101" spans="2:7" hidden="1" x14ac:dyDescent="0.25">
      <c r="B2101" s="112">
        <v>150240</v>
      </c>
      <c r="C2101" t="s">
        <v>4332</v>
      </c>
      <c r="D2101" s="108">
        <v>0</v>
      </c>
      <c r="E2101" s="81" t="str">
        <f>VLOOKUP(B2101,Table1[[Codigo_servico]:[Subtotal_servico]],9,FALSE)</f>
        <v>M2</v>
      </c>
      <c r="F2101" s="109">
        <f>VLOOKUP(B2101,Table1[[Codigo_servico]:[Subtotal_servico]],11,FALSE)</f>
        <v>10.81</v>
      </c>
      <c r="G2101" s="106">
        <f t="shared" si="32"/>
        <v>0</v>
      </c>
    </row>
    <row r="2102" spans="2:7" hidden="1" x14ac:dyDescent="0.25">
      <c r="B2102" s="112">
        <v>150250</v>
      </c>
      <c r="C2102" t="s">
        <v>4333</v>
      </c>
      <c r="D2102" s="108">
        <v>0</v>
      </c>
      <c r="E2102" s="81" t="str">
        <f>VLOOKUP(B2102,Table1[[Codigo_servico]:[Subtotal_servico]],9,FALSE)</f>
        <v>M2</v>
      </c>
      <c r="F2102" s="109">
        <f>VLOOKUP(B2102,Table1[[Codigo_servico]:[Subtotal_servico]],11,FALSE)</f>
        <v>27.57796428925824</v>
      </c>
      <c r="G2102" s="106">
        <f t="shared" si="32"/>
        <v>0</v>
      </c>
    </row>
    <row r="2103" spans="2:7" hidden="1" x14ac:dyDescent="0.25">
      <c r="B2103" s="112">
        <v>150254</v>
      </c>
      <c r="C2103" t="s">
        <v>4334</v>
      </c>
      <c r="D2103" s="108">
        <v>0</v>
      </c>
      <c r="E2103" s="81" t="str">
        <f>VLOOKUP(B2103,Table1[[Codigo_servico]:[Subtotal_servico]],9,FALSE)</f>
        <v>M</v>
      </c>
      <c r="F2103" s="109">
        <f>VLOOKUP(B2103,Table1[[Codigo_servico]:[Subtotal_servico]],11,FALSE)</f>
        <v>5.7696873853371908</v>
      </c>
      <c r="G2103" s="106">
        <f t="shared" si="32"/>
        <v>0</v>
      </c>
    </row>
    <row r="2104" spans="2:7" hidden="1" x14ac:dyDescent="0.25">
      <c r="B2104" s="112">
        <v>150255</v>
      </c>
      <c r="C2104" t="s">
        <v>4335</v>
      </c>
      <c r="D2104" s="108">
        <v>0</v>
      </c>
      <c r="E2104" s="81" t="str">
        <f>VLOOKUP(B2104,Table1[[Codigo_servico]:[Subtotal_servico]],9,FALSE)</f>
        <v>M2</v>
      </c>
      <c r="F2104" s="109">
        <f>VLOOKUP(B2104,Table1[[Codigo_servico]:[Subtotal_servico]],11,FALSE)</f>
        <v>14.454734449730287</v>
      </c>
      <c r="G2104" s="106">
        <f t="shared" si="32"/>
        <v>0</v>
      </c>
    </row>
    <row r="2105" spans="2:7" hidden="1" x14ac:dyDescent="0.25">
      <c r="B2105" s="112">
        <v>150259</v>
      </c>
      <c r="C2105" t="s">
        <v>4336</v>
      </c>
      <c r="D2105" s="108">
        <v>0</v>
      </c>
      <c r="E2105" s="81" t="str">
        <f>VLOOKUP(B2105,Table1[[Codigo_servico]:[Subtotal_servico]],9,FALSE)</f>
        <v>M</v>
      </c>
      <c r="F2105" s="109">
        <f>VLOOKUP(B2105,Table1[[Codigo_servico]:[Subtotal_servico]],11,FALSE)</f>
        <v>2.711381908269753</v>
      </c>
      <c r="G2105" s="106">
        <f t="shared" si="32"/>
        <v>0</v>
      </c>
    </row>
    <row r="2106" spans="2:7" hidden="1" x14ac:dyDescent="0.25">
      <c r="B2106" s="112">
        <v>150260</v>
      </c>
      <c r="C2106" t="s">
        <v>4337</v>
      </c>
      <c r="D2106" s="108">
        <v>0</v>
      </c>
      <c r="E2106" s="81" t="str">
        <f>VLOOKUP(B2106,Table1[[Codigo_servico]:[Subtotal_servico]],9,FALSE)</f>
        <v>M2</v>
      </c>
      <c r="F2106" s="109">
        <f>VLOOKUP(B2106,Table1[[Codigo_servico]:[Subtotal_servico]],11,FALSE)</f>
        <v>13.371494449730287</v>
      </c>
      <c r="G2106" s="106">
        <f t="shared" si="32"/>
        <v>0</v>
      </c>
    </row>
    <row r="2107" spans="2:7" hidden="1" x14ac:dyDescent="0.25">
      <c r="B2107" s="112">
        <v>150261</v>
      </c>
      <c r="C2107" t="s">
        <v>4338</v>
      </c>
      <c r="D2107" s="108">
        <v>0</v>
      </c>
      <c r="E2107" s="81" t="str">
        <f>VLOOKUP(B2107,Table1[[Codigo_servico]:[Subtotal_servico]],9,FALSE)</f>
        <v>M2</v>
      </c>
      <c r="F2107" s="109">
        <f>VLOOKUP(B2107,Table1[[Codigo_servico]:[Subtotal_servico]],11,FALSE)</f>
        <v>15.787860835067477</v>
      </c>
      <c r="G2107" s="106">
        <f t="shared" si="32"/>
        <v>0</v>
      </c>
    </row>
    <row r="2108" spans="2:7" hidden="1" x14ac:dyDescent="0.25">
      <c r="B2108" s="112">
        <v>150304</v>
      </c>
      <c r="C2108" t="s">
        <v>4339</v>
      </c>
      <c r="D2108" s="108">
        <v>0</v>
      </c>
      <c r="E2108" s="81" t="str">
        <f>VLOOKUP(B2108,Table1[[Codigo_servico]:[Subtotal_servico]],9,FALSE)</f>
        <v>M</v>
      </c>
      <c r="F2108" s="109">
        <f>VLOOKUP(B2108,Table1[[Codigo_servico]:[Subtotal_servico]],11,FALSE)</f>
        <v>4.6730348395279524</v>
      </c>
      <c r="G2108" s="106">
        <f t="shared" si="32"/>
        <v>0</v>
      </c>
    </row>
    <row r="2109" spans="2:7" hidden="1" x14ac:dyDescent="0.25">
      <c r="B2109" s="112">
        <v>150305</v>
      </c>
      <c r="C2109" t="s">
        <v>4340</v>
      </c>
      <c r="D2109" s="108">
        <v>0</v>
      </c>
      <c r="E2109" s="81" t="str">
        <f>VLOOKUP(B2109,Table1[[Codigo_servico]:[Subtotal_servico]],9,FALSE)</f>
        <v>M2</v>
      </c>
      <c r="F2109" s="109">
        <f>VLOOKUP(B2109,Table1[[Codigo_servico]:[Subtotal_servico]],11,FALSE)</f>
        <v>31.821143555751572</v>
      </c>
      <c r="G2109" s="106">
        <f t="shared" si="32"/>
        <v>0</v>
      </c>
    </row>
    <row r="2110" spans="2:7" hidden="1" x14ac:dyDescent="0.25">
      <c r="B2110" s="112">
        <v>150307</v>
      </c>
      <c r="C2110" t="s">
        <v>4341</v>
      </c>
      <c r="D2110" s="108">
        <v>0</v>
      </c>
      <c r="E2110" s="81" t="str">
        <f>VLOOKUP(B2110,Table1[[Codigo_servico]:[Subtotal_servico]],9,FALSE)</f>
        <v>M2</v>
      </c>
      <c r="F2110" s="109">
        <f>VLOOKUP(B2110,Table1[[Codigo_servico]:[Subtotal_servico]],11,FALSE)</f>
        <v>13.112474449730286</v>
      </c>
      <c r="G2110" s="106">
        <f t="shared" si="32"/>
        <v>0</v>
      </c>
    </row>
    <row r="2111" spans="2:7" hidden="1" x14ac:dyDescent="0.25">
      <c r="B2111" s="112">
        <v>150309</v>
      </c>
      <c r="C2111" t="s">
        <v>4342</v>
      </c>
      <c r="D2111" s="108">
        <v>0</v>
      </c>
      <c r="E2111" s="81" t="str">
        <f>VLOOKUP(B2111,Table1[[Codigo_servico]:[Subtotal_servico]],9,FALSE)</f>
        <v>M</v>
      </c>
      <c r="F2111" s="109">
        <f>VLOOKUP(B2111,Table1[[Codigo_servico]:[Subtotal_servico]],11,FALSE)</f>
        <v>7.8720616790559053</v>
      </c>
      <c r="G2111" s="106">
        <f t="shared" si="32"/>
        <v>0</v>
      </c>
    </row>
    <row r="2112" spans="2:7" hidden="1" x14ac:dyDescent="0.25">
      <c r="B2112" s="112">
        <v>150310</v>
      </c>
      <c r="C2112" t="s">
        <v>4343</v>
      </c>
      <c r="D2112" s="108">
        <v>0</v>
      </c>
      <c r="E2112" s="81" t="str">
        <f>VLOOKUP(B2112,Table1[[Codigo_servico]:[Subtotal_servico]],9,FALSE)</f>
        <v>M2</v>
      </c>
      <c r="F2112" s="109">
        <f>VLOOKUP(B2112,Table1[[Codigo_servico]:[Subtotal_servico]],11,FALSE)</f>
        <v>32.74326855575157</v>
      </c>
      <c r="G2112" s="106">
        <f t="shared" si="32"/>
        <v>0</v>
      </c>
    </row>
    <row r="2113" spans="2:7" hidden="1" x14ac:dyDescent="0.25">
      <c r="B2113" s="112">
        <v>150312</v>
      </c>
      <c r="C2113" t="s">
        <v>4344</v>
      </c>
      <c r="D2113" s="108">
        <v>0</v>
      </c>
      <c r="E2113" s="81" t="str">
        <f>VLOOKUP(B2113,Table1[[Codigo_servico]:[Subtotal_servico]],9,FALSE)</f>
        <v>M2</v>
      </c>
      <c r="F2113" s="109">
        <f>VLOOKUP(B2113,Table1[[Codigo_servico]:[Subtotal_servico]],11,FALSE)</f>
        <v>13.665749449730288</v>
      </c>
      <c r="G2113" s="106">
        <f t="shared" si="32"/>
        <v>0</v>
      </c>
    </row>
    <row r="2114" spans="2:7" hidden="1" x14ac:dyDescent="0.25">
      <c r="B2114" s="112">
        <v>150314</v>
      </c>
      <c r="C2114" t="s">
        <v>4345</v>
      </c>
      <c r="D2114" s="108">
        <v>0</v>
      </c>
      <c r="E2114" s="81" t="str">
        <f>VLOOKUP(B2114,Table1[[Codigo_servico]:[Subtotal_servico]],9,FALSE)</f>
        <v>M</v>
      </c>
      <c r="F2114" s="109">
        <f>VLOOKUP(B2114,Table1[[Codigo_servico]:[Subtotal_servico]],11,FALSE)</f>
        <v>8.2409116790559036</v>
      </c>
      <c r="G2114" s="106">
        <f t="shared" si="32"/>
        <v>0</v>
      </c>
    </row>
    <row r="2115" spans="2:7" hidden="1" x14ac:dyDescent="0.25">
      <c r="B2115" s="112">
        <v>150330</v>
      </c>
      <c r="C2115" t="s">
        <v>4346</v>
      </c>
      <c r="D2115" s="108">
        <v>0</v>
      </c>
      <c r="E2115" s="81" t="str">
        <f>VLOOKUP(B2115,Table1[[Codigo_servico]:[Subtotal_servico]],9,FALSE)</f>
        <v>M2</v>
      </c>
      <c r="F2115" s="109">
        <f>VLOOKUP(B2115,Table1[[Codigo_servico]:[Subtotal_servico]],11,FALSE)</f>
        <v>33.088368555751572</v>
      </c>
      <c r="G2115" s="106">
        <f t="shared" si="32"/>
        <v>0</v>
      </c>
    </row>
    <row r="2116" spans="2:7" hidden="1" x14ac:dyDescent="0.25">
      <c r="B2116" s="112">
        <v>150332</v>
      </c>
      <c r="C2116" t="s">
        <v>4347</v>
      </c>
      <c r="D2116" s="108">
        <v>0</v>
      </c>
      <c r="E2116" s="81" t="str">
        <f>VLOOKUP(B2116,Table1[[Codigo_servico]:[Subtotal_servico]],9,FALSE)</f>
        <v>M2</v>
      </c>
      <c r="F2116" s="109">
        <f>VLOOKUP(B2116,Table1[[Codigo_servico]:[Subtotal_servico]],11,FALSE)</f>
        <v>13.872809449730289</v>
      </c>
      <c r="G2116" s="106">
        <f t="shared" si="32"/>
        <v>0</v>
      </c>
    </row>
    <row r="2117" spans="2:7" hidden="1" x14ac:dyDescent="0.25">
      <c r="B2117" s="112">
        <v>150334</v>
      </c>
      <c r="C2117" t="s">
        <v>4348</v>
      </c>
      <c r="D2117" s="108">
        <v>0</v>
      </c>
      <c r="E2117" s="81" t="str">
        <f>VLOOKUP(B2117,Table1[[Codigo_servico]:[Subtotal_servico]],9,FALSE)</f>
        <v>M</v>
      </c>
      <c r="F2117" s="109">
        <f>VLOOKUP(B2117,Table1[[Codigo_servico]:[Subtotal_servico]],11,FALSE)</f>
        <v>8.3789516790559055</v>
      </c>
      <c r="G2117" s="106">
        <f t="shared" si="32"/>
        <v>0</v>
      </c>
    </row>
    <row r="2118" spans="2:7" hidden="1" x14ac:dyDescent="0.25">
      <c r="B2118" s="112">
        <v>155001</v>
      </c>
      <c r="C2118" t="s">
        <v>4349</v>
      </c>
      <c r="D2118" s="108">
        <v>0</v>
      </c>
      <c r="E2118" s="81" t="str">
        <f>VLOOKUP(B2118,Table1[[Codigo_servico]:[Subtotal_servico]],9,FALSE)</f>
        <v>M2</v>
      </c>
      <c r="F2118" s="109">
        <f>VLOOKUP(B2118,Table1[[Codigo_servico]:[Subtotal_servico]],11,FALSE)</f>
        <v>1.5599673853371914</v>
      </c>
      <c r="G2118" s="106">
        <f t="shared" si="32"/>
        <v>0</v>
      </c>
    </row>
    <row r="2119" spans="2:7" hidden="1" x14ac:dyDescent="0.25">
      <c r="B2119" s="112">
        <v>155003</v>
      </c>
      <c r="C2119" t="s">
        <v>4350</v>
      </c>
      <c r="D2119" s="108">
        <v>0</v>
      </c>
      <c r="E2119" s="81" t="str">
        <f>VLOOKUP(B2119,Table1[[Codigo_servico]:[Subtotal_servico]],9,FALSE)</f>
        <v>M2</v>
      </c>
      <c r="F2119" s="109">
        <f>VLOOKUP(B2119,Table1[[Codigo_servico]:[Subtotal_servico]],11,FALSE)</f>
        <v>3.5498347706743827</v>
      </c>
      <c r="G2119" s="106">
        <f t="shared" si="32"/>
        <v>0</v>
      </c>
    </row>
    <row r="2120" spans="2:7" hidden="1" x14ac:dyDescent="0.25">
      <c r="B2120" s="112">
        <v>155004</v>
      </c>
      <c r="C2120" t="s">
        <v>4351</v>
      </c>
      <c r="D2120" s="108">
        <v>0</v>
      </c>
      <c r="E2120" s="81" t="str">
        <f>VLOOKUP(B2120,Table1[[Codigo_servico]:[Subtotal_servico]],9,FALSE)</f>
        <v>M2</v>
      </c>
      <c r="F2120" s="109">
        <f>VLOOKUP(B2120,Table1[[Codigo_servico]:[Subtotal_servico]],11,FALSE)</f>
        <v>6.4541121560115737</v>
      </c>
      <c r="G2120" s="106">
        <f t="shared" si="32"/>
        <v>0</v>
      </c>
    </row>
    <row r="2121" spans="2:7" hidden="1" x14ac:dyDescent="0.25">
      <c r="B2121" s="112">
        <v>155005</v>
      </c>
      <c r="C2121" t="s">
        <v>4352</v>
      </c>
      <c r="D2121" s="108">
        <v>0</v>
      </c>
      <c r="E2121" s="81" t="str">
        <f>VLOOKUP(B2121,Table1[[Codigo_servico]:[Subtotal_servico]],9,FALSE)</f>
        <v>M2</v>
      </c>
      <c r="F2121" s="109">
        <f>VLOOKUP(B2121,Table1[[Codigo_servico]:[Subtotal_servico]],11,FALSE)</f>
        <v>62.342399999999998</v>
      </c>
      <c r="G2121" s="106">
        <f t="shared" si="32"/>
        <v>0</v>
      </c>
    </row>
    <row r="2122" spans="2:7" hidden="1" x14ac:dyDescent="0.25">
      <c r="B2122" s="112">
        <v>155010</v>
      </c>
      <c r="C2122" t="s">
        <v>4353</v>
      </c>
      <c r="D2122" s="108">
        <v>0</v>
      </c>
      <c r="E2122" s="81" t="str">
        <f>VLOOKUP(B2122,Table1[[Codigo_servico]:[Subtotal_servico]],9,FALSE)</f>
        <v>M2</v>
      </c>
      <c r="F2122" s="109">
        <f>VLOOKUP(B2122,Table1[[Codigo_servico]:[Subtotal_servico]],11,FALSE)</f>
        <v>4.8778021560115734</v>
      </c>
      <c r="G2122" s="106">
        <f t="shared" si="32"/>
        <v>0</v>
      </c>
    </row>
    <row r="2123" spans="2:7" hidden="1" x14ac:dyDescent="0.25">
      <c r="B2123" s="112">
        <v>155011</v>
      </c>
      <c r="C2123" t="s">
        <v>4354</v>
      </c>
      <c r="D2123" s="108">
        <v>0</v>
      </c>
      <c r="E2123" s="81" t="str">
        <f>VLOOKUP(B2123,Table1[[Codigo_servico]:[Subtotal_servico]],9,FALSE)</f>
        <v>M2</v>
      </c>
      <c r="F2123" s="109">
        <f>VLOOKUP(B2123,Table1[[Codigo_servico]:[Subtotal_servico]],11,FALSE)</f>
        <v>8.0140795413487655</v>
      </c>
      <c r="G2123" s="106">
        <f t="shared" si="32"/>
        <v>0</v>
      </c>
    </row>
    <row r="2124" spans="2:7" hidden="1" x14ac:dyDescent="0.25">
      <c r="B2124" s="112">
        <v>155013</v>
      </c>
      <c r="C2124" t="s">
        <v>4355</v>
      </c>
      <c r="D2124" s="108">
        <v>0</v>
      </c>
      <c r="E2124" s="81" t="str">
        <f>VLOOKUP(B2124,Table1[[Codigo_servico]:[Subtotal_servico]],9,FALSE)</f>
        <v>M</v>
      </c>
      <c r="F2124" s="109">
        <f>VLOOKUP(B2124,Table1[[Codigo_servico]:[Subtotal_servico]],11,FALSE)</f>
        <v>0.81956369266859563</v>
      </c>
      <c r="G2124" s="106">
        <f t="shared" si="32"/>
        <v>0</v>
      </c>
    </row>
    <row r="2125" spans="2:7" hidden="1" x14ac:dyDescent="0.25">
      <c r="B2125" s="112">
        <v>155014</v>
      </c>
      <c r="C2125" t="s">
        <v>4356</v>
      </c>
      <c r="D2125" s="108">
        <v>0</v>
      </c>
      <c r="E2125" s="81" t="str">
        <f>VLOOKUP(B2125,Table1[[Codigo_servico]:[Subtotal_servico]],9,FALSE)</f>
        <v>M</v>
      </c>
      <c r="F2125" s="109">
        <f>VLOOKUP(B2125,Table1[[Codigo_servico]:[Subtotal_servico]],11,FALSE)</f>
        <v>1.1348256926685958</v>
      </c>
      <c r="G2125" s="106">
        <f t="shared" si="32"/>
        <v>0</v>
      </c>
    </row>
    <row r="2126" spans="2:7" hidden="1" x14ac:dyDescent="0.25">
      <c r="B2126" s="112">
        <v>155020</v>
      </c>
      <c r="C2126" t="s">
        <v>4357</v>
      </c>
      <c r="D2126" s="108">
        <v>0</v>
      </c>
      <c r="E2126" s="81" t="str">
        <f>VLOOKUP(B2126,Table1[[Codigo_servico]:[Subtotal_servico]],9,FALSE)</f>
        <v>M2</v>
      </c>
      <c r="F2126" s="109">
        <f>VLOOKUP(B2126,Table1[[Codigo_servico]:[Subtotal_servico]],11,FALSE)</f>
        <v>4.7426684633429783</v>
      </c>
      <c r="G2126" s="106">
        <f t="shared" si="32"/>
        <v>0</v>
      </c>
    </row>
    <row r="2127" spans="2:7" hidden="1" x14ac:dyDescent="0.25">
      <c r="B2127" s="112">
        <v>155021</v>
      </c>
      <c r="C2127" t="s">
        <v>4358</v>
      </c>
      <c r="D2127" s="108">
        <v>0</v>
      </c>
      <c r="E2127" s="81" t="str">
        <f>VLOOKUP(B2127,Table1[[Codigo_servico]:[Subtotal_servico]],9,FALSE)</f>
        <v>M2</v>
      </c>
      <c r="F2127" s="109">
        <f>VLOOKUP(B2127,Table1[[Codigo_servico]:[Subtotal_servico]],11,FALSE)</f>
        <v>7.2340958486801696</v>
      </c>
      <c r="G2127" s="106">
        <f t="shared" si="32"/>
        <v>0</v>
      </c>
    </row>
    <row r="2128" spans="2:7" hidden="1" x14ac:dyDescent="0.25">
      <c r="B2128" s="112">
        <v>155023</v>
      </c>
      <c r="C2128" t="s">
        <v>4359</v>
      </c>
      <c r="D2128" s="108">
        <v>0</v>
      </c>
      <c r="E2128" s="81" t="str">
        <f>VLOOKUP(B2128,Table1[[Codigo_servico]:[Subtotal_servico]],9,FALSE)</f>
        <v>M2</v>
      </c>
      <c r="F2128" s="109">
        <f>VLOOKUP(B2128,Table1[[Codigo_servico]:[Subtotal_servico]],11,FALSE)</f>
        <v>62.342399999999998</v>
      </c>
      <c r="G2128" s="106">
        <f t="shared" si="32"/>
        <v>0</v>
      </c>
    </row>
    <row r="2129" spans="2:7" x14ac:dyDescent="0.25">
      <c r="B2129" s="112">
        <v>158001</v>
      </c>
      <c r="C2129" t="s">
        <v>4360</v>
      </c>
      <c r="D2129" s="108">
        <v>2200</v>
      </c>
      <c r="E2129" s="81" t="str">
        <f>VLOOKUP(B2129,Table1[[Codigo_servico]:[Subtotal_servico]],9,FALSE)</f>
        <v>M2</v>
      </c>
      <c r="F2129" s="109">
        <f>VLOOKUP(B2129,Table1[[Codigo_servico]:[Subtotal_servico]],11,FALSE)</f>
        <v>11.008579518583858</v>
      </c>
      <c r="G2129" s="106">
        <f t="shared" si="32"/>
        <v>24218.874940884489</v>
      </c>
    </row>
    <row r="2130" spans="2:7" hidden="1" x14ac:dyDescent="0.25">
      <c r="B2130" s="112">
        <v>158005</v>
      </c>
      <c r="C2130" t="s">
        <v>4361</v>
      </c>
      <c r="D2130" s="108">
        <v>0</v>
      </c>
      <c r="E2130" s="81" t="str">
        <f>VLOOKUP(B2130,Table1[[Codigo_servico]:[Subtotal_servico]],9,FALSE)</f>
        <v>M2</v>
      </c>
      <c r="F2130" s="109">
        <f>VLOOKUP(B2130,Table1[[Codigo_servico]:[Subtotal_servico]],11,FALSE)</f>
        <v>11.738879518583856</v>
      </c>
      <c r="G2130" s="106">
        <f t="shared" si="32"/>
        <v>0</v>
      </c>
    </row>
    <row r="2131" spans="2:7" hidden="1" x14ac:dyDescent="0.25">
      <c r="B2131" s="112">
        <v>158011</v>
      </c>
      <c r="C2131" t="s">
        <v>4362</v>
      </c>
      <c r="D2131" s="108">
        <v>0</v>
      </c>
      <c r="E2131" s="81" t="str">
        <f>VLOOKUP(B2131,Table1[[Codigo_servico]:[Subtotal_servico]],9,FALSE)</f>
        <v>M2</v>
      </c>
      <c r="F2131" s="109">
        <f>VLOOKUP(B2131,Table1[[Codigo_servico]:[Subtotal_servico]],11,FALSE)</f>
        <v>13.64015151858386</v>
      </c>
      <c r="G2131" s="106">
        <f t="shared" ref="G2131:G2194" si="33">D2131*F2131</f>
        <v>0</v>
      </c>
    </row>
    <row r="2132" spans="2:7" hidden="1" x14ac:dyDescent="0.25">
      <c r="B2132" s="112">
        <v>158012</v>
      </c>
      <c r="C2132" t="s">
        <v>4363</v>
      </c>
      <c r="D2132" s="108">
        <v>0</v>
      </c>
      <c r="E2132" s="81" t="str">
        <f>VLOOKUP(B2132,Table1[[Codigo_servico]:[Subtotal_servico]],9,FALSE)</f>
        <v>M2</v>
      </c>
      <c r="F2132" s="109">
        <f>VLOOKUP(B2132,Table1[[Codigo_servico]:[Subtotal_servico]],11,FALSE)</f>
        <v>6.8745196790559051</v>
      </c>
      <c r="G2132" s="106">
        <f t="shared" si="33"/>
        <v>0</v>
      </c>
    </row>
    <row r="2133" spans="2:7" hidden="1" x14ac:dyDescent="0.25">
      <c r="B2133" s="112">
        <v>158013</v>
      </c>
      <c r="C2133" t="s">
        <v>4364</v>
      </c>
      <c r="D2133" s="108">
        <v>0</v>
      </c>
      <c r="E2133" s="81" t="str">
        <f>VLOOKUP(B2133,Table1[[Codigo_servico]:[Subtotal_servico]],9,FALSE)</f>
        <v>M2</v>
      </c>
      <c r="F2133" s="109">
        <f>VLOOKUP(B2133,Table1[[Codigo_servico]:[Subtotal_servico]],11,FALSE)</f>
        <v>10.24059259881988</v>
      </c>
      <c r="G2133" s="106">
        <f t="shared" si="33"/>
        <v>0</v>
      </c>
    </row>
    <row r="2134" spans="2:7" hidden="1" x14ac:dyDescent="0.25">
      <c r="B2134" s="112">
        <v>158014</v>
      </c>
      <c r="C2134" t="s">
        <v>4365</v>
      </c>
      <c r="D2134" s="108">
        <v>0</v>
      </c>
      <c r="E2134" s="81" t="str">
        <f>VLOOKUP(B2134,Table1[[Codigo_servico]:[Subtotal_servico]],9,FALSE)</f>
        <v>M</v>
      </c>
      <c r="F2134" s="109">
        <f>VLOOKUP(B2134,Table1[[Codigo_servico]:[Subtotal_servico]],11,FALSE)</f>
        <v>1.6601355390028933</v>
      </c>
      <c r="G2134" s="106">
        <f t="shared" si="33"/>
        <v>0</v>
      </c>
    </row>
    <row r="2135" spans="2:7" hidden="1" x14ac:dyDescent="0.25">
      <c r="B2135" s="112">
        <v>158020</v>
      </c>
      <c r="C2135" t="s">
        <v>4366</v>
      </c>
      <c r="D2135" s="108">
        <v>0</v>
      </c>
      <c r="E2135" s="81" t="str">
        <f>VLOOKUP(B2135,Table1[[Codigo_servico]:[Subtotal_servico]],9,FALSE)</f>
        <v>M2</v>
      </c>
      <c r="F2135" s="109">
        <f>VLOOKUP(B2135,Table1[[Codigo_servico]:[Subtotal_servico]],11,FALSE)</f>
        <v>18.710114117403741</v>
      </c>
      <c r="G2135" s="106">
        <f t="shared" si="33"/>
        <v>0</v>
      </c>
    </row>
    <row r="2136" spans="2:7" hidden="1" x14ac:dyDescent="0.25">
      <c r="B2136" s="112">
        <v>158030</v>
      </c>
      <c r="C2136" t="s">
        <v>4367</v>
      </c>
      <c r="D2136" s="108">
        <v>0</v>
      </c>
      <c r="E2136" s="81" t="str">
        <f>VLOOKUP(B2136,Table1[[Codigo_servico]:[Subtotal_servico]],9,FALSE)</f>
        <v>M2</v>
      </c>
      <c r="F2136" s="109">
        <f>VLOOKUP(B2136,Table1[[Codigo_servico]:[Subtotal_servico]],11,FALSE)</f>
        <v>14.377851518583856</v>
      </c>
      <c r="G2136" s="106">
        <f t="shared" si="33"/>
        <v>0</v>
      </c>
    </row>
    <row r="2137" spans="2:7" hidden="1" x14ac:dyDescent="0.25">
      <c r="B2137" s="112">
        <v>158031</v>
      </c>
      <c r="C2137" t="s">
        <v>4368</v>
      </c>
      <c r="D2137" s="108">
        <v>0</v>
      </c>
      <c r="E2137" s="81" t="str">
        <f>VLOOKUP(B2137,Table1[[Codigo_servico]:[Subtotal_servico]],9,FALSE)</f>
        <v>M2</v>
      </c>
      <c r="F2137" s="109">
        <f>VLOOKUP(B2137,Table1[[Codigo_servico]:[Subtotal_servico]],11,FALSE)</f>
        <v>7.2433696790559061</v>
      </c>
      <c r="G2137" s="106">
        <f t="shared" si="33"/>
        <v>0</v>
      </c>
    </row>
    <row r="2138" spans="2:7" hidden="1" x14ac:dyDescent="0.25">
      <c r="B2138" s="112">
        <v>158032</v>
      </c>
      <c r="C2138" t="s">
        <v>4369</v>
      </c>
      <c r="D2138" s="108">
        <v>0</v>
      </c>
      <c r="E2138" s="81" t="str">
        <f>VLOOKUP(B2138,Table1[[Codigo_servico]:[Subtotal_servico]],9,FALSE)</f>
        <v>M2</v>
      </c>
      <c r="F2138" s="109">
        <f>VLOOKUP(B2138,Table1[[Codigo_servico]:[Subtotal_servico]],11,FALSE)</f>
        <v>10.978292598819881</v>
      </c>
      <c r="G2138" s="106">
        <f t="shared" si="33"/>
        <v>0</v>
      </c>
    </row>
    <row r="2139" spans="2:7" hidden="1" x14ac:dyDescent="0.25">
      <c r="B2139" s="112">
        <v>158033</v>
      </c>
      <c r="C2139" t="s">
        <v>4370</v>
      </c>
      <c r="D2139" s="108">
        <v>0</v>
      </c>
      <c r="E2139" s="81" t="str">
        <f>VLOOKUP(B2139,Table1[[Codigo_servico]:[Subtotal_servico]],9,FALSE)</f>
        <v>M</v>
      </c>
      <c r="F2139" s="109">
        <f>VLOOKUP(B2139,Table1[[Codigo_servico]:[Subtotal_servico]],11,FALSE)</f>
        <v>1.8076755390028936</v>
      </c>
      <c r="G2139" s="106">
        <f t="shared" si="33"/>
        <v>0</v>
      </c>
    </row>
    <row r="2140" spans="2:7" hidden="1" x14ac:dyDescent="0.25">
      <c r="B2140" s="112">
        <v>158034</v>
      </c>
      <c r="C2140" t="s">
        <v>4371</v>
      </c>
      <c r="D2140" s="108">
        <v>0</v>
      </c>
      <c r="E2140" s="81" t="str">
        <f>VLOOKUP(B2140,Table1[[Codigo_servico]:[Subtotal_servico]],9,FALSE)</f>
        <v>M2</v>
      </c>
      <c r="F2140" s="109">
        <f>VLOOKUP(B2140,Table1[[Codigo_servico]:[Subtotal_servico]],11,FALSE)</f>
        <v>19.26338911740374</v>
      </c>
      <c r="G2140" s="106">
        <f t="shared" si="33"/>
        <v>0</v>
      </c>
    </row>
    <row r="2141" spans="2:7" hidden="1" x14ac:dyDescent="0.25">
      <c r="B2141" s="112">
        <v>158040</v>
      </c>
      <c r="C2141" t="s">
        <v>4372</v>
      </c>
      <c r="D2141" s="108">
        <v>0</v>
      </c>
      <c r="E2141" s="81" t="str">
        <f>VLOOKUP(B2141,Table1[[Codigo_servico]:[Subtotal_servico]],9,FALSE)</f>
        <v>M2</v>
      </c>
      <c r="F2141" s="109">
        <f>VLOOKUP(B2141,Table1[[Codigo_servico]:[Subtotal_servico]],11,FALSE)</f>
        <v>19.470449117403739</v>
      </c>
      <c r="G2141" s="106">
        <f t="shared" si="33"/>
        <v>0</v>
      </c>
    </row>
    <row r="2142" spans="2:7" hidden="1" x14ac:dyDescent="0.25">
      <c r="B2142" s="112">
        <v>170117</v>
      </c>
      <c r="C2142" t="s">
        <v>4373</v>
      </c>
      <c r="D2142" s="108">
        <v>0</v>
      </c>
      <c r="E2142" s="81" t="str">
        <f>VLOOKUP(B2142,Table1[[Codigo_servico]:[Subtotal_servico]],9,FALSE)</f>
        <v>M</v>
      </c>
      <c r="F2142" s="109">
        <f>VLOOKUP(B2142,Table1[[Codigo_servico]:[Subtotal_servico]],11,FALSE)</f>
        <v>241.05750694904845</v>
      </c>
      <c r="G2142" s="106">
        <f t="shared" si="33"/>
        <v>0</v>
      </c>
    </row>
    <row r="2143" spans="2:7" hidden="1" x14ac:dyDescent="0.25">
      <c r="B2143" s="112">
        <v>170118</v>
      </c>
      <c r="C2143" t="s">
        <v>4374</v>
      </c>
      <c r="D2143" s="108">
        <v>0</v>
      </c>
      <c r="E2143" s="81" t="str">
        <f>VLOOKUP(B2143,Table1[[Codigo_servico]:[Subtotal_servico]],9,FALSE)</f>
        <v>M</v>
      </c>
      <c r="F2143" s="109">
        <f>VLOOKUP(B2143,Table1[[Codigo_servico]:[Subtotal_servico]],11,FALSE)</f>
        <v>218.26865374904847</v>
      </c>
      <c r="G2143" s="106">
        <f t="shared" si="33"/>
        <v>0</v>
      </c>
    </row>
    <row r="2144" spans="2:7" hidden="1" x14ac:dyDescent="0.25">
      <c r="B2144" s="112">
        <v>170120</v>
      </c>
      <c r="C2144" t="s">
        <v>4375</v>
      </c>
      <c r="D2144" s="108">
        <v>0</v>
      </c>
      <c r="E2144" s="81" t="str">
        <f>VLOOKUP(B2144,Table1[[Codigo_servico]:[Subtotal_servico]],9,FALSE)</f>
        <v>M</v>
      </c>
      <c r="F2144" s="109">
        <f>VLOOKUP(B2144,Table1[[Codigo_servico]:[Subtotal_servico]],11,FALSE)</f>
        <v>136.93585116511204</v>
      </c>
      <c r="G2144" s="106">
        <f t="shared" si="33"/>
        <v>0</v>
      </c>
    </row>
    <row r="2145" spans="2:7" hidden="1" x14ac:dyDescent="0.25">
      <c r="B2145" s="112">
        <v>170121</v>
      </c>
      <c r="C2145" t="s">
        <v>4376</v>
      </c>
      <c r="D2145" s="108">
        <v>0</v>
      </c>
      <c r="E2145" s="81" t="str">
        <f>VLOOKUP(B2145,Table1[[Codigo_servico]:[Subtotal_servico]],9,FALSE)</f>
        <v>M</v>
      </c>
      <c r="F2145" s="109">
        <f>VLOOKUP(B2145,Table1[[Codigo_servico]:[Subtotal_servico]],11,FALSE)</f>
        <v>142.13493414172771</v>
      </c>
      <c r="G2145" s="106">
        <f t="shared" si="33"/>
        <v>0</v>
      </c>
    </row>
    <row r="2146" spans="2:7" hidden="1" x14ac:dyDescent="0.25">
      <c r="B2146" s="112">
        <v>170122</v>
      </c>
      <c r="C2146" t="s">
        <v>4377</v>
      </c>
      <c r="D2146" s="108">
        <v>0</v>
      </c>
      <c r="E2146" s="81" t="str">
        <f>VLOOKUP(B2146,Table1[[Codigo_servico]:[Subtotal_servico]],9,FALSE)</f>
        <v>M</v>
      </c>
      <c r="F2146" s="109">
        <f>VLOOKUP(B2146,Table1[[Codigo_servico]:[Subtotal_servico]],11,FALSE)</f>
        <v>143.67299414172771</v>
      </c>
      <c r="G2146" s="106">
        <f t="shared" si="33"/>
        <v>0</v>
      </c>
    </row>
    <row r="2147" spans="2:7" hidden="1" x14ac:dyDescent="0.25">
      <c r="B2147" s="112">
        <v>170123</v>
      </c>
      <c r="C2147" t="s">
        <v>4378</v>
      </c>
      <c r="D2147" s="108">
        <v>0</v>
      </c>
      <c r="E2147" s="81" t="str">
        <f>VLOOKUP(B2147,Table1[[Codigo_servico]:[Subtotal_servico]],9,FALSE)</f>
        <v>M</v>
      </c>
      <c r="F2147" s="109">
        <f>VLOOKUP(B2147,Table1[[Codigo_servico]:[Subtotal_servico]],11,FALSE)</f>
        <v>283.31099812972957</v>
      </c>
      <c r="G2147" s="106">
        <f t="shared" si="33"/>
        <v>0</v>
      </c>
    </row>
    <row r="2148" spans="2:7" hidden="1" x14ac:dyDescent="0.25">
      <c r="B2148" s="112">
        <v>170124</v>
      </c>
      <c r="C2148" t="s">
        <v>4379</v>
      </c>
      <c r="D2148" s="108">
        <v>0</v>
      </c>
      <c r="E2148" s="81" t="str">
        <f>VLOOKUP(B2148,Table1[[Codigo_servico]:[Subtotal_servico]],9,FALSE)</f>
        <v>M</v>
      </c>
      <c r="F2148" s="109">
        <f>VLOOKUP(B2148,Table1[[Codigo_servico]:[Subtotal_servico]],11,FALSE)</f>
        <v>192.95763000332093</v>
      </c>
      <c r="G2148" s="106">
        <f t="shared" si="33"/>
        <v>0</v>
      </c>
    </row>
    <row r="2149" spans="2:7" hidden="1" x14ac:dyDescent="0.25">
      <c r="B2149" s="112">
        <v>170125</v>
      </c>
      <c r="C2149" t="s">
        <v>4380</v>
      </c>
      <c r="D2149" s="108">
        <v>0</v>
      </c>
      <c r="E2149" s="81" t="str">
        <f>VLOOKUP(B2149,Table1[[Codigo_servico]:[Subtotal_servico]],9,FALSE)</f>
        <v>M</v>
      </c>
      <c r="F2149" s="109">
        <f>VLOOKUP(B2149,Table1[[Codigo_servico]:[Subtotal_servico]],11,FALSE)</f>
        <v>141.09555069972922</v>
      </c>
      <c r="G2149" s="106">
        <f t="shared" si="33"/>
        <v>0</v>
      </c>
    </row>
    <row r="2150" spans="2:7" hidden="1" x14ac:dyDescent="0.25">
      <c r="B2150" s="112">
        <v>170126</v>
      </c>
      <c r="C2150" t="s">
        <v>4381</v>
      </c>
      <c r="D2150" s="108">
        <v>0</v>
      </c>
      <c r="E2150" s="81" t="str">
        <f>VLOOKUP(B2150,Table1[[Codigo_servico]:[Subtotal_servico]],9,FALSE)</f>
        <v>M</v>
      </c>
      <c r="F2150" s="109">
        <f>VLOOKUP(B2150,Table1[[Codigo_servico]:[Subtotal_servico]],11,FALSE)</f>
        <v>118.29135069972919</v>
      </c>
      <c r="G2150" s="106">
        <f t="shared" si="33"/>
        <v>0</v>
      </c>
    </row>
    <row r="2151" spans="2:7" hidden="1" x14ac:dyDescent="0.25">
      <c r="B2151" s="112">
        <v>170127</v>
      </c>
      <c r="C2151" t="s">
        <v>4382</v>
      </c>
      <c r="D2151" s="108">
        <v>0</v>
      </c>
      <c r="E2151" s="81" t="str">
        <f>VLOOKUP(B2151,Table1[[Codigo_servico]:[Subtotal_servico]],9,FALSE)</f>
        <v>M</v>
      </c>
      <c r="F2151" s="109">
        <f>VLOOKUP(B2151,Table1[[Codigo_servico]:[Subtotal_servico]],11,FALSE)</f>
        <v>274.31077829825671</v>
      </c>
      <c r="G2151" s="106">
        <f t="shared" si="33"/>
        <v>0</v>
      </c>
    </row>
    <row r="2152" spans="2:7" hidden="1" x14ac:dyDescent="0.25">
      <c r="B2152" s="112">
        <v>170128</v>
      </c>
      <c r="C2152" t="s">
        <v>4383</v>
      </c>
      <c r="D2152" s="108">
        <v>0</v>
      </c>
      <c r="E2152" s="81" t="str">
        <f>VLOOKUP(B2152,Table1[[Codigo_servico]:[Subtotal_servico]],9,FALSE)</f>
        <v>M</v>
      </c>
      <c r="F2152" s="109">
        <f>VLOOKUP(B2152,Table1[[Codigo_servico]:[Subtotal_servico]],11,FALSE)</f>
        <v>110.09719362768709</v>
      </c>
      <c r="G2152" s="106">
        <f t="shared" si="33"/>
        <v>0</v>
      </c>
    </row>
    <row r="2153" spans="2:7" hidden="1" x14ac:dyDescent="0.25">
      <c r="B2153" s="112">
        <v>170129</v>
      </c>
      <c r="C2153" t="s">
        <v>4384</v>
      </c>
      <c r="D2153" s="108">
        <v>0</v>
      </c>
      <c r="E2153" s="81" t="str">
        <f>VLOOKUP(B2153,Table1[[Codigo_servico]:[Subtotal_servico]],9,FALSE)</f>
        <v>M</v>
      </c>
      <c r="F2153" s="109">
        <f>VLOOKUP(B2153,Table1[[Codigo_servico]:[Subtotal_servico]],11,FALSE)</f>
        <v>383.96805411060586</v>
      </c>
      <c r="G2153" s="106">
        <f t="shared" si="33"/>
        <v>0</v>
      </c>
    </row>
    <row r="2154" spans="2:7" x14ac:dyDescent="0.25">
      <c r="B2154" s="112">
        <v>170130</v>
      </c>
      <c r="C2154" t="s">
        <v>4385</v>
      </c>
      <c r="D2154" s="108">
        <v>10</v>
      </c>
      <c r="E2154" s="81" t="str">
        <f>VLOOKUP(B2154,Table1[[Codigo_servico]:[Subtotal_servico]],9,FALSE)</f>
        <v>M</v>
      </c>
      <c r="F2154" s="109">
        <f>VLOOKUP(B2154,Table1[[Codigo_servico]:[Subtotal_servico]],11,FALSE)</f>
        <v>408.68055332668928</v>
      </c>
      <c r="G2154" s="106">
        <f t="shared" si="33"/>
        <v>4086.8055332668928</v>
      </c>
    </row>
    <row r="2155" spans="2:7" hidden="1" x14ac:dyDescent="0.25">
      <c r="B2155" s="112">
        <v>170131</v>
      </c>
      <c r="C2155" t="s">
        <v>4386</v>
      </c>
      <c r="D2155" s="108">
        <v>0</v>
      </c>
      <c r="E2155" s="81" t="str">
        <f>VLOOKUP(B2155,Table1[[Codigo_servico]:[Subtotal_servico]],9,FALSE)</f>
        <v>M</v>
      </c>
      <c r="F2155" s="109">
        <f>VLOOKUP(B2155,Table1[[Codigo_servico]:[Subtotal_servico]],11,FALSE)</f>
        <v>648.7478281849784</v>
      </c>
      <c r="G2155" s="106">
        <f t="shared" si="33"/>
        <v>0</v>
      </c>
    </row>
    <row r="2156" spans="2:7" hidden="1" x14ac:dyDescent="0.25">
      <c r="B2156" s="112">
        <v>170132</v>
      </c>
      <c r="C2156" t="s">
        <v>4387</v>
      </c>
      <c r="D2156" s="108">
        <v>0</v>
      </c>
      <c r="E2156" s="81" t="str">
        <f>VLOOKUP(B2156,Table1[[Codigo_servico]:[Subtotal_servico]],9,FALSE)</f>
        <v>M</v>
      </c>
      <c r="F2156" s="109">
        <f>VLOOKUP(B2156,Table1[[Codigo_servico]:[Subtotal_servico]],11,FALSE)</f>
        <v>734.10287867843249</v>
      </c>
      <c r="G2156" s="106">
        <f t="shared" si="33"/>
        <v>0</v>
      </c>
    </row>
    <row r="2157" spans="2:7" hidden="1" x14ac:dyDescent="0.25">
      <c r="B2157" s="112">
        <v>170133</v>
      </c>
      <c r="C2157" t="s">
        <v>4388</v>
      </c>
      <c r="D2157" s="108">
        <v>0</v>
      </c>
      <c r="E2157" s="81" t="str">
        <f>VLOOKUP(B2157,Table1[[Codigo_servico]:[Subtotal_servico]],9,FALSE)</f>
        <v>M</v>
      </c>
      <c r="F2157" s="109">
        <f>VLOOKUP(B2157,Table1[[Codigo_servico]:[Subtotal_servico]],11,FALSE)</f>
        <v>161.42907977817325</v>
      </c>
      <c r="G2157" s="106">
        <f t="shared" si="33"/>
        <v>0</v>
      </c>
    </row>
    <row r="2158" spans="2:7" hidden="1" x14ac:dyDescent="0.25">
      <c r="B2158" s="112">
        <v>170134</v>
      </c>
      <c r="C2158" t="s">
        <v>4389</v>
      </c>
      <c r="D2158" s="108">
        <v>0</v>
      </c>
      <c r="E2158" s="81" t="str">
        <f>VLOOKUP(B2158,Table1[[Codigo_servico]:[Subtotal_servico]],9,FALSE)</f>
        <v>UN</v>
      </c>
      <c r="F2158" s="109">
        <f>VLOOKUP(B2158,Table1[[Codigo_servico]:[Subtotal_servico]],11,FALSE)</f>
        <v>1803.883770087853</v>
      </c>
      <c r="G2158" s="106">
        <f t="shared" si="33"/>
        <v>0</v>
      </c>
    </row>
    <row r="2159" spans="2:7" hidden="1" x14ac:dyDescent="0.25">
      <c r="B2159" s="112">
        <v>170135</v>
      </c>
      <c r="C2159" t="s">
        <v>4390</v>
      </c>
      <c r="D2159" s="108">
        <v>0</v>
      </c>
      <c r="E2159" s="81" t="str">
        <f>VLOOKUP(B2159,Table1[[Codigo_servico]:[Subtotal_servico]],9,FALSE)</f>
        <v>UN</v>
      </c>
      <c r="F2159" s="109">
        <f>VLOOKUP(B2159,Table1[[Codigo_servico]:[Subtotal_servico]],11,FALSE)</f>
        <v>1556.25722287643</v>
      </c>
      <c r="G2159" s="106">
        <f t="shared" si="33"/>
        <v>0</v>
      </c>
    </row>
    <row r="2160" spans="2:7" hidden="1" x14ac:dyDescent="0.25">
      <c r="B2160" s="112">
        <v>170136</v>
      </c>
      <c r="C2160" t="s">
        <v>4391</v>
      </c>
      <c r="D2160" s="108">
        <v>0</v>
      </c>
      <c r="E2160" s="81" t="str">
        <f>VLOOKUP(B2160,Table1[[Codigo_servico]:[Subtotal_servico]],9,FALSE)</f>
        <v>UN</v>
      </c>
      <c r="F2160" s="109">
        <f>VLOOKUP(B2160,Table1[[Codigo_servico]:[Subtotal_servico]],11,FALSE)</f>
        <v>2437.6035609756223</v>
      </c>
      <c r="G2160" s="106">
        <f t="shared" si="33"/>
        <v>0</v>
      </c>
    </row>
    <row r="2161" spans="2:7" hidden="1" x14ac:dyDescent="0.25">
      <c r="B2161" s="112">
        <v>170137</v>
      </c>
      <c r="C2161" t="s">
        <v>4392</v>
      </c>
      <c r="D2161" s="108">
        <v>0</v>
      </c>
      <c r="E2161" s="81" t="str">
        <f>VLOOKUP(B2161,Table1[[Codigo_servico]:[Subtotal_servico]],9,FALSE)</f>
        <v>UN</v>
      </c>
      <c r="F2161" s="109">
        <f>VLOOKUP(B2161,Table1[[Codigo_servico]:[Subtotal_servico]],11,FALSE)</f>
        <v>2912.2079907306384</v>
      </c>
      <c r="G2161" s="106">
        <f t="shared" si="33"/>
        <v>0</v>
      </c>
    </row>
    <row r="2162" spans="2:7" hidden="1" x14ac:dyDescent="0.25">
      <c r="B2162" s="112">
        <v>170138</v>
      </c>
      <c r="C2162" t="s">
        <v>4393</v>
      </c>
      <c r="D2162" s="108">
        <v>0</v>
      </c>
      <c r="E2162" s="81" t="str">
        <f>VLOOKUP(B2162,Table1[[Codigo_servico]:[Subtotal_servico]],9,FALSE)</f>
        <v>UN</v>
      </c>
      <c r="F2162" s="109">
        <f>VLOOKUP(B2162,Table1[[Codigo_servico]:[Subtotal_servico]],11,FALSE)</f>
        <v>3954.1120680759645</v>
      </c>
      <c r="G2162" s="106">
        <f t="shared" si="33"/>
        <v>0</v>
      </c>
    </row>
    <row r="2163" spans="2:7" x14ac:dyDescent="0.25">
      <c r="B2163" s="112">
        <v>170140</v>
      </c>
      <c r="C2163" t="s">
        <v>4394</v>
      </c>
      <c r="D2163" s="108">
        <v>52</v>
      </c>
      <c r="E2163" s="81" t="str">
        <f>VLOOKUP(B2163,Table1[[Codigo_servico]:[Subtotal_servico]],9,FALSE)</f>
        <v>M2</v>
      </c>
      <c r="F2163" s="109">
        <f>VLOOKUP(B2163,Table1[[Codigo_servico]:[Subtotal_servico]],11,FALSE)</f>
        <v>314.335937609859</v>
      </c>
      <c r="G2163" s="106">
        <f t="shared" si="33"/>
        <v>16345.468755712667</v>
      </c>
    </row>
    <row r="2164" spans="2:7" hidden="1" x14ac:dyDescent="0.25">
      <c r="B2164" s="112">
        <v>170141</v>
      </c>
      <c r="C2164" t="s">
        <v>4395</v>
      </c>
      <c r="D2164" s="108">
        <v>0</v>
      </c>
      <c r="E2164" s="81" t="str">
        <f>VLOOKUP(B2164,Table1[[Codigo_servico]:[Subtotal_servico]],9,FALSE)</f>
        <v>M2</v>
      </c>
      <c r="F2164" s="109">
        <f>VLOOKUP(B2164,Table1[[Codigo_servico]:[Subtotal_servico]],11,FALSE)</f>
        <v>244.5249590541074</v>
      </c>
      <c r="G2164" s="106">
        <f t="shared" si="33"/>
        <v>0</v>
      </c>
    </row>
    <row r="2165" spans="2:7" hidden="1" x14ac:dyDescent="0.25">
      <c r="B2165" s="112">
        <v>170142</v>
      </c>
      <c r="C2165" t="s">
        <v>4396</v>
      </c>
      <c r="D2165" s="108">
        <v>0</v>
      </c>
      <c r="E2165" s="81" t="str">
        <f>VLOOKUP(B2165,Table1[[Codigo_servico]:[Subtotal_servico]],9,FALSE)</f>
        <v>M2</v>
      </c>
      <c r="F2165" s="109">
        <f>VLOOKUP(B2165,Table1[[Codigo_servico]:[Subtotal_servico]],11,FALSE)</f>
        <v>312.36399102391664</v>
      </c>
      <c r="G2165" s="106">
        <f t="shared" si="33"/>
        <v>0</v>
      </c>
    </row>
    <row r="2166" spans="2:7" hidden="1" x14ac:dyDescent="0.25">
      <c r="B2166" s="112">
        <v>170143</v>
      </c>
      <c r="C2166" t="s">
        <v>4397</v>
      </c>
      <c r="D2166" s="108">
        <v>0</v>
      </c>
      <c r="E2166" s="81" t="str">
        <f>VLOOKUP(B2166,Table1[[Codigo_servico]:[Subtotal_servico]],9,FALSE)</f>
        <v>M2</v>
      </c>
      <c r="F2166" s="109">
        <f>VLOOKUP(B2166,Table1[[Codigo_servico]:[Subtotal_servico]],11,FALSE)</f>
        <v>241.708388468165</v>
      </c>
      <c r="G2166" s="106">
        <f t="shared" si="33"/>
        <v>0</v>
      </c>
    </row>
    <row r="2167" spans="2:7" hidden="1" x14ac:dyDescent="0.25">
      <c r="B2167" s="112">
        <v>170144</v>
      </c>
      <c r="C2167" t="s">
        <v>4398</v>
      </c>
      <c r="D2167" s="108">
        <v>0</v>
      </c>
      <c r="E2167" s="81" t="str">
        <f>VLOOKUP(B2167,Table1[[Codigo_servico]:[Subtotal_servico]],9,FALSE)</f>
        <v>M2</v>
      </c>
      <c r="F2167" s="109">
        <f>VLOOKUP(B2167,Table1[[Codigo_servico]:[Subtotal_servico]],11,FALSE)</f>
        <v>325.37355630985894</v>
      </c>
      <c r="G2167" s="106">
        <f t="shared" si="33"/>
        <v>0</v>
      </c>
    </row>
    <row r="2168" spans="2:7" hidden="1" x14ac:dyDescent="0.25">
      <c r="B2168" s="112">
        <v>170145</v>
      </c>
      <c r="C2168" t="s">
        <v>4399</v>
      </c>
      <c r="D2168" s="108">
        <v>0</v>
      </c>
      <c r="E2168" s="81" t="str">
        <f>VLOOKUP(B2168,Table1[[Codigo_servico]:[Subtotal_servico]],9,FALSE)</f>
        <v>M2</v>
      </c>
      <c r="F2168" s="109">
        <f>VLOOKUP(B2168,Table1[[Codigo_servico]:[Subtotal_servico]],11,FALSE)</f>
        <v>256.31725075410736</v>
      </c>
      <c r="G2168" s="106">
        <f t="shared" si="33"/>
        <v>0</v>
      </c>
    </row>
    <row r="2169" spans="2:7" hidden="1" x14ac:dyDescent="0.25">
      <c r="B2169" s="112">
        <v>170155</v>
      </c>
      <c r="C2169" t="s">
        <v>4400</v>
      </c>
      <c r="D2169" s="108">
        <v>0</v>
      </c>
      <c r="E2169" s="81" t="str">
        <f>VLOOKUP(B2169,Table1[[Codigo_servico]:[Subtotal_servico]],9,FALSE)</f>
        <v>M</v>
      </c>
      <c r="F2169" s="109">
        <f>VLOOKUP(B2169,Table1[[Codigo_servico]:[Subtotal_servico]],11,FALSE)</f>
        <v>580.09773951406441</v>
      </c>
      <c r="G2169" s="106">
        <f t="shared" si="33"/>
        <v>0</v>
      </c>
    </row>
    <row r="2170" spans="2:7" hidden="1" x14ac:dyDescent="0.25">
      <c r="B2170" s="112">
        <v>170157</v>
      </c>
      <c r="C2170" t="s">
        <v>4401</v>
      </c>
      <c r="D2170" s="108">
        <v>0</v>
      </c>
      <c r="E2170" s="81" t="str">
        <f>VLOOKUP(B2170,Table1[[Codigo_servico]:[Subtotal_servico]],9,FALSE)</f>
        <v>M</v>
      </c>
      <c r="F2170" s="109">
        <f>VLOOKUP(B2170,Table1[[Codigo_servico]:[Subtotal_servico]],11,FALSE)</f>
        <v>453.38155224848111</v>
      </c>
      <c r="G2170" s="106">
        <f t="shared" si="33"/>
        <v>0</v>
      </c>
    </row>
    <row r="2171" spans="2:7" hidden="1" x14ac:dyDescent="0.25">
      <c r="B2171" s="112">
        <v>170159</v>
      </c>
      <c r="C2171" t="s">
        <v>4402</v>
      </c>
      <c r="D2171" s="108">
        <v>0</v>
      </c>
      <c r="E2171" s="81" t="str">
        <f>VLOOKUP(B2171,Table1[[Codigo_servico]:[Subtotal_servico]],9,FALSE)</f>
        <v>M</v>
      </c>
      <c r="F2171" s="109">
        <f>VLOOKUP(B2171,Table1[[Codigo_servico]:[Subtotal_servico]],11,FALSE)</f>
        <v>627.56201262893558</v>
      </c>
      <c r="G2171" s="106">
        <f t="shared" si="33"/>
        <v>0</v>
      </c>
    </row>
    <row r="2172" spans="2:7" hidden="1" x14ac:dyDescent="0.25">
      <c r="B2172" s="112">
        <v>170164</v>
      </c>
      <c r="C2172" t="s">
        <v>4403</v>
      </c>
      <c r="D2172" s="108">
        <v>0</v>
      </c>
      <c r="E2172" s="81" t="str">
        <f>VLOOKUP(B2172,Table1[[Codigo_servico]:[Subtotal_servico]],9,FALSE)</f>
        <v>M</v>
      </c>
      <c r="F2172" s="109">
        <f>VLOOKUP(B2172,Table1[[Codigo_servico]:[Subtotal_servico]],11,FALSE)</f>
        <v>427.83846400784466</v>
      </c>
      <c r="G2172" s="106">
        <f t="shared" si="33"/>
        <v>0</v>
      </c>
    </row>
    <row r="2173" spans="2:7" hidden="1" x14ac:dyDescent="0.25">
      <c r="B2173" s="112">
        <v>170165</v>
      </c>
      <c r="C2173" t="s">
        <v>4404</v>
      </c>
      <c r="D2173" s="108">
        <v>0</v>
      </c>
      <c r="E2173" s="81" t="str">
        <f>VLOOKUP(B2173,Table1[[Codigo_servico]:[Subtotal_servico]],9,FALSE)</f>
        <v>M2</v>
      </c>
      <c r="F2173" s="109">
        <f>VLOOKUP(B2173,Table1[[Codigo_servico]:[Subtotal_servico]],11,FALSE)</f>
        <v>47.245199999999997</v>
      </c>
      <c r="G2173" s="106">
        <f t="shared" si="33"/>
        <v>0</v>
      </c>
    </row>
    <row r="2174" spans="2:7" x14ac:dyDescent="0.25">
      <c r="B2174" s="112">
        <v>170170</v>
      </c>
      <c r="C2174" t="s">
        <v>4405</v>
      </c>
      <c r="D2174" s="108">
        <v>26</v>
      </c>
      <c r="E2174" s="81" t="str">
        <f>VLOOKUP(B2174,Table1[[Codigo_servico]:[Subtotal_servico]],9,FALSE)</f>
        <v>M</v>
      </c>
      <c r="F2174" s="109">
        <f>VLOOKUP(B2174,Table1[[Codigo_servico]:[Subtotal_servico]],11,FALSE)</f>
        <v>1318.1782442004069</v>
      </c>
      <c r="G2174" s="106">
        <f t="shared" si="33"/>
        <v>34272.634349210581</v>
      </c>
    </row>
    <row r="2175" spans="2:7" hidden="1" x14ac:dyDescent="0.25">
      <c r="B2175" s="112">
        <v>170171</v>
      </c>
      <c r="C2175" t="s">
        <v>4406</v>
      </c>
      <c r="D2175" s="108">
        <v>0</v>
      </c>
      <c r="E2175" s="81" t="str">
        <f>VLOOKUP(B2175,Table1[[Codigo_servico]:[Subtotal_servico]],9,FALSE)</f>
        <v>M</v>
      </c>
      <c r="F2175" s="109">
        <f>VLOOKUP(B2175,Table1[[Codigo_servico]:[Subtotal_servico]],11,FALSE)</f>
        <v>2256.8848287774076</v>
      </c>
      <c r="G2175" s="106">
        <f t="shared" si="33"/>
        <v>0</v>
      </c>
    </row>
    <row r="2176" spans="2:7" hidden="1" x14ac:dyDescent="0.25">
      <c r="B2176" s="112">
        <v>170172</v>
      </c>
      <c r="C2176" t="s">
        <v>4407</v>
      </c>
      <c r="D2176" s="108">
        <v>0</v>
      </c>
      <c r="E2176" s="81" t="str">
        <f>VLOOKUP(B2176,Table1[[Codigo_servico]:[Subtotal_servico]],9,FALSE)</f>
        <v>M</v>
      </c>
      <c r="F2176" s="109">
        <f>VLOOKUP(B2176,Table1[[Codigo_servico]:[Subtotal_servico]],11,FALSE)</f>
        <v>4213.2899488790235</v>
      </c>
      <c r="G2176" s="106">
        <f t="shared" si="33"/>
        <v>0</v>
      </c>
    </row>
    <row r="2177" spans="2:7" hidden="1" x14ac:dyDescent="0.25">
      <c r="B2177" s="112">
        <v>170173</v>
      </c>
      <c r="C2177" t="s">
        <v>4408</v>
      </c>
      <c r="D2177" s="108">
        <v>0</v>
      </c>
      <c r="E2177" s="81" t="str">
        <f>VLOOKUP(B2177,Table1[[Codigo_servico]:[Subtotal_servico]],9,FALSE)</f>
        <v>M</v>
      </c>
      <c r="F2177" s="109">
        <f>VLOOKUP(B2177,Table1[[Codigo_servico]:[Subtotal_servico]],11,FALSE)</f>
        <v>4968.4645750855143</v>
      </c>
      <c r="G2177" s="106">
        <f t="shared" si="33"/>
        <v>0</v>
      </c>
    </row>
    <row r="2178" spans="2:7" hidden="1" x14ac:dyDescent="0.25">
      <c r="B2178" s="112">
        <v>170176</v>
      </c>
      <c r="C2178" t="s">
        <v>4409</v>
      </c>
      <c r="D2178" s="108">
        <v>0</v>
      </c>
      <c r="E2178" s="81" t="str">
        <f>VLOOKUP(B2178,Table1[[Codigo_servico]:[Subtotal_servico]],9,FALSE)</f>
        <v>M</v>
      </c>
      <c r="F2178" s="109">
        <f>VLOOKUP(B2178,Table1[[Codigo_servico]:[Subtotal_servico]],11,FALSE)</f>
        <v>234.97741989674415</v>
      </c>
      <c r="G2178" s="106">
        <f t="shared" si="33"/>
        <v>0</v>
      </c>
    </row>
    <row r="2179" spans="2:7" hidden="1" x14ac:dyDescent="0.25">
      <c r="B2179" s="112">
        <v>170180</v>
      </c>
      <c r="C2179" t="s">
        <v>4410</v>
      </c>
      <c r="D2179" s="108">
        <v>0</v>
      </c>
      <c r="E2179" s="81" t="str">
        <f>VLOOKUP(B2179,Table1[[Codigo_servico]:[Subtotal_servico]],9,FALSE)</f>
        <v>M</v>
      </c>
      <c r="F2179" s="109">
        <f>VLOOKUP(B2179,Table1[[Codigo_servico]:[Subtotal_servico]],11,FALSE)</f>
        <v>569.95634987280039</v>
      </c>
      <c r="G2179" s="106">
        <f t="shared" si="33"/>
        <v>0</v>
      </c>
    </row>
    <row r="2180" spans="2:7" hidden="1" x14ac:dyDescent="0.25">
      <c r="B2180" s="112">
        <v>170181</v>
      </c>
      <c r="C2180" t="s">
        <v>4411</v>
      </c>
      <c r="D2180" s="108">
        <v>0</v>
      </c>
      <c r="E2180" s="81" t="str">
        <f>VLOOKUP(B2180,Table1[[Codigo_servico]:[Subtotal_servico]],9,FALSE)</f>
        <v>M</v>
      </c>
      <c r="F2180" s="109">
        <f>VLOOKUP(B2180,Table1[[Codigo_servico]:[Subtotal_servico]],11,FALSE)</f>
        <v>576.28548673535829</v>
      </c>
      <c r="G2180" s="106">
        <f t="shared" si="33"/>
        <v>0</v>
      </c>
    </row>
    <row r="2181" spans="2:7" hidden="1" x14ac:dyDescent="0.25">
      <c r="B2181" s="112">
        <v>170190</v>
      </c>
      <c r="C2181" t="s">
        <v>4412</v>
      </c>
      <c r="D2181" s="108">
        <v>0</v>
      </c>
      <c r="E2181" s="81" t="str">
        <f>VLOOKUP(B2181,Table1[[Codigo_servico]:[Subtotal_servico]],9,FALSE)</f>
        <v>M2</v>
      </c>
      <c r="F2181" s="109">
        <f>VLOOKUP(B2181,Table1[[Codigo_servico]:[Subtotal_servico]],11,FALSE)</f>
        <v>153.20849987194794</v>
      </c>
      <c r="G2181" s="106">
        <f t="shared" si="33"/>
        <v>0</v>
      </c>
    </row>
    <row r="2182" spans="2:7" hidden="1" x14ac:dyDescent="0.25">
      <c r="B2182" s="112">
        <v>170191</v>
      </c>
      <c r="C2182" t="s">
        <v>4413</v>
      </c>
      <c r="D2182" s="108">
        <v>0</v>
      </c>
      <c r="E2182" s="81" t="str">
        <f>VLOOKUP(B2182,Table1[[Codigo_servico]:[Subtotal_servico]],9,FALSE)</f>
        <v>M2</v>
      </c>
      <c r="F2182" s="109">
        <f>VLOOKUP(B2182,Table1[[Codigo_servico]:[Subtotal_servico]],11,FALSE)</f>
        <v>153.17149987194796</v>
      </c>
      <c r="G2182" s="106">
        <f t="shared" si="33"/>
        <v>0</v>
      </c>
    </row>
    <row r="2183" spans="2:7" hidden="1" x14ac:dyDescent="0.25">
      <c r="B2183" s="112">
        <v>170192</v>
      </c>
      <c r="C2183" t="s">
        <v>4414</v>
      </c>
      <c r="D2183" s="108">
        <v>0</v>
      </c>
      <c r="E2183" s="81" t="str">
        <f>VLOOKUP(B2183,Table1[[Codigo_servico]:[Subtotal_servico]],9,FALSE)</f>
        <v>M2</v>
      </c>
      <c r="F2183" s="109">
        <f>VLOOKUP(B2183,Table1[[Codigo_servico]:[Subtotal_servico]],11,FALSE)</f>
        <v>705.68445416048746</v>
      </c>
      <c r="G2183" s="106">
        <f t="shared" si="33"/>
        <v>0</v>
      </c>
    </row>
    <row r="2184" spans="2:7" hidden="1" x14ac:dyDescent="0.25">
      <c r="B2184" s="112">
        <v>170193</v>
      </c>
      <c r="C2184" t="s">
        <v>4415</v>
      </c>
      <c r="D2184" s="108">
        <v>0</v>
      </c>
      <c r="E2184" s="81" t="str">
        <f>VLOOKUP(B2184,Table1[[Codigo_servico]:[Subtotal_servico]],9,FALSE)</f>
        <v>M2</v>
      </c>
      <c r="F2184" s="109">
        <f>VLOOKUP(B2184,Table1[[Codigo_servico]:[Subtotal_servico]],11,FALSE)</f>
        <v>736.73795416048745</v>
      </c>
      <c r="G2184" s="106">
        <f t="shared" si="33"/>
        <v>0</v>
      </c>
    </row>
    <row r="2185" spans="2:7" hidden="1" x14ac:dyDescent="0.25">
      <c r="B2185" s="112">
        <v>170194</v>
      </c>
      <c r="C2185" t="s">
        <v>4416</v>
      </c>
      <c r="D2185" s="108">
        <v>0</v>
      </c>
      <c r="E2185" s="81" t="str">
        <f>VLOOKUP(B2185,Table1[[Codigo_servico]:[Subtotal_servico]],9,FALSE)</f>
        <v>M2</v>
      </c>
      <c r="F2185" s="109">
        <f>VLOOKUP(B2185,Table1[[Codigo_servico]:[Subtotal_servico]],11,FALSE)</f>
        <v>627.35525727346669</v>
      </c>
      <c r="G2185" s="106">
        <f t="shared" si="33"/>
        <v>0</v>
      </c>
    </row>
    <row r="2186" spans="2:7" hidden="1" x14ac:dyDescent="0.25">
      <c r="B2186" s="112">
        <v>170195</v>
      </c>
      <c r="C2186" t="s">
        <v>4417</v>
      </c>
      <c r="D2186" s="108">
        <v>0</v>
      </c>
      <c r="E2186" s="81" t="str">
        <f>VLOOKUP(B2186,Table1[[Codigo_servico]:[Subtotal_servico]],9,FALSE)</f>
        <v>M2</v>
      </c>
      <c r="F2186" s="109">
        <f>VLOOKUP(B2186,Table1[[Codigo_servico]:[Subtotal_servico]],11,FALSE)</f>
        <v>658.40765727346661</v>
      </c>
      <c r="G2186" s="106">
        <f t="shared" si="33"/>
        <v>0</v>
      </c>
    </row>
    <row r="2187" spans="2:7" hidden="1" x14ac:dyDescent="0.25">
      <c r="B2187" s="112">
        <v>170196</v>
      </c>
      <c r="C2187" t="s">
        <v>4418</v>
      </c>
      <c r="D2187" s="108">
        <v>0</v>
      </c>
      <c r="E2187" s="81" t="str">
        <f>VLOOKUP(B2187,Table1[[Codigo_servico]:[Subtotal_servico]],9,FALSE)</f>
        <v>M2</v>
      </c>
      <c r="F2187" s="109">
        <f>VLOOKUP(B2187,Table1[[Codigo_servico]:[Subtotal_servico]],11,FALSE)</f>
        <v>676.37116243888192</v>
      </c>
      <c r="G2187" s="106">
        <f t="shared" si="33"/>
        <v>0</v>
      </c>
    </row>
    <row r="2188" spans="2:7" hidden="1" x14ac:dyDescent="0.25">
      <c r="B2188" s="112">
        <v>170197</v>
      </c>
      <c r="C2188" t="s">
        <v>4419</v>
      </c>
      <c r="D2188" s="108">
        <v>0</v>
      </c>
      <c r="E2188" s="81" t="str">
        <f>VLOOKUP(B2188,Table1[[Codigo_servico]:[Subtotal_servico]],9,FALSE)</f>
        <v>M2</v>
      </c>
      <c r="F2188" s="109">
        <f>VLOOKUP(B2188,Table1[[Codigo_servico]:[Subtotal_servico]],11,FALSE)</f>
        <v>681.10926243888196</v>
      </c>
      <c r="G2188" s="106">
        <f t="shared" si="33"/>
        <v>0</v>
      </c>
    </row>
    <row r="2189" spans="2:7" hidden="1" x14ac:dyDescent="0.25">
      <c r="B2189" s="112">
        <v>170201</v>
      </c>
      <c r="C2189" t="s">
        <v>4420</v>
      </c>
      <c r="D2189" s="108">
        <v>0</v>
      </c>
      <c r="E2189" s="81" t="str">
        <f>VLOOKUP(B2189,Table1[[Codigo_servico]:[Subtotal_servico]],9,FALSE)</f>
        <v>M3</v>
      </c>
      <c r="F2189" s="109">
        <f>VLOOKUP(B2189,Table1[[Codigo_servico]:[Subtotal_servico]],11,FALSE)</f>
        <v>466.75895499424928</v>
      </c>
      <c r="G2189" s="106">
        <f t="shared" si="33"/>
        <v>0</v>
      </c>
    </row>
    <row r="2190" spans="2:7" hidden="1" x14ac:dyDescent="0.25">
      <c r="B2190" s="112">
        <v>170202</v>
      </c>
      <c r="C2190" t="s">
        <v>4421</v>
      </c>
      <c r="D2190" s="108">
        <v>0</v>
      </c>
      <c r="E2190" s="81" t="str">
        <f>VLOOKUP(B2190,Table1[[Codigo_servico]:[Subtotal_servico]],9,FALSE)</f>
        <v>M2</v>
      </c>
      <c r="F2190" s="109">
        <f>VLOOKUP(B2190,Table1[[Codigo_servico]:[Subtotal_servico]],11,FALSE)</f>
        <v>36.929547849597455</v>
      </c>
      <c r="G2190" s="106">
        <f t="shared" si="33"/>
        <v>0</v>
      </c>
    </row>
    <row r="2191" spans="2:7" hidden="1" x14ac:dyDescent="0.25">
      <c r="B2191" s="112">
        <v>170207</v>
      </c>
      <c r="C2191" t="s">
        <v>4422</v>
      </c>
      <c r="D2191" s="108">
        <v>0</v>
      </c>
      <c r="E2191" s="81" t="str">
        <f>VLOOKUP(B2191,Table1[[Codigo_servico]:[Subtotal_servico]],9,FALSE)</f>
        <v>M2</v>
      </c>
      <c r="F2191" s="109">
        <f>VLOOKUP(B2191,Table1[[Codigo_servico]:[Subtotal_servico]],11,FALSE)</f>
        <v>88.774025554493818</v>
      </c>
      <c r="G2191" s="106">
        <f t="shared" si="33"/>
        <v>0</v>
      </c>
    </row>
    <row r="2192" spans="2:7" hidden="1" x14ac:dyDescent="0.25">
      <c r="B2192" s="112">
        <v>170208</v>
      </c>
      <c r="C2192" t="s">
        <v>4423</v>
      </c>
      <c r="D2192" s="108">
        <v>0</v>
      </c>
      <c r="E2192" s="81" t="str">
        <f>VLOOKUP(B2192,Table1[[Codigo_servico]:[Subtotal_servico]],9,FALSE)</f>
        <v>M2</v>
      </c>
      <c r="F2192" s="109">
        <f>VLOOKUP(B2192,Table1[[Codigo_servico]:[Subtotal_servico]],11,FALSE)</f>
        <v>88.774025554493832</v>
      </c>
      <c r="G2192" s="106">
        <f t="shared" si="33"/>
        <v>0</v>
      </c>
    </row>
    <row r="2193" spans="2:7" hidden="1" x14ac:dyDescent="0.25">
      <c r="B2193" s="112">
        <v>170210</v>
      </c>
      <c r="C2193" t="s">
        <v>4424</v>
      </c>
      <c r="D2193" s="108">
        <v>0</v>
      </c>
      <c r="E2193" s="81" t="str">
        <f>VLOOKUP(B2193,Table1[[Codigo_servico]:[Subtotal_servico]],9,FALSE)</f>
        <v>M2</v>
      </c>
      <c r="F2193" s="109">
        <f>VLOOKUP(B2193,Table1[[Codigo_servico]:[Subtotal_servico]],11,FALSE)</f>
        <v>51.461347426299426</v>
      </c>
      <c r="G2193" s="106">
        <f t="shared" si="33"/>
        <v>0</v>
      </c>
    </row>
    <row r="2194" spans="2:7" x14ac:dyDescent="0.25">
      <c r="B2194" s="112">
        <v>170211</v>
      </c>
      <c r="C2194" t="s">
        <v>4425</v>
      </c>
      <c r="D2194" s="108">
        <v>250</v>
      </c>
      <c r="E2194" s="81" t="str">
        <f>VLOOKUP(B2194,Table1[[Codigo_servico]:[Subtotal_servico]],9,FALSE)</f>
        <v>M2</v>
      </c>
      <c r="F2194" s="109">
        <f>VLOOKUP(B2194,Table1[[Codigo_servico]:[Subtotal_servico]],11,FALSE)</f>
        <v>58.670148432825982</v>
      </c>
      <c r="G2194" s="106">
        <f t="shared" si="33"/>
        <v>14667.537108206496</v>
      </c>
    </row>
    <row r="2195" spans="2:7" hidden="1" x14ac:dyDescent="0.25">
      <c r="B2195" s="112">
        <v>170212</v>
      </c>
      <c r="C2195" t="s">
        <v>4426</v>
      </c>
      <c r="D2195" s="108">
        <v>0</v>
      </c>
      <c r="E2195" s="81" t="str">
        <f>VLOOKUP(B2195,Table1[[Codigo_servico]:[Subtotal_servico]],9,FALSE)</f>
        <v>M2</v>
      </c>
      <c r="F2195" s="109">
        <f>VLOOKUP(B2195,Table1[[Codigo_servico]:[Subtotal_servico]],11,FALSE)</f>
        <v>80.088896985401874</v>
      </c>
      <c r="G2195" s="106">
        <f t="shared" ref="G2195:G2258" si="34">D2195*F2195</f>
        <v>0</v>
      </c>
    </row>
    <row r="2196" spans="2:7" hidden="1" x14ac:dyDescent="0.25">
      <c r="B2196" s="112">
        <v>170213</v>
      </c>
      <c r="C2196" t="s">
        <v>4427</v>
      </c>
      <c r="D2196" s="108">
        <v>0</v>
      </c>
      <c r="E2196" s="81" t="str">
        <f>VLOOKUP(B2196,Table1[[Codigo_servico]:[Subtotal_servico]],9,FALSE)</f>
        <v>M3</v>
      </c>
      <c r="F2196" s="109">
        <f>VLOOKUP(B2196,Table1[[Codigo_servico]:[Subtotal_servico]],11,FALSE)</f>
        <v>447.13775499424929</v>
      </c>
      <c r="G2196" s="106">
        <f t="shared" si="34"/>
        <v>0</v>
      </c>
    </row>
    <row r="2197" spans="2:7" hidden="1" x14ac:dyDescent="0.25">
      <c r="B2197" s="112">
        <v>170214</v>
      </c>
      <c r="C2197" t="s">
        <v>4428</v>
      </c>
      <c r="D2197" s="108">
        <v>0</v>
      </c>
      <c r="E2197" s="81" t="str">
        <f>VLOOKUP(B2197,Table1[[Codigo_servico]:[Subtotal_servico]],9,FALSE)</f>
        <v>M2</v>
      </c>
      <c r="F2197" s="109">
        <f>VLOOKUP(B2197,Table1[[Codigo_servico]:[Subtotal_servico]],11,FALSE)</f>
        <v>35.65301384959745</v>
      </c>
      <c r="G2197" s="106">
        <f t="shared" si="34"/>
        <v>0</v>
      </c>
    </row>
    <row r="2198" spans="2:7" hidden="1" x14ac:dyDescent="0.25">
      <c r="B2198" s="112">
        <v>170215</v>
      </c>
      <c r="C2198" t="s">
        <v>4429</v>
      </c>
      <c r="D2198" s="108">
        <v>0</v>
      </c>
      <c r="E2198" s="81" t="str">
        <f>VLOOKUP(B2198,Table1[[Codigo_servico]:[Subtotal_servico]],9,FALSE)</f>
        <v>M2</v>
      </c>
      <c r="F2198" s="109">
        <f>VLOOKUP(B2198,Table1[[Codigo_servico]:[Subtotal_servico]],11,FALSE)</f>
        <v>41.338350733800119</v>
      </c>
      <c r="G2198" s="106">
        <f t="shared" si="34"/>
        <v>0</v>
      </c>
    </row>
    <row r="2199" spans="2:7" hidden="1" x14ac:dyDescent="0.25">
      <c r="B2199" s="112">
        <v>170218</v>
      </c>
      <c r="C2199" t="s">
        <v>4430</v>
      </c>
      <c r="D2199" s="108">
        <v>0</v>
      </c>
      <c r="E2199" s="81" t="str">
        <f>VLOOKUP(B2199,Table1[[Codigo_servico]:[Subtotal_servico]],9,FALSE)</f>
        <v>M2</v>
      </c>
      <c r="F2199" s="109">
        <f>VLOOKUP(B2199,Table1[[Codigo_servico]:[Subtotal_servico]],11,FALSE)</f>
        <v>37.275517496505159</v>
      </c>
      <c r="G2199" s="106">
        <f t="shared" si="34"/>
        <v>0</v>
      </c>
    </row>
    <row r="2200" spans="2:7" hidden="1" x14ac:dyDescent="0.25">
      <c r="B2200" s="112">
        <v>170219</v>
      </c>
      <c r="C2200" t="s">
        <v>4431</v>
      </c>
      <c r="D2200" s="108">
        <v>0</v>
      </c>
      <c r="E2200" s="81" t="str">
        <f>VLOOKUP(B2200,Table1[[Codigo_servico]:[Subtotal_servico]],9,FALSE)</f>
        <v>M2</v>
      </c>
      <c r="F2200" s="109">
        <f>VLOOKUP(B2200,Table1[[Codigo_servico]:[Subtotal_servico]],11,FALSE)</f>
        <v>38.520944182873372</v>
      </c>
      <c r="G2200" s="106">
        <f t="shared" si="34"/>
        <v>0</v>
      </c>
    </row>
    <row r="2201" spans="2:7" hidden="1" x14ac:dyDescent="0.25">
      <c r="B2201" s="112">
        <v>170223</v>
      </c>
      <c r="C2201" t="s">
        <v>4432</v>
      </c>
      <c r="D2201" s="108">
        <v>0</v>
      </c>
      <c r="E2201" s="81" t="str">
        <f>VLOOKUP(B2201,Table1[[Codigo_servico]:[Subtotal_servico]],9,FALSE)</f>
        <v>M2</v>
      </c>
      <c r="F2201" s="109">
        <f>VLOOKUP(B2201,Table1[[Codigo_servico]:[Subtotal_servico]],11,FALSE)</f>
        <v>117.29256006908236</v>
      </c>
      <c r="G2201" s="106">
        <f t="shared" si="34"/>
        <v>0</v>
      </c>
    </row>
    <row r="2202" spans="2:7" hidden="1" x14ac:dyDescent="0.25">
      <c r="B2202" s="112">
        <v>170224</v>
      </c>
      <c r="C2202" t="s">
        <v>4433</v>
      </c>
      <c r="D2202" s="108">
        <v>0</v>
      </c>
      <c r="E2202" s="81" t="str">
        <f>VLOOKUP(B2202,Table1[[Codigo_servico]:[Subtotal_servico]],9,FALSE)</f>
        <v>M2</v>
      </c>
      <c r="F2202" s="109">
        <f>VLOOKUP(B2202,Table1[[Codigo_servico]:[Subtotal_servico]],11,FALSE)</f>
        <v>130.79315643617241</v>
      </c>
      <c r="G2202" s="106">
        <f t="shared" si="34"/>
        <v>0</v>
      </c>
    </row>
    <row r="2203" spans="2:7" hidden="1" x14ac:dyDescent="0.25">
      <c r="B2203" s="112">
        <v>170225</v>
      </c>
      <c r="C2203" t="s">
        <v>4434</v>
      </c>
      <c r="D2203" s="108">
        <v>0</v>
      </c>
      <c r="E2203" s="81" t="str">
        <f>VLOOKUP(B2203,Table1[[Codigo_servico]:[Subtotal_servico]],9,FALSE)</f>
        <v>M2</v>
      </c>
      <c r="F2203" s="109">
        <f>VLOOKUP(B2203,Table1[[Codigo_servico]:[Subtotal_servico]],11,FALSE)</f>
        <v>131.9361451463605</v>
      </c>
      <c r="G2203" s="106">
        <f t="shared" si="34"/>
        <v>0</v>
      </c>
    </row>
    <row r="2204" spans="2:7" hidden="1" x14ac:dyDescent="0.25">
      <c r="B2204" s="112">
        <v>170226</v>
      </c>
      <c r="C2204" t="s">
        <v>4435</v>
      </c>
      <c r="D2204" s="108">
        <v>0</v>
      </c>
      <c r="E2204" s="81" t="str">
        <f>VLOOKUP(B2204,Table1[[Codigo_servico]:[Subtotal_servico]],9,FALSE)</f>
        <v>M2</v>
      </c>
      <c r="F2204" s="109">
        <f>VLOOKUP(B2204,Table1[[Codigo_servico]:[Subtotal_servico]],11,FALSE)</f>
        <v>150.47251265498591</v>
      </c>
      <c r="G2204" s="106">
        <f t="shared" si="34"/>
        <v>0</v>
      </c>
    </row>
    <row r="2205" spans="2:7" hidden="1" x14ac:dyDescent="0.25">
      <c r="B2205" s="112">
        <v>170227</v>
      </c>
      <c r="C2205" t="s">
        <v>4436</v>
      </c>
      <c r="D2205" s="108">
        <v>0</v>
      </c>
      <c r="E2205" s="81" t="str">
        <f>VLOOKUP(B2205,Table1[[Codigo_servico]:[Subtotal_servico]],9,FALSE)</f>
        <v>M2</v>
      </c>
      <c r="F2205" s="109">
        <f>VLOOKUP(B2205,Table1[[Codigo_servico]:[Subtotal_servico]],11,FALSE)</f>
        <v>108.9040722292721</v>
      </c>
      <c r="G2205" s="106">
        <f t="shared" si="34"/>
        <v>0</v>
      </c>
    </row>
    <row r="2206" spans="2:7" hidden="1" x14ac:dyDescent="0.25">
      <c r="B2206" s="112">
        <v>170228</v>
      </c>
      <c r="C2206" t="s">
        <v>4437</v>
      </c>
      <c r="D2206" s="108">
        <v>0</v>
      </c>
      <c r="E2206" s="81" t="str">
        <f>VLOOKUP(B2206,Table1[[Codigo_servico]:[Subtotal_servico]],9,FALSE)</f>
        <v>M2</v>
      </c>
      <c r="F2206" s="109">
        <f>VLOOKUP(B2206,Table1[[Codigo_servico]:[Subtotal_servico]],11,FALSE)</f>
        <v>141.70350590135067</v>
      </c>
      <c r="G2206" s="106">
        <f t="shared" si="34"/>
        <v>0</v>
      </c>
    </row>
    <row r="2207" spans="2:7" hidden="1" x14ac:dyDescent="0.25">
      <c r="B2207" s="112">
        <v>170229</v>
      </c>
      <c r="C2207" t="s">
        <v>4438</v>
      </c>
      <c r="D2207" s="108">
        <v>0</v>
      </c>
      <c r="E2207" s="81" t="str">
        <f>VLOOKUP(B2207,Table1[[Codigo_servico]:[Subtotal_servico]],9,FALSE)</f>
        <v>M3</v>
      </c>
      <c r="F2207" s="109">
        <f>VLOOKUP(B2207,Table1[[Codigo_servico]:[Subtotal_servico]],11,FALSE)</f>
        <v>118.33223878414339</v>
      </c>
      <c r="G2207" s="106">
        <f t="shared" si="34"/>
        <v>0</v>
      </c>
    </row>
    <row r="2208" spans="2:7" hidden="1" x14ac:dyDescent="0.25">
      <c r="B2208" s="112">
        <v>170230</v>
      </c>
      <c r="C2208" t="s">
        <v>4440</v>
      </c>
      <c r="D2208" s="108">
        <v>0</v>
      </c>
      <c r="E2208" s="81" t="str">
        <f>VLOOKUP(B2208,Table1[[Codigo_servico]:[Subtotal_servico]],9,FALSE)</f>
        <v>M2</v>
      </c>
      <c r="F2208" s="109">
        <f>VLOOKUP(B2208,Table1[[Codigo_servico]:[Subtotal_servico]],11,FALSE)</f>
        <v>6.8309295437694502</v>
      </c>
      <c r="G2208" s="106">
        <f t="shared" si="34"/>
        <v>0</v>
      </c>
    </row>
    <row r="2209" spans="2:7" hidden="1" x14ac:dyDescent="0.25">
      <c r="B2209" s="112">
        <v>170231</v>
      </c>
      <c r="C2209" t="s">
        <v>4441</v>
      </c>
      <c r="D2209" s="108">
        <v>0</v>
      </c>
      <c r="E2209" s="81" t="str">
        <f>VLOOKUP(B2209,Table1[[Codigo_servico]:[Subtotal_servico]],9,FALSE)</f>
        <v>M2</v>
      </c>
      <c r="F2209" s="109">
        <f>VLOOKUP(B2209,Table1[[Codigo_servico]:[Subtotal_servico]],11,FALSE)</f>
        <v>18.555944339472902</v>
      </c>
      <c r="G2209" s="106">
        <f t="shared" si="34"/>
        <v>0</v>
      </c>
    </row>
    <row r="2210" spans="2:7" hidden="1" x14ac:dyDescent="0.25">
      <c r="B2210" s="112">
        <v>170232</v>
      </c>
      <c r="C2210" t="s">
        <v>4442</v>
      </c>
      <c r="D2210" s="108">
        <v>0</v>
      </c>
      <c r="E2210" s="81" t="str">
        <f>VLOOKUP(B2210,Table1[[Codigo_servico]:[Subtotal_servico]],9,FALSE)</f>
        <v>M2</v>
      </c>
      <c r="F2210" s="109">
        <f>VLOOKUP(B2210,Table1[[Codigo_servico]:[Subtotal_servico]],11,FALSE)</f>
        <v>7.1525533156541767</v>
      </c>
      <c r="G2210" s="106">
        <f t="shared" si="34"/>
        <v>0</v>
      </c>
    </row>
    <row r="2211" spans="2:7" hidden="1" x14ac:dyDescent="0.25">
      <c r="B2211" s="112">
        <v>170233</v>
      </c>
      <c r="C2211" t="s">
        <v>4443</v>
      </c>
      <c r="D2211" s="108">
        <v>0</v>
      </c>
      <c r="E2211" s="81" t="str">
        <f>VLOOKUP(B2211,Table1[[Codigo_servico]:[Subtotal_servico]],9,FALSE)</f>
        <v>M3</v>
      </c>
      <c r="F2211" s="109">
        <f>VLOOKUP(B2211,Table1[[Codigo_servico]:[Subtotal_servico]],11,FALSE)</f>
        <v>74.531219924719778</v>
      </c>
      <c r="G2211" s="106">
        <f t="shared" si="34"/>
        <v>0</v>
      </c>
    </row>
    <row r="2212" spans="2:7" hidden="1" x14ac:dyDescent="0.25">
      <c r="B2212" s="112">
        <v>170234</v>
      </c>
      <c r="C2212" t="s">
        <v>4444</v>
      </c>
      <c r="D2212" s="108">
        <v>0</v>
      </c>
      <c r="E2212" s="81" t="str">
        <f>VLOOKUP(B2212,Table1[[Codigo_servico]:[Subtotal_servico]],9,FALSE)</f>
        <v>M2</v>
      </c>
      <c r="F2212" s="109">
        <f>VLOOKUP(B2212,Table1[[Codigo_servico]:[Subtotal_servico]],11,FALSE)</f>
        <v>3.6937877718847254</v>
      </c>
      <c r="G2212" s="106">
        <f t="shared" si="34"/>
        <v>0</v>
      </c>
    </row>
    <row r="2213" spans="2:7" hidden="1" x14ac:dyDescent="0.25">
      <c r="B2213" s="112">
        <v>170235</v>
      </c>
      <c r="C2213" t="s">
        <v>4445</v>
      </c>
      <c r="D2213" s="108">
        <v>0</v>
      </c>
      <c r="E2213" s="81" t="str">
        <f>VLOOKUP(B2213,Table1[[Codigo_servico]:[Subtotal_servico]],9,FALSE)</f>
        <v>M2</v>
      </c>
      <c r="F2213" s="109">
        <f>VLOOKUP(B2213,Table1[[Codigo_servico]:[Subtotal_servico]],11,FALSE)</f>
        <v>7.4562432519340005</v>
      </c>
      <c r="G2213" s="106">
        <f t="shared" si="34"/>
        <v>0</v>
      </c>
    </row>
    <row r="2214" spans="2:7" hidden="1" x14ac:dyDescent="0.25">
      <c r="B2214" s="112">
        <v>170236</v>
      </c>
      <c r="C2214" t="s">
        <v>4446</v>
      </c>
      <c r="D2214" s="108">
        <v>0</v>
      </c>
      <c r="E2214" s="81" t="str">
        <f>VLOOKUP(B2214,Table1[[Codigo_servico]:[Subtotal_servico]],9,FALSE)</f>
        <v>M2</v>
      </c>
      <c r="F2214" s="109">
        <f>VLOOKUP(B2214,Table1[[Codigo_servico]:[Subtotal_servico]],11,FALSE)</f>
        <v>3.9147877718847255</v>
      </c>
      <c r="G2214" s="106">
        <f t="shared" si="34"/>
        <v>0</v>
      </c>
    </row>
    <row r="2215" spans="2:7" hidden="1" x14ac:dyDescent="0.25">
      <c r="B2215" s="112">
        <v>170238</v>
      </c>
      <c r="C2215" t="s">
        <v>4447</v>
      </c>
      <c r="D2215" s="108">
        <v>0</v>
      </c>
      <c r="E2215" s="81" t="str">
        <f>VLOOKUP(B2215,Table1[[Codigo_servico]:[Subtotal_servico]],9,FALSE)</f>
        <v>M2</v>
      </c>
      <c r="F2215" s="109">
        <f>VLOOKUP(B2215,Table1[[Codigo_servico]:[Subtotal_servico]],11,FALSE)</f>
        <v>109.27337201596539</v>
      </c>
      <c r="G2215" s="106">
        <f t="shared" si="34"/>
        <v>0</v>
      </c>
    </row>
    <row r="2216" spans="2:7" hidden="1" x14ac:dyDescent="0.25">
      <c r="B2216" s="112">
        <v>170240</v>
      </c>
      <c r="C2216" t="s">
        <v>4448</v>
      </c>
      <c r="D2216" s="108">
        <v>0</v>
      </c>
      <c r="E2216" s="81" t="str">
        <f>VLOOKUP(B2216,Table1[[Codigo_servico]:[Subtotal_servico]],9,FALSE)</f>
        <v>M2</v>
      </c>
      <c r="F2216" s="109">
        <f>VLOOKUP(B2216,Table1[[Codigo_servico]:[Subtotal_servico]],11,FALSE)</f>
        <v>23.173268546263603</v>
      </c>
      <c r="G2216" s="106">
        <f t="shared" si="34"/>
        <v>0</v>
      </c>
    </row>
    <row r="2217" spans="2:7" hidden="1" x14ac:dyDescent="0.25">
      <c r="B2217" s="112">
        <v>170242</v>
      </c>
      <c r="C2217" t="s">
        <v>4451</v>
      </c>
      <c r="D2217" s="108">
        <v>0</v>
      </c>
      <c r="E2217" s="81" t="str">
        <f>VLOOKUP(B2217,Table1[[Codigo_servico]:[Subtotal_servico]],9,FALSE)</f>
        <v>M3</v>
      </c>
      <c r="F2217" s="109">
        <f>VLOOKUP(B2217,Table1[[Codigo_servico]:[Subtotal_servico]],11,FALSE)</f>
        <v>451.11530278577675</v>
      </c>
      <c r="G2217" s="106">
        <f t="shared" si="34"/>
        <v>0</v>
      </c>
    </row>
    <row r="2218" spans="2:7" hidden="1" x14ac:dyDescent="0.25">
      <c r="B2218" s="112">
        <v>170243</v>
      </c>
      <c r="C2218" t="s">
        <v>4452</v>
      </c>
      <c r="D2218" s="108">
        <v>0</v>
      </c>
      <c r="E2218" s="81" t="str">
        <f>VLOOKUP(B2218,Table1[[Codigo_servico]:[Subtotal_servico]],9,FALSE)</f>
        <v>M3</v>
      </c>
      <c r="F2218" s="109">
        <f>VLOOKUP(B2218,Table1[[Codigo_servico]:[Subtotal_servico]],11,FALSE)</f>
        <v>641.45198561419807</v>
      </c>
      <c r="G2218" s="106">
        <f t="shared" si="34"/>
        <v>0</v>
      </c>
    </row>
    <row r="2219" spans="2:7" hidden="1" x14ac:dyDescent="0.25">
      <c r="B2219" s="112">
        <v>170244</v>
      </c>
      <c r="C2219" t="s">
        <v>4453</v>
      </c>
      <c r="D2219" s="108">
        <v>0</v>
      </c>
      <c r="E2219" s="81" t="str">
        <f>VLOOKUP(B2219,Table1[[Codigo_servico]:[Subtotal_servico]],9,FALSE)</f>
        <v>M3</v>
      </c>
      <c r="F2219" s="109">
        <f>VLOOKUP(B2219,Table1[[Codigo_servico]:[Subtotal_servico]],11,FALSE)</f>
        <v>466.71547678577679</v>
      </c>
      <c r="G2219" s="106">
        <f t="shared" si="34"/>
        <v>0</v>
      </c>
    </row>
    <row r="2220" spans="2:7" hidden="1" x14ac:dyDescent="0.25">
      <c r="B2220" s="112">
        <v>170245</v>
      </c>
      <c r="C2220" t="s">
        <v>4454</v>
      </c>
      <c r="D2220" s="108">
        <v>0</v>
      </c>
      <c r="E2220" s="81" t="str">
        <f>VLOOKUP(B2220,Table1[[Codigo_servico]:[Subtotal_servico]],9,FALSE)</f>
        <v>M3</v>
      </c>
      <c r="F2220" s="109">
        <f>VLOOKUP(B2220,Table1[[Codigo_servico]:[Subtotal_servico]],11,FALSE)</f>
        <v>657.0521596141981</v>
      </c>
      <c r="G2220" s="106">
        <f t="shared" si="34"/>
        <v>0</v>
      </c>
    </row>
    <row r="2221" spans="2:7" hidden="1" x14ac:dyDescent="0.25">
      <c r="B2221" s="112">
        <v>170246</v>
      </c>
      <c r="C2221" t="s">
        <v>4455</v>
      </c>
      <c r="D2221" s="108">
        <v>0</v>
      </c>
      <c r="E2221" s="81" t="str">
        <f>VLOOKUP(B2221,Table1[[Codigo_servico]:[Subtotal_servico]],9,FALSE)</f>
        <v>M3</v>
      </c>
      <c r="F2221" s="109">
        <f>VLOOKUP(B2221,Table1[[Codigo_servico]:[Subtotal_servico]],11,FALSE)</f>
        <v>167.58782078577673</v>
      </c>
      <c r="G2221" s="106">
        <f t="shared" si="34"/>
        <v>0</v>
      </c>
    </row>
    <row r="2222" spans="2:7" hidden="1" x14ac:dyDescent="0.25">
      <c r="B2222" s="112">
        <v>170247</v>
      </c>
      <c r="C2222" t="s">
        <v>4456</v>
      </c>
      <c r="D2222" s="108">
        <v>0</v>
      </c>
      <c r="E2222" s="81" t="str">
        <f>VLOOKUP(B2222,Table1[[Codigo_servico]:[Subtotal_servico]],9,FALSE)</f>
        <v>M3</v>
      </c>
      <c r="F2222" s="109">
        <f>VLOOKUP(B2222,Table1[[Codigo_servico]:[Subtotal_servico]],11,FALSE)</f>
        <v>357.9245036141981</v>
      </c>
      <c r="G2222" s="106">
        <f t="shared" si="34"/>
        <v>0</v>
      </c>
    </row>
    <row r="2223" spans="2:7" x14ac:dyDescent="0.25">
      <c r="B2223" s="112">
        <v>170250</v>
      </c>
      <c r="C2223" t="s">
        <v>4457</v>
      </c>
      <c r="D2223" s="108">
        <v>40</v>
      </c>
      <c r="E2223" s="81" t="str">
        <f>VLOOKUP(B2223,Table1[[Codigo_servico]:[Subtotal_servico]],9,FALSE)</f>
        <v>M</v>
      </c>
      <c r="F2223" s="109">
        <f>VLOOKUP(B2223,Table1[[Codigo_servico]:[Subtotal_servico]],11,FALSE)</f>
        <v>57.461628081540468</v>
      </c>
      <c r="G2223" s="106">
        <f t="shared" si="34"/>
        <v>2298.4651232616188</v>
      </c>
    </row>
    <row r="2224" spans="2:7" hidden="1" x14ac:dyDescent="0.25">
      <c r="B2224" s="112">
        <v>170251</v>
      </c>
      <c r="C2224" t="s">
        <v>4458</v>
      </c>
      <c r="D2224" s="108">
        <v>0</v>
      </c>
      <c r="E2224" s="81" t="str">
        <f>VLOOKUP(B2224,Table1[[Codigo_servico]:[Subtotal_servico]],9,FALSE)</f>
        <v>M</v>
      </c>
      <c r="F2224" s="109">
        <f>VLOOKUP(B2224,Table1[[Codigo_servico]:[Subtotal_servico]],11,FALSE)</f>
        <v>57.265416081540465</v>
      </c>
      <c r="G2224" s="106">
        <f t="shared" si="34"/>
        <v>0</v>
      </c>
    </row>
    <row r="2225" spans="2:7" hidden="1" x14ac:dyDescent="0.25">
      <c r="B2225" s="112">
        <v>170252</v>
      </c>
      <c r="C2225" t="s">
        <v>4459</v>
      </c>
      <c r="D2225" s="108">
        <v>0</v>
      </c>
      <c r="E2225" s="81" t="str">
        <f>VLOOKUP(B2225,Table1[[Codigo_servico]:[Subtotal_servico]],9,FALSE)</f>
        <v>M3</v>
      </c>
      <c r="F2225" s="109">
        <f>VLOOKUP(B2225,Table1[[Codigo_servico]:[Subtotal_servico]],11,FALSE)</f>
        <v>428.71909031532721</v>
      </c>
      <c r="G2225" s="106">
        <f t="shared" si="34"/>
        <v>0</v>
      </c>
    </row>
    <row r="2226" spans="2:7" hidden="1" x14ac:dyDescent="0.25">
      <c r="B2226" s="112">
        <v>170254</v>
      </c>
      <c r="C2226" t="s">
        <v>4460</v>
      </c>
      <c r="D2226" s="108">
        <v>0</v>
      </c>
      <c r="E2226" s="81" t="str">
        <f>VLOOKUP(B2226,Table1[[Codigo_servico]:[Subtotal_servico]],9,FALSE)</f>
        <v>M</v>
      </c>
      <c r="F2226" s="109">
        <f>VLOOKUP(B2226,Table1[[Codigo_servico]:[Subtotal_servico]],11,FALSE)</f>
        <v>21.066474523578194</v>
      </c>
      <c r="G2226" s="106">
        <f t="shared" si="34"/>
        <v>0</v>
      </c>
    </row>
    <row r="2227" spans="2:7" hidden="1" x14ac:dyDescent="0.25">
      <c r="B2227" s="112">
        <v>170255</v>
      </c>
      <c r="C2227" t="s">
        <v>4461</v>
      </c>
      <c r="D2227" s="108">
        <v>0</v>
      </c>
      <c r="E2227" s="81" t="str">
        <f>VLOOKUP(B2227,Table1[[Codigo_servico]:[Subtotal_servico]],9,FALSE)</f>
        <v>M</v>
      </c>
      <c r="F2227" s="109">
        <f>VLOOKUP(B2227,Table1[[Codigo_servico]:[Subtotal_servico]],11,FALSE)</f>
        <v>20.778389723578194</v>
      </c>
      <c r="G2227" s="106">
        <f t="shared" si="34"/>
        <v>0</v>
      </c>
    </row>
    <row r="2228" spans="2:7" hidden="1" x14ac:dyDescent="0.25">
      <c r="B2228" s="112">
        <v>170260</v>
      </c>
      <c r="C2228" t="s">
        <v>4462</v>
      </c>
      <c r="D2228" s="108">
        <v>0</v>
      </c>
      <c r="E2228" s="81" t="str">
        <f>VLOOKUP(B2228,Table1[[Codigo_servico]:[Subtotal_servico]],9,FALSE)</f>
        <v>M2</v>
      </c>
      <c r="F2228" s="109">
        <f>VLOOKUP(B2228,Table1[[Codigo_servico]:[Subtotal_servico]],11,FALSE)</f>
        <v>57.250462426299435</v>
      </c>
      <c r="G2228" s="106">
        <f t="shared" si="34"/>
        <v>0</v>
      </c>
    </row>
    <row r="2229" spans="2:7" hidden="1" x14ac:dyDescent="0.25">
      <c r="B2229" s="112">
        <v>170261</v>
      </c>
      <c r="C2229" t="s">
        <v>4463</v>
      </c>
      <c r="D2229" s="108">
        <v>0</v>
      </c>
      <c r="E2229" s="81" t="str">
        <f>VLOOKUP(B2229,Table1[[Codigo_servico]:[Subtotal_servico]],9,FALSE)</f>
        <v>M2</v>
      </c>
      <c r="F2229" s="109">
        <f>VLOOKUP(B2229,Table1[[Codigo_servico]:[Subtotal_servico]],11,FALSE)</f>
        <v>54.741110432825977</v>
      </c>
      <c r="G2229" s="106">
        <f t="shared" si="34"/>
        <v>0</v>
      </c>
    </row>
    <row r="2230" spans="2:7" hidden="1" x14ac:dyDescent="0.25">
      <c r="B2230" s="112">
        <v>170265</v>
      </c>
      <c r="C2230" t="s">
        <v>4464</v>
      </c>
      <c r="D2230" s="108">
        <v>0</v>
      </c>
      <c r="E2230" s="81" t="str">
        <f>VLOOKUP(B2230,Table1[[Codigo_servico]:[Subtotal_servico]],9,FALSE)</f>
        <v>M2</v>
      </c>
      <c r="F2230" s="109">
        <f>VLOOKUP(B2230,Table1[[Codigo_servico]:[Subtotal_servico]],11,FALSE)</f>
        <v>91.506439657858493</v>
      </c>
      <c r="G2230" s="106">
        <f t="shared" si="34"/>
        <v>0</v>
      </c>
    </row>
    <row r="2231" spans="2:7" hidden="1" x14ac:dyDescent="0.25">
      <c r="B2231" s="112">
        <v>170266</v>
      </c>
      <c r="C2231" t="s">
        <v>4465</v>
      </c>
      <c r="D2231" s="108">
        <v>0</v>
      </c>
      <c r="E2231" s="81" t="str">
        <f>VLOOKUP(B2231,Table1[[Codigo_servico]:[Subtotal_servico]],9,FALSE)</f>
        <v>M2</v>
      </c>
      <c r="F2231" s="109">
        <f>VLOOKUP(B2231,Table1[[Codigo_servico]:[Subtotal_servico]],11,FALSE)</f>
        <v>91.633441933492406</v>
      </c>
      <c r="G2231" s="106">
        <f t="shared" si="34"/>
        <v>0</v>
      </c>
    </row>
    <row r="2232" spans="2:7" hidden="1" x14ac:dyDescent="0.25">
      <c r="B2232" s="112">
        <v>170319</v>
      </c>
      <c r="C2232" t="s">
        <v>4466</v>
      </c>
      <c r="D2232" s="108">
        <v>0</v>
      </c>
      <c r="E2232" s="81" t="str">
        <f>VLOOKUP(B2232,Table1[[Codigo_servico]:[Subtotal_servico]],9,FALSE)</f>
        <v>UN</v>
      </c>
      <c r="F2232" s="109">
        <f>VLOOKUP(B2232,Table1[[Codigo_servico]:[Subtotal_servico]],11,FALSE)</f>
        <v>2754.5533019627537</v>
      </c>
      <c r="G2232" s="106">
        <f t="shared" si="34"/>
        <v>0</v>
      </c>
    </row>
    <row r="2233" spans="2:7" hidden="1" x14ac:dyDescent="0.25">
      <c r="B2233" s="112">
        <v>170320</v>
      </c>
      <c r="C2233" t="s">
        <v>4467</v>
      </c>
      <c r="D2233" s="108">
        <v>0</v>
      </c>
      <c r="E2233" s="81" t="str">
        <f>VLOOKUP(B2233,Table1[[Codigo_servico]:[Subtotal_servico]],9,FALSE)</f>
        <v>UN</v>
      </c>
      <c r="F2233" s="109">
        <f>VLOOKUP(B2233,Table1[[Codigo_servico]:[Subtotal_servico]],11,FALSE)</f>
        <v>3450.5505797997507</v>
      </c>
      <c r="G2233" s="106">
        <f t="shared" si="34"/>
        <v>0</v>
      </c>
    </row>
    <row r="2234" spans="2:7" hidden="1" x14ac:dyDescent="0.25">
      <c r="B2234" s="112">
        <v>170330</v>
      </c>
      <c r="C2234" t="s">
        <v>4468</v>
      </c>
      <c r="D2234" s="108">
        <v>0</v>
      </c>
      <c r="E2234" s="81" t="str">
        <f>VLOOKUP(B2234,Table1[[Codigo_servico]:[Subtotal_servico]],9,FALSE)</f>
        <v>UN</v>
      </c>
      <c r="F2234" s="109">
        <f>VLOOKUP(B2234,Table1[[Codigo_servico]:[Subtotal_servico]],11,FALSE)</f>
        <v>230.09721199155206</v>
      </c>
      <c r="G2234" s="106">
        <f t="shared" si="34"/>
        <v>0</v>
      </c>
    </row>
    <row r="2235" spans="2:7" hidden="1" x14ac:dyDescent="0.25">
      <c r="B2235" s="112">
        <v>170350</v>
      </c>
      <c r="C2235" t="s">
        <v>4469</v>
      </c>
      <c r="D2235" s="108">
        <v>0</v>
      </c>
      <c r="E2235" s="81" t="str">
        <f>VLOOKUP(B2235,Table1[[Codigo_servico]:[Subtotal_servico]],9,FALSE)</f>
        <v>M2</v>
      </c>
      <c r="F2235" s="109">
        <f>VLOOKUP(B2235,Table1[[Codigo_servico]:[Subtotal_servico]],11,FALSE)</f>
        <v>63.031238677206375</v>
      </c>
      <c r="G2235" s="106">
        <f t="shared" si="34"/>
        <v>0</v>
      </c>
    </row>
    <row r="2236" spans="2:7" hidden="1" x14ac:dyDescent="0.25">
      <c r="B2236" s="112">
        <v>170351</v>
      </c>
      <c r="C2236" t="s">
        <v>4470</v>
      </c>
      <c r="D2236" s="108">
        <v>0</v>
      </c>
      <c r="E2236" s="81" t="str">
        <f>VLOOKUP(B2236,Table1[[Codigo_servico]:[Subtotal_servico]],9,FALSE)</f>
        <v>M2</v>
      </c>
      <c r="F2236" s="109">
        <f>VLOOKUP(B2236,Table1[[Codigo_servico]:[Subtotal_servico]],11,FALSE)</f>
        <v>73.234468974590982</v>
      </c>
      <c r="G2236" s="106">
        <f t="shared" si="34"/>
        <v>0</v>
      </c>
    </row>
    <row r="2237" spans="2:7" hidden="1" x14ac:dyDescent="0.25">
      <c r="B2237" s="112">
        <v>170353</v>
      </c>
      <c r="C2237" t="s">
        <v>4471</v>
      </c>
      <c r="D2237" s="108">
        <v>0</v>
      </c>
      <c r="E2237" s="81" t="str">
        <f>VLOOKUP(B2237,Table1[[Codigo_servico]:[Subtotal_servico]],9,FALSE)</f>
        <v>M2</v>
      </c>
      <c r="F2237" s="109">
        <f>VLOOKUP(B2237,Table1[[Codigo_servico]:[Subtotal_servico]],11,FALSE)</f>
        <v>59.446324677206377</v>
      </c>
      <c r="G2237" s="106">
        <f t="shared" si="34"/>
        <v>0</v>
      </c>
    </row>
    <row r="2238" spans="2:7" hidden="1" x14ac:dyDescent="0.25">
      <c r="B2238" s="112">
        <v>170354</v>
      </c>
      <c r="C2238" t="s">
        <v>4472</v>
      </c>
      <c r="D2238" s="108">
        <v>0</v>
      </c>
      <c r="E2238" s="81" t="str">
        <f>VLOOKUP(B2238,Table1[[Codigo_servico]:[Subtotal_servico]],9,FALSE)</f>
        <v>M2</v>
      </c>
      <c r="F2238" s="109">
        <f>VLOOKUP(B2238,Table1[[Codigo_servico]:[Subtotal_servico]],11,FALSE)</f>
        <v>69.649554974590984</v>
      </c>
      <c r="G2238" s="106">
        <f t="shared" si="34"/>
        <v>0</v>
      </c>
    </row>
    <row r="2239" spans="2:7" hidden="1" x14ac:dyDescent="0.25">
      <c r="B2239" s="112">
        <v>170355</v>
      </c>
      <c r="C2239" t="s">
        <v>4473</v>
      </c>
      <c r="D2239" s="108">
        <v>0</v>
      </c>
      <c r="E2239" s="81" t="str">
        <f>VLOOKUP(B2239,Table1[[Codigo_servico]:[Subtotal_servico]],9,FALSE)</f>
        <v>UN</v>
      </c>
      <c r="F2239" s="109">
        <f>VLOOKUP(B2239,Table1[[Codigo_servico]:[Subtotal_servico]],11,FALSE)</f>
        <v>185.04675548059981</v>
      </c>
      <c r="G2239" s="106">
        <f t="shared" si="34"/>
        <v>0</v>
      </c>
    </row>
    <row r="2240" spans="2:7" hidden="1" x14ac:dyDescent="0.25">
      <c r="B2240" s="112">
        <v>170356</v>
      </c>
      <c r="C2240" t="s">
        <v>4474</v>
      </c>
      <c r="D2240" s="108">
        <v>0</v>
      </c>
      <c r="E2240" s="81" t="str">
        <f>VLOOKUP(B2240,Table1[[Codigo_servico]:[Subtotal_servico]],9,FALSE)</f>
        <v>UN</v>
      </c>
      <c r="F2240" s="109">
        <f>VLOOKUP(B2240,Table1[[Codigo_servico]:[Subtotal_servico]],11,FALSE)</f>
        <v>342.67917681592553</v>
      </c>
      <c r="G2240" s="106">
        <f t="shared" si="34"/>
        <v>0</v>
      </c>
    </row>
    <row r="2241" spans="2:7" hidden="1" x14ac:dyDescent="0.25">
      <c r="B2241" s="112">
        <v>170357</v>
      </c>
      <c r="C2241" t="s">
        <v>4475</v>
      </c>
      <c r="D2241" s="108">
        <v>0</v>
      </c>
      <c r="E2241" s="81" t="str">
        <f>VLOOKUP(B2241,Table1[[Codigo_servico]:[Subtotal_servico]],9,FALSE)</f>
        <v>UN</v>
      </c>
      <c r="F2241" s="109">
        <f>VLOOKUP(B2241,Table1[[Codigo_servico]:[Subtotal_servico]],11,FALSE)</f>
        <v>456.90556908790074</v>
      </c>
      <c r="G2241" s="106">
        <f t="shared" si="34"/>
        <v>0</v>
      </c>
    </row>
    <row r="2242" spans="2:7" hidden="1" x14ac:dyDescent="0.25">
      <c r="B2242" s="112">
        <v>170358</v>
      </c>
      <c r="C2242" t="s">
        <v>4476</v>
      </c>
      <c r="D2242" s="108">
        <v>0</v>
      </c>
      <c r="E2242" s="81" t="str">
        <f>VLOOKUP(B2242,Table1[[Codigo_servico]:[Subtotal_servico]],9,FALSE)</f>
        <v>UN</v>
      </c>
      <c r="F2242" s="109">
        <f>VLOOKUP(B2242,Table1[[Codigo_servico]:[Subtotal_servico]],11,FALSE)</f>
        <v>258.99696946371438</v>
      </c>
      <c r="G2242" s="106">
        <f t="shared" si="34"/>
        <v>0</v>
      </c>
    </row>
    <row r="2243" spans="2:7" hidden="1" x14ac:dyDescent="0.25">
      <c r="B2243" s="112">
        <v>170359</v>
      </c>
      <c r="C2243" t="s">
        <v>4477</v>
      </c>
      <c r="D2243" s="108">
        <v>0</v>
      </c>
      <c r="E2243" s="81" t="str">
        <f>VLOOKUP(B2243,Table1[[Codigo_servico]:[Subtotal_servico]],9,FALSE)</f>
        <v>UN</v>
      </c>
      <c r="F2243" s="109">
        <f>VLOOKUP(B2243,Table1[[Codigo_servico]:[Subtotal_servico]],11,FALSE)</f>
        <v>193.23183080000001</v>
      </c>
      <c r="G2243" s="106">
        <f t="shared" si="34"/>
        <v>0</v>
      </c>
    </row>
    <row r="2244" spans="2:7" hidden="1" x14ac:dyDescent="0.25">
      <c r="B2244" s="112">
        <v>170360</v>
      </c>
      <c r="C2244" t="s">
        <v>4478</v>
      </c>
      <c r="D2244" s="108">
        <v>0</v>
      </c>
      <c r="E2244" s="81" t="str">
        <f>VLOOKUP(B2244,Table1[[Codigo_servico]:[Subtotal_servico]],9,FALSE)</f>
        <v>UN</v>
      </c>
      <c r="F2244" s="109">
        <f>VLOOKUP(B2244,Table1[[Codigo_servico]:[Subtotal_servico]],11,FALSE)</f>
        <v>1616.7399164646099</v>
      </c>
      <c r="G2244" s="106">
        <f t="shared" si="34"/>
        <v>0</v>
      </c>
    </row>
    <row r="2245" spans="2:7" hidden="1" x14ac:dyDescent="0.25">
      <c r="B2245" s="112">
        <v>170361</v>
      </c>
      <c r="C2245" t="s">
        <v>4479</v>
      </c>
      <c r="D2245" s="108">
        <v>0</v>
      </c>
      <c r="E2245" s="81" t="str">
        <f>VLOOKUP(B2245,Table1[[Codigo_servico]:[Subtotal_servico]],9,FALSE)</f>
        <v>UN</v>
      </c>
      <c r="F2245" s="109">
        <f>VLOOKUP(B2245,Table1[[Codigo_servico]:[Subtotal_servico]],11,FALSE)</f>
        <v>1743.2091158088258</v>
      </c>
      <c r="G2245" s="106">
        <f t="shared" si="34"/>
        <v>0</v>
      </c>
    </row>
    <row r="2246" spans="2:7" hidden="1" x14ac:dyDescent="0.25">
      <c r="B2246" s="112">
        <v>170363</v>
      </c>
      <c r="C2246" t="s">
        <v>4480</v>
      </c>
      <c r="D2246" s="108">
        <v>0</v>
      </c>
      <c r="E2246" s="81" t="str">
        <f>VLOOKUP(B2246,Table1[[Codigo_servico]:[Subtotal_servico]],9,FALSE)</f>
        <v>UN</v>
      </c>
      <c r="F2246" s="109">
        <f>VLOOKUP(B2246,Table1[[Codigo_servico]:[Subtotal_servico]],11,FALSE)</f>
        <v>3179.8339594911372</v>
      </c>
      <c r="G2246" s="106">
        <f t="shared" si="34"/>
        <v>0</v>
      </c>
    </row>
    <row r="2247" spans="2:7" hidden="1" x14ac:dyDescent="0.25">
      <c r="B2247" s="112">
        <v>170365</v>
      </c>
      <c r="C2247" t="s">
        <v>4481</v>
      </c>
      <c r="D2247" s="108">
        <v>0</v>
      </c>
      <c r="E2247" s="81" t="str">
        <f>VLOOKUP(B2247,Table1[[Codigo_servico]:[Subtotal_servico]],9,FALSE)</f>
        <v>M2</v>
      </c>
      <c r="F2247" s="109">
        <f>VLOOKUP(B2247,Table1[[Codigo_servico]:[Subtotal_servico]],11,FALSE)</f>
        <v>9.1750000000000007</v>
      </c>
      <c r="G2247" s="106">
        <f t="shared" si="34"/>
        <v>0</v>
      </c>
    </row>
    <row r="2248" spans="2:7" hidden="1" x14ac:dyDescent="0.25">
      <c r="B2248" s="112">
        <v>170370</v>
      </c>
      <c r="C2248" t="s">
        <v>423</v>
      </c>
      <c r="D2248" s="108">
        <v>0</v>
      </c>
      <c r="E2248" s="81" t="str">
        <f>VLOOKUP(B2248,Table1[[Codigo_servico]:[Subtotal_servico]],9,FALSE)</f>
        <v>M2</v>
      </c>
      <c r="F2248" s="109">
        <f>VLOOKUP(B2248,Table1[[Codigo_servico]:[Subtotal_servico]],11,FALSE)</f>
        <v>25.423400000000001</v>
      </c>
      <c r="G2248" s="106">
        <f t="shared" si="34"/>
        <v>0</v>
      </c>
    </row>
    <row r="2249" spans="2:7" hidden="1" x14ac:dyDescent="0.25">
      <c r="B2249" s="112">
        <v>170371</v>
      </c>
      <c r="C2249" t="s">
        <v>424</v>
      </c>
      <c r="D2249" s="108">
        <v>0</v>
      </c>
      <c r="E2249" s="81" t="str">
        <f>VLOOKUP(B2249,Table1[[Codigo_servico]:[Subtotal_servico]],9,FALSE)</f>
        <v>M2</v>
      </c>
      <c r="F2249" s="109">
        <f>VLOOKUP(B2249,Table1[[Codigo_servico]:[Subtotal_servico]],11,FALSE)</f>
        <v>16.834599999999998</v>
      </c>
      <c r="G2249" s="106">
        <f t="shared" si="34"/>
        <v>0</v>
      </c>
    </row>
    <row r="2250" spans="2:7" hidden="1" x14ac:dyDescent="0.25">
      <c r="B2250" s="112">
        <v>170372</v>
      </c>
      <c r="C2250" t="s">
        <v>421</v>
      </c>
      <c r="D2250" s="108">
        <v>0</v>
      </c>
      <c r="E2250" s="81" t="str">
        <f>VLOOKUP(B2250,Table1[[Codigo_servico]:[Subtotal_servico]],9,FALSE)</f>
        <v>M</v>
      </c>
      <c r="F2250" s="109">
        <f>VLOOKUP(B2250,Table1[[Codigo_servico]:[Subtotal_servico]],11,FALSE)</f>
        <v>4.9431000000000003</v>
      </c>
      <c r="G2250" s="106">
        <f t="shared" si="34"/>
        <v>0</v>
      </c>
    </row>
    <row r="2251" spans="2:7" hidden="1" x14ac:dyDescent="0.25">
      <c r="B2251" s="112">
        <v>170373</v>
      </c>
      <c r="C2251" t="s">
        <v>422</v>
      </c>
      <c r="D2251" s="108">
        <v>0</v>
      </c>
      <c r="E2251" s="81" t="str">
        <f>VLOOKUP(B2251,Table1[[Codigo_servico]:[Subtotal_servico]],9,FALSE)</f>
        <v>M</v>
      </c>
      <c r="F2251" s="109">
        <f>VLOOKUP(B2251,Table1[[Codigo_servico]:[Subtotal_servico]],11,FALSE)</f>
        <v>4.5926</v>
      </c>
      <c r="G2251" s="106">
        <f t="shared" si="34"/>
        <v>0</v>
      </c>
    </row>
    <row r="2252" spans="2:7" hidden="1" x14ac:dyDescent="0.25">
      <c r="B2252" s="112">
        <v>170381</v>
      </c>
      <c r="C2252" t="s">
        <v>4482</v>
      </c>
      <c r="D2252" s="108">
        <v>0</v>
      </c>
      <c r="E2252" s="81" t="str">
        <f>VLOOKUP(B2252,Table1[[Codigo_servico]:[Subtotal_servico]],9,FALSE)</f>
        <v>UN</v>
      </c>
      <c r="F2252" s="109">
        <f>VLOOKUP(B2252,Table1[[Codigo_servico]:[Subtotal_servico]],11,FALSE)</f>
        <v>1553.1386063061886</v>
      </c>
      <c r="G2252" s="106">
        <f t="shared" si="34"/>
        <v>0</v>
      </c>
    </row>
    <row r="2253" spans="2:7" hidden="1" x14ac:dyDescent="0.25">
      <c r="B2253" s="112">
        <v>170382</v>
      </c>
      <c r="C2253" t="s">
        <v>4483</v>
      </c>
      <c r="D2253" s="108">
        <v>0</v>
      </c>
      <c r="E2253" s="81" t="str">
        <f>VLOOKUP(B2253,Table1[[Codigo_servico]:[Subtotal_servico]],9,FALSE)</f>
        <v>UN</v>
      </c>
      <c r="F2253" s="109">
        <f>VLOOKUP(B2253,Table1[[Codigo_servico]:[Subtotal_servico]],11,FALSE)</f>
        <v>1707.2794403402756</v>
      </c>
      <c r="G2253" s="106">
        <f t="shared" si="34"/>
        <v>0</v>
      </c>
    </row>
    <row r="2254" spans="2:7" hidden="1" x14ac:dyDescent="0.25">
      <c r="B2254" s="112">
        <v>170383</v>
      </c>
      <c r="C2254" t="s">
        <v>4484</v>
      </c>
      <c r="D2254" s="108">
        <v>0</v>
      </c>
      <c r="E2254" s="81" t="str">
        <f>VLOOKUP(B2254,Table1[[Codigo_servico]:[Subtotal_servico]],9,FALSE)</f>
        <v>UN</v>
      </c>
      <c r="F2254" s="109">
        <f>VLOOKUP(B2254,Table1[[Codigo_servico]:[Subtotal_servico]],11,FALSE)</f>
        <v>1879.9228912858598</v>
      </c>
      <c r="G2254" s="106">
        <f t="shared" si="34"/>
        <v>0</v>
      </c>
    </row>
    <row r="2255" spans="2:7" hidden="1" x14ac:dyDescent="0.25">
      <c r="B2255" s="112">
        <v>170384</v>
      </c>
      <c r="C2255" t="s">
        <v>4485</v>
      </c>
      <c r="D2255" s="108">
        <v>0</v>
      </c>
      <c r="E2255" s="81" t="str">
        <f>VLOOKUP(B2255,Table1[[Codigo_servico]:[Subtotal_servico]],9,FALSE)</f>
        <v>UN</v>
      </c>
      <c r="F2255" s="109">
        <f>VLOOKUP(B2255,Table1[[Codigo_servico]:[Subtotal_servico]],11,FALSE)</f>
        <v>1446.7815629362021</v>
      </c>
      <c r="G2255" s="106">
        <f t="shared" si="34"/>
        <v>0</v>
      </c>
    </row>
    <row r="2256" spans="2:7" hidden="1" x14ac:dyDescent="0.25">
      <c r="B2256" s="112">
        <v>170385</v>
      </c>
      <c r="C2256" t="s">
        <v>4486</v>
      </c>
      <c r="D2256" s="108">
        <v>0</v>
      </c>
      <c r="E2256" s="81" t="str">
        <f>VLOOKUP(B2256,Table1[[Codigo_servico]:[Subtotal_servico]],9,FALSE)</f>
        <v>UN</v>
      </c>
      <c r="F2256" s="109">
        <f>VLOOKUP(B2256,Table1[[Codigo_servico]:[Subtotal_servico]],11,FALSE)</f>
        <v>1930.9372229379535</v>
      </c>
      <c r="G2256" s="106">
        <f t="shared" si="34"/>
        <v>0</v>
      </c>
    </row>
    <row r="2257" spans="2:7" hidden="1" x14ac:dyDescent="0.25">
      <c r="B2257" s="112">
        <v>170389</v>
      </c>
      <c r="C2257" t="s">
        <v>4487</v>
      </c>
      <c r="D2257" s="108">
        <v>0</v>
      </c>
      <c r="E2257" s="81" t="str">
        <f>VLOOKUP(B2257,Table1[[Codigo_servico]:[Subtotal_servico]],9,FALSE)</f>
        <v>M2</v>
      </c>
      <c r="F2257" s="109">
        <f>VLOOKUP(B2257,Table1[[Codigo_servico]:[Subtotal_servico]],11,FALSE)</f>
        <v>105.54327334041204</v>
      </c>
      <c r="G2257" s="106">
        <f t="shared" si="34"/>
        <v>0</v>
      </c>
    </row>
    <row r="2258" spans="2:7" hidden="1" x14ac:dyDescent="0.25">
      <c r="B2258" s="112">
        <v>170390</v>
      </c>
      <c r="C2258" t="s">
        <v>4488</v>
      </c>
      <c r="D2258" s="108">
        <v>0</v>
      </c>
      <c r="E2258" s="81" t="str">
        <f>VLOOKUP(B2258,Table1[[Codigo_servico]:[Subtotal_servico]],9,FALSE)</f>
        <v>M2</v>
      </c>
      <c r="F2258" s="109">
        <f>VLOOKUP(B2258,Table1[[Codigo_servico]:[Subtotal_servico]],11,FALSE)</f>
        <v>107.91823334041203</v>
      </c>
      <c r="G2258" s="106">
        <f t="shared" si="34"/>
        <v>0</v>
      </c>
    </row>
    <row r="2259" spans="2:7" hidden="1" x14ac:dyDescent="0.25">
      <c r="B2259" s="112">
        <v>170391</v>
      </c>
      <c r="C2259" t="s">
        <v>4489</v>
      </c>
      <c r="D2259" s="108">
        <v>0</v>
      </c>
      <c r="E2259" s="81" t="str">
        <f>VLOOKUP(B2259,Table1[[Codigo_servico]:[Subtotal_servico]],9,FALSE)</f>
        <v>M2</v>
      </c>
      <c r="F2259" s="109">
        <f>VLOOKUP(B2259,Table1[[Codigo_servico]:[Subtotal_servico]],11,FALSE)</f>
        <v>110.31118534041204</v>
      </c>
      <c r="G2259" s="106">
        <f t="shared" ref="G2259:G2322" si="35">D2259*F2259</f>
        <v>0</v>
      </c>
    </row>
    <row r="2260" spans="2:7" hidden="1" x14ac:dyDescent="0.25">
      <c r="B2260" s="112">
        <v>170401</v>
      </c>
      <c r="C2260" t="s">
        <v>4490</v>
      </c>
      <c r="D2260" s="108">
        <v>0</v>
      </c>
      <c r="E2260" s="81" t="str">
        <f>VLOOKUP(B2260,Table1[[Codigo_servico]:[Subtotal_servico]],9,FALSE)</f>
        <v>M2</v>
      </c>
      <c r="F2260" s="109">
        <f>VLOOKUP(B2260,Table1[[Codigo_servico]:[Subtotal_servico]],11,FALSE)</f>
        <v>7.576726631308353</v>
      </c>
      <c r="G2260" s="106">
        <f t="shared" si="35"/>
        <v>0</v>
      </c>
    </row>
    <row r="2261" spans="2:7" hidden="1" x14ac:dyDescent="0.25">
      <c r="B2261" s="112">
        <v>170405</v>
      </c>
      <c r="C2261" t="s">
        <v>4491</v>
      </c>
      <c r="D2261" s="108">
        <v>0</v>
      </c>
      <c r="E2261" s="81" t="str">
        <f>VLOOKUP(B2261,Table1[[Codigo_servico]:[Subtotal_servico]],9,FALSE)</f>
        <v>M2</v>
      </c>
      <c r="F2261" s="109">
        <f>VLOOKUP(B2261,Table1[[Codigo_servico]:[Subtotal_servico]],11,FALSE)</f>
        <v>22.378717608707163</v>
      </c>
      <c r="G2261" s="106">
        <f t="shared" si="35"/>
        <v>0</v>
      </c>
    </row>
    <row r="2262" spans="2:7" hidden="1" x14ac:dyDescent="0.25">
      <c r="B2262" s="112">
        <v>170406</v>
      </c>
      <c r="C2262" t="s">
        <v>4492</v>
      </c>
      <c r="D2262" s="108">
        <v>0</v>
      </c>
      <c r="E2262" s="81" t="str">
        <f>VLOOKUP(B2262,Table1[[Codigo_servico]:[Subtotal_servico]],9,FALSE)</f>
        <v>M2</v>
      </c>
      <c r="F2262" s="109">
        <f>VLOOKUP(B2262,Table1[[Codigo_servico]:[Subtotal_servico]],11,FALSE)</f>
        <v>23.11885113044859</v>
      </c>
      <c r="G2262" s="106">
        <f t="shared" si="35"/>
        <v>0</v>
      </c>
    </row>
    <row r="2263" spans="2:7" x14ac:dyDescent="0.25">
      <c r="B2263" s="112">
        <v>170409</v>
      </c>
      <c r="C2263" t="s">
        <v>4493</v>
      </c>
      <c r="D2263" s="108">
        <v>150</v>
      </c>
      <c r="E2263" s="81" t="str">
        <f>VLOOKUP(B2263,Table1[[Codigo_servico]:[Subtotal_servico]],9,FALSE)</f>
        <v>M2</v>
      </c>
      <c r="F2263" s="109">
        <f>VLOOKUP(B2263,Table1[[Codigo_servico]:[Subtotal_servico]],11,FALSE)</f>
        <v>6.3139388594236276</v>
      </c>
      <c r="G2263" s="106">
        <f t="shared" si="35"/>
        <v>947.0908289135441</v>
      </c>
    </row>
    <row r="2264" spans="2:7" x14ac:dyDescent="0.25">
      <c r="B2264" s="112">
        <v>170410</v>
      </c>
      <c r="C2264" t="s">
        <v>4494</v>
      </c>
      <c r="D2264" s="108">
        <v>20</v>
      </c>
      <c r="E2264" s="81" t="str">
        <f>VLOOKUP(B2264,Table1[[Codigo_servico]:[Subtotal_servico]],9,FALSE)</f>
        <v>M2</v>
      </c>
      <c r="F2264" s="109">
        <f>VLOOKUP(B2264,Table1[[Codigo_servico]:[Subtotal_servico]],11,FALSE)</f>
        <v>9.4709082891354406</v>
      </c>
      <c r="G2264" s="106">
        <f t="shared" si="35"/>
        <v>189.4181657827088</v>
      </c>
    </row>
    <row r="2265" spans="2:7" hidden="1" x14ac:dyDescent="0.25">
      <c r="B2265" s="112">
        <v>170412</v>
      </c>
      <c r="C2265" t="s">
        <v>4495</v>
      </c>
      <c r="D2265" s="108">
        <v>0</v>
      </c>
      <c r="E2265" s="81" t="str">
        <f>VLOOKUP(B2265,Table1[[Codigo_servico]:[Subtotal_servico]],9,FALSE)</f>
        <v>M2</v>
      </c>
      <c r="F2265" s="109">
        <f>VLOOKUP(B2265,Table1[[Codigo_servico]:[Subtotal_servico]],11,FALSE)</f>
        <v>3.7884000000000002</v>
      </c>
      <c r="G2265" s="106">
        <f t="shared" si="35"/>
        <v>0</v>
      </c>
    </row>
    <row r="2266" spans="2:7" hidden="1" x14ac:dyDescent="0.25">
      <c r="B2266" s="112">
        <v>170413</v>
      </c>
      <c r="C2266" t="s">
        <v>4496</v>
      </c>
      <c r="D2266" s="108">
        <v>0</v>
      </c>
      <c r="E2266" s="81" t="str">
        <f>VLOOKUP(B2266,Table1[[Codigo_servico]:[Subtotal_servico]],9,FALSE)</f>
        <v>M2</v>
      </c>
      <c r="F2266" s="109">
        <f>VLOOKUP(B2266,Table1[[Codigo_servico]:[Subtotal_servico]],11,FALSE)</f>
        <v>5.765008855550608</v>
      </c>
      <c r="G2266" s="106">
        <f t="shared" si="35"/>
        <v>0</v>
      </c>
    </row>
    <row r="2267" spans="2:7" x14ac:dyDescent="0.25">
      <c r="B2267" s="112">
        <v>170414</v>
      </c>
      <c r="C2267" t="s">
        <v>4497</v>
      </c>
      <c r="D2267" s="108">
        <v>1200</v>
      </c>
      <c r="E2267" s="81" t="str">
        <f>VLOOKUP(B2267,Table1[[Codigo_servico]:[Subtotal_servico]],9,FALSE)</f>
        <v>M2</v>
      </c>
      <c r="F2267" s="109">
        <f>VLOOKUP(B2267,Table1[[Codigo_servico]:[Subtotal_servico]],11,FALSE)</f>
        <v>3.7884000000000002</v>
      </c>
      <c r="G2267" s="106">
        <f t="shared" si="35"/>
        <v>4546.08</v>
      </c>
    </row>
    <row r="2268" spans="2:7" x14ac:dyDescent="0.25">
      <c r="B2268" s="112">
        <v>170420</v>
      </c>
      <c r="C2268" t="s">
        <v>4498</v>
      </c>
      <c r="D2268" s="108">
        <v>1</v>
      </c>
      <c r="E2268" s="81" t="str">
        <f>VLOOKUP(B2268,Table1[[Codigo_servico]:[Subtotal_servico]],9,FALSE)</f>
        <v>UN</v>
      </c>
      <c r="F2268" s="109">
        <f>VLOOKUP(B2268,Table1[[Codigo_servico]:[Subtotal_servico]],11,FALSE)</f>
        <v>37.883633156541762</v>
      </c>
      <c r="G2268" s="106">
        <f t="shared" si="35"/>
        <v>37.883633156541762</v>
      </c>
    </row>
    <row r="2269" spans="2:7" hidden="1" x14ac:dyDescent="0.25">
      <c r="B2269" s="112">
        <v>170421</v>
      </c>
      <c r="C2269" t="s">
        <v>4499</v>
      </c>
      <c r="D2269" s="108">
        <v>0</v>
      </c>
      <c r="E2269" s="81" t="str">
        <f>VLOOKUP(B2269,Table1[[Codigo_servico]:[Subtotal_servico]],9,FALSE)</f>
        <v>UN</v>
      </c>
      <c r="F2269" s="109">
        <f>VLOOKUP(B2269,Table1[[Codigo_servico]:[Subtotal_servico]],11,FALSE)</f>
        <v>101.02302175077804</v>
      </c>
      <c r="G2269" s="106">
        <f t="shared" si="35"/>
        <v>0</v>
      </c>
    </row>
    <row r="2270" spans="2:7" x14ac:dyDescent="0.25">
      <c r="B2270" s="112">
        <v>170422</v>
      </c>
      <c r="C2270" t="s">
        <v>4500</v>
      </c>
      <c r="D2270" s="108">
        <v>1</v>
      </c>
      <c r="E2270" s="81" t="str">
        <f>VLOOKUP(B2270,Table1[[Codigo_servico]:[Subtotal_servico]],9,FALSE)</f>
        <v>UN</v>
      </c>
      <c r="F2270" s="109">
        <f>VLOOKUP(B2270,Table1[[Codigo_servico]:[Subtotal_servico]],11,FALSE)</f>
        <v>227.3017989392506</v>
      </c>
      <c r="G2270" s="106">
        <f t="shared" si="35"/>
        <v>227.3017989392506</v>
      </c>
    </row>
    <row r="2271" spans="2:7" hidden="1" x14ac:dyDescent="0.25">
      <c r="B2271" s="112">
        <v>170425</v>
      </c>
      <c r="C2271" t="s">
        <v>4501</v>
      </c>
      <c r="D2271" s="108">
        <v>0</v>
      </c>
      <c r="E2271" s="81" t="str">
        <f>VLOOKUP(B2271,Table1[[Codigo_servico]:[Subtotal_servico]],9,FALSE)</f>
        <v>M</v>
      </c>
      <c r="F2271" s="109">
        <f>VLOOKUP(B2271,Table1[[Codigo_servico]:[Subtotal_servico]],11,FALSE)</f>
        <v>1.8941816578270882</v>
      </c>
      <c r="G2271" s="106">
        <f t="shared" si="35"/>
        <v>0</v>
      </c>
    </row>
    <row r="2272" spans="2:7" hidden="1" x14ac:dyDescent="0.25">
      <c r="B2272" s="112">
        <v>170430</v>
      </c>
      <c r="C2272" t="s">
        <v>4502</v>
      </c>
      <c r="D2272" s="108">
        <v>0</v>
      </c>
      <c r="E2272" s="81" t="str">
        <f>VLOOKUP(B2272,Table1[[Codigo_servico]:[Subtotal_servico]],9,FALSE)</f>
        <v>UN</v>
      </c>
      <c r="F2272" s="109">
        <f>VLOOKUP(B2272,Table1[[Codigo_servico]:[Subtotal_servico]],11,FALSE)</f>
        <v>3.7883633156541765</v>
      </c>
      <c r="G2272" s="106">
        <f t="shared" si="35"/>
        <v>0</v>
      </c>
    </row>
    <row r="2273" spans="2:7" hidden="1" x14ac:dyDescent="0.25">
      <c r="B2273" s="112">
        <v>170431</v>
      </c>
      <c r="C2273" t="s">
        <v>4503</v>
      </c>
      <c r="D2273" s="108">
        <v>0</v>
      </c>
      <c r="E2273" s="81" t="str">
        <f>VLOOKUP(B2273,Table1[[Codigo_servico]:[Subtotal_servico]],9,FALSE)</f>
        <v>M3</v>
      </c>
      <c r="F2273" s="109">
        <f>VLOOKUP(B2273,Table1[[Codigo_servico]:[Subtotal_servico]],11,FALSE)</f>
        <v>91.4</v>
      </c>
      <c r="G2273" s="106">
        <f t="shared" si="35"/>
        <v>0</v>
      </c>
    </row>
    <row r="2274" spans="2:7" hidden="1" x14ac:dyDescent="0.25">
      <c r="B2274" s="112">
        <v>170432</v>
      </c>
      <c r="C2274" t="s">
        <v>4504</v>
      </c>
      <c r="D2274" s="108">
        <v>0</v>
      </c>
      <c r="E2274" s="81" t="str">
        <f>VLOOKUP(B2274,Table1[[Codigo_servico]:[Subtotal_servico]],9,FALSE)</f>
        <v>VG</v>
      </c>
      <c r="F2274" s="109">
        <f>VLOOKUP(B2274,Table1[[Codigo_servico]:[Subtotal_servico]],11,FALSE)</f>
        <v>691.75</v>
      </c>
      <c r="G2274" s="106">
        <f t="shared" si="35"/>
        <v>0</v>
      </c>
    </row>
    <row r="2275" spans="2:7" hidden="1" x14ac:dyDescent="0.25">
      <c r="B2275" s="112">
        <v>170450</v>
      </c>
      <c r="C2275" t="s">
        <v>4506</v>
      </c>
      <c r="D2275" s="108">
        <v>0</v>
      </c>
      <c r="E2275" s="81" t="str">
        <f>VLOOKUP(B2275,Table1[[Codigo_servico]:[Subtotal_servico]],9,FALSE)</f>
        <v>M2</v>
      </c>
      <c r="F2275" s="109">
        <f>VLOOKUP(B2275,Table1[[Codigo_servico]:[Subtotal_servico]],11,FALSE)</f>
        <v>6.3768014403193076</v>
      </c>
      <c r="G2275" s="106">
        <f t="shared" si="35"/>
        <v>0</v>
      </c>
    </row>
    <row r="2276" spans="2:7" hidden="1" x14ac:dyDescent="0.25">
      <c r="B2276" s="112">
        <v>170501</v>
      </c>
      <c r="C2276" t="s">
        <v>4507</v>
      </c>
      <c r="D2276" s="108">
        <v>0</v>
      </c>
      <c r="E2276" s="81" t="str">
        <f>VLOOKUP(B2276,Table1[[Codigo_servico]:[Subtotal_servico]],9,FALSE)</f>
        <v>M2</v>
      </c>
      <c r="F2276" s="109">
        <f>VLOOKUP(B2276,Table1[[Codigo_servico]:[Subtotal_servico]],11,FALSE)</f>
        <v>216.95061554072032</v>
      </c>
      <c r="G2276" s="106">
        <f t="shared" si="35"/>
        <v>0</v>
      </c>
    </row>
    <row r="2277" spans="2:7" hidden="1" x14ac:dyDescent="0.25">
      <c r="B2277" s="112">
        <v>170502</v>
      </c>
      <c r="C2277" t="s">
        <v>4508</v>
      </c>
      <c r="D2277" s="108">
        <v>0</v>
      </c>
      <c r="E2277" s="81" t="str">
        <f>VLOOKUP(B2277,Table1[[Codigo_servico]:[Subtotal_servico]],9,FALSE)</f>
        <v>M2</v>
      </c>
      <c r="F2277" s="109">
        <f>VLOOKUP(B2277,Table1[[Codigo_servico]:[Subtotal_servico]],11,FALSE)</f>
        <v>204.54602144072032</v>
      </c>
      <c r="G2277" s="106">
        <f t="shared" si="35"/>
        <v>0</v>
      </c>
    </row>
    <row r="2278" spans="2:7" hidden="1" x14ac:dyDescent="0.25">
      <c r="B2278" s="112">
        <v>170503</v>
      </c>
      <c r="C2278" t="s">
        <v>4509</v>
      </c>
      <c r="D2278" s="108">
        <v>0</v>
      </c>
      <c r="E2278" s="81" t="str">
        <f>VLOOKUP(B2278,Table1[[Codigo_servico]:[Subtotal_servico]],9,FALSE)</f>
        <v>M2</v>
      </c>
      <c r="F2278" s="109">
        <f>VLOOKUP(B2278,Table1[[Codigo_servico]:[Subtotal_servico]],11,FALSE)</f>
        <v>193.98467200583733</v>
      </c>
      <c r="G2278" s="106">
        <f t="shared" si="35"/>
        <v>0</v>
      </c>
    </row>
    <row r="2279" spans="2:7" hidden="1" x14ac:dyDescent="0.25">
      <c r="B2279" s="112">
        <v>170505</v>
      </c>
      <c r="C2279" t="s">
        <v>4510</v>
      </c>
      <c r="D2279" s="108">
        <v>0</v>
      </c>
      <c r="E2279" s="81" t="str">
        <f>VLOOKUP(B2279,Table1[[Codigo_servico]:[Subtotal_servico]],9,FALSE)</f>
        <v>M2</v>
      </c>
      <c r="F2279" s="109">
        <f>VLOOKUP(B2279,Table1[[Codigo_servico]:[Subtotal_servico]],11,FALSE)</f>
        <v>118.04325611108641</v>
      </c>
      <c r="G2279" s="106">
        <f t="shared" si="35"/>
        <v>0</v>
      </c>
    </row>
    <row r="2280" spans="2:7" hidden="1" x14ac:dyDescent="0.25">
      <c r="B2280" s="112">
        <v>170507</v>
      </c>
      <c r="C2280" t="s">
        <v>4511</v>
      </c>
      <c r="D2280" s="108">
        <v>0</v>
      </c>
      <c r="E2280" s="81" t="str">
        <f>VLOOKUP(B2280,Table1[[Codigo_servico]:[Subtotal_servico]],9,FALSE)</f>
        <v>M2</v>
      </c>
      <c r="F2280" s="109">
        <f>VLOOKUP(B2280,Table1[[Codigo_servico]:[Subtotal_servico]],11,FALSE)</f>
        <v>334.32157233385118</v>
      </c>
      <c r="G2280" s="106">
        <f t="shared" si="35"/>
        <v>0</v>
      </c>
    </row>
    <row r="2281" spans="2:7" hidden="1" x14ac:dyDescent="0.25">
      <c r="B2281" s="112">
        <v>170511</v>
      </c>
      <c r="C2281" t="s">
        <v>4512</v>
      </c>
      <c r="D2281" s="108">
        <v>0</v>
      </c>
      <c r="E2281" s="81" t="str">
        <f>VLOOKUP(B2281,Table1[[Codigo_servico]:[Subtotal_servico]],9,FALSE)</f>
        <v>UN</v>
      </c>
      <c r="F2281" s="109">
        <f>VLOOKUP(B2281,Table1[[Codigo_servico]:[Subtotal_servico]],11,FALSE)</f>
        <v>26.643402441539163</v>
      </c>
      <c r="G2281" s="106">
        <f t="shared" si="35"/>
        <v>0</v>
      </c>
    </row>
    <row r="2282" spans="2:7" hidden="1" x14ac:dyDescent="0.25">
      <c r="B2282" s="112">
        <v>170512</v>
      </c>
      <c r="C2282" t="s">
        <v>4513</v>
      </c>
      <c r="D2282" s="108">
        <v>0</v>
      </c>
      <c r="E2282" s="81" t="str">
        <f>VLOOKUP(B2282,Table1[[Codigo_servico]:[Subtotal_servico]],9,FALSE)</f>
        <v>UN</v>
      </c>
      <c r="F2282" s="109">
        <f>VLOOKUP(B2282,Table1[[Codigo_servico]:[Subtotal_servico]],11,FALSE)</f>
        <v>25.521912441539165</v>
      </c>
      <c r="G2282" s="106">
        <f t="shared" si="35"/>
        <v>0</v>
      </c>
    </row>
    <row r="2283" spans="2:7" hidden="1" x14ac:dyDescent="0.25">
      <c r="B2283" s="112">
        <v>170516</v>
      </c>
      <c r="C2283" t="s">
        <v>4514</v>
      </c>
      <c r="D2283" s="108">
        <v>0</v>
      </c>
      <c r="E2283" s="81" t="str">
        <f>VLOOKUP(B2283,Table1[[Codigo_servico]:[Subtotal_servico]],9,FALSE)</f>
        <v>M</v>
      </c>
      <c r="F2283" s="109">
        <f>VLOOKUP(B2283,Table1[[Codigo_servico]:[Subtotal_servico]],11,FALSE)</f>
        <v>158.44476958991808</v>
      </c>
      <c r="G2283" s="106">
        <f t="shared" si="35"/>
        <v>0</v>
      </c>
    </row>
    <row r="2284" spans="2:7" hidden="1" x14ac:dyDescent="0.25">
      <c r="B2284" s="112">
        <v>170517</v>
      </c>
      <c r="C2284" t="s">
        <v>4515</v>
      </c>
      <c r="D2284" s="108">
        <v>0</v>
      </c>
      <c r="E2284" s="81" t="str">
        <f>VLOOKUP(B2284,Table1[[Codigo_servico]:[Subtotal_servico]],9,FALSE)</f>
        <v>M</v>
      </c>
      <c r="F2284" s="109">
        <f>VLOOKUP(B2284,Table1[[Codigo_servico]:[Subtotal_servico]],11,FALSE)</f>
        <v>117.80727056416305</v>
      </c>
      <c r="G2284" s="106">
        <f t="shared" si="35"/>
        <v>0</v>
      </c>
    </row>
    <row r="2285" spans="2:7" hidden="1" x14ac:dyDescent="0.25">
      <c r="B2285" s="112">
        <v>170519</v>
      </c>
      <c r="C2285" t="s">
        <v>4516</v>
      </c>
      <c r="D2285" s="108">
        <v>0</v>
      </c>
      <c r="E2285" s="81" t="str">
        <f>VLOOKUP(B2285,Table1[[Codigo_servico]:[Subtotal_servico]],9,FALSE)</f>
        <v>UN</v>
      </c>
      <c r="F2285" s="109">
        <f>VLOOKUP(B2285,Table1[[Codigo_servico]:[Subtotal_servico]],11,FALSE)</f>
        <v>332.18231488307828</v>
      </c>
      <c r="G2285" s="106">
        <f t="shared" si="35"/>
        <v>0</v>
      </c>
    </row>
    <row r="2286" spans="2:7" hidden="1" x14ac:dyDescent="0.25">
      <c r="B2286" s="112">
        <v>170520</v>
      </c>
      <c r="C2286" t="s">
        <v>4517</v>
      </c>
      <c r="D2286" s="108">
        <v>0</v>
      </c>
      <c r="E2286" s="81" t="str">
        <f>VLOOKUP(B2286,Table1[[Codigo_servico]:[Subtotal_servico]],9,FALSE)</f>
        <v>UN</v>
      </c>
      <c r="F2286" s="109">
        <f>VLOOKUP(B2286,Table1[[Codigo_servico]:[Subtotal_servico]],11,FALSE)</f>
        <v>131.04511488307833</v>
      </c>
      <c r="G2286" s="106">
        <f t="shared" si="35"/>
        <v>0</v>
      </c>
    </row>
    <row r="2287" spans="2:7" hidden="1" x14ac:dyDescent="0.25">
      <c r="B2287" s="112">
        <v>170521</v>
      </c>
      <c r="C2287" t="s">
        <v>4518</v>
      </c>
      <c r="D2287" s="108">
        <v>0</v>
      </c>
      <c r="E2287" s="81" t="str">
        <f>VLOOKUP(B2287,Table1[[Codigo_servico]:[Subtotal_servico]],9,FALSE)</f>
        <v>UN</v>
      </c>
      <c r="F2287" s="109">
        <f>VLOOKUP(B2287,Table1[[Codigo_servico]:[Subtotal_servico]],11,FALSE)</f>
        <v>152.83011488307832</v>
      </c>
      <c r="G2287" s="106">
        <f t="shared" si="35"/>
        <v>0</v>
      </c>
    </row>
    <row r="2288" spans="2:7" hidden="1" x14ac:dyDescent="0.25">
      <c r="B2288" s="112">
        <v>170522</v>
      </c>
      <c r="C2288" t="s">
        <v>4519</v>
      </c>
      <c r="D2288" s="108">
        <v>0</v>
      </c>
      <c r="E2288" s="81" t="str">
        <f>VLOOKUP(B2288,Table1[[Codigo_servico]:[Subtotal_servico]],9,FALSE)</f>
        <v>UN</v>
      </c>
      <c r="F2288" s="109">
        <f>VLOOKUP(B2288,Table1[[Codigo_servico]:[Subtotal_servico]],11,FALSE)</f>
        <v>156.21381488307833</v>
      </c>
      <c r="G2288" s="106">
        <f t="shared" si="35"/>
        <v>0</v>
      </c>
    </row>
    <row r="2289" spans="2:7" hidden="1" x14ac:dyDescent="0.25">
      <c r="B2289" s="112">
        <v>170523</v>
      </c>
      <c r="C2289" t="s">
        <v>4520</v>
      </c>
      <c r="D2289" s="108">
        <v>0</v>
      </c>
      <c r="E2289" s="81" t="str">
        <f>VLOOKUP(B2289,Table1[[Codigo_servico]:[Subtotal_servico]],9,FALSE)</f>
        <v>UN</v>
      </c>
      <c r="F2289" s="109">
        <f>VLOOKUP(B2289,Table1[[Codigo_servico]:[Subtotal_servico]],11,FALSE)</f>
        <v>260.20141488307831</v>
      </c>
      <c r="G2289" s="106">
        <f t="shared" si="35"/>
        <v>0</v>
      </c>
    </row>
    <row r="2290" spans="2:7" hidden="1" x14ac:dyDescent="0.25">
      <c r="B2290" s="112">
        <v>170524</v>
      </c>
      <c r="C2290" t="s">
        <v>4521</v>
      </c>
      <c r="D2290" s="108">
        <v>0</v>
      </c>
      <c r="E2290" s="81" t="str">
        <f>VLOOKUP(B2290,Table1[[Codigo_servico]:[Subtotal_servico]],9,FALSE)</f>
        <v>M</v>
      </c>
      <c r="F2290" s="109">
        <f>VLOOKUP(B2290,Table1[[Codigo_servico]:[Subtotal_servico]],11,FALSE)</f>
        <v>44.221293940376285</v>
      </c>
      <c r="G2290" s="106">
        <f t="shared" si="35"/>
        <v>0</v>
      </c>
    </row>
    <row r="2291" spans="2:7" hidden="1" x14ac:dyDescent="0.25">
      <c r="B2291" s="112">
        <v>170525</v>
      </c>
      <c r="C2291" t="s">
        <v>4522</v>
      </c>
      <c r="D2291" s="108">
        <v>0</v>
      </c>
      <c r="E2291" s="81" t="str">
        <f>VLOOKUP(B2291,Table1[[Codigo_servico]:[Subtotal_servico]],9,FALSE)</f>
        <v>M</v>
      </c>
      <c r="F2291" s="109">
        <f>VLOOKUP(B2291,Table1[[Codigo_servico]:[Subtotal_servico]],11,FALSE)</f>
        <v>226.85393042412008</v>
      </c>
      <c r="G2291" s="106">
        <f t="shared" si="35"/>
        <v>0</v>
      </c>
    </row>
    <row r="2292" spans="2:7" hidden="1" x14ac:dyDescent="0.25">
      <c r="B2292" s="112">
        <v>170526</v>
      </c>
      <c r="C2292" t="s">
        <v>4523</v>
      </c>
      <c r="D2292" s="108">
        <v>0</v>
      </c>
      <c r="E2292" s="81" t="str">
        <f>VLOOKUP(B2292,Table1[[Codigo_servico]:[Subtotal_servico]],9,FALSE)</f>
        <v>UN</v>
      </c>
      <c r="F2292" s="109">
        <f>VLOOKUP(B2292,Table1[[Codigo_servico]:[Subtotal_servico]],11,FALSE)</f>
        <v>23.556275543769452</v>
      </c>
      <c r="G2292" s="106">
        <f t="shared" si="35"/>
        <v>0</v>
      </c>
    </row>
    <row r="2293" spans="2:7" hidden="1" x14ac:dyDescent="0.25">
      <c r="B2293" s="112">
        <v>170527</v>
      </c>
      <c r="C2293" t="s">
        <v>4524</v>
      </c>
      <c r="D2293" s="108">
        <v>0</v>
      </c>
      <c r="E2293" s="81" t="str">
        <f>VLOOKUP(B2293,Table1[[Codigo_servico]:[Subtotal_servico]],9,FALSE)</f>
        <v>UN</v>
      </c>
      <c r="F2293" s="109">
        <f>VLOOKUP(B2293,Table1[[Codigo_servico]:[Subtotal_servico]],11,FALSE)</f>
        <v>392.95381488307834</v>
      </c>
      <c r="G2293" s="106">
        <f t="shared" si="35"/>
        <v>0</v>
      </c>
    </row>
    <row r="2294" spans="2:7" hidden="1" x14ac:dyDescent="0.25">
      <c r="B2294" s="112">
        <v>170530</v>
      </c>
      <c r="C2294" t="s">
        <v>4525</v>
      </c>
      <c r="D2294" s="108">
        <v>0</v>
      </c>
      <c r="E2294" s="81" t="str">
        <f>VLOOKUP(B2294,Table1[[Codigo_servico]:[Subtotal_servico]],9,FALSE)</f>
        <v>M2</v>
      </c>
      <c r="F2294" s="109">
        <f>VLOOKUP(B2294,Table1[[Codigo_servico]:[Subtotal_servico]],11,FALSE)</f>
        <v>96.773283695300591</v>
      </c>
      <c r="G2294" s="106">
        <f t="shared" si="35"/>
        <v>0</v>
      </c>
    </row>
    <row r="2295" spans="2:7" hidden="1" x14ac:dyDescent="0.25">
      <c r="B2295" s="112">
        <v>170533</v>
      </c>
      <c r="C2295" t="s">
        <v>4526</v>
      </c>
      <c r="D2295" s="108">
        <v>0</v>
      </c>
      <c r="E2295" s="81" t="str">
        <f>VLOOKUP(B2295,Table1[[Codigo_servico]:[Subtotal_servico]],9,FALSE)</f>
        <v>M2</v>
      </c>
      <c r="F2295" s="109">
        <f>VLOOKUP(B2295,Table1[[Codigo_servico]:[Subtotal_servico]],11,FALSE)</f>
        <v>150.85097941856051</v>
      </c>
      <c r="G2295" s="106">
        <f t="shared" si="35"/>
        <v>0</v>
      </c>
    </row>
    <row r="2296" spans="2:7" hidden="1" x14ac:dyDescent="0.25">
      <c r="B2296" s="112">
        <v>170535</v>
      </c>
      <c r="C2296" t="s">
        <v>4527</v>
      </c>
      <c r="D2296" s="108">
        <v>0</v>
      </c>
      <c r="E2296" s="81" t="str">
        <f>VLOOKUP(B2296,Table1[[Codigo_servico]:[Subtotal_servico]],9,FALSE)</f>
        <v>M2</v>
      </c>
      <c r="F2296" s="109">
        <f>VLOOKUP(B2296,Table1[[Codigo_servico]:[Subtotal_servico]],11,FALSE)</f>
        <v>138.07734272619271</v>
      </c>
      <c r="G2296" s="106">
        <f t="shared" si="35"/>
        <v>0</v>
      </c>
    </row>
    <row r="2297" spans="2:7" hidden="1" x14ac:dyDescent="0.25">
      <c r="B2297" s="112">
        <v>170540</v>
      </c>
      <c r="C2297" t="s">
        <v>4528</v>
      </c>
      <c r="D2297" s="108">
        <v>0</v>
      </c>
      <c r="E2297" s="81" t="str">
        <f>VLOOKUP(B2297,Table1[[Codigo_servico]:[Subtotal_servico]],9,FALSE)</f>
        <v>M</v>
      </c>
      <c r="F2297" s="109">
        <f>VLOOKUP(B2297,Table1[[Codigo_servico]:[Subtotal_servico]],11,FALSE)</f>
        <v>94.289888142975514</v>
      </c>
      <c r="G2297" s="106">
        <f t="shared" si="35"/>
        <v>0</v>
      </c>
    </row>
    <row r="2298" spans="2:7" hidden="1" x14ac:dyDescent="0.25">
      <c r="B2298" s="112">
        <v>170541</v>
      </c>
      <c r="C2298" t="s">
        <v>4529</v>
      </c>
      <c r="D2298" s="108">
        <v>0</v>
      </c>
      <c r="E2298" s="81" t="str">
        <f>VLOOKUP(B2298,Table1[[Codigo_servico]:[Subtotal_servico]],9,FALSE)</f>
        <v>M</v>
      </c>
      <c r="F2298" s="109">
        <f>VLOOKUP(B2298,Table1[[Codigo_servico]:[Subtotal_servico]],11,FALSE)</f>
        <v>26.339484793448399</v>
      </c>
      <c r="G2298" s="106">
        <f t="shared" si="35"/>
        <v>0</v>
      </c>
    </row>
    <row r="2299" spans="2:7" hidden="1" x14ac:dyDescent="0.25">
      <c r="B2299" s="112">
        <v>170551</v>
      </c>
      <c r="C2299" t="s">
        <v>4530</v>
      </c>
      <c r="D2299" s="108">
        <v>0</v>
      </c>
      <c r="E2299" s="81" t="str">
        <f>VLOOKUP(B2299,Table1[[Codigo_servico]:[Subtotal_servico]],9,FALSE)</f>
        <v>M</v>
      </c>
      <c r="F2299" s="109">
        <f>VLOOKUP(B2299,Table1[[Codigo_servico]:[Subtotal_servico]],11,FALSE)</f>
        <v>111.99540512870138</v>
      </c>
      <c r="G2299" s="106">
        <f t="shared" si="35"/>
        <v>0</v>
      </c>
    </row>
    <row r="2300" spans="2:7" hidden="1" x14ac:dyDescent="0.25">
      <c r="B2300" s="112">
        <v>170552</v>
      </c>
      <c r="C2300" t="s">
        <v>4531</v>
      </c>
      <c r="D2300" s="108">
        <v>0</v>
      </c>
      <c r="E2300" s="81" t="str">
        <f>VLOOKUP(B2300,Table1[[Codigo_servico]:[Subtotal_servico]],9,FALSE)</f>
        <v>M</v>
      </c>
      <c r="F2300" s="109">
        <f>VLOOKUP(B2300,Table1[[Codigo_servico]:[Subtotal_servico]],11,FALSE)</f>
        <v>237.43590512870139</v>
      </c>
      <c r="G2300" s="106">
        <f t="shared" si="35"/>
        <v>0</v>
      </c>
    </row>
    <row r="2301" spans="2:7" hidden="1" x14ac:dyDescent="0.25">
      <c r="B2301" s="112">
        <v>170553</v>
      </c>
      <c r="C2301" t="s">
        <v>4532</v>
      </c>
      <c r="D2301" s="108">
        <v>0</v>
      </c>
      <c r="E2301" s="81" t="str">
        <f>VLOOKUP(B2301,Table1[[Codigo_servico]:[Subtotal_servico]],9,FALSE)</f>
        <v>M</v>
      </c>
      <c r="F2301" s="109">
        <f>VLOOKUP(B2301,Table1[[Codigo_servico]:[Subtotal_servico]],11,FALSE)</f>
        <v>98.175605128701378</v>
      </c>
      <c r="G2301" s="106">
        <f t="shared" si="35"/>
        <v>0</v>
      </c>
    </row>
    <row r="2302" spans="2:7" hidden="1" x14ac:dyDescent="0.25">
      <c r="B2302" s="112">
        <v>170561</v>
      </c>
      <c r="C2302" t="s">
        <v>4533</v>
      </c>
      <c r="D2302" s="108">
        <v>0</v>
      </c>
      <c r="E2302" s="81" t="str">
        <f>VLOOKUP(B2302,Table1[[Codigo_servico]:[Subtotal_servico]],9,FALSE)</f>
        <v>UN</v>
      </c>
      <c r="F2302" s="109">
        <f>VLOOKUP(B2302,Table1[[Codigo_servico]:[Subtotal_servico]],11,FALSE)</f>
        <v>393.86016151673715</v>
      </c>
      <c r="G2302" s="106">
        <f t="shared" si="35"/>
        <v>0</v>
      </c>
    </row>
    <row r="2303" spans="2:7" hidden="1" x14ac:dyDescent="0.25">
      <c r="B2303" s="112">
        <v>170575</v>
      </c>
      <c r="C2303" t="s">
        <v>4534</v>
      </c>
      <c r="D2303" s="108">
        <v>0</v>
      </c>
      <c r="E2303" s="81" t="str">
        <f>VLOOKUP(B2303,Table1[[Codigo_servico]:[Subtotal_servico]],9,FALSE)</f>
        <v>UN</v>
      </c>
      <c r="F2303" s="109">
        <f>VLOOKUP(B2303,Table1[[Codigo_servico]:[Subtotal_servico]],11,FALSE)</f>
        <v>623.47540000000004</v>
      </c>
      <c r="G2303" s="106">
        <f t="shared" si="35"/>
        <v>0</v>
      </c>
    </row>
    <row r="2304" spans="2:7" hidden="1" x14ac:dyDescent="0.25">
      <c r="B2304" s="112">
        <v>170580</v>
      </c>
      <c r="C2304" t="s">
        <v>4535</v>
      </c>
      <c r="D2304" s="108">
        <v>0</v>
      </c>
      <c r="E2304" s="81" t="str">
        <f>VLOOKUP(B2304,Table1[[Codigo_servico]:[Subtotal_servico]],9,FALSE)</f>
        <v>UN</v>
      </c>
      <c r="F2304" s="109">
        <f>VLOOKUP(B2304,Table1[[Codigo_servico]:[Subtotal_servico]],11,FALSE)</f>
        <v>1538.7874910217424</v>
      </c>
      <c r="G2304" s="106">
        <f t="shared" si="35"/>
        <v>0</v>
      </c>
    </row>
    <row r="2305" spans="2:7" hidden="1" x14ac:dyDescent="0.25">
      <c r="B2305" s="112">
        <v>170590</v>
      </c>
      <c r="C2305" t="s">
        <v>4536</v>
      </c>
      <c r="D2305" s="108">
        <v>0</v>
      </c>
      <c r="E2305" s="81" t="str">
        <f>VLOOKUP(B2305,Table1[[Codigo_servico]:[Subtotal_servico]],9,FALSE)</f>
        <v>UN</v>
      </c>
      <c r="F2305" s="109">
        <f>VLOOKUP(B2305,Table1[[Codigo_servico]:[Subtotal_servico]],11,FALSE)</f>
        <v>630.58280203231323</v>
      </c>
      <c r="G2305" s="106">
        <f t="shared" si="35"/>
        <v>0</v>
      </c>
    </row>
    <row r="2306" spans="2:7" hidden="1" x14ac:dyDescent="0.25">
      <c r="B2306" s="112">
        <v>170591</v>
      </c>
      <c r="C2306" t="s">
        <v>4537</v>
      </c>
      <c r="D2306" s="108">
        <v>0</v>
      </c>
      <c r="E2306" s="81" t="str">
        <f>VLOOKUP(B2306,Table1[[Codigo_servico]:[Subtotal_servico]],9,FALSE)</f>
        <v>UN</v>
      </c>
      <c r="F2306" s="109">
        <f>VLOOKUP(B2306,Table1[[Codigo_servico]:[Subtotal_servico]],11,FALSE)</f>
        <v>760.08008637179023</v>
      </c>
      <c r="G2306" s="106">
        <f t="shared" si="35"/>
        <v>0</v>
      </c>
    </row>
    <row r="2307" spans="2:7" hidden="1" x14ac:dyDescent="0.25">
      <c r="B2307" s="112">
        <v>170592</v>
      </c>
      <c r="C2307" t="s">
        <v>4538</v>
      </c>
      <c r="D2307" s="108">
        <v>0</v>
      </c>
      <c r="E2307" s="81" t="str">
        <f>VLOOKUP(B2307,Table1[[Codigo_servico]:[Subtotal_servico]],9,FALSE)</f>
        <v>UN</v>
      </c>
      <c r="F2307" s="109">
        <f>VLOOKUP(B2307,Table1[[Codigo_servico]:[Subtotal_servico]],11,FALSE)</f>
        <v>394.38658664721959</v>
      </c>
      <c r="G2307" s="106">
        <f t="shared" si="35"/>
        <v>0</v>
      </c>
    </row>
    <row r="2308" spans="2:7" hidden="1" x14ac:dyDescent="0.25">
      <c r="B2308" s="112">
        <v>170593</v>
      </c>
      <c r="C2308" t="s">
        <v>4539</v>
      </c>
      <c r="D2308" s="108">
        <v>0</v>
      </c>
      <c r="E2308" s="81" t="str">
        <f>VLOOKUP(B2308,Table1[[Codigo_servico]:[Subtotal_servico]],9,FALSE)</f>
        <v>UN</v>
      </c>
      <c r="F2308" s="109">
        <f>VLOOKUP(B2308,Table1[[Codigo_servico]:[Subtotal_servico]],11,FALSE)</f>
        <v>31.525575543769452</v>
      </c>
      <c r="G2308" s="106">
        <f t="shared" si="35"/>
        <v>0</v>
      </c>
    </row>
    <row r="2309" spans="2:7" hidden="1" x14ac:dyDescent="0.25">
      <c r="B2309" s="112">
        <v>170594</v>
      </c>
      <c r="C2309" t="s">
        <v>4540</v>
      </c>
      <c r="D2309" s="108">
        <v>0</v>
      </c>
      <c r="E2309" s="81" t="str">
        <f>VLOOKUP(B2309,Table1[[Codigo_servico]:[Subtotal_servico]],9,FALSE)</f>
        <v>UN</v>
      </c>
      <c r="F2309" s="109">
        <f>VLOOKUP(B2309,Table1[[Codigo_servico]:[Subtotal_servico]],11,FALSE)</f>
        <v>56.775575543769449</v>
      </c>
      <c r="G2309" s="106">
        <f t="shared" si="35"/>
        <v>0</v>
      </c>
    </row>
    <row r="2310" spans="2:7" hidden="1" x14ac:dyDescent="0.25">
      <c r="B2310" s="112">
        <v>170595</v>
      </c>
      <c r="C2310" t="s">
        <v>4541</v>
      </c>
      <c r="D2310" s="108">
        <v>0</v>
      </c>
      <c r="E2310" s="81" t="str">
        <f>VLOOKUP(B2310,Table1[[Codigo_servico]:[Subtotal_servico]],9,FALSE)</f>
        <v>UN</v>
      </c>
      <c r="F2310" s="109">
        <f>VLOOKUP(B2310,Table1[[Codigo_servico]:[Subtotal_servico]],11,FALSE)</f>
        <v>12.37557554376945</v>
      </c>
      <c r="G2310" s="106">
        <f t="shared" si="35"/>
        <v>0</v>
      </c>
    </row>
    <row r="2311" spans="2:7" hidden="1" x14ac:dyDescent="0.25">
      <c r="B2311" s="112">
        <v>170596</v>
      </c>
      <c r="C2311" t="s">
        <v>4542</v>
      </c>
      <c r="D2311" s="108">
        <v>0</v>
      </c>
      <c r="E2311" s="81" t="str">
        <f>VLOOKUP(B2311,Table1[[Codigo_servico]:[Subtotal_servico]],9,FALSE)</f>
        <v>UN</v>
      </c>
      <c r="F2311" s="109">
        <f>VLOOKUP(B2311,Table1[[Codigo_servico]:[Subtotal_servico]],11,FALSE)</f>
        <v>12.925575543769451</v>
      </c>
      <c r="G2311" s="106">
        <f t="shared" si="35"/>
        <v>0</v>
      </c>
    </row>
    <row r="2312" spans="2:7" hidden="1" x14ac:dyDescent="0.25">
      <c r="B2312" s="112">
        <v>170597</v>
      </c>
      <c r="C2312" t="s">
        <v>4543</v>
      </c>
      <c r="D2312" s="108">
        <v>0</v>
      </c>
      <c r="E2312" s="81" t="str">
        <f>VLOOKUP(B2312,Table1[[Codigo_servico]:[Subtotal_servico]],9,FALSE)</f>
        <v>UN</v>
      </c>
      <c r="F2312" s="109">
        <f>VLOOKUP(B2312,Table1[[Codigo_servico]:[Subtotal_servico]],11,FALSE)</f>
        <v>33.850460435015556</v>
      </c>
      <c r="G2312" s="106">
        <f t="shared" si="35"/>
        <v>0</v>
      </c>
    </row>
    <row r="2313" spans="2:7" hidden="1" x14ac:dyDescent="0.25">
      <c r="B2313" s="112">
        <v>170598</v>
      </c>
      <c r="C2313" t="s">
        <v>4544</v>
      </c>
      <c r="D2313" s="108">
        <v>0</v>
      </c>
      <c r="E2313" s="81" t="str">
        <f>VLOOKUP(B2313,Table1[[Codigo_servico]:[Subtotal_servico]],9,FALSE)</f>
        <v>UN</v>
      </c>
      <c r="F2313" s="109">
        <f>VLOOKUP(B2313,Table1[[Codigo_servico]:[Subtotal_servico]],11,FALSE)</f>
        <v>4.8127879647219594</v>
      </c>
      <c r="G2313" s="106">
        <f t="shared" si="35"/>
        <v>0</v>
      </c>
    </row>
    <row r="2314" spans="2:7" hidden="1" x14ac:dyDescent="0.25">
      <c r="B2314" s="112">
        <v>171001</v>
      </c>
      <c r="C2314" t="s">
        <v>4545</v>
      </c>
      <c r="D2314" s="108">
        <v>0</v>
      </c>
      <c r="E2314" s="81" t="str">
        <f>VLOOKUP(B2314,Table1[[Codigo_servico]:[Subtotal_servico]],9,FALSE)</f>
        <v>UN</v>
      </c>
      <c r="F2314" s="109">
        <f>VLOOKUP(B2314,Table1[[Codigo_servico]:[Subtotal_servico]],11,FALSE)</f>
        <v>84410</v>
      </c>
      <c r="G2314" s="106">
        <f t="shared" si="35"/>
        <v>0</v>
      </c>
    </row>
    <row r="2315" spans="2:7" hidden="1" x14ac:dyDescent="0.25">
      <c r="B2315" s="112">
        <v>171002</v>
      </c>
      <c r="C2315" t="s">
        <v>4546</v>
      </c>
      <c r="D2315" s="108">
        <v>0</v>
      </c>
      <c r="E2315" s="81" t="str">
        <f>VLOOKUP(B2315,Table1[[Codigo_servico]:[Subtotal_servico]],9,FALSE)</f>
        <v>UN</v>
      </c>
      <c r="F2315" s="109">
        <f>VLOOKUP(B2315,Table1[[Codigo_servico]:[Subtotal_servico]],11,FALSE)</f>
        <v>81870</v>
      </c>
      <c r="G2315" s="106">
        <f t="shared" si="35"/>
        <v>0</v>
      </c>
    </row>
    <row r="2316" spans="2:7" hidden="1" x14ac:dyDescent="0.25">
      <c r="B2316" s="112">
        <v>171003</v>
      </c>
      <c r="C2316" t="s">
        <v>4547</v>
      </c>
      <c r="D2316" s="108">
        <v>0</v>
      </c>
      <c r="E2316" s="81" t="str">
        <f>VLOOKUP(B2316,Table1[[Codigo_servico]:[Subtotal_servico]],9,FALSE)</f>
        <v>UN</v>
      </c>
      <c r="F2316" s="109">
        <f>VLOOKUP(B2316,Table1[[Codigo_servico]:[Subtotal_servico]],11,FALSE)</f>
        <v>88173.333299999998</v>
      </c>
      <c r="G2316" s="106">
        <f t="shared" si="35"/>
        <v>0</v>
      </c>
    </row>
    <row r="2317" spans="2:7" hidden="1" x14ac:dyDescent="0.25">
      <c r="B2317" s="112">
        <v>171004</v>
      </c>
      <c r="C2317" t="s">
        <v>4548</v>
      </c>
      <c r="D2317" s="108">
        <v>0</v>
      </c>
      <c r="E2317" s="81" t="str">
        <f>VLOOKUP(B2317,Table1[[Codigo_servico]:[Subtotal_servico]],9,FALSE)</f>
        <v>UN</v>
      </c>
      <c r="F2317" s="109">
        <f>VLOOKUP(B2317,Table1[[Codigo_servico]:[Subtotal_servico]],11,FALSE)</f>
        <v>94800</v>
      </c>
      <c r="G2317" s="106">
        <f t="shared" si="35"/>
        <v>0</v>
      </c>
    </row>
    <row r="2318" spans="2:7" hidden="1" x14ac:dyDescent="0.25">
      <c r="B2318" s="112">
        <v>171008</v>
      </c>
      <c r="C2318" t="s">
        <v>4549</v>
      </c>
      <c r="D2318" s="108">
        <v>0</v>
      </c>
      <c r="E2318" s="81" t="str">
        <f>VLOOKUP(B2318,Table1[[Codigo_servico]:[Subtotal_servico]],9,FALSE)</f>
        <v>UN</v>
      </c>
      <c r="F2318" s="109">
        <f>VLOOKUP(B2318,Table1[[Codigo_servico]:[Subtotal_servico]],11,FALSE)</f>
        <v>79947.5</v>
      </c>
      <c r="G2318" s="106">
        <f t="shared" si="35"/>
        <v>0</v>
      </c>
    </row>
    <row r="2319" spans="2:7" hidden="1" x14ac:dyDescent="0.25">
      <c r="B2319" s="112">
        <v>171011</v>
      </c>
      <c r="C2319" t="s">
        <v>4550</v>
      </c>
      <c r="D2319" s="108">
        <v>0</v>
      </c>
      <c r="E2319" s="81" t="str">
        <f>VLOOKUP(B2319,Table1[[Codigo_servico]:[Subtotal_servico]],9,FALSE)</f>
        <v>UN</v>
      </c>
      <c r="F2319" s="109">
        <f>VLOOKUP(B2319,Table1[[Codigo_servico]:[Subtotal_servico]],11,FALSE)</f>
        <v>804.74027086700562</v>
      </c>
      <c r="G2319" s="106">
        <f t="shared" si="35"/>
        <v>0</v>
      </c>
    </row>
    <row r="2320" spans="2:7" hidden="1" x14ac:dyDescent="0.25">
      <c r="B2320" s="112">
        <v>171012</v>
      </c>
      <c r="C2320" t="s">
        <v>4551</v>
      </c>
      <c r="D2320" s="108">
        <v>0</v>
      </c>
      <c r="E2320" s="81" t="str">
        <f>VLOOKUP(B2320,Table1[[Codigo_servico]:[Subtotal_servico]],9,FALSE)</f>
        <v>UN</v>
      </c>
      <c r="F2320" s="109">
        <f>VLOOKUP(B2320,Table1[[Codigo_servico]:[Subtotal_servico]],11,FALSE)</f>
        <v>1137.8626811560073</v>
      </c>
      <c r="G2320" s="106">
        <f t="shared" si="35"/>
        <v>0</v>
      </c>
    </row>
    <row r="2321" spans="2:7" hidden="1" x14ac:dyDescent="0.25">
      <c r="B2321" s="112">
        <v>171017</v>
      </c>
      <c r="C2321" t="s">
        <v>4552</v>
      </c>
      <c r="D2321" s="108">
        <v>0</v>
      </c>
      <c r="E2321" s="81" t="str">
        <f>VLOOKUP(B2321,Table1[[Codigo_servico]:[Subtotal_servico]],9,FALSE)</f>
        <v>UN</v>
      </c>
      <c r="F2321" s="109">
        <f>VLOOKUP(B2321,Table1[[Codigo_servico]:[Subtotal_servico]],11,FALSE)</f>
        <v>80.315783310093707</v>
      </c>
      <c r="G2321" s="106">
        <f t="shared" si="35"/>
        <v>0</v>
      </c>
    </row>
    <row r="2322" spans="2:7" hidden="1" x14ac:dyDescent="0.25">
      <c r="B2322" s="112">
        <v>171018</v>
      </c>
      <c r="C2322" t="s">
        <v>4553</v>
      </c>
      <c r="D2322" s="108">
        <v>0</v>
      </c>
      <c r="E2322" s="81" t="str">
        <f>VLOOKUP(B2322,Table1[[Codigo_servico]:[Subtotal_servico]],9,FALSE)</f>
        <v>M</v>
      </c>
      <c r="F2322" s="109">
        <f>VLOOKUP(B2322,Table1[[Codigo_servico]:[Subtotal_servico]],11,FALSE)</f>
        <v>111.6681922312015</v>
      </c>
      <c r="G2322" s="106">
        <f t="shared" si="35"/>
        <v>0</v>
      </c>
    </row>
    <row r="2323" spans="2:7" hidden="1" x14ac:dyDescent="0.25">
      <c r="B2323" s="112">
        <v>171019</v>
      </c>
      <c r="C2323" t="s">
        <v>4554</v>
      </c>
      <c r="D2323" s="108">
        <v>0</v>
      </c>
      <c r="E2323" s="81" t="str">
        <f>VLOOKUP(B2323,Table1[[Codigo_servico]:[Subtotal_servico]],9,FALSE)</f>
        <v>UN</v>
      </c>
      <c r="F2323" s="109">
        <f>VLOOKUP(B2323,Table1[[Codigo_servico]:[Subtotal_servico]],11,FALSE)</f>
        <v>120.42253264807496</v>
      </c>
      <c r="G2323" s="106">
        <f t="shared" ref="G2323:G2386" si="36">D2323*F2323</f>
        <v>0</v>
      </c>
    </row>
    <row r="2324" spans="2:7" hidden="1" x14ac:dyDescent="0.25">
      <c r="B2324" s="112">
        <v>171025</v>
      </c>
      <c r="C2324" t="s">
        <v>4555</v>
      </c>
      <c r="D2324" s="108">
        <v>0</v>
      </c>
      <c r="E2324" s="81" t="str">
        <f>VLOOKUP(B2324,Table1[[Codigo_servico]:[Subtotal_servico]],9,FALSE)</f>
        <v>UN</v>
      </c>
      <c r="F2324" s="109">
        <f>VLOOKUP(B2324,Table1[[Codigo_servico]:[Subtotal_servico]],11,FALSE)</f>
        <v>595.06000645845177</v>
      </c>
      <c r="G2324" s="106">
        <f t="shared" si="36"/>
        <v>0</v>
      </c>
    </row>
    <row r="2325" spans="2:7" hidden="1" x14ac:dyDescent="0.25">
      <c r="B2325" s="112">
        <v>171031</v>
      </c>
      <c r="C2325" t="s">
        <v>4556</v>
      </c>
      <c r="D2325" s="108">
        <v>0</v>
      </c>
      <c r="E2325" s="81" t="str">
        <f>VLOOKUP(B2325,Table1[[Codigo_servico]:[Subtotal_servico]],9,FALSE)</f>
        <v>UN</v>
      </c>
      <c r="F2325" s="109">
        <f>VLOOKUP(B2325,Table1[[Codigo_servico]:[Subtotal_servico]],11,FALSE)</f>
        <v>871.8125</v>
      </c>
      <c r="G2325" s="106">
        <f t="shared" si="36"/>
        <v>0</v>
      </c>
    </row>
    <row r="2326" spans="2:7" hidden="1" x14ac:dyDescent="0.25">
      <c r="B2326" s="112">
        <v>171032</v>
      </c>
      <c r="C2326" t="s">
        <v>4557</v>
      </c>
      <c r="D2326" s="108">
        <v>0</v>
      </c>
      <c r="E2326" s="81" t="str">
        <f>VLOOKUP(B2326,Table1[[Codigo_servico]:[Subtotal_servico]],9,FALSE)</f>
        <v>UN</v>
      </c>
      <c r="F2326" s="109">
        <f>VLOOKUP(B2326,Table1[[Codigo_servico]:[Subtotal_servico]],11,FALSE)</f>
        <v>1148.0333000000001</v>
      </c>
      <c r="G2326" s="106">
        <f t="shared" si="36"/>
        <v>0</v>
      </c>
    </row>
    <row r="2327" spans="2:7" hidden="1" x14ac:dyDescent="0.25">
      <c r="B2327" s="112">
        <v>171055</v>
      </c>
      <c r="C2327" t="s">
        <v>4558</v>
      </c>
      <c r="D2327" s="108">
        <v>0</v>
      </c>
      <c r="E2327" s="81" t="str">
        <f>VLOOKUP(B2327,Table1[[Codigo_servico]:[Subtotal_servico]],9,FALSE)</f>
        <v>M</v>
      </c>
      <c r="F2327" s="109">
        <f>VLOOKUP(B2327,Table1[[Codigo_servico]:[Subtotal_servico]],11,FALSE)</f>
        <v>636.44799999999998</v>
      </c>
      <c r="G2327" s="106">
        <f t="shared" si="36"/>
        <v>0</v>
      </c>
    </row>
    <row r="2328" spans="2:7" hidden="1" x14ac:dyDescent="0.25">
      <c r="B2328" s="112">
        <v>171070</v>
      </c>
      <c r="C2328" t="s">
        <v>4559</v>
      </c>
      <c r="D2328" s="108">
        <v>0</v>
      </c>
      <c r="E2328" s="81" t="str">
        <f>VLOOKUP(B2328,Table1[[Codigo_servico]:[Subtotal_servico]],9,FALSE)</f>
        <v>UN</v>
      </c>
      <c r="F2328" s="109">
        <f>VLOOKUP(B2328,Table1[[Codigo_servico]:[Subtotal_servico]],11,FALSE)</f>
        <v>13428.495000000001</v>
      </c>
      <c r="G2328" s="106">
        <f t="shared" si="36"/>
        <v>0</v>
      </c>
    </row>
    <row r="2329" spans="2:7" hidden="1" x14ac:dyDescent="0.25">
      <c r="B2329" s="112">
        <v>171071</v>
      </c>
      <c r="C2329" t="s">
        <v>4560</v>
      </c>
      <c r="D2329" s="108">
        <v>0</v>
      </c>
      <c r="E2329" s="81" t="str">
        <f>VLOOKUP(B2329,Table1[[Codigo_servico]:[Subtotal_servico]],9,FALSE)</f>
        <v>UN</v>
      </c>
      <c r="F2329" s="109">
        <f>VLOOKUP(B2329,Table1[[Codigo_servico]:[Subtotal_servico]],11,FALSE)</f>
        <v>324.16837567733984</v>
      </c>
      <c r="G2329" s="106">
        <f t="shared" si="36"/>
        <v>0</v>
      </c>
    </row>
    <row r="2330" spans="2:7" hidden="1" x14ac:dyDescent="0.25">
      <c r="B2330" s="112">
        <v>171072</v>
      </c>
      <c r="C2330" t="s">
        <v>4561</v>
      </c>
      <c r="D2330" s="108">
        <v>0</v>
      </c>
      <c r="E2330" s="81" t="str">
        <f>VLOOKUP(B2330,Table1[[Codigo_servico]:[Subtotal_servico]],9,FALSE)</f>
        <v>UN</v>
      </c>
      <c r="F2330" s="109">
        <f>VLOOKUP(B2330,Table1[[Codigo_servico]:[Subtotal_servico]],11,FALSE)</f>
        <v>597.70950000000005</v>
      </c>
      <c r="G2330" s="106">
        <f t="shared" si="36"/>
        <v>0</v>
      </c>
    </row>
    <row r="2331" spans="2:7" hidden="1" x14ac:dyDescent="0.25">
      <c r="B2331" s="112">
        <v>171073</v>
      </c>
      <c r="C2331" t="s">
        <v>4562</v>
      </c>
      <c r="D2331" s="108">
        <v>0</v>
      </c>
      <c r="E2331" s="81" t="str">
        <f>VLOOKUP(B2331,Table1[[Codigo_servico]:[Subtotal_servico]],9,FALSE)</f>
        <v>UN</v>
      </c>
      <c r="F2331" s="109">
        <f>VLOOKUP(B2331,Table1[[Codigo_servico]:[Subtotal_servico]],11,FALSE)</f>
        <v>857.89279999999997</v>
      </c>
      <c r="G2331" s="106">
        <f t="shared" si="36"/>
        <v>0</v>
      </c>
    </row>
    <row r="2332" spans="2:7" hidden="1" x14ac:dyDescent="0.25">
      <c r="B2332" s="112">
        <v>171074</v>
      </c>
      <c r="C2332" t="s">
        <v>4563</v>
      </c>
      <c r="D2332" s="108">
        <v>0</v>
      </c>
      <c r="E2332" s="81" t="str">
        <f>VLOOKUP(B2332,Table1[[Codigo_servico]:[Subtotal_servico]],9,FALSE)</f>
        <v>UN</v>
      </c>
      <c r="F2332" s="109">
        <f>VLOOKUP(B2332,Table1[[Codigo_servico]:[Subtotal_servico]],11,FALSE)</f>
        <v>40.527329036532372</v>
      </c>
      <c r="G2332" s="106">
        <f t="shared" si="36"/>
        <v>0</v>
      </c>
    </row>
    <row r="2333" spans="2:7" hidden="1" x14ac:dyDescent="0.25">
      <c r="B2333" s="112">
        <v>171075</v>
      </c>
      <c r="C2333" t="s">
        <v>4564</v>
      </c>
      <c r="D2333" s="108">
        <v>0</v>
      </c>
      <c r="E2333" s="81" t="str">
        <f>VLOOKUP(B2333,Table1[[Codigo_servico]:[Subtotal_servico]],9,FALSE)</f>
        <v>UN</v>
      </c>
      <c r="F2333" s="109">
        <f>VLOOKUP(B2333,Table1[[Codigo_servico]:[Subtotal_servico]],11,FALSE)</f>
        <v>134.09373765804594</v>
      </c>
      <c r="G2333" s="106">
        <f t="shared" si="36"/>
        <v>0</v>
      </c>
    </row>
    <row r="2334" spans="2:7" hidden="1" x14ac:dyDescent="0.25">
      <c r="B2334" s="112">
        <v>171076</v>
      </c>
      <c r="C2334" t="s">
        <v>4565</v>
      </c>
      <c r="D2334" s="108">
        <v>0</v>
      </c>
      <c r="E2334" s="81" t="str">
        <f>VLOOKUP(B2334,Table1[[Codigo_servico]:[Subtotal_servico]],9,FALSE)</f>
        <v>UN</v>
      </c>
      <c r="F2334" s="109">
        <f>VLOOKUP(B2334,Table1[[Codigo_servico]:[Subtotal_servico]],11,FALSE)</f>
        <v>324.15280000000001</v>
      </c>
      <c r="G2334" s="106">
        <f t="shared" si="36"/>
        <v>0</v>
      </c>
    </row>
    <row r="2335" spans="2:7" hidden="1" x14ac:dyDescent="0.25">
      <c r="B2335" s="112">
        <v>173001</v>
      </c>
      <c r="C2335" t="s">
        <v>4566</v>
      </c>
      <c r="D2335" s="108">
        <v>0</v>
      </c>
      <c r="E2335" s="81" t="str">
        <f>VLOOKUP(B2335,Table1[[Codigo_servico]:[Subtotal_servico]],9,FALSE)</f>
        <v>UN</v>
      </c>
      <c r="F2335" s="109">
        <f>VLOOKUP(B2335,Table1[[Codigo_servico]:[Subtotal_servico]],11,FALSE)</f>
        <v>1248.6667</v>
      </c>
      <c r="G2335" s="106">
        <f t="shared" si="36"/>
        <v>0</v>
      </c>
    </row>
    <row r="2336" spans="2:7" hidden="1" x14ac:dyDescent="0.25">
      <c r="B2336" s="112">
        <v>174001</v>
      </c>
      <c r="C2336" t="s">
        <v>4567</v>
      </c>
      <c r="D2336" s="108">
        <v>0</v>
      </c>
      <c r="E2336" s="81" t="str">
        <f>VLOOKUP(B2336,Table1[[Codigo_servico]:[Subtotal_servico]],9,FALSE)</f>
        <v>M2</v>
      </c>
      <c r="F2336" s="109">
        <f>VLOOKUP(B2336,Table1[[Codigo_servico]:[Subtotal_servico]],11,FALSE)</f>
        <v>586.57056999999998</v>
      </c>
      <c r="G2336" s="106">
        <f t="shared" si="36"/>
        <v>0</v>
      </c>
    </row>
    <row r="2337" spans="2:7" hidden="1" x14ac:dyDescent="0.25">
      <c r="B2337" s="112">
        <v>174002</v>
      </c>
      <c r="C2337" t="s">
        <v>4568</v>
      </c>
      <c r="D2337" s="108">
        <v>0</v>
      </c>
      <c r="E2337" s="81" t="str">
        <f>VLOOKUP(B2337,Table1[[Codigo_servico]:[Subtotal_servico]],9,FALSE)</f>
        <v>M2</v>
      </c>
      <c r="F2337" s="109">
        <f>VLOOKUP(B2337,Table1[[Codigo_servico]:[Subtotal_servico]],11,FALSE)</f>
        <v>367.46</v>
      </c>
      <c r="G2337" s="106">
        <f t="shared" si="36"/>
        <v>0</v>
      </c>
    </row>
    <row r="2338" spans="2:7" hidden="1" x14ac:dyDescent="0.25">
      <c r="B2338" s="112">
        <v>174003</v>
      </c>
      <c r="C2338" t="s">
        <v>4569</v>
      </c>
      <c r="D2338" s="108">
        <v>0</v>
      </c>
      <c r="E2338" s="81" t="str">
        <f>VLOOKUP(B2338,Table1[[Codigo_servico]:[Subtotal_servico]],9,FALSE)</f>
        <v>L</v>
      </c>
      <c r="F2338" s="109">
        <f>VLOOKUP(B2338,Table1[[Codigo_servico]:[Subtotal_servico]],11,FALSE)</f>
        <v>3.5762</v>
      </c>
      <c r="G2338" s="106">
        <f t="shared" si="36"/>
        <v>0</v>
      </c>
    </row>
    <row r="2339" spans="2:7" hidden="1" x14ac:dyDescent="0.25">
      <c r="B2339" s="112">
        <v>174005</v>
      </c>
      <c r="C2339" t="s">
        <v>4570</v>
      </c>
      <c r="D2339" s="108">
        <v>0</v>
      </c>
      <c r="E2339" s="81" t="str">
        <f>VLOOKUP(B2339,Table1[[Codigo_servico]:[Subtotal_servico]],9,FALSE)</f>
        <v>L</v>
      </c>
      <c r="F2339" s="109">
        <f>VLOOKUP(B2339,Table1[[Codigo_servico]:[Subtotal_servico]],11,FALSE)</f>
        <v>6.7321</v>
      </c>
      <c r="G2339" s="106">
        <f t="shared" si="36"/>
        <v>0</v>
      </c>
    </row>
    <row r="2340" spans="2:7" hidden="1" x14ac:dyDescent="0.25">
      <c r="B2340" s="112">
        <v>174006</v>
      </c>
      <c r="C2340" t="s">
        <v>4571</v>
      </c>
      <c r="D2340" s="108">
        <v>0</v>
      </c>
      <c r="E2340" s="81" t="str">
        <f>VLOOKUP(B2340,Table1[[Codigo_servico]:[Subtotal_servico]],9,FALSE)</f>
        <v>UN</v>
      </c>
      <c r="F2340" s="109">
        <f>VLOOKUP(B2340,Table1[[Codigo_servico]:[Subtotal_servico]],11,FALSE)</f>
        <v>469.52264999999994</v>
      </c>
      <c r="G2340" s="106">
        <f t="shared" si="36"/>
        <v>0</v>
      </c>
    </row>
    <row r="2341" spans="2:7" hidden="1" x14ac:dyDescent="0.25">
      <c r="B2341" s="112">
        <v>174007</v>
      </c>
      <c r="C2341" t="s">
        <v>4572</v>
      </c>
      <c r="D2341" s="108">
        <v>0</v>
      </c>
      <c r="E2341" s="81" t="str">
        <f>VLOOKUP(B2341,Table1[[Codigo_servico]:[Subtotal_servico]],9,FALSE)</f>
        <v>L</v>
      </c>
      <c r="F2341" s="109">
        <f>VLOOKUP(B2341,Table1[[Codigo_servico]:[Subtotal_servico]],11,FALSE)</f>
        <v>4.6345000000000001</v>
      </c>
      <c r="G2341" s="106">
        <f t="shared" si="36"/>
        <v>0</v>
      </c>
    </row>
    <row r="2342" spans="2:7" hidden="1" x14ac:dyDescent="0.25">
      <c r="B2342" s="112">
        <v>174008</v>
      </c>
      <c r="C2342" t="s">
        <v>4573</v>
      </c>
      <c r="D2342" s="108">
        <v>0</v>
      </c>
      <c r="E2342" s="81" t="str">
        <f>VLOOKUP(B2342,Table1[[Codigo_servico]:[Subtotal_servico]],9,FALSE)</f>
        <v>L</v>
      </c>
      <c r="F2342" s="109">
        <f>VLOOKUP(B2342,Table1[[Codigo_servico]:[Subtotal_servico]],11,FALSE)</f>
        <v>7.1035000000000004</v>
      </c>
      <c r="G2342" s="106">
        <f t="shared" si="36"/>
        <v>0</v>
      </c>
    </row>
    <row r="2343" spans="2:7" hidden="1" x14ac:dyDescent="0.25">
      <c r="B2343" s="112">
        <v>174010</v>
      </c>
      <c r="C2343" t="s">
        <v>4574</v>
      </c>
      <c r="D2343" s="108">
        <v>0</v>
      </c>
      <c r="E2343" s="81" t="str">
        <f>VLOOKUP(B2343,Table1[[Codigo_servico]:[Subtotal_servico]],9,FALSE)</f>
        <v>UN</v>
      </c>
      <c r="F2343" s="109">
        <f>VLOOKUP(B2343,Table1[[Codigo_servico]:[Subtotal_servico]],11,FALSE)</f>
        <v>796.28505000000007</v>
      </c>
      <c r="G2343" s="106">
        <f t="shared" si="36"/>
        <v>0</v>
      </c>
    </row>
    <row r="2344" spans="2:7" hidden="1" x14ac:dyDescent="0.25">
      <c r="B2344" s="112">
        <v>174011</v>
      </c>
      <c r="C2344" t="s">
        <v>4575</v>
      </c>
      <c r="D2344" s="108">
        <v>0</v>
      </c>
      <c r="E2344" s="81" t="str">
        <f>VLOOKUP(B2344,Table1[[Codigo_servico]:[Subtotal_servico]],9,FALSE)</f>
        <v>UN</v>
      </c>
      <c r="F2344" s="109">
        <f>VLOOKUP(B2344,Table1[[Codigo_servico]:[Subtotal_servico]],11,FALSE)</f>
        <v>557.07894999999996</v>
      </c>
      <c r="G2344" s="106">
        <f t="shared" si="36"/>
        <v>0</v>
      </c>
    </row>
    <row r="2345" spans="2:7" hidden="1" x14ac:dyDescent="0.25">
      <c r="B2345" s="112">
        <v>174013</v>
      </c>
      <c r="C2345" t="s">
        <v>4576</v>
      </c>
      <c r="D2345" s="108">
        <v>0</v>
      </c>
      <c r="E2345" s="81" t="str">
        <f>VLOOKUP(B2345,Table1[[Codigo_servico]:[Subtotal_servico]],9,FALSE)</f>
        <v>M2</v>
      </c>
      <c r="F2345" s="109">
        <f>VLOOKUP(B2345,Table1[[Codigo_servico]:[Subtotal_servico]],11,FALSE)</f>
        <v>172.82499999999999</v>
      </c>
      <c r="G2345" s="106">
        <f t="shared" si="36"/>
        <v>0</v>
      </c>
    </row>
    <row r="2346" spans="2:7" hidden="1" x14ac:dyDescent="0.25">
      <c r="B2346" s="112">
        <v>174501</v>
      </c>
      <c r="C2346" t="s">
        <v>4577</v>
      </c>
      <c r="D2346" s="108">
        <v>0</v>
      </c>
      <c r="E2346" s="81" t="str">
        <f>VLOOKUP(B2346,Table1[[Codigo_servico]:[Subtotal_servico]],9,FALSE)</f>
        <v>M3xMÊS</v>
      </c>
      <c r="F2346" s="109">
        <f>VLOOKUP(B2346,Table1[[Codigo_servico]:[Subtotal_servico]],11,FALSE)</f>
        <v>5.8433711600000002</v>
      </c>
      <c r="G2346" s="106">
        <f t="shared" si="36"/>
        <v>0</v>
      </c>
    </row>
    <row r="2347" spans="2:7" hidden="1" x14ac:dyDescent="0.25">
      <c r="B2347" s="112">
        <v>174502</v>
      </c>
      <c r="C2347" t="s">
        <v>4579</v>
      </c>
      <c r="D2347" s="108">
        <v>0</v>
      </c>
      <c r="E2347" s="81" t="str">
        <f>VLOOKUP(B2347,Table1[[Codigo_servico]:[Subtotal_servico]],9,FALSE)</f>
        <v>M3</v>
      </c>
      <c r="F2347" s="109">
        <f>VLOOKUP(B2347,Table1[[Codigo_servico]:[Subtotal_servico]],11,FALSE)</f>
        <v>4.4687104982065451</v>
      </c>
      <c r="G2347" s="106">
        <f t="shared" si="36"/>
        <v>0</v>
      </c>
    </row>
    <row r="2348" spans="2:7" hidden="1" x14ac:dyDescent="0.25">
      <c r="B2348" s="112">
        <v>175001</v>
      </c>
      <c r="C2348" t="s">
        <v>4580</v>
      </c>
      <c r="D2348" s="108">
        <v>0</v>
      </c>
      <c r="E2348" s="81" t="str">
        <f>VLOOKUP(B2348,Table1[[Codigo_servico]:[Subtotal_servico]],9,FALSE)</f>
        <v>M</v>
      </c>
      <c r="F2348" s="109">
        <f>VLOOKUP(B2348,Table1[[Codigo_servico]:[Subtotal_servico]],11,FALSE)</f>
        <v>31.56969429711814</v>
      </c>
      <c r="G2348" s="106">
        <f t="shared" si="36"/>
        <v>0</v>
      </c>
    </row>
    <row r="2349" spans="2:7" hidden="1" x14ac:dyDescent="0.25">
      <c r="B2349" s="112">
        <v>175015</v>
      </c>
      <c r="C2349" t="s">
        <v>4581</v>
      </c>
      <c r="D2349" s="108">
        <v>0</v>
      </c>
      <c r="E2349" s="81" t="str">
        <f>VLOOKUP(B2349,Table1[[Codigo_servico]:[Subtotal_servico]],9,FALSE)</f>
        <v>M2</v>
      </c>
      <c r="F2349" s="109">
        <f>VLOOKUP(B2349,Table1[[Codigo_servico]:[Subtotal_servico]],11,FALSE)</f>
        <v>1.4244357441539162</v>
      </c>
      <c r="G2349" s="106">
        <f t="shared" si="36"/>
        <v>0</v>
      </c>
    </row>
    <row r="2350" spans="2:7" hidden="1" x14ac:dyDescent="0.25">
      <c r="B2350" s="112">
        <v>175020</v>
      </c>
      <c r="C2350" t="s">
        <v>2491</v>
      </c>
      <c r="D2350" s="108">
        <v>0</v>
      </c>
      <c r="E2350" s="81" t="str">
        <f>VLOOKUP(B2350,Table1[[Codigo_servico]:[Subtotal_servico]],9,FALSE)</f>
        <v>M3</v>
      </c>
      <c r="F2350" s="109">
        <f>VLOOKUP(B2350,Table1[[Codigo_servico]:[Subtotal_servico]],11,FALSE)</f>
        <v>138.90665490731982</v>
      </c>
      <c r="G2350" s="106">
        <f t="shared" si="36"/>
        <v>0</v>
      </c>
    </row>
    <row r="2351" spans="2:7" hidden="1" x14ac:dyDescent="0.25">
      <c r="B2351" s="112">
        <v>175021</v>
      </c>
      <c r="C2351" t="s">
        <v>2492</v>
      </c>
      <c r="D2351" s="108">
        <v>0</v>
      </c>
      <c r="E2351" s="81" t="str">
        <f>VLOOKUP(B2351,Table1[[Codigo_servico]:[Subtotal_servico]],9,FALSE)</f>
        <v>M3</v>
      </c>
      <c r="F2351" s="109">
        <f>VLOOKUP(B2351,Table1[[Codigo_servico]:[Subtotal_servico]],11,FALSE)</f>
        <v>252.55755437694512</v>
      </c>
      <c r="G2351" s="106">
        <f t="shared" si="36"/>
        <v>0</v>
      </c>
    </row>
    <row r="2352" spans="2:7" hidden="1" x14ac:dyDescent="0.25">
      <c r="B2352" s="112">
        <v>175022</v>
      </c>
      <c r="C2352" t="s">
        <v>2493</v>
      </c>
      <c r="D2352" s="108">
        <v>0</v>
      </c>
      <c r="E2352" s="81" t="str">
        <f>VLOOKUP(B2352,Table1[[Codigo_servico]:[Subtotal_servico]],9,FALSE)</f>
        <v>M3</v>
      </c>
      <c r="F2352" s="109">
        <f>VLOOKUP(B2352,Table1[[Codigo_servico]:[Subtotal_servico]],11,FALSE)</f>
        <v>93.096445129694516</v>
      </c>
      <c r="G2352" s="106">
        <f t="shared" si="36"/>
        <v>0</v>
      </c>
    </row>
    <row r="2353" spans="2:7" hidden="1" x14ac:dyDescent="0.25">
      <c r="B2353" s="112">
        <v>175023</v>
      </c>
      <c r="C2353" t="s">
        <v>2496</v>
      </c>
      <c r="D2353" s="108">
        <v>0</v>
      </c>
      <c r="E2353" s="81" t="str">
        <f>VLOOKUP(B2353,Table1[[Codigo_servico]:[Subtotal_servico]],9,FALSE)</f>
        <v>M3</v>
      </c>
      <c r="F2353" s="109">
        <f>VLOOKUP(B2353,Table1[[Codigo_servico]:[Subtotal_servico]],11,FALSE)</f>
        <v>186.19289025938903</v>
      </c>
      <c r="G2353" s="106">
        <f t="shared" si="36"/>
        <v>0</v>
      </c>
    </row>
    <row r="2354" spans="2:7" hidden="1" x14ac:dyDescent="0.25">
      <c r="B2354" s="112">
        <v>175025</v>
      </c>
      <c r="C2354" t="s">
        <v>4582</v>
      </c>
      <c r="D2354" s="108">
        <v>0</v>
      </c>
      <c r="E2354" s="81" t="str">
        <f>VLOOKUP(B2354,Table1[[Codigo_servico]:[Subtotal_servico]],9,FALSE)</f>
        <v>M2</v>
      </c>
      <c r="F2354" s="109">
        <f>VLOOKUP(B2354,Table1[[Codigo_servico]:[Subtotal_servico]],11,FALSE)</f>
        <v>7.576726631308353</v>
      </c>
      <c r="G2354" s="106">
        <f t="shared" si="36"/>
        <v>0</v>
      </c>
    </row>
    <row r="2355" spans="2:7" hidden="1" x14ac:dyDescent="0.25">
      <c r="B2355" s="112">
        <v>175030</v>
      </c>
      <c r="C2355" t="s">
        <v>4583</v>
      </c>
      <c r="D2355" s="108">
        <v>0</v>
      </c>
      <c r="E2355" s="81" t="str">
        <f>VLOOKUP(B2355,Table1[[Codigo_servico]:[Subtotal_servico]],9,FALSE)</f>
        <v>M2</v>
      </c>
      <c r="F2355" s="109">
        <f>VLOOKUP(B2355,Table1[[Codigo_servico]:[Subtotal_servico]],11,FALSE)</f>
        <v>6.3139388594236276</v>
      </c>
      <c r="G2355" s="106">
        <f t="shared" si="36"/>
        <v>0</v>
      </c>
    </row>
    <row r="2356" spans="2:7" hidden="1" x14ac:dyDescent="0.25">
      <c r="B2356" s="112">
        <v>175040</v>
      </c>
      <c r="C2356" t="s">
        <v>4584</v>
      </c>
      <c r="D2356" s="108">
        <v>0</v>
      </c>
      <c r="E2356" s="81" t="str">
        <f>VLOOKUP(B2356,Table1[[Codigo_servico]:[Subtotal_servico]],9,FALSE)</f>
        <v>M2</v>
      </c>
      <c r="F2356" s="109">
        <f>VLOOKUP(B2356,Table1[[Codigo_servico]:[Subtotal_servico]],11,FALSE)</f>
        <v>18.941816578270881</v>
      </c>
      <c r="G2356" s="106">
        <f t="shared" si="36"/>
        <v>0</v>
      </c>
    </row>
    <row r="2357" spans="2:7" hidden="1" x14ac:dyDescent="0.25">
      <c r="B2357" s="112">
        <v>175045</v>
      </c>
      <c r="C2357" t="s">
        <v>4585</v>
      </c>
      <c r="D2357" s="108">
        <v>0</v>
      </c>
      <c r="E2357" s="81" t="str">
        <f>VLOOKUP(B2357,Table1[[Codigo_servico]:[Subtotal_servico]],9,FALSE)</f>
        <v>M</v>
      </c>
      <c r="F2357" s="109">
        <f>VLOOKUP(B2357,Table1[[Codigo_servico]:[Subtotal_servico]],11,FALSE)</f>
        <v>5.0511510875389023</v>
      </c>
      <c r="G2357" s="106">
        <f t="shared" si="36"/>
        <v>0</v>
      </c>
    </row>
    <row r="2358" spans="2:7" hidden="1" x14ac:dyDescent="0.25">
      <c r="B2358" s="112">
        <v>175048</v>
      </c>
      <c r="C2358" t="s">
        <v>4586</v>
      </c>
      <c r="D2358" s="108">
        <v>0</v>
      </c>
      <c r="E2358" s="81" t="str">
        <f>VLOOKUP(B2358,Table1[[Codigo_servico]:[Subtotal_servico]],9,FALSE)</f>
        <v>M</v>
      </c>
      <c r="F2358" s="109">
        <f>VLOOKUP(B2358,Table1[[Codigo_servico]:[Subtotal_servico]],11,FALSE)</f>
        <v>7.576726631308353</v>
      </c>
      <c r="G2358" s="106">
        <f t="shared" si="36"/>
        <v>0</v>
      </c>
    </row>
    <row r="2359" spans="2:7" hidden="1" x14ac:dyDescent="0.25">
      <c r="B2359" s="112">
        <v>176005</v>
      </c>
      <c r="C2359" t="s">
        <v>4587</v>
      </c>
      <c r="D2359" s="108">
        <v>0</v>
      </c>
      <c r="E2359" s="81" t="str">
        <f>VLOOKUP(B2359,Table1[[Codigo_servico]:[Subtotal_servico]],9,FALSE)</f>
        <v>M</v>
      </c>
      <c r="F2359" s="109">
        <f>VLOOKUP(B2359,Table1[[Codigo_servico]:[Subtotal_servico]],11,FALSE)</f>
        <v>6.3139388594236276</v>
      </c>
      <c r="G2359" s="106">
        <f t="shared" si="36"/>
        <v>0</v>
      </c>
    </row>
    <row r="2360" spans="2:7" hidden="1" x14ac:dyDescent="0.25">
      <c r="B2360" s="112">
        <v>176030</v>
      </c>
      <c r="C2360" t="s">
        <v>4588</v>
      </c>
      <c r="D2360" s="108">
        <v>0</v>
      </c>
      <c r="E2360" s="81" t="str">
        <f>VLOOKUP(B2360,Table1[[Codigo_servico]:[Subtotal_servico]],9,FALSE)</f>
        <v>M2</v>
      </c>
      <c r="F2360" s="109">
        <f>VLOOKUP(B2360,Table1[[Codigo_servico]:[Subtotal_servico]],11,FALSE)</f>
        <v>8.8395144031930784</v>
      </c>
      <c r="G2360" s="106">
        <f t="shared" si="36"/>
        <v>0</v>
      </c>
    </row>
    <row r="2361" spans="2:7" hidden="1" x14ac:dyDescent="0.25">
      <c r="B2361" s="112">
        <v>176032</v>
      </c>
      <c r="C2361" t="s">
        <v>4589</v>
      </c>
      <c r="D2361" s="108">
        <v>0</v>
      </c>
      <c r="E2361" s="81" t="str">
        <f>VLOOKUP(B2361,Table1[[Codigo_servico]:[Subtotal_servico]],9,FALSE)</f>
        <v>M2</v>
      </c>
      <c r="F2361" s="109">
        <f>VLOOKUP(B2361,Table1[[Codigo_servico]:[Subtotal_servico]],11,FALSE)</f>
        <v>16.416241034501432</v>
      </c>
      <c r="G2361" s="106">
        <f t="shared" si="36"/>
        <v>0</v>
      </c>
    </row>
    <row r="2362" spans="2:7" hidden="1" x14ac:dyDescent="0.25">
      <c r="B2362" s="112">
        <v>176035</v>
      </c>
      <c r="C2362" t="s">
        <v>4590</v>
      </c>
      <c r="D2362" s="108">
        <v>0</v>
      </c>
      <c r="E2362" s="81" t="str">
        <f>VLOOKUP(B2362,Table1[[Codigo_servico]:[Subtotal_servico]],9,FALSE)</f>
        <v>M2</v>
      </c>
      <c r="F2362" s="109">
        <f>VLOOKUP(B2362,Table1[[Codigo_servico]:[Subtotal_servico]],11,FALSE)</f>
        <v>7.576726631308353</v>
      </c>
      <c r="G2362" s="106">
        <f t="shared" si="36"/>
        <v>0</v>
      </c>
    </row>
    <row r="2363" spans="2:7" hidden="1" x14ac:dyDescent="0.25">
      <c r="B2363" s="112">
        <v>176038</v>
      </c>
      <c r="C2363" t="s">
        <v>4591</v>
      </c>
      <c r="D2363" s="108">
        <v>0</v>
      </c>
      <c r="E2363" s="81" t="str">
        <f>VLOOKUP(B2363,Table1[[Codigo_servico]:[Subtotal_servico]],9,FALSE)</f>
        <v>M2</v>
      </c>
      <c r="F2363" s="109">
        <f>VLOOKUP(B2363,Table1[[Codigo_servico]:[Subtotal_servico]],11,FALSE)</f>
        <v>7.576726631308353</v>
      </c>
      <c r="G2363" s="106">
        <f t="shared" si="36"/>
        <v>0</v>
      </c>
    </row>
    <row r="2364" spans="2:7" hidden="1" x14ac:dyDescent="0.25">
      <c r="B2364" s="112">
        <v>176045</v>
      </c>
      <c r="C2364" t="s">
        <v>4592</v>
      </c>
      <c r="D2364" s="108">
        <v>0</v>
      </c>
      <c r="E2364" s="81" t="str">
        <f>VLOOKUP(B2364,Table1[[Codigo_servico]:[Subtotal_servico]],9,FALSE)</f>
        <v>M</v>
      </c>
      <c r="F2364" s="109">
        <f>VLOOKUP(B2364,Table1[[Codigo_servico]:[Subtotal_servico]],11,FALSE)</f>
        <v>6.3139388594236276</v>
      </c>
      <c r="G2364" s="106">
        <f t="shared" si="36"/>
        <v>0</v>
      </c>
    </row>
    <row r="2365" spans="2:7" hidden="1" x14ac:dyDescent="0.25">
      <c r="B2365" s="112">
        <v>176050</v>
      </c>
      <c r="C2365" t="s">
        <v>4593</v>
      </c>
      <c r="D2365" s="108">
        <v>0</v>
      </c>
      <c r="E2365" s="81" t="str">
        <f>VLOOKUP(B2365,Table1[[Codigo_servico]:[Subtotal_servico]],9,FALSE)</f>
        <v>UN</v>
      </c>
      <c r="F2365" s="109">
        <f>VLOOKUP(B2365,Table1[[Codigo_servico]:[Subtotal_servico]],11,FALSE)</f>
        <v>30.812021633987303</v>
      </c>
      <c r="G2365" s="106">
        <f t="shared" si="36"/>
        <v>0</v>
      </c>
    </row>
    <row r="2366" spans="2:7" hidden="1" x14ac:dyDescent="0.25">
      <c r="B2366" s="112">
        <v>176087</v>
      </c>
      <c r="C2366" t="s">
        <v>4594</v>
      </c>
      <c r="D2366" s="108">
        <v>0</v>
      </c>
      <c r="E2366" s="81" t="str">
        <f>VLOOKUP(B2366,Table1[[Codigo_servico]:[Subtotal_servico]],9,FALSE)</f>
        <v>M</v>
      </c>
      <c r="F2366" s="109">
        <f>VLOOKUP(B2366,Table1[[Codigo_servico]:[Subtotal_servico]],11,FALSE)</f>
        <v>6.3027756103020067</v>
      </c>
      <c r="G2366" s="106">
        <f t="shared" si="36"/>
        <v>0</v>
      </c>
    </row>
    <row r="2367" spans="2:7" hidden="1" x14ac:dyDescent="0.25">
      <c r="B2367" s="112">
        <v>176090</v>
      </c>
      <c r="C2367" t="s">
        <v>4595</v>
      </c>
      <c r="D2367" s="108">
        <v>0</v>
      </c>
      <c r="E2367" s="81" t="str">
        <f>VLOOKUP(B2367,Table1[[Codigo_servico]:[Subtotal_servico]],9,FALSE)</f>
        <v>UN</v>
      </c>
      <c r="F2367" s="109">
        <f>VLOOKUP(B2367,Table1[[Codigo_servico]:[Subtotal_servico]],11,FALSE)</f>
        <v>33.629584462402995</v>
      </c>
      <c r="G2367" s="106">
        <f t="shared" si="36"/>
        <v>0</v>
      </c>
    </row>
    <row r="2368" spans="2:7" hidden="1" x14ac:dyDescent="0.25">
      <c r="B2368" s="112">
        <v>176091</v>
      </c>
      <c r="C2368" t="s">
        <v>4596</v>
      </c>
      <c r="D2368" s="108">
        <v>0</v>
      </c>
      <c r="E2368" s="81" t="str">
        <f>VLOOKUP(B2368,Table1[[Codigo_servico]:[Subtotal_servico]],9,FALSE)</f>
        <v>UN</v>
      </c>
      <c r="F2368" s="109">
        <f>VLOOKUP(B2368,Table1[[Codigo_servico]:[Subtotal_servico]],11,FALSE)</f>
        <v>42.036980578003742</v>
      </c>
      <c r="G2368" s="106">
        <f t="shared" si="36"/>
        <v>0</v>
      </c>
    </row>
    <row r="2369" spans="2:7" hidden="1" x14ac:dyDescent="0.25">
      <c r="B2369" s="112">
        <v>176092</v>
      </c>
      <c r="C2369" t="s">
        <v>4597</v>
      </c>
      <c r="D2369" s="108">
        <v>0</v>
      </c>
      <c r="E2369" s="81" t="str">
        <f>VLOOKUP(B2369,Table1[[Codigo_servico]:[Subtotal_servico]],9,FALSE)</f>
        <v>UN</v>
      </c>
      <c r="F2369" s="109">
        <f>VLOOKUP(B2369,Table1[[Codigo_servico]:[Subtotal_servico]],11,FALSE)</f>
        <v>5.6461548438388451</v>
      </c>
      <c r="G2369" s="106">
        <f t="shared" si="36"/>
        <v>0</v>
      </c>
    </row>
    <row r="2370" spans="2:7" hidden="1" x14ac:dyDescent="0.25">
      <c r="B2370" s="112">
        <v>176093</v>
      </c>
      <c r="C2370" t="s">
        <v>4598</v>
      </c>
      <c r="D2370" s="108">
        <v>0</v>
      </c>
      <c r="E2370" s="81" t="str">
        <f>VLOOKUP(B2370,Table1[[Codigo_servico]:[Subtotal_servico]],9,FALSE)</f>
        <v>M</v>
      </c>
      <c r="F2370" s="109">
        <f>VLOOKUP(B2370,Table1[[Codigo_servico]:[Subtotal_servico]],11,FALSE)</f>
        <v>12.611094173401122</v>
      </c>
      <c r="G2370" s="106">
        <f t="shared" si="36"/>
        <v>0</v>
      </c>
    </row>
    <row r="2371" spans="2:7" hidden="1" x14ac:dyDescent="0.25">
      <c r="B2371" s="112">
        <v>176094</v>
      </c>
      <c r="C2371" t="s">
        <v>4599</v>
      </c>
      <c r="D2371" s="108">
        <v>0</v>
      </c>
      <c r="E2371" s="81" t="str">
        <f>VLOOKUP(B2371,Table1[[Codigo_servico]:[Subtotal_servico]],9,FALSE)</f>
        <v>M2</v>
      </c>
      <c r="F2371" s="109">
        <f>VLOOKUP(B2371,Table1[[Codigo_servico]:[Subtotal_servico]],11,FALSE)</f>
        <v>21.018490289001871</v>
      </c>
      <c r="G2371" s="106">
        <f t="shared" si="36"/>
        <v>0</v>
      </c>
    </row>
    <row r="2372" spans="2:7" hidden="1" x14ac:dyDescent="0.25">
      <c r="B2372" s="112">
        <v>176095</v>
      </c>
      <c r="C2372" t="s">
        <v>4600</v>
      </c>
      <c r="D2372" s="108">
        <v>0</v>
      </c>
      <c r="E2372" s="81" t="str">
        <f>VLOOKUP(B2372,Table1[[Codigo_servico]:[Subtotal_servico]],9,FALSE)</f>
        <v>M</v>
      </c>
      <c r="F2372" s="109">
        <f>VLOOKUP(B2372,Table1[[Codigo_servico]:[Subtotal_servico]],11,FALSE)</f>
        <v>32.751797301217593</v>
      </c>
      <c r="G2372" s="106">
        <f t="shared" si="36"/>
        <v>0</v>
      </c>
    </row>
    <row r="2373" spans="2:7" hidden="1" x14ac:dyDescent="0.25">
      <c r="B2373" s="112">
        <v>176096</v>
      </c>
      <c r="C2373" t="s">
        <v>4601</v>
      </c>
      <c r="D2373" s="108">
        <v>0</v>
      </c>
      <c r="E2373" s="81" t="str">
        <f>VLOOKUP(B2373,Table1[[Codigo_servico]:[Subtotal_servico]],9,FALSE)</f>
        <v>M</v>
      </c>
      <c r="F2373" s="109">
        <f>VLOOKUP(B2373,Table1[[Codigo_servico]:[Subtotal_servico]],11,FALSE)</f>
        <v>28.803719601479266</v>
      </c>
      <c r="G2373" s="106">
        <f t="shared" si="36"/>
        <v>0</v>
      </c>
    </row>
    <row r="2374" spans="2:7" hidden="1" x14ac:dyDescent="0.25">
      <c r="B2374" s="112">
        <v>176097</v>
      </c>
      <c r="C2374" t="s">
        <v>4602</v>
      </c>
      <c r="D2374" s="108">
        <v>0</v>
      </c>
      <c r="E2374" s="81" t="str">
        <f>VLOOKUP(B2374,Table1[[Codigo_servico]:[Subtotal_servico]],9,FALSE)</f>
        <v>M2</v>
      </c>
      <c r="F2374" s="109">
        <f>VLOOKUP(B2374,Table1[[Codigo_servico]:[Subtotal_servico]],11,FALSE)</f>
        <v>42.733072324617481</v>
      </c>
      <c r="G2374" s="106">
        <f t="shared" si="36"/>
        <v>0</v>
      </c>
    </row>
    <row r="2375" spans="2:7" hidden="1" x14ac:dyDescent="0.25">
      <c r="B2375" s="112">
        <v>177001</v>
      </c>
      <c r="C2375" t="s">
        <v>4603</v>
      </c>
      <c r="D2375" s="108">
        <v>0</v>
      </c>
      <c r="E2375" s="81" t="str">
        <f>VLOOKUP(B2375,Table1[[Codigo_servico]:[Subtotal_servico]],9,FALSE)</f>
        <v>M2</v>
      </c>
      <c r="F2375" s="109">
        <f>VLOOKUP(B2375,Table1[[Codigo_servico]:[Subtotal_servico]],11,FALSE)</f>
        <v>21.932345332308742</v>
      </c>
      <c r="G2375" s="106">
        <f t="shared" si="36"/>
        <v>0</v>
      </c>
    </row>
    <row r="2376" spans="2:7" hidden="1" x14ac:dyDescent="0.25">
      <c r="B2376" s="112">
        <v>177035</v>
      </c>
      <c r="C2376" t="s">
        <v>4604</v>
      </c>
      <c r="D2376" s="108">
        <v>0</v>
      </c>
      <c r="E2376" s="81" t="str">
        <f>VLOOKUP(B2376,Table1[[Codigo_servico]:[Subtotal_servico]],9,FALSE)</f>
        <v>M2</v>
      </c>
      <c r="F2376" s="109">
        <f>VLOOKUP(B2376,Table1[[Codigo_servico]:[Subtotal_servico]],11,FALSE)</f>
        <v>21.973252229272102</v>
      </c>
      <c r="G2376" s="106">
        <f t="shared" si="36"/>
        <v>0</v>
      </c>
    </row>
    <row r="2377" spans="2:7" hidden="1" x14ac:dyDescent="0.25">
      <c r="B2377" s="112">
        <v>177036</v>
      </c>
      <c r="C2377" t="s">
        <v>4605</v>
      </c>
      <c r="D2377" s="108">
        <v>0</v>
      </c>
      <c r="E2377" s="81" t="str">
        <f>VLOOKUP(B2377,Table1[[Codigo_servico]:[Subtotal_servico]],9,FALSE)</f>
        <v>M2</v>
      </c>
      <c r="F2377" s="109">
        <f>VLOOKUP(B2377,Table1[[Codigo_servico]:[Subtotal_servico]],11,FALSE)</f>
        <v>18.955272229272104</v>
      </c>
      <c r="G2377" s="106">
        <f t="shared" si="36"/>
        <v>0</v>
      </c>
    </row>
    <row r="2378" spans="2:7" hidden="1" x14ac:dyDescent="0.25">
      <c r="B2378" s="112">
        <v>177038</v>
      </c>
      <c r="C2378" t="s">
        <v>4606</v>
      </c>
      <c r="D2378" s="108">
        <v>0</v>
      </c>
      <c r="E2378" s="81" t="str">
        <f>VLOOKUP(B2378,Table1[[Codigo_servico]:[Subtotal_servico]],9,FALSE)</f>
        <v>M2</v>
      </c>
      <c r="F2378" s="109">
        <f>VLOOKUP(B2378,Table1[[Codigo_servico]:[Subtotal_servico]],11,FALSE)</f>
        <v>46.279450437694514</v>
      </c>
      <c r="G2378" s="106">
        <f t="shared" si="36"/>
        <v>0</v>
      </c>
    </row>
    <row r="2379" spans="2:7" hidden="1" x14ac:dyDescent="0.25">
      <c r="B2379" s="112">
        <v>177039</v>
      </c>
      <c r="C2379" t="s">
        <v>4607</v>
      </c>
      <c r="D2379" s="108">
        <v>0</v>
      </c>
      <c r="E2379" s="81" t="str">
        <f>VLOOKUP(B2379,Table1[[Codigo_servico]:[Subtotal_servico]],9,FALSE)</f>
        <v>M2</v>
      </c>
      <c r="F2379" s="109">
        <f>VLOOKUP(B2379,Table1[[Codigo_servico]:[Subtotal_servico]],11,FALSE)</f>
        <v>31.20613943769451</v>
      </c>
      <c r="G2379" s="106">
        <f t="shared" si="36"/>
        <v>0</v>
      </c>
    </row>
    <row r="2380" spans="2:7" hidden="1" x14ac:dyDescent="0.25">
      <c r="B2380" s="112">
        <v>177040</v>
      </c>
      <c r="C2380" t="s">
        <v>4608</v>
      </c>
      <c r="D2380" s="108">
        <v>0</v>
      </c>
      <c r="E2380" s="81" t="str">
        <f>VLOOKUP(B2380,Table1[[Codigo_servico]:[Subtotal_servico]],9,FALSE)</f>
        <v>M2</v>
      </c>
      <c r="F2380" s="109">
        <f>VLOOKUP(B2380,Table1[[Codigo_servico]:[Subtotal_servico]],11,FALSE)</f>
        <v>43.336094297118137</v>
      </c>
      <c r="G2380" s="106">
        <f t="shared" si="36"/>
        <v>0</v>
      </c>
    </row>
    <row r="2381" spans="2:7" hidden="1" x14ac:dyDescent="0.25">
      <c r="B2381" s="112">
        <v>177041</v>
      </c>
      <c r="C2381" t="s">
        <v>4609</v>
      </c>
      <c r="D2381" s="108">
        <v>0</v>
      </c>
      <c r="E2381" s="81" t="str">
        <f>VLOOKUP(B2381,Table1[[Codigo_servico]:[Subtotal_servico]],9,FALSE)</f>
        <v>M2</v>
      </c>
      <c r="F2381" s="109">
        <f>VLOOKUP(B2381,Table1[[Codigo_servico]:[Subtotal_servico]],11,FALSE)</f>
        <v>28.791755437694512</v>
      </c>
      <c r="G2381" s="106">
        <f t="shared" si="36"/>
        <v>0</v>
      </c>
    </row>
    <row r="2382" spans="2:7" hidden="1" x14ac:dyDescent="0.25">
      <c r="B2382" s="112">
        <v>177045</v>
      </c>
      <c r="C2382" t="s">
        <v>4610</v>
      </c>
      <c r="D2382" s="108">
        <v>0</v>
      </c>
      <c r="E2382" s="81" t="str">
        <f>VLOOKUP(B2382,Table1[[Codigo_servico]:[Subtotal_servico]],9,FALSE)</f>
        <v>M</v>
      </c>
      <c r="F2382" s="109">
        <f>VLOOKUP(B2382,Table1[[Codigo_servico]:[Subtotal_servico]],11,FALSE)</f>
        <v>34.716628081540463</v>
      </c>
      <c r="G2382" s="106">
        <f t="shared" si="36"/>
        <v>0</v>
      </c>
    </row>
    <row r="2383" spans="2:7" hidden="1" x14ac:dyDescent="0.25">
      <c r="B2383" s="112">
        <v>177087</v>
      </c>
      <c r="C2383" t="s">
        <v>4611</v>
      </c>
      <c r="D2383" s="108">
        <v>0</v>
      </c>
      <c r="E2383" s="81" t="str">
        <f>VLOOKUP(B2383,Table1[[Codigo_servico]:[Subtotal_servico]],9,FALSE)</f>
        <v>M</v>
      </c>
      <c r="F2383" s="109">
        <f>VLOOKUP(B2383,Table1[[Codigo_servico]:[Subtotal_servico]],11,FALSE)</f>
        <v>15.213382118149521</v>
      </c>
      <c r="G2383" s="106">
        <f t="shared" si="36"/>
        <v>0</v>
      </c>
    </row>
    <row r="2384" spans="2:7" hidden="1" x14ac:dyDescent="0.25">
      <c r="B2384" s="112">
        <v>177090</v>
      </c>
      <c r="C2384" t="s">
        <v>4612</v>
      </c>
      <c r="D2384" s="108">
        <v>0</v>
      </c>
      <c r="E2384" s="81" t="str">
        <f>VLOOKUP(B2384,Table1[[Codigo_servico]:[Subtotal_servico]],9,FALSE)</f>
        <v>UN</v>
      </c>
      <c r="F2384" s="109">
        <f>VLOOKUP(B2384,Table1[[Codigo_servico]:[Subtotal_servico]],11,FALSE)</f>
        <v>64.302270867005618</v>
      </c>
      <c r="G2384" s="106">
        <f t="shared" si="36"/>
        <v>0</v>
      </c>
    </row>
    <row r="2385" spans="2:7" hidden="1" x14ac:dyDescent="0.25">
      <c r="B2385" s="112">
        <v>177091</v>
      </c>
      <c r="C2385" t="s">
        <v>4613</v>
      </c>
      <c r="D2385" s="108">
        <v>0</v>
      </c>
      <c r="E2385" s="81" t="str">
        <f>VLOOKUP(B2385,Table1[[Codigo_servico]:[Subtotal_servico]],9,FALSE)</f>
        <v>UN</v>
      </c>
      <c r="F2385" s="109">
        <f>VLOOKUP(B2385,Table1[[Codigo_servico]:[Subtotal_servico]],11,FALSE)</f>
        <v>85.320761156007478</v>
      </c>
      <c r="G2385" s="106">
        <f t="shared" si="36"/>
        <v>0</v>
      </c>
    </row>
    <row r="2386" spans="2:7" hidden="1" x14ac:dyDescent="0.25">
      <c r="B2386" s="112">
        <v>177092</v>
      </c>
      <c r="C2386" t="s">
        <v>4614</v>
      </c>
      <c r="D2386" s="108">
        <v>0</v>
      </c>
      <c r="E2386" s="81" t="str">
        <f>VLOOKUP(B2386,Table1[[Codigo_servico]:[Subtotal_servico]],9,FALSE)</f>
        <v>UN</v>
      </c>
      <c r="F2386" s="109">
        <f>VLOOKUP(B2386,Table1[[Codigo_servico]:[Subtotal_servico]],11,FALSE)</f>
        <v>22.553185693267409</v>
      </c>
      <c r="G2386" s="106">
        <f t="shared" si="36"/>
        <v>0</v>
      </c>
    </row>
    <row r="2387" spans="2:7" hidden="1" x14ac:dyDescent="0.25">
      <c r="B2387" s="112">
        <v>177093</v>
      </c>
      <c r="C2387" t="s">
        <v>4615</v>
      </c>
      <c r="D2387" s="108">
        <v>0</v>
      </c>
      <c r="E2387" s="81" t="str">
        <f>VLOOKUP(B2387,Table1[[Codigo_servico]:[Subtotal_servico]],9,FALSE)</f>
        <v>M</v>
      </c>
      <c r="F2387" s="109">
        <f>VLOOKUP(B2387,Table1[[Codigo_servico]:[Subtotal_servico]],11,FALSE)</f>
        <v>17.438192231201498</v>
      </c>
      <c r="G2387" s="106">
        <f t="shared" ref="G2387:G2450" si="37">D2387*F2387</f>
        <v>0</v>
      </c>
    </row>
    <row r="2388" spans="2:7" hidden="1" x14ac:dyDescent="0.25">
      <c r="B2388" s="112">
        <v>177094</v>
      </c>
      <c r="C2388" t="s">
        <v>4616</v>
      </c>
      <c r="D2388" s="108">
        <v>0</v>
      </c>
      <c r="E2388" s="81" t="str">
        <f>VLOOKUP(B2388,Table1[[Codigo_servico]:[Subtotal_servico]],9,FALSE)</f>
        <v>M2</v>
      </c>
      <c r="F2388" s="109">
        <f>VLOOKUP(B2388,Table1[[Codigo_servico]:[Subtotal_servico]],11,FALSE)</f>
        <v>58.24720099971595</v>
      </c>
      <c r="G2388" s="106">
        <f t="shared" si="37"/>
        <v>0</v>
      </c>
    </row>
    <row r="2389" spans="2:7" hidden="1" x14ac:dyDescent="0.25">
      <c r="B2389" s="112">
        <v>177096</v>
      </c>
      <c r="C2389" t="s">
        <v>4617</v>
      </c>
      <c r="D2389" s="108">
        <v>0</v>
      </c>
      <c r="E2389" s="81" t="str">
        <f>VLOOKUP(B2389,Table1[[Codigo_servico]:[Subtotal_servico]],9,FALSE)</f>
        <v>M</v>
      </c>
      <c r="F2389" s="109">
        <f>VLOOKUP(B2389,Table1[[Codigo_servico]:[Subtotal_servico]],11,FALSE)</f>
        <v>43.616841043509737</v>
      </c>
      <c r="G2389" s="106">
        <f t="shared" si="37"/>
        <v>0</v>
      </c>
    </row>
    <row r="2390" spans="2:7" hidden="1" x14ac:dyDescent="0.25">
      <c r="B2390" s="112">
        <v>178015</v>
      </c>
      <c r="C2390" t="s">
        <v>4618</v>
      </c>
      <c r="D2390" s="108">
        <v>0</v>
      </c>
      <c r="E2390" s="81" t="str">
        <f>VLOOKUP(B2390,Table1[[Codigo_servico]:[Subtotal_servico]],9,FALSE)</f>
        <v>M2</v>
      </c>
      <c r="F2390" s="109">
        <f>VLOOKUP(B2390,Table1[[Codigo_servico]:[Subtotal_servico]],11,FALSE)</f>
        <v>46.96306201230874</v>
      </c>
      <c r="G2390" s="106">
        <f t="shared" si="37"/>
        <v>0</v>
      </c>
    </row>
    <row r="2391" spans="2:7" hidden="1" x14ac:dyDescent="0.25">
      <c r="B2391" s="112">
        <v>178019</v>
      </c>
      <c r="C2391" t="s">
        <v>4619</v>
      </c>
      <c r="D2391" s="108">
        <v>0</v>
      </c>
      <c r="E2391" s="81" t="str">
        <f>VLOOKUP(B2391,Table1[[Codigo_servico]:[Subtotal_servico]],9,FALSE)</f>
        <v>KG</v>
      </c>
      <c r="F2391" s="109">
        <f>VLOOKUP(B2391,Table1[[Codigo_servico]:[Subtotal_servico]],11,FALSE)</f>
        <v>6.2305000000000001</v>
      </c>
      <c r="G2391" s="106">
        <f t="shared" si="37"/>
        <v>0</v>
      </c>
    </row>
    <row r="2392" spans="2:7" hidden="1" x14ac:dyDescent="0.25">
      <c r="B2392" s="112">
        <v>178070</v>
      </c>
      <c r="C2392" t="s">
        <v>4620</v>
      </c>
      <c r="D2392" s="108">
        <v>0</v>
      </c>
      <c r="E2392" s="81" t="str">
        <f>VLOOKUP(B2392,Table1[[Codigo_servico]:[Subtotal_servico]],9,FALSE)</f>
        <v>UN</v>
      </c>
      <c r="F2392" s="109">
        <f>VLOOKUP(B2392,Table1[[Codigo_servico]:[Subtotal_servico]],11,FALSE)</f>
        <v>324.546604236299</v>
      </c>
      <c r="G2392" s="106">
        <f t="shared" si="37"/>
        <v>0</v>
      </c>
    </row>
    <row r="2393" spans="2:7" hidden="1" x14ac:dyDescent="0.25">
      <c r="B2393" s="112">
        <v>178072</v>
      </c>
      <c r="C2393" t="s">
        <v>4621</v>
      </c>
      <c r="D2393" s="108">
        <v>0</v>
      </c>
      <c r="E2393" s="81" t="str">
        <f>VLOOKUP(B2393,Table1[[Codigo_servico]:[Subtotal_servico]],9,FALSE)</f>
        <v>M</v>
      </c>
      <c r="F2393" s="109">
        <f>VLOOKUP(B2393,Table1[[Codigo_servico]:[Subtotal_servico]],11,FALSE)</f>
        <v>4.6607878555751574</v>
      </c>
      <c r="G2393" s="106">
        <f t="shared" si="37"/>
        <v>0</v>
      </c>
    </row>
    <row r="2394" spans="2:7" hidden="1" x14ac:dyDescent="0.25">
      <c r="B2394" s="112">
        <v>178073</v>
      </c>
      <c r="C2394" t="s">
        <v>4622</v>
      </c>
      <c r="D2394" s="108">
        <v>0</v>
      </c>
      <c r="E2394" s="81" t="str">
        <f>VLOOKUP(B2394,Table1[[Codigo_servico]:[Subtotal_servico]],9,FALSE)</f>
        <v>M</v>
      </c>
      <c r="F2394" s="109">
        <f>VLOOKUP(B2394,Table1[[Codigo_servico]:[Subtotal_servico]],11,FALSE)</f>
        <v>4.3103278234807476</v>
      </c>
      <c r="G2394" s="106">
        <f t="shared" si="37"/>
        <v>0</v>
      </c>
    </row>
    <row r="2395" spans="2:7" hidden="1" x14ac:dyDescent="0.25">
      <c r="B2395" s="112">
        <v>180101</v>
      </c>
      <c r="C2395" t="s">
        <v>4623</v>
      </c>
      <c r="D2395" s="108">
        <v>0</v>
      </c>
      <c r="E2395" s="81" t="str">
        <f>VLOOKUP(B2395,Table1[[Codigo_servico]:[Subtotal_servico]],9,FALSE)</f>
        <v>UN</v>
      </c>
      <c r="F2395" s="109">
        <f>VLOOKUP(B2395,Table1[[Codigo_servico]:[Subtotal_servico]],11,FALSE)</f>
        <v>8.8359163026360079</v>
      </c>
      <c r="G2395" s="106">
        <f t="shared" si="37"/>
        <v>0</v>
      </c>
    </row>
    <row r="2396" spans="2:7" hidden="1" x14ac:dyDescent="0.25">
      <c r="B2396" s="112">
        <v>180103</v>
      </c>
      <c r="C2396" t="s">
        <v>4624</v>
      </c>
      <c r="D2396" s="108">
        <v>0</v>
      </c>
      <c r="E2396" s="81" t="str">
        <f>VLOOKUP(B2396,Table1[[Codigo_servico]:[Subtotal_servico]],9,FALSE)</f>
        <v>UN</v>
      </c>
      <c r="F2396" s="109">
        <f>VLOOKUP(B2396,Table1[[Codigo_servico]:[Subtotal_servico]],11,FALSE)</f>
        <v>46.598505210544026</v>
      </c>
      <c r="G2396" s="106">
        <f t="shared" si="37"/>
        <v>0</v>
      </c>
    </row>
    <row r="2397" spans="2:7" hidden="1" x14ac:dyDescent="0.25">
      <c r="B2397" s="112">
        <v>180203</v>
      </c>
      <c r="C2397" t="s">
        <v>4625</v>
      </c>
      <c r="D2397" s="108">
        <v>0</v>
      </c>
      <c r="E2397" s="81" t="str">
        <f>VLOOKUP(B2397,Table1[[Codigo_servico]:[Subtotal_servico]],9,FALSE)</f>
        <v>UN</v>
      </c>
      <c r="F2397" s="109">
        <f>VLOOKUP(B2397,Table1[[Codigo_servico]:[Subtotal_servico]],11,FALSE)</f>
        <v>149.12971692538113</v>
      </c>
      <c r="G2397" s="106">
        <f t="shared" si="37"/>
        <v>0</v>
      </c>
    </row>
    <row r="2398" spans="2:7" hidden="1" x14ac:dyDescent="0.25">
      <c r="B2398" s="112">
        <v>180204</v>
      </c>
      <c r="C2398" t="s">
        <v>4626</v>
      </c>
      <c r="D2398" s="108">
        <v>0</v>
      </c>
      <c r="E2398" s="81" t="str">
        <f>VLOOKUP(B2398,Table1[[Codigo_servico]:[Subtotal_servico]],9,FALSE)</f>
        <v>UN</v>
      </c>
      <c r="F2398" s="109">
        <f>VLOOKUP(B2398,Table1[[Codigo_servico]:[Subtotal_servico]],11,FALSE)</f>
        <v>156.17865351896654</v>
      </c>
      <c r="G2398" s="106">
        <f t="shared" si="37"/>
        <v>0</v>
      </c>
    </row>
    <row r="2399" spans="2:7" hidden="1" x14ac:dyDescent="0.25">
      <c r="B2399" s="112">
        <v>180205</v>
      </c>
      <c r="C2399" t="s">
        <v>4627</v>
      </c>
      <c r="D2399" s="108">
        <v>0</v>
      </c>
      <c r="E2399" s="81" t="str">
        <f>VLOOKUP(B2399,Table1[[Codigo_servico]:[Subtotal_servico]],9,FALSE)</f>
        <v>UN</v>
      </c>
      <c r="F2399" s="109">
        <f>VLOOKUP(B2399,Table1[[Codigo_servico]:[Subtotal_servico]],11,FALSE)</f>
        <v>148.67865351896657</v>
      </c>
      <c r="G2399" s="106">
        <f t="shared" si="37"/>
        <v>0</v>
      </c>
    </row>
    <row r="2400" spans="2:7" hidden="1" x14ac:dyDescent="0.25">
      <c r="B2400" s="112">
        <v>180206</v>
      </c>
      <c r="C2400" t="s">
        <v>4628</v>
      </c>
      <c r="D2400" s="108">
        <v>0</v>
      </c>
      <c r="E2400" s="81" t="str">
        <f>VLOOKUP(B2400,Table1[[Codigo_servico]:[Subtotal_servico]],9,FALSE)</f>
        <v>UN</v>
      </c>
      <c r="F2400" s="109">
        <f>VLOOKUP(B2400,Table1[[Codigo_servico]:[Subtotal_servico]],11,FALSE)</f>
        <v>151.38705351896658</v>
      </c>
      <c r="G2400" s="106">
        <f t="shared" si="37"/>
        <v>0</v>
      </c>
    </row>
    <row r="2401" spans="2:7" hidden="1" x14ac:dyDescent="0.25">
      <c r="B2401" s="112">
        <v>180207</v>
      </c>
      <c r="C2401" t="s">
        <v>4629</v>
      </c>
      <c r="D2401" s="108">
        <v>0</v>
      </c>
      <c r="E2401" s="81" t="str">
        <f>VLOOKUP(B2401,Table1[[Codigo_servico]:[Subtotal_servico]],9,FALSE)</f>
        <v>UN</v>
      </c>
      <c r="F2401" s="109">
        <f>VLOOKUP(B2401,Table1[[Codigo_servico]:[Subtotal_servico]],11,FALSE)</f>
        <v>152.26205351896655</v>
      </c>
      <c r="G2401" s="106">
        <f t="shared" si="37"/>
        <v>0</v>
      </c>
    </row>
    <row r="2402" spans="2:7" hidden="1" x14ac:dyDescent="0.25">
      <c r="B2402" s="112">
        <v>180208</v>
      </c>
      <c r="C2402" t="s">
        <v>4630</v>
      </c>
      <c r="D2402" s="108">
        <v>0</v>
      </c>
      <c r="E2402" s="81" t="str">
        <f>VLOOKUP(B2402,Table1[[Codigo_servico]:[Subtotal_servico]],9,FALSE)</f>
        <v>UN</v>
      </c>
      <c r="F2402" s="109">
        <f>VLOOKUP(B2402,Table1[[Codigo_servico]:[Subtotal_servico]],11,FALSE)</f>
        <v>151.40085351896653</v>
      </c>
      <c r="G2402" s="106">
        <f t="shared" si="37"/>
        <v>0</v>
      </c>
    </row>
    <row r="2403" spans="2:7" hidden="1" x14ac:dyDescent="0.25">
      <c r="B2403" s="112">
        <v>180209</v>
      </c>
      <c r="C2403" t="s">
        <v>4631</v>
      </c>
      <c r="D2403" s="108">
        <v>0</v>
      </c>
      <c r="E2403" s="81" t="str">
        <f>VLOOKUP(B2403,Table1[[Codigo_servico]:[Subtotal_servico]],9,FALSE)</f>
        <v>UN</v>
      </c>
      <c r="F2403" s="109">
        <f>VLOOKUP(B2403,Table1[[Codigo_servico]:[Subtotal_servico]],11,FALSE)</f>
        <v>105.01205351896655</v>
      </c>
      <c r="G2403" s="106">
        <f t="shared" si="37"/>
        <v>0</v>
      </c>
    </row>
    <row r="2404" spans="2:7" hidden="1" x14ac:dyDescent="0.25">
      <c r="B2404" s="112">
        <v>180210</v>
      </c>
      <c r="C2404" t="s">
        <v>4632</v>
      </c>
      <c r="D2404" s="108">
        <v>0</v>
      </c>
      <c r="E2404" s="81" t="str">
        <f>VLOOKUP(B2404,Table1[[Codigo_servico]:[Subtotal_servico]],9,FALSE)</f>
        <v>UN</v>
      </c>
      <c r="F2404" s="109">
        <f>VLOOKUP(B2404,Table1[[Codigo_servico]:[Subtotal_servico]],11,FALSE)</f>
        <v>151.23929232538111</v>
      </c>
      <c r="G2404" s="106">
        <f t="shared" si="37"/>
        <v>0</v>
      </c>
    </row>
    <row r="2405" spans="2:7" hidden="1" x14ac:dyDescent="0.25">
      <c r="B2405" s="112">
        <v>180211</v>
      </c>
      <c r="C2405" t="s">
        <v>4633</v>
      </c>
      <c r="D2405" s="108">
        <v>0</v>
      </c>
      <c r="E2405" s="81" t="str">
        <f>VLOOKUP(B2405,Table1[[Codigo_servico]:[Subtotal_servico]],9,FALSE)</f>
        <v>UN</v>
      </c>
      <c r="F2405" s="109">
        <f>VLOOKUP(B2405,Table1[[Codigo_servico]:[Subtotal_servico]],11,FALSE)</f>
        <v>148.22035351896653</v>
      </c>
      <c r="G2405" s="106">
        <f t="shared" si="37"/>
        <v>0</v>
      </c>
    </row>
    <row r="2406" spans="2:7" hidden="1" x14ac:dyDescent="0.25">
      <c r="B2406" s="112">
        <v>180212</v>
      </c>
      <c r="C2406" t="s">
        <v>4634</v>
      </c>
      <c r="D2406" s="108">
        <v>0</v>
      </c>
      <c r="E2406" s="81" t="str">
        <f>VLOOKUP(B2406,Table1[[Codigo_servico]:[Subtotal_servico]],9,FALSE)</f>
        <v>UN</v>
      </c>
      <c r="F2406" s="109">
        <f>VLOOKUP(B2406,Table1[[Codigo_servico]:[Subtotal_servico]],11,FALSE)</f>
        <v>151.31755351896655</v>
      </c>
      <c r="G2406" s="106">
        <f t="shared" si="37"/>
        <v>0</v>
      </c>
    </row>
    <row r="2407" spans="2:7" hidden="1" x14ac:dyDescent="0.25">
      <c r="B2407" s="112">
        <v>180213</v>
      </c>
      <c r="C2407" t="s">
        <v>4635</v>
      </c>
      <c r="D2407" s="108">
        <v>0</v>
      </c>
      <c r="E2407" s="81" t="str">
        <f>VLOOKUP(B2407,Table1[[Codigo_servico]:[Subtotal_servico]],9,FALSE)</f>
        <v>UN</v>
      </c>
      <c r="F2407" s="109">
        <f>VLOOKUP(B2407,Table1[[Codigo_servico]:[Subtotal_servico]],11,FALSE)</f>
        <v>142.98425351896654</v>
      </c>
      <c r="G2407" s="106">
        <f t="shared" si="37"/>
        <v>0</v>
      </c>
    </row>
    <row r="2408" spans="2:7" hidden="1" x14ac:dyDescent="0.25">
      <c r="B2408" s="112">
        <v>180214</v>
      </c>
      <c r="C2408" t="s">
        <v>4636</v>
      </c>
      <c r="D2408" s="108">
        <v>0</v>
      </c>
      <c r="E2408" s="81" t="str">
        <f>VLOOKUP(B2408,Table1[[Codigo_servico]:[Subtotal_servico]],9,FALSE)</f>
        <v>UN</v>
      </c>
      <c r="F2408" s="109">
        <f>VLOOKUP(B2408,Table1[[Codigo_servico]:[Subtotal_servico]],11,FALSE)</f>
        <v>151.31755351896655</v>
      </c>
      <c r="G2408" s="106">
        <f t="shared" si="37"/>
        <v>0</v>
      </c>
    </row>
    <row r="2409" spans="2:7" hidden="1" x14ac:dyDescent="0.25">
      <c r="B2409" s="112">
        <v>180215</v>
      </c>
      <c r="C2409" t="s">
        <v>4637</v>
      </c>
      <c r="D2409" s="108">
        <v>0</v>
      </c>
      <c r="E2409" s="81" t="str">
        <f>VLOOKUP(B2409,Table1[[Codigo_servico]:[Subtotal_servico]],9,FALSE)</f>
        <v>UN</v>
      </c>
      <c r="F2409" s="109">
        <f>VLOOKUP(B2409,Table1[[Codigo_servico]:[Subtotal_servico]],11,FALSE)</f>
        <v>148.67865351896654</v>
      </c>
      <c r="G2409" s="106">
        <f t="shared" si="37"/>
        <v>0</v>
      </c>
    </row>
    <row r="2410" spans="2:7" hidden="1" x14ac:dyDescent="0.25">
      <c r="B2410" s="112">
        <v>180216</v>
      </c>
      <c r="C2410" t="s">
        <v>4638</v>
      </c>
      <c r="D2410" s="108">
        <v>0</v>
      </c>
      <c r="E2410" s="81" t="str">
        <f>VLOOKUP(B2410,Table1[[Codigo_servico]:[Subtotal_servico]],9,FALSE)</f>
        <v>UN</v>
      </c>
      <c r="F2410" s="109">
        <f>VLOOKUP(B2410,Table1[[Codigo_servico]:[Subtotal_servico]],11,FALSE)</f>
        <v>95.012053518966539</v>
      </c>
      <c r="G2410" s="106">
        <f t="shared" si="37"/>
        <v>0</v>
      </c>
    </row>
    <row r="2411" spans="2:7" hidden="1" x14ac:dyDescent="0.25">
      <c r="B2411" s="112">
        <v>180217</v>
      </c>
      <c r="C2411" t="s">
        <v>952</v>
      </c>
      <c r="D2411" s="108">
        <v>0</v>
      </c>
      <c r="E2411" s="81" t="str">
        <f>VLOOKUP(B2411,Table1[[Codigo_servico]:[Subtotal_servico]],9,FALSE)</f>
        <v>UN</v>
      </c>
      <c r="F2411" s="109">
        <f>VLOOKUP(B2411,Table1[[Codigo_servico]:[Subtotal_servico]],11,FALSE)</f>
        <v>296.42865351896654</v>
      </c>
      <c r="G2411" s="106">
        <f t="shared" si="37"/>
        <v>0</v>
      </c>
    </row>
    <row r="2412" spans="2:7" hidden="1" x14ac:dyDescent="0.25">
      <c r="B2412" s="112">
        <v>180218</v>
      </c>
      <c r="C2412" t="s">
        <v>4639</v>
      </c>
      <c r="D2412" s="108">
        <v>0</v>
      </c>
      <c r="E2412" s="81" t="str">
        <f>VLOOKUP(B2412,Table1[[Codigo_servico]:[Subtotal_servico]],9,FALSE)</f>
        <v>UN</v>
      </c>
      <c r="F2412" s="109">
        <f>VLOOKUP(B2412,Table1[[Codigo_servico]:[Subtotal_servico]],11,FALSE)</f>
        <v>165.67865351896654</v>
      </c>
      <c r="G2412" s="106">
        <f t="shared" si="37"/>
        <v>0</v>
      </c>
    </row>
    <row r="2413" spans="2:7" hidden="1" x14ac:dyDescent="0.25">
      <c r="B2413" s="112">
        <v>180219</v>
      </c>
      <c r="C2413" t="s">
        <v>4640</v>
      </c>
      <c r="D2413" s="108">
        <v>0</v>
      </c>
      <c r="E2413" s="81" t="str">
        <f>VLOOKUP(B2413,Table1[[Codigo_servico]:[Subtotal_servico]],9,FALSE)</f>
        <v>UN</v>
      </c>
      <c r="F2413" s="109">
        <f>VLOOKUP(B2413,Table1[[Codigo_servico]:[Subtotal_servico]],11,FALSE)</f>
        <v>109.12865351896654</v>
      </c>
      <c r="G2413" s="106">
        <f t="shared" si="37"/>
        <v>0</v>
      </c>
    </row>
    <row r="2414" spans="2:7" hidden="1" x14ac:dyDescent="0.25">
      <c r="B2414" s="112">
        <v>180220</v>
      </c>
      <c r="C2414" t="s">
        <v>4641</v>
      </c>
      <c r="D2414" s="108">
        <v>0</v>
      </c>
      <c r="E2414" s="81" t="str">
        <f>VLOOKUP(B2414,Table1[[Codigo_servico]:[Subtotal_servico]],9,FALSE)</f>
        <v>UN</v>
      </c>
      <c r="F2414" s="109">
        <f>VLOOKUP(B2414,Table1[[Codigo_servico]:[Subtotal_servico]],11,FALSE)</f>
        <v>149.65085351896653</v>
      </c>
      <c r="G2414" s="106">
        <f t="shared" si="37"/>
        <v>0</v>
      </c>
    </row>
    <row r="2415" spans="2:7" hidden="1" x14ac:dyDescent="0.25">
      <c r="B2415" s="112">
        <v>180221</v>
      </c>
      <c r="C2415" t="s">
        <v>4642</v>
      </c>
      <c r="D2415" s="108">
        <v>0</v>
      </c>
      <c r="E2415" s="81" t="str">
        <f>VLOOKUP(B2415,Table1[[Codigo_servico]:[Subtotal_servico]],9,FALSE)</f>
        <v>UN</v>
      </c>
      <c r="F2415" s="109">
        <f>VLOOKUP(B2415,Table1[[Codigo_servico]:[Subtotal_servico]],11,FALSE)</f>
        <v>156.78975351896653</v>
      </c>
      <c r="G2415" s="106">
        <f t="shared" si="37"/>
        <v>0</v>
      </c>
    </row>
    <row r="2416" spans="2:7" hidden="1" x14ac:dyDescent="0.25">
      <c r="B2416" s="112">
        <v>180222</v>
      </c>
      <c r="C2416" t="s">
        <v>4643</v>
      </c>
      <c r="D2416" s="108">
        <v>0</v>
      </c>
      <c r="E2416" s="81" t="str">
        <f>VLOOKUP(B2416,Table1[[Codigo_servico]:[Subtotal_servico]],9,FALSE)</f>
        <v>UN</v>
      </c>
      <c r="F2416" s="109">
        <f>VLOOKUP(B2416,Table1[[Codigo_servico]:[Subtotal_servico]],11,FALSE)</f>
        <v>141.11195351896654</v>
      </c>
      <c r="G2416" s="106">
        <f t="shared" si="37"/>
        <v>0</v>
      </c>
    </row>
    <row r="2417" spans="2:7" hidden="1" x14ac:dyDescent="0.25">
      <c r="B2417" s="112">
        <v>180223</v>
      </c>
      <c r="C2417" t="s">
        <v>4644</v>
      </c>
      <c r="D2417" s="108">
        <v>0</v>
      </c>
      <c r="E2417" s="81" t="str">
        <f>VLOOKUP(B2417,Table1[[Codigo_servico]:[Subtotal_servico]],9,FALSE)</f>
        <v>UN</v>
      </c>
      <c r="F2417" s="109">
        <f>VLOOKUP(B2417,Table1[[Codigo_servico]:[Subtotal_servico]],11,FALSE)</f>
        <v>130.47035351896656</v>
      </c>
      <c r="G2417" s="106">
        <f t="shared" si="37"/>
        <v>0</v>
      </c>
    </row>
    <row r="2418" spans="2:7" hidden="1" x14ac:dyDescent="0.25">
      <c r="B2418" s="112">
        <v>180224</v>
      </c>
      <c r="C2418" t="s">
        <v>4645</v>
      </c>
      <c r="D2418" s="108">
        <v>0</v>
      </c>
      <c r="E2418" s="81" t="str">
        <f>VLOOKUP(B2418,Table1[[Codigo_servico]:[Subtotal_servico]],9,FALSE)</f>
        <v>UN</v>
      </c>
      <c r="F2418" s="109">
        <f>VLOOKUP(B2418,Table1[[Codigo_servico]:[Subtotal_servico]],11,FALSE)</f>
        <v>163.67865351896654</v>
      </c>
      <c r="G2418" s="106">
        <f t="shared" si="37"/>
        <v>0</v>
      </c>
    </row>
    <row r="2419" spans="2:7" hidden="1" x14ac:dyDescent="0.25">
      <c r="B2419" s="112">
        <v>180225</v>
      </c>
      <c r="C2419" t="s">
        <v>4646</v>
      </c>
      <c r="D2419" s="108">
        <v>0</v>
      </c>
      <c r="E2419" s="81" t="str">
        <f>VLOOKUP(B2419,Table1[[Codigo_servico]:[Subtotal_servico]],9,FALSE)</f>
        <v>UN</v>
      </c>
      <c r="F2419" s="109">
        <f>VLOOKUP(B2419,Table1[[Codigo_servico]:[Subtotal_servico]],11,FALSE)</f>
        <v>100.26411108290397</v>
      </c>
      <c r="G2419" s="106">
        <f t="shared" si="37"/>
        <v>0</v>
      </c>
    </row>
    <row r="2420" spans="2:7" hidden="1" x14ac:dyDescent="0.25">
      <c r="B2420" s="112">
        <v>180226</v>
      </c>
      <c r="C2420" t="s">
        <v>4647</v>
      </c>
      <c r="D2420" s="108">
        <v>0</v>
      </c>
      <c r="E2420" s="81" t="str">
        <f>VLOOKUP(B2420,Table1[[Codigo_servico]:[Subtotal_servico]],9,FALSE)</f>
        <v>UN</v>
      </c>
      <c r="F2420" s="109">
        <f>VLOOKUP(B2420,Table1[[Codigo_servico]:[Subtotal_servico]],11,FALSE)</f>
        <v>157.92459232538113</v>
      </c>
      <c r="G2420" s="106">
        <f t="shared" si="37"/>
        <v>0</v>
      </c>
    </row>
    <row r="2421" spans="2:7" hidden="1" x14ac:dyDescent="0.25">
      <c r="B2421" s="112">
        <v>180227</v>
      </c>
      <c r="C2421" t="s">
        <v>4648</v>
      </c>
      <c r="D2421" s="108">
        <v>0</v>
      </c>
      <c r="E2421" s="81" t="str">
        <f>VLOOKUP(B2421,Table1[[Codigo_servico]:[Subtotal_servico]],9,FALSE)</f>
        <v>UN</v>
      </c>
      <c r="F2421" s="109">
        <f>VLOOKUP(B2421,Table1[[Codigo_servico]:[Subtotal_servico]],11,FALSE)</f>
        <v>158.66539232538113</v>
      </c>
      <c r="G2421" s="106">
        <f t="shared" si="37"/>
        <v>0</v>
      </c>
    </row>
    <row r="2422" spans="2:7" hidden="1" x14ac:dyDescent="0.25">
      <c r="B2422" s="112">
        <v>180228</v>
      </c>
      <c r="C2422" t="s">
        <v>4649</v>
      </c>
      <c r="D2422" s="108">
        <v>0</v>
      </c>
      <c r="E2422" s="81" t="str">
        <f>VLOOKUP(B2422,Table1[[Codigo_servico]:[Subtotal_servico]],9,FALSE)</f>
        <v>UN</v>
      </c>
      <c r="F2422" s="109">
        <f>VLOOKUP(B2422,Table1[[Codigo_servico]:[Subtotal_servico]],11,FALSE)</f>
        <v>130.40085351896656</v>
      </c>
      <c r="G2422" s="106">
        <f t="shared" si="37"/>
        <v>0</v>
      </c>
    </row>
    <row r="2423" spans="2:7" hidden="1" x14ac:dyDescent="0.25">
      <c r="B2423" s="112">
        <v>180229</v>
      </c>
      <c r="C2423" t="s">
        <v>961</v>
      </c>
      <c r="D2423" s="108">
        <v>0</v>
      </c>
      <c r="E2423" s="81" t="str">
        <f>VLOOKUP(B2423,Table1[[Codigo_servico]:[Subtotal_servico]],9,FALSE)</f>
        <v>UN</v>
      </c>
      <c r="F2423" s="109">
        <f>VLOOKUP(B2423,Table1[[Codigo_servico]:[Subtotal_servico]],11,FALSE)</f>
        <v>124.67865351896654</v>
      </c>
      <c r="G2423" s="106">
        <f t="shared" si="37"/>
        <v>0</v>
      </c>
    </row>
    <row r="2424" spans="2:7" hidden="1" x14ac:dyDescent="0.25">
      <c r="B2424" s="112">
        <v>180230</v>
      </c>
      <c r="C2424" t="s">
        <v>4650</v>
      </c>
      <c r="D2424" s="108">
        <v>0</v>
      </c>
      <c r="E2424" s="81" t="str">
        <f>VLOOKUP(B2424,Table1[[Codigo_servico]:[Subtotal_servico]],9,FALSE)</f>
        <v>UN</v>
      </c>
      <c r="F2424" s="109">
        <f>VLOOKUP(B2424,Table1[[Codigo_servico]:[Subtotal_servico]],11,FALSE)</f>
        <v>124.67865351896654</v>
      </c>
      <c r="G2424" s="106">
        <f t="shared" si="37"/>
        <v>0</v>
      </c>
    </row>
    <row r="2425" spans="2:7" hidden="1" x14ac:dyDescent="0.25">
      <c r="B2425" s="112">
        <v>180231</v>
      </c>
      <c r="C2425" t="s">
        <v>4651</v>
      </c>
      <c r="D2425" s="108">
        <v>0</v>
      </c>
      <c r="E2425" s="81" t="str">
        <f>VLOOKUP(B2425,Table1[[Codigo_servico]:[Subtotal_servico]],9,FALSE)</f>
        <v>UN</v>
      </c>
      <c r="F2425" s="109">
        <f>VLOOKUP(B2425,Table1[[Codigo_servico]:[Subtotal_servico]],11,FALSE)</f>
        <v>139.73425351896654</v>
      </c>
      <c r="G2425" s="106">
        <f t="shared" si="37"/>
        <v>0</v>
      </c>
    </row>
    <row r="2426" spans="2:7" hidden="1" x14ac:dyDescent="0.25">
      <c r="B2426" s="112">
        <v>180232</v>
      </c>
      <c r="C2426" t="s">
        <v>4652</v>
      </c>
      <c r="D2426" s="108">
        <v>0</v>
      </c>
      <c r="E2426" s="81" t="str">
        <f>VLOOKUP(B2426,Table1[[Codigo_servico]:[Subtotal_servico]],9,FALSE)</f>
        <v>UN</v>
      </c>
      <c r="F2426" s="109">
        <f>VLOOKUP(B2426,Table1[[Codigo_servico]:[Subtotal_servico]],11,FALSE)</f>
        <v>112.92865351896656</v>
      </c>
      <c r="G2426" s="106">
        <f t="shared" si="37"/>
        <v>0</v>
      </c>
    </row>
    <row r="2427" spans="2:7" hidden="1" x14ac:dyDescent="0.25">
      <c r="B2427" s="112">
        <v>180233</v>
      </c>
      <c r="C2427" t="s">
        <v>4653</v>
      </c>
      <c r="D2427" s="108">
        <v>0</v>
      </c>
      <c r="E2427" s="81" t="str">
        <f>VLOOKUP(B2427,Table1[[Codigo_servico]:[Subtotal_servico]],9,FALSE)</f>
        <v>UN</v>
      </c>
      <c r="F2427" s="109">
        <f>VLOOKUP(B2427,Table1[[Codigo_servico]:[Subtotal_servico]],11,FALSE)</f>
        <v>124.67865351896656</v>
      </c>
      <c r="G2427" s="106">
        <f t="shared" si="37"/>
        <v>0</v>
      </c>
    </row>
    <row r="2428" spans="2:7" hidden="1" x14ac:dyDescent="0.25">
      <c r="B2428" s="112">
        <v>180234</v>
      </c>
      <c r="C2428" t="s">
        <v>4654</v>
      </c>
      <c r="D2428" s="108">
        <v>0</v>
      </c>
      <c r="E2428" s="81" t="str">
        <f>VLOOKUP(B2428,Table1[[Codigo_servico]:[Subtotal_servico]],9,FALSE)</f>
        <v>UN</v>
      </c>
      <c r="F2428" s="109">
        <f>VLOOKUP(B2428,Table1[[Codigo_servico]:[Subtotal_servico]],11,FALSE)</f>
        <v>93.678653518966541</v>
      </c>
      <c r="G2428" s="106">
        <f t="shared" si="37"/>
        <v>0</v>
      </c>
    </row>
    <row r="2429" spans="2:7" hidden="1" x14ac:dyDescent="0.25">
      <c r="B2429" s="112">
        <v>180235</v>
      </c>
      <c r="C2429" t="s">
        <v>4655</v>
      </c>
      <c r="D2429" s="108">
        <v>0</v>
      </c>
      <c r="E2429" s="81" t="str">
        <f>VLOOKUP(B2429,Table1[[Codigo_servico]:[Subtotal_servico]],9,FALSE)</f>
        <v>UN</v>
      </c>
      <c r="F2429" s="109">
        <f>VLOOKUP(B2429,Table1[[Codigo_servico]:[Subtotal_servico]],11,FALSE)</f>
        <v>146.71759232538113</v>
      </c>
      <c r="G2429" s="106">
        <f t="shared" si="37"/>
        <v>0</v>
      </c>
    </row>
    <row r="2430" spans="2:7" hidden="1" x14ac:dyDescent="0.25">
      <c r="B2430" s="112">
        <v>180236</v>
      </c>
      <c r="C2430" t="s">
        <v>4656</v>
      </c>
      <c r="D2430" s="108">
        <v>0</v>
      </c>
      <c r="E2430" s="81" t="str">
        <f>VLOOKUP(B2430,Table1[[Codigo_servico]:[Subtotal_servico]],9,FALSE)</f>
        <v>UN</v>
      </c>
      <c r="F2430" s="109">
        <f>VLOOKUP(B2430,Table1[[Codigo_servico]:[Subtotal_servico]],11,FALSE)</f>
        <v>124.67865351896656</v>
      </c>
      <c r="G2430" s="106">
        <f t="shared" si="37"/>
        <v>0</v>
      </c>
    </row>
    <row r="2431" spans="2:7" hidden="1" x14ac:dyDescent="0.25">
      <c r="B2431" s="112">
        <v>180237</v>
      </c>
      <c r="C2431" t="s">
        <v>4657</v>
      </c>
      <c r="D2431" s="108">
        <v>0</v>
      </c>
      <c r="E2431" s="81" t="str">
        <f>VLOOKUP(B2431,Table1[[Codigo_servico]:[Subtotal_servico]],9,FALSE)</f>
        <v>UN</v>
      </c>
      <c r="F2431" s="109">
        <f>VLOOKUP(B2431,Table1[[Codigo_servico]:[Subtotal_servico]],11,FALSE)</f>
        <v>149.42979232538113</v>
      </c>
      <c r="G2431" s="106">
        <f t="shared" si="37"/>
        <v>0</v>
      </c>
    </row>
    <row r="2432" spans="2:7" hidden="1" x14ac:dyDescent="0.25">
      <c r="B2432" s="112">
        <v>180238</v>
      </c>
      <c r="C2432" t="s">
        <v>4658</v>
      </c>
      <c r="D2432" s="108">
        <v>0</v>
      </c>
      <c r="E2432" s="81" t="str">
        <f>VLOOKUP(B2432,Table1[[Codigo_servico]:[Subtotal_servico]],9,FALSE)</f>
        <v>UN</v>
      </c>
      <c r="F2432" s="109">
        <f>VLOOKUP(B2432,Table1[[Codigo_servico]:[Subtotal_servico]],11,FALSE)</f>
        <v>136.73425351896654</v>
      </c>
      <c r="G2432" s="106">
        <f t="shared" si="37"/>
        <v>0</v>
      </c>
    </row>
    <row r="2433" spans="2:7" hidden="1" x14ac:dyDescent="0.25">
      <c r="B2433" s="112">
        <v>180239</v>
      </c>
      <c r="C2433" t="s">
        <v>4659</v>
      </c>
      <c r="D2433" s="108">
        <v>0</v>
      </c>
      <c r="E2433" s="81" t="str">
        <f>VLOOKUP(B2433,Table1[[Codigo_servico]:[Subtotal_servico]],9,FALSE)</f>
        <v>UN</v>
      </c>
      <c r="F2433" s="109">
        <f>VLOOKUP(B2433,Table1[[Codigo_servico]:[Subtotal_servico]],11,FALSE)</f>
        <v>136.73425351896654</v>
      </c>
      <c r="G2433" s="106">
        <f t="shared" si="37"/>
        <v>0</v>
      </c>
    </row>
    <row r="2434" spans="2:7" hidden="1" x14ac:dyDescent="0.25">
      <c r="B2434" s="112">
        <v>180240</v>
      </c>
      <c r="C2434" t="s">
        <v>4660</v>
      </c>
      <c r="D2434" s="108">
        <v>0</v>
      </c>
      <c r="E2434" s="81" t="str">
        <f>VLOOKUP(B2434,Table1[[Codigo_servico]:[Subtotal_servico]],9,FALSE)</f>
        <v>UN</v>
      </c>
      <c r="F2434" s="109">
        <f>VLOOKUP(B2434,Table1[[Codigo_servico]:[Subtotal_servico]],11,FALSE)</f>
        <v>147.22709232538114</v>
      </c>
      <c r="G2434" s="106">
        <f t="shared" si="37"/>
        <v>0</v>
      </c>
    </row>
    <row r="2435" spans="2:7" hidden="1" x14ac:dyDescent="0.25">
      <c r="B2435" s="112">
        <v>180241</v>
      </c>
      <c r="C2435" t="s">
        <v>4661</v>
      </c>
      <c r="D2435" s="108">
        <v>0</v>
      </c>
      <c r="E2435" s="81" t="str">
        <f>VLOOKUP(B2435,Table1[[Codigo_servico]:[Subtotal_servico]],9,FALSE)</f>
        <v>UN</v>
      </c>
      <c r="F2435" s="109">
        <f>VLOOKUP(B2435,Table1[[Codigo_servico]:[Subtotal_servico]],11,FALSE)</f>
        <v>124.67865351896653</v>
      </c>
      <c r="G2435" s="106">
        <f t="shared" si="37"/>
        <v>0</v>
      </c>
    </row>
    <row r="2436" spans="2:7" hidden="1" x14ac:dyDescent="0.25">
      <c r="B2436" s="112">
        <v>180242</v>
      </c>
      <c r="C2436" t="s">
        <v>4662</v>
      </c>
      <c r="D2436" s="108">
        <v>0</v>
      </c>
      <c r="E2436" s="81" t="str">
        <f>VLOOKUP(B2436,Table1[[Codigo_servico]:[Subtotal_servico]],9,FALSE)</f>
        <v>UN</v>
      </c>
      <c r="F2436" s="109">
        <f>VLOOKUP(B2436,Table1[[Codigo_servico]:[Subtotal_servico]],11,FALSE)</f>
        <v>134.17865351896654</v>
      </c>
      <c r="G2436" s="106">
        <f t="shared" si="37"/>
        <v>0</v>
      </c>
    </row>
    <row r="2437" spans="2:7" hidden="1" x14ac:dyDescent="0.25">
      <c r="B2437" s="112">
        <v>180250</v>
      </c>
      <c r="C2437" t="s">
        <v>4663</v>
      </c>
      <c r="D2437" s="108">
        <v>0</v>
      </c>
      <c r="E2437" s="81" t="str">
        <f>VLOOKUP(B2437,Table1[[Codigo_servico]:[Subtotal_servico]],9,FALSE)</f>
        <v>UN</v>
      </c>
      <c r="F2437" s="109">
        <f>VLOOKUP(B2437,Table1[[Codigo_servico]:[Subtotal_servico]],11,FALSE)</f>
        <v>149.01769232538112</v>
      </c>
      <c r="G2437" s="106">
        <f t="shared" si="37"/>
        <v>0</v>
      </c>
    </row>
    <row r="2438" spans="2:7" hidden="1" x14ac:dyDescent="0.25">
      <c r="B2438" s="112">
        <v>180252</v>
      </c>
      <c r="C2438" t="s">
        <v>4664</v>
      </c>
      <c r="D2438" s="108">
        <v>0</v>
      </c>
      <c r="E2438" s="81" t="str">
        <f>VLOOKUP(B2438,Table1[[Codigo_servico]:[Subtotal_servico]],9,FALSE)</f>
        <v>UN</v>
      </c>
      <c r="F2438" s="109">
        <f>VLOOKUP(B2438,Table1[[Codigo_servico]:[Subtotal_servico]],11,FALSE)</f>
        <v>79.606379882903965</v>
      </c>
      <c r="G2438" s="106">
        <f t="shared" si="37"/>
        <v>0</v>
      </c>
    </row>
    <row r="2439" spans="2:7" hidden="1" x14ac:dyDescent="0.25">
      <c r="B2439" s="112">
        <v>180255</v>
      </c>
      <c r="C2439" t="s">
        <v>4665</v>
      </c>
      <c r="D2439" s="108">
        <v>0</v>
      </c>
      <c r="E2439" s="81" t="str">
        <f>VLOOKUP(B2439,Table1[[Codigo_servico]:[Subtotal_servico]],9,FALSE)</f>
        <v>UN</v>
      </c>
      <c r="F2439" s="109">
        <f>VLOOKUP(B2439,Table1[[Codigo_servico]:[Subtotal_servico]],11,FALSE)</f>
        <v>148.11159232538114</v>
      </c>
      <c r="G2439" s="106">
        <f t="shared" si="37"/>
        <v>0</v>
      </c>
    </row>
    <row r="2440" spans="2:7" hidden="1" x14ac:dyDescent="0.25">
      <c r="B2440" s="112">
        <v>180261</v>
      </c>
      <c r="C2440" t="s">
        <v>4666</v>
      </c>
      <c r="D2440" s="108">
        <v>0</v>
      </c>
      <c r="E2440" s="81" t="str">
        <f>VLOOKUP(B2440,Table1[[Codigo_servico]:[Subtotal_servico]],9,FALSE)</f>
        <v>UN</v>
      </c>
      <c r="F2440" s="109">
        <f>VLOOKUP(B2440,Table1[[Codigo_servico]:[Subtotal_servico]],11,FALSE)</f>
        <v>33.891789218966551</v>
      </c>
      <c r="G2440" s="106">
        <f t="shared" si="37"/>
        <v>0</v>
      </c>
    </row>
    <row r="2441" spans="2:7" hidden="1" x14ac:dyDescent="0.25">
      <c r="B2441" s="112">
        <v>180263</v>
      </c>
      <c r="C2441" t="s">
        <v>4667</v>
      </c>
      <c r="D2441" s="108">
        <v>0</v>
      </c>
      <c r="E2441" s="81" t="str">
        <f>VLOOKUP(B2441,Table1[[Codigo_servico]:[Subtotal_servico]],9,FALSE)</f>
        <v>UN</v>
      </c>
      <c r="F2441" s="109">
        <f>VLOOKUP(B2441,Table1[[Codigo_servico]:[Subtotal_servico]],11,FALSE)</f>
        <v>74.187589218966551</v>
      </c>
      <c r="G2441" s="106">
        <f t="shared" si="37"/>
        <v>0</v>
      </c>
    </row>
    <row r="2442" spans="2:7" hidden="1" x14ac:dyDescent="0.25">
      <c r="B2442" s="112">
        <v>180265</v>
      </c>
      <c r="C2442" t="s">
        <v>4668</v>
      </c>
      <c r="D2442" s="108">
        <v>0</v>
      </c>
      <c r="E2442" s="81" t="str">
        <f>VLOOKUP(B2442,Table1[[Codigo_servico]:[Subtotal_servico]],9,FALSE)</f>
        <v>UN</v>
      </c>
      <c r="F2442" s="109">
        <f>VLOOKUP(B2442,Table1[[Codigo_servico]:[Subtotal_servico]],11,FALSE)</f>
        <v>133.51008921896656</v>
      </c>
      <c r="G2442" s="106">
        <f t="shared" si="37"/>
        <v>0</v>
      </c>
    </row>
    <row r="2443" spans="2:7" hidden="1" x14ac:dyDescent="0.25">
      <c r="B2443" s="112">
        <v>180267</v>
      </c>
      <c r="C2443" t="s">
        <v>4669</v>
      </c>
      <c r="D2443" s="108">
        <v>0</v>
      </c>
      <c r="E2443" s="81" t="str">
        <f>VLOOKUP(B2443,Table1[[Codigo_servico]:[Subtotal_servico]],9,FALSE)</f>
        <v>UN</v>
      </c>
      <c r="F2443" s="109">
        <f>VLOOKUP(B2443,Table1[[Codigo_servico]:[Subtotal_servico]],11,FALSE)</f>
        <v>63.700089218966561</v>
      </c>
      <c r="G2443" s="106">
        <f t="shared" si="37"/>
        <v>0</v>
      </c>
    </row>
    <row r="2444" spans="2:7" hidden="1" x14ac:dyDescent="0.25">
      <c r="B2444" s="112">
        <v>180270</v>
      </c>
      <c r="C2444" t="s">
        <v>4670</v>
      </c>
      <c r="D2444" s="108">
        <v>0</v>
      </c>
      <c r="E2444" s="81" t="str">
        <f>VLOOKUP(B2444,Table1[[Codigo_servico]:[Subtotal_servico]],9,FALSE)</f>
        <v>UN</v>
      </c>
      <c r="F2444" s="109">
        <f>VLOOKUP(B2444,Table1[[Codigo_servico]:[Subtotal_servico]],11,FALSE)</f>
        <v>59.687589218966558</v>
      </c>
      <c r="G2444" s="106">
        <f t="shared" si="37"/>
        <v>0</v>
      </c>
    </row>
    <row r="2445" spans="2:7" hidden="1" x14ac:dyDescent="0.25">
      <c r="B2445" s="112">
        <v>180273</v>
      </c>
      <c r="C2445" t="s">
        <v>4671</v>
      </c>
      <c r="D2445" s="108">
        <v>0</v>
      </c>
      <c r="E2445" s="81" t="str">
        <f>VLOOKUP(B2445,Table1[[Codigo_servico]:[Subtotal_servico]],9,FALSE)</f>
        <v>UN</v>
      </c>
      <c r="F2445" s="109">
        <f>VLOOKUP(B2445,Table1[[Codigo_servico]:[Subtotal_servico]],11,FALSE)</f>
        <v>58.150089218966549</v>
      </c>
      <c r="G2445" s="106">
        <f t="shared" si="37"/>
        <v>0</v>
      </c>
    </row>
    <row r="2446" spans="2:7" hidden="1" x14ac:dyDescent="0.25">
      <c r="B2446" s="112">
        <v>180275</v>
      </c>
      <c r="C2446" t="s">
        <v>4672</v>
      </c>
      <c r="D2446" s="108">
        <v>0</v>
      </c>
      <c r="E2446" s="81" t="str">
        <f>VLOOKUP(B2446,Table1[[Codigo_servico]:[Subtotal_servico]],9,FALSE)</f>
        <v>UN</v>
      </c>
      <c r="F2446" s="109">
        <f>VLOOKUP(B2446,Table1[[Codigo_servico]:[Subtotal_servico]],11,FALSE)</f>
        <v>46.400089218966542</v>
      </c>
      <c r="G2446" s="106">
        <f t="shared" si="37"/>
        <v>0</v>
      </c>
    </row>
    <row r="2447" spans="2:7" hidden="1" x14ac:dyDescent="0.25">
      <c r="B2447" s="112">
        <v>180277</v>
      </c>
      <c r="C2447" t="s">
        <v>4673</v>
      </c>
      <c r="D2447" s="108">
        <v>0</v>
      </c>
      <c r="E2447" s="81" t="str">
        <f>VLOOKUP(B2447,Table1[[Codigo_servico]:[Subtotal_servico]],9,FALSE)</f>
        <v>UN</v>
      </c>
      <c r="F2447" s="109">
        <f>VLOOKUP(B2447,Table1[[Codigo_servico]:[Subtotal_servico]],11,FALSE)</f>
        <v>54.468889218966552</v>
      </c>
      <c r="G2447" s="106">
        <f t="shared" si="37"/>
        <v>0</v>
      </c>
    </row>
    <row r="2448" spans="2:7" hidden="1" x14ac:dyDescent="0.25">
      <c r="B2448" s="112">
        <v>180280</v>
      </c>
      <c r="C2448" t="s">
        <v>4674</v>
      </c>
      <c r="D2448" s="108">
        <v>0</v>
      </c>
      <c r="E2448" s="81" t="str">
        <f>VLOOKUP(B2448,Table1[[Codigo_servico]:[Subtotal_servico]],9,FALSE)</f>
        <v>UN</v>
      </c>
      <c r="F2448" s="109">
        <f>VLOOKUP(B2448,Table1[[Codigo_servico]:[Subtotal_servico]],11,FALSE)</f>
        <v>58.070089218966558</v>
      </c>
      <c r="G2448" s="106">
        <f t="shared" si="37"/>
        <v>0</v>
      </c>
    </row>
    <row r="2449" spans="2:7" hidden="1" x14ac:dyDescent="0.25">
      <c r="B2449" s="112">
        <v>180290</v>
      </c>
      <c r="C2449" t="s">
        <v>4675</v>
      </c>
      <c r="D2449" s="108">
        <v>0</v>
      </c>
      <c r="E2449" s="81" t="str">
        <f>VLOOKUP(B2449,Table1[[Codigo_servico]:[Subtotal_servico]],9,FALSE)</f>
        <v>UN</v>
      </c>
      <c r="F2449" s="109">
        <f>VLOOKUP(B2449,Table1[[Codigo_servico]:[Subtotal_servico]],11,FALSE)</f>
        <v>149.63219232538114</v>
      </c>
      <c r="G2449" s="106">
        <f t="shared" si="37"/>
        <v>0</v>
      </c>
    </row>
    <row r="2450" spans="2:7" hidden="1" x14ac:dyDescent="0.25">
      <c r="B2450" s="112">
        <v>180291</v>
      </c>
      <c r="C2450" t="s">
        <v>4676</v>
      </c>
      <c r="D2450" s="108">
        <v>0</v>
      </c>
      <c r="E2450" s="81" t="str">
        <f>VLOOKUP(B2450,Table1[[Codigo_servico]:[Subtotal_servico]],9,FALSE)</f>
        <v>UN</v>
      </c>
      <c r="F2450" s="109">
        <f>VLOOKUP(B2450,Table1[[Codigo_servico]:[Subtotal_servico]],11,FALSE)</f>
        <v>147.68439232538111</v>
      </c>
      <c r="G2450" s="106">
        <f t="shared" si="37"/>
        <v>0</v>
      </c>
    </row>
    <row r="2451" spans="2:7" hidden="1" x14ac:dyDescent="0.25">
      <c r="B2451" s="112">
        <v>180292</v>
      </c>
      <c r="C2451" t="s">
        <v>4677</v>
      </c>
      <c r="D2451" s="108">
        <v>0</v>
      </c>
      <c r="E2451" s="81" t="str">
        <f>VLOOKUP(B2451,Table1[[Codigo_servico]:[Subtotal_servico]],9,FALSE)</f>
        <v>UN</v>
      </c>
      <c r="F2451" s="109">
        <f>VLOOKUP(B2451,Table1[[Codigo_servico]:[Subtotal_servico]],11,FALSE)</f>
        <v>149.95749232538114</v>
      </c>
      <c r="G2451" s="106">
        <f t="shared" ref="G2451:G2514" si="38">D2451*F2451</f>
        <v>0</v>
      </c>
    </row>
    <row r="2452" spans="2:7" x14ac:dyDescent="0.25">
      <c r="B2452" s="112">
        <v>180301</v>
      </c>
      <c r="C2452" t="s">
        <v>4678</v>
      </c>
      <c r="D2452" s="108">
        <v>400</v>
      </c>
      <c r="E2452" s="81" t="str">
        <f>VLOOKUP(B2452,Table1[[Codigo_servico]:[Subtotal_servico]],9,FALSE)</f>
        <v>M2</v>
      </c>
      <c r="F2452" s="109">
        <f>VLOOKUP(B2452,Table1[[Codigo_servico]:[Subtotal_servico]],11,FALSE)</f>
        <v>10.204405720791843</v>
      </c>
      <c r="G2452" s="106">
        <f t="shared" si="38"/>
        <v>4081.7622883167373</v>
      </c>
    </row>
    <row r="2453" spans="2:7" hidden="1" x14ac:dyDescent="0.25">
      <c r="B2453" s="112">
        <v>180303</v>
      </c>
      <c r="C2453" t="s">
        <v>4679</v>
      </c>
      <c r="D2453" s="108">
        <v>0</v>
      </c>
      <c r="E2453" s="81" t="str">
        <f>VLOOKUP(B2453,Table1[[Codigo_servico]:[Subtotal_servico]],9,FALSE)</f>
        <v>M2</v>
      </c>
      <c r="F2453" s="109">
        <f>VLOOKUP(B2453,Table1[[Codigo_servico]:[Subtotal_servico]],11,FALSE)</f>
        <v>12.332505720791843</v>
      </c>
      <c r="G2453" s="106">
        <f t="shared" si="38"/>
        <v>0</v>
      </c>
    </row>
    <row r="2454" spans="2:7" hidden="1" x14ac:dyDescent="0.25">
      <c r="B2454" s="112">
        <v>180305</v>
      </c>
      <c r="C2454" t="s">
        <v>859</v>
      </c>
      <c r="D2454" s="108">
        <v>0</v>
      </c>
      <c r="E2454" s="81" t="str">
        <f>VLOOKUP(B2454,Table1[[Codigo_servico]:[Subtotal_servico]],9,FALSE)</f>
        <v>M2</v>
      </c>
      <c r="F2454" s="109">
        <f>VLOOKUP(B2454,Table1[[Codigo_servico]:[Subtotal_servico]],11,FALSE)</f>
        <v>26.540808576046079</v>
      </c>
      <c r="G2454" s="106">
        <f t="shared" si="38"/>
        <v>0</v>
      </c>
    </row>
    <row r="2455" spans="2:7" hidden="1" x14ac:dyDescent="0.25">
      <c r="B2455" s="112">
        <v>180307</v>
      </c>
      <c r="C2455" t="s">
        <v>4680</v>
      </c>
      <c r="D2455" s="108">
        <v>0</v>
      </c>
      <c r="E2455" s="81" t="str">
        <f>VLOOKUP(B2455,Table1[[Codigo_servico]:[Subtotal_servico]],9,FALSE)</f>
        <v>M2</v>
      </c>
      <c r="F2455" s="109">
        <f>VLOOKUP(B2455,Table1[[Codigo_servico]:[Subtotal_servico]],11,FALSE)</f>
        <v>29.759505720791843</v>
      </c>
      <c r="G2455" s="106">
        <f t="shared" si="38"/>
        <v>0</v>
      </c>
    </row>
    <row r="2456" spans="2:7" hidden="1" x14ac:dyDescent="0.25">
      <c r="B2456" s="112">
        <v>180313</v>
      </c>
      <c r="C2456" t="s">
        <v>4681</v>
      </c>
      <c r="D2456" s="108">
        <v>0</v>
      </c>
      <c r="E2456" s="81" t="str">
        <f>VLOOKUP(B2456,Table1[[Codigo_servico]:[Subtotal_servico]],9,FALSE)</f>
        <v>DÚZIA</v>
      </c>
      <c r="F2456" s="109">
        <f>VLOOKUP(B2456,Table1[[Codigo_servico]:[Subtotal_servico]],11,FALSE)</f>
        <v>33.665580954585849</v>
      </c>
      <c r="G2456" s="106">
        <f t="shared" si="38"/>
        <v>0</v>
      </c>
    </row>
    <row r="2457" spans="2:7" hidden="1" x14ac:dyDescent="0.25">
      <c r="B2457" s="112">
        <v>180315</v>
      </c>
      <c r="C2457" t="s">
        <v>4683</v>
      </c>
      <c r="D2457" s="108">
        <v>0</v>
      </c>
      <c r="E2457" s="81" t="str">
        <f>VLOOKUP(B2457,Table1[[Codigo_servico]:[Subtotal_servico]],9,FALSE)</f>
        <v>DÚZIA</v>
      </c>
      <c r="F2457" s="109">
        <f>VLOOKUP(B2457,Table1[[Codigo_servico]:[Subtotal_servico]],11,FALSE)</f>
        <v>21.665452540426784</v>
      </c>
      <c r="G2457" s="106">
        <f t="shared" si="38"/>
        <v>0</v>
      </c>
    </row>
    <row r="2458" spans="2:7" hidden="1" x14ac:dyDescent="0.25">
      <c r="B2458" s="112">
        <v>180317</v>
      </c>
      <c r="C2458" t="s">
        <v>4684</v>
      </c>
      <c r="D2458" s="108">
        <v>0</v>
      </c>
      <c r="E2458" s="81" t="str">
        <f>VLOOKUP(B2458,Table1[[Codigo_servico]:[Subtotal_servico]],9,FALSE)</f>
        <v>DÚZIA</v>
      </c>
      <c r="F2458" s="109">
        <f>VLOOKUP(B2458,Table1[[Codigo_servico]:[Subtotal_servico]],11,FALSE)</f>
        <v>43.524480954585847</v>
      </c>
      <c r="G2458" s="106">
        <f t="shared" si="38"/>
        <v>0</v>
      </c>
    </row>
    <row r="2459" spans="2:7" hidden="1" x14ac:dyDescent="0.25">
      <c r="B2459" s="112">
        <v>180319</v>
      </c>
      <c r="C2459" t="s">
        <v>4685</v>
      </c>
      <c r="D2459" s="108">
        <v>0</v>
      </c>
      <c r="E2459" s="81" t="str">
        <f>VLOOKUP(B2459,Table1[[Codigo_servico]:[Subtotal_servico]],9,FALSE)</f>
        <v>DÚZIA</v>
      </c>
      <c r="F2459" s="109">
        <f>VLOOKUP(B2459,Table1[[Codigo_servico]:[Subtotal_servico]],11,FALSE)</f>
        <v>22.602352540426786</v>
      </c>
      <c r="G2459" s="106">
        <f t="shared" si="38"/>
        <v>0</v>
      </c>
    </row>
    <row r="2460" spans="2:7" hidden="1" x14ac:dyDescent="0.25">
      <c r="B2460" s="112">
        <v>180321</v>
      </c>
      <c r="C2460" t="s">
        <v>4686</v>
      </c>
      <c r="D2460" s="108">
        <v>0</v>
      </c>
      <c r="E2460" s="81" t="str">
        <f>VLOOKUP(B2460,Table1[[Codigo_servico]:[Subtotal_servico]],9,FALSE)</f>
        <v>DÚZIA</v>
      </c>
      <c r="F2460" s="109">
        <f>VLOOKUP(B2460,Table1[[Codigo_servico]:[Subtotal_servico]],11,FALSE)</f>
        <v>32.339652540426776</v>
      </c>
      <c r="G2460" s="106">
        <f t="shared" si="38"/>
        <v>0</v>
      </c>
    </row>
    <row r="2461" spans="2:7" hidden="1" x14ac:dyDescent="0.25">
      <c r="B2461" s="112">
        <v>180323</v>
      </c>
      <c r="C2461" t="s">
        <v>4687</v>
      </c>
      <c r="D2461" s="108">
        <v>0</v>
      </c>
      <c r="E2461" s="81" t="str">
        <f>VLOOKUP(B2461,Table1[[Codigo_servico]:[Subtotal_servico]],9,FALSE)</f>
        <v>DÚZIA</v>
      </c>
      <c r="F2461" s="109">
        <f>VLOOKUP(B2461,Table1[[Codigo_servico]:[Subtotal_servico]],11,FALSE)</f>
        <v>23.613552540426781</v>
      </c>
      <c r="G2461" s="106">
        <f t="shared" si="38"/>
        <v>0</v>
      </c>
    </row>
    <row r="2462" spans="2:7" hidden="1" x14ac:dyDescent="0.25">
      <c r="B2462" s="112">
        <v>180325</v>
      </c>
      <c r="C2462" t="s">
        <v>888</v>
      </c>
      <c r="D2462" s="108">
        <v>0</v>
      </c>
      <c r="E2462" s="81" t="str">
        <f>VLOOKUP(B2462,Table1[[Codigo_servico]:[Subtotal_servico]],9,FALSE)</f>
        <v>UN</v>
      </c>
      <c r="F2462" s="109">
        <f>VLOOKUP(B2462,Table1[[Codigo_servico]:[Subtotal_servico]],11,FALSE)</f>
        <v>39.569221218966547</v>
      </c>
      <c r="G2462" s="106">
        <f t="shared" si="38"/>
        <v>0</v>
      </c>
    </row>
    <row r="2463" spans="2:7" hidden="1" x14ac:dyDescent="0.25">
      <c r="B2463" s="112">
        <v>180327</v>
      </c>
      <c r="C2463" t="s">
        <v>4688</v>
      </c>
      <c r="D2463" s="108">
        <v>0</v>
      </c>
      <c r="E2463" s="81" t="str">
        <f>VLOOKUP(B2463,Table1[[Codigo_servico]:[Subtotal_servico]],9,FALSE)</f>
        <v>DÚZIA</v>
      </c>
      <c r="F2463" s="109">
        <f>VLOOKUP(B2463,Table1[[Codigo_servico]:[Subtotal_servico]],11,FALSE)</f>
        <v>21.19955254042678</v>
      </c>
      <c r="G2463" s="106">
        <f t="shared" si="38"/>
        <v>0</v>
      </c>
    </row>
    <row r="2464" spans="2:7" hidden="1" x14ac:dyDescent="0.25">
      <c r="B2464" s="112">
        <v>180329</v>
      </c>
      <c r="C2464" t="s">
        <v>4689</v>
      </c>
      <c r="D2464" s="108">
        <v>0</v>
      </c>
      <c r="E2464" s="81" t="str">
        <f>VLOOKUP(B2464,Table1[[Codigo_servico]:[Subtotal_servico]],9,FALSE)</f>
        <v>DÚZIA</v>
      </c>
      <c r="F2464" s="109">
        <f>VLOOKUP(B2464,Table1[[Codigo_servico]:[Subtotal_servico]],11,FALSE)</f>
        <v>23.097952540426782</v>
      </c>
      <c r="G2464" s="106">
        <f t="shared" si="38"/>
        <v>0</v>
      </c>
    </row>
    <row r="2465" spans="2:7" hidden="1" x14ac:dyDescent="0.25">
      <c r="B2465" s="112">
        <v>180341</v>
      </c>
      <c r="C2465" t="s">
        <v>4690</v>
      </c>
      <c r="D2465" s="108">
        <v>0</v>
      </c>
      <c r="E2465" s="81" t="str">
        <f>VLOOKUP(B2465,Table1[[Codigo_servico]:[Subtotal_servico]],9,FALSE)</f>
        <v>UN</v>
      </c>
      <c r="F2465" s="109">
        <f>VLOOKUP(B2465,Table1[[Codigo_servico]:[Subtotal_servico]],11,FALSE)</f>
        <v>26.172008319553946</v>
      </c>
      <c r="G2465" s="106">
        <f t="shared" si="38"/>
        <v>0</v>
      </c>
    </row>
    <row r="2466" spans="2:7" hidden="1" x14ac:dyDescent="0.25">
      <c r="B2466" s="112">
        <v>180343</v>
      </c>
      <c r="C2466" t="s">
        <v>4691</v>
      </c>
      <c r="D2466" s="108">
        <v>0</v>
      </c>
      <c r="E2466" s="81" t="str">
        <f>VLOOKUP(B2466,Table1[[Codigo_servico]:[Subtotal_servico]],9,FALSE)</f>
        <v>UN</v>
      </c>
      <c r="F2466" s="109">
        <f>VLOOKUP(B2466,Table1[[Codigo_servico]:[Subtotal_servico]],11,FALSE)</f>
        <v>31.519421218966549</v>
      </c>
      <c r="G2466" s="106">
        <f t="shared" si="38"/>
        <v>0</v>
      </c>
    </row>
    <row r="2467" spans="2:7" hidden="1" x14ac:dyDescent="0.25">
      <c r="B2467" s="112">
        <v>180345</v>
      </c>
      <c r="C2467" t="s">
        <v>4692</v>
      </c>
      <c r="D2467" s="108">
        <v>0</v>
      </c>
      <c r="E2467" s="81" t="str">
        <f>VLOOKUP(B2467,Table1[[Codigo_servico]:[Subtotal_servico]],9,FALSE)</f>
        <v>UN</v>
      </c>
      <c r="F2467" s="109">
        <f>VLOOKUP(B2467,Table1[[Codigo_servico]:[Subtotal_servico]],11,FALSE)</f>
        <v>29.237121218966546</v>
      </c>
      <c r="G2467" s="106">
        <f t="shared" si="38"/>
        <v>0</v>
      </c>
    </row>
    <row r="2468" spans="2:7" hidden="1" x14ac:dyDescent="0.25">
      <c r="B2468" s="112">
        <v>180347</v>
      </c>
      <c r="C2468" t="s">
        <v>4693</v>
      </c>
      <c r="D2468" s="108">
        <v>0</v>
      </c>
      <c r="E2468" s="81" t="str">
        <f>VLOOKUP(B2468,Table1[[Codigo_servico]:[Subtotal_servico]],9,FALSE)</f>
        <v>UN</v>
      </c>
      <c r="F2468" s="109">
        <f>VLOOKUP(B2468,Table1[[Codigo_servico]:[Subtotal_servico]],11,FALSE)</f>
        <v>28.253421218966547</v>
      </c>
      <c r="G2468" s="106">
        <f t="shared" si="38"/>
        <v>0</v>
      </c>
    </row>
    <row r="2469" spans="2:7" hidden="1" x14ac:dyDescent="0.25">
      <c r="B2469" s="112">
        <v>180349</v>
      </c>
      <c r="C2469" t="s">
        <v>4694</v>
      </c>
      <c r="D2469" s="108">
        <v>0</v>
      </c>
      <c r="E2469" s="81" t="str">
        <f>VLOOKUP(B2469,Table1[[Codigo_servico]:[Subtotal_servico]],9,FALSE)</f>
        <v>UN</v>
      </c>
      <c r="F2469" s="109">
        <f>VLOOKUP(B2469,Table1[[Codigo_servico]:[Subtotal_servico]],11,FALSE)</f>
        <v>34.093221218966548</v>
      </c>
      <c r="G2469" s="106">
        <f t="shared" si="38"/>
        <v>0</v>
      </c>
    </row>
    <row r="2470" spans="2:7" hidden="1" x14ac:dyDescent="0.25">
      <c r="B2470" s="112">
        <v>180351</v>
      </c>
      <c r="C2470" t="s">
        <v>4695</v>
      </c>
      <c r="D2470" s="108">
        <v>0</v>
      </c>
      <c r="E2470" s="81" t="str">
        <f>VLOOKUP(B2470,Table1[[Codigo_servico]:[Subtotal_servico]],9,FALSE)</f>
        <v>UN</v>
      </c>
      <c r="F2470" s="109">
        <f>VLOOKUP(B2470,Table1[[Codigo_servico]:[Subtotal_servico]],11,FALSE)</f>
        <v>27.093721218966547</v>
      </c>
      <c r="G2470" s="106">
        <f t="shared" si="38"/>
        <v>0</v>
      </c>
    </row>
    <row r="2471" spans="2:7" hidden="1" x14ac:dyDescent="0.25">
      <c r="B2471" s="112">
        <v>180353</v>
      </c>
      <c r="C2471" t="s">
        <v>4696</v>
      </c>
      <c r="D2471" s="108">
        <v>0</v>
      </c>
      <c r="E2471" s="81" t="str">
        <f>VLOOKUP(B2471,Table1[[Codigo_servico]:[Subtotal_servico]],9,FALSE)</f>
        <v>UN</v>
      </c>
      <c r="F2471" s="109">
        <f>VLOOKUP(B2471,Table1[[Codigo_servico]:[Subtotal_servico]],11,FALSE)</f>
        <v>3.894608319553944</v>
      </c>
      <c r="G2471" s="106">
        <f t="shared" si="38"/>
        <v>0</v>
      </c>
    </row>
    <row r="2472" spans="2:7" hidden="1" x14ac:dyDescent="0.25">
      <c r="B2472" s="112">
        <v>180361</v>
      </c>
      <c r="C2472" t="s">
        <v>4697</v>
      </c>
      <c r="D2472" s="108">
        <v>0</v>
      </c>
      <c r="E2472" s="81" t="str">
        <f>VLOOKUP(B2472,Table1[[Codigo_servico]:[Subtotal_servico]],9,FALSE)</f>
        <v>UN</v>
      </c>
      <c r="F2472" s="109">
        <f>VLOOKUP(B2472,Table1[[Codigo_servico]:[Subtotal_servico]],11,FALSE)</f>
        <v>23.842421218966546</v>
      </c>
      <c r="G2472" s="106">
        <f t="shared" si="38"/>
        <v>0</v>
      </c>
    </row>
    <row r="2473" spans="2:7" hidden="1" x14ac:dyDescent="0.25">
      <c r="B2473" s="112">
        <v>180363</v>
      </c>
      <c r="C2473" t="s">
        <v>4698</v>
      </c>
      <c r="D2473" s="108">
        <v>0</v>
      </c>
      <c r="E2473" s="81" t="str">
        <f>VLOOKUP(B2473,Table1[[Codigo_servico]:[Subtotal_servico]],9,FALSE)</f>
        <v>UN</v>
      </c>
      <c r="F2473" s="109">
        <f>VLOOKUP(B2473,Table1[[Codigo_servico]:[Subtotal_servico]],11,FALSE)</f>
        <v>24.68532121896655</v>
      </c>
      <c r="G2473" s="106">
        <f t="shared" si="38"/>
        <v>0</v>
      </c>
    </row>
    <row r="2474" spans="2:7" hidden="1" x14ac:dyDescent="0.25">
      <c r="B2474" s="112">
        <v>180365</v>
      </c>
      <c r="C2474" t="s">
        <v>4699</v>
      </c>
      <c r="D2474" s="108">
        <v>0</v>
      </c>
      <c r="E2474" s="81" t="str">
        <f>VLOOKUP(B2474,Table1[[Codigo_servico]:[Subtotal_servico]],9,FALSE)</f>
        <v>UN</v>
      </c>
      <c r="F2474" s="109">
        <f>VLOOKUP(B2474,Table1[[Codigo_servico]:[Subtotal_servico]],11,FALSE)</f>
        <v>25.233521218966548</v>
      </c>
      <c r="G2474" s="106">
        <f t="shared" si="38"/>
        <v>0</v>
      </c>
    </row>
    <row r="2475" spans="2:7" hidden="1" x14ac:dyDescent="0.25">
      <c r="B2475" s="112">
        <v>180367</v>
      </c>
      <c r="C2475" t="s">
        <v>4700</v>
      </c>
      <c r="D2475" s="108">
        <v>0</v>
      </c>
      <c r="E2475" s="81" t="str">
        <f>VLOOKUP(B2475,Table1[[Codigo_servico]:[Subtotal_servico]],9,FALSE)</f>
        <v>UN</v>
      </c>
      <c r="F2475" s="109">
        <f>VLOOKUP(B2475,Table1[[Codigo_servico]:[Subtotal_servico]],11,FALSE)</f>
        <v>29.540721218966549</v>
      </c>
      <c r="G2475" s="106">
        <f t="shared" si="38"/>
        <v>0</v>
      </c>
    </row>
    <row r="2476" spans="2:7" hidden="1" x14ac:dyDescent="0.25">
      <c r="B2476" s="112">
        <v>180369</v>
      </c>
      <c r="C2476" t="s">
        <v>4701</v>
      </c>
      <c r="D2476" s="108">
        <v>0</v>
      </c>
      <c r="E2476" s="81" t="str">
        <f>VLOOKUP(B2476,Table1[[Codigo_servico]:[Subtotal_servico]],9,FALSE)</f>
        <v>UN</v>
      </c>
      <c r="F2476" s="109">
        <f>VLOOKUP(B2476,Table1[[Codigo_servico]:[Subtotal_servico]],11,FALSE)</f>
        <v>35.29512121896655</v>
      </c>
      <c r="G2476" s="106">
        <f t="shared" si="38"/>
        <v>0</v>
      </c>
    </row>
    <row r="2477" spans="2:7" hidden="1" x14ac:dyDescent="0.25">
      <c r="B2477" s="112">
        <v>180371</v>
      </c>
      <c r="C2477" t="s">
        <v>4702</v>
      </c>
      <c r="D2477" s="108">
        <v>0</v>
      </c>
      <c r="E2477" s="81" t="str">
        <f>VLOOKUP(B2477,Table1[[Codigo_servico]:[Subtotal_servico]],9,FALSE)</f>
        <v>UN</v>
      </c>
      <c r="F2477" s="109">
        <f>VLOOKUP(B2477,Table1[[Codigo_servico]:[Subtotal_servico]],11,FALSE)</f>
        <v>23.488921218966549</v>
      </c>
      <c r="G2477" s="106">
        <f t="shared" si="38"/>
        <v>0</v>
      </c>
    </row>
    <row r="2478" spans="2:7" hidden="1" x14ac:dyDescent="0.25">
      <c r="B2478" s="112">
        <v>180373</v>
      </c>
      <c r="C2478" t="s">
        <v>4703</v>
      </c>
      <c r="D2478" s="108">
        <v>0</v>
      </c>
      <c r="E2478" s="81" t="str">
        <f>VLOOKUP(B2478,Table1[[Codigo_servico]:[Subtotal_servico]],9,FALSE)</f>
        <v>UN</v>
      </c>
      <c r="F2478" s="109">
        <f>VLOOKUP(B2478,Table1[[Codigo_servico]:[Subtotal_servico]],11,FALSE)</f>
        <v>24.56032121896655</v>
      </c>
      <c r="G2478" s="106">
        <f t="shared" si="38"/>
        <v>0</v>
      </c>
    </row>
    <row r="2479" spans="2:7" hidden="1" x14ac:dyDescent="0.25">
      <c r="B2479" s="112">
        <v>180375</v>
      </c>
      <c r="C2479" t="s">
        <v>4704</v>
      </c>
      <c r="D2479" s="108">
        <v>0</v>
      </c>
      <c r="E2479" s="81" t="str">
        <f>VLOOKUP(B2479,Table1[[Codigo_servico]:[Subtotal_servico]],9,FALSE)</f>
        <v>UN</v>
      </c>
      <c r="F2479" s="109">
        <f>VLOOKUP(B2479,Table1[[Codigo_servico]:[Subtotal_servico]],11,FALSE)</f>
        <v>18.767821218966546</v>
      </c>
      <c r="G2479" s="106">
        <f t="shared" si="38"/>
        <v>0</v>
      </c>
    </row>
    <row r="2480" spans="2:7" hidden="1" x14ac:dyDescent="0.25">
      <c r="B2480" s="112">
        <v>180377</v>
      </c>
      <c r="C2480" t="s">
        <v>4705</v>
      </c>
      <c r="D2480" s="108">
        <v>0</v>
      </c>
      <c r="E2480" s="81" t="str">
        <f>VLOOKUP(B2480,Table1[[Codigo_servico]:[Subtotal_servico]],9,FALSE)</f>
        <v>UN</v>
      </c>
      <c r="F2480" s="109">
        <f>VLOOKUP(B2480,Table1[[Codigo_servico]:[Subtotal_servico]],11,FALSE)</f>
        <v>31.247821218966546</v>
      </c>
      <c r="G2480" s="106">
        <f t="shared" si="38"/>
        <v>0</v>
      </c>
    </row>
    <row r="2481" spans="2:7" hidden="1" x14ac:dyDescent="0.25">
      <c r="B2481" s="112">
        <v>180379</v>
      </c>
      <c r="C2481" t="s">
        <v>4706</v>
      </c>
      <c r="D2481" s="108">
        <v>0</v>
      </c>
      <c r="E2481" s="81" t="str">
        <f>VLOOKUP(B2481,Table1[[Codigo_servico]:[Subtotal_servico]],9,FALSE)</f>
        <v>UN</v>
      </c>
      <c r="F2481" s="109">
        <f>VLOOKUP(B2481,Table1[[Codigo_servico]:[Subtotal_servico]],11,FALSE)</f>
        <v>29.309121218966549</v>
      </c>
      <c r="G2481" s="106">
        <f t="shared" si="38"/>
        <v>0</v>
      </c>
    </row>
    <row r="2482" spans="2:7" hidden="1" x14ac:dyDescent="0.25">
      <c r="B2482" s="112">
        <v>180383</v>
      </c>
      <c r="C2482" t="s">
        <v>4707</v>
      </c>
      <c r="D2482" s="108">
        <v>0</v>
      </c>
      <c r="E2482" s="81" t="str">
        <f>VLOOKUP(B2482,Table1[[Codigo_servico]:[Subtotal_servico]],9,FALSE)</f>
        <v>UN</v>
      </c>
      <c r="F2482" s="109">
        <f>VLOOKUP(B2482,Table1[[Codigo_servico]:[Subtotal_servico]],11,FALSE)</f>
        <v>26.496321218966543</v>
      </c>
      <c r="G2482" s="106">
        <f t="shared" si="38"/>
        <v>0</v>
      </c>
    </row>
    <row r="2483" spans="2:7" hidden="1" x14ac:dyDescent="0.25">
      <c r="B2483" s="112">
        <v>180385</v>
      </c>
      <c r="C2483" t="s">
        <v>4708</v>
      </c>
      <c r="D2483" s="108">
        <v>0</v>
      </c>
      <c r="E2483" s="81" t="str">
        <f>VLOOKUP(B2483,Table1[[Codigo_servico]:[Subtotal_servico]],9,FALSE)</f>
        <v>UN</v>
      </c>
      <c r="F2483" s="109">
        <f>VLOOKUP(B2483,Table1[[Codigo_servico]:[Subtotal_servico]],11,FALSE)</f>
        <v>23.790321218966547</v>
      </c>
      <c r="G2483" s="106">
        <f t="shared" si="38"/>
        <v>0</v>
      </c>
    </row>
    <row r="2484" spans="2:7" hidden="1" x14ac:dyDescent="0.25">
      <c r="B2484" s="112">
        <v>180387</v>
      </c>
      <c r="C2484" t="s">
        <v>4709</v>
      </c>
      <c r="D2484" s="108">
        <v>0</v>
      </c>
      <c r="E2484" s="81" t="str">
        <f>VLOOKUP(B2484,Table1[[Codigo_servico]:[Subtotal_servico]],9,FALSE)</f>
        <v>UN</v>
      </c>
      <c r="F2484" s="109">
        <f>VLOOKUP(B2484,Table1[[Codigo_servico]:[Subtotal_servico]],11,FALSE)</f>
        <v>32.147821218966548</v>
      </c>
      <c r="G2484" s="106">
        <f t="shared" si="38"/>
        <v>0</v>
      </c>
    </row>
    <row r="2485" spans="2:7" hidden="1" x14ac:dyDescent="0.25">
      <c r="B2485" s="112">
        <v>181050</v>
      </c>
      <c r="C2485" t="s">
        <v>4710</v>
      </c>
      <c r="D2485" s="108">
        <v>0</v>
      </c>
      <c r="E2485" s="81" t="str">
        <f>VLOOKUP(B2485,Table1[[Codigo_servico]:[Subtotal_servico]],9,FALSE)</f>
        <v>UN</v>
      </c>
      <c r="F2485" s="109">
        <f>VLOOKUP(B2485,Table1[[Codigo_servico]:[Subtotal_servico]],11,FALSE)</f>
        <v>129.69203370411253</v>
      </c>
      <c r="G2485" s="106">
        <f t="shared" si="38"/>
        <v>0</v>
      </c>
    </row>
    <row r="2486" spans="2:7" hidden="1" x14ac:dyDescent="0.25">
      <c r="B2486" s="112">
        <v>181056</v>
      </c>
      <c r="C2486" t="s">
        <v>4711</v>
      </c>
      <c r="D2486" s="108">
        <v>0</v>
      </c>
      <c r="E2486" s="81" t="str">
        <f>VLOOKUP(B2486,Table1[[Codigo_servico]:[Subtotal_servico]],9,FALSE)</f>
        <v>M</v>
      </c>
      <c r="F2486" s="109">
        <f>VLOOKUP(B2486,Table1[[Codigo_servico]:[Subtotal_servico]],11,FALSE)</f>
        <v>53.447510359983646</v>
      </c>
      <c r="G2486" s="106">
        <f t="shared" si="38"/>
        <v>0</v>
      </c>
    </row>
    <row r="2487" spans="2:7" hidden="1" x14ac:dyDescent="0.25">
      <c r="B2487" s="112">
        <v>181060</v>
      </c>
      <c r="C2487" t="s">
        <v>4712</v>
      </c>
      <c r="D2487" s="108">
        <v>0</v>
      </c>
      <c r="E2487" s="81" t="str">
        <f>VLOOKUP(B2487,Table1[[Codigo_servico]:[Subtotal_servico]],9,FALSE)</f>
        <v>M2</v>
      </c>
      <c r="F2487" s="109">
        <f>VLOOKUP(B2487,Table1[[Codigo_servico]:[Subtotal_servico]],11,FALSE)</f>
        <v>56.368700118320092</v>
      </c>
      <c r="G2487" s="106">
        <f t="shared" si="38"/>
        <v>0</v>
      </c>
    </row>
    <row r="2488" spans="2:7" hidden="1" x14ac:dyDescent="0.25">
      <c r="B2488" s="112">
        <v>181090</v>
      </c>
      <c r="C2488" t="s">
        <v>4713</v>
      </c>
      <c r="D2488" s="108">
        <v>0</v>
      </c>
      <c r="E2488" s="81" t="str">
        <f>VLOOKUP(B2488,Table1[[Codigo_servico]:[Subtotal_servico]],9,FALSE)</f>
        <v>UN</v>
      </c>
      <c r="F2488" s="109">
        <f>VLOOKUP(B2488,Table1[[Codigo_servico]:[Subtotal_servico]],11,FALSE)</f>
        <v>247.92840863654521</v>
      </c>
      <c r="G2488" s="106">
        <f t="shared" si="38"/>
        <v>0</v>
      </c>
    </row>
    <row r="2489" spans="2:7" hidden="1" x14ac:dyDescent="0.25">
      <c r="B2489" s="112">
        <v>181201</v>
      </c>
      <c r="C2489" t="s">
        <v>4714</v>
      </c>
      <c r="D2489" s="108">
        <v>0</v>
      </c>
      <c r="E2489" s="81" t="str">
        <f>VLOOKUP(B2489,Table1[[Codigo_servico]:[Subtotal_servico]],9,FALSE)</f>
        <v>M</v>
      </c>
      <c r="F2489" s="109">
        <f>VLOOKUP(B2489,Table1[[Codigo_servico]:[Subtotal_servico]],11,FALSE)</f>
        <v>160.94313958818776</v>
      </c>
      <c r="G2489" s="106">
        <f t="shared" si="38"/>
        <v>0</v>
      </c>
    </row>
    <row r="2490" spans="2:7" hidden="1" x14ac:dyDescent="0.25">
      <c r="B2490" s="112">
        <v>181202</v>
      </c>
      <c r="C2490" t="s">
        <v>4715</v>
      </c>
      <c r="D2490" s="108">
        <v>0</v>
      </c>
      <c r="E2490" s="81" t="str">
        <f>VLOOKUP(B2490,Table1[[Codigo_servico]:[Subtotal_servico]],9,FALSE)</f>
        <v>CJ</v>
      </c>
      <c r="F2490" s="109">
        <f>VLOOKUP(B2490,Table1[[Codigo_servico]:[Subtotal_servico]],11,FALSE)</f>
        <v>952.49949169344245</v>
      </c>
      <c r="G2490" s="106">
        <f t="shared" si="38"/>
        <v>0</v>
      </c>
    </row>
    <row r="2491" spans="2:7" hidden="1" x14ac:dyDescent="0.25">
      <c r="B2491" s="112">
        <v>181203</v>
      </c>
      <c r="C2491" t="s">
        <v>4716</v>
      </c>
      <c r="D2491" s="108">
        <v>0</v>
      </c>
      <c r="E2491" s="81" t="str">
        <f>VLOOKUP(B2491,Table1[[Codigo_servico]:[Subtotal_servico]],9,FALSE)</f>
        <v>M</v>
      </c>
      <c r="F2491" s="109">
        <f>VLOOKUP(B2491,Table1[[Codigo_servico]:[Subtotal_servico]],11,FALSE)</f>
        <v>149.98891858231926</v>
      </c>
      <c r="G2491" s="106">
        <f t="shared" si="38"/>
        <v>0</v>
      </c>
    </row>
    <row r="2492" spans="2:7" x14ac:dyDescent="0.25">
      <c r="B2492" s="112">
        <v>181204</v>
      </c>
      <c r="C2492" t="s">
        <v>4717</v>
      </c>
      <c r="D2492" s="108">
        <v>2</v>
      </c>
      <c r="E2492" s="81" t="str">
        <f>VLOOKUP(B2492,Table1[[Codigo_servico]:[Subtotal_servico]],9,FALSE)</f>
        <v>M</v>
      </c>
      <c r="F2492" s="109">
        <f>VLOOKUP(B2492,Table1[[Codigo_servico]:[Subtotal_servico]],11,FALSE)</f>
        <v>165.73796953383624</v>
      </c>
      <c r="G2492" s="106">
        <f t="shared" si="38"/>
        <v>331.47593906767247</v>
      </c>
    </row>
    <row r="2493" spans="2:7" hidden="1" x14ac:dyDescent="0.25">
      <c r="B2493" s="112">
        <v>181205</v>
      </c>
      <c r="C2493" t="s">
        <v>4718</v>
      </c>
      <c r="D2493" s="108">
        <v>0</v>
      </c>
      <c r="E2493" s="81" t="str">
        <f>VLOOKUP(B2493,Table1[[Codigo_servico]:[Subtotal_servico]],9,FALSE)</f>
        <v>M</v>
      </c>
      <c r="F2493" s="109">
        <f>VLOOKUP(B2493,Table1[[Codigo_servico]:[Subtotal_servico]],11,FALSE)</f>
        <v>229.15166992076041</v>
      </c>
      <c r="G2493" s="106">
        <f t="shared" si="38"/>
        <v>0</v>
      </c>
    </row>
    <row r="2494" spans="2:7" hidden="1" x14ac:dyDescent="0.25">
      <c r="B2494" s="112">
        <v>181206</v>
      </c>
      <c r="C2494" t="s">
        <v>4719</v>
      </c>
      <c r="D2494" s="108">
        <v>0</v>
      </c>
      <c r="E2494" s="81" t="str">
        <f>VLOOKUP(B2494,Table1[[Codigo_servico]:[Subtotal_servico]],9,FALSE)</f>
        <v>M</v>
      </c>
      <c r="F2494" s="109">
        <f>VLOOKUP(B2494,Table1[[Codigo_servico]:[Subtotal_servico]],11,FALSE)</f>
        <v>169.97857815337289</v>
      </c>
      <c r="G2494" s="106">
        <f t="shared" si="38"/>
        <v>0</v>
      </c>
    </row>
    <row r="2495" spans="2:7" hidden="1" x14ac:dyDescent="0.25">
      <c r="B2495" s="112">
        <v>181212</v>
      </c>
      <c r="C2495" t="s">
        <v>4720</v>
      </c>
      <c r="D2495" s="108">
        <v>0</v>
      </c>
      <c r="E2495" s="81" t="str">
        <f>VLOOKUP(B2495,Table1[[Codigo_servico]:[Subtotal_servico]],9,FALSE)</f>
        <v>M</v>
      </c>
      <c r="F2495" s="109">
        <f>VLOOKUP(B2495,Table1[[Codigo_servico]:[Subtotal_servico]],11,FALSE)</f>
        <v>261.00674578036353</v>
      </c>
      <c r="G2495" s="106">
        <f t="shared" si="38"/>
        <v>0</v>
      </c>
    </row>
    <row r="2496" spans="2:7" hidden="1" x14ac:dyDescent="0.25">
      <c r="B2496" s="112">
        <v>181217</v>
      </c>
      <c r="C2496" t="s">
        <v>4721</v>
      </c>
      <c r="D2496" s="108">
        <v>0</v>
      </c>
      <c r="E2496" s="81" t="str">
        <f>VLOOKUP(B2496,Table1[[Codigo_servico]:[Subtotal_servico]],9,FALSE)</f>
        <v>M</v>
      </c>
      <c r="F2496" s="109">
        <f>VLOOKUP(B2496,Table1[[Codigo_servico]:[Subtotal_servico]],11,FALSE)</f>
        <v>197.77993083886429</v>
      </c>
      <c r="G2496" s="106">
        <f t="shared" si="38"/>
        <v>0</v>
      </c>
    </row>
    <row r="2497" spans="2:7" hidden="1" x14ac:dyDescent="0.25">
      <c r="B2497" s="112">
        <v>181218</v>
      </c>
      <c r="C2497" t="s">
        <v>4722</v>
      </c>
      <c r="D2497" s="108">
        <v>0</v>
      </c>
      <c r="E2497" s="81" t="str">
        <f>VLOOKUP(B2497,Table1[[Codigo_servico]:[Subtotal_servico]],9,FALSE)</f>
        <v>M</v>
      </c>
      <c r="F2497" s="109">
        <f>VLOOKUP(B2497,Table1[[Codigo_servico]:[Subtotal_servico]],11,FALSE)</f>
        <v>212.73153261954343</v>
      </c>
      <c r="G2497" s="106">
        <f t="shared" si="38"/>
        <v>0</v>
      </c>
    </row>
    <row r="2498" spans="2:7" hidden="1" x14ac:dyDescent="0.25">
      <c r="B2498" s="112">
        <v>181219</v>
      </c>
      <c r="C2498" t="s">
        <v>4723</v>
      </c>
      <c r="D2498" s="108">
        <v>0</v>
      </c>
      <c r="E2498" s="81" t="str">
        <f>VLOOKUP(B2498,Table1[[Codigo_servico]:[Subtotal_servico]],9,FALSE)</f>
        <v>M</v>
      </c>
      <c r="F2498" s="109">
        <f>VLOOKUP(B2498,Table1[[Codigo_servico]:[Subtotal_servico]],11,FALSE)</f>
        <v>261.59254932161372</v>
      </c>
      <c r="G2498" s="106">
        <f t="shared" si="38"/>
        <v>0</v>
      </c>
    </row>
    <row r="2499" spans="2:7" hidden="1" x14ac:dyDescent="0.25">
      <c r="B2499" s="112">
        <v>181321</v>
      </c>
      <c r="C2499" t="s">
        <v>4724</v>
      </c>
      <c r="D2499" s="108">
        <v>0</v>
      </c>
      <c r="E2499" s="81" t="str">
        <f>VLOOKUP(B2499,Table1[[Codigo_servico]:[Subtotal_servico]],9,FALSE)</f>
        <v>UN</v>
      </c>
      <c r="F2499" s="109">
        <f>VLOOKUP(B2499,Table1[[Codigo_servico]:[Subtotal_servico]],11,FALSE)</f>
        <v>5909.9778103114413</v>
      </c>
      <c r="G2499" s="106">
        <f t="shared" si="38"/>
        <v>0</v>
      </c>
    </row>
    <row r="2500" spans="2:7" hidden="1" x14ac:dyDescent="0.25">
      <c r="B2500" s="112">
        <v>181326</v>
      </c>
      <c r="C2500" t="s">
        <v>4725</v>
      </c>
      <c r="D2500" s="108">
        <v>0</v>
      </c>
      <c r="E2500" s="81" t="str">
        <f>VLOOKUP(B2500,Table1[[Codigo_servico]:[Subtotal_servico]],9,FALSE)</f>
        <v>UN</v>
      </c>
      <c r="F2500" s="109">
        <f>VLOOKUP(B2500,Table1[[Codigo_servico]:[Subtotal_servico]],11,FALSE)</f>
        <v>1626.6523854798386</v>
      </c>
      <c r="G2500" s="106">
        <f t="shared" si="38"/>
        <v>0</v>
      </c>
    </row>
    <row r="2501" spans="2:7" hidden="1" x14ac:dyDescent="0.25">
      <c r="B2501" s="112">
        <v>181338</v>
      </c>
      <c r="C2501" t="s">
        <v>4726</v>
      </c>
      <c r="D2501" s="108">
        <v>0</v>
      </c>
      <c r="E2501" s="81" t="str">
        <f>VLOOKUP(B2501,Table1[[Codigo_servico]:[Subtotal_servico]],9,FALSE)</f>
        <v>UN</v>
      </c>
      <c r="F2501" s="109">
        <f>VLOOKUP(B2501,Table1[[Codigo_servico]:[Subtotal_servico]],11,FALSE)</f>
        <v>2857.5735355726624</v>
      </c>
      <c r="G2501" s="106">
        <f t="shared" si="38"/>
        <v>0</v>
      </c>
    </row>
    <row r="2502" spans="2:7" hidden="1" x14ac:dyDescent="0.25">
      <c r="B2502" s="112">
        <v>181339</v>
      </c>
      <c r="C2502" t="s">
        <v>4727</v>
      </c>
      <c r="D2502" s="108">
        <v>0</v>
      </c>
      <c r="E2502" s="81" t="str">
        <f>VLOOKUP(B2502,Table1[[Codigo_servico]:[Subtotal_servico]],9,FALSE)</f>
        <v>UN</v>
      </c>
      <c r="F2502" s="109">
        <f>VLOOKUP(B2502,Table1[[Codigo_servico]:[Subtotal_servico]],11,FALSE)</f>
        <v>4040.8680971781018</v>
      </c>
      <c r="G2502" s="106">
        <f t="shared" si="38"/>
        <v>0</v>
      </c>
    </row>
    <row r="2503" spans="2:7" hidden="1" x14ac:dyDescent="0.25">
      <c r="B2503" s="112">
        <v>181340</v>
      </c>
      <c r="C2503" t="s">
        <v>4728</v>
      </c>
      <c r="D2503" s="108">
        <v>0</v>
      </c>
      <c r="E2503" s="81" t="str">
        <f>VLOOKUP(B2503,Table1[[Codigo_servico]:[Subtotal_servico]],9,FALSE)</f>
        <v>UN</v>
      </c>
      <c r="F2503" s="109">
        <f>VLOOKUP(B2503,Table1[[Codigo_servico]:[Subtotal_servico]],11,FALSE)</f>
        <v>5357.6181725648485</v>
      </c>
      <c r="G2503" s="106">
        <f t="shared" si="38"/>
        <v>0</v>
      </c>
    </row>
    <row r="2504" spans="2:7" hidden="1" x14ac:dyDescent="0.25">
      <c r="B2504" s="112">
        <v>181341</v>
      </c>
      <c r="C2504" t="s">
        <v>4729</v>
      </c>
      <c r="D2504" s="108">
        <v>0</v>
      </c>
      <c r="E2504" s="81" t="str">
        <f>VLOOKUP(B2504,Table1[[Codigo_servico]:[Subtotal_servico]],9,FALSE)</f>
        <v>M3</v>
      </c>
      <c r="F2504" s="109">
        <f>VLOOKUP(B2504,Table1[[Codigo_servico]:[Subtotal_servico]],11,FALSE)</f>
        <v>34.095269840887589</v>
      </c>
      <c r="G2504" s="106">
        <f t="shared" si="38"/>
        <v>0</v>
      </c>
    </row>
    <row r="2505" spans="2:7" hidden="1" x14ac:dyDescent="0.25">
      <c r="B2505" s="112">
        <v>181342</v>
      </c>
      <c r="C2505" t="s">
        <v>4730</v>
      </c>
      <c r="D2505" s="108">
        <v>0</v>
      </c>
      <c r="E2505" s="81" t="str">
        <f>VLOOKUP(B2505,Table1[[Codigo_servico]:[Subtotal_servico]],9,FALSE)</f>
        <v>M</v>
      </c>
      <c r="F2505" s="109">
        <f>VLOOKUP(B2505,Table1[[Codigo_servico]:[Subtotal_servico]],11,FALSE)</f>
        <v>36.408681453171134</v>
      </c>
      <c r="G2505" s="106">
        <f t="shared" si="38"/>
        <v>0</v>
      </c>
    </row>
    <row r="2506" spans="2:7" hidden="1" x14ac:dyDescent="0.25">
      <c r="B2506" s="112">
        <v>181343</v>
      </c>
      <c r="C2506" t="s">
        <v>4731</v>
      </c>
      <c r="D2506" s="108">
        <v>0</v>
      </c>
      <c r="E2506" s="81" t="str">
        <f>VLOOKUP(B2506,Table1[[Codigo_servico]:[Subtotal_servico]],9,FALSE)</f>
        <v>M3</v>
      </c>
      <c r="F2506" s="109">
        <f>VLOOKUP(B2506,Table1[[Codigo_servico]:[Subtotal_servico]],11,FALSE)</f>
        <v>275.9338256415457</v>
      </c>
      <c r="G2506" s="106">
        <f t="shared" si="38"/>
        <v>0</v>
      </c>
    </row>
    <row r="2507" spans="2:7" hidden="1" x14ac:dyDescent="0.25">
      <c r="B2507" s="112">
        <v>181344</v>
      </c>
      <c r="C2507" t="s">
        <v>4732</v>
      </c>
      <c r="D2507" s="108">
        <v>0</v>
      </c>
      <c r="E2507" s="81" t="str">
        <f>VLOOKUP(B2507,Table1[[Codigo_servico]:[Subtotal_servico]],9,FALSE)</f>
        <v>M</v>
      </c>
      <c r="F2507" s="109">
        <f>VLOOKUP(B2507,Table1[[Codigo_servico]:[Subtotal_servico]],11,FALSE)</f>
        <v>204.22630179175502</v>
      </c>
      <c r="G2507" s="106">
        <f t="shared" si="38"/>
        <v>0</v>
      </c>
    </row>
    <row r="2508" spans="2:7" hidden="1" x14ac:dyDescent="0.25">
      <c r="B2508" s="112">
        <v>181345</v>
      </c>
      <c r="C2508" t="s">
        <v>4733</v>
      </c>
      <c r="D2508" s="108">
        <v>0</v>
      </c>
      <c r="E2508" s="81" t="str">
        <f>VLOOKUP(B2508,Table1[[Codigo_servico]:[Subtotal_servico]],9,FALSE)</f>
        <v>M</v>
      </c>
      <c r="F2508" s="109">
        <f>VLOOKUP(B2508,Table1[[Codigo_servico]:[Subtotal_servico]],11,FALSE)</f>
        <v>255.06084011920657</v>
      </c>
      <c r="G2508" s="106">
        <f t="shared" si="38"/>
        <v>0</v>
      </c>
    </row>
    <row r="2509" spans="2:7" hidden="1" x14ac:dyDescent="0.25">
      <c r="B2509" s="112">
        <v>181346</v>
      </c>
      <c r="C2509" t="s">
        <v>4734</v>
      </c>
      <c r="D2509" s="108">
        <v>0</v>
      </c>
      <c r="E2509" s="81" t="str">
        <f>VLOOKUP(B2509,Table1[[Codigo_servico]:[Subtotal_servico]],9,FALSE)</f>
        <v>M3</v>
      </c>
      <c r="F2509" s="109">
        <f>VLOOKUP(B2509,Table1[[Codigo_servico]:[Subtotal_servico]],11,FALSE)</f>
        <v>87.007677718847262</v>
      </c>
      <c r="G2509" s="106">
        <f t="shared" si="38"/>
        <v>0</v>
      </c>
    </row>
    <row r="2510" spans="2:7" hidden="1" x14ac:dyDescent="0.25">
      <c r="B2510" s="112">
        <v>181351</v>
      </c>
      <c r="C2510" t="s">
        <v>4735</v>
      </c>
      <c r="D2510" s="108">
        <v>0</v>
      </c>
      <c r="E2510" s="81" t="str">
        <f>VLOOKUP(B2510,Table1[[Codigo_servico]:[Subtotal_servico]],9,FALSE)</f>
        <v>UN</v>
      </c>
      <c r="F2510" s="109">
        <f>VLOOKUP(B2510,Table1[[Codigo_servico]:[Subtotal_servico]],11,FALSE)</f>
        <v>2493.6776376363514</v>
      </c>
      <c r="G2510" s="106">
        <f t="shared" si="38"/>
        <v>0</v>
      </c>
    </row>
    <row r="2511" spans="2:7" hidden="1" x14ac:dyDescent="0.25">
      <c r="B2511" s="112">
        <v>181353</v>
      </c>
      <c r="C2511" t="s">
        <v>4736</v>
      </c>
      <c r="D2511" s="108">
        <v>0</v>
      </c>
      <c r="E2511" s="81" t="str">
        <f>VLOOKUP(B2511,Table1[[Codigo_servico]:[Subtotal_servico]],9,FALSE)</f>
        <v>UN</v>
      </c>
      <c r="F2511" s="109">
        <f>VLOOKUP(B2511,Table1[[Codigo_servico]:[Subtotal_servico]],11,FALSE)</f>
        <v>3645.2797642874916</v>
      </c>
      <c r="G2511" s="106">
        <f t="shared" si="38"/>
        <v>0</v>
      </c>
    </row>
    <row r="2512" spans="2:7" hidden="1" x14ac:dyDescent="0.25">
      <c r="B2512" s="112">
        <v>181405</v>
      </c>
      <c r="C2512" t="s">
        <v>4737</v>
      </c>
      <c r="D2512" s="108">
        <v>0</v>
      </c>
      <c r="E2512" s="81" t="str">
        <f>VLOOKUP(B2512,Table1[[Codigo_servico]:[Subtotal_servico]],9,FALSE)</f>
        <v>UN</v>
      </c>
      <c r="F2512" s="109">
        <f>VLOOKUP(B2512,Table1[[Codigo_servico]:[Subtotal_servico]],11,FALSE)</f>
        <v>1591.4590909982546</v>
      </c>
      <c r="G2512" s="106">
        <f t="shared" si="38"/>
        <v>0</v>
      </c>
    </row>
    <row r="2513" spans="2:7" hidden="1" x14ac:dyDescent="0.25">
      <c r="B2513" s="112">
        <v>181408</v>
      </c>
      <c r="C2513" t="s">
        <v>4738</v>
      </c>
      <c r="D2513" s="108">
        <v>0</v>
      </c>
      <c r="E2513" s="81" t="str">
        <f>VLOOKUP(B2513,Table1[[Codigo_servico]:[Subtotal_servico]],9,FALSE)</f>
        <v>UN</v>
      </c>
      <c r="F2513" s="109">
        <f>VLOOKUP(B2513,Table1[[Codigo_servico]:[Subtotal_servico]],11,FALSE)</f>
        <v>1386.7584352394556</v>
      </c>
      <c r="G2513" s="106">
        <f t="shared" si="38"/>
        <v>0</v>
      </c>
    </row>
    <row r="2514" spans="2:7" hidden="1" x14ac:dyDescent="0.25">
      <c r="B2514" s="112">
        <v>181411</v>
      </c>
      <c r="C2514" t="s">
        <v>4739</v>
      </c>
      <c r="D2514" s="108">
        <v>0</v>
      </c>
      <c r="E2514" s="81" t="str">
        <f>VLOOKUP(B2514,Table1[[Codigo_servico]:[Subtotal_servico]],9,FALSE)</f>
        <v>UN</v>
      </c>
      <c r="F2514" s="109">
        <f>VLOOKUP(B2514,Table1[[Codigo_servico]:[Subtotal_servico]],11,FALSE)</f>
        <v>1049.1395040568482</v>
      </c>
      <c r="G2514" s="106">
        <f t="shared" si="38"/>
        <v>0</v>
      </c>
    </row>
    <row r="2515" spans="2:7" hidden="1" x14ac:dyDescent="0.25">
      <c r="B2515" s="112">
        <v>181415</v>
      </c>
      <c r="C2515" t="s">
        <v>4740</v>
      </c>
      <c r="D2515" s="108">
        <v>0</v>
      </c>
      <c r="E2515" s="81" t="str">
        <f>VLOOKUP(B2515,Table1[[Codigo_servico]:[Subtotal_servico]],9,FALSE)</f>
        <v>UN</v>
      </c>
      <c r="F2515" s="109">
        <f>VLOOKUP(B2515,Table1[[Codigo_servico]:[Subtotal_servico]],11,FALSE)</f>
        <v>1209.9104352394556</v>
      </c>
      <c r="G2515" s="106">
        <f t="shared" ref="G2515:G2578" si="39">D2515*F2515</f>
        <v>0</v>
      </c>
    </row>
    <row r="2516" spans="2:7" hidden="1" x14ac:dyDescent="0.25">
      <c r="B2516" s="112">
        <v>181422</v>
      </c>
      <c r="C2516" t="s">
        <v>4741</v>
      </c>
      <c r="D2516" s="108">
        <v>0</v>
      </c>
      <c r="E2516" s="81" t="str">
        <f>VLOOKUP(B2516,Table1[[Codigo_servico]:[Subtotal_servico]],9,FALSE)</f>
        <v>UN</v>
      </c>
      <c r="F2516" s="109">
        <f>VLOOKUP(B2516,Table1[[Codigo_servico]:[Subtotal_servico]],11,FALSE)</f>
        <v>955.96243523945566</v>
      </c>
      <c r="G2516" s="106">
        <f t="shared" si="39"/>
        <v>0</v>
      </c>
    </row>
    <row r="2517" spans="2:7" hidden="1" x14ac:dyDescent="0.25">
      <c r="B2517" s="112">
        <v>181424</v>
      </c>
      <c r="C2517" t="s">
        <v>4742</v>
      </c>
      <c r="D2517" s="108">
        <v>0</v>
      </c>
      <c r="E2517" s="81" t="str">
        <f>VLOOKUP(B2517,Table1[[Codigo_servico]:[Subtotal_servico]],9,FALSE)</f>
        <v>UN</v>
      </c>
      <c r="F2517" s="109">
        <f>VLOOKUP(B2517,Table1[[Codigo_servico]:[Subtotal_servico]],11,FALSE)</f>
        <v>1241.6210532776888</v>
      </c>
      <c r="G2517" s="106">
        <f t="shared" si="39"/>
        <v>0</v>
      </c>
    </row>
    <row r="2518" spans="2:7" hidden="1" x14ac:dyDescent="0.25">
      <c r="B2518" s="112">
        <v>181430</v>
      </c>
      <c r="C2518" t="s">
        <v>4743</v>
      </c>
      <c r="D2518" s="108">
        <v>0</v>
      </c>
      <c r="E2518" s="81" t="str">
        <f>VLOOKUP(B2518,Table1[[Codigo_servico]:[Subtotal_servico]],9,FALSE)</f>
        <v>M2</v>
      </c>
      <c r="F2518" s="109">
        <f>VLOOKUP(B2518,Table1[[Codigo_servico]:[Subtotal_servico]],11,FALSE)</f>
        <v>51.896250000000002</v>
      </c>
      <c r="G2518" s="106">
        <f t="shared" si="39"/>
        <v>0</v>
      </c>
    </row>
    <row r="2519" spans="2:7" hidden="1" x14ac:dyDescent="0.25">
      <c r="B2519" s="112">
        <v>181441</v>
      </c>
      <c r="C2519" t="s">
        <v>4744</v>
      </c>
      <c r="D2519" s="108">
        <v>0</v>
      </c>
      <c r="E2519" s="81" t="str">
        <f>VLOOKUP(B2519,Table1[[Codigo_servico]:[Subtotal_servico]],9,FALSE)</f>
        <v>UN</v>
      </c>
      <c r="F2519" s="109">
        <f>VLOOKUP(B2519,Table1[[Codigo_servico]:[Subtotal_servico]],11,FALSE)</f>
        <v>6195.3125</v>
      </c>
      <c r="G2519" s="106">
        <f t="shared" si="39"/>
        <v>0</v>
      </c>
    </row>
    <row r="2520" spans="2:7" hidden="1" x14ac:dyDescent="0.25">
      <c r="B2520" s="112">
        <v>181442</v>
      </c>
      <c r="C2520" t="s">
        <v>4745</v>
      </c>
      <c r="D2520" s="108">
        <v>0</v>
      </c>
      <c r="E2520" s="81" t="str">
        <f>VLOOKUP(B2520,Table1[[Codigo_servico]:[Subtotal_servico]],9,FALSE)</f>
        <v>UN</v>
      </c>
      <c r="F2520" s="109">
        <f>VLOOKUP(B2520,Table1[[Codigo_servico]:[Subtotal_servico]],11,FALSE)</f>
        <v>5289.5559999999996</v>
      </c>
      <c r="G2520" s="106">
        <f t="shared" si="39"/>
        <v>0</v>
      </c>
    </row>
    <row r="2521" spans="2:7" hidden="1" x14ac:dyDescent="0.25">
      <c r="B2521" s="112">
        <v>181443</v>
      </c>
      <c r="C2521" t="s">
        <v>4746</v>
      </c>
      <c r="D2521" s="108">
        <v>0</v>
      </c>
      <c r="E2521" s="81" t="str">
        <f>VLOOKUP(B2521,Table1[[Codigo_servico]:[Subtotal_servico]],9,FALSE)</f>
        <v>UN</v>
      </c>
      <c r="F2521" s="109">
        <f>VLOOKUP(B2521,Table1[[Codigo_servico]:[Subtotal_servico]],11,FALSE)</f>
        <v>4277.2</v>
      </c>
      <c r="G2521" s="106">
        <f t="shared" si="39"/>
        <v>0</v>
      </c>
    </row>
    <row r="2522" spans="2:7" hidden="1" x14ac:dyDescent="0.25">
      <c r="B2522" s="112">
        <v>181444</v>
      </c>
      <c r="C2522" t="s">
        <v>4747</v>
      </c>
      <c r="D2522" s="108">
        <v>0</v>
      </c>
      <c r="E2522" s="81" t="str">
        <f>VLOOKUP(B2522,Table1[[Codigo_servico]:[Subtotal_servico]],9,FALSE)</f>
        <v>UN</v>
      </c>
      <c r="F2522" s="109">
        <f>VLOOKUP(B2522,Table1[[Codigo_servico]:[Subtotal_servico]],11,FALSE)</f>
        <v>2385.7874999999999</v>
      </c>
      <c r="G2522" s="106">
        <f t="shared" si="39"/>
        <v>0</v>
      </c>
    </row>
    <row r="2523" spans="2:7" hidden="1" x14ac:dyDescent="0.25">
      <c r="B2523" s="112">
        <v>181445</v>
      </c>
      <c r="C2523" t="s">
        <v>4748</v>
      </c>
      <c r="D2523" s="108">
        <v>0</v>
      </c>
      <c r="E2523" s="81" t="str">
        <f>VLOOKUP(B2523,Table1[[Codigo_servico]:[Subtotal_servico]],9,FALSE)</f>
        <v>UN</v>
      </c>
      <c r="F2523" s="109">
        <f>VLOOKUP(B2523,Table1[[Codigo_servico]:[Subtotal_servico]],11,FALSE)</f>
        <v>1274.0433</v>
      </c>
      <c r="G2523" s="106">
        <f t="shared" si="39"/>
        <v>0</v>
      </c>
    </row>
    <row r="2524" spans="2:7" hidden="1" x14ac:dyDescent="0.25">
      <c r="B2524" s="112">
        <v>181446</v>
      </c>
      <c r="C2524" t="s">
        <v>4749</v>
      </c>
      <c r="D2524" s="108">
        <v>0</v>
      </c>
      <c r="E2524" s="81" t="str">
        <f>VLOOKUP(B2524,Table1[[Codigo_servico]:[Subtotal_servico]],9,FALSE)</f>
        <v>UN</v>
      </c>
      <c r="F2524" s="109">
        <f>VLOOKUP(B2524,Table1[[Codigo_servico]:[Subtotal_servico]],11,FALSE)</f>
        <v>774.072</v>
      </c>
      <c r="G2524" s="106">
        <f t="shared" si="39"/>
        <v>0</v>
      </c>
    </row>
    <row r="2525" spans="2:7" hidden="1" x14ac:dyDescent="0.25">
      <c r="B2525" s="112">
        <v>181447</v>
      </c>
      <c r="C2525" t="s">
        <v>4750</v>
      </c>
      <c r="D2525" s="108">
        <v>0</v>
      </c>
      <c r="E2525" s="81" t="str">
        <f>VLOOKUP(B2525,Table1[[Codigo_servico]:[Subtotal_servico]],9,FALSE)</f>
        <v>UN</v>
      </c>
      <c r="F2525" s="109">
        <f>VLOOKUP(B2525,Table1[[Codigo_servico]:[Subtotal_servico]],11,FALSE)</f>
        <v>928.42499999999995</v>
      </c>
      <c r="G2525" s="106">
        <f t="shared" si="39"/>
        <v>0</v>
      </c>
    </row>
    <row r="2526" spans="2:7" hidden="1" x14ac:dyDescent="0.25">
      <c r="B2526" s="112">
        <v>181448</v>
      </c>
      <c r="C2526" t="s">
        <v>4751</v>
      </c>
      <c r="D2526" s="108">
        <v>0</v>
      </c>
      <c r="E2526" s="81" t="str">
        <f>VLOOKUP(B2526,Table1[[Codigo_servico]:[Subtotal_servico]],9,FALSE)</f>
        <v>UN</v>
      </c>
      <c r="F2526" s="109">
        <f>VLOOKUP(B2526,Table1[[Codigo_servico]:[Subtotal_servico]],11,FALSE)</f>
        <v>1050.0820000000001</v>
      </c>
      <c r="G2526" s="106">
        <f t="shared" si="39"/>
        <v>0</v>
      </c>
    </row>
    <row r="2527" spans="2:7" hidden="1" x14ac:dyDescent="0.25">
      <c r="B2527" s="112">
        <v>181449</v>
      </c>
      <c r="C2527" t="s">
        <v>4752</v>
      </c>
      <c r="D2527" s="108">
        <v>0</v>
      </c>
      <c r="E2527" s="81" t="str">
        <f>VLOOKUP(B2527,Table1[[Codigo_servico]:[Subtotal_servico]],9,FALSE)</f>
        <v>UN</v>
      </c>
      <c r="F2527" s="109">
        <f>VLOOKUP(B2527,Table1[[Codigo_servico]:[Subtotal_servico]],11,FALSE)</f>
        <v>975.64200000000005</v>
      </c>
      <c r="G2527" s="106">
        <f t="shared" si="39"/>
        <v>0</v>
      </c>
    </row>
    <row r="2528" spans="2:7" hidden="1" x14ac:dyDescent="0.25">
      <c r="B2528" s="112">
        <v>181501</v>
      </c>
      <c r="C2528" t="s">
        <v>4753</v>
      </c>
      <c r="D2528" s="108">
        <v>0</v>
      </c>
      <c r="E2528" s="81" t="str">
        <f>VLOOKUP(B2528,Table1[[Codigo_servico]:[Subtotal_servico]],9,FALSE)</f>
        <v>UN</v>
      </c>
      <c r="F2528" s="109">
        <f>VLOOKUP(B2528,Table1[[Codigo_servico]:[Subtotal_servico]],11,FALSE)</f>
        <v>436.21749999999997</v>
      </c>
      <c r="G2528" s="106">
        <f t="shared" si="39"/>
        <v>0</v>
      </c>
    </row>
    <row r="2529" spans="2:7" hidden="1" x14ac:dyDescent="0.25">
      <c r="B2529" s="112">
        <v>181502</v>
      </c>
      <c r="C2529" t="s">
        <v>4754</v>
      </c>
      <c r="D2529" s="108">
        <v>0</v>
      </c>
      <c r="E2529" s="81" t="str">
        <f>VLOOKUP(B2529,Table1[[Codigo_servico]:[Subtotal_servico]],9,FALSE)</f>
        <v>UN</v>
      </c>
      <c r="F2529" s="109">
        <f>VLOOKUP(B2529,Table1[[Codigo_servico]:[Subtotal_servico]],11,FALSE)</f>
        <v>898.24</v>
      </c>
      <c r="G2529" s="106">
        <f t="shared" si="39"/>
        <v>0</v>
      </c>
    </row>
    <row r="2530" spans="2:7" hidden="1" x14ac:dyDescent="0.25">
      <c r="B2530" s="112">
        <v>181503</v>
      </c>
      <c r="C2530" t="s">
        <v>4755</v>
      </c>
      <c r="D2530" s="108">
        <v>0</v>
      </c>
      <c r="E2530" s="81" t="str">
        <f>VLOOKUP(B2530,Table1[[Codigo_servico]:[Subtotal_servico]],9,FALSE)</f>
        <v>UN</v>
      </c>
      <c r="F2530" s="109">
        <f>VLOOKUP(B2530,Table1[[Codigo_servico]:[Subtotal_servico]],11,FALSE)</f>
        <v>450.56</v>
      </c>
      <c r="G2530" s="106">
        <f t="shared" si="39"/>
        <v>0</v>
      </c>
    </row>
    <row r="2531" spans="2:7" hidden="1" x14ac:dyDescent="0.25">
      <c r="B2531" s="112">
        <v>181510</v>
      </c>
      <c r="C2531" t="s">
        <v>4756</v>
      </c>
      <c r="D2531" s="108">
        <v>0</v>
      </c>
      <c r="E2531" s="81" t="str">
        <f>VLOOKUP(B2531,Table1[[Codigo_servico]:[Subtotal_servico]],9,FALSE)</f>
        <v>UN</v>
      </c>
      <c r="F2531" s="109">
        <f>VLOOKUP(B2531,Table1[[Codigo_servico]:[Subtotal_servico]],11,FALSE)</f>
        <v>142.69053699999998</v>
      </c>
      <c r="G2531" s="106">
        <f t="shared" si="39"/>
        <v>0</v>
      </c>
    </row>
    <row r="2532" spans="2:7" hidden="1" x14ac:dyDescent="0.25">
      <c r="B2532" s="112">
        <v>181513</v>
      </c>
      <c r="C2532" t="s">
        <v>4757</v>
      </c>
      <c r="D2532" s="108">
        <v>0</v>
      </c>
      <c r="E2532" s="81" t="str">
        <f>VLOOKUP(B2532,Table1[[Codigo_servico]:[Subtotal_servico]],9,FALSE)</f>
        <v>UN</v>
      </c>
      <c r="F2532" s="109">
        <f>VLOOKUP(B2532,Table1[[Codigo_servico]:[Subtotal_servico]],11,FALSE)</f>
        <v>102.3909612363</v>
      </c>
      <c r="G2532" s="106">
        <f t="shared" si="39"/>
        <v>0</v>
      </c>
    </row>
    <row r="2533" spans="2:7" hidden="1" x14ac:dyDescent="0.25">
      <c r="B2533" s="112">
        <v>181514</v>
      </c>
      <c r="C2533" t="s">
        <v>4758</v>
      </c>
      <c r="D2533" s="108">
        <v>0</v>
      </c>
      <c r="E2533" s="81" t="str">
        <f>VLOOKUP(B2533,Table1[[Codigo_servico]:[Subtotal_servico]],9,FALSE)</f>
        <v>UN</v>
      </c>
      <c r="F2533" s="109">
        <f>VLOOKUP(B2533,Table1[[Codigo_servico]:[Subtotal_servico]],11,FALSE)</f>
        <v>610.76949999999999</v>
      </c>
      <c r="G2533" s="106">
        <f t="shared" si="39"/>
        <v>0</v>
      </c>
    </row>
    <row r="2534" spans="2:7" hidden="1" x14ac:dyDescent="0.25">
      <c r="B2534" s="112">
        <v>181550</v>
      </c>
      <c r="C2534" t="s">
        <v>4759</v>
      </c>
      <c r="D2534" s="108">
        <v>0</v>
      </c>
      <c r="E2534" s="81" t="str">
        <f>VLOOKUP(B2534,Table1[[Codigo_servico]:[Subtotal_servico]],9,FALSE)</f>
        <v>M3</v>
      </c>
      <c r="F2534" s="109">
        <f>VLOOKUP(B2534,Table1[[Codigo_servico]:[Subtotal_servico]],11,FALSE)</f>
        <v>121.77201429711815</v>
      </c>
      <c r="G2534" s="106">
        <f t="shared" si="39"/>
        <v>0</v>
      </c>
    </row>
    <row r="2535" spans="2:7" hidden="1" x14ac:dyDescent="0.25">
      <c r="B2535" s="112">
        <v>181551</v>
      </c>
      <c r="C2535" t="s">
        <v>4760</v>
      </c>
      <c r="D2535" s="108">
        <v>0</v>
      </c>
      <c r="E2535" s="81" t="str">
        <f>VLOOKUP(B2535,Table1[[Codigo_servico]:[Subtotal_servico]],9,FALSE)</f>
        <v>M3</v>
      </c>
      <c r="F2535" s="109">
        <f>VLOOKUP(B2535,Table1[[Codigo_servico]:[Subtotal_servico]],11,FALSE)</f>
        <v>112.31025429711815</v>
      </c>
      <c r="G2535" s="106">
        <f t="shared" si="39"/>
        <v>0</v>
      </c>
    </row>
    <row r="2536" spans="2:7" hidden="1" x14ac:dyDescent="0.25">
      <c r="B2536" s="112">
        <v>186007</v>
      </c>
      <c r="C2536" t="s">
        <v>4761</v>
      </c>
      <c r="D2536" s="108">
        <v>0</v>
      </c>
      <c r="E2536" s="81" t="str">
        <f>VLOOKUP(B2536,Table1[[Codigo_servico]:[Subtotal_servico]],9,FALSE)</f>
        <v>M2</v>
      </c>
      <c r="F2536" s="109">
        <f>VLOOKUP(B2536,Table1[[Codigo_servico]:[Subtotal_servico]],11,FALSE)</f>
        <v>3.1560026356192945</v>
      </c>
      <c r="G2536" s="106">
        <f t="shared" si="39"/>
        <v>0</v>
      </c>
    </row>
    <row r="2537" spans="2:7" hidden="1" x14ac:dyDescent="0.25">
      <c r="B2537" s="112">
        <v>187007</v>
      </c>
      <c r="C2537" t="s">
        <v>4762</v>
      </c>
      <c r="D2537" s="108">
        <v>0</v>
      </c>
      <c r="E2537" s="81" t="str">
        <f>VLOOKUP(B2537,Table1[[Codigo_servico]:[Subtotal_servico]],9,FALSE)</f>
        <v>M2</v>
      </c>
      <c r="F2537" s="109">
        <f>VLOOKUP(B2537,Table1[[Codigo_servico]:[Subtotal_servico]],11,FALSE)</f>
        <v>22.631908576046079</v>
      </c>
      <c r="G2537" s="106">
        <f t="shared" si="39"/>
        <v>0</v>
      </c>
    </row>
    <row r="2538" spans="2:7" hidden="1" x14ac:dyDescent="0.25">
      <c r="B2538" s="112">
        <v>187040</v>
      </c>
      <c r="C2538" t="s">
        <v>4763</v>
      </c>
      <c r="D2538" s="108">
        <v>0</v>
      </c>
      <c r="E2538" s="81" t="str">
        <f>VLOOKUP(B2538,Table1[[Codigo_servico]:[Subtotal_servico]],9,FALSE)</f>
        <v>UN</v>
      </c>
      <c r="F2538" s="109">
        <f>VLOOKUP(B2538,Table1[[Codigo_servico]:[Subtotal_servico]],11,FALSE)</f>
        <v>769.34308211234816</v>
      </c>
      <c r="G2538" s="106">
        <f t="shared" si="39"/>
        <v>0</v>
      </c>
    </row>
    <row r="2539" spans="2:7" hidden="1" x14ac:dyDescent="0.25">
      <c r="B2539" s="112">
        <v>187041</v>
      </c>
      <c r="C2539" t="s">
        <v>4764</v>
      </c>
      <c r="D2539" s="108">
        <v>0</v>
      </c>
      <c r="E2539" s="81" t="str">
        <f>VLOOKUP(B2539,Table1[[Codigo_servico]:[Subtotal_servico]],9,FALSE)</f>
        <v>UN</v>
      </c>
      <c r="F2539" s="109">
        <f>VLOOKUP(B2539,Table1[[Codigo_servico]:[Subtotal_servico]],11,FALSE)</f>
        <v>5700.7692689916184</v>
      </c>
      <c r="G2539" s="106">
        <f t="shared" si="39"/>
        <v>0</v>
      </c>
    </row>
    <row r="2540" spans="2:7" hidden="1" x14ac:dyDescent="0.25">
      <c r="B2540" s="112">
        <v>188001</v>
      </c>
      <c r="C2540" t="s">
        <v>4767</v>
      </c>
      <c r="D2540" s="108">
        <v>0</v>
      </c>
      <c r="E2540" s="81" t="str">
        <f>VLOOKUP(B2540,Table1[[Codigo_servico]:[Subtotal_servico]],9,FALSE)</f>
        <v>M2</v>
      </c>
      <c r="F2540" s="109">
        <f>VLOOKUP(B2540,Table1[[Codigo_servico]:[Subtotal_servico]],11,FALSE)</f>
        <v>5.260004392698824</v>
      </c>
      <c r="G2540" s="106">
        <f t="shared" si="39"/>
        <v>0</v>
      </c>
    </row>
    <row r="2541" spans="2:7" hidden="1" x14ac:dyDescent="0.25">
      <c r="B2541" s="112">
        <v>188011</v>
      </c>
      <c r="C2541" t="s">
        <v>4768</v>
      </c>
      <c r="D2541" s="108">
        <v>0</v>
      </c>
      <c r="E2541" s="81" t="str">
        <f>VLOOKUP(B2541,Table1[[Codigo_servico]:[Subtotal_servico]],9,FALSE)</f>
        <v>M3</v>
      </c>
      <c r="F2541" s="109">
        <f>VLOOKUP(B2541,Table1[[Codigo_servico]:[Subtotal_servico]],11,FALSE)</f>
        <v>141.8578593926988</v>
      </c>
      <c r="G2541" s="106">
        <f t="shared" si="39"/>
        <v>0</v>
      </c>
    </row>
    <row r="2542" spans="2:7" hidden="1" x14ac:dyDescent="0.25">
      <c r="B2542" s="112">
        <v>188013</v>
      </c>
      <c r="C2542" t="s">
        <v>4769</v>
      </c>
      <c r="D2542" s="108">
        <v>0</v>
      </c>
      <c r="E2542" s="81" t="str">
        <f>VLOOKUP(B2542,Table1[[Codigo_servico]:[Subtotal_servico]],9,FALSE)</f>
        <v>KG</v>
      </c>
      <c r="F2542" s="109">
        <f>VLOOKUP(B2542,Table1[[Codigo_servico]:[Subtotal_servico]],11,FALSE)</f>
        <v>0.51959999999999995</v>
      </c>
      <c r="G2542" s="106">
        <f t="shared" si="39"/>
        <v>0</v>
      </c>
    </row>
    <row r="2543" spans="2:7" hidden="1" x14ac:dyDescent="0.25">
      <c r="B2543" s="112">
        <v>188015</v>
      </c>
      <c r="C2543" t="s">
        <v>4770</v>
      </c>
      <c r="D2543" s="108">
        <v>0</v>
      </c>
      <c r="E2543" s="81" t="str">
        <f>VLOOKUP(B2543,Table1[[Codigo_servico]:[Subtotal_servico]],9,FALSE)</f>
        <v>KG</v>
      </c>
      <c r="F2543" s="109">
        <f>VLOOKUP(B2543,Table1[[Codigo_servico]:[Subtotal_servico]],11,FALSE)</f>
        <v>1.9631000000000001</v>
      </c>
      <c r="G2543" s="106">
        <f t="shared" si="39"/>
        <v>0</v>
      </c>
    </row>
    <row r="2544" spans="2:7" hidden="1" x14ac:dyDescent="0.25">
      <c r="B2544" s="112">
        <v>188030</v>
      </c>
      <c r="C2544" t="s">
        <v>4771</v>
      </c>
      <c r="D2544" s="108">
        <v>0</v>
      </c>
      <c r="E2544" s="81" t="str">
        <f>VLOOKUP(B2544,Table1[[Codigo_servico]:[Subtotal_servico]],9,FALSE)</f>
        <v>M2</v>
      </c>
      <c r="F2544" s="109">
        <f>VLOOKUP(B2544,Table1[[Codigo_servico]:[Subtotal_servico]],11,FALSE)</f>
        <v>5.260004392698824</v>
      </c>
      <c r="G2544" s="106">
        <f t="shared" si="39"/>
        <v>0</v>
      </c>
    </row>
    <row r="2545" spans="2:7" hidden="1" x14ac:dyDescent="0.25">
      <c r="B2545" s="112">
        <v>188035</v>
      </c>
      <c r="C2545" t="s">
        <v>4772</v>
      </c>
      <c r="D2545" s="108">
        <v>0</v>
      </c>
      <c r="E2545" s="81" t="str">
        <f>VLOOKUP(B2545,Table1[[Codigo_servico]:[Subtotal_servico]],9,FALSE)</f>
        <v>M3</v>
      </c>
      <c r="F2545" s="109">
        <f>VLOOKUP(B2545,Table1[[Codigo_servico]:[Subtotal_servico]],11,FALSE)</f>
        <v>160.79967597096967</v>
      </c>
      <c r="G2545" s="106">
        <f t="shared" si="39"/>
        <v>0</v>
      </c>
    </row>
    <row r="2546" spans="2:7" hidden="1" x14ac:dyDescent="0.25">
      <c r="B2546" s="112">
        <v>200101</v>
      </c>
      <c r="C2546" t="s">
        <v>4773</v>
      </c>
      <c r="D2546" s="108">
        <v>0</v>
      </c>
      <c r="E2546" s="81" t="str">
        <f>VLOOKUP(B2546,Table1[[Codigo_servico]:[Subtotal_servico]],9,FALSE)</f>
        <v>GL</v>
      </c>
      <c r="F2546" s="109">
        <f>VLOOKUP(B2546,Table1[[Codigo_servico]:[Subtotal_servico]],11,FALSE)</f>
        <v>1849.7734852869644</v>
      </c>
      <c r="G2546" s="106">
        <f t="shared" si="39"/>
        <v>0</v>
      </c>
    </row>
    <row r="2547" spans="2:7" hidden="1" x14ac:dyDescent="0.25">
      <c r="B2547" s="112">
        <v>200102</v>
      </c>
      <c r="C2547" t="s">
        <v>4779</v>
      </c>
      <c r="D2547" s="108">
        <v>0</v>
      </c>
      <c r="E2547" s="81" t="str">
        <f>VLOOKUP(B2547,Table1[[Codigo_servico]:[Subtotal_servico]],9,FALSE)</f>
        <v>M</v>
      </c>
      <c r="F2547" s="109">
        <f>VLOOKUP(B2547,Table1[[Codigo_servico]:[Subtotal_servico]],11,FALSE)</f>
        <v>1.6083414852869646</v>
      </c>
      <c r="G2547" s="106">
        <f t="shared" si="39"/>
        <v>0</v>
      </c>
    </row>
    <row r="2548" spans="2:7" hidden="1" x14ac:dyDescent="0.25">
      <c r="B2548" s="112">
        <v>200113</v>
      </c>
      <c r="C2548" t="s">
        <v>4780</v>
      </c>
      <c r="D2548" s="108">
        <v>0</v>
      </c>
      <c r="E2548" s="81" t="str">
        <f>VLOOKUP(B2548,Table1[[Codigo_servico]:[Subtotal_servico]],9,FALSE)</f>
        <v>GL</v>
      </c>
      <c r="F2548" s="109">
        <f>VLOOKUP(B2548,Table1[[Codigo_servico]:[Subtotal_servico]],11,FALSE)</f>
        <v>3620.8644659482961</v>
      </c>
      <c r="G2548" s="106">
        <f t="shared" si="39"/>
        <v>0</v>
      </c>
    </row>
    <row r="2549" spans="2:7" hidden="1" x14ac:dyDescent="0.25">
      <c r="B2549" s="112">
        <v>200114</v>
      </c>
      <c r="C2549" t="s">
        <v>4782</v>
      </c>
      <c r="D2549" s="108">
        <v>0</v>
      </c>
      <c r="E2549" s="81" t="str">
        <f>VLOOKUP(B2549,Table1[[Codigo_servico]:[Subtotal_servico]],9,FALSE)</f>
        <v>M2</v>
      </c>
      <c r="F2549" s="109">
        <f>VLOOKUP(B2549,Table1[[Codigo_servico]:[Subtotal_servico]],11,FALSE)</f>
        <v>0.33190744659482962</v>
      </c>
      <c r="G2549" s="106">
        <f t="shared" si="39"/>
        <v>0</v>
      </c>
    </row>
    <row r="2550" spans="2:7" hidden="1" x14ac:dyDescent="0.25">
      <c r="B2550" s="112">
        <v>200201</v>
      </c>
      <c r="C2550" t="s">
        <v>4783</v>
      </c>
      <c r="D2550" s="108">
        <v>0</v>
      </c>
      <c r="E2550" s="81" t="str">
        <f>VLOOKUP(B2550,Table1[[Codigo_servico]:[Subtotal_servico]],9,FALSE)</f>
        <v>M</v>
      </c>
      <c r="F2550" s="109">
        <f>VLOOKUP(B2550,Table1[[Codigo_servico]:[Subtotal_servico]],11,FALSE)</f>
        <v>39.378891988200664</v>
      </c>
      <c r="G2550" s="106">
        <f t="shared" si="39"/>
        <v>0</v>
      </c>
    </row>
    <row r="2551" spans="2:7" hidden="1" x14ac:dyDescent="0.25">
      <c r="B2551" s="112">
        <v>200202</v>
      </c>
      <c r="C2551" t="s">
        <v>4786</v>
      </c>
      <c r="D2551" s="108">
        <v>0</v>
      </c>
      <c r="E2551" s="81" t="str">
        <f>VLOOKUP(B2551,Table1[[Codigo_servico]:[Subtotal_servico]],9,FALSE)</f>
        <v>UN</v>
      </c>
      <c r="F2551" s="109">
        <f>VLOOKUP(B2551,Table1[[Codigo_servico]:[Subtotal_servico]],11,FALSE)</f>
        <v>316.99806084575744</v>
      </c>
      <c r="G2551" s="106">
        <f t="shared" si="39"/>
        <v>0</v>
      </c>
    </row>
    <row r="2552" spans="2:7" hidden="1" x14ac:dyDescent="0.25">
      <c r="B2552" s="112">
        <v>200203</v>
      </c>
      <c r="C2552" t="s">
        <v>4788</v>
      </c>
      <c r="D2552" s="108">
        <v>0</v>
      </c>
      <c r="E2552" s="81" t="str">
        <f>VLOOKUP(B2552,Table1[[Codigo_servico]:[Subtotal_servico]],9,FALSE)</f>
        <v>UN</v>
      </c>
      <c r="F2552" s="109">
        <f>VLOOKUP(B2552,Table1[[Codigo_servico]:[Subtotal_servico]],11,FALSE)</f>
        <v>45.935687313939354</v>
      </c>
      <c r="G2552" s="106">
        <f t="shared" si="39"/>
        <v>0</v>
      </c>
    </row>
    <row r="2553" spans="2:7" hidden="1" x14ac:dyDescent="0.25">
      <c r="B2553" s="112">
        <v>200204</v>
      </c>
      <c r="C2553" t="s">
        <v>4789</v>
      </c>
      <c r="D2553" s="108">
        <v>0</v>
      </c>
      <c r="E2553" s="81" t="str">
        <f>VLOOKUP(B2553,Table1[[Codigo_servico]:[Subtotal_servico]],9,FALSE)</f>
        <v>UN</v>
      </c>
      <c r="F2553" s="109">
        <f>VLOOKUP(B2553,Table1[[Codigo_servico]:[Subtotal_servico]],11,FALSE)</f>
        <v>91.871374627878708</v>
      </c>
      <c r="G2553" s="106">
        <f t="shared" si="39"/>
        <v>0</v>
      </c>
    </row>
    <row r="2554" spans="2:7" hidden="1" x14ac:dyDescent="0.25">
      <c r="B2554" s="112">
        <v>200205</v>
      </c>
      <c r="C2554" t="s">
        <v>4790</v>
      </c>
      <c r="D2554" s="108">
        <v>0</v>
      </c>
      <c r="E2554" s="81" t="str">
        <f>VLOOKUP(B2554,Table1[[Codigo_servico]:[Subtotal_servico]],9,FALSE)</f>
        <v>UN</v>
      </c>
      <c r="F2554" s="109">
        <f>VLOOKUP(B2554,Table1[[Codigo_servico]:[Subtotal_servico]],11,FALSE)</f>
        <v>137.80706194181806</v>
      </c>
      <c r="G2554" s="106">
        <f t="shared" si="39"/>
        <v>0</v>
      </c>
    </row>
    <row r="2555" spans="2:7" hidden="1" x14ac:dyDescent="0.25">
      <c r="B2555" s="112">
        <v>200206</v>
      </c>
      <c r="C2555" t="s">
        <v>4791</v>
      </c>
      <c r="D2555" s="108">
        <v>0</v>
      </c>
      <c r="E2555" s="81" t="str">
        <f>VLOOKUP(B2555,Table1[[Codigo_servico]:[Subtotal_servico]],9,FALSE)</f>
        <v>UN</v>
      </c>
      <c r="F2555" s="109">
        <f>VLOOKUP(B2555,Table1[[Codigo_servico]:[Subtotal_servico]],11,FALSE)</f>
        <v>45.935687313939354</v>
      </c>
      <c r="G2555" s="106">
        <f t="shared" si="39"/>
        <v>0</v>
      </c>
    </row>
    <row r="2556" spans="2:7" hidden="1" x14ac:dyDescent="0.25">
      <c r="B2556" s="112">
        <v>200207</v>
      </c>
      <c r="C2556" t="s">
        <v>4792</v>
      </c>
      <c r="D2556" s="108">
        <v>0</v>
      </c>
      <c r="E2556" s="81" t="str">
        <f>VLOOKUP(B2556,Table1[[Codigo_servico]:[Subtotal_servico]],9,FALSE)</f>
        <v>UN</v>
      </c>
      <c r="F2556" s="109">
        <f>VLOOKUP(B2556,Table1[[Codigo_servico]:[Subtotal_servico]],11,FALSE)</f>
        <v>78.202102715590556</v>
      </c>
      <c r="G2556" s="106">
        <f t="shared" si="39"/>
        <v>0</v>
      </c>
    </row>
    <row r="2557" spans="2:7" hidden="1" x14ac:dyDescent="0.25">
      <c r="B2557" s="112">
        <v>200208</v>
      </c>
      <c r="C2557" t="s">
        <v>4793</v>
      </c>
      <c r="D2557" s="108">
        <v>0</v>
      </c>
      <c r="E2557" s="81" t="str">
        <f>VLOOKUP(B2557,Table1[[Codigo_servico]:[Subtotal_servico]],9,FALSE)</f>
        <v>UN</v>
      </c>
      <c r="F2557" s="109">
        <f>VLOOKUP(B2557,Table1[[Codigo_servico]:[Subtotal_servico]],11,FALSE)</f>
        <v>108.15848570066264</v>
      </c>
      <c r="G2557" s="106">
        <f t="shared" si="39"/>
        <v>0</v>
      </c>
    </row>
    <row r="2558" spans="2:7" hidden="1" x14ac:dyDescent="0.25">
      <c r="B2558" s="112">
        <v>200209</v>
      </c>
      <c r="C2558" t="s">
        <v>4794</v>
      </c>
      <c r="D2558" s="108">
        <v>0</v>
      </c>
      <c r="E2558" s="81" t="str">
        <f>VLOOKUP(B2558,Table1[[Codigo_servico]:[Subtotal_servico]],9,FALSE)</f>
        <v>M</v>
      </c>
      <c r="F2558" s="109">
        <f>VLOOKUP(B2558,Table1[[Codigo_servico]:[Subtotal_servico]],11,FALSE)</f>
        <v>78.764600290862276</v>
      </c>
      <c r="G2558" s="106">
        <f t="shared" si="39"/>
        <v>0</v>
      </c>
    </row>
    <row r="2559" spans="2:7" hidden="1" x14ac:dyDescent="0.25">
      <c r="B2559" s="112">
        <v>200301</v>
      </c>
      <c r="C2559" t="s">
        <v>4796</v>
      </c>
      <c r="D2559" s="108">
        <v>0</v>
      </c>
      <c r="E2559" s="81" t="str">
        <f>VLOOKUP(B2559,Table1[[Codigo_servico]:[Subtotal_servico]],9,FALSE)</f>
        <v>H</v>
      </c>
      <c r="F2559" s="109">
        <f>VLOOKUP(B2559,Table1[[Codigo_servico]:[Subtotal_servico]],11,FALSE)</f>
        <v>299.55591914059744</v>
      </c>
      <c r="G2559" s="106">
        <f t="shared" si="39"/>
        <v>0</v>
      </c>
    </row>
    <row r="2560" spans="2:7" hidden="1" x14ac:dyDescent="0.25">
      <c r="B2560" s="112">
        <v>200302</v>
      </c>
      <c r="C2560" t="s">
        <v>4798</v>
      </c>
      <c r="D2560" s="108">
        <v>0</v>
      </c>
      <c r="E2560" s="81" t="str">
        <f>VLOOKUP(B2560,Table1[[Codigo_servico]:[Subtotal_servico]],9,FALSE)</f>
        <v>H</v>
      </c>
      <c r="F2560" s="109">
        <f>VLOOKUP(B2560,Table1[[Codigo_servico]:[Subtotal_servico]],11,FALSE)</f>
        <v>157.32863068366447</v>
      </c>
      <c r="G2560" s="106">
        <f t="shared" si="39"/>
        <v>0</v>
      </c>
    </row>
    <row r="2561" spans="2:7" hidden="1" x14ac:dyDescent="0.25">
      <c r="B2561" s="112">
        <v>200303</v>
      </c>
      <c r="C2561" t="s">
        <v>4799</v>
      </c>
      <c r="D2561" s="108">
        <v>0</v>
      </c>
      <c r="E2561" s="81" t="str">
        <f>VLOOKUP(B2561,Table1[[Codigo_servico]:[Subtotal_servico]],9,FALSE)</f>
        <v>H</v>
      </c>
      <c r="F2561" s="109">
        <f>VLOOKUP(B2561,Table1[[Codigo_servico]:[Subtotal_servico]],11,FALSE)</f>
        <v>77.081369400201339</v>
      </c>
      <c r="G2561" s="106">
        <f t="shared" si="39"/>
        <v>0</v>
      </c>
    </row>
    <row r="2562" spans="2:7" hidden="1" x14ac:dyDescent="0.25">
      <c r="B2562" s="112">
        <v>200305</v>
      </c>
      <c r="C2562" t="s">
        <v>4801</v>
      </c>
      <c r="D2562" s="108">
        <v>0</v>
      </c>
      <c r="E2562" s="81" t="str">
        <f>VLOOKUP(B2562,Table1[[Codigo_servico]:[Subtotal_servico]],9,FALSE)</f>
        <v>H</v>
      </c>
      <c r="F2562" s="109">
        <f>VLOOKUP(B2562,Table1[[Codigo_servico]:[Subtotal_servico]],11,FALSE)</f>
        <v>54.701451416878463</v>
      </c>
      <c r="G2562" s="106">
        <f t="shared" si="39"/>
        <v>0</v>
      </c>
    </row>
    <row r="2563" spans="2:7" hidden="1" x14ac:dyDescent="0.25">
      <c r="B2563" s="112">
        <v>200306</v>
      </c>
      <c r="C2563" t="s">
        <v>4803</v>
      </c>
      <c r="D2563" s="108">
        <v>0</v>
      </c>
      <c r="E2563" s="81" t="str">
        <f>VLOOKUP(B2563,Table1[[Codigo_servico]:[Subtotal_servico]],9,FALSE)</f>
        <v>H</v>
      </c>
      <c r="F2563" s="109">
        <f>VLOOKUP(B2563,Table1[[Codigo_servico]:[Subtotal_servico]],11,FALSE)</f>
        <v>56.658341252498374</v>
      </c>
      <c r="G2563" s="106">
        <f t="shared" si="39"/>
        <v>0</v>
      </c>
    </row>
    <row r="2564" spans="2:7" hidden="1" x14ac:dyDescent="0.25">
      <c r="B2564" s="112">
        <v>200307</v>
      </c>
      <c r="C2564" t="s">
        <v>4804</v>
      </c>
      <c r="D2564" s="108">
        <v>0</v>
      </c>
      <c r="E2564" s="81" t="str">
        <f>VLOOKUP(B2564,Table1[[Codigo_servico]:[Subtotal_servico]],9,FALSE)</f>
        <v>H</v>
      </c>
      <c r="F2564" s="109">
        <f>VLOOKUP(B2564,Table1[[Codigo_servico]:[Subtotal_servico]],11,FALSE)</f>
        <v>269.47665114987694</v>
      </c>
      <c r="G2564" s="106">
        <f t="shared" si="39"/>
        <v>0</v>
      </c>
    </row>
    <row r="2565" spans="2:7" hidden="1" x14ac:dyDescent="0.25">
      <c r="B2565" s="112">
        <v>200308</v>
      </c>
      <c r="C2565" t="s">
        <v>4806</v>
      </c>
      <c r="D2565" s="108">
        <v>0</v>
      </c>
      <c r="E2565" s="81" t="str">
        <f>VLOOKUP(B2565,Table1[[Codigo_servico]:[Subtotal_servico]],9,FALSE)</f>
        <v>H</v>
      </c>
      <c r="F2565" s="109">
        <f>VLOOKUP(B2565,Table1[[Codigo_servico]:[Subtotal_servico]],11,FALSE)</f>
        <v>283.25056744157774</v>
      </c>
      <c r="G2565" s="106">
        <f t="shared" si="39"/>
        <v>0</v>
      </c>
    </row>
    <row r="2566" spans="2:7" hidden="1" x14ac:dyDescent="0.25">
      <c r="B2566" s="112">
        <v>200309</v>
      </c>
      <c r="C2566" t="s">
        <v>4808</v>
      </c>
      <c r="D2566" s="108">
        <v>0</v>
      </c>
      <c r="E2566" s="81" t="str">
        <f>VLOOKUP(B2566,Table1[[Codigo_servico]:[Subtotal_servico]],9,FALSE)</f>
        <v>H</v>
      </c>
      <c r="F2566" s="109">
        <f>VLOOKUP(B2566,Table1[[Codigo_servico]:[Subtotal_servico]],11,FALSE)</f>
        <v>56.658341252498374</v>
      </c>
      <c r="G2566" s="106">
        <f t="shared" si="39"/>
        <v>0</v>
      </c>
    </row>
    <row r="2567" spans="2:7" hidden="1" x14ac:dyDescent="0.25">
      <c r="B2567" s="112">
        <v>200310</v>
      </c>
      <c r="C2567" t="s">
        <v>4809</v>
      </c>
      <c r="D2567" s="108">
        <v>0</v>
      </c>
      <c r="E2567" s="81" t="str">
        <f>VLOOKUP(B2567,Table1[[Codigo_servico]:[Subtotal_servico]],9,FALSE)</f>
        <v>GL</v>
      </c>
      <c r="F2567" s="109">
        <f>VLOOKUP(B2567,Table1[[Codigo_servico]:[Subtotal_servico]],11,FALSE)</f>
        <v>4113.7492889100376</v>
      </c>
      <c r="G2567" s="106">
        <f t="shared" si="39"/>
        <v>0</v>
      </c>
    </row>
    <row r="2568" spans="2:7" hidden="1" x14ac:dyDescent="0.25">
      <c r="B2568" s="112">
        <v>200311</v>
      </c>
      <c r="C2568" t="s">
        <v>4810</v>
      </c>
      <c r="D2568" s="108">
        <v>0</v>
      </c>
      <c r="E2568" s="81" t="str">
        <f>VLOOKUP(B2568,Table1[[Codigo_servico]:[Subtotal_servico]],9,FALSE)</f>
        <v>M2</v>
      </c>
      <c r="F2568" s="109">
        <f>VLOOKUP(B2568,Table1[[Codigo_servico]:[Subtotal_servico]],11,FALSE)</f>
        <v>8.2274985778200751</v>
      </c>
      <c r="G2568" s="106">
        <f t="shared" si="39"/>
        <v>0</v>
      </c>
    </row>
    <row r="2569" spans="2:7" hidden="1" x14ac:dyDescent="0.25">
      <c r="B2569" s="112">
        <v>200312</v>
      </c>
      <c r="C2569" t="s">
        <v>4811</v>
      </c>
      <c r="D2569" s="108">
        <v>0</v>
      </c>
      <c r="E2569" s="81" t="str">
        <f>VLOOKUP(B2569,Table1[[Codigo_servico]:[Subtotal_servico]],9,FALSE)</f>
        <v>GL</v>
      </c>
      <c r="F2569" s="109">
        <f>VLOOKUP(B2569,Table1[[Codigo_servico]:[Subtotal_servico]],11,FALSE)</f>
        <v>1558.1707865798983</v>
      </c>
      <c r="G2569" s="106">
        <f t="shared" si="39"/>
        <v>0</v>
      </c>
    </row>
    <row r="2570" spans="2:7" hidden="1" x14ac:dyDescent="0.25">
      <c r="B2570" s="112">
        <v>200313</v>
      </c>
      <c r="C2570" t="s">
        <v>4812</v>
      </c>
      <c r="D2570" s="108">
        <v>0</v>
      </c>
      <c r="E2570" s="81" t="str">
        <f>VLOOKUP(B2570,Table1[[Codigo_servico]:[Subtotal_servico]],9,FALSE)</f>
        <v>M2</v>
      </c>
      <c r="F2570" s="109">
        <f>VLOOKUP(B2570,Table1[[Codigo_servico]:[Subtotal_servico]],11,FALSE)</f>
        <v>2.5813827305489974</v>
      </c>
      <c r="G2570" s="106">
        <f t="shared" si="39"/>
        <v>0</v>
      </c>
    </row>
    <row r="2571" spans="2:7" hidden="1" x14ac:dyDescent="0.25">
      <c r="B2571" s="112">
        <v>200314</v>
      </c>
      <c r="C2571" t="s">
        <v>4813</v>
      </c>
      <c r="D2571" s="108">
        <v>0</v>
      </c>
      <c r="E2571" s="81" t="str">
        <f>VLOOKUP(B2571,Table1[[Codigo_servico]:[Subtotal_servico]],9,FALSE)</f>
        <v>UN</v>
      </c>
      <c r="F2571" s="109">
        <f>VLOOKUP(B2571,Table1[[Codigo_servico]:[Subtotal_servico]],11,FALSE)</f>
        <v>1558.1707865798983</v>
      </c>
      <c r="G2571" s="106">
        <f t="shared" si="39"/>
        <v>0</v>
      </c>
    </row>
    <row r="2572" spans="2:7" hidden="1" x14ac:dyDescent="0.25">
      <c r="B2572" s="112">
        <v>200315</v>
      </c>
      <c r="C2572" t="s">
        <v>4814</v>
      </c>
      <c r="D2572" s="108">
        <v>0</v>
      </c>
      <c r="E2572" s="81" t="str">
        <f>VLOOKUP(B2572,Table1[[Codigo_servico]:[Subtotal_servico]],9,FALSE)</f>
        <v>M2</v>
      </c>
      <c r="F2572" s="109">
        <f>VLOOKUP(B2572,Table1[[Codigo_servico]:[Subtotal_servico]],11,FALSE)</f>
        <v>2.5813827305489978</v>
      </c>
      <c r="G2572" s="106">
        <f t="shared" si="39"/>
        <v>0</v>
      </c>
    </row>
    <row r="2573" spans="2:7" hidden="1" x14ac:dyDescent="0.25">
      <c r="B2573" s="112">
        <v>200316</v>
      </c>
      <c r="C2573" t="s">
        <v>4815</v>
      </c>
      <c r="D2573" s="108">
        <v>0</v>
      </c>
      <c r="E2573" s="81" t="str">
        <f>VLOOKUP(B2573,Table1[[Codigo_servico]:[Subtotal_servico]],9,FALSE)</f>
        <v>UN</v>
      </c>
      <c r="F2573" s="109">
        <f>VLOOKUP(B2573,Table1[[Codigo_servico]:[Subtotal_servico]],11,FALSE)</f>
        <v>2366.4687354531889</v>
      </c>
      <c r="G2573" s="106">
        <f t="shared" si="39"/>
        <v>0</v>
      </c>
    </row>
    <row r="2574" spans="2:7" hidden="1" x14ac:dyDescent="0.25">
      <c r="B2574" s="112">
        <v>200317</v>
      </c>
      <c r="C2574" t="s">
        <v>4816</v>
      </c>
      <c r="D2574" s="108">
        <v>0</v>
      </c>
      <c r="E2574" s="81" t="str">
        <f>VLOOKUP(B2574,Table1[[Codigo_servico]:[Subtotal_servico]],9,FALSE)</f>
        <v>UN</v>
      </c>
      <c r="F2574" s="109">
        <f>VLOOKUP(B2574,Table1[[Codigo_servico]:[Subtotal_servico]],11,FALSE)</f>
        <v>1718.1932103373933</v>
      </c>
      <c r="G2574" s="106">
        <f t="shared" si="39"/>
        <v>0</v>
      </c>
    </row>
    <row r="2575" spans="2:7" hidden="1" x14ac:dyDescent="0.25">
      <c r="B2575" s="112">
        <v>200318</v>
      </c>
      <c r="C2575" t="s">
        <v>4817</v>
      </c>
      <c r="D2575" s="108">
        <v>0</v>
      </c>
      <c r="E2575" s="81" t="str">
        <f>VLOOKUP(B2575,Table1[[Codigo_servico]:[Subtotal_servico]],9,FALSE)</f>
        <v>UN</v>
      </c>
      <c r="F2575" s="109">
        <f>VLOOKUP(B2575,Table1[[Codigo_servico]:[Subtotal_servico]],11,FALSE)</f>
        <v>4147.5400374186684</v>
      </c>
      <c r="G2575" s="106">
        <f t="shared" si="39"/>
        <v>0</v>
      </c>
    </row>
    <row r="2576" spans="2:7" hidden="1" x14ac:dyDescent="0.25">
      <c r="B2576" s="112">
        <v>200319</v>
      </c>
      <c r="C2576" t="s">
        <v>4818</v>
      </c>
      <c r="D2576" s="108">
        <v>0</v>
      </c>
      <c r="E2576" s="81" t="str">
        <f>VLOOKUP(B2576,Table1[[Codigo_servico]:[Subtotal_servico]],9,FALSE)</f>
        <v>UN</v>
      </c>
      <c r="F2576" s="109">
        <f>VLOOKUP(B2576,Table1[[Codigo_servico]:[Subtotal_servico]],11,FALSE)</f>
        <v>2786.8359915166807</v>
      </c>
      <c r="G2576" s="106">
        <f t="shared" si="39"/>
        <v>0</v>
      </c>
    </row>
    <row r="2577" spans="2:7" hidden="1" x14ac:dyDescent="0.25">
      <c r="B2577" s="112">
        <v>200320</v>
      </c>
      <c r="C2577" t="s">
        <v>4819</v>
      </c>
      <c r="D2577" s="108">
        <v>0</v>
      </c>
      <c r="E2577" s="81" t="str">
        <f>VLOOKUP(B2577,Table1[[Codigo_servico]:[Subtotal_servico]],9,FALSE)</f>
        <v>UN</v>
      </c>
      <c r="F2577" s="109">
        <f>VLOOKUP(B2577,Table1[[Codigo_servico]:[Subtotal_servico]],11,FALSE)</f>
        <v>1757.3124346694758</v>
      </c>
      <c r="G2577" s="106">
        <f t="shared" si="39"/>
        <v>0</v>
      </c>
    </row>
    <row r="2578" spans="2:7" hidden="1" x14ac:dyDescent="0.25">
      <c r="B2578" s="112">
        <v>200321</v>
      </c>
      <c r="C2578" t="s">
        <v>4820</v>
      </c>
      <c r="D2578" s="108">
        <v>0</v>
      </c>
      <c r="E2578" s="81" t="str">
        <f>VLOOKUP(B2578,Table1[[Codigo_servico]:[Subtotal_servico]],9,FALSE)</f>
        <v>UN</v>
      </c>
      <c r="F2578" s="109">
        <f>VLOOKUP(B2578,Table1[[Codigo_servico]:[Subtotal_servico]],11,FALSE)</f>
        <v>1020.3020704659839</v>
      </c>
      <c r="G2578" s="106">
        <f t="shared" si="39"/>
        <v>0</v>
      </c>
    </row>
    <row r="2579" spans="2:7" hidden="1" x14ac:dyDescent="0.25">
      <c r="B2579" s="112">
        <v>200350</v>
      </c>
      <c r="C2579" t="s">
        <v>4821</v>
      </c>
      <c r="D2579" s="108">
        <v>0</v>
      </c>
      <c r="E2579" s="81" t="str">
        <f>VLOOKUP(B2579,Table1[[Codigo_servico]:[Subtotal_servico]],9,FALSE)</f>
        <v>UN</v>
      </c>
      <c r="F2579" s="109">
        <f>VLOOKUP(B2579,Table1[[Codigo_servico]:[Subtotal_servico]],11,FALSE)</f>
        <v>4.9763000000000002</v>
      </c>
      <c r="G2579" s="106">
        <f t="shared" ref="G2579:G2607" si="40">D2579*F2579</f>
        <v>0</v>
      </c>
    </row>
    <row r="2580" spans="2:7" hidden="1" x14ac:dyDescent="0.25">
      <c r="B2580" s="112">
        <v>200351</v>
      </c>
      <c r="C2580" t="s">
        <v>4822</v>
      </c>
      <c r="D2580" s="108">
        <v>0</v>
      </c>
      <c r="E2580" s="81" t="str">
        <f>VLOOKUP(B2580,Table1[[Codigo_servico]:[Subtotal_servico]],9,FALSE)</f>
        <v>UN</v>
      </c>
      <c r="F2580" s="109">
        <f>VLOOKUP(B2580,Table1[[Codigo_servico]:[Subtotal_servico]],11,FALSE)</f>
        <v>6.9821999999999997</v>
      </c>
      <c r="G2580" s="106">
        <f t="shared" si="40"/>
        <v>0</v>
      </c>
    </row>
    <row r="2581" spans="2:7" hidden="1" x14ac:dyDescent="0.25">
      <c r="B2581" s="112">
        <v>200352</v>
      </c>
      <c r="C2581" t="s">
        <v>4823</v>
      </c>
      <c r="D2581" s="108">
        <v>0</v>
      </c>
      <c r="E2581" s="81" t="str">
        <f>VLOOKUP(B2581,Table1[[Codigo_servico]:[Subtotal_servico]],9,FALSE)</f>
        <v>UN</v>
      </c>
      <c r="F2581" s="109">
        <f>VLOOKUP(B2581,Table1[[Codigo_servico]:[Subtotal_servico]],11,FALSE)</f>
        <v>6.8132999999999999</v>
      </c>
      <c r="G2581" s="106">
        <f t="shared" si="40"/>
        <v>0</v>
      </c>
    </row>
    <row r="2582" spans="2:7" hidden="1" x14ac:dyDescent="0.25">
      <c r="B2582" s="112">
        <v>200353</v>
      </c>
      <c r="C2582" t="s">
        <v>4824</v>
      </c>
      <c r="D2582" s="108">
        <v>0</v>
      </c>
      <c r="E2582" s="81" t="str">
        <f>VLOOKUP(B2582,Table1[[Codigo_servico]:[Subtotal_servico]],9,FALSE)</f>
        <v>UN</v>
      </c>
      <c r="F2582" s="109">
        <f>VLOOKUP(B2582,Table1[[Codigo_servico]:[Subtotal_servico]],11,FALSE)</f>
        <v>9.9175000000000004</v>
      </c>
      <c r="G2582" s="106">
        <f t="shared" si="40"/>
        <v>0</v>
      </c>
    </row>
    <row r="2583" spans="2:7" hidden="1" x14ac:dyDescent="0.25">
      <c r="B2583" s="112">
        <v>200354</v>
      </c>
      <c r="C2583" t="s">
        <v>4825</v>
      </c>
      <c r="D2583" s="108">
        <v>0</v>
      </c>
      <c r="E2583" s="81" t="str">
        <f>VLOOKUP(B2583,Table1[[Codigo_servico]:[Subtotal_servico]],9,FALSE)</f>
        <v>UN</v>
      </c>
      <c r="F2583" s="109">
        <f>VLOOKUP(B2583,Table1[[Codigo_servico]:[Subtotal_servico]],11,FALSE)</f>
        <v>0.20749999999999999</v>
      </c>
      <c r="G2583" s="106">
        <f t="shared" si="40"/>
        <v>0</v>
      </c>
    </row>
    <row r="2584" spans="2:7" hidden="1" x14ac:dyDescent="0.25">
      <c r="B2584" s="112">
        <v>200355</v>
      </c>
      <c r="C2584" t="s">
        <v>4826</v>
      </c>
      <c r="D2584" s="108">
        <v>0</v>
      </c>
      <c r="E2584" s="81" t="str">
        <f>VLOOKUP(B2584,Table1[[Codigo_servico]:[Subtotal_servico]],9,FALSE)</f>
        <v>UN</v>
      </c>
      <c r="F2584" s="109">
        <f>VLOOKUP(B2584,Table1[[Codigo_servico]:[Subtotal_servico]],11,FALSE)</f>
        <v>1.5722</v>
      </c>
      <c r="G2584" s="106">
        <f t="shared" si="40"/>
        <v>0</v>
      </c>
    </row>
    <row r="2585" spans="2:7" hidden="1" x14ac:dyDescent="0.25">
      <c r="B2585" s="112">
        <v>200356</v>
      </c>
      <c r="C2585" t="s">
        <v>4827</v>
      </c>
      <c r="D2585" s="108">
        <v>0</v>
      </c>
      <c r="E2585" s="81" t="str">
        <f>VLOOKUP(B2585,Table1[[Codigo_servico]:[Subtotal_servico]],9,FALSE)</f>
        <v>UN</v>
      </c>
      <c r="F2585" s="109">
        <f>VLOOKUP(B2585,Table1[[Codigo_servico]:[Subtotal_servico]],11,FALSE)</f>
        <v>0.43440000000000001</v>
      </c>
      <c r="G2585" s="106">
        <f t="shared" si="40"/>
        <v>0</v>
      </c>
    </row>
    <row r="2586" spans="2:7" hidden="1" x14ac:dyDescent="0.25">
      <c r="B2586" s="112">
        <v>200357</v>
      </c>
      <c r="C2586" t="s">
        <v>4828</v>
      </c>
      <c r="D2586" s="108">
        <v>0</v>
      </c>
      <c r="E2586" s="81" t="str">
        <f>VLOOKUP(B2586,Table1[[Codigo_servico]:[Subtotal_servico]],9,FALSE)</f>
        <v>UN</v>
      </c>
      <c r="F2586" s="109">
        <f>VLOOKUP(B2586,Table1[[Codigo_servico]:[Subtotal_servico]],11,FALSE)</f>
        <v>3.2408999999999999</v>
      </c>
      <c r="G2586" s="106">
        <f t="shared" si="40"/>
        <v>0</v>
      </c>
    </row>
    <row r="2587" spans="2:7" hidden="1" x14ac:dyDescent="0.25">
      <c r="B2587" s="112">
        <v>200358</v>
      </c>
      <c r="C2587" t="s">
        <v>4829</v>
      </c>
      <c r="D2587" s="108">
        <v>0</v>
      </c>
      <c r="E2587" s="81" t="str">
        <f>VLOOKUP(B2587,Table1[[Codigo_servico]:[Subtotal_servico]],9,FALSE)</f>
        <v>M2</v>
      </c>
      <c r="F2587" s="109">
        <f>VLOOKUP(B2587,Table1[[Codigo_servico]:[Subtotal_servico]],11,FALSE)</f>
        <v>11.086399999999999</v>
      </c>
      <c r="G2587" s="106">
        <f t="shared" si="40"/>
        <v>0</v>
      </c>
    </row>
    <row r="2588" spans="2:7" hidden="1" x14ac:dyDescent="0.25">
      <c r="B2588" s="112">
        <v>200441</v>
      </c>
      <c r="C2588" t="s">
        <v>4830</v>
      </c>
      <c r="D2588" s="108">
        <v>0</v>
      </c>
      <c r="E2588" s="81" t="str">
        <f>VLOOKUP(B2588,Table1[[Codigo_servico]:[Subtotal_servico]],9,FALSE)</f>
        <v>GL</v>
      </c>
      <c r="F2588" s="109">
        <f>VLOOKUP(B2588,Table1[[Codigo_servico]:[Subtotal_servico]],11,FALSE)</f>
        <v>2210.4017900091922</v>
      </c>
      <c r="G2588" s="106">
        <f t="shared" si="40"/>
        <v>0</v>
      </c>
    </row>
    <row r="2589" spans="2:7" hidden="1" x14ac:dyDescent="0.25">
      <c r="B2589" s="112">
        <v>200442</v>
      </c>
      <c r="C2589" t="s">
        <v>4831</v>
      </c>
      <c r="D2589" s="108">
        <v>0</v>
      </c>
      <c r="E2589" s="81" t="str">
        <f>VLOOKUP(B2589,Table1[[Codigo_servico]:[Subtotal_servico]],9,FALSE)</f>
        <v>UN</v>
      </c>
      <c r="F2589" s="109">
        <f>VLOOKUP(B2589,Table1[[Codigo_servico]:[Subtotal_servico]],11,FALSE)</f>
        <v>65.605936820514771</v>
      </c>
      <c r="G2589" s="106">
        <f t="shared" si="40"/>
        <v>0</v>
      </c>
    </row>
    <row r="2590" spans="2:7" hidden="1" x14ac:dyDescent="0.25">
      <c r="B2590" s="112">
        <v>200530</v>
      </c>
      <c r="C2590" t="s">
        <v>4832</v>
      </c>
      <c r="D2590" s="108">
        <v>0</v>
      </c>
      <c r="E2590" s="81" t="str">
        <f>VLOOKUP(B2590,Table1[[Codigo_servico]:[Subtotal_servico]],9,FALSE)</f>
        <v>GL</v>
      </c>
      <c r="F2590" s="109">
        <f>VLOOKUP(B2590,Table1[[Codigo_servico]:[Subtotal_servico]],11,FALSE)</f>
        <v>2832.5056744157773</v>
      </c>
      <c r="G2590" s="106">
        <f t="shared" si="40"/>
        <v>0</v>
      </c>
    </row>
    <row r="2591" spans="2:7" hidden="1" x14ac:dyDescent="0.25">
      <c r="B2591" s="112">
        <v>200531</v>
      </c>
      <c r="C2591" t="s">
        <v>4833</v>
      </c>
      <c r="D2591" s="108">
        <v>0</v>
      </c>
      <c r="E2591" s="81" t="str">
        <f>VLOOKUP(B2591,Table1[[Codigo_servico]:[Subtotal_servico]],9,FALSE)</f>
        <v>GL</v>
      </c>
      <c r="F2591" s="109">
        <f>VLOOKUP(B2591,Table1[[Codigo_servico]:[Subtotal_servico]],11,FALSE)</f>
        <v>4532.0090790652439</v>
      </c>
      <c r="G2591" s="106">
        <f t="shared" si="40"/>
        <v>0</v>
      </c>
    </row>
    <row r="2592" spans="2:7" hidden="1" x14ac:dyDescent="0.25">
      <c r="B2592" s="112">
        <v>200532</v>
      </c>
      <c r="C2592" t="s">
        <v>4834</v>
      </c>
      <c r="D2592" s="108">
        <v>0</v>
      </c>
      <c r="E2592" s="81" t="str">
        <f>VLOOKUP(B2592,Table1[[Codigo_servico]:[Subtotal_servico]],9,FALSE)</f>
        <v>GL</v>
      </c>
      <c r="F2592" s="109">
        <f>VLOOKUP(B2592,Table1[[Codigo_servico]:[Subtotal_servico]],11,FALSE)</f>
        <v>7931.015888364177</v>
      </c>
      <c r="G2592" s="106">
        <f t="shared" si="40"/>
        <v>0</v>
      </c>
    </row>
    <row r="2593" spans="2:7" hidden="1" x14ac:dyDescent="0.25">
      <c r="B2593" s="112">
        <v>200601</v>
      </c>
      <c r="C2593" t="s">
        <v>4835</v>
      </c>
      <c r="D2593" s="108">
        <v>0</v>
      </c>
      <c r="E2593" s="81" t="str">
        <f>VLOOKUP(B2593,Table1[[Codigo_servico]:[Subtotal_servico]],9,FALSE)</f>
        <v>UN</v>
      </c>
      <c r="F2593" s="109">
        <f>VLOOKUP(B2593,Table1[[Codigo_servico]:[Subtotal_servico]],11,FALSE)</f>
        <v>1395.6608000000001</v>
      </c>
      <c r="G2593" s="106">
        <f t="shared" si="40"/>
        <v>0</v>
      </c>
    </row>
    <row r="2594" spans="2:7" hidden="1" x14ac:dyDescent="0.25">
      <c r="B2594" s="112">
        <v>200602</v>
      </c>
      <c r="C2594" t="s">
        <v>4836</v>
      </c>
      <c r="D2594" s="108">
        <v>0</v>
      </c>
      <c r="E2594" s="81" t="str">
        <f>VLOOKUP(B2594,Table1[[Codigo_servico]:[Subtotal_servico]],9,FALSE)</f>
        <v>UN</v>
      </c>
      <c r="F2594" s="109">
        <f>VLOOKUP(B2594,Table1[[Codigo_servico]:[Subtotal_servico]],11,FALSE)</f>
        <v>16.552499999999998</v>
      </c>
      <c r="G2594" s="106">
        <f t="shared" si="40"/>
        <v>0</v>
      </c>
    </row>
    <row r="2595" spans="2:7" hidden="1" x14ac:dyDescent="0.25">
      <c r="B2595" s="112">
        <v>200603</v>
      </c>
      <c r="C2595" t="s">
        <v>4837</v>
      </c>
      <c r="D2595" s="108">
        <v>0</v>
      </c>
      <c r="E2595" s="81" t="str">
        <f>VLOOKUP(B2595,Table1[[Codigo_servico]:[Subtotal_servico]],9,FALSE)</f>
        <v>VIAGEM</v>
      </c>
      <c r="F2595" s="109">
        <f>VLOOKUP(B2595,Table1[[Codigo_servico]:[Subtotal_servico]],11,FALSE)</f>
        <v>167.54920000000001</v>
      </c>
      <c r="G2595" s="106">
        <f t="shared" si="40"/>
        <v>0</v>
      </c>
    </row>
    <row r="2596" spans="2:7" hidden="1" x14ac:dyDescent="0.25">
      <c r="B2596" s="112">
        <v>200604</v>
      </c>
      <c r="C2596" t="s">
        <v>4839</v>
      </c>
      <c r="D2596" s="108">
        <v>0</v>
      </c>
      <c r="E2596" s="81" t="str">
        <f>VLOOKUP(B2596,Table1[[Codigo_servico]:[Subtotal_servico]],9,FALSE)</f>
        <v>PERÍODO</v>
      </c>
      <c r="F2596" s="109">
        <f>VLOOKUP(B2596,Table1[[Codigo_servico]:[Subtotal_servico]],11,FALSE)</f>
        <v>182.84979999999999</v>
      </c>
      <c r="G2596" s="106">
        <f t="shared" si="40"/>
        <v>0</v>
      </c>
    </row>
    <row r="2597" spans="2:7" hidden="1" x14ac:dyDescent="0.25">
      <c r="B2597" s="112">
        <v>200605</v>
      </c>
      <c r="C2597" t="s">
        <v>4841</v>
      </c>
      <c r="D2597" s="108">
        <v>0</v>
      </c>
      <c r="E2597" s="81" t="str">
        <f>VLOOKUP(B2597,Table1[[Codigo_servico]:[Subtotal_servico]],9,FALSE)</f>
        <v>ENS.</v>
      </c>
      <c r="F2597" s="109">
        <f>VLOOKUP(B2597,Table1[[Codigo_servico]:[Subtotal_servico]],11,FALSE)</f>
        <v>1034.6981000000001</v>
      </c>
      <c r="G2597" s="106">
        <f t="shared" si="40"/>
        <v>0</v>
      </c>
    </row>
    <row r="2598" spans="2:7" hidden="1" x14ac:dyDescent="0.25">
      <c r="B2598" s="112">
        <v>200611</v>
      </c>
      <c r="C2598" t="s">
        <v>4843</v>
      </c>
      <c r="D2598" s="108">
        <v>0</v>
      </c>
      <c r="E2598" s="81" t="str">
        <f>VLOOKUP(B2598,Table1[[Codigo_servico]:[Subtotal_servico]],9,FALSE)</f>
        <v>UN</v>
      </c>
      <c r="F2598" s="109">
        <f>VLOOKUP(B2598,Table1[[Codigo_servico]:[Subtotal_servico]],11,FALSE)</f>
        <v>41.278399999999998</v>
      </c>
      <c r="G2598" s="106">
        <f t="shared" si="40"/>
        <v>0</v>
      </c>
    </row>
    <row r="2599" spans="2:7" hidden="1" x14ac:dyDescent="0.25">
      <c r="B2599" s="112">
        <v>200612</v>
      </c>
      <c r="C2599" t="s">
        <v>4844</v>
      </c>
      <c r="D2599" s="108">
        <v>0</v>
      </c>
      <c r="E2599" s="81" t="str">
        <f>VLOOKUP(B2599,Table1[[Codigo_servico]:[Subtotal_servico]],9,FALSE)</f>
        <v>UN</v>
      </c>
      <c r="F2599" s="109">
        <f>VLOOKUP(B2599,Table1[[Codigo_servico]:[Subtotal_servico]],11,FALSE)</f>
        <v>12.603300000000001</v>
      </c>
      <c r="G2599" s="106">
        <f t="shared" si="40"/>
        <v>0</v>
      </c>
    </row>
    <row r="2600" spans="2:7" hidden="1" x14ac:dyDescent="0.25">
      <c r="B2600" s="112">
        <v>200613</v>
      </c>
      <c r="C2600" t="s">
        <v>4845</v>
      </c>
      <c r="D2600" s="108">
        <v>0</v>
      </c>
      <c r="E2600" s="81" t="str">
        <f>VLOOKUP(B2600,Table1[[Codigo_servico]:[Subtotal_servico]],9,FALSE)</f>
        <v>UN</v>
      </c>
      <c r="F2600" s="109">
        <f>VLOOKUP(B2600,Table1[[Codigo_servico]:[Subtotal_servico]],11,FALSE)</f>
        <v>10.898099999999999</v>
      </c>
      <c r="G2600" s="106">
        <f t="shared" si="40"/>
        <v>0</v>
      </c>
    </row>
    <row r="2601" spans="2:7" hidden="1" x14ac:dyDescent="0.25">
      <c r="B2601" s="112">
        <v>200614</v>
      </c>
      <c r="C2601" t="s">
        <v>2126</v>
      </c>
      <c r="D2601" s="108">
        <v>0</v>
      </c>
      <c r="E2601" s="81" t="str">
        <f>VLOOKUP(B2601,Table1[[Codigo_servico]:[Subtotal_servico]],9,FALSE)</f>
        <v>Un</v>
      </c>
      <c r="F2601" s="109">
        <f>VLOOKUP(B2601,Table1[[Codigo_servico]:[Subtotal_servico]],11,FALSE)</f>
        <v>1557</v>
      </c>
      <c r="G2601" s="106">
        <f t="shared" si="40"/>
        <v>0</v>
      </c>
    </row>
    <row r="2602" spans="2:7" hidden="1" x14ac:dyDescent="0.25">
      <c r="B2602" s="112">
        <v>200615</v>
      </c>
      <c r="C2602" t="s">
        <v>2127</v>
      </c>
      <c r="D2602" s="108">
        <v>0</v>
      </c>
      <c r="E2602" s="81" t="str">
        <f>VLOOKUP(B2602,Table1[[Codigo_servico]:[Subtotal_servico]],9,FALSE)</f>
        <v>Un</v>
      </c>
      <c r="F2602" s="109">
        <f>VLOOKUP(B2602,Table1[[Codigo_servico]:[Subtotal_servico]],11,FALSE)</f>
        <v>1557</v>
      </c>
      <c r="G2602" s="106">
        <f t="shared" si="40"/>
        <v>0</v>
      </c>
    </row>
    <row r="2603" spans="2:7" hidden="1" x14ac:dyDescent="0.25">
      <c r="B2603" s="112">
        <v>200616</v>
      </c>
      <c r="C2603" t="s">
        <v>2128</v>
      </c>
      <c r="D2603" s="108">
        <v>0</v>
      </c>
      <c r="E2603" s="81" t="str">
        <f>VLOOKUP(B2603,Table1[[Codigo_servico]:[Subtotal_servico]],9,FALSE)</f>
        <v>Un</v>
      </c>
      <c r="F2603" s="109">
        <f>VLOOKUP(B2603,Table1[[Codigo_servico]:[Subtotal_servico]],11,FALSE)</f>
        <v>1557</v>
      </c>
      <c r="G2603" s="106">
        <f t="shared" si="40"/>
        <v>0</v>
      </c>
    </row>
    <row r="2604" spans="2:7" hidden="1" x14ac:dyDescent="0.25">
      <c r="B2604" s="112">
        <v>200617</v>
      </c>
      <c r="C2604" t="s">
        <v>2129</v>
      </c>
      <c r="D2604" s="108">
        <v>0</v>
      </c>
      <c r="E2604" s="81" t="str">
        <f>VLOOKUP(B2604,Table1[[Codigo_servico]:[Subtotal_servico]],9,FALSE)</f>
        <v>Un</v>
      </c>
      <c r="F2604" s="109">
        <f>VLOOKUP(B2604,Table1[[Codigo_servico]:[Subtotal_servico]],11,FALSE)</f>
        <v>1557</v>
      </c>
      <c r="G2604" s="106">
        <f t="shared" si="40"/>
        <v>0</v>
      </c>
    </row>
    <row r="2605" spans="2:7" hidden="1" x14ac:dyDescent="0.25">
      <c r="B2605" s="112">
        <v>200618</v>
      </c>
      <c r="C2605" t="s">
        <v>2130</v>
      </c>
      <c r="D2605" s="108">
        <v>0</v>
      </c>
      <c r="E2605" s="81" t="str">
        <f>VLOOKUP(B2605,Table1[[Codigo_servico]:[Subtotal_servico]],9,FALSE)</f>
        <v>Un</v>
      </c>
      <c r="F2605" s="109">
        <f>VLOOKUP(B2605,Table1[[Codigo_servico]:[Subtotal_servico]],11,FALSE)</f>
        <v>1732</v>
      </c>
      <c r="G2605" s="106">
        <f t="shared" si="40"/>
        <v>0</v>
      </c>
    </row>
    <row r="2606" spans="2:7" x14ac:dyDescent="0.25">
      <c r="B2606" s="112">
        <v>920501</v>
      </c>
      <c r="C2606" t="s">
        <v>4953</v>
      </c>
      <c r="D2606" s="108">
        <v>1350</v>
      </c>
      <c r="E2606" s="81" t="str">
        <f>VLOOKUP(B2606,Table1[[Codigo_servico]:[Subtotal_servico]],9,FALSE)</f>
        <v>M2</v>
      </c>
      <c r="F2606" s="109">
        <f>VLOOKUP(B2606,Table1[[Codigo_servico]:[Subtotal_servico]],11,FALSE)</f>
        <v>4.1684106401080561</v>
      </c>
      <c r="G2606" s="106">
        <f t="shared" si="40"/>
        <v>5627.3543641458755</v>
      </c>
    </row>
    <row r="2607" spans="2:7" x14ac:dyDescent="0.25">
      <c r="B2607" s="112">
        <v>990001</v>
      </c>
      <c r="C2607" t="s">
        <v>4970</v>
      </c>
      <c r="D2607" s="108">
        <v>8</v>
      </c>
      <c r="E2607" s="81" t="str">
        <f>VLOOKUP(B2607,Table1[[Codigo_servico]:[Subtotal_servico]],9,FALSE)</f>
        <v>MÊS</v>
      </c>
      <c r="F2607" s="109">
        <f>VLOOKUP(B2607,Table1[[Codigo_servico]:[Subtotal_servico]],11,FALSE)</f>
        <v>150</v>
      </c>
      <c r="G2607" s="106">
        <f t="shared" si="40"/>
        <v>1200</v>
      </c>
    </row>
  </sheetData>
  <autoFilter ref="B17:G2607">
    <filterColumn colId="2">
      <filters>
        <filter val="1,00"/>
        <filter val="1.100,00"/>
        <filter val="1.200,00"/>
        <filter val="1.350,00"/>
        <filter val="1.400,00"/>
        <filter val="1.664,00"/>
        <filter val="10,00"/>
        <filter val="100,00"/>
        <filter val="11,00"/>
        <filter val="12,00"/>
        <filter val="120,00"/>
        <filter val="150,00"/>
        <filter val="2,00"/>
        <filter val="2.000,00"/>
        <filter val="2.200,00"/>
        <filter val="20,00"/>
        <filter val="216,00"/>
        <filter val="230,00"/>
        <filter val="24,00"/>
        <filter val="25,00"/>
        <filter val="250,00"/>
        <filter val="26,00"/>
        <filter val="27.000,00"/>
        <filter val="3,00"/>
        <filter val="30,00"/>
        <filter val="30,64"/>
        <filter val="300,00"/>
        <filter val="4,00"/>
        <filter val="40,00"/>
        <filter val="400,00"/>
        <filter val="43.000,00"/>
        <filter val="5,00"/>
        <filter val="52,00"/>
        <filter val="6,00"/>
        <filter val="6.400,00"/>
        <filter val="60,00"/>
        <filter val="600,00"/>
        <filter val="640,00"/>
        <filter val="70,00"/>
        <filter val="8,00"/>
        <filter val="80,00"/>
      </filters>
    </filterColumn>
  </autoFilter>
  <hyperlinks>
    <hyperlink ref="C10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Limpar_campos">
                <anchor moveWithCells="1" sizeWithCells="1">
                  <from>
                    <xdr:col>5</xdr:col>
                    <xdr:colOff>781050</xdr:colOff>
                    <xdr:row>10</xdr:row>
                    <xdr:rowOff>76200</xdr:rowOff>
                  </from>
                  <to>
                    <xdr:col>6</xdr:col>
                    <xdr:colOff>1143000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C2:G2232"/>
  <sheetViews>
    <sheetView showGridLines="0" zoomScale="85" zoomScaleNormal="85" workbookViewId="0"/>
  </sheetViews>
  <sheetFormatPr defaultRowHeight="15" x14ac:dyDescent="0.25"/>
  <cols>
    <col min="1" max="1" width="2.7109375" customWidth="1"/>
    <col min="3" max="3" width="127.85546875" customWidth="1"/>
    <col min="4" max="4" width="20.5703125" customWidth="1"/>
    <col min="5" max="5" width="16.28515625" bestFit="1" customWidth="1"/>
    <col min="6" max="6" width="9.42578125" style="114" customWidth="1"/>
    <col min="7" max="7" width="12.5703125" style="114" bestFit="1" customWidth="1"/>
  </cols>
  <sheetData>
    <row r="2" spans="3:7" ht="27" x14ac:dyDescent="0.5">
      <c r="C2" s="119" t="s">
        <v>4982</v>
      </c>
      <c r="D2" s="119"/>
      <c r="E2" s="119"/>
      <c r="F2" s="115"/>
      <c r="G2" s="115"/>
    </row>
    <row r="3" spans="3:7" x14ac:dyDescent="0.25">
      <c r="C3" s="122" t="s">
        <v>4983</v>
      </c>
      <c r="D3" s="122"/>
      <c r="E3" s="122"/>
      <c r="F3" s="121"/>
      <c r="G3" s="121"/>
    </row>
    <row r="5" spans="3:7" ht="15.75" thickBot="1" x14ac:dyDescent="0.3"/>
    <row r="6" spans="3:7" x14ac:dyDescent="0.25">
      <c r="C6" s="115" t="s">
        <v>4988</v>
      </c>
      <c r="D6" s="115" t="s">
        <v>4979</v>
      </c>
      <c r="E6" s="115" t="s">
        <v>4989</v>
      </c>
      <c r="F6" s="116" t="s">
        <v>4980</v>
      </c>
      <c r="G6" s="116" t="s">
        <v>4981</v>
      </c>
    </row>
    <row r="7" spans="3:7" x14ac:dyDescent="0.25">
      <c r="C7" s="171" t="s">
        <v>616</v>
      </c>
      <c r="D7" s="106">
        <v>723870.6</v>
      </c>
      <c r="E7" s="106">
        <v>723870.6</v>
      </c>
      <c r="F7" s="114">
        <f>IF(D7&lt;&gt;"",D7/SUM($D:$D),"")</f>
        <v>0.47463561354154821</v>
      </c>
      <c r="G7" s="114">
        <f>F7</f>
        <v>0.47463561354154821</v>
      </c>
    </row>
    <row r="8" spans="3:7" x14ac:dyDescent="0.25">
      <c r="C8" s="171" t="s">
        <v>322</v>
      </c>
      <c r="D8" s="106">
        <v>123624.90000000001</v>
      </c>
      <c r="E8" s="106">
        <v>847495.5</v>
      </c>
      <c r="F8" s="114">
        <f t="shared" ref="F8:F71" si="0">IF(D8&lt;&gt;"",D8/SUM($D:$D),"")</f>
        <v>8.1059764356381583E-2</v>
      </c>
      <c r="G8" s="114">
        <f t="shared" ref="G8:G71" si="1">IF(F8&lt;&gt;"",F8+G7,"")</f>
        <v>0.55569537789792978</v>
      </c>
    </row>
    <row r="9" spans="3:7" x14ac:dyDescent="0.25">
      <c r="C9" s="171" t="s">
        <v>346</v>
      </c>
      <c r="D9" s="106">
        <v>119567.75600000002</v>
      </c>
      <c r="E9" s="106">
        <v>967063.25600000005</v>
      </c>
      <c r="F9" s="114">
        <f t="shared" si="0"/>
        <v>7.8399530563675532E-2</v>
      </c>
      <c r="G9" s="114">
        <f t="shared" si="1"/>
        <v>0.63409490846160532</v>
      </c>
    </row>
    <row r="10" spans="3:7" x14ac:dyDescent="0.25">
      <c r="C10" s="171" t="s">
        <v>2205</v>
      </c>
      <c r="D10" s="106">
        <v>70522.196484142929</v>
      </c>
      <c r="E10" s="106">
        <v>1037585.452484143</v>
      </c>
      <c r="F10" s="114">
        <f t="shared" si="0"/>
        <v>4.624078667727187E-2</v>
      </c>
      <c r="G10" s="114">
        <f t="shared" si="1"/>
        <v>0.68033569513887715</v>
      </c>
    </row>
    <row r="11" spans="3:7" x14ac:dyDescent="0.25">
      <c r="C11" s="171" t="s">
        <v>232</v>
      </c>
      <c r="D11" s="106">
        <v>52425.151999999995</v>
      </c>
      <c r="E11" s="106">
        <v>1090010.604484143</v>
      </c>
      <c r="F11" s="114">
        <f t="shared" si="0"/>
        <v>3.4374713083428064E-2</v>
      </c>
      <c r="G11" s="114">
        <f t="shared" si="1"/>
        <v>0.71471040822230525</v>
      </c>
    </row>
    <row r="12" spans="3:7" x14ac:dyDescent="0.25">
      <c r="C12" s="171" t="s">
        <v>6</v>
      </c>
      <c r="D12" s="106">
        <v>43817.024000000005</v>
      </c>
      <c r="E12" s="106">
        <v>1133827.6284841429</v>
      </c>
      <c r="F12" s="114">
        <f t="shared" si="0"/>
        <v>2.8730438934534357E-2</v>
      </c>
      <c r="G12" s="114">
        <f t="shared" si="1"/>
        <v>0.74344084715683956</v>
      </c>
    </row>
    <row r="13" spans="3:7" x14ac:dyDescent="0.25">
      <c r="C13" s="171" t="s">
        <v>2188</v>
      </c>
      <c r="D13" s="106">
        <v>40201.036484831697</v>
      </c>
      <c r="E13" s="106">
        <v>1174028.6649689747</v>
      </c>
      <c r="F13" s="114">
        <f t="shared" si="0"/>
        <v>2.635946758575947E-2</v>
      </c>
      <c r="G13" s="114">
        <f t="shared" si="1"/>
        <v>0.76980031474259902</v>
      </c>
    </row>
    <row r="14" spans="3:7" x14ac:dyDescent="0.25">
      <c r="C14" s="171" t="s">
        <v>205</v>
      </c>
      <c r="D14" s="106">
        <v>32396.269785</v>
      </c>
      <c r="E14" s="106">
        <v>1206424.9347539747</v>
      </c>
      <c r="F14" s="114">
        <f t="shared" si="0"/>
        <v>2.1241950406413794E-2</v>
      </c>
      <c r="G14" s="114">
        <f t="shared" si="1"/>
        <v>0.79104226514901277</v>
      </c>
    </row>
    <row r="15" spans="3:7" x14ac:dyDescent="0.25">
      <c r="C15" s="171" t="s">
        <v>123</v>
      </c>
      <c r="D15" s="106">
        <v>25530.477600000006</v>
      </c>
      <c r="E15" s="106">
        <v>1231955.4123539748</v>
      </c>
      <c r="F15" s="114">
        <f t="shared" si="0"/>
        <v>1.6740110593916589E-2</v>
      </c>
      <c r="G15" s="114">
        <f t="shared" si="1"/>
        <v>0.80778237574292933</v>
      </c>
    </row>
    <row r="16" spans="3:7" x14ac:dyDescent="0.25">
      <c r="C16" s="171" t="s">
        <v>81</v>
      </c>
      <c r="D16" s="106">
        <v>20645.36635</v>
      </c>
      <c r="E16" s="106">
        <v>1252600.7787039748</v>
      </c>
      <c r="F16" s="114">
        <f t="shared" si="0"/>
        <v>1.353698592583023E-2</v>
      </c>
      <c r="G16" s="114">
        <f t="shared" si="1"/>
        <v>0.82131936166875952</v>
      </c>
    </row>
    <row r="17" spans="3:7" x14ac:dyDescent="0.25">
      <c r="C17" s="171" t="s">
        <v>2184</v>
      </c>
      <c r="D17" s="106">
        <v>17105.547832310469</v>
      </c>
      <c r="E17" s="106">
        <v>1269706.3265362852</v>
      </c>
      <c r="F17" s="114">
        <f t="shared" si="0"/>
        <v>1.1215957921696197E-2</v>
      </c>
      <c r="G17" s="114">
        <f t="shared" si="1"/>
        <v>0.83253531959045568</v>
      </c>
    </row>
    <row r="18" spans="3:7" x14ac:dyDescent="0.25">
      <c r="C18" s="171" t="s">
        <v>513</v>
      </c>
      <c r="D18" s="106">
        <v>15238.502399999999</v>
      </c>
      <c r="E18" s="106">
        <v>1284944.8289362853</v>
      </c>
      <c r="F18" s="114">
        <f t="shared" si="0"/>
        <v>9.9917525813016227E-3</v>
      </c>
      <c r="G18" s="114">
        <f t="shared" si="1"/>
        <v>0.84252707217175726</v>
      </c>
    </row>
    <row r="19" spans="3:7" x14ac:dyDescent="0.25">
      <c r="C19" s="171" t="s">
        <v>574</v>
      </c>
      <c r="D19" s="106">
        <v>13125.482824999999</v>
      </c>
      <c r="E19" s="106">
        <v>1298070.3117612854</v>
      </c>
      <c r="F19" s="114">
        <f t="shared" si="0"/>
        <v>8.6062641495219284E-3</v>
      </c>
      <c r="G19" s="114">
        <f t="shared" si="1"/>
        <v>0.85113333632127919</v>
      </c>
    </row>
    <row r="20" spans="3:7" x14ac:dyDescent="0.25">
      <c r="C20" s="171" t="s">
        <v>2241</v>
      </c>
      <c r="D20" s="106">
        <v>12849.238761446793</v>
      </c>
      <c r="E20" s="106">
        <v>1310919.5505227323</v>
      </c>
      <c r="F20" s="114">
        <f t="shared" si="0"/>
        <v>8.4251333360978349E-3</v>
      </c>
      <c r="G20" s="114">
        <f t="shared" si="1"/>
        <v>0.85955846965737703</v>
      </c>
    </row>
    <row r="21" spans="3:7" x14ac:dyDescent="0.25">
      <c r="C21" s="171" t="s">
        <v>2186</v>
      </c>
      <c r="D21" s="106">
        <v>12302.035334059532</v>
      </c>
      <c r="E21" s="106">
        <v>1323221.5858567918</v>
      </c>
      <c r="F21" s="114">
        <f t="shared" si="0"/>
        <v>8.0663368405777935E-3</v>
      </c>
      <c r="G21" s="114">
        <f t="shared" si="1"/>
        <v>0.86762480649795481</v>
      </c>
    </row>
    <row r="22" spans="3:7" x14ac:dyDescent="0.25">
      <c r="C22" s="171" t="s">
        <v>2199</v>
      </c>
      <c r="D22" s="106">
        <v>11910.662980526524</v>
      </c>
      <c r="E22" s="106">
        <v>1335132.2488373183</v>
      </c>
      <c r="F22" s="114">
        <f t="shared" si="0"/>
        <v>7.8097174155834096E-3</v>
      </c>
      <c r="G22" s="114">
        <f t="shared" si="1"/>
        <v>0.87543452391353827</v>
      </c>
    </row>
    <row r="23" spans="3:7" x14ac:dyDescent="0.25">
      <c r="C23" s="171" t="s">
        <v>698</v>
      </c>
      <c r="D23" s="106">
        <v>11655.435000000001</v>
      </c>
      <c r="E23" s="106">
        <v>1346787.6838373183</v>
      </c>
      <c r="F23" s="114">
        <f t="shared" si="0"/>
        <v>7.6423666637637109E-3</v>
      </c>
      <c r="G23" s="114">
        <f t="shared" si="1"/>
        <v>0.88307689057730199</v>
      </c>
    </row>
    <row r="24" spans="3:7" x14ac:dyDescent="0.25">
      <c r="C24" s="171" t="s">
        <v>759</v>
      </c>
      <c r="D24" s="106">
        <v>10329.5095</v>
      </c>
      <c r="E24" s="106">
        <v>1357117.1933373183</v>
      </c>
      <c r="F24" s="114">
        <f t="shared" si="0"/>
        <v>6.7729689244400192E-3</v>
      </c>
      <c r="G24" s="114">
        <f t="shared" si="1"/>
        <v>0.889849859501742</v>
      </c>
    </row>
    <row r="25" spans="3:7" x14ac:dyDescent="0.25">
      <c r="C25" s="171" t="s">
        <v>568</v>
      </c>
      <c r="D25" s="106">
        <v>9767.3850000000002</v>
      </c>
      <c r="E25" s="106">
        <v>1366884.5783373183</v>
      </c>
      <c r="F25" s="114">
        <f t="shared" si="0"/>
        <v>6.4043888122704735E-3</v>
      </c>
      <c r="G25" s="114">
        <f t="shared" si="1"/>
        <v>0.89625424831401246</v>
      </c>
    </row>
    <row r="26" spans="3:7" x14ac:dyDescent="0.25">
      <c r="C26" s="171" t="s">
        <v>2200</v>
      </c>
      <c r="D26" s="106">
        <v>9580.5524329492055</v>
      </c>
      <c r="E26" s="106">
        <v>1376465.1307702675</v>
      </c>
      <c r="F26" s="114">
        <f t="shared" si="0"/>
        <v>6.2818843341335018E-3</v>
      </c>
      <c r="G26" s="114">
        <f t="shared" si="1"/>
        <v>0.90253613264814592</v>
      </c>
    </row>
    <row r="27" spans="3:7" x14ac:dyDescent="0.25">
      <c r="C27" s="171" t="s">
        <v>2192</v>
      </c>
      <c r="D27" s="106">
        <v>8758.6918040857418</v>
      </c>
      <c r="E27" s="106">
        <v>1385223.8225743533</v>
      </c>
      <c r="F27" s="114">
        <f t="shared" si="0"/>
        <v>5.7429975167572296E-3</v>
      </c>
      <c r="G27" s="114">
        <f t="shared" si="1"/>
        <v>0.90827913016490314</v>
      </c>
    </row>
    <row r="28" spans="3:7" x14ac:dyDescent="0.25">
      <c r="C28" s="171" t="s">
        <v>2187</v>
      </c>
      <c r="D28" s="106">
        <v>8192.901569489095</v>
      </c>
      <c r="E28" s="106">
        <v>1393416.7241438425</v>
      </c>
      <c r="F28" s="114">
        <f t="shared" si="0"/>
        <v>5.3720138145132157E-3</v>
      </c>
      <c r="G28" s="114">
        <f t="shared" si="1"/>
        <v>0.91365114397941638</v>
      </c>
    </row>
    <row r="29" spans="3:7" x14ac:dyDescent="0.25">
      <c r="C29" s="171" t="s">
        <v>2185</v>
      </c>
      <c r="D29" s="106">
        <v>7557.9952045933196</v>
      </c>
      <c r="E29" s="106">
        <v>1400974.7193484358</v>
      </c>
      <c r="F29" s="114">
        <f t="shared" si="0"/>
        <v>4.9557112708766308E-3</v>
      </c>
      <c r="G29" s="114">
        <f t="shared" si="1"/>
        <v>0.91860685525029306</v>
      </c>
    </row>
    <row r="30" spans="3:7" x14ac:dyDescent="0.25">
      <c r="C30" s="171" t="s">
        <v>155</v>
      </c>
      <c r="D30" s="106">
        <v>7554.012660800001</v>
      </c>
      <c r="E30" s="106">
        <v>1408528.7320092358</v>
      </c>
      <c r="F30" s="114">
        <f t="shared" si="0"/>
        <v>4.9530999517861775E-3</v>
      </c>
      <c r="G30" s="114">
        <f t="shared" si="1"/>
        <v>0.92355995520207923</v>
      </c>
    </row>
    <row r="31" spans="3:7" x14ac:dyDescent="0.25">
      <c r="C31" s="171" t="s">
        <v>1991</v>
      </c>
      <c r="D31" s="106">
        <v>7539.95</v>
      </c>
      <c r="E31" s="106">
        <v>1416068.6820092357</v>
      </c>
      <c r="F31" s="114">
        <f t="shared" si="0"/>
        <v>4.9438791882452423E-3</v>
      </c>
      <c r="G31" s="114">
        <f t="shared" si="1"/>
        <v>0.92850383439032447</v>
      </c>
    </row>
    <row r="32" spans="3:7" x14ac:dyDescent="0.25">
      <c r="C32" s="171" t="s">
        <v>689</v>
      </c>
      <c r="D32" s="106">
        <v>7497.4949999999999</v>
      </c>
      <c r="E32" s="106">
        <v>1423566.1770092358</v>
      </c>
      <c r="F32" s="114">
        <f t="shared" si="0"/>
        <v>4.9160418165203699E-3</v>
      </c>
      <c r="G32" s="114">
        <f t="shared" si="1"/>
        <v>0.93341987620684486</v>
      </c>
    </row>
    <row r="33" spans="3:7" x14ac:dyDescent="0.25">
      <c r="C33" s="171" t="s">
        <v>2193</v>
      </c>
      <c r="D33" s="106">
        <v>5927.9042224815366</v>
      </c>
      <c r="E33" s="106">
        <v>1429494.0812317175</v>
      </c>
      <c r="F33" s="114">
        <f t="shared" si="0"/>
        <v>3.886874888485675E-3</v>
      </c>
      <c r="G33" s="114">
        <f t="shared" si="1"/>
        <v>0.93730675109533057</v>
      </c>
    </row>
    <row r="34" spans="3:7" x14ac:dyDescent="0.25">
      <c r="C34" s="171" t="s">
        <v>2190</v>
      </c>
      <c r="D34" s="106">
        <v>4834.1607792351733</v>
      </c>
      <c r="E34" s="106">
        <v>1434328.2420109527</v>
      </c>
      <c r="F34" s="114">
        <f t="shared" si="0"/>
        <v>3.16971689057516E-3</v>
      </c>
      <c r="G34" s="114">
        <f t="shared" si="1"/>
        <v>0.94047646798590578</v>
      </c>
    </row>
    <row r="35" spans="3:7" x14ac:dyDescent="0.25">
      <c r="C35" s="171" t="s">
        <v>825</v>
      </c>
      <c r="D35" s="106">
        <v>4546.08</v>
      </c>
      <c r="E35" s="106">
        <v>1438874.3220109527</v>
      </c>
      <c r="F35" s="114">
        <f t="shared" si="0"/>
        <v>2.9808248463315977E-3</v>
      </c>
      <c r="G35" s="114">
        <f t="shared" si="1"/>
        <v>0.94345729283223734</v>
      </c>
    </row>
    <row r="36" spans="3:7" x14ac:dyDescent="0.25">
      <c r="C36" s="171" t="s">
        <v>75</v>
      </c>
      <c r="D36" s="106">
        <v>4533.1993979999997</v>
      </c>
      <c r="E36" s="106">
        <v>1443407.5214089528</v>
      </c>
      <c r="F36" s="114">
        <f t="shared" si="0"/>
        <v>2.9723791483946258E-3</v>
      </c>
      <c r="G36" s="114">
        <f t="shared" si="1"/>
        <v>0.94642967198063199</v>
      </c>
    </row>
    <row r="37" spans="3:7" x14ac:dyDescent="0.25">
      <c r="C37" s="171" t="s">
        <v>814</v>
      </c>
      <c r="D37" s="106">
        <v>4303.1559999999999</v>
      </c>
      <c r="E37" s="106">
        <v>1447710.6774089527</v>
      </c>
      <c r="F37" s="114">
        <f t="shared" si="0"/>
        <v>2.8215417067981412E-3</v>
      </c>
      <c r="G37" s="114">
        <f t="shared" si="1"/>
        <v>0.94925121368743015</v>
      </c>
    </row>
    <row r="38" spans="3:7" x14ac:dyDescent="0.25">
      <c r="C38" s="171" t="s">
        <v>2191</v>
      </c>
      <c r="D38" s="106">
        <v>3488.2773799412489</v>
      </c>
      <c r="E38" s="106">
        <v>1451198.9547888939</v>
      </c>
      <c r="F38" s="114">
        <f t="shared" si="0"/>
        <v>2.2872329314542117E-3</v>
      </c>
      <c r="G38" s="114">
        <f t="shared" si="1"/>
        <v>0.95153844661888431</v>
      </c>
    </row>
    <row r="39" spans="3:7" x14ac:dyDescent="0.25">
      <c r="C39" s="171" t="s">
        <v>185</v>
      </c>
      <c r="D39" s="106">
        <v>3336.0467225399998</v>
      </c>
      <c r="E39" s="106">
        <v>1454535.0015114339</v>
      </c>
      <c r="F39" s="114">
        <f t="shared" si="0"/>
        <v>2.18741662246822E-3</v>
      </c>
      <c r="G39" s="114">
        <f t="shared" si="1"/>
        <v>0.95372586324135256</v>
      </c>
    </row>
    <row r="40" spans="3:7" x14ac:dyDescent="0.25">
      <c r="C40" s="171" t="s">
        <v>1877</v>
      </c>
      <c r="D40" s="106">
        <v>3293.0102999999999</v>
      </c>
      <c r="E40" s="106">
        <v>1457828.0118114338</v>
      </c>
      <c r="F40" s="114">
        <f t="shared" si="0"/>
        <v>2.1591980170753418E-3</v>
      </c>
      <c r="G40" s="114">
        <f t="shared" si="1"/>
        <v>0.95588506125842787</v>
      </c>
    </row>
    <row r="41" spans="3:7" x14ac:dyDescent="0.25">
      <c r="C41" s="171" t="s">
        <v>238</v>
      </c>
      <c r="D41" s="106">
        <v>3275.4540000000002</v>
      </c>
      <c r="E41" s="106">
        <v>1461103.4658114337</v>
      </c>
      <c r="F41" s="114">
        <f t="shared" si="0"/>
        <v>2.147686504904493E-3</v>
      </c>
      <c r="G41" s="114">
        <f t="shared" si="1"/>
        <v>0.95803274776333236</v>
      </c>
    </row>
    <row r="42" spans="3:7" x14ac:dyDescent="0.25">
      <c r="C42" s="171" t="s">
        <v>1418</v>
      </c>
      <c r="D42" s="106">
        <v>2381.3999999999996</v>
      </c>
      <c r="E42" s="106">
        <v>1463484.8658114336</v>
      </c>
      <c r="F42" s="114">
        <f t="shared" si="0"/>
        <v>1.5614631262657204E-3</v>
      </c>
      <c r="G42" s="114">
        <f t="shared" si="1"/>
        <v>0.95959421088959806</v>
      </c>
    </row>
    <row r="43" spans="3:7" x14ac:dyDescent="0.25">
      <c r="C43" s="171" t="s">
        <v>2197</v>
      </c>
      <c r="D43" s="106">
        <v>2305.0182293254925</v>
      </c>
      <c r="E43" s="106">
        <v>1465789.8840407592</v>
      </c>
      <c r="F43" s="114">
        <f t="shared" si="0"/>
        <v>1.5113802681036613E-3</v>
      </c>
      <c r="G43" s="114">
        <f t="shared" si="1"/>
        <v>0.96110559115770178</v>
      </c>
    </row>
    <row r="44" spans="3:7" x14ac:dyDescent="0.25">
      <c r="C44" s="171" t="s">
        <v>1950</v>
      </c>
      <c r="D44" s="106">
        <v>2014.3284000000001</v>
      </c>
      <c r="E44" s="106">
        <v>1467804.2124407592</v>
      </c>
      <c r="F44" s="114">
        <f t="shared" si="0"/>
        <v>1.3207774925631255E-3</v>
      </c>
      <c r="G44" s="114">
        <f t="shared" si="1"/>
        <v>0.96242636865026487</v>
      </c>
    </row>
    <row r="45" spans="3:7" x14ac:dyDescent="0.25">
      <c r="C45" s="171" t="s">
        <v>112</v>
      </c>
      <c r="D45" s="106">
        <v>1854.4067850000001</v>
      </c>
      <c r="E45" s="106">
        <v>1469658.6192257593</v>
      </c>
      <c r="F45" s="114">
        <f t="shared" si="0"/>
        <v>1.2159182900287496E-3</v>
      </c>
      <c r="G45" s="114">
        <f t="shared" si="1"/>
        <v>0.96364228694029364</v>
      </c>
    </row>
    <row r="46" spans="3:7" x14ac:dyDescent="0.25">
      <c r="C46" s="171" t="s">
        <v>1086</v>
      </c>
      <c r="D46" s="106">
        <v>1584.00288</v>
      </c>
      <c r="E46" s="106">
        <v>1471242.6221057593</v>
      </c>
      <c r="F46" s="114">
        <f t="shared" si="0"/>
        <v>1.0386168174261799E-3</v>
      </c>
      <c r="G46" s="114">
        <f t="shared" si="1"/>
        <v>0.96468090375771987</v>
      </c>
    </row>
    <row r="47" spans="3:7" x14ac:dyDescent="0.25">
      <c r="C47" s="171" t="s">
        <v>569</v>
      </c>
      <c r="D47" s="106">
        <v>1582.662</v>
      </c>
      <c r="E47" s="106">
        <v>1472825.2841057593</v>
      </c>
      <c r="F47" s="114">
        <f t="shared" si="0"/>
        <v>1.0377376141521618E-3</v>
      </c>
      <c r="G47" s="114">
        <f t="shared" si="1"/>
        <v>0.96571864137187202</v>
      </c>
    </row>
    <row r="48" spans="3:7" x14ac:dyDescent="0.25">
      <c r="C48" s="171" t="s">
        <v>2204</v>
      </c>
      <c r="D48" s="106">
        <v>1578.0013178096472</v>
      </c>
      <c r="E48" s="106">
        <v>1474403.2854235689</v>
      </c>
      <c r="F48" s="114">
        <f t="shared" si="0"/>
        <v>1.0346816456531782E-3</v>
      </c>
      <c r="G48" s="114">
        <f t="shared" si="1"/>
        <v>0.96675332301752515</v>
      </c>
    </row>
    <row r="49" spans="3:7" x14ac:dyDescent="0.25">
      <c r="C49" s="171" t="s">
        <v>904</v>
      </c>
      <c r="D49" s="106">
        <v>1366.52</v>
      </c>
      <c r="E49" s="106">
        <v>1475769.8054235689</v>
      </c>
      <c r="F49" s="114">
        <f t="shared" si="0"/>
        <v>8.9601519749081743E-4</v>
      </c>
      <c r="G49" s="114">
        <f t="shared" si="1"/>
        <v>0.96764933821501597</v>
      </c>
    </row>
    <row r="50" spans="3:7" x14ac:dyDescent="0.25">
      <c r="C50" s="171" t="s">
        <v>376</v>
      </c>
      <c r="D50" s="106">
        <v>1349.04</v>
      </c>
      <c r="E50" s="106">
        <v>1477118.845423569</v>
      </c>
      <c r="F50" s="114">
        <f t="shared" si="0"/>
        <v>8.8455371456181559E-4</v>
      </c>
      <c r="G50" s="114">
        <f t="shared" si="1"/>
        <v>0.96853389192957784</v>
      </c>
    </row>
    <row r="51" spans="3:7" x14ac:dyDescent="0.25">
      <c r="C51" s="171" t="s">
        <v>2332</v>
      </c>
      <c r="D51" s="106">
        <v>1297.2048500270998</v>
      </c>
      <c r="E51" s="106">
        <v>1478416.0502735961</v>
      </c>
      <c r="F51" s="114">
        <f t="shared" si="0"/>
        <v>8.5056586064095516E-4</v>
      </c>
      <c r="G51" s="114">
        <f t="shared" si="1"/>
        <v>0.96938445779021876</v>
      </c>
    </row>
    <row r="52" spans="3:7" x14ac:dyDescent="0.25">
      <c r="C52" s="171" t="s">
        <v>1035</v>
      </c>
      <c r="D52" s="106">
        <v>1266.4569000000001</v>
      </c>
      <c r="E52" s="106">
        <v>1479682.5071735962</v>
      </c>
      <c r="F52" s="114">
        <f t="shared" si="0"/>
        <v>8.3040469906558881E-4</v>
      </c>
      <c r="G52" s="114">
        <f t="shared" si="1"/>
        <v>0.97021486248928435</v>
      </c>
    </row>
    <row r="53" spans="3:7" x14ac:dyDescent="0.25">
      <c r="C53" s="171" t="s">
        <v>70</v>
      </c>
      <c r="D53" s="106">
        <v>1235.1808000000001</v>
      </c>
      <c r="E53" s="106">
        <v>1480917.6879735962</v>
      </c>
      <c r="F53" s="114">
        <f t="shared" si="0"/>
        <v>8.0989723417795997E-4</v>
      </c>
      <c r="G53" s="114">
        <f t="shared" si="1"/>
        <v>0.97102475972346236</v>
      </c>
    </row>
    <row r="54" spans="3:7" x14ac:dyDescent="0.25">
      <c r="C54" s="171" t="s">
        <v>4967</v>
      </c>
      <c r="D54" s="106">
        <v>1200</v>
      </c>
      <c r="E54" s="106">
        <v>1482117.6879735962</v>
      </c>
      <c r="F54" s="114">
        <f t="shared" si="0"/>
        <v>7.8682949169348482E-4</v>
      </c>
      <c r="G54" s="114">
        <f t="shared" si="1"/>
        <v>0.97181158921515587</v>
      </c>
    </row>
    <row r="55" spans="3:7" x14ac:dyDescent="0.25">
      <c r="C55" s="171" t="s">
        <v>178</v>
      </c>
      <c r="D55" s="106">
        <v>1164.0789559999998</v>
      </c>
      <c r="E55" s="106">
        <v>1483281.7669295962</v>
      </c>
      <c r="F55" s="114">
        <f t="shared" si="0"/>
        <v>7.6327637770046857E-4</v>
      </c>
      <c r="G55" s="114">
        <f t="shared" si="1"/>
        <v>0.97257486559285633</v>
      </c>
    </row>
    <row r="56" spans="3:7" x14ac:dyDescent="0.25">
      <c r="C56" s="171" t="s">
        <v>71</v>
      </c>
      <c r="D56" s="106">
        <v>1140.906624</v>
      </c>
      <c r="E56" s="106">
        <v>1484422.6735535963</v>
      </c>
      <c r="F56" s="114">
        <f t="shared" si="0"/>
        <v>7.4808248252637482E-4</v>
      </c>
      <c r="G56" s="114">
        <f t="shared" si="1"/>
        <v>0.97332294807538267</v>
      </c>
    </row>
    <row r="57" spans="3:7" x14ac:dyDescent="0.25">
      <c r="C57" s="171" t="s">
        <v>670</v>
      </c>
      <c r="D57" s="106">
        <v>1122.7062000000001</v>
      </c>
      <c r="E57" s="106">
        <v>1485545.3797535961</v>
      </c>
      <c r="F57" s="114">
        <f t="shared" si="0"/>
        <v>7.3614862388926994E-4</v>
      </c>
      <c r="G57" s="114">
        <f t="shared" si="1"/>
        <v>0.97405909669927193</v>
      </c>
    </row>
    <row r="58" spans="3:7" x14ac:dyDescent="0.25">
      <c r="C58" s="171" t="s">
        <v>1389</v>
      </c>
      <c r="D58" s="106">
        <v>1014.171</v>
      </c>
      <c r="E58" s="106">
        <v>1486559.5507535962</v>
      </c>
      <c r="F58" s="114">
        <f t="shared" si="0"/>
        <v>6.6498304368356107E-4</v>
      </c>
      <c r="G58" s="114">
        <f t="shared" si="1"/>
        <v>0.9747240797429555</v>
      </c>
    </row>
    <row r="59" spans="3:7" x14ac:dyDescent="0.25">
      <c r="C59" s="171" t="s">
        <v>1118</v>
      </c>
      <c r="D59" s="106">
        <v>975.90240000000006</v>
      </c>
      <c r="E59" s="106">
        <v>1487535.4531535963</v>
      </c>
      <c r="F59" s="114">
        <f t="shared" si="0"/>
        <v>6.3989065777870992E-4</v>
      </c>
      <c r="G59" s="114">
        <f t="shared" si="1"/>
        <v>0.97536397040073419</v>
      </c>
    </row>
    <row r="60" spans="3:7" x14ac:dyDescent="0.25">
      <c r="C60" s="171" t="s">
        <v>1013</v>
      </c>
      <c r="D60" s="106">
        <v>953.3596</v>
      </c>
      <c r="E60" s="106">
        <v>1488488.8127535963</v>
      </c>
      <c r="F60" s="114">
        <f t="shared" si="0"/>
        <v>6.2510954122425334E-4</v>
      </c>
      <c r="G60" s="114">
        <f t="shared" si="1"/>
        <v>0.97598907994195849</v>
      </c>
    </row>
    <row r="61" spans="3:7" x14ac:dyDescent="0.25">
      <c r="C61" s="171" t="s">
        <v>63</v>
      </c>
      <c r="D61" s="106">
        <v>930.67875000000015</v>
      </c>
      <c r="E61" s="106">
        <v>1489419.4915035963</v>
      </c>
      <c r="F61" s="114">
        <f t="shared" si="0"/>
        <v>6.1023790649368992E-4</v>
      </c>
      <c r="G61" s="114">
        <f t="shared" si="1"/>
        <v>0.97659931784845222</v>
      </c>
    </row>
    <row r="62" spans="3:7" x14ac:dyDescent="0.25">
      <c r="C62" s="171" t="s">
        <v>154</v>
      </c>
      <c r="D62" s="106">
        <v>916.5865</v>
      </c>
      <c r="E62" s="106">
        <v>1490336.0780035963</v>
      </c>
      <c r="F62" s="114">
        <f t="shared" si="0"/>
        <v>6.0099774157342531E-4</v>
      </c>
      <c r="G62" s="114">
        <f t="shared" si="1"/>
        <v>0.97720031559002563</v>
      </c>
    </row>
    <row r="63" spans="3:7" x14ac:dyDescent="0.25">
      <c r="C63" s="171" t="s">
        <v>780</v>
      </c>
      <c r="D63" s="106">
        <v>909.80000000000007</v>
      </c>
      <c r="E63" s="106">
        <v>1491245.8780035963</v>
      </c>
      <c r="F63" s="114">
        <f t="shared" si="0"/>
        <v>5.9654789295227712E-4</v>
      </c>
      <c r="G63" s="114">
        <f t="shared" si="1"/>
        <v>0.9777968634829779</v>
      </c>
    </row>
    <row r="64" spans="3:7" x14ac:dyDescent="0.25">
      <c r="C64" s="171" t="s">
        <v>399</v>
      </c>
      <c r="D64" s="106">
        <v>896.76806999999997</v>
      </c>
      <c r="E64" s="106">
        <v>1492142.6460735963</v>
      </c>
      <c r="F64" s="114">
        <f t="shared" si="0"/>
        <v>5.8800297057087282E-4</v>
      </c>
      <c r="G64" s="114">
        <f t="shared" si="1"/>
        <v>0.97838486645354872</v>
      </c>
    </row>
    <row r="65" spans="3:7" x14ac:dyDescent="0.25">
      <c r="C65" s="171" t="s">
        <v>1859</v>
      </c>
      <c r="D65" s="106">
        <v>884.51099999999997</v>
      </c>
      <c r="E65" s="106">
        <v>1493027.1570735963</v>
      </c>
      <c r="F65" s="114">
        <f t="shared" si="0"/>
        <v>5.7996611710607994E-4</v>
      </c>
      <c r="G65" s="114">
        <f t="shared" si="1"/>
        <v>0.97896483257065481</v>
      </c>
    </row>
    <row r="66" spans="3:7" x14ac:dyDescent="0.25">
      <c r="C66" s="171" t="s">
        <v>57</v>
      </c>
      <c r="D66" s="106">
        <v>876.7890824000001</v>
      </c>
      <c r="E66" s="106">
        <v>1493903.9461559963</v>
      </c>
      <c r="F66" s="114">
        <f t="shared" si="0"/>
        <v>5.7490292335599092E-4</v>
      </c>
      <c r="G66" s="114">
        <f t="shared" si="1"/>
        <v>0.97953973549401074</v>
      </c>
    </row>
    <row r="67" spans="3:7" x14ac:dyDescent="0.25">
      <c r="C67" s="171" t="s">
        <v>1918</v>
      </c>
      <c r="D67" s="106">
        <v>859.88970000000006</v>
      </c>
      <c r="E67" s="106">
        <v>1494763.8358559962</v>
      </c>
      <c r="F67" s="114">
        <f t="shared" si="0"/>
        <v>5.6382214630288599E-4</v>
      </c>
      <c r="G67" s="114">
        <f t="shared" si="1"/>
        <v>0.98010355764031365</v>
      </c>
    </row>
    <row r="68" spans="3:7" x14ac:dyDescent="0.25">
      <c r="C68" s="171" t="s">
        <v>1119</v>
      </c>
      <c r="D68" s="106">
        <v>856.06560000000002</v>
      </c>
      <c r="E68" s="106">
        <v>1495619.9014559963</v>
      </c>
      <c r="F68" s="114">
        <f t="shared" si="0"/>
        <v>5.6131471742023177E-4</v>
      </c>
      <c r="G68" s="114">
        <f t="shared" si="1"/>
        <v>0.98066487235773392</v>
      </c>
    </row>
    <row r="69" spans="3:7" x14ac:dyDescent="0.25">
      <c r="C69" s="171" t="s">
        <v>1890</v>
      </c>
      <c r="D69" s="106">
        <v>846.79100000000005</v>
      </c>
      <c r="E69" s="106">
        <v>1496466.6924559963</v>
      </c>
      <c r="F69" s="114">
        <f t="shared" si="0"/>
        <v>5.5523344341718147E-4</v>
      </c>
      <c r="G69" s="114">
        <f t="shared" si="1"/>
        <v>0.98122010580115115</v>
      </c>
    </row>
    <row r="70" spans="3:7" x14ac:dyDescent="0.25">
      <c r="C70" s="171" t="s">
        <v>1120</v>
      </c>
      <c r="D70" s="106">
        <v>841.0104</v>
      </c>
      <c r="E70" s="106">
        <v>1497307.7028559963</v>
      </c>
      <c r="F70" s="114">
        <f t="shared" si="0"/>
        <v>5.5144315461744524E-4</v>
      </c>
      <c r="G70" s="114">
        <f t="shared" si="1"/>
        <v>0.98177154895576857</v>
      </c>
    </row>
    <row r="71" spans="3:7" x14ac:dyDescent="0.25">
      <c r="C71" s="171" t="s">
        <v>533</v>
      </c>
      <c r="D71" s="106">
        <v>805.67840000000001</v>
      </c>
      <c r="E71" s="106">
        <v>1498113.3812559964</v>
      </c>
      <c r="F71" s="114">
        <f t="shared" si="0"/>
        <v>5.282762716170168E-4</v>
      </c>
      <c r="G71" s="114">
        <f t="shared" si="1"/>
        <v>0.98229982522738557</v>
      </c>
    </row>
    <row r="72" spans="3:7" x14ac:dyDescent="0.25">
      <c r="C72" s="171" t="s">
        <v>1385</v>
      </c>
      <c r="D72" s="106">
        <v>805.19400000000007</v>
      </c>
      <c r="E72" s="106">
        <v>1498918.5752559963</v>
      </c>
      <c r="F72" s="114">
        <f t="shared" ref="F72:F135" si="2">IF(D72&lt;&gt;"",D72/SUM($D:$D),"")</f>
        <v>5.2795865477886993E-4</v>
      </c>
      <c r="G72" s="114">
        <f t="shared" ref="G72:G135" si="3">IF(F72&lt;&gt;"",F72+G71,"")</f>
        <v>0.98282778388216441</v>
      </c>
    </row>
    <row r="73" spans="3:7" x14ac:dyDescent="0.25">
      <c r="C73" s="171" t="s">
        <v>2152</v>
      </c>
      <c r="D73" s="106">
        <v>803.6</v>
      </c>
      <c r="E73" s="106">
        <v>1499722.1752559964</v>
      </c>
      <c r="F73" s="114">
        <f t="shared" si="2"/>
        <v>5.2691348293740366E-4</v>
      </c>
      <c r="G73" s="114">
        <f t="shared" si="3"/>
        <v>0.98335469736510184</v>
      </c>
    </row>
    <row r="74" spans="3:7" x14ac:dyDescent="0.25">
      <c r="C74" s="171" t="s">
        <v>1898</v>
      </c>
      <c r="D74" s="106">
        <v>759.23130000000003</v>
      </c>
      <c r="E74" s="106">
        <v>1500481.4065559965</v>
      </c>
      <c r="F74" s="114">
        <f t="shared" si="2"/>
        <v>4.9782131488065309E-4</v>
      </c>
      <c r="G74" s="114">
        <f t="shared" si="3"/>
        <v>0.98385251867998247</v>
      </c>
    </row>
    <row r="75" spans="3:7" x14ac:dyDescent="0.25">
      <c r="C75" s="171" t="s">
        <v>383</v>
      </c>
      <c r="D75" s="106">
        <v>750.26114799999971</v>
      </c>
      <c r="E75" s="106">
        <v>1501231.6677039964</v>
      </c>
      <c r="F75" s="114">
        <f t="shared" si="2"/>
        <v>4.9193966476517514E-4</v>
      </c>
      <c r="G75" s="114">
        <f t="shared" si="3"/>
        <v>0.9843444583447476</v>
      </c>
    </row>
    <row r="76" spans="3:7" x14ac:dyDescent="0.25">
      <c r="C76" s="171" t="s">
        <v>1006</v>
      </c>
      <c r="D76" s="106">
        <v>726.22140000000002</v>
      </c>
      <c r="E76" s="106">
        <v>1501957.8891039963</v>
      </c>
      <c r="F76" s="114">
        <f t="shared" si="2"/>
        <v>4.7617701251577579E-4</v>
      </c>
      <c r="G76" s="114">
        <f t="shared" si="3"/>
        <v>0.98482063535726339</v>
      </c>
    </row>
    <row r="77" spans="3:7" x14ac:dyDescent="0.25">
      <c r="C77" s="171" t="s">
        <v>844</v>
      </c>
      <c r="D77" s="106">
        <v>706.15600000000006</v>
      </c>
      <c r="E77" s="106">
        <v>1502664.0451039963</v>
      </c>
      <c r="F77" s="114">
        <f t="shared" si="2"/>
        <v>4.6302030544692044E-4</v>
      </c>
      <c r="G77" s="114">
        <f t="shared" si="3"/>
        <v>0.98528365566271026</v>
      </c>
    </row>
    <row r="78" spans="3:7" x14ac:dyDescent="0.25">
      <c r="C78" s="171" t="s">
        <v>1932</v>
      </c>
      <c r="D78" s="106">
        <v>695.178</v>
      </c>
      <c r="E78" s="106">
        <v>1503359.2231039964</v>
      </c>
      <c r="F78" s="114">
        <f t="shared" si="2"/>
        <v>4.5582212698041114E-4</v>
      </c>
      <c r="G78" s="114">
        <f t="shared" si="3"/>
        <v>0.98573947778969062</v>
      </c>
    </row>
    <row r="79" spans="3:7" x14ac:dyDescent="0.25">
      <c r="C79" s="171" t="s">
        <v>140</v>
      </c>
      <c r="D79" s="106">
        <v>641.05450794000001</v>
      </c>
      <c r="E79" s="106">
        <v>1504000.2776119364</v>
      </c>
      <c r="F79" s="114">
        <f t="shared" si="2"/>
        <v>4.2033382719187267E-4</v>
      </c>
      <c r="G79" s="114">
        <f t="shared" si="3"/>
        <v>0.98615981161688249</v>
      </c>
    </row>
    <row r="80" spans="3:7" x14ac:dyDescent="0.25">
      <c r="C80" s="171" t="s">
        <v>1447</v>
      </c>
      <c r="D80" s="106">
        <v>631.09799999999996</v>
      </c>
      <c r="E80" s="106">
        <v>1504631.3756119364</v>
      </c>
      <c r="F80" s="114">
        <f t="shared" si="2"/>
        <v>4.1380543212397901E-4</v>
      </c>
      <c r="G80" s="114">
        <f t="shared" si="3"/>
        <v>0.98657361704900648</v>
      </c>
    </row>
    <row r="81" spans="3:7" x14ac:dyDescent="0.25">
      <c r="C81" s="171" t="s">
        <v>1279</v>
      </c>
      <c r="D81" s="106">
        <v>619.03660000000002</v>
      </c>
      <c r="E81" s="106">
        <v>1505250.4122119364</v>
      </c>
      <c r="F81" s="114">
        <f t="shared" si="2"/>
        <v>4.0589687776471924E-4</v>
      </c>
      <c r="G81" s="114">
        <f t="shared" si="3"/>
        <v>0.98697951392677119</v>
      </c>
    </row>
    <row r="82" spans="3:7" x14ac:dyDescent="0.25">
      <c r="C82" s="171" t="s">
        <v>1753</v>
      </c>
      <c r="D82" s="106">
        <v>612.70439999999996</v>
      </c>
      <c r="E82" s="106">
        <v>1505863.1166119364</v>
      </c>
      <c r="F82" s="114">
        <f t="shared" si="2"/>
        <v>4.0174490967530133E-4</v>
      </c>
      <c r="G82" s="114">
        <f t="shared" si="3"/>
        <v>0.98738125883644645</v>
      </c>
    </row>
    <row r="83" spans="3:7" x14ac:dyDescent="0.25">
      <c r="C83" s="171" t="s">
        <v>1896</v>
      </c>
      <c r="D83" s="106">
        <v>583.37400000000002</v>
      </c>
      <c r="E83" s="106">
        <v>1506446.4906119364</v>
      </c>
      <c r="F83" s="114">
        <f t="shared" si="2"/>
        <v>3.8251322323932922E-4</v>
      </c>
      <c r="G83" s="114">
        <f t="shared" si="3"/>
        <v>0.9877637720596858</v>
      </c>
    </row>
    <row r="84" spans="3:7" x14ac:dyDescent="0.25">
      <c r="C84" s="171" t="s">
        <v>834</v>
      </c>
      <c r="D84" s="106">
        <v>578.04354000000001</v>
      </c>
      <c r="E84" s="106">
        <v>1507024.5341519364</v>
      </c>
      <c r="F84" s="114">
        <f t="shared" si="2"/>
        <v>3.7901808729575212E-4</v>
      </c>
      <c r="G84" s="114">
        <f t="shared" si="3"/>
        <v>0.98814279014698159</v>
      </c>
    </row>
    <row r="85" spans="3:7" x14ac:dyDescent="0.25">
      <c r="C85" s="171" t="s">
        <v>1215</v>
      </c>
      <c r="D85" s="106">
        <v>570.80160000000001</v>
      </c>
      <c r="E85" s="106">
        <v>1507595.3357519363</v>
      </c>
      <c r="F85" s="114">
        <f t="shared" si="2"/>
        <v>3.7426961065485653E-4</v>
      </c>
      <c r="G85" s="114">
        <f t="shared" si="3"/>
        <v>0.98851705975763648</v>
      </c>
    </row>
    <row r="86" spans="3:7" x14ac:dyDescent="0.25">
      <c r="C86" s="171" t="s">
        <v>908</v>
      </c>
      <c r="D86" s="106">
        <v>547.29359999999997</v>
      </c>
      <c r="E86" s="106">
        <v>1508142.6293519363</v>
      </c>
      <c r="F86" s="114">
        <f t="shared" si="2"/>
        <v>3.5885562091258116E-4</v>
      </c>
      <c r="G86" s="114">
        <f t="shared" si="3"/>
        <v>0.98887591537854902</v>
      </c>
    </row>
    <row r="87" spans="3:7" x14ac:dyDescent="0.25">
      <c r="C87" s="171" t="s">
        <v>1087</v>
      </c>
      <c r="D87" s="106">
        <v>544.37100000000009</v>
      </c>
      <c r="E87" s="106">
        <v>1508687.0003519363</v>
      </c>
      <c r="F87" s="114">
        <f t="shared" si="2"/>
        <v>3.5693929768556177E-4</v>
      </c>
      <c r="G87" s="114">
        <f t="shared" si="3"/>
        <v>0.98923285467623456</v>
      </c>
    </row>
    <row r="88" spans="3:7" x14ac:dyDescent="0.25">
      <c r="C88" s="171" t="s">
        <v>1507</v>
      </c>
      <c r="D88" s="106">
        <v>501.32</v>
      </c>
      <c r="E88" s="106">
        <v>1509188.3203519364</v>
      </c>
      <c r="F88" s="114">
        <f t="shared" si="2"/>
        <v>3.2871113397981485E-4</v>
      </c>
      <c r="G88" s="114">
        <f t="shared" si="3"/>
        <v>0.98956156581021437</v>
      </c>
    </row>
    <row r="89" spans="3:7" x14ac:dyDescent="0.25">
      <c r="C89" s="171" t="s">
        <v>2203</v>
      </c>
      <c r="D89" s="106">
        <v>501.0313705070896</v>
      </c>
      <c r="E89" s="106">
        <v>1509689.3517224435</v>
      </c>
      <c r="F89" s="114">
        <f t="shared" si="2"/>
        <v>3.2852188214881945E-4</v>
      </c>
      <c r="G89" s="114">
        <f t="shared" si="3"/>
        <v>0.9898900876923632</v>
      </c>
    </row>
    <row r="90" spans="3:7" x14ac:dyDescent="0.25">
      <c r="C90" s="171" t="s">
        <v>1750</v>
      </c>
      <c r="D90" s="106">
        <v>476.928</v>
      </c>
      <c r="E90" s="106">
        <v>1510166.2797224435</v>
      </c>
      <c r="F90" s="114">
        <f t="shared" si="2"/>
        <v>3.1271751317865859E-4</v>
      </c>
      <c r="G90" s="114">
        <f t="shared" si="3"/>
        <v>0.99020280520554183</v>
      </c>
    </row>
    <row r="91" spans="3:7" x14ac:dyDescent="0.25">
      <c r="C91" s="171" t="s">
        <v>65</v>
      </c>
      <c r="D91" s="106">
        <v>454.85154000000006</v>
      </c>
      <c r="E91" s="106">
        <v>1510621.1312624435</v>
      </c>
      <c r="F91" s="114">
        <f t="shared" si="2"/>
        <v>2.9824217167849899E-4</v>
      </c>
      <c r="G91" s="114">
        <f t="shared" si="3"/>
        <v>0.99050104737722033</v>
      </c>
    </row>
    <row r="92" spans="3:7" x14ac:dyDescent="0.25">
      <c r="C92" s="171" t="s">
        <v>534</v>
      </c>
      <c r="D92" s="106">
        <v>447.05239999999998</v>
      </c>
      <c r="E92" s="106">
        <v>1511068.1836624434</v>
      </c>
      <c r="F92" s="114">
        <f t="shared" si="2"/>
        <v>2.9312834387696036E-4</v>
      </c>
      <c r="G92" s="114">
        <f t="shared" si="3"/>
        <v>0.99079417572109729</v>
      </c>
    </row>
    <row r="93" spans="3:7" x14ac:dyDescent="0.25">
      <c r="C93" s="171" t="s">
        <v>1509</v>
      </c>
      <c r="D93" s="106">
        <v>430.12979999999999</v>
      </c>
      <c r="E93" s="106">
        <v>1511498.3134624434</v>
      </c>
      <c r="F93" s="114">
        <f t="shared" si="2"/>
        <v>2.8203234324685025E-4</v>
      </c>
      <c r="G93" s="114">
        <f t="shared" si="3"/>
        <v>0.99107620806434416</v>
      </c>
    </row>
    <row r="94" spans="3:7" x14ac:dyDescent="0.25">
      <c r="C94" s="171" t="s">
        <v>811</v>
      </c>
      <c r="D94" s="106">
        <v>414.505</v>
      </c>
      <c r="E94" s="106">
        <v>1511912.8184624433</v>
      </c>
      <c r="F94" s="114">
        <f t="shared" si="2"/>
        <v>2.7178729871200658E-4</v>
      </c>
      <c r="G94" s="114">
        <f t="shared" si="3"/>
        <v>0.99134799536305618</v>
      </c>
    </row>
    <row r="95" spans="3:7" x14ac:dyDescent="0.25">
      <c r="C95" s="171" t="s">
        <v>632</v>
      </c>
      <c r="D95" s="106">
        <v>399.12480000000005</v>
      </c>
      <c r="E95" s="106">
        <v>1512311.9432624434</v>
      </c>
      <c r="F95" s="114">
        <f t="shared" si="2"/>
        <v>2.6170263625521984E-4</v>
      </c>
      <c r="G95" s="114">
        <f t="shared" si="3"/>
        <v>0.99160969799931142</v>
      </c>
    </row>
    <row r="96" spans="3:7" x14ac:dyDescent="0.25">
      <c r="C96" s="171" t="s">
        <v>2196</v>
      </c>
      <c r="D96" s="106">
        <v>396.12639977250154</v>
      </c>
      <c r="E96" s="106">
        <v>1512708.0696622159</v>
      </c>
      <c r="F96" s="114">
        <f t="shared" si="2"/>
        <v>2.5973661148280628E-4</v>
      </c>
      <c r="G96" s="114">
        <f t="shared" si="3"/>
        <v>0.99186943461079424</v>
      </c>
    </row>
    <row r="97" spans="3:7" x14ac:dyDescent="0.25">
      <c r="C97" s="171" t="s">
        <v>1995</v>
      </c>
      <c r="D97" s="106">
        <v>389.77260000000001</v>
      </c>
      <c r="E97" s="106">
        <v>1513097.8422622159</v>
      </c>
      <c r="F97" s="114">
        <f t="shared" si="2"/>
        <v>2.5557048061170668E-4</v>
      </c>
      <c r="G97" s="114">
        <f t="shared" si="3"/>
        <v>0.992125005091406</v>
      </c>
    </row>
    <row r="98" spans="3:7" x14ac:dyDescent="0.25">
      <c r="C98" s="171" t="s">
        <v>1019</v>
      </c>
      <c r="D98" s="106">
        <v>377.13331199999999</v>
      </c>
      <c r="E98" s="106">
        <v>1513474.9755742159</v>
      </c>
      <c r="F98" s="114">
        <f t="shared" si="2"/>
        <v>2.4728301015136699E-4</v>
      </c>
      <c r="G98" s="114">
        <f t="shared" si="3"/>
        <v>0.99237228810155742</v>
      </c>
    </row>
    <row r="99" spans="3:7" x14ac:dyDescent="0.25">
      <c r="C99" s="171" t="s">
        <v>1860</v>
      </c>
      <c r="D99" s="106">
        <v>375.35760000000005</v>
      </c>
      <c r="E99" s="106">
        <v>1513850.3331742159</v>
      </c>
      <c r="F99" s="114">
        <f t="shared" si="2"/>
        <v>2.4611869134273868E-4</v>
      </c>
      <c r="G99" s="114">
        <f t="shared" si="3"/>
        <v>0.99261840679290014</v>
      </c>
    </row>
    <row r="100" spans="3:7" x14ac:dyDescent="0.25">
      <c r="C100" s="171" t="s">
        <v>299</v>
      </c>
      <c r="D100" s="106">
        <v>365.25866000000002</v>
      </c>
      <c r="E100" s="106">
        <v>1514215.5918342159</v>
      </c>
      <c r="F100" s="114">
        <f t="shared" si="2"/>
        <v>2.3949690482036952E-4</v>
      </c>
      <c r="G100" s="114">
        <f t="shared" si="3"/>
        <v>0.99285790369772053</v>
      </c>
    </row>
    <row r="101" spans="3:7" x14ac:dyDescent="0.25">
      <c r="C101" s="171" t="s">
        <v>2035</v>
      </c>
      <c r="D101" s="106">
        <v>362.03050000000002</v>
      </c>
      <c r="E101" s="106">
        <v>1514577.622334216</v>
      </c>
      <c r="F101" s="114">
        <f t="shared" si="2"/>
        <v>2.3738022857711514E-4</v>
      </c>
      <c r="G101" s="114">
        <f t="shared" si="3"/>
        <v>0.99309528392629765</v>
      </c>
    </row>
    <row r="102" spans="3:7" x14ac:dyDescent="0.25">
      <c r="C102" s="171" t="s">
        <v>91</v>
      </c>
      <c r="D102" s="106">
        <v>345.0986102</v>
      </c>
      <c r="E102" s="106">
        <v>1514922.720944416</v>
      </c>
      <c r="F102" s="114">
        <f t="shared" si="2"/>
        <v>2.2627813670649503E-4</v>
      </c>
      <c r="G102" s="114">
        <f t="shared" si="3"/>
        <v>0.99332156206300415</v>
      </c>
    </row>
    <row r="103" spans="3:7" x14ac:dyDescent="0.25">
      <c r="C103" s="171" t="s">
        <v>2045</v>
      </c>
      <c r="D103" s="106">
        <v>338.00004000000001</v>
      </c>
      <c r="E103" s="106">
        <v>1515260.7209844161</v>
      </c>
      <c r="F103" s="114">
        <f t="shared" si="2"/>
        <v>2.2162366638798128E-4</v>
      </c>
      <c r="G103" s="114">
        <f t="shared" si="3"/>
        <v>0.99354318572939215</v>
      </c>
    </row>
    <row r="104" spans="3:7" x14ac:dyDescent="0.25">
      <c r="C104" s="171" t="s">
        <v>158</v>
      </c>
      <c r="D104" s="106">
        <v>322.64506949999998</v>
      </c>
      <c r="E104" s="106">
        <v>1515583.366053916</v>
      </c>
      <c r="F104" s="114">
        <f t="shared" si="2"/>
        <v>2.1155554669341172E-4</v>
      </c>
      <c r="G104" s="114">
        <f t="shared" si="3"/>
        <v>0.99375474127608554</v>
      </c>
    </row>
    <row r="105" spans="3:7" x14ac:dyDescent="0.25">
      <c r="C105" s="171" t="s">
        <v>1935</v>
      </c>
      <c r="D105" s="106">
        <v>319.34039999999999</v>
      </c>
      <c r="E105" s="106">
        <v>1515902.7064539162</v>
      </c>
      <c r="F105" s="114">
        <f t="shared" si="2"/>
        <v>2.0938870384099508E-4</v>
      </c>
      <c r="G105" s="114">
        <f t="shared" si="3"/>
        <v>0.99396412997992656</v>
      </c>
    </row>
    <row r="106" spans="3:7" x14ac:dyDescent="0.25">
      <c r="C106" s="171" t="s">
        <v>1875</v>
      </c>
      <c r="D106" s="106">
        <v>303.39429999999999</v>
      </c>
      <c r="E106" s="106">
        <v>1516206.1007539162</v>
      </c>
      <c r="F106" s="114">
        <f t="shared" si="2"/>
        <v>1.9893298570975053E-4</v>
      </c>
      <c r="G106" s="114">
        <f t="shared" si="3"/>
        <v>0.99416306296563628</v>
      </c>
    </row>
    <row r="107" spans="3:7" x14ac:dyDescent="0.25">
      <c r="C107" s="171" t="s">
        <v>830</v>
      </c>
      <c r="D107" s="106">
        <v>303.08651099999997</v>
      </c>
      <c r="E107" s="106">
        <v>1516509.1872649163</v>
      </c>
      <c r="F107" s="114">
        <f t="shared" si="2"/>
        <v>1.987311711577348E-4</v>
      </c>
      <c r="G107" s="114">
        <f t="shared" si="3"/>
        <v>0.99436179413679404</v>
      </c>
    </row>
    <row r="108" spans="3:7" x14ac:dyDescent="0.25">
      <c r="C108" s="171" t="s">
        <v>1067</v>
      </c>
      <c r="D108" s="106">
        <v>300.80399999999997</v>
      </c>
      <c r="E108" s="106">
        <v>1516809.9912649163</v>
      </c>
      <c r="F108" s="114">
        <f t="shared" si="2"/>
        <v>1.9723454868280583E-4</v>
      </c>
      <c r="G108" s="114">
        <f t="shared" si="3"/>
        <v>0.99455902868547685</v>
      </c>
    </row>
    <row r="109" spans="3:7" x14ac:dyDescent="0.25">
      <c r="C109" s="171" t="s">
        <v>1861</v>
      </c>
      <c r="D109" s="106">
        <v>282.67599999999999</v>
      </c>
      <c r="E109" s="106">
        <v>1517092.6672649162</v>
      </c>
      <c r="F109" s="114">
        <f t="shared" si="2"/>
        <v>1.8534817782828958E-4</v>
      </c>
      <c r="G109" s="114">
        <f t="shared" si="3"/>
        <v>0.99474437686330519</v>
      </c>
    </row>
    <row r="110" spans="3:7" x14ac:dyDescent="0.25">
      <c r="C110" s="171" t="s">
        <v>1149</v>
      </c>
      <c r="D110" s="106">
        <v>277.8655</v>
      </c>
      <c r="E110" s="106">
        <v>1517370.5327649163</v>
      </c>
      <c r="F110" s="114">
        <f t="shared" si="2"/>
        <v>1.8219397510346334E-4</v>
      </c>
      <c r="G110" s="114">
        <f t="shared" si="3"/>
        <v>0.99492657083840863</v>
      </c>
    </row>
    <row r="111" spans="3:7" x14ac:dyDescent="0.25">
      <c r="C111" s="171" t="s">
        <v>1007</v>
      </c>
      <c r="D111" s="106">
        <v>263.24200000000002</v>
      </c>
      <c r="E111" s="106">
        <v>1517633.7747649164</v>
      </c>
      <c r="F111" s="114">
        <f t="shared" si="2"/>
        <v>1.7260547421031361E-4</v>
      </c>
      <c r="G111" s="114">
        <f t="shared" si="3"/>
        <v>0.9950991763126189</v>
      </c>
    </row>
    <row r="112" spans="3:7" x14ac:dyDescent="0.25">
      <c r="C112" s="171" t="s">
        <v>1818</v>
      </c>
      <c r="D112" s="106">
        <v>251.084</v>
      </c>
      <c r="E112" s="106">
        <v>1517884.8587649164</v>
      </c>
      <c r="F112" s="114">
        <f t="shared" si="2"/>
        <v>1.6463358007697245E-4</v>
      </c>
      <c r="G112" s="114">
        <f t="shared" si="3"/>
        <v>0.99526380989269592</v>
      </c>
    </row>
    <row r="113" spans="3:7" x14ac:dyDescent="0.25">
      <c r="C113" s="171" t="s">
        <v>1903</v>
      </c>
      <c r="D113" s="106">
        <v>234.3766</v>
      </c>
      <c r="E113" s="106">
        <v>1518119.2353649165</v>
      </c>
      <c r="F113" s="114">
        <f t="shared" si="2"/>
        <v>1.5367868420237268E-4</v>
      </c>
      <c r="G113" s="114">
        <f t="shared" si="3"/>
        <v>0.99541748857689827</v>
      </c>
    </row>
    <row r="114" spans="3:7" x14ac:dyDescent="0.25">
      <c r="C114" s="171" t="s">
        <v>90</v>
      </c>
      <c r="D114" s="106">
        <v>228.38153000000003</v>
      </c>
      <c r="E114" s="106">
        <v>1518347.6168949164</v>
      </c>
      <c r="F114" s="114">
        <f t="shared" si="2"/>
        <v>1.4974776930173363E-4</v>
      </c>
      <c r="G114" s="114">
        <f t="shared" si="3"/>
        <v>0.99556723634620004</v>
      </c>
    </row>
    <row r="115" spans="3:7" x14ac:dyDescent="0.25">
      <c r="C115" s="171" t="s">
        <v>122</v>
      </c>
      <c r="D115" s="106">
        <v>225.20483999999999</v>
      </c>
      <c r="E115" s="106">
        <v>1518572.8217349164</v>
      </c>
      <c r="F115" s="114">
        <f t="shared" si="2"/>
        <v>1.4766484148676047E-4</v>
      </c>
      <c r="G115" s="114">
        <f t="shared" si="3"/>
        <v>0.9957149011876868</v>
      </c>
    </row>
    <row r="116" spans="3:7" x14ac:dyDescent="0.25">
      <c r="C116" s="171" t="s">
        <v>1572</v>
      </c>
      <c r="D116" s="106">
        <v>221.25239999999999</v>
      </c>
      <c r="E116" s="106">
        <v>1518794.0741349165</v>
      </c>
      <c r="F116" s="114">
        <f t="shared" si="2"/>
        <v>1.4507326118996965E-4</v>
      </c>
      <c r="G116" s="114">
        <f t="shared" si="3"/>
        <v>0.99585997444887675</v>
      </c>
    </row>
    <row r="117" spans="3:7" x14ac:dyDescent="0.25">
      <c r="C117" s="171" t="s">
        <v>181</v>
      </c>
      <c r="D117" s="106">
        <v>205.90604999999999</v>
      </c>
      <c r="E117" s="106">
        <v>1518999.9801849166</v>
      </c>
      <c r="F117" s="114">
        <f t="shared" si="2"/>
        <v>1.3501079388176105E-4</v>
      </c>
      <c r="G117" s="114">
        <f t="shared" si="3"/>
        <v>0.99599498524275853</v>
      </c>
    </row>
    <row r="118" spans="3:7" x14ac:dyDescent="0.25">
      <c r="C118" s="171" t="s">
        <v>2029</v>
      </c>
      <c r="D118" s="106">
        <v>204.70600000000002</v>
      </c>
      <c r="E118" s="106">
        <v>1519204.6861849166</v>
      </c>
      <c r="F118" s="114">
        <f t="shared" si="2"/>
        <v>1.3422393160550543E-4</v>
      </c>
      <c r="G118" s="114">
        <f t="shared" si="3"/>
        <v>0.99612920917436409</v>
      </c>
    </row>
    <row r="119" spans="3:7" x14ac:dyDescent="0.25">
      <c r="C119" s="171" t="s">
        <v>246</v>
      </c>
      <c r="D119" s="106">
        <v>199.863</v>
      </c>
      <c r="E119" s="106">
        <v>1519404.5491849165</v>
      </c>
      <c r="F119" s="114">
        <f t="shared" si="2"/>
        <v>1.3104841891527913E-4</v>
      </c>
      <c r="G119" s="114">
        <f t="shared" si="3"/>
        <v>0.99626025759327941</v>
      </c>
    </row>
    <row r="120" spans="3:7" x14ac:dyDescent="0.25">
      <c r="C120" s="171" t="s">
        <v>1514</v>
      </c>
      <c r="D120" s="106">
        <v>196.18180000000001</v>
      </c>
      <c r="E120" s="106">
        <v>1519600.7309849164</v>
      </c>
      <c r="F120" s="114">
        <f t="shared" si="2"/>
        <v>1.2863468831126075E-4</v>
      </c>
      <c r="G120" s="114">
        <f t="shared" si="3"/>
        <v>0.99638889228159067</v>
      </c>
    </row>
    <row r="121" spans="3:7" x14ac:dyDescent="0.25">
      <c r="C121" s="171" t="s">
        <v>1926</v>
      </c>
      <c r="D121" s="106">
        <v>194.46520000000001</v>
      </c>
      <c r="E121" s="106">
        <v>1519795.1961849164</v>
      </c>
      <c r="F121" s="114">
        <f t="shared" si="2"/>
        <v>1.2750912872339323E-4</v>
      </c>
      <c r="G121" s="114">
        <f t="shared" si="3"/>
        <v>0.99651640141031406</v>
      </c>
    </row>
    <row r="122" spans="3:7" x14ac:dyDescent="0.25">
      <c r="C122" s="171" t="s">
        <v>1937</v>
      </c>
      <c r="D122" s="106">
        <v>185.0292</v>
      </c>
      <c r="E122" s="106">
        <v>1519980.2253849164</v>
      </c>
      <c r="F122" s="114">
        <f t="shared" si="2"/>
        <v>1.2132202615371011E-4</v>
      </c>
      <c r="G122" s="114">
        <f t="shared" si="3"/>
        <v>0.99663772343646773</v>
      </c>
    </row>
    <row r="123" spans="3:7" x14ac:dyDescent="0.25">
      <c r="C123" s="171" t="s">
        <v>1794</v>
      </c>
      <c r="D123" s="106">
        <v>183.572</v>
      </c>
      <c r="E123" s="106">
        <v>1520163.7973849163</v>
      </c>
      <c r="F123" s="114">
        <f t="shared" si="2"/>
        <v>1.20366552874297E-4</v>
      </c>
      <c r="G123" s="114">
        <f t="shared" si="3"/>
        <v>0.99675808998934201</v>
      </c>
    </row>
    <row r="124" spans="3:7" x14ac:dyDescent="0.25">
      <c r="C124" s="171" t="s">
        <v>1359</v>
      </c>
      <c r="D124" s="106">
        <v>174.87300000000002</v>
      </c>
      <c r="E124" s="106">
        <v>1520338.6703849162</v>
      </c>
      <c r="F124" s="114">
        <f t="shared" si="2"/>
        <v>1.1466269475076233E-4</v>
      </c>
      <c r="G124" s="114">
        <f t="shared" si="3"/>
        <v>0.99687275268409281</v>
      </c>
    </row>
    <row r="125" spans="3:7" x14ac:dyDescent="0.25">
      <c r="C125" s="171" t="s">
        <v>1351</v>
      </c>
      <c r="D125" s="106">
        <v>167.7336</v>
      </c>
      <c r="E125" s="106">
        <v>1520506.4039849162</v>
      </c>
      <c r="F125" s="114">
        <f t="shared" si="2"/>
        <v>1.0998145268993192E-4</v>
      </c>
      <c r="G125" s="114">
        <f t="shared" si="3"/>
        <v>0.99698273413678273</v>
      </c>
    </row>
    <row r="126" spans="3:7" x14ac:dyDescent="0.25">
      <c r="C126" s="171" t="s">
        <v>664</v>
      </c>
      <c r="D126" s="106">
        <v>163.7508</v>
      </c>
      <c r="E126" s="106">
        <v>1520670.1547849162</v>
      </c>
      <c r="F126" s="114">
        <f t="shared" si="2"/>
        <v>1.0736996560700124E-4</v>
      </c>
      <c r="G126" s="114">
        <f t="shared" si="3"/>
        <v>0.99709010410238974</v>
      </c>
    </row>
    <row r="127" spans="3:7" x14ac:dyDescent="0.25">
      <c r="C127" s="171" t="s">
        <v>446</v>
      </c>
      <c r="D127" s="106">
        <v>163.33699200000001</v>
      </c>
      <c r="E127" s="106">
        <v>1520833.4917769162</v>
      </c>
      <c r="F127" s="114">
        <f t="shared" si="2"/>
        <v>1.0709863532508567E-4</v>
      </c>
      <c r="G127" s="114">
        <f t="shared" si="3"/>
        <v>0.99719720273771484</v>
      </c>
    </row>
    <row r="128" spans="3:7" x14ac:dyDescent="0.25">
      <c r="C128" s="171" t="s">
        <v>394</v>
      </c>
      <c r="D128" s="106">
        <v>160.80119999999999</v>
      </c>
      <c r="E128" s="106">
        <v>1520994.2929769163</v>
      </c>
      <c r="F128" s="114">
        <f t="shared" si="2"/>
        <v>1.0543593871641865E-4</v>
      </c>
      <c r="G128" s="114">
        <f t="shared" si="3"/>
        <v>0.99730263867643121</v>
      </c>
    </row>
    <row r="129" spans="3:7" x14ac:dyDescent="0.25">
      <c r="C129" s="171" t="s">
        <v>378</v>
      </c>
      <c r="D129" s="106">
        <v>156.39599999999999</v>
      </c>
      <c r="E129" s="106">
        <v>1521150.6889769163</v>
      </c>
      <c r="F129" s="114">
        <f t="shared" si="2"/>
        <v>1.0254748765241187E-4</v>
      </c>
      <c r="G129" s="114">
        <f t="shared" si="3"/>
        <v>0.99740518616408358</v>
      </c>
    </row>
    <row r="130" spans="3:7" x14ac:dyDescent="0.25">
      <c r="C130" s="171" t="s">
        <v>2401</v>
      </c>
      <c r="D130" s="106">
        <v>155.98813285881249</v>
      </c>
      <c r="E130" s="106">
        <v>1521306.6771097751</v>
      </c>
      <c r="F130" s="114">
        <f t="shared" si="2"/>
        <v>1.0228005273959601E-4</v>
      </c>
      <c r="G130" s="114">
        <f t="shared" si="3"/>
        <v>0.99750746621682318</v>
      </c>
    </row>
    <row r="131" spans="3:7" x14ac:dyDescent="0.25">
      <c r="C131" s="171" t="s">
        <v>1526</v>
      </c>
      <c r="D131" s="106">
        <v>153.9932</v>
      </c>
      <c r="E131" s="106">
        <v>1521460.670309775</v>
      </c>
      <c r="F131" s="114">
        <f t="shared" si="2"/>
        <v>1.0097199273354429E-4</v>
      </c>
      <c r="G131" s="114">
        <f t="shared" si="3"/>
        <v>0.99760843820955669</v>
      </c>
    </row>
    <row r="132" spans="3:7" x14ac:dyDescent="0.25">
      <c r="C132" s="171" t="s">
        <v>183</v>
      </c>
      <c r="D132" s="106">
        <v>146.98582500000001</v>
      </c>
      <c r="E132" s="106">
        <v>1521607.6561347751</v>
      </c>
      <c r="F132" s="114">
        <f t="shared" si="2"/>
        <v>9.6377318309081271E-5</v>
      </c>
      <c r="G132" s="114">
        <f t="shared" si="3"/>
        <v>0.99770481552786572</v>
      </c>
    </row>
    <row r="133" spans="3:7" x14ac:dyDescent="0.25">
      <c r="C133" s="171" t="s">
        <v>1927</v>
      </c>
      <c r="D133" s="106">
        <v>140.59</v>
      </c>
      <c r="E133" s="106">
        <v>1521748.2461347752</v>
      </c>
      <c r="F133" s="114">
        <f t="shared" si="2"/>
        <v>9.2183631864322524E-5</v>
      </c>
      <c r="G133" s="114">
        <f t="shared" si="3"/>
        <v>0.99779699915973008</v>
      </c>
    </row>
    <row r="134" spans="3:7" x14ac:dyDescent="0.25">
      <c r="C134" s="171" t="s">
        <v>2016</v>
      </c>
      <c r="D134" s="106">
        <v>134.233</v>
      </c>
      <c r="E134" s="106">
        <v>1521882.4791347752</v>
      </c>
      <c r="F134" s="114">
        <f t="shared" si="2"/>
        <v>8.8015402632076297E-5</v>
      </c>
      <c r="G134" s="114">
        <f t="shared" si="3"/>
        <v>0.99788501456236212</v>
      </c>
    </row>
    <row r="135" spans="3:7" x14ac:dyDescent="0.25">
      <c r="C135" s="171" t="s">
        <v>1243</v>
      </c>
      <c r="D135" s="106">
        <v>132.01769999999999</v>
      </c>
      <c r="E135" s="106">
        <v>1522014.4968347752</v>
      </c>
      <c r="F135" s="114">
        <f t="shared" si="2"/>
        <v>8.65628498212858E-5</v>
      </c>
      <c r="G135" s="114">
        <f t="shared" si="3"/>
        <v>0.99797157741218345</v>
      </c>
    </row>
    <row r="136" spans="3:7" x14ac:dyDescent="0.25">
      <c r="C136" s="171" t="s">
        <v>2037</v>
      </c>
      <c r="D136" s="106">
        <v>128.55799999999999</v>
      </c>
      <c r="E136" s="106">
        <v>1522143.0548347752</v>
      </c>
      <c r="F136" s="114">
        <f t="shared" ref="F136:F199" si="4">IF(D136&lt;&gt;"",D136/SUM($D:$D),"")</f>
        <v>8.4294354827609179E-5</v>
      </c>
      <c r="G136" s="114">
        <f t="shared" ref="G136:G199" si="5">IF(F136&lt;&gt;"",F136+G135,"")</f>
        <v>0.99805587176701105</v>
      </c>
    </row>
    <row r="137" spans="3:7" x14ac:dyDescent="0.25">
      <c r="C137" s="171" t="s">
        <v>1658</v>
      </c>
      <c r="D137" s="106">
        <v>127.8274</v>
      </c>
      <c r="E137" s="106">
        <v>1522270.8822347752</v>
      </c>
      <c r="F137" s="114">
        <f t="shared" si="4"/>
        <v>8.3815306805416464E-5</v>
      </c>
      <c r="G137" s="114">
        <f t="shared" si="5"/>
        <v>0.99813968707381651</v>
      </c>
    </row>
    <row r="138" spans="3:7" x14ac:dyDescent="0.25">
      <c r="C138" s="171" t="s">
        <v>1048</v>
      </c>
      <c r="D138" s="106">
        <v>125.74860000000001</v>
      </c>
      <c r="E138" s="106">
        <v>1522396.6308347753</v>
      </c>
      <c r="F138" s="114">
        <f t="shared" si="4"/>
        <v>8.2452255849306126E-5</v>
      </c>
      <c r="G138" s="114">
        <f t="shared" si="5"/>
        <v>0.99822213932966586</v>
      </c>
    </row>
    <row r="139" spans="3:7" x14ac:dyDescent="0.25">
      <c r="C139" s="171" t="s">
        <v>1755</v>
      </c>
      <c r="D139" s="106">
        <v>113.3925</v>
      </c>
      <c r="E139" s="106">
        <v>1522510.0233347754</v>
      </c>
      <c r="F139" s="114">
        <f t="shared" si="4"/>
        <v>7.4350469280711233E-5</v>
      </c>
      <c r="G139" s="114">
        <f t="shared" si="5"/>
        <v>0.99829648979894658</v>
      </c>
    </row>
    <row r="140" spans="3:7" x14ac:dyDescent="0.25">
      <c r="C140" s="171" t="s">
        <v>327</v>
      </c>
      <c r="D140" s="106">
        <v>105.45299999999999</v>
      </c>
      <c r="E140" s="106">
        <v>1522615.4763347753</v>
      </c>
      <c r="F140" s="114">
        <f t="shared" si="4"/>
        <v>6.9144608656294203E-5</v>
      </c>
      <c r="G140" s="114">
        <f t="shared" si="5"/>
        <v>0.99836563440760284</v>
      </c>
    </row>
    <row r="141" spans="3:7" x14ac:dyDescent="0.25">
      <c r="C141" s="171" t="s">
        <v>835</v>
      </c>
      <c r="D141" s="106">
        <v>104.501</v>
      </c>
      <c r="E141" s="106">
        <v>1522719.9773347753</v>
      </c>
      <c r="F141" s="114">
        <f t="shared" si="4"/>
        <v>6.8520390592884047E-5</v>
      </c>
      <c r="G141" s="114">
        <f t="shared" si="5"/>
        <v>0.99843415479819575</v>
      </c>
    </row>
    <row r="142" spans="3:7" x14ac:dyDescent="0.25">
      <c r="C142" s="171" t="s">
        <v>2027</v>
      </c>
      <c r="D142" s="106">
        <v>103.09100000000001</v>
      </c>
      <c r="E142" s="106">
        <v>1522823.0683347753</v>
      </c>
      <c r="F142" s="114">
        <f t="shared" si="4"/>
        <v>6.7595865940144208E-5</v>
      </c>
      <c r="G142" s="114">
        <f t="shared" si="5"/>
        <v>0.99850175066413593</v>
      </c>
    </row>
    <row r="143" spans="3:7" x14ac:dyDescent="0.25">
      <c r="C143" s="171" t="s">
        <v>103</v>
      </c>
      <c r="D143" s="106">
        <v>102.27360000000002</v>
      </c>
      <c r="E143" s="106">
        <v>1522925.3419347752</v>
      </c>
      <c r="F143" s="114">
        <f t="shared" si="4"/>
        <v>6.7059903918052329E-5</v>
      </c>
      <c r="G143" s="114">
        <f t="shared" si="5"/>
        <v>0.99856881056805402</v>
      </c>
    </row>
    <row r="144" spans="3:7" x14ac:dyDescent="0.25">
      <c r="C144" s="171" t="s">
        <v>201</v>
      </c>
      <c r="D144" s="106">
        <v>99.010800000000017</v>
      </c>
      <c r="E144" s="106">
        <v>1523024.3527347753</v>
      </c>
      <c r="F144" s="114">
        <f t="shared" si="4"/>
        <v>6.4920514530137757E-5</v>
      </c>
      <c r="G144" s="114">
        <f t="shared" si="5"/>
        <v>0.99863373108258413</v>
      </c>
    </row>
    <row r="145" spans="3:7" x14ac:dyDescent="0.25">
      <c r="C145" s="171" t="s">
        <v>60</v>
      </c>
      <c r="D145" s="106">
        <v>93.96074999999999</v>
      </c>
      <c r="E145" s="106">
        <v>1523118.3134847754</v>
      </c>
      <c r="F145" s="114">
        <f t="shared" si="4"/>
        <v>6.1609240968032162E-5</v>
      </c>
      <c r="G145" s="114">
        <f t="shared" si="5"/>
        <v>0.99869534032355212</v>
      </c>
    </row>
    <row r="146" spans="3:7" x14ac:dyDescent="0.25">
      <c r="C146" s="171" t="s">
        <v>1656</v>
      </c>
      <c r="D146" s="106">
        <v>88.158799999999999</v>
      </c>
      <c r="E146" s="106">
        <v>1523206.4722847755</v>
      </c>
      <c r="F146" s="114">
        <f t="shared" si="4"/>
        <v>5.7804953160256321E-5</v>
      </c>
      <c r="G146" s="114">
        <f t="shared" si="5"/>
        <v>0.99875314527671233</v>
      </c>
    </row>
    <row r="147" spans="3:7" x14ac:dyDescent="0.25">
      <c r="C147" s="171" t="s">
        <v>1582</v>
      </c>
      <c r="D147" s="106">
        <v>87.577799999999996</v>
      </c>
      <c r="E147" s="106">
        <v>1523294.0500847755</v>
      </c>
      <c r="F147" s="114">
        <f t="shared" si="4"/>
        <v>5.7423996548028061E-5</v>
      </c>
      <c r="G147" s="114">
        <f t="shared" si="5"/>
        <v>0.9988105692732604</v>
      </c>
    </row>
    <row r="148" spans="3:7" x14ac:dyDescent="0.25">
      <c r="C148" s="171" t="s">
        <v>1816</v>
      </c>
      <c r="D148" s="106">
        <v>82.544399999999996</v>
      </c>
      <c r="E148" s="106">
        <v>1523376.5944847756</v>
      </c>
      <c r="F148" s="114">
        <f t="shared" si="4"/>
        <v>5.4123640245119735E-5</v>
      </c>
      <c r="G148" s="114">
        <f t="shared" si="5"/>
        <v>0.99886469291350555</v>
      </c>
    </row>
    <row r="149" spans="3:7" x14ac:dyDescent="0.25">
      <c r="C149" s="171" t="s">
        <v>1129</v>
      </c>
      <c r="D149" s="106">
        <v>81.426599999999993</v>
      </c>
      <c r="E149" s="106">
        <v>1523458.0210847754</v>
      </c>
      <c r="F149" s="114">
        <f t="shared" si="4"/>
        <v>5.3390708573607255E-5</v>
      </c>
      <c r="G149" s="114">
        <f t="shared" si="5"/>
        <v>0.99891808362207912</v>
      </c>
    </row>
    <row r="150" spans="3:7" x14ac:dyDescent="0.25">
      <c r="C150" s="171" t="s">
        <v>1715</v>
      </c>
      <c r="D150" s="106">
        <v>80.442400000000006</v>
      </c>
      <c r="E150" s="106">
        <v>1523538.4634847755</v>
      </c>
      <c r="F150" s="114">
        <f t="shared" si="4"/>
        <v>5.2745377252169991E-5</v>
      </c>
      <c r="G150" s="114">
        <f t="shared" si="5"/>
        <v>0.99897082899933132</v>
      </c>
    </row>
    <row r="151" spans="3:7" x14ac:dyDescent="0.25">
      <c r="C151" s="171" t="s">
        <v>2031</v>
      </c>
      <c r="D151" s="106">
        <v>79.454400000000007</v>
      </c>
      <c r="E151" s="106">
        <v>1523617.9178847754</v>
      </c>
      <c r="F151" s="114">
        <f t="shared" si="4"/>
        <v>5.2097554304009024E-5</v>
      </c>
      <c r="G151" s="114">
        <f t="shared" si="5"/>
        <v>0.99902292655363534</v>
      </c>
    </row>
    <row r="152" spans="3:7" x14ac:dyDescent="0.25">
      <c r="C152" s="171" t="s">
        <v>1044</v>
      </c>
      <c r="D152" s="106">
        <v>78.952500000000015</v>
      </c>
      <c r="E152" s="106">
        <v>1523696.8703847753</v>
      </c>
      <c r="F152" s="114">
        <f t="shared" si="4"/>
        <v>5.1768462869108225E-5</v>
      </c>
      <c r="G152" s="114">
        <f t="shared" si="5"/>
        <v>0.99907469501650448</v>
      </c>
    </row>
    <row r="153" spans="3:7" x14ac:dyDescent="0.25">
      <c r="C153" s="171" t="s">
        <v>878</v>
      </c>
      <c r="D153" s="106">
        <v>78.524000000000001</v>
      </c>
      <c r="E153" s="106">
        <v>1523775.3943847753</v>
      </c>
      <c r="F153" s="114">
        <f t="shared" si="4"/>
        <v>5.1487499171449337E-5</v>
      </c>
      <c r="G153" s="114">
        <f t="shared" si="5"/>
        <v>0.99912618251567598</v>
      </c>
    </row>
    <row r="154" spans="3:7" x14ac:dyDescent="0.25">
      <c r="C154" s="171" t="s">
        <v>1262</v>
      </c>
      <c r="D154" s="106">
        <v>76.459999999999994</v>
      </c>
      <c r="E154" s="106">
        <v>1523851.8543847753</v>
      </c>
      <c r="F154" s="114">
        <f t="shared" si="4"/>
        <v>5.0134152445736534E-5</v>
      </c>
      <c r="G154" s="114">
        <f t="shared" si="5"/>
        <v>0.99917631666812168</v>
      </c>
    </row>
    <row r="155" spans="3:7" x14ac:dyDescent="0.25">
      <c r="C155" s="171" t="s">
        <v>1032</v>
      </c>
      <c r="D155" s="106">
        <v>73.482200000000006</v>
      </c>
      <c r="E155" s="106">
        <v>1523925.3365847752</v>
      </c>
      <c r="F155" s="114">
        <f t="shared" si="4"/>
        <v>4.8181635062099165E-5</v>
      </c>
      <c r="G155" s="114">
        <f t="shared" si="5"/>
        <v>0.99922449830318383</v>
      </c>
    </row>
    <row r="156" spans="3:7" x14ac:dyDescent="0.25">
      <c r="C156" s="171" t="s">
        <v>114</v>
      </c>
      <c r="D156" s="106">
        <v>72.934159999999991</v>
      </c>
      <c r="E156" s="106">
        <v>1523998.2707447752</v>
      </c>
      <c r="F156" s="114">
        <f t="shared" si="4"/>
        <v>4.782229003324274E-5</v>
      </c>
      <c r="G156" s="114">
        <f t="shared" si="5"/>
        <v>0.99927232059321702</v>
      </c>
    </row>
    <row r="157" spans="3:7" x14ac:dyDescent="0.25">
      <c r="C157" s="171" t="s">
        <v>1344</v>
      </c>
      <c r="D157" s="106">
        <v>66.164000000000001</v>
      </c>
      <c r="E157" s="106">
        <v>1524064.4347447753</v>
      </c>
      <c r="F157" s="114">
        <f t="shared" si="4"/>
        <v>4.3383155407006445E-5</v>
      </c>
      <c r="G157" s="114">
        <f t="shared" si="5"/>
        <v>0.999315703748624</v>
      </c>
    </row>
    <row r="158" spans="3:7" x14ac:dyDescent="0.25">
      <c r="C158" s="171" t="s">
        <v>1524</v>
      </c>
      <c r="D158" s="106">
        <v>59.200600000000001</v>
      </c>
      <c r="E158" s="106">
        <v>1524123.6353447754</v>
      </c>
      <c r="F158" s="114">
        <f t="shared" si="4"/>
        <v>3.8817315004957765E-5</v>
      </c>
      <c r="G158" s="114">
        <f t="shared" si="5"/>
        <v>0.99935452106362899</v>
      </c>
    </row>
    <row r="159" spans="3:7" x14ac:dyDescent="0.25">
      <c r="C159" s="171" t="s">
        <v>97</v>
      </c>
      <c r="D159" s="106">
        <v>55.969601999999995</v>
      </c>
      <c r="E159" s="106">
        <v>1524179.6049467754</v>
      </c>
      <c r="F159" s="114">
        <f t="shared" si="4"/>
        <v>3.6698777909955541E-5</v>
      </c>
      <c r="G159" s="114">
        <f t="shared" si="5"/>
        <v>0.99939121984153889</v>
      </c>
    </row>
    <row r="160" spans="3:7" x14ac:dyDescent="0.25">
      <c r="C160" s="171" t="s">
        <v>1110</v>
      </c>
      <c r="D160" s="106">
        <v>52.932000000000002</v>
      </c>
      <c r="E160" s="106">
        <v>1524232.5369467754</v>
      </c>
      <c r="F160" s="114">
        <f t="shared" si="4"/>
        <v>3.4707048878599618E-5</v>
      </c>
      <c r="G160" s="114">
        <f t="shared" si="5"/>
        <v>0.99942592689041754</v>
      </c>
    </row>
    <row r="161" spans="3:7" x14ac:dyDescent="0.25">
      <c r="C161" s="171" t="s">
        <v>1352</v>
      </c>
      <c r="D161" s="106">
        <v>52.252000000000002</v>
      </c>
      <c r="E161" s="106">
        <v>1524284.7889467755</v>
      </c>
      <c r="F161" s="114">
        <f t="shared" si="4"/>
        <v>3.4261178833306639E-5</v>
      </c>
      <c r="G161" s="114">
        <f t="shared" si="5"/>
        <v>0.99946018806925085</v>
      </c>
    </row>
    <row r="162" spans="3:7" x14ac:dyDescent="0.25">
      <c r="C162" s="171" t="s">
        <v>1061</v>
      </c>
      <c r="D162" s="106">
        <v>51.701799999999999</v>
      </c>
      <c r="E162" s="106">
        <v>1524336.4907467754</v>
      </c>
      <c r="F162" s="114">
        <f t="shared" si="4"/>
        <v>3.3900417511365179E-5</v>
      </c>
      <c r="G162" s="114">
        <f t="shared" si="5"/>
        <v>0.99949408848676224</v>
      </c>
    </row>
    <row r="163" spans="3:7" x14ac:dyDescent="0.25">
      <c r="C163" s="171" t="s">
        <v>1570</v>
      </c>
      <c r="D163" s="106">
        <v>49.511000000000003</v>
      </c>
      <c r="E163" s="106">
        <v>1524386.0017467753</v>
      </c>
      <c r="F163" s="114">
        <f t="shared" si="4"/>
        <v>3.2463929136030109E-5</v>
      </c>
      <c r="G163" s="114">
        <f t="shared" si="5"/>
        <v>0.99952655241589827</v>
      </c>
    </row>
    <row r="164" spans="3:7" x14ac:dyDescent="0.25">
      <c r="C164" s="171" t="s">
        <v>2038</v>
      </c>
      <c r="D164" s="106">
        <v>48.0456</v>
      </c>
      <c r="E164" s="106">
        <v>1524434.0473467754</v>
      </c>
      <c r="F164" s="114">
        <f t="shared" si="4"/>
        <v>3.1503079188423742E-5</v>
      </c>
      <c r="G164" s="114">
        <f t="shared" si="5"/>
        <v>0.99955805549508669</v>
      </c>
    </row>
    <row r="165" spans="3:7" x14ac:dyDescent="0.25">
      <c r="C165" s="171" t="s">
        <v>1517</v>
      </c>
      <c r="D165" s="106">
        <v>47.9026</v>
      </c>
      <c r="E165" s="106">
        <v>1524481.9499467753</v>
      </c>
      <c r="F165" s="114">
        <f t="shared" si="4"/>
        <v>3.1409315340663606E-5</v>
      </c>
      <c r="G165" s="114">
        <f t="shared" si="5"/>
        <v>0.99958946481042732</v>
      </c>
    </row>
    <row r="166" spans="3:7" x14ac:dyDescent="0.25">
      <c r="C166" s="171" t="s">
        <v>1817</v>
      </c>
      <c r="D166" s="106">
        <v>45.412700000000001</v>
      </c>
      <c r="E166" s="106">
        <v>1524527.3626467753</v>
      </c>
      <c r="F166" s="114">
        <f t="shared" si="4"/>
        <v>2.9776709714523933E-5</v>
      </c>
      <c r="G166" s="114">
        <f t="shared" si="5"/>
        <v>0.99961924152014181</v>
      </c>
    </row>
    <row r="167" spans="3:7" x14ac:dyDescent="0.25">
      <c r="C167" s="171" t="s">
        <v>1008</v>
      </c>
      <c r="D167" s="106">
        <v>37.503599999999999</v>
      </c>
      <c r="E167" s="106">
        <v>1524564.8662467753</v>
      </c>
      <c r="F167" s="114">
        <f t="shared" si="4"/>
        <v>2.4590782103896481E-5</v>
      </c>
      <c r="G167" s="114">
        <f t="shared" si="5"/>
        <v>0.99964383230224574</v>
      </c>
    </row>
    <row r="168" spans="3:7" x14ac:dyDescent="0.25">
      <c r="C168" s="171" t="s">
        <v>813</v>
      </c>
      <c r="D168" s="106">
        <v>36.762</v>
      </c>
      <c r="E168" s="106">
        <v>1524601.6282467754</v>
      </c>
      <c r="F168" s="114">
        <f t="shared" si="4"/>
        <v>2.4104521478029908E-5</v>
      </c>
      <c r="G168" s="114">
        <f t="shared" si="5"/>
        <v>0.99966793682372379</v>
      </c>
    </row>
    <row r="169" spans="3:7" x14ac:dyDescent="0.25">
      <c r="C169" s="171" t="s">
        <v>386</v>
      </c>
      <c r="D169" s="106">
        <v>34.954000000000001</v>
      </c>
      <c r="E169" s="106">
        <v>1524636.5822467753</v>
      </c>
      <c r="F169" s="114">
        <f t="shared" si="4"/>
        <v>2.2919031710545057E-5</v>
      </c>
      <c r="G169" s="114">
        <f t="shared" si="5"/>
        <v>0.99969085585543438</v>
      </c>
    </row>
    <row r="170" spans="3:7" x14ac:dyDescent="0.25">
      <c r="C170" s="171" t="s">
        <v>1217</v>
      </c>
      <c r="D170" s="106">
        <v>30.857399999999998</v>
      </c>
      <c r="E170" s="106">
        <v>1524667.4396467754</v>
      </c>
      <c r="F170" s="114">
        <f t="shared" si="4"/>
        <v>2.0232926964152113E-5</v>
      </c>
      <c r="G170" s="114">
        <f t="shared" si="5"/>
        <v>0.99971108878239856</v>
      </c>
    </row>
    <row r="171" spans="3:7" x14ac:dyDescent="0.25">
      <c r="C171" s="171" t="s">
        <v>118</v>
      </c>
      <c r="D171" s="106">
        <v>30.2476789</v>
      </c>
      <c r="E171" s="106">
        <v>1524697.6873256753</v>
      </c>
      <c r="F171" s="114">
        <f t="shared" si="4"/>
        <v>1.983313817816229E-5</v>
      </c>
      <c r="G171" s="114">
        <f t="shared" si="5"/>
        <v>0.99973092192057678</v>
      </c>
    </row>
    <row r="172" spans="3:7" x14ac:dyDescent="0.25">
      <c r="C172" s="171" t="s">
        <v>2028</v>
      </c>
      <c r="D172" s="106">
        <v>28.5246</v>
      </c>
      <c r="E172" s="106">
        <v>1524726.2119256752</v>
      </c>
      <c r="F172" s="114">
        <f t="shared" si="4"/>
        <v>1.8703330432299981E-5</v>
      </c>
      <c r="G172" s="114">
        <f t="shared" si="5"/>
        <v>0.99974962525100908</v>
      </c>
    </row>
    <row r="173" spans="3:7" x14ac:dyDescent="0.25">
      <c r="C173" s="171" t="s">
        <v>2017</v>
      </c>
      <c r="D173" s="106">
        <v>27.936</v>
      </c>
      <c r="E173" s="106">
        <v>1524754.1479256751</v>
      </c>
      <c r="F173" s="114">
        <f t="shared" si="4"/>
        <v>1.8317390566624328E-5</v>
      </c>
      <c r="G173" s="114">
        <f t="shared" si="5"/>
        <v>0.99976794264157565</v>
      </c>
    </row>
    <row r="174" spans="3:7" x14ac:dyDescent="0.25">
      <c r="C174" s="171" t="s">
        <v>1549</v>
      </c>
      <c r="D174" s="106">
        <v>27.459000000000003</v>
      </c>
      <c r="E174" s="106">
        <v>1524781.6069256752</v>
      </c>
      <c r="F174" s="114">
        <f t="shared" si="4"/>
        <v>1.8004625843676168E-5</v>
      </c>
      <c r="G174" s="114">
        <f t="shared" si="5"/>
        <v>0.99978594726741932</v>
      </c>
    </row>
    <row r="175" spans="3:7" x14ac:dyDescent="0.25">
      <c r="C175" s="171" t="s">
        <v>1056</v>
      </c>
      <c r="D175" s="106">
        <v>26.582000000000001</v>
      </c>
      <c r="E175" s="106">
        <v>1524808.1889256751</v>
      </c>
      <c r="F175" s="114">
        <f t="shared" si="4"/>
        <v>1.7429584623496846E-5</v>
      </c>
      <c r="G175" s="114">
        <f t="shared" si="5"/>
        <v>0.99980337685204279</v>
      </c>
    </row>
    <row r="176" spans="3:7" x14ac:dyDescent="0.25">
      <c r="C176" s="171" t="s">
        <v>1580</v>
      </c>
      <c r="D176" s="106">
        <v>24.719000000000001</v>
      </c>
      <c r="E176" s="106">
        <v>1524832.9079256752</v>
      </c>
      <c r="F176" s="114">
        <f t="shared" si="4"/>
        <v>1.6208031837642709E-5</v>
      </c>
      <c r="G176" s="114">
        <f t="shared" si="5"/>
        <v>0.99981958488388045</v>
      </c>
    </row>
    <row r="177" spans="3:7" x14ac:dyDescent="0.25">
      <c r="C177" s="171" t="s">
        <v>857</v>
      </c>
      <c r="D177" s="106">
        <v>22.366608000000003</v>
      </c>
      <c r="E177" s="106">
        <v>1524855.2745336751</v>
      </c>
      <c r="F177" s="114">
        <f t="shared" si="4"/>
        <v>1.4665589002956195E-5</v>
      </c>
      <c r="G177" s="114">
        <f t="shared" si="5"/>
        <v>0.99983425047288343</v>
      </c>
    </row>
    <row r="178" spans="3:7" x14ac:dyDescent="0.25">
      <c r="C178" s="171" t="s">
        <v>2019</v>
      </c>
      <c r="D178" s="106">
        <v>21.401282999999999</v>
      </c>
      <c r="E178" s="106">
        <v>1524876.6758166749</v>
      </c>
      <c r="F178" s="114">
        <f t="shared" si="4"/>
        <v>1.4032633853732014E-5</v>
      </c>
      <c r="G178" s="114">
        <f t="shared" si="5"/>
        <v>0.99984828310673712</v>
      </c>
    </row>
    <row r="179" spans="3:7" x14ac:dyDescent="0.25">
      <c r="C179" s="171" t="s">
        <v>2026</v>
      </c>
      <c r="D179" s="106">
        <v>18.625698</v>
      </c>
      <c r="E179" s="106">
        <v>1524895.3015146749</v>
      </c>
      <c r="F179" s="114">
        <f t="shared" si="4"/>
        <v>1.2212707074813631E-5</v>
      </c>
      <c r="G179" s="114">
        <f t="shared" si="5"/>
        <v>0.99986049581381198</v>
      </c>
    </row>
    <row r="180" spans="3:7" x14ac:dyDescent="0.25">
      <c r="C180" s="171" t="s">
        <v>2958</v>
      </c>
      <c r="D180" s="106">
        <v>17.600425745758702</v>
      </c>
      <c r="E180" s="106">
        <v>1524912.9019404207</v>
      </c>
      <c r="F180" s="114">
        <f t="shared" si="4"/>
        <v>1.1540445035936869E-5</v>
      </c>
      <c r="G180" s="114">
        <f t="shared" si="5"/>
        <v>0.99987203625884791</v>
      </c>
    </row>
    <row r="181" spans="3:7" x14ac:dyDescent="0.25">
      <c r="C181" s="171" t="s">
        <v>1714</v>
      </c>
      <c r="D181" s="106">
        <v>17.057200000000002</v>
      </c>
      <c r="E181" s="106">
        <v>1524929.9591404207</v>
      </c>
      <c r="F181" s="114">
        <f t="shared" si="4"/>
        <v>1.1184256671428425E-5</v>
      </c>
      <c r="G181" s="114">
        <f t="shared" si="5"/>
        <v>0.99988322051551937</v>
      </c>
    </row>
    <row r="182" spans="3:7" x14ac:dyDescent="0.25">
      <c r="C182" s="171" t="s">
        <v>1542</v>
      </c>
      <c r="D182" s="106">
        <v>16.640699999999999</v>
      </c>
      <c r="E182" s="106">
        <v>1524946.5998404208</v>
      </c>
      <c r="F182" s="114">
        <f t="shared" si="4"/>
        <v>1.0911161268686477E-5</v>
      </c>
      <c r="G182" s="114">
        <f t="shared" si="5"/>
        <v>0.99989413167678809</v>
      </c>
    </row>
    <row r="183" spans="3:7" x14ac:dyDescent="0.25">
      <c r="C183" s="171" t="s">
        <v>69</v>
      </c>
      <c r="D183" s="106">
        <v>16.1355</v>
      </c>
      <c r="E183" s="106">
        <v>1524962.7353404209</v>
      </c>
      <c r="F183" s="114">
        <f t="shared" si="4"/>
        <v>1.057990605268352E-5</v>
      </c>
      <c r="G183" s="114">
        <f t="shared" si="5"/>
        <v>0.99990471158284078</v>
      </c>
    </row>
    <row r="184" spans="3:7" x14ac:dyDescent="0.25">
      <c r="C184" s="171" t="s">
        <v>1566</v>
      </c>
      <c r="D184" s="106">
        <v>14.732999999999999</v>
      </c>
      <c r="E184" s="106">
        <v>1524977.4683404209</v>
      </c>
      <c r="F184" s="114">
        <f t="shared" si="4"/>
        <v>9.6602990842667596E-6</v>
      </c>
      <c r="G184" s="114">
        <f t="shared" si="5"/>
        <v>0.999914371881925</v>
      </c>
    </row>
    <row r="185" spans="3:7" x14ac:dyDescent="0.25">
      <c r="C185" s="171" t="s">
        <v>1166</v>
      </c>
      <c r="D185" s="106">
        <v>13.098800000000001</v>
      </c>
      <c r="E185" s="106">
        <v>1524990.5671404209</v>
      </c>
      <c r="F185" s="114">
        <f t="shared" si="4"/>
        <v>8.5887684548288496E-6</v>
      </c>
      <c r="G185" s="114">
        <f t="shared" si="5"/>
        <v>0.99992296065037978</v>
      </c>
    </row>
    <row r="186" spans="3:7" x14ac:dyDescent="0.25">
      <c r="C186" s="171" t="s">
        <v>1713</v>
      </c>
      <c r="D186" s="106">
        <v>12.840400000000001</v>
      </c>
      <c r="E186" s="106">
        <v>1525003.407540421</v>
      </c>
      <c r="F186" s="114">
        <f t="shared" si="4"/>
        <v>8.4193378376175191E-6</v>
      </c>
      <c r="G186" s="114">
        <f t="shared" si="5"/>
        <v>0.99993137998821735</v>
      </c>
    </row>
    <row r="187" spans="3:7" x14ac:dyDescent="0.25">
      <c r="C187" s="171" t="s">
        <v>1579</v>
      </c>
      <c r="D187" s="106">
        <v>11.94</v>
      </c>
      <c r="E187" s="106">
        <v>1525015.3475404209</v>
      </c>
      <c r="F187" s="114">
        <f t="shared" si="4"/>
        <v>7.8289534423501738E-6</v>
      </c>
      <c r="G187" s="114">
        <f t="shared" si="5"/>
        <v>0.99993920894165966</v>
      </c>
    </row>
    <row r="188" spans="3:7" x14ac:dyDescent="0.25">
      <c r="C188" s="171" t="s">
        <v>196</v>
      </c>
      <c r="D188" s="106">
        <v>11.506599999999999</v>
      </c>
      <c r="E188" s="106">
        <v>1525026.8541404209</v>
      </c>
      <c r="F188" s="114">
        <f t="shared" si="4"/>
        <v>7.5447768576002096E-6</v>
      </c>
      <c r="G188" s="114">
        <f t="shared" si="5"/>
        <v>0.99994675371851727</v>
      </c>
    </row>
    <row r="189" spans="3:7" x14ac:dyDescent="0.25">
      <c r="C189" s="171" t="s">
        <v>879</v>
      </c>
      <c r="D189" s="106">
        <v>10.391999999999999</v>
      </c>
      <c r="E189" s="106">
        <v>1525037.2461404209</v>
      </c>
      <c r="F189" s="114">
        <f t="shared" si="4"/>
        <v>6.8139433980655783E-6</v>
      </c>
      <c r="G189" s="114">
        <f t="shared" si="5"/>
        <v>0.99995356766191534</v>
      </c>
    </row>
    <row r="190" spans="3:7" x14ac:dyDescent="0.25">
      <c r="C190" s="171" t="s">
        <v>2481</v>
      </c>
      <c r="D190" s="106">
        <v>8.2331470785156249</v>
      </c>
      <c r="E190" s="106">
        <v>1525045.4792874993</v>
      </c>
      <c r="F190" s="114">
        <f t="shared" si="4"/>
        <v>5.3984024423551237E-6</v>
      </c>
      <c r="G190" s="114">
        <f t="shared" si="5"/>
        <v>0.99995896606435775</v>
      </c>
    </row>
    <row r="191" spans="3:7" x14ac:dyDescent="0.25">
      <c r="C191" s="171" t="s">
        <v>1181</v>
      </c>
      <c r="D191" s="106">
        <v>6.9222000000000001</v>
      </c>
      <c r="E191" s="106">
        <v>1525052.4014874992</v>
      </c>
      <c r="F191" s="114">
        <f t="shared" si="4"/>
        <v>4.538825922833867E-6</v>
      </c>
      <c r="G191" s="114">
        <f t="shared" si="5"/>
        <v>0.99996350489028063</v>
      </c>
    </row>
    <row r="192" spans="3:7" x14ac:dyDescent="0.25">
      <c r="C192" s="171" t="s">
        <v>1028</v>
      </c>
      <c r="D192" s="106">
        <v>5.7763999999999998</v>
      </c>
      <c r="E192" s="106">
        <v>1525058.1778874993</v>
      </c>
      <c r="F192" s="114">
        <f t="shared" si="4"/>
        <v>3.7875348965152045E-6</v>
      </c>
      <c r="G192" s="114">
        <f t="shared" si="5"/>
        <v>0.99996729242517712</v>
      </c>
    </row>
    <row r="193" spans="3:7" x14ac:dyDescent="0.25">
      <c r="C193" s="171" t="s">
        <v>1081</v>
      </c>
      <c r="D193" s="106">
        <v>5.6829000000000001</v>
      </c>
      <c r="E193" s="106">
        <v>1525063.8607874992</v>
      </c>
      <c r="F193" s="114">
        <f t="shared" si="4"/>
        <v>3.726227765287421E-6</v>
      </c>
      <c r="G193" s="114">
        <f t="shared" si="5"/>
        <v>0.99997101865294236</v>
      </c>
    </row>
    <row r="194" spans="3:7" x14ac:dyDescent="0.25">
      <c r="C194" s="171" t="s">
        <v>1066</v>
      </c>
      <c r="D194" s="106">
        <v>5.5506000000000002</v>
      </c>
      <c r="E194" s="106">
        <v>1525069.4113874992</v>
      </c>
      <c r="F194" s="114">
        <f t="shared" si="4"/>
        <v>3.639479813828214E-6</v>
      </c>
      <c r="G194" s="114">
        <f t="shared" si="5"/>
        <v>0.99997465813275621</v>
      </c>
    </row>
    <row r="195" spans="3:7" x14ac:dyDescent="0.25">
      <c r="C195" s="171" t="s">
        <v>1581</v>
      </c>
      <c r="D195" s="106">
        <v>5.4438000000000004</v>
      </c>
      <c r="E195" s="106">
        <v>1525074.8551874992</v>
      </c>
      <c r="F195" s="114">
        <f t="shared" si="4"/>
        <v>3.5694519890674942E-6</v>
      </c>
      <c r="G195" s="114">
        <f t="shared" si="5"/>
        <v>0.99997822758474531</v>
      </c>
    </row>
    <row r="196" spans="3:7" x14ac:dyDescent="0.25">
      <c r="C196" s="171" t="s">
        <v>175</v>
      </c>
      <c r="D196" s="106">
        <v>5.1305519999999998</v>
      </c>
      <c r="E196" s="106">
        <v>1525079.9857394991</v>
      </c>
      <c r="F196" s="114">
        <f t="shared" si="4"/>
        <v>3.3640580185558265E-6</v>
      </c>
      <c r="G196" s="114">
        <f t="shared" si="5"/>
        <v>0.9999815916427639</v>
      </c>
    </row>
    <row r="197" spans="3:7" x14ac:dyDescent="0.25">
      <c r="C197" s="171" t="s">
        <v>2020</v>
      </c>
      <c r="D197" s="106">
        <v>4.5346500000000001</v>
      </c>
      <c r="E197" s="106">
        <v>1525084.5203894991</v>
      </c>
      <c r="F197" s="114">
        <f t="shared" si="4"/>
        <v>2.9733302954232173E-6</v>
      </c>
      <c r="G197" s="114">
        <f t="shared" si="5"/>
        <v>0.99998456497305932</v>
      </c>
    </row>
    <row r="198" spans="3:7" x14ac:dyDescent="0.25">
      <c r="C198" s="171" t="s">
        <v>1052</v>
      </c>
      <c r="D198" s="106">
        <v>4.3944999999999999</v>
      </c>
      <c r="E198" s="106">
        <v>1525088.9148894991</v>
      </c>
      <c r="F198" s="114">
        <f t="shared" si="4"/>
        <v>2.8814351677058489E-6</v>
      </c>
      <c r="G198" s="114">
        <f t="shared" si="5"/>
        <v>0.99998744640822701</v>
      </c>
    </row>
    <row r="199" spans="3:7" x14ac:dyDescent="0.25">
      <c r="C199" s="171" t="s">
        <v>982</v>
      </c>
      <c r="D199" s="106">
        <v>3.7317499999999999</v>
      </c>
      <c r="E199" s="106">
        <v>1525092.6466394991</v>
      </c>
      <c r="F199" s="114">
        <f t="shared" si="4"/>
        <v>2.4468757963559682E-6</v>
      </c>
      <c r="G199" s="114">
        <f t="shared" si="5"/>
        <v>0.99998989328402332</v>
      </c>
    </row>
    <row r="200" spans="3:7" x14ac:dyDescent="0.25">
      <c r="C200" s="171" t="s">
        <v>1545</v>
      </c>
      <c r="D200" s="106">
        <v>3.0396999999999998</v>
      </c>
      <c r="E200" s="106">
        <v>1525095.6863394992</v>
      </c>
      <c r="F200" s="114">
        <f t="shared" ref="F200:F263" si="6">IF(D200&lt;&gt;"",D200/SUM($D:$D),"")</f>
        <v>1.9931046715839048E-6</v>
      </c>
      <c r="G200" s="114">
        <f t="shared" ref="G200:G263" si="7">IF(F200&lt;&gt;"",F200+G199,"")</f>
        <v>0.99999188638869496</v>
      </c>
    </row>
    <row r="201" spans="3:7" x14ac:dyDescent="0.25">
      <c r="C201" s="171" t="s">
        <v>2022</v>
      </c>
      <c r="D201" s="106">
        <v>2.9909460000000001</v>
      </c>
      <c r="E201" s="106">
        <v>1525098.6772854992</v>
      </c>
      <c r="F201" s="114">
        <f t="shared" si="6"/>
        <v>1.961137100718885E-6</v>
      </c>
      <c r="G201" s="114">
        <f t="shared" si="7"/>
        <v>0.99999384752579568</v>
      </c>
    </row>
    <row r="202" spans="3:7" x14ac:dyDescent="0.25">
      <c r="C202" s="171" t="s">
        <v>1250</v>
      </c>
      <c r="D202" s="106">
        <v>2.6</v>
      </c>
      <c r="E202" s="106">
        <v>1525101.2772854993</v>
      </c>
      <c r="F202" s="114">
        <f t="shared" si="6"/>
        <v>1.7047972320025505E-6</v>
      </c>
      <c r="G202" s="114">
        <f t="shared" si="7"/>
        <v>0.99999555232302773</v>
      </c>
    </row>
    <row r="203" spans="3:7" x14ac:dyDescent="0.25">
      <c r="C203" s="171" t="s">
        <v>1164</v>
      </c>
      <c r="D203" s="106">
        <v>2.3532000000000002</v>
      </c>
      <c r="E203" s="106">
        <v>1525103.6304854993</v>
      </c>
      <c r="F203" s="114">
        <f t="shared" si="6"/>
        <v>1.5429726332109239E-6</v>
      </c>
      <c r="G203" s="114">
        <f t="shared" si="7"/>
        <v>0.99999709529566094</v>
      </c>
    </row>
    <row r="204" spans="3:7" x14ac:dyDescent="0.25">
      <c r="C204" s="171" t="s">
        <v>1563</v>
      </c>
      <c r="D204" s="106">
        <v>1.5044</v>
      </c>
      <c r="E204" s="106">
        <v>1525105.1348854993</v>
      </c>
      <c r="F204" s="114">
        <f t="shared" si="6"/>
        <v>9.8642190608639868E-7</v>
      </c>
      <c r="G204" s="114">
        <f t="shared" si="7"/>
        <v>0.99999808171756699</v>
      </c>
    </row>
    <row r="205" spans="3:7" x14ac:dyDescent="0.25">
      <c r="C205" s="171" t="s">
        <v>395</v>
      </c>
      <c r="D205" s="106">
        <v>1.3922000000000001</v>
      </c>
      <c r="E205" s="106">
        <v>1525106.5270854991</v>
      </c>
      <c r="F205" s="114">
        <f t="shared" si="6"/>
        <v>9.1285334861305804E-7</v>
      </c>
      <c r="G205" s="114">
        <f t="shared" si="7"/>
        <v>0.99999899457091557</v>
      </c>
    </row>
    <row r="206" spans="3:7" x14ac:dyDescent="0.25">
      <c r="C206" s="171" t="s">
        <v>1584</v>
      </c>
      <c r="D206" s="106">
        <v>1.1825600000000001</v>
      </c>
      <c r="E206" s="106">
        <v>1525107.7096454992</v>
      </c>
      <c r="F206" s="114">
        <f t="shared" si="6"/>
        <v>7.7539423641420618E-7</v>
      </c>
      <c r="G206" s="114">
        <f t="shared" si="7"/>
        <v>0.99999976996515194</v>
      </c>
    </row>
    <row r="207" spans="3:7" x14ac:dyDescent="0.25">
      <c r="C207" s="171" t="s">
        <v>847</v>
      </c>
      <c r="D207" s="106">
        <v>0.35082799999999997</v>
      </c>
      <c r="E207" s="106">
        <v>1525108.0604734994</v>
      </c>
      <c r="F207" s="114">
        <f t="shared" si="6"/>
        <v>2.3003484742653488E-7</v>
      </c>
      <c r="G207" s="114">
        <f t="shared" si="7"/>
        <v>0.99999999999999933</v>
      </c>
    </row>
    <row r="208" spans="3:7" x14ac:dyDescent="0.25">
      <c r="F208" s="114" t="str">
        <f t="shared" si="6"/>
        <v/>
      </c>
      <c r="G208" s="114" t="str">
        <f t="shared" si="7"/>
        <v/>
      </c>
    </row>
    <row r="209" spans="6:7" x14ac:dyDescent="0.25">
      <c r="F209" s="114" t="str">
        <f t="shared" si="6"/>
        <v/>
      </c>
      <c r="G209" s="114" t="str">
        <f t="shared" si="7"/>
        <v/>
      </c>
    </row>
    <row r="210" spans="6:7" x14ac:dyDescent="0.25">
      <c r="F210" s="114" t="str">
        <f t="shared" si="6"/>
        <v/>
      </c>
      <c r="G210" s="114" t="str">
        <f t="shared" si="7"/>
        <v/>
      </c>
    </row>
    <row r="211" spans="6:7" x14ac:dyDescent="0.25">
      <c r="F211" s="114" t="str">
        <f t="shared" si="6"/>
        <v/>
      </c>
      <c r="G211" s="114" t="str">
        <f t="shared" si="7"/>
        <v/>
      </c>
    </row>
    <row r="212" spans="6:7" x14ac:dyDescent="0.25">
      <c r="F212" s="114" t="str">
        <f t="shared" si="6"/>
        <v/>
      </c>
      <c r="G212" s="114" t="str">
        <f t="shared" si="7"/>
        <v/>
      </c>
    </row>
    <row r="213" spans="6:7" x14ac:dyDescent="0.25">
      <c r="F213" s="114" t="str">
        <f t="shared" si="6"/>
        <v/>
      </c>
      <c r="G213" s="114" t="str">
        <f t="shared" si="7"/>
        <v/>
      </c>
    </row>
    <row r="214" spans="6:7" x14ac:dyDescent="0.25">
      <c r="F214" s="114" t="str">
        <f t="shared" si="6"/>
        <v/>
      </c>
      <c r="G214" s="114" t="str">
        <f t="shared" si="7"/>
        <v/>
      </c>
    </row>
    <row r="215" spans="6:7" x14ac:dyDescent="0.25">
      <c r="F215" s="114" t="str">
        <f t="shared" si="6"/>
        <v/>
      </c>
      <c r="G215" s="114" t="str">
        <f t="shared" si="7"/>
        <v/>
      </c>
    </row>
    <row r="216" spans="6:7" x14ac:dyDescent="0.25">
      <c r="F216" s="114" t="str">
        <f t="shared" si="6"/>
        <v/>
      </c>
      <c r="G216" s="114" t="str">
        <f t="shared" si="7"/>
        <v/>
      </c>
    </row>
    <row r="217" spans="6:7" x14ac:dyDescent="0.25">
      <c r="F217" s="114" t="str">
        <f t="shared" si="6"/>
        <v/>
      </c>
      <c r="G217" s="114" t="str">
        <f t="shared" si="7"/>
        <v/>
      </c>
    </row>
    <row r="218" spans="6:7" x14ac:dyDescent="0.25">
      <c r="F218" s="114" t="str">
        <f t="shared" si="6"/>
        <v/>
      </c>
      <c r="G218" s="114" t="str">
        <f t="shared" si="7"/>
        <v/>
      </c>
    </row>
    <row r="219" spans="6:7" x14ac:dyDescent="0.25">
      <c r="F219" s="114" t="str">
        <f t="shared" si="6"/>
        <v/>
      </c>
      <c r="G219" s="114" t="str">
        <f t="shared" si="7"/>
        <v/>
      </c>
    </row>
    <row r="220" spans="6:7" x14ac:dyDescent="0.25">
      <c r="F220" s="114" t="str">
        <f t="shared" si="6"/>
        <v/>
      </c>
      <c r="G220" s="114" t="str">
        <f t="shared" si="7"/>
        <v/>
      </c>
    </row>
    <row r="221" spans="6:7" x14ac:dyDescent="0.25">
      <c r="F221" s="114" t="str">
        <f t="shared" si="6"/>
        <v/>
      </c>
      <c r="G221" s="114" t="str">
        <f t="shared" si="7"/>
        <v/>
      </c>
    </row>
    <row r="222" spans="6:7" x14ac:dyDescent="0.25">
      <c r="F222" s="114" t="str">
        <f t="shared" si="6"/>
        <v/>
      </c>
      <c r="G222" s="114" t="str">
        <f t="shared" si="7"/>
        <v/>
      </c>
    </row>
    <row r="223" spans="6:7" x14ac:dyDescent="0.25">
      <c r="F223" s="114" t="str">
        <f t="shared" si="6"/>
        <v/>
      </c>
      <c r="G223" s="114" t="str">
        <f t="shared" si="7"/>
        <v/>
      </c>
    </row>
    <row r="224" spans="6:7" x14ac:dyDescent="0.25">
      <c r="F224" s="114" t="str">
        <f t="shared" si="6"/>
        <v/>
      </c>
      <c r="G224" s="114" t="str">
        <f t="shared" si="7"/>
        <v/>
      </c>
    </row>
    <row r="225" spans="6:7" x14ac:dyDescent="0.25">
      <c r="F225" s="114" t="str">
        <f t="shared" si="6"/>
        <v/>
      </c>
      <c r="G225" s="114" t="str">
        <f t="shared" si="7"/>
        <v/>
      </c>
    </row>
    <row r="226" spans="6:7" x14ac:dyDescent="0.25">
      <c r="F226" s="114" t="str">
        <f t="shared" si="6"/>
        <v/>
      </c>
      <c r="G226" s="114" t="str">
        <f t="shared" si="7"/>
        <v/>
      </c>
    </row>
    <row r="227" spans="6:7" x14ac:dyDescent="0.25">
      <c r="F227" s="114" t="str">
        <f t="shared" si="6"/>
        <v/>
      </c>
      <c r="G227" s="114" t="str">
        <f t="shared" si="7"/>
        <v/>
      </c>
    </row>
    <row r="228" spans="6:7" x14ac:dyDescent="0.25">
      <c r="F228" s="114" t="str">
        <f t="shared" si="6"/>
        <v/>
      </c>
      <c r="G228" s="114" t="str">
        <f t="shared" si="7"/>
        <v/>
      </c>
    </row>
    <row r="229" spans="6:7" x14ac:dyDescent="0.25">
      <c r="F229" s="114" t="str">
        <f t="shared" si="6"/>
        <v/>
      </c>
      <c r="G229" s="114" t="str">
        <f t="shared" si="7"/>
        <v/>
      </c>
    </row>
    <row r="230" spans="6:7" x14ac:dyDescent="0.25">
      <c r="F230" s="114" t="str">
        <f t="shared" si="6"/>
        <v/>
      </c>
      <c r="G230" s="114" t="str">
        <f t="shared" si="7"/>
        <v/>
      </c>
    </row>
    <row r="231" spans="6:7" x14ac:dyDescent="0.25">
      <c r="F231" s="114" t="str">
        <f t="shared" si="6"/>
        <v/>
      </c>
      <c r="G231" s="114" t="str">
        <f t="shared" si="7"/>
        <v/>
      </c>
    </row>
    <row r="232" spans="6:7" x14ac:dyDescent="0.25">
      <c r="F232" s="114" t="str">
        <f t="shared" si="6"/>
        <v/>
      </c>
      <c r="G232" s="114" t="str">
        <f t="shared" si="7"/>
        <v/>
      </c>
    </row>
    <row r="233" spans="6:7" x14ac:dyDescent="0.25">
      <c r="F233" s="114" t="str">
        <f t="shared" si="6"/>
        <v/>
      </c>
      <c r="G233" s="114" t="str">
        <f t="shared" si="7"/>
        <v/>
      </c>
    </row>
    <row r="234" spans="6:7" x14ac:dyDescent="0.25">
      <c r="F234" s="114" t="str">
        <f t="shared" si="6"/>
        <v/>
      </c>
      <c r="G234" s="114" t="str">
        <f t="shared" si="7"/>
        <v/>
      </c>
    </row>
    <row r="235" spans="6:7" x14ac:dyDescent="0.25">
      <c r="F235" s="114" t="str">
        <f t="shared" si="6"/>
        <v/>
      </c>
      <c r="G235" s="114" t="str">
        <f t="shared" si="7"/>
        <v/>
      </c>
    </row>
    <row r="236" spans="6:7" x14ac:dyDescent="0.25">
      <c r="F236" s="114" t="str">
        <f t="shared" si="6"/>
        <v/>
      </c>
      <c r="G236" s="114" t="str">
        <f t="shared" si="7"/>
        <v/>
      </c>
    </row>
    <row r="237" spans="6:7" x14ac:dyDescent="0.25">
      <c r="F237" s="114" t="str">
        <f t="shared" si="6"/>
        <v/>
      </c>
      <c r="G237" s="114" t="str">
        <f t="shared" si="7"/>
        <v/>
      </c>
    </row>
    <row r="238" spans="6:7" x14ac:dyDescent="0.25">
      <c r="F238" s="114" t="str">
        <f t="shared" si="6"/>
        <v/>
      </c>
      <c r="G238" s="114" t="str">
        <f t="shared" si="7"/>
        <v/>
      </c>
    </row>
    <row r="239" spans="6:7" x14ac:dyDescent="0.25">
      <c r="F239" s="114" t="str">
        <f t="shared" si="6"/>
        <v/>
      </c>
      <c r="G239" s="114" t="str">
        <f t="shared" si="7"/>
        <v/>
      </c>
    </row>
    <row r="240" spans="6:7" x14ac:dyDescent="0.25">
      <c r="F240" s="114" t="str">
        <f t="shared" si="6"/>
        <v/>
      </c>
      <c r="G240" s="114" t="str">
        <f t="shared" si="7"/>
        <v/>
      </c>
    </row>
    <row r="241" spans="6:7" x14ac:dyDescent="0.25">
      <c r="F241" s="114" t="str">
        <f t="shared" si="6"/>
        <v/>
      </c>
      <c r="G241" s="114" t="str">
        <f t="shared" si="7"/>
        <v/>
      </c>
    </row>
    <row r="242" spans="6:7" x14ac:dyDescent="0.25">
      <c r="F242" s="114" t="str">
        <f t="shared" si="6"/>
        <v/>
      </c>
      <c r="G242" s="114" t="str">
        <f t="shared" si="7"/>
        <v/>
      </c>
    </row>
    <row r="243" spans="6:7" x14ac:dyDescent="0.25">
      <c r="F243" s="114" t="str">
        <f t="shared" si="6"/>
        <v/>
      </c>
      <c r="G243" s="114" t="str">
        <f t="shared" si="7"/>
        <v/>
      </c>
    </row>
    <row r="244" spans="6:7" x14ac:dyDescent="0.25">
      <c r="F244" s="114" t="str">
        <f t="shared" si="6"/>
        <v/>
      </c>
      <c r="G244" s="114" t="str">
        <f t="shared" si="7"/>
        <v/>
      </c>
    </row>
    <row r="245" spans="6:7" x14ac:dyDescent="0.25">
      <c r="F245" s="114" t="str">
        <f t="shared" si="6"/>
        <v/>
      </c>
      <c r="G245" s="114" t="str">
        <f t="shared" si="7"/>
        <v/>
      </c>
    </row>
    <row r="246" spans="6:7" x14ac:dyDescent="0.25">
      <c r="F246" s="114" t="str">
        <f t="shared" si="6"/>
        <v/>
      </c>
      <c r="G246" s="114" t="str">
        <f t="shared" si="7"/>
        <v/>
      </c>
    </row>
    <row r="247" spans="6:7" x14ac:dyDescent="0.25">
      <c r="F247" s="114" t="str">
        <f t="shared" si="6"/>
        <v/>
      </c>
      <c r="G247" s="114" t="str">
        <f t="shared" si="7"/>
        <v/>
      </c>
    </row>
    <row r="248" spans="6:7" x14ac:dyDescent="0.25">
      <c r="F248" s="114" t="str">
        <f t="shared" si="6"/>
        <v/>
      </c>
      <c r="G248" s="114" t="str">
        <f t="shared" si="7"/>
        <v/>
      </c>
    </row>
    <row r="249" spans="6:7" x14ac:dyDescent="0.25">
      <c r="F249" s="114" t="str">
        <f t="shared" si="6"/>
        <v/>
      </c>
      <c r="G249" s="114" t="str">
        <f t="shared" si="7"/>
        <v/>
      </c>
    </row>
    <row r="250" spans="6:7" x14ac:dyDescent="0.25">
      <c r="F250" s="114" t="str">
        <f t="shared" si="6"/>
        <v/>
      </c>
      <c r="G250" s="114" t="str">
        <f t="shared" si="7"/>
        <v/>
      </c>
    </row>
    <row r="251" spans="6:7" x14ac:dyDescent="0.25">
      <c r="F251" s="114" t="str">
        <f t="shared" si="6"/>
        <v/>
      </c>
      <c r="G251" s="114" t="str">
        <f t="shared" si="7"/>
        <v/>
      </c>
    </row>
    <row r="252" spans="6:7" x14ac:dyDescent="0.25">
      <c r="F252" s="114" t="str">
        <f t="shared" si="6"/>
        <v/>
      </c>
      <c r="G252" s="114" t="str">
        <f t="shared" si="7"/>
        <v/>
      </c>
    </row>
    <row r="253" spans="6:7" x14ac:dyDescent="0.25">
      <c r="F253" s="114" t="str">
        <f t="shared" si="6"/>
        <v/>
      </c>
      <c r="G253" s="114" t="str">
        <f t="shared" si="7"/>
        <v/>
      </c>
    </row>
    <row r="254" spans="6:7" x14ac:dyDescent="0.25">
      <c r="F254" s="114" t="str">
        <f t="shared" si="6"/>
        <v/>
      </c>
      <c r="G254" s="114" t="str">
        <f t="shared" si="7"/>
        <v/>
      </c>
    </row>
    <row r="255" spans="6:7" x14ac:dyDescent="0.25">
      <c r="F255" s="114" t="str">
        <f t="shared" si="6"/>
        <v/>
      </c>
      <c r="G255" s="114" t="str">
        <f t="shared" si="7"/>
        <v/>
      </c>
    </row>
    <row r="256" spans="6:7" x14ac:dyDescent="0.25">
      <c r="F256" s="114" t="str">
        <f t="shared" si="6"/>
        <v/>
      </c>
      <c r="G256" s="114" t="str">
        <f t="shared" si="7"/>
        <v/>
      </c>
    </row>
    <row r="257" spans="6:7" x14ac:dyDescent="0.25">
      <c r="F257" s="114" t="str">
        <f t="shared" si="6"/>
        <v/>
      </c>
      <c r="G257" s="114" t="str">
        <f t="shared" si="7"/>
        <v/>
      </c>
    </row>
    <row r="258" spans="6:7" x14ac:dyDescent="0.25">
      <c r="F258" s="114" t="str">
        <f t="shared" si="6"/>
        <v/>
      </c>
      <c r="G258" s="114" t="str">
        <f t="shared" si="7"/>
        <v/>
      </c>
    </row>
    <row r="259" spans="6:7" x14ac:dyDescent="0.25">
      <c r="F259" s="114" t="str">
        <f t="shared" si="6"/>
        <v/>
      </c>
      <c r="G259" s="114" t="str">
        <f t="shared" si="7"/>
        <v/>
      </c>
    </row>
    <row r="260" spans="6:7" x14ac:dyDescent="0.25">
      <c r="F260" s="114" t="str">
        <f t="shared" si="6"/>
        <v/>
      </c>
      <c r="G260" s="114" t="str">
        <f t="shared" si="7"/>
        <v/>
      </c>
    </row>
    <row r="261" spans="6:7" x14ac:dyDescent="0.25">
      <c r="F261" s="114" t="str">
        <f t="shared" si="6"/>
        <v/>
      </c>
      <c r="G261" s="114" t="str">
        <f t="shared" si="7"/>
        <v/>
      </c>
    </row>
    <row r="262" spans="6:7" x14ac:dyDescent="0.25">
      <c r="F262" s="114" t="str">
        <f t="shared" si="6"/>
        <v/>
      </c>
      <c r="G262" s="114" t="str">
        <f t="shared" si="7"/>
        <v/>
      </c>
    </row>
    <row r="263" spans="6:7" x14ac:dyDescent="0.25">
      <c r="F263" s="114" t="str">
        <f t="shared" si="6"/>
        <v/>
      </c>
      <c r="G263" s="114" t="str">
        <f t="shared" si="7"/>
        <v/>
      </c>
    </row>
    <row r="264" spans="6:7" x14ac:dyDescent="0.25">
      <c r="F264" s="114" t="str">
        <f t="shared" ref="F264:F327" si="8">IF(D264&lt;&gt;"",D264/SUM($D:$D),"")</f>
        <v/>
      </c>
      <c r="G264" s="114" t="str">
        <f t="shared" ref="G264:G327" si="9">IF(F264&lt;&gt;"",F264+G263,"")</f>
        <v/>
      </c>
    </row>
    <row r="265" spans="6:7" x14ac:dyDescent="0.25">
      <c r="F265" s="114" t="str">
        <f t="shared" si="8"/>
        <v/>
      </c>
      <c r="G265" s="114" t="str">
        <f t="shared" si="9"/>
        <v/>
      </c>
    </row>
    <row r="266" spans="6:7" x14ac:dyDescent="0.25">
      <c r="F266" s="114" t="str">
        <f t="shared" si="8"/>
        <v/>
      </c>
      <c r="G266" s="114" t="str">
        <f t="shared" si="9"/>
        <v/>
      </c>
    </row>
    <row r="267" spans="6:7" x14ac:dyDescent="0.25">
      <c r="F267" s="114" t="str">
        <f t="shared" si="8"/>
        <v/>
      </c>
      <c r="G267" s="114" t="str">
        <f t="shared" si="9"/>
        <v/>
      </c>
    </row>
    <row r="268" spans="6:7" x14ac:dyDescent="0.25">
      <c r="F268" s="114" t="str">
        <f t="shared" si="8"/>
        <v/>
      </c>
      <c r="G268" s="114" t="str">
        <f t="shared" si="9"/>
        <v/>
      </c>
    </row>
    <row r="269" spans="6:7" x14ac:dyDescent="0.25">
      <c r="F269" s="114" t="str">
        <f t="shared" si="8"/>
        <v/>
      </c>
      <c r="G269" s="114" t="str">
        <f t="shared" si="9"/>
        <v/>
      </c>
    </row>
    <row r="270" spans="6:7" x14ac:dyDescent="0.25">
      <c r="F270" s="114" t="str">
        <f t="shared" si="8"/>
        <v/>
      </c>
      <c r="G270" s="114" t="str">
        <f t="shared" si="9"/>
        <v/>
      </c>
    </row>
    <row r="271" spans="6:7" x14ac:dyDescent="0.25">
      <c r="F271" s="114" t="str">
        <f t="shared" si="8"/>
        <v/>
      </c>
      <c r="G271" s="114" t="str">
        <f t="shared" si="9"/>
        <v/>
      </c>
    </row>
    <row r="272" spans="6:7" x14ac:dyDescent="0.25">
      <c r="F272" s="114" t="str">
        <f t="shared" si="8"/>
        <v/>
      </c>
      <c r="G272" s="114" t="str">
        <f t="shared" si="9"/>
        <v/>
      </c>
    </row>
    <row r="273" spans="6:7" x14ac:dyDescent="0.25">
      <c r="F273" s="114" t="str">
        <f t="shared" si="8"/>
        <v/>
      </c>
      <c r="G273" s="114" t="str">
        <f t="shared" si="9"/>
        <v/>
      </c>
    </row>
    <row r="274" spans="6:7" x14ac:dyDescent="0.25">
      <c r="F274" s="114" t="str">
        <f t="shared" si="8"/>
        <v/>
      </c>
      <c r="G274" s="114" t="str">
        <f t="shared" si="9"/>
        <v/>
      </c>
    </row>
    <row r="275" spans="6:7" x14ac:dyDescent="0.25">
      <c r="F275" s="114" t="str">
        <f t="shared" si="8"/>
        <v/>
      </c>
      <c r="G275" s="114" t="str">
        <f t="shared" si="9"/>
        <v/>
      </c>
    </row>
    <row r="276" spans="6:7" x14ac:dyDescent="0.25">
      <c r="F276" s="114" t="str">
        <f t="shared" si="8"/>
        <v/>
      </c>
      <c r="G276" s="114" t="str">
        <f t="shared" si="9"/>
        <v/>
      </c>
    </row>
    <row r="277" spans="6:7" x14ac:dyDescent="0.25">
      <c r="F277" s="114" t="str">
        <f t="shared" si="8"/>
        <v/>
      </c>
      <c r="G277" s="114" t="str">
        <f t="shared" si="9"/>
        <v/>
      </c>
    </row>
    <row r="278" spans="6:7" x14ac:dyDescent="0.25">
      <c r="F278" s="114" t="str">
        <f t="shared" si="8"/>
        <v/>
      </c>
      <c r="G278" s="114" t="str">
        <f t="shared" si="9"/>
        <v/>
      </c>
    </row>
    <row r="279" spans="6:7" x14ac:dyDescent="0.25">
      <c r="F279" s="114" t="str">
        <f t="shared" si="8"/>
        <v/>
      </c>
      <c r="G279" s="114" t="str">
        <f t="shared" si="9"/>
        <v/>
      </c>
    </row>
    <row r="280" spans="6:7" x14ac:dyDescent="0.25">
      <c r="F280" s="114" t="str">
        <f t="shared" si="8"/>
        <v/>
      </c>
      <c r="G280" s="114" t="str">
        <f t="shared" si="9"/>
        <v/>
      </c>
    </row>
    <row r="281" spans="6:7" x14ac:dyDescent="0.25">
      <c r="F281" s="114" t="str">
        <f t="shared" si="8"/>
        <v/>
      </c>
      <c r="G281" s="114" t="str">
        <f t="shared" si="9"/>
        <v/>
      </c>
    </row>
    <row r="282" spans="6:7" x14ac:dyDescent="0.25">
      <c r="F282" s="114" t="str">
        <f t="shared" si="8"/>
        <v/>
      </c>
      <c r="G282" s="114" t="str">
        <f t="shared" si="9"/>
        <v/>
      </c>
    </row>
    <row r="283" spans="6:7" x14ac:dyDescent="0.25">
      <c r="F283" s="114" t="str">
        <f t="shared" si="8"/>
        <v/>
      </c>
      <c r="G283" s="114" t="str">
        <f t="shared" si="9"/>
        <v/>
      </c>
    </row>
    <row r="284" spans="6:7" x14ac:dyDescent="0.25">
      <c r="F284" s="114" t="str">
        <f t="shared" si="8"/>
        <v/>
      </c>
      <c r="G284" s="114" t="str">
        <f t="shared" si="9"/>
        <v/>
      </c>
    </row>
    <row r="285" spans="6:7" x14ac:dyDescent="0.25">
      <c r="F285" s="114" t="str">
        <f t="shared" si="8"/>
        <v/>
      </c>
      <c r="G285" s="114" t="str">
        <f t="shared" si="9"/>
        <v/>
      </c>
    </row>
    <row r="286" spans="6:7" x14ac:dyDescent="0.25">
      <c r="F286" s="114" t="str">
        <f t="shared" si="8"/>
        <v/>
      </c>
      <c r="G286" s="114" t="str">
        <f t="shared" si="9"/>
        <v/>
      </c>
    </row>
    <row r="287" spans="6:7" x14ac:dyDescent="0.25">
      <c r="F287" s="114" t="str">
        <f t="shared" si="8"/>
        <v/>
      </c>
      <c r="G287" s="114" t="str">
        <f t="shared" si="9"/>
        <v/>
      </c>
    </row>
    <row r="288" spans="6:7" x14ac:dyDescent="0.25">
      <c r="F288" s="114" t="str">
        <f t="shared" si="8"/>
        <v/>
      </c>
      <c r="G288" s="114" t="str">
        <f t="shared" si="9"/>
        <v/>
      </c>
    </row>
    <row r="289" spans="6:7" x14ac:dyDescent="0.25">
      <c r="F289" s="114" t="str">
        <f t="shared" si="8"/>
        <v/>
      </c>
      <c r="G289" s="114" t="str">
        <f t="shared" si="9"/>
        <v/>
      </c>
    </row>
    <row r="290" spans="6:7" x14ac:dyDescent="0.25">
      <c r="F290" s="114" t="str">
        <f t="shared" si="8"/>
        <v/>
      </c>
      <c r="G290" s="114" t="str">
        <f t="shared" si="9"/>
        <v/>
      </c>
    </row>
    <row r="291" spans="6:7" x14ac:dyDescent="0.25">
      <c r="F291" s="114" t="str">
        <f t="shared" si="8"/>
        <v/>
      </c>
      <c r="G291" s="114" t="str">
        <f t="shared" si="9"/>
        <v/>
      </c>
    </row>
    <row r="292" spans="6:7" x14ac:dyDescent="0.25">
      <c r="F292" s="114" t="str">
        <f t="shared" si="8"/>
        <v/>
      </c>
      <c r="G292" s="114" t="str">
        <f t="shared" si="9"/>
        <v/>
      </c>
    </row>
    <row r="293" spans="6:7" x14ac:dyDescent="0.25">
      <c r="F293" s="114" t="str">
        <f t="shared" si="8"/>
        <v/>
      </c>
      <c r="G293" s="114" t="str">
        <f t="shared" si="9"/>
        <v/>
      </c>
    </row>
    <row r="294" spans="6:7" x14ac:dyDescent="0.25">
      <c r="F294" s="114" t="str">
        <f t="shared" si="8"/>
        <v/>
      </c>
      <c r="G294" s="114" t="str">
        <f t="shared" si="9"/>
        <v/>
      </c>
    </row>
    <row r="295" spans="6:7" x14ac:dyDescent="0.25">
      <c r="F295" s="114" t="str">
        <f t="shared" si="8"/>
        <v/>
      </c>
      <c r="G295" s="114" t="str">
        <f t="shared" si="9"/>
        <v/>
      </c>
    </row>
    <row r="296" spans="6:7" x14ac:dyDescent="0.25">
      <c r="F296" s="114" t="str">
        <f t="shared" si="8"/>
        <v/>
      </c>
      <c r="G296" s="114" t="str">
        <f t="shared" si="9"/>
        <v/>
      </c>
    </row>
    <row r="297" spans="6:7" x14ac:dyDescent="0.25">
      <c r="F297" s="114" t="str">
        <f t="shared" si="8"/>
        <v/>
      </c>
      <c r="G297" s="114" t="str">
        <f t="shared" si="9"/>
        <v/>
      </c>
    </row>
    <row r="298" spans="6:7" x14ac:dyDescent="0.25">
      <c r="F298" s="114" t="str">
        <f t="shared" si="8"/>
        <v/>
      </c>
      <c r="G298" s="114" t="str">
        <f t="shared" si="9"/>
        <v/>
      </c>
    </row>
    <row r="299" spans="6:7" x14ac:dyDescent="0.25">
      <c r="F299" s="114" t="str">
        <f t="shared" si="8"/>
        <v/>
      </c>
      <c r="G299" s="114" t="str">
        <f t="shared" si="9"/>
        <v/>
      </c>
    </row>
    <row r="300" spans="6:7" x14ac:dyDescent="0.25">
      <c r="F300" s="114" t="str">
        <f t="shared" si="8"/>
        <v/>
      </c>
      <c r="G300" s="114" t="str">
        <f t="shared" si="9"/>
        <v/>
      </c>
    </row>
    <row r="301" spans="6:7" x14ac:dyDescent="0.25">
      <c r="F301" s="114" t="str">
        <f t="shared" si="8"/>
        <v/>
      </c>
      <c r="G301" s="114" t="str">
        <f t="shared" si="9"/>
        <v/>
      </c>
    </row>
    <row r="302" spans="6:7" x14ac:dyDescent="0.25">
      <c r="F302" s="114" t="str">
        <f t="shared" si="8"/>
        <v/>
      </c>
      <c r="G302" s="114" t="str">
        <f t="shared" si="9"/>
        <v/>
      </c>
    </row>
    <row r="303" spans="6:7" x14ac:dyDescent="0.25">
      <c r="F303" s="114" t="str">
        <f t="shared" si="8"/>
        <v/>
      </c>
      <c r="G303" s="114" t="str">
        <f t="shared" si="9"/>
        <v/>
      </c>
    </row>
    <row r="304" spans="6:7" x14ac:dyDescent="0.25">
      <c r="F304" s="114" t="str">
        <f t="shared" si="8"/>
        <v/>
      </c>
      <c r="G304" s="114" t="str">
        <f t="shared" si="9"/>
        <v/>
      </c>
    </row>
    <row r="305" spans="6:7" x14ac:dyDescent="0.25">
      <c r="F305" s="114" t="str">
        <f t="shared" si="8"/>
        <v/>
      </c>
      <c r="G305" s="114" t="str">
        <f t="shared" si="9"/>
        <v/>
      </c>
    </row>
    <row r="306" spans="6:7" x14ac:dyDescent="0.25">
      <c r="F306" s="114" t="str">
        <f t="shared" si="8"/>
        <v/>
      </c>
      <c r="G306" s="114" t="str">
        <f t="shared" si="9"/>
        <v/>
      </c>
    </row>
    <row r="307" spans="6:7" x14ac:dyDescent="0.25">
      <c r="F307" s="114" t="str">
        <f t="shared" si="8"/>
        <v/>
      </c>
      <c r="G307" s="114" t="str">
        <f t="shared" si="9"/>
        <v/>
      </c>
    </row>
    <row r="308" spans="6:7" x14ac:dyDescent="0.25">
      <c r="F308" s="114" t="str">
        <f t="shared" si="8"/>
        <v/>
      </c>
      <c r="G308" s="114" t="str">
        <f t="shared" si="9"/>
        <v/>
      </c>
    </row>
    <row r="309" spans="6:7" x14ac:dyDescent="0.25">
      <c r="F309" s="114" t="str">
        <f t="shared" si="8"/>
        <v/>
      </c>
      <c r="G309" s="114" t="str">
        <f t="shared" si="9"/>
        <v/>
      </c>
    </row>
    <row r="310" spans="6:7" x14ac:dyDescent="0.25">
      <c r="F310" s="114" t="str">
        <f t="shared" si="8"/>
        <v/>
      </c>
      <c r="G310" s="114" t="str">
        <f t="shared" si="9"/>
        <v/>
      </c>
    </row>
    <row r="311" spans="6:7" x14ac:dyDescent="0.25">
      <c r="F311" s="114" t="str">
        <f t="shared" si="8"/>
        <v/>
      </c>
      <c r="G311" s="114" t="str">
        <f t="shared" si="9"/>
        <v/>
      </c>
    </row>
    <row r="312" spans="6:7" x14ac:dyDescent="0.25">
      <c r="F312" s="114" t="str">
        <f t="shared" si="8"/>
        <v/>
      </c>
      <c r="G312" s="114" t="str">
        <f t="shared" si="9"/>
        <v/>
      </c>
    </row>
    <row r="313" spans="6:7" x14ac:dyDescent="0.25">
      <c r="F313" s="114" t="str">
        <f t="shared" si="8"/>
        <v/>
      </c>
      <c r="G313" s="114" t="str">
        <f t="shared" si="9"/>
        <v/>
      </c>
    </row>
    <row r="314" spans="6:7" x14ac:dyDescent="0.25">
      <c r="F314" s="114" t="str">
        <f t="shared" si="8"/>
        <v/>
      </c>
      <c r="G314" s="114" t="str">
        <f t="shared" si="9"/>
        <v/>
      </c>
    </row>
    <row r="315" spans="6:7" x14ac:dyDescent="0.25">
      <c r="F315" s="114" t="str">
        <f t="shared" si="8"/>
        <v/>
      </c>
      <c r="G315" s="114" t="str">
        <f t="shared" si="9"/>
        <v/>
      </c>
    </row>
    <row r="316" spans="6:7" x14ac:dyDescent="0.25">
      <c r="F316" s="114" t="str">
        <f t="shared" si="8"/>
        <v/>
      </c>
      <c r="G316" s="114" t="str">
        <f t="shared" si="9"/>
        <v/>
      </c>
    </row>
    <row r="317" spans="6:7" x14ac:dyDescent="0.25">
      <c r="F317" s="114" t="str">
        <f t="shared" si="8"/>
        <v/>
      </c>
      <c r="G317" s="114" t="str">
        <f t="shared" si="9"/>
        <v/>
      </c>
    </row>
    <row r="318" spans="6:7" x14ac:dyDescent="0.25">
      <c r="F318" s="114" t="str">
        <f t="shared" si="8"/>
        <v/>
      </c>
      <c r="G318" s="114" t="str">
        <f t="shared" si="9"/>
        <v/>
      </c>
    </row>
    <row r="319" spans="6:7" x14ac:dyDescent="0.25">
      <c r="F319" s="114" t="str">
        <f t="shared" si="8"/>
        <v/>
      </c>
      <c r="G319" s="114" t="str">
        <f t="shared" si="9"/>
        <v/>
      </c>
    </row>
    <row r="320" spans="6:7" x14ac:dyDescent="0.25">
      <c r="F320" s="114" t="str">
        <f t="shared" si="8"/>
        <v/>
      </c>
      <c r="G320" s="114" t="str">
        <f t="shared" si="9"/>
        <v/>
      </c>
    </row>
    <row r="321" spans="6:7" x14ac:dyDescent="0.25">
      <c r="F321" s="114" t="str">
        <f t="shared" si="8"/>
        <v/>
      </c>
      <c r="G321" s="114" t="str">
        <f t="shared" si="9"/>
        <v/>
      </c>
    </row>
    <row r="322" spans="6:7" x14ac:dyDescent="0.25">
      <c r="F322" s="114" t="str">
        <f t="shared" si="8"/>
        <v/>
      </c>
      <c r="G322" s="114" t="str">
        <f t="shared" si="9"/>
        <v/>
      </c>
    </row>
    <row r="323" spans="6:7" x14ac:dyDescent="0.25">
      <c r="F323" s="114" t="str">
        <f t="shared" si="8"/>
        <v/>
      </c>
      <c r="G323" s="114" t="str">
        <f t="shared" si="9"/>
        <v/>
      </c>
    </row>
    <row r="324" spans="6:7" x14ac:dyDescent="0.25">
      <c r="F324" s="114" t="str">
        <f t="shared" si="8"/>
        <v/>
      </c>
      <c r="G324" s="114" t="str">
        <f t="shared" si="9"/>
        <v/>
      </c>
    </row>
    <row r="325" spans="6:7" x14ac:dyDescent="0.25">
      <c r="F325" s="114" t="str">
        <f t="shared" si="8"/>
        <v/>
      </c>
      <c r="G325" s="114" t="str">
        <f t="shared" si="9"/>
        <v/>
      </c>
    </row>
    <row r="326" spans="6:7" x14ac:dyDescent="0.25">
      <c r="F326" s="114" t="str">
        <f t="shared" si="8"/>
        <v/>
      </c>
      <c r="G326" s="114" t="str">
        <f t="shared" si="9"/>
        <v/>
      </c>
    </row>
    <row r="327" spans="6:7" x14ac:dyDescent="0.25">
      <c r="F327" s="114" t="str">
        <f t="shared" si="8"/>
        <v/>
      </c>
      <c r="G327" s="114" t="str">
        <f t="shared" si="9"/>
        <v/>
      </c>
    </row>
    <row r="328" spans="6:7" x14ac:dyDescent="0.25">
      <c r="F328" s="114" t="str">
        <f t="shared" ref="F328:F391" si="10">IF(D328&lt;&gt;"",D328/SUM($D:$D),"")</f>
        <v/>
      </c>
      <c r="G328" s="114" t="str">
        <f t="shared" ref="G328:G391" si="11">IF(F328&lt;&gt;"",F328+G327,"")</f>
        <v/>
      </c>
    </row>
    <row r="329" spans="6:7" x14ac:dyDescent="0.25">
      <c r="F329" s="114" t="str">
        <f t="shared" si="10"/>
        <v/>
      </c>
      <c r="G329" s="114" t="str">
        <f t="shared" si="11"/>
        <v/>
      </c>
    </row>
    <row r="330" spans="6:7" x14ac:dyDescent="0.25">
      <c r="F330" s="114" t="str">
        <f t="shared" si="10"/>
        <v/>
      </c>
      <c r="G330" s="114" t="str">
        <f t="shared" si="11"/>
        <v/>
      </c>
    </row>
    <row r="331" spans="6:7" x14ac:dyDescent="0.25">
      <c r="F331" s="114" t="str">
        <f t="shared" si="10"/>
        <v/>
      </c>
      <c r="G331" s="114" t="str">
        <f t="shared" si="11"/>
        <v/>
      </c>
    </row>
    <row r="332" spans="6:7" x14ac:dyDescent="0.25">
      <c r="F332" s="114" t="str">
        <f t="shared" si="10"/>
        <v/>
      </c>
      <c r="G332" s="114" t="str">
        <f t="shared" si="11"/>
        <v/>
      </c>
    </row>
    <row r="333" spans="6:7" x14ac:dyDescent="0.25">
      <c r="F333" s="114" t="str">
        <f t="shared" si="10"/>
        <v/>
      </c>
      <c r="G333" s="114" t="str">
        <f t="shared" si="11"/>
        <v/>
      </c>
    </row>
    <row r="334" spans="6:7" x14ac:dyDescent="0.25">
      <c r="F334" s="114" t="str">
        <f t="shared" si="10"/>
        <v/>
      </c>
      <c r="G334" s="114" t="str">
        <f t="shared" si="11"/>
        <v/>
      </c>
    </row>
    <row r="335" spans="6:7" x14ac:dyDescent="0.25">
      <c r="F335" s="114" t="str">
        <f t="shared" si="10"/>
        <v/>
      </c>
      <c r="G335" s="114" t="str">
        <f t="shared" si="11"/>
        <v/>
      </c>
    </row>
    <row r="336" spans="6:7" x14ac:dyDescent="0.25">
      <c r="F336" s="114" t="str">
        <f t="shared" si="10"/>
        <v/>
      </c>
      <c r="G336" s="114" t="str">
        <f t="shared" si="11"/>
        <v/>
      </c>
    </row>
    <row r="337" spans="6:7" x14ac:dyDescent="0.25">
      <c r="F337" s="114" t="str">
        <f t="shared" si="10"/>
        <v/>
      </c>
      <c r="G337" s="114" t="str">
        <f t="shared" si="11"/>
        <v/>
      </c>
    </row>
    <row r="338" spans="6:7" x14ac:dyDescent="0.25">
      <c r="F338" s="114" t="str">
        <f t="shared" si="10"/>
        <v/>
      </c>
      <c r="G338" s="114" t="str">
        <f t="shared" si="11"/>
        <v/>
      </c>
    </row>
    <row r="339" spans="6:7" x14ac:dyDescent="0.25">
      <c r="F339" s="114" t="str">
        <f t="shared" si="10"/>
        <v/>
      </c>
      <c r="G339" s="114" t="str">
        <f t="shared" si="11"/>
        <v/>
      </c>
    </row>
    <row r="340" spans="6:7" x14ac:dyDescent="0.25">
      <c r="F340" s="114" t="str">
        <f t="shared" si="10"/>
        <v/>
      </c>
      <c r="G340" s="114" t="str">
        <f t="shared" si="11"/>
        <v/>
      </c>
    </row>
    <row r="341" spans="6:7" x14ac:dyDescent="0.25">
      <c r="F341" s="114" t="str">
        <f t="shared" si="10"/>
        <v/>
      </c>
      <c r="G341" s="114" t="str">
        <f t="shared" si="11"/>
        <v/>
      </c>
    </row>
    <row r="342" spans="6:7" x14ac:dyDescent="0.25">
      <c r="F342" s="114" t="str">
        <f t="shared" si="10"/>
        <v/>
      </c>
      <c r="G342" s="114" t="str">
        <f t="shared" si="11"/>
        <v/>
      </c>
    </row>
    <row r="343" spans="6:7" x14ac:dyDescent="0.25">
      <c r="F343" s="114" t="str">
        <f t="shared" si="10"/>
        <v/>
      </c>
      <c r="G343" s="114" t="str">
        <f t="shared" si="11"/>
        <v/>
      </c>
    </row>
    <row r="344" spans="6:7" x14ac:dyDescent="0.25">
      <c r="F344" s="114" t="str">
        <f t="shared" si="10"/>
        <v/>
      </c>
      <c r="G344" s="114" t="str">
        <f t="shared" si="11"/>
        <v/>
      </c>
    </row>
    <row r="345" spans="6:7" x14ac:dyDescent="0.25">
      <c r="F345" s="114" t="str">
        <f t="shared" si="10"/>
        <v/>
      </c>
      <c r="G345" s="114" t="str">
        <f t="shared" si="11"/>
        <v/>
      </c>
    </row>
    <row r="346" spans="6:7" x14ac:dyDescent="0.25">
      <c r="F346" s="114" t="str">
        <f t="shared" si="10"/>
        <v/>
      </c>
      <c r="G346" s="114" t="str">
        <f t="shared" si="11"/>
        <v/>
      </c>
    </row>
    <row r="347" spans="6:7" x14ac:dyDescent="0.25">
      <c r="F347" s="114" t="str">
        <f t="shared" si="10"/>
        <v/>
      </c>
      <c r="G347" s="114" t="str">
        <f t="shared" si="11"/>
        <v/>
      </c>
    </row>
    <row r="348" spans="6:7" x14ac:dyDescent="0.25">
      <c r="F348" s="114" t="str">
        <f t="shared" si="10"/>
        <v/>
      </c>
      <c r="G348" s="114" t="str">
        <f t="shared" si="11"/>
        <v/>
      </c>
    </row>
    <row r="349" spans="6:7" x14ac:dyDescent="0.25">
      <c r="F349" s="114" t="str">
        <f t="shared" si="10"/>
        <v/>
      </c>
      <c r="G349" s="114" t="str">
        <f t="shared" si="11"/>
        <v/>
      </c>
    </row>
    <row r="350" spans="6:7" x14ac:dyDescent="0.25">
      <c r="F350" s="114" t="str">
        <f t="shared" si="10"/>
        <v/>
      </c>
      <c r="G350" s="114" t="str">
        <f t="shared" si="11"/>
        <v/>
      </c>
    </row>
    <row r="351" spans="6:7" x14ac:dyDescent="0.25">
      <c r="F351" s="114" t="str">
        <f t="shared" si="10"/>
        <v/>
      </c>
      <c r="G351" s="114" t="str">
        <f t="shared" si="11"/>
        <v/>
      </c>
    </row>
    <row r="352" spans="6:7" x14ac:dyDescent="0.25">
      <c r="F352" s="114" t="str">
        <f t="shared" si="10"/>
        <v/>
      </c>
      <c r="G352" s="114" t="str">
        <f t="shared" si="11"/>
        <v/>
      </c>
    </row>
    <row r="353" spans="6:7" x14ac:dyDescent="0.25">
      <c r="F353" s="114" t="str">
        <f t="shared" si="10"/>
        <v/>
      </c>
      <c r="G353" s="114" t="str">
        <f t="shared" si="11"/>
        <v/>
      </c>
    </row>
    <row r="354" spans="6:7" x14ac:dyDescent="0.25">
      <c r="F354" s="114" t="str">
        <f t="shared" si="10"/>
        <v/>
      </c>
      <c r="G354" s="114" t="str">
        <f t="shared" si="11"/>
        <v/>
      </c>
    </row>
    <row r="355" spans="6:7" x14ac:dyDescent="0.25">
      <c r="F355" s="114" t="str">
        <f t="shared" si="10"/>
        <v/>
      </c>
      <c r="G355" s="114" t="str">
        <f t="shared" si="11"/>
        <v/>
      </c>
    </row>
    <row r="356" spans="6:7" x14ac:dyDescent="0.25">
      <c r="F356" s="114" t="str">
        <f t="shared" si="10"/>
        <v/>
      </c>
      <c r="G356" s="114" t="str">
        <f t="shared" si="11"/>
        <v/>
      </c>
    </row>
    <row r="357" spans="6:7" x14ac:dyDescent="0.25">
      <c r="F357" s="114" t="str">
        <f t="shared" si="10"/>
        <v/>
      </c>
      <c r="G357" s="114" t="str">
        <f t="shared" si="11"/>
        <v/>
      </c>
    </row>
    <row r="358" spans="6:7" x14ac:dyDescent="0.25">
      <c r="F358" s="114" t="str">
        <f t="shared" si="10"/>
        <v/>
      </c>
      <c r="G358" s="114" t="str">
        <f t="shared" si="11"/>
        <v/>
      </c>
    </row>
    <row r="359" spans="6:7" x14ac:dyDescent="0.25">
      <c r="F359" s="114" t="str">
        <f t="shared" si="10"/>
        <v/>
      </c>
      <c r="G359" s="114" t="str">
        <f t="shared" si="11"/>
        <v/>
      </c>
    </row>
    <row r="360" spans="6:7" x14ac:dyDescent="0.25">
      <c r="F360" s="114" t="str">
        <f t="shared" si="10"/>
        <v/>
      </c>
      <c r="G360" s="114" t="str">
        <f t="shared" si="11"/>
        <v/>
      </c>
    </row>
    <row r="361" spans="6:7" x14ac:dyDescent="0.25">
      <c r="F361" s="114" t="str">
        <f t="shared" si="10"/>
        <v/>
      </c>
      <c r="G361" s="114" t="str">
        <f t="shared" si="11"/>
        <v/>
      </c>
    </row>
    <row r="362" spans="6:7" x14ac:dyDescent="0.25">
      <c r="F362" s="114" t="str">
        <f t="shared" si="10"/>
        <v/>
      </c>
      <c r="G362" s="114" t="str">
        <f t="shared" si="11"/>
        <v/>
      </c>
    </row>
    <row r="363" spans="6:7" x14ac:dyDescent="0.25">
      <c r="F363" s="114" t="str">
        <f t="shared" si="10"/>
        <v/>
      </c>
      <c r="G363" s="114" t="str">
        <f t="shared" si="11"/>
        <v/>
      </c>
    </row>
    <row r="364" spans="6:7" x14ac:dyDescent="0.25">
      <c r="F364" s="114" t="str">
        <f t="shared" si="10"/>
        <v/>
      </c>
      <c r="G364" s="114" t="str">
        <f t="shared" si="11"/>
        <v/>
      </c>
    </row>
    <row r="365" spans="6:7" x14ac:dyDescent="0.25">
      <c r="F365" s="114" t="str">
        <f t="shared" si="10"/>
        <v/>
      </c>
      <c r="G365" s="114" t="str">
        <f t="shared" si="11"/>
        <v/>
      </c>
    </row>
    <row r="366" spans="6:7" x14ac:dyDescent="0.25">
      <c r="F366" s="114" t="str">
        <f t="shared" si="10"/>
        <v/>
      </c>
      <c r="G366" s="114" t="str">
        <f t="shared" si="11"/>
        <v/>
      </c>
    </row>
    <row r="367" spans="6:7" x14ac:dyDescent="0.25">
      <c r="F367" s="114" t="str">
        <f t="shared" si="10"/>
        <v/>
      </c>
      <c r="G367" s="114" t="str">
        <f t="shared" si="11"/>
        <v/>
      </c>
    </row>
    <row r="368" spans="6:7" x14ac:dyDescent="0.25">
      <c r="F368" s="114" t="str">
        <f t="shared" si="10"/>
        <v/>
      </c>
      <c r="G368" s="114" t="str">
        <f t="shared" si="11"/>
        <v/>
      </c>
    </row>
    <row r="369" spans="6:7" x14ac:dyDescent="0.25">
      <c r="F369" s="114" t="str">
        <f t="shared" si="10"/>
        <v/>
      </c>
      <c r="G369" s="114" t="str">
        <f t="shared" si="11"/>
        <v/>
      </c>
    </row>
    <row r="370" spans="6:7" x14ac:dyDescent="0.25">
      <c r="F370" s="114" t="str">
        <f t="shared" si="10"/>
        <v/>
      </c>
      <c r="G370" s="114" t="str">
        <f t="shared" si="11"/>
        <v/>
      </c>
    </row>
    <row r="371" spans="6:7" x14ac:dyDescent="0.25">
      <c r="F371" s="114" t="str">
        <f t="shared" si="10"/>
        <v/>
      </c>
      <c r="G371" s="114" t="str">
        <f t="shared" si="11"/>
        <v/>
      </c>
    </row>
    <row r="372" spans="6:7" x14ac:dyDescent="0.25">
      <c r="F372" s="114" t="str">
        <f t="shared" si="10"/>
        <v/>
      </c>
      <c r="G372" s="114" t="str">
        <f t="shared" si="11"/>
        <v/>
      </c>
    </row>
    <row r="373" spans="6:7" x14ac:dyDescent="0.25">
      <c r="F373" s="114" t="str">
        <f t="shared" si="10"/>
        <v/>
      </c>
      <c r="G373" s="114" t="str">
        <f t="shared" si="11"/>
        <v/>
      </c>
    </row>
    <row r="374" spans="6:7" x14ac:dyDescent="0.25">
      <c r="F374" s="114" t="str">
        <f t="shared" si="10"/>
        <v/>
      </c>
      <c r="G374" s="114" t="str">
        <f t="shared" si="11"/>
        <v/>
      </c>
    </row>
    <row r="375" spans="6:7" x14ac:dyDescent="0.25">
      <c r="F375" s="114" t="str">
        <f t="shared" si="10"/>
        <v/>
      </c>
      <c r="G375" s="114" t="str">
        <f t="shared" si="11"/>
        <v/>
      </c>
    </row>
    <row r="376" spans="6:7" x14ac:dyDescent="0.25">
      <c r="F376" s="114" t="str">
        <f t="shared" si="10"/>
        <v/>
      </c>
      <c r="G376" s="114" t="str">
        <f t="shared" si="11"/>
        <v/>
      </c>
    </row>
    <row r="377" spans="6:7" x14ac:dyDescent="0.25">
      <c r="F377" s="114" t="str">
        <f t="shared" si="10"/>
        <v/>
      </c>
      <c r="G377" s="114" t="str">
        <f t="shared" si="11"/>
        <v/>
      </c>
    </row>
    <row r="378" spans="6:7" x14ac:dyDescent="0.25">
      <c r="F378" s="114" t="str">
        <f t="shared" si="10"/>
        <v/>
      </c>
      <c r="G378" s="114" t="str">
        <f t="shared" si="11"/>
        <v/>
      </c>
    </row>
    <row r="379" spans="6:7" x14ac:dyDescent="0.25">
      <c r="F379" s="114" t="str">
        <f t="shared" si="10"/>
        <v/>
      </c>
      <c r="G379" s="114" t="str">
        <f t="shared" si="11"/>
        <v/>
      </c>
    </row>
    <row r="380" spans="6:7" x14ac:dyDescent="0.25">
      <c r="F380" s="114" t="str">
        <f t="shared" si="10"/>
        <v/>
      </c>
      <c r="G380" s="114" t="str">
        <f t="shared" si="11"/>
        <v/>
      </c>
    </row>
    <row r="381" spans="6:7" x14ac:dyDescent="0.25">
      <c r="F381" s="114" t="str">
        <f t="shared" si="10"/>
        <v/>
      </c>
      <c r="G381" s="114" t="str">
        <f t="shared" si="11"/>
        <v/>
      </c>
    </row>
    <row r="382" spans="6:7" x14ac:dyDescent="0.25">
      <c r="F382" s="114" t="str">
        <f t="shared" si="10"/>
        <v/>
      </c>
      <c r="G382" s="114" t="str">
        <f t="shared" si="11"/>
        <v/>
      </c>
    </row>
    <row r="383" spans="6:7" x14ac:dyDescent="0.25">
      <c r="F383" s="114" t="str">
        <f t="shared" si="10"/>
        <v/>
      </c>
      <c r="G383" s="114" t="str">
        <f t="shared" si="11"/>
        <v/>
      </c>
    </row>
    <row r="384" spans="6:7" x14ac:dyDescent="0.25">
      <c r="F384" s="114" t="str">
        <f t="shared" si="10"/>
        <v/>
      </c>
      <c r="G384" s="114" t="str">
        <f t="shared" si="11"/>
        <v/>
      </c>
    </row>
    <row r="385" spans="6:7" x14ac:dyDescent="0.25">
      <c r="F385" s="114" t="str">
        <f t="shared" si="10"/>
        <v/>
      </c>
      <c r="G385" s="114" t="str">
        <f t="shared" si="11"/>
        <v/>
      </c>
    </row>
    <row r="386" spans="6:7" x14ac:dyDescent="0.25">
      <c r="F386" s="114" t="str">
        <f t="shared" si="10"/>
        <v/>
      </c>
      <c r="G386" s="114" t="str">
        <f t="shared" si="11"/>
        <v/>
      </c>
    </row>
    <row r="387" spans="6:7" x14ac:dyDescent="0.25">
      <c r="F387" s="114" t="str">
        <f t="shared" si="10"/>
        <v/>
      </c>
      <c r="G387" s="114" t="str">
        <f t="shared" si="11"/>
        <v/>
      </c>
    </row>
    <row r="388" spans="6:7" x14ac:dyDescent="0.25">
      <c r="F388" s="114" t="str">
        <f t="shared" si="10"/>
        <v/>
      </c>
      <c r="G388" s="114" t="str">
        <f t="shared" si="11"/>
        <v/>
      </c>
    </row>
    <row r="389" spans="6:7" x14ac:dyDescent="0.25">
      <c r="F389" s="114" t="str">
        <f t="shared" si="10"/>
        <v/>
      </c>
      <c r="G389" s="114" t="str">
        <f t="shared" si="11"/>
        <v/>
      </c>
    </row>
    <row r="390" spans="6:7" x14ac:dyDescent="0.25">
      <c r="F390" s="114" t="str">
        <f t="shared" si="10"/>
        <v/>
      </c>
      <c r="G390" s="114" t="str">
        <f t="shared" si="11"/>
        <v/>
      </c>
    </row>
    <row r="391" spans="6:7" x14ac:dyDescent="0.25">
      <c r="F391" s="114" t="str">
        <f t="shared" si="10"/>
        <v/>
      </c>
      <c r="G391" s="114" t="str">
        <f t="shared" si="11"/>
        <v/>
      </c>
    </row>
    <row r="392" spans="6:7" x14ac:dyDescent="0.25">
      <c r="F392" s="114" t="str">
        <f t="shared" ref="F392:F455" si="12">IF(D392&lt;&gt;"",D392/SUM($D:$D),"")</f>
        <v/>
      </c>
      <c r="G392" s="114" t="str">
        <f t="shared" ref="G392:G455" si="13">IF(F392&lt;&gt;"",F392+G391,"")</f>
        <v/>
      </c>
    </row>
    <row r="393" spans="6:7" x14ac:dyDescent="0.25">
      <c r="F393" s="114" t="str">
        <f t="shared" si="12"/>
        <v/>
      </c>
      <c r="G393" s="114" t="str">
        <f t="shared" si="13"/>
        <v/>
      </c>
    </row>
    <row r="394" spans="6:7" x14ac:dyDescent="0.25">
      <c r="F394" s="114" t="str">
        <f t="shared" si="12"/>
        <v/>
      </c>
      <c r="G394" s="114" t="str">
        <f t="shared" si="13"/>
        <v/>
      </c>
    </row>
    <row r="395" spans="6:7" x14ac:dyDescent="0.25">
      <c r="F395" s="114" t="str">
        <f t="shared" si="12"/>
        <v/>
      </c>
      <c r="G395" s="114" t="str">
        <f t="shared" si="13"/>
        <v/>
      </c>
    </row>
    <row r="396" spans="6:7" x14ac:dyDescent="0.25">
      <c r="F396" s="114" t="str">
        <f t="shared" si="12"/>
        <v/>
      </c>
      <c r="G396" s="114" t="str">
        <f t="shared" si="13"/>
        <v/>
      </c>
    </row>
    <row r="397" spans="6:7" x14ac:dyDescent="0.25">
      <c r="F397" s="114" t="str">
        <f t="shared" si="12"/>
        <v/>
      </c>
      <c r="G397" s="114" t="str">
        <f t="shared" si="13"/>
        <v/>
      </c>
    </row>
    <row r="398" spans="6:7" x14ac:dyDescent="0.25">
      <c r="F398" s="114" t="str">
        <f t="shared" si="12"/>
        <v/>
      </c>
      <c r="G398" s="114" t="str">
        <f t="shared" si="13"/>
        <v/>
      </c>
    </row>
    <row r="399" spans="6:7" x14ac:dyDescent="0.25">
      <c r="F399" s="114" t="str">
        <f t="shared" si="12"/>
        <v/>
      </c>
      <c r="G399" s="114" t="str">
        <f t="shared" si="13"/>
        <v/>
      </c>
    </row>
    <row r="400" spans="6:7" x14ac:dyDescent="0.25">
      <c r="F400" s="114" t="str">
        <f t="shared" si="12"/>
        <v/>
      </c>
      <c r="G400" s="114" t="str">
        <f t="shared" si="13"/>
        <v/>
      </c>
    </row>
    <row r="401" spans="6:7" x14ac:dyDescent="0.25">
      <c r="F401" s="114" t="str">
        <f t="shared" si="12"/>
        <v/>
      </c>
      <c r="G401" s="114" t="str">
        <f t="shared" si="13"/>
        <v/>
      </c>
    </row>
    <row r="402" spans="6:7" x14ac:dyDescent="0.25">
      <c r="F402" s="114" t="str">
        <f t="shared" si="12"/>
        <v/>
      </c>
      <c r="G402" s="114" t="str">
        <f t="shared" si="13"/>
        <v/>
      </c>
    </row>
    <row r="403" spans="6:7" x14ac:dyDescent="0.25">
      <c r="F403" s="114" t="str">
        <f t="shared" si="12"/>
        <v/>
      </c>
      <c r="G403" s="114" t="str">
        <f t="shared" si="13"/>
        <v/>
      </c>
    </row>
    <row r="404" spans="6:7" x14ac:dyDescent="0.25">
      <c r="F404" s="114" t="str">
        <f t="shared" si="12"/>
        <v/>
      </c>
      <c r="G404" s="114" t="str">
        <f t="shared" si="13"/>
        <v/>
      </c>
    </row>
    <row r="405" spans="6:7" x14ac:dyDescent="0.25">
      <c r="F405" s="114" t="str">
        <f t="shared" si="12"/>
        <v/>
      </c>
      <c r="G405" s="114" t="str">
        <f t="shared" si="13"/>
        <v/>
      </c>
    </row>
    <row r="406" spans="6:7" x14ac:dyDescent="0.25">
      <c r="F406" s="114" t="str">
        <f t="shared" si="12"/>
        <v/>
      </c>
      <c r="G406" s="114" t="str">
        <f t="shared" si="13"/>
        <v/>
      </c>
    </row>
    <row r="407" spans="6:7" x14ac:dyDescent="0.25">
      <c r="F407" s="114" t="str">
        <f t="shared" si="12"/>
        <v/>
      </c>
      <c r="G407" s="114" t="str">
        <f t="shared" si="13"/>
        <v/>
      </c>
    </row>
    <row r="408" spans="6:7" x14ac:dyDescent="0.25">
      <c r="F408" s="114" t="str">
        <f t="shared" si="12"/>
        <v/>
      </c>
      <c r="G408" s="114" t="str">
        <f t="shared" si="13"/>
        <v/>
      </c>
    </row>
    <row r="409" spans="6:7" x14ac:dyDescent="0.25">
      <c r="F409" s="114" t="str">
        <f t="shared" si="12"/>
        <v/>
      </c>
      <c r="G409" s="114" t="str">
        <f t="shared" si="13"/>
        <v/>
      </c>
    </row>
    <row r="410" spans="6:7" x14ac:dyDescent="0.25">
      <c r="F410" s="114" t="str">
        <f t="shared" si="12"/>
        <v/>
      </c>
      <c r="G410" s="114" t="str">
        <f t="shared" si="13"/>
        <v/>
      </c>
    </row>
    <row r="411" spans="6:7" x14ac:dyDescent="0.25">
      <c r="F411" s="114" t="str">
        <f t="shared" si="12"/>
        <v/>
      </c>
      <c r="G411" s="114" t="str">
        <f t="shared" si="13"/>
        <v/>
      </c>
    </row>
    <row r="412" spans="6:7" x14ac:dyDescent="0.25">
      <c r="F412" s="114" t="str">
        <f t="shared" si="12"/>
        <v/>
      </c>
      <c r="G412" s="114" t="str">
        <f t="shared" si="13"/>
        <v/>
      </c>
    </row>
    <row r="413" spans="6:7" x14ac:dyDescent="0.25">
      <c r="F413" s="114" t="str">
        <f t="shared" si="12"/>
        <v/>
      </c>
      <c r="G413" s="114" t="str">
        <f t="shared" si="13"/>
        <v/>
      </c>
    </row>
    <row r="414" spans="6:7" x14ac:dyDescent="0.25">
      <c r="F414" s="114" t="str">
        <f t="shared" si="12"/>
        <v/>
      </c>
      <c r="G414" s="114" t="str">
        <f t="shared" si="13"/>
        <v/>
      </c>
    </row>
    <row r="415" spans="6:7" x14ac:dyDescent="0.25">
      <c r="F415" s="114" t="str">
        <f t="shared" si="12"/>
        <v/>
      </c>
      <c r="G415" s="114" t="str">
        <f t="shared" si="13"/>
        <v/>
      </c>
    </row>
    <row r="416" spans="6:7" x14ac:dyDescent="0.25">
      <c r="F416" s="114" t="str">
        <f t="shared" si="12"/>
        <v/>
      </c>
      <c r="G416" s="114" t="str">
        <f t="shared" si="13"/>
        <v/>
      </c>
    </row>
    <row r="417" spans="6:7" x14ac:dyDescent="0.25">
      <c r="F417" s="114" t="str">
        <f t="shared" si="12"/>
        <v/>
      </c>
      <c r="G417" s="114" t="str">
        <f t="shared" si="13"/>
        <v/>
      </c>
    </row>
    <row r="418" spans="6:7" x14ac:dyDescent="0.25">
      <c r="F418" s="114" t="str">
        <f t="shared" si="12"/>
        <v/>
      </c>
      <c r="G418" s="114" t="str">
        <f t="shared" si="13"/>
        <v/>
      </c>
    </row>
    <row r="419" spans="6:7" x14ac:dyDescent="0.25">
      <c r="F419" s="114" t="str">
        <f t="shared" si="12"/>
        <v/>
      </c>
      <c r="G419" s="114" t="str">
        <f t="shared" si="13"/>
        <v/>
      </c>
    </row>
    <row r="420" spans="6:7" x14ac:dyDescent="0.25">
      <c r="F420" s="114" t="str">
        <f t="shared" si="12"/>
        <v/>
      </c>
      <c r="G420" s="114" t="str">
        <f t="shared" si="13"/>
        <v/>
      </c>
    </row>
    <row r="421" spans="6:7" x14ac:dyDescent="0.25">
      <c r="F421" s="114" t="str">
        <f t="shared" si="12"/>
        <v/>
      </c>
      <c r="G421" s="114" t="str">
        <f t="shared" si="13"/>
        <v/>
      </c>
    </row>
    <row r="422" spans="6:7" x14ac:dyDescent="0.25">
      <c r="F422" s="114" t="str">
        <f t="shared" si="12"/>
        <v/>
      </c>
      <c r="G422" s="114" t="str">
        <f t="shared" si="13"/>
        <v/>
      </c>
    </row>
    <row r="423" spans="6:7" x14ac:dyDescent="0.25">
      <c r="F423" s="114" t="str">
        <f t="shared" si="12"/>
        <v/>
      </c>
      <c r="G423" s="114" t="str">
        <f t="shared" si="13"/>
        <v/>
      </c>
    </row>
    <row r="424" spans="6:7" x14ac:dyDescent="0.25">
      <c r="F424" s="114" t="str">
        <f t="shared" si="12"/>
        <v/>
      </c>
      <c r="G424" s="114" t="str">
        <f t="shared" si="13"/>
        <v/>
      </c>
    </row>
    <row r="425" spans="6:7" x14ac:dyDescent="0.25">
      <c r="F425" s="114" t="str">
        <f t="shared" si="12"/>
        <v/>
      </c>
      <c r="G425" s="114" t="str">
        <f t="shared" si="13"/>
        <v/>
      </c>
    </row>
    <row r="426" spans="6:7" x14ac:dyDescent="0.25">
      <c r="F426" s="114" t="str">
        <f t="shared" si="12"/>
        <v/>
      </c>
      <c r="G426" s="114" t="str">
        <f t="shared" si="13"/>
        <v/>
      </c>
    </row>
    <row r="427" spans="6:7" x14ac:dyDescent="0.25">
      <c r="F427" s="114" t="str">
        <f t="shared" si="12"/>
        <v/>
      </c>
      <c r="G427" s="114" t="str">
        <f t="shared" si="13"/>
        <v/>
      </c>
    </row>
    <row r="428" spans="6:7" x14ac:dyDescent="0.25">
      <c r="F428" s="114" t="str">
        <f t="shared" si="12"/>
        <v/>
      </c>
      <c r="G428" s="114" t="str">
        <f t="shared" si="13"/>
        <v/>
      </c>
    </row>
    <row r="429" spans="6:7" x14ac:dyDescent="0.25">
      <c r="F429" s="114" t="str">
        <f t="shared" si="12"/>
        <v/>
      </c>
      <c r="G429" s="114" t="str">
        <f t="shared" si="13"/>
        <v/>
      </c>
    </row>
    <row r="430" spans="6:7" x14ac:dyDescent="0.25">
      <c r="F430" s="114" t="str">
        <f t="shared" si="12"/>
        <v/>
      </c>
      <c r="G430" s="114" t="str">
        <f t="shared" si="13"/>
        <v/>
      </c>
    </row>
    <row r="431" spans="6:7" x14ac:dyDescent="0.25">
      <c r="F431" s="114" t="str">
        <f t="shared" si="12"/>
        <v/>
      </c>
      <c r="G431" s="114" t="str">
        <f t="shared" si="13"/>
        <v/>
      </c>
    </row>
    <row r="432" spans="6:7" x14ac:dyDescent="0.25">
      <c r="F432" s="114" t="str">
        <f t="shared" si="12"/>
        <v/>
      </c>
      <c r="G432" s="114" t="str">
        <f t="shared" si="13"/>
        <v/>
      </c>
    </row>
    <row r="433" spans="6:7" x14ac:dyDescent="0.25">
      <c r="F433" s="114" t="str">
        <f t="shared" si="12"/>
        <v/>
      </c>
      <c r="G433" s="114" t="str">
        <f t="shared" si="13"/>
        <v/>
      </c>
    </row>
    <row r="434" spans="6:7" x14ac:dyDescent="0.25">
      <c r="F434" s="114" t="str">
        <f t="shared" si="12"/>
        <v/>
      </c>
      <c r="G434" s="114" t="str">
        <f t="shared" si="13"/>
        <v/>
      </c>
    </row>
    <row r="435" spans="6:7" x14ac:dyDescent="0.25">
      <c r="F435" s="114" t="str">
        <f t="shared" si="12"/>
        <v/>
      </c>
      <c r="G435" s="114" t="str">
        <f t="shared" si="13"/>
        <v/>
      </c>
    </row>
    <row r="436" spans="6:7" x14ac:dyDescent="0.25">
      <c r="F436" s="114" t="str">
        <f t="shared" si="12"/>
        <v/>
      </c>
      <c r="G436" s="114" t="str">
        <f t="shared" si="13"/>
        <v/>
      </c>
    </row>
    <row r="437" spans="6:7" x14ac:dyDescent="0.25">
      <c r="F437" s="114" t="str">
        <f t="shared" si="12"/>
        <v/>
      </c>
      <c r="G437" s="114" t="str">
        <f t="shared" si="13"/>
        <v/>
      </c>
    </row>
    <row r="438" spans="6:7" x14ac:dyDescent="0.25">
      <c r="F438" s="114" t="str">
        <f t="shared" si="12"/>
        <v/>
      </c>
      <c r="G438" s="114" t="str">
        <f t="shared" si="13"/>
        <v/>
      </c>
    </row>
    <row r="439" spans="6:7" x14ac:dyDescent="0.25">
      <c r="F439" s="114" t="str">
        <f t="shared" si="12"/>
        <v/>
      </c>
      <c r="G439" s="114" t="str">
        <f t="shared" si="13"/>
        <v/>
      </c>
    </row>
    <row r="440" spans="6:7" x14ac:dyDescent="0.25">
      <c r="F440" s="114" t="str">
        <f t="shared" si="12"/>
        <v/>
      </c>
      <c r="G440" s="114" t="str">
        <f t="shared" si="13"/>
        <v/>
      </c>
    </row>
    <row r="441" spans="6:7" x14ac:dyDescent="0.25">
      <c r="F441" s="114" t="str">
        <f t="shared" si="12"/>
        <v/>
      </c>
      <c r="G441" s="114" t="str">
        <f t="shared" si="13"/>
        <v/>
      </c>
    </row>
    <row r="442" spans="6:7" x14ac:dyDescent="0.25">
      <c r="F442" s="114" t="str">
        <f t="shared" si="12"/>
        <v/>
      </c>
      <c r="G442" s="114" t="str">
        <f t="shared" si="13"/>
        <v/>
      </c>
    </row>
    <row r="443" spans="6:7" x14ac:dyDescent="0.25">
      <c r="F443" s="114" t="str">
        <f t="shared" si="12"/>
        <v/>
      </c>
      <c r="G443" s="114" t="str">
        <f t="shared" si="13"/>
        <v/>
      </c>
    </row>
    <row r="444" spans="6:7" x14ac:dyDescent="0.25">
      <c r="F444" s="114" t="str">
        <f t="shared" si="12"/>
        <v/>
      </c>
      <c r="G444" s="114" t="str">
        <f t="shared" si="13"/>
        <v/>
      </c>
    </row>
    <row r="445" spans="6:7" x14ac:dyDescent="0.25">
      <c r="F445" s="114" t="str">
        <f t="shared" si="12"/>
        <v/>
      </c>
      <c r="G445" s="114" t="str">
        <f t="shared" si="13"/>
        <v/>
      </c>
    </row>
    <row r="446" spans="6:7" x14ac:dyDescent="0.25">
      <c r="F446" s="114" t="str">
        <f t="shared" si="12"/>
        <v/>
      </c>
      <c r="G446" s="114" t="str">
        <f t="shared" si="13"/>
        <v/>
      </c>
    </row>
    <row r="447" spans="6:7" x14ac:dyDescent="0.25">
      <c r="F447" s="114" t="str">
        <f t="shared" si="12"/>
        <v/>
      </c>
      <c r="G447" s="114" t="str">
        <f t="shared" si="13"/>
        <v/>
      </c>
    </row>
    <row r="448" spans="6:7" x14ac:dyDescent="0.25">
      <c r="F448" s="114" t="str">
        <f t="shared" si="12"/>
        <v/>
      </c>
      <c r="G448" s="114" t="str">
        <f t="shared" si="13"/>
        <v/>
      </c>
    </row>
    <row r="449" spans="6:7" x14ac:dyDescent="0.25">
      <c r="F449" s="114" t="str">
        <f t="shared" si="12"/>
        <v/>
      </c>
      <c r="G449" s="114" t="str">
        <f t="shared" si="13"/>
        <v/>
      </c>
    </row>
    <row r="450" spans="6:7" x14ac:dyDescent="0.25">
      <c r="F450" s="114" t="str">
        <f t="shared" si="12"/>
        <v/>
      </c>
      <c r="G450" s="114" t="str">
        <f t="shared" si="13"/>
        <v/>
      </c>
    </row>
    <row r="451" spans="6:7" x14ac:dyDescent="0.25">
      <c r="F451" s="114" t="str">
        <f t="shared" si="12"/>
        <v/>
      </c>
      <c r="G451" s="114" t="str">
        <f t="shared" si="13"/>
        <v/>
      </c>
    </row>
    <row r="452" spans="6:7" x14ac:dyDescent="0.25">
      <c r="F452" s="114" t="str">
        <f t="shared" si="12"/>
        <v/>
      </c>
      <c r="G452" s="114" t="str">
        <f t="shared" si="13"/>
        <v/>
      </c>
    </row>
    <row r="453" spans="6:7" x14ac:dyDescent="0.25">
      <c r="F453" s="114" t="str">
        <f t="shared" si="12"/>
        <v/>
      </c>
      <c r="G453" s="114" t="str">
        <f t="shared" si="13"/>
        <v/>
      </c>
    </row>
    <row r="454" spans="6:7" x14ac:dyDescent="0.25">
      <c r="F454" s="114" t="str">
        <f t="shared" si="12"/>
        <v/>
      </c>
      <c r="G454" s="114" t="str">
        <f t="shared" si="13"/>
        <v/>
      </c>
    </row>
    <row r="455" spans="6:7" x14ac:dyDescent="0.25">
      <c r="F455" s="114" t="str">
        <f t="shared" si="12"/>
        <v/>
      </c>
      <c r="G455" s="114" t="str">
        <f t="shared" si="13"/>
        <v/>
      </c>
    </row>
    <row r="456" spans="6:7" x14ac:dyDescent="0.25">
      <c r="F456" s="114" t="str">
        <f t="shared" ref="F456:F519" si="14">IF(D456&lt;&gt;"",D456/SUM($D:$D),"")</f>
        <v/>
      </c>
      <c r="G456" s="114" t="str">
        <f t="shared" ref="G456:G519" si="15">IF(F456&lt;&gt;"",F456+G455,"")</f>
        <v/>
      </c>
    </row>
    <row r="457" spans="6:7" x14ac:dyDescent="0.25">
      <c r="F457" s="114" t="str">
        <f t="shared" si="14"/>
        <v/>
      </c>
      <c r="G457" s="114" t="str">
        <f t="shared" si="15"/>
        <v/>
      </c>
    </row>
    <row r="458" spans="6:7" x14ac:dyDescent="0.25">
      <c r="F458" s="114" t="str">
        <f t="shared" si="14"/>
        <v/>
      </c>
      <c r="G458" s="114" t="str">
        <f t="shared" si="15"/>
        <v/>
      </c>
    </row>
    <row r="459" spans="6:7" x14ac:dyDescent="0.25">
      <c r="F459" s="114" t="str">
        <f t="shared" si="14"/>
        <v/>
      </c>
      <c r="G459" s="114" t="str">
        <f t="shared" si="15"/>
        <v/>
      </c>
    </row>
    <row r="460" spans="6:7" x14ac:dyDescent="0.25">
      <c r="F460" s="114" t="str">
        <f t="shared" si="14"/>
        <v/>
      </c>
      <c r="G460" s="114" t="str">
        <f t="shared" si="15"/>
        <v/>
      </c>
    </row>
    <row r="461" spans="6:7" x14ac:dyDescent="0.25">
      <c r="F461" s="114" t="str">
        <f t="shared" si="14"/>
        <v/>
      </c>
      <c r="G461" s="114" t="str">
        <f t="shared" si="15"/>
        <v/>
      </c>
    </row>
    <row r="462" spans="6:7" x14ac:dyDescent="0.25">
      <c r="F462" s="114" t="str">
        <f t="shared" si="14"/>
        <v/>
      </c>
      <c r="G462" s="114" t="str">
        <f t="shared" si="15"/>
        <v/>
      </c>
    </row>
    <row r="463" spans="6:7" x14ac:dyDescent="0.25">
      <c r="F463" s="114" t="str">
        <f t="shared" si="14"/>
        <v/>
      </c>
      <c r="G463" s="114" t="str">
        <f t="shared" si="15"/>
        <v/>
      </c>
    </row>
    <row r="464" spans="6:7" x14ac:dyDescent="0.25">
      <c r="F464" s="114" t="str">
        <f t="shared" si="14"/>
        <v/>
      </c>
      <c r="G464" s="114" t="str">
        <f t="shared" si="15"/>
        <v/>
      </c>
    </row>
    <row r="465" spans="6:7" x14ac:dyDescent="0.25">
      <c r="F465" s="114" t="str">
        <f t="shared" si="14"/>
        <v/>
      </c>
      <c r="G465" s="114" t="str">
        <f t="shared" si="15"/>
        <v/>
      </c>
    </row>
    <row r="466" spans="6:7" x14ac:dyDescent="0.25">
      <c r="F466" s="114" t="str">
        <f t="shared" si="14"/>
        <v/>
      </c>
      <c r="G466" s="114" t="str">
        <f t="shared" si="15"/>
        <v/>
      </c>
    </row>
    <row r="467" spans="6:7" x14ac:dyDescent="0.25">
      <c r="F467" s="114" t="str">
        <f t="shared" si="14"/>
        <v/>
      </c>
      <c r="G467" s="114" t="str">
        <f t="shared" si="15"/>
        <v/>
      </c>
    </row>
    <row r="468" spans="6:7" x14ac:dyDescent="0.25">
      <c r="F468" s="114" t="str">
        <f t="shared" si="14"/>
        <v/>
      </c>
      <c r="G468" s="114" t="str">
        <f t="shared" si="15"/>
        <v/>
      </c>
    </row>
    <row r="469" spans="6:7" x14ac:dyDescent="0.25">
      <c r="F469" s="114" t="str">
        <f t="shared" si="14"/>
        <v/>
      </c>
      <c r="G469" s="114" t="str">
        <f t="shared" si="15"/>
        <v/>
      </c>
    </row>
    <row r="470" spans="6:7" x14ac:dyDescent="0.25">
      <c r="F470" s="114" t="str">
        <f t="shared" si="14"/>
        <v/>
      </c>
      <c r="G470" s="114" t="str">
        <f t="shared" si="15"/>
        <v/>
      </c>
    </row>
    <row r="471" spans="6:7" x14ac:dyDescent="0.25">
      <c r="F471" s="114" t="str">
        <f t="shared" si="14"/>
        <v/>
      </c>
      <c r="G471" s="114" t="str">
        <f t="shared" si="15"/>
        <v/>
      </c>
    </row>
    <row r="472" spans="6:7" x14ac:dyDescent="0.25">
      <c r="F472" s="114" t="str">
        <f t="shared" si="14"/>
        <v/>
      </c>
      <c r="G472" s="114" t="str">
        <f t="shared" si="15"/>
        <v/>
      </c>
    </row>
    <row r="473" spans="6:7" x14ac:dyDescent="0.25">
      <c r="F473" s="114" t="str">
        <f t="shared" si="14"/>
        <v/>
      </c>
      <c r="G473" s="114" t="str">
        <f t="shared" si="15"/>
        <v/>
      </c>
    </row>
    <row r="474" spans="6:7" x14ac:dyDescent="0.25">
      <c r="F474" s="114" t="str">
        <f t="shared" si="14"/>
        <v/>
      </c>
      <c r="G474" s="114" t="str">
        <f t="shared" si="15"/>
        <v/>
      </c>
    </row>
    <row r="475" spans="6:7" x14ac:dyDescent="0.25">
      <c r="F475" s="114" t="str">
        <f t="shared" si="14"/>
        <v/>
      </c>
      <c r="G475" s="114" t="str">
        <f t="shared" si="15"/>
        <v/>
      </c>
    </row>
    <row r="476" spans="6:7" x14ac:dyDescent="0.25">
      <c r="F476" s="114" t="str">
        <f t="shared" si="14"/>
        <v/>
      </c>
      <c r="G476" s="114" t="str">
        <f t="shared" si="15"/>
        <v/>
      </c>
    </row>
    <row r="477" spans="6:7" x14ac:dyDescent="0.25">
      <c r="F477" s="114" t="str">
        <f t="shared" si="14"/>
        <v/>
      </c>
      <c r="G477" s="114" t="str">
        <f t="shared" si="15"/>
        <v/>
      </c>
    </row>
    <row r="478" spans="6:7" x14ac:dyDescent="0.25">
      <c r="F478" s="114" t="str">
        <f t="shared" si="14"/>
        <v/>
      </c>
      <c r="G478" s="114" t="str">
        <f t="shared" si="15"/>
        <v/>
      </c>
    </row>
    <row r="479" spans="6:7" x14ac:dyDescent="0.25">
      <c r="F479" s="114" t="str">
        <f t="shared" si="14"/>
        <v/>
      </c>
      <c r="G479" s="114" t="str">
        <f t="shared" si="15"/>
        <v/>
      </c>
    </row>
    <row r="480" spans="6:7" x14ac:dyDescent="0.25">
      <c r="F480" s="114" t="str">
        <f t="shared" si="14"/>
        <v/>
      </c>
      <c r="G480" s="114" t="str">
        <f t="shared" si="15"/>
        <v/>
      </c>
    </row>
    <row r="481" spans="6:7" x14ac:dyDescent="0.25">
      <c r="F481" s="114" t="str">
        <f t="shared" si="14"/>
        <v/>
      </c>
      <c r="G481" s="114" t="str">
        <f t="shared" si="15"/>
        <v/>
      </c>
    </row>
    <row r="482" spans="6:7" x14ac:dyDescent="0.25">
      <c r="F482" s="114" t="str">
        <f t="shared" si="14"/>
        <v/>
      </c>
      <c r="G482" s="114" t="str">
        <f t="shared" si="15"/>
        <v/>
      </c>
    </row>
    <row r="483" spans="6:7" x14ac:dyDescent="0.25">
      <c r="F483" s="114" t="str">
        <f t="shared" si="14"/>
        <v/>
      </c>
      <c r="G483" s="114" t="str">
        <f t="shared" si="15"/>
        <v/>
      </c>
    </row>
    <row r="484" spans="6:7" x14ac:dyDescent="0.25">
      <c r="F484" s="114" t="str">
        <f t="shared" si="14"/>
        <v/>
      </c>
      <c r="G484" s="114" t="str">
        <f t="shared" si="15"/>
        <v/>
      </c>
    </row>
    <row r="485" spans="6:7" x14ac:dyDescent="0.25">
      <c r="F485" s="114" t="str">
        <f t="shared" si="14"/>
        <v/>
      </c>
      <c r="G485" s="114" t="str">
        <f t="shared" si="15"/>
        <v/>
      </c>
    </row>
    <row r="486" spans="6:7" x14ac:dyDescent="0.25">
      <c r="F486" s="114" t="str">
        <f t="shared" si="14"/>
        <v/>
      </c>
      <c r="G486" s="114" t="str">
        <f t="shared" si="15"/>
        <v/>
      </c>
    </row>
    <row r="487" spans="6:7" x14ac:dyDescent="0.25">
      <c r="F487" s="114" t="str">
        <f t="shared" si="14"/>
        <v/>
      </c>
      <c r="G487" s="114" t="str">
        <f t="shared" si="15"/>
        <v/>
      </c>
    </row>
    <row r="488" spans="6:7" x14ac:dyDescent="0.25">
      <c r="F488" s="114" t="str">
        <f t="shared" si="14"/>
        <v/>
      </c>
      <c r="G488" s="114" t="str">
        <f t="shared" si="15"/>
        <v/>
      </c>
    </row>
    <row r="489" spans="6:7" x14ac:dyDescent="0.25">
      <c r="F489" s="114" t="str">
        <f t="shared" si="14"/>
        <v/>
      </c>
      <c r="G489" s="114" t="str">
        <f t="shared" si="15"/>
        <v/>
      </c>
    </row>
    <row r="490" spans="6:7" x14ac:dyDescent="0.25">
      <c r="F490" s="114" t="str">
        <f t="shared" si="14"/>
        <v/>
      </c>
      <c r="G490" s="114" t="str">
        <f t="shared" si="15"/>
        <v/>
      </c>
    </row>
    <row r="491" spans="6:7" x14ac:dyDescent="0.25">
      <c r="F491" s="114" t="str">
        <f t="shared" si="14"/>
        <v/>
      </c>
      <c r="G491" s="114" t="str">
        <f t="shared" si="15"/>
        <v/>
      </c>
    </row>
    <row r="492" spans="6:7" x14ac:dyDescent="0.25">
      <c r="F492" s="114" t="str">
        <f t="shared" si="14"/>
        <v/>
      </c>
      <c r="G492" s="114" t="str">
        <f t="shared" si="15"/>
        <v/>
      </c>
    </row>
    <row r="493" spans="6:7" x14ac:dyDescent="0.25">
      <c r="F493" s="114" t="str">
        <f t="shared" si="14"/>
        <v/>
      </c>
      <c r="G493" s="114" t="str">
        <f t="shared" si="15"/>
        <v/>
      </c>
    </row>
    <row r="494" spans="6:7" x14ac:dyDescent="0.25">
      <c r="F494" s="114" t="str">
        <f t="shared" si="14"/>
        <v/>
      </c>
      <c r="G494" s="114" t="str">
        <f t="shared" si="15"/>
        <v/>
      </c>
    </row>
    <row r="495" spans="6:7" x14ac:dyDescent="0.25">
      <c r="F495" s="114" t="str">
        <f t="shared" si="14"/>
        <v/>
      </c>
      <c r="G495" s="114" t="str">
        <f t="shared" si="15"/>
        <v/>
      </c>
    </row>
    <row r="496" spans="6:7" x14ac:dyDescent="0.25">
      <c r="F496" s="114" t="str">
        <f t="shared" si="14"/>
        <v/>
      </c>
      <c r="G496" s="114" t="str">
        <f t="shared" si="15"/>
        <v/>
      </c>
    </row>
    <row r="497" spans="6:7" x14ac:dyDescent="0.25">
      <c r="F497" s="114" t="str">
        <f t="shared" si="14"/>
        <v/>
      </c>
      <c r="G497" s="114" t="str">
        <f t="shared" si="15"/>
        <v/>
      </c>
    </row>
    <row r="498" spans="6:7" x14ac:dyDescent="0.25">
      <c r="F498" s="114" t="str">
        <f t="shared" si="14"/>
        <v/>
      </c>
      <c r="G498" s="114" t="str">
        <f t="shared" si="15"/>
        <v/>
      </c>
    </row>
    <row r="499" spans="6:7" x14ac:dyDescent="0.25">
      <c r="F499" s="114" t="str">
        <f t="shared" si="14"/>
        <v/>
      </c>
      <c r="G499" s="114" t="str">
        <f t="shared" si="15"/>
        <v/>
      </c>
    </row>
    <row r="500" spans="6:7" x14ac:dyDescent="0.25">
      <c r="F500" s="114" t="str">
        <f t="shared" si="14"/>
        <v/>
      </c>
      <c r="G500" s="114" t="str">
        <f t="shared" si="15"/>
        <v/>
      </c>
    </row>
    <row r="501" spans="6:7" x14ac:dyDescent="0.25">
      <c r="F501" s="114" t="str">
        <f t="shared" si="14"/>
        <v/>
      </c>
      <c r="G501" s="114" t="str">
        <f t="shared" si="15"/>
        <v/>
      </c>
    </row>
    <row r="502" spans="6:7" x14ac:dyDescent="0.25">
      <c r="F502" s="114" t="str">
        <f t="shared" si="14"/>
        <v/>
      </c>
      <c r="G502" s="114" t="str">
        <f t="shared" si="15"/>
        <v/>
      </c>
    </row>
    <row r="503" spans="6:7" x14ac:dyDescent="0.25">
      <c r="F503" s="114" t="str">
        <f t="shared" si="14"/>
        <v/>
      </c>
      <c r="G503" s="114" t="str">
        <f t="shared" si="15"/>
        <v/>
      </c>
    </row>
    <row r="504" spans="6:7" x14ac:dyDescent="0.25">
      <c r="F504" s="114" t="str">
        <f t="shared" si="14"/>
        <v/>
      </c>
      <c r="G504" s="114" t="str">
        <f t="shared" si="15"/>
        <v/>
      </c>
    </row>
    <row r="505" spans="6:7" x14ac:dyDescent="0.25">
      <c r="F505" s="114" t="str">
        <f t="shared" si="14"/>
        <v/>
      </c>
      <c r="G505" s="114" t="str">
        <f t="shared" si="15"/>
        <v/>
      </c>
    </row>
    <row r="506" spans="6:7" x14ac:dyDescent="0.25">
      <c r="F506" s="114" t="str">
        <f t="shared" si="14"/>
        <v/>
      </c>
      <c r="G506" s="114" t="str">
        <f t="shared" si="15"/>
        <v/>
      </c>
    </row>
    <row r="507" spans="6:7" x14ac:dyDescent="0.25">
      <c r="F507" s="114" t="str">
        <f t="shared" si="14"/>
        <v/>
      </c>
      <c r="G507" s="114" t="str">
        <f t="shared" si="15"/>
        <v/>
      </c>
    </row>
    <row r="508" spans="6:7" x14ac:dyDescent="0.25">
      <c r="F508" s="114" t="str">
        <f t="shared" si="14"/>
        <v/>
      </c>
      <c r="G508" s="114" t="str">
        <f t="shared" si="15"/>
        <v/>
      </c>
    </row>
    <row r="509" spans="6:7" x14ac:dyDescent="0.25">
      <c r="F509" s="114" t="str">
        <f t="shared" si="14"/>
        <v/>
      </c>
      <c r="G509" s="114" t="str">
        <f t="shared" si="15"/>
        <v/>
      </c>
    </row>
    <row r="510" spans="6:7" x14ac:dyDescent="0.25">
      <c r="F510" s="114" t="str">
        <f t="shared" si="14"/>
        <v/>
      </c>
      <c r="G510" s="114" t="str">
        <f t="shared" si="15"/>
        <v/>
      </c>
    </row>
    <row r="511" spans="6:7" x14ac:dyDescent="0.25">
      <c r="F511" s="114" t="str">
        <f t="shared" si="14"/>
        <v/>
      </c>
      <c r="G511" s="114" t="str">
        <f t="shared" si="15"/>
        <v/>
      </c>
    </row>
    <row r="512" spans="6:7" x14ac:dyDescent="0.25">
      <c r="F512" s="114" t="str">
        <f t="shared" si="14"/>
        <v/>
      </c>
      <c r="G512" s="114" t="str">
        <f t="shared" si="15"/>
        <v/>
      </c>
    </row>
    <row r="513" spans="6:7" x14ac:dyDescent="0.25">
      <c r="F513" s="114" t="str">
        <f t="shared" si="14"/>
        <v/>
      </c>
      <c r="G513" s="114" t="str">
        <f t="shared" si="15"/>
        <v/>
      </c>
    </row>
    <row r="514" spans="6:7" x14ac:dyDescent="0.25">
      <c r="F514" s="114" t="str">
        <f t="shared" si="14"/>
        <v/>
      </c>
      <c r="G514" s="114" t="str">
        <f t="shared" si="15"/>
        <v/>
      </c>
    </row>
    <row r="515" spans="6:7" x14ac:dyDescent="0.25">
      <c r="F515" s="114" t="str">
        <f t="shared" si="14"/>
        <v/>
      </c>
      <c r="G515" s="114" t="str">
        <f t="shared" si="15"/>
        <v/>
      </c>
    </row>
    <row r="516" spans="6:7" x14ac:dyDescent="0.25">
      <c r="F516" s="114" t="str">
        <f t="shared" si="14"/>
        <v/>
      </c>
      <c r="G516" s="114" t="str">
        <f t="shared" si="15"/>
        <v/>
      </c>
    </row>
    <row r="517" spans="6:7" x14ac:dyDescent="0.25">
      <c r="F517" s="114" t="str">
        <f t="shared" si="14"/>
        <v/>
      </c>
      <c r="G517" s="114" t="str">
        <f t="shared" si="15"/>
        <v/>
      </c>
    </row>
    <row r="518" spans="6:7" x14ac:dyDescent="0.25">
      <c r="F518" s="114" t="str">
        <f t="shared" si="14"/>
        <v/>
      </c>
      <c r="G518" s="114" t="str">
        <f t="shared" si="15"/>
        <v/>
      </c>
    </row>
    <row r="519" spans="6:7" x14ac:dyDescent="0.25">
      <c r="F519" s="114" t="str">
        <f t="shared" si="14"/>
        <v/>
      </c>
      <c r="G519" s="114" t="str">
        <f t="shared" si="15"/>
        <v/>
      </c>
    </row>
    <row r="520" spans="6:7" x14ac:dyDescent="0.25">
      <c r="F520" s="114" t="str">
        <f t="shared" ref="F520:F583" si="16">IF(D520&lt;&gt;"",D520/SUM($D:$D),"")</f>
        <v/>
      </c>
      <c r="G520" s="114" t="str">
        <f t="shared" ref="G520:G583" si="17">IF(F520&lt;&gt;"",F520+G519,"")</f>
        <v/>
      </c>
    </row>
    <row r="521" spans="6:7" x14ac:dyDescent="0.25">
      <c r="F521" s="114" t="str">
        <f t="shared" si="16"/>
        <v/>
      </c>
      <c r="G521" s="114" t="str">
        <f t="shared" si="17"/>
        <v/>
      </c>
    </row>
    <row r="522" spans="6:7" x14ac:dyDescent="0.25">
      <c r="F522" s="114" t="str">
        <f t="shared" si="16"/>
        <v/>
      </c>
      <c r="G522" s="114" t="str">
        <f t="shared" si="17"/>
        <v/>
      </c>
    </row>
    <row r="523" spans="6:7" x14ac:dyDescent="0.25">
      <c r="F523" s="114" t="str">
        <f t="shared" si="16"/>
        <v/>
      </c>
      <c r="G523" s="114" t="str">
        <f t="shared" si="17"/>
        <v/>
      </c>
    </row>
    <row r="524" spans="6:7" x14ac:dyDescent="0.25">
      <c r="F524" s="114" t="str">
        <f t="shared" si="16"/>
        <v/>
      </c>
      <c r="G524" s="114" t="str">
        <f t="shared" si="17"/>
        <v/>
      </c>
    </row>
    <row r="525" spans="6:7" x14ac:dyDescent="0.25">
      <c r="F525" s="114" t="str">
        <f t="shared" si="16"/>
        <v/>
      </c>
      <c r="G525" s="114" t="str">
        <f t="shared" si="17"/>
        <v/>
      </c>
    </row>
    <row r="526" spans="6:7" x14ac:dyDescent="0.25">
      <c r="F526" s="114" t="str">
        <f t="shared" si="16"/>
        <v/>
      </c>
      <c r="G526" s="114" t="str">
        <f t="shared" si="17"/>
        <v/>
      </c>
    </row>
    <row r="527" spans="6:7" x14ac:dyDescent="0.25">
      <c r="F527" s="114" t="str">
        <f t="shared" si="16"/>
        <v/>
      </c>
      <c r="G527" s="114" t="str">
        <f t="shared" si="17"/>
        <v/>
      </c>
    </row>
    <row r="528" spans="6:7" x14ac:dyDescent="0.25">
      <c r="F528" s="114" t="str">
        <f t="shared" si="16"/>
        <v/>
      </c>
      <c r="G528" s="114" t="str">
        <f t="shared" si="17"/>
        <v/>
      </c>
    </row>
    <row r="529" spans="6:7" x14ac:dyDescent="0.25">
      <c r="F529" s="114" t="str">
        <f t="shared" si="16"/>
        <v/>
      </c>
      <c r="G529" s="114" t="str">
        <f t="shared" si="17"/>
        <v/>
      </c>
    </row>
    <row r="530" spans="6:7" x14ac:dyDescent="0.25">
      <c r="F530" s="114" t="str">
        <f t="shared" si="16"/>
        <v/>
      </c>
      <c r="G530" s="114" t="str">
        <f t="shared" si="17"/>
        <v/>
      </c>
    </row>
    <row r="531" spans="6:7" x14ac:dyDescent="0.25">
      <c r="F531" s="114" t="str">
        <f t="shared" si="16"/>
        <v/>
      </c>
      <c r="G531" s="114" t="str">
        <f t="shared" si="17"/>
        <v/>
      </c>
    </row>
    <row r="532" spans="6:7" x14ac:dyDescent="0.25">
      <c r="F532" s="114" t="str">
        <f t="shared" si="16"/>
        <v/>
      </c>
      <c r="G532" s="114" t="str">
        <f t="shared" si="17"/>
        <v/>
      </c>
    </row>
    <row r="533" spans="6:7" x14ac:dyDescent="0.25">
      <c r="F533" s="114" t="str">
        <f t="shared" si="16"/>
        <v/>
      </c>
      <c r="G533" s="114" t="str">
        <f t="shared" si="17"/>
        <v/>
      </c>
    </row>
    <row r="534" spans="6:7" x14ac:dyDescent="0.25">
      <c r="F534" s="114" t="str">
        <f t="shared" si="16"/>
        <v/>
      </c>
      <c r="G534" s="114" t="str">
        <f t="shared" si="17"/>
        <v/>
      </c>
    </row>
    <row r="535" spans="6:7" x14ac:dyDescent="0.25">
      <c r="F535" s="114" t="str">
        <f t="shared" si="16"/>
        <v/>
      </c>
      <c r="G535" s="114" t="str">
        <f t="shared" si="17"/>
        <v/>
      </c>
    </row>
    <row r="536" spans="6:7" x14ac:dyDescent="0.25">
      <c r="F536" s="114" t="str">
        <f t="shared" si="16"/>
        <v/>
      </c>
      <c r="G536" s="114" t="str">
        <f t="shared" si="17"/>
        <v/>
      </c>
    </row>
    <row r="537" spans="6:7" x14ac:dyDescent="0.25">
      <c r="F537" s="114" t="str">
        <f t="shared" si="16"/>
        <v/>
      </c>
      <c r="G537" s="114" t="str">
        <f t="shared" si="17"/>
        <v/>
      </c>
    </row>
    <row r="538" spans="6:7" x14ac:dyDescent="0.25">
      <c r="F538" s="114" t="str">
        <f t="shared" si="16"/>
        <v/>
      </c>
      <c r="G538" s="114" t="str">
        <f t="shared" si="17"/>
        <v/>
      </c>
    </row>
    <row r="539" spans="6:7" x14ac:dyDescent="0.25">
      <c r="F539" s="114" t="str">
        <f t="shared" si="16"/>
        <v/>
      </c>
      <c r="G539" s="114" t="str">
        <f t="shared" si="17"/>
        <v/>
      </c>
    </row>
    <row r="540" spans="6:7" x14ac:dyDescent="0.25">
      <c r="F540" s="114" t="str">
        <f t="shared" si="16"/>
        <v/>
      </c>
      <c r="G540" s="114" t="str">
        <f t="shared" si="17"/>
        <v/>
      </c>
    </row>
    <row r="541" spans="6:7" x14ac:dyDescent="0.25">
      <c r="F541" s="114" t="str">
        <f t="shared" si="16"/>
        <v/>
      </c>
      <c r="G541" s="114" t="str">
        <f t="shared" si="17"/>
        <v/>
      </c>
    </row>
    <row r="542" spans="6:7" x14ac:dyDescent="0.25">
      <c r="F542" s="114" t="str">
        <f t="shared" si="16"/>
        <v/>
      </c>
      <c r="G542" s="114" t="str">
        <f t="shared" si="17"/>
        <v/>
      </c>
    </row>
    <row r="543" spans="6:7" x14ac:dyDescent="0.25">
      <c r="F543" s="114" t="str">
        <f t="shared" si="16"/>
        <v/>
      </c>
      <c r="G543" s="114" t="str">
        <f t="shared" si="17"/>
        <v/>
      </c>
    </row>
    <row r="544" spans="6:7" x14ac:dyDescent="0.25">
      <c r="F544" s="114" t="str">
        <f t="shared" si="16"/>
        <v/>
      </c>
      <c r="G544" s="114" t="str">
        <f t="shared" si="17"/>
        <v/>
      </c>
    </row>
    <row r="545" spans="6:7" x14ac:dyDescent="0.25">
      <c r="F545" s="114" t="str">
        <f t="shared" si="16"/>
        <v/>
      </c>
      <c r="G545" s="114" t="str">
        <f t="shared" si="17"/>
        <v/>
      </c>
    </row>
    <row r="546" spans="6:7" x14ac:dyDescent="0.25">
      <c r="F546" s="114" t="str">
        <f t="shared" si="16"/>
        <v/>
      </c>
      <c r="G546" s="114" t="str">
        <f t="shared" si="17"/>
        <v/>
      </c>
    </row>
    <row r="547" spans="6:7" x14ac:dyDescent="0.25">
      <c r="F547" s="114" t="str">
        <f t="shared" si="16"/>
        <v/>
      </c>
      <c r="G547" s="114" t="str">
        <f t="shared" si="17"/>
        <v/>
      </c>
    </row>
    <row r="548" spans="6:7" x14ac:dyDescent="0.25">
      <c r="F548" s="114" t="str">
        <f t="shared" si="16"/>
        <v/>
      </c>
      <c r="G548" s="114" t="str">
        <f t="shared" si="17"/>
        <v/>
      </c>
    </row>
    <row r="549" spans="6:7" x14ac:dyDescent="0.25">
      <c r="F549" s="114" t="str">
        <f t="shared" si="16"/>
        <v/>
      </c>
      <c r="G549" s="114" t="str">
        <f t="shared" si="17"/>
        <v/>
      </c>
    </row>
    <row r="550" spans="6:7" x14ac:dyDescent="0.25">
      <c r="F550" s="114" t="str">
        <f t="shared" si="16"/>
        <v/>
      </c>
      <c r="G550" s="114" t="str">
        <f t="shared" si="17"/>
        <v/>
      </c>
    </row>
    <row r="551" spans="6:7" x14ac:dyDescent="0.25">
      <c r="F551" s="114" t="str">
        <f t="shared" si="16"/>
        <v/>
      </c>
      <c r="G551" s="114" t="str">
        <f t="shared" si="17"/>
        <v/>
      </c>
    </row>
    <row r="552" spans="6:7" x14ac:dyDescent="0.25">
      <c r="F552" s="114" t="str">
        <f t="shared" si="16"/>
        <v/>
      </c>
      <c r="G552" s="114" t="str">
        <f t="shared" si="17"/>
        <v/>
      </c>
    </row>
    <row r="553" spans="6:7" x14ac:dyDescent="0.25">
      <c r="F553" s="114" t="str">
        <f t="shared" si="16"/>
        <v/>
      </c>
      <c r="G553" s="114" t="str">
        <f t="shared" si="17"/>
        <v/>
      </c>
    </row>
    <row r="554" spans="6:7" x14ac:dyDescent="0.25">
      <c r="F554" s="114" t="str">
        <f t="shared" si="16"/>
        <v/>
      </c>
      <c r="G554" s="114" t="str">
        <f t="shared" si="17"/>
        <v/>
      </c>
    </row>
    <row r="555" spans="6:7" x14ac:dyDescent="0.25">
      <c r="F555" s="114" t="str">
        <f t="shared" si="16"/>
        <v/>
      </c>
      <c r="G555" s="114" t="str">
        <f t="shared" si="17"/>
        <v/>
      </c>
    </row>
    <row r="556" spans="6:7" x14ac:dyDescent="0.25">
      <c r="F556" s="114" t="str">
        <f t="shared" si="16"/>
        <v/>
      </c>
      <c r="G556" s="114" t="str">
        <f t="shared" si="17"/>
        <v/>
      </c>
    </row>
    <row r="557" spans="6:7" x14ac:dyDescent="0.25">
      <c r="F557" s="114" t="str">
        <f t="shared" si="16"/>
        <v/>
      </c>
      <c r="G557" s="114" t="str">
        <f t="shared" si="17"/>
        <v/>
      </c>
    </row>
    <row r="558" spans="6:7" x14ac:dyDescent="0.25">
      <c r="F558" s="114" t="str">
        <f t="shared" si="16"/>
        <v/>
      </c>
      <c r="G558" s="114" t="str">
        <f t="shared" si="17"/>
        <v/>
      </c>
    </row>
    <row r="559" spans="6:7" x14ac:dyDescent="0.25">
      <c r="F559" s="114" t="str">
        <f t="shared" si="16"/>
        <v/>
      </c>
      <c r="G559" s="114" t="str">
        <f t="shared" si="17"/>
        <v/>
      </c>
    </row>
    <row r="560" spans="6:7" x14ac:dyDescent="0.25">
      <c r="F560" s="114" t="str">
        <f t="shared" si="16"/>
        <v/>
      </c>
      <c r="G560" s="114" t="str">
        <f t="shared" si="17"/>
        <v/>
      </c>
    </row>
    <row r="561" spans="6:7" x14ac:dyDescent="0.25">
      <c r="F561" s="114" t="str">
        <f t="shared" si="16"/>
        <v/>
      </c>
      <c r="G561" s="114" t="str">
        <f t="shared" si="17"/>
        <v/>
      </c>
    </row>
    <row r="562" spans="6:7" x14ac:dyDescent="0.25">
      <c r="F562" s="114" t="str">
        <f t="shared" si="16"/>
        <v/>
      </c>
      <c r="G562" s="114" t="str">
        <f t="shared" si="17"/>
        <v/>
      </c>
    </row>
    <row r="563" spans="6:7" x14ac:dyDescent="0.25">
      <c r="F563" s="114" t="str">
        <f t="shared" si="16"/>
        <v/>
      </c>
      <c r="G563" s="114" t="str">
        <f t="shared" si="17"/>
        <v/>
      </c>
    </row>
    <row r="564" spans="6:7" x14ac:dyDescent="0.25">
      <c r="F564" s="114" t="str">
        <f t="shared" si="16"/>
        <v/>
      </c>
      <c r="G564" s="114" t="str">
        <f t="shared" si="17"/>
        <v/>
      </c>
    </row>
    <row r="565" spans="6:7" x14ac:dyDescent="0.25">
      <c r="F565" s="114" t="str">
        <f t="shared" si="16"/>
        <v/>
      </c>
      <c r="G565" s="114" t="str">
        <f t="shared" si="17"/>
        <v/>
      </c>
    </row>
    <row r="566" spans="6:7" x14ac:dyDescent="0.25">
      <c r="F566" s="114" t="str">
        <f t="shared" si="16"/>
        <v/>
      </c>
      <c r="G566" s="114" t="str">
        <f t="shared" si="17"/>
        <v/>
      </c>
    </row>
    <row r="567" spans="6:7" x14ac:dyDescent="0.25">
      <c r="F567" s="114" t="str">
        <f t="shared" si="16"/>
        <v/>
      </c>
      <c r="G567" s="114" t="str">
        <f t="shared" si="17"/>
        <v/>
      </c>
    </row>
    <row r="568" spans="6:7" x14ac:dyDescent="0.25">
      <c r="F568" s="114" t="str">
        <f t="shared" si="16"/>
        <v/>
      </c>
      <c r="G568" s="114" t="str">
        <f t="shared" si="17"/>
        <v/>
      </c>
    </row>
    <row r="569" spans="6:7" x14ac:dyDescent="0.25">
      <c r="F569" s="114" t="str">
        <f t="shared" si="16"/>
        <v/>
      </c>
      <c r="G569" s="114" t="str">
        <f t="shared" si="17"/>
        <v/>
      </c>
    </row>
    <row r="570" spans="6:7" x14ac:dyDescent="0.25">
      <c r="F570" s="114" t="str">
        <f t="shared" si="16"/>
        <v/>
      </c>
      <c r="G570" s="114" t="str">
        <f t="shared" si="17"/>
        <v/>
      </c>
    </row>
    <row r="571" spans="6:7" x14ac:dyDescent="0.25">
      <c r="F571" s="114" t="str">
        <f t="shared" si="16"/>
        <v/>
      </c>
      <c r="G571" s="114" t="str">
        <f t="shared" si="17"/>
        <v/>
      </c>
    </row>
    <row r="572" spans="6:7" x14ac:dyDescent="0.25">
      <c r="F572" s="114" t="str">
        <f t="shared" si="16"/>
        <v/>
      </c>
      <c r="G572" s="114" t="str">
        <f t="shared" si="17"/>
        <v/>
      </c>
    </row>
    <row r="573" spans="6:7" x14ac:dyDescent="0.25">
      <c r="F573" s="114" t="str">
        <f t="shared" si="16"/>
        <v/>
      </c>
      <c r="G573" s="114" t="str">
        <f t="shared" si="17"/>
        <v/>
      </c>
    </row>
    <row r="574" spans="6:7" x14ac:dyDescent="0.25">
      <c r="F574" s="114" t="str">
        <f t="shared" si="16"/>
        <v/>
      </c>
      <c r="G574" s="114" t="str">
        <f t="shared" si="17"/>
        <v/>
      </c>
    </row>
    <row r="575" spans="6:7" x14ac:dyDescent="0.25">
      <c r="F575" s="114" t="str">
        <f t="shared" si="16"/>
        <v/>
      </c>
      <c r="G575" s="114" t="str">
        <f t="shared" si="17"/>
        <v/>
      </c>
    </row>
    <row r="576" spans="6:7" x14ac:dyDescent="0.25">
      <c r="F576" s="114" t="str">
        <f t="shared" si="16"/>
        <v/>
      </c>
      <c r="G576" s="114" t="str">
        <f t="shared" si="17"/>
        <v/>
      </c>
    </row>
    <row r="577" spans="6:7" x14ac:dyDescent="0.25">
      <c r="F577" s="114" t="str">
        <f t="shared" si="16"/>
        <v/>
      </c>
      <c r="G577" s="114" t="str">
        <f t="shared" si="17"/>
        <v/>
      </c>
    </row>
    <row r="578" spans="6:7" x14ac:dyDescent="0.25">
      <c r="F578" s="114" t="str">
        <f t="shared" si="16"/>
        <v/>
      </c>
      <c r="G578" s="114" t="str">
        <f t="shared" si="17"/>
        <v/>
      </c>
    </row>
    <row r="579" spans="6:7" x14ac:dyDescent="0.25">
      <c r="F579" s="114" t="str">
        <f t="shared" si="16"/>
        <v/>
      </c>
      <c r="G579" s="114" t="str">
        <f t="shared" si="17"/>
        <v/>
      </c>
    </row>
    <row r="580" spans="6:7" x14ac:dyDescent="0.25">
      <c r="F580" s="114" t="str">
        <f t="shared" si="16"/>
        <v/>
      </c>
      <c r="G580" s="114" t="str">
        <f t="shared" si="17"/>
        <v/>
      </c>
    </row>
    <row r="581" spans="6:7" x14ac:dyDescent="0.25">
      <c r="F581" s="114" t="str">
        <f t="shared" si="16"/>
        <v/>
      </c>
      <c r="G581" s="114" t="str">
        <f t="shared" si="17"/>
        <v/>
      </c>
    </row>
    <row r="582" spans="6:7" x14ac:dyDescent="0.25">
      <c r="F582" s="114" t="str">
        <f t="shared" si="16"/>
        <v/>
      </c>
      <c r="G582" s="114" t="str">
        <f t="shared" si="17"/>
        <v/>
      </c>
    </row>
    <row r="583" spans="6:7" x14ac:dyDescent="0.25">
      <c r="F583" s="114" t="str">
        <f t="shared" si="16"/>
        <v/>
      </c>
      <c r="G583" s="114" t="str">
        <f t="shared" si="17"/>
        <v/>
      </c>
    </row>
    <row r="584" spans="6:7" x14ac:dyDescent="0.25">
      <c r="F584" s="114" t="str">
        <f t="shared" ref="F584:F647" si="18">IF(D584&lt;&gt;"",D584/SUM($D:$D),"")</f>
        <v/>
      </c>
      <c r="G584" s="114" t="str">
        <f t="shared" ref="G584:G647" si="19">IF(F584&lt;&gt;"",F584+G583,"")</f>
        <v/>
      </c>
    </row>
    <row r="585" spans="6:7" x14ac:dyDescent="0.25">
      <c r="F585" s="114" t="str">
        <f t="shared" si="18"/>
        <v/>
      </c>
      <c r="G585" s="114" t="str">
        <f t="shared" si="19"/>
        <v/>
      </c>
    </row>
    <row r="586" spans="6:7" x14ac:dyDescent="0.25">
      <c r="F586" s="114" t="str">
        <f t="shared" si="18"/>
        <v/>
      </c>
      <c r="G586" s="114" t="str">
        <f t="shared" si="19"/>
        <v/>
      </c>
    </row>
    <row r="587" spans="6:7" x14ac:dyDescent="0.25">
      <c r="F587" s="114" t="str">
        <f t="shared" si="18"/>
        <v/>
      </c>
      <c r="G587" s="114" t="str">
        <f t="shared" si="19"/>
        <v/>
      </c>
    </row>
    <row r="588" spans="6:7" x14ac:dyDescent="0.25">
      <c r="F588" s="114" t="str">
        <f t="shared" si="18"/>
        <v/>
      </c>
      <c r="G588" s="114" t="str">
        <f t="shared" si="19"/>
        <v/>
      </c>
    </row>
    <row r="589" spans="6:7" x14ac:dyDescent="0.25">
      <c r="F589" s="114" t="str">
        <f t="shared" si="18"/>
        <v/>
      </c>
      <c r="G589" s="114" t="str">
        <f t="shared" si="19"/>
        <v/>
      </c>
    </row>
    <row r="590" spans="6:7" x14ac:dyDescent="0.25">
      <c r="F590" s="114" t="str">
        <f t="shared" si="18"/>
        <v/>
      </c>
      <c r="G590" s="114" t="str">
        <f t="shared" si="19"/>
        <v/>
      </c>
    </row>
    <row r="591" spans="6:7" x14ac:dyDescent="0.25">
      <c r="F591" s="114" t="str">
        <f t="shared" si="18"/>
        <v/>
      </c>
      <c r="G591" s="114" t="str">
        <f t="shared" si="19"/>
        <v/>
      </c>
    </row>
    <row r="592" spans="6:7" x14ac:dyDescent="0.25">
      <c r="F592" s="114" t="str">
        <f t="shared" si="18"/>
        <v/>
      </c>
      <c r="G592" s="114" t="str">
        <f t="shared" si="19"/>
        <v/>
      </c>
    </row>
    <row r="593" spans="6:7" x14ac:dyDescent="0.25">
      <c r="F593" s="114" t="str">
        <f t="shared" si="18"/>
        <v/>
      </c>
      <c r="G593" s="114" t="str">
        <f t="shared" si="19"/>
        <v/>
      </c>
    </row>
    <row r="594" spans="6:7" x14ac:dyDescent="0.25">
      <c r="F594" s="114" t="str">
        <f t="shared" si="18"/>
        <v/>
      </c>
      <c r="G594" s="114" t="str">
        <f t="shared" si="19"/>
        <v/>
      </c>
    </row>
    <row r="595" spans="6:7" x14ac:dyDescent="0.25">
      <c r="F595" s="114" t="str">
        <f t="shared" si="18"/>
        <v/>
      </c>
      <c r="G595" s="114" t="str">
        <f t="shared" si="19"/>
        <v/>
      </c>
    </row>
    <row r="596" spans="6:7" x14ac:dyDescent="0.25">
      <c r="F596" s="114" t="str">
        <f t="shared" si="18"/>
        <v/>
      </c>
      <c r="G596" s="114" t="str">
        <f t="shared" si="19"/>
        <v/>
      </c>
    </row>
    <row r="597" spans="6:7" x14ac:dyDescent="0.25">
      <c r="F597" s="114" t="str">
        <f t="shared" si="18"/>
        <v/>
      </c>
      <c r="G597" s="114" t="str">
        <f t="shared" si="19"/>
        <v/>
      </c>
    </row>
    <row r="598" spans="6:7" x14ac:dyDescent="0.25">
      <c r="F598" s="114" t="str">
        <f t="shared" si="18"/>
        <v/>
      </c>
      <c r="G598" s="114" t="str">
        <f t="shared" si="19"/>
        <v/>
      </c>
    </row>
    <row r="599" spans="6:7" x14ac:dyDescent="0.25">
      <c r="F599" s="114" t="str">
        <f t="shared" si="18"/>
        <v/>
      </c>
      <c r="G599" s="114" t="str">
        <f t="shared" si="19"/>
        <v/>
      </c>
    </row>
    <row r="600" spans="6:7" x14ac:dyDescent="0.25">
      <c r="F600" s="114" t="str">
        <f t="shared" si="18"/>
        <v/>
      </c>
      <c r="G600" s="114" t="str">
        <f t="shared" si="19"/>
        <v/>
      </c>
    </row>
    <row r="601" spans="6:7" x14ac:dyDescent="0.25">
      <c r="F601" s="114" t="str">
        <f t="shared" si="18"/>
        <v/>
      </c>
      <c r="G601" s="114" t="str">
        <f t="shared" si="19"/>
        <v/>
      </c>
    </row>
    <row r="602" spans="6:7" x14ac:dyDescent="0.25">
      <c r="F602" s="114" t="str">
        <f t="shared" si="18"/>
        <v/>
      </c>
      <c r="G602" s="114" t="str">
        <f t="shared" si="19"/>
        <v/>
      </c>
    </row>
    <row r="603" spans="6:7" x14ac:dyDescent="0.25">
      <c r="F603" s="114" t="str">
        <f t="shared" si="18"/>
        <v/>
      </c>
      <c r="G603" s="114" t="str">
        <f t="shared" si="19"/>
        <v/>
      </c>
    </row>
    <row r="604" spans="6:7" x14ac:dyDescent="0.25">
      <c r="F604" s="114" t="str">
        <f t="shared" si="18"/>
        <v/>
      </c>
      <c r="G604" s="114" t="str">
        <f t="shared" si="19"/>
        <v/>
      </c>
    </row>
    <row r="605" spans="6:7" x14ac:dyDescent="0.25">
      <c r="F605" s="114" t="str">
        <f t="shared" si="18"/>
        <v/>
      </c>
      <c r="G605" s="114" t="str">
        <f t="shared" si="19"/>
        <v/>
      </c>
    </row>
    <row r="606" spans="6:7" x14ac:dyDescent="0.25">
      <c r="F606" s="114" t="str">
        <f t="shared" si="18"/>
        <v/>
      </c>
      <c r="G606" s="114" t="str">
        <f t="shared" si="19"/>
        <v/>
      </c>
    </row>
    <row r="607" spans="6:7" x14ac:dyDescent="0.25">
      <c r="F607" s="114" t="str">
        <f t="shared" si="18"/>
        <v/>
      </c>
      <c r="G607" s="114" t="str">
        <f t="shared" si="19"/>
        <v/>
      </c>
    </row>
    <row r="608" spans="6:7" x14ac:dyDescent="0.25">
      <c r="F608" s="114" t="str">
        <f t="shared" si="18"/>
        <v/>
      </c>
      <c r="G608" s="114" t="str">
        <f t="shared" si="19"/>
        <v/>
      </c>
    </row>
    <row r="609" spans="6:7" x14ac:dyDescent="0.25">
      <c r="F609" s="114" t="str">
        <f t="shared" si="18"/>
        <v/>
      </c>
      <c r="G609" s="114" t="str">
        <f t="shared" si="19"/>
        <v/>
      </c>
    </row>
    <row r="610" spans="6:7" x14ac:dyDescent="0.25">
      <c r="F610" s="114" t="str">
        <f t="shared" si="18"/>
        <v/>
      </c>
      <c r="G610" s="114" t="str">
        <f t="shared" si="19"/>
        <v/>
      </c>
    </row>
    <row r="611" spans="6:7" x14ac:dyDescent="0.25">
      <c r="F611" s="114" t="str">
        <f t="shared" si="18"/>
        <v/>
      </c>
      <c r="G611" s="114" t="str">
        <f t="shared" si="19"/>
        <v/>
      </c>
    </row>
    <row r="612" spans="6:7" x14ac:dyDescent="0.25">
      <c r="F612" s="114" t="str">
        <f t="shared" si="18"/>
        <v/>
      </c>
      <c r="G612" s="114" t="str">
        <f t="shared" si="19"/>
        <v/>
      </c>
    </row>
    <row r="613" spans="6:7" x14ac:dyDescent="0.25">
      <c r="F613" s="114" t="str">
        <f t="shared" si="18"/>
        <v/>
      </c>
      <c r="G613" s="114" t="str">
        <f t="shared" si="19"/>
        <v/>
      </c>
    </row>
    <row r="614" spans="6:7" x14ac:dyDescent="0.25">
      <c r="F614" s="114" t="str">
        <f t="shared" si="18"/>
        <v/>
      </c>
      <c r="G614" s="114" t="str">
        <f t="shared" si="19"/>
        <v/>
      </c>
    </row>
    <row r="615" spans="6:7" x14ac:dyDescent="0.25">
      <c r="F615" s="114" t="str">
        <f t="shared" si="18"/>
        <v/>
      </c>
      <c r="G615" s="114" t="str">
        <f t="shared" si="19"/>
        <v/>
      </c>
    </row>
    <row r="616" spans="6:7" x14ac:dyDescent="0.25">
      <c r="F616" s="114" t="str">
        <f t="shared" si="18"/>
        <v/>
      </c>
      <c r="G616" s="114" t="str">
        <f t="shared" si="19"/>
        <v/>
      </c>
    </row>
    <row r="617" spans="6:7" x14ac:dyDescent="0.25">
      <c r="F617" s="114" t="str">
        <f t="shared" si="18"/>
        <v/>
      </c>
      <c r="G617" s="114" t="str">
        <f t="shared" si="19"/>
        <v/>
      </c>
    </row>
    <row r="618" spans="6:7" x14ac:dyDescent="0.25">
      <c r="F618" s="114" t="str">
        <f t="shared" si="18"/>
        <v/>
      </c>
      <c r="G618" s="114" t="str">
        <f t="shared" si="19"/>
        <v/>
      </c>
    </row>
    <row r="619" spans="6:7" x14ac:dyDescent="0.25">
      <c r="F619" s="114" t="str">
        <f t="shared" si="18"/>
        <v/>
      </c>
      <c r="G619" s="114" t="str">
        <f t="shared" si="19"/>
        <v/>
      </c>
    </row>
    <row r="620" spans="6:7" x14ac:dyDescent="0.25">
      <c r="F620" s="114" t="str">
        <f t="shared" si="18"/>
        <v/>
      </c>
      <c r="G620" s="114" t="str">
        <f t="shared" si="19"/>
        <v/>
      </c>
    </row>
    <row r="621" spans="6:7" x14ac:dyDescent="0.25">
      <c r="F621" s="114" t="str">
        <f t="shared" si="18"/>
        <v/>
      </c>
      <c r="G621" s="114" t="str">
        <f t="shared" si="19"/>
        <v/>
      </c>
    </row>
    <row r="622" spans="6:7" x14ac:dyDescent="0.25">
      <c r="F622" s="114" t="str">
        <f t="shared" si="18"/>
        <v/>
      </c>
      <c r="G622" s="114" t="str">
        <f t="shared" si="19"/>
        <v/>
      </c>
    </row>
    <row r="623" spans="6:7" x14ac:dyDescent="0.25">
      <c r="F623" s="114" t="str">
        <f t="shared" si="18"/>
        <v/>
      </c>
      <c r="G623" s="114" t="str">
        <f t="shared" si="19"/>
        <v/>
      </c>
    </row>
    <row r="624" spans="6:7" x14ac:dyDescent="0.25">
      <c r="F624" s="114" t="str">
        <f t="shared" si="18"/>
        <v/>
      </c>
      <c r="G624" s="114" t="str">
        <f t="shared" si="19"/>
        <v/>
      </c>
    </row>
    <row r="625" spans="6:7" x14ac:dyDescent="0.25">
      <c r="F625" s="114" t="str">
        <f t="shared" si="18"/>
        <v/>
      </c>
      <c r="G625" s="114" t="str">
        <f t="shared" si="19"/>
        <v/>
      </c>
    </row>
    <row r="626" spans="6:7" x14ac:dyDescent="0.25">
      <c r="F626" s="114" t="str">
        <f t="shared" si="18"/>
        <v/>
      </c>
      <c r="G626" s="114" t="str">
        <f t="shared" si="19"/>
        <v/>
      </c>
    </row>
    <row r="627" spans="6:7" x14ac:dyDescent="0.25">
      <c r="F627" s="114" t="str">
        <f t="shared" si="18"/>
        <v/>
      </c>
      <c r="G627" s="114" t="str">
        <f t="shared" si="19"/>
        <v/>
      </c>
    </row>
    <row r="628" spans="6:7" x14ac:dyDescent="0.25">
      <c r="F628" s="114" t="str">
        <f t="shared" si="18"/>
        <v/>
      </c>
      <c r="G628" s="114" t="str">
        <f t="shared" si="19"/>
        <v/>
      </c>
    </row>
    <row r="629" spans="6:7" x14ac:dyDescent="0.25">
      <c r="F629" s="114" t="str">
        <f t="shared" si="18"/>
        <v/>
      </c>
      <c r="G629" s="114" t="str">
        <f t="shared" si="19"/>
        <v/>
      </c>
    </row>
    <row r="630" spans="6:7" x14ac:dyDescent="0.25">
      <c r="F630" s="114" t="str">
        <f t="shared" si="18"/>
        <v/>
      </c>
      <c r="G630" s="114" t="str">
        <f t="shared" si="19"/>
        <v/>
      </c>
    </row>
    <row r="631" spans="6:7" x14ac:dyDescent="0.25">
      <c r="F631" s="114" t="str">
        <f t="shared" si="18"/>
        <v/>
      </c>
      <c r="G631" s="114" t="str">
        <f t="shared" si="19"/>
        <v/>
      </c>
    </row>
    <row r="632" spans="6:7" x14ac:dyDescent="0.25">
      <c r="F632" s="114" t="str">
        <f t="shared" si="18"/>
        <v/>
      </c>
      <c r="G632" s="114" t="str">
        <f t="shared" si="19"/>
        <v/>
      </c>
    </row>
    <row r="633" spans="6:7" x14ac:dyDescent="0.25">
      <c r="F633" s="114" t="str">
        <f t="shared" si="18"/>
        <v/>
      </c>
      <c r="G633" s="114" t="str">
        <f t="shared" si="19"/>
        <v/>
      </c>
    </row>
    <row r="634" spans="6:7" x14ac:dyDescent="0.25">
      <c r="F634" s="114" t="str">
        <f t="shared" si="18"/>
        <v/>
      </c>
      <c r="G634" s="114" t="str">
        <f t="shared" si="19"/>
        <v/>
      </c>
    </row>
    <row r="635" spans="6:7" x14ac:dyDescent="0.25">
      <c r="F635" s="114" t="str">
        <f t="shared" si="18"/>
        <v/>
      </c>
      <c r="G635" s="114" t="str">
        <f t="shared" si="19"/>
        <v/>
      </c>
    </row>
    <row r="636" spans="6:7" x14ac:dyDescent="0.25">
      <c r="F636" s="114" t="str">
        <f t="shared" si="18"/>
        <v/>
      </c>
      <c r="G636" s="114" t="str">
        <f t="shared" si="19"/>
        <v/>
      </c>
    </row>
    <row r="637" spans="6:7" x14ac:dyDescent="0.25">
      <c r="F637" s="114" t="str">
        <f t="shared" si="18"/>
        <v/>
      </c>
      <c r="G637" s="114" t="str">
        <f t="shared" si="19"/>
        <v/>
      </c>
    </row>
    <row r="638" spans="6:7" x14ac:dyDescent="0.25">
      <c r="F638" s="114" t="str">
        <f t="shared" si="18"/>
        <v/>
      </c>
      <c r="G638" s="114" t="str">
        <f t="shared" si="19"/>
        <v/>
      </c>
    </row>
    <row r="639" spans="6:7" x14ac:dyDescent="0.25">
      <c r="F639" s="114" t="str">
        <f t="shared" si="18"/>
        <v/>
      </c>
      <c r="G639" s="114" t="str">
        <f t="shared" si="19"/>
        <v/>
      </c>
    </row>
    <row r="640" spans="6:7" x14ac:dyDescent="0.25">
      <c r="F640" s="114" t="str">
        <f t="shared" si="18"/>
        <v/>
      </c>
      <c r="G640" s="114" t="str">
        <f t="shared" si="19"/>
        <v/>
      </c>
    </row>
    <row r="641" spans="6:7" x14ac:dyDescent="0.25">
      <c r="F641" s="114" t="str">
        <f t="shared" si="18"/>
        <v/>
      </c>
      <c r="G641" s="114" t="str">
        <f t="shared" si="19"/>
        <v/>
      </c>
    </row>
    <row r="642" spans="6:7" x14ac:dyDescent="0.25">
      <c r="F642" s="114" t="str">
        <f t="shared" si="18"/>
        <v/>
      </c>
      <c r="G642" s="114" t="str">
        <f t="shared" si="19"/>
        <v/>
      </c>
    </row>
    <row r="643" spans="6:7" x14ac:dyDescent="0.25">
      <c r="F643" s="114" t="str">
        <f t="shared" si="18"/>
        <v/>
      </c>
      <c r="G643" s="114" t="str">
        <f t="shared" si="19"/>
        <v/>
      </c>
    </row>
    <row r="644" spans="6:7" x14ac:dyDescent="0.25">
      <c r="F644" s="114" t="str">
        <f t="shared" si="18"/>
        <v/>
      </c>
      <c r="G644" s="114" t="str">
        <f t="shared" si="19"/>
        <v/>
      </c>
    </row>
    <row r="645" spans="6:7" x14ac:dyDescent="0.25">
      <c r="F645" s="114" t="str">
        <f t="shared" si="18"/>
        <v/>
      </c>
      <c r="G645" s="114" t="str">
        <f t="shared" si="19"/>
        <v/>
      </c>
    </row>
    <row r="646" spans="6:7" x14ac:dyDescent="0.25">
      <c r="F646" s="114" t="str">
        <f t="shared" si="18"/>
        <v/>
      </c>
      <c r="G646" s="114" t="str">
        <f t="shared" si="19"/>
        <v/>
      </c>
    </row>
    <row r="647" spans="6:7" x14ac:dyDescent="0.25">
      <c r="F647" s="114" t="str">
        <f t="shared" si="18"/>
        <v/>
      </c>
      <c r="G647" s="114" t="str">
        <f t="shared" si="19"/>
        <v/>
      </c>
    </row>
    <row r="648" spans="6:7" x14ac:dyDescent="0.25">
      <c r="F648" s="114" t="str">
        <f t="shared" ref="F648:F711" si="20">IF(D648&lt;&gt;"",D648/SUM($D:$D),"")</f>
        <v/>
      </c>
      <c r="G648" s="114" t="str">
        <f t="shared" ref="G648:G711" si="21">IF(F648&lt;&gt;"",F648+G647,"")</f>
        <v/>
      </c>
    </row>
    <row r="649" spans="6:7" x14ac:dyDescent="0.25">
      <c r="F649" s="114" t="str">
        <f t="shared" si="20"/>
        <v/>
      </c>
      <c r="G649" s="114" t="str">
        <f t="shared" si="21"/>
        <v/>
      </c>
    </row>
    <row r="650" spans="6:7" x14ac:dyDescent="0.25">
      <c r="F650" s="114" t="str">
        <f t="shared" si="20"/>
        <v/>
      </c>
      <c r="G650" s="114" t="str">
        <f t="shared" si="21"/>
        <v/>
      </c>
    </row>
    <row r="651" spans="6:7" x14ac:dyDescent="0.25">
      <c r="F651" s="114" t="str">
        <f t="shared" si="20"/>
        <v/>
      </c>
      <c r="G651" s="114" t="str">
        <f t="shared" si="21"/>
        <v/>
      </c>
    </row>
    <row r="652" spans="6:7" x14ac:dyDescent="0.25">
      <c r="F652" s="114" t="str">
        <f t="shared" si="20"/>
        <v/>
      </c>
      <c r="G652" s="114" t="str">
        <f t="shared" si="21"/>
        <v/>
      </c>
    </row>
    <row r="653" spans="6:7" x14ac:dyDescent="0.25">
      <c r="F653" s="114" t="str">
        <f t="shared" si="20"/>
        <v/>
      </c>
      <c r="G653" s="114" t="str">
        <f t="shared" si="21"/>
        <v/>
      </c>
    </row>
    <row r="654" spans="6:7" x14ac:dyDescent="0.25">
      <c r="F654" s="114" t="str">
        <f t="shared" si="20"/>
        <v/>
      </c>
      <c r="G654" s="114" t="str">
        <f t="shared" si="21"/>
        <v/>
      </c>
    </row>
    <row r="655" spans="6:7" x14ac:dyDescent="0.25">
      <c r="F655" s="114" t="str">
        <f t="shared" si="20"/>
        <v/>
      </c>
      <c r="G655" s="114" t="str">
        <f t="shared" si="21"/>
        <v/>
      </c>
    </row>
    <row r="656" spans="6:7" x14ac:dyDescent="0.25">
      <c r="F656" s="114" t="str">
        <f t="shared" si="20"/>
        <v/>
      </c>
      <c r="G656" s="114" t="str">
        <f t="shared" si="21"/>
        <v/>
      </c>
    </row>
    <row r="657" spans="6:7" x14ac:dyDescent="0.25">
      <c r="F657" s="114" t="str">
        <f t="shared" si="20"/>
        <v/>
      </c>
      <c r="G657" s="114" t="str">
        <f t="shared" si="21"/>
        <v/>
      </c>
    </row>
    <row r="658" spans="6:7" x14ac:dyDescent="0.25">
      <c r="F658" s="114" t="str">
        <f t="shared" si="20"/>
        <v/>
      </c>
      <c r="G658" s="114" t="str">
        <f t="shared" si="21"/>
        <v/>
      </c>
    </row>
    <row r="659" spans="6:7" x14ac:dyDescent="0.25">
      <c r="F659" s="114" t="str">
        <f t="shared" si="20"/>
        <v/>
      </c>
      <c r="G659" s="114" t="str">
        <f t="shared" si="21"/>
        <v/>
      </c>
    </row>
    <row r="660" spans="6:7" x14ac:dyDescent="0.25">
      <c r="F660" s="114" t="str">
        <f t="shared" si="20"/>
        <v/>
      </c>
      <c r="G660" s="114" t="str">
        <f t="shared" si="21"/>
        <v/>
      </c>
    </row>
    <row r="661" spans="6:7" x14ac:dyDescent="0.25">
      <c r="F661" s="114" t="str">
        <f t="shared" si="20"/>
        <v/>
      </c>
      <c r="G661" s="114" t="str">
        <f t="shared" si="21"/>
        <v/>
      </c>
    </row>
    <row r="662" spans="6:7" x14ac:dyDescent="0.25">
      <c r="F662" s="114" t="str">
        <f t="shared" si="20"/>
        <v/>
      </c>
      <c r="G662" s="114" t="str">
        <f t="shared" si="21"/>
        <v/>
      </c>
    </row>
    <row r="663" spans="6:7" x14ac:dyDescent="0.25">
      <c r="F663" s="114" t="str">
        <f t="shared" si="20"/>
        <v/>
      </c>
      <c r="G663" s="114" t="str">
        <f t="shared" si="21"/>
        <v/>
      </c>
    </row>
    <row r="664" spans="6:7" x14ac:dyDescent="0.25">
      <c r="F664" s="114" t="str">
        <f t="shared" si="20"/>
        <v/>
      </c>
      <c r="G664" s="114" t="str">
        <f t="shared" si="21"/>
        <v/>
      </c>
    </row>
    <row r="665" spans="6:7" x14ac:dyDescent="0.25">
      <c r="F665" s="114" t="str">
        <f t="shared" si="20"/>
        <v/>
      </c>
      <c r="G665" s="114" t="str">
        <f t="shared" si="21"/>
        <v/>
      </c>
    </row>
    <row r="666" spans="6:7" x14ac:dyDescent="0.25">
      <c r="F666" s="114" t="str">
        <f t="shared" si="20"/>
        <v/>
      </c>
      <c r="G666" s="114" t="str">
        <f t="shared" si="21"/>
        <v/>
      </c>
    </row>
    <row r="667" spans="6:7" x14ac:dyDescent="0.25">
      <c r="F667" s="114" t="str">
        <f t="shared" si="20"/>
        <v/>
      </c>
      <c r="G667" s="114" t="str">
        <f t="shared" si="21"/>
        <v/>
      </c>
    </row>
    <row r="668" spans="6:7" x14ac:dyDescent="0.25">
      <c r="F668" s="114" t="str">
        <f t="shared" si="20"/>
        <v/>
      </c>
      <c r="G668" s="114" t="str">
        <f t="shared" si="21"/>
        <v/>
      </c>
    </row>
    <row r="669" spans="6:7" x14ac:dyDescent="0.25">
      <c r="F669" s="114" t="str">
        <f t="shared" si="20"/>
        <v/>
      </c>
      <c r="G669" s="114" t="str">
        <f t="shared" si="21"/>
        <v/>
      </c>
    </row>
    <row r="670" spans="6:7" x14ac:dyDescent="0.25">
      <c r="F670" s="114" t="str">
        <f t="shared" si="20"/>
        <v/>
      </c>
      <c r="G670" s="114" t="str">
        <f t="shared" si="21"/>
        <v/>
      </c>
    </row>
    <row r="671" spans="6:7" x14ac:dyDescent="0.25">
      <c r="F671" s="114" t="str">
        <f t="shared" si="20"/>
        <v/>
      </c>
      <c r="G671" s="114" t="str">
        <f t="shared" si="21"/>
        <v/>
      </c>
    </row>
    <row r="672" spans="6:7" x14ac:dyDescent="0.25">
      <c r="F672" s="114" t="str">
        <f t="shared" si="20"/>
        <v/>
      </c>
      <c r="G672" s="114" t="str">
        <f t="shared" si="21"/>
        <v/>
      </c>
    </row>
    <row r="673" spans="6:7" x14ac:dyDescent="0.25">
      <c r="F673" s="114" t="str">
        <f t="shared" si="20"/>
        <v/>
      </c>
      <c r="G673" s="114" t="str">
        <f t="shared" si="21"/>
        <v/>
      </c>
    </row>
    <row r="674" spans="6:7" x14ac:dyDescent="0.25">
      <c r="F674" s="114" t="str">
        <f t="shared" si="20"/>
        <v/>
      </c>
      <c r="G674" s="114" t="str">
        <f t="shared" si="21"/>
        <v/>
      </c>
    </row>
    <row r="675" spans="6:7" x14ac:dyDescent="0.25">
      <c r="F675" s="114" t="str">
        <f t="shared" si="20"/>
        <v/>
      </c>
      <c r="G675" s="114" t="str">
        <f t="shared" si="21"/>
        <v/>
      </c>
    </row>
    <row r="676" spans="6:7" x14ac:dyDescent="0.25">
      <c r="F676" s="114" t="str">
        <f t="shared" si="20"/>
        <v/>
      </c>
      <c r="G676" s="114" t="str">
        <f t="shared" si="21"/>
        <v/>
      </c>
    </row>
    <row r="677" spans="6:7" x14ac:dyDescent="0.25">
      <c r="F677" s="114" t="str">
        <f t="shared" si="20"/>
        <v/>
      </c>
      <c r="G677" s="114" t="str">
        <f t="shared" si="21"/>
        <v/>
      </c>
    </row>
    <row r="678" spans="6:7" x14ac:dyDescent="0.25">
      <c r="F678" s="114" t="str">
        <f t="shared" si="20"/>
        <v/>
      </c>
      <c r="G678" s="114" t="str">
        <f t="shared" si="21"/>
        <v/>
      </c>
    </row>
    <row r="679" spans="6:7" x14ac:dyDescent="0.25">
      <c r="F679" s="114" t="str">
        <f t="shared" si="20"/>
        <v/>
      </c>
      <c r="G679" s="114" t="str">
        <f t="shared" si="21"/>
        <v/>
      </c>
    </row>
    <row r="680" spans="6:7" x14ac:dyDescent="0.25">
      <c r="F680" s="114" t="str">
        <f t="shared" si="20"/>
        <v/>
      </c>
      <c r="G680" s="114" t="str">
        <f t="shared" si="21"/>
        <v/>
      </c>
    </row>
    <row r="681" spans="6:7" x14ac:dyDescent="0.25">
      <c r="F681" s="114" t="str">
        <f t="shared" si="20"/>
        <v/>
      </c>
      <c r="G681" s="114" t="str">
        <f t="shared" si="21"/>
        <v/>
      </c>
    </row>
    <row r="682" spans="6:7" x14ac:dyDescent="0.25">
      <c r="F682" s="114" t="str">
        <f t="shared" si="20"/>
        <v/>
      </c>
      <c r="G682" s="114" t="str">
        <f t="shared" si="21"/>
        <v/>
      </c>
    </row>
    <row r="683" spans="6:7" x14ac:dyDescent="0.25">
      <c r="F683" s="114" t="str">
        <f t="shared" si="20"/>
        <v/>
      </c>
      <c r="G683" s="114" t="str">
        <f t="shared" si="21"/>
        <v/>
      </c>
    </row>
    <row r="684" spans="6:7" x14ac:dyDescent="0.25">
      <c r="F684" s="114" t="str">
        <f t="shared" si="20"/>
        <v/>
      </c>
      <c r="G684" s="114" t="str">
        <f t="shared" si="21"/>
        <v/>
      </c>
    </row>
    <row r="685" spans="6:7" x14ac:dyDescent="0.25">
      <c r="F685" s="114" t="str">
        <f t="shared" si="20"/>
        <v/>
      </c>
      <c r="G685" s="114" t="str">
        <f t="shared" si="21"/>
        <v/>
      </c>
    </row>
    <row r="686" spans="6:7" x14ac:dyDescent="0.25">
      <c r="F686" s="114" t="str">
        <f t="shared" si="20"/>
        <v/>
      </c>
      <c r="G686" s="114" t="str">
        <f t="shared" si="21"/>
        <v/>
      </c>
    </row>
    <row r="687" spans="6:7" x14ac:dyDescent="0.25">
      <c r="F687" s="114" t="str">
        <f t="shared" si="20"/>
        <v/>
      </c>
      <c r="G687" s="114" t="str">
        <f t="shared" si="21"/>
        <v/>
      </c>
    </row>
    <row r="688" spans="6:7" x14ac:dyDescent="0.25">
      <c r="F688" s="114" t="str">
        <f t="shared" si="20"/>
        <v/>
      </c>
      <c r="G688" s="114" t="str">
        <f t="shared" si="21"/>
        <v/>
      </c>
    </row>
    <row r="689" spans="6:7" x14ac:dyDescent="0.25">
      <c r="F689" s="114" t="str">
        <f t="shared" si="20"/>
        <v/>
      </c>
      <c r="G689" s="114" t="str">
        <f t="shared" si="21"/>
        <v/>
      </c>
    </row>
    <row r="690" spans="6:7" x14ac:dyDescent="0.25">
      <c r="F690" s="114" t="str">
        <f t="shared" si="20"/>
        <v/>
      </c>
      <c r="G690" s="114" t="str">
        <f t="shared" si="21"/>
        <v/>
      </c>
    </row>
    <row r="691" spans="6:7" x14ac:dyDescent="0.25">
      <c r="F691" s="114" t="str">
        <f t="shared" si="20"/>
        <v/>
      </c>
      <c r="G691" s="114" t="str">
        <f t="shared" si="21"/>
        <v/>
      </c>
    </row>
    <row r="692" spans="6:7" x14ac:dyDescent="0.25">
      <c r="F692" s="114" t="str">
        <f t="shared" si="20"/>
        <v/>
      </c>
      <c r="G692" s="114" t="str">
        <f t="shared" si="21"/>
        <v/>
      </c>
    </row>
    <row r="693" spans="6:7" x14ac:dyDescent="0.25">
      <c r="F693" s="114" t="str">
        <f t="shared" si="20"/>
        <v/>
      </c>
      <c r="G693" s="114" t="str">
        <f t="shared" si="21"/>
        <v/>
      </c>
    </row>
    <row r="694" spans="6:7" x14ac:dyDescent="0.25">
      <c r="F694" s="114" t="str">
        <f t="shared" si="20"/>
        <v/>
      </c>
      <c r="G694" s="114" t="str">
        <f t="shared" si="21"/>
        <v/>
      </c>
    </row>
    <row r="695" spans="6:7" x14ac:dyDescent="0.25">
      <c r="F695" s="114" t="str">
        <f t="shared" si="20"/>
        <v/>
      </c>
      <c r="G695" s="114" t="str">
        <f t="shared" si="21"/>
        <v/>
      </c>
    </row>
    <row r="696" spans="6:7" x14ac:dyDescent="0.25">
      <c r="F696" s="114" t="str">
        <f t="shared" si="20"/>
        <v/>
      </c>
      <c r="G696" s="114" t="str">
        <f t="shared" si="21"/>
        <v/>
      </c>
    </row>
    <row r="697" spans="6:7" x14ac:dyDescent="0.25">
      <c r="F697" s="114" t="str">
        <f t="shared" si="20"/>
        <v/>
      </c>
      <c r="G697" s="114" t="str">
        <f t="shared" si="21"/>
        <v/>
      </c>
    </row>
    <row r="698" spans="6:7" x14ac:dyDescent="0.25">
      <c r="F698" s="114" t="str">
        <f t="shared" si="20"/>
        <v/>
      </c>
      <c r="G698" s="114" t="str">
        <f t="shared" si="21"/>
        <v/>
      </c>
    </row>
    <row r="699" spans="6:7" x14ac:dyDescent="0.25">
      <c r="F699" s="114" t="str">
        <f t="shared" si="20"/>
        <v/>
      </c>
      <c r="G699" s="114" t="str">
        <f t="shared" si="21"/>
        <v/>
      </c>
    </row>
    <row r="700" spans="6:7" x14ac:dyDescent="0.25">
      <c r="F700" s="114" t="str">
        <f t="shared" si="20"/>
        <v/>
      </c>
      <c r="G700" s="114" t="str">
        <f t="shared" si="21"/>
        <v/>
      </c>
    </row>
    <row r="701" spans="6:7" x14ac:dyDescent="0.25">
      <c r="F701" s="114" t="str">
        <f t="shared" si="20"/>
        <v/>
      </c>
      <c r="G701" s="114" t="str">
        <f t="shared" si="21"/>
        <v/>
      </c>
    </row>
    <row r="702" spans="6:7" x14ac:dyDescent="0.25">
      <c r="F702" s="114" t="str">
        <f t="shared" si="20"/>
        <v/>
      </c>
      <c r="G702" s="114" t="str">
        <f t="shared" si="21"/>
        <v/>
      </c>
    </row>
    <row r="703" spans="6:7" x14ac:dyDescent="0.25">
      <c r="F703" s="114" t="str">
        <f t="shared" si="20"/>
        <v/>
      </c>
      <c r="G703" s="114" t="str">
        <f t="shared" si="21"/>
        <v/>
      </c>
    </row>
    <row r="704" spans="6:7" x14ac:dyDescent="0.25">
      <c r="F704" s="114" t="str">
        <f t="shared" si="20"/>
        <v/>
      </c>
      <c r="G704" s="114" t="str">
        <f t="shared" si="21"/>
        <v/>
      </c>
    </row>
    <row r="705" spans="6:7" x14ac:dyDescent="0.25">
      <c r="F705" s="114" t="str">
        <f t="shared" si="20"/>
        <v/>
      </c>
      <c r="G705" s="114" t="str">
        <f t="shared" si="21"/>
        <v/>
      </c>
    </row>
    <row r="706" spans="6:7" x14ac:dyDescent="0.25">
      <c r="F706" s="114" t="str">
        <f t="shared" si="20"/>
        <v/>
      </c>
      <c r="G706" s="114" t="str">
        <f t="shared" si="21"/>
        <v/>
      </c>
    </row>
    <row r="707" spans="6:7" x14ac:dyDescent="0.25">
      <c r="F707" s="114" t="str">
        <f t="shared" si="20"/>
        <v/>
      </c>
      <c r="G707" s="114" t="str">
        <f t="shared" si="21"/>
        <v/>
      </c>
    </row>
    <row r="708" spans="6:7" x14ac:dyDescent="0.25">
      <c r="F708" s="114" t="str">
        <f t="shared" si="20"/>
        <v/>
      </c>
      <c r="G708" s="114" t="str">
        <f t="shared" si="21"/>
        <v/>
      </c>
    </row>
    <row r="709" spans="6:7" x14ac:dyDescent="0.25">
      <c r="F709" s="114" t="str">
        <f t="shared" si="20"/>
        <v/>
      </c>
      <c r="G709" s="114" t="str">
        <f t="shared" si="21"/>
        <v/>
      </c>
    </row>
    <row r="710" spans="6:7" x14ac:dyDescent="0.25">
      <c r="F710" s="114" t="str">
        <f t="shared" si="20"/>
        <v/>
      </c>
      <c r="G710" s="114" t="str">
        <f t="shared" si="21"/>
        <v/>
      </c>
    </row>
    <row r="711" spans="6:7" x14ac:dyDescent="0.25">
      <c r="F711" s="114" t="str">
        <f t="shared" si="20"/>
        <v/>
      </c>
      <c r="G711" s="114" t="str">
        <f t="shared" si="21"/>
        <v/>
      </c>
    </row>
    <row r="712" spans="6:7" x14ac:dyDescent="0.25">
      <c r="F712" s="114" t="str">
        <f t="shared" ref="F712:F775" si="22">IF(D712&lt;&gt;"",D712/SUM($D:$D),"")</f>
        <v/>
      </c>
      <c r="G712" s="114" t="str">
        <f t="shared" ref="G712:G775" si="23">IF(F712&lt;&gt;"",F712+G711,"")</f>
        <v/>
      </c>
    </row>
    <row r="713" spans="6:7" x14ac:dyDescent="0.25">
      <c r="F713" s="114" t="str">
        <f t="shared" si="22"/>
        <v/>
      </c>
      <c r="G713" s="114" t="str">
        <f t="shared" si="23"/>
        <v/>
      </c>
    </row>
    <row r="714" spans="6:7" x14ac:dyDescent="0.25">
      <c r="F714" s="114" t="str">
        <f t="shared" si="22"/>
        <v/>
      </c>
      <c r="G714" s="114" t="str">
        <f t="shared" si="23"/>
        <v/>
      </c>
    </row>
    <row r="715" spans="6:7" x14ac:dyDescent="0.25">
      <c r="F715" s="114" t="str">
        <f t="shared" si="22"/>
        <v/>
      </c>
      <c r="G715" s="114" t="str">
        <f t="shared" si="23"/>
        <v/>
      </c>
    </row>
    <row r="716" spans="6:7" x14ac:dyDescent="0.25">
      <c r="F716" s="114" t="str">
        <f t="shared" si="22"/>
        <v/>
      </c>
      <c r="G716" s="114" t="str">
        <f t="shared" si="23"/>
        <v/>
      </c>
    </row>
    <row r="717" spans="6:7" x14ac:dyDescent="0.25">
      <c r="F717" s="114" t="str">
        <f t="shared" si="22"/>
        <v/>
      </c>
      <c r="G717" s="114" t="str">
        <f t="shared" si="23"/>
        <v/>
      </c>
    </row>
    <row r="718" spans="6:7" x14ac:dyDescent="0.25">
      <c r="F718" s="114" t="str">
        <f t="shared" si="22"/>
        <v/>
      </c>
      <c r="G718" s="114" t="str">
        <f t="shared" si="23"/>
        <v/>
      </c>
    </row>
    <row r="719" spans="6:7" x14ac:dyDescent="0.25">
      <c r="F719" s="114" t="str">
        <f t="shared" si="22"/>
        <v/>
      </c>
      <c r="G719" s="114" t="str">
        <f t="shared" si="23"/>
        <v/>
      </c>
    </row>
    <row r="720" spans="6:7" x14ac:dyDescent="0.25">
      <c r="F720" s="114" t="str">
        <f t="shared" si="22"/>
        <v/>
      </c>
      <c r="G720" s="114" t="str">
        <f t="shared" si="23"/>
        <v/>
      </c>
    </row>
    <row r="721" spans="6:7" x14ac:dyDescent="0.25">
      <c r="F721" s="114" t="str">
        <f t="shared" si="22"/>
        <v/>
      </c>
      <c r="G721" s="114" t="str">
        <f t="shared" si="23"/>
        <v/>
      </c>
    </row>
    <row r="722" spans="6:7" x14ac:dyDescent="0.25">
      <c r="F722" s="114" t="str">
        <f t="shared" si="22"/>
        <v/>
      </c>
      <c r="G722" s="114" t="str">
        <f t="shared" si="23"/>
        <v/>
      </c>
    </row>
    <row r="723" spans="6:7" x14ac:dyDescent="0.25">
      <c r="F723" s="114" t="str">
        <f t="shared" si="22"/>
        <v/>
      </c>
      <c r="G723" s="114" t="str">
        <f t="shared" si="23"/>
        <v/>
      </c>
    </row>
    <row r="724" spans="6:7" x14ac:dyDescent="0.25">
      <c r="F724" s="114" t="str">
        <f t="shared" si="22"/>
        <v/>
      </c>
      <c r="G724" s="114" t="str">
        <f t="shared" si="23"/>
        <v/>
      </c>
    </row>
    <row r="725" spans="6:7" x14ac:dyDescent="0.25">
      <c r="F725" s="114" t="str">
        <f t="shared" si="22"/>
        <v/>
      </c>
      <c r="G725" s="114" t="str">
        <f t="shared" si="23"/>
        <v/>
      </c>
    </row>
    <row r="726" spans="6:7" x14ac:dyDescent="0.25">
      <c r="F726" s="114" t="str">
        <f t="shared" si="22"/>
        <v/>
      </c>
      <c r="G726" s="114" t="str">
        <f t="shared" si="23"/>
        <v/>
      </c>
    </row>
    <row r="727" spans="6:7" x14ac:dyDescent="0.25">
      <c r="F727" s="114" t="str">
        <f t="shared" si="22"/>
        <v/>
      </c>
      <c r="G727" s="114" t="str">
        <f t="shared" si="23"/>
        <v/>
      </c>
    </row>
    <row r="728" spans="6:7" x14ac:dyDescent="0.25">
      <c r="F728" s="114" t="str">
        <f t="shared" si="22"/>
        <v/>
      </c>
      <c r="G728" s="114" t="str">
        <f t="shared" si="23"/>
        <v/>
      </c>
    </row>
    <row r="729" spans="6:7" x14ac:dyDescent="0.25">
      <c r="F729" s="114" t="str">
        <f t="shared" si="22"/>
        <v/>
      </c>
      <c r="G729" s="114" t="str">
        <f t="shared" si="23"/>
        <v/>
      </c>
    </row>
    <row r="730" spans="6:7" x14ac:dyDescent="0.25">
      <c r="F730" s="114" t="str">
        <f t="shared" si="22"/>
        <v/>
      </c>
      <c r="G730" s="114" t="str">
        <f t="shared" si="23"/>
        <v/>
      </c>
    </row>
    <row r="731" spans="6:7" x14ac:dyDescent="0.25">
      <c r="F731" s="114" t="str">
        <f t="shared" si="22"/>
        <v/>
      </c>
      <c r="G731" s="114" t="str">
        <f t="shared" si="23"/>
        <v/>
      </c>
    </row>
    <row r="732" spans="6:7" x14ac:dyDescent="0.25">
      <c r="F732" s="114" t="str">
        <f t="shared" si="22"/>
        <v/>
      </c>
      <c r="G732" s="114" t="str">
        <f t="shared" si="23"/>
        <v/>
      </c>
    </row>
    <row r="733" spans="6:7" x14ac:dyDescent="0.25">
      <c r="F733" s="114" t="str">
        <f t="shared" si="22"/>
        <v/>
      </c>
      <c r="G733" s="114" t="str">
        <f t="shared" si="23"/>
        <v/>
      </c>
    </row>
    <row r="734" spans="6:7" x14ac:dyDescent="0.25">
      <c r="F734" s="114" t="str">
        <f t="shared" si="22"/>
        <v/>
      </c>
      <c r="G734" s="114" t="str">
        <f t="shared" si="23"/>
        <v/>
      </c>
    </row>
    <row r="735" spans="6:7" x14ac:dyDescent="0.25">
      <c r="F735" s="114" t="str">
        <f t="shared" si="22"/>
        <v/>
      </c>
      <c r="G735" s="114" t="str">
        <f t="shared" si="23"/>
        <v/>
      </c>
    </row>
    <row r="736" spans="6:7" x14ac:dyDescent="0.25">
      <c r="F736" s="114" t="str">
        <f t="shared" si="22"/>
        <v/>
      </c>
      <c r="G736" s="114" t="str">
        <f t="shared" si="23"/>
        <v/>
      </c>
    </row>
    <row r="737" spans="6:7" x14ac:dyDescent="0.25">
      <c r="F737" s="114" t="str">
        <f t="shared" si="22"/>
        <v/>
      </c>
      <c r="G737" s="114" t="str">
        <f t="shared" si="23"/>
        <v/>
      </c>
    </row>
    <row r="738" spans="6:7" x14ac:dyDescent="0.25">
      <c r="F738" s="114" t="str">
        <f t="shared" si="22"/>
        <v/>
      </c>
      <c r="G738" s="114" t="str">
        <f t="shared" si="23"/>
        <v/>
      </c>
    </row>
    <row r="739" spans="6:7" x14ac:dyDescent="0.25">
      <c r="F739" s="114" t="str">
        <f t="shared" si="22"/>
        <v/>
      </c>
      <c r="G739" s="114" t="str">
        <f t="shared" si="23"/>
        <v/>
      </c>
    </row>
    <row r="740" spans="6:7" x14ac:dyDescent="0.25">
      <c r="F740" s="114" t="str">
        <f t="shared" si="22"/>
        <v/>
      </c>
      <c r="G740" s="114" t="str">
        <f t="shared" si="23"/>
        <v/>
      </c>
    </row>
    <row r="741" spans="6:7" x14ac:dyDescent="0.25">
      <c r="F741" s="114" t="str">
        <f t="shared" si="22"/>
        <v/>
      </c>
      <c r="G741" s="114" t="str">
        <f t="shared" si="23"/>
        <v/>
      </c>
    </row>
    <row r="742" spans="6:7" x14ac:dyDescent="0.25">
      <c r="F742" s="114" t="str">
        <f t="shared" si="22"/>
        <v/>
      </c>
      <c r="G742" s="114" t="str">
        <f t="shared" si="23"/>
        <v/>
      </c>
    </row>
    <row r="743" spans="6:7" x14ac:dyDescent="0.25">
      <c r="F743" s="114" t="str">
        <f t="shared" si="22"/>
        <v/>
      </c>
      <c r="G743" s="114" t="str">
        <f t="shared" si="23"/>
        <v/>
      </c>
    </row>
    <row r="744" spans="6:7" x14ac:dyDescent="0.25">
      <c r="F744" s="114" t="str">
        <f t="shared" si="22"/>
        <v/>
      </c>
      <c r="G744" s="114" t="str">
        <f t="shared" si="23"/>
        <v/>
      </c>
    </row>
    <row r="745" spans="6:7" x14ac:dyDescent="0.25">
      <c r="F745" s="114" t="str">
        <f t="shared" si="22"/>
        <v/>
      </c>
      <c r="G745" s="114" t="str">
        <f t="shared" si="23"/>
        <v/>
      </c>
    </row>
    <row r="746" spans="6:7" x14ac:dyDescent="0.25">
      <c r="F746" s="114" t="str">
        <f t="shared" si="22"/>
        <v/>
      </c>
      <c r="G746" s="114" t="str">
        <f t="shared" si="23"/>
        <v/>
      </c>
    </row>
    <row r="747" spans="6:7" x14ac:dyDescent="0.25">
      <c r="F747" s="114" t="str">
        <f t="shared" si="22"/>
        <v/>
      </c>
      <c r="G747" s="114" t="str">
        <f t="shared" si="23"/>
        <v/>
      </c>
    </row>
    <row r="748" spans="6:7" x14ac:dyDescent="0.25">
      <c r="F748" s="114" t="str">
        <f t="shared" si="22"/>
        <v/>
      </c>
      <c r="G748" s="114" t="str">
        <f t="shared" si="23"/>
        <v/>
      </c>
    </row>
    <row r="749" spans="6:7" x14ac:dyDescent="0.25">
      <c r="F749" s="114" t="str">
        <f t="shared" si="22"/>
        <v/>
      </c>
      <c r="G749" s="114" t="str">
        <f t="shared" si="23"/>
        <v/>
      </c>
    </row>
    <row r="750" spans="6:7" x14ac:dyDescent="0.25">
      <c r="F750" s="114" t="str">
        <f t="shared" si="22"/>
        <v/>
      </c>
      <c r="G750" s="114" t="str">
        <f t="shared" si="23"/>
        <v/>
      </c>
    </row>
    <row r="751" spans="6:7" x14ac:dyDescent="0.25">
      <c r="F751" s="114" t="str">
        <f t="shared" si="22"/>
        <v/>
      </c>
      <c r="G751" s="114" t="str">
        <f t="shared" si="23"/>
        <v/>
      </c>
    </row>
    <row r="752" spans="6:7" x14ac:dyDescent="0.25">
      <c r="F752" s="114" t="str">
        <f t="shared" si="22"/>
        <v/>
      </c>
      <c r="G752" s="114" t="str">
        <f t="shared" si="23"/>
        <v/>
      </c>
    </row>
    <row r="753" spans="6:7" x14ac:dyDescent="0.25">
      <c r="F753" s="114" t="str">
        <f t="shared" si="22"/>
        <v/>
      </c>
      <c r="G753" s="114" t="str">
        <f t="shared" si="23"/>
        <v/>
      </c>
    </row>
    <row r="754" spans="6:7" x14ac:dyDescent="0.25">
      <c r="F754" s="114" t="str">
        <f t="shared" si="22"/>
        <v/>
      </c>
      <c r="G754" s="114" t="str">
        <f t="shared" si="23"/>
        <v/>
      </c>
    </row>
    <row r="755" spans="6:7" x14ac:dyDescent="0.25">
      <c r="F755" s="114" t="str">
        <f t="shared" si="22"/>
        <v/>
      </c>
      <c r="G755" s="114" t="str">
        <f t="shared" si="23"/>
        <v/>
      </c>
    </row>
    <row r="756" spans="6:7" x14ac:dyDescent="0.25">
      <c r="F756" s="114" t="str">
        <f t="shared" si="22"/>
        <v/>
      </c>
      <c r="G756" s="114" t="str">
        <f t="shared" si="23"/>
        <v/>
      </c>
    </row>
    <row r="757" spans="6:7" x14ac:dyDescent="0.25">
      <c r="F757" s="114" t="str">
        <f t="shared" si="22"/>
        <v/>
      </c>
      <c r="G757" s="114" t="str">
        <f t="shared" si="23"/>
        <v/>
      </c>
    </row>
    <row r="758" spans="6:7" x14ac:dyDescent="0.25">
      <c r="F758" s="114" t="str">
        <f t="shared" si="22"/>
        <v/>
      </c>
      <c r="G758" s="114" t="str">
        <f t="shared" si="23"/>
        <v/>
      </c>
    </row>
    <row r="759" spans="6:7" x14ac:dyDescent="0.25">
      <c r="F759" s="114" t="str">
        <f t="shared" si="22"/>
        <v/>
      </c>
      <c r="G759" s="114" t="str">
        <f t="shared" si="23"/>
        <v/>
      </c>
    </row>
    <row r="760" spans="6:7" x14ac:dyDescent="0.25">
      <c r="F760" s="114" t="str">
        <f t="shared" si="22"/>
        <v/>
      </c>
      <c r="G760" s="114" t="str">
        <f t="shared" si="23"/>
        <v/>
      </c>
    </row>
    <row r="761" spans="6:7" x14ac:dyDescent="0.25">
      <c r="F761" s="114" t="str">
        <f t="shared" si="22"/>
        <v/>
      </c>
      <c r="G761" s="114" t="str">
        <f t="shared" si="23"/>
        <v/>
      </c>
    </row>
    <row r="762" spans="6:7" x14ac:dyDescent="0.25">
      <c r="F762" s="114" t="str">
        <f t="shared" si="22"/>
        <v/>
      </c>
      <c r="G762" s="114" t="str">
        <f t="shared" si="23"/>
        <v/>
      </c>
    </row>
    <row r="763" spans="6:7" x14ac:dyDescent="0.25">
      <c r="F763" s="114" t="str">
        <f t="shared" si="22"/>
        <v/>
      </c>
      <c r="G763" s="114" t="str">
        <f t="shared" si="23"/>
        <v/>
      </c>
    </row>
    <row r="764" spans="6:7" x14ac:dyDescent="0.25">
      <c r="F764" s="114" t="str">
        <f t="shared" si="22"/>
        <v/>
      </c>
      <c r="G764" s="114" t="str">
        <f t="shared" si="23"/>
        <v/>
      </c>
    </row>
    <row r="765" spans="6:7" x14ac:dyDescent="0.25">
      <c r="F765" s="114" t="str">
        <f t="shared" si="22"/>
        <v/>
      </c>
      <c r="G765" s="114" t="str">
        <f t="shared" si="23"/>
        <v/>
      </c>
    </row>
    <row r="766" spans="6:7" x14ac:dyDescent="0.25">
      <c r="F766" s="114" t="str">
        <f t="shared" si="22"/>
        <v/>
      </c>
      <c r="G766" s="114" t="str">
        <f t="shared" si="23"/>
        <v/>
      </c>
    </row>
    <row r="767" spans="6:7" x14ac:dyDescent="0.25">
      <c r="F767" s="114" t="str">
        <f t="shared" si="22"/>
        <v/>
      </c>
      <c r="G767" s="114" t="str">
        <f t="shared" si="23"/>
        <v/>
      </c>
    </row>
    <row r="768" spans="6:7" x14ac:dyDescent="0.25">
      <c r="F768" s="114" t="str">
        <f t="shared" si="22"/>
        <v/>
      </c>
      <c r="G768" s="114" t="str">
        <f t="shared" si="23"/>
        <v/>
      </c>
    </row>
    <row r="769" spans="6:7" x14ac:dyDescent="0.25">
      <c r="F769" s="114" t="str">
        <f t="shared" si="22"/>
        <v/>
      </c>
      <c r="G769" s="114" t="str">
        <f t="shared" si="23"/>
        <v/>
      </c>
    </row>
    <row r="770" spans="6:7" x14ac:dyDescent="0.25">
      <c r="F770" s="114" t="str">
        <f t="shared" si="22"/>
        <v/>
      </c>
      <c r="G770" s="114" t="str">
        <f t="shared" si="23"/>
        <v/>
      </c>
    </row>
    <row r="771" spans="6:7" x14ac:dyDescent="0.25">
      <c r="F771" s="114" t="str">
        <f t="shared" si="22"/>
        <v/>
      </c>
      <c r="G771" s="114" t="str">
        <f t="shared" si="23"/>
        <v/>
      </c>
    </row>
    <row r="772" spans="6:7" x14ac:dyDescent="0.25">
      <c r="F772" s="114" t="str">
        <f t="shared" si="22"/>
        <v/>
      </c>
      <c r="G772" s="114" t="str">
        <f t="shared" si="23"/>
        <v/>
      </c>
    </row>
    <row r="773" spans="6:7" x14ac:dyDescent="0.25">
      <c r="F773" s="114" t="str">
        <f t="shared" si="22"/>
        <v/>
      </c>
      <c r="G773" s="114" t="str">
        <f t="shared" si="23"/>
        <v/>
      </c>
    </row>
    <row r="774" spans="6:7" x14ac:dyDescent="0.25">
      <c r="F774" s="114" t="str">
        <f t="shared" si="22"/>
        <v/>
      </c>
      <c r="G774" s="114" t="str">
        <f t="shared" si="23"/>
        <v/>
      </c>
    </row>
    <row r="775" spans="6:7" x14ac:dyDescent="0.25">
      <c r="F775" s="114" t="str">
        <f t="shared" si="22"/>
        <v/>
      </c>
      <c r="G775" s="114" t="str">
        <f t="shared" si="23"/>
        <v/>
      </c>
    </row>
    <row r="776" spans="6:7" x14ac:dyDescent="0.25">
      <c r="F776" s="114" t="str">
        <f t="shared" ref="F776:F839" si="24">IF(D776&lt;&gt;"",D776/SUM($D:$D),"")</f>
        <v/>
      </c>
      <c r="G776" s="114" t="str">
        <f t="shared" ref="G776:G839" si="25">IF(F776&lt;&gt;"",F776+G775,"")</f>
        <v/>
      </c>
    </row>
    <row r="777" spans="6:7" x14ac:dyDescent="0.25">
      <c r="F777" s="114" t="str">
        <f t="shared" si="24"/>
        <v/>
      </c>
      <c r="G777" s="114" t="str">
        <f t="shared" si="25"/>
        <v/>
      </c>
    </row>
    <row r="778" spans="6:7" x14ac:dyDescent="0.25">
      <c r="F778" s="114" t="str">
        <f t="shared" si="24"/>
        <v/>
      </c>
      <c r="G778" s="114" t="str">
        <f t="shared" si="25"/>
        <v/>
      </c>
    </row>
    <row r="779" spans="6:7" x14ac:dyDescent="0.25">
      <c r="F779" s="114" t="str">
        <f t="shared" si="24"/>
        <v/>
      </c>
      <c r="G779" s="114" t="str">
        <f t="shared" si="25"/>
        <v/>
      </c>
    </row>
    <row r="780" spans="6:7" x14ac:dyDescent="0.25">
      <c r="F780" s="114" t="str">
        <f t="shared" si="24"/>
        <v/>
      </c>
      <c r="G780" s="114" t="str">
        <f t="shared" si="25"/>
        <v/>
      </c>
    </row>
    <row r="781" spans="6:7" x14ac:dyDescent="0.25">
      <c r="F781" s="114" t="str">
        <f t="shared" si="24"/>
        <v/>
      </c>
      <c r="G781" s="114" t="str">
        <f t="shared" si="25"/>
        <v/>
      </c>
    </row>
    <row r="782" spans="6:7" x14ac:dyDescent="0.25">
      <c r="F782" s="114" t="str">
        <f t="shared" si="24"/>
        <v/>
      </c>
      <c r="G782" s="114" t="str">
        <f t="shared" si="25"/>
        <v/>
      </c>
    </row>
    <row r="783" spans="6:7" x14ac:dyDescent="0.25">
      <c r="F783" s="114" t="str">
        <f t="shared" si="24"/>
        <v/>
      </c>
      <c r="G783" s="114" t="str">
        <f t="shared" si="25"/>
        <v/>
      </c>
    </row>
    <row r="784" spans="6:7" x14ac:dyDescent="0.25">
      <c r="F784" s="114" t="str">
        <f t="shared" si="24"/>
        <v/>
      </c>
      <c r="G784" s="114" t="str">
        <f t="shared" si="25"/>
        <v/>
      </c>
    </row>
    <row r="785" spans="6:7" x14ac:dyDescent="0.25">
      <c r="F785" s="114" t="str">
        <f t="shared" si="24"/>
        <v/>
      </c>
      <c r="G785" s="114" t="str">
        <f t="shared" si="25"/>
        <v/>
      </c>
    </row>
    <row r="786" spans="6:7" x14ac:dyDescent="0.25">
      <c r="F786" s="114" t="str">
        <f t="shared" si="24"/>
        <v/>
      </c>
      <c r="G786" s="114" t="str">
        <f t="shared" si="25"/>
        <v/>
      </c>
    </row>
    <row r="787" spans="6:7" x14ac:dyDescent="0.25">
      <c r="F787" s="114" t="str">
        <f t="shared" si="24"/>
        <v/>
      </c>
      <c r="G787" s="114" t="str">
        <f t="shared" si="25"/>
        <v/>
      </c>
    </row>
    <row r="788" spans="6:7" x14ac:dyDescent="0.25">
      <c r="F788" s="114" t="str">
        <f t="shared" si="24"/>
        <v/>
      </c>
      <c r="G788" s="114" t="str">
        <f t="shared" si="25"/>
        <v/>
      </c>
    </row>
    <row r="789" spans="6:7" x14ac:dyDescent="0.25">
      <c r="F789" s="114" t="str">
        <f t="shared" si="24"/>
        <v/>
      </c>
      <c r="G789" s="114" t="str">
        <f t="shared" si="25"/>
        <v/>
      </c>
    </row>
    <row r="790" spans="6:7" x14ac:dyDescent="0.25">
      <c r="F790" s="114" t="str">
        <f t="shared" si="24"/>
        <v/>
      </c>
      <c r="G790" s="114" t="str">
        <f t="shared" si="25"/>
        <v/>
      </c>
    </row>
    <row r="791" spans="6:7" x14ac:dyDescent="0.25">
      <c r="F791" s="114" t="str">
        <f t="shared" si="24"/>
        <v/>
      </c>
      <c r="G791" s="114" t="str">
        <f t="shared" si="25"/>
        <v/>
      </c>
    </row>
    <row r="792" spans="6:7" x14ac:dyDescent="0.25">
      <c r="F792" s="114" t="str">
        <f t="shared" si="24"/>
        <v/>
      </c>
      <c r="G792" s="114" t="str">
        <f t="shared" si="25"/>
        <v/>
      </c>
    </row>
    <row r="793" spans="6:7" x14ac:dyDescent="0.25">
      <c r="F793" s="114" t="str">
        <f t="shared" si="24"/>
        <v/>
      </c>
      <c r="G793" s="114" t="str">
        <f t="shared" si="25"/>
        <v/>
      </c>
    </row>
    <row r="794" spans="6:7" x14ac:dyDescent="0.25">
      <c r="F794" s="114" t="str">
        <f t="shared" si="24"/>
        <v/>
      </c>
      <c r="G794" s="114" t="str">
        <f t="shared" si="25"/>
        <v/>
      </c>
    </row>
    <row r="795" spans="6:7" x14ac:dyDescent="0.25">
      <c r="F795" s="114" t="str">
        <f t="shared" si="24"/>
        <v/>
      </c>
      <c r="G795" s="114" t="str">
        <f t="shared" si="25"/>
        <v/>
      </c>
    </row>
    <row r="796" spans="6:7" x14ac:dyDescent="0.25">
      <c r="F796" s="114" t="str">
        <f t="shared" si="24"/>
        <v/>
      </c>
      <c r="G796" s="114" t="str">
        <f t="shared" si="25"/>
        <v/>
      </c>
    </row>
    <row r="797" spans="6:7" x14ac:dyDescent="0.25">
      <c r="F797" s="114" t="str">
        <f t="shared" si="24"/>
        <v/>
      </c>
      <c r="G797" s="114" t="str">
        <f t="shared" si="25"/>
        <v/>
      </c>
    </row>
    <row r="798" spans="6:7" x14ac:dyDescent="0.25">
      <c r="F798" s="114" t="str">
        <f t="shared" si="24"/>
        <v/>
      </c>
      <c r="G798" s="114" t="str">
        <f t="shared" si="25"/>
        <v/>
      </c>
    </row>
    <row r="799" spans="6:7" x14ac:dyDescent="0.25">
      <c r="F799" s="114" t="str">
        <f t="shared" si="24"/>
        <v/>
      </c>
      <c r="G799" s="114" t="str">
        <f t="shared" si="25"/>
        <v/>
      </c>
    </row>
    <row r="800" spans="6:7" x14ac:dyDescent="0.25">
      <c r="F800" s="114" t="str">
        <f t="shared" si="24"/>
        <v/>
      </c>
      <c r="G800" s="114" t="str">
        <f t="shared" si="25"/>
        <v/>
      </c>
    </row>
    <row r="801" spans="6:7" x14ac:dyDescent="0.25">
      <c r="F801" s="114" t="str">
        <f t="shared" si="24"/>
        <v/>
      </c>
      <c r="G801" s="114" t="str">
        <f t="shared" si="25"/>
        <v/>
      </c>
    </row>
    <row r="802" spans="6:7" x14ac:dyDescent="0.25">
      <c r="F802" s="114" t="str">
        <f t="shared" si="24"/>
        <v/>
      </c>
      <c r="G802" s="114" t="str">
        <f t="shared" si="25"/>
        <v/>
      </c>
    </row>
    <row r="803" spans="6:7" x14ac:dyDescent="0.25">
      <c r="F803" s="114" t="str">
        <f t="shared" si="24"/>
        <v/>
      </c>
      <c r="G803" s="114" t="str">
        <f t="shared" si="25"/>
        <v/>
      </c>
    </row>
    <row r="804" spans="6:7" x14ac:dyDescent="0.25">
      <c r="F804" s="114" t="str">
        <f t="shared" si="24"/>
        <v/>
      </c>
      <c r="G804" s="114" t="str">
        <f t="shared" si="25"/>
        <v/>
      </c>
    </row>
    <row r="805" spans="6:7" x14ac:dyDescent="0.25">
      <c r="F805" s="114" t="str">
        <f t="shared" si="24"/>
        <v/>
      </c>
      <c r="G805" s="114" t="str">
        <f t="shared" si="25"/>
        <v/>
      </c>
    </row>
    <row r="806" spans="6:7" x14ac:dyDescent="0.25">
      <c r="F806" s="114" t="str">
        <f t="shared" si="24"/>
        <v/>
      </c>
      <c r="G806" s="114" t="str">
        <f t="shared" si="25"/>
        <v/>
      </c>
    </row>
    <row r="807" spans="6:7" x14ac:dyDescent="0.25">
      <c r="F807" s="114" t="str">
        <f t="shared" si="24"/>
        <v/>
      </c>
      <c r="G807" s="114" t="str">
        <f t="shared" si="25"/>
        <v/>
      </c>
    </row>
    <row r="808" spans="6:7" x14ac:dyDescent="0.25">
      <c r="F808" s="114" t="str">
        <f t="shared" si="24"/>
        <v/>
      </c>
      <c r="G808" s="114" t="str">
        <f t="shared" si="25"/>
        <v/>
      </c>
    </row>
    <row r="809" spans="6:7" x14ac:dyDescent="0.25">
      <c r="F809" s="114" t="str">
        <f t="shared" si="24"/>
        <v/>
      </c>
      <c r="G809" s="114" t="str">
        <f t="shared" si="25"/>
        <v/>
      </c>
    </row>
    <row r="810" spans="6:7" x14ac:dyDescent="0.25">
      <c r="F810" s="114" t="str">
        <f t="shared" si="24"/>
        <v/>
      </c>
      <c r="G810" s="114" t="str">
        <f t="shared" si="25"/>
        <v/>
      </c>
    </row>
    <row r="811" spans="6:7" x14ac:dyDescent="0.25">
      <c r="F811" s="114" t="str">
        <f t="shared" si="24"/>
        <v/>
      </c>
      <c r="G811" s="114" t="str">
        <f t="shared" si="25"/>
        <v/>
      </c>
    </row>
    <row r="812" spans="6:7" x14ac:dyDescent="0.25">
      <c r="F812" s="114" t="str">
        <f t="shared" si="24"/>
        <v/>
      </c>
      <c r="G812" s="114" t="str">
        <f t="shared" si="25"/>
        <v/>
      </c>
    </row>
    <row r="813" spans="6:7" x14ac:dyDescent="0.25">
      <c r="F813" s="114" t="str">
        <f t="shared" si="24"/>
        <v/>
      </c>
      <c r="G813" s="114" t="str">
        <f t="shared" si="25"/>
        <v/>
      </c>
    </row>
    <row r="814" spans="6:7" x14ac:dyDescent="0.25">
      <c r="F814" s="114" t="str">
        <f t="shared" si="24"/>
        <v/>
      </c>
      <c r="G814" s="114" t="str">
        <f t="shared" si="25"/>
        <v/>
      </c>
    </row>
    <row r="815" spans="6:7" x14ac:dyDescent="0.25">
      <c r="F815" s="114" t="str">
        <f t="shared" si="24"/>
        <v/>
      </c>
      <c r="G815" s="114" t="str">
        <f t="shared" si="25"/>
        <v/>
      </c>
    </row>
    <row r="816" spans="6:7" x14ac:dyDescent="0.25">
      <c r="F816" s="114" t="str">
        <f t="shared" si="24"/>
        <v/>
      </c>
      <c r="G816" s="114" t="str">
        <f t="shared" si="25"/>
        <v/>
      </c>
    </row>
    <row r="817" spans="6:7" x14ac:dyDescent="0.25">
      <c r="F817" s="114" t="str">
        <f t="shared" si="24"/>
        <v/>
      </c>
      <c r="G817" s="114" t="str">
        <f t="shared" si="25"/>
        <v/>
      </c>
    </row>
    <row r="818" spans="6:7" x14ac:dyDescent="0.25">
      <c r="F818" s="114" t="str">
        <f t="shared" si="24"/>
        <v/>
      </c>
      <c r="G818" s="114" t="str">
        <f t="shared" si="25"/>
        <v/>
      </c>
    </row>
    <row r="819" spans="6:7" x14ac:dyDescent="0.25">
      <c r="F819" s="114" t="str">
        <f t="shared" si="24"/>
        <v/>
      </c>
      <c r="G819" s="114" t="str">
        <f t="shared" si="25"/>
        <v/>
      </c>
    </row>
    <row r="820" spans="6:7" x14ac:dyDescent="0.25">
      <c r="F820" s="114" t="str">
        <f t="shared" si="24"/>
        <v/>
      </c>
      <c r="G820" s="114" t="str">
        <f t="shared" si="25"/>
        <v/>
      </c>
    </row>
    <row r="821" spans="6:7" x14ac:dyDescent="0.25">
      <c r="F821" s="114" t="str">
        <f t="shared" si="24"/>
        <v/>
      </c>
      <c r="G821" s="114" t="str">
        <f t="shared" si="25"/>
        <v/>
      </c>
    </row>
    <row r="822" spans="6:7" x14ac:dyDescent="0.25">
      <c r="F822" s="114" t="str">
        <f t="shared" si="24"/>
        <v/>
      </c>
      <c r="G822" s="114" t="str">
        <f t="shared" si="25"/>
        <v/>
      </c>
    </row>
    <row r="823" spans="6:7" x14ac:dyDescent="0.25">
      <c r="F823" s="114" t="str">
        <f t="shared" si="24"/>
        <v/>
      </c>
      <c r="G823" s="114" t="str">
        <f t="shared" si="25"/>
        <v/>
      </c>
    </row>
    <row r="824" spans="6:7" x14ac:dyDescent="0.25">
      <c r="F824" s="114" t="str">
        <f t="shared" si="24"/>
        <v/>
      </c>
      <c r="G824" s="114" t="str">
        <f t="shared" si="25"/>
        <v/>
      </c>
    </row>
    <row r="825" spans="6:7" x14ac:dyDescent="0.25">
      <c r="F825" s="114" t="str">
        <f t="shared" si="24"/>
        <v/>
      </c>
      <c r="G825" s="114" t="str">
        <f t="shared" si="25"/>
        <v/>
      </c>
    </row>
    <row r="826" spans="6:7" x14ac:dyDescent="0.25">
      <c r="F826" s="114" t="str">
        <f t="shared" si="24"/>
        <v/>
      </c>
      <c r="G826" s="114" t="str">
        <f t="shared" si="25"/>
        <v/>
      </c>
    </row>
    <row r="827" spans="6:7" x14ac:dyDescent="0.25">
      <c r="F827" s="114" t="str">
        <f t="shared" si="24"/>
        <v/>
      </c>
      <c r="G827" s="114" t="str">
        <f t="shared" si="25"/>
        <v/>
      </c>
    </row>
    <row r="828" spans="6:7" x14ac:dyDescent="0.25">
      <c r="F828" s="114" t="str">
        <f t="shared" si="24"/>
        <v/>
      </c>
      <c r="G828" s="114" t="str">
        <f t="shared" si="25"/>
        <v/>
      </c>
    </row>
    <row r="829" spans="6:7" x14ac:dyDescent="0.25">
      <c r="F829" s="114" t="str">
        <f t="shared" si="24"/>
        <v/>
      </c>
      <c r="G829" s="114" t="str">
        <f t="shared" si="25"/>
        <v/>
      </c>
    </row>
    <row r="830" spans="6:7" x14ac:dyDescent="0.25">
      <c r="F830" s="114" t="str">
        <f t="shared" si="24"/>
        <v/>
      </c>
      <c r="G830" s="114" t="str">
        <f t="shared" si="25"/>
        <v/>
      </c>
    </row>
    <row r="831" spans="6:7" x14ac:dyDescent="0.25">
      <c r="F831" s="114" t="str">
        <f t="shared" si="24"/>
        <v/>
      </c>
      <c r="G831" s="114" t="str">
        <f t="shared" si="25"/>
        <v/>
      </c>
    </row>
    <row r="832" spans="6:7" x14ac:dyDescent="0.25">
      <c r="F832" s="114" t="str">
        <f t="shared" si="24"/>
        <v/>
      </c>
      <c r="G832" s="114" t="str">
        <f t="shared" si="25"/>
        <v/>
      </c>
    </row>
    <row r="833" spans="6:7" x14ac:dyDescent="0.25">
      <c r="F833" s="114" t="str">
        <f t="shared" si="24"/>
        <v/>
      </c>
      <c r="G833" s="114" t="str">
        <f t="shared" si="25"/>
        <v/>
      </c>
    </row>
    <row r="834" spans="6:7" x14ac:dyDescent="0.25">
      <c r="F834" s="114" t="str">
        <f t="shared" si="24"/>
        <v/>
      </c>
      <c r="G834" s="114" t="str">
        <f t="shared" si="25"/>
        <v/>
      </c>
    </row>
    <row r="835" spans="6:7" x14ac:dyDescent="0.25">
      <c r="F835" s="114" t="str">
        <f t="shared" si="24"/>
        <v/>
      </c>
      <c r="G835" s="114" t="str">
        <f t="shared" si="25"/>
        <v/>
      </c>
    </row>
    <row r="836" spans="6:7" x14ac:dyDescent="0.25">
      <c r="F836" s="114" t="str">
        <f t="shared" si="24"/>
        <v/>
      </c>
      <c r="G836" s="114" t="str">
        <f t="shared" si="25"/>
        <v/>
      </c>
    </row>
    <row r="837" spans="6:7" x14ac:dyDescent="0.25">
      <c r="F837" s="114" t="str">
        <f t="shared" si="24"/>
        <v/>
      </c>
      <c r="G837" s="114" t="str">
        <f t="shared" si="25"/>
        <v/>
      </c>
    </row>
    <row r="838" spans="6:7" x14ac:dyDescent="0.25">
      <c r="F838" s="114" t="str">
        <f t="shared" si="24"/>
        <v/>
      </c>
      <c r="G838" s="114" t="str">
        <f t="shared" si="25"/>
        <v/>
      </c>
    </row>
    <row r="839" spans="6:7" x14ac:dyDescent="0.25">
      <c r="F839" s="114" t="str">
        <f t="shared" si="24"/>
        <v/>
      </c>
      <c r="G839" s="114" t="str">
        <f t="shared" si="25"/>
        <v/>
      </c>
    </row>
    <row r="840" spans="6:7" x14ac:dyDescent="0.25">
      <c r="F840" s="114" t="str">
        <f t="shared" ref="F840:F903" si="26">IF(D840&lt;&gt;"",D840/SUM($D:$D),"")</f>
        <v/>
      </c>
      <c r="G840" s="114" t="str">
        <f t="shared" ref="G840:G903" si="27">IF(F840&lt;&gt;"",F840+G839,"")</f>
        <v/>
      </c>
    </row>
    <row r="841" spans="6:7" x14ac:dyDescent="0.25">
      <c r="F841" s="114" t="str">
        <f t="shared" si="26"/>
        <v/>
      </c>
      <c r="G841" s="114" t="str">
        <f t="shared" si="27"/>
        <v/>
      </c>
    </row>
    <row r="842" spans="6:7" x14ac:dyDescent="0.25">
      <c r="F842" s="114" t="str">
        <f t="shared" si="26"/>
        <v/>
      </c>
      <c r="G842" s="114" t="str">
        <f t="shared" si="27"/>
        <v/>
      </c>
    </row>
    <row r="843" spans="6:7" x14ac:dyDescent="0.25">
      <c r="F843" s="114" t="str">
        <f t="shared" si="26"/>
        <v/>
      </c>
      <c r="G843" s="114" t="str">
        <f t="shared" si="27"/>
        <v/>
      </c>
    </row>
    <row r="844" spans="6:7" x14ac:dyDescent="0.25">
      <c r="F844" s="114" t="str">
        <f t="shared" si="26"/>
        <v/>
      </c>
      <c r="G844" s="114" t="str">
        <f t="shared" si="27"/>
        <v/>
      </c>
    </row>
    <row r="845" spans="6:7" x14ac:dyDescent="0.25">
      <c r="F845" s="114" t="str">
        <f t="shared" si="26"/>
        <v/>
      </c>
      <c r="G845" s="114" t="str">
        <f t="shared" si="27"/>
        <v/>
      </c>
    </row>
    <row r="846" spans="6:7" x14ac:dyDescent="0.25">
      <c r="F846" s="114" t="str">
        <f t="shared" si="26"/>
        <v/>
      </c>
      <c r="G846" s="114" t="str">
        <f t="shared" si="27"/>
        <v/>
      </c>
    </row>
    <row r="847" spans="6:7" x14ac:dyDescent="0.25">
      <c r="F847" s="114" t="str">
        <f t="shared" si="26"/>
        <v/>
      </c>
      <c r="G847" s="114" t="str">
        <f t="shared" si="27"/>
        <v/>
      </c>
    </row>
    <row r="848" spans="6:7" x14ac:dyDescent="0.25">
      <c r="F848" s="114" t="str">
        <f t="shared" si="26"/>
        <v/>
      </c>
      <c r="G848" s="114" t="str">
        <f t="shared" si="27"/>
        <v/>
      </c>
    </row>
    <row r="849" spans="6:7" x14ac:dyDescent="0.25">
      <c r="F849" s="114" t="str">
        <f t="shared" si="26"/>
        <v/>
      </c>
      <c r="G849" s="114" t="str">
        <f t="shared" si="27"/>
        <v/>
      </c>
    </row>
    <row r="850" spans="6:7" x14ac:dyDescent="0.25">
      <c r="F850" s="114" t="str">
        <f t="shared" si="26"/>
        <v/>
      </c>
      <c r="G850" s="114" t="str">
        <f t="shared" si="27"/>
        <v/>
      </c>
    </row>
    <row r="851" spans="6:7" x14ac:dyDescent="0.25">
      <c r="F851" s="114" t="str">
        <f t="shared" si="26"/>
        <v/>
      </c>
      <c r="G851" s="114" t="str">
        <f t="shared" si="27"/>
        <v/>
      </c>
    </row>
    <row r="852" spans="6:7" x14ac:dyDescent="0.25">
      <c r="F852" s="114" t="str">
        <f t="shared" si="26"/>
        <v/>
      </c>
      <c r="G852" s="114" t="str">
        <f t="shared" si="27"/>
        <v/>
      </c>
    </row>
    <row r="853" spans="6:7" x14ac:dyDescent="0.25">
      <c r="F853" s="114" t="str">
        <f t="shared" si="26"/>
        <v/>
      </c>
      <c r="G853" s="114" t="str">
        <f t="shared" si="27"/>
        <v/>
      </c>
    </row>
    <row r="854" spans="6:7" x14ac:dyDescent="0.25">
      <c r="F854" s="114" t="str">
        <f t="shared" si="26"/>
        <v/>
      </c>
      <c r="G854" s="114" t="str">
        <f t="shared" si="27"/>
        <v/>
      </c>
    </row>
    <row r="855" spans="6:7" x14ac:dyDescent="0.25">
      <c r="F855" s="114" t="str">
        <f t="shared" si="26"/>
        <v/>
      </c>
      <c r="G855" s="114" t="str">
        <f t="shared" si="27"/>
        <v/>
      </c>
    </row>
    <row r="856" spans="6:7" x14ac:dyDescent="0.25">
      <c r="F856" s="114" t="str">
        <f t="shared" si="26"/>
        <v/>
      </c>
      <c r="G856" s="114" t="str">
        <f t="shared" si="27"/>
        <v/>
      </c>
    </row>
    <row r="857" spans="6:7" x14ac:dyDescent="0.25">
      <c r="F857" s="114" t="str">
        <f t="shared" si="26"/>
        <v/>
      </c>
      <c r="G857" s="114" t="str">
        <f t="shared" si="27"/>
        <v/>
      </c>
    </row>
    <row r="858" spans="6:7" x14ac:dyDescent="0.25">
      <c r="F858" s="114" t="str">
        <f t="shared" si="26"/>
        <v/>
      </c>
      <c r="G858" s="114" t="str">
        <f t="shared" si="27"/>
        <v/>
      </c>
    </row>
    <row r="859" spans="6:7" x14ac:dyDescent="0.25">
      <c r="F859" s="114" t="str">
        <f t="shared" si="26"/>
        <v/>
      </c>
      <c r="G859" s="114" t="str">
        <f t="shared" si="27"/>
        <v/>
      </c>
    </row>
    <row r="860" spans="6:7" x14ac:dyDescent="0.25">
      <c r="F860" s="114" t="str">
        <f t="shared" si="26"/>
        <v/>
      </c>
      <c r="G860" s="114" t="str">
        <f t="shared" si="27"/>
        <v/>
      </c>
    </row>
    <row r="861" spans="6:7" x14ac:dyDescent="0.25">
      <c r="F861" s="114" t="str">
        <f t="shared" si="26"/>
        <v/>
      </c>
      <c r="G861" s="114" t="str">
        <f t="shared" si="27"/>
        <v/>
      </c>
    </row>
    <row r="862" spans="6:7" x14ac:dyDescent="0.25">
      <c r="F862" s="114" t="str">
        <f t="shared" si="26"/>
        <v/>
      </c>
      <c r="G862" s="114" t="str">
        <f t="shared" si="27"/>
        <v/>
      </c>
    </row>
    <row r="863" spans="6:7" x14ac:dyDescent="0.25">
      <c r="F863" s="114" t="str">
        <f t="shared" si="26"/>
        <v/>
      </c>
      <c r="G863" s="114" t="str">
        <f t="shared" si="27"/>
        <v/>
      </c>
    </row>
    <row r="864" spans="6:7" x14ac:dyDescent="0.25">
      <c r="F864" s="114" t="str">
        <f t="shared" si="26"/>
        <v/>
      </c>
      <c r="G864" s="114" t="str">
        <f t="shared" si="27"/>
        <v/>
      </c>
    </row>
    <row r="865" spans="6:7" x14ac:dyDescent="0.25">
      <c r="F865" s="114" t="str">
        <f t="shared" si="26"/>
        <v/>
      </c>
      <c r="G865" s="114" t="str">
        <f t="shared" si="27"/>
        <v/>
      </c>
    </row>
    <row r="866" spans="6:7" x14ac:dyDescent="0.25">
      <c r="F866" s="114" t="str">
        <f t="shared" si="26"/>
        <v/>
      </c>
      <c r="G866" s="114" t="str">
        <f t="shared" si="27"/>
        <v/>
      </c>
    </row>
    <row r="867" spans="6:7" x14ac:dyDescent="0.25">
      <c r="F867" s="114" t="str">
        <f t="shared" si="26"/>
        <v/>
      </c>
      <c r="G867" s="114" t="str">
        <f t="shared" si="27"/>
        <v/>
      </c>
    </row>
    <row r="868" spans="6:7" x14ac:dyDescent="0.25">
      <c r="F868" s="114" t="str">
        <f t="shared" si="26"/>
        <v/>
      </c>
      <c r="G868" s="114" t="str">
        <f t="shared" si="27"/>
        <v/>
      </c>
    </row>
    <row r="869" spans="6:7" x14ac:dyDescent="0.25">
      <c r="F869" s="114" t="str">
        <f t="shared" si="26"/>
        <v/>
      </c>
      <c r="G869" s="114" t="str">
        <f t="shared" si="27"/>
        <v/>
      </c>
    </row>
    <row r="870" spans="6:7" x14ac:dyDescent="0.25">
      <c r="F870" s="114" t="str">
        <f t="shared" si="26"/>
        <v/>
      </c>
      <c r="G870" s="114" t="str">
        <f t="shared" si="27"/>
        <v/>
      </c>
    </row>
    <row r="871" spans="6:7" x14ac:dyDescent="0.25">
      <c r="F871" s="114" t="str">
        <f t="shared" si="26"/>
        <v/>
      </c>
      <c r="G871" s="114" t="str">
        <f t="shared" si="27"/>
        <v/>
      </c>
    </row>
    <row r="872" spans="6:7" x14ac:dyDescent="0.25">
      <c r="F872" s="114" t="str">
        <f t="shared" si="26"/>
        <v/>
      </c>
      <c r="G872" s="114" t="str">
        <f t="shared" si="27"/>
        <v/>
      </c>
    </row>
    <row r="873" spans="6:7" x14ac:dyDescent="0.25">
      <c r="F873" s="114" t="str">
        <f t="shared" si="26"/>
        <v/>
      </c>
      <c r="G873" s="114" t="str">
        <f t="shared" si="27"/>
        <v/>
      </c>
    </row>
    <row r="874" spans="6:7" x14ac:dyDescent="0.25">
      <c r="F874" s="114" t="str">
        <f t="shared" si="26"/>
        <v/>
      </c>
      <c r="G874" s="114" t="str">
        <f t="shared" si="27"/>
        <v/>
      </c>
    </row>
    <row r="875" spans="6:7" x14ac:dyDescent="0.25">
      <c r="F875" s="114" t="str">
        <f t="shared" si="26"/>
        <v/>
      </c>
      <c r="G875" s="114" t="str">
        <f t="shared" si="27"/>
        <v/>
      </c>
    </row>
    <row r="876" spans="6:7" x14ac:dyDescent="0.25">
      <c r="F876" s="114" t="str">
        <f t="shared" si="26"/>
        <v/>
      </c>
      <c r="G876" s="114" t="str">
        <f t="shared" si="27"/>
        <v/>
      </c>
    </row>
    <row r="877" spans="6:7" x14ac:dyDescent="0.25">
      <c r="F877" s="114" t="str">
        <f t="shared" si="26"/>
        <v/>
      </c>
      <c r="G877" s="114" t="str">
        <f t="shared" si="27"/>
        <v/>
      </c>
    </row>
    <row r="878" spans="6:7" x14ac:dyDescent="0.25">
      <c r="F878" s="114" t="str">
        <f t="shared" si="26"/>
        <v/>
      </c>
      <c r="G878" s="114" t="str">
        <f t="shared" si="27"/>
        <v/>
      </c>
    </row>
    <row r="879" spans="6:7" x14ac:dyDescent="0.25">
      <c r="F879" s="114" t="str">
        <f t="shared" si="26"/>
        <v/>
      </c>
      <c r="G879" s="114" t="str">
        <f t="shared" si="27"/>
        <v/>
      </c>
    </row>
    <row r="880" spans="6:7" x14ac:dyDescent="0.25">
      <c r="F880" s="114" t="str">
        <f t="shared" si="26"/>
        <v/>
      </c>
      <c r="G880" s="114" t="str">
        <f t="shared" si="27"/>
        <v/>
      </c>
    </row>
    <row r="881" spans="6:7" x14ac:dyDescent="0.25">
      <c r="F881" s="114" t="str">
        <f t="shared" si="26"/>
        <v/>
      </c>
      <c r="G881" s="114" t="str">
        <f t="shared" si="27"/>
        <v/>
      </c>
    </row>
    <row r="882" spans="6:7" x14ac:dyDescent="0.25">
      <c r="F882" s="114" t="str">
        <f t="shared" si="26"/>
        <v/>
      </c>
      <c r="G882" s="114" t="str">
        <f t="shared" si="27"/>
        <v/>
      </c>
    </row>
    <row r="883" spans="6:7" x14ac:dyDescent="0.25">
      <c r="F883" s="114" t="str">
        <f t="shared" si="26"/>
        <v/>
      </c>
      <c r="G883" s="114" t="str">
        <f t="shared" si="27"/>
        <v/>
      </c>
    </row>
    <row r="884" spans="6:7" x14ac:dyDescent="0.25">
      <c r="F884" s="114" t="str">
        <f t="shared" si="26"/>
        <v/>
      </c>
      <c r="G884" s="114" t="str">
        <f t="shared" si="27"/>
        <v/>
      </c>
    </row>
    <row r="885" spans="6:7" x14ac:dyDescent="0.25">
      <c r="F885" s="114" t="str">
        <f t="shared" si="26"/>
        <v/>
      </c>
      <c r="G885" s="114" t="str">
        <f t="shared" si="27"/>
        <v/>
      </c>
    </row>
    <row r="886" spans="6:7" x14ac:dyDescent="0.25">
      <c r="F886" s="114" t="str">
        <f t="shared" si="26"/>
        <v/>
      </c>
      <c r="G886" s="114" t="str">
        <f t="shared" si="27"/>
        <v/>
      </c>
    </row>
    <row r="887" spans="6:7" x14ac:dyDescent="0.25">
      <c r="F887" s="114" t="str">
        <f t="shared" si="26"/>
        <v/>
      </c>
      <c r="G887" s="114" t="str">
        <f t="shared" si="27"/>
        <v/>
      </c>
    </row>
    <row r="888" spans="6:7" x14ac:dyDescent="0.25">
      <c r="F888" s="114" t="str">
        <f t="shared" si="26"/>
        <v/>
      </c>
      <c r="G888" s="114" t="str">
        <f t="shared" si="27"/>
        <v/>
      </c>
    </row>
    <row r="889" spans="6:7" x14ac:dyDescent="0.25">
      <c r="F889" s="114" t="str">
        <f t="shared" si="26"/>
        <v/>
      </c>
      <c r="G889" s="114" t="str">
        <f t="shared" si="27"/>
        <v/>
      </c>
    </row>
    <row r="890" spans="6:7" x14ac:dyDescent="0.25">
      <c r="F890" s="114" t="str">
        <f t="shared" si="26"/>
        <v/>
      </c>
      <c r="G890" s="114" t="str">
        <f t="shared" si="27"/>
        <v/>
      </c>
    </row>
    <row r="891" spans="6:7" x14ac:dyDescent="0.25">
      <c r="F891" s="114" t="str">
        <f t="shared" si="26"/>
        <v/>
      </c>
      <c r="G891" s="114" t="str">
        <f t="shared" si="27"/>
        <v/>
      </c>
    </row>
    <row r="892" spans="6:7" x14ac:dyDescent="0.25">
      <c r="F892" s="114" t="str">
        <f t="shared" si="26"/>
        <v/>
      </c>
      <c r="G892" s="114" t="str">
        <f t="shared" si="27"/>
        <v/>
      </c>
    </row>
    <row r="893" spans="6:7" x14ac:dyDescent="0.25">
      <c r="F893" s="114" t="str">
        <f t="shared" si="26"/>
        <v/>
      </c>
      <c r="G893" s="114" t="str">
        <f t="shared" si="27"/>
        <v/>
      </c>
    </row>
    <row r="894" spans="6:7" x14ac:dyDescent="0.25">
      <c r="F894" s="114" t="str">
        <f t="shared" si="26"/>
        <v/>
      </c>
      <c r="G894" s="114" t="str">
        <f t="shared" si="27"/>
        <v/>
      </c>
    </row>
    <row r="895" spans="6:7" x14ac:dyDescent="0.25">
      <c r="F895" s="114" t="str">
        <f t="shared" si="26"/>
        <v/>
      </c>
      <c r="G895" s="114" t="str">
        <f t="shared" si="27"/>
        <v/>
      </c>
    </row>
    <row r="896" spans="6:7" x14ac:dyDescent="0.25">
      <c r="F896" s="114" t="str">
        <f t="shared" si="26"/>
        <v/>
      </c>
      <c r="G896" s="114" t="str">
        <f t="shared" si="27"/>
        <v/>
      </c>
    </row>
    <row r="897" spans="6:7" x14ac:dyDescent="0.25">
      <c r="F897" s="114" t="str">
        <f t="shared" si="26"/>
        <v/>
      </c>
      <c r="G897" s="114" t="str">
        <f t="shared" si="27"/>
        <v/>
      </c>
    </row>
    <row r="898" spans="6:7" x14ac:dyDescent="0.25">
      <c r="F898" s="114" t="str">
        <f t="shared" si="26"/>
        <v/>
      </c>
      <c r="G898" s="114" t="str">
        <f t="shared" si="27"/>
        <v/>
      </c>
    </row>
    <row r="899" spans="6:7" x14ac:dyDescent="0.25">
      <c r="F899" s="114" t="str">
        <f t="shared" si="26"/>
        <v/>
      </c>
      <c r="G899" s="114" t="str">
        <f t="shared" si="27"/>
        <v/>
      </c>
    </row>
    <row r="900" spans="6:7" x14ac:dyDescent="0.25">
      <c r="F900" s="114" t="str">
        <f t="shared" si="26"/>
        <v/>
      </c>
      <c r="G900" s="114" t="str">
        <f t="shared" si="27"/>
        <v/>
      </c>
    </row>
    <row r="901" spans="6:7" x14ac:dyDescent="0.25">
      <c r="F901" s="114" t="str">
        <f t="shared" si="26"/>
        <v/>
      </c>
      <c r="G901" s="114" t="str">
        <f t="shared" si="27"/>
        <v/>
      </c>
    </row>
    <row r="902" spans="6:7" x14ac:dyDescent="0.25">
      <c r="F902" s="114" t="str">
        <f t="shared" si="26"/>
        <v/>
      </c>
      <c r="G902" s="114" t="str">
        <f t="shared" si="27"/>
        <v/>
      </c>
    </row>
    <row r="903" spans="6:7" x14ac:dyDescent="0.25">
      <c r="F903" s="114" t="str">
        <f t="shared" si="26"/>
        <v/>
      </c>
      <c r="G903" s="114" t="str">
        <f t="shared" si="27"/>
        <v/>
      </c>
    </row>
    <row r="904" spans="6:7" x14ac:dyDescent="0.25">
      <c r="F904" s="114" t="str">
        <f t="shared" ref="F904:F967" si="28">IF(D904&lt;&gt;"",D904/SUM($D:$D),"")</f>
        <v/>
      </c>
      <c r="G904" s="114" t="str">
        <f t="shared" ref="G904:G967" si="29">IF(F904&lt;&gt;"",F904+G903,"")</f>
        <v/>
      </c>
    </row>
    <row r="905" spans="6:7" x14ac:dyDescent="0.25">
      <c r="F905" s="114" t="str">
        <f t="shared" si="28"/>
        <v/>
      </c>
      <c r="G905" s="114" t="str">
        <f t="shared" si="29"/>
        <v/>
      </c>
    </row>
    <row r="906" spans="6:7" x14ac:dyDescent="0.25">
      <c r="F906" s="114" t="str">
        <f t="shared" si="28"/>
        <v/>
      </c>
      <c r="G906" s="114" t="str">
        <f t="shared" si="29"/>
        <v/>
      </c>
    </row>
    <row r="907" spans="6:7" x14ac:dyDescent="0.25">
      <c r="F907" s="114" t="str">
        <f t="shared" si="28"/>
        <v/>
      </c>
      <c r="G907" s="114" t="str">
        <f t="shared" si="29"/>
        <v/>
      </c>
    </row>
    <row r="908" spans="6:7" x14ac:dyDescent="0.25">
      <c r="F908" s="114" t="str">
        <f t="shared" si="28"/>
        <v/>
      </c>
      <c r="G908" s="114" t="str">
        <f t="shared" si="29"/>
        <v/>
      </c>
    </row>
    <row r="909" spans="6:7" x14ac:dyDescent="0.25">
      <c r="F909" s="114" t="str">
        <f t="shared" si="28"/>
        <v/>
      </c>
      <c r="G909" s="114" t="str">
        <f t="shared" si="29"/>
        <v/>
      </c>
    </row>
    <row r="910" spans="6:7" x14ac:dyDescent="0.25">
      <c r="F910" s="114" t="str">
        <f t="shared" si="28"/>
        <v/>
      </c>
      <c r="G910" s="114" t="str">
        <f t="shared" si="29"/>
        <v/>
      </c>
    </row>
    <row r="911" spans="6:7" x14ac:dyDescent="0.25">
      <c r="F911" s="114" t="str">
        <f t="shared" si="28"/>
        <v/>
      </c>
      <c r="G911" s="114" t="str">
        <f t="shared" si="29"/>
        <v/>
      </c>
    </row>
    <row r="912" spans="6:7" x14ac:dyDescent="0.25">
      <c r="F912" s="114" t="str">
        <f t="shared" si="28"/>
        <v/>
      </c>
      <c r="G912" s="114" t="str">
        <f t="shared" si="29"/>
        <v/>
      </c>
    </row>
    <row r="913" spans="6:7" x14ac:dyDescent="0.25">
      <c r="F913" s="114" t="str">
        <f t="shared" si="28"/>
        <v/>
      </c>
      <c r="G913" s="114" t="str">
        <f t="shared" si="29"/>
        <v/>
      </c>
    </row>
    <row r="914" spans="6:7" x14ac:dyDescent="0.25">
      <c r="F914" s="114" t="str">
        <f t="shared" si="28"/>
        <v/>
      </c>
      <c r="G914" s="114" t="str">
        <f t="shared" si="29"/>
        <v/>
      </c>
    </row>
    <row r="915" spans="6:7" x14ac:dyDescent="0.25">
      <c r="F915" s="114" t="str">
        <f t="shared" si="28"/>
        <v/>
      </c>
      <c r="G915" s="114" t="str">
        <f t="shared" si="29"/>
        <v/>
      </c>
    </row>
    <row r="916" spans="6:7" x14ac:dyDescent="0.25">
      <c r="F916" s="114" t="str">
        <f t="shared" si="28"/>
        <v/>
      </c>
      <c r="G916" s="114" t="str">
        <f t="shared" si="29"/>
        <v/>
      </c>
    </row>
    <row r="917" spans="6:7" x14ac:dyDescent="0.25">
      <c r="F917" s="114" t="str">
        <f t="shared" si="28"/>
        <v/>
      </c>
      <c r="G917" s="114" t="str">
        <f t="shared" si="29"/>
        <v/>
      </c>
    </row>
    <row r="918" spans="6:7" x14ac:dyDescent="0.25">
      <c r="F918" s="114" t="str">
        <f t="shared" si="28"/>
        <v/>
      </c>
      <c r="G918" s="114" t="str">
        <f t="shared" si="29"/>
        <v/>
      </c>
    </row>
    <row r="919" spans="6:7" x14ac:dyDescent="0.25">
      <c r="F919" s="114" t="str">
        <f t="shared" si="28"/>
        <v/>
      </c>
      <c r="G919" s="114" t="str">
        <f t="shared" si="29"/>
        <v/>
      </c>
    </row>
    <row r="920" spans="6:7" x14ac:dyDescent="0.25">
      <c r="F920" s="114" t="str">
        <f t="shared" si="28"/>
        <v/>
      </c>
      <c r="G920" s="114" t="str">
        <f t="shared" si="29"/>
        <v/>
      </c>
    </row>
    <row r="921" spans="6:7" x14ac:dyDescent="0.25">
      <c r="F921" s="114" t="str">
        <f t="shared" si="28"/>
        <v/>
      </c>
      <c r="G921" s="114" t="str">
        <f t="shared" si="29"/>
        <v/>
      </c>
    </row>
    <row r="922" spans="6:7" x14ac:dyDescent="0.25">
      <c r="F922" s="114" t="str">
        <f t="shared" si="28"/>
        <v/>
      </c>
      <c r="G922" s="114" t="str">
        <f t="shared" si="29"/>
        <v/>
      </c>
    </row>
    <row r="923" spans="6:7" x14ac:dyDescent="0.25">
      <c r="F923" s="114" t="str">
        <f t="shared" si="28"/>
        <v/>
      </c>
      <c r="G923" s="114" t="str">
        <f t="shared" si="29"/>
        <v/>
      </c>
    </row>
    <row r="924" spans="6:7" x14ac:dyDescent="0.25">
      <c r="F924" s="114" t="str">
        <f t="shared" si="28"/>
        <v/>
      </c>
      <c r="G924" s="114" t="str">
        <f t="shared" si="29"/>
        <v/>
      </c>
    </row>
    <row r="925" spans="6:7" x14ac:dyDescent="0.25">
      <c r="F925" s="114" t="str">
        <f t="shared" si="28"/>
        <v/>
      </c>
      <c r="G925" s="114" t="str">
        <f t="shared" si="29"/>
        <v/>
      </c>
    </row>
    <row r="926" spans="6:7" x14ac:dyDescent="0.25">
      <c r="F926" s="114" t="str">
        <f t="shared" si="28"/>
        <v/>
      </c>
      <c r="G926" s="114" t="str">
        <f t="shared" si="29"/>
        <v/>
      </c>
    </row>
    <row r="927" spans="6:7" x14ac:dyDescent="0.25">
      <c r="F927" s="114" t="str">
        <f t="shared" si="28"/>
        <v/>
      </c>
      <c r="G927" s="114" t="str">
        <f t="shared" si="29"/>
        <v/>
      </c>
    </row>
    <row r="928" spans="6:7" x14ac:dyDescent="0.25">
      <c r="F928" s="114" t="str">
        <f t="shared" si="28"/>
        <v/>
      </c>
      <c r="G928" s="114" t="str">
        <f t="shared" si="29"/>
        <v/>
      </c>
    </row>
    <row r="929" spans="6:7" x14ac:dyDescent="0.25">
      <c r="F929" s="114" t="str">
        <f t="shared" si="28"/>
        <v/>
      </c>
      <c r="G929" s="114" t="str">
        <f t="shared" si="29"/>
        <v/>
      </c>
    </row>
    <row r="930" spans="6:7" x14ac:dyDescent="0.25">
      <c r="F930" s="114" t="str">
        <f t="shared" si="28"/>
        <v/>
      </c>
      <c r="G930" s="114" t="str">
        <f t="shared" si="29"/>
        <v/>
      </c>
    </row>
    <row r="931" spans="6:7" x14ac:dyDescent="0.25">
      <c r="F931" s="114" t="str">
        <f t="shared" si="28"/>
        <v/>
      </c>
      <c r="G931" s="114" t="str">
        <f t="shared" si="29"/>
        <v/>
      </c>
    </row>
    <row r="932" spans="6:7" x14ac:dyDescent="0.25">
      <c r="F932" s="114" t="str">
        <f t="shared" si="28"/>
        <v/>
      </c>
      <c r="G932" s="114" t="str">
        <f t="shared" si="29"/>
        <v/>
      </c>
    </row>
    <row r="933" spans="6:7" x14ac:dyDescent="0.25">
      <c r="F933" s="114" t="str">
        <f t="shared" si="28"/>
        <v/>
      </c>
      <c r="G933" s="114" t="str">
        <f t="shared" si="29"/>
        <v/>
      </c>
    </row>
    <row r="934" spans="6:7" x14ac:dyDescent="0.25">
      <c r="F934" s="114" t="str">
        <f t="shared" si="28"/>
        <v/>
      </c>
      <c r="G934" s="114" t="str">
        <f t="shared" si="29"/>
        <v/>
      </c>
    </row>
    <row r="935" spans="6:7" x14ac:dyDescent="0.25">
      <c r="F935" s="114" t="str">
        <f t="shared" si="28"/>
        <v/>
      </c>
      <c r="G935" s="114" t="str">
        <f t="shared" si="29"/>
        <v/>
      </c>
    </row>
    <row r="936" spans="6:7" x14ac:dyDescent="0.25">
      <c r="F936" s="114" t="str">
        <f t="shared" si="28"/>
        <v/>
      </c>
      <c r="G936" s="114" t="str">
        <f t="shared" si="29"/>
        <v/>
      </c>
    </row>
    <row r="937" spans="6:7" x14ac:dyDescent="0.25">
      <c r="F937" s="114" t="str">
        <f t="shared" si="28"/>
        <v/>
      </c>
      <c r="G937" s="114" t="str">
        <f t="shared" si="29"/>
        <v/>
      </c>
    </row>
    <row r="938" spans="6:7" x14ac:dyDescent="0.25">
      <c r="F938" s="114" t="str">
        <f t="shared" si="28"/>
        <v/>
      </c>
      <c r="G938" s="114" t="str">
        <f t="shared" si="29"/>
        <v/>
      </c>
    </row>
    <row r="939" spans="6:7" x14ac:dyDescent="0.25">
      <c r="F939" s="114" t="str">
        <f t="shared" si="28"/>
        <v/>
      </c>
      <c r="G939" s="114" t="str">
        <f t="shared" si="29"/>
        <v/>
      </c>
    </row>
    <row r="940" spans="6:7" x14ac:dyDescent="0.25">
      <c r="F940" s="114" t="str">
        <f t="shared" si="28"/>
        <v/>
      </c>
      <c r="G940" s="114" t="str">
        <f t="shared" si="29"/>
        <v/>
      </c>
    </row>
    <row r="941" spans="6:7" x14ac:dyDescent="0.25">
      <c r="F941" s="114" t="str">
        <f t="shared" si="28"/>
        <v/>
      </c>
      <c r="G941" s="114" t="str">
        <f t="shared" si="29"/>
        <v/>
      </c>
    </row>
    <row r="942" spans="6:7" x14ac:dyDescent="0.25">
      <c r="F942" s="114" t="str">
        <f t="shared" si="28"/>
        <v/>
      </c>
      <c r="G942" s="114" t="str">
        <f t="shared" si="29"/>
        <v/>
      </c>
    </row>
    <row r="943" spans="6:7" x14ac:dyDescent="0.25">
      <c r="F943" s="114" t="str">
        <f t="shared" si="28"/>
        <v/>
      </c>
      <c r="G943" s="114" t="str">
        <f t="shared" si="29"/>
        <v/>
      </c>
    </row>
    <row r="944" spans="6:7" x14ac:dyDescent="0.25">
      <c r="F944" s="114" t="str">
        <f t="shared" si="28"/>
        <v/>
      </c>
      <c r="G944" s="114" t="str">
        <f t="shared" si="29"/>
        <v/>
      </c>
    </row>
    <row r="945" spans="6:7" x14ac:dyDescent="0.25">
      <c r="F945" s="114" t="str">
        <f t="shared" si="28"/>
        <v/>
      </c>
      <c r="G945" s="114" t="str">
        <f t="shared" si="29"/>
        <v/>
      </c>
    </row>
    <row r="946" spans="6:7" x14ac:dyDescent="0.25">
      <c r="F946" s="114" t="str">
        <f t="shared" si="28"/>
        <v/>
      </c>
      <c r="G946" s="114" t="str">
        <f t="shared" si="29"/>
        <v/>
      </c>
    </row>
    <row r="947" spans="6:7" x14ac:dyDescent="0.25">
      <c r="F947" s="114" t="str">
        <f t="shared" si="28"/>
        <v/>
      </c>
      <c r="G947" s="114" t="str">
        <f t="shared" si="29"/>
        <v/>
      </c>
    </row>
    <row r="948" spans="6:7" x14ac:dyDescent="0.25">
      <c r="F948" s="114" t="str">
        <f t="shared" si="28"/>
        <v/>
      </c>
      <c r="G948" s="114" t="str">
        <f t="shared" si="29"/>
        <v/>
      </c>
    </row>
    <row r="949" spans="6:7" x14ac:dyDescent="0.25">
      <c r="F949" s="114" t="str">
        <f t="shared" si="28"/>
        <v/>
      </c>
      <c r="G949" s="114" t="str">
        <f t="shared" si="29"/>
        <v/>
      </c>
    </row>
    <row r="950" spans="6:7" x14ac:dyDescent="0.25">
      <c r="F950" s="114" t="str">
        <f t="shared" si="28"/>
        <v/>
      </c>
      <c r="G950" s="114" t="str">
        <f t="shared" si="29"/>
        <v/>
      </c>
    </row>
    <row r="951" spans="6:7" x14ac:dyDescent="0.25">
      <c r="F951" s="114" t="str">
        <f t="shared" si="28"/>
        <v/>
      </c>
      <c r="G951" s="114" t="str">
        <f t="shared" si="29"/>
        <v/>
      </c>
    </row>
    <row r="952" spans="6:7" x14ac:dyDescent="0.25">
      <c r="F952" s="114" t="str">
        <f t="shared" si="28"/>
        <v/>
      </c>
      <c r="G952" s="114" t="str">
        <f t="shared" si="29"/>
        <v/>
      </c>
    </row>
    <row r="953" spans="6:7" x14ac:dyDescent="0.25">
      <c r="F953" s="114" t="str">
        <f t="shared" si="28"/>
        <v/>
      </c>
      <c r="G953" s="114" t="str">
        <f t="shared" si="29"/>
        <v/>
      </c>
    </row>
    <row r="954" spans="6:7" x14ac:dyDescent="0.25">
      <c r="F954" s="114" t="str">
        <f t="shared" si="28"/>
        <v/>
      </c>
      <c r="G954" s="114" t="str">
        <f t="shared" si="29"/>
        <v/>
      </c>
    </row>
    <row r="955" spans="6:7" x14ac:dyDescent="0.25">
      <c r="F955" s="114" t="str">
        <f t="shared" si="28"/>
        <v/>
      </c>
      <c r="G955" s="114" t="str">
        <f t="shared" si="29"/>
        <v/>
      </c>
    </row>
    <row r="956" spans="6:7" x14ac:dyDescent="0.25">
      <c r="F956" s="114" t="str">
        <f t="shared" si="28"/>
        <v/>
      </c>
      <c r="G956" s="114" t="str">
        <f t="shared" si="29"/>
        <v/>
      </c>
    </row>
    <row r="957" spans="6:7" x14ac:dyDescent="0.25">
      <c r="F957" s="114" t="str">
        <f t="shared" si="28"/>
        <v/>
      </c>
      <c r="G957" s="114" t="str">
        <f t="shared" si="29"/>
        <v/>
      </c>
    </row>
    <row r="958" spans="6:7" x14ac:dyDescent="0.25">
      <c r="F958" s="114" t="str">
        <f t="shared" si="28"/>
        <v/>
      </c>
      <c r="G958" s="114" t="str">
        <f t="shared" si="29"/>
        <v/>
      </c>
    </row>
    <row r="959" spans="6:7" x14ac:dyDescent="0.25">
      <c r="F959" s="114" t="str">
        <f t="shared" si="28"/>
        <v/>
      </c>
      <c r="G959" s="114" t="str">
        <f t="shared" si="29"/>
        <v/>
      </c>
    </row>
    <row r="960" spans="6:7" x14ac:dyDescent="0.25">
      <c r="F960" s="114" t="str">
        <f t="shared" si="28"/>
        <v/>
      </c>
      <c r="G960" s="114" t="str">
        <f t="shared" si="29"/>
        <v/>
      </c>
    </row>
    <row r="961" spans="6:7" x14ac:dyDescent="0.25">
      <c r="F961" s="114" t="str">
        <f t="shared" si="28"/>
        <v/>
      </c>
      <c r="G961" s="114" t="str">
        <f t="shared" si="29"/>
        <v/>
      </c>
    </row>
    <row r="962" spans="6:7" x14ac:dyDescent="0.25">
      <c r="F962" s="114" t="str">
        <f t="shared" si="28"/>
        <v/>
      </c>
      <c r="G962" s="114" t="str">
        <f t="shared" si="29"/>
        <v/>
      </c>
    </row>
    <row r="963" spans="6:7" x14ac:dyDescent="0.25">
      <c r="F963" s="114" t="str">
        <f t="shared" si="28"/>
        <v/>
      </c>
      <c r="G963" s="114" t="str">
        <f t="shared" si="29"/>
        <v/>
      </c>
    </row>
    <row r="964" spans="6:7" x14ac:dyDescent="0.25">
      <c r="F964" s="114" t="str">
        <f t="shared" si="28"/>
        <v/>
      </c>
      <c r="G964" s="114" t="str">
        <f t="shared" si="29"/>
        <v/>
      </c>
    </row>
    <row r="965" spans="6:7" x14ac:dyDescent="0.25">
      <c r="F965" s="114" t="str">
        <f t="shared" si="28"/>
        <v/>
      </c>
      <c r="G965" s="114" t="str">
        <f t="shared" si="29"/>
        <v/>
      </c>
    </row>
    <row r="966" spans="6:7" x14ac:dyDescent="0.25">
      <c r="F966" s="114" t="str">
        <f t="shared" si="28"/>
        <v/>
      </c>
      <c r="G966" s="114" t="str">
        <f t="shared" si="29"/>
        <v/>
      </c>
    </row>
    <row r="967" spans="6:7" x14ac:dyDescent="0.25">
      <c r="F967" s="114" t="str">
        <f t="shared" si="28"/>
        <v/>
      </c>
      <c r="G967" s="114" t="str">
        <f t="shared" si="29"/>
        <v/>
      </c>
    </row>
    <row r="968" spans="6:7" x14ac:dyDescent="0.25">
      <c r="F968" s="114" t="str">
        <f t="shared" ref="F968:F1031" si="30">IF(D968&lt;&gt;"",D968/SUM($D:$D),"")</f>
        <v/>
      </c>
      <c r="G968" s="114" t="str">
        <f t="shared" ref="G968:G1031" si="31">IF(F968&lt;&gt;"",F968+G967,"")</f>
        <v/>
      </c>
    </row>
    <row r="969" spans="6:7" x14ac:dyDescent="0.25">
      <c r="F969" s="114" t="str">
        <f t="shared" si="30"/>
        <v/>
      </c>
      <c r="G969" s="114" t="str">
        <f t="shared" si="31"/>
        <v/>
      </c>
    </row>
    <row r="970" spans="6:7" x14ac:dyDescent="0.25">
      <c r="F970" s="114" t="str">
        <f t="shared" si="30"/>
        <v/>
      </c>
      <c r="G970" s="114" t="str">
        <f t="shared" si="31"/>
        <v/>
      </c>
    </row>
    <row r="971" spans="6:7" x14ac:dyDescent="0.25">
      <c r="F971" s="114" t="str">
        <f t="shared" si="30"/>
        <v/>
      </c>
      <c r="G971" s="114" t="str">
        <f t="shared" si="31"/>
        <v/>
      </c>
    </row>
    <row r="972" spans="6:7" x14ac:dyDescent="0.25">
      <c r="F972" s="114" t="str">
        <f t="shared" si="30"/>
        <v/>
      </c>
      <c r="G972" s="114" t="str">
        <f t="shared" si="31"/>
        <v/>
      </c>
    </row>
    <row r="973" spans="6:7" x14ac:dyDescent="0.25">
      <c r="F973" s="114" t="str">
        <f t="shared" si="30"/>
        <v/>
      </c>
      <c r="G973" s="114" t="str">
        <f t="shared" si="31"/>
        <v/>
      </c>
    </row>
    <row r="974" spans="6:7" x14ac:dyDescent="0.25">
      <c r="F974" s="114" t="str">
        <f t="shared" si="30"/>
        <v/>
      </c>
      <c r="G974" s="114" t="str">
        <f t="shared" si="31"/>
        <v/>
      </c>
    </row>
    <row r="975" spans="6:7" x14ac:dyDescent="0.25">
      <c r="F975" s="114" t="str">
        <f t="shared" si="30"/>
        <v/>
      </c>
      <c r="G975" s="114" t="str">
        <f t="shared" si="31"/>
        <v/>
      </c>
    </row>
    <row r="976" spans="6:7" x14ac:dyDescent="0.25">
      <c r="F976" s="114" t="str">
        <f t="shared" si="30"/>
        <v/>
      </c>
      <c r="G976" s="114" t="str">
        <f t="shared" si="31"/>
        <v/>
      </c>
    </row>
    <row r="977" spans="6:7" x14ac:dyDescent="0.25">
      <c r="F977" s="114" t="str">
        <f t="shared" si="30"/>
        <v/>
      </c>
      <c r="G977" s="114" t="str">
        <f t="shared" si="31"/>
        <v/>
      </c>
    </row>
    <row r="978" spans="6:7" x14ac:dyDescent="0.25">
      <c r="F978" s="114" t="str">
        <f t="shared" si="30"/>
        <v/>
      </c>
      <c r="G978" s="114" t="str">
        <f t="shared" si="31"/>
        <v/>
      </c>
    </row>
    <row r="979" spans="6:7" x14ac:dyDescent="0.25">
      <c r="F979" s="114" t="str">
        <f t="shared" si="30"/>
        <v/>
      </c>
      <c r="G979" s="114" t="str">
        <f t="shared" si="31"/>
        <v/>
      </c>
    </row>
    <row r="980" spans="6:7" x14ac:dyDescent="0.25">
      <c r="F980" s="114" t="str">
        <f t="shared" si="30"/>
        <v/>
      </c>
      <c r="G980" s="114" t="str">
        <f t="shared" si="31"/>
        <v/>
      </c>
    </row>
    <row r="981" spans="6:7" x14ac:dyDescent="0.25">
      <c r="F981" s="114" t="str">
        <f t="shared" si="30"/>
        <v/>
      </c>
      <c r="G981" s="114" t="str">
        <f t="shared" si="31"/>
        <v/>
      </c>
    </row>
    <row r="982" spans="6:7" x14ac:dyDescent="0.25">
      <c r="F982" s="114" t="str">
        <f t="shared" si="30"/>
        <v/>
      </c>
      <c r="G982" s="114" t="str">
        <f t="shared" si="31"/>
        <v/>
      </c>
    </row>
    <row r="983" spans="6:7" x14ac:dyDescent="0.25">
      <c r="F983" s="114" t="str">
        <f t="shared" si="30"/>
        <v/>
      </c>
      <c r="G983" s="114" t="str">
        <f t="shared" si="31"/>
        <v/>
      </c>
    </row>
    <row r="984" spans="6:7" x14ac:dyDescent="0.25">
      <c r="F984" s="114" t="str">
        <f t="shared" si="30"/>
        <v/>
      </c>
      <c r="G984" s="114" t="str">
        <f t="shared" si="31"/>
        <v/>
      </c>
    </row>
    <row r="985" spans="6:7" x14ac:dyDescent="0.25">
      <c r="F985" s="114" t="str">
        <f t="shared" si="30"/>
        <v/>
      </c>
      <c r="G985" s="114" t="str">
        <f t="shared" si="31"/>
        <v/>
      </c>
    </row>
    <row r="986" spans="6:7" x14ac:dyDescent="0.25">
      <c r="F986" s="114" t="str">
        <f t="shared" si="30"/>
        <v/>
      </c>
      <c r="G986" s="114" t="str">
        <f t="shared" si="31"/>
        <v/>
      </c>
    </row>
    <row r="987" spans="6:7" x14ac:dyDescent="0.25">
      <c r="F987" s="114" t="str">
        <f t="shared" si="30"/>
        <v/>
      </c>
      <c r="G987" s="114" t="str">
        <f t="shared" si="31"/>
        <v/>
      </c>
    </row>
    <row r="988" spans="6:7" x14ac:dyDescent="0.25">
      <c r="F988" s="114" t="str">
        <f t="shared" si="30"/>
        <v/>
      </c>
      <c r="G988" s="114" t="str">
        <f t="shared" si="31"/>
        <v/>
      </c>
    </row>
    <row r="989" spans="6:7" x14ac:dyDescent="0.25">
      <c r="F989" s="114" t="str">
        <f t="shared" si="30"/>
        <v/>
      </c>
      <c r="G989" s="114" t="str">
        <f t="shared" si="31"/>
        <v/>
      </c>
    </row>
    <row r="990" spans="6:7" x14ac:dyDescent="0.25">
      <c r="F990" s="114" t="str">
        <f t="shared" si="30"/>
        <v/>
      </c>
      <c r="G990" s="114" t="str">
        <f t="shared" si="31"/>
        <v/>
      </c>
    </row>
    <row r="991" spans="6:7" x14ac:dyDescent="0.25">
      <c r="F991" s="114" t="str">
        <f t="shared" si="30"/>
        <v/>
      </c>
      <c r="G991" s="114" t="str">
        <f t="shared" si="31"/>
        <v/>
      </c>
    </row>
    <row r="992" spans="6:7" x14ac:dyDescent="0.25">
      <c r="F992" s="114" t="str">
        <f t="shared" si="30"/>
        <v/>
      </c>
      <c r="G992" s="114" t="str">
        <f t="shared" si="31"/>
        <v/>
      </c>
    </row>
    <row r="993" spans="6:7" x14ac:dyDescent="0.25">
      <c r="F993" s="114" t="str">
        <f t="shared" si="30"/>
        <v/>
      </c>
      <c r="G993" s="114" t="str">
        <f t="shared" si="31"/>
        <v/>
      </c>
    </row>
    <row r="994" spans="6:7" x14ac:dyDescent="0.25">
      <c r="F994" s="114" t="str">
        <f t="shared" si="30"/>
        <v/>
      </c>
      <c r="G994" s="114" t="str">
        <f t="shared" si="31"/>
        <v/>
      </c>
    </row>
    <row r="995" spans="6:7" x14ac:dyDescent="0.25">
      <c r="F995" s="114" t="str">
        <f t="shared" si="30"/>
        <v/>
      </c>
      <c r="G995" s="114" t="str">
        <f t="shared" si="31"/>
        <v/>
      </c>
    </row>
    <row r="996" spans="6:7" x14ac:dyDescent="0.25">
      <c r="F996" s="114" t="str">
        <f t="shared" si="30"/>
        <v/>
      </c>
      <c r="G996" s="114" t="str">
        <f t="shared" si="31"/>
        <v/>
      </c>
    </row>
    <row r="997" spans="6:7" x14ac:dyDescent="0.25">
      <c r="F997" s="114" t="str">
        <f t="shared" si="30"/>
        <v/>
      </c>
      <c r="G997" s="114" t="str">
        <f t="shared" si="31"/>
        <v/>
      </c>
    </row>
    <row r="998" spans="6:7" x14ac:dyDescent="0.25">
      <c r="F998" s="114" t="str">
        <f t="shared" si="30"/>
        <v/>
      </c>
      <c r="G998" s="114" t="str">
        <f t="shared" si="31"/>
        <v/>
      </c>
    </row>
    <row r="999" spans="6:7" x14ac:dyDescent="0.25">
      <c r="F999" s="114" t="str">
        <f t="shared" si="30"/>
        <v/>
      </c>
      <c r="G999" s="114" t="str">
        <f t="shared" si="31"/>
        <v/>
      </c>
    </row>
    <row r="1000" spans="6:7" x14ac:dyDescent="0.25">
      <c r="F1000" s="114" t="str">
        <f t="shared" si="30"/>
        <v/>
      </c>
      <c r="G1000" s="114" t="str">
        <f t="shared" si="31"/>
        <v/>
      </c>
    </row>
    <row r="1001" spans="6:7" x14ac:dyDescent="0.25">
      <c r="F1001" s="114" t="str">
        <f t="shared" si="30"/>
        <v/>
      </c>
      <c r="G1001" s="114" t="str">
        <f t="shared" si="31"/>
        <v/>
      </c>
    </row>
    <row r="1002" spans="6:7" x14ac:dyDescent="0.25">
      <c r="F1002" s="114" t="str">
        <f t="shared" si="30"/>
        <v/>
      </c>
      <c r="G1002" s="114" t="str">
        <f t="shared" si="31"/>
        <v/>
      </c>
    </row>
    <row r="1003" spans="6:7" x14ac:dyDescent="0.25">
      <c r="F1003" s="114" t="str">
        <f t="shared" si="30"/>
        <v/>
      </c>
      <c r="G1003" s="114" t="str">
        <f t="shared" si="31"/>
        <v/>
      </c>
    </row>
    <row r="1004" spans="6:7" x14ac:dyDescent="0.25">
      <c r="F1004" s="114" t="str">
        <f t="shared" si="30"/>
        <v/>
      </c>
      <c r="G1004" s="114" t="str">
        <f t="shared" si="31"/>
        <v/>
      </c>
    </row>
    <row r="1005" spans="6:7" x14ac:dyDescent="0.25">
      <c r="F1005" s="114" t="str">
        <f t="shared" si="30"/>
        <v/>
      </c>
      <c r="G1005" s="114" t="str">
        <f t="shared" si="31"/>
        <v/>
      </c>
    </row>
    <row r="1006" spans="6:7" x14ac:dyDescent="0.25">
      <c r="F1006" s="114" t="str">
        <f t="shared" si="30"/>
        <v/>
      </c>
      <c r="G1006" s="114" t="str">
        <f t="shared" si="31"/>
        <v/>
      </c>
    </row>
    <row r="1007" spans="6:7" x14ac:dyDescent="0.25">
      <c r="F1007" s="114" t="str">
        <f t="shared" si="30"/>
        <v/>
      </c>
      <c r="G1007" s="114" t="str">
        <f t="shared" si="31"/>
        <v/>
      </c>
    </row>
    <row r="1008" spans="6:7" x14ac:dyDescent="0.25">
      <c r="F1008" s="114" t="str">
        <f t="shared" si="30"/>
        <v/>
      </c>
      <c r="G1008" s="114" t="str">
        <f t="shared" si="31"/>
        <v/>
      </c>
    </row>
    <row r="1009" spans="6:7" x14ac:dyDescent="0.25">
      <c r="F1009" s="114" t="str">
        <f t="shared" si="30"/>
        <v/>
      </c>
      <c r="G1009" s="114" t="str">
        <f t="shared" si="31"/>
        <v/>
      </c>
    </row>
    <row r="1010" spans="6:7" x14ac:dyDescent="0.25">
      <c r="F1010" s="114" t="str">
        <f t="shared" si="30"/>
        <v/>
      </c>
      <c r="G1010" s="114" t="str">
        <f t="shared" si="31"/>
        <v/>
      </c>
    </row>
    <row r="1011" spans="6:7" x14ac:dyDescent="0.25">
      <c r="F1011" s="114" t="str">
        <f t="shared" si="30"/>
        <v/>
      </c>
      <c r="G1011" s="114" t="str">
        <f t="shared" si="31"/>
        <v/>
      </c>
    </row>
    <row r="1012" spans="6:7" x14ac:dyDescent="0.25">
      <c r="F1012" s="114" t="str">
        <f t="shared" si="30"/>
        <v/>
      </c>
      <c r="G1012" s="114" t="str">
        <f t="shared" si="31"/>
        <v/>
      </c>
    </row>
    <row r="1013" spans="6:7" x14ac:dyDescent="0.25">
      <c r="F1013" s="114" t="str">
        <f t="shared" si="30"/>
        <v/>
      </c>
      <c r="G1013" s="114" t="str">
        <f t="shared" si="31"/>
        <v/>
      </c>
    </row>
    <row r="1014" spans="6:7" x14ac:dyDescent="0.25">
      <c r="F1014" s="114" t="str">
        <f t="shared" si="30"/>
        <v/>
      </c>
      <c r="G1014" s="114" t="str">
        <f t="shared" si="31"/>
        <v/>
      </c>
    </row>
    <row r="1015" spans="6:7" x14ac:dyDescent="0.25">
      <c r="F1015" s="114" t="str">
        <f t="shared" si="30"/>
        <v/>
      </c>
      <c r="G1015" s="114" t="str">
        <f t="shared" si="31"/>
        <v/>
      </c>
    </row>
    <row r="1016" spans="6:7" x14ac:dyDescent="0.25">
      <c r="F1016" s="114" t="str">
        <f t="shared" si="30"/>
        <v/>
      </c>
      <c r="G1016" s="114" t="str">
        <f t="shared" si="31"/>
        <v/>
      </c>
    </row>
    <row r="1017" spans="6:7" x14ac:dyDescent="0.25">
      <c r="F1017" s="114" t="str">
        <f t="shared" si="30"/>
        <v/>
      </c>
      <c r="G1017" s="114" t="str">
        <f t="shared" si="31"/>
        <v/>
      </c>
    </row>
    <row r="1018" spans="6:7" x14ac:dyDescent="0.25">
      <c r="F1018" s="114" t="str">
        <f t="shared" si="30"/>
        <v/>
      </c>
      <c r="G1018" s="114" t="str">
        <f t="shared" si="31"/>
        <v/>
      </c>
    </row>
    <row r="1019" spans="6:7" x14ac:dyDescent="0.25">
      <c r="F1019" s="114" t="str">
        <f t="shared" si="30"/>
        <v/>
      </c>
      <c r="G1019" s="114" t="str">
        <f t="shared" si="31"/>
        <v/>
      </c>
    </row>
    <row r="1020" spans="6:7" x14ac:dyDescent="0.25">
      <c r="F1020" s="114" t="str">
        <f t="shared" si="30"/>
        <v/>
      </c>
      <c r="G1020" s="114" t="str">
        <f t="shared" si="31"/>
        <v/>
      </c>
    </row>
    <row r="1021" spans="6:7" x14ac:dyDescent="0.25">
      <c r="F1021" s="114" t="str">
        <f t="shared" si="30"/>
        <v/>
      </c>
      <c r="G1021" s="114" t="str">
        <f t="shared" si="31"/>
        <v/>
      </c>
    </row>
    <row r="1022" spans="6:7" x14ac:dyDescent="0.25">
      <c r="F1022" s="114" t="str">
        <f t="shared" si="30"/>
        <v/>
      </c>
      <c r="G1022" s="114" t="str">
        <f t="shared" si="31"/>
        <v/>
      </c>
    </row>
    <row r="1023" spans="6:7" x14ac:dyDescent="0.25">
      <c r="F1023" s="114" t="str">
        <f t="shared" si="30"/>
        <v/>
      </c>
      <c r="G1023" s="114" t="str">
        <f t="shared" si="31"/>
        <v/>
      </c>
    </row>
    <row r="1024" spans="6:7" x14ac:dyDescent="0.25">
      <c r="F1024" s="114" t="str">
        <f t="shared" si="30"/>
        <v/>
      </c>
      <c r="G1024" s="114" t="str">
        <f t="shared" si="31"/>
        <v/>
      </c>
    </row>
    <row r="1025" spans="6:7" x14ac:dyDescent="0.25">
      <c r="F1025" s="114" t="str">
        <f t="shared" si="30"/>
        <v/>
      </c>
      <c r="G1025" s="114" t="str">
        <f t="shared" si="31"/>
        <v/>
      </c>
    </row>
    <row r="1026" spans="6:7" x14ac:dyDescent="0.25">
      <c r="F1026" s="114" t="str">
        <f t="shared" si="30"/>
        <v/>
      </c>
      <c r="G1026" s="114" t="str">
        <f t="shared" si="31"/>
        <v/>
      </c>
    </row>
    <row r="1027" spans="6:7" x14ac:dyDescent="0.25">
      <c r="F1027" s="114" t="str">
        <f t="shared" si="30"/>
        <v/>
      </c>
      <c r="G1027" s="114" t="str">
        <f t="shared" si="31"/>
        <v/>
      </c>
    </row>
    <row r="1028" spans="6:7" x14ac:dyDescent="0.25">
      <c r="F1028" s="114" t="str">
        <f t="shared" si="30"/>
        <v/>
      </c>
      <c r="G1028" s="114" t="str">
        <f t="shared" si="31"/>
        <v/>
      </c>
    </row>
    <row r="1029" spans="6:7" x14ac:dyDescent="0.25">
      <c r="F1029" s="114" t="str">
        <f t="shared" si="30"/>
        <v/>
      </c>
      <c r="G1029" s="114" t="str">
        <f t="shared" si="31"/>
        <v/>
      </c>
    </row>
    <row r="1030" spans="6:7" x14ac:dyDescent="0.25">
      <c r="F1030" s="114" t="str">
        <f t="shared" si="30"/>
        <v/>
      </c>
      <c r="G1030" s="114" t="str">
        <f t="shared" si="31"/>
        <v/>
      </c>
    </row>
    <row r="1031" spans="6:7" x14ac:dyDescent="0.25">
      <c r="F1031" s="114" t="str">
        <f t="shared" si="30"/>
        <v/>
      </c>
      <c r="G1031" s="114" t="str">
        <f t="shared" si="31"/>
        <v/>
      </c>
    </row>
    <row r="1032" spans="6:7" x14ac:dyDescent="0.25">
      <c r="F1032" s="114" t="str">
        <f t="shared" ref="F1032:F1095" si="32">IF(D1032&lt;&gt;"",D1032/SUM($D:$D),"")</f>
        <v/>
      </c>
      <c r="G1032" s="114" t="str">
        <f t="shared" ref="G1032:G1095" si="33">IF(F1032&lt;&gt;"",F1032+G1031,"")</f>
        <v/>
      </c>
    </row>
    <row r="1033" spans="6:7" x14ac:dyDescent="0.25">
      <c r="F1033" s="114" t="str">
        <f t="shared" si="32"/>
        <v/>
      </c>
      <c r="G1033" s="114" t="str">
        <f t="shared" si="33"/>
        <v/>
      </c>
    </row>
    <row r="1034" spans="6:7" x14ac:dyDescent="0.25">
      <c r="F1034" s="114" t="str">
        <f t="shared" si="32"/>
        <v/>
      </c>
      <c r="G1034" s="114" t="str">
        <f t="shared" si="33"/>
        <v/>
      </c>
    </row>
    <row r="1035" spans="6:7" x14ac:dyDescent="0.25">
      <c r="F1035" s="114" t="str">
        <f t="shared" si="32"/>
        <v/>
      </c>
      <c r="G1035" s="114" t="str">
        <f t="shared" si="33"/>
        <v/>
      </c>
    </row>
    <row r="1036" spans="6:7" x14ac:dyDescent="0.25">
      <c r="F1036" s="114" t="str">
        <f t="shared" si="32"/>
        <v/>
      </c>
      <c r="G1036" s="114" t="str">
        <f t="shared" si="33"/>
        <v/>
      </c>
    </row>
    <row r="1037" spans="6:7" x14ac:dyDescent="0.25">
      <c r="F1037" s="114" t="str">
        <f t="shared" si="32"/>
        <v/>
      </c>
      <c r="G1037" s="114" t="str">
        <f t="shared" si="33"/>
        <v/>
      </c>
    </row>
    <row r="1038" spans="6:7" x14ac:dyDescent="0.25">
      <c r="F1038" s="114" t="str">
        <f t="shared" si="32"/>
        <v/>
      </c>
      <c r="G1038" s="114" t="str">
        <f t="shared" si="33"/>
        <v/>
      </c>
    </row>
    <row r="1039" spans="6:7" x14ac:dyDescent="0.25">
      <c r="F1039" s="114" t="str">
        <f t="shared" si="32"/>
        <v/>
      </c>
      <c r="G1039" s="114" t="str">
        <f t="shared" si="33"/>
        <v/>
      </c>
    </row>
    <row r="1040" spans="6:7" x14ac:dyDescent="0.25">
      <c r="F1040" s="114" t="str">
        <f t="shared" si="32"/>
        <v/>
      </c>
      <c r="G1040" s="114" t="str">
        <f t="shared" si="33"/>
        <v/>
      </c>
    </row>
    <row r="1041" spans="6:7" x14ac:dyDescent="0.25">
      <c r="F1041" s="114" t="str">
        <f t="shared" si="32"/>
        <v/>
      </c>
      <c r="G1041" s="114" t="str">
        <f t="shared" si="33"/>
        <v/>
      </c>
    </row>
    <row r="1042" spans="6:7" x14ac:dyDescent="0.25">
      <c r="F1042" s="114" t="str">
        <f t="shared" si="32"/>
        <v/>
      </c>
      <c r="G1042" s="114" t="str">
        <f t="shared" si="33"/>
        <v/>
      </c>
    </row>
    <row r="1043" spans="6:7" x14ac:dyDescent="0.25">
      <c r="F1043" s="114" t="str">
        <f t="shared" si="32"/>
        <v/>
      </c>
      <c r="G1043" s="114" t="str">
        <f t="shared" si="33"/>
        <v/>
      </c>
    </row>
    <row r="1044" spans="6:7" x14ac:dyDescent="0.25">
      <c r="F1044" s="114" t="str">
        <f t="shared" si="32"/>
        <v/>
      </c>
      <c r="G1044" s="114" t="str">
        <f t="shared" si="33"/>
        <v/>
      </c>
    </row>
    <row r="1045" spans="6:7" x14ac:dyDescent="0.25">
      <c r="F1045" s="114" t="str">
        <f t="shared" si="32"/>
        <v/>
      </c>
      <c r="G1045" s="114" t="str">
        <f t="shared" si="33"/>
        <v/>
      </c>
    </row>
    <row r="1046" spans="6:7" x14ac:dyDescent="0.25">
      <c r="F1046" s="114" t="str">
        <f t="shared" si="32"/>
        <v/>
      </c>
      <c r="G1046" s="114" t="str">
        <f t="shared" si="33"/>
        <v/>
      </c>
    </row>
    <row r="1047" spans="6:7" x14ac:dyDescent="0.25">
      <c r="F1047" s="114" t="str">
        <f t="shared" si="32"/>
        <v/>
      </c>
      <c r="G1047" s="114" t="str">
        <f t="shared" si="33"/>
        <v/>
      </c>
    </row>
    <row r="1048" spans="6:7" x14ac:dyDescent="0.25">
      <c r="F1048" s="114" t="str">
        <f t="shared" si="32"/>
        <v/>
      </c>
      <c r="G1048" s="114" t="str">
        <f t="shared" si="33"/>
        <v/>
      </c>
    </row>
    <row r="1049" spans="6:7" x14ac:dyDescent="0.25">
      <c r="F1049" s="114" t="str">
        <f t="shared" si="32"/>
        <v/>
      </c>
      <c r="G1049" s="114" t="str">
        <f t="shared" si="33"/>
        <v/>
      </c>
    </row>
    <row r="1050" spans="6:7" x14ac:dyDescent="0.25">
      <c r="F1050" s="114" t="str">
        <f t="shared" si="32"/>
        <v/>
      </c>
      <c r="G1050" s="114" t="str">
        <f t="shared" si="33"/>
        <v/>
      </c>
    </row>
    <row r="1051" spans="6:7" x14ac:dyDescent="0.25">
      <c r="F1051" s="114" t="str">
        <f t="shared" si="32"/>
        <v/>
      </c>
      <c r="G1051" s="114" t="str">
        <f t="shared" si="33"/>
        <v/>
      </c>
    </row>
    <row r="1052" spans="6:7" x14ac:dyDescent="0.25">
      <c r="F1052" s="114" t="str">
        <f t="shared" si="32"/>
        <v/>
      </c>
      <c r="G1052" s="114" t="str">
        <f t="shared" si="33"/>
        <v/>
      </c>
    </row>
    <row r="1053" spans="6:7" x14ac:dyDescent="0.25">
      <c r="F1053" s="114" t="str">
        <f t="shared" si="32"/>
        <v/>
      </c>
      <c r="G1053" s="114" t="str">
        <f t="shared" si="33"/>
        <v/>
      </c>
    </row>
    <row r="1054" spans="6:7" x14ac:dyDescent="0.25">
      <c r="F1054" s="114" t="str">
        <f t="shared" si="32"/>
        <v/>
      </c>
      <c r="G1054" s="114" t="str">
        <f t="shared" si="33"/>
        <v/>
      </c>
    </row>
    <row r="1055" spans="6:7" x14ac:dyDescent="0.25">
      <c r="F1055" s="114" t="str">
        <f t="shared" si="32"/>
        <v/>
      </c>
      <c r="G1055" s="114" t="str">
        <f t="shared" si="33"/>
        <v/>
      </c>
    </row>
    <row r="1056" spans="6:7" x14ac:dyDescent="0.25">
      <c r="F1056" s="114" t="str">
        <f t="shared" si="32"/>
        <v/>
      </c>
      <c r="G1056" s="114" t="str">
        <f t="shared" si="33"/>
        <v/>
      </c>
    </row>
    <row r="1057" spans="6:7" x14ac:dyDescent="0.25">
      <c r="F1057" s="114" t="str">
        <f t="shared" si="32"/>
        <v/>
      </c>
      <c r="G1057" s="114" t="str">
        <f t="shared" si="33"/>
        <v/>
      </c>
    </row>
    <row r="1058" spans="6:7" x14ac:dyDescent="0.25">
      <c r="F1058" s="114" t="str">
        <f t="shared" si="32"/>
        <v/>
      </c>
      <c r="G1058" s="114" t="str">
        <f t="shared" si="33"/>
        <v/>
      </c>
    </row>
    <row r="1059" spans="6:7" x14ac:dyDescent="0.25">
      <c r="F1059" s="114" t="str">
        <f t="shared" si="32"/>
        <v/>
      </c>
      <c r="G1059" s="114" t="str">
        <f t="shared" si="33"/>
        <v/>
      </c>
    </row>
    <row r="1060" spans="6:7" x14ac:dyDescent="0.25">
      <c r="F1060" s="114" t="str">
        <f t="shared" si="32"/>
        <v/>
      </c>
      <c r="G1060" s="114" t="str">
        <f t="shared" si="33"/>
        <v/>
      </c>
    </row>
    <row r="1061" spans="6:7" x14ac:dyDescent="0.25">
      <c r="F1061" s="114" t="str">
        <f t="shared" si="32"/>
        <v/>
      </c>
      <c r="G1061" s="114" t="str">
        <f t="shared" si="33"/>
        <v/>
      </c>
    </row>
    <row r="1062" spans="6:7" x14ac:dyDescent="0.25">
      <c r="F1062" s="114" t="str">
        <f t="shared" si="32"/>
        <v/>
      </c>
      <c r="G1062" s="114" t="str">
        <f t="shared" si="33"/>
        <v/>
      </c>
    </row>
    <row r="1063" spans="6:7" x14ac:dyDescent="0.25">
      <c r="F1063" s="114" t="str">
        <f t="shared" si="32"/>
        <v/>
      </c>
      <c r="G1063" s="114" t="str">
        <f t="shared" si="33"/>
        <v/>
      </c>
    </row>
    <row r="1064" spans="6:7" x14ac:dyDescent="0.25">
      <c r="F1064" s="114" t="str">
        <f t="shared" si="32"/>
        <v/>
      </c>
      <c r="G1064" s="114" t="str">
        <f t="shared" si="33"/>
        <v/>
      </c>
    </row>
    <row r="1065" spans="6:7" x14ac:dyDescent="0.25">
      <c r="F1065" s="114" t="str">
        <f t="shared" si="32"/>
        <v/>
      </c>
      <c r="G1065" s="114" t="str">
        <f t="shared" si="33"/>
        <v/>
      </c>
    </row>
    <row r="1066" spans="6:7" x14ac:dyDescent="0.25">
      <c r="F1066" s="114" t="str">
        <f t="shared" si="32"/>
        <v/>
      </c>
      <c r="G1066" s="114" t="str">
        <f t="shared" si="33"/>
        <v/>
      </c>
    </row>
    <row r="1067" spans="6:7" x14ac:dyDescent="0.25">
      <c r="F1067" s="114" t="str">
        <f t="shared" si="32"/>
        <v/>
      </c>
      <c r="G1067" s="114" t="str">
        <f t="shared" si="33"/>
        <v/>
      </c>
    </row>
    <row r="1068" spans="6:7" x14ac:dyDescent="0.25">
      <c r="F1068" s="114" t="str">
        <f t="shared" si="32"/>
        <v/>
      </c>
      <c r="G1068" s="114" t="str">
        <f t="shared" si="33"/>
        <v/>
      </c>
    </row>
    <row r="1069" spans="6:7" x14ac:dyDescent="0.25">
      <c r="F1069" s="114" t="str">
        <f t="shared" si="32"/>
        <v/>
      </c>
      <c r="G1069" s="114" t="str">
        <f t="shared" si="33"/>
        <v/>
      </c>
    </row>
    <row r="1070" spans="6:7" x14ac:dyDescent="0.25">
      <c r="F1070" s="114" t="str">
        <f t="shared" si="32"/>
        <v/>
      </c>
      <c r="G1070" s="114" t="str">
        <f t="shared" si="33"/>
        <v/>
      </c>
    </row>
    <row r="1071" spans="6:7" x14ac:dyDescent="0.25">
      <c r="F1071" s="114" t="str">
        <f t="shared" si="32"/>
        <v/>
      </c>
      <c r="G1071" s="114" t="str">
        <f t="shared" si="33"/>
        <v/>
      </c>
    </row>
    <row r="1072" spans="6:7" x14ac:dyDescent="0.25">
      <c r="F1072" s="114" t="str">
        <f t="shared" si="32"/>
        <v/>
      </c>
      <c r="G1072" s="114" t="str">
        <f t="shared" si="33"/>
        <v/>
      </c>
    </row>
    <row r="1073" spans="6:7" x14ac:dyDescent="0.25">
      <c r="F1073" s="114" t="str">
        <f t="shared" si="32"/>
        <v/>
      </c>
      <c r="G1073" s="114" t="str">
        <f t="shared" si="33"/>
        <v/>
      </c>
    </row>
    <row r="1074" spans="6:7" x14ac:dyDescent="0.25">
      <c r="F1074" s="114" t="str">
        <f t="shared" si="32"/>
        <v/>
      </c>
      <c r="G1074" s="114" t="str">
        <f t="shared" si="33"/>
        <v/>
      </c>
    </row>
    <row r="1075" spans="6:7" x14ac:dyDescent="0.25">
      <c r="F1075" s="114" t="str">
        <f t="shared" si="32"/>
        <v/>
      </c>
      <c r="G1075" s="114" t="str">
        <f t="shared" si="33"/>
        <v/>
      </c>
    </row>
    <row r="1076" spans="6:7" x14ac:dyDescent="0.25">
      <c r="F1076" s="114" t="str">
        <f t="shared" si="32"/>
        <v/>
      </c>
      <c r="G1076" s="114" t="str">
        <f t="shared" si="33"/>
        <v/>
      </c>
    </row>
    <row r="1077" spans="6:7" x14ac:dyDescent="0.25">
      <c r="F1077" s="114" t="str">
        <f t="shared" si="32"/>
        <v/>
      </c>
      <c r="G1077" s="114" t="str">
        <f t="shared" si="33"/>
        <v/>
      </c>
    </row>
    <row r="1078" spans="6:7" x14ac:dyDescent="0.25">
      <c r="F1078" s="114" t="str">
        <f t="shared" si="32"/>
        <v/>
      </c>
      <c r="G1078" s="114" t="str">
        <f t="shared" si="33"/>
        <v/>
      </c>
    </row>
    <row r="1079" spans="6:7" x14ac:dyDescent="0.25">
      <c r="F1079" s="114" t="str">
        <f t="shared" si="32"/>
        <v/>
      </c>
      <c r="G1079" s="114" t="str">
        <f t="shared" si="33"/>
        <v/>
      </c>
    </row>
    <row r="1080" spans="6:7" x14ac:dyDescent="0.25">
      <c r="F1080" s="114" t="str">
        <f t="shared" si="32"/>
        <v/>
      </c>
      <c r="G1080" s="114" t="str">
        <f t="shared" si="33"/>
        <v/>
      </c>
    </row>
    <row r="1081" spans="6:7" x14ac:dyDescent="0.25">
      <c r="F1081" s="114" t="str">
        <f t="shared" si="32"/>
        <v/>
      </c>
      <c r="G1081" s="114" t="str">
        <f t="shared" si="33"/>
        <v/>
      </c>
    </row>
    <row r="1082" spans="6:7" x14ac:dyDescent="0.25">
      <c r="F1082" s="114" t="str">
        <f t="shared" si="32"/>
        <v/>
      </c>
      <c r="G1082" s="114" t="str">
        <f t="shared" si="33"/>
        <v/>
      </c>
    </row>
    <row r="1083" spans="6:7" x14ac:dyDescent="0.25">
      <c r="F1083" s="114" t="str">
        <f t="shared" si="32"/>
        <v/>
      </c>
      <c r="G1083" s="114" t="str">
        <f t="shared" si="33"/>
        <v/>
      </c>
    </row>
    <row r="1084" spans="6:7" x14ac:dyDescent="0.25">
      <c r="F1084" s="114" t="str">
        <f t="shared" si="32"/>
        <v/>
      </c>
      <c r="G1084" s="114" t="str">
        <f t="shared" si="33"/>
        <v/>
      </c>
    </row>
    <row r="1085" spans="6:7" x14ac:dyDescent="0.25">
      <c r="F1085" s="114" t="str">
        <f t="shared" si="32"/>
        <v/>
      </c>
      <c r="G1085" s="114" t="str">
        <f t="shared" si="33"/>
        <v/>
      </c>
    </row>
    <row r="1086" spans="6:7" x14ac:dyDescent="0.25">
      <c r="F1086" s="114" t="str">
        <f t="shared" si="32"/>
        <v/>
      </c>
      <c r="G1086" s="114" t="str">
        <f t="shared" si="33"/>
        <v/>
      </c>
    </row>
    <row r="1087" spans="6:7" x14ac:dyDescent="0.25">
      <c r="F1087" s="114" t="str">
        <f t="shared" si="32"/>
        <v/>
      </c>
      <c r="G1087" s="114" t="str">
        <f t="shared" si="33"/>
        <v/>
      </c>
    </row>
    <row r="1088" spans="6:7" x14ac:dyDescent="0.25">
      <c r="F1088" s="114" t="str">
        <f t="shared" si="32"/>
        <v/>
      </c>
      <c r="G1088" s="114" t="str">
        <f t="shared" si="33"/>
        <v/>
      </c>
    </row>
    <row r="1089" spans="6:7" x14ac:dyDescent="0.25">
      <c r="F1089" s="114" t="str">
        <f t="shared" si="32"/>
        <v/>
      </c>
      <c r="G1089" s="114" t="str">
        <f t="shared" si="33"/>
        <v/>
      </c>
    </row>
    <row r="1090" spans="6:7" x14ac:dyDescent="0.25">
      <c r="F1090" s="114" t="str">
        <f t="shared" si="32"/>
        <v/>
      </c>
      <c r="G1090" s="114" t="str">
        <f t="shared" si="33"/>
        <v/>
      </c>
    </row>
    <row r="1091" spans="6:7" x14ac:dyDescent="0.25">
      <c r="F1091" s="114" t="str">
        <f t="shared" si="32"/>
        <v/>
      </c>
      <c r="G1091" s="114" t="str">
        <f t="shared" si="33"/>
        <v/>
      </c>
    </row>
    <row r="1092" spans="6:7" x14ac:dyDescent="0.25">
      <c r="F1092" s="114" t="str">
        <f t="shared" si="32"/>
        <v/>
      </c>
      <c r="G1092" s="114" t="str">
        <f t="shared" si="33"/>
        <v/>
      </c>
    </row>
    <row r="1093" spans="6:7" x14ac:dyDescent="0.25">
      <c r="F1093" s="114" t="str">
        <f t="shared" si="32"/>
        <v/>
      </c>
      <c r="G1093" s="114" t="str">
        <f t="shared" si="33"/>
        <v/>
      </c>
    </row>
    <row r="1094" spans="6:7" x14ac:dyDescent="0.25">
      <c r="F1094" s="114" t="str">
        <f t="shared" si="32"/>
        <v/>
      </c>
      <c r="G1094" s="114" t="str">
        <f t="shared" si="33"/>
        <v/>
      </c>
    </row>
    <row r="1095" spans="6:7" x14ac:dyDescent="0.25">
      <c r="F1095" s="114" t="str">
        <f t="shared" si="32"/>
        <v/>
      </c>
      <c r="G1095" s="114" t="str">
        <f t="shared" si="33"/>
        <v/>
      </c>
    </row>
    <row r="1096" spans="6:7" x14ac:dyDescent="0.25">
      <c r="F1096" s="114" t="str">
        <f t="shared" ref="F1096:F1159" si="34">IF(D1096&lt;&gt;"",D1096/SUM($D:$D),"")</f>
        <v/>
      </c>
      <c r="G1096" s="114" t="str">
        <f t="shared" ref="G1096:G1159" si="35">IF(F1096&lt;&gt;"",F1096+G1095,"")</f>
        <v/>
      </c>
    </row>
    <row r="1097" spans="6:7" x14ac:dyDescent="0.25">
      <c r="F1097" s="114" t="str">
        <f t="shared" si="34"/>
        <v/>
      </c>
      <c r="G1097" s="114" t="str">
        <f t="shared" si="35"/>
        <v/>
      </c>
    </row>
    <row r="1098" spans="6:7" x14ac:dyDescent="0.25">
      <c r="F1098" s="114" t="str">
        <f t="shared" si="34"/>
        <v/>
      </c>
      <c r="G1098" s="114" t="str">
        <f t="shared" si="35"/>
        <v/>
      </c>
    </row>
    <row r="1099" spans="6:7" x14ac:dyDescent="0.25">
      <c r="F1099" s="114" t="str">
        <f t="shared" si="34"/>
        <v/>
      </c>
      <c r="G1099" s="114" t="str">
        <f t="shared" si="35"/>
        <v/>
      </c>
    </row>
    <row r="1100" spans="6:7" x14ac:dyDescent="0.25">
      <c r="F1100" s="114" t="str">
        <f t="shared" si="34"/>
        <v/>
      </c>
      <c r="G1100" s="114" t="str">
        <f t="shared" si="35"/>
        <v/>
      </c>
    </row>
    <row r="1101" spans="6:7" x14ac:dyDescent="0.25">
      <c r="F1101" s="114" t="str">
        <f t="shared" si="34"/>
        <v/>
      </c>
      <c r="G1101" s="114" t="str">
        <f t="shared" si="35"/>
        <v/>
      </c>
    </row>
    <row r="1102" spans="6:7" x14ac:dyDescent="0.25">
      <c r="F1102" s="114" t="str">
        <f t="shared" si="34"/>
        <v/>
      </c>
      <c r="G1102" s="114" t="str">
        <f t="shared" si="35"/>
        <v/>
      </c>
    </row>
    <row r="1103" spans="6:7" x14ac:dyDescent="0.25">
      <c r="F1103" s="114" t="str">
        <f t="shared" si="34"/>
        <v/>
      </c>
      <c r="G1103" s="114" t="str">
        <f t="shared" si="35"/>
        <v/>
      </c>
    </row>
    <row r="1104" spans="6:7" x14ac:dyDescent="0.25">
      <c r="F1104" s="114" t="str">
        <f t="shared" si="34"/>
        <v/>
      </c>
      <c r="G1104" s="114" t="str">
        <f t="shared" si="35"/>
        <v/>
      </c>
    </row>
    <row r="1105" spans="6:7" x14ac:dyDescent="0.25">
      <c r="F1105" s="114" t="str">
        <f t="shared" si="34"/>
        <v/>
      </c>
      <c r="G1105" s="114" t="str">
        <f t="shared" si="35"/>
        <v/>
      </c>
    </row>
    <row r="1106" spans="6:7" x14ac:dyDescent="0.25">
      <c r="F1106" s="114" t="str">
        <f t="shared" si="34"/>
        <v/>
      </c>
      <c r="G1106" s="114" t="str">
        <f t="shared" si="35"/>
        <v/>
      </c>
    </row>
    <row r="1107" spans="6:7" x14ac:dyDescent="0.25">
      <c r="F1107" s="114" t="str">
        <f t="shared" si="34"/>
        <v/>
      </c>
      <c r="G1107" s="114" t="str">
        <f t="shared" si="35"/>
        <v/>
      </c>
    </row>
    <row r="1108" spans="6:7" x14ac:dyDescent="0.25">
      <c r="F1108" s="114" t="str">
        <f t="shared" si="34"/>
        <v/>
      </c>
      <c r="G1108" s="114" t="str">
        <f t="shared" si="35"/>
        <v/>
      </c>
    </row>
    <row r="1109" spans="6:7" x14ac:dyDescent="0.25">
      <c r="F1109" s="114" t="str">
        <f t="shared" si="34"/>
        <v/>
      </c>
      <c r="G1109" s="114" t="str">
        <f t="shared" si="35"/>
        <v/>
      </c>
    </row>
    <row r="1110" spans="6:7" x14ac:dyDescent="0.25">
      <c r="F1110" s="114" t="str">
        <f t="shared" si="34"/>
        <v/>
      </c>
      <c r="G1110" s="114" t="str">
        <f t="shared" si="35"/>
        <v/>
      </c>
    </row>
    <row r="1111" spans="6:7" x14ac:dyDescent="0.25">
      <c r="F1111" s="114" t="str">
        <f t="shared" si="34"/>
        <v/>
      </c>
      <c r="G1111" s="114" t="str">
        <f t="shared" si="35"/>
        <v/>
      </c>
    </row>
    <row r="1112" spans="6:7" x14ac:dyDescent="0.25">
      <c r="F1112" s="114" t="str">
        <f t="shared" si="34"/>
        <v/>
      </c>
      <c r="G1112" s="114" t="str">
        <f t="shared" si="35"/>
        <v/>
      </c>
    </row>
    <row r="1113" spans="6:7" x14ac:dyDescent="0.25">
      <c r="F1113" s="114" t="str">
        <f t="shared" si="34"/>
        <v/>
      </c>
      <c r="G1113" s="114" t="str">
        <f t="shared" si="35"/>
        <v/>
      </c>
    </row>
    <row r="1114" spans="6:7" x14ac:dyDescent="0.25">
      <c r="F1114" s="114" t="str">
        <f t="shared" si="34"/>
        <v/>
      </c>
      <c r="G1114" s="114" t="str">
        <f t="shared" si="35"/>
        <v/>
      </c>
    </row>
    <row r="1115" spans="6:7" x14ac:dyDescent="0.25">
      <c r="F1115" s="114" t="str">
        <f t="shared" si="34"/>
        <v/>
      </c>
      <c r="G1115" s="114" t="str">
        <f t="shared" si="35"/>
        <v/>
      </c>
    </row>
    <row r="1116" spans="6:7" x14ac:dyDescent="0.25">
      <c r="F1116" s="114" t="str">
        <f t="shared" si="34"/>
        <v/>
      </c>
      <c r="G1116" s="114" t="str">
        <f t="shared" si="35"/>
        <v/>
      </c>
    </row>
    <row r="1117" spans="6:7" x14ac:dyDescent="0.25">
      <c r="F1117" s="114" t="str">
        <f t="shared" si="34"/>
        <v/>
      </c>
      <c r="G1117" s="114" t="str">
        <f t="shared" si="35"/>
        <v/>
      </c>
    </row>
    <row r="1118" spans="6:7" x14ac:dyDescent="0.25">
      <c r="F1118" s="114" t="str">
        <f t="shared" si="34"/>
        <v/>
      </c>
      <c r="G1118" s="114" t="str">
        <f t="shared" si="35"/>
        <v/>
      </c>
    </row>
    <row r="1119" spans="6:7" x14ac:dyDescent="0.25">
      <c r="F1119" s="114" t="str">
        <f t="shared" si="34"/>
        <v/>
      </c>
      <c r="G1119" s="114" t="str">
        <f t="shared" si="35"/>
        <v/>
      </c>
    </row>
    <row r="1120" spans="6:7" x14ac:dyDescent="0.25">
      <c r="F1120" s="114" t="str">
        <f t="shared" si="34"/>
        <v/>
      </c>
      <c r="G1120" s="114" t="str">
        <f t="shared" si="35"/>
        <v/>
      </c>
    </row>
    <row r="1121" spans="6:7" x14ac:dyDescent="0.25">
      <c r="F1121" s="114" t="str">
        <f t="shared" si="34"/>
        <v/>
      </c>
      <c r="G1121" s="114" t="str">
        <f t="shared" si="35"/>
        <v/>
      </c>
    </row>
    <row r="1122" spans="6:7" x14ac:dyDescent="0.25">
      <c r="F1122" s="114" t="str">
        <f t="shared" si="34"/>
        <v/>
      </c>
      <c r="G1122" s="114" t="str">
        <f t="shared" si="35"/>
        <v/>
      </c>
    </row>
    <row r="1123" spans="6:7" x14ac:dyDescent="0.25">
      <c r="F1123" s="114" t="str">
        <f t="shared" si="34"/>
        <v/>
      </c>
      <c r="G1123" s="114" t="str">
        <f t="shared" si="35"/>
        <v/>
      </c>
    </row>
    <row r="1124" spans="6:7" x14ac:dyDescent="0.25">
      <c r="F1124" s="114" t="str">
        <f t="shared" si="34"/>
        <v/>
      </c>
      <c r="G1124" s="114" t="str">
        <f t="shared" si="35"/>
        <v/>
      </c>
    </row>
    <row r="1125" spans="6:7" x14ac:dyDescent="0.25">
      <c r="F1125" s="114" t="str">
        <f t="shared" si="34"/>
        <v/>
      </c>
      <c r="G1125" s="114" t="str">
        <f t="shared" si="35"/>
        <v/>
      </c>
    </row>
    <row r="1126" spans="6:7" x14ac:dyDescent="0.25">
      <c r="F1126" s="114" t="str">
        <f t="shared" si="34"/>
        <v/>
      </c>
      <c r="G1126" s="114" t="str">
        <f t="shared" si="35"/>
        <v/>
      </c>
    </row>
    <row r="1127" spans="6:7" x14ac:dyDescent="0.25">
      <c r="F1127" s="114" t="str">
        <f t="shared" si="34"/>
        <v/>
      </c>
      <c r="G1127" s="114" t="str">
        <f t="shared" si="35"/>
        <v/>
      </c>
    </row>
    <row r="1128" spans="6:7" x14ac:dyDescent="0.25">
      <c r="F1128" s="114" t="str">
        <f t="shared" si="34"/>
        <v/>
      </c>
      <c r="G1128" s="114" t="str">
        <f t="shared" si="35"/>
        <v/>
      </c>
    </row>
    <row r="1129" spans="6:7" x14ac:dyDescent="0.25">
      <c r="F1129" s="114" t="str">
        <f t="shared" si="34"/>
        <v/>
      </c>
      <c r="G1129" s="114" t="str">
        <f t="shared" si="35"/>
        <v/>
      </c>
    </row>
    <row r="1130" spans="6:7" x14ac:dyDescent="0.25">
      <c r="F1130" s="114" t="str">
        <f t="shared" si="34"/>
        <v/>
      </c>
      <c r="G1130" s="114" t="str">
        <f t="shared" si="35"/>
        <v/>
      </c>
    </row>
    <row r="1131" spans="6:7" x14ac:dyDescent="0.25">
      <c r="F1131" s="114" t="str">
        <f t="shared" si="34"/>
        <v/>
      </c>
      <c r="G1131" s="114" t="str">
        <f t="shared" si="35"/>
        <v/>
      </c>
    </row>
    <row r="1132" spans="6:7" x14ac:dyDescent="0.25">
      <c r="F1132" s="114" t="str">
        <f t="shared" si="34"/>
        <v/>
      </c>
      <c r="G1132" s="114" t="str">
        <f t="shared" si="35"/>
        <v/>
      </c>
    </row>
    <row r="1133" spans="6:7" x14ac:dyDescent="0.25">
      <c r="F1133" s="114" t="str">
        <f t="shared" si="34"/>
        <v/>
      </c>
      <c r="G1133" s="114" t="str">
        <f t="shared" si="35"/>
        <v/>
      </c>
    </row>
    <row r="1134" spans="6:7" x14ac:dyDescent="0.25">
      <c r="F1134" s="114" t="str">
        <f t="shared" si="34"/>
        <v/>
      </c>
      <c r="G1134" s="114" t="str">
        <f t="shared" si="35"/>
        <v/>
      </c>
    </row>
    <row r="1135" spans="6:7" x14ac:dyDescent="0.25">
      <c r="F1135" s="114" t="str">
        <f t="shared" si="34"/>
        <v/>
      </c>
      <c r="G1135" s="114" t="str">
        <f t="shared" si="35"/>
        <v/>
      </c>
    </row>
    <row r="1136" spans="6:7" x14ac:dyDescent="0.25">
      <c r="F1136" s="114" t="str">
        <f t="shared" si="34"/>
        <v/>
      </c>
      <c r="G1136" s="114" t="str">
        <f t="shared" si="35"/>
        <v/>
      </c>
    </row>
    <row r="1137" spans="6:7" x14ac:dyDescent="0.25">
      <c r="F1137" s="114" t="str">
        <f t="shared" si="34"/>
        <v/>
      </c>
      <c r="G1137" s="114" t="str">
        <f t="shared" si="35"/>
        <v/>
      </c>
    </row>
    <row r="1138" spans="6:7" x14ac:dyDescent="0.25">
      <c r="F1138" s="114" t="str">
        <f t="shared" si="34"/>
        <v/>
      </c>
      <c r="G1138" s="114" t="str">
        <f t="shared" si="35"/>
        <v/>
      </c>
    </row>
    <row r="1139" spans="6:7" x14ac:dyDescent="0.25">
      <c r="F1139" s="114" t="str">
        <f t="shared" si="34"/>
        <v/>
      </c>
      <c r="G1139" s="114" t="str">
        <f t="shared" si="35"/>
        <v/>
      </c>
    </row>
    <row r="1140" spans="6:7" x14ac:dyDescent="0.25">
      <c r="F1140" s="114" t="str">
        <f t="shared" si="34"/>
        <v/>
      </c>
      <c r="G1140" s="114" t="str">
        <f t="shared" si="35"/>
        <v/>
      </c>
    </row>
    <row r="1141" spans="6:7" x14ac:dyDescent="0.25">
      <c r="F1141" s="114" t="str">
        <f t="shared" si="34"/>
        <v/>
      </c>
      <c r="G1141" s="114" t="str">
        <f t="shared" si="35"/>
        <v/>
      </c>
    </row>
    <row r="1142" spans="6:7" x14ac:dyDescent="0.25">
      <c r="F1142" s="114" t="str">
        <f t="shared" si="34"/>
        <v/>
      </c>
      <c r="G1142" s="114" t="str">
        <f t="shared" si="35"/>
        <v/>
      </c>
    </row>
    <row r="1143" spans="6:7" x14ac:dyDescent="0.25">
      <c r="F1143" s="114" t="str">
        <f t="shared" si="34"/>
        <v/>
      </c>
      <c r="G1143" s="114" t="str">
        <f t="shared" si="35"/>
        <v/>
      </c>
    </row>
    <row r="1144" spans="6:7" x14ac:dyDescent="0.25">
      <c r="F1144" s="114" t="str">
        <f t="shared" si="34"/>
        <v/>
      </c>
      <c r="G1144" s="114" t="str">
        <f t="shared" si="35"/>
        <v/>
      </c>
    </row>
    <row r="1145" spans="6:7" x14ac:dyDescent="0.25">
      <c r="F1145" s="114" t="str">
        <f t="shared" si="34"/>
        <v/>
      </c>
      <c r="G1145" s="114" t="str">
        <f t="shared" si="35"/>
        <v/>
      </c>
    </row>
    <row r="1146" spans="6:7" x14ac:dyDescent="0.25">
      <c r="F1146" s="114" t="str">
        <f t="shared" si="34"/>
        <v/>
      </c>
      <c r="G1146" s="114" t="str">
        <f t="shared" si="35"/>
        <v/>
      </c>
    </row>
    <row r="1147" spans="6:7" x14ac:dyDescent="0.25">
      <c r="F1147" s="114" t="str">
        <f t="shared" si="34"/>
        <v/>
      </c>
      <c r="G1147" s="114" t="str">
        <f t="shared" si="35"/>
        <v/>
      </c>
    </row>
    <row r="1148" spans="6:7" x14ac:dyDescent="0.25">
      <c r="F1148" s="114" t="str">
        <f t="shared" si="34"/>
        <v/>
      </c>
      <c r="G1148" s="114" t="str">
        <f t="shared" si="35"/>
        <v/>
      </c>
    </row>
    <row r="1149" spans="6:7" x14ac:dyDescent="0.25">
      <c r="F1149" s="114" t="str">
        <f t="shared" si="34"/>
        <v/>
      </c>
      <c r="G1149" s="114" t="str">
        <f t="shared" si="35"/>
        <v/>
      </c>
    </row>
    <row r="1150" spans="6:7" x14ac:dyDescent="0.25">
      <c r="F1150" s="114" t="str">
        <f t="shared" si="34"/>
        <v/>
      </c>
      <c r="G1150" s="114" t="str">
        <f t="shared" si="35"/>
        <v/>
      </c>
    </row>
    <row r="1151" spans="6:7" x14ac:dyDescent="0.25">
      <c r="F1151" s="114" t="str">
        <f t="shared" si="34"/>
        <v/>
      </c>
      <c r="G1151" s="114" t="str">
        <f t="shared" si="35"/>
        <v/>
      </c>
    </row>
    <row r="1152" spans="6:7" x14ac:dyDescent="0.25">
      <c r="F1152" s="114" t="str">
        <f t="shared" si="34"/>
        <v/>
      </c>
      <c r="G1152" s="114" t="str">
        <f t="shared" si="35"/>
        <v/>
      </c>
    </row>
    <row r="1153" spans="6:7" x14ac:dyDescent="0.25">
      <c r="F1153" s="114" t="str">
        <f t="shared" si="34"/>
        <v/>
      </c>
      <c r="G1153" s="114" t="str">
        <f t="shared" si="35"/>
        <v/>
      </c>
    </row>
    <row r="1154" spans="6:7" x14ac:dyDescent="0.25">
      <c r="F1154" s="114" t="str">
        <f t="shared" si="34"/>
        <v/>
      </c>
      <c r="G1154" s="114" t="str">
        <f t="shared" si="35"/>
        <v/>
      </c>
    </row>
    <row r="1155" spans="6:7" x14ac:dyDescent="0.25">
      <c r="F1155" s="114" t="str">
        <f t="shared" si="34"/>
        <v/>
      </c>
      <c r="G1155" s="114" t="str">
        <f t="shared" si="35"/>
        <v/>
      </c>
    </row>
    <row r="1156" spans="6:7" x14ac:dyDescent="0.25">
      <c r="F1156" s="114" t="str">
        <f t="shared" si="34"/>
        <v/>
      </c>
      <c r="G1156" s="114" t="str">
        <f t="shared" si="35"/>
        <v/>
      </c>
    </row>
    <row r="1157" spans="6:7" x14ac:dyDescent="0.25">
      <c r="F1157" s="114" t="str">
        <f t="shared" si="34"/>
        <v/>
      </c>
      <c r="G1157" s="114" t="str">
        <f t="shared" si="35"/>
        <v/>
      </c>
    </row>
    <row r="1158" spans="6:7" x14ac:dyDescent="0.25">
      <c r="F1158" s="114" t="str">
        <f t="shared" si="34"/>
        <v/>
      </c>
      <c r="G1158" s="114" t="str">
        <f t="shared" si="35"/>
        <v/>
      </c>
    </row>
    <row r="1159" spans="6:7" x14ac:dyDescent="0.25">
      <c r="F1159" s="114" t="str">
        <f t="shared" si="34"/>
        <v/>
      </c>
      <c r="G1159" s="114" t="str">
        <f t="shared" si="35"/>
        <v/>
      </c>
    </row>
    <row r="1160" spans="6:7" x14ac:dyDescent="0.25">
      <c r="F1160" s="114" t="str">
        <f t="shared" ref="F1160:F1223" si="36">IF(D1160&lt;&gt;"",D1160/SUM($D:$D),"")</f>
        <v/>
      </c>
      <c r="G1160" s="114" t="str">
        <f t="shared" ref="G1160:G1223" si="37">IF(F1160&lt;&gt;"",F1160+G1159,"")</f>
        <v/>
      </c>
    </row>
    <row r="1161" spans="6:7" x14ac:dyDescent="0.25">
      <c r="F1161" s="114" t="str">
        <f t="shared" si="36"/>
        <v/>
      </c>
      <c r="G1161" s="114" t="str">
        <f t="shared" si="37"/>
        <v/>
      </c>
    </row>
    <row r="1162" spans="6:7" x14ac:dyDescent="0.25">
      <c r="F1162" s="114" t="str">
        <f t="shared" si="36"/>
        <v/>
      </c>
      <c r="G1162" s="114" t="str">
        <f t="shared" si="37"/>
        <v/>
      </c>
    </row>
    <row r="1163" spans="6:7" x14ac:dyDescent="0.25">
      <c r="F1163" s="114" t="str">
        <f t="shared" si="36"/>
        <v/>
      </c>
      <c r="G1163" s="114" t="str">
        <f t="shared" si="37"/>
        <v/>
      </c>
    </row>
    <row r="1164" spans="6:7" x14ac:dyDescent="0.25">
      <c r="F1164" s="114" t="str">
        <f t="shared" si="36"/>
        <v/>
      </c>
      <c r="G1164" s="114" t="str">
        <f t="shared" si="37"/>
        <v/>
      </c>
    </row>
    <row r="1165" spans="6:7" x14ac:dyDescent="0.25">
      <c r="F1165" s="114" t="str">
        <f t="shared" si="36"/>
        <v/>
      </c>
      <c r="G1165" s="114" t="str">
        <f t="shared" si="37"/>
        <v/>
      </c>
    </row>
    <row r="1166" spans="6:7" x14ac:dyDescent="0.25">
      <c r="F1166" s="114" t="str">
        <f t="shared" si="36"/>
        <v/>
      </c>
      <c r="G1166" s="114" t="str">
        <f t="shared" si="37"/>
        <v/>
      </c>
    </row>
    <row r="1167" spans="6:7" x14ac:dyDescent="0.25">
      <c r="F1167" s="114" t="str">
        <f t="shared" si="36"/>
        <v/>
      </c>
      <c r="G1167" s="114" t="str">
        <f t="shared" si="37"/>
        <v/>
      </c>
    </row>
    <row r="1168" spans="6:7" x14ac:dyDescent="0.25">
      <c r="F1168" s="114" t="str">
        <f t="shared" si="36"/>
        <v/>
      </c>
      <c r="G1168" s="114" t="str">
        <f t="shared" si="37"/>
        <v/>
      </c>
    </row>
    <row r="1169" spans="6:7" x14ac:dyDescent="0.25">
      <c r="F1169" s="114" t="str">
        <f t="shared" si="36"/>
        <v/>
      </c>
      <c r="G1169" s="114" t="str">
        <f t="shared" si="37"/>
        <v/>
      </c>
    </row>
    <row r="1170" spans="6:7" x14ac:dyDescent="0.25">
      <c r="F1170" s="114" t="str">
        <f t="shared" si="36"/>
        <v/>
      </c>
      <c r="G1170" s="114" t="str">
        <f t="shared" si="37"/>
        <v/>
      </c>
    </row>
    <row r="1171" spans="6:7" x14ac:dyDescent="0.25">
      <c r="F1171" s="114" t="str">
        <f t="shared" si="36"/>
        <v/>
      </c>
      <c r="G1171" s="114" t="str">
        <f t="shared" si="37"/>
        <v/>
      </c>
    </row>
    <row r="1172" spans="6:7" x14ac:dyDescent="0.25">
      <c r="F1172" s="114" t="str">
        <f t="shared" si="36"/>
        <v/>
      </c>
      <c r="G1172" s="114" t="str">
        <f t="shared" si="37"/>
        <v/>
      </c>
    </row>
    <row r="1173" spans="6:7" x14ac:dyDescent="0.25">
      <c r="F1173" s="114" t="str">
        <f t="shared" si="36"/>
        <v/>
      </c>
      <c r="G1173" s="114" t="str">
        <f t="shared" si="37"/>
        <v/>
      </c>
    </row>
    <row r="1174" spans="6:7" x14ac:dyDescent="0.25">
      <c r="F1174" s="114" t="str">
        <f t="shared" si="36"/>
        <v/>
      </c>
      <c r="G1174" s="114" t="str">
        <f t="shared" si="37"/>
        <v/>
      </c>
    </row>
    <row r="1175" spans="6:7" x14ac:dyDescent="0.25">
      <c r="F1175" s="114" t="str">
        <f t="shared" si="36"/>
        <v/>
      </c>
      <c r="G1175" s="114" t="str">
        <f t="shared" si="37"/>
        <v/>
      </c>
    </row>
    <row r="1176" spans="6:7" x14ac:dyDescent="0.25">
      <c r="F1176" s="114" t="str">
        <f t="shared" si="36"/>
        <v/>
      </c>
      <c r="G1176" s="114" t="str">
        <f t="shared" si="37"/>
        <v/>
      </c>
    </row>
    <row r="1177" spans="6:7" x14ac:dyDescent="0.25">
      <c r="F1177" s="114" t="str">
        <f t="shared" si="36"/>
        <v/>
      </c>
      <c r="G1177" s="114" t="str">
        <f t="shared" si="37"/>
        <v/>
      </c>
    </row>
    <row r="1178" spans="6:7" x14ac:dyDescent="0.25">
      <c r="F1178" s="114" t="str">
        <f t="shared" si="36"/>
        <v/>
      </c>
      <c r="G1178" s="114" t="str">
        <f t="shared" si="37"/>
        <v/>
      </c>
    </row>
    <row r="1179" spans="6:7" x14ac:dyDescent="0.25">
      <c r="F1179" s="114" t="str">
        <f t="shared" si="36"/>
        <v/>
      </c>
      <c r="G1179" s="114" t="str">
        <f t="shared" si="37"/>
        <v/>
      </c>
    </row>
    <row r="1180" spans="6:7" x14ac:dyDescent="0.25">
      <c r="F1180" s="114" t="str">
        <f t="shared" si="36"/>
        <v/>
      </c>
      <c r="G1180" s="114" t="str">
        <f t="shared" si="37"/>
        <v/>
      </c>
    </row>
    <row r="1181" spans="6:7" x14ac:dyDescent="0.25">
      <c r="F1181" s="114" t="str">
        <f t="shared" si="36"/>
        <v/>
      </c>
      <c r="G1181" s="114" t="str">
        <f t="shared" si="37"/>
        <v/>
      </c>
    </row>
    <row r="1182" spans="6:7" x14ac:dyDescent="0.25">
      <c r="F1182" s="114" t="str">
        <f t="shared" si="36"/>
        <v/>
      </c>
      <c r="G1182" s="114" t="str">
        <f t="shared" si="37"/>
        <v/>
      </c>
    </row>
    <row r="1183" spans="6:7" x14ac:dyDescent="0.25">
      <c r="F1183" s="114" t="str">
        <f t="shared" si="36"/>
        <v/>
      </c>
      <c r="G1183" s="114" t="str">
        <f t="shared" si="37"/>
        <v/>
      </c>
    </row>
    <row r="1184" spans="6:7" x14ac:dyDescent="0.25">
      <c r="F1184" s="114" t="str">
        <f t="shared" si="36"/>
        <v/>
      </c>
      <c r="G1184" s="114" t="str">
        <f t="shared" si="37"/>
        <v/>
      </c>
    </row>
    <row r="1185" spans="6:7" x14ac:dyDescent="0.25">
      <c r="F1185" s="114" t="str">
        <f t="shared" si="36"/>
        <v/>
      </c>
      <c r="G1185" s="114" t="str">
        <f t="shared" si="37"/>
        <v/>
      </c>
    </row>
    <row r="1186" spans="6:7" x14ac:dyDescent="0.25">
      <c r="F1186" s="114" t="str">
        <f t="shared" si="36"/>
        <v/>
      </c>
      <c r="G1186" s="114" t="str">
        <f t="shared" si="37"/>
        <v/>
      </c>
    </row>
    <row r="1187" spans="6:7" x14ac:dyDescent="0.25">
      <c r="F1187" s="114" t="str">
        <f t="shared" si="36"/>
        <v/>
      </c>
      <c r="G1187" s="114" t="str">
        <f t="shared" si="37"/>
        <v/>
      </c>
    </row>
    <row r="1188" spans="6:7" x14ac:dyDescent="0.25">
      <c r="F1188" s="114" t="str">
        <f t="shared" si="36"/>
        <v/>
      </c>
      <c r="G1188" s="114" t="str">
        <f t="shared" si="37"/>
        <v/>
      </c>
    </row>
    <row r="1189" spans="6:7" x14ac:dyDescent="0.25">
      <c r="F1189" s="114" t="str">
        <f t="shared" si="36"/>
        <v/>
      </c>
      <c r="G1189" s="114" t="str">
        <f t="shared" si="37"/>
        <v/>
      </c>
    </row>
    <row r="1190" spans="6:7" x14ac:dyDescent="0.25">
      <c r="F1190" s="114" t="str">
        <f t="shared" si="36"/>
        <v/>
      </c>
      <c r="G1190" s="114" t="str">
        <f t="shared" si="37"/>
        <v/>
      </c>
    </row>
    <row r="1191" spans="6:7" x14ac:dyDescent="0.25">
      <c r="F1191" s="114" t="str">
        <f t="shared" si="36"/>
        <v/>
      </c>
      <c r="G1191" s="114" t="str">
        <f t="shared" si="37"/>
        <v/>
      </c>
    </row>
    <row r="1192" spans="6:7" x14ac:dyDescent="0.25">
      <c r="F1192" s="114" t="str">
        <f t="shared" si="36"/>
        <v/>
      </c>
      <c r="G1192" s="114" t="str">
        <f t="shared" si="37"/>
        <v/>
      </c>
    </row>
    <row r="1193" spans="6:7" x14ac:dyDescent="0.25">
      <c r="F1193" s="114" t="str">
        <f t="shared" si="36"/>
        <v/>
      </c>
      <c r="G1193" s="114" t="str">
        <f t="shared" si="37"/>
        <v/>
      </c>
    </row>
    <row r="1194" spans="6:7" x14ac:dyDescent="0.25">
      <c r="F1194" s="114" t="str">
        <f t="shared" si="36"/>
        <v/>
      </c>
      <c r="G1194" s="114" t="str">
        <f t="shared" si="37"/>
        <v/>
      </c>
    </row>
    <row r="1195" spans="6:7" x14ac:dyDescent="0.25">
      <c r="F1195" s="114" t="str">
        <f t="shared" si="36"/>
        <v/>
      </c>
      <c r="G1195" s="114" t="str">
        <f t="shared" si="37"/>
        <v/>
      </c>
    </row>
    <row r="1196" spans="6:7" x14ac:dyDescent="0.25">
      <c r="F1196" s="114" t="str">
        <f t="shared" si="36"/>
        <v/>
      </c>
      <c r="G1196" s="114" t="str">
        <f t="shared" si="37"/>
        <v/>
      </c>
    </row>
    <row r="1197" spans="6:7" x14ac:dyDescent="0.25">
      <c r="F1197" s="114" t="str">
        <f t="shared" si="36"/>
        <v/>
      </c>
      <c r="G1197" s="114" t="str">
        <f t="shared" si="37"/>
        <v/>
      </c>
    </row>
    <row r="1198" spans="6:7" x14ac:dyDescent="0.25">
      <c r="F1198" s="114" t="str">
        <f t="shared" si="36"/>
        <v/>
      </c>
      <c r="G1198" s="114" t="str">
        <f t="shared" si="37"/>
        <v/>
      </c>
    </row>
    <row r="1199" spans="6:7" x14ac:dyDescent="0.25">
      <c r="F1199" s="114" t="str">
        <f t="shared" si="36"/>
        <v/>
      </c>
      <c r="G1199" s="114" t="str">
        <f t="shared" si="37"/>
        <v/>
      </c>
    </row>
    <row r="1200" spans="6:7" x14ac:dyDescent="0.25">
      <c r="F1200" s="114" t="str">
        <f t="shared" si="36"/>
        <v/>
      </c>
      <c r="G1200" s="114" t="str">
        <f t="shared" si="37"/>
        <v/>
      </c>
    </row>
    <row r="1201" spans="6:7" x14ac:dyDescent="0.25">
      <c r="F1201" s="114" t="str">
        <f t="shared" si="36"/>
        <v/>
      </c>
      <c r="G1201" s="114" t="str">
        <f t="shared" si="37"/>
        <v/>
      </c>
    </row>
    <row r="1202" spans="6:7" x14ac:dyDescent="0.25">
      <c r="F1202" s="114" t="str">
        <f t="shared" si="36"/>
        <v/>
      </c>
      <c r="G1202" s="114" t="str">
        <f t="shared" si="37"/>
        <v/>
      </c>
    </row>
    <row r="1203" spans="6:7" x14ac:dyDescent="0.25">
      <c r="F1203" s="114" t="str">
        <f t="shared" si="36"/>
        <v/>
      </c>
      <c r="G1203" s="114" t="str">
        <f t="shared" si="37"/>
        <v/>
      </c>
    </row>
    <row r="1204" spans="6:7" x14ac:dyDescent="0.25">
      <c r="F1204" s="114" t="str">
        <f t="shared" si="36"/>
        <v/>
      </c>
      <c r="G1204" s="114" t="str">
        <f t="shared" si="37"/>
        <v/>
      </c>
    </row>
    <row r="1205" spans="6:7" x14ac:dyDescent="0.25">
      <c r="F1205" s="114" t="str">
        <f t="shared" si="36"/>
        <v/>
      </c>
      <c r="G1205" s="114" t="str">
        <f t="shared" si="37"/>
        <v/>
      </c>
    </row>
    <row r="1206" spans="6:7" x14ac:dyDescent="0.25">
      <c r="F1206" s="114" t="str">
        <f t="shared" si="36"/>
        <v/>
      </c>
      <c r="G1206" s="114" t="str">
        <f t="shared" si="37"/>
        <v/>
      </c>
    </row>
    <row r="1207" spans="6:7" x14ac:dyDescent="0.25">
      <c r="F1207" s="114" t="str">
        <f t="shared" si="36"/>
        <v/>
      </c>
      <c r="G1207" s="114" t="str">
        <f t="shared" si="37"/>
        <v/>
      </c>
    </row>
    <row r="1208" spans="6:7" x14ac:dyDescent="0.25">
      <c r="F1208" s="114" t="str">
        <f t="shared" si="36"/>
        <v/>
      </c>
      <c r="G1208" s="114" t="str">
        <f t="shared" si="37"/>
        <v/>
      </c>
    </row>
    <row r="1209" spans="6:7" x14ac:dyDescent="0.25">
      <c r="F1209" s="114" t="str">
        <f t="shared" si="36"/>
        <v/>
      </c>
      <c r="G1209" s="114" t="str">
        <f t="shared" si="37"/>
        <v/>
      </c>
    </row>
    <row r="1210" spans="6:7" x14ac:dyDescent="0.25">
      <c r="F1210" s="114" t="str">
        <f t="shared" si="36"/>
        <v/>
      </c>
      <c r="G1210" s="114" t="str">
        <f t="shared" si="37"/>
        <v/>
      </c>
    </row>
    <row r="1211" spans="6:7" x14ac:dyDescent="0.25">
      <c r="F1211" s="114" t="str">
        <f t="shared" si="36"/>
        <v/>
      </c>
      <c r="G1211" s="114" t="str">
        <f t="shared" si="37"/>
        <v/>
      </c>
    </row>
    <row r="1212" spans="6:7" x14ac:dyDescent="0.25">
      <c r="F1212" s="114" t="str">
        <f t="shared" si="36"/>
        <v/>
      </c>
      <c r="G1212" s="114" t="str">
        <f t="shared" si="37"/>
        <v/>
      </c>
    </row>
    <row r="1213" spans="6:7" x14ac:dyDescent="0.25">
      <c r="F1213" s="114" t="str">
        <f t="shared" si="36"/>
        <v/>
      </c>
      <c r="G1213" s="114" t="str">
        <f t="shared" si="37"/>
        <v/>
      </c>
    </row>
    <row r="1214" spans="6:7" x14ac:dyDescent="0.25">
      <c r="F1214" s="114" t="str">
        <f t="shared" si="36"/>
        <v/>
      </c>
      <c r="G1214" s="114" t="str">
        <f t="shared" si="37"/>
        <v/>
      </c>
    </row>
    <row r="1215" spans="6:7" x14ac:dyDescent="0.25">
      <c r="F1215" s="114" t="str">
        <f t="shared" si="36"/>
        <v/>
      </c>
      <c r="G1215" s="114" t="str">
        <f t="shared" si="37"/>
        <v/>
      </c>
    </row>
    <row r="1216" spans="6:7" x14ac:dyDescent="0.25">
      <c r="F1216" s="114" t="str">
        <f t="shared" si="36"/>
        <v/>
      </c>
      <c r="G1216" s="114" t="str">
        <f t="shared" si="37"/>
        <v/>
      </c>
    </row>
    <row r="1217" spans="6:7" x14ac:dyDescent="0.25">
      <c r="F1217" s="114" t="str">
        <f t="shared" si="36"/>
        <v/>
      </c>
      <c r="G1217" s="114" t="str">
        <f t="shared" si="37"/>
        <v/>
      </c>
    </row>
    <row r="1218" spans="6:7" x14ac:dyDescent="0.25">
      <c r="F1218" s="114" t="str">
        <f t="shared" si="36"/>
        <v/>
      </c>
      <c r="G1218" s="114" t="str">
        <f t="shared" si="37"/>
        <v/>
      </c>
    </row>
    <row r="1219" spans="6:7" x14ac:dyDescent="0.25">
      <c r="F1219" s="114" t="str">
        <f t="shared" si="36"/>
        <v/>
      </c>
      <c r="G1219" s="114" t="str">
        <f t="shared" si="37"/>
        <v/>
      </c>
    </row>
    <row r="1220" spans="6:7" x14ac:dyDescent="0.25">
      <c r="F1220" s="114" t="str">
        <f t="shared" si="36"/>
        <v/>
      </c>
      <c r="G1220" s="114" t="str">
        <f t="shared" si="37"/>
        <v/>
      </c>
    </row>
    <row r="1221" spans="6:7" x14ac:dyDescent="0.25">
      <c r="F1221" s="114" t="str">
        <f t="shared" si="36"/>
        <v/>
      </c>
      <c r="G1221" s="114" t="str">
        <f t="shared" si="37"/>
        <v/>
      </c>
    </row>
    <row r="1222" spans="6:7" x14ac:dyDescent="0.25">
      <c r="F1222" s="114" t="str">
        <f t="shared" si="36"/>
        <v/>
      </c>
      <c r="G1222" s="114" t="str">
        <f t="shared" si="37"/>
        <v/>
      </c>
    </row>
    <row r="1223" spans="6:7" x14ac:dyDescent="0.25">
      <c r="F1223" s="114" t="str">
        <f t="shared" si="36"/>
        <v/>
      </c>
      <c r="G1223" s="114" t="str">
        <f t="shared" si="37"/>
        <v/>
      </c>
    </row>
    <row r="1224" spans="6:7" x14ac:dyDescent="0.25">
      <c r="F1224" s="114" t="str">
        <f t="shared" ref="F1224:F1287" si="38">IF(D1224&lt;&gt;"",D1224/SUM($D:$D),"")</f>
        <v/>
      </c>
      <c r="G1224" s="114" t="str">
        <f t="shared" ref="G1224:G1287" si="39">IF(F1224&lt;&gt;"",F1224+G1223,"")</f>
        <v/>
      </c>
    </row>
    <row r="1225" spans="6:7" x14ac:dyDescent="0.25">
      <c r="F1225" s="114" t="str">
        <f t="shared" si="38"/>
        <v/>
      </c>
      <c r="G1225" s="114" t="str">
        <f t="shared" si="39"/>
        <v/>
      </c>
    </row>
    <row r="1226" spans="6:7" x14ac:dyDescent="0.25">
      <c r="F1226" s="114" t="str">
        <f t="shared" si="38"/>
        <v/>
      </c>
      <c r="G1226" s="114" t="str">
        <f t="shared" si="39"/>
        <v/>
      </c>
    </row>
    <row r="1227" spans="6:7" x14ac:dyDescent="0.25">
      <c r="F1227" s="114" t="str">
        <f t="shared" si="38"/>
        <v/>
      </c>
      <c r="G1227" s="114" t="str">
        <f t="shared" si="39"/>
        <v/>
      </c>
    </row>
    <row r="1228" spans="6:7" x14ac:dyDescent="0.25">
      <c r="F1228" s="114" t="str">
        <f t="shared" si="38"/>
        <v/>
      </c>
      <c r="G1228" s="114" t="str">
        <f t="shared" si="39"/>
        <v/>
      </c>
    </row>
    <row r="1229" spans="6:7" x14ac:dyDescent="0.25">
      <c r="F1229" s="114" t="str">
        <f t="shared" si="38"/>
        <v/>
      </c>
      <c r="G1229" s="114" t="str">
        <f t="shared" si="39"/>
        <v/>
      </c>
    </row>
    <row r="1230" spans="6:7" x14ac:dyDescent="0.25">
      <c r="F1230" s="114" t="str">
        <f t="shared" si="38"/>
        <v/>
      </c>
      <c r="G1230" s="114" t="str">
        <f t="shared" si="39"/>
        <v/>
      </c>
    </row>
    <row r="1231" spans="6:7" x14ac:dyDescent="0.25">
      <c r="F1231" s="114" t="str">
        <f t="shared" si="38"/>
        <v/>
      </c>
      <c r="G1231" s="114" t="str">
        <f t="shared" si="39"/>
        <v/>
      </c>
    </row>
    <row r="1232" spans="6:7" x14ac:dyDescent="0.25">
      <c r="F1232" s="114" t="str">
        <f t="shared" si="38"/>
        <v/>
      </c>
      <c r="G1232" s="114" t="str">
        <f t="shared" si="39"/>
        <v/>
      </c>
    </row>
    <row r="1233" spans="6:7" x14ac:dyDescent="0.25">
      <c r="F1233" s="114" t="str">
        <f t="shared" si="38"/>
        <v/>
      </c>
      <c r="G1233" s="114" t="str">
        <f t="shared" si="39"/>
        <v/>
      </c>
    </row>
    <row r="1234" spans="6:7" x14ac:dyDescent="0.25">
      <c r="F1234" s="114" t="str">
        <f t="shared" si="38"/>
        <v/>
      </c>
      <c r="G1234" s="114" t="str">
        <f t="shared" si="39"/>
        <v/>
      </c>
    </row>
    <row r="1235" spans="6:7" x14ac:dyDescent="0.25">
      <c r="F1235" s="114" t="str">
        <f t="shared" si="38"/>
        <v/>
      </c>
      <c r="G1235" s="114" t="str">
        <f t="shared" si="39"/>
        <v/>
      </c>
    </row>
    <row r="1236" spans="6:7" x14ac:dyDescent="0.25">
      <c r="F1236" s="114" t="str">
        <f t="shared" si="38"/>
        <v/>
      </c>
      <c r="G1236" s="114" t="str">
        <f t="shared" si="39"/>
        <v/>
      </c>
    </row>
    <row r="1237" spans="6:7" x14ac:dyDescent="0.25">
      <c r="F1237" s="114" t="str">
        <f t="shared" si="38"/>
        <v/>
      </c>
      <c r="G1237" s="114" t="str">
        <f t="shared" si="39"/>
        <v/>
      </c>
    </row>
    <row r="1238" spans="6:7" x14ac:dyDescent="0.25">
      <c r="F1238" s="114" t="str">
        <f t="shared" si="38"/>
        <v/>
      </c>
      <c r="G1238" s="114" t="str">
        <f t="shared" si="39"/>
        <v/>
      </c>
    </row>
    <row r="1239" spans="6:7" x14ac:dyDescent="0.25">
      <c r="F1239" s="114" t="str">
        <f t="shared" si="38"/>
        <v/>
      </c>
      <c r="G1239" s="114" t="str">
        <f t="shared" si="39"/>
        <v/>
      </c>
    </row>
    <row r="1240" spans="6:7" x14ac:dyDescent="0.25">
      <c r="F1240" s="114" t="str">
        <f t="shared" si="38"/>
        <v/>
      </c>
      <c r="G1240" s="114" t="str">
        <f t="shared" si="39"/>
        <v/>
      </c>
    </row>
    <row r="1241" spans="6:7" x14ac:dyDescent="0.25">
      <c r="F1241" s="114" t="str">
        <f t="shared" si="38"/>
        <v/>
      </c>
      <c r="G1241" s="114" t="str">
        <f t="shared" si="39"/>
        <v/>
      </c>
    </row>
    <row r="1242" spans="6:7" x14ac:dyDescent="0.25">
      <c r="F1242" s="114" t="str">
        <f t="shared" si="38"/>
        <v/>
      </c>
      <c r="G1242" s="114" t="str">
        <f t="shared" si="39"/>
        <v/>
      </c>
    </row>
    <row r="1243" spans="6:7" x14ac:dyDescent="0.25">
      <c r="F1243" s="114" t="str">
        <f t="shared" si="38"/>
        <v/>
      </c>
      <c r="G1243" s="114" t="str">
        <f t="shared" si="39"/>
        <v/>
      </c>
    </row>
    <row r="1244" spans="6:7" x14ac:dyDescent="0.25">
      <c r="F1244" s="114" t="str">
        <f t="shared" si="38"/>
        <v/>
      </c>
      <c r="G1244" s="114" t="str">
        <f t="shared" si="39"/>
        <v/>
      </c>
    </row>
    <row r="1245" spans="6:7" x14ac:dyDescent="0.25">
      <c r="F1245" s="114" t="str">
        <f t="shared" si="38"/>
        <v/>
      </c>
      <c r="G1245" s="114" t="str">
        <f t="shared" si="39"/>
        <v/>
      </c>
    </row>
    <row r="1246" spans="6:7" x14ac:dyDescent="0.25">
      <c r="F1246" s="114" t="str">
        <f t="shared" si="38"/>
        <v/>
      </c>
      <c r="G1246" s="114" t="str">
        <f t="shared" si="39"/>
        <v/>
      </c>
    </row>
    <row r="1247" spans="6:7" x14ac:dyDescent="0.25">
      <c r="F1247" s="114" t="str">
        <f t="shared" si="38"/>
        <v/>
      </c>
      <c r="G1247" s="114" t="str">
        <f t="shared" si="39"/>
        <v/>
      </c>
    </row>
    <row r="1248" spans="6:7" x14ac:dyDescent="0.25">
      <c r="F1248" s="114" t="str">
        <f t="shared" si="38"/>
        <v/>
      </c>
      <c r="G1248" s="114" t="str">
        <f t="shared" si="39"/>
        <v/>
      </c>
    </row>
    <row r="1249" spans="6:7" x14ac:dyDescent="0.25">
      <c r="F1249" s="114" t="str">
        <f t="shared" si="38"/>
        <v/>
      </c>
      <c r="G1249" s="114" t="str">
        <f t="shared" si="39"/>
        <v/>
      </c>
    </row>
    <row r="1250" spans="6:7" x14ac:dyDescent="0.25">
      <c r="F1250" s="114" t="str">
        <f t="shared" si="38"/>
        <v/>
      </c>
      <c r="G1250" s="114" t="str">
        <f t="shared" si="39"/>
        <v/>
      </c>
    </row>
    <row r="1251" spans="6:7" x14ac:dyDescent="0.25">
      <c r="F1251" s="114" t="str">
        <f t="shared" si="38"/>
        <v/>
      </c>
      <c r="G1251" s="114" t="str">
        <f t="shared" si="39"/>
        <v/>
      </c>
    </row>
    <row r="1252" spans="6:7" x14ac:dyDescent="0.25">
      <c r="F1252" s="114" t="str">
        <f t="shared" si="38"/>
        <v/>
      </c>
      <c r="G1252" s="114" t="str">
        <f t="shared" si="39"/>
        <v/>
      </c>
    </row>
    <row r="1253" spans="6:7" x14ac:dyDescent="0.25">
      <c r="F1253" s="114" t="str">
        <f t="shared" si="38"/>
        <v/>
      </c>
      <c r="G1253" s="114" t="str">
        <f t="shared" si="39"/>
        <v/>
      </c>
    </row>
    <row r="1254" spans="6:7" x14ac:dyDescent="0.25">
      <c r="F1254" s="114" t="str">
        <f t="shared" si="38"/>
        <v/>
      </c>
      <c r="G1254" s="114" t="str">
        <f t="shared" si="39"/>
        <v/>
      </c>
    </row>
    <row r="1255" spans="6:7" x14ac:dyDescent="0.25">
      <c r="F1255" s="114" t="str">
        <f t="shared" si="38"/>
        <v/>
      </c>
      <c r="G1255" s="114" t="str">
        <f t="shared" si="39"/>
        <v/>
      </c>
    </row>
    <row r="1256" spans="6:7" x14ac:dyDescent="0.25">
      <c r="F1256" s="114" t="str">
        <f t="shared" si="38"/>
        <v/>
      </c>
      <c r="G1256" s="114" t="str">
        <f t="shared" si="39"/>
        <v/>
      </c>
    </row>
    <row r="1257" spans="6:7" x14ac:dyDescent="0.25">
      <c r="F1257" s="114" t="str">
        <f t="shared" si="38"/>
        <v/>
      </c>
      <c r="G1257" s="114" t="str">
        <f t="shared" si="39"/>
        <v/>
      </c>
    </row>
    <row r="1258" spans="6:7" x14ac:dyDescent="0.25">
      <c r="F1258" s="114" t="str">
        <f t="shared" si="38"/>
        <v/>
      </c>
      <c r="G1258" s="114" t="str">
        <f t="shared" si="39"/>
        <v/>
      </c>
    </row>
    <row r="1259" spans="6:7" x14ac:dyDescent="0.25">
      <c r="F1259" s="114" t="str">
        <f t="shared" si="38"/>
        <v/>
      </c>
      <c r="G1259" s="114" t="str">
        <f t="shared" si="39"/>
        <v/>
      </c>
    </row>
    <row r="1260" spans="6:7" x14ac:dyDescent="0.25">
      <c r="F1260" s="114" t="str">
        <f t="shared" si="38"/>
        <v/>
      </c>
      <c r="G1260" s="114" t="str">
        <f t="shared" si="39"/>
        <v/>
      </c>
    </row>
    <row r="1261" spans="6:7" x14ac:dyDescent="0.25">
      <c r="F1261" s="114" t="str">
        <f t="shared" si="38"/>
        <v/>
      </c>
      <c r="G1261" s="114" t="str">
        <f t="shared" si="39"/>
        <v/>
      </c>
    </row>
    <row r="1262" spans="6:7" x14ac:dyDescent="0.25">
      <c r="F1262" s="114" t="str">
        <f t="shared" si="38"/>
        <v/>
      </c>
      <c r="G1262" s="114" t="str">
        <f t="shared" si="39"/>
        <v/>
      </c>
    </row>
    <row r="1263" spans="6:7" x14ac:dyDescent="0.25">
      <c r="F1263" s="114" t="str">
        <f t="shared" si="38"/>
        <v/>
      </c>
      <c r="G1263" s="114" t="str">
        <f t="shared" si="39"/>
        <v/>
      </c>
    </row>
    <row r="1264" spans="6:7" x14ac:dyDescent="0.25">
      <c r="F1264" s="114" t="str">
        <f t="shared" si="38"/>
        <v/>
      </c>
      <c r="G1264" s="114" t="str">
        <f t="shared" si="39"/>
        <v/>
      </c>
    </row>
    <row r="1265" spans="6:7" x14ac:dyDescent="0.25">
      <c r="F1265" s="114" t="str">
        <f t="shared" si="38"/>
        <v/>
      </c>
      <c r="G1265" s="114" t="str">
        <f t="shared" si="39"/>
        <v/>
      </c>
    </row>
    <row r="1266" spans="6:7" x14ac:dyDescent="0.25">
      <c r="F1266" s="114" t="str">
        <f t="shared" si="38"/>
        <v/>
      </c>
      <c r="G1266" s="114" t="str">
        <f t="shared" si="39"/>
        <v/>
      </c>
    </row>
    <row r="1267" spans="6:7" x14ac:dyDescent="0.25">
      <c r="F1267" s="114" t="str">
        <f t="shared" si="38"/>
        <v/>
      </c>
      <c r="G1267" s="114" t="str">
        <f t="shared" si="39"/>
        <v/>
      </c>
    </row>
    <row r="1268" spans="6:7" x14ac:dyDescent="0.25">
      <c r="F1268" s="114" t="str">
        <f t="shared" si="38"/>
        <v/>
      </c>
      <c r="G1268" s="114" t="str">
        <f t="shared" si="39"/>
        <v/>
      </c>
    </row>
    <row r="1269" spans="6:7" x14ac:dyDescent="0.25">
      <c r="F1269" s="114" t="str">
        <f t="shared" si="38"/>
        <v/>
      </c>
      <c r="G1269" s="114" t="str">
        <f t="shared" si="39"/>
        <v/>
      </c>
    </row>
    <row r="1270" spans="6:7" x14ac:dyDescent="0.25">
      <c r="F1270" s="114" t="str">
        <f t="shared" si="38"/>
        <v/>
      </c>
      <c r="G1270" s="114" t="str">
        <f t="shared" si="39"/>
        <v/>
      </c>
    </row>
    <row r="1271" spans="6:7" x14ac:dyDescent="0.25">
      <c r="F1271" s="114" t="str">
        <f t="shared" si="38"/>
        <v/>
      </c>
      <c r="G1271" s="114" t="str">
        <f t="shared" si="39"/>
        <v/>
      </c>
    </row>
    <row r="1272" spans="6:7" x14ac:dyDescent="0.25">
      <c r="F1272" s="114" t="str">
        <f t="shared" si="38"/>
        <v/>
      </c>
      <c r="G1272" s="114" t="str">
        <f t="shared" si="39"/>
        <v/>
      </c>
    </row>
    <row r="1273" spans="6:7" x14ac:dyDescent="0.25">
      <c r="F1273" s="114" t="str">
        <f t="shared" si="38"/>
        <v/>
      </c>
      <c r="G1273" s="114" t="str">
        <f t="shared" si="39"/>
        <v/>
      </c>
    </row>
    <row r="1274" spans="6:7" x14ac:dyDescent="0.25">
      <c r="F1274" s="114" t="str">
        <f t="shared" si="38"/>
        <v/>
      </c>
      <c r="G1274" s="114" t="str">
        <f t="shared" si="39"/>
        <v/>
      </c>
    </row>
    <row r="1275" spans="6:7" x14ac:dyDescent="0.25">
      <c r="F1275" s="114" t="str">
        <f t="shared" si="38"/>
        <v/>
      </c>
      <c r="G1275" s="114" t="str">
        <f t="shared" si="39"/>
        <v/>
      </c>
    </row>
    <row r="1276" spans="6:7" x14ac:dyDescent="0.25">
      <c r="F1276" s="114" t="str">
        <f t="shared" si="38"/>
        <v/>
      </c>
      <c r="G1276" s="114" t="str">
        <f t="shared" si="39"/>
        <v/>
      </c>
    </row>
    <row r="1277" spans="6:7" x14ac:dyDescent="0.25">
      <c r="F1277" s="114" t="str">
        <f t="shared" si="38"/>
        <v/>
      </c>
      <c r="G1277" s="114" t="str">
        <f t="shared" si="39"/>
        <v/>
      </c>
    </row>
    <row r="1278" spans="6:7" x14ac:dyDescent="0.25">
      <c r="F1278" s="114" t="str">
        <f t="shared" si="38"/>
        <v/>
      </c>
      <c r="G1278" s="114" t="str">
        <f t="shared" si="39"/>
        <v/>
      </c>
    </row>
    <row r="1279" spans="6:7" x14ac:dyDescent="0.25">
      <c r="F1279" s="114" t="str">
        <f t="shared" si="38"/>
        <v/>
      </c>
      <c r="G1279" s="114" t="str">
        <f t="shared" si="39"/>
        <v/>
      </c>
    </row>
    <row r="1280" spans="6:7" x14ac:dyDescent="0.25">
      <c r="F1280" s="114" t="str">
        <f t="shared" si="38"/>
        <v/>
      </c>
      <c r="G1280" s="114" t="str">
        <f t="shared" si="39"/>
        <v/>
      </c>
    </row>
    <row r="1281" spans="6:7" x14ac:dyDescent="0.25">
      <c r="F1281" s="114" t="str">
        <f t="shared" si="38"/>
        <v/>
      </c>
      <c r="G1281" s="114" t="str">
        <f t="shared" si="39"/>
        <v/>
      </c>
    </row>
    <row r="1282" spans="6:7" x14ac:dyDescent="0.25">
      <c r="F1282" s="114" t="str">
        <f t="shared" si="38"/>
        <v/>
      </c>
      <c r="G1282" s="114" t="str">
        <f t="shared" si="39"/>
        <v/>
      </c>
    </row>
    <row r="1283" spans="6:7" x14ac:dyDescent="0.25">
      <c r="F1283" s="114" t="str">
        <f t="shared" si="38"/>
        <v/>
      </c>
      <c r="G1283" s="114" t="str">
        <f t="shared" si="39"/>
        <v/>
      </c>
    </row>
    <row r="1284" spans="6:7" x14ac:dyDescent="0.25">
      <c r="F1284" s="114" t="str">
        <f t="shared" si="38"/>
        <v/>
      </c>
      <c r="G1284" s="114" t="str">
        <f t="shared" si="39"/>
        <v/>
      </c>
    </row>
    <row r="1285" spans="6:7" x14ac:dyDescent="0.25">
      <c r="F1285" s="114" t="str">
        <f t="shared" si="38"/>
        <v/>
      </c>
      <c r="G1285" s="114" t="str">
        <f t="shared" si="39"/>
        <v/>
      </c>
    </row>
    <row r="1286" spans="6:7" x14ac:dyDescent="0.25">
      <c r="F1286" s="114" t="str">
        <f t="shared" si="38"/>
        <v/>
      </c>
      <c r="G1286" s="114" t="str">
        <f t="shared" si="39"/>
        <v/>
      </c>
    </row>
    <row r="1287" spans="6:7" x14ac:dyDescent="0.25">
      <c r="F1287" s="114" t="str">
        <f t="shared" si="38"/>
        <v/>
      </c>
      <c r="G1287" s="114" t="str">
        <f t="shared" si="39"/>
        <v/>
      </c>
    </row>
    <row r="1288" spans="6:7" x14ac:dyDescent="0.25">
      <c r="F1288" s="114" t="str">
        <f t="shared" ref="F1288:F1351" si="40">IF(D1288&lt;&gt;"",D1288/SUM($D:$D),"")</f>
        <v/>
      </c>
      <c r="G1288" s="114" t="str">
        <f t="shared" ref="G1288:G1351" si="41">IF(F1288&lt;&gt;"",F1288+G1287,"")</f>
        <v/>
      </c>
    </row>
    <row r="1289" spans="6:7" x14ac:dyDescent="0.25">
      <c r="F1289" s="114" t="str">
        <f t="shared" si="40"/>
        <v/>
      </c>
      <c r="G1289" s="114" t="str">
        <f t="shared" si="41"/>
        <v/>
      </c>
    </row>
    <row r="1290" spans="6:7" x14ac:dyDescent="0.25">
      <c r="F1290" s="114" t="str">
        <f t="shared" si="40"/>
        <v/>
      </c>
      <c r="G1290" s="114" t="str">
        <f t="shared" si="41"/>
        <v/>
      </c>
    </row>
    <row r="1291" spans="6:7" x14ac:dyDescent="0.25">
      <c r="F1291" s="114" t="str">
        <f t="shared" si="40"/>
        <v/>
      </c>
      <c r="G1291" s="114" t="str">
        <f t="shared" si="41"/>
        <v/>
      </c>
    </row>
    <row r="1292" spans="6:7" x14ac:dyDescent="0.25">
      <c r="F1292" s="114" t="str">
        <f t="shared" si="40"/>
        <v/>
      </c>
      <c r="G1292" s="114" t="str">
        <f t="shared" si="41"/>
        <v/>
      </c>
    </row>
    <row r="1293" spans="6:7" x14ac:dyDescent="0.25">
      <c r="F1293" s="114" t="str">
        <f t="shared" si="40"/>
        <v/>
      </c>
      <c r="G1293" s="114" t="str">
        <f t="shared" si="41"/>
        <v/>
      </c>
    </row>
    <row r="1294" spans="6:7" x14ac:dyDescent="0.25">
      <c r="F1294" s="114" t="str">
        <f t="shared" si="40"/>
        <v/>
      </c>
      <c r="G1294" s="114" t="str">
        <f t="shared" si="41"/>
        <v/>
      </c>
    </row>
    <row r="1295" spans="6:7" x14ac:dyDescent="0.25">
      <c r="F1295" s="114" t="str">
        <f t="shared" si="40"/>
        <v/>
      </c>
      <c r="G1295" s="114" t="str">
        <f t="shared" si="41"/>
        <v/>
      </c>
    </row>
    <row r="1296" spans="6:7" x14ac:dyDescent="0.25">
      <c r="F1296" s="114" t="str">
        <f t="shared" si="40"/>
        <v/>
      </c>
      <c r="G1296" s="114" t="str">
        <f t="shared" si="41"/>
        <v/>
      </c>
    </row>
    <row r="1297" spans="6:7" x14ac:dyDescent="0.25">
      <c r="F1297" s="114" t="str">
        <f t="shared" si="40"/>
        <v/>
      </c>
      <c r="G1297" s="114" t="str">
        <f t="shared" si="41"/>
        <v/>
      </c>
    </row>
    <row r="1298" spans="6:7" x14ac:dyDescent="0.25">
      <c r="F1298" s="114" t="str">
        <f t="shared" si="40"/>
        <v/>
      </c>
      <c r="G1298" s="114" t="str">
        <f t="shared" si="41"/>
        <v/>
      </c>
    </row>
    <row r="1299" spans="6:7" x14ac:dyDescent="0.25">
      <c r="F1299" s="114" t="str">
        <f t="shared" si="40"/>
        <v/>
      </c>
      <c r="G1299" s="114" t="str">
        <f t="shared" si="41"/>
        <v/>
      </c>
    </row>
    <row r="1300" spans="6:7" x14ac:dyDescent="0.25">
      <c r="F1300" s="114" t="str">
        <f t="shared" si="40"/>
        <v/>
      </c>
      <c r="G1300" s="114" t="str">
        <f t="shared" si="41"/>
        <v/>
      </c>
    </row>
    <row r="1301" spans="6:7" x14ac:dyDescent="0.25">
      <c r="F1301" s="114" t="str">
        <f t="shared" si="40"/>
        <v/>
      </c>
      <c r="G1301" s="114" t="str">
        <f t="shared" si="41"/>
        <v/>
      </c>
    </row>
    <row r="1302" spans="6:7" x14ac:dyDescent="0.25">
      <c r="F1302" s="114" t="str">
        <f t="shared" si="40"/>
        <v/>
      </c>
      <c r="G1302" s="114" t="str">
        <f t="shared" si="41"/>
        <v/>
      </c>
    </row>
    <row r="1303" spans="6:7" x14ac:dyDescent="0.25">
      <c r="F1303" s="114" t="str">
        <f t="shared" si="40"/>
        <v/>
      </c>
      <c r="G1303" s="114" t="str">
        <f t="shared" si="41"/>
        <v/>
      </c>
    </row>
    <row r="1304" spans="6:7" x14ac:dyDescent="0.25">
      <c r="F1304" s="114" t="str">
        <f t="shared" si="40"/>
        <v/>
      </c>
      <c r="G1304" s="114" t="str">
        <f t="shared" si="41"/>
        <v/>
      </c>
    </row>
    <row r="1305" spans="6:7" x14ac:dyDescent="0.25">
      <c r="F1305" s="114" t="str">
        <f t="shared" si="40"/>
        <v/>
      </c>
      <c r="G1305" s="114" t="str">
        <f t="shared" si="41"/>
        <v/>
      </c>
    </row>
    <row r="1306" spans="6:7" x14ac:dyDescent="0.25">
      <c r="F1306" s="114" t="str">
        <f t="shared" si="40"/>
        <v/>
      </c>
      <c r="G1306" s="114" t="str">
        <f t="shared" si="41"/>
        <v/>
      </c>
    </row>
    <row r="1307" spans="6:7" x14ac:dyDescent="0.25">
      <c r="F1307" s="114" t="str">
        <f t="shared" si="40"/>
        <v/>
      </c>
      <c r="G1307" s="114" t="str">
        <f t="shared" si="41"/>
        <v/>
      </c>
    </row>
    <row r="1308" spans="6:7" x14ac:dyDescent="0.25">
      <c r="F1308" s="114" t="str">
        <f t="shared" si="40"/>
        <v/>
      </c>
      <c r="G1308" s="114" t="str">
        <f t="shared" si="41"/>
        <v/>
      </c>
    </row>
    <row r="1309" spans="6:7" x14ac:dyDescent="0.25">
      <c r="F1309" s="114" t="str">
        <f t="shared" si="40"/>
        <v/>
      </c>
      <c r="G1309" s="114" t="str">
        <f t="shared" si="41"/>
        <v/>
      </c>
    </row>
    <row r="1310" spans="6:7" x14ac:dyDescent="0.25">
      <c r="F1310" s="114" t="str">
        <f t="shared" si="40"/>
        <v/>
      </c>
      <c r="G1310" s="114" t="str">
        <f t="shared" si="41"/>
        <v/>
      </c>
    </row>
    <row r="1311" spans="6:7" x14ac:dyDescent="0.25">
      <c r="F1311" s="114" t="str">
        <f t="shared" si="40"/>
        <v/>
      </c>
      <c r="G1311" s="114" t="str">
        <f t="shared" si="41"/>
        <v/>
      </c>
    </row>
    <row r="1312" spans="6:7" x14ac:dyDescent="0.25">
      <c r="F1312" s="114" t="str">
        <f t="shared" si="40"/>
        <v/>
      </c>
      <c r="G1312" s="114" t="str">
        <f t="shared" si="41"/>
        <v/>
      </c>
    </row>
    <row r="1313" spans="6:7" x14ac:dyDescent="0.25">
      <c r="F1313" s="114" t="str">
        <f t="shared" si="40"/>
        <v/>
      </c>
      <c r="G1313" s="114" t="str">
        <f t="shared" si="41"/>
        <v/>
      </c>
    </row>
    <row r="1314" spans="6:7" x14ac:dyDescent="0.25">
      <c r="F1314" s="114" t="str">
        <f t="shared" si="40"/>
        <v/>
      </c>
      <c r="G1314" s="114" t="str">
        <f t="shared" si="41"/>
        <v/>
      </c>
    </row>
    <row r="1315" spans="6:7" x14ac:dyDescent="0.25">
      <c r="F1315" s="114" t="str">
        <f t="shared" si="40"/>
        <v/>
      </c>
      <c r="G1315" s="114" t="str">
        <f t="shared" si="41"/>
        <v/>
      </c>
    </row>
    <row r="1316" spans="6:7" x14ac:dyDescent="0.25">
      <c r="F1316" s="114" t="str">
        <f t="shared" si="40"/>
        <v/>
      </c>
      <c r="G1316" s="114" t="str">
        <f t="shared" si="41"/>
        <v/>
      </c>
    </row>
    <row r="1317" spans="6:7" x14ac:dyDescent="0.25">
      <c r="F1317" s="114" t="str">
        <f t="shared" si="40"/>
        <v/>
      </c>
      <c r="G1317" s="114" t="str">
        <f t="shared" si="41"/>
        <v/>
      </c>
    </row>
    <row r="1318" spans="6:7" x14ac:dyDescent="0.25">
      <c r="F1318" s="114" t="str">
        <f t="shared" si="40"/>
        <v/>
      </c>
      <c r="G1318" s="114" t="str">
        <f t="shared" si="41"/>
        <v/>
      </c>
    </row>
    <row r="1319" spans="6:7" x14ac:dyDescent="0.25">
      <c r="F1319" s="114" t="str">
        <f t="shared" si="40"/>
        <v/>
      </c>
      <c r="G1319" s="114" t="str">
        <f t="shared" si="41"/>
        <v/>
      </c>
    </row>
    <row r="1320" spans="6:7" x14ac:dyDescent="0.25">
      <c r="F1320" s="114" t="str">
        <f t="shared" si="40"/>
        <v/>
      </c>
      <c r="G1320" s="114" t="str">
        <f t="shared" si="41"/>
        <v/>
      </c>
    </row>
    <row r="1321" spans="6:7" x14ac:dyDescent="0.25">
      <c r="F1321" s="114" t="str">
        <f t="shared" si="40"/>
        <v/>
      </c>
      <c r="G1321" s="114" t="str">
        <f t="shared" si="41"/>
        <v/>
      </c>
    </row>
    <row r="1322" spans="6:7" x14ac:dyDescent="0.25">
      <c r="F1322" s="114" t="str">
        <f t="shared" si="40"/>
        <v/>
      </c>
      <c r="G1322" s="114" t="str">
        <f t="shared" si="41"/>
        <v/>
      </c>
    </row>
    <row r="1323" spans="6:7" x14ac:dyDescent="0.25">
      <c r="F1323" s="114" t="str">
        <f t="shared" si="40"/>
        <v/>
      </c>
      <c r="G1323" s="114" t="str">
        <f t="shared" si="41"/>
        <v/>
      </c>
    </row>
    <row r="1324" spans="6:7" x14ac:dyDescent="0.25">
      <c r="F1324" s="114" t="str">
        <f t="shared" si="40"/>
        <v/>
      </c>
      <c r="G1324" s="114" t="str">
        <f t="shared" si="41"/>
        <v/>
      </c>
    </row>
    <row r="1325" spans="6:7" x14ac:dyDescent="0.25">
      <c r="F1325" s="114" t="str">
        <f t="shared" si="40"/>
        <v/>
      </c>
      <c r="G1325" s="114" t="str">
        <f t="shared" si="41"/>
        <v/>
      </c>
    </row>
    <row r="1326" spans="6:7" x14ac:dyDescent="0.25">
      <c r="F1326" s="114" t="str">
        <f t="shared" si="40"/>
        <v/>
      </c>
      <c r="G1326" s="114" t="str">
        <f t="shared" si="41"/>
        <v/>
      </c>
    </row>
    <row r="1327" spans="6:7" x14ac:dyDescent="0.25">
      <c r="F1327" s="114" t="str">
        <f t="shared" si="40"/>
        <v/>
      </c>
      <c r="G1327" s="114" t="str">
        <f t="shared" si="41"/>
        <v/>
      </c>
    </row>
    <row r="1328" spans="6:7" x14ac:dyDescent="0.25">
      <c r="F1328" s="114" t="str">
        <f t="shared" si="40"/>
        <v/>
      </c>
      <c r="G1328" s="114" t="str">
        <f t="shared" si="41"/>
        <v/>
      </c>
    </row>
    <row r="1329" spans="6:7" x14ac:dyDescent="0.25">
      <c r="F1329" s="114" t="str">
        <f t="shared" si="40"/>
        <v/>
      </c>
      <c r="G1329" s="114" t="str">
        <f t="shared" si="41"/>
        <v/>
      </c>
    </row>
    <row r="1330" spans="6:7" x14ac:dyDescent="0.25">
      <c r="F1330" s="114" t="str">
        <f t="shared" si="40"/>
        <v/>
      </c>
      <c r="G1330" s="114" t="str">
        <f t="shared" si="41"/>
        <v/>
      </c>
    </row>
    <row r="1331" spans="6:7" x14ac:dyDescent="0.25">
      <c r="F1331" s="114" t="str">
        <f t="shared" si="40"/>
        <v/>
      </c>
      <c r="G1331" s="114" t="str">
        <f t="shared" si="41"/>
        <v/>
      </c>
    </row>
    <row r="1332" spans="6:7" x14ac:dyDescent="0.25">
      <c r="F1332" s="114" t="str">
        <f t="shared" si="40"/>
        <v/>
      </c>
      <c r="G1332" s="114" t="str">
        <f t="shared" si="41"/>
        <v/>
      </c>
    </row>
    <row r="1333" spans="6:7" x14ac:dyDescent="0.25">
      <c r="F1333" s="114" t="str">
        <f t="shared" si="40"/>
        <v/>
      </c>
      <c r="G1333" s="114" t="str">
        <f t="shared" si="41"/>
        <v/>
      </c>
    </row>
    <row r="1334" spans="6:7" x14ac:dyDescent="0.25">
      <c r="F1334" s="114" t="str">
        <f t="shared" si="40"/>
        <v/>
      </c>
      <c r="G1334" s="114" t="str">
        <f t="shared" si="41"/>
        <v/>
      </c>
    </row>
    <row r="1335" spans="6:7" x14ac:dyDescent="0.25">
      <c r="F1335" s="114" t="str">
        <f t="shared" si="40"/>
        <v/>
      </c>
      <c r="G1335" s="114" t="str">
        <f t="shared" si="41"/>
        <v/>
      </c>
    </row>
    <row r="1336" spans="6:7" x14ac:dyDescent="0.25">
      <c r="F1336" s="114" t="str">
        <f t="shared" si="40"/>
        <v/>
      </c>
      <c r="G1336" s="114" t="str">
        <f t="shared" si="41"/>
        <v/>
      </c>
    </row>
    <row r="1337" spans="6:7" x14ac:dyDescent="0.25">
      <c r="F1337" s="114" t="str">
        <f t="shared" si="40"/>
        <v/>
      </c>
      <c r="G1337" s="114" t="str">
        <f t="shared" si="41"/>
        <v/>
      </c>
    </row>
    <row r="1338" spans="6:7" x14ac:dyDescent="0.25">
      <c r="F1338" s="114" t="str">
        <f t="shared" si="40"/>
        <v/>
      </c>
      <c r="G1338" s="114" t="str">
        <f t="shared" si="41"/>
        <v/>
      </c>
    </row>
    <row r="1339" spans="6:7" x14ac:dyDescent="0.25">
      <c r="F1339" s="114" t="str">
        <f t="shared" si="40"/>
        <v/>
      </c>
      <c r="G1339" s="114" t="str">
        <f t="shared" si="41"/>
        <v/>
      </c>
    </row>
    <row r="1340" spans="6:7" x14ac:dyDescent="0.25">
      <c r="F1340" s="114" t="str">
        <f t="shared" si="40"/>
        <v/>
      </c>
      <c r="G1340" s="114" t="str">
        <f t="shared" si="41"/>
        <v/>
      </c>
    </row>
    <row r="1341" spans="6:7" x14ac:dyDescent="0.25">
      <c r="F1341" s="114" t="str">
        <f t="shared" si="40"/>
        <v/>
      </c>
      <c r="G1341" s="114" t="str">
        <f t="shared" si="41"/>
        <v/>
      </c>
    </row>
    <row r="1342" spans="6:7" x14ac:dyDescent="0.25">
      <c r="F1342" s="114" t="str">
        <f t="shared" si="40"/>
        <v/>
      </c>
      <c r="G1342" s="114" t="str">
        <f t="shared" si="41"/>
        <v/>
      </c>
    </row>
    <row r="1343" spans="6:7" x14ac:dyDescent="0.25">
      <c r="F1343" s="114" t="str">
        <f t="shared" si="40"/>
        <v/>
      </c>
      <c r="G1343" s="114" t="str">
        <f t="shared" si="41"/>
        <v/>
      </c>
    </row>
    <row r="1344" spans="6:7" x14ac:dyDescent="0.25">
      <c r="F1344" s="114" t="str">
        <f t="shared" si="40"/>
        <v/>
      </c>
      <c r="G1344" s="114" t="str">
        <f t="shared" si="41"/>
        <v/>
      </c>
    </row>
    <row r="1345" spans="6:7" x14ac:dyDescent="0.25">
      <c r="F1345" s="114" t="str">
        <f t="shared" si="40"/>
        <v/>
      </c>
      <c r="G1345" s="114" t="str">
        <f t="shared" si="41"/>
        <v/>
      </c>
    </row>
    <row r="1346" spans="6:7" x14ac:dyDescent="0.25">
      <c r="F1346" s="114" t="str">
        <f t="shared" si="40"/>
        <v/>
      </c>
      <c r="G1346" s="114" t="str">
        <f t="shared" si="41"/>
        <v/>
      </c>
    </row>
    <row r="1347" spans="6:7" x14ac:dyDescent="0.25">
      <c r="F1347" s="114" t="str">
        <f t="shared" si="40"/>
        <v/>
      </c>
      <c r="G1347" s="114" t="str">
        <f t="shared" si="41"/>
        <v/>
      </c>
    </row>
    <row r="1348" spans="6:7" x14ac:dyDescent="0.25">
      <c r="F1348" s="114" t="str">
        <f t="shared" si="40"/>
        <v/>
      </c>
      <c r="G1348" s="114" t="str">
        <f t="shared" si="41"/>
        <v/>
      </c>
    </row>
    <row r="1349" spans="6:7" x14ac:dyDescent="0.25">
      <c r="F1349" s="114" t="str">
        <f t="shared" si="40"/>
        <v/>
      </c>
      <c r="G1349" s="114" t="str">
        <f t="shared" si="41"/>
        <v/>
      </c>
    </row>
    <row r="1350" spans="6:7" x14ac:dyDescent="0.25">
      <c r="F1350" s="114" t="str">
        <f t="shared" si="40"/>
        <v/>
      </c>
      <c r="G1350" s="114" t="str">
        <f t="shared" si="41"/>
        <v/>
      </c>
    </row>
    <row r="1351" spans="6:7" x14ac:dyDescent="0.25">
      <c r="F1351" s="114" t="str">
        <f t="shared" si="40"/>
        <v/>
      </c>
      <c r="G1351" s="114" t="str">
        <f t="shared" si="41"/>
        <v/>
      </c>
    </row>
    <row r="1352" spans="6:7" x14ac:dyDescent="0.25">
      <c r="F1352" s="114" t="str">
        <f t="shared" ref="F1352:F1415" si="42">IF(D1352&lt;&gt;"",D1352/SUM($D:$D),"")</f>
        <v/>
      </c>
      <c r="G1352" s="114" t="str">
        <f t="shared" ref="G1352:G1415" si="43">IF(F1352&lt;&gt;"",F1352+G1351,"")</f>
        <v/>
      </c>
    </row>
    <row r="1353" spans="6:7" x14ac:dyDescent="0.25">
      <c r="F1353" s="114" t="str">
        <f t="shared" si="42"/>
        <v/>
      </c>
      <c r="G1353" s="114" t="str">
        <f t="shared" si="43"/>
        <v/>
      </c>
    </row>
    <row r="1354" spans="6:7" x14ac:dyDescent="0.25">
      <c r="F1354" s="114" t="str">
        <f t="shared" si="42"/>
        <v/>
      </c>
      <c r="G1354" s="114" t="str">
        <f t="shared" si="43"/>
        <v/>
      </c>
    </row>
    <row r="1355" spans="6:7" x14ac:dyDescent="0.25">
      <c r="F1355" s="114" t="str">
        <f t="shared" si="42"/>
        <v/>
      </c>
      <c r="G1355" s="114" t="str">
        <f t="shared" si="43"/>
        <v/>
      </c>
    </row>
    <row r="1356" spans="6:7" x14ac:dyDescent="0.25">
      <c r="F1356" s="114" t="str">
        <f t="shared" si="42"/>
        <v/>
      </c>
      <c r="G1356" s="114" t="str">
        <f t="shared" si="43"/>
        <v/>
      </c>
    </row>
    <row r="1357" spans="6:7" x14ac:dyDescent="0.25">
      <c r="F1357" s="114" t="str">
        <f t="shared" si="42"/>
        <v/>
      </c>
      <c r="G1357" s="114" t="str">
        <f t="shared" si="43"/>
        <v/>
      </c>
    </row>
    <row r="1358" spans="6:7" x14ac:dyDescent="0.25">
      <c r="F1358" s="114" t="str">
        <f t="shared" si="42"/>
        <v/>
      </c>
      <c r="G1358" s="114" t="str">
        <f t="shared" si="43"/>
        <v/>
      </c>
    </row>
    <row r="1359" spans="6:7" x14ac:dyDescent="0.25">
      <c r="F1359" s="114" t="str">
        <f t="shared" si="42"/>
        <v/>
      </c>
      <c r="G1359" s="114" t="str">
        <f t="shared" si="43"/>
        <v/>
      </c>
    </row>
    <row r="1360" spans="6:7" x14ac:dyDescent="0.25">
      <c r="F1360" s="114" t="str">
        <f t="shared" si="42"/>
        <v/>
      </c>
      <c r="G1360" s="114" t="str">
        <f t="shared" si="43"/>
        <v/>
      </c>
    </row>
    <row r="1361" spans="6:7" x14ac:dyDescent="0.25">
      <c r="F1361" s="114" t="str">
        <f t="shared" si="42"/>
        <v/>
      </c>
      <c r="G1361" s="114" t="str">
        <f t="shared" si="43"/>
        <v/>
      </c>
    </row>
    <row r="1362" spans="6:7" x14ac:dyDescent="0.25">
      <c r="F1362" s="114" t="str">
        <f t="shared" si="42"/>
        <v/>
      </c>
      <c r="G1362" s="114" t="str">
        <f t="shared" si="43"/>
        <v/>
      </c>
    </row>
    <row r="1363" spans="6:7" x14ac:dyDescent="0.25">
      <c r="F1363" s="114" t="str">
        <f t="shared" si="42"/>
        <v/>
      </c>
      <c r="G1363" s="114" t="str">
        <f t="shared" si="43"/>
        <v/>
      </c>
    </row>
    <row r="1364" spans="6:7" x14ac:dyDescent="0.25">
      <c r="F1364" s="114" t="str">
        <f t="shared" si="42"/>
        <v/>
      </c>
      <c r="G1364" s="114" t="str">
        <f t="shared" si="43"/>
        <v/>
      </c>
    </row>
    <row r="1365" spans="6:7" x14ac:dyDescent="0.25">
      <c r="F1365" s="114" t="str">
        <f t="shared" si="42"/>
        <v/>
      </c>
      <c r="G1365" s="114" t="str">
        <f t="shared" si="43"/>
        <v/>
      </c>
    </row>
    <row r="1366" spans="6:7" x14ac:dyDescent="0.25">
      <c r="F1366" s="114" t="str">
        <f t="shared" si="42"/>
        <v/>
      </c>
      <c r="G1366" s="114" t="str">
        <f t="shared" si="43"/>
        <v/>
      </c>
    </row>
    <row r="1367" spans="6:7" x14ac:dyDescent="0.25">
      <c r="F1367" s="114" t="str">
        <f t="shared" si="42"/>
        <v/>
      </c>
      <c r="G1367" s="114" t="str">
        <f t="shared" si="43"/>
        <v/>
      </c>
    </row>
    <row r="1368" spans="6:7" x14ac:dyDescent="0.25">
      <c r="F1368" s="114" t="str">
        <f t="shared" si="42"/>
        <v/>
      </c>
      <c r="G1368" s="114" t="str">
        <f t="shared" si="43"/>
        <v/>
      </c>
    </row>
    <row r="1369" spans="6:7" x14ac:dyDescent="0.25">
      <c r="F1369" s="114" t="str">
        <f t="shared" si="42"/>
        <v/>
      </c>
      <c r="G1369" s="114" t="str">
        <f t="shared" si="43"/>
        <v/>
      </c>
    </row>
    <row r="1370" spans="6:7" x14ac:dyDescent="0.25">
      <c r="F1370" s="114" t="str">
        <f t="shared" si="42"/>
        <v/>
      </c>
      <c r="G1370" s="114" t="str">
        <f t="shared" si="43"/>
        <v/>
      </c>
    </row>
    <row r="1371" spans="6:7" x14ac:dyDescent="0.25">
      <c r="F1371" s="114" t="str">
        <f t="shared" si="42"/>
        <v/>
      </c>
      <c r="G1371" s="114" t="str">
        <f t="shared" si="43"/>
        <v/>
      </c>
    </row>
    <row r="1372" spans="6:7" x14ac:dyDescent="0.25">
      <c r="F1372" s="114" t="str">
        <f t="shared" si="42"/>
        <v/>
      </c>
      <c r="G1372" s="114" t="str">
        <f t="shared" si="43"/>
        <v/>
      </c>
    </row>
    <row r="1373" spans="6:7" x14ac:dyDescent="0.25">
      <c r="F1373" s="114" t="str">
        <f t="shared" si="42"/>
        <v/>
      </c>
      <c r="G1373" s="114" t="str">
        <f t="shared" si="43"/>
        <v/>
      </c>
    </row>
    <row r="1374" spans="6:7" x14ac:dyDescent="0.25">
      <c r="F1374" s="114" t="str">
        <f t="shared" si="42"/>
        <v/>
      </c>
      <c r="G1374" s="114" t="str">
        <f t="shared" si="43"/>
        <v/>
      </c>
    </row>
    <row r="1375" spans="6:7" x14ac:dyDescent="0.25">
      <c r="F1375" s="114" t="str">
        <f t="shared" si="42"/>
        <v/>
      </c>
      <c r="G1375" s="114" t="str">
        <f t="shared" si="43"/>
        <v/>
      </c>
    </row>
    <row r="1376" spans="6:7" x14ac:dyDescent="0.25">
      <c r="F1376" s="114" t="str">
        <f t="shared" si="42"/>
        <v/>
      </c>
      <c r="G1376" s="114" t="str">
        <f t="shared" si="43"/>
        <v/>
      </c>
    </row>
    <row r="1377" spans="6:7" x14ac:dyDescent="0.25">
      <c r="F1377" s="114" t="str">
        <f t="shared" si="42"/>
        <v/>
      </c>
      <c r="G1377" s="114" t="str">
        <f t="shared" si="43"/>
        <v/>
      </c>
    </row>
    <row r="1378" spans="6:7" x14ac:dyDescent="0.25">
      <c r="F1378" s="114" t="str">
        <f t="shared" si="42"/>
        <v/>
      </c>
      <c r="G1378" s="114" t="str">
        <f t="shared" si="43"/>
        <v/>
      </c>
    </row>
    <row r="1379" spans="6:7" x14ac:dyDescent="0.25">
      <c r="F1379" s="114" t="str">
        <f t="shared" si="42"/>
        <v/>
      </c>
      <c r="G1379" s="114" t="str">
        <f t="shared" si="43"/>
        <v/>
      </c>
    </row>
    <row r="1380" spans="6:7" x14ac:dyDescent="0.25">
      <c r="F1380" s="114" t="str">
        <f t="shared" si="42"/>
        <v/>
      </c>
      <c r="G1380" s="114" t="str">
        <f t="shared" si="43"/>
        <v/>
      </c>
    </row>
    <row r="1381" spans="6:7" x14ac:dyDescent="0.25">
      <c r="F1381" s="114" t="str">
        <f t="shared" si="42"/>
        <v/>
      </c>
      <c r="G1381" s="114" t="str">
        <f t="shared" si="43"/>
        <v/>
      </c>
    </row>
    <row r="1382" spans="6:7" x14ac:dyDescent="0.25">
      <c r="F1382" s="114" t="str">
        <f t="shared" si="42"/>
        <v/>
      </c>
      <c r="G1382" s="114" t="str">
        <f t="shared" si="43"/>
        <v/>
      </c>
    </row>
    <row r="1383" spans="6:7" x14ac:dyDescent="0.25">
      <c r="F1383" s="114" t="str">
        <f t="shared" si="42"/>
        <v/>
      </c>
      <c r="G1383" s="114" t="str">
        <f t="shared" si="43"/>
        <v/>
      </c>
    </row>
    <row r="1384" spans="6:7" x14ac:dyDescent="0.25">
      <c r="F1384" s="114" t="str">
        <f t="shared" si="42"/>
        <v/>
      </c>
      <c r="G1384" s="114" t="str">
        <f t="shared" si="43"/>
        <v/>
      </c>
    </row>
    <row r="1385" spans="6:7" x14ac:dyDescent="0.25">
      <c r="F1385" s="114" t="str">
        <f t="shared" si="42"/>
        <v/>
      </c>
      <c r="G1385" s="114" t="str">
        <f t="shared" si="43"/>
        <v/>
      </c>
    </row>
    <row r="1386" spans="6:7" x14ac:dyDescent="0.25">
      <c r="F1386" s="114" t="str">
        <f t="shared" si="42"/>
        <v/>
      </c>
      <c r="G1386" s="114" t="str">
        <f t="shared" si="43"/>
        <v/>
      </c>
    </row>
    <row r="1387" spans="6:7" x14ac:dyDescent="0.25">
      <c r="F1387" s="114" t="str">
        <f t="shared" si="42"/>
        <v/>
      </c>
      <c r="G1387" s="114" t="str">
        <f t="shared" si="43"/>
        <v/>
      </c>
    </row>
    <row r="1388" spans="6:7" x14ac:dyDescent="0.25">
      <c r="F1388" s="114" t="str">
        <f t="shared" si="42"/>
        <v/>
      </c>
      <c r="G1388" s="114" t="str">
        <f t="shared" si="43"/>
        <v/>
      </c>
    </row>
    <row r="1389" spans="6:7" x14ac:dyDescent="0.25">
      <c r="F1389" s="114" t="str">
        <f t="shared" si="42"/>
        <v/>
      </c>
      <c r="G1389" s="114" t="str">
        <f t="shared" si="43"/>
        <v/>
      </c>
    </row>
    <row r="1390" spans="6:7" x14ac:dyDescent="0.25">
      <c r="F1390" s="114" t="str">
        <f t="shared" si="42"/>
        <v/>
      </c>
      <c r="G1390" s="114" t="str">
        <f t="shared" si="43"/>
        <v/>
      </c>
    </row>
    <row r="1391" spans="6:7" x14ac:dyDescent="0.25">
      <c r="F1391" s="114" t="str">
        <f t="shared" si="42"/>
        <v/>
      </c>
      <c r="G1391" s="114" t="str">
        <f t="shared" si="43"/>
        <v/>
      </c>
    </row>
    <row r="1392" spans="6:7" x14ac:dyDescent="0.25">
      <c r="F1392" s="114" t="str">
        <f t="shared" si="42"/>
        <v/>
      </c>
      <c r="G1392" s="114" t="str">
        <f t="shared" si="43"/>
        <v/>
      </c>
    </row>
    <row r="1393" spans="6:7" x14ac:dyDescent="0.25">
      <c r="F1393" s="114" t="str">
        <f t="shared" si="42"/>
        <v/>
      </c>
      <c r="G1393" s="114" t="str">
        <f t="shared" si="43"/>
        <v/>
      </c>
    </row>
    <row r="1394" spans="6:7" x14ac:dyDescent="0.25">
      <c r="F1394" s="114" t="str">
        <f t="shared" si="42"/>
        <v/>
      </c>
      <c r="G1394" s="114" t="str">
        <f t="shared" si="43"/>
        <v/>
      </c>
    </row>
    <row r="1395" spans="6:7" x14ac:dyDescent="0.25">
      <c r="F1395" s="114" t="str">
        <f t="shared" si="42"/>
        <v/>
      </c>
      <c r="G1395" s="114" t="str">
        <f t="shared" si="43"/>
        <v/>
      </c>
    </row>
    <row r="1396" spans="6:7" x14ac:dyDescent="0.25">
      <c r="F1396" s="114" t="str">
        <f t="shared" si="42"/>
        <v/>
      </c>
      <c r="G1396" s="114" t="str">
        <f t="shared" si="43"/>
        <v/>
      </c>
    </row>
    <row r="1397" spans="6:7" x14ac:dyDescent="0.25">
      <c r="F1397" s="114" t="str">
        <f t="shared" si="42"/>
        <v/>
      </c>
      <c r="G1397" s="114" t="str">
        <f t="shared" si="43"/>
        <v/>
      </c>
    </row>
    <row r="1398" spans="6:7" x14ac:dyDescent="0.25">
      <c r="F1398" s="114" t="str">
        <f t="shared" si="42"/>
        <v/>
      </c>
      <c r="G1398" s="114" t="str">
        <f t="shared" si="43"/>
        <v/>
      </c>
    </row>
    <row r="1399" spans="6:7" x14ac:dyDescent="0.25">
      <c r="F1399" s="114" t="str">
        <f t="shared" si="42"/>
        <v/>
      </c>
      <c r="G1399" s="114" t="str">
        <f t="shared" si="43"/>
        <v/>
      </c>
    </row>
    <row r="1400" spans="6:7" x14ac:dyDescent="0.25">
      <c r="F1400" s="114" t="str">
        <f t="shared" si="42"/>
        <v/>
      </c>
      <c r="G1400" s="114" t="str">
        <f t="shared" si="43"/>
        <v/>
      </c>
    </row>
    <row r="1401" spans="6:7" x14ac:dyDescent="0.25">
      <c r="F1401" s="114" t="str">
        <f t="shared" si="42"/>
        <v/>
      </c>
      <c r="G1401" s="114" t="str">
        <f t="shared" si="43"/>
        <v/>
      </c>
    </row>
    <row r="1402" spans="6:7" x14ac:dyDescent="0.25">
      <c r="F1402" s="114" t="str">
        <f t="shared" si="42"/>
        <v/>
      </c>
      <c r="G1402" s="114" t="str">
        <f t="shared" si="43"/>
        <v/>
      </c>
    </row>
    <row r="1403" spans="6:7" x14ac:dyDescent="0.25">
      <c r="F1403" s="114" t="str">
        <f t="shared" si="42"/>
        <v/>
      </c>
      <c r="G1403" s="114" t="str">
        <f t="shared" si="43"/>
        <v/>
      </c>
    </row>
    <row r="1404" spans="6:7" x14ac:dyDescent="0.25">
      <c r="F1404" s="114" t="str">
        <f t="shared" si="42"/>
        <v/>
      </c>
      <c r="G1404" s="114" t="str">
        <f t="shared" si="43"/>
        <v/>
      </c>
    </row>
    <row r="1405" spans="6:7" x14ac:dyDescent="0.25">
      <c r="F1405" s="114" t="str">
        <f t="shared" si="42"/>
        <v/>
      </c>
      <c r="G1405" s="114" t="str">
        <f t="shared" si="43"/>
        <v/>
      </c>
    </row>
    <row r="1406" spans="6:7" x14ac:dyDescent="0.25">
      <c r="F1406" s="114" t="str">
        <f t="shared" si="42"/>
        <v/>
      </c>
      <c r="G1406" s="114" t="str">
        <f t="shared" si="43"/>
        <v/>
      </c>
    </row>
    <row r="1407" spans="6:7" x14ac:dyDescent="0.25">
      <c r="F1407" s="114" t="str">
        <f t="shared" si="42"/>
        <v/>
      </c>
      <c r="G1407" s="114" t="str">
        <f t="shared" si="43"/>
        <v/>
      </c>
    </row>
    <row r="1408" spans="6:7" x14ac:dyDescent="0.25">
      <c r="F1408" s="114" t="str">
        <f t="shared" si="42"/>
        <v/>
      </c>
      <c r="G1408" s="114" t="str">
        <f t="shared" si="43"/>
        <v/>
      </c>
    </row>
    <row r="1409" spans="6:7" x14ac:dyDescent="0.25">
      <c r="F1409" s="114" t="str">
        <f t="shared" si="42"/>
        <v/>
      </c>
      <c r="G1409" s="114" t="str">
        <f t="shared" si="43"/>
        <v/>
      </c>
    </row>
    <row r="1410" spans="6:7" x14ac:dyDescent="0.25">
      <c r="F1410" s="114" t="str">
        <f t="shared" si="42"/>
        <v/>
      </c>
      <c r="G1410" s="114" t="str">
        <f t="shared" si="43"/>
        <v/>
      </c>
    </row>
    <row r="1411" spans="6:7" x14ac:dyDescent="0.25">
      <c r="F1411" s="114" t="str">
        <f t="shared" si="42"/>
        <v/>
      </c>
      <c r="G1411" s="114" t="str">
        <f t="shared" si="43"/>
        <v/>
      </c>
    </row>
    <row r="1412" spans="6:7" x14ac:dyDescent="0.25">
      <c r="F1412" s="114" t="str">
        <f t="shared" si="42"/>
        <v/>
      </c>
      <c r="G1412" s="114" t="str">
        <f t="shared" si="43"/>
        <v/>
      </c>
    </row>
    <row r="1413" spans="6:7" x14ac:dyDescent="0.25">
      <c r="F1413" s="114" t="str">
        <f t="shared" si="42"/>
        <v/>
      </c>
      <c r="G1413" s="114" t="str">
        <f t="shared" si="43"/>
        <v/>
      </c>
    </row>
    <row r="1414" spans="6:7" x14ac:dyDescent="0.25">
      <c r="F1414" s="114" t="str">
        <f t="shared" si="42"/>
        <v/>
      </c>
      <c r="G1414" s="114" t="str">
        <f t="shared" si="43"/>
        <v/>
      </c>
    </row>
    <row r="1415" spans="6:7" x14ac:dyDescent="0.25">
      <c r="F1415" s="114" t="str">
        <f t="shared" si="42"/>
        <v/>
      </c>
      <c r="G1415" s="114" t="str">
        <f t="shared" si="43"/>
        <v/>
      </c>
    </row>
    <row r="1416" spans="6:7" x14ac:dyDescent="0.25">
      <c r="F1416" s="114" t="str">
        <f t="shared" ref="F1416:F1479" si="44">IF(D1416&lt;&gt;"",D1416/SUM($D:$D),"")</f>
        <v/>
      </c>
      <c r="G1416" s="114" t="str">
        <f t="shared" ref="G1416:G1479" si="45">IF(F1416&lt;&gt;"",F1416+G1415,"")</f>
        <v/>
      </c>
    </row>
    <row r="1417" spans="6:7" x14ac:dyDescent="0.25">
      <c r="F1417" s="114" t="str">
        <f t="shared" si="44"/>
        <v/>
      </c>
      <c r="G1417" s="114" t="str">
        <f t="shared" si="45"/>
        <v/>
      </c>
    </row>
    <row r="1418" spans="6:7" x14ac:dyDescent="0.25">
      <c r="F1418" s="114" t="str">
        <f t="shared" si="44"/>
        <v/>
      </c>
      <c r="G1418" s="114" t="str">
        <f t="shared" si="45"/>
        <v/>
      </c>
    </row>
    <row r="1419" spans="6:7" x14ac:dyDescent="0.25">
      <c r="F1419" s="114" t="str">
        <f t="shared" si="44"/>
        <v/>
      </c>
      <c r="G1419" s="114" t="str">
        <f t="shared" si="45"/>
        <v/>
      </c>
    </row>
    <row r="1420" spans="6:7" x14ac:dyDescent="0.25">
      <c r="F1420" s="114" t="str">
        <f t="shared" si="44"/>
        <v/>
      </c>
      <c r="G1420" s="114" t="str">
        <f t="shared" si="45"/>
        <v/>
      </c>
    </row>
    <row r="1421" spans="6:7" x14ac:dyDescent="0.25">
      <c r="F1421" s="114" t="str">
        <f t="shared" si="44"/>
        <v/>
      </c>
      <c r="G1421" s="114" t="str">
        <f t="shared" si="45"/>
        <v/>
      </c>
    </row>
    <row r="1422" spans="6:7" x14ac:dyDescent="0.25">
      <c r="F1422" s="114" t="str">
        <f t="shared" si="44"/>
        <v/>
      </c>
      <c r="G1422" s="114" t="str">
        <f t="shared" si="45"/>
        <v/>
      </c>
    </row>
    <row r="1423" spans="6:7" x14ac:dyDescent="0.25">
      <c r="F1423" s="114" t="str">
        <f t="shared" si="44"/>
        <v/>
      </c>
      <c r="G1423" s="114" t="str">
        <f t="shared" si="45"/>
        <v/>
      </c>
    </row>
    <row r="1424" spans="6:7" x14ac:dyDescent="0.25">
      <c r="F1424" s="114" t="str">
        <f t="shared" si="44"/>
        <v/>
      </c>
      <c r="G1424" s="114" t="str">
        <f t="shared" si="45"/>
        <v/>
      </c>
    </row>
    <row r="1425" spans="6:7" x14ac:dyDescent="0.25">
      <c r="F1425" s="114" t="str">
        <f t="shared" si="44"/>
        <v/>
      </c>
      <c r="G1425" s="114" t="str">
        <f t="shared" si="45"/>
        <v/>
      </c>
    </row>
    <row r="1426" spans="6:7" x14ac:dyDescent="0.25">
      <c r="F1426" s="114" t="str">
        <f t="shared" si="44"/>
        <v/>
      </c>
      <c r="G1426" s="114" t="str">
        <f t="shared" si="45"/>
        <v/>
      </c>
    </row>
    <row r="1427" spans="6:7" x14ac:dyDescent="0.25">
      <c r="F1427" s="114" t="str">
        <f t="shared" si="44"/>
        <v/>
      </c>
      <c r="G1427" s="114" t="str">
        <f t="shared" si="45"/>
        <v/>
      </c>
    </row>
    <row r="1428" spans="6:7" x14ac:dyDescent="0.25">
      <c r="F1428" s="114" t="str">
        <f t="shared" si="44"/>
        <v/>
      </c>
      <c r="G1428" s="114" t="str">
        <f t="shared" si="45"/>
        <v/>
      </c>
    </row>
    <row r="1429" spans="6:7" x14ac:dyDescent="0.25">
      <c r="F1429" s="114" t="str">
        <f t="shared" si="44"/>
        <v/>
      </c>
      <c r="G1429" s="114" t="str">
        <f t="shared" si="45"/>
        <v/>
      </c>
    </row>
    <row r="1430" spans="6:7" x14ac:dyDescent="0.25">
      <c r="F1430" s="114" t="str">
        <f t="shared" si="44"/>
        <v/>
      </c>
      <c r="G1430" s="114" t="str">
        <f t="shared" si="45"/>
        <v/>
      </c>
    </row>
    <row r="1431" spans="6:7" x14ac:dyDescent="0.25">
      <c r="F1431" s="114" t="str">
        <f t="shared" si="44"/>
        <v/>
      </c>
      <c r="G1431" s="114" t="str">
        <f t="shared" si="45"/>
        <v/>
      </c>
    </row>
    <row r="1432" spans="6:7" x14ac:dyDescent="0.25">
      <c r="F1432" s="114" t="str">
        <f t="shared" si="44"/>
        <v/>
      </c>
      <c r="G1432" s="114" t="str">
        <f t="shared" si="45"/>
        <v/>
      </c>
    </row>
    <row r="1433" spans="6:7" x14ac:dyDescent="0.25">
      <c r="F1433" s="114" t="str">
        <f t="shared" si="44"/>
        <v/>
      </c>
      <c r="G1433" s="114" t="str">
        <f t="shared" si="45"/>
        <v/>
      </c>
    </row>
    <row r="1434" spans="6:7" x14ac:dyDescent="0.25">
      <c r="F1434" s="114" t="str">
        <f t="shared" si="44"/>
        <v/>
      </c>
      <c r="G1434" s="114" t="str">
        <f t="shared" si="45"/>
        <v/>
      </c>
    </row>
    <row r="1435" spans="6:7" x14ac:dyDescent="0.25">
      <c r="F1435" s="114" t="str">
        <f t="shared" si="44"/>
        <v/>
      </c>
      <c r="G1435" s="114" t="str">
        <f t="shared" si="45"/>
        <v/>
      </c>
    </row>
    <row r="1436" spans="6:7" x14ac:dyDescent="0.25">
      <c r="F1436" s="114" t="str">
        <f t="shared" si="44"/>
        <v/>
      </c>
      <c r="G1436" s="114" t="str">
        <f t="shared" si="45"/>
        <v/>
      </c>
    </row>
    <row r="1437" spans="6:7" x14ac:dyDescent="0.25">
      <c r="F1437" s="114" t="str">
        <f t="shared" si="44"/>
        <v/>
      </c>
      <c r="G1437" s="114" t="str">
        <f t="shared" si="45"/>
        <v/>
      </c>
    </row>
    <row r="1438" spans="6:7" x14ac:dyDescent="0.25">
      <c r="F1438" s="114" t="str">
        <f t="shared" si="44"/>
        <v/>
      </c>
      <c r="G1438" s="114" t="str">
        <f t="shared" si="45"/>
        <v/>
      </c>
    </row>
    <row r="1439" spans="6:7" x14ac:dyDescent="0.25">
      <c r="F1439" s="114" t="str">
        <f t="shared" si="44"/>
        <v/>
      </c>
      <c r="G1439" s="114" t="str">
        <f t="shared" si="45"/>
        <v/>
      </c>
    </row>
    <row r="1440" spans="6:7" x14ac:dyDescent="0.25">
      <c r="F1440" s="114" t="str">
        <f t="shared" si="44"/>
        <v/>
      </c>
      <c r="G1440" s="114" t="str">
        <f t="shared" si="45"/>
        <v/>
      </c>
    </row>
    <row r="1441" spans="6:7" x14ac:dyDescent="0.25">
      <c r="F1441" s="114" t="str">
        <f t="shared" si="44"/>
        <v/>
      </c>
      <c r="G1441" s="114" t="str">
        <f t="shared" si="45"/>
        <v/>
      </c>
    </row>
    <row r="1442" spans="6:7" x14ac:dyDescent="0.25">
      <c r="F1442" s="114" t="str">
        <f t="shared" si="44"/>
        <v/>
      </c>
      <c r="G1442" s="114" t="str">
        <f t="shared" si="45"/>
        <v/>
      </c>
    </row>
    <row r="1443" spans="6:7" x14ac:dyDescent="0.25">
      <c r="F1443" s="114" t="str">
        <f t="shared" si="44"/>
        <v/>
      </c>
      <c r="G1443" s="114" t="str">
        <f t="shared" si="45"/>
        <v/>
      </c>
    </row>
    <row r="1444" spans="6:7" x14ac:dyDescent="0.25">
      <c r="F1444" s="114" t="str">
        <f t="shared" si="44"/>
        <v/>
      </c>
      <c r="G1444" s="114" t="str">
        <f t="shared" si="45"/>
        <v/>
      </c>
    </row>
    <row r="1445" spans="6:7" x14ac:dyDescent="0.25">
      <c r="F1445" s="114" t="str">
        <f t="shared" si="44"/>
        <v/>
      </c>
      <c r="G1445" s="114" t="str">
        <f t="shared" si="45"/>
        <v/>
      </c>
    </row>
    <row r="1446" spans="6:7" x14ac:dyDescent="0.25">
      <c r="F1446" s="114" t="str">
        <f t="shared" si="44"/>
        <v/>
      </c>
      <c r="G1446" s="114" t="str">
        <f t="shared" si="45"/>
        <v/>
      </c>
    </row>
    <row r="1447" spans="6:7" x14ac:dyDescent="0.25">
      <c r="F1447" s="114" t="str">
        <f t="shared" si="44"/>
        <v/>
      </c>
      <c r="G1447" s="114" t="str">
        <f t="shared" si="45"/>
        <v/>
      </c>
    </row>
    <row r="1448" spans="6:7" x14ac:dyDescent="0.25">
      <c r="F1448" s="114" t="str">
        <f t="shared" si="44"/>
        <v/>
      </c>
      <c r="G1448" s="114" t="str">
        <f t="shared" si="45"/>
        <v/>
      </c>
    </row>
    <row r="1449" spans="6:7" x14ac:dyDescent="0.25">
      <c r="F1449" s="114" t="str">
        <f t="shared" si="44"/>
        <v/>
      </c>
      <c r="G1449" s="114" t="str">
        <f t="shared" si="45"/>
        <v/>
      </c>
    </row>
    <row r="1450" spans="6:7" x14ac:dyDescent="0.25">
      <c r="F1450" s="114" t="str">
        <f t="shared" si="44"/>
        <v/>
      </c>
      <c r="G1450" s="114" t="str">
        <f t="shared" si="45"/>
        <v/>
      </c>
    </row>
    <row r="1451" spans="6:7" x14ac:dyDescent="0.25">
      <c r="F1451" s="114" t="str">
        <f t="shared" si="44"/>
        <v/>
      </c>
      <c r="G1451" s="114" t="str">
        <f t="shared" si="45"/>
        <v/>
      </c>
    </row>
    <row r="1452" spans="6:7" x14ac:dyDescent="0.25">
      <c r="F1452" s="114" t="str">
        <f t="shared" si="44"/>
        <v/>
      </c>
      <c r="G1452" s="114" t="str">
        <f t="shared" si="45"/>
        <v/>
      </c>
    </row>
    <row r="1453" spans="6:7" x14ac:dyDescent="0.25">
      <c r="F1453" s="114" t="str">
        <f t="shared" si="44"/>
        <v/>
      </c>
      <c r="G1453" s="114" t="str">
        <f t="shared" si="45"/>
        <v/>
      </c>
    </row>
    <row r="1454" spans="6:7" x14ac:dyDescent="0.25">
      <c r="F1454" s="114" t="str">
        <f t="shared" si="44"/>
        <v/>
      </c>
      <c r="G1454" s="114" t="str">
        <f t="shared" si="45"/>
        <v/>
      </c>
    </row>
    <row r="1455" spans="6:7" x14ac:dyDescent="0.25">
      <c r="F1455" s="114" t="str">
        <f t="shared" si="44"/>
        <v/>
      </c>
      <c r="G1455" s="114" t="str">
        <f t="shared" si="45"/>
        <v/>
      </c>
    </row>
    <row r="1456" spans="6:7" x14ac:dyDescent="0.25">
      <c r="F1456" s="114" t="str">
        <f t="shared" si="44"/>
        <v/>
      </c>
      <c r="G1456" s="114" t="str">
        <f t="shared" si="45"/>
        <v/>
      </c>
    </row>
    <row r="1457" spans="6:7" x14ac:dyDescent="0.25">
      <c r="F1457" s="114" t="str">
        <f t="shared" si="44"/>
        <v/>
      </c>
      <c r="G1457" s="114" t="str">
        <f t="shared" si="45"/>
        <v/>
      </c>
    </row>
    <row r="1458" spans="6:7" x14ac:dyDescent="0.25">
      <c r="F1458" s="114" t="str">
        <f t="shared" si="44"/>
        <v/>
      </c>
      <c r="G1458" s="114" t="str">
        <f t="shared" si="45"/>
        <v/>
      </c>
    </row>
    <row r="1459" spans="6:7" x14ac:dyDescent="0.25">
      <c r="F1459" s="114" t="str">
        <f t="shared" si="44"/>
        <v/>
      </c>
      <c r="G1459" s="114" t="str">
        <f t="shared" si="45"/>
        <v/>
      </c>
    </row>
    <row r="1460" spans="6:7" x14ac:dyDescent="0.25">
      <c r="F1460" s="114" t="str">
        <f t="shared" si="44"/>
        <v/>
      </c>
      <c r="G1460" s="114" t="str">
        <f t="shared" si="45"/>
        <v/>
      </c>
    </row>
    <row r="1461" spans="6:7" x14ac:dyDescent="0.25">
      <c r="F1461" s="114" t="str">
        <f t="shared" si="44"/>
        <v/>
      </c>
      <c r="G1461" s="114" t="str">
        <f t="shared" si="45"/>
        <v/>
      </c>
    </row>
    <row r="1462" spans="6:7" x14ac:dyDescent="0.25">
      <c r="F1462" s="114" t="str">
        <f t="shared" si="44"/>
        <v/>
      </c>
      <c r="G1462" s="114" t="str">
        <f t="shared" si="45"/>
        <v/>
      </c>
    </row>
    <row r="1463" spans="6:7" x14ac:dyDescent="0.25">
      <c r="F1463" s="114" t="str">
        <f t="shared" si="44"/>
        <v/>
      </c>
      <c r="G1463" s="114" t="str">
        <f t="shared" si="45"/>
        <v/>
      </c>
    </row>
    <row r="1464" spans="6:7" x14ac:dyDescent="0.25">
      <c r="F1464" s="114" t="str">
        <f t="shared" si="44"/>
        <v/>
      </c>
      <c r="G1464" s="114" t="str">
        <f t="shared" si="45"/>
        <v/>
      </c>
    </row>
    <row r="1465" spans="6:7" x14ac:dyDescent="0.25">
      <c r="F1465" s="114" t="str">
        <f t="shared" si="44"/>
        <v/>
      </c>
      <c r="G1465" s="114" t="str">
        <f t="shared" si="45"/>
        <v/>
      </c>
    </row>
    <row r="1466" spans="6:7" x14ac:dyDescent="0.25">
      <c r="F1466" s="114" t="str">
        <f t="shared" si="44"/>
        <v/>
      </c>
      <c r="G1466" s="114" t="str">
        <f t="shared" si="45"/>
        <v/>
      </c>
    </row>
    <row r="1467" spans="6:7" x14ac:dyDescent="0.25">
      <c r="F1467" s="114" t="str">
        <f t="shared" si="44"/>
        <v/>
      </c>
      <c r="G1467" s="114" t="str">
        <f t="shared" si="45"/>
        <v/>
      </c>
    </row>
    <row r="1468" spans="6:7" x14ac:dyDescent="0.25">
      <c r="F1468" s="114" t="str">
        <f t="shared" si="44"/>
        <v/>
      </c>
      <c r="G1468" s="114" t="str">
        <f t="shared" si="45"/>
        <v/>
      </c>
    </row>
    <row r="1469" spans="6:7" x14ac:dyDescent="0.25">
      <c r="F1469" s="114" t="str">
        <f t="shared" si="44"/>
        <v/>
      </c>
      <c r="G1469" s="114" t="str">
        <f t="shared" si="45"/>
        <v/>
      </c>
    </row>
    <row r="1470" spans="6:7" x14ac:dyDescent="0.25">
      <c r="F1470" s="114" t="str">
        <f t="shared" si="44"/>
        <v/>
      </c>
      <c r="G1470" s="114" t="str">
        <f t="shared" si="45"/>
        <v/>
      </c>
    </row>
    <row r="1471" spans="6:7" x14ac:dyDescent="0.25">
      <c r="F1471" s="114" t="str">
        <f t="shared" si="44"/>
        <v/>
      </c>
      <c r="G1471" s="114" t="str">
        <f t="shared" si="45"/>
        <v/>
      </c>
    </row>
    <row r="1472" spans="6:7" x14ac:dyDescent="0.25">
      <c r="F1472" s="114" t="str">
        <f t="shared" si="44"/>
        <v/>
      </c>
      <c r="G1472" s="114" t="str">
        <f t="shared" si="45"/>
        <v/>
      </c>
    </row>
    <row r="1473" spans="6:7" x14ac:dyDescent="0.25">
      <c r="F1473" s="114" t="str">
        <f t="shared" si="44"/>
        <v/>
      </c>
      <c r="G1473" s="114" t="str">
        <f t="shared" si="45"/>
        <v/>
      </c>
    </row>
    <row r="1474" spans="6:7" x14ac:dyDescent="0.25">
      <c r="F1474" s="114" t="str">
        <f t="shared" si="44"/>
        <v/>
      </c>
      <c r="G1474" s="114" t="str">
        <f t="shared" si="45"/>
        <v/>
      </c>
    </row>
    <row r="1475" spans="6:7" x14ac:dyDescent="0.25">
      <c r="F1475" s="114" t="str">
        <f t="shared" si="44"/>
        <v/>
      </c>
      <c r="G1475" s="114" t="str">
        <f t="shared" si="45"/>
        <v/>
      </c>
    </row>
    <row r="1476" spans="6:7" x14ac:dyDescent="0.25">
      <c r="F1476" s="114" t="str">
        <f t="shared" si="44"/>
        <v/>
      </c>
      <c r="G1476" s="114" t="str">
        <f t="shared" si="45"/>
        <v/>
      </c>
    </row>
    <row r="1477" spans="6:7" x14ac:dyDescent="0.25">
      <c r="F1477" s="114" t="str">
        <f t="shared" si="44"/>
        <v/>
      </c>
      <c r="G1477" s="114" t="str">
        <f t="shared" si="45"/>
        <v/>
      </c>
    </row>
    <row r="1478" spans="6:7" x14ac:dyDescent="0.25">
      <c r="F1478" s="114" t="str">
        <f t="shared" si="44"/>
        <v/>
      </c>
      <c r="G1478" s="114" t="str">
        <f t="shared" si="45"/>
        <v/>
      </c>
    </row>
    <row r="1479" spans="6:7" x14ac:dyDescent="0.25">
      <c r="F1479" s="114" t="str">
        <f t="shared" si="44"/>
        <v/>
      </c>
      <c r="G1479" s="114" t="str">
        <f t="shared" si="45"/>
        <v/>
      </c>
    </row>
    <row r="1480" spans="6:7" x14ac:dyDescent="0.25">
      <c r="F1480" s="114" t="str">
        <f t="shared" ref="F1480:F1543" si="46">IF(D1480&lt;&gt;"",D1480/SUM($D:$D),"")</f>
        <v/>
      </c>
      <c r="G1480" s="114" t="str">
        <f t="shared" ref="G1480:G1543" si="47">IF(F1480&lt;&gt;"",F1480+G1479,"")</f>
        <v/>
      </c>
    </row>
    <row r="1481" spans="6:7" x14ac:dyDescent="0.25">
      <c r="F1481" s="114" t="str">
        <f t="shared" si="46"/>
        <v/>
      </c>
      <c r="G1481" s="114" t="str">
        <f t="shared" si="47"/>
        <v/>
      </c>
    </row>
    <row r="1482" spans="6:7" x14ac:dyDescent="0.25">
      <c r="F1482" s="114" t="str">
        <f t="shared" si="46"/>
        <v/>
      </c>
      <c r="G1482" s="114" t="str">
        <f t="shared" si="47"/>
        <v/>
      </c>
    </row>
    <row r="1483" spans="6:7" x14ac:dyDescent="0.25">
      <c r="F1483" s="114" t="str">
        <f t="shared" si="46"/>
        <v/>
      </c>
      <c r="G1483" s="114" t="str">
        <f t="shared" si="47"/>
        <v/>
      </c>
    </row>
    <row r="1484" spans="6:7" x14ac:dyDescent="0.25">
      <c r="F1484" s="114" t="str">
        <f t="shared" si="46"/>
        <v/>
      </c>
      <c r="G1484" s="114" t="str">
        <f t="shared" si="47"/>
        <v/>
      </c>
    </row>
    <row r="1485" spans="6:7" x14ac:dyDescent="0.25">
      <c r="F1485" s="114" t="str">
        <f t="shared" si="46"/>
        <v/>
      </c>
      <c r="G1485" s="114" t="str">
        <f t="shared" si="47"/>
        <v/>
      </c>
    </row>
    <row r="1486" spans="6:7" x14ac:dyDescent="0.25">
      <c r="F1486" s="114" t="str">
        <f t="shared" si="46"/>
        <v/>
      </c>
      <c r="G1486" s="114" t="str">
        <f t="shared" si="47"/>
        <v/>
      </c>
    </row>
    <row r="1487" spans="6:7" x14ac:dyDescent="0.25">
      <c r="F1487" s="114" t="str">
        <f t="shared" si="46"/>
        <v/>
      </c>
      <c r="G1487" s="114" t="str">
        <f t="shared" si="47"/>
        <v/>
      </c>
    </row>
    <row r="1488" spans="6:7" x14ac:dyDescent="0.25">
      <c r="F1488" s="114" t="str">
        <f t="shared" si="46"/>
        <v/>
      </c>
      <c r="G1488" s="114" t="str">
        <f t="shared" si="47"/>
        <v/>
      </c>
    </row>
    <row r="1489" spans="6:7" x14ac:dyDescent="0.25">
      <c r="F1489" s="114" t="str">
        <f t="shared" si="46"/>
        <v/>
      </c>
      <c r="G1489" s="114" t="str">
        <f t="shared" si="47"/>
        <v/>
      </c>
    </row>
    <row r="1490" spans="6:7" x14ac:dyDescent="0.25">
      <c r="F1490" s="114" t="str">
        <f t="shared" si="46"/>
        <v/>
      </c>
      <c r="G1490" s="114" t="str">
        <f t="shared" si="47"/>
        <v/>
      </c>
    </row>
    <row r="1491" spans="6:7" x14ac:dyDescent="0.25">
      <c r="F1491" s="114" t="str">
        <f t="shared" si="46"/>
        <v/>
      </c>
      <c r="G1491" s="114" t="str">
        <f t="shared" si="47"/>
        <v/>
      </c>
    </row>
    <row r="1492" spans="6:7" x14ac:dyDescent="0.25">
      <c r="F1492" s="114" t="str">
        <f t="shared" si="46"/>
        <v/>
      </c>
      <c r="G1492" s="114" t="str">
        <f t="shared" si="47"/>
        <v/>
      </c>
    </row>
    <row r="1493" spans="6:7" x14ac:dyDescent="0.25">
      <c r="F1493" s="114" t="str">
        <f t="shared" si="46"/>
        <v/>
      </c>
      <c r="G1493" s="114" t="str">
        <f t="shared" si="47"/>
        <v/>
      </c>
    </row>
    <row r="1494" spans="6:7" x14ac:dyDescent="0.25">
      <c r="F1494" s="114" t="str">
        <f t="shared" si="46"/>
        <v/>
      </c>
      <c r="G1494" s="114" t="str">
        <f t="shared" si="47"/>
        <v/>
      </c>
    </row>
    <row r="1495" spans="6:7" x14ac:dyDescent="0.25">
      <c r="F1495" s="114" t="str">
        <f t="shared" si="46"/>
        <v/>
      </c>
      <c r="G1495" s="114" t="str">
        <f t="shared" si="47"/>
        <v/>
      </c>
    </row>
    <row r="1496" spans="6:7" x14ac:dyDescent="0.25">
      <c r="F1496" s="114" t="str">
        <f t="shared" si="46"/>
        <v/>
      </c>
      <c r="G1496" s="114" t="str">
        <f t="shared" si="47"/>
        <v/>
      </c>
    </row>
    <row r="1497" spans="6:7" x14ac:dyDescent="0.25">
      <c r="F1497" s="114" t="str">
        <f t="shared" si="46"/>
        <v/>
      </c>
      <c r="G1497" s="114" t="str">
        <f t="shared" si="47"/>
        <v/>
      </c>
    </row>
    <row r="1498" spans="6:7" x14ac:dyDescent="0.25">
      <c r="F1498" s="114" t="str">
        <f t="shared" si="46"/>
        <v/>
      </c>
      <c r="G1498" s="114" t="str">
        <f t="shared" si="47"/>
        <v/>
      </c>
    </row>
    <row r="1499" spans="6:7" x14ac:dyDescent="0.25">
      <c r="F1499" s="114" t="str">
        <f t="shared" si="46"/>
        <v/>
      </c>
      <c r="G1499" s="114" t="str">
        <f t="shared" si="47"/>
        <v/>
      </c>
    </row>
    <row r="1500" spans="6:7" x14ac:dyDescent="0.25">
      <c r="F1500" s="114" t="str">
        <f t="shared" si="46"/>
        <v/>
      </c>
      <c r="G1500" s="114" t="str">
        <f t="shared" si="47"/>
        <v/>
      </c>
    </row>
    <row r="1501" spans="6:7" x14ac:dyDescent="0.25">
      <c r="F1501" s="114" t="str">
        <f t="shared" si="46"/>
        <v/>
      </c>
      <c r="G1501" s="114" t="str">
        <f t="shared" si="47"/>
        <v/>
      </c>
    </row>
    <row r="1502" spans="6:7" x14ac:dyDescent="0.25">
      <c r="F1502" s="114" t="str">
        <f t="shared" si="46"/>
        <v/>
      </c>
      <c r="G1502" s="114" t="str">
        <f t="shared" si="47"/>
        <v/>
      </c>
    </row>
    <row r="1503" spans="6:7" x14ac:dyDescent="0.25">
      <c r="F1503" s="114" t="str">
        <f t="shared" si="46"/>
        <v/>
      </c>
      <c r="G1503" s="114" t="str">
        <f t="shared" si="47"/>
        <v/>
      </c>
    </row>
    <row r="1504" spans="6:7" x14ac:dyDescent="0.25">
      <c r="F1504" s="114" t="str">
        <f t="shared" si="46"/>
        <v/>
      </c>
      <c r="G1504" s="114" t="str">
        <f t="shared" si="47"/>
        <v/>
      </c>
    </row>
    <row r="1505" spans="6:7" x14ac:dyDescent="0.25">
      <c r="F1505" s="114" t="str">
        <f t="shared" si="46"/>
        <v/>
      </c>
      <c r="G1505" s="114" t="str">
        <f t="shared" si="47"/>
        <v/>
      </c>
    </row>
    <row r="1506" spans="6:7" x14ac:dyDescent="0.25">
      <c r="F1506" s="114" t="str">
        <f t="shared" si="46"/>
        <v/>
      </c>
      <c r="G1506" s="114" t="str">
        <f t="shared" si="47"/>
        <v/>
      </c>
    </row>
    <row r="1507" spans="6:7" x14ac:dyDescent="0.25">
      <c r="F1507" s="114" t="str">
        <f t="shared" si="46"/>
        <v/>
      </c>
      <c r="G1507" s="114" t="str">
        <f t="shared" si="47"/>
        <v/>
      </c>
    </row>
    <row r="1508" spans="6:7" x14ac:dyDescent="0.25">
      <c r="F1508" s="114" t="str">
        <f t="shared" si="46"/>
        <v/>
      </c>
      <c r="G1508" s="114" t="str">
        <f t="shared" si="47"/>
        <v/>
      </c>
    </row>
    <row r="1509" spans="6:7" x14ac:dyDescent="0.25">
      <c r="F1509" s="114" t="str">
        <f t="shared" si="46"/>
        <v/>
      </c>
      <c r="G1509" s="114" t="str">
        <f t="shared" si="47"/>
        <v/>
      </c>
    </row>
    <row r="1510" spans="6:7" x14ac:dyDescent="0.25">
      <c r="F1510" s="114" t="str">
        <f t="shared" si="46"/>
        <v/>
      </c>
      <c r="G1510" s="114" t="str">
        <f t="shared" si="47"/>
        <v/>
      </c>
    </row>
    <row r="1511" spans="6:7" x14ac:dyDescent="0.25">
      <c r="F1511" s="114" t="str">
        <f t="shared" si="46"/>
        <v/>
      </c>
      <c r="G1511" s="114" t="str">
        <f t="shared" si="47"/>
        <v/>
      </c>
    </row>
    <row r="1512" spans="6:7" x14ac:dyDescent="0.25">
      <c r="F1512" s="114" t="str">
        <f t="shared" si="46"/>
        <v/>
      </c>
      <c r="G1512" s="114" t="str">
        <f t="shared" si="47"/>
        <v/>
      </c>
    </row>
    <row r="1513" spans="6:7" x14ac:dyDescent="0.25">
      <c r="F1513" s="114" t="str">
        <f t="shared" si="46"/>
        <v/>
      </c>
      <c r="G1513" s="114" t="str">
        <f t="shared" si="47"/>
        <v/>
      </c>
    </row>
    <row r="1514" spans="6:7" x14ac:dyDescent="0.25">
      <c r="F1514" s="114" t="str">
        <f t="shared" si="46"/>
        <v/>
      </c>
      <c r="G1514" s="114" t="str">
        <f t="shared" si="47"/>
        <v/>
      </c>
    </row>
    <row r="1515" spans="6:7" x14ac:dyDescent="0.25">
      <c r="F1515" s="114" t="str">
        <f t="shared" si="46"/>
        <v/>
      </c>
      <c r="G1515" s="114" t="str">
        <f t="shared" si="47"/>
        <v/>
      </c>
    </row>
    <row r="1516" spans="6:7" x14ac:dyDescent="0.25">
      <c r="F1516" s="114" t="str">
        <f t="shared" si="46"/>
        <v/>
      </c>
      <c r="G1516" s="114" t="str">
        <f t="shared" si="47"/>
        <v/>
      </c>
    </row>
    <row r="1517" spans="6:7" x14ac:dyDescent="0.25">
      <c r="F1517" s="114" t="str">
        <f t="shared" si="46"/>
        <v/>
      </c>
      <c r="G1517" s="114" t="str">
        <f t="shared" si="47"/>
        <v/>
      </c>
    </row>
    <row r="1518" spans="6:7" x14ac:dyDescent="0.25">
      <c r="F1518" s="114" t="str">
        <f t="shared" si="46"/>
        <v/>
      </c>
      <c r="G1518" s="114" t="str">
        <f t="shared" si="47"/>
        <v/>
      </c>
    </row>
    <row r="1519" spans="6:7" x14ac:dyDescent="0.25">
      <c r="F1519" s="114" t="str">
        <f t="shared" si="46"/>
        <v/>
      </c>
      <c r="G1519" s="114" t="str">
        <f t="shared" si="47"/>
        <v/>
      </c>
    </row>
    <row r="1520" spans="6:7" x14ac:dyDescent="0.25">
      <c r="F1520" s="114" t="str">
        <f t="shared" si="46"/>
        <v/>
      </c>
      <c r="G1520" s="114" t="str">
        <f t="shared" si="47"/>
        <v/>
      </c>
    </row>
    <row r="1521" spans="6:7" x14ac:dyDescent="0.25">
      <c r="F1521" s="114" t="str">
        <f t="shared" si="46"/>
        <v/>
      </c>
      <c r="G1521" s="114" t="str">
        <f t="shared" si="47"/>
        <v/>
      </c>
    </row>
    <row r="1522" spans="6:7" x14ac:dyDescent="0.25">
      <c r="F1522" s="114" t="str">
        <f t="shared" si="46"/>
        <v/>
      </c>
      <c r="G1522" s="114" t="str">
        <f t="shared" si="47"/>
        <v/>
      </c>
    </row>
    <row r="1523" spans="6:7" x14ac:dyDescent="0.25">
      <c r="F1523" s="114" t="str">
        <f t="shared" si="46"/>
        <v/>
      </c>
      <c r="G1523" s="114" t="str">
        <f t="shared" si="47"/>
        <v/>
      </c>
    </row>
    <row r="1524" spans="6:7" x14ac:dyDescent="0.25">
      <c r="F1524" s="114" t="str">
        <f t="shared" si="46"/>
        <v/>
      </c>
      <c r="G1524" s="114" t="str">
        <f t="shared" si="47"/>
        <v/>
      </c>
    </row>
    <row r="1525" spans="6:7" x14ac:dyDescent="0.25">
      <c r="F1525" s="114" t="str">
        <f t="shared" si="46"/>
        <v/>
      </c>
      <c r="G1525" s="114" t="str">
        <f t="shared" si="47"/>
        <v/>
      </c>
    </row>
    <row r="1526" spans="6:7" x14ac:dyDescent="0.25">
      <c r="F1526" s="114" t="str">
        <f t="shared" si="46"/>
        <v/>
      </c>
      <c r="G1526" s="114" t="str">
        <f t="shared" si="47"/>
        <v/>
      </c>
    </row>
    <row r="1527" spans="6:7" x14ac:dyDescent="0.25">
      <c r="F1527" s="114" t="str">
        <f t="shared" si="46"/>
        <v/>
      </c>
      <c r="G1527" s="114" t="str">
        <f t="shared" si="47"/>
        <v/>
      </c>
    </row>
    <row r="1528" spans="6:7" x14ac:dyDescent="0.25">
      <c r="F1528" s="114" t="str">
        <f t="shared" si="46"/>
        <v/>
      </c>
      <c r="G1528" s="114" t="str">
        <f t="shared" si="47"/>
        <v/>
      </c>
    </row>
    <row r="1529" spans="6:7" x14ac:dyDescent="0.25">
      <c r="F1529" s="114" t="str">
        <f t="shared" si="46"/>
        <v/>
      </c>
      <c r="G1529" s="114" t="str">
        <f t="shared" si="47"/>
        <v/>
      </c>
    </row>
    <row r="1530" spans="6:7" x14ac:dyDescent="0.25">
      <c r="F1530" s="114" t="str">
        <f t="shared" si="46"/>
        <v/>
      </c>
      <c r="G1530" s="114" t="str">
        <f t="shared" si="47"/>
        <v/>
      </c>
    </row>
    <row r="1531" spans="6:7" x14ac:dyDescent="0.25">
      <c r="F1531" s="114" t="str">
        <f t="shared" si="46"/>
        <v/>
      </c>
      <c r="G1531" s="114" t="str">
        <f t="shared" si="47"/>
        <v/>
      </c>
    </row>
    <row r="1532" spans="6:7" x14ac:dyDescent="0.25">
      <c r="F1532" s="114" t="str">
        <f t="shared" si="46"/>
        <v/>
      </c>
      <c r="G1532" s="114" t="str">
        <f t="shared" si="47"/>
        <v/>
      </c>
    </row>
    <row r="1533" spans="6:7" x14ac:dyDescent="0.25">
      <c r="F1533" s="114" t="str">
        <f t="shared" si="46"/>
        <v/>
      </c>
      <c r="G1533" s="114" t="str">
        <f t="shared" si="47"/>
        <v/>
      </c>
    </row>
    <row r="1534" spans="6:7" x14ac:dyDescent="0.25">
      <c r="F1534" s="114" t="str">
        <f t="shared" si="46"/>
        <v/>
      </c>
      <c r="G1534" s="114" t="str">
        <f t="shared" si="47"/>
        <v/>
      </c>
    </row>
    <row r="1535" spans="6:7" x14ac:dyDescent="0.25">
      <c r="F1535" s="114" t="str">
        <f t="shared" si="46"/>
        <v/>
      </c>
      <c r="G1535" s="114" t="str">
        <f t="shared" si="47"/>
        <v/>
      </c>
    </row>
    <row r="1536" spans="6:7" x14ac:dyDescent="0.25">
      <c r="F1536" s="114" t="str">
        <f t="shared" si="46"/>
        <v/>
      </c>
      <c r="G1536" s="114" t="str">
        <f t="shared" si="47"/>
        <v/>
      </c>
    </row>
    <row r="1537" spans="6:7" x14ac:dyDescent="0.25">
      <c r="F1537" s="114" t="str">
        <f t="shared" si="46"/>
        <v/>
      </c>
      <c r="G1537" s="114" t="str">
        <f t="shared" si="47"/>
        <v/>
      </c>
    </row>
    <row r="1538" spans="6:7" x14ac:dyDescent="0.25">
      <c r="F1538" s="114" t="str">
        <f t="shared" si="46"/>
        <v/>
      </c>
      <c r="G1538" s="114" t="str">
        <f t="shared" si="47"/>
        <v/>
      </c>
    </row>
    <row r="1539" spans="6:7" x14ac:dyDescent="0.25">
      <c r="F1539" s="114" t="str">
        <f t="shared" si="46"/>
        <v/>
      </c>
      <c r="G1539" s="114" t="str">
        <f t="shared" si="47"/>
        <v/>
      </c>
    </row>
    <row r="1540" spans="6:7" x14ac:dyDescent="0.25">
      <c r="F1540" s="114" t="str">
        <f t="shared" si="46"/>
        <v/>
      </c>
      <c r="G1540" s="114" t="str">
        <f t="shared" si="47"/>
        <v/>
      </c>
    </row>
    <row r="1541" spans="6:7" x14ac:dyDescent="0.25">
      <c r="F1541" s="114" t="str">
        <f t="shared" si="46"/>
        <v/>
      </c>
      <c r="G1541" s="114" t="str">
        <f t="shared" si="47"/>
        <v/>
      </c>
    </row>
    <row r="1542" spans="6:7" x14ac:dyDescent="0.25">
      <c r="F1542" s="114" t="str">
        <f t="shared" si="46"/>
        <v/>
      </c>
      <c r="G1542" s="114" t="str">
        <f t="shared" si="47"/>
        <v/>
      </c>
    </row>
    <row r="1543" spans="6:7" x14ac:dyDescent="0.25">
      <c r="F1543" s="114" t="str">
        <f t="shared" si="46"/>
        <v/>
      </c>
      <c r="G1543" s="114" t="str">
        <f t="shared" si="47"/>
        <v/>
      </c>
    </row>
    <row r="1544" spans="6:7" x14ac:dyDescent="0.25">
      <c r="F1544" s="114" t="str">
        <f t="shared" ref="F1544:F1607" si="48">IF(D1544&lt;&gt;"",D1544/SUM($D:$D),"")</f>
        <v/>
      </c>
      <c r="G1544" s="114" t="str">
        <f t="shared" ref="G1544:G1607" si="49">IF(F1544&lt;&gt;"",F1544+G1543,"")</f>
        <v/>
      </c>
    </row>
    <row r="1545" spans="6:7" x14ac:dyDescent="0.25">
      <c r="F1545" s="114" t="str">
        <f t="shared" si="48"/>
        <v/>
      </c>
      <c r="G1545" s="114" t="str">
        <f t="shared" si="49"/>
        <v/>
      </c>
    </row>
    <row r="1546" spans="6:7" x14ac:dyDescent="0.25">
      <c r="F1546" s="114" t="str">
        <f t="shared" si="48"/>
        <v/>
      </c>
      <c r="G1546" s="114" t="str">
        <f t="shared" si="49"/>
        <v/>
      </c>
    </row>
    <row r="1547" spans="6:7" x14ac:dyDescent="0.25">
      <c r="F1547" s="114" t="str">
        <f t="shared" si="48"/>
        <v/>
      </c>
      <c r="G1547" s="114" t="str">
        <f t="shared" si="49"/>
        <v/>
      </c>
    </row>
    <row r="1548" spans="6:7" x14ac:dyDescent="0.25">
      <c r="F1548" s="114" t="str">
        <f t="shared" si="48"/>
        <v/>
      </c>
      <c r="G1548" s="114" t="str">
        <f t="shared" si="49"/>
        <v/>
      </c>
    </row>
    <row r="1549" spans="6:7" x14ac:dyDescent="0.25">
      <c r="F1549" s="114" t="str">
        <f t="shared" si="48"/>
        <v/>
      </c>
      <c r="G1549" s="114" t="str">
        <f t="shared" si="49"/>
        <v/>
      </c>
    </row>
    <row r="1550" spans="6:7" x14ac:dyDescent="0.25">
      <c r="F1550" s="114" t="str">
        <f t="shared" si="48"/>
        <v/>
      </c>
      <c r="G1550" s="114" t="str">
        <f t="shared" si="49"/>
        <v/>
      </c>
    </row>
    <row r="1551" spans="6:7" x14ac:dyDescent="0.25">
      <c r="F1551" s="114" t="str">
        <f t="shared" si="48"/>
        <v/>
      </c>
      <c r="G1551" s="114" t="str">
        <f t="shared" si="49"/>
        <v/>
      </c>
    </row>
    <row r="1552" spans="6:7" x14ac:dyDescent="0.25">
      <c r="F1552" s="114" t="str">
        <f t="shared" si="48"/>
        <v/>
      </c>
      <c r="G1552" s="114" t="str">
        <f t="shared" si="49"/>
        <v/>
      </c>
    </row>
    <row r="1553" spans="6:7" x14ac:dyDescent="0.25">
      <c r="F1553" s="114" t="str">
        <f t="shared" si="48"/>
        <v/>
      </c>
      <c r="G1553" s="114" t="str">
        <f t="shared" si="49"/>
        <v/>
      </c>
    </row>
    <row r="1554" spans="6:7" x14ac:dyDescent="0.25">
      <c r="F1554" s="114" t="str">
        <f t="shared" si="48"/>
        <v/>
      </c>
      <c r="G1554" s="114" t="str">
        <f t="shared" si="49"/>
        <v/>
      </c>
    </row>
    <row r="1555" spans="6:7" x14ac:dyDescent="0.25">
      <c r="F1555" s="114" t="str">
        <f t="shared" si="48"/>
        <v/>
      </c>
      <c r="G1555" s="114" t="str">
        <f t="shared" si="49"/>
        <v/>
      </c>
    </row>
    <row r="1556" spans="6:7" x14ac:dyDescent="0.25">
      <c r="F1556" s="114" t="str">
        <f t="shared" si="48"/>
        <v/>
      </c>
      <c r="G1556" s="114" t="str">
        <f t="shared" si="49"/>
        <v/>
      </c>
    </row>
    <row r="1557" spans="6:7" x14ac:dyDescent="0.25">
      <c r="F1557" s="114" t="str">
        <f t="shared" si="48"/>
        <v/>
      </c>
      <c r="G1557" s="114" t="str">
        <f t="shared" si="49"/>
        <v/>
      </c>
    </row>
    <row r="1558" spans="6:7" x14ac:dyDescent="0.25">
      <c r="F1558" s="114" t="str">
        <f t="shared" si="48"/>
        <v/>
      </c>
      <c r="G1558" s="114" t="str">
        <f t="shared" si="49"/>
        <v/>
      </c>
    </row>
    <row r="1559" spans="6:7" x14ac:dyDescent="0.25">
      <c r="F1559" s="114" t="str">
        <f t="shared" si="48"/>
        <v/>
      </c>
      <c r="G1559" s="114" t="str">
        <f t="shared" si="49"/>
        <v/>
      </c>
    </row>
    <row r="1560" spans="6:7" x14ac:dyDescent="0.25">
      <c r="F1560" s="114" t="str">
        <f t="shared" si="48"/>
        <v/>
      </c>
      <c r="G1560" s="114" t="str">
        <f t="shared" si="49"/>
        <v/>
      </c>
    </row>
    <row r="1561" spans="6:7" x14ac:dyDescent="0.25">
      <c r="F1561" s="114" t="str">
        <f t="shared" si="48"/>
        <v/>
      </c>
      <c r="G1561" s="114" t="str">
        <f t="shared" si="49"/>
        <v/>
      </c>
    </row>
    <row r="1562" spans="6:7" x14ac:dyDescent="0.25">
      <c r="F1562" s="114" t="str">
        <f t="shared" si="48"/>
        <v/>
      </c>
      <c r="G1562" s="114" t="str">
        <f t="shared" si="49"/>
        <v/>
      </c>
    </row>
    <row r="1563" spans="6:7" x14ac:dyDescent="0.25">
      <c r="F1563" s="114" t="str">
        <f t="shared" si="48"/>
        <v/>
      </c>
      <c r="G1563" s="114" t="str">
        <f t="shared" si="49"/>
        <v/>
      </c>
    </row>
    <row r="1564" spans="6:7" x14ac:dyDescent="0.25">
      <c r="F1564" s="114" t="str">
        <f t="shared" si="48"/>
        <v/>
      </c>
      <c r="G1564" s="114" t="str">
        <f t="shared" si="49"/>
        <v/>
      </c>
    </row>
    <row r="1565" spans="6:7" x14ac:dyDescent="0.25">
      <c r="F1565" s="114" t="str">
        <f t="shared" si="48"/>
        <v/>
      </c>
      <c r="G1565" s="114" t="str">
        <f t="shared" si="49"/>
        <v/>
      </c>
    </row>
    <row r="1566" spans="6:7" x14ac:dyDescent="0.25">
      <c r="F1566" s="114" t="str">
        <f t="shared" si="48"/>
        <v/>
      </c>
      <c r="G1566" s="114" t="str">
        <f t="shared" si="49"/>
        <v/>
      </c>
    </row>
    <row r="1567" spans="6:7" x14ac:dyDescent="0.25">
      <c r="F1567" s="114" t="str">
        <f t="shared" si="48"/>
        <v/>
      </c>
      <c r="G1567" s="114" t="str">
        <f t="shared" si="49"/>
        <v/>
      </c>
    </row>
    <row r="1568" spans="6:7" x14ac:dyDescent="0.25">
      <c r="F1568" s="114" t="str">
        <f t="shared" si="48"/>
        <v/>
      </c>
      <c r="G1568" s="114" t="str">
        <f t="shared" si="49"/>
        <v/>
      </c>
    </row>
    <row r="1569" spans="6:7" x14ac:dyDescent="0.25">
      <c r="F1569" s="114" t="str">
        <f t="shared" si="48"/>
        <v/>
      </c>
      <c r="G1569" s="114" t="str">
        <f t="shared" si="49"/>
        <v/>
      </c>
    </row>
    <row r="1570" spans="6:7" x14ac:dyDescent="0.25">
      <c r="F1570" s="114" t="str">
        <f t="shared" si="48"/>
        <v/>
      </c>
      <c r="G1570" s="114" t="str">
        <f t="shared" si="49"/>
        <v/>
      </c>
    </row>
    <row r="1571" spans="6:7" x14ac:dyDescent="0.25">
      <c r="F1571" s="114" t="str">
        <f t="shared" si="48"/>
        <v/>
      </c>
      <c r="G1571" s="114" t="str">
        <f t="shared" si="49"/>
        <v/>
      </c>
    </row>
    <row r="1572" spans="6:7" x14ac:dyDescent="0.25">
      <c r="F1572" s="114" t="str">
        <f t="shared" si="48"/>
        <v/>
      </c>
      <c r="G1572" s="114" t="str">
        <f t="shared" si="49"/>
        <v/>
      </c>
    </row>
    <row r="1573" spans="6:7" x14ac:dyDescent="0.25">
      <c r="F1573" s="114" t="str">
        <f t="shared" si="48"/>
        <v/>
      </c>
      <c r="G1573" s="114" t="str">
        <f t="shared" si="49"/>
        <v/>
      </c>
    </row>
    <row r="1574" spans="6:7" x14ac:dyDescent="0.25">
      <c r="F1574" s="114" t="str">
        <f t="shared" si="48"/>
        <v/>
      </c>
      <c r="G1574" s="114" t="str">
        <f t="shared" si="49"/>
        <v/>
      </c>
    </row>
    <row r="1575" spans="6:7" x14ac:dyDescent="0.25">
      <c r="F1575" s="114" t="str">
        <f t="shared" si="48"/>
        <v/>
      </c>
      <c r="G1575" s="114" t="str">
        <f t="shared" si="49"/>
        <v/>
      </c>
    </row>
    <row r="1576" spans="6:7" x14ac:dyDescent="0.25">
      <c r="F1576" s="114" t="str">
        <f t="shared" si="48"/>
        <v/>
      </c>
      <c r="G1576" s="114" t="str">
        <f t="shared" si="49"/>
        <v/>
      </c>
    </row>
    <row r="1577" spans="6:7" x14ac:dyDescent="0.25">
      <c r="F1577" s="114" t="str">
        <f t="shared" si="48"/>
        <v/>
      </c>
      <c r="G1577" s="114" t="str">
        <f t="shared" si="49"/>
        <v/>
      </c>
    </row>
    <row r="1578" spans="6:7" x14ac:dyDescent="0.25">
      <c r="F1578" s="114" t="str">
        <f t="shared" si="48"/>
        <v/>
      </c>
      <c r="G1578" s="114" t="str">
        <f t="shared" si="49"/>
        <v/>
      </c>
    </row>
    <row r="1579" spans="6:7" x14ac:dyDescent="0.25">
      <c r="F1579" s="114" t="str">
        <f t="shared" si="48"/>
        <v/>
      </c>
      <c r="G1579" s="114" t="str">
        <f t="shared" si="49"/>
        <v/>
      </c>
    </row>
    <row r="1580" spans="6:7" x14ac:dyDescent="0.25">
      <c r="F1580" s="114" t="str">
        <f t="shared" si="48"/>
        <v/>
      </c>
      <c r="G1580" s="114" t="str">
        <f t="shared" si="49"/>
        <v/>
      </c>
    </row>
    <row r="1581" spans="6:7" x14ac:dyDescent="0.25">
      <c r="F1581" s="114" t="str">
        <f t="shared" si="48"/>
        <v/>
      </c>
      <c r="G1581" s="114" t="str">
        <f t="shared" si="49"/>
        <v/>
      </c>
    </row>
    <row r="1582" spans="6:7" x14ac:dyDescent="0.25">
      <c r="F1582" s="114" t="str">
        <f t="shared" si="48"/>
        <v/>
      </c>
      <c r="G1582" s="114" t="str">
        <f t="shared" si="49"/>
        <v/>
      </c>
    </row>
    <row r="1583" spans="6:7" x14ac:dyDescent="0.25">
      <c r="F1583" s="114" t="str">
        <f t="shared" si="48"/>
        <v/>
      </c>
      <c r="G1583" s="114" t="str">
        <f t="shared" si="49"/>
        <v/>
      </c>
    </row>
    <row r="1584" spans="6:7" x14ac:dyDescent="0.25">
      <c r="F1584" s="114" t="str">
        <f t="shared" si="48"/>
        <v/>
      </c>
      <c r="G1584" s="114" t="str">
        <f t="shared" si="49"/>
        <v/>
      </c>
    </row>
    <row r="1585" spans="6:7" x14ac:dyDescent="0.25">
      <c r="F1585" s="114" t="str">
        <f t="shared" si="48"/>
        <v/>
      </c>
      <c r="G1585" s="114" t="str">
        <f t="shared" si="49"/>
        <v/>
      </c>
    </row>
    <row r="1586" spans="6:7" x14ac:dyDescent="0.25">
      <c r="F1586" s="114" t="str">
        <f t="shared" si="48"/>
        <v/>
      </c>
      <c r="G1586" s="114" t="str">
        <f t="shared" si="49"/>
        <v/>
      </c>
    </row>
    <row r="1587" spans="6:7" x14ac:dyDescent="0.25">
      <c r="F1587" s="114" t="str">
        <f t="shared" si="48"/>
        <v/>
      </c>
      <c r="G1587" s="114" t="str">
        <f t="shared" si="49"/>
        <v/>
      </c>
    </row>
    <row r="1588" spans="6:7" x14ac:dyDescent="0.25">
      <c r="F1588" s="114" t="str">
        <f t="shared" si="48"/>
        <v/>
      </c>
      <c r="G1588" s="114" t="str">
        <f t="shared" si="49"/>
        <v/>
      </c>
    </row>
    <row r="1589" spans="6:7" x14ac:dyDescent="0.25">
      <c r="F1589" s="114" t="str">
        <f t="shared" si="48"/>
        <v/>
      </c>
      <c r="G1589" s="114" t="str">
        <f t="shared" si="49"/>
        <v/>
      </c>
    </row>
    <row r="1590" spans="6:7" x14ac:dyDescent="0.25">
      <c r="F1590" s="114" t="str">
        <f t="shared" si="48"/>
        <v/>
      </c>
      <c r="G1590" s="114" t="str">
        <f t="shared" si="49"/>
        <v/>
      </c>
    </row>
    <row r="1591" spans="6:7" x14ac:dyDescent="0.25">
      <c r="F1591" s="114" t="str">
        <f t="shared" si="48"/>
        <v/>
      </c>
      <c r="G1591" s="114" t="str">
        <f t="shared" si="49"/>
        <v/>
      </c>
    </row>
    <row r="1592" spans="6:7" x14ac:dyDescent="0.25">
      <c r="F1592" s="114" t="str">
        <f t="shared" si="48"/>
        <v/>
      </c>
      <c r="G1592" s="114" t="str">
        <f t="shared" si="49"/>
        <v/>
      </c>
    </row>
    <row r="1593" spans="6:7" x14ac:dyDescent="0.25">
      <c r="F1593" s="114" t="str">
        <f t="shared" si="48"/>
        <v/>
      </c>
      <c r="G1593" s="114" t="str">
        <f t="shared" si="49"/>
        <v/>
      </c>
    </row>
    <row r="1594" spans="6:7" x14ac:dyDescent="0.25">
      <c r="F1594" s="114" t="str">
        <f t="shared" si="48"/>
        <v/>
      </c>
      <c r="G1594" s="114" t="str">
        <f t="shared" si="49"/>
        <v/>
      </c>
    </row>
    <row r="1595" spans="6:7" x14ac:dyDescent="0.25">
      <c r="F1595" s="114" t="str">
        <f t="shared" si="48"/>
        <v/>
      </c>
      <c r="G1595" s="114" t="str">
        <f t="shared" si="49"/>
        <v/>
      </c>
    </row>
    <row r="1596" spans="6:7" x14ac:dyDescent="0.25">
      <c r="F1596" s="114" t="str">
        <f t="shared" si="48"/>
        <v/>
      </c>
      <c r="G1596" s="114" t="str">
        <f t="shared" si="49"/>
        <v/>
      </c>
    </row>
    <row r="1597" spans="6:7" x14ac:dyDescent="0.25">
      <c r="F1597" s="114" t="str">
        <f t="shared" si="48"/>
        <v/>
      </c>
      <c r="G1597" s="114" t="str">
        <f t="shared" si="49"/>
        <v/>
      </c>
    </row>
    <row r="1598" spans="6:7" x14ac:dyDescent="0.25">
      <c r="F1598" s="114" t="str">
        <f t="shared" si="48"/>
        <v/>
      </c>
      <c r="G1598" s="114" t="str">
        <f t="shared" si="49"/>
        <v/>
      </c>
    </row>
    <row r="1599" spans="6:7" x14ac:dyDescent="0.25">
      <c r="F1599" s="114" t="str">
        <f t="shared" si="48"/>
        <v/>
      </c>
      <c r="G1599" s="114" t="str">
        <f t="shared" si="49"/>
        <v/>
      </c>
    </row>
    <row r="1600" spans="6:7" x14ac:dyDescent="0.25">
      <c r="F1600" s="114" t="str">
        <f t="shared" si="48"/>
        <v/>
      </c>
      <c r="G1600" s="114" t="str">
        <f t="shared" si="49"/>
        <v/>
      </c>
    </row>
    <row r="1601" spans="6:7" x14ac:dyDescent="0.25">
      <c r="F1601" s="114" t="str">
        <f t="shared" si="48"/>
        <v/>
      </c>
      <c r="G1601" s="114" t="str">
        <f t="shared" si="49"/>
        <v/>
      </c>
    </row>
    <row r="1602" spans="6:7" x14ac:dyDescent="0.25">
      <c r="F1602" s="114" t="str">
        <f t="shared" si="48"/>
        <v/>
      </c>
      <c r="G1602" s="114" t="str">
        <f t="shared" si="49"/>
        <v/>
      </c>
    </row>
    <row r="1603" spans="6:7" x14ac:dyDescent="0.25">
      <c r="F1603" s="114" t="str">
        <f t="shared" si="48"/>
        <v/>
      </c>
      <c r="G1603" s="114" t="str">
        <f t="shared" si="49"/>
        <v/>
      </c>
    </row>
    <row r="1604" spans="6:7" x14ac:dyDescent="0.25">
      <c r="F1604" s="114" t="str">
        <f t="shared" si="48"/>
        <v/>
      </c>
      <c r="G1604" s="114" t="str">
        <f t="shared" si="49"/>
        <v/>
      </c>
    </row>
    <row r="1605" spans="6:7" x14ac:dyDescent="0.25">
      <c r="F1605" s="114" t="str">
        <f t="shared" si="48"/>
        <v/>
      </c>
      <c r="G1605" s="114" t="str">
        <f t="shared" si="49"/>
        <v/>
      </c>
    </row>
    <row r="1606" spans="6:7" x14ac:dyDescent="0.25">
      <c r="F1606" s="114" t="str">
        <f t="shared" si="48"/>
        <v/>
      </c>
      <c r="G1606" s="114" t="str">
        <f t="shared" si="49"/>
        <v/>
      </c>
    </row>
    <row r="1607" spans="6:7" x14ac:dyDescent="0.25">
      <c r="F1607" s="114" t="str">
        <f t="shared" si="48"/>
        <v/>
      </c>
      <c r="G1607" s="114" t="str">
        <f t="shared" si="49"/>
        <v/>
      </c>
    </row>
    <row r="1608" spans="6:7" x14ac:dyDescent="0.25">
      <c r="F1608" s="114" t="str">
        <f t="shared" ref="F1608:F1671" si="50">IF(D1608&lt;&gt;"",D1608/SUM($D:$D),"")</f>
        <v/>
      </c>
      <c r="G1608" s="114" t="str">
        <f t="shared" ref="G1608:G1671" si="51">IF(F1608&lt;&gt;"",F1608+G1607,"")</f>
        <v/>
      </c>
    </row>
    <row r="1609" spans="6:7" x14ac:dyDescent="0.25">
      <c r="F1609" s="114" t="str">
        <f t="shared" si="50"/>
        <v/>
      </c>
      <c r="G1609" s="114" t="str">
        <f t="shared" si="51"/>
        <v/>
      </c>
    </row>
    <row r="1610" spans="6:7" x14ac:dyDescent="0.25">
      <c r="F1610" s="114" t="str">
        <f t="shared" si="50"/>
        <v/>
      </c>
      <c r="G1610" s="114" t="str">
        <f t="shared" si="51"/>
        <v/>
      </c>
    </row>
    <row r="1611" spans="6:7" x14ac:dyDescent="0.25">
      <c r="F1611" s="114" t="str">
        <f t="shared" si="50"/>
        <v/>
      </c>
      <c r="G1611" s="114" t="str">
        <f t="shared" si="51"/>
        <v/>
      </c>
    </row>
    <row r="1612" spans="6:7" x14ac:dyDescent="0.25">
      <c r="F1612" s="114" t="str">
        <f t="shared" si="50"/>
        <v/>
      </c>
      <c r="G1612" s="114" t="str">
        <f t="shared" si="51"/>
        <v/>
      </c>
    </row>
    <row r="1613" spans="6:7" x14ac:dyDescent="0.25">
      <c r="F1613" s="114" t="str">
        <f t="shared" si="50"/>
        <v/>
      </c>
      <c r="G1613" s="114" t="str">
        <f t="shared" si="51"/>
        <v/>
      </c>
    </row>
    <row r="1614" spans="6:7" x14ac:dyDescent="0.25">
      <c r="F1614" s="114" t="str">
        <f t="shared" si="50"/>
        <v/>
      </c>
      <c r="G1614" s="114" t="str">
        <f t="shared" si="51"/>
        <v/>
      </c>
    </row>
    <row r="1615" spans="6:7" x14ac:dyDescent="0.25">
      <c r="F1615" s="114" t="str">
        <f t="shared" si="50"/>
        <v/>
      </c>
      <c r="G1615" s="114" t="str">
        <f t="shared" si="51"/>
        <v/>
      </c>
    </row>
    <row r="1616" spans="6:7" x14ac:dyDescent="0.25">
      <c r="F1616" s="114" t="str">
        <f t="shared" si="50"/>
        <v/>
      </c>
      <c r="G1616" s="114" t="str">
        <f t="shared" si="51"/>
        <v/>
      </c>
    </row>
    <row r="1617" spans="6:7" x14ac:dyDescent="0.25">
      <c r="F1617" s="114" t="str">
        <f t="shared" si="50"/>
        <v/>
      </c>
      <c r="G1617" s="114" t="str">
        <f t="shared" si="51"/>
        <v/>
      </c>
    </row>
    <row r="1618" spans="6:7" x14ac:dyDescent="0.25">
      <c r="F1618" s="114" t="str">
        <f t="shared" si="50"/>
        <v/>
      </c>
      <c r="G1618" s="114" t="str">
        <f t="shared" si="51"/>
        <v/>
      </c>
    </row>
    <row r="1619" spans="6:7" x14ac:dyDescent="0.25">
      <c r="F1619" s="114" t="str">
        <f t="shared" si="50"/>
        <v/>
      </c>
      <c r="G1619" s="114" t="str">
        <f t="shared" si="51"/>
        <v/>
      </c>
    </row>
    <row r="1620" spans="6:7" x14ac:dyDescent="0.25">
      <c r="F1620" s="114" t="str">
        <f t="shared" si="50"/>
        <v/>
      </c>
      <c r="G1620" s="114" t="str">
        <f t="shared" si="51"/>
        <v/>
      </c>
    </row>
    <row r="1621" spans="6:7" x14ac:dyDescent="0.25">
      <c r="F1621" s="114" t="str">
        <f t="shared" si="50"/>
        <v/>
      </c>
      <c r="G1621" s="114" t="str">
        <f t="shared" si="51"/>
        <v/>
      </c>
    </row>
    <row r="1622" spans="6:7" x14ac:dyDescent="0.25">
      <c r="F1622" s="114" t="str">
        <f t="shared" si="50"/>
        <v/>
      </c>
      <c r="G1622" s="114" t="str">
        <f t="shared" si="51"/>
        <v/>
      </c>
    </row>
    <row r="1623" spans="6:7" x14ac:dyDescent="0.25">
      <c r="F1623" s="114" t="str">
        <f t="shared" si="50"/>
        <v/>
      </c>
      <c r="G1623" s="114" t="str">
        <f t="shared" si="51"/>
        <v/>
      </c>
    </row>
    <row r="1624" spans="6:7" x14ac:dyDescent="0.25">
      <c r="F1624" s="114" t="str">
        <f t="shared" si="50"/>
        <v/>
      </c>
      <c r="G1624" s="114" t="str">
        <f t="shared" si="51"/>
        <v/>
      </c>
    </row>
    <row r="1625" spans="6:7" x14ac:dyDescent="0.25">
      <c r="F1625" s="114" t="str">
        <f t="shared" si="50"/>
        <v/>
      </c>
      <c r="G1625" s="114" t="str">
        <f t="shared" si="51"/>
        <v/>
      </c>
    </row>
    <row r="1626" spans="6:7" x14ac:dyDescent="0.25">
      <c r="F1626" s="114" t="str">
        <f t="shared" si="50"/>
        <v/>
      </c>
      <c r="G1626" s="114" t="str">
        <f t="shared" si="51"/>
        <v/>
      </c>
    </row>
    <row r="1627" spans="6:7" x14ac:dyDescent="0.25">
      <c r="F1627" s="114" t="str">
        <f t="shared" si="50"/>
        <v/>
      </c>
      <c r="G1627" s="114" t="str">
        <f t="shared" si="51"/>
        <v/>
      </c>
    </row>
    <row r="1628" spans="6:7" x14ac:dyDescent="0.25">
      <c r="F1628" s="114" t="str">
        <f t="shared" si="50"/>
        <v/>
      </c>
      <c r="G1628" s="114" t="str">
        <f t="shared" si="51"/>
        <v/>
      </c>
    </row>
    <row r="1629" spans="6:7" x14ac:dyDescent="0.25">
      <c r="F1629" s="114" t="str">
        <f t="shared" si="50"/>
        <v/>
      </c>
      <c r="G1629" s="114" t="str">
        <f t="shared" si="51"/>
        <v/>
      </c>
    </row>
    <row r="1630" spans="6:7" x14ac:dyDescent="0.25">
      <c r="F1630" s="114" t="str">
        <f t="shared" si="50"/>
        <v/>
      </c>
      <c r="G1630" s="114" t="str">
        <f t="shared" si="51"/>
        <v/>
      </c>
    </row>
    <row r="1631" spans="6:7" x14ac:dyDescent="0.25">
      <c r="F1631" s="114" t="str">
        <f t="shared" si="50"/>
        <v/>
      </c>
      <c r="G1631" s="114" t="str">
        <f t="shared" si="51"/>
        <v/>
      </c>
    </row>
    <row r="1632" spans="6:7" x14ac:dyDescent="0.25">
      <c r="F1632" s="114" t="str">
        <f t="shared" si="50"/>
        <v/>
      </c>
      <c r="G1632" s="114" t="str">
        <f t="shared" si="51"/>
        <v/>
      </c>
    </row>
    <row r="1633" spans="6:7" x14ac:dyDescent="0.25">
      <c r="F1633" s="114" t="str">
        <f t="shared" si="50"/>
        <v/>
      </c>
      <c r="G1633" s="114" t="str">
        <f t="shared" si="51"/>
        <v/>
      </c>
    </row>
    <row r="1634" spans="6:7" x14ac:dyDescent="0.25">
      <c r="F1634" s="114" t="str">
        <f t="shared" si="50"/>
        <v/>
      </c>
      <c r="G1634" s="114" t="str">
        <f t="shared" si="51"/>
        <v/>
      </c>
    </row>
    <row r="1635" spans="6:7" x14ac:dyDescent="0.25">
      <c r="F1635" s="114" t="str">
        <f t="shared" si="50"/>
        <v/>
      </c>
      <c r="G1635" s="114" t="str">
        <f t="shared" si="51"/>
        <v/>
      </c>
    </row>
    <row r="1636" spans="6:7" x14ac:dyDescent="0.25">
      <c r="F1636" s="114" t="str">
        <f t="shared" si="50"/>
        <v/>
      </c>
      <c r="G1636" s="114" t="str">
        <f t="shared" si="51"/>
        <v/>
      </c>
    </row>
    <row r="1637" spans="6:7" x14ac:dyDescent="0.25">
      <c r="F1637" s="114" t="str">
        <f t="shared" si="50"/>
        <v/>
      </c>
      <c r="G1637" s="114" t="str">
        <f t="shared" si="51"/>
        <v/>
      </c>
    </row>
    <row r="1638" spans="6:7" x14ac:dyDescent="0.25">
      <c r="F1638" s="114" t="str">
        <f t="shared" si="50"/>
        <v/>
      </c>
      <c r="G1638" s="114" t="str">
        <f t="shared" si="51"/>
        <v/>
      </c>
    </row>
    <row r="1639" spans="6:7" x14ac:dyDescent="0.25">
      <c r="F1639" s="114" t="str">
        <f t="shared" si="50"/>
        <v/>
      </c>
      <c r="G1639" s="114" t="str">
        <f t="shared" si="51"/>
        <v/>
      </c>
    </row>
    <row r="1640" spans="6:7" x14ac:dyDescent="0.25">
      <c r="F1640" s="114" t="str">
        <f t="shared" si="50"/>
        <v/>
      </c>
      <c r="G1640" s="114" t="str">
        <f t="shared" si="51"/>
        <v/>
      </c>
    </row>
    <row r="1641" spans="6:7" x14ac:dyDescent="0.25">
      <c r="F1641" s="114" t="str">
        <f t="shared" si="50"/>
        <v/>
      </c>
      <c r="G1641" s="114" t="str">
        <f t="shared" si="51"/>
        <v/>
      </c>
    </row>
    <row r="1642" spans="6:7" x14ac:dyDescent="0.25">
      <c r="F1642" s="114" t="str">
        <f t="shared" si="50"/>
        <v/>
      </c>
      <c r="G1642" s="114" t="str">
        <f t="shared" si="51"/>
        <v/>
      </c>
    </row>
    <row r="1643" spans="6:7" x14ac:dyDescent="0.25">
      <c r="F1643" s="114" t="str">
        <f t="shared" si="50"/>
        <v/>
      </c>
      <c r="G1643" s="114" t="str">
        <f t="shared" si="51"/>
        <v/>
      </c>
    </row>
    <row r="1644" spans="6:7" x14ac:dyDescent="0.25">
      <c r="F1644" s="114" t="str">
        <f t="shared" si="50"/>
        <v/>
      </c>
      <c r="G1644" s="114" t="str">
        <f t="shared" si="51"/>
        <v/>
      </c>
    </row>
    <row r="1645" spans="6:7" x14ac:dyDescent="0.25">
      <c r="F1645" s="114" t="str">
        <f t="shared" si="50"/>
        <v/>
      </c>
      <c r="G1645" s="114" t="str">
        <f t="shared" si="51"/>
        <v/>
      </c>
    </row>
    <row r="1646" spans="6:7" x14ac:dyDescent="0.25">
      <c r="F1646" s="114" t="str">
        <f t="shared" si="50"/>
        <v/>
      </c>
      <c r="G1646" s="114" t="str">
        <f t="shared" si="51"/>
        <v/>
      </c>
    </row>
    <row r="1647" spans="6:7" x14ac:dyDescent="0.25">
      <c r="F1647" s="114" t="str">
        <f t="shared" si="50"/>
        <v/>
      </c>
      <c r="G1647" s="114" t="str">
        <f t="shared" si="51"/>
        <v/>
      </c>
    </row>
    <row r="1648" spans="6:7" x14ac:dyDescent="0.25">
      <c r="F1648" s="114" t="str">
        <f t="shared" si="50"/>
        <v/>
      </c>
      <c r="G1648" s="114" t="str">
        <f t="shared" si="51"/>
        <v/>
      </c>
    </row>
    <row r="1649" spans="6:7" x14ac:dyDescent="0.25">
      <c r="F1649" s="114" t="str">
        <f t="shared" si="50"/>
        <v/>
      </c>
      <c r="G1649" s="114" t="str">
        <f t="shared" si="51"/>
        <v/>
      </c>
    </row>
    <row r="1650" spans="6:7" x14ac:dyDescent="0.25">
      <c r="F1650" s="114" t="str">
        <f t="shared" si="50"/>
        <v/>
      </c>
      <c r="G1650" s="114" t="str">
        <f t="shared" si="51"/>
        <v/>
      </c>
    </row>
    <row r="1651" spans="6:7" x14ac:dyDescent="0.25">
      <c r="F1651" s="114" t="str">
        <f t="shared" si="50"/>
        <v/>
      </c>
      <c r="G1651" s="114" t="str">
        <f t="shared" si="51"/>
        <v/>
      </c>
    </row>
    <row r="1652" spans="6:7" x14ac:dyDescent="0.25">
      <c r="F1652" s="114" t="str">
        <f t="shared" si="50"/>
        <v/>
      </c>
      <c r="G1652" s="114" t="str">
        <f t="shared" si="51"/>
        <v/>
      </c>
    </row>
    <row r="1653" spans="6:7" x14ac:dyDescent="0.25">
      <c r="F1653" s="114" t="str">
        <f t="shared" si="50"/>
        <v/>
      </c>
      <c r="G1653" s="114" t="str">
        <f t="shared" si="51"/>
        <v/>
      </c>
    </row>
    <row r="1654" spans="6:7" x14ac:dyDescent="0.25">
      <c r="F1654" s="114" t="str">
        <f t="shared" si="50"/>
        <v/>
      </c>
      <c r="G1654" s="114" t="str">
        <f t="shared" si="51"/>
        <v/>
      </c>
    </row>
    <row r="1655" spans="6:7" x14ac:dyDescent="0.25">
      <c r="F1655" s="114" t="str">
        <f t="shared" si="50"/>
        <v/>
      </c>
      <c r="G1655" s="114" t="str">
        <f t="shared" si="51"/>
        <v/>
      </c>
    </row>
    <row r="1656" spans="6:7" x14ac:dyDescent="0.25">
      <c r="F1656" s="114" t="str">
        <f t="shared" si="50"/>
        <v/>
      </c>
      <c r="G1656" s="114" t="str">
        <f t="shared" si="51"/>
        <v/>
      </c>
    </row>
    <row r="1657" spans="6:7" x14ac:dyDescent="0.25">
      <c r="F1657" s="114" t="str">
        <f t="shared" si="50"/>
        <v/>
      </c>
      <c r="G1657" s="114" t="str">
        <f t="shared" si="51"/>
        <v/>
      </c>
    </row>
    <row r="1658" spans="6:7" x14ac:dyDescent="0.25">
      <c r="F1658" s="114" t="str">
        <f t="shared" si="50"/>
        <v/>
      </c>
      <c r="G1658" s="114" t="str">
        <f t="shared" si="51"/>
        <v/>
      </c>
    </row>
    <row r="1659" spans="6:7" x14ac:dyDescent="0.25">
      <c r="F1659" s="114" t="str">
        <f t="shared" si="50"/>
        <v/>
      </c>
      <c r="G1659" s="114" t="str">
        <f t="shared" si="51"/>
        <v/>
      </c>
    </row>
    <row r="1660" spans="6:7" x14ac:dyDescent="0.25">
      <c r="F1660" s="114" t="str">
        <f t="shared" si="50"/>
        <v/>
      </c>
      <c r="G1660" s="114" t="str">
        <f t="shared" si="51"/>
        <v/>
      </c>
    </row>
    <row r="1661" spans="6:7" x14ac:dyDescent="0.25">
      <c r="F1661" s="114" t="str">
        <f t="shared" si="50"/>
        <v/>
      </c>
      <c r="G1661" s="114" t="str">
        <f t="shared" si="51"/>
        <v/>
      </c>
    </row>
    <row r="1662" spans="6:7" x14ac:dyDescent="0.25">
      <c r="F1662" s="114" t="str">
        <f t="shared" si="50"/>
        <v/>
      </c>
      <c r="G1662" s="114" t="str">
        <f t="shared" si="51"/>
        <v/>
      </c>
    </row>
    <row r="1663" spans="6:7" x14ac:dyDescent="0.25">
      <c r="F1663" s="114" t="str">
        <f t="shared" si="50"/>
        <v/>
      </c>
      <c r="G1663" s="114" t="str">
        <f t="shared" si="51"/>
        <v/>
      </c>
    </row>
    <row r="1664" spans="6:7" x14ac:dyDescent="0.25">
      <c r="F1664" s="114" t="str">
        <f t="shared" si="50"/>
        <v/>
      </c>
      <c r="G1664" s="114" t="str">
        <f t="shared" si="51"/>
        <v/>
      </c>
    </row>
    <row r="1665" spans="6:7" x14ac:dyDescent="0.25">
      <c r="F1665" s="114" t="str">
        <f t="shared" si="50"/>
        <v/>
      </c>
      <c r="G1665" s="114" t="str">
        <f t="shared" si="51"/>
        <v/>
      </c>
    </row>
    <row r="1666" spans="6:7" x14ac:dyDescent="0.25">
      <c r="F1666" s="114" t="str">
        <f t="shared" si="50"/>
        <v/>
      </c>
      <c r="G1666" s="114" t="str">
        <f t="shared" si="51"/>
        <v/>
      </c>
    </row>
    <row r="1667" spans="6:7" x14ac:dyDescent="0.25">
      <c r="F1667" s="114" t="str">
        <f t="shared" si="50"/>
        <v/>
      </c>
      <c r="G1667" s="114" t="str">
        <f t="shared" si="51"/>
        <v/>
      </c>
    </row>
    <row r="1668" spans="6:7" x14ac:dyDescent="0.25">
      <c r="F1668" s="114" t="str">
        <f t="shared" si="50"/>
        <v/>
      </c>
      <c r="G1668" s="114" t="str">
        <f t="shared" si="51"/>
        <v/>
      </c>
    </row>
    <row r="1669" spans="6:7" x14ac:dyDescent="0.25">
      <c r="F1669" s="114" t="str">
        <f t="shared" si="50"/>
        <v/>
      </c>
      <c r="G1669" s="114" t="str">
        <f t="shared" si="51"/>
        <v/>
      </c>
    </row>
    <row r="1670" spans="6:7" x14ac:dyDescent="0.25">
      <c r="F1670" s="114" t="str">
        <f t="shared" si="50"/>
        <v/>
      </c>
      <c r="G1670" s="114" t="str">
        <f t="shared" si="51"/>
        <v/>
      </c>
    </row>
    <row r="1671" spans="6:7" x14ac:dyDescent="0.25">
      <c r="F1671" s="114" t="str">
        <f t="shared" si="50"/>
        <v/>
      </c>
      <c r="G1671" s="114" t="str">
        <f t="shared" si="51"/>
        <v/>
      </c>
    </row>
    <row r="1672" spans="6:7" x14ac:dyDescent="0.25">
      <c r="F1672" s="114" t="str">
        <f t="shared" ref="F1672:F1735" si="52">IF(D1672&lt;&gt;"",D1672/SUM($D:$D),"")</f>
        <v/>
      </c>
      <c r="G1672" s="114" t="str">
        <f t="shared" ref="G1672:G1735" si="53">IF(F1672&lt;&gt;"",F1672+G1671,"")</f>
        <v/>
      </c>
    </row>
    <row r="1673" spans="6:7" x14ac:dyDescent="0.25">
      <c r="F1673" s="114" t="str">
        <f t="shared" si="52"/>
        <v/>
      </c>
      <c r="G1673" s="114" t="str">
        <f t="shared" si="53"/>
        <v/>
      </c>
    </row>
    <row r="1674" spans="6:7" x14ac:dyDescent="0.25">
      <c r="F1674" s="114" t="str">
        <f t="shared" si="52"/>
        <v/>
      </c>
      <c r="G1674" s="114" t="str">
        <f t="shared" si="53"/>
        <v/>
      </c>
    </row>
    <row r="1675" spans="6:7" x14ac:dyDescent="0.25">
      <c r="F1675" s="114" t="str">
        <f t="shared" si="52"/>
        <v/>
      </c>
      <c r="G1675" s="114" t="str">
        <f t="shared" si="53"/>
        <v/>
      </c>
    </row>
    <row r="1676" spans="6:7" x14ac:dyDescent="0.25">
      <c r="F1676" s="114" t="str">
        <f t="shared" si="52"/>
        <v/>
      </c>
      <c r="G1676" s="114" t="str">
        <f t="shared" si="53"/>
        <v/>
      </c>
    </row>
    <row r="1677" spans="6:7" x14ac:dyDescent="0.25">
      <c r="F1677" s="114" t="str">
        <f t="shared" si="52"/>
        <v/>
      </c>
      <c r="G1677" s="114" t="str">
        <f t="shared" si="53"/>
        <v/>
      </c>
    </row>
    <row r="1678" spans="6:7" x14ac:dyDescent="0.25">
      <c r="F1678" s="114" t="str">
        <f t="shared" si="52"/>
        <v/>
      </c>
      <c r="G1678" s="114" t="str">
        <f t="shared" si="53"/>
        <v/>
      </c>
    </row>
    <row r="1679" spans="6:7" x14ac:dyDescent="0.25">
      <c r="F1679" s="114" t="str">
        <f t="shared" si="52"/>
        <v/>
      </c>
      <c r="G1679" s="114" t="str">
        <f t="shared" si="53"/>
        <v/>
      </c>
    </row>
    <row r="1680" spans="6:7" x14ac:dyDescent="0.25">
      <c r="F1680" s="114" t="str">
        <f t="shared" si="52"/>
        <v/>
      </c>
      <c r="G1680" s="114" t="str">
        <f t="shared" si="53"/>
        <v/>
      </c>
    </row>
    <row r="1681" spans="6:7" x14ac:dyDescent="0.25">
      <c r="F1681" s="114" t="str">
        <f t="shared" si="52"/>
        <v/>
      </c>
      <c r="G1681" s="114" t="str">
        <f t="shared" si="53"/>
        <v/>
      </c>
    </row>
    <row r="1682" spans="6:7" x14ac:dyDescent="0.25">
      <c r="F1682" s="114" t="str">
        <f t="shared" si="52"/>
        <v/>
      </c>
      <c r="G1682" s="114" t="str">
        <f t="shared" si="53"/>
        <v/>
      </c>
    </row>
    <row r="1683" spans="6:7" x14ac:dyDescent="0.25">
      <c r="F1683" s="114" t="str">
        <f t="shared" si="52"/>
        <v/>
      </c>
      <c r="G1683" s="114" t="str">
        <f t="shared" si="53"/>
        <v/>
      </c>
    </row>
    <row r="1684" spans="6:7" x14ac:dyDescent="0.25">
      <c r="F1684" s="114" t="str">
        <f t="shared" si="52"/>
        <v/>
      </c>
      <c r="G1684" s="114" t="str">
        <f t="shared" si="53"/>
        <v/>
      </c>
    </row>
    <row r="1685" spans="6:7" x14ac:dyDescent="0.25">
      <c r="F1685" s="114" t="str">
        <f t="shared" si="52"/>
        <v/>
      </c>
      <c r="G1685" s="114" t="str">
        <f t="shared" si="53"/>
        <v/>
      </c>
    </row>
    <row r="1686" spans="6:7" x14ac:dyDescent="0.25">
      <c r="F1686" s="114" t="str">
        <f t="shared" si="52"/>
        <v/>
      </c>
      <c r="G1686" s="114" t="str">
        <f t="shared" si="53"/>
        <v/>
      </c>
    </row>
    <row r="1687" spans="6:7" x14ac:dyDescent="0.25">
      <c r="F1687" s="114" t="str">
        <f t="shared" si="52"/>
        <v/>
      </c>
      <c r="G1687" s="114" t="str">
        <f t="shared" si="53"/>
        <v/>
      </c>
    </row>
    <row r="1688" spans="6:7" x14ac:dyDescent="0.25">
      <c r="F1688" s="114" t="str">
        <f t="shared" si="52"/>
        <v/>
      </c>
      <c r="G1688" s="114" t="str">
        <f t="shared" si="53"/>
        <v/>
      </c>
    </row>
    <row r="1689" spans="6:7" x14ac:dyDescent="0.25">
      <c r="F1689" s="114" t="str">
        <f t="shared" si="52"/>
        <v/>
      </c>
      <c r="G1689" s="114" t="str">
        <f t="shared" si="53"/>
        <v/>
      </c>
    </row>
    <row r="1690" spans="6:7" x14ac:dyDescent="0.25">
      <c r="F1690" s="114" t="str">
        <f t="shared" si="52"/>
        <v/>
      </c>
      <c r="G1690" s="114" t="str">
        <f t="shared" si="53"/>
        <v/>
      </c>
    </row>
    <row r="1691" spans="6:7" x14ac:dyDescent="0.25">
      <c r="F1691" s="114" t="str">
        <f t="shared" si="52"/>
        <v/>
      </c>
      <c r="G1691" s="114" t="str">
        <f t="shared" si="53"/>
        <v/>
      </c>
    </row>
    <row r="1692" spans="6:7" x14ac:dyDescent="0.25">
      <c r="F1692" s="114" t="str">
        <f t="shared" si="52"/>
        <v/>
      </c>
      <c r="G1692" s="114" t="str">
        <f t="shared" si="53"/>
        <v/>
      </c>
    </row>
    <row r="1693" spans="6:7" x14ac:dyDescent="0.25">
      <c r="F1693" s="114" t="str">
        <f t="shared" si="52"/>
        <v/>
      </c>
      <c r="G1693" s="114" t="str">
        <f t="shared" si="53"/>
        <v/>
      </c>
    </row>
    <row r="1694" spans="6:7" x14ac:dyDescent="0.25">
      <c r="F1694" s="114" t="str">
        <f t="shared" si="52"/>
        <v/>
      </c>
      <c r="G1694" s="114" t="str">
        <f t="shared" si="53"/>
        <v/>
      </c>
    </row>
    <row r="1695" spans="6:7" x14ac:dyDescent="0.25">
      <c r="F1695" s="114" t="str">
        <f t="shared" si="52"/>
        <v/>
      </c>
      <c r="G1695" s="114" t="str">
        <f t="shared" si="53"/>
        <v/>
      </c>
    </row>
    <row r="1696" spans="6:7" x14ac:dyDescent="0.25">
      <c r="F1696" s="114" t="str">
        <f t="shared" si="52"/>
        <v/>
      </c>
      <c r="G1696" s="114" t="str">
        <f t="shared" si="53"/>
        <v/>
      </c>
    </row>
    <row r="1697" spans="6:7" x14ac:dyDescent="0.25">
      <c r="F1697" s="114" t="str">
        <f t="shared" si="52"/>
        <v/>
      </c>
      <c r="G1697" s="114" t="str">
        <f t="shared" si="53"/>
        <v/>
      </c>
    </row>
    <row r="1698" spans="6:7" x14ac:dyDescent="0.25">
      <c r="F1698" s="114" t="str">
        <f t="shared" si="52"/>
        <v/>
      </c>
      <c r="G1698" s="114" t="str">
        <f t="shared" si="53"/>
        <v/>
      </c>
    </row>
    <row r="1699" spans="6:7" x14ac:dyDescent="0.25">
      <c r="F1699" s="114" t="str">
        <f t="shared" si="52"/>
        <v/>
      </c>
      <c r="G1699" s="114" t="str">
        <f t="shared" si="53"/>
        <v/>
      </c>
    </row>
    <row r="1700" spans="6:7" x14ac:dyDescent="0.25">
      <c r="F1700" s="114" t="str">
        <f t="shared" si="52"/>
        <v/>
      </c>
      <c r="G1700" s="114" t="str">
        <f t="shared" si="53"/>
        <v/>
      </c>
    </row>
    <row r="1701" spans="6:7" x14ac:dyDescent="0.25">
      <c r="F1701" s="114" t="str">
        <f t="shared" si="52"/>
        <v/>
      </c>
      <c r="G1701" s="114" t="str">
        <f t="shared" si="53"/>
        <v/>
      </c>
    </row>
    <row r="1702" spans="6:7" x14ac:dyDescent="0.25">
      <c r="F1702" s="114" t="str">
        <f t="shared" si="52"/>
        <v/>
      </c>
      <c r="G1702" s="114" t="str">
        <f t="shared" si="53"/>
        <v/>
      </c>
    </row>
    <row r="1703" spans="6:7" x14ac:dyDescent="0.25">
      <c r="F1703" s="114" t="str">
        <f t="shared" si="52"/>
        <v/>
      </c>
      <c r="G1703" s="114" t="str">
        <f t="shared" si="53"/>
        <v/>
      </c>
    </row>
    <row r="1704" spans="6:7" x14ac:dyDescent="0.25">
      <c r="F1704" s="114" t="str">
        <f t="shared" si="52"/>
        <v/>
      </c>
      <c r="G1704" s="114" t="str">
        <f t="shared" si="53"/>
        <v/>
      </c>
    </row>
    <row r="1705" spans="6:7" x14ac:dyDescent="0.25">
      <c r="F1705" s="114" t="str">
        <f t="shared" si="52"/>
        <v/>
      </c>
      <c r="G1705" s="114" t="str">
        <f t="shared" si="53"/>
        <v/>
      </c>
    </row>
    <row r="1706" spans="6:7" x14ac:dyDescent="0.25">
      <c r="F1706" s="114" t="str">
        <f t="shared" si="52"/>
        <v/>
      </c>
      <c r="G1706" s="114" t="str">
        <f t="shared" si="53"/>
        <v/>
      </c>
    </row>
    <row r="1707" spans="6:7" x14ac:dyDescent="0.25">
      <c r="F1707" s="114" t="str">
        <f t="shared" si="52"/>
        <v/>
      </c>
      <c r="G1707" s="114" t="str">
        <f t="shared" si="53"/>
        <v/>
      </c>
    </row>
    <row r="1708" spans="6:7" x14ac:dyDescent="0.25">
      <c r="F1708" s="114" t="str">
        <f t="shared" si="52"/>
        <v/>
      </c>
      <c r="G1708" s="114" t="str">
        <f t="shared" si="53"/>
        <v/>
      </c>
    </row>
    <row r="1709" spans="6:7" x14ac:dyDescent="0.25">
      <c r="F1709" s="114" t="str">
        <f t="shared" si="52"/>
        <v/>
      </c>
      <c r="G1709" s="114" t="str">
        <f t="shared" si="53"/>
        <v/>
      </c>
    </row>
    <row r="1710" spans="6:7" x14ac:dyDescent="0.25">
      <c r="F1710" s="114" t="str">
        <f t="shared" si="52"/>
        <v/>
      </c>
      <c r="G1710" s="114" t="str">
        <f t="shared" si="53"/>
        <v/>
      </c>
    </row>
    <row r="1711" spans="6:7" x14ac:dyDescent="0.25">
      <c r="F1711" s="114" t="str">
        <f t="shared" si="52"/>
        <v/>
      </c>
      <c r="G1711" s="114" t="str">
        <f t="shared" si="53"/>
        <v/>
      </c>
    </row>
    <row r="1712" spans="6:7" x14ac:dyDescent="0.25">
      <c r="F1712" s="114" t="str">
        <f t="shared" si="52"/>
        <v/>
      </c>
      <c r="G1712" s="114" t="str">
        <f t="shared" si="53"/>
        <v/>
      </c>
    </row>
    <row r="1713" spans="6:7" x14ac:dyDescent="0.25">
      <c r="F1713" s="114" t="str">
        <f t="shared" si="52"/>
        <v/>
      </c>
      <c r="G1713" s="114" t="str">
        <f t="shared" si="53"/>
        <v/>
      </c>
    </row>
    <row r="1714" spans="6:7" x14ac:dyDescent="0.25">
      <c r="F1714" s="114" t="str">
        <f t="shared" si="52"/>
        <v/>
      </c>
      <c r="G1714" s="114" t="str">
        <f t="shared" si="53"/>
        <v/>
      </c>
    </row>
    <row r="1715" spans="6:7" x14ac:dyDescent="0.25">
      <c r="F1715" s="114" t="str">
        <f t="shared" si="52"/>
        <v/>
      </c>
      <c r="G1715" s="114" t="str">
        <f t="shared" si="53"/>
        <v/>
      </c>
    </row>
    <row r="1716" spans="6:7" x14ac:dyDescent="0.25">
      <c r="F1716" s="114" t="str">
        <f t="shared" si="52"/>
        <v/>
      </c>
      <c r="G1716" s="114" t="str">
        <f t="shared" si="53"/>
        <v/>
      </c>
    </row>
    <row r="1717" spans="6:7" x14ac:dyDescent="0.25">
      <c r="F1717" s="114" t="str">
        <f t="shared" si="52"/>
        <v/>
      </c>
      <c r="G1717" s="114" t="str">
        <f t="shared" si="53"/>
        <v/>
      </c>
    </row>
    <row r="1718" spans="6:7" x14ac:dyDescent="0.25">
      <c r="F1718" s="114" t="str">
        <f t="shared" si="52"/>
        <v/>
      </c>
      <c r="G1718" s="114" t="str">
        <f t="shared" si="53"/>
        <v/>
      </c>
    </row>
    <row r="1719" spans="6:7" x14ac:dyDescent="0.25">
      <c r="F1719" s="114" t="str">
        <f t="shared" si="52"/>
        <v/>
      </c>
      <c r="G1719" s="114" t="str">
        <f t="shared" si="53"/>
        <v/>
      </c>
    </row>
    <row r="1720" spans="6:7" x14ac:dyDescent="0.25">
      <c r="F1720" s="114" t="str">
        <f t="shared" si="52"/>
        <v/>
      </c>
      <c r="G1720" s="114" t="str">
        <f t="shared" si="53"/>
        <v/>
      </c>
    </row>
    <row r="1721" spans="6:7" x14ac:dyDescent="0.25">
      <c r="F1721" s="114" t="str">
        <f t="shared" si="52"/>
        <v/>
      </c>
      <c r="G1721" s="114" t="str">
        <f t="shared" si="53"/>
        <v/>
      </c>
    </row>
    <row r="1722" spans="6:7" x14ac:dyDescent="0.25">
      <c r="F1722" s="114" t="str">
        <f t="shared" si="52"/>
        <v/>
      </c>
      <c r="G1722" s="114" t="str">
        <f t="shared" si="53"/>
        <v/>
      </c>
    </row>
    <row r="1723" spans="6:7" x14ac:dyDescent="0.25">
      <c r="F1723" s="114" t="str">
        <f t="shared" si="52"/>
        <v/>
      </c>
      <c r="G1723" s="114" t="str">
        <f t="shared" si="53"/>
        <v/>
      </c>
    </row>
    <row r="1724" spans="6:7" x14ac:dyDescent="0.25">
      <c r="F1724" s="114" t="str">
        <f t="shared" si="52"/>
        <v/>
      </c>
      <c r="G1724" s="114" t="str">
        <f t="shared" si="53"/>
        <v/>
      </c>
    </row>
    <row r="1725" spans="6:7" x14ac:dyDescent="0.25">
      <c r="F1725" s="114" t="str">
        <f t="shared" si="52"/>
        <v/>
      </c>
      <c r="G1725" s="114" t="str">
        <f t="shared" si="53"/>
        <v/>
      </c>
    </row>
    <row r="1726" spans="6:7" x14ac:dyDescent="0.25">
      <c r="F1726" s="114" t="str">
        <f t="shared" si="52"/>
        <v/>
      </c>
      <c r="G1726" s="114" t="str">
        <f t="shared" si="53"/>
        <v/>
      </c>
    </row>
    <row r="1727" spans="6:7" x14ac:dyDescent="0.25">
      <c r="F1727" s="114" t="str">
        <f t="shared" si="52"/>
        <v/>
      </c>
      <c r="G1727" s="114" t="str">
        <f t="shared" si="53"/>
        <v/>
      </c>
    </row>
    <row r="1728" spans="6:7" x14ac:dyDescent="0.25">
      <c r="F1728" s="114" t="str">
        <f t="shared" si="52"/>
        <v/>
      </c>
      <c r="G1728" s="114" t="str">
        <f t="shared" si="53"/>
        <v/>
      </c>
    </row>
    <row r="1729" spans="6:7" x14ac:dyDescent="0.25">
      <c r="F1729" s="114" t="str">
        <f t="shared" si="52"/>
        <v/>
      </c>
      <c r="G1729" s="114" t="str">
        <f t="shared" si="53"/>
        <v/>
      </c>
    </row>
    <row r="1730" spans="6:7" x14ac:dyDescent="0.25">
      <c r="F1730" s="114" t="str">
        <f t="shared" si="52"/>
        <v/>
      </c>
      <c r="G1730" s="114" t="str">
        <f t="shared" si="53"/>
        <v/>
      </c>
    </row>
    <row r="1731" spans="6:7" x14ac:dyDescent="0.25">
      <c r="F1731" s="114" t="str">
        <f t="shared" si="52"/>
        <v/>
      </c>
      <c r="G1731" s="114" t="str">
        <f t="shared" si="53"/>
        <v/>
      </c>
    </row>
    <row r="1732" spans="6:7" x14ac:dyDescent="0.25">
      <c r="F1732" s="114" t="str">
        <f t="shared" si="52"/>
        <v/>
      </c>
      <c r="G1732" s="114" t="str">
        <f t="shared" si="53"/>
        <v/>
      </c>
    </row>
    <row r="1733" spans="6:7" x14ac:dyDescent="0.25">
      <c r="F1733" s="114" t="str">
        <f t="shared" si="52"/>
        <v/>
      </c>
      <c r="G1733" s="114" t="str">
        <f t="shared" si="53"/>
        <v/>
      </c>
    </row>
    <row r="1734" spans="6:7" x14ac:dyDescent="0.25">
      <c r="F1734" s="114" t="str">
        <f t="shared" si="52"/>
        <v/>
      </c>
      <c r="G1734" s="114" t="str">
        <f t="shared" si="53"/>
        <v/>
      </c>
    </row>
    <row r="1735" spans="6:7" x14ac:dyDescent="0.25">
      <c r="F1735" s="114" t="str">
        <f t="shared" si="52"/>
        <v/>
      </c>
      <c r="G1735" s="114" t="str">
        <f t="shared" si="53"/>
        <v/>
      </c>
    </row>
    <row r="1736" spans="6:7" x14ac:dyDescent="0.25">
      <c r="F1736" s="114" t="str">
        <f t="shared" ref="F1736:F1799" si="54">IF(D1736&lt;&gt;"",D1736/SUM($D:$D),"")</f>
        <v/>
      </c>
      <c r="G1736" s="114" t="str">
        <f t="shared" ref="G1736:G1799" si="55">IF(F1736&lt;&gt;"",F1736+G1735,"")</f>
        <v/>
      </c>
    </row>
    <row r="1737" spans="6:7" x14ac:dyDescent="0.25">
      <c r="F1737" s="114" t="str">
        <f t="shared" si="54"/>
        <v/>
      </c>
      <c r="G1737" s="114" t="str">
        <f t="shared" si="55"/>
        <v/>
      </c>
    </row>
    <row r="1738" spans="6:7" x14ac:dyDescent="0.25">
      <c r="F1738" s="114" t="str">
        <f t="shared" si="54"/>
        <v/>
      </c>
      <c r="G1738" s="114" t="str">
        <f t="shared" si="55"/>
        <v/>
      </c>
    </row>
    <row r="1739" spans="6:7" x14ac:dyDescent="0.25">
      <c r="F1739" s="114" t="str">
        <f t="shared" si="54"/>
        <v/>
      </c>
      <c r="G1739" s="114" t="str">
        <f t="shared" si="55"/>
        <v/>
      </c>
    </row>
    <row r="1740" spans="6:7" x14ac:dyDescent="0.25">
      <c r="F1740" s="114" t="str">
        <f t="shared" si="54"/>
        <v/>
      </c>
      <c r="G1740" s="114" t="str">
        <f t="shared" si="55"/>
        <v/>
      </c>
    </row>
    <row r="1741" spans="6:7" x14ac:dyDescent="0.25">
      <c r="F1741" s="114" t="str">
        <f t="shared" si="54"/>
        <v/>
      </c>
      <c r="G1741" s="114" t="str">
        <f t="shared" si="55"/>
        <v/>
      </c>
    </row>
    <row r="1742" spans="6:7" x14ac:dyDescent="0.25">
      <c r="F1742" s="114" t="str">
        <f t="shared" si="54"/>
        <v/>
      </c>
      <c r="G1742" s="114" t="str">
        <f t="shared" si="55"/>
        <v/>
      </c>
    </row>
    <row r="1743" spans="6:7" x14ac:dyDescent="0.25">
      <c r="F1743" s="114" t="str">
        <f t="shared" si="54"/>
        <v/>
      </c>
      <c r="G1743" s="114" t="str">
        <f t="shared" si="55"/>
        <v/>
      </c>
    </row>
    <row r="1744" spans="6:7" x14ac:dyDescent="0.25">
      <c r="F1744" s="114" t="str">
        <f t="shared" si="54"/>
        <v/>
      </c>
      <c r="G1744" s="114" t="str">
        <f t="shared" si="55"/>
        <v/>
      </c>
    </row>
    <row r="1745" spans="6:7" x14ac:dyDescent="0.25">
      <c r="F1745" s="114" t="str">
        <f t="shared" si="54"/>
        <v/>
      </c>
      <c r="G1745" s="114" t="str">
        <f t="shared" si="55"/>
        <v/>
      </c>
    </row>
    <row r="1746" spans="6:7" x14ac:dyDescent="0.25">
      <c r="F1746" s="114" t="str">
        <f t="shared" si="54"/>
        <v/>
      </c>
      <c r="G1746" s="114" t="str">
        <f t="shared" si="55"/>
        <v/>
      </c>
    </row>
    <row r="1747" spans="6:7" x14ac:dyDescent="0.25">
      <c r="F1747" s="114" t="str">
        <f t="shared" si="54"/>
        <v/>
      </c>
      <c r="G1747" s="114" t="str">
        <f t="shared" si="55"/>
        <v/>
      </c>
    </row>
    <row r="1748" spans="6:7" x14ac:dyDescent="0.25">
      <c r="F1748" s="114" t="str">
        <f t="shared" si="54"/>
        <v/>
      </c>
      <c r="G1748" s="114" t="str">
        <f t="shared" si="55"/>
        <v/>
      </c>
    </row>
    <row r="1749" spans="6:7" x14ac:dyDescent="0.25">
      <c r="F1749" s="114" t="str">
        <f t="shared" si="54"/>
        <v/>
      </c>
      <c r="G1749" s="114" t="str">
        <f t="shared" si="55"/>
        <v/>
      </c>
    </row>
    <row r="1750" spans="6:7" x14ac:dyDescent="0.25">
      <c r="F1750" s="114" t="str">
        <f t="shared" si="54"/>
        <v/>
      </c>
      <c r="G1750" s="114" t="str">
        <f t="shared" si="55"/>
        <v/>
      </c>
    </row>
    <row r="1751" spans="6:7" x14ac:dyDescent="0.25">
      <c r="F1751" s="114" t="str">
        <f t="shared" si="54"/>
        <v/>
      </c>
      <c r="G1751" s="114" t="str">
        <f t="shared" si="55"/>
        <v/>
      </c>
    </row>
    <row r="1752" spans="6:7" x14ac:dyDescent="0.25">
      <c r="F1752" s="114" t="str">
        <f t="shared" si="54"/>
        <v/>
      </c>
      <c r="G1752" s="114" t="str">
        <f t="shared" si="55"/>
        <v/>
      </c>
    </row>
    <row r="1753" spans="6:7" x14ac:dyDescent="0.25">
      <c r="F1753" s="114" t="str">
        <f t="shared" si="54"/>
        <v/>
      </c>
      <c r="G1753" s="114" t="str">
        <f t="shared" si="55"/>
        <v/>
      </c>
    </row>
    <row r="1754" spans="6:7" x14ac:dyDescent="0.25">
      <c r="F1754" s="114" t="str">
        <f t="shared" si="54"/>
        <v/>
      </c>
      <c r="G1754" s="114" t="str">
        <f t="shared" si="55"/>
        <v/>
      </c>
    </row>
    <row r="1755" spans="6:7" x14ac:dyDescent="0.25">
      <c r="F1755" s="114" t="str">
        <f t="shared" si="54"/>
        <v/>
      </c>
      <c r="G1755" s="114" t="str">
        <f t="shared" si="55"/>
        <v/>
      </c>
    </row>
    <row r="1756" spans="6:7" x14ac:dyDescent="0.25">
      <c r="F1756" s="114" t="str">
        <f t="shared" si="54"/>
        <v/>
      </c>
      <c r="G1756" s="114" t="str">
        <f t="shared" si="55"/>
        <v/>
      </c>
    </row>
    <row r="1757" spans="6:7" x14ac:dyDescent="0.25">
      <c r="F1757" s="114" t="str">
        <f t="shared" si="54"/>
        <v/>
      </c>
      <c r="G1757" s="114" t="str">
        <f t="shared" si="55"/>
        <v/>
      </c>
    </row>
    <row r="1758" spans="6:7" x14ac:dyDescent="0.25">
      <c r="F1758" s="114" t="str">
        <f t="shared" si="54"/>
        <v/>
      </c>
      <c r="G1758" s="114" t="str">
        <f t="shared" si="55"/>
        <v/>
      </c>
    </row>
    <row r="1759" spans="6:7" x14ac:dyDescent="0.25">
      <c r="F1759" s="114" t="str">
        <f t="shared" si="54"/>
        <v/>
      </c>
      <c r="G1759" s="114" t="str">
        <f t="shared" si="55"/>
        <v/>
      </c>
    </row>
    <row r="1760" spans="6:7" x14ac:dyDescent="0.25">
      <c r="F1760" s="114" t="str">
        <f t="shared" si="54"/>
        <v/>
      </c>
      <c r="G1760" s="114" t="str">
        <f t="shared" si="55"/>
        <v/>
      </c>
    </row>
    <row r="1761" spans="6:7" x14ac:dyDescent="0.25">
      <c r="F1761" s="114" t="str">
        <f t="shared" si="54"/>
        <v/>
      </c>
      <c r="G1761" s="114" t="str">
        <f t="shared" si="55"/>
        <v/>
      </c>
    </row>
    <row r="1762" spans="6:7" x14ac:dyDescent="0.25">
      <c r="F1762" s="114" t="str">
        <f t="shared" si="54"/>
        <v/>
      </c>
      <c r="G1762" s="114" t="str">
        <f t="shared" si="55"/>
        <v/>
      </c>
    </row>
    <row r="1763" spans="6:7" x14ac:dyDescent="0.25">
      <c r="F1763" s="114" t="str">
        <f t="shared" si="54"/>
        <v/>
      </c>
      <c r="G1763" s="114" t="str">
        <f t="shared" si="55"/>
        <v/>
      </c>
    </row>
    <row r="1764" spans="6:7" x14ac:dyDescent="0.25">
      <c r="F1764" s="114" t="str">
        <f t="shared" si="54"/>
        <v/>
      </c>
      <c r="G1764" s="114" t="str">
        <f t="shared" si="55"/>
        <v/>
      </c>
    </row>
    <row r="1765" spans="6:7" x14ac:dyDescent="0.25">
      <c r="F1765" s="114" t="str">
        <f t="shared" si="54"/>
        <v/>
      </c>
      <c r="G1765" s="114" t="str">
        <f t="shared" si="55"/>
        <v/>
      </c>
    </row>
    <row r="1766" spans="6:7" x14ac:dyDescent="0.25">
      <c r="F1766" s="114" t="str">
        <f t="shared" si="54"/>
        <v/>
      </c>
      <c r="G1766" s="114" t="str">
        <f t="shared" si="55"/>
        <v/>
      </c>
    </row>
    <row r="1767" spans="6:7" x14ac:dyDescent="0.25">
      <c r="F1767" s="114" t="str">
        <f t="shared" si="54"/>
        <v/>
      </c>
      <c r="G1767" s="114" t="str">
        <f t="shared" si="55"/>
        <v/>
      </c>
    </row>
    <row r="1768" spans="6:7" x14ac:dyDescent="0.25">
      <c r="F1768" s="114" t="str">
        <f t="shared" si="54"/>
        <v/>
      </c>
      <c r="G1768" s="114" t="str">
        <f t="shared" si="55"/>
        <v/>
      </c>
    </row>
    <row r="1769" spans="6:7" x14ac:dyDescent="0.25">
      <c r="F1769" s="114" t="str">
        <f t="shared" si="54"/>
        <v/>
      </c>
      <c r="G1769" s="114" t="str">
        <f t="shared" si="55"/>
        <v/>
      </c>
    </row>
    <row r="1770" spans="6:7" x14ac:dyDescent="0.25">
      <c r="F1770" s="114" t="str">
        <f t="shared" si="54"/>
        <v/>
      </c>
      <c r="G1770" s="114" t="str">
        <f t="shared" si="55"/>
        <v/>
      </c>
    </row>
    <row r="1771" spans="6:7" x14ac:dyDescent="0.25">
      <c r="F1771" s="114" t="str">
        <f t="shared" si="54"/>
        <v/>
      </c>
      <c r="G1771" s="114" t="str">
        <f t="shared" si="55"/>
        <v/>
      </c>
    </row>
    <row r="1772" spans="6:7" x14ac:dyDescent="0.25">
      <c r="F1772" s="114" t="str">
        <f t="shared" si="54"/>
        <v/>
      </c>
      <c r="G1772" s="114" t="str">
        <f t="shared" si="55"/>
        <v/>
      </c>
    </row>
    <row r="1773" spans="6:7" x14ac:dyDescent="0.25">
      <c r="F1773" s="114" t="str">
        <f t="shared" si="54"/>
        <v/>
      </c>
      <c r="G1773" s="114" t="str">
        <f t="shared" si="55"/>
        <v/>
      </c>
    </row>
    <row r="1774" spans="6:7" x14ac:dyDescent="0.25">
      <c r="F1774" s="114" t="str">
        <f t="shared" si="54"/>
        <v/>
      </c>
      <c r="G1774" s="114" t="str">
        <f t="shared" si="55"/>
        <v/>
      </c>
    </row>
    <row r="1775" spans="6:7" x14ac:dyDescent="0.25">
      <c r="F1775" s="114" t="str">
        <f t="shared" si="54"/>
        <v/>
      </c>
      <c r="G1775" s="114" t="str">
        <f t="shared" si="55"/>
        <v/>
      </c>
    </row>
    <row r="1776" spans="6:7" x14ac:dyDescent="0.25">
      <c r="F1776" s="114" t="str">
        <f t="shared" si="54"/>
        <v/>
      </c>
      <c r="G1776" s="114" t="str">
        <f t="shared" si="55"/>
        <v/>
      </c>
    </row>
    <row r="1777" spans="6:7" x14ac:dyDescent="0.25">
      <c r="F1777" s="114" t="str">
        <f t="shared" si="54"/>
        <v/>
      </c>
      <c r="G1777" s="114" t="str">
        <f t="shared" si="55"/>
        <v/>
      </c>
    </row>
    <row r="1778" spans="6:7" x14ac:dyDescent="0.25">
      <c r="F1778" s="114" t="str">
        <f t="shared" si="54"/>
        <v/>
      </c>
      <c r="G1778" s="114" t="str">
        <f t="shared" si="55"/>
        <v/>
      </c>
    </row>
    <row r="1779" spans="6:7" x14ac:dyDescent="0.25">
      <c r="F1779" s="114" t="str">
        <f t="shared" si="54"/>
        <v/>
      </c>
      <c r="G1779" s="114" t="str">
        <f t="shared" si="55"/>
        <v/>
      </c>
    </row>
    <row r="1780" spans="6:7" x14ac:dyDescent="0.25">
      <c r="F1780" s="114" t="str">
        <f t="shared" si="54"/>
        <v/>
      </c>
      <c r="G1780" s="114" t="str">
        <f t="shared" si="55"/>
        <v/>
      </c>
    </row>
    <row r="1781" spans="6:7" x14ac:dyDescent="0.25">
      <c r="F1781" s="114" t="str">
        <f t="shared" si="54"/>
        <v/>
      </c>
      <c r="G1781" s="114" t="str">
        <f t="shared" si="55"/>
        <v/>
      </c>
    </row>
    <row r="1782" spans="6:7" x14ac:dyDescent="0.25">
      <c r="F1782" s="114" t="str">
        <f t="shared" si="54"/>
        <v/>
      </c>
      <c r="G1782" s="114" t="str">
        <f t="shared" si="55"/>
        <v/>
      </c>
    </row>
    <row r="1783" spans="6:7" x14ac:dyDescent="0.25">
      <c r="F1783" s="114" t="str">
        <f t="shared" si="54"/>
        <v/>
      </c>
      <c r="G1783" s="114" t="str">
        <f t="shared" si="55"/>
        <v/>
      </c>
    </row>
    <row r="1784" spans="6:7" x14ac:dyDescent="0.25">
      <c r="F1784" s="114" t="str">
        <f t="shared" si="54"/>
        <v/>
      </c>
      <c r="G1784" s="114" t="str">
        <f t="shared" si="55"/>
        <v/>
      </c>
    </row>
    <row r="1785" spans="6:7" x14ac:dyDescent="0.25">
      <c r="F1785" s="114" t="str">
        <f t="shared" si="54"/>
        <v/>
      </c>
      <c r="G1785" s="114" t="str">
        <f t="shared" si="55"/>
        <v/>
      </c>
    </row>
    <row r="1786" spans="6:7" x14ac:dyDescent="0.25">
      <c r="F1786" s="114" t="str">
        <f t="shared" si="54"/>
        <v/>
      </c>
      <c r="G1786" s="114" t="str">
        <f t="shared" si="55"/>
        <v/>
      </c>
    </row>
    <row r="1787" spans="6:7" x14ac:dyDescent="0.25">
      <c r="F1787" s="114" t="str">
        <f t="shared" si="54"/>
        <v/>
      </c>
      <c r="G1787" s="114" t="str">
        <f t="shared" si="55"/>
        <v/>
      </c>
    </row>
    <row r="1788" spans="6:7" x14ac:dyDescent="0.25">
      <c r="F1788" s="114" t="str">
        <f t="shared" si="54"/>
        <v/>
      </c>
      <c r="G1788" s="114" t="str">
        <f t="shared" si="55"/>
        <v/>
      </c>
    </row>
    <row r="1789" spans="6:7" x14ac:dyDescent="0.25">
      <c r="F1789" s="114" t="str">
        <f t="shared" si="54"/>
        <v/>
      </c>
      <c r="G1789" s="114" t="str">
        <f t="shared" si="55"/>
        <v/>
      </c>
    </row>
    <row r="1790" spans="6:7" x14ac:dyDescent="0.25">
      <c r="F1790" s="114" t="str">
        <f t="shared" si="54"/>
        <v/>
      </c>
      <c r="G1790" s="114" t="str">
        <f t="shared" si="55"/>
        <v/>
      </c>
    </row>
    <row r="1791" spans="6:7" x14ac:dyDescent="0.25">
      <c r="F1791" s="114" t="str">
        <f t="shared" si="54"/>
        <v/>
      </c>
      <c r="G1791" s="114" t="str">
        <f t="shared" si="55"/>
        <v/>
      </c>
    </row>
    <row r="1792" spans="6:7" x14ac:dyDescent="0.25">
      <c r="F1792" s="114" t="str">
        <f t="shared" si="54"/>
        <v/>
      </c>
      <c r="G1792" s="114" t="str">
        <f t="shared" si="55"/>
        <v/>
      </c>
    </row>
    <row r="1793" spans="6:7" x14ac:dyDescent="0.25">
      <c r="F1793" s="114" t="str">
        <f t="shared" si="54"/>
        <v/>
      </c>
      <c r="G1793" s="114" t="str">
        <f t="shared" si="55"/>
        <v/>
      </c>
    </row>
    <row r="1794" spans="6:7" x14ac:dyDescent="0.25">
      <c r="F1794" s="114" t="str">
        <f t="shared" si="54"/>
        <v/>
      </c>
      <c r="G1794" s="114" t="str">
        <f t="shared" si="55"/>
        <v/>
      </c>
    </row>
    <row r="1795" spans="6:7" x14ac:dyDescent="0.25">
      <c r="F1795" s="114" t="str">
        <f t="shared" si="54"/>
        <v/>
      </c>
      <c r="G1795" s="114" t="str">
        <f t="shared" si="55"/>
        <v/>
      </c>
    </row>
    <row r="1796" spans="6:7" x14ac:dyDescent="0.25">
      <c r="F1796" s="114" t="str">
        <f t="shared" si="54"/>
        <v/>
      </c>
      <c r="G1796" s="114" t="str">
        <f t="shared" si="55"/>
        <v/>
      </c>
    </row>
    <row r="1797" spans="6:7" x14ac:dyDescent="0.25">
      <c r="F1797" s="114" t="str">
        <f t="shared" si="54"/>
        <v/>
      </c>
      <c r="G1797" s="114" t="str">
        <f t="shared" si="55"/>
        <v/>
      </c>
    </row>
    <row r="1798" spans="6:7" x14ac:dyDescent="0.25">
      <c r="F1798" s="114" t="str">
        <f t="shared" si="54"/>
        <v/>
      </c>
      <c r="G1798" s="114" t="str">
        <f t="shared" si="55"/>
        <v/>
      </c>
    </row>
    <row r="1799" spans="6:7" x14ac:dyDescent="0.25">
      <c r="F1799" s="114" t="str">
        <f t="shared" si="54"/>
        <v/>
      </c>
      <c r="G1799" s="114" t="str">
        <f t="shared" si="55"/>
        <v/>
      </c>
    </row>
    <row r="1800" spans="6:7" x14ac:dyDescent="0.25">
      <c r="F1800" s="114" t="str">
        <f t="shared" ref="F1800:F1863" si="56">IF(D1800&lt;&gt;"",D1800/SUM($D:$D),"")</f>
        <v/>
      </c>
      <c r="G1800" s="114" t="str">
        <f t="shared" ref="G1800:G1863" si="57">IF(F1800&lt;&gt;"",F1800+G1799,"")</f>
        <v/>
      </c>
    </row>
    <row r="1801" spans="6:7" x14ac:dyDescent="0.25">
      <c r="F1801" s="114" t="str">
        <f t="shared" si="56"/>
        <v/>
      </c>
      <c r="G1801" s="114" t="str">
        <f t="shared" si="57"/>
        <v/>
      </c>
    </row>
    <row r="1802" spans="6:7" x14ac:dyDescent="0.25">
      <c r="F1802" s="114" t="str">
        <f t="shared" si="56"/>
        <v/>
      </c>
      <c r="G1802" s="114" t="str">
        <f t="shared" si="57"/>
        <v/>
      </c>
    </row>
    <row r="1803" spans="6:7" x14ac:dyDescent="0.25">
      <c r="F1803" s="114" t="str">
        <f t="shared" si="56"/>
        <v/>
      </c>
      <c r="G1803" s="114" t="str">
        <f t="shared" si="57"/>
        <v/>
      </c>
    </row>
    <row r="1804" spans="6:7" x14ac:dyDescent="0.25">
      <c r="F1804" s="114" t="str">
        <f t="shared" si="56"/>
        <v/>
      </c>
      <c r="G1804" s="114" t="str">
        <f t="shared" si="57"/>
        <v/>
      </c>
    </row>
    <row r="1805" spans="6:7" x14ac:dyDescent="0.25">
      <c r="F1805" s="114" t="str">
        <f t="shared" si="56"/>
        <v/>
      </c>
      <c r="G1805" s="114" t="str">
        <f t="shared" si="57"/>
        <v/>
      </c>
    </row>
    <row r="1806" spans="6:7" x14ac:dyDescent="0.25">
      <c r="F1806" s="114" t="str">
        <f t="shared" si="56"/>
        <v/>
      </c>
      <c r="G1806" s="114" t="str">
        <f t="shared" si="57"/>
        <v/>
      </c>
    </row>
    <row r="1807" spans="6:7" x14ac:dyDescent="0.25">
      <c r="F1807" s="114" t="str">
        <f t="shared" si="56"/>
        <v/>
      </c>
      <c r="G1807" s="114" t="str">
        <f t="shared" si="57"/>
        <v/>
      </c>
    </row>
    <row r="1808" spans="6:7" x14ac:dyDescent="0.25">
      <c r="F1808" s="114" t="str">
        <f t="shared" si="56"/>
        <v/>
      </c>
      <c r="G1808" s="114" t="str">
        <f t="shared" si="57"/>
        <v/>
      </c>
    </row>
    <row r="1809" spans="6:7" x14ac:dyDescent="0.25">
      <c r="F1809" s="114" t="str">
        <f t="shared" si="56"/>
        <v/>
      </c>
      <c r="G1809" s="114" t="str">
        <f t="shared" si="57"/>
        <v/>
      </c>
    </row>
    <row r="1810" spans="6:7" x14ac:dyDescent="0.25">
      <c r="F1810" s="114" t="str">
        <f t="shared" si="56"/>
        <v/>
      </c>
      <c r="G1810" s="114" t="str">
        <f t="shared" si="57"/>
        <v/>
      </c>
    </row>
    <row r="1811" spans="6:7" x14ac:dyDescent="0.25">
      <c r="F1811" s="114" t="str">
        <f t="shared" si="56"/>
        <v/>
      </c>
      <c r="G1811" s="114" t="str">
        <f t="shared" si="57"/>
        <v/>
      </c>
    </row>
    <row r="1812" spans="6:7" x14ac:dyDescent="0.25">
      <c r="F1812" s="114" t="str">
        <f t="shared" si="56"/>
        <v/>
      </c>
      <c r="G1812" s="114" t="str">
        <f t="shared" si="57"/>
        <v/>
      </c>
    </row>
    <row r="1813" spans="6:7" x14ac:dyDescent="0.25">
      <c r="F1813" s="114" t="str">
        <f t="shared" si="56"/>
        <v/>
      </c>
      <c r="G1813" s="114" t="str">
        <f t="shared" si="57"/>
        <v/>
      </c>
    </row>
    <row r="1814" spans="6:7" x14ac:dyDescent="0.25">
      <c r="F1814" s="114" t="str">
        <f t="shared" si="56"/>
        <v/>
      </c>
      <c r="G1814" s="114" t="str">
        <f t="shared" si="57"/>
        <v/>
      </c>
    </row>
    <row r="1815" spans="6:7" x14ac:dyDescent="0.25">
      <c r="F1815" s="114" t="str">
        <f t="shared" si="56"/>
        <v/>
      </c>
      <c r="G1815" s="114" t="str">
        <f t="shared" si="57"/>
        <v/>
      </c>
    </row>
    <row r="1816" spans="6:7" x14ac:dyDescent="0.25">
      <c r="F1816" s="114" t="str">
        <f t="shared" si="56"/>
        <v/>
      </c>
      <c r="G1816" s="114" t="str">
        <f t="shared" si="57"/>
        <v/>
      </c>
    </row>
    <row r="1817" spans="6:7" x14ac:dyDescent="0.25">
      <c r="F1817" s="114" t="str">
        <f t="shared" si="56"/>
        <v/>
      </c>
      <c r="G1817" s="114" t="str">
        <f t="shared" si="57"/>
        <v/>
      </c>
    </row>
    <row r="1818" spans="6:7" x14ac:dyDescent="0.25">
      <c r="F1818" s="114" t="str">
        <f t="shared" si="56"/>
        <v/>
      </c>
      <c r="G1818" s="114" t="str">
        <f t="shared" si="57"/>
        <v/>
      </c>
    </row>
    <row r="1819" spans="6:7" x14ac:dyDescent="0.25">
      <c r="F1819" s="114" t="str">
        <f t="shared" si="56"/>
        <v/>
      </c>
      <c r="G1819" s="114" t="str">
        <f t="shared" si="57"/>
        <v/>
      </c>
    </row>
    <row r="1820" spans="6:7" x14ac:dyDescent="0.25">
      <c r="F1820" s="114" t="str">
        <f t="shared" si="56"/>
        <v/>
      </c>
      <c r="G1820" s="114" t="str">
        <f t="shared" si="57"/>
        <v/>
      </c>
    </row>
    <row r="1821" spans="6:7" x14ac:dyDescent="0.25">
      <c r="F1821" s="114" t="str">
        <f t="shared" si="56"/>
        <v/>
      </c>
      <c r="G1821" s="114" t="str">
        <f t="shared" si="57"/>
        <v/>
      </c>
    </row>
    <row r="1822" spans="6:7" x14ac:dyDescent="0.25">
      <c r="F1822" s="114" t="str">
        <f t="shared" si="56"/>
        <v/>
      </c>
      <c r="G1822" s="114" t="str">
        <f t="shared" si="57"/>
        <v/>
      </c>
    </row>
    <row r="1823" spans="6:7" x14ac:dyDescent="0.25">
      <c r="F1823" s="114" t="str">
        <f t="shared" si="56"/>
        <v/>
      </c>
      <c r="G1823" s="114" t="str">
        <f t="shared" si="57"/>
        <v/>
      </c>
    </row>
    <row r="1824" spans="6:7" x14ac:dyDescent="0.25">
      <c r="F1824" s="114" t="str">
        <f t="shared" si="56"/>
        <v/>
      </c>
      <c r="G1824" s="114" t="str">
        <f t="shared" si="57"/>
        <v/>
      </c>
    </row>
    <row r="1825" spans="6:7" x14ac:dyDescent="0.25">
      <c r="F1825" s="114" t="str">
        <f t="shared" si="56"/>
        <v/>
      </c>
      <c r="G1825" s="114" t="str">
        <f t="shared" si="57"/>
        <v/>
      </c>
    </row>
    <row r="1826" spans="6:7" x14ac:dyDescent="0.25">
      <c r="F1826" s="114" t="str">
        <f t="shared" si="56"/>
        <v/>
      </c>
      <c r="G1826" s="114" t="str">
        <f t="shared" si="57"/>
        <v/>
      </c>
    </row>
    <row r="1827" spans="6:7" x14ac:dyDescent="0.25">
      <c r="F1827" s="114" t="str">
        <f t="shared" si="56"/>
        <v/>
      </c>
      <c r="G1827" s="114" t="str">
        <f t="shared" si="57"/>
        <v/>
      </c>
    </row>
    <row r="1828" spans="6:7" x14ac:dyDescent="0.25">
      <c r="F1828" s="114" t="str">
        <f t="shared" si="56"/>
        <v/>
      </c>
      <c r="G1828" s="114" t="str">
        <f t="shared" si="57"/>
        <v/>
      </c>
    </row>
    <row r="1829" spans="6:7" x14ac:dyDescent="0.25">
      <c r="F1829" s="114" t="str">
        <f t="shared" si="56"/>
        <v/>
      </c>
      <c r="G1829" s="114" t="str">
        <f t="shared" si="57"/>
        <v/>
      </c>
    </row>
    <row r="1830" spans="6:7" x14ac:dyDescent="0.25">
      <c r="F1830" s="114" t="str">
        <f t="shared" si="56"/>
        <v/>
      </c>
      <c r="G1830" s="114" t="str">
        <f t="shared" si="57"/>
        <v/>
      </c>
    </row>
    <row r="1831" spans="6:7" x14ac:dyDescent="0.25">
      <c r="F1831" s="114" t="str">
        <f t="shared" si="56"/>
        <v/>
      </c>
      <c r="G1831" s="114" t="str">
        <f t="shared" si="57"/>
        <v/>
      </c>
    </row>
    <row r="1832" spans="6:7" x14ac:dyDescent="0.25">
      <c r="F1832" s="114" t="str">
        <f t="shared" si="56"/>
        <v/>
      </c>
      <c r="G1832" s="114" t="str">
        <f t="shared" si="57"/>
        <v/>
      </c>
    </row>
    <row r="1833" spans="6:7" x14ac:dyDescent="0.25">
      <c r="F1833" s="114" t="str">
        <f t="shared" si="56"/>
        <v/>
      </c>
      <c r="G1833" s="114" t="str">
        <f t="shared" si="57"/>
        <v/>
      </c>
    </row>
    <row r="1834" spans="6:7" x14ac:dyDescent="0.25">
      <c r="F1834" s="114" t="str">
        <f t="shared" si="56"/>
        <v/>
      </c>
      <c r="G1834" s="114" t="str">
        <f t="shared" si="57"/>
        <v/>
      </c>
    </row>
    <row r="1835" spans="6:7" x14ac:dyDescent="0.25">
      <c r="F1835" s="114" t="str">
        <f t="shared" si="56"/>
        <v/>
      </c>
      <c r="G1835" s="114" t="str">
        <f t="shared" si="57"/>
        <v/>
      </c>
    </row>
    <row r="1836" spans="6:7" x14ac:dyDescent="0.25">
      <c r="F1836" s="114" t="str">
        <f t="shared" si="56"/>
        <v/>
      </c>
      <c r="G1836" s="114" t="str">
        <f t="shared" si="57"/>
        <v/>
      </c>
    </row>
    <row r="1837" spans="6:7" x14ac:dyDescent="0.25">
      <c r="F1837" s="114" t="str">
        <f t="shared" si="56"/>
        <v/>
      </c>
      <c r="G1837" s="114" t="str">
        <f t="shared" si="57"/>
        <v/>
      </c>
    </row>
    <row r="1838" spans="6:7" x14ac:dyDescent="0.25">
      <c r="F1838" s="114" t="str">
        <f t="shared" si="56"/>
        <v/>
      </c>
      <c r="G1838" s="114" t="str">
        <f t="shared" si="57"/>
        <v/>
      </c>
    </row>
    <row r="1839" spans="6:7" x14ac:dyDescent="0.25">
      <c r="F1839" s="114" t="str">
        <f t="shared" si="56"/>
        <v/>
      </c>
      <c r="G1839" s="114" t="str">
        <f t="shared" si="57"/>
        <v/>
      </c>
    </row>
    <row r="1840" spans="6:7" x14ac:dyDescent="0.25">
      <c r="F1840" s="114" t="str">
        <f t="shared" si="56"/>
        <v/>
      </c>
      <c r="G1840" s="114" t="str">
        <f t="shared" si="57"/>
        <v/>
      </c>
    </row>
    <row r="1841" spans="6:7" x14ac:dyDescent="0.25">
      <c r="F1841" s="114" t="str">
        <f t="shared" si="56"/>
        <v/>
      </c>
      <c r="G1841" s="114" t="str">
        <f t="shared" si="57"/>
        <v/>
      </c>
    </row>
    <row r="1842" spans="6:7" x14ac:dyDescent="0.25">
      <c r="F1842" s="114" t="str">
        <f t="shared" si="56"/>
        <v/>
      </c>
      <c r="G1842" s="114" t="str">
        <f t="shared" si="57"/>
        <v/>
      </c>
    </row>
    <row r="1843" spans="6:7" x14ac:dyDescent="0.25">
      <c r="F1843" s="114" t="str">
        <f t="shared" si="56"/>
        <v/>
      </c>
      <c r="G1843" s="114" t="str">
        <f t="shared" si="57"/>
        <v/>
      </c>
    </row>
    <row r="1844" spans="6:7" x14ac:dyDescent="0.25">
      <c r="F1844" s="114" t="str">
        <f t="shared" si="56"/>
        <v/>
      </c>
      <c r="G1844" s="114" t="str">
        <f t="shared" si="57"/>
        <v/>
      </c>
    </row>
    <row r="1845" spans="6:7" x14ac:dyDescent="0.25">
      <c r="F1845" s="114" t="str">
        <f t="shared" si="56"/>
        <v/>
      </c>
      <c r="G1845" s="114" t="str">
        <f t="shared" si="57"/>
        <v/>
      </c>
    </row>
    <row r="1846" spans="6:7" x14ac:dyDescent="0.25">
      <c r="F1846" s="114" t="str">
        <f t="shared" si="56"/>
        <v/>
      </c>
      <c r="G1846" s="114" t="str">
        <f t="shared" si="57"/>
        <v/>
      </c>
    </row>
    <row r="1847" spans="6:7" x14ac:dyDescent="0.25">
      <c r="F1847" s="114" t="str">
        <f t="shared" si="56"/>
        <v/>
      </c>
      <c r="G1847" s="114" t="str">
        <f t="shared" si="57"/>
        <v/>
      </c>
    </row>
    <row r="1848" spans="6:7" x14ac:dyDescent="0.25">
      <c r="F1848" s="114" t="str">
        <f t="shared" si="56"/>
        <v/>
      </c>
      <c r="G1848" s="114" t="str">
        <f t="shared" si="57"/>
        <v/>
      </c>
    </row>
    <row r="1849" spans="6:7" x14ac:dyDescent="0.25">
      <c r="F1849" s="114" t="str">
        <f t="shared" si="56"/>
        <v/>
      </c>
      <c r="G1849" s="114" t="str">
        <f t="shared" si="57"/>
        <v/>
      </c>
    </row>
    <row r="1850" spans="6:7" x14ac:dyDescent="0.25">
      <c r="F1850" s="114" t="str">
        <f t="shared" si="56"/>
        <v/>
      </c>
      <c r="G1850" s="114" t="str">
        <f t="shared" si="57"/>
        <v/>
      </c>
    </row>
    <row r="1851" spans="6:7" x14ac:dyDescent="0.25">
      <c r="F1851" s="114" t="str">
        <f t="shared" si="56"/>
        <v/>
      </c>
      <c r="G1851" s="114" t="str">
        <f t="shared" si="57"/>
        <v/>
      </c>
    </row>
    <row r="1852" spans="6:7" x14ac:dyDescent="0.25">
      <c r="F1852" s="114" t="str">
        <f t="shared" si="56"/>
        <v/>
      </c>
      <c r="G1852" s="114" t="str">
        <f t="shared" si="57"/>
        <v/>
      </c>
    </row>
    <row r="1853" spans="6:7" x14ac:dyDescent="0.25">
      <c r="F1853" s="114" t="str">
        <f t="shared" si="56"/>
        <v/>
      </c>
      <c r="G1853" s="114" t="str">
        <f t="shared" si="57"/>
        <v/>
      </c>
    </row>
    <row r="1854" spans="6:7" x14ac:dyDescent="0.25">
      <c r="F1854" s="114" t="str">
        <f t="shared" si="56"/>
        <v/>
      </c>
      <c r="G1854" s="114" t="str">
        <f t="shared" si="57"/>
        <v/>
      </c>
    </row>
    <row r="1855" spans="6:7" x14ac:dyDescent="0.25">
      <c r="F1855" s="114" t="str">
        <f t="shared" si="56"/>
        <v/>
      </c>
      <c r="G1855" s="114" t="str">
        <f t="shared" si="57"/>
        <v/>
      </c>
    </row>
    <row r="1856" spans="6:7" x14ac:dyDescent="0.25">
      <c r="F1856" s="114" t="str">
        <f t="shared" si="56"/>
        <v/>
      </c>
      <c r="G1856" s="114" t="str">
        <f t="shared" si="57"/>
        <v/>
      </c>
    </row>
    <row r="1857" spans="6:7" x14ac:dyDescent="0.25">
      <c r="F1857" s="114" t="str">
        <f t="shared" si="56"/>
        <v/>
      </c>
      <c r="G1857" s="114" t="str">
        <f t="shared" si="57"/>
        <v/>
      </c>
    </row>
    <row r="1858" spans="6:7" x14ac:dyDescent="0.25">
      <c r="F1858" s="114" t="str">
        <f t="shared" si="56"/>
        <v/>
      </c>
      <c r="G1858" s="114" t="str">
        <f t="shared" si="57"/>
        <v/>
      </c>
    </row>
    <row r="1859" spans="6:7" x14ac:dyDescent="0.25">
      <c r="F1859" s="114" t="str">
        <f t="shared" si="56"/>
        <v/>
      </c>
      <c r="G1859" s="114" t="str">
        <f t="shared" si="57"/>
        <v/>
      </c>
    </row>
    <row r="1860" spans="6:7" x14ac:dyDescent="0.25">
      <c r="F1860" s="114" t="str">
        <f t="shared" si="56"/>
        <v/>
      </c>
      <c r="G1860" s="114" t="str">
        <f t="shared" si="57"/>
        <v/>
      </c>
    </row>
    <row r="1861" spans="6:7" x14ac:dyDescent="0.25">
      <c r="F1861" s="114" t="str">
        <f t="shared" si="56"/>
        <v/>
      </c>
      <c r="G1861" s="114" t="str">
        <f t="shared" si="57"/>
        <v/>
      </c>
    </row>
    <row r="1862" spans="6:7" x14ac:dyDescent="0.25">
      <c r="F1862" s="114" t="str">
        <f t="shared" si="56"/>
        <v/>
      </c>
      <c r="G1862" s="114" t="str">
        <f t="shared" si="57"/>
        <v/>
      </c>
    </row>
    <row r="1863" spans="6:7" x14ac:dyDescent="0.25">
      <c r="F1863" s="114" t="str">
        <f t="shared" si="56"/>
        <v/>
      </c>
      <c r="G1863" s="114" t="str">
        <f t="shared" si="57"/>
        <v/>
      </c>
    </row>
    <row r="1864" spans="6:7" x14ac:dyDescent="0.25">
      <c r="F1864" s="114" t="str">
        <f t="shared" ref="F1864:F1927" si="58">IF(D1864&lt;&gt;"",D1864/SUM($D:$D),"")</f>
        <v/>
      </c>
      <c r="G1864" s="114" t="str">
        <f t="shared" ref="G1864:G1927" si="59">IF(F1864&lt;&gt;"",F1864+G1863,"")</f>
        <v/>
      </c>
    </row>
    <row r="1865" spans="6:7" x14ac:dyDescent="0.25">
      <c r="F1865" s="114" t="str">
        <f t="shared" si="58"/>
        <v/>
      </c>
      <c r="G1865" s="114" t="str">
        <f t="shared" si="59"/>
        <v/>
      </c>
    </row>
    <row r="1866" spans="6:7" x14ac:dyDescent="0.25">
      <c r="F1866" s="114" t="str">
        <f t="shared" si="58"/>
        <v/>
      </c>
      <c r="G1866" s="114" t="str">
        <f t="shared" si="59"/>
        <v/>
      </c>
    </row>
    <row r="1867" spans="6:7" x14ac:dyDescent="0.25">
      <c r="F1867" s="114" t="str">
        <f t="shared" si="58"/>
        <v/>
      </c>
      <c r="G1867" s="114" t="str">
        <f t="shared" si="59"/>
        <v/>
      </c>
    </row>
    <row r="1868" spans="6:7" x14ac:dyDescent="0.25">
      <c r="F1868" s="114" t="str">
        <f t="shared" si="58"/>
        <v/>
      </c>
      <c r="G1868" s="114" t="str">
        <f t="shared" si="59"/>
        <v/>
      </c>
    </row>
    <row r="1869" spans="6:7" x14ac:dyDescent="0.25">
      <c r="F1869" s="114" t="str">
        <f t="shared" si="58"/>
        <v/>
      </c>
      <c r="G1869" s="114" t="str">
        <f t="shared" si="59"/>
        <v/>
      </c>
    </row>
    <row r="1870" spans="6:7" x14ac:dyDescent="0.25">
      <c r="F1870" s="114" t="str">
        <f t="shared" si="58"/>
        <v/>
      </c>
      <c r="G1870" s="114" t="str">
        <f t="shared" si="59"/>
        <v/>
      </c>
    </row>
    <row r="1871" spans="6:7" x14ac:dyDescent="0.25">
      <c r="F1871" s="114" t="str">
        <f t="shared" si="58"/>
        <v/>
      </c>
      <c r="G1871" s="114" t="str">
        <f t="shared" si="59"/>
        <v/>
      </c>
    </row>
    <row r="1872" spans="6:7" x14ac:dyDescent="0.25">
      <c r="F1872" s="114" t="str">
        <f t="shared" si="58"/>
        <v/>
      </c>
      <c r="G1872" s="114" t="str">
        <f t="shared" si="59"/>
        <v/>
      </c>
    </row>
    <row r="1873" spans="6:7" x14ac:dyDescent="0.25">
      <c r="F1873" s="114" t="str">
        <f t="shared" si="58"/>
        <v/>
      </c>
      <c r="G1873" s="114" t="str">
        <f t="shared" si="59"/>
        <v/>
      </c>
    </row>
    <row r="1874" spans="6:7" x14ac:dyDescent="0.25">
      <c r="F1874" s="114" t="str">
        <f t="shared" si="58"/>
        <v/>
      </c>
      <c r="G1874" s="114" t="str">
        <f t="shared" si="59"/>
        <v/>
      </c>
    </row>
    <row r="1875" spans="6:7" x14ac:dyDescent="0.25">
      <c r="F1875" s="114" t="str">
        <f t="shared" si="58"/>
        <v/>
      </c>
      <c r="G1875" s="114" t="str">
        <f t="shared" si="59"/>
        <v/>
      </c>
    </row>
    <row r="1876" spans="6:7" x14ac:dyDescent="0.25">
      <c r="F1876" s="114" t="str">
        <f t="shared" si="58"/>
        <v/>
      </c>
      <c r="G1876" s="114" t="str">
        <f t="shared" si="59"/>
        <v/>
      </c>
    </row>
    <row r="1877" spans="6:7" x14ac:dyDescent="0.25">
      <c r="F1877" s="114" t="str">
        <f t="shared" si="58"/>
        <v/>
      </c>
      <c r="G1877" s="114" t="str">
        <f t="shared" si="59"/>
        <v/>
      </c>
    </row>
    <row r="1878" spans="6:7" x14ac:dyDescent="0.25">
      <c r="F1878" s="114" t="str">
        <f t="shared" si="58"/>
        <v/>
      </c>
      <c r="G1878" s="114" t="str">
        <f t="shared" si="59"/>
        <v/>
      </c>
    </row>
    <row r="1879" spans="6:7" x14ac:dyDescent="0.25">
      <c r="F1879" s="114" t="str">
        <f t="shared" si="58"/>
        <v/>
      </c>
      <c r="G1879" s="114" t="str">
        <f t="shared" si="59"/>
        <v/>
      </c>
    </row>
    <row r="1880" spans="6:7" x14ac:dyDescent="0.25">
      <c r="F1880" s="114" t="str">
        <f t="shared" si="58"/>
        <v/>
      </c>
      <c r="G1880" s="114" t="str">
        <f t="shared" si="59"/>
        <v/>
      </c>
    </row>
    <row r="1881" spans="6:7" x14ac:dyDescent="0.25">
      <c r="F1881" s="114" t="str">
        <f t="shared" si="58"/>
        <v/>
      </c>
      <c r="G1881" s="114" t="str">
        <f t="shared" si="59"/>
        <v/>
      </c>
    </row>
    <row r="1882" spans="6:7" x14ac:dyDescent="0.25">
      <c r="F1882" s="114" t="str">
        <f t="shared" si="58"/>
        <v/>
      </c>
      <c r="G1882" s="114" t="str">
        <f t="shared" si="59"/>
        <v/>
      </c>
    </row>
    <row r="1883" spans="6:7" x14ac:dyDescent="0.25">
      <c r="F1883" s="114" t="str">
        <f t="shared" si="58"/>
        <v/>
      </c>
      <c r="G1883" s="114" t="str">
        <f t="shared" si="59"/>
        <v/>
      </c>
    </row>
    <row r="1884" spans="6:7" x14ac:dyDescent="0.25">
      <c r="F1884" s="114" t="str">
        <f t="shared" si="58"/>
        <v/>
      </c>
      <c r="G1884" s="114" t="str">
        <f t="shared" si="59"/>
        <v/>
      </c>
    </row>
    <row r="1885" spans="6:7" x14ac:dyDescent="0.25">
      <c r="F1885" s="114" t="str">
        <f t="shared" si="58"/>
        <v/>
      </c>
      <c r="G1885" s="114" t="str">
        <f t="shared" si="59"/>
        <v/>
      </c>
    </row>
    <row r="1886" spans="6:7" x14ac:dyDescent="0.25">
      <c r="F1886" s="114" t="str">
        <f t="shared" si="58"/>
        <v/>
      </c>
      <c r="G1886" s="114" t="str">
        <f t="shared" si="59"/>
        <v/>
      </c>
    </row>
    <row r="1887" spans="6:7" x14ac:dyDescent="0.25">
      <c r="F1887" s="114" t="str">
        <f t="shared" si="58"/>
        <v/>
      </c>
      <c r="G1887" s="114" t="str">
        <f t="shared" si="59"/>
        <v/>
      </c>
    </row>
    <row r="1888" spans="6:7" x14ac:dyDescent="0.25">
      <c r="F1888" s="114" t="str">
        <f t="shared" si="58"/>
        <v/>
      </c>
      <c r="G1888" s="114" t="str">
        <f t="shared" si="59"/>
        <v/>
      </c>
    </row>
    <row r="1889" spans="6:7" x14ac:dyDescent="0.25">
      <c r="F1889" s="114" t="str">
        <f t="shared" si="58"/>
        <v/>
      </c>
      <c r="G1889" s="114" t="str">
        <f t="shared" si="59"/>
        <v/>
      </c>
    </row>
    <row r="1890" spans="6:7" x14ac:dyDescent="0.25">
      <c r="F1890" s="114" t="str">
        <f t="shared" si="58"/>
        <v/>
      </c>
      <c r="G1890" s="114" t="str">
        <f t="shared" si="59"/>
        <v/>
      </c>
    </row>
    <row r="1891" spans="6:7" x14ac:dyDescent="0.25">
      <c r="F1891" s="114" t="str">
        <f t="shared" si="58"/>
        <v/>
      </c>
      <c r="G1891" s="114" t="str">
        <f t="shared" si="59"/>
        <v/>
      </c>
    </row>
    <row r="1892" spans="6:7" x14ac:dyDescent="0.25">
      <c r="F1892" s="114" t="str">
        <f t="shared" si="58"/>
        <v/>
      </c>
      <c r="G1892" s="114" t="str">
        <f t="shared" si="59"/>
        <v/>
      </c>
    </row>
    <row r="1893" spans="6:7" x14ac:dyDescent="0.25">
      <c r="F1893" s="114" t="str">
        <f t="shared" si="58"/>
        <v/>
      </c>
      <c r="G1893" s="114" t="str">
        <f t="shared" si="59"/>
        <v/>
      </c>
    </row>
    <row r="1894" spans="6:7" x14ac:dyDescent="0.25">
      <c r="F1894" s="114" t="str">
        <f t="shared" si="58"/>
        <v/>
      </c>
      <c r="G1894" s="114" t="str">
        <f t="shared" si="59"/>
        <v/>
      </c>
    </row>
    <row r="1895" spans="6:7" x14ac:dyDescent="0.25">
      <c r="F1895" s="114" t="str">
        <f t="shared" si="58"/>
        <v/>
      </c>
      <c r="G1895" s="114" t="str">
        <f t="shared" si="59"/>
        <v/>
      </c>
    </row>
    <row r="1896" spans="6:7" x14ac:dyDescent="0.25">
      <c r="F1896" s="114" t="str">
        <f t="shared" si="58"/>
        <v/>
      </c>
      <c r="G1896" s="114" t="str">
        <f t="shared" si="59"/>
        <v/>
      </c>
    </row>
    <row r="1897" spans="6:7" x14ac:dyDescent="0.25">
      <c r="F1897" s="114" t="str">
        <f t="shared" si="58"/>
        <v/>
      </c>
      <c r="G1897" s="114" t="str">
        <f t="shared" si="59"/>
        <v/>
      </c>
    </row>
    <row r="1898" spans="6:7" x14ac:dyDescent="0.25">
      <c r="F1898" s="114" t="str">
        <f t="shared" si="58"/>
        <v/>
      </c>
      <c r="G1898" s="114" t="str">
        <f t="shared" si="59"/>
        <v/>
      </c>
    </row>
    <row r="1899" spans="6:7" x14ac:dyDescent="0.25">
      <c r="F1899" s="114" t="str">
        <f t="shared" si="58"/>
        <v/>
      </c>
      <c r="G1899" s="114" t="str">
        <f t="shared" si="59"/>
        <v/>
      </c>
    </row>
    <row r="1900" spans="6:7" x14ac:dyDescent="0.25">
      <c r="F1900" s="114" t="str">
        <f t="shared" si="58"/>
        <v/>
      </c>
      <c r="G1900" s="114" t="str">
        <f t="shared" si="59"/>
        <v/>
      </c>
    </row>
    <row r="1901" spans="6:7" x14ac:dyDescent="0.25">
      <c r="F1901" s="114" t="str">
        <f t="shared" si="58"/>
        <v/>
      </c>
      <c r="G1901" s="114" t="str">
        <f t="shared" si="59"/>
        <v/>
      </c>
    </row>
    <row r="1902" spans="6:7" x14ac:dyDescent="0.25">
      <c r="F1902" s="114" t="str">
        <f t="shared" si="58"/>
        <v/>
      </c>
      <c r="G1902" s="114" t="str">
        <f t="shared" si="59"/>
        <v/>
      </c>
    </row>
    <row r="1903" spans="6:7" x14ac:dyDescent="0.25">
      <c r="F1903" s="114" t="str">
        <f t="shared" si="58"/>
        <v/>
      </c>
      <c r="G1903" s="114" t="str">
        <f t="shared" si="59"/>
        <v/>
      </c>
    </row>
    <row r="1904" spans="6:7" x14ac:dyDescent="0.25">
      <c r="F1904" s="114" t="str">
        <f t="shared" si="58"/>
        <v/>
      </c>
      <c r="G1904" s="114" t="str">
        <f t="shared" si="59"/>
        <v/>
      </c>
    </row>
    <row r="1905" spans="6:7" x14ac:dyDescent="0.25">
      <c r="F1905" s="114" t="str">
        <f t="shared" si="58"/>
        <v/>
      </c>
      <c r="G1905" s="114" t="str">
        <f t="shared" si="59"/>
        <v/>
      </c>
    </row>
    <row r="1906" spans="6:7" x14ac:dyDescent="0.25">
      <c r="F1906" s="114" t="str">
        <f t="shared" si="58"/>
        <v/>
      </c>
      <c r="G1906" s="114" t="str">
        <f t="shared" si="59"/>
        <v/>
      </c>
    </row>
    <row r="1907" spans="6:7" x14ac:dyDescent="0.25">
      <c r="F1907" s="114" t="str">
        <f t="shared" si="58"/>
        <v/>
      </c>
      <c r="G1907" s="114" t="str">
        <f t="shared" si="59"/>
        <v/>
      </c>
    </row>
    <row r="1908" spans="6:7" x14ac:dyDescent="0.25">
      <c r="F1908" s="114" t="str">
        <f t="shared" si="58"/>
        <v/>
      </c>
      <c r="G1908" s="114" t="str">
        <f t="shared" si="59"/>
        <v/>
      </c>
    </row>
    <row r="1909" spans="6:7" x14ac:dyDescent="0.25">
      <c r="F1909" s="114" t="str">
        <f t="shared" si="58"/>
        <v/>
      </c>
      <c r="G1909" s="114" t="str">
        <f t="shared" si="59"/>
        <v/>
      </c>
    </row>
    <row r="1910" spans="6:7" x14ac:dyDescent="0.25">
      <c r="F1910" s="114" t="str">
        <f t="shared" si="58"/>
        <v/>
      </c>
      <c r="G1910" s="114" t="str">
        <f t="shared" si="59"/>
        <v/>
      </c>
    </row>
    <row r="1911" spans="6:7" x14ac:dyDescent="0.25">
      <c r="F1911" s="114" t="str">
        <f t="shared" si="58"/>
        <v/>
      </c>
      <c r="G1911" s="114" t="str">
        <f t="shared" si="59"/>
        <v/>
      </c>
    </row>
    <row r="1912" spans="6:7" x14ac:dyDescent="0.25">
      <c r="F1912" s="114" t="str">
        <f t="shared" si="58"/>
        <v/>
      </c>
      <c r="G1912" s="114" t="str">
        <f t="shared" si="59"/>
        <v/>
      </c>
    </row>
    <row r="1913" spans="6:7" x14ac:dyDescent="0.25">
      <c r="F1913" s="114" t="str">
        <f t="shared" si="58"/>
        <v/>
      </c>
      <c r="G1913" s="114" t="str">
        <f t="shared" si="59"/>
        <v/>
      </c>
    </row>
    <row r="1914" spans="6:7" x14ac:dyDescent="0.25">
      <c r="F1914" s="114" t="str">
        <f t="shared" si="58"/>
        <v/>
      </c>
      <c r="G1914" s="114" t="str">
        <f t="shared" si="59"/>
        <v/>
      </c>
    </row>
    <row r="1915" spans="6:7" x14ac:dyDescent="0.25">
      <c r="F1915" s="114" t="str">
        <f t="shared" si="58"/>
        <v/>
      </c>
      <c r="G1915" s="114" t="str">
        <f t="shared" si="59"/>
        <v/>
      </c>
    </row>
    <row r="1916" spans="6:7" x14ac:dyDescent="0.25">
      <c r="F1916" s="114" t="str">
        <f t="shared" si="58"/>
        <v/>
      </c>
      <c r="G1916" s="114" t="str">
        <f t="shared" si="59"/>
        <v/>
      </c>
    </row>
    <row r="1917" spans="6:7" x14ac:dyDescent="0.25">
      <c r="F1917" s="114" t="str">
        <f t="shared" si="58"/>
        <v/>
      </c>
      <c r="G1917" s="114" t="str">
        <f t="shared" si="59"/>
        <v/>
      </c>
    </row>
    <row r="1918" spans="6:7" x14ac:dyDescent="0.25">
      <c r="F1918" s="114" t="str">
        <f t="shared" si="58"/>
        <v/>
      </c>
      <c r="G1918" s="114" t="str">
        <f t="shared" si="59"/>
        <v/>
      </c>
    </row>
    <row r="1919" spans="6:7" x14ac:dyDescent="0.25">
      <c r="F1919" s="114" t="str">
        <f t="shared" si="58"/>
        <v/>
      </c>
      <c r="G1919" s="114" t="str">
        <f t="shared" si="59"/>
        <v/>
      </c>
    </row>
    <row r="1920" spans="6:7" x14ac:dyDescent="0.25">
      <c r="F1920" s="114" t="str">
        <f t="shared" si="58"/>
        <v/>
      </c>
      <c r="G1920" s="114" t="str">
        <f t="shared" si="59"/>
        <v/>
      </c>
    </row>
    <row r="1921" spans="6:7" x14ac:dyDescent="0.25">
      <c r="F1921" s="114" t="str">
        <f t="shared" si="58"/>
        <v/>
      </c>
      <c r="G1921" s="114" t="str">
        <f t="shared" si="59"/>
        <v/>
      </c>
    </row>
    <row r="1922" spans="6:7" x14ac:dyDescent="0.25">
      <c r="F1922" s="114" t="str">
        <f t="shared" si="58"/>
        <v/>
      </c>
      <c r="G1922" s="114" t="str">
        <f t="shared" si="59"/>
        <v/>
      </c>
    </row>
    <row r="1923" spans="6:7" x14ac:dyDescent="0.25">
      <c r="F1923" s="114" t="str">
        <f t="shared" si="58"/>
        <v/>
      </c>
      <c r="G1923" s="114" t="str">
        <f t="shared" si="59"/>
        <v/>
      </c>
    </row>
    <row r="1924" spans="6:7" x14ac:dyDescent="0.25">
      <c r="F1924" s="114" t="str">
        <f t="shared" si="58"/>
        <v/>
      </c>
      <c r="G1924" s="114" t="str">
        <f t="shared" si="59"/>
        <v/>
      </c>
    </row>
    <row r="1925" spans="6:7" x14ac:dyDescent="0.25">
      <c r="F1925" s="114" t="str">
        <f t="shared" si="58"/>
        <v/>
      </c>
      <c r="G1925" s="114" t="str">
        <f t="shared" si="59"/>
        <v/>
      </c>
    </row>
    <row r="1926" spans="6:7" x14ac:dyDescent="0.25">
      <c r="F1926" s="114" t="str">
        <f t="shared" si="58"/>
        <v/>
      </c>
      <c r="G1926" s="114" t="str">
        <f t="shared" si="59"/>
        <v/>
      </c>
    </row>
    <row r="1927" spans="6:7" x14ac:dyDescent="0.25">
      <c r="F1927" s="114" t="str">
        <f t="shared" si="58"/>
        <v/>
      </c>
      <c r="G1927" s="114" t="str">
        <f t="shared" si="59"/>
        <v/>
      </c>
    </row>
    <row r="1928" spans="6:7" x14ac:dyDescent="0.25">
      <c r="F1928" s="114" t="str">
        <f t="shared" ref="F1928:F1991" si="60">IF(D1928&lt;&gt;"",D1928/SUM($D:$D),"")</f>
        <v/>
      </c>
      <c r="G1928" s="114" t="str">
        <f t="shared" ref="G1928:G1991" si="61">IF(F1928&lt;&gt;"",F1928+G1927,"")</f>
        <v/>
      </c>
    </row>
    <row r="1929" spans="6:7" x14ac:dyDescent="0.25">
      <c r="F1929" s="114" t="str">
        <f t="shared" si="60"/>
        <v/>
      </c>
      <c r="G1929" s="114" t="str">
        <f t="shared" si="61"/>
        <v/>
      </c>
    </row>
    <row r="1930" spans="6:7" x14ac:dyDescent="0.25">
      <c r="F1930" s="114" t="str">
        <f t="shared" si="60"/>
        <v/>
      </c>
      <c r="G1930" s="114" t="str">
        <f t="shared" si="61"/>
        <v/>
      </c>
    </row>
    <row r="1931" spans="6:7" x14ac:dyDescent="0.25">
      <c r="F1931" s="114" t="str">
        <f t="shared" si="60"/>
        <v/>
      </c>
      <c r="G1931" s="114" t="str">
        <f t="shared" si="61"/>
        <v/>
      </c>
    </row>
    <row r="1932" spans="6:7" x14ac:dyDescent="0.25">
      <c r="F1932" s="114" t="str">
        <f t="shared" si="60"/>
        <v/>
      </c>
      <c r="G1932" s="114" t="str">
        <f t="shared" si="61"/>
        <v/>
      </c>
    </row>
    <row r="1933" spans="6:7" x14ac:dyDescent="0.25">
      <c r="F1933" s="114" t="str">
        <f t="shared" si="60"/>
        <v/>
      </c>
      <c r="G1933" s="114" t="str">
        <f t="shared" si="61"/>
        <v/>
      </c>
    </row>
    <row r="1934" spans="6:7" x14ac:dyDescent="0.25">
      <c r="F1934" s="114" t="str">
        <f t="shared" si="60"/>
        <v/>
      </c>
      <c r="G1934" s="114" t="str">
        <f t="shared" si="61"/>
        <v/>
      </c>
    </row>
    <row r="1935" spans="6:7" x14ac:dyDescent="0.25">
      <c r="F1935" s="114" t="str">
        <f t="shared" si="60"/>
        <v/>
      </c>
      <c r="G1935" s="114" t="str">
        <f t="shared" si="61"/>
        <v/>
      </c>
    </row>
    <row r="1936" spans="6:7" x14ac:dyDescent="0.25">
      <c r="F1936" s="114" t="str">
        <f t="shared" si="60"/>
        <v/>
      </c>
      <c r="G1936" s="114" t="str">
        <f t="shared" si="61"/>
        <v/>
      </c>
    </row>
    <row r="1937" spans="6:7" x14ac:dyDescent="0.25">
      <c r="F1937" s="114" t="str">
        <f t="shared" si="60"/>
        <v/>
      </c>
      <c r="G1937" s="114" t="str">
        <f t="shared" si="61"/>
        <v/>
      </c>
    </row>
    <row r="1938" spans="6:7" x14ac:dyDescent="0.25">
      <c r="F1938" s="114" t="str">
        <f t="shared" si="60"/>
        <v/>
      </c>
      <c r="G1938" s="114" t="str">
        <f t="shared" si="61"/>
        <v/>
      </c>
    </row>
    <row r="1939" spans="6:7" x14ac:dyDescent="0.25">
      <c r="F1939" s="114" t="str">
        <f t="shared" si="60"/>
        <v/>
      </c>
      <c r="G1939" s="114" t="str">
        <f t="shared" si="61"/>
        <v/>
      </c>
    </row>
    <row r="1940" spans="6:7" x14ac:dyDescent="0.25">
      <c r="F1940" s="114" t="str">
        <f t="shared" si="60"/>
        <v/>
      </c>
      <c r="G1940" s="114" t="str">
        <f t="shared" si="61"/>
        <v/>
      </c>
    </row>
    <row r="1941" spans="6:7" x14ac:dyDescent="0.25">
      <c r="F1941" s="114" t="str">
        <f t="shared" si="60"/>
        <v/>
      </c>
      <c r="G1941" s="114" t="str">
        <f t="shared" si="61"/>
        <v/>
      </c>
    </row>
    <row r="1942" spans="6:7" x14ac:dyDescent="0.25">
      <c r="F1942" s="114" t="str">
        <f t="shared" si="60"/>
        <v/>
      </c>
      <c r="G1942" s="114" t="str">
        <f t="shared" si="61"/>
        <v/>
      </c>
    </row>
    <row r="1943" spans="6:7" x14ac:dyDescent="0.25">
      <c r="F1943" s="114" t="str">
        <f t="shared" si="60"/>
        <v/>
      </c>
      <c r="G1943" s="114" t="str">
        <f t="shared" si="61"/>
        <v/>
      </c>
    </row>
    <row r="1944" spans="6:7" x14ac:dyDescent="0.25">
      <c r="F1944" s="114" t="str">
        <f t="shared" si="60"/>
        <v/>
      </c>
      <c r="G1944" s="114" t="str">
        <f t="shared" si="61"/>
        <v/>
      </c>
    </row>
    <row r="1945" spans="6:7" x14ac:dyDescent="0.25">
      <c r="F1945" s="114" t="str">
        <f t="shared" si="60"/>
        <v/>
      </c>
      <c r="G1945" s="114" t="str">
        <f t="shared" si="61"/>
        <v/>
      </c>
    </row>
    <row r="1946" spans="6:7" x14ac:dyDescent="0.25">
      <c r="F1946" s="114" t="str">
        <f t="shared" si="60"/>
        <v/>
      </c>
      <c r="G1946" s="114" t="str">
        <f t="shared" si="61"/>
        <v/>
      </c>
    </row>
    <row r="1947" spans="6:7" x14ac:dyDescent="0.25">
      <c r="F1947" s="114" t="str">
        <f t="shared" si="60"/>
        <v/>
      </c>
      <c r="G1947" s="114" t="str">
        <f t="shared" si="61"/>
        <v/>
      </c>
    </row>
    <row r="1948" spans="6:7" x14ac:dyDescent="0.25">
      <c r="F1948" s="114" t="str">
        <f t="shared" si="60"/>
        <v/>
      </c>
      <c r="G1948" s="114" t="str">
        <f t="shared" si="61"/>
        <v/>
      </c>
    </row>
    <row r="1949" spans="6:7" x14ac:dyDescent="0.25">
      <c r="F1949" s="114" t="str">
        <f t="shared" si="60"/>
        <v/>
      </c>
      <c r="G1949" s="114" t="str">
        <f t="shared" si="61"/>
        <v/>
      </c>
    </row>
    <row r="1950" spans="6:7" x14ac:dyDescent="0.25">
      <c r="F1950" s="114" t="str">
        <f t="shared" si="60"/>
        <v/>
      </c>
      <c r="G1950" s="114" t="str">
        <f t="shared" si="61"/>
        <v/>
      </c>
    </row>
    <row r="1951" spans="6:7" x14ac:dyDescent="0.25">
      <c r="F1951" s="114" t="str">
        <f t="shared" si="60"/>
        <v/>
      </c>
      <c r="G1951" s="114" t="str">
        <f t="shared" si="61"/>
        <v/>
      </c>
    </row>
    <row r="1952" spans="6:7" x14ac:dyDescent="0.25">
      <c r="F1952" s="114" t="str">
        <f t="shared" si="60"/>
        <v/>
      </c>
      <c r="G1952" s="114" t="str">
        <f t="shared" si="61"/>
        <v/>
      </c>
    </row>
    <row r="1953" spans="6:7" x14ac:dyDescent="0.25">
      <c r="F1953" s="114" t="str">
        <f t="shared" si="60"/>
        <v/>
      </c>
      <c r="G1953" s="114" t="str">
        <f t="shared" si="61"/>
        <v/>
      </c>
    </row>
    <row r="1954" spans="6:7" x14ac:dyDescent="0.25">
      <c r="F1954" s="114" t="str">
        <f t="shared" si="60"/>
        <v/>
      </c>
      <c r="G1954" s="114" t="str">
        <f t="shared" si="61"/>
        <v/>
      </c>
    </row>
    <row r="1955" spans="6:7" x14ac:dyDescent="0.25">
      <c r="F1955" s="114" t="str">
        <f t="shared" si="60"/>
        <v/>
      </c>
      <c r="G1955" s="114" t="str">
        <f t="shared" si="61"/>
        <v/>
      </c>
    </row>
    <row r="1956" spans="6:7" x14ac:dyDescent="0.25">
      <c r="F1956" s="114" t="str">
        <f t="shared" si="60"/>
        <v/>
      </c>
      <c r="G1956" s="114" t="str">
        <f t="shared" si="61"/>
        <v/>
      </c>
    </row>
    <row r="1957" spans="6:7" x14ac:dyDescent="0.25">
      <c r="F1957" s="114" t="str">
        <f t="shared" si="60"/>
        <v/>
      </c>
      <c r="G1957" s="114" t="str">
        <f t="shared" si="61"/>
        <v/>
      </c>
    </row>
    <row r="1958" spans="6:7" x14ac:dyDescent="0.25">
      <c r="F1958" s="114" t="str">
        <f t="shared" si="60"/>
        <v/>
      </c>
      <c r="G1958" s="114" t="str">
        <f t="shared" si="61"/>
        <v/>
      </c>
    </row>
    <row r="1959" spans="6:7" x14ac:dyDescent="0.25">
      <c r="F1959" s="114" t="str">
        <f t="shared" si="60"/>
        <v/>
      </c>
      <c r="G1959" s="114" t="str">
        <f t="shared" si="61"/>
        <v/>
      </c>
    </row>
    <row r="1960" spans="6:7" x14ac:dyDescent="0.25">
      <c r="F1960" s="114" t="str">
        <f t="shared" si="60"/>
        <v/>
      </c>
      <c r="G1960" s="114" t="str">
        <f t="shared" si="61"/>
        <v/>
      </c>
    </row>
    <row r="1961" spans="6:7" x14ac:dyDescent="0.25">
      <c r="F1961" s="114" t="str">
        <f t="shared" si="60"/>
        <v/>
      </c>
      <c r="G1961" s="114" t="str">
        <f t="shared" si="61"/>
        <v/>
      </c>
    </row>
    <row r="1962" spans="6:7" x14ac:dyDescent="0.25">
      <c r="F1962" s="114" t="str">
        <f t="shared" si="60"/>
        <v/>
      </c>
      <c r="G1962" s="114" t="str">
        <f t="shared" si="61"/>
        <v/>
      </c>
    </row>
    <row r="1963" spans="6:7" x14ac:dyDescent="0.25">
      <c r="F1963" s="114" t="str">
        <f t="shared" si="60"/>
        <v/>
      </c>
      <c r="G1963" s="114" t="str">
        <f t="shared" si="61"/>
        <v/>
      </c>
    </row>
    <row r="1964" spans="6:7" x14ac:dyDescent="0.25">
      <c r="F1964" s="114" t="str">
        <f t="shared" si="60"/>
        <v/>
      </c>
      <c r="G1964" s="114" t="str">
        <f t="shared" si="61"/>
        <v/>
      </c>
    </row>
    <row r="1965" spans="6:7" x14ac:dyDescent="0.25">
      <c r="F1965" s="114" t="str">
        <f t="shared" si="60"/>
        <v/>
      </c>
      <c r="G1965" s="114" t="str">
        <f t="shared" si="61"/>
        <v/>
      </c>
    </row>
    <row r="1966" spans="6:7" x14ac:dyDescent="0.25">
      <c r="F1966" s="114" t="str">
        <f t="shared" si="60"/>
        <v/>
      </c>
      <c r="G1966" s="114" t="str">
        <f t="shared" si="61"/>
        <v/>
      </c>
    </row>
    <row r="1967" spans="6:7" x14ac:dyDescent="0.25">
      <c r="F1967" s="114" t="str">
        <f t="shared" si="60"/>
        <v/>
      </c>
      <c r="G1967" s="114" t="str">
        <f t="shared" si="61"/>
        <v/>
      </c>
    </row>
    <row r="1968" spans="6:7" x14ac:dyDescent="0.25">
      <c r="F1968" s="114" t="str">
        <f t="shared" si="60"/>
        <v/>
      </c>
      <c r="G1968" s="114" t="str">
        <f t="shared" si="61"/>
        <v/>
      </c>
    </row>
    <row r="1969" spans="6:7" x14ac:dyDescent="0.25">
      <c r="F1969" s="114" t="str">
        <f t="shared" si="60"/>
        <v/>
      </c>
      <c r="G1969" s="114" t="str">
        <f t="shared" si="61"/>
        <v/>
      </c>
    </row>
    <row r="1970" spans="6:7" x14ac:dyDescent="0.25">
      <c r="F1970" s="114" t="str">
        <f t="shared" si="60"/>
        <v/>
      </c>
      <c r="G1970" s="114" t="str">
        <f t="shared" si="61"/>
        <v/>
      </c>
    </row>
    <row r="1971" spans="6:7" x14ac:dyDescent="0.25">
      <c r="F1971" s="114" t="str">
        <f t="shared" si="60"/>
        <v/>
      </c>
      <c r="G1971" s="114" t="str">
        <f t="shared" si="61"/>
        <v/>
      </c>
    </row>
    <row r="1972" spans="6:7" x14ac:dyDescent="0.25">
      <c r="F1972" s="114" t="str">
        <f t="shared" si="60"/>
        <v/>
      </c>
      <c r="G1972" s="114" t="str">
        <f t="shared" si="61"/>
        <v/>
      </c>
    </row>
    <row r="1973" spans="6:7" x14ac:dyDescent="0.25">
      <c r="F1973" s="114" t="str">
        <f t="shared" si="60"/>
        <v/>
      </c>
      <c r="G1973" s="114" t="str">
        <f t="shared" si="61"/>
        <v/>
      </c>
    </row>
    <row r="1974" spans="6:7" x14ac:dyDescent="0.25">
      <c r="F1974" s="114" t="str">
        <f t="shared" si="60"/>
        <v/>
      </c>
      <c r="G1974" s="114" t="str">
        <f t="shared" si="61"/>
        <v/>
      </c>
    </row>
    <row r="1975" spans="6:7" x14ac:dyDescent="0.25">
      <c r="F1975" s="114" t="str">
        <f t="shared" si="60"/>
        <v/>
      </c>
      <c r="G1975" s="114" t="str">
        <f t="shared" si="61"/>
        <v/>
      </c>
    </row>
    <row r="1976" spans="6:7" x14ac:dyDescent="0.25">
      <c r="F1976" s="114" t="str">
        <f t="shared" si="60"/>
        <v/>
      </c>
      <c r="G1976" s="114" t="str">
        <f t="shared" si="61"/>
        <v/>
      </c>
    </row>
    <row r="1977" spans="6:7" x14ac:dyDescent="0.25">
      <c r="F1977" s="114" t="str">
        <f t="shared" si="60"/>
        <v/>
      </c>
      <c r="G1977" s="114" t="str">
        <f t="shared" si="61"/>
        <v/>
      </c>
    </row>
    <row r="1978" spans="6:7" x14ac:dyDescent="0.25">
      <c r="F1978" s="114" t="str">
        <f t="shared" si="60"/>
        <v/>
      </c>
      <c r="G1978" s="114" t="str">
        <f t="shared" si="61"/>
        <v/>
      </c>
    </row>
    <row r="1979" spans="6:7" x14ac:dyDescent="0.25">
      <c r="F1979" s="114" t="str">
        <f t="shared" si="60"/>
        <v/>
      </c>
      <c r="G1979" s="114" t="str">
        <f t="shared" si="61"/>
        <v/>
      </c>
    </row>
    <row r="1980" spans="6:7" x14ac:dyDescent="0.25">
      <c r="F1980" s="114" t="str">
        <f t="shared" si="60"/>
        <v/>
      </c>
      <c r="G1980" s="114" t="str">
        <f t="shared" si="61"/>
        <v/>
      </c>
    </row>
    <row r="1981" spans="6:7" x14ac:dyDescent="0.25">
      <c r="F1981" s="114" t="str">
        <f t="shared" si="60"/>
        <v/>
      </c>
      <c r="G1981" s="114" t="str">
        <f t="shared" si="61"/>
        <v/>
      </c>
    </row>
    <row r="1982" spans="6:7" x14ac:dyDescent="0.25">
      <c r="F1982" s="114" t="str">
        <f t="shared" si="60"/>
        <v/>
      </c>
      <c r="G1982" s="114" t="str">
        <f t="shared" si="61"/>
        <v/>
      </c>
    </row>
    <row r="1983" spans="6:7" x14ac:dyDescent="0.25">
      <c r="F1983" s="114" t="str">
        <f t="shared" si="60"/>
        <v/>
      </c>
      <c r="G1983" s="114" t="str">
        <f t="shared" si="61"/>
        <v/>
      </c>
    </row>
    <row r="1984" spans="6:7" x14ac:dyDescent="0.25">
      <c r="F1984" s="114" t="str">
        <f t="shared" si="60"/>
        <v/>
      </c>
      <c r="G1984" s="114" t="str">
        <f t="shared" si="61"/>
        <v/>
      </c>
    </row>
    <row r="1985" spans="6:7" x14ac:dyDescent="0.25">
      <c r="F1985" s="114" t="str">
        <f t="shared" si="60"/>
        <v/>
      </c>
      <c r="G1985" s="114" t="str">
        <f t="shared" si="61"/>
        <v/>
      </c>
    </row>
    <row r="1986" spans="6:7" x14ac:dyDescent="0.25">
      <c r="F1986" s="114" t="str">
        <f t="shared" si="60"/>
        <v/>
      </c>
      <c r="G1986" s="114" t="str">
        <f t="shared" si="61"/>
        <v/>
      </c>
    </row>
    <row r="1987" spans="6:7" x14ac:dyDescent="0.25">
      <c r="F1987" s="114" t="str">
        <f t="shared" si="60"/>
        <v/>
      </c>
      <c r="G1987" s="114" t="str">
        <f t="shared" si="61"/>
        <v/>
      </c>
    </row>
    <row r="1988" spans="6:7" x14ac:dyDescent="0.25">
      <c r="F1988" s="114" t="str">
        <f t="shared" si="60"/>
        <v/>
      </c>
      <c r="G1988" s="114" t="str">
        <f t="shared" si="61"/>
        <v/>
      </c>
    </row>
    <row r="1989" spans="6:7" x14ac:dyDescent="0.25">
      <c r="F1989" s="114" t="str">
        <f t="shared" si="60"/>
        <v/>
      </c>
      <c r="G1989" s="114" t="str">
        <f t="shared" si="61"/>
        <v/>
      </c>
    </row>
    <row r="1990" spans="6:7" x14ac:dyDescent="0.25">
      <c r="F1990" s="114" t="str">
        <f t="shared" si="60"/>
        <v/>
      </c>
      <c r="G1990" s="114" t="str">
        <f t="shared" si="61"/>
        <v/>
      </c>
    </row>
    <row r="1991" spans="6:7" x14ac:dyDescent="0.25">
      <c r="F1991" s="114" t="str">
        <f t="shared" si="60"/>
        <v/>
      </c>
      <c r="G1991" s="114" t="str">
        <f t="shared" si="61"/>
        <v/>
      </c>
    </row>
    <row r="1992" spans="6:7" x14ac:dyDescent="0.25">
      <c r="F1992" s="114" t="str">
        <f t="shared" ref="F1992:F2055" si="62">IF(D1992&lt;&gt;"",D1992/SUM($D:$D),"")</f>
        <v/>
      </c>
      <c r="G1992" s="114" t="str">
        <f t="shared" ref="G1992:G2055" si="63">IF(F1992&lt;&gt;"",F1992+G1991,"")</f>
        <v/>
      </c>
    </row>
    <row r="1993" spans="6:7" x14ac:dyDescent="0.25">
      <c r="F1993" s="114" t="str">
        <f t="shared" si="62"/>
        <v/>
      </c>
      <c r="G1993" s="114" t="str">
        <f t="shared" si="63"/>
        <v/>
      </c>
    </row>
    <row r="1994" spans="6:7" x14ac:dyDescent="0.25">
      <c r="F1994" s="114" t="str">
        <f t="shared" si="62"/>
        <v/>
      </c>
      <c r="G1994" s="114" t="str">
        <f t="shared" si="63"/>
        <v/>
      </c>
    </row>
    <row r="1995" spans="6:7" x14ac:dyDescent="0.25">
      <c r="F1995" s="114" t="str">
        <f t="shared" si="62"/>
        <v/>
      </c>
      <c r="G1995" s="114" t="str">
        <f t="shared" si="63"/>
        <v/>
      </c>
    </row>
    <row r="1996" spans="6:7" x14ac:dyDescent="0.25">
      <c r="F1996" s="114" t="str">
        <f t="shared" si="62"/>
        <v/>
      </c>
      <c r="G1996" s="114" t="str">
        <f t="shared" si="63"/>
        <v/>
      </c>
    </row>
    <row r="1997" spans="6:7" x14ac:dyDescent="0.25">
      <c r="F1997" s="114" t="str">
        <f t="shared" si="62"/>
        <v/>
      </c>
      <c r="G1997" s="114" t="str">
        <f t="shared" si="63"/>
        <v/>
      </c>
    </row>
    <row r="1998" spans="6:7" x14ac:dyDescent="0.25">
      <c r="F1998" s="114" t="str">
        <f t="shared" si="62"/>
        <v/>
      </c>
      <c r="G1998" s="114" t="str">
        <f t="shared" si="63"/>
        <v/>
      </c>
    </row>
    <row r="1999" spans="6:7" x14ac:dyDescent="0.25">
      <c r="F1999" s="114" t="str">
        <f t="shared" si="62"/>
        <v/>
      </c>
      <c r="G1999" s="114" t="str">
        <f t="shared" si="63"/>
        <v/>
      </c>
    </row>
    <row r="2000" spans="6:7" x14ac:dyDescent="0.25">
      <c r="F2000" s="114" t="str">
        <f t="shared" si="62"/>
        <v/>
      </c>
      <c r="G2000" s="114" t="str">
        <f t="shared" si="63"/>
        <v/>
      </c>
    </row>
    <row r="2001" spans="6:7" x14ac:dyDescent="0.25">
      <c r="F2001" s="114" t="str">
        <f t="shared" si="62"/>
        <v/>
      </c>
      <c r="G2001" s="114" t="str">
        <f t="shared" si="63"/>
        <v/>
      </c>
    </row>
    <row r="2002" spans="6:7" x14ac:dyDescent="0.25">
      <c r="F2002" s="114" t="str">
        <f t="shared" si="62"/>
        <v/>
      </c>
      <c r="G2002" s="114" t="str">
        <f t="shared" si="63"/>
        <v/>
      </c>
    </row>
    <row r="2003" spans="6:7" x14ac:dyDescent="0.25">
      <c r="F2003" s="114" t="str">
        <f t="shared" si="62"/>
        <v/>
      </c>
      <c r="G2003" s="114" t="str">
        <f t="shared" si="63"/>
        <v/>
      </c>
    </row>
    <row r="2004" spans="6:7" x14ac:dyDescent="0.25">
      <c r="F2004" s="114" t="str">
        <f t="shared" si="62"/>
        <v/>
      </c>
      <c r="G2004" s="114" t="str">
        <f t="shared" si="63"/>
        <v/>
      </c>
    </row>
    <row r="2005" spans="6:7" x14ac:dyDescent="0.25">
      <c r="F2005" s="114" t="str">
        <f t="shared" si="62"/>
        <v/>
      </c>
      <c r="G2005" s="114" t="str">
        <f t="shared" si="63"/>
        <v/>
      </c>
    </row>
    <row r="2006" spans="6:7" x14ac:dyDescent="0.25">
      <c r="F2006" s="114" t="str">
        <f t="shared" si="62"/>
        <v/>
      </c>
      <c r="G2006" s="114" t="str">
        <f t="shared" si="63"/>
        <v/>
      </c>
    </row>
    <row r="2007" spans="6:7" x14ac:dyDescent="0.25">
      <c r="F2007" s="114" t="str">
        <f t="shared" si="62"/>
        <v/>
      </c>
      <c r="G2007" s="114" t="str">
        <f t="shared" si="63"/>
        <v/>
      </c>
    </row>
    <row r="2008" spans="6:7" x14ac:dyDescent="0.25">
      <c r="F2008" s="114" t="str">
        <f t="shared" si="62"/>
        <v/>
      </c>
      <c r="G2008" s="114" t="str">
        <f t="shared" si="63"/>
        <v/>
      </c>
    </row>
    <row r="2009" spans="6:7" x14ac:dyDescent="0.25">
      <c r="F2009" s="114" t="str">
        <f t="shared" si="62"/>
        <v/>
      </c>
      <c r="G2009" s="114" t="str">
        <f t="shared" si="63"/>
        <v/>
      </c>
    </row>
    <row r="2010" spans="6:7" x14ac:dyDescent="0.25">
      <c r="F2010" s="114" t="str">
        <f t="shared" si="62"/>
        <v/>
      </c>
      <c r="G2010" s="114" t="str">
        <f t="shared" si="63"/>
        <v/>
      </c>
    </row>
    <row r="2011" spans="6:7" x14ac:dyDescent="0.25">
      <c r="F2011" s="114" t="str">
        <f t="shared" si="62"/>
        <v/>
      </c>
      <c r="G2011" s="114" t="str">
        <f t="shared" si="63"/>
        <v/>
      </c>
    </row>
    <row r="2012" spans="6:7" x14ac:dyDescent="0.25">
      <c r="F2012" s="114" t="str">
        <f t="shared" si="62"/>
        <v/>
      </c>
      <c r="G2012" s="114" t="str">
        <f t="shared" si="63"/>
        <v/>
      </c>
    </row>
    <row r="2013" spans="6:7" x14ac:dyDescent="0.25">
      <c r="F2013" s="114" t="str">
        <f t="shared" si="62"/>
        <v/>
      </c>
      <c r="G2013" s="114" t="str">
        <f t="shared" si="63"/>
        <v/>
      </c>
    </row>
    <row r="2014" spans="6:7" x14ac:dyDescent="0.25">
      <c r="F2014" s="114" t="str">
        <f t="shared" si="62"/>
        <v/>
      </c>
      <c r="G2014" s="114" t="str">
        <f t="shared" si="63"/>
        <v/>
      </c>
    </row>
    <row r="2015" spans="6:7" x14ac:dyDescent="0.25">
      <c r="F2015" s="114" t="str">
        <f t="shared" si="62"/>
        <v/>
      </c>
      <c r="G2015" s="114" t="str">
        <f t="shared" si="63"/>
        <v/>
      </c>
    </row>
    <row r="2016" spans="6:7" x14ac:dyDescent="0.25">
      <c r="F2016" s="114" t="str">
        <f t="shared" si="62"/>
        <v/>
      </c>
      <c r="G2016" s="114" t="str">
        <f t="shared" si="63"/>
        <v/>
      </c>
    </row>
    <row r="2017" spans="6:7" x14ac:dyDescent="0.25">
      <c r="F2017" s="114" t="str">
        <f t="shared" si="62"/>
        <v/>
      </c>
      <c r="G2017" s="114" t="str">
        <f t="shared" si="63"/>
        <v/>
      </c>
    </row>
    <row r="2018" spans="6:7" x14ac:dyDescent="0.25">
      <c r="F2018" s="114" t="str">
        <f t="shared" si="62"/>
        <v/>
      </c>
      <c r="G2018" s="114" t="str">
        <f t="shared" si="63"/>
        <v/>
      </c>
    </row>
    <row r="2019" spans="6:7" x14ac:dyDescent="0.25">
      <c r="F2019" s="114" t="str">
        <f t="shared" si="62"/>
        <v/>
      </c>
      <c r="G2019" s="114" t="str">
        <f t="shared" si="63"/>
        <v/>
      </c>
    </row>
    <row r="2020" spans="6:7" x14ac:dyDescent="0.25">
      <c r="F2020" s="114" t="str">
        <f t="shared" si="62"/>
        <v/>
      </c>
      <c r="G2020" s="114" t="str">
        <f t="shared" si="63"/>
        <v/>
      </c>
    </row>
    <row r="2021" spans="6:7" x14ac:dyDescent="0.25">
      <c r="F2021" s="114" t="str">
        <f t="shared" si="62"/>
        <v/>
      </c>
      <c r="G2021" s="114" t="str">
        <f t="shared" si="63"/>
        <v/>
      </c>
    </row>
    <row r="2022" spans="6:7" x14ac:dyDescent="0.25">
      <c r="F2022" s="114" t="str">
        <f t="shared" si="62"/>
        <v/>
      </c>
      <c r="G2022" s="114" t="str">
        <f t="shared" si="63"/>
        <v/>
      </c>
    </row>
    <row r="2023" spans="6:7" x14ac:dyDescent="0.25">
      <c r="F2023" s="114" t="str">
        <f t="shared" si="62"/>
        <v/>
      </c>
      <c r="G2023" s="114" t="str">
        <f t="shared" si="63"/>
        <v/>
      </c>
    </row>
    <row r="2024" spans="6:7" x14ac:dyDescent="0.25">
      <c r="F2024" s="114" t="str">
        <f t="shared" si="62"/>
        <v/>
      </c>
      <c r="G2024" s="114" t="str">
        <f t="shared" si="63"/>
        <v/>
      </c>
    </row>
    <row r="2025" spans="6:7" x14ac:dyDescent="0.25">
      <c r="F2025" s="114" t="str">
        <f t="shared" si="62"/>
        <v/>
      </c>
      <c r="G2025" s="114" t="str">
        <f t="shared" si="63"/>
        <v/>
      </c>
    </row>
    <row r="2026" spans="6:7" x14ac:dyDescent="0.25">
      <c r="F2026" s="114" t="str">
        <f t="shared" si="62"/>
        <v/>
      </c>
      <c r="G2026" s="114" t="str">
        <f t="shared" si="63"/>
        <v/>
      </c>
    </row>
    <row r="2027" spans="6:7" x14ac:dyDescent="0.25">
      <c r="F2027" s="114" t="str">
        <f t="shared" si="62"/>
        <v/>
      </c>
      <c r="G2027" s="114" t="str">
        <f t="shared" si="63"/>
        <v/>
      </c>
    </row>
    <row r="2028" spans="6:7" x14ac:dyDescent="0.25">
      <c r="F2028" s="114" t="str">
        <f t="shared" si="62"/>
        <v/>
      </c>
      <c r="G2028" s="114" t="str">
        <f t="shared" si="63"/>
        <v/>
      </c>
    </row>
    <row r="2029" spans="6:7" x14ac:dyDescent="0.25">
      <c r="F2029" s="114" t="str">
        <f t="shared" si="62"/>
        <v/>
      </c>
      <c r="G2029" s="114" t="str">
        <f t="shared" si="63"/>
        <v/>
      </c>
    </row>
    <row r="2030" spans="6:7" x14ac:dyDescent="0.25">
      <c r="F2030" s="114" t="str">
        <f t="shared" si="62"/>
        <v/>
      </c>
      <c r="G2030" s="114" t="str">
        <f t="shared" si="63"/>
        <v/>
      </c>
    </row>
    <row r="2031" spans="6:7" x14ac:dyDescent="0.25">
      <c r="F2031" s="114" t="str">
        <f t="shared" si="62"/>
        <v/>
      </c>
      <c r="G2031" s="114" t="str">
        <f t="shared" si="63"/>
        <v/>
      </c>
    </row>
    <row r="2032" spans="6:7" x14ac:dyDescent="0.25">
      <c r="F2032" s="114" t="str">
        <f t="shared" si="62"/>
        <v/>
      </c>
      <c r="G2032" s="114" t="str">
        <f t="shared" si="63"/>
        <v/>
      </c>
    </row>
    <row r="2033" spans="6:7" x14ac:dyDescent="0.25">
      <c r="F2033" s="114" t="str">
        <f t="shared" si="62"/>
        <v/>
      </c>
      <c r="G2033" s="114" t="str">
        <f t="shared" si="63"/>
        <v/>
      </c>
    </row>
    <row r="2034" spans="6:7" x14ac:dyDescent="0.25">
      <c r="F2034" s="114" t="str">
        <f t="shared" si="62"/>
        <v/>
      </c>
      <c r="G2034" s="114" t="str">
        <f t="shared" si="63"/>
        <v/>
      </c>
    </row>
    <row r="2035" spans="6:7" x14ac:dyDescent="0.25">
      <c r="F2035" s="114" t="str">
        <f t="shared" si="62"/>
        <v/>
      </c>
      <c r="G2035" s="114" t="str">
        <f t="shared" si="63"/>
        <v/>
      </c>
    </row>
    <row r="2036" spans="6:7" x14ac:dyDescent="0.25">
      <c r="F2036" s="114" t="str">
        <f t="shared" si="62"/>
        <v/>
      </c>
      <c r="G2036" s="114" t="str">
        <f t="shared" si="63"/>
        <v/>
      </c>
    </row>
    <row r="2037" spans="6:7" x14ac:dyDescent="0.25">
      <c r="F2037" s="114" t="str">
        <f t="shared" si="62"/>
        <v/>
      </c>
      <c r="G2037" s="114" t="str">
        <f t="shared" si="63"/>
        <v/>
      </c>
    </row>
    <row r="2038" spans="6:7" x14ac:dyDescent="0.25">
      <c r="F2038" s="114" t="str">
        <f t="shared" si="62"/>
        <v/>
      </c>
      <c r="G2038" s="114" t="str">
        <f t="shared" si="63"/>
        <v/>
      </c>
    </row>
    <row r="2039" spans="6:7" x14ac:dyDescent="0.25">
      <c r="F2039" s="114" t="str">
        <f t="shared" si="62"/>
        <v/>
      </c>
      <c r="G2039" s="114" t="str">
        <f t="shared" si="63"/>
        <v/>
      </c>
    </row>
    <row r="2040" spans="6:7" x14ac:dyDescent="0.25">
      <c r="F2040" s="114" t="str">
        <f t="shared" si="62"/>
        <v/>
      </c>
      <c r="G2040" s="114" t="str">
        <f t="shared" si="63"/>
        <v/>
      </c>
    </row>
    <row r="2041" spans="6:7" x14ac:dyDescent="0.25">
      <c r="F2041" s="114" t="str">
        <f t="shared" si="62"/>
        <v/>
      </c>
      <c r="G2041" s="114" t="str">
        <f t="shared" si="63"/>
        <v/>
      </c>
    </row>
    <row r="2042" spans="6:7" x14ac:dyDescent="0.25">
      <c r="F2042" s="114" t="str">
        <f t="shared" si="62"/>
        <v/>
      </c>
      <c r="G2042" s="114" t="str">
        <f t="shared" si="63"/>
        <v/>
      </c>
    </row>
    <row r="2043" spans="6:7" x14ac:dyDescent="0.25">
      <c r="F2043" s="114" t="str">
        <f t="shared" si="62"/>
        <v/>
      </c>
      <c r="G2043" s="114" t="str">
        <f t="shared" si="63"/>
        <v/>
      </c>
    </row>
    <row r="2044" spans="6:7" x14ac:dyDescent="0.25">
      <c r="F2044" s="114" t="str">
        <f t="shared" si="62"/>
        <v/>
      </c>
      <c r="G2044" s="114" t="str">
        <f t="shared" si="63"/>
        <v/>
      </c>
    </row>
    <row r="2045" spans="6:7" x14ac:dyDescent="0.25">
      <c r="F2045" s="114" t="str">
        <f t="shared" si="62"/>
        <v/>
      </c>
      <c r="G2045" s="114" t="str">
        <f t="shared" si="63"/>
        <v/>
      </c>
    </row>
    <row r="2046" spans="6:7" x14ac:dyDescent="0.25">
      <c r="F2046" s="114" t="str">
        <f t="shared" si="62"/>
        <v/>
      </c>
      <c r="G2046" s="114" t="str">
        <f t="shared" si="63"/>
        <v/>
      </c>
    </row>
    <row r="2047" spans="6:7" x14ac:dyDescent="0.25">
      <c r="F2047" s="114" t="str">
        <f t="shared" si="62"/>
        <v/>
      </c>
      <c r="G2047" s="114" t="str">
        <f t="shared" si="63"/>
        <v/>
      </c>
    </row>
    <row r="2048" spans="6:7" x14ac:dyDescent="0.25">
      <c r="F2048" s="114" t="str">
        <f t="shared" si="62"/>
        <v/>
      </c>
      <c r="G2048" s="114" t="str">
        <f t="shared" si="63"/>
        <v/>
      </c>
    </row>
    <row r="2049" spans="6:7" x14ac:dyDescent="0.25">
      <c r="F2049" s="114" t="str">
        <f t="shared" si="62"/>
        <v/>
      </c>
      <c r="G2049" s="114" t="str">
        <f t="shared" si="63"/>
        <v/>
      </c>
    </row>
    <row r="2050" spans="6:7" x14ac:dyDescent="0.25">
      <c r="F2050" s="114" t="str">
        <f t="shared" si="62"/>
        <v/>
      </c>
      <c r="G2050" s="114" t="str">
        <f t="shared" si="63"/>
        <v/>
      </c>
    </row>
    <row r="2051" spans="6:7" x14ac:dyDescent="0.25">
      <c r="F2051" s="114" t="str">
        <f t="shared" si="62"/>
        <v/>
      </c>
      <c r="G2051" s="114" t="str">
        <f t="shared" si="63"/>
        <v/>
      </c>
    </row>
    <row r="2052" spans="6:7" x14ac:dyDescent="0.25">
      <c r="F2052" s="114" t="str">
        <f t="shared" si="62"/>
        <v/>
      </c>
      <c r="G2052" s="114" t="str">
        <f t="shared" si="63"/>
        <v/>
      </c>
    </row>
    <row r="2053" spans="6:7" x14ac:dyDescent="0.25">
      <c r="F2053" s="114" t="str">
        <f t="shared" si="62"/>
        <v/>
      </c>
      <c r="G2053" s="114" t="str">
        <f t="shared" si="63"/>
        <v/>
      </c>
    </row>
    <row r="2054" spans="6:7" x14ac:dyDescent="0.25">
      <c r="F2054" s="114" t="str">
        <f t="shared" si="62"/>
        <v/>
      </c>
      <c r="G2054" s="114" t="str">
        <f t="shared" si="63"/>
        <v/>
      </c>
    </row>
    <row r="2055" spans="6:7" x14ac:dyDescent="0.25">
      <c r="F2055" s="114" t="str">
        <f t="shared" si="62"/>
        <v/>
      </c>
      <c r="G2055" s="114" t="str">
        <f t="shared" si="63"/>
        <v/>
      </c>
    </row>
    <row r="2056" spans="6:7" x14ac:dyDescent="0.25">
      <c r="F2056" s="114" t="str">
        <f t="shared" ref="F2056:F2119" si="64">IF(D2056&lt;&gt;"",D2056/SUM($D:$D),"")</f>
        <v/>
      </c>
      <c r="G2056" s="114" t="str">
        <f t="shared" ref="G2056:G2119" si="65">IF(F2056&lt;&gt;"",F2056+G2055,"")</f>
        <v/>
      </c>
    </row>
    <row r="2057" spans="6:7" x14ac:dyDescent="0.25">
      <c r="F2057" s="114" t="str">
        <f t="shared" si="64"/>
        <v/>
      </c>
      <c r="G2057" s="114" t="str">
        <f t="shared" si="65"/>
        <v/>
      </c>
    </row>
    <row r="2058" spans="6:7" x14ac:dyDescent="0.25">
      <c r="F2058" s="114" t="str">
        <f t="shared" si="64"/>
        <v/>
      </c>
      <c r="G2058" s="114" t="str">
        <f t="shared" si="65"/>
        <v/>
      </c>
    </row>
    <row r="2059" spans="6:7" x14ac:dyDescent="0.25">
      <c r="F2059" s="114" t="str">
        <f t="shared" si="64"/>
        <v/>
      </c>
      <c r="G2059" s="114" t="str">
        <f t="shared" si="65"/>
        <v/>
      </c>
    </row>
    <row r="2060" spans="6:7" x14ac:dyDescent="0.25">
      <c r="F2060" s="114" t="str">
        <f t="shared" si="64"/>
        <v/>
      </c>
      <c r="G2060" s="114" t="str">
        <f t="shared" si="65"/>
        <v/>
      </c>
    </row>
    <row r="2061" spans="6:7" x14ac:dyDescent="0.25">
      <c r="F2061" s="114" t="str">
        <f t="shared" si="64"/>
        <v/>
      </c>
      <c r="G2061" s="114" t="str">
        <f t="shared" si="65"/>
        <v/>
      </c>
    </row>
    <row r="2062" spans="6:7" x14ac:dyDescent="0.25">
      <c r="F2062" s="114" t="str">
        <f t="shared" si="64"/>
        <v/>
      </c>
      <c r="G2062" s="114" t="str">
        <f t="shared" si="65"/>
        <v/>
      </c>
    </row>
    <row r="2063" spans="6:7" x14ac:dyDescent="0.25">
      <c r="F2063" s="114" t="str">
        <f t="shared" si="64"/>
        <v/>
      </c>
      <c r="G2063" s="114" t="str">
        <f t="shared" si="65"/>
        <v/>
      </c>
    </row>
    <row r="2064" spans="6:7" x14ac:dyDescent="0.25">
      <c r="F2064" s="114" t="str">
        <f t="shared" si="64"/>
        <v/>
      </c>
      <c r="G2064" s="114" t="str">
        <f t="shared" si="65"/>
        <v/>
      </c>
    </row>
    <row r="2065" spans="6:7" x14ac:dyDescent="0.25">
      <c r="F2065" s="114" t="str">
        <f t="shared" si="64"/>
        <v/>
      </c>
      <c r="G2065" s="114" t="str">
        <f t="shared" si="65"/>
        <v/>
      </c>
    </row>
    <row r="2066" spans="6:7" x14ac:dyDescent="0.25">
      <c r="F2066" s="114" t="str">
        <f t="shared" si="64"/>
        <v/>
      </c>
      <c r="G2066" s="114" t="str">
        <f t="shared" si="65"/>
        <v/>
      </c>
    </row>
    <row r="2067" spans="6:7" x14ac:dyDescent="0.25">
      <c r="F2067" s="114" t="str">
        <f t="shared" si="64"/>
        <v/>
      </c>
      <c r="G2067" s="114" t="str">
        <f t="shared" si="65"/>
        <v/>
      </c>
    </row>
    <row r="2068" spans="6:7" x14ac:dyDescent="0.25">
      <c r="F2068" s="114" t="str">
        <f t="shared" si="64"/>
        <v/>
      </c>
      <c r="G2068" s="114" t="str">
        <f t="shared" si="65"/>
        <v/>
      </c>
    </row>
    <row r="2069" spans="6:7" x14ac:dyDescent="0.25">
      <c r="F2069" s="114" t="str">
        <f t="shared" si="64"/>
        <v/>
      </c>
      <c r="G2069" s="114" t="str">
        <f t="shared" si="65"/>
        <v/>
      </c>
    </row>
    <row r="2070" spans="6:7" x14ac:dyDescent="0.25">
      <c r="F2070" s="114" t="str">
        <f t="shared" si="64"/>
        <v/>
      </c>
      <c r="G2070" s="114" t="str">
        <f t="shared" si="65"/>
        <v/>
      </c>
    </row>
    <row r="2071" spans="6:7" x14ac:dyDescent="0.25">
      <c r="F2071" s="114" t="str">
        <f t="shared" si="64"/>
        <v/>
      </c>
      <c r="G2071" s="114" t="str">
        <f t="shared" si="65"/>
        <v/>
      </c>
    </row>
    <row r="2072" spans="6:7" x14ac:dyDescent="0.25">
      <c r="F2072" s="114" t="str">
        <f t="shared" si="64"/>
        <v/>
      </c>
      <c r="G2072" s="114" t="str">
        <f t="shared" si="65"/>
        <v/>
      </c>
    </row>
    <row r="2073" spans="6:7" x14ac:dyDescent="0.25">
      <c r="F2073" s="114" t="str">
        <f t="shared" si="64"/>
        <v/>
      </c>
      <c r="G2073" s="114" t="str">
        <f t="shared" si="65"/>
        <v/>
      </c>
    </row>
    <row r="2074" spans="6:7" x14ac:dyDescent="0.25">
      <c r="F2074" s="114" t="str">
        <f t="shared" si="64"/>
        <v/>
      </c>
      <c r="G2074" s="114" t="str">
        <f t="shared" si="65"/>
        <v/>
      </c>
    </row>
    <row r="2075" spans="6:7" x14ac:dyDescent="0.25">
      <c r="F2075" s="114" t="str">
        <f t="shared" si="64"/>
        <v/>
      </c>
      <c r="G2075" s="114" t="str">
        <f t="shared" si="65"/>
        <v/>
      </c>
    </row>
    <row r="2076" spans="6:7" x14ac:dyDescent="0.25">
      <c r="F2076" s="114" t="str">
        <f t="shared" si="64"/>
        <v/>
      </c>
      <c r="G2076" s="114" t="str">
        <f t="shared" si="65"/>
        <v/>
      </c>
    </row>
    <row r="2077" spans="6:7" x14ac:dyDescent="0.25">
      <c r="F2077" s="114" t="str">
        <f t="shared" si="64"/>
        <v/>
      </c>
      <c r="G2077" s="114" t="str">
        <f t="shared" si="65"/>
        <v/>
      </c>
    </row>
    <row r="2078" spans="6:7" x14ac:dyDescent="0.25">
      <c r="F2078" s="114" t="str">
        <f t="shared" si="64"/>
        <v/>
      </c>
      <c r="G2078" s="114" t="str">
        <f t="shared" si="65"/>
        <v/>
      </c>
    </row>
    <row r="2079" spans="6:7" x14ac:dyDescent="0.25">
      <c r="F2079" s="114" t="str">
        <f t="shared" si="64"/>
        <v/>
      </c>
      <c r="G2079" s="114" t="str">
        <f t="shared" si="65"/>
        <v/>
      </c>
    </row>
    <row r="2080" spans="6:7" x14ac:dyDescent="0.25">
      <c r="F2080" s="114" t="str">
        <f t="shared" si="64"/>
        <v/>
      </c>
      <c r="G2080" s="114" t="str">
        <f t="shared" si="65"/>
        <v/>
      </c>
    </row>
    <row r="2081" spans="6:7" x14ac:dyDescent="0.25">
      <c r="F2081" s="114" t="str">
        <f t="shared" si="64"/>
        <v/>
      </c>
      <c r="G2081" s="114" t="str">
        <f t="shared" si="65"/>
        <v/>
      </c>
    </row>
    <row r="2082" spans="6:7" x14ac:dyDescent="0.25">
      <c r="F2082" s="114" t="str">
        <f t="shared" si="64"/>
        <v/>
      </c>
      <c r="G2082" s="114" t="str">
        <f t="shared" si="65"/>
        <v/>
      </c>
    </row>
    <row r="2083" spans="6:7" x14ac:dyDescent="0.25">
      <c r="F2083" s="114" t="str">
        <f t="shared" si="64"/>
        <v/>
      </c>
      <c r="G2083" s="114" t="str">
        <f t="shared" si="65"/>
        <v/>
      </c>
    </row>
    <row r="2084" spans="6:7" x14ac:dyDescent="0.25">
      <c r="F2084" s="114" t="str">
        <f t="shared" si="64"/>
        <v/>
      </c>
      <c r="G2084" s="114" t="str">
        <f t="shared" si="65"/>
        <v/>
      </c>
    </row>
    <row r="2085" spans="6:7" x14ac:dyDescent="0.25">
      <c r="F2085" s="114" t="str">
        <f t="shared" si="64"/>
        <v/>
      </c>
      <c r="G2085" s="114" t="str">
        <f t="shared" si="65"/>
        <v/>
      </c>
    </row>
    <row r="2086" spans="6:7" x14ac:dyDescent="0.25">
      <c r="F2086" s="114" t="str">
        <f t="shared" si="64"/>
        <v/>
      </c>
      <c r="G2086" s="114" t="str">
        <f t="shared" si="65"/>
        <v/>
      </c>
    </row>
    <row r="2087" spans="6:7" x14ac:dyDescent="0.25">
      <c r="F2087" s="114" t="str">
        <f t="shared" si="64"/>
        <v/>
      </c>
      <c r="G2087" s="114" t="str">
        <f t="shared" si="65"/>
        <v/>
      </c>
    </row>
    <row r="2088" spans="6:7" x14ac:dyDescent="0.25">
      <c r="F2088" s="114" t="str">
        <f t="shared" si="64"/>
        <v/>
      </c>
      <c r="G2088" s="114" t="str">
        <f t="shared" si="65"/>
        <v/>
      </c>
    </row>
    <row r="2089" spans="6:7" x14ac:dyDescent="0.25">
      <c r="F2089" s="114" t="str">
        <f t="shared" si="64"/>
        <v/>
      </c>
      <c r="G2089" s="114" t="str">
        <f t="shared" si="65"/>
        <v/>
      </c>
    </row>
    <row r="2090" spans="6:7" x14ac:dyDescent="0.25">
      <c r="F2090" s="114" t="str">
        <f t="shared" si="64"/>
        <v/>
      </c>
      <c r="G2090" s="114" t="str">
        <f t="shared" si="65"/>
        <v/>
      </c>
    </row>
    <row r="2091" spans="6:7" x14ac:dyDescent="0.25">
      <c r="F2091" s="114" t="str">
        <f t="shared" si="64"/>
        <v/>
      </c>
      <c r="G2091" s="114" t="str">
        <f t="shared" si="65"/>
        <v/>
      </c>
    </row>
    <row r="2092" spans="6:7" x14ac:dyDescent="0.25">
      <c r="F2092" s="114" t="str">
        <f t="shared" si="64"/>
        <v/>
      </c>
      <c r="G2092" s="114" t="str">
        <f t="shared" si="65"/>
        <v/>
      </c>
    </row>
    <row r="2093" spans="6:7" x14ac:dyDescent="0.25">
      <c r="F2093" s="114" t="str">
        <f t="shared" si="64"/>
        <v/>
      </c>
      <c r="G2093" s="114" t="str">
        <f t="shared" si="65"/>
        <v/>
      </c>
    </row>
    <row r="2094" spans="6:7" x14ac:dyDescent="0.25">
      <c r="F2094" s="114" t="str">
        <f t="shared" si="64"/>
        <v/>
      </c>
      <c r="G2094" s="114" t="str">
        <f t="shared" si="65"/>
        <v/>
      </c>
    </row>
    <row r="2095" spans="6:7" x14ac:dyDescent="0.25">
      <c r="F2095" s="114" t="str">
        <f t="shared" si="64"/>
        <v/>
      </c>
      <c r="G2095" s="114" t="str">
        <f t="shared" si="65"/>
        <v/>
      </c>
    </row>
    <row r="2096" spans="6:7" x14ac:dyDescent="0.25">
      <c r="F2096" s="114" t="str">
        <f t="shared" si="64"/>
        <v/>
      </c>
      <c r="G2096" s="114" t="str">
        <f t="shared" si="65"/>
        <v/>
      </c>
    </row>
    <row r="2097" spans="6:7" x14ac:dyDescent="0.25">
      <c r="F2097" s="114" t="str">
        <f t="shared" si="64"/>
        <v/>
      </c>
      <c r="G2097" s="114" t="str">
        <f t="shared" si="65"/>
        <v/>
      </c>
    </row>
    <row r="2098" spans="6:7" x14ac:dyDescent="0.25">
      <c r="F2098" s="114" t="str">
        <f t="shared" si="64"/>
        <v/>
      </c>
      <c r="G2098" s="114" t="str">
        <f t="shared" si="65"/>
        <v/>
      </c>
    </row>
    <row r="2099" spans="6:7" x14ac:dyDescent="0.25">
      <c r="F2099" s="114" t="str">
        <f t="shared" si="64"/>
        <v/>
      </c>
      <c r="G2099" s="114" t="str">
        <f t="shared" si="65"/>
        <v/>
      </c>
    </row>
    <row r="2100" spans="6:7" x14ac:dyDescent="0.25">
      <c r="F2100" s="114" t="str">
        <f t="shared" si="64"/>
        <v/>
      </c>
      <c r="G2100" s="114" t="str">
        <f t="shared" si="65"/>
        <v/>
      </c>
    </row>
    <row r="2101" spans="6:7" x14ac:dyDescent="0.25">
      <c r="F2101" s="114" t="str">
        <f t="shared" si="64"/>
        <v/>
      </c>
      <c r="G2101" s="114" t="str">
        <f t="shared" si="65"/>
        <v/>
      </c>
    </row>
    <row r="2102" spans="6:7" x14ac:dyDescent="0.25">
      <c r="F2102" s="114" t="str">
        <f t="shared" si="64"/>
        <v/>
      </c>
      <c r="G2102" s="114" t="str">
        <f t="shared" si="65"/>
        <v/>
      </c>
    </row>
    <row r="2103" spans="6:7" x14ac:dyDescent="0.25">
      <c r="F2103" s="114" t="str">
        <f t="shared" si="64"/>
        <v/>
      </c>
      <c r="G2103" s="114" t="str">
        <f t="shared" si="65"/>
        <v/>
      </c>
    </row>
    <row r="2104" spans="6:7" x14ac:dyDescent="0.25">
      <c r="F2104" s="114" t="str">
        <f t="shared" si="64"/>
        <v/>
      </c>
      <c r="G2104" s="114" t="str">
        <f t="shared" si="65"/>
        <v/>
      </c>
    </row>
    <row r="2105" spans="6:7" x14ac:dyDescent="0.25">
      <c r="F2105" s="114" t="str">
        <f t="shared" si="64"/>
        <v/>
      </c>
      <c r="G2105" s="114" t="str">
        <f t="shared" si="65"/>
        <v/>
      </c>
    </row>
    <row r="2106" spans="6:7" x14ac:dyDescent="0.25">
      <c r="F2106" s="114" t="str">
        <f t="shared" si="64"/>
        <v/>
      </c>
      <c r="G2106" s="114" t="str">
        <f t="shared" si="65"/>
        <v/>
      </c>
    </row>
    <row r="2107" spans="6:7" x14ac:dyDescent="0.25">
      <c r="F2107" s="114" t="str">
        <f t="shared" si="64"/>
        <v/>
      </c>
      <c r="G2107" s="114" t="str">
        <f t="shared" si="65"/>
        <v/>
      </c>
    </row>
    <row r="2108" spans="6:7" x14ac:dyDescent="0.25">
      <c r="F2108" s="114" t="str">
        <f t="shared" si="64"/>
        <v/>
      </c>
      <c r="G2108" s="114" t="str">
        <f t="shared" si="65"/>
        <v/>
      </c>
    </row>
    <row r="2109" spans="6:7" x14ac:dyDescent="0.25">
      <c r="F2109" s="114" t="str">
        <f t="shared" si="64"/>
        <v/>
      </c>
      <c r="G2109" s="114" t="str">
        <f t="shared" si="65"/>
        <v/>
      </c>
    </row>
    <row r="2110" spans="6:7" x14ac:dyDescent="0.25">
      <c r="F2110" s="114" t="str">
        <f t="shared" si="64"/>
        <v/>
      </c>
      <c r="G2110" s="114" t="str">
        <f t="shared" si="65"/>
        <v/>
      </c>
    </row>
    <row r="2111" spans="6:7" x14ac:dyDescent="0.25">
      <c r="F2111" s="114" t="str">
        <f t="shared" si="64"/>
        <v/>
      </c>
      <c r="G2111" s="114" t="str">
        <f t="shared" si="65"/>
        <v/>
      </c>
    </row>
    <row r="2112" spans="6:7" x14ac:dyDescent="0.25">
      <c r="F2112" s="114" t="str">
        <f t="shared" si="64"/>
        <v/>
      </c>
      <c r="G2112" s="114" t="str">
        <f t="shared" si="65"/>
        <v/>
      </c>
    </row>
    <row r="2113" spans="6:7" x14ac:dyDescent="0.25">
      <c r="F2113" s="114" t="str">
        <f t="shared" si="64"/>
        <v/>
      </c>
      <c r="G2113" s="114" t="str">
        <f t="shared" si="65"/>
        <v/>
      </c>
    </row>
    <row r="2114" spans="6:7" x14ac:dyDescent="0.25">
      <c r="F2114" s="114" t="str">
        <f t="shared" si="64"/>
        <v/>
      </c>
      <c r="G2114" s="114" t="str">
        <f t="shared" si="65"/>
        <v/>
      </c>
    </row>
    <row r="2115" spans="6:7" x14ac:dyDescent="0.25">
      <c r="F2115" s="114" t="str">
        <f t="shared" si="64"/>
        <v/>
      </c>
      <c r="G2115" s="114" t="str">
        <f t="shared" si="65"/>
        <v/>
      </c>
    </row>
    <row r="2116" spans="6:7" x14ac:dyDescent="0.25">
      <c r="F2116" s="114" t="str">
        <f t="shared" si="64"/>
        <v/>
      </c>
      <c r="G2116" s="114" t="str">
        <f t="shared" si="65"/>
        <v/>
      </c>
    </row>
    <row r="2117" spans="6:7" x14ac:dyDescent="0.25">
      <c r="F2117" s="114" t="str">
        <f t="shared" si="64"/>
        <v/>
      </c>
      <c r="G2117" s="114" t="str">
        <f t="shared" si="65"/>
        <v/>
      </c>
    </row>
    <row r="2118" spans="6:7" x14ac:dyDescent="0.25">
      <c r="F2118" s="114" t="str">
        <f t="shared" si="64"/>
        <v/>
      </c>
      <c r="G2118" s="114" t="str">
        <f t="shared" si="65"/>
        <v/>
      </c>
    </row>
    <row r="2119" spans="6:7" x14ac:dyDescent="0.25">
      <c r="F2119" s="114" t="str">
        <f t="shared" si="64"/>
        <v/>
      </c>
      <c r="G2119" s="114" t="str">
        <f t="shared" si="65"/>
        <v/>
      </c>
    </row>
    <row r="2120" spans="6:7" x14ac:dyDescent="0.25">
      <c r="F2120" s="114" t="str">
        <f t="shared" ref="F2120:F2183" si="66">IF(D2120&lt;&gt;"",D2120/SUM($D:$D),"")</f>
        <v/>
      </c>
      <c r="G2120" s="114" t="str">
        <f t="shared" ref="G2120:G2183" si="67">IF(F2120&lt;&gt;"",F2120+G2119,"")</f>
        <v/>
      </c>
    </row>
    <row r="2121" spans="6:7" x14ac:dyDescent="0.25">
      <c r="F2121" s="114" t="str">
        <f t="shared" si="66"/>
        <v/>
      </c>
      <c r="G2121" s="114" t="str">
        <f t="shared" si="67"/>
        <v/>
      </c>
    </row>
    <row r="2122" spans="6:7" x14ac:dyDescent="0.25">
      <c r="F2122" s="114" t="str">
        <f t="shared" si="66"/>
        <v/>
      </c>
      <c r="G2122" s="114" t="str">
        <f t="shared" si="67"/>
        <v/>
      </c>
    </row>
    <row r="2123" spans="6:7" x14ac:dyDescent="0.25">
      <c r="F2123" s="114" t="str">
        <f t="shared" si="66"/>
        <v/>
      </c>
      <c r="G2123" s="114" t="str">
        <f t="shared" si="67"/>
        <v/>
      </c>
    </row>
    <row r="2124" spans="6:7" x14ac:dyDescent="0.25">
      <c r="F2124" s="114" t="str">
        <f t="shared" si="66"/>
        <v/>
      </c>
      <c r="G2124" s="114" t="str">
        <f t="shared" si="67"/>
        <v/>
      </c>
    </row>
    <row r="2125" spans="6:7" x14ac:dyDescent="0.25">
      <c r="F2125" s="114" t="str">
        <f t="shared" si="66"/>
        <v/>
      </c>
      <c r="G2125" s="114" t="str">
        <f t="shared" si="67"/>
        <v/>
      </c>
    </row>
    <row r="2126" spans="6:7" x14ac:dyDescent="0.25">
      <c r="F2126" s="114" t="str">
        <f t="shared" si="66"/>
        <v/>
      </c>
      <c r="G2126" s="114" t="str">
        <f t="shared" si="67"/>
        <v/>
      </c>
    </row>
    <row r="2127" spans="6:7" x14ac:dyDescent="0.25">
      <c r="F2127" s="114" t="str">
        <f t="shared" si="66"/>
        <v/>
      </c>
      <c r="G2127" s="114" t="str">
        <f t="shared" si="67"/>
        <v/>
      </c>
    </row>
    <row r="2128" spans="6:7" x14ac:dyDescent="0.25">
      <c r="F2128" s="114" t="str">
        <f t="shared" si="66"/>
        <v/>
      </c>
      <c r="G2128" s="114" t="str">
        <f t="shared" si="67"/>
        <v/>
      </c>
    </row>
    <row r="2129" spans="6:7" x14ac:dyDescent="0.25">
      <c r="F2129" s="114" t="str">
        <f t="shared" si="66"/>
        <v/>
      </c>
      <c r="G2129" s="114" t="str">
        <f t="shared" si="67"/>
        <v/>
      </c>
    </row>
    <row r="2130" spans="6:7" x14ac:dyDescent="0.25">
      <c r="F2130" s="114" t="str">
        <f t="shared" si="66"/>
        <v/>
      </c>
      <c r="G2130" s="114" t="str">
        <f t="shared" si="67"/>
        <v/>
      </c>
    </row>
    <row r="2131" spans="6:7" x14ac:dyDescent="0.25">
      <c r="F2131" s="114" t="str">
        <f t="shared" si="66"/>
        <v/>
      </c>
      <c r="G2131" s="114" t="str">
        <f t="shared" si="67"/>
        <v/>
      </c>
    </row>
    <row r="2132" spans="6:7" x14ac:dyDescent="0.25">
      <c r="F2132" s="114" t="str">
        <f t="shared" si="66"/>
        <v/>
      </c>
      <c r="G2132" s="114" t="str">
        <f t="shared" si="67"/>
        <v/>
      </c>
    </row>
    <row r="2133" spans="6:7" x14ac:dyDescent="0.25">
      <c r="F2133" s="114" t="str">
        <f t="shared" si="66"/>
        <v/>
      </c>
      <c r="G2133" s="114" t="str">
        <f t="shared" si="67"/>
        <v/>
      </c>
    </row>
    <row r="2134" spans="6:7" x14ac:dyDescent="0.25">
      <c r="F2134" s="114" t="str">
        <f t="shared" si="66"/>
        <v/>
      </c>
      <c r="G2134" s="114" t="str">
        <f t="shared" si="67"/>
        <v/>
      </c>
    </row>
    <row r="2135" spans="6:7" x14ac:dyDescent="0.25">
      <c r="F2135" s="114" t="str">
        <f t="shared" si="66"/>
        <v/>
      </c>
      <c r="G2135" s="114" t="str">
        <f t="shared" si="67"/>
        <v/>
      </c>
    </row>
    <row r="2136" spans="6:7" x14ac:dyDescent="0.25">
      <c r="F2136" s="114" t="str">
        <f t="shared" si="66"/>
        <v/>
      </c>
      <c r="G2136" s="114" t="str">
        <f t="shared" si="67"/>
        <v/>
      </c>
    </row>
    <row r="2137" spans="6:7" x14ac:dyDescent="0.25">
      <c r="F2137" s="114" t="str">
        <f t="shared" si="66"/>
        <v/>
      </c>
      <c r="G2137" s="114" t="str">
        <f t="shared" si="67"/>
        <v/>
      </c>
    </row>
    <row r="2138" spans="6:7" x14ac:dyDescent="0.25">
      <c r="F2138" s="114" t="str">
        <f t="shared" si="66"/>
        <v/>
      </c>
      <c r="G2138" s="114" t="str">
        <f t="shared" si="67"/>
        <v/>
      </c>
    </row>
    <row r="2139" spans="6:7" x14ac:dyDescent="0.25">
      <c r="F2139" s="114" t="str">
        <f t="shared" si="66"/>
        <v/>
      </c>
      <c r="G2139" s="114" t="str">
        <f t="shared" si="67"/>
        <v/>
      </c>
    </row>
    <row r="2140" spans="6:7" x14ac:dyDescent="0.25">
      <c r="F2140" s="114" t="str">
        <f t="shared" si="66"/>
        <v/>
      </c>
      <c r="G2140" s="114" t="str">
        <f t="shared" si="67"/>
        <v/>
      </c>
    </row>
    <row r="2141" spans="6:7" x14ac:dyDescent="0.25">
      <c r="F2141" s="114" t="str">
        <f t="shared" si="66"/>
        <v/>
      </c>
      <c r="G2141" s="114" t="str">
        <f t="shared" si="67"/>
        <v/>
      </c>
    </row>
    <row r="2142" spans="6:7" x14ac:dyDescent="0.25">
      <c r="F2142" s="114" t="str">
        <f t="shared" si="66"/>
        <v/>
      </c>
      <c r="G2142" s="114" t="str">
        <f t="shared" si="67"/>
        <v/>
      </c>
    </row>
    <row r="2143" spans="6:7" x14ac:dyDescent="0.25">
      <c r="F2143" s="114" t="str">
        <f t="shared" si="66"/>
        <v/>
      </c>
      <c r="G2143" s="114" t="str">
        <f t="shared" si="67"/>
        <v/>
      </c>
    </row>
    <row r="2144" spans="6:7" x14ac:dyDescent="0.25">
      <c r="F2144" s="114" t="str">
        <f t="shared" si="66"/>
        <v/>
      </c>
      <c r="G2144" s="114" t="str">
        <f t="shared" si="67"/>
        <v/>
      </c>
    </row>
    <row r="2145" spans="6:7" x14ac:dyDescent="0.25">
      <c r="F2145" s="114" t="str">
        <f t="shared" si="66"/>
        <v/>
      </c>
      <c r="G2145" s="114" t="str">
        <f t="shared" si="67"/>
        <v/>
      </c>
    </row>
    <row r="2146" spans="6:7" x14ac:dyDescent="0.25">
      <c r="F2146" s="114" t="str">
        <f t="shared" si="66"/>
        <v/>
      </c>
      <c r="G2146" s="114" t="str">
        <f t="shared" si="67"/>
        <v/>
      </c>
    </row>
    <row r="2147" spans="6:7" x14ac:dyDescent="0.25">
      <c r="F2147" s="114" t="str">
        <f t="shared" si="66"/>
        <v/>
      </c>
      <c r="G2147" s="114" t="str">
        <f t="shared" si="67"/>
        <v/>
      </c>
    </row>
    <row r="2148" spans="6:7" x14ac:dyDescent="0.25">
      <c r="F2148" s="114" t="str">
        <f t="shared" si="66"/>
        <v/>
      </c>
      <c r="G2148" s="114" t="str">
        <f t="shared" si="67"/>
        <v/>
      </c>
    </row>
    <row r="2149" spans="6:7" x14ac:dyDescent="0.25">
      <c r="F2149" s="114" t="str">
        <f t="shared" si="66"/>
        <v/>
      </c>
      <c r="G2149" s="114" t="str">
        <f t="shared" si="67"/>
        <v/>
      </c>
    </row>
    <row r="2150" spans="6:7" x14ac:dyDescent="0.25">
      <c r="F2150" s="114" t="str">
        <f t="shared" si="66"/>
        <v/>
      </c>
      <c r="G2150" s="114" t="str">
        <f t="shared" si="67"/>
        <v/>
      </c>
    </row>
    <row r="2151" spans="6:7" x14ac:dyDescent="0.25">
      <c r="F2151" s="114" t="str">
        <f t="shared" si="66"/>
        <v/>
      </c>
      <c r="G2151" s="114" t="str">
        <f t="shared" si="67"/>
        <v/>
      </c>
    </row>
    <row r="2152" spans="6:7" x14ac:dyDescent="0.25">
      <c r="F2152" s="114" t="str">
        <f t="shared" si="66"/>
        <v/>
      </c>
      <c r="G2152" s="114" t="str">
        <f t="shared" si="67"/>
        <v/>
      </c>
    </row>
    <row r="2153" spans="6:7" x14ac:dyDescent="0.25">
      <c r="F2153" s="114" t="str">
        <f t="shared" si="66"/>
        <v/>
      </c>
      <c r="G2153" s="114" t="str">
        <f t="shared" si="67"/>
        <v/>
      </c>
    </row>
    <row r="2154" spans="6:7" x14ac:dyDescent="0.25">
      <c r="F2154" s="114" t="str">
        <f t="shared" si="66"/>
        <v/>
      </c>
      <c r="G2154" s="114" t="str">
        <f t="shared" si="67"/>
        <v/>
      </c>
    </row>
    <row r="2155" spans="6:7" x14ac:dyDescent="0.25">
      <c r="F2155" s="114" t="str">
        <f t="shared" si="66"/>
        <v/>
      </c>
      <c r="G2155" s="114" t="str">
        <f t="shared" si="67"/>
        <v/>
      </c>
    </row>
    <row r="2156" spans="6:7" x14ac:dyDescent="0.25">
      <c r="F2156" s="114" t="str">
        <f t="shared" si="66"/>
        <v/>
      </c>
      <c r="G2156" s="114" t="str">
        <f t="shared" si="67"/>
        <v/>
      </c>
    </row>
    <row r="2157" spans="6:7" x14ac:dyDescent="0.25">
      <c r="F2157" s="114" t="str">
        <f t="shared" si="66"/>
        <v/>
      </c>
      <c r="G2157" s="114" t="str">
        <f t="shared" si="67"/>
        <v/>
      </c>
    </row>
    <row r="2158" spans="6:7" x14ac:dyDescent="0.25">
      <c r="F2158" s="114" t="str">
        <f t="shared" si="66"/>
        <v/>
      </c>
      <c r="G2158" s="114" t="str">
        <f t="shared" si="67"/>
        <v/>
      </c>
    </row>
    <row r="2159" spans="6:7" x14ac:dyDescent="0.25">
      <c r="F2159" s="114" t="str">
        <f t="shared" si="66"/>
        <v/>
      </c>
      <c r="G2159" s="114" t="str">
        <f t="shared" si="67"/>
        <v/>
      </c>
    </row>
    <row r="2160" spans="6:7" x14ac:dyDescent="0.25">
      <c r="F2160" s="114" t="str">
        <f t="shared" si="66"/>
        <v/>
      </c>
      <c r="G2160" s="114" t="str">
        <f t="shared" si="67"/>
        <v/>
      </c>
    </row>
    <row r="2161" spans="6:7" x14ac:dyDescent="0.25">
      <c r="F2161" s="114" t="str">
        <f t="shared" si="66"/>
        <v/>
      </c>
      <c r="G2161" s="114" t="str">
        <f t="shared" si="67"/>
        <v/>
      </c>
    </row>
    <row r="2162" spans="6:7" x14ac:dyDescent="0.25">
      <c r="F2162" s="114" t="str">
        <f t="shared" si="66"/>
        <v/>
      </c>
      <c r="G2162" s="114" t="str">
        <f t="shared" si="67"/>
        <v/>
      </c>
    </row>
    <row r="2163" spans="6:7" x14ac:dyDescent="0.25">
      <c r="F2163" s="114" t="str">
        <f t="shared" si="66"/>
        <v/>
      </c>
      <c r="G2163" s="114" t="str">
        <f t="shared" si="67"/>
        <v/>
      </c>
    </row>
    <row r="2164" spans="6:7" x14ac:dyDescent="0.25">
      <c r="F2164" s="114" t="str">
        <f t="shared" si="66"/>
        <v/>
      </c>
      <c r="G2164" s="114" t="str">
        <f t="shared" si="67"/>
        <v/>
      </c>
    </row>
    <row r="2165" spans="6:7" x14ac:dyDescent="0.25">
      <c r="F2165" s="114" t="str">
        <f t="shared" si="66"/>
        <v/>
      </c>
      <c r="G2165" s="114" t="str">
        <f t="shared" si="67"/>
        <v/>
      </c>
    </row>
    <row r="2166" spans="6:7" x14ac:dyDescent="0.25">
      <c r="F2166" s="114" t="str">
        <f t="shared" si="66"/>
        <v/>
      </c>
      <c r="G2166" s="114" t="str">
        <f t="shared" si="67"/>
        <v/>
      </c>
    </row>
    <row r="2167" spans="6:7" x14ac:dyDescent="0.25">
      <c r="F2167" s="114" t="str">
        <f t="shared" si="66"/>
        <v/>
      </c>
      <c r="G2167" s="114" t="str">
        <f t="shared" si="67"/>
        <v/>
      </c>
    </row>
    <row r="2168" spans="6:7" x14ac:dyDescent="0.25">
      <c r="F2168" s="114" t="str">
        <f t="shared" si="66"/>
        <v/>
      </c>
      <c r="G2168" s="114" t="str">
        <f t="shared" si="67"/>
        <v/>
      </c>
    </row>
    <row r="2169" spans="6:7" x14ac:dyDescent="0.25">
      <c r="F2169" s="114" t="str">
        <f t="shared" si="66"/>
        <v/>
      </c>
      <c r="G2169" s="114" t="str">
        <f t="shared" si="67"/>
        <v/>
      </c>
    </row>
    <row r="2170" spans="6:7" x14ac:dyDescent="0.25">
      <c r="F2170" s="114" t="str">
        <f t="shared" si="66"/>
        <v/>
      </c>
      <c r="G2170" s="114" t="str">
        <f t="shared" si="67"/>
        <v/>
      </c>
    </row>
    <row r="2171" spans="6:7" x14ac:dyDescent="0.25">
      <c r="F2171" s="114" t="str">
        <f t="shared" si="66"/>
        <v/>
      </c>
      <c r="G2171" s="114" t="str">
        <f t="shared" si="67"/>
        <v/>
      </c>
    </row>
    <row r="2172" spans="6:7" x14ac:dyDescent="0.25">
      <c r="F2172" s="114" t="str">
        <f t="shared" si="66"/>
        <v/>
      </c>
      <c r="G2172" s="114" t="str">
        <f t="shared" si="67"/>
        <v/>
      </c>
    </row>
    <row r="2173" spans="6:7" x14ac:dyDescent="0.25">
      <c r="F2173" s="114" t="str">
        <f t="shared" si="66"/>
        <v/>
      </c>
      <c r="G2173" s="114" t="str">
        <f t="shared" si="67"/>
        <v/>
      </c>
    </row>
    <row r="2174" spans="6:7" x14ac:dyDescent="0.25">
      <c r="F2174" s="114" t="str">
        <f t="shared" si="66"/>
        <v/>
      </c>
      <c r="G2174" s="114" t="str">
        <f t="shared" si="67"/>
        <v/>
      </c>
    </row>
    <row r="2175" spans="6:7" x14ac:dyDescent="0.25">
      <c r="F2175" s="114" t="str">
        <f t="shared" si="66"/>
        <v/>
      </c>
      <c r="G2175" s="114" t="str">
        <f t="shared" si="67"/>
        <v/>
      </c>
    </row>
    <row r="2176" spans="6:7" x14ac:dyDescent="0.25">
      <c r="F2176" s="114" t="str">
        <f t="shared" si="66"/>
        <v/>
      </c>
      <c r="G2176" s="114" t="str">
        <f t="shared" si="67"/>
        <v/>
      </c>
    </row>
    <row r="2177" spans="6:7" x14ac:dyDescent="0.25">
      <c r="F2177" s="114" t="str">
        <f t="shared" si="66"/>
        <v/>
      </c>
      <c r="G2177" s="114" t="str">
        <f t="shared" si="67"/>
        <v/>
      </c>
    </row>
    <row r="2178" spans="6:7" x14ac:dyDescent="0.25">
      <c r="F2178" s="114" t="str">
        <f t="shared" si="66"/>
        <v/>
      </c>
      <c r="G2178" s="114" t="str">
        <f t="shared" si="67"/>
        <v/>
      </c>
    </row>
    <row r="2179" spans="6:7" x14ac:dyDescent="0.25">
      <c r="F2179" s="114" t="str">
        <f t="shared" si="66"/>
        <v/>
      </c>
      <c r="G2179" s="114" t="str">
        <f t="shared" si="67"/>
        <v/>
      </c>
    </row>
    <row r="2180" spans="6:7" x14ac:dyDescent="0.25">
      <c r="F2180" s="114" t="str">
        <f t="shared" si="66"/>
        <v/>
      </c>
      <c r="G2180" s="114" t="str">
        <f t="shared" si="67"/>
        <v/>
      </c>
    </row>
    <row r="2181" spans="6:7" x14ac:dyDescent="0.25">
      <c r="F2181" s="114" t="str">
        <f t="shared" si="66"/>
        <v/>
      </c>
      <c r="G2181" s="114" t="str">
        <f t="shared" si="67"/>
        <v/>
      </c>
    </row>
    <row r="2182" spans="6:7" x14ac:dyDescent="0.25">
      <c r="F2182" s="114" t="str">
        <f t="shared" si="66"/>
        <v/>
      </c>
      <c r="G2182" s="114" t="str">
        <f t="shared" si="67"/>
        <v/>
      </c>
    </row>
    <row r="2183" spans="6:7" x14ac:dyDescent="0.25">
      <c r="F2183" s="114" t="str">
        <f t="shared" si="66"/>
        <v/>
      </c>
      <c r="G2183" s="114" t="str">
        <f t="shared" si="67"/>
        <v/>
      </c>
    </row>
    <row r="2184" spans="6:7" x14ac:dyDescent="0.25">
      <c r="F2184" s="114" t="str">
        <f t="shared" ref="F2184:F2232" si="68">IF(D2184&lt;&gt;"",D2184/SUM($D:$D),"")</f>
        <v/>
      </c>
      <c r="G2184" s="114" t="str">
        <f t="shared" ref="G2184:G2232" si="69">IF(F2184&lt;&gt;"",F2184+G2183,"")</f>
        <v/>
      </c>
    </row>
    <row r="2185" spans="6:7" x14ac:dyDescent="0.25">
      <c r="F2185" s="114" t="str">
        <f t="shared" si="68"/>
        <v/>
      </c>
      <c r="G2185" s="114" t="str">
        <f t="shared" si="69"/>
        <v/>
      </c>
    </row>
    <row r="2186" spans="6:7" x14ac:dyDescent="0.25">
      <c r="F2186" s="114" t="str">
        <f t="shared" si="68"/>
        <v/>
      </c>
      <c r="G2186" s="114" t="str">
        <f t="shared" si="69"/>
        <v/>
      </c>
    </row>
    <row r="2187" spans="6:7" x14ac:dyDescent="0.25">
      <c r="F2187" s="114" t="str">
        <f t="shared" si="68"/>
        <v/>
      </c>
      <c r="G2187" s="114" t="str">
        <f t="shared" si="69"/>
        <v/>
      </c>
    </row>
    <row r="2188" spans="6:7" x14ac:dyDescent="0.25">
      <c r="F2188" s="114" t="str">
        <f t="shared" si="68"/>
        <v/>
      </c>
      <c r="G2188" s="114" t="str">
        <f t="shared" si="69"/>
        <v/>
      </c>
    </row>
    <row r="2189" spans="6:7" x14ac:dyDescent="0.25">
      <c r="F2189" s="114" t="str">
        <f t="shared" si="68"/>
        <v/>
      </c>
      <c r="G2189" s="114" t="str">
        <f t="shared" si="69"/>
        <v/>
      </c>
    </row>
    <row r="2190" spans="6:7" x14ac:dyDescent="0.25">
      <c r="F2190" s="114" t="str">
        <f t="shared" si="68"/>
        <v/>
      </c>
      <c r="G2190" s="114" t="str">
        <f t="shared" si="69"/>
        <v/>
      </c>
    </row>
    <row r="2191" spans="6:7" x14ac:dyDescent="0.25">
      <c r="F2191" s="114" t="str">
        <f t="shared" si="68"/>
        <v/>
      </c>
      <c r="G2191" s="114" t="str">
        <f t="shared" si="69"/>
        <v/>
      </c>
    </row>
    <row r="2192" spans="6:7" x14ac:dyDescent="0.25">
      <c r="F2192" s="114" t="str">
        <f t="shared" si="68"/>
        <v/>
      </c>
      <c r="G2192" s="114" t="str">
        <f t="shared" si="69"/>
        <v/>
      </c>
    </row>
    <row r="2193" spans="6:7" x14ac:dyDescent="0.25">
      <c r="F2193" s="114" t="str">
        <f t="shared" si="68"/>
        <v/>
      </c>
      <c r="G2193" s="114" t="str">
        <f t="shared" si="69"/>
        <v/>
      </c>
    </row>
    <row r="2194" spans="6:7" x14ac:dyDescent="0.25">
      <c r="F2194" s="114" t="str">
        <f t="shared" si="68"/>
        <v/>
      </c>
      <c r="G2194" s="114" t="str">
        <f t="shared" si="69"/>
        <v/>
      </c>
    </row>
    <row r="2195" spans="6:7" x14ac:dyDescent="0.25">
      <c r="F2195" s="114" t="str">
        <f t="shared" si="68"/>
        <v/>
      </c>
      <c r="G2195" s="114" t="str">
        <f t="shared" si="69"/>
        <v/>
      </c>
    </row>
    <row r="2196" spans="6:7" x14ac:dyDescent="0.25">
      <c r="F2196" s="114" t="str">
        <f t="shared" si="68"/>
        <v/>
      </c>
      <c r="G2196" s="114" t="str">
        <f t="shared" si="69"/>
        <v/>
      </c>
    </row>
    <row r="2197" spans="6:7" x14ac:dyDescent="0.25">
      <c r="F2197" s="114" t="str">
        <f t="shared" si="68"/>
        <v/>
      </c>
      <c r="G2197" s="114" t="str">
        <f t="shared" si="69"/>
        <v/>
      </c>
    </row>
    <row r="2198" spans="6:7" x14ac:dyDescent="0.25">
      <c r="F2198" s="114" t="str">
        <f t="shared" si="68"/>
        <v/>
      </c>
      <c r="G2198" s="114" t="str">
        <f t="shared" si="69"/>
        <v/>
      </c>
    </row>
    <row r="2199" spans="6:7" x14ac:dyDescent="0.25">
      <c r="F2199" s="114" t="str">
        <f t="shared" si="68"/>
        <v/>
      </c>
      <c r="G2199" s="114" t="str">
        <f t="shared" si="69"/>
        <v/>
      </c>
    </row>
    <row r="2200" spans="6:7" x14ac:dyDescent="0.25">
      <c r="F2200" s="114" t="str">
        <f t="shared" si="68"/>
        <v/>
      </c>
      <c r="G2200" s="114" t="str">
        <f t="shared" si="69"/>
        <v/>
      </c>
    </row>
    <row r="2201" spans="6:7" x14ac:dyDescent="0.25">
      <c r="F2201" s="114" t="str">
        <f t="shared" si="68"/>
        <v/>
      </c>
      <c r="G2201" s="114" t="str">
        <f t="shared" si="69"/>
        <v/>
      </c>
    </row>
    <row r="2202" spans="6:7" x14ac:dyDescent="0.25">
      <c r="F2202" s="114" t="str">
        <f t="shared" si="68"/>
        <v/>
      </c>
      <c r="G2202" s="114" t="str">
        <f t="shared" si="69"/>
        <v/>
      </c>
    </row>
    <row r="2203" spans="6:7" x14ac:dyDescent="0.25">
      <c r="F2203" s="114" t="str">
        <f t="shared" si="68"/>
        <v/>
      </c>
      <c r="G2203" s="114" t="str">
        <f t="shared" si="69"/>
        <v/>
      </c>
    </row>
    <row r="2204" spans="6:7" x14ac:dyDescent="0.25">
      <c r="F2204" s="114" t="str">
        <f t="shared" si="68"/>
        <v/>
      </c>
      <c r="G2204" s="114" t="str">
        <f t="shared" si="69"/>
        <v/>
      </c>
    </row>
    <row r="2205" spans="6:7" x14ac:dyDescent="0.25">
      <c r="F2205" s="114" t="str">
        <f t="shared" si="68"/>
        <v/>
      </c>
      <c r="G2205" s="114" t="str">
        <f t="shared" si="69"/>
        <v/>
      </c>
    </row>
    <row r="2206" spans="6:7" x14ac:dyDescent="0.25">
      <c r="F2206" s="114" t="str">
        <f t="shared" si="68"/>
        <v/>
      </c>
      <c r="G2206" s="114" t="str">
        <f t="shared" si="69"/>
        <v/>
      </c>
    </row>
    <row r="2207" spans="6:7" x14ac:dyDescent="0.25">
      <c r="F2207" s="114" t="str">
        <f t="shared" si="68"/>
        <v/>
      </c>
      <c r="G2207" s="114" t="str">
        <f t="shared" si="69"/>
        <v/>
      </c>
    </row>
    <row r="2208" spans="6:7" x14ac:dyDescent="0.25">
      <c r="F2208" s="114" t="str">
        <f t="shared" si="68"/>
        <v/>
      </c>
      <c r="G2208" s="114" t="str">
        <f t="shared" si="69"/>
        <v/>
      </c>
    </row>
    <row r="2209" spans="6:7" x14ac:dyDescent="0.25">
      <c r="F2209" s="114" t="str">
        <f t="shared" si="68"/>
        <v/>
      </c>
      <c r="G2209" s="114" t="str">
        <f t="shared" si="69"/>
        <v/>
      </c>
    </row>
    <row r="2210" spans="6:7" x14ac:dyDescent="0.25">
      <c r="F2210" s="114" t="str">
        <f t="shared" si="68"/>
        <v/>
      </c>
      <c r="G2210" s="114" t="str">
        <f t="shared" si="69"/>
        <v/>
      </c>
    </row>
    <row r="2211" spans="6:7" x14ac:dyDescent="0.25">
      <c r="F2211" s="114" t="str">
        <f t="shared" si="68"/>
        <v/>
      </c>
      <c r="G2211" s="114" t="str">
        <f t="shared" si="69"/>
        <v/>
      </c>
    </row>
    <row r="2212" spans="6:7" x14ac:dyDescent="0.25">
      <c r="F2212" s="114" t="str">
        <f t="shared" si="68"/>
        <v/>
      </c>
      <c r="G2212" s="114" t="str">
        <f t="shared" si="69"/>
        <v/>
      </c>
    </row>
    <row r="2213" spans="6:7" x14ac:dyDescent="0.25">
      <c r="F2213" s="114" t="str">
        <f t="shared" si="68"/>
        <v/>
      </c>
      <c r="G2213" s="114" t="str">
        <f t="shared" si="69"/>
        <v/>
      </c>
    </row>
    <row r="2214" spans="6:7" x14ac:dyDescent="0.25">
      <c r="F2214" s="114" t="str">
        <f t="shared" si="68"/>
        <v/>
      </c>
      <c r="G2214" s="114" t="str">
        <f t="shared" si="69"/>
        <v/>
      </c>
    </row>
    <row r="2215" spans="6:7" x14ac:dyDescent="0.25">
      <c r="F2215" s="114" t="str">
        <f t="shared" si="68"/>
        <v/>
      </c>
      <c r="G2215" s="114" t="str">
        <f t="shared" si="69"/>
        <v/>
      </c>
    </row>
    <row r="2216" spans="6:7" x14ac:dyDescent="0.25">
      <c r="F2216" s="114" t="str">
        <f t="shared" si="68"/>
        <v/>
      </c>
      <c r="G2216" s="114" t="str">
        <f t="shared" si="69"/>
        <v/>
      </c>
    </row>
    <row r="2217" spans="6:7" x14ac:dyDescent="0.25">
      <c r="F2217" s="114" t="str">
        <f t="shared" si="68"/>
        <v/>
      </c>
      <c r="G2217" s="114" t="str">
        <f t="shared" si="69"/>
        <v/>
      </c>
    </row>
    <row r="2218" spans="6:7" x14ac:dyDescent="0.25">
      <c r="F2218" s="114" t="str">
        <f t="shared" si="68"/>
        <v/>
      </c>
      <c r="G2218" s="114" t="str">
        <f t="shared" si="69"/>
        <v/>
      </c>
    </row>
    <row r="2219" spans="6:7" x14ac:dyDescent="0.25">
      <c r="F2219" s="114" t="str">
        <f t="shared" si="68"/>
        <v/>
      </c>
      <c r="G2219" s="114" t="str">
        <f t="shared" si="69"/>
        <v/>
      </c>
    </row>
    <row r="2220" spans="6:7" x14ac:dyDescent="0.25">
      <c r="F2220" s="114" t="str">
        <f t="shared" si="68"/>
        <v/>
      </c>
      <c r="G2220" s="114" t="str">
        <f t="shared" si="69"/>
        <v/>
      </c>
    </row>
    <row r="2221" spans="6:7" x14ac:dyDescent="0.25">
      <c r="F2221" s="114" t="str">
        <f t="shared" si="68"/>
        <v/>
      </c>
      <c r="G2221" s="114" t="str">
        <f t="shared" si="69"/>
        <v/>
      </c>
    </row>
    <row r="2222" spans="6:7" x14ac:dyDescent="0.25">
      <c r="F2222" s="114" t="str">
        <f t="shared" si="68"/>
        <v/>
      </c>
      <c r="G2222" s="114" t="str">
        <f t="shared" si="69"/>
        <v/>
      </c>
    </row>
    <row r="2223" spans="6:7" x14ac:dyDescent="0.25">
      <c r="F2223" s="114" t="str">
        <f t="shared" si="68"/>
        <v/>
      </c>
      <c r="G2223" s="114" t="str">
        <f t="shared" si="69"/>
        <v/>
      </c>
    </row>
    <row r="2224" spans="6:7" x14ac:dyDescent="0.25">
      <c r="F2224" s="114" t="str">
        <f t="shared" si="68"/>
        <v/>
      </c>
      <c r="G2224" s="114" t="str">
        <f t="shared" si="69"/>
        <v/>
      </c>
    </row>
    <row r="2225" spans="6:7" x14ac:dyDescent="0.25">
      <c r="F2225" s="114" t="str">
        <f t="shared" si="68"/>
        <v/>
      </c>
      <c r="G2225" s="114" t="str">
        <f t="shared" si="69"/>
        <v/>
      </c>
    </row>
    <row r="2226" spans="6:7" x14ac:dyDescent="0.25">
      <c r="F2226" s="114" t="str">
        <f t="shared" si="68"/>
        <v/>
      </c>
      <c r="G2226" s="114" t="str">
        <f t="shared" si="69"/>
        <v/>
      </c>
    </row>
    <row r="2227" spans="6:7" x14ac:dyDescent="0.25">
      <c r="F2227" s="114" t="str">
        <f t="shared" si="68"/>
        <v/>
      </c>
      <c r="G2227" s="114" t="str">
        <f t="shared" si="69"/>
        <v/>
      </c>
    </row>
    <row r="2228" spans="6:7" x14ac:dyDescent="0.25">
      <c r="F2228" s="114" t="str">
        <f t="shared" si="68"/>
        <v/>
      </c>
      <c r="G2228" s="114" t="str">
        <f t="shared" si="69"/>
        <v/>
      </c>
    </row>
    <row r="2229" spans="6:7" x14ac:dyDescent="0.25">
      <c r="F2229" s="114" t="str">
        <f t="shared" si="68"/>
        <v/>
      </c>
      <c r="G2229" s="114" t="str">
        <f t="shared" si="69"/>
        <v/>
      </c>
    </row>
    <row r="2230" spans="6:7" x14ac:dyDescent="0.25">
      <c r="F2230" s="114" t="str">
        <f t="shared" si="68"/>
        <v/>
      </c>
      <c r="G2230" s="114" t="str">
        <f t="shared" si="69"/>
        <v/>
      </c>
    </row>
    <row r="2231" spans="6:7" x14ac:dyDescent="0.25">
      <c r="F2231" s="114" t="str">
        <f t="shared" si="68"/>
        <v/>
      </c>
      <c r="G2231" s="114" t="str">
        <f t="shared" si="69"/>
        <v/>
      </c>
    </row>
    <row r="2232" spans="6:7" x14ac:dyDescent="0.25">
      <c r="F2232" s="114" t="str">
        <f t="shared" si="68"/>
        <v/>
      </c>
      <c r="G2232" s="114" t="str">
        <f t="shared" si="69"/>
        <v/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_Abc">
                <anchor moveWithCells="1" sizeWithCells="1">
                  <from>
                    <xdr:col>2</xdr:col>
                    <xdr:colOff>0</xdr:colOff>
                    <xdr:row>3</xdr:row>
                    <xdr:rowOff>57150</xdr:rowOff>
                  </from>
                  <to>
                    <xdr:col>2</xdr:col>
                    <xdr:colOff>1181100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C2:E2365"/>
  <sheetViews>
    <sheetView showGridLines="0" topLeftCell="A11" zoomScaleNormal="100" workbookViewId="0"/>
  </sheetViews>
  <sheetFormatPr defaultRowHeight="15" x14ac:dyDescent="0.25"/>
  <cols>
    <col min="1" max="1" width="2.7109375" customWidth="1"/>
    <col min="3" max="3" width="127.7109375" customWidth="1"/>
    <col min="4" max="4" width="11.42578125" style="113" customWidth="1"/>
    <col min="5" max="5" width="8.42578125" style="90" bestFit="1" customWidth="1"/>
    <col min="6" max="6" width="5.85546875" customWidth="1"/>
    <col min="7" max="7" width="6.7109375" customWidth="1"/>
    <col min="8" max="8" width="5" customWidth="1"/>
    <col min="9" max="10" width="4" customWidth="1"/>
    <col min="11" max="11" width="5" customWidth="1"/>
    <col min="12" max="12" width="8.42578125" customWidth="1"/>
    <col min="13" max="13" width="4" customWidth="1"/>
    <col min="14" max="14" width="5" customWidth="1"/>
    <col min="15" max="15" width="4.85546875" customWidth="1"/>
    <col min="16" max="16" width="3.85546875" customWidth="1"/>
    <col min="17" max="17" width="8" customWidth="1"/>
    <col min="18" max="18" width="6.28515625" customWidth="1"/>
    <col min="19" max="19" width="5" customWidth="1"/>
    <col min="20" max="20" width="12" bestFit="1" customWidth="1"/>
    <col min="21" max="21" width="3.42578125" customWidth="1"/>
    <col min="22" max="22" width="7.7109375" customWidth="1"/>
    <col min="23" max="23" width="7.28515625" customWidth="1"/>
    <col min="24" max="24" width="11.28515625" bestFit="1" customWidth="1"/>
  </cols>
  <sheetData>
    <row r="2" spans="3:5" ht="27" x14ac:dyDescent="0.5">
      <c r="C2" s="119" t="s">
        <v>4982</v>
      </c>
      <c r="D2" s="119"/>
      <c r="E2" s="115"/>
    </row>
    <row r="3" spans="3:5" x14ac:dyDescent="0.25">
      <c r="C3" s="122" t="s">
        <v>4983</v>
      </c>
      <c r="D3" s="122"/>
      <c r="E3" s="121"/>
    </row>
    <row r="6" spans="3:5" x14ac:dyDescent="0.25">
      <c r="C6" s="115" t="s">
        <v>4978</v>
      </c>
      <c r="D6" s="117" t="s">
        <v>4951</v>
      </c>
      <c r="E6" s="118" t="s">
        <v>4924</v>
      </c>
    </row>
    <row r="7" spans="3:5" x14ac:dyDescent="0.25">
      <c r="C7" s="171" t="s">
        <v>201</v>
      </c>
      <c r="D7" s="113">
        <v>31.5</v>
      </c>
      <c r="E7" s="90" t="str">
        <f>IF(D7&lt;&gt;"",VLOOKUP(C7,BD_Insumos!$C:$D,2,FALSE),"")</f>
        <v>Kg</v>
      </c>
    </row>
    <row r="8" spans="3:5" x14ac:dyDescent="0.25">
      <c r="C8" s="171" t="s">
        <v>196</v>
      </c>
      <c r="D8" s="113">
        <v>3.5</v>
      </c>
      <c r="E8" s="90" t="str">
        <f>IF(D8&lt;&gt;"",VLOOKUP(C8,BD_Insumos!$C:$D,2,FALSE),"")</f>
        <v>KG</v>
      </c>
    </row>
    <row r="9" spans="3:5" x14ac:dyDescent="0.25">
      <c r="C9" s="171" t="s">
        <v>205</v>
      </c>
      <c r="D9" s="113">
        <v>9889.5749999999989</v>
      </c>
      <c r="E9" s="90" t="str">
        <f>IF(D9&lt;&gt;"",VLOOKUP(C9,BD_Insumos!$C:$D,2,FALSE),"")</f>
        <v>KG</v>
      </c>
    </row>
    <row r="10" spans="3:5" x14ac:dyDescent="0.25">
      <c r="C10" s="171" t="s">
        <v>878</v>
      </c>
      <c r="D10" s="113">
        <v>40</v>
      </c>
      <c r="E10" s="90" t="str">
        <f>IF(D10&lt;&gt;"",VLOOKUP(C10,BD_Insumos!$C:$D,2,FALSE),"")</f>
        <v>Kg</v>
      </c>
    </row>
    <row r="11" spans="3:5" x14ac:dyDescent="0.25">
      <c r="C11" s="171" t="s">
        <v>2185</v>
      </c>
      <c r="D11" s="113">
        <v>573.72</v>
      </c>
      <c r="E11" s="90" t="str">
        <f>IF(D11&lt;&gt;"",VLOOKUP(C11,BD_Insumos!$C:$D,2,FALSE),"")</f>
        <v>H</v>
      </c>
    </row>
    <row r="12" spans="3:5" x14ac:dyDescent="0.25">
      <c r="C12" s="171" t="s">
        <v>2193</v>
      </c>
      <c r="D12" s="113">
        <v>435.98</v>
      </c>
      <c r="E12" s="90" t="str">
        <f>IF(D12&lt;&gt;"",VLOOKUP(C12,BD_Insumos!$C:$D,2,FALSE),"")</f>
        <v>H</v>
      </c>
    </row>
    <row r="13" spans="3:5" x14ac:dyDescent="0.25">
      <c r="C13" s="171" t="s">
        <v>2191</v>
      </c>
      <c r="D13" s="113">
        <v>270.32</v>
      </c>
      <c r="E13" s="90" t="str">
        <f>IF(D13&lt;&gt;"",VLOOKUP(C13,BD_Insumos!$C:$D,2,FALSE),"")</f>
        <v>H</v>
      </c>
    </row>
    <row r="14" spans="3:5" x14ac:dyDescent="0.25">
      <c r="C14" s="171" t="s">
        <v>2187</v>
      </c>
      <c r="D14" s="113">
        <v>621.20999999999992</v>
      </c>
      <c r="E14" s="90" t="str">
        <f>IF(D14&lt;&gt;"",VLOOKUP(C14,BD_Insumos!$C:$D,2,FALSE),"")</f>
        <v>H</v>
      </c>
    </row>
    <row r="15" spans="3:5" x14ac:dyDescent="0.25">
      <c r="C15" s="171" t="s">
        <v>2204</v>
      </c>
      <c r="D15" s="113">
        <v>150</v>
      </c>
      <c r="E15" s="90" t="str">
        <f>IF(D15&lt;&gt;"",VLOOKUP(C15,BD_Insumos!$C:$D,2,FALSE),"")</f>
        <v>H</v>
      </c>
    </row>
    <row r="16" spans="3:5" x14ac:dyDescent="0.25">
      <c r="C16" s="171" t="s">
        <v>2200</v>
      </c>
      <c r="D16" s="113">
        <v>757.6</v>
      </c>
      <c r="E16" s="90" t="str">
        <f>IF(D16&lt;&gt;"",VLOOKUP(C16,BD_Insumos!$C:$D,2,FALSE),"")</f>
        <v>H</v>
      </c>
    </row>
    <row r="17" spans="3:5" x14ac:dyDescent="0.25">
      <c r="C17" s="171" t="s">
        <v>1579</v>
      </c>
      <c r="D17" s="113">
        <v>1</v>
      </c>
      <c r="E17" s="90" t="str">
        <f>IF(D17&lt;&gt;"",VLOOKUP(C17,BD_Insumos!$C:$D,2,FALSE),"")</f>
        <v>Un</v>
      </c>
    </row>
    <row r="18" spans="3:5" x14ac:dyDescent="0.25">
      <c r="C18" s="171" t="s">
        <v>2045</v>
      </c>
      <c r="D18" s="113">
        <v>1.2000000000000002</v>
      </c>
      <c r="E18" s="90" t="str">
        <f>IF(D18&lt;&gt;"",VLOOKUP(C18,BD_Insumos!$C:$D,2,FALSE),"")</f>
        <v>Un</v>
      </c>
    </row>
    <row r="19" spans="3:5" x14ac:dyDescent="0.25">
      <c r="C19" s="171" t="s">
        <v>2016</v>
      </c>
      <c r="D19" s="113">
        <v>10</v>
      </c>
      <c r="E19" s="90" t="str">
        <f>IF(D19&lt;&gt;"",VLOOKUP(C19,BD_Insumos!$C:$D,2,FALSE),"")</f>
        <v>Un</v>
      </c>
    </row>
    <row r="20" spans="3:5" x14ac:dyDescent="0.25">
      <c r="C20" s="171" t="s">
        <v>394</v>
      </c>
      <c r="D20" s="113">
        <v>27</v>
      </c>
      <c r="E20" s="90" t="str">
        <f>IF(D20&lt;&gt;"",VLOOKUP(C20,BD_Insumos!$C:$D,2,FALSE),"")</f>
        <v>Kg</v>
      </c>
    </row>
    <row r="21" spans="3:5" x14ac:dyDescent="0.25">
      <c r="C21" s="171" t="s">
        <v>395</v>
      </c>
      <c r="D21" s="113">
        <v>0.2</v>
      </c>
      <c r="E21" s="90" t="str">
        <f>IF(D21&lt;&gt;"",VLOOKUP(C21,BD_Insumos!$C:$D,2,FALSE),"")</f>
        <v>Kg</v>
      </c>
    </row>
    <row r="22" spans="3:5" x14ac:dyDescent="0.25">
      <c r="C22" s="171" t="s">
        <v>399</v>
      </c>
      <c r="D22" s="113">
        <v>179.85</v>
      </c>
      <c r="E22" s="90" t="str">
        <f>IF(D22&lt;&gt;"",VLOOKUP(C22,BD_Insumos!$C:$D,2,FALSE),"")</f>
        <v>Kg</v>
      </c>
    </row>
    <row r="23" spans="3:5" x14ac:dyDescent="0.25">
      <c r="C23" s="171" t="s">
        <v>57</v>
      </c>
      <c r="D23" s="113">
        <v>11.788</v>
      </c>
      <c r="E23" s="90" t="str">
        <f>IF(D23&lt;&gt;"",VLOOKUP(C23,BD_Insumos!$C:$D,2,FALSE),"")</f>
        <v>M3</v>
      </c>
    </row>
    <row r="24" spans="3:5" x14ac:dyDescent="0.25">
      <c r="C24" s="171" t="s">
        <v>60</v>
      </c>
      <c r="D24" s="113">
        <v>1.25</v>
      </c>
      <c r="E24" s="90" t="str">
        <f>IF(D24&lt;&gt;"",VLOOKUP(C24,BD_Insumos!$C:$D,2,FALSE),"")</f>
        <v>M3</v>
      </c>
    </row>
    <row r="25" spans="3:5" x14ac:dyDescent="0.25">
      <c r="C25" s="171" t="s">
        <v>63</v>
      </c>
      <c r="D25" s="113">
        <v>12.5</v>
      </c>
      <c r="E25" s="90" t="str">
        <f>IF(D25&lt;&gt;"",VLOOKUP(C25,BD_Insumos!$C:$D,2,FALSE),"")</f>
        <v>M3</v>
      </c>
    </row>
    <row r="26" spans="3:5" x14ac:dyDescent="0.25">
      <c r="C26" s="171" t="s">
        <v>1932</v>
      </c>
      <c r="D26" s="113">
        <v>12</v>
      </c>
      <c r="E26" s="90" t="str">
        <f>IF(D26&lt;&gt;"",VLOOKUP(C26,BD_Insumos!$C:$D,2,FALSE),"")</f>
        <v>Un</v>
      </c>
    </row>
    <row r="27" spans="3:5" x14ac:dyDescent="0.25">
      <c r="C27" s="171" t="s">
        <v>103</v>
      </c>
      <c r="D27" s="113">
        <v>264</v>
      </c>
      <c r="E27" s="90" t="str">
        <f>IF(D27&lt;&gt;"",VLOOKUP(C27,BD_Insumos!$C:$D,2,FALSE),"")</f>
        <v>Kg</v>
      </c>
    </row>
    <row r="28" spans="3:5" x14ac:dyDescent="0.25">
      <c r="C28" s="171" t="s">
        <v>140</v>
      </c>
      <c r="D28" s="113">
        <v>1.5246</v>
      </c>
      <c r="E28" s="90" t="str">
        <f>IF(D28&lt;&gt;"",VLOOKUP(C28,BD_Insumos!$C:$D,2,FALSE),"")</f>
        <v>M3</v>
      </c>
    </row>
    <row r="29" spans="3:5" x14ac:dyDescent="0.25">
      <c r="C29" s="171" t="s">
        <v>155</v>
      </c>
      <c r="D29" s="113">
        <v>24.406399999999998</v>
      </c>
      <c r="E29" s="90" t="str">
        <f>IF(D29&lt;&gt;"",VLOOKUP(C29,BD_Insumos!$C:$D,2,FALSE),"")</f>
        <v>M3</v>
      </c>
    </row>
    <row r="30" spans="3:5" x14ac:dyDescent="0.25">
      <c r="C30" s="171" t="s">
        <v>158</v>
      </c>
      <c r="D30" s="113">
        <v>0.89699999999999991</v>
      </c>
      <c r="E30" s="90" t="str">
        <f>IF(D30&lt;&gt;"",VLOOKUP(C30,BD_Insumos!$C:$D,2,FALSE),"")</f>
        <v>M3</v>
      </c>
    </row>
    <row r="31" spans="3:5" x14ac:dyDescent="0.25">
      <c r="C31" s="171" t="s">
        <v>154</v>
      </c>
      <c r="D31" s="113">
        <v>2.5</v>
      </c>
      <c r="E31" s="90" t="str">
        <f>IF(D31&lt;&gt;"",VLOOKUP(C31,BD_Insumos!$C:$D,2,FALSE),"")</f>
        <v>M3</v>
      </c>
    </row>
    <row r="32" spans="3:5" x14ac:dyDescent="0.25">
      <c r="C32" s="171" t="s">
        <v>1580</v>
      </c>
      <c r="D32" s="113">
        <v>1</v>
      </c>
      <c r="E32" s="90" t="str">
        <f>IF(D32&lt;&gt;"",VLOOKUP(C32,BD_Insumos!$C:$D,2,FALSE),"")</f>
        <v>Un</v>
      </c>
    </row>
    <row r="33" spans="3:5" x14ac:dyDescent="0.25">
      <c r="C33" s="171" t="s">
        <v>2196</v>
      </c>
      <c r="D33" s="113">
        <v>23.699999999999996</v>
      </c>
      <c r="E33" s="90" t="str">
        <f>IF(D33&lt;&gt;"",VLOOKUP(C33,BD_Insumos!$C:$D,2,FALSE),"")</f>
        <v>H</v>
      </c>
    </row>
    <row r="34" spans="3:5" x14ac:dyDescent="0.25">
      <c r="C34" s="171" t="s">
        <v>670</v>
      </c>
      <c r="D34" s="113">
        <v>66</v>
      </c>
      <c r="E34" s="90" t="str">
        <f>IF(D34&lt;&gt;"",VLOOKUP(C34,BD_Insumos!$C:$D,2,FALSE),"")</f>
        <v>M2</v>
      </c>
    </row>
    <row r="35" spans="3:5" x14ac:dyDescent="0.25">
      <c r="C35" s="171" t="s">
        <v>1890</v>
      </c>
      <c r="D35" s="113">
        <v>10</v>
      </c>
      <c r="E35" s="90" t="str">
        <f>IF(D35&lt;&gt;"",VLOOKUP(C35,BD_Insumos!$C:$D,2,FALSE),"")</f>
        <v>Un</v>
      </c>
    </row>
    <row r="36" spans="3:5" x14ac:dyDescent="0.25">
      <c r="C36" s="171" t="s">
        <v>1181</v>
      </c>
      <c r="D36" s="113">
        <v>0.2</v>
      </c>
      <c r="E36" s="90" t="str">
        <f>IF(D36&lt;&gt;"",VLOOKUP(C36,BD_Insumos!$C:$D,2,FALSE),"")</f>
        <v>M</v>
      </c>
    </row>
    <row r="37" spans="3:5" x14ac:dyDescent="0.25">
      <c r="C37" s="171" t="s">
        <v>1514</v>
      </c>
      <c r="D37" s="113">
        <v>2</v>
      </c>
      <c r="E37" s="90" t="str">
        <f>IF(D37&lt;&gt;"",VLOOKUP(C37,BD_Insumos!$C:$D,2,FALSE),"")</f>
        <v>CJ</v>
      </c>
    </row>
    <row r="38" spans="3:5" x14ac:dyDescent="0.25">
      <c r="C38" s="171" t="s">
        <v>1166</v>
      </c>
      <c r="D38" s="113">
        <v>2</v>
      </c>
      <c r="E38" s="90" t="str">
        <f>IF(D38&lt;&gt;"",VLOOKUP(C38,BD_Insumos!$C:$D,2,FALSE),"")</f>
        <v>Un</v>
      </c>
    </row>
    <row r="39" spans="3:5" x14ac:dyDescent="0.25">
      <c r="C39" s="171" t="s">
        <v>2481</v>
      </c>
      <c r="D39" s="113">
        <v>8.75</v>
      </c>
      <c r="E39" s="90" t="str">
        <f>IF(D39&lt;&gt;"",VLOOKUP(C39,BD_Insumos!$C:$D,2,FALSE),"")</f>
        <v>H</v>
      </c>
    </row>
    <row r="40" spans="3:5" x14ac:dyDescent="0.25">
      <c r="C40" s="171" t="s">
        <v>232</v>
      </c>
      <c r="D40" s="113">
        <v>21798.399999999998</v>
      </c>
      <c r="E40" s="90" t="str">
        <f>IF(D40&lt;&gt;"",VLOOKUP(C40,BD_Insumos!$C:$D,2,FALSE),"")</f>
        <v>Un</v>
      </c>
    </row>
    <row r="41" spans="3:5" x14ac:dyDescent="0.25">
      <c r="C41" s="171" t="s">
        <v>1581</v>
      </c>
      <c r="D41" s="113">
        <v>1</v>
      </c>
      <c r="E41" s="90" t="str">
        <f>IF(D41&lt;&gt;"",VLOOKUP(C41,BD_Insumos!$C:$D,2,FALSE),"")</f>
        <v>Un</v>
      </c>
    </row>
    <row r="42" spans="3:5" x14ac:dyDescent="0.25">
      <c r="C42" s="171" t="s">
        <v>238</v>
      </c>
      <c r="D42" s="113">
        <v>1092</v>
      </c>
      <c r="E42" s="90" t="str">
        <f>IF(D42&lt;&gt;"",VLOOKUP(C42,BD_Insumos!$C:$D,2,FALSE),"")</f>
        <v>Un</v>
      </c>
    </row>
    <row r="43" spans="3:5" x14ac:dyDescent="0.25">
      <c r="C43" s="171" t="s">
        <v>2017</v>
      </c>
      <c r="D43" s="113">
        <v>10</v>
      </c>
      <c r="E43" s="90" t="str">
        <f>IF(D43&lt;&gt;"",VLOOKUP(C43,BD_Insumos!$C:$D,2,FALSE),"")</f>
        <v>Un</v>
      </c>
    </row>
    <row r="44" spans="3:5" x14ac:dyDescent="0.25">
      <c r="C44" s="171" t="s">
        <v>1570</v>
      </c>
      <c r="D44" s="113">
        <v>110</v>
      </c>
      <c r="E44" s="90" t="str">
        <f>IF(D44&lt;&gt;"",VLOOKUP(C44,BD_Insumos!$C:$D,2,FALSE),"")</f>
        <v>Un</v>
      </c>
    </row>
    <row r="45" spans="3:5" x14ac:dyDescent="0.25">
      <c r="C45" s="171" t="s">
        <v>1563</v>
      </c>
      <c r="D45" s="113">
        <v>4</v>
      </c>
      <c r="E45" s="90" t="str">
        <f>IF(D45&lt;&gt;"",VLOOKUP(C45,BD_Insumos!$C:$D,2,FALSE),"")</f>
        <v>Un</v>
      </c>
    </row>
    <row r="46" spans="3:5" x14ac:dyDescent="0.25">
      <c r="C46" s="171" t="s">
        <v>1566</v>
      </c>
      <c r="D46" s="113">
        <v>6</v>
      </c>
      <c r="E46" s="90" t="str">
        <f>IF(D46&lt;&gt;"",VLOOKUP(C46,BD_Insumos!$C:$D,2,FALSE),"")</f>
        <v>Un</v>
      </c>
    </row>
    <row r="47" spans="3:5" x14ac:dyDescent="0.25">
      <c r="C47" s="171" t="s">
        <v>1118</v>
      </c>
      <c r="D47" s="113">
        <v>1098</v>
      </c>
      <c r="E47" s="90" t="str">
        <f>IF(D47&lt;&gt;"",VLOOKUP(C47,BD_Insumos!$C:$D,2,FALSE),"")</f>
        <v>M</v>
      </c>
    </row>
    <row r="48" spans="3:5" x14ac:dyDescent="0.25">
      <c r="C48" s="171" t="s">
        <v>1086</v>
      </c>
      <c r="D48" s="113">
        <v>122.4</v>
      </c>
      <c r="E48" s="90" t="str">
        <f>IF(D48&lt;&gt;"",VLOOKUP(C48,BD_Insumos!$C:$D,2,FALSE),"")</f>
        <v>M</v>
      </c>
    </row>
    <row r="49" spans="3:5" x14ac:dyDescent="0.25">
      <c r="C49" s="171" t="s">
        <v>1119</v>
      </c>
      <c r="D49" s="113">
        <v>612</v>
      </c>
      <c r="E49" s="90" t="str">
        <f>IF(D49&lt;&gt;"",VLOOKUP(C49,BD_Insumos!$C:$D,2,FALSE),"")</f>
        <v>M</v>
      </c>
    </row>
    <row r="50" spans="3:5" x14ac:dyDescent="0.25">
      <c r="C50" s="171" t="s">
        <v>1087</v>
      </c>
      <c r="D50" s="113">
        <v>30</v>
      </c>
      <c r="E50" s="90" t="str">
        <f>IF(D50&lt;&gt;"",VLOOKUP(C50,BD_Insumos!$C:$D,2,FALSE),"")</f>
        <v>M</v>
      </c>
    </row>
    <row r="51" spans="3:5" x14ac:dyDescent="0.25">
      <c r="C51" s="171" t="s">
        <v>1120</v>
      </c>
      <c r="D51" s="113">
        <v>408</v>
      </c>
      <c r="E51" s="90" t="str">
        <f>IF(D51&lt;&gt;"",VLOOKUP(C51,BD_Insumos!$C:$D,2,FALSE),"")</f>
        <v>M</v>
      </c>
    </row>
    <row r="52" spans="3:5" x14ac:dyDescent="0.25">
      <c r="C52" s="171" t="s">
        <v>1110</v>
      </c>
      <c r="D52" s="113">
        <v>4</v>
      </c>
      <c r="E52" s="90" t="str">
        <f>IF(D52&lt;&gt;"",VLOOKUP(C52,BD_Insumos!$C:$D,2,FALSE),"")</f>
        <v>M</v>
      </c>
    </row>
    <row r="53" spans="3:5" x14ac:dyDescent="0.25">
      <c r="C53" s="171" t="s">
        <v>1019</v>
      </c>
      <c r="D53" s="113">
        <v>0.32</v>
      </c>
      <c r="E53" s="90" t="str">
        <f>IF(D53&lt;&gt;"",VLOOKUP(C53,BD_Insumos!$C:$D,2,FALSE),"")</f>
        <v>Un</v>
      </c>
    </row>
    <row r="54" spans="3:5" x14ac:dyDescent="0.25">
      <c r="C54" s="171" t="s">
        <v>1875</v>
      </c>
      <c r="D54" s="113">
        <v>1</v>
      </c>
      <c r="E54" s="90" t="str">
        <f>IF(D54&lt;&gt;"",VLOOKUP(C54,BD_Insumos!$C:$D,2,FALSE),"")</f>
        <v>Un</v>
      </c>
    </row>
    <row r="55" spans="3:5" x14ac:dyDescent="0.25">
      <c r="C55" s="171" t="s">
        <v>1877</v>
      </c>
      <c r="D55" s="113">
        <v>1</v>
      </c>
      <c r="E55" s="90" t="str">
        <f>IF(D55&lt;&gt;"",VLOOKUP(C55,BD_Insumos!$C:$D,2,FALSE),"")</f>
        <v>Un</v>
      </c>
    </row>
    <row r="56" spans="3:5" x14ac:dyDescent="0.25">
      <c r="C56" s="171" t="s">
        <v>1262</v>
      </c>
      <c r="D56" s="113">
        <v>40</v>
      </c>
      <c r="E56" s="90" t="str">
        <f>IF(D56&lt;&gt;"",VLOOKUP(C56,BD_Insumos!$C:$D,2,FALSE),"")</f>
        <v>Un</v>
      </c>
    </row>
    <row r="57" spans="3:5" x14ac:dyDescent="0.25">
      <c r="C57" s="171" t="s">
        <v>1517</v>
      </c>
      <c r="D57" s="113">
        <v>1</v>
      </c>
      <c r="E57" s="90" t="str">
        <f>IF(D57&lt;&gt;"",VLOOKUP(C57,BD_Insumos!$C:$D,2,FALSE),"")</f>
        <v>Un</v>
      </c>
    </row>
    <row r="58" spans="3:5" x14ac:dyDescent="0.25">
      <c r="C58" s="171" t="s">
        <v>1006</v>
      </c>
      <c r="D58" s="113">
        <v>1</v>
      </c>
      <c r="E58" s="90" t="str">
        <f>IF(D58&lt;&gt;"",VLOOKUP(C58,BD_Insumos!$C:$D,2,FALSE),"")</f>
        <v>Un</v>
      </c>
    </row>
    <row r="59" spans="3:5" x14ac:dyDescent="0.25">
      <c r="C59" s="171" t="s">
        <v>1007</v>
      </c>
      <c r="D59" s="113">
        <v>1</v>
      </c>
      <c r="E59" s="90" t="str">
        <f>IF(D59&lt;&gt;"",VLOOKUP(C59,BD_Insumos!$C:$D,2,FALSE),"")</f>
        <v>Un</v>
      </c>
    </row>
    <row r="60" spans="3:5" x14ac:dyDescent="0.25">
      <c r="C60" s="171" t="s">
        <v>1008</v>
      </c>
      <c r="D60" s="113">
        <v>1</v>
      </c>
      <c r="E60" s="90" t="str">
        <f>IF(D60&lt;&gt;"",VLOOKUP(C60,BD_Insumos!$C:$D,2,FALSE),"")</f>
        <v>Un</v>
      </c>
    </row>
    <row r="61" spans="3:5" x14ac:dyDescent="0.25">
      <c r="C61" s="171" t="s">
        <v>568</v>
      </c>
      <c r="D61" s="113">
        <v>25</v>
      </c>
      <c r="E61" s="90" t="str">
        <f>IF(D61&lt;&gt;"",VLOOKUP(C61,BD_Insumos!$C:$D,2,FALSE),"")</f>
        <v>M2</v>
      </c>
    </row>
    <row r="62" spans="3:5" x14ac:dyDescent="0.25">
      <c r="C62" s="171" t="s">
        <v>569</v>
      </c>
      <c r="D62" s="113">
        <v>4</v>
      </c>
      <c r="E62" s="90" t="str">
        <f>IF(D62&lt;&gt;"",VLOOKUP(C62,BD_Insumos!$C:$D,2,FALSE),"")</f>
        <v>M2</v>
      </c>
    </row>
    <row r="63" spans="3:5" x14ac:dyDescent="0.25">
      <c r="C63" s="171" t="s">
        <v>65</v>
      </c>
      <c r="D63" s="113">
        <v>1232.6600000000001</v>
      </c>
      <c r="E63" s="90" t="str">
        <f>IF(D63&lt;&gt;"",VLOOKUP(C63,BD_Insumos!$C:$D,2,FALSE),"")</f>
        <v>Kg</v>
      </c>
    </row>
    <row r="64" spans="3:5" x14ac:dyDescent="0.25">
      <c r="C64" s="171" t="s">
        <v>879</v>
      </c>
      <c r="D64" s="113">
        <v>20</v>
      </c>
      <c r="E64" s="90" t="str">
        <f>IF(D64&lt;&gt;"",VLOOKUP(C64,BD_Insumos!$C:$D,2,FALSE),"")</f>
        <v>Kg</v>
      </c>
    </row>
    <row r="65" spans="3:5" x14ac:dyDescent="0.25">
      <c r="C65" s="171" t="s">
        <v>2197</v>
      </c>
      <c r="D65" s="113">
        <v>132.5</v>
      </c>
      <c r="E65" s="90" t="str">
        <f>IF(D65&lt;&gt;"",VLOOKUP(C65,BD_Insumos!$C:$D,2,FALSE),"")</f>
        <v>H</v>
      </c>
    </row>
    <row r="66" spans="3:5" x14ac:dyDescent="0.25">
      <c r="C66" s="171" t="s">
        <v>1991</v>
      </c>
      <c r="D66" s="113">
        <v>100</v>
      </c>
      <c r="E66" s="90" t="str">
        <f>IF(D66&lt;&gt;"",VLOOKUP(C66,BD_Insumos!$C:$D,2,FALSE),"")</f>
        <v>M</v>
      </c>
    </row>
    <row r="67" spans="3:5" x14ac:dyDescent="0.25">
      <c r="C67" s="171" t="s">
        <v>2184</v>
      </c>
      <c r="D67" s="113">
        <v>1081.8200000000002</v>
      </c>
      <c r="E67" s="90" t="str">
        <f>IF(D67&lt;&gt;"",VLOOKUP(C67,BD_Insumos!$C:$D,2,FALSE),"")</f>
        <v>H</v>
      </c>
    </row>
    <row r="68" spans="3:5" x14ac:dyDescent="0.25">
      <c r="C68" s="171" t="s">
        <v>1149</v>
      </c>
      <c r="D68" s="113">
        <v>1</v>
      </c>
      <c r="E68" s="90" t="str">
        <f>IF(D68&lt;&gt;"",VLOOKUP(C68,BD_Insumos!$C:$D,2,FALSE),"")</f>
        <v>Un</v>
      </c>
    </row>
    <row r="69" spans="3:5" x14ac:dyDescent="0.25">
      <c r="C69" s="171" t="s">
        <v>1507</v>
      </c>
      <c r="D69" s="113">
        <v>4</v>
      </c>
      <c r="E69" s="90" t="str">
        <f>IF(D69&lt;&gt;"",VLOOKUP(C69,BD_Insumos!$C:$D,2,FALSE),"")</f>
        <v>Un</v>
      </c>
    </row>
    <row r="70" spans="3:5" x14ac:dyDescent="0.25">
      <c r="C70" s="171" t="s">
        <v>69</v>
      </c>
      <c r="D70" s="113">
        <v>15</v>
      </c>
      <c r="E70" s="90" t="str">
        <f>IF(D70&lt;&gt;"",VLOOKUP(C70,BD_Insumos!$C:$D,2,FALSE),"")</f>
        <v>Kg</v>
      </c>
    </row>
    <row r="71" spans="3:5" x14ac:dyDescent="0.25">
      <c r="C71" s="171" t="s">
        <v>71</v>
      </c>
      <c r="D71" s="113">
        <v>2711.2799999999997</v>
      </c>
      <c r="E71" s="90" t="str">
        <f>IF(D71&lt;&gt;"",VLOOKUP(C71,BD_Insumos!$C:$D,2,FALSE),"")</f>
        <v>Kg</v>
      </c>
    </row>
    <row r="72" spans="3:5" x14ac:dyDescent="0.25">
      <c r="C72" s="171" t="s">
        <v>1582</v>
      </c>
      <c r="D72" s="113">
        <v>6</v>
      </c>
      <c r="E72" s="90" t="str">
        <f>IF(D72&lt;&gt;"",VLOOKUP(C72,BD_Insumos!$C:$D,2,FALSE),"")</f>
        <v>Un</v>
      </c>
    </row>
    <row r="73" spans="3:5" x14ac:dyDescent="0.25">
      <c r="C73" s="171" t="s">
        <v>2019</v>
      </c>
      <c r="D73" s="113">
        <v>0.51</v>
      </c>
      <c r="E73" s="90" t="str">
        <f>IF(D73&lt;&gt;"",VLOOKUP(C73,BD_Insumos!$C:$D,2,FALSE),"")</f>
        <v>Kg</v>
      </c>
    </row>
    <row r="74" spans="3:5" x14ac:dyDescent="0.25">
      <c r="C74" s="171" t="s">
        <v>2401</v>
      </c>
      <c r="D74" s="113">
        <v>7.25</v>
      </c>
      <c r="E74" s="90" t="str">
        <f>IF(D74&lt;&gt;"",VLOOKUP(C74,BD_Insumos!$C:$D,2,FALSE),"")</f>
        <v>H</v>
      </c>
    </row>
    <row r="75" spans="3:5" x14ac:dyDescent="0.25">
      <c r="C75" s="171" t="s">
        <v>175</v>
      </c>
      <c r="D75" s="113">
        <v>0.42</v>
      </c>
      <c r="E75" s="90" t="str">
        <f>IF(D75&lt;&gt;"",VLOOKUP(C75,BD_Insumos!$C:$D,2,FALSE),"")</f>
        <v>M2</v>
      </c>
    </row>
    <row r="76" spans="3:5" x14ac:dyDescent="0.25">
      <c r="C76" s="171" t="s">
        <v>114</v>
      </c>
      <c r="D76" s="113">
        <v>0.4</v>
      </c>
      <c r="E76" s="90" t="str">
        <f>IF(D76&lt;&gt;"",VLOOKUP(C76,BD_Insumos!$C:$D,2,FALSE),"")</f>
        <v>M3</v>
      </c>
    </row>
    <row r="77" spans="3:5" x14ac:dyDescent="0.25">
      <c r="C77" s="171" t="s">
        <v>118</v>
      </c>
      <c r="D77" s="113">
        <v>0.127</v>
      </c>
      <c r="E77" s="90" t="str">
        <f>IF(D77&lt;&gt;"",VLOOKUP(C77,BD_Insumos!$C:$D,2,FALSE),"")</f>
        <v>M3</v>
      </c>
    </row>
    <row r="78" spans="3:5" x14ac:dyDescent="0.25">
      <c r="C78" s="171" t="s">
        <v>123</v>
      </c>
      <c r="D78" s="113">
        <v>102.00000000000001</v>
      </c>
      <c r="E78" s="90" t="str">
        <f>IF(D78&lt;&gt;"",VLOOKUP(C78,BD_Insumos!$C:$D,2,FALSE),"")</f>
        <v>M3</v>
      </c>
    </row>
    <row r="79" spans="3:5" x14ac:dyDescent="0.25">
      <c r="C79" s="171" t="s">
        <v>122</v>
      </c>
      <c r="D79" s="113">
        <v>0.89999999999999991</v>
      </c>
      <c r="E79" s="90" t="str">
        <f>IF(D79&lt;&gt;"",VLOOKUP(C79,BD_Insumos!$C:$D,2,FALSE),"")</f>
        <v>M3</v>
      </c>
    </row>
    <row r="80" spans="3:5" x14ac:dyDescent="0.25">
      <c r="C80" s="171" t="s">
        <v>112</v>
      </c>
      <c r="D80" s="113">
        <v>11.55</v>
      </c>
      <c r="E80" s="90" t="str">
        <f>IF(D80&lt;&gt;"",VLOOKUP(C80,BD_Insumos!$C:$D,2,FALSE),"")</f>
        <v>M3</v>
      </c>
    </row>
    <row r="81" spans="3:5" x14ac:dyDescent="0.25">
      <c r="C81" s="171" t="s">
        <v>75</v>
      </c>
      <c r="D81" s="113">
        <v>17.939999999999998</v>
      </c>
      <c r="E81" s="90" t="str">
        <f>IF(D81&lt;&gt;"",VLOOKUP(C81,BD_Insumos!$C:$D,2,FALSE),"")</f>
        <v>M3</v>
      </c>
    </row>
    <row r="82" spans="3:5" x14ac:dyDescent="0.25">
      <c r="C82" s="171" t="s">
        <v>81</v>
      </c>
      <c r="D82" s="113">
        <v>72.100000000000009</v>
      </c>
      <c r="E82" s="90" t="str">
        <f>IF(D82&lt;&gt;"",VLOOKUP(C82,BD_Insumos!$C:$D,2,FALSE),"")</f>
        <v>M3</v>
      </c>
    </row>
    <row r="83" spans="3:5" x14ac:dyDescent="0.25">
      <c r="C83" s="171" t="s">
        <v>1279</v>
      </c>
      <c r="D83" s="113">
        <v>49</v>
      </c>
      <c r="E83" s="90" t="str">
        <f>IF(D83&lt;&gt;"",VLOOKUP(C83,BD_Insumos!$C:$D,2,FALSE),"")</f>
        <v>Un</v>
      </c>
    </row>
    <row r="84" spans="3:5" x14ac:dyDescent="0.25">
      <c r="C84" s="171" t="s">
        <v>1542</v>
      </c>
      <c r="D84" s="113">
        <v>1</v>
      </c>
      <c r="E84" s="90" t="str">
        <f>IF(D84&lt;&gt;"",VLOOKUP(C84,BD_Insumos!$C:$D,2,FALSE),"")</f>
        <v>Un</v>
      </c>
    </row>
    <row r="85" spans="3:5" x14ac:dyDescent="0.25">
      <c r="C85" s="171" t="s">
        <v>1545</v>
      </c>
      <c r="D85" s="113">
        <v>1</v>
      </c>
      <c r="E85" s="90" t="str">
        <f>IF(D85&lt;&gt;"",VLOOKUP(C85,BD_Insumos!$C:$D,2,FALSE),"")</f>
        <v>Un</v>
      </c>
    </row>
    <row r="86" spans="3:5" x14ac:dyDescent="0.25">
      <c r="C86" s="171" t="s">
        <v>1549</v>
      </c>
      <c r="D86" s="113">
        <v>6</v>
      </c>
      <c r="E86" s="90" t="str">
        <f>IF(D86&lt;&gt;"",VLOOKUP(C86,BD_Insumos!$C:$D,2,FALSE),"")</f>
        <v>Un</v>
      </c>
    </row>
    <row r="87" spans="3:5" x14ac:dyDescent="0.25">
      <c r="C87" s="171" t="s">
        <v>378</v>
      </c>
      <c r="D87" s="113">
        <v>40</v>
      </c>
      <c r="E87" s="90" t="str">
        <f>IF(D87&lt;&gt;"",VLOOKUP(C87,BD_Insumos!$C:$D,2,FALSE),"")</f>
        <v>Un</v>
      </c>
    </row>
    <row r="88" spans="3:5" x14ac:dyDescent="0.25">
      <c r="C88" s="171" t="s">
        <v>2028</v>
      </c>
      <c r="D88" s="113">
        <v>1</v>
      </c>
      <c r="E88" s="90" t="str">
        <f>IF(D88&lt;&gt;"",VLOOKUP(C88,BD_Insumos!$C:$D,2,FALSE),"")</f>
        <v>Un</v>
      </c>
    </row>
    <row r="89" spans="3:5" x14ac:dyDescent="0.25">
      <c r="C89" s="171" t="s">
        <v>2152</v>
      </c>
      <c r="D89" s="113">
        <v>1</v>
      </c>
      <c r="E89" s="90" t="str">
        <f>IF(D89&lt;&gt;"",VLOOKUP(C89,BD_Insumos!$C:$D,2,FALSE),"")</f>
        <v>Un</v>
      </c>
    </row>
    <row r="90" spans="3:5" x14ac:dyDescent="0.25">
      <c r="C90" s="171" t="s">
        <v>4967</v>
      </c>
      <c r="D90" s="113">
        <v>8</v>
      </c>
      <c r="E90" s="90" t="str">
        <f>IF(D90&lt;&gt;"",VLOOKUP(C90,BD_Insumos!$C:$D,2,FALSE),"")</f>
        <v>Mês</v>
      </c>
    </row>
    <row r="91" spans="3:5" x14ac:dyDescent="0.25">
      <c r="C91" s="171" t="s">
        <v>1243</v>
      </c>
      <c r="D91" s="113">
        <v>1</v>
      </c>
      <c r="E91" s="90" t="str">
        <f>IF(D91&lt;&gt;"",VLOOKUP(C91,BD_Insumos!$C:$D,2,FALSE),"")</f>
        <v>Un</v>
      </c>
    </row>
    <row r="92" spans="3:5" x14ac:dyDescent="0.25">
      <c r="C92" s="171" t="s">
        <v>1918</v>
      </c>
      <c r="D92" s="113">
        <v>3</v>
      </c>
      <c r="E92" s="90" t="str">
        <f>IF(D92&lt;&gt;"",VLOOKUP(C92,BD_Insumos!$C:$D,2,FALSE),"")</f>
        <v>Un</v>
      </c>
    </row>
    <row r="93" spans="3:5" x14ac:dyDescent="0.25">
      <c r="C93" s="171" t="s">
        <v>1061</v>
      </c>
      <c r="D93" s="113">
        <v>1</v>
      </c>
      <c r="E93" s="90" t="str">
        <f>IF(D93&lt;&gt;"",VLOOKUP(C93,BD_Insumos!$C:$D,2,FALSE),"")</f>
        <v>Un</v>
      </c>
    </row>
    <row r="94" spans="3:5" x14ac:dyDescent="0.25">
      <c r="C94" s="171" t="s">
        <v>1032</v>
      </c>
      <c r="D94" s="113">
        <v>2</v>
      </c>
      <c r="E94" s="90" t="str">
        <f>IF(D94&lt;&gt;"",VLOOKUP(C94,BD_Insumos!$C:$D,2,FALSE),"")</f>
        <v>Un</v>
      </c>
    </row>
    <row r="95" spans="3:5" x14ac:dyDescent="0.25">
      <c r="C95" s="171" t="s">
        <v>1028</v>
      </c>
      <c r="D95" s="113">
        <v>2</v>
      </c>
      <c r="E95" s="90" t="str">
        <f>IF(D95&lt;&gt;"",VLOOKUP(C95,BD_Insumos!$C:$D,2,FALSE),"")</f>
        <v>Un</v>
      </c>
    </row>
    <row r="96" spans="3:5" x14ac:dyDescent="0.25">
      <c r="C96" s="171" t="s">
        <v>1081</v>
      </c>
      <c r="D96" s="113">
        <v>3</v>
      </c>
      <c r="E96" s="90" t="str">
        <f>IF(D96&lt;&gt;"",VLOOKUP(C96,BD_Insumos!$C:$D,2,FALSE),"")</f>
        <v>Un</v>
      </c>
    </row>
    <row r="97" spans="3:5" x14ac:dyDescent="0.25">
      <c r="C97" s="171" t="s">
        <v>1658</v>
      </c>
      <c r="D97" s="113">
        <v>2</v>
      </c>
      <c r="E97" s="90" t="str">
        <f>IF(D97&lt;&gt;"",VLOOKUP(C97,BD_Insumos!$C:$D,2,FALSE),"")</f>
        <v>Un</v>
      </c>
    </row>
    <row r="98" spans="3:5" x14ac:dyDescent="0.25">
      <c r="C98" s="171" t="s">
        <v>1656</v>
      </c>
      <c r="D98" s="113">
        <v>1</v>
      </c>
      <c r="E98" s="90" t="str">
        <f>IF(D98&lt;&gt;"",VLOOKUP(C98,BD_Insumos!$C:$D,2,FALSE),"")</f>
        <v>Un</v>
      </c>
    </row>
    <row r="99" spans="3:5" x14ac:dyDescent="0.25">
      <c r="C99" s="171" t="s">
        <v>632</v>
      </c>
      <c r="D99" s="113">
        <v>36</v>
      </c>
      <c r="E99" s="90" t="str">
        <f>IF(D99&lt;&gt;"",VLOOKUP(C99,BD_Insumos!$C:$D,2,FALSE),"")</f>
        <v>Un</v>
      </c>
    </row>
    <row r="100" spans="3:5" x14ac:dyDescent="0.25">
      <c r="C100" s="171" t="s">
        <v>1509</v>
      </c>
      <c r="D100" s="113">
        <v>2</v>
      </c>
      <c r="E100" s="90" t="str">
        <f>IF(D100&lt;&gt;"",VLOOKUP(C100,BD_Insumos!$C:$D,2,FALSE),"")</f>
        <v>Un</v>
      </c>
    </row>
    <row r="101" spans="3:5" x14ac:dyDescent="0.25">
      <c r="C101" s="171" t="s">
        <v>2192</v>
      </c>
      <c r="D101" s="113">
        <v>465.38</v>
      </c>
      <c r="E101" s="90" t="str">
        <f>IF(D101&lt;&gt;"",VLOOKUP(C101,BD_Insumos!$C:$D,2,FALSE),"")</f>
        <v>H</v>
      </c>
    </row>
    <row r="102" spans="3:5" x14ac:dyDescent="0.25">
      <c r="C102" s="171" t="s">
        <v>1048</v>
      </c>
      <c r="D102" s="113">
        <v>6</v>
      </c>
      <c r="E102" s="90" t="str">
        <f>IF(D102&lt;&gt;"",VLOOKUP(C102,BD_Insumos!$C:$D,2,FALSE),"")</f>
        <v>M</v>
      </c>
    </row>
    <row r="103" spans="3:5" x14ac:dyDescent="0.25">
      <c r="C103" s="171" t="s">
        <v>1044</v>
      </c>
      <c r="D103" s="113">
        <v>9</v>
      </c>
      <c r="E103" s="90" t="str">
        <f>IF(D103&lt;&gt;"",VLOOKUP(C103,BD_Insumos!$C:$D,2,FALSE),"")</f>
        <v>M</v>
      </c>
    </row>
    <row r="104" spans="3:5" x14ac:dyDescent="0.25">
      <c r="C104" s="171" t="s">
        <v>1035</v>
      </c>
      <c r="D104" s="113">
        <v>237</v>
      </c>
      <c r="E104" s="90" t="str">
        <f>IF(D104&lt;&gt;"",VLOOKUP(C104,BD_Insumos!$C:$D,2,FALSE),"")</f>
        <v>M</v>
      </c>
    </row>
    <row r="105" spans="3:5" x14ac:dyDescent="0.25">
      <c r="C105" s="171" t="s">
        <v>1066</v>
      </c>
      <c r="D105" s="113">
        <v>3</v>
      </c>
      <c r="E105" s="90" t="str">
        <f>IF(D105&lt;&gt;"",VLOOKUP(C105,BD_Insumos!$C:$D,2,FALSE),"")</f>
        <v>M</v>
      </c>
    </row>
    <row r="106" spans="3:5" x14ac:dyDescent="0.25">
      <c r="C106" s="171" t="s">
        <v>1067</v>
      </c>
      <c r="D106" s="113">
        <v>120</v>
      </c>
      <c r="E106" s="90" t="str">
        <f>IF(D106&lt;&gt;"",VLOOKUP(C106,BD_Insumos!$C:$D,2,FALSE),"")</f>
        <v>M</v>
      </c>
    </row>
    <row r="107" spans="3:5" x14ac:dyDescent="0.25">
      <c r="C107" s="171" t="s">
        <v>2958</v>
      </c>
      <c r="D107" s="113">
        <v>0.5</v>
      </c>
      <c r="E107" s="90" t="str">
        <f>IF(D107&lt;&gt;"",VLOOKUP(C107,BD_Insumos!$C:$D,2,FALSE),"")</f>
        <v>H</v>
      </c>
    </row>
    <row r="108" spans="3:5" x14ac:dyDescent="0.25">
      <c r="C108" s="171" t="s">
        <v>2190</v>
      </c>
      <c r="D108" s="113">
        <v>279.82</v>
      </c>
      <c r="E108" s="90" t="str">
        <f>IF(D108&lt;&gt;"",VLOOKUP(C108,BD_Insumos!$C:$D,2,FALSE),"")</f>
        <v>H</v>
      </c>
    </row>
    <row r="109" spans="3:5" x14ac:dyDescent="0.25">
      <c r="C109" s="171" t="s">
        <v>1344</v>
      </c>
      <c r="D109" s="113">
        <v>40</v>
      </c>
      <c r="E109" s="90" t="str">
        <f>IF(D109&lt;&gt;"",VLOOKUP(C109,BD_Insumos!$C:$D,2,FALSE),"")</f>
        <v>Un</v>
      </c>
    </row>
    <row r="110" spans="3:5" x14ac:dyDescent="0.25">
      <c r="C110" s="171" t="s">
        <v>2020</v>
      </c>
      <c r="D110" s="113">
        <v>0.54</v>
      </c>
      <c r="E110" s="90" t="str">
        <f>IF(D110&lt;&gt;"",VLOOKUP(C110,BD_Insumos!$C:$D,2,FALSE),"")</f>
        <v>Kg</v>
      </c>
    </row>
    <row r="111" spans="3:5" x14ac:dyDescent="0.25">
      <c r="C111" s="171" t="s">
        <v>322</v>
      </c>
      <c r="D111" s="113">
        <v>27000</v>
      </c>
      <c r="E111" s="90" t="str">
        <f>IF(D111&lt;&gt;"",VLOOKUP(C111,BD_Insumos!$C:$D,2,FALSE),"")</f>
        <v>KG</v>
      </c>
    </row>
    <row r="112" spans="3:5" x14ac:dyDescent="0.25">
      <c r="C112" s="171" t="s">
        <v>2186</v>
      </c>
      <c r="D112" s="113">
        <v>756.6099999999999</v>
      </c>
      <c r="E112" s="90" t="str">
        <f>IF(D112&lt;&gt;"",VLOOKUP(C112,BD_Insumos!$C:$D,2,FALSE),"")</f>
        <v>H</v>
      </c>
    </row>
    <row r="113" spans="3:5" x14ac:dyDescent="0.25">
      <c r="C113" s="171" t="s">
        <v>574</v>
      </c>
      <c r="D113" s="113">
        <v>2106.6499999999996</v>
      </c>
      <c r="E113" s="90" t="str">
        <f>IF(D113&lt;&gt;"",VLOOKUP(C113,BD_Insumos!$C:$D,2,FALSE),"")</f>
        <v>KG</v>
      </c>
    </row>
    <row r="114" spans="3:5" x14ac:dyDescent="0.25">
      <c r="C114" s="171" t="s">
        <v>1129</v>
      </c>
      <c r="D114" s="113">
        <v>306</v>
      </c>
      <c r="E114" s="90" t="str">
        <f>IF(D114&lt;&gt;"",VLOOKUP(C114,BD_Insumos!$C:$D,2,FALSE),"")</f>
        <v>M</v>
      </c>
    </row>
    <row r="115" spans="3:5" x14ac:dyDescent="0.25">
      <c r="C115" s="171" t="s">
        <v>2022</v>
      </c>
      <c r="D115" s="113">
        <v>20.059999999999999</v>
      </c>
      <c r="E115" s="90" t="str">
        <f>IF(D115&lt;&gt;"",VLOOKUP(C115,BD_Insumos!$C:$D,2,FALSE),"")</f>
        <v>M</v>
      </c>
    </row>
    <row r="116" spans="3:5" x14ac:dyDescent="0.25">
      <c r="C116" s="171" t="s">
        <v>1584</v>
      </c>
      <c r="D116" s="113">
        <v>6.08</v>
      </c>
      <c r="E116" s="90" t="str">
        <f>IF(D116&lt;&gt;"",VLOOKUP(C116,BD_Insumos!$C:$D,2,FALSE),"")</f>
        <v>M</v>
      </c>
    </row>
    <row r="117" spans="3:5" x14ac:dyDescent="0.25">
      <c r="C117" s="171" t="s">
        <v>1714</v>
      </c>
      <c r="D117" s="113">
        <v>4</v>
      </c>
      <c r="E117" s="90" t="str">
        <f>IF(D117&lt;&gt;"",VLOOKUP(C117,BD_Insumos!$C:$D,2,FALSE),"")</f>
        <v>Un</v>
      </c>
    </row>
    <row r="118" spans="3:5" x14ac:dyDescent="0.25">
      <c r="C118" s="171" t="s">
        <v>1715</v>
      </c>
      <c r="D118" s="113">
        <v>8</v>
      </c>
      <c r="E118" s="90" t="str">
        <f>IF(D118&lt;&gt;"",VLOOKUP(C118,BD_Insumos!$C:$D,2,FALSE),"")</f>
        <v>Un</v>
      </c>
    </row>
    <row r="119" spans="3:5" x14ac:dyDescent="0.25">
      <c r="C119" s="171" t="s">
        <v>1713</v>
      </c>
      <c r="D119" s="113">
        <v>4</v>
      </c>
      <c r="E119" s="90" t="str">
        <f>IF(D119&lt;&gt;"",VLOOKUP(C119,BD_Insumos!$C:$D,2,FALSE),"")</f>
        <v>Un</v>
      </c>
    </row>
    <row r="120" spans="3:5" x14ac:dyDescent="0.25">
      <c r="C120" s="171" t="s">
        <v>6</v>
      </c>
      <c r="D120" s="113">
        <v>659.2</v>
      </c>
      <c r="E120" s="90" t="str">
        <f>IF(D120&lt;&gt;"",VLOOKUP(C120,BD_Insumos!$C:$D,2,FALSE),"")</f>
        <v>M</v>
      </c>
    </row>
    <row r="121" spans="3:5" x14ac:dyDescent="0.25">
      <c r="C121" s="171" t="s">
        <v>616</v>
      </c>
      <c r="D121" s="113">
        <v>43000</v>
      </c>
      <c r="E121" s="90" t="str">
        <f>IF(D121&lt;&gt;"",VLOOKUP(C121,BD_Insumos!$C:$D,2,FALSE),"")</f>
        <v>Kg</v>
      </c>
    </row>
    <row r="122" spans="3:5" x14ac:dyDescent="0.25">
      <c r="C122" s="171" t="s">
        <v>689</v>
      </c>
      <c r="D122" s="113">
        <v>150</v>
      </c>
      <c r="E122" s="90" t="str">
        <f>IF(D122&lt;&gt;"",VLOOKUP(C122,BD_Insumos!$C:$D,2,FALSE),"")</f>
        <v>M2</v>
      </c>
    </row>
    <row r="123" spans="3:5" x14ac:dyDescent="0.25">
      <c r="C123" s="171" t="s">
        <v>830</v>
      </c>
      <c r="D123" s="113">
        <v>18.23</v>
      </c>
      <c r="E123" s="90" t="str">
        <f>IF(D123&lt;&gt;"",VLOOKUP(C123,BD_Insumos!$C:$D,2,FALSE),"")</f>
        <v>L</v>
      </c>
    </row>
    <row r="124" spans="3:5" x14ac:dyDescent="0.25">
      <c r="C124" s="171" t="s">
        <v>1164</v>
      </c>
      <c r="D124" s="113">
        <v>2</v>
      </c>
      <c r="E124" s="90" t="str">
        <f>IF(D124&lt;&gt;"",VLOOKUP(C124,BD_Insumos!$C:$D,2,FALSE),"")</f>
        <v>Un</v>
      </c>
    </row>
    <row r="125" spans="3:5" x14ac:dyDescent="0.25">
      <c r="C125" s="171" t="s">
        <v>904</v>
      </c>
      <c r="D125" s="113">
        <v>400</v>
      </c>
      <c r="E125" s="90" t="str">
        <f>IF(D125&lt;&gt;"",VLOOKUP(C125,BD_Insumos!$C:$D,2,FALSE),"")</f>
        <v>M2</v>
      </c>
    </row>
    <row r="126" spans="3:5" x14ac:dyDescent="0.25">
      <c r="C126" s="171" t="s">
        <v>780</v>
      </c>
      <c r="D126" s="113">
        <v>40</v>
      </c>
      <c r="E126" s="90" t="str">
        <f>IF(D126&lt;&gt;"",VLOOKUP(C126,BD_Insumos!$C:$D,2,FALSE),"")</f>
        <v>M</v>
      </c>
    </row>
    <row r="127" spans="3:5" x14ac:dyDescent="0.25">
      <c r="C127" s="171" t="s">
        <v>1524</v>
      </c>
      <c r="D127" s="113">
        <v>1</v>
      </c>
      <c r="E127" s="90" t="str">
        <f>IF(D127&lt;&gt;"",VLOOKUP(C127,BD_Insumos!$C:$D,2,FALSE),"")</f>
        <v>Un</v>
      </c>
    </row>
    <row r="128" spans="3:5" x14ac:dyDescent="0.25">
      <c r="C128" s="171" t="s">
        <v>825</v>
      </c>
      <c r="D128" s="113">
        <v>1200</v>
      </c>
      <c r="E128" s="90" t="str">
        <f>IF(D128&lt;&gt;"",VLOOKUP(C128,BD_Insumos!$C:$D,2,FALSE),"")</f>
        <v>M2</v>
      </c>
    </row>
    <row r="129" spans="3:5" x14ac:dyDescent="0.25">
      <c r="C129" s="171" t="s">
        <v>1351</v>
      </c>
      <c r="D129" s="113">
        <v>24</v>
      </c>
      <c r="E129" s="90" t="str">
        <f>IF(D129&lt;&gt;"",VLOOKUP(C129,BD_Insumos!$C:$D,2,FALSE),"")</f>
        <v>Un</v>
      </c>
    </row>
    <row r="130" spans="3:5" x14ac:dyDescent="0.25">
      <c r="C130" s="171" t="s">
        <v>1352</v>
      </c>
      <c r="D130" s="113">
        <v>5</v>
      </c>
      <c r="E130" s="90" t="str">
        <f>IF(D130&lt;&gt;"",VLOOKUP(C130,BD_Insumos!$C:$D,2,FALSE),"")</f>
        <v>Un</v>
      </c>
    </row>
    <row r="131" spans="3:5" x14ac:dyDescent="0.25">
      <c r="C131" s="171" t="s">
        <v>2203</v>
      </c>
      <c r="D131" s="113">
        <v>40</v>
      </c>
      <c r="E131" s="90" t="str">
        <f>IF(D131&lt;&gt;"",VLOOKUP(C131,BD_Insumos!$C:$D,2,FALSE),"")</f>
        <v>H</v>
      </c>
    </row>
    <row r="132" spans="3:5" x14ac:dyDescent="0.25">
      <c r="C132" s="171" t="s">
        <v>1447</v>
      </c>
      <c r="D132" s="113">
        <v>60</v>
      </c>
      <c r="E132" s="90" t="str">
        <f>IF(D132&lt;&gt;"",VLOOKUP(C132,BD_Insumos!$C:$D,2,FALSE),"")</f>
        <v>Un</v>
      </c>
    </row>
    <row r="133" spans="3:5" x14ac:dyDescent="0.25">
      <c r="C133" s="171" t="s">
        <v>1896</v>
      </c>
      <c r="D133" s="113">
        <v>10</v>
      </c>
      <c r="E133" s="90" t="str">
        <f>IF(D133&lt;&gt;"",VLOOKUP(C133,BD_Insumos!$C:$D,2,FALSE),"")</f>
        <v>Un</v>
      </c>
    </row>
    <row r="134" spans="3:5" x14ac:dyDescent="0.25">
      <c r="C134" s="171" t="s">
        <v>834</v>
      </c>
      <c r="D134" s="113">
        <v>672.3</v>
      </c>
      <c r="E134" s="90" t="str">
        <f>IF(D134&lt;&gt;"",VLOOKUP(C134,BD_Insumos!$C:$D,2,FALSE),"")</f>
        <v>Un</v>
      </c>
    </row>
    <row r="135" spans="3:5" x14ac:dyDescent="0.25">
      <c r="C135" s="171" t="s">
        <v>835</v>
      </c>
      <c r="D135" s="113">
        <v>62</v>
      </c>
      <c r="E135" s="90" t="str">
        <f>IF(D135&lt;&gt;"",VLOOKUP(C135,BD_Insumos!$C:$D,2,FALSE),"")</f>
        <v>Un</v>
      </c>
    </row>
    <row r="136" spans="3:5" x14ac:dyDescent="0.25">
      <c r="C136" s="171" t="s">
        <v>1389</v>
      </c>
      <c r="D136" s="113">
        <v>10</v>
      </c>
      <c r="E136" s="90" t="str">
        <f>IF(D136&lt;&gt;"",VLOOKUP(C136,BD_Insumos!$C:$D,2,FALSE),"")</f>
        <v>Un</v>
      </c>
    </row>
    <row r="137" spans="3:5" x14ac:dyDescent="0.25">
      <c r="C137" s="171" t="s">
        <v>1385</v>
      </c>
      <c r="D137" s="113">
        <v>20</v>
      </c>
      <c r="E137" s="90" t="str">
        <f>IF(D137&lt;&gt;"",VLOOKUP(C137,BD_Insumos!$C:$D,2,FALSE),"")</f>
        <v>Un</v>
      </c>
    </row>
    <row r="138" spans="3:5" x14ac:dyDescent="0.25">
      <c r="C138" s="171" t="s">
        <v>1052</v>
      </c>
      <c r="D138" s="113">
        <v>5</v>
      </c>
      <c r="E138" s="90" t="str">
        <f>IF(D138&lt;&gt;"",VLOOKUP(C138,BD_Insumos!$C:$D,2,FALSE),"")</f>
        <v>Un</v>
      </c>
    </row>
    <row r="139" spans="3:5" x14ac:dyDescent="0.25">
      <c r="C139" s="171" t="s">
        <v>1056</v>
      </c>
      <c r="D139" s="113">
        <v>5</v>
      </c>
      <c r="E139" s="90" t="str">
        <f>IF(D139&lt;&gt;"",VLOOKUP(C139,BD_Insumos!$C:$D,2,FALSE),"")</f>
        <v>Un</v>
      </c>
    </row>
    <row r="140" spans="3:5" x14ac:dyDescent="0.25">
      <c r="C140" s="171" t="s">
        <v>446</v>
      </c>
      <c r="D140" s="113">
        <v>38.22</v>
      </c>
      <c r="E140" s="90" t="str">
        <f>IF(D140&lt;&gt;"",VLOOKUP(C140,BD_Insumos!$C:$D,2,FALSE),"")</f>
        <v>M2</v>
      </c>
    </row>
    <row r="141" spans="3:5" x14ac:dyDescent="0.25">
      <c r="C141" s="171" t="s">
        <v>844</v>
      </c>
      <c r="D141" s="113">
        <v>242</v>
      </c>
      <c r="E141" s="90" t="str">
        <f>IF(D141&lt;&gt;"",VLOOKUP(C141,BD_Insumos!$C:$D,2,FALSE),"")</f>
        <v>L</v>
      </c>
    </row>
    <row r="142" spans="3:5" x14ac:dyDescent="0.25">
      <c r="C142" s="171" t="s">
        <v>982</v>
      </c>
      <c r="D142" s="113">
        <v>2.5</v>
      </c>
      <c r="E142" s="90" t="str">
        <f>IF(D142&lt;&gt;"",VLOOKUP(C142,BD_Insumos!$C:$D,2,FALSE),"")</f>
        <v>Kg</v>
      </c>
    </row>
    <row r="143" spans="3:5" x14ac:dyDescent="0.25">
      <c r="C143" s="171" t="s">
        <v>1526</v>
      </c>
      <c r="D143" s="113">
        <v>2</v>
      </c>
      <c r="E143" s="90" t="str">
        <f>IF(D143&lt;&gt;"",VLOOKUP(C143,BD_Insumos!$C:$D,2,FALSE),"")</f>
        <v>Un</v>
      </c>
    </row>
    <row r="144" spans="3:5" x14ac:dyDescent="0.25">
      <c r="C144" s="171" t="s">
        <v>1898</v>
      </c>
      <c r="D144" s="113">
        <v>3</v>
      </c>
      <c r="E144" s="90" t="str">
        <f>IF(D144&lt;&gt;"",VLOOKUP(C144,BD_Insumos!$C:$D,2,FALSE),"")</f>
        <v>Un</v>
      </c>
    </row>
    <row r="145" spans="3:5" x14ac:dyDescent="0.25">
      <c r="C145" s="171" t="s">
        <v>1215</v>
      </c>
      <c r="D145" s="113">
        <v>24</v>
      </c>
      <c r="E145" s="90" t="str">
        <f>IF(D145&lt;&gt;"",VLOOKUP(C145,BD_Insumos!$C:$D,2,FALSE),"")</f>
        <v>Un</v>
      </c>
    </row>
    <row r="146" spans="3:5" x14ac:dyDescent="0.25">
      <c r="C146" s="171" t="s">
        <v>1217</v>
      </c>
      <c r="D146" s="113">
        <v>1</v>
      </c>
      <c r="E146" s="90" t="str">
        <f>IF(D146&lt;&gt;"",VLOOKUP(C146,BD_Insumos!$C:$D,2,FALSE),"")</f>
        <v>Un</v>
      </c>
    </row>
    <row r="147" spans="3:5" x14ac:dyDescent="0.25">
      <c r="C147" s="171" t="s">
        <v>847</v>
      </c>
      <c r="D147" s="113">
        <v>0.04</v>
      </c>
      <c r="E147" s="90" t="str">
        <f>IF(D147&lt;&gt;"",VLOOKUP(C147,BD_Insumos!$C:$D,2,FALSE),"")</f>
        <v>L</v>
      </c>
    </row>
    <row r="148" spans="3:5" x14ac:dyDescent="0.25">
      <c r="C148" s="171" t="s">
        <v>376</v>
      </c>
      <c r="D148" s="113">
        <v>5600</v>
      </c>
      <c r="E148" s="90" t="str">
        <f>IF(D148&lt;&gt;"",VLOOKUP(C148,BD_Insumos!$C:$D,2,FALSE),"")</f>
        <v>Un</v>
      </c>
    </row>
    <row r="149" spans="3:5" x14ac:dyDescent="0.25">
      <c r="C149" s="171" t="s">
        <v>90</v>
      </c>
      <c r="D149" s="113">
        <v>3.38</v>
      </c>
      <c r="E149" s="90" t="str">
        <f>IF(D149&lt;&gt;"",VLOOKUP(C149,BD_Insumos!$C:$D,2,FALSE),"")</f>
        <v>M3</v>
      </c>
    </row>
    <row r="150" spans="3:5" x14ac:dyDescent="0.25">
      <c r="C150" s="171" t="s">
        <v>91</v>
      </c>
      <c r="D150" s="113">
        <v>5.1290000000000004</v>
      </c>
      <c r="E150" s="90" t="str">
        <f>IF(D150&lt;&gt;"",VLOOKUP(C150,BD_Insumos!$C:$D,2,FALSE),"")</f>
        <v>M3</v>
      </c>
    </row>
    <row r="151" spans="3:5" x14ac:dyDescent="0.25">
      <c r="C151" s="171" t="s">
        <v>2188</v>
      </c>
      <c r="D151" s="113">
        <v>2534.6099999999997</v>
      </c>
      <c r="E151" s="90" t="str">
        <f>IF(D151&lt;&gt;"",VLOOKUP(C151,BD_Insumos!$C:$D,2,FALSE),"")</f>
        <v>H</v>
      </c>
    </row>
    <row r="152" spans="3:5" x14ac:dyDescent="0.25">
      <c r="C152" s="171" t="s">
        <v>2241</v>
      </c>
      <c r="D152" s="113">
        <v>735</v>
      </c>
      <c r="E152" s="90" t="str">
        <f>IF(D152&lt;&gt;"",VLOOKUP(C152,BD_Insumos!$C:$D,2,FALSE),"")</f>
        <v>H</v>
      </c>
    </row>
    <row r="153" spans="3:5" x14ac:dyDescent="0.25">
      <c r="C153" s="171" t="s">
        <v>97</v>
      </c>
      <c r="D153" s="113">
        <v>0.78</v>
      </c>
      <c r="E153" s="90" t="str">
        <f>IF(D153&lt;&gt;"",VLOOKUP(C153,BD_Insumos!$C:$D,2,FALSE),"")</f>
        <v>M3</v>
      </c>
    </row>
    <row r="154" spans="3:5" x14ac:dyDescent="0.25">
      <c r="C154" s="171" t="s">
        <v>327</v>
      </c>
      <c r="D154" s="113">
        <v>10</v>
      </c>
      <c r="E154" s="90" t="str">
        <f>IF(D154&lt;&gt;"",VLOOKUP(C154,BD_Insumos!$C:$D,2,FALSE),"")</f>
        <v>M</v>
      </c>
    </row>
    <row r="155" spans="3:5" x14ac:dyDescent="0.25">
      <c r="C155" s="171" t="s">
        <v>2199</v>
      </c>
      <c r="D155" s="113">
        <v>763.52</v>
      </c>
      <c r="E155" s="90" t="str">
        <f>IF(D155&lt;&gt;"",VLOOKUP(C155,BD_Insumos!$C:$D,2,FALSE),"")</f>
        <v>H</v>
      </c>
    </row>
    <row r="156" spans="3:5" x14ac:dyDescent="0.25">
      <c r="C156" s="171" t="s">
        <v>178</v>
      </c>
      <c r="D156" s="113">
        <v>482.84</v>
      </c>
      <c r="E156" s="90" t="str">
        <f>IF(D156&lt;&gt;"",VLOOKUP(C156,BD_Insumos!$C:$D,2,FALSE),"")</f>
        <v>M</v>
      </c>
    </row>
    <row r="157" spans="3:5" x14ac:dyDescent="0.25">
      <c r="C157" s="171" t="s">
        <v>183</v>
      </c>
      <c r="D157" s="113">
        <v>134.05000000000001</v>
      </c>
      <c r="E157" s="90" t="str">
        <f>IF(D157&lt;&gt;"",VLOOKUP(C157,BD_Insumos!$C:$D,2,FALSE),"")</f>
        <v>M</v>
      </c>
    </row>
    <row r="158" spans="3:5" x14ac:dyDescent="0.25">
      <c r="C158" s="171" t="s">
        <v>185</v>
      </c>
      <c r="D158" s="113">
        <v>809.91665999999998</v>
      </c>
      <c r="E158" s="90" t="str">
        <f>IF(D158&lt;&gt;"",VLOOKUP(C158,BD_Insumos!$C:$D,2,FALSE),"")</f>
        <v>M</v>
      </c>
    </row>
    <row r="159" spans="3:5" x14ac:dyDescent="0.25">
      <c r="C159" s="171" t="s">
        <v>181</v>
      </c>
      <c r="D159" s="113">
        <v>121.5</v>
      </c>
      <c r="E159" s="90" t="str">
        <f>IF(D159&lt;&gt;"",VLOOKUP(C159,BD_Insumos!$C:$D,2,FALSE),"")</f>
        <v>M</v>
      </c>
    </row>
    <row r="160" spans="3:5" x14ac:dyDescent="0.25">
      <c r="C160" s="171" t="s">
        <v>698</v>
      </c>
      <c r="D160" s="113">
        <v>110.00000000000001</v>
      </c>
      <c r="E160" s="90" t="str">
        <f>IF(D160&lt;&gt;"",VLOOKUP(C160,BD_Insumos!$C:$D,2,FALSE),"")</f>
        <v>M2</v>
      </c>
    </row>
    <row r="161" spans="3:5" x14ac:dyDescent="0.25">
      <c r="C161" s="171" t="s">
        <v>759</v>
      </c>
      <c r="D161" s="113">
        <v>257.5</v>
      </c>
      <c r="E161" s="90" t="str">
        <f>IF(D161&lt;&gt;"",VLOOKUP(C161,BD_Insumos!$C:$D,2,FALSE),"")</f>
        <v>M2</v>
      </c>
    </row>
    <row r="162" spans="3:5" x14ac:dyDescent="0.25">
      <c r="C162" s="171" t="s">
        <v>533</v>
      </c>
      <c r="D162" s="113">
        <v>8</v>
      </c>
      <c r="E162" s="90" t="str">
        <f>IF(D162&lt;&gt;"",VLOOKUP(C162,BD_Insumos!$C:$D,2,FALSE),"")</f>
        <v>Un</v>
      </c>
    </row>
    <row r="163" spans="3:5" x14ac:dyDescent="0.25">
      <c r="C163" s="171" t="s">
        <v>534</v>
      </c>
      <c r="D163" s="113">
        <v>4</v>
      </c>
      <c r="E163" s="90" t="str">
        <f>IF(D163&lt;&gt;"",VLOOKUP(C163,BD_Insumos!$C:$D,2,FALSE),"")</f>
        <v>Un</v>
      </c>
    </row>
    <row r="164" spans="3:5" x14ac:dyDescent="0.25">
      <c r="C164" s="171" t="s">
        <v>1926</v>
      </c>
      <c r="D164" s="113">
        <v>4</v>
      </c>
      <c r="E164" s="90" t="str">
        <f>IF(D164&lt;&gt;"",VLOOKUP(C164,BD_Insumos!$C:$D,2,FALSE),"")</f>
        <v>Un</v>
      </c>
    </row>
    <row r="165" spans="3:5" x14ac:dyDescent="0.25">
      <c r="C165" s="171" t="s">
        <v>1572</v>
      </c>
      <c r="D165" s="113">
        <v>1</v>
      </c>
      <c r="E165" s="90" t="str">
        <f>IF(D165&lt;&gt;"",VLOOKUP(C165,BD_Insumos!$C:$D,2,FALSE),"")</f>
        <v>Un</v>
      </c>
    </row>
    <row r="166" spans="3:5" x14ac:dyDescent="0.25">
      <c r="C166" s="171" t="s">
        <v>383</v>
      </c>
      <c r="D166" s="113">
        <v>135.72999999999999</v>
      </c>
      <c r="E166" s="90" t="str">
        <f>IF(D166&lt;&gt;"",VLOOKUP(C166,BD_Insumos!$C:$D,2,FALSE),"")</f>
        <v>Kg</v>
      </c>
    </row>
    <row r="167" spans="3:5" x14ac:dyDescent="0.25">
      <c r="C167" s="171" t="s">
        <v>386</v>
      </c>
      <c r="D167" s="113">
        <v>4</v>
      </c>
      <c r="E167" s="90" t="str">
        <f>IF(D167&lt;&gt;"",VLOOKUP(C167,BD_Insumos!$C:$D,2,FALSE),"")</f>
        <v>Kg</v>
      </c>
    </row>
    <row r="168" spans="3:5" x14ac:dyDescent="0.25">
      <c r="C168" s="171" t="s">
        <v>1013</v>
      </c>
      <c r="D168" s="113">
        <v>2</v>
      </c>
      <c r="E168" s="90" t="str">
        <f>IF(D168&lt;&gt;"",VLOOKUP(C168,BD_Insumos!$C:$D,2,FALSE),"")</f>
        <v>Un</v>
      </c>
    </row>
    <row r="169" spans="3:5" x14ac:dyDescent="0.25">
      <c r="C169" s="171" t="s">
        <v>2035</v>
      </c>
      <c r="D169" s="113">
        <v>13</v>
      </c>
      <c r="E169" s="90" t="str">
        <f>IF(D169&lt;&gt;"",VLOOKUP(C169,BD_Insumos!$C:$D,2,FALSE),"")</f>
        <v>Un</v>
      </c>
    </row>
    <row r="170" spans="3:5" x14ac:dyDescent="0.25">
      <c r="C170" s="171" t="s">
        <v>1418</v>
      </c>
      <c r="D170" s="113">
        <v>30</v>
      </c>
      <c r="E170" s="90" t="str">
        <f>IF(D170&lt;&gt;"",VLOOKUP(C170,BD_Insumos!$C:$D,2,FALSE),"")</f>
        <v>Un</v>
      </c>
    </row>
    <row r="171" spans="3:5" x14ac:dyDescent="0.25">
      <c r="C171" s="171" t="s">
        <v>1794</v>
      </c>
      <c r="D171" s="113">
        <v>8</v>
      </c>
      <c r="E171" s="90" t="str">
        <f>IF(D171&lt;&gt;"",VLOOKUP(C171,BD_Insumos!$C:$D,2,FALSE),"")</f>
        <v>Un</v>
      </c>
    </row>
    <row r="172" spans="3:5" x14ac:dyDescent="0.25">
      <c r="C172" s="171" t="s">
        <v>70</v>
      </c>
      <c r="D172" s="113">
        <v>64</v>
      </c>
      <c r="E172" s="90" t="str">
        <f>IF(D172&lt;&gt;"",VLOOKUP(C172,BD_Insumos!$C:$D,2,FALSE),"")</f>
        <v>Kg</v>
      </c>
    </row>
    <row r="173" spans="3:5" x14ac:dyDescent="0.25">
      <c r="C173" s="171" t="s">
        <v>1995</v>
      </c>
      <c r="D173" s="113">
        <v>42</v>
      </c>
      <c r="E173" s="90" t="str">
        <f>IF(D173&lt;&gt;"",VLOOKUP(C173,BD_Insumos!$C:$D,2,FALSE),"")</f>
        <v>M</v>
      </c>
    </row>
    <row r="174" spans="3:5" x14ac:dyDescent="0.25">
      <c r="C174" s="171" t="s">
        <v>1927</v>
      </c>
      <c r="D174" s="113">
        <v>2</v>
      </c>
      <c r="E174" s="90" t="str">
        <f>IF(D174&lt;&gt;"",VLOOKUP(C174,BD_Insumos!$C:$D,2,FALSE),"")</f>
        <v>Un</v>
      </c>
    </row>
    <row r="175" spans="3:5" x14ac:dyDescent="0.25">
      <c r="C175" s="171" t="s">
        <v>2205</v>
      </c>
      <c r="D175" s="113">
        <v>5584.6436000000003</v>
      </c>
      <c r="E175" s="90" t="str">
        <f>IF(D175&lt;&gt;"",VLOOKUP(C175,BD_Insumos!$C:$D,2,FALSE),"")</f>
        <v>H</v>
      </c>
    </row>
    <row r="176" spans="3:5" x14ac:dyDescent="0.25">
      <c r="C176" s="171" t="s">
        <v>1859</v>
      </c>
      <c r="D176" s="113">
        <v>10</v>
      </c>
      <c r="E176" s="90" t="str">
        <f>IF(D176&lt;&gt;"",VLOOKUP(C176,BD_Insumos!$C:$D,2,FALSE),"")</f>
        <v>Un</v>
      </c>
    </row>
    <row r="177" spans="3:5" x14ac:dyDescent="0.25">
      <c r="C177" s="171" t="s">
        <v>1860</v>
      </c>
      <c r="D177" s="113">
        <v>3</v>
      </c>
      <c r="E177" s="90" t="str">
        <f>IF(D177&lt;&gt;"",VLOOKUP(C177,BD_Insumos!$C:$D,2,FALSE),"")</f>
        <v>Un</v>
      </c>
    </row>
    <row r="178" spans="3:5" x14ac:dyDescent="0.25">
      <c r="C178" s="171" t="s">
        <v>1861</v>
      </c>
      <c r="D178" s="113">
        <v>4</v>
      </c>
      <c r="E178" s="90" t="str">
        <f>IF(D178&lt;&gt;"",VLOOKUP(C178,BD_Insumos!$C:$D,2,FALSE),"")</f>
        <v>Un</v>
      </c>
    </row>
    <row r="179" spans="3:5" x14ac:dyDescent="0.25">
      <c r="C179" s="171" t="s">
        <v>2026</v>
      </c>
      <c r="D179" s="113">
        <v>0.78</v>
      </c>
      <c r="E179" s="90" t="str">
        <f>IF(D179&lt;&gt;"",VLOOKUP(C179,BD_Insumos!$C:$D,2,FALSE),"")</f>
        <v>L</v>
      </c>
    </row>
    <row r="180" spans="3:5" x14ac:dyDescent="0.25">
      <c r="C180" s="171" t="s">
        <v>1250</v>
      </c>
      <c r="D180" s="113">
        <v>2</v>
      </c>
      <c r="E180" s="90" t="str">
        <f>IF(D180&lt;&gt;"",VLOOKUP(C180,BD_Insumos!$C:$D,2,FALSE),"")</f>
        <v>Un</v>
      </c>
    </row>
    <row r="181" spans="3:5" x14ac:dyDescent="0.25">
      <c r="C181" s="171" t="s">
        <v>2027</v>
      </c>
      <c r="D181" s="113">
        <v>10</v>
      </c>
      <c r="E181" s="90" t="str">
        <f>IF(D181&lt;&gt;"",VLOOKUP(C181,BD_Insumos!$C:$D,2,FALSE),"")</f>
        <v>Un</v>
      </c>
    </row>
    <row r="182" spans="3:5" x14ac:dyDescent="0.25">
      <c r="C182" s="171" t="s">
        <v>2029</v>
      </c>
      <c r="D182" s="113">
        <v>10</v>
      </c>
      <c r="E182" s="90" t="str">
        <f>IF(D182&lt;&gt;"",VLOOKUP(C182,BD_Insumos!$C:$D,2,FALSE),"")</f>
        <v>Un</v>
      </c>
    </row>
    <row r="183" spans="3:5" x14ac:dyDescent="0.25">
      <c r="C183" s="171" t="s">
        <v>1950</v>
      </c>
      <c r="D183" s="113">
        <v>6</v>
      </c>
      <c r="E183" s="90" t="str">
        <f>IF(D183&lt;&gt;"",VLOOKUP(C183,BD_Insumos!$C:$D,2,FALSE),"")</f>
        <v>M2</v>
      </c>
    </row>
    <row r="184" spans="3:5" x14ac:dyDescent="0.25">
      <c r="C184" s="171" t="s">
        <v>1903</v>
      </c>
      <c r="D184" s="113">
        <v>1</v>
      </c>
      <c r="E184" s="90" t="str">
        <f>IF(D184&lt;&gt;"",VLOOKUP(C184,BD_Insumos!$C:$D,2,FALSE),"")</f>
        <v>Un</v>
      </c>
    </row>
    <row r="185" spans="3:5" x14ac:dyDescent="0.25">
      <c r="C185" s="171" t="s">
        <v>513</v>
      </c>
      <c r="D185" s="113">
        <v>3421</v>
      </c>
      <c r="E185" s="90" t="str">
        <f>IF(D185&lt;&gt;"",VLOOKUP(C185,BD_Insumos!$C:$D,2,FALSE),"")</f>
        <v>Kg</v>
      </c>
    </row>
    <row r="186" spans="3:5" x14ac:dyDescent="0.25">
      <c r="C186" s="171" t="s">
        <v>346</v>
      </c>
      <c r="D186" s="113">
        <v>1540.0000000000002</v>
      </c>
      <c r="E186" s="90" t="str">
        <f>IF(D186&lt;&gt;"",VLOOKUP(C186,BD_Insumos!$C:$D,2,FALSE),"")</f>
        <v>M2</v>
      </c>
    </row>
    <row r="187" spans="3:5" x14ac:dyDescent="0.25">
      <c r="C187" s="171" t="s">
        <v>908</v>
      </c>
      <c r="D187" s="113">
        <v>8</v>
      </c>
      <c r="E187" s="90" t="str">
        <f>IF(D187&lt;&gt;"",VLOOKUP(C187,BD_Insumos!$C:$D,2,FALSE),"")</f>
        <v>M3</v>
      </c>
    </row>
    <row r="188" spans="3:5" x14ac:dyDescent="0.25">
      <c r="C188" s="171" t="s">
        <v>246</v>
      </c>
      <c r="D188" s="113">
        <v>795</v>
      </c>
      <c r="E188" s="90" t="str">
        <f>IF(D188&lt;&gt;"",VLOOKUP(C188,BD_Insumos!$C:$D,2,FALSE),"")</f>
        <v>Un</v>
      </c>
    </row>
    <row r="189" spans="3:5" x14ac:dyDescent="0.25">
      <c r="C189" s="171" t="s">
        <v>813</v>
      </c>
      <c r="D189" s="113">
        <v>3</v>
      </c>
      <c r="E189" s="90" t="str">
        <f>IF(D189&lt;&gt;"",VLOOKUP(C189,BD_Insumos!$C:$D,2,FALSE),"")</f>
        <v>L</v>
      </c>
    </row>
    <row r="190" spans="3:5" x14ac:dyDescent="0.25">
      <c r="C190" s="171" t="s">
        <v>299</v>
      </c>
      <c r="D190" s="113">
        <v>49.4</v>
      </c>
      <c r="E190" s="90" t="str">
        <f>IF(D190&lt;&gt;"",VLOOKUP(C190,BD_Insumos!$C:$D,2,FALSE),"")</f>
        <v>L</v>
      </c>
    </row>
    <row r="191" spans="3:5" x14ac:dyDescent="0.25">
      <c r="C191" s="171" t="s">
        <v>811</v>
      </c>
      <c r="D191" s="113">
        <v>26</v>
      </c>
      <c r="E191" s="90" t="str">
        <f>IF(D191&lt;&gt;"",VLOOKUP(C191,BD_Insumos!$C:$D,2,FALSE),"")</f>
        <v>L</v>
      </c>
    </row>
    <row r="192" spans="3:5" x14ac:dyDescent="0.25">
      <c r="C192" s="171" t="s">
        <v>814</v>
      </c>
      <c r="D192" s="113">
        <v>440</v>
      </c>
      <c r="E192" s="90" t="str">
        <f>IF(D192&lt;&gt;"",VLOOKUP(C192,BD_Insumos!$C:$D,2,FALSE),"")</f>
        <v>L</v>
      </c>
    </row>
    <row r="193" spans="3:5" x14ac:dyDescent="0.25">
      <c r="C193" s="171" t="s">
        <v>1359</v>
      </c>
      <c r="D193" s="113">
        <v>30</v>
      </c>
      <c r="E193" s="90" t="str">
        <f>IF(D193&lt;&gt;"",VLOOKUP(C193,BD_Insumos!$C:$D,2,FALSE),"")</f>
        <v>Un</v>
      </c>
    </row>
    <row r="194" spans="3:5" x14ac:dyDescent="0.25">
      <c r="C194" s="171" t="s">
        <v>2031</v>
      </c>
      <c r="D194" s="113">
        <v>2</v>
      </c>
      <c r="E194" s="90" t="str">
        <f>IF(D194&lt;&gt;"",VLOOKUP(C194,BD_Insumos!$C:$D,2,FALSE),"")</f>
        <v>Un</v>
      </c>
    </row>
    <row r="195" spans="3:5" x14ac:dyDescent="0.25">
      <c r="C195" s="171" t="s">
        <v>1935</v>
      </c>
      <c r="D195" s="113">
        <v>12</v>
      </c>
      <c r="E195" s="90" t="str">
        <f>IF(D195&lt;&gt;"",VLOOKUP(C195,BD_Insumos!$C:$D,2,FALSE),"")</f>
        <v>Un</v>
      </c>
    </row>
    <row r="196" spans="3:5" x14ac:dyDescent="0.25">
      <c r="C196" s="171" t="s">
        <v>1937</v>
      </c>
      <c r="D196" s="113">
        <v>12</v>
      </c>
      <c r="E196" s="90" t="str">
        <f>IF(D196&lt;&gt;"",VLOOKUP(C196,BD_Insumos!$C:$D,2,FALSE),"")</f>
        <v>Un</v>
      </c>
    </row>
    <row r="197" spans="3:5" x14ac:dyDescent="0.25">
      <c r="C197" s="171" t="s">
        <v>664</v>
      </c>
      <c r="D197" s="113">
        <v>4</v>
      </c>
      <c r="E197" s="90" t="str">
        <f>IF(D197&lt;&gt;"",VLOOKUP(C197,BD_Insumos!$C:$D,2,FALSE),"")</f>
        <v>Un</v>
      </c>
    </row>
    <row r="198" spans="3:5" x14ac:dyDescent="0.25">
      <c r="C198" s="171" t="s">
        <v>2332</v>
      </c>
      <c r="D198" s="113">
        <v>9.7999999999999989</v>
      </c>
      <c r="E198" s="90" t="str">
        <f>IF(D198&lt;&gt;"",VLOOKUP(C198,BD_Insumos!$C:$D,2,FALSE),"")</f>
        <v>H</v>
      </c>
    </row>
    <row r="199" spans="3:5" x14ac:dyDescent="0.25">
      <c r="C199" s="171" t="s">
        <v>2037</v>
      </c>
      <c r="D199" s="113">
        <v>10</v>
      </c>
      <c r="E199" s="90" t="str">
        <f>IF(D199&lt;&gt;"",VLOOKUP(C199,BD_Insumos!$C:$D,2,FALSE),"")</f>
        <v>Un</v>
      </c>
    </row>
    <row r="200" spans="3:5" x14ac:dyDescent="0.25">
      <c r="C200" s="171" t="s">
        <v>2038</v>
      </c>
      <c r="D200" s="113">
        <v>4</v>
      </c>
      <c r="E200" s="90" t="str">
        <f>IF(D200&lt;&gt;"",VLOOKUP(C200,BD_Insumos!$C:$D,2,FALSE),"")</f>
        <v>Un</v>
      </c>
    </row>
    <row r="201" spans="3:5" x14ac:dyDescent="0.25">
      <c r="C201" s="171" t="s">
        <v>1750</v>
      </c>
      <c r="D201" s="113">
        <v>240</v>
      </c>
      <c r="E201" s="90" t="str">
        <f>IF(D201&lt;&gt;"",VLOOKUP(C201,BD_Insumos!$C:$D,2,FALSE),"")</f>
        <v>M</v>
      </c>
    </row>
    <row r="202" spans="3:5" x14ac:dyDescent="0.25">
      <c r="C202" s="171" t="s">
        <v>1753</v>
      </c>
      <c r="D202" s="113">
        <v>84</v>
      </c>
      <c r="E202" s="90" t="str">
        <f>IF(D202&lt;&gt;"",VLOOKUP(C202,BD_Insumos!$C:$D,2,FALSE),"")</f>
        <v>M</v>
      </c>
    </row>
    <row r="203" spans="3:5" x14ac:dyDescent="0.25">
      <c r="C203" s="171" t="s">
        <v>1755</v>
      </c>
      <c r="D203" s="113">
        <v>6.5</v>
      </c>
      <c r="E203" s="90" t="str">
        <f>IF(D203&lt;&gt;"",VLOOKUP(C203,BD_Insumos!$C:$D,2,FALSE),"")</f>
        <v>M</v>
      </c>
    </row>
    <row r="204" spans="3:5" x14ac:dyDescent="0.25">
      <c r="C204" s="171" t="s">
        <v>1816</v>
      </c>
      <c r="D204" s="113">
        <v>3</v>
      </c>
      <c r="E204" s="90" t="str">
        <f>IF(D204&lt;&gt;"",VLOOKUP(C204,BD_Insumos!$C:$D,2,FALSE),"")</f>
        <v>Un</v>
      </c>
    </row>
    <row r="205" spans="3:5" x14ac:dyDescent="0.25">
      <c r="C205" s="171" t="s">
        <v>1818</v>
      </c>
      <c r="D205" s="113">
        <v>10</v>
      </c>
      <c r="E205" s="90" t="str">
        <f>IF(D205&lt;&gt;"",VLOOKUP(C205,BD_Insumos!$C:$D,2,FALSE),"")</f>
        <v>Un</v>
      </c>
    </row>
    <row r="206" spans="3:5" x14ac:dyDescent="0.25">
      <c r="C206" s="171" t="s">
        <v>1817</v>
      </c>
      <c r="D206" s="113">
        <v>1</v>
      </c>
      <c r="E206" s="90" t="str">
        <f>IF(D206&lt;&gt;"",VLOOKUP(C206,BD_Insumos!$C:$D,2,FALSE),"")</f>
        <v>Un</v>
      </c>
    </row>
    <row r="207" spans="3:5" x14ac:dyDescent="0.25">
      <c r="C207" s="171" t="s">
        <v>857</v>
      </c>
      <c r="D207" s="113">
        <v>1.32</v>
      </c>
      <c r="E207" s="90" t="str">
        <f>IF(D207&lt;&gt;"",VLOOKUP(C207,BD_Insumos!$C:$D,2,FALSE),"")</f>
        <v>L</v>
      </c>
    </row>
    <row r="208" spans="3:5" x14ac:dyDescent="0.25">
      <c r="D208" s="90"/>
      <c r="E208" s="90" t="str">
        <f>IF(D208&lt;&gt;"",VLOOKUP(C208,BD_Insumos!$C:$D,2,FALSE),"")</f>
        <v/>
      </c>
    </row>
    <row r="209" spans="4:5" x14ac:dyDescent="0.25">
      <c r="D209" s="90"/>
      <c r="E209" s="90" t="str">
        <f>IF(D209&lt;&gt;"",VLOOKUP(C209,BD_Insumos!$C:$D,2,FALSE),"")</f>
        <v/>
      </c>
    </row>
    <row r="210" spans="4:5" x14ac:dyDescent="0.25">
      <c r="D210" s="90"/>
      <c r="E210" s="90" t="str">
        <f>IF(D210&lt;&gt;"",VLOOKUP(C210,BD_Insumos!$C:$D,2,FALSE),"")</f>
        <v/>
      </c>
    </row>
    <row r="211" spans="4:5" x14ac:dyDescent="0.25">
      <c r="D211" s="90"/>
      <c r="E211" s="90" t="str">
        <f>IF(D211&lt;&gt;"",VLOOKUP(C211,BD_Insumos!$C:$D,2,FALSE),"")</f>
        <v/>
      </c>
    </row>
    <row r="212" spans="4:5" x14ac:dyDescent="0.25">
      <c r="D212" s="90"/>
      <c r="E212" s="90" t="str">
        <f>IF(D212&lt;&gt;"",VLOOKUP(C212,BD_Insumos!$C:$D,2,FALSE),"")</f>
        <v/>
      </c>
    </row>
    <row r="213" spans="4:5" x14ac:dyDescent="0.25">
      <c r="D213" s="90"/>
      <c r="E213" s="90" t="str">
        <f>IF(D213&lt;&gt;"",VLOOKUP(C213,BD_Insumos!$C:$D,2,FALSE),"")</f>
        <v/>
      </c>
    </row>
    <row r="214" spans="4:5" x14ac:dyDescent="0.25">
      <c r="D214" s="90"/>
      <c r="E214" s="90" t="str">
        <f>IF(D214&lt;&gt;"",VLOOKUP(C214,BD_Insumos!$C:$D,2,FALSE),"")</f>
        <v/>
      </c>
    </row>
    <row r="215" spans="4:5" x14ac:dyDescent="0.25">
      <c r="D215" s="90"/>
      <c r="E215" s="90" t="str">
        <f>IF(D215&lt;&gt;"",VLOOKUP(C215,BD_Insumos!$C:$D,2,FALSE),"")</f>
        <v/>
      </c>
    </row>
    <row r="216" spans="4:5" x14ac:dyDescent="0.25">
      <c r="D216" s="90"/>
      <c r="E216" s="90" t="str">
        <f>IF(D216&lt;&gt;"",VLOOKUP(C216,BD_Insumos!$C:$D,2,FALSE),"")</f>
        <v/>
      </c>
    </row>
    <row r="217" spans="4:5" x14ac:dyDescent="0.25">
      <c r="D217" s="90"/>
      <c r="E217" s="90" t="str">
        <f>IF(D217&lt;&gt;"",VLOOKUP(C217,BD_Insumos!$C:$D,2,FALSE),"")</f>
        <v/>
      </c>
    </row>
    <row r="218" spans="4:5" x14ac:dyDescent="0.25">
      <c r="D218" s="90"/>
      <c r="E218" s="90" t="str">
        <f>IF(D218&lt;&gt;"",VLOOKUP(C218,BD_Insumos!$C:$D,2,FALSE),"")</f>
        <v/>
      </c>
    </row>
    <row r="219" spans="4:5" x14ac:dyDescent="0.25">
      <c r="D219" s="90"/>
      <c r="E219" s="90" t="str">
        <f>IF(D219&lt;&gt;"",VLOOKUP(C219,BD_Insumos!$C:$D,2,FALSE),"")</f>
        <v/>
      </c>
    </row>
    <row r="220" spans="4:5" x14ac:dyDescent="0.25">
      <c r="D220" s="90"/>
      <c r="E220" s="90" t="str">
        <f>IF(D220&lt;&gt;"",VLOOKUP(C220,BD_Insumos!$C:$D,2,FALSE),"")</f>
        <v/>
      </c>
    </row>
    <row r="221" spans="4:5" x14ac:dyDescent="0.25">
      <c r="D221" s="90"/>
      <c r="E221" s="90" t="str">
        <f>IF(D221&lt;&gt;"",VLOOKUP(C221,BD_Insumos!$C:$D,2,FALSE),"")</f>
        <v/>
      </c>
    </row>
    <row r="222" spans="4:5" x14ac:dyDescent="0.25">
      <c r="D222" s="90"/>
      <c r="E222" s="90" t="str">
        <f>IF(D222&lt;&gt;"",VLOOKUP(C222,BD_Insumos!$C:$D,2,FALSE),"")</f>
        <v/>
      </c>
    </row>
    <row r="223" spans="4:5" x14ac:dyDescent="0.25">
      <c r="D223" s="90"/>
      <c r="E223" s="90" t="str">
        <f>IF(D223&lt;&gt;"",VLOOKUP(C223,BD_Insumos!$C:$D,2,FALSE),"")</f>
        <v/>
      </c>
    </row>
    <row r="224" spans="4:5" x14ac:dyDescent="0.25">
      <c r="D224" s="90"/>
      <c r="E224" s="90" t="str">
        <f>IF(D224&lt;&gt;"",VLOOKUP(C224,BD_Insumos!$C:$D,2,FALSE),"")</f>
        <v/>
      </c>
    </row>
    <row r="225" spans="4:5" x14ac:dyDescent="0.25">
      <c r="D225" s="90"/>
      <c r="E225" s="90" t="str">
        <f>IF(D225&lt;&gt;"",VLOOKUP(C225,BD_Insumos!$C:$D,2,FALSE),"")</f>
        <v/>
      </c>
    </row>
    <row r="226" spans="4:5" x14ac:dyDescent="0.25">
      <c r="D226" s="90"/>
      <c r="E226" s="90" t="str">
        <f>IF(D226&lt;&gt;"",VLOOKUP(C226,BD_Insumos!$C:$D,2,FALSE),"")</f>
        <v/>
      </c>
    </row>
    <row r="227" spans="4:5" x14ac:dyDescent="0.25">
      <c r="D227" s="90"/>
      <c r="E227" s="90" t="str">
        <f>IF(D227&lt;&gt;"",VLOOKUP(C227,BD_Insumos!$C:$D,2,FALSE),"")</f>
        <v/>
      </c>
    </row>
    <row r="228" spans="4:5" x14ac:dyDescent="0.25">
      <c r="D228" s="90"/>
      <c r="E228" s="90" t="str">
        <f>IF(D228&lt;&gt;"",VLOOKUP(C228,BD_Insumos!$C:$D,2,FALSE),"")</f>
        <v/>
      </c>
    </row>
    <row r="229" spans="4:5" x14ac:dyDescent="0.25">
      <c r="D229" s="90"/>
      <c r="E229" s="90" t="str">
        <f>IF(D229&lt;&gt;"",VLOOKUP(C229,BD_Insumos!$C:$D,2,FALSE),"")</f>
        <v/>
      </c>
    </row>
    <row r="230" spans="4:5" x14ac:dyDescent="0.25">
      <c r="D230" s="90"/>
      <c r="E230" s="90" t="str">
        <f>IF(D230&lt;&gt;"",VLOOKUP(C230,BD_Insumos!$C:$D,2,FALSE),"")</f>
        <v/>
      </c>
    </row>
    <row r="231" spans="4:5" x14ac:dyDescent="0.25">
      <c r="D231" s="90"/>
      <c r="E231" s="90" t="str">
        <f>IF(D231&lt;&gt;"",VLOOKUP(C231,BD_Insumos!$C:$D,2,FALSE),"")</f>
        <v/>
      </c>
    </row>
    <row r="232" spans="4:5" x14ac:dyDescent="0.25">
      <c r="D232" s="90"/>
      <c r="E232" s="90" t="str">
        <f>IF(D232&lt;&gt;"",VLOOKUP(C232,BD_Insumos!$C:$D,2,FALSE),"")</f>
        <v/>
      </c>
    </row>
    <row r="233" spans="4:5" x14ac:dyDescent="0.25">
      <c r="D233" s="90"/>
      <c r="E233" s="90" t="str">
        <f>IF(D233&lt;&gt;"",VLOOKUP(C233,BD_Insumos!$C:$D,2,FALSE),"")</f>
        <v/>
      </c>
    </row>
    <row r="234" spans="4:5" x14ac:dyDescent="0.25">
      <c r="D234" s="90"/>
      <c r="E234" s="90" t="str">
        <f>IF(D234&lt;&gt;"",VLOOKUP(C234,BD_Insumos!$C:$D,2,FALSE),"")</f>
        <v/>
      </c>
    </row>
    <row r="235" spans="4:5" x14ac:dyDescent="0.25">
      <c r="D235" s="90"/>
      <c r="E235" s="90" t="str">
        <f>IF(D235&lt;&gt;"",VLOOKUP(C235,BD_Insumos!$C:$D,2,FALSE),"")</f>
        <v/>
      </c>
    </row>
    <row r="236" spans="4:5" x14ac:dyDescent="0.25">
      <c r="D236" s="90"/>
      <c r="E236" s="90" t="str">
        <f>IF(D236&lt;&gt;"",VLOOKUP(C236,BD_Insumos!$C:$D,2,FALSE),"")</f>
        <v/>
      </c>
    </row>
    <row r="237" spans="4:5" x14ac:dyDescent="0.25">
      <c r="D237" s="90"/>
      <c r="E237" s="90" t="str">
        <f>IF(D237&lt;&gt;"",VLOOKUP(C237,BD_Insumos!$C:$D,2,FALSE),"")</f>
        <v/>
      </c>
    </row>
    <row r="238" spans="4:5" x14ac:dyDescent="0.25">
      <c r="D238" s="90"/>
      <c r="E238" s="90" t="str">
        <f>IF(D238&lt;&gt;"",VLOOKUP(C238,BD_Insumos!$C:$D,2,FALSE),"")</f>
        <v/>
      </c>
    </row>
    <row r="239" spans="4:5" x14ac:dyDescent="0.25">
      <c r="D239" s="90"/>
      <c r="E239" s="90" t="str">
        <f>IF(D239&lt;&gt;"",VLOOKUP(C239,BD_Insumos!$C:$D,2,FALSE),"")</f>
        <v/>
      </c>
    </row>
    <row r="240" spans="4:5" x14ac:dyDescent="0.25">
      <c r="D240" s="90"/>
      <c r="E240" s="90" t="str">
        <f>IF(D240&lt;&gt;"",VLOOKUP(C240,BD_Insumos!$C:$D,2,FALSE),"")</f>
        <v/>
      </c>
    </row>
    <row r="241" spans="4:5" x14ac:dyDescent="0.25">
      <c r="D241" s="90"/>
      <c r="E241" s="90" t="str">
        <f>IF(D241&lt;&gt;"",VLOOKUP(C241,BD_Insumos!$C:$D,2,FALSE),"")</f>
        <v/>
      </c>
    </row>
    <row r="242" spans="4:5" x14ac:dyDescent="0.25">
      <c r="D242" s="90"/>
      <c r="E242" s="90" t="str">
        <f>IF(D242&lt;&gt;"",VLOOKUP(C242,BD_Insumos!$C:$D,2,FALSE),"")</f>
        <v/>
      </c>
    </row>
    <row r="243" spans="4:5" x14ac:dyDescent="0.25">
      <c r="D243" s="90"/>
      <c r="E243" s="90" t="str">
        <f>IF(D243&lt;&gt;"",VLOOKUP(C243,BD_Insumos!$C:$D,2,FALSE),"")</f>
        <v/>
      </c>
    </row>
    <row r="244" spans="4:5" x14ac:dyDescent="0.25">
      <c r="D244" s="90"/>
      <c r="E244" s="90" t="str">
        <f>IF(D244&lt;&gt;"",VLOOKUP(C244,BD_Insumos!$C:$D,2,FALSE),"")</f>
        <v/>
      </c>
    </row>
    <row r="245" spans="4:5" x14ac:dyDescent="0.25">
      <c r="D245" s="90"/>
      <c r="E245" s="90" t="str">
        <f>IF(D245&lt;&gt;"",VLOOKUP(C245,BD_Insumos!$C:$D,2,FALSE),"")</f>
        <v/>
      </c>
    </row>
    <row r="246" spans="4:5" x14ac:dyDescent="0.25">
      <c r="D246" s="90"/>
      <c r="E246" s="90" t="str">
        <f>IF(D246&lt;&gt;"",VLOOKUP(C246,BD_Insumos!$C:$D,2,FALSE),"")</f>
        <v/>
      </c>
    </row>
    <row r="247" spans="4:5" x14ac:dyDescent="0.25">
      <c r="D247" s="90"/>
      <c r="E247" s="90" t="str">
        <f>IF(D247&lt;&gt;"",VLOOKUP(C247,BD_Insumos!$C:$D,2,FALSE),"")</f>
        <v/>
      </c>
    </row>
    <row r="248" spans="4:5" x14ac:dyDescent="0.25">
      <c r="D248" s="90"/>
      <c r="E248" s="90" t="str">
        <f>IF(D248&lt;&gt;"",VLOOKUP(C248,BD_Insumos!$C:$D,2,FALSE),"")</f>
        <v/>
      </c>
    </row>
    <row r="249" spans="4:5" x14ac:dyDescent="0.25">
      <c r="D249" s="90"/>
      <c r="E249" s="90" t="str">
        <f>IF(D249&lt;&gt;"",VLOOKUP(C249,BD_Insumos!$C:$D,2,FALSE),"")</f>
        <v/>
      </c>
    </row>
    <row r="250" spans="4:5" x14ac:dyDescent="0.25">
      <c r="D250" s="90"/>
      <c r="E250" s="90" t="str">
        <f>IF(D250&lt;&gt;"",VLOOKUP(C250,BD_Insumos!$C:$D,2,FALSE),"")</f>
        <v/>
      </c>
    </row>
    <row r="251" spans="4:5" x14ac:dyDescent="0.25">
      <c r="D251" s="90"/>
      <c r="E251" s="90" t="str">
        <f>IF(D251&lt;&gt;"",VLOOKUP(C251,BD_Insumos!$C:$D,2,FALSE),"")</f>
        <v/>
      </c>
    </row>
    <row r="252" spans="4:5" x14ac:dyDescent="0.25">
      <c r="D252" s="90"/>
      <c r="E252" s="90" t="str">
        <f>IF(D252&lt;&gt;"",VLOOKUP(C252,BD_Insumos!$C:$D,2,FALSE),"")</f>
        <v/>
      </c>
    </row>
    <row r="253" spans="4:5" x14ac:dyDescent="0.25">
      <c r="D253" s="90"/>
      <c r="E253" s="90" t="str">
        <f>IF(D253&lt;&gt;"",VLOOKUP(C253,BD_Insumos!$C:$D,2,FALSE),"")</f>
        <v/>
      </c>
    </row>
    <row r="254" spans="4:5" x14ac:dyDescent="0.25">
      <c r="D254" s="90"/>
      <c r="E254" s="90" t="str">
        <f>IF(D254&lt;&gt;"",VLOOKUP(C254,BD_Insumos!$C:$D,2,FALSE),"")</f>
        <v/>
      </c>
    </row>
    <row r="255" spans="4:5" x14ac:dyDescent="0.25">
      <c r="D255" s="90"/>
      <c r="E255" s="90" t="str">
        <f>IF(D255&lt;&gt;"",VLOOKUP(C255,BD_Insumos!$C:$D,2,FALSE),"")</f>
        <v/>
      </c>
    </row>
    <row r="256" spans="4:5" x14ac:dyDescent="0.25">
      <c r="D256" s="90"/>
      <c r="E256" s="90" t="str">
        <f>IF(D256&lt;&gt;"",VLOOKUP(C256,BD_Insumos!$C:$D,2,FALSE),"")</f>
        <v/>
      </c>
    </row>
    <row r="257" spans="4:5" x14ac:dyDescent="0.25">
      <c r="D257" s="90"/>
      <c r="E257" s="90" t="str">
        <f>IF(D257&lt;&gt;"",VLOOKUP(C257,BD_Insumos!$C:$D,2,FALSE),"")</f>
        <v/>
      </c>
    </row>
    <row r="258" spans="4:5" x14ac:dyDescent="0.25">
      <c r="D258" s="90"/>
      <c r="E258" s="90" t="str">
        <f>IF(D258&lt;&gt;"",VLOOKUP(C258,BD_Insumos!$C:$D,2,FALSE),"")</f>
        <v/>
      </c>
    </row>
    <row r="259" spans="4:5" x14ac:dyDescent="0.25">
      <c r="D259" s="90"/>
      <c r="E259" s="90" t="str">
        <f>IF(D259&lt;&gt;"",VLOOKUP(C259,BD_Insumos!$C:$D,2,FALSE),"")</f>
        <v/>
      </c>
    </row>
    <row r="260" spans="4:5" x14ac:dyDescent="0.25">
      <c r="D260" s="90"/>
      <c r="E260" s="90" t="str">
        <f>IF(D260&lt;&gt;"",VLOOKUP(C260,BD_Insumos!$C:$D,2,FALSE),"")</f>
        <v/>
      </c>
    </row>
    <row r="261" spans="4:5" x14ac:dyDescent="0.25">
      <c r="D261" s="90"/>
      <c r="E261" s="90" t="str">
        <f>IF(D261&lt;&gt;"",VLOOKUP(C261,BD_Insumos!$C:$D,2,FALSE),"")</f>
        <v/>
      </c>
    </row>
    <row r="262" spans="4:5" x14ac:dyDescent="0.25">
      <c r="D262" s="90"/>
      <c r="E262" s="90" t="str">
        <f>IF(D262&lt;&gt;"",VLOOKUP(C262,BD_Insumos!$C:$D,2,FALSE),"")</f>
        <v/>
      </c>
    </row>
    <row r="263" spans="4:5" x14ac:dyDescent="0.25">
      <c r="D263" s="90"/>
      <c r="E263" s="90" t="str">
        <f>IF(D263&lt;&gt;"",VLOOKUP(C263,BD_Insumos!$C:$D,2,FALSE),"")</f>
        <v/>
      </c>
    </row>
    <row r="264" spans="4:5" x14ac:dyDescent="0.25">
      <c r="D264" s="90"/>
      <c r="E264" s="90" t="str">
        <f>IF(D264&lt;&gt;"",VLOOKUP(C264,BD_Insumos!$C:$D,2,FALSE),"")</f>
        <v/>
      </c>
    </row>
    <row r="265" spans="4:5" x14ac:dyDescent="0.25">
      <c r="D265" s="90"/>
      <c r="E265" s="90" t="str">
        <f>IF(D265&lt;&gt;"",VLOOKUP(C265,BD_Insumos!$C:$D,2,FALSE),"")</f>
        <v/>
      </c>
    </row>
    <row r="266" spans="4:5" x14ac:dyDescent="0.25">
      <c r="D266" s="90"/>
      <c r="E266" s="90" t="str">
        <f>IF(D266&lt;&gt;"",VLOOKUP(C266,BD_Insumos!$C:$D,2,FALSE),"")</f>
        <v/>
      </c>
    </row>
    <row r="267" spans="4:5" x14ac:dyDescent="0.25">
      <c r="D267" s="90"/>
      <c r="E267" s="90" t="str">
        <f>IF(D267&lt;&gt;"",VLOOKUP(C267,BD_Insumos!$C:$D,2,FALSE),"")</f>
        <v/>
      </c>
    </row>
    <row r="268" spans="4:5" x14ac:dyDescent="0.25">
      <c r="D268" s="90"/>
      <c r="E268" s="90" t="str">
        <f>IF(D268&lt;&gt;"",VLOOKUP(C268,BD_Insumos!$C:$D,2,FALSE),"")</f>
        <v/>
      </c>
    </row>
    <row r="269" spans="4:5" x14ac:dyDescent="0.25">
      <c r="D269" s="90"/>
      <c r="E269" s="90" t="str">
        <f>IF(D269&lt;&gt;"",VLOOKUP(C269,BD_Insumos!$C:$D,2,FALSE),"")</f>
        <v/>
      </c>
    </row>
    <row r="270" spans="4:5" x14ac:dyDescent="0.25">
      <c r="D270" s="90"/>
      <c r="E270" s="90" t="str">
        <f>IF(D270&lt;&gt;"",VLOOKUP(C270,BD_Insumos!$C:$D,2,FALSE),"")</f>
        <v/>
      </c>
    </row>
    <row r="271" spans="4:5" x14ac:dyDescent="0.25">
      <c r="D271" s="90"/>
      <c r="E271" s="90" t="str">
        <f>IF(D271&lt;&gt;"",VLOOKUP(C271,BD_Insumos!$C:$D,2,FALSE),"")</f>
        <v/>
      </c>
    </row>
    <row r="272" spans="4:5" x14ac:dyDescent="0.25">
      <c r="D272" s="90"/>
      <c r="E272" s="90" t="str">
        <f>IF(D272&lt;&gt;"",VLOOKUP(C272,BD_Insumos!$C:$D,2,FALSE),"")</f>
        <v/>
      </c>
    </row>
    <row r="273" spans="4:5" x14ac:dyDescent="0.25">
      <c r="D273" s="90"/>
      <c r="E273" s="90" t="str">
        <f>IF(D273&lt;&gt;"",VLOOKUP(C273,BD_Insumos!$C:$D,2,FALSE),"")</f>
        <v/>
      </c>
    </row>
    <row r="274" spans="4:5" x14ac:dyDescent="0.25">
      <c r="D274" s="90"/>
      <c r="E274" s="90" t="str">
        <f>IF(D274&lt;&gt;"",VLOOKUP(C274,BD_Insumos!$C:$D,2,FALSE),"")</f>
        <v/>
      </c>
    </row>
    <row r="275" spans="4:5" x14ac:dyDescent="0.25">
      <c r="D275" s="90"/>
      <c r="E275" s="90" t="str">
        <f>IF(D275&lt;&gt;"",VLOOKUP(C275,BD_Insumos!$C:$D,2,FALSE),"")</f>
        <v/>
      </c>
    </row>
    <row r="276" spans="4:5" x14ac:dyDescent="0.25">
      <c r="D276" s="90"/>
      <c r="E276" s="90" t="str">
        <f>IF(D276&lt;&gt;"",VLOOKUP(C276,BD_Insumos!$C:$D,2,FALSE),"")</f>
        <v/>
      </c>
    </row>
    <row r="277" spans="4:5" x14ac:dyDescent="0.25">
      <c r="D277" s="90"/>
      <c r="E277" s="90" t="str">
        <f>IF(D277&lt;&gt;"",VLOOKUP(C277,BD_Insumos!$C:$D,2,FALSE),"")</f>
        <v/>
      </c>
    </row>
    <row r="278" spans="4:5" x14ac:dyDescent="0.25">
      <c r="D278" s="90"/>
      <c r="E278" s="90" t="str">
        <f>IF(D278&lt;&gt;"",VLOOKUP(C278,BD_Insumos!$C:$D,2,FALSE),"")</f>
        <v/>
      </c>
    </row>
    <row r="279" spans="4:5" x14ac:dyDescent="0.25">
      <c r="D279" s="90"/>
      <c r="E279" s="90" t="str">
        <f>IF(D279&lt;&gt;"",VLOOKUP(C279,BD_Insumos!$C:$D,2,FALSE),"")</f>
        <v/>
      </c>
    </row>
    <row r="280" spans="4:5" x14ac:dyDescent="0.25">
      <c r="D280" s="90"/>
      <c r="E280" s="90" t="str">
        <f>IF(D280&lt;&gt;"",VLOOKUP(C280,BD_Insumos!$C:$D,2,FALSE),"")</f>
        <v/>
      </c>
    </row>
    <row r="281" spans="4:5" x14ac:dyDescent="0.25">
      <c r="D281" s="90"/>
      <c r="E281" s="90" t="str">
        <f>IF(D281&lt;&gt;"",VLOOKUP(C281,BD_Insumos!$C:$D,2,FALSE),"")</f>
        <v/>
      </c>
    </row>
    <row r="282" spans="4:5" x14ac:dyDescent="0.25">
      <c r="D282" s="90"/>
      <c r="E282" s="90" t="str">
        <f>IF(D282&lt;&gt;"",VLOOKUP(C282,BD_Insumos!$C:$D,2,FALSE),"")</f>
        <v/>
      </c>
    </row>
    <row r="283" spans="4:5" x14ac:dyDescent="0.25">
      <c r="D283" s="90"/>
      <c r="E283" s="90" t="str">
        <f>IF(D283&lt;&gt;"",VLOOKUP(C283,BD_Insumos!$C:$D,2,FALSE),"")</f>
        <v/>
      </c>
    </row>
    <row r="284" spans="4:5" x14ac:dyDescent="0.25">
      <c r="D284" s="90"/>
      <c r="E284" s="90" t="str">
        <f>IF(D284&lt;&gt;"",VLOOKUP(C284,BD_Insumos!$C:$D,2,FALSE),"")</f>
        <v/>
      </c>
    </row>
    <row r="285" spans="4:5" x14ac:dyDescent="0.25">
      <c r="D285" s="90"/>
      <c r="E285" s="90" t="str">
        <f>IF(D285&lt;&gt;"",VLOOKUP(C285,BD_Insumos!$C:$D,2,FALSE),"")</f>
        <v/>
      </c>
    </row>
    <row r="286" spans="4:5" x14ac:dyDescent="0.25">
      <c r="D286" s="90"/>
      <c r="E286" s="90" t="str">
        <f>IF(D286&lt;&gt;"",VLOOKUP(C286,BD_Insumos!$C:$D,2,FALSE),"")</f>
        <v/>
      </c>
    </row>
    <row r="287" spans="4:5" x14ac:dyDescent="0.25">
      <c r="D287" s="90"/>
      <c r="E287" s="90" t="str">
        <f>IF(D287&lt;&gt;"",VLOOKUP(C287,BD_Insumos!$C:$D,2,FALSE),"")</f>
        <v/>
      </c>
    </row>
    <row r="288" spans="4:5" x14ac:dyDescent="0.25">
      <c r="D288" s="90"/>
      <c r="E288" s="90" t="str">
        <f>IF(D288&lt;&gt;"",VLOOKUP(C288,BD_Insumos!$C:$D,2,FALSE),"")</f>
        <v/>
      </c>
    </row>
    <row r="289" spans="4:5" x14ac:dyDescent="0.25">
      <c r="D289" s="90"/>
      <c r="E289" s="90" t="str">
        <f>IF(D289&lt;&gt;"",VLOOKUP(C289,BD_Insumos!$C:$D,2,FALSE),"")</f>
        <v/>
      </c>
    </row>
    <row r="290" spans="4:5" x14ac:dyDescent="0.25">
      <c r="D290" s="90"/>
      <c r="E290" s="90" t="str">
        <f>IF(D290&lt;&gt;"",VLOOKUP(C290,BD_Insumos!$C:$D,2,FALSE),"")</f>
        <v/>
      </c>
    </row>
    <row r="291" spans="4:5" x14ac:dyDescent="0.25">
      <c r="D291" s="90"/>
      <c r="E291" s="90" t="str">
        <f>IF(D291&lt;&gt;"",VLOOKUP(C291,BD_Insumos!$C:$D,2,FALSE),"")</f>
        <v/>
      </c>
    </row>
    <row r="292" spans="4:5" x14ac:dyDescent="0.25">
      <c r="D292" s="90"/>
      <c r="E292" s="90" t="str">
        <f>IF(D292&lt;&gt;"",VLOOKUP(C292,BD_Insumos!$C:$D,2,FALSE),"")</f>
        <v/>
      </c>
    </row>
    <row r="293" spans="4:5" x14ac:dyDescent="0.25">
      <c r="D293" s="90"/>
      <c r="E293" s="90" t="str">
        <f>IF(D293&lt;&gt;"",VLOOKUP(C293,BD_Insumos!$C:$D,2,FALSE),"")</f>
        <v/>
      </c>
    </row>
    <row r="294" spans="4:5" x14ac:dyDescent="0.25">
      <c r="D294" s="90"/>
      <c r="E294" s="90" t="str">
        <f>IF(D294&lt;&gt;"",VLOOKUP(C294,BD_Insumos!$C:$D,2,FALSE),"")</f>
        <v/>
      </c>
    </row>
    <row r="295" spans="4:5" x14ac:dyDescent="0.25">
      <c r="D295" s="90"/>
      <c r="E295" s="90" t="str">
        <f>IF(D295&lt;&gt;"",VLOOKUP(C295,BD_Insumos!$C:$D,2,FALSE),"")</f>
        <v/>
      </c>
    </row>
    <row r="296" spans="4:5" x14ac:dyDescent="0.25">
      <c r="D296" s="90"/>
      <c r="E296" s="90" t="str">
        <f>IF(D296&lt;&gt;"",VLOOKUP(C296,BD_Insumos!$C:$D,2,FALSE),"")</f>
        <v/>
      </c>
    </row>
    <row r="297" spans="4:5" x14ac:dyDescent="0.25">
      <c r="D297" s="90"/>
      <c r="E297" s="90" t="str">
        <f>IF(D297&lt;&gt;"",VLOOKUP(C297,BD_Insumos!$C:$D,2,FALSE),"")</f>
        <v/>
      </c>
    </row>
    <row r="298" spans="4:5" x14ac:dyDescent="0.25">
      <c r="D298" s="90"/>
      <c r="E298" s="90" t="str">
        <f>IF(D298&lt;&gt;"",VLOOKUP(C298,BD_Insumos!$C:$D,2,FALSE),"")</f>
        <v/>
      </c>
    </row>
    <row r="299" spans="4:5" x14ac:dyDescent="0.25">
      <c r="D299" s="90"/>
      <c r="E299" s="90" t="str">
        <f>IF(D299&lt;&gt;"",VLOOKUP(C299,BD_Insumos!$C:$D,2,FALSE),"")</f>
        <v/>
      </c>
    </row>
    <row r="300" spans="4:5" x14ac:dyDescent="0.25">
      <c r="D300" s="90"/>
      <c r="E300" s="90" t="str">
        <f>IF(D300&lt;&gt;"",VLOOKUP(C300,BD_Insumos!$C:$D,2,FALSE),"")</f>
        <v/>
      </c>
    </row>
    <row r="301" spans="4:5" x14ac:dyDescent="0.25">
      <c r="D301" s="90"/>
      <c r="E301" s="90" t="str">
        <f>IF(D301&lt;&gt;"",VLOOKUP(C301,BD_Insumos!$C:$D,2,FALSE),"")</f>
        <v/>
      </c>
    </row>
    <row r="302" spans="4:5" x14ac:dyDescent="0.25">
      <c r="D302" s="90"/>
      <c r="E302" s="90" t="str">
        <f>IF(D302&lt;&gt;"",VLOOKUP(C302,BD_Insumos!$C:$D,2,FALSE),"")</f>
        <v/>
      </c>
    </row>
    <row r="303" spans="4:5" x14ac:dyDescent="0.25">
      <c r="D303" s="90"/>
      <c r="E303" s="90" t="str">
        <f>IF(D303&lt;&gt;"",VLOOKUP(C303,BD_Insumos!$C:$D,2,FALSE),"")</f>
        <v/>
      </c>
    </row>
    <row r="304" spans="4:5" x14ac:dyDescent="0.25">
      <c r="D304" s="90"/>
      <c r="E304" s="90" t="str">
        <f>IF(D304&lt;&gt;"",VLOOKUP(C304,BD_Insumos!$C:$D,2,FALSE),"")</f>
        <v/>
      </c>
    </row>
    <row r="305" spans="4:5" x14ac:dyDescent="0.25">
      <c r="D305" s="90"/>
      <c r="E305" s="90" t="str">
        <f>IF(D305&lt;&gt;"",VLOOKUP(C305,BD_Insumos!$C:$D,2,FALSE),"")</f>
        <v/>
      </c>
    </row>
    <row r="306" spans="4:5" x14ac:dyDescent="0.25">
      <c r="D306" s="90"/>
      <c r="E306" s="90" t="str">
        <f>IF(D306&lt;&gt;"",VLOOKUP(C306,BD_Insumos!$C:$D,2,FALSE),"")</f>
        <v/>
      </c>
    </row>
    <row r="307" spans="4:5" x14ac:dyDescent="0.25">
      <c r="D307" s="90"/>
      <c r="E307" s="90" t="str">
        <f>IF(D307&lt;&gt;"",VLOOKUP(C307,BD_Insumos!$C:$D,2,FALSE),"")</f>
        <v/>
      </c>
    </row>
    <row r="308" spans="4:5" x14ac:dyDescent="0.25">
      <c r="D308" s="90"/>
      <c r="E308" s="90" t="str">
        <f>IF(D308&lt;&gt;"",VLOOKUP(C308,BD_Insumos!$C:$D,2,FALSE),"")</f>
        <v/>
      </c>
    </row>
    <row r="309" spans="4:5" x14ac:dyDescent="0.25">
      <c r="D309" s="90"/>
      <c r="E309" s="90" t="str">
        <f>IF(D309&lt;&gt;"",VLOOKUP(C309,BD_Insumos!$C:$D,2,FALSE),"")</f>
        <v/>
      </c>
    </row>
    <row r="310" spans="4:5" x14ac:dyDescent="0.25">
      <c r="D310" s="90"/>
      <c r="E310" s="90" t="str">
        <f>IF(D310&lt;&gt;"",VLOOKUP(C310,BD_Insumos!$C:$D,2,FALSE),"")</f>
        <v/>
      </c>
    </row>
    <row r="311" spans="4:5" x14ac:dyDescent="0.25">
      <c r="D311" s="90"/>
      <c r="E311" s="90" t="str">
        <f>IF(D311&lt;&gt;"",VLOOKUP(C311,BD_Insumos!$C:$D,2,FALSE),"")</f>
        <v/>
      </c>
    </row>
    <row r="312" spans="4:5" x14ac:dyDescent="0.25">
      <c r="D312" s="90"/>
      <c r="E312" s="90" t="str">
        <f>IF(D312&lt;&gt;"",VLOOKUP(C312,BD_Insumos!$C:$D,2,FALSE),"")</f>
        <v/>
      </c>
    </row>
    <row r="313" spans="4:5" x14ac:dyDescent="0.25">
      <c r="D313" s="90"/>
      <c r="E313" s="90" t="str">
        <f>IF(D313&lt;&gt;"",VLOOKUP(C313,BD_Insumos!$C:$D,2,FALSE),"")</f>
        <v/>
      </c>
    </row>
    <row r="314" spans="4:5" x14ac:dyDescent="0.25">
      <c r="D314" s="90"/>
      <c r="E314" s="90" t="str">
        <f>IF(D314&lt;&gt;"",VLOOKUP(C314,BD_Insumos!$C:$D,2,FALSE),"")</f>
        <v/>
      </c>
    </row>
    <row r="315" spans="4:5" x14ac:dyDescent="0.25">
      <c r="D315" s="90"/>
      <c r="E315" s="90" t="str">
        <f>IF(D315&lt;&gt;"",VLOOKUP(C315,BD_Insumos!$C:$D,2,FALSE),"")</f>
        <v/>
      </c>
    </row>
    <row r="316" spans="4:5" x14ac:dyDescent="0.25">
      <c r="D316" s="90"/>
      <c r="E316" s="90" t="str">
        <f>IF(D316&lt;&gt;"",VLOOKUP(C316,BD_Insumos!$C:$D,2,FALSE),"")</f>
        <v/>
      </c>
    </row>
    <row r="317" spans="4:5" x14ac:dyDescent="0.25">
      <c r="D317" s="90"/>
      <c r="E317" s="90" t="str">
        <f>IF(D317&lt;&gt;"",VLOOKUP(C317,BD_Insumos!$C:$D,2,FALSE),"")</f>
        <v/>
      </c>
    </row>
    <row r="318" spans="4:5" x14ac:dyDescent="0.25">
      <c r="D318" s="90"/>
      <c r="E318" s="90" t="str">
        <f>IF(D318&lt;&gt;"",VLOOKUP(C318,BD_Insumos!$C:$D,2,FALSE),"")</f>
        <v/>
      </c>
    </row>
    <row r="319" spans="4:5" x14ac:dyDescent="0.25">
      <c r="D319" s="90"/>
      <c r="E319" s="90" t="str">
        <f>IF(D319&lt;&gt;"",VLOOKUP(C319,BD_Insumos!$C:$D,2,FALSE),"")</f>
        <v/>
      </c>
    </row>
    <row r="320" spans="4:5" x14ac:dyDescent="0.25">
      <c r="D320" s="90"/>
      <c r="E320" s="90" t="str">
        <f>IF(D320&lt;&gt;"",VLOOKUP(C320,BD_Insumos!$C:$D,2,FALSE),"")</f>
        <v/>
      </c>
    </row>
    <row r="321" spans="4:5" x14ac:dyDescent="0.25">
      <c r="D321" s="90"/>
      <c r="E321" s="90" t="str">
        <f>IF(D321&lt;&gt;"",VLOOKUP(C321,BD_Insumos!$C:$D,2,FALSE),"")</f>
        <v/>
      </c>
    </row>
    <row r="322" spans="4:5" x14ac:dyDescent="0.25">
      <c r="D322" s="90"/>
      <c r="E322" s="90" t="str">
        <f>IF(D322&lt;&gt;"",VLOOKUP(C322,BD_Insumos!$C:$D,2,FALSE),"")</f>
        <v/>
      </c>
    </row>
    <row r="323" spans="4:5" x14ac:dyDescent="0.25">
      <c r="D323" s="90"/>
      <c r="E323" s="90" t="str">
        <f>IF(D323&lt;&gt;"",VLOOKUP(C323,BD_Insumos!$C:$D,2,FALSE),"")</f>
        <v/>
      </c>
    </row>
    <row r="324" spans="4:5" x14ac:dyDescent="0.25">
      <c r="D324" s="90"/>
      <c r="E324" s="90" t="str">
        <f>IF(D324&lt;&gt;"",VLOOKUP(C324,BD_Insumos!$C:$D,2,FALSE),"")</f>
        <v/>
      </c>
    </row>
    <row r="325" spans="4:5" x14ac:dyDescent="0.25">
      <c r="D325" s="90"/>
      <c r="E325" s="90" t="str">
        <f>IF(D325&lt;&gt;"",VLOOKUP(C325,BD_Insumos!$C:$D,2,FALSE),"")</f>
        <v/>
      </c>
    </row>
    <row r="326" spans="4:5" x14ac:dyDescent="0.25">
      <c r="D326" s="90"/>
      <c r="E326" s="90" t="str">
        <f>IF(D326&lt;&gt;"",VLOOKUP(C326,BD_Insumos!$C:$D,2,FALSE),"")</f>
        <v/>
      </c>
    </row>
    <row r="327" spans="4:5" x14ac:dyDescent="0.25">
      <c r="D327" s="90"/>
      <c r="E327" s="90" t="str">
        <f>IF(D327&lt;&gt;"",VLOOKUP(C327,BD_Insumos!$C:$D,2,FALSE),"")</f>
        <v/>
      </c>
    </row>
    <row r="328" spans="4:5" x14ac:dyDescent="0.25">
      <c r="D328" s="90"/>
      <c r="E328" s="90" t="str">
        <f>IF(D328&lt;&gt;"",VLOOKUP(C328,BD_Insumos!$C:$D,2,FALSE),"")</f>
        <v/>
      </c>
    </row>
    <row r="329" spans="4:5" x14ac:dyDescent="0.25">
      <c r="D329" s="90"/>
      <c r="E329" s="90" t="str">
        <f>IF(D329&lt;&gt;"",VLOOKUP(C329,BD_Insumos!$C:$D,2,FALSE),"")</f>
        <v/>
      </c>
    </row>
    <row r="330" spans="4:5" x14ac:dyDescent="0.25">
      <c r="D330" s="90"/>
      <c r="E330" s="90" t="str">
        <f>IF(D330&lt;&gt;"",VLOOKUP(C330,BD_Insumos!$C:$D,2,FALSE),"")</f>
        <v/>
      </c>
    </row>
    <row r="331" spans="4:5" x14ac:dyDescent="0.25">
      <c r="D331" s="90"/>
      <c r="E331" s="90" t="str">
        <f>IF(D331&lt;&gt;"",VLOOKUP(C331,BD_Insumos!$C:$D,2,FALSE),"")</f>
        <v/>
      </c>
    </row>
    <row r="332" spans="4:5" x14ac:dyDescent="0.25">
      <c r="D332" s="90"/>
      <c r="E332" s="90" t="str">
        <f>IF(D332&lt;&gt;"",VLOOKUP(C332,BD_Insumos!$C:$D,2,FALSE),"")</f>
        <v/>
      </c>
    </row>
    <row r="333" spans="4:5" x14ac:dyDescent="0.25">
      <c r="D333" s="90"/>
      <c r="E333" s="90" t="str">
        <f>IF(D333&lt;&gt;"",VLOOKUP(C333,BD_Insumos!$C:$D,2,FALSE),"")</f>
        <v/>
      </c>
    </row>
    <row r="334" spans="4:5" x14ac:dyDescent="0.25">
      <c r="D334" s="90"/>
      <c r="E334" s="90" t="str">
        <f>IF(D334&lt;&gt;"",VLOOKUP(C334,BD_Insumos!$C:$D,2,FALSE),"")</f>
        <v/>
      </c>
    </row>
    <row r="335" spans="4:5" x14ac:dyDescent="0.25">
      <c r="D335" s="90"/>
      <c r="E335" s="90" t="str">
        <f>IF(D335&lt;&gt;"",VLOOKUP(C335,BD_Insumos!$C:$D,2,FALSE),"")</f>
        <v/>
      </c>
    </row>
    <row r="336" spans="4:5" x14ac:dyDescent="0.25">
      <c r="D336" s="90"/>
      <c r="E336" s="90" t="str">
        <f>IF(D336&lt;&gt;"",VLOOKUP(C336,BD_Insumos!$C:$D,2,FALSE),"")</f>
        <v/>
      </c>
    </row>
    <row r="337" spans="4:5" x14ac:dyDescent="0.25">
      <c r="D337" s="90"/>
      <c r="E337" s="90" t="str">
        <f>IF(D337&lt;&gt;"",VLOOKUP(C337,BD_Insumos!$C:$D,2,FALSE),"")</f>
        <v/>
      </c>
    </row>
    <row r="338" spans="4:5" x14ac:dyDescent="0.25">
      <c r="D338" s="90"/>
      <c r="E338" s="90" t="str">
        <f>IF(D338&lt;&gt;"",VLOOKUP(C338,BD_Insumos!$C:$D,2,FALSE),"")</f>
        <v/>
      </c>
    </row>
    <row r="339" spans="4:5" x14ac:dyDescent="0.25">
      <c r="D339" s="90"/>
      <c r="E339" s="90" t="str">
        <f>IF(D339&lt;&gt;"",VLOOKUP(C339,BD_Insumos!$C:$D,2,FALSE),"")</f>
        <v/>
      </c>
    </row>
    <row r="340" spans="4:5" x14ac:dyDescent="0.25">
      <c r="D340" s="90"/>
      <c r="E340" s="90" t="str">
        <f>IF(D340&lt;&gt;"",VLOOKUP(C340,BD_Insumos!$C:$D,2,FALSE),"")</f>
        <v/>
      </c>
    </row>
    <row r="341" spans="4:5" x14ac:dyDescent="0.25">
      <c r="D341" s="90"/>
      <c r="E341" s="90" t="str">
        <f>IF(D341&lt;&gt;"",VLOOKUP(C341,BD_Insumos!$C:$D,2,FALSE),"")</f>
        <v/>
      </c>
    </row>
    <row r="342" spans="4:5" x14ac:dyDescent="0.25">
      <c r="D342" s="90"/>
      <c r="E342" s="90" t="str">
        <f>IF(D342&lt;&gt;"",VLOOKUP(C342,BD_Insumos!$C:$D,2,FALSE),"")</f>
        <v/>
      </c>
    </row>
    <row r="343" spans="4:5" x14ac:dyDescent="0.25">
      <c r="D343" s="90"/>
      <c r="E343" s="90" t="str">
        <f>IF(D343&lt;&gt;"",VLOOKUP(C343,BD_Insumos!$C:$D,2,FALSE),"")</f>
        <v/>
      </c>
    </row>
    <row r="344" spans="4:5" x14ac:dyDescent="0.25">
      <c r="D344" s="90"/>
      <c r="E344" s="90" t="str">
        <f>IF(D344&lt;&gt;"",VLOOKUP(C344,BD_Insumos!$C:$D,2,FALSE),"")</f>
        <v/>
      </c>
    </row>
    <row r="345" spans="4:5" x14ac:dyDescent="0.25">
      <c r="D345" s="90"/>
      <c r="E345" s="90" t="str">
        <f>IF(D345&lt;&gt;"",VLOOKUP(C345,BD_Insumos!$C:$D,2,FALSE),"")</f>
        <v/>
      </c>
    </row>
    <row r="346" spans="4:5" x14ac:dyDescent="0.25">
      <c r="D346" s="90"/>
      <c r="E346" s="90" t="str">
        <f>IF(D346&lt;&gt;"",VLOOKUP(C346,BD_Insumos!$C:$D,2,FALSE),"")</f>
        <v/>
      </c>
    </row>
    <row r="347" spans="4:5" x14ac:dyDescent="0.25">
      <c r="D347" s="90"/>
      <c r="E347" s="90" t="str">
        <f>IF(D347&lt;&gt;"",VLOOKUP(C347,BD_Insumos!$C:$D,2,FALSE),"")</f>
        <v/>
      </c>
    </row>
    <row r="348" spans="4:5" x14ac:dyDescent="0.25">
      <c r="D348" s="90"/>
      <c r="E348" s="90" t="str">
        <f>IF(D348&lt;&gt;"",VLOOKUP(C348,BD_Insumos!$C:$D,2,FALSE),"")</f>
        <v/>
      </c>
    </row>
    <row r="349" spans="4:5" x14ac:dyDescent="0.25">
      <c r="D349" s="90"/>
      <c r="E349" s="90" t="str">
        <f>IF(D349&lt;&gt;"",VLOOKUP(C349,BD_Insumos!$C:$D,2,FALSE),"")</f>
        <v/>
      </c>
    </row>
    <row r="350" spans="4:5" x14ac:dyDescent="0.25">
      <c r="D350" s="90"/>
      <c r="E350" s="90" t="str">
        <f>IF(D350&lt;&gt;"",VLOOKUP(C350,BD_Insumos!$C:$D,2,FALSE),"")</f>
        <v/>
      </c>
    </row>
    <row r="351" spans="4:5" x14ac:dyDescent="0.25">
      <c r="D351" s="90"/>
      <c r="E351" s="90" t="str">
        <f>IF(D351&lt;&gt;"",VLOOKUP(C351,BD_Insumos!$C:$D,2,FALSE),"")</f>
        <v/>
      </c>
    </row>
    <row r="352" spans="4:5" x14ac:dyDescent="0.25">
      <c r="D352" s="90"/>
      <c r="E352" s="90" t="str">
        <f>IF(D352&lt;&gt;"",VLOOKUP(C352,BD_Insumos!$C:$D,2,FALSE),"")</f>
        <v/>
      </c>
    </row>
    <row r="353" spans="4:5" x14ac:dyDescent="0.25">
      <c r="D353" s="90"/>
      <c r="E353" s="90" t="str">
        <f>IF(D353&lt;&gt;"",VLOOKUP(C353,BD_Insumos!$C:$D,2,FALSE),"")</f>
        <v/>
      </c>
    </row>
    <row r="354" spans="4:5" x14ac:dyDescent="0.25">
      <c r="D354" s="90"/>
      <c r="E354" s="90" t="str">
        <f>IF(D354&lt;&gt;"",VLOOKUP(C354,BD_Insumos!$C:$D,2,FALSE),"")</f>
        <v/>
      </c>
    </row>
    <row r="355" spans="4:5" x14ac:dyDescent="0.25">
      <c r="D355" s="90"/>
      <c r="E355" s="90" t="str">
        <f>IF(D355&lt;&gt;"",VLOOKUP(C355,BD_Insumos!$C:$D,2,FALSE),"")</f>
        <v/>
      </c>
    </row>
    <row r="356" spans="4:5" x14ac:dyDescent="0.25">
      <c r="D356" s="90"/>
      <c r="E356" s="90" t="str">
        <f>IF(D356&lt;&gt;"",VLOOKUP(C356,BD_Insumos!$C:$D,2,FALSE),"")</f>
        <v/>
      </c>
    </row>
    <row r="357" spans="4:5" x14ac:dyDescent="0.25">
      <c r="D357" s="90"/>
      <c r="E357" s="90" t="str">
        <f>IF(D357&lt;&gt;"",VLOOKUP(C357,BD_Insumos!$C:$D,2,FALSE),"")</f>
        <v/>
      </c>
    </row>
    <row r="358" spans="4:5" x14ac:dyDescent="0.25">
      <c r="D358" s="90"/>
      <c r="E358" s="90" t="str">
        <f>IF(D358&lt;&gt;"",VLOOKUP(C358,BD_Insumos!$C:$D,2,FALSE),"")</f>
        <v/>
      </c>
    </row>
    <row r="359" spans="4:5" x14ac:dyDescent="0.25">
      <c r="D359" s="90"/>
      <c r="E359" s="90" t="str">
        <f>IF(D359&lt;&gt;"",VLOOKUP(C359,BD_Insumos!$C:$D,2,FALSE),"")</f>
        <v/>
      </c>
    </row>
    <row r="360" spans="4:5" x14ac:dyDescent="0.25">
      <c r="D360" s="90"/>
      <c r="E360" s="90" t="str">
        <f>IF(D360&lt;&gt;"",VLOOKUP(C360,BD_Insumos!$C:$D,2,FALSE),"")</f>
        <v/>
      </c>
    </row>
    <row r="361" spans="4:5" x14ac:dyDescent="0.25">
      <c r="D361" s="90"/>
      <c r="E361" s="90" t="str">
        <f>IF(D361&lt;&gt;"",VLOOKUP(C361,BD_Insumos!$C:$D,2,FALSE),"")</f>
        <v/>
      </c>
    </row>
    <row r="362" spans="4:5" x14ac:dyDescent="0.25">
      <c r="D362" s="90"/>
      <c r="E362" s="90" t="str">
        <f>IF(D362&lt;&gt;"",VLOOKUP(C362,BD_Insumos!$C:$D,2,FALSE),"")</f>
        <v/>
      </c>
    </row>
    <row r="363" spans="4:5" x14ac:dyDescent="0.25">
      <c r="D363" s="90"/>
      <c r="E363" s="90" t="str">
        <f>IF(D363&lt;&gt;"",VLOOKUP(C363,BD_Insumos!$C:$D,2,FALSE),"")</f>
        <v/>
      </c>
    </row>
    <row r="364" spans="4:5" x14ac:dyDescent="0.25">
      <c r="D364" s="90"/>
      <c r="E364" s="90" t="str">
        <f>IF(D364&lt;&gt;"",VLOOKUP(C364,BD_Insumos!$C:$D,2,FALSE),"")</f>
        <v/>
      </c>
    </row>
    <row r="365" spans="4:5" x14ac:dyDescent="0.25">
      <c r="D365" s="90"/>
      <c r="E365" s="90" t="str">
        <f>IF(D365&lt;&gt;"",VLOOKUP(C365,BD_Insumos!$C:$D,2,FALSE),"")</f>
        <v/>
      </c>
    </row>
    <row r="366" spans="4:5" x14ac:dyDescent="0.25">
      <c r="D366" s="90"/>
      <c r="E366" s="90" t="str">
        <f>IF(D366&lt;&gt;"",VLOOKUP(C366,BD_Insumos!$C:$D,2,FALSE),"")</f>
        <v/>
      </c>
    </row>
    <row r="367" spans="4:5" x14ac:dyDescent="0.25">
      <c r="D367" s="90"/>
      <c r="E367" s="90" t="str">
        <f>IF(D367&lt;&gt;"",VLOOKUP(C367,BD_Insumos!$C:$D,2,FALSE),"")</f>
        <v/>
      </c>
    </row>
    <row r="368" spans="4:5" x14ac:dyDescent="0.25">
      <c r="D368" s="90"/>
      <c r="E368" s="90" t="str">
        <f>IF(D368&lt;&gt;"",VLOOKUP(C368,BD_Insumos!$C:$D,2,FALSE),"")</f>
        <v/>
      </c>
    </row>
    <row r="369" spans="4:5" x14ac:dyDescent="0.25">
      <c r="D369" s="90"/>
      <c r="E369" s="90" t="str">
        <f>IF(D369&lt;&gt;"",VLOOKUP(C369,BD_Insumos!$C:$D,2,FALSE),"")</f>
        <v/>
      </c>
    </row>
    <row r="370" spans="4:5" x14ac:dyDescent="0.25">
      <c r="D370" s="90"/>
      <c r="E370" s="90" t="str">
        <f>IF(D370&lt;&gt;"",VLOOKUP(C370,BD_Insumos!$C:$D,2,FALSE),"")</f>
        <v/>
      </c>
    </row>
    <row r="371" spans="4:5" x14ac:dyDescent="0.25">
      <c r="D371" s="90"/>
      <c r="E371" s="90" t="str">
        <f>IF(D371&lt;&gt;"",VLOOKUP(C371,BD_Insumos!$C:$D,2,FALSE),"")</f>
        <v/>
      </c>
    </row>
    <row r="372" spans="4:5" x14ac:dyDescent="0.25">
      <c r="D372" s="90"/>
      <c r="E372" s="90" t="str">
        <f>IF(D372&lt;&gt;"",VLOOKUP(C372,BD_Insumos!$C:$D,2,FALSE),"")</f>
        <v/>
      </c>
    </row>
    <row r="373" spans="4:5" x14ac:dyDescent="0.25">
      <c r="D373" s="90"/>
      <c r="E373" s="90" t="str">
        <f>IF(D373&lt;&gt;"",VLOOKUP(C373,BD_Insumos!$C:$D,2,FALSE),"")</f>
        <v/>
      </c>
    </row>
    <row r="374" spans="4:5" x14ac:dyDescent="0.25">
      <c r="D374" s="90"/>
      <c r="E374" s="90" t="str">
        <f>IF(D374&lt;&gt;"",VLOOKUP(C374,BD_Insumos!$C:$D,2,FALSE),"")</f>
        <v/>
      </c>
    </row>
    <row r="375" spans="4:5" x14ac:dyDescent="0.25">
      <c r="D375" s="90"/>
      <c r="E375" s="90" t="str">
        <f>IF(D375&lt;&gt;"",VLOOKUP(C375,BD_Insumos!$C:$D,2,FALSE),"")</f>
        <v/>
      </c>
    </row>
    <row r="376" spans="4:5" x14ac:dyDescent="0.25">
      <c r="D376" s="90"/>
      <c r="E376" s="90" t="str">
        <f>IF(D376&lt;&gt;"",VLOOKUP(C376,BD_Insumos!$C:$D,2,FALSE),"")</f>
        <v/>
      </c>
    </row>
    <row r="377" spans="4:5" x14ac:dyDescent="0.25">
      <c r="D377" s="90"/>
      <c r="E377" s="90" t="str">
        <f>IF(D377&lt;&gt;"",VLOOKUP(C377,BD_Insumos!$C:$D,2,FALSE),"")</f>
        <v/>
      </c>
    </row>
    <row r="378" spans="4:5" x14ac:dyDescent="0.25">
      <c r="D378" s="90"/>
      <c r="E378" s="90" t="str">
        <f>IF(D378&lt;&gt;"",VLOOKUP(C378,BD_Insumos!$C:$D,2,FALSE),"")</f>
        <v/>
      </c>
    </row>
    <row r="379" spans="4:5" x14ac:dyDescent="0.25">
      <c r="D379" s="90"/>
      <c r="E379" s="90" t="str">
        <f>IF(D379&lt;&gt;"",VLOOKUP(C379,BD_Insumos!$C:$D,2,FALSE),"")</f>
        <v/>
      </c>
    </row>
    <row r="380" spans="4:5" x14ac:dyDescent="0.25">
      <c r="D380" s="90"/>
      <c r="E380" s="90" t="str">
        <f>IF(D380&lt;&gt;"",VLOOKUP(C380,BD_Insumos!$C:$D,2,FALSE),"")</f>
        <v/>
      </c>
    </row>
    <row r="381" spans="4:5" x14ac:dyDescent="0.25">
      <c r="D381" s="90"/>
      <c r="E381" s="90" t="str">
        <f>IF(D381&lt;&gt;"",VLOOKUP(C381,BD_Insumos!$C:$D,2,FALSE),"")</f>
        <v/>
      </c>
    </row>
    <row r="382" spans="4:5" x14ac:dyDescent="0.25">
      <c r="D382" s="90"/>
      <c r="E382" s="90" t="str">
        <f>IF(D382&lt;&gt;"",VLOOKUP(C382,BD_Insumos!$C:$D,2,FALSE),"")</f>
        <v/>
      </c>
    </row>
    <row r="383" spans="4:5" x14ac:dyDescent="0.25">
      <c r="D383" s="90"/>
      <c r="E383" s="90" t="str">
        <f>IF(D383&lt;&gt;"",VLOOKUP(C383,BD_Insumos!$C:$D,2,FALSE),"")</f>
        <v/>
      </c>
    </row>
    <row r="384" spans="4:5" x14ac:dyDescent="0.25">
      <c r="D384" s="90"/>
      <c r="E384" s="90" t="str">
        <f>IF(D384&lt;&gt;"",VLOOKUP(C384,BD_Insumos!$C:$D,2,FALSE),"")</f>
        <v/>
      </c>
    </row>
    <row r="385" spans="4:5" x14ac:dyDescent="0.25">
      <c r="D385" s="90"/>
      <c r="E385" s="90" t="str">
        <f>IF(D385&lt;&gt;"",VLOOKUP(C385,BD_Insumos!$C:$D,2,FALSE),"")</f>
        <v/>
      </c>
    </row>
    <row r="386" spans="4:5" x14ac:dyDescent="0.25">
      <c r="D386" s="90"/>
      <c r="E386" s="90" t="str">
        <f>IF(D386&lt;&gt;"",VLOOKUP(C386,BD_Insumos!$C:$D,2,FALSE),"")</f>
        <v/>
      </c>
    </row>
    <row r="387" spans="4:5" x14ac:dyDescent="0.25">
      <c r="D387" s="90"/>
      <c r="E387" s="90" t="str">
        <f>IF(D387&lt;&gt;"",VLOOKUP(C387,BD_Insumos!$C:$D,2,FALSE),"")</f>
        <v/>
      </c>
    </row>
    <row r="388" spans="4:5" x14ac:dyDescent="0.25">
      <c r="D388" s="90"/>
      <c r="E388" s="90" t="str">
        <f>IF(D388&lt;&gt;"",VLOOKUP(C388,BD_Insumos!$C:$D,2,FALSE),"")</f>
        <v/>
      </c>
    </row>
    <row r="389" spans="4:5" x14ac:dyDescent="0.25">
      <c r="D389" s="90"/>
      <c r="E389" s="90" t="str">
        <f>IF(D389&lt;&gt;"",VLOOKUP(C389,BD_Insumos!$C:$D,2,FALSE),"")</f>
        <v/>
      </c>
    </row>
    <row r="390" spans="4:5" x14ac:dyDescent="0.25">
      <c r="D390" s="90"/>
      <c r="E390" s="90" t="str">
        <f>IF(D390&lt;&gt;"",VLOOKUP(C390,BD_Insumos!$C:$D,2,FALSE),"")</f>
        <v/>
      </c>
    </row>
    <row r="391" spans="4:5" x14ac:dyDescent="0.25">
      <c r="D391" s="90"/>
      <c r="E391" s="90" t="str">
        <f>IF(D391&lt;&gt;"",VLOOKUP(C391,BD_Insumos!$C:$D,2,FALSE),"")</f>
        <v/>
      </c>
    </row>
    <row r="392" spans="4:5" x14ac:dyDescent="0.25">
      <c r="D392" s="90"/>
      <c r="E392" s="90" t="str">
        <f>IF(D392&lt;&gt;"",VLOOKUP(C392,BD_Insumos!$C:$D,2,FALSE),"")</f>
        <v/>
      </c>
    </row>
    <row r="393" spans="4:5" x14ac:dyDescent="0.25">
      <c r="D393" s="90"/>
      <c r="E393" s="90" t="str">
        <f>IF(D393&lt;&gt;"",VLOOKUP(C393,BD_Insumos!$C:$D,2,FALSE),"")</f>
        <v/>
      </c>
    </row>
    <row r="394" spans="4:5" x14ac:dyDescent="0.25">
      <c r="D394" s="90"/>
      <c r="E394" s="90" t="str">
        <f>IF(D394&lt;&gt;"",VLOOKUP(C394,BD_Insumos!$C:$D,2,FALSE),"")</f>
        <v/>
      </c>
    </row>
    <row r="395" spans="4:5" x14ac:dyDescent="0.25">
      <c r="D395" s="90"/>
      <c r="E395" s="90" t="str">
        <f>IF(D395&lt;&gt;"",VLOOKUP(C395,BD_Insumos!$C:$D,2,FALSE),"")</f>
        <v/>
      </c>
    </row>
    <row r="396" spans="4:5" x14ac:dyDescent="0.25">
      <c r="D396" s="90"/>
      <c r="E396" s="90" t="str">
        <f>IF(D396&lt;&gt;"",VLOOKUP(C396,BD_Insumos!$C:$D,2,FALSE),"")</f>
        <v/>
      </c>
    </row>
    <row r="397" spans="4:5" x14ac:dyDescent="0.25">
      <c r="D397" s="90"/>
      <c r="E397" s="90" t="str">
        <f>IF(D397&lt;&gt;"",VLOOKUP(C397,BD_Insumos!$C:$D,2,FALSE),"")</f>
        <v/>
      </c>
    </row>
    <row r="398" spans="4:5" x14ac:dyDescent="0.25">
      <c r="D398" s="90"/>
      <c r="E398" s="90" t="str">
        <f>IF(D398&lt;&gt;"",VLOOKUP(C398,BD_Insumos!$C:$D,2,FALSE),"")</f>
        <v/>
      </c>
    </row>
    <row r="399" spans="4:5" x14ac:dyDescent="0.25">
      <c r="D399" s="90"/>
      <c r="E399" s="90" t="str">
        <f>IF(D399&lt;&gt;"",VLOOKUP(C399,BD_Insumos!$C:$D,2,FALSE),"")</f>
        <v/>
      </c>
    </row>
    <row r="400" spans="4:5" x14ac:dyDescent="0.25">
      <c r="D400" s="90"/>
      <c r="E400" s="90" t="str">
        <f>IF(D400&lt;&gt;"",VLOOKUP(C400,BD_Insumos!$C:$D,2,FALSE),"")</f>
        <v/>
      </c>
    </row>
    <row r="401" spans="4:5" x14ac:dyDescent="0.25">
      <c r="D401" s="90"/>
      <c r="E401" s="90" t="str">
        <f>IF(D401&lt;&gt;"",VLOOKUP(C401,BD_Insumos!$C:$D,2,FALSE),"")</f>
        <v/>
      </c>
    </row>
    <row r="402" spans="4:5" x14ac:dyDescent="0.25">
      <c r="D402" s="90"/>
      <c r="E402" s="90" t="str">
        <f>IF(D402&lt;&gt;"",VLOOKUP(C402,BD_Insumos!$C:$D,2,FALSE),"")</f>
        <v/>
      </c>
    </row>
    <row r="403" spans="4:5" x14ac:dyDescent="0.25">
      <c r="D403" s="90"/>
      <c r="E403" s="90" t="str">
        <f>IF(D403&lt;&gt;"",VLOOKUP(C403,BD_Insumos!$C:$D,2,FALSE),"")</f>
        <v/>
      </c>
    </row>
    <row r="404" spans="4:5" x14ac:dyDescent="0.25">
      <c r="D404" s="90"/>
      <c r="E404" s="90" t="str">
        <f>IF(D404&lt;&gt;"",VLOOKUP(C404,BD_Insumos!$C:$D,2,FALSE),"")</f>
        <v/>
      </c>
    </row>
    <row r="405" spans="4:5" x14ac:dyDescent="0.25">
      <c r="D405" s="90"/>
      <c r="E405" s="90" t="str">
        <f>IF(D405&lt;&gt;"",VLOOKUP(C405,BD_Insumos!$C:$D,2,FALSE),"")</f>
        <v/>
      </c>
    </row>
    <row r="406" spans="4:5" x14ac:dyDescent="0.25">
      <c r="D406" s="90"/>
      <c r="E406" s="90" t="str">
        <f>IF(D406&lt;&gt;"",VLOOKUP(C406,BD_Insumos!$C:$D,2,FALSE),"")</f>
        <v/>
      </c>
    </row>
    <row r="407" spans="4:5" x14ac:dyDescent="0.25">
      <c r="D407" s="90"/>
      <c r="E407" s="90" t="str">
        <f>IF(D407&lt;&gt;"",VLOOKUP(C407,BD_Insumos!$C:$D,2,FALSE),"")</f>
        <v/>
      </c>
    </row>
    <row r="408" spans="4:5" x14ac:dyDescent="0.25">
      <c r="D408" s="90"/>
      <c r="E408" s="90" t="str">
        <f>IF(D408&lt;&gt;"",VLOOKUP(C408,BD_Insumos!$C:$D,2,FALSE),"")</f>
        <v/>
      </c>
    </row>
    <row r="409" spans="4:5" x14ac:dyDescent="0.25">
      <c r="D409" s="90"/>
      <c r="E409" s="90" t="str">
        <f>IF(D409&lt;&gt;"",VLOOKUP(C409,BD_Insumos!$C:$D,2,FALSE),"")</f>
        <v/>
      </c>
    </row>
    <row r="410" spans="4:5" x14ac:dyDescent="0.25">
      <c r="D410" s="90"/>
      <c r="E410" s="90" t="str">
        <f>IF(D410&lt;&gt;"",VLOOKUP(C410,BD_Insumos!$C:$D,2,FALSE),"")</f>
        <v/>
      </c>
    </row>
    <row r="411" spans="4:5" x14ac:dyDescent="0.25">
      <c r="D411" s="90"/>
      <c r="E411" s="90" t="str">
        <f>IF(D411&lt;&gt;"",VLOOKUP(C411,BD_Insumos!$C:$D,2,FALSE),"")</f>
        <v/>
      </c>
    </row>
    <row r="412" spans="4:5" x14ac:dyDescent="0.25">
      <c r="D412" s="90"/>
      <c r="E412" s="90" t="str">
        <f>IF(D412&lt;&gt;"",VLOOKUP(C412,BD_Insumos!$C:$D,2,FALSE),"")</f>
        <v/>
      </c>
    </row>
    <row r="413" spans="4:5" x14ac:dyDescent="0.25">
      <c r="D413" s="90"/>
      <c r="E413" s="90" t="str">
        <f>IF(D413&lt;&gt;"",VLOOKUP(C413,BD_Insumos!$C:$D,2,FALSE),"")</f>
        <v/>
      </c>
    </row>
    <row r="414" spans="4:5" x14ac:dyDescent="0.25">
      <c r="D414" s="90"/>
      <c r="E414" s="90" t="str">
        <f>IF(D414&lt;&gt;"",VLOOKUP(C414,BD_Insumos!$C:$D,2,FALSE),"")</f>
        <v/>
      </c>
    </row>
    <row r="415" spans="4:5" x14ac:dyDescent="0.25">
      <c r="D415" s="90"/>
      <c r="E415" s="90" t="str">
        <f>IF(D415&lt;&gt;"",VLOOKUP(C415,BD_Insumos!$C:$D,2,FALSE),"")</f>
        <v/>
      </c>
    </row>
    <row r="416" spans="4:5" x14ac:dyDescent="0.25">
      <c r="D416" s="90"/>
      <c r="E416" s="90" t="str">
        <f>IF(D416&lt;&gt;"",VLOOKUP(C416,BD_Insumos!$C:$D,2,FALSE),"")</f>
        <v/>
      </c>
    </row>
    <row r="417" spans="4:5" x14ac:dyDescent="0.25">
      <c r="D417" s="90"/>
      <c r="E417" s="90" t="str">
        <f>IF(D417&lt;&gt;"",VLOOKUP(C417,BD_Insumos!$C:$D,2,FALSE),"")</f>
        <v/>
      </c>
    </row>
    <row r="418" spans="4:5" x14ac:dyDescent="0.25">
      <c r="D418" s="90"/>
      <c r="E418" s="90" t="str">
        <f>IF(D418&lt;&gt;"",VLOOKUP(C418,BD_Insumos!$C:$D,2,FALSE),"")</f>
        <v/>
      </c>
    </row>
    <row r="419" spans="4:5" x14ac:dyDescent="0.25">
      <c r="D419" s="90"/>
      <c r="E419" s="90" t="str">
        <f>IF(D419&lt;&gt;"",VLOOKUP(C419,BD_Insumos!$C:$D,2,FALSE),"")</f>
        <v/>
      </c>
    </row>
    <row r="420" spans="4:5" x14ac:dyDescent="0.25">
      <c r="D420" s="90"/>
      <c r="E420" s="90" t="str">
        <f>IF(D420&lt;&gt;"",VLOOKUP(C420,BD_Insumos!$C:$D,2,FALSE),"")</f>
        <v/>
      </c>
    </row>
    <row r="421" spans="4:5" x14ac:dyDescent="0.25">
      <c r="D421" s="90"/>
      <c r="E421" s="90" t="str">
        <f>IF(D421&lt;&gt;"",VLOOKUP(C421,BD_Insumos!$C:$D,2,FALSE),"")</f>
        <v/>
      </c>
    </row>
    <row r="422" spans="4:5" x14ac:dyDescent="0.25">
      <c r="D422" s="90"/>
      <c r="E422" s="90" t="str">
        <f>IF(D422&lt;&gt;"",VLOOKUP(C422,BD_Insumos!$C:$D,2,FALSE),"")</f>
        <v/>
      </c>
    </row>
    <row r="423" spans="4:5" x14ac:dyDescent="0.25">
      <c r="D423" s="90"/>
      <c r="E423" s="90" t="str">
        <f>IF(D423&lt;&gt;"",VLOOKUP(C423,BD_Insumos!$C:$D,2,FALSE),"")</f>
        <v/>
      </c>
    </row>
    <row r="424" spans="4:5" x14ac:dyDescent="0.25">
      <c r="D424" s="90"/>
      <c r="E424" s="90" t="str">
        <f>IF(D424&lt;&gt;"",VLOOKUP(C424,BD_Insumos!$C:$D,2,FALSE),"")</f>
        <v/>
      </c>
    </row>
    <row r="425" spans="4:5" x14ac:dyDescent="0.25">
      <c r="D425" s="90"/>
      <c r="E425" s="90" t="str">
        <f>IF(D425&lt;&gt;"",VLOOKUP(C425,BD_Insumos!$C:$D,2,FALSE),"")</f>
        <v/>
      </c>
    </row>
    <row r="426" spans="4:5" x14ac:dyDescent="0.25">
      <c r="D426" s="90"/>
      <c r="E426" s="90" t="str">
        <f>IF(D426&lt;&gt;"",VLOOKUP(C426,BD_Insumos!$C:$D,2,FALSE),"")</f>
        <v/>
      </c>
    </row>
    <row r="427" spans="4:5" x14ac:dyDescent="0.25">
      <c r="D427" s="90"/>
      <c r="E427" s="90" t="str">
        <f>IF(D427&lt;&gt;"",VLOOKUP(C427,BD_Insumos!$C:$D,2,FALSE),"")</f>
        <v/>
      </c>
    </row>
    <row r="428" spans="4:5" x14ac:dyDescent="0.25">
      <c r="D428" s="90"/>
      <c r="E428" s="90" t="str">
        <f>IF(D428&lt;&gt;"",VLOOKUP(C428,BD_Insumos!$C:$D,2,FALSE),"")</f>
        <v/>
      </c>
    </row>
    <row r="429" spans="4:5" x14ac:dyDescent="0.25">
      <c r="D429" s="90"/>
      <c r="E429" s="90" t="str">
        <f>IF(D429&lt;&gt;"",VLOOKUP(C429,BD_Insumos!$C:$D,2,FALSE),"")</f>
        <v/>
      </c>
    </row>
    <row r="430" spans="4:5" x14ac:dyDescent="0.25">
      <c r="D430" s="90"/>
      <c r="E430" s="90" t="str">
        <f>IF(D430&lt;&gt;"",VLOOKUP(C430,BD_Insumos!$C:$D,2,FALSE),"")</f>
        <v/>
      </c>
    </row>
    <row r="431" spans="4:5" x14ac:dyDescent="0.25">
      <c r="D431" s="90"/>
      <c r="E431" s="90" t="str">
        <f>IF(D431&lt;&gt;"",VLOOKUP(C431,BD_Insumos!$C:$D,2,FALSE),"")</f>
        <v/>
      </c>
    </row>
    <row r="432" spans="4:5" x14ac:dyDescent="0.25">
      <c r="D432" s="90"/>
      <c r="E432" s="90" t="str">
        <f>IF(D432&lt;&gt;"",VLOOKUP(C432,BD_Insumos!$C:$D,2,FALSE),"")</f>
        <v/>
      </c>
    </row>
    <row r="433" spans="4:5" x14ac:dyDescent="0.25">
      <c r="D433" s="90"/>
      <c r="E433" s="90" t="str">
        <f>IF(D433&lt;&gt;"",VLOOKUP(C433,BD_Insumos!$C:$D,2,FALSE),"")</f>
        <v/>
      </c>
    </row>
    <row r="434" spans="4:5" x14ac:dyDescent="0.25">
      <c r="D434" s="90"/>
      <c r="E434" s="90" t="str">
        <f>IF(D434&lt;&gt;"",VLOOKUP(C434,BD_Insumos!$C:$D,2,FALSE),"")</f>
        <v/>
      </c>
    </row>
    <row r="435" spans="4:5" x14ac:dyDescent="0.25">
      <c r="D435" s="90"/>
      <c r="E435" s="90" t="str">
        <f>IF(D435&lt;&gt;"",VLOOKUP(C435,BD_Insumos!$C:$D,2,FALSE),"")</f>
        <v/>
      </c>
    </row>
    <row r="436" spans="4:5" x14ac:dyDescent="0.25">
      <c r="D436" s="90"/>
      <c r="E436" s="90" t="str">
        <f>IF(D436&lt;&gt;"",VLOOKUP(C436,BD_Insumos!$C:$D,2,FALSE),"")</f>
        <v/>
      </c>
    </row>
    <row r="437" spans="4:5" x14ac:dyDescent="0.25">
      <c r="D437" s="90"/>
      <c r="E437" s="90" t="str">
        <f>IF(D437&lt;&gt;"",VLOOKUP(C437,BD_Insumos!$C:$D,2,FALSE),"")</f>
        <v/>
      </c>
    </row>
    <row r="438" spans="4:5" x14ac:dyDescent="0.25">
      <c r="D438" s="90"/>
      <c r="E438" s="90" t="str">
        <f>IF(D438&lt;&gt;"",VLOOKUP(C438,BD_Insumos!$C:$D,2,FALSE),"")</f>
        <v/>
      </c>
    </row>
    <row r="439" spans="4:5" x14ac:dyDescent="0.25">
      <c r="D439" s="90"/>
      <c r="E439" s="90" t="str">
        <f>IF(D439&lt;&gt;"",VLOOKUP(C439,BD_Insumos!$C:$D,2,FALSE),"")</f>
        <v/>
      </c>
    </row>
    <row r="440" spans="4:5" x14ac:dyDescent="0.25">
      <c r="D440" s="90"/>
      <c r="E440" s="90" t="str">
        <f>IF(D440&lt;&gt;"",VLOOKUP(C440,BD_Insumos!$C:$D,2,FALSE),"")</f>
        <v/>
      </c>
    </row>
    <row r="441" spans="4:5" x14ac:dyDescent="0.25">
      <c r="D441" s="90"/>
      <c r="E441" s="90" t="str">
        <f>IF(D441&lt;&gt;"",VLOOKUP(C441,BD_Insumos!$C:$D,2,FALSE),"")</f>
        <v/>
      </c>
    </row>
    <row r="442" spans="4:5" x14ac:dyDescent="0.25">
      <c r="D442" s="90"/>
      <c r="E442" s="90" t="str">
        <f>IF(D442&lt;&gt;"",VLOOKUP(C442,BD_Insumos!$C:$D,2,FALSE),"")</f>
        <v/>
      </c>
    </row>
    <row r="443" spans="4:5" x14ac:dyDescent="0.25">
      <c r="D443" s="90"/>
      <c r="E443" s="90" t="str">
        <f>IF(D443&lt;&gt;"",VLOOKUP(C443,BD_Insumos!$C:$D,2,FALSE),"")</f>
        <v/>
      </c>
    </row>
    <row r="444" spans="4:5" x14ac:dyDescent="0.25">
      <c r="D444" s="90"/>
      <c r="E444" s="90" t="str">
        <f>IF(D444&lt;&gt;"",VLOOKUP(C444,BD_Insumos!$C:$D,2,FALSE),"")</f>
        <v/>
      </c>
    </row>
    <row r="445" spans="4:5" x14ac:dyDescent="0.25">
      <c r="D445" s="90"/>
      <c r="E445" s="90" t="str">
        <f>IF(D445&lt;&gt;"",VLOOKUP(C445,BD_Insumos!$C:$D,2,FALSE),"")</f>
        <v/>
      </c>
    </row>
    <row r="446" spans="4:5" x14ac:dyDescent="0.25">
      <c r="D446" s="90"/>
      <c r="E446" s="90" t="str">
        <f>IF(D446&lt;&gt;"",VLOOKUP(C446,BD_Insumos!$C:$D,2,FALSE),"")</f>
        <v/>
      </c>
    </row>
    <row r="447" spans="4:5" x14ac:dyDescent="0.25">
      <c r="D447" s="90"/>
      <c r="E447" s="90" t="str">
        <f>IF(D447&lt;&gt;"",VLOOKUP(C447,BD_Insumos!$C:$D,2,FALSE),"")</f>
        <v/>
      </c>
    </row>
    <row r="448" spans="4:5" x14ac:dyDescent="0.25">
      <c r="D448" s="90"/>
      <c r="E448" s="90" t="str">
        <f>IF(D448&lt;&gt;"",VLOOKUP(C448,BD_Insumos!$C:$D,2,FALSE),"")</f>
        <v/>
      </c>
    </row>
    <row r="449" spans="4:5" x14ac:dyDescent="0.25">
      <c r="D449" s="90"/>
      <c r="E449" s="90" t="str">
        <f>IF(D449&lt;&gt;"",VLOOKUP(C449,BD_Insumos!$C:$D,2,FALSE),"")</f>
        <v/>
      </c>
    </row>
    <row r="450" spans="4:5" x14ac:dyDescent="0.25">
      <c r="D450" s="90"/>
      <c r="E450" s="90" t="str">
        <f>IF(D450&lt;&gt;"",VLOOKUP(C450,BD_Insumos!$C:$D,2,FALSE),"")</f>
        <v/>
      </c>
    </row>
    <row r="451" spans="4:5" x14ac:dyDescent="0.25">
      <c r="D451" s="90"/>
      <c r="E451" s="90" t="str">
        <f>IF(D451&lt;&gt;"",VLOOKUP(C451,BD_Insumos!$C:$D,2,FALSE),"")</f>
        <v/>
      </c>
    </row>
    <row r="452" spans="4:5" x14ac:dyDescent="0.25">
      <c r="D452" s="90"/>
      <c r="E452" s="90" t="str">
        <f>IF(D452&lt;&gt;"",VLOOKUP(C452,BD_Insumos!$C:$D,2,FALSE),"")</f>
        <v/>
      </c>
    </row>
    <row r="453" spans="4:5" x14ac:dyDescent="0.25">
      <c r="D453" s="90"/>
      <c r="E453" s="90" t="str">
        <f>IF(D453&lt;&gt;"",VLOOKUP(C453,BD_Insumos!$C:$D,2,FALSE),"")</f>
        <v/>
      </c>
    </row>
    <row r="454" spans="4:5" x14ac:dyDescent="0.25">
      <c r="D454" s="90"/>
      <c r="E454" s="90" t="str">
        <f>IF(D454&lt;&gt;"",VLOOKUP(C454,BD_Insumos!$C:$D,2,FALSE),"")</f>
        <v/>
      </c>
    </row>
    <row r="455" spans="4:5" x14ac:dyDescent="0.25">
      <c r="D455" s="90"/>
      <c r="E455" s="90" t="str">
        <f>IF(D455&lt;&gt;"",VLOOKUP(C455,BD_Insumos!$C:$D,2,FALSE),"")</f>
        <v/>
      </c>
    </row>
    <row r="456" spans="4:5" x14ac:dyDescent="0.25">
      <c r="D456" s="90"/>
      <c r="E456" s="90" t="str">
        <f>IF(D456&lt;&gt;"",VLOOKUP(C456,BD_Insumos!$C:$D,2,FALSE),"")</f>
        <v/>
      </c>
    </row>
    <row r="457" spans="4:5" x14ac:dyDescent="0.25">
      <c r="D457" s="90"/>
      <c r="E457" s="90" t="str">
        <f>IF(D457&lt;&gt;"",VLOOKUP(C457,BD_Insumos!$C:$D,2,FALSE),"")</f>
        <v/>
      </c>
    </row>
    <row r="458" spans="4:5" x14ac:dyDescent="0.25">
      <c r="D458" s="90"/>
      <c r="E458" s="90" t="str">
        <f>IF(D458&lt;&gt;"",VLOOKUP(C458,BD_Insumos!$C:$D,2,FALSE),"")</f>
        <v/>
      </c>
    </row>
    <row r="459" spans="4:5" x14ac:dyDescent="0.25">
      <c r="D459" s="90"/>
      <c r="E459" s="90" t="str">
        <f>IF(D459&lt;&gt;"",VLOOKUP(C459,BD_Insumos!$C:$D,2,FALSE),"")</f>
        <v/>
      </c>
    </row>
    <row r="460" spans="4:5" x14ac:dyDescent="0.25">
      <c r="D460" s="90"/>
      <c r="E460" s="90" t="str">
        <f>IF(D460&lt;&gt;"",VLOOKUP(C460,BD_Insumos!$C:$D,2,FALSE),"")</f>
        <v/>
      </c>
    </row>
    <row r="461" spans="4:5" x14ac:dyDescent="0.25">
      <c r="D461" s="90"/>
      <c r="E461" s="90" t="str">
        <f>IF(D461&lt;&gt;"",VLOOKUP(C461,BD_Insumos!$C:$D,2,FALSE),"")</f>
        <v/>
      </c>
    </row>
    <row r="462" spans="4:5" x14ac:dyDescent="0.25">
      <c r="D462" s="90"/>
      <c r="E462" s="90" t="str">
        <f>IF(D462&lt;&gt;"",VLOOKUP(C462,BD_Insumos!$C:$D,2,FALSE),"")</f>
        <v/>
      </c>
    </row>
    <row r="463" spans="4:5" x14ac:dyDescent="0.25">
      <c r="D463" s="90"/>
      <c r="E463" s="90" t="str">
        <f>IF(D463&lt;&gt;"",VLOOKUP(C463,BD_Insumos!$C:$D,2,FALSE),"")</f>
        <v/>
      </c>
    </row>
    <row r="464" spans="4:5" x14ac:dyDescent="0.25">
      <c r="D464" s="90"/>
      <c r="E464" s="90" t="str">
        <f>IF(D464&lt;&gt;"",VLOOKUP(C464,BD_Insumos!$C:$D,2,FALSE),"")</f>
        <v/>
      </c>
    </row>
    <row r="465" spans="4:5" x14ac:dyDescent="0.25">
      <c r="D465" s="90"/>
      <c r="E465" s="90" t="str">
        <f>IF(D465&lt;&gt;"",VLOOKUP(C465,BD_Insumos!$C:$D,2,FALSE),"")</f>
        <v/>
      </c>
    </row>
    <row r="466" spans="4:5" x14ac:dyDescent="0.25">
      <c r="D466" s="90"/>
      <c r="E466" s="90" t="str">
        <f>IF(D466&lt;&gt;"",VLOOKUP(C466,BD_Insumos!$C:$D,2,FALSE),"")</f>
        <v/>
      </c>
    </row>
    <row r="467" spans="4:5" x14ac:dyDescent="0.25">
      <c r="D467" s="90"/>
      <c r="E467" s="90" t="str">
        <f>IF(D467&lt;&gt;"",VLOOKUP(C467,BD_Insumos!$C:$D,2,FALSE),"")</f>
        <v/>
      </c>
    </row>
    <row r="468" spans="4:5" x14ac:dyDescent="0.25">
      <c r="D468" s="90"/>
      <c r="E468" s="90" t="str">
        <f>IF(D468&lt;&gt;"",VLOOKUP(C468,BD_Insumos!$C:$D,2,FALSE),"")</f>
        <v/>
      </c>
    </row>
    <row r="469" spans="4:5" x14ac:dyDescent="0.25">
      <c r="D469" s="90"/>
      <c r="E469" s="90" t="str">
        <f>IF(D469&lt;&gt;"",VLOOKUP(C469,BD_Insumos!$C:$D,2,FALSE),"")</f>
        <v/>
      </c>
    </row>
    <row r="470" spans="4:5" x14ac:dyDescent="0.25">
      <c r="D470" s="90"/>
      <c r="E470" s="90" t="str">
        <f>IF(D470&lt;&gt;"",VLOOKUP(C470,BD_Insumos!$C:$D,2,FALSE),"")</f>
        <v/>
      </c>
    </row>
    <row r="471" spans="4:5" x14ac:dyDescent="0.25">
      <c r="D471" s="90"/>
      <c r="E471" s="90" t="str">
        <f>IF(D471&lt;&gt;"",VLOOKUP(C471,BD_Insumos!$C:$D,2,FALSE),"")</f>
        <v/>
      </c>
    </row>
    <row r="472" spans="4:5" x14ac:dyDescent="0.25">
      <c r="D472" s="90"/>
      <c r="E472" s="90" t="str">
        <f>IF(D472&lt;&gt;"",VLOOKUP(C472,BD_Insumos!$C:$D,2,FALSE),"")</f>
        <v/>
      </c>
    </row>
    <row r="473" spans="4:5" x14ac:dyDescent="0.25">
      <c r="D473" s="90"/>
      <c r="E473" s="90" t="str">
        <f>IF(D473&lt;&gt;"",VLOOKUP(C473,BD_Insumos!$C:$D,2,FALSE),"")</f>
        <v/>
      </c>
    </row>
    <row r="474" spans="4:5" x14ac:dyDescent="0.25">
      <c r="D474" s="90"/>
      <c r="E474" s="90" t="str">
        <f>IF(D474&lt;&gt;"",VLOOKUP(C474,BD_Insumos!$C:$D,2,FALSE),"")</f>
        <v/>
      </c>
    </row>
    <row r="475" spans="4:5" x14ac:dyDescent="0.25">
      <c r="D475" s="90"/>
      <c r="E475" s="90" t="str">
        <f>IF(D475&lt;&gt;"",VLOOKUP(C475,BD_Insumos!$C:$D,2,FALSE),"")</f>
        <v/>
      </c>
    </row>
    <row r="476" spans="4:5" x14ac:dyDescent="0.25">
      <c r="D476" s="90"/>
      <c r="E476" s="90" t="str">
        <f>IF(D476&lt;&gt;"",VLOOKUP(C476,BD_Insumos!$C:$D,2,FALSE),"")</f>
        <v/>
      </c>
    </row>
    <row r="477" spans="4:5" x14ac:dyDescent="0.25">
      <c r="D477" s="90"/>
      <c r="E477" s="90" t="str">
        <f>IF(D477&lt;&gt;"",VLOOKUP(C477,BD_Insumos!$C:$D,2,FALSE),"")</f>
        <v/>
      </c>
    </row>
    <row r="478" spans="4:5" x14ac:dyDescent="0.25">
      <c r="D478" s="90"/>
      <c r="E478" s="90" t="str">
        <f>IF(D478&lt;&gt;"",VLOOKUP(C478,BD_Insumos!$C:$D,2,FALSE),"")</f>
        <v/>
      </c>
    </row>
    <row r="479" spans="4:5" x14ac:dyDescent="0.25">
      <c r="D479" s="90"/>
      <c r="E479" s="90" t="str">
        <f>IF(D479&lt;&gt;"",VLOOKUP(C479,BD_Insumos!$C:$D,2,FALSE),"")</f>
        <v/>
      </c>
    </row>
    <row r="480" spans="4:5" x14ac:dyDescent="0.25">
      <c r="D480" s="90"/>
      <c r="E480" s="90" t="str">
        <f>IF(D480&lt;&gt;"",VLOOKUP(C480,BD_Insumos!$C:$D,2,FALSE),"")</f>
        <v/>
      </c>
    </row>
    <row r="481" spans="4:5" x14ac:dyDescent="0.25">
      <c r="D481" s="90"/>
      <c r="E481" s="90" t="str">
        <f>IF(D481&lt;&gt;"",VLOOKUP(C481,BD_Insumos!$C:$D,2,FALSE),"")</f>
        <v/>
      </c>
    </row>
    <row r="482" spans="4:5" x14ac:dyDescent="0.25">
      <c r="D482" s="90"/>
      <c r="E482" s="90" t="str">
        <f>IF(D482&lt;&gt;"",VLOOKUP(C482,BD_Insumos!$C:$D,2,FALSE),"")</f>
        <v/>
      </c>
    </row>
    <row r="483" spans="4:5" x14ac:dyDescent="0.25">
      <c r="D483" s="90"/>
      <c r="E483" s="90" t="str">
        <f>IF(D483&lt;&gt;"",VLOOKUP(C483,BD_Insumos!$C:$D,2,FALSE),"")</f>
        <v/>
      </c>
    </row>
    <row r="484" spans="4:5" x14ac:dyDescent="0.25">
      <c r="D484" s="90"/>
      <c r="E484" s="90" t="str">
        <f>IF(D484&lt;&gt;"",VLOOKUP(C484,BD_Insumos!$C:$D,2,FALSE),"")</f>
        <v/>
      </c>
    </row>
    <row r="485" spans="4:5" x14ac:dyDescent="0.25">
      <c r="D485" s="90"/>
      <c r="E485" s="90" t="str">
        <f>IF(D485&lt;&gt;"",VLOOKUP(C485,BD_Insumos!$C:$D,2,FALSE),"")</f>
        <v/>
      </c>
    </row>
    <row r="486" spans="4:5" x14ac:dyDescent="0.25">
      <c r="D486" s="90"/>
      <c r="E486" s="90" t="str">
        <f>IF(D486&lt;&gt;"",VLOOKUP(C486,BD_Insumos!$C:$D,2,FALSE),"")</f>
        <v/>
      </c>
    </row>
    <row r="487" spans="4:5" x14ac:dyDescent="0.25">
      <c r="D487" s="90"/>
      <c r="E487" s="90" t="str">
        <f>IF(D487&lt;&gt;"",VLOOKUP(C487,BD_Insumos!$C:$D,2,FALSE),"")</f>
        <v/>
      </c>
    </row>
    <row r="488" spans="4:5" x14ac:dyDescent="0.25">
      <c r="D488" s="90"/>
      <c r="E488" s="90" t="str">
        <f>IF(D488&lt;&gt;"",VLOOKUP(C488,BD_Insumos!$C:$D,2,FALSE),"")</f>
        <v/>
      </c>
    </row>
    <row r="489" spans="4:5" x14ac:dyDescent="0.25">
      <c r="D489" s="90"/>
      <c r="E489" s="90" t="str">
        <f>IF(D489&lt;&gt;"",VLOOKUP(C489,BD_Insumos!$C:$D,2,FALSE),"")</f>
        <v/>
      </c>
    </row>
    <row r="490" spans="4:5" x14ac:dyDescent="0.25">
      <c r="D490" s="90"/>
      <c r="E490" s="90" t="str">
        <f>IF(D490&lt;&gt;"",VLOOKUP(C490,BD_Insumos!$C:$D,2,FALSE),"")</f>
        <v/>
      </c>
    </row>
    <row r="491" spans="4:5" x14ac:dyDescent="0.25">
      <c r="D491" s="90"/>
      <c r="E491" s="90" t="str">
        <f>IF(D491&lt;&gt;"",VLOOKUP(C491,BD_Insumos!$C:$D,2,FALSE),"")</f>
        <v/>
      </c>
    </row>
    <row r="492" spans="4:5" x14ac:dyDescent="0.25">
      <c r="D492" s="90"/>
      <c r="E492" s="90" t="str">
        <f>IF(D492&lt;&gt;"",VLOOKUP(C492,BD_Insumos!$C:$D,2,FALSE),"")</f>
        <v/>
      </c>
    </row>
    <row r="493" spans="4:5" x14ac:dyDescent="0.25">
      <c r="D493" s="90"/>
      <c r="E493" s="90" t="str">
        <f>IF(D493&lt;&gt;"",VLOOKUP(C493,BD_Insumos!$C:$D,2,FALSE),"")</f>
        <v/>
      </c>
    </row>
    <row r="494" spans="4:5" x14ac:dyDescent="0.25">
      <c r="D494" s="90"/>
      <c r="E494" s="90" t="str">
        <f>IF(D494&lt;&gt;"",VLOOKUP(C494,BD_Insumos!$C:$D,2,FALSE),"")</f>
        <v/>
      </c>
    </row>
    <row r="495" spans="4:5" x14ac:dyDescent="0.25">
      <c r="D495" s="90"/>
      <c r="E495" s="90" t="str">
        <f>IF(D495&lt;&gt;"",VLOOKUP(C495,BD_Insumos!$C:$D,2,FALSE),"")</f>
        <v/>
      </c>
    </row>
    <row r="496" spans="4:5" x14ac:dyDescent="0.25">
      <c r="D496" s="90"/>
      <c r="E496" s="90" t="str">
        <f>IF(D496&lt;&gt;"",VLOOKUP(C496,BD_Insumos!$C:$D,2,FALSE),"")</f>
        <v/>
      </c>
    </row>
    <row r="497" spans="4:5" x14ac:dyDescent="0.25">
      <c r="D497" s="90"/>
      <c r="E497" s="90" t="str">
        <f>IF(D497&lt;&gt;"",VLOOKUP(C497,BD_Insumos!$C:$D,2,FALSE),"")</f>
        <v/>
      </c>
    </row>
    <row r="498" spans="4:5" x14ac:dyDescent="0.25">
      <c r="D498" s="90"/>
      <c r="E498" s="90" t="str">
        <f>IF(D498&lt;&gt;"",VLOOKUP(C498,BD_Insumos!$C:$D,2,FALSE),"")</f>
        <v/>
      </c>
    </row>
    <row r="499" spans="4:5" x14ac:dyDescent="0.25">
      <c r="D499" s="90"/>
      <c r="E499" s="90" t="str">
        <f>IF(D499&lt;&gt;"",VLOOKUP(C499,BD_Insumos!$C:$D,2,FALSE),"")</f>
        <v/>
      </c>
    </row>
    <row r="500" spans="4:5" x14ac:dyDescent="0.25">
      <c r="D500" s="90"/>
      <c r="E500" s="90" t="str">
        <f>IF(D500&lt;&gt;"",VLOOKUP(C500,BD_Insumos!$C:$D,2,FALSE),"")</f>
        <v/>
      </c>
    </row>
    <row r="501" spans="4:5" x14ac:dyDescent="0.25">
      <c r="D501" s="90"/>
      <c r="E501" s="90" t="str">
        <f>IF(D501&lt;&gt;"",VLOOKUP(C501,BD_Insumos!$C:$D,2,FALSE),"")</f>
        <v/>
      </c>
    </row>
    <row r="502" spans="4:5" x14ac:dyDescent="0.25">
      <c r="D502" s="90"/>
      <c r="E502" s="90" t="str">
        <f>IF(D502&lt;&gt;"",VLOOKUP(C502,BD_Insumos!$C:$D,2,FALSE),"")</f>
        <v/>
      </c>
    </row>
    <row r="503" spans="4:5" x14ac:dyDescent="0.25">
      <c r="D503" s="90"/>
      <c r="E503" s="90" t="str">
        <f>IF(D503&lt;&gt;"",VLOOKUP(C503,BD_Insumos!$C:$D,2,FALSE),"")</f>
        <v/>
      </c>
    </row>
    <row r="504" spans="4:5" x14ac:dyDescent="0.25">
      <c r="D504" s="90"/>
      <c r="E504" s="90" t="str">
        <f>IF(D504&lt;&gt;"",VLOOKUP(C504,BD_Insumos!$C:$D,2,FALSE),"")</f>
        <v/>
      </c>
    </row>
    <row r="505" spans="4:5" x14ac:dyDescent="0.25">
      <c r="D505" s="90"/>
      <c r="E505" s="90" t="str">
        <f>IF(D505&lt;&gt;"",VLOOKUP(C505,BD_Insumos!$C:$D,2,FALSE),"")</f>
        <v/>
      </c>
    </row>
    <row r="506" spans="4:5" x14ac:dyDescent="0.25">
      <c r="D506" s="90"/>
      <c r="E506" s="90" t="str">
        <f>IF(D506&lt;&gt;"",VLOOKUP(C506,BD_Insumos!$C:$D,2,FALSE),"")</f>
        <v/>
      </c>
    </row>
    <row r="507" spans="4:5" x14ac:dyDescent="0.25">
      <c r="D507" s="90"/>
      <c r="E507" s="90" t="str">
        <f>IF(D507&lt;&gt;"",VLOOKUP(C507,BD_Insumos!$C:$D,2,FALSE),"")</f>
        <v/>
      </c>
    </row>
    <row r="508" spans="4:5" x14ac:dyDescent="0.25">
      <c r="D508" s="90"/>
      <c r="E508" s="90" t="str">
        <f>IF(D508&lt;&gt;"",VLOOKUP(C508,BD_Insumos!$C:$D,2,FALSE),"")</f>
        <v/>
      </c>
    </row>
    <row r="509" spans="4:5" x14ac:dyDescent="0.25">
      <c r="D509" s="90"/>
      <c r="E509" s="90" t="str">
        <f>IF(D509&lt;&gt;"",VLOOKUP(C509,BD_Insumos!$C:$D,2,FALSE),"")</f>
        <v/>
      </c>
    </row>
    <row r="510" spans="4:5" x14ac:dyDescent="0.25">
      <c r="D510" s="90"/>
      <c r="E510" s="90" t="str">
        <f>IF(D510&lt;&gt;"",VLOOKUP(C510,BD_Insumos!$C:$D,2,FALSE),"")</f>
        <v/>
      </c>
    </row>
    <row r="511" spans="4:5" x14ac:dyDescent="0.25">
      <c r="D511" s="90"/>
      <c r="E511" s="90" t="str">
        <f>IF(D511&lt;&gt;"",VLOOKUP(C511,BD_Insumos!$C:$D,2,FALSE),"")</f>
        <v/>
      </c>
    </row>
    <row r="512" spans="4:5" x14ac:dyDescent="0.25">
      <c r="D512" s="90"/>
      <c r="E512" s="90" t="str">
        <f>IF(D512&lt;&gt;"",VLOOKUP(C512,BD_Insumos!$C:$D,2,FALSE),"")</f>
        <v/>
      </c>
    </row>
    <row r="513" spans="4:5" x14ac:dyDescent="0.25">
      <c r="D513" s="90"/>
      <c r="E513" s="90" t="str">
        <f>IF(D513&lt;&gt;"",VLOOKUP(C513,BD_Insumos!$C:$D,2,FALSE),"")</f>
        <v/>
      </c>
    </row>
    <row r="514" spans="4:5" x14ac:dyDescent="0.25">
      <c r="D514" s="90"/>
      <c r="E514" s="90" t="str">
        <f>IF(D514&lt;&gt;"",VLOOKUP(C514,BD_Insumos!$C:$D,2,FALSE),"")</f>
        <v/>
      </c>
    </row>
    <row r="515" spans="4:5" x14ac:dyDescent="0.25">
      <c r="D515" s="90"/>
      <c r="E515" s="90" t="str">
        <f>IF(D515&lt;&gt;"",VLOOKUP(C515,BD_Insumos!$C:$D,2,FALSE),"")</f>
        <v/>
      </c>
    </row>
    <row r="516" spans="4:5" x14ac:dyDescent="0.25">
      <c r="D516" s="90"/>
      <c r="E516" s="90" t="str">
        <f>IF(D516&lt;&gt;"",VLOOKUP(C516,BD_Insumos!$C:$D,2,FALSE),"")</f>
        <v/>
      </c>
    </row>
    <row r="517" spans="4:5" x14ac:dyDescent="0.25">
      <c r="D517" s="90"/>
      <c r="E517" s="90" t="str">
        <f>IF(D517&lt;&gt;"",VLOOKUP(C517,BD_Insumos!$C:$D,2,FALSE),"")</f>
        <v/>
      </c>
    </row>
    <row r="518" spans="4:5" x14ac:dyDescent="0.25">
      <c r="D518" s="90"/>
      <c r="E518" s="90" t="str">
        <f>IF(D518&lt;&gt;"",VLOOKUP(C518,BD_Insumos!$C:$D,2,FALSE),"")</f>
        <v/>
      </c>
    </row>
    <row r="519" spans="4:5" x14ac:dyDescent="0.25">
      <c r="D519" s="90"/>
      <c r="E519" s="90" t="str">
        <f>IF(D519&lt;&gt;"",VLOOKUP(C519,BD_Insumos!$C:$D,2,FALSE),"")</f>
        <v/>
      </c>
    </row>
    <row r="520" spans="4:5" x14ac:dyDescent="0.25">
      <c r="D520" s="90"/>
      <c r="E520" s="90" t="str">
        <f>IF(D520&lt;&gt;"",VLOOKUP(C520,BD_Insumos!$C:$D,2,FALSE),"")</f>
        <v/>
      </c>
    </row>
    <row r="521" spans="4:5" x14ac:dyDescent="0.25">
      <c r="D521" s="90"/>
      <c r="E521" s="90" t="str">
        <f>IF(D521&lt;&gt;"",VLOOKUP(C521,BD_Insumos!$C:$D,2,FALSE),"")</f>
        <v/>
      </c>
    </row>
    <row r="522" spans="4:5" x14ac:dyDescent="0.25">
      <c r="D522" s="90"/>
      <c r="E522" s="90" t="str">
        <f>IF(D522&lt;&gt;"",VLOOKUP(C522,BD_Insumos!$C:$D,2,FALSE),"")</f>
        <v/>
      </c>
    </row>
    <row r="523" spans="4:5" x14ac:dyDescent="0.25">
      <c r="D523" s="90"/>
      <c r="E523" s="90" t="str">
        <f>IF(D523&lt;&gt;"",VLOOKUP(C523,BD_Insumos!$C:$D,2,FALSE),"")</f>
        <v/>
      </c>
    </row>
    <row r="524" spans="4:5" x14ac:dyDescent="0.25">
      <c r="D524" s="90"/>
      <c r="E524" s="90" t="str">
        <f>IF(D524&lt;&gt;"",VLOOKUP(C524,BD_Insumos!$C:$D,2,FALSE),"")</f>
        <v/>
      </c>
    </row>
    <row r="525" spans="4:5" x14ac:dyDescent="0.25">
      <c r="D525" s="90"/>
      <c r="E525" s="90" t="str">
        <f>IF(D525&lt;&gt;"",VLOOKUP(C525,BD_Insumos!$C:$D,2,FALSE),"")</f>
        <v/>
      </c>
    </row>
    <row r="526" spans="4:5" x14ac:dyDescent="0.25">
      <c r="D526" s="90"/>
      <c r="E526" s="90" t="str">
        <f>IF(D526&lt;&gt;"",VLOOKUP(C526,BD_Insumos!$C:$D,2,FALSE),"")</f>
        <v/>
      </c>
    </row>
    <row r="527" spans="4:5" x14ac:dyDescent="0.25">
      <c r="D527" s="90"/>
      <c r="E527" s="90" t="str">
        <f>IF(D527&lt;&gt;"",VLOOKUP(C527,BD_Insumos!$C:$D,2,FALSE),"")</f>
        <v/>
      </c>
    </row>
    <row r="528" spans="4:5" x14ac:dyDescent="0.25">
      <c r="D528" s="90"/>
      <c r="E528" s="90" t="str">
        <f>IF(D528&lt;&gt;"",VLOOKUP(C528,BD_Insumos!$C:$D,2,FALSE),"")</f>
        <v/>
      </c>
    </row>
    <row r="529" spans="4:5" x14ac:dyDescent="0.25">
      <c r="D529" s="90"/>
      <c r="E529" s="90" t="str">
        <f>IF(D529&lt;&gt;"",VLOOKUP(C529,BD_Insumos!$C:$D,2,FALSE),"")</f>
        <v/>
      </c>
    </row>
    <row r="530" spans="4:5" x14ac:dyDescent="0.25">
      <c r="D530" s="90"/>
      <c r="E530" s="90" t="str">
        <f>IF(D530&lt;&gt;"",VLOOKUP(C530,BD_Insumos!$C:$D,2,FALSE),"")</f>
        <v/>
      </c>
    </row>
    <row r="531" spans="4:5" x14ac:dyDescent="0.25">
      <c r="D531" s="90"/>
      <c r="E531" s="90" t="str">
        <f>IF(D531&lt;&gt;"",VLOOKUP(C531,BD_Insumos!$C:$D,2,FALSE),"")</f>
        <v/>
      </c>
    </row>
    <row r="532" spans="4:5" x14ac:dyDescent="0.25">
      <c r="D532" s="90"/>
      <c r="E532" s="90" t="str">
        <f>IF(D532&lt;&gt;"",VLOOKUP(C532,BD_Insumos!$C:$D,2,FALSE),"")</f>
        <v/>
      </c>
    </row>
    <row r="533" spans="4:5" x14ac:dyDescent="0.25">
      <c r="D533" s="90"/>
      <c r="E533" s="90" t="str">
        <f>IF(D533&lt;&gt;"",VLOOKUP(C533,BD_Insumos!$C:$D,2,FALSE),"")</f>
        <v/>
      </c>
    </row>
    <row r="534" spans="4:5" x14ac:dyDescent="0.25">
      <c r="D534" s="90"/>
      <c r="E534" s="90" t="str">
        <f>IF(D534&lt;&gt;"",VLOOKUP(C534,BD_Insumos!$C:$D,2,FALSE),"")</f>
        <v/>
      </c>
    </row>
    <row r="535" spans="4:5" x14ac:dyDescent="0.25">
      <c r="D535" s="90"/>
      <c r="E535" s="90" t="str">
        <f>IF(D535&lt;&gt;"",VLOOKUP(C535,BD_Insumos!$C:$D,2,FALSE),"")</f>
        <v/>
      </c>
    </row>
    <row r="536" spans="4:5" x14ac:dyDescent="0.25">
      <c r="D536" s="90"/>
      <c r="E536" s="90" t="str">
        <f>IF(D536&lt;&gt;"",VLOOKUP(C536,BD_Insumos!$C:$D,2,FALSE),"")</f>
        <v/>
      </c>
    </row>
    <row r="537" spans="4:5" x14ac:dyDescent="0.25">
      <c r="D537" s="90"/>
      <c r="E537" s="90" t="str">
        <f>IF(D537&lt;&gt;"",VLOOKUP(C537,BD_Insumos!$C:$D,2,FALSE),"")</f>
        <v/>
      </c>
    </row>
    <row r="538" spans="4:5" x14ac:dyDescent="0.25">
      <c r="D538" s="90"/>
      <c r="E538" s="90" t="str">
        <f>IF(D538&lt;&gt;"",VLOOKUP(C538,BD_Insumos!$C:$D,2,FALSE),"")</f>
        <v/>
      </c>
    </row>
    <row r="539" spans="4:5" x14ac:dyDescent="0.25">
      <c r="D539" s="90"/>
      <c r="E539" s="90" t="str">
        <f>IF(D539&lt;&gt;"",VLOOKUP(C539,BD_Insumos!$C:$D,2,FALSE),"")</f>
        <v/>
      </c>
    </row>
    <row r="540" spans="4:5" x14ac:dyDescent="0.25">
      <c r="D540" s="90"/>
      <c r="E540" s="90" t="str">
        <f>IF(D540&lt;&gt;"",VLOOKUP(C540,BD_Insumos!$C:$D,2,FALSE),"")</f>
        <v/>
      </c>
    </row>
    <row r="541" spans="4:5" x14ac:dyDescent="0.25">
      <c r="D541" s="90"/>
      <c r="E541" s="90" t="str">
        <f>IF(D541&lt;&gt;"",VLOOKUP(C541,BD_Insumos!$C:$D,2,FALSE),"")</f>
        <v/>
      </c>
    </row>
    <row r="542" spans="4:5" x14ac:dyDescent="0.25">
      <c r="D542" s="90"/>
      <c r="E542" s="90" t="str">
        <f>IF(D542&lt;&gt;"",VLOOKUP(C542,BD_Insumos!$C:$D,2,FALSE),"")</f>
        <v/>
      </c>
    </row>
    <row r="543" spans="4:5" x14ac:dyDescent="0.25">
      <c r="D543" s="90"/>
      <c r="E543" s="90" t="str">
        <f>IF(D543&lt;&gt;"",VLOOKUP(C543,BD_Insumos!$C:$D,2,FALSE),"")</f>
        <v/>
      </c>
    </row>
    <row r="544" spans="4:5" x14ac:dyDescent="0.25">
      <c r="D544" s="90"/>
      <c r="E544" s="90" t="str">
        <f>IF(D544&lt;&gt;"",VLOOKUP(C544,BD_Insumos!$C:$D,2,FALSE),"")</f>
        <v/>
      </c>
    </row>
    <row r="545" spans="4:5" x14ac:dyDescent="0.25">
      <c r="D545" s="90"/>
      <c r="E545" s="90" t="str">
        <f>IF(D545&lt;&gt;"",VLOOKUP(C545,BD_Insumos!$C:$D,2,FALSE),"")</f>
        <v/>
      </c>
    </row>
    <row r="546" spans="4:5" x14ac:dyDescent="0.25">
      <c r="D546" s="90"/>
      <c r="E546" s="90" t="str">
        <f>IF(D546&lt;&gt;"",VLOOKUP(C546,BD_Insumos!$C:$D,2,FALSE),"")</f>
        <v/>
      </c>
    </row>
    <row r="547" spans="4:5" x14ac:dyDescent="0.25">
      <c r="D547" s="90"/>
      <c r="E547" s="90" t="str">
        <f>IF(D547&lt;&gt;"",VLOOKUP(C547,BD_Insumos!$C:$D,2,FALSE),"")</f>
        <v/>
      </c>
    </row>
    <row r="548" spans="4:5" x14ac:dyDescent="0.25">
      <c r="D548" s="90"/>
      <c r="E548" s="90" t="str">
        <f>IF(D548&lt;&gt;"",VLOOKUP(C548,BD_Insumos!$C:$D,2,FALSE),"")</f>
        <v/>
      </c>
    </row>
    <row r="549" spans="4:5" x14ac:dyDescent="0.25">
      <c r="D549" s="90"/>
      <c r="E549" s="90" t="str">
        <f>IF(D549&lt;&gt;"",VLOOKUP(C549,BD_Insumos!$C:$D,2,FALSE),"")</f>
        <v/>
      </c>
    </row>
    <row r="550" spans="4:5" x14ac:dyDescent="0.25">
      <c r="D550" s="90"/>
      <c r="E550" s="90" t="str">
        <f>IF(D550&lt;&gt;"",VLOOKUP(C550,BD_Insumos!$C:$D,2,FALSE),"")</f>
        <v/>
      </c>
    </row>
    <row r="551" spans="4:5" x14ac:dyDescent="0.25">
      <c r="D551" s="90"/>
      <c r="E551" s="90" t="str">
        <f>IF(D551&lt;&gt;"",VLOOKUP(C551,BD_Insumos!$C:$D,2,FALSE),"")</f>
        <v/>
      </c>
    </row>
    <row r="552" spans="4:5" x14ac:dyDescent="0.25">
      <c r="D552" s="90"/>
      <c r="E552" s="90" t="str">
        <f>IF(D552&lt;&gt;"",VLOOKUP(C552,BD_Insumos!$C:$D,2,FALSE),"")</f>
        <v/>
      </c>
    </row>
    <row r="553" spans="4:5" x14ac:dyDescent="0.25">
      <c r="D553" s="90"/>
      <c r="E553" s="90" t="str">
        <f>IF(D553&lt;&gt;"",VLOOKUP(C553,BD_Insumos!$C:$D,2,FALSE),"")</f>
        <v/>
      </c>
    </row>
    <row r="554" spans="4:5" x14ac:dyDescent="0.25">
      <c r="D554" s="90"/>
      <c r="E554" s="90" t="str">
        <f>IF(D554&lt;&gt;"",VLOOKUP(C554,BD_Insumos!$C:$D,2,FALSE),"")</f>
        <v/>
      </c>
    </row>
    <row r="555" spans="4:5" x14ac:dyDescent="0.25">
      <c r="D555" s="90"/>
      <c r="E555" s="90" t="str">
        <f>IF(D555&lt;&gt;"",VLOOKUP(C555,BD_Insumos!$C:$D,2,FALSE),"")</f>
        <v/>
      </c>
    </row>
    <row r="556" spans="4:5" x14ac:dyDescent="0.25">
      <c r="D556" s="90"/>
      <c r="E556" s="90" t="str">
        <f>IF(D556&lt;&gt;"",VLOOKUP(C556,BD_Insumos!$C:$D,2,FALSE),"")</f>
        <v/>
      </c>
    </row>
    <row r="557" spans="4:5" x14ac:dyDescent="0.25">
      <c r="D557" s="90"/>
      <c r="E557" s="90" t="str">
        <f>IF(D557&lt;&gt;"",VLOOKUP(C557,BD_Insumos!$C:$D,2,FALSE),"")</f>
        <v/>
      </c>
    </row>
    <row r="558" spans="4:5" x14ac:dyDescent="0.25">
      <c r="D558" s="90"/>
      <c r="E558" s="90" t="str">
        <f>IF(D558&lt;&gt;"",VLOOKUP(C558,BD_Insumos!$C:$D,2,FALSE),"")</f>
        <v/>
      </c>
    </row>
    <row r="559" spans="4:5" x14ac:dyDescent="0.25">
      <c r="D559" s="90"/>
      <c r="E559" s="90" t="str">
        <f>IF(D559&lt;&gt;"",VLOOKUP(C559,BD_Insumos!$C:$D,2,FALSE),"")</f>
        <v/>
      </c>
    </row>
    <row r="560" spans="4:5" x14ac:dyDescent="0.25">
      <c r="D560" s="90"/>
      <c r="E560" s="90" t="str">
        <f>IF(D560&lt;&gt;"",VLOOKUP(C560,BD_Insumos!$C:$D,2,FALSE),"")</f>
        <v/>
      </c>
    </row>
    <row r="561" spans="4:5" x14ac:dyDescent="0.25">
      <c r="D561" s="90"/>
      <c r="E561" s="90" t="str">
        <f>IF(D561&lt;&gt;"",VLOOKUP(C561,BD_Insumos!$C:$D,2,FALSE),"")</f>
        <v/>
      </c>
    </row>
    <row r="562" spans="4:5" x14ac:dyDescent="0.25">
      <c r="D562" s="90"/>
      <c r="E562" s="90" t="str">
        <f>IF(D562&lt;&gt;"",VLOOKUP(C562,BD_Insumos!$C:$D,2,FALSE),"")</f>
        <v/>
      </c>
    </row>
    <row r="563" spans="4:5" x14ac:dyDescent="0.25">
      <c r="D563" s="90"/>
      <c r="E563" s="90" t="str">
        <f>IF(D563&lt;&gt;"",VLOOKUP(C563,BD_Insumos!$C:$D,2,FALSE),"")</f>
        <v/>
      </c>
    </row>
    <row r="564" spans="4:5" x14ac:dyDescent="0.25">
      <c r="D564" s="90"/>
      <c r="E564" s="90" t="str">
        <f>IF(D564&lt;&gt;"",VLOOKUP(C564,BD_Insumos!$C:$D,2,FALSE),"")</f>
        <v/>
      </c>
    </row>
    <row r="565" spans="4:5" x14ac:dyDescent="0.25">
      <c r="D565" s="90"/>
      <c r="E565" s="90" t="str">
        <f>IF(D565&lt;&gt;"",VLOOKUP(C565,BD_Insumos!$C:$D,2,FALSE),"")</f>
        <v/>
      </c>
    </row>
    <row r="566" spans="4:5" x14ac:dyDescent="0.25">
      <c r="D566" s="90"/>
      <c r="E566" s="90" t="str">
        <f>IF(D566&lt;&gt;"",VLOOKUP(C566,BD_Insumos!$C:$D,2,FALSE),"")</f>
        <v/>
      </c>
    </row>
    <row r="567" spans="4:5" x14ac:dyDescent="0.25">
      <c r="D567" s="90"/>
      <c r="E567" s="90" t="str">
        <f>IF(D567&lt;&gt;"",VLOOKUP(C567,BD_Insumos!$C:$D,2,FALSE),"")</f>
        <v/>
      </c>
    </row>
    <row r="568" spans="4:5" x14ac:dyDescent="0.25">
      <c r="D568" s="90"/>
      <c r="E568" s="90" t="str">
        <f>IF(D568&lt;&gt;"",VLOOKUP(C568,BD_Insumos!$C:$D,2,FALSE),"")</f>
        <v/>
      </c>
    </row>
    <row r="569" spans="4:5" x14ac:dyDescent="0.25">
      <c r="D569" s="90"/>
      <c r="E569" s="90" t="str">
        <f>IF(D569&lt;&gt;"",VLOOKUP(C569,BD_Insumos!$C:$D,2,FALSE),"")</f>
        <v/>
      </c>
    </row>
    <row r="570" spans="4:5" x14ac:dyDescent="0.25">
      <c r="D570" s="90"/>
      <c r="E570" s="90" t="str">
        <f>IF(D570&lt;&gt;"",VLOOKUP(C570,BD_Insumos!$C:$D,2,FALSE),"")</f>
        <v/>
      </c>
    </row>
    <row r="571" spans="4:5" x14ac:dyDescent="0.25">
      <c r="D571" s="90"/>
      <c r="E571" s="90" t="str">
        <f>IF(D571&lt;&gt;"",VLOOKUP(C571,BD_Insumos!$C:$D,2,FALSE),"")</f>
        <v/>
      </c>
    </row>
    <row r="572" spans="4:5" x14ac:dyDescent="0.25">
      <c r="D572" s="90"/>
      <c r="E572" s="90" t="str">
        <f>IF(D572&lt;&gt;"",VLOOKUP(C572,BD_Insumos!$C:$D,2,FALSE),"")</f>
        <v/>
      </c>
    </row>
    <row r="573" spans="4:5" x14ac:dyDescent="0.25">
      <c r="D573" s="90"/>
      <c r="E573" s="90" t="str">
        <f>IF(D573&lt;&gt;"",VLOOKUP(C573,BD_Insumos!$C:$D,2,FALSE),"")</f>
        <v/>
      </c>
    </row>
    <row r="574" spans="4:5" x14ac:dyDescent="0.25">
      <c r="D574" s="90"/>
      <c r="E574" s="90" t="str">
        <f>IF(D574&lt;&gt;"",VLOOKUP(C574,BD_Insumos!$C:$D,2,FALSE),"")</f>
        <v/>
      </c>
    </row>
    <row r="575" spans="4:5" x14ac:dyDescent="0.25">
      <c r="D575" s="90"/>
      <c r="E575" s="90" t="str">
        <f>IF(D575&lt;&gt;"",VLOOKUP(C575,BD_Insumos!$C:$D,2,FALSE),"")</f>
        <v/>
      </c>
    </row>
    <row r="576" spans="4:5" x14ac:dyDescent="0.25">
      <c r="D576" s="90"/>
      <c r="E576" s="90" t="str">
        <f>IF(D576&lt;&gt;"",VLOOKUP(C576,BD_Insumos!$C:$D,2,FALSE),"")</f>
        <v/>
      </c>
    </row>
    <row r="577" spans="4:5" x14ac:dyDescent="0.25">
      <c r="D577" s="90"/>
      <c r="E577" s="90" t="str">
        <f>IF(D577&lt;&gt;"",VLOOKUP(C577,BD_Insumos!$C:$D,2,FALSE),"")</f>
        <v/>
      </c>
    </row>
    <row r="578" spans="4:5" x14ac:dyDescent="0.25">
      <c r="D578" s="90"/>
      <c r="E578" s="90" t="str">
        <f>IF(D578&lt;&gt;"",VLOOKUP(C578,BD_Insumos!$C:$D,2,FALSE),"")</f>
        <v/>
      </c>
    </row>
    <row r="579" spans="4:5" x14ac:dyDescent="0.25">
      <c r="D579" s="90"/>
      <c r="E579" s="90" t="str">
        <f>IF(D579&lt;&gt;"",VLOOKUP(C579,BD_Insumos!$C:$D,2,FALSE),"")</f>
        <v/>
      </c>
    </row>
    <row r="580" spans="4:5" x14ac:dyDescent="0.25">
      <c r="D580" s="90"/>
      <c r="E580" s="90" t="str">
        <f>IF(D580&lt;&gt;"",VLOOKUP(C580,BD_Insumos!$C:$D,2,FALSE),"")</f>
        <v/>
      </c>
    </row>
    <row r="581" spans="4:5" x14ac:dyDescent="0.25">
      <c r="D581" s="90"/>
      <c r="E581" s="90" t="str">
        <f>IF(D581&lt;&gt;"",VLOOKUP(C581,BD_Insumos!$C:$D,2,FALSE),"")</f>
        <v/>
      </c>
    </row>
    <row r="582" spans="4:5" x14ac:dyDescent="0.25">
      <c r="D582" s="90"/>
      <c r="E582" s="90" t="str">
        <f>IF(D582&lt;&gt;"",VLOOKUP(C582,BD_Insumos!$C:$D,2,FALSE),"")</f>
        <v/>
      </c>
    </row>
    <row r="583" spans="4:5" x14ac:dyDescent="0.25">
      <c r="D583" s="90"/>
      <c r="E583" s="90" t="str">
        <f>IF(D583&lt;&gt;"",VLOOKUP(C583,BD_Insumos!$C:$D,2,FALSE),"")</f>
        <v/>
      </c>
    </row>
    <row r="584" spans="4:5" x14ac:dyDescent="0.25">
      <c r="D584" s="90"/>
      <c r="E584" s="90" t="str">
        <f>IF(D584&lt;&gt;"",VLOOKUP(C584,BD_Insumos!$C:$D,2,FALSE),"")</f>
        <v/>
      </c>
    </row>
    <row r="585" spans="4:5" x14ac:dyDescent="0.25">
      <c r="D585" s="90"/>
      <c r="E585" s="90" t="str">
        <f>IF(D585&lt;&gt;"",VLOOKUP(C585,BD_Insumos!$C:$D,2,FALSE),"")</f>
        <v/>
      </c>
    </row>
    <row r="586" spans="4:5" x14ac:dyDescent="0.25">
      <c r="D586" s="90"/>
      <c r="E586" s="90" t="str">
        <f>IF(D586&lt;&gt;"",VLOOKUP(C586,BD_Insumos!$C:$D,2,FALSE),"")</f>
        <v/>
      </c>
    </row>
    <row r="587" spans="4:5" x14ac:dyDescent="0.25">
      <c r="D587" s="90"/>
      <c r="E587" s="90" t="str">
        <f>IF(D587&lt;&gt;"",VLOOKUP(C587,BD_Insumos!$C:$D,2,FALSE),"")</f>
        <v/>
      </c>
    </row>
    <row r="588" spans="4:5" x14ac:dyDescent="0.25">
      <c r="D588" s="90"/>
      <c r="E588" s="90" t="str">
        <f>IF(D588&lt;&gt;"",VLOOKUP(C588,BD_Insumos!$C:$D,2,FALSE),"")</f>
        <v/>
      </c>
    </row>
    <row r="589" spans="4:5" x14ac:dyDescent="0.25">
      <c r="D589" s="90"/>
      <c r="E589" s="90" t="str">
        <f>IF(D589&lt;&gt;"",VLOOKUP(C589,BD_Insumos!$C:$D,2,FALSE),"")</f>
        <v/>
      </c>
    </row>
    <row r="590" spans="4:5" x14ac:dyDescent="0.25">
      <c r="D590" s="90"/>
      <c r="E590" s="90" t="str">
        <f>IF(D590&lt;&gt;"",VLOOKUP(C590,BD_Insumos!$C:$D,2,FALSE),"")</f>
        <v/>
      </c>
    </row>
    <row r="591" spans="4:5" x14ac:dyDescent="0.25">
      <c r="D591" s="90"/>
      <c r="E591" s="90" t="str">
        <f>IF(D591&lt;&gt;"",VLOOKUP(C591,BD_Insumos!$C:$D,2,FALSE),"")</f>
        <v/>
      </c>
    </row>
    <row r="592" spans="4:5" x14ac:dyDescent="0.25">
      <c r="D592" s="90"/>
      <c r="E592" s="90" t="str">
        <f>IF(D592&lt;&gt;"",VLOOKUP(C592,BD_Insumos!$C:$D,2,FALSE),"")</f>
        <v/>
      </c>
    </row>
    <row r="593" spans="4:5" x14ac:dyDescent="0.25">
      <c r="D593" s="90"/>
      <c r="E593" s="90" t="str">
        <f>IF(D593&lt;&gt;"",VLOOKUP(C593,BD_Insumos!$C:$D,2,FALSE),"")</f>
        <v/>
      </c>
    </row>
    <row r="594" spans="4:5" x14ac:dyDescent="0.25">
      <c r="D594" s="90"/>
      <c r="E594" s="90" t="str">
        <f>IF(D594&lt;&gt;"",VLOOKUP(C594,BD_Insumos!$C:$D,2,FALSE),"")</f>
        <v/>
      </c>
    </row>
    <row r="595" spans="4:5" x14ac:dyDescent="0.25">
      <c r="D595" s="90"/>
      <c r="E595" s="90" t="str">
        <f>IF(D595&lt;&gt;"",VLOOKUP(C595,BD_Insumos!$C:$D,2,FALSE),"")</f>
        <v/>
      </c>
    </row>
    <row r="596" spans="4:5" x14ac:dyDescent="0.25">
      <c r="D596" s="90"/>
      <c r="E596" s="90" t="str">
        <f>IF(D596&lt;&gt;"",VLOOKUP(C596,BD_Insumos!$C:$D,2,FALSE),"")</f>
        <v/>
      </c>
    </row>
    <row r="597" spans="4:5" x14ac:dyDescent="0.25">
      <c r="D597" s="90"/>
      <c r="E597" s="90" t="str">
        <f>IF(D597&lt;&gt;"",VLOOKUP(C597,BD_Insumos!$C:$D,2,FALSE),"")</f>
        <v/>
      </c>
    </row>
    <row r="598" spans="4:5" x14ac:dyDescent="0.25">
      <c r="D598" s="90"/>
      <c r="E598" s="90" t="str">
        <f>IF(D598&lt;&gt;"",VLOOKUP(C598,BD_Insumos!$C:$D,2,FALSE),"")</f>
        <v/>
      </c>
    </row>
    <row r="599" spans="4:5" x14ac:dyDescent="0.25">
      <c r="D599" s="90"/>
      <c r="E599" s="90" t="str">
        <f>IF(D599&lt;&gt;"",VLOOKUP(C599,BD_Insumos!$C:$D,2,FALSE),"")</f>
        <v/>
      </c>
    </row>
    <row r="600" spans="4:5" x14ac:dyDescent="0.25">
      <c r="D600" s="90"/>
      <c r="E600" s="90" t="str">
        <f>IF(D600&lt;&gt;"",VLOOKUP(C600,BD_Insumos!$C:$D,2,FALSE),"")</f>
        <v/>
      </c>
    </row>
    <row r="601" spans="4:5" x14ac:dyDescent="0.25">
      <c r="D601" s="90"/>
      <c r="E601" s="90" t="str">
        <f>IF(D601&lt;&gt;"",VLOOKUP(C601,BD_Insumos!$C:$D,2,FALSE),"")</f>
        <v/>
      </c>
    </row>
    <row r="602" spans="4:5" x14ac:dyDescent="0.25">
      <c r="D602" s="90"/>
      <c r="E602" s="90" t="str">
        <f>IF(D602&lt;&gt;"",VLOOKUP(C602,BD_Insumos!$C:$D,2,FALSE),"")</f>
        <v/>
      </c>
    </row>
    <row r="603" spans="4:5" x14ac:dyDescent="0.25">
      <c r="D603" s="90"/>
      <c r="E603" s="90" t="str">
        <f>IF(D603&lt;&gt;"",VLOOKUP(C603,BD_Insumos!$C:$D,2,FALSE),"")</f>
        <v/>
      </c>
    </row>
    <row r="604" spans="4:5" x14ac:dyDescent="0.25">
      <c r="D604" s="90"/>
      <c r="E604" s="90" t="str">
        <f>IF(D604&lt;&gt;"",VLOOKUP(C604,BD_Insumos!$C:$D,2,FALSE),"")</f>
        <v/>
      </c>
    </row>
    <row r="605" spans="4:5" x14ac:dyDescent="0.25">
      <c r="D605" s="90"/>
      <c r="E605" s="90" t="str">
        <f>IF(D605&lt;&gt;"",VLOOKUP(C605,BD_Insumos!$C:$D,2,FALSE),"")</f>
        <v/>
      </c>
    </row>
    <row r="606" spans="4:5" x14ac:dyDescent="0.25">
      <c r="D606" s="90"/>
      <c r="E606" s="90" t="str">
        <f>IF(D606&lt;&gt;"",VLOOKUP(C606,BD_Insumos!$C:$D,2,FALSE),"")</f>
        <v/>
      </c>
    </row>
    <row r="607" spans="4:5" x14ac:dyDescent="0.25">
      <c r="D607" s="90"/>
      <c r="E607" s="90" t="str">
        <f>IF(D607&lt;&gt;"",VLOOKUP(C607,BD_Insumos!$C:$D,2,FALSE),"")</f>
        <v/>
      </c>
    </row>
    <row r="608" spans="4:5" x14ac:dyDescent="0.25">
      <c r="D608" s="90"/>
      <c r="E608" s="90" t="str">
        <f>IF(D608&lt;&gt;"",VLOOKUP(C608,BD_Insumos!$C:$D,2,FALSE),"")</f>
        <v/>
      </c>
    </row>
    <row r="609" spans="4:5" x14ac:dyDescent="0.25">
      <c r="D609" s="90"/>
      <c r="E609" s="90" t="str">
        <f>IF(D609&lt;&gt;"",VLOOKUP(C609,BD_Insumos!$C:$D,2,FALSE),"")</f>
        <v/>
      </c>
    </row>
    <row r="610" spans="4:5" x14ac:dyDescent="0.25">
      <c r="D610" s="90"/>
      <c r="E610" s="90" t="str">
        <f>IF(D610&lt;&gt;"",VLOOKUP(C610,BD_Insumos!$C:$D,2,FALSE),"")</f>
        <v/>
      </c>
    </row>
    <row r="611" spans="4:5" x14ac:dyDescent="0.25">
      <c r="D611" s="90"/>
      <c r="E611" s="90" t="str">
        <f>IF(D611&lt;&gt;"",VLOOKUP(C611,BD_Insumos!$C:$D,2,FALSE),"")</f>
        <v/>
      </c>
    </row>
    <row r="612" spans="4:5" x14ac:dyDescent="0.25">
      <c r="D612" s="90"/>
      <c r="E612" s="90" t="str">
        <f>IF(D612&lt;&gt;"",VLOOKUP(C612,BD_Insumos!$C:$D,2,FALSE),"")</f>
        <v/>
      </c>
    </row>
    <row r="613" spans="4:5" x14ac:dyDescent="0.25">
      <c r="D613" s="90"/>
      <c r="E613" s="90" t="str">
        <f>IF(D613&lt;&gt;"",VLOOKUP(C613,BD_Insumos!$C:$D,2,FALSE),"")</f>
        <v/>
      </c>
    </row>
    <row r="614" spans="4:5" x14ac:dyDescent="0.25">
      <c r="D614" s="90"/>
      <c r="E614" s="90" t="str">
        <f>IF(D614&lt;&gt;"",VLOOKUP(C614,BD_Insumos!$C:$D,2,FALSE),"")</f>
        <v/>
      </c>
    </row>
    <row r="615" spans="4:5" x14ac:dyDescent="0.25">
      <c r="D615" s="90"/>
      <c r="E615" s="90" t="str">
        <f>IF(D615&lt;&gt;"",VLOOKUP(C615,BD_Insumos!$C:$D,2,FALSE),"")</f>
        <v/>
      </c>
    </row>
    <row r="616" spans="4:5" x14ac:dyDescent="0.25">
      <c r="D616" s="90"/>
      <c r="E616" s="90" t="str">
        <f>IF(D616&lt;&gt;"",VLOOKUP(C616,BD_Insumos!$C:$D,2,FALSE),"")</f>
        <v/>
      </c>
    </row>
    <row r="617" spans="4:5" x14ac:dyDescent="0.25">
      <c r="D617" s="90"/>
      <c r="E617" s="90" t="str">
        <f>IF(D617&lt;&gt;"",VLOOKUP(C617,BD_Insumos!$C:$D,2,FALSE),"")</f>
        <v/>
      </c>
    </row>
    <row r="618" spans="4:5" x14ac:dyDescent="0.25">
      <c r="D618" s="90"/>
      <c r="E618" s="90" t="str">
        <f>IF(D618&lt;&gt;"",VLOOKUP(C618,BD_Insumos!$C:$D,2,FALSE),"")</f>
        <v/>
      </c>
    </row>
    <row r="619" spans="4:5" x14ac:dyDescent="0.25">
      <c r="D619" s="90"/>
      <c r="E619" s="90" t="str">
        <f>IF(D619&lt;&gt;"",VLOOKUP(C619,BD_Insumos!$C:$D,2,FALSE),"")</f>
        <v/>
      </c>
    </row>
    <row r="620" spans="4:5" x14ac:dyDescent="0.25">
      <c r="D620" s="90"/>
      <c r="E620" s="90" t="str">
        <f>IF(D620&lt;&gt;"",VLOOKUP(C620,BD_Insumos!$C:$D,2,FALSE),"")</f>
        <v/>
      </c>
    </row>
    <row r="621" spans="4:5" x14ac:dyDescent="0.25">
      <c r="D621" s="90"/>
      <c r="E621" s="90" t="str">
        <f>IF(D621&lt;&gt;"",VLOOKUP(C621,BD_Insumos!$C:$D,2,FALSE),"")</f>
        <v/>
      </c>
    </row>
    <row r="622" spans="4:5" x14ac:dyDescent="0.25">
      <c r="D622" s="90"/>
      <c r="E622" s="90" t="str">
        <f>IF(D622&lt;&gt;"",VLOOKUP(C622,BD_Insumos!$C:$D,2,FALSE),"")</f>
        <v/>
      </c>
    </row>
    <row r="623" spans="4:5" x14ac:dyDescent="0.25">
      <c r="D623" s="90"/>
      <c r="E623" s="90" t="str">
        <f>IF(D623&lt;&gt;"",VLOOKUP(C623,BD_Insumos!$C:$D,2,FALSE),"")</f>
        <v/>
      </c>
    </row>
    <row r="624" spans="4:5" x14ac:dyDescent="0.25">
      <c r="D624" s="90"/>
      <c r="E624" s="90" t="str">
        <f>IF(D624&lt;&gt;"",VLOOKUP(C624,BD_Insumos!$C:$D,2,FALSE),"")</f>
        <v/>
      </c>
    </row>
    <row r="625" spans="4:5" x14ac:dyDescent="0.25">
      <c r="D625" s="90"/>
      <c r="E625" s="90" t="str">
        <f>IF(D625&lt;&gt;"",VLOOKUP(C625,BD_Insumos!$C:$D,2,FALSE),"")</f>
        <v/>
      </c>
    </row>
    <row r="626" spans="4:5" x14ac:dyDescent="0.25">
      <c r="D626" s="90"/>
      <c r="E626" s="90" t="str">
        <f>IF(D626&lt;&gt;"",VLOOKUP(C626,BD_Insumos!$C:$D,2,FALSE),"")</f>
        <v/>
      </c>
    </row>
    <row r="627" spans="4:5" x14ac:dyDescent="0.25">
      <c r="D627" s="90"/>
      <c r="E627" s="90" t="str">
        <f>IF(D627&lt;&gt;"",VLOOKUP(C627,BD_Insumos!$C:$D,2,FALSE),"")</f>
        <v/>
      </c>
    </row>
    <row r="628" spans="4:5" x14ac:dyDescent="0.25">
      <c r="D628" s="90"/>
      <c r="E628" s="90" t="str">
        <f>IF(D628&lt;&gt;"",VLOOKUP(C628,BD_Insumos!$C:$D,2,FALSE),"")</f>
        <v/>
      </c>
    </row>
    <row r="629" spans="4:5" x14ac:dyDescent="0.25">
      <c r="D629" s="90"/>
      <c r="E629" s="90" t="str">
        <f>IF(D629&lt;&gt;"",VLOOKUP(C629,BD_Insumos!$C:$D,2,FALSE),"")</f>
        <v/>
      </c>
    </row>
    <row r="630" spans="4:5" x14ac:dyDescent="0.25">
      <c r="D630" s="90"/>
      <c r="E630" s="90" t="str">
        <f>IF(D630&lt;&gt;"",VLOOKUP(C630,BD_Insumos!$C:$D,2,FALSE),"")</f>
        <v/>
      </c>
    </row>
    <row r="631" spans="4:5" x14ac:dyDescent="0.25">
      <c r="D631" s="90"/>
      <c r="E631" s="90" t="str">
        <f>IF(D631&lt;&gt;"",VLOOKUP(C631,BD_Insumos!$C:$D,2,FALSE),"")</f>
        <v/>
      </c>
    </row>
    <row r="632" spans="4:5" x14ac:dyDescent="0.25">
      <c r="D632" s="90"/>
      <c r="E632" s="90" t="str">
        <f>IF(D632&lt;&gt;"",VLOOKUP(C632,BD_Insumos!$C:$D,2,FALSE),"")</f>
        <v/>
      </c>
    </row>
    <row r="633" spans="4:5" x14ac:dyDescent="0.25">
      <c r="D633" s="90"/>
      <c r="E633" s="90" t="str">
        <f>IF(D633&lt;&gt;"",VLOOKUP(C633,BD_Insumos!$C:$D,2,FALSE),"")</f>
        <v/>
      </c>
    </row>
    <row r="634" spans="4:5" x14ac:dyDescent="0.25">
      <c r="D634" s="90"/>
      <c r="E634" s="90" t="str">
        <f>IF(D634&lt;&gt;"",VLOOKUP(C634,BD_Insumos!$C:$D,2,FALSE),"")</f>
        <v/>
      </c>
    </row>
    <row r="635" spans="4:5" x14ac:dyDescent="0.25">
      <c r="D635" s="90"/>
      <c r="E635" s="90" t="str">
        <f>IF(D635&lt;&gt;"",VLOOKUP(C635,BD_Insumos!$C:$D,2,FALSE),"")</f>
        <v/>
      </c>
    </row>
    <row r="636" spans="4:5" x14ac:dyDescent="0.25">
      <c r="D636" s="90"/>
      <c r="E636" s="90" t="str">
        <f>IF(D636&lt;&gt;"",VLOOKUP(C636,BD_Insumos!$C:$D,2,FALSE),"")</f>
        <v/>
      </c>
    </row>
    <row r="637" spans="4:5" x14ac:dyDescent="0.25">
      <c r="D637" s="90"/>
      <c r="E637" s="90" t="str">
        <f>IF(D637&lt;&gt;"",VLOOKUP(C637,BD_Insumos!$C:$D,2,FALSE),"")</f>
        <v/>
      </c>
    </row>
    <row r="638" spans="4:5" x14ac:dyDescent="0.25">
      <c r="D638" s="90"/>
      <c r="E638" s="90" t="str">
        <f>IF(D638&lt;&gt;"",VLOOKUP(C638,BD_Insumos!$C:$D,2,FALSE),"")</f>
        <v/>
      </c>
    </row>
    <row r="639" spans="4:5" x14ac:dyDescent="0.25">
      <c r="D639" s="90"/>
      <c r="E639" s="90" t="str">
        <f>IF(D639&lt;&gt;"",VLOOKUP(C639,BD_Insumos!$C:$D,2,FALSE),"")</f>
        <v/>
      </c>
    </row>
    <row r="640" spans="4:5" x14ac:dyDescent="0.25">
      <c r="D640" s="90"/>
      <c r="E640" s="90" t="str">
        <f>IF(D640&lt;&gt;"",VLOOKUP(C640,BD_Insumos!$C:$D,2,FALSE),"")</f>
        <v/>
      </c>
    </row>
    <row r="641" spans="4:5" x14ac:dyDescent="0.25">
      <c r="D641" s="90"/>
      <c r="E641" s="90" t="str">
        <f>IF(D641&lt;&gt;"",VLOOKUP(C641,BD_Insumos!$C:$D,2,FALSE),"")</f>
        <v/>
      </c>
    </row>
    <row r="642" spans="4:5" x14ac:dyDescent="0.25">
      <c r="D642" s="90"/>
      <c r="E642" s="90" t="str">
        <f>IF(D642&lt;&gt;"",VLOOKUP(C642,BD_Insumos!$C:$D,2,FALSE),"")</f>
        <v/>
      </c>
    </row>
    <row r="643" spans="4:5" x14ac:dyDescent="0.25">
      <c r="D643" s="90"/>
      <c r="E643" s="90" t="str">
        <f>IF(D643&lt;&gt;"",VLOOKUP(C643,BD_Insumos!$C:$D,2,FALSE),"")</f>
        <v/>
      </c>
    </row>
    <row r="644" spans="4:5" x14ac:dyDescent="0.25">
      <c r="D644" s="90"/>
      <c r="E644" s="90" t="str">
        <f>IF(D644&lt;&gt;"",VLOOKUP(C644,BD_Insumos!$C:$D,2,FALSE),"")</f>
        <v/>
      </c>
    </row>
    <row r="645" spans="4:5" x14ac:dyDescent="0.25">
      <c r="D645" s="90"/>
      <c r="E645" s="90" t="str">
        <f>IF(D645&lt;&gt;"",VLOOKUP(C645,BD_Insumos!$C:$D,2,FALSE),"")</f>
        <v/>
      </c>
    </row>
    <row r="646" spans="4:5" x14ac:dyDescent="0.25">
      <c r="D646" s="90"/>
      <c r="E646" s="90" t="str">
        <f>IF(D646&lt;&gt;"",VLOOKUP(C646,BD_Insumos!$C:$D,2,FALSE),"")</f>
        <v/>
      </c>
    </row>
    <row r="647" spans="4:5" x14ac:dyDescent="0.25">
      <c r="D647" s="90"/>
      <c r="E647" s="90" t="str">
        <f>IF(D647&lt;&gt;"",VLOOKUP(C647,BD_Insumos!$C:$D,2,FALSE),"")</f>
        <v/>
      </c>
    </row>
    <row r="648" spans="4:5" x14ac:dyDescent="0.25">
      <c r="D648" s="90"/>
      <c r="E648" s="90" t="str">
        <f>IF(D648&lt;&gt;"",VLOOKUP(C648,BD_Insumos!$C:$D,2,FALSE),"")</f>
        <v/>
      </c>
    </row>
    <row r="649" spans="4:5" x14ac:dyDescent="0.25">
      <c r="D649" s="90"/>
      <c r="E649" s="90" t="str">
        <f>IF(D649&lt;&gt;"",VLOOKUP(C649,BD_Insumos!$C:$D,2,FALSE),"")</f>
        <v/>
      </c>
    </row>
    <row r="650" spans="4:5" x14ac:dyDescent="0.25">
      <c r="D650" s="90"/>
      <c r="E650" s="90" t="str">
        <f>IF(D650&lt;&gt;"",VLOOKUP(C650,BD_Insumos!$C:$D,2,FALSE),"")</f>
        <v/>
      </c>
    </row>
    <row r="651" spans="4:5" x14ac:dyDescent="0.25">
      <c r="D651" s="90"/>
      <c r="E651" s="90" t="str">
        <f>IF(D651&lt;&gt;"",VLOOKUP(C651,BD_Insumos!$C:$D,2,FALSE),"")</f>
        <v/>
      </c>
    </row>
    <row r="652" spans="4:5" x14ac:dyDescent="0.25">
      <c r="D652" s="90"/>
      <c r="E652" s="90" t="str">
        <f>IF(D652&lt;&gt;"",VLOOKUP(C652,BD_Insumos!$C:$D,2,FALSE),"")</f>
        <v/>
      </c>
    </row>
    <row r="653" spans="4:5" x14ac:dyDescent="0.25">
      <c r="D653" s="90"/>
      <c r="E653" s="90" t="str">
        <f>IF(D653&lt;&gt;"",VLOOKUP(C653,BD_Insumos!$C:$D,2,FALSE),"")</f>
        <v/>
      </c>
    </row>
    <row r="654" spans="4:5" x14ac:dyDescent="0.25">
      <c r="D654" s="90"/>
      <c r="E654" s="90" t="str">
        <f>IF(D654&lt;&gt;"",VLOOKUP(C654,BD_Insumos!$C:$D,2,FALSE),"")</f>
        <v/>
      </c>
    </row>
    <row r="655" spans="4:5" x14ac:dyDescent="0.25">
      <c r="D655" s="90"/>
      <c r="E655" s="90" t="str">
        <f>IF(D655&lt;&gt;"",VLOOKUP(C655,BD_Insumos!$C:$D,2,FALSE),"")</f>
        <v/>
      </c>
    </row>
    <row r="656" spans="4:5" x14ac:dyDescent="0.25">
      <c r="D656" s="90"/>
      <c r="E656" s="90" t="str">
        <f>IF(D656&lt;&gt;"",VLOOKUP(C656,BD_Insumos!$C:$D,2,FALSE),"")</f>
        <v/>
      </c>
    </row>
    <row r="657" spans="4:5" x14ac:dyDescent="0.25">
      <c r="D657" s="90"/>
      <c r="E657" s="90" t="str">
        <f>IF(D657&lt;&gt;"",VLOOKUP(C657,BD_Insumos!$C:$D,2,FALSE),"")</f>
        <v/>
      </c>
    </row>
    <row r="658" spans="4:5" x14ac:dyDescent="0.25">
      <c r="D658" s="90"/>
      <c r="E658" s="90" t="str">
        <f>IF(D658&lt;&gt;"",VLOOKUP(C658,BD_Insumos!$C:$D,2,FALSE),"")</f>
        <v/>
      </c>
    </row>
    <row r="659" spans="4:5" x14ac:dyDescent="0.25">
      <c r="D659" s="90"/>
      <c r="E659" s="90" t="str">
        <f>IF(D659&lt;&gt;"",VLOOKUP(C659,BD_Insumos!$C:$D,2,FALSE),"")</f>
        <v/>
      </c>
    </row>
    <row r="660" spans="4:5" x14ac:dyDescent="0.25">
      <c r="D660" s="90"/>
      <c r="E660" s="90" t="str">
        <f>IF(D660&lt;&gt;"",VLOOKUP(C660,BD_Insumos!$C:$D,2,FALSE),"")</f>
        <v/>
      </c>
    </row>
    <row r="661" spans="4:5" x14ac:dyDescent="0.25">
      <c r="D661" s="90"/>
      <c r="E661" s="90" t="str">
        <f>IF(D661&lt;&gt;"",VLOOKUP(C661,BD_Insumos!$C:$D,2,FALSE),"")</f>
        <v/>
      </c>
    </row>
    <row r="662" spans="4:5" x14ac:dyDescent="0.25">
      <c r="D662" s="90"/>
      <c r="E662" s="90" t="str">
        <f>IF(D662&lt;&gt;"",VLOOKUP(C662,BD_Insumos!$C:$D,2,FALSE),"")</f>
        <v/>
      </c>
    </row>
    <row r="663" spans="4:5" x14ac:dyDescent="0.25">
      <c r="D663" s="90"/>
      <c r="E663" s="90" t="str">
        <f>IF(D663&lt;&gt;"",VLOOKUP(C663,BD_Insumos!$C:$D,2,FALSE),"")</f>
        <v/>
      </c>
    </row>
    <row r="664" spans="4:5" x14ac:dyDescent="0.25">
      <c r="D664" s="90"/>
      <c r="E664" s="90" t="str">
        <f>IF(D664&lt;&gt;"",VLOOKUP(C664,BD_Insumos!$C:$D,2,FALSE),"")</f>
        <v/>
      </c>
    </row>
    <row r="665" spans="4:5" x14ac:dyDescent="0.25">
      <c r="D665" s="90"/>
      <c r="E665" s="90" t="str">
        <f>IF(D665&lt;&gt;"",VLOOKUP(C665,BD_Insumos!$C:$D,2,FALSE),"")</f>
        <v/>
      </c>
    </row>
    <row r="666" spans="4:5" x14ac:dyDescent="0.25">
      <c r="D666" s="90"/>
      <c r="E666" s="90" t="str">
        <f>IF(D666&lt;&gt;"",VLOOKUP(C666,BD_Insumos!$C:$D,2,FALSE),"")</f>
        <v/>
      </c>
    </row>
    <row r="667" spans="4:5" x14ac:dyDescent="0.25">
      <c r="D667" s="90"/>
      <c r="E667" s="90" t="str">
        <f>IF(D667&lt;&gt;"",VLOOKUP(C667,BD_Insumos!$C:$D,2,FALSE),"")</f>
        <v/>
      </c>
    </row>
    <row r="668" spans="4:5" x14ac:dyDescent="0.25">
      <c r="D668" s="90"/>
      <c r="E668" s="90" t="str">
        <f>IF(D668&lt;&gt;"",VLOOKUP(C668,BD_Insumos!$C:$D,2,FALSE),"")</f>
        <v/>
      </c>
    </row>
    <row r="669" spans="4:5" x14ac:dyDescent="0.25">
      <c r="D669" s="90"/>
      <c r="E669" s="90" t="str">
        <f>IF(D669&lt;&gt;"",VLOOKUP(C669,BD_Insumos!$C:$D,2,FALSE),"")</f>
        <v/>
      </c>
    </row>
    <row r="670" spans="4:5" x14ac:dyDescent="0.25">
      <c r="D670" s="90"/>
      <c r="E670" s="90" t="str">
        <f>IF(D670&lt;&gt;"",VLOOKUP(C670,BD_Insumos!$C:$D,2,FALSE),"")</f>
        <v/>
      </c>
    </row>
    <row r="671" spans="4:5" x14ac:dyDescent="0.25">
      <c r="D671" s="90"/>
      <c r="E671" s="90" t="str">
        <f>IF(D671&lt;&gt;"",VLOOKUP(C671,BD_Insumos!$C:$D,2,FALSE),"")</f>
        <v/>
      </c>
    </row>
    <row r="672" spans="4:5" x14ac:dyDescent="0.25">
      <c r="D672" s="90"/>
      <c r="E672" s="90" t="str">
        <f>IF(D672&lt;&gt;"",VLOOKUP(C672,BD_Insumos!$C:$D,2,FALSE),"")</f>
        <v/>
      </c>
    </row>
    <row r="673" spans="4:5" x14ac:dyDescent="0.25">
      <c r="D673" s="90"/>
      <c r="E673" s="90" t="str">
        <f>IF(D673&lt;&gt;"",VLOOKUP(C673,BD_Insumos!$C:$D,2,FALSE),"")</f>
        <v/>
      </c>
    </row>
    <row r="674" spans="4:5" x14ac:dyDescent="0.25">
      <c r="D674" s="90"/>
      <c r="E674" s="90" t="str">
        <f>IF(D674&lt;&gt;"",VLOOKUP(C674,BD_Insumos!$C:$D,2,FALSE),"")</f>
        <v/>
      </c>
    </row>
    <row r="675" spans="4:5" x14ac:dyDescent="0.25">
      <c r="D675" s="90"/>
      <c r="E675" s="90" t="str">
        <f>IF(D675&lt;&gt;"",VLOOKUP(C675,BD_Insumos!$C:$D,2,FALSE),"")</f>
        <v/>
      </c>
    </row>
    <row r="676" spans="4:5" x14ac:dyDescent="0.25">
      <c r="D676" s="90"/>
      <c r="E676" s="90" t="str">
        <f>IF(D676&lt;&gt;"",VLOOKUP(C676,BD_Insumos!$C:$D,2,FALSE),"")</f>
        <v/>
      </c>
    </row>
    <row r="677" spans="4:5" x14ac:dyDescent="0.25">
      <c r="D677" s="90"/>
      <c r="E677" s="90" t="str">
        <f>IF(D677&lt;&gt;"",VLOOKUP(C677,BD_Insumos!$C:$D,2,FALSE),"")</f>
        <v/>
      </c>
    </row>
    <row r="678" spans="4:5" x14ac:dyDescent="0.25">
      <c r="D678" s="90"/>
      <c r="E678" s="90" t="str">
        <f>IF(D678&lt;&gt;"",VLOOKUP(C678,BD_Insumos!$C:$D,2,FALSE),"")</f>
        <v/>
      </c>
    </row>
    <row r="679" spans="4:5" x14ac:dyDescent="0.25">
      <c r="D679" s="90"/>
      <c r="E679" s="90" t="str">
        <f>IF(D679&lt;&gt;"",VLOOKUP(C679,BD_Insumos!$C:$D,2,FALSE),"")</f>
        <v/>
      </c>
    </row>
    <row r="680" spans="4:5" x14ac:dyDescent="0.25">
      <c r="D680" s="90"/>
      <c r="E680" s="90" t="str">
        <f>IF(D680&lt;&gt;"",VLOOKUP(C680,BD_Insumos!$C:$D,2,FALSE),"")</f>
        <v/>
      </c>
    </row>
    <row r="681" spans="4:5" x14ac:dyDescent="0.25">
      <c r="D681" s="90"/>
      <c r="E681" s="90" t="str">
        <f>IF(D681&lt;&gt;"",VLOOKUP(C681,BD_Insumos!$C:$D,2,FALSE),"")</f>
        <v/>
      </c>
    </row>
    <row r="682" spans="4:5" x14ac:dyDescent="0.25">
      <c r="D682" s="90"/>
      <c r="E682" s="90" t="str">
        <f>IF(D682&lt;&gt;"",VLOOKUP(C682,BD_Insumos!$C:$D,2,FALSE),"")</f>
        <v/>
      </c>
    </row>
    <row r="683" spans="4:5" x14ac:dyDescent="0.25">
      <c r="D683" s="90"/>
      <c r="E683" s="90" t="str">
        <f>IF(D683&lt;&gt;"",VLOOKUP(C683,BD_Insumos!$C:$D,2,FALSE),"")</f>
        <v/>
      </c>
    </row>
    <row r="684" spans="4:5" x14ac:dyDescent="0.25">
      <c r="D684" s="90"/>
      <c r="E684" s="90" t="str">
        <f>IF(D684&lt;&gt;"",VLOOKUP(C684,BD_Insumos!$C:$D,2,FALSE),"")</f>
        <v/>
      </c>
    </row>
    <row r="685" spans="4:5" x14ac:dyDescent="0.25">
      <c r="D685" s="90"/>
      <c r="E685" s="90" t="str">
        <f>IF(D685&lt;&gt;"",VLOOKUP(C685,BD_Insumos!$C:$D,2,FALSE),"")</f>
        <v/>
      </c>
    </row>
    <row r="686" spans="4:5" x14ac:dyDescent="0.25">
      <c r="D686" s="90"/>
      <c r="E686" s="90" t="str">
        <f>IF(D686&lt;&gt;"",VLOOKUP(C686,BD_Insumos!$C:$D,2,FALSE),"")</f>
        <v/>
      </c>
    </row>
    <row r="687" spans="4:5" x14ac:dyDescent="0.25">
      <c r="D687" s="90"/>
      <c r="E687" s="90" t="str">
        <f>IF(D687&lt;&gt;"",VLOOKUP(C687,BD_Insumos!$C:$D,2,FALSE),"")</f>
        <v/>
      </c>
    </row>
    <row r="688" spans="4:5" x14ac:dyDescent="0.25">
      <c r="D688" s="90"/>
      <c r="E688" s="90" t="str">
        <f>IF(D688&lt;&gt;"",VLOOKUP(C688,BD_Insumos!$C:$D,2,FALSE),"")</f>
        <v/>
      </c>
    </row>
    <row r="689" spans="4:5" x14ac:dyDescent="0.25">
      <c r="D689" s="90"/>
      <c r="E689" s="90" t="str">
        <f>IF(D689&lt;&gt;"",VLOOKUP(C689,BD_Insumos!$C:$D,2,FALSE),"")</f>
        <v/>
      </c>
    </row>
    <row r="690" spans="4:5" x14ac:dyDescent="0.25">
      <c r="D690" s="90"/>
      <c r="E690" s="90" t="str">
        <f>IF(D690&lt;&gt;"",VLOOKUP(C690,BD_Insumos!$C:$D,2,FALSE),"")</f>
        <v/>
      </c>
    </row>
    <row r="691" spans="4:5" x14ac:dyDescent="0.25">
      <c r="D691" s="90"/>
      <c r="E691" s="90" t="str">
        <f>IF(D691&lt;&gt;"",VLOOKUP(C691,BD_Insumos!$C:$D,2,FALSE),"")</f>
        <v/>
      </c>
    </row>
    <row r="692" spans="4:5" x14ac:dyDescent="0.25">
      <c r="D692" s="90"/>
      <c r="E692" s="90" t="str">
        <f>IF(D692&lt;&gt;"",VLOOKUP(C692,BD_Insumos!$C:$D,2,FALSE),"")</f>
        <v/>
      </c>
    </row>
    <row r="693" spans="4:5" x14ac:dyDescent="0.25">
      <c r="D693" s="90"/>
      <c r="E693" s="90" t="str">
        <f>IF(D693&lt;&gt;"",VLOOKUP(C693,BD_Insumos!$C:$D,2,FALSE),"")</f>
        <v/>
      </c>
    </row>
    <row r="694" spans="4:5" x14ac:dyDescent="0.25">
      <c r="D694" s="90"/>
      <c r="E694" s="90" t="str">
        <f>IF(D694&lt;&gt;"",VLOOKUP(C694,BD_Insumos!$C:$D,2,FALSE),"")</f>
        <v/>
      </c>
    </row>
    <row r="695" spans="4:5" x14ac:dyDescent="0.25">
      <c r="D695" s="90"/>
      <c r="E695" s="90" t="str">
        <f>IF(D695&lt;&gt;"",VLOOKUP(C695,BD_Insumos!$C:$D,2,FALSE),"")</f>
        <v/>
      </c>
    </row>
    <row r="696" spans="4:5" x14ac:dyDescent="0.25">
      <c r="D696" s="90"/>
      <c r="E696" s="90" t="str">
        <f>IF(D696&lt;&gt;"",VLOOKUP(C696,BD_Insumos!$C:$D,2,FALSE),"")</f>
        <v/>
      </c>
    </row>
    <row r="697" spans="4:5" x14ac:dyDescent="0.25">
      <c r="D697" s="90"/>
      <c r="E697" s="90" t="str">
        <f>IF(D697&lt;&gt;"",VLOOKUP(C697,BD_Insumos!$C:$D,2,FALSE),"")</f>
        <v/>
      </c>
    </row>
    <row r="698" spans="4:5" x14ac:dyDescent="0.25">
      <c r="D698" s="90"/>
      <c r="E698" s="90" t="str">
        <f>IF(D698&lt;&gt;"",VLOOKUP(C698,BD_Insumos!$C:$D,2,FALSE),"")</f>
        <v/>
      </c>
    </row>
    <row r="699" spans="4:5" x14ac:dyDescent="0.25">
      <c r="D699" s="90"/>
      <c r="E699" s="90" t="str">
        <f>IF(D699&lt;&gt;"",VLOOKUP(C699,BD_Insumos!$C:$D,2,FALSE),"")</f>
        <v/>
      </c>
    </row>
    <row r="700" spans="4:5" x14ac:dyDescent="0.25">
      <c r="D700" s="90"/>
      <c r="E700" s="90" t="str">
        <f>IF(D700&lt;&gt;"",VLOOKUP(C700,BD_Insumos!$C:$D,2,FALSE),"")</f>
        <v/>
      </c>
    </row>
    <row r="701" spans="4:5" x14ac:dyDescent="0.25">
      <c r="D701" s="90"/>
      <c r="E701" s="90" t="str">
        <f>IF(D701&lt;&gt;"",VLOOKUP(C701,BD_Insumos!$C:$D,2,FALSE),"")</f>
        <v/>
      </c>
    </row>
    <row r="702" spans="4:5" x14ac:dyDescent="0.25">
      <c r="D702" s="90"/>
      <c r="E702" s="90" t="str">
        <f>IF(D702&lt;&gt;"",VLOOKUP(C702,BD_Insumos!$C:$D,2,FALSE),"")</f>
        <v/>
      </c>
    </row>
    <row r="703" spans="4:5" x14ac:dyDescent="0.25">
      <c r="D703" s="90"/>
      <c r="E703" s="90" t="str">
        <f>IF(D703&lt;&gt;"",VLOOKUP(C703,BD_Insumos!$C:$D,2,FALSE),"")</f>
        <v/>
      </c>
    </row>
    <row r="704" spans="4:5" x14ac:dyDescent="0.25">
      <c r="D704" s="90"/>
      <c r="E704" s="90" t="str">
        <f>IF(D704&lt;&gt;"",VLOOKUP(C704,BD_Insumos!$C:$D,2,FALSE),"")</f>
        <v/>
      </c>
    </row>
    <row r="705" spans="4:5" x14ac:dyDescent="0.25">
      <c r="D705" s="90"/>
      <c r="E705" s="90" t="str">
        <f>IF(D705&lt;&gt;"",VLOOKUP(C705,BD_Insumos!$C:$D,2,FALSE),"")</f>
        <v/>
      </c>
    </row>
    <row r="706" spans="4:5" x14ac:dyDescent="0.25">
      <c r="D706" s="90"/>
      <c r="E706" s="90" t="str">
        <f>IF(D706&lt;&gt;"",VLOOKUP(C706,BD_Insumos!$C:$D,2,FALSE),"")</f>
        <v/>
      </c>
    </row>
    <row r="707" spans="4:5" x14ac:dyDescent="0.25">
      <c r="D707" s="90"/>
      <c r="E707" s="90" t="str">
        <f>IF(D707&lt;&gt;"",VLOOKUP(C707,BD_Insumos!$C:$D,2,FALSE),"")</f>
        <v/>
      </c>
    </row>
    <row r="708" spans="4:5" x14ac:dyDescent="0.25">
      <c r="D708" s="90"/>
      <c r="E708" s="90" t="str">
        <f>IF(D708&lt;&gt;"",VLOOKUP(C708,BD_Insumos!$C:$D,2,FALSE),"")</f>
        <v/>
      </c>
    </row>
    <row r="709" spans="4:5" x14ac:dyDescent="0.25">
      <c r="D709" s="90"/>
      <c r="E709" s="90" t="str">
        <f>IF(D709&lt;&gt;"",VLOOKUP(C709,BD_Insumos!$C:$D,2,FALSE),"")</f>
        <v/>
      </c>
    </row>
    <row r="710" spans="4:5" x14ac:dyDescent="0.25">
      <c r="D710" s="90"/>
      <c r="E710" s="90" t="str">
        <f>IF(D710&lt;&gt;"",VLOOKUP(C710,BD_Insumos!$C:$D,2,FALSE),"")</f>
        <v/>
      </c>
    </row>
    <row r="711" spans="4:5" x14ac:dyDescent="0.25">
      <c r="D711" s="90"/>
      <c r="E711" s="90" t="str">
        <f>IF(D711&lt;&gt;"",VLOOKUP(C711,BD_Insumos!$C:$D,2,FALSE),"")</f>
        <v/>
      </c>
    </row>
    <row r="712" spans="4:5" x14ac:dyDescent="0.25">
      <c r="D712" s="90"/>
      <c r="E712" s="90" t="str">
        <f>IF(D712&lt;&gt;"",VLOOKUP(C712,BD_Insumos!$C:$D,2,FALSE),"")</f>
        <v/>
      </c>
    </row>
    <row r="713" spans="4:5" x14ac:dyDescent="0.25">
      <c r="D713" s="90"/>
      <c r="E713" s="90" t="str">
        <f>IF(D713&lt;&gt;"",VLOOKUP(C713,BD_Insumos!$C:$D,2,FALSE),"")</f>
        <v/>
      </c>
    </row>
    <row r="714" spans="4:5" x14ac:dyDescent="0.25">
      <c r="D714" s="90"/>
      <c r="E714" s="90" t="str">
        <f>IF(D714&lt;&gt;"",VLOOKUP(C714,BD_Insumos!$C:$D,2,FALSE),"")</f>
        <v/>
      </c>
    </row>
    <row r="715" spans="4:5" x14ac:dyDescent="0.25">
      <c r="D715" s="90"/>
      <c r="E715" s="90" t="str">
        <f>IF(D715&lt;&gt;"",VLOOKUP(C715,BD_Insumos!$C:$D,2,FALSE),"")</f>
        <v/>
      </c>
    </row>
    <row r="716" spans="4:5" x14ac:dyDescent="0.25">
      <c r="D716" s="90"/>
      <c r="E716" s="90" t="str">
        <f>IF(D716&lt;&gt;"",VLOOKUP(C716,BD_Insumos!$C:$D,2,FALSE),"")</f>
        <v/>
      </c>
    </row>
    <row r="717" spans="4:5" x14ac:dyDescent="0.25">
      <c r="D717" s="90"/>
      <c r="E717" s="90" t="str">
        <f>IF(D717&lt;&gt;"",VLOOKUP(C717,BD_Insumos!$C:$D,2,FALSE),"")</f>
        <v/>
      </c>
    </row>
    <row r="718" spans="4:5" x14ac:dyDescent="0.25">
      <c r="D718" s="90"/>
      <c r="E718" s="90" t="str">
        <f>IF(D718&lt;&gt;"",VLOOKUP(C718,BD_Insumos!$C:$D,2,FALSE),"")</f>
        <v/>
      </c>
    </row>
    <row r="719" spans="4:5" x14ac:dyDescent="0.25">
      <c r="D719" s="90"/>
      <c r="E719" s="90" t="str">
        <f>IF(D719&lt;&gt;"",VLOOKUP(C719,BD_Insumos!$C:$D,2,FALSE),"")</f>
        <v/>
      </c>
    </row>
    <row r="720" spans="4:5" x14ac:dyDescent="0.25">
      <c r="D720" s="90"/>
      <c r="E720" s="90" t="str">
        <f>IF(D720&lt;&gt;"",VLOOKUP(C720,BD_Insumos!$C:$D,2,FALSE),"")</f>
        <v/>
      </c>
    </row>
    <row r="721" spans="4:5" x14ac:dyDescent="0.25">
      <c r="D721" s="90"/>
      <c r="E721" s="90" t="str">
        <f>IF(D721&lt;&gt;"",VLOOKUP(C721,BD_Insumos!$C:$D,2,FALSE),"")</f>
        <v/>
      </c>
    </row>
    <row r="722" spans="4:5" x14ac:dyDescent="0.25">
      <c r="D722" s="90"/>
      <c r="E722" s="90" t="str">
        <f>IF(D722&lt;&gt;"",VLOOKUP(C722,BD_Insumos!$C:$D,2,FALSE),"")</f>
        <v/>
      </c>
    </row>
    <row r="723" spans="4:5" x14ac:dyDescent="0.25">
      <c r="D723" s="90"/>
      <c r="E723" s="90" t="str">
        <f>IF(D723&lt;&gt;"",VLOOKUP(C723,BD_Insumos!$C:$D,2,FALSE),"")</f>
        <v/>
      </c>
    </row>
    <row r="724" spans="4:5" x14ac:dyDescent="0.25">
      <c r="D724" s="90"/>
      <c r="E724" s="90" t="str">
        <f>IF(D724&lt;&gt;"",VLOOKUP(C724,BD_Insumos!$C:$D,2,FALSE),"")</f>
        <v/>
      </c>
    </row>
    <row r="725" spans="4:5" x14ac:dyDescent="0.25">
      <c r="D725" s="90"/>
      <c r="E725" s="90" t="str">
        <f>IF(D725&lt;&gt;"",VLOOKUP(C725,BD_Insumos!$C:$D,2,FALSE),"")</f>
        <v/>
      </c>
    </row>
    <row r="726" spans="4:5" x14ac:dyDescent="0.25">
      <c r="D726" s="90"/>
      <c r="E726" s="90" t="str">
        <f>IF(D726&lt;&gt;"",VLOOKUP(C726,BD_Insumos!$C:$D,2,FALSE),"")</f>
        <v/>
      </c>
    </row>
    <row r="727" spans="4:5" x14ac:dyDescent="0.25">
      <c r="D727" s="90"/>
      <c r="E727" s="90" t="str">
        <f>IF(D727&lt;&gt;"",VLOOKUP(C727,BD_Insumos!$C:$D,2,FALSE),"")</f>
        <v/>
      </c>
    </row>
    <row r="728" spans="4:5" x14ac:dyDescent="0.25">
      <c r="D728" s="90"/>
      <c r="E728" s="90" t="str">
        <f>IF(D728&lt;&gt;"",VLOOKUP(C728,BD_Insumos!$C:$D,2,FALSE),"")</f>
        <v/>
      </c>
    </row>
    <row r="729" spans="4:5" x14ac:dyDescent="0.25">
      <c r="D729" s="90"/>
      <c r="E729" s="90" t="str">
        <f>IF(D729&lt;&gt;"",VLOOKUP(C729,BD_Insumos!$C:$D,2,FALSE),"")</f>
        <v/>
      </c>
    </row>
    <row r="730" spans="4:5" x14ac:dyDescent="0.25">
      <c r="D730" s="90"/>
      <c r="E730" s="90" t="str">
        <f>IF(D730&lt;&gt;"",VLOOKUP(C730,BD_Insumos!$C:$D,2,FALSE),"")</f>
        <v/>
      </c>
    </row>
    <row r="731" spans="4:5" x14ac:dyDescent="0.25">
      <c r="D731" s="90"/>
      <c r="E731" s="90" t="str">
        <f>IF(D731&lt;&gt;"",VLOOKUP(C731,BD_Insumos!$C:$D,2,FALSE),"")</f>
        <v/>
      </c>
    </row>
    <row r="732" spans="4:5" x14ac:dyDescent="0.25">
      <c r="D732" s="90"/>
      <c r="E732" s="90" t="str">
        <f>IF(D732&lt;&gt;"",VLOOKUP(C732,BD_Insumos!$C:$D,2,FALSE),"")</f>
        <v/>
      </c>
    </row>
    <row r="733" spans="4:5" x14ac:dyDescent="0.25">
      <c r="D733" s="90"/>
      <c r="E733" s="90" t="str">
        <f>IF(D733&lt;&gt;"",VLOOKUP(C733,BD_Insumos!$C:$D,2,FALSE),"")</f>
        <v/>
      </c>
    </row>
    <row r="734" spans="4:5" x14ac:dyDescent="0.25">
      <c r="D734" s="90"/>
      <c r="E734" s="90" t="str">
        <f>IF(D734&lt;&gt;"",VLOOKUP(C734,BD_Insumos!$C:$D,2,FALSE),"")</f>
        <v/>
      </c>
    </row>
    <row r="735" spans="4:5" x14ac:dyDescent="0.25">
      <c r="D735" s="90"/>
      <c r="E735" s="90" t="str">
        <f>IF(D735&lt;&gt;"",VLOOKUP(C735,BD_Insumos!$C:$D,2,FALSE),"")</f>
        <v/>
      </c>
    </row>
    <row r="736" spans="4:5" x14ac:dyDescent="0.25">
      <c r="D736" s="90"/>
      <c r="E736" s="90" t="str">
        <f>IF(D736&lt;&gt;"",VLOOKUP(C736,BD_Insumos!$C:$D,2,FALSE),"")</f>
        <v/>
      </c>
    </row>
    <row r="737" spans="4:5" x14ac:dyDescent="0.25">
      <c r="D737" s="90"/>
      <c r="E737" s="90" t="str">
        <f>IF(D737&lt;&gt;"",VLOOKUP(C737,BD_Insumos!$C:$D,2,FALSE),"")</f>
        <v/>
      </c>
    </row>
    <row r="738" spans="4:5" x14ac:dyDescent="0.25">
      <c r="D738" s="90"/>
      <c r="E738" s="90" t="str">
        <f>IF(D738&lt;&gt;"",VLOOKUP(C738,BD_Insumos!$C:$D,2,FALSE),"")</f>
        <v/>
      </c>
    </row>
    <row r="739" spans="4:5" x14ac:dyDescent="0.25">
      <c r="D739" s="90"/>
      <c r="E739" s="90" t="str">
        <f>IF(D739&lt;&gt;"",VLOOKUP(C739,BD_Insumos!$C:$D,2,FALSE),"")</f>
        <v/>
      </c>
    </row>
    <row r="740" spans="4:5" x14ac:dyDescent="0.25">
      <c r="D740" s="90"/>
      <c r="E740" s="90" t="str">
        <f>IF(D740&lt;&gt;"",VLOOKUP(C740,BD_Insumos!$C:$D,2,FALSE),"")</f>
        <v/>
      </c>
    </row>
    <row r="741" spans="4:5" x14ac:dyDescent="0.25">
      <c r="D741" s="90"/>
      <c r="E741" s="90" t="str">
        <f>IF(D741&lt;&gt;"",VLOOKUP(C741,BD_Insumos!$C:$D,2,FALSE),"")</f>
        <v/>
      </c>
    </row>
    <row r="742" spans="4:5" x14ac:dyDescent="0.25">
      <c r="D742" s="90"/>
      <c r="E742" s="90" t="str">
        <f>IF(D742&lt;&gt;"",VLOOKUP(C742,BD_Insumos!$C:$D,2,FALSE),"")</f>
        <v/>
      </c>
    </row>
    <row r="743" spans="4:5" x14ac:dyDescent="0.25">
      <c r="D743" s="90"/>
      <c r="E743" s="90" t="str">
        <f>IF(D743&lt;&gt;"",VLOOKUP(C743,BD_Insumos!$C:$D,2,FALSE),"")</f>
        <v/>
      </c>
    </row>
    <row r="744" spans="4:5" x14ac:dyDescent="0.25">
      <c r="D744" s="90"/>
      <c r="E744" s="90" t="str">
        <f>IF(D744&lt;&gt;"",VLOOKUP(C744,BD_Insumos!$C:$D,2,FALSE),"")</f>
        <v/>
      </c>
    </row>
    <row r="745" spans="4:5" x14ac:dyDescent="0.25">
      <c r="D745" s="90"/>
      <c r="E745" s="90" t="str">
        <f>IF(D745&lt;&gt;"",VLOOKUP(C745,BD_Insumos!$C:$D,2,FALSE),"")</f>
        <v/>
      </c>
    </row>
    <row r="746" spans="4:5" x14ac:dyDescent="0.25">
      <c r="D746" s="90"/>
      <c r="E746" s="90" t="str">
        <f>IF(D746&lt;&gt;"",VLOOKUP(C746,BD_Insumos!$C:$D,2,FALSE),"")</f>
        <v/>
      </c>
    </row>
    <row r="747" spans="4:5" x14ac:dyDescent="0.25">
      <c r="D747" s="90"/>
      <c r="E747" s="90" t="str">
        <f>IF(D747&lt;&gt;"",VLOOKUP(C747,BD_Insumos!$C:$D,2,FALSE),"")</f>
        <v/>
      </c>
    </row>
    <row r="748" spans="4:5" x14ac:dyDescent="0.25">
      <c r="D748" s="90"/>
      <c r="E748" s="90" t="str">
        <f>IF(D748&lt;&gt;"",VLOOKUP(C748,BD_Insumos!$C:$D,2,FALSE),"")</f>
        <v/>
      </c>
    </row>
    <row r="749" spans="4:5" x14ac:dyDescent="0.25">
      <c r="D749" s="90"/>
      <c r="E749" s="90" t="str">
        <f>IF(D749&lt;&gt;"",VLOOKUP(C749,BD_Insumos!$C:$D,2,FALSE),"")</f>
        <v/>
      </c>
    </row>
    <row r="750" spans="4:5" x14ac:dyDescent="0.25">
      <c r="D750" s="90"/>
      <c r="E750" s="90" t="str">
        <f>IF(D750&lt;&gt;"",VLOOKUP(C750,BD_Insumos!$C:$D,2,FALSE),"")</f>
        <v/>
      </c>
    </row>
    <row r="751" spans="4:5" x14ac:dyDescent="0.25">
      <c r="D751" s="90"/>
      <c r="E751" s="90" t="str">
        <f>IF(D751&lt;&gt;"",VLOOKUP(C751,BD_Insumos!$C:$D,2,FALSE),"")</f>
        <v/>
      </c>
    </row>
    <row r="752" spans="4:5" x14ac:dyDescent="0.25">
      <c r="D752" s="90"/>
      <c r="E752" s="90" t="str">
        <f>IF(D752&lt;&gt;"",VLOOKUP(C752,BD_Insumos!$C:$D,2,FALSE),"")</f>
        <v/>
      </c>
    </row>
    <row r="753" spans="4:5" x14ac:dyDescent="0.25">
      <c r="D753" s="90"/>
      <c r="E753" s="90" t="str">
        <f>IF(D753&lt;&gt;"",VLOOKUP(C753,BD_Insumos!$C:$D,2,FALSE),"")</f>
        <v/>
      </c>
    </row>
    <row r="754" spans="4:5" x14ac:dyDescent="0.25">
      <c r="D754" s="90"/>
      <c r="E754" s="90" t="str">
        <f>IF(D754&lt;&gt;"",VLOOKUP(C754,BD_Insumos!$C:$D,2,FALSE),"")</f>
        <v/>
      </c>
    </row>
    <row r="755" spans="4:5" x14ac:dyDescent="0.25">
      <c r="D755" s="90"/>
      <c r="E755" s="90" t="str">
        <f>IF(D755&lt;&gt;"",VLOOKUP(C755,BD_Insumos!$C:$D,2,FALSE),"")</f>
        <v/>
      </c>
    </row>
    <row r="756" spans="4:5" x14ac:dyDescent="0.25">
      <c r="D756" s="90"/>
      <c r="E756" s="90" t="str">
        <f>IF(D756&lt;&gt;"",VLOOKUP(C756,BD_Insumos!$C:$D,2,FALSE),"")</f>
        <v/>
      </c>
    </row>
    <row r="757" spans="4:5" x14ac:dyDescent="0.25">
      <c r="D757" s="90"/>
      <c r="E757" s="90" t="str">
        <f>IF(D757&lt;&gt;"",VLOOKUP(C757,BD_Insumos!$C:$D,2,FALSE),"")</f>
        <v/>
      </c>
    </row>
    <row r="758" spans="4:5" x14ac:dyDescent="0.25">
      <c r="D758" s="90"/>
      <c r="E758" s="90" t="str">
        <f>IF(D758&lt;&gt;"",VLOOKUP(C758,BD_Insumos!$C:$D,2,FALSE),"")</f>
        <v/>
      </c>
    </row>
    <row r="759" spans="4:5" x14ac:dyDescent="0.25">
      <c r="D759" s="90"/>
      <c r="E759" s="90" t="str">
        <f>IF(D759&lt;&gt;"",VLOOKUP(C759,BD_Insumos!$C:$D,2,FALSE),"")</f>
        <v/>
      </c>
    </row>
    <row r="760" spans="4:5" x14ac:dyDescent="0.25">
      <c r="D760" s="90"/>
      <c r="E760" s="90" t="str">
        <f>IF(D760&lt;&gt;"",VLOOKUP(C760,BD_Insumos!$C:$D,2,FALSE),"")</f>
        <v/>
      </c>
    </row>
    <row r="761" spans="4:5" x14ac:dyDescent="0.25">
      <c r="D761" s="90"/>
      <c r="E761" s="90" t="str">
        <f>IF(D761&lt;&gt;"",VLOOKUP(C761,BD_Insumos!$C:$D,2,FALSE),"")</f>
        <v/>
      </c>
    </row>
    <row r="762" spans="4:5" x14ac:dyDescent="0.25">
      <c r="D762" s="90"/>
      <c r="E762" s="90" t="str">
        <f>IF(D762&lt;&gt;"",VLOOKUP(C762,BD_Insumos!$C:$D,2,FALSE),"")</f>
        <v/>
      </c>
    </row>
    <row r="763" spans="4:5" x14ac:dyDescent="0.25">
      <c r="D763" s="90"/>
      <c r="E763" s="90" t="str">
        <f>IF(D763&lt;&gt;"",VLOOKUP(C763,BD_Insumos!$C:$D,2,FALSE),"")</f>
        <v/>
      </c>
    </row>
    <row r="764" spans="4:5" x14ac:dyDescent="0.25">
      <c r="D764" s="90"/>
      <c r="E764" s="90" t="str">
        <f>IF(D764&lt;&gt;"",VLOOKUP(C764,BD_Insumos!$C:$D,2,FALSE),"")</f>
        <v/>
      </c>
    </row>
    <row r="765" spans="4:5" x14ac:dyDescent="0.25">
      <c r="D765" s="90"/>
      <c r="E765" s="90" t="str">
        <f>IF(D765&lt;&gt;"",VLOOKUP(C765,BD_Insumos!$C:$D,2,FALSE),"")</f>
        <v/>
      </c>
    </row>
    <row r="766" spans="4:5" x14ac:dyDescent="0.25">
      <c r="D766" s="90"/>
      <c r="E766" s="90" t="str">
        <f>IF(D766&lt;&gt;"",VLOOKUP(C766,BD_Insumos!$C:$D,2,FALSE),"")</f>
        <v/>
      </c>
    </row>
    <row r="767" spans="4:5" x14ac:dyDescent="0.25">
      <c r="D767" s="90"/>
      <c r="E767" s="90" t="str">
        <f>IF(D767&lt;&gt;"",VLOOKUP(C767,BD_Insumos!$C:$D,2,FALSE),"")</f>
        <v/>
      </c>
    </row>
    <row r="768" spans="4:5" x14ac:dyDescent="0.25">
      <c r="D768" s="90"/>
      <c r="E768" s="90" t="str">
        <f>IF(D768&lt;&gt;"",VLOOKUP(C768,BD_Insumos!$C:$D,2,FALSE),"")</f>
        <v/>
      </c>
    </row>
    <row r="769" spans="4:5" x14ac:dyDescent="0.25">
      <c r="D769" s="90"/>
      <c r="E769" s="90" t="str">
        <f>IF(D769&lt;&gt;"",VLOOKUP(C769,BD_Insumos!$C:$D,2,FALSE),"")</f>
        <v/>
      </c>
    </row>
    <row r="770" spans="4:5" x14ac:dyDescent="0.25">
      <c r="D770" s="90"/>
      <c r="E770" s="90" t="str">
        <f>IF(D770&lt;&gt;"",VLOOKUP(C770,BD_Insumos!$C:$D,2,FALSE),"")</f>
        <v/>
      </c>
    </row>
    <row r="771" spans="4:5" x14ac:dyDescent="0.25">
      <c r="D771" s="90"/>
      <c r="E771" s="90" t="str">
        <f>IF(D771&lt;&gt;"",VLOOKUP(C771,BD_Insumos!$C:$D,2,FALSE),"")</f>
        <v/>
      </c>
    </row>
    <row r="772" spans="4:5" x14ac:dyDescent="0.25">
      <c r="D772" s="90"/>
      <c r="E772" s="90" t="str">
        <f>IF(D772&lt;&gt;"",VLOOKUP(C772,BD_Insumos!$C:$D,2,FALSE),"")</f>
        <v/>
      </c>
    </row>
    <row r="773" spans="4:5" x14ac:dyDescent="0.25">
      <c r="D773" s="90"/>
      <c r="E773" s="90" t="str">
        <f>IF(D773&lt;&gt;"",VLOOKUP(C773,BD_Insumos!$C:$D,2,FALSE),"")</f>
        <v/>
      </c>
    </row>
    <row r="774" spans="4:5" x14ac:dyDescent="0.25">
      <c r="D774" s="90"/>
      <c r="E774" s="90" t="str">
        <f>IF(D774&lt;&gt;"",VLOOKUP(C774,BD_Insumos!$C:$D,2,FALSE),"")</f>
        <v/>
      </c>
    </row>
    <row r="775" spans="4:5" x14ac:dyDescent="0.25">
      <c r="D775" s="90"/>
      <c r="E775" s="90" t="str">
        <f>IF(D775&lt;&gt;"",VLOOKUP(C775,BD_Insumos!$C:$D,2,FALSE),"")</f>
        <v/>
      </c>
    </row>
    <row r="776" spans="4:5" x14ac:dyDescent="0.25">
      <c r="D776" s="90"/>
      <c r="E776" s="90" t="str">
        <f>IF(D776&lt;&gt;"",VLOOKUP(C776,BD_Insumos!$C:$D,2,FALSE),"")</f>
        <v/>
      </c>
    </row>
    <row r="777" spans="4:5" x14ac:dyDescent="0.25">
      <c r="D777" s="90"/>
      <c r="E777" s="90" t="str">
        <f>IF(D777&lt;&gt;"",VLOOKUP(C777,BD_Insumos!$C:$D,2,FALSE),"")</f>
        <v/>
      </c>
    </row>
    <row r="778" spans="4:5" x14ac:dyDescent="0.25">
      <c r="D778" s="90"/>
      <c r="E778" s="90" t="str">
        <f>IF(D778&lt;&gt;"",VLOOKUP(C778,BD_Insumos!$C:$D,2,FALSE),"")</f>
        <v/>
      </c>
    </row>
    <row r="779" spans="4:5" x14ac:dyDescent="0.25">
      <c r="D779" s="90"/>
      <c r="E779" s="90" t="str">
        <f>IF(D779&lt;&gt;"",VLOOKUP(C779,BD_Insumos!$C:$D,2,FALSE),"")</f>
        <v/>
      </c>
    </row>
    <row r="780" spans="4:5" x14ac:dyDescent="0.25">
      <c r="D780" s="90"/>
      <c r="E780" s="90" t="str">
        <f>IF(D780&lt;&gt;"",VLOOKUP(C780,BD_Insumos!$C:$D,2,FALSE),"")</f>
        <v/>
      </c>
    </row>
    <row r="781" spans="4:5" x14ac:dyDescent="0.25">
      <c r="D781" s="90"/>
      <c r="E781" s="90" t="str">
        <f>IF(D781&lt;&gt;"",VLOOKUP(C781,BD_Insumos!$C:$D,2,FALSE),"")</f>
        <v/>
      </c>
    </row>
    <row r="782" spans="4:5" x14ac:dyDescent="0.25">
      <c r="D782" s="90"/>
      <c r="E782" s="90" t="str">
        <f>IF(D782&lt;&gt;"",VLOOKUP(C782,BD_Insumos!$C:$D,2,FALSE),"")</f>
        <v/>
      </c>
    </row>
    <row r="783" spans="4:5" x14ac:dyDescent="0.25">
      <c r="D783" s="90"/>
      <c r="E783" s="90" t="str">
        <f>IF(D783&lt;&gt;"",VLOOKUP(C783,BD_Insumos!$C:$D,2,FALSE),"")</f>
        <v/>
      </c>
    </row>
    <row r="784" spans="4:5" x14ac:dyDescent="0.25">
      <c r="D784" s="90"/>
      <c r="E784" s="90" t="str">
        <f>IF(D784&lt;&gt;"",VLOOKUP(C784,BD_Insumos!$C:$D,2,FALSE),"")</f>
        <v/>
      </c>
    </row>
    <row r="785" spans="4:5" x14ac:dyDescent="0.25">
      <c r="D785" s="90"/>
      <c r="E785" s="90" t="str">
        <f>IF(D785&lt;&gt;"",VLOOKUP(C785,BD_Insumos!$C:$D,2,FALSE),"")</f>
        <v/>
      </c>
    </row>
    <row r="786" spans="4:5" x14ac:dyDescent="0.25">
      <c r="D786" s="90"/>
      <c r="E786" s="90" t="str">
        <f>IF(D786&lt;&gt;"",VLOOKUP(C786,BD_Insumos!$C:$D,2,FALSE),"")</f>
        <v/>
      </c>
    </row>
    <row r="787" spans="4:5" x14ac:dyDescent="0.25">
      <c r="D787" s="90"/>
      <c r="E787" s="90" t="str">
        <f>IF(D787&lt;&gt;"",VLOOKUP(C787,BD_Insumos!$C:$D,2,FALSE),"")</f>
        <v/>
      </c>
    </row>
    <row r="788" spans="4:5" x14ac:dyDescent="0.25">
      <c r="D788" s="90"/>
      <c r="E788" s="90" t="str">
        <f>IF(D788&lt;&gt;"",VLOOKUP(C788,BD_Insumos!$C:$D,2,FALSE),"")</f>
        <v/>
      </c>
    </row>
    <row r="789" spans="4:5" x14ac:dyDescent="0.25">
      <c r="D789" s="90"/>
      <c r="E789" s="90" t="str">
        <f>IF(D789&lt;&gt;"",VLOOKUP(C789,BD_Insumos!$C:$D,2,FALSE),"")</f>
        <v/>
      </c>
    </row>
    <row r="790" spans="4:5" x14ac:dyDescent="0.25">
      <c r="D790" s="90"/>
      <c r="E790" s="90" t="str">
        <f>IF(D790&lt;&gt;"",VLOOKUP(C790,BD_Insumos!$C:$D,2,FALSE),"")</f>
        <v/>
      </c>
    </row>
    <row r="791" spans="4:5" x14ac:dyDescent="0.25">
      <c r="D791" s="90"/>
      <c r="E791" s="90" t="str">
        <f>IF(D791&lt;&gt;"",VLOOKUP(C791,BD_Insumos!$C:$D,2,FALSE),"")</f>
        <v/>
      </c>
    </row>
    <row r="792" spans="4:5" x14ac:dyDescent="0.25">
      <c r="D792" s="90"/>
      <c r="E792" s="90" t="str">
        <f>IF(D792&lt;&gt;"",VLOOKUP(C792,BD_Insumos!$C:$D,2,FALSE),"")</f>
        <v/>
      </c>
    </row>
    <row r="793" spans="4:5" x14ac:dyDescent="0.25">
      <c r="D793" s="90"/>
      <c r="E793" s="90" t="str">
        <f>IF(D793&lt;&gt;"",VLOOKUP(C793,BD_Insumos!$C:$D,2,FALSE),"")</f>
        <v/>
      </c>
    </row>
    <row r="794" spans="4:5" x14ac:dyDescent="0.25">
      <c r="D794" s="90"/>
      <c r="E794" s="90" t="str">
        <f>IF(D794&lt;&gt;"",VLOOKUP(C794,BD_Insumos!$C:$D,2,FALSE),"")</f>
        <v/>
      </c>
    </row>
    <row r="795" spans="4:5" x14ac:dyDescent="0.25">
      <c r="D795" s="90"/>
      <c r="E795" s="90" t="str">
        <f>IF(D795&lt;&gt;"",VLOOKUP(C795,BD_Insumos!$C:$D,2,FALSE),"")</f>
        <v/>
      </c>
    </row>
    <row r="796" spans="4:5" x14ac:dyDescent="0.25">
      <c r="D796" s="90"/>
      <c r="E796" s="90" t="str">
        <f>IF(D796&lt;&gt;"",VLOOKUP(C796,BD_Insumos!$C:$D,2,FALSE),"")</f>
        <v/>
      </c>
    </row>
    <row r="797" spans="4:5" x14ac:dyDescent="0.25">
      <c r="D797" s="90"/>
      <c r="E797" s="90" t="str">
        <f>IF(D797&lt;&gt;"",VLOOKUP(C797,BD_Insumos!$C:$D,2,FALSE),"")</f>
        <v/>
      </c>
    </row>
    <row r="798" spans="4:5" x14ac:dyDescent="0.25">
      <c r="D798" s="90"/>
      <c r="E798" s="90" t="str">
        <f>IF(D798&lt;&gt;"",VLOOKUP(C798,BD_Insumos!$C:$D,2,FALSE),"")</f>
        <v/>
      </c>
    </row>
    <row r="799" spans="4:5" x14ac:dyDescent="0.25">
      <c r="D799" s="90"/>
      <c r="E799" s="90" t="str">
        <f>IF(D799&lt;&gt;"",VLOOKUP(C799,BD_Insumos!$C:$D,2,FALSE),"")</f>
        <v/>
      </c>
    </row>
    <row r="800" spans="4:5" x14ac:dyDescent="0.25">
      <c r="D800" s="90"/>
      <c r="E800" s="90" t="str">
        <f>IF(D800&lt;&gt;"",VLOOKUP(C800,BD_Insumos!$C:$D,2,FALSE),"")</f>
        <v/>
      </c>
    </row>
    <row r="801" spans="4:5" x14ac:dyDescent="0.25">
      <c r="D801" s="90"/>
      <c r="E801" s="90" t="str">
        <f>IF(D801&lt;&gt;"",VLOOKUP(C801,BD_Insumos!$C:$D,2,FALSE),"")</f>
        <v/>
      </c>
    </row>
    <row r="802" spans="4:5" x14ac:dyDescent="0.25">
      <c r="D802" s="90"/>
      <c r="E802" s="90" t="str">
        <f>IF(D802&lt;&gt;"",VLOOKUP(C802,BD_Insumos!$C:$D,2,FALSE),"")</f>
        <v/>
      </c>
    </row>
    <row r="803" spans="4:5" x14ac:dyDescent="0.25">
      <c r="D803" s="90"/>
      <c r="E803" s="90" t="str">
        <f>IF(D803&lt;&gt;"",VLOOKUP(C803,BD_Insumos!$C:$D,2,FALSE),"")</f>
        <v/>
      </c>
    </row>
    <row r="804" spans="4:5" x14ac:dyDescent="0.25">
      <c r="D804" s="90"/>
      <c r="E804" s="90" t="str">
        <f>IF(D804&lt;&gt;"",VLOOKUP(C804,BD_Insumos!$C:$D,2,FALSE),"")</f>
        <v/>
      </c>
    </row>
    <row r="805" spans="4:5" x14ac:dyDescent="0.25">
      <c r="D805" s="90"/>
      <c r="E805" s="90" t="str">
        <f>IF(D805&lt;&gt;"",VLOOKUP(C805,BD_Insumos!$C:$D,2,FALSE),"")</f>
        <v/>
      </c>
    </row>
    <row r="806" spans="4:5" x14ac:dyDescent="0.25">
      <c r="D806" s="90"/>
      <c r="E806" s="90" t="str">
        <f>IF(D806&lt;&gt;"",VLOOKUP(C806,BD_Insumos!$C:$D,2,FALSE),"")</f>
        <v/>
      </c>
    </row>
    <row r="807" spans="4:5" x14ac:dyDescent="0.25">
      <c r="D807" s="90"/>
      <c r="E807" s="90" t="str">
        <f>IF(D807&lt;&gt;"",VLOOKUP(C807,BD_Insumos!$C:$D,2,FALSE),"")</f>
        <v/>
      </c>
    </row>
    <row r="808" spans="4:5" x14ac:dyDescent="0.25">
      <c r="D808" s="90"/>
      <c r="E808" s="90" t="str">
        <f>IF(D808&lt;&gt;"",VLOOKUP(C808,BD_Insumos!$C:$D,2,FALSE),"")</f>
        <v/>
      </c>
    </row>
    <row r="809" spans="4:5" x14ac:dyDescent="0.25">
      <c r="D809" s="90"/>
      <c r="E809" s="90" t="str">
        <f>IF(D809&lt;&gt;"",VLOOKUP(C809,BD_Insumos!$C:$D,2,FALSE),"")</f>
        <v/>
      </c>
    </row>
    <row r="810" spans="4:5" x14ac:dyDescent="0.25">
      <c r="D810" s="90"/>
      <c r="E810" s="90" t="str">
        <f>IF(D810&lt;&gt;"",VLOOKUP(C810,BD_Insumos!$C:$D,2,FALSE),"")</f>
        <v/>
      </c>
    </row>
    <row r="811" spans="4:5" x14ac:dyDescent="0.25">
      <c r="D811" s="90"/>
      <c r="E811" s="90" t="str">
        <f>IF(D811&lt;&gt;"",VLOOKUP(C811,BD_Insumos!$C:$D,2,FALSE),"")</f>
        <v/>
      </c>
    </row>
    <row r="812" spans="4:5" x14ac:dyDescent="0.25">
      <c r="D812" s="90"/>
      <c r="E812" s="90" t="str">
        <f>IF(D812&lt;&gt;"",VLOOKUP(C812,BD_Insumos!$C:$D,2,FALSE),"")</f>
        <v/>
      </c>
    </row>
    <row r="813" spans="4:5" x14ac:dyDescent="0.25">
      <c r="D813" s="90"/>
      <c r="E813" s="90" t="str">
        <f>IF(D813&lt;&gt;"",VLOOKUP(C813,BD_Insumos!$C:$D,2,FALSE),"")</f>
        <v/>
      </c>
    </row>
    <row r="814" spans="4:5" x14ac:dyDescent="0.25">
      <c r="D814" s="90"/>
      <c r="E814" s="90" t="str">
        <f>IF(D814&lt;&gt;"",VLOOKUP(C814,BD_Insumos!$C:$D,2,FALSE),"")</f>
        <v/>
      </c>
    </row>
    <row r="815" spans="4:5" x14ac:dyDescent="0.25">
      <c r="D815" s="90"/>
      <c r="E815" s="90" t="str">
        <f>IF(D815&lt;&gt;"",VLOOKUP(C815,BD_Insumos!$C:$D,2,FALSE),"")</f>
        <v/>
      </c>
    </row>
    <row r="816" spans="4:5" x14ac:dyDescent="0.25">
      <c r="D816" s="90"/>
      <c r="E816" s="90" t="str">
        <f>IF(D816&lt;&gt;"",VLOOKUP(C816,BD_Insumos!$C:$D,2,FALSE),"")</f>
        <v/>
      </c>
    </row>
    <row r="817" spans="4:5" x14ac:dyDescent="0.25">
      <c r="D817" s="90"/>
      <c r="E817" s="90" t="str">
        <f>IF(D817&lt;&gt;"",VLOOKUP(C817,BD_Insumos!$C:$D,2,FALSE),"")</f>
        <v/>
      </c>
    </row>
    <row r="818" spans="4:5" x14ac:dyDescent="0.25">
      <c r="D818" s="90"/>
      <c r="E818" s="90" t="str">
        <f>IF(D818&lt;&gt;"",VLOOKUP(C818,BD_Insumos!$C:$D,2,FALSE),"")</f>
        <v/>
      </c>
    </row>
    <row r="819" spans="4:5" x14ac:dyDescent="0.25">
      <c r="D819" s="90"/>
      <c r="E819" s="90" t="str">
        <f>IF(D819&lt;&gt;"",VLOOKUP(C819,BD_Insumos!$C:$D,2,FALSE),"")</f>
        <v/>
      </c>
    </row>
    <row r="820" spans="4:5" x14ac:dyDescent="0.25">
      <c r="D820" s="90"/>
      <c r="E820" s="90" t="str">
        <f>IF(D820&lt;&gt;"",VLOOKUP(C820,BD_Insumos!$C:$D,2,FALSE),"")</f>
        <v/>
      </c>
    </row>
    <row r="821" spans="4:5" x14ac:dyDescent="0.25">
      <c r="D821" s="90"/>
      <c r="E821" s="90" t="str">
        <f>IF(D821&lt;&gt;"",VLOOKUP(C821,BD_Insumos!$C:$D,2,FALSE),"")</f>
        <v/>
      </c>
    </row>
    <row r="822" spans="4:5" x14ac:dyDescent="0.25">
      <c r="D822" s="90"/>
      <c r="E822" s="90" t="str">
        <f>IF(D822&lt;&gt;"",VLOOKUP(C822,BD_Insumos!$C:$D,2,FALSE),"")</f>
        <v/>
      </c>
    </row>
    <row r="823" spans="4:5" x14ac:dyDescent="0.25">
      <c r="D823" s="90"/>
      <c r="E823" s="90" t="str">
        <f>IF(D823&lt;&gt;"",VLOOKUP(C823,BD_Insumos!$C:$D,2,FALSE),"")</f>
        <v/>
      </c>
    </row>
    <row r="824" spans="4:5" x14ac:dyDescent="0.25">
      <c r="D824" s="90"/>
      <c r="E824" s="90" t="str">
        <f>IF(D824&lt;&gt;"",VLOOKUP(C824,BD_Insumos!$C:$D,2,FALSE),"")</f>
        <v/>
      </c>
    </row>
    <row r="825" spans="4:5" x14ac:dyDescent="0.25">
      <c r="D825" s="90"/>
      <c r="E825" s="90" t="str">
        <f>IF(D825&lt;&gt;"",VLOOKUP(C825,BD_Insumos!$C:$D,2,FALSE),"")</f>
        <v/>
      </c>
    </row>
    <row r="826" spans="4:5" x14ac:dyDescent="0.25">
      <c r="D826" s="90"/>
      <c r="E826" s="90" t="str">
        <f>IF(D826&lt;&gt;"",VLOOKUP(C826,BD_Insumos!$C:$D,2,FALSE),"")</f>
        <v/>
      </c>
    </row>
    <row r="827" spans="4:5" x14ac:dyDescent="0.25">
      <c r="D827" s="90"/>
      <c r="E827" s="90" t="str">
        <f>IF(D827&lt;&gt;"",VLOOKUP(C827,BD_Insumos!$C:$D,2,FALSE),"")</f>
        <v/>
      </c>
    </row>
    <row r="828" spans="4:5" x14ac:dyDescent="0.25">
      <c r="D828" s="90"/>
      <c r="E828" s="90" t="str">
        <f>IF(D828&lt;&gt;"",VLOOKUP(C828,BD_Insumos!$C:$D,2,FALSE),"")</f>
        <v/>
      </c>
    </row>
    <row r="829" spans="4:5" x14ac:dyDescent="0.25">
      <c r="D829" s="90"/>
      <c r="E829" s="90" t="str">
        <f>IF(D829&lt;&gt;"",VLOOKUP(C829,BD_Insumos!$C:$D,2,FALSE),"")</f>
        <v/>
      </c>
    </row>
    <row r="830" spans="4:5" x14ac:dyDescent="0.25">
      <c r="D830" s="90"/>
      <c r="E830" s="90" t="str">
        <f>IF(D830&lt;&gt;"",VLOOKUP(C830,BD_Insumos!$C:$D,2,FALSE),"")</f>
        <v/>
      </c>
    </row>
    <row r="831" spans="4:5" x14ac:dyDescent="0.25">
      <c r="D831" s="90"/>
      <c r="E831" s="90" t="str">
        <f>IF(D831&lt;&gt;"",VLOOKUP(C831,BD_Insumos!$C:$D,2,FALSE),"")</f>
        <v/>
      </c>
    </row>
    <row r="832" spans="4:5" x14ac:dyDescent="0.25">
      <c r="D832" s="90"/>
      <c r="E832" s="90" t="str">
        <f>IF(D832&lt;&gt;"",VLOOKUP(C832,BD_Insumos!$C:$D,2,FALSE),"")</f>
        <v/>
      </c>
    </row>
    <row r="833" spans="4:5" x14ac:dyDescent="0.25">
      <c r="D833" s="90"/>
      <c r="E833" s="90" t="str">
        <f>IF(D833&lt;&gt;"",VLOOKUP(C833,BD_Insumos!$C:$D,2,FALSE),"")</f>
        <v/>
      </c>
    </row>
    <row r="834" spans="4:5" x14ac:dyDescent="0.25">
      <c r="D834" s="90"/>
      <c r="E834" s="90" t="str">
        <f>IF(D834&lt;&gt;"",VLOOKUP(C834,BD_Insumos!$C:$D,2,FALSE),"")</f>
        <v/>
      </c>
    </row>
    <row r="835" spans="4:5" x14ac:dyDescent="0.25">
      <c r="D835" s="90"/>
      <c r="E835" s="90" t="str">
        <f>IF(D835&lt;&gt;"",VLOOKUP(C835,BD_Insumos!$C:$D,2,FALSE),"")</f>
        <v/>
      </c>
    </row>
    <row r="836" spans="4:5" x14ac:dyDescent="0.25">
      <c r="D836" s="90"/>
      <c r="E836" s="90" t="str">
        <f>IF(D836&lt;&gt;"",VLOOKUP(C836,BD_Insumos!$C:$D,2,FALSE),"")</f>
        <v/>
      </c>
    </row>
    <row r="837" spans="4:5" x14ac:dyDescent="0.25">
      <c r="D837" s="90"/>
      <c r="E837" s="90" t="str">
        <f>IF(D837&lt;&gt;"",VLOOKUP(C837,BD_Insumos!$C:$D,2,FALSE),"")</f>
        <v/>
      </c>
    </row>
    <row r="838" spans="4:5" x14ac:dyDescent="0.25">
      <c r="D838" s="90"/>
      <c r="E838" s="90" t="str">
        <f>IF(D838&lt;&gt;"",VLOOKUP(C838,BD_Insumos!$C:$D,2,FALSE),"")</f>
        <v/>
      </c>
    </row>
    <row r="839" spans="4:5" x14ac:dyDescent="0.25">
      <c r="D839" s="90"/>
      <c r="E839" s="90" t="str">
        <f>IF(D839&lt;&gt;"",VLOOKUP(C839,BD_Insumos!$C:$D,2,FALSE),"")</f>
        <v/>
      </c>
    </row>
    <row r="840" spans="4:5" x14ac:dyDescent="0.25">
      <c r="D840" s="90"/>
      <c r="E840" s="90" t="str">
        <f>IF(D840&lt;&gt;"",VLOOKUP(C840,BD_Insumos!$C:$D,2,FALSE),"")</f>
        <v/>
      </c>
    </row>
    <row r="841" spans="4:5" x14ac:dyDescent="0.25">
      <c r="D841" s="90"/>
      <c r="E841" s="90" t="str">
        <f>IF(D841&lt;&gt;"",VLOOKUP(C841,BD_Insumos!$C:$D,2,FALSE),"")</f>
        <v/>
      </c>
    </row>
    <row r="842" spans="4:5" x14ac:dyDescent="0.25">
      <c r="D842" s="90"/>
      <c r="E842" s="90" t="str">
        <f>IF(D842&lt;&gt;"",VLOOKUP(C842,BD_Insumos!$C:$D,2,FALSE),"")</f>
        <v/>
      </c>
    </row>
    <row r="843" spans="4:5" x14ac:dyDescent="0.25">
      <c r="D843" s="90"/>
      <c r="E843" s="90" t="str">
        <f>IF(D843&lt;&gt;"",VLOOKUP(C843,BD_Insumos!$C:$D,2,FALSE),"")</f>
        <v/>
      </c>
    </row>
    <row r="844" spans="4:5" x14ac:dyDescent="0.25">
      <c r="D844" s="90"/>
      <c r="E844" s="90" t="str">
        <f>IF(D844&lt;&gt;"",VLOOKUP(C844,BD_Insumos!$C:$D,2,FALSE),"")</f>
        <v/>
      </c>
    </row>
    <row r="845" spans="4:5" x14ac:dyDescent="0.25">
      <c r="D845" s="90"/>
      <c r="E845" s="90" t="str">
        <f>IF(D845&lt;&gt;"",VLOOKUP(C845,BD_Insumos!$C:$D,2,FALSE),"")</f>
        <v/>
      </c>
    </row>
    <row r="846" spans="4:5" x14ac:dyDescent="0.25">
      <c r="D846" s="90"/>
      <c r="E846" s="90" t="str">
        <f>IF(D846&lt;&gt;"",VLOOKUP(C846,BD_Insumos!$C:$D,2,FALSE),"")</f>
        <v/>
      </c>
    </row>
    <row r="847" spans="4:5" x14ac:dyDescent="0.25">
      <c r="D847" s="90"/>
      <c r="E847" s="90" t="str">
        <f>IF(D847&lt;&gt;"",VLOOKUP(C847,BD_Insumos!$C:$D,2,FALSE),"")</f>
        <v/>
      </c>
    </row>
    <row r="848" spans="4:5" x14ac:dyDescent="0.25">
      <c r="D848" s="90"/>
      <c r="E848" s="90" t="str">
        <f>IF(D848&lt;&gt;"",VLOOKUP(C848,BD_Insumos!$C:$D,2,FALSE),"")</f>
        <v/>
      </c>
    </row>
    <row r="849" spans="4:5" x14ac:dyDescent="0.25">
      <c r="D849" s="90"/>
      <c r="E849" s="90" t="str">
        <f>IF(D849&lt;&gt;"",VLOOKUP(C849,BD_Insumos!$C:$D,2,FALSE),"")</f>
        <v/>
      </c>
    </row>
    <row r="850" spans="4:5" x14ac:dyDescent="0.25">
      <c r="D850" s="90"/>
      <c r="E850" s="90" t="str">
        <f>IF(D850&lt;&gt;"",VLOOKUP(C850,BD_Insumos!$C:$D,2,FALSE),"")</f>
        <v/>
      </c>
    </row>
    <row r="851" spans="4:5" x14ac:dyDescent="0.25">
      <c r="D851" s="90"/>
      <c r="E851" s="90" t="str">
        <f>IF(D851&lt;&gt;"",VLOOKUP(C851,BD_Insumos!$C:$D,2,FALSE),"")</f>
        <v/>
      </c>
    </row>
    <row r="852" spans="4:5" x14ac:dyDescent="0.25">
      <c r="D852" s="90"/>
      <c r="E852" s="90" t="str">
        <f>IF(D852&lt;&gt;"",VLOOKUP(C852,BD_Insumos!$C:$D,2,FALSE),"")</f>
        <v/>
      </c>
    </row>
    <row r="853" spans="4:5" x14ac:dyDescent="0.25">
      <c r="D853" s="90"/>
      <c r="E853" s="90" t="str">
        <f>IF(D853&lt;&gt;"",VLOOKUP(C853,BD_Insumos!$C:$D,2,FALSE),"")</f>
        <v/>
      </c>
    </row>
    <row r="854" spans="4:5" x14ac:dyDescent="0.25">
      <c r="D854" s="90"/>
      <c r="E854" s="90" t="str">
        <f>IF(D854&lt;&gt;"",VLOOKUP(C854,BD_Insumos!$C:$D,2,FALSE),"")</f>
        <v/>
      </c>
    </row>
    <row r="855" spans="4:5" x14ac:dyDescent="0.25">
      <c r="D855" s="90"/>
      <c r="E855" s="90" t="str">
        <f>IF(D855&lt;&gt;"",VLOOKUP(C855,BD_Insumos!$C:$D,2,FALSE),"")</f>
        <v/>
      </c>
    </row>
    <row r="856" spans="4:5" x14ac:dyDescent="0.25">
      <c r="D856" s="90"/>
      <c r="E856" s="90" t="str">
        <f>IF(D856&lt;&gt;"",VLOOKUP(C856,BD_Insumos!$C:$D,2,FALSE),"")</f>
        <v/>
      </c>
    </row>
    <row r="857" spans="4:5" x14ac:dyDescent="0.25">
      <c r="D857" s="90"/>
      <c r="E857" s="90" t="str">
        <f>IF(D857&lt;&gt;"",VLOOKUP(C857,BD_Insumos!$C:$D,2,FALSE),"")</f>
        <v/>
      </c>
    </row>
    <row r="858" spans="4:5" x14ac:dyDescent="0.25">
      <c r="D858" s="90"/>
      <c r="E858" s="90" t="str">
        <f>IF(D858&lt;&gt;"",VLOOKUP(C858,BD_Insumos!$C:$D,2,FALSE),"")</f>
        <v/>
      </c>
    </row>
    <row r="859" spans="4:5" x14ac:dyDescent="0.25">
      <c r="D859" s="90"/>
      <c r="E859" s="90" t="str">
        <f>IF(D859&lt;&gt;"",VLOOKUP(C859,BD_Insumos!$C:$D,2,FALSE),"")</f>
        <v/>
      </c>
    </row>
    <row r="860" spans="4:5" x14ac:dyDescent="0.25">
      <c r="D860" s="90"/>
      <c r="E860" s="90" t="str">
        <f>IF(D860&lt;&gt;"",VLOOKUP(C860,BD_Insumos!$C:$D,2,FALSE),"")</f>
        <v/>
      </c>
    </row>
    <row r="861" spans="4:5" x14ac:dyDescent="0.25">
      <c r="D861" s="90"/>
      <c r="E861" s="90" t="str">
        <f>IF(D861&lt;&gt;"",VLOOKUP(C861,BD_Insumos!$C:$D,2,FALSE),"")</f>
        <v/>
      </c>
    </row>
    <row r="862" spans="4:5" x14ac:dyDescent="0.25">
      <c r="D862" s="90"/>
      <c r="E862" s="90" t="str">
        <f>IF(D862&lt;&gt;"",VLOOKUP(C862,BD_Insumos!$C:$D,2,FALSE),"")</f>
        <v/>
      </c>
    </row>
    <row r="863" spans="4:5" x14ac:dyDescent="0.25">
      <c r="D863" s="90"/>
      <c r="E863" s="90" t="str">
        <f>IF(D863&lt;&gt;"",VLOOKUP(C863,BD_Insumos!$C:$D,2,FALSE),"")</f>
        <v/>
      </c>
    </row>
    <row r="864" spans="4:5" x14ac:dyDescent="0.25">
      <c r="D864" s="90"/>
      <c r="E864" s="90" t="str">
        <f>IF(D864&lt;&gt;"",VLOOKUP(C864,BD_Insumos!$C:$D,2,FALSE),"")</f>
        <v/>
      </c>
    </row>
    <row r="865" spans="4:5" x14ac:dyDescent="0.25">
      <c r="D865" s="90"/>
      <c r="E865" s="90" t="str">
        <f>IF(D865&lt;&gt;"",VLOOKUP(C865,BD_Insumos!$C:$D,2,FALSE),"")</f>
        <v/>
      </c>
    </row>
    <row r="866" spans="4:5" x14ac:dyDescent="0.25">
      <c r="D866" s="90"/>
      <c r="E866" s="90" t="str">
        <f>IF(D866&lt;&gt;"",VLOOKUP(C866,BD_Insumos!$C:$D,2,FALSE),"")</f>
        <v/>
      </c>
    </row>
    <row r="867" spans="4:5" x14ac:dyDescent="0.25">
      <c r="D867" s="90"/>
      <c r="E867" s="90" t="str">
        <f>IF(D867&lt;&gt;"",VLOOKUP(C867,BD_Insumos!$C:$D,2,FALSE),"")</f>
        <v/>
      </c>
    </row>
    <row r="868" spans="4:5" x14ac:dyDescent="0.25">
      <c r="D868" s="90"/>
      <c r="E868" s="90" t="str">
        <f>IF(D868&lt;&gt;"",VLOOKUP(C868,BD_Insumos!$C:$D,2,FALSE),"")</f>
        <v/>
      </c>
    </row>
    <row r="869" spans="4:5" x14ac:dyDescent="0.25">
      <c r="D869" s="90"/>
      <c r="E869" s="90" t="str">
        <f>IF(D869&lt;&gt;"",VLOOKUP(C869,BD_Insumos!$C:$D,2,FALSE),"")</f>
        <v/>
      </c>
    </row>
    <row r="870" spans="4:5" x14ac:dyDescent="0.25">
      <c r="D870" s="90"/>
      <c r="E870" s="90" t="str">
        <f>IF(D870&lt;&gt;"",VLOOKUP(C870,BD_Insumos!$C:$D,2,FALSE),"")</f>
        <v/>
      </c>
    </row>
    <row r="871" spans="4:5" x14ac:dyDescent="0.25">
      <c r="D871" s="90"/>
      <c r="E871" s="90" t="str">
        <f>IF(D871&lt;&gt;"",VLOOKUP(C871,BD_Insumos!$C:$D,2,FALSE),"")</f>
        <v/>
      </c>
    </row>
    <row r="872" spans="4:5" x14ac:dyDescent="0.25">
      <c r="D872" s="90"/>
      <c r="E872" s="90" t="str">
        <f>IF(D872&lt;&gt;"",VLOOKUP(C872,BD_Insumos!$C:$D,2,FALSE),"")</f>
        <v/>
      </c>
    </row>
    <row r="873" spans="4:5" x14ac:dyDescent="0.25">
      <c r="D873" s="90"/>
      <c r="E873" s="90" t="str">
        <f>IF(D873&lt;&gt;"",VLOOKUP(C873,BD_Insumos!$C:$D,2,FALSE),"")</f>
        <v/>
      </c>
    </row>
    <row r="874" spans="4:5" x14ac:dyDescent="0.25">
      <c r="D874" s="90"/>
      <c r="E874" s="90" t="str">
        <f>IF(D874&lt;&gt;"",VLOOKUP(C874,BD_Insumos!$C:$D,2,FALSE),"")</f>
        <v/>
      </c>
    </row>
    <row r="875" spans="4:5" x14ac:dyDescent="0.25">
      <c r="D875" s="90"/>
      <c r="E875" s="90" t="str">
        <f>IF(D875&lt;&gt;"",VLOOKUP(C875,BD_Insumos!$C:$D,2,FALSE),"")</f>
        <v/>
      </c>
    </row>
    <row r="876" spans="4:5" x14ac:dyDescent="0.25">
      <c r="D876" s="90"/>
      <c r="E876" s="90" t="str">
        <f>IF(D876&lt;&gt;"",VLOOKUP(C876,BD_Insumos!$C:$D,2,FALSE),"")</f>
        <v/>
      </c>
    </row>
    <row r="877" spans="4:5" x14ac:dyDescent="0.25">
      <c r="D877" s="90"/>
      <c r="E877" s="90" t="str">
        <f>IF(D877&lt;&gt;"",VLOOKUP(C877,BD_Insumos!$C:$D,2,FALSE),"")</f>
        <v/>
      </c>
    </row>
    <row r="878" spans="4:5" x14ac:dyDescent="0.25">
      <c r="D878" s="90"/>
      <c r="E878" s="90" t="str">
        <f>IF(D878&lt;&gt;"",VLOOKUP(C878,BD_Insumos!$C:$D,2,FALSE),"")</f>
        <v/>
      </c>
    </row>
    <row r="879" spans="4:5" x14ac:dyDescent="0.25">
      <c r="D879" s="90"/>
      <c r="E879" s="90" t="str">
        <f>IF(D879&lt;&gt;"",VLOOKUP(C879,BD_Insumos!$C:$D,2,FALSE),"")</f>
        <v/>
      </c>
    </row>
    <row r="880" spans="4:5" x14ac:dyDescent="0.25">
      <c r="D880" s="90"/>
      <c r="E880" s="90" t="str">
        <f>IF(D880&lt;&gt;"",VLOOKUP(C880,BD_Insumos!$C:$D,2,FALSE),"")</f>
        <v/>
      </c>
    </row>
    <row r="881" spans="4:5" x14ac:dyDescent="0.25">
      <c r="D881" s="90"/>
      <c r="E881" s="90" t="str">
        <f>IF(D881&lt;&gt;"",VLOOKUP(C881,BD_Insumos!$C:$D,2,FALSE),"")</f>
        <v/>
      </c>
    </row>
    <row r="882" spans="4:5" x14ac:dyDescent="0.25">
      <c r="D882" s="90"/>
      <c r="E882" s="90" t="str">
        <f>IF(D882&lt;&gt;"",VLOOKUP(C882,BD_Insumos!$C:$D,2,FALSE),"")</f>
        <v/>
      </c>
    </row>
    <row r="883" spans="4:5" x14ac:dyDescent="0.25">
      <c r="D883" s="90"/>
      <c r="E883" s="90" t="str">
        <f>IF(D883&lt;&gt;"",VLOOKUP(C883,BD_Insumos!$C:$D,2,FALSE),"")</f>
        <v/>
      </c>
    </row>
    <row r="884" spans="4:5" x14ac:dyDescent="0.25">
      <c r="D884" s="90"/>
      <c r="E884" s="90" t="str">
        <f>IF(D884&lt;&gt;"",VLOOKUP(C884,BD_Insumos!$C:$D,2,FALSE),"")</f>
        <v/>
      </c>
    </row>
    <row r="885" spans="4:5" x14ac:dyDescent="0.25">
      <c r="D885" s="90"/>
      <c r="E885" s="90" t="str">
        <f>IF(D885&lt;&gt;"",VLOOKUP(C885,BD_Insumos!$C:$D,2,FALSE),"")</f>
        <v/>
      </c>
    </row>
    <row r="886" spans="4:5" x14ac:dyDescent="0.25">
      <c r="D886" s="90"/>
      <c r="E886" s="90" t="str">
        <f>IF(D886&lt;&gt;"",VLOOKUP(C886,BD_Insumos!$C:$D,2,FALSE),"")</f>
        <v/>
      </c>
    </row>
    <row r="887" spans="4:5" x14ac:dyDescent="0.25">
      <c r="D887" s="90"/>
      <c r="E887" s="90" t="str">
        <f>IF(D887&lt;&gt;"",VLOOKUP(C887,BD_Insumos!$C:$D,2,FALSE),"")</f>
        <v/>
      </c>
    </row>
    <row r="888" spans="4:5" x14ac:dyDescent="0.25">
      <c r="D888" s="90"/>
      <c r="E888" s="90" t="str">
        <f>IF(D888&lt;&gt;"",VLOOKUP(C888,BD_Insumos!$C:$D,2,FALSE),"")</f>
        <v/>
      </c>
    </row>
    <row r="889" spans="4:5" x14ac:dyDescent="0.25">
      <c r="D889" s="90"/>
      <c r="E889" s="90" t="str">
        <f>IF(D889&lt;&gt;"",VLOOKUP(C889,BD_Insumos!$C:$D,2,FALSE),"")</f>
        <v/>
      </c>
    </row>
    <row r="890" spans="4:5" x14ac:dyDescent="0.25">
      <c r="D890" s="90"/>
      <c r="E890" s="90" t="str">
        <f>IF(D890&lt;&gt;"",VLOOKUP(C890,BD_Insumos!$C:$D,2,FALSE),"")</f>
        <v/>
      </c>
    </row>
    <row r="891" spans="4:5" x14ac:dyDescent="0.25">
      <c r="D891" s="90"/>
      <c r="E891" s="90" t="str">
        <f>IF(D891&lt;&gt;"",VLOOKUP(C891,BD_Insumos!$C:$D,2,FALSE),"")</f>
        <v/>
      </c>
    </row>
    <row r="892" spans="4:5" x14ac:dyDescent="0.25">
      <c r="D892" s="90"/>
      <c r="E892" s="90" t="str">
        <f>IF(D892&lt;&gt;"",VLOOKUP(C892,BD_Insumos!$C:$D,2,FALSE),"")</f>
        <v/>
      </c>
    </row>
    <row r="893" spans="4:5" x14ac:dyDescent="0.25">
      <c r="D893" s="90"/>
      <c r="E893" s="90" t="str">
        <f>IF(D893&lt;&gt;"",VLOOKUP(C893,BD_Insumos!$C:$D,2,FALSE),"")</f>
        <v/>
      </c>
    </row>
    <row r="894" spans="4:5" x14ac:dyDescent="0.25">
      <c r="D894" s="90"/>
      <c r="E894" s="90" t="str">
        <f>IF(D894&lt;&gt;"",VLOOKUP(C894,BD_Insumos!$C:$D,2,FALSE),"")</f>
        <v/>
      </c>
    </row>
    <row r="895" spans="4:5" x14ac:dyDescent="0.25">
      <c r="D895" s="90"/>
      <c r="E895" s="90" t="str">
        <f>IF(D895&lt;&gt;"",VLOOKUP(C895,BD_Insumos!$C:$D,2,FALSE),"")</f>
        <v/>
      </c>
    </row>
    <row r="896" spans="4:5" x14ac:dyDescent="0.25">
      <c r="D896" s="90"/>
      <c r="E896" s="90" t="str">
        <f>IF(D896&lt;&gt;"",VLOOKUP(C896,BD_Insumos!$C:$D,2,FALSE),"")</f>
        <v/>
      </c>
    </row>
    <row r="897" spans="4:5" x14ac:dyDescent="0.25">
      <c r="D897" s="90"/>
      <c r="E897" s="90" t="str">
        <f>IF(D897&lt;&gt;"",VLOOKUP(C897,BD_Insumos!$C:$D,2,FALSE),"")</f>
        <v/>
      </c>
    </row>
    <row r="898" spans="4:5" x14ac:dyDescent="0.25">
      <c r="D898" s="90"/>
      <c r="E898" s="90" t="str">
        <f>IF(D898&lt;&gt;"",VLOOKUP(C898,BD_Insumos!$C:$D,2,FALSE),"")</f>
        <v/>
      </c>
    </row>
    <row r="899" spans="4:5" x14ac:dyDescent="0.25">
      <c r="D899" s="90"/>
      <c r="E899" s="90" t="str">
        <f>IF(D899&lt;&gt;"",VLOOKUP(C899,BD_Insumos!$C:$D,2,FALSE),"")</f>
        <v/>
      </c>
    </row>
    <row r="900" spans="4:5" x14ac:dyDescent="0.25">
      <c r="D900" s="90"/>
      <c r="E900" s="90" t="str">
        <f>IF(D900&lt;&gt;"",VLOOKUP(C900,BD_Insumos!$C:$D,2,FALSE),"")</f>
        <v/>
      </c>
    </row>
    <row r="901" spans="4:5" x14ac:dyDescent="0.25">
      <c r="D901" s="90"/>
      <c r="E901" s="90" t="str">
        <f>IF(D901&lt;&gt;"",VLOOKUP(C901,BD_Insumos!$C:$D,2,FALSE),"")</f>
        <v/>
      </c>
    </row>
    <row r="902" spans="4:5" x14ac:dyDescent="0.25">
      <c r="D902" s="90"/>
      <c r="E902" s="90" t="str">
        <f>IF(D902&lt;&gt;"",VLOOKUP(C902,BD_Insumos!$C:$D,2,FALSE),"")</f>
        <v/>
      </c>
    </row>
    <row r="903" spans="4:5" x14ac:dyDescent="0.25">
      <c r="D903" s="90"/>
      <c r="E903" s="90" t="str">
        <f>IF(D903&lt;&gt;"",VLOOKUP(C903,BD_Insumos!$C:$D,2,FALSE),"")</f>
        <v/>
      </c>
    </row>
    <row r="904" spans="4:5" x14ac:dyDescent="0.25">
      <c r="D904" s="90"/>
      <c r="E904" s="90" t="str">
        <f>IF(D904&lt;&gt;"",VLOOKUP(C904,BD_Insumos!$C:$D,2,FALSE),"")</f>
        <v/>
      </c>
    </row>
    <row r="905" spans="4:5" x14ac:dyDescent="0.25">
      <c r="D905" s="90"/>
      <c r="E905" s="90" t="str">
        <f>IF(D905&lt;&gt;"",VLOOKUP(C905,BD_Insumos!$C:$D,2,FALSE),"")</f>
        <v/>
      </c>
    </row>
    <row r="906" spans="4:5" x14ac:dyDescent="0.25">
      <c r="D906" s="90"/>
      <c r="E906" s="90" t="str">
        <f>IF(D906&lt;&gt;"",VLOOKUP(C906,BD_Insumos!$C:$D,2,FALSE),"")</f>
        <v/>
      </c>
    </row>
    <row r="907" spans="4:5" x14ac:dyDescent="0.25">
      <c r="D907" s="90"/>
      <c r="E907" s="90" t="str">
        <f>IF(D907&lt;&gt;"",VLOOKUP(C907,BD_Insumos!$C:$D,2,FALSE),"")</f>
        <v/>
      </c>
    </row>
    <row r="908" spans="4:5" x14ac:dyDescent="0.25">
      <c r="D908" s="90"/>
      <c r="E908" s="90" t="str">
        <f>IF(D908&lt;&gt;"",VLOOKUP(C908,BD_Insumos!$C:$D,2,FALSE),"")</f>
        <v/>
      </c>
    </row>
    <row r="909" spans="4:5" x14ac:dyDescent="0.25">
      <c r="D909" s="90"/>
      <c r="E909" s="90" t="str">
        <f>IF(D909&lt;&gt;"",VLOOKUP(C909,BD_Insumos!$C:$D,2,FALSE),"")</f>
        <v/>
      </c>
    </row>
    <row r="910" spans="4:5" x14ac:dyDescent="0.25">
      <c r="D910" s="90"/>
      <c r="E910" s="90" t="str">
        <f>IF(D910&lt;&gt;"",VLOOKUP(C910,BD_Insumos!$C:$D,2,FALSE),"")</f>
        <v/>
      </c>
    </row>
    <row r="911" spans="4:5" x14ac:dyDescent="0.25">
      <c r="D911" s="90"/>
      <c r="E911" s="90" t="str">
        <f>IF(D911&lt;&gt;"",VLOOKUP(C911,BD_Insumos!$C:$D,2,FALSE),"")</f>
        <v/>
      </c>
    </row>
    <row r="912" spans="4:5" x14ac:dyDescent="0.25">
      <c r="D912" s="90"/>
      <c r="E912" s="90" t="str">
        <f>IF(D912&lt;&gt;"",VLOOKUP(C912,BD_Insumos!$C:$D,2,FALSE),"")</f>
        <v/>
      </c>
    </row>
    <row r="913" spans="4:5" x14ac:dyDescent="0.25">
      <c r="D913" s="90"/>
      <c r="E913" s="90" t="str">
        <f>IF(D913&lt;&gt;"",VLOOKUP(C913,BD_Insumos!$C:$D,2,FALSE),"")</f>
        <v/>
      </c>
    </row>
    <row r="914" spans="4:5" x14ac:dyDescent="0.25">
      <c r="D914" s="90"/>
      <c r="E914" s="90" t="str">
        <f>IF(D914&lt;&gt;"",VLOOKUP(C914,BD_Insumos!$C:$D,2,FALSE),"")</f>
        <v/>
      </c>
    </row>
    <row r="915" spans="4:5" x14ac:dyDescent="0.25">
      <c r="D915" s="90"/>
      <c r="E915" s="90" t="str">
        <f>IF(D915&lt;&gt;"",VLOOKUP(C915,BD_Insumos!$C:$D,2,FALSE),"")</f>
        <v/>
      </c>
    </row>
    <row r="916" spans="4:5" x14ac:dyDescent="0.25">
      <c r="D916" s="90"/>
      <c r="E916" s="90" t="str">
        <f>IF(D916&lt;&gt;"",VLOOKUP(C916,BD_Insumos!$C:$D,2,FALSE),"")</f>
        <v/>
      </c>
    </row>
    <row r="917" spans="4:5" x14ac:dyDescent="0.25">
      <c r="D917" s="90"/>
      <c r="E917" s="90" t="str">
        <f>IF(D917&lt;&gt;"",VLOOKUP(C917,BD_Insumos!$C:$D,2,FALSE),"")</f>
        <v/>
      </c>
    </row>
    <row r="918" spans="4:5" x14ac:dyDescent="0.25">
      <c r="D918" s="90"/>
      <c r="E918" s="90" t="str">
        <f>IF(D918&lt;&gt;"",VLOOKUP(C918,BD_Insumos!$C:$D,2,FALSE),"")</f>
        <v/>
      </c>
    </row>
    <row r="919" spans="4:5" x14ac:dyDescent="0.25">
      <c r="D919" s="90"/>
      <c r="E919" s="90" t="str">
        <f>IF(D919&lt;&gt;"",VLOOKUP(C919,BD_Insumos!$C:$D,2,FALSE),"")</f>
        <v/>
      </c>
    </row>
    <row r="920" spans="4:5" x14ac:dyDescent="0.25">
      <c r="D920" s="90"/>
      <c r="E920" s="90" t="str">
        <f>IF(D920&lt;&gt;"",VLOOKUP(C920,BD_Insumos!$C:$D,2,FALSE),"")</f>
        <v/>
      </c>
    </row>
    <row r="921" spans="4:5" x14ac:dyDescent="0.25">
      <c r="D921" s="90"/>
      <c r="E921" s="90" t="str">
        <f>IF(D921&lt;&gt;"",VLOOKUP(C921,BD_Insumos!$C:$D,2,FALSE),"")</f>
        <v/>
      </c>
    </row>
    <row r="922" spans="4:5" x14ac:dyDescent="0.25">
      <c r="D922" s="90"/>
      <c r="E922" s="90" t="str">
        <f>IF(D922&lt;&gt;"",VLOOKUP(C922,BD_Insumos!$C:$D,2,FALSE),"")</f>
        <v/>
      </c>
    </row>
    <row r="923" spans="4:5" x14ac:dyDescent="0.25">
      <c r="D923" s="90"/>
      <c r="E923" s="90" t="str">
        <f>IF(D923&lt;&gt;"",VLOOKUP(C923,BD_Insumos!$C:$D,2,FALSE),"")</f>
        <v/>
      </c>
    </row>
    <row r="924" spans="4:5" x14ac:dyDescent="0.25">
      <c r="D924" s="90"/>
      <c r="E924" s="90" t="str">
        <f>IF(D924&lt;&gt;"",VLOOKUP(C924,BD_Insumos!$C:$D,2,FALSE),"")</f>
        <v/>
      </c>
    </row>
    <row r="925" spans="4:5" x14ac:dyDescent="0.25">
      <c r="D925" s="90"/>
      <c r="E925" s="90" t="str">
        <f>IF(D925&lt;&gt;"",VLOOKUP(C925,BD_Insumos!$C:$D,2,FALSE),"")</f>
        <v/>
      </c>
    </row>
    <row r="926" spans="4:5" x14ac:dyDescent="0.25">
      <c r="D926" s="90"/>
      <c r="E926" s="90" t="str">
        <f>IF(D926&lt;&gt;"",VLOOKUP(C926,BD_Insumos!$C:$D,2,FALSE),"")</f>
        <v/>
      </c>
    </row>
    <row r="927" spans="4:5" x14ac:dyDescent="0.25">
      <c r="D927" s="90"/>
      <c r="E927" s="90" t="str">
        <f>IF(D927&lt;&gt;"",VLOOKUP(C927,BD_Insumos!$C:$D,2,FALSE),"")</f>
        <v/>
      </c>
    </row>
    <row r="928" spans="4:5" x14ac:dyDescent="0.25">
      <c r="D928" s="90"/>
      <c r="E928" s="90" t="str">
        <f>IF(D928&lt;&gt;"",VLOOKUP(C928,BD_Insumos!$C:$D,2,FALSE),"")</f>
        <v/>
      </c>
    </row>
    <row r="929" spans="4:5" x14ac:dyDescent="0.25">
      <c r="D929" s="90"/>
      <c r="E929" s="90" t="str">
        <f>IF(D929&lt;&gt;"",VLOOKUP(C929,BD_Insumos!$C:$D,2,FALSE),"")</f>
        <v/>
      </c>
    </row>
    <row r="930" spans="4:5" x14ac:dyDescent="0.25">
      <c r="D930" s="90"/>
      <c r="E930" s="90" t="str">
        <f>IF(D930&lt;&gt;"",VLOOKUP(C930,BD_Insumos!$C:$D,2,FALSE),"")</f>
        <v/>
      </c>
    </row>
    <row r="931" spans="4:5" x14ac:dyDescent="0.25">
      <c r="D931" s="90"/>
      <c r="E931" s="90" t="str">
        <f>IF(D931&lt;&gt;"",VLOOKUP(C931,BD_Insumos!$C:$D,2,FALSE),"")</f>
        <v/>
      </c>
    </row>
    <row r="932" spans="4:5" x14ac:dyDescent="0.25">
      <c r="D932" s="90"/>
      <c r="E932" s="90" t="str">
        <f>IF(D932&lt;&gt;"",VLOOKUP(C932,BD_Insumos!$C:$D,2,FALSE),"")</f>
        <v/>
      </c>
    </row>
    <row r="933" spans="4:5" x14ac:dyDescent="0.25">
      <c r="D933" s="90"/>
      <c r="E933" s="90" t="str">
        <f>IF(D933&lt;&gt;"",VLOOKUP(C933,BD_Insumos!$C:$D,2,FALSE),"")</f>
        <v/>
      </c>
    </row>
    <row r="934" spans="4:5" x14ac:dyDescent="0.25">
      <c r="D934" s="90"/>
      <c r="E934" s="90" t="str">
        <f>IF(D934&lt;&gt;"",VLOOKUP(C934,BD_Insumos!$C:$D,2,FALSE),"")</f>
        <v/>
      </c>
    </row>
    <row r="935" spans="4:5" x14ac:dyDescent="0.25">
      <c r="D935" s="90"/>
      <c r="E935" s="90" t="str">
        <f>IF(D935&lt;&gt;"",VLOOKUP(C935,BD_Insumos!$C:$D,2,FALSE),"")</f>
        <v/>
      </c>
    </row>
    <row r="936" spans="4:5" x14ac:dyDescent="0.25">
      <c r="D936" s="90"/>
      <c r="E936" s="90" t="str">
        <f>IF(D936&lt;&gt;"",VLOOKUP(C936,BD_Insumos!$C:$D,2,FALSE),"")</f>
        <v/>
      </c>
    </row>
    <row r="937" spans="4:5" x14ac:dyDescent="0.25">
      <c r="D937" s="90"/>
      <c r="E937" s="90" t="str">
        <f>IF(D937&lt;&gt;"",VLOOKUP(C937,BD_Insumos!$C:$D,2,FALSE),"")</f>
        <v/>
      </c>
    </row>
    <row r="938" spans="4:5" x14ac:dyDescent="0.25">
      <c r="D938" s="90"/>
      <c r="E938" s="90" t="str">
        <f>IF(D938&lt;&gt;"",VLOOKUP(C938,BD_Insumos!$C:$D,2,FALSE),"")</f>
        <v/>
      </c>
    </row>
    <row r="939" spans="4:5" x14ac:dyDescent="0.25">
      <c r="D939" s="90"/>
      <c r="E939" s="90" t="str">
        <f>IF(D939&lt;&gt;"",VLOOKUP(C939,BD_Insumos!$C:$D,2,FALSE),"")</f>
        <v/>
      </c>
    </row>
    <row r="940" spans="4:5" x14ac:dyDescent="0.25">
      <c r="D940" s="90"/>
      <c r="E940" s="90" t="str">
        <f>IF(D940&lt;&gt;"",VLOOKUP(C940,BD_Insumos!$C:$D,2,FALSE),"")</f>
        <v/>
      </c>
    </row>
    <row r="941" spans="4:5" x14ac:dyDescent="0.25">
      <c r="D941" s="90"/>
      <c r="E941" s="90" t="str">
        <f>IF(D941&lt;&gt;"",VLOOKUP(C941,BD_Insumos!$C:$D,2,FALSE),"")</f>
        <v/>
      </c>
    </row>
    <row r="942" spans="4:5" x14ac:dyDescent="0.25">
      <c r="D942" s="90"/>
      <c r="E942" s="90" t="str">
        <f>IF(D942&lt;&gt;"",VLOOKUP(C942,BD_Insumos!$C:$D,2,FALSE),"")</f>
        <v/>
      </c>
    </row>
    <row r="943" spans="4:5" x14ac:dyDescent="0.25">
      <c r="D943" s="90"/>
      <c r="E943" s="90" t="str">
        <f>IF(D943&lt;&gt;"",VLOOKUP(C943,BD_Insumos!$C:$D,2,FALSE),"")</f>
        <v/>
      </c>
    </row>
    <row r="944" spans="4:5" x14ac:dyDescent="0.25">
      <c r="D944" s="90"/>
      <c r="E944" s="90" t="str">
        <f>IF(D944&lt;&gt;"",VLOOKUP(C944,BD_Insumos!$C:$D,2,FALSE),"")</f>
        <v/>
      </c>
    </row>
    <row r="945" spans="4:5" x14ac:dyDescent="0.25">
      <c r="D945" s="90"/>
      <c r="E945" s="90" t="str">
        <f>IF(D945&lt;&gt;"",VLOOKUP(C945,BD_Insumos!$C:$D,2,FALSE),"")</f>
        <v/>
      </c>
    </row>
    <row r="946" spans="4:5" x14ac:dyDescent="0.25">
      <c r="D946" s="90"/>
      <c r="E946" s="90" t="str">
        <f>IF(D946&lt;&gt;"",VLOOKUP(C946,BD_Insumos!$C:$D,2,FALSE),"")</f>
        <v/>
      </c>
    </row>
    <row r="947" spans="4:5" x14ac:dyDescent="0.25">
      <c r="D947" s="90"/>
      <c r="E947" s="90" t="str">
        <f>IF(D947&lt;&gt;"",VLOOKUP(C947,BD_Insumos!$C:$D,2,FALSE),"")</f>
        <v/>
      </c>
    </row>
    <row r="948" spans="4:5" x14ac:dyDescent="0.25">
      <c r="D948" s="90"/>
      <c r="E948" s="90" t="str">
        <f>IF(D948&lt;&gt;"",VLOOKUP(C948,BD_Insumos!$C:$D,2,FALSE),"")</f>
        <v/>
      </c>
    </row>
    <row r="949" spans="4:5" x14ac:dyDescent="0.25">
      <c r="D949" s="90"/>
      <c r="E949" s="90" t="str">
        <f>IF(D949&lt;&gt;"",VLOOKUP(C949,BD_Insumos!$C:$D,2,FALSE),"")</f>
        <v/>
      </c>
    </row>
    <row r="950" spans="4:5" x14ac:dyDescent="0.25">
      <c r="D950" s="90"/>
      <c r="E950" s="90" t="str">
        <f>IF(D950&lt;&gt;"",VLOOKUP(C950,BD_Insumos!$C:$D,2,FALSE),"")</f>
        <v/>
      </c>
    </row>
    <row r="951" spans="4:5" x14ac:dyDescent="0.25">
      <c r="D951" s="90"/>
      <c r="E951" s="90" t="str">
        <f>IF(D951&lt;&gt;"",VLOOKUP(C951,BD_Insumos!$C:$D,2,FALSE),"")</f>
        <v/>
      </c>
    </row>
    <row r="952" spans="4:5" x14ac:dyDescent="0.25">
      <c r="D952" s="90"/>
      <c r="E952" s="90" t="str">
        <f>IF(D952&lt;&gt;"",VLOOKUP(C952,BD_Insumos!$C:$D,2,FALSE),"")</f>
        <v/>
      </c>
    </row>
    <row r="953" spans="4:5" x14ac:dyDescent="0.25">
      <c r="D953" s="90"/>
      <c r="E953" s="90" t="str">
        <f>IF(D953&lt;&gt;"",VLOOKUP(C953,BD_Insumos!$C:$D,2,FALSE),"")</f>
        <v/>
      </c>
    </row>
    <row r="954" spans="4:5" x14ac:dyDescent="0.25">
      <c r="D954" s="90"/>
      <c r="E954" s="90" t="str">
        <f>IF(D954&lt;&gt;"",VLOOKUP(C954,BD_Insumos!$C:$D,2,FALSE),"")</f>
        <v/>
      </c>
    </row>
    <row r="955" spans="4:5" x14ac:dyDescent="0.25">
      <c r="D955" s="90"/>
      <c r="E955" s="90" t="str">
        <f>IF(D955&lt;&gt;"",VLOOKUP(C955,BD_Insumos!$C:$D,2,FALSE),"")</f>
        <v/>
      </c>
    </row>
    <row r="956" spans="4:5" x14ac:dyDescent="0.25">
      <c r="D956" s="90"/>
      <c r="E956" s="90" t="str">
        <f>IF(D956&lt;&gt;"",VLOOKUP(C956,BD_Insumos!$C:$D,2,FALSE),"")</f>
        <v/>
      </c>
    </row>
    <row r="957" spans="4:5" x14ac:dyDescent="0.25">
      <c r="D957" s="90"/>
      <c r="E957" s="90" t="str">
        <f>IF(D957&lt;&gt;"",VLOOKUP(C957,BD_Insumos!$C:$D,2,FALSE),"")</f>
        <v/>
      </c>
    </row>
    <row r="958" spans="4:5" x14ac:dyDescent="0.25">
      <c r="D958" s="90"/>
      <c r="E958" s="90" t="str">
        <f>IF(D958&lt;&gt;"",VLOOKUP(C958,BD_Insumos!$C:$D,2,FALSE),"")</f>
        <v/>
      </c>
    </row>
    <row r="959" spans="4:5" x14ac:dyDescent="0.25">
      <c r="D959" s="90"/>
      <c r="E959" s="90" t="str">
        <f>IF(D959&lt;&gt;"",VLOOKUP(C959,BD_Insumos!$C:$D,2,FALSE),"")</f>
        <v/>
      </c>
    </row>
    <row r="960" spans="4:5" x14ac:dyDescent="0.25">
      <c r="D960" s="90"/>
      <c r="E960" s="90" t="str">
        <f>IF(D960&lt;&gt;"",VLOOKUP(C960,BD_Insumos!$C:$D,2,FALSE),"")</f>
        <v/>
      </c>
    </row>
    <row r="961" spans="4:5" x14ac:dyDescent="0.25">
      <c r="D961" s="90"/>
      <c r="E961" s="90" t="str">
        <f>IF(D961&lt;&gt;"",VLOOKUP(C961,BD_Insumos!$C:$D,2,FALSE),"")</f>
        <v/>
      </c>
    </row>
    <row r="962" spans="4:5" x14ac:dyDescent="0.25">
      <c r="D962" s="90"/>
      <c r="E962" s="90" t="str">
        <f>IF(D962&lt;&gt;"",VLOOKUP(C962,BD_Insumos!$C:$D,2,FALSE),"")</f>
        <v/>
      </c>
    </row>
    <row r="963" spans="4:5" x14ac:dyDescent="0.25">
      <c r="D963" s="90"/>
      <c r="E963" s="90" t="str">
        <f>IF(D963&lt;&gt;"",VLOOKUP(C963,BD_Insumos!$C:$D,2,FALSE),"")</f>
        <v/>
      </c>
    </row>
    <row r="964" spans="4:5" x14ac:dyDescent="0.25">
      <c r="D964" s="90"/>
      <c r="E964" s="90" t="str">
        <f>IF(D964&lt;&gt;"",VLOOKUP(C964,BD_Insumos!$C:$D,2,FALSE),"")</f>
        <v/>
      </c>
    </row>
    <row r="965" spans="4:5" x14ac:dyDescent="0.25">
      <c r="D965" s="90"/>
      <c r="E965" s="90" t="str">
        <f>IF(D965&lt;&gt;"",VLOOKUP(C965,BD_Insumos!$C:$D,2,FALSE),"")</f>
        <v/>
      </c>
    </row>
    <row r="966" spans="4:5" x14ac:dyDescent="0.25">
      <c r="D966" s="90"/>
      <c r="E966" s="90" t="str">
        <f>IF(D966&lt;&gt;"",VLOOKUP(C966,BD_Insumos!$C:$D,2,FALSE),"")</f>
        <v/>
      </c>
    </row>
    <row r="967" spans="4:5" x14ac:dyDescent="0.25">
      <c r="D967" s="90"/>
      <c r="E967" s="90" t="str">
        <f>IF(D967&lt;&gt;"",VLOOKUP(C967,BD_Insumos!$C:$D,2,FALSE),"")</f>
        <v/>
      </c>
    </row>
    <row r="968" spans="4:5" x14ac:dyDescent="0.25">
      <c r="D968" s="90"/>
      <c r="E968" s="90" t="str">
        <f>IF(D968&lt;&gt;"",VLOOKUP(C968,BD_Insumos!$C:$D,2,FALSE),"")</f>
        <v/>
      </c>
    </row>
    <row r="969" spans="4:5" x14ac:dyDescent="0.25">
      <c r="D969" s="90"/>
      <c r="E969" s="90" t="str">
        <f>IF(D969&lt;&gt;"",VLOOKUP(C969,BD_Insumos!$C:$D,2,FALSE),"")</f>
        <v/>
      </c>
    </row>
    <row r="970" spans="4:5" x14ac:dyDescent="0.25">
      <c r="D970" s="90"/>
      <c r="E970" s="90" t="str">
        <f>IF(D970&lt;&gt;"",VLOOKUP(C970,BD_Insumos!$C:$D,2,FALSE),"")</f>
        <v/>
      </c>
    </row>
    <row r="971" spans="4:5" x14ac:dyDescent="0.25">
      <c r="D971" s="90"/>
      <c r="E971" s="90" t="str">
        <f>IF(D971&lt;&gt;"",VLOOKUP(C971,BD_Insumos!$C:$D,2,FALSE),"")</f>
        <v/>
      </c>
    </row>
    <row r="972" spans="4:5" x14ac:dyDescent="0.25">
      <c r="D972" s="90"/>
      <c r="E972" s="90" t="str">
        <f>IF(D972&lt;&gt;"",VLOOKUP(C972,BD_Insumos!$C:$D,2,FALSE),"")</f>
        <v/>
      </c>
    </row>
    <row r="973" spans="4:5" x14ac:dyDescent="0.25">
      <c r="D973" s="90"/>
      <c r="E973" s="90" t="str">
        <f>IF(D973&lt;&gt;"",VLOOKUP(C973,BD_Insumos!$C:$D,2,FALSE),"")</f>
        <v/>
      </c>
    </row>
    <row r="974" spans="4:5" x14ac:dyDescent="0.25">
      <c r="D974" s="90"/>
      <c r="E974" s="90" t="str">
        <f>IF(D974&lt;&gt;"",VLOOKUP(C974,BD_Insumos!$C:$D,2,FALSE),"")</f>
        <v/>
      </c>
    </row>
    <row r="975" spans="4:5" x14ac:dyDescent="0.25">
      <c r="D975" s="90"/>
      <c r="E975" s="90" t="str">
        <f>IF(D975&lt;&gt;"",VLOOKUP(C975,BD_Insumos!$C:$D,2,FALSE),"")</f>
        <v/>
      </c>
    </row>
    <row r="976" spans="4:5" x14ac:dyDescent="0.25">
      <c r="D976" s="90"/>
      <c r="E976" s="90" t="str">
        <f>IF(D976&lt;&gt;"",VLOOKUP(C976,BD_Insumos!$C:$D,2,FALSE),"")</f>
        <v/>
      </c>
    </row>
    <row r="977" spans="4:5" x14ac:dyDescent="0.25">
      <c r="D977" s="90"/>
      <c r="E977" s="90" t="str">
        <f>IF(D977&lt;&gt;"",VLOOKUP(C977,BD_Insumos!$C:$D,2,FALSE),"")</f>
        <v/>
      </c>
    </row>
    <row r="978" spans="4:5" x14ac:dyDescent="0.25">
      <c r="D978" s="90"/>
      <c r="E978" s="90" t="str">
        <f>IF(D978&lt;&gt;"",VLOOKUP(C978,BD_Insumos!$C:$D,2,FALSE),"")</f>
        <v/>
      </c>
    </row>
    <row r="979" spans="4:5" x14ac:dyDescent="0.25">
      <c r="D979" s="90"/>
      <c r="E979" s="90" t="str">
        <f>IF(D979&lt;&gt;"",VLOOKUP(C979,BD_Insumos!$C:$D,2,FALSE),"")</f>
        <v/>
      </c>
    </row>
    <row r="980" spans="4:5" x14ac:dyDescent="0.25">
      <c r="D980" s="90"/>
      <c r="E980" s="90" t="str">
        <f>IF(D980&lt;&gt;"",VLOOKUP(C980,BD_Insumos!$C:$D,2,FALSE),"")</f>
        <v/>
      </c>
    </row>
    <row r="981" spans="4:5" x14ac:dyDescent="0.25">
      <c r="D981" s="90"/>
      <c r="E981" s="90" t="str">
        <f>IF(D981&lt;&gt;"",VLOOKUP(C981,BD_Insumos!$C:$D,2,FALSE),"")</f>
        <v/>
      </c>
    </row>
    <row r="982" spans="4:5" x14ac:dyDescent="0.25">
      <c r="D982" s="90"/>
      <c r="E982" s="90" t="str">
        <f>IF(D982&lt;&gt;"",VLOOKUP(C982,BD_Insumos!$C:$D,2,FALSE),"")</f>
        <v/>
      </c>
    </row>
    <row r="983" spans="4:5" x14ac:dyDescent="0.25">
      <c r="D983" s="90"/>
      <c r="E983" s="90" t="str">
        <f>IF(D983&lt;&gt;"",VLOOKUP(C983,BD_Insumos!$C:$D,2,FALSE),"")</f>
        <v/>
      </c>
    </row>
    <row r="984" spans="4:5" x14ac:dyDescent="0.25">
      <c r="D984" s="90"/>
      <c r="E984" s="90" t="str">
        <f>IF(D984&lt;&gt;"",VLOOKUP(C984,BD_Insumos!$C:$D,2,FALSE),"")</f>
        <v/>
      </c>
    </row>
    <row r="985" spans="4:5" x14ac:dyDescent="0.25">
      <c r="D985" s="90"/>
      <c r="E985" s="90" t="str">
        <f>IF(D985&lt;&gt;"",VLOOKUP(C985,BD_Insumos!$C:$D,2,FALSE),"")</f>
        <v/>
      </c>
    </row>
    <row r="986" spans="4:5" x14ac:dyDescent="0.25">
      <c r="D986" s="90"/>
      <c r="E986" s="90" t="str">
        <f>IF(D986&lt;&gt;"",VLOOKUP(C986,BD_Insumos!$C:$D,2,FALSE),"")</f>
        <v/>
      </c>
    </row>
    <row r="987" spans="4:5" x14ac:dyDescent="0.25">
      <c r="D987" s="90"/>
      <c r="E987" s="90" t="str">
        <f>IF(D987&lt;&gt;"",VLOOKUP(C987,BD_Insumos!$C:$D,2,FALSE),"")</f>
        <v/>
      </c>
    </row>
    <row r="988" spans="4:5" x14ac:dyDescent="0.25">
      <c r="D988" s="90"/>
      <c r="E988" s="90" t="str">
        <f>IF(D988&lt;&gt;"",VLOOKUP(C988,BD_Insumos!$C:$D,2,FALSE),"")</f>
        <v/>
      </c>
    </row>
    <row r="989" spans="4:5" x14ac:dyDescent="0.25">
      <c r="D989" s="90"/>
      <c r="E989" s="90" t="str">
        <f>IF(D989&lt;&gt;"",VLOOKUP(C989,BD_Insumos!$C:$D,2,FALSE),"")</f>
        <v/>
      </c>
    </row>
    <row r="990" spans="4:5" x14ac:dyDescent="0.25">
      <c r="D990" s="90"/>
      <c r="E990" s="90" t="str">
        <f>IF(D990&lt;&gt;"",VLOOKUP(C990,BD_Insumos!$C:$D,2,FALSE),"")</f>
        <v/>
      </c>
    </row>
    <row r="991" spans="4:5" x14ac:dyDescent="0.25">
      <c r="D991" s="90"/>
      <c r="E991" s="90" t="str">
        <f>IF(D991&lt;&gt;"",VLOOKUP(C991,BD_Insumos!$C:$D,2,FALSE),"")</f>
        <v/>
      </c>
    </row>
    <row r="992" spans="4:5" x14ac:dyDescent="0.25">
      <c r="D992" s="90"/>
      <c r="E992" s="90" t="str">
        <f>IF(D992&lt;&gt;"",VLOOKUP(C992,BD_Insumos!$C:$D,2,FALSE),"")</f>
        <v/>
      </c>
    </row>
    <row r="993" spans="4:5" x14ac:dyDescent="0.25">
      <c r="D993" s="90"/>
      <c r="E993" s="90" t="str">
        <f>IF(D993&lt;&gt;"",VLOOKUP(C993,BD_Insumos!$C:$D,2,FALSE),"")</f>
        <v/>
      </c>
    </row>
    <row r="994" spans="4:5" x14ac:dyDescent="0.25">
      <c r="D994" s="90"/>
      <c r="E994" s="90" t="str">
        <f>IF(D994&lt;&gt;"",VLOOKUP(C994,BD_Insumos!$C:$D,2,FALSE),"")</f>
        <v/>
      </c>
    </row>
    <row r="995" spans="4:5" x14ac:dyDescent="0.25">
      <c r="D995" s="90"/>
      <c r="E995" s="90" t="str">
        <f>IF(D995&lt;&gt;"",VLOOKUP(C995,BD_Insumos!$C:$D,2,FALSE),"")</f>
        <v/>
      </c>
    </row>
    <row r="996" spans="4:5" x14ac:dyDescent="0.25">
      <c r="D996" s="90"/>
      <c r="E996" s="90" t="str">
        <f>IF(D996&lt;&gt;"",VLOOKUP(C996,BD_Insumos!$C:$D,2,FALSE),"")</f>
        <v/>
      </c>
    </row>
    <row r="997" spans="4:5" x14ac:dyDescent="0.25">
      <c r="D997" s="90"/>
      <c r="E997" s="90" t="str">
        <f>IF(D997&lt;&gt;"",VLOOKUP(C997,BD_Insumos!$C:$D,2,FALSE),"")</f>
        <v/>
      </c>
    </row>
    <row r="998" spans="4:5" x14ac:dyDescent="0.25">
      <c r="D998" s="90"/>
      <c r="E998" s="90" t="str">
        <f>IF(D998&lt;&gt;"",VLOOKUP(C998,BD_Insumos!$C:$D,2,FALSE),"")</f>
        <v/>
      </c>
    </row>
    <row r="999" spans="4:5" x14ac:dyDescent="0.25">
      <c r="D999" s="90"/>
      <c r="E999" s="90" t="str">
        <f>IF(D999&lt;&gt;"",VLOOKUP(C999,BD_Insumos!$C:$D,2,FALSE),"")</f>
        <v/>
      </c>
    </row>
    <row r="1000" spans="4:5" x14ac:dyDescent="0.25">
      <c r="D1000" s="90"/>
      <c r="E1000" s="90" t="str">
        <f>IF(D1000&lt;&gt;"",VLOOKUP(C1000,BD_Insumos!$C:$D,2,FALSE),"")</f>
        <v/>
      </c>
    </row>
    <row r="1001" spans="4:5" x14ac:dyDescent="0.25">
      <c r="D1001" s="90"/>
      <c r="E1001" s="90" t="str">
        <f>IF(D1001&lt;&gt;"",VLOOKUP(C1001,BD_Insumos!$C:$D,2,FALSE),"")</f>
        <v/>
      </c>
    </row>
    <row r="1002" spans="4:5" x14ac:dyDescent="0.25">
      <c r="D1002" s="90"/>
      <c r="E1002" s="90" t="str">
        <f>IF(D1002&lt;&gt;"",VLOOKUP(C1002,BD_Insumos!$C:$D,2,FALSE),"")</f>
        <v/>
      </c>
    </row>
    <row r="1003" spans="4:5" x14ac:dyDescent="0.25">
      <c r="D1003" s="90"/>
      <c r="E1003" s="90" t="str">
        <f>IF(D1003&lt;&gt;"",VLOOKUP(C1003,BD_Insumos!$C:$D,2,FALSE),"")</f>
        <v/>
      </c>
    </row>
    <row r="1004" spans="4:5" x14ac:dyDescent="0.25">
      <c r="D1004" s="90"/>
      <c r="E1004" s="90" t="str">
        <f>IF(D1004&lt;&gt;"",VLOOKUP(C1004,BD_Insumos!$C:$D,2,FALSE),"")</f>
        <v/>
      </c>
    </row>
    <row r="1005" spans="4:5" x14ac:dyDescent="0.25">
      <c r="D1005" s="90"/>
      <c r="E1005" s="90" t="str">
        <f>IF(D1005&lt;&gt;"",VLOOKUP(C1005,BD_Insumos!$C:$D,2,FALSE),"")</f>
        <v/>
      </c>
    </row>
    <row r="1006" spans="4:5" x14ac:dyDescent="0.25">
      <c r="D1006" s="90"/>
      <c r="E1006" s="90" t="str">
        <f>IF(D1006&lt;&gt;"",VLOOKUP(C1006,BD_Insumos!$C:$D,2,FALSE),"")</f>
        <v/>
      </c>
    </row>
    <row r="1007" spans="4:5" x14ac:dyDescent="0.25">
      <c r="D1007" s="90"/>
      <c r="E1007" s="90" t="str">
        <f>IF(D1007&lt;&gt;"",VLOOKUP(C1007,BD_Insumos!$C:$D,2,FALSE),"")</f>
        <v/>
      </c>
    </row>
    <row r="1008" spans="4:5" x14ac:dyDescent="0.25">
      <c r="D1008" s="90"/>
      <c r="E1008" s="90" t="str">
        <f>IF(D1008&lt;&gt;"",VLOOKUP(C1008,BD_Insumos!$C:$D,2,FALSE),"")</f>
        <v/>
      </c>
    </row>
    <row r="1009" spans="4:5" x14ac:dyDescent="0.25">
      <c r="D1009" s="90"/>
      <c r="E1009" s="90" t="str">
        <f>IF(D1009&lt;&gt;"",VLOOKUP(C1009,BD_Insumos!$C:$D,2,FALSE),"")</f>
        <v/>
      </c>
    </row>
    <row r="1010" spans="4:5" x14ac:dyDescent="0.25">
      <c r="D1010" s="90"/>
      <c r="E1010" s="90" t="str">
        <f>IF(D1010&lt;&gt;"",VLOOKUP(C1010,BD_Insumos!$C:$D,2,FALSE),"")</f>
        <v/>
      </c>
    </row>
    <row r="1011" spans="4:5" x14ac:dyDescent="0.25">
      <c r="D1011" s="90"/>
      <c r="E1011" s="90" t="str">
        <f>IF(D1011&lt;&gt;"",VLOOKUP(C1011,BD_Insumos!$C:$D,2,FALSE),"")</f>
        <v/>
      </c>
    </row>
    <row r="1012" spans="4:5" x14ac:dyDescent="0.25">
      <c r="D1012" s="90"/>
      <c r="E1012" s="90" t="str">
        <f>IF(D1012&lt;&gt;"",VLOOKUP(C1012,BD_Insumos!$C:$D,2,FALSE),"")</f>
        <v/>
      </c>
    </row>
    <row r="1013" spans="4:5" x14ac:dyDescent="0.25">
      <c r="D1013" s="90"/>
      <c r="E1013" s="90" t="str">
        <f>IF(D1013&lt;&gt;"",VLOOKUP(C1013,BD_Insumos!$C:$D,2,FALSE),"")</f>
        <v/>
      </c>
    </row>
    <row r="1014" spans="4:5" x14ac:dyDescent="0.25">
      <c r="D1014" s="90"/>
      <c r="E1014" s="90" t="str">
        <f>IF(D1014&lt;&gt;"",VLOOKUP(C1014,BD_Insumos!$C:$D,2,FALSE),"")</f>
        <v/>
      </c>
    </row>
    <row r="1015" spans="4:5" x14ac:dyDescent="0.25">
      <c r="D1015" s="90"/>
      <c r="E1015" s="90" t="str">
        <f>IF(D1015&lt;&gt;"",VLOOKUP(C1015,BD_Insumos!$C:$D,2,FALSE),"")</f>
        <v/>
      </c>
    </row>
    <row r="1016" spans="4:5" x14ac:dyDescent="0.25">
      <c r="D1016" s="90"/>
      <c r="E1016" s="90" t="str">
        <f>IF(D1016&lt;&gt;"",VLOOKUP(C1016,BD_Insumos!$C:$D,2,FALSE),"")</f>
        <v/>
      </c>
    </row>
    <row r="1017" spans="4:5" x14ac:dyDescent="0.25">
      <c r="D1017" s="90"/>
      <c r="E1017" s="90" t="str">
        <f>IF(D1017&lt;&gt;"",VLOOKUP(C1017,BD_Insumos!$C:$D,2,FALSE),"")</f>
        <v/>
      </c>
    </row>
    <row r="1018" spans="4:5" x14ac:dyDescent="0.25">
      <c r="D1018" s="90"/>
      <c r="E1018" s="90" t="str">
        <f>IF(D1018&lt;&gt;"",VLOOKUP(C1018,BD_Insumos!$C:$D,2,FALSE),"")</f>
        <v/>
      </c>
    </row>
    <row r="1019" spans="4:5" x14ac:dyDescent="0.25">
      <c r="D1019" s="90"/>
      <c r="E1019" s="90" t="str">
        <f>IF(D1019&lt;&gt;"",VLOOKUP(C1019,BD_Insumos!$C:$D,2,FALSE),"")</f>
        <v/>
      </c>
    </row>
    <row r="1020" spans="4:5" x14ac:dyDescent="0.25">
      <c r="D1020" s="90"/>
      <c r="E1020" s="90" t="str">
        <f>IF(D1020&lt;&gt;"",VLOOKUP(C1020,BD_Insumos!$C:$D,2,FALSE),"")</f>
        <v/>
      </c>
    </row>
    <row r="1021" spans="4:5" x14ac:dyDescent="0.25">
      <c r="D1021" s="90"/>
      <c r="E1021" s="90" t="str">
        <f>IF(D1021&lt;&gt;"",VLOOKUP(C1021,BD_Insumos!$C:$D,2,FALSE),"")</f>
        <v/>
      </c>
    </row>
    <row r="1022" spans="4:5" x14ac:dyDescent="0.25">
      <c r="D1022" s="90"/>
      <c r="E1022" s="90" t="str">
        <f>IF(D1022&lt;&gt;"",VLOOKUP(C1022,BD_Insumos!$C:$D,2,FALSE),"")</f>
        <v/>
      </c>
    </row>
    <row r="1023" spans="4:5" x14ac:dyDescent="0.25">
      <c r="D1023" s="90"/>
      <c r="E1023" s="90" t="str">
        <f>IF(D1023&lt;&gt;"",VLOOKUP(C1023,BD_Insumos!$C:$D,2,FALSE),"")</f>
        <v/>
      </c>
    </row>
    <row r="1024" spans="4:5" x14ac:dyDescent="0.25">
      <c r="D1024" s="90"/>
      <c r="E1024" s="90" t="str">
        <f>IF(D1024&lt;&gt;"",VLOOKUP(C1024,BD_Insumos!$C:$D,2,FALSE),"")</f>
        <v/>
      </c>
    </row>
    <row r="1025" spans="4:5" x14ac:dyDescent="0.25">
      <c r="D1025" s="90"/>
      <c r="E1025" s="90" t="str">
        <f>IF(D1025&lt;&gt;"",VLOOKUP(C1025,BD_Insumos!$C:$D,2,FALSE),"")</f>
        <v/>
      </c>
    </row>
    <row r="1026" spans="4:5" x14ac:dyDescent="0.25">
      <c r="D1026" s="90"/>
      <c r="E1026" s="90" t="str">
        <f>IF(D1026&lt;&gt;"",VLOOKUP(C1026,BD_Insumos!$C:$D,2,FALSE),"")</f>
        <v/>
      </c>
    </row>
    <row r="1027" spans="4:5" x14ac:dyDescent="0.25">
      <c r="D1027" s="90"/>
      <c r="E1027" s="90" t="str">
        <f>IF(D1027&lt;&gt;"",VLOOKUP(C1027,BD_Insumos!$C:$D,2,FALSE),"")</f>
        <v/>
      </c>
    </row>
    <row r="1028" spans="4:5" x14ac:dyDescent="0.25">
      <c r="D1028" s="90"/>
      <c r="E1028" s="90" t="str">
        <f>IF(D1028&lt;&gt;"",VLOOKUP(C1028,BD_Insumos!$C:$D,2,FALSE),"")</f>
        <v/>
      </c>
    </row>
    <row r="1029" spans="4:5" x14ac:dyDescent="0.25">
      <c r="D1029" s="90"/>
      <c r="E1029" s="90" t="str">
        <f>IF(D1029&lt;&gt;"",VLOOKUP(C1029,BD_Insumos!$C:$D,2,FALSE),"")</f>
        <v/>
      </c>
    </row>
    <row r="1030" spans="4:5" x14ac:dyDescent="0.25">
      <c r="D1030" s="90"/>
      <c r="E1030" s="90" t="str">
        <f>IF(D1030&lt;&gt;"",VLOOKUP(C1030,BD_Insumos!$C:$D,2,FALSE),"")</f>
        <v/>
      </c>
    </row>
    <row r="1031" spans="4:5" x14ac:dyDescent="0.25">
      <c r="D1031" s="90"/>
      <c r="E1031" s="90" t="str">
        <f>IF(D1031&lt;&gt;"",VLOOKUP(C1031,BD_Insumos!$C:$D,2,FALSE),"")</f>
        <v/>
      </c>
    </row>
    <row r="1032" spans="4:5" x14ac:dyDescent="0.25">
      <c r="D1032" s="90"/>
      <c r="E1032" s="90" t="str">
        <f>IF(D1032&lt;&gt;"",VLOOKUP(C1032,BD_Insumos!$C:$D,2,FALSE),"")</f>
        <v/>
      </c>
    </row>
    <row r="1033" spans="4:5" x14ac:dyDescent="0.25">
      <c r="D1033" s="90"/>
      <c r="E1033" s="90" t="str">
        <f>IF(D1033&lt;&gt;"",VLOOKUP(C1033,BD_Insumos!$C:$D,2,FALSE),"")</f>
        <v/>
      </c>
    </row>
    <row r="1034" spans="4:5" x14ac:dyDescent="0.25">
      <c r="D1034" s="90"/>
      <c r="E1034" s="90" t="str">
        <f>IF(D1034&lt;&gt;"",VLOOKUP(C1034,BD_Insumos!$C:$D,2,FALSE),"")</f>
        <v/>
      </c>
    </row>
    <row r="1035" spans="4:5" x14ac:dyDescent="0.25">
      <c r="D1035" s="90"/>
      <c r="E1035" s="90" t="str">
        <f>IF(D1035&lt;&gt;"",VLOOKUP(C1035,BD_Insumos!$C:$D,2,FALSE),"")</f>
        <v/>
      </c>
    </row>
    <row r="1036" spans="4:5" x14ac:dyDescent="0.25">
      <c r="D1036" s="90"/>
      <c r="E1036" s="90" t="str">
        <f>IF(D1036&lt;&gt;"",VLOOKUP(C1036,BD_Insumos!$C:$D,2,FALSE),"")</f>
        <v/>
      </c>
    </row>
    <row r="1037" spans="4:5" x14ac:dyDescent="0.25">
      <c r="D1037" s="90"/>
      <c r="E1037" s="90" t="str">
        <f>IF(D1037&lt;&gt;"",VLOOKUP(C1037,BD_Insumos!$C:$D,2,FALSE),"")</f>
        <v/>
      </c>
    </row>
    <row r="1038" spans="4:5" x14ac:dyDescent="0.25">
      <c r="D1038" s="90"/>
      <c r="E1038" s="90" t="str">
        <f>IF(D1038&lt;&gt;"",VLOOKUP(C1038,BD_Insumos!$C:$D,2,FALSE),"")</f>
        <v/>
      </c>
    </row>
    <row r="1039" spans="4:5" x14ac:dyDescent="0.25">
      <c r="D1039" s="90"/>
      <c r="E1039" s="90" t="str">
        <f>IF(D1039&lt;&gt;"",VLOOKUP(C1039,BD_Insumos!$C:$D,2,FALSE),"")</f>
        <v/>
      </c>
    </row>
    <row r="1040" spans="4:5" x14ac:dyDescent="0.25">
      <c r="D1040" s="90"/>
      <c r="E1040" s="90" t="str">
        <f>IF(D1040&lt;&gt;"",VLOOKUP(C1040,BD_Insumos!$C:$D,2,FALSE),"")</f>
        <v/>
      </c>
    </row>
    <row r="1041" spans="4:5" x14ac:dyDescent="0.25">
      <c r="D1041" s="90"/>
      <c r="E1041" s="90" t="str">
        <f>IF(D1041&lt;&gt;"",VLOOKUP(C1041,BD_Insumos!$C:$D,2,FALSE),"")</f>
        <v/>
      </c>
    </row>
    <row r="1042" spans="4:5" x14ac:dyDescent="0.25">
      <c r="D1042" s="90"/>
      <c r="E1042" s="90" t="str">
        <f>IF(D1042&lt;&gt;"",VLOOKUP(C1042,BD_Insumos!$C:$D,2,FALSE),"")</f>
        <v/>
      </c>
    </row>
    <row r="1043" spans="4:5" x14ac:dyDescent="0.25">
      <c r="D1043" s="90"/>
      <c r="E1043" s="90" t="str">
        <f>IF(D1043&lt;&gt;"",VLOOKUP(C1043,BD_Insumos!$C:$D,2,FALSE),"")</f>
        <v/>
      </c>
    </row>
    <row r="1044" spans="4:5" x14ac:dyDescent="0.25">
      <c r="D1044" s="90"/>
      <c r="E1044" s="90" t="str">
        <f>IF(D1044&lt;&gt;"",VLOOKUP(C1044,BD_Insumos!$C:$D,2,FALSE),"")</f>
        <v/>
      </c>
    </row>
    <row r="1045" spans="4:5" x14ac:dyDescent="0.25">
      <c r="D1045" s="90"/>
      <c r="E1045" s="90" t="str">
        <f>IF(D1045&lt;&gt;"",VLOOKUP(C1045,BD_Insumos!$C:$D,2,FALSE),"")</f>
        <v/>
      </c>
    </row>
    <row r="1046" spans="4:5" x14ac:dyDescent="0.25">
      <c r="D1046" s="90"/>
      <c r="E1046" s="90" t="str">
        <f>IF(D1046&lt;&gt;"",VLOOKUP(C1046,BD_Insumos!$C:$D,2,FALSE),"")</f>
        <v/>
      </c>
    </row>
    <row r="1047" spans="4:5" x14ac:dyDescent="0.25">
      <c r="D1047" s="90"/>
      <c r="E1047" s="90" t="str">
        <f>IF(D1047&lt;&gt;"",VLOOKUP(C1047,BD_Insumos!$C:$D,2,FALSE),"")</f>
        <v/>
      </c>
    </row>
    <row r="1048" spans="4:5" x14ac:dyDescent="0.25">
      <c r="D1048" s="90"/>
      <c r="E1048" s="90" t="str">
        <f>IF(D1048&lt;&gt;"",VLOOKUP(C1048,BD_Insumos!$C:$D,2,FALSE),"")</f>
        <v/>
      </c>
    </row>
    <row r="1049" spans="4:5" x14ac:dyDescent="0.25">
      <c r="D1049" s="90"/>
      <c r="E1049" s="90" t="str">
        <f>IF(D1049&lt;&gt;"",VLOOKUP(C1049,BD_Insumos!$C:$D,2,FALSE),"")</f>
        <v/>
      </c>
    </row>
    <row r="1050" spans="4:5" x14ac:dyDescent="0.25">
      <c r="D1050" s="90"/>
      <c r="E1050" s="90" t="str">
        <f>IF(D1050&lt;&gt;"",VLOOKUP(C1050,BD_Insumos!$C:$D,2,FALSE),"")</f>
        <v/>
      </c>
    </row>
    <row r="1051" spans="4:5" x14ac:dyDescent="0.25">
      <c r="D1051" s="90"/>
      <c r="E1051" s="90" t="str">
        <f>IF(D1051&lt;&gt;"",VLOOKUP(C1051,BD_Insumos!$C:$D,2,FALSE),"")</f>
        <v/>
      </c>
    </row>
    <row r="1052" spans="4:5" x14ac:dyDescent="0.25">
      <c r="D1052" s="90"/>
      <c r="E1052" s="90" t="str">
        <f>IF(D1052&lt;&gt;"",VLOOKUP(C1052,BD_Insumos!$C:$D,2,FALSE),"")</f>
        <v/>
      </c>
    </row>
    <row r="1053" spans="4:5" x14ac:dyDescent="0.25">
      <c r="D1053" s="90"/>
      <c r="E1053" s="90" t="str">
        <f>IF(D1053&lt;&gt;"",VLOOKUP(C1053,BD_Insumos!$C:$D,2,FALSE),"")</f>
        <v/>
      </c>
    </row>
    <row r="1054" spans="4:5" x14ac:dyDescent="0.25">
      <c r="D1054" s="90"/>
      <c r="E1054" s="90" t="str">
        <f>IF(D1054&lt;&gt;"",VLOOKUP(C1054,BD_Insumos!$C:$D,2,FALSE),"")</f>
        <v/>
      </c>
    </row>
    <row r="1055" spans="4:5" x14ac:dyDescent="0.25">
      <c r="D1055" s="90"/>
      <c r="E1055" s="90" t="str">
        <f>IF(D1055&lt;&gt;"",VLOOKUP(C1055,BD_Insumos!$C:$D,2,FALSE),"")</f>
        <v/>
      </c>
    </row>
    <row r="1056" spans="4:5" x14ac:dyDescent="0.25">
      <c r="D1056" s="90"/>
      <c r="E1056" s="90" t="str">
        <f>IF(D1056&lt;&gt;"",VLOOKUP(C1056,BD_Insumos!$C:$D,2,FALSE),"")</f>
        <v/>
      </c>
    </row>
    <row r="1057" spans="4:5" x14ac:dyDescent="0.25">
      <c r="D1057" s="90"/>
      <c r="E1057" s="90" t="str">
        <f>IF(D1057&lt;&gt;"",VLOOKUP(C1057,BD_Insumos!$C:$D,2,FALSE),"")</f>
        <v/>
      </c>
    </row>
    <row r="1058" spans="4:5" x14ac:dyDescent="0.25">
      <c r="D1058" s="90"/>
      <c r="E1058" s="90" t="str">
        <f>IF(D1058&lt;&gt;"",VLOOKUP(C1058,BD_Insumos!$C:$D,2,FALSE),"")</f>
        <v/>
      </c>
    </row>
    <row r="1059" spans="4:5" x14ac:dyDescent="0.25">
      <c r="D1059" s="90"/>
      <c r="E1059" s="90" t="str">
        <f>IF(D1059&lt;&gt;"",VLOOKUP(C1059,BD_Insumos!$C:$D,2,FALSE),"")</f>
        <v/>
      </c>
    </row>
    <row r="1060" spans="4:5" x14ac:dyDescent="0.25">
      <c r="D1060" s="90"/>
      <c r="E1060" s="90" t="str">
        <f>IF(D1060&lt;&gt;"",VLOOKUP(C1060,BD_Insumos!$C:$D,2,FALSE),"")</f>
        <v/>
      </c>
    </row>
    <row r="1061" spans="4:5" x14ac:dyDescent="0.25">
      <c r="D1061" s="90"/>
      <c r="E1061" s="90" t="str">
        <f>IF(D1061&lt;&gt;"",VLOOKUP(C1061,BD_Insumos!$C:$D,2,FALSE),"")</f>
        <v/>
      </c>
    </row>
    <row r="1062" spans="4:5" x14ac:dyDescent="0.25">
      <c r="D1062" s="90"/>
      <c r="E1062" s="90" t="str">
        <f>IF(D1062&lt;&gt;"",VLOOKUP(C1062,BD_Insumos!$C:$D,2,FALSE),"")</f>
        <v/>
      </c>
    </row>
    <row r="1063" spans="4:5" x14ac:dyDescent="0.25">
      <c r="D1063" s="90"/>
      <c r="E1063" s="90" t="str">
        <f>IF(D1063&lt;&gt;"",VLOOKUP(C1063,BD_Insumos!$C:$D,2,FALSE),"")</f>
        <v/>
      </c>
    </row>
    <row r="1064" spans="4:5" x14ac:dyDescent="0.25">
      <c r="D1064" s="90"/>
      <c r="E1064" s="90" t="str">
        <f>IF(D1064&lt;&gt;"",VLOOKUP(C1064,BD_Insumos!$C:$D,2,FALSE),"")</f>
        <v/>
      </c>
    </row>
    <row r="1065" spans="4:5" x14ac:dyDescent="0.25">
      <c r="D1065" s="90"/>
      <c r="E1065" s="90" t="str">
        <f>IF(D1065&lt;&gt;"",VLOOKUP(C1065,BD_Insumos!$C:$D,2,FALSE),"")</f>
        <v/>
      </c>
    </row>
    <row r="1066" spans="4:5" x14ac:dyDescent="0.25">
      <c r="D1066" s="90"/>
      <c r="E1066" s="90" t="str">
        <f>IF(D1066&lt;&gt;"",VLOOKUP(C1066,BD_Insumos!$C:$D,2,FALSE),"")</f>
        <v/>
      </c>
    </row>
    <row r="1067" spans="4:5" x14ac:dyDescent="0.25">
      <c r="D1067" s="90"/>
      <c r="E1067" s="90" t="str">
        <f>IF(D1067&lt;&gt;"",VLOOKUP(C1067,BD_Insumos!$C:$D,2,FALSE),"")</f>
        <v/>
      </c>
    </row>
    <row r="1068" spans="4:5" x14ac:dyDescent="0.25">
      <c r="D1068" s="90"/>
      <c r="E1068" s="90" t="str">
        <f>IF(D1068&lt;&gt;"",VLOOKUP(C1068,BD_Insumos!$C:$D,2,FALSE),"")</f>
        <v/>
      </c>
    </row>
    <row r="1069" spans="4:5" x14ac:dyDescent="0.25">
      <c r="D1069" s="90"/>
      <c r="E1069" s="90" t="str">
        <f>IF(D1069&lt;&gt;"",VLOOKUP(C1069,BD_Insumos!$C:$D,2,FALSE),"")</f>
        <v/>
      </c>
    </row>
    <row r="1070" spans="4:5" x14ac:dyDescent="0.25">
      <c r="D1070" s="90"/>
      <c r="E1070" s="90" t="str">
        <f>IF(D1070&lt;&gt;"",VLOOKUP(C1070,BD_Insumos!$C:$D,2,FALSE),"")</f>
        <v/>
      </c>
    </row>
    <row r="1071" spans="4:5" x14ac:dyDescent="0.25">
      <c r="D1071" s="90"/>
      <c r="E1071" s="90" t="str">
        <f>IF(D1071&lt;&gt;"",VLOOKUP(C1071,BD_Insumos!$C:$D,2,FALSE),"")</f>
        <v/>
      </c>
    </row>
    <row r="1072" spans="4:5" x14ac:dyDescent="0.25">
      <c r="D1072" s="90"/>
      <c r="E1072" s="90" t="str">
        <f>IF(D1072&lt;&gt;"",VLOOKUP(C1072,BD_Insumos!$C:$D,2,FALSE),"")</f>
        <v/>
      </c>
    </row>
    <row r="1073" spans="4:5" x14ac:dyDescent="0.25">
      <c r="D1073" s="90"/>
      <c r="E1073" s="90" t="str">
        <f>IF(D1073&lt;&gt;"",VLOOKUP(C1073,BD_Insumos!$C:$D,2,FALSE),"")</f>
        <v/>
      </c>
    </row>
    <row r="1074" spans="4:5" x14ac:dyDescent="0.25">
      <c r="D1074" s="90"/>
      <c r="E1074" s="90" t="str">
        <f>IF(D1074&lt;&gt;"",VLOOKUP(C1074,BD_Insumos!$C:$D,2,FALSE),"")</f>
        <v/>
      </c>
    </row>
    <row r="1075" spans="4:5" x14ac:dyDescent="0.25">
      <c r="D1075" s="90"/>
      <c r="E1075" s="90" t="str">
        <f>IF(D1075&lt;&gt;"",VLOOKUP(C1075,BD_Insumos!$C:$D,2,FALSE),"")</f>
        <v/>
      </c>
    </row>
    <row r="1076" spans="4:5" x14ac:dyDescent="0.25">
      <c r="D1076" s="90"/>
      <c r="E1076" s="90" t="str">
        <f>IF(D1076&lt;&gt;"",VLOOKUP(C1076,BD_Insumos!$C:$D,2,FALSE),"")</f>
        <v/>
      </c>
    </row>
    <row r="1077" spans="4:5" x14ac:dyDescent="0.25">
      <c r="D1077" s="90"/>
      <c r="E1077" s="90" t="str">
        <f>IF(D1077&lt;&gt;"",VLOOKUP(C1077,BD_Insumos!$C:$D,2,FALSE),"")</f>
        <v/>
      </c>
    </row>
    <row r="1078" spans="4:5" x14ac:dyDescent="0.25">
      <c r="D1078" s="90"/>
      <c r="E1078" s="90" t="str">
        <f>IF(D1078&lt;&gt;"",VLOOKUP(C1078,BD_Insumos!$C:$D,2,FALSE),"")</f>
        <v/>
      </c>
    </row>
    <row r="1079" spans="4:5" x14ac:dyDescent="0.25">
      <c r="D1079" s="90"/>
      <c r="E1079" s="90" t="str">
        <f>IF(D1079&lt;&gt;"",VLOOKUP(C1079,BD_Insumos!$C:$D,2,FALSE),"")</f>
        <v/>
      </c>
    </row>
    <row r="1080" spans="4:5" x14ac:dyDescent="0.25">
      <c r="D1080" s="90"/>
      <c r="E1080" s="90" t="str">
        <f>IF(D1080&lt;&gt;"",VLOOKUP(C1080,BD_Insumos!$C:$D,2,FALSE),"")</f>
        <v/>
      </c>
    </row>
    <row r="1081" spans="4:5" x14ac:dyDescent="0.25">
      <c r="D1081" s="90"/>
      <c r="E1081" s="90" t="str">
        <f>IF(D1081&lt;&gt;"",VLOOKUP(C1081,BD_Insumos!$C:$D,2,FALSE),"")</f>
        <v/>
      </c>
    </row>
    <row r="1082" spans="4:5" x14ac:dyDescent="0.25">
      <c r="D1082" s="90"/>
      <c r="E1082" s="90" t="str">
        <f>IF(D1082&lt;&gt;"",VLOOKUP(C1082,BD_Insumos!$C:$D,2,FALSE),"")</f>
        <v/>
      </c>
    </row>
    <row r="1083" spans="4:5" x14ac:dyDescent="0.25">
      <c r="D1083" s="90"/>
      <c r="E1083" s="90" t="str">
        <f>IF(D1083&lt;&gt;"",VLOOKUP(C1083,BD_Insumos!$C:$D,2,FALSE),"")</f>
        <v/>
      </c>
    </row>
    <row r="1084" spans="4:5" x14ac:dyDescent="0.25">
      <c r="D1084" s="90"/>
      <c r="E1084" s="90" t="str">
        <f>IF(D1084&lt;&gt;"",VLOOKUP(C1084,BD_Insumos!$C:$D,2,FALSE),"")</f>
        <v/>
      </c>
    </row>
    <row r="1085" spans="4:5" x14ac:dyDescent="0.25">
      <c r="D1085" s="90"/>
      <c r="E1085" s="90" t="str">
        <f>IF(D1085&lt;&gt;"",VLOOKUP(C1085,BD_Insumos!$C:$D,2,FALSE),"")</f>
        <v/>
      </c>
    </row>
    <row r="1086" spans="4:5" x14ac:dyDescent="0.25">
      <c r="D1086" s="90"/>
      <c r="E1086" s="90" t="str">
        <f>IF(D1086&lt;&gt;"",VLOOKUP(C1086,BD_Insumos!$C:$D,2,FALSE),"")</f>
        <v/>
      </c>
    </row>
    <row r="1087" spans="4:5" x14ac:dyDescent="0.25">
      <c r="D1087" s="90"/>
      <c r="E1087" s="90" t="str">
        <f>IF(D1087&lt;&gt;"",VLOOKUP(C1087,BD_Insumos!$C:$D,2,FALSE),"")</f>
        <v/>
      </c>
    </row>
    <row r="1088" spans="4:5" x14ac:dyDescent="0.25">
      <c r="D1088" s="90"/>
      <c r="E1088" s="90" t="str">
        <f>IF(D1088&lt;&gt;"",VLOOKUP(C1088,BD_Insumos!$C:$D,2,FALSE),"")</f>
        <v/>
      </c>
    </row>
    <row r="1089" spans="4:5" x14ac:dyDescent="0.25">
      <c r="D1089" s="90"/>
      <c r="E1089" s="90" t="str">
        <f>IF(D1089&lt;&gt;"",VLOOKUP(C1089,BD_Insumos!$C:$D,2,FALSE),"")</f>
        <v/>
      </c>
    </row>
    <row r="1090" spans="4:5" x14ac:dyDescent="0.25">
      <c r="D1090" s="90"/>
      <c r="E1090" s="90" t="str">
        <f>IF(D1090&lt;&gt;"",VLOOKUP(C1090,BD_Insumos!$C:$D,2,FALSE),"")</f>
        <v/>
      </c>
    </row>
    <row r="1091" spans="4:5" x14ac:dyDescent="0.25">
      <c r="D1091" s="90"/>
      <c r="E1091" s="90" t="str">
        <f>IF(D1091&lt;&gt;"",VLOOKUP(C1091,BD_Insumos!$C:$D,2,FALSE),"")</f>
        <v/>
      </c>
    </row>
    <row r="1092" spans="4:5" x14ac:dyDescent="0.25">
      <c r="D1092" s="90"/>
      <c r="E1092" s="90" t="str">
        <f>IF(D1092&lt;&gt;"",VLOOKUP(C1092,BD_Insumos!$C:$D,2,FALSE),"")</f>
        <v/>
      </c>
    </row>
    <row r="1093" spans="4:5" x14ac:dyDescent="0.25">
      <c r="D1093" s="90"/>
      <c r="E1093" s="90" t="str">
        <f>IF(D1093&lt;&gt;"",VLOOKUP(C1093,BD_Insumos!$C:$D,2,FALSE),"")</f>
        <v/>
      </c>
    </row>
    <row r="1094" spans="4:5" x14ac:dyDescent="0.25">
      <c r="D1094" s="90"/>
      <c r="E1094" s="90" t="str">
        <f>IF(D1094&lt;&gt;"",VLOOKUP(C1094,BD_Insumos!$C:$D,2,FALSE),"")</f>
        <v/>
      </c>
    </row>
    <row r="1095" spans="4:5" x14ac:dyDescent="0.25">
      <c r="D1095" s="90"/>
      <c r="E1095" s="90" t="str">
        <f>IF(D1095&lt;&gt;"",VLOOKUP(C1095,BD_Insumos!$C:$D,2,FALSE),"")</f>
        <v/>
      </c>
    </row>
    <row r="1096" spans="4:5" x14ac:dyDescent="0.25">
      <c r="D1096" s="90"/>
      <c r="E1096" s="90" t="str">
        <f>IF(D1096&lt;&gt;"",VLOOKUP(C1096,BD_Insumos!$C:$D,2,FALSE),"")</f>
        <v/>
      </c>
    </row>
    <row r="1097" spans="4:5" x14ac:dyDescent="0.25">
      <c r="D1097" s="90"/>
      <c r="E1097" s="90" t="str">
        <f>IF(D1097&lt;&gt;"",VLOOKUP(C1097,BD_Insumos!$C:$D,2,FALSE),"")</f>
        <v/>
      </c>
    </row>
    <row r="1098" spans="4:5" x14ac:dyDescent="0.25">
      <c r="D1098" s="90"/>
      <c r="E1098" s="90" t="str">
        <f>IF(D1098&lt;&gt;"",VLOOKUP(C1098,BD_Insumos!$C:$D,2,FALSE),"")</f>
        <v/>
      </c>
    </row>
    <row r="1099" spans="4:5" x14ac:dyDescent="0.25">
      <c r="D1099" s="90"/>
      <c r="E1099" s="90" t="str">
        <f>IF(D1099&lt;&gt;"",VLOOKUP(C1099,BD_Insumos!$C:$D,2,FALSE),"")</f>
        <v/>
      </c>
    </row>
    <row r="1100" spans="4:5" x14ac:dyDescent="0.25">
      <c r="D1100" s="90"/>
      <c r="E1100" s="90" t="str">
        <f>IF(D1100&lt;&gt;"",VLOOKUP(C1100,BD_Insumos!$C:$D,2,FALSE),"")</f>
        <v/>
      </c>
    </row>
    <row r="1101" spans="4:5" x14ac:dyDescent="0.25">
      <c r="D1101" s="90"/>
      <c r="E1101" s="90" t="str">
        <f>IF(D1101&lt;&gt;"",VLOOKUP(C1101,BD_Insumos!$C:$D,2,FALSE),"")</f>
        <v/>
      </c>
    </row>
    <row r="1102" spans="4:5" x14ac:dyDescent="0.25">
      <c r="D1102" s="90"/>
      <c r="E1102" s="90" t="str">
        <f>IF(D1102&lt;&gt;"",VLOOKUP(C1102,BD_Insumos!$C:$D,2,FALSE),"")</f>
        <v/>
      </c>
    </row>
    <row r="1103" spans="4:5" x14ac:dyDescent="0.25">
      <c r="D1103" s="90"/>
      <c r="E1103" s="90" t="str">
        <f>IF(D1103&lt;&gt;"",VLOOKUP(C1103,BD_Insumos!$C:$D,2,FALSE),"")</f>
        <v/>
      </c>
    </row>
    <row r="1104" spans="4:5" x14ac:dyDescent="0.25">
      <c r="D1104" s="90"/>
      <c r="E1104" s="90" t="str">
        <f>IF(D1104&lt;&gt;"",VLOOKUP(C1104,BD_Insumos!$C:$D,2,FALSE),"")</f>
        <v/>
      </c>
    </row>
    <row r="1105" spans="4:5" x14ac:dyDescent="0.25">
      <c r="D1105" s="90"/>
      <c r="E1105" s="90" t="str">
        <f>IF(D1105&lt;&gt;"",VLOOKUP(C1105,BD_Insumos!$C:$D,2,FALSE),"")</f>
        <v/>
      </c>
    </row>
    <row r="1106" spans="4:5" x14ac:dyDescent="0.25">
      <c r="D1106" s="90"/>
      <c r="E1106" s="90" t="str">
        <f>IF(D1106&lt;&gt;"",VLOOKUP(C1106,BD_Insumos!$C:$D,2,FALSE),"")</f>
        <v/>
      </c>
    </row>
    <row r="1107" spans="4:5" x14ac:dyDescent="0.25">
      <c r="D1107" s="90"/>
      <c r="E1107" s="90" t="str">
        <f>IF(D1107&lt;&gt;"",VLOOKUP(C1107,BD_Insumos!$C:$D,2,FALSE),"")</f>
        <v/>
      </c>
    </row>
    <row r="1108" spans="4:5" x14ac:dyDescent="0.25">
      <c r="D1108" s="90"/>
      <c r="E1108" s="90" t="str">
        <f>IF(D1108&lt;&gt;"",VLOOKUP(C1108,BD_Insumos!$C:$D,2,FALSE),"")</f>
        <v/>
      </c>
    </row>
    <row r="1109" spans="4:5" x14ac:dyDescent="0.25">
      <c r="D1109" s="90"/>
      <c r="E1109" s="90" t="str">
        <f>IF(D1109&lt;&gt;"",VLOOKUP(C1109,BD_Insumos!$C:$D,2,FALSE),"")</f>
        <v/>
      </c>
    </row>
    <row r="1110" spans="4:5" x14ac:dyDescent="0.25">
      <c r="D1110" s="90"/>
      <c r="E1110" s="90" t="str">
        <f>IF(D1110&lt;&gt;"",VLOOKUP(C1110,BD_Insumos!$C:$D,2,FALSE),"")</f>
        <v/>
      </c>
    </row>
    <row r="1111" spans="4:5" x14ac:dyDescent="0.25">
      <c r="D1111" s="90"/>
      <c r="E1111" s="90" t="str">
        <f>IF(D1111&lt;&gt;"",VLOOKUP(C1111,BD_Insumos!$C:$D,2,FALSE),"")</f>
        <v/>
      </c>
    </row>
    <row r="1112" spans="4:5" x14ac:dyDescent="0.25">
      <c r="D1112" s="90"/>
      <c r="E1112" s="90" t="str">
        <f>IF(D1112&lt;&gt;"",VLOOKUP(C1112,BD_Insumos!$C:$D,2,FALSE),"")</f>
        <v/>
      </c>
    </row>
    <row r="1113" spans="4:5" x14ac:dyDescent="0.25">
      <c r="D1113" s="90"/>
      <c r="E1113" s="90" t="str">
        <f>IF(D1113&lt;&gt;"",VLOOKUP(C1113,BD_Insumos!$C:$D,2,FALSE),"")</f>
        <v/>
      </c>
    </row>
    <row r="1114" spans="4:5" x14ac:dyDescent="0.25">
      <c r="D1114" s="90"/>
      <c r="E1114" s="90" t="str">
        <f>IF(D1114&lt;&gt;"",VLOOKUP(C1114,BD_Insumos!$C:$D,2,FALSE),"")</f>
        <v/>
      </c>
    </row>
    <row r="1115" spans="4:5" x14ac:dyDescent="0.25">
      <c r="D1115" s="90"/>
      <c r="E1115" s="90" t="str">
        <f>IF(D1115&lt;&gt;"",VLOOKUP(C1115,BD_Insumos!$C:$D,2,FALSE),"")</f>
        <v/>
      </c>
    </row>
    <row r="1116" spans="4:5" x14ac:dyDescent="0.25">
      <c r="D1116" s="90"/>
      <c r="E1116" s="90" t="str">
        <f>IF(D1116&lt;&gt;"",VLOOKUP(C1116,BD_Insumos!$C:$D,2,FALSE),"")</f>
        <v/>
      </c>
    </row>
    <row r="1117" spans="4:5" x14ac:dyDescent="0.25">
      <c r="D1117" s="90"/>
      <c r="E1117" s="90" t="str">
        <f>IF(D1117&lt;&gt;"",VLOOKUP(C1117,BD_Insumos!$C:$D,2,FALSE),"")</f>
        <v/>
      </c>
    </row>
    <row r="1118" spans="4:5" x14ac:dyDescent="0.25">
      <c r="D1118" s="90"/>
      <c r="E1118" s="90" t="str">
        <f>IF(D1118&lt;&gt;"",VLOOKUP(C1118,BD_Insumos!$C:$D,2,FALSE),"")</f>
        <v/>
      </c>
    </row>
    <row r="1119" spans="4:5" x14ac:dyDescent="0.25">
      <c r="D1119" s="90"/>
      <c r="E1119" s="90" t="str">
        <f>IF(D1119&lt;&gt;"",VLOOKUP(C1119,BD_Insumos!$C:$D,2,FALSE),"")</f>
        <v/>
      </c>
    </row>
    <row r="1120" spans="4:5" x14ac:dyDescent="0.25">
      <c r="D1120" s="90"/>
      <c r="E1120" s="90" t="str">
        <f>IF(D1120&lt;&gt;"",VLOOKUP(C1120,BD_Insumos!$C:$D,2,FALSE),"")</f>
        <v/>
      </c>
    </row>
    <row r="1121" spans="4:5" x14ac:dyDescent="0.25">
      <c r="D1121" s="90"/>
      <c r="E1121" s="90" t="str">
        <f>IF(D1121&lt;&gt;"",VLOOKUP(C1121,BD_Insumos!$C:$D,2,FALSE),"")</f>
        <v/>
      </c>
    </row>
    <row r="1122" spans="4:5" x14ac:dyDescent="0.25">
      <c r="D1122" s="90"/>
      <c r="E1122" s="90" t="str">
        <f>IF(D1122&lt;&gt;"",VLOOKUP(C1122,BD_Insumos!$C:$D,2,FALSE),"")</f>
        <v/>
      </c>
    </row>
    <row r="1123" spans="4:5" x14ac:dyDescent="0.25">
      <c r="D1123" s="90"/>
      <c r="E1123" s="90" t="str">
        <f>IF(D1123&lt;&gt;"",VLOOKUP(C1123,BD_Insumos!$C:$D,2,FALSE),"")</f>
        <v/>
      </c>
    </row>
    <row r="1124" spans="4:5" x14ac:dyDescent="0.25">
      <c r="D1124" s="90"/>
      <c r="E1124" s="90" t="str">
        <f>IF(D1124&lt;&gt;"",VLOOKUP(C1124,BD_Insumos!$C:$D,2,FALSE),"")</f>
        <v/>
      </c>
    </row>
    <row r="1125" spans="4:5" x14ac:dyDescent="0.25">
      <c r="D1125" s="90"/>
      <c r="E1125" s="90" t="str">
        <f>IF(D1125&lt;&gt;"",VLOOKUP(C1125,BD_Insumos!$C:$D,2,FALSE),"")</f>
        <v/>
      </c>
    </row>
    <row r="1126" spans="4:5" x14ac:dyDescent="0.25">
      <c r="D1126" s="90"/>
      <c r="E1126" s="90" t="str">
        <f>IF(D1126&lt;&gt;"",VLOOKUP(C1126,BD_Insumos!$C:$D,2,FALSE),"")</f>
        <v/>
      </c>
    </row>
    <row r="1127" spans="4:5" x14ac:dyDescent="0.25">
      <c r="D1127" s="90"/>
      <c r="E1127" s="90" t="str">
        <f>IF(D1127&lt;&gt;"",VLOOKUP(C1127,BD_Insumos!$C:$D,2,FALSE),"")</f>
        <v/>
      </c>
    </row>
    <row r="1128" spans="4:5" x14ac:dyDescent="0.25">
      <c r="D1128" s="90"/>
      <c r="E1128" s="90" t="str">
        <f>IF(D1128&lt;&gt;"",VLOOKUP(C1128,BD_Insumos!$C:$D,2,FALSE),"")</f>
        <v/>
      </c>
    </row>
    <row r="1129" spans="4:5" x14ac:dyDescent="0.25">
      <c r="D1129" s="90"/>
      <c r="E1129" s="90" t="str">
        <f>IF(D1129&lt;&gt;"",VLOOKUP(C1129,BD_Insumos!$C:$D,2,FALSE),"")</f>
        <v/>
      </c>
    </row>
    <row r="1130" spans="4:5" x14ac:dyDescent="0.25">
      <c r="D1130" s="90"/>
      <c r="E1130" s="90" t="str">
        <f>IF(D1130&lt;&gt;"",VLOOKUP(C1130,BD_Insumos!$C:$D,2,FALSE),"")</f>
        <v/>
      </c>
    </row>
    <row r="1131" spans="4:5" x14ac:dyDescent="0.25">
      <c r="D1131" s="90"/>
      <c r="E1131" s="90" t="str">
        <f>IF(D1131&lt;&gt;"",VLOOKUP(C1131,BD_Insumos!$C:$D,2,FALSE),"")</f>
        <v/>
      </c>
    </row>
    <row r="1132" spans="4:5" x14ac:dyDescent="0.25">
      <c r="D1132" s="90"/>
      <c r="E1132" s="90" t="str">
        <f>IF(D1132&lt;&gt;"",VLOOKUP(C1132,BD_Insumos!$C:$D,2,FALSE),"")</f>
        <v/>
      </c>
    </row>
    <row r="1133" spans="4:5" x14ac:dyDescent="0.25">
      <c r="D1133" s="90"/>
      <c r="E1133" s="90" t="str">
        <f>IF(D1133&lt;&gt;"",VLOOKUP(C1133,BD_Insumos!$C:$D,2,FALSE),"")</f>
        <v/>
      </c>
    </row>
    <row r="1134" spans="4:5" x14ac:dyDescent="0.25">
      <c r="D1134" s="90"/>
      <c r="E1134" s="90" t="str">
        <f>IF(D1134&lt;&gt;"",VLOOKUP(C1134,BD_Insumos!$C:$D,2,FALSE),"")</f>
        <v/>
      </c>
    </row>
    <row r="1135" spans="4:5" x14ac:dyDescent="0.25">
      <c r="D1135" s="90"/>
      <c r="E1135" s="90" t="str">
        <f>IF(D1135&lt;&gt;"",VLOOKUP(C1135,BD_Insumos!$C:$D,2,FALSE),"")</f>
        <v/>
      </c>
    </row>
    <row r="1136" spans="4:5" x14ac:dyDescent="0.25">
      <c r="D1136" s="90"/>
      <c r="E1136" s="90" t="str">
        <f>IF(D1136&lt;&gt;"",VLOOKUP(C1136,BD_Insumos!$C:$D,2,FALSE),"")</f>
        <v/>
      </c>
    </row>
    <row r="1137" spans="4:5" x14ac:dyDescent="0.25">
      <c r="D1137" s="90"/>
      <c r="E1137" s="90" t="str">
        <f>IF(D1137&lt;&gt;"",VLOOKUP(C1137,BD_Insumos!$C:$D,2,FALSE),"")</f>
        <v/>
      </c>
    </row>
    <row r="1138" spans="4:5" x14ac:dyDescent="0.25">
      <c r="D1138" s="90"/>
      <c r="E1138" s="90" t="str">
        <f>IF(D1138&lt;&gt;"",VLOOKUP(C1138,BD_Insumos!$C:$D,2,FALSE),"")</f>
        <v/>
      </c>
    </row>
    <row r="1139" spans="4:5" x14ac:dyDescent="0.25">
      <c r="D1139" s="90"/>
      <c r="E1139" s="90" t="str">
        <f>IF(D1139&lt;&gt;"",VLOOKUP(C1139,BD_Insumos!$C:$D,2,FALSE),"")</f>
        <v/>
      </c>
    </row>
    <row r="1140" spans="4:5" x14ac:dyDescent="0.25">
      <c r="D1140" s="90"/>
      <c r="E1140" s="90" t="str">
        <f>IF(D1140&lt;&gt;"",VLOOKUP(C1140,BD_Insumos!$C:$D,2,FALSE),"")</f>
        <v/>
      </c>
    </row>
    <row r="1141" spans="4:5" x14ac:dyDescent="0.25">
      <c r="D1141" s="90"/>
      <c r="E1141" s="90" t="str">
        <f>IF(D1141&lt;&gt;"",VLOOKUP(C1141,BD_Insumos!$C:$D,2,FALSE),"")</f>
        <v/>
      </c>
    </row>
    <row r="1142" spans="4:5" x14ac:dyDescent="0.25">
      <c r="D1142" s="90"/>
      <c r="E1142" s="90" t="str">
        <f>IF(D1142&lt;&gt;"",VLOOKUP(C1142,BD_Insumos!$C:$D,2,FALSE),"")</f>
        <v/>
      </c>
    </row>
    <row r="1143" spans="4:5" x14ac:dyDescent="0.25">
      <c r="D1143" s="90"/>
      <c r="E1143" s="90" t="str">
        <f>IF(D1143&lt;&gt;"",VLOOKUP(C1143,BD_Insumos!$C:$D,2,FALSE),"")</f>
        <v/>
      </c>
    </row>
    <row r="1144" spans="4:5" x14ac:dyDescent="0.25">
      <c r="D1144" s="90"/>
      <c r="E1144" s="90" t="str">
        <f>IF(D1144&lt;&gt;"",VLOOKUP(C1144,BD_Insumos!$C:$D,2,FALSE),"")</f>
        <v/>
      </c>
    </row>
    <row r="1145" spans="4:5" x14ac:dyDescent="0.25">
      <c r="D1145" s="90"/>
      <c r="E1145" s="90" t="str">
        <f>IF(D1145&lt;&gt;"",VLOOKUP(C1145,BD_Insumos!$C:$D,2,FALSE),"")</f>
        <v/>
      </c>
    </row>
    <row r="1146" spans="4:5" x14ac:dyDescent="0.25">
      <c r="D1146" s="90"/>
      <c r="E1146" s="90" t="str">
        <f>IF(D1146&lt;&gt;"",VLOOKUP(C1146,BD_Insumos!$C:$D,2,FALSE),"")</f>
        <v/>
      </c>
    </row>
    <row r="1147" spans="4:5" x14ac:dyDescent="0.25">
      <c r="D1147" s="90"/>
      <c r="E1147" s="90" t="str">
        <f>IF(D1147&lt;&gt;"",VLOOKUP(C1147,BD_Insumos!$C:$D,2,FALSE),"")</f>
        <v/>
      </c>
    </row>
    <row r="1148" spans="4:5" x14ac:dyDescent="0.25">
      <c r="D1148" s="90"/>
      <c r="E1148" s="90" t="str">
        <f>IF(D1148&lt;&gt;"",VLOOKUP(C1148,BD_Insumos!$C:$D,2,FALSE),"")</f>
        <v/>
      </c>
    </row>
    <row r="1149" spans="4:5" x14ac:dyDescent="0.25">
      <c r="D1149" s="90"/>
      <c r="E1149" s="90" t="str">
        <f>IF(D1149&lt;&gt;"",VLOOKUP(C1149,BD_Insumos!$C:$D,2,FALSE),"")</f>
        <v/>
      </c>
    </row>
    <row r="1150" spans="4:5" x14ac:dyDescent="0.25">
      <c r="D1150" s="90"/>
      <c r="E1150" s="90" t="str">
        <f>IF(D1150&lt;&gt;"",VLOOKUP(C1150,BD_Insumos!$C:$D,2,FALSE),"")</f>
        <v/>
      </c>
    </row>
    <row r="1151" spans="4:5" x14ac:dyDescent="0.25">
      <c r="D1151" s="90"/>
      <c r="E1151" s="90" t="str">
        <f>IF(D1151&lt;&gt;"",VLOOKUP(C1151,BD_Insumos!$C:$D,2,FALSE),"")</f>
        <v/>
      </c>
    </row>
    <row r="1152" spans="4:5" x14ac:dyDescent="0.25">
      <c r="D1152" s="90"/>
      <c r="E1152" s="90" t="str">
        <f>IF(D1152&lt;&gt;"",VLOOKUP(C1152,BD_Insumos!$C:$D,2,FALSE),"")</f>
        <v/>
      </c>
    </row>
    <row r="1153" spans="4:5" x14ac:dyDescent="0.25">
      <c r="D1153" s="90"/>
      <c r="E1153" s="90" t="str">
        <f>IF(D1153&lt;&gt;"",VLOOKUP(C1153,BD_Insumos!$C:$D,2,FALSE),"")</f>
        <v/>
      </c>
    </row>
    <row r="1154" spans="4:5" x14ac:dyDescent="0.25">
      <c r="D1154" s="90"/>
      <c r="E1154" s="90" t="str">
        <f>IF(D1154&lt;&gt;"",VLOOKUP(C1154,BD_Insumos!$C:$D,2,FALSE),"")</f>
        <v/>
      </c>
    </row>
    <row r="1155" spans="4:5" x14ac:dyDescent="0.25">
      <c r="D1155" s="90"/>
      <c r="E1155" s="90" t="str">
        <f>IF(D1155&lt;&gt;"",VLOOKUP(C1155,BD_Insumos!$C:$D,2,FALSE),"")</f>
        <v/>
      </c>
    </row>
    <row r="1156" spans="4:5" x14ac:dyDescent="0.25">
      <c r="D1156" s="90"/>
      <c r="E1156" s="90" t="str">
        <f>IF(D1156&lt;&gt;"",VLOOKUP(C1156,BD_Insumos!$C:$D,2,FALSE),"")</f>
        <v/>
      </c>
    </row>
    <row r="1157" spans="4:5" x14ac:dyDescent="0.25">
      <c r="D1157" s="90"/>
      <c r="E1157" s="90" t="str">
        <f>IF(D1157&lt;&gt;"",VLOOKUP(C1157,BD_Insumos!$C:$D,2,FALSE),"")</f>
        <v/>
      </c>
    </row>
    <row r="1158" spans="4:5" x14ac:dyDescent="0.25">
      <c r="D1158" s="90"/>
      <c r="E1158" s="90" t="str">
        <f>IF(D1158&lt;&gt;"",VLOOKUP(C1158,BD_Insumos!$C:$D,2,FALSE),"")</f>
        <v/>
      </c>
    </row>
    <row r="1159" spans="4:5" x14ac:dyDescent="0.25">
      <c r="D1159" s="90"/>
      <c r="E1159" s="90" t="str">
        <f>IF(D1159&lt;&gt;"",VLOOKUP(C1159,BD_Insumos!$C:$D,2,FALSE),"")</f>
        <v/>
      </c>
    </row>
    <row r="1160" spans="4:5" x14ac:dyDescent="0.25">
      <c r="D1160" s="90"/>
      <c r="E1160" s="90" t="str">
        <f>IF(D1160&lt;&gt;"",VLOOKUP(C1160,BD_Insumos!$C:$D,2,FALSE),"")</f>
        <v/>
      </c>
    </row>
    <row r="1161" spans="4:5" x14ac:dyDescent="0.25">
      <c r="D1161" s="90"/>
      <c r="E1161" s="90" t="str">
        <f>IF(D1161&lt;&gt;"",VLOOKUP(C1161,BD_Insumos!$C:$D,2,FALSE),"")</f>
        <v/>
      </c>
    </row>
    <row r="1162" spans="4:5" x14ac:dyDescent="0.25">
      <c r="D1162" s="90"/>
      <c r="E1162" s="90" t="str">
        <f>IF(D1162&lt;&gt;"",VLOOKUP(C1162,BD_Insumos!$C:$D,2,FALSE),"")</f>
        <v/>
      </c>
    </row>
    <row r="1163" spans="4:5" x14ac:dyDescent="0.25">
      <c r="D1163" s="90"/>
      <c r="E1163" s="90" t="str">
        <f>IF(D1163&lt;&gt;"",VLOOKUP(C1163,BD_Insumos!$C:$D,2,FALSE),"")</f>
        <v/>
      </c>
    </row>
    <row r="1164" spans="4:5" x14ac:dyDescent="0.25">
      <c r="D1164" s="90"/>
      <c r="E1164" s="90" t="str">
        <f>IF(D1164&lt;&gt;"",VLOOKUP(C1164,BD_Insumos!$C:$D,2,FALSE),"")</f>
        <v/>
      </c>
    </row>
    <row r="1165" spans="4:5" x14ac:dyDescent="0.25">
      <c r="D1165" s="90"/>
      <c r="E1165" s="90" t="str">
        <f>IF(D1165&lt;&gt;"",VLOOKUP(C1165,BD_Insumos!$C:$D,2,FALSE),"")</f>
        <v/>
      </c>
    </row>
    <row r="1166" spans="4:5" x14ac:dyDescent="0.25">
      <c r="D1166" s="90"/>
      <c r="E1166" s="90" t="str">
        <f>IF(D1166&lt;&gt;"",VLOOKUP(C1166,BD_Insumos!$C:$D,2,FALSE),"")</f>
        <v/>
      </c>
    </row>
    <row r="1167" spans="4:5" x14ac:dyDescent="0.25">
      <c r="D1167" s="90"/>
      <c r="E1167" s="90" t="str">
        <f>IF(D1167&lt;&gt;"",VLOOKUP(C1167,BD_Insumos!$C:$D,2,FALSE),"")</f>
        <v/>
      </c>
    </row>
    <row r="1168" spans="4:5" x14ac:dyDescent="0.25">
      <c r="D1168" s="90"/>
      <c r="E1168" s="90" t="str">
        <f>IF(D1168&lt;&gt;"",VLOOKUP(C1168,BD_Insumos!$C:$D,2,FALSE),"")</f>
        <v/>
      </c>
    </row>
    <row r="1169" spans="4:5" x14ac:dyDescent="0.25">
      <c r="D1169" s="90"/>
      <c r="E1169" s="90" t="str">
        <f>IF(D1169&lt;&gt;"",VLOOKUP(C1169,BD_Insumos!$C:$D,2,FALSE),"")</f>
        <v/>
      </c>
    </row>
    <row r="1170" spans="4:5" x14ac:dyDescent="0.25">
      <c r="D1170" s="90"/>
      <c r="E1170" s="90" t="str">
        <f>IF(D1170&lt;&gt;"",VLOOKUP(C1170,BD_Insumos!$C:$D,2,FALSE),"")</f>
        <v/>
      </c>
    </row>
    <row r="1171" spans="4:5" x14ac:dyDescent="0.25">
      <c r="D1171" s="90"/>
      <c r="E1171" s="90" t="str">
        <f>IF(D1171&lt;&gt;"",VLOOKUP(C1171,BD_Insumos!$C:$D,2,FALSE),"")</f>
        <v/>
      </c>
    </row>
    <row r="1172" spans="4:5" x14ac:dyDescent="0.25">
      <c r="D1172" s="90"/>
      <c r="E1172" s="90" t="str">
        <f>IF(D1172&lt;&gt;"",VLOOKUP(C1172,BD_Insumos!$C:$D,2,FALSE),"")</f>
        <v/>
      </c>
    </row>
    <row r="1173" spans="4:5" x14ac:dyDescent="0.25">
      <c r="D1173" s="90"/>
      <c r="E1173" s="90" t="str">
        <f>IF(D1173&lt;&gt;"",VLOOKUP(C1173,BD_Insumos!$C:$D,2,FALSE),"")</f>
        <v/>
      </c>
    </row>
    <row r="1174" spans="4:5" x14ac:dyDescent="0.25">
      <c r="D1174" s="90"/>
      <c r="E1174" s="90" t="str">
        <f>IF(D1174&lt;&gt;"",VLOOKUP(C1174,BD_Insumos!$C:$D,2,FALSE),"")</f>
        <v/>
      </c>
    </row>
    <row r="1175" spans="4:5" x14ac:dyDescent="0.25">
      <c r="D1175" s="90"/>
      <c r="E1175" s="90" t="str">
        <f>IF(D1175&lt;&gt;"",VLOOKUP(C1175,BD_Insumos!$C:$D,2,FALSE),"")</f>
        <v/>
      </c>
    </row>
    <row r="1176" spans="4:5" x14ac:dyDescent="0.25">
      <c r="D1176" s="90"/>
      <c r="E1176" s="90" t="str">
        <f>IF(D1176&lt;&gt;"",VLOOKUP(C1176,BD_Insumos!$C:$D,2,FALSE),"")</f>
        <v/>
      </c>
    </row>
    <row r="1177" spans="4:5" x14ac:dyDescent="0.25">
      <c r="D1177" s="90"/>
      <c r="E1177" s="90" t="str">
        <f>IF(D1177&lt;&gt;"",VLOOKUP(C1177,BD_Insumos!$C:$D,2,FALSE),"")</f>
        <v/>
      </c>
    </row>
    <row r="1178" spans="4:5" x14ac:dyDescent="0.25">
      <c r="D1178" s="90"/>
      <c r="E1178" s="90" t="str">
        <f>IF(D1178&lt;&gt;"",VLOOKUP(C1178,BD_Insumos!$C:$D,2,FALSE),"")</f>
        <v/>
      </c>
    </row>
    <row r="1179" spans="4:5" x14ac:dyDescent="0.25">
      <c r="D1179" s="90"/>
      <c r="E1179" s="90" t="str">
        <f>IF(D1179&lt;&gt;"",VLOOKUP(C1179,BD_Insumos!$C:$D,2,FALSE),"")</f>
        <v/>
      </c>
    </row>
    <row r="1180" spans="4:5" x14ac:dyDescent="0.25">
      <c r="D1180" s="90"/>
      <c r="E1180" s="90" t="str">
        <f>IF(D1180&lt;&gt;"",VLOOKUP(C1180,BD_Insumos!$C:$D,2,FALSE),"")</f>
        <v/>
      </c>
    </row>
    <row r="1181" spans="4:5" x14ac:dyDescent="0.25">
      <c r="D1181" s="90"/>
      <c r="E1181" s="90" t="str">
        <f>IF(D1181&lt;&gt;"",VLOOKUP(C1181,BD_Insumos!$C:$D,2,FALSE),"")</f>
        <v/>
      </c>
    </row>
    <row r="1182" spans="4:5" x14ac:dyDescent="0.25">
      <c r="D1182" s="90"/>
      <c r="E1182" s="90" t="str">
        <f>IF(D1182&lt;&gt;"",VLOOKUP(C1182,BD_Insumos!$C:$D,2,FALSE),"")</f>
        <v/>
      </c>
    </row>
    <row r="1183" spans="4:5" x14ac:dyDescent="0.25">
      <c r="D1183" s="90"/>
      <c r="E1183" s="90" t="str">
        <f>IF(D1183&lt;&gt;"",VLOOKUP(C1183,BD_Insumos!$C:$D,2,FALSE),"")</f>
        <v/>
      </c>
    </row>
    <row r="1184" spans="4:5" x14ac:dyDescent="0.25">
      <c r="D1184" s="90"/>
      <c r="E1184" s="90" t="str">
        <f>IF(D1184&lt;&gt;"",VLOOKUP(C1184,BD_Insumos!$C:$D,2,FALSE),"")</f>
        <v/>
      </c>
    </row>
    <row r="1185" spans="4:5" x14ac:dyDescent="0.25">
      <c r="D1185" s="90"/>
      <c r="E1185" s="90" t="str">
        <f>IF(D1185&lt;&gt;"",VLOOKUP(C1185,BD_Insumos!$C:$D,2,FALSE),"")</f>
        <v/>
      </c>
    </row>
    <row r="1186" spans="4:5" x14ac:dyDescent="0.25">
      <c r="D1186" s="90"/>
      <c r="E1186" s="90" t="str">
        <f>IF(D1186&lt;&gt;"",VLOOKUP(C1186,BD_Insumos!$C:$D,2,FALSE),"")</f>
        <v/>
      </c>
    </row>
    <row r="1187" spans="4:5" x14ac:dyDescent="0.25">
      <c r="D1187" s="90"/>
      <c r="E1187" s="90" t="str">
        <f>IF(D1187&lt;&gt;"",VLOOKUP(C1187,BD_Insumos!$C:$D,2,FALSE),"")</f>
        <v/>
      </c>
    </row>
    <row r="1188" spans="4:5" x14ac:dyDescent="0.25">
      <c r="D1188" s="90"/>
      <c r="E1188" s="90" t="str">
        <f>IF(D1188&lt;&gt;"",VLOOKUP(C1188,BD_Insumos!$C:$D,2,FALSE),"")</f>
        <v/>
      </c>
    </row>
    <row r="1189" spans="4:5" x14ac:dyDescent="0.25">
      <c r="D1189" s="90"/>
      <c r="E1189" s="90" t="str">
        <f>IF(D1189&lt;&gt;"",VLOOKUP(C1189,BD_Insumos!$C:$D,2,FALSE),"")</f>
        <v/>
      </c>
    </row>
    <row r="1190" spans="4:5" x14ac:dyDescent="0.25">
      <c r="D1190" s="90"/>
      <c r="E1190" s="90" t="str">
        <f>IF(D1190&lt;&gt;"",VLOOKUP(C1190,BD_Insumos!$C:$D,2,FALSE),"")</f>
        <v/>
      </c>
    </row>
    <row r="1191" spans="4:5" x14ac:dyDescent="0.25">
      <c r="D1191" s="90"/>
      <c r="E1191" s="90" t="str">
        <f>IF(D1191&lt;&gt;"",VLOOKUP(C1191,BD_Insumos!$C:$D,2,FALSE),"")</f>
        <v/>
      </c>
    </row>
    <row r="1192" spans="4:5" x14ac:dyDescent="0.25">
      <c r="D1192" s="90"/>
      <c r="E1192" s="90" t="str">
        <f>IF(D1192&lt;&gt;"",VLOOKUP(C1192,BD_Insumos!$C:$D,2,FALSE),"")</f>
        <v/>
      </c>
    </row>
    <row r="1193" spans="4:5" x14ac:dyDescent="0.25">
      <c r="D1193" s="90"/>
      <c r="E1193" s="90" t="str">
        <f>IF(D1193&lt;&gt;"",VLOOKUP(C1193,BD_Insumos!$C:$D,2,FALSE),"")</f>
        <v/>
      </c>
    </row>
    <row r="1194" spans="4:5" x14ac:dyDescent="0.25">
      <c r="D1194" s="90"/>
      <c r="E1194" s="90" t="str">
        <f>IF(D1194&lt;&gt;"",VLOOKUP(C1194,BD_Insumos!$C:$D,2,FALSE),"")</f>
        <v/>
      </c>
    </row>
    <row r="1195" spans="4:5" x14ac:dyDescent="0.25">
      <c r="D1195" s="90"/>
      <c r="E1195" s="90" t="str">
        <f>IF(D1195&lt;&gt;"",VLOOKUP(C1195,BD_Insumos!$C:$D,2,FALSE),"")</f>
        <v/>
      </c>
    </row>
    <row r="1196" spans="4:5" x14ac:dyDescent="0.25">
      <c r="D1196" s="90"/>
      <c r="E1196" s="90" t="str">
        <f>IF(D1196&lt;&gt;"",VLOOKUP(C1196,BD_Insumos!$C:$D,2,FALSE),"")</f>
        <v/>
      </c>
    </row>
    <row r="1197" spans="4:5" x14ac:dyDescent="0.25">
      <c r="D1197" s="90"/>
      <c r="E1197" s="90" t="str">
        <f>IF(D1197&lt;&gt;"",VLOOKUP(C1197,BD_Insumos!$C:$D,2,FALSE),"")</f>
        <v/>
      </c>
    </row>
    <row r="1198" spans="4:5" x14ac:dyDescent="0.25">
      <c r="D1198" s="90"/>
      <c r="E1198" s="90" t="str">
        <f>IF(D1198&lt;&gt;"",VLOOKUP(C1198,BD_Insumos!$C:$D,2,FALSE),"")</f>
        <v/>
      </c>
    </row>
    <row r="1199" spans="4:5" x14ac:dyDescent="0.25">
      <c r="D1199" s="90"/>
      <c r="E1199" s="90" t="str">
        <f>IF(D1199&lt;&gt;"",VLOOKUP(C1199,BD_Insumos!$C:$D,2,FALSE),"")</f>
        <v/>
      </c>
    </row>
    <row r="1200" spans="4:5" x14ac:dyDescent="0.25">
      <c r="D1200" s="90"/>
      <c r="E1200" s="90" t="str">
        <f>IF(D1200&lt;&gt;"",VLOOKUP(C1200,BD_Insumos!$C:$D,2,FALSE),"")</f>
        <v/>
      </c>
    </row>
    <row r="1201" spans="4:5" x14ac:dyDescent="0.25">
      <c r="D1201" s="90"/>
      <c r="E1201" s="90" t="str">
        <f>IF(D1201&lt;&gt;"",VLOOKUP(C1201,BD_Insumos!$C:$D,2,FALSE),"")</f>
        <v/>
      </c>
    </row>
    <row r="1202" spans="4:5" x14ac:dyDescent="0.25">
      <c r="D1202" s="90"/>
      <c r="E1202" s="90" t="str">
        <f>IF(D1202&lt;&gt;"",VLOOKUP(C1202,BD_Insumos!$C:$D,2,FALSE),"")</f>
        <v/>
      </c>
    </row>
    <row r="1203" spans="4:5" x14ac:dyDescent="0.25">
      <c r="D1203" s="90"/>
      <c r="E1203" s="90" t="str">
        <f>IF(D1203&lt;&gt;"",VLOOKUP(C1203,BD_Insumos!$C:$D,2,FALSE),"")</f>
        <v/>
      </c>
    </row>
    <row r="1204" spans="4:5" x14ac:dyDescent="0.25">
      <c r="D1204" s="90"/>
      <c r="E1204" s="90" t="str">
        <f>IF(D1204&lt;&gt;"",VLOOKUP(C1204,BD_Insumos!$C:$D,2,FALSE),"")</f>
        <v/>
      </c>
    </row>
    <row r="1205" spans="4:5" x14ac:dyDescent="0.25">
      <c r="D1205" s="90"/>
      <c r="E1205" s="90" t="str">
        <f>IF(D1205&lt;&gt;"",VLOOKUP(C1205,BD_Insumos!$C:$D,2,FALSE),"")</f>
        <v/>
      </c>
    </row>
    <row r="1206" spans="4:5" x14ac:dyDescent="0.25">
      <c r="D1206" s="90"/>
      <c r="E1206" s="90" t="str">
        <f>IF(D1206&lt;&gt;"",VLOOKUP(C1206,BD_Insumos!$C:$D,2,FALSE),"")</f>
        <v/>
      </c>
    </row>
    <row r="1207" spans="4:5" x14ac:dyDescent="0.25">
      <c r="D1207" s="90"/>
      <c r="E1207" s="90" t="str">
        <f>IF(D1207&lt;&gt;"",VLOOKUP(C1207,BD_Insumos!$C:$D,2,FALSE),"")</f>
        <v/>
      </c>
    </row>
    <row r="1208" spans="4:5" x14ac:dyDescent="0.25">
      <c r="D1208" s="90"/>
      <c r="E1208" s="90" t="str">
        <f>IF(D1208&lt;&gt;"",VLOOKUP(C1208,BD_Insumos!$C:$D,2,FALSE),"")</f>
        <v/>
      </c>
    </row>
    <row r="1209" spans="4:5" x14ac:dyDescent="0.25">
      <c r="D1209" s="90"/>
      <c r="E1209" s="90" t="str">
        <f>IF(D1209&lt;&gt;"",VLOOKUP(C1209,BD_Insumos!$C:$D,2,FALSE),"")</f>
        <v/>
      </c>
    </row>
    <row r="1210" spans="4:5" x14ac:dyDescent="0.25">
      <c r="D1210" s="90"/>
      <c r="E1210" s="90" t="str">
        <f>IF(D1210&lt;&gt;"",VLOOKUP(C1210,BD_Insumos!$C:$D,2,FALSE),"")</f>
        <v/>
      </c>
    </row>
    <row r="1211" spans="4:5" x14ac:dyDescent="0.25">
      <c r="D1211" s="90"/>
      <c r="E1211" s="90" t="str">
        <f>IF(D1211&lt;&gt;"",VLOOKUP(C1211,BD_Insumos!$C:$D,2,FALSE),"")</f>
        <v/>
      </c>
    </row>
    <row r="1212" spans="4:5" x14ac:dyDescent="0.25">
      <c r="D1212" s="90"/>
      <c r="E1212" s="90" t="str">
        <f>IF(D1212&lt;&gt;"",VLOOKUP(C1212,BD_Insumos!$C:$D,2,FALSE),"")</f>
        <v/>
      </c>
    </row>
    <row r="1213" spans="4:5" x14ac:dyDescent="0.25">
      <c r="D1213" s="90"/>
      <c r="E1213" s="90" t="str">
        <f>IF(D1213&lt;&gt;"",VLOOKUP(C1213,BD_Insumos!$C:$D,2,FALSE),"")</f>
        <v/>
      </c>
    </row>
    <row r="1214" spans="4:5" x14ac:dyDescent="0.25">
      <c r="D1214" s="90"/>
      <c r="E1214" s="90" t="str">
        <f>IF(D1214&lt;&gt;"",VLOOKUP(C1214,BD_Insumos!$C:$D,2,FALSE),"")</f>
        <v/>
      </c>
    </row>
    <row r="1215" spans="4:5" x14ac:dyDescent="0.25">
      <c r="D1215" s="90"/>
      <c r="E1215" s="90" t="str">
        <f>IF(D1215&lt;&gt;"",VLOOKUP(C1215,BD_Insumos!$C:$D,2,FALSE),"")</f>
        <v/>
      </c>
    </row>
    <row r="1216" spans="4:5" x14ac:dyDescent="0.25">
      <c r="D1216" s="90"/>
      <c r="E1216" s="90" t="str">
        <f>IF(D1216&lt;&gt;"",VLOOKUP(C1216,BD_Insumos!$C:$D,2,FALSE),"")</f>
        <v/>
      </c>
    </row>
    <row r="1217" spans="4:5" x14ac:dyDescent="0.25">
      <c r="D1217" s="90"/>
      <c r="E1217" s="90" t="str">
        <f>IF(D1217&lt;&gt;"",VLOOKUP(C1217,BD_Insumos!$C:$D,2,FALSE),"")</f>
        <v/>
      </c>
    </row>
    <row r="1218" spans="4:5" x14ac:dyDescent="0.25">
      <c r="D1218" s="90"/>
      <c r="E1218" s="90" t="str">
        <f>IF(D1218&lt;&gt;"",VLOOKUP(C1218,BD_Insumos!$C:$D,2,FALSE),"")</f>
        <v/>
      </c>
    </row>
    <row r="1219" spans="4:5" x14ac:dyDescent="0.25">
      <c r="D1219" s="90"/>
      <c r="E1219" s="90" t="str">
        <f>IF(D1219&lt;&gt;"",VLOOKUP(C1219,BD_Insumos!$C:$D,2,FALSE),"")</f>
        <v/>
      </c>
    </row>
    <row r="1220" spans="4:5" x14ac:dyDescent="0.25">
      <c r="D1220" s="90"/>
      <c r="E1220" s="90" t="str">
        <f>IF(D1220&lt;&gt;"",VLOOKUP(C1220,BD_Insumos!$C:$D,2,FALSE),"")</f>
        <v/>
      </c>
    </row>
    <row r="1221" spans="4:5" x14ac:dyDescent="0.25">
      <c r="D1221" s="90"/>
      <c r="E1221" s="90" t="str">
        <f>IF(D1221&lt;&gt;"",VLOOKUP(C1221,BD_Insumos!$C:$D,2,FALSE),"")</f>
        <v/>
      </c>
    </row>
    <row r="1222" spans="4:5" x14ac:dyDescent="0.25">
      <c r="D1222" s="90"/>
      <c r="E1222" s="90" t="str">
        <f>IF(D1222&lt;&gt;"",VLOOKUP(C1222,BD_Insumos!$C:$D,2,FALSE),"")</f>
        <v/>
      </c>
    </row>
    <row r="1223" spans="4:5" x14ac:dyDescent="0.25">
      <c r="D1223" s="90"/>
      <c r="E1223" s="90" t="str">
        <f>IF(D1223&lt;&gt;"",VLOOKUP(C1223,BD_Insumos!$C:$D,2,FALSE),"")</f>
        <v/>
      </c>
    </row>
    <row r="1224" spans="4:5" x14ac:dyDescent="0.25">
      <c r="D1224" s="90"/>
      <c r="E1224" s="90" t="str">
        <f>IF(D1224&lt;&gt;"",VLOOKUP(C1224,BD_Insumos!$C:$D,2,FALSE),"")</f>
        <v/>
      </c>
    </row>
    <row r="1225" spans="4:5" x14ac:dyDescent="0.25">
      <c r="D1225" s="90"/>
      <c r="E1225" s="90" t="str">
        <f>IF(D1225&lt;&gt;"",VLOOKUP(C1225,BD_Insumos!$C:$D,2,FALSE),"")</f>
        <v/>
      </c>
    </row>
    <row r="1226" spans="4:5" x14ac:dyDescent="0.25">
      <c r="D1226" s="90"/>
      <c r="E1226" s="90" t="str">
        <f>IF(D1226&lt;&gt;"",VLOOKUP(C1226,BD_Insumos!$C:$D,2,FALSE),"")</f>
        <v/>
      </c>
    </row>
    <row r="1227" spans="4:5" x14ac:dyDescent="0.25">
      <c r="D1227" s="90"/>
      <c r="E1227" s="90" t="str">
        <f>IF(D1227&lt;&gt;"",VLOOKUP(C1227,BD_Insumos!$C:$D,2,FALSE),"")</f>
        <v/>
      </c>
    </row>
    <row r="1228" spans="4:5" x14ac:dyDescent="0.25">
      <c r="D1228" s="90"/>
      <c r="E1228" s="90" t="str">
        <f>IF(D1228&lt;&gt;"",VLOOKUP(C1228,BD_Insumos!$C:$D,2,FALSE),"")</f>
        <v/>
      </c>
    </row>
    <row r="1229" spans="4:5" x14ac:dyDescent="0.25">
      <c r="D1229" s="90"/>
      <c r="E1229" s="90" t="str">
        <f>IF(D1229&lt;&gt;"",VLOOKUP(C1229,BD_Insumos!$C:$D,2,FALSE),"")</f>
        <v/>
      </c>
    </row>
    <row r="1230" spans="4:5" x14ac:dyDescent="0.25">
      <c r="D1230" s="90"/>
      <c r="E1230" s="90" t="str">
        <f>IF(D1230&lt;&gt;"",VLOOKUP(C1230,BD_Insumos!$C:$D,2,FALSE),"")</f>
        <v/>
      </c>
    </row>
    <row r="1231" spans="4:5" x14ac:dyDescent="0.25">
      <c r="D1231" s="90"/>
      <c r="E1231" s="90" t="str">
        <f>IF(D1231&lt;&gt;"",VLOOKUP(C1231,BD_Insumos!$C:$D,2,FALSE),"")</f>
        <v/>
      </c>
    </row>
    <row r="1232" spans="4:5" x14ac:dyDescent="0.25">
      <c r="D1232" s="90"/>
      <c r="E1232" s="90" t="str">
        <f>IF(D1232&lt;&gt;"",VLOOKUP(C1232,BD_Insumos!$C:$D,2,FALSE),"")</f>
        <v/>
      </c>
    </row>
    <row r="1233" spans="4:5" x14ac:dyDescent="0.25">
      <c r="D1233" s="90"/>
      <c r="E1233" s="90" t="str">
        <f>IF(D1233&lt;&gt;"",VLOOKUP(C1233,BD_Insumos!$C:$D,2,FALSE),"")</f>
        <v/>
      </c>
    </row>
    <row r="1234" spans="4:5" x14ac:dyDescent="0.25">
      <c r="D1234" s="90"/>
      <c r="E1234" s="90" t="str">
        <f>IF(D1234&lt;&gt;"",VLOOKUP(C1234,BD_Insumos!$C:$D,2,FALSE),"")</f>
        <v/>
      </c>
    </row>
    <row r="1235" spans="4:5" x14ac:dyDescent="0.25">
      <c r="D1235" s="90"/>
      <c r="E1235" s="90" t="str">
        <f>IF(D1235&lt;&gt;"",VLOOKUP(C1235,BD_Insumos!$C:$D,2,FALSE),"")</f>
        <v/>
      </c>
    </row>
    <row r="1236" spans="4:5" x14ac:dyDescent="0.25">
      <c r="D1236" s="90"/>
      <c r="E1236" s="90" t="str">
        <f>IF(D1236&lt;&gt;"",VLOOKUP(C1236,BD_Insumos!$C:$D,2,FALSE),"")</f>
        <v/>
      </c>
    </row>
    <row r="1237" spans="4:5" x14ac:dyDescent="0.25">
      <c r="D1237" s="90"/>
      <c r="E1237" s="90" t="str">
        <f>IF(D1237&lt;&gt;"",VLOOKUP(C1237,BD_Insumos!$C:$D,2,FALSE),"")</f>
        <v/>
      </c>
    </row>
    <row r="1238" spans="4:5" x14ac:dyDescent="0.25">
      <c r="D1238" s="90"/>
      <c r="E1238" s="90" t="str">
        <f>IF(D1238&lt;&gt;"",VLOOKUP(C1238,BD_Insumos!$C:$D,2,FALSE),"")</f>
        <v/>
      </c>
    </row>
    <row r="1239" spans="4:5" x14ac:dyDescent="0.25">
      <c r="D1239" s="90"/>
      <c r="E1239" s="90" t="str">
        <f>IF(D1239&lt;&gt;"",VLOOKUP(C1239,BD_Insumos!$C:$D,2,FALSE),"")</f>
        <v/>
      </c>
    </row>
    <row r="1240" spans="4:5" x14ac:dyDescent="0.25">
      <c r="D1240" s="90"/>
      <c r="E1240" s="90" t="str">
        <f>IF(D1240&lt;&gt;"",VLOOKUP(C1240,BD_Insumos!$C:$D,2,FALSE),"")</f>
        <v/>
      </c>
    </row>
    <row r="1241" spans="4:5" x14ac:dyDescent="0.25">
      <c r="D1241" s="90"/>
      <c r="E1241" s="90" t="str">
        <f>IF(D1241&lt;&gt;"",VLOOKUP(C1241,BD_Insumos!$C:$D,2,FALSE),"")</f>
        <v/>
      </c>
    </row>
    <row r="1242" spans="4:5" x14ac:dyDescent="0.25">
      <c r="D1242" s="90"/>
      <c r="E1242" s="90" t="str">
        <f>IF(D1242&lt;&gt;"",VLOOKUP(C1242,BD_Insumos!$C:$D,2,FALSE),"")</f>
        <v/>
      </c>
    </row>
    <row r="1243" spans="4:5" x14ac:dyDescent="0.25">
      <c r="D1243" s="90"/>
      <c r="E1243" s="90" t="str">
        <f>IF(D1243&lt;&gt;"",VLOOKUP(C1243,BD_Insumos!$C:$D,2,FALSE),"")</f>
        <v/>
      </c>
    </row>
    <row r="1244" spans="4:5" x14ac:dyDescent="0.25">
      <c r="D1244" s="90"/>
      <c r="E1244" s="90" t="str">
        <f>IF(D1244&lt;&gt;"",VLOOKUP(C1244,BD_Insumos!$C:$D,2,FALSE),"")</f>
        <v/>
      </c>
    </row>
    <row r="1245" spans="4:5" x14ac:dyDescent="0.25">
      <c r="D1245" s="90"/>
      <c r="E1245" s="90" t="str">
        <f>IF(D1245&lt;&gt;"",VLOOKUP(C1245,BD_Insumos!$C:$D,2,FALSE),"")</f>
        <v/>
      </c>
    </row>
    <row r="1246" spans="4:5" x14ac:dyDescent="0.25">
      <c r="D1246" s="90"/>
      <c r="E1246" s="90" t="str">
        <f>IF(D1246&lt;&gt;"",VLOOKUP(C1246,BD_Insumos!$C:$D,2,FALSE),"")</f>
        <v/>
      </c>
    </row>
    <row r="1247" spans="4:5" x14ac:dyDescent="0.25">
      <c r="D1247" s="90"/>
      <c r="E1247" s="90" t="str">
        <f>IF(D1247&lt;&gt;"",VLOOKUP(C1247,BD_Insumos!$C:$D,2,FALSE),"")</f>
        <v/>
      </c>
    </row>
    <row r="1248" spans="4:5" x14ac:dyDescent="0.25">
      <c r="D1248" s="90"/>
      <c r="E1248" s="90" t="str">
        <f>IF(D1248&lt;&gt;"",VLOOKUP(C1248,BD_Insumos!$C:$D,2,FALSE),"")</f>
        <v/>
      </c>
    </row>
    <row r="1249" spans="4:5" x14ac:dyDescent="0.25">
      <c r="D1249" s="90"/>
      <c r="E1249" s="90" t="str">
        <f>IF(D1249&lt;&gt;"",VLOOKUP(C1249,BD_Insumos!$C:$D,2,FALSE),"")</f>
        <v/>
      </c>
    </row>
    <row r="1250" spans="4:5" x14ac:dyDescent="0.25">
      <c r="D1250" s="90"/>
      <c r="E1250" s="90" t="str">
        <f>IF(D1250&lt;&gt;"",VLOOKUP(C1250,BD_Insumos!$C:$D,2,FALSE),"")</f>
        <v/>
      </c>
    </row>
    <row r="1251" spans="4:5" x14ac:dyDescent="0.25">
      <c r="D1251" s="90"/>
      <c r="E1251" s="90" t="str">
        <f>IF(D1251&lt;&gt;"",VLOOKUP(C1251,BD_Insumos!$C:$D,2,FALSE),"")</f>
        <v/>
      </c>
    </row>
    <row r="1252" spans="4:5" x14ac:dyDescent="0.25">
      <c r="D1252" s="90"/>
      <c r="E1252" s="90" t="str">
        <f>IF(D1252&lt;&gt;"",VLOOKUP(C1252,BD_Insumos!$C:$D,2,FALSE),"")</f>
        <v/>
      </c>
    </row>
    <row r="1253" spans="4:5" x14ac:dyDescent="0.25">
      <c r="D1253" s="90"/>
      <c r="E1253" s="90" t="str">
        <f>IF(D1253&lt;&gt;"",VLOOKUP(C1253,BD_Insumos!$C:$D,2,FALSE),"")</f>
        <v/>
      </c>
    </row>
    <row r="1254" spans="4:5" x14ac:dyDescent="0.25">
      <c r="D1254" s="90"/>
      <c r="E1254" s="90" t="str">
        <f>IF(D1254&lt;&gt;"",VLOOKUP(C1254,BD_Insumos!$C:$D,2,FALSE),"")</f>
        <v/>
      </c>
    </row>
    <row r="1255" spans="4:5" x14ac:dyDescent="0.25">
      <c r="D1255" s="90"/>
      <c r="E1255" s="90" t="str">
        <f>IF(D1255&lt;&gt;"",VLOOKUP(C1255,BD_Insumos!$C:$D,2,FALSE),"")</f>
        <v/>
      </c>
    </row>
    <row r="1256" spans="4:5" x14ac:dyDescent="0.25">
      <c r="D1256" s="90"/>
      <c r="E1256" s="90" t="str">
        <f>IF(D1256&lt;&gt;"",VLOOKUP(C1256,BD_Insumos!$C:$D,2,FALSE),"")</f>
        <v/>
      </c>
    </row>
    <row r="1257" spans="4:5" x14ac:dyDescent="0.25">
      <c r="D1257" s="90"/>
      <c r="E1257" s="90" t="str">
        <f>IF(D1257&lt;&gt;"",VLOOKUP(C1257,BD_Insumos!$C:$D,2,FALSE),"")</f>
        <v/>
      </c>
    </row>
    <row r="1258" spans="4:5" x14ac:dyDescent="0.25">
      <c r="D1258" s="90"/>
      <c r="E1258" s="90" t="str">
        <f>IF(D1258&lt;&gt;"",VLOOKUP(C1258,BD_Insumos!$C:$D,2,FALSE),"")</f>
        <v/>
      </c>
    </row>
    <row r="1259" spans="4:5" x14ac:dyDescent="0.25">
      <c r="D1259" s="90"/>
      <c r="E1259" s="90" t="str">
        <f>IF(D1259&lt;&gt;"",VLOOKUP(C1259,BD_Insumos!$C:$D,2,FALSE),"")</f>
        <v/>
      </c>
    </row>
    <row r="1260" spans="4:5" x14ac:dyDescent="0.25">
      <c r="D1260" s="90"/>
      <c r="E1260" s="90" t="str">
        <f>IF(D1260&lt;&gt;"",VLOOKUP(C1260,BD_Insumos!$C:$D,2,FALSE),"")</f>
        <v/>
      </c>
    </row>
    <row r="1261" spans="4:5" x14ac:dyDescent="0.25">
      <c r="D1261" s="90"/>
      <c r="E1261" s="90" t="str">
        <f>IF(D1261&lt;&gt;"",VLOOKUP(C1261,BD_Insumos!$C:$D,2,FALSE),"")</f>
        <v/>
      </c>
    </row>
    <row r="1262" spans="4:5" x14ac:dyDescent="0.25">
      <c r="D1262" s="90"/>
      <c r="E1262" s="90" t="str">
        <f>IF(D1262&lt;&gt;"",VLOOKUP(C1262,BD_Insumos!$C:$D,2,FALSE),"")</f>
        <v/>
      </c>
    </row>
    <row r="1263" spans="4:5" x14ac:dyDescent="0.25">
      <c r="D1263" s="90"/>
      <c r="E1263" s="90" t="str">
        <f>IF(D1263&lt;&gt;"",VLOOKUP(C1263,BD_Insumos!$C:$D,2,FALSE),"")</f>
        <v/>
      </c>
    </row>
    <row r="1264" spans="4:5" x14ac:dyDescent="0.25">
      <c r="D1264" s="90"/>
      <c r="E1264" s="90" t="str">
        <f>IF(D1264&lt;&gt;"",VLOOKUP(C1264,BD_Insumos!$C:$D,2,FALSE),"")</f>
        <v/>
      </c>
    </row>
    <row r="1265" spans="4:5" x14ac:dyDescent="0.25">
      <c r="D1265" s="90"/>
      <c r="E1265" s="90" t="str">
        <f>IF(D1265&lt;&gt;"",VLOOKUP(C1265,BD_Insumos!$C:$D,2,FALSE),"")</f>
        <v/>
      </c>
    </row>
    <row r="1266" spans="4:5" x14ac:dyDescent="0.25">
      <c r="D1266" s="90"/>
      <c r="E1266" s="90" t="str">
        <f>IF(D1266&lt;&gt;"",VLOOKUP(C1266,BD_Insumos!$C:$D,2,FALSE),"")</f>
        <v/>
      </c>
    </row>
    <row r="1267" spans="4:5" x14ac:dyDescent="0.25">
      <c r="D1267" s="90"/>
      <c r="E1267" s="90" t="str">
        <f>IF(D1267&lt;&gt;"",VLOOKUP(C1267,BD_Insumos!$C:$D,2,FALSE),"")</f>
        <v/>
      </c>
    </row>
    <row r="1268" spans="4:5" x14ac:dyDescent="0.25">
      <c r="D1268" s="90"/>
      <c r="E1268" s="90" t="str">
        <f>IF(D1268&lt;&gt;"",VLOOKUP(C1268,BD_Insumos!$C:$D,2,FALSE),"")</f>
        <v/>
      </c>
    </row>
    <row r="1269" spans="4:5" x14ac:dyDescent="0.25">
      <c r="D1269" s="90"/>
      <c r="E1269" s="90" t="str">
        <f>IF(D1269&lt;&gt;"",VLOOKUP(C1269,BD_Insumos!$C:$D,2,FALSE),"")</f>
        <v/>
      </c>
    </row>
    <row r="1270" spans="4:5" x14ac:dyDescent="0.25">
      <c r="D1270" s="90"/>
      <c r="E1270" s="90" t="str">
        <f>IF(D1270&lt;&gt;"",VLOOKUP(C1270,BD_Insumos!$C:$D,2,FALSE),"")</f>
        <v/>
      </c>
    </row>
    <row r="1271" spans="4:5" x14ac:dyDescent="0.25">
      <c r="D1271" s="90"/>
      <c r="E1271" s="90" t="str">
        <f>IF(D1271&lt;&gt;"",VLOOKUP(C1271,BD_Insumos!$C:$D,2,FALSE),"")</f>
        <v/>
      </c>
    </row>
    <row r="1272" spans="4:5" x14ac:dyDescent="0.25">
      <c r="D1272" s="90"/>
      <c r="E1272" s="90" t="str">
        <f>IF(D1272&lt;&gt;"",VLOOKUP(C1272,BD_Insumos!$C:$D,2,FALSE),"")</f>
        <v/>
      </c>
    </row>
    <row r="1273" spans="4:5" x14ac:dyDescent="0.25">
      <c r="D1273" s="90"/>
      <c r="E1273" s="90" t="str">
        <f>IF(D1273&lt;&gt;"",VLOOKUP(C1273,BD_Insumos!$C:$D,2,FALSE),"")</f>
        <v/>
      </c>
    </row>
    <row r="1274" spans="4:5" x14ac:dyDescent="0.25">
      <c r="D1274" s="90"/>
      <c r="E1274" s="90" t="str">
        <f>IF(D1274&lt;&gt;"",VLOOKUP(C1274,BD_Insumos!$C:$D,2,FALSE),"")</f>
        <v/>
      </c>
    </row>
    <row r="1275" spans="4:5" x14ac:dyDescent="0.25">
      <c r="D1275" s="90"/>
      <c r="E1275" s="90" t="str">
        <f>IF(D1275&lt;&gt;"",VLOOKUP(C1275,BD_Insumos!$C:$D,2,FALSE),"")</f>
        <v/>
      </c>
    </row>
    <row r="1276" spans="4:5" x14ac:dyDescent="0.25">
      <c r="D1276" s="90"/>
      <c r="E1276" s="90" t="str">
        <f>IF(D1276&lt;&gt;"",VLOOKUP(C1276,BD_Insumos!$C:$D,2,FALSE),"")</f>
        <v/>
      </c>
    </row>
    <row r="1277" spans="4:5" x14ac:dyDescent="0.25">
      <c r="D1277" s="90"/>
      <c r="E1277" s="90" t="str">
        <f>IF(D1277&lt;&gt;"",VLOOKUP(C1277,BD_Insumos!$C:$D,2,FALSE),"")</f>
        <v/>
      </c>
    </row>
    <row r="1278" spans="4:5" x14ac:dyDescent="0.25">
      <c r="D1278" s="90"/>
      <c r="E1278" s="90" t="str">
        <f>IF(D1278&lt;&gt;"",VLOOKUP(C1278,BD_Insumos!$C:$D,2,FALSE),"")</f>
        <v/>
      </c>
    </row>
    <row r="1279" spans="4:5" x14ac:dyDescent="0.25">
      <c r="D1279" s="90"/>
      <c r="E1279" s="90" t="str">
        <f>IF(D1279&lt;&gt;"",VLOOKUP(C1279,BD_Insumos!$C:$D,2,FALSE),"")</f>
        <v/>
      </c>
    </row>
    <row r="1280" spans="4:5" x14ac:dyDescent="0.25">
      <c r="D1280" s="90"/>
      <c r="E1280" s="90" t="str">
        <f>IF(D1280&lt;&gt;"",VLOOKUP(C1280,BD_Insumos!$C:$D,2,FALSE),"")</f>
        <v/>
      </c>
    </row>
    <row r="1281" spans="4:5" x14ac:dyDescent="0.25">
      <c r="D1281" s="90"/>
      <c r="E1281" s="90" t="str">
        <f>IF(D1281&lt;&gt;"",VLOOKUP(C1281,BD_Insumos!$C:$D,2,FALSE),"")</f>
        <v/>
      </c>
    </row>
    <row r="1282" spans="4:5" x14ac:dyDescent="0.25">
      <c r="D1282" s="90"/>
      <c r="E1282" s="90" t="str">
        <f>IF(D1282&lt;&gt;"",VLOOKUP(C1282,BD_Insumos!$C:$D,2,FALSE),"")</f>
        <v/>
      </c>
    </row>
    <row r="1283" spans="4:5" x14ac:dyDescent="0.25">
      <c r="D1283" s="90"/>
      <c r="E1283" s="90" t="str">
        <f>IF(D1283&lt;&gt;"",VLOOKUP(C1283,BD_Insumos!$C:$D,2,FALSE),"")</f>
        <v/>
      </c>
    </row>
    <row r="1284" spans="4:5" x14ac:dyDescent="0.25">
      <c r="D1284" s="90"/>
      <c r="E1284" s="90" t="str">
        <f>IF(D1284&lt;&gt;"",VLOOKUP(C1284,BD_Insumos!$C:$D,2,FALSE),"")</f>
        <v/>
      </c>
    </row>
    <row r="1285" spans="4:5" x14ac:dyDescent="0.25">
      <c r="D1285" s="90"/>
      <c r="E1285" s="90" t="str">
        <f>IF(D1285&lt;&gt;"",VLOOKUP(C1285,BD_Insumos!$C:$D,2,FALSE),"")</f>
        <v/>
      </c>
    </row>
    <row r="1286" spans="4:5" x14ac:dyDescent="0.25">
      <c r="D1286" s="90"/>
      <c r="E1286" s="90" t="str">
        <f>IF(D1286&lt;&gt;"",VLOOKUP(C1286,BD_Insumos!$C:$D,2,FALSE),"")</f>
        <v/>
      </c>
    </row>
    <row r="1287" spans="4:5" x14ac:dyDescent="0.25">
      <c r="D1287" s="90"/>
      <c r="E1287" s="90" t="str">
        <f>IF(D1287&lt;&gt;"",VLOOKUP(C1287,BD_Insumos!$C:$D,2,FALSE),"")</f>
        <v/>
      </c>
    </row>
    <row r="1288" spans="4:5" x14ac:dyDescent="0.25">
      <c r="D1288" s="90"/>
      <c r="E1288" s="90" t="str">
        <f>IF(D1288&lt;&gt;"",VLOOKUP(C1288,BD_Insumos!$C:$D,2,FALSE),"")</f>
        <v/>
      </c>
    </row>
    <row r="1289" spans="4:5" x14ac:dyDescent="0.25">
      <c r="D1289" s="90"/>
      <c r="E1289" s="90" t="str">
        <f>IF(D1289&lt;&gt;"",VLOOKUP(C1289,BD_Insumos!$C:$D,2,FALSE),"")</f>
        <v/>
      </c>
    </row>
    <row r="1290" spans="4:5" x14ac:dyDescent="0.25">
      <c r="D1290" s="90"/>
      <c r="E1290" s="90" t="str">
        <f>IF(D1290&lt;&gt;"",VLOOKUP(C1290,BD_Insumos!$C:$D,2,FALSE),"")</f>
        <v/>
      </c>
    </row>
    <row r="1291" spans="4:5" x14ac:dyDescent="0.25">
      <c r="D1291" s="90"/>
      <c r="E1291" s="90" t="str">
        <f>IF(D1291&lt;&gt;"",VLOOKUP(C1291,BD_Insumos!$C:$D,2,FALSE),"")</f>
        <v/>
      </c>
    </row>
    <row r="1292" spans="4:5" x14ac:dyDescent="0.25">
      <c r="D1292" s="90"/>
      <c r="E1292" s="90" t="str">
        <f>IF(D1292&lt;&gt;"",VLOOKUP(C1292,BD_Insumos!$C:$D,2,FALSE),"")</f>
        <v/>
      </c>
    </row>
    <row r="1293" spans="4:5" x14ac:dyDescent="0.25">
      <c r="D1293" s="90"/>
      <c r="E1293" s="90" t="str">
        <f>IF(D1293&lt;&gt;"",VLOOKUP(C1293,BD_Insumos!$C:$D,2,FALSE),"")</f>
        <v/>
      </c>
    </row>
    <row r="1294" spans="4:5" x14ac:dyDescent="0.25">
      <c r="D1294" s="90"/>
      <c r="E1294" s="90" t="str">
        <f>IF(D1294&lt;&gt;"",VLOOKUP(C1294,BD_Insumos!$C:$D,2,FALSE),"")</f>
        <v/>
      </c>
    </row>
    <row r="1295" spans="4:5" x14ac:dyDescent="0.25">
      <c r="D1295" s="90"/>
      <c r="E1295" s="90" t="str">
        <f>IF(D1295&lt;&gt;"",VLOOKUP(C1295,BD_Insumos!$C:$D,2,FALSE),"")</f>
        <v/>
      </c>
    </row>
    <row r="1296" spans="4:5" x14ac:dyDescent="0.25">
      <c r="D1296" s="90"/>
      <c r="E1296" s="90" t="str">
        <f>IF(D1296&lt;&gt;"",VLOOKUP(C1296,BD_Insumos!$C:$D,2,FALSE),"")</f>
        <v/>
      </c>
    </row>
    <row r="1297" spans="4:5" x14ac:dyDescent="0.25">
      <c r="D1297" s="90"/>
      <c r="E1297" s="90" t="str">
        <f>IF(D1297&lt;&gt;"",VLOOKUP(C1297,BD_Insumos!$C:$D,2,FALSE),"")</f>
        <v/>
      </c>
    </row>
    <row r="1298" spans="4:5" x14ac:dyDescent="0.25">
      <c r="D1298" s="90"/>
      <c r="E1298" s="90" t="str">
        <f>IF(D1298&lt;&gt;"",VLOOKUP(C1298,BD_Insumos!$C:$D,2,FALSE),"")</f>
        <v/>
      </c>
    </row>
    <row r="1299" spans="4:5" x14ac:dyDescent="0.25">
      <c r="D1299" s="90"/>
      <c r="E1299" s="90" t="str">
        <f>IF(D1299&lt;&gt;"",VLOOKUP(C1299,BD_Insumos!$C:$D,2,FALSE),"")</f>
        <v/>
      </c>
    </row>
    <row r="1300" spans="4:5" x14ac:dyDescent="0.25">
      <c r="D1300" s="90"/>
      <c r="E1300" s="90" t="str">
        <f>IF(D1300&lt;&gt;"",VLOOKUP(C1300,BD_Insumos!$C:$D,2,FALSE),"")</f>
        <v/>
      </c>
    </row>
    <row r="1301" spans="4:5" x14ac:dyDescent="0.25">
      <c r="D1301" s="90"/>
      <c r="E1301" s="90" t="str">
        <f>IF(D1301&lt;&gt;"",VLOOKUP(C1301,BD_Insumos!$C:$D,2,FALSE),"")</f>
        <v/>
      </c>
    </row>
    <row r="1302" spans="4:5" x14ac:dyDescent="0.25">
      <c r="D1302" s="90"/>
      <c r="E1302" s="90" t="str">
        <f>IF(D1302&lt;&gt;"",VLOOKUP(C1302,BD_Insumos!$C:$D,2,FALSE),"")</f>
        <v/>
      </c>
    </row>
    <row r="1303" spans="4:5" x14ac:dyDescent="0.25">
      <c r="D1303" s="90"/>
      <c r="E1303" s="90" t="str">
        <f>IF(D1303&lt;&gt;"",VLOOKUP(C1303,BD_Insumos!$C:$D,2,FALSE),"")</f>
        <v/>
      </c>
    </row>
    <row r="1304" spans="4:5" x14ac:dyDescent="0.25">
      <c r="D1304" s="90"/>
      <c r="E1304" s="90" t="str">
        <f>IF(D1304&lt;&gt;"",VLOOKUP(C1304,BD_Insumos!$C:$D,2,FALSE),"")</f>
        <v/>
      </c>
    </row>
    <row r="1305" spans="4:5" x14ac:dyDescent="0.25">
      <c r="D1305" s="90"/>
      <c r="E1305" s="90" t="str">
        <f>IF(D1305&lt;&gt;"",VLOOKUP(C1305,BD_Insumos!$C:$D,2,FALSE),"")</f>
        <v/>
      </c>
    </row>
    <row r="1306" spans="4:5" x14ac:dyDescent="0.25">
      <c r="D1306" s="90"/>
      <c r="E1306" s="90" t="str">
        <f>IF(D1306&lt;&gt;"",VLOOKUP(C1306,BD_Insumos!$C:$D,2,FALSE),"")</f>
        <v/>
      </c>
    </row>
    <row r="1307" spans="4:5" x14ac:dyDescent="0.25">
      <c r="D1307" s="90"/>
      <c r="E1307" s="90" t="str">
        <f>IF(D1307&lt;&gt;"",VLOOKUP(C1307,BD_Insumos!$C:$D,2,FALSE),"")</f>
        <v/>
      </c>
    </row>
    <row r="1308" spans="4:5" x14ac:dyDescent="0.25">
      <c r="D1308" s="90"/>
      <c r="E1308" s="90" t="str">
        <f>IF(D1308&lt;&gt;"",VLOOKUP(C1308,BD_Insumos!$C:$D,2,FALSE),"")</f>
        <v/>
      </c>
    </row>
    <row r="1309" spans="4:5" x14ac:dyDescent="0.25">
      <c r="D1309" s="90"/>
      <c r="E1309" s="90" t="str">
        <f>IF(D1309&lt;&gt;"",VLOOKUP(C1309,BD_Insumos!$C:$D,2,FALSE),"")</f>
        <v/>
      </c>
    </row>
    <row r="1310" spans="4:5" x14ac:dyDescent="0.25">
      <c r="D1310" s="90"/>
      <c r="E1310" s="90" t="str">
        <f>IF(D1310&lt;&gt;"",VLOOKUP(C1310,BD_Insumos!$C:$D,2,FALSE),"")</f>
        <v/>
      </c>
    </row>
    <row r="1311" spans="4:5" x14ac:dyDescent="0.25">
      <c r="D1311" s="90"/>
      <c r="E1311" s="90" t="str">
        <f>IF(D1311&lt;&gt;"",VLOOKUP(C1311,BD_Insumos!$C:$D,2,FALSE),"")</f>
        <v/>
      </c>
    </row>
    <row r="1312" spans="4:5" x14ac:dyDescent="0.25">
      <c r="D1312" s="90"/>
      <c r="E1312" s="90" t="str">
        <f>IF(D1312&lt;&gt;"",VLOOKUP(C1312,BD_Insumos!$C:$D,2,FALSE),"")</f>
        <v/>
      </c>
    </row>
    <row r="1313" spans="4:5" x14ac:dyDescent="0.25">
      <c r="D1313" s="90"/>
      <c r="E1313" s="90" t="str">
        <f>IF(D1313&lt;&gt;"",VLOOKUP(C1313,BD_Insumos!$C:$D,2,FALSE),"")</f>
        <v/>
      </c>
    </row>
    <row r="1314" spans="4:5" x14ac:dyDescent="0.25">
      <c r="D1314" s="90"/>
      <c r="E1314" s="90" t="str">
        <f>IF(D1314&lt;&gt;"",VLOOKUP(C1314,BD_Insumos!$C:$D,2,FALSE),"")</f>
        <v/>
      </c>
    </row>
    <row r="1315" spans="4:5" x14ac:dyDescent="0.25">
      <c r="D1315" s="90"/>
      <c r="E1315" s="90" t="str">
        <f>IF(D1315&lt;&gt;"",VLOOKUP(C1315,BD_Insumos!$C:$D,2,FALSE),"")</f>
        <v/>
      </c>
    </row>
    <row r="1316" spans="4:5" x14ac:dyDescent="0.25">
      <c r="D1316" s="90"/>
      <c r="E1316" s="90" t="str">
        <f>IF(D1316&lt;&gt;"",VLOOKUP(C1316,BD_Insumos!$C:$D,2,FALSE),"")</f>
        <v/>
      </c>
    </row>
    <row r="1317" spans="4:5" x14ac:dyDescent="0.25">
      <c r="D1317" s="90"/>
      <c r="E1317" s="90" t="str">
        <f>IF(D1317&lt;&gt;"",VLOOKUP(C1317,BD_Insumos!$C:$D,2,FALSE),"")</f>
        <v/>
      </c>
    </row>
    <row r="1318" spans="4:5" x14ac:dyDescent="0.25">
      <c r="D1318" s="90"/>
      <c r="E1318" s="90" t="str">
        <f>IF(D1318&lt;&gt;"",VLOOKUP(C1318,BD_Insumos!$C:$D,2,FALSE),"")</f>
        <v/>
      </c>
    </row>
    <row r="1319" spans="4:5" x14ac:dyDescent="0.25">
      <c r="D1319" s="90"/>
      <c r="E1319" s="90" t="str">
        <f>IF(D1319&lt;&gt;"",VLOOKUP(C1319,BD_Insumos!$C:$D,2,FALSE),"")</f>
        <v/>
      </c>
    </row>
    <row r="1320" spans="4:5" x14ac:dyDescent="0.25">
      <c r="D1320" s="90"/>
      <c r="E1320" s="90" t="str">
        <f>IF(D1320&lt;&gt;"",VLOOKUP(C1320,BD_Insumos!$C:$D,2,FALSE),"")</f>
        <v/>
      </c>
    </row>
    <row r="1321" spans="4:5" x14ac:dyDescent="0.25">
      <c r="D1321" s="90"/>
      <c r="E1321" s="90" t="str">
        <f>IF(D1321&lt;&gt;"",VLOOKUP(C1321,BD_Insumos!$C:$D,2,FALSE),"")</f>
        <v/>
      </c>
    </row>
    <row r="1322" spans="4:5" x14ac:dyDescent="0.25">
      <c r="D1322" s="90"/>
      <c r="E1322" s="90" t="str">
        <f>IF(D1322&lt;&gt;"",VLOOKUP(C1322,BD_Insumos!$C:$D,2,FALSE),"")</f>
        <v/>
      </c>
    </row>
    <row r="1323" spans="4:5" x14ac:dyDescent="0.25">
      <c r="D1323" s="90"/>
      <c r="E1323" s="90" t="str">
        <f>IF(D1323&lt;&gt;"",VLOOKUP(C1323,BD_Insumos!$C:$D,2,FALSE),"")</f>
        <v/>
      </c>
    </row>
    <row r="1324" spans="4:5" x14ac:dyDescent="0.25">
      <c r="D1324" s="90"/>
      <c r="E1324" s="90" t="str">
        <f>IF(D1324&lt;&gt;"",VLOOKUP(C1324,BD_Insumos!$C:$D,2,FALSE),"")</f>
        <v/>
      </c>
    </row>
    <row r="1325" spans="4:5" x14ac:dyDescent="0.25">
      <c r="D1325" s="90"/>
      <c r="E1325" s="90" t="str">
        <f>IF(D1325&lt;&gt;"",VLOOKUP(C1325,BD_Insumos!$C:$D,2,FALSE),"")</f>
        <v/>
      </c>
    </row>
    <row r="1326" spans="4:5" x14ac:dyDescent="0.25">
      <c r="D1326" s="90"/>
      <c r="E1326" s="90" t="str">
        <f>IF(D1326&lt;&gt;"",VLOOKUP(C1326,BD_Insumos!$C:$D,2,FALSE),"")</f>
        <v/>
      </c>
    </row>
    <row r="1327" spans="4:5" x14ac:dyDescent="0.25">
      <c r="D1327" s="90"/>
      <c r="E1327" s="90" t="str">
        <f>IF(D1327&lt;&gt;"",VLOOKUP(C1327,BD_Insumos!$C:$D,2,FALSE),"")</f>
        <v/>
      </c>
    </row>
    <row r="1328" spans="4:5" x14ac:dyDescent="0.25">
      <c r="D1328" s="90"/>
      <c r="E1328" s="90" t="str">
        <f>IF(D1328&lt;&gt;"",VLOOKUP(C1328,BD_Insumos!$C:$D,2,FALSE),"")</f>
        <v/>
      </c>
    </row>
    <row r="1329" spans="4:5" x14ac:dyDescent="0.25">
      <c r="D1329" s="90"/>
      <c r="E1329" s="90" t="str">
        <f>IF(D1329&lt;&gt;"",VLOOKUP(C1329,BD_Insumos!$C:$D,2,FALSE),"")</f>
        <v/>
      </c>
    </row>
    <row r="1330" spans="4:5" x14ac:dyDescent="0.25">
      <c r="D1330" s="90"/>
      <c r="E1330" s="90" t="str">
        <f>IF(D1330&lt;&gt;"",VLOOKUP(C1330,BD_Insumos!$C:$D,2,FALSE),"")</f>
        <v/>
      </c>
    </row>
    <row r="1331" spans="4:5" x14ac:dyDescent="0.25">
      <c r="D1331" s="90"/>
      <c r="E1331" s="90" t="str">
        <f>IF(D1331&lt;&gt;"",VLOOKUP(C1331,BD_Insumos!$C:$D,2,FALSE),"")</f>
        <v/>
      </c>
    </row>
    <row r="1332" spans="4:5" x14ac:dyDescent="0.25">
      <c r="D1332" s="90"/>
      <c r="E1332" s="90" t="str">
        <f>IF(D1332&lt;&gt;"",VLOOKUP(C1332,BD_Insumos!$C:$D,2,FALSE),"")</f>
        <v/>
      </c>
    </row>
    <row r="1333" spans="4:5" x14ac:dyDescent="0.25">
      <c r="D1333" s="90"/>
      <c r="E1333" s="90" t="str">
        <f>IF(D1333&lt;&gt;"",VLOOKUP(C1333,BD_Insumos!$C:$D,2,FALSE),"")</f>
        <v/>
      </c>
    </row>
    <row r="1334" spans="4:5" x14ac:dyDescent="0.25">
      <c r="D1334" s="90"/>
      <c r="E1334" s="90" t="str">
        <f>IF(D1334&lt;&gt;"",VLOOKUP(C1334,BD_Insumos!$C:$D,2,FALSE),"")</f>
        <v/>
      </c>
    </row>
    <row r="1335" spans="4:5" x14ac:dyDescent="0.25">
      <c r="D1335" s="90"/>
      <c r="E1335" s="90" t="str">
        <f>IF(D1335&lt;&gt;"",VLOOKUP(C1335,BD_Insumos!$C:$D,2,FALSE),"")</f>
        <v/>
      </c>
    </row>
    <row r="1336" spans="4:5" x14ac:dyDescent="0.25">
      <c r="D1336" s="90"/>
      <c r="E1336" s="90" t="str">
        <f>IF(D1336&lt;&gt;"",VLOOKUP(C1336,BD_Insumos!$C:$D,2,FALSE),"")</f>
        <v/>
      </c>
    </row>
    <row r="1337" spans="4:5" x14ac:dyDescent="0.25">
      <c r="D1337" s="90"/>
      <c r="E1337" s="90" t="str">
        <f>IF(D1337&lt;&gt;"",VLOOKUP(C1337,BD_Insumos!$C:$D,2,FALSE),"")</f>
        <v/>
      </c>
    </row>
    <row r="1338" spans="4:5" x14ac:dyDescent="0.25">
      <c r="D1338" s="90"/>
      <c r="E1338" s="90" t="str">
        <f>IF(D1338&lt;&gt;"",VLOOKUP(C1338,BD_Insumos!$C:$D,2,FALSE),"")</f>
        <v/>
      </c>
    </row>
    <row r="1339" spans="4:5" x14ac:dyDescent="0.25">
      <c r="D1339" s="90"/>
      <c r="E1339" s="90" t="str">
        <f>IF(D1339&lt;&gt;"",VLOOKUP(C1339,BD_Insumos!$C:$D,2,FALSE),"")</f>
        <v/>
      </c>
    </row>
    <row r="1340" spans="4:5" x14ac:dyDescent="0.25">
      <c r="D1340" s="90"/>
      <c r="E1340" s="90" t="str">
        <f>IF(D1340&lt;&gt;"",VLOOKUP(C1340,BD_Insumos!$C:$D,2,FALSE),"")</f>
        <v/>
      </c>
    </row>
    <row r="1341" spans="4:5" x14ac:dyDescent="0.25">
      <c r="D1341" s="90"/>
      <c r="E1341" s="90" t="str">
        <f>IF(D1341&lt;&gt;"",VLOOKUP(C1341,BD_Insumos!$C:$D,2,FALSE),"")</f>
        <v/>
      </c>
    </row>
    <row r="1342" spans="4:5" x14ac:dyDescent="0.25">
      <c r="D1342" s="90"/>
      <c r="E1342" s="90" t="str">
        <f>IF(D1342&lt;&gt;"",VLOOKUP(C1342,BD_Insumos!$C:$D,2,FALSE),"")</f>
        <v/>
      </c>
    </row>
    <row r="1343" spans="4:5" x14ac:dyDescent="0.25">
      <c r="D1343" s="90"/>
      <c r="E1343" s="90" t="str">
        <f>IF(D1343&lt;&gt;"",VLOOKUP(C1343,BD_Insumos!$C:$D,2,FALSE),"")</f>
        <v/>
      </c>
    </row>
    <row r="1344" spans="4:5" x14ac:dyDescent="0.25">
      <c r="D1344" s="90"/>
      <c r="E1344" s="90" t="str">
        <f>IF(D1344&lt;&gt;"",VLOOKUP(C1344,BD_Insumos!$C:$D,2,FALSE),"")</f>
        <v/>
      </c>
    </row>
    <row r="1345" spans="4:5" x14ac:dyDescent="0.25">
      <c r="D1345" s="90"/>
      <c r="E1345" s="90" t="str">
        <f>IF(D1345&lt;&gt;"",VLOOKUP(C1345,BD_Insumos!$C:$D,2,FALSE),"")</f>
        <v/>
      </c>
    </row>
    <row r="1346" spans="4:5" x14ac:dyDescent="0.25">
      <c r="D1346" s="90"/>
      <c r="E1346" s="90" t="str">
        <f>IF(D1346&lt;&gt;"",VLOOKUP(C1346,BD_Insumos!$C:$D,2,FALSE),"")</f>
        <v/>
      </c>
    </row>
    <row r="1347" spans="4:5" x14ac:dyDescent="0.25">
      <c r="D1347" s="90"/>
      <c r="E1347" s="90" t="str">
        <f>IF(D1347&lt;&gt;"",VLOOKUP(C1347,BD_Insumos!$C:$D,2,FALSE),"")</f>
        <v/>
      </c>
    </row>
    <row r="1348" spans="4:5" x14ac:dyDescent="0.25">
      <c r="D1348" s="90"/>
      <c r="E1348" s="90" t="str">
        <f>IF(D1348&lt;&gt;"",VLOOKUP(C1348,BD_Insumos!$C:$D,2,FALSE),"")</f>
        <v/>
      </c>
    </row>
    <row r="1349" spans="4:5" x14ac:dyDescent="0.25">
      <c r="D1349" s="90"/>
      <c r="E1349" s="90" t="str">
        <f>IF(D1349&lt;&gt;"",VLOOKUP(C1349,BD_Insumos!$C:$D,2,FALSE),"")</f>
        <v/>
      </c>
    </row>
    <row r="1350" spans="4:5" x14ac:dyDescent="0.25">
      <c r="D1350" s="90"/>
      <c r="E1350" s="90" t="str">
        <f>IF(D1350&lt;&gt;"",VLOOKUP(C1350,BD_Insumos!$C:$D,2,FALSE),"")</f>
        <v/>
      </c>
    </row>
    <row r="1351" spans="4:5" x14ac:dyDescent="0.25">
      <c r="D1351" s="90"/>
      <c r="E1351" s="90" t="str">
        <f>IF(D1351&lt;&gt;"",VLOOKUP(C1351,BD_Insumos!$C:$D,2,FALSE),"")</f>
        <v/>
      </c>
    </row>
    <row r="1352" spans="4:5" x14ac:dyDescent="0.25">
      <c r="D1352" s="90"/>
      <c r="E1352" s="90" t="str">
        <f>IF(D1352&lt;&gt;"",VLOOKUP(C1352,BD_Insumos!$C:$D,2,FALSE),"")</f>
        <v/>
      </c>
    </row>
    <row r="1353" spans="4:5" x14ac:dyDescent="0.25">
      <c r="D1353" s="90"/>
      <c r="E1353" s="90" t="str">
        <f>IF(D1353&lt;&gt;"",VLOOKUP(C1353,BD_Insumos!$C:$D,2,FALSE),"")</f>
        <v/>
      </c>
    </row>
    <row r="1354" spans="4:5" x14ac:dyDescent="0.25">
      <c r="D1354" s="90"/>
      <c r="E1354" s="90" t="str">
        <f>IF(D1354&lt;&gt;"",VLOOKUP(C1354,BD_Insumos!$C:$D,2,FALSE),"")</f>
        <v/>
      </c>
    </row>
    <row r="1355" spans="4:5" x14ac:dyDescent="0.25">
      <c r="D1355" s="90"/>
      <c r="E1355" s="90" t="str">
        <f>IF(D1355&lt;&gt;"",VLOOKUP(C1355,BD_Insumos!$C:$D,2,FALSE),"")</f>
        <v/>
      </c>
    </row>
    <row r="1356" spans="4:5" x14ac:dyDescent="0.25">
      <c r="D1356" s="90"/>
      <c r="E1356" s="90" t="str">
        <f>IF(D1356&lt;&gt;"",VLOOKUP(C1356,BD_Insumos!$C:$D,2,FALSE),"")</f>
        <v/>
      </c>
    </row>
    <row r="1357" spans="4:5" x14ac:dyDescent="0.25">
      <c r="D1357" s="90"/>
      <c r="E1357" s="90" t="str">
        <f>IF(D1357&lt;&gt;"",VLOOKUP(C1357,BD_Insumos!$C:$D,2,FALSE),"")</f>
        <v/>
      </c>
    </row>
    <row r="1358" spans="4:5" x14ac:dyDescent="0.25">
      <c r="D1358" s="90"/>
      <c r="E1358" s="90" t="str">
        <f>IF(D1358&lt;&gt;"",VLOOKUP(C1358,BD_Insumos!$C:$D,2,FALSE),"")</f>
        <v/>
      </c>
    </row>
    <row r="1359" spans="4:5" x14ac:dyDescent="0.25">
      <c r="D1359" s="90"/>
      <c r="E1359" s="90" t="str">
        <f>IF(D1359&lt;&gt;"",VLOOKUP(C1359,BD_Insumos!$C:$D,2,FALSE),"")</f>
        <v/>
      </c>
    </row>
    <row r="1360" spans="4:5" x14ac:dyDescent="0.25">
      <c r="D1360" s="90"/>
      <c r="E1360" s="90" t="str">
        <f>IF(D1360&lt;&gt;"",VLOOKUP(C1360,BD_Insumos!$C:$D,2,FALSE),"")</f>
        <v/>
      </c>
    </row>
    <row r="1361" spans="4:5" x14ac:dyDescent="0.25">
      <c r="D1361" s="90"/>
      <c r="E1361" s="90" t="str">
        <f>IF(D1361&lt;&gt;"",VLOOKUP(C1361,BD_Insumos!$C:$D,2,FALSE),"")</f>
        <v/>
      </c>
    </row>
    <row r="1362" spans="4:5" x14ac:dyDescent="0.25">
      <c r="D1362" s="90"/>
      <c r="E1362" s="90" t="str">
        <f>IF(D1362&lt;&gt;"",VLOOKUP(C1362,BD_Insumos!$C:$D,2,FALSE),"")</f>
        <v/>
      </c>
    </row>
    <row r="1363" spans="4:5" x14ac:dyDescent="0.25">
      <c r="D1363" s="90"/>
      <c r="E1363" s="90" t="str">
        <f>IF(D1363&lt;&gt;"",VLOOKUP(C1363,BD_Insumos!$C:$D,2,FALSE),"")</f>
        <v/>
      </c>
    </row>
    <row r="1364" spans="4:5" x14ac:dyDescent="0.25">
      <c r="D1364" s="90"/>
      <c r="E1364" s="90" t="str">
        <f>IF(D1364&lt;&gt;"",VLOOKUP(C1364,BD_Insumos!$C:$D,2,FALSE),"")</f>
        <v/>
      </c>
    </row>
    <row r="1365" spans="4:5" x14ac:dyDescent="0.25">
      <c r="D1365" s="90"/>
      <c r="E1365" s="90" t="str">
        <f>IF(D1365&lt;&gt;"",VLOOKUP(C1365,BD_Insumos!$C:$D,2,FALSE),"")</f>
        <v/>
      </c>
    </row>
    <row r="1366" spans="4:5" x14ac:dyDescent="0.25">
      <c r="D1366" s="90"/>
      <c r="E1366" s="90" t="str">
        <f>IF(D1366&lt;&gt;"",VLOOKUP(C1366,BD_Insumos!$C:$D,2,FALSE),"")</f>
        <v/>
      </c>
    </row>
    <row r="1367" spans="4:5" x14ac:dyDescent="0.25">
      <c r="D1367" s="90"/>
      <c r="E1367" s="90" t="str">
        <f>IF(D1367&lt;&gt;"",VLOOKUP(C1367,BD_Insumos!$C:$D,2,FALSE),"")</f>
        <v/>
      </c>
    </row>
    <row r="1368" spans="4:5" x14ac:dyDescent="0.25">
      <c r="D1368" s="90"/>
      <c r="E1368" s="90" t="str">
        <f>IF(D1368&lt;&gt;"",VLOOKUP(C1368,BD_Insumos!$C:$D,2,FALSE),"")</f>
        <v/>
      </c>
    </row>
    <row r="1369" spans="4:5" x14ac:dyDescent="0.25">
      <c r="D1369" s="90"/>
      <c r="E1369" s="90" t="str">
        <f>IF(D1369&lt;&gt;"",VLOOKUP(C1369,BD_Insumos!$C:$D,2,FALSE),"")</f>
        <v/>
      </c>
    </row>
    <row r="1370" spans="4:5" x14ac:dyDescent="0.25">
      <c r="D1370" s="90"/>
      <c r="E1370" s="90" t="str">
        <f>IF(D1370&lt;&gt;"",VLOOKUP(C1370,BD_Insumos!$C:$D,2,FALSE),"")</f>
        <v/>
      </c>
    </row>
    <row r="1371" spans="4:5" x14ac:dyDescent="0.25">
      <c r="D1371" s="90"/>
      <c r="E1371" s="90" t="str">
        <f>IF(D1371&lt;&gt;"",VLOOKUP(C1371,BD_Insumos!$C:$D,2,FALSE),"")</f>
        <v/>
      </c>
    </row>
    <row r="1372" spans="4:5" x14ac:dyDescent="0.25">
      <c r="D1372" s="90"/>
      <c r="E1372" s="90" t="str">
        <f>IF(D1372&lt;&gt;"",VLOOKUP(C1372,BD_Insumos!$C:$D,2,FALSE),"")</f>
        <v/>
      </c>
    </row>
    <row r="1373" spans="4:5" x14ac:dyDescent="0.25">
      <c r="D1373" s="90"/>
      <c r="E1373" s="90" t="str">
        <f>IF(D1373&lt;&gt;"",VLOOKUP(C1373,BD_Insumos!$C:$D,2,FALSE),"")</f>
        <v/>
      </c>
    </row>
    <row r="1374" spans="4:5" x14ac:dyDescent="0.25">
      <c r="D1374" s="90"/>
      <c r="E1374" s="90" t="str">
        <f>IF(D1374&lt;&gt;"",VLOOKUP(C1374,BD_Insumos!$C:$D,2,FALSE),"")</f>
        <v/>
      </c>
    </row>
    <row r="1375" spans="4:5" x14ac:dyDescent="0.25">
      <c r="D1375" s="90"/>
      <c r="E1375" s="90" t="str">
        <f>IF(D1375&lt;&gt;"",VLOOKUP(C1375,BD_Insumos!$C:$D,2,FALSE),"")</f>
        <v/>
      </c>
    </row>
    <row r="1376" spans="4:5" x14ac:dyDescent="0.25">
      <c r="D1376" s="90"/>
      <c r="E1376" s="90" t="str">
        <f>IF(D1376&lt;&gt;"",VLOOKUP(C1376,BD_Insumos!$C:$D,2,FALSE),"")</f>
        <v/>
      </c>
    </row>
    <row r="1377" spans="4:5" x14ac:dyDescent="0.25">
      <c r="D1377" s="90"/>
      <c r="E1377" s="90" t="str">
        <f>IF(D1377&lt;&gt;"",VLOOKUP(C1377,BD_Insumos!$C:$D,2,FALSE),"")</f>
        <v/>
      </c>
    </row>
    <row r="1378" spans="4:5" x14ac:dyDescent="0.25">
      <c r="D1378" s="90"/>
      <c r="E1378" s="90" t="str">
        <f>IF(D1378&lt;&gt;"",VLOOKUP(C1378,BD_Insumos!$C:$D,2,FALSE),"")</f>
        <v/>
      </c>
    </row>
    <row r="1379" spans="4:5" x14ac:dyDescent="0.25">
      <c r="D1379" s="90"/>
      <c r="E1379" s="90" t="str">
        <f>IF(D1379&lt;&gt;"",VLOOKUP(C1379,BD_Insumos!$C:$D,2,FALSE),"")</f>
        <v/>
      </c>
    </row>
    <row r="1380" spans="4:5" x14ac:dyDescent="0.25">
      <c r="D1380" s="90"/>
      <c r="E1380" s="90" t="str">
        <f>IF(D1380&lt;&gt;"",VLOOKUP(C1380,BD_Insumos!$C:$D,2,FALSE),"")</f>
        <v/>
      </c>
    </row>
    <row r="1381" spans="4:5" x14ac:dyDescent="0.25">
      <c r="D1381" s="90"/>
      <c r="E1381" s="90" t="str">
        <f>IF(D1381&lt;&gt;"",VLOOKUP(C1381,BD_Insumos!$C:$D,2,FALSE),"")</f>
        <v/>
      </c>
    </row>
    <row r="1382" spans="4:5" x14ac:dyDescent="0.25">
      <c r="D1382" s="90"/>
      <c r="E1382" s="90" t="str">
        <f>IF(D1382&lt;&gt;"",VLOOKUP(C1382,BD_Insumos!$C:$D,2,FALSE),"")</f>
        <v/>
      </c>
    </row>
    <row r="1383" spans="4:5" x14ac:dyDescent="0.25">
      <c r="D1383" s="90"/>
      <c r="E1383" s="90" t="str">
        <f>IF(D1383&lt;&gt;"",VLOOKUP(C1383,BD_Insumos!$C:$D,2,FALSE),"")</f>
        <v/>
      </c>
    </row>
    <row r="1384" spans="4:5" x14ac:dyDescent="0.25">
      <c r="D1384" s="90"/>
      <c r="E1384" s="90" t="str">
        <f>IF(D1384&lt;&gt;"",VLOOKUP(C1384,BD_Insumos!$C:$D,2,FALSE),"")</f>
        <v/>
      </c>
    </row>
    <row r="1385" spans="4:5" x14ac:dyDescent="0.25">
      <c r="D1385" s="90"/>
      <c r="E1385" s="90" t="str">
        <f>IF(D1385&lt;&gt;"",VLOOKUP(C1385,BD_Insumos!$C:$D,2,FALSE),"")</f>
        <v/>
      </c>
    </row>
    <row r="1386" spans="4:5" x14ac:dyDescent="0.25">
      <c r="D1386" s="90"/>
      <c r="E1386" s="90" t="str">
        <f>IF(D1386&lt;&gt;"",VLOOKUP(C1386,BD_Insumos!$C:$D,2,FALSE),"")</f>
        <v/>
      </c>
    </row>
    <row r="1387" spans="4:5" x14ac:dyDescent="0.25">
      <c r="D1387" s="90"/>
      <c r="E1387" s="90" t="str">
        <f>IF(D1387&lt;&gt;"",VLOOKUP(C1387,BD_Insumos!$C:$D,2,FALSE),"")</f>
        <v/>
      </c>
    </row>
    <row r="1388" spans="4:5" x14ac:dyDescent="0.25">
      <c r="D1388" s="90"/>
      <c r="E1388" s="90" t="str">
        <f>IF(D1388&lt;&gt;"",VLOOKUP(C1388,BD_Insumos!$C:$D,2,FALSE),"")</f>
        <v/>
      </c>
    </row>
    <row r="1389" spans="4:5" x14ac:dyDescent="0.25">
      <c r="D1389" s="90"/>
      <c r="E1389" s="90" t="str">
        <f>IF(D1389&lt;&gt;"",VLOOKUP(C1389,BD_Insumos!$C:$D,2,FALSE),"")</f>
        <v/>
      </c>
    </row>
    <row r="1390" spans="4:5" x14ac:dyDescent="0.25">
      <c r="D1390" s="90"/>
      <c r="E1390" s="90" t="str">
        <f>IF(D1390&lt;&gt;"",VLOOKUP(C1390,BD_Insumos!$C:$D,2,FALSE),"")</f>
        <v/>
      </c>
    </row>
    <row r="1391" spans="4:5" x14ac:dyDescent="0.25">
      <c r="D1391" s="90"/>
      <c r="E1391" s="90" t="str">
        <f>IF(D1391&lt;&gt;"",VLOOKUP(C1391,BD_Insumos!$C:$D,2,FALSE),"")</f>
        <v/>
      </c>
    </row>
    <row r="1392" spans="4:5" x14ac:dyDescent="0.25">
      <c r="D1392" s="90"/>
      <c r="E1392" s="90" t="str">
        <f>IF(D1392&lt;&gt;"",VLOOKUP(C1392,BD_Insumos!$C:$D,2,FALSE),"")</f>
        <v/>
      </c>
    </row>
    <row r="1393" spans="4:5" x14ac:dyDescent="0.25">
      <c r="D1393" s="90"/>
      <c r="E1393" s="90" t="str">
        <f>IF(D1393&lt;&gt;"",VLOOKUP(C1393,BD_Insumos!$C:$D,2,FALSE),"")</f>
        <v/>
      </c>
    </row>
    <row r="1394" spans="4:5" x14ac:dyDescent="0.25">
      <c r="D1394" s="90"/>
      <c r="E1394" s="90" t="str">
        <f>IF(D1394&lt;&gt;"",VLOOKUP(C1394,BD_Insumos!$C:$D,2,FALSE),"")</f>
        <v/>
      </c>
    </row>
    <row r="1395" spans="4:5" x14ac:dyDescent="0.25">
      <c r="D1395" s="90"/>
      <c r="E1395" s="90" t="str">
        <f>IF(D1395&lt;&gt;"",VLOOKUP(C1395,BD_Insumos!$C:$D,2,FALSE),"")</f>
        <v/>
      </c>
    </row>
    <row r="1396" spans="4:5" x14ac:dyDescent="0.25">
      <c r="D1396" s="90"/>
      <c r="E1396" s="90" t="str">
        <f>IF(D1396&lt;&gt;"",VLOOKUP(C1396,BD_Insumos!$C:$D,2,FALSE),"")</f>
        <v/>
      </c>
    </row>
    <row r="1397" spans="4:5" x14ac:dyDescent="0.25">
      <c r="D1397" s="90"/>
      <c r="E1397" s="90" t="str">
        <f>IF(D1397&lt;&gt;"",VLOOKUP(C1397,BD_Insumos!$C:$D,2,FALSE),"")</f>
        <v/>
      </c>
    </row>
    <row r="1398" spans="4:5" x14ac:dyDescent="0.25">
      <c r="D1398" s="90"/>
      <c r="E1398" s="90" t="str">
        <f>IF(D1398&lt;&gt;"",VLOOKUP(C1398,BD_Insumos!$C:$D,2,FALSE),"")</f>
        <v/>
      </c>
    </row>
    <row r="1399" spans="4:5" x14ac:dyDescent="0.25">
      <c r="D1399" s="90"/>
      <c r="E1399" s="90" t="str">
        <f>IF(D1399&lt;&gt;"",VLOOKUP(C1399,BD_Insumos!$C:$D,2,FALSE),"")</f>
        <v/>
      </c>
    </row>
    <row r="1400" spans="4:5" x14ac:dyDescent="0.25">
      <c r="D1400" s="90"/>
      <c r="E1400" s="90" t="str">
        <f>IF(D1400&lt;&gt;"",VLOOKUP(C1400,BD_Insumos!$C:$D,2,FALSE),"")</f>
        <v/>
      </c>
    </row>
    <row r="1401" spans="4:5" x14ac:dyDescent="0.25">
      <c r="D1401" s="90"/>
      <c r="E1401" s="90" t="str">
        <f>IF(D1401&lt;&gt;"",VLOOKUP(C1401,BD_Insumos!$C:$D,2,FALSE),"")</f>
        <v/>
      </c>
    </row>
    <row r="1402" spans="4:5" x14ac:dyDescent="0.25">
      <c r="D1402" s="90"/>
      <c r="E1402" s="90" t="str">
        <f>IF(D1402&lt;&gt;"",VLOOKUP(C1402,BD_Insumos!$C:$D,2,FALSE),"")</f>
        <v/>
      </c>
    </row>
    <row r="1403" spans="4:5" x14ac:dyDescent="0.25">
      <c r="D1403" s="90"/>
      <c r="E1403" s="90" t="str">
        <f>IF(D1403&lt;&gt;"",VLOOKUP(C1403,BD_Insumos!$C:$D,2,FALSE),"")</f>
        <v/>
      </c>
    </row>
    <row r="1404" spans="4:5" x14ac:dyDescent="0.25">
      <c r="D1404" s="90"/>
      <c r="E1404" s="90" t="str">
        <f>IF(D1404&lt;&gt;"",VLOOKUP(C1404,BD_Insumos!$C:$D,2,FALSE),"")</f>
        <v/>
      </c>
    </row>
    <row r="1405" spans="4:5" x14ac:dyDescent="0.25">
      <c r="D1405" s="90"/>
      <c r="E1405" s="90" t="str">
        <f>IF(D1405&lt;&gt;"",VLOOKUP(C1405,BD_Insumos!$C:$D,2,FALSE),"")</f>
        <v/>
      </c>
    </row>
    <row r="1406" spans="4:5" x14ac:dyDescent="0.25">
      <c r="D1406" s="90"/>
      <c r="E1406" s="90" t="str">
        <f>IF(D1406&lt;&gt;"",VLOOKUP(C1406,BD_Insumos!$C:$D,2,FALSE),"")</f>
        <v/>
      </c>
    </row>
    <row r="1407" spans="4:5" x14ac:dyDescent="0.25">
      <c r="D1407" s="90"/>
      <c r="E1407" s="90" t="str">
        <f>IF(D1407&lt;&gt;"",VLOOKUP(C1407,BD_Insumos!$C:$D,2,FALSE),"")</f>
        <v/>
      </c>
    </row>
    <row r="1408" spans="4:5" x14ac:dyDescent="0.25">
      <c r="D1408" s="90"/>
      <c r="E1408" s="90" t="str">
        <f>IF(D1408&lt;&gt;"",VLOOKUP(C1408,BD_Insumos!$C:$D,2,FALSE),"")</f>
        <v/>
      </c>
    </row>
    <row r="1409" spans="4:5" x14ac:dyDescent="0.25">
      <c r="D1409" s="90"/>
      <c r="E1409" s="90" t="str">
        <f>IF(D1409&lt;&gt;"",VLOOKUP(C1409,BD_Insumos!$C:$D,2,FALSE),"")</f>
        <v/>
      </c>
    </row>
    <row r="1410" spans="4:5" x14ac:dyDescent="0.25">
      <c r="D1410" s="90"/>
      <c r="E1410" s="90" t="str">
        <f>IF(D1410&lt;&gt;"",VLOOKUP(C1410,BD_Insumos!$C:$D,2,FALSE),"")</f>
        <v/>
      </c>
    </row>
    <row r="1411" spans="4:5" x14ac:dyDescent="0.25">
      <c r="D1411" s="90"/>
      <c r="E1411" s="90" t="str">
        <f>IF(D1411&lt;&gt;"",VLOOKUP(C1411,BD_Insumos!$C:$D,2,FALSE),"")</f>
        <v/>
      </c>
    </row>
    <row r="1412" spans="4:5" x14ac:dyDescent="0.25">
      <c r="D1412" s="90"/>
      <c r="E1412" s="90" t="str">
        <f>IF(D1412&lt;&gt;"",VLOOKUP(C1412,BD_Insumos!$C:$D,2,FALSE),"")</f>
        <v/>
      </c>
    </row>
    <row r="1413" spans="4:5" x14ac:dyDescent="0.25">
      <c r="D1413" s="90"/>
      <c r="E1413" s="90" t="str">
        <f>IF(D1413&lt;&gt;"",VLOOKUP(C1413,BD_Insumos!$C:$D,2,FALSE),"")</f>
        <v/>
      </c>
    </row>
    <row r="1414" spans="4:5" x14ac:dyDescent="0.25">
      <c r="D1414" s="90"/>
      <c r="E1414" s="90" t="str">
        <f>IF(D1414&lt;&gt;"",VLOOKUP(C1414,BD_Insumos!$C:$D,2,FALSE),"")</f>
        <v/>
      </c>
    </row>
    <row r="1415" spans="4:5" x14ac:dyDescent="0.25">
      <c r="D1415" s="90"/>
      <c r="E1415" s="90" t="str">
        <f>IF(D1415&lt;&gt;"",VLOOKUP(C1415,BD_Insumos!$C:$D,2,FALSE),"")</f>
        <v/>
      </c>
    </row>
    <row r="1416" spans="4:5" x14ac:dyDescent="0.25">
      <c r="D1416" s="90"/>
      <c r="E1416" s="90" t="str">
        <f>IF(D1416&lt;&gt;"",VLOOKUP(C1416,BD_Insumos!$C:$D,2,FALSE),"")</f>
        <v/>
      </c>
    </row>
    <row r="1417" spans="4:5" x14ac:dyDescent="0.25">
      <c r="D1417" s="90"/>
      <c r="E1417" s="90" t="str">
        <f>IF(D1417&lt;&gt;"",VLOOKUP(C1417,BD_Insumos!$C:$D,2,FALSE),"")</f>
        <v/>
      </c>
    </row>
    <row r="1418" spans="4:5" x14ac:dyDescent="0.25">
      <c r="D1418" s="90"/>
      <c r="E1418" s="90" t="str">
        <f>IF(D1418&lt;&gt;"",VLOOKUP(C1418,BD_Insumos!$C:$D,2,FALSE),"")</f>
        <v/>
      </c>
    </row>
    <row r="1419" spans="4:5" x14ac:dyDescent="0.25">
      <c r="D1419" s="90"/>
      <c r="E1419" s="90" t="str">
        <f>IF(D1419&lt;&gt;"",VLOOKUP(C1419,BD_Insumos!$C:$D,2,FALSE),"")</f>
        <v/>
      </c>
    </row>
    <row r="1420" spans="4:5" x14ac:dyDescent="0.25">
      <c r="D1420" s="90"/>
      <c r="E1420" s="90" t="str">
        <f>IF(D1420&lt;&gt;"",VLOOKUP(C1420,BD_Insumos!$C:$D,2,FALSE),"")</f>
        <v/>
      </c>
    </row>
    <row r="1421" spans="4:5" x14ac:dyDescent="0.25">
      <c r="D1421" s="90"/>
      <c r="E1421" s="90" t="str">
        <f>IF(D1421&lt;&gt;"",VLOOKUP(C1421,BD_Insumos!$C:$D,2,FALSE),"")</f>
        <v/>
      </c>
    </row>
    <row r="1422" spans="4:5" x14ac:dyDescent="0.25">
      <c r="D1422" s="90"/>
      <c r="E1422" s="90" t="str">
        <f>IF(D1422&lt;&gt;"",VLOOKUP(C1422,BD_Insumos!$C:$D,2,FALSE),"")</f>
        <v/>
      </c>
    </row>
    <row r="1423" spans="4:5" x14ac:dyDescent="0.25">
      <c r="D1423" s="90"/>
      <c r="E1423" s="90" t="str">
        <f>IF(D1423&lt;&gt;"",VLOOKUP(C1423,BD_Insumos!$C:$D,2,FALSE),"")</f>
        <v/>
      </c>
    </row>
    <row r="1424" spans="4:5" x14ac:dyDescent="0.25">
      <c r="D1424" s="90"/>
      <c r="E1424" s="90" t="str">
        <f>IF(D1424&lt;&gt;"",VLOOKUP(C1424,BD_Insumos!$C:$D,2,FALSE),"")</f>
        <v/>
      </c>
    </row>
    <row r="1425" spans="4:5" x14ac:dyDescent="0.25">
      <c r="D1425" s="90"/>
      <c r="E1425" s="90" t="str">
        <f>IF(D1425&lt;&gt;"",VLOOKUP(C1425,BD_Insumos!$C:$D,2,FALSE),"")</f>
        <v/>
      </c>
    </row>
    <row r="1426" spans="4:5" x14ac:dyDescent="0.25">
      <c r="D1426" s="90"/>
      <c r="E1426" s="90" t="str">
        <f>IF(D1426&lt;&gt;"",VLOOKUP(C1426,BD_Insumos!$C:$D,2,FALSE),"")</f>
        <v/>
      </c>
    </row>
    <row r="1427" spans="4:5" x14ac:dyDescent="0.25">
      <c r="D1427" s="90"/>
      <c r="E1427" s="90" t="str">
        <f>IF(D1427&lt;&gt;"",VLOOKUP(C1427,BD_Insumos!$C:$D,2,FALSE),"")</f>
        <v/>
      </c>
    </row>
    <row r="1428" spans="4:5" x14ac:dyDescent="0.25">
      <c r="D1428" s="90"/>
      <c r="E1428" s="90" t="str">
        <f>IF(D1428&lt;&gt;"",VLOOKUP(C1428,BD_Insumos!$C:$D,2,FALSE),"")</f>
        <v/>
      </c>
    </row>
    <row r="1429" spans="4:5" x14ac:dyDescent="0.25">
      <c r="D1429" s="90"/>
      <c r="E1429" s="90" t="str">
        <f>IF(D1429&lt;&gt;"",VLOOKUP(C1429,BD_Insumos!$C:$D,2,FALSE),"")</f>
        <v/>
      </c>
    </row>
    <row r="1430" spans="4:5" x14ac:dyDescent="0.25">
      <c r="D1430" s="90"/>
      <c r="E1430" s="90" t="str">
        <f>IF(D1430&lt;&gt;"",VLOOKUP(C1430,BD_Insumos!$C:$D,2,FALSE),"")</f>
        <v/>
      </c>
    </row>
    <row r="1431" spans="4:5" x14ac:dyDescent="0.25">
      <c r="D1431" s="90"/>
      <c r="E1431" s="90" t="str">
        <f>IF(D1431&lt;&gt;"",VLOOKUP(C1431,BD_Insumos!$C:$D,2,FALSE),"")</f>
        <v/>
      </c>
    </row>
    <row r="1432" spans="4:5" x14ac:dyDescent="0.25">
      <c r="D1432" s="90"/>
      <c r="E1432" s="90" t="str">
        <f>IF(D1432&lt;&gt;"",VLOOKUP(C1432,BD_Insumos!$C:$D,2,FALSE),"")</f>
        <v/>
      </c>
    </row>
    <row r="1433" spans="4:5" x14ac:dyDescent="0.25">
      <c r="D1433" s="90"/>
      <c r="E1433" s="90" t="str">
        <f>IF(D1433&lt;&gt;"",VLOOKUP(C1433,BD_Insumos!$C:$D,2,FALSE),"")</f>
        <v/>
      </c>
    </row>
    <row r="1434" spans="4:5" x14ac:dyDescent="0.25">
      <c r="D1434" s="90"/>
      <c r="E1434" s="90" t="str">
        <f>IF(D1434&lt;&gt;"",VLOOKUP(C1434,BD_Insumos!$C:$D,2,FALSE),"")</f>
        <v/>
      </c>
    </row>
    <row r="1435" spans="4:5" x14ac:dyDescent="0.25">
      <c r="D1435" s="90"/>
      <c r="E1435" s="90" t="str">
        <f>IF(D1435&lt;&gt;"",VLOOKUP(C1435,BD_Insumos!$C:$D,2,FALSE),"")</f>
        <v/>
      </c>
    </row>
    <row r="1436" spans="4:5" x14ac:dyDescent="0.25">
      <c r="D1436" s="90"/>
      <c r="E1436" s="90" t="str">
        <f>IF(D1436&lt;&gt;"",VLOOKUP(C1436,BD_Insumos!$C:$D,2,FALSE),"")</f>
        <v/>
      </c>
    </row>
    <row r="1437" spans="4:5" x14ac:dyDescent="0.25">
      <c r="D1437" s="90"/>
      <c r="E1437" s="90" t="str">
        <f>IF(D1437&lt;&gt;"",VLOOKUP(C1437,BD_Insumos!$C:$D,2,FALSE),"")</f>
        <v/>
      </c>
    </row>
    <row r="1438" spans="4:5" x14ac:dyDescent="0.25">
      <c r="D1438" s="90"/>
      <c r="E1438" s="90" t="str">
        <f>IF(D1438&lt;&gt;"",VLOOKUP(C1438,BD_Insumos!$C:$D,2,FALSE),"")</f>
        <v/>
      </c>
    </row>
    <row r="1439" spans="4:5" x14ac:dyDescent="0.25">
      <c r="D1439" s="90"/>
      <c r="E1439" s="90" t="str">
        <f>IF(D1439&lt;&gt;"",VLOOKUP(C1439,BD_Insumos!$C:$D,2,FALSE),"")</f>
        <v/>
      </c>
    </row>
    <row r="1440" spans="4:5" x14ac:dyDescent="0.25">
      <c r="D1440" s="90"/>
      <c r="E1440" s="90" t="str">
        <f>IF(D1440&lt;&gt;"",VLOOKUP(C1440,BD_Insumos!$C:$D,2,FALSE),"")</f>
        <v/>
      </c>
    </row>
    <row r="1441" spans="4:5" x14ac:dyDescent="0.25">
      <c r="D1441" s="90"/>
      <c r="E1441" s="90" t="str">
        <f>IF(D1441&lt;&gt;"",VLOOKUP(C1441,BD_Insumos!$C:$D,2,FALSE),"")</f>
        <v/>
      </c>
    </row>
    <row r="1442" spans="4:5" x14ac:dyDescent="0.25">
      <c r="D1442" s="90"/>
      <c r="E1442" s="90" t="str">
        <f>IF(D1442&lt;&gt;"",VLOOKUP(C1442,BD_Insumos!$C:$D,2,FALSE),"")</f>
        <v/>
      </c>
    </row>
    <row r="1443" spans="4:5" x14ac:dyDescent="0.25">
      <c r="D1443" s="90"/>
      <c r="E1443" s="90" t="str">
        <f>IF(D1443&lt;&gt;"",VLOOKUP(C1443,BD_Insumos!$C:$D,2,FALSE),"")</f>
        <v/>
      </c>
    </row>
    <row r="1444" spans="4:5" x14ac:dyDescent="0.25">
      <c r="D1444" s="90"/>
      <c r="E1444" s="90" t="str">
        <f>IF(D1444&lt;&gt;"",VLOOKUP(C1444,BD_Insumos!$C:$D,2,FALSE),"")</f>
        <v/>
      </c>
    </row>
    <row r="1445" spans="4:5" x14ac:dyDescent="0.25">
      <c r="D1445" s="90"/>
      <c r="E1445" s="90" t="str">
        <f>IF(D1445&lt;&gt;"",VLOOKUP(C1445,BD_Insumos!$C:$D,2,FALSE),"")</f>
        <v/>
      </c>
    </row>
    <row r="1446" spans="4:5" x14ac:dyDescent="0.25">
      <c r="D1446" s="90"/>
      <c r="E1446" s="90" t="str">
        <f>IF(D1446&lt;&gt;"",VLOOKUP(C1446,BD_Insumos!$C:$D,2,FALSE),"")</f>
        <v/>
      </c>
    </row>
    <row r="1447" spans="4:5" x14ac:dyDescent="0.25">
      <c r="D1447" s="90"/>
      <c r="E1447" s="90" t="str">
        <f>IF(D1447&lt;&gt;"",VLOOKUP(C1447,BD_Insumos!$C:$D,2,FALSE),"")</f>
        <v/>
      </c>
    </row>
    <row r="1448" spans="4:5" x14ac:dyDescent="0.25">
      <c r="D1448" s="90"/>
      <c r="E1448" s="90" t="str">
        <f>IF(D1448&lt;&gt;"",VLOOKUP(C1448,BD_Insumos!$C:$D,2,FALSE),"")</f>
        <v/>
      </c>
    </row>
    <row r="1449" spans="4:5" x14ac:dyDescent="0.25">
      <c r="D1449" s="90"/>
      <c r="E1449" s="90" t="str">
        <f>IF(D1449&lt;&gt;"",VLOOKUP(C1449,BD_Insumos!$C:$D,2,FALSE),"")</f>
        <v/>
      </c>
    </row>
    <row r="1450" spans="4:5" x14ac:dyDescent="0.25">
      <c r="D1450" s="90"/>
      <c r="E1450" s="90" t="str">
        <f>IF(D1450&lt;&gt;"",VLOOKUP(C1450,BD_Insumos!$C:$D,2,FALSE),"")</f>
        <v/>
      </c>
    </row>
    <row r="1451" spans="4:5" x14ac:dyDescent="0.25">
      <c r="D1451" s="90"/>
      <c r="E1451" s="90" t="str">
        <f>IF(D1451&lt;&gt;"",VLOOKUP(C1451,BD_Insumos!$C:$D,2,FALSE),"")</f>
        <v/>
      </c>
    </row>
    <row r="1452" spans="4:5" x14ac:dyDescent="0.25">
      <c r="D1452" s="90"/>
      <c r="E1452" s="90" t="str">
        <f>IF(D1452&lt;&gt;"",VLOOKUP(C1452,BD_Insumos!$C:$D,2,FALSE),"")</f>
        <v/>
      </c>
    </row>
    <row r="1453" spans="4:5" x14ac:dyDescent="0.25">
      <c r="D1453" s="90"/>
      <c r="E1453" s="90" t="str">
        <f>IF(D1453&lt;&gt;"",VLOOKUP(C1453,BD_Insumos!$C:$D,2,FALSE),"")</f>
        <v/>
      </c>
    </row>
    <row r="1454" spans="4:5" x14ac:dyDescent="0.25">
      <c r="D1454" s="90"/>
      <c r="E1454" s="90" t="str">
        <f>IF(D1454&lt;&gt;"",VLOOKUP(C1454,BD_Insumos!$C:$D,2,FALSE),"")</f>
        <v/>
      </c>
    </row>
    <row r="1455" spans="4:5" x14ac:dyDescent="0.25">
      <c r="D1455" s="90"/>
      <c r="E1455" s="90" t="str">
        <f>IF(D1455&lt;&gt;"",VLOOKUP(C1455,BD_Insumos!$C:$D,2,FALSE),"")</f>
        <v/>
      </c>
    </row>
    <row r="1456" spans="4:5" x14ac:dyDescent="0.25">
      <c r="D1456" s="90"/>
      <c r="E1456" s="90" t="str">
        <f>IF(D1456&lt;&gt;"",VLOOKUP(C1456,BD_Insumos!$C:$D,2,FALSE),"")</f>
        <v/>
      </c>
    </row>
    <row r="1457" spans="4:5" x14ac:dyDescent="0.25">
      <c r="D1457" s="90"/>
      <c r="E1457" s="90" t="str">
        <f>IF(D1457&lt;&gt;"",VLOOKUP(C1457,BD_Insumos!$C:$D,2,FALSE),"")</f>
        <v/>
      </c>
    </row>
    <row r="1458" spans="4:5" x14ac:dyDescent="0.25">
      <c r="D1458" s="90"/>
      <c r="E1458" s="90" t="str">
        <f>IF(D1458&lt;&gt;"",VLOOKUP(C1458,BD_Insumos!$C:$D,2,FALSE),"")</f>
        <v/>
      </c>
    </row>
    <row r="1459" spans="4:5" x14ac:dyDescent="0.25">
      <c r="D1459" s="90"/>
      <c r="E1459" s="90" t="str">
        <f>IF(D1459&lt;&gt;"",VLOOKUP(C1459,BD_Insumos!$C:$D,2,FALSE),"")</f>
        <v/>
      </c>
    </row>
    <row r="1460" spans="4:5" x14ac:dyDescent="0.25">
      <c r="D1460" s="90"/>
      <c r="E1460" s="90" t="str">
        <f>IF(D1460&lt;&gt;"",VLOOKUP(C1460,BD_Insumos!$C:$D,2,FALSE),"")</f>
        <v/>
      </c>
    </row>
    <row r="1461" spans="4:5" x14ac:dyDescent="0.25">
      <c r="D1461" s="90"/>
      <c r="E1461" s="90" t="str">
        <f>IF(D1461&lt;&gt;"",VLOOKUP(C1461,BD_Insumos!$C:$D,2,FALSE),"")</f>
        <v/>
      </c>
    </row>
    <row r="1462" spans="4:5" x14ac:dyDescent="0.25">
      <c r="D1462" s="90"/>
      <c r="E1462" s="90" t="str">
        <f>IF(D1462&lt;&gt;"",VLOOKUP(C1462,BD_Insumos!$C:$D,2,FALSE),"")</f>
        <v/>
      </c>
    </row>
    <row r="1463" spans="4:5" x14ac:dyDescent="0.25">
      <c r="D1463" s="90"/>
      <c r="E1463" s="90" t="str">
        <f>IF(D1463&lt;&gt;"",VLOOKUP(C1463,BD_Insumos!$C:$D,2,FALSE),"")</f>
        <v/>
      </c>
    </row>
    <row r="1464" spans="4:5" x14ac:dyDescent="0.25">
      <c r="D1464" s="90"/>
      <c r="E1464" s="90" t="str">
        <f>IF(D1464&lt;&gt;"",VLOOKUP(C1464,BD_Insumos!$C:$D,2,FALSE),"")</f>
        <v/>
      </c>
    </row>
    <row r="1465" spans="4:5" x14ac:dyDescent="0.25">
      <c r="D1465" s="90"/>
      <c r="E1465" s="90" t="str">
        <f>IF(D1465&lt;&gt;"",VLOOKUP(C1465,BD_Insumos!$C:$D,2,FALSE),"")</f>
        <v/>
      </c>
    </row>
    <row r="1466" spans="4:5" x14ac:dyDescent="0.25">
      <c r="D1466" s="90"/>
      <c r="E1466" s="90" t="str">
        <f>IF(D1466&lt;&gt;"",VLOOKUP(C1466,BD_Insumos!$C:$D,2,FALSE),"")</f>
        <v/>
      </c>
    </row>
    <row r="1467" spans="4:5" x14ac:dyDescent="0.25">
      <c r="D1467" s="90"/>
      <c r="E1467" s="90" t="str">
        <f>IF(D1467&lt;&gt;"",VLOOKUP(C1467,BD_Insumos!$C:$D,2,FALSE),"")</f>
        <v/>
      </c>
    </row>
    <row r="1468" spans="4:5" x14ac:dyDescent="0.25">
      <c r="D1468" s="90"/>
      <c r="E1468" s="90" t="str">
        <f>IF(D1468&lt;&gt;"",VLOOKUP(C1468,BD_Insumos!$C:$D,2,FALSE),"")</f>
        <v/>
      </c>
    </row>
    <row r="1469" spans="4:5" x14ac:dyDescent="0.25">
      <c r="D1469" s="90"/>
      <c r="E1469" s="90" t="str">
        <f>IF(D1469&lt;&gt;"",VLOOKUP(C1469,BD_Insumos!$C:$D,2,FALSE),"")</f>
        <v/>
      </c>
    </row>
    <row r="1470" spans="4:5" x14ac:dyDescent="0.25">
      <c r="D1470" s="90"/>
      <c r="E1470" s="90" t="str">
        <f>IF(D1470&lt;&gt;"",VLOOKUP(C1470,BD_Insumos!$C:$D,2,FALSE),"")</f>
        <v/>
      </c>
    </row>
    <row r="1471" spans="4:5" x14ac:dyDescent="0.25">
      <c r="D1471" s="90"/>
      <c r="E1471" s="90" t="str">
        <f>IF(D1471&lt;&gt;"",VLOOKUP(C1471,BD_Insumos!$C:$D,2,FALSE),"")</f>
        <v/>
      </c>
    </row>
    <row r="1472" spans="4:5" x14ac:dyDescent="0.25">
      <c r="D1472" s="90"/>
      <c r="E1472" s="90" t="str">
        <f>IF(D1472&lt;&gt;"",VLOOKUP(C1472,BD_Insumos!$C:$D,2,FALSE),"")</f>
        <v/>
      </c>
    </row>
    <row r="1473" spans="4:5" x14ac:dyDescent="0.25">
      <c r="D1473" s="90"/>
      <c r="E1473" s="90" t="str">
        <f>IF(D1473&lt;&gt;"",VLOOKUP(C1473,BD_Insumos!$C:$D,2,FALSE),"")</f>
        <v/>
      </c>
    </row>
    <row r="1474" spans="4:5" x14ac:dyDescent="0.25">
      <c r="D1474" s="90"/>
      <c r="E1474" s="90" t="str">
        <f>IF(D1474&lt;&gt;"",VLOOKUP(C1474,BD_Insumos!$C:$D,2,FALSE),"")</f>
        <v/>
      </c>
    </row>
    <row r="1475" spans="4:5" x14ac:dyDescent="0.25">
      <c r="D1475" s="90"/>
      <c r="E1475" s="90" t="str">
        <f>IF(D1475&lt;&gt;"",VLOOKUP(C1475,BD_Insumos!$C:$D,2,FALSE),"")</f>
        <v/>
      </c>
    </row>
    <row r="1476" spans="4:5" x14ac:dyDescent="0.25">
      <c r="D1476" s="90"/>
      <c r="E1476" s="90" t="str">
        <f>IF(D1476&lt;&gt;"",VLOOKUP(C1476,BD_Insumos!$C:$D,2,FALSE),"")</f>
        <v/>
      </c>
    </row>
    <row r="1477" spans="4:5" x14ac:dyDescent="0.25">
      <c r="D1477" s="90"/>
      <c r="E1477" s="90" t="str">
        <f>IF(D1477&lt;&gt;"",VLOOKUP(C1477,BD_Insumos!$C:$D,2,FALSE),"")</f>
        <v/>
      </c>
    </row>
    <row r="1478" spans="4:5" x14ac:dyDescent="0.25">
      <c r="D1478" s="90"/>
      <c r="E1478" s="90" t="str">
        <f>IF(D1478&lt;&gt;"",VLOOKUP(C1478,BD_Insumos!$C:$D,2,FALSE),"")</f>
        <v/>
      </c>
    </row>
    <row r="1479" spans="4:5" x14ac:dyDescent="0.25">
      <c r="D1479" s="90"/>
      <c r="E1479" s="90" t="str">
        <f>IF(D1479&lt;&gt;"",VLOOKUP(C1479,BD_Insumos!$C:$D,2,FALSE),"")</f>
        <v/>
      </c>
    </row>
    <row r="1480" spans="4:5" x14ac:dyDescent="0.25">
      <c r="D1480" s="90"/>
      <c r="E1480" s="90" t="str">
        <f>IF(D1480&lt;&gt;"",VLOOKUP(C1480,BD_Insumos!$C:$D,2,FALSE),"")</f>
        <v/>
      </c>
    </row>
    <row r="1481" spans="4:5" x14ac:dyDescent="0.25">
      <c r="D1481" s="90"/>
      <c r="E1481" s="90" t="str">
        <f>IF(D1481&lt;&gt;"",VLOOKUP(C1481,BD_Insumos!$C:$D,2,FALSE),"")</f>
        <v/>
      </c>
    </row>
    <row r="1482" spans="4:5" x14ac:dyDescent="0.25">
      <c r="D1482" s="90"/>
      <c r="E1482" s="90" t="str">
        <f>IF(D1482&lt;&gt;"",VLOOKUP(C1482,BD_Insumos!$C:$D,2,FALSE),"")</f>
        <v/>
      </c>
    </row>
    <row r="1483" spans="4:5" x14ac:dyDescent="0.25">
      <c r="D1483" s="90"/>
      <c r="E1483" s="90" t="str">
        <f>IF(D1483&lt;&gt;"",VLOOKUP(C1483,BD_Insumos!$C:$D,2,FALSE),"")</f>
        <v/>
      </c>
    </row>
    <row r="1484" spans="4:5" x14ac:dyDescent="0.25">
      <c r="D1484" s="90"/>
      <c r="E1484" s="90" t="str">
        <f>IF(D1484&lt;&gt;"",VLOOKUP(C1484,BD_Insumos!$C:$D,2,FALSE),"")</f>
        <v/>
      </c>
    </row>
    <row r="1485" spans="4:5" x14ac:dyDescent="0.25">
      <c r="D1485" s="90"/>
      <c r="E1485" s="90" t="str">
        <f>IF(D1485&lt;&gt;"",VLOOKUP(C1485,BD_Insumos!$C:$D,2,FALSE),"")</f>
        <v/>
      </c>
    </row>
    <row r="1486" spans="4:5" x14ac:dyDescent="0.25">
      <c r="D1486" s="90"/>
      <c r="E1486" s="90" t="str">
        <f>IF(D1486&lt;&gt;"",VLOOKUP(C1486,BD_Insumos!$C:$D,2,FALSE),"")</f>
        <v/>
      </c>
    </row>
    <row r="1487" spans="4:5" x14ac:dyDescent="0.25">
      <c r="D1487" s="90"/>
      <c r="E1487" s="90" t="str">
        <f>IF(D1487&lt;&gt;"",VLOOKUP(C1487,BD_Insumos!$C:$D,2,FALSE),"")</f>
        <v/>
      </c>
    </row>
    <row r="1488" spans="4:5" x14ac:dyDescent="0.25">
      <c r="D1488" s="90"/>
      <c r="E1488" s="90" t="str">
        <f>IF(D1488&lt;&gt;"",VLOOKUP(C1488,BD_Insumos!$C:$D,2,FALSE),"")</f>
        <v/>
      </c>
    </row>
    <row r="1489" spans="4:5" x14ac:dyDescent="0.25">
      <c r="D1489" s="90"/>
      <c r="E1489" s="90" t="str">
        <f>IF(D1489&lt;&gt;"",VLOOKUP(C1489,BD_Insumos!$C:$D,2,FALSE),"")</f>
        <v/>
      </c>
    </row>
    <row r="1490" spans="4:5" x14ac:dyDescent="0.25">
      <c r="D1490" s="90"/>
      <c r="E1490" s="90" t="str">
        <f>IF(D1490&lt;&gt;"",VLOOKUP(C1490,BD_Insumos!$C:$D,2,FALSE),"")</f>
        <v/>
      </c>
    </row>
    <row r="1491" spans="4:5" x14ac:dyDescent="0.25">
      <c r="D1491" s="90"/>
      <c r="E1491" s="90" t="str">
        <f>IF(D1491&lt;&gt;"",VLOOKUP(C1491,BD_Insumos!$C:$D,2,FALSE),"")</f>
        <v/>
      </c>
    </row>
    <row r="1492" spans="4:5" x14ac:dyDescent="0.25">
      <c r="D1492" s="90"/>
      <c r="E1492" s="90" t="str">
        <f>IF(D1492&lt;&gt;"",VLOOKUP(C1492,BD_Insumos!$C:$D,2,FALSE),"")</f>
        <v/>
      </c>
    </row>
    <row r="1493" spans="4:5" x14ac:dyDescent="0.25">
      <c r="D1493" s="90"/>
      <c r="E1493" s="90" t="str">
        <f>IF(D1493&lt;&gt;"",VLOOKUP(C1493,BD_Insumos!$C:$D,2,FALSE),"")</f>
        <v/>
      </c>
    </row>
    <row r="1494" spans="4:5" x14ac:dyDescent="0.25">
      <c r="D1494" s="90"/>
      <c r="E1494" s="90" t="str">
        <f>IF(D1494&lt;&gt;"",VLOOKUP(C1494,BD_Insumos!$C:$D,2,FALSE),"")</f>
        <v/>
      </c>
    </row>
    <row r="1495" spans="4:5" x14ac:dyDescent="0.25">
      <c r="D1495" s="90"/>
      <c r="E1495" s="90" t="str">
        <f>IF(D1495&lt;&gt;"",VLOOKUP(C1495,BD_Insumos!$C:$D,2,FALSE),"")</f>
        <v/>
      </c>
    </row>
    <row r="1496" spans="4:5" x14ac:dyDescent="0.25">
      <c r="D1496" s="90"/>
      <c r="E1496" s="90" t="str">
        <f>IF(D1496&lt;&gt;"",VLOOKUP(C1496,BD_Insumos!$C:$D,2,FALSE),"")</f>
        <v/>
      </c>
    </row>
    <row r="1497" spans="4:5" x14ac:dyDescent="0.25">
      <c r="D1497" s="90"/>
      <c r="E1497" s="90" t="str">
        <f>IF(D1497&lt;&gt;"",VLOOKUP(C1497,BD_Insumos!$C:$D,2,FALSE),"")</f>
        <v/>
      </c>
    </row>
    <row r="1498" spans="4:5" x14ac:dyDescent="0.25">
      <c r="D1498" s="90"/>
      <c r="E1498" s="90" t="str">
        <f>IF(D1498&lt;&gt;"",VLOOKUP(C1498,BD_Insumos!$C:$D,2,FALSE),"")</f>
        <v/>
      </c>
    </row>
    <row r="1499" spans="4:5" x14ac:dyDescent="0.25">
      <c r="D1499" s="90"/>
      <c r="E1499" s="90" t="str">
        <f>IF(D1499&lt;&gt;"",VLOOKUP(C1499,BD_Insumos!$C:$D,2,FALSE),"")</f>
        <v/>
      </c>
    </row>
    <row r="1500" spans="4:5" x14ac:dyDescent="0.25">
      <c r="D1500" s="90"/>
      <c r="E1500" s="90" t="str">
        <f>IF(D1500&lt;&gt;"",VLOOKUP(C1500,BD_Insumos!$C:$D,2,FALSE),"")</f>
        <v/>
      </c>
    </row>
    <row r="1501" spans="4:5" x14ac:dyDescent="0.25">
      <c r="D1501" s="90"/>
      <c r="E1501" s="90" t="str">
        <f>IF(D1501&lt;&gt;"",VLOOKUP(C1501,BD_Insumos!$C:$D,2,FALSE),"")</f>
        <v/>
      </c>
    </row>
    <row r="1502" spans="4:5" x14ac:dyDescent="0.25">
      <c r="D1502" s="90"/>
      <c r="E1502" s="90" t="str">
        <f>IF(D1502&lt;&gt;"",VLOOKUP(C1502,BD_Insumos!$C:$D,2,FALSE),"")</f>
        <v/>
      </c>
    </row>
    <row r="1503" spans="4:5" x14ac:dyDescent="0.25">
      <c r="D1503" s="90"/>
      <c r="E1503" s="90" t="str">
        <f>IF(D1503&lt;&gt;"",VLOOKUP(C1503,BD_Insumos!$C:$D,2,FALSE),"")</f>
        <v/>
      </c>
    </row>
    <row r="1504" spans="4:5" x14ac:dyDescent="0.25">
      <c r="D1504" s="90"/>
      <c r="E1504" s="90" t="str">
        <f>IF(D1504&lt;&gt;"",VLOOKUP(C1504,BD_Insumos!$C:$D,2,FALSE),"")</f>
        <v/>
      </c>
    </row>
    <row r="1505" spans="4:5" x14ac:dyDescent="0.25">
      <c r="D1505" s="90"/>
      <c r="E1505" s="90" t="str">
        <f>IF(D1505&lt;&gt;"",VLOOKUP(C1505,BD_Insumos!$C:$D,2,FALSE),"")</f>
        <v/>
      </c>
    </row>
    <row r="1506" spans="4:5" x14ac:dyDescent="0.25">
      <c r="D1506" s="90"/>
      <c r="E1506" s="90" t="str">
        <f>IF(D1506&lt;&gt;"",VLOOKUP(C1506,BD_Insumos!$C:$D,2,FALSE),"")</f>
        <v/>
      </c>
    </row>
    <row r="1507" spans="4:5" x14ac:dyDescent="0.25">
      <c r="D1507" s="90"/>
      <c r="E1507" s="90" t="str">
        <f>IF(D1507&lt;&gt;"",VLOOKUP(C1507,BD_Insumos!$C:$D,2,FALSE),"")</f>
        <v/>
      </c>
    </row>
    <row r="1508" spans="4:5" x14ac:dyDescent="0.25">
      <c r="D1508" s="90"/>
      <c r="E1508" s="90" t="str">
        <f>IF(D1508&lt;&gt;"",VLOOKUP(C1508,BD_Insumos!$C:$D,2,FALSE),"")</f>
        <v/>
      </c>
    </row>
    <row r="1509" spans="4:5" x14ac:dyDescent="0.25">
      <c r="D1509" s="90"/>
      <c r="E1509" s="90" t="str">
        <f>IF(D1509&lt;&gt;"",VLOOKUP(C1509,BD_Insumos!$C:$D,2,FALSE),"")</f>
        <v/>
      </c>
    </row>
    <row r="1510" spans="4:5" x14ac:dyDescent="0.25">
      <c r="D1510" s="90"/>
      <c r="E1510" s="90" t="str">
        <f>IF(D1510&lt;&gt;"",VLOOKUP(C1510,BD_Insumos!$C:$D,2,FALSE),"")</f>
        <v/>
      </c>
    </row>
    <row r="1511" spans="4:5" x14ac:dyDescent="0.25">
      <c r="D1511" s="90"/>
      <c r="E1511" s="90" t="str">
        <f>IF(D1511&lt;&gt;"",VLOOKUP(C1511,BD_Insumos!$C:$D,2,FALSE),"")</f>
        <v/>
      </c>
    </row>
    <row r="1512" spans="4:5" x14ac:dyDescent="0.25">
      <c r="D1512" s="90"/>
      <c r="E1512" s="90" t="str">
        <f>IF(D1512&lt;&gt;"",VLOOKUP(C1512,BD_Insumos!$C:$D,2,FALSE),"")</f>
        <v/>
      </c>
    </row>
    <row r="1513" spans="4:5" x14ac:dyDescent="0.25">
      <c r="D1513" s="90"/>
      <c r="E1513" s="90" t="str">
        <f>IF(D1513&lt;&gt;"",VLOOKUP(C1513,BD_Insumos!$C:$D,2,FALSE),"")</f>
        <v/>
      </c>
    </row>
    <row r="1514" spans="4:5" x14ac:dyDescent="0.25">
      <c r="D1514" s="90"/>
      <c r="E1514" s="90" t="str">
        <f>IF(D1514&lt;&gt;"",VLOOKUP(C1514,BD_Insumos!$C:$D,2,FALSE),"")</f>
        <v/>
      </c>
    </row>
    <row r="1515" spans="4:5" x14ac:dyDescent="0.25">
      <c r="D1515" s="90"/>
      <c r="E1515" s="90" t="str">
        <f>IF(D1515&lt;&gt;"",VLOOKUP(C1515,BD_Insumos!$C:$D,2,FALSE),"")</f>
        <v/>
      </c>
    </row>
    <row r="1516" spans="4:5" x14ac:dyDescent="0.25">
      <c r="D1516" s="90"/>
      <c r="E1516" s="90" t="str">
        <f>IF(D1516&lt;&gt;"",VLOOKUP(C1516,BD_Insumos!$C:$D,2,FALSE),"")</f>
        <v/>
      </c>
    </row>
    <row r="1517" spans="4:5" x14ac:dyDescent="0.25">
      <c r="D1517" s="90"/>
      <c r="E1517" s="90" t="str">
        <f>IF(D1517&lt;&gt;"",VLOOKUP(C1517,BD_Insumos!$C:$D,2,FALSE),"")</f>
        <v/>
      </c>
    </row>
    <row r="1518" spans="4:5" x14ac:dyDescent="0.25">
      <c r="D1518" s="90"/>
      <c r="E1518" s="90" t="str">
        <f>IF(D1518&lt;&gt;"",VLOOKUP(C1518,BD_Insumos!$C:$D,2,FALSE),"")</f>
        <v/>
      </c>
    </row>
    <row r="1519" spans="4:5" x14ac:dyDescent="0.25">
      <c r="D1519" s="90"/>
      <c r="E1519" s="90" t="str">
        <f>IF(D1519&lt;&gt;"",VLOOKUP(C1519,BD_Insumos!$C:$D,2,FALSE),"")</f>
        <v/>
      </c>
    </row>
    <row r="1520" spans="4:5" x14ac:dyDescent="0.25">
      <c r="D1520" s="90"/>
      <c r="E1520" s="90" t="str">
        <f>IF(D1520&lt;&gt;"",VLOOKUP(C1520,BD_Insumos!$C:$D,2,FALSE),"")</f>
        <v/>
      </c>
    </row>
    <row r="1521" spans="4:5" x14ac:dyDescent="0.25">
      <c r="D1521" s="90"/>
      <c r="E1521" s="90" t="str">
        <f>IF(D1521&lt;&gt;"",VLOOKUP(C1521,BD_Insumos!$C:$D,2,FALSE),"")</f>
        <v/>
      </c>
    </row>
    <row r="1522" spans="4:5" x14ac:dyDescent="0.25">
      <c r="D1522" s="90"/>
      <c r="E1522" s="90" t="str">
        <f>IF(D1522&lt;&gt;"",VLOOKUP(C1522,BD_Insumos!$C:$D,2,FALSE),"")</f>
        <v/>
      </c>
    </row>
    <row r="1523" spans="4:5" x14ac:dyDescent="0.25">
      <c r="D1523" s="90"/>
      <c r="E1523" s="90" t="str">
        <f>IF(D1523&lt;&gt;"",VLOOKUP(C1523,BD_Insumos!$C:$D,2,FALSE),"")</f>
        <v/>
      </c>
    </row>
    <row r="1524" spans="4:5" x14ac:dyDescent="0.25">
      <c r="D1524" s="90"/>
      <c r="E1524" s="90" t="str">
        <f>IF(D1524&lt;&gt;"",VLOOKUP(C1524,BD_Insumos!$C:$D,2,FALSE),"")</f>
        <v/>
      </c>
    </row>
    <row r="1525" spans="4:5" x14ac:dyDescent="0.25">
      <c r="D1525" s="90"/>
      <c r="E1525" s="90" t="str">
        <f>IF(D1525&lt;&gt;"",VLOOKUP(C1525,BD_Insumos!$C:$D,2,FALSE),"")</f>
        <v/>
      </c>
    </row>
    <row r="1526" spans="4:5" x14ac:dyDescent="0.25">
      <c r="D1526" s="90"/>
      <c r="E1526" s="90" t="str">
        <f>IF(D1526&lt;&gt;"",VLOOKUP(C1526,BD_Insumos!$C:$D,2,FALSE),"")</f>
        <v/>
      </c>
    </row>
    <row r="1527" spans="4:5" x14ac:dyDescent="0.25">
      <c r="D1527" s="90"/>
      <c r="E1527" s="90" t="str">
        <f>IF(D1527&lt;&gt;"",VLOOKUP(C1527,BD_Insumos!$C:$D,2,FALSE),"")</f>
        <v/>
      </c>
    </row>
    <row r="1528" spans="4:5" x14ac:dyDescent="0.25">
      <c r="D1528" s="90"/>
      <c r="E1528" s="90" t="str">
        <f>IF(D1528&lt;&gt;"",VLOOKUP(C1528,BD_Insumos!$C:$D,2,FALSE),"")</f>
        <v/>
      </c>
    </row>
    <row r="1529" spans="4:5" x14ac:dyDescent="0.25">
      <c r="D1529" s="90"/>
      <c r="E1529" s="90" t="str">
        <f>IF(D1529&lt;&gt;"",VLOOKUP(C1529,BD_Insumos!$C:$D,2,FALSE),"")</f>
        <v/>
      </c>
    </row>
    <row r="1530" spans="4:5" x14ac:dyDescent="0.25">
      <c r="D1530" s="90"/>
      <c r="E1530" s="90" t="str">
        <f>IF(D1530&lt;&gt;"",VLOOKUP(C1530,BD_Insumos!$C:$D,2,FALSE),"")</f>
        <v/>
      </c>
    </row>
    <row r="1531" spans="4:5" x14ac:dyDescent="0.25">
      <c r="D1531" s="90"/>
      <c r="E1531" s="90" t="str">
        <f>IF(D1531&lt;&gt;"",VLOOKUP(C1531,BD_Insumos!$C:$D,2,FALSE),"")</f>
        <v/>
      </c>
    </row>
    <row r="1532" spans="4:5" x14ac:dyDescent="0.25">
      <c r="D1532" s="90"/>
      <c r="E1532" s="90" t="str">
        <f>IF(D1532&lt;&gt;"",VLOOKUP(C1532,BD_Insumos!$C:$D,2,FALSE),"")</f>
        <v/>
      </c>
    </row>
    <row r="1533" spans="4:5" x14ac:dyDescent="0.25">
      <c r="D1533" s="90"/>
      <c r="E1533" s="90" t="str">
        <f>IF(D1533&lt;&gt;"",VLOOKUP(C1533,BD_Insumos!$C:$D,2,FALSE),"")</f>
        <v/>
      </c>
    </row>
    <row r="1534" spans="4:5" x14ac:dyDescent="0.25">
      <c r="D1534" s="90"/>
      <c r="E1534" s="90" t="str">
        <f>IF(D1534&lt;&gt;"",VLOOKUP(C1534,BD_Insumos!$C:$D,2,FALSE),"")</f>
        <v/>
      </c>
    </row>
    <row r="1535" spans="4:5" x14ac:dyDescent="0.25">
      <c r="D1535" s="90"/>
      <c r="E1535" s="90" t="str">
        <f>IF(D1535&lt;&gt;"",VLOOKUP(C1535,BD_Insumos!$C:$D,2,FALSE),"")</f>
        <v/>
      </c>
    </row>
    <row r="1536" spans="4:5" x14ac:dyDescent="0.25">
      <c r="D1536" s="90"/>
      <c r="E1536" s="90" t="str">
        <f>IF(D1536&lt;&gt;"",VLOOKUP(C1536,BD_Insumos!$C:$D,2,FALSE),"")</f>
        <v/>
      </c>
    </row>
    <row r="1537" spans="4:5" x14ac:dyDescent="0.25">
      <c r="D1537" s="90"/>
      <c r="E1537" s="90" t="str">
        <f>IF(D1537&lt;&gt;"",VLOOKUP(C1537,BD_Insumos!$C:$D,2,FALSE),"")</f>
        <v/>
      </c>
    </row>
    <row r="1538" spans="4:5" x14ac:dyDescent="0.25">
      <c r="D1538" s="90"/>
      <c r="E1538" s="90" t="str">
        <f>IF(D1538&lt;&gt;"",VLOOKUP(C1538,BD_Insumos!$C:$D,2,FALSE),"")</f>
        <v/>
      </c>
    </row>
    <row r="1539" spans="4:5" x14ac:dyDescent="0.25">
      <c r="D1539" s="90"/>
      <c r="E1539" s="90" t="str">
        <f>IF(D1539&lt;&gt;"",VLOOKUP(C1539,BD_Insumos!$C:$D,2,FALSE),"")</f>
        <v/>
      </c>
    </row>
    <row r="1540" spans="4:5" x14ac:dyDescent="0.25">
      <c r="D1540" s="90"/>
      <c r="E1540" s="90" t="str">
        <f>IF(D1540&lt;&gt;"",VLOOKUP(C1540,BD_Insumos!$C:$D,2,FALSE),"")</f>
        <v/>
      </c>
    </row>
    <row r="1541" spans="4:5" x14ac:dyDescent="0.25">
      <c r="D1541" s="90"/>
      <c r="E1541" s="90" t="str">
        <f>IF(D1541&lt;&gt;"",VLOOKUP(C1541,BD_Insumos!$C:$D,2,FALSE),"")</f>
        <v/>
      </c>
    </row>
    <row r="1542" spans="4:5" x14ac:dyDescent="0.25">
      <c r="D1542" s="90"/>
      <c r="E1542" s="90" t="str">
        <f>IF(D1542&lt;&gt;"",VLOOKUP(C1542,BD_Insumos!$C:$D,2,FALSE),"")</f>
        <v/>
      </c>
    </row>
    <row r="1543" spans="4:5" x14ac:dyDescent="0.25">
      <c r="D1543" s="90"/>
      <c r="E1543" s="90" t="str">
        <f>IF(D1543&lt;&gt;"",VLOOKUP(C1543,BD_Insumos!$C:$D,2,FALSE),"")</f>
        <v/>
      </c>
    </row>
    <row r="1544" spans="4:5" x14ac:dyDescent="0.25">
      <c r="D1544" s="90"/>
      <c r="E1544" s="90" t="str">
        <f>IF(D1544&lt;&gt;"",VLOOKUP(C1544,BD_Insumos!$C:$D,2,FALSE),"")</f>
        <v/>
      </c>
    </row>
    <row r="1545" spans="4:5" x14ac:dyDescent="0.25">
      <c r="D1545" s="90"/>
      <c r="E1545" s="90" t="str">
        <f>IF(D1545&lt;&gt;"",VLOOKUP(C1545,BD_Insumos!$C:$D,2,FALSE),"")</f>
        <v/>
      </c>
    </row>
    <row r="1546" spans="4:5" x14ac:dyDescent="0.25">
      <c r="D1546" s="90"/>
      <c r="E1546" s="90" t="str">
        <f>IF(D1546&lt;&gt;"",VLOOKUP(C1546,BD_Insumos!$C:$D,2,FALSE),"")</f>
        <v/>
      </c>
    </row>
    <row r="1547" spans="4:5" x14ac:dyDescent="0.25">
      <c r="D1547" s="90"/>
      <c r="E1547" s="90" t="str">
        <f>IF(D1547&lt;&gt;"",VLOOKUP(C1547,BD_Insumos!$C:$D,2,FALSE),"")</f>
        <v/>
      </c>
    </row>
    <row r="1548" spans="4:5" x14ac:dyDescent="0.25">
      <c r="D1548" s="90"/>
      <c r="E1548" s="90" t="str">
        <f>IF(D1548&lt;&gt;"",VLOOKUP(C1548,BD_Insumos!$C:$D,2,FALSE),"")</f>
        <v/>
      </c>
    </row>
    <row r="1549" spans="4:5" x14ac:dyDescent="0.25">
      <c r="D1549" s="90"/>
      <c r="E1549" s="90" t="str">
        <f>IF(D1549&lt;&gt;"",VLOOKUP(C1549,BD_Insumos!$C:$D,2,FALSE),"")</f>
        <v/>
      </c>
    </row>
    <row r="1550" spans="4:5" x14ac:dyDescent="0.25">
      <c r="D1550" s="90"/>
      <c r="E1550" s="90" t="str">
        <f>IF(D1550&lt;&gt;"",VLOOKUP(C1550,BD_Insumos!$C:$D,2,FALSE),"")</f>
        <v/>
      </c>
    </row>
    <row r="1551" spans="4:5" x14ac:dyDescent="0.25">
      <c r="D1551" s="90"/>
      <c r="E1551" s="90" t="str">
        <f>IF(D1551&lt;&gt;"",VLOOKUP(C1551,BD_Insumos!$C:$D,2,FALSE),"")</f>
        <v/>
      </c>
    </row>
    <row r="1552" spans="4:5" x14ac:dyDescent="0.25">
      <c r="D1552" s="90"/>
      <c r="E1552" s="90" t="str">
        <f>IF(D1552&lt;&gt;"",VLOOKUP(C1552,BD_Insumos!$C:$D,2,FALSE),"")</f>
        <v/>
      </c>
    </row>
    <row r="1553" spans="4:5" x14ac:dyDescent="0.25">
      <c r="D1553" s="90"/>
      <c r="E1553" s="90" t="str">
        <f>IF(D1553&lt;&gt;"",VLOOKUP(C1553,BD_Insumos!$C:$D,2,FALSE),"")</f>
        <v/>
      </c>
    </row>
    <row r="1554" spans="4:5" x14ac:dyDescent="0.25">
      <c r="D1554" s="90"/>
      <c r="E1554" s="90" t="str">
        <f>IF(D1554&lt;&gt;"",VLOOKUP(C1554,BD_Insumos!$C:$D,2,FALSE),"")</f>
        <v/>
      </c>
    </row>
    <row r="1555" spans="4:5" x14ac:dyDescent="0.25">
      <c r="D1555" s="90"/>
      <c r="E1555" s="90" t="str">
        <f>IF(D1555&lt;&gt;"",VLOOKUP(C1555,BD_Insumos!$C:$D,2,FALSE),"")</f>
        <v/>
      </c>
    </row>
    <row r="1556" spans="4:5" x14ac:dyDescent="0.25">
      <c r="D1556" s="90"/>
      <c r="E1556" s="90" t="str">
        <f>IF(D1556&lt;&gt;"",VLOOKUP(C1556,BD_Insumos!$C:$D,2,FALSE),"")</f>
        <v/>
      </c>
    </row>
    <row r="1557" spans="4:5" x14ac:dyDescent="0.25">
      <c r="D1557" s="90"/>
      <c r="E1557" s="90" t="str">
        <f>IF(D1557&lt;&gt;"",VLOOKUP(C1557,BD_Insumos!$C:$D,2,FALSE),"")</f>
        <v/>
      </c>
    </row>
    <row r="1558" spans="4:5" x14ac:dyDescent="0.25">
      <c r="D1558" s="90"/>
      <c r="E1558" s="90" t="str">
        <f>IF(D1558&lt;&gt;"",VLOOKUP(C1558,BD_Insumos!$C:$D,2,FALSE),"")</f>
        <v/>
      </c>
    </row>
    <row r="1559" spans="4:5" x14ac:dyDescent="0.25">
      <c r="D1559" s="90"/>
      <c r="E1559" s="90" t="str">
        <f>IF(D1559&lt;&gt;"",VLOOKUP(C1559,BD_Insumos!$C:$D,2,FALSE),"")</f>
        <v/>
      </c>
    </row>
    <row r="1560" spans="4:5" x14ac:dyDescent="0.25">
      <c r="D1560" s="90"/>
      <c r="E1560" s="90" t="str">
        <f>IF(D1560&lt;&gt;"",VLOOKUP(C1560,BD_Insumos!$C:$D,2,FALSE),"")</f>
        <v/>
      </c>
    </row>
    <row r="1561" spans="4:5" x14ac:dyDescent="0.25">
      <c r="D1561" s="90"/>
      <c r="E1561" s="90" t="str">
        <f>IF(D1561&lt;&gt;"",VLOOKUP(C1561,BD_Insumos!$C:$D,2,FALSE),"")</f>
        <v/>
      </c>
    </row>
    <row r="1562" spans="4:5" x14ac:dyDescent="0.25">
      <c r="D1562" s="90"/>
      <c r="E1562" s="90" t="str">
        <f>IF(D1562&lt;&gt;"",VLOOKUP(C1562,BD_Insumos!$C:$D,2,FALSE),"")</f>
        <v/>
      </c>
    </row>
    <row r="1563" spans="4:5" x14ac:dyDescent="0.25">
      <c r="D1563" s="90"/>
      <c r="E1563" s="90" t="str">
        <f>IF(D1563&lt;&gt;"",VLOOKUP(C1563,BD_Insumos!$C:$D,2,FALSE),"")</f>
        <v/>
      </c>
    </row>
    <row r="1564" spans="4:5" x14ac:dyDescent="0.25">
      <c r="D1564" s="90"/>
      <c r="E1564" s="90" t="str">
        <f>IF(D1564&lt;&gt;"",VLOOKUP(C1564,BD_Insumos!$C:$D,2,FALSE),"")</f>
        <v/>
      </c>
    </row>
    <row r="1565" spans="4:5" x14ac:dyDescent="0.25">
      <c r="D1565" s="90"/>
      <c r="E1565" s="90" t="str">
        <f>IF(D1565&lt;&gt;"",VLOOKUP(C1565,BD_Insumos!$C:$D,2,FALSE),"")</f>
        <v/>
      </c>
    </row>
    <row r="1566" spans="4:5" x14ac:dyDescent="0.25">
      <c r="D1566" s="90"/>
      <c r="E1566" s="90" t="str">
        <f>IF(D1566&lt;&gt;"",VLOOKUP(C1566,BD_Insumos!$C:$D,2,FALSE),"")</f>
        <v/>
      </c>
    </row>
    <row r="1567" spans="4:5" x14ac:dyDescent="0.25">
      <c r="D1567" s="90"/>
      <c r="E1567" s="90" t="str">
        <f>IF(D1567&lt;&gt;"",VLOOKUP(C1567,BD_Insumos!$C:$D,2,FALSE),"")</f>
        <v/>
      </c>
    </row>
    <row r="1568" spans="4:5" x14ac:dyDescent="0.25">
      <c r="D1568" s="90"/>
      <c r="E1568" s="90" t="str">
        <f>IF(D1568&lt;&gt;"",VLOOKUP(C1568,BD_Insumos!$C:$D,2,FALSE),"")</f>
        <v/>
      </c>
    </row>
    <row r="1569" spans="4:5" x14ac:dyDescent="0.25">
      <c r="D1569" s="90"/>
      <c r="E1569" s="90" t="str">
        <f>IF(D1569&lt;&gt;"",VLOOKUP(C1569,BD_Insumos!$C:$D,2,FALSE),"")</f>
        <v/>
      </c>
    </row>
    <row r="1570" spans="4:5" x14ac:dyDescent="0.25">
      <c r="D1570" s="90"/>
      <c r="E1570" s="90" t="str">
        <f>IF(D1570&lt;&gt;"",VLOOKUP(C1570,BD_Insumos!$C:$D,2,FALSE),"")</f>
        <v/>
      </c>
    </row>
    <row r="1571" spans="4:5" x14ac:dyDescent="0.25">
      <c r="D1571" s="90"/>
      <c r="E1571" s="90" t="str">
        <f>IF(D1571&lt;&gt;"",VLOOKUP(C1571,BD_Insumos!$C:$D,2,FALSE),"")</f>
        <v/>
      </c>
    </row>
    <row r="1572" spans="4:5" x14ac:dyDescent="0.25">
      <c r="D1572" s="90"/>
      <c r="E1572" s="90" t="str">
        <f>IF(D1572&lt;&gt;"",VLOOKUP(C1572,BD_Insumos!$C:$D,2,FALSE),"")</f>
        <v/>
      </c>
    </row>
    <row r="1573" spans="4:5" x14ac:dyDescent="0.25">
      <c r="D1573" s="90"/>
      <c r="E1573" s="90" t="str">
        <f>IF(D1573&lt;&gt;"",VLOOKUP(C1573,BD_Insumos!$C:$D,2,FALSE),"")</f>
        <v/>
      </c>
    </row>
    <row r="1574" spans="4:5" x14ac:dyDescent="0.25">
      <c r="D1574" s="90"/>
      <c r="E1574" s="90" t="str">
        <f>IF(D1574&lt;&gt;"",VLOOKUP(C1574,BD_Insumos!$C:$D,2,FALSE),"")</f>
        <v/>
      </c>
    </row>
    <row r="1575" spans="4:5" x14ac:dyDescent="0.25">
      <c r="D1575" s="90"/>
      <c r="E1575" s="90" t="str">
        <f>IF(D1575&lt;&gt;"",VLOOKUP(C1575,BD_Insumos!$C:$D,2,FALSE),"")</f>
        <v/>
      </c>
    </row>
    <row r="1576" spans="4:5" x14ac:dyDescent="0.25">
      <c r="D1576" s="90"/>
      <c r="E1576" s="90" t="str">
        <f>IF(D1576&lt;&gt;"",VLOOKUP(C1576,BD_Insumos!$C:$D,2,FALSE),"")</f>
        <v/>
      </c>
    </row>
    <row r="1577" spans="4:5" x14ac:dyDescent="0.25">
      <c r="D1577" s="90"/>
      <c r="E1577" s="90" t="str">
        <f>IF(D1577&lt;&gt;"",VLOOKUP(C1577,BD_Insumos!$C:$D,2,FALSE),"")</f>
        <v/>
      </c>
    </row>
    <row r="1578" spans="4:5" x14ac:dyDescent="0.25">
      <c r="D1578" s="90"/>
      <c r="E1578" s="90" t="str">
        <f>IF(D1578&lt;&gt;"",VLOOKUP(C1578,BD_Insumos!$C:$D,2,FALSE),"")</f>
        <v/>
      </c>
    </row>
    <row r="1579" spans="4:5" x14ac:dyDescent="0.25">
      <c r="D1579" s="90"/>
      <c r="E1579" s="90" t="str">
        <f>IF(D1579&lt;&gt;"",VLOOKUP(C1579,BD_Insumos!$C:$D,2,FALSE),"")</f>
        <v/>
      </c>
    </row>
    <row r="1580" spans="4:5" x14ac:dyDescent="0.25">
      <c r="D1580" s="90"/>
      <c r="E1580" s="90" t="str">
        <f>IF(D1580&lt;&gt;"",VLOOKUP(C1580,BD_Insumos!$C:$D,2,FALSE),"")</f>
        <v/>
      </c>
    </row>
    <row r="1581" spans="4:5" x14ac:dyDescent="0.25">
      <c r="D1581" s="90"/>
      <c r="E1581" s="90" t="str">
        <f>IF(D1581&lt;&gt;"",VLOOKUP(C1581,BD_Insumos!$C:$D,2,FALSE),"")</f>
        <v/>
      </c>
    </row>
    <row r="1582" spans="4:5" x14ac:dyDescent="0.25">
      <c r="D1582" s="90"/>
      <c r="E1582" s="90" t="str">
        <f>IF(D1582&lt;&gt;"",VLOOKUP(C1582,BD_Insumos!$C:$D,2,FALSE),"")</f>
        <v/>
      </c>
    </row>
    <row r="1583" spans="4:5" x14ac:dyDescent="0.25">
      <c r="D1583" s="90"/>
      <c r="E1583" s="90" t="str">
        <f>IF(D1583&lt;&gt;"",VLOOKUP(C1583,BD_Insumos!$C:$D,2,FALSE),"")</f>
        <v/>
      </c>
    </row>
    <row r="1584" spans="4:5" x14ac:dyDescent="0.25">
      <c r="D1584" s="90"/>
      <c r="E1584" s="90" t="str">
        <f>IF(D1584&lt;&gt;"",VLOOKUP(C1584,BD_Insumos!$C:$D,2,FALSE),"")</f>
        <v/>
      </c>
    </row>
    <row r="1585" spans="4:5" x14ac:dyDescent="0.25">
      <c r="D1585" s="90"/>
      <c r="E1585" s="90" t="str">
        <f>IF(D1585&lt;&gt;"",VLOOKUP(C1585,BD_Insumos!$C:$D,2,FALSE),"")</f>
        <v/>
      </c>
    </row>
    <row r="1586" spans="4:5" x14ac:dyDescent="0.25">
      <c r="D1586" s="90"/>
      <c r="E1586" s="90" t="str">
        <f>IF(D1586&lt;&gt;"",VLOOKUP(C1586,BD_Insumos!$C:$D,2,FALSE),"")</f>
        <v/>
      </c>
    </row>
    <row r="1587" spans="4:5" x14ac:dyDescent="0.25">
      <c r="D1587" s="90"/>
      <c r="E1587" s="90" t="str">
        <f>IF(D1587&lt;&gt;"",VLOOKUP(C1587,BD_Insumos!$C:$D,2,FALSE),"")</f>
        <v/>
      </c>
    </row>
    <row r="1588" spans="4:5" x14ac:dyDescent="0.25">
      <c r="D1588" s="90"/>
      <c r="E1588" s="90" t="str">
        <f>IF(D1588&lt;&gt;"",VLOOKUP(C1588,BD_Insumos!$C:$D,2,FALSE),"")</f>
        <v/>
      </c>
    </row>
    <row r="1589" spans="4:5" x14ac:dyDescent="0.25">
      <c r="D1589" s="90"/>
      <c r="E1589" s="90" t="str">
        <f>IF(D1589&lt;&gt;"",VLOOKUP(C1589,BD_Insumos!$C:$D,2,FALSE),"")</f>
        <v/>
      </c>
    </row>
    <row r="1590" spans="4:5" x14ac:dyDescent="0.25">
      <c r="D1590" s="90"/>
      <c r="E1590" s="90" t="str">
        <f>IF(D1590&lt;&gt;"",VLOOKUP(C1590,BD_Insumos!$C:$D,2,FALSE),"")</f>
        <v/>
      </c>
    </row>
    <row r="1591" spans="4:5" x14ac:dyDescent="0.25">
      <c r="D1591" s="90"/>
      <c r="E1591" s="90" t="str">
        <f>IF(D1591&lt;&gt;"",VLOOKUP(C1591,BD_Insumos!$C:$D,2,FALSE),"")</f>
        <v/>
      </c>
    </row>
    <row r="1592" spans="4:5" x14ac:dyDescent="0.25">
      <c r="D1592" s="90"/>
      <c r="E1592" s="90" t="str">
        <f>IF(D1592&lt;&gt;"",VLOOKUP(C1592,BD_Insumos!$C:$D,2,FALSE),"")</f>
        <v/>
      </c>
    </row>
    <row r="1593" spans="4:5" x14ac:dyDescent="0.25">
      <c r="D1593" s="90"/>
      <c r="E1593" s="90" t="str">
        <f>IF(D1593&lt;&gt;"",VLOOKUP(C1593,BD_Insumos!$C:$D,2,FALSE),"")</f>
        <v/>
      </c>
    </row>
    <row r="1594" spans="4:5" x14ac:dyDescent="0.25">
      <c r="D1594" s="90"/>
      <c r="E1594" s="90" t="str">
        <f>IF(D1594&lt;&gt;"",VLOOKUP(C1594,BD_Insumos!$C:$D,2,FALSE),"")</f>
        <v/>
      </c>
    </row>
    <row r="1595" spans="4:5" x14ac:dyDescent="0.25">
      <c r="D1595" s="90"/>
      <c r="E1595" s="90" t="str">
        <f>IF(D1595&lt;&gt;"",VLOOKUP(C1595,BD_Insumos!$C:$D,2,FALSE),"")</f>
        <v/>
      </c>
    </row>
    <row r="1596" spans="4:5" x14ac:dyDescent="0.25">
      <c r="D1596" s="90"/>
      <c r="E1596" s="90" t="str">
        <f>IF(D1596&lt;&gt;"",VLOOKUP(C1596,BD_Insumos!$C:$D,2,FALSE),"")</f>
        <v/>
      </c>
    </row>
    <row r="1597" spans="4:5" x14ac:dyDescent="0.25">
      <c r="D1597" s="90"/>
      <c r="E1597" s="90" t="str">
        <f>IF(D1597&lt;&gt;"",VLOOKUP(C1597,BD_Insumos!$C:$D,2,FALSE),"")</f>
        <v/>
      </c>
    </row>
    <row r="1598" spans="4:5" x14ac:dyDescent="0.25">
      <c r="D1598" s="90"/>
      <c r="E1598" s="90" t="str">
        <f>IF(D1598&lt;&gt;"",VLOOKUP(C1598,BD_Insumos!$C:$D,2,FALSE),"")</f>
        <v/>
      </c>
    </row>
    <row r="1599" spans="4:5" x14ac:dyDescent="0.25">
      <c r="D1599" s="90"/>
      <c r="E1599" s="90" t="str">
        <f>IF(D1599&lt;&gt;"",VLOOKUP(C1599,BD_Insumos!$C:$D,2,FALSE),"")</f>
        <v/>
      </c>
    </row>
    <row r="1600" spans="4:5" x14ac:dyDescent="0.25">
      <c r="D1600" s="90"/>
      <c r="E1600" s="90" t="str">
        <f>IF(D1600&lt;&gt;"",VLOOKUP(C1600,BD_Insumos!$C:$D,2,FALSE),"")</f>
        <v/>
      </c>
    </row>
    <row r="1601" spans="4:5" x14ac:dyDescent="0.25">
      <c r="D1601" s="90"/>
      <c r="E1601" s="90" t="str">
        <f>IF(D1601&lt;&gt;"",VLOOKUP(C1601,BD_Insumos!$C:$D,2,FALSE),"")</f>
        <v/>
      </c>
    </row>
    <row r="1602" spans="4:5" x14ac:dyDescent="0.25">
      <c r="D1602" s="90"/>
      <c r="E1602" s="90" t="str">
        <f>IF(D1602&lt;&gt;"",VLOOKUP(C1602,BD_Insumos!$C:$D,2,FALSE),"")</f>
        <v/>
      </c>
    </row>
    <row r="1603" spans="4:5" x14ac:dyDescent="0.25">
      <c r="D1603" s="90"/>
      <c r="E1603" s="90" t="str">
        <f>IF(D1603&lt;&gt;"",VLOOKUP(C1603,BD_Insumos!$C:$D,2,FALSE),"")</f>
        <v/>
      </c>
    </row>
    <row r="1604" spans="4:5" x14ac:dyDescent="0.25">
      <c r="D1604" s="90"/>
      <c r="E1604" s="90" t="str">
        <f>IF(D1604&lt;&gt;"",VLOOKUP(C1604,BD_Insumos!$C:$D,2,FALSE),"")</f>
        <v/>
      </c>
    </row>
    <row r="1605" spans="4:5" x14ac:dyDescent="0.25">
      <c r="D1605" s="90"/>
      <c r="E1605" s="90" t="str">
        <f>IF(D1605&lt;&gt;"",VLOOKUP(C1605,BD_Insumos!$C:$D,2,FALSE),"")</f>
        <v/>
      </c>
    </row>
    <row r="1606" spans="4:5" x14ac:dyDescent="0.25">
      <c r="D1606" s="90"/>
      <c r="E1606" s="90" t="str">
        <f>IF(D1606&lt;&gt;"",VLOOKUP(C1606,BD_Insumos!$C:$D,2,FALSE),"")</f>
        <v/>
      </c>
    </row>
    <row r="1607" spans="4:5" x14ac:dyDescent="0.25">
      <c r="D1607" s="90"/>
      <c r="E1607" s="90" t="str">
        <f>IF(D1607&lt;&gt;"",VLOOKUP(C1607,BD_Insumos!$C:$D,2,FALSE),"")</f>
        <v/>
      </c>
    </row>
    <row r="1608" spans="4:5" x14ac:dyDescent="0.25">
      <c r="D1608" s="90"/>
      <c r="E1608" s="90" t="str">
        <f>IF(D1608&lt;&gt;"",VLOOKUP(C1608,BD_Insumos!$C:$D,2,FALSE),"")</f>
        <v/>
      </c>
    </row>
    <row r="1609" spans="4:5" x14ac:dyDescent="0.25">
      <c r="D1609" s="90"/>
      <c r="E1609" s="90" t="str">
        <f>IF(D1609&lt;&gt;"",VLOOKUP(C1609,BD_Insumos!$C:$D,2,FALSE),"")</f>
        <v/>
      </c>
    </row>
    <row r="1610" spans="4:5" x14ac:dyDescent="0.25">
      <c r="D1610" s="90"/>
      <c r="E1610" s="90" t="str">
        <f>IF(D1610&lt;&gt;"",VLOOKUP(C1610,BD_Insumos!$C:$D,2,FALSE),"")</f>
        <v/>
      </c>
    </row>
    <row r="1611" spans="4:5" x14ac:dyDescent="0.25">
      <c r="D1611" s="90"/>
      <c r="E1611" s="90" t="str">
        <f>IF(D1611&lt;&gt;"",VLOOKUP(C1611,BD_Insumos!$C:$D,2,FALSE),"")</f>
        <v/>
      </c>
    </row>
    <row r="1612" spans="4:5" x14ac:dyDescent="0.25">
      <c r="D1612" s="90"/>
      <c r="E1612" s="90" t="str">
        <f>IF(D1612&lt;&gt;"",VLOOKUP(C1612,BD_Insumos!$C:$D,2,FALSE),"")</f>
        <v/>
      </c>
    </row>
    <row r="1613" spans="4:5" x14ac:dyDescent="0.25">
      <c r="D1613" s="90"/>
      <c r="E1613" s="90" t="str">
        <f>IF(D1613&lt;&gt;"",VLOOKUP(C1613,BD_Insumos!$C:$D,2,FALSE),"")</f>
        <v/>
      </c>
    </row>
    <row r="1614" spans="4:5" x14ac:dyDescent="0.25">
      <c r="D1614" s="90"/>
      <c r="E1614" s="90" t="str">
        <f>IF(D1614&lt;&gt;"",VLOOKUP(C1614,BD_Insumos!$C:$D,2,FALSE),"")</f>
        <v/>
      </c>
    </row>
    <row r="1615" spans="4:5" x14ac:dyDescent="0.25">
      <c r="D1615" s="90"/>
      <c r="E1615" s="90" t="str">
        <f>IF(D1615&lt;&gt;"",VLOOKUP(C1615,BD_Insumos!$C:$D,2,FALSE),"")</f>
        <v/>
      </c>
    </row>
    <row r="1616" spans="4:5" x14ac:dyDescent="0.25">
      <c r="D1616" s="90"/>
      <c r="E1616" s="90" t="str">
        <f>IF(D1616&lt;&gt;"",VLOOKUP(C1616,BD_Insumos!$C:$D,2,FALSE),"")</f>
        <v/>
      </c>
    </row>
    <row r="1617" spans="4:5" x14ac:dyDescent="0.25">
      <c r="D1617" s="90"/>
      <c r="E1617" s="90" t="str">
        <f>IF(D1617&lt;&gt;"",VLOOKUP(C1617,BD_Insumos!$C:$D,2,FALSE),"")</f>
        <v/>
      </c>
    </row>
    <row r="1618" spans="4:5" x14ac:dyDescent="0.25">
      <c r="D1618" s="90"/>
      <c r="E1618" s="90" t="str">
        <f>IF(D1618&lt;&gt;"",VLOOKUP(C1618,BD_Insumos!$C:$D,2,FALSE),"")</f>
        <v/>
      </c>
    </row>
    <row r="1619" spans="4:5" x14ac:dyDescent="0.25">
      <c r="D1619" s="90"/>
      <c r="E1619" s="90" t="str">
        <f>IF(D1619&lt;&gt;"",VLOOKUP(C1619,BD_Insumos!$C:$D,2,FALSE),"")</f>
        <v/>
      </c>
    </row>
    <row r="1620" spans="4:5" x14ac:dyDescent="0.25">
      <c r="D1620" s="90"/>
      <c r="E1620" s="90" t="str">
        <f>IF(D1620&lt;&gt;"",VLOOKUP(C1620,BD_Insumos!$C:$D,2,FALSE),"")</f>
        <v/>
      </c>
    </row>
    <row r="1621" spans="4:5" x14ac:dyDescent="0.25">
      <c r="D1621" s="90"/>
      <c r="E1621" s="90" t="str">
        <f>IF(D1621&lt;&gt;"",VLOOKUP(C1621,BD_Insumos!$C:$D,2,FALSE),"")</f>
        <v/>
      </c>
    </row>
    <row r="1622" spans="4:5" x14ac:dyDescent="0.25">
      <c r="D1622" s="90"/>
      <c r="E1622" s="90" t="str">
        <f>IF(D1622&lt;&gt;"",VLOOKUP(C1622,BD_Insumos!$C:$D,2,FALSE),"")</f>
        <v/>
      </c>
    </row>
    <row r="1623" spans="4:5" x14ac:dyDescent="0.25">
      <c r="D1623" s="90"/>
      <c r="E1623" s="90" t="str">
        <f>IF(D1623&lt;&gt;"",VLOOKUP(C1623,BD_Insumos!$C:$D,2,FALSE),"")</f>
        <v/>
      </c>
    </row>
    <row r="1624" spans="4:5" x14ac:dyDescent="0.25">
      <c r="D1624" s="90"/>
      <c r="E1624" s="90" t="str">
        <f>IF(D1624&lt;&gt;"",VLOOKUP(C1624,BD_Insumos!$C:$D,2,FALSE),"")</f>
        <v/>
      </c>
    </row>
    <row r="1625" spans="4:5" x14ac:dyDescent="0.25">
      <c r="D1625" s="90"/>
      <c r="E1625" s="90" t="str">
        <f>IF(D1625&lt;&gt;"",VLOOKUP(C1625,BD_Insumos!$C:$D,2,FALSE),"")</f>
        <v/>
      </c>
    </row>
    <row r="1626" spans="4:5" x14ac:dyDescent="0.25">
      <c r="D1626" s="90"/>
      <c r="E1626" s="90" t="str">
        <f>IF(D1626&lt;&gt;"",VLOOKUP(C1626,BD_Insumos!$C:$D,2,FALSE),"")</f>
        <v/>
      </c>
    </row>
    <row r="1627" spans="4:5" x14ac:dyDescent="0.25">
      <c r="D1627" s="90"/>
      <c r="E1627" s="90" t="str">
        <f>IF(D1627&lt;&gt;"",VLOOKUP(C1627,BD_Insumos!$C:$D,2,FALSE),"")</f>
        <v/>
      </c>
    </row>
    <row r="1628" spans="4:5" x14ac:dyDescent="0.25">
      <c r="D1628" s="90"/>
      <c r="E1628" s="90" t="str">
        <f>IF(D1628&lt;&gt;"",VLOOKUP(C1628,BD_Insumos!$C:$D,2,FALSE),"")</f>
        <v/>
      </c>
    </row>
    <row r="1629" spans="4:5" x14ac:dyDescent="0.25">
      <c r="D1629" s="90"/>
      <c r="E1629" s="90" t="str">
        <f>IF(D1629&lt;&gt;"",VLOOKUP(C1629,BD_Insumos!$C:$D,2,FALSE),"")</f>
        <v/>
      </c>
    </row>
    <row r="1630" spans="4:5" x14ac:dyDescent="0.25">
      <c r="D1630" s="90"/>
      <c r="E1630" s="90" t="str">
        <f>IF(D1630&lt;&gt;"",VLOOKUP(C1630,BD_Insumos!$C:$D,2,FALSE),"")</f>
        <v/>
      </c>
    </row>
    <row r="1631" spans="4:5" x14ac:dyDescent="0.25">
      <c r="D1631" s="90"/>
      <c r="E1631" s="90" t="str">
        <f>IF(D1631&lt;&gt;"",VLOOKUP(C1631,BD_Insumos!$C:$D,2,FALSE),"")</f>
        <v/>
      </c>
    </row>
    <row r="1632" spans="4:5" x14ac:dyDescent="0.25">
      <c r="D1632" s="90"/>
      <c r="E1632" s="90" t="str">
        <f>IF(D1632&lt;&gt;"",VLOOKUP(C1632,BD_Insumos!$C:$D,2,FALSE),"")</f>
        <v/>
      </c>
    </row>
    <row r="1633" spans="4:5" x14ac:dyDescent="0.25">
      <c r="D1633" s="90"/>
      <c r="E1633" s="90" t="str">
        <f>IF(D1633&lt;&gt;"",VLOOKUP(C1633,BD_Insumos!$C:$D,2,FALSE),"")</f>
        <v/>
      </c>
    </row>
    <row r="1634" spans="4:5" x14ac:dyDescent="0.25">
      <c r="D1634" s="90"/>
      <c r="E1634" s="90" t="str">
        <f>IF(D1634&lt;&gt;"",VLOOKUP(C1634,BD_Insumos!$C:$D,2,FALSE),"")</f>
        <v/>
      </c>
    </row>
    <row r="1635" spans="4:5" x14ac:dyDescent="0.25">
      <c r="D1635" s="90"/>
      <c r="E1635" s="90" t="str">
        <f>IF(D1635&lt;&gt;"",VLOOKUP(C1635,BD_Insumos!$C:$D,2,FALSE),"")</f>
        <v/>
      </c>
    </row>
    <row r="1636" spans="4:5" x14ac:dyDescent="0.25">
      <c r="D1636" s="90"/>
      <c r="E1636" s="90" t="str">
        <f>IF(D1636&lt;&gt;"",VLOOKUP(C1636,BD_Insumos!$C:$D,2,FALSE),"")</f>
        <v/>
      </c>
    </row>
    <row r="1637" spans="4:5" x14ac:dyDescent="0.25">
      <c r="D1637" s="90"/>
      <c r="E1637" s="90" t="str">
        <f>IF(D1637&lt;&gt;"",VLOOKUP(C1637,BD_Insumos!$C:$D,2,FALSE),"")</f>
        <v/>
      </c>
    </row>
    <row r="1638" spans="4:5" x14ac:dyDescent="0.25">
      <c r="D1638" s="90"/>
      <c r="E1638" s="90" t="str">
        <f>IF(D1638&lt;&gt;"",VLOOKUP(C1638,BD_Insumos!$C:$D,2,FALSE),"")</f>
        <v/>
      </c>
    </row>
    <row r="1639" spans="4:5" x14ac:dyDescent="0.25">
      <c r="D1639" s="90"/>
      <c r="E1639" s="90" t="str">
        <f>IF(D1639&lt;&gt;"",VLOOKUP(C1639,BD_Insumos!$C:$D,2,FALSE),"")</f>
        <v/>
      </c>
    </row>
    <row r="1640" spans="4:5" x14ac:dyDescent="0.25">
      <c r="D1640" s="90"/>
      <c r="E1640" s="90" t="str">
        <f>IF(D1640&lt;&gt;"",VLOOKUP(C1640,BD_Insumos!$C:$D,2,FALSE),"")</f>
        <v/>
      </c>
    </row>
    <row r="1641" spans="4:5" x14ac:dyDescent="0.25">
      <c r="D1641" s="90"/>
      <c r="E1641" s="90" t="str">
        <f>IF(D1641&lt;&gt;"",VLOOKUP(C1641,BD_Insumos!$C:$D,2,FALSE),"")</f>
        <v/>
      </c>
    </row>
    <row r="1642" spans="4:5" x14ac:dyDescent="0.25">
      <c r="D1642" s="90"/>
      <c r="E1642" s="90" t="str">
        <f>IF(D1642&lt;&gt;"",VLOOKUP(C1642,BD_Insumos!$C:$D,2,FALSE),"")</f>
        <v/>
      </c>
    </row>
    <row r="1643" spans="4:5" x14ac:dyDescent="0.25">
      <c r="D1643" s="90"/>
      <c r="E1643" s="90" t="str">
        <f>IF(D1643&lt;&gt;"",VLOOKUP(C1643,BD_Insumos!$C:$D,2,FALSE),"")</f>
        <v/>
      </c>
    </row>
    <row r="1644" spans="4:5" x14ac:dyDescent="0.25">
      <c r="D1644" s="90"/>
      <c r="E1644" s="90" t="str">
        <f>IF(D1644&lt;&gt;"",VLOOKUP(C1644,BD_Insumos!$C:$D,2,FALSE),"")</f>
        <v/>
      </c>
    </row>
    <row r="1645" spans="4:5" x14ac:dyDescent="0.25">
      <c r="D1645" s="90"/>
      <c r="E1645" s="90" t="str">
        <f>IF(D1645&lt;&gt;"",VLOOKUP(C1645,BD_Insumos!$C:$D,2,FALSE),"")</f>
        <v/>
      </c>
    </row>
    <row r="1646" spans="4:5" x14ac:dyDescent="0.25">
      <c r="D1646" s="90"/>
      <c r="E1646" s="90" t="str">
        <f>IF(D1646&lt;&gt;"",VLOOKUP(C1646,BD_Insumos!$C:$D,2,FALSE),"")</f>
        <v/>
      </c>
    </row>
    <row r="1647" spans="4:5" x14ac:dyDescent="0.25">
      <c r="D1647" s="90"/>
      <c r="E1647" s="90" t="str">
        <f>IF(D1647&lt;&gt;"",VLOOKUP(C1647,BD_Insumos!$C:$D,2,FALSE),"")</f>
        <v/>
      </c>
    </row>
    <row r="1648" spans="4:5" x14ac:dyDescent="0.25">
      <c r="D1648" s="90"/>
      <c r="E1648" s="90" t="str">
        <f>IF(D1648&lt;&gt;"",VLOOKUP(C1648,BD_Insumos!$C:$D,2,FALSE),"")</f>
        <v/>
      </c>
    </row>
    <row r="1649" spans="4:5" x14ac:dyDescent="0.25">
      <c r="D1649" s="90"/>
      <c r="E1649" s="90" t="str">
        <f>IF(D1649&lt;&gt;"",VLOOKUP(C1649,BD_Insumos!$C:$D,2,FALSE),"")</f>
        <v/>
      </c>
    </row>
    <row r="1650" spans="4:5" x14ac:dyDescent="0.25">
      <c r="D1650" s="90"/>
      <c r="E1650" s="90" t="str">
        <f>IF(D1650&lt;&gt;"",VLOOKUP(C1650,BD_Insumos!$C:$D,2,FALSE),"")</f>
        <v/>
      </c>
    </row>
    <row r="1651" spans="4:5" x14ac:dyDescent="0.25">
      <c r="D1651" s="90"/>
      <c r="E1651" s="90" t="str">
        <f>IF(D1651&lt;&gt;"",VLOOKUP(C1651,BD_Insumos!$C:$D,2,FALSE),"")</f>
        <v/>
      </c>
    </row>
    <row r="1652" spans="4:5" x14ac:dyDescent="0.25">
      <c r="D1652" s="90"/>
      <c r="E1652" s="90" t="str">
        <f>IF(D1652&lt;&gt;"",VLOOKUP(C1652,BD_Insumos!$C:$D,2,FALSE),"")</f>
        <v/>
      </c>
    </row>
    <row r="1653" spans="4:5" x14ac:dyDescent="0.25">
      <c r="D1653" s="90"/>
      <c r="E1653" s="90" t="str">
        <f>IF(D1653&lt;&gt;"",VLOOKUP(C1653,BD_Insumos!$C:$D,2,FALSE),"")</f>
        <v/>
      </c>
    </row>
    <row r="1654" spans="4:5" x14ac:dyDescent="0.25">
      <c r="D1654" s="90"/>
      <c r="E1654" s="90" t="str">
        <f>IF(D1654&lt;&gt;"",VLOOKUP(C1654,BD_Insumos!$C:$D,2,FALSE),"")</f>
        <v/>
      </c>
    </row>
    <row r="1655" spans="4:5" x14ac:dyDescent="0.25">
      <c r="D1655" s="90"/>
      <c r="E1655" s="90" t="str">
        <f>IF(D1655&lt;&gt;"",VLOOKUP(C1655,BD_Insumos!$C:$D,2,FALSE),"")</f>
        <v/>
      </c>
    </row>
    <row r="1656" spans="4:5" x14ac:dyDescent="0.25">
      <c r="D1656" s="90"/>
      <c r="E1656" s="90" t="str">
        <f>IF(D1656&lt;&gt;"",VLOOKUP(C1656,BD_Insumos!$C:$D,2,FALSE),"")</f>
        <v/>
      </c>
    </row>
    <row r="1657" spans="4:5" x14ac:dyDescent="0.25">
      <c r="D1657" s="90"/>
      <c r="E1657" s="90" t="str">
        <f>IF(D1657&lt;&gt;"",VLOOKUP(C1657,BD_Insumos!$C:$D,2,FALSE),"")</f>
        <v/>
      </c>
    </row>
    <row r="1658" spans="4:5" x14ac:dyDescent="0.25">
      <c r="D1658" s="90"/>
      <c r="E1658" s="90" t="str">
        <f>IF(D1658&lt;&gt;"",VLOOKUP(C1658,BD_Insumos!$C:$D,2,FALSE),"")</f>
        <v/>
      </c>
    </row>
    <row r="1659" spans="4:5" x14ac:dyDescent="0.25">
      <c r="D1659" s="90"/>
      <c r="E1659" s="90" t="str">
        <f>IF(D1659&lt;&gt;"",VLOOKUP(C1659,BD_Insumos!$C:$D,2,FALSE),"")</f>
        <v/>
      </c>
    </row>
    <row r="1660" spans="4:5" x14ac:dyDescent="0.25">
      <c r="D1660" s="90"/>
      <c r="E1660" s="90" t="str">
        <f>IF(D1660&lt;&gt;"",VLOOKUP(C1660,BD_Insumos!$C:$D,2,FALSE),"")</f>
        <v/>
      </c>
    </row>
    <row r="1661" spans="4:5" x14ac:dyDescent="0.25">
      <c r="D1661" s="90"/>
      <c r="E1661" s="90" t="str">
        <f>IF(D1661&lt;&gt;"",VLOOKUP(C1661,BD_Insumos!$C:$D,2,FALSE),"")</f>
        <v/>
      </c>
    </row>
    <row r="1662" spans="4:5" x14ac:dyDescent="0.25">
      <c r="D1662" s="90"/>
      <c r="E1662" s="90" t="str">
        <f>IF(D1662&lt;&gt;"",VLOOKUP(C1662,BD_Insumos!$C:$D,2,FALSE),"")</f>
        <v/>
      </c>
    </row>
    <row r="1663" spans="4:5" x14ac:dyDescent="0.25">
      <c r="D1663" s="90"/>
      <c r="E1663" s="90" t="str">
        <f>IF(D1663&lt;&gt;"",VLOOKUP(C1663,BD_Insumos!$C:$D,2,FALSE),"")</f>
        <v/>
      </c>
    </row>
    <row r="1664" spans="4:5" x14ac:dyDescent="0.25">
      <c r="D1664" s="90"/>
      <c r="E1664" s="90" t="str">
        <f>IF(D1664&lt;&gt;"",VLOOKUP(C1664,BD_Insumos!$C:$D,2,FALSE),"")</f>
        <v/>
      </c>
    </row>
    <row r="1665" spans="4:5" x14ac:dyDescent="0.25">
      <c r="D1665" s="90"/>
      <c r="E1665" s="90" t="str">
        <f>IF(D1665&lt;&gt;"",VLOOKUP(C1665,BD_Insumos!$C:$D,2,FALSE),"")</f>
        <v/>
      </c>
    </row>
    <row r="1666" spans="4:5" x14ac:dyDescent="0.25">
      <c r="D1666" s="90"/>
      <c r="E1666" s="90" t="str">
        <f>IF(D1666&lt;&gt;"",VLOOKUP(C1666,BD_Insumos!$C:$D,2,FALSE),"")</f>
        <v/>
      </c>
    </row>
    <row r="1667" spans="4:5" x14ac:dyDescent="0.25">
      <c r="D1667" s="90"/>
      <c r="E1667" s="90" t="str">
        <f>IF(D1667&lt;&gt;"",VLOOKUP(C1667,BD_Insumos!$C:$D,2,FALSE),"")</f>
        <v/>
      </c>
    </row>
    <row r="1668" spans="4:5" x14ac:dyDescent="0.25">
      <c r="D1668" s="90"/>
      <c r="E1668" s="90" t="str">
        <f>IF(D1668&lt;&gt;"",VLOOKUP(C1668,BD_Insumos!$C:$D,2,FALSE),"")</f>
        <v/>
      </c>
    </row>
    <row r="1669" spans="4:5" x14ac:dyDescent="0.25">
      <c r="D1669" s="90"/>
      <c r="E1669" s="90" t="str">
        <f>IF(D1669&lt;&gt;"",VLOOKUP(C1669,BD_Insumos!$C:$D,2,FALSE),"")</f>
        <v/>
      </c>
    </row>
    <row r="1670" spans="4:5" x14ac:dyDescent="0.25">
      <c r="D1670" s="90"/>
      <c r="E1670" s="90" t="str">
        <f>IF(D1670&lt;&gt;"",VLOOKUP(C1670,BD_Insumos!$C:$D,2,FALSE),"")</f>
        <v/>
      </c>
    </row>
    <row r="1671" spans="4:5" x14ac:dyDescent="0.25">
      <c r="D1671" s="90"/>
      <c r="E1671" s="90" t="str">
        <f>IF(D1671&lt;&gt;"",VLOOKUP(C1671,BD_Insumos!$C:$D,2,FALSE),"")</f>
        <v/>
      </c>
    </row>
    <row r="1672" spans="4:5" x14ac:dyDescent="0.25">
      <c r="D1672" s="90"/>
      <c r="E1672" s="90" t="str">
        <f>IF(D1672&lt;&gt;"",VLOOKUP(C1672,BD_Insumos!$C:$D,2,FALSE),"")</f>
        <v/>
      </c>
    </row>
    <row r="1673" spans="4:5" x14ac:dyDescent="0.25">
      <c r="D1673" s="90"/>
      <c r="E1673" s="90" t="str">
        <f>IF(D1673&lt;&gt;"",VLOOKUP(C1673,BD_Insumos!$C:$D,2,FALSE),"")</f>
        <v/>
      </c>
    </row>
    <row r="1674" spans="4:5" x14ac:dyDescent="0.25">
      <c r="D1674" s="90"/>
      <c r="E1674" s="90" t="str">
        <f>IF(D1674&lt;&gt;"",VLOOKUP(C1674,BD_Insumos!$C:$D,2,FALSE),"")</f>
        <v/>
      </c>
    </row>
    <row r="1675" spans="4:5" x14ac:dyDescent="0.25">
      <c r="D1675" s="90"/>
      <c r="E1675" s="90" t="str">
        <f>IF(D1675&lt;&gt;"",VLOOKUP(C1675,BD_Insumos!$C:$D,2,FALSE),"")</f>
        <v/>
      </c>
    </row>
    <row r="1676" spans="4:5" x14ac:dyDescent="0.25">
      <c r="D1676" s="90"/>
      <c r="E1676" s="90" t="str">
        <f>IF(D1676&lt;&gt;"",VLOOKUP(C1676,BD_Insumos!$C:$D,2,FALSE),"")</f>
        <v/>
      </c>
    </row>
    <row r="1677" spans="4:5" x14ac:dyDescent="0.25">
      <c r="D1677" s="90"/>
      <c r="E1677" s="90" t="str">
        <f>IF(D1677&lt;&gt;"",VLOOKUP(C1677,BD_Insumos!$C:$D,2,FALSE),"")</f>
        <v/>
      </c>
    </row>
    <row r="1678" spans="4:5" x14ac:dyDescent="0.25">
      <c r="D1678" s="90"/>
      <c r="E1678" s="90" t="str">
        <f>IF(D1678&lt;&gt;"",VLOOKUP(C1678,BD_Insumos!$C:$D,2,FALSE),"")</f>
        <v/>
      </c>
    </row>
    <row r="1679" spans="4:5" x14ac:dyDescent="0.25">
      <c r="D1679" s="90"/>
      <c r="E1679" s="90" t="str">
        <f>IF(D1679&lt;&gt;"",VLOOKUP(C1679,BD_Insumos!$C:$D,2,FALSE),"")</f>
        <v/>
      </c>
    </row>
    <row r="1680" spans="4:5" x14ac:dyDescent="0.25">
      <c r="D1680" s="90"/>
      <c r="E1680" s="90" t="str">
        <f>IF(D1680&lt;&gt;"",VLOOKUP(C1680,BD_Insumos!$C:$D,2,FALSE),"")</f>
        <v/>
      </c>
    </row>
    <row r="1681" spans="4:5" x14ac:dyDescent="0.25">
      <c r="D1681" s="90"/>
      <c r="E1681" s="90" t="str">
        <f>IF(D1681&lt;&gt;"",VLOOKUP(C1681,BD_Insumos!$C:$D,2,FALSE),"")</f>
        <v/>
      </c>
    </row>
    <row r="1682" spans="4:5" x14ac:dyDescent="0.25">
      <c r="D1682" s="90"/>
      <c r="E1682" s="90" t="str">
        <f>IF(D1682&lt;&gt;"",VLOOKUP(C1682,BD_Insumos!$C:$D,2,FALSE),"")</f>
        <v/>
      </c>
    </row>
    <row r="1683" spans="4:5" x14ac:dyDescent="0.25">
      <c r="D1683" s="90"/>
      <c r="E1683" s="90" t="str">
        <f>IF(D1683&lt;&gt;"",VLOOKUP(C1683,BD_Insumos!$C:$D,2,FALSE),"")</f>
        <v/>
      </c>
    </row>
    <row r="1684" spans="4:5" x14ac:dyDescent="0.25">
      <c r="D1684" s="90"/>
      <c r="E1684" s="90" t="str">
        <f>IF(D1684&lt;&gt;"",VLOOKUP(C1684,BD_Insumos!$C:$D,2,FALSE),"")</f>
        <v/>
      </c>
    </row>
    <row r="1685" spans="4:5" x14ac:dyDescent="0.25">
      <c r="D1685" s="90"/>
      <c r="E1685" s="90" t="str">
        <f>IF(D1685&lt;&gt;"",VLOOKUP(C1685,BD_Insumos!$C:$D,2,FALSE),"")</f>
        <v/>
      </c>
    </row>
    <row r="1686" spans="4:5" x14ac:dyDescent="0.25">
      <c r="D1686" s="90"/>
      <c r="E1686" s="90" t="str">
        <f>IF(D1686&lt;&gt;"",VLOOKUP(C1686,BD_Insumos!$C:$D,2,FALSE),"")</f>
        <v/>
      </c>
    </row>
    <row r="1687" spans="4:5" x14ac:dyDescent="0.25">
      <c r="D1687" s="90"/>
      <c r="E1687" s="90" t="str">
        <f>IF(D1687&lt;&gt;"",VLOOKUP(C1687,BD_Insumos!$C:$D,2,FALSE),"")</f>
        <v/>
      </c>
    </row>
    <row r="1688" spans="4:5" x14ac:dyDescent="0.25">
      <c r="D1688" s="90"/>
      <c r="E1688" s="90" t="str">
        <f>IF(D1688&lt;&gt;"",VLOOKUP(C1688,BD_Insumos!$C:$D,2,FALSE),"")</f>
        <v/>
      </c>
    </row>
    <row r="1689" spans="4:5" x14ac:dyDescent="0.25">
      <c r="D1689" s="90"/>
      <c r="E1689" s="90" t="str">
        <f>IF(D1689&lt;&gt;"",VLOOKUP(C1689,BD_Insumos!$C:$D,2,FALSE),"")</f>
        <v/>
      </c>
    </row>
    <row r="1690" spans="4:5" x14ac:dyDescent="0.25">
      <c r="D1690" s="90"/>
      <c r="E1690" s="90" t="str">
        <f>IF(D1690&lt;&gt;"",VLOOKUP(C1690,BD_Insumos!$C:$D,2,FALSE),"")</f>
        <v/>
      </c>
    </row>
    <row r="1691" spans="4:5" x14ac:dyDescent="0.25">
      <c r="D1691" s="90"/>
      <c r="E1691" s="90" t="str">
        <f>IF(D1691&lt;&gt;"",VLOOKUP(C1691,BD_Insumos!$C:$D,2,FALSE),"")</f>
        <v/>
      </c>
    </row>
    <row r="1692" spans="4:5" x14ac:dyDescent="0.25">
      <c r="D1692" s="90"/>
      <c r="E1692" s="90" t="str">
        <f>IF(D1692&lt;&gt;"",VLOOKUP(C1692,BD_Insumos!$C:$D,2,FALSE),"")</f>
        <v/>
      </c>
    </row>
    <row r="1693" spans="4:5" x14ac:dyDescent="0.25">
      <c r="D1693" s="90"/>
      <c r="E1693" s="90" t="str">
        <f>IF(D1693&lt;&gt;"",VLOOKUP(C1693,BD_Insumos!$C:$D,2,FALSE),"")</f>
        <v/>
      </c>
    </row>
    <row r="1694" spans="4:5" x14ac:dyDescent="0.25">
      <c r="D1694" s="90"/>
      <c r="E1694" s="90" t="str">
        <f>IF(D1694&lt;&gt;"",VLOOKUP(C1694,BD_Insumos!$C:$D,2,FALSE),"")</f>
        <v/>
      </c>
    </row>
    <row r="1695" spans="4:5" x14ac:dyDescent="0.25">
      <c r="D1695" s="90"/>
      <c r="E1695" s="90" t="str">
        <f>IF(D1695&lt;&gt;"",VLOOKUP(C1695,BD_Insumos!$C:$D,2,FALSE),"")</f>
        <v/>
      </c>
    </row>
    <row r="1696" spans="4:5" x14ac:dyDescent="0.25">
      <c r="D1696" s="90"/>
      <c r="E1696" s="90" t="str">
        <f>IF(D1696&lt;&gt;"",VLOOKUP(C1696,BD_Insumos!$C:$D,2,FALSE),"")</f>
        <v/>
      </c>
    </row>
    <row r="1697" spans="4:5" x14ac:dyDescent="0.25">
      <c r="D1697" s="90"/>
      <c r="E1697" s="90" t="str">
        <f>IF(D1697&lt;&gt;"",VLOOKUP(C1697,BD_Insumos!$C:$D,2,FALSE),"")</f>
        <v/>
      </c>
    </row>
    <row r="1698" spans="4:5" x14ac:dyDescent="0.25">
      <c r="D1698" s="90"/>
      <c r="E1698" s="90" t="str">
        <f>IF(D1698&lt;&gt;"",VLOOKUP(C1698,BD_Insumos!$C:$D,2,FALSE),"")</f>
        <v/>
      </c>
    </row>
    <row r="1699" spans="4:5" x14ac:dyDescent="0.25">
      <c r="D1699" s="90"/>
      <c r="E1699" s="90" t="str">
        <f>IF(D1699&lt;&gt;"",VLOOKUP(C1699,BD_Insumos!$C:$D,2,FALSE),"")</f>
        <v/>
      </c>
    </row>
    <row r="1700" spans="4:5" x14ac:dyDescent="0.25">
      <c r="D1700" s="90"/>
      <c r="E1700" s="90" t="str">
        <f>IF(D1700&lt;&gt;"",VLOOKUP(C1700,BD_Insumos!$C:$D,2,FALSE),"")</f>
        <v/>
      </c>
    </row>
    <row r="1701" spans="4:5" x14ac:dyDescent="0.25">
      <c r="D1701" s="90"/>
      <c r="E1701" s="90" t="str">
        <f>IF(D1701&lt;&gt;"",VLOOKUP(C1701,BD_Insumos!$C:$D,2,FALSE),"")</f>
        <v/>
      </c>
    </row>
    <row r="1702" spans="4:5" x14ac:dyDescent="0.25">
      <c r="D1702" s="90"/>
      <c r="E1702" s="90" t="str">
        <f>IF(D1702&lt;&gt;"",VLOOKUP(C1702,BD_Insumos!$C:$D,2,FALSE),"")</f>
        <v/>
      </c>
    </row>
    <row r="1703" spans="4:5" x14ac:dyDescent="0.25">
      <c r="D1703" s="90"/>
      <c r="E1703" s="90" t="str">
        <f>IF(D1703&lt;&gt;"",VLOOKUP(C1703,BD_Insumos!$C:$D,2,FALSE),"")</f>
        <v/>
      </c>
    </row>
    <row r="1704" spans="4:5" x14ac:dyDescent="0.25">
      <c r="D1704" s="90"/>
      <c r="E1704" s="90" t="str">
        <f>IF(D1704&lt;&gt;"",VLOOKUP(C1704,BD_Insumos!$C:$D,2,FALSE),"")</f>
        <v/>
      </c>
    </row>
    <row r="1705" spans="4:5" x14ac:dyDescent="0.25">
      <c r="D1705" s="90"/>
      <c r="E1705" s="90" t="str">
        <f>IF(D1705&lt;&gt;"",VLOOKUP(C1705,BD_Insumos!$C:$D,2,FALSE),"")</f>
        <v/>
      </c>
    </row>
    <row r="1706" spans="4:5" x14ac:dyDescent="0.25">
      <c r="D1706" s="90"/>
      <c r="E1706" s="90" t="str">
        <f>IF(D1706&lt;&gt;"",VLOOKUP(C1706,BD_Insumos!$C:$D,2,FALSE),"")</f>
        <v/>
      </c>
    </row>
    <row r="1707" spans="4:5" x14ac:dyDescent="0.25">
      <c r="D1707" s="90"/>
      <c r="E1707" s="90" t="str">
        <f>IF(D1707&lt;&gt;"",VLOOKUP(C1707,BD_Insumos!$C:$D,2,FALSE),"")</f>
        <v/>
      </c>
    </row>
    <row r="1708" spans="4:5" x14ac:dyDescent="0.25">
      <c r="D1708" s="90"/>
      <c r="E1708" s="90" t="str">
        <f>IF(D1708&lt;&gt;"",VLOOKUP(C1708,BD_Insumos!$C:$D,2,FALSE),"")</f>
        <v/>
      </c>
    </row>
    <row r="1709" spans="4:5" x14ac:dyDescent="0.25">
      <c r="D1709" s="90"/>
      <c r="E1709" s="90" t="str">
        <f>IF(D1709&lt;&gt;"",VLOOKUP(C1709,BD_Insumos!$C:$D,2,FALSE),"")</f>
        <v/>
      </c>
    </row>
    <row r="1710" spans="4:5" x14ac:dyDescent="0.25">
      <c r="D1710" s="90"/>
      <c r="E1710" s="90" t="str">
        <f>IF(D1710&lt;&gt;"",VLOOKUP(C1710,BD_Insumos!$C:$D,2,FALSE),"")</f>
        <v/>
      </c>
    </row>
    <row r="1711" spans="4:5" x14ac:dyDescent="0.25">
      <c r="D1711" s="90"/>
      <c r="E1711" s="90" t="str">
        <f>IF(D1711&lt;&gt;"",VLOOKUP(C1711,BD_Insumos!$C:$D,2,FALSE),"")</f>
        <v/>
      </c>
    </row>
    <row r="1712" spans="4:5" x14ac:dyDescent="0.25">
      <c r="D1712" s="90"/>
      <c r="E1712" s="90" t="str">
        <f>IF(D1712&lt;&gt;"",VLOOKUP(C1712,BD_Insumos!$C:$D,2,FALSE),"")</f>
        <v/>
      </c>
    </row>
    <row r="1713" spans="4:5" x14ac:dyDescent="0.25">
      <c r="D1713" s="90"/>
      <c r="E1713" s="90" t="str">
        <f>IF(D1713&lt;&gt;"",VLOOKUP(C1713,BD_Insumos!$C:$D,2,FALSE),"")</f>
        <v/>
      </c>
    </row>
    <row r="1714" spans="4:5" x14ac:dyDescent="0.25">
      <c r="D1714" s="90"/>
      <c r="E1714" s="90" t="str">
        <f>IF(D1714&lt;&gt;"",VLOOKUP(C1714,BD_Insumos!$C:$D,2,FALSE),"")</f>
        <v/>
      </c>
    </row>
    <row r="1715" spans="4:5" x14ac:dyDescent="0.25">
      <c r="D1715" s="90"/>
      <c r="E1715" s="90" t="str">
        <f>IF(D1715&lt;&gt;"",VLOOKUP(C1715,BD_Insumos!$C:$D,2,FALSE),"")</f>
        <v/>
      </c>
    </row>
    <row r="1716" spans="4:5" x14ac:dyDescent="0.25">
      <c r="D1716" s="90"/>
      <c r="E1716" s="90" t="str">
        <f>IF(D1716&lt;&gt;"",VLOOKUP(C1716,BD_Insumos!$C:$D,2,FALSE),"")</f>
        <v/>
      </c>
    </row>
    <row r="1717" spans="4:5" x14ac:dyDescent="0.25">
      <c r="D1717" s="90"/>
      <c r="E1717" s="90" t="str">
        <f>IF(D1717&lt;&gt;"",VLOOKUP(C1717,BD_Insumos!$C:$D,2,FALSE),"")</f>
        <v/>
      </c>
    </row>
    <row r="1718" spans="4:5" x14ac:dyDescent="0.25">
      <c r="D1718" s="90"/>
      <c r="E1718" s="90" t="str">
        <f>IF(D1718&lt;&gt;"",VLOOKUP(C1718,BD_Insumos!$C:$D,2,FALSE),"")</f>
        <v/>
      </c>
    </row>
    <row r="1719" spans="4:5" x14ac:dyDescent="0.25">
      <c r="D1719" s="90"/>
      <c r="E1719" s="90" t="str">
        <f>IF(D1719&lt;&gt;"",VLOOKUP(C1719,BD_Insumos!$C:$D,2,FALSE),"")</f>
        <v/>
      </c>
    </row>
    <row r="1720" spans="4:5" x14ac:dyDescent="0.25">
      <c r="D1720" s="90"/>
      <c r="E1720" s="90" t="str">
        <f>IF(D1720&lt;&gt;"",VLOOKUP(C1720,BD_Insumos!$C:$D,2,FALSE),"")</f>
        <v/>
      </c>
    </row>
    <row r="1721" spans="4:5" x14ac:dyDescent="0.25">
      <c r="D1721" s="90"/>
      <c r="E1721" s="90" t="str">
        <f>IF(D1721&lt;&gt;"",VLOOKUP(C1721,BD_Insumos!$C:$D,2,FALSE),"")</f>
        <v/>
      </c>
    </row>
    <row r="1722" spans="4:5" x14ac:dyDescent="0.25">
      <c r="D1722" s="90"/>
      <c r="E1722" s="90" t="str">
        <f>IF(D1722&lt;&gt;"",VLOOKUP(C1722,BD_Insumos!$C:$D,2,FALSE),"")</f>
        <v/>
      </c>
    </row>
    <row r="1723" spans="4:5" x14ac:dyDescent="0.25">
      <c r="D1723" s="90"/>
      <c r="E1723" s="90" t="str">
        <f>IF(D1723&lt;&gt;"",VLOOKUP(C1723,BD_Insumos!$C:$D,2,FALSE),"")</f>
        <v/>
      </c>
    </row>
    <row r="1724" spans="4:5" x14ac:dyDescent="0.25">
      <c r="D1724" s="90"/>
      <c r="E1724" s="90" t="str">
        <f>IF(D1724&lt;&gt;"",VLOOKUP(C1724,BD_Insumos!$C:$D,2,FALSE),"")</f>
        <v/>
      </c>
    </row>
    <row r="1725" spans="4:5" x14ac:dyDescent="0.25">
      <c r="D1725" s="90"/>
      <c r="E1725" s="90" t="str">
        <f>IF(D1725&lt;&gt;"",VLOOKUP(C1725,BD_Insumos!$C:$D,2,FALSE),"")</f>
        <v/>
      </c>
    </row>
    <row r="1726" spans="4:5" x14ac:dyDescent="0.25">
      <c r="D1726" s="90"/>
      <c r="E1726" s="90" t="str">
        <f>IF(D1726&lt;&gt;"",VLOOKUP(C1726,BD_Insumos!$C:$D,2,FALSE),"")</f>
        <v/>
      </c>
    </row>
    <row r="1727" spans="4:5" x14ac:dyDescent="0.25">
      <c r="D1727" s="90"/>
      <c r="E1727" s="90" t="str">
        <f>IF(D1727&lt;&gt;"",VLOOKUP(C1727,BD_Insumos!$C:$D,2,FALSE),"")</f>
        <v/>
      </c>
    </row>
    <row r="1728" spans="4:5" x14ac:dyDescent="0.25">
      <c r="D1728" s="90"/>
      <c r="E1728" s="90" t="str">
        <f>IF(D1728&lt;&gt;"",VLOOKUP(C1728,BD_Insumos!$C:$D,2,FALSE),"")</f>
        <v/>
      </c>
    </row>
    <row r="1729" spans="4:5" x14ac:dyDescent="0.25">
      <c r="D1729" s="90"/>
      <c r="E1729" s="90" t="str">
        <f>IF(D1729&lt;&gt;"",VLOOKUP(C1729,BD_Insumos!$C:$D,2,FALSE),"")</f>
        <v/>
      </c>
    </row>
    <row r="1730" spans="4:5" x14ac:dyDescent="0.25">
      <c r="D1730" s="90"/>
      <c r="E1730" s="90" t="str">
        <f>IF(D1730&lt;&gt;"",VLOOKUP(C1730,BD_Insumos!$C:$D,2,FALSE),"")</f>
        <v/>
      </c>
    </row>
    <row r="1731" spans="4:5" x14ac:dyDescent="0.25">
      <c r="D1731" s="90"/>
      <c r="E1731" s="90" t="str">
        <f>IF(D1731&lt;&gt;"",VLOOKUP(C1731,BD_Insumos!$C:$D,2,FALSE),"")</f>
        <v/>
      </c>
    </row>
    <row r="1732" spans="4:5" x14ac:dyDescent="0.25">
      <c r="D1732" s="90"/>
      <c r="E1732" s="90" t="str">
        <f>IF(D1732&lt;&gt;"",VLOOKUP(C1732,BD_Insumos!$C:$D,2,FALSE),"")</f>
        <v/>
      </c>
    </row>
    <row r="1733" spans="4:5" x14ac:dyDescent="0.25">
      <c r="D1733" s="90"/>
      <c r="E1733" s="90" t="str">
        <f>IF(D1733&lt;&gt;"",VLOOKUP(C1733,BD_Insumos!$C:$D,2,FALSE),"")</f>
        <v/>
      </c>
    </row>
    <row r="1734" spans="4:5" x14ac:dyDescent="0.25">
      <c r="D1734" s="90"/>
      <c r="E1734" s="90" t="str">
        <f>IF(D1734&lt;&gt;"",VLOOKUP(C1734,BD_Insumos!$C:$D,2,FALSE),"")</f>
        <v/>
      </c>
    </row>
    <row r="1735" spans="4:5" x14ac:dyDescent="0.25">
      <c r="D1735" s="90"/>
      <c r="E1735" s="90" t="str">
        <f>IF(D1735&lt;&gt;"",VLOOKUP(C1735,BD_Insumos!$C:$D,2,FALSE),"")</f>
        <v/>
      </c>
    </row>
    <row r="1736" spans="4:5" x14ac:dyDescent="0.25">
      <c r="D1736" s="90"/>
      <c r="E1736" s="90" t="str">
        <f>IF(D1736&lt;&gt;"",VLOOKUP(C1736,BD_Insumos!$C:$D,2,FALSE),"")</f>
        <v/>
      </c>
    </row>
    <row r="1737" spans="4:5" x14ac:dyDescent="0.25">
      <c r="D1737" s="90"/>
      <c r="E1737" s="90" t="str">
        <f>IF(D1737&lt;&gt;"",VLOOKUP(C1737,BD_Insumos!$C:$D,2,FALSE),"")</f>
        <v/>
      </c>
    </row>
    <row r="1738" spans="4:5" x14ac:dyDescent="0.25">
      <c r="D1738" s="90"/>
      <c r="E1738" s="90" t="str">
        <f>IF(D1738&lt;&gt;"",VLOOKUP(C1738,BD_Insumos!$C:$D,2,FALSE),"")</f>
        <v/>
      </c>
    </row>
    <row r="1739" spans="4:5" x14ac:dyDescent="0.25">
      <c r="D1739" s="90"/>
      <c r="E1739" s="90" t="str">
        <f>IF(D1739&lt;&gt;"",VLOOKUP(C1739,BD_Insumos!$C:$D,2,FALSE),"")</f>
        <v/>
      </c>
    </row>
    <row r="1740" spans="4:5" x14ac:dyDescent="0.25">
      <c r="D1740" s="90"/>
      <c r="E1740" s="90" t="str">
        <f>IF(D1740&lt;&gt;"",VLOOKUP(C1740,BD_Insumos!$C:$D,2,FALSE),"")</f>
        <v/>
      </c>
    </row>
    <row r="1741" spans="4:5" x14ac:dyDescent="0.25">
      <c r="D1741" s="90"/>
      <c r="E1741" s="90" t="str">
        <f>IF(D1741&lt;&gt;"",VLOOKUP(C1741,BD_Insumos!$C:$D,2,FALSE),"")</f>
        <v/>
      </c>
    </row>
    <row r="1742" spans="4:5" x14ac:dyDescent="0.25">
      <c r="D1742" s="90"/>
      <c r="E1742" s="90" t="str">
        <f>IF(D1742&lt;&gt;"",VLOOKUP(C1742,BD_Insumos!$C:$D,2,FALSE),"")</f>
        <v/>
      </c>
    </row>
    <row r="1743" spans="4:5" x14ac:dyDescent="0.25">
      <c r="D1743" s="90"/>
      <c r="E1743" s="90" t="str">
        <f>IF(D1743&lt;&gt;"",VLOOKUP(C1743,BD_Insumos!$C:$D,2,FALSE),"")</f>
        <v/>
      </c>
    </row>
    <row r="1744" spans="4:5" x14ac:dyDescent="0.25">
      <c r="D1744" s="90"/>
      <c r="E1744" s="90" t="str">
        <f>IF(D1744&lt;&gt;"",VLOOKUP(C1744,BD_Insumos!$C:$D,2,FALSE),"")</f>
        <v/>
      </c>
    </row>
    <row r="1745" spans="4:5" x14ac:dyDescent="0.25">
      <c r="D1745" s="90"/>
      <c r="E1745" s="90" t="str">
        <f>IF(D1745&lt;&gt;"",VLOOKUP(C1745,BD_Insumos!$C:$D,2,FALSE),"")</f>
        <v/>
      </c>
    </row>
    <row r="1746" spans="4:5" x14ac:dyDescent="0.25">
      <c r="D1746" s="90"/>
      <c r="E1746" s="90" t="str">
        <f>IF(D1746&lt;&gt;"",VLOOKUP(C1746,BD_Insumos!$C:$D,2,FALSE),"")</f>
        <v/>
      </c>
    </row>
    <row r="1747" spans="4:5" x14ac:dyDescent="0.25">
      <c r="D1747" s="90"/>
      <c r="E1747" s="90" t="str">
        <f>IF(D1747&lt;&gt;"",VLOOKUP(C1747,BD_Insumos!$C:$D,2,FALSE),"")</f>
        <v/>
      </c>
    </row>
    <row r="1748" spans="4:5" x14ac:dyDescent="0.25">
      <c r="D1748" s="90"/>
      <c r="E1748" s="90" t="str">
        <f>IF(D1748&lt;&gt;"",VLOOKUP(C1748,BD_Insumos!$C:$D,2,FALSE),"")</f>
        <v/>
      </c>
    </row>
    <row r="1749" spans="4:5" x14ac:dyDescent="0.25">
      <c r="D1749" s="90"/>
      <c r="E1749" s="90" t="str">
        <f>IF(D1749&lt;&gt;"",VLOOKUP(C1749,BD_Insumos!$C:$D,2,FALSE),"")</f>
        <v/>
      </c>
    </row>
    <row r="1750" spans="4:5" x14ac:dyDescent="0.25">
      <c r="D1750" s="90"/>
      <c r="E1750" s="90" t="str">
        <f>IF(D1750&lt;&gt;"",VLOOKUP(C1750,BD_Insumos!$C:$D,2,FALSE),"")</f>
        <v/>
      </c>
    </row>
    <row r="1751" spans="4:5" x14ac:dyDescent="0.25">
      <c r="D1751" s="90"/>
      <c r="E1751" s="90" t="str">
        <f>IF(D1751&lt;&gt;"",VLOOKUP(C1751,BD_Insumos!$C:$D,2,FALSE),"")</f>
        <v/>
      </c>
    </row>
    <row r="1752" spans="4:5" x14ac:dyDescent="0.25">
      <c r="D1752" s="90"/>
      <c r="E1752" s="90" t="str">
        <f>IF(D1752&lt;&gt;"",VLOOKUP(C1752,BD_Insumos!$C:$D,2,FALSE),"")</f>
        <v/>
      </c>
    </row>
    <row r="1753" spans="4:5" x14ac:dyDescent="0.25">
      <c r="D1753" s="90"/>
      <c r="E1753" s="90" t="str">
        <f>IF(D1753&lt;&gt;"",VLOOKUP(C1753,BD_Insumos!$C:$D,2,FALSE),"")</f>
        <v/>
      </c>
    </row>
    <row r="1754" spans="4:5" x14ac:dyDescent="0.25">
      <c r="D1754" s="90"/>
      <c r="E1754" s="90" t="str">
        <f>IF(D1754&lt;&gt;"",VLOOKUP(C1754,BD_Insumos!$C:$D,2,FALSE),"")</f>
        <v/>
      </c>
    </row>
    <row r="1755" spans="4:5" x14ac:dyDescent="0.25">
      <c r="D1755" s="90"/>
      <c r="E1755" s="90" t="str">
        <f>IF(D1755&lt;&gt;"",VLOOKUP(C1755,BD_Insumos!$C:$D,2,FALSE),"")</f>
        <v/>
      </c>
    </row>
    <row r="1756" spans="4:5" x14ac:dyDescent="0.25">
      <c r="D1756" s="90"/>
      <c r="E1756" s="90" t="str">
        <f>IF(D1756&lt;&gt;"",VLOOKUP(C1756,BD_Insumos!$C:$D,2,FALSE),"")</f>
        <v/>
      </c>
    </row>
    <row r="1757" spans="4:5" x14ac:dyDescent="0.25">
      <c r="D1757" s="90"/>
      <c r="E1757" s="90" t="str">
        <f>IF(D1757&lt;&gt;"",VLOOKUP(C1757,BD_Insumos!$C:$D,2,FALSE),"")</f>
        <v/>
      </c>
    </row>
    <row r="1758" spans="4:5" x14ac:dyDescent="0.25">
      <c r="D1758" s="90"/>
      <c r="E1758" s="90" t="str">
        <f>IF(D1758&lt;&gt;"",VLOOKUP(C1758,BD_Insumos!$C:$D,2,FALSE),"")</f>
        <v/>
      </c>
    </row>
    <row r="1759" spans="4:5" x14ac:dyDescent="0.25">
      <c r="D1759" s="90"/>
      <c r="E1759" s="90" t="str">
        <f>IF(D1759&lt;&gt;"",VLOOKUP(C1759,BD_Insumos!$C:$D,2,FALSE),"")</f>
        <v/>
      </c>
    </row>
    <row r="1760" spans="4:5" x14ac:dyDescent="0.25">
      <c r="D1760" s="90"/>
      <c r="E1760" s="90" t="str">
        <f>IF(D1760&lt;&gt;"",VLOOKUP(C1760,BD_Insumos!$C:$D,2,FALSE),"")</f>
        <v/>
      </c>
    </row>
    <row r="1761" spans="4:5" x14ac:dyDescent="0.25">
      <c r="D1761" s="90"/>
      <c r="E1761" s="90" t="str">
        <f>IF(D1761&lt;&gt;"",VLOOKUP(C1761,BD_Insumos!$C:$D,2,FALSE),"")</f>
        <v/>
      </c>
    </row>
    <row r="1762" spans="4:5" x14ac:dyDescent="0.25">
      <c r="D1762" s="90"/>
      <c r="E1762" s="90" t="str">
        <f>IF(D1762&lt;&gt;"",VLOOKUP(C1762,BD_Insumos!$C:$D,2,FALSE),"")</f>
        <v/>
      </c>
    </row>
    <row r="1763" spans="4:5" x14ac:dyDescent="0.25">
      <c r="D1763" s="90"/>
      <c r="E1763" s="90" t="str">
        <f>IF(D1763&lt;&gt;"",VLOOKUP(C1763,BD_Insumos!$C:$D,2,FALSE),"")</f>
        <v/>
      </c>
    </row>
    <row r="1764" spans="4:5" x14ac:dyDescent="0.25">
      <c r="D1764" s="90"/>
      <c r="E1764" s="90" t="str">
        <f>IF(D1764&lt;&gt;"",VLOOKUP(C1764,BD_Insumos!$C:$D,2,FALSE),"")</f>
        <v/>
      </c>
    </row>
    <row r="1765" spans="4:5" x14ac:dyDescent="0.25">
      <c r="D1765" s="90"/>
      <c r="E1765" s="90" t="str">
        <f>IF(D1765&lt;&gt;"",VLOOKUP(C1765,BD_Insumos!$C:$D,2,FALSE),"")</f>
        <v/>
      </c>
    </row>
    <row r="1766" spans="4:5" x14ac:dyDescent="0.25">
      <c r="D1766" s="90"/>
      <c r="E1766" s="90" t="str">
        <f>IF(D1766&lt;&gt;"",VLOOKUP(C1766,BD_Insumos!$C:$D,2,FALSE),"")</f>
        <v/>
      </c>
    </row>
    <row r="1767" spans="4:5" x14ac:dyDescent="0.25">
      <c r="D1767" s="90"/>
      <c r="E1767" s="90" t="str">
        <f>IF(D1767&lt;&gt;"",VLOOKUP(C1767,BD_Insumos!$C:$D,2,FALSE),"")</f>
        <v/>
      </c>
    </row>
    <row r="1768" spans="4:5" x14ac:dyDescent="0.25">
      <c r="D1768" s="90"/>
      <c r="E1768" s="90" t="str">
        <f>IF(D1768&lt;&gt;"",VLOOKUP(C1768,BD_Insumos!$C:$D,2,FALSE),"")</f>
        <v/>
      </c>
    </row>
    <row r="1769" spans="4:5" x14ac:dyDescent="0.25">
      <c r="D1769" s="90"/>
      <c r="E1769" s="90" t="str">
        <f>IF(D1769&lt;&gt;"",VLOOKUP(C1769,BD_Insumos!$C:$D,2,FALSE),"")</f>
        <v/>
      </c>
    </row>
    <row r="1770" spans="4:5" x14ac:dyDescent="0.25">
      <c r="D1770" s="90"/>
      <c r="E1770" s="90" t="str">
        <f>IF(D1770&lt;&gt;"",VLOOKUP(C1770,BD_Insumos!$C:$D,2,FALSE),"")</f>
        <v/>
      </c>
    </row>
    <row r="1771" spans="4:5" x14ac:dyDescent="0.25">
      <c r="D1771" s="90"/>
      <c r="E1771" s="90" t="str">
        <f>IF(D1771&lt;&gt;"",VLOOKUP(C1771,BD_Insumos!$C:$D,2,FALSE),"")</f>
        <v/>
      </c>
    </row>
    <row r="1772" spans="4:5" x14ac:dyDescent="0.25">
      <c r="D1772" s="90"/>
      <c r="E1772" s="90" t="str">
        <f>IF(D1772&lt;&gt;"",VLOOKUP(C1772,BD_Insumos!$C:$D,2,FALSE),"")</f>
        <v/>
      </c>
    </row>
    <row r="1773" spans="4:5" x14ac:dyDescent="0.25">
      <c r="D1773" s="90"/>
      <c r="E1773" s="90" t="str">
        <f>IF(D1773&lt;&gt;"",VLOOKUP(C1773,BD_Insumos!$C:$D,2,FALSE),"")</f>
        <v/>
      </c>
    </row>
    <row r="1774" spans="4:5" x14ac:dyDescent="0.25">
      <c r="D1774" s="90"/>
      <c r="E1774" s="90" t="str">
        <f>IF(D1774&lt;&gt;"",VLOOKUP(C1774,BD_Insumos!$C:$D,2,FALSE),"")</f>
        <v/>
      </c>
    </row>
    <row r="1775" spans="4:5" x14ac:dyDescent="0.25">
      <c r="D1775" s="90"/>
      <c r="E1775" s="90" t="str">
        <f>IF(D1775&lt;&gt;"",VLOOKUP(C1775,BD_Insumos!$C:$D,2,FALSE),"")</f>
        <v/>
      </c>
    </row>
    <row r="1776" spans="4:5" x14ac:dyDescent="0.25">
      <c r="D1776" s="90"/>
      <c r="E1776" s="90" t="str">
        <f>IF(D1776&lt;&gt;"",VLOOKUP(C1776,BD_Insumos!$C:$D,2,FALSE),"")</f>
        <v/>
      </c>
    </row>
    <row r="1777" spans="4:5" x14ac:dyDescent="0.25">
      <c r="D1777" s="90"/>
      <c r="E1777" s="90" t="str">
        <f>IF(D1777&lt;&gt;"",VLOOKUP(C1777,BD_Insumos!$C:$D,2,FALSE),"")</f>
        <v/>
      </c>
    </row>
    <row r="1778" spans="4:5" x14ac:dyDescent="0.25">
      <c r="D1778" s="90"/>
      <c r="E1778" s="90" t="str">
        <f>IF(D1778&lt;&gt;"",VLOOKUP(C1778,BD_Insumos!$C:$D,2,FALSE),"")</f>
        <v/>
      </c>
    </row>
    <row r="1779" spans="4:5" x14ac:dyDescent="0.25">
      <c r="D1779" s="90"/>
      <c r="E1779" s="90" t="str">
        <f>IF(D1779&lt;&gt;"",VLOOKUP(C1779,BD_Insumos!$C:$D,2,FALSE),"")</f>
        <v/>
      </c>
    </row>
    <row r="1780" spans="4:5" x14ac:dyDescent="0.25">
      <c r="D1780" s="90"/>
      <c r="E1780" s="90" t="str">
        <f>IF(D1780&lt;&gt;"",VLOOKUP(C1780,BD_Insumos!$C:$D,2,FALSE),"")</f>
        <v/>
      </c>
    </row>
    <row r="1781" spans="4:5" x14ac:dyDescent="0.25">
      <c r="D1781" s="90"/>
      <c r="E1781" s="90" t="str">
        <f>IF(D1781&lt;&gt;"",VLOOKUP(C1781,BD_Insumos!$C:$D,2,FALSE),"")</f>
        <v/>
      </c>
    </row>
    <row r="1782" spans="4:5" x14ac:dyDescent="0.25">
      <c r="D1782" s="90"/>
      <c r="E1782" s="90" t="str">
        <f>IF(D1782&lt;&gt;"",VLOOKUP(C1782,BD_Insumos!$C:$D,2,FALSE),"")</f>
        <v/>
      </c>
    </row>
    <row r="1783" spans="4:5" x14ac:dyDescent="0.25">
      <c r="D1783" s="90"/>
      <c r="E1783" s="90" t="str">
        <f>IF(D1783&lt;&gt;"",VLOOKUP(C1783,BD_Insumos!$C:$D,2,FALSE),"")</f>
        <v/>
      </c>
    </row>
    <row r="1784" spans="4:5" x14ac:dyDescent="0.25">
      <c r="D1784" s="90"/>
      <c r="E1784" s="90" t="str">
        <f>IF(D1784&lt;&gt;"",VLOOKUP(C1784,BD_Insumos!$C:$D,2,FALSE),"")</f>
        <v/>
      </c>
    </row>
    <row r="1785" spans="4:5" x14ac:dyDescent="0.25">
      <c r="D1785" s="90"/>
      <c r="E1785" s="90" t="str">
        <f>IF(D1785&lt;&gt;"",VLOOKUP(C1785,BD_Insumos!$C:$D,2,FALSE),"")</f>
        <v/>
      </c>
    </row>
    <row r="1786" spans="4:5" x14ac:dyDescent="0.25">
      <c r="D1786" s="90"/>
      <c r="E1786" s="90" t="str">
        <f>IF(D1786&lt;&gt;"",VLOOKUP(C1786,BD_Insumos!$C:$D,2,FALSE),"")</f>
        <v/>
      </c>
    </row>
    <row r="1787" spans="4:5" x14ac:dyDescent="0.25">
      <c r="D1787" s="90"/>
      <c r="E1787" s="90" t="str">
        <f>IF(D1787&lt;&gt;"",VLOOKUP(C1787,BD_Insumos!$C:$D,2,FALSE),"")</f>
        <v/>
      </c>
    </row>
    <row r="1788" spans="4:5" x14ac:dyDescent="0.25">
      <c r="D1788" s="90"/>
      <c r="E1788" s="90" t="str">
        <f>IF(D1788&lt;&gt;"",VLOOKUP(C1788,BD_Insumos!$C:$D,2,FALSE),"")</f>
        <v/>
      </c>
    </row>
    <row r="1789" spans="4:5" x14ac:dyDescent="0.25">
      <c r="D1789" s="90"/>
      <c r="E1789" s="90" t="str">
        <f>IF(D1789&lt;&gt;"",VLOOKUP(C1789,BD_Insumos!$C:$D,2,FALSE),"")</f>
        <v/>
      </c>
    </row>
    <row r="1790" spans="4:5" x14ac:dyDescent="0.25">
      <c r="D1790" s="90"/>
      <c r="E1790" s="90" t="str">
        <f>IF(D1790&lt;&gt;"",VLOOKUP(C1790,BD_Insumos!$C:$D,2,FALSE),"")</f>
        <v/>
      </c>
    </row>
    <row r="1791" spans="4:5" x14ac:dyDescent="0.25">
      <c r="D1791" s="90"/>
      <c r="E1791" s="90" t="str">
        <f>IF(D1791&lt;&gt;"",VLOOKUP(C1791,BD_Insumos!$C:$D,2,FALSE),"")</f>
        <v/>
      </c>
    </row>
    <row r="1792" spans="4:5" x14ac:dyDescent="0.25">
      <c r="D1792" s="90"/>
      <c r="E1792" s="90" t="str">
        <f>IF(D1792&lt;&gt;"",VLOOKUP(C1792,BD_Insumos!$C:$D,2,FALSE),"")</f>
        <v/>
      </c>
    </row>
    <row r="1793" spans="4:5" x14ac:dyDescent="0.25">
      <c r="D1793" s="90"/>
      <c r="E1793" s="90" t="str">
        <f>IF(D1793&lt;&gt;"",VLOOKUP(C1793,BD_Insumos!$C:$D,2,FALSE),"")</f>
        <v/>
      </c>
    </row>
    <row r="1794" spans="4:5" x14ac:dyDescent="0.25">
      <c r="D1794" s="90"/>
      <c r="E1794" s="90" t="str">
        <f>IF(D1794&lt;&gt;"",VLOOKUP(C1794,BD_Insumos!$C:$D,2,FALSE),"")</f>
        <v/>
      </c>
    </row>
    <row r="1795" spans="4:5" x14ac:dyDescent="0.25">
      <c r="D1795" s="90"/>
      <c r="E1795" s="90" t="str">
        <f>IF(D1795&lt;&gt;"",VLOOKUP(C1795,BD_Insumos!$C:$D,2,FALSE),"")</f>
        <v/>
      </c>
    </row>
    <row r="1796" spans="4:5" x14ac:dyDescent="0.25">
      <c r="D1796" s="90"/>
      <c r="E1796" s="90" t="str">
        <f>IF(D1796&lt;&gt;"",VLOOKUP(C1796,BD_Insumos!$C:$D,2,FALSE),"")</f>
        <v/>
      </c>
    </row>
    <row r="1797" spans="4:5" x14ac:dyDescent="0.25">
      <c r="D1797" s="90"/>
      <c r="E1797" s="90" t="str">
        <f>IF(D1797&lt;&gt;"",VLOOKUP(C1797,BD_Insumos!$C:$D,2,FALSE),"")</f>
        <v/>
      </c>
    </row>
    <row r="1798" spans="4:5" x14ac:dyDescent="0.25">
      <c r="D1798" s="90"/>
      <c r="E1798" s="90" t="str">
        <f>IF(D1798&lt;&gt;"",VLOOKUP(C1798,BD_Insumos!$C:$D,2,FALSE),"")</f>
        <v/>
      </c>
    </row>
    <row r="1799" spans="4:5" x14ac:dyDescent="0.25">
      <c r="D1799" s="90"/>
      <c r="E1799" s="90" t="str">
        <f>IF(D1799&lt;&gt;"",VLOOKUP(C1799,BD_Insumos!$C:$D,2,FALSE),"")</f>
        <v/>
      </c>
    </row>
    <row r="1800" spans="4:5" x14ac:dyDescent="0.25">
      <c r="D1800" s="90"/>
      <c r="E1800" s="90" t="str">
        <f>IF(D1800&lt;&gt;"",VLOOKUP(C1800,BD_Insumos!$C:$D,2,FALSE),"")</f>
        <v/>
      </c>
    </row>
    <row r="1801" spans="4:5" x14ac:dyDescent="0.25">
      <c r="D1801" s="90"/>
      <c r="E1801" s="90" t="str">
        <f>IF(D1801&lt;&gt;"",VLOOKUP(C1801,BD_Insumos!$C:$D,2,FALSE),"")</f>
        <v/>
      </c>
    </row>
    <row r="1802" spans="4:5" x14ac:dyDescent="0.25">
      <c r="D1802" s="90"/>
      <c r="E1802" s="90" t="str">
        <f>IF(D1802&lt;&gt;"",VLOOKUP(C1802,BD_Insumos!$C:$D,2,FALSE),"")</f>
        <v/>
      </c>
    </row>
    <row r="1803" spans="4:5" x14ac:dyDescent="0.25">
      <c r="D1803" s="90"/>
      <c r="E1803" s="90" t="str">
        <f>IF(D1803&lt;&gt;"",VLOOKUP(C1803,BD_Insumos!$C:$D,2,FALSE),"")</f>
        <v/>
      </c>
    </row>
    <row r="1804" spans="4:5" x14ac:dyDescent="0.25">
      <c r="D1804" s="90"/>
      <c r="E1804" s="90" t="str">
        <f>IF(D1804&lt;&gt;"",VLOOKUP(C1804,BD_Insumos!$C:$D,2,FALSE),"")</f>
        <v/>
      </c>
    </row>
    <row r="1805" spans="4:5" x14ac:dyDescent="0.25">
      <c r="D1805" s="90"/>
      <c r="E1805" s="90" t="str">
        <f>IF(D1805&lt;&gt;"",VLOOKUP(C1805,BD_Insumos!$C:$D,2,FALSE),"")</f>
        <v/>
      </c>
    </row>
    <row r="1806" spans="4:5" x14ac:dyDescent="0.25">
      <c r="D1806" s="90"/>
      <c r="E1806" s="90" t="str">
        <f>IF(D1806&lt;&gt;"",VLOOKUP(C1806,BD_Insumos!$C:$D,2,FALSE),"")</f>
        <v/>
      </c>
    </row>
    <row r="1807" spans="4:5" x14ac:dyDescent="0.25">
      <c r="D1807" s="90"/>
      <c r="E1807" s="90" t="str">
        <f>IF(D1807&lt;&gt;"",VLOOKUP(C1807,BD_Insumos!$C:$D,2,FALSE),"")</f>
        <v/>
      </c>
    </row>
    <row r="1808" spans="4:5" x14ac:dyDescent="0.25">
      <c r="D1808" s="90"/>
      <c r="E1808" s="90" t="str">
        <f>IF(D1808&lt;&gt;"",VLOOKUP(C1808,BD_Insumos!$C:$D,2,FALSE),"")</f>
        <v/>
      </c>
    </row>
    <row r="1809" spans="4:5" x14ac:dyDescent="0.25">
      <c r="D1809" s="90"/>
      <c r="E1809" s="90" t="str">
        <f>IF(D1809&lt;&gt;"",VLOOKUP(C1809,BD_Insumos!$C:$D,2,FALSE),"")</f>
        <v/>
      </c>
    </row>
    <row r="1810" spans="4:5" x14ac:dyDescent="0.25">
      <c r="D1810" s="90"/>
      <c r="E1810" s="90" t="str">
        <f>IF(D1810&lt;&gt;"",VLOOKUP(C1810,BD_Insumos!$C:$D,2,FALSE),"")</f>
        <v/>
      </c>
    </row>
    <row r="1811" spans="4:5" x14ac:dyDescent="0.25">
      <c r="D1811" s="90"/>
      <c r="E1811" s="90" t="str">
        <f>IF(D1811&lt;&gt;"",VLOOKUP(C1811,BD_Insumos!$C:$D,2,FALSE),"")</f>
        <v/>
      </c>
    </row>
    <row r="1812" spans="4:5" x14ac:dyDescent="0.25">
      <c r="D1812" s="90"/>
      <c r="E1812" s="90" t="str">
        <f>IF(D1812&lt;&gt;"",VLOOKUP(C1812,BD_Insumos!$C:$D,2,FALSE),"")</f>
        <v/>
      </c>
    </row>
    <row r="1813" spans="4:5" x14ac:dyDescent="0.25">
      <c r="D1813" s="90"/>
      <c r="E1813" s="90" t="str">
        <f>IF(D1813&lt;&gt;"",VLOOKUP(C1813,BD_Insumos!$C:$D,2,FALSE),"")</f>
        <v/>
      </c>
    </row>
    <row r="1814" spans="4:5" x14ac:dyDescent="0.25">
      <c r="D1814" s="90"/>
      <c r="E1814" s="90" t="str">
        <f>IF(D1814&lt;&gt;"",VLOOKUP(C1814,BD_Insumos!$C:$D,2,FALSE),"")</f>
        <v/>
      </c>
    </row>
    <row r="1815" spans="4:5" x14ac:dyDescent="0.25">
      <c r="D1815" s="90"/>
      <c r="E1815" s="90" t="str">
        <f>IF(D1815&lt;&gt;"",VLOOKUP(C1815,BD_Insumos!$C:$D,2,FALSE),"")</f>
        <v/>
      </c>
    </row>
    <row r="1816" spans="4:5" x14ac:dyDescent="0.25">
      <c r="D1816" s="90"/>
      <c r="E1816" s="90" t="str">
        <f>IF(D1816&lt;&gt;"",VLOOKUP(C1816,BD_Insumos!$C:$D,2,FALSE),"")</f>
        <v/>
      </c>
    </row>
    <row r="1817" spans="4:5" x14ac:dyDescent="0.25">
      <c r="D1817" s="90"/>
      <c r="E1817" s="90" t="str">
        <f>IF(D1817&lt;&gt;"",VLOOKUP(C1817,BD_Insumos!$C:$D,2,FALSE),"")</f>
        <v/>
      </c>
    </row>
    <row r="1818" spans="4:5" x14ac:dyDescent="0.25">
      <c r="D1818" s="90"/>
      <c r="E1818" s="90" t="str">
        <f>IF(D1818&lt;&gt;"",VLOOKUP(C1818,BD_Insumos!$C:$D,2,FALSE),"")</f>
        <v/>
      </c>
    </row>
    <row r="1819" spans="4:5" x14ac:dyDescent="0.25">
      <c r="D1819" s="90"/>
      <c r="E1819" s="90" t="str">
        <f>IF(D1819&lt;&gt;"",VLOOKUP(C1819,BD_Insumos!$C:$D,2,FALSE),"")</f>
        <v/>
      </c>
    </row>
    <row r="1820" spans="4:5" x14ac:dyDescent="0.25">
      <c r="D1820" s="90"/>
      <c r="E1820" s="90" t="str">
        <f>IF(D1820&lt;&gt;"",VLOOKUP(C1820,BD_Insumos!$C:$D,2,FALSE),"")</f>
        <v/>
      </c>
    </row>
    <row r="1821" spans="4:5" x14ac:dyDescent="0.25">
      <c r="D1821" s="90"/>
      <c r="E1821" s="90" t="str">
        <f>IF(D1821&lt;&gt;"",VLOOKUP(C1821,BD_Insumos!$C:$D,2,FALSE),"")</f>
        <v/>
      </c>
    </row>
    <row r="1822" spans="4:5" x14ac:dyDescent="0.25">
      <c r="D1822" s="90"/>
      <c r="E1822" s="90" t="str">
        <f>IF(D1822&lt;&gt;"",VLOOKUP(C1822,BD_Insumos!$C:$D,2,FALSE),"")</f>
        <v/>
      </c>
    </row>
    <row r="1823" spans="4:5" x14ac:dyDescent="0.25">
      <c r="D1823" s="90"/>
      <c r="E1823" s="90" t="str">
        <f>IF(D1823&lt;&gt;"",VLOOKUP(C1823,BD_Insumos!$C:$D,2,FALSE),"")</f>
        <v/>
      </c>
    </row>
    <row r="1824" spans="4:5" x14ac:dyDescent="0.25">
      <c r="D1824" s="90"/>
      <c r="E1824" s="90" t="str">
        <f>IF(D1824&lt;&gt;"",VLOOKUP(C1824,BD_Insumos!$C:$D,2,FALSE),"")</f>
        <v/>
      </c>
    </row>
    <row r="1825" spans="4:5" x14ac:dyDescent="0.25">
      <c r="D1825" s="90"/>
      <c r="E1825" s="90" t="str">
        <f>IF(D1825&lt;&gt;"",VLOOKUP(C1825,BD_Insumos!$C:$D,2,FALSE),"")</f>
        <v/>
      </c>
    </row>
    <row r="1826" spans="4:5" x14ac:dyDescent="0.25">
      <c r="D1826" s="90"/>
      <c r="E1826" s="90" t="str">
        <f>IF(D1826&lt;&gt;"",VLOOKUP(C1826,BD_Insumos!$C:$D,2,FALSE),"")</f>
        <v/>
      </c>
    </row>
    <row r="1827" spans="4:5" x14ac:dyDescent="0.25">
      <c r="D1827" s="90"/>
      <c r="E1827" s="90" t="str">
        <f>IF(D1827&lt;&gt;"",VLOOKUP(C1827,BD_Insumos!$C:$D,2,FALSE),"")</f>
        <v/>
      </c>
    </row>
    <row r="1828" spans="4:5" x14ac:dyDescent="0.25">
      <c r="D1828" s="90"/>
      <c r="E1828" s="90" t="str">
        <f>IF(D1828&lt;&gt;"",VLOOKUP(C1828,BD_Insumos!$C:$D,2,FALSE),"")</f>
        <v/>
      </c>
    </row>
    <row r="1829" spans="4:5" x14ac:dyDescent="0.25">
      <c r="D1829" s="90"/>
      <c r="E1829" s="90" t="str">
        <f>IF(D1829&lt;&gt;"",VLOOKUP(C1829,BD_Insumos!$C:$D,2,FALSE),"")</f>
        <v/>
      </c>
    </row>
    <row r="1830" spans="4:5" x14ac:dyDescent="0.25">
      <c r="D1830" s="90"/>
      <c r="E1830" s="90" t="str">
        <f>IF(D1830&lt;&gt;"",VLOOKUP(C1830,BD_Insumos!$C:$D,2,FALSE),"")</f>
        <v/>
      </c>
    </row>
    <row r="1831" spans="4:5" x14ac:dyDescent="0.25">
      <c r="D1831" s="90"/>
      <c r="E1831" s="90" t="str">
        <f>IF(D1831&lt;&gt;"",VLOOKUP(C1831,BD_Insumos!$C:$D,2,FALSE),"")</f>
        <v/>
      </c>
    </row>
    <row r="1832" spans="4:5" x14ac:dyDescent="0.25">
      <c r="D1832" s="90"/>
      <c r="E1832" s="90" t="str">
        <f>IF(D1832&lt;&gt;"",VLOOKUP(C1832,BD_Insumos!$C:$D,2,FALSE),"")</f>
        <v/>
      </c>
    </row>
    <row r="1833" spans="4:5" x14ac:dyDescent="0.25">
      <c r="D1833" s="90"/>
      <c r="E1833" s="90" t="str">
        <f>IF(D1833&lt;&gt;"",VLOOKUP(C1833,BD_Insumos!$C:$D,2,FALSE),"")</f>
        <v/>
      </c>
    </row>
    <row r="1834" spans="4:5" x14ac:dyDescent="0.25">
      <c r="D1834" s="90"/>
      <c r="E1834" s="90" t="str">
        <f>IF(D1834&lt;&gt;"",VLOOKUP(C1834,BD_Insumos!$C:$D,2,FALSE),"")</f>
        <v/>
      </c>
    </row>
    <row r="1835" spans="4:5" x14ac:dyDescent="0.25">
      <c r="E1835" s="90" t="str">
        <f>IF(D1835&lt;&gt;"",VLOOKUP(C1835,BD_Insumos!$C:$D,2,FALSE),"")</f>
        <v/>
      </c>
    </row>
    <row r="1836" spans="4:5" x14ac:dyDescent="0.25">
      <c r="E1836" s="90" t="str">
        <f>IF(D1836&lt;&gt;"",VLOOKUP(C1836,BD_Insumos!$C:$D,2,FALSE),"")</f>
        <v/>
      </c>
    </row>
    <row r="1837" spans="4:5" x14ac:dyDescent="0.25">
      <c r="E1837" s="90" t="str">
        <f>IF(D1837&lt;&gt;"",VLOOKUP(C1837,BD_Insumos!$C:$D,2,FALSE),"")</f>
        <v/>
      </c>
    </row>
    <row r="1838" spans="4:5" x14ac:dyDescent="0.25">
      <c r="E1838" s="90" t="str">
        <f>IF(D1838&lt;&gt;"",VLOOKUP(C1838,BD_Insumos!$C:$D,2,FALSE),"")</f>
        <v/>
      </c>
    </row>
    <row r="1839" spans="4:5" x14ac:dyDescent="0.25">
      <c r="E1839" s="90" t="str">
        <f>IF(D1839&lt;&gt;"",VLOOKUP(C1839,BD_Insumos!$C:$D,2,FALSE),"")</f>
        <v/>
      </c>
    </row>
    <row r="1840" spans="4:5" x14ac:dyDescent="0.25">
      <c r="E1840" s="90" t="str">
        <f>IF(D1840&lt;&gt;"",VLOOKUP(C1840,BD_Insumos!$C:$D,2,FALSE),"")</f>
        <v/>
      </c>
    </row>
    <row r="1841" spans="5:5" x14ac:dyDescent="0.25">
      <c r="E1841" s="90" t="str">
        <f>IF(D1841&lt;&gt;"",VLOOKUP(C1841,BD_Insumos!$C:$D,2,FALSE),"")</f>
        <v/>
      </c>
    </row>
    <row r="1842" spans="5:5" x14ac:dyDescent="0.25">
      <c r="E1842" s="90" t="str">
        <f>IF(D1842&lt;&gt;"",VLOOKUP(C1842,BD_Insumos!$C:$D,2,FALSE),"")</f>
        <v/>
      </c>
    </row>
    <row r="1843" spans="5:5" x14ac:dyDescent="0.25">
      <c r="E1843" s="90" t="str">
        <f>IF(D1843&lt;&gt;"",VLOOKUP(C1843,BD_Insumos!$C:$D,2,FALSE),"")</f>
        <v/>
      </c>
    </row>
    <row r="1844" spans="5:5" x14ac:dyDescent="0.25">
      <c r="E1844" s="90" t="str">
        <f>IF(D1844&lt;&gt;"",VLOOKUP(C1844,BD_Insumos!$C:$D,2,FALSE),"")</f>
        <v/>
      </c>
    </row>
    <row r="1845" spans="5:5" x14ac:dyDescent="0.25">
      <c r="E1845" s="90" t="str">
        <f>IF(D1845&lt;&gt;"",VLOOKUP(C1845,BD_Insumos!$C:$D,2,FALSE),"")</f>
        <v/>
      </c>
    </row>
    <row r="1846" spans="5:5" x14ac:dyDescent="0.25">
      <c r="E1846" s="90" t="str">
        <f>IF(D1846&lt;&gt;"",VLOOKUP(C1846,BD_Insumos!$C:$D,2,FALSE),"")</f>
        <v/>
      </c>
    </row>
    <row r="1847" spans="5:5" x14ac:dyDescent="0.25">
      <c r="E1847" s="90" t="str">
        <f>IF(D1847&lt;&gt;"",VLOOKUP(C1847,BD_Insumos!$C:$D,2,FALSE),"")</f>
        <v/>
      </c>
    </row>
    <row r="1848" spans="5:5" x14ac:dyDescent="0.25">
      <c r="E1848" s="90" t="str">
        <f>IF(D1848&lt;&gt;"",VLOOKUP(C1848,BD_Insumos!$C:$D,2,FALSE),"")</f>
        <v/>
      </c>
    </row>
    <row r="1849" spans="5:5" x14ac:dyDescent="0.25">
      <c r="E1849" s="90" t="str">
        <f>IF(D1849&lt;&gt;"",VLOOKUP(C1849,BD_Insumos!$C:$D,2,FALSE),"")</f>
        <v/>
      </c>
    </row>
    <row r="1850" spans="5:5" x14ac:dyDescent="0.25">
      <c r="E1850" s="90" t="str">
        <f>IF(D1850&lt;&gt;"",VLOOKUP(C1850,BD_Insumos!$C:$D,2,FALSE),"")</f>
        <v/>
      </c>
    </row>
    <row r="1851" spans="5:5" x14ac:dyDescent="0.25">
      <c r="E1851" s="90" t="str">
        <f>IF(D1851&lt;&gt;"",VLOOKUP(C1851,BD_Insumos!$C:$D,2,FALSE),"")</f>
        <v/>
      </c>
    </row>
    <row r="1852" spans="5:5" x14ac:dyDescent="0.25">
      <c r="E1852" s="90" t="str">
        <f>IF(D1852&lt;&gt;"",VLOOKUP(C1852,BD_Insumos!$C:$D,2,FALSE),"")</f>
        <v/>
      </c>
    </row>
    <row r="1853" spans="5:5" x14ac:dyDescent="0.25">
      <c r="E1853" s="90" t="str">
        <f>IF(D1853&lt;&gt;"",VLOOKUP(C1853,BD_Insumos!$C:$D,2,FALSE),"")</f>
        <v/>
      </c>
    </row>
    <row r="1854" spans="5:5" x14ac:dyDescent="0.25">
      <c r="E1854" s="90" t="str">
        <f>IF(D1854&lt;&gt;"",VLOOKUP(C1854,BD_Insumos!$C:$D,2,FALSE),"")</f>
        <v/>
      </c>
    </row>
    <row r="1855" spans="5:5" x14ac:dyDescent="0.25">
      <c r="E1855" s="90" t="str">
        <f>IF(D1855&lt;&gt;"",VLOOKUP(C1855,BD_Insumos!$C:$D,2,FALSE),"")</f>
        <v/>
      </c>
    </row>
    <row r="1856" spans="5:5" x14ac:dyDescent="0.25">
      <c r="E1856" s="90" t="str">
        <f>IF(D1856&lt;&gt;"",VLOOKUP(C1856,BD_Insumos!$C:$D,2,FALSE),"")</f>
        <v/>
      </c>
    </row>
    <row r="1857" spans="5:5" x14ac:dyDescent="0.25">
      <c r="E1857" s="90" t="str">
        <f>IF(D1857&lt;&gt;"",VLOOKUP(C1857,BD_Insumos!$C:$D,2,FALSE),"")</f>
        <v/>
      </c>
    </row>
    <row r="1858" spans="5:5" x14ac:dyDescent="0.25">
      <c r="E1858" s="90" t="str">
        <f>IF(D1858&lt;&gt;"",VLOOKUP(C1858,BD_Insumos!$C:$D,2,FALSE),"")</f>
        <v/>
      </c>
    </row>
    <row r="1859" spans="5:5" x14ac:dyDescent="0.25">
      <c r="E1859" s="90" t="str">
        <f>IF(D1859&lt;&gt;"",VLOOKUP(C1859,BD_Insumos!$C:$D,2,FALSE),"")</f>
        <v/>
      </c>
    </row>
    <row r="1860" spans="5:5" x14ac:dyDescent="0.25">
      <c r="E1860" s="90" t="str">
        <f>IF(D1860&lt;&gt;"",VLOOKUP(C1860,BD_Insumos!$C:$D,2,FALSE),"")</f>
        <v/>
      </c>
    </row>
    <row r="1861" spans="5:5" x14ac:dyDescent="0.25">
      <c r="E1861" s="90" t="str">
        <f>IF(D1861&lt;&gt;"",VLOOKUP(C1861,BD_Insumos!$C:$D,2,FALSE),"")</f>
        <v/>
      </c>
    </row>
    <row r="1862" spans="5:5" x14ac:dyDescent="0.25">
      <c r="E1862" s="90" t="str">
        <f>IF(D1862&lt;&gt;"",VLOOKUP(C1862,BD_Insumos!$C:$D,2,FALSE),"")</f>
        <v/>
      </c>
    </row>
    <row r="1863" spans="5:5" x14ac:dyDescent="0.25">
      <c r="E1863" s="90" t="str">
        <f>IF(D1863&lt;&gt;"",VLOOKUP(C1863,BD_Insumos!$C:$D,2,FALSE),"")</f>
        <v/>
      </c>
    </row>
    <row r="1864" spans="5:5" x14ac:dyDescent="0.25">
      <c r="E1864" s="90" t="str">
        <f>IF(D1864&lt;&gt;"",VLOOKUP(C1864,BD_Insumos!$C:$D,2,FALSE),"")</f>
        <v/>
      </c>
    </row>
    <row r="1865" spans="5:5" x14ac:dyDescent="0.25">
      <c r="E1865" s="90" t="str">
        <f>IF(D1865&lt;&gt;"",VLOOKUP(C1865,BD_Insumos!$C:$D,2,FALSE),"")</f>
        <v/>
      </c>
    </row>
    <row r="1866" spans="5:5" x14ac:dyDescent="0.25">
      <c r="E1866" s="90" t="str">
        <f>IF(D1866&lt;&gt;"",VLOOKUP(C1866,BD_Insumos!$C:$D,2,FALSE),"")</f>
        <v/>
      </c>
    </row>
    <row r="1867" spans="5:5" x14ac:dyDescent="0.25">
      <c r="E1867" s="90" t="str">
        <f>IF(D1867&lt;&gt;"",VLOOKUP(C1867,BD_Insumos!$C:$D,2,FALSE),"")</f>
        <v/>
      </c>
    </row>
    <row r="1868" spans="5:5" x14ac:dyDescent="0.25">
      <c r="E1868" s="90" t="str">
        <f>IF(D1868&lt;&gt;"",VLOOKUP(C1868,BD_Insumos!$C:$D,2,FALSE),"")</f>
        <v/>
      </c>
    </row>
    <row r="1869" spans="5:5" x14ac:dyDescent="0.25">
      <c r="E1869" s="90" t="str">
        <f>IF(D1869&lt;&gt;"",VLOOKUP(C1869,BD_Insumos!$C:$D,2,FALSE),"")</f>
        <v/>
      </c>
    </row>
    <row r="1870" spans="5:5" x14ac:dyDescent="0.25">
      <c r="E1870" s="90" t="str">
        <f>IF(D1870&lt;&gt;"",VLOOKUP(C1870,BD_Insumos!$C:$D,2,FALSE),"")</f>
        <v/>
      </c>
    </row>
    <row r="1871" spans="5:5" x14ac:dyDescent="0.25">
      <c r="E1871" s="90" t="str">
        <f>IF(D1871&lt;&gt;"",VLOOKUP(C1871,BD_Insumos!$C:$D,2,FALSE),"")</f>
        <v/>
      </c>
    </row>
    <row r="1872" spans="5:5" x14ac:dyDescent="0.25">
      <c r="E1872" s="90" t="str">
        <f>IF(D1872&lt;&gt;"",VLOOKUP(C1872,BD_Insumos!$C:$D,2,FALSE),"")</f>
        <v/>
      </c>
    </row>
    <row r="1873" spans="5:5" x14ac:dyDescent="0.25">
      <c r="E1873" s="90" t="str">
        <f>IF(D1873&lt;&gt;"",VLOOKUP(C1873,BD_Insumos!$C:$D,2,FALSE),"")</f>
        <v/>
      </c>
    </row>
    <row r="1874" spans="5:5" x14ac:dyDescent="0.25">
      <c r="E1874" s="90" t="str">
        <f>IF(D1874&lt;&gt;"",VLOOKUP(C1874,BD_Insumos!$C:$D,2,FALSE),"")</f>
        <v/>
      </c>
    </row>
    <row r="1875" spans="5:5" x14ac:dyDescent="0.25">
      <c r="E1875" s="90" t="str">
        <f>IF(D1875&lt;&gt;"",VLOOKUP(C1875,BD_Insumos!$C:$D,2,FALSE),"")</f>
        <v/>
      </c>
    </row>
    <row r="1876" spans="5:5" x14ac:dyDescent="0.25">
      <c r="E1876" s="90" t="str">
        <f>IF(D1876&lt;&gt;"",VLOOKUP(C1876,BD_Insumos!$C:$D,2,FALSE),"")</f>
        <v/>
      </c>
    </row>
    <row r="1877" spans="5:5" x14ac:dyDescent="0.25">
      <c r="E1877" s="90" t="str">
        <f>IF(D1877&lt;&gt;"",VLOOKUP(C1877,BD_Insumos!$C:$D,2,FALSE),"")</f>
        <v/>
      </c>
    </row>
    <row r="1878" spans="5:5" x14ac:dyDescent="0.25">
      <c r="E1878" s="90" t="str">
        <f>IF(D1878&lt;&gt;"",VLOOKUP(C1878,BD_Insumos!$C:$D,2,FALSE),"")</f>
        <v/>
      </c>
    </row>
    <row r="1879" spans="5:5" x14ac:dyDescent="0.25">
      <c r="E1879" s="90" t="str">
        <f>IF(D1879&lt;&gt;"",VLOOKUP(C1879,BD_Insumos!$C:$D,2,FALSE),"")</f>
        <v/>
      </c>
    </row>
    <row r="1880" spans="5:5" x14ac:dyDescent="0.25">
      <c r="E1880" s="90" t="str">
        <f>IF(D1880&lt;&gt;"",VLOOKUP(C1880,BD_Insumos!$C:$D,2,FALSE),"")</f>
        <v/>
      </c>
    </row>
    <row r="1881" spans="5:5" x14ac:dyDescent="0.25">
      <c r="E1881" s="90" t="str">
        <f>IF(D1881&lt;&gt;"",VLOOKUP(C1881,BD_Insumos!$C:$D,2,FALSE),"")</f>
        <v/>
      </c>
    </row>
    <row r="1882" spans="5:5" x14ac:dyDescent="0.25">
      <c r="E1882" s="90" t="str">
        <f>IF(D1882&lt;&gt;"",VLOOKUP(C1882,BD_Insumos!$C:$D,2,FALSE),"")</f>
        <v/>
      </c>
    </row>
    <row r="1883" spans="5:5" x14ac:dyDescent="0.25">
      <c r="E1883" s="90" t="str">
        <f>IF(D1883&lt;&gt;"",VLOOKUP(C1883,BD_Insumos!$C:$D,2,FALSE),"")</f>
        <v/>
      </c>
    </row>
    <row r="1884" spans="5:5" x14ac:dyDescent="0.25">
      <c r="E1884" s="90" t="str">
        <f>IF(D1884&lt;&gt;"",VLOOKUP(C1884,BD_Insumos!$C:$D,2,FALSE),"")</f>
        <v/>
      </c>
    </row>
    <row r="1885" spans="5:5" x14ac:dyDescent="0.25">
      <c r="E1885" s="90" t="str">
        <f>IF(D1885&lt;&gt;"",VLOOKUP(C1885,BD_Insumos!$C:$D,2,FALSE),"")</f>
        <v/>
      </c>
    </row>
    <row r="1886" spans="5:5" x14ac:dyDescent="0.25">
      <c r="E1886" s="90" t="str">
        <f>IF(D1886&lt;&gt;"",VLOOKUP(C1886,BD_Insumos!$C:$D,2,FALSE),"")</f>
        <v/>
      </c>
    </row>
    <row r="1887" spans="5:5" x14ac:dyDescent="0.25">
      <c r="E1887" s="90" t="str">
        <f>IF(D1887&lt;&gt;"",VLOOKUP(C1887,BD_Insumos!$C:$D,2,FALSE),"")</f>
        <v/>
      </c>
    </row>
    <row r="1888" spans="5:5" x14ac:dyDescent="0.25">
      <c r="E1888" s="90" t="str">
        <f>IF(D1888&lt;&gt;"",VLOOKUP(C1888,BD_Insumos!$C:$D,2,FALSE),"")</f>
        <v/>
      </c>
    </row>
    <row r="1889" spans="5:5" x14ac:dyDescent="0.25">
      <c r="E1889" s="90" t="str">
        <f>IF(D1889&lt;&gt;"",VLOOKUP(C1889,BD_Insumos!$C:$D,2,FALSE),"")</f>
        <v/>
      </c>
    </row>
    <row r="1890" spans="5:5" x14ac:dyDescent="0.25">
      <c r="E1890" s="90" t="str">
        <f>IF(D1890&lt;&gt;"",VLOOKUP(C1890,BD_Insumos!$C:$D,2,FALSE),"")</f>
        <v/>
      </c>
    </row>
    <row r="1891" spans="5:5" x14ac:dyDescent="0.25">
      <c r="E1891" s="90" t="str">
        <f>IF(D1891&lt;&gt;"",VLOOKUP(C1891,BD_Insumos!$C:$D,2,FALSE),"")</f>
        <v/>
      </c>
    </row>
    <row r="1892" spans="5:5" x14ac:dyDescent="0.25">
      <c r="E1892" s="90" t="str">
        <f>IF(D1892&lt;&gt;"",VLOOKUP(C1892,BD_Insumos!$C:$D,2,FALSE),"")</f>
        <v/>
      </c>
    </row>
    <row r="1893" spans="5:5" x14ac:dyDescent="0.25">
      <c r="E1893" s="90" t="str">
        <f>IF(D1893&lt;&gt;"",VLOOKUP(C1893,BD_Insumos!$C:$D,2,FALSE),"")</f>
        <v/>
      </c>
    </row>
    <row r="1894" spans="5:5" x14ac:dyDescent="0.25">
      <c r="E1894" s="90" t="str">
        <f>IF(D1894&lt;&gt;"",VLOOKUP(C1894,BD_Insumos!$C:$D,2,FALSE),"")</f>
        <v/>
      </c>
    </row>
    <row r="1895" spans="5:5" x14ac:dyDescent="0.25">
      <c r="E1895" s="90" t="str">
        <f>IF(D1895&lt;&gt;"",VLOOKUP(C1895,BD_Insumos!$C:$D,2,FALSE),"")</f>
        <v/>
      </c>
    </row>
    <row r="1896" spans="5:5" x14ac:dyDescent="0.25">
      <c r="E1896" s="90" t="str">
        <f>IF(D1896&lt;&gt;"",VLOOKUP(C1896,BD_Insumos!$C:$D,2,FALSE),"")</f>
        <v/>
      </c>
    </row>
    <row r="1897" spans="5:5" x14ac:dyDescent="0.25">
      <c r="E1897" s="90" t="str">
        <f>IF(D1897&lt;&gt;"",VLOOKUP(C1897,BD_Insumos!$C:$D,2,FALSE),"")</f>
        <v/>
      </c>
    </row>
    <row r="1898" spans="5:5" x14ac:dyDescent="0.25">
      <c r="E1898" s="90" t="str">
        <f>IF(D1898&lt;&gt;"",VLOOKUP(C1898,BD_Insumos!$C:$D,2,FALSE),"")</f>
        <v/>
      </c>
    </row>
    <row r="1899" spans="5:5" x14ac:dyDescent="0.25">
      <c r="E1899" s="90" t="str">
        <f>IF(D1899&lt;&gt;"",VLOOKUP(C1899,BD_Insumos!$C:$D,2,FALSE),"")</f>
        <v/>
      </c>
    </row>
    <row r="1900" spans="5:5" x14ac:dyDescent="0.25">
      <c r="E1900" s="90" t="str">
        <f>IF(D1900&lt;&gt;"",VLOOKUP(C1900,BD_Insumos!$C:$D,2,FALSE),"")</f>
        <v/>
      </c>
    </row>
    <row r="1901" spans="5:5" x14ac:dyDescent="0.25">
      <c r="E1901" s="90" t="str">
        <f>IF(D1901&lt;&gt;"",VLOOKUP(C1901,BD_Insumos!$C:$D,2,FALSE),"")</f>
        <v/>
      </c>
    </row>
    <row r="1902" spans="5:5" x14ac:dyDescent="0.25">
      <c r="E1902" s="90" t="str">
        <f>IF(D1902&lt;&gt;"",VLOOKUP(C1902,BD_Insumos!$C:$D,2,FALSE),"")</f>
        <v/>
      </c>
    </row>
    <row r="1903" spans="5:5" x14ac:dyDescent="0.25">
      <c r="E1903" s="90" t="str">
        <f>IF(D1903&lt;&gt;"",VLOOKUP(C1903,BD_Insumos!$C:$D,2,FALSE),"")</f>
        <v/>
      </c>
    </row>
    <row r="1904" spans="5:5" x14ac:dyDescent="0.25">
      <c r="E1904" s="90" t="str">
        <f>IF(D1904&lt;&gt;"",VLOOKUP(C1904,BD_Insumos!$C:$D,2,FALSE),"")</f>
        <v/>
      </c>
    </row>
    <row r="1905" spans="5:5" x14ac:dyDescent="0.25">
      <c r="E1905" s="90" t="str">
        <f>IF(D1905&lt;&gt;"",VLOOKUP(C1905,BD_Insumos!$C:$D,2,FALSE),"")</f>
        <v/>
      </c>
    </row>
    <row r="1906" spans="5:5" x14ac:dyDescent="0.25">
      <c r="E1906" s="90" t="str">
        <f>IF(D1906&lt;&gt;"",VLOOKUP(C1906,BD_Insumos!$C:$D,2,FALSE),"")</f>
        <v/>
      </c>
    </row>
    <row r="1907" spans="5:5" x14ac:dyDescent="0.25">
      <c r="E1907" s="90" t="str">
        <f>IF(D1907&lt;&gt;"",VLOOKUP(C1907,BD_Insumos!$C:$D,2,FALSE),"")</f>
        <v/>
      </c>
    </row>
    <row r="1908" spans="5:5" x14ac:dyDescent="0.25">
      <c r="E1908" s="90" t="str">
        <f>IF(D1908&lt;&gt;"",VLOOKUP(C1908,BD_Insumos!$C:$D,2,FALSE),"")</f>
        <v/>
      </c>
    </row>
    <row r="1909" spans="5:5" x14ac:dyDescent="0.25">
      <c r="E1909" s="90" t="str">
        <f>IF(D1909&lt;&gt;"",VLOOKUP(C1909,BD_Insumos!$C:$D,2,FALSE),"")</f>
        <v/>
      </c>
    </row>
    <row r="1910" spans="5:5" x14ac:dyDescent="0.25">
      <c r="E1910" s="90" t="str">
        <f>IF(D1910&lt;&gt;"",VLOOKUP(C1910,BD_Insumos!$C:$D,2,FALSE),"")</f>
        <v/>
      </c>
    </row>
    <row r="1911" spans="5:5" x14ac:dyDescent="0.25">
      <c r="E1911" s="90" t="str">
        <f>IF(D1911&lt;&gt;"",VLOOKUP(C1911,BD_Insumos!$C:$D,2,FALSE),"")</f>
        <v/>
      </c>
    </row>
    <row r="1912" spans="5:5" x14ac:dyDescent="0.25">
      <c r="E1912" s="90" t="str">
        <f>IF(D1912&lt;&gt;"",VLOOKUP(C1912,BD_Insumos!$C:$D,2,FALSE),"")</f>
        <v/>
      </c>
    </row>
    <row r="1913" spans="5:5" x14ac:dyDescent="0.25">
      <c r="E1913" s="90" t="str">
        <f>IF(D1913&lt;&gt;"",VLOOKUP(C1913,BD_Insumos!$C:$D,2,FALSE),"")</f>
        <v/>
      </c>
    </row>
    <row r="1914" spans="5:5" x14ac:dyDescent="0.25">
      <c r="E1914" s="90" t="str">
        <f>IF(D1914&lt;&gt;"",VLOOKUP(C1914,BD_Insumos!$C:$D,2,FALSE),"")</f>
        <v/>
      </c>
    </row>
    <row r="1915" spans="5:5" x14ac:dyDescent="0.25">
      <c r="E1915" s="90" t="str">
        <f>IF(D1915&lt;&gt;"",VLOOKUP(C1915,BD_Insumos!$C:$D,2,FALSE),"")</f>
        <v/>
      </c>
    </row>
    <row r="1916" spans="5:5" x14ac:dyDescent="0.25">
      <c r="E1916" s="90" t="str">
        <f>IF(D1916&lt;&gt;"",VLOOKUP(C1916,BD_Insumos!$C:$D,2,FALSE),"")</f>
        <v/>
      </c>
    </row>
    <row r="1917" spans="5:5" x14ac:dyDescent="0.25">
      <c r="E1917" s="90" t="str">
        <f>IF(D1917&lt;&gt;"",VLOOKUP(C1917,BD_Insumos!$C:$D,2,FALSE),"")</f>
        <v/>
      </c>
    </row>
    <row r="1918" spans="5:5" x14ac:dyDescent="0.25">
      <c r="E1918" s="90" t="str">
        <f>IF(D1918&lt;&gt;"",VLOOKUP(C1918,BD_Insumos!$C:$D,2,FALSE),"")</f>
        <v/>
      </c>
    </row>
    <row r="1919" spans="5:5" x14ac:dyDescent="0.25">
      <c r="E1919" s="90" t="str">
        <f>IF(D1919&lt;&gt;"",VLOOKUP(C1919,BD_Insumos!$C:$D,2,FALSE),"")</f>
        <v/>
      </c>
    </row>
    <row r="1920" spans="5:5" x14ac:dyDescent="0.25">
      <c r="E1920" s="90" t="str">
        <f>IF(D1920&lt;&gt;"",VLOOKUP(C1920,BD_Insumos!$C:$D,2,FALSE),"")</f>
        <v/>
      </c>
    </row>
    <row r="1921" spans="5:5" x14ac:dyDescent="0.25">
      <c r="E1921" s="90" t="str">
        <f>IF(D1921&lt;&gt;"",VLOOKUP(C1921,BD_Insumos!$C:$D,2,FALSE),"")</f>
        <v/>
      </c>
    </row>
    <row r="1922" spans="5:5" x14ac:dyDescent="0.25">
      <c r="E1922" s="90" t="str">
        <f>IF(D1922&lt;&gt;"",VLOOKUP(C1922,BD_Insumos!$C:$D,2,FALSE),"")</f>
        <v/>
      </c>
    </row>
    <row r="1923" spans="5:5" x14ac:dyDescent="0.25">
      <c r="E1923" s="90" t="str">
        <f>IF(D1923&lt;&gt;"",VLOOKUP(C1923,BD_Insumos!$C:$D,2,FALSE),"")</f>
        <v/>
      </c>
    </row>
    <row r="1924" spans="5:5" x14ac:dyDescent="0.25">
      <c r="E1924" s="90" t="str">
        <f>IF(D1924&lt;&gt;"",VLOOKUP(C1924,BD_Insumos!$C:$D,2,FALSE),"")</f>
        <v/>
      </c>
    </row>
    <row r="1925" spans="5:5" x14ac:dyDescent="0.25">
      <c r="E1925" s="90" t="str">
        <f>IF(D1925&lt;&gt;"",VLOOKUP(C1925,BD_Insumos!$C:$D,2,FALSE),"")</f>
        <v/>
      </c>
    </row>
    <row r="1926" spans="5:5" x14ac:dyDescent="0.25">
      <c r="E1926" s="90" t="str">
        <f>IF(D1926&lt;&gt;"",VLOOKUP(C1926,BD_Insumos!$C:$D,2,FALSE),"")</f>
        <v/>
      </c>
    </row>
    <row r="1927" spans="5:5" x14ac:dyDescent="0.25">
      <c r="E1927" s="90" t="str">
        <f>IF(D1927&lt;&gt;"",VLOOKUP(C1927,BD_Insumos!$C:$D,2,FALSE),"")</f>
        <v/>
      </c>
    </row>
    <row r="1928" spans="5:5" x14ac:dyDescent="0.25">
      <c r="E1928" s="90" t="str">
        <f>IF(D1928&lt;&gt;"",VLOOKUP(C1928,BD_Insumos!$C:$D,2,FALSE),"")</f>
        <v/>
      </c>
    </row>
    <row r="1929" spans="5:5" x14ac:dyDescent="0.25">
      <c r="E1929" s="90" t="str">
        <f>IF(D1929&lt;&gt;"",VLOOKUP(C1929,BD_Insumos!$C:$D,2,FALSE),"")</f>
        <v/>
      </c>
    </row>
    <row r="1930" spans="5:5" x14ac:dyDescent="0.25">
      <c r="E1930" s="90" t="str">
        <f>IF(D1930&lt;&gt;"",VLOOKUP(C1930,BD_Insumos!$C:$D,2,FALSE),"")</f>
        <v/>
      </c>
    </row>
    <row r="1931" spans="5:5" x14ac:dyDescent="0.25">
      <c r="E1931" s="90" t="str">
        <f>IF(D1931&lt;&gt;"",VLOOKUP(C1931,BD_Insumos!$C:$D,2,FALSE),"")</f>
        <v/>
      </c>
    </row>
    <row r="1932" spans="5:5" x14ac:dyDescent="0.25">
      <c r="E1932" s="90" t="str">
        <f>IF(D1932&lt;&gt;"",VLOOKUP(C1932,BD_Insumos!$C:$D,2,FALSE),"")</f>
        <v/>
      </c>
    </row>
    <row r="1933" spans="5:5" x14ac:dyDescent="0.25">
      <c r="E1933" s="90" t="str">
        <f>IF(D1933&lt;&gt;"",VLOOKUP(C1933,BD_Insumos!$C:$D,2,FALSE),"")</f>
        <v/>
      </c>
    </row>
    <row r="1934" spans="5:5" x14ac:dyDescent="0.25">
      <c r="E1934" s="90" t="str">
        <f>IF(D1934&lt;&gt;"",VLOOKUP(C1934,BD_Insumos!$C:$D,2,FALSE),"")</f>
        <v/>
      </c>
    </row>
    <row r="1935" spans="5:5" x14ac:dyDescent="0.25">
      <c r="E1935" s="90" t="str">
        <f>IF(D1935&lt;&gt;"",VLOOKUP(C1935,BD_Insumos!$C:$D,2,FALSE),"")</f>
        <v/>
      </c>
    </row>
    <row r="1936" spans="5:5" x14ac:dyDescent="0.25">
      <c r="E1936" s="90" t="str">
        <f>IF(D1936&lt;&gt;"",VLOOKUP(C1936,BD_Insumos!$C:$D,2,FALSE),"")</f>
        <v/>
      </c>
    </row>
    <row r="1937" spans="5:5" x14ac:dyDescent="0.25">
      <c r="E1937" s="90" t="str">
        <f>IF(D1937&lt;&gt;"",VLOOKUP(C1937,BD_Insumos!$C:$D,2,FALSE),"")</f>
        <v/>
      </c>
    </row>
    <row r="1938" spans="5:5" x14ac:dyDescent="0.25">
      <c r="E1938" s="90" t="str">
        <f>IF(D1938&lt;&gt;"",VLOOKUP(C1938,BD_Insumos!$C:$D,2,FALSE),"")</f>
        <v/>
      </c>
    </row>
    <row r="1939" spans="5:5" x14ac:dyDescent="0.25">
      <c r="E1939" s="90" t="str">
        <f>IF(D1939&lt;&gt;"",VLOOKUP(C1939,BD_Insumos!$C:$D,2,FALSE),"")</f>
        <v/>
      </c>
    </row>
    <row r="1940" spans="5:5" x14ac:dyDescent="0.25">
      <c r="E1940" s="90" t="str">
        <f>IF(D1940&lt;&gt;"",VLOOKUP(C1940,BD_Insumos!$C:$D,2,FALSE),"")</f>
        <v/>
      </c>
    </row>
    <row r="1941" spans="5:5" x14ac:dyDescent="0.25">
      <c r="E1941" s="90" t="str">
        <f>IF(D1941&lt;&gt;"",VLOOKUP(C1941,BD_Insumos!$C:$D,2,FALSE),"")</f>
        <v/>
      </c>
    </row>
    <row r="1942" spans="5:5" x14ac:dyDescent="0.25">
      <c r="E1942" s="90" t="str">
        <f>IF(D1942&lt;&gt;"",VLOOKUP(C1942,BD_Insumos!$C:$D,2,FALSE),"")</f>
        <v/>
      </c>
    </row>
    <row r="1943" spans="5:5" x14ac:dyDescent="0.25">
      <c r="E1943" s="90" t="str">
        <f>IF(D1943&lt;&gt;"",VLOOKUP(C1943,BD_Insumos!$C:$D,2,FALSE),"")</f>
        <v/>
      </c>
    </row>
    <row r="1944" spans="5:5" x14ac:dyDescent="0.25">
      <c r="E1944" s="90" t="str">
        <f>IF(D1944&lt;&gt;"",VLOOKUP(C1944,BD_Insumos!$C:$D,2,FALSE),"")</f>
        <v/>
      </c>
    </row>
    <row r="1945" spans="5:5" x14ac:dyDescent="0.25">
      <c r="E1945" s="90" t="str">
        <f>IF(D1945&lt;&gt;"",VLOOKUP(C1945,BD_Insumos!$C:$D,2,FALSE),"")</f>
        <v/>
      </c>
    </row>
    <row r="1946" spans="5:5" x14ac:dyDescent="0.25">
      <c r="E1946" s="90" t="str">
        <f>IF(D1946&lt;&gt;"",VLOOKUP(C1946,BD_Insumos!$C:$D,2,FALSE),"")</f>
        <v/>
      </c>
    </row>
    <row r="1947" spans="5:5" x14ac:dyDescent="0.25">
      <c r="E1947" s="90" t="str">
        <f>IF(D1947&lt;&gt;"",VLOOKUP(C1947,BD_Insumos!$C:$D,2,FALSE),"")</f>
        <v/>
      </c>
    </row>
    <row r="1948" spans="5:5" x14ac:dyDescent="0.25">
      <c r="E1948" s="90" t="str">
        <f>IF(D1948&lt;&gt;"",VLOOKUP(C1948,BD_Insumos!$C:$D,2,FALSE),"")</f>
        <v/>
      </c>
    </row>
    <row r="1949" spans="5:5" x14ac:dyDescent="0.25">
      <c r="E1949" s="90" t="str">
        <f>IF(D1949&lt;&gt;"",VLOOKUP(C1949,BD_Insumos!$C:$D,2,FALSE),"")</f>
        <v/>
      </c>
    </row>
    <row r="1950" spans="5:5" x14ac:dyDescent="0.25">
      <c r="E1950" s="90" t="str">
        <f>IF(D1950&lt;&gt;"",VLOOKUP(C1950,BD_Insumos!$C:$D,2,FALSE),"")</f>
        <v/>
      </c>
    </row>
    <row r="1951" spans="5:5" x14ac:dyDescent="0.25">
      <c r="E1951" s="90" t="str">
        <f>IF(D1951&lt;&gt;"",VLOOKUP(C1951,BD_Insumos!$C:$D,2,FALSE),"")</f>
        <v/>
      </c>
    </row>
    <row r="1952" spans="5:5" x14ac:dyDescent="0.25">
      <c r="E1952" s="90" t="str">
        <f>IF(D1952&lt;&gt;"",VLOOKUP(C1952,BD_Insumos!$C:$D,2,FALSE),"")</f>
        <v/>
      </c>
    </row>
    <row r="1953" spans="5:5" x14ac:dyDescent="0.25">
      <c r="E1953" s="90" t="str">
        <f>IF(D1953&lt;&gt;"",VLOOKUP(C1953,BD_Insumos!$C:$D,2,FALSE),"")</f>
        <v/>
      </c>
    </row>
    <row r="1954" spans="5:5" x14ac:dyDescent="0.25">
      <c r="E1954" s="90" t="str">
        <f>IF(D1954&lt;&gt;"",VLOOKUP(C1954,BD_Insumos!$C:$D,2,FALSE),"")</f>
        <v/>
      </c>
    </row>
    <row r="1955" spans="5:5" x14ac:dyDescent="0.25">
      <c r="E1955" s="90" t="str">
        <f>IF(D1955&lt;&gt;"",VLOOKUP(C1955,BD_Insumos!$C:$D,2,FALSE),"")</f>
        <v/>
      </c>
    </row>
    <row r="1956" spans="5:5" x14ac:dyDescent="0.25">
      <c r="E1956" s="90" t="str">
        <f>IF(D1956&lt;&gt;"",VLOOKUP(C1956,BD_Insumos!$C:$D,2,FALSE),"")</f>
        <v/>
      </c>
    </row>
    <row r="1957" spans="5:5" x14ac:dyDescent="0.25">
      <c r="E1957" s="90" t="str">
        <f>IF(D1957&lt;&gt;"",VLOOKUP(C1957,BD_Insumos!$C:$D,2,FALSE),"")</f>
        <v/>
      </c>
    </row>
    <row r="1958" spans="5:5" x14ac:dyDescent="0.25">
      <c r="E1958" s="90" t="str">
        <f>IF(D1958&lt;&gt;"",VLOOKUP(C1958,BD_Insumos!$C:$D,2,FALSE),"")</f>
        <v/>
      </c>
    </row>
    <row r="1959" spans="5:5" x14ac:dyDescent="0.25">
      <c r="E1959" s="90" t="str">
        <f>IF(D1959&lt;&gt;"",VLOOKUP(C1959,BD_Insumos!$C:$D,2,FALSE),"")</f>
        <v/>
      </c>
    </row>
    <row r="1960" spans="5:5" x14ac:dyDescent="0.25">
      <c r="E1960" s="90" t="str">
        <f>IF(D1960&lt;&gt;"",VLOOKUP(C1960,BD_Insumos!$C:$D,2,FALSE),"")</f>
        <v/>
      </c>
    </row>
    <row r="1961" spans="5:5" x14ac:dyDescent="0.25">
      <c r="E1961" s="90" t="str">
        <f>IF(D1961&lt;&gt;"",VLOOKUP(C1961,BD_Insumos!$C:$D,2,FALSE),"")</f>
        <v/>
      </c>
    </row>
    <row r="1962" spans="5:5" x14ac:dyDescent="0.25">
      <c r="E1962" s="90" t="str">
        <f>IF(D1962&lt;&gt;"",VLOOKUP(C1962,BD_Insumos!$C:$D,2,FALSE),"")</f>
        <v/>
      </c>
    </row>
    <row r="1963" spans="5:5" x14ac:dyDescent="0.25">
      <c r="E1963" s="90" t="str">
        <f>IF(D1963&lt;&gt;"",VLOOKUP(C1963,BD_Insumos!$C:$D,2,FALSE),"")</f>
        <v/>
      </c>
    </row>
    <row r="1964" spans="5:5" x14ac:dyDescent="0.25">
      <c r="E1964" s="90" t="str">
        <f>IF(D1964&lt;&gt;"",VLOOKUP(C1964,BD_Insumos!$C:$D,2,FALSE),"")</f>
        <v/>
      </c>
    </row>
    <row r="1965" spans="5:5" x14ac:dyDescent="0.25">
      <c r="E1965" s="90" t="str">
        <f>IF(D1965&lt;&gt;"",VLOOKUP(C1965,BD_Insumos!$C:$D,2,FALSE),"")</f>
        <v/>
      </c>
    </row>
    <row r="1966" spans="5:5" x14ac:dyDescent="0.25">
      <c r="E1966" s="90" t="str">
        <f>IF(D1966&lt;&gt;"",VLOOKUP(C1966,BD_Insumos!$C:$D,2,FALSE),"")</f>
        <v/>
      </c>
    </row>
    <row r="1967" spans="5:5" x14ac:dyDescent="0.25">
      <c r="E1967" s="90" t="str">
        <f>IF(D1967&lt;&gt;"",VLOOKUP(C1967,BD_Insumos!$C:$D,2,FALSE),"")</f>
        <v/>
      </c>
    </row>
    <row r="1968" spans="5:5" x14ac:dyDescent="0.25">
      <c r="E1968" s="90" t="str">
        <f>IF(D1968&lt;&gt;"",VLOOKUP(C1968,BD_Insumos!$C:$D,2,FALSE),"")</f>
        <v/>
      </c>
    </row>
    <row r="1969" spans="5:5" x14ac:dyDescent="0.25">
      <c r="E1969" s="90" t="str">
        <f>IF(D1969&lt;&gt;"",VLOOKUP(C1969,BD_Insumos!$C:$D,2,FALSE),"")</f>
        <v/>
      </c>
    </row>
    <row r="1970" spans="5:5" x14ac:dyDescent="0.25">
      <c r="E1970" s="90" t="str">
        <f>IF(D1970&lt;&gt;"",VLOOKUP(C1970,BD_Insumos!$C:$D,2,FALSE),"")</f>
        <v/>
      </c>
    </row>
    <row r="1971" spans="5:5" x14ac:dyDescent="0.25">
      <c r="E1971" s="90" t="str">
        <f>IF(D1971&lt;&gt;"",VLOOKUP(C1971,BD_Insumos!$C:$D,2,FALSE),"")</f>
        <v/>
      </c>
    </row>
    <row r="1972" spans="5:5" x14ac:dyDescent="0.25">
      <c r="E1972" s="90" t="str">
        <f>IF(D1972&lt;&gt;"",VLOOKUP(C1972,BD_Insumos!$C:$D,2,FALSE),"")</f>
        <v/>
      </c>
    </row>
    <row r="1973" spans="5:5" x14ac:dyDescent="0.25">
      <c r="E1973" s="90" t="str">
        <f>IF(D1973&lt;&gt;"",VLOOKUP(C1973,BD_Insumos!$C:$D,2,FALSE),"")</f>
        <v/>
      </c>
    </row>
    <row r="1974" spans="5:5" x14ac:dyDescent="0.25">
      <c r="E1974" s="90" t="str">
        <f>IF(D1974&lt;&gt;"",VLOOKUP(C1974,BD_Insumos!$C:$D,2,FALSE),"")</f>
        <v/>
      </c>
    </row>
    <row r="1975" spans="5:5" x14ac:dyDescent="0.25">
      <c r="E1975" s="90" t="str">
        <f>IF(D1975&lt;&gt;"",VLOOKUP(C1975,BD_Insumos!$C:$D,2,FALSE),"")</f>
        <v/>
      </c>
    </row>
    <row r="1976" spans="5:5" x14ac:dyDescent="0.25">
      <c r="E1976" s="90" t="str">
        <f>IF(D1976&lt;&gt;"",VLOOKUP(C1976,BD_Insumos!$C:$D,2,FALSE),"")</f>
        <v/>
      </c>
    </row>
    <row r="1977" spans="5:5" x14ac:dyDescent="0.25">
      <c r="E1977" s="90" t="str">
        <f>IF(D1977&lt;&gt;"",VLOOKUP(C1977,BD_Insumos!$C:$D,2,FALSE),"")</f>
        <v/>
      </c>
    </row>
    <row r="1978" spans="5:5" x14ac:dyDescent="0.25">
      <c r="E1978" s="90" t="str">
        <f>IF(D1978&lt;&gt;"",VLOOKUP(C1978,BD_Insumos!$C:$D,2,FALSE),"")</f>
        <v/>
      </c>
    </row>
    <row r="1979" spans="5:5" x14ac:dyDescent="0.25">
      <c r="E1979" s="90" t="str">
        <f>IF(D1979&lt;&gt;"",VLOOKUP(C1979,BD_Insumos!$C:$D,2,FALSE),"")</f>
        <v/>
      </c>
    </row>
    <row r="1980" spans="5:5" x14ac:dyDescent="0.25">
      <c r="E1980" s="90" t="str">
        <f>IF(D1980&lt;&gt;"",VLOOKUP(C1980,BD_Insumos!$C:$D,2,FALSE),"")</f>
        <v/>
      </c>
    </row>
    <row r="1981" spans="5:5" x14ac:dyDescent="0.25">
      <c r="E1981" s="90" t="str">
        <f>IF(D1981&lt;&gt;"",VLOOKUP(C1981,BD_Insumos!$C:$D,2,FALSE),"")</f>
        <v/>
      </c>
    </row>
    <row r="1982" spans="5:5" x14ac:dyDescent="0.25">
      <c r="E1982" s="90" t="str">
        <f>IF(D1982&lt;&gt;"",VLOOKUP(C1982,BD_Insumos!$C:$D,2,FALSE),"")</f>
        <v/>
      </c>
    </row>
    <row r="1983" spans="5:5" x14ac:dyDescent="0.25">
      <c r="E1983" s="90" t="str">
        <f>IF(D1983&lt;&gt;"",VLOOKUP(C1983,BD_Insumos!$C:$D,2,FALSE),"")</f>
        <v/>
      </c>
    </row>
    <row r="1984" spans="5:5" x14ac:dyDescent="0.25">
      <c r="E1984" s="90" t="str">
        <f>IF(D1984&lt;&gt;"",VLOOKUP(C1984,BD_Insumos!$C:$D,2,FALSE),"")</f>
        <v/>
      </c>
    </row>
    <row r="1985" spans="5:5" x14ac:dyDescent="0.25">
      <c r="E1985" s="90" t="str">
        <f>IF(D1985&lt;&gt;"",VLOOKUP(C1985,BD_Insumos!$C:$D,2,FALSE),"")</f>
        <v/>
      </c>
    </row>
    <row r="1986" spans="5:5" x14ac:dyDescent="0.25">
      <c r="E1986" s="90" t="str">
        <f>IF(D1986&lt;&gt;"",VLOOKUP(C1986,BD_Insumos!$C:$D,2,FALSE),"")</f>
        <v/>
      </c>
    </row>
    <row r="1987" spans="5:5" x14ac:dyDescent="0.25">
      <c r="E1987" s="90" t="str">
        <f>IF(D1987&lt;&gt;"",VLOOKUP(C1987,BD_Insumos!$C:$D,2,FALSE),"")</f>
        <v/>
      </c>
    </row>
    <row r="1988" spans="5:5" x14ac:dyDescent="0.25">
      <c r="E1988" s="90" t="str">
        <f>IF(D1988&lt;&gt;"",VLOOKUP(C1988,BD_Insumos!$C:$D,2,FALSE),"")</f>
        <v/>
      </c>
    </row>
    <row r="1989" spans="5:5" x14ac:dyDescent="0.25">
      <c r="E1989" s="90" t="str">
        <f>IF(D1989&lt;&gt;"",VLOOKUP(C1989,BD_Insumos!$C:$D,2,FALSE),"")</f>
        <v/>
      </c>
    </row>
    <row r="1990" spans="5:5" x14ac:dyDescent="0.25">
      <c r="E1990" s="90" t="str">
        <f>IF(D1990&lt;&gt;"",VLOOKUP(C1990,BD_Insumos!$C:$D,2,FALSE),"")</f>
        <v/>
      </c>
    </row>
    <row r="1991" spans="5:5" x14ac:dyDescent="0.25">
      <c r="E1991" s="90" t="str">
        <f>IF(D1991&lt;&gt;"",VLOOKUP(C1991,BD_Insumos!$C:$D,2,FALSE),"")</f>
        <v/>
      </c>
    </row>
    <row r="1992" spans="5:5" x14ac:dyDescent="0.25">
      <c r="E1992" s="90" t="str">
        <f>IF(D1992&lt;&gt;"",VLOOKUP(C1992,BD_Insumos!$C:$D,2,FALSE),"")</f>
        <v/>
      </c>
    </row>
    <row r="1993" spans="5:5" x14ac:dyDescent="0.25">
      <c r="E1993" s="90" t="str">
        <f>IF(D1993&lt;&gt;"",VLOOKUP(C1993,BD_Insumos!$C:$D,2,FALSE),"")</f>
        <v/>
      </c>
    </row>
    <row r="1994" spans="5:5" x14ac:dyDescent="0.25">
      <c r="E1994" s="90" t="str">
        <f>IF(D1994&lt;&gt;"",VLOOKUP(C1994,BD_Insumos!$C:$D,2,FALSE),"")</f>
        <v/>
      </c>
    </row>
    <row r="1995" spans="5:5" x14ac:dyDescent="0.25">
      <c r="E1995" s="90" t="str">
        <f>IF(D1995&lt;&gt;"",VLOOKUP(C1995,BD_Insumos!$C:$D,2,FALSE),"")</f>
        <v/>
      </c>
    </row>
    <row r="1996" spans="5:5" x14ac:dyDescent="0.25">
      <c r="E1996" s="90" t="str">
        <f>IF(D1996&lt;&gt;"",VLOOKUP(C1996,BD_Insumos!$C:$D,2,FALSE),"")</f>
        <v/>
      </c>
    </row>
    <row r="1997" spans="5:5" x14ac:dyDescent="0.25">
      <c r="E1997" s="90" t="str">
        <f>IF(D1997&lt;&gt;"",VLOOKUP(C1997,BD_Insumos!$C:$D,2,FALSE),"")</f>
        <v/>
      </c>
    </row>
    <row r="1998" spans="5:5" x14ac:dyDescent="0.25">
      <c r="E1998" s="90" t="str">
        <f>IF(D1998&lt;&gt;"",VLOOKUP(C1998,BD_Insumos!$C:$D,2,FALSE),"")</f>
        <v/>
      </c>
    </row>
    <row r="1999" spans="5:5" x14ac:dyDescent="0.25">
      <c r="E1999" s="90" t="str">
        <f>IF(D1999&lt;&gt;"",VLOOKUP(C1999,BD_Insumos!$C:$D,2,FALSE),"")</f>
        <v/>
      </c>
    </row>
    <row r="2000" spans="5:5" x14ac:dyDescent="0.25">
      <c r="E2000" s="90" t="str">
        <f>IF(D2000&lt;&gt;"",VLOOKUP(C2000,BD_Insumos!$C:$D,2,FALSE),"")</f>
        <v/>
      </c>
    </row>
    <row r="2001" spans="5:5" x14ac:dyDescent="0.25">
      <c r="E2001" s="90" t="str">
        <f>IF(D2001&lt;&gt;"",VLOOKUP(C2001,BD_Insumos!$C:$D,2,FALSE),"")</f>
        <v/>
      </c>
    </row>
    <row r="2002" spans="5:5" x14ac:dyDescent="0.25">
      <c r="E2002" s="90" t="str">
        <f>IF(D2002&lt;&gt;"",VLOOKUP(C2002,BD_Insumos!$C:$D,2,FALSE),"")</f>
        <v/>
      </c>
    </row>
    <row r="2003" spans="5:5" x14ac:dyDescent="0.25">
      <c r="E2003" s="90" t="str">
        <f>IF(D2003&lt;&gt;"",VLOOKUP(C2003,BD_Insumos!$C:$D,2,FALSE),"")</f>
        <v/>
      </c>
    </row>
    <row r="2004" spans="5:5" x14ac:dyDescent="0.25">
      <c r="E2004" s="90" t="str">
        <f>IF(D2004&lt;&gt;"",VLOOKUP(C2004,BD_Insumos!$C:$D,2,FALSE),"")</f>
        <v/>
      </c>
    </row>
    <row r="2005" spans="5:5" x14ac:dyDescent="0.25">
      <c r="E2005" s="90" t="str">
        <f>IF(D2005&lt;&gt;"",VLOOKUP(C2005,BD_Insumos!$C:$D,2,FALSE),"")</f>
        <v/>
      </c>
    </row>
    <row r="2006" spans="5:5" x14ac:dyDescent="0.25">
      <c r="E2006" s="90" t="str">
        <f>IF(D2006&lt;&gt;"",VLOOKUP(C2006,BD_Insumos!$C:$D,2,FALSE),"")</f>
        <v/>
      </c>
    </row>
    <row r="2007" spans="5:5" x14ac:dyDescent="0.25">
      <c r="E2007" s="90" t="str">
        <f>IF(D2007&lt;&gt;"",VLOOKUP(C2007,BD_Insumos!$C:$D,2,FALSE),"")</f>
        <v/>
      </c>
    </row>
    <row r="2008" spans="5:5" x14ac:dyDescent="0.25">
      <c r="E2008" s="90" t="str">
        <f>IF(D2008&lt;&gt;"",VLOOKUP(C2008,BD_Insumos!$C:$D,2,FALSE),"")</f>
        <v/>
      </c>
    </row>
    <row r="2009" spans="5:5" x14ac:dyDescent="0.25">
      <c r="E2009" s="90" t="str">
        <f>IF(D2009&lt;&gt;"",VLOOKUP(C2009,BD_Insumos!$C:$D,2,FALSE),"")</f>
        <v/>
      </c>
    </row>
    <row r="2010" spans="5:5" x14ac:dyDescent="0.25">
      <c r="E2010" s="90" t="str">
        <f>IF(D2010&lt;&gt;"",VLOOKUP(C2010,BD_Insumos!$C:$D,2,FALSE),"")</f>
        <v/>
      </c>
    </row>
    <row r="2011" spans="5:5" x14ac:dyDescent="0.25">
      <c r="E2011" s="90" t="str">
        <f>IF(D2011&lt;&gt;"",VLOOKUP(C2011,BD_Insumos!$C:$D,2,FALSE),"")</f>
        <v/>
      </c>
    </row>
    <row r="2012" spans="5:5" x14ac:dyDescent="0.25">
      <c r="E2012" s="90" t="str">
        <f>IF(D2012&lt;&gt;"",VLOOKUP(C2012,BD_Insumos!$C:$D,2,FALSE),"")</f>
        <v/>
      </c>
    </row>
    <row r="2013" spans="5:5" x14ac:dyDescent="0.25">
      <c r="E2013" s="90" t="str">
        <f>IF(D2013&lt;&gt;"",VLOOKUP(C2013,BD_Insumos!$C:$D,2,FALSE),"")</f>
        <v/>
      </c>
    </row>
    <row r="2014" spans="5:5" x14ac:dyDescent="0.25">
      <c r="E2014" s="90" t="str">
        <f>IF(D2014&lt;&gt;"",VLOOKUP(C2014,BD_Insumos!$C:$D,2,FALSE),"")</f>
        <v/>
      </c>
    </row>
    <row r="2015" spans="5:5" x14ac:dyDescent="0.25">
      <c r="E2015" s="90" t="str">
        <f>IF(D2015&lt;&gt;"",VLOOKUP(C2015,BD_Insumos!$C:$D,2,FALSE),"")</f>
        <v/>
      </c>
    </row>
    <row r="2016" spans="5:5" x14ac:dyDescent="0.25">
      <c r="E2016" s="90" t="str">
        <f>IF(D2016&lt;&gt;"",VLOOKUP(C2016,BD_Insumos!$C:$D,2,FALSE),"")</f>
        <v/>
      </c>
    </row>
    <row r="2017" spans="5:5" x14ac:dyDescent="0.25">
      <c r="E2017" s="90" t="str">
        <f>IF(D2017&lt;&gt;"",VLOOKUP(C2017,BD_Insumos!$C:$D,2,FALSE),"")</f>
        <v/>
      </c>
    </row>
    <row r="2018" spans="5:5" x14ac:dyDescent="0.25">
      <c r="E2018" s="90" t="str">
        <f>IF(D2018&lt;&gt;"",VLOOKUP(C2018,BD_Insumos!$C:$D,2,FALSE),"")</f>
        <v/>
      </c>
    </row>
    <row r="2019" spans="5:5" x14ac:dyDescent="0.25">
      <c r="E2019" s="90" t="str">
        <f>IF(D2019&lt;&gt;"",VLOOKUP(C2019,BD_Insumos!$C:$D,2,FALSE),"")</f>
        <v/>
      </c>
    </row>
    <row r="2020" spans="5:5" x14ac:dyDescent="0.25">
      <c r="E2020" s="90" t="str">
        <f>IF(D2020&lt;&gt;"",VLOOKUP(C2020,BD_Insumos!$C:$D,2,FALSE),"")</f>
        <v/>
      </c>
    </row>
    <row r="2021" spans="5:5" x14ac:dyDescent="0.25">
      <c r="E2021" s="90" t="str">
        <f>IF(D2021&lt;&gt;"",VLOOKUP(C2021,BD_Insumos!$C:$D,2,FALSE),"")</f>
        <v/>
      </c>
    </row>
    <row r="2022" spans="5:5" x14ac:dyDescent="0.25">
      <c r="E2022" s="90" t="str">
        <f>IF(D2022&lt;&gt;"",VLOOKUP(C2022,BD_Insumos!$C:$D,2,FALSE),"")</f>
        <v/>
      </c>
    </row>
    <row r="2023" spans="5:5" x14ac:dyDescent="0.25">
      <c r="E2023" s="90" t="str">
        <f>IF(D2023&lt;&gt;"",VLOOKUP(C2023,BD_Insumos!$C:$D,2,FALSE),"")</f>
        <v/>
      </c>
    </row>
    <row r="2024" spans="5:5" x14ac:dyDescent="0.25">
      <c r="E2024" s="90" t="str">
        <f>IF(D2024&lt;&gt;"",VLOOKUP(C2024,BD_Insumos!$C:$D,2,FALSE),"")</f>
        <v/>
      </c>
    </row>
    <row r="2025" spans="5:5" x14ac:dyDescent="0.25">
      <c r="E2025" s="90" t="str">
        <f>IF(D2025&lt;&gt;"",VLOOKUP(C2025,BD_Insumos!$C:$D,2,FALSE),"")</f>
        <v/>
      </c>
    </row>
    <row r="2026" spans="5:5" x14ac:dyDescent="0.25">
      <c r="E2026" s="90" t="str">
        <f>IF(D2026&lt;&gt;"",VLOOKUP(C2026,BD_Insumos!$C:$D,2,FALSE),"")</f>
        <v/>
      </c>
    </row>
    <row r="2027" spans="5:5" x14ac:dyDescent="0.25">
      <c r="E2027" s="90" t="str">
        <f>IF(D2027&lt;&gt;"",VLOOKUP(C2027,BD_Insumos!$C:$D,2,FALSE),"")</f>
        <v/>
      </c>
    </row>
    <row r="2028" spans="5:5" x14ac:dyDescent="0.25">
      <c r="E2028" s="90" t="str">
        <f>IF(D2028&lt;&gt;"",VLOOKUP(C2028,BD_Insumos!$C:$D,2,FALSE),"")</f>
        <v/>
      </c>
    </row>
    <row r="2029" spans="5:5" x14ac:dyDescent="0.25">
      <c r="E2029" s="90" t="str">
        <f>IF(D2029&lt;&gt;"",VLOOKUP(C2029,BD_Insumos!$C:$D,2,FALSE),"")</f>
        <v/>
      </c>
    </row>
    <row r="2030" spans="5:5" x14ac:dyDescent="0.25">
      <c r="E2030" s="90" t="str">
        <f>IF(D2030&lt;&gt;"",VLOOKUP(C2030,BD_Insumos!$C:$D,2,FALSE),"")</f>
        <v/>
      </c>
    </row>
    <row r="2031" spans="5:5" x14ac:dyDescent="0.25">
      <c r="E2031" s="90" t="str">
        <f>IF(D2031&lt;&gt;"",VLOOKUP(C2031,BD_Insumos!$C:$D,2,FALSE),"")</f>
        <v/>
      </c>
    </row>
    <row r="2032" spans="5:5" x14ac:dyDescent="0.25">
      <c r="E2032" s="90" t="str">
        <f>IF(D2032&lt;&gt;"",VLOOKUP(C2032,BD_Insumos!$C:$D,2,FALSE),"")</f>
        <v/>
      </c>
    </row>
    <row r="2033" spans="5:5" x14ac:dyDescent="0.25">
      <c r="E2033" s="90" t="str">
        <f>IF(D2033&lt;&gt;"",VLOOKUP(C2033,BD_Insumos!$C:$D,2,FALSE),"")</f>
        <v/>
      </c>
    </row>
    <row r="2034" spans="5:5" x14ac:dyDescent="0.25">
      <c r="E2034" s="90" t="str">
        <f>IF(D2034&lt;&gt;"",VLOOKUP(C2034,BD_Insumos!$C:$D,2,FALSE),"")</f>
        <v/>
      </c>
    </row>
    <row r="2035" spans="5:5" x14ac:dyDescent="0.25">
      <c r="E2035" s="90" t="str">
        <f>IF(D2035&lt;&gt;"",VLOOKUP(C2035,BD_Insumos!$C:$D,2,FALSE),"")</f>
        <v/>
      </c>
    </row>
    <row r="2036" spans="5:5" x14ac:dyDescent="0.25">
      <c r="E2036" s="90" t="str">
        <f>IF(D2036&lt;&gt;"",VLOOKUP(C2036,BD_Insumos!$C:$D,2,FALSE),"")</f>
        <v/>
      </c>
    </row>
    <row r="2037" spans="5:5" x14ac:dyDescent="0.25">
      <c r="E2037" s="90" t="str">
        <f>IF(D2037&lt;&gt;"",VLOOKUP(C2037,BD_Insumos!$C:$D,2,FALSE),"")</f>
        <v/>
      </c>
    </row>
    <row r="2038" spans="5:5" x14ac:dyDescent="0.25">
      <c r="E2038" s="90" t="str">
        <f>IF(D2038&lt;&gt;"",VLOOKUP(C2038,BD_Insumos!$C:$D,2,FALSE),"")</f>
        <v/>
      </c>
    </row>
    <row r="2039" spans="5:5" x14ac:dyDescent="0.25">
      <c r="E2039" s="90" t="str">
        <f>IF(D2039&lt;&gt;"",VLOOKUP(C2039,BD_Insumos!$C:$D,2,FALSE),"")</f>
        <v/>
      </c>
    </row>
    <row r="2040" spans="5:5" x14ac:dyDescent="0.25">
      <c r="E2040" s="90" t="str">
        <f>IF(D2040&lt;&gt;"",VLOOKUP(C2040,BD_Insumos!$C:$D,2,FALSE),"")</f>
        <v/>
      </c>
    </row>
    <row r="2041" spans="5:5" x14ac:dyDescent="0.25">
      <c r="E2041" s="90" t="str">
        <f>IF(D2041&lt;&gt;"",VLOOKUP(C2041,BD_Insumos!$C:$D,2,FALSE),"")</f>
        <v/>
      </c>
    </row>
    <row r="2042" spans="5:5" x14ac:dyDescent="0.25">
      <c r="E2042" s="90" t="str">
        <f>IF(D2042&lt;&gt;"",VLOOKUP(C2042,BD_Insumos!$C:$D,2,FALSE),"")</f>
        <v/>
      </c>
    </row>
    <row r="2043" spans="5:5" x14ac:dyDescent="0.25">
      <c r="E2043" s="90" t="str">
        <f>IF(D2043&lt;&gt;"",VLOOKUP(C2043,BD_Insumos!$C:$D,2,FALSE),"")</f>
        <v/>
      </c>
    </row>
    <row r="2044" spans="5:5" x14ac:dyDescent="0.25">
      <c r="E2044" s="90" t="str">
        <f>IF(D2044&lt;&gt;"",VLOOKUP(C2044,BD_Insumos!$C:$D,2,FALSE),"")</f>
        <v/>
      </c>
    </row>
    <row r="2045" spans="5:5" x14ac:dyDescent="0.25">
      <c r="E2045" s="90" t="str">
        <f>IF(D2045&lt;&gt;"",VLOOKUP(C2045,BD_Insumos!$C:$D,2,FALSE),"")</f>
        <v/>
      </c>
    </row>
    <row r="2046" spans="5:5" x14ac:dyDescent="0.25">
      <c r="E2046" s="90" t="str">
        <f>IF(D2046&lt;&gt;"",VLOOKUP(C2046,BD_Insumos!$C:$D,2,FALSE),"")</f>
        <v/>
      </c>
    </row>
    <row r="2047" spans="5:5" x14ac:dyDescent="0.25">
      <c r="E2047" s="90" t="str">
        <f>IF(D2047&lt;&gt;"",VLOOKUP(C2047,BD_Insumos!$C:$D,2,FALSE),"")</f>
        <v/>
      </c>
    </row>
    <row r="2048" spans="5:5" x14ac:dyDescent="0.25">
      <c r="E2048" s="90" t="str">
        <f>IF(D2048&lt;&gt;"",VLOOKUP(C2048,BD_Insumos!$C:$D,2,FALSE),"")</f>
        <v/>
      </c>
    </row>
    <row r="2049" spans="5:5" x14ac:dyDescent="0.25">
      <c r="E2049" s="90" t="str">
        <f>IF(D2049&lt;&gt;"",VLOOKUP(C2049,BD_Insumos!$C:$D,2,FALSE),"")</f>
        <v/>
      </c>
    </row>
    <row r="2050" spans="5:5" x14ac:dyDescent="0.25">
      <c r="E2050" s="90" t="str">
        <f>IF(D2050&lt;&gt;"",VLOOKUP(C2050,BD_Insumos!$C:$D,2,FALSE),"")</f>
        <v/>
      </c>
    </row>
    <row r="2051" spans="5:5" x14ac:dyDescent="0.25">
      <c r="E2051" s="90" t="str">
        <f>IF(D2051&lt;&gt;"",VLOOKUP(C2051,BD_Insumos!$C:$D,2,FALSE),"")</f>
        <v/>
      </c>
    </row>
    <row r="2052" spans="5:5" x14ac:dyDescent="0.25">
      <c r="E2052" s="90" t="str">
        <f>IF(D2052&lt;&gt;"",VLOOKUP(C2052,BD_Insumos!$C:$D,2,FALSE),"")</f>
        <v/>
      </c>
    </row>
    <row r="2053" spans="5:5" x14ac:dyDescent="0.25">
      <c r="E2053" s="90" t="str">
        <f>IF(D2053&lt;&gt;"",VLOOKUP(C2053,BD_Insumos!$C:$D,2,FALSE),"")</f>
        <v/>
      </c>
    </row>
    <row r="2054" spans="5:5" x14ac:dyDescent="0.25">
      <c r="E2054" s="90" t="str">
        <f>IF(D2054&lt;&gt;"",VLOOKUP(C2054,BD_Insumos!$C:$D,2,FALSE),"")</f>
        <v/>
      </c>
    </row>
    <row r="2055" spans="5:5" x14ac:dyDescent="0.25">
      <c r="E2055" s="90" t="str">
        <f>IF(D2055&lt;&gt;"",VLOOKUP(C2055,BD_Insumos!$C:$D,2,FALSE),"")</f>
        <v/>
      </c>
    </row>
    <row r="2056" spans="5:5" x14ac:dyDescent="0.25">
      <c r="E2056" s="90" t="str">
        <f>IF(D2056&lt;&gt;"",VLOOKUP(C2056,BD_Insumos!$C:$D,2,FALSE),"")</f>
        <v/>
      </c>
    </row>
    <row r="2057" spans="5:5" x14ac:dyDescent="0.25">
      <c r="E2057" s="90" t="str">
        <f>IF(D2057&lt;&gt;"",VLOOKUP(C2057,BD_Insumos!$C:$D,2,FALSE),"")</f>
        <v/>
      </c>
    </row>
    <row r="2058" spans="5:5" x14ac:dyDescent="0.25">
      <c r="E2058" s="90" t="str">
        <f>IF(D2058&lt;&gt;"",VLOOKUP(C2058,BD_Insumos!$C:$D,2,FALSE),"")</f>
        <v/>
      </c>
    </row>
    <row r="2059" spans="5:5" x14ac:dyDescent="0.25">
      <c r="E2059" s="90" t="str">
        <f>IF(D2059&lt;&gt;"",VLOOKUP(C2059,BD_Insumos!$C:$D,2,FALSE),"")</f>
        <v/>
      </c>
    </row>
    <row r="2060" spans="5:5" x14ac:dyDescent="0.25">
      <c r="E2060" s="90" t="str">
        <f>IF(D2060&lt;&gt;"",VLOOKUP(C2060,BD_Insumos!$C:$D,2,FALSE),"")</f>
        <v/>
      </c>
    </row>
    <row r="2061" spans="5:5" x14ac:dyDescent="0.25">
      <c r="E2061" s="90" t="str">
        <f>IF(D2061&lt;&gt;"",VLOOKUP(C2061,BD_Insumos!$C:$D,2,FALSE),"")</f>
        <v/>
      </c>
    </row>
    <row r="2062" spans="5:5" x14ac:dyDescent="0.25">
      <c r="E2062" s="90" t="str">
        <f>IF(D2062&lt;&gt;"",VLOOKUP(C2062,BD_Insumos!$C:$D,2,FALSE),"")</f>
        <v/>
      </c>
    </row>
    <row r="2063" spans="5:5" x14ac:dyDescent="0.25">
      <c r="E2063" s="90" t="str">
        <f>IF(D2063&lt;&gt;"",VLOOKUP(C2063,BD_Insumos!$C:$D,2,FALSE),"")</f>
        <v/>
      </c>
    </row>
    <row r="2064" spans="5:5" x14ac:dyDescent="0.25">
      <c r="E2064" s="90" t="str">
        <f>IF(D2064&lt;&gt;"",VLOOKUP(C2064,BD_Insumos!$C:$D,2,FALSE),"")</f>
        <v/>
      </c>
    </row>
    <row r="2065" spans="5:5" x14ac:dyDescent="0.25">
      <c r="E2065" s="90" t="str">
        <f>IF(D2065&lt;&gt;"",VLOOKUP(C2065,BD_Insumos!$C:$D,2,FALSE),"")</f>
        <v/>
      </c>
    </row>
    <row r="2066" spans="5:5" x14ac:dyDescent="0.25">
      <c r="E2066" s="90" t="str">
        <f>IF(D2066&lt;&gt;"",VLOOKUP(C2066,BD_Insumos!$C:$D,2,FALSE),"")</f>
        <v/>
      </c>
    </row>
    <row r="2067" spans="5:5" x14ac:dyDescent="0.25">
      <c r="E2067" s="90" t="str">
        <f>IF(D2067&lt;&gt;"",VLOOKUP(C2067,BD_Insumos!$C:$D,2,FALSE),"")</f>
        <v/>
      </c>
    </row>
    <row r="2068" spans="5:5" x14ac:dyDescent="0.25">
      <c r="E2068" s="90" t="str">
        <f>IF(D2068&lt;&gt;"",VLOOKUP(C2068,BD_Insumos!$C:$D,2,FALSE),"")</f>
        <v/>
      </c>
    </row>
    <row r="2069" spans="5:5" x14ac:dyDescent="0.25">
      <c r="E2069" s="90" t="str">
        <f>IF(D2069&lt;&gt;"",VLOOKUP(C2069,BD_Insumos!$C:$D,2,FALSE),"")</f>
        <v/>
      </c>
    </row>
    <row r="2070" spans="5:5" x14ac:dyDescent="0.25">
      <c r="E2070" s="90" t="str">
        <f>IF(D2070&lt;&gt;"",VLOOKUP(C2070,BD_Insumos!$C:$D,2,FALSE),"")</f>
        <v/>
      </c>
    </row>
    <row r="2071" spans="5:5" x14ac:dyDescent="0.25">
      <c r="E2071" s="90" t="str">
        <f>IF(D2071&lt;&gt;"",VLOOKUP(C2071,BD_Insumos!$C:$D,2,FALSE),"")</f>
        <v/>
      </c>
    </row>
    <row r="2072" spans="5:5" x14ac:dyDescent="0.25">
      <c r="E2072" s="90" t="str">
        <f>IF(D2072&lt;&gt;"",VLOOKUP(C2072,BD_Insumos!$C:$D,2,FALSE),"")</f>
        <v/>
      </c>
    </row>
    <row r="2073" spans="5:5" x14ac:dyDescent="0.25">
      <c r="E2073" s="90" t="str">
        <f>IF(D2073&lt;&gt;"",VLOOKUP(C2073,BD_Insumos!$C:$D,2,FALSE),"")</f>
        <v/>
      </c>
    </row>
    <row r="2074" spans="5:5" x14ac:dyDescent="0.25">
      <c r="E2074" s="90" t="str">
        <f>IF(D2074&lt;&gt;"",VLOOKUP(C2074,BD_Insumos!$C:$D,2,FALSE),"")</f>
        <v/>
      </c>
    </row>
    <row r="2075" spans="5:5" x14ac:dyDescent="0.25">
      <c r="E2075" s="90" t="str">
        <f>IF(D2075&lt;&gt;"",VLOOKUP(C2075,BD_Insumos!$C:$D,2,FALSE),"")</f>
        <v/>
      </c>
    </row>
    <row r="2076" spans="5:5" x14ac:dyDescent="0.25">
      <c r="E2076" s="90" t="str">
        <f>IF(D2076&lt;&gt;"",VLOOKUP(C2076,BD_Insumos!$C:$D,2,FALSE),"")</f>
        <v/>
      </c>
    </row>
    <row r="2077" spans="5:5" x14ac:dyDescent="0.25">
      <c r="E2077" s="90" t="str">
        <f>IF(D2077&lt;&gt;"",VLOOKUP(C2077,BD_Insumos!$C:$D,2,FALSE),"")</f>
        <v/>
      </c>
    </row>
    <row r="2078" spans="5:5" x14ac:dyDescent="0.25">
      <c r="E2078" s="90" t="str">
        <f>IF(D2078&lt;&gt;"",VLOOKUP(C2078,BD_Insumos!$C:$D,2,FALSE),"")</f>
        <v/>
      </c>
    </row>
    <row r="2079" spans="5:5" x14ac:dyDescent="0.25">
      <c r="E2079" s="90" t="str">
        <f>IF(D2079&lt;&gt;"",VLOOKUP(C2079,BD_Insumos!$C:$D,2,FALSE),"")</f>
        <v/>
      </c>
    </row>
    <row r="2080" spans="5:5" x14ac:dyDescent="0.25">
      <c r="E2080" s="90" t="str">
        <f>IF(D2080&lt;&gt;"",VLOOKUP(C2080,BD_Insumos!$C:$D,2,FALSE),"")</f>
        <v/>
      </c>
    </row>
    <row r="2081" spans="5:5" x14ac:dyDescent="0.25">
      <c r="E2081" s="90" t="str">
        <f>IF(D2081&lt;&gt;"",VLOOKUP(C2081,BD_Insumos!$C:$D,2,FALSE),"")</f>
        <v/>
      </c>
    </row>
    <row r="2082" spans="5:5" x14ac:dyDescent="0.25">
      <c r="E2082" s="90" t="str">
        <f>IF(D2082&lt;&gt;"",VLOOKUP(C2082,BD_Insumos!$C:$D,2,FALSE),"")</f>
        <v/>
      </c>
    </row>
    <row r="2083" spans="5:5" x14ac:dyDescent="0.25">
      <c r="E2083" s="90" t="str">
        <f>IF(D2083&lt;&gt;"",VLOOKUP(C2083,BD_Insumos!$C:$D,2,FALSE),"")</f>
        <v/>
      </c>
    </row>
    <row r="2084" spans="5:5" x14ac:dyDescent="0.25">
      <c r="E2084" s="90" t="str">
        <f>IF(D2084&lt;&gt;"",VLOOKUP(C2084,BD_Insumos!$C:$D,2,FALSE),"")</f>
        <v/>
      </c>
    </row>
    <row r="2085" spans="5:5" x14ac:dyDescent="0.25">
      <c r="E2085" s="90" t="str">
        <f>IF(D2085&lt;&gt;"",VLOOKUP(C2085,BD_Insumos!$C:$D,2,FALSE),"")</f>
        <v/>
      </c>
    </row>
    <row r="2086" spans="5:5" x14ac:dyDescent="0.25">
      <c r="E2086" s="90" t="str">
        <f>IF(D2086&lt;&gt;"",VLOOKUP(C2086,BD_Insumos!$C:$D,2,FALSE),"")</f>
        <v/>
      </c>
    </row>
    <row r="2087" spans="5:5" x14ac:dyDescent="0.25">
      <c r="E2087" s="90" t="str">
        <f>IF(D2087&lt;&gt;"",VLOOKUP(C2087,BD_Insumos!$C:$D,2,FALSE),"")</f>
        <v/>
      </c>
    </row>
    <row r="2088" spans="5:5" x14ac:dyDescent="0.25">
      <c r="E2088" s="90" t="str">
        <f>IF(D2088&lt;&gt;"",VLOOKUP(C2088,BD_Insumos!$C:$D,2,FALSE),"")</f>
        <v/>
      </c>
    </row>
    <row r="2089" spans="5:5" x14ac:dyDescent="0.25">
      <c r="E2089" s="90" t="str">
        <f>IF(D2089&lt;&gt;"",VLOOKUP(C2089,BD_Insumos!$C:$D,2,FALSE),"")</f>
        <v/>
      </c>
    </row>
    <row r="2090" spans="5:5" x14ac:dyDescent="0.25">
      <c r="E2090" s="90" t="str">
        <f>IF(D2090&lt;&gt;"",VLOOKUP(C2090,BD_Insumos!$C:$D,2,FALSE),"")</f>
        <v/>
      </c>
    </row>
    <row r="2091" spans="5:5" x14ac:dyDescent="0.25">
      <c r="E2091" s="90" t="str">
        <f>IF(D2091&lt;&gt;"",VLOOKUP(C2091,BD_Insumos!$C:$D,2,FALSE),"")</f>
        <v/>
      </c>
    </row>
    <row r="2092" spans="5:5" x14ac:dyDescent="0.25">
      <c r="E2092" s="90" t="str">
        <f>IF(D2092&lt;&gt;"",VLOOKUP(C2092,BD_Insumos!$C:$D,2,FALSE),"")</f>
        <v/>
      </c>
    </row>
    <row r="2093" spans="5:5" x14ac:dyDescent="0.25">
      <c r="E2093" s="90" t="str">
        <f>IF(D2093&lt;&gt;"",VLOOKUP(C2093,BD_Insumos!$C:$D,2,FALSE),"")</f>
        <v/>
      </c>
    </row>
    <row r="2094" spans="5:5" x14ac:dyDescent="0.25">
      <c r="E2094" s="90" t="str">
        <f>IF(D2094&lt;&gt;"",VLOOKUP(C2094,BD_Insumos!$C:$D,2,FALSE),"")</f>
        <v/>
      </c>
    </row>
    <row r="2095" spans="5:5" x14ac:dyDescent="0.25">
      <c r="E2095" s="90" t="str">
        <f>IF(D2095&lt;&gt;"",VLOOKUP(C2095,BD_Insumos!$C:$D,2,FALSE),"")</f>
        <v/>
      </c>
    </row>
    <row r="2096" spans="5:5" x14ac:dyDescent="0.25">
      <c r="E2096" s="90" t="str">
        <f>IF(D2096&lt;&gt;"",VLOOKUP(C2096,BD_Insumos!$C:$D,2,FALSE),"")</f>
        <v/>
      </c>
    </row>
    <row r="2097" spans="5:5" x14ac:dyDescent="0.25">
      <c r="E2097" s="90" t="str">
        <f>IF(D2097&lt;&gt;"",VLOOKUP(C2097,BD_Insumos!$C:$D,2,FALSE),"")</f>
        <v/>
      </c>
    </row>
    <row r="2098" spans="5:5" x14ac:dyDescent="0.25">
      <c r="E2098" s="90" t="str">
        <f>IF(D2098&lt;&gt;"",VLOOKUP(C2098,BD_Insumos!$C:$D,2,FALSE),"")</f>
        <v/>
      </c>
    </row>
    <row r="2099" spans="5:5" x14ac:dyDescent="0.25">
      <c r="E2099" s="90" t="str">
        <f>IF(D2099&lt;&gt;"",VLOOKUP(C2099,BD_Insumos!$C:$D,2,FALSE),"")</f>
        <v/>
      </c>
    </row>
    <row r="2100" spans="5:5" x14ac:dyDescent="0.25">
      <c r="E2100" s="90" t="str">
        <f>IF(D2100&lt;&gt;"",VLOOKUP(C2100,BD_Insumos!$C:$D,2,FALSE),"")</f>
        <v/>
      </c>
    </row>
    <row r="2101" spans="5:5" x14ac:dyDescent="0.25">
      <c r="E2101" s="90" t="str">
        <f>IF(D2101&lt;&gt;"",VLOOKUP(C2101,BD_Insumos!$C:$D,2,FALSE),"")</f>
        <v/>
      </c>
    </row>
    <row r="2102" spans="5:5" x14ac:dyDescent="0.25">
      <c r="E2102" s="90" t="str">
        <f>IF(D2102&lt;&gt;"",VLOOKUP(C2102,BD_Insumos!$C:$D,2,FALSE),"")</f>
        <v/>
      </c>
    </row>
    <row r="2103" spans="5:5" x14ac:dyDescent="0.25">
      <c r="E2103" s="90" t="str">
        <f>IF(D2103&lt;&gt;"",VLOOKUP(C2103,BD_Insumos!$C:$D,2,FALSE),"")</f>
        <v/>
      </c>
    </row>
    <row r="2104" spans="5:5" x14ac:dyDescent="0.25">
      <c r="E2104" s="90" t="str">
        <f>IF(D2104&lt;&gt;"",VLOOKUP(C2104,BD_Insumos!$C:$D,2,FALSE),"")</f>
        <v/>
      </c>
    </row>
    <row r="2105" spans="5:5" x14ac:dyDescent="0.25">
      <c r="E2105" s="90" t="str">
        <f>IF(D2105&lt;&gt;"",VLOOKUP(C2105,BD_Insumos!$C:$D,2,FALSE),"")</f>
        <v/>
      </c>
    </row>
    <row r="2106" spans="5:5" x14ac:dyDescent="0.25">
      <c r="E2106" s="90" t="str">
        <f>IF(D2106&lt;&gt;"",VLOOKUP(C2106,BD_Insumos!$C:$D,2,FALSE),"")</f>
        <v/>
      </c>
    </row>
    <row r="2107" spans="5:5" x14ac:dyDescent="0.25">
      <c r="E2107" s="90" t="str">
        <f>IF(D2107&lt;&gt;"",VLOOKUP(C2107,BD_Insumos!$C:$D,2,FALSE),"")</f>
        <v/>
      </c>
    </row>
    <row r="2108" spans="5:5" x14ac:dyDescent="0.25">
      <c r="E2108" s="90" t="str">
        <f>IF(D2108&lt;&gt;"",VLOOKUP(C2108,BD_Insumos!$C:$D,2,FALSE),"")</f>
        <v/>
      </c>
    </row>
    <row r="2109" spans="5:5" x14ac:dyDescent="0.25">
      <c r="E2109" s="90" t="str">
        <f>IF(D2109&lt;&gt;"",VLOOKUP(C2109,BD_Insumos!$C:$D,2,FALSE),"")</f>
        <v/>
      </c>
    </row>
    <row r="2110" spans="5:5" x14ac:dyDescent="0.25">
      <c r="E2110" s="90" t="str">
        <f>IF(D2110&lt;&gt;"",VLOOKUP(C2110,BD_Insumos!$C:$D,2,FALSE),"")</f>
        <v/>
      </c>
    </row>
    <row r="2111" spans="5:5" x14ac:dyDescent="0.25">
      <c r="E2111" s="90" t="str">
        <f>IF(D2111&lt;&gt;"",VLOOKUP(C2111,BD_Insumos!$C:$D,2,FALSE),"")</f>
        <v/>
      </c>
    </row>
    <row r="2112" spans="5:5" x14ac:dyDescent="0.25">
      <c r="E2112" s="90" t="str">
        <f>IF(D2112&lt;&gt;"",VLOOKUP(C2112,BD_Insumos!$C:$D,2,FALSE),"")</f>
        <v/>
      </c>
    </row>
    <row r="2113" spans="5:5" x14ac:dyDescent="0.25">
      <c r="E2113" s="90" t="str">
        <f>IF(D2113&lt;&gt;"",VLOOKUP(C2113,BD_Insumos!$C:$D,2,FALSE),"")</f>
        <v/>
      </c>
    </row>
    <row r="2114" spans="5:5" x14ac:dyDescent="0.25">
      <c r="E2114" s="90" t="str">
        <f>IF(D2114&lt;&gt;"",VLOOKUP(C2114,BD_Insumos!$C:$D,2,FALSE),"")</f>
        <v/>
      </c>
    </row>
    <row r="2115" spans="5:5" x14ac:dyDescent="0.25">
      <c r="E2115" s="90" t="str">
        <f>IF(D2115&lt;&gt;"",VLOOKUP(C2115,BD_Insumos!$C:$D,2,FALSE),"")</f>
        <v/>
      </c>
    </row>
    <row r="2116" spans="5:5" x14ac:dyDescent="0.25">
      <c r="E2116" s="90" t="str">
        <f>IF(D2116&lt;&gt;"",VLOOKUP(C2116,BD_Insumos!$C:$D,2,FALSE),"")</f>
        <v/>
      </c>
    </row>
    <row r="2117" spans="5:5" x14ac:dyDescent="0.25">
      <c r="E2117" s="90" t="str">
        <f>IF(D2117&lt;&gt;"",VLOOKUP(C2117,BD_Insumos!$C:$D,2,FALSE),"")</f>
        <v/>
      </c>
    </row>
    <row r="2118" spans="5:5" x14ac:dyDescent="0.25">
      <c r="E2118" s="90" t="str">
        <f>IF(D2118&lt;&gt;"",VLOOKUP(C2118,BD_Insumos!$C:$D,2,FALSE),"")</f>
        <v/>
      </c>
    </row>
    <row r="2119" spans="5:5" x14ac:dyDescent="0.25">
      <c r="E2119" s="90" t="str">
        <f>IF(D2119&lt;&gt;"",VLOOKUP(C2119,BD_Insumos!$C:$D,2,FALSE),"")</f>
        <v/>
      </c>
    </row>
    <row r="2120" spans="5:5" x14ac:dyDescent="0.25">
      <c r="E2120" s="90" t="str">
        <f>IF(D2120&lt;&gt;"",VLOOKUP(C2120,BD_Insumos!$C:$D,2,FALSE),"")</f>
        <v/>
      </c>
    </row>
    <row r="2121" spans="5:5" x14ac:dyDescent="0.25">
      <c r="E2121" s="90" t="str">
        <f>IF(D2121&lt;&gt;"",VLOOKUP(C2121,BD_Insumos!$C:$D,2,FALSE),"")</f>
        <v/>
      </c>
    </row>
    <row r="2122" spans="5:5" x14ac:dyDescent="0.25">
      <c r="E2122" s="90" t="str">
        <f>IF(D2122&lt;&gt;"",VLOOKUP(C2122,BD_Insumos!$C:$D,2,FALSE),"")</f>
        <v/>
      </c>
    </row>
    <row r="2123" spans="5:5" x14ac:dyDescent="0.25">
      <c r="E2123" s="90" t="str">
        <f>IF(D2123&lt;&gt;"",VLOOKUP(C2123,BD_Insumos!$C:$D,2,FALSE),"")</f>
        <v/>
      </c>
    </row>
    <row r="2124" spans="5:5" x14ac:dyDescent="0.25">
      <c r="E2124" s="90" t="str">
        <f>IF(D2124&lt;&gt;"",VLOOKUP(C2124,BD_Insumos!$C:$D,2,FALSE),"")</f>
        <v/>
      </c>
    </row>
    <row r="2125" spans="5:5" x14ac:dyDescent="0.25">
      <c r="E2125" s="90" t="str">
        <f>IF(D2125&lt;&gt;"",VLOOKUP(C2125,BD_Insumos!$C:$D,2,FALSE),"")</f>
        <v/>
      </c>
    </row>
    <row r="2126" spans="5:5" x14ac:dyDescent="0.25">
      <c r="E2126" s="90" t="str">
        <f>IF(D2126&lt;&gt;"",VLOOKUP(C2126,BD_Insumos!$C:$D,2,FALSE),"")</f>
        <v/>
      </c>
    </row>
    <row r="2127" spans="5:5" x14ac:dyDescent="0.25">
      <c r="E2127" s="90" t="str">
        <f>IF(D2127&lt;&gt;"",VLOOKUP(C2127,BD_Insumos!$C:$D,2,FALSE),"")</f>
        <v/>
      </c>
    </row>
    <row r="2128" spans="5:5" x14ac:dyDescent="0.25">
      <c r="E2128" s="90" t="str">
        <f>IF(D2128&lt;&gt;"",VLOOKUP(C2128,BD_Insumos!$C:$D,2,FALSE),"")</f>
        <v/>
      </c>
    </row>
    <row r="2129" spans="5:5" x14ac:dyDescent="0.25">
      <c r="E2129" s="90" t="str">
        <f>IF(D2129&lt;&gt;"",VLOOKUP(C2129,BD_Insumos!$C:$D,2,FALSE),"")</f>
        <v/>
      </c>
    </row>
    <row r="2130" spans="5:5" x14ac:dyDescent="0.25">
      <c r="E2130" s="90" t="str">
        <f>IF(D2130&lt;&gt;"",VLOOKUP(C2130,BD_Insumos!$C:$D,2,FALSE),"")</f>
        <v/>
      </c>
    </row>
    <row r="2131" spans="5:5" x14ac:dyDescent="0.25">
      <c r="E2131" s="90" t="str">
        <f>IF(D2131&lt;&gt;"",VLOOKUP(C2131,BD_Insumos!$C:$D,2,FALSE),"")</f>
        <v/>
      </c>
    </row>
    <row r="2132" spans="5:5" x14ac:dyDescent="0.25">
      <c r="E2132" s="90" t="str">
        <f>IF(D2132&lt;&gt;"",VLOOKUP(C2132,BD_Insumos!$C:$D,2,FALSE),"")</f>
        <v/>
      </c>
    </row>
    <row r="2133" spans="5:5" x14ac:dyDescent="0.25">
      <c r="E2133" s="90" t="str">
        <f>IF(D2133&lt;&gt;"",VLOOKUP(C2133,BD_Insumos!$C:$D,2,FALSE),"")</f>
        <v/>
      </c>
    </row>
    <row r="2134" spans="5:5" x14ac:dyDescent="0.25">
      <c r="E2134" s="90" t="str">
        <f>IF(D2134&lt;&gt;"",VLOOKUP(C2134,BD_Insumos!$C:$D,2,FALSE),"")</f>
        <v/>
      </c>
    </row>
    <row r="2135" spans="5:5" x14ac:dyDescent="0.25">
      <c r="E2135" s="90" t="str">
        <f>IF(D2135&lt;&gt;"",VLOOKUP(C2135,BD_Insumos!$C:$D,2,FALSE),"")</f>
        <v/>
      </c>
    </row>
    <row r="2136" spans="5:5" x14ac:dyDescent="0.25">
      <c r="E2136" s="90" t="str">
        <f>IF(D2136&lt;&gt;"",VLOOKUP(C2136,BD_Insumos!$C:$D,2,FALSE),"")</f>
        <v/>
      </c>
    </row>
    <row r="2137" spans="5:5" x14ac:dyDescent="0.25">
      <c r="E2137" s="90" t="str">
        <f>IF(D2137&lt;&gt;"",VLOOKUP(C2137,BD_Insumos!$C:$D,2,FALSE),"")</f>
        <v/>
      </c>
    </row>
    <row r="2138" spans="5:5" x14ac:dyDescent="0.25">
      <c r="E2138" s="90" t="str">
        <f>IF(D2138&lt;&gt;"",VLOOKUP(C2138,BD_Insumos!$C:$D,2,FALSE),"")</f>
        <v/>
      </c>
    </row>
    <row r="2139" spans="5:5" x14ac:dyDescent="0.25">
      <c r="E2139" s="90" t="str">
        <f>IF(D2139&lt;&gt;"",VLOOKUP(C2139,BD_Insumos!$C:$D,2,FALSE),"")</f>
        <v/>
      </c>
    </row>
    <row r="2140" spans="5:5" x14ac:dyDescent="0.25">
      <c r="E2140" s="90" t="str">
        <f>IF(D2140&lt;&gt;"",VLOOKUP(C2140,BD_Insumos!$C:$D,2,FALSE),"")</f>
        <v/>
      </c>
    </row>
    <row r="2141" spans="5:5" x14ac:dyDescent="0.25">
      <c r="E2141" s="90" t="str">
        <f>IF(D2141&lt;&gt;"",VLOOKUP(C2141,BD_Insumos!$C:$D,2,FALSE),"")</f>
        <v/>
      </c>
    </row>
    <row r="2142" spans="5:5" x14ac:dyDescent="0.25">
      <c r="E2142" s="90" t="str">
        <f>IF(D2142&lt;&gt;"",VLOOKUP(C2142,BD_Insumos!$C:$D,2,FALSE),"")</f>
        <v/>
      </c>
    </row>
    <row r="2143" spans="5:5" x14ac:dyDescent="0.25">
      <c r="E2143" s="90" t="str">
        <f>IF(D2143&lt;&gt;"",VLOOKUP(C2143,BD_Insumos!$C:$D,2,FALSE),"")</f>
        <v/>
      </c>
    </row>
    <row r="2144" spans="5:5" x14ac:dyDescent="0.25">
      <c r="E2144" s="90" t="str">
        <f>IF(D2144&lt;&gt;"",VLOOKUP(C2144,BD_Insumos!$C:$D,2,FALSE),"")</f>
        <v/>
      </c>
    </row>
    <row r="2145" spans="5:5" x14ac:dyDescent="0.25">
      <c r="E2145" s="90" t="str">
        <f>IF(D2145&lt;&gt;"",VLOOKUP(C2145,BD_Insumos!$C:$D,2,FALSE),"")</f>
        <v/>
      </c>
    </row>
    <row r="2146" spans="5:5" x14ac:dyDescent="0.25">
      <c r="E2146" s="90" t="str">
        <f>IF(D2146&lt;&gt;"",VLOOKUP(C2146,BD_Insumos!$C:$D,2,FALSE),"")</f>
        <v/>
      </c>
    </row>
    <row r="2147" spans="5:5" x14ac:dyDescent="0.25">
      <c r="E2147" s="90" t="str">
        <f>IF(D2147&lt;&gt;"",VLOOKUP(C2147,BD_Insumos!$C:$D,2,FALSE),"")</f>
        <v/>
      </c>
    </row>
    <row r="2148" spans="5:5" x14ac:dyDescent="0.25">
      <c r="E2148" s="90" t="str">
        <f>IF(D2148&lt;&gt;"",VLOOKUP(C2148,BD_Insumos!$C:$D,2,FALSE),"")</f>
        <v/>
      </c>
    </row>
    <row r="2149" spans="5:5" x14ac:dyDescent="0.25">
      <c r="E2149" s="90" t="str">
        <f>IF(D2149&lt;&gt;"",VLOOKUP(C2149,BD_Insumos!$C:$D,2,FALSE),"")</f>
        <v/>
      </c>
    </row>
    <row r="2150" spans="5:5" x14ac:dyDescent="0.25">
      <c r="E2150" s="90" t="str">
        <f>IF(D2150&lt;&gt;"",VLOOKUP(C2150,BD_Insumos!$C:$D,2,FALSE),"")</f>
        <v/>
      </c>
    </row>
    <row r="2151" spans="5:5" x14ac:dyDescent="0.25">
      <c r="E2151" s="90" t="str">
        <f>IF(D2151&lt;&gt;"",VLOOKUP(C2151,BD_Insumos!$C:$D,2,FALSE),"")</f>
        <v/>
      </c>
    </row>
    <row r="2152" spans="5:5" x14ac:dyDescent="0.25">
      <c r="E2152" s="90" t="str">
        <f>IF(D2152&lt;&gt;"",VLOOKUP(C2152,BD_Insumos!$C:$D,2,FALSE),"")</f>
        <v/>
      </c>
    </row>
    <row r="2153" spans="5:5" x14ac:dyDescent="0.25">
      <c r="E2153" s="90" t="str">
        <f>IF(D2153&lt;&gt;"",VLOOKUP(C2153,BD_Insumos!$C:$D,2,FALSE),"")</f>
        <v/>
      </c>
    </row>
    <row r="2154" spans="5:5" x14ac:dyDescent="0.25">
      <c r="E2154" s="90" t="str">
        <f>IF(D2154&lt;&gt;"",VLOOKUP(C2154,BD_Insumos!$C:$D,2,FALSE),"")</f>
        <v/>
      </c>
    </row>
    <row r="2155" spans="5:5" x14ac:dyDescent="0.25">
      <c r="E2155" s="90" t="str">
        <f>IF(D2155&lt;&gt;"",VLOOKUP(C2155,BD_Insumos!$C:$D,2,FALSE),"")</f>
        <v/>
      </c>
    </row>
    <row r="2156" spans="5:5" x14ac:dyDescent="0.25">
      <c r="E2156" s="90" t="str">
        <f>IF(D2156&lt;&gt;"",VLOOKUP(C2156,BD_Insumos!$C:$D,2,FALSE),"")</f>
        <v/>
      </c>
    </row>
    <row r="2157" spans="5:5" x14ac:dyDescent="0.25">
      <c r="E2157" s="90" t="str">
        <f>IF(D2157&lt;&gt;"",VLOOKUP(C2157,BD_Insumos!$C:$D,2,FALSE),"")</f>
        <v/>
      </c>
    </row>
    <row r="2158" spans="5:5" x14ac:dyDescent="0.25">
      <c r="E2158" s="90" t="str">
        <f>IF(D2158&lt;&gt;"",VLOOKUP(C2158,BD_Insumos!$C:$D,2,FALSE),"")</f>
        <v/>
      </c>
    </row>
    <row r="2159" spans="5:5" x14ac:dyDescent="0.25">
      <c r="E2159" s="90" t="str">
        <f>IF(D2159&lt;&gt;"",VLOOKUP(C2159,BD_Insumos!$C:$D,2,FALSE),"")</f>
        <v/>
      </c>
    </row>
    <row r="2160" spans="5:5" x14ac:dyDescent="0.25">
      <c r="E2160" s="90" t="str">
        <f>IF(D2160&lt;&gt;"",VLOOKUP(C2160,BD_Insumos!$C:$D,2,FALSE),"")</f>
        <v/>
      </c>
    </row>
    <row r="2161" spans="5:5" x14ac:dyDescent="0.25">
      <c r="E2161" s="90" t="str">
        <f>IF(D2161&lt;&gt;"",VLOOKUP(C2161,BD_Insumos!$C:$D,2,FALSE),"")</f>
        <v/>
      </c>
    </row>
    <row r="2162" spans="5:5" x14ac:dyDescent="0.25">
      <c r="E2162" s="90" t="str">
        <f>IF(D2162&lt;&gt;"",VLOOKUP(C2162,BD_Insumos!$C:$D,2,FALSE),"")</f>
        <v/>
      </c>
    </row>
    <row r="2163" spans="5:5" x14ac:dyDescent="0.25">
      <c r="E2163" s="90" t="str">
        <f>IF(D2163&lt;&gt;"",VLOOKUP(C2163,BD_Insumos!$C:$D,2,FALSE),"")</f>
        <v/>
      </c>
    </row>
    <row r="2164" spans="5:5" x14ac:dyDescent="0.25">
      <c r="E2164" s="90" t="str">
        <f>IF(D2164&lt;&gt;"",VLOOKUP(C2164,BD_Insumos!$C:$D,2,FALSE),"")</f>
        <v/>
      </c>
    </row>
    <row r="2165" spans="5:5" x14ac:dyDescent="0.25">
      <c r="E2165" s="90" t="str">
        <f>IF(D2165&lt;&gt;"",VLOOKUP(C2165,BD_Insumos!$C:$D,2,FALSE),"")</f>
        <v/>
      </c>
    </row>
    <row r="2166" spans="5:5" x14ac:dyDescent="0.25">
      <c r="E2166" s="90" t="str">
        <f>IF(D2166&lt;&gt;"",VLOOKUP(C2166,BD_Insumos!$C:$D,2,FALSE),"")</f>
        <v/>
      </c>
    </row>
    <row r="2167" spans="5:5" x14ac:dyDescent="0.25">
      <c r="E2167" s="90" t="str">
        <f>IF(D2167&lt;&gt;"",VLOOKUP(C2167,BD_Insumos!$C:$D,2,FALSE),"")</f>
        <v/>
      </c>
    </row>
    <row r="2168" spans="5:5" x14ac:dyDescent="0.25">
      <c r="E2168" s="90" t="str">
        <f>IF(D2168&lt;&gt;"",VLOOKUP(C2168,BD_Insumos!$C:$D,2,FALSE),"")</f>
        <v/>
      </c>
    </row>
    <row r="2169" spans="5:5" x14ac:dyDescent="0.25">
      <c r="E2169" s="90" t="str">
        <f>IF(D2169&lt;&gt;"",VLOOKUP(C2169,BD_Insumos!$C:$D,2,FALSE),"")</f>
        <v/>
      </c>
    </row>
    <row r="2170" spans="5:5" x14ac:dyDescent="0.25">
      <c r="E2170" s="90" t="str">
        <f>IF(D2170&lt;&gt;"",VLOOKUP(C2170,BD_Insumos!$C:$D,2,FALSE),"")</f>
        <v/>
      </c>
    </row>
    <row r="2171" spans="5:5" x14ac:dyDescent="0.25">
      <c r="E2171" s="90" t="str">
        <f>IF(D2171&lt;&gt;"",VLOOKUP(C2171,BD_Insumos!$C:$D,2,FALSE),"")</f>
        <v/>
      </c>
    </row>
    <row r="2172" spans="5:5" x14ac:dyDescent="0.25">
      <c r="E2172" s="90" t="str">
        <f>IF(D2172&lt;&gt;"",VLOOKUP(C2172,BD_Insumos!$C:$D,2,FALSE),"")</f>
        <v/>
      </c>
    </row>
    <row r="2173" spans="5:5" x14ac:dyDescent="0.25">
      <c r="E2173" s="90" t="str">
        <f>IF(D2173&lt;&gt;"",VLOOKUP(C2173,BD_Insumos!$C:$D,2,FALSE),"")</f>
        <v/>
      </c>
    </row>
    <row r="2174" spans="5:5" x14ac:dyDescent="0.25">
      <c r="E2174" s="90" t="str">
        <f>IF(D2174&lt;&gt;"",VLOOKUP(C2174,BD_Insumos!$C:$D,2,FALSE),"")</f>
        <v/>
      </c>
    </row>
    <row r="2175" spans="5:5" x14ac:dyDescent="0.25">
      <c r="E2175" s="90" t="str">
        <f>IF(D2175&lt;&gt;"",VLOOKUP(C2175,BD_Insumos!$C:$D,2,FALSE),"")</f>
        <v/>
      </c>
    </row>
    <row r="2176" spans="5:5" x14ac:dyDescent="0.25">
      <c r="E2176" s="90" t="str">
        <f>IF(D2176&lt;&gt;"",VLOOKUP(C2176,BD_Insumos!$C:$D,2,FALSE),"")</f>
        <v/>
      </c>
    </row>
    <row r="2177" spans="5:5" x14ac:dyDescent="0.25">
      <c r="E2177" s="90" t="str">
        <f>IF(D2177&lt;&gt;"",VLOOKUP(C2177,BD_Insumos!$C:$D,2,FALSE),"")</f>
        <v/>
      </c>
    </row>
    <row r="2178" spans="5:5" x14ac:dyDescent="0.25">
      <c r="E2178" s="90" t="str">
        <f>IF(D2178&lt;&gt;"",VLOOKUP(C2178,BD_Insumos!$C:$D,2,FALSE),"")</f>
        <v/>
      </c>
    </row>
    <row r="2179" spans="5:5" x14ac:dyDescent="0.25">
      <c r="E2179" s="90" t="str">
        <f>IF(D2179&lt;&gt;"",VLOOKUP(C2179,BD_Insumos!$C:$D,2,FALSE),"")</f>
        <v/>
      </c>
    </row>
    <row r="2180" spans="5:5" x14ac:dyDescent="0.25">
      <c r="E2180" s="90" t="str">
        <f>IF(D2180&lt;&gt;"",VLOOKUP(C2180,BD_Insumos!$C:$D,2,FALSE),"")</f>
        <v/>
      </c>
    </row>
    <row r="2181" spans="5:5" x14ac:dyDescent="0.25">
      <c r="E2181" s="90" t="str">
        <f>IF(D2181&lt;&gt;"",VLOOKUP(C2181,BD_Insumos!$C:$D,2,FALSE),"")</f>
        <v/>
      </c>
    </row>
    <row r="2182" spans="5:5" x14ac:dyDescent="0.25">
      <c r="E2182" s="90" t="str">
        <f>IF(D2182&lt;&gt;"",VLOOKUP(C2182,BD_Insumos!$C:$D,2,FALSE),"")</f>
        <v/>
      </c>
    </row>
    <row r="2183" spans="5:5" x14ac:dyDescent="0.25">
      <c r="E2183" s="90" t="str">
        <f>IF(D2183&lt;&gt;"",VLOOKUP(C2183,BD_Insumos!$C:$D,2,FALSE),"")</f>
        <v/>
      </c>
    </row>
    <row r="2184" spans="5:5" x14ac:dyDescent="0.25">
      <c r="E2184" s="90" t="str">
        <f>IF(D2184&lt;&gt;"",VLOOKUP(C2184,BD_Insumos!$C:$D,2,FALSE),"")</f>
        <v/>
      </c>
    </row>
    <row r="2185" spans="5:5" x14ac:dyDescent="0.25">
      <c r="E2185" s="90" t="str">
        <f>IF(D2185&lt;&gt;"",VLOOKUP(C2185,BD_Insumos!$C:$D,2,FALSE),"")</f>
        <v/>
      </c>
    </row>
    <row r="2186" spans="5:5" x14ac:dyDescent="0.25">
      <c r="E2186" s="90" t="str">
        <f>IF(D2186&lt;&gt;"",VLOOKUP(C2186,BD_Insumos!$C:$D,2,FALSE),"")</f>
        <v/>
      </c>
    </row>
    <row r="2187" spans="5:5" x14ac:dyDescent="0.25">
      <c r="E2187" s="90" t="str">
        <f>IF(D2187&lt;&gt;"",VLOOKUP(C2187,BD_Insumos!$C:$D,2,FALSE),"")</f>
        <v/>
      </c>
    </row>
    <row r="2188" spans="5:5" x14ac:dyDescent="0.25">
      <c r="E2188" s="90" t="str">
        <f>IF(D2188&lt;&gt;"",VLOOKUP(C2188,BD_Insumos!$C:$D,2,FALSE),"")</f>
        <v/>
      </c>
    </row>
    <row r="2189" spans="5:5" x14ac:dyDescent="0.25">
      <c r="E2189" s="90" t="str">
        <f>IF(D2189&lt;&gt;"",VLOOKUP(C2189,BD_Insumos!$C:$D,2,FALSE),"")</f>
        <v/>
      </c>
    </row>
    <row r="2190" spans="5:5" x14ac:dyDescent="0.25">
      <c r="E2190" s="90" t="str">
        <f>IF(D2190&lt;&gt;"",VLOOKUP(C2190,BD_Insumos!$C:$D,2,FALSE),"")</f>
        <v/>
      </c>
    </row>
    <row r="2191" spans="5:5" x14ac:dyDescent="0.25">
      <c r="E2191" s="90" t="str">
        <f>IF(D2191&lt;&gt;"",VLOOKUP(C2191,BD_Insumos!$C:$D,2,FALSE),"")</f>
        <v/>
      </c>
    </row>
    <row r="2192" spans="5:5" x14ac:dyDescent="0.25">
      <c r="E2192" s="90" t="str">
        <f>IF(D2192&lt;&gt;"",VLOOKUP(C2192,BD_Insumos!$C:$D,2,FALSE),"")</f>
        <v/>
      </c>
    </row>
    <row r="2193" spans="5:5" x14ac:dyDescent="0.25">
      <c r="E2193" s="90" t="str">
        <f>IF(D2193&lt;&gt;"",VLOOKUP(C2193,BD_Insumos!$C:$D,2,FALSE),"")</f>
        <v/>
      </c>
    </row>
    <row r="2194" spans="5:5" x14ac:dyDescent="0.25">
      <c r="E2194" s="90" t="str">
        <f>IF(D2194&lt;&gt;"",VLOOKUP(C2194,BD_Insumos!$C:$D,2,FALSE),"")</f>
        <v/>
      </c>
    </row>
    <row r="2195" spans="5:5" x14ac:dyDescent="0.25">
      <c r="E2195" s="90" t="str">
        <f>IF(D2195&lt;&gt;"",VLOOKUP(C2195,BD_Insumos!$C:$D,2,FALSE),"")</f>
        <v/>
      </c>
    </row>
    <row r="2196" spans="5:5" x14ac:dyDescent="0.25">
      <c r="E2196" s="90" t="str">
        <f>IF(D2196&lt;&gt;"",VLOOKUP(C2196,BD_Insumos!$C:$D,2,FALSE),"")</f>
        <v/>
      </c>
    </row>
    <row r="2197" spans="5:5" x14ac:dyDescent="0.25">
      <c r="E2197" s="90" t="str">
        <f>IF(D2197&lt;&gt;"",VLOOKUP(C2197,BD_Insumos!$C:$D,2,FALSE),"")</f>
        <v/>
      </c>
    </row>
    <row r="2198" spans="5:5" x14ac:dyDescent="0.25">
      <c r="E2198" s="90" t="str">
        <f>IF(D2198&lt;&gt;"",VLOOKUP(C2198,BD_Insumos!$C:$D,2,FALSE),"")</f>
        <v/>
      </c>
    </row>
    <row r="2199" spans="5:5" x14ac:dyDescent="0.25">
      <c r="E2199" s="90" t="str">
        <f>IF(D2199&lt;&gt;"",VLOOKUP(C2199,BD_Insumos!$C:$D,2,FALSE),"")</f>
        <v/>
      </c>
    </row>
    <row r="2200" spans="5:5" x14ac:dyDescent="0.25">
      <c r="E2200" s="90" t="str">
        <f>IF(D2200&lt;&gt;"",VLOOKUP(C2200,BD_Insumos!$C:$D,2,FALSE),"")</f>
        <v/>
      </c>
    </row>
    <row r="2201" spans="5:5" x14ac:dyDescent="0.25">
      <c r="E2201" s="90" t="str">
        <f>IF(D2201&lt;&gt;"",VLOOKUP(C2201,BD_Insumos!$C:$D,2,FALSE),"")</f>
        <v/>
      </c>
    </row>
    <row r="2202" spans="5:5" x14ac:dyDescent="0.25">
      <c r="E2202" s="90" t="str">
        <f>IF(D2202&lt;&gt;"",VLOOKUP(C2202,BD_Insumos!$C:$D,2,FALSE),"")</f>
        <v/>
      </c>
    </row>
    <row r="2203" spans="5:5" x14ac:dyDescent="0.25">
      <c r="E2203" s="90" t="str">
        <f>IF(D2203&lt;&gt;"",VLOOKUP(C2203,BD_Insumos!$C:$D,2,FALSE),"")</f>
        <v/>
      </c>
    </row>
    <row r="2204" spans="5:5" x14ac:dyDescent="0.25">
      <c r="E2204" s="90" t="str">
        <f>IF(D2204&lt;&gt;"",VLOOKUP(C2204,BD_Insumos!$C:$D,2,FALSE),"")</f>
        <v/>
      </c>
    </row>
    <row r="2205" spans="5:5" x14ac:dyDescent="0.25">
      <c r="E2205" s="90" t="str">
        <f>IF(D2205&lt;&gt;"",VLOOKUP(C2205,BD_Insumos!$C:$D,2,FALSE),"")</f>
        <v/>
      </c>
    </row>
    <row r="2206" spans="5:5" x14ac:dyDescent="0.25">
      <c r="E2206" s="90" t="str">
        <f>IF(D2206&lt;&gt;"",VLOOKUP(C2206,BD_Insumos!$C:$D,2,FALSE),"")</f>
        <v/>
      </c>
    </row>
    <row r="2207" spans="5:5" x14ac:dyDescent="0.25">
      <c r="E2207" s="90" t="str">
        <f>IF(D2207&lt;&gt;"",VLOOKUP(C2207,BD_Insumos!$C:$D,2,FALSE),"")</f>
        <v/>
      </c>
    </row>
    <row r="2208" spans="5:5" x14ac:dyDescent="0.25">
      <c r="E2208" s="90" t="str">
        <f>IF(D2208&lt;&gt;"",VLOOKUP(C2208,BD_Insumos!$C:$D,2,FALSE),"")</f>
        <v/>
      </c>
    </row>
    <row r="2209" spans="5:5" x14ac:dyDescent="0.25">
      <c r="E2209" s="90" t="str">
        <f>IF(D2209&lt;&gt;"",VLOOKUP(C2209,BD_Insumos!$C:$D,2,FALSE),"")</f>
        <v/>
      </c>
    </row>
    <row r="2210" spans="5:5" x14ac:dyDescent="0.25">
      <c r="E2210" s="90" t="str">
        <f>IF(D2210&lt;&gt;"",VLOOKUP(C2210,BD_Insumos!$C:$D,2,FALSE),"")</f>
        <v/>
      </c>
    </row>
    <row r="2211" spans="5:5" x14ac:dyDescent="0.25">
      <c r="E2211" s="90" t="str">
        <f>IF(D2211&lt;&gt;"",VLOOKUP(C2211,BD_Insumos!$C:$D,2,FALSE),"")</f>
        <v/>
      </c>
    </row>
    <row r="2212" spans="5:5" x14ac:dyDescent="0.25">
      <c r="E2212" s="90" t="str">
        <f>IF(D2212&lt;&gt;"",VLOOKUP(C2212,BD_Insumos!$C:$D,2,FALSE),"")</f>
        <v/>
      </c>
    </row>
    <row r="2213" spans="5:5" x14ac:dyDescent="0.25">
      <c r="E2213" s="90" t="str">
        <f>IF(D2213&lt;&gt;"",VLOOKUP(C2213,BD_Insumos!$C:$D,2,FALSE),"")</f>
        <v/>
      </c>
    </row>
    <row r="2214" spans="5:5" x14ac:dyDescent="0.25">
      <c r="E2214" s="90" t="str">
        <f>IF(D2214&lt;&gt;"",VLOOKUP(C2214,BD_Insumos!$C:$D,2,FALSE),"")</f>
        <v/>
      </c>
    </row>
    <row r="2215" spans="5:5" x14ac:dyDescent="0.25">
      <c r="E2215" s="90" t="str">
        <f>IF(D2215&lt;&gt;"",VLOOKUP(C2215,BD_Insumos!$C:$D,2,FALSE),"")</f>
        <v/>
      </c>
    </row>
    <row r="2216" spans="5:5" x14ac:dyDescent="0.25">
      <c r="E2216" s="90" t="str">
        <f>IF(D2216&lt;&gt;"",VLOOKUP(C2216,BD_Insumos!$C:$D,2,FALSE),"")</f>
        <v/>
      </c>
    </row>
    <row r="2217" spans="5:5" x14ac:dyDescent="0.25">
      <c r="E2217" s="90" t="str">
        <f>IF(D2217&lt;&gt;"",VLOOKUP(C2217,BD_Insumos!$C:$D,2,FALSE),"")</f>
        <v/>
      </c>
    </row>
    <row r="2218" spans="5:5" x14ac:dyDescent="0.25">
      <c r="E2218" s="90" t="str">
        <f>IF(D2218&lt;&gt;"",VLOOKUP(C2218,BD_Insumos!$C:$D,2,FALSE),"")</f>
        <v/>
      </c>
    </row>
    <row r="2219" spans="5:5" x14ac:dyDescent="0.25">
      <c r="E2219" s="90" t="str">
        <f>IF(D2219&lt;&gt;"",VLOOKUP(C2219,BD_Insumos!$C:$D,2,FALSE),"")</f>
        <v/>
      </c>
    </row>
    <row r="2220" spans="5:5" x14ac:dyDescent="0.25">
      <c r="E2220" s="90" t="str">
        <f>IF(D2220&lt;&gt;"",VLOOKUP(C2220,BD_Insumos!$C:$D,2,FALSE),"")</f>
        <v/>
      </c>
    </row>
    <row r="2221" spans="5:5" x14ac:dyDescent="0.25">
      <c r="E2221" s="90" t="str">
        <f>IF(D2221&lt;&gt;"",VLOOKUP(C2221,BD_Insumos!$C:$D,2,FALSE),"")</f>
        <v/>
      </c>
    </row>
    <row r="2222" spans="5:5" x14ac:dyDescent="0.25">
      <c r="E2222" s="90" t="str">
        <f>IF(D2222&lt;&gt;"",VLOOKUP(C2222,BD_Insumos!$C:$D,2,FALSE),"")</f>
        <v/>
      </c>
    </row>
    <row r="2223" spans="5:5" x14ac:dyDescent="0.25">
      <c r="E2223" s="90" t="str">
        <f>IF(D2223&lt;&gt;"",VLOOKUP(C2223,BD_Insumos!$C:$D,2,FALSE),"")</f>
        <v/>
      </c>
    </row>
    <row r="2224" spans="5:5" x14ac:dyDescent="0.25">
      <c r="E2224" s="90" t="str">
        <f>IF(D2224&lt;&gt;"",VLOOKUP(C2224,BD_Insumos!$C:$D,2,FALSE),"")</f>
        <v/>
      </c>
    </row>
    <row r="2225" spans="5:5" x14ac:dyDescent="0.25">
      <c r="E2225" s="90" t="str">
        <f>IF(D2225&lt;&gt;"",VLOOKUP(C2225,BD_Insumos!$C:$D,2,FALSE),"")</f>
        <v/>
      </c>
    </row>
    <row r="2226" spans="5:5" x14ac:dyDescent="0.25">
      <c r="E2226" s="90" t="str">
        <f>IF(D2226&lt;&gt;"",VLOOKUP(C2226,BD_Insumos!$C:$D,2,FALSE),"")</f>
        <v/>
      </c>
    </row>
    <row r="2227" spans="5:5" x14ac:dyDescent="0.25">
      <c r="E2227" s="90" t="str">
        <f>IF(D2227&lt;&gt;"",VLOOKUP(C2227,BD_Insumos!$C:$D,2,FALSE),"")</f>
        <v/>
      </c>
    </row>
    <row r="2228" spans="5:5" x14ac:dyDescent="0.25">
      <c r="E2228" s="90" t="str">
        <f>IF(D2228&lt;&gt;"",VLOOKUP(C2228,BD_Insumos!$C:$D,2,FALSE),"")</f>
        <v/>
      </c>
    </row>
    <row r="2229" spans="5:5" x14ac:dyDescent="0.25">
      <c r="E2229" s="90" t="str">
        <f>IF(D2229&lt;&gt;"",VLOOKUP(C2229,BD_Insumos!$C:$D,2,FALSE),"")</f>
        <v/>
      </c>
    </row>
    <row r="2230" spans="5:5" x14ac:dyDescent="0.25">
      <c r="E2230" s="90" t="str">
        <f>IF(D2230&lt;&gt;"",VLOOKUP(C2230,BD_Insumos!$C:$D,2,FALSE),"")</f>
        <v/>
      </c>
    </row>
    <row r="2231" spans="5:5" x14ac:dyDescent="0.25">
      <c r="E2231" s="90" t="str">
        <f>IF(D2231&lt;&gt;"",VLOOKUP(C2231,BD_Insumos!$C:$D,2,FALSE),"")</f>
        <v/>
      </c>
    </row>
    <row r="2232" spans="5:5" x14ac:dyDescent="0.25">
      <c r="E2232" s="90" t="str">
        <f>IF(D2232&lt;&gt;"",VLOOKUP(C2232,BD_Insumos!$C:$D,2,FALSE),"")</f>
        <v/>
      </c>
    </row>
    <row r="2233" spans="5:5" x14ac:dyDescent="0.25">
      <c r="E2233" s="90" t="str">
        <f>IF(D2233&lt;&gt;"",VLOOKUP(C2233,BD_Insumos!$C:$D,2,FALSE),"")</f>
        <v/>
      </c>
    </row>
    <row r="2234" spans="5:5" x14ac:dyDescent="0.25">
      <c r="E2234" s="90" t="str">
        <f>IF(D2234&lt;&gt;"",VLOOKUP(C2234,BD_Insumos!$C:$D,2,FALSE),"")</f>
        <v/>
      </c>
    </row>
    <row r="2235" spans="5:5" x14ac:dyDescent="0.25">
      <c r="E2235" s="90" t="str">
        <f>IF(D2235&lt;&gt;"",VLOOKUP(C2235,BD_Insumos!$C:$D,2,FALSE),"")</f>
        <v/>
      </c>
    </row>
    <row r="2236" spans="5:5" x14ac:dyDescent="0.25">
      <c r="E2236" s="90" t="str">
        <f>IF(D2236&lt;&gt;"",VLOOKUP(C2236,BD_Insumos!$C:$D,2,FALSE),"")</f>
        <v/>
      </c>
    </row>
    <row r="2237" spans="5:5" x14ac:dyDescent="0.25">
      <c r="E2237" s="90" t="str">
        <f>IF(D2237&lt;&gt;"",VLOOKUP(C2237,BD_Insumos!$C:$D,2,FALSE),"")</f>
        <v/>
      </c>
    </row>
    <row r="2238" spans="5:5" x14ac:dyDescent="0.25">
      <c r="E2238" s="90" t="str">
        <f>IF(D2238&lt;&gt;"",VLOOKUP(C2238,BD_Insumos!$C:$D,2,FALSE),"")</f>
        <v/>
      </c>
    </row>
    <row r="2239" spans="5:5" x14ac:dyDescent="0.25">
      <c r="E2239" s="90" t="str">
        <f>IF(D2239&lt;&gt;"",VLOOKUP(C2239,BD_Insumos!$C:$D,2,FALSE),"")</f>
        <v/>
      </c>
    </row>
    <row r="2240" spans="5:5" x14ac:dyDescent="0.25">
      <c r="E2240" s="90" t="str">
        <f>IF(D2240&lt;&gt;"",VLOOKUP(C2240,BD_Insumos!$C:$D,2,FALSE),"")</f>
        <v/>
      </c>
    </row>
    <row r="2241" spans="5:5" x14ac:dyDescent="0.25">
      <c r="E2241" s="90" t="str">
        <f>IF(D2241&lt;&gt;"",VLOOKUP(C2241,BD_Insumos!$C:$D,2,FALSE),"")</f>
        <v/>
      </c>
    </row>
    <row r="2242" spans="5:5" x14ac:dyDescent="0.25">
      <c r="E2242" s="90" t="str">
        <f>IF(D2242&lt;&gt;"",VLOOKUP(C2242,BD_Insumos!$C:$D,2,FALSE),"")</f>
        <v/>
      </c>
    </row>
    <row r="2243" spans="5:5" x14ac:dyDescent="0.25">
      <c r="E2243" s="90" t="str">
        <f>IF(D2243&lt;&gt;"",VLOOKUP(C2243,BD_Insumos!$C:$D,2,FALSE),"")</f>
        <v/>
      </c>
    </row>
    <row r="2244" spans="5:5" x14ac:dyDescent="0.25">
      <c r="E2244" s="90" t="str">
        <f>IF(D2244&lt;&gt;"",VLOOKUP(C2244,BD_Insumos!$C:$D,2,FALSE),"")</f>
        <v/>
      </c>
    </row>
    <row r="2245" spans="5:5" x14ac:dyDescent="0.25">
      <c r="E2245" s="90" t="str">
        <f>IF(D2245&lt;&gt;"",VLOOKUP(C2245,BD_Insumos!$C:$D,2,FALSE),"")</f>
        <v/>
      </c>
    </row>
    <row r="2246" spans="5:5" x14ac:dyDescent="0.25">
      <c r="E2246" s="90" t="str">
        <f>IF(D2246&lt;&gt;"",VLOOKUP(C2246,BD_Insumos!$C:$D,2,FALSE),"")</f>
        <v/>
      </c>
    </row>
    <row r="2247" spans="5:5" x14ac:dyDescent="0.25">
      <c r="E2247" s="90" t="str">
        <f>IF(D2247&lt;&gt;"",VLOOKUP(C2247,BD_Insumos!$C:$D,2,FALSE),"")</f>
        <v/>
      </c>
    </row>
    <row r="2248" spans="5:5" x14ac:dyDescent="0.25">
      <c r="E2248" s="90" t="str">
        <f>IF(D2248&lt;&gt;"",VLOOKUP(C2248,BD_Insumos!$C:$D,2,FALSE),"")</f>
        <v/>
      </c>
    </row>
    <row r="2249" spans="5:5" x14ac:dyDescent="0.25">
      <c r="E2249" s="90" t="str">
        <f>IF(D2249&lt;&gt;"",VLOOKUP(C2249,BD_Insumos!$C:$D,2,FALSE),"")</f>
        <v/>
      </c>
    </row>
    <row r="2250" spans="5:5" x14ac:dyDescent="0.25">
      <c r="E2250" s="90" t="str">
        <f>IF(D2250&lt;&gt;"",VLOOKUP(C2250,BD_Insumos!$C:$D,2,FALSE),"")</f>
        <v/>
      </c>
    </row>
    <row r="2251" spans="5:5" x14ac:dyDescent="0.25">
      <c r="E2251" s="90" t="str">
        <f>IF(D2251&lt;&gt;"",VLOOKUP(C2251,BD_Insumos!$C:$D,2,FALSE),"")</f>
        <v/>
      </c>
    </row>
    <row r="2252" spans="5:5" x14ac:dyDescent="0.25">
      <c r="E2252" s="90" t="str">
        <f>IF(D2252&lt;&gt;"",VLOOKUP(C2252,BD_Insumos!$C:$D,2,FALSE),"")</f>
        <v/>
      </c>
    </row>
    <row r="2253" spans="5:5" x14ac:dyDescent="0.25">
      <c r="E2253" s="90" t="str">
        <f>IF(D2253&lt;&gt;"",VLOOKUP(C2253,BD_Insumos!$C:$D,2,FALSE),"")</f>
        <v/>
      </c>
    </row>
    <row r="2254" spans="5:5" x14ac:dyDescent="0.25">
      <c r="E2254" s="90" t="str">
        <f>IF(D2254&lt;&gt;"",VLOOKUP(C2254,BD_Insumos!$C:$D,2,FALSE),"")</f>
        <v/>
      </c>
    </row>
    <row r="2255" spans="5:5" x14ac:dyDescent="0.25">
      <c r="E2255" s="90" t="str">
        <f>IF(D2255&lt;&gt;"",VLOOKUP(C2255,BD_Insumos!$C:$D,2,FALSE),"")</f>
        <v/>
      </c>
    </row>
    <row r="2256" spans="5:5" x14ac:dyDescent="0.25">
      <c r="E2256" s="90" t="str">
        <f>IF(D2256&lt;&gt;"",VLOOKUP(C2256,BD_Insumos!$C:$D,2,FALSE),"")</f>
        <v/>
      </c>
    </row>
    <row r="2257" spans="5:5" x14ac:dyDescent="0.25">
      <c r="E2257" s="90" t="str">
        <f>IF(D2257&lt;&gt;"",VLOOKUP(C2257,BD_Insumos!$C:$D,2,FALSE),"")</f>
        <v/>
      </c>
    </row>
    <row r="2258" spans="5:5" x14ac:dyDescent="0.25">
      <c r="E2258" s="90" t="str">
        <f>IF(D2258&lt;&gt;"",VLOOKUP(C2258,BD_Insumos!$C:$D,2,FALSE),"")</f>
        <v/>
      </c>
    </row>
    <row r="2259" spans="5:5" x14ac:dyDescent="0.25">
      <c r="E2259" s="90" t="str">
        <f>IF(D2259&lt;&gt;"",VLOOKUP(C2259,BD_Insumos!$C:$D,2,FALSE),"")</f>
        <v/>
      </c>
    </row>
    <row r="2260" spans="5:5" x14ac:dyDescent="0.25">
      <c r="E2260" s="90" t="str">
        <f>IF(D2260&lt;&gt;"",VLOOKUP(C2260,BD_Insumos!$C:$D,2,FALSE),"")</f>
        <v/>
      </c>
    </row>
    <row r="2261" spans="5:5" x14ac:dyDescent="0.25">
      <c r="E2261" s="90" t="str">
        <f>IF(D2261&lt;&gt;"",VLOOKUP(C2261,BD_Insumos!$C:$D,2,FALSE),"")</f>
        <v/>
      </c>
    </row>
    <row r="2262" spans="5:5" x14ac:dyDescent="0.25">
      <c r="E2262" s="90" t="str">
        <f>IF(D2262&lt;&gt;"",VLOOKUP(C2262,BD_Insumos!$C:$D,2,FALSE),"")</f>
        <v/>
      </c>
    </row>
    <row r="2263" spans="5:5" x14ac:dyDescent="0.25">
      <c r="E2263" s="90" t="str">
        <f>IF(D2263&lt;&gt;"",VLOOKUP(C2263,BD_Insumos!$C:$D,2,FALSE),"")</f>
        <v/>
      </c>
    </row>
    <row r="2264" spans="5:5" x14ac:dyDescent="0.25">
      <c r="E2264" s="90" t="str">
        <f>IF(D2264&lt;&gt;"",VLOOKUP(C2264,BD_Insumos!$C:$D,2,FALSE),"")</f>
        <v/>
      </c>
    </row>
    <row r="2265" spans="5:5" x14ac:dyDescent="0.25">
      <c r="E2265" s="90" t="str">
        <f>IF(D2265&lt;&gt;"",VLOOKUP(C2265,BD_Insumos!$C:$D,2,FALSE),"")</f>
        <v/>
      </c>
    </row>
    <row r="2266" spans="5:5" x14ac:dyDescent="0.25">
      <c r="E2266" s="90" t="str">
        <f>IF(D2266&lt;&gt;"",VLOOKUP(C2266,BD_Insumos!$C:$D,2,FALSE),"")</f>
        <v/>
      </c>
    </row>
    <row r="2267" spans="5:5" x14ac:dyDescent="0.25">
      <c r="E2267" s="90" t="str">
        <f>IF(D2267&lt;&gt;"",VLOOKUP(C2267,BD_Insumos!$C:$D,2,FALSE),"")</f>
        <v/>
      </c>
    </row>
    <row r="2268" spans="5:5" x14ac:dyDescent="0.25">
      <c r="E2268" s="90" t="str">
        <f>IF(D2268&lt;&gt;"",VLOOKUP(C2268,BD_Insumos!$C:$D,2,FALSE),"")</f>
        <v/>
      </c>
    </row>
    <row r="2269" spans="5:5" x14ac:dyDescent="0.25">
      <c r="E2269" s="90" t="str">
        <f>IF(D2269&lt;&gt;"",VLOOKUP(C2269,BD_Insumos!$C:$D,2,FALSE),"")</f>
        <v/>
      </c>
    </row>
    <row r="2270" spans="5:5" x14ac:dyDescent="0.25">
      <c r="E2270" s="90" t="str">
        <f>IF(D2270&lt;&gt;"",VLOOKUP(C2270,BD_Insumos!$C:$D,2,FALSE),"")</f>
        <v/>
      </c>
    </row>
    <row r="2271" spans="5:5" x14ac:dyDescent="0.25">
      <c r="E2271" s="90" t="str">
        <f>IF(D2271&lt;&gt;"",VLOOKUP(C2271,BD_Insumos!$C:$D,2,FALSE),"")</f>
        <v/>
      </c>
    </row>
    <row r="2272" spans="5:5" x14ac:dyDescent="0.25">
      <c r="E2272" s="90" t="str">
        <f>IF(D2272&lt;&gt;"",VLOOKUP(C2272,BD_Insumos!$C:$D,2,FALSE),"")</f>
        <v/>
      </c>
    </row>
    <row r="2273" spans="5:5" x14ac:dyDescent="0.25">
      <c r="E2273" s="90" t="str">
        <f>IF(D2273&lt;&gt;"",VLOOKUP(C2273,BD_Insumos!$C:$D,2,FALSE),"")</f>
        <v/>
      </c>
    </row>
    <row r="2274" spans="5:5" x14ac:dyDescent="0.25">
      <c r="E2274" s="90" t="str">
        <f>IF(D2274&lt;&gt;"",VLOOKUP(C2274,BD_Insumos!$C:$D,2,FALSE),"")</f>
        <v/>
      </c>
    </row>
    <row r="2275" spans="5:5" x14ac:dyDescent="0.25">
      <c r="E2275" s="90" t="str">
        <f>IF(D2275&lt;&gt;"",VLOOKUP(C2275,BD_Insumos!$C:$D,2,FALSE),"")</f>
        <v/>
      </c>
    </row>
    <row r="2276" spans="5:5" x14ac:dyDescent="0.25">
      <c r="E2276" s="90" t="str">
        <f>IF(D2276&lt;&gt;"",VLOOKUP(C2276,BD_Insumos!$C:$D,2,FALSE),"")</f>
        <v/>
      </c>
    </row>
    <row r="2277" spans="5:5" x14ac:dyDescent="0.25">
      <c r="E2277" s="90" t="str">
        <f>IF(D2277&lt;&gt;"",VLOOKUP(C2277,BD_Insumos!$C:$D,2,FALSE),"")</f>
        <v/>
      </c>
    </row>
    <row r="2278" spans="5:5" x14ac:dyDescent="0.25">
      <c r="E2278" s="90" t="str">
        <f>IF(D2278&lt;&gt;"",VLOOKUP(C2278,BD_Insumos!$C:$D,2,FALSE),"")</f>
        <v/>
      </c>
    </row>
    <row r="2279" spans="5:5" x14ac:dyDescent="0.25">
      <c r="E2279" s="90" t="str">
        <f>IF(D2279&lt;&gt;"",VLOOKUP(C2279,BD_Insumos!$C:$D,2,FALSE),"")</f>
        <v/>
      </c>
    </row>
    <row r="2280" spans="5:5" x14ac:dyDescent="0.25">
      <c r="E2280" s="90" t="str">
        <f>IF(D2280&lt;&gt;"",VLOOKUP(C2280,BD_Insumos!$C:$D,2,FALSE),"")</f>
        <v/>
      </c>
    </row>
    <row r="2281" spans="5:5" x14ac:dyDescent="0.25">
      <c r="E2281" s="90" t="str">
        <f>IF(D2281&lt;&gt;"",VLOOKUP(C2281,BD_Insumos!$C:$D,2,FALSE),"")</f>
        <v/>
      </c>
    </row>
    <row r="2282" spans="5:5" x14ac:dyDescent="0.25">
      <c r="E2282" s="90" t="str">
        <f>IF(D2282&lt;&gt;"",VLOOKUP(C2282,BD_Insumos!$C:$D,2,FALSE),"")</f>
        <v/>
      </c>
    </row>
    <row r="2283" spans="5:5" x14ac:dyDescent="0.25">
      <c r="E2283" s="90" t="str">
        <f>IF(D2283&lt;&gt;"",VLOOKUP(C2283,BD_Insumos!$C:$D,2,FALSE),"")</f>
        <v/>
      </c>
    </row>
    <row r="2284" spans="5:5" x14ac:dyDescent="0.25">
      <c r="E2284" s="90" t="str">
        <f>IF(D2284&lt;&gt;"",VLOOKUP(C2284,BD_Insumos!$C:$D,2,FALSE),"")</f>
        <v/>
      </c>
    </row>
    <row r="2285" spans="5:5" x14ac:dyDescent="0.25">
      <c r="E2285" s="90" t="str">
        <f>IF(D2285&lt;&gt;"",VLOOKUP(C2285,BD_Insumos!$C:$D,2,FALSE),"")</f>
        <v/>
      </c>
    </row>
    <row r="2286" spans="5:5" x14ac:dyDescent="0.25">
      <c r="E2286" s="90" t="str">
        <f>IF(D2286&lt;&gt;"",VLOOKUP(C2286,BD_Insumos!$C:$D,2,FALSE),"")</f>
        <v/>
      </c>
    </row>
    <row r="2287" spans="5:5" x14ac:dyDescent="0.25">
      <c r="E2287" s="90" t="str">
        <f>IF(D2287&lt;&gt;"",VLOOKUP(C2287,BD_Insumos!$C:$D,2,FALSE),"")</f>
        <v/>
      </c>
    </row>
    <row r="2288" spans="5:5" x14ac:dyDescent="0.25">
      <c r="E2288" s="90" t="str">
        <f>IF(D2288&lt;&gt;"",VLOOKUP(C2288,BD_Insumos!$C:$D,2,FALSE),"")</f>
        <v/>
      </c>
    </row>
    <row r="2289" spans="5:5" x14ac:dyDescent="0.25">
      <c r="E2289" s="90" t="str">
        <f>IF(D2289&lt;&gt;"",VLOOKUP(C2289,BD_Insumos!$C:$D,2,FALSE),"")</f>
        <v/>
      </c>
    </row>
    <row r="2290" spans="5:5" x14ac:dyDescent="0.25">
      <c r="E2290" s="90" t="str">
        <f>IF(D2290&lt;&gt;"",VLOOKUP(C2290,BD_Insumos!$C:$D,2,FALSE),"")</f>
        <v/>
      </c>
    </row>
    <row r="2291" spans="5:5" x14ac:dyDescent="0.25">
      <c r="E2291" s="90" t="str">
        <f>IF(D2291&lt;&gt;"",VLOOKUP(C2291,BD_Insumos!$C:$D,2,FALSE),"")</f>
        <v/>
      </c>
    </row>
    <row r="2292" spans="5:5" x14ac:dyDescent="0.25">
      <c r="E2292" s="90" t="str">
        <f>IF(D2292&lt;&gt;"",VLOOKUP(C2292,BD_Insumos!$C:$D,2,FALSE),"")</f>
        <v/>
      </c>
    </row>
    <row r="2293" spans="5:5" x14ac:dyDescent="0.25">
      <c r="E2293" s="90" t="str">
        <f>IF(D2293&lt;&gt;"",VLOOKUP(C2293,BD_Insumos!$C:$D,2,FALSE),"")</f>
        <v/>
      </c>
    </row>
    <row r="2294" spans="5:5" x14ac:dyDescent="0.25">
      <c r="E2294" s="90" t="str">
        <f>IF(D2294&lt;&gt;"",VLOOKUP(C2294,BD_Insumos!$C:$D,2,FALSE),"")</f>
        <v/>
      </c>
    </row>
    <row r="2295" spans="5:5" x14ac:dyDescent="0.25">
      <c r="E2295" s="90" t="str">
        <f>IF(D2295&lt;&gt;"",VLOOKUP(C2295,BD_Insumos!$C:$D,2,FALSE),"")</f>
        <v/>
      </c>
    </row>
    <row r="2296" spans="5:5" x14ac:dyDescent="0.25">
      <c r="E2296" s="90" t="str">
        <f>IF(D2296&lt;&gt;"",VLOOKUP(C2296,BD_Insumos!$C:$D,2,FALSE),"")</f>
        <v/>
      </c>
    </row>
    <row r="2297" spans="5:5" x14ac:dyDescent="0.25">
      <c r="E2297" s="90" t="str">
        <f>IF(D2297&lt;&gt;"",VLOOKUP(C2297,BD_Insumos!$C:$D,2,FALSE),"")</f>
        <v/>
      </c>
    </row>
    <row r="2298" spans="5:5" x14ac:dyDescent="0.25">
      <c r="E2298" s="90" t="str">
        <f>IF(D2298&lt;&gt;"",VLOOKUP(C2298,BD_Insumos!$C:$D,2,FALSE),"")</f>
        <v/>
      </c>
    </row>
    <row r="2299" spans="5:5" x14ac:dyDescent="0.25">
      <c r="E2299" s="90" t="str">
        <f>IF(D2299&lt;&gt;"",VLOOKUP(C2299,BD_Insumos!$C:$D,2,FALSE),"")</f>
        <v/>
      </c>
    </row>
    <row r="2300" spans="5:5" x14ac:dyDescent="0.25">
      <c r="E2300" s="90" t="str">
        <f>IF(D2300&lt;&gt;"",VLOOKUP(C2300,BD_Insumos!$C:$D,2,FALSE),"")</f>
        <v/>
      </c>
    </row>
    <row r="2301" spans="5:5" x14ac:dyDescent="0.25">
      <c r="E2301" s="90" t="str">
        <f>IF(D2301&lt;&gt;"",VLOOKUP(C2301,BD_Insumos!$C:$D,2,FALSE),"")</f>
        <v/>
      </c>
    </row>
    <row r="2302" spans="5:5" x14ac:dyDescent="0.25">
      <c r="E2302" s="90" t="str">
        <f>IF(D2302&lt;&gt;"",VLOOKUP(C2302,BD_Insumos!$C:$D,2,FALSE),"")</f>
        <v/>
      </c>
    </row>
    <row r="2303" spans="5:5" x14ac:dyDescent="0.25">
      <c r="E2303" s="90" t="str">
        <f>IF(D2303&lt;&gt;"",VLOOKUP(C2303,BD_Insumos!$C:$D,2,FALSE),"")</f>
        <v/>
      </c>
    </row>
    <row r="2304" spans="5:5" x14ac:dyDescent="0.25">
      <c r="E2304" s="90" t="str">
        <f>IF(D2304&lt;&gt;"",VLOOKUP(C2304,BD_Insumos!$C:$D,2,FALSE),"")</f>
        <v/>
      </c>
    </row>
    <row r="2305" spans="5:5" x14ac:dyDescent="0.25">
      <c r="E2305" s="90" t="str">
        <f>IF(D2305&lt;&gt;"",VLOOKUP(C2305,BD_Insumos!$C:$D,2,FALSE),"")</f>
        <v/>
      </c>
    </row>
    <row r="2306" spans="5:5" x14ac:dyDescent="0.25">
      <c r="E2306" s="90" t="str">
        <f>IF(D2306&lt;&gt;"",VLOOKUP(C2306,BD_Insumos!$C:$D,2,FALSE),"")</f>
        <v/>
      </c>
    </row>
    <row r="2307" spans="5:5" x14ac:dyDescent="0.25">
      <c r="E2307" s="90" t="str">
        <f>IF(D2307&lt;&gt;"",VLOOKUP(C2307,BD_Insumos!$C:$D,2,FALSE),"")</f>
        <v/>
      </c>
    </row>
    <row r="2308" spans="5:5" x14ac:dyDescent="0.25">
      <c r="E2308" s="90" t="str">
        <f>IF(D2308&lt;&gt;"",VLOOKUP(C2308,BD_Insumos!$C:$D,2,FALSE),"")</f>
        <v/>
      </c>
    </row>
    <row r="2309" spans="5:5" x14ac:dyDescent="0.25">
      <c r="E2309" s="90" t="str">
        <f>IF(D2309&lt;&gt;"",VLOOKUP(C2309,BD_Insumos!$C:$D,2,FALSE),"")</f>
        <v/>
      </c>
    </row>
    <row r="2310" spans="5:5" x14ac:dyDescent="0.25">
      <c r="E2310" s="90" t="str">
        <f>IF(D2310&lt;&gt;"",VLOOKUP(C2310,BD_Insumos!$C:$D,2,FALSE),"")</f>
        <v/>
      </c>
    </row>
    <row r="2311" spans="5:5" x14ac:dyDescent="0.25">
      <c r="E2311" s="90" t="str">
        <f>IF(D2311&lt;&gt;"",VLOOKUP(C2311,BD_Insumos!$C:$D,2,FALSE),"")</f>
        <v/>
      </c>
    </row>
    <row r="2312" spans="5:5" x14ac:dyDescent="0.25">
      <c r="E2312" s="90" t="str">
        <f>IF(D2312&lt;&gt;"",VLOOKUP(C2312,BD_Insumos!$C:$D,2,FALSE),"")</f>
        <v/>
      </c>
    </row>
    <row r="2313" spans="5:5" x14ac:dyDescent="0.25">
      <c r="E2313" s="90" t="str">
        <f>IF(D2313&lt;&gt;"",VLOOKUP(C2313,BD_Insumos!$C:$D,2,FALSE),"")</f>
        <v/>
      </c>
    </row>
    <row r="2314" spans="5:5" x14ac:dyDescent="0.25">
      <c r="E2314" s="90" t="str">
        <f>IF(D2314&lt;&gt;"",VLOOKUP(C2314,BD_Insumos!$C:$D,2,FALSE),"")</f>
        <v/>
      </c>
    </row>
    <row r="2315" spans="5:5" x14ac:dyDescent="0.25">
      <c r="E2315" s="90" t="str">
        <f>IF(D2315&lt;&gt;"",VLOOKUP(C2315,BD_Insumos!$C:$D,2,FALSE),"")</f>
        <v/>
      </c>
    </row>
    <row r="2316" spans="5:5" x14ac:dyDescent="0.25">
      <c r="E2316" s="90" t="str">
        <f>IF(D2316&lt;&gt;"",VLOOKUP(C2316,BD_Insumos!$C:$D,2,FALSE),"")</f>
        <v/>
      </c>
    </row>
    <row r="2317" spans="5:5" x14ac:dyDescent="0.25">
      <c r="E2317" s="90" t="str">
        <f>IF(D2317&lt;&gt;"",VLOOKUP(C2317,BD_Insumos!$C:$D,2,FALSE),"")</f>
        <v/>
      </c>
    </row>
    <row r="2318" spans="5:5" x14ac:dyDescent="0.25">
      <c r="E2318" s="90" t="str">
        <f>IF(D2318&lt;&gt;"",VLOOKUP(C2318,BD_Insumos!$C:$D,2,FALSE),"")</f>
        <v/>
      </c>
    </row>
    <row r="2319" spans="5:5" x14ac:dyDescent="0.25">
      <c r="E2319" s="90" t="str">
        <f>IF(D2319&lt;&gt;"",VLOOKUP(C2319,BD_Insumos!$C:$D,2,FALSE),"")</f>
        <v/>
      </c>
    </row>
    <row r="2320" spans="5:5" x14ac:dyDescent="0.25">
      <c r="E2320" s="90" t="str">
        <f>IF(D2320&lt;&gt;"",VLOOKUP(C2320,BD_Insumos!$C:$D,2,FALSE),"")</f>
        <v/>
      </c>
    </row>
    <row r="2321" spans="5:5" x14ac:dyDescent="0.25">
      <c r="E2321" s="90" t="str">
        <f>IF(D2321&lt;&gt;"",VLOOKUP(C2321,BD_Insumos!$C:$D,2,FALSE),"")</f>
        <v/>
      </c>
    </row>
    <row r="2322" spans="5:5" x14ac:dyDescent="0.25">
      <c r="E2322" s="90" t="str">
        <f>IF(D2322&lt;&gt;"",VLOOKUP(C2322,BD_Insumos!$C:$D,2,FALSE),"")</f>
        <v/>
      </c>
    </row>
    <row r="2323" spans="5:5" x14ac:dyDescent="0.25">
      <c r="E2323" s="90" t="str">
        <f>IF(D2323&lt;&gt;"",VLOOKUP(C2323,BD_Insumos!$C:$D,2,FALSE),"")</f>
        <v/>
      </c>
    </row>
    <row r="2324" spans="5:5" x14ac:dyDescent="0.25">
      <c r="E2324" s="90" t="str">
        <f>IF(D2324&lt;&gt;"",VLOOKUP(C2324,BD_Insumos!$C:$D,2,FALSE),"")</f>
        <v/>
      </c>
    </row>
    <row r="2325" spans="5:5" x14ac:dyDescent="0.25">
      <c r="E2325" s="90" t="str">
        <f>IF(D2325&lt;&gt;"",VLOOKUP(C2325,BD_Insumos!$C:$D,2,FALSE),"")</f>
        <v/>
      </c>
    </row>
    <row r="2326" spans="5:5" x14ac:dyDescent="0.25">
      <c r="E2326" s="90" t="str">
        <f>IF(D2326&lt;&gt;"",VLOOKUP(C2326,BD_Insumos!$C:$D,2,FALSE),"")</f>
        <v/>
      </c>
    </row>
    <row r="2327" spans="5:5" x14ac:dyDescent="0.25">
      <c r="E2327" s="90" t="str">
        <f>IF(D2327&lt;&gt;"",VLOOKUP(C2327,BD_Insumos!$C:$D,2,FALSE),"")</f>
        <v/>
      </c>
    </row>
    <row r="2328" spans="5:5" x14ac:dyDescent="0.25">
      <c r="E2328" s="90" t="str">
        <f>IF(D2328&lt;&gt;"",VLOOKUP(C2328,BD_Insumos!$C:$D,2,FALSE),"")</f>
        <v/>
      </c>
    </row>
    <row r="2329" spans="5:5" x14ac:dyDescent="0.25">
      <c r="E2329" s="90" t="str">
        <f>IF(D2329&lt;&gt;"",VLOOKUP(C2329,BD_Insumos!$C:$D,2,FALSE),"")</f>
        <v/>
      </c>
    </row>
    <row r="2330" spans="5:5" x14ac:dyDescent="0.25">
      <c r="E2330" s="90" t="str">
        <f>IF(D2330&lt;&gt;"",VLOOKUP(C2330,BD_Insumos!$C:$D,2,FALSE),"")</f>
        <v/>
      </c>
    </row>
    <row r="2331" spans="5:5" x14ac:dyDescent="0.25">
      <c r="E2331" s="90" t="str">
        <f>IF(D2331&lt;&gt;"",VLOOKUP(C2331,BD_Insumos!$C:$D,2,FALSE),"")</f>
        <v/>
      </c>
    </row>
    <row r="2332" spans="5:5" x14ac:dyDescent="0.25">
      <c r="E2332" s="90" t="str">
        <f>IF(D2332&lt;&gt;"",VLOOKUP(C2332,BD_Insumos!$C:$D,2,FALSE),"")</f>
        <v/>
      </c>
    </row>
    <row r="2333" spans="5:5" x14ac:dyDescent="0.25">
      <c r="E2333" s="90" t="str">
        <f>IF(D2333&lt;&gt;"",VLOOKUP(C2333,BD_Insumos!$C:$D,2,FALSE),"")</f>
        <v/>
      </c>
    </row>
    <row r="2334" spans="5:5" x14ac:dyDescent="0.25">
      <c r="E2334" s="90" t="str">
        <f>IF(D2334&lt;&gt;"",VLOOKUP(C2334,BD_Insumos!$C:$D,2,FALSE),"")</f>
        <v/>
      </c>
    </row>
    <row r="2335" spans="5:5" x14ac:dyDescent="0.25">
      <c r="E2335" s="90" t="str">
        <f>IF(D2335&lt;&gt;"",VLOOKUP(C2335,BD_Insumos!$C:$D,2,FALSE),"")</f>
        <v/>
      </c>
    </row>
    <row r="2336" spans="5:5" x14ac:dyDescent="0.25">
      <c r="E2336" s="90" t="str">
        <f>IF(D2336&lt;&gt;"",VLOOKUP(C2336,BD_Insumos!$C:$D,2,FALSE),"")</f>
        <v/>
      </c>
    </row>
    <row r="2337" spans="5:5" x14ac:dyDescent="0.25">
      <c r="E2337" s="90" t="str">
        <f>IF(D2337&lt;&gt;"",VLOOKUP(C2337,BD_Insumos!$C:$D,2,FALSE),"")</f>
        <v/>
      </c>
    </row>
    <row r="2338" spans="5:5" x14ac:dyDescent="0.25">
      <c r="E2338" s="90" t="str">
        <f>IF(D2338&lt;&gt;"",VLOOKUP(C2338,BD_Insumos!$C:$D,2,FALSE),"")</f>
        <v/>
      </c>
    </row>
    <row r="2339" spans="5:5" x14ac:dyDescent="0.25">
      <c r="E2339" s="90" t="str">
        <f>IF(D2339&lt;&gt;"",VLOOKUP(C2339,BD_Insumos!$C:$D,2,FALSE),"")</f>
        <v/>
      </c>
    </row>
    <row r="2340" spans="5:5" x14ac:dyDescent="0.25">
      <c r="E2340" s="90" t="str">
        <f>IF(D2340&lt;&gt;"",VLOOKUP(C2340,BD_Insumos!$C:$D,2,FALSE),"")</f>
        <v/>
      </c>
    </row>
    <row r="2341" spans="5:5" x14ac:dyDescent="0.25">
      <c r="E2341" s="90" t="str">
        <f>IF(D2341&lt;&gt;"",VLOOKUP(C2341,BD_Insumos!$C:$D,2,FALSE),"")</f>
        <v/>
      </c>
    </row>
    <row r="2342" spans="5:5" x14ac:dyDescent="0.25">
      <c r="E2342" s="90" t="str">
        <f>IF(D2342&lt;&gt;"",VLOOKUP(C2342,BD_Insumos!$C:$D,2,FALSE),"")</f>
        <v/>
      </c>
    </row>
    <row r="2343" spans="5:5" x14ac:dyDescent="0.25">
      <c r="E2343" s="90" t="str">
        <f>IF(D2343&lt;&gt;"",VLOOKUP(C2343,BD_Insumos!$C:$D,2,FALSE),"")</f>
        <v/>
      </c>
    </row>
    <row r="2344" spans="5:5" x14ac:dyDescent="0.25">
      <c r="E2344" s="90" t="str">
        <f>IF(D2344&lt;&gt;"",VLOOKUP(C2344,BD_Insumos!$C:$D,2,FALSE),"")</f>
        <v/>
      </c>
    </row>
    <row r="2345" spans="5:5" x14ac:dyDescent="0.25">
      <c r="E2345" s="90" t="str">
        <f>IF(D2345&lt;&gt;"",VLOOKUP(C2345,BD_Insumos!$C:$D,2,FALSE),"")</f>
        <v/>
      </c>
    </row>
    <row r="2346" spans="5:5" x14ac:dyDescent="0.25">
      <c r="E2346" s="90" t="str">
        <f>IF(D2346&lt;&gt;"",VLOOKUP(C2346,BD_Insumos!$C:$D,2,FALSE),"")</f>
        <v/>
      </c>
    </row>
    <row r="2347" spans="5:5" x14ac:dyDescent="0.25">
      <c r="E2347" s="90" t="str">
        <f>IF(D2347&lt;&gt;"",VLOOKUP(C2347,BD_Insumos!$C:$D,2,FALSE),"")</f>
        <v/>
      </c>
    </row>
    <row r="2348" spans="5:5" x14ac:dyDescent="0.25">
      <c r="E2348" s="90" t="str">
        <f>IF(D2348&lt;&gt;"",VLOOKUP(C2348,BD_Insumos!$C:$D,2,FALSE),"")</f>
        <v/>
      </c>
    </row>
    <row r="2349" spans="5:5" x14ac:dyDescent="0.25">
      <c r="E2349" s="90" t="str">
        <f>IF(D2349&lt;&gt;"",VLOOKUP(C2349,BD_Insumos!$C:$D,2,FALSE),"")</f>
        <v/>
      </c>
    </row>
    <row r="2350" spans="5:5" x14ac:dyDescent="0.25">
      <c r="E2350" s="90" t="str">
        <f>IF(D2350&lt;&gt;"",VLOOKUP(C2350,BD_Insumos!$C:$D,2,FALSE),"")</f>
        <v/>
      </c>
    </row>
    <row r="2351" spans="5:5" x14ac:dyDescent="0.25">
      <c r="E2351" s="90" t="str">
        <f>IF(D2351&lt;&gt;"",VLOOKUP(C2351,BD_Insumos!$C:$D,2,FALSE),"")</f>
        <v/>
      </c>
    </row>
    <row r="2352" spans="5:5" x14ac:dyDescent="0.25">
      <c r="E2352" s="90" t="str">
        <f>IF(D2352&lt;&gt;"",VLOOKUP(C2352,BD_Insumos!$C:$D,2,FALSE),"")</f>
        <v/>
      </c>
    </row>
    <row r="2353" spans="5:5" x14ac:dyDescent="0.25">
      <c r="E2353" s="90" t="str">
        <f>IF(D2353&lt;&gt;"",VLOOKUP(C2353,BD_Insumos!$C:$D,2,FALSE),"")</f>
        <v/>
      </c>
    </row>
    <row r="2354" spans="5:5" x14ac:dyDescent="0.25">
      <c r="E2354" s="90" t="str">
        <f>IF(D2354&lt;&gt;"",VLOOKUP(C2354,BD_Insumos!$C:$D,2,FALSE),"")</f>
        <v/>
      </c>
    </row>
    <row r="2355" spans="5:5" x14ac:dyDescent="0.25">
      <c r="E2355" s="90" t="str">
        <f>IF(D2355&lt;&gt;"",VLOOKUP(C2355,BD_Insumos!$C:$D,2,FALSE),"")</f>
        <v/>
      </c>
    </row>
    <row r="2356" spans="5:5" x14ac:dyDescent="0.25">
      <c r="E2356" s="90" t="str">
        <f>IF(D2356&lt;&gt;"",VLOOKUP(C2356,BD_Insumos!$C:$D,2,FALSE),"")</f>
        <v/>
      </c>
    </row>
    <row r="2357" spans="5:5" x14ac:dyDescent="0.25">
      <c r="E2357" s="90" t="str">
        <f>IF(D2357&lt;&gt;"",VLOOKUP(C2357,BD_Insumos!$C:$D,2,FALSE),"")</f>
        <v/>
      </c>
    </row>
    <row r="2358" spans="5:5" x14ac:dyDescent="0.25">
      <c r="E2358" s="90" t="str">
        <f>IF(D2358&lt;&gt;"",VLOOKUP(C2358,BD_Insumos!$C:$D,2,FALSE),"")</f>
        <v/>
      </c>
    </row>
    <row r="2359" spans="5:5" x14ac:dyDescent="0.25">
      <c r="E2359" s="90" t="str">
        <f>IF(D2359&lt;&gt;"",VLOOKUP(C2359,BD_Insumos!$C:$D,2,FALSE),"")</f>
        <v/>
      </c>
    </row>
    <row r="2360" spans="5:5" x14ac:dyDescent="0.25">
      <c r="E2360" s="90" t="str">
        <f>IF(D2360&lt;&gt;"",VLOOKUP(C2360,BD_Insumos!$C:$D,2,FALSE),"")</f>
        <v/>
      </c>
    </row>
    <row r="2361" spans="5:5" x14ac:dyDescent="0.25">
      <c r="E2361" s="90" t="str">
        <f>IF(D2361&lt;&gt;"",VLOOKUP(C2361,BD_Insumos!$C:$D,2,FALSE),"")</f>
        <v/>
      </c>
    </row>
    <row r="2362" spans="5:5" x14ac:dyDescent="0.25">
      <c r="E2362" s="90" t="str">
        <f>IF(D2362&lt;&gt;"",VLOOKUP(C2362,BD_Insumos!$C:$D,2,FALSE),"")</f>
        <v/>
      </c>
    </row>
    <row r="2363" spans="5:5" x14ac:dyDescent="0.25">
      <c r="E2363" s="90" t="str">
        <f>IF(D2363&lt;&gt;"",VLOOKUP(C2363,BD_Insumos!$C:$D,2,FALSE),"")</f>
        <v/>
      </c>
    </row>
    <row r="2364" spans="5:5" x14ac:dyDescent="0.25">
      <c r="E2364" s="90" t="str">
        <f>IF(D2364&lt;&gt;"",VLOOKUP(C2364,BD_Insumos!$C:$D,2,FALSE),"")</f>
        <v/>
      </c>
    </row>
    <row r="2365" spans="5:5" x14ac:dyDescent="0.25">
      <c r="E2365" s="90" t="str">
        <f>IF(D2365&lt;&gt;"",VLOOKUP(C2365,BD_Insumos!$C:$D,2,FALSE),"")</f>
        <v/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tualiza_Lista">
                <anchor moveWithCells="1" sizeWithCells="1">
                  <from>
                    <xdr:col>2</xdr:col>
                    <xdr:colOff>0</xdr:colOff>
                    <xdr:row>3</xdr:row>
                    <xdr:rowOff>47625</xdr:rowOff>
                  </from>
                  <to>
                    <xdr:col>2</xdr:col>
                    <xdr:colOff>1076325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M13537"/>
  <sheetViews>
    <sheetView showGridLines="0" zoomScale="85" zoomScaleNormal="85" workbookViewId="0"/>
  </sheetViews>
  <sheetFormatPr defaultRowHeight="15" x14ac:dyDescent="0.25"/>
  <cols>
    <col min="1" max="1" width="17.140625" bestFit="1" customWidth="1"/>
    <col min="2" max="2" width="15.140625" bestFit="1" customWidth="1"/>
    <col min="3" max="3" width="59.28515625" customWidth="1"/>
    <col min="4" max="4" width="17.42578125" bestFit="1" customWidth="1"/>
    <col min="5" max="5" width="32.42578125" bestFit="1" customWidth="1"/>
    <col min="6" max="6" width="16" style="90" bestFit="1" customWidth="1"/>
    <col min="7" max="7" width="14.28515625" bestFit="1" customWidth="1"/>
    <col min="8" max="8" width="12.5703125" bestFit="1" customWidth="1"/>
    <col min="9" max="9" width="16.5703125" bestFit="1" customWidth="1"/>
    <col min="10" max="10" width="14.42578125" bestFit="1" customWidth="1"/>
    <col min="11" max="11" width="15.42578125" bestFit="1" customWidth="1"/>
    <col min="12" max="12" width="12.5703125" customWidth="1"/>
    <col min="13" max="13" width="13.5703125" bestFit="1" customWidth="1"/>
  </cols>
  <sheetData>
    <row r="1" spans="1:13" ht="38.25" x14ac:dyDescent="0.25">
      <c r="A1" s="82" t="s">
        <v>4957</v>
      </c>
      <c r="B1" s="82" t="s">
        <v>4966</v>
      </c>
      <c r="C1" s="87" t="s">
        <v>4959</v>
      </c>
      <c r="D1" s="86" t="s">
        <v>4956</v>
      </c>
      <c r="E1" s="83" t="s">
        <v>4958</v>
      </c>
      <c r="F1" s="83" t="s">
        <v>4960</v>
      </c>
      <c r="G1" s="88" t="s">
        <v>4961</v>
      </c>
      <c r="H1" s="19" t="s">
        <v>4962</v>
      </c>
      <c r="I1" s="84" t="s">
        <v>4963</v>
      </c>
      <c r="J1" s="19" t="s">
        <v>4964</v>
      </c>
      <c r="K1" s="85" t="s">
        <v>4965</v>
      </c>
      <c r="L1" s="88" t="s">
        <v>4976</v>
      </c>
      <c r="M1" s="88" t="s">
        <v>4977</v>
      </c>
    </row>
    <row r="2" spans="1:13" x14ac:dyDescent="0.25">
      <c r="A2" s="3">
        <v>10101</v>
      </c>
      <c r="B2" s="125">
        <v>0</v>
      </c>
      <c r="C2" s="131" t="s">
        <v>2331</v>
      </c>
      <c r="D2" s="132"/>
      <c r="E2" s="4"/>
      <c r="F2" s="4"/>
      <c r="G2" s="15" t="str">
        <f>IFERROR(VLOOKUP(Table1[[#This Row],[Codigo_insumo]],BD_Insumos!$B:$E,4),"")</f>
        <v/>
      </c>
      <c r="H2" s="139"/>
      <c r="I2" s="5" t="s">
        <v>170</v>
      </c>
      <c r="J2" s="20">
        <v>0</v>
      </c>
      <c r="K2" s="21">
        <f>IF(I2&lt;&gt;"",SUMIF(Table1[Codigo_servico],A2,Table1[Subtotal_insumo]),"")</f>
        <v>0.77235562665825297</v>
      </c>
      <c r="L2" s="15" t="str">
        <f>IF(Table1[[#This Row],[Ordem_insumos]]&lt;&gt;0,VLOOKUP(Table1[[#This Row],[Codigo_servico]],Preencher_Orcamento!$B:$D,3,FALSE)*Table1[[#This Row],[Qtde_insumo]],"")</f>
        <v/>
      </c>
      <c r="M2" s="15" t="str">
        <f>IF(Table1[[#This Row],[Ordem_insumos]]&lt;&gt;0,VLOOKUP(Table1[[#This Row],[Codigo_servico]],Preencher_Orcamento!$B:$D,3,FALSE)*Table1[[#This Row],[Subtotal_insumo]],"")</f>
        <v/>
      </c>
    </row>
    <row r="3" spans="1:13" x14ac:dyDescent="0.25">
      <c r="A3" s="6">
        <v>10101</v>
      </c>
      <c r="B3" s="126">
        <v>1</v>
      </c>
      <c r="C3" s="133"/>
      <c r="D3" s="134">
        <v>2099</v>
      </c>
      <c r="E3" s="7" t="s">
        <v>2205</v>
      </c>
      <c r="F3" s="8" t="s">
        <v>2140</v>
      </c>
      <c r="G3" s="16">
        <f>IFERROR(VLOOKUP(Table1[[#This Row],[Codigo_insumo]],BD_Insumos!$B:$E,4),"")</f>
        <v>12.627877718847255</v>
      </c>
      <c r="H3" s="140">
        <v>9.7999999999999997E-3</v>
      </c>
      <c r="I3" s="9"/>
      <c r="J3" s="22">
        <f t="shared" ref="J3:J65" si="0">IF(I3="",G3*H3,"")</f>
        <v>0.1237532016447031</v>
      </c>
      <c r="K3" s="22" t="str">
        <f>IF(I3&lt;&gt;"",SUMIF(Table1[Codigo_servico],A3,Table1[Subtotal_insumo]),"")</f>
        <v/>
      </c>
      <c r="L3" s="16">
        <f>IF(Table1[[#This Row],[Ordem_insumos]]&lt;&gt;0,VLOOKUP(Table1[[#This Row],[Codigo_servico]],Preencher_Orcamento!$B:$D,3,FALSE)*Table1[[#This Row],[Qtde_insumo]],"")</f>
        <v>19.599999999999998</v>
      </c>
      <c r="M3" s="16">
        <f>IF(Table1[[#This Row],[Ordem_insumos]]&lt;&gt;0,VLOOKUP(Table1[[#This Row],[Codigo_servico]],Preencher_Orcamento!$B:$D,3,FALSE)*Table1[[#This Row],[Subtotal_insumo]],"")</f>
        <v>247.50640328940619</v>
      </c>
    </row>
    <row r="4" spans="1:13" x14ac:dyDescent="0.25">
      <c r="A4" s="6">
        <v>10101</v>
      </c>
      <c r="B4" s="126">
        <v>2</v>
      </c>
      <c r="C4" s="133"/>
      <c r="D4" s="134">
        <v>94061</v>
      </c>
      <c r="E4" s="7" t="s">
        <v>2332</v>
      </c>
      <c r="F4" s="8" t="s">
        <v>2140</v>
      </c>
      <c r="G4" s="16">
        <f>IFERROR(VLOOKUP(Table1[[#This Row],[Codigo_insumo]],BD_Insumos!$B:$E,4),"")</f>
        <v>132.36784183949999</v>
      </c>
      <c r="H4" s="140">
        <v>4.8999999999999998E-3</v>
      </c>
      <c r="I4" s="9"/>
      <c r="J4" s="22">
        <f t="shared" si="0"/>
        <v>0.64860242501354992</v>
      </c>
      <c r="K4" s="22" t="str">
        <f>IF(I4&lt;&gt;"",SUMIF(Table1[Codigo_servico],A4,Table1[Subtotal_insumo]),"")</f>
        <v/>
      </c>
      <c r="L4" s="16">
        <f>IF(Table1[[#This Row],[Ordem_insumos]]&lt;&gt;0,VLOOKUP(Table1[[#This Row],[Codigo_servico]],Preencher_Orcamento!$B:$D,3,FALSE)*Table1[[#This Row],[Qtde_insumo]],"")</f>
        <v>9.7999999999999989</v>
      </c>
      <c r="M4" s="16">
        <f>IF(Table1[[#This Row],[Ordem_insumos]]&lt;&gt;0,VLOOKUP(Table1[[#This Row],[Codigo_servico]],Preencher_Orcamento!$B:$D,3,FALSE)*Table1[[#This Row],[Subtotal_insumo]],"")</f>
        <v>1297.2048500270998</v>
      </c>
    </row>
    <row r="5" spans="1:13" x14ac:dyDescent="0.25">
      <c r="A5" s="3">
        <v>10102</v>
      </c>
      <c r="B5" s="125">
        <v>0</v>
      </c>
      <c r="C5" s="131" t="s">
        <v>2333</v>
      </c>
      <c r="D5" s="132"/>
      <c r="E5" s="4"/>
      <c r="F5" s="4"/>
      <c r="G5" s="17" t="str">
        <f>IFERROR(VLOOKUP(Table1[[#This Row],[Codigo_insumo]],BD_Insumos!$B:$E,4),"")</f>
        <v/>
      </c>
      <c r="H5" s="139"/>
      <c r="I5" s="5" t="s">
        <v>457</v>
      </c>
      <c r="J5" s="20" t="str">
        <f t="shared" si="0"/>
        <v/>
      </c>
      <c r="K5" s="21">
        <f>IF(I5&lt;&gt;"",SUMIF(Table1[Codigo_servico],A5,Table1[Subtotal_insumo]),"")</f>
        <v>25.53772124940626</v>
      </c>
      <c r="L5" s="17" t="str">
        <f>IF(Table1[[#This Row],[Ordem_insumos]]&lt;&gt;0,VLOOKUP(Table1[[#This Row],[Codigo_servico]],Preencher_Orcamento!$B:$D,3,FALSE)*Table1[[#This Row],[Qtde_insumo]],"")</f>
        <v/>
      </c>
      <c r="M5" s="17" t="str">
        <f>IF(Table1[[#This Row],[Ordem_insumos]]&lt;&gt;0,VLOOKUP(Table1[[#This Row],[Codigo_servico]],Preencher_Orcamento!$B:$D,3,FALSE)*Table1[[#This Row],[Subtotal_insumo]],"")</f>
        <v/>
      </c>
    </row>
    <row r="6" spans="1:13" x14ac:dyDescent="0.25">
      <c r="A6" s="6">
        <v>10102</v>
      </c>
      <c r="B6" s="126">
        <v>1</v>
      </c>
      <c r="C6" s="133"/>
      <c r="D6" s="134">
        <v>94061</v>
      </c>
      <c r="E6" s="7" t="s">
        <v>2332</v>
      </c>
      <c r="F6" s="8" t="s">
        <v>2140</v>
      </c>
      <c r="G6" s="16">
        <f>IFERROR(VLOOKUP(Table1[[#This Row],[Codigo_insumo]],BD_Insumos!$B:$E,4),"")</f>
        <v>132.36784183949999</v>
      </c>
      <c r="H6" s="140">
        <v>0.15</v>
      </c>
      <c r="I6" s="9"/>
      <c r="J6" s="22">
        <f t="shared" si="0"/>
        <v>19.855176275924997</v>
      </c>
      <c r="K6" s="22" t="str">
        <f>IF(I6&lt;&gt;"",SUMIF(Table1[Codigo_servico],A6,Table1[Subtotal_insumo]),"")</f>
        <v/>
      </c>
      <c r="L6" s="16">
        <f>IF(Table1[[#This Row],[Ordem_insumos]]&lt;&gt;0,VLOOKUP(Table1[[#This Row],[Codigo_servico]],Preencher_Orcamento!$B:$D,3,FALSE)*Table1[[#This Row],[Qtde_insumo]],"")</f>
        <v>0</v>
      </c>
      <c r="M6" s="16">
        <f>IF(Table1[[#This Row],[Ordem_insumos]]&lt;&gt;0,VLOOKUP(Table1[[#This Row],[Codigo_servico]],Preencher_Orcamento!$B:$D,3,FALSE)*Table1[[#This Row],[Subtotal_insumo]],"")</f>
        <v>0</v>
      </c>
    </row>
    <row r="7" spans="1:13" x14ac:dyDescent="0.25">
      <c r="A7" s="6">
        <v>10102</v>
      </c>
      <c r="B7" s="126">
        <v>2</v>
      </c>
      <c r="C7" s="133"/>
      <c r="D7" s="134">
        <v>2099</v>
      </c>
      <c r="E7" s="7" t="s">
        <v>2205</v>
      </c>
      <c r="F7" s="8" t="s">
        <v>2140</v>
      </c>
      <c r="G7" s="16">
        <f>IFERROR(VLOOKUP(Table1[[#This Row],[Codigo_insumo]],BD_Insumos!$B:$E,4),"")</f>
        <v>12.627877718847255</v>
      </c>
      <c r="H7" s="140">
        <v>0.45</v>
      </c>
      <c r="I7" s="9"/>
      <c r="J7" s="22">
        <f t="shared" si="0"/>
        <v>5.6825449734812654</v>
      </c>
      <c r="K7" s="22" t="str">
        <f>IF(I7&lt;&gt;"",SUMIF(Table1[Codigo_servico],A7,Table1[Subtotal_insumo]),"")</f>
        <v/>
      </c>
      <c r="L7" s="16">
        <f>IF(Table1[[#This Row],[Ordem_insumos]]&lt;&gt;0,VLOOKUP(Table1[[#This Row],[Codigo_servico]],Preencher_Orcamento!$B:$D,3,FALSE)*Table1[[#This Row],[Qtde_insumo]],"")</f>
        <v>0</v>
      </c>
      <c r="M7" s="16">
        <f>IF(Table1[[#This Row],[Ordem_insumos]]&lt;&gt;0,VLOOKUP(Table1[[#This Row],[Codigo_servico]],Preencher_Orcamento!$B:$D,3,FALSE)*Table1[[#This Row],[Subtotal_insumo]],"")</f>
        <v>0</v>
      </c>
    </row>
    <row r="8" spans="1:13" x14ac:dyDescent="0.25">
      <c r="A8" s="3">
        <v>10103</v>
      </c>
      <c r="B8" s="125">
        <v>0</v>
      </c>
      <c r="C8" s="131" t="s">
        <v>2334</v>
      </c>
      <c r="D8" s="132"/>
      <c r="E8" s="4"/>
      <c r="F8" s="4"/>
      <c r="G8" s="17" t="str">
        <f>IFERROR(VLOOKUP(Table1[[#This Row],[Codigo_insumo]],BD_Insumos!$B:$E,4),"")</f>
        <v/>
      </c>
      <c r="H8" s="139"/>
      <c r="I8" s="5" t="s">
        <v>457</v>
      </c>
      <c r="J8" s="20" t="str">
        <f t="shared" si="0"/>
        <v/>
      </c>
      <c r="K8" s="21">
        <f>IF(I8&lt;&gt;"",SUMIF(Table1[Codigo_servico],A8,Table1[Subtotal_insumo]),"")</f>
        <v>70.994865073349416</v>
      </c>
      <c r="L8" s="17" t="str">
        <f>IF(Table1[[#This Row],[Ordem_insumos]]&lt;&gt;0,VLOOKUP(Table1[[#This Row],[Codigo_servico]],Preencher_Orcamento!$B:$D,3,FALSE)*Table1[[#This Row],[Qtde_insumo]],"")</f>
        <v/>
      </c>
      <c r="M8" s="17" t="str">
        <f>IF(Table1[[#This Row],[Ordem_insumos]]&lt;&gt;0,VLOOKUP(Table1[[#This Row],[Codigo_servico]],Preencher_Orcamento!$B:$D,3,FALSE)*Table1[[#This Row],[Subtotal_insumo]],"")</f>
        <v/>
      </c>
    </row>
    <row r="9" spans="1:13" x14ac:dyDescent="0.25">
      <c r="A9" s="6">
        <v>10103</v>
      </c>
      <c r="B9" s="126">
        <v>1</v>
      </c>
      <c r="C9" s="133"/>
      <c r="D9" s="134">
        <v>94061</v>
      </c>
      <c r="E9" s="7" t="s">
        <v>2332</v>
      </c>
      <c r="F9" s="8" t="s">
        <v>2140</v>
      </c>
      <c r="G9" s="16">
        <f>IFERROR(VLOOKUP(Table1[[#This Row],[Codigo_insumo]],BD_Insumos!$B:$E,4),"")</f>
        <v>132.36784183949999</v>
      </c>
      <c r="H9" s="140">
        <v>0.41699999999999998</v>
      </c>
      <c r="I9" s="9"/>
      <c r="J9" s="22">
        <f t="shared" si="0"/>
        <v>55.197390047071494</v>
      </c>
      <c r="K9" s="22" t="str">
        <f>IF(I9&lt;&gt;"",SUMIF(Table1[Codigo_servico],A9,Table1[Subtotal_insumo]),"")</f>
        <v/>
      </c>
      <c r="L9" s="16">
        <f>IF(Table1[[#This Row],[Ordem_insumos]]&lt;&gt;0,VLOOKUP(Table1[[#This Row],[Codigo_servico]],Preencher_Orcamento!$B:$D,3,FALSE)*Table1[[#This Row],[Qtde_insumo]],"")</f>
        <v>0</v>
      </c>
      <c r="M9" s="16">
        <f>IF(Table1[[#This Row],[Ordem_insumos]]&lt;&gt;0,VLOOKUP(Table1[[#This Row],[Codigo_servico]],Preencher_Orcamento!$B:$D,3,FALSE)*Table1[[#This Row],[Subtotal_insumo]],"")</f>
        <v>0</v>
      </c>
    </row>
    <row r="10" spans="1:13" x14ac:dyDescent="0.25">
      <c r="A10" s="6">
        <v>10103</v>
      </c>
      <c r="B10" s="126">
        <v>2</v>
      </c>
      <c r="C10" s="133"/>
      <c r="D10" s="134">
        <v>2099</v>
      </c>
      <c r="E10" s="7" t="s">
        <v>2205</v>
      </c>
      <c r="F10" s="8" t="s">
        <v>2140</v>
      </c>
      <c r="G10" s="16">
        <f>IFERROR(VLOOKUP(Table1[[#This Row],[Codigo_insumo]],BD_Insumos!$B:$E,4),"")</f>
        <v>12.627877718847255</v>
      </c>
      <c r="H10" s="140">
        <v>1.2509999999999999</v>
      </c>
      <c r="I10" s="9"/>
      <c r="J10" s="22">
        <f t="shared" si="0"/>
        <v>15.797475026277915</v>
      </c>
      <c r="K10" s="22" t="str">
        <f>IF(I10&lt;&gt;"",SUMIF(Table1[Codigo_servico],A10,Table1[Subtotal_insumo]),"")</f>
        <v/>
      </c>
      <c r="L10" s="16">
        <f>IF(Table1[[#This Row],[Ordem_insumos]]&lt;&gt;0,VLOOKUP(Table1[[#This Row],[Codigo_servico]],Preencher_Orcamento!$B:$D,3,FALSE)*Table1[[#This Row],[Qtde_insumo]],"")</f>
        <v>0</v>
      </c>
      <c r="M10" s="16">
        <f>IF(Table1[[#This Row],[Ordem_insumos]]&lt;&gt;0,VLOOKUP(Table1[[#This Row],[Codigo_servico]],Preencher_Orcamento!$B:$D,3,FALSE)*Table1[[#This Row],[Subtotal_insumo]],"")</f>
        <v>0</v>
      </c>
    </row>
    <row r="11" spans="1:13" x14ac:dyDescent="0.25">
      <c r="A11" s="3">
        <v>10104</v>
      </c>
      <c r="B11" s="125">
        <v>0</v>
      </c>
      <c r="C11" s="131" t="s">
        <v>2335</v>
      </c>
      <c r="D11" s="132"/>
      <c r="E11" s="4"/>
      <c r="F11" s="4"/>
      <c r="G11" s="17" t="str">
        <f>IFERROR(VLOOKUP(Table1[[#This Row],[Codigo_insumo]],BD_Insumos!$B:$E,4),"")</f>
        <v/>
      </c>
      <c r="H11" s="139"/>
      <c r="I11" s="5" t="s">
        <v>457</v>
      </c>
      <c r="J11" s="20" t="str">
        <f t="shared" si="0"/>
        <v/>
      </c>
      <c r="K11" s="21">
        <f>IF(I11&lt;&gt;"",SUMIF(Table1[Codigo_servico],A11,Table1[Subtotal_insumo]),"")</f>
        <v>84.580932778033542</v>
      </c>
      <c r="L11" s="17" t="str">
        <f>IF(Table1[[#This Row],[Ordem_insumos]]&lt;&gt;0,VLOOKUP(Table1[[#This Row],[Codigo_servico]],Preencher_Orcamento!$B:$D,3,FALSE)*Table1[[#This Row],[Qtde_insumo]],"")</f>
        <v/>
      </c>
      <c r="M11" s="17" t="str">
        <f>IF(Table1[[#This Row],[Ordem_insumos]]&lt;&gt;0,VLOOKUP(Table1[[#This Row],[Codigo_servico]],Preencher_Orcamento!$B:$D,3,FALSE)*Table1[[#This Row],[Subtotal_insumo]],"")</f>
        <v/>
      </c>
    </row>
    <row r="12" spans="1:13" x14ac:dyDescent="0.25">
      <c r="A12" s="6">
        <v>10104</v>
      </c>
      <c r="B12" s="126">
        <v>1</v>
      </c>
      <c r="C12" s="133"/>
      <c r="D12" s="134">
        <v>2099</v>
      </c>
      <c r="E12" s="7" t="s">
        <v>2205</v>
      </c>
      <c r="F12" s="8" t="s">
        <v>2140</v>
      </c>
      <c r="G12" s="16">
        <f>IFERROR(VLOOKUP(Table1[[#This Row],[Codigo_insumo]],BD_Insumos!$B:$E,4),"")</f>
        <v>12.627877718847255</v>
      </c>
      <c r="H12" s="140">
        <v>1.4903999999999999</v>
      </c>
      <c r="I12" s="9"/>
      <c r="J12" s="22">
        <f t="shared" si="0"/>
        <v>18.820588952169949</v>
      </c>
      <c r="K12" s="22" t="str">
        <f>IF(I12&lt;&gt;"",SUMIF(Table1[Codigo_servico],A12,Table1[Subtotal_insumo]),"")</f>
        <v/>
      </c>
      <c r="L12" s="16">
        <f>IF(Table1[[#This Row],[Ordem_insumos]]&lt;&gt;0,VLOOKUP(Table1[[#This Row],[Codigo_servico]],Preencher_Orcamento!$B:$D,3,FALSE)*Table1[[#This Row],[Qtde_insumo]],"")</f>
        <v>0</v>
      </c>
      <c r="M12" s="16">
        <f>IF(Table1[[#This Row],[Ordem_insumos]]&lt;&gt;0,VLOOKUP(Table1[[#This Row],[Codigo_servico]],Preencher_Orcamento!$B:$D,3,FALSE)*Table1[[#This Row],[Subtotal_insumo]],"")</f>
        <v>0</v>
      </c>
    </row>
    <row r="13" spans="1:13" x14ac:dyDescent="0.25">
      <c r="A13" s="6">
        <v>10104</v>
      </c>
      <c r="B13" s="126">
        <v>2</v>
      </c>
      <c r="C13" s="133"/>
      <c r="D13" s="134">
        <v>94061</v>
      </c>
      <c r="E13" s="7" t="s">
        <v>2332</v>
      </c>
      <c r="F13" s="8" t="s">
        <v>2140</v>
      </c>
      <c r="G13" s="16">
        <f>IFERROR(VLOOKUP(Table1[[#This Row],[Codigo_insumo]],BD_Insumos!$B:$E,4),"")</f>
        <v>132.36784183949999</v>
      </c>
      <c r="H13" s="140">
        <v>0.49680000000000002</v>
      </c>
      <c r="I13" s="9"/>
      <c r="J13" s="22">
        <f t="shared" si="0"/>
        <v>65.7603438258636</v>
      </c>
      <c r="K13" s="22" t="str">
        <f>IF(I13&lt;&gt;"",SUMIF(Table1[Codigo_servico],A13,Table1[Subtotal_insumo]),"")</f>
        <v/>
      </c>
      <c r="L13" s="16">
        <f>IF(Table1[[#This Row],[Ordem_insumos]]&lt;&gt;0,VLOOKUP(Table1[[#This Row],[Codigo_servico]],Preencher_Orcamento!$B:$D,3,FALSE)*Table1[[#This Row],[Qtde_insumo]],"")</f>
        <v>0</v>
      </c>
      <c r="M13" s="16">
        <f>IF(Table1[[#This Row],[Ordem_insumos]]&lt;&gt;0,VLOOKUP(Table1[[#This Row],[Codigo_servico]],Preencher_Orcamento!$B:$D,3,FALSE)*Table1[[#This Row],[Subtotal_insumo]],"")</f>
        <v>0</v>
      </c>
    </row>
    <row r="14" spans="1:13" x14ac:dyDescent="0.25">
      <c r="A14" s="3">
        <v>10105</v>
      </c>
      <c r="B14" s="125">
        <v>0</v>
      </c>
      <c r="C14" s="131" t="s">
        <v>2336</v>
      </c>
      <c r="D14" s="132"/>
      <c r="E14" s="4"/>
      <c r="F14" s="4"/>
      <c r="G14" s="17" t="str">
        <f>IFERROR(VLOOKUP(Table1[[#This Row],[Codigo_insumo]],BD_Insumos!$B:$E,4),"")</f>
        <v/>
      </c>
      <c r="H14" s="139"/>
      <c r="I14" s="5" t="s">
        <v>58</v>
      </c>
      <c r="J14" s="20" t="str">
        <f t="shared" si="0"/>
        <v/>
      </c>
      <c r="K14" s="21">
        <f>IF(I14&lt;&gt;"",SUMIF(Table1[Codigo_servico],A14,Table1[Subtotal_insumo]),"")</f>
        <v>5.6877805399907979</v>
      </c>
      <c r="L14" s="17" t="str">
        <f>IF(Table1[[#This Row],[Ordem_insumos]]&lt;&gt;0,VLOOKUP(Table1[[#This Row],[Codigo_servico]],Preencher_Orcamento!$B:$D,3,FALSE)*Table1[[#This Row],[Qtde_insumo]],"")</f>
        <v/>
      </c>
      <c r="M14" s="17" t="str">
        <f>IF(Table1[[#This Row],[Ordem_insumos]]&lt;&gt;0,VLOOKUP(Table1[[#This Row],[Codigo_servico]],Preencher_Orcamento!$B:$D,3,FALSE)*Table1[[#This Row],[Subtotal_insumo]],"")</f>
        <v/>
      </c>
    </row>
    <row r="15" spans="1:13" x14ac:dyDescent="0.25">
      <c r="A15" s="6">
        <v>10105</v>
      </c>
      <c r="B15" s="126">
        <v>1</v>
      </c>
      <c r="C15" s="133"/>
      <c r="D15" s="134">
        <v>94015</v>
      </c>
      <c r="E15" s="7" t="s">
        <v>2337</v>
      </c>
      <c r="F15" s="8" t="s">
        <v>2140</v>
      </c>
      <c r="G15" s="16">
        <f>IFERROR(VLOOKUP(Table1[[#This Row],[Codigo_insumo]],BD_Insumos!$B:$E,4),"")</f>
        <v>125.6600962</v>
      </c>
      <c r="H15" s="140">
        <v>1.4999999999999999E-2</v>
      </c>
      <c r="I15" s="9"/>
      <c r="J15" s="22">
        <f t="shared" si="0"/>
        <v>1.884901443</v>
      </c>
      <c r="K15" s="22" t="str">
        <f>IF(I15&lt;&gt;"",SUMIF(Table1[Codigo_servico],A15,Table1[Subtotal_insumo]),"")</f>
        <v/>
      </c>
      <c r="L15" s="16">
        <f>IF(Table1[[#This Row],[Ordem_insumos]]&lt;&gt;0,VLOOKUP(Table1[[#This Row],[Codigo_servico]],Preencher_Orcamento!$B:$D,3,FALSE)*Table1[[#This Row],[Qtde_insumo]],"")</f>
        <v>0</v>
      </c>
      <c r="M15" s="16">
        <f>IF(Table1[[#This Row],[Ordem_insumos]]&lt;&gt;0,VLOOKUP(Table1[[#This Row],[Codigo_servico]],Preencher_Orcamento!$B:$D,3,FALSE)*Table1[[#This Row],[Subtotal_insumo]],"")</f>
        <v>0</v>
      </c>
    </row>
    <row r="16" spans="1:13" x14ac:dyDescent="0.25">
      <c r="A16" s="6">
        <v>10105</v>
      </c>
      <c r="B16" s="126">
        <v>2</v>
      </c>
      <c r="C16" s="133"/>
      <c r="D16" s="134">
        <v>94008</v>
      </c>
      <c r="E16" s="7" t="s">
        <v>2338</v>
      </c>
      <c r="F16" s="8" t="s">
        <v>2140</v>
      </c>
      <c r="G16" s="16">
        <f>IFERROR(VLOOKUP(Table1[[#This Row],[Codigo_insumo]],BD_Insumos!$B:$E,4),"")</f>
        <v>127.5705835958</v>
      </c>
      <c r="H16" s="140">
        <v>2.981E-2</v>
      </c>
      <c r="I16" s="9"/>
      <c r="J16" s="22">
        <f t="shared" si="0"/>
        <v>3.802879096990798</v>
      </c>
      <c r="K16" s="22" t="str">
        <f>IF(I16&lt;&gt;"",SUMIF(Table1[Codigo_servico],A16,Table1[Subtotal_insumo]),"")</f>
        <v/>
      </c>
      <c r="L16" s="16">
        <f>IF(Table1[[#This Row],[Ordem_insumos]]&lt;&gt;0,VLOOKUP(Table1[[#This Row],[Codigo_servico]],Preencher_Orcamento!$B:$D,3,FALSE)*Table1[[#This Row],[Qtde_insumo]],"")</f>
        <v>0</v>
      </c>
      <c r="M16" s="16">
        <f>IF(Table1[[#This Row],[Ordem_insumos]]&lt;&gt;0,VLOOKUP(Table1[[#This Row],[Codigo_servico]],Preencher_Orcamento!$B:$D,3,FALSE)*Table1[[#This Row],[Subtotal_insumo]],"")</f>
        <v>0</v>
      </c>
    </row>
    <row r="17" spans="1:13" x14ac:dyDescent="0.25">
      <c r="A17" s="3">
        <v>10106</v>
      </c>
      <c r="B17" s="125">
        <v>0</v>
      </c>
      <c r="C17" s="131" t="s">
        <v>2339</v>
      </c>
      <c r="D17" s="132"/>
      <c r="E17" s="4"/>
      <c r="F17" s="4"/>
      <c r="G17" s="17" t="str">
        <f>IFERROR(VLOOKUP(Table1[[#This Row],[Codigo_insumo]],BD_Insumos!$B:$E,4),"")</f>
        <v/>
      </c>
      <c r="H17" s="139"/>
      <c r="I17" s="5" t="s">
        <v>58</v>
      </c>
      <c r="J17" s="20" t="str">
        <f t="shared" si="0"/>
        <v/>
      </c>
      <c r="K17" s="21">
        <f>IF(I17&lt;&gt;"",SUMIF(Table1[Codigo_servico],A17,Table1[Subtotal_insumo]),"")</f>
        <v>18.956332359607504</v>
      </c>
      <c r="L17" s="17" t="str">
        <f>IF(Table1[[#This Row],[Ordem_insumos]]&lt;&gt;0,VLOOKUP(Table1[[#This Row],[Codigo_servico]],Preencher_Orcamento!$B:$D,3,FALSE)*Table1[[#This Row],[Qtde_insumo]],"")</f>
        <v/>
      </c>
      <c r="M17" s="17" t="str">
        <f>IF(Table1[[#This Row],[Ordem_insumos]]&lt;&gt;0,VLOOKUP(Table1[[#This Row],[Codigo_servico]],Preencher_Orcamento!$B:$D,3,FALSE)*Table1[[#This Row],[Subtotal_insumo]],"")</f>
        <v/>
      </c>
    </row>
    <row r="18" spans="1:13" x14ac:dyDescent="0.25">
      <c r="A18" s="6">
        <v>10106</v>
      </c>
      <c r="B18" s="126">
        <v>1</v>
      </c>
      <c r="C18" s="133"/>
      <c r="D18" s="134">
        <v>2099</v>
      </c>
      <c r="E18" s="7" t="s">
        <v>2205</v>
      </c>
      <c r="F18" s="8" t="s">
        <v>2140</v>
      </c>
      <c r="G18" s="16">
        <f>IFERROR(VLOOKUP(Table1[[#This Row],[Codigo_insumo]],BD_Insumos!$B:$E,4),"")</f>
        <v>12.627877718847255</v>
      </c>
      <c r="H18" s="140">
        <v>1.2</v>
      </c>
      <c r="I18" s="9"/>
      <c r="J18" s="22">
        <f t="shared" si="0"/>
        <v>15.153453262616706</v>
      </c>
      <c r="K18" s="22" t="str">
        <f>IF(I18&lt;&gt;"",SUMIF(Table1[Codigo_servico],A18,Table1[Subtotal_insumo]),"")</f>
        <v/>
      </c>
      <c r="L18" s="16">
        <f>IF(Table1[[#This Row],[Ordem_insumos]]&lt;&gt;0,VLOOKUP(Table1[[#This Row],[Codigo_servico]],Preencher_Orcamento!$B:$D,3,FALSE)*Table1[[#This Row],[Qtde_insumo]],"")</f>
        <v>0</v>
      </c>
      <c r="M18" s="16">
        <f>IF(Table1[[#This Row],[Ordem_insumos]]&lt;&gt;0,VLOOKUP(Table1[[#This Row],[Codigo_servico]],Preencher_Orcamento!$B:$D,3,FALSE)*Table1[[#This Row],[Subtotal_insumo]],"")</f>
        <v>0</v>
      </c>
    </row>
    <row r="19" spans="1:13" x14ac:dyDescent="0.25">
      <c r="A19" s="6">
        <v>10106</v>
      </c>
      <c r="B19" s="126">
        <v>2</v>
      </c>
      <c r="C19" s="133"/>
      <c r="D19" s="134">
        <v>94008</v>
      </c>
      <c r="E19" s="7" t="s">
        <v>2338</v>
      </c>
      <c r="F19" s="8" t="s">
        <v>2140</v>
      </c>
      <c r="G19" s="16">
        <f>IFERROR(VLOOKUP(Table1[[#This Row],[Codigo_insumo]],BD_Insumos!$B:$E,4),"")</f>
        <v>127.5705835958</v>
      </c>
      <c r="H19" s="140">
        <v>2.981E-2</v>
      </c>
      <c r="I19" s="9"/>
      <c r="J19" s="22">
        <f t="shared" si="0"/>
        <v>3.802879096990798</v>
      </c>
      <c r="K19" s="22" t="str">
        <f>IF(I19&lt;&gt;"",SUMIF(Table1[Codigo_servico],A19,Table1[Subtotal_insumo]),"")</f>
        <v/>
      </c>
      <c r="L19" s="16">
        <f>IF(Table1[[#This Row],[Ordem_insumos]]&lt;&gt;0,VLOOKUP(Table1[[#This Row],[Codigo_servico]],Preencher_Orcamento!$B:$D,3,FALSE)*Table1[[#This Row],[Qtde_insumo]],"")</f>
        <v>0</v>
      </c>
      <c r="M19" s="16">
        <f>IF(Table1[[#This Row],[Ordem_insumos]]&lt;&gt;0,VLOOKUP(Table1[[#This Row],[Codigo_servico]],Preencher_Orcamento!$B:$D,3,FALSE)*Table1[[#This Row],[Subtotal_insumo]],"")</f>
        <v>0</v>
      </c>
    </row>
    <row r="20" spans="1:13" x14ac:dyDescent="0.25">
      <c r="A20" s="3">
        <v>10107</v>
      </c>
      <c r="B20" s="125">
        <v>0</v>
      </c>
      <c r="C20" s="131" t="s">
        <v>2340</v>
      </c>
      <c r="D20" s="132"/>
      <c r="E20" s="4"/>
      <c r="F20" s="4"/>
      <c r="G20" s="17" t="str">
        <f>IFERROR(VLOOKUP(Table1[[#This Row],[Codigo_insumo]],BD_Insumos!$B:$E,4),"")</f>
        <v/>
      </c>
      <c r="H20" s="139"/>
      <c r="I20" s="5" t="s">
        <v>58</v>
      </c>
      <c r="J20" s="20" t="str">
        <f t="shared" si="0"/>
        <v/>
      </c>
      <c r="K20" s="21">
        <f>IF(I20&lt;&gt;"",SUMIF(Table1[Codigo_servico],A20,Table1[Subtotal_insumo]),"")</f>
        <v>71.4867932626167</v>
      </c>
      <c r="L20" s="17" t="str">
        <f>IF(Table1[[#This Row],[Ordem_insumos]]&lt;&gt;0,VLOOKUP(Table1[[#This Row],[Codigo_servico]],Preencher_Orcamento!$B:$D,3,FALSE)*Table1[[#This Row],[Qtde_insumo]],"")</f>
        <v/>
      </c>
      <c r="M20" s="17" t="str">
        <f>IF(Table1[[#This Row],[Ordem_insumos]]&lt;&gt;0,VLOOKUP(Table1[[#This Row],[Codigo_servico]],Preencher_Orcamento!$B:$D,3,FALSE)*Table1[[#This Row],[Subtotal_insumo]],"")</f>
        <v/>
      </c>
    </row>
    <row r="21" spans="1:13" x14ac:dyDescent="0.25">
      <c r="A21" s="6">
        <v>10107</v>
      </c>
      <c r="B21" s="126">
        <v>1</v>
      </c>
      <c r="C21" s="133"/>
      <c r="D21" s="134">
        <v>2099</v>
      </c>
      <c r="E21" s="7" t="s">
        <v>2205</v>
      </c>
      <c r="F21" s="8" t="s">
        <v>2140</v>
      </c>
      <c r="G21" s="16">
        <f>IFERROR(VLOOKUP(Table1[[#This Row],[Codigo_insumo]],BD_Insumos!$B:$E,4),"")</f>
        <v>12.627877718847255</v>
      </c>
      <c r="H21" s="140">
        <v>1.2</v>
      </c>
      <c r="I21" s="9"/>
      <c r="J21" s="22">
        <f t="shared" si="0"/>
        <v>15.153453262616706</v>
      </c>
      <c r="K21" s="22" t="str">
        <f>IF(I21&lt;&gt;"",SUMIF(Table1[Codigo_servico],A21,Table1[Subtotal_insumo]),"")</f>
        <v/>
      </c>
      <c r="L21" s="16">
        <f>IF(Table1[[#This Row],[Ordem_insumos]]&lt;&gt;0,VLOOKUP(Table1[[#This Row],[Codigo_servico]],Preencher_Orcamento!$B:$D,3,FALSE)*Table1[[#This Row],[Qtde_insumo]],"")</f>
        <v>7.1999999999999993</v>
      </c>
      <c r="M21" s="16">
        <f>IF(Table1[[#This Row],[Ordem_insumos]]&lt;&gt;0,VLOOKUP(Table1[[#This Row],[Codigo_servico]],Preencher_Orcamento!$B:$D,3,FALSE)*Table1[[#This Row],[Subtotal_insumo]],"")</f>
        <v>90.920719575700232</v>
      </c>
    </row>
    <row r="22" spans="1:13" ht="39" x14ac:dyDescent="0.25">
      <c r="A22" s="6">
        <v>10107</v>
      </c>
      <c r="B22" s="126">
        <v>2</v>
      </c>
      <c r="C22" s="133"/>
      <c r="D22" s="134">
        <v>79722</v>
      </c>
      <c r="E22" s="7" t="s">
        <v>2045</v>
      </c>
      <c r="F22" s="8" t="s">
        <v>457</v>
      </c>
      <c r="G22" s="18">
        <f>IFERROR(VLOOKUP(Table1[[#This Row],[Codigo_insumo]],BD_Insumos!$B:$E,4),"")</f>
        <v>281.66669999999999</v>
      </c>
      <c r="H22" s="140">
        <v>0.2</v>
      </c>
      <c r="I22" s="9"/>
      <c r="J22" s="23">
        <f t="shared" si="0"/>
        <v>56.33334</v>
      </c>
      <c r="K22" s="22" t="str">
        <f>IF(I22&lt;&gt;"",SUMIF(Table1[Codigo_servico],A22,Table1[Subtotal_insumo]),"")</f>
        <v/>
      </c>
      <c r="L22" s="18">
        <f>IF(Table1[[#This Row],[Ordem_insumos]]&lt;&gt;0,VLOOKUP(Table1[[#This Row],[Codigo_servico]],Preencher_Orcamento!$B:$D,3,FALSE)*Table1[[#This Row],[Qtde_insumo]],"")</f>
        <v>1.2000000000000002</v>
      </c>
      <c r="M22" s="18">
        <f>IF(Table1[[#This Row],[Ordem_insumos]]&lt;&gt;0,VLOOKUP(Table1[[#This Row],[Codigo_servico]],Preencher_Orcamento!$B:$D,3,FALSE)*Table1[[#This Row],[Subtotal_insumo]],"")</f>
        <v>338.00004000000001</v>
      </c>
    </row>
    <row r="23" spans="1:13" x14ac:dyDescent="0.25">
      <c r="A23" s="3">
        <v>10108</v>
      </c>
      <c r="B23" s="125">
        <v>0</v>
      </c>
      <c r="C23" s="131" t="s">
        <v>2341</v>
      </c>
      <c r="D23" s="132"/>
      <c r="E23" s="4"/>
      <c r="F23" s="4"/>
      <c r="G23" s="17" t="str">
        <f>IFERROR(VLOOKUP(Table1[[#This Row],[Codigo_insumo]],BD_Insumos!$B:$E,4),"")</f>
        <v/>
      </c>
      <c r="H23" s="139"/>
      <c r="I23" s="5" t="s">
        <v>170</v>
      </c>
      <c r="J23" s="20" t="str">
        <f t="shared" si="0"/>
        <v/>
      </c>
      <c r="K23" s="21">
        <f>IF(I23&lt;&gt;"",SUMIF(Table1[Codigo_servico],A23,Table1[Subtotal_insumo]),"")</f>
        <v>3.1569694297118138</v>
      </c>
      <c r="L23" s="17" t="str">
        <f>IF(Table1[[#This Row],[Ordem_insumos]]&lt;&gt;0,VLOOKUP(Table1[[#This Row],[Codigo_servico]],Preencher_Orcamento!$B:$D,3,FALSE)*Table1[[#This Row],[Qtde_insumo]],"")</f>
        <v/>
      </c>
      <c r="M23" s="17" t="str">
        <f>IF(Table1[[#This Row],[Ordem_insumos]]&lt;&gt;0,VLOOKUP(Table1[[#This Row],[Codigo_servico]],Preencher_Orcamento!$B:$D,3,FALSE)*Table1[[#This Row],[Subtotal_insumo]],"")</f>
        <v/>
      </c>
    </row>
    <row r="24" spans="1:13" x14ac:dyDescent="0.25">
      <c r="A24" s="6">
        <v>10108</v>
      </c>
      <c r="B24" s="126">
        <v>1</v>
      </c>
      <c r="C24" s="133"/>
      <c r="D24" s="134">
        <v>2099</v>
      </c>
      <c r="E24" s="7" t="s">
        <v>2205</v>
      </c>
      <c r="F24" s="8" t="s">
        <v>2140</v>
      </c>
      <c r="G24" s="16">
        <f>IFERROR(VLOOKUP(Table1[[#This Row],[Codigo_insumo]],BD_Insumos!$B:$E,4),"")</f>
        <v>12.627877718847255</v>
      </c>
      <c r="H24" s="140">
        <v>0.25</v>
      </c>
      <c r="I24" s="9"/>
      <c r="J24" s="22">
        <f t="shared" si="0"/>
        <v>3.1569694297118138</v>
      </c>
      <c r="K24" s="22" t="str">
        <f>IF(I24&lt;&gt;"",SUMIF(Table1[Codigo_servico],A24,Table1[Subtotal_insumo]),"")</f>
        <v/>
      </c>
      <c r="L24" s="16">
        <f>IF(Table1[[#This Row],[Ordem_insumos]]&lt;&gt;0,VLOOKUP(Table1[[#This Row],[Codigo_servico]],Preencher_Orcamento!$B:$D,3,FALSE)*Table1[[#This Row],[Qtde_insumo]],"")</f>
        <v>0</v>
      </c>
      <c r="M24" s="16">
        <f>IF(Table1[[#This Row],[Ordem_insumos]]&lt;&gt;0,VLOOKUP(Table1[[#This Row],[Codigo_servico]],Preencher_Orcamento!$B:$D,3,FALSE)*Table1[[#This Row],[Subtotal_insumo]],"")</f>
        <v>0</v>
      </c>
    </row>
    <row r="25" spans="1:13" x14ac:dyDescent="0.25">
      <c r="A25" s="3">
        <v>10109</v>
      </c>
      <c r="B25" s="125">
        <v>0</v>
      </c>
      <c r="C25" s="131" t="s">
        <v>2342</v>
      </c>
      <c r="D25" s="132"/>
      <c r="E25" s="4"/>
      <c r="F25" s="4"/>
      <c r="G25" s="17" t="str">
        <f>IFERROR(VLOOKUP(Table1[[#This Row],[Codigo_insumo]],BD_Insumos!$B:$E,4),"")</f>
        <v/>
      </c>
      <c r="H25" s="139"/>
      <c r="I25" s="5" t="s">
        <v>457</v>
      </c>
      <c r="J25" s="20" t="str">
        <f t="shared" si="0"/>
        <v/>
      </c>
      <c r="K25" s="21">
        <f>IF(I25&lt;&gt;"",SUMIF(Table1[Codigo_servico],A25,Table1[Subtotal_insumo]),"")</f>
        <v>37.883633156541762</v>
      </c>
      <c r="L25" s="17" t="str">
        <f>IF(Table1[[#This Row],[Ordem_insumos]]&lt;&gt;0,VLOOKUP(Table1[[#This Row],[Codigo_servico]],Preencher_Orcamento!$B:$D,3,FALSE)*Table1[[#This Row],[Qtde_insumo]],"")</f>
        <v/>
      </c>
      <c r="M25" s="17" t="str">
        <f>IF(Table1[[#This Row],[Ordem_insumos]]&lt;&gt;0,VLOOKUP(Table1[[#This Row],[Codigo_servico]],Preencher_Orcamento!$B:$D,3,FALSE)*Table1[[#This Row],[Subtotal_insumo]],"")</f>
        <v/>
      </c>
    </row>
    <row r="26" spans="1:13" x14ac:dyDescent="0.25">
      <c r="A26" s="6">
        <v>10109</v>
      </c>
      <c r="B26" s="126">
        <v>1</v>
      </c>
      <c r="C26" s="133"/>
      <c r="D26" s="134">
        <v>2099</v>
      </c>
      <c r="E26" s="7" t="s">
        <v>2205</v>
      </c>
      <c r="F26" s="8" t="s">
        <v>2140</v>
      </c>
      <c r="G26" s="16">
        <f>IFERROR(VLOOKUP(Table1[[#This Row],[Codigo_insumo]],BD_Insumos!$B:$E,4),"")</f>
        <v>12.627877718847255</v>
      </c>
      <c r="H26" s="140">
        <v>3</v>
      </c>
      <c r="I26" s="9"/>
      <c r="J26" s="22">
        <f t="shared" si="0"/>
        <v>37.883633156541762</v>
      </c>
      <c r="K26" s="22" t="str">
        <f>IF(I26&lt;&gt;"",SUMIF(Table1[Codigo_servico],A26,Table1[Subtotal_insumo]),"")</f>
        <v/>
      </c>
      <c r="L26" s="16">
        <f>IF(Table1[[#This Row],[Ordem_insumos]]&lt;&gt;0,VLOOKUP(Table1[[#This Row],[Codigo_servico]],Preencher_Orcamento!$B:$D,3,FALSE)*Table1[[#This Row],[Qtde_insumo]],"")</f>
        <v>0</v>
      </c>
      <c r="M26" s="16">
        <f>IF(Table1[[#This Row],[Ordem_insumos]]&lt;&gt;0,VLOOKUP(Table1[[#This Row],[Codigo_servico]],Preencher_Orcamento!$B:$D,3,FALSE)*Table1[[#This Row],[Subtotal_insumo]],"")</f>
        <v>0</v>
      </c>
    </row>
    <row r="27" spans="1:13" x14ac:dyDescent="0.25">
      <c r="A27" s="3">
        <v>10110</v>
      </c>
      <c r="B27" s="125">
        <v>0</v>
      </c>
      <c r="C27" s="131" t="s">
        <v>2343</v>
      </c>
      <c r="D27" s="132"/>
      <c r="E27" s="4"/>
      <c r="F27" s="4"/>
      <c r="G27" s="17" t="str">
        <f>IFERROR(VLOOKUP(Table1[[#This Row],[Codigo_insumo]],BD_Insumos!$B:$E,4),"")</f>
        <v/>
      </c>
      <c r="H27" s="139"/>
      <c r="I27" s="5" t="s">
        <v>2344</v>
      </c>
      <c r="J27" s="20" t="str">
        <f t="shared" si="0"/>
        <v/>
      </c>
      <c r="K27" s="21">
        <f>IF(I27&lt;&gt;"",SUMIF(Table1[Codigo_servico],A27,Table1[Subtotal_insumo]),"")</f>
        <v>0.94504288327768637</v>
      </c>
      <c r="L27" s="17" t="str">
        <f>IF(Table1[[#This Row],[Ordem_insumos]]&lt;&gt;0,VLOOKUP(Table1[[#This Row],[Codigo_servico]],Preencher_Orcamento!$B:$D,3,FALSE)*Table1[[#This Row],[Qtde_insumo]],"")</f>
        <v/>
      </c>
      <c r="M27" s="17" t="str">
        <f>IF(Table1[[#This Row],[Ordem_insumos]]&lt;&gt;0,VLOOKUP(Table1[[#This Row],[Codigo_servico]],Preencher_Orcamento!$B:$D,3,FALSE)*Table1[[#This Row],[Subtotal_insumo]],"")</f>
        <v/>
      </c>
    </row>
    <row r="28" spans="1:13" x14ac:dyDescent="0.25">
      <c r="A28" s="6">
        <v>10110</v>
      </c>
      <c r="B28" s="126">
        <v>1</v>
      </c>
      <c r="C28" s="133"/>
      <c r="D28" s="134">
        <v>94008</v>
      </c>
      <c r="E28" s="7" t="s">
        <v>2338</v>
      </c>
      <c r="F28" s="8" t="s">
        <v>2140</v>
      </c>
      <c r="G28" s="16">
        <f>IFERROR(VLOOKUP(Table1[[#This Row],[Codigo_insumo]],BD_Insumos!$B:$E,4),"")</f>
        <v>127.5705835958</v>
      </c>
      <c r="H28" s="140">
        <v>7.4079999999999997E-3</v>
      </c>
      <c r="I28" s="9"/>
      <c r="J28" s="22">
        <f t="shared" si="0"/>
        <v>0.94504288327768637</v>
      </c>
      <c r="K28" s="22" t="str">
        <f>IF(I28&lt;&gt;"",SUMIF(Table1[Codigo_servico],A28,Table1[Subtotal_insumo]),"")</f>
        <v/>
      </c>
      <c r="L28" s="16">
        <f>IF(Table1[[#This Row],[Ordem_insumos]]&lt;&gt;0,VLOOKUP(Table1[[#This Row],[Codigo_servico]],Preencher_Orcamento!$B:$D,3,FALSE)*Table1[[#This Row],[Qtde_insumo]],"")</f>
        <v>0</v>
      </c>
      <c r="M28" s="16">
        <f>IF(Table1[[#This Row],[Ordem_insumos]]&lt;&gt;0,VLOOKUP(Table1[[#This Row],[Codigo_servico]],Preencher_Orcamento!$B:$D,3,FALSE)*Table1[[#This Row],[Subtotal_insumo]],"")</f>
        <v>0</v>
      </c>
    </row>
    <row r="29" spans="1:13" x14ac:dyDescent="0.25">
      <c r="A29" s="3">
        <v>10120</v>
      </c>
      <c r="B29" s="125">
        <v>0</v>
      </c>
      <c r="C29" s="131" t="s">
        <v>2345</v>
      </c>
      <c r="D29" s="132"/>
      <c r="E29" s="4"/>
      <c r="F29" s="4"/>
      <c r="G29" s="17" t="str">
        <f>IFERROR(VLOOKUP(Table1[[#This Row],[Codigo_insumo]],BD_Insumos!$B:$E,4),"")</f>
        <v/>
      </c>
      <c r="H29" s="139"/>
      <c r="I29" s="5" t="s">
        <v>457</v>
      </c>
      <c r="J29" s="20" t="str">
        <f t="shared" si="0"/>
        <v/>
      </c>
      <c r="K29" s="21">
        <f>IF(I29&lt;&gt;"",SUMIF(Table1[Codigo_servico],A29,Table1[Subtotal_insumo]),"")</f>
        <v>109.59487474241686</v>
      </c>
      <c r="L29" s="17" t="str">
        <f>IF(Table1[[#This Row],[Ordem_insumos]]&lt;&gt;0,VLOOKUP(Table1[[#This Row],[Codigo_servico]],Preencher_Orcamento!$B:$D,3,FALSE)*Table1[[#This Row],[Qtde_insumo]],"")</f>
        <v/>
      </c>
      <c r="M29" s="17" t="str">
        <f>IF(Table1[[#This Row],[Ordem_insumos]]&lt;&gt;0,VLOOKUP(Table1[[#This Row],[Codigo_servico]],Preencher_Orcamento!$B:$D,3,FALSE)*Table1[[#This Row],[Subtotal_insumo]],"")</f>
        <v/>
      </c>
    </row>
    <row r="30" spans="1:13" ht="26.25" x14ac:dyDescent="0.25">
      <c r="A30" s="6">
        <v>10120</v>
      </c>
      <c r="B30" s="126">
        <v>1</v>
      </c>
      <c r="C30" s="133"/>
      <c r="D30" s="134">
        <v>94307</v>
      </c>
      <c r="E30" s="7" t="s">
        <v>2346</v>
      </c>
      <c r="F30" s="8" t="s">
        <v>2140</v>
      </c>
      <c r="G30" s="16">
        <f>IFERROR(VLOOKUP(Table1[[#This Row],[Codigo_insumo]],BD_Insumos!$B:$E,4),"")</f>
        <v>16.913804214666666</v>
      </c>
      <c r="H30" s="140">
        <v>2</v>
      </c>
      <c r="I30" s="9"/>
      <c r="J30" s="22">
        <f t="shared" si="0"/>
        <v>33.827608429333331</v>
      </c>
      <c r="K30" s="22" t="str">
        <f>IF(I30&lt;&gt;"",SUMIF(Table1[Codigo_servico],A30,Table1[Subtotal_insumo]),"")</f>
        <v/>
      </c>
      <c r="L30" s="16">
        <f>IF(Table1[[#This Row],[Ordem_insumos]]&lt;&gt;0,VLOOKUP(Table1[[#This Row],[Codigo_servico]],Preencher_Orcamento!$B:$D,3,FALSE)*Table1[[#This Row],[Qtde_insumo]],"")</f>
        <v>0</v>
      </c>
      <c r="M30" s="16">
        <f>IF(Table1[[#This Row],[Ordem_insumos]]&lt;&gt;0,VLOOKUP(Table1[[#This Row],[Codigo_servico]],Preencher_Orcamento!$B:$D,3,FALSE)*Table1[[#This Row],[Subtotal_insumo]],"")</f>
        <v>0</v>
      </c>
    </row>
    <row r="31" spans="1:13" x14ac:dyDescent="0.25">
      <c r="A31" s="6">
        <v>10120</v>
      </c>
      <c r="B31" s="126">
        <v>2</v>
      </c>
      <c r="C31" s="133"/>
      <c r="D31" s="134">
        <v>2099</v>
      </c>
      <c r="E31" s="7" t="s">
        <v>2205</v>
      </c>
      <c r="F31" s="10" t="s">
        <v>2140</v>
      </c>
      <c r="G31" s="16">
        <f>IFERROR(VLOOKUP(Table1[[#This Row],[Codigo_insumo]],BD_Insumos!$B:$E,4),"")</f>
        <v>12.627877718847255</v>
      </c>
      <c r="H31" s="140">
        <v>6</v>
      </c>
      <c r="I31" s="9"/>
      <c r="J31" s="22">
        <f t="shared" si="0"/>
        <v>75.767266313083525</v>
      </c>
      <c r="K31" s="22" t="str">
        <f>IF(I31&lt;&gt;"",SUMIF(Table1[Codigo_servico],A31,Table1[Subtotal_insumo]),"")</f>
        <v/>
      </c>
      <c r="L31" s="16">
        <f>IF(Table1[[#This Row],[Ordem_insumos]]&lt;&gt;0,VLOOKUP(Table1[[#This Row],[Codigo_servico]],Preencher_Orcamento!$B:$D,3,FALSE)*Table1[[#This Row],[Qtde_insumo]],"")</f>
        <v>0</v>
      </c>
      <c r="M31" s="16">
        <f>IF(Table1[[#This Row],[Ordem_insumos]]&lt;&gt;0,VLOOKUP(Table1[[#This Row],[Codigo_servico]],Preencher_Orcamento!$B:$D,3,FALSE)*Table1[[#This Row],[Subtotal_insumo]],"")</f>
        <v>0</v>
      </c>
    </row>
    <row r="32" spans="1:13" x14ac:dyDescent="0.25">
      <c r="A32" s="3">
        <v>10121</v>
      </c>
      <c r="B32" s="125">
        <v>0</v>
      </c>
      <c r="C32" s="131" t="s">
        <v>2347</v>
      </c>
      <c r="D32" s="132"/>
      <c r="E32" s="4"/>
      <c r="F32" s="4"/>
      <c r="G32" s="17" t="str">
        <f>IFERROR(VLOOKUP(Table1[[#This Row],[Codigo_insumo]],BD_Insumos!$B:$E,4),"")</f>
        <v/>
      </c>
      <c r="H32" s="139"/>
      <c r="I32" s="5" t="s">
        <v>457</v>
      </c>
      <c r="J32" s="20" t="str">
        <f t="shared" si="0"/>
        <v/>
      </c>
      <c r="K32" s="21">
        <f>IF(I32&lt;&gt;"",SUMIF(Table1[Codigo_servico],A32,Table1[Subtotal_insumo]),"")</f>
        <v>273.13233499841681</v>
      </c>
      <c r="L32" s="17" t="str">
        <f>IF(Table1[[#This Row],[Ordem_insumos]]&lt;&gt;0,VLOOKUP(Table1[[#This Row],[Codigo_servico]],Preencher_Orcamento!$B:$D,3,FALSE)*Table1[[#This Row],[Qtde_insumo]],"")</f>
        <v/>
      </c>
      <c r="M32" s="17" t="str">
        <f>IF(Table1[[#This Row],[Ordem_insumos]]&lt;&gt;0,VLOOKUP(Table1[[#This Row],[Codigo_servico]],Preencher_Orcamento!$B:$D,3,FALSE)*Table1[[#This Row],[Subtotal_insumo]],"")</f>
        <v/>
      </c>
    </row>
    <row r="33" spans="1:13" ht="26.25" x14ac:dyDescent="0.25">
      <c r="A33" s="6">
        <v>10121</v>
      </c>
      <c r="B33" s="126">
        <v>1</v>
      </c>
      <c r="C33" s="133"/>
      <c r="D33" s="134">
        <v>94045</v>
      </c>
      <c r="E33" s="7" t="s">
        <v>2348</v>
      </c>
      <c r="F33" s="8" t="s">
        <v>2140</v>
      </c>
      <c r="G33" s="16">
        <f>IFERROR(VLOOKUP(Table1[[#This Row],[Codigo_insumo]],BD_Insumos!$B:$E,4),"")</f>
        <v>81.768730127999987</v>
      </c>
      <c r="H33" s="140">
        <v>2</v>
      </c>
      <c r="I33" s="9"/>
      <c r="J33" s="22">
        <f t="shared" si="0"/>
        <v>163.53746025599997</v>
      </c>
      <c r="K33" s="22" t="str">
        <f>IF(I33&lt;&gt;"",SUMIF(Table1[Codigo_servico],A33,Table1[Subtotal_insumo]),"")</f>
        <v/>
      </c>
      <c r="L33" s="16">
        <f>IF(Table1[[#This Row],[Ordem_insumos]]&lt;&gt;0,VLOOKUP(Table1[[#This Row],[Codigo_servico]],Preencher_Orcamento!$B:$D,3,FALSE)*Table1[[#This Row],[Qtde_insumo]],"")</f>
        <v>0</v>
      </c>
      <c r="M33" s="16">
        <f>IF(Table1[[#This Row],[Ordem_insumos]]&lt;&gt;0,VLOOKUP(Table1[[#This Row],[Codigo_servico]],Preencher_Orcamento!$B:$D,3,FALSE)*Table1[[#This Row],[Subtotal_insumo]],"")</f>
        <v>0</v>
      </c>
    </row>
    <row r="34" spans="1:13" x14ac:dyDescent="0.25">
      <c r="A34" s="6">
        <v>10121</v>
      </c>
      <c r="B34" s="126">
        <v>2</v>
      </c>
      <c r="C34" s="133"/>
      <c r="D34" s="134">
        <v>2099</v>
      </c>
      <c r="E34" s="7" t="s">
        <v>2205</v>
      </c>
      <c r="F34" s="10" t="s">
        <v>2140</v>
      </c>
      <c r="G34" s="16">
        <f>IFERROR(VLOOKUP(Table1[[#This Row],[Codigo_insumo]],BD_Insumos!$B:$E,4),"")</f>
        <v>12.627877718847255</v>
      </c>
      <c r="H34" s="140">
        <v>6</v>
      </c>
      <c r="I34" s="9"/>
      <c r="J34" s="22">
        <f t="shared" si="0"/>
        <v>75.767266313083525</v>
      </c>
      <c r="K34" s="22" t="str">
        <f>IF(I34&lt;&gt;"",SUMIF(Table1[Codigo_servico],A34,Table1[Subtotal_insumo]),"")</f>
        <v/>
      </c>
      <c r="L34" s="16">
        <f>IF(Table1[[#This Row],[Ordem_insumos]]&lt;&gt;0,VLOOKUP(Table1[[#This Row],[Codigo_servico]],Preencher_Orcamento!$B:$D,3,FALSE)*Table1[[#This Row],[Qtde_insumo]],"")</f>
        <v>0</v>
      </c>
      <c r="M34" s="16">
        <f>IF(Table1[[#This Row],[Ordem_insumos]]&lt;&gt;0,VLOOKUP(Table1[[#This Row],[Codigo_servico]],Preencher_Orcamento!$B:$D,3,FALSE)*Table1[[#This Row],[Subtotal_insumo]],"")</f>
        <v>0</v>
      </c>
    </row>
    <row r="35" spans="1:13" ht="26.25" x14ac:dyDescent="0.25">
      <c r="A35" s="6">
        <v>10121</v>
      </c>
      <c r="B35" s="126">
        <v>3</v>
      </c>
      <c r="C35" s="133"/>
      <c r="D35" s="134">
        <v>94307</v>
      </c>
      <c r="E35" s="7" t="s">
        <v>2346</v>
      </c>
      <c r="F35" s="10" t="s">
        <v>2140</v>
      </c>
      <c r="G35" s="16">
        <f>IFERROR(VLOOKUP(Table1[[#This Row],[Codigo_insumo]],BD_Insumos!$B:$E,4),"")</f>
        <v>16.913804214666666</v>
      </c>
      <c r="H35" s="140">
        <v>2</v>
      </c>
      <c r="I35" s="9"/>
      <c r="J35" s="22">
        <f t="shared" si="0"/>
        <v>33.827608429333331</v>
      </c>
      <c r="K35" s="22" t="str">
        <f>IF(I35&lt;&gt;"",SUMIF(Table1[Codigo_servico],A35,Table1[Subtotal_insumo]),"")</f>
        <v/>
      </c>
      <c r="L35" s="16">
        <f>IF(Table1[[#This Row],[Ordem_insumos]]&lt;&gt;0,VLOOKUP(Table1[[#This Row],[Codigo_servico]],Preencher_Orcamento!$B:$D,3,FALSE)*Table1[[#This Row],[Qtde_insumo]],"")</f>
        <v>0</v>
      </c>
      <c r="M35" s="16">
        <f>IF(Table1[[#This Row],[Ordem_insumos]]&lt;&gt;0,VLOOKUP(Table1[[#This Row],[Codigo_servico]],Preencher_Orcamento!$B:$D,3,FALSE)*Table1[[#This Row],[Subtotal_insumo]],"")</f>
        <v>0</v>
      </c>
    </row>
    <row r="36" spans="1:13" x14ac:dyDescent="0.25">
      <c r="A36" s="3">
        <v>10122</v>
      </c>
      <c r="B36" s="125">
        <v>0</v>
      </c>
      <c r="C36" s="131" t="s">
        <v>2349</v>
      </c>
      <c r="D36" s="132"/>
      <c r="E36" s="4"/>
      <c r="F36" s="4"/>
      <c r="G36" s="17" t="str">
        <f>IFERROR(VLOOKUP(Table1[[#This Row],[Codigo_insumo]],BD_Insumos!$B:$E,4),"")</f>
        <v/>
      </c>
      <c r="H36" s="139"/>
      <c r="I36" s="5" t="s">
        <v>457</v>
      </c>
      <c r="J36" s="20" t="str">
        <f t="shared" si="0"/>
        <v/>
      </c>
      <c r="K36" s="21">
        <f>IF(I36&lt;&gt;"",SUMIF(Table1[Codigo_servico],A36,Table1[Subtotal_insumo]),"")</f>
        <v>341.41541874802107</v>
      </c>
      <c r="L36" s="17" t="str">
        <f>IF(Table1[[#This Row],[Ordem_insumos]]&lt;&gt;0,VLOOKUP(Table1[[#This Row],[Codigo_servico]],Preencher_Orcamento!$B:$D,3,FALSE)*Table1[[#This Row],[Qtde_insumo]],"")</f>
        <v/>
      </c>
      <c r="M36" s="17" t="str">
        <f>IF(Table1[[#This Row],[Ordem_insumos]]&lt;&gt;0,VLOOKUP(Table1[[#This Row],[Codigo_servico]],Preencher_Orcamento!$B:$D,3,FALSE)*Table1[[#This Row],[Subtotal_insumo]],"")</f>
        <v/>
      </c>
    </row>
    <row r="37" spans="1:13" ht="26.25" x14ac:dyDescent="0.25">
      <c r="A37" s="6">
        <v>10122</v>
      </c>
      <c r="B37" s="126">
        <v>1</v>
      </c>
      <c r="C37" s="133"/>
      <c r="D37" s="134">
        <v>94307</v>
      </c>
      <c r="E37" s="7" t="s">
        <v>2346</v>
      </c>
      <c r="F37" s="8" t="s">
        <v>2140</v>
      </c>
      <c r="G37" s="16">
        <f>IFERROR(VLOOKUP(Table1[[#This Row],[Codigo_insumo]],BD_Insumos!$B:$E,4),"")</f>
        <v>16.913804214666666</v>
      </c>
      <c r="H37" s="140">
        <v>2.5</v>
      </c>
      <c r="I37" s="9"/>
      <c r="J37" s="22">
        <f t="shared" si="0"/>
        <v>42.284510536666666</v>
      </c>
      <c r="K37" s="22" t="str">
        <f>IF(I37&lt;&gt;"",SUMIF(Table1[Codigo_servico],A37,Table1[Subtotal_insumo]),"")</f>
        <v/>
      </c>
      <c r="L37" s="16">
        <f>IF(Table1[[#This Row],[Ordem_insumos]]&lt;&gt;0,VLOOKUP(Table1[[#This Row],[Codigo_servico]],Preencher_Orcamento!$B:$D,3,FALSE)*Table1[[#This Row],[Qtde_insumo]],"")</f>
        <v>0</v>
      </c>
      <c r="M37" s="16">
        <f>IF(Table1[[#This Row],[Ordem_insumos]]&lt;&gt;0,VLOOKUP(Table1[[#This Row],[Codigo_servico]],Preencher_Orcamento!$B:$D,3,FALSE)*Table1[[#This Row],[Subtotal_insumo]],"")</f>
        <v>0</v>
      </c>
    </row>
    <row r="38" spans="1:13" x14ac:dyDescent="0.25">
      <c r="A38" s="6">
        <v>10122</v>
      </c>
      <c r="B38" s="126">
        <v>2</v>
      </c>
      <c r="C38" s="133"/>
      <c r="D38" s="134">
        <v>2099</v>
      </c>
      <c r="E38" s="7" t="s">
        <v>2205</v>
      </c>
      <c r="F38" s="10" t="s">
        <v>2140</v>
      </c>
      <c r="G38" s="16">
        <f>IFERROR(VLOOKUP(Table1[[#This Row],[Codigo_insumo]],BD_Insumos!$B:$E,4),"")</f>
        <v>12.627877718847255</v>
      </c>
      <c r="H38" s="140">
        <v>7.5</v>
      </c>
      <c r="I38" s="9"/>
      <c r="J38" s="22">
        <f t="shared" si="0"/>
        <v>94.709082891354413</v>
      </c>
      <c r="K38" s="22" t="str">
        <f>IF(I38&lt;&gt;"",SUMIF(Table1[Codigo_servico],A38,Table1[Subtotal_insumo]),"")</f>
        <v/>
      </c>
      <c r="L38" s="16">
        <f>IF(Table1[[#This Row],[Ordem_insumos]]&lt;&gt;0,VLOOKUP(Table1[[#This Row],[Codigo_servico]],Preencher_Orcamento!$B:$D,3,FALSE)*Table1[[#This Row],[Qtde_insumo]],"")</f>
        <v>0</v>
      </c>
      <c r="M38" s="16">
        <f>IF(Table1[[#This Row],[Ordem_insumos]]&lt;&gt;0,VLOOKUP(Table1[[#This Row],[Codigo_servico]],Preencher_Orcamento!$B:$D,3,FALSE)*Table1[[#This Row],[Subtotal_insumo]],"")</f>
        <v>0</v>
      </c>
    </row>
    <row r="39" spans="1:13" ht="26.25" x14ac:dyDescent="0.25">
      <c r="A39" s="6">
        <v>10122</v>
      </c>
      <c r="B39" s="126">
        <v>3</v>
      </c>
      <c r="C39" s="133"/>
      <c r="D39" s="134">
        <v>94045</v>
      </c>
      <c r="E39" s="7" t="s">
        <v>2348</v>
      </c>
      <c r="F39" s="10" t="s">
        <v>2140</v>
      </c>
      <c r="G39" s="16">
        <f>IFERROR(VLOOKUP(Table1[[#This Row],[Codigo_insumo]],BD_Insumos!$B:$E,4),"")</f>
        <v>81.768730127999987</v>
      </c>
      <c r="H39" s="140">
        <v>2.5</v>
      </c>
      <c r="I39" s="9"/>
      <c r="J39" s="22">
        <f t="shared" si="0"/>
        <v>204.42182531999998</v>
      </c>
      <c r="K39" s="22" t="str">
        <f>IF(I39&lt;&gt;"",SUMIF(Table1[Codigo_servico],A39,Table1[Subtotal_insumo]),"")</f>
        <v/>
      </c>
      <c r="L39" s="16">
        <f>IF(Table1[[#This Row],[Ordem_insumos]]&lt;&gt;0,VLOOKUP(Table1[[#This Row],[Codigo_servico]],Preencher_Orcamento!$B:$D,3,FALSE)*Table1[[#This Row],[Qtde_insumo]],"")</f>
        <v>0</v>
      </c>
      <c r="M39" s="16">
        <f>IF(Table1[[#This Row],[Ordem_insumos]]&lt;&gt;0,VLOOKUP(Table1[[#This Row],[Codigo_servico]],Preencher_Orcamento!$B:$D,3,FALSE)*Table1[[#This Row],[Subtotal_insumo]],"")</f>
        <v>0</v>
      </c>
    </row>
    <row r="40" spans="1:13" x14ac:dyDescent="0.25">
      <c r="A40" s="3">
        <v>10123</v>
      </c>
      <c r="B40" s="125">
        <v>0</v>
      </c>
      <c r="C40" s="131" t="s">
        <v>2350</v>
      </c>
      <c r="D40" s="132"/>
      <c r="E40" s="4"/>
      <c r="F40" s="4"/>
      <c r="G40" s="17" t="str">
        <f>IFERROR(VLOOKUP(Table1[[#This Row],[Codigo_insumo]],BD_Insumos!$B:$E,4),"")</f>
        <v/>
      </c>
      <c r="H40" s="139"/>
      <c r="I40" s="5" t="s">
        <v>457</v>
      </c>
      <c r="J40" s="20" t="str">
        <f t="shared" si="0"/>
        <v/>
      </c>
      <c r="K40" s="21">
        <f>IF(I40&lt;&gt;"",SUMIF(Table1[Codigo_servico],A40,Table1[Subtotal_insumo]),"")</f>
        <v>409.69850249762521</v>
      </c>
      <c r="L40" s="17" t="str">
        <f>IF(Table1[[#This Row],[Ordem_insumos]]&lt;&gt;0,VLOOKUP(Table1[[#This Row],[Codigo_servico]],Preencher_Orcamento!$B:$D,3,FALSE)*Table1[[#This Row],[Qtde_insumo]],"")</f>
        <v/>
      </c>
      <c r="M40" s="17" t="str">
        <f>IF(Table1[[#This Row],[Ordem_insumos]]&lt;&gt;0,VLOOKUP(Table1[[#This Row],[Codigo_servico]],Preencher_Orcamento!$B:$D,3,FALSE)*Table1[[#This Row],[Subtotal_insumo]],"")</f>
        <v/>
      </c>
    </row>
    <row r="41" spans="1:13" ht="26.25" x14ac:dyDescent="0.25">
      <c r="A41" s="6">
        <v>10123</v>
      </c>
      <c r="B41" s="126">
        <v>1</v>
      </c>
      <c r="C41" s="133"/>
      <c r="D41" s="134">
        <v>94307</v>
      </c>
      <c r="E41" s="7" t="s">
        <v>2346</v>
      </c>
      <c r="F41" s="8" t="s">
        <v>2140</v>
      </c>
      <c r="G41" s="16">
        <f>IFERROR(VLOOKUP(Table1[[#This Row],[Codigo_insumo]],BD_Insumos!$B:$E,4),"")</f>
        <v>16.913804214666666</v>
      </c>
      <c r="H41" s="140">
        <v>3</v>
      </c>
      <c r="I41" s="9"/>
      <c r="J41" s="22">
        <f t="shared" si="0"/>
        <v>50.741412643999993</v>
      </c>
      <c r="K41" s="22" t="str">
        <f>IF(I41&lt;&gt;"",SUMIF(Table1[Codigo_servico],A41,Table1[Subtotal_insumo]),"")</f>
        <v/>
      </c>
      <c r="L41" s="16">
        <f>IF(Table1[[#This Row],[Ordem_insumos]]&lt;&gt;0,VLOOKUP(Table1[[#This Row],[Codigo_servico]],Preencher_Orcamento!$B:$D,3,FALSE)*Table1[[#This Row],[Qtde_insumo]],"")</f>
        <v>0</v>
      </c>
      <c r="M41" s="16">
        <f>IF(Table1[[#This Row],[Ordem_insumos]]&lt;&gt;0,VLOOKUP(Table1[[#This Row],[Codigo_servico]],Preencher_Orcamento!$B:$D,3,FALSE)*Table1[[#This Row],[Subtotal_insumo]],"")</f>
        <v>0</v>
      </c>
    </row>
    <row r="42" spans="1:13" x14ac:dyDescent="0.25">
      <c r="A42" s="6">
        <v>10123</v>
      </c>
      <c r="B42" s="126">
        <v>2</v>
      </c>
      <c r="C42" s="133"/>
      <c r="D42" s="134">
        <v>2099</v>
      </c>
      <c r="E42" s="7" t="s">
        <v>2205</v>
      </c>
      <c r="F42" s="10" t="s">
        <v>2140</v>
      </c>
      <c r="G42" s="16">
        <f>IFERROR(VLOOKUP(Table1[[#This Row],[Codigo_insumo]],BD_Insumos!$B:$E,4),"")</f>
        <v>12.627877718847255</v>
      </c>
      <c r="H42" s="140">
        <v>9</v>
      </c>
      <c r="I42" s="9"/>
      <c r="J42" s="22">
        <f t="shared" si="0"/>
        <v>113.6508994696253</v>
      </c>
      <c r="K42" s="22" t="str">
        <f>IF(I42&lt;&gt;"",SUMIF(Table1[Codigo_servico],A42,Table1[Subtotal_insumo]),"")</f>
        <v/>
      </c>
      <c r="L42" s="16">
        <f>IF(Table1[[#This Row],[Ordem_insumos]]&lt;&gt;0,VLOOKUP(Table1[[#This Row],[Codigo_servico]],Preencher_Orcamento!$B:$D,3,FALSE)*Table1[[#This Row],[Qtde_insumo]],"")</f>
        <v>0</v>
      </c>
      <c r="M42" s="16">
        <f>IF(Table1[[#This Row],[Ordem_insumos]]&lt;&gt;0,VLOOKUP(Table1[[#This Row],[Codigo_servico]],Preencher_Orcamento!$B:$D,3,FALSE)*Table1[[#This Row],[Subtotal_insumo]],"")</f>
        <v>0</v>
      </c>
    </row>
    <row r="43" spans="1:13" ht="26.25" x14ac:dyDescent="0.25">
      <c r="A43" s="6">
        <v>10123</v>
      </c>
      <c r="B43" s="126">
        <v>3</v>
      </c>
      <c r="C43" s="133"/>
      <c r="D43" s="134">
        <v>94045</v>
      </c>
      <c r="E43" s="7" t="s">
        <v>2348</v>
      </c>
      <c r="F43" s="10" t="s">
        <v>2140</v>
      </c>
      <c r="G43" s="16">
        <f>IFERROR(VLOOKUP(Table1[[#This Row],[Codigo_insumo]],BD_Insumos!$B:$E,4),"")</f>
        <v>81.768730127999987</v>
      </c>
      <c r="H43" s="140">
        <v>3</v>
      </c>
      <c r="I43" s="9"/>
      <c r="J43" s="22">
        <f t="shared" si="0"/>
        <v>245.30619038399996</v>
      </c>
      <c r="K43" s="22" t="str">
        <f>IF(I43&lt;&gt;"",SUMIF(Table1[Codigo_servico],A43,Table1[Subtotal_insumo]),"")</f>
        <v/>
      </c>
      <c r="L43" s="16">
        <f>IF(Table1[[#This Row],[Ordem_insumos]]&lt;&gt;0,VLOOKUP(Table1[[#This Row],[Codigo_servico]],Preencher_Orcamento!$B:$D,3,FALSE)*Table1[[#This Row],[Qtde_insumo]],"")</f>
        <v>0</v>
      </c>
      <c r="M43" s="16">
        <f>IF(Table1[[#This Row],[Ordem_insumos]]&lt;&gt;0,VLOOKUP(Table1[[#This Row],[Codigo_servico]],Preencher_Orcamento!$B:$D,3,FALSE)*Table1[[#This Row],[Subtotal_insumo]],"")</f>
        <v>0</v>
      </c>
    </row>
    <row r="44" spans="1:13" x14ac:dyDescent="0.25">
      <c r="A44" s="3">
        <v>10124</v>
      </c>
      <c r="B44" s="125">
        <v>0</v>
      </c>
      <c r="C44" s="131" t="s">
        <v>2351</v>
      </c>
      <c r="D44" s="132"/>
      <c r="E44" s="4"/>
      <c r="F44" s="4"/>
      <c r="G44" s="17" t="str">
        <f>IFERROR(VLOOKUP(Table1[[#This Row],[Codigo_insumo]],BD_Insumos!$B:$E,4),"")</f>
        <v/>
      </c>
      <c r="H44" s="139"/>
      <c r="I44" s="5" t="s">
        <v>457</v>
      </c>
      <c r="J44" s="20" t="str">
        <f t="shared" si="0"/>
        <v/>
      </c>
      <c r="K44" s="21">
        <f>IF(I44&lt;&gt;"",SUMIF(Table1[Codigo_servico],A44,Table1[Subtotal_insumo]),"")</f>
        <v>477.98158624722942</v>
      </c>
      <c r="L44" s="17" t="str">
        <f>IF(Table1[[#This Row],[Ordem_insumos]]&lt;&gt;0,VLOOKUP(Table1[[#This Row],[Codigo_servico]],Preencher_Orcamento!$B:$D,3,FALSE)*Table1[[#This Row],[Qtde_insumo]],"")</f>
        <v/>
      </c>
      <c r="M44" s="17" t="str">
        <f>IF(Table1[[#This Row],[Ordem_insumos]]&lt;&gt;0,VLOOKUP(Table1[[#This Row],[Codigo_servico]],Preencher_Orcamento!$B:$D,3,FALSE)*Table1[[#This Row],[Subtotal_insumo]],"")</f>
        <v/>
      </c>
    </row>
    <row r="45" spans="1:13" ht="26.25" x14ac:dyDescent="0.25">
      <c r="A45" s="6">
        <v>10124</v>
      </c>
      <c r="B45" s="126">
        <v>1</v>
      </c>
      <c r="C45" s="133"/>
      <c r="D45" s="134">
        <v>94307</v>
      </c>
      <c r="E45" s="7" t="s">
        <v>2346</v>
      </c>
      <c r="F45" s="8" t="s">
        <v>2140</v>
      </c>
      <c r="G45" s="16">
        <f>IFERROR(VLOOKUP(Table1[[#This Row],[Codigo_insumo]],BD_Insumos!$B:$E,4),"")</f>
        <v>16.913804214666666</v>
      </c>
      <c r="H45" s="140">
        <v>3.5</v>
      </c>
      <c r="I45" s="9"/>
      <c r="J45" s="22">
        <f t="shared" si="0"/>
        <v>59.198314751333328</v>
      </c>
      <c r="K45" s="22" t="str">
        <f>IF(I45&lt;&gt;"",SUMIF(Table1[Codigo_servico],A45,Table1[Subtotal_insumo]),"")</f>
        <v/>
      </c>
      <c r="L45" s="16">
        <f>IF(Table1[[#This Row],[Ordem_insumos]]&lt;&gt;0,VLOOKUP(Table1[[#This Row],[Codigo_servico]],Preencher_Orcamento!$B:$D,3,FALSE)*Table1[[#This Row],[Qtde_insumo]],"")</f>
        <v>0</v>
      </c>
      <c r="M45" s="16">
        <f>IF(Table1[[#This Row],[Ordem_insumos]]&lt;&gt;0,VLOOKUP(Table1[[#This Row],[Codigo_servico]],Preencher_Orcamento!$B:$D,3,FALSE)*Table1[[#This Row],[Subtotal_insumo]],"")</f>
        <v>0</v>
      </c>
    </row>
    <row r="46" spans="1:13" ht="26.25" x14ac:dyDescent="0.25">
      <c r="A46" s="6">
        <v>10124</v>
      </c>
      <c r="B46" s="126">
        <v>2</v>
      </c>
      <c r="C46" s="133"/>
      <c r="D46" s="134">
        <v>94045</v>
      </c>
      <c r="E46" s="7" t="s">
        <v>2348</v>
      </c>
      <c r="F46" s="10" t="s">
        <v>2140</v>
      </c>
      <c r="G46" s="16">
        <f>IFERROR(VLOOKUP(Table1[[#This Row],[Codigo_insumo]],BD_Insumos!$B:$E,4),"")</f>
        <v>81.768730127999987</v>
      </c>
      <c r="H46" s="140">
        <v>3.5</v>
      </c>
      <c r="I46" s="9"/>
      <c r="J46" s="22">
        <f t="shared" si="0"/>
        <v>286.19055544799994</v>
      </c>
      <c r="K46" s="22" t="str">
        <f>IF(I46&lt;&gt;"",SUMIF(Table1[Codigo_servico],A46,Table1[Subtotal_insumo]),"")</f>
        <v/>
      </c>
      <c r="L46" s="16">
        <f>IF(Table1[[#This Row],[Ordem_insumos]]&lt;&gt;0,VLOOKUP(Table1[[#This Row],[Codigo_servico]],Preencher_Orcamento!$B:$D,3,FALSE)*Table1[[#This Row],[Qtde_insumo]],"")</f>
        <v>0</v>
      </c>
      <c r="M46" s="16">
        <f>IF(Table1[[#This Row],[Ordem_insumos]]&lt;&gt;0,VLOOKUP(Table1[[#This Row],[Codigo_servico]],Preencher_Orcamento!$B:$D,3,FALSE)*Table1[[#This Row],[Subtotal_insumo]],"")</f>
        <v>0</v>
      </c>
    </row>
    <row r="47" spans="1:13" x14ac:dyDescent="0.25">
      <c r="A47" s="6">
        <v>10124</v>
      </c>
      <c r="B47" s="126">
        <v>3</v>
      </c>
      <c r="C47" s="133"/>
      <c r="D47" s="134">
        <v>2099</v>
      </c>
      <c r="E47" s="7" t="s">
        <v>2205</v>
      </c>
      <c r="F47" s="10" t="s">
        <v>2140</v>
      </c>
      <c r="G47" s="16">
        <f>IFERROR(VLOOKUP(Table1[[#This Row],[Codigo_insumo]],BD_Insumos!$B:$E,4),"")</f>
        <v>12.627877718847255</v>
      </c>
      <c r="H47" s="140">
        <v>10.5</v>
      </c>
      <c r="I47" s="9"/>
      <c r="J47" s="22">
        <f t="shared" si="0"/>
        <v>132.59271604789618</v>
      </c>
      <c r="K47" s="22" t="str">
        <f>IF(I47&lt;&gt;"",SUMIF(Table1[Codigo_servico],A47,Table1[Subtotal_insumo]),"")</f>
        <v/>
      </c>
      <c r="L47" s="16">
        <f>IF(Table1[[#This Row],[Ordem_insumos]]&lt;&gt;0,VLOOKUP(Table1[[#This Row],[Codigo_servico]],Preencher_Orcamento!$B:$D,3,FALSE)*Table1[[#This Row],[Qtde_insumo]],"")</f>
        <v>0</v>
      </c>
      <c r="M47" s="16">
        <f>IF(Table1[[#This Row],[Ordem_insumos]]&lt;&gt;0,VLOOKUP(Table1[[#This Row],[Codigo_servico]],Preencher_Orcamento!$B:$D,3,FALSE)*Table1[[#This Row],[Subtotal_insumo]],"")</f>
        <v>0</v>
      </c>
    </row>
    <row r="48" spans="1:13" x14ac:dyDescent="0.25">
      <c r="A48" s="3">
        <v>10201</v>
      </c>
      <c r="B48" s="125">
        <v>0</v>
      </c>
      <c r="C48" s="131" t="s">
        <v>2352</v>
      </c>
      <c r="D48" s="132"/>
      <c r="E48" s="4"/>
      <c r="F48" s="4"/>
      <c r="G48" s="17" t="str">
        <f>IFERROR(VLOOKUP(Table1[[#This Row],[Codigo_insumo]],BD_Insumos!$B:$E,4),"")</f>
        <v/>
      </c>
      <c r="H48" s="139"/>
      <c r="I48" s="5" t="s">
        <v>58</v>
      </c>
      <c r="J48" s="20" t="str">
        <f t="shared" si="0"/>
        <v/>
      </c>
      <c r="K48" s="21">
        <f>IF(I48&lt;&gt;"",SUMIF(Table1[Codigo_servico],A48,Table1[Subtotal_insumo]),"")</f>
        <v>25.255755437694511</v>
      </c>
      <c r="L48" s="17" t="str">
        <f>IF(Table1[[#This Row],[Ordem_insumos]]&lt;&gt;0,VLOOKUP(Table1[[#This Row],[Codigo_servico]],Preencher_Orcamento!$B:$D,3,FALSE)*Table1[[#This Row],[Qtde_insumo]],"")</f>
        <v/>
      </c>
      <c r="M48" s="17" t="str">
        <f>IF(Table1[[#This Row],[Ordem_insumos]]&lt;&gt;0,VLOOKUP(Table1[[#This Row],[Codigo_servico]],Preencher_Orcamento!$B:$D,3,FALSE)*Table1[[#This Row],[Subtotal_insumo]],"")</f>
        <v/>
      </c>
    </row>
    <row r="49" spans="1:13" x14ac:dyDescent="0.25">
      <c r="A49" s="6">
        <v>10201</v>
      </c>
      <c r="B49" s="126">
        <v>1</v>
      </c>
      <c r="C49" s="133"/>
      <c r="D49" s="134">
        <v>2099</v>
      </c>
      <c r="E49" s="7" t="s">
        <v>2205</v>
      </c>
      <c r="F49" s="8" t="s">
        <v>2140</v>
      </c>
      <c r="G49" s="16">
        <f>IFERROR(VLOOKUP(Table1[[#This Row],[Codigo_insumo]],BD_Insumos!$B:$E,4),"")</f>
        <v>12.627877718847255</v>
      </c>
      <c r="H49" s="140">
        <v>2</v>
      </c>
      <c r="I49" s="9"/>
      <c r="J49" s="22">
        <f t="shared" si="0"/>
        <v>25.255755437694511</v>
      </c>
      <c r="K49" s="22" t="str">
        <f>IF(I49&lt;&gt;"",SUMIF(Table1[Codigo_servico],A49,Table1[Subtotal_insumo]),"")</f>
        <v/>
      </c>
      <c r="L49" s="16">
        <f>IF(Table1[[#This Row],[Ordem_insumos]]&lt;&gt;0,VLOOKUP(Table1[[#This Row],[Codigo_servico]],Preencher_Orcamento!$B:$D,3,FALSE)*Table1[[#This Row],[Qtde_insumo]],"")</f>
        <v>0</v>
      </c>
      <c r="M49" s="16">
        <f>IF(Table1[[#This Row],[Ordem_insumos]]&lt;&gt;0,VLOOKUP(Table1[[#This Row],[Codigo_servico]],Preencher_Orcamento!$B:$D,3,FALSE)*Table1[[#This Row],[Subtotal_insumo]],"")</f>
        <v>0</v>
      </c>
    </row>
    <row r="50" spans="1:13" x14ac:dyDescent="0.25">
      <c r="A50" s="3">
        <v>10202</v>
      </c>
      <c r="B50" s="125">
        <v>0</v>
      </c>
      <c r="C50" s="131" t="s">
        <v>2353</v>
      </c>
      <c r="D50" s="132"/>
      <c r="E50" s="4"/>
      <c r="F50" s="4"/>
      <c r="G50" s="17" t="str">
        <f>IFERROR(VLOOKUP(Table1[[#This Row],[Codigo_insumo]],BD_Insumos!$B:$E,4),"")</f>
        <v/>
      </c>
      <c r="H50" s="139"/>
      <c r="I50" s="5" t="s">
        <v>58</v>
      </c>
      <c r="J50" s="20" t="str">
        <f t="shared" si="0"/>
        <v/>
      </c>
      <c r="K50" s="21">
        <f>IF(I50&lt;&gt;"",SUMIF(Table1[Codigo_servico],A50,Table1[Subtotal_insumo]),"")</f>
        <v>31.56969429711814</v>
      </c>
      <c r="L50" s="17" t="str">
        <f>IF(Table1[[#This Row],[Ordem_insumos]]&lt;&gt;0,VLOOKUP(Table1[[#This Row],[Codigo_servico]],Preencher_Orcamento!$B:$D,3,FALSE)*Table1[[#This Row],[Qtde_insumo]],"")</f>
        <v/>
      </c>
      <c r="M50" s="17" t="str">
        <f>IF(Table1[[#This Row],[Ordem_insumos]]&lt;&gt;0,VLOOKUP(Table1[[#This Row],[Codigo_servico]],Preencher_Orcamento!$B:$D,3,FALSE)*Table1[[#This Row],[Subtotal_insumo]],"")</f>
        <v/>
      </c>
    </row>
    <row r="51" spans="1:13" x14ac:dyDescent="0.25">
      <c r="A51" s="6">
        <v>10202</v>
      </c>
      <c r="B51" s="126">
        <v>1</v>
      </c>
      <c r="C51" s="133"/>
      <c r="D51" s="134">
        <v>2099</v>
      </c>
      <c r="E51" s="7" t="s">
        <v>2205</v>
      </c>
      <c r="F51" s="8" t="s">
        <v>2140</v>
      </c>
      <c r="G51" s="16">
        <f>IFERROR(VLOOKUP(Table1[[#This Row],[Codigo_insumo]],BD_Insumos!$B:$E,4),"")</f>
        <v>12.627877718847255</v>
      </c>
      <c r="H51" s="140">
        <v>2.5</v>
      </c>
      <c r="I51" s="9"/>
      <c r="J51" s="22">
        <f t="shared" si="0"/>
        <v>31.56969429711814</v>
      </c>
      <c r="K51" s="22" t="str">
        <f>IF(I51&lt;&gt;"",SUMIF(Table1[Codigo_servico],A51,Table1[Subtotal_insumo]),"")</f>
        <v/>
      </c>
      <c r="L51" s="16">
        <f>IF(Table1[[#This Row],[Ordem_insumos]]&lt;&gt;0,VLOOKUP(Table1[[#This Row],[Codigo_servico]],Preencher_Orcamento!$B:$D,3,FALSE)*Table1[[#This Row],[Qtde_insumo]],"")</f>
        <v>0</v>
      </c>
      <c r="M51" s="16">
        <f>IF(Table1[[#This Row],[Ordem_insumos]]&lt;&gt;0,VLOOKUP(Table1[[#This Row],[Codigo_servico]],Preencher_Orcamento!$B:$D,3,FALSE)*Table1[[#This Row],[Subtotal_insumo]],"")</f>
        <v>0</v>
      </c>
    </row>
    <row r="52" spans="1:13" x14ac:dyDescent="0.25">
      <c r="A52" s="3">
        <v>10205</v>
      </c>
      <c r="B52" s="125">
        <v>0</v>
      </c>
      <c r="C52" s="131" t="s">
        <v>2354</v>
      </c>
      <c r="D52" s="132"/>
      <c r="E52" s="4"/>
      <c r="F52" s="4"/>
      <c r="G52" s="17" t="str">
        <f>IFERROR(VLOOKUP(Table1[[#This Row],[Codigo_insumo]],BD_Insumos!$B:$E,4),"")</f>
        <v/>
      </c>
      <c r="H52" s="139"/>
      <c r="I52" s="5" t="s">
        <v>58</v>
      </c>
      <c r="J52" s="20" t="str">
        <f t="shared" si="0"/>
        <v/>
      </c>
      <c r="K52" s="21">
        <f>IF(I52&lt;&gt;"",SUMIF(Table1[Codigo_servico],A52,Table1[Subtotal_insumo]),"")</f>
        <v>18.941816578270881</v>
      </c>
      <c r="L52" s="17" t="str">
        <f>IF(Table1[[#This Row],[Ordem_insumos]]&lt;&gt;0,VLOOKUP(Table1[[#This Row],[Codigo_servico]],Preencher_Orcamento!$B:$D,3,FALSE)*Table1[[#This Row],[Qtde_insumo]],"")</f>
        <v/>
      </c>
      <c r="M52" s="17" t="str">
        <f>IF(Table1[[#This Row],[Ordem_insumos]]&lt;&gt;0,VLOOKUP(Table1[[#This Row],[Codigo_servico]],Preencher_Orcamento!$B:$D,3,FALSE)*Table1[[#This Row],[Subtotal_insumo]],"")</f>
        <v/>
      </c>
    </row>
    <row r="53" spans="1:13" x14ac:dyDescent="0.25">
      <c r="A53" s="6">
        <v>10205</v>
      </c>
      <c r="B53" s="126">
        <v>1</v>
      </c>
      <c r="C53" s="133"/>
      <c r="D53" s="134">
        <v>2099</v>
      </c>
      <c r="E53" s="7" t="s">
        <v>2205</v>
      </c>
      <c r="F53" s="8" t="s">
        <v>2140</v>
      </c>
      <c r="G53" s="16">
        <f>IFERROR(VLOOKUP(Table1[[#This Row],[Codigo_insumo]],BD_Insumos!$B:$E,4),"")</f>
        <v>12.627877718847255</v>
      </c>
      <c r="H53" s="140">
        <v>1.5</v>
      </c>
      <c r="I53" s="9"/>
      <c r="J53" s="22">
        <f t="shared" si="0"/>
        <v>18.941816578270881</v>
      </c>
      <c r="K53" s="22" t="str">
        <f>IF(I53&lt;&gt;"",SUMIF(Table1[Codigo_servico],A53,Table1[Subtotal_insumo]),"")</f>
        <v/>
      </c>
      <c r="L53" s="16">
        <f>IF(Table1[[#This Row],[Ordem_insumos]]&lt;&gt;0,VLOOKUP(Table1[[#This Row],[Codigo_servico]],Preencher_Orcamento!$B:$D,3,FALSE)*Table1[[#This Row],[Qtde_insumo]],"")</f>
        <v>324</v>
      </c>
      <c r="M53" s="16">
        <f>IF(Table1[[#This Row],[Ordem_insumos]]&lt;&gt;0,VLOOKUP(Table1[[#This Row],[Codigo_servico]],Preencher_Orcamento!$B:$D,3,FALSE)*Table1[[#This Row],[Subtotal_insumo]],"")</f>
        <v>4091.4323809065104</v>
      </c>
    </row>
    <row r="54" spans="1:13" x14ac:dyDescent="0.25">
      <c r="A54" s="3">
        <v>10210</v>
      </c>
      <c r="B54" s="125">
        <v>0</v>
      </c>
      <c r="C54" s="131" t="s">
        <v>2355</v>
      </c>
      <c r="D54" s="132"/>
      <c r="E54" s="4"/>
      <c r="F54" s="4"/>
      <c r="G54" s="17" t="str">
        <f>IFERROR(VLOOKUP(Table1[[#This Row],[Codigo_insumo]],BD_Insumos!$B:$E,4),"")</f>
        <v/>
      </c>
      <c r="H54" s="139"/>
      <c r="I54" s="5" t="s">
        <v>58</v>
      </c>
      <c r="J54" s="20" t="str">
        <f t="shared" si="0"/>
        <v/>
      </c>
      <c r="K54" s="21">
        <f>IF(I54&lt;&gt;"",SUMIF(Table1[Codigo_servico],A54,Table1[Subtotal_insumo]),"")</f>
        <v>6.9870961479884315</v>
      </c>
      <c r="L54" s="17" t="str">
        <f>IF(Table1[[#This Row],[Ordem_insumos]]&lt;&gt;0,VLOOKUP(Table1[[#This Row],[Codigo_servico]],Preencher_Orcamento!$B:$D,3,FALSE)*Table1[[#This Row],[Qtde_insumo]],"")</f>
        <v/>
      </c>
      <c r="M54" s="17" t="str">
        <f>IF(Table1[[#This Row],[Ordem_insumos]]&lt;&gt;0,VLOOKUP(Table1[[#This Row],[Codigo_servico]],Preencher_Orcamento!$B:$D,3,FALSE)*Table1[[#This Row],[Subtotal_insumo]],"")</f>
        <v/>
      </c>
    </row>
    <row r="55" spans="1:13" x14ac:dyDescent="0.25">
      <c r="A55" s="6">
        <v>10210</v>
      </c>
      <c r="B55" s="126">
        <v>1</v>
      </c>
      <c r="C55" s="133"/>
      <c r="D55" s="134">
        <v>94008</v>
      </c>
      <c r="E55" s="7" t="s">
        <v>2338</v>
      </c>
      <c r="F55" s="8" t="s">
        <v>2140</v>
      </c>
      <c r="G55" s="16">
        <f>IFERROR(VLOOKUP(Table1[[#This Row],[Codigo_insumo]],BD_Insumos!$B:$E,4),"")</f>
        <v>127.5705835958</v>
      </c>
      <c r="H55" s="140">
        <v>3.7039999999999997E-2</v>
      </c>
      <c r="I55" s="9"/>
      <c r="J55" s="22">
        <f t="shared" si="0"/>
        <v>4.7252144163884315</v>
      </c>
      <c r="K55" s="22" t="str">
        <f>IF(I55&lt;&gt;"",SUMIF(Table1[Codigo_servico],A55,Table1[Subtotal_insumo]),"")</f>
        <v/>
      </c>
      <c r="L55" s="16">
        <f>IF(Table1[[#This Row],[Ordem_insumos]]&lt;&gt;0,VLOOKUP(Table1[[#This Row],[Codigo_servico]],Preencher_Orcamento!$B:$D,3,FALSE)*Table1[[#This Row],[Qtde_insumo]],"")</f>
        <v>0</v>
      </c>
      <c r="M55" s="16">
        <f>IF(Table1[[#This Row],[Ordem_insumos]]&lt;&gt;0,VLOOKUP(Table1[[#This Row],[Codigo_servico]],Preencher_Orcamento!$B:$D,3,FALSE)*Table1[[#This Row],[Subtotal_insumo]],"")</f>
        <v>0</v>
      </c>
    </row>
    <row r="56" spans="1:13" x14ac:dyDescent="0.25">
      <c r="A56" s="6">
        <v>10210</v>
      </c>
      <c r="B56" s="126">
        <v>2</v>
      </c>
      <c r="C56" s="133"/>
      <c r="D56" s="134">
        <v>94015</v>
      </c>
      <c r="E56" s="7" t="s">
        <v>2337</v>
      </c>
      <c r="F56" s="8" t="s">
        <v>2140</v>
      </c>
      <c r="G56" s="16">
        <f>IFERROR(VLOOKUP(Table1[[#This Row],[Codigo_insumo]],BD_Insumos!$B:$E,4),"")</f>
        <v>125.6600962</v>
      </c>
      <c r="H56" s="140">
        <v>1.7999999999999999E-2</v>
      </c>
      <c r="I56" s="9"/>
      <c r="J56" s="22">
        <f t="shared" si="0"/>
        <v>2.2618817315999999</v>
      </c>
      <c r="K56" s="22" t="str">
        <f>IF(I56&lt;&gt;"",SUMIF(Table1[Codigo_servico],A56,Table1[Subtotal_insumo]),"")</f>
        <v/>
      </c>
      <c r="L56" s="16">
        <f>IF(Table1[[#This Row],[Ordem_insumos]]&lt;&gt;0,VLOOKUP(Table1[[#This Row],[Codigo_servico]],Preencher_Orcamento!$B:$D,3,FALSE)*Table1[[#This Row],[Qtde_insumo]],"")</f>
        <v>0</v>
      </c>
      <c r="M56" s="16">
        <f>IF(Table1[[#This Row],[Ordem_insumos]]&lt;&gt;0,VLOOKUP(Table1[[#This Row],[Codigo_servico]],Preencher_Orcamento!$B:$D,3,FALSE)*Table1[[#This Row],[Subtotal_insumo]],"")</f>
        <v>0</v>
      </c>
    </row>
    <row r="57" spans="1:13" x14ac:dyDescent="0.25">
      <c r="A57" s="3">
        <v>10211</v>
      </c>
      <c r="B57" s="125">
        <v>0</v>
      </c>
      <c r="C57" s="131" t="s">
        <v>2356</v>
      </c>
      <c r="D57" s="132"/>
      <c r="E57" s="4"/>
      <c r="F57" s="4"/>
      <c r="G57" s="17" t="str">
        <f>IFERROR(VLOOKUP(Table1[[#This Row],[Codigo_insumo]],BD_Insumos!$B:$E,4),"")</f>
        <v/>
      </c>
      <c r="H57" s="139"/>
      <c r="I57" s="5" t="s">
        <v>58</v>
      </c>
      <c r="J57" s="20" t="str">
        <f t="shared" si="0"/>
        <v/>
      </c>
      <c r="K57" s="21">
        <f>IF(I57&lt;&gt;"",SUMIF(Table1[Codigo_servico],A57,Table1[Subtotal_insumo]),"")</f>
        <v>19.878667679005137</v>
      </c>
      <c r="L57" s="17" t="str">
        <f>IF(Table1[[#This Row],[Ordem_insumos]]&lt;&gt;0,VLOOKUP(Table1[[#This Row],[Codigo_servico]],Preencher_Orcamento!$B:$D,3,FALSE)*Table1[[#This Row],[Qtde_insumo]],"")</f>
        <v/>
      </c>
      <c r="M57" s="17" t="str">
        <f>IF(Table1[[#This Row],[Ordem_insumos]]&lt;&gt;0,VLOOKUP(Table1[[#This Row],[Codigo_servico]],Preencher_Orcamento!$B:$D,3,FALSE)*Table1[[#This Row],[Subtotal_insumo]],"")</f>
        <v/>
      </c>
    </row>
    <row r="58" spans="1:13" x14ac:dyDescent="0.25">
      <c r="A58" s="6">
        <v>10211</v>
      </c>
      <c r="B58" s="126">
        <v>1</v>
      </c>
      <c r="C58" s="133"/>
      <c r="D58" s="134">
        <v>2099</v>
      </c>
      <c r="E58" s="7" t="s">
        <v>2205</v>
      </c>
      <c r="F58" s="8" t="s">
        <v>2140</v>
      </c>
      <c r="G58" s="16">
        <f>IFERROR(VLOOKUP(Table1[[#This Row],[Codigo_insumo]],BD_Insumos!$B:$E,4),"")</f>
        <v>12.627877718847255</v>
      </c>
      <c r="H58" s="140">
        <v>1.2</v>
      </c>
      <c r="I58" s="9"/>
      <c r="J58" s="22">
        <f t="shared" si="0"/>
        <v>15.153453262616706</v>
      </c>
      <c r="K58" s="22" t="str">
        <f>IF(I58&lt;&gt;"",SUMIF(Table1[Codigo_servico],A58,Table1[Subtotal_insumo]),"")</f>
        <v/>
      </c>
      <c r="L58" s="16">
        <f>IF(Table1[[#This Row],[Ordem_insumos]]&lt;&gt;0,VLOOKUP(Table1[[#This Row],[Codigo_servico]],Preencher_Orcamento!$B:$D,3,FALSE)*Table1[[#This Row],[Qtde_insumo]],"")</f>
        <v>0</v>
      </c>
      <c r="M58" s="16">
        <f>IF(Table1[[#This Row],[Ordem_insumos]]&lt;&gt;0,VLOOKUP(Table1[[#This Row],[Codigo_servico]],Preencher_Orcamento!$B:$D,3,FALSE)*Table1[[#This Row],[Subtotal_insumo]],"")</f>
        <v>0</v>
      </c>
    </row>
    <row r="59" spans="1:13" x14ac:dyDescent="0.25">
      <c r="A59" s="6">
        <v>10211</v>
      </c>
      <c r="B59" s="126">
        <v>2</v>
      </c>
      <c r="C59" s="133"/>
      <c r="D59" s="134">
        <v>94008</v>
      </c>
      <c r="E59" s="7" t="s">
        <v>2338</v>
      </c>
      <c r="F59" s="8" t="s">
        <v>2140</v>
      </c>
      <c r="G59" s="16">
        <f>IFERROR(VLOOKUP(Table1[[#This Row],[Codigo_insumo]],BD_Insumos!$B:$E,4),"")</f>
        <v>127.5705835958</v>
      </c>
      <c r="H59" s="140">
        <v>3.7039999999999997E-2</v>
      </c>
      <c r="I59" s="9"/>
      <c r="J59" s="22">
        <f t="shared" si="0"/>
        <v>4.7252144163884315</v>
      </c>
      <c r="K59" s="22" t="str">
        <f>IF(I59&lt;&gt;"",SUMIF(Table1[Codigo_servico],A59,Table1[Subtotal_insumo]),"")</f>
        <v/>
      </c>
      <c r="L59" s="16">
        <f>IF(Table1[[#This Row],[Ordem_insumos]]&lt;&gt;0,VLOOKUP(Table1[[#This Row],[Codigo_servico]],Preencher_Orcamento!$B:$D,3,FALSE)*Table1[[#This Row],[Qtde_insumo]],"")</f>
        <v>0</v>
      </c>
      <c r="M59" s="16">
        <f>IF(Table1[[#This Row],[Ordem_insumos]]&lt;&gt;0,VLOOKUP(Table1[[#This Row],[Codigo_servico]],Preencher_Orcamento!$B:$D,3,FALSE)*Table1[[#This Row],[Subtotal_insumo]],"")</f>
        <v>0</v>
      </c>
    </row>
    <row r="60" spans="1:13" x14ac:dyDescent="0.25">
      <c r="A60" s="3">
        <v>10301</v>
      </c>
      <c r="B60" s="125">
        <v>0</v>
      </c>
      <c r="C60" s="131" t="s">
        <v>2353</v>
      </c>
      <c r="D60" s="132"/>
      <c r="E60" s="4"/>
      <c r="F60" s="4"/>
      <c r="G60" s="17" t="str">
        <f>IFERROR(VLOOKUP(Table1[[#This Row],[Codigo_insumo]],BD_Insumos!$B:$E,4),"")</f>
        <v/>
      </c>
      <c r="H60" s="139"/>
      <c r="I60" s="5" t="s">
        <v>58</v>
      </c>
      <c r="J60" s="20" t="str">
        <f t="shared" si="0"/>
        <v/>
      </c>
      <c r="K60" s="21">
        <f>IF(I60&lt;&gt;"",SUMIF(Table1[Codigo_servico],A60,Table1[Subtotal_insumo]),"")</f>
        <v>8.1768730127999998</v>
      </c>
      <c r="L60" s="17" t="str">
        <f>IF(Table1[[#This Row],[Ordem_insumos]]&lt;&gt;0,VLOOKUP(Table1[[#This Row],[Codigo_servico]],Preencher_Orcamento!$B:$D,3,FALSE)*Table1[[#This Row],[Qtde_insumo]],"")</f>
        <v/>
      </c>
      <c r="M60" s="17" t="str">
        <f>IF(Table1[[#This Row],[Ordem_insumos]]&lt;&gt;0,VLOOKUP(Table1[[#This Row],[Codigo_servico]],Preencher_Orcamento!$B:$D,3,FALSE)*Table1[[#This Row],[Subtotal_insumo]],"")</f>
        <v/>
      </c>
    </row>
    <row r="61" spans="1:13" ht="26.25" x14ac:dyDescent="0.25">
      <c r="A61" s="6">
        <v>10301</v>
      </c>
      <c r="B61" s="126">
        <v>1</v>
      </c>
      <c r="C61" s="133"/>
      <c r="D61" s="134">
        <v>94045</v>
      </c>
      <c r="E61" s="7" t="s">
        <v>2348</v>
      </c>
      <c r="F61" s="8" t="s">
        <v>2140</v>
      </c>
      <c r="G61" s="16">
        <f>IFERROR(VLOOKUP(Table1[[#This Row],[Codigo_insumo]],BD_Insumos!$B:$E,4),"")</f>
        <v>81.768730127999987</v>
      </c>
      <c r="H61" s="140">
        <v>0.1</v>
      </c>
      <c r="I61" s="9"/>
      <c r="J61" s="22">
        <f t="shared" si="0"/>
        <v>8.1768730127999998</v>
      </c>
      <c r="K61" s="22" t="str">
        <f>IF(I61&lt;&gt;"",SUMIF(Table1[Codigo_servico],A61,Table1[Subtotal_insumo]),"")</f>
        <v/>
      </c>
      <c r="L61" s="16">
        <f>IF(Table1[[#This Row],[Ordem_insumos]]&lt;&gt;0,VLOOKUP(Table1[[#This Row],[Codigo_servico]],Preencher_Orcamento!$B:$D,3,FALSE)*Table1[[#This Row],[Qtde_insumo]],"")</f>
        <v>0</v>
      </c>
      <c r="M61" s="16">
        <f>IF(Table1[[#This Row],[Ordem_insumos]]&lt;&gt;0,VLOOKUP(Table1[[#This Row],[Codigo_servico]],Preencher_Orcamento!$B:$D,3,FALSE)*Table1[[#This Row],[Subtotal_insumo]],"")</f>
        <v>0</v>
      </c>
    </row>
    <row r="62" spans="1:13" x14ac:dyDescent="0.25">
      <c r="A62" s="3">
        <v>10302</v>
      </c>
      <c r="B62" s="125">
        <v>0</v>
      </c>
      <c r="C62" s="131" t="s">
        <v>2357</v>
      </c>
      <c r="D62" s="132"/>
      <c r="E62" s="4"/>
      <c r="F62" s="4"/>
      <c r="G62" s="17" t="str">
        <f>IFERROR(VLOOKUP(Table1[[#This Row],[Codigo_insumo]],BD_Insumos!$B:$E,4),"")</f>
        <v/>
      </c>
      <c r="H62" s="139"/>
      <c r="I62" s="5" t="s">
        <v>58</v>
      </c>
      <c r="J62" s="20" t="str">
        <f t="shared" si="0"/>
        <v/>
      </c>
      <c r="K62" s="21">
        <f>IF(I62&lt;&gt;"",SUMIF(Table1[Codigo_servico],A62,Table1[Subtotal_insumo]),"")</f>
        <v>9.2496111001965229</v>
      </c>
      <c r="L62" s="17" t="str">
        <f>IF(Table1[[#This Row],[Ordem_insumos]]&lt;&gt;0,VLOOKUP(Table1[[#This Row],[Codigo_servico]],Preencher_Orcamento!$B:$D,3,FALSE)*Table1[[#This Row],[Qtde_insumo]],"")</f>
        <v/>
      </c>
      <c r="M62" s="17" t="str">
        <f>IF(Table1[[#This Row],[Ordem_insumos]]&lt;&gt;0,VLOOKUP(Table1[[#This Row],[Codigo_servico]],Preencher_Orcamento!$B:$D,3,FALSE)*Table1[[#This Row],[Subtotal_insumo]],"")</f>
        <v/>
      </c>
    </row>
    <row r="63" spans="1:13" x14ac:dyDescent="0.25">
      <c r="A63" s="6">
        <v>10302</v>
      </c>
      <c r="B63" s="126">
        <v>1</v>
      </c>
      <c r="C63" s="133"/>
      <c r="D63" s="134">
        <v>94029</v>
      </c>
      <c r="E63" s="7" t="s">
        <v>2358</v>
      </c>
      <c r="F63" s="8" t="s">
        <v>2140</v>
      </c>
      <c r="G63" s="16">
        <f>IFERROR(VLOOKUP(Table1[[#This Row],[Codigo_insumo]],BD_Insumos!$B:$E,4),"")</f>
        <v>2.4906470000000001</v>
      </c>
      <c r="H63" s="140">
        <v>0.01</v>
      </c>
      <c r="I63" s="9"/>
      <c r="J63" s="22">
        <f t="shared" si="0"/>
        <v>2.490647E-2</v>
      </c>
      <c r="K63" s="22" t="str">
        <f>IF(I63&lt;&gt;"",SUMIF(Table1[Codigo_servico],A63,Table1[Subtotal_insumo]),"")</f>
        <v/>
      </c>
      <c r="L63" s="16">
        <f>IF(Table1[[#This Row],[Ordem_insumos]]&lt;&gt;0,VLOOKUP(Table1[[#This Row],[Codigo_servico]],Preencher_Orcamento!$B:$D,3,FALSE)*Table1[[#This Row],[Qtde_insumo]],"")</f>
        <v>0</v>
      </c>
      <c r="M63" s="16">
        <f>IF(Table1[[#This Row],[Ordem_insumos]]&lt;&gt;0,VLOOKUP(Table1[[#This Row],[Codigo_servico]],Preencher_Orcamento!$B:$D,3,FALSE)*Table1[[#This Row],[Subtotal_insumo]],"")</f>
        <v>0</v>
      </c>
    </row>
    <row r="64" spans="1:13" ht="26.25" x14ac:dyDescent="0.25">
      <c r="A64" s="6">
        <v>10302</v>
      </c>
      <c r="B64" s="126">
        <v>2</v>
      </c>
      <c r="C64" s="133"/>
      <c r="D64" s="134">
        <v>94045</v>
      </c>
      <c r="E64" s="7" t="s">
        <v>2348</v>
      </c>
      <c r="F64" s="8" t="s">
        <v>2140</v>
      </c>
      <c r="G64" s="16">
        <f>IFERROR(VLOOKUP(Table1[[#This Row],[Codigo_insumo]],BD_Insumos!$B:$E,4),"")</f>
        <v>81.768730127999987</v>
      </c>
      <c r="H64" s="140">
        <v>0.08</v>
      </c>
      <c r="I64" s="9"/>
      <c r="J64" s="22">
        <f t="shared" si="0"/>
        <v>6.5414984102399991</v>
      </c>
      <c r="K64" s="22" t="str">
        <f>IF(I64&lt;&gt;"",SUMIF(Table1[Codigo_servico],A64,Table1[Subtotal_insumo]),"")</f>
        <v/>
      </c>
      <c r="L64" s="16">
        <f>IF(Table1[[#This Row],[Ordem_insumos]]&lt;&gt;0,VLOOKUP(Table1[[#This Row],[Codigo_servico]],Preencher_Orcamento!$B:$D,3,FALSE)*Table1[[#This Row],[Qtde_insumo]],"")</f>
        <v>0</v>
      </c>
      <c r="M64" s="16">
        <f>IF(Table1[[#This Row],[Ordem_insumos]]&lt;&gt;0,VLOOKUP(Table1[[#This Row],[Codigo_servico]],Preencher_Orcamento!$B:$D,3,FALSE)*Table1[[#This Row],[Subtotal_insumo]],"")</f>
        <v>0</v>
      </c>
    </row>
    <row r="65" spans="1:13" x14ac:dyDescent="0.25">
      <c r="A65" s="6">
        <v>10302</v>
      </c>
      <c r="B65" s="126">
        <v>3</v>
      </c>
      <c r="C65" s="133"/>
      <c r="D65" s="134">
        <v>94038</v>
      </c>
      <c r="E65" s="7" t="s">
        <v>2359</v>
      </c>
      <c r="F65" s="8" t="s">
        <v>2140</v>
      </c>
      <c r="G65" s="16">
        <f>IFERROR(VLOOKUP(Table1[[#This Row],[Codigo_insumo]],BD_Insumos!$B:$E,4),"")</f>
        <v>152.79968292857143</v>
      </c>
      <c r="H65" s="140">
        <v>5.0000000000000001E-3</v>
      </c>
      <c r="I65" s="9"/>
      <c r="J65" s="22">
        <f t="shared" si="0"/>
        <v>0.76399841464285712</v>
      </c>
      <c r="K65" s="22" t="str">
        <f>IF(I65&lt;&gt;"",SUMIF(Table1[Codigo_servico],A65,Table1[Subtotal_insumo]),"")</f>
        <v/>
      </c>
      <c r="L65" s="16">
        <f>IF(Table1[[#This Row],[Ordem_insumos]]&lt;&gt;0,VLOOKUP(Table1[[#This Row],[Codigo_servico]],Preencher_Orcamento!$B:$D,3,FALSE)*Table1[[#This Row],[Qtde_insumo]],"")</f>
        <v>0</v>
      </c>
      <c r="M65" s="16">
        <f>IF(Table1[[#This Row],[Ordem_insumos]]&lt;&gt;0,VLOOKUP(Table1[[#This Row],[Codigo_servico]],Preencher_Orcamento!$B:$D,3,FALSE)*Table1[[#This Row],[Subtotal_insumo]],"")</f>
        <v>0</v>
      </c>
    </row>
    <row r="66" spans="1:13" ht="26.25" x14ac:dyDescent="0.25">
      <c r="A66" s="6">
        <v>10302</v>
      </c>
      <c r="B66" s="126">
        <v>4</v>
      </c>
      <c r="C66" s="133"/>
      <c r="D66" s="134">
        <v>94054</v>
      </c>
      <c r="E66" s="7" t="s">
        <v>2360</v>
      </c>
      <c r="F66" s="8" t="s">
        <v>2140</v>
      </c>
      <c r="G66" s="16">
        <f>IFERROR(VLOOKUP(Table1[[#This Row],[Codigo_insumo]],BD_Insumos!$B:$E,4),"")</f>
        <v>79.430206751</v>
      </c>
      <c r="H66" s="140">
        <v>5.0000000000000001E-3</v>
      </c>
      <c r="I66" s="9"/>
      <c r="J66" s="22">
        <f t="shared" ref="J66:J129" si="1">IF(I66="",G66*H66,"")</f>
        <v>0.39715103375499999</v>
      </c>
      <c r="K66" s="22" t="str">
        <f>IF(I66&lt;&gt;"",SUMIF(Table1[Codigo_servico],A66,Table1[Subtotal_insumo]),"")</f>
        <v/>
      </c>
      <c r="L66" s="16">
        <f>IF(Table1[[#This Row],[Ordem_insumos]]&lt;&gt;0,VLOOKUP(Table1[[#This Row],[Codigo_servico]],Preencher_Orcamento!$B:$D,3,FALSE)*Table1[[#This Row],[Qtde_insumo]],"")</f>
        <v>0</v>
      </c>
      <c r="M66" s="16">
        <f>IF(Table1[[#This Row],[Ordem_insumos]]&lt;&gt;0,VLOOKUP(Table1[[#This Row],[Codigo_servico]],Preencher_Orcamento!$B:$D,3,FALSE)*Table1[[#This Row],[Subtotal_insumo]],"")</f>
        <v>0</v>
      </c>
    </row>
    <row r="67" spans="1:13" ht="26.25" x14ac:dyDescent="0.25">
      <c r="A67" s="6">
        <v>10302</v>
      </c>
      <c r="B67" s="126">
        <v>5</v>
      </c>
      <c r="C67" s="133"/>
      <c r="D67" s="134">
        <v>94014</v>
      </c>
      <c r="E67" s="7" t="s">
        <v>2361</v>
      </c>
      <c r="F67" s="8" t="s">
        <v>2140</v>
      </c>
      <c r="G67" s="16">
        <f>IFERROR(VLOOKUP(Table1[[#This Row],[Codigo_insumo]],BD_Insumos!$B:$E,4),"")</f>
        <v>85.982614289199987</v>
      </c>
      <c r="H67" s="140">
        <v>0.01</v>
      </c>
      <c r="I67" s="9"/>
      <c r="J67" s="22">
        <f t="shared" si="1"/>
        <v>0.85982614289199988</v>
      </c>
      <c r="K67" s="22" t="str">
        <f>IF(I67&lt;&gt;"",SUMIF(Table1[Codigo_servico],A67,Table1[Subtotal_insumo]),"")</f>
        <v/>
      </c>
      <c r="L67" s="16">
        <f>IF(Table1[[#This Row],[Ordem_insumos]]&lt;&gt;0,VLOOKUP(Table1[[#This Row],[Codigo_servico]],Preencher_Orcamento!$B:$D,3,FALSE)*Table1[[#This Row],[Qtde_insumo]],"")</f>
        <v>0</v>
      </c>
      <c r="M67" s="16">
        <f>IF(Table1[[#This Row],[Ordem_insumos]]&lt;&gt;0,VLOOKUP(Table1[[#This Row],[Codigo_servico]],Preencher_Orcamento!$B:$D,3,FALSE)*Table1[[#This Row],[Subtotal_insumo]],"")</f>
        <v>0</v>
      </c>
    </row>
    <row r="68" spans="1:13" x14ac:dyDescent="0.25">
      <c r="A68" s="6">
        <v>10302</v>
      </c>
      <c r="B68" s="126">
        <v>6</v>
      </c>
      <c r="C68" s="133"/>
      <c r="D68" s="134">
        <v>94059</v>
      </c>
      <c r="E68" s="7" t="s">
        <v>2362</v>
      </c>
      <c r="F68" s="8" t="s">
        <v>2140</v>
      </c>
      <c r="G68" s="16">
        <f>IFERROR(VLOOKUP(Table1[[#This Row],[Codigo_insumo]],BD_Insumos!$B:$E,4),"")</f>
        <v>66.223062866666666</v>
      </c>
      <c r="H68" s="140">
        <v>0.01</v>
      </c>
      <c r="I68" s="9"/>
      <c r="J68" s="22">
        <f t="shared" si="1"/>
        <v>0.66223062866666671</v>
      </c>
      <c r="K68" s="22" t="str">
        <f>IF(I68&lt;&gt;"",SUMIF(Table1[Codigo_servico],A68,Table1[Subtotal_insumo]),"")</f>
        <v/>
      </c>
      <c r="L68" s="16">
        <f>IF(Table1[[#This Row],[Ordem_insumos]]&lt;&gt;0,VLOOKUP(Table1[[#This Row],[Codigo_servico]],Preencher_Orcamento!$B:$D,3,FALSE)*Table1[[#This Row],[Qtde_insumo]],"")</f>
        <v>0</v>
      </c>
      <c r="M68" s="16">
        <f>IF(Table1[[#This Row],[Ordem_insumos]]&lt;&gt;0,VLOOKUP(Table1[[#This Row],[Codigo_servico]],Preencher_Orcamento!$B:$D,3,FALSE)*Table1[[#This Row],[Subtotal_insumo]],"")</f>
        <v>0</v>
      </c>
    </row>
    <row r="69" spans="1:13" x14ac:dyDescent="0.25">
      <c r="A69" s="3">
        <v>10303</v>
      </c>
      <c r="B69" s="125">
        <v>0</v>
      </c>
      <c r="C69" s="131" t="s">
        <v>2363</v>
      </c>
      <c r="D69" s="132"/>
      <c r="E69" s="4"/>
      <c r="F69" s="4"/>
      <c r="G69" s="17" t="str">
        <f>IFERROR(VLOOKUP(Table1[[#This Row],[Codigo_insumo]],BD_Insumos!$B:$E,4),"")</f>
        <v/>
      </c>
      <c r="H69" s="139"/>
      <c r="I69" s="5" t="s">
        <v>58</v>
      </c>
      <c r="J69" s="20" t="str">
        <f t="shared" si="1"/>
        <v/>
      </c>
      <c r="K69" s="21">
        <f>IF(I69&lt;&gt;"",SUMIF(Table1[Codigo_servico],A69,Table1[Subtotal_insumo]),"")</f>
        <v>11.808927389530432</v>
      </c>
      <c r="L69" s="17" t="str">
        <f>IF(Table1[[#This Row],[Ordem_insumos]]&lt;&gt;0,VLOOKUP(Table1[[#This Row],[Codigo_servico]],Preencher_Orcamento!$B:$D,3,FALSE)*Table1[[#This Row],[Qtde_insumo]],"")</f>
        <v/>
      </c>
      <c r="M69" s="17" t="str">
        <f>IF(Table1[[#This Row],[Ordem_insumos]]&lt;&gt;0,VLOOKUP(Table1[[#This Row],[Codigo_servico]],Preencher_Orcamento!$B:$D,3,FALSE)*Table1[[#This Row],[Subtotal_insumo]],"")</f>
        <v/>
      </c>
    </row>
    <row r="70" spans="1:13" x14ac:dyDescent="0.25">
      <c r="A70" s="6">
        <v>10303</v>
      </c>
      <c r="B70" s="126">
        <v>1</v>
      </c>
      <c r="C70" s="133"/>
      <c r="D70" s="134">
        <v>94015</v>
      </c>
      <c r="E70" s="7" t="s">
        <v>2337</v>
      </c>
      <c r="F70" s="8" t="s">
        <v>2140</v>
      </c>
      <c r="G70" s="16">
        <f>IFERROR(VLOOKUP(Table1[[#This Row],[Codigo_insumo]],BD_Insumos!$B:$E,4),"")</f>
        <v>125.6600962</v>
      </c>
      <c r="H70" s="140">
        <v>2.8000000000000001E-2</v>
      </c>
      <c r="I70" s="9"/>
      <c r="J70" s="22">
        <f t="shared" si="1"/>
        <v>3.5184826936000002</v>
      </c>
      <c r="K70" s="22" t="str">
        <f>IF(I70&lt;&gt;"",SUMIF(Table1[Codigo_servico],A70,Table1[Subtotal_insumo]),"")</f>
        <v/>
      </c>
      <c r="L70" s="16">
        <f>IF(Table1[[#This Row],[Ordem_insumos]]&lt;&gt;0,VLOOKUP(Table1[[#This Row],[Codigo_servico]],Preencher_Orcamento!$B:$D,3,FALSE)*Table1[[#This Row],[Qtde_insumo]],"")</f>
        <v>0</v>
      </c>
      <c r="M70" s="16">
        <f>IF(Table1[[#This Row],[Ordem_insumos]]&lt;&gt;0,VLOOKUP(Table1[[#This Row],[Codigo_servico]],Preencher_Orcamento!$B:$D,3,FALSE)*Table1[[#This Row],[Subtotal_insumo]],"")</f>
        <v>0</v>
      </c>
    </row>
    <row r="71" spans="1:13" ht="26.25" x14ac:dyDescent="0.25">
      <c r="A71" s="6">
        <v>10303</v>
      </c>
      <c r="B71" s="126">
        <v>2</v>
      </c>
      <c r="C71" s="133"/>
      <c r="D71" s="134">
        <v>94045</v>
      </c>
      <c r="E71" s="7" t="s">
        <v>2348</v>
      </c>
      <c r="F71" s="8" t="s">
        <v>2140</v>
      </c>
      <c r="G71" s="16">
        <f>IFERROR(VLOOKUP(Table1[[#This Row],[Codigo_insumo]],BD_Insumos!$B:$E,4),"")</f>
        <v>81.768730127999987</v>
      </c>
      <c r="H71" s="140">
        <v>2.8000000000000001E-2</v>
      </c>
      <c r="I71" s="9"/>
      <c r="J71" s="22">
        <f t="shared" si="1"/>
        <v>2.2895244435839999</v>
      </c>
      <c r="K71" s="22" t="str">
        <f>IF(I71&lt;&gt;"",SUMIF(Table1[Codigo_servico],A71,Table1[Subtotal_insumo]),"")</f>
        <v/>
      </c>
      <c r="L71" s="16">
        <f>IF(Table1[[#This Row],[Ordem_insumos]]&lt;&gt;0,VLOOKUP(Table1[[#This Row],[Codigo_servico]],Preencher_Orcamento!$B:$D,3,FALSE)*Table1[[#This Row],[Qtde_insumo]],"")</f>
        <v>0</v>
      </c>
      <c r="M71" s="16">
        <f>IF(Table1[[#This Row],[Ordem_insumos]]&lt;&gt;0,VLOOKUP(Table1[[#This Row],[Codigo_servico]],Preencher_Orcamento!$B:$D,3,FALSE)*Table1[[#This Row],[Subtotal_insumo]],"")</f>
        <v>0</v>
      </c>
    </row>
    <row r="72" spans="1:13" x14ac:dyDescent="0.25">
      <c r="A72" s="6">
        <v>10303</v>
      </c>
      <c r="B72" s="126">
        <v>3</v>
      </c>
      <c r="C72" s="133"/>
      <c r="D72" s="134">
        <v>94008</v>
      </c>
      <c r="E72" s="7" t="s">
        <v>2338</v>
      </c>
      <c r="F72" s="8" t="s">
        <v>2140</v>
      </c>
      <c r="G72" s="16">
        <f>IFERROR(VLOOKUP(Table1[[#This Row],[Codigo_insumo]],BD_Insumos!$B:$E,4),"")</f>
        <v>127.5705835958</v>
      </c>
      <c r="H72" s="140">
        <v>4.7039999999999998E-2</v>
      </c>
      <c r="I72" s="9"/>
      <c r="J72" s="22">
        <f t="shared" si="1"/>
        <v>6.0009202523464316</v>
      </c>
      <c r="K72" s="22" t="str">
        <f>IF(I72&lt;&gt;"",SUMIF(Table1[Codigo_servico],A72,Table1[Subtotal_insumo]),"")</f>
        <v/>
      </c>
      <c r="L72" s="16">
        <f>IF(Table1[[#This Row],[Ordem_insumos]]&lt;&gt;0,VLOOKUP(Table1[[#This Row],[Codigo_servico]],Preencher_Orcamento!$B:$D,3,FALSE)*Table1[[#This Row],[Qtde_insumo]],"")</f>
        <v>0</v>
      </c>
      <c r="M72" s="16">
        <f>IF(Table1[[#This Row],[Ordem_insumos]]&lt;&gt;0,VLOOKUP(Table1[[#This Row],[Codigo_servico]],Preencher_Orcamento!$B:$D,3,FALSE)*Table1[[#This Row],[Subtotal_insumo]],"")</f>
        <v>0</v>
      </c>
    </row>
    <row r="73" spans="1:13" x14ac:dyDescent="0.25">
      <c r="A73" s="3">
        <v>10305</v>
      </c>
      <c r="B73" s="125">
        <v>0</v>
      </c>
      <c r="C73" s="131" t="s">
        <v>2364</v>
      </c>
      <c r="D73" s="132"/>
      <c r="E73" s="4"/>
      <c r="F73" s="4"/>
      <c r="G73" s="17" t="str">
        <f>IFERROR(VLOOKUP(Table1[[#This Row],[Codigo_insumo]],BD_Insumos!$B:$E,4),"")</f>
        <v/>
      </c>
      <c r="H73" s="139"/>
      <c r="I73" s="5" t="s">
        <v>58</v>
      </c>
      <c r="J73" s="20" t="str">
        <f t="shared" si="1"/>
        <v/>
      </c>
      <c r="K73" s="21">
        <f>IF(I73&lt;&gt;"",SUMIF(Table1[Codigo_servico],A73,Table1[Subtotal_insumo]),"")</f>
        <v>13.225702517452433</v>
      </c>
      <c r="L73" s="17" t="str">
        <f>IF(Table1[[#This Row],[Ordem_insumos]]&lt;&gt;0,VLOOKUP(Table1[[#This Row],[Codigo_servico]],Preencher_Orcamento!$B:$D,3,FALSE)*Table1[[#This Row],[Qtde_insumo]],"")</f>
        <v/>
      </c>
      <c r="M73" s="17" t="str">
        <f>IF(Table1[[#This Row],[Ordem_insumos]]&lt;&gt;0,VLOOKUP(Table1[[#This Row],[Codigo_servico]],Preencher_Orcamento!$B:$D,3,FALSE)*Table1[[#This Row],[Subtotal_insumo]],"")</f>
        <v/>
      </c>
    </row>
    <row r="74" spans="1:13" x14ac:dyDescent="0.25">
      <c r="A74" s="6">
        <v>10305</v>
      </c>
      <c r="B74" s="126">
        <v>1</v>
      </c>
      <c r="C74" s="133"/>
      <c r="D74" s="134">
        <v>94008</v>
      </c>
      <c r="E74" s="7" t="s">
        <v>2338</v>
      </c>
      <c r="F74" s="8" t="s">
        <v>2140</v>
      </c>
      <c r="G74" s="16">
        <f>IFERROR(VLOOKUP(Table1[[#This Row],[Codigo_insumo]],BD_Insumos!$B:$E,4),"")</f>
        <v>127.5705835958</v>
      </c>
      <c r="H74" s="140">
        <v>4.7039999999999998E-2</v>
      </c>
      <c r="I74" s="9"/>
      <c r="J74" s="22">
        <f t="shared" si="1"/>
        <v>6.0009202523464316</v>
      </c>
      <c r="K74" s="22" t="str">
        <f>IF(I74&lt;&gt;"",SUMIF(Table1[Codigo_servico],A74,Table1[Subtotal_insumo]),"")</f>
        <v/>
      </c>
      <c r="L74" s="16">
        <f>IF(Table1[[#This Row],[Ordem_insumos]]&lt;&gt;0,VLOOKUP(Table1[[#This Row],[Codigo_servico]],Preencher_Orcamento!$B:$D,3,FALSE)*Table1[[#This Row],[Qtde_insumo]],"")</f>
        <v>0</v>
      </c>
      <c r="M74" s="16">
        <f>IF(Table1[[#This Row],[Ordem_insumos]]&lt;&gt;0,VLOOKUP(Table1[[#This Row],[Codigo_servico]],Preencher_Orcamento!$B:$D,3,FALSE)*Table1[[#This Row],[Subtotal_insumo]],"")</f>
        <v>0</v>
      </c>
    </row>
    <row r="75" spans="1:13" x14ac:dyDescent="0.25">
      <c r="A75" s="6">
        <v>10305</v>
      </c>
      <c r="B75" s="126">
        <v>2</v>
      </c>
      <c r="C75" s="133"/>
      <c r="D75" s="134">
        <v>94061</v>
      </c>
      <c r="E75" s="7" t="s">
        <v>2332</v>
      </c>
      <c r="F75" s="8" t="s">
        <v>2140</v>
      </c>
      <c r="G75" s="16">
        <f>IFERROR(VLOOKUP(Table1[[#This Row],[Codigo_insumo]],BD_Insumos!$B:$E,4),"")</f>
        <v>132.36784183949999</v>
      </c>
      <c r="H75" s="140">
        <v>2.8000000000000001E-2</v>
      </c>
      <c r="I75" s="9"/>
      <c r="J75" s="22">
        <f t="shared" si="1"/>
        <v>3.7062995715059999</v>
      </c>
      <c r="K75" s="22" t="str">
        <f>IF(I75&lt;&gt;"",SUMIF(Table1[Codigo_servico],A75,Table1[Subtotal_insumo]),"")</f>
        <v/>
      </c>
      <c r="L75" s="16">
        <f>IF(Table1[[#This Row],[Ordem_insumos]]&lt;&gt;0,VLOOKUP(Table1[[#This Row],[Codigo_servico]],Preencher_Orcamento!$B:$D,3,FALSE)*Table1[[#This Row],[Qtde_insumo]],"")</f>
        <v>0</v>
      </c>
      <c r="M75" s="16">
        <f>IF(Table1[[#This Row],[Ordem_insumos]]&lt;&gt;0,VLOOKUP(Table1[[#This Row],[Codigo_servico]],Preencher_Orcamento!$B:$D,3,FALSE)*Table1[[#This Row],[Subtotal_insumo]],"")</f>
        <v>0</v>
      </c>
    </row>
    <row r="76" spans="1:13" x14ac:dyDescent="0.25">
      <c r="A76" s="6">
        <v>10305</v>
      </c>
      <c r="B76" s="126">
        <v>3</v>
      </c>
      <c r="C76" s="133"/>
      <c r="D76" s="134">
        <v>94015</v>
      </c>
      <c r="E76" s="7" t="s">
        <v>2337</v>
      </c>
      <c r="F76" s="8" t="s">
        <v>2140</v>
      </c>
      <c r="G76" s="16">
        <f>IFERROR(VLOOKUP(Table1[[#This Row],[Codigo_insumo]],BD_Insumos!$B:$E,4),"")</f>
        <v>125.6600962</v>
      </c>
      <c r="H76" s="140">
        <v>2.8000000000000001E-2</v>
      </c>
      <c r="I76" s="9"/>
      <c r="J76" s="22">
        <f t="shared" si="1"/>
        <v>3.5184826936000002</v>
      </c>
      <c r="K76" s="22" t="str">
        <f>IF(I76&lt;&gt;"",SUMIF(Table1[Codigo_servico],A76,Table1[Subtotal_insumo]),"")</f>
        <v/>
      </c>
      <c r="L76" s="16">
        <f>IF(Table1[[#This Row],[Ordem_insumos]]&lt;&gt;0,VLOOKUP(Table1[[#This Row],[Codigo_servico]],Preencher_Orcamento!$B:$D,3,FALSE)*Table1[[#This Row],[Qtde_insumo]],"")</f>
        <v>0</v>
      </c>
      <c r="M76" s="16">
        <f>IF(Table1[[#This Row],[Ordem_insumos]]&lt;&gt;0,VLOOKUP(Table1[[#This Row],[Codigo_servico]],Preencher_Orcamento!$B:$D,3,FALSE)*Table1[[#This Row],[Subtotal_insumo]],"")</f>
        <v>0</v>
      </c>
    </row>
    <row r="77" spans="1:13" x14ac:dyDescent="0.25">
      <c r="A77" s="3">
        <v>10306</v>
      </c>
      <c r="B77" s="125">
        <v>0</v>
      </c>
      <c r="C77" s="131" t="s">
        <v>2354</v>
      </c>
      <c r="D77" s="132"/>
      <c r="E77" s="4"/>
      <c r="F77" s="4"/>
      <c r="G77" s="17" t="str">
        <f>IFERROR(VLOOKUP(Table1[[#This Row],[Codigo_insumo]],BD_Insumos!$B:$E,4),"")</f>
        <v/>
      </c>
      <c r="H77" s="139"/>
      <c r="I77" s="5" t="s">
        <v>58</v>
      </c>
      <c r="J77" s="20" t="str">
        <f t="shared" si="1"/>
        <v/>
      </c>
      <c r="K77" s="21">
        <f>IF(I77&lt;&gt;"",SUMIF(Table1[Codigo_servico],A77,Table1[Subtotal_insumo]),"")</f>
        <v>3.3268786981800393</v>
      </c>
      <c r="L77" s="17" t="str">
        <f>IF(Table1[[#This Row],[Ordem_insumos]]&lt;&gt;0,VLOOKUP(Table1[[#This Row],[Codigo_servico]],Preencher_Orcamento!$B:$D,3,FALSE)*Table1[[#This Row],[Qtde_insumo]],"")</f>
        <v/>
      </c>
      <c r="M77" s="17" t="str">
        <f>IF(Table1[[#This Row],[Ordem_insumos]]&lt;&gt;0,VLOOKUP(Table1[[#This Row],[Codigo_servico]],Preencher_Orcamento!$B:$D,3,FALSE)*Table1[[#This Row],[Subtotal_insumo]],"")</f>
        <v/>
      </c>
    </row>
    <row r="78" spans="1:13" x14ac:dyDescent="0.25">
      <c r="A78" s="6">
        <v>10306</v>
      </c>
      <c r="B78" s="126">
        <v>1</v>
      </c>
      <c r="C78" s="133"/>
      <c r="D78" s="134">
        <v>94029</v>
      </c>
      <c r="E78" s="7" t="s">
        <v>2358</v>
      </c>
      <c r="F78" s="8" t="s">
        <v>2140</v>
      </c>
      <c r="G78" s="16">
        <f>IFERROR(VLOOKUP(Table1[[#This Row],[Codigo_insumo]],BD_Insumos!$B:$E,4),"")</f>
        <v>2.4906470000000001</v>
      </c>
      <c r="H78" s="140">
        <v>0.01</v>
      </c>
      <c r="I78" s="9"/>
      <c r="J78" s="22">
        <f t="shared" si="1"/>
        <v>2.490647E-2</v>
      </c>
      <c r="K78" s="22" t="str">
        <f>IF(I78&lt;&gt;"",SUMIF(Table1[Codigo_servico],A78,Table1[Subtotal_insumo]),"")</f>
        <v/>
      </c>
      <c r="L78" s="16">
        <f>IF(Table1[[#This Row],[Ordem_insumos]]&lt;&gt;0,VLOOKUP(Table1[[#This Row],[Codigo_servico]],Preencher_Orcamento!$B:$D,3,FALSE)*Table1[[#This Row],[Qtde_insumo]],"")</f>
        <v>0</v>
      </c>
      <c r="M78" s="16">
        <f>IF(Table1[[#This Row],[Ordem_insumos]]&lt;&gt;0,VLOOKUP(Table1[[#This Row],[Codigo_servico]],Preencher_Orcamento!$B:$D,3,FALSE)*Table1[[#This Row],[Subtotal_insumo]],"")</f>
        <v>0</v>
      </c>
    </row>
    <row r="79" spans="1:13" x14ac:dyDescent="0.25">
      <c r="A79" s="6">
        <v>10306</v>
      </c>
      <c r="B79" s="126">
        <v>2</v>
      </c>
      <c r="C79" s="133"/>
      <c r="D79" s="134">
        <v>94038</v>
      </c>
      <c r="E79" s="7" t="s">
        <v>2359</v>
      </c>
      <c r="F79" s="8" t="s">
        <v>2140</v>
      </c>
      <c r="G79" s="16">
        <f>IFERROR(VLOOKUP(Table1[[#This Row],[Codigo_insumo]],BD_Insumos!$B:$E,4),"")</f>
        <v>152.79968292857143</v>
      </c>
      <c r="H79" s="140">
        <v>5.0000000000000001E-3</v>
      </c>
      <c r="I79" s="9"/>
      <c r="J79" s="22">
        <f t="shared" si="1"/>
        <v>0.76399841464285712</v>
      </c>
      <c r="K79" s="22" t="str">
        <f>IF(I79&lt;&gt;"",SUMIF(Table1[Codigo_servico],A79,Table1[Subtotal_insumo]),"")</f>
        <v/>
      </c>
      <c r="L79" s="16">
        <f>IF(Table1[[#This Row],[Ordem_insumos]]&lt;&gt;0,VLOOKUP(Table1[[#This Row],[Codigo_servico]],Preencher_Orcamento!$B:$D,3,FALSE)*Table1[[#This Row],[Qtde_insumo]],"")</f>
        <v>0</v>
      </c>
      <c r="M79" s="16">
        <f>IF(Table1[[#This Row],[Ordem_insumos]]&lt;&gt;0,VLOOKUP(Table1[[#This Row],[Codigo_servico]],Preencher_Orcamento!$B:$D,3,FALSE)*Table1[[#This Row],[Subtotal_insumo]],"")</f>
        <v>0</v>
      </c>
    </row>
    <row r="80" spans="1:13" ht="26.25" x14ac:dyDescent="0.25">
      <c r="A80" s="6">
        <v>10306</v>
      </c>
      <c r="B80" s="126">
        <v>3</v>
      </c>
      <c r="C80" s="133"/>
      <c r="D80" s="134">
        <v>94054</v>
      </c>
      <c r="E80" s="7" t="s">
        <v>2360</v>
      </c>
      <c r="F80" s="8" t="s">
        <v>2140</v>
      </c>
      <c r="G80" s="16">
        <f>IFERROR(VLOOKUP(Table1[[#This Row],[Codigo_insumo]],BD_Insumos!$B:$E,4),"")</f>
        <v>79.430206751</v>
      </c>
      <c r="H80" s="140">
        <v>5.0000000000000001E-3</v>
      </c>
      <c r="I80" s="9"/>
      <c r="J80" s="22">
        <f t="shared" si="1"/>
        <v>0.39715103375499999</v>
      </c>
      <c r="K80" s="22" t="str">
        <f>IF(I80&lt;&gt;"",SUMIF(Table1[Codigo_servico],A80,Table1[Subtotal_insumo]),"")</f>
        <v/>
      </c>
      <c r="L80" s="16">
        <f>IF(Table1[[#This Row],[Ordem_insumos]]&lt;&gt;0,VLOOKUP(Table1[[#This Row],[Codigo_servico]],Preencher_Orcamento!$B:$D,3,FALSE)*Table1[[#This Row],[Qtde_insumo]],"")</f>
        <v>0</v>
      </c>
      <c r="M80" s="16">
        <f>IF(Table1[[#This Row],[Ordem_insumos]]&lt;&gt;0,VLOOKUP(Table1[[#This Row],[Codigo_servico]],Preencher_Orcamento!$B:$D,3,FALSE)*Table1[[#This Row],[Subtotal_insumo]],"")</f>
        <v>0</v>
      </c>
    </row>
    <row r="81" spans="1:13" x14ac:dyDescent="0.25">
      <c r="A81" s="6">
        <v>10306</v>
      </c>
      <c r="B81" s="126">
        <v>4</v>
      </c>
      <c r="C81" s="133"/>
      <c r="D81" s="134">
        <v>94059</v>
      </c>
      <c r="E81" s="7" t="s">
        <v>2362</v>
      </c>
      <c r="F81" s="8" t="s">
        <v>2140</v>
      </c>
      <c r="G81" s="16">
        <f>IFERROR(VLOOKUP(Table1[[#This Row],[Codigo_insumo]],BD_Insumos!$B:$E,4),"")</f>
        <v>66.223062866666666</v>
      </c>
      <c r="H81" s="140">
        <v>0.01</v>
      </c>
      <c r="I81" s="9"/>
      <c r="J81" s="22">
        <f t="shared" si="1"/>
        <v>0.66223062866666671</v>
      </c>
      <c r="K81" s="22" t="str">
        <f>IF(I81&lt;&gt;"",SUMIF(Table1[Codigo_servico],A81,Table1[Subtotal_insumo]),"")</f>
        <v/>
      </c>
      <c r="L81" s="16">
        <f>IF(Table1[[#This Row],[Ordem_insumos]]&lt;&gt;0,VLOOKUP(Table1[[#This Row],[Codigo_servico]],Preencher_Orcamento!$B:$D,3,FALSE)*Table1[[#This Row],[Qtde_insumo]],"")</f>
        <v>0</v>
      </c>
      <c r="M81" s="16">
        <f>IF(Table1[[#This Row],[Ordem_insumos]]&lt;&gt;0,VLOOKUP(Table1[[#This Row],[Codigo_servico]],Preencher_Orcamento!$B:$D,3,FALSE)*Table1[[#This Row],[Subtotal_insumo]],"")</f>
        <v>0</v>
      </c>
    </row>
    <row r="82" spans="1:13" x14ac:dyDescent="0.25">
      <c r="A82" s="6">
        <v>10306</v>
      </c>
      <c r="B82" s="126">
        <v>5</v>
      </c>
      <c r="C82" s="133"/>
      <c r="D82" s="134">
        <v>2099</v>
      </c>
      <c r="E82" s="7" t="s">
        <v>2205</v>
      </c>
      <c r="F82" s="8" t="s">
        <v>2140</v>
      </c>
      <c r="G82" s="16">
        <f>IFERROR(VLOOKUP(Table1[[#This Row],[Codigo_insumo]],BD_Insumos!$B:$E,4),"")</f>
        <v>12.627877718847255</v>
      </c>
      <c r="H82" s="140">
        <v>4.9000000000000002E-2</v>
      </c>
      <c r="I82" s="9"/>
      <c r="J82" s="22">
        <f t="shared" si="1"/>
        <v>0.61876600822351557</v>
      </c>
      <c r="K82" s="22" t="str">
        <f>IF(I82&lt;&gt;"",SUMIF(Table1[Codigo_servico],A82,Table1[Subtotal_insumo]),"")</f>
        <v/>
      </c>
      <c r="L82" s="16">
        <f>IF(Table1[[#This Row],[Ordem_insumos]]&lt;&gt;0,VLOOKUP(Table1[[#This Row],[Codigo_servico]],Preencher_Orcamento!$B:$D,3,FALSE)*Table1[[#This Row],[Qtde_insumo]],"")</f>
        <v>0</v>
      </c>
      <c r="M82" s="16">
        <f>IF(Table1[[#This Row],[Ordem_insumos]]&lt;&gt;0,VLOOKUP(Table1[[#This Row],[Codigo_servico]],Preencher_Orcamento!$B:$D,3,FALSE)*Table1[[#This Row],[Subtotal_insumo]],"")</f>
        <v>0</v>
      </c>
    </row>
    <row r="83" spans="1:13" ht="26.25" x14ac:dyDescent="0.25">
      <c r="A83" s="6">
        <v>10306</v>
      </c>
      <c r="B83" s="126">
        <v>6</v>
      </c>
      <c r="C83" s="133"/>
      <c r="D83" s="134">
        <v>94014</v>
      </c>
      <c r="E83" s="7" t="s">
        <v>2361</v>
      </c>
      <c r="F83" s="8" t="s">
        <v>2140</v>
      </c>
      <c r="G83" s="16">
        <f>IFERROR(VLOOKUP(Table1[[#This Row],[Codigo_insumo]],BD_Insumos!$B:$E,4),"")</f>
        <v>85.982614289199987</v>
      </c>
      <c r="H83" s="140">
        <v>0.01</v>
      </c>
      <c r="I83" s="9"/>
      <c r="J83" s="22">
        <f t="shared" si="1"/>
        <v>0.85982614289199988</v>
      </c>
      <c r="K83" s="22" t="str">
        <f>IF(I83&lt;&gt;"",SUMIF(Table1[Codigo_servico],A83,Table1[Subtotal_insumo]),"")</f>
        <v/>
      </c>
      <c r="L83" s="16">
        <f>IF(Table1[[#This Row],[Ordem_insumos]]&lt;&gt;0,VLOOKUP(Table1[[#This Row],[Codigo_servico]],Preencher_Orcamento!$B:$D,3,FALSE)*Table1[[#This Row],[Qtde_insumo]],"")</f>
        <v>0</v>
      </c>
      <c r="M83" s="16">
        <f>IF(Table1[[#This Row],[Ordem_insumos]]&lt;&gt;0,VLOOKUP(Table1[[#This Row],[Codigo_servico]],Preencher_Orcamento!$B:$D,3,FALSE)*Table1[[#This Row],[Subtotal_insumo]],"")</f>
        <v>0</v>
      </c>
    </row>
    <row r="84" spans="1:13" x14ac:dyDescent="0.25">
      <c r="A84" s="3">
        <v>10310</v>
      </c>
      <c r="B84" s="125">
        <v>0</v>
      </c>
      <c r="C84" s="131" t="s">
        <v>2365</v>
      </c>
      <c r="D84" s="132"/>
      <c r="E84" s="4"/>
      <c r="F84" s="4"/>
      <c r="G84" s="17" t="str">
        <f>IFERROR(VLOOKUP(Table1[[#This Row],[Codigo_insumo]],BD_Insumos!$B:$E,4),"")</f>
        <v/>
      </c>
      <c r="H84" s="139"/>
      <c r="I84" s="5" t="s">
        <v>2344</v>
      </c>
      <c r="J84" s="20" t="str">
        <f t="shared" si="1"/>
        <v/>
      </c>
      <c r="K84" s="21">
        <f>IF(I84&lt;&gt;"",SUMIF(Table1[Codigo_servico],A84,Table1[Subtotal_insumo]),"")</f>
        <v>1.2143443852484201</v>
      </c>
      <c r="L84" s="17" t="str">
        <f>IF(Table1[[#This Row],[Ordem_insumos]]&lt;&gt;0,VLOOKUP(Table1[[#This Row],[Codigo_servico]],Preencher_Orcamento!$B:$D,3,FALSE)*Table1[[#This Row],[Qtde_insumo]],"")</f>
        <v/>
      </c>
      <c r="M84" s="17" t="str">
        <f>IF(Table1[[#This Row],[Ordem_insumos]]&lt;&gt;0,VLOOKUP(Table1[[#This Row],[Codigo_servico]],Preencher_Orcamento!$B:$D,3,FALSE)*Table1[[#This Row],[Subtotal_insumo]],"")</f>
        <v/>
      </c>
    </row>
    <row r="85" spans="1:13" x14ac:dyDescent="0.25">
      <c r="A85" s="6">
        <v>10310</v>
      </c>
      <c r="B85" s="126">
        <v>1</v>
      </c>
      <c r="C85" s="133"/>
      <c r="D85" s="134">
        <v>94008</v>
      </c>
      <c r="E85" s="7" t="s">
        <v>2338</v>
      </c>
      <c r="F85" s="8" t="s">
        <v>2140</v>
      </c>
      <c r="G85" s="16">
        <f>IFERROR(VLOOKUP(Table1[[#This Row],[Codigo_insumo]],BD_Insumos!$B:$E,4),"")</f>
        <v>127.5705835958</v>
      </c>
      <c r="H85" s="140">
        <v>9.5189999999999997E-3</v>
      </c>
      <c r="I85" s="9"/>
      <c r="J85" s="22">
        <f t="shared" si="1"/>
        <v>1.2143443852484201</v>
      </c>
      <c r="K85" s="22" t="str">
        <f>IF(I85&lt;&gt;"",SUMIF(Table1[Codigo_servico],A85,Table1[Subtotal_insumo]),"")</f>
        <v/>
      </c>
      <c r="L85" s="16">
        <f>IF(Table1[[#This Row],[Ordem_insumos]]&lt;&gt;0,VLOOKUP(Table1[[#This Row],[Codigo_servico]],Preencher_Orcamento!$B:$D,3,FALSE)*Table1[[#This Row],[Qtde_insumo]],"")</f>
        <v>0</v>
      </c>
      <c r="M85" s="16">
        <f>IF(Table1[[#This Row],[Ordem_insumos]]&lt;&gt;0,VLOOKUP(Table1[[#This Row],[Codigo_servico]],Preencher_Orcamento!$B:$D,3,FALSE)*Table1[[#This Row],[Subtotal_insumo]],"")</f>
        <v>0</v>
      </c>
    </row>
    <row r="86" spans="1:13" x14ac:dyDescent="0.25">
      <c r="A86" s="3">
        <v>10401</v>
      </c>
      <c r="B86" s="125">
        <v>0</v>
      </c>
      <c r="C86" s="131" t="s">
        <v>2366</v>
      </c>
      <c r="D86" s="132"/>
      <c r="E86" s="4"/>
      <c r="F86" s="4"/>
      <c r="G86" s="17" t="str">
        <f>IFERROR(VLOOKUP(Table1[[#This Row],[Codigo_insumo]],BD_Insumos!$B:$E,4),"")</f>
        <v/>
      </c>
      <c r="H86" s="139"/>
      <c r="I86" s="5" t="s">
        <v>58</v>
      </c>
      <c r="J86" s="20" t="str">
        <f t="shared" si="1"/>
        <v/>
      </c>
      <c r="K86" s="21">
        <f>IF(I86&lt;&gt;"",SUMIF(Table1[Codigo_servico],A86,Table1[Subtotal_insumo]),"")</f>
        <v>37.883633156541762</v>
      </c>
      <c r="L86" s="17" t="str">
        <f>IF(Table1[[#This Row],[Ordem_insumos]]&lt;&gt;0,VLOOKUP(Table1[[#This Row],[Codigo_servico]],Preencher_Orcamento!$B:$D,3,FALSE)*Table1[[#This Row],[Qtde_insumo]],"")</f>
        <v/>
      </c>
      <c r="M86" s="17" t="str">
        <f>IF(Table1[[#This Row],[Ordem_insumos]]&lt;&gt;0,VLOOKUP(Table1[[#This Row],[Codigo_servico]],Preencher_Orcamento!$B:$D,3,FALSE)*Table1[[#This Row],[Subtotal_insumo]],"")</f>
        <v/>
      </c>
    </row>
    <row r="87" spans="1:13" x14ac:dyDescent="0.25">
      <c r="A87" s="6">
        <v>10401</v>
      </c>
      <c r="B87" s="126">
        <v>1</v>
      </c>
      <c r="C87" s="133"/>
      <c r="D87" s="134">
        <v>2099</v>
      </c>
      <c r="E87" s="7" t="s">
        <v>2205</v>
      </c>
      <c r="F87" s="8" t="s">
        <v>2140</v>
      </c>
      <c r="G87" s="16">
        <f>IFERROR(VLOOKUP(Table1[[#This Row],[Codigo_insumo]],BD_Insumos!$B:$E,4),"")</f>
        <v>12.627877718847255</v>
      </c>
      <c r="H87" s="140">
        <v>3</v>
      </c>
      <c r="I87" s="9"/>
      <c r="J87" s="22">
        <f t="shared" si="1"/>
        <v>37.883633156541762</v>
      </c>
      <c r="K87" s="22" t="str">
        <f>IF(I87&lt;&gt;"",SUMIF(Table1[Codigo_servico],A87,Table1[Subtotal_insumo]),"")</f>
        <v/>
      </c>
      <c r="L87" s="16">
        <f>IF(Table1[[#This Row],[Ordem_insumos]]&lt;&gt;0,VLOOKUP(Table1[[#This Row],[Codigo_servico]],Preencher_Orcamento!$B:$D,3,FALSE)*Table1[[#This Row],[Qtde_insumo]],"")</f>
        <v>91.92</v>
      </c>
      <c r="M87" s="16">
        <f>IF(Table1[[#This Row],[Ordem_insumos]]&lt;&gt;0,VLOOKUP(Table1[[#This Row],[Codigo_servico]],Preencher_Orcamento!$B:$D,3,FALSE)*Table1[[#This Row],[Subtotal_insumo]],"")</f>
        <v>1160.7545199164397</v>
      </c>
    </row>
    <row r="88" spans="1:13" x14ac:dyDescent="0.25">
      <c r="A88" s="3">
        <v>10402</v>
      </c>
      <c r="B88" s="125">
        <v>0</v>
      </c>
      <c r="C88" s="131" t="s">
        <v>2367</v>
      </c>
      <c r="D88" s="132"/>
      <c r="E88" s="4"/>
      <c r="F88" s="4"/>
      <c r="G88" s="17" t="str">
        <f>IFERROR(VLOOKUP(Table1[[#This Row],[Codigo_insumo]],BD_Insumos!$B:$E,4),"")</f>
        <v/>
      </c>
      <c r="H88" s="139"/>
      <c r="I88" s="5" t="s">
        <v>58</v>
      </c>
      <c r="J88" s="20" t="str">
        <f t="shared" si="1"/>
        <v/>
      </c>
      <c r="K88" s="21">
        <f>IF(I88&lt;&gt;"",SUMIF(Table1[Codigo_servico],A88,Table1[Subtotal_insumo]),"")</f>
        <v>44.197572015965392</v>
      </c>
      <c r="L88" s="17" t="str">
        <f>IF(Table1[[#This Row],[Ordem_insumos]]&lt;&gt;0,VLOOKUP(Table1[[#This Row],[Codigo_servico]],Preencher_Orcamento!$B:$D,3,FALSE)*Table1[[#This Row],[Qtde_insumo]],"")</f>
        <v/>
      </c>
      <c r="M88" s="17" t="str">
        <f>IF(Table1[[#This Row],[Ordem_insumos]]&lt;&gt;0,VLOOKUP(Table1[[#This Row],[Codigo_servico]],Preencher_Orcamento!$B:$D,3,FALSE)*Table1[[#This Row],[Subtotal_insumo]],"")</f>
        <v/>
      </c>
    </row>
    <row r="89" spans="1:13" x14ac:dyDescent="0.25">
      <c r="A89" s="6">
        <v>10402</v>
      </c>
      <c r="B89" s="126">
        <v>1</v>
      </c>
      <c r="C89" s="133"/>
      <c r="D89" s="134">
        <v>2099</v>
      </c>
      <c r="E89" s="7" t="s">
        <v>2205</v>
      </c>
      <c r="F89" s="8" t="s">
        <v>2140</v>
      </c>
      <c r="G89" s="16">
        <f>IFERROR(VLOOKUP(Table1[[#This Row],[Codigo_insumo]],BD_Insumos!$B:$E,4),"")</f>
        <v>12.627877718847255</v>
      </c>
      <c r="H89" s="140">
        <v>3.5</v>
      </c>
      <c r="I89" s="9"/>
      <c r="J89" s="22">
        <f t="shared" si="1"/>
        <v>44.197572015965392</v>
      </c>
      <c r="K89" s="22" t="str">
        <f>IF(I89&lt;&gt;"",SUMIF(Table1[Codigo_servico],A89,Table1[Subtotal_insumo]),"")</f>
        <v/>
      </c>
      <c r="L89" s="16">
        <f>IF(Table1[[#This Row],[Ordem_insumos]]&lt;&gt;0,VLOOKUP(Table1[[#This Row],[Codigo_servico]],Preencher_Orcamento!$B:$D,3,FALSE)*Table1[[#This Row],[Qtde_insumo]],"")</f>
        <v>0</v>
      </c>
      <c r="M89" s="16">
        <f>IF(Table1[[#This Row],[Ordem_insumos]]&lt;&gt;0,VLOOKUP(Table1[[#This Row],[Codigo_servico]],Preencher_Orcamento!$B:$D,3,FALSE)*Table1[[#This Row],[Subtotal_insumo]],"")</f>
        <v>0</v>
      </c>
    </row>
    <row r="90" spans="1:13" x14ac:dyDescent="0.25">
      <c r="A90" s="3">
        <v>10405</v>
      </c>
      <c r="B90" s="125">
        <v>0</v>
      </c>
      <c r="C90" s="131" t="s">
        <v>2368</v>
      </c>
      <c r="D90" s="132"/>
      <c r="E90" s="4"/>
      <c r="F90" s="4"/>
      <c r="G90" s="17" t="str">
        <f>IFERROR(VLOOKUP(Table1[[#This Row],[Codigo_insumo]],BD_Insumos!$B:$E,4),"")</f>
        <v/>
      </c>
      <c r="H90" s="139"/>
      <c r="I90" s="5" t="s">
        <v>170</v>
      </c>
      <c r="J90" s="20" t="str">
        <f t="shared" si="1"/>
        <v/>
      </c>
      <c r="K90" s="21">
        <f>IF(I90&lt;&gt;"",SUMIF(Table1[Codigo_servico],A90,Table1[Subtotal_insumo]),"")</f>
        <v>50.622023646986626</v>
      </c>
      <c r="L90" s="17" t="str">
        <f>IF(Table1[[#This Row],[Ordem_insumos]]&lt;&gt;0,VLOOKUP(Table1[[#This Row],[Codigo_servico]],Preencher_Orcamento!$B:$D,3,FALSE)*Table1[[#This Row],[Qtde_insumo]],"")</f>
        <v/>
      </c>
      <c r="M90" s="17" t="str">
        <f>IF(Table1[[#This Row],[Ordem_insumos]]&lt;&gt;0,VLOOKUP(Table1[[#This Row],[Codigo_servico]],Preencher_Orcamento!$B:$D,3,FALSE)*Table1[[#This Row],[Subtotal_insumo]],"")</f>
        <v/>
      </c>
    </row>
    <row r="91" spans="1:13" ht="26.25" x14ac:dyDescent="0.25">
      <c r="A91" s="6">
        <v>10405</v>
      </c>
      <c r="B91" s="126">
        <v>1</v>
      </c>
      <c r="C91" s="133"/>
      <c r="D91" s="134">
        <v>15516</v>
      </c>
      <c r="E91" s="7" t="s">
        <v>327</v>
      </c>
      <c r="F91" s="8" t="s">
        <v>5</v>
      </c>
      <c r="G91" s="16">
        <f>IFERROR(VLOOKUP(Table1[[#This Row],[Codigo_insumo]],BD_Insumos!$B:$E,4),"")</f>
        <v>10.545299999999999</v>
      </c>
      <c r="H91" s="140">
        <v>0.1</v>
      </c>
      <c r="I91" s="9"/>
      <c r="J91" s="22">
        <f t="shared" si="1"/>
        <v>1.05453</v>
      </c>
      <c r="K91" s="22" t="str">
        <f>IF(I91&lt;&gt;"",SUMIF(Table1[Codigo_servico],A91,Table1[Subtotal_insumo]),"")</f>
        <v/>
      </c>
      <c r="L91" s="16">
        <f>IF(Table1[[#This Row],[Ordem_insumos]]&lt;&gt;0,VLOOKUP(Table1[[#This Row],[Codigo_servico]],Preencher_Orcamento!$B:$D,3,FALSE)*Table1[[#This Row],[Qtde_insumo]],"")</f>
        <v>0</v>
      </c>
      <c r="M91" s="16">
        <f>IF(Table1[[#This Row],[Ordem_insumos]]&lt;&gt;0,VLOOKUP(Table1[[#This Row],[Codigo_servico]],Preencher_Orcamento!$B:$D,3,FALSE)*Table1[[#This Row],[Subtotal_insumo]],"")</f>
        <v>0</v>
      </c>
    </row>
    <row r="92" spans="1:13" x14ac:dyDescent="0.25">
      <c r="A92" s="6">
        <v>10405</v>
      </c>
      <c r="B92" s="126">
        <v>2</v>
      </c>
      <c r="C92" s="133"/>
      <c r="D92" s="134">
        <v>17515</v>
      </c>
      <c r="E92" s="7" t="s">
        <v>383</v>
      </c>
      <c r="F92" s="8" t="s">
        <v>197</v>
      </c>
      <c r="G92" s="16">
        <f>IFERROR(VLOOKUP(Table1[[#This Row],[Codigo_insumo]],BD_Insumos!$B:$E,4),"")</f>
        <v>5.5275999999999996</v>
      </c>
      <c r="H92" s="140">
        <v>0.2</v>
      </c>
      <c r="I92" s="9"/>
      <c r="J92" s="22">
        <f t="shared" si="1"/>
        <v>1.1055200000000001</v>
      </c>
      <c r="K92" s="22" t="str">
        <f>IF(I92&lt;&gt;"",SUMIF(Table1[Codigo_servico],A92,Table1[Subtotal_insumo]),"")</f>
        <v/>
      </c>
      <c r="L92" s="16">
        <f>IF(Table1[[#This Row],[Ordem_insumos]]&lt;&gt;0,VLOOKUP(Table1[[#This Row],[Codigo_servico]],Preencher_Orcamento!$B:$D,3,FALSE)*Table1[[#This Row],[Qtde_insumo]],"")</f>
        <v>0</v>
      </c>
      <c r="M92" s="16">
        <f>IF(Table1[[#This Row],[Ordem_insumos]]&lt;&gt;0,VLOOKUP(Table1[[#This Row],[Codigo_servico]],Preencher_Orcamento!$B:$D,3,FALSE)*Table1[[#This Row],[Subtotal_insumo]],"")</f>
        <v>0</v>
      </c>
    </row>
    <row r="93" spans="1:13" x14ac:dyDescent="0.25">
      <c r="A93" s="6">
        <v>10405</v>
      </c>
      <c r="B93" s="126">
        <v>3</v>
      </c>
      <c r="C93" s="133"/>
      <c r="D93" s="134">
        <v>2013</v>
      </c>
      <c r="E93" s="7" t="s">
        <v>2184</v>
      </c>
      <c r="F93" s="8" t="s">
        <v>2140</v>
      </c>
      <c r="G93" s="18">
        <f>IFERROR(VLOOKUP(Table1[[#This Row],[Codigo_insumo]],BD_Insumos!$B:$E,4),"")</f>
        <v>15.756939025755017</v>
      </c>
      <c r="H93" s="140">
        <v>1.333</v>
      </c>
      <c r="I93" s="9"/>
      <c r="J93" s="23">
        <f t="shared" si="1"/>
        <v>21.003999721331436</v>
      </c>
      <c r="K93" s="22" t="str">
        <f>IF(I93&lt;&gt;"",SUMIF(Table1[Codigo_servico],A93,Table1[Subtotal_insumo]),"")</f>
        <v/>
      </c>
      <c r="L93" s="18">
        <f>IF(Table1[[#This Row],[Ordem_insumos]]&lt;&gt;0,VLOOKUP(Table1[[#This Row],[Codigo_servico]],Preencher_Orcamento!$B:$D,3,FALSE)*Table1[[#This Row],[Qtde_insumo]],"")</f>
        <v>0</v>
      </c>
      <c r="M93" s="18">
        <f>IF(Table1[[#This Row],[Ordem_insumos]]&lt;&gt;0,VLOOKUP(Table1[[#This Row],[Codigo_servico]],Preencher_Orcamento!$B:$D,3,FALSE)*Table1[[#This Row],[Subtotal_insumo]],"")</f>
        <v>0</v>
      </c>
    </row>
    <row r="94" spans="1:13" x14ac:dyDescent="0.25">
      <c r="A94" s="6">
        <v>10405</v>
      </c>
      <c r="B94" s="126">
        <v>4</v>
      </c>
      <c r="C94" s="133"/>
      <c r="D94" s="134">
        <v>2014</v>
      </c>
      <c r="E94" s="7" t="s">
        <v>2185</v>
      </c>
      <c r="F94" s="8" t="s">
        <v>2140</v>
      </c>
      <c r="G94" s="18">
        <f>IFERROR(VLOOKUP(Table1[[#This Row],[Codigo_insumo]],BD_Insumos!$B:$E,4),"")</f>
        <v>13.173665210544026</v>
      </c>
      <c r="H94" s="140">
        <v>1.333</v>
      </c>
      <c r="I94" s="9"/>
      <c r="J94" s="23">
        <f t="shared" si="1"/>
        <v>17.560495725655187</v>
      </c>
      <c r="K94" s="22" t="str">
        <f>IF(I94&lt;&gt;"",SUMIF(Table1[Codigo_servico],A94,Table1[Subtotal_insumo]),"")</f>
        <v/>
      </c>
      <c r="L94" s="18">
        <f>IF(Table1[[#This Row],[Ordem_insumos]]&lt;&gt;0,VLOOKUP(Table1[[#This Row],[Codigo_servico]],Preencher_Orcamento!$B:$D,3,FALSE)*Table1[[#This Row],[Qtde_insumo]],"")</f>
        <v>0</v>
      </c>
      <c r="M94" s="18">
        <f>IF(Table1[[#This Row],[Ordem_insumos]]&lt;&gt;0,VLOOKUP(Table1[[#This Row],[Codigo_servico]],Preencher_Orcamento!$B:$D,3,FALSE)*Table1[[#This Row],[Subtotal_insumo]],"")</f>
        <v>0</v>
      </c>
    </row>
    <row r="95" spans="1:13" ht="26.25" x14ac:dyDescent="0.25">
      <c r="A95" s="6">
        <v>10405</v>
      </c>
      <c r="B95" s="126">
        <v>5</v>
      </c>
      <c r="C95" s="133"/>
      <c r="D95" s="134">
        <v>11050</v>
      </c>
      <c r="E95" s="7" t="s">
        <v>180</v>
      </c>
      <c r="F95" s="8" t="s">
        <v>5</v>
      </c>
      <c r="G95" s="18">
        <f>IFERROR(VLOOKUP(Table1[[#This Row],[Codigo_insumo]],BD_Insumos!$B:$E,4),"")</f>
        <v>5.1246999999999998</v>
      </c>
      <c r="H95" s="140">
        <v>1.05</v>
      </c>
      <c r="I95" s="9"/>
      <c r="J95" s="23">
        <f t="shared" si="1"/>
        <v>5.380935</v>
      </c>
      <c r="K95" s="22" t="str">
        <f>IF(I95&lt;&gt;"",SUMIF(Table1[Codigo_servico],A95,Table1[Subtotal_insumo]),"")</f>
        <v/>
      </c>
      <c r="L95" s="18">
        <f>IF(Table1[[#This Row],[Ordem_insumos]]&lt;&gt;0,VLOOKUP(Table1[[#This Row],[Codigo_servico]],Preencher_Orcamento!$B:$D,3,FALSE)*Table1[[#This Row],[Qtde_insumo]],"")</f>
        <v>0</v>
      </c>
      <c r="M95" s="18">
        <f>IF(Table1[[#This Row],[Ordem_insumos]]&lt;&gt;0,VLOOKUP(Table1[[#This Row],[Codigo_servico]],Preencher_Orcamento!$B:$D,3,FALSE)*Table1[[#This Row],[Subtotal_insumo]],"")</f>
        <v>0</v>
      </c>
    </row>
    <row r="96" spans="1:13" ht="39" x14ac:dyDescent="0.25">
      <c r="A96" s="6">
        <v>10405</v>
      </c>
      <c r="B96" s="126">
        <v>6</v>
      </c>
      <c r="C96" s="133"/>
      <c r="D96" s="134">
        <v>11037</v>
      </c>
      <c r="E96" s="7" t="s">
        <v>176</v>
      </c>
      <c r="F96" s="8" t="s">
        <v>5</v>
      </c>
      <c r="G96" s="18">
        <f>IFERROR(VLOOKUP(Table1[[#This Row],[Codigo_insumo]],BD_Insumos!$B:$E,4),"")</f>
        <v>43.4283</v>
      </c>
      <c r="H96" s="140">
        <v>0.104</v>
      </c>
      <c r="I96" s="9"/>
      <c r="J96" s="23">
        <f t="shared" si="1"/>
        <v>4.5165432000000001</v>
      </c>
      <c r="K96" s="22" t="str">
        <f>IF(I96&lt;&gt;"",SUMIF(Table1[Codigo_servico],A96,Table1[Subtotal_insumo]),"")</f>
        <v/>
      </c>
      <c r="L96" s="18">
        <f>IF(Table1[[#This Row],[Ordem_insumos]]&lt;&gt;0,VLOOKUP(Table1[[#This Row],[Codigo_servico]],Preencher_Orcamento!$B:$D,3,FALSE)*Table1[[#This Row],[Qtde_insumo]],"")</f>
        <v>0</v>
      </c>
      <c r="M96" s="18">
        <f>IF(Table1[[#This Row],[Ordem_insumos]]&lt;&gt;0,VLOOKUP(Table1[[#This Row],[Codigo_servico]],Preencher_Orcamento!$B:$D,3,FALSE)*Table1[[#This Row],[Subtotal_insumo]],"")</f>
        <v>0</v>
      </c>
    </row>
    <row r="97" spans="1:13" x14ac:dyDescent="0.25">
      <c r="A97" s="3">
        <v>10406</v>
      </c>
      <c r="B97" s="125">
        <v>0</v>
      </c>
      <c r="C97" s="131" t="s">
        <v>2369</v>
      </c>
      <c r="D97" s="132"/>
      <c r="E97" s="4"/>
      <c r="F97" s="4"/>
      <c r="G97" s="17" t="str">
        <f>IFERROR(VLOOKUP(Table1[[#This Row],[Codigo_insumo]],BD_Insumos!$B:$E,4),"")</f>
        <v/>
      </c>
      <c r="H97" s="139"/>
      <c r="I97" s="5" t="s">
        <v>170</v>
      </c>
      <c r="J97" s="20" t="str">
        <f t="shared" si="1"/>
        <v/>
      </c>
      <c r="K97" s="21">
        <f>IF(I97&lt;&gt;"",SUMIF(Table1[Codigo_servico],A97,Table1[Subtotal_insumo]),"")</f>
        <v>31.172513589039234</v>
      </c>
      <c r="L97" s="17" t="str">
        <f>IF(Table1[[#This Row],[Ordem_insumos]]&lt;&gt;0,VLOOKUP(Table1[[#This Row],[Codigo_servico]],Preencher_Orcamento!$B:$D,3,FALSE)*Table1[[#This Row],[Qtde_insumo]],"")</f>
        <v/>
      </c>
      <c r="M97" s="17" t="str">
        <f>IF(Table1[[#This Row],[Ordem_insumos]]&lt;&gt;0,VLOOKUP(Table1[[#This Row],[Codigo_servico]],Preencher_Orcamento!$B:$D,3,FALSE)*Table1[[#This Row],[Subtotal_insumo]],"")</f>
        <v/>
      </c>
    </row>
    <row r="98" spans="1:13" ht="26.25" x14ac:dyDescent="0.25">
      <c r="A98" s="6">
        <v>10406</v>
      </c>
      <c r="B98" s="126">
        <v>1</v>
      </c>
      <c r="C98" s="133"/>
      <c r="D98" s="134">
        <v>11050</v>
      </c>
      <c r="E98" s="7" t="s">
        <v>180</v>
      </c>
      <c r="F98" s="8" t="s">
        <v>5</v>
      </c>
      <c r="G98" s="16">
        <f>IFERROR(VLOOKUP(Table1[[#This Row],[Codigo_insumo]],BD_Insumos!$B:$E,4),"")</f>
        <v>5.1246999999999998</v>
      </c>
      <c r="H98" s="140">
        <v>0.35</v>
      </c>
      <c r="I98" s="9"/>
      <c r="J98" s="22">
        <f t="shared" si="1"/>
        <v>1.7936449999999997</v>
      </c>
      <c r="K98" s="22" t="str">
        <f>IF(I98&lt;&gt;"",SUMIF(Table1[Codigo_servico],A98,Table1[Subtotal_insumo]),"")</f>
        <v/>
      </c>
      <c r="L98" s="16">
        <f>IF(Table1[[#This Row],[Ordem_insumos]]&lt;&gt;0,VLOOKUP(Table1[[#This Row],[Codigo_servico]],Preencher_Orcamento!$B:$D,3,FALSE)*Table1[[#This Row],[Qtde_insumo]],"")</f>
        <v>0</v>
      </c>
      <c r="M98" s="16">
        <f>IF(Table1[[#This Row],[Ordem_insumos]]&lt;&gt;0,VLOOKUP(Table1[[#This Row],[Codigo_servico]],Preencher_Orcamento!$B:$D,3,FALSE)*Table1[[#This Row],[Subtotal_insumo]],"")</f>
        <v>0</v>
      </c>
    </row>
    <row r="99" spans="1:13" x14ac:dyDescent="0.25">
      <c r="A99" s="6">
        <v>10406</v>
      </c>
      <c r="B99" s="126">
        <v>2</v>
      </c>
      <c r="C99" s="133"/>
      <c r="D99" s="134">
        <v>2013</v>
      </c>
      <c r="E99" s="7" t="s">
        <v>2184</v>
      </c>
      <c r="F99" s="8" t="s">
        <v>2140</v>
      </c>
      <c r="G99" s="16">
        <f>IFERROR(VLOOKUP(Table1[[#This Row],[Codigo_insumo]],BD_Insumos!$B:$E,4),"")</f>
        <v>15.756939025755017</v>
      </c>
      <c r="H99" s="140">
        <v>0.8</v>
      </c>
      <c r="I99" s="9"/>
      <c r="J99" s="22">
        <f t="shared" si="1"/>
        <v>12.605551220604013</v>
      </c>
      <c r="K99" s="22" t="str">
        <f>IF(I99&lt;&gt;"",SUMIF(Table1[Codigo_servico],A99,Table1[Subtotal_insumo]),"")</f>
        <v/>
      </c>
      <c r="L99" s="16">
        <f>IF(Table1[[#This Row],[Ordem_insumos]]&lt;&gt;0,VLOOKUP(Table1[[#This Row],[Codigo_servico]],Preencher_Orcamento!$B:$D,3,FALSE)*Table1[[#This Row],[Qtde_insumo]],"")</f>
        <v>0</v>
      </c>
      <c r="M99" s="16">
        <f>IF(Table1[[#This Row],[Ordem_insumos]]&lt;&gt;0,VLOOKUP(Table1[[#This Row],[Codigo_servico]],Preencher_Orcamento!$B:$D,3,FALSE)*Table1[[#This Row],[Subtotal_insumo]],"")</f>
        <v>0</v>
      </c>
    </row>
    <row r="100" spans="1:13" x14ac:dyDescent="0.25">
      <c r="A100" s="6">
        <v>10406</v>
      </c>
      <c r="B100" s="126">
        <v>3</v>
      </c>
      <c r="C100" s="133"/>
      <c r="D100" s="134">
        <v>17515</v>
      </c>
      <c r="E100" s="7" t="s">
        <v>383</v>
      </c>
      <c r="F100" s="8" t="s">
        <v>197</v>
      </c>
      <c r="G100" s="18">
        <f>IFERROR(VLOOKUP(Table1[[#This Row],[Codigo_insumo]],BD_Insumos!$B:$E,4),"")</f>
        <v>5.5275999999999996</v>
      </c>
      <c r="H100" s="140">
        <v>0.12</v>
      </c>
      <c r="I100" s="9"/>
      <c r="J100" s="23">
        <f t="shared" si="1"/>
        <v>0.6633119999999999</v>
      </c>
      <c r="K100" s="22" t="str">
        <f>IF(I100&lt;&gt;"",SUMIF(Table1[Codigo_servico],A100,Table1[Subtotal_insumo]),"")</f>
        <v/>
      </c>
      <c r="L100" s="18">
        <f>IF(Table1[[#This Row],[Ordem_insumos]]&lt;&gt;0,VLOOKUP(Table1[[#This Row],[Codigo_servico]],Preencher_Orcamento!$B:$D,3,FALSE)*Table1[[#This Row],[Qtde_insumo]],"")</f>
        <v>0</v>
      </c>
      <c r="M100" s="18">
        <f>IF(Table1[[#This Row],[Ordem_insumos]]&lt;&gt;0,VLOOKUP(Table1[[#This Row],[Codigo_servico]],Preencher_Orcamento!$B:$D,3,FALSE)*Table1[[#This Row],[Subtotal_insumo]],"")</f>
        <v>0</v>
      </c>
    </row>
    <row r="101" spans="1:13" ht="39" x14ac:dyDescent="0.25">
      <c r="A101" s="6">
        <v>10406</v>
      </c>
      <c r="B101" s="126">
        <v>4</v>
      </c>
      <c r="C101" s="133"/>
      <c r="D101" s="134">
        <v>11037</v>
      </c>
      <c r="E101" s="7" t="s">
        <v>176</v>
      </c>
      <c r="F101" s="8" t="s">
        <v>5</v>
      </c>
      <c r="G101" s="18">
        <f>IFERROR(VLOOKUP(Table1[[#This Row],[Codigo_insumo]],BD_Insumos!$B:$E,4),"")</f>
        <v>43.4283</v>
      </c>
      <c r="H101" s="140">
        <v>0.104</v>
      </c>
      <c r="I101" s="9"/>
      <c r="J101" s="23">
        <f t="shared" si="1"/>
        <v>4.5165432000000001</v>
      </c>
      <c r="K101" s="22" t="str">
        <f>IF(I101&lt;&gt;"",SUMIF(Table1[Codigo_servico],A101,Table1[Subtotal_insumo]),"")</f>
        <v/>
      </c>
      <c r="L101" s="18">
        <f>IF(Table1[[#This Row],[Ordem_insumos]]&lt;&gt;0,VLOOKUP(Table1[[#This Row],[Codigo_servico]],Preencher_Orcamento!$B:$D,3,FALSE)*Table1[[#This Row],[Qtde_insumo]],"")</f>
        <v>0</v>
      </c>
      <c r="M101" s="18">
        <f>IF(Table1[[#This Row],[Ordem_insumos]]&lt;&gt;0,VLOOKUP(Table1[[#This Row],[Codigo_servico]],Preencher_Orcamento!$B:$D,3,FALSE)*Table1[[#This Row],[Subtotal_insumo]],"")</f>
        <v>0</v>
      </c>
    </row>
    <row r="102" spans="1:13" ht="26.25" x14ac:dyDescent="0.25">
      <c r="A102" s="6">
        <v>10406</v>
      </c>
      <c r="B102" s="126">
        <v>5</v>
      </c>
      <c r="C102" s="133"/>
      <c r="D102" s="134">
        <v>15516</v>
      </c>
      <c r="E102" s="7" t="s">
        <v>327</v>
      </c>
      <c r="F102" s="8" t="s">
        <v>5</v>
      </c>
      <c r="G102" s="18">
        <f>IFERROR(VLOOKUP(Table1[[#This Row],[Codigo_insumo]],BD_Insumos!$B:$E,4),"")</f>
        <v>10.545299999999999</v>
      </c>
      <c r="H102" s="140">
        <v>0.1</v>
      </c>
      <c r="I102" s="9"/>
      <c r="J102" s="23">
        <f t="shared" si="1"/>
        <v>1.05453</v>
      </c>
      <c r="K102" s="22" t="str">
        <f>IF(I102&lt;&gt;"",SUMIF(Table1[Codigo_servico],A102,Table1[Subtotal_insumo]),"")</f>
        <v/>
      </c>
      <c r="L102" s="18">
        <f>IF(Table1[[#This Row],[Ordem_insumos]]&lt;&gt;0,VLOOKUP(Table1[[#This Row],[Codigo_servico]],Preencher_Orcamento!$B:$D,3,FALSE)*Table1[[#This Row],[Qtde_insumo]],"")</f>
        <v>0</v>
      </c>
      <c r="M102" s="18">
        <f>IF(Table1[[#This Row],[Ordem_insumos]]&lt;&gt;0,VLOOKUP(Table1[[#This Row],[Codigo_servico]],Preencher_Orcamento!$B:$D,3,FALSE)*Table1[[#This Row],[Subtotal_insumo]],"")</f>
        <v>0</v>
      </c>
    </row>
    <row r="103" spans="1:13" x14ac:dyDescent="0.25">
      <c r="A103" s="6">
        <v>10406</v>
      </c>
      <c r="B103" s="126">
        <v>6</v>
      </c>
      <c r="C103" s="133"/>
      <c r="D103" s="134">
        <v>2014</v>
      </c>
      <c r="E103" s="7" t="s">
        <v>2185</v>
      </c>
      <c r="F103" s="8" t="s">
        <v>2140</v>
      </c>
      <c r="G103" s="18">
        <f>IFERROR(VLOOKUP(Table1[[#This Row],[Codigo_insumo]],BD_Insumos!$B:$E,4),"")</f>
        <v>13.173665210544026</v>
      </c>
      <c r="H103" s="140">
        <v>0.8</v>
      </c>
      <c r="I103" s="9"/>
      <c r="J103" s="23">
        <f t="shared" si="1"/>
        <v>10.538932168435222</v>
      </c>
      <c r="K103" s="22" t="str">
        <f>IF(I103&lt;&gt;"",SUMIF(Table1[Codigo_servico],A103,Table1[Subtotal_insumo]),"")</f>
        <v/>
      </c>
      <c r="L103" s="18">
        <f>IF(Table1[[#This Row],[Ordem_insumos]]&lt;&gt;0,VLOOKUP(Table1[[#This Row],[Codigo_servico]],Preencher_Orcamento!$B:$D,3,FALSE)*Table1[[#This Row],[Qtde_insumo]],"")</f>
        <v>0</v>
      </c>
      <c r="M103" s="18">
        <f>IF(Table1[[#This Row],[Ordem_insumos]]&lt;&gt;0,VLOOKUP(Table1[[#This Row],[Codigo_servico]],Preencher_Orcamento!$B:$D,3,FALSE)*Table1[[#This Row],[Subtotal_insumo]],"")</f>
        <v>0</v>
      </c>
    </row>
    <row r="104" spans="1:13" x14ac:dyDescent="0.25">
      <c r="A104" s="3">
        <v>10410</v>
      </c>
      <c r="B104" s="125">
        <v>0</v>
      </c>
      <c r="C104" s="131" t="s">
        <v>2370</v>
      </c>
      <c r="D104" s="132"/>
      <c r="E104" s="4"/>
      <c r="F104" s="4"/>
      <c r="G104" s="17" t="str">
        <f>IFERROR(VLOOKUP(Table1[[#This Row],[Codigo_insumo]],BD_Insumos!$B:$E,4),"")</f>
        <v/>
      </c>
      <c r="H104" s="139"/>
      <c r="I104" s="5" t="s">
        <v>170</v>
      </c>
      <c r="J104" s="20" t="str">
        <f t="shared" si="1"/>
        <v/>
      </c>
      <c r="K104" s="21">
        <f>IF(I104&lt;&gt;"",SUMIF(Table1[Codigo_servico],A104,Table1[Subtotal_insumo]),"")</f>
        <v>3.1569694297118138</v>
      </c>
      <c r="L104" s="17" t="str">
        <f>IF(Table1[[#This Row],[Ordem_insumos]]&lt;&gt;0,VLOOKUP(Table1[[#This Row],[Codigo_servico]],Preencher_Orcamento!$B:$D,3,FALSE)*Table1[[#This Row],[Qtde_insumo]],"")</f>
        <v/>
      </c>
      <c r="M104" s="17" t="str">
        <f>IF(Table1[[#This Row],[Ordem_insumos]]&lt;&gt;0,VLOOKUP(Table1[[#This Row],[Codigo_servico]],Preencher_Orcamento!$B:$D,3,FALSE)*Table1[[#This Row],[Subtotal_insumo]],"")</f>
        <v/>
      </c>
    </row>
    <row r="105" spans="1:13" x14ac:dyDescent="0.25">
      <c r="A105" s="6">
        <v>10410</v>
      </c>
      <c r="B105" s="126">
        <v>1</v>
      </c>
      <c r="C105" s="133"/>
      <c r="D105" s="134">
        <v>2099</v>
      </c>
      <c r="E105" s="7" t="s">
        <v>2205</v>
      </c>
      <c r="F105" s="8" t="s">
        <v>2140</v>
      </c>
      <c r="G105" s="16">
        <f>IFERROR(VLOOKUP(Table1[[#This Row],[Codigo_insumo]],BD_Insumos!$B:$E,4),"")</f>
        <v>12.627877718847255</v>
      </c>
      <c r="H105" s="140">
        <v>0.25</v>
      </c>
      <c r="I105" s="9"/>
      <c r="J105" s="22">
        <f t="shared" si="1"/>
        <v>3.1569694297118138</v>
      </c>
      <c r="K105" s="22" t="str">
        <f>IF(I105&lt;&gt;"",SUMIF(Table1[Codigo_servico],A105,Table1[Subtotal_insumo]),"")</f>
        <v/>
      </c>
      <c r="L105" s="16">
        <f>IF(Table1[[#This Row],[Ordem_insumos]]&lt;&gt;0,VLOOKUP(Table1[[#This Row],[Codigo_servico]],Preencher_Orcamento!$B:$D,3,FALSE)*Table1[[#This Row],[Qtde_insumo]],"")</f>
        <v>57.5</v>
      </c>
      <c r="M105" s="16">
        <f>IF(Table1[[#This Row],[Ordem_insumos]]&lt;&gt;0,VLOOKUP(Table1[[#This Row],[Codigo_servico]],Preencher_Orcamento!$B:$D,3,FALSE)*Table1[[#This Row],[Subtotal_insumo]],"")</f>
        <v>726.10296883371723</v>
      </c>
    </row>
    <row r="106" spans="1:13" x14ac:dyDescent="0.25">
      <c r="A106" s="3">
        <v>10414</v>
      </c>
      <c r="B106" s="125">
        <v>0</v>
      </c>
      <c r="C106" s="131" t="s">
        <v>2371</v>
      </c>
      <c r="D106" s="132"/>
      <c r="E106" s="4"/>
      <c r="F106" s="4"/>
      <c r="G106" s="17" t="str">
        <f>IFERROR(VLOOKUP(Table1[[#This Row],[Codigo_insumo]],BD_Insumos!$B:$E,4),"")</f>
        <v/>
      </c>
      <c r="H106" s="139"/>
      <c r="I106" s="5" t="s">
        <v>58</v>
      </c>
      <c r="J106" s="20" t="str">
        <f t="shared" si="1"/>
        <v/>
      </c>
      <c r="K106" s="21">
        <f>IF(I106&lt;&gt;"",SUMIF(Table1[Codigo_servico],A106,Table1[Subtotal_insumo]),"")</f>
        <v>78.29575543769451</v>
      </c>
      <c r="L106" s="17" t="str">
        <f>IF(Table1[[#This Row],[Ordem_insumos]]&lt;&gt;0,VLOOKUP(Table1[[#This Row],[Codigo_servico]],Preencher_Orcamento!$B:$D,3,FALSE)*Table1[[#This Row],[Qtde_insumo]],"")</f>
        <v/>
      </c>
      <c r="M106" s="17" t="str">
        <f>IF(Table1[[#This Row],[Ordem_insumos]]&lt;&gt;0,VLOOKUP(Table1[[#This Row],[Codigo_servico]],Preencher_Orcamento!$B:$D,3,FALSE)*Table1[[#This Row],[Subtotal_insumo]],"")</f>
        <v/>
      </c>
    </row>
    <row r="107" spans="1:13" x14ac:dyDescent="0.25">
      <c r="A107" s="6">
        <v>10414</v>
      </c>
      <c r="B107" s="126">
        <v>1</v>
      </c>
      <c r="C107" s="133"/>
      <c r="D107" s="134">
        <v>2099</v>
      </c>
      <c r="E107" s="7" t="s">
        <v>2205</v>
      </c>
      <c r="F107" s="8" t="s">
        <v>2140</v>
      </c>
      <c r="G107" s="16">
        <f>IFERROR(VLOOKUP(Table1[[#This Row],[Codigo_insumo]],BD_Insumos!$B:$E,4),"")</f>
        <v>12.627877718847255</v>
      </c>
      <c r="H107" s="140">
        <v>2</v>
      </c>
      <c r="I107" s="9"/>
      <c r="J107" s="22">
        <f t="shared" si="1"/>
        <v>25.255755437694511</v>
      </c>
      <c r="K107" s="22" t="str">
        <f>IF(I107&lt;&gt;"",SUMIF(Table1[Codigo_servico],A107,Table1[Subtotal_insumo]),"")</f>
        <v/>
      </c>
      <c r="L107" s="16">
        <f>IF(Table1[[#This Row],[Ordem_insumos]]&lt;&gt;0,VLOOKUP(Table1[[#This Row],[Codigo_servico]],Preencher_Orcamento!$B:$D,3,FALSE)*Table1[[#This Row],[Qtde_insumo]],"")</f>
        <v>0</v>
      </c>
      <c r="M107" s="16">
        <f>IF(Table1[[#This Row],[Ordem_insumos]]&lt;&gt;0,VLOOKUP(Table1[[#This Row],[Codigo_servico]],Preencher_Orcamento!$B:$D,3,FALSE)*Table1[[#This Row],[Subtotal_insumo]],"")</f>
        <v>0</v>
      </c>
    </row>
    <row r="108" spans="1:13" ht="26.25" x14ac:dyDescent="0.25">
      <c r="A108" s="6">
        <v>10414</v>
      </c>
      <c r="B108" s="126">
        <v>2</v>
      </c>
      <c r="C108" s="133"/>
      <c r="D108" s="134">
        <v>10502</v>
      </c>
      <c r="E108" s="7" t="s">
        <v>59</v>
      </c>
      <c r="F108" s="8" t="s">
        <v>58</v>
      </c>
      <c r="G108" s="18">
        <f>IFERROR(VLOOKUP(Table1[[#This Row],[Codigo_insumo]],BD_Insumos!$B:$E,4),"")</f>
        <v>44.2</v>
      </c>
      <c r="H108" s="140">
        <v>1.2</v>
      </c>
      <c r="I108" s="9"/>
      <c r="J108" s="23">
        <f t="shared" si="1"/>
        <v>53.04</v>
      </c>
      <c r="K108" s="22" t="str">
        <f>IF(I108&lt;&gt;"",SUMIF(Table1[Codigo_servico],A108,Table1[Subtotal_insumo]),"")</f>
        <v/>
      </c>
      <c r="L108" s="18">
        <f>IF(Table1[[#This Row],[Ordem_insumos]]&lt;&gt;0,VLOOKUP(Table1[[#This Row],[Codigo_servico]],Preencher_Orcamento!$B:$D,3,FALSE)*Table1[[#This Row],[Qtde_insumo]],"")</f>
        <v>0</v>
      </c>
      <c r="M108" s="18">
        <f>IF(Table1[[#This Row],[Ordem_insumos]]&lt;&gt;0,VLOOKUP(Table1[[#This Row],[Codigo_servico]],Preencher_Orcamento!$B:$D,3,FALSE)*Table1[[#This Row],[Subtotal_insumo]],"")</f>
        <v>0</v>
      </c>
    </row>
    <row r="109" spans="1:13" x14ac:dyDescent="0.25">
      <c r="A109" s="3">
        <v>10415</v>
      </c>
      <c r="B109" s="125">
        <v>0</v>
      </c>
      <c r="C109" s="131" t="s">
        <v>2372</v>
      </c>
      <c r="D109" s="132"/>
      <c r="E109" s="4"/>
      <c r="F109" s="4"/>
      <c r="G109" s="17" t="str">
        <f>IFERROR(VLOOKUP(Table1[[#This Row],[Codigo_insumo]],BD_Insumos!$B:$E,4),"")</f>
        <v/>
      </c>
      <c r="H109" s="139"/>
      <c r="I109" s="5" t="s">
        <v>58</v>
      </c>
      <c r="J109" s="20" t="str">
        <f t="shared" si="1"/>
        <v/>
      </c>
      <c r="K109" s="21">
        <f>IF(I109&lt;&gt;"",SUMIF(Table1[Codigo_servico],A109,Table1[Subtotal_insumo]),"")</f>
        <v>105.99631543769451</v>
      </c>
      <c r="L109" s="17" t="str">
        <f>IF(Table1[[#This Row],[Ordem_insumos]]&lt;&gt;0,VLOOKUP(Table1[[#This Row],[Codigo_servico]],Preencher_Orcamento!$B:$D,3,FALSE)*Table1[[#This Row],[Qtde_insumo]],"")</f>
        <v/>
      </c>
      <c r="M109" s="17" t="str">
        <f>IF(Table1[[#This Row],[Ordem_insumos]]&lt;&gt;0,VLOOKUP(Table1[[#This Row],[Codigo_servico]],Preencher_Orcamento!$B:$D,3,FALSE)*Table1[[#This Row],[Subtotal_insumo]],"")</f>
        <v/>
      </c>
    </row>
    <row r="110" spans="1:13" x14ac:dyDescent="0.25">
      <c r="A110" s="6">
        <v>10415</v>
      </c>
      <c r="B110" s="126">
        <v>1</v>
      </c>
      <c r="C110" s="133"/>
      <c r="D110" s="134">
        <v>2099</v>
      </c>
      <c r="E110" s="7" t="s">
        <v>2205</v>
      </c>
      <c r="F110" s="8" t="s">
        <v>2140</v>
      </c>
      <c r="G110" s="16">
        <f>IFERROR(VLOOKUP(Table1[[#This Row],[Codigo_insumo]],BD_Insumos!$B:$E,4),"")</f>
        <v>12.627877718847255</v>
      </c>
      <c r="H110" s="140">
        <v>2</v>
      </c>
      <c r="I110" s="9"/>
      <c r="J110" s="22">
        <f t="shared" si="1"/>
        <v>25.255755437694511</v>
      </c>
      <c r="K110" s="22" t="str">
        <f>IF(I110&lt;&gt;"",SUMIF(Table1[Codigo_servico],A110,Table1[Subtotal_insumo]),"")</f>
        <v/>
      </c>
      <c r="L110" s="16">
        <f>IF(Table1[[#This Row],[Ordem_insumos]]&lt;&gt;0,VLOOKUP(Table1[[#This Row],[Codigo_servico]],Preencher_Orcamento!$B:$D,3,FALSE)*Table1[[#This Row],[Qtde_insumo]],"")</f>
        <v>0</v>
      </c>
      <c r="M110" s="16">
        <f>IF(Table1[[#This Row],[Ordem_insumos]]&lt;&gt;0,VLOOKUP(Table1[[#This Row],[Codigo_servico]],Preencher_Orcamento!$B:$D,3,FALSE)*Table1[[#This Row],[Subtotal_insumo]],"")</f>
        <v>0</v>
      </c>
    </row>
    <row r="111" spans="1:13" x14ac:dyDescent="0.25">
      <c r="A111" s="6">
        <v>10415</v>
      </c>
      <c r="B111" s="126">
        <v>2</v>
      </c>
      <c r="C111" s="133"/>
      <c r="D111" s="134">
        <v>10543</v>
      </c>
      <c r="E111" s="7" t="s">
        <v>91</v>
      </c>
      <c r="F111" s="8" t="s">
        <v>58</v>
      </c>
      <c r="G111" s="18">
        <f>IFERROR(VLOOKUP(Table1[[#This Row],[Codigo_insumo]],BD_Insumos!$B:$E,4),"")</f>
        <v>67.283799999999999</v>
      </c>
      <c r="H111" s="140">
        <v>1.2</v>
      </c>
      <c r="I111" s="9"/>
      <c r="J111" s="23">
        <f t="shared" si="1"/>
        <v>80.740560000000002</v>
      </c>
      <c r="K111" s="22" t="str">
        <f>IF(I111&lt;&gt;"",SUMIF(Table1[Codigo_servico],A111,Table1[Subtotal_insumo]),"")</f>
        <v/>
      </c>
      <c r="L111" s="18">
        <f>IF(Table1[[#This Row],[Ordem_insumos]]&lt;&gt;0,VLOOKUP(Table1[[#This Row],[Codigo_servico]],Preencher_Orcamento!$B:$D,3,FALSE)*Table1[[#This Row],[Qtde_insumo]],"")</f>
        <v>0</v>
      </c>
      <c r="M111" s="18">
        <f>IF(Table1[[#This Row],[Ordem_insumos]]&lt;&gt;0,VLOOKUP(Table1[[#This Row],[Codigo_servico]],Preencher_Orcamento!$B:$D,3,FALSE)*Table1[[#This Row],[Subtotal_insumo]],"")</f>
        <v>0</v>
      </c>
    </row>
    <row r="112" spans="1:13" x14ac:dyDescent="0.25">
      <c r="A112" s="3">
        <v>10416</v>
      </c>
      <c r="B112" s="125">
        <v>0</v>
      </c>
      <c r="C112" s="131" t="s">
        <v>2373</v>
      </c>
      <c r="D112" s="132"/>
      <c r="E112" s="4"/>
      <c r="F112" s="4"/>
      <c r="G112" s="17" t="str">
        <f>IFERROR(VLOOKUP(Table1[[#This Row],[Codigo_insumo]],BD_Insumos!$B:$E,4),"")</f>
        <v/>
      </c>
      <c r="H112" s="139"/>
      <c r="I112" s="5" t="s">
        <v>58</v>
      </c>
      <c r="J112" s="20" t="str">
        <f t="shared" si="1"/>
        <v/>
      </c>
      <c r="K112" s="21">
        <f>IF(I112&lt;&gt;"",SUMIF(Table1[Codigo_servico],A112,Table1[Subtotal_insumo]),"")</f>
        <v>276.07137564154567</v>
      </c>
      <c r="L112" s="17" t="str">
        <f>IF(Table1[[#This Row],[Ordem_insumos]]&lt;&gt;0,VLOOKUP(Table1[[#This Row],[Codigo_servico]],Preencher_Orcamento!$B:$D,3,FALSE)*Table1[[#This Row],[Qtde_insumo]],"")</f>
        <v/>
      </c>
      <c r="M112" s="17" t="str">
        <f>IF(Table1[[#This Row],[Ordem_insumos]]&lt;&gt;0,VLOOKUP(Table1[[#This Row],[Codigo_servico]],Preencher_Orcamento!$B:$D,3,FALSE)*Table1[[#This Row],[Subtotal_insumo]],"")</f>
        <v/>
      </c>
    </row>
    <row r="113" spans="1:13" x14ac:dyDescent="0.25">
      <c r="A113" s="6">
        <v>10416</v>
      </c>
      <c r="B113" s="126">
        <v>1</v>
      </c>
      <c r="C113" s="133"/>
      <c r="D113" s="134">
        <v>10602</v>
      </c>
      <c r="E113" s="7" t="s">
        <v>112</v>
      </c>
      <c r="F113" s="8" t="s">
        <v>58</v>
      </c>
      <c r="G113" s="16">
        <f>IFERROR(VLOOKUP(Table1[[#This Row],[Codigo_insumo]],BD_Insumos!$B:$E,4),"")</f>
        <v>160.5547</v>
      </c>
      <c r="H113" s="140">
        <v>1.05</v>
      </c>
      <c r="I113" s="9"/>
      <c r="J113" s="22">
        <f t="shared" si="1"/>
        <v>168.582435</v>
      </c>
      <c r="K113" s="22" t="str">
        <f>IF(I113&lt;&gt;"",SUMIF(Table1[Codigo_servico],A113,Table1[Subtotal_insumo]),"")</f>
        <v/>
      </c>
      <c r="L113" s="16">
        <f>IF(Table1[[#This Row],[Ordem_insumos]]&lt;&gt;0,VLOOKUP(Table1[[#This Row],[Codigo_servico]],Preencher_Orcamento!$B:$D,3,FALSE)*Table1[[#This Row],[Qtde_insumo]],"")</f>
        <v>11.55</v>
      </c>
      <c r="M113" s="16">
        <f>IF(Table1[[#This Row],[Ordem_insumos]]&lt;&gt;0,VLOOKUP(Table1[[#This Row],[Codigo_servico]],Preencher_Orcamento!$B:$D,3,FALSE)*Table1[[#This Row],[Subtotal_insumo]],"")</f>
        <v>1854.4067850000001</v>
      </c>
    </row>
    <row r="114" spans="1:13" x14ac:dyDescent="0.25">
      <c r="A114" s="6">
        <v>10416</v>
      </c>
      <c r="B114" s="126">
        <v>2</v>
      </c>
      <c r="C114" s="133"/>
      <c r="D114" s="134">
        <v>2099</v>
      </c>
      <c r="E114" s="7" t="s">
        <v>2205</v>
      </c>
      <c r="F114" s="8" t="s">
        <v>2140</v>
      </c>
      <c r="G114" s="16">
        <f>IFERROR(VLOOKUP(Table1[[#This Row],[Codigo_insumo]],BD_Insumos!$B:$E,4),"")</f>
        <v>12.627877718847255</v>
      </c>
      <c r="H114" s="140">
        <v>6</v>
      </c>
      <c r="I114" s="9"/>
      <c r="J114" s="22">
        <f t="shared" si="1"/>
        <v>75.767266313083525</v>
      </c>
      <c r="K114" s="22" t="str">
        <f>IF(I114&lt;&gt;"",SUMIF(Table1[Codigo_servico],A114,Table1[Subtotal_insumo]),"")</f>
        <v/>
      </c>
      <c r="L114" s="16">
        <f>IF(Table1[[#This Row],[Ordem_insumos]]&lt;&gt;0,VLOOKUP(Table1[[#This Row],[Codigo_servico]],Preencher_Orcamento!$B:$D,3,FALSE)*Table1[[#This Row],[Qtde_insumo]],"")</f>
        <v>66</v>
      </c>
      <c r="M114" s="16">
        <f>IF(Table1[[#This Row],[Ordem_insumos]]&lt;&gt;0,VLOOKUP(Table1[[#This Row],[Codigo_servico]],Preencher_Orcamento!$B:$D,3,FALSE)*Table1[[#This Row],[Subtotal_insumo]],"")</f>
        <v>833.4399294439188</v>
      </c>
    </row>
    <row r="115" spans="1:13" x14ac:dyDescent="0.25">
      <c r="A115" s="6">
        <v>10416</v>
      </c>
      <c r="B115" s="126">
        <v>3</v>
      </c>
      <c r="C115" s="133"/>
      <c r="D115" s="134">
        <v>2020</v>
      </c>
      <c r="E115" s="7" t="s">
        <v>2188</v>
      </c>
      <c r="F115" s="8" t="s">
        <v>2140</v>
      </c>
      <c r="G115" s="18">
        <f>IFERROR(VLOOKUP(Table1[[#This Row],[Codigo_insumo]],BD_Insumos!$B:$E,4),"")</f>
        <v>15.860837164231068</v>
      </c>
      <c r="H115" s="140">
        <v>2</v>
      </c>
      <c r="I115" s="9"/>
      <c r="J115" s="23">
        <f t="shared" si="1"/>
        <v>31.721674328462136</v>
      </c>
      <c r="K115" s="22" t="str">
        <f>IF(I115&lt;&gt;"",SUMIF(Table1[Codigo_servico],A115,Table1[Subtotal_insumo]),"")</f>
        <v/>
      </c>
      <c r="L115" s="18">
        <f>IF(Table1[[#This Row],[Ordem_insumos]]&lt;&gt;0,VLOOKUP(Table1[[#This Row],[Codigo_servico]],Preencher_Orcamento!$B:$D,3,FALSE)*Table1[[#This Row],[Qtde_insumo]],"")</f>
        <v>22</v>
      </c>
      <c r="M115" s="18">
        <f>IF(Table1[[#This Row],[Ordem_insumos]]&lt;&gt;0,VLOOKUP(Table1[[#This Row],[Codigo_servico]],Preencher_Orcamento!$B:$D,3,FALSE)*Table1[[#This Row],[Subtotal_insumo]],"")</f>
        <v>348.93841761308352</v>
      </c>
    </row>
    <row r="116" spans="1:13" x14ac:dyDescent="0.25">
      <c r="A116" s="3">
        <v>10417</v>
      </c>
      <c r="B116" s="125">
        <v>0</v>
      </c>
      <c r="C116" s="131" t="s">
        <v>2374</v>
      </c>
      <c r="D116" s="132"/>
      <c r="E116" s="4"/>
      <c r="F116" s="4"/>
      <c r="G116" s="17" t="str">
        <f>IFERROR(VLOOKUP(Table1[[#This Row],[Codigo_insumo]],BD_Insumos!$B:$E,4),"")</f>
        <v/>
      </c>
      <c r="H116" s="139"/>
      <c r="I116" s="5" t="s">
        <v>58</v>
      </c>
      <c r="J116" s="20" t="str">
        <f t="shared" si="1"/>
        <v/>
      </c>
      <c r="K116" s="21">
        <f>IF(I116&lt;&gt;"",SUMIF(Table1[Codigo_servico],A116,Table1[Subtotal_insumo]),"")</f>
        <v>253.63497564154568</v>
      </c>
      <c r="L116" s="17" t="str">
        <f>IF(Table1[[#This Row],[Ordem_insumos]]&lt;&gt;0,VLOOKUP(Table1[[#This Row],[Codigo_servico]],Preencher_Orcamento!$B:$D,3,FALSE)*Table1[[#This Row],[Qtde_insumo]],"")</f>
        <v/>
      </c>
      <c r="M116" s="17" t="str">
        <f>IF(Table1[[#This Row],[Ordem_insumos]]&lt;&gt;0,VLOOKUP(Table1[[#This Row],[Codigo_servico]],Preencher_Orcamento!$B:$D,3,FALSE)*Table1[[#This Row],[Subtotal_insumo]],"")</f>
        <v/>
      </c>
    </row>
    <row r="117" spans="1:13" x14ac:dyDescent="0.25">
      <c r="A117" s="6">
        <v>10417</v>
      </c>
      <c r="B117" s="126">
        <v>1</v>
      </c>
      <c r="C117" s="133"/>
      <c r="D117" s="134">
        <v>2020</v>
      </c>
      <c r="E117" s="7" t="s">
        <v>2188</v>
      </c>
      <c r="F117" s="8" t="s">
        <v>2140</v>
      </c>
      <c r="G117" s="16">
        <f>IFERROR(VLOOKUP(Table1[[#This Row],[Codigo_insumo]],BD_Insumos!$B:$E,4),"")</f>
        <v>15.860837164231068</v>
      </c>
      <c r="H117" s="140">
        <v>2</v>
      </c>
      <c r="I117" s="9"/>
      <c r="J117" s="22">
        <f t="shared" si="1"/>
        <v>31.721674328462136</v>
      </c>
      <c r="K117" s="22" t="str">
        <f>IF(I117&lt;&gt;"",SUMIF(Table1[Codigo_servico],A117,Table1[Subtotal_insumo]),"")</f>
        <v/>
      </c>
      <c r="L117" s="16">
        <f>IF(Table1[[#This Row],[Ordem_insumos]]&lt;&gt;0,VLOOKUP(Table1[[#This Row],[Codigo_servico]],Preencher_Orcamento!$B:$D,3,FALSE)*Table1[[#This Row],[Qtde_insumo]],"")</f>
        <v>0</v>
      </c>
      <c r="M117" s="16">
        <f>IF(Table1[[#This Row],[Ordem_insumos]]&lt;&gt;0,VLOOKUP(Table1[[#This Row],[Codigo_servico]],Preencher_Orcamento!$B:$D,3,FALSE)*Table1[[#This Row],[Subtotal_insumo]],"")</f>
        <v>0</v>
      </c>
    </row>
    <row r="118" spans="1:13" x14ac:dyDescent="0.25">
      <c r="A118" s="6">
        <v>10417</v>
      </c>
      <c r="B118" s="126">
        <v>2</v>
      </c>
      <c r="C118" s="133"/>
      <c r="D118" s="134">
        <v>2099</v>
      </c>
      <c r="E118" s="7" t="s">
        <v>2205</v>
      </c>
      <c r="F118" s="8" t="s">
        <v>2140</v>
      </c>
      <c r="G118" s="16">
        <f>IFERROR(VLOOKUP(Table1[[#This Row],[Codigo_insumo]],BD_Insumos!$B:$E,4),"")</f>
        <v>12.627877718847255</v>
      </c>
      <c r="H118" s="140">
        <v>6</v>
      </c>
      <c r="I118" s="9"/>
      <c r="J118" s="22">
        <f t="shared" si="1"/>
        <v>75.767266313083525</v>
      </c>
      <c r="K118" s="22" t="str">
        <f>IF(I118&lt;&gt;"",SUMIF(Table1[Codigo_servico],A118,Table1[Subtotal_insumo]),"")</f>
        <v/>
      </c>
      <c r="L118" s="16">
        <f>IF(Table1[[#This Row],[Ordem_insumos]]&lt;&gt;0,VLOOKUP(Table1[[#This Row],[Codigo_servico]],Preencher_Orcamento!$B:$D,3,FALSE)*Table1[[#This Row],[Qtde_insumo]],"")</f>
        <v>0</v>
      </c>
      <c r="M118" s="16">
        <f>IF(Table1[[#This Row],[Ordem_insumos]]&lt;&gt;0,VLOOKUP(Table1[[#This Row],[Codigo_servico]],Preencher_Orcamento!$B:$D,3,FALSE)*Table1[[#This Row],[Subtotal_insumo]],"")</f>
        <v>0</v>
      </c>
    </row>
    <row r="119" spans="1:13" ht="26.25" x14ac:dyDescent="0.25">
      <c r="A119" s="6">
        <v>10417</v>
      </c>
      <c r="B119" s="126">
        <v>3</v>
      </c>
      <c r="C119" s="133"/>
      <c r="D119" s="134">
        <v>10600</v>
      </c>
      <c r="E119" s="7" t="s">
        <v>110</v>
      </c>
      <c r="F119" s="8" t="s">
        <v>58</v>
      </c>
      <c r="G119" s="18">
        <f>IFERROR(VLOOKUP(Table1[[#This Row],[Codigo_insumo]],BD_Insumos!$B:$E,4),"")</f>
        <v>139.1867</v>
      </c>
      <c r="H119" s="140">
        <v>1.05</v>
      </c>
      <c r="I119" s="9"/>
      <c r="J119" s="23">
        <f t="shared" si="1"/>
        <v>146.14603500000001</v>
      </c>
      <c r="K119" s="22" t="str">
        <f>IF(I119&lt;&gt;"",SUMIF(Table1[Codigo_servico],A119,Table1[Subtotal_insumo]),"")</f>
        <v/>
      </c>
      <c r="L119" s="18">
        <f>IF(Table1[[#This Row],[Ordem_insumos]]&lt;&gt;0,VLOOKUP(Table1[[#This Row],[Codigo_servico]],Preencher_Orcamento!$B:$D,3,FALSE)*Table1[[#This Row],[Qtde_insumo]],"")</f>
        <v>0</v>
      </c>
      <c r="M119" s="18">
        <f>IF(Table1[[#This Row],[Ordem_insumos]]&lt;&gt;0,VLOOKUP(Table1[[#This Row],[Codigo_servico]],Preencher_Orcamento!$B:$D,3,FALSE)*Table1[[#This Row],[Subtotal_insumo]],"")</f>
        <v>0</v>
      </c>
    </row>
    <row r="120" spans="1:13" x14ac:dyDescent="0.25">
      <c r="A120" s="3">
        <v>10420</v>
      </c>
      <c r="B120" s="125">
        <v>0</v>
      </c>
      <c r="C120" s="131" t="s">
        <v>2375</v>
      </c>
      <c r="D120" s="132"/>
      <c r="E120" s="4"/>
      <c r="F120" s="4"/>
      <c r="G120" s="17" t="str">
        <f>IFERROR(VLOOKUP(Table1[[#This Row],[Codigo_insumo]],BD_Insumos!$B:$E,4),"")</f>
        <v/>
      </c>
      <c r="H120" s="139"/>
      <c r="I120" s="5" t="s">
        <v>5</v>
      </c>
      <c r="J120" s="20" t="str">
        <f t="shared" si="1"/>
        <v/>
      </c>
      <c r="K120" s="21">
        <f>IF(I120&lt;&gt;"",SUMIF(Table1[Codigo_servico],A120,Table1[Subtotal_insumo]),"")</f>
        <v>14.694801922016936</v>
      </c>
      <c r="L120" s="17" t="str">
        <f>IF(Table1[[#This Row],[Ordem_insumos]]&lt;&gt;0,VLOOKUP(Table1[[#This Row],[Codigo_servico]],Preencher_Orcamento!$B:$D,3,FALSE)*Table1[[#This Row],[Qtde_insumo]],"")</f>
        <v/>
      </c>
      <c r="M120" s="17" t="str">
        <f>IF(Table1[[#This Row],[Ordem_insumos]]&lt;&gt;0,VLOOKUP(Table1[[#This Row],[Codigo_servico]],Preencher_Orcamento!$B:$D,3,FALSE)*Table1[[#This Row],[Subtotal_insumo]],"")</f>
        <v/>
      </c>
    </row>
    <row r="121" spans="1:13" ht="26.25" x14ac:dyDescent="0.25">
      <c r="A121" s="6">
        <v>10420</v>
      </c>
      <c r="B121" s="126">
        <v>1</v>
      </c>
      <c r="C121" s="133"/>
      <c r="D121" s="134">
        <v>72445</v>
      </c>
      <c r="E121" s="7" t="s">
        <v>1766</v>
      </c>
      <c r="F121" s="8" t="s">
        <v>5</v>
      </c>
      <c r="G121" s="16">
        <f>IFERROR(VLOOKUP(Table1[[#This Row],[Codigo_insumo]],BD_Insumos!$B:$E,4),"")</f>
        <v>7.9753999999999996</v>
      </c>
      <c r="H121" s="140">
        <v>1.01</v>
      </c>
      <c r="I121" s="9"/>
      <c r="J121" s="22">
        <f t="shared" si="1"/>
        <v>8.0551539999999999</v>
      </c>
      <c r="K121" s="22" t="str">
        <f>IF(I121&lt;&gt;"",SUMIF(Table1[Codigo_servico],A121,Table1[Subtotal_insumo]),"")</f>
        <v/>
      </c>
      <c r="L121" s="16">
        <f>IF(Table1[[#This Row],[Ordem_insumos]]&lt;&gt;0,VLOOKUP(Table1[[#This Row],[Codigo_servico]],Preencher_Orcamento!$B:$D,3,FALSE)*Table1[[#This Row],[Qtde_insumo]],"")</f>
        <v>0</v>
      </c>
      <c r="M121" s="16">
        <f>IF(Table1[[#This Row],[Ordem_insumos]]&lt;&gt;0,VLOOKUP(Table1[[#This Row],[Codigo_servico]],Preencher_Orcamento!$B:$D,3,FALSE)*Table1[[#This Row],[Subtotal_insumo]],"")</f>
        <v>0</v>
      </c>
    </row>
    <row r="122" spans="1:13" x14ac:dyDescent="0.25">
      <c r="A122" s="6">
        <v>10420</v>
      </c>
      <c r="B122" s="126">
        <v>2</v>
      </c>
      <c r="C122" s="133"/>
      <c r="D122" s="134">
        <v>2036</v>
      </c>
      <c r="E122" s="7" t="s">
        <v>2191</v>
      </c>
      <c r="F122" s="8" t="s">
        <v>2140</v>
      </c>
      <c r="G122" s="16">
        <f>IFERROR(VLOOKUP(Table1[[#This Row],[Codigo_insumo]],BD_Insumos!$B:$E,4),"")</f>
        <v>12.90425192342871</v>
      </c>
      <c r="H122" s="140">
        <v>0.22</v>
      </c>
      <c r="I122" s="9"/>
      <c r="J122" s="22">
        <f t="shared" si="1"/>
        <v>2.8389354231543162</v>
      </c>
      <c r="K122" s="22" t="str">
        <f>IF(I122&lt;&gt;"",SUMIF(Table1[Codigo_servico],A122,Table1[Subtotal_insumo]),"")</f>
        <v/>
      </c>
      <c r="L122" s="16">
        <f>IF(Table1[[#This Row],[Ordem_insumos]]&lt;&gt;0,VLOOKUP(Table1[[#This Row],[Codigo_servico]],Preencher_Orcamento!$B:$D,3,FALSE)*Table1[[#This Row],[Qtde_insumo]],"")</f>
        <v>0</v>
      </c>
      <c r="M122" s="16">
        <f>IF(Table1[[#This Row],[Ordem_insumos]]&lt;&gt;0,VLOOKUP(Table1[[#This Row],[Codigo_servico]],Preencher_Orcamento!$B:$D,3,FALSE)*Table1[[#This Row],[Subtotal_insumo]],"")</f>
        <v>0</v>
      </c>
    </row>
    <row r="123" spans="1:13" x14ac:dyDescent="0.25">
      <c r="A123" s="6">
        <v>10420</v>
      </c>
      <c r="B123" s="126">
        <v>3</v>
      </c>
      <c r="C123" s="133"/>
      <c r="D123" s="134">
        <v>2035</v>
      </c>
      <c r="E123" s="7" t="s">
        <v>2190</v>
      </c>
      <c r="F123" s="8" t="s">
        <v>2140</v>
      </c>
      <c r="G123" s="18">
        <f>IFERROR(VLOOKUP(Table1[[#This Row],[Codigo_insumo]],BD_Insumos!$B:$E,4),"")</f>
        <v>17.275965903920998</v>
      </c>
      <c r="H123" s="140">
        <v>0.22</v>
      </c>
      <c r="I123" s="9"/>
      <c r="J123" s="23">
        <f t="shared" si="1"/>
        <v>3.8007124988626195</v>
      </c>
      <c r="K123" s="22" t="str">
        <f>IF(I123&lt;&gt;"",SUMIF(Table1[Codigo_servico],A123,Table1[Subtotal_insumo]),"")</f>
        <v/>
      </c>
      <c r="L123" s="18">
        <f>IF(Table1[[#This Row],[Ordem_insumos]]&lt;&gt;0,VLOOKUP(Table1[[#This Row],[Codigo_servico]],Preencher_Orcamento!$B:$D,3,FALSE)*Table1[[#This Row],[Qtde_insumo]],"")</f>
        <v>0</v>
      </c>
      <c r="M123" s="18">
        <f>IF(Table1[[#This Row],[Ordem_insumos]]&lt;&gt;0,VLOOKUP(Table1[[#This Row],[Codigo_servico]],Preencher_Orcamento!$B:$D,3,FALSE)*Table1[[#This Row],[Subtotal_insumo]],"")</f>
        <v>0</v>
      </c>
    </row>
    <row r="124" spans="1:13" x14ac:dyDescent="0.25">
      <c r="A124" s="3">
        <v>10421</v>
      </c>
      <c r="B124" s="125">
        <v>0</v>
      </c>
      <c r="C124" s="131" t="s">
        <v>2376</v>
      </c>
      <c r="D124" s="132"/>
      <c r="E124" s="4"/>
      <c r="F124" s="4"/>
      <c r="G124" s="17" t="str">
        <f>IFERROR(VLOOKUP(Table1[[#This Row],[Codigo_insumo]],BD_Insumos!$B:$E,4),"")</f>
        <v/>
      </c>
      <c r="H124" s="139"/>
      <c r="I124" s="5" t="s">
        <v>5</v>
      </c>
      <c r="J124" s="20" t="str">
        <f t="shared" si="1"/>
        <v/>
      </c>
      <c r="K124" s="21">
        <f>IF(I124&lt;&gt;"",SUMIF(Table1[Codigo_servico],A124,Table1[Subtotal_insumo]),"")</f>
        <v>16.632688922016936</v>
      </c>
      <c r="L124" s="17" t="str">
        <f>IF(Table1[[#This Row],[Ordem_insumos]]&lt;&gt;0,VLOOKUP(Table1[[#This Row],[Codigo_servico]],Preencher_Orcamento!$B:$D,3,FALSE)*Table1[[#This Row],[Qtde_insumo]],"")</f>
        <v/>
      </c>
      <c r="M124" s="17" t="str">
        <f>IF(Table1[[#This Row],[Ordem_insumos]]&lt;&gt;0,VLOOKUP(Table1[[#This Row],[Codigo_servico]],Preencher_Orcamento!$B:$D,3,FALSE)*Table1[[#This Row],[Subtotal_insumo]],"")</f>
        <v/>
      </c>
    </row>
    <row r="125" spans="1:13" ht="26.25" x14ac:dyDescent="0.25">
      <c r="A125" s="6">
        <v>10421</v>
      </c>
      <c r="B125" s="126">
        <v>1</v>
      </c>
      <c r="C125" s="133"/>
      <c r="D125" s="134">
        <v>72446</v>
      </c>
      <c r="E125" s="7" t="s">
        <v>1767</v>
      </c>
      <c r="F125" s="8" t="s">
        <v>5</v>
      </c>
      <c r="G125" s="16">
        <f>IFERROR(VLOOKUP(Table1[[#This Row],[Codigo_insumo]],BD_Insumos!$B:$E,4),"")</f>
        <v>9.8940999999999999</v>
      </c>
      <c r="H125" s="140">
        <v>1.01</v>
      </c>
      <c r="I125" s="9"/>
      <c r="J125" s="22">
        <f t="shared" si="1"/>
        <v>9.9930409999999998</v>
      </c>
      <c r="K125" s="22" t="str">
        <f>IF(I125&lt;&gt;"",SUMIF(Table1[Codigo_servico],A125,Table1[Subtotal_insumo]),"")</f>
        <v/>
      </c>
      <c r="L125" s="16">
        <f>IF(Table1[[#This Row],[Ordem_insumos]]&lt;&gt;0,VLOOKUP(Table1[[#This Row],[Codigo_servico]],Preencher_Orcamento!$B:$D,3,FALSE)*Table1[[#This Row],[Qtde_insumo]],"")</f>
        <v>0</v>
      </c>
      <c r="M125" s="16">
        <f>IF(Table1[[#This Row],[Ordem_insumos]]&lt;&gt;0,VLOOKUP(Table1[[#This Row],[Codigo_servico]],Preencher_Orcamento!$B:$D,3,FALSE)*Table1[[#This Row],[Subtotal_insumo]],"")</f>
        <v>0</v>
      </c>
    </row>
    <row r="126" spans="1:13" x14ac:dyDescent="0.25">
      <c r="A126" s="6">
        <v>10421</v>
      </c>
      <c r="B126" s="126">
        <v>2</v>
      </c>
      <c r="C126" s="133"/>
      <c r="D126" s="134">
        <v>2035</v>
      </c>
      <c r="E126" s="7" t="s">
        <v>2190</v>
      </c>
      <c r="F126" s="8" t="s">
        <v>2140</v>
      </c>
      <c r="G126" s="16">
        <f>IFERROR(VLOOKUP(Table1[[#This Row],[Codigo_insumo]],BD_Insumos!$B:$E,4),"")</f>
        <v>17.275965903920998</v>
      </c>
      <c r="H126" s="140">
        <v>0.22</v>
      </c>
      <c r="I126" s="9"/>
      <c r="J126" s="22">
        <f t="shared" si="1"/>
        <v>3.8007124988626195</v>
      </c>
      <c r="K126" s="22" t="str">
        <f>IF(I126&lt;&gt;"",SUMIF(Table1[Codigo_servico],A126,Table1[Subtotal_insumo]),"")</f>
        <v/>
      </c>
      <c r="L126" s="16">
        <f>IF(Table1[[#This Row],[Ordem_insumos]]&lt;&gt;0,VLOOKUP(Table1[[#This Row],[Codigo_servico]],Preencher_Orcamento!$B:$D,3,FALSE)*Table1[[#This Row],[Qtde_insumo]],"")</f>
        <v>0</v>
      </c>
      <c r="M126" s="16">
        <f>IF(Table1[[#This Row],[Ordem_insumos]]&lt;&gt;0,VLOOKUP(Table1[[#This Row],[Codigo_servico]],Preencher_Orcamento!$B:$D,3,FALSE)*Table1[[#This Row],[Subtotal_insumo]],"")</f>
        <v>0</v>
      </c>
    </row>
    <row r="127" spans="1:13" x14ac:dyDescent="0.25">
      <c r="A127" s="6">
        <v>10421</v>
      </c>
      <c r="B127" s="126">
        <v>3</v>
      </c>
      <c r="C127" s="133"/>
      <c r="D127" s="134">
        <v>2036</v>
      </c>
      <c r="E127" s="7" t="s">
        <v>2191</v>
      </c>
      <c r="F127" s="8" t="s">
        <v>2140</v>
      </c>
      <c r="G127" s="18">
        <f>IFERROR(VLOOKUP(Table1[[#This Row],[Codigo_insumo]],BD_Insumos!$B:$E,4),"")</f>
        <v>12.90425192342871</v>
      </c>
      <c r="H127" s="140">
        <v>0.22</v>
      </c>
      <c r="I127" s="9"/>
      <c r="J127" s="23">
        <f t="shared" si="1"/>
        <v>2.8389354231543162</v>
      </c>
      <c r="K127" s="22" t="str">
        <f>IF(I127&lt;&gt;"",SUMIF(Table1[Codigo_servico],A127,Table1[Subtotal_insumo]),"")</f>
        <v/>
      </c>
      <c r="L127" s="18">
        <f>IF(Table1[[#This Row],[Ordem_insumos]]&lt;&gt;0,VLOOKUP(Table1[[#This Row],[Codigo_servico]],Preencher_Orcamento!$B:$D,3,FALSE)*Table1[[#This Row],[Qtde_insumo]],"")</f>
        <v>0</v>
      </c>
      <c r="M127" s="18">
        <f>IF(Table1[[#This Row],[Ordem_insumos]]&lt;&gt;0,VLOOKUP(Table1[[#This Row],[Codigo_servico]],Preencher_Orcamento!$B:$D,3,FALSE)*Table1[[#This Row],[Subtotal_insumo]],"")</f>
        <v>0</v>
      </c>
    </row>
    <row r="128" spans="1:13" x14ac:dyDescent="0.25">
      <c r="A128" s="3">
        <v>10422</v>
      </c>
      <c r="B128" s="125">
        <v>0</v>
      </c>
      <c r="C128" s="131" t="s">
        <v>2377</v>
      </c>
      <c r="D128" s="132"/>
      <c r="E128" s="4"/>
      <c r="F128" s="4"/>
      <c r="G128" s="17" t="str">
        <f>IFERROR(VLOOKUP(Table1[[#This Row],[Codigo_insumo]],BD_Insumos!$B:$E,4),"")</f>
        <v/>
      </c>
      <c r="H128" s="139"/>
      <c r="I128" s="5" t="s">
        <v>5</v>
      </c>
      <c r="J128" s="20" t="str">
        <f t="shared" si="1"/>
        <v/>
      </c>
      <c r="K128" s="21">
        <f>IF(I128&lt;&gt;"",SUMIF(Table1[Codigo_servico],A128,Table1[Subtotal_insumo]),"")</f>
        <v>18.955991922016935</v>
      </c>
      <c r="L128" s="17" t="str">
        <f>IF(Table1[[#This Row],[Ordem_insumos]]&lt;&gt;0,VLOOKUP(Table1[[#This Row],[Codigo_servico]],Preencher_Orcamento!$B:$D,3,FALSE)*Table1[[#This Row],[Qtde_insumo]],"")</f>
        <v/>
      </c>
      <c r="M128" s="17" t="str">
        <f>IF(Table1[[#This Row],[Ordem_insumos]]&lt;&gt;0,VLOOKUP(Table1[[#This Row],[Codigo_servico]],Preencher_Orcamento!$B:$D,3,FALSE)*Table1[[#This Row],[Subtotal_insumo]],"")</f>
        <v/>
      </c>
    </row>
    <row r="129" spans="1:13" ht="26.25" x14ac:dyDescent="0.25">
      <c r="A129" s="6">
        <v>10422</v>
      </c>
      <c r="B129" s="126">
        <v>1</v>
      </c>
      <c r="C129" s="133"/>
      <c r="D129" s="134">
        <v>72447</v>
      </c>
      <c r="E129" s="7" t="s">
        <v>1768</v>
      </c>
      <c r="F129" s="8" t="s">
        <v>5</v>
      </c>
      <c r="G129" s="16">
        <f>IFERROR(VLOOKUP(Table1[[#This Row],[Codigo_insumo]],BD_Insumos!$B:$E,4),"")</f>
        <v>12.1944</v>
      </c>
      <c r="H129" s="140">
        <v>1.01</v>
      </c>
      <c r="I129" s="9"/>
      <c r="J129" s="22">
        <f t="shared" si="1"/>
        <v>12.316344000000001</v>
      </c>
      <c r="K129" s="22" t="str">
        <f>IF(I129&lt;&gt;"",SUMIF(Table1[Codigo_servico],A129,Table1[Subtotal_insumo]),"")</f>
        <v/>
      </c>
      <c r="L129" s="16">
        <f>IF(Table1[[#This Row],[Ordem_insumos]]&lt;&gt;0,VLOOKUP(Table1[[#This Row],[Codigo_servico]],Preencher_Orcamento!$B:$D,3,FALSE)*Table1[[#This Row],[Qtde_insumo]],"")</f>
        <v>0</v>
      </c>
      <c r="M129" s="16">
        <f>IF(Table1[[#This Row],[Ordem_insumos]]&lt;&gt;0,VLOOKUP(Table1[[#This Row],[Codigo_servico]],Preencher_Orcamento!$B:$D,3,FALSE)*Table1[[#This Row],[Subtotal_insumo]],"")</f>
        <v>0</v>
      </c>
    </row>
    <row r="130" spans="1:13" x14ac:dyDescent="0.25">
      <c r="A130" s="6">
        <v>10422</v>
      </c>
      <c r="B130" s="126">
        <v>2</v>
      </c>
      <c r="C130" s="133"/>
      <c r="D130" s="134">
        <v>2036</v>
      </c>
      <c r="E130" s="7" t="s">
        <v>2191</v>
      </c>
      <c r="F130" s="8" t="s">
        <v>2140</v>
      </c>
      <c r="G130" s="16">
        <f>IFERROR(VLOOKUP(Table1[[#This Row],[Codigo_insumo]],BD_Insumos!$B:$E,4),"")</f>
        <v>12.90425192342871</v>
      </c>
      <c r="H130" s="140">
        <v>0.22</v>
      </c>
      <c r="I130" s="9"/>
      <c r="J130" s="22">
        <f t="shared" ref="J130:J193" si="2">IF(I130="",G130*H130,"")</f>
        <v>2.8389354231543162</v>
      </c>
      <c r="K130" s="22" t="str">
        <f>IF(I130&lt;&gt;"",SUMIF(Table1[Codigo_servico],A130,Table1[Subtotal_insumo]),"")</f>
        <v/>
      </c>
      <c r="L130" s="16">
        <f>IF(Table1[[#This Row],[Ordem_insumos]]&lt;&gt;0,VLOOKUP(Table1[[#This Row],[Codigo_servico]],Preencher_Orcamento!$B:$D,3,FALSE)*Table1[[#This Row],[Qtde_insumo]],"")</f>
        <v>0</v>
      </c>
      <c r="M130" s="16">
        <f>IF(Table1[[#This Row],[Ordem_insumos]]&lt;&gt;0,VLOOKUP(Table1[[#This Row],[Codigo_servico]],Preencher_Orcamento!$B:$D,3,FALSE)*Table1[[#This Row],[Subtotal_insumo]],"")</f>
        <v>0</v>
      </c>
    </row>
    <row r="131" spans="1:13" x14ac:dyDescent="0.25">
      <c r="A131" s="6">
        <v>10422</v>
      </c>
      <c r="B131" s="126">
        <v>3</v>
      </c>
      <c r="C131" s="133"/>
      <c r="D131" s="134">
        <v>2035</v>
      </c>
      <c r="E131" s="7" t="s">
        <v>2190</v>
      </c>
      <c r="F131" s="8" t="s">
        <v>2140</v>
      </c>
      <c r="G131" s="18">
        <f>IFERROR(VLOOKUP(Table1[[#This Row],[Codigo_insumo]],BD_Insumos!$B:$E,4),"")</f>
        <v>17.275965903920998</v>
      </c>
      <c r="H131" s="140">
        <v>0.22</v>
      </c>
      <c r="I131" s="9"/>
      <c r="J131" s="23">
        <f t="shared" si="2"/>
        <v>3.8007124988626195</v>
      </c>
      <c r="K131" s="22" t="str">
        <f>IF(I131&lt;&gt;"",SUMIF(Table1[Codigo_servico],A131,Table1[Subtotal_insumo]),"")</f>
        <v/>
      </c>
      <c r="L131" s="18">
        <f>IF(Table1[[#This Row],[Ordem_insumos]]&lt;&gt;0,VLOOKUP(Table1[[#This Row],[Codigo_servico]],Preencher_Orcamento!$B:$D,3,FALSE)*Table1[[#This Row],[Qtde_insumo]],"")</f>
        <v>0</v>
      </c>
      <c r="M131" s="18">
        <f>IF(Table1[[#This Row],[Ordem_insumos]]&lt;&gt;0,VLOOKUP(Table1[[#This Row],[Codigo_servico]],Preencher_Orcamento!$B:$D,3,FALSE)*Table1[[#This Row],[Subtotal_insumo]],"")</f>
        <v>0</v>
      </c>
    </row>
    <row r="132" spans="1:13" x14ac:dyDescent="0.25">
      <c r="A132" s="3">
        <v>10423</v>
      </c>
      <c r="B132" s="125">
        <v>0</v>
      </c>
      <c r="C132" s="131" t="s">
        <v>2378</v>
      </c>
      <c r="D132" s="132"/>
      <c r="E132" s="4"/>
      <c r="F132" s="4"/>
      <c r="G132" s="17" t="str">
        <f>IFERROR(VLOOKUP(Table1[[#This Row],[Codigo_insumo]],BD_Insumos!$B:$E,4),"")</f>
        <v/>
      </c>
      <c r="H132" s="139"/>
      <c r="I132" s="5" t="s">
        <v>5</v>
      </c>
      <c r="J132" s="20" t="str">
        <f t="shared" si="2"/>
        <v/>
      </c>
      <c r="K132" s="21">
        <f>IF(I132&lt;&gt;"",SUMIF(Table1[Codigo_servico],A132,Table1[Subtotal_insumo]),"")</f>
        <v>33.18860892201694</v>
      </c>
      <c r="L132" s="17" t="str">
        <f>IF(Table1[[#This Row],[Ordem_insumos]]&lt;&gt;0,VLOOKUP(Table1[[#This Row],[Codigo_servico]],Preencher_Orcamento!$B:$D,3,FALSE)*Table1[[#This Row],[Qtde_insumo]],"")</f>
        <v/>
      </c>
      <c r="M132" s="17" t="str">
        <f>IF(Table1[[#This Row],[Ordem_insumos]]&lt;&gt;0,VLOOKUP(Table1[[#This Row],[Codigo_servico]],Preencher_Orcamento!$B:$D,3,FALSE)*Table1[[#This Row],[Subtotal_insumo]],"")</f>
        <v/>
      </c>
    </row>
    <row r="133" spans="1:13" ht="26.25" x14ac:dyDescent="0.25">
      <c r="A133" s="6">
        <v>10423</v>
      </c>
      <c r="B133" s="126">
        <v>1</v>
      </c>
      <c r="C133" s="133"/>
      <c r="D133" s="134">
        <v>72448</v>
      </c>
      <c r="E133" s="7" t="s">
        <v>1769</v>
      </c>
      <c r="F133" s="8" t="s">
        <v>5</v>
      </c>
      <c r="G133" s="16">
        <f>IFERROR(VLOOKUP(Table1[[#This Row],[Codigo_insumo]],BD_Insumos!$B:$E,4),"")</f>
        <v>26.286100000000001</v>
      </c>
      <c r="H133" s="140">
        <v>1.01</v>
      </c>
      <c r="I133" s="9"/>
      <c r="J133" s="22">
        <f t="shared" si="2"/>
        <v>26.548961000000002</v>
      </c>
      <c r="K133" s="22" t="str">
        <f>IF(I133&lt;&gt;"",SUMIF(Table1[Codigo_servico],A133,Table1[Subtotal_insumo]),"")</f>
        <v/>
      </c>
      <c r="L133" s="16">
        <f>IF(Table1[[#This Row],[Ordem_insumos]]&lt;&gt;0,VLOOKUP(Table1[[#This Row],[Codigo_servico]],Preencher_Orcamento!$B:$D,3,FALSE)*Table1[[#This Row],[Qtde_insumo]],"")</f>
        <v>0</v>
      </c>
      <c r="M133" s="16">
        <f>IF(Table1[[#This Row],[Ordem_insumos]]&lt;&gt;0,VLOOKUP(Table1[[#This Row],[Codigo_servico]],Preencher_Orcamento!$B:$D,3,FALSE)*Table1[[#This Row],[Subtotal_insumo]],"")</f>
        <v>0</v>
      </c>
    </row>
    <row r="134" spans="1:13" x14ac:dyDescent="0.25">
      <c r="A134" s="6">
        <v>10423</v>
      </c>
      <c r="B134" s="126">
        <v>2</v>
      </c>
      <c r="C134" s="133"/>
      <c r="D134" s="134">
        <v>2036</v>
      </c>
      <c r="E134" s="7" t="s">
        <v>2191</v>
      </c>
      <c r="F134" s="8" t="s">
        <v>2140</v>
      </c>
      <c r="G134" s="16">
        <f>IFERROR(VLOOKUP(Table1[[#This Row],[Codigo_insumo]],BD_Insumos!$B:$E,4),"")</f>
        <v>12.90425192342871</v>
      </c>
      <c r="H134" s="140">
        <v>0.22</v>
      </c>
      <c r="I134" s="9"/>
      <c r="J134" s="22">
        <f t="shared" si="2"/>
        <v>2.8389354231543162</v>
      </c>
      <c r="K134" s="22" t="str">
        <f>IF(I134&lt;&gt;"",SUMIF(Table1[Codigo_servico],A134,Table1[Subtotal_insumo]),"")</f>
        <v/>
      </c>
      <c r="L134" s="16">
        <f>IF(Table1[[#This Row],[Ordem_insumos]]&lt;&gt;0,VLOOKUP(Table1[[#This Row],[Codigo_servico]],Preencher_Orcamento!$B:$D,3,FALSE)*Table1[[#This Row],[Qtde_insumo]],"")</f>
        <v>0</v>
      </c>
      <c r="M134" s="16">
        <f>IF(Table1[[#This Row],[Ordem_insumos]]&lt;&gt;0,VLOOKUP(Table1[[#This Row],[Codigo_servico]],Preencher_Orcamento!$B:$D,3,FALSE)*Table1[[#This Row],[Subtotal_insumo]],"")</f>
        <v>0</v>
      </c>
    </row>
    <row r="135" spans="1:13" x14ac:dyDescent="0.25">
      <c r="A135" s="6">
        <v>10423</v>
      </c>
      <c r="B135" s="126">
        <v>3</v>
      </c>
      <c r="C135" s="133"/>
      <c r="D135" s="134">
        <v>2035</v>
      </c>
      <c r="E135" s="7" t="s">
        <v>2190</v>
      </c>
      <c r="F135" s="8" t="s">
        <v>2140</v>
      </c>
      <c r="G135" s="18">
        <f>IFERROR(VLOOKUP(Table1[[#This Row],[Codigo_insumo]],BD_Insumos!$B:$E,4),"")</f>
        <v>17.275965903920998</v>
      </c>
      <c r="H135" s="140">
        <v>0.22</v>
      </c>
      <c r="I135" s="9"/>
      <c r="J135" s="23">
        <f t="shared" si="2"/>
        <v>3.8007124988626195</v>
      </c>
      <c r="K135" s="22" t="str">
        <f>IF(I135&lt;&gt;"",SUMIF(Table1[Codigo_servico],A135,Table1[Subtotal_insumo]),"")</f>
        <v/>
      </c>
      <c r="L135" s="18">
        <f>IF(Table1[[#This Row],[Ordem_insumos]]&lt;&gt;0,VLOOKUP(Table1[[#This Row],[Codigo_servico]],Preencher_Orcamento!$B:$D,3,FALSE)*Table1[[#This Row],[Qtde_insumo]],"")</f>
        <v>0</v>
      </c>
      <c r="M135" s="18">
        <f>IF(Table1[[#This Row],[Ordem_insumos]]&lt;&gt;0,VLOOKUP(Table1[[#This Row],[Codigo_servico]],Preencher_Orcamento!$B:$D,3,FALSE)*Table1[[#This Row],[Subtotal_insumo]],"")</f>
        <v>0</v>
      </c>
    </row>
    <row r="136" spans="1:13" x14ac:dyDescent="0.25">
      <c r="A136" s="3">
        <v>10426</v>
      </c>
      <c r="B136" s="125">
        <v>0</v>
      </c>
      <c r="C136" s="131" t="s">
        <v>2379</v>
      </c>
      <c r="D136" s="132"/>
      <c r="E136" s="4"/>
      <c r="F136" s="4"/>
      <c r="G136" s="17" t="str">
        <f>IFERROR(VLOOKUP(Table1[[#This Row],[Codigo_insumo]],BD_Insumos!$B:$E,4),"")</f>
        <v/>
      </c>
      <c r="H136" s="139"/>
      <c r="I136" s="5" t="s">
        <v>5</v>
      </c>
      <c r="J136" s="20" t="str">
        <f t="shared" si="2"/>
        <v/>
      </c>
      <c r="K136" s="21">
        <f>IF(I136&lt;&gt;"",SUMIF(Table1[Codigo_servico],A136,Table1[Subtotal_insumo]),"")</f>
        <v>21.448331357671634</v>
      </c>
      <c r="L136" s="17" t="str">
        <f>IF(Table1[[#This Row],[Ordem_insumos]]&lt;&gt;0,VLOOKUP(Table1[[#This Row],[Codigo_servico]],Preencher_Orcamento!$B:$D,3,FALSE)*Table1[[#This Row],[Qtde_insumo]],"")</f>
        <v/>
      </c>
      <c r="M136" s="17" t="str">
        <f>IF(Table1[[#This Row],[Ordem_insumos]]&lt;&gt;0,VLOOKUP(Table1[[#This Row],[Codigo_servico]],Preencher_Orcamento!$B:$D,3,FALSE)*Table1[[#This Row],[Subtotal_insumo]],"")</f>
        <v/>
      </c>
    </row>
    <row r="137" spans="1:13" ht="26.25" x14ac:dyDescent="0.25">
      <c r="A137" s="6">
        <v>10426</v>
      </c>
      <c r="B137" s="126">
        <v>1</v>
      </c>
      <c r="C137" s="133"/>
      <c r="D137" s="134">
        <v>72442</v>
      </c>
      <c r="E137" s="7" t="s">
        <v>1764</v>
      </c>
      <c r="F137" s="8" t="s">
        <v>5</v>
      </c>
      <c r="G137" s="16">
        <f>IFERROR(VLOOKUP(Table1[[#This Row],[Codigo_insumo]],BD_Insumos!$B:$E,4),"")</f>
        <v>14.6023</v>
      </c>
      <c r="H137" s="140">
        <v>1.01</v>
      </c>
      <c r="I137" s="9"/>
      <c r="J137" s="22">
        <f t="shared" si="2"/>
        <v>14.748322999999999</v>
      </c>
      <c r="K137" s="22" t="str">
        <f>IF(I137&lt;&gt;"",SUMIF(Table1[Codigo_servico],A137,Table1[Subtotal_insumo]),"")</f>
        <v/>
      </c>
      <c r="L137" s="16">
        <f>IF(Table1[[#This Row],[Ordem_insumos]]&lt;&gt;0,VLOOKUP(Table1[[#This Row],[Codigo_servico]],Preencher_Orcamento!$B:$D,3,FALSE)*Table1[[#This Row],[Qtde_insumo]],"")</f>
        <v>0</v>
      </c>
      <c r="M137" s="16">
        <f>IF(Table1[[#This Row],[Ordem_insumos]]&lt;&gt;0,VLOOKUP(Table1[[#This Row],[Codigo_servico]],Preencher_Orcamento!$B:$D,3,FALSE)*Table1[[#This Row],[Subtotal_insumo]],"")</f>
        <v>0</v>
      </c>
    </row>
    <row r="138" spans="1:13" x14ac:dyDescent="0.25">
      <c r="A138" s="6">
        <v>10426</v>
      </c>
      <c r="B138" s="126">
        <v>2</v>
      </c>
      <c r="C138" s="133"/>
      <c r="D138" s="134">
        <v>2035</v>
      </c>
      <c r="E138" s="7" t="s">
        <v>2190</v>
      </c>
      <c r="F138" s="8" t="s">
        <v>2140</v>
      </c>
      <c r="G138" s="16">
        <f>IFERROR(VLOOKUP(Table1[[#This Row],[Codigo_insumo]],BD_Insumos!$B:$E,4),"")</f>
        <v>17.275965903920998</v>
      </c>
      <c r="H138" s="140">
        <v>0.222</v>
      </c>
      <c r="I138" s="9"/>
      <c r="J138" s="22">
        <f t="shared" si="2"/>
        <v>3.8352644306704615</v>
      </c>
      <c r="K138" s="22" t="str">
        <f>IF(I138&lt;&gt;"",SUMIF(Table1[Codigo_servico],A138,Table1[Subtotal_insumo]),"")</f>
        <v/>
      </c>
      <c r="L138" s="16">
        <f>IF(Table1[[#This Row],[Ordem_insumos]]&lt;&gt;0,VLOOKUP(Table1[[#This Row],[Codigo_servico]],Preencher_Orcamento!$B:$D,3,FALSE)*Table1[[#This Row],[Qtde_insumo]],"")</f>
        <v>0</v>
      </c>
      <c r="M138" s="16">
        <f>IF(Table1[[#This Row],[Ordem_insumos]]&lt;&gt;0,VLOOKUP(Table1[[#This Row],[Codigo_servico]],Preencher_Orcamento!$B:$D,3,FALSE)*Table1[[#This Row],[Subtotal_insumo]],"")</f>
        <v>0</v>
      </c>
    </row>
    <row r="139" spans="1:13" x14ac:dyDescent="0.25">
      <c r="A139" s="6">
        <v>10426</v>
      </c>
      <c r="B139" s="126">
        <v>3</v>
      </c>
      <c r="C139" s="133"/>
      <c r="D139" s="134">
        <v>2036</v>
      </c>
      <c r="E139" s="7" t="s">
        <v>2191</v>
      </c>
      <c r="F139" s="8" t="s">
        <v>2140</v>
      </c>
      <c r="G139" s="18">
        <f>IFERROR(VLOOKUP(Table1[[#This Row],[Codigo_insumo]],BD_Insumos!$B:$E,4),"")</f>
        <v>12.90425192342871</v>
      </c>
      <c r="H139" s="140">
        <v>0.222</v>
      </c>
      <c r="I139" s="9"/>
      <c r="J139" s="23">
        <f t="shared" si="2"/>
        <v>2.8647439270011734</v>
      </c>
      <c r="K139" s="22" t="str">
        <f>IF(I139&lt;&gt;"",SUMIF(Table1[Codigo_servico],A139,Table1[Subtotal_insumo]),"")</f>
        <v/>
      </c>
      <c r="L139" s="18">
        <f>IF(Table1[[#This Row],[Ordem_insumos]]&lt;&gt;0,VLOOKUP(Table1[[#This Row],[Codigo_servico]],Preencher_Orcamento!$B:$D,3,FALSE)*Table1[[#This Row],[Qtde_insumo]],"")</f>
        <v>0</v>
      </c>
      <c r="M139" s="18">
        <f>IF(Table1[[#This Row],[Ordem_insumos]]&lt;&gt;0,VLOOKUP(Table1[[#This Row],[Codigo_servico]],Preencher_Orcamento!$B:$D,3,FALSE)*Table1[[#This Row],[Subtotal_insumo]],"")</f>
        <v>0</v>
      </c>
    </row>
    <row r="140" spans="1:13" x14ac:dyDescent="0.25">
      <c r="A140" s="3">
        <v>10427</v>
      </c>
      <c r="B140" s="125">
        <v>0</v>
      </c>
      <c r="C140" s="131" t="s">
        <v>2380</v>
      </c>
      <c r="D140" s="132"/>
      <c r="E140" s="4"/>
      <c r="F140" s="4"/>
      <c r="G140" s="17" t="str">
        <f>IFERROR(VLOOKUP(Table1[[#This Row],[Codigo_insumo]],BD_Insumos!$B:$E,4),"")</f>
        <v/>
      </c>
      <c r="H140" s="139"/>
      <c r="I140" s="5" t="s">
        <v>5</v>
      </c>
      <c r="J140" s="20" t="str">
        <f t="shared" si="2"/>
        <v/>
      </c>
      <c r="K140" s="21">
        <f>IF(I140&lt;&gt;"",SUMIF(Table1[Codigo_servico],A140,Table1[Subtotal_insumo]),"")</f>
        <v>40.639240357671639</v>
      </c>
      <c r="L140" s="17" t="str">
        <f>IF(Table1[[#This Row],[Ordem_insumos]]&lt;&gt;0,VLOOKUP(Table1[[#This Row],[Codigo_servico]],Preencher_Orcamento!$B:$D,3,FALSE)*Table1[[#This Row],[Qtde_insumo]],"")</f>
        <v/>
      </c>
      <c r="M140" s="17" t="str">
        <f>IF(Table1[[#This Row],[Ordem_insumos]]&lt;&gt;0,VLOOKUP(Table1[[#This Row],[Codigo_servico]],Preencher_Orcamento!$B:$D,3,FALSE)*Table1[[#This Row],[Subtotal_insumo]],"")</f>
        <v/>
      </c>
    </row>
    <row r="141" spans="1:13" x14ac:dyDescent="0.25">
      <c r="A141" s="6">
        <v>10427</v>
      </c>
      <c r="B141" s="126">
        <v>1</v>
      </c>
      <c r="C141" s="133"/>
      <c r="D141" s="134">
        <v>2036</v>
      </c>
      <c r="E141" s="7" t="s">
        <v>2191</v>
      </c>
      <c r="F141" s="8" t="s">
        <v>2140</v>
      </c>
      <c r="G141" s="16">
        <f>IFERROR(VLOOKUP(Table1[[#This Row],[Codigo_insumo]],BD_Insumos!$B:$E,4),"")</f>
        <v>12.90425192342871</v>
      </c>
      <c r="H141" s="140">
        <v>0.222</v>
      </c>
      <c r="I141" s="9"/>
      <c r="J141" s="22">
        <f t="shared" si="2"/>
        <v>2.8647439270011734</v>
      </c>
      <c r="K141" s="22" t="str">
        <f>IF(I141&lt;&gt;"",SUMIF(Table1[Codigo_servico],A141,Table1[Subtotal_insumo]),"")</f>
        <v/>
      </c>
      <c r="L141" s="16">
        <f>IF(Table1[[#This Row],[Ordem_insumos]]&lt;&gt;0,VLOOKUP(Table1[[#This Row],[Codigo_servico]],Preencher_Orcamento!$B:$D,3,FALSE)*Table1[[#This Row],[Qtde_insumo]],"")</f>
        <v>0</v>
      </c>
      <c r="M141" s="16">
        <f>IF(Table1[[#This Row],[Ordem_insumos]]&lt;&gt;0,VLOOKUP(Table1[[#This Row],[Codigo_servico]],Preencher_Orcamento!$B:$D,3,FALSE)*Table1[[#This Row],[Subtotal_insumo]],"")</f>
        <v>0</v>
      </c>
    </row>
    <row r="142" spans="1:13" x14ac:dyDescent="0.25">
      <c r="A142" s="6">
        <v>10427</v>
      </c>
      <c r="B142" s="126">
        <v>2</v>
      </c>
      <c r="C142" s="133"/>
      <c r="D142" s="134">
        <v>2035</v>
      </c>
      <c r="E142" s="7" t="s">
        <v>2190</v>
      </c>
      <c r="F142" s="8" t="s">
        <v>2140</v>
      </c>
      <c r="G142" s="16">
        <f>IFERROR(VLOOKUP(Table1[[#This Row],[Codigo_insumo]],BD_Insumos!$B:$E,4),"")</f>
        <v>17.275965903920998</v>
      </c>
      <c r="H142" s="140">
        <v>0.222</v>
      </c>
      <c r="I142" s="9"/>
      <c r="J142" s="22">
        <f t="shared" si="2"/>
        <v>3.8352644306704615</v>
      </c>
      <c r="K142" s="22" t="str">
        <f>IF(I142&lt;&gt;"",SUMIF(Table1[Codigo_servico],A142,Table1[Subtotal_insumo]),"")</f>
        <v/>
      </c>
      <c r="L142" s="16">
        <f>IF(Table1[[#This Row],[Ordem_insumos]]&lt;&gt;0,VLOOKUP(Table1[[#This Row],[Codigo_servico]],Preencher_Orcamento!$B:$D,3,FALSE)*Table1[[#This Row],[Qtde_insumo]],"")</f>
        <v>0</v>
      </c>
      <c r="M142" s="16">
        <f>IF(Table1[[#This Row],[Ordem_insumos]]&lt;&gt;0,VLOOKUP(Table1[[#This Row],[Codigo_servico]],Preencher_Orcamento!$B:$D,3,FALSE)*Table1[[#This Row],[Subtotal_insumo]],"")</f>
        <v>0</v>
      </c>
    </row>
    <row r="143" spans="1:13" ht="26.25" x14ac:dyDescent="0.25">
      <c r="A143" s="6">
        <v>10427</v>
      </c>
      <c r="B143" s="126">
        <v>3</v>
      </c>
      <c r="C143" s="133"/>
      <c r="D143" s="134">
        <v>72444</v>
      </c>
      <c r="E143" s="7" t="s">
        <v>1765</v>
      </c>
      <c r="F143" s="8" t="s">
        <v>5</v>
      </c>
      <c r="G143" s="18">
        <f>IFERROR(VLOOKUP(Table1[[#This Row],[Codigo_insumo]],BD_Insumos!$B:$E,4),"")</f>
        <v>33.603200000000001</v>
      </c>
      <c r="H143" s="140">
        <v>1.01</v>
      </c>
      <c r="I143" s="9"/>
      <c r="J143" s="23">
        <f t="shared" si="2"/>
        <v>33.939232000000004</v>
      </c>
      <c r="K143" s="22" t="str">
        <f>IF(I143&lt;&gt;"",SUMIF(Table1[Codigo_servico],A143,Table1[Subtotal_insumo]),"")</f>
        <v/>
      </c>
      <c r="L143" s="18">
        <f>IF(Table1[[#This Row],[Ordem_insumos]]&lt;&gt;0,VLOOKUP(Table1[[#This Row],[Codigo_servico]],Preencher_Orcamento!$B:$D,3,FALSE)*Table1[[#This Row],[Qtde_insumo]],"")</f>
        <v>0</v>
      </c>
      <c r="M143" s="18">
        <f>IF(Table1[[#This Row],[Ordem_insumos]]&lt;&gt;0,VLOOKUP(Table1[[#This Row],[Codigo_servico]],Preencher_Orcamento!$B:$D,3,FALSE)*Table1[[#This Row],[Subtotal_insumo]],"")</f>
        <v>0</v>
      </c>
    </row>
    <row r="144" spans="1:13" x14ac:dyDescent="0.25">
      <c r="A144" s="3">
        <v>10430</v>
      </c>
      <c r="B144" s="125">
        <v>0</v>
      </c>
      <c r="C144" s="131" t="s">
        <v>2381</v>
      </c>
      <c r="D144" s="132"/>
      <c r="E144" s="4"/>
      <c r="F144" s="4"/>
      <c r="G144" s="17" t="str">
        <f>IFERROR(VLOOKUP(Table1[[#This Row],[Codigo_insumo]],BD_Insumos!$B:$E,4),"")</f>
        <v/>
      </c>
      <c r="H144" s="139"/>
      <c r="I144" s="5" t="s">
        <v>5</v>
      </c>
      <c r="J144" s="20" t="str">
        <f t="shared" si="2"/>
        <v/>
      </c>
      <c r="K144" s="21">
        <f>IF(I144&lt;&gt;"",SUMIF(Table1[Codigo_servico],A144,Table1[Subtotal_insumo]),"")</f>
        <v>36.263776837238964</v>
      </c>
      <c r="L144" s="17" t="str">
        <f>IF(Table1[[#This Row],[Ordem_insumos]]&lt;&gt;0,VLOOKUP(Table1[[#This Row],[Codigo_servico]],Preencher_Orcamento!$B:$D,3,FALSE)*Table1[[#This Row],[Qtde_insumo]],"")</f>
        <v/>
      </c>
      <c r="M144" s="17" t="str">
        <f>IF(Table1[[#This Row],[Ordem_insumos]]&lt;&gt;0,VLOOKUP(Table1[[#This Row],[Codigo_servico]],Preencher_Orcamento!$B:$D,3,FALSE)*Table1[[#This Row],[Subtotal_insumo]],"")</f>
        <v/>
      </c>
    </row>
    <row r="145" spans="1:13" x14ac:dyDescent="0.25">
      <c r="A145" s="6">
        <v>10430</v>
      </c>
      <c r="B145" s="126">
        <v>1</v>
      </c>
      <c r="C145" s="133"/>
      <c r="D145" s="134">
        <v>2020</v>
      </c>
      <c r="E145" s="7" t="s">
        <v>2188</v>
      </c>
      <c r="F145" s="8" t="s">
        <v>2140</v>
      </c>
      <c r="G145" s="16">
        <f>IFERROR(VLOOKUP(Table1[[#This Row],[Codigo_insumo]],BD_Insumos!$B:$E,4),"")</f>
        <v>15.860837164231068</v>
      </c>
      <c r="H145" s="140">
        <v>6.4000000000000001E-2</v>
      </c>
      <c r="I145" s="9"/>
      <c r="J145" s="22">
        <f t="shared" si="2"/>
        <v>1.0150935785107884</v>
      </c>
      <c r="K145" s="22" t="str">
        <f>IF(I145&lt;&gt;"",SUMIF(Table1[Codigo_servico],A145,Table1[Subtotal_insumo]),"")</f>
        <v/>
      </c>
      <c r="L145" s="16">
        <f>IF(Table1[[#This Row],[Ordem_insumos]]&lt;&gt;0,VLOOKUP(Table1[[#This Row],[Codigo_servico]],Preencher_Orcamento!$B:$D,3,FALSE)*Table1[[#This Row],[Qtde_insumo]],"")</f>
        <v>0</v>
      </c>
      <c r="M145" s="16">
        <f>IF(Table1[[#This Row],[Ordem_insumos]]&lt;&gt;0,VLOOKUP(Table1[[#This Row],[Codigo_servico]],Preencher_Orcamento!$B:$D,3,FALSE)*Table1[[#This Row],[Subtotal_insumo]],"")</f>
        <v>0</v>
      </c>
    </row>
    <row r="146" spans="1:13" x14ac:dyDescent="0.25">
      <c r="A146" s="6">
        <v>10430</v>
      </c>
      <c r="B146" s="126">
        <v>2</v>
      </c>
      <c r="C146" s="133"/>
      <c r="D146" s="134">
        <v>2099</v>
      </c>
      <c r="E146" s="7" t="s">
        <v>2205</v>
      </c>
      <c r="F146" s="8" t="s">
        <v>2140</v>
      </c>
      <c r="G146" s="16">
        <f>IFERROR(VLOOKUP(Table1[[#This Row],[Codigo_insumo]],BD_Insumos!$B:$E,4),"")</f>
        <v>12.627877718847255</v>
      </c>
      <c r="H146" s="140">
        <v>9.7000000000000003E-2</v>
      </c>
      <c r="I146" s="9"/>
      <c r="J146" s="22">
        <f t="shared" si="2"/>
        <v>1.2249041387281838</v>
      </c>
      <c r="K146" s="22" t="str">
        <f>IF(I146&lt;&gt;"",SUMIF(Table1[Codigo_servico],A146,Table1[Subtotal_insumo]),"")</f>
        <v/>
      </c>
      <c r="L146" s="16">
        <f>IF(Table1[[#This Row],[Ordem_insumos]]&lt;&gt;0,VLOOKUP(Table1[[#This Row],[Codigo_servico]],Preencher_Orcamento!$B:$D,3,FALSE)*Table1[[#This Row],[Qtde_insumo]],"")</f>
        <v>0</v>
      </c>
      <c r="M146" s="16">
        <f>IF(Table1[[#This Row],[Ordem_insumos]]&lt;&gt;0,VLOOKUP(Table1[[#This Row],[Codigo_servico]],Preencher_Orcamento!$B:$D,3,FALSE)*Table1[[#This Row],[Subtotal_insumo]],"")</f>
        <v>0</v>
      </c>
    </row>
    <row r="147" spans="1:13" ht="26.25" x14ac:dyDescent="0.25">
      <c r="A147" s="6">
        <v>10430</v>
      </c>
      <c r="B147" s="126">
        <v>3</v>
      </c>
      <c r="C147" s="133"/>
      <c r="D147" s="134">
        <v>70002</v>
      </c>
      <c r="E147" s="7" t="s">
        <v>1683</v>
      </c>
      <c r="F147" s="8" t="s">
        <v>5</v>
      </c>
      <c r="G147" s="18">
        <f>IFERROR(VLOOKUP(Table1[[#This Row],[Codigo_insumo]],BD_Insumos!$B:$E,4),"")</f>
        <v>33.687399999999997</v>
      </c>
      <c r="H147" s="140">
        <v>1</v>
      </c>
      <c r="I147" s="9"/>
      <c r="J147" s="23">
        <f t="shared" si="2"/>
        <v>33.687399999999997</v>
      </c>
      <c r="K147" s="22" t="str">
        <f>IF(I147&lt;&gt;"",SUMIF(Table1[Codigo_servico],A147,Table1[Subtotal_insumo]),"")</f>
        <v/>
      </c>
      <c r="L147" s="18">
        <f>IF(Table1[[#This Row],[Ordem_insumos]]&lt;&gt;0,VLOOKUP(Table1[[#This Row],[Codigo_servico]],Preencher_Orcamento!$B:$D,3,FALSE)*Table1[[#This Row],[Qtde_insumo]],"")</f>
        <v>0</v>
      </c>
      <c r="M147" s="18">
        <f>IF(Table1[[#This Row],[Ordem_insumos]]&lt;&gt;0,VLOOKUP(Table1[[#This Row],[Codigo_servico]],Preencher_Orcamento!$B:$D,3,FALSE)*Table1[[#This Row],[Subtotal_insumo]],"")</f>
        <v>0</v>
      </c>
    </row>
    <row r="148" spans="1:13" ht="26.25" x14ac:dyDescent="0.25">
      <c r="A148" s="6">
        <v>10430</v>
      </c>
      <c r="B148" s="126">
        <v>4</v>
      </c>
      <c r="C148" s="133"/>
      <c r="D148" s="134">
        <v>10630</v>
      </c>
      <c r="E148" s="7" t="s">
        <v>140</v>
      </c>
      <c r="F148" s="8" t="s">
        <v>58</v>
      </c>
      <c r="G148" s="18">
        <f>IFERROR(VLOOKUP(Table1[[#This Row],[Codigo_insumo]],BD_Insumos!$B:$E,4),"")</f>
        <v>420.47390000000001</v>
      </c>
      <c r="H148" s="140">
        <v>8.0000000000000004E-4</v>
      </c>
      <c r="I148" s="9"/>
      <c r="J148" s="23">
        <f t="shared" si="2"/>
        <v>0.33637912000000003</v>
      </c>
      <c r="K148" s="22" t="str">
        <f>IF(I148&lt;&gt;"",SUMIF(Table1[Codigo_servico],A148,Table1[Subtotal_insumo]),"")</f>
        <v/>
      </c>
      <c r="L148" s="18">
        <f>IF(Table1[[#This Row],[Ordem_insumos]]&lt;&gt;0,VLOOKUP(Table1[[#This Row],[Codigo_servico]],Preencher_Orcamento!$B:$D,3,FALSE)*Table1[[#This Row],[Qtde_insumo]],"")</f>
        <v>0</v>
      </c>
      <c r="M148" s="18">
        <f>IF(Table1[[#This Row],[Ordem_insumos]]&lt;&gt;0,VLOOKUP(Table1[[#This Row],[Codigo_servico]],Preencher_Orcamento!$B:$D,3,FALSE)*Table1[[#This Row],[Subtotal_insumo]],"")</f>
        <v>0</v>
      </c>
    </row>
    <row r="149" spans="1:13" x14ac:dyDescent="0.25">
      <c r="A149" s="3">
        <v>10431</v>
      </c>
      <c r="B149" s="125">
        <v>0</v>
      </c>
      <c r="C149" s="131" t="s">
        <v>2382</v>
      </c>
      <c r="D149" s="132"/>
      <c r="E149" s="4"/>
      <c r="F149" s="4"/>
      <c r="G149" s="17" t="str">
        <f>IFERROR(VLOOKUP(Table1[[#This Row],[Codigo_insumo]],BD_Insumos!$B:$E,4),"")</f>
        <v/>
      </c>
      <c r="H149" s="139"/>
      <c r="I149" s="5" t="s">
        <v>5</v>
      </c>
      <c r="J149" s="20" t="str">
        <f t="shared" si="2"/>
        <v/>
      </c>
      <c r="K149" s="21">
        <f>IF(I149&lt;&gt;"",SUMIF(Table1[Codigo_servico],A149,Table1[Subtotal_insumo]),"")</f>
        <v>50.561813451585571</v>
      </c>
      <c r="L149" s="17" t="str">
        <f>IF(Table1[[#This Row],[Ordem_insumos]]&lt;&gt;0,VLOOKUP(Table1[[#This Row],[Codigo_servico]],Preencher_Orcamento!$B:$D,3,FALSE)*Table1[[#This Row],[Qtde_insumo]],"")</f>
        <v/>
      </c>
      <c r="M149" s="17" t="str">
        <f>IF(Table1[[#This Row],[Ordem_insumos]]&lt;&gt;0,VLOOKUP(Table1[[#This Row],[Codigo_servico]],Preencher_Orcamento!$B:$D,3,FALSE)*Table1[[#This Row],[Subtotal_insumo]],"")</f>
        <v/>
      </c>
    </row>
    <row r="150" spans="1:13" x14ac:dyDescent="0.25">
      <c r="A150" s="6">
        <v>10431</v>
      </c>
      <c r="B150" s="126">
        <v>1</v>
      </c>
      <c r="C150" s="133"/>
      <c r="D150" s="134">
        <v>2020</v>
      </c>
      <c r="E150" s="7" t="s">
        <v>2188</v>
      </c>
      <c r="F150" s="8" t="s">
        <v>2140</v>
      </c>
      <c r="G150" s="16">
        <f>IFERROR(VLOOKUP(Table1[[#This Row],[Codigo_insumo]],BD_Insumos!$B:$E,4),"")</f>
        <v>15.860837164231068</v>
      </c>
      <c r="H150" s="140">
        <v>9.1999999999999998E-2</v>
      </c>
      <c r="I150" s="9"/>
      <c r="J150" s="22">
        <f t="shared" si="2"/>
        <v>1.4591970191092583</v>
      </c>
      <c r="K150" s="22" t="str">
        <f>IF(I150&lt;&gt;"",SUMIF(Table1[Codigo_servico],A150,Table1[Subtotal_insumo]),"")</f>
        <v/>
      </c>
      <c r="L150" s="16">
        <f>IF(Table1[[#This Row],[Ordem_insumos]]&lt;&gt;0,VLOOKUP(Table1[[#This Row],[Codigo_servico]],Preencher_Orcamento!$B:$D,3,FALSE)*Table1[[#This Row],[Qtde_insumo]],"")</f>
        <v>0</v>
      </c>
      <c r="M150" s="16">
        <f>IF(Table1[[#This Row],[Ordem_insumos]]&lt;&gt;0,VLOOKUP(Table1[[#This Row],[Codigo_servico]],Preencher_Orcamento!$B:$D,3,FALSE)*Table1[[#This Row],[Subtotal_insumo]],"")</f>
        <v>0</v>
      </c>
    </row>
    <row r="151" spans="1:13" ht="26.25" x14ac:dyDescent="0.25">
      <c r="A151" s="6">
        <v>10431</v>
      </c>
      <c r="B151" s="126">
        <v>2</v>
      </c>
      <c r="C151" s="133"/>
      <c r="D151" s="134">
        <v>10630</v>
      </c>
      <c r="E151" s="7" t="s">
        <v>140</v>
      </c>
      <c r="F151" s="8" t="s">
        <v>58</v>
      </c>
      <c r="G151" s="16">
        <f>IFERROR(VLOOKUP(Table1[[#This Row],[Codigo_insumo]],BD_Insumos!$B:$E,4),"")</f>
        <v>420.47390000000001</v>
      </c>
      <c r="H151" s="140">
        <v>1.1000000000000001E-3</v>
      </c>
      <c r="I151" s="9"/>
      <c r="J151" s="22">
        <f t="shared" si="2"/>
        <v>0.46252129000000003</v>
      </c>
      <c r="K151" s="22" t="str">
        <f>IF(I151&lt;&gt;"",SUMIF(Table1[Codigo_servico],A151,Table1[Subtotal_insumo]),"")</f>
        <v/>
      </c>
      <c r="L151" s="16">
        <f>IF(Table1[[#This Row],[Ordem_insumos]]&lt;&gt;0,VLOOKUP(Table1[[#This Row],[Codigo_servico]],Preencher_Orcamento!$B:$D,3,FALSE)*Table1[[#This Row],[Qtde_insumo]],"")</f>
        <v>0</v>
      </c>
      <c r="M151" s="16">
        <f>IF(Table1[[#This Row],[Ordem_insumos]]&lt;&gt;0,VLOOKUP(Table1[[#This Row],[Codigo_servico]],Preencher_Orcamento!$B:$D,3,FALSE)*Table1[[#This Row],[Subtotal_insumo]],"")</f>
        <v>0</v>
      </c>
    </row>
    <row r="152" spans="1:13" ht="26.25" x14ac:dyDescent="0.25">
      <c r="A152" s="6">
        <v>10431</v>
      </c>
      <c r="B152" s="126">
        <v>3</v>
      </c>
      <c r="C152" s="133"/>
      <c r="D152" s="134">
        <v>70003</v>
      </c>
      <c r="E152" s="7" t="s">
        <v>1684</v>
      </c>
      <c r="F152" s="8" t="s">
        <v>5</v>
      </c>
      <c r="G152" s="18">
        <f>IFERROR(VLOOKUP(Table1[[#This Row],[Codigo_insumo]],BD_Insumos!$B:$E,4),"")</f>
        <v>42.758499999999998</v>
      </c>
      <c r="H152" s="140">
        <v>1</v>
      </c>
      <c r="I152" s="9"/>
      <c r="J152" s="23">
        <f t="shared" si="2"/>
        <v>42.758499999999998</v>
      </c>
      <c r="K152" s="22" t="str">
        <f>IF(I152&lt;&gt;"",SUMIF(Table1[Codigo_servico],A152,Table1[Subtotal_insumo]),"")</f>
        <v/>
      </c>
      <c r="L152" s="18">
        <f>IF(Table1[[#This Row],[Ordem_insumos]]&lt;&gt;0,VLOOKUP(Table1[[#This Row],[Codigo_servico]],Preencher_Orcamento!$B:$D,3,FALSE)*Table1[[#This Row],[Qtde_insumo]],"")</f>
        <v>0</v>
      </c>
      <c r="M152" s="18">
        <f>IF(Table1[[#This Row],[Ordem_insumos]]&lt;&gt;0,VLOOKUP(Table1[[#This Row],[Codigo_servico]],Preencher_Orcamento!$B:$D,3,FALSE)*Table1[[#This Row],[Subtotal_insumo]],"")</f>
        <v>0</v>
      </c>
    </row>
    <row r="153" spans="1:13" ht="26.25" x14ac:dyDescent="0.25">
      <c r="A153" s="6">
        <v>10431</v>
      </c>
      <c r="B153" s="126">
        <v>4</v>
      </c>
      <c r="C153" s="133"/>
      <c r="D153" s="134">
        <v>94045</v>
      </c>
      <c r="E153" s="7" t="s">
        <v>2348</v>
      </c>
      <c r="F153" s="8" t="s">
        <v>2140</v>
      </c>
      <c r="G153" s="18">
        <f>IFERROR(VLOOKUP(Table1[[#This Row],[Codigo_insumo]],BD_Insumos!$B:$E,4),"")</f>
        <v>81.768730127999987</v>
      </c>
      <c r="H153" s="140">
        <v>0.05</v>
      </c>
      <c r="I153" s="9"/>
      <c r="J153" s="23">
        <f t="shared" si="2"/>
        <v>4.0884365063999999</v>
      </c>
      <c r="K153" s="22" t="str">
        <f>IF(I153&lt;&gt;"",SUMIF(Table1[Codigo_servico],A153,Table1[Subtotal_insumo]),"")</f>
        <v/>
      </c>
      <c r="L153" s="18">
        <f>IF(Table1[[#This Row],[Ordem_insumos]]&lt;&gt;0,VLOOKUP(Table1[[#This Row],[Codigo_servico]],Preencher_Orcamento!$B:$D,3,FALSE)*Table1[[#This Row],[Qtde_insumo]],"")</f>
        <v>0</v>
      </c>
      <c r="M153" s="18">
        <f>IF(Table1[[#This Row],[Ordem_insumos]]&lt;&gt;0,VLOOKUP(Table1[[#This Row],[Codigo_servico]],Preencher_Orcamento!$B:$D,3,FALSE)*Table1[[#This Row],[Subtotal_insumo]],"")</f>
        <v>0</v>
      </c>
    </row>
    <row r="154" spans="1:13" x14ac:dyDescent="0.25">
      <c r="A154" s="6">
        <v>10431</v>
      </c>
      <c r="B154" s="126">
        <v>5</v>
      </c>
      <c r="C154" s="133"/>
      <c r="D154" s="134">
        <v>2099</v>
      </c>
      <c r="E154" s="7" t="s">
        <v>2205</v>
      </c>
      <c r="F154" s="8" t="s">
        <v>2140</v>
      </c>
      <c r="G154" s="16">
        <f>IFERROR(VLOOKUP(Table1[[#This Row],[Codigo_insumo]],BD_Insumos!$B:$E,4),"")</f>
        <v>12.627877718847255</v>
      </c>
      <c r="H154" s="140">
        <v>0.14199999999999999</v>
      </c>
      <c r="I154" s="9"/>
      <c r="J154" s="22">
        <f t="shared" si="2"/>
        <v>1.7931586360763101</v>
      </c>
      <c r="K154" s="22" t="str">
        <f>IF(I154&lt;&gt;"",SUMIF(Table1[Codigo_servico],A154,Table1[Subtotal_insumo]),"")</f>
        <v/>
      </c>
      <c r="L154" s="16">
        <f>IF(Table1[[#This Row],[Ordem_insumos]]&lt;&gt;0,VLOOKUP(Table1[[#This Row],[Codigo_servico]],Preencher_Orcamento!$B:$D,3,FALSE)*Table1[[#This Row],[Qtde_insumo]],"")</f>
        <v>0</v>
      </c>
      <c r="M154" s="16">
        <f>IF(Table1[[#This Row],[Ordem_insumos]]&lt;&gt;0,VLOOKUP(Table1[[#This Row],[Codigo_servico]],Preencher_Orcamento!$B:$D,3,FALSE)*Table1[[#This Row],[Subtotal_insumo]],"")</f>
        <v>0</v>
      </c>
    </row>
    <row r="155" spans="1:13" x14ac:dyDescent="0.25">
      <c r="A155" s="3">
        <v>10432</v>
      </c>
      <c r="B155" s="125">
        <v>0</v>
      </c>
      <c r="C155" s="131" t="s">
        <v>2383</v>
      </c>
      <c r="D155" s="132"/>
      <c r="E155" s="4"/>
      <c r="F155" s="4"/>
      <c r="G155" s="17" t="str">
        <f>IFERROR(VLOOKUP(Table1[[#This Row],[Codigo_insumo]],BD_Insumos!$B:$E,4),"")</f>
        <v/>
      </c>
      <c r="H155" s="139"/>
      <c r="I155" s="5" t="s">
        <v>5</v>
      </c>
      <c r="J155" s="20" t="str">
        <f t="shared" si="2"/>
        <v/>
      </c>
      <c r="K155" s="21">
        <f>IF(I155&lt;&gt;"",SUMIF(Table1[Codigo_servico],A155,Table1[Subtotal_insumo]),"")</f>
        <v>69.359395839479802</v>
      </c>
      <c r="L155" s="17" t="str">
        <f>IF(Table1[[#This Row],[Ordem_insumos]]&lt;&gt;0,VLOOKUP(Table1[[#This Row],[Codigo_servico]],Preencher_Orcamento!$B:$D,3,FALSE)*Table1[[#This Row],[Qtde_insumo]],"")</f>
        <v/>
      </c>
      <c r="M155" s="17" t="str">
        <f>IF(Table1[[#This Row],[Ordem_insumos]]&lt;&gt;0,VLOOKUP(Table1[[#This Row],[Codigo_servico]],Preencher_Orcamento!$B:$D,3,FALSE)*Table1[[#This Row],[Subtotal_insumo]],"")</f>
        <v/>
      </c>
    </row>
    <row r="156" spans="1:13" x14ac:dyDescent="0.25">
      <c r="A156" s="6">
        <v>10432</v>
      </c>
      <c r="B156" s="126">
        <v>1</v>
      </c>
      <c r="C156" s="133"/>
      <c r="D156" s="134">
        <v>2020</v>
      </c>
      <c r="E156" s="7" t="s">
        <v>2188</v>
      </c>
      <c r="F156" s="8" t="s">
        <v>2140</v>
      </c>
      <c r="G156" s="16">
        <f>IFERROR(VLOOKUP(Table1[[#This Row],[Codigo_insumo]],BD_Insumos!$B:$E,4),"")</f>
        <v>15.860837164231068</v>
      </c>
      <c r="H156" s="140">
        <v>0.12230000000000001</v>
      </c>
      <c r="I156" s="9"/>
      <c r="J156" s="22">
        <f t="shared" si="2"/>
        <v>1.9397803851854598</v>
      </c>
      <c r="K156" s="22" t="str">
        <f>IF(I156&lt;&gt;"",SUMIF(Table1[Codigo_servico],A156,Table1[Subtotal_insumo]),"")</f>
        <v/>
      </c>
      <c r="L156" s="16">
        <f>IF(Table1[[#This Row],[Ordem_insumos]]&lt;&gt;0,VLOOKUP(Table1[[#This Row],[Codigo_servico]],Preencher_Orcamento!$B:$D,3,FALSE)*Table1[[#This Row],[Qtde_insumo]],"")</f>
        <v>0</v>
      </c>
      <c r="M156" s="16">
        <f>IF(Table1[[#This Row],[Ordem_insumos]]&lt;&gt;0,VLOOKUP(Table1[[#This Row],[Codigo_servico]],Preencher_Orcamento!$B:$D,3,FALSE)*Table1[[#This Row],[Subtotal_insumo]],"")</f>
        <v>0</v>
      </c>
    </row>
    <row r="157" spans="1:13" ht="26.25" x14ac:dyDescent="0.25">
      <c r="A157" s="6">
        <v>10432</v>
      </c>
      <c r="B157" s="126">
        <v>2</v>
      </c>
      <c r="C157" s="133"/>
      <c r="D157" s="134">
        <v>94045</v>
      </c>
      <c r="E157" s="7" t="s">
        <v>2348</v>
      </c>
      <c r="F157" s="8" t="s">
        <v>2140</v>
      </c>
      <c r="G157" s="16">
        <f>IFERROR(VLOOKUP(Table1[[#This Row],[Codigo_insumo]],BD_Insumos!$B:$E,4),"")</f>
        <v>81.768730127999987</v>
      </c>
      <c r="H157" s="140">
        <v>7.0000000000000007E-2</v>
      </c>
      <c r="I157" s="9"/>
      <c r="J157" s="22">
        <f t="shared" si="2"/>
        <v>5.7238111089599997</v>
      </c>
      <c r="K157" s="22" t="str">
        <f>IF(I157&lt;&gt;"",SUMIF(Table1[Codigo_servico],A157,Table1[Subtotal_insumo]),"")</f>
        <v/>
      </c>
      <c r="L157" s="16">
        <f>IF(Table1[[#This Row],[Ordem_insumos]]&lt;&gt;0,VLOOKUP(Table1[[#This Row],[Codigo_servico]],Preencher_Orcamento!$B:$D,3,FALSE)*Table1[[#This Row],[Qtde_insumo]],"")</f>
        <v>0</v>
      </c>
      <c r="M157" s="16">
        <f>IF(Table1[[#This Row],[Ordem_insumos]]&lt;&gt;0,VLOOKUP(Table1[[#This Row],[Codigo_servico]],Preencher_Orcamento!$B:$D,3,FALSE)*Table1[[#This Row],[Subtotal_insumo]],"")</f>
        <v>0</v>
      </c>
    </row>
    <row r="158" spans="1:13" x14ac:dyDescent="0.25">
      <c r="A158" s="6">
        <v>10432</v>
      </c>
      <c r="B158" s="126">
        <v>3</v>
      </c>
      <c r="C158" s="133"/>
      <c r="D158" s="134">
        <v>2099</v>
      </c>
      <c r="E158" s="7" t="s">
        <v>2205</v>
      </c>
      <c r="F158" s="8" t="s">
        <v>2140</v>
      </c>
      <c r="G158" s="18">
        <f>IFERROR(VLOOKUP(Table1[[#This Row],[Codigo_insumo]],BD_Insumos!$B:$E,4),"")</f>
        <v>12.627877718847255</v>
      </c>
      <c r="H158" s="140">
        <v>0.1923</v>
      </c>
      <c r="I158" s="9"/>
      <c r="J158" s="23">
        <f t="shared" si="2"/>
        <v>2.4283408853343271</v>
      </c>
      <c r="K158" s="22" t="str">
        <f>IF(I158&lt;&gt;"",SUMIF(Table1[Codigo_servico],A158,Table1[Subtotal_insumo]),"")</f>
        <v/>
      </c>
      <c r="L158" s="18">
        <f>IF(Table1[[#This Row],[Ordem_insumos]]&lt;&gt;0,VLOOKUP(Table1[[#This Row],[Codigo_servico]],Preencher_Orcamento!$B:$D,3,FALSE)*Table1[[#This Row],[Qtde_insumo]],"")</f>
        <v>0</v>
      </c>
      <c r="M158" s="18">
        <f>IF(Table1[[#This Row],[Ordem_insumos]]&lt;&gt;0,VLOOKUP(Table1[[#This Row],[Codigo_servico]],Preencher_Orcamento!$B:$D,3,FALSE)*Table1[[#This Row],[Subtotal_insumo]],"")</f>
        <v>0</v>
      </c>
    </row>
    <row r="159" spans="1:13" ht="26.25" x14ac:dyDescent="0.25">
      <c r="A159" s="6">
        <v>10432</v>
      </c>
      <c r="B159" s="126">
        <v>4</v>
      </c>
      <c r="C159" s="133"/>
      <c r="D159" s="134">
        <v>70004</v>
      </c>
      <c r="E159" s="7" t="s">
        <v>1685</v>
      </c>
      <c r="F159" s="8" t="s">
        <v>5</v>
      </c>
      <c r="G159" s="18">
        <f>IFERROR(VLOOKUP(Table1[[#This Row],[Codigo_insumo]],BD_Insumos!$B:$E,4),"")</f>
        <v>58.678800000000003</v>
      </c>
      <c r="H159" s="140">
        <v>1</v>
      </c>
      <c r="I159" s="9"/>
      <c r="J159" s="23">
        <f t="shared" si="2"/>
        <v>58.678800000000003</v>
      </c>
      <c r="K159" s="22" t="str">
        <f>IF(I159&lt;&gt;"",SUMIF(Table1[Codigo_servico],A159,Table1[Subtotal_insumo]),"")</f>
        <v/>
      </c>
      <c r="L159" s="18">
        <f>IF(Table1[[#This Row],[Ordem_insumos]]&lt;&gt;0,VLOOKUP(Table1[[#This Row],[Codigo_servico]],Preencher_Orcamento!$B:$D,3,FALSE)*Table1[[#This Row],[Qtde_insumo]],"")</f>
        <v>0</v>
      </c>
      <c r="M159" s="18">
        <f>IF(Table1[[#This Row],[Ordem_insumos]]&lt;&gt;0,VLOOKUP(Table1[[#This Row],[Codigo_servico]],Preencher_Orcamento!$B:$D,3,FALSE)*Table1[[#This Row],[Subtotal_insumo]],"")</f>
        <v>0</v>
      </c>
    </row>
    <row r="160" spans="1:13" ht="26.25" x14ac:dyDescent="0.25">
      <c r="A160" s="6">
        <v>10432</v>
      </c>
      <c r="B160" s="126">
        <v>5</v>
      </c>
      <c r="C160" s="133"/>
      <c r="D160" s="134">
        <v>10630</v>
      </c>
      <c r="E160" s="7" t="s">
        <v>140</v>
      </c>
      <c r="F160" s="8" t="s">
        <v>58</v>
      </c>
      <c r="G160" s="16">
        <f>IFERROR(VLOOKUP(Table1[[#This Row],[Codigo_insumo]],BD_Insumos!$B:$E,4),"")</f>
        <v>420.47390000000001</v>
      </c>
      <c r="H160" s="140">
        <v>1.4E-3</v>
      </c>
      <c r="I160" s="9"/>
      <c r="J160" s="22">
        <f t="shared" si="2"/>
        <v>0.58866346000000003</v>
      </c>
      <c r="K160" s="22" t="str">
        <f>IF(I160&lt;&gt;"",SUMIF(Table1[Codigo_servico],A160,Table1[Subtotal_insumo]),"")</f>
        <v/>
      </c>
      <c r="L160" s="16">
        <f>IF(Table1[[#This Row],[Ordem_insumos]]&lt;&gt;0,VLOOKUP(Table1[[#This Row],[Codigo_servico]],Preencher_Orcamento!$B:$D,3,FALSE)*Table1[[#This Row],[Qtde_insumo]],"")</f>
        <v>0</v>
      </c>
      <c r="M160" s="16">
        <f>IF(Table1[[#This Row],[Ordem_insumos]]&lt;&gt;0,VLOOKUP(Table1[[#This Row],[Codigo_servico]],Preencher_Orcamento!$B:$D,3,FALSE)*Table1[[#This Row],[Subtotal_insumo]],"")</f>
        <v>0</v>
      </c>
    </row>
    <row r="161" spans="1:13" x14ac:dyDescent="0.25">
      <c r="A161" s="3">
        <v>10433</v>
      </c>
      <c r="B161" s="125">
        <v>0</v>
      </c>
      <c r="C161" s="131" t="s">
        <v>2384</v>
      </c>
      <c r="D161" s="132"/>
      <c r="E161" s="4"/>
      <c r="F161" s="4"/>
      <c r="G161" s="17" t="str">
        <f>IFERROR(VLOOKUP(Table1[[#This Row],[Codigo_insumo]],BD_Insumos!$B:$E,4),"")</f>
        <v/>
      </c>
      <c r="H161" s="139"/>
      <c r="I161" s="5" t="s">
        <v>5</v>
      </c>
      <c r="J161" s="20" t="str">
        <f t="shared" si="2"/>
        <v/>
      </c>
      <c r="K161" s="21">
        <f>IF(I161&lt;&gt;"",SUMIF(Table1[Codigo_servico],A161,Table1[Subtotal_insumo]),"")</f>
        <v>86.165879708862306</v>
      </c>
      <c r="L161" s="17" t="str">
        <f>IF(Table1[[#This Row],[Ordem_insumos]]&lt;&gt;0,VLOOKUP(Table1[[#This Row],[Codigo_servico]],Preencher_Orcamento!$B:$D,3,FALSE)*Table1[[#This Row],[Qtde_insumo]],"")</f>
        <v/>
      </c>
      <c r="M161" s="17" t="str">
        <f>IF(Table1[[#This Row],[Ordem_insumos]]&lt;&gt;0,VLOOKUP(Table1[[#This Row],[Codigo_servico]],Preencher_Orcamento!$B:$D,3,FALSE)*Table1[[#This Row],[Subtotal_insumo]],"")</f>
        <v/>
      </c>
    </row>
    <row r="162" spans="1:13" x14ac:dyDescent="0.25">
      <c r="A162" s="6">
        <v>10433</v>
      </c>
      <c r="B162" s="126">
        <v>1</v>
      </c>
      <c r="C162" s="133"/>
      <c r="D162" s="134">
        <v>2020</v>
      </c>
      <c r="E162" s="7" t="s">
        <v>2188</v>
      </c>
      <c r="F162" s="8" t="s">
        <v>2140</v>
      </c>
      <c r="G162" s="16">
        <f>IFERROR(VLOOKUP(Table1[[#This Row],[Codigo_insumo]],BD_Insumos!$B:$E,4),"")</f>
        <v>15.860837164231068</v>
      </c>
      <c r="H162" s="140">
        <v>0.1527</v>
      </c>
      <c r="I162" s="9"/>
      <c r="J162" s="22">
        <f t="shared" si="2"/>
        <v>2.4219498349780841</v>
      </c>
      <c r="K162" s="22" t="str">
        <f>IF(I162&lt;&gt;"",SUMIF(Table1[Codigo_servico],A162,Table1[Subtotal_insumo]),"")</f>
        <v/>
      </c>
      <c r="L162" s="16">
        <f>IF(Table1[[#This Row],[Ordem_insumos]]&lt;&gt;0,VLOOKUP(Table1[[#This Row],[Codigo_servico]],Preencher_Orcamento!$B:$D,3,FALSE)*Table1[[#This Row],[Qtde_insumo]],"")</f>
        <v>0</v>
      </c>
      <c r="M162" s="16">
        <f>IF(Table1[[#This Row],[Ordem_insumos]]&lt;&gt;0,VLOOKUP(Table1[[#This Row],[Codigo_servico]],Preencher_Orcamento!$B:$D,3,FALSE)*Table1[[#This Row],[Subtotal_insumo]],"")</f>
        <v>0</v>
      </c>
    </row>
    <row r="163" spans="1:13" ht="26.25" x14ac:dyDescent="0.25">
      <c r="A163" s="6">
        <v>10433</v>
      </c>
      <c r="B163" s="126">
        <v>2</v>
      </c>
      <c r="C163" s="133"/>
      <c r="D163" s="134">
        <v>94045</v>
      </c>
      <c r="E163" s="7" t="s">
        <v>2348</v>
      </c>
      <c r="F163" s="8" t="s">
        <v>2140</v>
      </c>
      <c r="G163" s="16">
        <f>IFERROR(VLOOKUP(Table1[[#This Row],[Codigo_insumo]],BD_Insumos!$B:$E,4),"")</f>
        <v>81.768730127999987</v>
      </c>
      <c r="H163" s="140">
        <v>0.09</v>
      </c>
      <c r="I163" s="9"/>
      <c r="J163" s="22">
        <f t="shared" si="2"/>
        <v>7.3591857115199986</v>
      </c>
      <c r="K163" s="22" t="str">
        <f>IF(I163&lt;&gt;"",SUMIF(Table1[Codigo_servico],A163,Table1[Subtotal_insumo]),"")</f>
        <v/>
      </c>
      <c r="L163" s="16">
        <f>IF(Table1[[#This Row],[Ordem_insumos]]&lt;&gt;0,VLOOKUP(Table1[[#This Row],[Codigo_servico]],Preencher_Orcamento!$B:$D,3,FALSE)*Table1[[#This Row],[Qtde_insumo]],"")</f>
        <v>0</v>
      </c>
      <c r="M163" s="16">
        <f>IF(Table1[[#This Row],[Ordem_insumos]]&lt;&gt;0,VLOOKUP(Table1[[#This Row],[Codigo_servico]],Preencher_Orcamento!$B:$D,3,FALSE)*Table1[[#This Row],[Subtotal_insumo]],"")</f>
        <v>0</v>
      </c>
    </row>
    <row r="164" spans="1:13" ht="26.25" x14ac:dyDescent="0.25">
      <c r="A164" s="6">
        <v>10433</v>
      </c>
      <c r="B164" s="126">
        <v>3</v>
      </c>
      <c r="C164" s="133"/>
      <c r="D164" s="134">
        <v>10630</v>
      </c>
      <c r="E164" s="7" t="s">
        <v>140</v>
      </c>
      <c r="F164" s="8" t="s">
        <v>58</v>
      </c>
      <c r="G164" s="18">
        <f>IFERROR(VLOOKUP(Table1[[#This Row],[Codigo_insumo]],BD_Insumos!$B:$E,4),"")</f>
        <v>420.47390000000001</v>
      </c>
      <c r="H164" s="140">
        <v>1.6000000000000001E-3</v>
      </c>
      <c r="I164" s="9"/>
      <c r="J164" s="23">
        <f t="shared" si="2"/>
        <v>0.67275824000000006</v>
      </c>
      <c r="K164" s="22" t="str">
        <f>IF(I164&lt;&gt;"",SUMIF(Table1[Codigo_servico],A164,Table1[Subtotal_insumo]),"")</f>
        <v/>
      </c>
      <c r="L164" s="18">
        <f>IF(Table1[[#This Row],[Ordem_insumos]]&lt;&gt;0,VLOOKUP(Table1[[#This Row],[Codigo_servico]],Preencher_Orcamento!$B:$D,3,FALSE)*Table1[[#This Row],[Qtde_insumo]],"")</f>
        <v>0</v>
      </c>
      <c r="M164" s="18">
        <f>IF(Table1[[#This Row],[Ordem_insumos]]&lt;&gt;0,VLOOKUP(Table1[[#This Row],[Codigo_servico]],Preencher_Orcamento!$B:$D,3,FALSE)*Table1[[#This Row],[Subtotal_insumo]],"")</f>
        <v>0</v>
      </c>
    </row>
    <row r="165" spans="1:13" ht="26.25" x14ac:dyDescent="0.25">
      <c r="A165" s="6">
        <v>10433</v>
      </c>
      <c r="B165" s="126">
        <v>4</v>
      </c>
      <c r="C165" s="133"/>
      <c r="D165" s="134">
        <v>70005</v>
      </c>
      <c r="E165" s="7" t="s">
        <v>1686</v>
      </c>
      <c r="F165" s="8" t="s">
        <v>5</v>
      </c>
      <c r="G165" s="18">
        <f>IFERROR(VLOOKUP(Table1[[#This Row],[Codigo_insumo]],BD_Insumos!$B:$E,4),"")</f>
        <v>72.647199999999998</v>
      </c>
      <c r="H165" s="140">
        <v>1</v>
      </c>
      <c r="I165" s="9"/>
      <c r="J165" s="23">
        <f t="shared" si="2"/>
        <v>72.647199999999998</v>
      </c>
      <c r="K165" s="22" t="str">
        <f>IF(I165&lt;&gt;"",SUMIF(Table1[Codigo_servico],A165,Table1[Subtotal_insumo]),"")</f>
        <v/>
      </c>
      <c r="L165" s="18">
        <f>IF(Table1[[#This Row],[Ordem_insumos]]&lt;&gt;0,VLOOKUP(Table1[[#This Row],[Codigo_servico]],Preencher_Orcamento!$B:$D,3,FALSE)*Table1[[#This Row],[Qtde_insumo]],"")</f>
        <v>0</v>
      </c>
      <c r="M165" s="18">
        <f>IF(Table1[[#This Row],[Ordem_insumos]]&lt;&gt;0,VLOOKUP(Table1[[#This Row],[Codigo_servico]],Preencher_Orcamento!$B:$D,3,FALSE)*Table1[[#This Row],[Subtotal_insumo]],"")</f>
        <v>0</v>
      </c>
    </row>
    <row r="166" spans="1:13" x14ac:dyDescent="0.25">
      <c r="A166" s="6">
        <v>10433</v>
      </c>
      <c r="B166" s="126">
        <v>5</v>
      </c>
      <c r="C166" s="133"/>
      <c r="D166" s="134">
        <v>2099</v>
      </c>
      <c r="E166" s="7" t="s">
        <v>2205</v>
      </c>
      <c r="F166" s="8" t="s">
        <v>2140</v>
      </c>
      <c r="G166" s="16">
        <f>IFERROR(VLOOKUP(Table1[[#This Row],[Codigo_insumo]],BD_Insumos!$B:$E,4),"")</f>
        <v>12.627877718847255</v>
      </c>
      <c r="H166" s="140">
        <v>0.2427</v>
      </c>
      <c r="I166" s="9"/>
      <c r="J166" s="22">
        <f t="shared" si="2"/>
        <v>3.0647859223642286</v>
      </c>
      <c r="K166" s="22" t="str">
        <f>IF(I166&lt;&gt;"",SUMIF(Table1[Codigo_servico],A166,Table1[Subtotal_insumo]),"")</f>
        <v/>
      </c>
      <c r="L166" s="16">
        <f>IF(Table1[[#This Row],[Ordem_insumos]]&lt;&gt;0,VLOOKUP(Table1[[#This Row],[Codigo_servico]],Preencher_Orcamento!$B:$D,3,FALSE)*Table1[[#This Row],[Qtde_insumo]],"")</f>
        <v>0</v>
      </c>
      <c r="M166" s="16">
        <f>IF(Table1[[#This Row],[Ordem_insumos]]&lt;&gt;0,VLOOKUP(Table1[[#This Row],[Codigo_servico]],Preencher_Orcamento!$B:$D,3,FALSE)*Table1[[#This Row],[Subtotal_insumo]],"")</f>
        <v>0</v>
      </c>
    </row>
    <row r="167" spans="1:13" x14ac:dyDescent="0.25">
      <c r="A167" s="3">
        <v>10435</v>
      </c>
      <c r="B167" s="125">
        <v>0</v>
      </c>
      <c r="C167" s="131" t="s">
        <v>2385</v>
      </c>
      <c r="D167" s="132"/>
      <c r="E167" s="4"/>
      <c r="F167" s="4"/>
      <c r="G167" s="17" t="str">
        <f>IFERROR(VLOOKUP(Table1[[#This Row],[Codigo_insumo]],BD_Insumos!$B:$E,4),"")</f>
        <v/>
      </c>
      <c r="H167" s="139"/>
      <c r="I167" s="5" t="s">
        <v>5</v>
      </c>
      <c r="J167" s="20" t="str">
        <f t="shared" si="2"/>
        <v/>
      </c>
      <c r="K167" s="21">
        <f>IF(I167&lt;&gt;"",SUMIF(Table1[Codigo_servico],A167,Table1[Subtotal_insumo]),"")</f>
        <v>202.79474580790324</v>
      </c>
      <c r="L167" s="17" t="str">
        <f>IF(Table1[[#This Row],[Ordem_insumos]]&lt;&gt;0,VLOOKUP(Table1[[#This Row],[Codigo_servico]],Preencher_Orcamento!$B:$D,3,FALSE)*Table1[[#This Row],[Qtde_insumo]],"")</f>
        <v/>
      </c>
      <c r="M167" s="17" t="str">
        <f>IF(Table1[[#This Row],[Ordem_insumos]]&lt;&gt;0,VLOOKUP(Table1[[#This Row],[Codigo_servico]],Preencher_Orcamento!$B:$D,3,FALSE)*Table1[[#This Row],[Subtotal_insumo]],"")</f>
        <v/>
      </c>
    </row>
    <row r="168" spans="1:13" ht="26.25" x14ac:dyDescent="0.25">
      <c r="A168" s="6">
        <v>10435</v>
      </c>
      <c r="B168" s="126">
        <v>1</v>
      </c>
      <c r="C168" s="133"/>
      <c r="D168" s="134">
        <v>10630</v>
      </c>
      <c r="E168" s="7" t="s">
        <v>140</v>
      </c>
      <c r="F168" s="8" t="s">
        <v>58</v>
      </c>
      <c r="G168" s="16">
        <f>IFERROR(VLOOKUP(Table1[[#This Row],[Codigo_insumo]],BD_Insumos!$B:$E,4),"")</f>
        <v>420.47390000000001</v>
      </c>
      <c r="H168" s="140">
        <v>2.0999999999999999E-3</v>
      </c>
      <c r="I168" s="9"/>
      <c r="J168" s="22">
        <f t="shared" si="2"/>
        <v>0.88299518999999993</v>
      </c>
      <c r="K168" s="22" t="str">
        <f>IF(I168&lt;&gt;"",SUMIF(Table1[Codigo_servico],A168,Table1[Subtotal_insumo]),"")</f>
        <v/>
      </c>
      <c r="L168" s="16">
        <f>IF(Table1[[#This Row],[Ordem_insumos]]&lt;&gt;0,VLOOKUP(Table1[[#This Row],[Codigo_servico]],Preencher_Orcamento!$B:$D,3,FALSE)*Table1[[#This Row],[Qtde_insumo]],"")</f>
        <v>0</v>
      </c>
      <c r="M168" s="16">
        <f>IF(Table1[[#This Row],[Ordem_insumos]]&lt;&gt;0,VLOOKUP(Table1[[#This Row],[Codigo_servico]],Preencher_Orcamento!$B:$D,3,FALSE)*Table1[[#This Row],[Subtotal_insumo]],"")</f>
        <v>0</v>
      </c>
    </row>
    <row r="169" spans="1:13" ht="26.25" x14ac:dyDescent="0.25">
      <c r="A169" s="6">
        <v>10435</v>
      </c>
      <c r="B169" s="126">
        <v>2</v>
      </c>
      <c r="C169" s="133"/>
      <c r="D169" s="134">
        <v>70027</v>
      </c>
      <c r="E169" s="7" t="s">
        <v>1691</v>
      </c>
      <c r="F169" s="8" t="s">
        <v>5</v>
      </c>
      <c r="G169" s="16">
        <f>IFERROR(VLOOKUP(Table1[[#This Row],[Codigo_insumo]],BD_Insumos!$B:$E,4),"")</f>
        <v>182.32329999999999</v>
      </c>
      <c r="H169" s="140">
        <v>1</v>
      </c>
      <c r="I169" s="9"/>
      <c r="J169" s="22">
        <f t="shared" si="2"/>
        <v>182.32329999999999</v>
      </c>
      <c r="K169" s="22" t="str">
        <f>IF(I169&lt;&gt;"",SUMIF(Table1[Codigo_servico],A169,Table1[Subtotal_insumo]),"")</f>
        <v/>
      </c>
      <c r="L169" s="16">
        <f>IF(Table1[[#This Row],[Ordem_insumos]]&lt;&gt;0,VLOOKUP(Table1[[#This Row],[Codigo_servico]],Preencher_Orcamento!$B:$D,3,FALSE)*Table1[[#This Row],[Qtde_insumo]],"")</f>
        <v>0</v>
      </c>
      <c r="M169" s="16">
        <f>IF(Table1[[#This Row],[Ordem_insumos]]&lt;&gt;0,VLOOKUP(Table1[[#This Row],[Codigo_servico]],Preencher_Orcamento!$B:$D,3,FALSE)*Table1[[#This Row],[Subtotal_insumo]],"")</f>
        <v>0</v>
      </c>
    </row>
    <row r="170" spans="1:13" x14ac:dyDescent="0.25">
      <c r="A170" s="6">
        <v>10435</v>
      </c>
      <c r="B170" s="126">
        <v>3</v>
      </c>
      <c r="C170" s="133"/>
      <c r="D170" s="134">
        <v>2020</v>
      </c>
      <c r="E170" s="7" t="s">
        <v>2188</v>
      </c>
      <c r="F170" s="8" t="s">
        <v>2140</v>
      </c>
      <c r="G170" s="18">
        <f>IFERROR(VLOOKUP(Table1[[#This Row],[Codigo_insumo]],BD_Insumos!$B:$E,4),"")</f>
        <v>15.860837164231068</v>
      </c>
      <c r="H170" s="140">
        <v>0.22370000000000001</v>
      </c>
      <c r="I170" s="9"/>
      <c r="J170" s="23">
        <f t="shared" si="2"/>
        <v>3.54806927363849</v>
      </c>
      <c r="K170" s="22" t="str">
        <f>IF(I170&lt;&gt;"",SUMIF(Table1[Codigo_servico],A170,Table1[Subtotal_insumo]),"")</f>
        <v/>
      </c>
      <c r="L170" s="18">
        <f>IF(Table1[[#This Row],[Ordem_insumos]]&lt;&gt;0,VLOOKUP(Table1[[#This Row],[Codigo_servico]],Preencher_Orcamento!$B:$D,3,FALSE)*Table1[[#This Row],[Qtde_insumo]],"")</f>
        <v>0</v>
      </c>
      <c r="M170" s="18">
        <f>IF(Table1[[#This Row],[Ordem_insumos]]&lt;&gt;0,VLOOKUP(Table1[[#This Row],[Codigo_servico]],Preencher_Orcamento!$B:$D,3,FALSE)*Table1[[#This Row],[Subtotal_insumo]],"")</f>
        <v>0</v>
      </c>
    </row>
    <row r="171" spans="1:13" ht="26.25" x14ac:dyDescent="0.25">
      <c r="A171" s="6">
        <v>10435</v>
      </c>
      <c r="B171" s="126">
        <v>4</v>
      </c>
      <c r="C171" s="133"/>
      <c r="D171" s="134">
        <v>94045</v>
      </c>
      <c r="E171" s="7" t="s">
        <v>2348</v>
      </c>
      <c r="F171" s="8" t="s">
        <v>2140</v>
      </c>
      <c r="G171" s="18">
        <f>IFERROR(VLOOKUP(Table1[[#This Row],[Codigo_insumo]],BD_Insumos!$B:$E,4),"")</f>
        <v>81.768730127999987</v>
      </c>
      <c r="H171" s="140">
        <v>0.14000000000000001</v>
      </c>
      <c r="I171" s="9"/>
      <c r="J171" s="23">
        <f t="shared" si="2"/>
        <v>11.447622217919999</v>
      </c>
      <c r="K171" s="22" t="str">
        <f>IF(I171&lt;&gt;"",SUMIF(Table1[Codigo_servico],A171,Table1[Subtotal_insumo]),"")</f>
        <v/>
      </c>
      <c r="L171" s="18">
        <f>IF(Table1[[#This Row],[Ordem_insumos]]&lt;&gt;0,VLOOKUP(Table1[[#This Row],[Codigo_servico]],Preencher_Orcamento!$B:$D,3,FALSE)*Table1[[#This Row],[Qtde_insumo]],"")</f>
        <v>0</v>
      </c>
      <c r="M171" s="18">
        <f>IF(Table1[[#This Row],[Ordem_insumos]]&lt;&gt;0,VLOOKUP(Table1[[#This Row],[Codigo_servico]],Preencher_Orcamento!$B:$D,3,FALSE)*Table1[[#This Row],[Subtotal_insumo]],"")</f>
        <v>0</v>
      </c>
    </row>
    <row r="172" spans="1:13" x14ac:dyDescent="0.25">
      <c r="A172" s="6">
        <v>10435</v>
      </c>
      <c r="B172" s="126">
        <v>5</v>
      </c>
      <c r="C172" s="133"/>
      <c r="D172" s="134">
        <v>2099</v>
      </c>
      <c r="E172" s="7" t="s">
        <v>2205</v>
      </c>
      <c r="F172" s="8" t="s">
        <v>2140</v>
      </c>
      <c r="G172" s="16">
        <f>IFERROR(VLOOKUP(Table1[[#This Row],[Codigo_insumo]],BD_Insumos!$B:$E,4),"")</f>
        <v>12.627877718847255</v>
      </c>
      <c r="H172" s="140">
        <v>0.36370000000000002</v>
      </c>
      <c r="I172" s="9"/>
      <c r="J172" s="22">
        <f t="shared" si="2"/>
        <v>4.5927591263447471</v>
      </c>
      <c r="K172" s="22" t="str">
        <f>IF(I172&lt;&gt;"",SUMIF(Table1[Codigo_servico],A172,Table1[Subtotal_insumo]),"")</f>
        <v/>
      </c>
      <c r="L172" s="16">
        <f>IF(Table1[[#This Row],[Ordem_insumos]]&lt;&gt;0,VLOOKUP(Table1[[#This Row],[Codigo_servico]],Preencher_Orcamento!$B:$D,3,FALSE)*Table1[[#This Row],[Qtde_insumo]],"")</f>
        <v>0</v>
      </c>
      <c r="M172" s="16">
        <f>IF(Table1[[#This Row],[Ordem_insumos]]&lt;&gt;0,VLOOKUP(Table1[[#This Row],[Codigo_servico]],Preencher_Orcamento!$B:$D,3,FALSE)*Table1[[#This Row],[Subtotal_insumo]],"")</f>
        <v>0</v>
      </c>
    </row>
    <row r="173" spans="1:13" x14ac:dyDescent="0.25">
      <c r="A173" s="3">
        <v>10437</v>
      </c>
      <c r="B173" s="125">
        <v>0</v>
      </c>
      <c r="C173" s="131" t="s">
        <v>2386</v>
      </c>
      <c r="D173" s="132"/>
      <c r="E173" s="4"/>
      <c r="F173" s="4"/>
      <c r="G173" s="17" t="str">
        <f>IFERROR(VLOOKUP(Table1[[#This Row],[Codigo_insumo]],BD_Insumos!$B:$E,4),"")</f>
        <v/>
      </c>
      <c r="H173" s="139"/>
      <c r="I173" s="5" t="s">
        <v>5</v>
      </c>
      <c r="J173" s="20" t="str">
        <f t="shared" si="2"/>
        <v/>
      </c>
      <c r="K173" s="21">
        <f>IF(I173&lt;&gt;"",SUMIF(Table1[Codigo_servico],A173,Table1[Subtotal_insumo]),"")</f>
        <v>286.50371586463859</v>
      </c>
      <c r="L173" s="17" t="str">
        <f>IF(Table1[[#This Row],[Ordem_insumos]]&lt;&gt;0,VLOOKUP(Table1[[#This Row],[Codigo_servico]],Preencher_Orcamento!$B:$D,3,FALSE)*Table1[[#This Row],[Qtde_insumo]],"")</f>
        <v/>
      </c>
      <c r="M173" s="17" t="str">
        <f>IF(Table1[[#This Row],[Ordem_insumos]]&lt;&gt;0,VLOOKUP(Table1[[#This Row],[Codigo_servico]],Preencher_Orcamento!$B:$D,3,FALSE)*Table1[[#This Row],[Subtotal_insumo]],"")</f>
        <v/>
      </c>
    </row>
    <row r="174" spans="1:13" ht="26.25" x14ac:dyDescent="0.25">
      <c r="A174" s="6">
        <v>10437</v>
      </c>
      <c r="B174" s="126">
        <v>1</v>
      </c>
      <c r="C174" s="133"/>
      <c r="D174" s="134">
        <v>94233</v>
      </c>
      <c r="E174" s="7" t="s">
        <v>2387</v>
      </c>
      <c r="F174" s="8" t="s">
        <v>2140</v>
      </c>
      <c r="G174" s="16">
        <f>IFERROR(VLOOKUP(Table1[[#This Row],[Codigo_insumo]],BD_Insumos!$B:$E,4),"")</f>
        <v>134.03583260099998</v>
      </c>
      <c r="H174" s="140">
        <v>0.13</v>
      </c>
      <c r="I174" s="9"/>
      <c r="J174" s="22">
        <f t="shared" si="2"/>
        <v>17.424658238129997</v>
      </c>
      <c r="K174" s="22" t="str">
        <f>IF(I174&lt;&gt;"",SUMIF(Table1[Codigo_servico],A174,Table1[Subtotal_insumo]),"")</f>
        <v/>
      </c>
      <c r="L174" s="16">
        <f>IF(Table1[[#This Row],[Ordem_insumos]]&lt;&gt;0,VLOOKUP(Table1[[#This Row],[Codigo_servico]],Preencher_Orcamento!$B:$D,3,FALSE)*Table1[[#This Row],[Qtde_insumo]],"")</f>
        <v>0</v>
      </c>
      <c r="M174" s="16">
        <f>IF(Table1[[#This Row],[Ordem_insumos]]&lt;&gt;0,VLOOKUP(Table1[[#This Row],[Codigo_servico]],Preencher_Orcamento!$B:$D,3,FALSE)*Table1[[#This Row],[Subtotal_insumo]],"")</f>
        <v>0</v>
      </c>
    </row>
    <row r="175" spans="1:13" ht="26.25" x14ac:dyDescent="0.25">
      <c r="A175" s="6">
        <v>10437</v>
      </c>
      <c r="B175" s="126">
        <v>2</v>
      </c>
      <c r="C175" s="133"/>
      <c r="D175" s="134">
        <v>10630</v>
      </c>
      <c r="E175" s="7" t="s">
        <v>140</v>
      </c>
      <c r="F175" s="8" t="s">
        <v>58</v>
      </c>
      <c r="G175" s="16">
        <f>IFERROR(VLOOKUP(Table1[[#This Row],[Codigo_insumo]],BD_Insumos!$B:$E,4),"")</f>
        <v>420.47390000000001</v>
      </c>
      <c r="H175" s="140">
        <v>2.5999999999999999E-3</v>
      </c>
      <c r="I175" s="9"/>
      <c r="J175" s="22">
        <f t="shared" si="2"/>
        <v>1.09323214</v>
      </c>
      <c r="K175" s="22" t="str">
        <f>IF(I175&lt;&gt;"",SUMIF(Table1[Codigo_servico],A175,Table1[Subtotal_insumo]),"")</f>
        <v/>
      </c>
      <c r="L175" s="16">
        <f>IF(Table1[[#This Row],[Ordem_insumos]]&lt;&gt;0,VLOOKUP(Table1[[#This Row],[Codigo_servico]],Preencher_Orcamento!$B:$D,3,FALSE)*Table1[[#This Row],[Qtde_insumo]],"")</f>
        <v>0</v>
      </c>
      <c r="M175" s="16">
        <f>IF(Table1[[#This Row],[Ordem_insumos]]&lt;&gt;0,VLOOKUP(Table1[[#This Row],[Codigo_servico]],Preencher_Orcamento!$B:$D,3,FALSE)*Table1[[#This Row],[Subtotal_insumo]],"")</f>
        <v>0</v>
      </c>
    </row>
    <row r="176" spans="1:13" x14ac:dyDescent="0.25">
      <c r="A176" s="6">
        <v>10437</v>
      </c>
      <c r="B176" s="126">
        <v>3</v>
      </c>
      <c r="C176" s="133"/>
      <c r="D176" s="134">
        <v>2020</v>
      </c>
      <c r="E176" s="7" t="s">
        <v>2188</v>
      </c>
      <c r="F176" s="8" t="s">
        <v>2140</v>
      </c>
      <c r="G176" s="18">
        <f>IFERROR(VLOOKUP(Table1[[#This Row],[Codigo_insumo]],BD_Insumos!$B:$E,4),"")</f>
        <v>15.860837164231068</v>
      </c>
      <c r="H176" s="140">
        <v>0.23469999999999999</v>
      </c>
      <c r="I176" s="9"/>
      <c r="J176" s="23">
        <f t="shared" si="2"/>
        <v>3.7225384824450316</v>
      </c>
      <c r="K176" s="22" t="str">
        <f>IF(I176&lt;&gt;"",SUMIF(Table1[Codigo_servico],A176,Table1[Subtotal_insumo]),"")</f>
        <v/>
      </c>
      <c r="L176" s="18">
        <f>IF(Table1[[#This Row],[Ordem_insumos]]&lt;&gt;0,VLOOKUP(Table1[[#This Row],[Codigo_servico]],Preencher_Orcamento!$B:$D,3,FALSE)*Table1[[#This Row],[Qtde_insumo]],"")</f>
        <v>0</v>
      </c>
      <c r="M176" s="18">
        <f>IF(Table1[[#This Row],[Ordem_insumos]]&lt;&gt;0,VLOOKUP(Table1[[#This Row],[Codigo_servico]],Preencher_Orcamento!$B:$D,3,FALSE)*Table1[[#This Row],[Subtotal_insumo]],"")</f>
        <v>0</v>
      </c>
    </row>
    <row r="177" spans="1:13" x14ac:dyDescent="0.25">
      <c r="A177" s="6">
        <v>10437</v>
      </c>
      <c r="B177" s="126">
        <v>4</v>
      </c>
      <c r="C177" s="133"/>
      <c r="D177" s="134">
        <v>2099</v>
      </c>
      <c r="E177" s="7" t="s">
        <v>2205</v>
      </c>
      <c r="F177" s="8" t="s">
        <v>2140</v>
      </c>
      <c r="G177" s="18">
        <f>IFERROR(VLOOKUP(Table1[[#This Row],[Codigo_insumo]],BD_Insumos!$B:$E,4),"")</f>
        <v>12.627877718847255</v>
      </c>
      <c r="H177" s="140">
        <v>0.36470000000000002</v>
      </c>
      <c r="I177" s="9"/>
      <c r="J177" s="23">
        <f t="shared" si="2"/>
        <v>4.6053870040635942</v>
      </c>
      <c r="K177" s="22" t="str">
        <f>IF(I177&lt;&gt;"",SUMIF(Table1[Codigo_servico],A177,Table1[Subtotal_insumo]),"")</f>
        <v/>
      </c>
      <c r="L177" s="18">
        <f>IF(Table1[[#This Row],[Ordem_insumos]]&lt;&gt;0,VLOOKUP(Table1[[#This Row],[Codigo_servico]],Preencher_Orcamento!$B:$D,3,FALSE)*Table1[[#This Row],[Qtde_insumo]],"")</f>
        <v>0</v>
      </c>
      <c r="M177" s="18">
        <f>IF(Table1[[#This Row],[Ordem_insumos]]&lt;&gt;0,VLOOKUP(Table1[[#This Row],[Codigo_servico]],Preencher_Orcamento!$B:$D,3,FALSE)*Table1[[#This Row],[Subtotal_insumo]],"")</f>
        <v>0</v>
      </c>
    </row>
    <row r="178" spans="1:13" ht="26.25" x14ac:dyDescent="0.25">
      <c r="A178" s="6">
        <v>10437</v>
      </c>
      <c r="B178" s="126">
        <v>5</v>
      </c>
      <c r="C178" s="133"/>
      <c r="D178" s="134">
        <v>70029</v>
      </c>
      <c r="E178" s="7" t="s">
        <v>1693</v>
      </c>
      <c r="F178" s="8" t="s">
        <v>5</v>
      </c>
      <c r="G178" s="16">
        <f>IFERROR(VLOOKUP(Table1[[#This Row],[Codigo_insumo]],BD_Insumos!$B:$E,4),"")</f>
        <v>259.65789999999998</v>
      </c>
      <c r="H178" s="140">
        <v>1</v>
      </c>
      <c r="I178" s="9"/>
      <c r="J178" s="22">
        <f t="shared" si="2"/>
        <v>259.65789999999998</v>
      </c>
      <c r="K178" s="22" t="str">
        <f>IF(I178&lt;&gt;"",SUMIF(Table1[Codigo_servico],A178,Table1[Subtotal_insumo]),"")</f>
        <v/>
      </c>
      <c r="L178" s="16">
        <f>IF(Table1[[#This Row],[Ordem_insumos]]&lt;&gt;0,VLOOKUP(Table1[[#This Row],[Codigo_servico]],Preencher_Orcamento!$B:$D,3,FALSE)*Table1[[#This Row],[Qtde_insumo]],"")</f>
        <v>0</v>
      </c>
      <c r="M178" s="16">
        <f>IF(Table1[[#This Row],[Ordem_insumos]]&lt;&gt;0,VLOOKUP(Table1[[#This Row],[Codigo_servico]],Preencher_Orcamento!$B:$D,3,FALSE)*Table1[[#This Row],[Subtotal_insumo]],"")</f>
        <v>0</v>
      </c>
    </row>
    <row r="179" spans="1:13" x14ac:dyDescent="0.25">
      <c r="A179" s="3">
        <v>10439</v>
      </c>
      <c r="B179" s="125">
        <v>0</v>
      </c>
      <c r="C179" s="131" t="s">
        <v>2388</v>
      </c>
      <c r="D179" s="132"/>
      <c r="E179" s="4"/>
      <c r="F179" s="4"/>
      <c r="G179" s="17" t="str">
        <f>IFERROR(VLOOKUP(Table1[[#This Row],[Codigo_insumo]],BD_Insumos!$B:$E,4),"")</f>
        <v/>
      </c>
      <c r="H179" s="139"/>
      <c r="I179" s="5" t="s">
        <v>5</v>
      </c>
      <c r="J179" s="20" t="str">
        <f t="shared" si="2"/>
        <v/>
      </c>
      <c r="K179" s="21">
        <f>IF(I179&lt;&gt;"",SUMIF(Table1[Codigo_servico],A179,Table1[Subtotal_insumo]),"")</f>
        <v>450.89678148544658</v>
      </c>
      <c r="L179" s="17" t="str">
        <f>IF(Table1[[#This Row],[Ordem_insumos]]&lt;&gt;0,VLOOKUP(Table1[[#This Row],[Codigo_servico]],Preencher_Orcamento!$B:$D,3,FALSE)*Table1[[#This Row],[Qtde_insumo]],"")</f>
        <v/>
      </c>
      <c r="M179" s="17" t="str">
        <f>IF(Table1[[#This Row],[Ordem_insumos]]&lt;&gt;0,VLOOKUP(Table1[[#This Row],[Codigo_servico]],Preencher_Orcamento!$B:$D,3,FALSE)*Table1[[#This Row],[Subtotal_insumo]],"")</f>
        <v/>
      </c>
    </row>
    <row r="180" spans="1:13" ht="26.25" x14ac:dyDescent="0.25">
      <c r="A180" s="6">
        <v>10439</v>
      </c>
      <c r="B180" s="126">
        <v>1</v>
      </c>
      <c r="C180" s="133"/>
      <c r="D180" s="134">
        <v>70031</v>
      </c>
      <c r="E180" s="7" t="s">
        <v>1695</v>
      </c>
      <c r="F180" s="8" t="s">
        <v>5</v>
      </c>
      <c r="G180" s="16">
        <f>IFERROR(VLOOKUP(Table1[[#This Row],[Codigo_insumo]],BD_Insumos!$B:$E,4),"")</f>
        <v>407.43669999999997</v>
      </c>
      <c r="H180" s="140">
        <v>1</v>
      </c>
      <c r="I180" s="9"/>
      <c r="J180" s="22">
        <f t="shared" si="2"/>
        <v>407.43669999999997</v>
      </c>
      <c r="K180" s="22" t="str">
        <f>IF(I180&lt;&gt;"",SUMIF(Table1[Codigo_servico],A180,Table1[Subtotal_insumo]),"")</f>
        <v/>
      </c>
      <c r="L180" s="16">
        <f>IF(Table1[[#This Row],[Ordem_insumos]]&lt;&gt;0,VLOOKUP(Table1[[#This Row],[Codigo_servico]],Preencher_Orcamento!$B:$D,3,FALSE)*Table1[[#This Row],[Qtde_insumo]],"")</f>
        <v>0</v>
      </c>
      <c r="M180" s="16">
        <f>IF(Table1[[#This Row],[Ordem_insumos]]&lt;&gt;0,VLOOKUP(Table1[[#This Row],[Codigo_servico]],Preencher_Orcamento!$B:$D,3,FALSE)*Table1[[#This Row],[Subtotal_insumo]],"")</f>
        <v>0</v>
      </c>
    </row>
    <row r="181" spans="1:13" x14ac:dyDescent="0.25">
      <c r="A181" s="6">
        <v>10439</v>
      </c>
      <c r="B181" s="126">
        <v>2</v>
      </c>
      <c r="C181" s="133"/>
      <c r="D181" s="134">
        <v>2099</v>
      </c>
      <c r="E181" s="7" t="s">
        <v>2205</v>
      </c>
      <c r="F181" s="8" t="s">
        <v>2140</v>
      </c>
      <c r="G181" s="16">
        <f>IFERROR(VLOOKUP(Table1[[#This Row],[Codigo_insumo]],BD_Insumos!$B:$E,4),"")</f>
        <v>12.627877718847255</v>
      </c>
      <c r="H181" s="140">
        <v>0.56569999999999998</v>
      </c>
      <c r="I181" s="9"/>
      <c r="J181" s="22">
        <f t="shared" si="2"/>
        <v>7.1435904255518921</v>
      </c>
      <c r="K181" s="22" t="str">
        <f>IF(I181&lt;&gt;"",SUMIF(Table1[Codigo_servico],A181,Table1[Subtotal_insumo]),"")</f>
        <v/>
      </c>
      <c r="L181" s="16">
        <f>IF(Table1[[#This Row],[Ordem_insumos]]&lt;&gt;0,VLOOKUP(Table1[[#This Row],[Codigo_servico]],Preencher_Orcamento!$B:$D,3,FALSE)*Table1[[#This Row],[Qtde_insumo]],"")</f>
        <v>0</v>
      </c>
      <c r="M181" s="16">
        <f>IF(Table1[[#This Row],[Ordem_insumos]]&lt;&gt;0,VLOOKUP(Table1[[#This Row],[Codigo_servico]],Preencher_Orcamento!$B:$D,3,FALSE)*Table1[[#This Row],[Subtotal_insumo]],"")</f>
        <v>0</v>
      </c>
    </row>
    <row r="182" spans="1:13" x14ac:dyDescent="0.25">
      <c r="A182" s="6">
        <v>10439</v>
      </c>
      <c r="B182" s="126">
        <v>3</v>
      </c>
      <c r="C182" s="133"/>
      <c r="D182" s="134">
        <v>2020</v>
      </c>
      <c r="E182" s="7" t="s">
        <v>2188</v>
      </c>
      <c r="F182" s="8" t="s">
        <v>2140</v>
      </c>
      <c r="G182" s="18">
        <f>IFERROR(VLOOKUP(Table1[[#This Row],[Codigo_insumo]],BD_Insumos!$B:$E,4),"")</f>
        <v>15.860837164231068</v>
      </c>
      <c r="H182" s="140">
        <v>0.34570000000000001</v>
      </c>
      <c r="I182" s="9"/>
      <c r="J182" s="23">
        <f t="shared" si="2"/>
        <v>5.4830914076746806</v>
      </c>
      <c r="K182" s="22" t="str">
        <f>IF(I182&lt;&gt;"",SUMIF(Table1[Codigo_servico],A182,Table1[Subtotal_insumo]),"")</f>
        <v/>
      </c>
      <c r="L182" s="18">
        <f>IF(Table1[[#This Row],[Ordem_insumos]]&lt;&gt;0,VLOOKUP(Table1[[#This Row],[Codigo_servico]],Preencher_Orcamento!$B:$D,3,FALSE)*Table1[[#This Row],[Qtde_insumo]],"")</f>
        <v>0</v>
      </c>
      <c r="M182" s="18">
        <f>IF(Table1[[#This Row],[Ordem_insumos]]&lt;&gt;0,VLOOKUP(Table1[[#This Row],[Codigo_servico]],Preencher_Orcamento!$B:$D,3,FALSE)*Table1[[#This Row],[Subtotal_insumo]],"")</f>
        <v>0</v>
      </c>
    </row>
    <row r="183" spans="1:13" ht="26.25" x14ac:dyDescent="0.25">
      <c r="A183" s="6">
        <v>10439</v>
      </c>
      <c r="B183" s="126">
        <v>4</v>
      </c>
      <c r="C183" s="133"/>
      <c r="D183" s="134">
        <v>10630</v>
      </c>
      <c r="E183" s="7" t="s">
        <v>140</v>
      </c>
      <c r="F183" s="8" t="s">
        <v>58</v>
      </c>
      <c r="G183" s="18">
        <f>IFERROR(VLOOKUP(Table1[[#This Row],[Codigo_insumo]],BD_Insumos!$B:$E,4),"")</f>
        <v>420.47390000000001</v>
      </c>
      <c r="H183" s="140">
        <v>3.2000000000000002E-3</v>
      </c>
      <c r="I183" s="9"/>
      <c r="J183" s="23">
        <f t="shared" si="2"/>
        <v>1.3455164800000001</v>
      </c>
      <c r="K183" s="22" t="str">
        <f>IF(I183&lt;&gt;"",SUMIF(Table1[Codigo_servico],A183,Table1[Subtotal_insumo]),"")</f>
        <v/>
      </c>
      <c r="L183" s="18">
        <f>IF(Table1[[#This Row],[Ordem_insumos]]&lt;&gt;0,VLOOKUP(Table1[[#This Row],[Codigo_servico]],Preencher_Orcamento!$B:$D,3,FALSE)*Table1[[#This Row],[Qtde_insumo]],"")</f>
        <v>0</v>
      </c>
      <c r="M183" s="18">
        <f>IF(Table1[[#This Row],[Ordem_insumos]]&lt;&gt;0,VLOOKUP(Table1[[#This Row],[Codigo_servico]],Preencher_Orcamento!$B:$D,3,FALSE)*Table1[[#This Row],[Subtotal_insumo]],"")</f>
        <v>0</v>
      </c>
    </row>
    <row r="184" spans="1:13" ht="26.25" x14ac:dyDescent="0.25">
      <c r="A184" s="6">
        <v>10439</v>
      </c>
      <c r="B184" s="126">
        <v>5</v>
      </c>
      <c r="C184" s="133"/>
      <c r="D184" s="134">
        <v>94233</v>
      </c>
      <c r="E184" s="7" t="s">
        <v>2387</v>
      </c>
      <c r="F184" s="8" t="s">
        <v>2140</v>
      </c>
      <c r="G184" s="16">
        <f>IFERROR(VLOOKUP(Table1[[#This Row],[Codigo_insumo]],BD_Insumos!$B:$E,4),"")</f>
        <v>134.03583260099998</v>
      </c>
      <c r="H184" s="140">
        <v>0.22</v>
      </c>
      <c r="I184" s="9"/>
      <c r="J184" s="22">
        <f t="shared" si="2"/>
        <v>29.487883172219995</v>
      </c>
      <c r="K184" s="22" t="str">
        <f>IF(I184&lt;&gt;"",SUMIF(Table1[Codigo_servico],A184,Table1[Subtotal_insumo]),"")</f>
        <v/>
      </c>
      <c r="L184" s="16">
        <f>IF(Table1[[#This Row],[Ordem_insumos]]&lt;&gt;0,VLOOKUP(Table1[[#This Row],[Codigo_servico]],Preencher_Orcamento!$B:$D,3,FALSE)*Table1[[#This Row],[Qtde_insumo]],"")</f>
        <v>0</v>
      </c>
      <c r="M184" s="16">
        <f>IF(Table1[[#This Row],[Ordem_insumos]]&lt;&gt;0,VLOOKUP(Table1[[#This Row],[Codigo_servico]],Preencher_Orcamento!$B:$D,3,FALSE)*Table1[[#This Row],[Subtotal_insumo]],"")</f>
        <v>0</v>
      </c>
    </row>
    <row r="185" spans="1:13" x14ac:dyDescent="0.25">
      <c r="A185" s="3">
        <v>10448</v>
      </c>
      <c r="B185" s="125">
        <v>0</v>
      </c>
      <c r="C185" s="131" t="s">
        <v>2389</v>
      </c>
      <c r="D185" s="132"/>
      <c r="E185" s="4"/>
      <c r="F185" s="4"/>
      <c r="G185" s="17" t="str">
        <f>IFERROR(VLOOKUP(Table1[[#This Row],[Codigo_insumo]],BD_Insumos!$B:$E,4),"")</f>
        <v/>
      </c>
      <c r="H185" s="139"/>
      <c r="I185" s="5" t="s">
        <v>58</v>
      </c>
      <c r="J185" s="20" t="str">
        <f t="shared" si="2"/>
        <v/>
      </c>
      <c r="K185" s="21">
        <f>IF(I185&lt;&gt;"",SUMIF(Table1[Codigo_servico],A185,Table1[Subtotal_insumo]),"")</f>
        <v>34.095269840887589</v>
      </c>
      <c r="L185" s="17" t="str">
        <f>IF(Table1[[#This Row],[Ordem_insumos]]&lt;&gt;0,VLOOKUP(Table1[[#This Row],[Codigo_servico]],Preencher_Orcamento!$B:$D,3,FALSE)*Table1[[#This Row],[Qtde_insumo]],"")</f>
        <v/>
      </c>
      <c r="M185" s="17" t="str">
        <f>IF(Table1[[#This Row],[Ordem_insumos]]&lt;&gt;0,VLOOKUP(Table1[[#This Row],[Codigo_servico]],Preencher_Orcamento!$B:$D,3,FALSE)*Table1[[#This Row],[Subtotal_insumo]],"")</f>
        <v/>
      </c>
    </row>
    <row r="186" spans="1:13" x14ac:dyDescent="0.25">
      <c r="A186" s="6">
        <v>10448</v>
      </c>
      <c r="B186" s="126">
        <v>1</v>
      </c>
      <c r="C186" s="133"/>
      <c r="D186" s="134">
        <v>2099</v>
      </c>
      <c r="E186" s="7" t="s">
        <v>2205</v>
      </c>
      <c r="F186" s="8" t="s">
        <v>2140</v>
      </c>
      <c r="G186" s="16">
        <f>IFERROR(VLOOKUP(Table1[[#This Row],[Codigo_insumo]],BD_Insumos!$B:$E,4),"")</f>
        <v>12.627877718847255</v>
      </c>
      <c r="H186" s="140">
        <v>2.7</v>
      </c>
      <c r="I186" s="9"/>
      <c r="J186" s="22">
        <f t="shared" si="2"/>
        <v>34.095269840887589</v>
      </c>
      <c r="K186" s="22" t="str">
        <f>IF(I186&lt;&gt;"",SUMIF(Table1[Codigo_servico],A186,Table1[Subtotal_insumo]),"")</f>
        <v/>
      </c>
      <c r="L186" s="16">
        <f>IF(Table1[[#This Row],[Ordem_insumos]]&lt;&gt;0,VLOOKUP(Table1[[#This Row],[Codigo_servico]],Preencher_Orcamento!$B:$D,3,FALSE)*Table1[[#This Row],[Qtde_insumo]],"")</f>
        <v>0</v>
      </c>
      <c r="M186" s="16">
        <f>IF(Table1[[#This Row],[Ordem_insumos]]&lt;&gt;0,VLOOKUP(Table1[[#This Row],[Codigo_servico]],Preencher_Orcamento!$B:$D,3,FALSE)*Table1[[#This Row],[Subtotal_insumo]],"")</f>
        <v>0</v>
      </c>
    </row>
    <row r="187" spans="1:13" x14ac:dyDescent="0.25">
      <c r="A187" s="3">
        <v>10449</v>
      </c>
      <c r="B187" s="125">
        <v>0</v>
      </c>
      <c r="C187" s="131" t="s">
        <v>2390</v>
      </c>
      <c r="D187" s="132"/>
      <c r="E187" s="4"/>
      <c r="F187" s="4"/>
      <c r="G187" s="17" t="str">
        <f>IFERROR(VLOOKUP(Table1[[#This Row],[Codigo_insumo]],BD_Insumos!$B:$E,4),"")</f>
        <v/>
      </c>
      <c r="H187" s="139"/>
      <c r="I187" s="5" t="s">
        <v>58</v>
      </c>
      <c r="J187" s="20" t="str">
        <f t="shared" si="2"/>
        <v/>
      </c>
      <c r="K187" s="21">
        <f>IF(I187&lt;&gt;"",SUMIF(Table1[Codigo_servico],A187,Table1[Subtotal_insumo]),"")</f>
        <v>298.94111064154566</v>
      </c>
      <c r="L187" s="17" t="str">
        <f>IF(Table1[[#This Row],[Ordem_insumos]]&lt;&gt;0,VLOOKUP(Table1[[#This Row],[Codigo_servico]],Preencher_Orcamento!$B:$D,3,FALSE)*Table1[[#This Row],[Qtde_insumo]],"")</f>
        <v/>
      </c>
      <c r="M187" s="17" t="str">
        <f>IF(Table1[[#This Row],[Ordem_insumos]]&lt;&gt;0,VLOOKUP(Table1[[#This Row],[Codigo_servico]],Preencher_Orcamento!$B:$D,3,FALSE)*Table1[[#This Row],[Subtotal_insumo]],"")</f>
        <v/>
      </c>
    </row>
    <row r="188" spans="1:13" x14ac:dyDescent="0.25">
      <c r="A188" s="6">
        <v>10449</v>
      </c>
      <c r="B188" s="126">
        <v>1</v>
      </c>
      <c r="C188" s="133"/>
      <c r="D188" s="134">
        <v>2020</v>
      </c>
      <c r="E188" s="7" t="s">
        <v>2188</v>
      </c>
      <c r="F188" s="8" t="s">
        <v>2140</v>
      </c>
      <c r="G188" s="16">
        <f>IFERROR(VLOOKUP(Table1[[#This Row],[Codigo_insumo]],BD_Insumos!$B:$E,4),"")</f>
        <v>15.860837164231068</v>
      </c>
      <c r="H188" s="140">
        <v>2</v>
      </c>
      <c r="I188" s="9"/>
      <c r="J188" s="22">
        <f t="shared" si="2"/>
        <v>31.721674328462136</v>
      </c>
      <c r="K188" s="22" t="str">
        <f>IF(I188&lt;&gt;"",SUMIF(Table1[Codigo_servico],A188,Table1[Subtotal_insumo]),"")</f>
        <v/>
      </c>
      <c r="L188" s="16">
        <f>IF(Table1[[#This Row],[Ordem_insumos]]&lt;&gt;0,VLOOKUP(Table1[[#This Row],[Codigo_servico]],Preencher_Orcamento!$B:$D,3,FALSE)*Table1[[#This Row],[Qtde_insumo]],"")</f>
        <v>0</v>
      </c>
      <c r="M188" s="16">
        <f>IF(Table1[[#This Row],[Ordem_insumos]]&lt;&gt;0,VLOOKUP(Table1[[#This Row],[Codigo_servico]],Preencher_Orcamento!$B:$D,3,FALSE)*Table1[[#This Row],[Subtotal_insumo]],"")</f>
        <v>0</v>
      </c>
    </row>
    <row r="189" spans="1:13" x14ac:dyDescent="0.25">
      <c r="A189" s="6">
        <v>10449</v>
      </c>
      <c r="B189" s="126">
        <v>2</v>
      </c>
      <c r="C189" s="133"/>
      <c r="D189" s="134">
        <v>2099</v>
      </c>
      <c r="E189" s="7" t="s">
        <v>2205</v>
      </c>
      <c r="F189" s="8" t="s">
        <v>2140</v>
      </c>
      <c r="G189" s="16">
        <f>IFERROR(VLOOKUP(Table1[[#This Row],[Codigo_insumo]],BD_Insumos!$B:$E,4),"")</f>
        <v>12.627877718847255</v>
      </c>
      <c r="H189" s="140">
        <v>6</v>
      </c>
      <c r="I189" s="9"/>
      <c r="J189" s="22">
        <f t="shared" si="2"/>
        <v>75.767266313083525</v>
      </c>
      <c r="K189" s="22" t="str">
        <f>IF(I189&lt;&gt;"",SUMIF(Table1[Codigo_servico],A189,Table1[Subtotal_insumo]),"")</f>
        <v/>
      </c>
      <c r="L189" s="16">
        <f>IF(Table1[[#This Row],[Ordem_insumos]]&lt;&gt;0,VLOOKUP(Table1[[#This Row],[Codigo_servico]],Preencher_Orcamento!$B:$D,3,FALSE)*Table1[[#This Row],[Qtde_insumo]],"")</f>
        <v>0</v>
      </c>
      <c r="M189" s="16">
        <f>IF(Table1[[#This Row],[Ordem_insumos]]&lt;&gt;0,VLOOKUP(Table1[[#This Row],[Codigo_servico]],Preencher_Orcamento!$B:$D,3,FALSE)*Table1[[#This Row],[Subtotal_insumo]],"")</f>
        <v>0</v>
      </c>
    </row>
    <row r="190" spans="1:13" x14ac:dyDescent="0.25">
      <c r="A190" s="6">
        <v>10449</v>
      </c>
      <c r="B190" s="126">
        <v>3</v>
      </c>
      <c r="C190" s="133"/>
      <c r="D190" s="134">
        <v>10604</v>
      </c>
      <c r="E190" s="7" t="s">
        <v>114</v>
      </c>
      <c r="F190" s="8" t="s">
        <v>58</v>
      </c>
      <c r="G190" s="18">
        <f>IFERROR(VLOOKUP(Table1[[#This Row],[Codigo_insumo]],BD_Insumos!$B:$E,4),"")</f>
        <v>182.33539999999999</v>
      </c>
      <c r="H190" s="140">
        <v>1.05</v>
      </c>
      <c r="I190" s="9"/>
      <c r="J190" s="23">
        <f t="shared" si="2"/>
        <v>191.45217</v>
      </c>
      <c r="K190" s="22" t="str">
        <f>IF(I190&lt;&gt;"",SUMIF(Table1[Codigo_servico],A190,Table1[Subtotal_insumo]),"")</f>
        <v/>
      </c>
      <c r="L190" s="18">
        <f>IF(Table1[[#This Row],[Ordem_insumos]]&lt;&gt;0,VLOOKUP(Table1[[#This Row],[Codigo_servico]],Preencher_Orcamento!$B:$D,3,FALSE)*Table1[[#This Row],[Qtde_insumo]],"")</f>
        <v>0</v>
      </c>
      <c r="M190" s="18">
        <f>IF(Table1[[#This Row],[Ordem_insumos]]&lt;&gt;0,VLOOKUP(Table1[[#This Row],[Codigo_servico]],Preencher_Orcamento!$B:$D,3,FALSE)*Table1[[#This Row],[Subtotal_insumo]],"")</f>
        <v>0</v>
      </c>
    </row>
    <row r="191" spans="1:13" x14ac:dyDescent="0.25">
      <c r="A191" s="3">
        <v>10450</v>
      </c>
      <c r="B191" s="125">
        <v>0</v>
      </c>
      <c r="C191" s="131" t="s">
        <v>2391</v>
      </c>
      <c r="D191" s="132"/>
      <c r="E191" s="4"/>
      <c r="F191" s="4"/>
      <c r="G191" s="17" t="str">
        <f>IFERROR(VLOOKUP(Table1[[#This Row],[Codigo_insumo]],BD_Insumos!$B:$E,4),"")</f>
        <v/>
      </c>
      <c r="H191" s="139"/>
      <c r="I191" s="5" t="s">
        <v>170</v>
      </c>
      <c r="J191" s="20" t="str">
        <f t="shared" si="2"/>
        <v/>
      </c>
      <c r="K191" s="21">
        <f>IF(I191&lt;&gt;"",SUMIF(Table1[Codigo_servico],A191,Table1[Subtotal_insumo]),"")</f>
        <v>144.53346258276991</v>
      </c>
      <c r="L191" s="17" t="str">
        <f>IF(Table1[[#This Row],[Ordem_insumos]]&lt;&gt;0,VLOOKUP(Table1[[#This Row],[Codigo_servico]],Preencher_Orcamento!$B:$D,3,FALSE)*Table1[[#This Row],[Qtde_insumo]],"")</f>
        <v/>
      </c>
      <c r="M191" s="17" t="str">
        <f>IF(Table1[[#This Row],[Ordem_insumos]]&lt;&gt;0,VLOOKUP(Table1[[#This Row],[Codigo_servico]],Preencher_Orcamento!$B:$D,3,FALSE)*Table1[[#This Row],[Subtotal_insumo]],"")</f>
        <v/>
      </c>
    </row>
    <row r="192" spans="1:13" x14ac:dyDescent="0.25">
      <c r="A192" s="6">
        <v>10450</v>
      </c>
      <c r="B192" s="126">
        <v>1</v>
      </c>
      <c r="C192" s="133"/>
      <c r="D192" s="134">
        <v>2020</v>
      </c>
      <c r="E192" s="7" t="s">
        <v>2188</v>
      </c>
      <c r="F192" s="8" t="s">
        <v>2140</v>
      </c>
      <c r="G192" s="16">
        <f>IFERROR(VLOOKUP(Table1[[#This Row],[Codigo_insumo]],BD_Insumos!$B:$E,4),"")</f>
        <v>15.860837164231068</v>
      </c>
      <c r="H192" s="140">
        <v>4.03</v>
      </c>
      <c r="I192" s="9"/>
      <c r="J192" s="22">
        <f t="shared" si="2"/>
        <v>63.919173771851206</v>
      </c>
      <c r="K192" s="22" t="str">
        <f>IF(I192&lt;&gt;"",SUMIF(Table1[Codigo_servico],A192,Table1[Subtotal_insumo]),"")</f>
        <v/>
      </c>
      <c r="L192" s="16">
        <f>IF(Table1[[#This Row],[Ordem_insumos]]&lt;&gt;0,VLOOKUP(Table1[[#This Row],[Codigo_servico]],Preencher_Orcamento!$B:$D,3,FALSE)*Table1[[#This Row],[Qtde_insumo]],"")</f>
        <v>0</v>
      </c>
      <c r="M192" s="16">
        <f>IF(Table1[[#This Row],[Ordem_insumos]]&lt;&gt;0,VLOOKUP(Table1[[#This Row],[Codigo_servico]],Preencher_Orcamento!$B:$D,3,FALSE)*Table1[[#This Row],[Subtotal_insumo]],"")</f>
        <v>0</v>
      </c>
    </row>
    <row r="193" spans="1:13" x14ac:dyDescent="0.25">
      <c r="A193" s="6">
        <v>10450</v>
      </c>
      <c r="B193" s="126">
        <v>2</v>
      </c>
      <c r="C193" s="133"/>
      <c r="D193" s="134">
        <v>2099</v>
      </c>
      <c r="E193" s="7" t="s">
        <v>2205</v>
      </c>
      <c r="F193" s="8" t="s">
        <v>2140</v>
      </c>
      <c r="G193" s="16">
        <f>IFERROR(VLOOKUP(Table1[[#This Row],[Codigo_insumo]],BD_Insumos!$B:$E,4),"")</f>
        <v>12.627877718847255</v>
      </c>
      <c r="H193" s="140">
        <v>3.02</v>
      </c>
      <c r="I193" s="9"/>
      <c r="J193" s="22">
        <f t="shared" si="2"/>
        <v>38.136190710918711</v>
      </c>
      <c r="K193" s="22" t="str">
        <f>IF(I193&lt;&gt;"",SUMIF(Table1[Codigo_servico],A193,Table1[Subtotal_insumo]),"")</f>
        <v/>
      </c>
      <c r="L193" s="16">
        <f>IF(Table1[[#This Row],[Ordem_insumos]]&lt;&gt;0,VLOOKUP(Table1[[#This Row],[Codigo_servico]],Preencher_Orcamento!$B:$D,3,FALSE)*Table1[[#This Row],[Qtde_insumo]],"")</f>
        <v>0</v>
      </c>
      <c r="M193" s="16">
        <f>IF(Table1[[#This Row],[Ordem_insumos]]&lt;&gt;0,VLOOKUP(Table1[[#This Row],[Codigo_servico]],Preencher_Orcamento!$B:$D,3,FALSE)*Table1[[#This Row],[Subtotal_insumo]],"")</f>
        <v>0</v>
      </c>
    </row>
    <row r="194" spans="1:13" x14ac:dyDescent="0.25">
      <c r="A194" s="6">
        <v>10450</v>
      </c>
      <c r="B194" s="126">
        <v>3</v>
      </c>
      <c r="C194" s="133"/>
      <c r="D194" s="134">
        <v>12580</v>
      </c>
      <c r="E194" s="7" t="s">
        <v>246</v>
      </c>
      <c r="F194" s="8" t="s">
        <v>457</v>
      </c>
      <c r="G194" s="18">
        <f>IFERROR(VLOOKUP(Table1[[#This Row],[Codigo_insumo]],BD_Insumos!$B:$E,4),"")</f>
        <v>0.25140000000000001</v>
      </c>
      <c r="H194" s="140">
        <v>84</v>
      </c>
      <c r="I194" s="9"/>
      <c r="J194" s="23">
        <f t="shared" ref="J194:J257" si="3">IF(I194="",G194*H194,"")</f>
        <v>21.117599999999999</v>
      </c>
      <c r="K194" s="22" t="str">
        <f>IF(I194&lt;&gt;"",SUMIF(Table1[Codigo_servico],A194,Table1[Subtotal_insumo]),"")</f>
        <v/>
      </c>
      <c r="L194" s="18">
        <f>IF(Table1[[#This Row],[Ordem_insumos]]&lt;&gt;0,VLOOKUP(Table1[[#This Row],[Codigo_servico]],Preencher_Orcamento!$B:$D,3,FALSE)*Table1[[#This Row],[Qtde_insumo]],"")</f>
        <v>0</v>
      </c>
      <c r="M194" s="18">
        <f>IF(Table1[[#This Row],[Ordem_insumos]]&lt;&gt;0,VLOOKUP(Table1[[#This Row],[Codigo_servico]],Preencher_Orcamento!$B:$D,3,FALSE)*Table1[[#This Row],[Subtotal_insumo]],"")</f>
        <v>0</v>
      </c>
    </row>
    <row r="195" spans="1:13" ht="26.25" x14ac:dyDescent="0.25">
      <c r="A195" s="6">
        <v>10450</v>
      </c>
      <c r="B195" s="126">
        <v>4</v>
      </c>
      <c r="C195" s="133"/>
      <c r="D195" s="134">
        <v>10636</v>
      </c>
      <c r="E195" s="7" t="s">
        <v>146</v>
      </c>
      <c r="F195" s="8" t="s">
        <v>58</v>
      </c>
      <c r="G195" s="18">
        <f>IFERROR(VLOOKUP(Table1[[#This Row],[Codigo_insumo]],BD_Insumos!$B:$E,4),"")</f>
        <v>318.20740000000001</v>
      </c>
      <c r="H195" s="140">
        <v>1.4E-2</v>
      </c>
      <c r="I195" s="9"/>
      <c r="J195" s="23">
        <f t="shared" si="3"/>
        <v>4.4549036000000006</v>
      </c>
      <c r="K195" s="22" t="str">
        <f>IF(I195&lt;&gt;"",SUMIF(Table1[Codigo_servico],A195,Table1[Subtotal_insumo]),"")</f>
        <v/>
      </c>
      <c r="L195" s="18">
        <f>IF(Table1[[#This Row],[Ordem_insumos]]&lt;&gt;0,VLOOKUP(Table1[[#This Row],[Codigo_servico]],Preencher_Orcamento!$B:$D,3,FALSE)*Table1[[#This Row],[Qtde_insumo]],"")</f>
        <v>0</v>
      </c>
      <c r="M195" s="18">
        <f>IF(Table1[[#This Row],[Ordem_insumos]]&lt;&gt;0,VLOOKUP(Table1[[#This Row],[Codigo_servico]],Preencher_Orcamento!$B:$D,3,FALSE)*Table1[[#This Row],[Subtotal_insumo]],"")</f>
        <v>0</v>
      </c>
    </row>
    <row r="196" spans="1:13" ht="26.25" x14ac:dyDescent="0.25">
      <c r="A196" s="6">
        <v>10450</v>
      </c>
      <c r="B196" s="126">
        <v>5</v>
      </c>
      <c r="C196" s="133"/>
      <c r="D196" s="134">
        <v>10648</v>
      </c>
      <c r="E196" s="7" t="s">
        <v>158</v>
      </c>
      <c r="F196" s="8" t="s">
        <v>58</v>
      </c>
      <c r="G196" s="18">
        <f>IFERROR(VLOOKUP(Table1[[#This Row],[Codigo_insumo]],BD_Insumos!$B:$E,4),"")</f>
        <v>359.69349999999997</v>
      </c>
      <c r="H196" s="140">
        <v>4.7E-2</v>
      </c>
      <c r="I196" s="9"/>
      <c r="J196" s="23">
        <f t="shared" si="3"/>
        <v>16.905594499999999</v>
      </c>
      <c r="K196" s="22" t="str">
        <f>IF(I196&lt;&gt;"",SUMIF(Table1[Codigo_servico],A196,Table1[Subtotal_insumo]),"")</f>
        <v/>
      </c>
      <c r="L196" s="18">
        <f>IF(Table1[[#This Row],[Ordem_insumos]]&lt;&gt;0,VLOOKUP(Table1[[#This Row],[Codigo_servico]],Preencher_Orcamento!$B:$D,3,FALSE)*Table1[[#This Row],[Qtde_insumo]],"")</f>
        <v>0</v>
      </c>
      <c r="M196" s="18">
        <f>IF(Table1[[#This Row],[Ordem_insumos]]&lt;&gt;0,VLOOKUP(Table1[[#This Row],[Codigo_servico]],Preencher_Orcamento!$B:$D,3,FALSE)*Table1[[#This Row],[Subtotal_insumo]],"")</f>
        <v>0</v>
      </c>
    </row>
    <row r="197" spans="1:13" x14ac:dyDescent="0.25">
      <c r="A197" s="3">
        <v>10451</v>
      </c>
      <c r="B197" s="125">
        <v>0</v>
      </c>
      <c r="C197" s="131" t="s">
        <v>2392</v>
      </c>
      <c r="D197" s="132"/>
      <c r="E197" s="4"/>
      <c r="F197" s="4"/>
      <c r="G197" s="17" t="str">
        <f>IFERROR(VLOOKUP(Table1[[#This Row],[Codigo_insumo]],BD_Insumos!$B:$E,4),"")</f>
        <v/>
      </c>
      <c r="H197" s="139"/>
      <c r="I197" s="5" t="s">
        <v>170</v>
      </c>
      <c r="J197" s="20" t="str">
        <f t="shared" si="3"/>
        <v/>
      </c>
      <c r="K197" s="21">
        <f>IF(I197&lt;&gt;"",SUMIF(Table1[Codigo_servico],A197,Table1[Subtotal_insumo]),"")</f>
        <v>200.98773593378098</v>
      </c>
      <c r="L197" s="17" t="str">
        <f>IF(Table1[[#This Row],[Ordem_insumos]]&lt;&gt;0,VLOOKUP(Table1[[#This Row],[Codigo_servico]],Preencher_Orcamento!$B:$D,3,FALSE)*Table1[[#This Row],[Qtde_insumo]],"")</f>
        <v/>
      </c>
      <c r="M197" s="17" t="str">
        <f>IF(Table1[[#This Row],[Ordem_insumos]]&lt;&gt;0,VLOOKUP(Table1[[#This Row],[Codigo_servico]],Preencher_Orcamento!$B:$D,3,FALSE)*Table1[[#This Row],[Subtotal_insumo]],"")</f>
        <v/>
      </c>
    </row>
    <row r="198" spans="1:13" ht="26.25" x14ac:dyDescent="0.25">
      <c r="A198" s="6">
        <v>10451</v>
      </c>
      <c r="B198" s="126">
        <v>1</v>
      </c>
      <c r="C198" s="133"/>
      <c r="D198" s="134">
        <v>10636</v>
      </c>
      <c r="E198" s="7" t="s">
        <v>146</v>
      </c>
      <c r="F198" s="8" t="s">
        <v>58</v>
      </c>
      <c r="G198" s="16">
        <f>IFERROR(VLOOKUP(Table1[[#This Row],[Codigo_insumo]],BD_Insumos!$B:$E,4),"")</f>
        <v>318.20740000000001</v>
      </c>
      <c r="H198" s="140">
        <v>1.4E-2</v>
      </c>
      <c r="I198" s="9"/>
      <c r="J198" s="22">
        <f t="shared" si="3"/>
        <v>4.4549036000000006</v>
      </c>
      <c r="K198" s="22" t="str">
        <f>IF(I198&lt;&gt;"",SUMIF(Table1[Codigo_servico],A198,Table1[Subtotal_insumo]),"")</f>
        <v/>
      </c>
      <c r="L198" s="16">
        <f>IF(Table1[[#This Row],[Ordem_insumos]]&lt;&gt;0,VLOOKUP(Table1[[#This Row],[Codigo_servico]],Preencher_Orcamento!$B:$D,3,FALSE)*Table1[[#This Row],[Qtde_insumo]],"")</f>
        <v>0</v>
      </c>
      <c r="M198" s="16">
        <f>IF(Table1[[#This Row],[Ordem_insumos]]&lt;&gt;0,VLOOKUP(Table1[[#This Row],[Codigo_servico]],Preencher_Orcamento!$B:$D,3,FALSE)*Table1[[#This Row],[Subtotal_insumo]],"")</f>
        <v>0</v>
      </c>
    </row>
    <row r="199" spans="1:13" x14ac:dyDescent="0.25">
      <c r="A199" s="6">
        <v>10451</v>
      </c>
      <c r="B199" s="126">
        <v>2</v>
      </c>
      <c r="C199" s="133"/>
      <c r="D199" s="134">
        <v>12580</v>
      </c>
      <c r="E199" s="7" t="s">
        <v>246</v>
      </c>
      <c r="F199" s="8" t="s">
        <v>457</v>
      </c>
      <c r="G199" s="16">
        <f>IFERROR(VLOOKUP(Table1[[#This Row],[Codigo_insumo]],BD_Insumos!$B:$E,4),"")</f>
        <v>0.25140000000000001</v>
      </c>
      <c r="H199" s="140">
        <v>159</v>
      </c>
      <c r="I199" s="9"/>
      <c r="J199" s="22">
        <f t="shared" si="3"/>
        <v>39.9726</v>
      </c>
      <c r="K199" s="22" t="str">
        <f>IF(I199&lt;&gt;"",SUMIF(Table1[Codigo_servico],A199,Table1[Subtotal_insumo]),"")</f>
        <v/>
      </c>
      <c r="L199" s="16">
        <f>IF(Table1[[#This Row],[Ordem_insumos]]&lt;&gt;0,VLOOKUP(Table1[[#This Row],[Codigo_servico]],Preencher_Orcamento!$B:$D,3,FALSE)*Table1[[#This Row],[Qtde_insumo]],"")</f>
        <v>0</v>
      </c>
      <c r="M199" s="16">
        <f>IF(Table1[[#This Row],[Ordem_insumos]]&lt;&gt;0,VLOOKUP(Table1[[#This Row],[Codigo_servico]],Preencher_Orcamento!$B:$D,3,FALSE)*Table1[[#This Row],[Subtotal_insumo]],"")</f>
        <v>0</v>
      </c>
    </row>
    <row r="200" spans="1:13" x14ac:dyDescent="0.25">
      <c r="A200" s="6">
        <v>10451</v>
      </c>
      <c r="B200" s="126">
        <v>3</v>
      </c>
      <c r="C200" s="133"/>
      <c r="D200" s="134">
        <v>2099</v>
      </c>
      <c r="E200" s="7" t="s">
        <v>2205</v>
      </c>
      <c r="F200" s="8" t="s">
        <v>2140</v>
      </c>
      <c r="G200" s="18">
        <f>IFERROR(VLOOKUP(Table1[[#This Row],[Codigo_insumo]],BD_Insumos!$B:$E,4),"")</f>
        <v>12.627877718847255</v>
      </c>
      <c r="H200" s="140">
        <v>4.907</v>
      </c>
      <c r="I200" s="9"/>
      <c r="J200" s="23">
        <f t="shared" si="3"/>
        <v>61.964995966383484</v>
      </c>
      <c r="K200" s="22" t="str">
        <f>IF(I200&lt;&gt;"",SUMIF(Table1[Codigo_servico],A200,Table1[Subtotal_insumo]),"")</f>
        <v/>
      </c>
      <c r="L200" s="18">
        <f>IF(Table1[[#This Row],[Ordem_insumos]]&lt;&gt;0,VLOOKUP(Table1[[#This Row],[Codigo_servico]],Preencher_Orcamento!$B:$D,3,FALSE)*Table1[[#This Row],[Qtde_insumo]],"")</f>
        <v>0</v>
      </c>
      <c r="M200" s="18">
        <f>IF(Table1[[#This Row],[Ordem_insumos]]&lt;&gt;0,VLOOKUP(Table1[[#This Row],[Codigo_servico]],Preencher_Orcamento!$B:$D,3,FALSE)*Table1[[#This Row],[Subtotal_insumo]],"")</f>
        <v>0</v>
      </c>
    </row>
    <row r="201" spans="1:13" ht="26.25" x14ac:dyDescent="0.25">
      <c r="A201" s="6">
        <v>10451</v>
      </c>
      <c r="B201" s="126">
        <v>4</v>
      </c>
      <c r="C201" s="133"/>
      <c r="D201" s="134">
        <v>10648</v>
      </c>
      <c r="E201" s="7" t="s">
        <v>158</v>
      </c>
      <c r="F201" s="8" t="s">
        <v>58</v>
      </c>
      <c r="G201" s="18">
        <f>IFERROR(VLOOKUP(Table1[[#This Row],[Codigo_insumo]],BD_Insumos!$B:$E,4),"")</f>
        <v>359.69349999999997</v>
      </c>
      <c r="H201" s="140">
        <v>6.5000000000000002E-2</v>
      </c>
      <c r="I201" s="9"/>
      <c r="J201" s="23">
        <f t="shared" si="3"/>
        <v>23.380077499999999</v>
      </c>
      <c r="K201" s="22" t="str">
        <f>IF(I201&lt;&gt;"",SUMIF(Table1[Codigo_servico],A201,Table1[Subtotal_insumo]),"")</f>
        <v/>
      </c>
      <c r="L201" s="18">
        <f>IF(Table1[[#This Row],[Ordem_insumos]]&lt;&gt;0,VLOOKUP(Table1[[#This Row],[Codigo_servico]],Preencher_Orcamento!$B:$D,3,FALSE)*Table1[[#This Row],[Qtde_insumo]],"")</f>
        <v>0</v>
      </c>
      <c r="M201" s="18">
        <f>IF(Table1[[#This Row],[Ordem_insumos]]&lt;&gt;0,VLOOKUP(Table1[[#This Row],[Codigo_servico]],Preencher_Orcamento!$B:$D,3,FALSE)*Table1[[#This Row],[Subtotal_insumo]],"")</f>
        <v>0</v>
      </c>
    </row>
    <row r="202" spans="1:13" x14ac:dyDescent="0.25">
      <c r="A202" s="6">
        <v>10451</v>
      </c>
      <c r="B202" s="126">
        <v>5</v>
      </c>
      <c r="C202" s="133"/>
      <c r="D202" s="134">
        <v>2020</v>
      </c>
      <c r="E202" s="7" t="s">
        <v>2188</v>
      </c>
      <c r="F202" s="8" t="s">
        <v>2140</v>
      </c>
      <c r="G202" s="18">
        <f>IFERROR(VLOOKUP(Table1[[#This Row],[Codigo_insumo]],BD_Insumos!$B:$E,4),"")</f>
        <v>15.860837164231068</v>
      </c>
      <c r="H202" s="140">
        <v>4.49</v>
      </c>
      <c r="I202" s="9"/>
      <c r="J202" s="23">
        <f t="shared" si="3"/>
        <v>71.215158867397491</v>
      </c>
      <c r="K202" s="22" t="str">
        <f>IF(I202&lt;&gt;"",SUMIF(Table1[Codigo_servico],A202,Table1[Subtotal_insumo]),"")</f>
        <v/>
      </c>
      <c r="L202" s="18">
        <f>IF(Table1[[#This Row],[Ordem_insumos]]&lt;&gt;0,VLOOKUP(Table1[[#This Row],[Codigo_servico]],Preencher_Orcamento!$B:$D,3,FALSE)*Table1[[#This Row],[Qtde_insumo]],"")</f>
        <v>0</v>
      </c>
      <c r="M202" s="18">
        <f>IF(Table1[[#This Row],[Ordem_insumos]]&lt;&gt;0,VLOOKUP(Table1[[#This Row],[Codigo_servico]],Preencher_Orcamento!$B:$D,3,FALSE)*Table1[[#This Row],[Subtotal_insumo]],"")</f>
        <v>0</v>
      </c>
    </row>
    <row r="203" spans="1:13" x14ac:dyDescent="0.25">
      <c r="A203" s="3">
        <v>10452</v>
      </c>
      <c r="B203" s="125">
        <v>0</v>
      </c>
      <c r="C203" s="131" t="s">
        <v>2393</v>
      </c>
      <c r="D203" s="132"/>
      <c r="E203" s="4"/>
      <c r="F203" s="4"/>
      <c r="G203" s="17" t="str">
        <f>IFERROR(VLOOKUP(Table1[[#This Row],[Codigo_insumo]],BD_Insumos!$B:$E,4),"")</f>
        <v/>
      </c>
      <c r="H203" s="139"/>
      <c r="I203" s="5" t="s">
        <v>170</v>
      </c>
      <c r="J203" s="20" t="str">
        <f t="shared" si="3"/>
        <v/>
      </c>
      <c r="K203" s="21">
        <f>IF(I203&lt;&gt;"",SUMIF(Table1[Codigo_servico],A203,Table1[Subtotal_insumo]),"")</f>
        <v>134.15012849611384</v>
      </c>
      <c r="L203" s="17" t="str">
        <f>IF(Table1[[#This Row],[Ordem_insumos]]&lt;&gt;0,VLOOKUP(Table1[[#This Row],[Codigo_servico]],Preencher_Orcamento!$B:$D,3,FALSE)*Table1[[#This Row],[Qtde_insumo]],"")</f>
        <v/>
      </c>
      <c r="M203" s="17" t="str">
        <f>IF(Table1[[#This Row],[Ordem_insumos]]&lt;&gt;0,VLOOKUP(Table1[[#This Row],[Codigo_servico]],Preencher_Orcamento!$B:$D,3,FALSE)*Table1[[#This Row],[Subtotal_insumo]],"")</f>
        <v/>
      </c>
    </row>
    <row r="204" spans="1:13" x14ac:dyDescent="0.25">
      <c r="A204" s="6">
        <v>10452</v>
      </c>
      <c r="B204" s="126">
        <v>1</v>
      </c>
      <c r="C204" s="133"/>
      <c r="D204" s="134">
        <v>2020</v>
      </c>
      <c r="E204" s="7" t="s">
        <v>2188</v>
      </c>
      <c r="F204" s="8" t="s">
        <v>2140</v>
      </c>
      <c r="G204" s="16">
        <f>IFERROR(VLOOKUP(Table1[[#This Row],[Codigo_insumo]],BD_Insumos!$B:$E,4),"")</f>
        <v>15.860837164231068</v>
      </c>
      <c r="H204" s="140">
        <v>0.3</v>
      </c>
      <c r="I204" s="9"/>
      <c r="J204" s="22">
        <f t="shared" si="3"/>
        <v>4.75825114926932</v>
      </c>
      <c r="K204" s="22" t="str">
        <f>IF(I204&lt;&gt;"",SUMIF(Table1[Codigo_servico],A204,Table1[Subtotal_insumo]),"")</f>
        <v/>
      </c>
      <c r="L204" s="16">
        <f>IF(Table1[[#This Row],[Ordem_insumos]]&lt;&gt;0,VLOOKUP(Table1[[#This Row],[Codigo_servico]],Preencher_Orcamento!$B:$D,3,FALSE)*Table1[[#This Row],[Qtde_insumo]],"")</f>
        <v>0</v>
      </c>
      <c r="M204" s="16">
        <f>IF(Table1[[#This Row],[Ordem_insumos]]&lt;&gt;0,VLOOKUP(Table1[[#This Row],[Codigo_servico]],Preencher_Orcamento!$B:$D,3,FALSE)*Table1[[#This Row],[Subtotal_insumo]],"")</f>
        <v>0</v>
      </c>
    </row>
    <row r="205" spans="1:13" x14ac:dyDescent="0.25">
      <c r="A205" s="6">
        <v>10452</v>
      </c>
      <c r="B205" s="126">
        <v>2</v>
      </c>
      <c r="C205" s="133"/>
      <c r="D205" s="134">
        <v>11520</v>
      </c>
      <c r="E205" s="7" t="s">
        <v>213</v>
      </c>
      <c r="F205" s="8" t="s">
        <v>197</v>
      </c>
      <c r="G205" s="16">
        <f>IFERROR(VLOOKUP(Table1[[#This Row],[Codigo_insumo]],BD_Insumos!$B:$E,4),"")</f>
        <v>3.1955</v>
      </c>
      <c r="H205" s="140">
        <v>5.27</v>
      </c>
      <c r="I205" s="9"/>
      <c r="J205" s="22">
        <f t="shared" si="3"/>
        <v>16.840284999999998</v>
      </c>
      <c r="K205" s="22" t="str">
        <f>IF(I205&lt;&gt;"",SUMIF(Table1[Codigo_servico],A205,Table1[Subtotal_insumo]),"")</f>
        <v/>
      </c>
      <c r="L205" s="16">
        <f>IF(Table1[[#This Row],[Ordem_insumos]]&lt;&gt;0,VLOOKUP(Table1[[#This Row],[Codigo_servico]],Preencher_Orcamento!$B:$D,3,FALSE)*Table1[[#This Row],[Qtde_insumo]],"")</f>
        <v>0</v>
      </c>
      <c r="M205" s="16">
        <f>IF(Table1[[#This Row],[Ordem_insumos]]&lt;&gt;0,VLOOKUP(Table1[[#This Row],[Codigo_servico]],Preencher_Orcamento!$B:$D,3,FALSE)*Table1[[#This Row],[Subtotal_insumo]],"")</f>
        <v>0</v>
      </c>
    </row>
    <row r="206" spans="1:13" ht="26.25" x14ac:dyDescent="0.25">
      <c r="A206" s="6">
        <v>10452</v>
      </c>
      <c r="B206" s="126">
        <v>3</v>
      </c>
      <c r="C206" s="133"/>
      <c r="D206" s="134">
        <v>2016</v>
      </c>
      <c r="E206" s="7" t="s">
        <v>2187</v>
      </c>
      <c r="F206" s="8" t="s">
        <v>2140</v>
      </c>
      <c r="G206" s="16">
        <f>IFERROR(VLOOKUP(Table1[[#This Row],[Codigo_insumo]],BD_Insumos!$B:$E,4),"")</f>
        <v>13.188618292508322</v>
      </c>
      <c r="H206" s="140">
        <v>0.46</v>
      </c>
      <c r="I206" s="9"/>
      <c r="J206" s="22">
        <f t="shared" si="3"/>
        <v>6.0667644145538278</v>
      </c>
      <c r="K206" s="22" t="str">
        <f>IF(I206&lt;&gt;"",SUMIF(Table1[Codigo_servico],A206,Table1[Subtotal_insumo]),"")</f>
        <v/>
      </c>
      <c r="L206" s="16">
        <f>IF(Table1[[#This Row],[Ordem_insumos]]&lt;&gt;0,VLOOKUP(Table1[[#This Row],[Codigo_servico]],Preencher_Orcamento!$B:$D,3,FALSE)*Table1[[#This Row],[Qtde_insumo]],"")</f>
        <v>0</v>
      </c>
      <c r="M206" s="16">
        <f>IF(Table1[[#This Row],[Ordem_insumos]]&lt;&gt;0,VLOOKUP(Table1[[#This Row],[Codigo_servico]],Preencher_Orcamento!$B:$D,3,FALSE)*Table1[[#This Row],[Subtotal_insumo]],"")</f>
        <v>0</v>
      </c>
    </row>
    <row r="207" spans="1:13" x14ac:dyDescent="0.25">
      <c r="A207" s="6">
        <v>10452</v>
      </c>
      <c r="B207" s="126">
        <v>4</v>
      </c>
      <c r="C207" s="133"/>
      <c r="D207" s="134">
        <v>2015</v>
      </c>
      <c r="E207" s="7" t="s">
        <v>2186</v>
      </c>
      <c r="F207" s="8" t="s">
        <v>2140</v>
      </c>
      <c r="G207" s="16">
        <f>IFERROR(VLOOKUP(Table1[[#This Row],[Codigo_insumo]],BD_Insumos!$B:$E,4),"")</f>
        <v>16.259414142106937</v>
      </c>
      <c r="H207" s="140">
        <v>0.46</v>
      </c>
      <c r="I207" s="9"/>
      <c r="J207" s="22">
        <f t="shared" si="3"/>
        <v>7.4793305053691919</v>
      </c>
      <c r="K207" s="22" t="str">
        <f>IF(I207&lt;&gt;"",SUMIF(Table1[Codigo_servico],A207,Table1[Subtotal_insumo]),"")</f>
        <v/>
      </c>
      <c r="L207" s="16">
        <f>IF(Table1[[#This Row],[Ordem_insumos]]&lt;&gt;0,VLOOKUP(Table1[[#This Row],[Codigo_servico]],Preencher_Orcamento!$B:$D,3,FALSE)*Table1[[#This Row],[Qtde_insumo]],"")</f>
        <v>0</v>
      </c>
      <c r="M207" s="16">
        <f>IF(Table1[[#This Row],[Ordem_insumos]]&lt;&gt;0,VLOOKUP(Table1[[#This Row],[Codigo_servico]],Preencher_Orcamento!$B:$D,3,FALSE)*Table1[[#This Row],[Subtotal_insumo]],"")</f>
        <v>0</v>
      </c>
    </row>
    <row r="208" spans="1:13" x14ac:dyDescent="0.25">
      <c r="A208" s="6">
        <v>10452</v>
      </c>
      <c r="B208" s="126">
        <v>5</v>
      </c>
      <c r="C208" s="133"/>
      <c r="D208" s="134">
        <v>2014</v>
      </c>
      <c r="E208" s="7" t="s">
        <v>2185</v>
      </c>
      <c r="F208" s="8" t="s">
        <v>2140</v>
      </c>
      <c r="G208" s="16">
        <f>IFERROR(VLOOKUP(Table1[[#This Row],[Codigo_insumo]],BD_Insumos!$B:$E,4),"")</f>
        <v>13.173665210544026</v>
      </c>
      <c r="H208" s="140">
        <v>2.42</v>
      </c>
      <c r="I208" s="9"/>
      <c r="J208" s="22">
        <f t="shared" si="3"/>
        <v>31.880269809516545</v>
      </c>
      <c r="K208" s="22" t="str">
        <f>IF(I208&lt;&gt;"",SUMIF(Table1[Codigo_servico],A208,Table1[Subtotal_insumo]),"")</f>
        <v/>
      </c>
      <c r="L208" s="16">
        <f>IF(Table1[[#This Row],[Ordem_insumos]]&lt;&gt;0,VLOOKUP(Table1[[#This Row],[Codigo_servico]],Preencher_Orcamento!$B:$D,3,FALSE)*Table1[[#This Row],[Qtde_insumo]],"")</f>
        <v>0</v>
      </c>
      <c r="M208" s="16">
        <f>IF(Table1[[#This Row],[Ordem_insumos]]&lt;&gt;0,VLOOKUP(Table1[[#This Row],[Codigo_servico]],Preencher_Orcamento!$B:$D,3,FALSE)*Table1[[#This Row],[Subtotal_insumo]],"")</f>
        <v>0</v>
      </c>
    </row>
    <row r="209" spans="1:13" x14ac:dyDescent="0.25">
      <c r="A209" s="6">
        <v>10452</v>
      </c>
      <c r="B209" s="126">
        <v>6</v>
      </c>
      <c r="C209" s="133"/>
      <c r="D209" s="134">
        <v>2013</v>
      </c>
      <c r="E209" s="7" t="s">
        <v>2184</v>
      </c>
      <c r="F209" s="8" t="s">
        <v>2140</v>
      </c>
      <c r="G209" s="16">
        <f>IFERROR(VLOOKUP(Table1[[#This Row],[Codigo_insumo]],BD_Insumos!$B:$E,4),"")</f>
        <v>15.756939025755017</v>
      </c>
      <c r="H209" s="140">
        <v>2.42</v>
      </c>
      <c r="I209" s="9"/>
      <c r="J209" s="22">
        <f t="shared" si="3"/>
        <v>38.131792442327139</v>
      </c>
      <c r="K209" s="22" t="str">
        <f>IF(I209&lt;&gt;"",SUMIF(Table1[Codigo_servico],A209,Table1[Subtotal_insumo]),"")</f>
        <v/>
      </c>
      <c r="L209" s="16">
        <f>IF(Table1[[#This Row],[Ordem_insumos]]&lt;&gt;0,VLOOKUP(Table1[[#This Row],[Codigo_servico]],Preencher_Orcamento!$B:$D,3,FALSE)*Table1[[#This Row],[Qtde_insumo]],"")</f>
        <v>0</v>
      </c>
      <c r="M209" s="16">
        <f>IF(Table1[[#This Row],[Ordem_insumos]]&lt;&gt;0,VLOOKUP(Table1[[#This Row],[Codigo_servico]],Preencher_Orcamento!$B:$D,3,FALSE)*Table1[[#This Row],[Subtotal_insumo]],"")</f>
        <v>0</v>
      </c>
    </row>
    <row r="210" spans="1:13" x14ac:dyDescent="0.25">
      <c r="A210" s="6">
        <v>10452</v>
      </c>
      <c r="B210" s="126">
        <v>7</v>
      </c>
      <c r="C210" s="133"/>
      <c r="D210" s="134">
        <v>17740</v>
      </c>
      <c r="E210" s="7" t="s">
        <v>399</v>
      </c>
      <c r="F210" s="8" t="s">
        <v>197</v>
      </c>
      <c r="G210" s="18">
        <f>IFERROR(VLOOKUP(Table1[[#This Row],[Codigo_insumo]],BD_Insumos!$B:$E,4),"")</f>
        <v>4.9862000000000002</v>
      </c>
      <c r="H210" s="140">
        <v>0.09</v>
      </c>
      <c r="I210" s="9"/>
      <c r="J210" s="23">
        <f t="shared" si="3"/>
        <v>0.44875799999999999</v>
      </c>
      <c r="K210" s="22" t="str">
        <f>IF(I210&lt;&gt;"",SUMIF(Table1[Codigo_servico],A210,Table1[Subtotal_insumo]),"")</f>
        <v/>
      </c>
      <c r="L210" s="18">
        <f>IF(Table1[[#This Row],[Ordem_insumos]]&lt;&gt;0,VLOOKUP(Table1[[#This Row],[Codigo_servico]],Preencher_Orcamento!$B:$D,3,FALSE)*Table1[[#This Row],[Qtde_insumo]],"")</f>
        <v>0</v>
      </c>
      <c r="M210" s="18">
        <f>IF(Table1[[#This Row],[Ordem_insumos]]&lt;&gt;0,VLOOKUP(Table1[[#This Row],[Codigo_servico]],Preencher_Orcamento!$B:$D,3,FALSE)*Table1[[#This Row],[Subtotal_insumo]],"")</f>
        <v>0</v>
      </c>
    </row>
    <row r="211" spans="1:13" x14ac:dyDescent="0.25">
      <c r="A211" s="6">
        <v>10452</v>
      </c>
      <c r="B211" s="126">
        <v>8</v>
      </c>
      <c r="C211" s="133"/>
      <c r="D211" s="134">
        <v>11021</v>
      </c>
      <c r="E211" s="7" t="s">
        <v>175</v>
      </c>
      <c r="F211" s="8" t="s">
        <v>170</v>
      </c>
      <c r="G211" s="18">
        <f>IFERROR(VLOOKUP(Table1[[#This Row],[Codigo_insumo]],BD_Insumos!$B:$E,4),"")</f>
        <v>12.2156</v>
      </c>
      <c r="H211" s="140">
        <v>0.4</v>
      </c>
      <c r="I211" s="9"/>
      <c r="J211" s="23">
        <f t="shared" si="3"/>
        <v>4.8862400000000008</v>
      </c>
      <c r="K211" s="22" t="str">
        <f>IF(I211&lt;&gt;"",SUMIF(Table1[Codigo_servico],A211,Table1[Subtotal_insumo]),"")</f>
        <v/>
      </c>
      <c r="L211" s="18">
        <f>IF(Table1[[#This Row],[Ordem_insumos]]&lt;&gt;0,VLOOKUP(Table1[[#This Row],[Codigo_servico]],Preencher_Orcamento!$B:$D,3,FALSE)*Table1[[#This Row],[Qtde_insumo]],"")</f>
        <v>0</v>
      </c>
      <c r="M211" s="18">
        <f>IF(Table1[[#This Row],[Ordem_insumos]]&lt;&gt;0,VLOOKUP(Table1[[#This Row],[Codigo_servico]],Preencher_Orcamento!$B:$D,3,FALSE)*Table1[[#This Row],[Subtotal_insumo]],"")</f>
        <v>0</v>
      </c>
    </row>
    <row r="212" spans="1:13" x14ac:dyDescent="0.25">
      <c r="A212" s="6">
        <v>10452</v>
      </c>
      <c r="B212" s="126">
        <v>9</v>
      </c>
      <c r="C212" s="133"/>
      <c r="D212" s="134">
        <v>2099</v>
      </c>
      <c r="E212" s="7" t="s">
        <v>2205</v>
      </c>
      <c r="F212" s="8" t="s">
        <v>2140</v>
      </c>
      <c r="G212" s="18">
        <f>IFERROR(VLOOKUP(Table1[[#This Row],[Codigo_insumo]],BD_Insumos!$B:$E,4),"")</f>
        <v>12.627877718847255</v>
      </c>
      <c r="H212" s="140">
        <v>0.8</v>
      </c>
      <c r="I212" s="9"/>
      <c r="J212" s="23">
        <f t="shared" si="3"/>
        <v>10.102302175077805</v>
      </c>
      <c r="K212" s="22" t="str">
        <f>IF(I212&lt;&gt;"",SUMIF(Table1[Codigo_servico],A212,Table1[Subtotal_insumo]),"")</f>
        <v/>
      </c>
      <c r="L212" s="18">
        <f>IF(Table1[[#This Row],[Ordem_insumos]]&lt;&gt;0,VLOOKUP(Table1[[#This Row],[Codigo_servico]],Preencher_Orcamento!$B:$D,3,FALSE)*Table1[[#This Row],[Qtde_insumo]],"")</f>
        <v>0</v>
      </c>
      <c r="M212" s="18">
        <f>IF(Table1[[#This Row],[Ordem_insumos]]&lt;&gt;0,VLOOKUP(Table1[[#This Row],[Codigo_servico]],Preencher_Orcamento!$B:$D,3,FALSE)*Table1[[#This Row],[Subtotal_insumo]],"")</f>
        <v>0</v>
      </c>
    </row>
    <row r="213" spans="1:13" x14ac:dyDescent="0.25">
      <c r="A213" s="6">
        <v>10452</v>
      </c>
      <c r="B213" s="126">
        <v>10</v>
      </c>
      <c r="C213" s="133"/>
      <c r="D213" s="134">
        <v>10608</v>
      </c>
      <c r="E213" s="7" t="s">
        <v>118</v>
      </c>
      <c r="F213" s="8" t="s">
        <v>58</v>
      </c>
      <c r="G213" s="18">
        <f>IFERROR(VLOOKUP(Table1[[#This Row],[Codigo_insumo]],BD_Insumos!$B:$E,4),"")</f>
        <v>238.17070000000001</v>
      </c>
      <c r="H213" s="140">
        <v>0.05</v>
      </c>
      <c r="I213" s="9"/>
      <c r="J213" s="23">
        <f t="shared" si="3"/>
        <v>11.908535000000001</v>
      </c>
      <c r="K213" s="22" t="str">
        <f>IF(I213&lt;&gt;"",SUMIF(Table1[Codigo_servico],A213,Table1[Subtotal_insumo]),"")</f>
        <v/>
      </c>
      <c r="L213" s="18">
        <f>IF(Table1[[#This Row],[Ordem_insumos]]&lt;&gt;0,VLOOKUP(Table1[[#This Row],[Codigo_servico]],Preencher_Orcamento!$B:$D,3,FALSE)*Table1[[#This Row],[Qtde_insumo]],"")</f>
        <v>0</v>
      </c>
      <c r="M213" s="18">
        <f>IF(Table1[[#This Row],[Ordem_insumos]]&lt;&gt;0,VLOOKUP(Table1[[#This Row],[Codigo_servico]],Preencher_Orcamento!$B:$D,3,FALSE)*Table1[[#This Row],[Subtotal_insumo]],"")</f>
        <v>0</v>
      </c>
    </row>
    <row r="214" spans="1:13" x14ac:dyDescent="0.25">
      <c r="A214" s="6">
        <v>10452</v>
      </c>
      <c r="B214" s="126">
        <v>11</v>
      </c>
      <c r="C214" s="133"/>
      <c r="D214" s="134">
        <v>11070</v>
      </c>
      <c r="E214" s="7" t="s">
        <v>185</v>
      </c>
      <c r="F214" s="8" t="s">
        <v>5</v>
      </c>
      <c r="G214" s="18">
        <f>IFERROR(VLOOKUP(Table1[[#This Row],[Codigo_insumo]],BD_Insumos!$B:$E,4),"")</f>
        <v>4.1189999999999998</v>
      </c>
      <c r="H214" s="140">
        <v>0.4</v>
      </c>
      <c r="I214" s="9"/>
      <c r="J214" s="23">
        <f t="shared" si="3"/>
        <v>1.6476</v>
      </c>
      <c r="K214" s="22" t="str">
        <f>IF(I214&lt;&gt;"",SUMIF(Table1[Codigo_servico],A214,Table1[Subtotal_insumo]),"")</f>
        <v/>
      </c>
      <c r="L214" s="18">
        <f>IF(Table1[[#This Row],[Ordem_insumos]]&lt;&gt;0,VLOOKUP(Table1[[#This Row],[Codigo_servico]],Preencher_Orcamento!$B:$D,3,FALSE)*Table1[[#This Row],[Qtde_insumo]],"")</f>
        <v>0</v>
      </c>
      <c r="M214" s="18">
        <f>IF(Table1[[#This Row],[Ordem_insumos]]&lt;&gt;0,VLOOKUP(Table1[[#This Row],[Codigo_servico]],Preencher_Orcamento!$B:$D,3,FALSE)*Table1[[#This Row],[Subtotal_insumo]],"")</f>
        <v>0</v>
      </c>
    </row>
    <row r="215" spans="1:13" x14ac:dyDescent="0.25">
      <c r="A215" s="3">
        <v>10470</v>
      </c>
      <c r="B215" s="125">
        <v>0</v>
      </c>
      <c r="C215" s="131" t="s">
        <v>2394</v>
      </c>
      <c r="D215" s="132"/>
      <c r="E215" s="4"/>
      <c r="F215" s="4"/>
      <c r="G215" s="17" t="str">
        <f>IFERROR(VLOOKUP(Table1[[#This Row],[Codigo_insumo]],BD_Insumos!$B:$E,4),"")</f>
        <v/>
      </c>
      <c r="H215" s="139"/>
      <c r="I215" s="5" t="s">
        <v>58</v>
      </c>
      <c r="J215" s="20" t="str">
        <f t="shared" si="3"/>
        <v/>
      </c>
      <c r="K215" s="21">
        <f>IF(I215&lt;&gt;"",SUMIF(Table1[Codigo_servico],A215,Table1[Subtotal_insumo]),"")</f>
        <v>112.31025429711815</v>
      </c>
      <c r="L215" s="17" t="str">
        <f>IF(Table1[[#This Row],[Ordem_insumos]]&lt;&gt;0,VLOOKUP(Table1[[#This Row],[Codigo_servico]],Preencher_Orcamento!$B:$D,3,FALSE)*Table1[[#This Row],[Qtde_insumo]],"")</f>
        <v/>
      </c>
      <c r="M215" s="17" t="str">
        <f>IF(Table1[[#This Row],[Ordem_insumos]]&lt;&gt;0,VLOOKUP(Table1[[#This Row],[Codigo_servico]],Preencher_Orcamento!$B:$D,3,FALSE)*Table1[[#This Row],[Subtotal_insumo]],"")</f>
        <v/>
      </c>
    </row>
    <row r="216" spans="1:13" x14ac:dyDescent="0.25">
      <c r="A216" s="6">
        <v>10470</v>
      </c>
      <c r="B216" s="126">
        <v>1</v>
      </c>
      <c r="C216" s="133"/>
      <c r="D216" s="134">
        <v>2099</v>
      </c>
      <c r="E216" s="7" t="s">
        <v>2205</v>
      </c>
      <c r="F216" s="8" t="s">
        <v>2140</v>
      </c>
      <c r="G216" s="16">
        <f>IFERROR(VLOOKUP(Table1[[#This Row],[Codigo_insumo]],BD_Insumos!$B:$E,4),"")</f>
        <v>12.627877718847255</v>
      </c>
      <c r="H216" s="140">
        <v>2.5</v>
      </c>
      <c r="I216" s="9"/>
      <c r="J216" s="22">
        <f t="shared" si="3"/>
        <v>31.56969429711814</v>
      </c>
      <c r="K216" s="22" t="str">
        <f>IF(I216&lt;&gt;"",SUMIF(Table1[Codigo_servico],A216,Table1[Subtotal_insumo]),"")</f>
        <v/>
      </c>
      <c r="L216" s="16">
        <f>IF(Table1[[#This Row],[Ordem_insumos]]&lt;&gt;0,VLOOKUP(Table1[[#This Row],[Codigo_servico]],Preencher_Orcamento!$B:$D,3,FALSE)*Table1[[#This Row],[Qtde_insumo]],"")</f>
        <v>0</v>
      </c>
      <c r="M216" s="16">
        <f>IF(Table1[[#This Row],[Ordem_insumos]]&lt;&gt;0,VLOOKUP(Table1[[#This Row],[Codigo_servico]],Preencher_Orcamento!$B:$D,3,FALSE)*Table1[[#This Row],[Subtotal_insumo]],"")</f>
        <v>0</v>
      </c>
    </row>
    <row r="217" spans="1:13" x14ac:dyDescent="0.25">
      <c r="A217" s="6">
        <v>10470</v>
      </c>
      <c r="B217" s="126">
        <v>2</v>
      </c>
      <c r="C217" s="133"/>
      <c r="D217" s="134">
        <v>10543</v>
      </c>
      <c r="E217" s="7" t="s">
        <v>91</v>
      </c>
      <c r="F217" s="8" t="s">
        <v>58</v>
      </c>
      <c r="G217" s="18">
        <f>IFERROR(VLOOKUP(Table1[[#This Row],[Codigo_insumo]],BD_Insumos!$B:$E,4),"")</f>
        <v>67.283799999999999</v>
      </c>
      <c r="H217" s="140">
        <v>1.2</v>
      </c>
      <c r="I217" s="9"/>
      <c r="J217" s="23">
        <f t="shared" si="3"/>
        <v>80.740560000000002</v>
      </c>
      <c r="K217" s="22" t="str">
        <f>IF(I217&lt;&gt;"",SUMIF(Table1[Codigo_servico],A217,Table1[Subtotal_insumo]),"")</f>
        <v/>
      </c>
      <c r="L217" s="18">
        <f>IF(Table1[[#This Row],[Ordem_insumos]]&lt;&gt;0,VLOOKUP(Table1[[#This Row],[Codigo_servico]],Preencher_Orcamento!$B:$D,3,FALSE)*Table1[[#This Row],[Qtde_insumo]],"")</f>
        <v>0</v>
      </c>
      <c r="M217" s="18">
        <f>IF(Table1[[#This Row],[Ordem_insumos]]&lt;&gt;0,VLOOKUP(Table1[[#This Row],[Codigo_servico]],Preencher_Orcamento!$B:$D,3,FALSE)*Table1[[#This Row],[Subtotal_insumo]],"")</f>
        <v>0</v>
      </c>
    </row>
    <row r="218" spans="1:13" x14ac:dyDescent="0.25">
      <c r="A218" s="3">
        <v>10471</v>
      </c>
      <c r="B218" s="125">
        <v>0</v>
      </c>
      <c r="C218" s="131" t="s">
        <v>2395</v>
      </c>
      <c r="D218" s="132"/>
      <c r="E218" s="4"/>
      <c r="F218" s="4"/>
      <c r="G218" s="17" t="str">
        <f>IFERROR(VLOOKUP(Table1[[#This Row],[Codigo_insumo]],BD_Insumos!$B:$E,4),"")</f>
        <v/>
      </c>
      <c r="H218" s="139"/>
      <c r="I218" s="5" t="s">
        <v>58</v>
      </c>
      <c r="J218" s="20" t="str">
        <f t="shared" si="3"/>
        <v/>
      </c>
      <c r="K218" s="21">
        <f>IF(I218&lt;&gt;"",SUMIF(Table1[Codigo_servico],A218,Table1[Subtotal_insumo]),"")</f>
        <v>129.73434201596538</v>
      </c>
      <c r="L218" s="17" t="str">
        <f>IF(Table1[[#This Row],[Ordem_insumos]]&lt;&gt;0,VLOOKUP(Table1[[#This Row],[Codigo_servico]],Preencher_Orcamento!$B:$D,3,FALSE)*Table1[[#This Row],[Qtde_insumo]],"")</f>
        <v/>
      </c>
      <c r="M218" s="17" t="str">
        <f>IF(Table1[[#This Row],[Ordem_insumos]]&lt;&gt;0,VLOOKUP(Table1[[#This Row],[Codigo_servico]],Preencher_Orcamento!$B:$D,3,FALSE)*Table1[[#This Row],[Subtotal_insumo]],"")</f>
        <v/>
      </c>
    </row>
    <row r="219" spans="1:13" x14ac:dyDescent="0.25">
      <c r="A219" s="6">
        <v>10471</v>
      </c>
      <c r="B219" s="126">
        <v>1</v>
      </c>
      <c r="C219" s="133"/>
      <c r="D219" s="134">
        <v>10501</v>
      </c>
      <c r="E219" s="7" t="s">
        <v>57</v>
      </c>
      <c r="F219" s="8" t="s">
        <v>58</v>
      </c>
      <c r="G219" s="16">
        <f>IFERROR(VLOOKUP(Table1[[#This Row],[Codigo_insumo]],BD_Insumos!$B:$E,4),"")</f>
        <v>74.379800000000003</v>
      </c>
      <c r="H219" s="140">
        <v>1.1499999999999999</v>
      </c>
      <c r="I219" s="9"/>
      <c r="J219" s="22">
        <f t="shared" si="3"/>
        <v>85.53676999999999</v>
      </c>
      <c r="K219" s="22" t="str">
        <f>IF(I219&lt;&gt;"",SUMIF(Table1[Codigo_servico],A219,Table1[Subtotal_insumo]),"")</f>
        <v/>
      </c>
      <c r="L219" s="16">
        <f>IF(Table1[[#This Row],[Ordem_insumos]]&lt;&gt;0,VLOOKUP(Table1[[#This Row],[Codigo_servico]],Preencher_Orcamento!$B:$D,3,FALSE)*Table1[[#This Row],[Qtde_insumo]],"")</f>
        <v>0</v>
      </c>
      <c r="M219" s="16">
        <f>IF(Table1[[#This Row],[Ordem_insumos]]&lt;&gt;0,VLOOKUP(Table1[[#This Row],[Codigo_servico]],Preencher_Orcamento!$B:$D,3,FALSE)*Table1[[#This Row],[Subtotal_insumo]],"")</f>
        <v>0</v>
      </c>
    </row>
    <row r="220" spans="1:13" x14ac:dyDescent="0.25">
      <c r="A220" s="6">
        <v>10471</v>
      </c>
      <c r="B220" s="126">
        <v>2</v>
      </c>
      <c r="C220" s="133"/>
      <c r="D220" s="134">
        <v>2099</v>
      </c>
      <c r="E220" s="7" t="s">
        <v>2205</v>
      </c>
      <c r="F220" s="8" t="s">
        <v>2140</v>
      </c>
      <c r="G220" s="18">
        <f>IFERROR(VLOOKUP(Table1[[#This Row],[Codigo_insumo]],BD_Insumos!$B:$E,4),"")</f>
        <v>12.627877718847255</v>
      </c>
      <c r="H220" s="140">
        <v>3.5</v>
      </c>
      <c r="I220" s="9"/>
      <c r="J220" s="23">
        <f t="shared" si="3"/>
        <v>44.197572015965392</v>
      </c>
      <c r="K220" s="22" t="str">
        <f>IF(I220&lt;&gt;"",SUMIF(Table1[Codigo_servico],A220,Table1[Subtotal_insumo]),"")</f>
        <v/>
      </c>
      <c r="L220" s="18">
        <f>IF(Table1[[#This Row],[Ordem_insumos]]&lt;&gt;0,VLOOKUP(Table1[[#This Row],[Codigo_servico]],Preencher_Orcamento!$B:$D,3,FALSE)*Table1[[#This Row],[Qtde_insumo]],"")</f>
        <v>0</v>
      </c>
      <c r="M220" s="18">
        <f>IF(Table1[[#This Row],[Ordem_insumos]]&lt;&gt;0,VLOOKUP(Table1[[#This Row],[Codigo_servico]],Preencher_Orcamento!$B:$D,3,FALSE)*Table1[[#This Row],[Subtotal_insumo]],"")</f>
        <v>0</v>
      </c>
    </row>
    <row r="221" spans="1:13" x14ac:dyDescent="0.25">
      <c r="A221" s="3">
        <v>10475</v>
      </c>
      <c r="B221" s="125">
        <v>0</v>
      </c>
      <c r="C221" s="131" t="s">
        <v>2396</v>
      </c>
      <c r="D221" s="132"/>
      <c r="E221" s="4"/>
      <c r="F221" s="4"/>
      <c r="G221" s="17" t="str">
        <f>IFERROR(VLOOKUP(Table1[[#This Row],[Codigo_insumo]],BD_Insumos!$B:$E,4),"")</f>
        <v/>
      </c>
      <c r="H221" s="139"/>
      <c r="I221" s="5" t="s">
        <v>170</v>
      </c>
      <c r="J221" s="20" t="str">
        <f t="shared" si="3"/>
        <v/>
      </c>
      <c r="K221" s="21">
        <f>IF(I221&lt;&gt;"",SUMIF(Table1[Codigo_servico],A221,Table1[Subtotal_insumo]),"")</f>
        <v>4.9631051149269325</v>
      </c>
      <c r="L221" s="17" t="str">
        <f>IF(Table1[[#This Row],[Ordem_insumos]]&lt;&gt;0,VLOOKUP(Table1[[#This Row],[Codigo_servico]],Preencher_Orcamento!$B:$D,3,FALSE)*Table1[[#This Row],[Qtde_insumo]],"")</f>
        <v/>
      </c>
      <c r="M221" s="17" t="str">
        <f>IF(Table1[[#This Row],[Ordem_insumos]]&lt;&gt;0,VLOOKUP(Table1[[#This Row],[Codigo_servico]],Preencher_Orcamento!$B:$D,3,FALSE)*Table1[[#This Row],[Subtotal_insumo]],"")</f>
        <v/>
      </c>
    </row>
    <row r="222" spans="1:13" ht="39" x14ac:dyDescent="0.25">
      <c r="A222" s="6">
        <v>10475</v>
      </c>
      <c r="B222" s="126">
        <v>1</v>
      </c>
      <c r="C222" s="133"/>
      <c r="D222" s="134">
        <v>24110</v>
      </c>
      <c r="E222" s="7" t="s">
        <v>446</v>
      </c>
      <c r="F222" s="8" t="s">
        <v>170</v>
      </c>
      <c r="G222" s="16">
        <f>IFERROR(VLOOKUP(Table1[[#This Row],[Codigo_insumo]],BD_Insumos!$B:$E,4),"")</f>
        <v>4.2736000000000001</v>
      </c>
      <c r="H222" s="140">
        <v>1.05</v>
      </c>
      <c r="I222" s="9"/>
      <c r="J222" s="22">
        <f t="shared" si="3"/>
        <v>4.4872800000000002</v>
      </c>
      <c r="K222" s="22" t="str">
        <f>IF(I222&lt;&gt;"",SUMIF(Table1[Codigo_servico],A222,Table1[Subtotal_insumo]),"")</f>
        <v/>
      </c>
      <c r="L222" s="16">
        <f>IF(Table1[[#This Row],[Ordem_insumos]]&lt;&gt;0,VLOOKUP(Table1[[#This Row],[Codigo_servico]],Preencher_Orcamento!$B:$D,3,FALSE)*Table1[[#This Row],[Qtde_insumo]],"")</f>
        <v>0</v>
      </c>
      <c r="M222" s="16">
        <f>IF(Table1[[#This Row],[Ordem_insumos]]&lt;&gt;0,VLOOKUP(Table1[[#This Row],[Codigo_servico]],Preencher_Orcamento!$B:$D,3,FALSE)*Table1[[#This Row],[Subtotal_insumo]],"")</f>
        <v>0</v>
      </c>
    </row>
    <row r="223" spans="1:13" x14ac:dyDescent="0.25">
      <c r="A223" s="6">
        <v>10475</v>
      </c>
      <c r="B223" s="126">
        <v>2</v>
      </c>
      <c r="C223" s="133"/>
      <c r="D223" s="134">
        <v>2020</v>
      </c>
      <c r="E223" s="7" t="s">
        <v>2188</v>
      </c>
      <c r="F223" s="8" t="s">
        <v>2140</v>
      </c>
      <c r="G223" s="18">
        <f>IFERROR(VLOOKUP(Table1[[#This Row],[Codigo_insumo]],BD_Insumos!$B:$E,4),"")</f>
        <v>15.860837164231068</v>
      </c>
      <c r="H223" s="140">
        <v>0.03</v>
      </c>
      <c r="I223" s="9"/>
      <c r="J223" s="23">
        <f t="shared" si="3"/>
        <v>0.47582511492693202</v>
      </c>
      <c r="K223" s="22" t="str">
        <f>IF(I223&lt;&gt;"",SUMIF(Table1[Codigo_servico],A223,Table1[Subtotal_insumo]),"")</f>
        <v/>
      </c>
      <c r="L223" s="18">
        <f>IF(Table1[[#This Row],[Ordem_insumos]]&lt;&gt;0,VLOOKUP(Table1[[#This Row],[Codigo_servico]],Preencher_Orcamento!$B:$D,3,FALSE)*Table1[[#This Row],[Qtde_insumo]],"")</f>
        <v>0</v>
      </c>
      <c r="M223" s="18">
        <f>IF(Table1[[#This Row],[Ordem_insumos]]&lt;&gt;0,VLOOKUP(Table1[[#This Row],[Codigo_servico]],Preencher_Orcamento!$B:$D,3,FALSE)*Table1[[#This Row],[Subtotal_insumo]],"")</f>
        <v>0</v>
      </c>
    </row>
    <row r="224" spans="1:13" x14ac:dyDescent="0.25">
      <c r="A224" s="3">
        <v>10476</v>
      </c>
      <c r="B224" s="125">
        <v>0</v>
      </c>
      <c r="C224" s="131" t="s">
        <v>2397</v>
      </c>
      <c r="D224" s="132"/>
      <c r="E224" s="4"/>
      <c r="F224" s="4"/>
      <c r="G224" s="17" t="str">
        <f>IFERROR(VLOOKUP(Table1[[#This Row],[Codigo_insumo]],BD_Insumos!$B:$E,4),"")</f>
        <v/>
      </c>
      <c r="H224" s="139"/>
      <c r="I224" s="5" t="s">
        <v>170</v>
      </c>
      <c r="J224" s="20" t="str">
        <f t="shared" si="3"/>
        <v/>
      </c>
      <c r="K224" s="21">
        <f>IF(I224&lt;&gt;"",SUMIF(Table1[Codigo_servico],A224,Table1[Subtotal_insumo]),"")</f>
        <v>15.195459999999999</v>
      </c>
      <c r="L224" s="17" t="str">
        <f>IF(Table1[[#This Row],[Ordem_insumos]]&lt;&gt;0,VLOOKUP(Table1[[#This Row],[Codigo_servico]],Preencher_Orcamento!$B:$D,3,FALSE)*Table1[[#This Row],[Qtde_insumo]],"")</f>
        <v/>
      </c>
      <c r="M224" s="17" t="str">
        <f>IF(Table1[[#This Row],[Ordem_insumos]]&lt;&gt;0,VLOOKUP(Table1[[#This Row],[Codigo_servico]],Preencher_Orcamento!$B:$D,3,FALSE)*Table1[[#This Row],[Subtotal_insumo]],"")</f>
        <v/>
      </c>
    </row>
    <row r="225" spans="1:13" ht="26.25" x14ac:dyDescent="0.25">
      <c r="A225" s="6">
        <v>10476</v>
      </c>
      <c r="B225" s="126">
        <v>1</v>
      </c>
      <c r="C225" s="133"/>
      <c r="D225" s="134">
        <v>24120</v>
      </c>
      <c r="E225" s="7" t="s">
        <v>450</v>
      </c>
      <c r="F225" s="8" t="s">
        <v>170</v>
      </c>
      <c r="G225" s="18">
        <f>IFERROR(VLOOKUP(Table1[[#This Row],[Codigo_insumo]],BD_Insumos!$B:$E,4),"")</f>
        <v>10.853899999999999</v>
      </c>
      <c r="H225" s="140">
        <v>1.4</v>
      </c>
      <c r="I225" s="9"/>
      <c r="J225" s="23">
        <f t="shared" si="3"/>
        <v>15.195459999999999</v>
      </c>
      <c r="K225" s="22" t="str">
        <f>IF(I225&lt;&gt;"",SUMIF(Table1[Codigo_servico],A225,Table1[Subtotal_insumo]),"")</f>
        <v/>
      </c>
      <c r="L225" s="18">
        <f>IF(Table1[[#This Row],[Ordem_insumos]]&lt;&gt;0,VLOOKUP(Table1[[#This Row],[Codigo_servico]],Preencher_Orcamento!$B:$D,3,FALSE)*Table1[[#This Row],[Qtde_insumo]],"")</f>
        <v>0</v>
      </c>
      <c r="M225" s="18">
        <f>IF(Table1[[#This Row],[Ordem_insumos]]&lt;&gt;0,VLOOKUP(Table1[[#This Row],[Codigo_servico]],Preencher_Orcamento!$B:$D,3,FALSE)*Table1[[#This Row],[Subtotal_insumo]],"")</f>
        <v>0</v>
      </c>
    </row>
    <row r="226" spans="1:13" x14ac:dyDescent="0.25">
      <c r="A226" s="3">
        <v>10477</v>
      </c>
      <c r="B226" s="125">
        <v>0</v>
      </c>
      <c r="C226" s="131" t="s">
        <v>2398</v>
      </c>
      <c r="D226" s="132"/>
      <c r="E226" s="4"/>
      <c r="F226" s="4"/>
      <c r="G226" s="17" t="str">
        <f>IFERROR(VLOOKUP(Table1[[#This Row],[Codigo_insumo]],BD_Insumos!$B:$E,4),"")</f>
        <v/>
      </c>
      <c r="H226" s="139"/>
      <c r="I226" s="5" t="s">
        <v>170</v>
      </c>
      <c r="J226" s="20" t="str">
        <f t="shared" si="3"/>
        <v/>
      </c>
      <c r="K226" s="21">
        <f>IF(I226&lt;&gt;"",SUMIF(Table1[Codigo_servico],A226,Table1[Subtotal_insumo]),"")</f>
        <v>13.207075114926933</v>
      </c>
      <c r="L226" s="17" t="str">
        <f>IF(Table1[[#This Row],[Ordem_insumos]]&lt;&gt;0,VLOOKUP(Table1[[#This Row],[Codigo_servico]],Preencher_Orcamento!$B:$D,3,FALSE)*Table1[[#This Row],[Qtde_insumo]],"")</f>
        <v/>
      </c>
      <c r="M226" s="17" t="str">
        <f>IF(Table1[[#This Row],[Ordem_insumos]]&lt;&gt;0,VLOOKUP(Table1[[#This Row],[Codigo_servico]],Preencher_Orcamento!$B:$D,3,FALSE)*Table1[[#This Row],[Subtotal_insumo]],"")</f>
        <v/>
      </c>
    </row>
    <row r="227" spans="1:13" x14ac:dyDescent="0.25">
      <c r="A227" s="6">
        <v>10477</v>
      </c>
      <c r="B227" s="126">
        <v>1</v>
      </c>
      <c r="C227" s="133"/>
      <c r="D227" s="134">
        <v>2020</v>
      </c>
      <c r="E227" s="7" t="s">
        <v>2188</v>
      </c>
      <c r="F227" s="8" t="s">
        <v>2140</v>
      </c>
      <c r="G227" s="16">
        <f>IFERROR(VLOOKUP(Table1[[#This Row],[Codigo_insumo]],BD_Insumos!$B:$E,4),"")</f>
        <v>15.860837164231068</v>
      </c>
      <c r="H227" s="140">
        <v>0.03</v>
      </c>
      <c r="I227" s="9"/>
      <c r="J227" s="22">
        <f t="shared" si="3"/>
        <v>0.47582511492693202</v>
      </c>
      <c r="K227" s="22" t="str">
        <f>IF(I227&lt;&gt;"",SUMIF(Table1[Codigo_servico],A227,Table1[Subtotal_insumo]),"")</f>
        <v/>
      </c>
      <c r="L227" s="16">
        <f>IF(Table1[[#This Row],[Ordem_insumos]]&lt;&gt;0,VLOOKUP(Table1[[#This Row],[Codigo_servico]],Preencher_Orcamento!$B:$D,3,FALSE)*Table1[[#This Row],[Qtde_insumo]],"")</f>
        <v>0</v>
      </c>
      <c r="M227" s="16">
        <f>IF(Table1[[#This Row],[Ordem_insumos]]&lt;&gt;0,VLOOKUP(Table1[[#This Row],[Codigo_servico]],Preencher_Orcamento!$B:$D,3,FALSE)*Table1[[#This Row],[Subtotal_insumo]],"")</f>
        <v>0</v>
      </c>
    </row>
    <row r="228" spans="1:13" ht="51.75" x14ac:dyDescent="0.25">
      <c r="A228" s="6">
        <v>10477</v>
      </c>
      <c r="B228" s="126">
        <v>2</v>
      </c>
      <c r="C228" s="133"/>
      <c r="D228" s="134">
        <v>24121</v>
      </c>
      <c r="E228" s="7" t="s">
        <v>451</v>
      </c>
      <c r="F228" s="8" t="s">
        <v>170</v>
      </c>
      <c r="G228" s="18">
        <f>IFERROR(VLOOKUP(Table1[[#This Row],[Codigo_insumo]],BD_Insumos!$B:$E,4),"")</f>
        <v>12.125</v>
      </c>
      <c r="H228" s="140">
        <v>1.05</v>
      </c>
      <c r="I228" s="9"/>
      <c r="J228" s="23">
        <f t="shared" si="3"/>
        <v>12.731250000000001</v>
      </c>
      <c r="K228" s="22" t="str">
        <f>IF(I228&lt;&gt;"",SUMIF(Table1[Codigo_servico],A228,Table1[Subtotal_insumo]),"")</f>
        <v/>
      </c>
      <c r="L228" s="18">
        <f>IF(Table1[[#This Row],[Ordem_insumos]]&lt;&gt;0,VLOOKUP(Table1[[#This Row],[Codigo_servico]],Preencher_Orcamento!$B:$D,3,FALSE)*Table1[[#This Row],[Qtde_insumo]],"")</f>
        <v>0</v>
      </c>
      <c r="M228" s="18">
        <f>IF(Table1[[#This Row],[Ordem_insumos]]&lt;&gt;0,VLOOKUP(Table1[[#This Row],[Codigo_servico]],Preencher_Orcamento!$B:$D,3,FALSE)*Table1[[#This Row],[Subtotal_insumo]],"")</f>
        <v>0</v>
      </c>
    </row>
    <row r="229" spans="1:13" x14ac:dyDescent="0.25">
      <c r="A229" s="3">
        <v>10478</v>
      </c>
      <c r="B229" s="125">
        <v>0</v>
      </c>
      <c r="C229" s="131" t="s">
        <v>2399</v>
      </c>
      <c r="D229" s="132"/>
      <c r="E229" s="4"/>
      <c r="F229" s="4"/>
      <c r="G229" s="17" t="str">
        <f>IFERROR(VLOOKUP(Table1[[#This Row],[Codigo_insumo]],BD_Insumos!$B:$E,4),"")</f>
        <v/>
      </c>
      <c r="H229" s="139"/>
      <c r="I229" s="5" t="s">
        <v>170</v>
      </c>
      <c r="J229" s="20" t="str">
        <f t="shared" si="3"/>
        <v/>
      </c>
      <c r="K229" s="21">
        <f>IF(I229&lt;&gt;"",SUMIF(Table1[Codigo_servico],A229,Table1[Subtotal_insumo]),"")</f>
        <v>21.864325114926931</v>
      </c>
      <c r="L229" s="17" t="str">
        <f>IF(Table1[[#This Row],[Ordem_insumos]]&lt;&gt;0,VLOOKUP(Table1[[#This Row],[Codigo_servico]],Preencher_Orcamento!$B:$D,3,FALSE)*Table1[[#This Row],[Qtde_insumo]],"")</f>
        <v/>
      </c>
      <c r="M229" s="17" t="str">
        <f>IF(Table1[[#This Row],[Ordem_insumos]]&lt;&gt;0,VLOOKUP(Table1[[#This Row],[Codigo_servico]],Preencher_Orcamento!$B:$D,3,FALSE)*Table1[[#This Row],[Subtotal_insumo]],"")</f>
        <v/>
      </c>
    </row>
    <row r="230" spans="1:13" x14ac:dyDescent="0.25">
      <c r="A230" s="6">
        <v>10478</v>
      </c>
      <c r="B230" s="126">
        <v>1</v>
      </c>
      <c r="C230" s="133"/>
      <c r="D230" s="134">
        <v>2020</v>
      </c>
      <c r="E230" s="7" t="s">
        <v>2188</v>
      </c>
      <c r="F230" s="8" t="s">
        <v>2140</v>
      </c>
      <c r="G230" s="16">
        <f>IFERROR(VLOOKUP(Table1[[#This Row],[Codigo_insumo]],BD_Insumos!$B:$E,4),"")</f>
        <v>15.860837164231068</v>
      </c>
      <c r="H230" s="140">
        <v>0.03</v>
      </c>
      <c r="I230" s="9"/>
      <c r="J230" s="22">
        <f t="shared" si="3"/>
        <v>0.47582511492693202</v>
      </c>
      <c r="K230" s="22" t="str">
        <f>IF(I230&lt;&gt;"",SUMIF(Table1[Codigo_servico],A230,Table1[Subtotal_insumo]),"")</f>
        <v/>
      </c>
      <c r="L230" s="16">
        <f>IF(Table1[[#This Row],[Ordem_insumos]]&lt;&gt;0,VLOOKUP(Table1[[#This Row],[Codigo_servico]],Preencher_Orcamento!$B:$D,3,FALSE)*Table1[[#This Row],[Qtde_insumo]],"")</f>
        <v>0</v>
      </c>
      <c r="M230" s="16">
        <f>IF(Table1[[#This Row],[Ordem_insumos]]&lt;&gt;0,VLOOKUP(Table1[[#This Row],[Codigo_servico]],Preencher_Orcamento!$B:$D,3,FALSE)*Table1[[#This Row],[Subtotal_insumo]],"")</f>
        <v>0</v>
      </c>
    </row>
    <row r="231" spans="1:13" ht="51.75" x14ac:dyDescent="0.25">
      <c r="A231" s="6">
        <v>10478</v>
      </c>
      <c r="B231" s="126">
        <v>2</v>
      </c>
      <c r="C231" s="133"/>
      <c r="D231" s="134">
        <v>24122</v>
      </c>
      <c r="E231" s="7" t="s">
        <v>452</v>
      </c>
      <c r="F231" s="8" t="s">
        <v>170</v>
      </c>
      <c r="G231" s="18">
        <f>IFERROR(VLOOKUP(Table1[[#This Row],[Codigo_insumo]],BD_Insumos!$B:$E,4),"")</f>
        <v>20.37</v>
      </c>
      <c r="H231" s="140">
        <v>1.05</v>
      </c>
      <c r="I231" s="9"/>
      <c r="J231" s="23">
        <f t="shared" si="3"/>
        <v>21.388500000000001</v>
      </c>
      <c r="K231" s="22" t="str">
        <f>IF(I231&lt;&gt;"",SUMIF(Table1[Codigo_servico],A231,Table1[Subtotal_insumo]),"")</f>
        <v/>
      </c>
      <c r="L231" s="18">
        <f>IF(Table1[[#This Row],[Ordem_insumos]]&lt;&gt;0,VLOOKUP(Table1[[#This Row],[Codigo_servico]],Preencher_Orcamento!$B:$D,3,FALSE)*Table1[[#This Row],[Qtde_insumo]],"")</f>
        <v>0</v>
      </c>
      <c r="M231" s="18">
        <f>IF(Table1[[#This Row],[Ordem_insumos]]&lt;&gt;0,VLOOKUP(Table1[[#This Row],[Codigo_servico]],Preencher_Orcamento!$B:$D,3,FALSE)*Table1[[#This Row],[Subtotal_insumo]],"")</f>
        <v>0</v>
      </c>
    </row>
    <row r="232" spans="1:13" x14ac:dyDescent="0.25">
      <c r="A232" s="3">
        <v>10480</v>
      </c>
      <c r="B232" s="125">
        <v>0</v>
      </c>
      <c r="C232" s="131" t="s">
        <v>2400</v>
      </c>
      <c r="D232" s="132"/>
      <c r="E232" s="4"/>
      <c r="F232" s="4"/>
      <c r="G232" s="17" t="str">
        <f>IFERROR(VLOOKUP(Table1[[#This Row],[Codigo_insumo]],BD_Insumos!$B:$E,4),"")</f>
        <v/>
      </c>
      <c r="H232" s="139"/>
      <c r="I232" s="5" t="s">
        <v>58</v>
      </c>
      <c r="J232" s="20" t="str">
        <f t="shared" si="3"/>
        <v/>
      </c>
      <c r="K232" s="21">
        <f>IF(I232&lt;&gt;"",SUMIF(Table1[Codigo_servico],A232,Table1[Subtotal_insumo]),"")</f>
        <v>7.6479063404231278</v>
      </c>
      <c r="L232" s="17" t="str">
        <f>IF(Table1[[#This Row],[Ordem_insumos]]&lt;&gt;0,VLOOKUP(Table1[[#This Row],[Codigo_servico]],Preencher_Orcamento!$B:$D,3,FALSE)*Table1[[#This Row],[Qtde_insumo]],"")</f>
        <v/>
      </c>
      <c r="M232" s="17" t="str">
        <f>IF(Table1[[#This Row],[Ordem_insumos]]&lt;&gt;0,VLOOKUP(Table1[[#This Row],[Codigo_servico]],Preencher_Orcamento!$B:$D,3,FALSE)*Table1[[#This Row],[Subtotal_insumo]],"")</f>
        <v/>
      </c>
    </row>
    <row r="233" spans="1:13" x14ac:dyDescent="0.25">
      <c r="A233" s="6">
        <v>10480</v>
      </c>
      <c r="B233" s="126">
        <v>1</v>
      </c>
      <c r="C233" s="133"/>
      <c r="D233" s="134">
        <v>2099</v>
      </c>
      <c r="E233" s="7" t="s">
        <v>2205</v>
      </c>
      <c r="F233" s="8" t="s">
        <v>2140</v>
      </c>
      <c r="G233" s="16">
        <f>IFERROR(VLOOKUP(Table1[[#This Row],[Codigo_insumo]],BD_Insumos!$B:$E,4),"")</f>
        <v>12.627877718847255</v>
      </c>
      <c r="H233" s="140">
        <v>0.5</v>
      </c>
      <c r="I233" s="9"/>
      <c r="J233" s="22">
        <f t="shared" si="3"/>
        <v>6.3139388594236276</v>
      </c>
      <c r="K233" s="22" t="str">
        <f>IF(I233&lt;&gt;"",SUMIF(Table1[Codigo_servico],A233,Table1[Subtotal_insumo]),"")</f>
        <v/>
      </c>
      <c r="L233" s="16">
        <f>IF(Table1[[#This Row],[Ordem_insumos]]&lt;&gt;0,VLOOKUP(Table1[[#This Row],[Codigo_servico]],Preencher_Orcamento!$B:$D,3,FALSE)*Table1[[#This Row],[Qtde_insumo]],"")</f>
        <v>0</v>
      </c>
      <c r="M233" s="16">
        <f>IF(Table1[[#This Row],[Ordem_insumos]]&lt;&gt;0,VLOOKUP(Table1[[#This Row],[Codigo_servico]],Preencher_Orcamento!$B:$D,3,FALSE)*Table1[[#This Row],[Subtotal_insumo]],"")</f>
        <v>0</v>
      </c>
    </row>
    <row r="234" spans="1:13" ht="26.25" x14ac:dyDescent="0.25">
      <c r="A234" s="6">
        <v>10480</v>
      </c>
      <c r="B234" s="126">
        <v>2</v>
      </c>
      <c r="C234" s="133"/>
      <c r="D234" s="134">
        <v>94221</v>
      </c>
      <c r="E234" s="7" t="s">
        <v>2401</v>
      </c>
      <c r="F234" s="8" t="s">
        <v>2140</v>
      </c>
      <c r="G234" s="16">
        <f>IFERROR(VLOOKUP(Table1[[#This Row],[Codigo_insumo]],BD_Insumos!$B:$E,4),"")</f>
        <v>21.515604532249998</v>
      </c>
      <c r="H234" s="140">
        <v>6.2E-2</v>
      </c>
      <c r="I234" s="9"/>
      <c r="J234" s="22">
        <f t="shared" si="3"/>
        <v>1.3339674809994999</v>
      </c>
      <c r="K234" s="22" t="str">
        <f>IF(I234&lt;&gt;"",SUMIF(Table1[Codigo_servico],A234,Table1[Subtotal_insumo]),"")</f>
        <v/>
      </c>
      <c r="L234" s="16">
        <f>IF(Table1[[#This Row],[Ordem_insumos]]&lt;&gt;0,VLOOKUP(Table1[[#This Row],[Codigo_servico]],Preencher_Orcamento!$B:$D,3,FALSE)*Table1[[#This Row],[Qtde_insumo]],"")</f>
        <v>0</v>
      </c>
      <c r="M234" s="16">
        <f>IF(Table1[[#This Row],[Ordem_insumos]]&lt;&gt;0,VLOOKUP(Table1[[#This Row],[Codigo_servico]],Preencher_Orcamento!$B:$D,3,FALSE)*Table1[[#This Row],[Subtotal_insumo]],"")</f>
        <v>0</v>
      </c>
    </row>
    <row r="235" spans="1:13" x14ac:dyDescent="0.25">
      <c r="A235" s="3">
        <v>10501</v>
      </c>
      <c r="B235" s="125">
        <v>0</v>
      </c>
      <c r="C235" s="131" t="s">
        <v>2402</v>
      </c>
      <c r="D235" s="132"/>
      <c r="E235" s="4"/>
      <c r="F235" s="4"/>
      <c r="G235" s="17" t="str">
        <f>IFERROR(VLOOKUP(Table1[[#This Row],[Codigo_insumo]],BD_Insumos!$B:$E,4),"")</f>
        <v/>
      </c>
      <c r="H235" s="139"/>
      <c r="I235" s="5" t="s">
        <v>170</v>
      </c>
      <c r="J235" s="20" t="str">
        <f t="shared" si="3"/>
        <v/>
      </c>
      <c r="K235" s="21">
        <f>IF(I235&lt;&gt;"",SUMIF(Table1[Codigo_servico],A235,Table1[Subtotal_insumo]),"")</f>
        <v>38.446328395681817</v>
      </c>
      <c r="L235" s="17" t="str">
        <f>IF(Table1[[#This Row],[Ordem_insumos]]&lt;&gt;0,VLOOKUP(Table1[[#This Row],[Codigo_servico]],Preencher_Orcamento!$B:$D,3,FALSE)*Table1[[#This Row],[Qtde_insumo]],"")</f>
        <v/>
      </c>
      <c r="M235" s="17" t="str">
        <f>IF(Table1[[#This Row],[Ordem_insumos]]&lt;&gt;0,VLOOKUP(Table1[[#This Row],[Codigo_servico]],Preencher_Orcamento!$B:$D,3,FALSE)*Table1[[#This Row],[Subtotal_insumo]],"")</f>
        <v/>
      </c>
    </row>
    <row r="236" spans="1:13" x14ac:dyDescent="0.25">
      <c r="A236" s="6">
        <v>10501</v>
      </c>
      <c r="B236" s="126">
        <v>1</v>
      </c>
      <c r="C236" s="133"/>
      <c r="D236" s="134">
        <v>11019</v>
      </c>
      <c r="E236" s="7" t="s">
        <v>173</v>
      </c>
      <c r="F236" s="8" t="s">
        <v>170</v>
      </c>
      <c r="G236" s="16">
        <f>IFERROR(VLOOKUP(Table1[[#This Row],[Codigo_insumo]],BD_Insumos!$B:$E,4),"")</f>
        <v>6.65</v>
      </c>
      <c r="H236" s="140">
        <v>1.1000000000000001</v>
      </c>
      <c r="I236" s="9"/>
      <c r="J236" s="22">
        <f t="shared" si="3"/>
        <v>7.3150000000000013</v>
      </c>
      <c r="K236" s="22" t="str">
        <f>IF(I236&lt;&gt;"",SUMIF(Table1[Codigo_servico],A236,Table1[Subtotal_insumo]),"")</f>
        <v/>
      </c>
      <c r="L236" s="16">
        <f>IF(Table1[[#This Row],[Ordem_insumos]]&lt;&gt;0,VLOOKUP(Table1[[#This Row],[Codigo_servico]],Preencher_Orcamento!$B:$D,3,FALSE)*Table1[[#This Row],[Qtde_insumo]],"")</f>
        <v>0</v>
      </c>
      <c r="M236" s="16">
        <f>IF(Table1[[#This Row],[Ordem_insumos]]&lt;&gt;0,VLOOKUP(Table1[[#This Row],[Codigo_servico]],Preencher_Orcamento!$B:$D,3,FALSE)*Table1[[#This Row],[Subtotal_insumo]],"")</f>
        <v>0</v>
      </c>
    </row>
    <row r="237" spans="1:13" x14ac:dyDescent="0.25">
      <c r="A237" s="6">
        <v>10501</v>
      </c>
      <c r="B237" s="126">
        <v>2</v>
      </c>
      <c r="C237" s="133"/>
      <c r="D237" s="134">
        <v>11046</v>
      </c>
      <c r="E237" s="7" t="s">
        <v>178</v>
      </c>
      <c r="F237" s="8" t="s">
        <v>5</v>
      </c>
      <c r="G237" s="16">
        <f>IFERROR(VLOOKUP(Table1[[#This Row],[Codigo_insumo]],BD_Insumos!$B:$E,4),"")</f>
        <v>2.4108999999999998</v>
      </c>
      <c r="H237" s="140">
        <v>3.15</v>
      </c>
      <c r="I237" s="9"/>
      <c r="J237" s="22">
        <f t="shared" si="3"/>
        <v>7.5943349999999992</v>
      </c>
      <c r="K237" s="22" t="str">
        <f>IF(I237&lt;&gt;"",SUMIF(Table1[Codigo_servico],A237,Table1[Subtotal_insumo]),"")</f>
        <v/>
      </c>
      <c r="L237" s="16">
        <f>IF(Table1[[#This Row],[Ordem_insumos]]&lt;&gt;0,VLOOKUP(Table1[[#This Row],[Codigo_servico]],Preencher_Orcamento!$B:$D,3,FALSE)*Table1[[#This Row],[Qtde_insumo]],"")</f>
        <v>0</v>
      </c>
      <c r="M237" s="16">
        <f>IF(Table1[[#This Row],[Ordem_insumos]]&lt;&gt;0,VLOOKUP(Table1[[#This Row],[Codigo_servico]],Preencher_Orcamento!$B:$D,3,FALSE)*Table1[[#This Row],[Subtotal_insumo]],"")</f>
        <v>0</v>
      </c>
    </row>
    <row r="238" spans="1:13" x14ac:dyDescent="0.25">
      <c r="A238" s="6">
        <v>10501</v>
      </c>
      <c r="B238" s="126">
        <v>3</v>
      </c>
      <c r="C238" s="133"/>
      <c r="D238" s="134">
        <v>17515</v>
      </c>
      <c r="E238" s="7" t="s">
        <v>383</v>
      </c>
      <c r="F238" s="8" t="s">
        <v>197</v>
      </c>
      <c r="G238" s="18">
        <f>IFERROR(VLOOKUP(Table1[[#This Row],[Codigo_insumo]],BD_Insumos!$B:$E,4),"")</f>
        <v>5.5275999999999996</v>
      </c>
      <c r="H238" s="140">
        <v>0.15</v>
      </c>
      <c r="I238" s="9"/>
      <c r="J238" s="23">
        <f t="shared" si="3"/>
        <v>0.82913999999999988</v>
      </c>
      <c r="K238" s="22" t="str">
        <f>IF(I238&lt;&gt;"",SUMIF(Table1[Codigo_servico],A238,Table1[Subtotal_insumo]),"")</f>
        <v/>
      </c>
      <c r="L238" s="18">
        <f>IF(Table1[[#This Row],[Ordem_insumos]]&lt;&gt;0,VLOOKUP(Table1[[#This Row],[Codigo_servico]],Preencher_Orcamento!$B:$D,3,FALSE)*Table1[[#This Row],[Qtde_insumo]],"")</f>
        <v>0</v>
      </c>
      <c r="M238" s="18">
        <f>IF(Table1[[#This Row],[Ordem_insumos]]&lt;&gt;0,VLOOKUP(Table1[[#This Row],[Codigo_servico]],Preencher_Orcamento!$B:$D,3,FALSE)*Table1[[#This Row],[Subtotal_insumo]],"")</f>
        <v>0</v>
      </c>
    </row>
    <row r="239" spans="1:13" x14ac:dyDescent="0.25">
      <c r="A239" s="6">
        <v>10501</v>
      </c>
      <c r="B239" s="126">
        <v>4</v>
      </c>
      <c r="C239" s="133"/>
      <c r="D239" s="134">
        <v>2013</v>
      </c>
      <c r="E239" s="7" t="s">
        <v>2184</v>
      </c>
      <c r="F239" s="8" t="s">
        <v>2140</v>
      </c>
      <c r="G239" s="18">
        <f>IFERROR(VLOOKUP(Table1[[#This Row],[Codigo_insumo]],BD_Insumos!$B:$E,4),"")</f>
        <v>15.756939025755017</v>
      </c>
      <c r="H239" s="140">
        <v>0.8</v>
      </c>
      <c r="I239" s="9"/>
      <c r="J239" s="23">
        <f t="shared" si="3"/>
        <v>12.605551220604013</v>
      </c>
      <c r="K239" s="22" t="str">
        <f>IF(I239&lt;&gt;"",SUMIF(Table1[Codigo_servico],A239,Table1[Subtotal_insumo]),"")</f>
        <v/>
      </c>
      <c r="L239" s="18">
        <f>IF(Table1[[#This Row],[Ordem_insumos]]&lt;&gt;0,VLOOKUP(Table1[[#This Row],[Codigo_servico]],Preencher_Orcamento!$B:$D,3,FALSE)*Table1[[#This Row],[Qtde_insumo]],"")</f>
        <v>0</v>
      </c>
      <c r="M239" s="18">
        <f>IF(Table1[[#This Row],[Ordem_insumos]]&lt;&gt;0,VLOOKUP(Table1[[#This Row],[Codigo_servico]],Preencher_Orcamento!$B:$D,3,FALSE)*Table1[[#This Row],[Subtotal_insumo]],"")</f>
        <v>0</v>
      </c>
    </row>
    <row r="240" spans="1:13" x14ac:dyDescent="0.25">
      <c r="A240" s="6">
        <v>10501</v>
      </c>
      <c r="B240" s="126">
        <v>5</v>
      </c>
      <c r="C240" s="133"/>
      <c r="D240" s="134">
        <v>2099</v>
      </c>
      <c r="E240" s="7" t="s">
        <v>2205</v>
      </c>
      <c r="F240" s="8" t="s">
        <v>2140</v>
      </c>
      <c r="G240" s="18">
        <f>IFERROR(VLOOKUP(Table1[[#This Row],[Codigo_insumo]],BD_Insumos!$B:$E,4),"")</f>
        <v>12.627877718847255</v>
      </c>
      <c r="H240" s="140">
        <v>0.8</v>
      </c>
      <c r="I240" s="9"/>
      <c r="J240" s="23">
        <f t="shared" si="3"/>
        <v>10.102302175077805</v>
      </c>
      <c r="K240" s="22" t="str">
        <f>IF(I240&lt;&gt;"",SUMIF(Table1[Codigo_servico],A240,Table1[Subtotal_insumo]),"")</f>
        <v/>
      </c>
      <c r="L240" s="18">
        <f>IF(Table1[[#This Row],[Ordem_insumos]]&lt;&gt;0,VLOOKUP(Table1[[#This Row],[Codigo_servico]],Preencher_Orcamento!$B:$D,3,FALSE)*Table1[[#This Row],[Qtde_insumo]],"")</f>
        <v>0</v>
      </c>
      <c r="M240" s="18">
        <f>IF(Table1[[#This Row],[Ordem_insumos]]&lt;&gt;0,VLOOKUP(Table1[[#This Row],[Codigo_servico]],Preencher_Orcamento!$B:$D,3,FALSE)*Table1[[#This Row],[Subtotal_insumo]],"")</f>
        <v>0</v>
      </c>
    </row>
    <row r="241" spans="1:13" x14ac:dyDescent="0.25">
      <c r="A241" s="3">
        <v>10502</v>
      </c>
      <c r="B241" s="125">
        <v>0</v>
      </c>
      <c r="C241" s="131" t="s">
        <v>2403</v>
      </c>
      <c r="D241" s="132"/>
      <c r="E241" s="4"/>
      <c r="F241" s="4"/>
      <c r="G241" s="17" t="str">
        <f>IFERROR(VLOOKUP(Table1[[#This Row],[Codigo_insumo]],BD_Insumos!$B:$E,4),"")</f>
        <v/>
      </c>
      <c r="H241" s="139"/>
      <c r="I241" s="5" t="s">
        <v>170</v>
      </c>
      <c r="J241" s="20" t="str">
        <f t="shared" si="3"/>
        <v/>
      </c>
      <c r="K241" s="21">
        <f>IF(I241&lt;&gt;"",SUMIF(Table1[Codigo_servico],A241,Table1[Subtotal_insumo]),"")</f>
        <v>41.958078395681824</v>
      </c>
      <c r="L241" s="17" t="str">
        <f>IF(Table1[[#This Row],[Ordem_insumos]]&lt;&gt;0,VLOOKUP(Table1[[#This Row],[Codigo_servico]],Preencher_Orcamento!$B:$D,3,FALSE)*Table1[[#This Row],[Qtde_insumo]],"")</f>
        <v/>
      </c>
      <c r="M241" s="17" t="str">
        <f>IF(Table1[[#This Row],[Ordem_insumos]]&lt;&gt;0,VLOOKUP(Table1[[#This Row],[Codigo_servico]],Preencher_Orcamento!$B:$D,3,FALSE)*Table1[[#This Row],[Subtotal_insumo]],"")</f>
        <v/>
      </c>
    </row>
    <row r="242" spans="1:13" x14ac:dyDescent="0.25">
      <c r="A242" s="6">
        <v>10502</v>
      </c>
      <c r="B242" s="126">
        <v>1</v>
      </c>
      <c r="C242" s="133"/>
      <c r="D242" s="134">
        <v>2099</v>
      </c>
      <c r="E242" s="7" t="s">
        <v>2205</v>
      </c>
      <c r="F242" s="8" t="s">
        <v>2140</v>
      </c>
      <c r="G242" s="16">
        <f>IFERROR(VLOOKUP(Table1[[#This Row],[Codigo_insumo]],BD_Insumos!$B:$E,4),"")</f>
        <v>12.627877718847255</v>
      </c>
      <c r="H242" s="140">
        <v>0.8</v>
      </c>
      <c r="I242" s="9"/>
      <c r="J242" s="22">
        <f t="shared" si="3"/>
        <v>10.102302175077805</v>
      </c>
      <c r="K242" s="22" t="str">
        <f>IF(I242&lt;&gt;"",SUMIF(Table1[Codigo_servico],A242,Table1[Subtotal_insumo]),"")</f>
        <v/>
      </c>
      <c r="L242" s="16">
        <f>IF(Table1[[#This Row],[Ordem_insumos]]&lt;&gt;0,VLOOKUP(Table1[[#This Row],[Codigo_servico]],Preencher_Orcamento!$B:$D,3,FALSE)*Table1[[#This Row],[Qtde_insumo]],"")</f>
        <v>0</v>
      </c>
      <c r="M242" s="16">
        <f>IF(Table1[[#This Row],[Ordem_insumos]]&lt;&gt;0,VLOOKUP(Table1[[#This Row],[Codigo_servico]],Preencher_Orcamento!$B:$D,3,FALSE)*Table1[[#This Row],[Subtotal_insumo]],"")</f>
        <v>0</v>
      </c>
    </row>
    <row r="243" spans="1:13" x14ac:dyDescent="0.25">
      <c r="A243" s="6">
        <v>10502</v>
      </c>
      <c r="B243" s="126">
        <v>2</v>
      </c>
      <c r="C243" s="133"/>
      <c r="D243" s="134">
        <v>17515</v>
      </c>
      <c r="E243" s="7" t="s">
        <v>383</v>
      </c>
      <c r="F243" s="8" t="s">
        <v>197</v>
      </c>
      <c r="G243" s="16">
        <f>IFERROR(VLOOKUP(Table1[[#This Row],[Codigo_insumo]],BD_Insumos!$B:$E,4),"")</f>
        <v>5.5275999999999996</v>
      </c>
      <c r="H243" s="140">
        <v>0.15</v>
      </c>
      <c r="I243" s="9"/>
      <c r="J243" s="22">
        <f t="shared" si="3"/>
        <v>0.82913999999999988</v>
      </c>
      <c r="K243" s="22" t="str">
        <f>IF(I243&lt;&gt;"",SUMIF(Table1[Codigo_servico],A243,Table1[Subtotal_insumo]),"")</f>
        <v/>
      </c>
      <c r="L243" s="16">
        <f>IF(Table1[[#This Row],[Ordem_insumos]]&lt;&gt;0,VLOOKUP(Table1[[#This Row],[Codigo_servico]],Preencher_Orcamento!$B:$D,3,FALSE)*Table1[[#This Row],[Qtde_insumo]],"")</f>
        <v>0</v>
      </c>
      <c r="M243" s="16">
        <f>IF(Table1[[#This Row],[Ordem_insumos]]&lt;&gt;0,VLOOKUP(Table1[[#This Row],[Codigo_servico]],Preencher_Orcamento!$B:$D,3,FALSE)*Table1[[#This Row],[Subtotal_insumo]],"")</f>
        <v>0</v>
      </c>
    </row>
    <row r="244" spans="1:13" x14ac:dyDescent="0.25">
      <c r="A244" s="6">
        <v>10502</v>
      </c>
      <c r="B244" s="126">
        <v>3</v>
      </c>
      <c r="C244" s="133"/>
      <c r="D244" s="134">
        <v>2013</v>
      </c>
      <c r="E244" s="7" t="s">
        <v>2184</v>
      </c>
      <c r="F244" s="8" t="s">
        <v>2140</v>
      </c>
      <c r="G244" s="18">
        <f>IFERROR(VLOOKUP(Table1[[#This Row],[Codigo_insumo]],BD_Insumos!$B:$E,4),"")</f>
        <v>15.756939025755017</v>
      </c>
      <c r="H244" s="140">
        <v>0.8</v>
      </c>
      <c r="I244" s="9"/>
      <c r="J244" s="23">
        <f t="shared" si="3"/>
        <v>12.605551220604013</v>
      </c>
      <c r="K244" s="22" t="str">
        <f>IF(I244&lt;&gt;"",SUMIF(Table1[Codigo_servico],A244,Table1[Subtotal_insumo]),"")</f>
        <v/>
      </c>
      <c r="L244" s="18">
        <f>IF(Table1[[#This Row],[Ordem_insumos]]&lt;&gt;0,VLOOKUP(Table1[[#This Row],[Codigo_servico]],Preencher_Orcamento!$B:$D,3,FALSE)*Table1[[#This Row],[Qtde_insumo]],"")</f>
        <v>0</v>
      </c>
      <c r="M244" s="18">
        <f>IF(Table1[[#This Row],[Ordem_insumos]]&lt;&gt;0,VLOOKUP(Table1[[#This Row],[Codigo_servico]],Preencher_Orcamento!$B:$D,3,FALSE)*Table1[[#This Row],[Subtotal_insumo]],"")</f>
        <v>0</v>
      </c>
    </row>
    <row r="245" spans="1:13" x14ac:dyDescent="0.25">
      <c r="A245" s="6">
        <v>10502</v>
      </c>
      <c r="B245" s="126">
        <v>4</v>
      </c>
      <c r="C245" s="133"/>
      <c r="D245" s="134">
        <v>11046</v>
      </c>
      <c r="E245" s="7" t="s">
        <v>178</v>
      </c>
      <c r="F245" s="8" t="s">
        <v>5</v>
      </c>
      <c r="G245" s="18">
        <f>IFERROR(VLOOKUP(Table1[[#This Row],[Codigo_insumo]],BD_Insumos!$B:$E,4),"")</f>
        <v>2.4108999999999998</v>
      </c>
      <c r="H245" s="140">
        <v>3.15</v>
      </c>
      <c r="I245" s="9"/>
      <c r="J245" s="23">
        <f t="shared" si="3"/>
        <v>7.5943349999999992</v>
      </c>
      <c r="K245" s="22" t="str">
        <f>IF(I245&lt;&gt;"",SUMIF(Table1[Codigo_servico],A245,Table1[Subtotal_insumo]),"")</f>
        <v/>
      </c>
      <c r="L245" s="18">
        <f>IF(Table1[[#This Row],[Ordem_insumos]]&lt;&gt;0,VLOOKUP(Table1[[#This Row],[Codigo_servico]],Preencher_Orcamento!$B:$D,3,FALSE)*Table1[[#This Row],[Qtde_insumo]],"")</f>
        <v>0</v>
      </c>
      <c r="M245" s="18">
        <f>IF(Table1[[#This Row],[Ordem_insumos]]&lt;&gt;0,VLOOKUP(Table1[[#This Row],[Codigo_servico]],Preencher_Orcamento!$B:$D,3,FALSE)*Table1[[#This Row],[Subtotal_insumo]],"")</f>
        <v>0</v>
      </c>
    </row>
    <row r="246" spans="1:13" x14ac:dyDescent="0.25">
      <c r="A246" s="6">
        <v>10502</v>
      </c>
      <c r="B246" s="126">
        <v>5</v>
      </c>
      <c r="C246" s="133"/>
      <c r="D246" s="134">
        <v>11020</v>
      </c>
      <c r="E246" s="7" t="s">
        <v>174</v>
      </c>
      <c r="F246" s="8" t="s">
        <v>170</v>
      </c>
      <c r="G246" s="18">
        <f>IFERROR(VLOOKUP(Table1[[#This Row],[Codigo_insumo]],BD_Insumos!$B:$E,4),"")</f>
        <v>9.8424999999999994</v>
      </c>
      <c r="H246" s="140">
        <v>1.1000000000000001</v>
      </c>
      <c r="I246" s="9"/>
      <c r="J246" s="23">
        <f t="shared" si="3"/>
        <v>10.826750000000001</v>
      </c>
      <c r="K246" s="22" t="str">
        <f>IF(I246&lt;&gt;"",SUMIF(Table1[Codigo_servico],A246,Table1[Subtotal_insumo]),"")</f>
        <v/>
      </c>
      <c r="L246" s="18">
        <f>IF(Table1[[#This Row],[Ordem_insumos]]&lt;&gt;0,VLOOKUP(Table1[[#This Row],[Codigo_servico]],Preencher_Orcamento!$B:$D,3,FALSE)*Table1[[#This Row],[Qtde_insumo]],"")</f>
        <v>0</v>
      </c>
      <c r="M246" s="18">
        <f>IF(Table1[[#This Row],[Ordem_insumos]]&lt;&gt;0,VLOOKUP(Table1[[#This Row],[Codigo_servico]],Preencher_Orcamento!$B:$D,3,FALSE)*Table1[[#This Row],[Subtotal_insumo]],"")</f>
        <v>0</v>
      </c>
    </row>
    <row r="247" spans="1:13" x14ac:dyDescent="0.25">
      <c r="A247" s="3">
        <v>10505</v>
      </c>
      <c r="B247" s="125">
        <v>0</v>
      </c>
      <c r="C247" s="131" t="s">
        <v>2404</v>
      </c>
      <c r="D247" s="132"/>
      <c r="E247" s="4"/>
      <c r="F247" s="4"/>
      <c r="G247" s="17" t="str">
        <f>IFERROR(VLOOKUP(Table1[[#This Row],[Codigo_insumo]],BD_Insumos!$B:$E,4),"")</f>
        <v/>
      </c>
      <c r="H247" s="139"/>
      <c r="I247" s="5" t="s">
        <v>170</v>
      </c>
      <c r="J247" s="20" t="str">
        <f t="shared" si="3"/>
        <v/>
      </c>
      <c r="K247" s="21">
        <f>IF(I247&lt;&gt;"",SUMIF(Table1[Codigo_servico],A247,Table1[Subtotal_insumo]),"")</f>
        <v>90.216641273466664</v>
      </c>
      <c r="L247" s="17" t="str">
        <f>IF(Table1[[#This Row],[Ordem_insumos]]&lt;&gt;0,VLOOKUP(Table1[[#This Row],[Codigo_servico]],Preencher_Orcamento!$B:$D,3,FALSE)*Table1[[#This Row],[Qtde_insumo]],"")</f>
        <v/>
      </c>
      <c r="M247" s="17" t="str">
        <f>IF(Table1[[#This Row],[Ordem_insumos]]&lt;&gt;0,VLOOKUP(Table1[[#This Row],[Codigo_servico]],Preencher_Orcamento!$B:$D,3,FALSE)*Table1[[#This Row],[Subtotal_insumo]],"")</f>
        <v/>
      </c>
    </row>
    <row r="248" spans="1:13" x14ac:dyDescent="0.25">
      <c r="A248" s="6">
        <v>10505</v>
      </c>
      <c r="B248" s="126">
        <v>1</v>
      </c>
      <c r="C248" s="133"/>
      <c r="D248" s="134">
        <v>2046</v>
      </c>
      <c r="E248" s="7" t="s">
        <v>2195</v>
      </c>
      <c r="F248" s="8" t="s">
        <v>2140</v>
      </c>
      <c r="G248" s="16">
        <f>IFERROR(VLOOKUP(Table1[[#This Row],[Codigo_insumo]],BD_Insumos!$B:$E,4),"")</f>
        <v>13.391773957816332</v>
      </c>
      <c r="H248" s="140">
        <v>1</v>
      </c>
      <c r="I248" s="9"/>
      <c r="J248" s="22">
        <f t="shared" si="3"/>
        <v>13.391773957816332</v>
      </c>
      <c r="K248" s="22" t="str">
        <f>IF(I248&lt;&gt;"",SUMIF(Table1[Codigo_servico],A248,Table1[Subtotal_insumo]),"")</f>
        <v/>
      </c>
      <c r="L248" s="16">
        <f>IF(Table1[[#This Row],[Ordem_insumos]]&lt;&gt;0,VLOOKUP(Table1[[#This Row],[Codigo_servico]],Preencher_Orcamento!$B:$D,3,FALSE)*Table1[[#This Row],[Qtde_insumo]],"")</f>
        <v>0</v>
      </c>
      <c r="M248" s="16">
        <f>IF(Table1[[#This Row],[Ordem_insumos]]&lt;&gt;0,VLOOKUP(Table1[[#This Row],[Codigo_servico]],Preencher_Orcamento!$B:$D,3,FALSE)*Table1[[#This Row],[Subtotal_insumo]],"")</f>
        <v>0</v>
      </c>
    </row>
    <row r="249" spans="1:13" x14ac:dyDescent="0.25">
      <c r="A249" s="6">
        <v>10505</v>
      </c>
      <c r="B249" s="126">
        <v>2</v>
      </c>
      <c r="C249" s="133"/>
      <c r="D249" s="134">
        <v>2099</v>
      </c>
      <c r="E249" s="7" t="s">
        <v>2205</v>
      </c>
      <c r="F249" s="8" t="s">
        <v>2140</v>
      </c>
      <c r="G249" s="16">
        <f>IFERROR(VLOOKUP(Table1[[#This Row],[Codigo_insumo]],BD_Insumos!$B:$E,4),"")</f>
        <v>12.627877718847255</v>
      </c>
      <c r="H249" s="140">
        <v>1.2</v>
      </c>
      <c r="I249" s="9"/>
      <c r="J249" s="22">
        <f t="shared" si="3"/>
        <v>15.153453262616706</v>
      </c>
      <c r="K249" s="22" t="str">
        <f>IF(I249&lt;&gt;"",SUMIF(Table1[Codigo_servico],A249,Table1[Subtotal_insumo]),"")</f>
        <v/>
      </c>
      <c r="L249" s="16">
        <f>IF(Table1[[#This Row],[Ordem_insumos]]&lt;&gt;0,VLOOKUP(Table1[[#This Row],[Codigo_servico]],Preencher_Orcamento!$B:$D,3,FALSE)*Table1[[#This Row],[Qtde_insumo]],"")</f>
        <v>0</v>
      </c>
      <c r="M249" s="16">
        <f>IF(Table1[[#This Row],[Ordem_insumos]]&lt;&gt;0,VLOOKUP(Table1[[#This Row],[Codigo_servico]],Preencher_Orcamento!$B:$D,3,FALSE)*Table1[[#This Row],[Subtotal_insumo]],"")</f>
        <v>0</v>
      </c>
    </row>
    <row r="250" spans="1:13" ht="26.25" x14ac:dyDescent="0.25">
      <c r="A250" s="6">
        <v>10505</v>
      </c>
      <c r="B250" s="126">
        <v>3</v>
      </c>
      <c r="C250" s="133"/>
      <c r="D250" s="134">
        <v>16420</v>
      </c>
      <c r="E250" s="7" t="s">
        <v>351</v>
      </c>
      <c r="F250" s="8" t="s">
        <v>170</v>
      </c>
      <c r="G250" s="16">
        <f>IFERROR(VLOOKUP(Table1[[#This Row],[Codigo_insumo]],BD_Insumos!$B:$E,4),"")</f>
        <v>69.427999999999997</v>
      </c>
      <c r="H250" s="140">
        <v>0.43</v>
      </c>
      <c r="I250" s="9"/>
      <c r="J250" s="22">
        <f t="shared" si="3"/>
        <v>29.854039999999998</v>
      </c>
      <c r="K250" s="22" t="str">
        <f>IF(I250&lt;&gt;"",SUMIF(Table1[Codigo_servico],A250,Table1[Subtotal_insumo]),"")</f>
        <v/>
      </c>
      <c r="L250" s="16">
        <f>IF(Table1[[#This Row],[Ordem_insumos]]&lt;&gt;0,VLOOKUP(Table1[[#This Row],[Codigo_servico]],Preencher_Orcamento!$B:$D,3,FALSE)*Table1[[#This Row],[Qtde_insumo]],"")</f>
        <v>0</v>
      </c>
      <c r="M250" s="16">
        <f>IF(Table1[[#This Row],[Ordem_insumos]]&lt;&gt;0,VLOOKUP(Table1[[#This Row],[Codigo_servico]],Preencher_Orcamento!$B:$D,3,FALSE)*Table1[[#This Row],[Subtotal_insumo]],"")</f>
        <v>0</v>
      </c>
    </row>
    <row r="251" spans="1:13" x14ac:dyDescent="0.25">
      <c r="A251" s="6">
        <v>10505</v>
      </c>
      <c r="B251" s="126">
        <v>4</v>
      </c>
      <c r="C251" s="133"/>
      <c r="D251" s="134">
        <v>2020</v>
      </c>
      <c r="E251" s="7" t="s">
        <v>2188</v>
      </c>
      <c r="F251" s="8" t="s">
        <v>2140</v>
      </c>
      <c r="G251" s="16">
        <f>IFERROR(VLOOKUP(Table1[[#This Row],[Codigo_insumo]],BD_Insumos!$B:$E,4),"")</f>
        <v>15.860837164231068</v>
      </c>
      <c r="H251" s="140">
        <v>0.2</v>
      </c>
      <c r="I251" s="9"/>
      <c r="J251" s="22">
        <f t="shared" si="3"/>
        <v>3.1721674328462139</v>
      </c>
      <c r="K251" s="22" t="str">
        <f>IF(I251&lt;&gt;"",SUMIF(Table1[Codigo_servico],A251,Table1[Subtotal_insumo]),"")</f>
        <v/>
      </c>
      <c r="L251" s="16">
        <f>IF(Table1[[#This Row],[Ordem_insumos]]&lt;&gt;0,VLOOKUP(Table1[[#This Row],[Codigo_servico]],Preencher_Orcamento!$B:$D,3,FALSE)*Table1[[#This Row],[Qtde_insumo]],"")</f>
        <v>0</v>
      </c>
      <c r="M251" s="16">
        <f>IF(Table1[[#This Row],[Ordem_insumos]]&lt;&gt;0,VLOOKUP(Table1[[#This Row],[Codigo_servico]],Preencher_Orcamento!$B:$D,3,FALSE)*Table1[[#This Row],[Subtotal_insumo]],"")</f>
        <v>0</v>
      </c>
    </row>
    <row r="252" spans="1:13" x14ac:dyDescent="0.25">
      <c r="A252" s="6">
        <v>10505</v>
      </c>
      <c r="B252" s="126">
        <v>5</v>
      </c>
      <c r="C252" s="133"/>
      <c r="D252" s="134">
        <v>2045</v>
      </c>
      <c r="E252" s="7" t="s">
        <v>2194</v>
      </c>
      <c r="F252" s="8" t="s">
        <v>2140</v>
      </c>
      <c r="G252" s="18">
        <f>IFERROR(VLOOKUP(Table1[[#This Row],[Codigo_insumo]],BD_Insumos!$B:$E,4),"")</f>
        <v>28.645206620187412</v>
      </c>
      <c r="H252" s="140">
        <v>1</v>
      </c>
      <c r="I252" s="9"/>
      <c r="J252" s="23">
        <f t="shared" si="3"/>
        <v>28.645206620187412</v>
      </c>
      <c r="K252" s="22" t="str">
        <f>IF(I252&lt;&gt;"",SUMIF(Table1[Codigo_servico],A252,Table1[Subtotal_insumo]),"")</f>
        <v/>
      </c>
      <c r="L252" s="18">
        <f>IF(Table1[[#This Row],[Ordem_insumos]]&lt;&gt;0,VLOOKUP(Table1[[#This Row],[Codigo_servico]],Preencher_Orcamento!$B:$D,3,FALSE)*Table1[[#This Row],[Qtde_insumo]],"")</f>
        <v>0</v>
      </c>
      <c r="M252" s="18">
        <f>IF(Table1[[#This Row],[Ordem_insumos]]&lt;&gt;0,VLOOKUP(Table1[[#This Row],[Codigo_servico]],Preencher_Orcamento!$B:$D,3,FALSE)*Table1[[#This Row],[Subtotal_insumo]],"")</f>
        <v>0</v>
      </c>
    </row>
    <row r="253" spans="1:13" x14ac:dyDescent="0.25">
      <c r="A253" s="3">
        <v>10506</v>
      </c>
      <c r="B253" s="125">
        <v>0</v>
      </c>
      <c r="C253" s="131" t="s">
        <v>2405</v>
      </c>
      <c r="D253" s="132"/>
      <c r="E253" s="4"/>
      <c r="F253" s="4"/>
      <c r="G253" s="17" t="str">
        <f>IFERROR(VLOOKUP(Table1[[#This Row],[Codigo_insumo]],BD_Insumos!$B:$E,4),"")</f>
        <v/>
      </c>
      <c r="H253" s="139"/>
      <c r="I253" s="5" t="s">
        <v>170</v>
      </c>
      <c r="J253" s="20" t="str">
        <f t="shared" si="3"/>
        <v/>
      </c>
      <c r="K253" s="21">
        <f>IF(I253&lt;&gt;"",SUMIF(Table1[Codigo_servico],A253,Table1[Subtotal_insumo]),"")</f>
        <v>151.70044927346663</v>
      </c>
      <c r="L253" s="17" t="str">
        <f>IF(Table1[[#This Row],[Ordem_insumos]]&lt;&gt;0,VLOOKUP(Table1[[#This Row],[Codigo_servico]],Preencher_Orcamento!$B:$D,3,FALSE)*Table1[[#This Row],[Qtde_insumo]],"")</f>
        <v/>
      </c>
      <c r="M253" s="17" t="str">
        <f>IF(Table1[[#This Row],[Ordem_insumos]]&lt;&gt;0,VLOOKUP(Table1[[#This Row],[Codigo_servico]],Preencher_Orcamento!$B:$D,3,FALSE)*Table1[[#This Row],[Subtotal_insumo]],"")</f>
        <v/>
      </c>
    </row>
    <row r="254" spans="1:13" ht="26.25" x14ac:dyDescent="0.25">
      <c r="A254" s="6">
        <v>10506</v>
      </c>
      <c r="B254" s="126">
        <v>1</v>
      </c>
      <c r="C254" s="133"/>
      <c r="D254" s="134">
        <v>30746</v>
      </c>
      <c r="E254" s="7" t="s">
        <v>627</v>
      </c>
      <c r="F254" s="8" t="s">
        <v>170</v>
      </c>
      <c r="G254" s="16">
        <f>IFERROR(VLOOKUP(Table1[[#This Row],[Codigo_insumo]],BD_Insumos!$B:$E,4),"")</f>
        <v>212.4136</v>
      </c>
      <c r="H254" s="140">
        <v>0.43</v>
      </c>
      <c r="I254" s="9"/>
      <c r="J254" s="22">
        <f t="shared" si="3"/>
        <v>91.337847999999994</v>
      </c>
      <c r="K254" s="22" t="str">
        <f>IF(I254&lt;&gt;"",SUMIF(Table1[Codigo_servico],A254,Table1[Subtotal_insumo]),"")</f>
        <v/>
      </c>
      <c r="L254" s="16">
        <f>IF(Table1[[#This Row],[Ordem_insumos]]&lt;&gt;0,VLOOKUP(Table1[[#This Row],[Codigo_servico]],Preencher_Orcamento!$B:$D,3,FALSE)*Table1[[#This Row],[Qtde_insumo]],"")</f>
        <v>0</v>
      </c>
      <c r="M254" s="16">
        <f>IF(Table1[[#This Row],[Ordem_insumos]]&lt;&gt;0,VLOOKUP(Table1[[#This Row],[Codigo_servico]],Preencher_Orcamento!$B:$D,3,FALSE)*Table1[[#This Row],[Subtotal_insumo]],"")</f>
        <v>0</v>
      </c>
    </row>
    <row r="255" spans="1:13" x14ac:dyDescent="0.25">
      <c r="A255" s="6">
        <v>10506</v>
      </c>
      <c r="B255" s="126">
        <v>2</v>
      </c>
      <c r="C255" s="133"/>
      <c r="D255" s="134">
        <v>2045</v>
      </c>
      <c r="E255" s="7" t="s">
        <v>2194</v>
      </c>
      <c r="F255" s="8" t="s">
        <v>2140</v>
      </c>
      <c r="G255" s="16">
        <f>IFERROR(VLOOKUP(Table1[[#This Row],[Codigo_insumo]],BD_Insumos!$B:$E,4),"")</f>
        <v>28.645206620187412</v>
      </c>
      <c r="H255" s="140">
        <v>1</v>
      </c>
      <c r="I255" s="9"/>
      <c r="J255" s="22">
        <f t="shared" si="3"/>
        <v>28.645206620187412</v>
      </c>
      <c r="K255" s="22" t="str">
        <f>IF(I255&lt;&gt;"",SUMIF(Table1[Codigo_servico],A255,Table1[Subtotal_insumo]),"")</f>
        <v/>
      </c>
      <c r="L255" s="16">
        <f>IF(Table1[[#This Row],[Ordem_insumos]]&lt;&gt;0,VLOOKUP(Table1[[#This Row],[Codigo_servico]],Preencher_Orcamento!$B:$D,3,FALSE)*Table1[[#This Row],[Qtde_insumo]],"")</f>
        <v>0</v>
      </c>
      <c r="M255" s="16">
        <f>IF(Table1[[#This Row],[Ordem_insumos]]&lt;&gt;0,VLOOKUP(Table1[[#This Row],[Codigo_servico]],Preencher_Orcamento!$B:$D,3,FALSE)*Table1[[#This Row],[Subtotal_insumo]],"")</f>
        <v>0</v>
      </c>
    </row>
    <row r="256" spans="1:13" x14ac:dyDescent="0.25">
      <c r="A256" s="6">
        <v>10506</v>
      </c>
      <c r="B256" s="126">
        <v>3</v>
      </c>
      <c r="C256" s="133"/>
      <c r="D256" s="134">
        <v>2099</v>
      </c>
      <c r="E256" s="7" t="s">
        <v>2205</v>
      </c>
      <c r="F256" s="8" t="s">
        <v>2140</v>
      </c>
      <c r="G256" s="16">
        <f>IFERROR(VLOOKUP(Table1[[#This Row],[Codigo_insumo]],BD_Insumos!$B:$E,4),"")</f>
        <v>12.627877718847255</v>
      </c>
      <c r="H256" s="140">
        <v>1.2</v>
      </c>
      <c r="I256" s="9"/>
      <c r="J256" s="22">
        <f t="shared" si="3"/>
        <v>15.153453262616706</v>
      </c>
      <c r="K256" s="22" t="str">
        <f>IF(I256&lt;&gt;"",SUMIF(Table1[Codigo_servico],A256,Table1[Subtotal_insumo]),"")</f>
        <v/>
      </c>
      <c r="L256" s="16">
        <f>IF(Table1[[#This Row],[Ordem_insumos]]&lt;&gt;0,VLOOKUP(Table1[[#This Row],[Codigo_servico]],Preencher_Orcamento!$B:$D,3,FALSE)*Table1[[#This Row],[Qtde_insumo]],"")</f>
        <v>0</v>
      </c>
      <c r="M256" s="16">
        <f>IF(Table1[[#This Row],[Ordem_insumos]]&lt;&gt;0,VLOOKUP(Table1[[#This Row],[Codigo_servico]],Preencher_Orcamento!$B:$D,3,FALSE)*Table1[[#This Row],[Subtotal_insumo]],"")</f>
        <v>0</v>
      </c>
    </row>
    <row r="257" spans="1:13" x14ac:dyDescent="0.25">
      <c r="A257" s="6">
        <v>10506</v>
      </c>
      <c r="B257" s="126">
        <v>4</v>
      </c>
      <c r="C257" s="133"/>
      <c r="D257" s="134">
        <v>2020</v>
      </c>
      <c r="E257" s="7" t="s">
        <v>2188</v>
      </c>
      <c r="F257" s="8" t="s">
        <v>2140</v>
      </c>
      <c r="G257" s="16">
        <f>IFERROR(VLOOKUP(Table1[[#This Row],[Codigo_insumo]],BD_Insumos!$B:$E,4),"")</f>
        <v>15.860837164231068</v>
      </c>
      <c r="H257" s="140">
        <v>0.2</v>
      </c>
      <c r="I257" s="9"/>
      <c r="J257" s="22">
        <f t="shared" si="3"/>
        <v>3.1721674328462139</v>
      </c>
      <c r="K257" s="22" t="str">
        <f>IF(I257&lt;&gt;"",SUMIF(Table1[Codigo_servico],A257,Table1[Subtotal_insumo]),"")</f>
        <v/>
      </c>
      <c r="L257" s="16">
        <f>IF(Table1[[#This Row],[Ordem_insumos]]&lt;&gt;0,VLOOKUP(Table1[[#This Row],[Codigo_servico]],Preencher_Orcamento!$B:$D,3,FALSE)*Table1[[#This Row],[Qtde_insumo]],"")</f>
        <v>0</v>
      </c>
      <c r="M257" s="16">
        <f>IF(Table1[[#This Row],[Ordem_insumos]]&lt;&gt;0,VLOOKUP(Table1[[#This Row],[Codigo_servico]],Preencher_Orcamento!$B:$D,3,FALSE)*Table1[[#This Row],[Subtotal_insumo]],"")</f>
        <v>0</v>
      </c>
    </row>
    <row r="258" spans="1:13" x14ac:dyDescent="0.25">
      <c r="A258" s="6">
        <v>10506</v>
      </c>
      <c r="B258" s="126">
        <v>5</v>
      </c>
      <c r="C258" s="133"/>
      <c r="D258" s="134">
        <v>2046</v>
      </c>
      <c r="E258" s="7" t="s">
        <v>2195</v>
      </c>
      <c r="F258" s="8" t="s">
        <v>2140</v>
      </c>
      <c r="G258" s="18">
        <f>IFERROR(VLOOKUP(Table1[[#This Row],[Codigo_insumo]],BD_Insumos!$B:$E,4),"")</f>
        <v>13.391773957816332</v>
      </c>
      <c r="H258" s="140">
        <v>1</v>
      </c>
      <c r="I258" s="9"/>
      <c r="J258" s="23">
        <f t="shared" ref="J258:J321" si="4">IF(I258="",G258*H258,"")</f>
        <v>13.391773957816332</v>
      </c>
      <c r="K258" s="22" t="str">
        <f>IF(I258&lt;&gt;"",SUMIF(Table1[Codigo_servico],A258,Table1[Subtotal_insumo]),"")</f>
        <v/>
      </c>
      <c r="L258" s="18">
        <f>IF(Table1[[#This Row],[Ordem_insumos]]&lt;&gt;0,VLOOKUP(Table1[[#This Row],[Codigo_servico]],Preencher_Orcamento!$B:$D,3,FALSE)*Table1[[#This Row],[Qtde_insumo]],"")</f>
        <v>0</v>
      </c>
      <c r="M258" s="18">
        <f>IF(Table1[[#This Row],[Ordem_insumos]]&lt;&gt;0,VLOOKUP(Table1[[#This Row],[Codigo_servico]],Preencher_Orcamento!$B:$D,3,FALSE)*Table1[[#This Row],[Subtotal_insumo]],"")</f>
        <v>0</v>
      </c>
    </row>
    <row r="259" spans="1:13" x14ac:dyDescent="0.25">
      <c r="A259" s="3">
        <v>10507</v>
      </c>
      <c r="B259" s="125">
        <v>0</v>
      </c>
      <c r="C259" s="131" t="s">
        <v>2406</v>
      </c>
      <c r="D259" s="132"/>
      <c r="E259" s="4"/>
      <c r="F259" s="4"/>
      <c r="G259" s="17" t="str">
        <f>IFERROR(VLOOKUP(Table1[[#This Row],[Codigo_insumo]],BD_Insumos!$B:$E,4),"")</f>
        <v/>
      </c>
      <c r="H259" s="139"/>
      <c r="I259" s="5" t="s">
        <v>170</v>
      </c>
      <c r="J259" s="20" t="str">
        <f t="shared" si="4"/>
        <v/>
      </c>
      <c r="K259" s="21">
        <f>IF(I259&lt;&gt;"",SUMIF(Table1[Codigo_servico],A259,Table1[Subtotal_insumo]),"")</f>
        <v>142.38179027346663</v>
      </c>
      <c r="L259" s="17" t="str">
        <f>IF(Table1[[#This Row],[Ordem_insumos]]&lt;&gt;0,VLOOKUP(Table1[[#This Row],[Codigo_servico]],Preencher_Orcamento!$B:$D,3,FALSE)*Table1[[#This Row],[Qtde_insumo]],"")</f>
        <v/>
      </c>
      <c r="M259" s="17" t="str">
        <f>IF(Table1[[#This Row],[Ordem_insumos]]&lt;&gt;0,VLOOKUP(Table1[[#This Row],[Codigo_servico]],Preencher_Orcamento!$B:$D,3,FALSE)*Table1[[#This Row],[Subtotal_insumo]],"")</f>
        <v/>
      </c>
    </row>
    <row r="260" spans="1:13" ht="26.25" x14ac:dyDescent="0.25">
      <c r="A260" s="6">
        <v>10507</v>
      </c>
      <c r="B260" s="126">
        <v>1</v>
      </c>
      <c r="C260" s="133"/>
      <c r="D260" s="134">
        <v>30747</v>
      </c>
      <c r="E260" s="7" t="s">
        <v>628</v>
      </c>
      <c r="F260" s="8" t="s">
        <v>170</v>
      </c>
      <c r="G260" s="16">
        <f>IFERROR(VLOOKUP(Table1[[#This Row],[Codigo_insumo]],BD_Insumos!$B:$E,4),"")</f>
        <v>190.7423</v>
      </c>
      <c r="H260" s="140">
        <v>0.43</v>
      </c>
      <c r="I260" s="9"/>
      <c r="J260" s="22">
        <f t="shared" si="4"/>
        <v>82.019188999999997</v>
      </c>
      <c r="K260" s="22" t="str">
        <f>IF(I260&lt;&gt;"",SUMIF(Table1[Codigo_servico],A260,Table1[Subtotal_insumo]),"")</f>
        <v/>
      </c>
      <c r="L260" s="16">
        <f>IF(Table1[[#This Row],[Ordem_insumos]]&lt;&gt;0,VLOOKUP(Table1[[#This Row],[Codigo_servico]],Preencher_Orcamento!$B:$D,3,FALSE)*Table1[[#This Row],[Qtde_insumo]],"")</f>
        <v>0</v>
      </c>
      <c r="M260" s="16">
        <f>IF(Table1[[#This Row],[Ordem_insumos]]&lt;&gt;0,VLOOKUP(Table1[[#This Row],[Codigo_servico]],Preencher_Orcamento!$B:$D,3,FALSE)*Table1[[#This Row],[Subtotal_insumo]],"")</f>
        <v>0</v>
      </c>
    </row>
    <row r="261" spans="1:13" x14ac:dyDescent="0.25">
      <c r="A261" s="6">
        <v>10507</v>
      </c>
      <c r="B261" s="126">
        <v>2</v>
      </c>
      <c r="C261" s="133"/>
      <c r="D261" s="134">
        <v>2020</v>
      </c>
      <c r="E261" s="7" t="s">
        <v>2188</v>
      </c>
      <c r="F261" s="8" t="s">
        <v>2140</v>
      </c>
      <c r="G261" s="16">
        <f>IFERROR(VLOOKUP(Table1[[#This Row],[Codigo_insumo]],BD_Insumos!$B:$E,4),"")</f>
        <v>15.860837164231068</v>
      </c>
      <c r="H261" s="140">
        <v>0.2</v>
      </c>
      <c r="I261" s="9"/>
      <c r="J261" s="22">
        <f t="shared" si="4"/>
        <v>3.1721674328462139</v>
      </c>
      <c r="K261" s="22" t="str">
        <f>IF(I261&lt;&gt;"",SUMIF(Table1[Codigo_servico],A261,Table1[Subtotal_insumo]),"")</f>
        <v/>
      </c>
      <c r="L261" s="16">
        <f>IF(Table1[[#This Row],[Ordem_insumos]]&lt;&gt;0,VLOOKUP(Table1[[#This Row],[Codigo_servico]],Preencher_Orcamento!$B:$D,3,FALSE)*Table1[[#This Row],[Qtde_insumo]],"")</f>
        <v>0</v>
      </c>
      <c r="M261" s="16">
        <f>IF(Table1[[#This Row],[Ordem_insumos]]&lt;&gt;0,VLOOKUP(Table1[[#This Row],[Codigo_servico]],Preencher_Orcamento!$B:$D,3,FALSE)*Table1[[#This Row],[Subtotal_insumo]],"")</f>
        <v>0</v>
      </c>
    </row>
    <row r="262" spans="1:13" x14ac:dyDescent="0.25">
      <c r="A262" s="6">
        <v>10507</v>
      </c>
      <c r="B262" s="126">
        <v>3</v>
      </c>
      <c r="C262" s="133"/>
      <c r="D262" s="134">
        <v>2045</v>
      </c>
      <c r="E262" s="7" t="s">
        <v>2194</v>
      </c>
      <c r="F262" s="8" t="s">
        <v>2140</v>
      </c>
      <c r="G262" s="16">
        <f>IFERROR(VLOOKUP(Table1[[#This Row],[Codigo_insumo]],BD_Insumos!$B:$E,4),"")</f>
        <v>28.645206620187412</v>
      </c>
      <c r="H262" s="140">
        <v>1</v>
      </c>
      <c r="I262" s="9"/>
      <c r="J262" s="22">
        <f t="shared" si="4"/>
        <v>28.645206620187412</v>
      </c>
      <c r="K262" s="22" t="str">
        <f>IF(I262&lt;&gt;"",SUMIF(Table1[Codigo_servico],A262,Table1[Subtotal_insumo]),"")</f>
        <v/>
      </c>
      <c r="L262" s="16">
        <f>IF(Table1[[#This Row],[Ordem_insumos]]&lt;&gt;0,VLOOKUP(Table1[[#This Row],[Codigo_servico]],Preencher_Orcamento!$B:$D,3,FALSE)*Table1[[#This Row],[Qtde_insumo]],"")</f>
        <v>0</v>
      </c>
      <c r="M262" s="16">
        <f>IF(Table1[[#This Row],[Ordem_insumos]]&lt;&gt;0,VLOOKUP(Table1[[#This Row],[Codigo_servico]],Preencher_Orcamento!$B:$D,3,FALSE)*Table1[[#This Row],[Subtotal_insumo]],"")</f>
        <v>0</v>
      </c>
    </row>
    <row r="263" spans="1:13" x14ac:dyDescent="0.25">
      <c r="A263" s="6">
        <v>10507</v>
      </c>
      <c r="B263" s="126">
        <v>4</v>
      </c>
      <c r="C263" s="133"/>
      <c r="D263" s="134">
        <v>2099</v>
      </c>
      <c r="E263" s="7" t="s">
        <v>2205</v>
      </c>
      <c r="F263" s="8" t="s">
        <v>2140</v>
      </c>
      <c r="G263" s="16">
        <f>IFERROR(VLOOKUP(Table1[[#This Row],[Codigo_insumo]],BD_Insumos!$B:$E,4),"")</f>
        <v>12.627877718847255</v>
      </c>
      <c r="H263" s="140">
        <v>1.2</v>
      </c>
      <c r="I263" s="9"/>
      <c r="J263" s="22">
        <f t="shared" si="4"/>
        <v>15.153453262616706</v>
      </c>
      <c r="K263" s="22" t="str">
        <f>IF(I263&lt;&gt;"",SUMIF(Table1[Codigo_servico],A263,Table1[Subtotal_insumo]),"")</f>
        <v/>
      </c>
      <c r="L263" s="16">
        <f>IF(Table1[[#This Row],[Ordem_insumos]]&lt;&gt;0,VLOOKUP(Table1[[#This Row],[Codigo_servico]],Preencher_Orcamento!$B:$D,3,FALSE)*Table1[[#This Row],[Qtde_insumo]],"")</f>
        <v>0</v>
      </c>
      <c r="M263" s="16">
        <f>IF(Table1[[#This Row],[Ordem_insumos]]&lt;&gt;0,VLOOKUP(Table1[[#This Row],[Codigo_servico]],Preencher_Orcamento!$B:$D,3,FALSE)*Table1[[#This Row],[Subtotal_insumo]],"")</f>
        <v>0</v>
      </c>
    </row>
    <row r="264" spans="1:13" x14ac:dyDescent="0.25">
      <c r="A264" s="6">
        <v>10507</v>
      </c>
      <c r="B264" s="126">
        <v>5</v>
      </c>
      <c r="C264" s="133"/>
      <c r="D264" s="134">
        <v>2046</v>
      </c>
      <c r="E264" s="7" t="s">
        <v>2195</v>
      </c>
      <c r="F264" s="8" t="s">
        <v>2140</v>
      </c>
      <c r="G264" s="18">
        <f>IFERROR(VLOOKUP(Table1[[#This Row],[Codigo_insumo]],BD_Insumos!$B:$E,4),"")</f>
        <v>13.391773957816332</v>
      </c>
      <c r="H264" s="140">
        <v>1</v>
      </c>
      <c r="I264" s="9"/>
      <c r="J264" s="23">
        <f t="shared" si="4"/>
        <v>13.391773957816332</v>
      </c>
      <c r="K264" s="22" t="str">
        <f>IF(I264&lt;&gt;"",SUMIF(Table1[Codigo_servico],A264,Table1[Subtotal_insumo]),"")</f>
        <v/>
      </c>
      <c r="L264" s="18">
        <f>IF(Table1[[#This Row],[Ordem_insumos]]&lt;&gt;0,VLOOKUP(Table1[[#This Row],[Codigo_servico]],Preencher_Orcamento!$B:$D,3,FALSE)*Table1[[#This Row],[Qtde_insumo]],"")</f>
        <v>0</v>
      </c>
      <c r="M264" s="18">
        <f>IF(Table1[[#This Row],[Ordem_insumos]]&lt;&gt;0,VLOOKUP(Table1[[#This Row],[Codigo_servico]],Preencher_Orcamento!$B:$D,3,FALSE)*Table1[[#This Row],[Subtotal_insumo]],"")</f>
        <v>0</v>
      </c>
    </row>
    <row r="265" spans="1:13" x14ac:dyDescent="0.25">
      <c r="A265" s="3">
        <v>10540</v>
      </c>
      <c r="B265" s="125">
        <v>0</v>
      </c>
      <c r="C265" s="131" t="s">
        <v>2407</v>
      </c>
      <c r="D265" s="132"/>
      <c r="E265" s="4"/>
      <c r="F265" s="4"/>
      <c r="G265" s="17" t="str">
        <f>IFERROR(VLOOKUP(Table1[[#This Row],[Codigo_insumo]],BD_Insumos!$B:$E,4),"")</f>
        <v/>
      </c>
      <c r="H265" s="139"/>
      <c r="I265" s="5" t="s">
        <v>170</v>
      </c>
      <c r="J265" s="20" t="str">
        <f t="shared" si="4"/>
        <v/>
      </c>
      <c r="K265" s="21">
        <f>IF(I265&lt;&gt;"",SUMIF(Table1[Codigo_servico],A265,Table1[Subtotal_insumo]),"")</f>
        <v>15.97376573292054</v>
      </c>
      <c r="L265" s="17" t="str">
        <f>IF(Table1[[#This Row],[Ordem_insumos]]&lt;&gt;0,VLOOKUP(Table1[[#This Row],[Codigo_servico]],Preencher_Orcamento!$B:$D,3,FALSE)*Table1[[#This Row],[Qtde_insumo]],"")</f>
        <v/>
      </c>
      <c r="M265" s="17" t="str">
        <f>IF(Table1[[#This Row],[Ordem_insumos]]&lt;&gt;0,VLOOKUP(Table1[[#This Row],[Codigo_servico]],Preencher_Orcamento!$B:$D,3,FALSE)*Table1[[#This Row],[Subtotal_insumo]],"")</f>
        <v/>
      </c>
    </row>
    <row r="266" spans="1:13" ht="26.25" x14ac:dyDescent="0.25">
      <c r="A266" s="6">
        <v>10540</v>
      </c>
      <c r="B266" s="126">
        <v>1</v>
      </c>
      <c r="C266" s="133"/>
      <c r="D266" s="134">
        <v>38043</v>
      </c>
      <c r="E266" s="7" t="s">
        <v>866</v>
      </c>
      <c r="F266" s="8" t="s">
        <v>170</v>
      </c>
      <c r="G266" s="16">
        <f>IFERROR(VLOOKUP(Table1[[#This Row],[Codigo_insumo]],BD_Insumos!$B:$E,4),"")</f>
        <v>1.4903999999999999</v>
      </c>
      <c r="H266" s="140">
        <v>1.1000000000000001</v>
      </c>
      <c r="I266" s="9"/>
      <c r="J266" s="22">
        <f t="shared" si="4"/>
        <v>1.63944</v>
      </c>
      <c r="K266" s="22" t="str">
        <f>IF(I266&lt;&gt;"",SUMIF(Table1[Codigo_servico],A266,Table1[Subtotal_insumo]),"")</f>
        <v/>
      </c>
      <c r="L266" s="16">
        <f>IF(Table1[[#This Row],[Ordem_insumos]]&lt;&gt;0,VLOOKUP(Table1[[#This Row],[Codigo_servico]],Preencher_Orcamento!$B:$D,3,FALSE)*Table1[[#This Row],[Qtde_insumo]],"")</f>
        <v>0</v>
      </c>
      <c r="M266" s="16">
        <f>IF(Table1[[#This Row],[Ordem_insumos]]&lt;&gt;0,VLOOKUP(Table1[[#This Row],[Codigo_servico]],Preencher_Orcamento!$B:$D,3,FALSE)*Table1[[#This Row],[Subtotal_insumo]],"")</f>
        <v>0</v>
      </c>
    </row>
    <row r="267" spans="1:13" x14ac:dyDescent="0.25">
      <c r="A267" s="6">
        <v>10540</v>
      </c>
      <c r="B267" s="126">
        <v>2</v>
      </c>
      <c r="C267" s="133"/>
      <c r="D267" s="134">
        <v>2014</v>
      </c>
      <c r="E267" s="7" t="s">
        <v>2185</v>
      </c>
      <c r="F267" s="8" t="s">
        <v>2140</v>
      </c>
      <c r="G267" s="16">
        <f>IFERROR(VLOOKUP(Table1[[#This Row],[Codigo_insumo]],BD_Insumos!$B:$E,4),"")</f>
        <v>13.173665210544026</v>
      </c>
      <c r="H267" s="140">
        <v>0.53</v>
      </c>
      <c r="I267" s="9"/>
      <c r="J267" s="22">
        <f t="shared" si="4"/>
        <v>6.9820425615883339</v>
      </c>
      <c r="K267" s="22" t="str">
        <f>IF(I267&lt;&gt;"",SUMIF(Table1[Codigo_servico],A267,Table1[Subtotal_insumo]),"")</f>
        <v/>
      </c>
      <c r="L267" s="16">
        <f>IF(Table1[[#This Row],[Ordem_insumos]]&lt;&gt;0,VLOOKUP(Table1[[#This Row],[Codigo_servico]],Preencher_Orcamento!$B:$D,3,FALSE)*Table1[[#This Row],[Qtde_insumo]],"")</f>
        <v>0</v>
      </c>
      <c r="M267" s="16">
        <f>IF(Table1[[#This Row],[Ordem_insumos]]&lt;&gt;0,VLOOKUP(Table1[[#This Row],[Codigo_servico]],Preencher_Orcamento!$B:$D,3,FALSE)*Table1[[#This Row],[Subtotal_insumo]],"")</f>
        <v>0</v>
      </c>
    </row>
    <row r="268" spans="1:13" x14ac:dyDescent="0.25">
      <c r="A268" s="6">
        <v>10540</v>
      </c>
      <c r="B268" s="126">
        <v>3</v>
      </c>
      <c r="C268" s="133"/>
      <c r="D268" s="134">
        <v>2013</v>
      </c>
      <c r="E268" s="7" t="s">
        <v>2184</v>
      </c>
      <c r="F268" s="8" t="s">
        <v>2140</v>
      </c>
      <c r="G268" s="18">
        <f>IFERROR(VLOOKUP(Table1[[#This Row],[Codigo_insumo]],BD_Insumos!$B:$E,4),"")</f>
        <v>15.756939025755017</v>
      </c>
      <c r="H268" s="140">
        <v>0.44</v>
      </c>
      <c r="I268" s="9"/>
      <c r="J268" s="23">
        <f t="shared" si="4"/>
        <v>6.9330531713322072</v>
      </c>
      <c r="K268" s="22" t="str">
        <f>IF(I268&lt;&gt;"",SUMIF(Table1[Codigo_servico],A268,Table1[Subtotal_insumo]),"")</f>
        <v/>
      </c>
      <c r="L268" s="18">
        <f>IF(Table1[[#This Row],[Ordem_insumos]]&lt;&gt;0,VLOOKUP(Table1[[#This Row],[Codigo_servico]],Preencher_Orcamento!$B:$D,3,FALSE)*Table1[[#This Row],[Qtde_insumo]],"")</f>
        <v>0</v>
      </c>
      <c r="M268" s="18">
        <f>IF(Table1[[#This Row],[Ordem_insumos]]&lt;&gt;0,VLOOKUP(Table1[[#This Row],[Codigo_servico]],Preencher_Orcamento!$B:$D,3,FALSE)*Table1[[#This Row],[Subtotal_insumo]],"")</f>
        <v>0</v>
      </c>
    </row>
    <row r="269" spans="1:13" x14ac:dyDescent="0.25">
      <c r="A269" s="6">
        <v>10540</v>
      </c>
      <c r="B269" s="126">
        <v>4</v>
      </c>
      <c r="C269" s="133"/>
      <c r="D269" s="134">
        <v>17515</v>
      </c>
      <c r="E269" s="7" t="s">
        <v>383</v>
      </c>
      <c r="F269" s="8" t="s">
        <v>197</v>
      </c>
      <c r="G269" s="18">
        <f>IFERROR(VLOOKUP(Table1[[#This Row],[Codigo_insumo]],BD_Insumos!$B:$E,4),"")</f>
        <v>5.5275999999999996</v>
      </c>
      <c r="H269" s="140">
        <v>0.01</v>
      </c>
      <c r="I269" s="9"/>
      <c r="J269" s="23">
        <f t="shared" si="4"/>
        <v>5.5275999999999999E-2</v>
      </c>
      <c r="K269" s="22" t="str">
        <f>IF(I269&lt;&gt;"",SUMIF(Table1[Codigo_servico],A269,Table1[Subtotal_insumo]),"")</f>
        <v/>
      </c>
      <c r="L269" s="18">
        <f>IF(Table1[[#This Row],[Ordem_insumos]]&lt;&gt;0,VLOOKUP(Table1[[#This Row],[Codigo_servico]],Preencher_Orcamento!$B:$D,3,FALSE)*Table1[[#This Row],[Qtde_insumo]],"")</f>
        <v>0</v>
      </c>
      <c r="M269" s="18">
        <f>IF(Table1[[#This Row],[Ordem_insumos]]&lt;&gt;0,VLOOKUP(Table1[[#This Row],[Codigo_servico]],Preencher_Orcamento!$B:$D,3,FALSE)*Table1[[#This Row],[Subtotal_insumo]],"")</f>
        <v>0</v>
      </c>
    </row>
    <row r="270" spans="1:13" x14ac:dyDescent="0.25">
      <c r="A270" s="6">
        <v>10540</v>
      </c>
      <c r="B270" s="126">
        <v>5</v>
      </c>
      <c r="C270" s="133"/>
      <c r="D270" s="134">
        <v>11046</v>
      </c>
      <c r="E270" s="7" t="s">
        <v>178</v>
      </c>
      <c r="F270" s="8" t="s">
        <v>5</v>
      </c>
      <c r="G270" s="18">
        <f>IFERROR(VLOOKUP(Table1[[#This Row],[Codigo_insumo]],BD_Insumos!$B:$E,4),"")</f>
        <v>2.4108999999999998</v>
      </c>
      <c r="H270" s="140">
        <v>0.06</v>
      </c>
      <c r="I270" s="9"/>
      <c r="J270" s="23">
        <f t="shared" si="4"/>
        <v>0.14465399999999998</v>
      </c>
      <c r="K270" s="22" t="str">
        <f>IF(I270&lt;&gt;"",SUMIF(Table1[Codigo_servico],A270,Table1[Subtotal_insumo]),"")</f>
        <v/>
      </c>
      <c r="L270" s="18">
        <f>IF(Table1[[#This Row],[Ordem_insumos]]&lt;&gt;0,VLOOKUP(Table1[[#This Row],[Codigo_servico]],Preencher_Orcamento!$B:$D,3,FALSE)*Table1[[#This Row],[Qtde_insumo]],"")</f>
        <v>0</v>
      </c>
      <c r="M270" s="18">
        <f>IF(Table1[[#This Row],[Ordem_insumos]]&lt;&gt;0,VLOOKUP(Table1[[#This Row],[Codigo_servico]],Preencher_Orcamento!$B:$D,3,FALSE)*Table1[[#This Row],[Subtotal_insumo]],"")</f>
        <v>0</v>
      </c>
    </row>
    <row r="271" spans="1:13" x14ac:dyDescent="0.25">
      <c r="A271" s="6">
        <v>10540</v>
      </c>
      <c r="B271" s="126">
        <v>6</v>
      </c>
      <c r="C271" s="133"/>
      <c r="D271" s="134">
        <v>11066</v>
      </c>
      <c r="E271" s="7" t="s">
        <v>183</v>
      </c>
      <c r="F271" s="8" t="s">
        <v>5</v>
      </c>
      <c r="G271" s="18">
        <f>IFERROR(VLOOKUP(Table1[[#This Row],[Codigo_insumo]],BD_Insumos!$B:$E,4),"")</f>
        <v>1.0965</v>
      </c>
      <c r="H271" s="140">
        <v>0.2</v>
      </c>
      <c r="I271" s="9"/>
      <c r="J271" s="23">
        <f t="shared" si="4"/>
        <v>0.21930000000000002</v>
      </c>
      <c r="K271" s="22" t="str">
        <f>IF(I271&lt;&gt;"",SUMIF(Table1[Codigo_servico],A271,Table1[Subtotal_insumo]),"")</f>
        <v/>
      </c>
      <c r="L271" s="18">
        <f>IF(Table1[[#This Row],[Ordem_insumos]]&lt;&gt;0,VLOOKUP(Table1[[#This Row],[Codigo_servico]],Preencher_Orcamento!$B:$D,3,FALSE)*Table1[[#This Row],[Qtde_insumo]],"")</f>
        <v>0</v>
      </c>
      <c r="M271" s="18">
        <f>IF(Table1[[#This Row],[Ordem_insumos]]&lt;&gt;0,VLOOKUP(Table1[[#This Row],[Codigo_servico]],Preencher_Orcamento!$B:$D,3,FALSE)*Table1[[#This Row],[Subtotal_insumo]],"")</f>
        <v>0</v>
      </c>
    </row>
    <row r="272" spans="1:13" x14ac:dyDescent="0.25">
      <c r="A272" s="3">
        <v>20101</v>
      </c>
      <c r="B272" s="125">
        <v>0</v>
      </c>
      <c r="C272" s="131" t="s">
        <v>2408</v>
      </c>
      <c r="D272" s="132"/>
      <c r="E272" s="4"/>
      <c r="F272" s="4"/>
      <c r="G272" s="17" t="str">
        <f>IFERROR(VLOOKUP(Table1[[#This Row],[Codigo_insumo]],BD_Insumos!$B:$E,4),"")</f>
        <v/>
      </c>
      <c r="H272" s="139"/>
      <c r="I272" s="5" t="s">
        <v>5</v>
      </c>
      <c r="J272" s="20" t="str">
        <f t="shared" si="4"/>
        <v/>
      </c>
      <c r="K272" s="21">
        <f>IF(I272&lt;&gt;"",SUMIF(Table1[Codigo_servico],A272,Table1[Subtotal_insumo]),"")</f>
        <v>32.046447017524727</v>
      </c>
      <c r="L272" s="17" t="str">
        <f>IF(Table1[[#This Row],[Ordem_insumos]]&lt;&gt;0,VLOOKUP(Table1[[#This Row],[Codigo_servico]],Preencher_Orcamento!$B:$D,3,FALSE)*Table1[[#This Row],[Qtde_insumo]],"")</f>
        <v/>
      </c>
      <c r="M272" s="17" t="str">
        <f>IF(Table1[[#This Row],[Ordem_insumos]]&lt;&gt;0,VLOOKUP(Table1[[#This Row],[Codigo_servico]],Preencher_Orcamento!$B:$D,3,FALSE)*Table1[[#This Row],[Subtotal_insumo]],"")</f>
        <v/>
      </c>
    </row>
    <row r="273" spans="1:13" x14ac:dyDescent="0.25">
      <c r="A273" s="6">
        <v>20101</v>
      </c>
      <c r="B273" s="126">
        <v>1</v>
      </c>
      <c r="C273" s="133"/>
      <c r="D273" s="134">
        <v>2015</v>
      </c>
      <c r="E273" s="7" t="s">
        <v>2186</v>
      </c>
      <c r="F273" s="8" t="s">
        <v>2140</v>
      </c>
      <c r="G273" s="16">
        <f>IFERROR(VLOOKUP(Table1[[#This Row],[Codigo_insumo]],BD_Insumos!$B:$E,4),"")</f>
        <v>16.259414142106937</v>
      </c>
      <c r="H273" s="140">
        <v>0.05</v>
      </c>
      <c r="I273" s="9"/>
      <c r="J273" s="22">
        <f t="shared" si="4"/>
        <v>0.81297070710534691</v>
      </c>
      <c r="K273" s="22" t="str">
        <f>IF(I273&lt;&gt;"",SUMIF(Table1[Codigo_servico],A273,Table1[Subtotal_insumo]),"")</f>
        <v/>
      </c>
      <c r="L273" s="16">
        <f>IF(Table1[[#This Row],[Ordem_insumos]]&lt;&gt;0,VLOOKUP(Table1[[#This Row],[Codigo_servico]],Preencher_Orcamento!$B:$D,3,FALSE)*Table1[[#This Row],[Qtde_insumo]],"")</f>
        <v>0</v>
      </c>
      <c r="M273" s="16">
        <f>IF(Table1[[#This Row],[Ordem_insumos]]&lt;&gt;0,VLOOKUP(Table1[[#This Row],[Codigo_servico]],Preencher_Orcamento!$B:$D,3,FALSE)*Table1[[#This Row],[Subtotal_insumo]],"")</f>
        <v>0</v>
      </c>
    </row>
    <row r="274" spans="1:13" x14ac:dyDescent="0.25">
      <c r="A274" s="6">
        <v>20101</v>
      </c>
      <c r="B274" s="126">
        <v>2</v>
      </c>
      <c r="C274" s="133"/>
      <c r="D274" s="134">
        <v>10608</v>
      </c>
      <c r="E274" s="7" t="s">
        <v>118</v>
      </c>
      <c r="F274" s="8" t="s">
        <v>58</v>
      </c>
      <c r="G274" s="16">
        <f>IFERROR(VLOOKUP(Table1[[#This Row],[Codigo_insumo]],BD_Insumos!$B:$E,4),"")</f>
        <v>238.17070000000001</v>
      </c>
      <c r="H274" s="140">
        <v>3.1399999999999997E-2</v>
      </c>
      <c r="I274" s="9"/>
      <c r="J274" s="22">
        <f t="shared" si="4"/>
        <v>7.47855998</v>
      </c>
      <c r="K274" s="22" t="str">
        <f>IF(I274&lt;&gt;"",SUMIF(Table1[Codigo_servico],A274,Table1[Subtotal_insumo]),"")</f>
        <v/>
      </c>
      <c r="L274" s="16">
        <f>IF(Table1[[#This Row],[Ordem_insumos]]&lt;&gt;0,VLOOKUP(Table1[[#This Row],[Codigo_servico]],Preencher_Orcamento!$B:$D,3,FALSE)*Table1[[#This Row],[Qtde_insumo]],"")</f>
        <v>0</v>
      </c>
      <c r="M274" s="16">
        <f>IF(Table1[[#This Row],[Ordem_insumos]]&lt;&gt;0,VLOOKUP(Table1[[#This Row],[Codigo_servico]],Preencher_Orcamento!$B:$D,3,FALSE)*Table1[[#This Row],[Subtotal_insumo]],"")</f>
        <v>0</v>
      </c>
    </row>
    <row r="275" spans="1:13" x14ac:dyDescent="0.25">
      <c r="A275" s="6">
        <v>20101</v>
      </c>
      <c r="B275" s="126">
        <v>3</v>
      </c>
      <c r="C275" s="133"/>
      <c r="D275" s="134">
        <v>2020</v>
      </c>
      <c r="E275" s="7" t="s">
        <v>2188</v>
      </c>
      <c r="F275" s="8" t="s">
        <v>2140</v>
      </c>
      <c r="G275" s="16">
        <f>IFERROR(VLOOKUP(Table1[[#This Row],[Codigo_insumo]],BD_Insumos!$B:$E,4),"")</f>
        <v>15.860837164231068</v>
      </c>
      <c r="H275" s="140">
        <v>0.16</v>
      </c>
      <c r="I275" s="9"/>
      <c r="J275" s="22">
        <f t="shared" si="4"/>
        <v>2.5377339462769708</v>
      </c>
      <c r="K275" s="22" t="str">
        <f>IF(I275&lt;&gt;"",SUMIF(Table1[Codigo_servico],A275,Table1[Subtotal_insumo]),"")</f>
        <v/>
      </c>
      <c r="L275" s="16">
        <f>IF(Table1[[#This Row],[Ordem_insumos]]&lt;&gt;0,VLOOKUP(Table1[[#This Row],[Codigo_servico]],Preencher_Orcamento!$B:$D,3,FALSE)*Table1[[#This Row],[Qtde_insumo]],"")</f>
        <v>0</v>
      </c>
      <c r="M275" s="16">
        <f>IF(Table1[[#This Row],[Ordem_insumos]]&lt;&gt;0,VLOOKUP(Table1[[#This Row],[Codigo_servico]],Preencher_Orcamento!$B:$D,3,FALSE)*Table1[[#This Row],[Subtotal_insumo]],"")</f>
        <v>0</v>
      </c>
    </row>
    <row r="276" spans="1:13" ht="26.25" x14ac:dyDescent="0.25">
      <c r="A276" s="6">
        <v>20101</v>
      </c>
      <c r="B276" s="126">
        <v>4</v>
      </c>
      <c r="C276" s="133"/>
      <c r="D276" s="134">
        <v>2016</v>
      </c>
      <c r="E276" s="7" t="s">
        <v>2187</v>
      </c>
      <c r="F276" s="8" t="s">
        <v>2140</v>
      </c>
      <c r="G276" s="16">
        <f>IFERROR(VLOOKUP(Table1[[#This Row],[Codigo_insumo]],BD_Insumos!$B:$E,4),"")</f>
        <v>13.188618292508322</v>
      </c>
      <c r="H276" s="140">
        <v>0.05</v>
      </c>
      <c r="I276" s="9"/>
      <c r="J276" s="22">
        <f t="shared" si="4"/>
        <v>0.65943091462541614</v>
      </c>
      <c r="K276" s="22" t="str">
        <f>IF(I276&lt;&gt;"",SUMIF(Table1[Codigo_servico],A276,Table1[Subtotal_insumo]),"")</f>
        <v/>
      </c>
      <c r="L276" s="16">
        <f>IF(Table1[[#This Row],[Ordem_insumos]]&lt;&gt;0,VLOOKUP(Table1[[#This Row],[Codigo_servico]],Preencher_Orcamento!$B:$D,3,FALSE)*Table1[[#This Row],[Qtde_insumo]],"")</f>
        <v>0</v>
      </c>
      <c r="M276" s="16">
        <f>IF(Table1[[#This Row],[Ordem_insumos]]&lt;&gt;0,VLOOKUP(Table1[[#This Row],[Codigo_servico]],Preencher_Orcamento!$B:$D,3,FALSE)*Table1[[#This Row],[Subtotal_insumo]],"")</f>
        <v>0</v>
      </c>
    </row>
    <row r="277" spans="1:13" x14ac:dyDescent="0.25">
      <c r="A277" s="6">
        <v>20101</v>
      </c>
      <c r="B277" s="126">
        <v>5</v>
      </c>
      <c r="C277" s="133"/>
      <c r="D277" s="134">
        <v>11501</v>
      </c>
      <c r="E277" s="7" t="s">
        <v>196</v>
      </c>
      <c r="F277" s="8" t="s">
        <v>197</v>
      </c>
      <c r="G277" s="18">
        <f>IFERROR(VLOOKUP(Table1[[#This Row],[Codigo_insumo]],BD_Insumos!$B:$E,4),"")</f>
        <v>3.2875999999999999</v>
      </c>
      <c r="H277" s="140">
        <v>0.63</v>
      </c>
      <c r="I277" s="9"/>
      <c r="J277" s="23">
        <f t="shared" si="4"/>
        <v>2.0711879999999998</v>
      </c>
      <c r="K277" s="22" t="str">
        <f>IF(I277&lt;&gt;"",SUMIF(Table1[Codigo_servico],A277,Table1[Subtotal_insumo]),"")</f>
        <v/>
      </c>
      <c r="L277" s="18">
        <f>IF(Table1[[#This Row],[Ordem_insumos]]&lt;&gt;0,VLOOKUP(Table1[[#This Row],[Codigo_servico]],Preencher_Orcamento!$B:$D,3,FALSE)*Table1[[#This Row],[Qtde_insumo]],"")</f>
        <v>0</v>
      </c>
      <c r="M277" s="18">
        <f>IF(Table1[[#This Row],[Ordem_insumos]]&lt;&gt;0,VLOOKUP(Table1[[#This Row],[Codigo_servico]],Preencher_Orcamento!$B:$D,3,FALSE)*Table1[[#This Row],[Subtotal_insumo]],"")</f>
        <v>0</v>
      </c>
    </row>
    <row r="278" spans="1:13" x14ac:dyDescent="0.25">
      <c r="A278" s="6">
        <v>20101</v>
      </c>
      <c r="B278" s="126">
        <v>6</v>
      </c>
      <c r="C278" s="133"/>
      <c r="D278" s="134">
        <v>17740</v>
      </c>
      <c r="E278" s="7" t="s">
        <v>399</v>
      </c>
      <c r="F278" s="8" t="s">
        <v>197</v>
      </c>
      <c r="G278" s="18">
        <f>IFERROR(VLOOKUP(Table1[[#This Row],[Codigo_insumo]],BD_Insumos!$B:$E,4),"")</f>
        <v>4.9862000000000002</v>
      </c>
      <c r="H278" s="140">
        <v>0.01</v>
      </c>
      <c r="I278" s="9"/>
      <c r="J278" s="23">
        <f t="shared" si="4"/>
        <v>4.9862000000000004E-2</v>
      </c>
      <c r="K278" s="22" t="str">
        <f>IF(I278&lt;&gt;"",SUMIF(Table1[Codigo_servico],A278,Table1[Subtotal_insumo]),"")</f>
        <v/>
      </c>
      <c r="L278" s="18">
        <f>IF(Table1[[#This Row],[Ordem_insumos]]&lt;&gt;0,VLOOKUP(Table1[[#This Row],[Codigo_servico]],Preencher_Orcamento!$B:$D,3,FALSE)*Table1[[#This Row],[Qtde_insumo]],"")</f>
        <v>0</v>
      </c>
      <c r="M278" s="18">
        <f>IF(Table1[[#This Row],[Ordem_insumos]]&lt;&gt;0,VLOOKUP(Table1[[#This Row],[Codigo_servico]],Preencher_Orcamento!$B:$D,3,FALSE)*Table1[[#This Row],[Subtotal_insumo]],"")</f>
        <v>0</v>
      </c>
    </row>
    <row r="279" spans="1:13" x14ac:dyDescent="0.25">
      <c r="A279" s="6">
        <v>20101</v>
      </c>
      <c r="B279" s="126">
        <v>7</v>
      </c>
      <c r="C279" s="133"/>
      <c r="D279" s="134">
        <v>2099</v>
      </c>
      <c r="E279" s="7" t="s">
        <v>2205</v>
      </c>
      <c r="F279" s="8" t="s">
        <v>2140</v>
      </c>
      <c r="G279" s="18">
        <f>IFERROR(VLOOKUP(Table1[[#This Row],[Codigo_insumo]],BD_Insumos!$B:$E,4),"")</f>
        <v>12.627877718847255</v>
      </c>
      <c r="H279" s="140">
        <v>1.46</v>
      </c>
      <c r="I279" s="9"/>
      <c r="J279" s="23">
        <f t="shared" si="4"/>
        <v>18.436701469516994</v>
      </c>
      <c r="K279" s="22" t="str">
        <f>IF(I279&lt;&gt;"",SUMIF(Table1[Codigo_servico],A279,Table1[Subtotal_insumo]),"")</f>
        <v/>
      </c>
      <c r="L279" s="18">
        <f>IF(Table1[[#This Row],[Ordem_insumos]]&lt;&gt;0,VLOOKUP(Table1[[#This Row],[Codigo_servico]],Preencher_Orcamento!$B:$D,3,FALSE)*Table1[[#This Row],[Qtde_insumo]],"")</f>
        <v>0</v>
      </c>
      <c r="M279" s="18">
        <f>IF(Table1[[#This Row],[Ordem_insumos]]&lt;&gt;0,VLOOKUP(Table1[[#This Row],[Codigo_servico]],Preencher_Orcamento!$B:$D,3,FALSE)*Table1[[#This Row],[Subtotal_insumo]],"")</f>
        <v>0</v>
      </c>
    </row>
    <row r="280" spans="1:13" x14ac:dyDescent="0.25">
      <c r="A280" s="3">
        <v>20102</v>
      </c>
      <c r="B280" s="125">
        <v>0</v>
      </c>
      <c r="C280" s="131" t="s">
        <v>2409</v>
      </c>
      <c r="D280" s="132"/>
      <c r="E280" s="4"/>
      <c r="F280" s="4"/>
      <c r="G280" s="17" t="str">
        <f>IFERROR(VLOOKUP(Table1[[#This Row],[Codigo_insumo]],BD_Insumos!$B:$E,4),"")</f>
        <v/>
      </c>
      <c r="H280" s="139"/>
      <c r="I280" s="5" t="s">
        <v>5</v>
      </c>
      <c r="J280" s="20" t="str">
        <f t="shared" si="4"/>
        <v/>
      </c>
      <c r="K280" s="21">
        <f>IF(I280&lt;&gt;"",SUMIF(Table1[Codigo_servico],A280,Table1[Subtotal_insumo]),"")</f>
        <v>48.555669809732684</v>
      </c>
      <c r="L280" s="17" t="str">
        <f>IF(Table1[[#This Row],[Ordem_insumos]]&lt;&gt;0,VLOOKUP(Table1[[#This Row],[Codigo_servico]],Preencher_Orcamento!$B:$D,3,FALSE)*Table1[[#This Row],[Qtde_insumo]],"")</f>
        <v/>
      </c>
      <c r="M280" s="17" t="str">
        <f>IF(Table1[[#This Row],[Ordem_insumos]]&lt;&gt;0,VLOOKUP(Table1[[#This Row],[Codigo_servico]],Preencher_Orcamento!$B:$D,3,FALSE)*Table1[[#This Row],[Subtotal_insumo]],"")</f>
        <v/>
      </c>
    </row>
    <row r="281" spans="1:13" x14ac:dyDescent="0.25">
      <c r="A281" s="91">
        <v>20102</v>
      </c>
      <c r="B281" s="127">
        <v>1</v>
      </c>
      <c r="C281" s="135"/>
      <c r="D281" s="136">
        <v>2099</v>
      </c>
      <c r="E281" s="97" t="s">
        <v>2205</v>
      </c>
      <c r="F281" s="98" t="s">
        <v>2140</v>
      </c>
      <c r="G281" s="94">
        <f>IFERROR(VLOOKUP(Table1[[#This Row],[Codigo_insumo]],BD_Insumos!$B:$E,4),"")</f>
        <v>12.627877718847255</v>
      </c>
      <c r="H281" s="141">
        <v>2.2812800000000002</v>
      </c>
      <c r="I281" s="95"/>
      <c r="J281" s="96">
        <f t="shared" si="4"/>
        <v>28.807724882451868</v>
      </c>
      <c r="K281" s="96" t="str">
        <f>IF(I281&lt;&gt;"",SUMIF(Table1[Codigo_servico],A281,Table1[Subtotal_insumo]),"")</f>
        <v/>
      </c>
      <c r="L281" s="94">
        <f>IF(Table1[[#This Row],[Ordem_insumos]]&lt;&gt;0,VLOOKUP(Table1[[#This Row],[Codigo_servico]],Preencher_Orcamento!$B:$D,3,FALSE)*Table1[[#This Row],[Qtde_insumo]],"")</f>
        <v>0</v>
      </c>
      <c r="M281" s="94">
        <f>IF(Table1[[#This Row],[Ordem_insumos]]&lt;&gt;0,VLOOKUP(Table1[[#This Row],[Codigo_servico]],Preencher_Orcamento!$B:$D,3,FALSE)*Table1[[#This Row],[Subtotal_insumo]],"")</f>
        <v>0</v>
      </c>
    </row>
    <row r="282" spans="1:13" x14ac:dyDescent="0.25">
      <c r="A282" s="6">
        <v>20102</v>
      </c>
      <c r="B282" s="126">
        <v>2</v>
      </c>
      <c r="C282" s="133"/>
      <c r="D282" s="134">
        <v>10608</v>
      </c>
      <c r="E282" s="7" t="s">
        <v>118</v>
      </c>
      <c r="F282" s="8" t="s">
        <v>58</v>
      </c>
      <c r="G282" s="16">
        <f>IFERROR(VLOOKUP(Table1[[#This Row],[Codigo_insumo]],BD_Insumos!$B:$E,4),"")</f>
        <v>238.17070000000001</v>
      </c>
      <c r="H282" s="140">
        <v>4.9000000000000002E-2</v>
      </c>
      <c r="I282" s="9"/>
      <c r="J282" s="22">
        <f t="shared" si="4"/>
        <v>11.670364300000001</v>
      </c>
      <c r="K282" s="22" t="str">
        <f>IF(I282&lt;&gt;"",SUMIF(Table1[Codigo_servico],A282,Table1[Subtotal_insumo]),"")</f>
        <v/>
      </c>
      <c r="L282" s="16">
        <f>IF(Table1[[#This Row],[Ordem_insumos]]&lt;&gt;0,VLOOKUP(Table1[[#This Row],[Codigo_servico]],Preencher_Orcamento!$B:$D,3,FALSE)*Table1[[#This Row],[Qtde_insumo]],"")</f>
        <v>0</v>
      </c>
      <c r="M282" s="16">
        <f>IF(Table1[[#This Row],[Ordem_insumos]]&lt;&gt;0,VLOOKUP(Table1[[#This Row],[Codigo_servico]],Preencher_Orcamento!$B:$D,3,FALSE)*Table1[[#This Row],[Subtotal_insumo]],"")</f>
        <v>0</v>
      </c>
    </row>
    <row r="283" spans="1:13" x14ac:dyDescent="0.25">
      <c r="A283" s="6">
        <v>20102</v>
      </c>
      <c r="B283" s="126">
        <v>3</v>
      </c>
      <c r="C283" s="133"/>
      <c r="D283" s="134">
        <v>11501</v>
      </c>
      <c r="E283" s="7" t="s">
        <v>196</v>
      </c>
      <c r="F283" s="8" t="s">
        <v>197</v>
      </c>
      <c r="G283" s="16">
        <f>IFERROR(VLOOKUP(Table1[[#This Row],[Codigo_insumo]],BD_Insumos!$B:$E,4),"")</f>
        <v>3.2875999999999999</v>
      </c>
      <c r="H283" s="140">
        <v>0.98</v>
      </c>
      <c r="I283" s="9"/>
      <c r="J283" s="22">
        <f t="shared" si="4"/>
        <v>3.2218479999999996</v>
      </c>
      <c r="K283" s="22" t="str">
        <f>IF(I283&lt;&gt;"",SUMIF(Table1[Codigo_servico],A283,Table1[Subtotal_insumo]),"")</f>
        <v/>
      </c>
      <c r="L283" s="16">
        <f>IF(Table1[[#This Row],[Ordem_insumos]]&lt;&gt;0,VLOOKUP(Table1[[#This Row],[Codigo_servico]],Preencher_Orcamento!$B:$D,3,FALSE)*Table1[[#This Row],[Qtde_insumo]],"")</f>
        <v>0</v>
      </c>
      <c r="M283" s="16">
        <f>IF(Table1[[#This Row],[Ordem_insumos]]&lt;&gt;0,VLOOKUP(Table1[[#This Row],[Codigo_servico]],Preencher_Orcamento!$B:$D,3,FALSE)*Table1[[#This Row],[Subtotal_insumo]],"")</f>
        <v>0</v>
      </c>
    </row>
    <row r="284" spans="1:13" x14ac:dyDescent="0.25">
      <c r="A284" s="6">
        <v>20102</v>
      </c>
      <c r="B284" s="126">
        <v>4</v>
      </c>
      <c r="C284" s="133"/>
      <c r="D284" s="134">
        <v>2020</v>
      </c>
      <c r="E284" s="7" t="s">
        <v>2188</v>
      </c>
      <c r="F284" s="8" t="s">
        <v>2140</v>
      </c>
      <c r="G284" s="16">
        <f>IFERROR(VLOOKUP(Table1[[#This Row],[Codigo_insumo]],BD_Insumos!$B:$E,4),"")</f>
        <v>15.860837164231068</v>
      </c>
      <c r="H284" s="140">
        <v>0.19</v>
      </c>
      <c r="I284" s="9"/>
      <c r="J284" s="22">
        <f t="shared" si="4"/>
        <v>3.0135590612039032</v>
      </c>
      <c r="K284" s="22" t="str">
        <f>IF(I284&lt;&gt;"",SUMIF(Table1[Codigo_servico],A284,Table1[Subtotal_insumo]),"")</f>
        <v/>
      </c>
      <c r="L284" s="16">
        <f>IF(Table1[[#This Row],[Ordem_insumos]]&lt;&gt;0,VLOOKUP(Table1[[#This Row],[Codigo_servico]],Preencher_Orcamento!$B:$D,3,FALSE)*Table1[[#This Row],[Qtde_insumo]],"")</f>
        <v>0</v>
      </c>
      <c r="M284" s="16">
        <f>IF(Table1[[#This Row],[Ordem_insumos]]&lt;&gt;0,VLOOKUP(Table1[[#This Row],[Codigo_servico]],Preencher_Orcamento!$B:$D,3,FALSE)*Table1[[#This Row],[Subtotal_insumo]],"")</f>
        <v>0</v>
      </c>
    </row>
    <row r="285" spans="1:13" x14ac:dyDescent="0.25">
      <c r="A285" s="6">
        <v>20102</v>
      </c>
      <c r="B285" s="126">
        <v>5</v>
      </c>
      <c r="C285" s="133"/>
      <c r="D285" s="134">
        <v>2015</v>
      </c>
      <c r="E285" s="7" t="s">
        <v>2186</v>
      </c>
      <c r="F285" s="8" t="s">
        <v>2140</v>
      </c>
      <c r="G285" s="18">
        <f>IFERROR(VLOOKUP(Table1[[#This Row],[Codigo_insumo]],BD_Insumos!$B:$E,4),"")</f>
        <v>16.259414142106937</v>
      </c>
      <c r="H285" s="140">
        <v>0.06</v>
      </c>
      <c r="I285" s="9"/>
      <c r="J285" s="23">
        <f t="shared" si="4"/>
        <v>0.97556484852641623</v>
      </c>
      <c r="K285" s="22" t="str">
        <f>IF(I285&lt;&gt;"",SUMIF(Table1[Codigo_servico],A285,Table1[Subtotal_insumo]),"")</f>
        <v/>
      </c>
      <c r="L285" s="18">
        <f>IF(Table1[[#This Row],[Ordem_insumos]]&lt;&gt;0,VLOOKUP(Table1[[#This Row],[Codigo_servico]],Preencher_Orcamento!$B:$D,3,FALSE)*Table1[[#This Row],[Qtde_insumo]],"")</f>
        <v>0</v>
      </c>
      <c r="M285" s="18">
        <f>IF(Table1[[#This Row],[Ordem_insumos]]&lt;&gt;0,VLOOKUP(Table1[[#This Row],[Codigo_servico]],Preencher_Orcamento!$B:$D,3,FALSE)*Table1[[#This Row],[Subtotal_insumo]],"")</f>
        <v>0</v>
      </c>
    </row>
    <row r="286" spans="1:13" ht="26.25" x14ac:dyDescent="0.25">
      <c r="A286" s="6">
        <v>20102</v>
      </c>
      <c r="B286" s="126">
        <v>6</v>
      </c>
      <c r="C286" s="133"/>
      <c r="D286" s="134">
        <v>2016</v>
      </c>
      <c r="E286" s="7" t="s">
        <v>2187</v>
      </c>
      <c r="F286" s="8" t="s">
        <v>2140</v>
      </c>
      <c r="G286" s="18">
        <f>IFERROR(VLOOKUP(Table1[[#This Row],[Codigo_insumo]],BD_Insumos!$B:$E,4),"")</f>
        <v>13.188618292508322</v>
      </c>
      <c r="H286" s="140">
        <v>0.06</v>
      </c>
      <c r="I286" s="9"/>
      <c r="J286" s="23">
        <f t="shared" si="4"/>
        <v>0.79131709755049928</v>
      </c>
      <c r="K286" s="22" t="str">
        <f>IF(I286&lt;&gt;"",SUMIF(Table1[Codigo_servico],A286,Table1[Subtotal_insumo]),"")</f>
        <v/>
      </c>
      <c r="L286" s="18">
        <f>IF(Table1[[#This Row],[Ordem_insumos]]&lt;&gt;0,VLOOKUP(Table1[[#This Row],[Codigo_servico]],Preencher_Orcamento!$B:$D,3,FALSE)*Table1[[#This Row],[Qtde_insumo]],"")</f>
        <v>0</v>
      </c>
      <c r="M286" s="18">
        <f>IF(Table1[[#This Row],[Ordem_insumos]]&lt;&gt;0,VLOOKUP(Table1[[#This Row],[Codigo_servico]],Preencher_Orcamento!$B:$D,3,FALSE)*Table1[[#This Row],[Subtotal_insumo]],"")</f>
        <v>0</v>
      </c>
    </row>
    <row r="287" spans="1:13" x14ac:dyDescent="0.25">
      <c r="A287" s="6">
        <v>20102</v>
      </c>
      <c r="B287" s="126">
        <v>7</v>
      </c>
      <c r="C287" s="133"/>
      <c r="D287" s="134">
        <v>17740</v>
      </c>
      <c r="E287" s="7" t="s">
        <v>399</v>
      </c>
      <c r="F287" s="8" t="s">
        <v>197</v>
      </c>
      <c r="G287" s="18">
        <f>IFERROR(VLOOKUP(Table1[[#This Row],[Codigo_insumo]],BD_Insumos!$B:$E,4),"")</f>
        <v>4.9862000000000002</v>
      </c>
      <c r="H287" s="140">
        <v>1.5100000000000001E-2</v>
      </c>
      <c r="I287" s="9"/>
      <c r="J287" s="23">
        <f t="shared" si="4"/>
        <v>7.5291620000000004E-2</v>
      </c>
      <c r="K287" s="22" t="str">
        <f>IF(I287&lt;&gt;"",SUMIF(Table1[Codigo_servico],A287,Table1[Subtotal_insumo]),"")</f>
        <v/>
      </c>
      <c r="L287" s="18">
        <f>IF(Table1[[#This Row],[Ordem_insumos]]&lt;&gt;0,VLOOKUP(Table1[[#This Row],[Codigo_servico]],Preencher_Orcamento!$B:$D,3,FALSE)*Table1[[#This Row],[Qtde_insumo]],"")</f>
        <v>0</v>
      </c>
      <c r="M287" s="18">
        <f>IF(Table1[[#This Row],[Ordem_insumos]]&lt;&gt;0,VLOOKUP(Table1[[#This Row],[Codigo_servico]],Preencher_Orcamento!$B:$D,3,FALSE)*Table1[[#This Row],[Subtotal_insumo]],"")</f>
        <v>0</v>
      </c>
    </row>
    <row r="288" spans="1:13" x14ac:dyDescent="0.25">
      <c r="A288" s="3">
        <v>20103</v>
      </c>
      <c r="B288" s="125">
        <v>0</v>
      </c>
      <c r="C288" s="131" t="s">
        <v>2410</v>
      </c>
      <c r="D288" s="132"/>
      <c r="E288" s="4"/>
      <c r="F288" s="4"/>
      <c r="G288" s="17" t="str">
        <f>IFERROR(VLOOKUP(Table1[[#This Row],[Codigo_insumo]],BD_Insumos!$B:$E,4),"")</f>
        <v/>
      </c>
      <c r="H288" s="139"/>
      <c r="I288" s="5" t="s">
        <v>5</v>
      </c>
      <c r="J288" s="20" t="str">
        <f t="shared" si="4"/>
        <v/>
      </c>
      <c r="K288" s="21">
        <f>IF(I288&lt;&gt;"",SUMIF(Table1[Codigo_servico],A288,Table1[Subtotal_insumo]),"")</f>
        <v>72.18798555186882</v>
      </c>
      <c r="L288" s="17" t="str">
        <f>IF(Table1[[#This Row],[Ordem_insumos]]&lt;&gt;0,VLOOKUP(Table1[[#This Row],[Codigo_servico]],Preencher_Orcamento!$B:$D,3,FALSE)*Table1[[#This Row],[Qtde_insumo]],"")</f>
        <v/>
      </c>
      <c r="M288" s="17" t="str">
        <f>IF(Table1[[#This Row],[Ordem_insumos]]&lt;&gt;0,VLOOKUP(Table1[[#This Row],[Codigo_servico]],Preencher_Orcamento!$B:$D,3,FALSE)*Table1[[#This Row],[Subtotal_insumo]],"")</f>
        <v/>
      </c>
    </row>
    <row r="289" spans="1:13" x14ac:dyDescent="0.25">
      <c r="A289" s="6">
        <v>20103</v>
      </c>
      <c r="B289" s="126">
        <v>1</v>
      </c>
      <c r="C289" s="133"/>
      <c r="D289" s="134">
        <v>10608</v>
      </c>
      <c r="E289" s="7" t="s">
        <v>118</v>
      </c>
      <c r="F289" s="8" t="s">
        <v>58</v>
      </c>
      <c r="G289" s="16">
        <f>IFERROR(VLOOKUP(Table1[[#This Row],[Codigo_insumo]],BD_Insumos!$B:$E,4),"")</f>
        <v>238.17070000000001</v>
      </c>
      <c r="H289" s="140">
        <v>7.0599999999999996E-2</v>
      </c>
      <c r="I289" s="9"/>
      <c r="J289" s="22">
        <f t="shared" si="4"/>
        <v>16.81485142</v>
      </c>
      <c r="K289" s="22" t="str">
        <f>IF(I289&lt;&gt;"",SUMIF(Table1[Codigo_servico],A289,Table1[Subtotal_insumo]),"")</f>
        <v/>
      </c>
      <c r="L289" s="16">
        <f>IF(Table1[[#This Row],[Ordem_insumos]]&lt;&gt;0,VLOOKUP(Table1[[#This Row],[Codigo_servico]],Preencher_Orcamento!$B:$D,3,FALSE)*Table1[[#This Row],[Qtde_insumo]],"")</f>
        <v>0</v>
      </c>
      <c r="M289" s="16">
        <f>IF(Table1[[#This Row],[Ordem_insumos]]&lt;&gt;0,VLOOKUP(Table1[[#This Row],[Codigo_servico]],Preencher_Orcamento!$B:$D,3,FALSE)*Table1[[#This Row],[Subtotal_insumo]],"")</f>
        <v>0</v>
      </c>
    </row>
    <row r="290" spans="1:13" x14ac:dyDescent="0.25">
      <c r="A290" s="6">
        <v>20103</v>
      </c>
      <c r="B290" s="126">
        <v>2</v>
      </c>
      <c r="C290" s="133"/>
      <c r="D290" s="134">
        <v>2015</v>
      </c>
      <c r="E290" s="7" t="s">
        <v>2186</v>
      </c>
      <c r="F290" s="8" t="s">
        <v>2140</v>
      </c>
      <c r="G290" s="16">
        <f>IFERROR(VLOOKUP(Table1[[#This Row],[Codigo_insumo]],BD_Insumos!$B:$E,4),"")</f>
        <v>16.259414142106937</v>
      </c>
      <c r="H290" s="140">
        <v>0.1152</v>
      </c>
      <c r="I290" s="9"/>
      <c r="J290" s="22">
        <f t="shared" si="4"/>
        <v>1.8730845091707191</v>
      </c>
      <c r="K290" s="22" t="str">
        <f>IF(I290&lt;&gt;"",SUMIF(Table1[Codigo_servico],A290,Table1[Subtotal_insumo]),"")</f>
        <v/>
      </c>
      <c r="L290" s="16">
        <f>IF(Table1[[#This Row],[Ordem_insumos]]&lt;&gt;0,VLOOKUP(Table1[[#This Row],[Codigo_servico]],Preencher_Orcamento!$B:$D,3,FALSE)*Table1[[#This Row],[Qtde_insumo]],"")</f>
        <v>0</v>
      </c>
      <c r="M290" s="16">
        <f>IF(Table1[[#This Row],[Ordem_insumos]]&lt;&gt;0,VLOOKUP(Table1[[#This Row],[Codigo_servico]],Preencher_Orcamento!$B:$D,3,FALSE)*Table1[[#This Row],[Subtotal_insumo]],"")</f>
        <v>0</v>
      </c>
    </row>
    <row r="291" spans="1:13" x14ac:dyDescent="0.25">
      <c r="A291" s="6">
        <v>20103</v>
      </c>
      <c r="B291" s="126">
        <v>3</v>
      </c>
      <c r="C291" s="133"/>
      <c r="D291" s="134">
        <v>17740</v>
      </c>
      <c r="E291" s="7" t="s">
        <v>399</v>
      </c>
      <c r="F291" s="8" t="s">
        <v>197</v>
      </c>
      <c r="G291" s="16">
        <f>IFERROR(VLOOKUP(Table1[[#This Row],[Codigo_insumo]],BD_Insumos!$B:$E,4),"")</f>
        <v>4.9862000000000002</v>
      </c>
      <c r="H291" s="140">
        <v>2.8799999999999999E-2</v>
      </c>
      <c r="I291" s="9"/>
      <c r="J291" s="22">
        <f t="shared" si="4"/>
        <v>0.14360255999999999</v>
      </c>
      <c r="K291" s="22" t="str">
        <f>IF(I291&lt;&gt;"",SUMIF(Table1[Codigo_servico],A291,Table1[Subtotal_insumo]),"")</f>
        <v/>
      </c>
      <c r="L291" s="16">
        <f>IF(Table1[[#This Row],[Ordem_insumos]]&lt;&gt;0,VLOOKUP(Table1[[#This Row],[Codigo_servico]],Preencher_Orcamento!$B:$D,3,FALSE)*Table1[[#This Row],[Qtde_insumo]],"")</f>
        <v>0</v>
      </c>
      <c r="M291" s="16">
        <f>IF(Table1[[#This Row],[Ordem_insumos]]&lt;&gt;0,VLOOKUP(Table1[[#This Row],[Codigo_servico]],Preencher_Orcamento!$B:$D,3,FALSE)*Table1[[#This Row],[Subtotal_insumo]],"")</f>
        <v>0</v>
      </c>
    </row>
    <row r="292" spans="1:13" x14ac:dyDescent="0.25">
      <c r="A292" s="6">
        <v>20103</v>
      </c>
      <c r="B292" s="126">
        <v>4</v>
      </c>
      <c r="C292" s="133"/>
      <c r="D292" s="134">
        <v>2020</v>
      </c>
      <c r="E292" s="7" t="s">
        <v>2188</v>
      </c>
      <c r="F292" s="8" t="s">
        <v>2140</v>
      </c>
      <c r="G292" s="16">
        <f>IFERROR(VLOOKUP(Table1[[#This Row],[Codigo_insumo]],BD_Insumos!$B:$E,4),"")</f>
        <v>15.860837164231068</v>
      </c>
      <c r="H292" s="140">
        <v>0.36</v>
      </c>
      <c r="I292" s="9"/>
      <c r="J292" s="22">
        <f t="shared" si="4"/>
        <v>5.7099013791231839</v>
      </c>
      <c r="K292" s="22" t="str">
        <f>IF(I292&lt;&gt;"",SUMIF(Table1[Codigo_servico],A292,Table1[Subtotal_insumo]),"")</f>
        <v/>
      </c>
      <c r="L292" s="16">
        <f>IF(Table1[[#This Row],[Ordem_insumos]]&lt;&gt;0,VLOOKUP(Table1[[#This Row],[Codigo_servico]],Preencher_Orcamento!$B:$D,3,FALSE)*Table1[[#This Row],[Qtde_insumo]],"")</f>
        <v>0</v>
      </c>
      <c r="M292" s="16">
        <f>IF(Table1[[#This Row],[Ordem_insumos]]&lt;&gt;0,VLOOKUP(Table1[[#This Row],[Codigo_servico]],Preencher_Orcamento!$B:$D,3,FALSE)*Table1[[#This Row],[Subtotal_insumo]],"")</f>
        <v>0</v>
      </c>
    </row>
    <row r="293" spans="1:13" ht="26.25" x14ac:dyDescent="0.25">
      <c r="A293" s="6">
        <v>20103</v>
      </c>
      <c r="B293" s="126">
        <v>5</v>
      </c>
      <c r="C293" s="133"/>
      <c r="D293" s="134">
        <v>2016</v>
      </c>
      <c r="E293" s="7" t="s">
        <v>2187</v>
      </c>
      <c r="F293" s="8" t="s">
        <v>2140</v>
      </c>
      <c r="G293" s="18">
        <f>IFERROR(VLOOKUP(Table1[[#This Row],[Codigo_insumo]],BD_Insumos!$B:$E,4),"")</f>
        <v>13.188618292508322</v>
      </c>
      <c r="H293" s="140">
        <v>0.1152</v>
      </c>
      <c r="I293" s="9"/>
      <c r="J293" s="23">
        <f t="shared" si="4"/>
        <v>1.5193288272969585</v>
      </c>
      <c r="K293" s="22" t="str">
        <f>IF(I293&lt;&gt;"",SUMIF(Table1[Codigo_servico],A293,Table1[Subtotal_insumo]),"")</f>
        <v/>
      </c>
      <c r="L293" s="18">
        <f>IF(Table1[[#This Row],[Ordem_insumos]]&lt;&gt;0,VLOOKUP(Table1[[#This Row],[Codigo_servico]],Preencher_Orcamento!$B:$D,3,FALSE)*Table1[[#This Row],[Qtde_insumo]],"")</f>
        <v>0</v>
      </c>
      <c r="M293" s="18">
        <f>IF(Table1[[#This Row],[Ordem_insumos]]&lt;&gt;0,VLOOKUP(Table1[[#This Row],[Codigo_servico]],Preencher_Orcamento!$B:$D,3,FALSE)*Table1[[#This Row],[Subtotal_insumo]],"")</f>
        <v>0</v>
      </c>
    </row>
    <row r="294" spans="1:13" x14ac:dyDescent="0.25">
      <c r="A294" s="6">
        <v>20103</v>
      </c>
      <c r="B294" s="126">
        <v>6</v>
      </c>
      <c r="C294" s="133"/>
      <c r="D294" s="134">
        <v>11501</v>
      </c>
      <c r="E294" s="7" t="s">
        <v>196</v>
      </c>
      <c r="F294" s="8" t="s">
        <v>197</v>
      </c>
      <c r="G294" s="18">
        <f>IFERROR(VLOOKUP(Table1[[#This Row],[Codigo_insumo]],BD_Insumos!$B:$E,4),"")</f>
        <v>3.2875999999999999</v>
      </c>
      <c r="H294" s="140">
        <v>1.4112</v>
      </c>
      <c r="I294" s="9"/>
      <c r="J294" s="23">
        <f t="shared" si="4"/>
        <v>4.63946112</v>
      </c>
      <c r="K294" s="22" t="str">
        <f>IF(I294&lt;&gt;"",SUMIF(Table1[Codigo_servico],A294,Table1[Subtotal_insumo]),"")</f>
        <v/>
      </c>
      <c r="L294" s="18">
        <f>IF(Table1[[#This Row],[Ordem_insumos]]&lt;&gt;0,VLOOKUP(Table1[[#This Row],[Codigo_servico]],Preencher_Orcamento!$B:$D,3,FALSE)*Table1[[#This Row],[Qtde_insumo]],"")</f>
        <v>0</v>
      </c>
      <c r="M294" s="18">
        <f>IF(Table1[[#This Row],[Ordem_insumos]]&lt;&gt;0,VLOOKUP(Table1[[#This Row],[Codigo_servico]],Preencher_Orcamento!$B:$D,3,FALSE)*Table1[[#This Row],[Subtotal_insumo]],"")</f>
        <v>0</v>
      </c>
    </row>
    <row r="295" spans="1:13" x14ac:dyDescent="0.25">
      <c r="A295" s="6">
        <v>20103</v>
      </c>
      <c r="B295" s="126">
        <v>7</v>
      </c>
      <c r="C295" s="133"/>
      <c r="D295" s="134">
        <v>2099</v>
      </c>
      <c r="E295" s="7" t="s">
        <v>2205</v>
      </c>
      <c r="F295" s="8" t="s">
        <v>2140</v>
      </c>
      <c r="G295" s="18">
        <f>IFERROR(VLOOKUP(Table1[[#This Row],[Codigo_insumo]],BD_Insumos!$B:$E,4),"")</f>
        <v>12.627877718847255</v>
      </c>
      <c r="H295" s="140">
        <v>3.2854100000000002</v>
      </c>
      <c r="I295" s="9"/>
      <c r="J295" s="23">
        <f t="shared" si="4"/>
        <v>41.487755736277961</v>
      </c>
      <c r="K295" s="22" t="str">
        <f>IF(I295&lt;&gt;"",SUMIF(Table1[Codigo_servico],A295,Table1[Subtotal_insumo]),"")</f>
        <v/>
      </c>
      <c r="L295" s="18">
        <f>IF(Table1[[#This Row],[Ordem_insumos]]&lt;&gt;0,VLOOKUP(Table1[[#This Row],[Codigo_servico]],Preencher_Orcamento!$B:$D,3,FALSE)*Table1[[#This Row],[Qtde_insumo]],"")</f>
        <v>0</v>
      </c>
      <c r="M295" s="18">
        <f>IF(Table1[[#This Row],[Ordem_insumos]]&lt;&gt;0,VLOOKUP(Table1[[#This Row],[Codigo_servico]],Preencher_Orcamento!$B:$D,3,FALSE)*Table1[[#This Row],[Subtotal_insumo]],"")</f>
        <v>0</v>
      </c>
    </row>
    <row r="296" spans="1:13" x14ac:dyDescent="0.25">
      <c r="A296" s="3">
        <v>20105</v>
      </c>
      <c r="B296" s="125">
        <v>0</v>
      </c>
      <c r="C296" s="131" t="s">
        <v>2411</v>
      </c>
      <c r="D296" s="132"/>
      <c r="E296" s="4"/>
      <c r="F296" s="4"/>
      <c r="G296" s="17" t="str">
        <f>IFERROR(VLOOKUP(Table1[[#This Row],[Codigo_insumo]],BD_Insumos!$B:$E,4),"")</f>
        <v/>
      </c>
      <c r="H296" s="139"/>
      <c r="I296" s="5" t="s">
        <v>5</v>
      </c>
      <c r="J296" s="20" t="str">
        <f t="shared" si="4"/>
        <v/>
      </c>
      <c r="K296" s="21">
        <f>IF(I296&lt;&gt;"",SUMIF(Table1[Codigo_servico],A296,Table1[Subtotal_insumo]),"")</f>
        <v>44.495310071884731</v>
      </c>
      <c r="L296" s="17" t="str">
        <f>IF(Table1[[#This Row],[Ordem_insumos]]&lt;&gt;0,VLOOKUP(Table1[[#This Row],[Codigo_servico]],Preencher_Orcamento!$B:$D,3,FALSE)*Table1[[#This Row],[Qtde_insumo]],"")</f>
        <v/>
      </c>
      <c r="M296" s="17" t="str">
        <f>IF(Table1[[#This Row],[Ordem_insumos]]&lt;&gt;0,VLOOKUP(Table1[[#This Row],[Codigo_servico]],Preencher_Orcamento!$B:$D,3,FALSE)*Table1[[#This Row],[Subtotal_insumo]],"")</f>
        <v/>
      </c>
    </row>
    <row r="297" spans="1:13" ht="39" x14ac:dyDescent="0.25">
      <c r="A297" s="6">
        <v>20105</v>
      </c>
      <c r="B297" s="126">
        <v>1</v>
      </c>
      <c r="C297" s="133"/>
      <c r="D297" s="134">
        <v>10010</v>
      </c>
      <c r="E297" s="7" t="s">
        <v>13</v>
      </c>
      <c r="F297" s="8" t="s">
        <v>5</v>
      </c>
      <c r="G297" s="16">
        <f>IFERROR(VLOOKUP(Table1[[#This Row],[Codigo_insumo]],BD_Insumos!$B:$E,4),"")</f>
        <v>30</v>
      </c>
      <c r="H297" s="140">
        <v>1</v>
      </c>
      <c r="I297" s="9"/>
      <c r="J297" s="22">
        <f t="shared" si="4"/>
        <v>30</v>
      </c>
      <c r="K297" s="22" t="str">
        <f>IF(I297&lt;&gt;"",SUMIF(Table1[Codigo_servico],A297,Table1[Subtotal_insumo]),"")</f>
        <v/>
      </c>
      <c r="L297" s="16">
        <f>IF(Table1[[#This Row],[Ordem_insumos]]&lt;&gt;0,VLOOKUP(Table1[[#This Row],[Codigo_servico]],Preencher_Orcamento!$B:$D,3,FALSE)*Table1[[#This Row],[Qtde_insumo]],"")</f>
        <v>0</v>
      </c>
      <c r="M297" s="16">
        <f>IF(Table1[[#This Row],[Ordem_insumos]]&lt;&gt;0,VLOOKUP(Table1[[#This Row],[Codigo_servico]],Preencher_Orcamento!$B:$D,3,FALSE)*Table1[[#This Row],[Subtotal_insumo]],"")</f>
        <v>0</v>
      </c>
    </row>
    <row r="298" spans="1:13" x14ac:dyDescent="0.25">
      <c r="A298" s="6">
        <v>20105</v>
      </c>
      <c r="B298" s="126">
        <v>2</v>
      </c>
      <c r="C298" s="133"/>
      <c r="D298" s="134">
        <v>11501</v>
      </c>
      <c r="E298" s="7" t="s">
        <v>196</v>
      </c>
      <c r="F298" s="8" t="s">
        <v>197</v>
      </c>
      <c r="G298" s="18">
        <f>IFERROR(VLOOKUP(Table1[[#This Row],[Codigo_insumo]],BD_Insumos!$B:$E,4),"")</f>
        <v>3.2875999999999999</v>
      </c>
      <c r="H298" s="140">
        <v>0.46</v>
      </c>
      <c r="I298" s="9"/>
      <c r="J298" s="23">
        <f t="shared" si="4"/>
        <v>1.5122960000000001</v>
      </c>
      <c r="K298" s="22" t="str">
        <f>IF(I298&lt;&gt;"",SUMIF(Table1[Codigo_servico],A298,Table1[Subtotal_insumo]),"")</f>
        <v/>
      </c>
      <c r="L298" s="18">
        <f>IF(Table1[[#This Row],[Ordem_insumos]]&lt;&gt;0,VLOOKUP(Table1[[#This Row],[Codigo_servico]],Preencher_Orcamento!$B:$D,3,FALSE)*Table1[[#This Row],[Qtde_insumo]],"")</f>
        <v>0</v>
      </c>
      <c r="M298" s="18">
        <f>IF(Table1[[#This Row],[Ordem_insumos]]&lt;&gt;0,VLOOKUP(Table1[[#This Row],[Codigo_servico]],Preencher_Orcamento!$B:$D,3,FALSE)*Table1[[#This Row],[Subtotal_insumo]],"")</f>
        <v>0</v>
      </c>
    </row>
    <row r="299" spans="1:13" x14ac:dyDescent="0.25">
      <c r="A299" s="6">
        <v>20105</v>
      </c>
      <c r="B299" s="126">
        <v>3</v>
      </c>
      <c r="C299" s="133"/>
      <c r="D299" s="134">
        <v>17740</v>
      </c>
      <c r="E299" s="7" t="s">
        <v>399</v>
      </c>
      <c r="F299" s="8" t="s">
        <v>197</v>
      </c>
      <c r="G299" s="18">
        <f>IFERROR(VLOOKUP(Table1[[#This Row],[Codigo_insumo]],BD_Insumos!$B:$E,4),"")</f>
        <v>4.9862000000000002</v>
      </c>
      <c r="H299" s="140">
        <v>0.01</v>
      </c>
      <c r="I299" s="9"/>
      <c r="J299" s="23">
        <f t="shared" si="4"/>
        <v>4.9862000000000004E-2</v>
      </c>
      <c r="K299" s="22" t="str">
        <f>IF(I299&lt;&gt;"",SUMIF(Table1[Codigo_servico],A299,Table1[Subtotal_insumo]),"")</f>
        <v/>
      </c>
      <c r="L299" s="18">
        <f>IF(Table1[[#This Row],[Ordem_insumos]]&lt;&gt;0,VLOOKUP(Table1[[#This Row],[Codigo_servico]],Preencher_Orcamento!$B:$D,3,FALSE)*Table1[[#This Row],[Qtde_insumo]],"")</f>
        <v>0</v>
      </c>
      <c r="M299" s="18">
        <f>IF(Table1[[#This Row],[Ordem_insumos]]&lt;&gt;0,VLOOKUP(Table1[[#This Row],[Codigo_servico]],Preencher_Orcamento!$B:$D,3,FALSE)*Table1[[#This Row],[Subtotal_insumo]],"")</f>
        <v>0</v>
      </c>
    </row>
    <row r="300" spans="1:13" x14ac:dyDescent="0.25">
      <c r="A300" s="6">
        <v>20105</v>
      </c>
      <c r="B300" s="126">
        <v>4</v>
      </c>
      <c r="C300" s="133"/>
      <c r="D300" s="134">
        <v>2099</v>
      </c>
      <c r="E300" s="7" t="s">
        <v>2205</v>
      </c>
      <c r="F300" s="8" t="s">
        <v>2140</v>
      </c>
      <c r="G300" s="18">
        <f>IFERROR(VLOOKUP(Table1[[#This Row],[Codigo_insumo]],BD_Insumos!$B:$E,4),"")</f>
        <v>12.627877718847255</v>
      </c>
      <c r="H300" s="140">
        <v>0.1</v>
      </c>
      <c r="I300" s="9"/>
      <c r="J300" s="23">
        <f t="shared" si="4"/>
        <v>1.2627877718847256</v>
      </c>
      <c r="K300" s="22" t="str">
        <f>IF(I300&lt;&gt;"",SUMIF(Table1[Codigo_servico],A300,Table1[Subtotal_insumo]),"")</f>
        <v/>
      </c>
      <c r="L300" s="18">
        <f>IF(Table1[[#This Row],[Ordem_insumos]]&lt;&gt;0,VLOOKUP(Table1[[#This Row],[Codigo_servico]],Preencher_Orcamento!$B:$D,3,FALSE)*Table1[[#This Row],[Qtde_insumo]],"")</f>
        <v>0</v>
      </c>
      <c r="M300" s="18">
        <f>IF(Table1[[#This Row],[Ordem_insumos]]&lt;&gt;0,VLOOKUP(Table1[[#This Row],[Codigo_servico]],Preencher_Orcamento!$B:$D,3,FALSE)*Table1[[#This Row],[Subtotal_insumo]],"")</f>
        <v>0</v>
      </c>
    </row>
    <row r="301" spans="1:13" x14ac:dyDescent="0.25">
      <c r="A301" s="6">
        <v>20105</v>
      </c>
      <c r="B301" s="126">
        <v>5</v>
      </c>
      <c r="C301" s="133"/>
      <c r="D301" s="134">
        <v>10608</v>
      </c>
      <c r="E301" s="7" t="s">
        <v>118</v>
      </c>
      <c r="F301" s="8" t="s">
        <v>58</v>
      </c>
      <c r="G301" s="18">
        <f>IFERROR(VLOOKUP(Table1[[#This Row],[Codigo_insumo]],BD_Insumos!$B:$E,4),"")</f>
        <v>238.17070000000001</v>
      </c>
      <c r="H301" s="140">
        <v>4.9000000000000002E-2</v>
      </c>
      <c r="I301" s="9"/>
      <c r="J301" s="23">
        <f t="shared" si="4"/>
        <v>11.670364300000001</v>
      </c>
      <c r="K301" s="22" t="str">
        <f>IF(I301&lt;&gt;"",SUMIF(Table1[Codigo_servico],A301,Table1[Subtotal_insumo]),"")</f>
        <v/>
      </c>
      <c r="L301" s="18">
        <f>IF(Table1[[#This Row],[Ordem_insumos]]&lt;&gt;0,VLOOKUP(Table1[[#This Row],[Codigo_servico]],Preencher_Orcamento!$B:$D,3,FALSE)*Table1[[#This Row],[Qtde_insumo]],"")</f>
        <v>0</v>
      </c>
      <c r="M301" s="18">
        <f>IF(Table1[[#This Row],[Ordem_insumos]]&lt;&gt;0,VLOOKUP(Table1[[#This Row],[Codigo_servico]],Preencher_Orcamento!$B:$D,3,FALSE)*Table1[[#This Row],[Subtotal_insumo]],"")</f>
        <v>0</v>
      </c>
    </row>
    <row r="302" spans="1:13" x14ac:dyDescent="0.25">
      <c r="A302" s="3">
        <v>20106</v>
      </c>
      <c r="B302" s="125">
        <v>0</v>
      </c>
      <c r="C302" s="131" t="s">
        <v>2412</v>
      </c>
      <c r="D302" s="132"/>
      <c r="E302" s="4"/>
      <c r="F302" s="4"/>
      <c r="G302" s="17" t="str">
        <f>IFERROR(VLOOKUP(Table1[[#This Row],[Codigo_insumo]],BD_Insumos!$B:$E,4),"")</f>
        <v/>
      </c>
      <c r="H302" s="139"/>
      <c r="I302" s="5" t="s">
        <v>5</v>
      </c>
      <c r="J302" s="20" t="str">
        <f t="shared" si="4"/>
        <v/>
      </c>
      <c r="K302" s="21">
        <f>IF(I302&lt;&gt;"",SUMIF(Table1[Codigo_servico],A302,Table1[Subtotal_insumo]),"")</f>
        <v>55.853601771884726</v>
      </c>
      <c r="L302" s="17" t="str">
        <f>IF(Table1[[#This Row],[Ordem_insumos]]&lt;&gt;0,VLOOKUP(Table1[[#This Row],[Codigo_servico]],Preencher_Orcamento!$B:$D,3,FALSE)*Table1[[#This Row],[Qtde_insumo]],"")</f>
        <v/>
      </c>
      <c r="M302" s="17" t="str">
        <f>IF(Table1[[#This Row],[Ordem_insumos]]&lt;&gt;0,VLOOKUP(Table1[[#This Row],[Codigo_servico]],Preencher_Orcamento!$B:$D,3,FALSE)*Table1[[#This Row],[Subtotal_insumo]],"")</f>
        <v/>
      </c>
    </row>
    <row r="303" spans="1:13" x14ac:dyDescent="0.25">
      <c r="A303" s="6">
        <v>20106</v>
      </c>
      <c r="B303" s="126">
        <v>1</v>
      </c>
      <c r="C303" s="133"/>
      <c r="D303" s="134">
        <v>10608</v>
      </c>
      <c r="E303" s="7" t="s">
        <v>118</v>
      </c>
      <c r="F303" s="8" t="s">
        <v>58</v>
      </c>
      <c r="G303" s="16">
        <f>IFERROR(VLOOKUP(Table1[[#This Row],[Codigo_insumo]],BD_Insumos!$B:$E,4),"")</f>
        <v>238.17070000000001</v>
      </c>
      <c r="H303" s="140">
        <v>0.08</v>
      </c>
      <c r="I303" s="9"/>
      <c r="J303" s="22">
        <f t="shared" si="4"/>
        <v>19.053656</v>
      </c>
      <c r="K303" s="22" t="str">
        <f>IF(I303&lt;&gt;"",SUMIF(Table1[Codigo_servico],A303,Table1[Subtotal_insumo]),"")</f>
        <v/>
      </c>
      <c r="L303" s="16">
        <f>IF(Table1[[#This Row],[Ordem_insumos]]&lt;&gt;0,VLOOKUP(Table1[[#This Row],[Codigo_servico]],Preencher_Orcamento!$B:$D,3,FALSE)*Table1[[#This Row],[Qtde_insumo]],"")</f>
        <v>0</v>
      </c>
      <c r="M303" s="16">
        <f>IF(Table1[[#This Row],[Ordem_insumos]]&lt;&gt;0,VLOOKUP(Table1[[#This Row],[Codigo_servico]],Preencher_Orcamento!$B:$D,3,FALSE)*Table1[[#This Row],[Subtotal_insumo]],"")</f>
        <v>0</v>
      </c>
    </row>
    <row r="304" spans="1:13" x14ac:dyDescent="0.25">
      <c r="A304" s="6">
        <v>20106</v>
      </c>
      <c r="B304" s="126">
        <v>2</v>
      </c>
      <c r="C304" s="133"/>
      <c r="D304" s="134">
        <v>2099</v>
      </c>
      <c r="E304" s="7" t="s">
        <v>2205</v>
      </c>
      <c r="F304" s="8" t="s">
        <v>2140</v>
      </c>
      <c r="G304" s="18">
        <f>IFERROR(VLOOKUP(Table1[[#This Row],[Codigo_insumo]],BD_Insumos!$B:$E,4),"")</f>
        <v>12.627877718847255</v>
      </c>
      <c r="H304" s="140">
        <v>0.1</v>
      </c>
      <c r="I304" s="9"/>
      <c r="J304" s="23">
        <f t="shared" si="4"/>
        <v>1.2627877718847256</v>
      </c>
      <c r="K304" s="22" t="str">
        <f>IF(I304&lt;&gt;"",SUMIF(Table1[Codigo_servico],A304,Table1[Subtotal_insumo]),"")</f>
        <v/>
      </c>
      <c r="L304" s="18">
        <f>IF(Table1[[#This Row],[Ordem_insumos]]&lt;&gt;0,VLOOKUP(Table1[[#This Row],[Codigo_servico]],Preencher_Orcamento!$B:$D,3,FALSE)*Table1[[#This Row],[Qtde_insumo]],"")</f>
        <v>0</v>
      </c>
      <c r="M304" s="18">
        <f>IF(Table1[[#This Row],[Ordem_insumos]]&lt;&gt;0,VLOOKUP(Table1[[#This Row],[Codigo_servico]],Preencher_Orcamento!$B:$D,3,FALSE)*Table1[[#This Row],[Subtotal_insumo]],"")</f>
        <v>0</v>
      </c>
    </row>
    <row r="305" spans="1:13" ht="39" x14ac:dyDescent="0.25">
      <c r="A305" s="6">
        <v>20106</v>
      </c>
      <c r="B305" s="126">
        <v>3</v>
      </c>
      <c r="C305" s="133"/>
      <c r="D305" s="134">
        <v>10011</v>
      </c>
      <c r="E305" s="7" t="s">
        <v>14</v>
      </c>
      <c r="F305" s="8" t="s">
        <v>5</v>
      </c>
      <c r="G305" s="18">
        <f>IFERROR(VLOOKUP(Table1[[#This Row],[Codigo_insumo]],BD_Insumos!$B:$E,4),"")</f>
        <v>33.975000000000001</v>
      </c>
      <c r="H305" s="140">
        <v>1</v>
      </c>
      <c r="I305" s="9"/>
      <c r="J305" s="23">
        <f t="shared" si="4"/>
        <v>33.975000000000001</v>
      </c>
      <c r="K305" s="22" t="str">
        <f>IF(I305&lt;&gt;"",SUMIF(Table1[Codigo_servico],A305,Table1[Subtotal_insumo]),"")</f>
        <v/>
      </c>
      <c r="L305" s="18">
        <f>IF(Table1[[#This Row],[Ordem_insumos]]&lt;&gt;0,VLOOKUP(Table1[[#This Row],[Codigo_servico]],Preencher_Orcamento!$B:$D,3,FALSE)*Table1[[#This Row],[Qtde_insumo]],"")</f>
        <v>0</v>
      </c>
      <c r="M305" s="18">
        <f>IF(Table1[[#This Row],[Ordem_insumos]]&lt;&gt;0,VLOOKUP(Table1[[#This Row],[Codigo_servico]],Preencher_Orcamento!$B:$D,3,FALSE)*Table1[[#This Row],[Subtotal_insumo]],"")</f>
        <v>0</v>
      </c>
    </row>
    <row r="306" spans="1:13" x14ac:dyDescent="0.25">
      <c r="A306" s="6">
        <v>20106</v>
      </c>
      <c r="B306" s="126">
        <v>4</v>
      </c>
      <c r="C306" s="133"/>
      <c r="D306" s="134">
        <v>17740</v>
      </c>
      <c r="E306" s="7" t="s">
        <v>399</v>
      </c>
      <c r="F306" s="8" t="s">
        <v>197</v>
      </c>
      <c r="G306" s="18">
        <f>IFERROR(VLOOKUP(Table1[[#This Row],[Codigo_insumo]],BD_Insumos!$B:$E,4),"")</f>
        <v>4.9862000000000002</v>
      </c>
      <c r="H306" s="140">
        <v>0.01</v>
      </c>
      <c r="I306" s="9"/>
      <c r="J306" s="23">
        <f t="shared" si="4"/>
        <v>4.9862000000000004E-2</v>
      </c>
      <c r="K306" s="22" t="str">
        <f>IF(I306&lt;&gt;"",SUMIF(Table1[Codigo_servico],A306,Table1[Subtotal_insumo]),"")</f>
        <v/>
      </c>
      <c r="L306" s="18">
        <f>IF(Table1[[#This Row],[Ordem_insumos]]&lt;&gt;0,VLOOKUP(Table1[[#This Row],[Codigo_servico]],Preencher_Orcamento!$B:$D,3,FALSE)*Table1[[#This Row],[Qtde_insumo]],"")</f>
        <v>0</v>
      </c>
      <c r="M306" s="18">
        <f>IF(Table1[[#This Row],[Ordem_insumos]]&lt;&gt;0,VLOOKUP(Table1[[#This Row],[Codigo_servico]],Preencher_Orcamento!$B:$D,3,FALSE)*Table1[[#This Row],[Subtotal_insumo]],"")</f>
        <v>0</v>
      </c>
    </row>
    <row r="307" spans="1:13" x14ac:dyDescent="0.25">
      <c r="A307" s="6">
        <v>20106</v>
      </c>
      <c r="B307" s="126">
        <v>5</v>
      </c>
      <c r="C307" s="133"/>
      <c r="D307" s="134">
        <v>11501</v>
      </c>
      <c r="E307" s="7" t="s">
        <v>196</v>
      </c>
      <c r="F307" s="8" t="s">
        <v>197</v>
      </c>
      <c r="G307" s="18">
        <f>IFERROR(VLOOKUP(Table1[[#This Row],[Codigo_insumo]],BD_Insumos!$B:$E,4),"")</f>
        <v>3.2875999999999999</v>
      </c>
      <c r="H307" s="140">
        <v>0.46</v>
      </c>
      <c r="I307" s="9"/>
      <c r="J307" s="23">
        <f t="shared" si="4"/>
        <v>1.5122960000000001</v>
      </c>
      <c r="K307" s="22" t="str">
        <f>IF(I307&lt;&gt;"",SUMIF(Table1[Codigo_servico],A307,Table1[Subtotal_insumo]),"")</f>
        <v/>
      </c>
      <c r="L307" s="18">
        <f>IF(Table1[[#This Row],[Ordem_insumos]]&lt;&gt;0,VLOOKUP(Table1[[#This Row],[Codigo_servico]],Preencher_Orcamento!$B:$D,3,FALSE)*Table1[[#This Row],[Qtde_insumo]],"")</f>
        <v>0</v>
      </c>
      <c r="M307" s="18">
        <f>IF(Table1[[#This Row],[Ordem_insumos]]&lt;&gt;0,VLOOKUP(Table1[[#This Row],[Codigo_servico]],Preencher_Orcamento!$B:$D,3,FALSE)*Table1[[#This Row],[Subtotal_insumo]],"")</f>
        <v>0</v>
      </c>
    </row>
    <row r="308" spans="1:13" x14ac:dyDescent="0.25">
      <c r="A308" s="3">
        <v>20107</v>
      </c>
      <c r="B308" s="125">
        <v>0</v>
      </c>
      <c r="C308" s="131" t="s">
        <v>2413</v>
      </c>
      <c r="D308" s="132"/>
      <c r="E308" s="4"/>
      <c r="F308" s="4"/>
      <c r="G308" s="17" t="str">
        <f>IFERROR(VLOOKUP(Table1[[#This Row],[Codigo_insumo]],BD_Insumos!$B:$E,4),"")</f>
        <v/>
      </c>
      <c r="H308" s="139"/>
      <c r="I308" s="5" t="s">
        <v>5</v>
      </c>
      <c r="J308" s="20" t="str">
        <f t="shared" si="4"/>
        <v/>
      </c>
      <c r="K308" s="21">
        <f>IF(I308&lt;&gt;"",SUMIF(Table1[Codigo_servico],A308,Table1[Subtotal_insumo]),"")</f>
        <v>69.380880871884727</v>
      </c>
      <c r="L308" s="17" t="str">
        <f>IF(Table1[[#This Row],[Ordem_insumos]]&lt;&gt;0,VLOOKUP(Table1[[#This Row],[Codigo_servico]],Preencher_Orcamento!$B:$D,3,FALSE)*Table1[[#This Row],[Qtde_insumo]],"")</f>
        <v/>
      </c>
      <c r="M308" s="17" t="str">
        <f>IF(Table1[[#This Row],[Ordem_insumos]]&lt;&gt;0,VLOOKUP(Table1[[#This Row],[Codigo_servico]],Preencher_Orcamento!$B:$D,3,FALSE)*Table1[[#This Row],[Subtotal_insumo]],"")</f>
        <v/>
      </c>
    </row>
    <row r="309" spans="1:13" x14ac:dyDescent="0.25">
      <c r="A309" s="6">
        <v>20107</v>
      </c>
      <c r="B309" s="126">
        <v>1</v>
      </c>
      <c r="C309" s="133"/>
      <c r="D309" s="134">
        <v>11501</v>
      </c>
      <c r="E309" s="7" t="s">
        <v>196</v>
      </c>
      <c r="F309" s="8" t="s">
        <v>197</v>
      </c>
      <c r="G309" s="16">
        <f>IFERROR(VLOOKUP(Table1[[#This Row],[Codigo_insumo]],BD_Insumos!$B:$E,4),"")</f>
        <v>3.2875999999999999</v>
      </c>
      <c r="H309" s="140">
        <v>0.8</v>
      </c>
      <c r="I309" s="9"/>
      <c r="J309" s="22">
        <f t="shared" si="4"/>
        <v>2.63008</v>
      </c>
      <c r="K309" s="22" t="str">
        <f>IF(I309&lt;&gt;"",SUMIF(Table1[Codigo_servico],A309,Table1[Subtotal_insumo]),"")</f>
        <v/>
      </c>
      <c r="L309" s="16">
        <f>IF(Table1[[#This Row],[Ordem_insumos]]&lt;&gt;0,VLOOKUP(Table1[[#This Row],[Codigo_servico]],Preencher_Orcamento!$B:$D,3,FALSE)*Table1[[#This Row],[Qtde_insumo]],"")</f>
        <v>0</v>
      </c>
      <c r="M309" s="16">
        <f>IF(Table1[[#This Row],[Ordem_insumos]]&lt;&gt;0,VLOOKUP(Table1[[#This Row],[Codigo_servico]],Preencher_Orcamento!$B:$D,3,FALSE)*Table1[[#This Row],[Subtotal_insumo]],"")</f>
        <v>0</v>
      </c>
    </row>
    <row r="310" spans="1:13" x14ac:dyDescent="0.25">
      <c r="A310" s="6">
        <v>20107</v>
      </c>
      <c r="B310" s="126">
        <v>2</v>
      </c>
      <c r="C310" s="133"/>
      <c r="D310" s="134">
        <v>17740</v>
      </c>
      <c r="E310" s="7" t="s">
        <v>399</v>
      </c>
      <c r="F310" s="8" t="s">
        <v>197</v>
      </c>
      <c r="G310" s="18">
        <f>IFERROR(VLOOKUP(Table1[[#This Row],[Codigo_insumo]],BD_Insumos!$B:$E,4),"")</f>
        <v>4.9862000000000002</v>
      </c>
      <c r="H310" s="140">
        <v>0.02</v>
      </c>
      <c r="I310" s="9"/>
      <c r="J310" s="23">
        <f t="shared" si="4"/>
        <v>9.9724000000000007E-2</v>
      </c>
      <c r="K310" s="22" t="str">
        <f>IF(I310&lt;&gt;"",SUMIF(Table1[Codigo_servico],A310,Table1[Subtotal_insumo]),"")</f>
        <v/>
      </c>
      <c r="L310" s="18">
        <f>IF(Table1[[#This Row],[Ordem_insumos]]&lt;&gt;0,VLOOKUP(Table1[[#This Row],[Codigo_servico]],Preencher_Orcamento!$B:$D,3,FALSE)*Table1[[#This Row],[Qtde_insumo]],"")</f>
        <v>0</v>
      </c>
      <c r="M310" s="18">
        <f>IF(Table1[[#This Row],[Ordem_insumos]]&lt;&gt;0,VLOOKUP(Table1[[#This Row],[Codigo_servico]],Preencher_Orcamento!$B:$D,3,FALSE)*Table1[[#This Row],[Subtotal_insumo]],"")</f>
        <v>0</v>
      </c>
    </row>
    <row r="311" spans="1:13" x14ac:dyDescent="0.25">
      <c r="A311" s="6">
        <v>20107</v>
      </c>
      <c r="B311" s="126">
        <v>3</v>
      </c>
      <c r="C311" s="133"/>
      <c r="D311" s="134">
        <v>2099</v>
      </c>
      <c r="E311" s="7" t="s">
        <v>2205</v>
      </c>
      <c r="F311" s="8" t="s">
        <v>2140</v>
      </c>
      <c r="G311" s="18">
        <f>IFERROR(VLOOKUP(Table1[[#This Row],[Codigo_insumo]],BD_Insumos!$B:$E,4),"")</f>
        <v>12.627877718847255</v>
      </c>
      <c r="H311" s="140">
        <v>0.1</v>
      </c>
      <c r="I311" s="9"/>
      <c r="J311" s="23">
        <f t="shared" si="4"/>
        <v>1.2627877718847256</v>
      </c>
      <c r="K311" s="22" t="str">
        <f>IF(I311&lt;&gt;"",SUMIF(Table1[Codigo_servico],A311,Table1[Subtotal_insumo]),"")</f>
        <v/>
      </c>
      <c r="L311" s="18">
        <f>IF(Table1[[#This Row],[Ordem_insumos]]&lt;&gt;0,VLOOKUP(Table1[[#This Row],[Codigo_servico]],Preencher_Orcamento!$B:$D,3,FALSE)*Table1[[#This Row],[Qtde_insumo]],"")</f>
        <v>0</v>
      </c>
      <c r="M311" s="18">
        <f>IF(Table1[[#This Row],[Ordem_insumos]]&lt;&gt;0,VLOOKUP(Table1[[#This Row],[Codigo_servico]],Preencher_Orcamento!$B:$D,3,FALSE)*Table1[[#This Row],[Subtotal_insumo]],"")</f>
        <v>0</v>
      </c>
    </row>
    <row r="312" spans="1:13" ht="39" x14ac:dyDescent="0.25">
      <c r="A312" s="6">
        <v>20107</v>
      </c>
      <c r="B312" s="126">
        <v>4</v>
      </c>
      <c r="C312" s="133"/>
      <c r="D312" s="134">
        <v>10012</v>
      </c>
      <c r="E312" s="7" t="s">
        <v>15</v>
      </c>
      <c r="F312" s="8" t="s">
        <v>5</v>
      </c>
      <c r="G312" s="18">
        <f>IFERROR(VLOOKUP(Table1[[#This Row],[Codigo_insumo]],BD_Insumos!$B:$E,4),"")</f>
        <v>38.475000000000001</v>
      </c>
      <c r="H312" s="140">
        <v>1</v>
      </c>
      <c r="I312" s="9"/>
      <c r="J312" s="23">
        <f t="shared" si="4"/>
        <v>38.475000000000001</v>
      </c>
      <c r="K312" s="22" t="str">
        <f>IF(I312&lt;&gt;"",SUMIF(Table1[Codigo_servico],A312,Table1[Subtotal_insumo]),"")</f>
        <v/>
      </c>
      <c r="L312" s="18">
        <f>IF(Table1[[#This Row],[Ordem_insumos]]&lt;&gt;0,VLOOKUP(Table1[[#This Row],[Codigo_servico]],Preencher_Orcamento!$B:$D,3,FALSE)*Table1[[#This Row],[Qtde_insumo]],"")</f>
        <v>0</v>
      </c>
      <c r="M312" s="18">
        <f>IF(Table1[[#This Row],[Ordem_insumos]]&lt;&gt;0,VLOOKUP(Table1[[#This Row],[Codigo_servico]],Preencher_Orcamento!$B:$D,3,FALSE)*Table1[[#This Row],[Subtotal_insumo]],"")</f>
        <v>0</v>
      </c>
    </row>
    <row r="313" spans="1:13" x14ac:dyDescent="0.25">
      <c r="A313" s="6">
        <v>20107</v>
      </c>
      <c r="B313" s="126">
        <v>5</v>
      </c>
      <c r="C313" s="133"/>
      <c r="D313" s="134">
        <v>10608</v>
      </c>
      <c r="E313" s="7" t="s">
        <v>118</v>
      </c>
      <c r="F313" s="8" t="s">
        <v>58</v>
      </c>
      <c r="G313" s="18">
        <f>IFERROR(VLOOKUP(Table1[[#This Row],[Codigo_insumo]],BD_Insumos!$B:$E,4),"")</f>
        <v>238.17070000000001</v>
      </c>
      <c r="H313" s="140">
        <v>0.113</v>
      </c>
      <c r="I313" s="9"/>
      <c r="J313" s="23">
        <f t="shared" si="4"/>
        <v>26.913289100000004</v>
      </c>
      <c r="K313" s="22" t="str">
        <f>IF(I313&lt;&gt;"",SUMIF(Table1[Codigo_servico],A313,Table1[Subtotal_insumo]),"")</f>
        <v/>
      </c>
      <c r="L313" s="18">
        <f>IF(Table1[[#This Row],[Ordem_insumos]]&lt;&gt;0,VLOOKUP(Table1[[#This Row],[Codigo_servico]],Preencher_Orcamento!$B:$D,3,FALSE)*Table1[[#This Row],[Qtde_insumo]],"")</f>
        <v>0</v>
      </c>
      <c r="M313" s="18">
        <f>IF(Table1[[#This Row],[Ordem_insumos]]&lt;&gt;0,VLOOKUP(Table1[[#This Row],[Codigo_servico]],Preencher_Orcamento!$B:$D,3,FALSE)*Table1[[#This Row],[Subtotal_insumo]],"")</f>
        <v>0</v>
      </c>
    </row>
    <row r="314" spans="1:13" x14ac:dyDescent="0.25">
      <c r="A314" s="3">
        <v>20108</v>
      </c>
      <c r="B314" s="125">
        <v>0</v>
      </c>
      <c r="C314" s="131" t="s">
        <v>2414</v>
      </c>
      <c r="D314" s="132"/>
      <c r="E314" s="4"/>
      <c r="F314" s="4"/>
      <c r="G314" s="17" t="str">
        <f>IFERROR(VLOOKUP(Table1[[#This Row],[Codigo_insumo]],BD_Insumos!$B:$E,4),"")</f>
        <v/>
      </c>
      <c r="H314" s="139"/>
      <c r="I314" s="5" t="s">
        <v>5</v>
      </c>
      <c r="J314" s="20" t="str">
        <f t="shared" si="4"/>
        <v/>
      </c>
      <c r="K314" s="21">
        <f>IF(I314&lt;&gt;"",SUMIF(Table1[Codigo_servico],A314,Table1[Subtotal_insumo]),"")</f>
        <v>96.862518057827089</v>
      </c>
      <c r="L314" s="17" t="str">
        <f>IF(Table1[[#This Row],[Ordem_insumos]]&lt;&gt;0,VLOOKUP(Table1[[#This Row],[Codigo_servico]],Preencher_Orcamento!$B:$D,3,FALSE)*Table1[[#This Row],[Qtde_insumo]],"")</f>
        <v/>
      </c>
      <c r="M314" s="17" t="str">
        <f>IF(Table1[[#This Row],[Ordem_insumos]]&lt;&gt;0,VLOOKUP(Table1[[#This Row],[Codigo_servico]],Preencher_Orcamento!$B:$D,3,FALSE)*Table1[[#This Row],[Subtotal_insumo]],"")</f>
        <v/>
      </c>
    </row>
    <row r="315" spans="1:13" x14ac:dyDescent="0.25">
      <c r="A315" s="6">
        <v>20108</v>
      </c>
      <c r="B315" s="126">
        <v>1</v>
      </c>
      <c r="C315" s="133"/>
      <c r="D315" s="134">
        <v>10608</v>
      </c>
      <c r="E315" s="7" t="s">
        <v>118</v>
      </c>
      <c r="F315" s="8" t="s">
        <v>58</v>
      </c>
      <c r="G315" s="16">
        <f>IFERROR(VLOOKUP(Table1[[#This Row],[Codigo_insumo]],BD_Insumos!$B:$E,4),"")</f>
        <v>238.17070000000001</v>
      </c>
      <c r="H315" s="140">
        <v>0.13200000000000001</v>
      </c>
      <c r="I315" s="9"/>
      <c r="J315" s="22">
        <f t="shared" si="4"/>
        <v>31.438532400000003</v>
      </c>
      <c r="K315" s="22" t="str">
        <f>IF(I315&lt;&gt;"",SUMIF(Table1[Codigo_servico],A315,Table1[Subtotal_insumo]),"")</f>
        <v/>
      </c>
      <c r="L315" s="16">
        <f>IF(Table1[[#This Row],[Ordem_insumos]]&lt;&gt;0,VLOOKUP(Table1[[#This Row],[Codigo_servico]],Preencher_Orcamento!$B:$D,3,FALSE)*Table1[[#This Row],[Qtde_insumo]],"")</f>
        <v>0</v>
      </c>
      <c r="M315" s="16">
        <f>IF(Table1[[#This Row],[Ordem_insumos]]&lt;&gt;0,VLOOKUP(Table1[[#This Row],[Codigo_servico]],Preencher_Orcamento!$B:$D,3,FALSE)*Table1[[#This Row],[Subtotal_insumo]],"")</f>
        <v>0</v>
      </c>
    </row>
    <row r="316" spans="1:13" x14ac:dyDescent="0.25">
      <c r="A316" s="6">
        <v>20108</v>
      </c>
      <c r="B316" s="126">
        <v>2</v>
      </c>
      <c r="C316" s="133"/>
      <c r="D316" s="134">
        <v>2099</v>
      </c>
      <c r="E316" s="7" t="s">
        <v>2205</v>
      </c>
      <c r="F316" s="8" t="s">
        <v>2140</v>
      </c>
      <c r="G316" s="18">
        <f>IFERROR(VLOOKUP(Table1[[#This Row],[Codigo_insumo]],BD_Insumos!$B:$E,4),"")</f>
        <v>12.627877718847255</v>
      </c>
      <c r="H316" s="140">
        <v>0.15</v>
      </c>
      <c r="I316" s="9"/>
      <c r="J316" s="23">
        <f t="shared" si="4"/>
        <v>1.8941816578270882</v>
      </c>
      <c r="K316" s="22" t="str">
        <f>IF(I316&lt;&gt;"",SUMIF(Table1[Codigo_servico],A316,Table1[Subtotal_insumo]),"")</f>
        <v/>
      </c>
      <c r="L316" s="18">
        <f>IF(Table1[[#This Row],[Ordem_insumos]]&lt;&gt;0,VLOOKUP(Table1[[#This Row],[Codigo_servico]],Preencher_Orcamento!$B:$D,3,FALSE)*Table1[[#This Row],[Qtde_insumo]],"")</f>
        <v>0</v>
      </c>
      <c r="M316" s="18">
        <f>IF(Table1[[#This Row],[Ordem_insumos]]&lt;&gt;0,VLOOKUP(Table1[[#This Row],[Codigo_servico]],Preencher_Orcamento!$B:$D,3,FALSE)*Table1[[#This Row],[Subtotal_insumo]],"")</f>
        <v>0</v>
      </c>
    </row>
    <row r="317" spans="1:13" x14ac:dyDescent="0.25">
      <c r="A317" s="6">
        <v>20108</v>
      </c>
      <c r="B317" s="126">
        <v>3</v>
      </c>
      <c r="C317" s="133"/>
      <c r="D317" s="134">
        <v>17740</v>
      </c>
      <c r="E317" s="7" t="s">
        <v>399</v>
      </c>
      <c r="F317" s="8" t="s">
        <v>197</v>
      </c>
      <c r="G317" s="18">
        <f>IFERROR(VLOOKUP(Table1[[#This Row],[Codigo_insumo]],BD_Insumos!$B:$E,4),"")</f>
        <v>4.9862000000000002</v>
      </c>
      <c r="H317" s="140">
        <v>0.02</v>
      </c>
      <c r="I317" s="9"/>
      <c r="J317" s="23">
        <f t="shared" si="4"/>
        <v>9.9724000000000007E-2</v>
      </c>
      <c r="K317" s="22" t="str">
        <f>IF(I317&lt;&gt;"",SUMIF(Table1[Codigo_servico],A317,Table1[Subtotal_insumo]),"")</f>
        <v/>
      </c>
      <c r="L317" s="18">
        <f>IF(Table1[[#This Row],[Ordem_insumos]]&lt;&gt;0,VLOOKUP(Table1[[#This Row],[Codigo_servico]],Preencher_Orcamento!$B:$D,3,FALSE)*Table1[[#This Row],[Qtde_insumo]],"")</f>
        <v>0</v>
      </c>
      <c r="M317" s="18">
        <f>IF(Table1[[#This Row],[Ordem_insumos]]&lt;&gt;0,VLOOKUP(Table1[[#This Row],[Codigo_servico]],Preencher_Orcamento!$B:$D,3,FALSE)*Table1[[#This Row],[Subtotal_insumo]],"")</f>
        <v>0</v>
      </c>
    </row>
    <row r="318" spans="1:13" x14ac:dyDescent="0.25">
      <c r="A318" s="6">
        <v>20108</v>
      </c>
      <c r="B318" s="126">
        <v>4</v>
      </c>
      <c r="C318" s="133"/>
      <c r="D318" s="134">
        <v>11501</v>
      </c>
      <c r="E318" s="7" t="s">
        <v>196</v>
      </c>
      <c r="F318" s="8" t="s">
        <v>197</v>
      </c>
      <c r="G318" s="18">
        <f>IFERROR(VLOOKUP(Table1[[#This Row],[Codigo_insumo]],BD_Insumos!$B:$E,4),"")</f>
        <v>3.2875999999999999</v>
      </c>
      <c r="H318" s="140">
        <v>0.8</v>
      </c>
      <c r="I318" s="9"/>
      <c r="J318" s="23">
        <f t="shared" si="4"/>
        <v>2.63008</v>
      </c>
      <c r="K318" s="22" t="str">
        <f>IF(I318&lt;&gt;"",SUMIF(Table1[Codigo_servico],A318,Table1[Subtotal_insumo]),"")</f>
        <v/>
      </c>
      <c r="L318" s="18">
        <f>IF(Table1[[#This Row],[Ordem_insumos]]&lt;&gt;0,VLOOKUP(Table1[[#This Row],[Codigo_servico]],Preencher_Orcamento!$B:$D,3,FALSE)*Table1[[#This Row],[Qtde_insumo]],"")</f>
        <v>0</v>
      </c>
      <c r="M318" s="18">
        <f>IF(Table1[[#This Row],[Ordem_insumos]]&lt;&gt;0,VLOOKUP(Table1[[#This Row],[Codigo_servico]],Preencher_Orcamento!$B:$D,3,FALSE)*Table1[[#This Row],[Subtotal_insumo]],"")</f>
        <v>0</v>
      </c>
    </row>
    <row r="319" spans="1:13" ht="39" x14ac:dyDescent="0.25">
      <c r="A319" s="6">
        <v>20108</v>
      </c>
      <c r="B319" s="126">
        <v>5</v>
      </c>
      <c r="C319" s="133"/>
      <c r="D319" s="134">
        <v>10013</v>
      </c>
      <c r="E319" s="7" t="s">
        <v>16</v>
      </c>
      <c r="F319" s="8" t="s">
        <v>5</v>
      </c>
      <c r="G319" s="18">
        <f>IFERROR(VLOOKUP(Table1[[#This Row],[Codigo_insumo]],BD_Insumos!$B:$E,4),"")</f>
        <v>60.8</v>
      </c>
      <c r="H319" s="140">
        <v>1</v>
      </c>
      <c r="I319" s="9"/>
      <c r="J319" s="23">
        <f t="shared" si="4"/>
        <v>60.8</v>
      </c>
      <c r="K319" s="22" t="str">
        <f>IF(I319&lt;&gt;"",SUMIF(Table1[Codigo_servico],A319,Table1[Subtotal_insumo]),"")</f>
        <v/>
      </c>
      <c r="L319" s="18">
        <f>IF(Table1[[#This Row],[Ordem_insumos]]&lt;&gt;0,VLOOKUP(Table1[[#This Row],[Codigo_servico]],Preencher_Orcamento!$B:$D,3,FALSE)*Table1[[#This Row],[Qtde_insumo]],"")</f>
        <v>0</v>
      </c>
      <c r="M319" s="18">
        <f>IF(Table1[[#This Row],[Ordem_insumos]]&lt;&gt;0,VLOOKUP(Table1[[#This Row],[Codigo_servico]],Preencher_Orcamento!$B:$D,3,FALSE)*Table1[[#This Row],[Subtotal_insumo]],"")</f>
        <v>0</v>
      </c>
    </row>
    <row r="320" spans="1:13" x14ac:dyDescent="0.25">
      <c r="A320" s="3">
        <v>20120</v>
      </c>
      <c r="B320" s="125">
        <v>0</v>
      </c>
      <c r="C320" s="131" t="s">
        <v>2415</v>
      </c>
      <c r="D320" s="132"/>
      <c r="E320" s="4"/>
      <c r="F320" s="4"/>
      <c r="G320" s="17" t="str">
        <f>IFERROR(VLOOKUP(Table1[[#This Row],[Codigo_insumo]],BD_Insumos!$B:$E,4),"")</f>
        <v/>
      </c>
      <c r="H320" s="139"/>
      <c r="I320" s="5" t="s">
        <v>58</v>
      </c>
      <c r="J320" s="20" t="str">
        <f t="shared" si="4"/>
        <v/>
      </c>
      <c r="K320" s="21">
        <f>IF(I320&lt;&gt;"",SUMIF(Table1[Codigo_servico],A320,Table1[Subtotal_insumo]),"")</f>
        <v>291.714004182758</v>
      </c>
      <c r="L320" s="17" t="str">
        <f>IF(Table1[[#This Row],[Ordem_insumos]]&lt;&gt;0,VLOOKUP(Table1[[#This Row],[Codigo_servico]],Preencher_Orcamento!$B:$D,3,FALSE)*Table1[[#This Row],[Qtde_insumo]],"")</f>
        <v/>
      </c>
      <c r="M320" s="17" t="str">
        <f>IF(Table1[[#This Row],[Ordem_insumos]]&lt;&gt;0,VLOOKUP(Table1[[#This Row],[Codigo_servico]],Preencher_Orcamento!$B:$D,3,FALSE)*Table1[[#This Row],[Subtotal_insumo]],"")</f>
        <v/>
      </c>
    </row>
    <row r="321" spans="1:13" ht="26.25" x14ac:dyDescent="0.25">
      <c r="A321" s="6">
        <v>20120</v>
      </c>
      <c r="B321" s="126">
        <v>1</v>
      </c>
      <c r="C321" s="133"/>
      <c r="D321" s="134">
        <v>2008</v>
      </c>
      <c r="E321" s="7" t="s">
        <v>2182</v>
      </c>
      <c r="F321" s="8" t="s">
        <v>2140</v>
      </c>
      <c r="G321" s="16">
        <f>IFERROR(VLOOKUP(Table1[[#This Row],[Codigo_insumo]],BD_Insumos!$B:$E,4),"")</f>
        <v>15.120659606998458</v>
      </c>
      <c r="H321" s="140">
        <v>10</v>
      </c>
      <c r="I321" s="9"/>
      <c r="J321" s="22">
        <f t="shared" si="4"/>
        <v>151.20659606998458</v>
      </c>
      <c r="K321" s="22" t="str">
        <f>IF(I321&lt;&gt;"",SUMIF(Table1[Codigo_servico],A321,Table1[Subtotal_insumo]),"")</f>
        <v/>
      </c>
      <c r="L321" s="16">
        <f>IF(Table1[[#This Row],[Ordem_insumos]]&lt;&gt;0,VLOOKUP(Table1[[#This Row],[Codigo_servico]],Preencher_Orcamento!$B:$D,3,FALSE)*Table1[[#This Row],[Qtde_insumo]],"")</f>
        <v>0</v>
      </c>
      <c r="M321" s="16">
        <f>IF(Table1[[#This Row],[Ordem_insumos]]&lt;&gt;0,VLOOKUP(Table1[[#This Row],[Codigo_servico]],Preencher_Orcamento!$B:$D,3,FALSE)*Table1[[#This Row],[Subtotal_insumo]],"")</f>
        <v>0</v>
      </c>
    </row>
    <row r="322" spans="1:13" ht="26.25" x14ac:dyDescent="0.25">
      <c r="A322" s="6">
        <v>20120</v>
      </c>
      <c r="B322" s="126">
        <v>2</v>
      </c>
      <c r="C322" s="133"/>
      <c r="D322" s="134">
        <v>2009</v>
      </c>
      <c r="E322" s="7" t="s">
        <v>2183</v>
      </c>
      <c r="F322" s="8" t="s">
        <v>2140</v>
      </c>
      <c r="G322" s="16">
        <f>IFERROR(VLOOKUP(Table1[[#This Row],[Codigo_insumo]],BD_Insumos!$B:$E,4),"")</f>
        <v>14.05074081127734</v>
      </c>
      <c r="H322" s="140">
        <v>10</v>
      </c>
      <c r="I322" s="9"/>
      <c r="J322" s="22">
        <f t="shared" ref="J322:J385" si="5">IF(I322="",G322*H322,"")</f>
        <v>140.50740811277339</v>
      </c>
      <c r="K322" s="22" t="str">
        <f>IF(I322&lt;&gt;"",SUMIF(Table1[Codigo_servico],A322,Table1[Subtotal_insumo]),"")</f>
        <v/>
      </c>
      <c r="L322" s="16">
        <f>IF(Table1[[#This Row],[Ordem_insumos]]&lt;&gt;0,VLOOKUP(Table1[[#This Row],[Codigo_servico]],Preencher_Orcamento!$B:$D,3,FALSE)*Table1[[#This Row],[Qtde_insumo]],"")</f>
        <v>0</v>
      </c>
      <c r="M322" s="16">
        <f>IF(Table1[[#This Row],[Ordem_insumos]]&lt;&gt;0,VLOOKUP(Table1[[#This Row],[Codigo_servico]],Preencher_Orcamento!$B:$D,3,FALSE)*Table1[[#This Row],[Subtotal_insumo]],"")</f>
        <v>0</v>
      </c>
    </row>
    <row r="323" spans="1:13" x14ac:dyDescent="0.25">
      <c r="A323" s="3">
        <v>20134</v>
      </c>
      <c r="B323" s="125">
        <v>0</v>
      </c>
      <c r="C323" s="131" t="s">
        <v>2416</v>
      </c>
      <c r="D323" s="132"/>
      <c r="E323" s="4"/>
      <c r="F323" s="4"/>
      <c r="G323" s="17" t="str">
        <f>IFERROR(VLOOKUP(Table1[[#This Row],[Codigo_insumo]],BD_Insumos!$B:$E,4),"")</f>
        <v/>
      </c>
      <c r="H323" s="139"/>
      <c r="I323" s="5" t="s">
        <v>58</v>
      </c>
      <c r="J323" s="20" t="str">
        <f t="shared" si="5"/>
        <v/>
      </c>
      <c r="K323" s="21">
        <f>IF(I323&lt;&gt;"",SUMIF(Table1[Codigo_servico],A323,Table1[Subtotal_insumo]),"")</f>
        <v>449.8078069546292</v>
      </c>
      <c r="L323" s="17" t="str">
        <f>IF(Table1[[#This Row],[Ordem_insumos]]&lt;&gt;0,VLOOKUP(Table1[[#This Row],[Codigo_servico]],Preencher_Orcamento!$B:$D,3,FALSE)*Table1[[#This Row],[Qtde_insumo]],"")</f>
        <v/>
      </c>
      <c r="M323" s="17" t="str">
        <f>IF(Table1[[#This Row],[Ordem_insumos]]&lt;&gt;0,VLOOKUP(Table1[[#This Row],[Codigo_servico]],Preencher_Orcamento!$B:$D,3,FALSE)*Table1[[#This Row],[Subtotal_insumo]],"")</f>
        <v/>
      </c>
    </row>
    <row r="324" spans="1:13" x14ac:dyDescent="0.25">
      <c r="A324" s="6">
        <v>20134</v>
      </c>
      <c r="B324" s="126">
        <v>1</v>
      </c>
      <c r="C324" s="133"/>
      <c r="D324" s="134">
        <v>2099</v>
      </c>
      <c r="E324" s="7" t="s">
        <v>2205</v>
      </c>
      <c r="F324" s="8" t="s">
        <v>2140</v>
      </c>
      <c r="G324" s="16">
        <f>IFERROR(VLOOKUP(Table1[[#This Row],[Codigo_insumo]],BD_Insumos!$B:$E,4),"")</f>
        <v>12.627877718847255</v>
      </c>
      <c r="H324" s="140">
        <v>12</v>
      </c>
      <c r="I324" s="9"/>
      <c r="J324" s="22">
        <f t="shared" si="5"/>
        <v>151.53453262616705</v>
      </c>
      <c r="K324" s="22" t="str">
        <f>IF(I324&lt;&gt;"",SUMIF(Table1[Codigo_servico],A324,Table1[Subtotal_insumo]),"")</f>
        <v/>
      </c>
      <c r="L324" s="16">
        <f>IF(Table1[[#This Row],[Ordem_insumos]]&lt;&gt;0,VLOOKUP(Table1[[#This Row],[Codigo_servico]],Preencher_Orcamento!$B:$D,3,FALSE)*Table1[[#This Row],[Qtde_insumo]],"")</f>
        <v>0</v>
      </c>
      <c r="M324" s="16">
        <f>IF(Table1[[#This Row],[Ordem_insumos]]&lt;&gt;0,VLOOKUP(Table1[[#This Row],[Codigo_servico]],Preencher_Orcamento!$B:$D,3,FALSE)*Table1[[#This Row],[Subtotal_insumo]],"")</f>
        <v>0</v>
      </c>
    </row>
    <row r="325" spans="1:13" x14ac:dyDescent="0.25">
      <c r="A325" s="6">
        <v>20134</v>
      </c>
      <c r="B325" s="126">
        <v>2</v>
      </c>
      <c r="C325" s="133"/>
      <c r="D325" s="134">
        <v>2020</v>
      </c>
      <c r="E325" s="7" t="s">
        <v>2188</v>
      </c>
      <c r="F325" s="8" t="s">
        <v>2140</v>
      </c>
      <c r="G325" s="16">
        <f>IFERROR(VLOOKUP(Table1[[#This Row],[Codigo_insumo]],BD_Insumos!$B:$E,4),"")</f>
        <v>15.860837164231068</v>
      </c>
      <c r="H325" s="140">
        <v>2</v>
      </c>
      <c r="I325" s="9"/>
      <c r="J325" s="22">
        <f t="shared" si="5"/>
        <v>31.721674328462136</v>
      </c>
      <c r="K325" s="22" t="str">
        <f>IF(I325&lt;&gt;"",SUMIF(Table1[Codigo_servico],A325,Table1[Subtotal_insumo]),"")</f>
        <v/>
      </c>
      <c r="L325" s="16">
        <f>IF(Table1[[#This Row],[Ordem_insumos]]&lt;&gt;0,VLOOKUP(Table1[[#This Row],[Codigo_servico]],Preencher_Orcamento!$B:$D,3,FALSE)*Table1[[#This Row],[Qtde_insumo]],"")</f>
        <v>0</v>
      </c>
      <c r="M325" s="16">
        <f>IF(Table1[[#This Row],[Ordem_insumos]]&lt;&gt;0,VLOOKUP(Table1[[#This Row],[Codigo_servico]],Preencher_Orcamento!$B:$D,3,FALSE)*Table1[[#This Row],[Subtotal_insumo]],"")</f>
        <v>0</v>
      </c>
    </row>
    <row r="326" spans="1:13" ht="26.25" x14ac:dyDescent="0.25">
      <c r="A326" s="6">
        <v>20134</v>
      </c>
      <c r="B326" s="126">
        <v>3</v>
      </c>
      <c r="C326" s="133"/>
      <c r="D326" s="134">
        <v>10524</v>
      </c>
      <c r="E326" s="7" t="s">
        <v>77</v>
      </c>
      <c r="F326" s="8" t="s">
        <v>58</v>
      </c>
      <c r="G326" s="18">
        <f>IFERROR(VLOOKUP(Table1[[#This Row],[Codigo_insumo]],BD_Insumos!$B:$E,4),"")</f>
        <v>266.55160000000001</v>
      </c>
      <c r="H326" s="140">
        <v>1</v>
      </c>
      <c r="I326" s="9"/>
      <c r="J326" s="23">
        <f t="shared" si="5"/>
        <v>266.55160000000001</v>
      </c>
      <c r="K326" s="22" t="str">
        <f>IF(I326&lt;&gt;"",SUMIF(Table1[Codigo_servico],A326,Table1[Subtotal_insumo]),"")</f>
        <v/>
      </c>
      <c r="L326" s="18">
        <f>IF(Table1[[#This Row],[Ordem_insumos]]&lt;&gt;0,VLOOKUP(Table1[[#This Row],[Codigo_servico]],Preencher_Orcamento!$B:$D,3,FALSE)*Table1[[#This Row],[Qtde_insumo]],"")</f>
        <v>0</v>
      </c>
      <c r="M326" s="18">
        <f>IF(Table1[[#This Row],[Ordem_insumos]]&lt;&gt;0,VLOOKUP(Table1[[#This Row],[Codigo_servico]],Preencher_Orcamento!$B:$D,3,FALSE)*Table1[[#This Row],[Subtotal_insumo]],"")</f>
        <v>0</v>
      </c>
    </row>
    <row r="327" spans="1:13" x14ac:dyDescent="0.25">
      <c r="A327" s="3">
        <v>20138</v>
      </c>
      <c r="B327" s="125">
        <v>0</v>
      </c>
      <c r="C327" s="131" t="s">
        <v>2417</v>
      </c>
      <c r="D327" s="132"/>
      <c r="E327" s="4"/>
      <c r="F327" s="4"/>
      <c r="G327" s="17" t="str">
        <f>IFERROR(VLOOKUP(Table1[[#This Row],[Codigo_insumo]],BD_Insumos!$B:$E,4),"")</f>
        <v/>
      </c>
      <c r="H327" s="139"/>
      <c r="I327" s="5" t="s">
        <v>5</v>
      </c>
      <c r="J327" s="20" t="str">
        <f t="shared" si="5"/>
        <v/>
      </c>
      <c r="K327" s="21">
        <f>IF(I327&lt;&gt;"",SUMIF(Table1[Codigo_servico],A327,Table1[Subtotal_insumo]),"")</f>
        <v>63.378475000000002</v>
      </c>
      <c r="L327" s="17" t="str">
        <f>IF(Table1[[#This Row],[Ordem_insumos]]&lt;&gt;0,VLOOKUP(Table1[[#This Row],[Codigo_servico]],Preencher_Orcamento!$B:$D,3,FALSE)*Table1[[#This Row],[Qtde_insumo]],"")</f>
        <v/>
      </c>
      <c r="M327" s="17" t="str">
        <f>IF(Table1[[#This Row],[Ordem_insumos]]&lt;&gt;0,VLOOKUP(Table1[[#This Row],[Codigo_servico]],Preencher_Orcamento!$B:$D,3,FALSE)*Table1[[#This Row],[Subtotal_insumo]],"")</f>
        <v/>
      </c>
    </row>
    <row r="328" spans="1:13" ht="51.75" x14ac:dyDescent="0.25">
      <c r="A328" s="6">
        <v>20138</v>
      </c>
      <c r="B328" s="126">
        <v>1</v>
      </c>
      <c r="C328" s="133"/>
      <c r="D328" s="134">
        <v>10001</v>
      </c>
      <c r="E328" s="7" t="s">
        <v>4</v>
      </c>
      <c r="F328" s="8" t="s">
        <v>5</v>
      </c>
      <c r="G328" s="18">
        <f>IFERROR(VLOOKUP(Table1[[#This Row],[Codigo_insumo]],BD_Insumos!$B:$E,4),"")</f>
        <v>61.532499999999999</v>
      </c>
      <c r="H328" s="140">
        <v>1.03</v>
      </c>
      <c r="I328" s="9"/>
      <c r="J328" s="23">
        <f t="shared" si="5"/>
        <v>63.378475000000002</v>
      </c>
      <c r="K328" s="22" t="str">
        <f>IF(I328&lt;&gt;"",SUMIF(Table1[Codigo_servico],A328,Table1[Subtotal_insumo]),"")</f>
        <v/>
      </c>
      <c r="L328" s="18">
        <f>IF(Table1[[#This Row],[Ordem_insumos]]&lt;&gt;0,VLOOKUP(Table1[[#This Row],[Codigo_servico]],Preencher_Orcamento!$B:$D,3,FALSE)*Table1[[#This Row],[Qtde_insumo]],"")</f>
        <v>0</v>
      </c>
      <c r="M328" s="18">
        <f>IF(Table1[[#This Row],[Ordem_insumos]]&lt;&gt;0,VLOOKUP(Table1[[#This Row],[Codigo_servico]],Preencher_Orcamento!$B:$D,3,FALSE)*Table1[[#This Row],[Subtotal_insumo]],"")</f>
        <v>0</v>
      </c>
    </row>
    <row r="329" spans="1:13" x14ac:dyDescent="0.25">
      <c r="A329" s="3">
        <v>20139</v>
      </c>
      <c r="B329" s="125">
        <v>0</v>
      </c>
      <c r="C329" s="131" t="s">
        <v>2418</v>
      </c>
      <c r="D329" s="132"/>
      <c r="E329" s="4"/>
      <c r="F329" s="4"/>
      <c r="G329" s="17" t="str">
        <f>IFERROR(VLOOKUP(Table1[[#This Row],[Codigo_insumo]],BD_Insumos!$B:$E,4),"")</f>
        <v/>
      </c>
      <c r="H329" s="139"/>
      <c r="I329" s="5" t="s">
        <v>5</v>
      </c>
      <c r="J329" s="20" t="str">
        <f t="shared" si="5"/>
        <v/>
      </c>
      <c r="K329" s="21">
        <f>IF(I329&lt;&gt;"",SUMIF(Table1[Codigo_servico],A329,Table1[Subtotal_insumo]),"")</f>
        <v>68.464100000000002</v>
      </c>
      <c r="L329" s="17" t="str">
        <f>IF(Table1[[#This Row],[Ordem_insumos]]&lt;&gt;0,VLOOKUP(Table1[[#This Row],[Codigo_servico]],Preencher_Orcamento!$B:$D,3,FALSE)*Table1[[#This Row],[Qtde_insumo]],"")</f>
        <v/>
      </c>
      <c r="M329" s="17" t="str">
        <f>IF(Table1[[#This Row],[Ordem_insumos]]&lt;&gt;0,VLOOKUP(Table1[[#This Row],[Codigo_servico]],Preencher_Orcamento!$B:$D,3,FALSE)*Table1[[#This Row],[Subtotal_insumo]],"")</f>
        <v/>
      </c>
    </row>
    <row r="330" spans="1:13" ht="51.75" x14ac:dyDescent="0.25">
      <c r="A330" s="6">
        <v>20139</v>
      </c>
      <c r="B330" s="126">
        <v>1</v>
      </c>
      <c r="C330" s="133"/>
      <c r="D330" s="134">
        <v>10002</v>
      </c>
      <c r="E330" s="7" t="s">
        <v>6</v>
      </c>
      <c r="F330" s="8" t="s">
        <v>5</v>
      </c>
      <c r="G330" s="18">
        <f>IFERROR(VLOOKUP(Table1[[#This Row],[Codigo_insumo]],BD_Insumos!$B:$E,4),"")</f>
        <v>66.47</v>
      </c>
      <c r="H330" s="140">
        <v>1.03</v>
      </c>
      <c r="I330" s="9"/>
      <c r="J330" s="23">
        <f t="shared" si="5"/>
        <v>68.464100000000002</v>
      </c>
      <c r="K330" s="22" t="str">
        <f>IF(I330&lt;&gt;"",SUMIF(Table1[Codigo_servico],A330,Table1[Subtotal_insumo]),"")</f>
        <v/>
      </c>
      <c r="L330" s="18">
        <f>IF(Table1[[#This Row],[Ordem_insumos]]&lt;&gt;0,VLOOKUP(Table1[[#This Row],[Codigo_servico]],Preencher_Orcamento!$B:$D,3,FALSE)*Table1[[#This Row],[Qtde_insumo]],"")</f>
        <v>659.2</v>
      </c>
      <c r="M330" s="18">
        <f>IF(Table1[[#This Row],[Ordem_insumos]]&lt;&gt;0,VLOOKUP(Table1[[#This Row],[Codigo_servico]],Preencher_Orcamento!$B:$D,3,FALSE)*Table1[[#This Row],[Subtotal_insumo]],"")</f>
        <v>43817.024000000005</v>
      </c>
    </row>
    <row r="331" spans="1:13" x14ac:dyDescent="0.25">
      <c r="A331" s="3">
        <v>20140</v>
      </c>
      <c r="B331" s="125">
        <v>0</v>
      </c>
      <c r="C331" s="131" t="s">
        <v>2419</v>
      </c>
      <c r="D331" s="132"/>
      <c r="E331" s="4"/>
      <c r="F331" s="4"/>
      <c r="G331" s="17" t="str">
        <f>IFERROR(VLOOKUP(Table1[[#This Row],[Codigo_insumo]],BD_Insumos!$B:$E,4),"")</f>
        <v/>
      </c>
      <c r="H331" s="139"/>
      <c r="I331" s="5" t="s">
        <v>5</v>
      </c>
      <c r="J331" s="20" t="str">
        <f t="shared" si="5"/>
        <v/>
      </c>
      <c r="K331" s="21">
        <f>IF(I331&lt;&gt;"",SUMIF(Table1[Codigo_servico],A331,Table1[Subtotal_insumo]),"")</f>
        <v>84.779300000000006</v>
      </c>
      <c r="L331" s="17" t="str">
        <f>IF(Table1[[#This Row],[Ordem_insumos]]&lt;&gt;0,VLOOKUP(Table1[[#This Row],[Codigo_servico]],Preencher_Orcamento!$B:$D,3,FALSE)*Table1[[#This Row],[Qtde_insumo]],"")</f>
        <v/>
      </c>
      <c r="M331" s="17" t="str">
        <f>IF(Table1[[#This Row],[Ordem_insumos]]&lt;&gt;0,VLOOKUP(Table1[[#This Row],[Codigo_servico]],Preencher_Orcamento!$B:$D,3,FALSE)*Table1[[#This Row],[Subtotal_insumo]],"")</f>
        <v/>
      </c>
    </row>
    <row r="332" spans="1:13" ht="51.75" x14ac:dyDescent="0.25">
      <c r="A332" s="6">
        <v>20140</v>
      </c>
      <c r="B332" s="126">
        <v>1</v>
      </c>
      <c r="C332" s="133"/>
      <c r="D332" s="134">
        <v>10003</v>
      </c>
      <c r="E332" s="7" t="s">
        <v>7</v>
      </c>
      <c r="F332" s="8" t="s">
        <v>5</v>
      </c>
      <c r="G332" s="18">
        <f>IFERROR(VLOOKUP(Table1[[#This Row],[Codigo_insumo]],BD_Insumos!$B:$E,4),"")</f>
        <v>82.31</v>
      </c>
      <c r="H332" s="140">
        <v>1.03</v>
      </c>
      <c r="I332" s="9"/>
      <c r="J332" s="23">
        <f t="shared" si="5"/>
        <v>84.779300000000006</v>
      </c>
      <c r="K332" s="22" t="str">
        <f>IF(I332&lt;&gt;"",SUMIF(Table1[Codigo_servico],A332,Table1[Subtotal_insumo]),"")</f>
        <v/>
      </c>
      <c r="L332" s="18">
        <f>IF(Table1[[#This Row],[Ordem_insumos]]&lt;&gt;0,VLOOKUP(Table1[[#This Row],[Codigo_servico]],Preencher_Orcamento!$B:$D,3,FALSE)*Table1[[#This Row],[Qtde_insumo]],"")</f>
        <v>0</v>
      </c>
      <c r="M332" s="18">
        <f>IF(Table1[[#This Row],[Ordem_insumos]]&lt;&gt;0,VLOOKUP(Table1[[#This Row],[Codigo_servico]],Preencher_Orcamento!$B:$D,3,FALSE)*Table1[[#This Row],[Subtotal_insumo]],"")</f>
        <v>0</v>
      </c>
    </row>
    <row r="333" spans="1:13" x14ac:dyDescent="0.25">
      <c r="A333" s="3">
        <v>20141</v>
      </c>
      <c r="B333" s="125">
        <v>0</v>
      </c>
      <c r="C333" s="131" t="s">
        <v>2420</v>
      </c>
      <c r="D333" s="132"/>
      <c r="E333" s="4"/>
      <c r="F333" s="4"/>
      <c r="G333" s="17" t="str">
        <f>IFERROR(VLOOKUP(Table1[[#This Row],[Codigo_insumo]],BD_Insumos!$B:$E,4),"")</f>
        <v/>
      </c>
      <c r="H333" s="139"/>
      <c r="I333" s="5" t="s">
        <v>5</v>
      </c>
      <c r="J333" s="20" t="str">
        <f t="shared" si="5"/>
        <v/>
      </c>
      <c r="K333" s="21">
        <f>IF(I333&lt;&gt;"",SUMIF(Table1[Codigo_servico],A333,Table1[Subtotal_insumo]),"")</f>
        <v>124.76389999999999</v>
      </c>
      <c r="L333" s="17" t="str">
        <f>IF(Table1[[#This Row],[Ordem_insumos]]&lt;&gt;0,VLOOKUP(Table1[[#This Row],[Codigo_servico]],Preencher_Orcamento!$B:$D,3,FALSE)*Table1[[#This Row],[Qtde_insumo]],"")</f>
        <v/>
      </c>
      <c r="M333" s="17" t="str">
        <f>IF(Table1[[#This Row],[Ordem_insumos]]&lt;&gt;0,VLOOKUP(Table1[[#This Row],[Codigo_servico]],Preencher_Orcamento!$B:$D,3,FALSE)*Table1[[#This Row],[Subtotal_insumo]],"")</f>
        <v/>
      </c>
    </row>
    <row r="334" spans="1:13" ht="51.75" x14ac:dyDescent="0.25">
      <c r="A334" s="6">
        <v>20141</v>
      </c>
      <c r="B334" s="126">
        <v>1</v>
      </c>
      <c r="C334" s="133"/>
      <c r="D334" s="134">
        <v>10004</v>
      </c>
      <c r="E334" s="7" t="s">
        <v>8</v>
      </c>
      <c r="F334" s="8" t="s">
        <v>5</v>
      </c>
      <c r="G334" s="18">
        <f>IFERROR(VLOOKUP(Table1[[#This Row],[Codigo_insumo]],BD_Insumos!$B:$E,4),"")</f>
        <v>121.13</v>
      </c>
      <c r="H334" s="140">
        <v>1.03</v>
      </c>
      <c r="I334" s="9"/>
      <c r="J334" s="23">
        <f t="shared" si="5"/>
        <v>124.76389999999999</v>
      </c>
      <c r="K334" s="22" t="str">
        <f>IF(I334&lt;&gt;"",SUMIF(Table1[Codigo_servico],A334,Table1[Subtotal_insumo]),"")</f>
        <v/>
      </c>
      <c r="L334" s="18">
        <f>IF(Table1[[#This Row],[Ordem_insumos]]&lt;&gt;0,VLOOKUP(Table1[[#This Row],[Codigo_servico]],Preencher_Orcamento!$B:$D,3,FALSE)*Table1[[#This Row],[Qtde_insumo]],"")</f>
        <v>0</v>
      </c>
      <c r="M334" s="18">
        <f>IF(Table1[[#This Row],[Ordem_insumos]]&lt;&gt;0,VLOOKUP(Table1[[#This Row],[Codigo_servico]],Preencher_Orcamento!$B:$D,3,FALSE)*Table1[[#This Row],[Subtotal_insumo]],"")</f>
        <v>0</v>
      </c>
    </row>
    <row r="335" spans="1:13" x14ac:dyDescent="0.25">
      <c r="A335" s="3">
        <v>20142</v>
      </c>
      <c r="B335" s="125">
        <v>0</v>
      </c>
      <c r="C335" s="131" t="s">
        <v>2421</v>
      </c>
      <c r="D335" s="132"/>
      <c r="E335" s="4"/>
      <c r="F335" s="4"/>
      <c r="G335" s="17" t="str">
        <f>IFERROR(VLOOKUP(Table1[[#This Row],[Codigo_insumo]],BD_Insumos!$B:$E,4),"")</f>
        <v/>
      </c>
      <c r="H335" s="139"/>
      <c r="I335" s="5" t="s">
        <v>5</v>
      </c>
      <c r="J335" s="20" t="str">
        <f t="shared" si="5"/>
        <v/>
      </c>
      <c r="K335" s="21">
        <f>IF(I335&lt;&gt;"",SUMIF(Table1[Codigo_servico],A335,Table1[Subtotal_insumo]),"")</f>
        <v>141.67392500000003</v>
      </c>
      <c r="L335" s="17" t="str">
        <f>IF(Table1[[#This Row],[Ordem_insumos]]&lt;&gt;0,VLOOKUP(Table1[[#This Row],[Codigo_servico]],Preencher_Orcamento!$B:$D,3,FALSE)*Table1[[#This Row],[Qtde_insumo]],"")</f>
        <v/>
      </c>
      <c r="M335" s="17" t="str">
        <f>IF(Table1[[#This Row],[Ordem_insumos]]&lt;&gt;0,VLOOKUP(Table1[[#This Row],[Codigo_servico]],Preencher_Orcamento!$B:$D,3,FALSE)*Table1[[#This Row],[Subtotal_insumo]],"")</f>
        <v/>
      </c>
    </row>
    <row r="336" spans="1:13" ht="51.75" x14ac:dyDescent="0.25">
      <c r="A336" s="6">
        <v>20142</v>
      </c>
      <c r="B336" s="126">
        <v>1</v>
      </c>
      <c r="C336" s="133"/>
      <c r="D336" s="134">
        <v>10005</v>
      </c>
      <c r="E336" s="7" t="s">
        <v>9</v>
      </c>
      <c r="F336" s="8" t="s">
        <v>5</v>
      </c>
      <c r="G336" s="18">
        <f>IFERROR(VLOOKUP(Table1[[#This Row],[Codigo_insumo]],BD_Insumos!$B:$E,4),"")</f>
        <v>137.54750000000001</v>
      </c>
      <c r="H336" s="140">
        <v>1.03</v>
      </c>
      <c r="I336" s="9"/>
      <c r="J336" s="23">
        <f t="shared" si="5"/>
        <v>141.67392500000003</v>
      </c>
      <c r="K336" s="22" t="str">
        <f>IF(I336&lt;&gt;"",SUMIF(Table1[Codigo_servico],A336,Table1[Subtotal_insumo]),"")</f>
        <v/>
      </c>
      <c r="L336" s="18">
        <f>IF(Table1[[#This Row],[Ordem_insumos]]&lt;&gt;0,VLOOKUP(Table1[[#This Row],[Codigo_servico]],Preencher_Orcamento!$B:$D,3,FALSE)*Table1[[#This Row],[Qtde_insumo]],"")</f>
        <v>0</v>
      </c>
      <c r="M336" s="18">
        <f>IF(Table1[[#This Row],[Ordem_insumos]]&lt;&gt;0,VLOOKUP(Table1[[#This Row],[Codigo_servico]],Preencher_Orcamento!$B:$D,3,FALSE)*Table1[[#This Row],[Subtotal_insumo]],"")</f>
        <v>0</v>
      </c>
    </row>
    <row r="337" spans="1:13" x14ac:dyDescent="0.25">
      <c r="A337" s="3">
        <v>20143</v>
      </c>
      <c r="B337" s="125">
        <v>0</v>
      </c>
      <c r="C337" s="131" t="s">
        <v>2422</v>
      </c>
      <c r="D337" s="132"/>
      <c r="E337" s="4"/>
      <c r="F337" s="4"/>
      <c r="G337" s="17" t="str">
        <f>IFERROR(VLOOKUP(Table1[[#This Row],[Codigo_insumo]],BD_Insumos!$B:$E,4),"")</f>
        <v/>
      </c>
      <c r="H337" s="139"/>
      <c r="I337" s="5" t="s">
        <v>457</v>
      </c>
      <c r="J337" s="20" t="str">
        <f t="shared" si="5"/>
        <v/>
      </c>
      <c r="K337" s="21">
        <f>IF(I337&lt;&gt;"",SUMIF(Table1[Codigo_servico],A337,Table1[Subtotal_insumo]),"")</f>
        <v>29.9633</v>
      </c>
      <c r="L337" s="17" t="str">
        <f>IF(Table1[[#This Row],[Ordem_insumos]]&lt;&gt;0,VLOOKUP(Table1[[#This Row],[Codigo_servico]],Preencher_Orcamento!$B:$D,3,FALSE)*Table1[[#This Row],[Qtde_insumo]],"")</f>
        <v/>
      </c>
      <c r="M337" s="17" t="str">
        <f>IF(Table1[[#This Row],[Ordem_insumos]]&lt;&gt;0,VLOOKUP(Table1[[#This Row],[Codigo_servico]],Preencher_Orcamento!$B:$D,3,FALSE)*Table1[[#This Row],[Subtotal_insumo]],"")</f>
        <v/>
      </c>
    </row>
    <row r="338" spans="1:13" ht="26.25" x14ac:dyDescent="0.25">
      <c r="A338" s="6">
        <v>20143</v>
      </c>
      <c r="B338" s="126">
        <v>1</v>
      </c>
      <c r="C338" s="133"/>
      <c r="D338" s="134">
        <v>10060</v>
      </c>
      <c r="E338" s="7" t="s">
        <v>27</v>
      </c>
      <c r="F338" s="8" t="s">
        <v>457</v>
      </c>
      <c r="G338" s="18">
        <f>IFERROR(VLOOKUP(Table1[[#This Row],[Codigo_insumo]],BD_Insumos!$B:$E,4),"")</f>
        <v>29.9633</v>
      </c>
      <c r="H338" s="140">
        <v>1</v>
      </c>
      <c r="I338" s="9"/>
      <c r="J338" s="23">
        <f t="shared" si="5"/>
        <v>29.9633</v>
      </c>
      <c r="K338" s="22" t="str">
        <f>IF(I338&lt;&gt;"",SUMIF(Table1[Codigo_servico],A338,Table1[Subtotal_insumo]),"")</f>
        <v/>
      </c>
      <c r="L338" s="18">
        <f>IF(Table1[[#This Row],[Ordem_insumos]]&lt;&gt;0,VLOOKUP(Table1[[#This Row],[Codigo_servico]],Preencher_Orcamento!$B:$D,3,FALSE)*Table1[[#This Row],[Qtde_insumo]],"")</f>
        <v>0</v>
      </c>
      <c r="M338" s="18">
        <f>IF(Table1[[#This Row],[Ordem_insumos]]&lt;&gt;0,VLOOKUP(Table1[[#This Row],[Codigo_servico]],Preencher_Orcamento!$B:$D,3,FALSE)*Table1[[#This Row],[Subtotal_insumo]],"")</f>
        <v>0</v>
      </c>
    </row>
    <row r="339" spans="1:13" x14ac:dyDescent="0.25">
      <c r="A339" s="3">
        <v>20144</v>
      </c>
      <c r="B339" s="125">
        <v>0</v>
      </c>
      <c r="C339" s="131" t="s">
        <v>2423</v>
      </c>
      <c r="D339" s="132"/>
      <c r="E339" s="4"/>
      <c r="F339" s="4"/>
      <c r="G339" s="17" t="str">
        <f>IFERROR(VLOOKUP(Table1[[#This Row],[Codigo_insumo]],BD_Insumos!$B:$E,4),"")</f>
        <v/>
      </c>
      <c r="H339" s="139"/>
      <c r="I339" s="5" t="s">
        <v>457</v>
      </c>
      <c r="J339" s="20" t="str">
        <f t="shared" si="5"/>
        <v/>
      </c>
      <c r="K339" s="21">
        <f>IF(I339&lt;&gt;"",SUMIF(Table1[Codigo_servico],A339,Table1[Subtotal_insumo]),"")</f>
        <v>31.903300000000002</v>
      </c>
      <c r="L339" s="17" t="str">
        <f>IF(Table1[[#This Row],[Ordem_insumos]]&lt;&gt;0,VLOOKUP(Table1[[#This Row],[Codigo_servico]],Preencher_Orcamento!$B:$D,3,FALSE)*Table1[[#This Row],[Qtde_insumo]],"")</f>
        <v/>
      </c>
      <c r="M339" s="17" t="str">
        <f>IF(Table1[[#This Row],[Ordem_insumos]]&lt;&gt;0,VLOOKUP(Table1[[#This Row],[Codigo_servico]],Preencher_Orcamento!$B:$D,3,FALSE)*Table1[[#This Row],[Subtotal_insumo]],"")</f>
        <v/>
      </c>
    </row>
    <row r="340" spans="1:13" ht="26.25" x14ac:dyDescent="0.25">
      <c r="A340" s="6">
        <v>20144</v>
      </c>
      <c r="B340" s="126">
        <v>1</v>
      </c>
      <c r="C340" s="133"/>
      <c r="D340" s="134">
        <v>10061</v>
      </c>
      <c r="E340" s="7" t="s">
        <v>28</v>
      </c>
      <c r="F340" s="8" t="s">
        <v>457</v>
      </c>
      <c r="G340" s="18">
        <f>IFERROR(VLOOKUP(Table1[[#This Row],[Codigo_insumo]],BD_Insumos!$B:$E,4),"")</f>
        <v>31.903300000000002</v>
      </c>
      <c r="H340" s="140">
        <v>1</v>
      </c>
      <c r="I340" s="9"/>
      <c r="J340" s="23">
        <f t="shared" si="5"/>
        <v>31.903300000000002</v>
      </c>
      <c r="K340" s="22" t="str">
        <f>IF(I340&lt;&gt;"",SUMIF(Table1[Codigo_servico],A340,Table1[Subtotal_insumo]),"")</f>
        <v/>
      </c>
      <c r="L340" s="18">
        <f>IF(Table1[[#This Row],[Ordem_insumos]]&lt;&gt;0,VLOOKUP(Table1[[#This Row],[Codigo_servico]],Preencher_Orcamento!$B:$D,3,FALSE)*Table1[[#This Row],[Qtde_insumo]],"")</f>
        <v>0</v>
      </c>
      <c r="M340" s="18">
        <f>IF(Table1[[#This Row],[Ordem_insumos]]&lt;&gt;0,VLOOKUP(Table1[[#This Row],[Codigo_servico]],Preencher_Orcamento!$B:$D,3,FALSE)*Table1[[#This Row],[Subtotal_insumo]],"")</f>
        <v>0</v>
      </c>
    </row>
    <row r="341" spans="1:13" x14ac:dyDescent="0.25">
      <c r="A341" s="3">
        <v>20145</v>
      </c>
      <c r="B341" s="125">
        <v>0</v>
      </c>
      <c r="C341" s="131" t="s">
        <v>2424</v>
      </c>
      <c r="D341" s="132"/>
      <c r="E341" s="4"/>
      <c r="F341" s="4"/>
      <c r="G341" s="17" t="str">
        <f>IFERROR(VLOOKUP(Table1[[#This Row],[Codigo_insumo]],BD_Insumos!$B:$E,4),"")</f>
        <v/>
      </c>
      <c r="H341" s="139"/>
      <c r="I341" s="5" t="s">
        <v>457</v>
      </c>
      <c r="J341" s="20" t="str">
        <f t="shared" si="5"/>
        <v/>
      </c>
      <c r="K341" s="21">
        <f>IF(I341&lt;&gt;"",SUMIF(Table1[Codigo_servico],A341,Table1[Subtotal_insumo]),"")</f>
        <v>34.8733</v>
      </c>
      <c r="L341" s="17" t="str">
        <f>IF(Table1[[#This Row],[Ordem_insumos]]&lt;&gt;0,VLOOKUP(Table1[[#This Row],[Codigo_servico]],Preencher_Orcamento!$B:$D,3,FALSE)*Table1[[#This Row],[Qtde_insumo]],"")</f>
        <v/>
      </c>
      <c r="M341" s="17" t="str">
        <f>IF(Table1[[#This Row],[Ordem_insumos]]&lt;&gt;0,VLOOKUP(Table1[[#This Row],[Codigo_servico]],Preencher_Orcamento!$B:$D,3,FALSE)*Table1[[#This Row],[Subtotal_insumo]],"")</f>
        <v/>
      </c>
    </row>
    <row r="342" spans="1:13" ht="26.25" x14ac:dyDescent="0.25">
      <c r="A342" s="6">
        <v>20145</v>
      </c>
      <c r="B342" s="126">
        <v>1</v>
      </c>
      <c r="C342" s="133"/>
      <c r="D342" s="134">
        <v>10062</v>
      </c>
      <c r="E342" s="7" t="s">
        <v>29</v>
      </c>
      <c r="F342" s="8" t="s">
        <v>457</v>
      </c>
      <c r="G342" s="18">
        <f>IFERROR(VLOOKUP(Table1[[#This Row],[Codigo_insumo]],BD_Insumos!$B:$E,4),"")</f>
        <v>34.8733</v>
      </c>
      <c r="H342" s="140">
        <v>1</v>
      </c>
      <c r="I342" s="9"/>
      <c r="J342" s="23">
        <f t="shared" si="5"/>
        <v>34.8733</v>
      </c>
      <c r="K342" s="22" t="str">
        <f>IF(I342&lt;&gt;"",SUMIF(Table1[Codigo_servico],A342,Table1[Subtotal_insumo]),"")</f>
        <v/>
      </c>
      <c r="L342" s="18">
        <f>IF(Table1[[#This Row],[Ordem_insumos]]&lt;&gt;0,VLOOKUP(Table1[[#This Row],[Codigo_servico]],Preencher_Orcamento!$B:$D,3,FALSE)*Table1[[#This Row],[Qtde_insumo]],"")</f>
        <v>0</v>
      </c>
      <c r="M342" s="18">
        <f>IF(Table1[[#This Row],[Ordem_insumos]]&lt;&gt;0,VLOOKUP(Table1[[#This Row],[Codigo_servico]],Preencher_Orcamento!$B:$D,3,FALSE)*Table1[[#This Row],[Subtotal_insumo]],"")</f>
        <v>0</v>
      </c>
    </row>
    <row r="343" spans="1:13" x14ac:dyDescent="0.25">
      <c r="A343" s="3">
        <v>20146</v>
      </c>
      <c r="B343" s="125">
        <v>0</v>
      </c>
      <c r="C343" s="131" t="s">
        <v>2425</v>
      </c>
      <c r="D343" s="132"/>
      <c r="E343" s="4"/>
      <c r="F343" s="4"/>
      <c r="G343" s="17" t="str">
        <f>IFERROR(VLOOKUP(Table1[[#This Row],[Codigo_insumo]],BD_Insumos!$B:$E,4),"")</f>
        <v/>
      </c>
      <c r="H343" s="139"/>
      <c r="I343" s="5" t="s">
        <v>457</v>
      </c>
      <c r="J343" s="20" t="str">
        <f t="shared" si="5"/>
        <v/>
      </c>
      <c r="K343" s="21">
        <f>IF(I343&lt;&gt;"",SUMIF(Table1[Codigo_servico],A343,Table1[Subtotal_insumo]),"")</f>
        <v>34</v>
      </c>
      <c r="L343" s="17" t="str">
        <f>IF(Table1[[#This Row],[Ordem_insumos]]&lt;&gt;0,VLOOKUP(Table1[[#This Row],[Codigo_servico]],Preencher_Orcamento!$B:$D,3,FALSE)*Table1[[#This Row],[Qtde_insumo]],"")</f>
        <v/>
      </c>
      <c r="M343" s="17" t="str">
        <f>IF(Table1[[#This Row],[Ordem_insumos]]&lt;&gt;0,VLOOKUP(Table1[[#This Row],[Codigo_servico]],Preencher_Orcamento!$B:$D,3,FALSE)*Table1[[#This Row],[Subtotal_insumo]],"")</f>
        <v/>
      </c>
    </row>
    <row r="344" spans="1:13" ht="26.25" x14ac:dyDescent="0.25">
      <c r="A344" s="6">
        <v>20146</v>
      </c>
      <c r="B344" s="126">
        <v>1</v>
      </c>
      <c r="C344" s="133"/>
      <c r="D344" s="134">
        <v>10063</v>
      </c>
      <c r="E344" s="7" t="s">
        <v>30</v>
      </c>
      <c r="F344" s="8" t="s">
        <v>457</v>
      </c>
      <c r="G344" s="18">
        <f>IFERROR(VLOOKUP(Table1[[#This Row],[Codigo_insumo]],BD_Insumos!$B:$E,4),"")</f>
        <v>34</v>
      </c>
      <c r="H344" s="140">
        <v>1</v>
      </c>
      <c r="I344" s="9"/>
      <c r="J344" s="23">
        <f t="shared" si="5"/>
        <v>34</v>
      </c>
      <c r="K344" s="22" t="str">
        <f>IF(I344&lt;&gt;"",SUMIF(Table1[Codigo_servico],A344,Table1[Subtotal_insumo]),"")</f>
        <v/>
      </c>
      <c r="L344" s="18">
        <f>IF(Table1[[#This Row],[Ordem_insumos]]&lt;&gt;0,VLOOKUP(Table1[[#This Row],[Codigo_servico]],Preencher_Orcamento!$B:$D,3,FALSE)*Table1[[#This Row],[Qtde_insumo]],"")</f>
        <v>0</v>
      </c>
      <c r="M344" s="18">
        <f>IF(Table1[[#This Row],[Ordem_insumos]]&lt;&gt;0,VLOOKUP(Table1[[#This Row],[Codigo_servico]],Preencher_Orcamento!$B:$D,3,FALSE)*Table1[[#This Row],[Subtotal_insumo]],"")</f>
        <v>0</v>
      </c>
    </row>
    <row r="345" spans="1:13" x14ac:dyDescent="0.25">
      <c r="A345" s="3">
        <v>20147</v>
      </c>
      <c r="B345" s="125">
        <v>0</v>
      </c>
      <c r="C345" s="131" t="s">
        <v>2426</v>
      </c>
      <c r="D345" s="132"/>
      <c r="E345" s="4"/>
      <c r="F345" s="4"/>
      <c r="G345" s="17" t="str">
        <f>IFERROR(VLOOKUP(Table1[[#This Row],[Codigo_insumo]],BD_Insumos!$B:$E,4),"")</f>
        <v/>
      </c>
      <c r="H345" s="139"/>
      <c r="I345" s="5" t="s">
        <v>457</v>
      </c>
      <c r="J345" s="20" t="str">
        <f t="shared" si="5"/>
        <v/>
      </c>
      <c r="K345" s="21">
        <f>IF(I345&lt;&gt;"",SUMIF(Table1[Codigo_servico],A345,Table1[Subtotal_insumo]),"")</f>
        <v>40.823300000000003</v>
      </c>
      <c r="L345" s="17" t="str">
        <f>IF(Table1[[#This Row],[Ordem_insumos]]&lt;&gt;0,VLOOKUP(Table1[[#This Row],[Codigo_servico]],Preencher_Orcamento!$B:$D,3,FALSE)*Table1[[#This Row],[Qtde_insumo]],"")</f>
        <v/>
      </c>
      <c r="M345" s="17" t="str">
        <f>IF(Table1[[#This Row],[Ordem_insumos]]&lt;&gt;0,VLOOKUP(Table1[[#This Row],[Codigo_servico]],Preencher_Orcamento!$B:$D,3,FALSE)*Table1[[#This Row],[Subtotal_insumo]],"")</f>
        <v/>
      </c>
    </row>
    <row r="346" spans="1:13" ht="26.25" x14ac:dyDescent="0.25">
      <c r="A346" s="6">
        <v>20147</v>
      </c>
      <c r="B346" s="126">
        <v>1</v>
      </c>
      <c r="C346" s="133"/>
      <c r="D346" s="134">
        <v>10064</v>
      </c>
      <c r="E346" s="7" t="s">
        <v>31</v>
      </c>
      <c r="F346" s="8" t="s">
        <v>457</v>
      </c>
      <c r="G346" s="18">
        <f>IFERROR(VLOOKUP(Table1[[#This Row],[Codigo_insumo]],BD_Insumos!$B:$E,4),"")</f>
        <v>40.823300000000003</v>
      </c>
      <c r="H346" s="140">
        <v>1</v>
      </c>
      <c r="I346" s="9"/>
      <c r="J346" s="23">
        <f t="shared" si="5"/>
        <v>40.823300000000003</v>
      </c>
      <c r="K346" s="22" t="str">
        <f>IF(I346&lt;&gt;"",SUMIF(Table1[Codigo_servico],A346,Table1[Subtotal_insumo]),"")</f>
        <v/>
      </c>
      <c r="L346" s="18">
        <f>IF(Table1[[#This Row],[Ordem_insumos]]&lt;&gt;0,VLOOKUP(Table1[[#This Row],[Codigo_servico]],Preencher_Orcamento!$B:$D,3,FALSE)*Table1[[#This Row],[Qtde_insumo]],"")</f>
        <v>0</v>
      </c>
      <c r="M346" s="18">
        <f>IF(Table1[[#This Row],[Ordem_insumos]]&lt;&gt;0,VLOOKUP(Table1[[#This Row],[Codigo_servico]],Preencher_Orcamento!$B:$D,3,FALSE)*Table1[[#This Row],[Subtotal_insumo]],"")</f>
        <v>0</v>
      </c>
    </row>
    <row r="347" spans="1:13" x14ac:dyDescent="0.25">
      <c r="A347" s="3">
        <v>20148</v>
      </c>
      <c r="B347" s="125">
        <v>0</v>
      </c>
      <c r="C347" s="131" t="s">
        <v>2427</v>
      </c>
      <c r="D347" s="132"/>
      <c r="E347" s="4"/>
      <c r="F347" s="4"/>
      <c r="G347" s="17" t="str">
        <f>IFERROR(VLOOKUP(Table1[[#This Row],[Codigo_insumo]],BD_Insumos!$B:$E,4),"")</f>
        <v/>
      </c>
      <c r="H347" s="139"/>
      <c r="I347" s="5" t="s">
        <v>457</v>
      </c>
      <c r="J347" s="20" t="str">
        <f t="shared" si="5"/>
        <v/>
      </c>
      <c r="K347" s="21">
        <f>IF(I347&lt;&gt;"",SUMIF(Table1[Codigo_servico],A347,Table1[Subtotal_insumo]),"")</f>
        <v>35.534903588175908</v>
      </c>
      <c r="L347" s="17" t="str">
        <f>IF(Table1[[#This Row],[Ordem_insumos]]&lt;&gt;0,VLOOKUP(Table1[[#This Row],[Codigo_servico]],Preencher_Orcamento!$B:$D,3,FALSE)*Table1[[#This Row],[Qtde_insumo]],"")</f>
        <v/>
      </c>
      <c r="M347" s="17" t="str">
        <f>IF(Table1[[#This Row],[Ordem_insumos]]&lt;&gt;0,VLOOKUP(Table1[[#This Row],[Codigo_servico]],Preencher_Orcamento!$B:$D,3,FALSE)*Table1[[#This Row],[Subtotal_insumo]],"")</f>
        <v/>
      </c>
    </row>
    <row r="348" spans="1:13" x14ac:dyDescent="0.25">
      <c r="A348" s="6">
        <v>20148</v>
      </c>
      <c r="B348" s="126">
        <v>1</v>
      </c>
      <c r="C348" s="133"/>
      <c r="D348" s="134">
        <v>2020</v>
      </c>
      <c r="E348" s="7" t="s">
        <v>2188</v>
      </c>
      <c r="F348" s="8" t="s">
        <v>2140</v>
      </c>
      <c r="G348" s="16">
        <f>IFERROR(VLOOKUP(Table1[[#This Row],[Codigo_insumo]],BD_Insumos!$B:$E,4),"")</f>
        <v>15.860837164231068</v>
      </c>
      <c r="H348" s="140">
        <v>0.25</v>
      </c>
      <c r="I348" s="9"/>
      <c r="J348" s="22">
        <f t="shared" si="5"/>
        <v>3.965209291057767</v>
      </c>
      <c r="K348" s="22" t="str">
        <f>IF(I348&lt;&gt;"",SUMIF(Table1[Codigo_servico],A348,Table1[Subtotal_insumo]),"")</f>
        <v/>
      </c>
      <c r="L348" s="16">
        <f>IF(Table1[[#This Row],[Ordem_insumos]]&lt;&gt;0,VLOOKUP(Table1[[#This Row],[Codigo_servico]],Preencher_Orcamento!$B:$D,3,FALSE)*Table1[[#This Row],[Qtde_insumo]],"")</f>
        <v>0</v>
      </c>
      <c r="M348" s="16">
        <f>IF(Table1[[#This Row],[Ordem_insumos]]&lt;&gt;0,VLOOKUP(Table1[[#This Row],[Codigo_servico]],Preencher_Orcamento!$B:$D,3,FALSE)*Table1[[#This Row],[Subtotal_insumo]],"")</f>
        <v>0</v>
      </c>
    </row>
    <row r="349" spans="1:13" x14ac:dyDescent="0.25">
      <c r="A349" s="6">
        <v>20148</v>
      </c>
      <c r="B349" s="126">
        <v>2</v>
      </c>
      <c r="C349" s="133"/>
      <c r="D349" s="134">
        <v>2099</v>
      </c>
      <c r="E349" s="7" t="s">
        <v>2205</v>
      </c>
      <c r="F349" s="8" t="s">
        <v>2140</v>
      </c>
      <c r="G349" s="16">
        <f>IFERROR(VLOOKUP(Table1[[#This Row],[Codigo_insumo]],BD_Insumos!$B:$E,4),"")</f>
        <v>12.627877718847255</v>
      </c>
      <c r="H349" s="140">
        <v>2.5</v>
      </c>
      <c r="I349" s="9"/>
      <c r="J349" s="22">
        <f t="shared" si="5"/>
        <v>31.56969429711814</v>
      </c>
      <c r="K349" s="22" t="str">
        <f>IF(I349&lt;&gt;"",SUMIF(Table1[Codigo_servico],A349,Table1[Subtotal_insumo]),"")</f>
        <v/>
      </c>
      <c r="L349" s="16">
        <f>IF(Table1[[#This Row],[Ordem_insumos]]&lt;&gt;0,VLOOKUP(Table1[[#This Row],[Codigo_servico]],Preencher_Orcamento!$B:$D,3,FALSE)*Table1[[#This Row],[Qtde_insumo]],"")</f>
        <v>0</v>
      </c>
      <c r="M349" s="16">
        <f>IF(Table1[[#This Row],[Ordem_insumos]]&lt;&gt;0,VLOOKUP(Table1[[#This Row],[Codigo_servico]],Preencher_Orcamento!$B:$D,3,FALSE)*Table1[[#This Row],[Subtotal_insumo]],"")</f>
        <v>0</v>
      </c>
    </row>
    <row r="350" spans="1:13" x14ac:dyDescent="0.25">
      <c r="A350" s="3">
        <v>20151</v>
      </c>
      <c r="B350" s="125">
        <v>0</v>
      </c>
      <c r="C350" s="131" t="s">
        <v>2428</v>
      </c>
      <c r="D350" s="132"/>
      <c r="E350" s="4"/>
      <c r="F350" s="4"/>
      <c r="G350" s="17" t="str">
        <f>IFERROR(VLOOKUP(Table1[[#This Row],[Codigo_insumo]],BD_Insumos!$B:$E,4),"")</f>
        <v/>
      </c>
      <c r="H350" s="139"/>
      <c r="I350" s="5" t="s">
        <v>5</v>
      </c>
      <c r="J350" s="20" t="str">
        <f t="shared" si="5"/>
        <v/>
      </c>
      <c r="K350" s="21">
        <f>IF(I350&lt;&gt;"",SUMIF(Table1[Codigo_servico],A350,Table1[Subtotal_insumo]),"")</f>
        <v>25.608174171884727</v>
      </c>
      <c r="L350" s="17" t="str">
        <f>IF(Table1[[#This Row],[Ordem_insumos]]&lt;&gt;0,VLOOKUP(Table1[[#This Row],[Codigo_servico]],Preencher_Orcamento!$B:$D,3,FALSE)*Table1[[#This Row],[Qtde_insumo]],"")</f>
        <v/>
      </c>
      <c r="M350" s="17" t="str">
        <f>IF(Table1[[#This Row],[Ordem_insumos]]&lt;&gt;0,VLOOKUP(Table1[[#This Row],[Codigo_servico]],Preencher_Orcamento!$B:$D,3,FALSE)*Table1[[#This Row],[Subtotal_insumo]],"")</f>
        <v/>
      </c>
    </row>
    <row r="351" spans="1:13" ht="26.25" x14ac:dyDescent="0.25">
      <c r="A351" s="6">
        <v>20151</v>
      </c>
      <c r="B351" s="126">
        <v>1</v>
      </c>
      <c r="C351" s="133"/>
      <c r="D351" s="134">
        <v>10017</v>
      </c>
      <c r="E351" s="7" t="s">
        <v>17</v>
      </c>
      <c r="F351" s="8" t="s">
        <v>5</v>
      </c>
      <c r="G351" s="16">
        <f>IFERROR(VLOOKUP(Table1[[#This Row],[Codigo_insumo]],BD_Insumos!$B:$E,4),"")</f>
        <v>9.7222000000000008</v>
      </c>
      <c r="H351" s="140">
        <v>1</v>
      </c>
      <c r="I351" s="9"/>
      <c r="J351" s="22">
        <f t="shared" si="5"/>
        <v>9.7222000000000008</v>
      </c>
      <c r="K351" s="22" t="str">
        <f>IF(I351&lt;&gt;"",SUMIF(Table1[Codigo_servico],A351,Table1[Subtotal_insumo]),"")</f>
        <v/>
      </c>
      <c r="L351" s="16">
        <f>IF(Table1[[#This Row],[Ordem_insumos]]&lt;&gt;0,VLOOKUP(Table1[[#This Row],[Codigo_servico]],Preencher_Orcamento!$B:$D,3,FALSE)*Table1[[#This Row],[Qtde_insumo]],"")</f>
        <v>0</v>
      </c>
      <c r="M351" s="16">
        <f>IF(Table1[[#This Row],[Ordem_insumos]]&lt;&gt;0,VLOOKUP(Table1[[#This Row],[Codigo_servico]],Preencher_Orcamento!$B:$D,3,FALSE)*Table1[[#This Row],[Subtotal_insumo]],"")</f>
        <v>0</v>
      </c>
    </row>
    <row r="352" spans="1:13" x14ac:dyDescent="0.25">
      <c r="A352" s="6">
        <v>20151</v>
      </c>
      <c r="B352" s="126">
        <v>2</v>
      </c>
      <c r="C352" s="133"/>
      <c r="D352" s="134">
        <v>11501</v>
      </c>
      <c r="E352" s="7" t="s">
        <v>196</v>
      </c>
      <c r="F352" s="8" t="s">
        <v>197</v>
      </c>
      <c r="G352" s="18">
        <f>IFERROR(VLOOKUP(Table1[[#This Row],[Codigo_insumo]],BD_Insumos!$B:$E,4),"")</f>
        <v>3.2875999999999999</v>
      </c>
      <c r="H352" s="140">
        <v>0.46</v>
      </c>
      <c r="I352" s="9"/>
      <c r="J352" s="23">
        <f t="shared" si="5"/>
        <v>1.5122960000000001</v>
      </c>
      <c r="K352" s="22" t="str">
        <f>IF(I352&lt;&gt;"",SUMIF(Table1[Codigo_servico],A352,Table1[Subtotal_insumo]),"")</f>
        <v/>
      </c>
      <c r="L352" s="18">
        <f>IF(Table1[[#This Row],[Ordem_insumos]]&lt;&gt;0,VLOOKUP(Table1[[#This Row],[Codigo_servico]],Preencher_Orcamento!$B:$D,3,FALSE)*Table1[[#This Row],[Qtde_insumo]],"")</f>
        <v>0</v>
      </c>
      <c r="M352" s="18">
        <f>IF(Table1[[#This Row],[Ordem_insumos]]&lt;&gt;0,VLOOKUP(Table1[[#This Row],[Codigo_servico]],Preencher_Orcamento!$B:$D,3,FALSE)*Table1[[#This Row],[Subtotal_insumo]],"")</f>
        <v>0</v>
      </c>
    </row>
    <row r="353" spans="1:13" ht="26.25" x14ac:dyDescent="0.25">
      <c r="A353" s="6">
        <v>20151</v>
      </c>
      <c r="B353" s="126">
        <v>3</v>
      </c>
      <c r="C353" s="133"/>
      <c r="D353" s="134">
        <v>10524</v>
      </c>
      <c r="E353" s="7" t="s">
        <v>77</v>
      </c>
      <c r="F353" s="8" t="s">
        <v>58</v>
      </c>
      <c r="G353" s="18">
        <f>IFERROR(VLOOKUP(Table1[[#This Row],[Codigo_insumo]],BD_Insumos!$B:$E,4),"")</f>
        <v>266.55160000000001</v>
      </c>
      <c r="H353" s="140">
        <v>4.9000000000000002E-2</v>
      </c>
      <c r="I353" s="9"/>
      <c r="J353" s="23">
        <f t="shared" si="5"/>
        <v>13.061028400000001</v>
      </c>
      <c r="K353" s="22" t="str">
        <f>IF(I353&lt;&gt;"",SUMIF(Table1[Codigo_servico],A353,Table1[Subtotal_insumo]),"")</f>
        <v/>
      </c>
      <c r="L353" s="18">
        <f>IF(Table1[[#This Row],[Ordem_insumos]]&lt;&gt;0,VLOOKUP(Table1[[#This Row],[Codigo_servico]],Preencher_Orcamento!$B:$D,3,FALSE)*Table1[[#This Row],[Qtde_insumo]],"")</f>
        <v>0</v>
      </c>
      <c r="M353" s="18">
        <f>IF(Table1[[#This Row],[Ordem_insumos]]&lt;&gt;0,VLOOKUP(Table1[[#This Row],[Codigo_servico]],Preencher_Orcamento!$B:$D,3,FALSE)*Table1[[#This Row],[Subtotal_insumo]],"")</f>
        <v>0</v>
      </c>
    </row>
    <row r="354" spans="1:13" x14ac:dyDescent="0.25">
      <c r="A354" s="6">
        <v>20151</v>
      </c>
      <c r="B354" s="126">
        <v>4</v>
      </c>
      <c r="C354" s="133"/>
      <c r="D354" s="134">
        <v>2099</v>
      </c>
      <c r="E354" s="7" t="s">
        <v>2205</v>
      </c>
      <c r="F354" s="8" t="s">
        <v>2140</v>
      </c>
      <c r="G354" s="18">
        <f>IFERROR(VLOOKUP(Table1[[#This Row],[Codigo_insumo]],BD_Insumos!$B:$E,4),"")</f>
        <v>12.627877718847255</v>
      </c>
      <c r="H354" s="140">
        <v>0.1</v>
      </c>
      <c r="I354" s="9"/>
      <c r="J354" s="23">
        <f t="shared" si="5"/>
        <v>1.2627877718847256</v>
      </c>
      <c r="K354" s="22" t="str">
        <f>IF(I354&lt;&gt;"",SUMIF(Table1[Codigo_servico],A354,Table1[Subtotal_insumo]),"")</f>
        <v/>
      </c>
      <c r="L354" s="18">
        <f>IF(Table1[[#This Row],[Ordem_insumos]]&lt;&gt;0,VLOOKUP(Table1[[#This Row],[Codigo_servico]],Preencher_Orcamento!$B:$D,3,FALSE)*Table1[[#This Row],[Qtde_insumo]],"")</f>
        <v>0</v>
      </c>
      <c r="M354" s="18">
        <f>IF(Table1[[#This Row],[Ordem_insumos]]&lt;&gt;0,VLOOKUP(Table1[[#This Row],[Codigo_servico]],Preencher_Orcamento!$B:$D,3,FALSE)*Table1[[#This Row],[Subtotal_insumo]],"")</f>
        <v>0</v>
      </c>
    </row>
    <row r="355" spans="1:13" x14ac:dyDescent="0.25">
      <c r="A355" s="6">
        <v>20151</v>
      </c>
      <c r="B355" s="126">
        <v>5</v>
      </c>
      <c r="C355" s="133"/>
      <c r="D355" s="134">
        <v>17740</v>
      </c>
      <c r="E355" s="7" t="s">
        <v>399</v>
      </c>
      <c r="F355" s="8" t="s">
        <v>197</v>
      </c>
      <c r="G355" s="18">
        <f>IFERROR(VLOOKUP(Table1[[#This Row],[Codigo_insumo]],BD_Insumos!$B:$E,4),"")</f>
        <v>4.9862000000000002</v>
      </c>
      <c r="H355" s="140">
        <v>0.01</v>
      </c>
      <c r="I355" s="9"/>
      <c r="J355" s="23">
        <f t="shared" si="5"/>
        <v>4.9862000000000004E-2</v>
      </c>
      <c r="K355" s="22" t="str">
        <f>IF(I355&lt;&gt;"",SUMIF(Table1[Codigo_servico],A355,Table1[Subtotal_insumo]),"")</f>
        <v/>
      </c>
      <c r="L355" s="18">
        <f>IF(Table1[[#This Row],[Ordem_insumos]]&lt;&gt;0,VLOOKUP(Table1[[#This Row],[Codigo_servico]],Preencher_Orcamento!$B:$D,3,FALSE)*Table1[[#This Row],[Qtde_insumo]],"")</f>
        <v>0</v>
      </c>
      <c r="M355" s="18">
        <f>IF(Table1[[#This Row],[Ordem_insumos]]&lt;&gt;0,VLOOKUP(Table1[[#This Row],[Codigo_servico]],Preencher_Orcamento!$B:$D,3,FALSE)*Table1[[#This Row],[Subtotal_insumo]],"")</f>
        <v>0</v>
      </c>
    </row>
    <row r="356" spans="1:13" x14ac:dyDescent="0.25">
      <c r="A356" s="3">
        <v>20152</v>
      </c>
      <c r="B356" s="125">
        <v>0</v>
      </c>
      <c r="C356" s="131" t="s">
        <v>2429</v>
      </c>
      <c r="D356" s="132"/>
      <c r="E356" s="4"/>
      <c r="F356" s="4"/>
      <c r="G356" s="17" t="str">
        <f>IFERROR(VLOOKUP(Table1[[#This Row],[Codigo_insumo]],BD_Insumos!$B:$E,4),"")</f>
        <v/>
      </c>
      <c r="H356" s="139"/>
      <c r="I356" s="5" t="s">
        <v>5</v>
      </c>
      <c r="J356" s="20" t="str">
        <f t="shared" si="5"/>
        <v/>
      </c>
      <c r="K356" s="21">
        <f>IF(I356&lt;&gt;"",SUMIF(Table1[Codigo_servico],A356,Table1[Subtotal_insumo]),"")</f>
        <v>33.603863371884721</v>
      </c>
      <c r="L356" s="17" t="str">
        <f>IF(Table1[[#This Row],[Ordem_insumos]]&lt;&gt;0,VLOOKUP(Table1[[#This Row],[Codigo_servico]],Preencher_Orcamento!$B:$D,3,FALSE)*Table1[[#This Row],[Qtde_insumo]],"")</f>
        <v/>
      </c>
      <c r="M356" s="17" t="str">
        <f>IF(Table1[[#This Row],[Ordem_insumos]]&lt;&gt;0,VLOOKUP(Table1[[#This Row],[Codigo_servico]],Preencher_Orcamento!$B:$D,3,FALSE)*Table1[[#This Row],[Subtotal_insumo]],"")</f>
        <v/>
      </c>
    </row>
    <row r="357" spans="1:13" ht="26.25" x14ac:dyDescent="0.25">
      <c r="A357" s="6">
        <v>20152</v>
      </c>
      <c r="B357" s="126">
        <v>1</v>
      </c>
      <c r="C357" s="133"/>
      <c r="D357" s="134">
        <v>10524</v>
      </c>
      <c r="E357" s="7" t="s">
        <v>77</v>
      </c>
      <c r="F357" s="8" t="s">
        <v>58</v>
      </c>
      <c r="G357" s="16">
        <f>IFERROR(VLOOKUP(Table1[[#This Row],[Codigo_insumo]],BD_Insumos!$B:$E,4),"")</f>
        <v>266.55160000000001</v>
      </c>
      <c r="H357" s="140">
        <v>7.0999999999999994E-2</v>
      </c>
      <c r="I357" s="9"/>
      <c r="J357" s="22">
        <f t="shared" si="5"/>
        <v>18.925163599999998</v>
      </c>
      <c r="K357" s="22" t="str">
        <f>IF(I357&lt;&gt;"",SUMIF(Table1[Codigo_servico],A357,Table1[Subtotal_insumo]),"")</f>
        <v/>
      </c>
      <c r="L357" s="16">
        <f>IF(Table1[[#This Row],[Ordem_insumos]]&lt;&gt;0,VLOOKUP(Table1[[#This Row],[Codigo_servico]],Preencher_Orcamento!$B:$D,3,FALSE)*Table1[[#This Row],[Qtde_insumo]],"")</f>
        <v>0</v>
      </c>
      <c r="M357" s="16">
        <f>IF(Table1[[#This Row],[Ordem_insumos]]&lt;&gt;0,VLOOKUP(Table1[[#This Row],[Codigo_servico]],Preencher_Orcamento!$B:$D,3,FALSE)*Table1[[#This Row],[Subtotal_insumo]],"")</f>
        <v>0</v>
      </c>
    </row>
    <row r="358" spans="1:13" x14ac:dyDescent="0.25">
      <c r="A358" s="6">
        <v>20152</v>
      </c>
      <c r="B358" s="126">
        <v>2</v>
      </c>
      <c r="C358" s="133"/>
      <c r="D358" s="134">
        <v>17740</v>
      </c>
      <c r="E358" s="7" t="s">
        <v>399</v>
      </c>
      <c r="F358" s="8" t="s">
        <v>197</v>
      </c>
      <c r="G358" s="18">
        <f>IFERROR(VLOOKUP(Table1[[#This Row],[Codigo_insumo]],BD_Insumos!$B:$E,4),"")</f>
        <v>4.9862000000000002</v>
      </c>
      <c r="H358" s="140">
        <v>0.02</v>
      </c>
      <c r="I358" s="9"/>
      <c r="J358" s="23">
        <f t="shared" si="5"/>
        <v>9.9724000000000007E-2</v>
      </c>
      <c r="K358" s="22" t="str">
        <f>IF(I358&lt;&gt;"",SUMIF(Table1[Codigo_servico],A358,Table1[Subtotal_insumo]),"")</f>
        <v/>
      </c>
      <c r="L358" s="18">
        <f>IF(Table1[[#This Row],[Ordem_insumos]]&lt;&gt;0,VLOOKUP(Table1[[#This Row],[Codigo_servico]],Preencher_Orcamento!$B:$D,3,FALSE)*Table1[[#This Row],[Qtde_insumo]],"")</f>
        <v>0</v>
      </c>
      <c r="M358" s="18">
        <f>IF(Table1[[#This Row],[Ordem_insumos]]&lt;&gt;0,VLOOKUP(Table1[[#This Row],[Codigo_servico]],Preencher_Orcamento!$B:$D,3,FALSE)*Table1[[#This Row],[Subtotal_insumo]],"")</f>
        <v>0</v>
      </c>
    </row>
    <row r="359" spans="1:13" ht="26.25" x14ac:dyDescent="0.25">
      <c r="A359" s="6">
        <v>20152</v>
      </c>
      <c r="B359" s="126">
        <v>3</v>
      </c>
      <c r="C359" s="133"/>
      <c r="D359" s="134">
        <v>10018</v>
      </c>
      <c r="E359" s="7" t="s">
        <v>18</v>
      </c>
      <c r="F359" s="8" t="s">
        <v>5</v>
      </c>
      <c r="G359" s="18">
        <f>IFERROR(VLOOKUP(Table1[[#This Row],[Codigo_insumo]],BD_Insumos!$B:$E,4),"")</f>
        <v>11.244999999999999</v>
      </c>
      <c r="H359" s="140">
        <v>1</v>
      </c>
      <c r="I359" s="9"/>
      <c r="J359" s="23">
        <f t="shared" si="5"/>
        <v>11.244999999999999</v>
      </c>
      <c r="K359" s="22" t="str">
        <f>IF(I359&lt;&gt;"",SUMIF(Table1[Codigo_servico],A359,Table1[Subtotal_insumo]),"")</f>
        <v/>
      </c>
      <c r="L359" s="18">
        <f>IF(Table1[[#This Row],[Ordem_insumos]]&lt;&gt;0,VLOOKUP(Table1[[#This Row],[Codigo_servico]],Preencher_Orcamento!$B:$D,3,FALSE)*Table1[[#This Row],[Qtde_insumo]],"")</f>
        <v>0</v>
      </c>
      <c r="M359" s="18">
        <f>IF(Table1[[#This Row],[Ordem_insumos]]&lt;&gt;0,VLOOKUP(Table1[[#This Row],[Codigo_servico]],Preencher_Orcamento!$B:$D,3,FALSE)*Table1[[#This Row],[Subtotal_insumo]],"")</f>
        <v>0</v>
      </c>
    </row>
    <row r="360" spans="1:13" x14ac:dyDescent="0.25">
      <c r="A360" s="6">
        <v>20152</v>
      </c>
      <c r="B360" s="126">
        <v>4</v>
      </c>
      <c r="C360" s="133"/>
      <c r="D360" s="134">
        <v>2099</v>
      </c>
      <c r="E360" s="7" t="s">
        <v>2205</v>
      </c>
      <c r="F360" s="8" t="s">
        <v>2140</v>
      </c>
      <c r="G360" s="18">
        <f>IFERROR(VLOOKUP(Table1[[#This Row],[Codigo_insumo]],BD_Insumos!$B:$E,4),"")</f>
        <v>12.627877718847255</v>
      </c>
      <c r="H360" s="140">
        <v>0.1</v>
      </c>
      <c r="I360" s="9"/>
      <c r="J360" s="23">
        <f t="shared" si="5"/>
        <v>1.2627877718847256</v>
      </c>
      <c r="K360" s="22" t="str">
        <f>IF(I360&lt;&gt;"",SUMIF(Table1[Codigo_servico],A360,Table1[Subtotal_insumo]),"")</f>
        <v/>
      </c>
      <c r="L360" s="18">
        <f>IF(Table1[[#This Row],[Ordem_insumos]]&lt;&gt;0,VLOOKUP(Table1[[#This Row],[Codigo_servico]],Preencher_Orcamento!$B:$D,3,FALSE)*Table1[[#This Row],[Qtde_insumo]],"")</f>
        <v>0</v>
      </c>
      <c r="M360" s="18">
        <f>IF(Table1[[#This Row],[Ordem_insumos]]&lt;&gt;0,VLOOKUP(Table1[[#This Row],[Codigo_servico]],Preencher_Orcamento!$B:$D,3,FALSE)*Table1[[#This Row],[Subtotal_insumo]],"")</f>
        <v>0</v>
      </c>
    </row>
    <row r="361" spans="1:13" x14ac:dyDescent="0.25">
      <c r="A361" s="6">
        <v>20152</v>
      </c>
      <c r="B361" s="126">
        <v>5</v>
      </c>
      <c r="C361" s="133"/>
      <c r="D361" s="134">
        <v>11501</v>
      </c>
      <c r="E361" s="7" t="s">
        <v>196</v>
      </c>
      <c r="F361" s="8" t="s">
        <v>197</v>
      </c>
      <c r="G361" s="18">
        <f>IFERROR(VLOOKUP(Table1[[#This Row],[Codigo_insumo]],BD_Insumos!$B:$E,4),"")</f>
        <v>3.2875999999999999</v>
      </c>
      <c r="H361" s="140">
        <v>0.63</v>
      </c>
      <c r="I361" s="9"/>
      <c r="J361" s="23">
        <f t="shared" si="5"/>
        <v>2.0711879999999998</v>
      </c>
      <c r="K361" s="22" t="str">
        <f>IF(I361&lt;&gt;"",SUMIF(Table1[Codigo_servico],A361,Table1[Subtotal_insumo]),"")</f>
        <v/>
      </c>
      <c r="L361" s="18">
        <f>IF(Table1[[#This Row],[Ordem_insumos]]&lt;&gt;0,VLOOKUP(Table1[[#This Row],[Codigo_servico]],Preencher_Orcamento!$B:$D,3,FALSE)*Table1[[#This Row],[Qtde_insumo]],"")</f>
        <v>0</v>
      </c>
      <c r="M361" s="18">
        <f>IF(Table1[[#This Row],[Ordem_insumos]]&lt;&gt;0,VLOOKUP(Table1[[#This Row],[Codigo_servico]],Preencher_Orcamento!$B:$D,3,FALSE)*Table1[[#This Row],[Subtotal_insumo]],"")</f>
        <v>0</v>
      </c>
    </row>
    <row r="362" spans="1:13" x14ac:dyDescent="0.25">
      <c r="A362" s="3">
        <v>20153</v>
      </c>
      <c r="B362" s="125">
        <v>0</v>
      </c>
      <c r="C362" s="131" t="s">
        <v>2430</v>
      </c>
      <c r="D362" s="132"/>
      <c r="E362" s="4"/>
      <c r="F362" s="4"/>
      <c r="G362" s="17" t="str">
        <f>IFERROR(VLOOKUP(Table1[[#This Row],[Codigo_insumo]],BD_Insumos!$B:$E,4),"")</f>
        <v/>
      </c>
      <c r="H362" s="139"/>
      <c r="I362" s="5" t="s">
        <v>5</v>
      </c>
      <c r="J362" s="20" t="str">
        <f t="shared" si="5"/>
        <v/>
      </c>
      <c r="K362" s="21">
        <f>IF(I362&lt;&gt;"",SUMIF(Table1[Codigo_servico],A362,Table1[Subtotal_insumo]),"")</f>
        <v>42.97594537188472</v>
      </c>
      <c r="L362" s="17" t="str">
        <f>IF(Table1[[#This Row],[Ordem_insumos]]&lt;&gt;0,VLOOKUP(Table1[[#This Row],[Codigo_servico]],Preencher_Orcamento!$B:$D,3,FALSE)*Table1[[#This Row],[Qtde_insumo]],"")</f>
        <v/>
      </c>
      <c r="M362" s="17" t="str">
        <f>IF(Table1[[#This Row],[Ordem_insumos]]&lt;&gt;0,VLOOKUP(Table1[[#This Row],[Codigo_servico]],Preencher_Orcamento!$B:$D,3,FALSE)*Table1[[#This Row],[Subtotal_insumo]],"")</f>
        <v/>
      </c>
    </row>
    <row r="363" spans="1:13" ht="26.25" x14ac:dyDescent="0.25">
      <c r="A363" s="6">
        <v>20153</v>
      </c>
      <c r="B363" s="126">
        <v>1</v>
      </c>
      <c r="C363" s="133"/>
      <c r="D363" s="134">
        <v>10524</v>
      </c>
      <c r="E363" s="7" t="s">
        <v>77</v>
      </c>
      <c r="F363" s="8" t="s">
        <v>58</v>
      </c>
      <c r="G363" s="16">
        <f>IFERROR(VLOOKUP(Table1[[#This Row],[Codigo_insumo]],BD_Insumos!$B:$E,4),"")</f>
        <v>266.55160000000001</v>
      </c>
      <c r="H363" s="140">
        <v>9.6000000000000002E-2</v>
      </c>
      <c r="I363" s="9"/>
      <c r="J363" s="22">
        <f t="shared" si="5"/>
        <v>25.5889536</v>
      </c>
      <c r="K363" s="22" t="str">
        <f>IF(I363&lt;&gt;"",SUMIF(Table1[Codigo_servico],A363,Table1[Subtotal_insumo]),"")</f>
        <v/>
      </c>
      <c r="L363" s="16">
        <f>IF(Table1[[#This Row],[Ordem_insumos]]&lt;&gt;0,VLOOKUP(Table1[[#This Row],[Codigo_servico]],Preencher_Orcamento!$B:$D,3,FALSE)*Table1[[#This Row],[Qtde_insumo]],"")</f>
        <v>0</v>
      </c>
      <c r="M363" s="16">
        <f>IF(Table1[[#This Row],[Ordem_insumos]]&lt;&gt;0,VLOOKUP(Table1[[#This Row],[Codigo_servico]],Preencher_Orcamento!$B:$D,3,FALSE)*Table1[[#This Row],[Subtotal_insumo]],"")</f>
        <v>0</v>
      </c>
    </row>
    <row r="364" spans="1:13" x14ac:dyDescent="0.25">
      <c r="A364" s="6">
        <v>20153</v>
      </c>
      <c r="B364" s="126">
        <v>2</v>
      </c>
      <c r="C364" s="133"/>
      <c r="D364" s="134">
        <v>17740</v>
      </c>
      <c r="E364" s="7" t="s">
        <v>399</v>
      </c>
      <c r="F364" s="8" t="s">
        <v>197</v>
      </c>
      <c r="G364" s="18">
        <f>IFERROR(VLOOKUP(Table1[[#This Row],[Codigo_insumo]],BD_Insumos!$B:$E,4),"")</f>
        <v>4.9862000000000002</v>
      </c>
      <c r="H364" s="140">
        <v>0.02</v>
      </c>
      <c r="I364" s="9"/>
      <c r="J364" s="23">
        <f t="shared" si="5"/>
        <v>9.9724000000000007E-2</v>
      </c>
      <c r="K364" s="22" t="str">
        <f>IF(I364&lt;&gt;"",SUMIF(Table1[Codigo_servico],A364,Table1[Subtotal_insumo]),"")</f>
        <v/>
      </c>
      <c r="L364" s="18">
        <f>IF(Table1[[#This Row],[Ordem_insumos]]&lt;&gt;0,VLOOKUP(Table1[[#This Row],[Codigo_servico]],Preencher_Orcamento!$B:$D,3,FALSE)*Table1[[#This Row],[Qtde_insumo]],"")</f>
        <v>0</v>
      </c>
      <c r="M364" s="18">
        <f>IF(Table1[[#This Row],[Ordem_insumos]]&lt;&gt;0,VLOOKUP(Table1[[#This Row],[Codigo_servico]],Preencher_Orcamento!$B:$D,3,FALSE)*Table1[[#This Row],[Subtotal_insumo]],"")</f>
        <v>0</v>
      </c>
    </row>
    <row r="365" spans="1:13" x14ac:dyDescent="0.25">
      <c r="A365" s="6">
        <v>20153</v>
      </c>
      <c r="B365" s="126">
        <v>3</v>
      </c>
      <c r="C365" s="133"/>
      <c r="D365" s="134">
        <v>2099</v>
      </c>
      <c r="E365" s="7" t="s">
        <v>2205</v>
      </c>
      <c r="F365" s="8" t="s">
        <v>2140</v>
      </c>
      <c r="G365" s="18">
        <f>IFERROR(VLOOKUP(Table1[[#This Row],[Codigo_insumo]],BD_Insumos!$B:$E,4),"")</f>
        <v>12.627877718847255</v>
      </c>
      <c r="H365" s="140">
        <v>0.1</v>
      </c>
      <c r="I365" s="9"/>
      <c r="J365" s="23">
        <f t="shared" si="5"/>
        <v>1.2627877718847256</v>
      </c>
      <c r="K365" s="22" t="str">
        <f>IF(I365&lt;&gt;"",SUMIF(Table1[Codigo_servico],A365,Table1[Subtotal_insumo]),"")</f>
        <v/>
      </c>
      <c r="L365" s="18">
        <f>IF(Table1[[#This Row],[Ordem_insumos]]&lt;&gt;0,VLOOKUP(Table1[[#This Row],[Codigo_servico]],Preencher_Orcamento!$B:$D,3,FALSE)*Table1[[#This Row],[Qtde_insumo]],"")</f>
        <v>0</v>
      </c>
      <c r="M365" s="18">
        <f>IF(Table1[[#This Row],[Ordem_insumos]]&lt;&gt;0,VLOOKUP(Table1[[#This Row],[Codigo_servico]],Preencher_Orcamento!$B:$D,3,FALSE)*Table1[[#This Row],[Subtotal_insumo]],"")</f>
        <v>0</v>
      </c>
    </row>
    <row r="366" spans="1:13" ht="26.25" x14ac:dyDescent="0.25">
      <c r="A366" s="6">
        <v>20153</v>
      </c>
      <c r="B366" s="126">
        <v>4</v>
      </c>
      <c r="C366" s="133"/>
      <c r="D366" s="134">
        <v>10019</v>
      </c>
      <c r="E366" s="7" t="s">
        <v>19</v>
      </c>
      <c r="F366" s="8" t="s">
        <v>5</v>
      </c>
      <c r="G366" s="18">
        <f>IFERROR(VLOOKUP(Table1[[#This Row],[Codigo_insumo]],BD_Insumos!$B:$E,4),"")</f>
        <v>13.394399999999999</v>
      </c>
      <c r="H366" s="140">
        <v>1</v>
      </c>
      <c r="I366" s="9"/>
      <c r="J366" s="23">
        <f t="shared" si="5"/>
        <v>13.394399999999999</v>
      </c>
      <c r="K366" s="22" t="str">
        <f>IF(I366&lt;&gt;"",SUMIF(Table1[Codigo_servico],A366,Table1[Subtotal_insumo]),"")</f>
        <v/>
      </c>
      <c r="L366" s="18">
        <f>IF(Table1[[#This Row],[Ordem_insumos]]&lt;&gt;0,VLOOKUP(Table1[[#This Row],[Codigo_servico]],Preencher_Orcamento!$B:$D,3,FALSE)*Table1[[#This Row],[Qtde_insumo]],"")</f>
        <v>0</v>
      </c>
      <c r="M366" s="18">
        <f>IF(Table1[[#This Row],[Ordem_insumos]]&lt;&gt;0,VLOOKUP(Table1[[#This Row],[Codigo_servico]],Preencher_Orcamento!$B:$D,3,FALSE)*Table1[[#This Row],[Subtotal_insumo]],"")</f>
        <v>0</v>
      </c>
    </row>
    <row r="367" spans="1:13" x14ac:dyDescent="0.25">
      <c r="A367" s="6">
        <v>20153</v>
      </c>
      <c r="B367" s="126">
        <v>5</v>
      </c>
      <c r="C367" s="133"/>
      <c r="D367" s="134">
        <v>11501</v>
      </c>
      <c r="E367" s="7" t="s">
        <v>196</v>
      </c>
      <c r="F367" s="8" t="s">
        <v>197</v>
      </c>
      <c r="G367" s="18">
        <f>IFERROR(VLOOKUP(Table1[[#This Row],[Codigo_insumo]],BD_Insumos!$B:$E,4),"")</f>
        <v>3.2875999999999999</v>
      </c>
      <c r="H367" s="140">
        <v>0.8</v>
      </c>
      <c r="I367" s="9"/>
      <c r="J367" s="23">
        <f t="shared" si="5"/>
        <v>2.63008</v>
      </c>
      <c r="K367" s="22" t="str">
        <f>IF(I367&lt;&gt;"",SUMIF(Table1[Codigo_servico],A367,Table1[Subtotal_insumo]),"")</f>
        <v/>
      </c>
      <c r="L367" s="18">
        <f>IF(Table1[[#This Row],[Ordem_insumos]]&lt;&gt;0,VLOOKUP(Table1[[#This Row],[Codigo_servico]],Preencher_Orcamento!$B:$D,3,FALSE)*Table1[[#This Row],[Qtde_insumo]],"")</f>
        <v>0</v>
      </c>
      <c r="M367" s="18">
        <f>IF(Table1[[#This Row],[Ordem_insumos]]&lt;&gt;0,VLOOKUP(Table1[[#This Row],[Codigo_servico]],Preencher_Orcamento!$B:$D,3,FALSE)*Table1[[#This Row],[Subtotal_insumo]],"")</f>
        <v>0</v>
      </c>
    </row>
    <row r="368" spans="1:13" x14ac:dyDescent="0.25">
      <c r="A368" s="3">
        <v>20155</v>
      </c>
      <c r="B368" s="125">
        <v>0</v>
      </c>
      <c r="C368" s="131" t="s">
        <v>2431</v>
      </c>
      <c r="D368" s="132"/>
      <c r="E368" s="4"/>
      <c r="F368" s="4"/>
      <c r="G368" s="17" t="str">
        <f>IFERROR(VLOOKUP(Table1[[#This Row],[Codigo_insumo]],BD_Insumos!$B:$E,4),"")</f>
        <v/>
      </c>
      <c r="H368" s="139"/>
      <c r="I368" s="5" t="s">
        <v>5</v>
      </c>
      <c r="J368" s="20" t="str">
        <f t="shared" si="5"/>
        <v/>
      </c>
      <c r="K368" s="21">
        <f>IF(I368&lt;&gt;"",SUMIF(Table1[Codigo_servico],A368,Table1[Subtotal_insumo]),"")</f>
        <v>56.149421371884728</v>
      </c>
      <c r="L368" s="17" t="str">
        <f>IF(Table1[[#This Row],[Ordem_insumos]]&lt;&gt;0,VLOOKUP(Table1[[#This Row],[Codigo_servico]],Preencher_Orcamento!$B:$D,3,FALSE)*Table1[[#This Row],[Qtde_insumo]],"")</f>
        <v/>
      </c>
      <c r="M368" s="17" t="str">
        <f>IF(Table1[[#This Row],[Ordem_insumos]]&lt;&gt;0,VLOOKUP(Table1[[#This Row],[Codigo_servico]],Preencher_Orcamento!$B:$D,3,FALSE)*Table1[[#This Row],[Subtotal_insumo]],"")</f>
        <v/>
      </c>
    </row>
    <row r="369" spans="1:13" x14ac:dyDescent="0.25">
      <c r="A369" s="6">
        <v>20155</v>
      </c>
      <c r="B369" s="126">
        <v>1</v>
      </c>
      <c r="C369" s="133"/>
      <c r="D369" s="134">
        <v>17740</v>
      </c>
      <c r="E369" s="7" t="s">
        <v>399</v>
      </c>
      <c r="F369" s="8" t="s">
        <v>197</v>
      </c>
      <c r="G369" s="16">
        <f>IFERROR(VLOOKUP(Table1[[#This Row],[Codigo_insumo]],BD_Insumos!$B:$E,4),"")</f>
        <v>4.9862000000000002</v>
      </c>
      <c r="H369" s="140">
        <v>0.04</v>
      </c>
      <c r="I369" s="9"/>
      <c r="J369" s="22">
        <f t="shared" si="5"/>
        <v>0.19944800000000001</v>
      </c>
      <c r="K369" s="22" t="str">
        <f>IF(I369&lt;&gt;"",SUMIF(Table1[Codigo_servico],A369,Table1[Subtotal_insumo]),"")</f>
        <v/>
      </c>
      <c r="L369" s="16">
        <f>IF(Table1[[#This Row],[Ordem_insumos]]&lt;&gt;0,VLOOKUP(Table1[[#This Row],[Codigo_servico]],Preencher_Orcamento!$B:$D,3,FALSE)*Table1[[#This Row],[Qtde_insumo]],"")</f>
        <v>0</v>
      </c>
      <c r="M369" s="16">
        <f>IF(Table1[[#This Row],[Ordem_insumos]]&lt;&gt;0,VLOOKUP(Table1[[#This Row],[Codigo_servico]],Preencher_Orcamento!$B:$D,3,FALSE)*Table1[[#This Row],[Subtotal_insumo]],"")</f>
        <v>0</v>
      </c>
    </row>
    <row r="370" spans="1:13" x14ac:dyDescent="0.25">
      <c r="A370" s="6">
        <v>20155</v>
      </c>
      <c r="B370" s="126">
        <v>2</v>
      </c>
      <c r="C370" s="133"/>
      <c r="D370" s="134">
        <v>11501</v>
      </c>
      <c r="E370" s="7" t="s">
        <v>196</v>
      </c>
      <c r="F370" s="8" t="s">
        <v>197</v>
      </c>
      <c r="G370" s="18">
        <f>IFERROR(VLOOKUP(Table1[[#This Row],[Codigo_insumo]],BD_Insumos!$B:$E,4),"")</f>
        <v>3.2875999999999999</v>
      </c>
      <c r="H370" s="140">
        <v>1.84</v>
      </c>
      <c r="I370" s="9"/>
      <c r="J370" s="23">
        <f t="shared" si="5"/>
        <v>6.0491840000000003</v>
      </c>
      <c r="K370" s="22" t="str">
        <f>IF(I370&lt;&gt;"",SUMIF(Table1[Codigo_servico],A370,Table1[Subtotal_insumo]),"")</f>
        <v/>
      </c>
      <c r="L370" s="18">
        <f>IF(Table1[[#This Row],[Ordem_insumos]]&lt;&gt;0,VLOOKUP(Table1[[#This Row],[Codigo_servico]],Preencher_Orcamento!$B:$D,3,FALSE)*Table1[[#This Row],[Qtde_insumo]],"")</f>
        <v>0</v>
      </c>
      <c r="M370" s="18">
        <f>IF(Table1[[#This Row],[Ordem_insumos]]&lt;&gt;0,VLOOKUP(Table1[[#This Row],[Codigo_servico]],Preencher_Orcamento!$B:$D,3,FALSE)*Table1[[#This Row],[Subtotal_insumo]],"")</f>
        <v>0</v>
      </c>
    </row>
    <row r="371" spans="1:13" ht="26.25" x14ac:dyDescent="0.25">
      <c r="A371" s="6">
        <v>20155</v>
      </c>
      <c r="B371" s="126">
        <v>3</v>
      </c>
      <c r="C371" s="133"/>
      <c r="D371" s="134">
        <v>10524</v>
      </c>
      <c r="E371" s="7" t="s">
        <v>77</v>
      </c>
      <c r="F371" s="8" t="s">
        <v>58</v>
      </c>
      <c r="G371" s="18">
        <f>IFERROR(VLOOKUP(Table1[[#This Row],[Codigo_insumo]],BD_Insumos!$B:$E,4),"")</f>
        <v>266.55160000000001</v>
      </c>
      <c r="H371" s="140">
        <v>0.126</v>
      </c>
      <c r="I371" s="9"/>
      <c r="J371" s="23">
        <f t="shared" si="5"/>
        <v>33.585501600000001</v>
      </c>
      <c r="K371" s="22" t="str">
        <f>IF(I371&lt;&gt;"",SUMIF(Table1[Codigo_servico],A371,Table1[Subtotal_insumo]),"")</f>
        <v/>
      </c>
      <c r="L371" s="18">
        <f>IF(Table1[[#This Row],[Ordem_insumos]]&lt;&gt;0,VLOOKUP(Table1[[#This Row],[Codigo_servico]],Preencher_Orcamento!$B:$D,3,FALSE)*Table1[[#This Row],[Qtde_insumo]],"")</f>
        <v>0</v>
      </c>
      <c r="M371" s="18">
        <f>IF(Table1[[#This Row],[Ordem_insumos]]&lt;&gt;0,VLOOKUP(Table1[[#This Row],[Codigo_servico]],Preencher_Orcamento!$B:$D,3,FALSE)*Table1[[#This Row],[Subtotal_insumo]],"")</f>
        <v>0</v>
      </c>
    </row>
    <row r="372" spans="1:13" x14ac:dyDescent="0.25">
      <c r="A372" s="6">
        <v>20155</v>
      </c>
      <c r="B372" s="126">
        <v>4</v>
      </c>
      <c r="C372" s="133"/>
      <c r="D372" s="134">
        <v>2099</v>
      </c>
      <c r="E372" s="7" t="s">
        <v>2205</v>
      </c>
      <c r="F372" s="8" t="s">
        <v>2140</v>
      </c>
      <c r="G372" s="18">
        <f>IFERROR(VLOOKUP(Table1[[#This Row],[Codigo_insumo]],BD_Insumos!$B:$E,4),"")</f>
        <v>12.627877718847255</v>
      </c>
      <c r="H372" s="140">
        <v>0.1</v>
      </c>
      <c r="I372" s="9"/>
      <c r="J372" s="23">
        <f t="shared" si="5"/>
        <v>1.2627877718847256</v>
      </c>
      <c r="K372" s="22" t="str">
        <f>IF(I372&lt;&gt;"",SUMIF(Table1[Codigo_servico],A372,Table1[Subtotal_insumo]),"")</f>
        <v/>
      </c>
      <c r="L372" s="18">
        <f>IF(Table1[[#This Row],[Ordem_insumos]]&lt;&gt;0,VLOOKUP(Table1[[#This Row],[Codigo_servico]],Preencher_Orcamento!$B:$D,3,FALSE)*Table1[[#This Row],[Qtde_insumo]],"")</f>
        <v>0</v>
      </c>
      <c r="M372" s="18">
        <f>IF(Table1[[#This Row],[Ordem_insumos]]&lt;&gt;0,VLOOKUP(Table1[[#This Row],[Codigo_servico]],Preencher_Orcamento!$B:$D,3,FALSE)*Table1[[#This Row],[Subtotal_insumo]],"")</f>
        <v>0</v>
      </c>
    </row>
    <row r="373" spans="1:13" ht="26.25" x14ac:dyDescent="0.25">
      <c r="A373" s="6">
        <v>20155</v>
      </c>
      <c r="B373" s="126">
        <v>5</v>
      </c>
      <c r="C373" s="133"/>
      <c r="D373" s="134">
        <v>10008</v>
      </c>
      <c r="E373" s="7" t="s">
        <v>11</v>
      </c>
      <c r="F373" s="8" t="s">
        <v>5</v>
      </c>
      <c r="G373" s="18">
        <f>IFERROR(VLOOKUP(Table1[[#This Row],[Codigo_insumo]],BD_Insumos!$B:$E,4),"")</f>
        <v>15.0525</v>
      </c>
      <c r="H373" s="140">
        <v>1</v>
      </c>
      <c r="I373" s="9"/>
      <c r="J373" s="23">
        <f t="shared" si="5"/>
        <v>15.0525</v>
      </c>
      <c r="K373" s="22" t="str">
        <f>IF(I373&lt;&gt;"",SUMIF(Table1[Codigo_servico],A373,Table1[Subtotal_insumo]),"")</f>
        <v/>
      </c>
      <c r="L373" s="18">
        <f>IF(Table1[[#This Row],[Ordem_insumos]]&lt;&gt;0,VLOOKUP(Table1[[#This Row],[Codigo_servico]],Preencher_Orcamento!$B:$D,3,FALSE)*Table1[[#This Row],[Qtde_insumo]],"")</f>
        <v>0</v>
      </c>
      <c r="M373" s="18">
        <f>IF(Table1[[#This Row],[Ordem_insumos]]&lt;&gt;0,VLOOKUP(Table1[[#This Row],[Codigo_servico]],Preencher_Orcamento!$B:$D,3,FALSE)*Table1[[#This Row],[Subtotal_insumo]],"")</f>
        <v>0</v>
      </c>
    </row>
    <row r="374" spans="1:13" x14ac:dyDescent="0.25">
      <c r="A374" s="3">
        <v>20156</v>
      </c>
      <c r="B374" s="125">
        <v>0</v>
      </c>
      <c r="C374" s="131" t="s">
        <v>2432</v>
      </c>
      <c r="D374" s="132"/>
      <c r="E374" s="4"/>
      <c r="F374" s="4"/>
      <c r="G374" s="17" t="str">
        <f>IFERROR(VLOOKUP(Table1[[#This Row],[Codigo_insumo]],BD_Insumos!$B:$E,4),"")</f>
        <v/>
      </c>
      <c r="H374" s="139"/>
      <c r="I374" s="5" t="s">
        <v>5</v>
      </c>
      <c r="J374" s="20" t="str">
        <f t="shared" si="5"/>
        <v/>
      </c>
      <c r="K374" s="21">
        <f>IF(I374&lt;&gt;"",SUMIF(Table1[Codigo_servico],A374,Table1[Subtotal_insumo]),"")</f>
        <v>198.51621897188474</v>
      </c>
      <c r="L374" s="17" t="str">
        <f>IF(Table1[[#This Row],[Ordem_insumos]]&lt;&gt;0,VLOOKUP(Table1[[#This Row],[Codigo_servico]],Preencher_Orcamento!$B:$D,3,FALSE)*Table1[[#This Row],[Qtde_insumo]],"")</f>
        <v/>
      </c>
      <c r="M374" s="17" t="str">
        <f>IF(Table1[[#This Row],[Ordem_insumos]]&lt;&gt;0,VLOOKUP(Table1[[#This Row],[Codigo_servico]],Preencher_Orcamento!$B:$D,3,FALSE)*Table1[[#This Row],[Subtotal_insumo]],"")</f>
        <v/>
      </c>
    </row>
    <row r="375" spans="1:13" x14ac:dyDescent="0.25">
      <c r="A375" s="6">
        <v>20156</v>
      </c>
      <c r="B375" s="126">
        <v>1</v>
      </c>
      <c r="C375" s="133"/>
      <c r="D375" s="134">
        <v>11501</v>
      </c>
      <c r="E375" s="7" t="s">
        <v>196</v>
      </c>
      <c r="F375" s="8" t="s">
        <v>197</v>
      </c>
      <c r="G375" s="16">
        <f>IFERROR(VLOOKUP(Table1[[#This Row],[Codigo_insumo]],BD_Insumos!$B:$E,4),"")</f>
        <v>3.2875999999999999</v>
      </c>
      <c r="H375" s="140">
        <v>7.36</v>
      </c>
      <c r="I375" s="9"/>
      <c r="J375" s="22">
        <f t="shared" si="5"/>
        <v>24.196736000000001</v>
      </c>
      <c r="K375" s="22" t="str">
        <f>IF(I375&lt;&gt;"",SUMIF(Table1[Codigo_servico],A375,Table1[Subtotal_insumo]),"")</f>
        <v/>
      </c>
      <c r="L375" s="16">
        <f>IF(Table1[[#This Row],[Ordem_insumos]]&lt;&gt;0,VLOOKUP(Table1[[#This Row],[Codigo_servico]],Preencher_Orcamento!$B:$D,3,FALSE)*Table1[[#This Row],[Qtde_insumo]],"")</f>
        <v>0</v>
      </c>
      <c r="M375" s="16">
        <f>IF(Table1[[#This Row],[Ordem_insumos]]&lt;&gt;0,VLOOKUP(Table1[[#This Row],[Codigo_servico]],Preencher_Orcamento!$B:$D,3,FALSE)*Table1[[#This Row],[Subtotal_insumo]],"")</f>
        <v>0</v>
      </c>
    </row>
    <row r="376" spans="1:13" x14ac:dyDescent="0.25">
      <c r="A376" s="6">
        <v>20156</v>
      </c>
      <c r="B376" s="126">
        <v>2</v>
      </c>
      <c r="C376" s="133"/>
      <c r="D376" s="134">
        <v>17740</v>
      </c>
      <c r="E376" s="7" t="s">
        <v>399</v>
      </c>
      <c r="F376" s="8" t="s">
        <v>197</v>
      </c>
      <c r="G376" s="18">
        <f>IFERROR(VLOOKUP(Table1[[#This Row],[Codigo_insumo]],BD_Insumos!$B:$E,4),"")</f>
        <v>4.9862000000000002</v>
      </c>
      <c r="H376" s="140">
        <v>0.16</v>
      </c>
      <c r="I376" s="9"/>
      <c r="J376" s="23">
        <f t="shared" si="5"/>
        <v>0.79779200000000006</v>
      </c>
      <c r="K376" s="22" t="str">
        <f>IF(I376&lt;&gt;"",SUMIF(Table1[Codigo_servico],A376,Table1[Subtotal_insumo]),"")</f>
        <v/>
      </c>
      <c r="L376" s="18">
        <f>IF(Table1[[#This Row],[Ordem_insumos]]&lt;&gt;0,VLOOKUP(Table1[[#This Row],[Codigo_servico]],Preencher_Orcamento!$B:$D,3,FALSE)*Table1[[#This Row],[Qtde_insumo]],"")</f>
        <v>0</v>
      </c>
      <c r="M376" s="18">
        <f>IF(Table1[[#This Row],[Ordem_insumos]]&lt;&gt;0,VLOOKUP(Table1[[#This Row],[Codigo_servico]],Preencher_Orcamento!$B:$D,3,FALSE)*Table1[[#This Row],[Subtotal_insumo]],"")</f>
        <v>0</v>
      </c>
    </row>
    <row r="377" spans="1:13" x14ac:dyDescent="0.25">
      <c r="A377" s="6">
        <v>20156</v>
      </c>
      <c r="B377" s="126">
        <v>3</v>
      </c>
      <c r="C377" s="133"/>
      <c r="D377" s="134">
        <v>2099</v>
      </c>
      <c r="E377" s="7" t="s">
        <v>2205</v>
      </c>
      <c r="F377" s="8" t="s">
        <v>2140</v>
      </c>
      <c r="G377" s="18">
        <f>IFERROR(VLOOKUP(Table1[[#This Row],[Codigo_insumo]],BD_Insumos!$B:$E,4),"")</f>
        <v>12.627877718847255</v>
      </c>
      <c r="H377" s="140">
        <v>0.1</v>
      </c>
      <c r="I377" s="9"/>
      <c r="J377" s="23">
        <f t="shared" si="5"/>
        <v>1.2627877718847256</v>
      </c>
      <c r="K377" s="22" t="str">
        <f>IF(I377&lt;&gt;"",SUMIF(Table1[Codigo_servico],A377,Table1[Subtotal_insumo]),"")</f>
        <v/>
      </c>
      <c r="L377" s="18">
        <f>IF(Table1[[#This Row],[Ordem_insumos]]&lt;&gt;0,VLOOKUP(Table1[[#This Row],[Codigo_servico]],Preencher_Orcamento!$B:$D,3,FALSE)*Table1[[#This Row],[Qtde_insumo]],"")</f>
        <v>0</v>
      </c>
      <c r="M377" s="18">
        <f>IF(Table1[[#This Row],[Ordem_insumos]]&lt;&gt;0,VLOOKUP(Table1[[#This Row],[Codigo_servico]],Preencher_Orcamento!$B:$D,3,FALSE)*Table1[[#This Row],[Subtotal_insumo]],"")</f>
        <v>0</v>
      </c>
    </row>
    <row r="378" spans="1:13" ht="26.25" x14ac:dyDescent="0.25">
      <c r="A378" s="6">
        <v>20156</v>
      </c>
      <c r="B378" s="126">
        <v>4</v>
      </c>
      <c r="C378" s="133"/>
      <c r="D378" s="134">
        <v>10009</v>
      </c>
      <c r="E378" s="7" t="s">
        <v>12</v>
      </c>
      <c r="F378" s="8" t="s">
        <v>5</v>
      </c>
      <c r="G378" s="18">
        <f>IFERROR(VLOOKUP(Table1[[#This Row],[Codigo_insumo]],BD_Insumos!$B:$E,4),"")</f>
        <v>38.450000000000003</v>
      </c>
      <c r="H378" s="140">
        <v>1</v>
      </c>
      <c r="I378" s="9"/>
      <c r="J378" s="23">
        <f t="shared" si="5"/>
        <v>38.450000000000003</v>
      </c>
      <c r="K378" s="22" t="str">
        <f>IF(I378&lt;&gt;"",SUMIF(Table1[Codigo_servico],A378,Table1[Subtotal_insumo]),"")</f>
        <v/>
      </c>
      <c r="L378" s="18">
        <f>IF(Table1[[#This Row],[Ordem_insumos]]&lt;&gt;0,VLOOKUP(Table1[[#This Row],[Codigo_servico]],Preencher_Orcamento!$B:$D,3,FALSE)*Table1[[#This Row],[Qtde_insumo]],"")</f>
        <v>0</v>
      </c>
      <c r="M378" s="18">
        <f>IF(Table1[[#This Row],[Ordem_insumos]]&lt;&gt;0,VLOOKUP(Table1[[#This Row],[Codigo_servico]],Preencher_Orcamento!$B:$D,3,FALSE)*Table1[[#This Row],[Subtotal_insumo]],"")</f>
        <v>0</v>
      </c>
    </row>
    <row r="379" spans="1:13" ht="26.25" x14ac:dyDescent="0.25">
      <c r="A379" s="6">
        <v>20156</v>
      </c>
      <c r="B379" s="126">
        <v>5</v>
      </c>
      <c r="C379" s="133"/>
      <c r="D379" s="134">
        <v>10524</v>
      </c>
      <c r="E379" s="7" t="s">
        <v>77</v>
      </c>
      <c r="F379" s="8" t="s">
        <v>58</v>
      </c>
      <c r="G379" s="18">
        <f>IFERROR(VLOOKUP(Table1[[#This Row],[Codigo_insumo]],BD_Insumos!$B:$E,4),"")</f>
        <v>266.55160000000001</v>
      </c>
      <c r="H379" s="140">
        <v>0.502</v>
      </c>
      <c r="I379" s="9"/>
      <c r="J379" s="23">
        <f t="shared" si="5"/>
        <v>133.8089032</v>
      </c>
      <c r="K379" s="22" t="str">
        <f>IF(I379&lt;&gt;"",SUMIF(Table1[Codigo_servico],A379,Table1[Subtotal_insumo]),"")</f>
        <v/>
      </c>
      <c r="L379" s="18">
        <f>IF(Table1[[#This Row],[Ordem_insumos]]&lt;&gt;0,VLOOKUP(Table1[[#This Row],[Codigo_servico]],Preencher_Orcamento!$B:$D,3,FALSE)*Table1[[#This Row],[Qtde_insumo]],"")</f>
        <v>0</v>
      </c>
      <c r="M379" s="18">
        <f>IF(Table1[[#This Row],[Ordem_insumos]]&lt;&gt;0,VLOOKUP(Table1[[#This Row],[Codigo_servico]],Preencher_Orcamento!$B:$D,3,FALSE)*Table1[[#This Row],[Subtotal_insumo]],"")</f>
        <v>0</v>
      </c>
    </row>
    <row r="380" spans="1:13" x14ac:dyDescent="0.25">
      <c r="A380" s="3">
        <v>20160</v>
      </c>
      <c r="B380" s="125">
        <v>0</v>
      </c>
      <c r="C380" s="131" t="s">
        <v>2433</v>
      </c>
      <c r="D380" s="132"/>
      <c r="E380" s="4"/>
      <c r="F380" s="4"/>
      <c r="G380" s="17" t="str">
        <f>IFERROR(VLOOKUP(Table1[[#This Row],[Codigo_insumo]],BD_Insumos!$B:$E,4),"")</f>
        <v/>
      </c>
      <c r="H380" s="139"/>
      <c r="I380" s="5" t="s">
        <v>5</v>
      </c>
      <c r="J380" s="20" t="str">
        <f t="shared" si="5"/>
        <v/>
      </c>
      <c r="K380" s="21">
        <f>IF(I380&lt;&gt;"",SUMIF(Table1[Codigo_servico],A380,Table1[Subtotal_insumo]),"")</f>
        <v>213.94116853775992</v>
      </c>
      <c r="L380" s="17" t="str">
        <f>IF(Table1[[#This Row],[Ordem_insumos]]&lt;&gt;0,VLOOKUP(Table1[[#This Row],[Codigo_servico]],Preencher_Orcamento!$B:$D,3,FALSE)*Table1[[#This Row],[Qtde_insumo]],"")</f>
        <v/>
      </c>
      <c r="M380" s="17" t="str">
        <f>IF(Table1[[#This Row],[Ordem_insumos]]&lt;&gt;0,VLOOKUP(Table1[[#This Row],[Codigo_servico]],Preencher_Orcamento!$B:$D,3,FALSE)*Table1[[#This Row],[Subtotal_insumo]],"")</f>
        <v/>
      </c>
    </row>
    <row r="381" spans="1:13" x14ac:dyDescent="0.25">
      <c r="A381" s="6">
        <v>20160</v>
      </c>
      <c r="B381" s="126">
        <v>1</v>
      </c>
      <c r="C381" s="133"/>
      <c r="D381" s="134">
        <v>10517</v>
      </c>
      <c r="E381" s="7" t="s">
        <v>71</v>
      </c>
      <c r="F381" s="8" t="s">
        <v>197</v>
      </c>
      <c r="G381" s="16">
        <f>IFERROR(VLOOKUP(Table1[[#This Row],[Codigo_insumo]],BD_Insumos!$B:$E,4),"")</f>
        <v>0.42080000000000001</v>
      </c>
      <c r="H381" s="140">
        <v>23</v>
      </c>
      <c r="I381" s="9"/>
      <c r="J381" s="22">
        <f t="shared" si="5"/>
        <v>9.6783999999999999</v>
      </c>
      <c r="K381" s="22" t="str">
        <f>IF(I381&lt;&gt;"",SUMIF(Table1[Codigo_servico],A381,Table1[Subtotal_insumo]),"")</f>
        <v/>
      </c>
      <c r="L381" s="16">
        <f>IF(Table1[[#This Row],[Ordem_insumos]]&lt;&gt;0,VLOOKUP(Table1[[#This Row],[Codigo_servico]],Preencher_Orcamento!$B:$D,3,FALSE)*Table1[[#This Row],[Qtde_insumo]],"")</f>
        <v>0</v>
      </c>
      <c r="M381" s="16">
        <f>IF(Table1[[#This Row],[Ordem_insumos]]&lt;&gt;0,VLOOKUP(Table1[[#This Row],[Codigo_servico]],Preencher_Orcamento!$B:$D,3,FALSE)*Table1[[#This Row],[Subtotal_insumo]],"")</f>
        <v>0</v>
      </c>
    </row>
    <row r="382" spans="1:13" x14ac:dyDescent="0.25">
      <c r="A382" s="6">
        <v>20160</v>
      </c>
      <c r="B382" s="126">
        <v>2</v>
      </c>
      <c r="C382" s="133"/>
      <c r="D382" s="134">
        <v>2015</v>
      </c>
      <c r="E382" s="7" t="s">
        <v>2186</v>
      </c>
      <c r="F382" s="8" t="s">
        <v>2140</v>
      </c>
      <c r="G382" s="16">
        <f>IFERROR(VLOOKUP(Table1[[#This Row],[Codigo_insumo]],BD_Insumos!$B:$E,4),"")</f>
        <v>16.259414142106937</v>
      </c>
      <c r="H382" s="140">
        <v>0.70720000000000005</v>
      </c>
      <c r="I382" s="9"/>
      <c r="J382" s="22">
        <f t="shared" si="5"/>
        <v>11.498657681298027</v>
      </c>
      <c r="K382" s="22" t="str">
        <f>IF(I382&lt;&gt;"",SUMIF(Table1[Codigo_servico],A382,Table1[Subtotal_insumo]),"")</f>
        <v/>
      </c>
      <c r="L382" s="16">
        <f>IF(Table1[[#This Row],[Ordem_insumos]]&lt;&gt;0,VLOOKUP(Table1[[#This Row],[Codigo_servico]],Preencher_Orcamento!$B:$D,3,FALSE)*Table1[[#This Row],[Qtde_insumo]],"")</f>
        <v>0</v>
      </c>
      <c r="M382" s="16">
        <f>IF(Table1[[#This Row],[Ordem_insumos]]&lt;&gt;0,VLOOKUP(Table1[[#This Row],[Codigo_servico]],Preencher_Orcamento!$B:$D,3,FALSE)*Table1[[#This Row],[Subtotal_insumo]],"")</f>
        <v>0</v>
      </c>
    </row>
    <row r="383" spans="1:13" x14ac:dyDescent="0.25">
      <c r="A383" s="6">
        <v>20160</v>
      </c>
      <c r="B383" s="126">
        <v>3</v>
      </c>
      <c r="C383" s="133"/>
      <c r="D383" s="134">
        <v>11510</v>
      </c>
      <c r="E383" s="7" t="s">
        <v>205</v>
      </c>
      <c r="F383" s="8" t="s">
        <v>197</v>
      </c>
      <c r="G383" s="18">
        <f>IFERROR(VLOOKUP(Table1[[#This Row],[Codigo_insumo]],BD_Insumos!$B:$E,4),"")</f>
        <v>3.2757999999999998</v>
      </c>
      <c r="H383" s="140">
        <v>8.84</v>
      </c>
      <c r="I383" s="9"/>
      <c r="J383" s="23">
        <f t="shared" si="5"/>
        <v>28.958071999999998</v>
      </c>
      <c r="K383" s="22" t="str">
        <f>IF(I383&lt;&gt;"",SUMIF(Table1[Codigo_servico],A383,Table1[Subtotal_insumo]),"")</f>
        <v/>
      </c>
      <c r="L383" s="18">
        <f>IF(Table1[[#This Row],[Ordem_insumos]]&lt;&gt;0,VLOOKUP(Table1[[#This Row],[Codigo_servico]],Preencher_Orcamento!$B:$D,3,FALSE)*Table1[[#This Row],[Qtde_insumo]],"")</f>
        <v>0</v>
      </c>
      <c r="M383" s="18">
        <f>IF(Table1[[#This Row],[Ordem_insumos]]&lt;&gt;0,VLOOKUP(Table1[[#This Row],[Codigo_servico]],Preencher_Orcamento!$B:$D,3,FALSE)*Table1[[#This Row],[Subtotal_insumo]],"")</f>
        <v>0</v>
      </c>
    </row>
    <row r="384" spans="1:13" x14ac:dyDescent="0.25">
      <c r="A384" s="6">
        <v>20160</v>
      </c>
      <c r="B384" s="126">
        <v>4</v>
      </c>
      <c r="C384" s="133"/>
      <c r="D384" s="134">
        <v>10501</v>
      </c>
      <c r="E384" s="7" t="s">
        <v>57</v>
      </c>
      <c r="F384" s="8" t="s">
        <v>58</v>
      </c>
      <c r="G384" s="18">
        <f>IFERROR(VLOOKUP(Table1[[#This Row],[Codigo_insumo]],BD_Insumos!$B:$E,4),"")</f>
        <v>74.379800000000003</v>
      </c>
      <c r="H384" s="140">
        <v>0.03</v>
      </c>
      <c r="I384" s="9"/>
      <c r="J384" s="23">
        <f t="shared" si="5"/>
        <v>2.2313939999999999</v>
      </c>
      <c r="K384" s="22" t="str">
        <f>IF(I384&lt;&gt;"",SUMIF(Table1[Codigo_servico],A384,Table1[Subtotal_insumo]),"")</f>
        <v/>
      </c>
      <c r="L384" s="18">
        <f>IF(Table1[[#This Row],[Ordem_insumos]]&lt;&gt;0,VLOOKUP(Table1[[#This Row],[Codigo_servico]],Preencher_Orcamento!$B:$D,3,FALSE)*Table1[[#This Row],[Qtde_insumo]],"")</f>
        <v>0</v>
      </c>
      <c r="M384" s="18">
        <f>IF(Table1[[#This Row],[Ordem_insumos]]&lt;&gt;0,VLOOKUP(Table1[[#This Row],[Codigo_servico]],Preencher_Orcamento!$B:$D,3,FALSE)*Table1[[#This Row],[Subtotal_insumo]],"")</f>
        <v>0</v>
      </c>
    </row>
    <row r="385" spans="1:13" ht="39" x14ac:dyDescent="0.25">
      <c r="A385" s="6">
        <v>20160</v>
      </c>
      <c r="B385" s="126">
        <v>5</v>
      </c>
      <c r="C385" s="133"/>
      <c r="D385" s="134">
        <v>10123</v>
      </c>
      <c r="E385" s="7" t="s">
        <v>51</v>
      </c>
      <c r="F385" s="8" t="s">
        <v>5</v>
      </c>
      <c r="G385" s="18">
        <f>IFERROR(VLOOKUP(Table1[[#This Row],[Codigo_insumo]],BD_Insumos!$B:$E,4),"")</f>
        <v>151.4</v>
      </c>
      <c r="H385" s="140">
        <v>1</v>
      </c>
      <c r="I385" s="9"/>
      <c r="J385" s="23">
        <f t="shared" si="5"/>
        <v>151.4</v>
      </c>
      <c r="K385" s="22" t="str">
        <f>IF(I385&lt;&gt;"",SUMIF(Table1[Codigo_servico],A385,Table1[Subtotal_insumo]),"")</f>
        <v/>
      </c>
      <c r="L385" s="18">
        <f>IF(Table1[[#This Row],[Ordem_insumos]]&lt;&gt;0,VLOOKUP(Table1[[#This Row],[Codigo_servico]],Preencher_Orcamento!$B:$D,3,FALSE)*Table1[[#This Row],[Qtde_insumo]],"")</f>
        <v>0</v>
      </c>
      <c r="M385" s="18">
        <f>IF(Table1[[#This Row],[Ordem_insumos]]&lt;&gt;0,VLOOKUP(Table1[[#This Row],[Codigo_servico]],Preencher_Orcamento!$B:$D,3,FALSE)*Table1[[#This Row],[Subtotal_insumo]],"")</f>
        <v>0</v>
      </c>
    </row>
    <row r="386" spans="1:13" x14ac:dyDescent="0.25">
      <c r="A386" s="6">
        <v>20160</v>
      </c>
      <c r="B386" s="126">
        <v>6</v>
      </c>
      <c r="C386" s="133"/>
      <c r="D386" s="134">
        <v>17740</v>
      </c>
      <c r="E386" s="7" t="s">
        <v>399</v>
      </c>
      <c r="F386" s="8" t="s">
        <v>197</v>
      </c>
      <c r="G386" s="18">
        <f>IFERROR(VLOOKUP(Table1[[#This Row],[Codigo_insumo]],BD_Insumos!$B:$E,4),"")</f>
        <v>4.9862000000000002</v>
      </c>
      <c r="H386" s="140">
        <v>0.17</v>
      </c>
      <c r="I386" s="9"/>
      <c r="J386" s="23">
        <f t="shared" ref="J386:J449" si="6">IF(I386="",G386*H386,"")</f>
        <v>0.84765400000000013</v>
      </c>
      <c r="K386" s="22" t="str">
        <f>IF(I386&lt;&gt;"",SUMIF(Table1[Codigo_servico],A386,Table1[Subtotal_insumo]),"")</f>
        <v/>
      </c>
      <c r="L386" s="18">
        <f>IF(Table1[[#This Row],[Ordem_insumos]]&lt;&gt;0,VLOOKUP(Table1[[#This Row],[Codigo_servico]],Preencher_Orcamento!$B:$D,3,FALSE)*Table1[[#This Row],[Qtde_insumo]],"")</f>
        <v>0</v>
      </c>
      <c r="M386" s="18">
        <f>IF(Table1[[#This Row],[Ordem_insumos]]&lt;&gt;0,VLOOKUP(Table1[[#This Row],[Codigo_servico]],Preencher_Orcamento!$B:$D,3,FALSE)*Table1[[#This Row],[Subtotal_insumo]],"")</f>
        <v>0</v>
      </c>
    </row>
    <row r="387" spans="1:13" ht="26.25" x14ac:dyDescent="0.25">
      <c r="A387" s="6">
        <v>20160</v>
      </c>
      <c r="B387" s="126">
        <v>7</v>
      </c>
      <c r="C387" s="133"/>
      <c r="D387" s="134">
        <v>2016</v>
      </c>
      <c r="E387" s="7" t="s">
        <v>2187</v>
      </c>
      <c r="F387" s="8" t="s">
        <v>2140</v>
      </c>
      <c r="G387" s="18">
        <f>IFERROR(VLOOKUP(Table1[[#This Row],[Codigo_insumo]],BD_Insumos!$B:$E,4),"")</f>
        <v>13.188618292508322</v>
      </c>
      <c r="H387" s="140">
        <v>0.70720000000000005</v>
      </c>
      <c r="I387" s="9"/>
      <c r="J387" s="23">
        <f t="shared" si="6"/>
        <v>9.3269908564618849</v>
      </c>
      <c r="K387" s="22" t="str">
        <f>IF(I387&lt;&gt;"",SUMIF(Table1[Codigo_servico],A387,Table1[Subtotal_insumo]),"")</f>
        <v/>
      </c>
      <c r="L387" s="18">
        <f>IF(Table1[[#This Row],[Ordem_insumos]]&lt;&gt;0,VLOOKUP(Table1[[#This Row],[Codigo_servico]],Preencher_Orcamento!$B:$D,3,FALSE)*Table1[[#This Row],[Qtde_insumo]],"")</f>
        <v>0</v>
      </c>
      <c r="M387" s="18">
        <f>IF(Table1[[#This Row],[Ordem_insumos]]&lt;&gt;0,VLOOKUP(Table1[[#This Row],[Codigo_servico]],Preencher_Orcamento!$B:$D,3,FALSE)*Table1[[#This Row],[Subtotal_insumo]],"")</f>
        <v>0</v>
      </c>
    </row>
    <row r="388" spans="1:13" x14ac:dyDescent="0.25">
      <c r="A388" s="3">
        <v>20161</v>
      </c>
      <c r="B388" s="125">
        <v>0</v>
      </c>
      <c r="C388" s="131" t="s">
        <v>2434</v>
      </c>
      <c r="D388" s="132"/>
      <c r="E388" s="4"/>
      <c r="F388" s="4"/>
      <c r="G388" s="17" t="str">
        <f>IFERROR(VLOOKUP(Table1[[#This Row],[Codigo_insumo]],BD_Insumos!$B:$E,4),"")</f>
        <v/>
      </c>
      <c r="H388" s="139"/>
      <c r="I388" s="5" t="s">
        <v>5</v>
      </c>
      <c r="J388" s="20" t="str">
        <f t="shared" si="6"/>
        <v/>
      </c>
      <c r="K388" s="21">
        <f>IF(I388&lt;&gt;"",SUMIF(Table1[Codigo_servico],A388,Table1[Subtotal_insumo]),"")</f>
        <v>245.68257524507678</v>
      </c>
      <c r="L388" s="17" t="str">
        <f>IF(Table1[[#This Row],[Ordem_insumos]]&lt;&gt;0,VLOOKUP(Table1[[#This Row],[Codigo_servico]],Preencher_Orcamento!$B:$D,3,FALSE)*Table1[[#This Row],[Qtde_insumo]],"")</f>
        <v/>
      </c>
      <c r="M388" s="17" t="str">
        <f>IF(Table1[[#This Row],[Ordem_insumos]]&lt;&gt;0,VLOOKUP(Table1[[#This Row],[Codigo_servico]],Preencher_Orcamento!$B:$D,3,FALSE)*Table1[[#This Row],[Subtotal_insumo]],"")</f>
        <v/>
      </c>
    </row>
    <row r="389" spans="1:13" ht="39" x14ac:dyDescent="0.25">
      <c r="A389" s="6">
        <v>20161</v>
      </c>
      <c r="B389" s="126">
        <v>1</v>
      </c>
      <c r="C389" s="133"/>
      <c r="D389" s="134">
        <v>10124</v>
      </c>
      <c r="E389" s="7" t="s">
        <v>52</v>
      </c>
      <c r="F389" s="8" t="s">
        <v>5</v>
      </c>
      <c r="G389" s="16">
        <f>IFERROR(VLOOKUP(Table1[[#This Row],[Codigo_insumo]],BD_Insumos!$B:$E,4),"")</f>
        <v>165.94149999999999</v>
      </c>
      <c r="H389" s="140">
        <v>1</v>
      </c>
      <c r="I389" s="9"/>
      <c r="J389" s="22">
        <f t="shared" si="6"/>
        <v>165.94149999999999</v>
      </c>
      <c r="K389" s="22" t="str">
        <f>IF(I389&lt;&gt;"",SUMIF(Table1[Codigo_servico],A389,Table1[Subtotal_insumo]),"")</f>
        <v/>
      </c>
      <c r="L389" s="16">
        <f>IF(Table1[[#This Row],[Ordem_insumos]]&lt;&gt;0,VLOOKUP(Table1[[#This Row],[Codigo_servico]],Preencher_Orcamento!$B:$D,3,FALSE)*Table1[[#This Row],[Qtde_insumo]],"")</f>
        <v>0</v>
      </c>
      <c r="M389" s="16">
        <f>IF(Table1[[#This Row],[Ordem_insumos]]&lt;&gt;0,VLOOKUP(Table1[[#This Row],[Codigo_servico]],Preencher_Orcamento!$B:$D,3,FALSE)*Table1[[#This Row],[Subtotal_insumo]],"")</f>
        <v>0</v>
      </c>
    </row>
    <row r="390" spans="1:13" x14ac:dyDescent="0.25">
      <c r="A390" s="6">
        <v>20161</v>
      </c>
      <c r="B390" s="126">
        <v>2</v>
      </c>
      <c r="C390" s="133"/>
      <c r="D390" s="134">
        <v>10501</v>
      </c>
      <c r="E390" s="7" t="s">
        <v>57</v>
      </c>
      <c r="F390" s="8" t="s">
        <v>58</v>
      </c>
      <c r="G390" s="16">
        <f>IFERROR(VLOOKUP(Table1[[#This Row],[Codigo_insumo]],BD_Insumos!$B:$E,4),"")</f>
        <v>74.379800000000003</v>
      </c>
      <c r="H390" s="140">
        <v>0.06</v>
      </c>
      <c r="I390" s="9"/>
      <c r="J390" s="22">
        <f t="shared" si="6"/>
        <v>4.4627879999999998</v>
      </c>
      <c r="K390" s="22" t="str">
        <f>IF(I390&lt;&gt;"",SUMIF(Table1[Codigo_servico],A390,Table1[Subtotal_insumo]),"")</f>
        <v/>
      </c>
      <c r="L390" s="16">
        <f>IF(Table1[[#This Row],[Ordem_insumos]]&lt;&gt;0,VLOOKUP(Table1[[#This Row],[Codigo_servico]],Preencher_Orcamento!$B:$D,3,FALSE)*Table1[[#This Row],[Qtde_insumo]],"")</f>
        <v>0</v>
      </c>
      <c r="M390" s="16">
        <f>IF(Table1[[#This Row],[Ordem_insumos]]&lt;&gt;0,VLOOKUP(Table1[[#This Row],[Codigo_servico]],Preencher_Orcamento!$B:$D,3,FALSE)*Table1[[#This Row],[Subtotal_insumo]],"")</f>
        <v>0</v>
      </c>
    </row>
    <row r="391" spans="1:13" x14ac:dyDescent="0.25">
      <c r="A391" s="6">
        <v>20161</v>
      </c>
      <c r="B391" s="126">
        <v>3</v>
      </c>
      <c r="C391" s="133"/>
      <c r="D391" s="134">
        <v>17740</v>
      </c>
      <c r="E391" s="7" t="s">
        <v>399</v>
      </c>
      <c r="F391" s="8" t="s">
        <v>197</v>
      </c>
      <c r="G391" s="18">
        <f>IFERROR(VLOOKUP(Table1[[#This Row],[Codigo_insumo]],BD_Insumos!$B:$E,4),"")</f>
        <v>4.9862000000000002</v>
      </c>
      <c r="H391" s="140">
        <v>0.2</v>
      </c>
      <c r="I391" s="9"/>
      <c r="J391" s="23">
        <f t="shared" si="6"/>
        <v>0.99724000000000013</v>
      </c>
      <c r="K391" s="22" t="str">
        <f>IF(I391&lt;&gt;"",SUMIF(Table1[Codigo_servico],A391,Table1[Subtotal_insumo]),"")</f>
        <v/>
      </c>
      <c r="L391" s="18">
        <f>IF(Table1[[#This Row],[Ordem_insumos]]&lt;&gt;0,VLOOKUP(Table1[[#This Row],[Codigo_servico]],Preencher_Orcamento!$B:$D,3,FALSE)*Table1[[#This Row],[Qtde_insumo]],"")</f>
        <v>0</v>
      </c>
      <c r="M391" s="18">
        <f>IF(Table1[[#This Row],[Ordem_insumos]]&lt;&gt;0,VLOOKUP(Table1[[#This Row],[Codigo_servico]],Preencher_Orcamento!$B:$D,3,FALSE)*Table1[[#This Row],[Subtotal_insumo]],"")</f>
        <v>0</v>
      </c>
    </row>
    <row r="392" spans="1:13" x14ac:dyDescent="0.25">
      <c r="A392" s="6">
        <v>20161</v>
      </c>
      <c r="B392" s="126">
        <v>4</v>
      </c>
      <c r="C392" s="133"/>
      <c r="D392" s="134">
        <v>10517</v>
      </c>
      <c r="E392" s="7" t="s">
        <v>71</v>
      </c>
      <c r="F392" s="8" t="s">
        <v>197</v>
      </c>
      <c r="G392" s="18">
        <f>IFERROR(VLOOKUP(Table1[[#This Row],[Codigo_insumo]],BD_Insumos!$B:$E,4),"")</f>
        <v>0.42080000000000001</v>
      </c>
      <c r="H392" s="140">
        <v>36</v>
      </c>
      <c r="I392" s="9"/>
      <c r="J392" s="23">
        <f t="shared" si="6"/>
        <v>15.1488</v>
      </c>
      <c r="K392" s="22" t="str">
        <f>IF(I392&lt;&gt;"",SUMIF(Table1[Codigo_servico],A392,Table1[Subtotal_insumo]),"")</f>
        <v/>
      </c>
      <c r="L392" s="18">
        <f>IF(Table1[[#This Row],[Ordem_insumos]]&lt;&gt;0,VLOOKUP(Table1[[#This Row],[Codigo_servico]],Preencher_Orcamento!$B:$D,3,FALSE)*Table1[[#This Row],[Qtde_insumo]],"")</f>
        <v>0</v>
      </c>
      <c r="M392" s="18">
        <f>IF(Table1[[#This Row],[Ordem_insumos]]&lt;&gt;0,VLOOKUP(Table1[[#This Row],[Codigo_servico]],Preencher_Orcamento!$B:$D,3,FALSE)*Table1[[#This Row],[Subtotal_insumo]],"")</f>
        <v>0</v>
      </c>
    </row>
    <row r="393" spans="1:13" x14ac:dyDescent="0.25">
      <c r="A393" s="6">
        <v>20161</v>
      </c>
      <c r="B393" s="126">
        <v>5</v>
      </c>
      <c r="C393" s="133"/>
      <c r="D393" s="134">
        <v>11510</v>
      </c>
      <c r="E393" s="7" t="s">
        <v>205</v>
      </c>
      <c r="F393" s="8" t="s">
        <v>197</v>
      </c>
      <c r="G393" s="18">
        <f>IFERROR(VLOOKUP(Table1[[#This Row],[Codigo_insumo]],BD_Insumos!$B:$E,4),"")</f>
        <v>3.2757999999999998</v>
      </c>
      <c r="H393" s="140">
        <v>10.5</v>
      </c>
      <c r="I393" s="9"/>
      <c r="J393" s="23">
        <f t="shared" si="6"/>
        <v>34.395899999999997</v>
      </c>
      <c r="K393" s="22" t="str">
        <f>IF(I393&lt;&gt;"",SUMIF(Table1[Codigo_servico],A393,Table1[Subtotal_insumo]),"")</f>
        <v/>
      </c>
      <c r="L393" s="18">
        <f>IF(Table1[[#This Row],[Ordem_insumos]]&lt;&gt;0,VLOOKUP(Table1[[#This Row],[Codigo_servico]],Preencher_Orcamento!$B:$D,3,FALSE)*Table1[[#This Row],[Qtde_insumo]],"")</f>
        <v>0</v>
      </c>
      <c r="M393" s="18">
        <f>IF(Table1[[#This Row],[Ordem_insumos]]&lt;&gt;0,VLOOKUP(Table1[[#This Row],[Codigo_servico]],Preencher_Orcamento!$B:$D,3,FALSE)*Table1[[#This Row],[Subtotal_insumo]],"")</f>
        <v>0</v>
      </c>
    </row>
    <row r="394" spans="1:13" ht="26.25" x14ac:dyDescent="0.25">
      <c r="A394" s="6">
        <v>20161</v>
      </c>
      <c r="B394" s="126">
        <v>6</v>
      </c>
      <c r="C394" s="133"/>
      <c r="D394" s="134">
        <v>2016</v>
      </c>
      <c r="E394" s="7" t="s">
        <v>2187</v>
      </c>
      <c r="F394" s="8" t="s">
        <v>2140</v>
      </c>
      <c r="G394" s="18">
        <f>IFERROR(VLOOKUP(Table1[[#This Row],[Codigo_insumo]],BD_Insumos!$B:$E,4),"")</f>
        <v>13.188618292508322</v>
      </c>
      <c r="H394" s="140">
        <v>0.84</v>
      </c>
      <c r="I394" s="9"/>
      <c r="J394" s="23">
        <f t="shared" si="6"/>
        <v>11.07843936570699</v>
      </c>
      <c r="K394" s="22" t="str">
        <f>IF(I394&lt;&gt;"",SUMIF(Table1[Codigo_servico],A394,Table1[Subtotal_insumo]),"")</f>
        <v/>
      </c>
      <c r="L394" s="18">
        <f>IF(Table1[[#This Row],[Ordem_insumos]]&lt;&gt;0,VLOOKUP(Table1[[#This Row],[Codigo_servico]],Preencher_Orcamento!$B:$D,3,FALSE)*Table1[[#This Row],[Qtde_insumo]],"")</f>
        <v>0</v>
      </c>
      <c r="M394" s="18">
        <f>IF(Table1[[#This Row],[Ordem_insumos]]&lt;&gt;0,VLOOKUP(Table1[[#This Row],[Codigo_servico]],Preencher_Orcamento!$B:$D,3,FALSE)*Table1[[#This Row],[Subtotal_insumo]],"")</f>
        <v>0</v>
      </c>
    </row>
    <row r="395" spans="1:13" x14ac:dyDescent="0.25">
      <c r="A395" s="6">
        <v>20161</v>
      </c>
      <c r="B395" s="126">
        <v>7</v>
      </c>
      <c r="C395" s="133"/>
      <c r="D395" s="134">
        <v>2015</v>
      </c>
      <c r="E395" s="7" t="s">
        <v>2186</v>
      </c>
      <c r="F395" s="8" t="s">
        <v>2140</v>
      </c>
      <c r="G395" s="18">
        <f>IFERROR(VLOOKUP(Table1[[#This Row],[Codigo_insumo]],BD_Insumos!$B:$E,4),"")</f>
        <v>16.259414142106937</v>
      </c>
      <c r="H395" s="140">
        <v>0.84</v>
      </c>
      <c r="I395" s="9"/>
      <c r="J395" s="23">
        <f t="shared" si="6"/>
        <v>13.657907879369827</v>
      </c>
      <c r="K395" s="22" t="str">
        <f>IF(I395&lt;&gt;"",SUMIF(Table1[Codigo_servico],A395,Table1[Subtotal_insumo]),"")</f>
        <v/>
      </c>
      <c r="L395" s="18">
        <f>IF(Table1[[#This Row],[Ordem_insumos]]&lt;&gt;0,VLOOKUP(Table1[[#This Row],[Codigo_servico]],Preencher_Orcamento!$B:$D,3,FALSE)*Table1[[#This Row],[Qtde_insumo]],"")</f>
        <v>0</v>
      </c>
      <c r="M395" s="18">
        <f>IF(Table1[[#This Row],[Ordem_insumos]]&lt;&gt;0,VLOOKUP(Table1[[#This Row],[Codigo_servico]],Preencher_Orcamento!$B:$D,3,FALSE)*Table1[[#This Row],[Subtotal_insumo]],"")</f>
        <v>0</v>
      </c>
    </row>
    <row r="396" spans="1:13" x14ac:dyDescent="0.25">
      <c r="A396" s="3">
        <v>20162</v>
      </c>
      <c r="B396" s="125">
        <v>0</v>
      </c>
      <c r="C396" s="131" t="s">
        <v>2435</v>
      </c>
      <c r="D396" s="132"/>
      <c r="E396" s="4"/>
      <c r="F396" s="4"/>
      <c r="G396" s="17" t="str">
        <f>IFERROR(VLOOKUP(Table1[[#This Row],[Codigo_insumo]],BD_Insumos!$B:$E,4),"")</f>
        <v/>
      </c>
      <c r="H396" s="139"/>
      <c r="I396" s="5" t="s">
        <v>5</v>
      </c>
      <c r="J396" s="20" t="str">
        <f t="shared" si="6"/>
        <v/>
      </c>
      <c r="K396" s="21">
        <f>IF(I396&lt;&gt;"",SUMIF(Table1[Codigo_servico],A396,Table1[Subtotal_insumo]),"")</f>
        <v>275.2077776194522</v>
      </c>
      <c r="L396" s="17" t="str">
        <f>IF(Table1[[#This Row],[Ordem_insumos]]&lt;&gt;0,VLOOKUP(Table1[[#This Row],[Codigo_servico]],Preencher_Orcamento!$B:$D,3,FALSE)*Table1[[#This Row],[Qtde_insumo]],"")</f>
        <v/>
      </c>
      <c r="M396" s="17" t="str">
        <f>IF(Table1[[#This Row],[Ordem_insumos]]&lt;&gt;0,VLOOKUP(Table1[[#This Row],[Codigo_servico]],Preencher_Orcamento!$B:$D,3,FALSE)*Table1[[#This Row],[Subtotal_insumo]],"")</f>
        <v/>
      </c>
    </row>
    <row r="397" spans="1:13" x14ac:dyDescent="0.25">
      <c r="A397" s="6">
        <v>20162</v>
      </c>
      <c r="B397" s="126">
        <v>1</v>
      </c>
      <c r="C397" s="133"/>
      <c r="D397" s="134">
        <v>17740</v>
      </c>
      <c r="E397" s="7" t="s">
        <v>399</v>
      </c>
      <c r="F397" s="8" t="s">
        <v>197</v>
      </c>
      <c r="G397" s="16">
        <f>IFERROR(VLOOKUP(Table1[[#This Row],[Codigo_insumo]],BD_Insumos!$B:$E,4),"")</f>
        <v>4.9862000000000002</v>
      </c>
      <c r="H397" s="140">
        <v>0.23</v>
      </c>
      <c r="I397" s="9"/>
      <c r="J397" s="22">
        <f t="shared" si="6"/>
        <v>1.1468260000000001</v>
      </c>
      <c r="K397" s="22" t="str">
        <f>IF(I397&lt;&gt;"",SUMIF(Table1[Codigo_servico],A397,Table1[Subtotal_insumo]),"")</f>
        <v/>
      </c>
      <c r="L397" s="16">
        <f>IF(Table1[[#This Row],[Ordem_insumos]]&lt;&gt;0,VLOOKUP(Table1[[#This Row],[Codigo_servico]],Preencher_Orcamento!$B:$D,3,FALSE)*Table1[[#This Row],[Qtde_insumo]],"")</f>
        <v>0</v>
      </c>
      <c r="M397" s="16">
        <f>IF(Table1[[#This Row],[Ordem_insumos]]&lt;&gt;0,VLOOKUP(Table1[[#This Row],[Codigo_servico]],Preencher_Orcamento!$B:$D,3,FALSE)*Table1[[#This Row],[Subtotal_insumo]],"")</f>
        <v>0</v>
      </c>
    </row>
    <row r="398" spans="1:13" ht="39" x14ac:dyDescent="0.25">
      <c r="A398" s="6">
        <v>20162</v>
      </c>
      <c r="B398" s="126">
        <v>2</v>
      </c>
      <c r="C398" s="133"/>
      <c r="D398" s="134">
        <v>10125</v>
      </c>
      <c r="E398" s="7" t="s">
        <v>53</v>
      </c>
      <c r="F398" s="8" t="s">
        <v>5</v>
      </c>
      <c r="G398" s="16">
        <f>IFERROR(VLOOKUP(Table1[[#This Row],[Codigo_insumo]],BD_Insumos!$B:$E,4),"")</f>
        <v>174.3075</v>
      </c>
      <c r="H398" s="140">
        <v>1</v>
      </c>
      <c r="I398" s="9"/>
      <c r="J398" s="22">
        <f t="shared" si="6"/>
        <v>174.3075</v>
      </c>
      <c r="K398" s="22" t="str">
        <f>IF(I398&lt;&gt;"",SUMIF(Table1[Codigo_servico],A398,Table1[Subtotal_insumo]),"")</f>
        <v/>
      </c>
      <c r="L398" s="16">
        <f>IF(Table1[[#This Row],[Ordem_insumos]]&lt;&gt;0,VLOOKUP(Table1[[#This Row],[Codigo_servico]],Preencher_Orcamento!$B:$D,3,FALSE)*Table1[[#This Row],[Qtde_insumo]],"")</f>
        <v>0</v>
      </c>
      <c r="M398" s="16">
        <f>IF(Table1[[#This Row],[Ordem_insumos]]&lt;&gt;0,VLOOKUP(Table1[[#This Row],[Codigo_servico]],Preencher_Orcamento!$B:$D,3,FALSE)*Table1[[#This Row],[Subtotal_insumo]],"")</f>
        <v>0</v>
      </c>
    </row>
    <row r="399" spans="1:13" x14ac:dyDescent="0.25">
      <c r="A399" s="6">
        <v>20162</v>
      </c>
      <c r="B399" s="126">
        <v>3</v>
      </c>
      <c r="C399" s="133"/>
      <c r="D399" s="134">
        <v>10517</v>
      </c>
      <c r="E399" s="7" t="s">
        <v>71</v>
      </c>
      <c r="F399" s="8" t="s">
        <v>197</v>
      </c>
      <c r="G399" s="18">
        <f>IFERROR(VLOOKUP(Table1[[#This Row],[Codigo_insumo]],BD_Insumos!$B:$E,4),"")</f>
        <v>0.42080000000000001</v>
      </c>
      <c r="H399" s="140">
        <v>56</v>
      </c>
      <c r="I399" s="9"/>
      <c r="J399" s="23">
        <f t="shared" si="6"/>
        <v>23.564800000000002</v>
      </c>
      <c r="K399" s="22" t="str">
        <f>IF(I399&lt;&gt;"",SUMIF(Table1[Codigo_servico],A399,Table1[Subtotal_insumo]),"")</f>
        <v/>
      </c>
      <c r="L399" s="18">
        <f>IF(Table1[[#This Row],[Ordem_insumos]]&lt;&gt;0,VLOOKUP(Table1[[#This Row],[Codigo_servico]],Preencher_Orcamento!$B:$D,3,FALSE)*Table1[[#This Row],[Qtde_insumo]],"")</f>
        <v>0</v>
      </c>
      <c r="M399" s="18">
        <f>IF(Table1[[#This Row],[Ordem_insumos]]&lt;&gt;0,VLOOKUP(Table1[[#This Row],[Codigo_servico]],Preencher_Orcamento!$B:$D,3,FALSE)*Table1[[#This Row],[Subtotal_insumo]],"")</f>
        <v>0</v>
      </c>
    </row>
    <row r="400" spans="1:13" x14ac:dyDescent="0.25">
      <c r="A400" s="6">
        <v>20162</v>
      </c>
      <c r="B400" s="126">
        <v>4</v>
      </c>
      <c r="C400" s="133"/>
      <c r="D400" s="134">
        <v>11510</v>
      </c>
      <c r="E400" s="7" t="s">
        <v>205</v>
      </c>
      <c r="F400" s="8" t="s">
        <v>197</v>
      </c>
      <c r="G400" s="18">
        <f>IFERROR(VLOOKUP(Table1[[#This Row],[Codigo_insumo]],BD_Insumos!$B:$E,4),"")</f>
        <v>3.2757999999999998</v>
      </c>
      <c r="H400" s="140">
        <v>12.34</v>
      </c>
      <c r="I400" s="9"/>
      <c r="J400" s="23">
        <f t="shared" si="6"/>
        <v>40.423372000000001</v>
      </c>
      <c r="K400" s="22" t="str">
        <f>IF(I400&lt;&gt;"",SUMIF(Table1[Codigo_servico],A400,Table1[Subtotal_insumo]),"")</f>
        <v/>
      </c>
      <c r="L400" s="18">
        <f>IF(Table1[[#This Row],[Ordem_insumos]]&lt;&gt;0,VLOOKUP(Table1[[#This Row],[Codigo_servico]],Preencher_Orcamento!$B:$D,3,FALSE)*Table1[[#This Row],[Qtde_insumo]],"")</f>
        <v>0</v>
      </c>
      <c r="M400" s="18">
        <f>IF(Table1[[#This Row],[Ordem_insumos]]&lt;&gt;0,VLOOKUP(Table1[[#This Row],[Codigo_servico]],Preencher_Orcamento!$B:$D,3,FALSE)*Table1[[#This Row],[Subtotal_insumo]],"")</f>
        <v>0</v>
      </c>
    </row>
    <row r="401" spans="1:13" ht="26.25" x14ac:dyDescent="0.25">
      <c r="A401" s="6">
        <v>20162</v>
      </c>
      <c r="B401" s="126">
        <v>5</v>
      </c>
      <c r="C401" s="133"/>
      <c r="D401" s="134">
        <v>2016</v>
      </c>
      <c r="E401" s="7" t="s">
        <v>2187</v>
      </c>
      <c r="F401" s="8" t="s">
        <v>2140</v>
      </c>
      <c r="G401" s="18">
        <f>IFERROR(VLOOKUP(Table1[[#This Row],[Codigo_insumo]],BD_Insumos!$B:$E,4),"")</f>
        <v>13.188618292508322</v>
      </c>
      <c r="H401" s="140">
        <v>0.98719999999999997</v>
      </c>
      <c r="I401" s="9"/>
      <c r="J401" s="23">
        <f t="shared" si="6"/>
        <v>13.019803978364214</v>
      </c>
      <c r="K401" s="22" t="str">
        <f>IF(I401&lt;&gt;"",SUMIF(Table1[Codigo_servico],A401,Table1[Subtotal_insumo]),"")</f>
        <v/>
      </c>
      <c r="L401" s="18">
        <f>IF(Table1[[#This Row],[Ordem_insumos]]&lt;&gt;0,VLOOKUP(Table1[[#This Row],[Codigo_servico]],Preencher_Orcamento!$B:$D,3,FALSE)*Table1[[#This Row],[Qtde_insumo]],"")</f>
        <v>0</v>
      </c>
      <c r="M401" s="18">
        <f>IF(Table1[[#This Row],[Ordem_insumos]]&lt;&gt;0,VLOOKUP(Table1[[#This Row],[Codigo_servico]],Preencher_Orcamento!$B:$D,3,FALSE)*Table1[[#This Row],[Subtotal_insumo]],"")</f>
        <v>0</v>
      </c>
    </row>
    <row r="402" spans="1:13" x14ac:dyDescent="0.25">
      <c r="A402" s="6">
        <v>20162</v>
      </c>
      <c r="B402" s="126">
        <v>6</v>
      </c>
      <c r="C402" s="133"/>
      <c r="D402" s="134">
        <v>2015</v>
      </c>
      <c r="E402" s="7" t="s">
        <v>2186</v>
      </c>
      <c r="F402" s="8" t="s">
        <v>2140</v>
      </c>
      <c r="G402" s="18">
        <f>IFERROR(VLOOKUP(Table1[[#This Row],[Codigo_insumo]],BD_Insumos!$B:$E,4),"")</f>
        <v>16.259414142106937</v>
      </c>
      <c r="H402" s="140">
        <v>0.98719999999999997</v>
      </c>
      <c r="I402" s="9"/>
      <c r="J402" s="23">
        <f t="shared" si="6"/>
        <v>16.05129364108797</v>
      </c>
      <c r="K402" s="22" t="str">
        <f>IF(I402&lt;&gt;"",SUMIF(Table1[Codigo_servico],A402,Table1[Subtotal_insumo]),"")</f>
        <v/>
      </c>
      <c r="L402" s="18">
        <f>IF(Table1[[#This Row],[Ordem_insumos]]&lt;&gt;0,VLOOKUP(Table1[[#This Row],[Codigo_servico]],Preencher_Orcamento!$B:$D,3,FALSE)*Table1[[#This Row],[Qtde_insumo]],"")</f>
        <v>0</v>
      </c>
      <c r="M402" s="18">
        <f>IF(Table1[[#This Row],[Ordem_insumos]]&lt;&gt;0,VLOOKUP(Table1[[#This Row],[Codigo_servico]],Preencher_Orcamento!$B:$D,3,FALSE)*Table1[[#This Row],[Subtotal_insumo]],"")</f>
        <v>0</v>
      </c>
    </row>
    <row r="403" spans="1:13" x14ac:dyDescent="0.25">
      <c r="A403" s="6">
        <v>20162</v>
      </c>
      <c r="B403" s="126">
        <v>7</v>
      </c>
      <c r="C403" s="133"/>
      <c r="D403" s="134">
        <v>10501</v>
      </c>
      <c r="E403" s="7" t="s">
        <v>57</v>
      </c>
      <c r="F403" s="8" t="s">
        <v>58</v>
      </c>
      <c r="G403" s="18">
        <f>IFERROR(VLOOKUP(Table1[[#This Row],[Codigo_insumo]],BD_Insumos!$B:$E,4),"")</f>
        <v>74.379800000000003</v>
      </c>
      <c r="H403" s="140">
        <v>0.09</v>
      </c>
      <c r="I403" s="9"/>
      <c r="J403" s="23">
        <f t="shared" si="6"/>
        <v>6.6941819999999996</v>
      </c>
      <c r="K403" s="22" t="str">
        <f>IF(I403&lt;&gt;"",SUMIF(Table1[Codigo_servico],A403,Table1[Subtotal_insumo]),"")</f>
        <v/>
      </c>
      <c r="L403" s="18">
        <f>IF(Table1[[#This Row],[Ordem_insumos]]&lt;&gt;0,VLOOKUP(Table1[[#This Row],[Codigo_servico]],Preencher_Orcamento!$B:$D,3,FALSE)*Table1[[#This Row],[Qtde_insumo]],"")</f>
        <v>0</v>
      </c>
      <c r="M403" s="18">
        <f>IF(Table1[[#This Row],[Ordem_insumos]]&lt;&gt;0,VLOOKUP(Table1[[#This Row],[Codigo_servico]],Preencher_Orcamento!$B:$D,3,FALSE)*Table1[[#This Row],[Subtotal_insumo]],"")</f>
        <v>0</v>
      </c>
    </row>
    <row r="404" spans="1:13" x14ac:dyDescent="0.25">
      <c r="A404" s="3">
        <v>20163</v>
      </c>
      <c r="B404" s="125">
        <v>0</v>
      </c>
      <c r="C404" s="131" t="s">
        <v>2436</v>
      </c>
      <c r="D404" s="132"/>
      <c r="E404" s="4"/>
      <c r="F404" s="4"/>
      <c r="G404" s="17" t="str">
        <f>IFERROR(VLOOKUP(Table1[[#This Row],[Codigo_insumo]],BD_Insumos!$B:$E,4),"")</f>
        <v/>
      </c>
      <c r="H404" s="139"/>
      <c r="I404" s="5" t="s">
        <v>5</v>
      </c>
      <c r="J404" s="20" t="str">
        <f t="shared" si="6"/>
        <v/>
      </c>
      <c r="K404" s="21">
        <f>IF(I404&lt;&gt;"",SUMIF(Table1[Codigo_servico],A404,Table1[Subtotal_insumo]),"")</f>
        <v>332.30545992506438</v>
      </c>
      <c r="L404" s="17" t="str">
        <f>IF(Table1[[#This Row],[Ordem_insumos]]&lt;&gt;0,VLOOKUP(Table1[[#This Row],[Codigo_servico]],Preencher_Orcamento!$B:$D,3,FALSE)*Table1[[#This Row],[Qtde_insumo]],"")</f>
        <v/>
      </c>
      <c r="M404" s="17" t="str">
        <f>IF(Table1[[#This Row],[Ordem_insumos]]&lt;&gt;0,VLOOKUP(Table1[[#This Row],[Codigo_servico]],Preencher_Orcamento!$B:$D,3,FALSE)*Table1[[#This Row],[Subtotal_insumo]],"")</f>
        <v/>
      </c>
    </row>
    <row r="405" spans="1:13" x14ac:dyDescent="0.25">
      <c r="A405" s="6">
        <v>20163</v>
      </c>
      <c r="B405" s="126">
        <v>1</v>
      </c>
      <c r="C405" s="133"/>
      <c r="D405" s="134">
        <v>11510</v>
      </c>
      <c r="E405" s="7" t="s">
        <v>205</v>
      </c>
      <c r="F405" s="8" t="s">
        <v>197</v>
      </c>
      <c r="G405" s="16">
        <f>IFERROR(VLOOKUP(Table1[[#This Row],[Codigo_insumo]],BD_Insumos!$B:$E,4),"")</f>
        <v>3.2757999999999998</v>
      </c>
      <c r="H405" s="140">
        <v>16.62</v>
      </c>
      <c r="I405" s="9"/>
      <c r="J405" s="22">
        <f t="shared" si="6"/>
        <v>54.443795999999999</v>
      </c>
      <c r="K405" s="22" t="str">
        <f>IF(I405&lt;&gt;"",SUMIF(Table1[Codigo_servico],A405,Table1[Subtotal_insumo]),"")</f>
        <v/>
      </c>
      <c r="L405" s="16">
        <f>IF(Table1[[#This Row],[Ordem_insumos]]&lt;&gt;0,VLOOKUP(Table1[[#This Row],[Codigo_servico]],Preencher_Orcamento!$B:$D,3,FALSE)*Table1[[#This Row],[Qtde_insumo]],"")</f>
        <v>0</v>
      </c>
      <c r="M405" s="16">
        <f>IF(Table1[[#This Row],[Ordem_insumos]]&lt;&gt;0,VLOOKUP(Table1[[#This Row],[Codigo_servico]],Preencher_Orcamento!$B:$D,3,FALSE)*Table1[[#This Row],[Subtotal_insumo]],"")</f>
        <v>0</v>
      </c>
    </row>
    <row r="406" spans="1:13" ht="26.25" x14ac:dyDescent="0.25">
      <c r="A406" s="6">
        <v>20163</v>
      </c>
      <c r="B406" s="126">
        <v>2</v>
      </c>
      <c r="C406" s="133"/>
      <c r="D406" s="134">
        <v>2016</v>
      </c>
      <c r="E406" s="7" t="s">
        <v>2187</v>
      </c>
      <c r="F406" s="8" t="s">
        <v>2140</v>
      </c>
      <c r="G406" s="16">
        <f>IFERROR(VLOOKUP(Table1[[#This Row],[Codigo_insumo]],BD_Insumos!$B:$E,4),"")</f>
        <v>13.188618292508322</v>
      </c>
      <c r="H406" s="140">
        <v>1.3295999999999999</v>
      </c>
      <c r="I406" s="9"/>
      <c r="J406" s="22">
        <f t="shared" si="6"/>
        <v>17.535586881719063</v>
      </c>
      <c r="K406" s="22" t="str">
        <f>IF(I406&lt;&gt;"",SUMIF(Table1[Codigo_servico],A406,Table1[Subtotal_insumo]),"")</f>
        <v/>
      </c>
      <c r="L406" s="16">
        <f>IF(Table1[[#This Row],[Ordem_insumos]]&lt;&gt;0,VLOOKUP(Table1[[#This Row],[Codigo_servico]],Preencher_Orcamento!$B:$D,3,FALSE)*Table1[[#This Row],[Qtde_insumo]],"")</f>
        <v>0</v>
      </c>
      <c r="M406" s="16">
        <f>IF(Table1[[#This Row],[Ordem_insumos]]&lt;&gt;0,VLOOKUP(Table1[[#This Row],[Codigo_servico]],Preencher_Orcamento!$B:$D,3,FALSE)*Table1[[#This Row],[Subtotal_insumo]],"")</f>
        <v>0</v>
      </c>
    </row>
    <row r="407" spans="1:13" x14ac:dyDescent="0.25">
      <c r="A407" s="6">
        <v>20163</v>
      </c>
      <c r="B407" s="126">
        <v>3</v>
      </c>
      <c r="C407" s="133"/>
      <c r="D407" s="134">
        <v>2015</v>
      </c>
      <c r="E407" s="7" t="s">
        <v>2186</v>
      </c>
      <c r="F407" s="8" t="s">
        <v>2140</v>
      </c>
      <c r="G407" s="18">
        <f>IFERROR(VLOOKUP(Table1[[#This Row],[Codigo_insumo]],BD_Insumos!$B:$E,4),"")</f>
        <v>16.259414142106937</v>
      </c>
      <c r="H407" s="140">
        <v>1.3295999999999999</v>
      </c>
      <c r="I407" s="9"/>
      <c r="J407" s="23">
        <f t="shared" si="6"/>
        <v>21.618517043345381</v>
      </c>
      <c r="K407" s="22" t="str">
        <f>IF(I407&lt;&gt;"",SUMIF(Table1[Codigo_servico],A407,Table1[Subtotal_insumo]),"")</f>
        <v/>
      </c>
      <c r="L407" s="18">
        <f>IF(Table1[[#This Row],[Ordem_insumos]]&lt;&gt;0,VLOOKUP(Table1[[#This Row],[Codigo_servico]],Preencher_Orcamento!$B:$D,3,FALSE)*Table1[[#This Row],[Qtde_insumo]],"")</f>
        <v>0</v>
      </c>
      <c r="M407" s="18">
        <f>IF(Table1[[#This Row],[Ordem_insumos]]&lt;&gt;0,VLOOKUP(Table1[[#This Row],[Codigo_servico]],Preencher_Orcamento!$B:$D,3,FALSE)*Table1[[#This Row],[Subtotal_insumo]],"")</f>
        <v>0</v>
      </c>
    </row>
    <row r="408" spans="1:13" x14ac:dyDescent="0.25">
      <c r="A408" s="6">
        <v>20163</v>
      </c>
      <c r="B408" s="126">
        <v>4</v>
      </c>
      <c r="C408" s="133"/>
      <c r="D408" s="134">
        <v>17740</v>
      </c>
      <c r="E408" s="7" t="s">
        <v>399</v>
      </c>
      <c r="F408" s="8" t="s">
        <v>197</v>
      </c>
      <c r="G408" s="18">
        <f>IFERROR(VLOOKUP(Table1[[#This Row],[Codigo_insumo]],BD_Insumos!$B:$E,4),"")</f>
        <v>4.9862000000000002</v>
      </c>
      <c r="H408" s="140">
        <v>0.32</v>
      </c>
      <c r="I408" s="9"/>
      <c r="J408" s="23">
        <f t="shared" si="6"/>
        <v>1.5955840000000001</v>
      </c>
      <c r="K408" s="22" t="str">
        <f>IF(I408&lt;&gt;"",SUMIF(Table1[Codigo_servico],A408,Table1[Subtotal_insumo]),"")</f>
        <v/>
      </c>
      <c r="L408" s="18">
        <f>IF(Table1[[#This Row],[Ordem_insumos]]&lt;&gt;0,VLOOKUP(Table1[[#This Row],[Codigo_servico]],Preencher_Orcamento!$B:$D,3,FALSE)*Table1[[#This Row],[Qtde_insumo]],"")</f>
        <v>0</v>
      </c>
      <c r="M408" s="18">
        <f>IF(Table1[[#This Row],[Ordem_insumos]]&lt;&gt;0,VLOOKUP(Table1[[#This Row],[Codigo_servico]],Preencher_Orcamento!$B:$D,3,FALSE)*Table1[[#This Row],[Subtotal_insumo]],"")</f>
        <v>0</v>
      </c>
    </row>
    <row r="409" spans="1:13" ht="39" x14ac:dyDescent="0.25">
      <c r="A409" s="6">
        <v>20163</v>
      </c>
      <c r="B409" s="126">
        <v>5</v>
      </c>
      <c r="C409" s="133"/>
      <c r="D409" s="134">
        <v>10126</v>
      </c>
      <c r="E409" s="7" t="s">
        <v>54</v>
      </c>
      <c r="F409" s="8" t="s">
        <v>5</v>
      </c>
      <c r="G409" s="18">
        <f>IFERROR(VLOOKUP(Table1[[#This Row],[Codigo_insumo]],BD_Insumos!$B:$E,4),"")</f>
        <v>197.8888</v>
      </c>
      <c r="H409" s="140">
        <v>1</v>
      </c>
      <c r="I409" s="9"/>
      <c r="J409" s="23">
        <f t="shared" si="6"/>
        <v>197.8888</v>
      </c>
      <c r="K409" s="22" t="str">
        <f>IF(I409&lt;&gt;"",SUMIF(Table1[Codigo_servico],A409,Table1[Subtotal_insumo]),"")</f>
        <v/>
      </c>
      <c r="L409" s="18">
        <f>IF(Table1[[#This Row],[Ordem_insumos]]&lt;&gt;0,VLOOKUP(Table1[[#This Row],[Codigo_servico]],Preencher_Orcamento!$B:$D,3,FALSE)*Table1[[#This Row],[Qtde_insumo]],"")</f>
        <v>0</v>
      </c>
      <c r="M409" s="18">
        <f>IF(Table1[[#This Row],[Ordem_insumos]]&lt;&gt;0,VLOOKUP(Table1[[#This Row],[Codigo_servico]],Preencher_Orcamento!$B:$D,3,FALSE)*Table1[[#This Row],[Subtotal_insumo]],"")</f>
        <v>0</v>
      </c>
    </row>
    <row r="410" spans="1:13" x14ac:dyDescent="0.25">
      <c r="A410" s="6">
        <v>20163</v>
      </c>
      <c r="B410" s="126">
        <v>6</v>
      </c>
      <c r="C410" s="133"/>
      <c r="D410" s="134">
        <v>10501</v>
      </c>
      <c r="E410" s="7" t="s">
        <v>57</v>
      </c>
      <c r="F410" s="8" t="s">
        <v>58</v>
      </c>
      <c r="G410" s="18">
        <f>IFERROR(VLOOKUP(Table1[[#This Row],[Codigo_insumo]],BD_Insumos!$B:$E,4),"")</f>
        <v>74.379800000000003</v>
      </c>
      <c r="H410" s="140">
        <v>0.12</v>
      </c>
      <c r="I410" s="9"/>
      <c r="J410" s="23">
        <f t="shared" si="6"/>
        <v>8.9255759999999995</v>
      </c>
      <c r="K410" s="22" t="str">
        <f>IF(I410&lt;&gt;"",SUMIF(Table1[Codigo_servico],A410,Table1[Subtotal_insumo]),"")</f>
        <v/>
      </c>
      <c r="L410" s="18">
        <f>IF(Table1[[#This Row],[Ordem_insumos]]&lt;&gt;0,VLOOKUP(Table1[[#This Row],[Codigo_servico]],Preencher_Orcamento!$B:$D,3,FALSE)*Table1[[#This Row],[Qtde_insumo]],"")</f>
        <v>0</v>
      </c>
      <c r="M410" s="18">
        <f>IF(Table1[[#This Row],[Ordem_insumos]]&lt;&gt;0,VLOOKUP(Table1[[#This Row],[Codigo_servico]],Preencher_Orcamento!$B:$D,3,FALSE)*Table1[[#This Row],[Subtotal_insumo]],"")</f>
        <v>0</v>
      </c>
    </row>
    <row r="411" spans="1:13" x14ac:dyDescent="0.25">
      <c r="A411" s="6">
        <v>20163</v>
      </c>
      <c r="B411" s="126">
        <v>7</v>
      </c>
      <c r="C411" s="133"/>
      <c r="D411" s="134">
        <v>10517</v>
      </c>
      <c r="E411" s="7" t="s">
        <v>71</v>
      </c>
      <c r="F411" s="8" t="s">
        <v>197</v>
      </c>
      <c r="G411" s="18">
        <f>IFERROR(VLOOKUP(Table1[[#This Row],[Codigo_insumo]],BD_Insumos!$B:$E,4),"")</f>
        <v>0.42080000000000001</v>
      </c>
      <c r="H411" s="140">
        <v>72</v>
      </c>
      <c r="I411" s="9"/>
      <c r="J411" s="23">
        <f t="shared" si="6"/>
        <v>30.297599999999999</v>
      </c>
      <c r="K411" s="22" t="str">
        <f>IF(I411&lt;&gt;"",SUMIF(Table1[Codigo_servico],A411,Table1[Subtotal_insumo]),"")</f>
        <v/>
      </c>
      <c r="L411" s="18">
        <f>IF(Table1[[#This Row],[Ordem_insumos]]&lt;&gt;0,VLOOKUP(Table1[[#This Row],[Codigo_servico]],Preencher_Orcamento!$B:$D,3,FALSE)*Table1[[#This Row],[Qtde_insumo]],"")</f>
        <v>0</v>
      </c>
      <c r="M411" s="18">
        <f>IF(Table1[[#This Row],[Ordem_insumos]]&lt;&gt;0,VLOOKUP(Table1[[#This Row],[Codigo_servico]],Preencher_Orcamento!$B:$D,3,FALSE)*Table1[[#This Row],[Subtotal_insumo]],"")</f>
        <v>0</v>
      </c>
    </row>
    <row r="412" spans="1:13" x14ac:dyDescent="0.25">
      <c r="A412" s="3">
        <v>20164</v>
      </c>
      <c r="B412" s="125">
        <v>0</v>
      </c>
      <c r="C412" s="131" t="s">
        <v>2437</v>
      </c>
      <c r="D412" s="132"/>
      <c r="E412" s="4"/>
      <c r="F412" s="4"/>
      <c r="G412" s="17" t="str">
        <f>IFERROR(VLOOKUP(Table1[[#This Row],[Codigo_insumo]],BD_Insumos!$B:$E,4),"")</f>
        <v/>
      </c>
      <c r="H412" s="139"/>
      <c r="I412" s="5" t="s">
        <v>5</v>
      </c>
      <c r="J412" s="20" t="str">
        <f t="shared" si="6"/>
        <v/>
      </c>
      <c r="K412" s="21">
        <f>IF(I412&lt;&gt;"",SUMIF(Table1[Codigo_servico],A412,Table1[Subtotal_insumo]),"")</f>
        <v>151.4</v>
      </c>
      <c r="L412" s="17" t="str">
        <f>IF(Table1[[#This Row],[Ordem_insumos]]&lt;&gt;0,VLOOKUP(Table1[[#This Row],[Codigo_servico]],Preencher_Orcamento!$B:$D,3,FALSE)*Table1[[#This Row],[Qtde_insumo]],"")</f>
        <v/>
      </c>
      <c r="M412" s="17" t="str">
        <f>IF(Table1[[#This Row],[Ordem_insumos]]&lt;&gt;0,VLOOKUP(Table1[[#This Row],[Codigo_servico]],Preencher_Orcamento!$B:$D,3,FALSE)*Table1[[#This Row],[Subtotal_insumo]],"")</f>
        <v/>
      </c>
    </row>
    <row r="413" spans="1:13" ht="39" x14ac:dyDescent="0.25">
      <c r="A413" s="6">
        <v>20164</v>
      </c>
      <c r="B413" s="126">
        <v>1</v>
      </c>
      <c r="C413" s="133"/>
      <c r="D413" s="134">
        <v>10123</v>
      </c>
      <c r="E413" s="7" t="s">
        <v>51</v>
      </c>
      <c r="F413" s="8" t="s">
        <v>5</v>
      </c>
      <c r="G413" s="18">
        <f>IFERROR(VLOOKUP(Table1[[#This Row],[Codigo_insumo]],BD_Insumos!$B:$E,4),"")</f>
        <v>151.4</v>
      </c>
      <c r="H413" s="140">
        <v>1</v>
      </c>
      <c r="I413" s="9"/>
      <c r="J413" s="23">
        <f t="shared" si="6"/>
        <v>151.4</v>
      </c>
      <c r="K413" s="22" t="str">
        <f>IF(I413&lt;&gt;"",SUMIF(Table1[Codigo_servico],A413,Table1[Subtotal_insumo]),"")</f>
        <v/>
      </c>
      <c r="L413" s="18">
        <f>IF(Table1[[#This Row],[Ordem_insumos]]&lt;&gt;0,VLOOKUP(Table1[[#This Row],[Codigo_servico]],Preencher_Orcamento!$B:$D,3,FALSE)*Table1[[#This Row],[Qtde_insumo]],"")</f>
        <v>0</v>
      </c>
      <c r="M413" s="18">
        <f>IF(Table1[[#This Row],[Ordem_insumos]]&lt;&gt;0,VLOOKUP(Table1[[#This Row],[Codigo_servico]],Preencher_Orcamento!$B:$D,3,FALSE)*Table1[[#This Row],[Subtotal_insumo]],"")</f>
        <v>0</v>
      </c>
    </row>
    <row r="414" spans="1:13" x14ac:dyDescent="0.25">
      <c r="A414" s="3">
        <v>20165</v>
      </c>
      <c r="B414" s="125">
        <v>0</v>
      </c>
      <c r="C414" s="131" t="s">
        <v>2438</v>
      </c>
      <c r="D414" s="132"/>
      <c r="E414" s="4"/>
      <c r="F414" s="4"/>
      <c r="G414" s="17" t="str">
        <f>IFERROR(VLOOKUP(Table1[[#This Row],[Codigo_insumo]],BD_Insumos!$B:$E,4),"")</f>
        <v/>
      </c>
      <c r="H414" s="139"/>
      <c r="I414" s="5" t="s">
        <v>5</v>
      </c>
      <c r="J414" s="20" t="str">
        <f t="shared" si="6"/>
        <v/>
      </c>
      <c r="K414" s="21">
        <f>IF(I414&lt;&gt;"",SUMIF(Table1[Codigo_servico],A414,Table1[Subtotal_insumo]),"")</f>
        <v>165.94149999999999</v>
      </c>
      <c r="L414" s="17" t="str">
        <f>IF(Table1[[#This Row],[Ordem_insumos]]&lt;&gt;0,VLOOKUP(Table1[[#This Row],[Codigo_servico]],Preencher_Orcamento!$B:$D,3,FALSE)*Table1[[#This Row],[Qtde_insumo]],"")</f>
        <v/>
      </c>
      <c r="M414" s="17" t="str">
        <f>IF(Table1[[#This Row],[Ordem_insumos]]&lt;&gt;0,VLOOKUP(Table1[[#This Row],[Codigo_servico]],Preencher_Orcamento!$B:$D,3,FALSE)*Table1[[#This Row],[Subtotal_insumo]],"")</f>
        <v/>
      </c>
    </row>
    <row r="415" spans="1:13" ht="39" x14ac:dyDescent="0.25">
      <c r="A415" s="6">
        <v>20165</v>
      </c>
      <c r="B415" s="126">
        <v>1</v>
      </c>
      <c r="C415" s="133"/>
      <c r="D415" s="134">
        <v>10124</v>
      </c>
      <c r="E415" s="7" t="s">
        <v>52</v>
      </c>
      <c r="F415" s="8" t="s">
        <v>5</v>
      </c>
      <c r="G415" s="18">
        <f>IFERROR(VLOOKUP(Table1[[#This Row],[Codigo_insumo]],BD_Insumos!$B:$E,4),"")</f>
        <v>165.94149999999999</v>
      </c>
      <c r="H415" s="140">
        <v>1</v>
      </c>
      <c r="I415" s="9"/>
      <c r="J415" s="23">
        <f t="shared" si="6"/>
        <v>165.94149999999999</v>
      </c>
      <c r="K415" s="22" t="str">
        <f>IF(I415&lt;&gt;"",SUMIF(Table1[Codigo_servico],A415,Table1[Subtotal_insumo]),"")</f>
        <v/>
      </c>
      <c r="L415" s="18">
        <f>IF(Table1[[#This Row],[Ordem_insumos]]&lt;&gt;0,VLOOKUP(Table1[[#This Row],[Codigo_servico]],Preencher_Orcamento!$B:$D,3,FALSE)*Table1[[#This Row],[Qtde_insumo]],"")</f>
        <v>0</v>
      </c>
      <c r="M415" s="18">
        <f>IF(Table1[[#This Row],[Ordem_insumos]]&lt;&gt;0,VLOOKUP(Table1[[#This Row],[Codigo_servico]],Preencher_Orcamento!$B:$D,3,FALSE)*Table1[[#This Row],[Subtotal_insumo]],"")</f>
        <v>0</v>
      </c>
    </row>
    <row r="416" spans="1:13" x14ac:dyDescent="0.25">
      <c r="A416" s="3">
        <v>20166</v>
      </c>
      <c r="B416" s="125">
        <v>0</v>
      </c>
      <c r="C416" s="131" t="s">
        <v>2439</v>
      </c>
      <c r="D416" s="132"/>
      <c r="E416" s="4"/>
      <c r="F416" s="4"/>
      <c r="G416" s="17" t="str">
        <f>IFERROR(VLOOKUP(Table1[[#This Row],[Codigo_insumo]],BD_Insumos!$B:$E,4),"")</f>
        <v/>
      </c>
      <c r="H416" s="139"/>
      <c r="I416" s="5" t="s">
        <v>5</v>
      </c>
      <c r="J416" s="20" t="str">
        <f t="shared" si="6"/>
        <v/>
      </c>
      <c r="K416" s="21">
        <f>IF(I416&lt;&gt;"",SUMIF(Table1[Codigo_servico],A416,Table1[Subtotal_insumo]),"")</f>
        <v>174.3075</v>
      </c>
      <c r="L416" s="17" t="str">
        <f>IF(Table1[[#This Row],[Ordem_insumos]]&lt;&gt;0,VLOOKUP(Table1[[#This Row],[Codigo_servico]],Preencher_Orcamento!$B:$D,3,FALSE)*Table1[[#This Row],[Qtde_insumo]],"")</f>
        <v/>
      </c>
      <c r="M416" s="17" t="str">
        <f>IF(Table1[[#This Row],[Ordem_insumos]]&lt;&gt;0,VLOOKUP(Table1[[#This Row],[Codigo_servico]],Preencher_Orcamento!$B:$D,3,FALSE)*Table1[[#This Row],[Subtotal_insumo]],"")</f>
        <v/>
      </c>
    </row>
    <row r="417" spans="1:13" ht="39" x14ac:dyDescent="0.25">
      <c r="A417" s="6">
        <v>20166</v>
      </c>
      <c r="B417" s="126">
        <v>1</v>
      </c>
      <c r="C417" s="133"/>
      <c r="D417" s="134">
        <v>10125</v>
      </c>
      <c r="E417" s="7" t="s">
        <v>53</v>
      </c>
      <c r="F417" s="8" t="s">
        <v>5</v>
      </c>
      <c r="G417" s="18">
        <f>IFERROR(VLOOKUP(Table1[[#This Row],[Codigo_insumo]],BD_Insumos!$B:$E,4),"")</f>
        <v>174.3075</v>
      </c>
      <c r="H417" s="140">
        <v>1</v>
      </c>
      <c r="I417" s="9"/>
      <c r="J417" s="23">
        <f t="shared" si="6"/>
        <v>174.3075</v>
      </c>
      <c r="K417" s="22" t="str">
        <f>IF(I417&lt;&gt;"",SUMIF(Table1[Codigo_servico],A417,Table1[Subtotal_insumo]),"")</f>
        <v/>
      </c>
      <c r="L417" s="18">
        <f>IF(Table1[[#This Row],[Ordem_insumos]]&lt;&gt;0,VLOOKUP(Table1[[#This Row],[Codigo_servico]],Preencher_Orcamento!$B:$D,3,FALSE)*Table1[[#This Row],[Qtde_insumo]],"")</f>
        <v>0</v>
      </c>
      <c r="M417" s="18">
        <f>IF(Table1[[#This Row],[Ordem_insumos]]&lt;&gt;0,VLOOKUP(Table1[[#This Row],[Codigo_servico]],Preencher_Orcamento!$B:$D,3,FALSE)*Table1[[#This Row],[Subtotal_insumo]],"")</f>
        <v>0</v>
      </c>
    </row>
    <row r="418" spans="1:13" x14ac:dyDescent="0.25">
      <c r="A418" s="3">
        <v>20167</v>
      </c>
      <c r="B418" s="125">
        <v>0</v>
      </c>
      <c r="C418" s="131" t="s">
        <v>2440</v>
      </c>
      <c r="D418" s="132"/>
      <c r="E418" s="4"/>
      <c r="F418" s="4"/>
      <c r="G418" s="17" t="str">
        <f>IFERROR(VLOOKUP(Table1[[#This Row],[Codigo_insumo]],BD_Insumos!$B:$E,4),"")</f>
        <v/>
      </c>
      <c r="H418" s="139"/>
      <c r="I418" s="5" t="s">
        <v>5</v>
      </c>
      <c r="J418" s="20" t="str">
        <f t="shared" si="6"/>
        <v/>
      </c>
      <c r="K418" s="21">
        <f>IF(I418&lt;&gt;"",SUMIF(Table1[Codigo_servico],A418,Table1[Subtotal_insumo]),"")</f>
        <v>197.8888</v>
      </c>
      <c r="L418" s="17" t="str">
        <f>IF(Table1[[#This Row],[Ordem_insumos]]&lt;&gt;0,VLOOKUP(Table1[[#This Row],[Codigo_servico]],Preencher_Orcamento!$B:$D,3,FALSE)*Table1[[#This Row],[Qtde_insumo]],"")</f>
        <v/>
      </c>
      <c r="M418" s="17" t="str">
        <f>IF(Table1[[#This Row],[Ordem_insumos]]&lt;&gt;0,VLOOKUP(Table1[[#This Row],[Codigo_servico]],Preencher_Orcamento!$B:$D,3,FALSE)*Table1[[#This Row],[Subtotal_insumo]],"")</f>
        <v/>
      </c>
    </row>
    <row r="419" spans="1:13" ht="39" x14ac:dyDescent="0.25">
      <c r="A419" s="6">
        <v>20167</v>
      </c>
      <c r="B419" s="126">
        <v>1</v>
      </c>
      <c r="C419" s="133"/>
      <c r="D419" s="134">
        <v>10126</v>
      </c>
      <c r="E419" s="7" t="s">
        <v>54</v>
      </c>
      <c r="F419" s="8" t="s">
        <v>5</v>
      </c>
      <c r="G419" s="18">
        <f>IFERROR(VLOOKUP(Table1[[#This Row],[Codigo_insumo]],BD_Insumos!$B:$E,4),"")</f>
        <v>197.8888</v>
      </c>
      <c r="H419" s="140">
        <v>1</v>
      </c>
      <c r="I419" s="9"/>
      <c r="J419" s="23">
        <f t="shared" si="6"/>
        <v>197.8888</v>
      </c>
      <c r="K419" s="22" t="str">
        <f>IF(I419&lt;&gt;"",SUMIF(Table1[Codigo_servico],A419,Table1[Subtotal_insumo]),"")</f>
        <v/>
      </c>
      <c r="L419" s="18">
        <f>IF(Table1[[#This Row],[Ordem_insumos]]&lt;&gt;0,VLOOKUP(Table1[[#This Row],[Codigo_servico]],Preencher_Orcamento!$B:$D,3,FALSE)*Table1[[#This Row],[Qtde_insumo]],"")</f>
        <v>0</v>
      </c>
      <c r="M419" s="18">
        <f>IF(Table1[[#This Row],[Ordem_insumos]]&lt;&gt;0,VLOOKUP(Table1[[#This Row],[Codigo_servico]],Preencher_Orcamento!$B:$D,3,FALSE)*Table1[[#This Row],[Subtotal_insumo]],"")</f>
        <v>0</v>
      </c>
    </row>
    <row r="420" spans="1:13" x14ac:dyDescent="0.25">
      <c r="A420" s="3">
        <v>20170</v>
      </c>
      <c r="B420" s="125">
        <v>0</v>
      </c>
      <c r="C420" s="131" t="s">
        <v>2441</v>
      </c>
      <c r="D420" s="132"/>
      <c r="E420" s="4"/>
      <c r="F420" s="4"/>
      <c r="G420" s="17" t="str">
        <f>IFERROR(VLOOKUP(Table1[[#This Row],[Codigo_insumo]],BD_Insumos!$B:$E,4),"")</f>
        <v/>
      </c>
      <c r="H420" s="139"/>
      <c r="I420" s="5" t="s">
        <v>5</v>
      </c>
      <c r="J420" s="20" t="str">
        <f t="shared" si="6"/>
        <v/>
      </c>
      <c r="K420" s="21">
        <f>IF(I420&lt;&gt;"",SUMIF(Table1[Codigo_servico],A420,Table1[Subtotal_insumo]),"")</f>
        <v>125.87286513886318</v>
      </c>
      <c r="L420" s="17" t="str">
        <f>IF(Table1[[#This Row],[Ordem_insumos]]&lt;&gt;0,VLOOKUP(Table1[[#This Row],[Codigo_servico]],Preencher_Orcamento!$B:$D,3,FALSE)*Table1[[#This Row],[Qtde_insumo]],"")</f>
        <v/>
      </c>
      <c r="M420" s="17" t="str">
        <f>IF(Table1[[#This Row],[Ordem_insumos]]&lt;&gt;0,VLOOKUP(Table1[[#This Row],[Codigo_servico]],Preencher_Orcamento!$B:$D,3,FALSE)*Table1[[#This Row],[Subtotal_insumo]],"")</f>
        <v/>
      </c>
    </row>
    <row r="421" spans="1:13" ht="26.25" x14ac:dyDescent="0.25">
      <c r="A421" s="6">
        <v>20170</v>
      </c>
      <c r="B421" s="126">
        <v>1</v>
      </c>
      <c r="C421" s="133"/>
      <c r="D421" s="134">
        <v>30680</v>
      </c>
      <c r="E421" s="7" t="s">
        <v>611</v>
      </c>
      <c r="F421" s="8" t="s">
        <v>197</v>
      </c>
      <c r="G421" s="16">
        <f>IFERROR(VLOOKUP(Table1[[#This Row],[Codigo_insumo]],BD_Insumos!$B:$E,4),"")</f>
        <v>3.5329999999999999</v>
      </c>
      <c r="H421" s="140">
        <v>32.700000000000003</v>
      </c>
      <c r="I421" s="9"/>
      <c r="J421" s="22">
        <f t="shared" si="6"/>
        <v>115.52910000000001</v>
      </c>
      <c r="K421" s="22" t="str">
        <f>IF(I421&lt;&gt;"",SUMIF(Table1[Codigo_servico],A421,Table1[Subtotal_insumo]),"")</f>
        <v/>
      </c>
      <c r="L421" s="16">
        <f>IF(Table1[[#This Row],[Ordem_insumos]]&lt;&gt;0,VLOOKUP(Table1[[#This Row],[Codigo_servico]],Preencher_Orcamento!$B:$D,3,FALSE)*Table1[[#This Row],[Qtde_insumo]],"")</f>
        <v>0</v>
      </c>
      <c r="M421" s="16">
        <f>IF(Table1[[#This Row],[Ordem_insumos]]&lt;&gt;0,VLOOKUP(Table1[[#This Row],[Codigo_servico]],Preencher_Orcamento!$B:$D,3,FALSE)*Table1[[#This Row],[Subtotal_insumo]],"")</f>
        <v>0</v>
      </c>
    </row>
    <row r="422" spans="1:13" x14ac:dyDescent="0.25">
      <c r="A422" s="6">
        <v>20170</v>
      </c>
      <c r="B422" s="126">
        <v>2</v>
      </c>
      <c r="C422" s="133"/>
      <c r="D422" s="134">
        <v>2001</v>
      </c>
      <c r="E422" s="7" t="s">
        <v>2180</v>
      </c>
      <c r="F422" s="8" t="s">
        <v>2140</v>
      </c>
      <c r="G422" s="18">
        <f>IFERROR(VLOOKUP(Table1[[#This Row],[Codigo_insumo]],BD_Insumos!$B:$E,4),"")</f>
        <v>13.381977111012139</v>
      </c>
      <c r="H422" s="140">
        <v>0.26</v>
      </c>
      <c r="I422" s="9"/>
      <c r="J422" s="23">
        <f t="shared" si="6"/>
        <v>3.4793140488631562</v>
      </c>
      <c r="K422" s="22" t="str">
        <f>IF(I422&lt;&gt;"",SUMIF(Table1[Codigo_servico],A422,Table1[Subtotal_insumo]),"")</f>
        <v/>
      </c>
      <c r="L422" s="18">
        <f>IF(Table1[[#This Row],[Ordem_insumos]]&lt;&gt;0,VLOOKUP(Table1[[#This Row],[Codigo_servico]],Preencher_Orcamento!$B:$D,3,FALSE)*Table1[[#This Row],[Qtde_insumo]],"")</f>
        <v>0</v>
      </c>
      <c r="M422" s="18">
        <f>IF(Table1[[#This Row],[Ordem_insumos]]&lt;&gt;0,VLOOKUP(Table1[[#This Row],[Codigo_servico]],Preencher_Orcamento!$B:$D,3,FALSE)*Table1[[#This Row],[Subtotal_insumo]],"")</f>
        <v>0</v>
      </c>
    </row>
    <row r="423" spans="1:13" x14ac:dyDescent="0.25">
      <c r="A423" s="6">
        <v>20170</v>
      </c>
      <c r="B423" s="126">
        <v>3</v>
      </c>
      <c r="C423" s="133"/>
      <c r="D423" s="134">
        <v>94202</v>
      </c>
      <c r="E423" s="7" t="s">
        <v>2442</v>
      </c>
      <c r="F423" s="8" t="s">
        <v>2140</v>
      </c>
      <c r="G423" s="16">
        <f>IFERROR(VLOOKUP(Table1[[#This Row],[Codigo_insumo]],BD_Insumos!$B:$E,4),"")</f>
        <v>68.6445109</v>
      </c>
      <c r="H423" s="140">
        <v>0.1</v>
      </c>
      <c r="I423" s="9"/>
      <c r="J423" s="22">
        <f t="shared" si="6"/>
        <v>6.8644510900000002</v>
      </c>
      <c r="K423" s="22" t="str">
        <f>IF(I423&lt;&gt;"",SUMIF(Table1[Codigo_servico],A423,Table1[Subtotal_insumo]),"")</f>
        <v/>
      </c>
      <c r="L423" s="16">
        <f>IF(Table1[[#This Row],[Ordem_insumos]]&lt;&gt;0,VLOOKUP(Table1[[#This Row],[Codigo_servico]],Preencher_Orcamento!$B:$D,3,FALSE)*Table1[[#This Row],[Qtde_insumo]],"")</f>
        <v>0</v>
      </c>
      <c r="M423" s="16">
        <f>IF(Table1[[#This Row],[Ordem_insumos]]&lt;&gt;0,VLOOKUP(Table1[[#This Row],[Codigo_servico]],Preencher_Orcamento!$B:$D,3,FALSE)*Table1[[#This Row],[Subtotal_insumo]],"")</f>
        <v>0</v>
      </c>
    </row>
    <row r="424" spans="1:13" x14ac:dyDescent="0.25">
      <c r="A424" s="3">
        <v>20171</v>
      </c>
      <c r="B424" s="125">
        <v>0</v>
      </c>
      <c r="C424" s="131" t="s">
        <v>2443</v>
      </c>
      <c r="D424" s="132"/>
      <c r="E424" s="4"/>
      <c r="F424" s="4"/>
      <c r="G424" s="17" t="str">
        <f>IFERROR(VLOOKUP(Table1[[#This Row],[Codigo_insumo]],BD_Insumos!$B:$E,4),"")</f>
        <v/>
      </c>
      <c r="H424" s="139"/>
      <c r="I424" s="5" t="s">
        <v>5</v>
      </c>
      <c r="J424" s="20" t="str">
        <f t="shared" si="6"/>
        <v/>
      </c>
      <c r="K424" s="21">
        <f>IF(I424&lt;&gt;"",SUMIF(Table1[Codigo_servico],A424,Table1[Subtotal_insumo]),"")</f>
        <v>188.86464422330363</v>
      </c>
      <c r="L424" s="17" t="str">
        <f>IF(Table1[[#This Row],[Ordem_insumos]]&lt;&gt;0,VLOOKUP(Table1[[#This Row],[Codigo_servico]],Preencher_Orcamento!$B:$D,3,FALSE)*Table1[[#This Row],[Qtde_insumo]],"")</f>
        <v/>
      </c>
      <c r="M424" s="17" t="str">
        <f>IF(Table1[[#This Row],[Ordem_insumos]]&lt;&gt;0,VLOOKUP(Table1[[#This Row],[Codigo_servico]],Preencher_Orcamento!$B:$D,3,FALSE)*Table1[[#This Row],[Subtotal_insumo]],"")</f>
        <v/>
      </c>
    </row>
    <row r="425" spans="1:13" ht="26.25" x14ac:dyDescent="0.25">
      <c r="A425" s="6">
        <v>20171</v>
      </c>
      <c r="B425" s="126">
        <v>1</v>
      </c>
      <c r="C425" s="133"/>
      <c r="D425" s="134">
        <v>30681</v>
      </c>
      <c r="E425" s="7" t="s">
        <v>612</v>
      </c>
      <c r="F425" s="8" t="s">
        <v>197</v>
      </c>
      <c r="G425" s="16">
        <f>IFERROR(VLOOKUP(Table1[[#This Row],[Codigo_insumo]],BD_Insumos!$B:$E,4),"")</f>
        <v>3.4228000000000001</v>
      </c>
      <c r="H425" s="140">
        <v>52</v>
      </c>
      <c r="I425" s="9"/>
      <c r="J425" s="22">
        <f t="shared" si="6"/>
        <v>177.98560000000001</v>
      </c>
      <c r="K425" s="22" t="str">
        <f>IF(I425&lt;&gt;"",SUMIF(Table1[Codigo_servico],A425,Table1[Subtotal_insumo]),"")</f>
        <v/>
      </c>
      <c r="L425" s="16">
        <f>IF(Table1[[#This Row],[Ordem_insumos]]&lt;&gt;0,VLOOKUP(Table1[[#This Row],[Codigo_servico]],Preencher_Orcamento!$B:$D,3,FALSE)*Table1[[#This Row],[Qtde_insumo]],"")</f>
        <v>0</v>
      </c>
      <c r="M425" s="16">
        <f>IF(Table1[[#This Row],[Ordem_insumos]]&lt;&gt;0,VLOOKUP(Table1[[#This Row],[Codigo_servico]],Preencher_Orcamento!$B:$D,3,FALSE)*Table1[[#This Row],[Subtotal_insumo]],"")</f>
        <v>0</v>
      </c>
    </row>
    <row r="426" spans="1:13" x14ac:dyDescent="0.25">
      <c r="A426" s="6">
        <v>20171</v>
      </c>
      <c r="B426" s="126">
        <v>2</v>
      </c>
      <c r="C426" s="133"/>
      <c r="D426" s="134">
        <v>2001</v>
      </c>
      <c r="E426" s="7" t="s">
        <v>2180</v>
      </c>
      <c r="F426" s="8" t="s">
        <v>2140</v>
      </c>
      <c r="G426" s="18">
        <f>IFERROR(VLOOKUP(Table1[[#This Row],[Codigo_insumo]],BD_Insumos!$B:$E,4),"")</f>
        <v>13.381977111012139</v>
      </c>
      <c r="H426" s="140">
        <v>0.3</v>
      </c>
      <c r="I426" s="9"/>
      <c r="J426" s="23">
        <f t="shared" si="6"/>
        <v>4.0145931333036415</v>
      </c>
      <c r="K426" s="22" t="str">
        <f>IF(I426&lt;&gt;"",SUMIF(Table1[Codigo_servico],A426,Table1[Subtotal_insumo]),"")</f>
        <v/>
      </c>
      <c r="L426" s="18">
        <f>IF(Table1[[#This Row],[Ordem_insumos]]&lt;&gt;0,VLOOKUP(Table1[[#This Row],[Codigo_servico]],Preencher_Orcamento!$B:$D,3,FALSE)*Table1[[#This Row],[Qtde_insumo]],"")</f>
        <v>0</v>
      </c>
      <c r="M426" s="18">
        <f>IF(Table1[[#This Row],[Ordem_insumos]]&lt;&gt;0,VLOOKUP(Table1[[#This Row],[Codigo_servico]],Preencher_Orcamento!$B:$D,3,FALSE)*Table1[[#This Row],[Subtotal_insumo]],"")</f>
        <v>0</v>
      </c>
    </row>
    <row r="427" spans="1:13" x14ac:dyDescent="0.25">
      <c r="A427" s="6">
        <v>20171</v>
      </c>
      <c r="B427" s="126">
        <v>3</v>
      </c>
      <c r="C427" s="133"/>
      <c r="D427" s="134">
        <v>94202</v>
      </c>
      <c r="E427" s="7" t="s">
        <v>2442</v>
      </c>
      <c r="F427" s="8" t="s">
        <v>2140</v>
      </c>
      <c r="G427" s="16">
        <f>IFERROR(VLOOKUP(Table1[[#This Row],[Codigo_insumo]],BD_Insumos!$B:$E,4),"")</f>
        <v>68.6445109</v>
      </c>
      <c r="H427" s="140">
        <v>0.1</v>
      </c>
      <c r="I427" s="9"/>
      <c r="J427" s="22">
        <f t="shared" si="6"/>
        <v>6.8644510900000002</v>
      </c>
      <c r="K427" s="22" t="str">
        <f>IF(I427&lt;&gt;"",SUMIF(Table1[Codigo_servico],A427,Table1[Subtotal_insumo]),"")</f>
        <v/>
      </c>
      <c r="L427" s="16">
        <f>IF(Table1[[#This Row],[Ordem_insumos]]&lt;&gt;0,VLOOKUP(Table1[[#This Row],[Codigo_servico]],Preencher_Orcamento!$B:$D,3,FALSE)*Table1[[#This Row],[Qtde_insumo]],"")</f>
        <v>0</v>
      </c>
      <c r="M427" s="16">
        <f>IF(Table1[[#This Row],[Ordem_insumos]]&lt;&gt;0,VLOOKUP(Table1[[#This Row],[Codigo_servico]],Preencher_Orcamento!$B:$D,3,FALSE)*Table1[[#This Row],[Subtotal_insumo]],"")</f>
        <v>0</v>
      </c>
    </row>
    <row r="428" spans="1:13" x14ac:dyDescent="0.25">
      <c r="A428" s="3">
        <v>20172</v>
      </c>
      <c r="B428" s="125">
        <v>0</v>
      </c>
      <c r="C428" s="131" t="s">
        <v>2444</v>
      </c>
      <c r="D428" s="132"/>
      <c r="E428" s="4"/>
      <c r="F428" s="4"/>
      <c r="G428" s="17" t="str">
        <f>IFERROR(VLOOKUP(Table1[[#This Row],[Codigo_insumo]],BD_Insumos!$B:$E,4),"")</f>
        <v/>
      </c>
      <c r="H428" s="139"/>
      <c r="I428" s="5" t="s">
        <v>5</v>
      </c>
      <c r="J428" s="20" t="str">
        <f t="shared" si="6"/>
        <v/>
      </c>
      <c r="K428" s="21">
        <f>IF(I428&lt;&gt;"",SUMIF(Table1[Codigo_servico],A428,Table1[Subtotal_insumo]),"")</f>
        <v>577.36258362321462</v>
      </c>
      <c r="L428" s="17" t="str">
        <f>IF(Table1[[#This Row],[Ordem_insumos]]&lt;&gt;0,VLOOKUP(Table1[[#This Row],[Codigo_servico]],Preencher_Orcamento!$B:$D,3,FALSE)*Table1[[#This Row],[Qtde_insumo]],"")</f>
        <v/>
      </c>
      <c r="M428" s="17" t="str">
        <f>IF(Table1[[#This Row],[Ordem_insumos]]&lt;&gt;0,VLOOKUP(Table1[[#This Row],[Codigo_servico]],Preencher_Orcamento!$B:$D,3,FALSE)*Table1[[#This Row],[Subtotal_insumo]],"")</f>
        <v/>
      </c>
    </row>
    <row r="429" spans="1:13" x14ac:dyDescent="0.25">
      <c r="A429" s="6">
        <v>20172</v>
      </c>
      <c r="B429" s="126">
        <v>1</v>
      </c>
      <c r="C429" s="133"/>
      <c r="D429" s="134">
        <v>94202</v>
      </c>
      <c r="E429" s="7" t="s">
        <v>2442</v>
      </c>
      <c r="F429" s="8" t="s">
        <v>2140</v>
      </c>
      <c r="G429" s="16">
        <f>IFERROR(VLOOKUP(Table1[[#This Row],[Codigo_insumo]],BD_Insumos!$B:$E,4),"")</f>
        <v>68.6445109</v>
      </c>
      <c r="H429" s="140">
        <v>0.1</v>
      </c>
      <c r="I429" s="9"/>
      <c r="J429" s="22">
        <f t="shared" si="6"/>
        <v>6.8644510900000002</v>
      </c>
      <c r="K429" s="22" t="str">
        <f>IF(I429&lt;&gt;"",SUMIF(Table1[Codigo_servico],A429,Table1[Subtotal_insumo]),"")</f>
        <v/>
      </c>
      <c r="L429" s="16">
        <f>IF(Table1[[#This Row],[Ordem_insumos]]&lt;&gt;0,VLOOKUP(Table1[[#This Row],[Codigo_servico]],Preencher_Orcamento!$B:$D,3,FALSE)*Table1[[#This Row],[Qtde_insumo]],"")</f>
        <v>0</v>
      </c>
      <c r="M429" s="16">
        <f>IF(Table1[[#This Row],[Ordem_insumos]]&lt;&gt;0,VLOOKUP(Table1[[#This Row],[Codigo_servico]],Preencher_Orcamento!$B:$D,3,FALSE)*Table1[[#This Row],[Subtotal_insumo]],"")</f>
        <v>0</v>
      </c>
    </row>
    <row r="430" spans="1:13" x14ac:dyDescent="0.25">
      <c r="A430" s="6">
        <v>20172</v>
      </c>
      <c r="B430" s="126">
        <v>2</v>
      </c>
      <c r="C430" s="133"/>
      <c r="D430" s="134">
        <v>2001</v>
      </c>
      <c r="E430" s="7" t="s">
        <v>2180</v>
      </c>
      <c r="F430" s="8" t="s">
        <v>2140</v>
      </c>
      <c r="G430" s="18">
        <f>IFERROR(VLOOKUP(Table1[[#This Row],[Codigo_insumo]],BD_Insumos!$B:$E,4),"")</f>
        <v>13.381977111012139</v>
      </c>
      <c r="H430" s="140">
        <v>1.2</v>
      </c>
      <c r="I430" s="9"/>
      <c r="J430" s="23">
        <f t="shared" si="6"/>
        <v>16.058372533214566</v>
      </c>
      <c r="K430" s="22" t="str">
        <f>IF(I430&lt;&gt;"",SUMIF(Table1[Codigo_servico],A430,Table1[Subtotal_insumo]),"")</f>
        <v/>
      </c>
      <c r="L430" s="18">
        <f>IF(Table1[[#This Row],[Ordem_insumos]]&lt;&gt;0,VLOOKUP(Table1[[#This Row],[Codigo_servico]],Preencher_Orcamento!$B:$D,3,FALSE)*Table1[[#This Row],[Qtde_insumo]],"")</f>
        <v>0</v>
      </c>
      <c r="M430" s="18">
        <f>IF(Table1[[#This Row],[Ordem_insumos]]&lt;&gt;0,VLOOKUP(Table1[[#This Row],[Codigo_servico]],Preencher_Orcamento!$B:$D,3,FALSE)*Table1[[#This Row],[Subtotal_insumo]],"")</f>
        <v>0</v>
      </c>
    </row>
    <row r="431" spans="1:13" x14ac:dyDescent="0.25">
      <c r="A431" s="6">
        <v>20172</v>
      </c>
      <c r="B431" s="126">
        <v>3</v>
      </c>
      <c r="C431" s="133"/>
      <c r="D431" s="134">
        <v>30687</v>
      </c>
      <c r="E431" s="7" t="s">
        <v>615</v>
      </c>
      <c r="F431" s="8" t="s">
        <v>197</v>
      </c>
      <c r="G431" s="16">
        <f>IFERROR(VLOOKUP(Table1[[#This Row],[Codigo_insumo]],BD_Insumos!$B:$E,4),"")</f>
        <v>5.6924000000000001</v>
      </c>
      <c r="H431" s="140">
        <v>97.4</v>
      </c>
      <c r="I431" s="9"/>
      <c r="J431" s="22">
        <f t="shared" si="6"/>
        <v>554.43976000000009</v>
      </c>
      <c r="K431" s="22" t="str">
        <f>IF(I431&lt;&gt;"",SUMIF(Table1[Codigo_servico],A431,Table1[Subtotal_insumo]),"")</f>
        <v/>
      </c>
      <c r="L431" s="16">
        <f>IF(Table1[[#This Row],[Ordem_insumos]]&lt;&gt;0,VLOOKUP(Table1[[#This Row],[Codigo_servico]],Preencher_Orcamento!$B:$D,3,FALSE)*Table1[[#This Row],[Qtde_insumo]],"")</f>
        <v>0</v>
      </c>
      <c r="M431" s="16">
        <f>IF(Table1[[#This Row],[Ordem_insumos]]&lt;&gt;0,VLOOKUP(Table1[[#This Row],[Codigo_servico]],Preencher_Orcamento!$B:$D,3,FALSE)*Table1[[#This Row],[Subtotal_insumo]],"")</f>
        <v>0</v>
      </c>
    </row>
    <row r="432" spans="1:13" x14ac:dyDescent="0.25">
      <c r="A432" s="3">
        <v>20173</v>
      </c>
      <c r="B432" s="125">
        <v>0</v>
      </c>
      <c r="C432" s="131" t="s">
        <v>2445</v>
      </c>
      <c r="D432" s="132"/>
      <c r="E432" s="4"/>
      <c r="F432" s="4"/>
      <c r="G432" s="17" t="str">
        <f>IFERROR(VLOOKUP(Table1[[#This Row],[Codigo_insumo]],BD_Insumos!$B:$E,4),"")</f>
        <v/>
      </c>
      <c r="H432" s="139"/>
      <c r="I432" s="5" t="s">
        <v>457</v>
      </c>
      <c r="J432" s="20" t="str">
        <f t="shared" si="6"/>
        <v/>
      </c>
      <c r="K432" s="21">
        <f>IF(I432&lt;&gt;"",SUMIF(Table1[Codigo_servico],A432,Table1[Subtotal_insumo]),"")</f>
        <v>83.147499999999994</v>
      </c>
      <c r="L432" s="17" t="str">
        <f>IF(Table1[[#This Row],[Ordem_insumos]]&lt;&gt;0,VLOOKUP(Table1[[#This Row],[Codigo_servico]],Preencher_Orcamento!$B:$D,3,FALSE)*Table1[[#This Row],[Qtde_insumo]],"")</f>
        <v/>
      </c>
      <c r="M432" s="17" t="str">
        <f>IF(Table1[[#This Row],[Ordem_insumos]]&lt;&gt;0,VLOOKUP(Table1[[#This Row],[Codigo_servico]],Preencher_Orcamento!$B:$D,3,FALSE)*Table1[[#This Row],[Subtotal_insumo]],"")</f>
        <v/>
      </c>
    </row>
    <row r="433" spans="1:13" x14ac:dyDescent="0.25">
      <c r="A433" s="6">
        <v>20173</v>
      </c>
      <c r="B433" s="126">
        <v>1</v>
      </c>
      <c r="C433" s="133"/>
      <c r="D433" s="134">
        <v>10034</v>
      </c>
      <c r="E433" s="7" t="s">
        <v>20</v>
      </c>
      <c r="F433" s="8" t="s">
        <v>457</v>
      </c>
      <c r="G433" s="18">
        <f>IFERROR(VLOOKUP(Table1[[#This Row],[Codigo_insumo]],BD_Insumos!$B:$E,4),"")</f>
        <v>83.147499999999994</v>
      </c>
      <c r="H433" s="140">
        <v>1</v>
      </c>
      <c r="I433" s="9"/>
      <c r="J433" s="23">
        <f t="shared" si="6"/>
        <v>83.147499999999994</v>
      </c>
      <c r="K433" s="22" t="str">
        <f>IF(I433&lt;&gt;"",SUMIF(Table1[Codigo_servico],A433,Table1[Subtotal_insumo]),"")</f>
        <v/>
      </c>
      <c r="L433" s="18">
        <f>IF(Table1[[#This Row],[Ordem_insumos]]&lt;&gt;0,VLOOKUP(Table1[[#This Row],[Codigo_servico]],Preencher_Orcamento!$B:$D,3,FALSE)*Table1[[#This Row],[Qtde_insumo]],"")</f>
        <v>0</v>
      </c>
      <c r="M433" s="18">
        <f>IF(Table1[[#This Row],[Ordem_insumos]]&lt;&gt;0,VLOOKUP(Table1[[#This Row],[Codigo_servico]],Preencher_Orcamento!$B:$D,3,FALSE)*Table1[[#This Row],[Subtotal_insumo]],"")</f>
        <v>0</v>
      </c>
    </row>
    <row r="434" spans="1:13" x14ac:dyDescent="0.25">
      <c r="A434" s="3">
        <v>20174</v>
      </c>
      <c r="B434" s="125">
        <v>0</v>
      </c>
      <c r="C434" s="131" t="s">
        <v>2446</v>
      </c>
      <c r="D434" s="132"/>
      <c r="E434" s="4"/>
      <c r="F434" s="4"/>
      <c r="G434" s="17" t="str">
        <f>IFERROR(VLOOKUP(Table1[[#This Row],[Codigo_insumo]],BD_Insumos!$B:$E,4),"")</f>
        <v/>
      </c>
      <c r="H434" s="139"/>
      <c r="I434" s="5" t="s">
        <v>457</v>
      </c>
      <c r="J434" s="20" t="str">
        <f t="shared" si="6"/>
        <v/>
      </c>
      <c r="K434" s="21">
        <f>IF(I434&lt;&gt;"",SUMIF(Table1[Codigo_servico],A434,Table1[Subtotal_insumo]),"")</f>
        <v>90.628799999999998</v>
      </c>
      <c r="L434" s="17" t="str">
        <f>IF(Table1[[#This Row],[Ordem_insumos]]&lt;&gt;0,VLOOKUP(Table1[[#This Row],[Codigo_servico]],Preencher_Orcamento!$B:$D,3,FALSE)*Table1[[#This Row],[Qtde_insumo]],"")</f>
        <v/>
      </c>
      <c r="M434" s="17" t="str">
        <f>IF(Table1[[#This Row],[Ordem_insumos]]&lt;&gt;0,VLOOKUP(Table1[[#This Row],[Codigo_servico]],Preencher_Orcamento!$B:$D,3,FALSE)*Table1[[#This Row],[Subtotal_insumo]],"")</f>
        <v/>
      </c>
    </row>
    <row r="435" spans="1:13" x14ac:dyDescent="0.25">
      <c r="A435" s="6">
        <v>20174</v>
      </c>
      <c r="B435" s="126">
        <v>1</v>
      </c>
      <c r="C435" s="133"/>
      <c r="D435" s="134">
        <v>10035</v>
      </c>
      <c r="E435" s="7" t="s">
        <v>22</v>
      </c>
      <c r="F435" s="8" t="s">
        <v>457</v>
      </c>
      <c r="G435" s="18">
        <f>IFERROR(VLOOKUP(Table1[[#This Row],[Codigo_insumo]],BD_Insumos!$B:$E,4),"")</f>
        <v>90.628799999999998</v>
      </c>
      <c r="H435" s="140">
        <v>1</v>
      </c>
      <c r="I435" s="9"/>
      <c r="J435" s="23">
        <f t="shared" si="6"/>
        <v>90.628799999999998</v>
      </c>
      <c r="K435" s="22" t="str">
        <f>IF(I435&lt;&gt;"",SUMIF(Table1[Codigo_servico],A435,Table1[Subtotal_insumo]),"")</f>
        <v/>
      </c>
      <c r="L435" s="18">
        <f>IF(Table1[[#This Row],[Ordem_insumos]]&lt;&gt;0,VLOOKUP(Table1[[#This Row],[Codigo_servico]],Preencher_Orcamento!$B:$D,3,FALSE)*Table1[[#This Row],[Qtde_insumo]],"")</f>
        <v>0</v>
      </c>
      <c r="M435" s="18">
        <f>IF(Table1[[#This Row],[Ordem_insumos]]&lt;&gt;0,VLOOKUP(Table1[[#This Row],[Codigo_servico]],Preencher_Orcamento!$B:$D,3,FALSE)*Table1[[#This Row],[Subtotal_insumo]],"")</f>
        <v>0</v>
      </c>
    </row>
    <row r="436" spans="1:13" x14ac:dyDescent="0.25">
      <c r="A436" s="3">
        <v>20175</v>
      </c>
      <c r="B436" s="125">
        <v>0</v>
      </c>
      <c r="C436" s="131" t="s">
        <v>2447</v>
      </c>
      <c r="D436" s="132"/>
      <c r="E436" s="4"/>
      <c r="F436" s="4"/>
      <c r="G436" s="17" t="str">
        <f>IFERROR(VLOOKUP(Table1[[#This Row],[Codigo_insumo]],BD_Insumos!$B:$E,4),"")</f>
        <v/>
      </c>
      <c r="H436" s="139"/>
      <c r="I436" s="5" t="s">
        <v>457</v>
      </c>
      <c r="J436" s="20" t="str">
        <f t="shared" si="6"/>
        <v/>
      </c>
      <c r="K436" s="21">
        <f>IF(I436&lt;&gt;"",SUMIF(Table1[Codigo_servico],A436,Table1[Subtotal_insumo]),"")</f>
        <v>91.716300000000004</v>
      </c>
      <c r="L436" s="17" t="str">
        <f>IF(Table1[[#This Row],[Ordem_insumos]]&lt;&gt;0,VLOOKUP(Table1[[#This Row],[Codigo_servico]],Preencher_Orcamento!$B:$D,3,FALSE)*Table1[[#This Row],[Qtde_insumo]],"")</f>
        <v/>
      </c>
      <c r="M436" s="17" t="str">
        <f>IF(Table1[[#This Row],[Ordem_insumos]]&lt;&gt;0,VLOOKUP(Table1[[#This Row],[Codigo_servico]],Preencher_Orcamento!$B:$D,3,FALSE)*Table1[[#This Row],[Subtotal_insumo]],"")</f>
        <v/>
      </c>
    </row>
    <row r="437" spans="1:13" x14ac:dyDescent="0.25">
      <c r="A437" s="6">
        <v>20175</v>
      </c>
      <c r="B437" s="126">
        <v>1</v>
      </c>
      <c r="C437" s="133"/>
      <c r="D437" s="134">
        <v>10036</v>
      </c>
      <c r="E437" s="7" t="s">
        <v>23</v>
      </c>
      <c r="F437" s="8" t="s">
        <v>457</v>
      </c>
      <c r="G437" s="18">
        <f>IFERROR(VLOOKUP(Table1[[#This Row],[Codigo_insumo]],BD_Insumos!$B:$E,4),"")</f>
        <v>91.716300000000004</v>
      </c>
      <c r="H437" s="140">
        <v>1</v>
      </c>
      <c r="I437" s="9"/>
      <c r="J437" s="23">
        <f t="shared" si="6"/>
        <v>91.716300000000004</v>
      </c>
      <c r="K437" s="22" t="str">
        <f>IF(I437&lt;&gt;"",SUMIF(Table1[Codigo_servico],A437,Table1[Subtotal_insumo]),"")</f>
        <v/>
      </c>
      <c r="L437" s="18">
        <f>IF(Table1[[#This Row],[Ordem_insumos]]&lt;&gt;0,VLOOKUP(Table1[[#This Row],[Codigo_servico]],Preencher_Orcamento!$B:$D,3,FALSE)*Table1[[#This Row],[Qtde_insumo]],"")</f>
        <v>0</v>
      </c>
      <c r="M437" s="18">
        <f>IF(Table1[[#This Row],[Ordem_insumos]]&lt;&gt;0,VLOOKUP(Table1[[#This Row],[Codigo_servico]],Preencher_Orcamento!$B:$D,3,FALSE)*Table1[[#This Row],[Subtotal_insumo]],"")</f>
        <v>0</v>
      </c>
    </row>
    <row r="438" spans="1:13" x14ac:dyDescent="0.25">
      <c r="A438" s="3">
        <v>20176</v>
      </c>
      <c r="B438" s="125">
        <v>0</v>
      </c>
      <c r="C438" s="131" t="s">
        <v>2448</v>
      </c>
      <c r="D438" s="132"/>
      <c r="E438" s="4"/>
      <c r="F438" s="4"/>
      <c r="G438" s="17" t="str">
        <f>IFERROR(VLOOKUP(Table1[[#This Row],[Codigo_insumo]],BD_Insumos!$B:$E,4),"")</f>
        <v/>
      </c>
      <c r="H438" s="139"/>
      <c r="I438" s="5" t="s">
        <v>457</v>
      </c>
      <c r="J438" s="20" t="str">
        <f t="shared" si="6"/>
        <v/>
      </c>
      <c r="K438" s="21">
        <f>IF(I438&lt;&gt;"",SUMIF(Table1[Codigo_servico],A438,Table1[Subtotal_insumo]),"")</f>
        <v>249.44059999999999</v>
      </c>
      <c r="L438" s="17" t="str">
        <f>IF(Table1[[#This Row],[Ordem_insumos]]&lt;&gt;0,VLOOKUP(Table1[[#This Row],[Codigo_servico]],Preencher_Orcamento!$B:$D,3,FALSE)*Table1[[#This Row],[Qtde_insumo]],"")</f>
        <v/>
      </c>
      <c r="M438" s="17" t="str">
        <f>IF(Table1[[#This Row],[Ordem_insumos]]&lt;&gt;0,VLOOKUP(Table1[[#This Row],[Codigo_servico]],Preencher_Orcamento!$B:$D,3,FALSE)*Table1[[#This Row],[Subtotal_insumo]],"")</f>
        <v/>
      </c>
    </row>
    <row r="439" spans="1:13" ht="26.25" x14ac:dyDescent="0.25">
      <c r="A439" s="6">
        <v>20176</v>
      </c>
      <c r="B439" s="126">
        <v>1</v>
      </c>
      <c r="C439" s="133"/>
      <c r="D439" s="134">
        <v>10045</v>
      </c>
      <c r="E439" s="7" t="s">
        <v>24</v>
      </c>
      <c r="F439" s="8" t="s">
        <v>457</v>
      </c>
      <c r="G439" s="18">
        <f>IFERROR(VLOOKUP(Table1[[#This Row],[Codigo_insumo]],BD_Insumos!$B:$E,4),"")</f>
        <v>249.44059999999999</v>
      </c>
      <c r="H439" s="140">
        <v>1</v>
      </c>
      <c r="I439" s="9"/>
      <c r="J439" s="23">
        <f t="shared" si="6"/>
        <v>249.44059999999999</v>
      </c>
      <c r="K439" s="22" t="str">
        <f>IF(I439&lt;&gt;"",SUMIF(Table1[Codigo_servico],A439,Table1[Subtotal_insumo]),"")</f>
        <v/>
      </c>
      <c r="L439" s="18">
        <f>IF(Table1[[#This Row],[Ordem_insumos]]&lt;&gt;0,VLOOKUP(Table1[[#This Row],[Codigo_servico]],Preencher_Orcamento!$B:$D,3,FALSE)*Table1[[#This Row],[Qtde_insumo]],"")</f>
        <v>0</v>
      </c>
      <c r="M439" s="18">
        <f>IF(Table1[[#This Row],[Ordem_insumos]]&lt;&gt;0,VLOOKUP(Table1[[#This Row],[Codigo_servico]],Preencher_Orcamento!$B:$D,3,FALSE)*Table1[[#This Row],[Subtotal_insumo]],"")</f>
        <v>0</v>
      </c>
    </row>
    <row r="440" spans="1:13" x14ac:dyDescent="0.25">
      <c r="A440" s="3">
        <v>20177</v>
      </c>
      <c r="B440" s="125">
        <v>0</v>
      </c>
      <c r="C440" s="131" t="s">
        <v>2449</v>
      </c>
      <c r="D440" s="132"/>
      <c r="E440" s="4"/>
      <c r="F440" s="4"/>
      <c r="G440" s="17" t="str">
        <f>IFERROR(VLOOKUP(Table1[[#This Row],[Codigo_insumo]],BD_Insumos!$B:$E,4),"")</f>
        <v/>
      </c>
      <c r="H440" s="139"/>
      <c r="I440" s="5" t="s">
        <v>457</v>
      </c>
      <c r="J440" s="20" t="str">
        <f t="shared" si="6"/>
        <v/>
      </c>
      <c r="K440" s="21">
        <f>IF(I440&lt;&gt;"",SUMIF(Table1[Codigo_servico],A440,Table1[Subtotal_insumo]),"")</f>
        <v>283.48149999999998</v>
      </c>
      <c r="L440" s="17" t="str">
        <f>IF(Table1[[#This Row],[Ordem_insumos]]&lt;&gt;0,VLOOKUP(Table1[[#This Row],[Codigo_servico]],Preencher_Orcamento!$B:$D,3,FALSE)*Table1[[#This Row],[Qtde_insumo]],"")</f>
        <v/>
      </c>
      <c r="M440" s="17" t="str">
        <f>IF(Table1[[#This Row],[Ordem_insumos]]&lt;&gt;0,VLOOKUP(Table1[[#This Row],[Codigo_servico]],Preencher_Orcamento!$B:$D,3,FALSE)*Table1[[#This Row],[Subtotal_insumo]],"")</f>
        <v/>
      </c>
    </row>
    <row r="441" spans="1:13" ht="26.25" x14ac:dyDescent="0.25">
      <c r="A441" s="6">
        <v>20177</v>
      </c>
      <c r="B441" s="126">
        <v>1</v>
      </c>
      <c r="C441" s="133"/>
      <c r="D441" s="134">
        <v>10046</v>
      </c>
      <c r="E441" s="7" t="s">
        <v>25</v>
      </c>
      <c r="F441" s="8" t="s">
        <v>457</v>
      </c>
      <c r="G441" s="18">
        <f>IFERROR(VLOOKUP(Table1[[#This Row],[Codigo_insumo]],BD_Insumos!$B:$E,4),"")</f>
        <v>283.48149999999998</v>
      </c>
      <c r="H441" s="140">
        <v>1</v>
      </c>
      <c r="I441" s="9"/>
      <c r="J441" s="23">
        <f t="shared" si="6"/>
        <v>283.48149999999998</v>
      </c>
      <c r="K441" s="22" t="str">
        <f>IF(I441&lt;&gt;"",SUMIF(Table1[Codigo_servico],A441,Table1[Subtotal_insumo]),"")</f>
        <v/>
      </c>
      <c r="L441" s="18">
        <f>IF(Table1[[#This Row],[Ordem_insumos]]&lt;&gt;0,VLOOKUP(Table1[[#This Row],[Codigo_servico]],Preencher_Orcamento!$B:$D,3,FALSE)*Table1[[#This Row],[Qtde_insumo]],"")</f>
        <v>0</v>
      </c>
      <c r="M441" s="18">
        <f>IF(Table1[[#This Row],[Ordem_insumos]]&lt;&gt;0,VLOOKUP(Table1[[#This Row],[Codigo_servico]],Preencher_Orcamento!$B:$D,3,FALSE)*Table1[[#This Row],[Subtotal_insumo]],"")</f>
        <v>0</v>
      </c>
    </row>
    <row r="442" spans="1:13" x14ac:dyDescent="0.25">
      <c r="A442" s="3">
        <v>20178</v>
      </c>
      <c r="B442" s="125">
        <v>0</v>
      </c>
      <c r="C442" s="131" t="s">
        <v>2450</v>
      </c>
      <c r="D442" s="132"/>
      <c r="E442" s="4"/>
      <c r="F442" s="4"/>
      <c r="G442" s="17" t="str">
        <f>IFERROR(VLOOKUP(Table1[[#This Row],[Codigo_insumo]],BD_Insumos!$B:$E,4),"")</f>
        <v/>
      </c>
      <c r="H442" s="139"/>
      <c r="I442" s="5" t="s">
        <v>457</v>
      </c>
      <c r="J442" s="20" t="str">
        <f t="shared" si="6"/>
        <v/>
      </c>
      <c r="K442" s="21">
        <f>IF(I442&lt;&gt;"",SUMIF(Table1[Codigo_servico],A442,Table1[Subtotal_insumo]),"")</f>
        <v>273.47030000000001</v>
      </c>
      <c r="L442" s="17" t="str">
        <f>IF(Table1[[#This Row],[Ordem_insumos]]&lt;&gt;0,VLOOKUP(Table1[[#This Row],[Codigo_servico]],Preencher_Orcamento!$B:$D,3,FALSE)*Table1[[#This Row],[Qtde_insumo]],"")</f>
        <v/>
      </c>
      <c r="M442" s="17" t="str">
        <f>IF(Table1[[#This Row],[Ordem_insumos]]&lt;&gt;0,VLOOKUP(Table1[[#This Row],[Codigo_servico]],Preencher_Orcamento!$B:$D,3,FALSE)*Table1[[#This Row],[Subtotal_insumo]],"")</f>
        <v/>
      </c>
    </row>
    <row r="443" spans="1:13" ht="26.25" x14ac:dyDescent="0.25">
      <c r="A443" s="6">
        <v>20178</v>
      </c>
      <c r="B443" s="126">
        <v>1</v>
      </c>
      <c r="C443" s="133"/>
      <c r="D443" s="134">
        <v>10047</v>
      </c>
      <c r="E443" s="7" t="s">
        <v>26</v>
      </c>
      <c r="F443" s="8" t="s">
        <v>457</v>
      </c>
      <c r="G443" s="18">
        <f>IFERROR(VLOOKUP(Table1[[#This Row],[Codigo_insumo]],BD_Insumos!$B:$E,4),"")</f>
        <v>273.47030000000001</v>
      </c>
      <c r="H443" s="140">
        <v>1</v>
      </c>
      <c r="I443" s="9"/>
      <c r="J443" s="23">
        <f t="shared" si="6"/>
        <v>273.47030000000001</v>
      </c>
      <c r="K443" s="22" t="str">
        <f>IF(I443&lt;&gt;"",SUMIF(Table1[Codigo_servico],A443,Table1[Subtotal_insumo]),"")</f>
        <v/>
      </c>
      <c r="L443" s="18">
        <f>IF(Table1[[#This Row],[Ordem_insumos]]&lt;&gt;0,VLOOKUP(Table1[[#This Row],[Codigo_servico]],Preencher_Orcamento!$B:$D,3,FALSE)*Table1[[#This Row],[Qtde_insumo]],"")</f>
        <v>0</v>
      </c>
      <c r="M443" s="18">
        <f>IF(Table1[[#This Row],[Ordem_insumos]]&lt;&gt;0,VLOOKUP(Table1[[#This Row],[Codigo_servico]],Preencher_Orcamento!$B:$D,3,FALSE)*Table1[[#This Row],[Subtotal_insumo]],"")</f>
        <v>0</v>
      </c>
    </row>
    <row r="444" spans="1:13" x14ac:dyDescent="0.25">
      <c r="A444" s="3">
        <v>20180</v>
      </c>
      <c r="B444" s="125">
        <v>0</v>
      </c>
      <c r="C444" s="131" t="s">
        <v>2451</v>
      </c>
      <c r="D444" s="132"/>
      <c r="E444" s="4"/>
      <c r="F444" s="4"/>
      <c r="G444" s="17" t="str">
        <f>IFERROR(VLOOKUP(Table1[[#This Row],[Codigo_insumo]],BD_Insumos!$B:$E,4),"")</f>
        <v/>
      </c>
      <c r="H444" s="139"/>
      <c r="I444" s="5" t="s">
        <v>5</v>
      </c>
      <c r="J444" s="20" t="str">
        <f t="shared" si="6"/>
        <v/>
      </c>
      <c r="K444" s="21">
        <f>IF(I444&lt;&gt;"",SUMIF(Table1[Codigo_servico],A444,Table1[Subtotal_insumo]),"")</f>
        <v>51.468706071884725</v>
      </c>
      <c r="L444" s="17" t="str">
        <f>IF(Table1[[#This Row],[Ordem_insumos]]&lt;&gt;0,VLOOKUP(Table1[[#This Row],[Codigo_servico]],Preencher_Orcamento!$B:$D,3,FALSE)*Table1[[#This Row],[Qtde_insumo]],"")</f>
        <v/>
      </c>
      <c r="M444" s="17" t="str">
        <f>IF(Table1[[#This Row],[Ordem_insumos]]&lt;&gt;0,VLOOKUP(Table1[[#This Row],[Codigo_servico]],Preencher_Orcamento!$B:$D,3,FALSE)*Table1[[#This Row],[Subtotal_insumo]],"")</f>
        <v/>
      </c>
    </row>
    <row r="445" spans="1:13" ht="39" x14ac:dyDescent="0.25">
      <c r="A445" s="6">
        <v>20180</v>
      </c>
      <c r="B445" s="126">
        <v>1</v>
      </c>
      <c r="C445" s="133"/>
      <c r="D445" s="134">
        <v>10532</v>
      </c>
      <c r="E445" s="7" t="s">
        <v>85</v>
      </c>
      <c r="F445" s="8" t="s">
        <v>58</v>
      </c>
      <c r="G445" s="16">
        <f>IFERROR(VLOOKUP(Table1[[#This Row],[Codigo_insumo]],BD_Insumos!$B:$E,4),"")</f>
        <v>306.2747</v>
      </c>
      <c r="H445" s="140">
        <v>4.9000000000000002E-2</v>
      </c>
      <c r="I445" s="9"/>
      <c r="J445" s="22">
        <f t="shared" si="6"/>
        <v>15.0074603</v>
      </c>
      <c r="K445" s="22" t="str">
        <f>IF(I445&lt;&gt;"",SUMIF(Table1[Codigo_servico],A445,Table1[Subtotal_insumo]),"")</f>
        <v/>
      </c>
      <c r="L445" s="16">
        <f>IF(Table1[[#This Row],[Ordem_insumos]]&lt;&gt;0,VLOOKUP(Table1[[#This Row],[Codigo_servico]],Preencher_Orcamento!$B:$D,3,FALSE)*Table1[[#This Row],[Qtde_insumo]],"")</f>
        <v>0</v>
      </c>
      <c r="M445" s="16">
        <f>IF(Table1[[#This Row],[Ordem_insumos]]&lt;&gt;0,VLOOKUP(Table1[[#This Row],[Codigo_servico]],Preencher_Orcamento!$B:$D,3,FALSE)*Table1[[#This Row],[Subtotal_insumo]],"")</f>
        <v>0</v>
      </c>
    </row>
    <row r="446" spans="1:13" x14ac:dyDescent="0.25">
      <c r="A446" s="6">
        <v>20180</v>
      </c>
      <c r="B446" s="126">
        <v>2</v>
      </c>
      <c r="C446" s="133"/>
      <c r="D446" s="134">
        <v>11501</v>
      </c>
      <c r="E446" s="7" t="s">
        <v>196</v>
      </c>
      <c r="F446" s="8" t="s">
        <v>197</v>
      </c>
      <c r="G446" s="18">
        <f>IFERROR(VLOOKUP(Table1[[#This Row],[Codigo_insumo]],BD_Insumos!$B:$E,4),"")</f>
        <v>3.2875999999999999</v>
      </c>
      <c r="H446" s="140">
        <v>0.46</v>
      </c>
      <c r="I446" s="9"/>
      <c r="J446" s="23">
        <f t="shared" si="6"/>
        <v>1.5122960000000001</v>
      </c>
      <c r="K446" s="22" t="str">
        <f>IF(I446&lt;&gt;"",SUMIF(Table1[Codigo_servico],A446,Table1[Subtotal_insumo]),"")</f>
        <v/>
      </c>
      <c r="L446" s="18">
        <f>IF(Table1[[#This Row],[Ordem_insumos]]&lt;&gt;0,VLOOKUP(Table1[[#This Row],[Codigo_servico]],Preencher_Orcamento!$B:$D,3,FALSE)*Table1[[#This Row],[Qtde_insumo]],"")</f>
        <v>0</v>
      </c>
      <c r="M446" s="18">
        <f>IF(Table1[[#This Row],[Ordem_insumos]]&lt;&gt;0,VLOOKUP(Table1[[#This Row],[Codigo_servico]],Preencher_Orcamento!$B:$D,3,FALSE)*Table1[[#This Row],[Subtotal_insumo]],"")</f>
        <v>0</v>
      </c>
    </row>
    <row r="447" spans="1:13" x14ac:dyDescent="0.25">
      <c r="A447" s="6">
        <v>20180</v>
      </c>
      <c r="B447" s="126">
        <v>3</v>
      </c>
      <c r="C447" s="133"/>
      <c r="D447" s="134">
        <v>17740</v>
      </c>
      <c r="E447" s="7" t="s">
        <v>399</v>
      </c>
      <c r="F447" s="8" t="s">
        <v>197</v>
      </c>
      <c r="G447" s="18">
        <f>IFERROR(VLOOKUP(Table1[[#This Row],[Codigo_insumo]],BD_Insumos!$B:$E,4),"")</f>
        <v>4.9862000000000002</v>
      </c>
      <c r="H447" s="140">
        <v>0.01</v>
      </c>
      <c r="I447" s="9"/>
      <c r="J447" s="23">
        <f t="shared" si="6"/>
        <v>4.9862000000000004E-2</v>
      </c>
      <c r="K447" s="22" t="str">
        <f>IF(I447&lt;&gt;"",SUMIF(Table1[Codigo_servico],A447,Table1[Subtotal_insumo]),"")</f>
        <v/>
      </c>
      <c r="L447" s="18">
        <f>IF(Table1[[#This Row],[Ordem_insumos]]&lt;&gt;0,VLOOKUP(Table1[[#This Row],[Codigo_servico]],Preencher_Orcamento!$B:$D,3,FALSE)*Table1[[#This Row],[Qtde_insumo]],"")</f>
        <v>0</v>
      </c>
      <c r="M447" s="18">
        <f>IF(Table1[[#This Row],[Ordem_insumos]]&lt;&gt;0,VLOOKUP(Table1[[#This Row],[Codigo_servico]],Preencher_Orcamento!$B:$D,3,FALSE)*Table1[[#This Row],[Subtotal_insumo]],"")</f>
        <v>0</v>
      </c>
    </row>
    <row r="448" spans="1:13" x14ac:dyDescent="0.25">
      <c r="A448" s="6">
        <v>20180</v>
      </c>
      <c r="B448" s="126">
        <v>4</v>
      </c>
      <c r="C448" s="133"/>
      <c r="D448" s="134">
        <v>2099</v>
      </c>
      <c r="E448" s="7" t="s">
        <v>2205</v>
      </c>
      <c r="F448" s="8" t="s">
        <v>2140</v>
      </c>
      <c r="G448" s="18">
        <f>IFERROR(VLOOKUP(Table1[[#This Row],[Codigo_insumo]],BD_Insumos!$B:$E,4),"")</f>
        <v>12.627877718847255</v>
      </c>
      <c r="H448" s="140">
        <v>0.1</v>
      </c>
      <c r="I448" s="9"/>
      <c r="J448" s="23">
        <f t="shared" si="6"/>
        <v>1.2627877718847256</v>
      </c>
      <c r="K448" s="22" t="str">
        <f>IF(I448&lt;&gt;"",SUMIF(Table1[Codigo_servico],A448,Table1[Subtotal_insumo]),"")</f>
        <v/>
      </c>
      <c r="L448" s="18">
        <f>IF(Table1[[#This Row],[Ordem_insumos]]&lt;&gt;0,VLOOKUP(Table1[[#This Row],[Codigo_servico]],Preencher_Orcamento!$B:$D,3,FALSE)*Table1[[#This Row],[Qtde_insumo]],"")</f>
        <v>0</v>
      </c>
      <c r="M448" s="18">
        <f>IF(Table1[[#This Row],[Ordem_insumos]]&lt;&gt;0,VLOOKUP(Table1[[#This Row],[Codigo_servico]],Preencher_Orcamento!$B:$D,3,FALSE)*Table1[[#This Row],[Subtotal_insumo]],"")</f>
        <v>0</v>
      </c>
    </row>
    <row r="449" spans="1:13" ht="26.25" x14ac:dyDescent="0.25">
      <c r="A449" s="6">
        <v>20180</v>
      </c>
      <c r="B449" s="126">
        <v>5</v>
      </c>
      <c r="C449" s="133"/>
      <c r="D449" s="134">
        <v>10070</v>
      </c>
      <c r="E449" s="7" t="s">
        <v>32</v>
      </c>
      <c r="F449" s="8" t="s">
        <v>5</v>
      </c>
      <c r="G449" s="18">
        <f>IFERROR(VLOOKUP(Table1[[#This Row],[Codigo_insumo]],BD_Insumos!$B:$E,4),"")</f>
        <v>33.636299999999999</v>
      </c>
      <c r="H449" s="140">
        <v>1</v>
      </c>
      <c r="I449" s="9"/>
      <c r="J449" s="23">
        <f t="shared" si="6"/>
        <v>33.636299999999999</v>
      </c>
      <c r="K449" s="22" t="str">
        <f>IF(I449&lt;&gt;"",SUMIF(Table1[Codigo_servico],A449,Table1[Subtotal_insumo]),"")</f>
        <v/>
      </c>
      <c r="L449" s="18">
        <f>IF(Table1[[#This Row],[Ordem_insumos]]&lt;&gt;0,VLOOKUP(Table1[[#This Row],[Codigo_servico]],Preencher_Orcamento!$B:$D,3,FALSE)*Table1[[#This Row],[Qtde_insumo]],"")</f>
        <v>0</v>
      </c>
      <c r="M449" s="18">
        <f>IF(Table1[[#This Row],[Ordem_insumos]]&lt;&gt;0,VLOOKUP(Table1[[#This Row],[Codigo_servico]],Preencher_Orcamento!$B:$D,3,FALSE)*Table1[[#This Row],[Subtotal_insumo]],"")</f>
        <v>0</v>
      </c>
    </row>
    <row r="450" spans="1:13" x14ac:dyDescent="0.25">
      <c r="A450" s="3">
        <v>20181</v>
      </c>
      <c r="B450" s="125">
        <v>0</v>
      </c>
      <c r="C450" s="131" t="s">
        <v>2452</v>
      </c>
      <c r="D450" s="132"/>
      <c r="E450" s="4"/>
      <c r="F450" s="4"/>
      <c r="G450" s="17" t="str">
        <f>IFERROR(VLOOKUP(Table1[[#This Row],[Codigo_insumo]],BD_Insumos!$B:$E,4),"")</f>
        <v/>
      </c>
      <c r="H450" s="139"/>
      <c r="I450" s="5" t="s">
        <v>5</v>
      </c>
      <c r="J450" s="20" t="str">
        <f t="shared" ref="J450:J513" si="7">IF(I450="",G450*H450,"")</f>
        <v/>
      </c>
      <c r="K450" s="21">
        <f>IF(I450&lt;&gt;"",SUMIF(Table1[Codigo_servico],A450,Table1[Subtotal_insumo]),"")</f>
        <v>62.938028771884724</v>
      </c>
      <c r="L450" s="17" t="str">
        <f>IF(Table1[[#This Row],[Ordem_insumos]]&lt;&gt;0,VLOOKUP(Table1[[#This Row],[Codigo_servico]],Preencher_Orcamento!$B:$D,3,FALSE)*Table1[[#This Row],[Qtde_insumo]],"")</f>
        <v/>
      </c>
      <c r="M450" s="17" t="str">
        <f>IF(Table1[[#This Row],[Ordem_insumos]]&lt;&gt;0,VLOOKUP(Table1[[#This Row],[Codigo_servico]],Preencher_Orcamento!$B:$D,3,FALSE)*Table1[[#This Row],[Subtotal_insumo]],"")</f>
        <v/>
      </c>
    </row>
    <row r="451" spans="1:13" x14ac:dyDescent="0.25">
      <c r="A451" s="6">
        <v>20181</v>
      </c>
      <c r="B451" s="126">
        <v>1</v>
      </c>
      <c r="C451" s="133"/>
      <c r="D451" s="134">
        <v>2099</v>
      </c>
      <c r="E451" s="7" t="s">
        <v>2205</v>
      </c>
      <c r="F451" s="8" t="s">
        <v>2140</v>
      </c>
      <c r="G451" s="16">
        <f>IFERROR(VLOOKUP(Table1[[#This Row],[Codigo_insumo]],BD_Insumos!$B:$E,4),"")</f>
        <v>12.627877718847255</v>
      </c>
      <c r="H451" s="140">
        <v>0.1</v>
      </c>
      <c r="I451" s="9"/>
      <c r="J451" s="22">
        <f t="shared" si="7"/>
        <v>1.2627877718847256</v>
      </c>
      <c r="K451" s="22" t="str">
        <f>IF(I451&lt;&gt;"",SUMIF(Table1[Codigo_servico],A451,Table1[Subtotal_insumo]),"")</f>
        <v/>
      </c>
      <c r="L451" s="16">
        <f>IF(Table1[[#This Row],[Ordem_insumos]]&lt;&gt;0,VLOOKUP(Table1[[#This Row],[Codigo_servico]],Preencher_Orcamento!$B:$D,3,FALSE)*Table1[[#This Row],[Qtde_insumo]],"")</f>
        <v>0</v>
      </c>
      <c r="M451" s="16">
        <f>IF(Table1[[#This Row],[Ordem_insumos]]&lt;&gt;0,VLOOKUP(Table1[[#This Row],[Codigo_servico]],Preencher_Orcamento!$B:$D,3,FALSE)*Table1[[#This Row],[Subtotal_insumo]],"")</f>
        <v>0</v>
      </c>
    </row>
    <row r="452" spans="1:13" ht="39" x14ac:dyDescent="0.25">
      <c r="A452" s="6">
        <v>20181</v>
      </c>
      <c r="B452" s="126">
        <v>2</v>
      </c>
      <c r="C452" s="133"/>
      <c r="D452" s="134">
        <v>10532</v>
      </c>
      <c r="E452" s="7" t="s">
        <v>85</v>
      </c>
      <c r="F452" s="8" t="s">
        <v>58</v>
      </c>
      <c r="G452" s="18">
        <f>IFERROR(VLOOKUP(Table1[[#This Row],[Codigo_insumo]],BD_Insumos!$B:$E,4),"")</f>
        <v>306.2747</v>
      </c>
      <c r="H452" s="140">
        <v>7.0000000000000007E-2</v>
      </c>
      <c r="I452" s="9"/>
      <c r="J452" s="23">
        <f t="shared" si="7"/>
        <v>21.439229000000001</v>
      </c>
      <c r="K452" s="22" t="str">
        <f>IF(I452&lt;&gt;"",SUMIF(Table1[Codigo_servico],A452,Table1[Subtotal_insumo]),"")</f>
        <v/>
      </c>
      <c r="L452" s="18">
        <f>IF(Table1[[#This Row],[Ordem_insumos]]&lt;&gt;0,VLOOKUP(Table1[[#This Row],[Codigo_servico]],Preencher_Orcamento!$B:$D,3,FALSE)*Table1[[#This Row],[Qtde_insumo]],"")</f>
        <v>0</v>
      </c>
      <c r="M452" s="18">
        <f>IF(Table1[[#This Row],[Ordem_insumos]]&lt;&gt;0,VLOOKUP(Table1[[#This Row],[Codigo_servico]],Preencher_Orcamento!$B:$D,3,FALSE)*Table1[[#This Row],[Subtotal_insumo]],"")</f>
        <v>0</v>
      </c>
    </row>
    <row r="453" spans="1:13" x14ac:dyDescent="0.25">
      <c r="A453" s="6">
        <v>20181</v>
      </c>
      <c r="B453" s="126">
        <v>3</v>
      </c>
      <c r="C453" s="133"/>
      <c r="D453" s="134">
        <v>17740</v>
      </c>
      <c r="E453" s="7" t="s">
        <v>399</v>
      </c>
      <c r="F453" s="8" t="s">
        <v>197</v>
      </c>
      <c r="G453" s="18">
        <f>IFERROR(VLOOKUP(Table1[[#This Row],[Codigo_insumo]],BD_Insumos!$B:$E,4),"")</f>
        <v>4.9862000000000002</v>
      </c>
      <c r="H453" s="140">
        <v>0.02</v>
      </c>
      <c r="I453" s="9"/>
      <c r="J453" s="23">
        <f t="shared" si="7"/>
        <v>9.9724000000000007E-2</v>
      </c>
      <c r="K453" s="22" t="str">
        <f>IF(I453&lt;&gt;"",SUMIF(Table1[Codigo_servico],A453,Table1[Subtotal_insumo]),"")</f>
        <v/>
      </c>
      <c r="L453" s="18">
        <f>IF(Table1[[#This Row],[Ordem_insumos]]&lt;&gt;0,VLOOKUP(Table1[[#This Row],[Codigo_servico]],Preencher_Orcamento!$B:$D,3,FALSE)*Table1[[#This Row],[Qtde_insumo]],"")</f>
        <v>0</v>
      </c>
      <c r="M453" s="18">
        <f>IF(Table1[[#This Row],[Ordem_insumos]]&lt;&gt;0,VLOOKUP(Table1[[#This Row],[Codigo_servico]],Preencher_Orcamento!$B:$D,3,FALSE)*Table1[[#This Row],[Subtotal_insumo]],"")</f>
        <v>0</v>
      </c>
    </row>
    <row r="454" spans="1:13" x14ac:dyDescent="0.25">
      <c r="A454" s="6">
        <v>20181</v>
      </c>
      <c r="B454" s="126">
        <v>4</v>
      </c>
      <c r="C454" s="133"/>
      <c r="D454" s="134">
        <v>11501</v>
      </c>
      <c r="E454" s="7" t="s">
        <v>196</v>
      </c>
      <c r="F454" s="8" t="s">
        <v>197</v>
      </c>
      <c r="G454" s="18">
        <f>IFERROR(VLOOKUP(Table1[[#This Row],[Codigo_insumo]],BD_Insumos!$B:$E,4),"")</f>
        <v>3.2875999999999999</v>
      </c>
      <c r="H454" s="140">
        <v>0.63</v>
      </c>
      <c r="I454" s="9"/>
      <c r="J454" s="23">
        <f t="shared" si="7"/>
        <v>2.0711879999999998</v>
      </c>
      <c r="K454" s="22" t="str">
        <f>IF(I454&lt;&gt;"",SUMIF(Table1[Codigo_servico],A454,Table1[Subtotal_insumo]),"")</f>
        <v/>
      </c>
      <c r="L454" s="18">
        <f>IF(Table1[[#This Row],[Ordem_insumos]]&lt;&gt;0,VLOOKUP(Table1[[#This Row],[Codigo_servico]],Preencher_Orcamento!$B:$D,3,FALSE)*Table1[[#This Row],[Qtde_insumo]],"")</f>
        <v>0</v>
      </c>
      <c r="M454" s="18">
        <f>IF(Table1[[#This Row],[Ordem_insumos]]&lt;&gt;0,VLOOKUP(Table1[[#This Row],[Codigo_servico]],Preencher_Orcamento!$B:$D,3,FALSE)*Table1[[#This Row],[Subtotal_insumo]],"")</f>
        <v>0</v>
      </c>
    </row>
    <row r="455" spans="1:13" ht="26.25" x14ac:dyDescent="0.25">
      <c r="A455" s="6">
        <v>20181</v>
      </c>
      <c r="B455" s="126">
        <v>5</v>
      </c>
      <c r="C455" s="133"/>
      <c r="D455" s="134">
        <v>10071</v>
      </c>
      <c r="E455" s="7" t="s">
        <v>33</v>
      </c>
      <c r="F455" s="8" t="s">
        <v>5</v>
      </c>
      <c r="G455" s="18">
        <f>IFERROR(VLOOKUP(Table1[[#This Row],[Codigo_insumo]],BD_Insumos!$B:$E,4),"")</f>
        <v>38.065100000000001</v>
      </c>
      <c r="H455" s="140">
        <v>1</v>
      </c>
      <c r="I455" s="9"/>
      <c r="J455" s="23">
        <f t="shared" si="7"/>
        <v>38.065100000000001</v>
      </c>
      <c r="K455" s="22" t="str">
        <f>IF(I455&lt;&gt;"",SUMIF(Table1[Codigo_servico],A455,Table1[Subtotal_insumo]),"")</f>
        <v/>
      </c>
      <c r="L455" s="18">
        <f>IF(Table1[[#This Row],[Ordem_insumos]]&lt;&gt;0,VLOOKUP(Table1[[#This Row],[Codigo_servico]],Preencher_Orcamento!$B:$D,3,FALSE)*Table1[[#This Row],[Qtde_insumo]],"")</f>
        <v>0</v>
      </c>
      <c r="M455" s="18">
        <f>IF(Table1[[#This Row],[Ordem_insumos]]&lt;&gt;0,VLOOKUP(Table1[[#This Row],[Codigo_servico]],Preencher_Orcamento!$B:$D,3,FALSE)*Table1[[#This Row],[Subtotal_insumo]],"")</f>
        <v>0</v>
      </c>
    </row>
    <row r="456" spans="1:13" x14ac:dyDescent="0.25">
      <c r="A456" s="3">
        <v>20182</v>
      </c>
      <c r="B456" s="125">
        <v>0</v>
      </c>
      <c r="C456" s="131" t="s">
        <v>2453</v>
      </c>
      <c r="D456" s="132"/>
      <c r="E456" s="4"/>
      <c r="F456" s="4"/>
      <c r="G456" s="17" t="str">
        <f>IFERROR(VLOOKUP(Table1[[#This Row],[Codigo_insumo]],BD_Insumos!$B:$E,4),"")</f>
        <v/>
      </c>
      <c r="H456" s="139"/>
      <c r="I456" s="5" t="s">
        <v>5</v>
      </c>
      <c r="J456" s="20" t="str">
        <f t="shared" si="7"/>
        <v/>
      </c>
      <c r="K456" s="21">
        <f>IF(I456&lt;&gt;"",SUMIF(Table1[Codigo_servico],A456,Table1[Subtotal_insumo]),"")</f>
        <v>79.648062971884727</v>
      </c>
      <c r="L456" s="17" t="str">
        <f>IF(Table1[[#This Row],[Ordem_insumos]]&lt;&gt;0,VLOOKUP(Table1[[#This Row],[Codigo_servico]],Preencher_Orcamento!$B:$D,3,FALSE)*Table1[[#This Row],[Qtde_insumo]],"")</f>
        <v/>
      </c>
      <c r="M456" s="17" t="str">
        <f>IF(Table1[[#This Row],[Ordem_insumos]]&lt;&gt;0,VLOOKUP(Table1[[#This Row],[Codigo_servico]],Preencher_Orcamento!$B:$D,3,FALSE)*Table1[[#This Row],[Subtotal_insumo]],"")</f>
        <v/>
      </c>
    </row>
    <row r="457" spans="1:13" x14ac:dyDescent="0.25">
      <c r="A457" s="6">
        <v>20182</v>
      </c>
      <c r="B457" s="126">
        <v>1</v>
      </c>
      <c r="C457" s="133"/>
      <c r="D457" s="134">
        <v>11501</v>
      </c>
      <c r="E457" s="7" t="s">
        <v>196</v>
      </c>
      <c r="F457" s="8" t="s">
        <v>197</v>
      </c>
      <c r="G457" s="16">
        <f>IFERROR(VLOOKUP(Table1[[#This Row],[Codigo_insumo]],BD_Insumos!$B:$E,4),"")</f>
        <v>3.2875999999999999</v>
      </c>
      <c r="H457" s="140">
        <v>0.8</v>
      </c>
      <c r="I457" s="9"/>
      <c r="J457" s="22">
        <f t="shared" si="7"/>
        <v>2.63008</v>
      </c>
      <c r="K457" s="22" t="str">
        <f>IF(I457&lt;&gt;"",SUMIF(Table1[Codigo_servico],A457,Table1[Subtotal_insumo]),"")</f>
        <v/>
      </c>
      <c r="L457" s="16">
        <f>IF(Table1[[#This Row],[Ordem_insumos]]&lt;&gt;0,VLOOKUP(Table1[[#This Row],[Codigo_servico]],Preencher_Orcamento!$B:$D,3,FALSE)*Table1[[#This Row],[Qtde_insumo]],"")</f>
        <v>0</v>
      </c>
      <c r="M457" s="16">
        <f>IF(Table1[[#This Row],[Ordem_insumos]]&lt;&gt;0,VLOOKUP(Table1[[#This Row],[Codigo_servico]],Preencher_Orcamento!$B:$D,3,FALSE)*Table1[[#This Row],[Subtotal_insumo]],"")</f>
        <v>0</v>
      </c>
    </row>
    <row r="458" spans="1:13" x14ac:dyDescent="0.25">
      <c r="A458" s="6">
        <v>20182</v>
      </c>
      <c r="B458" s="126">
        <v>2</v>
      </c>
      <c r="C458" s="133"/>
      <c r="D458" s="134">
        <v>17740</v>
      </c>
      <c r="E458" s="7" t="s">
        <v>399</v>
      </c>
      <c r="F458" s="8" t="s">
        <v>197</v>
      </c>
      <c r="G458" s="18">
        <f>IFERROR(VLOOKUP(Table1[[#This Row],[Codigo_insumo]],BD_Insumos!$B:$E,4),"")</f>
        <v>4.9862000000000002</v>
      </c>
      <c r="H458" s="140">
        <v>0.02</v>
      </c>
      <c r="I458" s="9"/>
      <c r="J458" s="23">
        <f t="shared" si="7"/>
        <v>9.9724000000000007E-2</v>
      </c>
      <c r="K458" s="22" t="str">
        <f>IF(I458&lt;&gt;"",SUMIF(Table1[Codigo_servico],A458,Table1[Subtotal_insumo]),"")</f>
        <v/>
      </c>
      <c r="L458" s="18">
        <f>IF(Table1[[#This Row],[Ordem_insumos]]&lt;&gt;0,VLOOKUP(Table1[[#This Row],[Codigo_servico]],Preencher_Orcamento!$B:$D,3,FALSE)*Table1[[#This Row],[Qtde_insumo]],"")</f>
        <v>0</v>
      </c>
      <c r="M458" s="18">
        <f>IF(Table1[[#This Row],[Ordem_insumos]]&lt;&gt;0,VLOOKUP(Table1[[#This Row],[Codigo_servico]],Preencher_Orcamento!$B:$D,3,FALSE)*Table1[[#This Row],[Subtotal_insumo]],"")</f>
        <v>0</v>
      </c>
    </row>
    <row r="459" spans="1:13" x14ac:dyDescent="0.25">
      <c r="A459" s="6">
        <v>20182</v>
      </c>
      <c r="B459" s="126">
        <v>3</v>
      </c>
      <c r="C459" s="133"/>
      <c r="D459" s="134">
        <v>2099</v>
      </c>
      <c r="E459" s="7" t="s">
        <v>2205</v>
      </c>
      <c r="F459" s="8" t="s">
        <v>2140</v>
      </c>
      <c r="G459" s="18">
        <f>IFERROR(VLOOKUP(Table1[[#This Row],[Codigo_insumo]],BD_Insumos!$B:$E,4),"")</f>
        <v>12.627877718847255</v>
      </c>
      <c r="H459" s="140">
        <v>0.1</v>
      </c>
      <c r="I459" s="9"/>
      <c r="J459" s="23">
        <f t="shared" si="7"/>
        <v>1.2627877718847256</v>
      </c>
      <c r="K459" s="22" t="str">
        <f>IF(I459&lt;&gt;"",SUMIF(Table1[Codigo_servico],A459,Table1[Subtotal_insumo]),"")</f>
        <v/>
      </c>
      <c r="L459" s="18">
        <f>IF(Table1[[#This Row],[Ordem_insumos]]&lt;&gt;0,VLOOKUP(Table1[[#This Row],[Codigo_servico]],Preencher_Orcamento!$B:$D,3,FALSE)*Table1[[#This Row],[Qtde_insumo]],"")</f>
        <v>0</v>
      </c>
      <c r="M459" s="18">
        <f>IF(Table1[[#This Row],[Ordem_insumos]]&lt;&gt;0,VLOOKUP(Table1[[#This Row],[Codigo_servico]],Preencher_Orcamento!$B:$D,3,FALSE)*Table1[[#This Row],[Subtotal_insumo]],"")</f>
        <v>0</v>
      </c>
    </row>
    <row r="460" spans="1:13" ht="26.25" x14ac:dyDescent="0.25">
      <c r="A460" s="6">
        <v>20182</v>
      </c>
      <c r="B460" s="126">
        <v>4</v>
      </c>
      <c r="C460" s="133"/>
      <c r="D460" s="134">
        <v>10072</v>
      </c>
      <c r="E460" s="7" t="s">
        <v>34</v>
      </c>
      <c r="F460" s="8" t="s">
        <v>5</v>
      </c>
      <c r="G460" s="18">
        <f>IFERROR(VLOOKUP(Table1[[#This Row],[Codigo_insumo]],BD_Insumos!$B:$E,4),"")</f>
        <v>46.253100000000003</v>
      </c>
      <c r="H460" s="140">
        <v>1</v>
      </c>
      <c r="I460" s="9"/>
      <c r="J460" s="23">
        <f t="shared" si="7"/>
        <v>46.253100000000003</v>
      </c>
      <c r="K460" s="22" t="str">
        <f>IF(I460&lt;&gt;"",SUMIF(Table1[Codigo_servico],A460,Table1[Subtotal_insumo]),"")</f>
        <v/>
      </c>
      <c r="L460" s="18">
        <f>IF(Table1[[#This Row],[Ordem_insumos]]&lt;&gt;0,VLOOKUP(Table1[[#This Row],[Codigo_servico]],Preencher_Orcamento!$B:$D,3,FALSE)*Table1[[#This Row],[Qtde_insumo]],"")</f>
        <v>0</v>
      </c>
      <c r="M460" s="18">
        <f>IF(Table1[[#This Row],[Ordem_insumos]]&lt;&gt;0,VLOOKUP(Table1[[#This Row],[Codigo_servico]],Preencher_Orcamento!$B:$D,3,FALSE)*Table1[[#This Row],[Subtotal_insumo]],"")</f>
        <v>0</v>
      </c>
    </row>
    <row r="461" spans="1:13" ht="39" x14ac:dyDescent="0.25">
      <c r="A461" s="6">
        <v>20182</v>
      </c>
      <c r="B461" s="126">
        <v>5</v>
      </c>
      <c r="C461" s="133"/>
      <c r="D461" s="134">
        <v>10532</v>
      </c>
      <c r="E461" s="7" t="s">
        <v>85</v>
      </c>
      <c r="F461" s="8" t="s">
        <v>58</v>
      </c>
      <c r="G461" s="18">
        <f>IFERROR(VLOOKUP(Table1[[#This Row],[Codigo_insumo]],BD_Insumos!$B:$E,4),"")</f>
        <v>306.2747</v>
      </c>
      <c r="H461" s="140">
        <v>9.6000000000000002E-2</v>
      </c>
      <c r="I461" s="9"/>
      <c r="J461" s="23">
        <f t="shared" si="7"/>
        <v>29.402371200000001</v>
      </c>
      <c r="K461" s="22" t="str">
        <f>IF(I461&lt;&gt;"",SUMIF(Table1[Codigo_servico],A461,Table1[Subtotal_insumo]),"")</f>
        <v/>
      </c>
      <c r="L461" s="18">
        <f>IF(Table1[[#This Row],[Ordem_insumos]]&lt;&gt;0,VLOOKUP(Table1[[#This Row],[Codigo_servico]],Preencher_Orcamento!$B:$D,3,FALSE)*Table1[[#This Row],[Qtde_insumo]],"")</f>
        <v>0</v>
      </c>
      <c r="M461" s="18">
        <f>IF(Table1[[#This Row],[Ordem_insumos]]&lt;&gt;0,VLOOKUP(Table1[[#This Row],[Codigo_servico]],Preencher_Orcamento!$B:$D,3,FALSE)*Table1[[#This Row],[Subtotal_insumo]],"")</f>
        <v>0</v>
      </c>
    </row>
    <row r="462" spans="1:13" x14ac:dyDescent="0.25">
      <c r="A462" s="3">
        <v>20183</v>
      </c>
      <c r="B462" s="125">
        <v>0</v>
      </c>
      <c r="C462" s="131" t="s">
        <v>2454</v>
      </c>
      <c r="D462" s="132"/>
      <c r="E462" s="4"/>
      <c r="F462" s="4"/>
      <c r="G462" s="17" t="str">
        <f>IFERROR(VLOOKUP(Table1[[#This Row],[Codigo_insumo]],BD_Insumos!$B:$E,4),"")</f>
        <v/>
      </c>
      <c r="H462" s="139"/>
      <c r="I462" s="5" t="s">
        <v>5</v>
      </c>
      <c r="J462" s="20" t="str">
        <f t="shared" si="7"/>
        <v/>
      </c>
      <c r="K462" s="21">
        <f>IF(I462&lt;&gt;"",SUMIF(Table1[Codigo_servico],A462,Table1[Subtotal_insumo]),"")</f>
        <v>99.605531971884744</v>
      </c>
      <c r="L462" s="17" t="str">
        <f>IF(Table1[[#This Row],[Ordem_insumos]]&lt;&gt;0,VLOOKUP(Table1[[#This Row],[Codigo_servico]],Preencher_Orcamento!$B:$D,3,FALSE)*Table1[[#This Row],[Qtde_insumo]],"")</f>
        <v/>
      </c>
      <c r="M462" s="17" t="str">
        <f>IF(Table1[[#This Row],[Ordem_insumos]]&lt;&gt;0,VLOOKUP(Table1[[#This Row],[Codigo_servico]],Preencher_Orcamento!$B:$D,3,FALSE)*Table1[[#This Row],[Subtotal_insumo]],"")</f>
        <v/>
      </c>
    </row>
    <row r="463" spans="1:13" ht="39" x14ac:dyDescent="0.25">
      <c r="A463" s="6">
        <v>20183</v>
      </c>
      <c r="B463" s="126">
        <v>1</v>
      </c>
      <c r="C463" s="133"/>
      <c r="D463" s="134">
        <v>10532</v>
      </c>
      <c r="E463" s="7" t="s">
        <v>85</v>
      </c>
      <c r="F463" s="8" t="s">
        <v>58</v>
      </c>
      <c r="G463" s="16">
        <f>IFERROR(VLOOKUP(Table1[[#This Row],[Codigo_insumo]],BD_Insumos!$B:$E,4),"")</f>
        <v>306.2747</v>
      </c>
      <c r="H463" s="140">
        <v>0.126</v>
      </c>
      <c r="I463" s="9"/>
      <c r="J463" s="22">
        <f t="shared" si="7"/>
        <v>38.590612200000002</v>
      </c>
      <c r="K463" s="22" t="str">
        <f>IF(I463&lt;&gt;"",SUMIF(Table1[Codigo_servico],A463,Table1[Subtotal_insumo]),"")</f>
        <v/>
      </c>
      <c r="L463" s="16">
        <f>IF(Table1[[#This Row],[Ordem_insumos]]&lt;&gt;0,VLOOKUP(Table1[[#This Row],[Codigo_servico]],Preencher_Orcamento!$B:$D,3,FALSE)*Table1[[#This Row],[Qtde_insumo]],"")</f>
        <v>0</v>
      </c>
      <c r="M463" s="16">
        <f>IF(Table1[[#This Row],[Ordem_insumos]]&lt;&gt;0,VLOOKUP(Table1[[#This Row],[Codigo_servico]],Preencher_Orcamento!$B:$D,3,FALSE)*Table1[[#This Row],[Subtotal_insumo]],"")</f>
        <v>0</v>
      </c>
    </row>
    <row r="464" spans="1:13" x14ac:dyDescent="0.25">
      <c r="A464" s="6">
        <v>20183</v>
      </c>
      <c r="B464" s="126">
        <v>2</v>
      </c>
      <c r="C464" s="133"/>
      <c r="D464" s="134">
        <v>11501</v>
      </c>
      <c r="E464" s="7" t="s">
        <v>196</v>
      </c>
      <c r="F464" s="8" t="s">
        <v>197</v>
      </c>
      <c r="G464" s="18">
        <f>IFERROR(VLOOKUP(Table1[[#This Row],[Codigo_insumo]],BD_Insumos!$B:$E,4),"")</f>
        <v>3.2875999999999999</v>
      </c>
      <c r="H464" s="140">
        <v>1.84</v>
      </c>
      <c r="I464" s="9"/>
      <c r="J464" s="23">
        <f t="shared" si="7"/>
        <v>6.0491840000000003</v>
      </c>
      <c r="K464" s="22" t="str">
        <f>IF(I464&lt;&gt;"",SUMIF(Table1[Codigo_servico],A464,Table1[Subtotal_insumo]),"")</f>
        <v/>
      </c>
      <c r="L464" s="18">
        <f>IF(Table1[[#This Row],[Ordem_insumos]]&lt;&gt;0,VLOOKUP(Table1[[#This Row],[Codigo_servico]],Preencher_Orcamento!$B:$D,3,FALSE)*Table1[[#This Row],[Qtde_insumo]],"")</f>
        <v>0</v>
      </c>
      <c r="M464" s="18">
        <f>IF(Table1[[#This Row],[Ordem_insumos]]&lt;&gt;0,VLOOKUP(Table1[[#This Row],[Codigo_servico]],Preencher_Orcamento!$B:$D,3,FALSE)*Table1[[#This Row],[Subtotal_insumo]],"")</f>
        <v>0</v>
      </c>
    </row>
    <row r="465" spans="1:13" ht="26.25" x14ac:dyDescent="0.25">
      <c r="A465" s="6">
        <v>20183</v>
      </c>
      <c r="B465" s="126">
        <v>3</v>
      </c>
      <c r="C465" s="133"/>
      <c r="D465" s="134">
        <v>10073</v>
      </c>
      <c r="E465" s="7" t="s">
        <v>35</v>
      </c>
      <c r="F465" s="8" t="s">
        <v>5</v>
      </c>
      <c r="G465" s="18">
        <f>IFERROR(VLOOKUP(Table1[[#This Row],[Codigo_insumo]],BD_Insumos!$B:$E,4),"")</f>
        <v>53.503500000000003</v>
      </c>
      <c r="H465" s="140">
        <v>1</v>
      </c>
      <c r="I465" s="9"/>
      <c r="J465" s="23">
        <f t="shared" si="7"/>
        <v>53.503500000000003</v>
      </c>
      <c r="K465" s="22" t="str">
        <f>IF(I465&lt;&gt;"",SUMIF(Table1[Codigo_servico],A465,Table1[Subtotal_insumo]),"")</f>
        <v/>
      </c>
      <c r="L465" s="18">
        <f>IF(Table1[[#This Row],[Ordem_insumos]]&lt;&gt;0,VLOOKUP(Table1[[#This Row],[Codigo_servico]],Preencher_Orcamento!$B:$D,3,FALSE)*Table1[[#This Row],[Qtde_insumo]],"")</f>
        <v>0</v>
      </c>
      <c r="M465" s="18">
        <f>IF(Table1[[#This Row],[Ordem_insumos]]&lt;&gt;0,VLOOKUP(Table1[[#This Row],[Codigo_servico]],Preencher_Orcamento!$B:$D,3,FALSE)*Table1[[#This Row],[Subtotal_insumo]],"")</f>
        <v>0</v>
      </c>
    </row>
    <row r="466" spans="1:13" x14ac:dyDescent="0.25">
      <c r="A466" s="6">
        <v>20183</v>
      </c>
      <c r="B466" s="126">
        <v>4</v>
      </c>
      <c r="C466" s="133"/>
      <c r="D466" s="134">
        <v>2099</v>
      </c>
      <c r="E466" s="7" t="s">
        <v>2205</v>
      </c>
      <c r="F466" s="8" t="s">
        <v>2140</v>
      </c>
      <c r="G466" s="18">
        <f>IFERROR(VLOOKUP(Table1[[#This Row],[Codigo_insumo]],BD_Insumos!$B:$E,4),"")</f>
        <v>12.627877718847255</v>
      </c>
      <c r="H466" s="140">
        <v>0.1</v>
      </c>
      <c r="I466" s="9"/>
      <c r="J466" s="23">
        <f t="shared" si="7"/>
        <v>1.2627877718847256</v>
      </c>
      <c r="K466" s="22" t="str">
        <f>IF(I466&lt;&gt;"",SUMIF(Table1[Codigo_servico],A466,Table1[Subtotal_insumo]),"")</f>
        <v/>
      </c>
      <c r="L466" s="18">
        <f>IF(Table1[[#This Row],[Ordem_insumos]]&lt;&gt;0,VLOOKUP(Table1[[#This Row],[Codigo_servico]],Preencher_Orcamento!$B:$D,3,FALSE)*Table1[[#This Row],[Qtde_insumo]],"")</f>
        <v>0</v>
      </c>
      <c r="M466" s="18">
        <f>IF(Table1[[#This Row],[Ordem_insumos]]&lt;&gt;0,VLOOKUP(Table1[[#This Row],[Codigo_servico]],Preencher_Orcamento!$B:$D,3,FALSE)*Table1[[#This Row],[Subtotal_insumo]],"")</f>
        <v>0</v>
      </c>
    </row>
    <row r="467" spans="1:13" x14ac:dyDescent="0.25">
      <c r="A467" s="6">
        <v>20183</v>
      </c>
      <c r="B467" s="126">
        <v>5</v>
      </c>
      <c r="C467" s="133"/>
      <c r="D467" s="134">
        <v>17740</v>
      </c>
      <c r="E467" s="7" t="s">
        <v>399</v>
      </c>
      <c r="F467" s="8" t="s">
        <v>197</v>
      </c>
      <c r="G467" s="18">
        <f>IFERROR(VLOOKUP(Table1[[#This Row],[Codigo_insumo]],BD_Insumos!$B:$E,4),"")</f>
        <v>4.9862000000000002</v>
      </c>
      <c r="H467" s="140">
        <v>0.04</v>
      </c>
      <c r="I467" s="9"/>
      <c r="J467" s="23">
        <f t="shared" si="7"/>
        <v>0.19944800000000001</v>
      </c>
      <c r="K467" s="22" t="str">
        <f>IF(I467&lt;&gt;"",SUMIF(Table1[Codigo_servico],A467,Table1[Subtotal_insumo]),"")</f>
        <v/>
      </c>
      <c r="L467" s="18">
        <f>IF(Table1[[#This Row],[Ordem_insumos]]&lt;&gt;0,VLOOKUP(Table1[[#This Row],[Codigo_servico]],Preencher_Orcamento!$B:$D,3,FALSE)*Table1[[#This Row],[Qtde_insumo]],"")</f>
        <v>0</v>
      </c>
      <c r="M467" s="18">
        <f>IF(Table1[[#This Row],[Ordem_insumos]]&lt;&gt;0,VLOOKUP(Table1[[#This Row],[Codigo_servico]],Preencher_Orcamento!$B:$D,3,FALSE)*Table1[[#This Row],[Subtotal_insumo]],"")</f>
        <v>0</v>
      </c>
    </row>
    <row r="468" spans="1:13" x14ac:dyDescent="0.25">
      <c r="A468" s="3">
        <v>20184</v>
      </c>
      <c r="B468" s="125">
        <v>0</v>
      </c>
      <c r="C468" s="131" t="s">
        <v>2455</v>
      </c>
      <c r="D468" s="132"/>
      <c r="E468" s="4"/>
      <c r="F468" s="4"/>
      <c r="G468" s="17" t="str">
        <f>IFERROR(VLOOKUP(Table1[[#This Row],[Codigo_insumo]],BD_Insumos!$B:$E,4),"")</f>
        <v/>
      </c>
      <c r="H468" s="139"/>
      <c r="I468" s="5" t="s">
        <v>5</v>
      </c>
      <c r="J468" s="20" t="str">
        <f t="shared" si="7"/>
        <v/>
      </c>
      <c r="K468" s="21">
        <f>IF(I468&lt;&gt;"",SUMIF(Table1[Codigo_servico],A468,Table1[Subtotal_insumo]),"")</f>
        <v>137.89801647188472</v>
      </c>
      <c r="L468" s="17" t="str">
        <f>IF(Table1[[#This Row],[Ordem_insumos]]&lt;&gt;0,VLOOKUP(Table1[[#This Row],[Codigo_servico]],Preencher_Orcamento!$B:$D,3,FALSE)*Table1[[#This Row],[Qtde_insumo]],"")</f>
        <v/>
      </c>
      <c r="M468" s="17" t="str">
        <f>IF(Table1[[#This Row],[Ordem_insumos]]&lt;&gt;0,VLOOKUP(Table1[[#This Row],[Codigo_servico]],Preencher_Orcamento!$B:$D,3,FALSE)*Table1[[#This Row],[Subtotal_insumo]],"")</f>
        <v/>
      </c>
    </row>
    <row r="469" spans="1:13" x14ac:dyDescent="0.25">
      <c r="A469" s="6">
        <v>20184</v>
      </c>
      <c r="B469" s="126">
        <v>1</v>
      </c>
      <c r="C469" s="133"/>
      <c r="D469" s="134">
        <v>11501</v>
      </c>
      <c r="E469" s="7" t="s">
        <v>196</v>
      </c>
      <c r="F469" s="8" t="s">
        <v>197</v>
      </c>
      <c r="G469" s="16">
        <f>IFERROR(VLOOKUP(Table1[[#This Row],[Codigo_insumo]],BD_Insumos!$B:$E,4),"")</f>
        <v>3.2875999999999999</v>
      </c>
      <c r="H469" s="140">
        <v>2.875</v>
      </c>
      <c r="I469" s="9"/>
      <c r="J469" s="22">
        <f t="shared" si="7"/>
        <v>9.4518500000000003</v>
      </c>
      <c r="K469" s="22" t="str">
        <f>IF(I469&lt;&gt;"",SUMIF(Table1[Codigo_servico],A469,Table1[Subtotal_insumo]),"")</f>
        <v/>
      </c>
      <c r="L469" s="16">
        <f>IF(Table1[[#This Row],[Ordem_insumos]]&lt;&gt;0,VLOOKUP(Table1[[#This Row],[Codigo_servico]],Preencher_Orcamento!$B:$D,3,FALSE)*Table1[[#This Row],[Qtde_insumo]],"")</f>
        <v>0</v>
      </c>
      <c r="M469" s="16">
        <f>IF(Table1[[#This Row],[Ordem_insumos]]&lt;&gt;0,VLOOKUP(Table1[[#This Row],[Codigo_servico]],Preencher_Orcamento!$B:$D,3,FALSE)*Table1[[#This Row],[Subtotal_insumo]],"")</f>
        <v>0</v>
      </c>
    </row>
    <row r="470" spans="1:13" x14ac:dyDescent="0.25">
      <c r="A470" s="6">
        <v>20184</v>
      </c>
      <c r="B470" s="126">
        <v>2</v>
      </c>
      <c r="C470" s="133"/>
      <c r="D470" s="134">
        <v>2099</v>
      </c>
      <c r="E470" s="7" t="s">
        <v>2205</v>
      </c>
      <c r="F470" s="8" t="s">
        <v>2140</v>
      </c>
      <c r="G470" s="18">
        <f>IFERROR(VLOOKUP(Table1[[#This Row],[Codigo_insumo]],BD_Insumos!$B:$E,4),"")</f>
        <v>12.627877718847255</v>
      </c>
      <c r="H470" s="140">
        <v>0.1</v>
      </c>
      <c r="I470" s="9"/>
      <c r="J470" s="23">
        <f t="shared" si="7"/>
        <v>1.2627877718847256</v>
      </c>
      <c r="K470" s="22" t="str">
        <f>IF(I470&lt;&gt;"",SUMIF(Table1[Codigo_servico],A470,Table1[Subtotal_insumo]),"")</f>
        <v/>
      </c>
      <c r="L470" s="18">
        <f>IF(Table1[[#This Row],[Ordem_insumos]]&lt;&gt;0,VLOOKUP(Table1[[#This Row],[Codigo_servico]],Preencher_Orcamento!$B:$D,3,FALSE)*Table1[[#This Row],[Qtde_insumo]],"")</f>
        <v>0</v>
      </c>
      <c r="M470" s="18">
        <f>IF(Table1[[#This Row],[Ordem_insumos]]&lt;&gt;0,VLOOKUP(Table1[[#This Row],[Codigo_servico]],Preencher_Orcamento!$B:$D,3,FALSE)*Table1[[#This Row],[Subtotal_insumo]],"")</f>
        <v>0</v>
      </c>
    </row>
    <row r="471" spans="1:13" ht="26.25" x14ac:dyDescent="0.25">
      <c r="A471" s="6">
        <v>20184</v>
      </c>
      <c r="B471" s="126">
        <v>3</v>
      </c>
      <c r="C471" s="133"/>
      <c r="D471" s="134">
        <v>10074</v>
      </c>
      <c r="E471" s="7" t="s">
        <v>36</v>
      </c>
      <c r="F471" s="8" t="s">
        <v>5</v>
      </c>
      <c r="G471" s="18">
        <f>IFERROR(VLOOKUP(Table1[[#This Row],[Codigo_insumo]],BD_Insumos!$B:$E,4),"")</f>
        <v>66.841899999999995</v>
      </c>
      <c r="H471" s="140">
        <v>1</v>
      </c>
      <c r="I471" s="9"/>
      <c r="J471" s="23">
        <f t="shared" si="7"/>
        <v>66.841899999999995</v>
      </c>
      <c r="K471" s="22" t="str">
        <f>IF(I471&lt;&gt;"",SUMIF(Table1[Codigo_servico],A471,Table1[Subtotal_insumo]),"")</f>
        <v/>
      </c>
      <c r="L471" s="18">
        <f>IF(Table1[[#This Row],[Ordem_insumos]]&lt;&gt;0,VLOOKUP(Table1[[#This Row],[Codigo_servico]],Preencher_Orcamento!$B:$D,3,FALSE)*Table1[[#This Row],[Qtde_insumo]],"")</f>
        <v>0</v>
      </c>
      <c r="M471" s="18">
        <f>IF(Table1[[#This Row],[Ordem_insumos]]&lt;&gt;0,VLOOKUP(Table1[[#This Row],[Codigo_servico]],Preencher_Orcamento!$B:$D,3,FALSE)*Table1[[#This Row],[Subtotal_insumo]],"")</f>
        <v>0</v>
      </c>
    </row>
    <row r="472" spans="1:13" ht="39" x14ac:dyDescent="0.25">
      <c r="A472" s="6">
        <v>20184</v>
      </c>
      <c r="B472" s="126">
        <v>4</v>
      </c>
      <c r="C472" s="133"/>
      <c r="D472" s="134">
        <v>10532</v>
      </c>
      <c r="E472" s="7" t="s">
        <v>85</v>
      </c>
      <c r="F472" s="8" t="s">
        <v>58</v>
      </c>
      <c r="G472" s="18">
        <f>IFERROR(VLOOKUP(Table1[[#This Row],[Codigo_insumo]],BD_Insumos!$B:$E,4),"")</f>
        <v>306.2747</v>
      </c>
      <c r="H472" s="140">
        <v>0.19600000000000001</v>
      </c>
      <c r="I472" s="9"/>
      <c r="J472" s="23">
        <f t="shared" si="7"/>
        <v>60.0298412</v>
      </c>
      <c r="K472" s="22" t="str">
        <f>IF(I472&lt;&gt;"",SUMIF(Table1[Codigo_servico],A472,Table1[Subtotal_insumo]),"")</f>
        <v/>
      </c>
      <c r="L472" s="18">
        <f>IF(Table1[[#This Row],[Ordem_insumos]]&lt;&gt;0,VLOOKUP(Table1[[#This Row],[Codigo_servico]],Preencher_Orcamento!$B:$D,3,FALSE)*Table1[[#This Row],[Qtde_insumo]],"")</f>
        <v>0</v>
      </c>
      <c r="M472" s="18">
        <f>IF(Table1[[#This Row],[Ordem_insumos]]&lt;&gt;0,VLOOKUP(Table1[[#This Row],[Codigo_servico]],Preencher_Orcamento!$B:$D,3,FALSE)*Table1[[#This Row],[Subtotal_insumo]],"")</f>
        <v>0</v>
      </c>
    </row>
    <row r="473" spans="1:13" x14ac:dyDescent="0.25">
      <c r="A473" s="6">
        <v>20184</v>
      </c>
      <c r="B473" s="126">
        <v>5</v>
      </c>
      <c r="C473" s="133"/>
      <c r="D473" s="134">
        <v>17740</v>
      </c>
      <c r="E473" s="7" t="s">
        <v>399</v>
      </c>
      <c r="F473" s="8" t="s">
        <v>197</v>
      </c>
      <c r="G473" s="18">
        <f>IFERROR(VLOOKUP(Table1[[#This Row],[Codigo_insumo]],BD_Insumos!$B:$E,4),"")</f>
        <v>4.9862000000000002</v>
      </c>
      <c r="H473" s="140">
        <v>6.25E-2</v>
      </c>
      <c r="I473" s="9"/>
      <c r="J473" s="23">
        <f t="shared" si="7"/>
        <v>0.31163750000000001</v>
      </c>
      <c r="K473" s="22" t="str">
        <f>IF(I473&lt;&gt;"",SUMIF(Table1[Codigo_servico],A473,Table1[Subtotal_insumo]),"")</f>
        <v/>
      </c>
      <c r="L473" s="18">
        <f>IF(Table1[[#This Row],[Ordem_insumos]]&lt;&gt;0,VLOOKUP(Table1[[#This Row],[Codigo_servico]],Preencher_Orcamento!$B:$D,3,FALSE)*Table1[[#This Row],[Qtde_insumo]],"")</f>
        <v>0</v>
      </c>
      <c r="M473" s="18">
        <f>IF(Table1[[#This Row],[Ordem_insumos]]&lt;&gt;0,VLOOKUP(Table1[[#This Row],[Codigo_servico]],Preencher_Orcamento!$B:$D,3,FALSE)*Table1[[#This Row],[Subtotal_insumo]],"")</f>
        <v>0</v>
      </c>
    </row>
    <row r="474" spans="1:13" x14ac:dyDescent="0.25">
      <c r="A474" s="3">
        <v>20185</v>
      </c>
      <c r="B474" s="125">
        <v>0</v>
      </c>
      <c r="C474" s="131" t="s">
        <v>2456</v>
      </c>
      <c r="D474" s="132"/>
      <c r="E474" s="4"/>
      <c r="F474" s="4"/>
      <c r="G474" s="17" t="str">
        <f>IFERROR(VLOOKUP(Table1[[#This Row],[Codigo_insumo]],BD_Insumos!$B:$E,4),"")</f>
        <v/>
      </c>
      <c r="H474" s="139"/>
      <c r="I474" s="5" t="s">
        <v>5</v>
      </c>
      <c r="J474" s="20" t="str">
        <f t="shared" si="7"/>
        <v/>
      </c>
      <c r="K474" s="21">
        <f>IF(I474&lt;&gt;"",SUMIF(Table1[Codigo_servico],A474,Table1[Subtotal_insumo]),"")</f>
        <v>183.20494987188471</v>
      </c>
      <c r="L474" s="17" t="str">
        <f>IF(Table1[[#This Row],[Ordem_insumos]]&lt;&gt;0,VLOOKUP(Table1[[#This Row],[Codigo_servico]],Preencher_Orcamento!$B:$D,3,FALSE)*Table1[[#This Row],[Qtde_insumo]],"")</f>
        <v/>
      </c>
      <c r="M474" s="17" t="str">
        <f>IF(Table1[[#This Row],[Ordem_insumos]]&lt;&gt;0,VLOOKUP(Table1[[#This Row],[Codigo_servico]],Preencher_Orcamento!$B:$D,3,FALSE)*Table1[[#This Row],[Subtotal_insumo]],"")</f>
        <v/>
      </c>
    </row>
    <row r="475" spans="1:13" x14ac:dyDescent="0.25">
      <c r="A475" s="6">
        <v>20185</v>
      </c>
      <c r="B475" s="126">
        <v>1</v>
      </c>
      <c r="C475" s="133"/>
      <c r="D475" s="134">
        <v>11501</v>
      </c>
      <c r="E475" s="7" t="s">
        <v>196</v>
      </c>
      <c r="F475" s="8" t="s">
        <v>197</v>
      </c>
      <c r="G475" s="16">
        <f>IFERROR(VLOOKUP(Table1[[#This Row],[Codigo_insumo]],BD_Insumos!$B:$E,4),"")</f>
        <v>3.2875999999999999</v>
      </c>
      <c r="H475" s="140">
        <v>4.1399999999999997</v>
      </c>
      <c r="I475" s="9"/>
      <c r="J475" s="22">
        <f t="shared" si="7"/>
        <v>13.610663999999998</v>
      </c>
      <c r="K475" s="22" t="str">
        <f>IF(I475&lt;&gt;"",SUMIF(Table1[Codigo_servico],A475,Table1[Subtotal_insumo]),"")</f>
        <v/>
      </c>
      <c r="L475" s="16">
        <f>IF(Table1[[#This Row],[Ordem_insumos]]&lt;&gt;0,VLOOKUP(Table1[[#This Row],[Codigo_servico]],Preencher_Orcamento!$B:$D,3,FALSE)*Table1[[#This Row],[Qtde_insumo]],"")</f>
        <v>0</v>
      </c>
      <c r="M475" s="16">
        <f>IF(Table1[[#This Row],[Ordem_insumos]]&lt;&gt;0,VLOOKUP(Table1[[#This Row],[Codigo_servico]],Preencher_Orcamento!$B:$D,3,FALSE)*Table1[[#This Row],[Subtotal_insumo]],"")</f>
        <v>0</v>
      </c>
    </row>
    <row r="476" spans="1:13" ht="26.25" x14ac:dyDescent="0.25">
      <c r="A476" s="6">
        <v>20185</v>
      </c>
      <c r="B476" s="126">
        <v>2</v>
      </c>
      <c r="C476" s="133"/>
      <c r="D476" s="134">
        <v>10075</v>
      </c>
      <c r="E476" s="7" t="s">
        <v>37</v>
      </c>
      <c r="F476" s="8" t="s">
        <v>5</v>
      </c>
      <c r="G476" s="18">
        <f>IFERROR(VLOOKUP(Table1[[#This Row],[Codigo_insumo]],BD_Insumos!$B:$E,4),"")</f>
        <v>81.206999999999994</v>
      </c>
      <c r="H476" s="140">
        <v>1</v>
      </c>
      <c r="I476" s="9"/>
      <c r="J476" s="23">
        <f t="shared" si="7"/>
        <v>81.206999999999994</v>
      </c>
      <c r="K476" s="22" t="str">
        <f>IF(I476&lt;&gt;"",SUMIF(Table1[Codigo_servico],A476,Table1[Subtotal_insumo]),"")</f>
        <v/>
      </c>
      <c r="L476" s="18">
        <f>IF(Table1[[#This Row],[Ordem_insumos]]&lt;&gt;0,VLOOKUP(Table1[[#This Row],[Codigo_servico]],Preencher_Orcamento!$B:$D,3,FALSE)*Table1[[#This Row],[Qtde_insumo]],"")</f>
        <v>0</v>
      </c>
      <c r="M476" s="18">
        <f>IF(Table1[[#This Row],[Ordem_insumos]]&lt;&gt;0,VLOOKUP(Table1[[#This Row],[Codigo_servico]],Preencher_Orcamento!$B:$D,3,FALSE)*Table1[[#This Row],[Subtotal_insumo]],"")</f>
        <v>0</v>
      </c>
    </row>
    <row r="477" spans="1:13" x14ac:dyDescent="0.25">
      <c r="A477" s="6">
        <v>20185</v>
      </c>
      <c r="B477" s="126">
        <v>3</v>
      </c>
      <c r="C477" s="133"/>
      <c r="D477" s="134">
        <v>17740</v>
      </c>
      <c r="E477" s="7" t="s">
        <v>399</v>
      </c>
      <c r="F477" s="8" t="s">
        <v>197</v>
      </c>
      <c r="G477" s="18">
        <f>IFERROR(VLOOKUP(Table1[[#This Row],[Codigo_insumo]],BD_Insumos!$B:$E,4),"")</f>
        <v>4.9862000000000002</v>
      </c>
      <c r="H477" s="140">
        <v>0.09</v>
      </c>
      <c r="I477" s="9"/>
      <c r="J477" s="23">
        <f t="shared" si="7"/>
        <v>0.44875799999999999</v>
      </c>
      <c r="K477" s="22" t="str">
        <f>IF(I477&lt;&gt;"",SUMIF(Table1[Codigo_servico],A477,Table1[Subtotal_insumo]),"")</f>
        <v/>
      </c>
      <c r="L477" s="18">
        <f>IF(Table1[[#This Row],[Ordem_insumos]]&lt;&gt;0,VLOOKUP(Table1[[#This Row],[Codigo_servico]],Preencher_Orcamento!$B:$D,3,FALSE)*Table1[[#This Row],[Qtde_insumo]],"")</f>
        <v>0</v>
      </c>
      <c r="M477" s="18">
        <f>IF(Table1[[#This Row],[Ordem_insumos]]&lt;&gt;0,VLOOKUP(Table1[[#This Row],[Codigo_servico]],Preencher_Orcamento!$B:$D,3,FALSE)*Table1[[#This Row],[Subtotal_insumo]],"")</f>
        <v>0</v>
      </c>
    </row>
    <row r="478" spans="1:13" x14ac:dyDescent="0.25">
      <c r="A478" s="6">
        <v>20185</v>
      </c>
      <c r="B478" s="126">
        <v>4</v>
      </c>
      <c r="C478" s="133"/>
      <c r="D478" s="134">
        <v>2099</v>
      </c>
      <c r="E478" s="7" t="s">
        <v>2205</v>
      </c>
      <c r="F478" s="8" t="s">
        <v>2140</v>
      </c>
      <c r="G478" s="18">
        <f>IFERROR(VLOOKUP(Table1[[#This Row],[Codigo_insumo]],BD_Insumos!$B:$E,4),"")</f>
        <v>12.627877718847255</v>
      </c>
      <c r="H478" s="140">
        <v>0.1</v>
      </c>
      <c r="I478" s="9"/>
      <c r="J478" s="23">
        <f t="shared" si="7"/>
        <v>1.2627877718847256</v>
      </c>
      <c r="K478" s="22" t="str">
        <f>IF(I478&lt;&gt;"",SUMIF(Table1[Codigo_servico],A478,Table1[Subtotal_insumo]),"")</f>
        <v/>
      </c>
      <c r="L478" s="18">
        <f>IF(Table1[[#This Row],[Ordem_insumos]]&lt;&gt;0,VLOOKUP(Table1[[#This Row],[Codigo_servico]],Preencher_Orcamento!$B:$D,3,FALSE)*Table1[[#This Row],[Qtde_insumo]],"")</f>
        <v>0</v>
      </c>
      <c r="M478" s="18">
        <f>IF(Table1[[#This Row],[Ordem_insumos]]&lt;&gt;0,VLOOKUP(Table1[[#This Row],[Codigo_servico]],Preencher_Orcamento!$B:$D,3,FALSE)*Table1[[#This Row],[Subtotal_insumo]],"")</f>
        <v>0</v>
      </c>
    </row>
    <row r="479" spans="1:13" ht="39" x14ac:dyDescent="0.25">
      <c r="A479" s="6">
        <v>20185</v>
      </c>
      <c r="B479" s="126">
        <v>5</v>
      </c>
      <c r="C479" s="133"/>
      <c r="D479" s="134">
        <v>10532</v>
      </c>
      <c r="E479" s="7" t="s">
        <v>85</v>
      </c>
      <c r="F479" s="8" t="s">
        <v>58</v>
      </c>
      <c r="G479" s="18">
        <f>IFERROR(VLOOKUP(Table1[[#This Row],[Codigo_insumo]],BD_Insumos!$B:$E,4),"")</f>
        <v>306.2747</v>
      </c>
      <c r="H479" s="140">
        <v>0.28299999999999997</v>
      </c>
      <c r="I479" s="9"/>
      <c r="J479" s="23">
        <f t="shared" si="7"/>
        <v>86.675740099999985</v>
      </c>
      <c r="K479" s="22" t="str">
        <f>IF(I479&lt;&gt;"",SUMIF(Table1[Codigo_servico],A479,Table1[Subtotal_insumo]),"")</f>
        <v/>
      </c>
      <c r="L479" s="18">
        <f>IF(Table1[[#This Row],[Ordem_insumos]]&lt;&gt;0,VLOOKUP(Table1[[#This Row],[Codigo_servico]],Preencher_Orcamento!$B:$D,3,FALSE)*Table1[[#This Row],[Qtde_insumo]],"")</f>
        <v>0</v>
      </c>
      <c r="M479" s="18">
        <f>IF(Table1[[#This Row],[Ordem_insumos]]&lt;&gt;0,VLOOKUP(Table1[[#This Row],[Codigo_servico]],Preencher_Orcamento!$B:$D,3,FALSE)*Table1[[#This Row],[Subtotal_insumo]],"")</f>
        <v>0</v>
      </c>
    </row>
    <row r="480" spans="1:13" x14ac:dyDescent="0.25">
      <c r="A480" s="3">
        <v>20190</v>
      </c>
      <c r="B480" s="125">
        <v>0</v>
      </c>
      <c r="C480" s="131" t="s">
        <v>2457</v>
      </c>
      <c r="D480" s="132"/>
      <c r="E480" s="4"/>
      <c r="F480" s="4"/>
      <c r="G480" s="17" t="str">
        <f>IFERROR(VLOOKUP(Table1[[#This Row],[Codigo_insumo]],BD_Insumos!$B:$E,4),"")</f>
        <v/>
      </c>
      <c r="H480" s="139"/>
      <c r="I480" s="5" t="s">
        <v>5</v>
      </c>
      <c r="J480" s="20" t="str">
        <f t="shared" si="7"/>
        <v/>
      </c>
      <c r="K480" s="21">
        <f>IF(I480&lt;&gt;"",SUMIF(Table1[Codigo_servico],A480,Table1[Subtotal_insumo]),"")</f>
        <v>34.899087771884723</v>
      </c>
      <c r="L480" s="17" t="str">
        <f>IF(Table1[[#This Row],[Ordem_insumos]]&lt;&gt;0,VLOOKUP(Table1[[#This Row],[Codigo_servico]],Preencher_Orcamento!$B:$D,3,FALSE)*Table1[[#This Row],[Qtde_insumo]],"")</f>
        <v/>
      </c>
      <c r="M480" s="17" t="str">
        <f>IF(Table1[[#This Row],[Ordem_insumos]]&lt;&gt;0,VLOOKUP(Table1[[#This Row],[Codigo_servico]],Preencher_Orcamento!$B:$D,3,FALSE)*Table1[[#This Row],[Subtotal_insumo]],"")</f>
        <v/>
      </c>
    </row>
    <row r="481" spans="1:13" ht="26.25" x14ac:dyDescent="0.25">
      <c r="A481" s="6">
        <v>20190</v>
      </c>
      <c r="B481" s="126">
        <v>1</v>
      </c>
      <c r="C481" s="133"/>
      <c r="D481" s="134">
        <v>10070</v>
      </c>
      <c r="E481" s="7" t="s">
        <v>32</v>
      </c>
      <c r="F481" s="8" t="s">
        <v>5</v>
      </c>
      <c r="G481" s="16">
        <f>IFERROR(VLOOKUP(Table1[[#This Row],[Codigo_insumo]],BD_Insumos!$B:$E,4),"")</f>
        <v>33.636299999999999</v>
      </c>
      <c r="H481" s="140">
        <v>1</v>
      </c>
      <c r="I481" s="9"/>
      <c r="J481" s="22">
        <f t="shared" si="7"/>
        <v>33.636299999999999</v>
      </c>
      <c r="K481" s="22" t="str">
        <f>IF(I481&lt;&gt;"",SUMIF(Table1[Codigo_servico],A481,Table1[Subtotal_insumo]),"")</f>
        <v/>
      </c>
      <c r="L481" s="16">
        <f>IF(Table1[[#This Row],[Ordem_insumos]]&lt;&gt;0,VLOOKUP(Table1[[#This Row],[Codigo_servico]],Preencher_Orcamento!$B:$D,3,FALSE)*Table1[[#This Row],[Qtde_insumo]],"")</f>
        <v>0</v>
      </c>
      <c r="M481" s="16">
        <f>IF(Table1[[#This Row],[Ordem_insumos]]&lt;&gt;0,VLOOKUP(Table1[[#This Row],[Codigo_servico]],Preencher_Orcamento!$B:$D,3,FALSE)*Table1[[#This Row],[Subtotal_insumo]],"")</f>
        <v>0</v>
      </c>
    </row>
    <row r="482" spans="1:13" x14ac:dyDescent="0.25">
      <c r="A482" s="6">
        <v>20190</v>
      </c>
      <c r="B482" s="126">
        <v>2</v>
      </c>
      <c r="C482" s="133"/>
      <c r="D482" s="134">
        <v>2099</v>
      </c>
      <c r="E482" s="7" t="s">
        <v>2205</v>
      </c>
      <c r="F482" s="8" t="s">
        <v>2140</v>
      </c>
      <c r="G482" s="18">
        <f>IFERROR(VLOOKUP(Table1[[#This Row],[Codigo_insumo]],BD_Insumos!$B:$E,4),"")</f>
        <v>12.627877718847255</v>
      </c>
      <c r="H482" s="140">
        <v>0.1</v>
      </c>
      <c r="I482" s="9"/>
      <c r="J482" s="23">
        <f t="shared" si="7"/>
        <v>1.2627877718847256</v>
      </c>
      <c r="K482" s="22" t="str">
        <f>IF(I482&lt;&gt;"",SUMIF(Table1[Codigo_servico],A482,Table1[Subtotal_insumo]),"")</f>
        <v/>
      </c>
      <c r="L482" s="18">
        <f>IF(Table1[[#This Row],[Ordem_insumos]]&lt;&gt;0,VLOOKUP(Table1[[#This Row],[Codigo_servico]],Preencher_Orcamento!$B:$D,3,FALSE)*Table1[[#This Row],[Qtde_insumo]],"")</f>
        <v>0</v>
      </c>
      <c r="M482" s="18">
        <f>IF(Table1[[#This Row],[Ordem_insumos]]&lt;&gt;0,VLOOKUP(Table1[[#This Row],[Codigo_servico]],Preencher_Orcamento!$B:$D,3,FALSE)*Table1[[#This Row],[Subtotal_insumo]],"")</f>
        <v>0</v>
      </c>
    </row>
    <row r="483" spans="1:13" x14ac:dyDescent="0.25">
      <c r="A483" s="3">
        <v>20191</v>
      </c>
      <c r="B483" s="125">
        <v>0</v>
      </c>
      <c r="C483" s="131" t="s">
        <v>2458</v>
      </c>
      <c r="D483" s="132"/>
      <c r="E483" s="4"/>
      <c r="F483" s="4"/>
      <c r="G483" s="17" t="str">
        <f>IFERROR(VLOOKUP(Table1[[#This Row],[Codigo_insumo]],BD_Insumos!$B:$E,4),"")</f>
        <v/>
      </c>
      <c r="H483" s="139"/>
      <c r="I483" s="5" t="s">
        <v>5</v>
      </c>
      <c r="J483" s="20" t="str">
        <f t="shared" si="7"/>
        <v/>
      </c>
      <c r="K483" s="21">
        <f>IF(I483&lt;&gt;"",SUMIF(Table1[Codigo_servico],A483,Table1[Subtotal_insumo]),"")</f>
        <v>39.327887771884726</v>
      </c>
      <c r="L483" s="17" t="str">
        <f>IF(Table1[[#This Row],[Ordem_insumos]]&lt;&gt;0,VLOOKUP(Table1[[#This Row],[Codigo_servico]],Preencher_Orcamento!$B:$D,3,FALSE)*Table1[[#This Row],[Qtde_insumo]],"")</f>
        <v/>
      </c>
      <c r="M483" s="17" t="str">
        <f>IF(Table1[[#This Row],[Ordem_insumos]]&lt;&gt;0,VLOOKUP(Table1[[#This Row],[Codigo_servico]],Preencher_Orcamento!$B:$D,3,FALSE)*Table1[[#This Row],[Subtotal_insumo]],"")</f>
        <v/>
      </c>
    </row>
    <row r="484" spans="1:13" ht="26.25" x14ac:dyDescent="0.25">
      <c r="A484" s="6">
        <v>20191</v>
      </c>
      <c r="B484" s="126">
        <v>1</v>
      </c>
      <c r="C484" s="133"/>
      <c r="D484" s="134">
        <v>10071</v>
      </c>
      <c r="E484" s="7" t="s">
        <v>33</v>
      </c>
      <c r="F484" s="8" t="s">
        <v>5</v>
      </c>
      <c r="G484" s="16">
        <f>IFERROR(VLOOKUP(Table1[[#This Row],[Codigo_insumo]],BD_Insumos!$B:$E,4),"")</f>
        <v>38.065100000000001</v>
      </c>
      <c r="H484" s="140">
        <v>1</v>
      </c>
      <c r="I484" s="9"/>
      <c r="J484" s="22">
        <f t="shared" si="7"/>
        <v>38.065100000000001</v>
      </c>
      <c r="K484" s="22" t="str">
        <f>IF(I484&lt;&gt;"",SUMIF(Table1[Codigo_servico],A484,Table1[Subtotal_insumo]),"")</f>
        <v/>
      </c>
      <c r="L484" s="16">
        <f>IF(Table1[[#This Row],[Ordem_insumos]]&lt;&gt;0,VLOOKUP(Table1[[#This Row],[Codigo_servico]],Preencher_Orcamento!$B:$D,3,FALSE)*Table1[[#This Row],[Qtde_insumo]],"")</f>
        <v>0</v>
      </c>
      <c r="M484" s="16">
        <f>IF(Table1[[#This Row],[Ordem_insumos]]&lt;&gt;0,VLOOKUP(Table1[[#This Row],[Codigo_servico]],Preencher_Orcamento!$B:$D,3,FALSE)*Table1[[#This Row],[Subtotal_insumo]],"")</f>
        <v>0</v>
      </c>
    </row>
    <row r="485" spans="1:13" x14ac:dyDescent="0.25">
      <c r="A485" s="6">
        <v>20191</v>
      </c>
      <c r="B485" s="126">
        <v>2</v>
      </c>
      <c r="C485" s="133"/>
      <c r="D485" s="134">
        <v>2099</v>
      </c>
      <c r="E485" s="7" t="s">
        <v>2205</v>
      </c>
      <c r="F485" s="8" t="s">
        <v>2140</v>
      </c>
      <c r="G485" s="18">
        <f>IFERROR(VLOOKUP(Table1[[#This Row],[Codigo_insumo]],BD_Insumos!$B:$E,4),"")</f>
        <v>12.627877718847255</v>
      </c>
      <c r="H485" s="140">
        <v>0.1</v>
      </c>
      <c r="I485" s="9"/>
      <c r="J485" s="23">
        <f t="shared" si="7"/>
        <v>1.2627877718847256</v>
      </c>
      <c r="K485" s="22" t="str">
        <f>IF(I485&lt;&gt;"",SUMIF(Table1[Codigo_servico],A485,Table1[Subtotal_insumo]),"")</f>
        <v/>
      </c>
      <c r="L485" s="18">
        <f>IF(Table1[[#This Row],[Ordem_insumos]]&lt;&gt;0,VLOOKUP(Table1[[#This Row],[Codigo_servico]],Preencher_Orcamento!$B:$D,3,FALSE)*Table1[[#This Row],[Qtde_insumo]],"")</f>
        <v>0</v>
      </c>
      <c r="M485" s="18">
        <f>IF(Table1[[#This Row],[Ordem_insumos]]&lt;&gt;0,VLOOKUP(Table1[[#This Row],[Codigo_servico]],Preencher_Orcamento!$B:$D,3,FALSE)*Table1[[#This Row],[Subtotal_insumo]],"")</f>
        <v>0</v>
      </c>
    </row>
    <row r="486" spans="1:13" x14ac:dyDescent="0.25">
      <c r="A486" s="3">
        <v>20192</v>
      </c>
      <c r="B486" s="125">
        <v>0</v>
      </c>
      <c r="C486" s="131" t="s">
        <v>2459</v>
      </c>
      <c r="D486" s="132"/>
      <c r="E486" s="4"/>
      <c r="F486" s="4"/>
      <c r="G486" s="17" t="str">
        <f>IFERROR(VLOOKUP(Table1[[#This Row],[Codigo_insumo]],BD_Insumos!$B:$E,4),"")</f>
        <v/>
      </c>
      <c r="H486" s="139"/>
      <c r="I486" s="5" t="s">
        <v>5</v>
      </c>
      <c r="J486" s="20" t="str">
        <f t="shared" si="7"/>
        <v/>
      </c>
      <c r="K486" s="21">
        <f>IF(I486&lt;&gt;"",SUMIF(Table1[Codigo_servico],A486,Table1[Subtotal_insumo]),"")</f>
        <v>47.515887771884728</v>
      </c>
      <c r="L486" s="17" t="str">
        <f>IF(Table1[[#This Row],[Ordem_insumos]]&lt;&gt;0,VLOOKUP(Table1[[#This Row],[Codigo_servico]],Preencher_Orcamento!$B:$D,3,FALSE)*Table1[[#This Row],[Qtde_insumo]],"")</f>
        <v/>
      </c>
      <c r="M486" s="17" t="str">
        <f>IF(Table1[[#This Row],[Ordem_insumos]]&lt;&gt;0,VLOOKUP(Table1[[#This Row],[Codigo_servico]],Preencher_Orcamento!$B:$D,3,FALSE)*Table1[[#This Row],[Subtotal_insumo]],"")</f>
        <v/>
      </c>
    </row>
    <row r="487" spans="1:13" ht="26.25" x14ac:dyDescent="0.25">
      <c r="A487" s="6">
        <v>20192</v>
      </c>
      <c r="B487" s="126">
        <v>1</v>
      </c>
      <c r="C487" s="133"/>
      <c r="D487" s="134">
        <v>10072</v>
      </c>
      <c r="E487" s="7" t="s">
        <v>34</v>
      </c>
      <c r="F487" s="8" t="s">
        <v>5</v>
      </c>
      <c r="G487" s="16">
        <f>IFERROR(VLOOKUP(Table1[[#This Row],[Codigo_insumo]],BD_Insumos!$B:$E,4),"")</f>
        <v>46.253100000000003</v>
      </c>
      <c r="H487" s="140">
        <v>1</v>
      </c>
      <c r="I487" s="9"/>
      <c r="J487" s="22">
        <f t="shared" si="7"/>
        <v>46.253100000000003</v>
      </c>
      <c r="K487" s="22" t="str">
        <f>IF(I487&lt;&gt;"",SUMIF(Table1[Codigo_servico],A487,Table1[Subtotal_insumo]),"")</f>
        <v/>
      </c>
      <c r="L487" s="16">
        <f>IF(Table1[[#This Row],[Ordem_insumos]]&lt;&gt;0,VLOOKUP(Table1[[#This Row],[Codigo_servico]],Preencher_Orcamento!$B:$D,3,FALSE)*Table1[[#This Row],[Qtde_insumo]],"")</f>
        <v>0</v>
      </c>
      <c r="M487" s="16">
        <f>IF(Table1[[#This Row],[Ordem_insumos]]&lt;&gt;0,VLOOKUP(Table1[[#This Row],[Codigo_servico]],Preencher_Orcamento!$B:$D,3,FALSE)*Table1[[#This Row],[Subtotal_insumo]],"")</f>
        <v>0</v>
      </c>
    </row>
    <row r="488" spans="1:13" x14ac:dyDescent="0.25">
      <c r="A488" s="6">
        <v>20192</v>
      </c>
      <c r="B488" s="126">
        <v>2</v>
      </c>
      <c r="C488" s="133"/>
      <c r="D488" s="134">
        <v>2099</v>
      </c>
      <c r="E488" s="7" t="s">
        <v>2205</v>
      </c>
      <c r="F488" s="8" t="s">
        <v>2140</v>
      </c>
      <c r="G488" s="18">
        <f>IFERROR(VLOOKUP(Table1[[#This Row],[Codigo_insumo]],BD_Insumos!$B:$E,4),"")</f>
        <v>12.627877718847255</v>
      </c>
      <c r="H488" s="140">
        <v>0.1</v>
      </c>
      <c r="I488" s="9"/>
      <c r="J488" s="23">
        <f t="shared" si="7"/>
        <v>1.2627877718847256</v>
      </c>
      <c r="K488" s="22" t="str">
        <f>IF(I488&lt;&gt;"",SUMIF(Table1[Codigo_servico],A488,Table1[Subtotal_insumo]),"")</f>
        <v/>
      </c>
      <c r="L488" s="18">
        <f>IF(Table1[[#This Row],[Ordem_insumos]]&lt;&gt;0,VLOOKUP(Table1[[#This Row],[Codigo_servico]],Preencher_Orcamento!$B:$D,3,FALSE)*Table1[[#This Row],[Qtde_insumo]],"")</f>
        <v>0</v>
      </c>
      <c r="M488" s="18">
        <f>IF(Table1[[#This Row],[Ordem_insumos]]&lt;&gt;0,VLOOKUP(Table1[[#This Row],[Codigo_servico]],Preencher_Orcamento!$B:$D,3,FALSE)*Table1[[#This Row],[Subtotal_insumo]],"")</f>
        <v>0</v>
      </c>
    </row>
    <row r="489" spans="1:13" x14ac:dyDescent="0.25">
      <c r="A489" s="3">
        <v>20193</v>
      </c>
      <c r="B489" s="125">
        <v>0</v>
      </c>
      <c r="C489" s="131" t="s">
        <v>2460</v>
      </c>
      <c r="D489" s="132"/>
      <c r="E489" s="4"/>
      <c r="F489" s="4"/>
      <c r="G489" s="17" t="str">
        <f>IFERROR(VLOOKUP(Table1[[#This Row],[Codigo_insumo]],BD_Insumos!$B:$E,4),"")</f>
        <v/>
      </c>
      <c r="H489" s="139"/>
      <c r="I489" s="5" t="s">
        <v>5</v>
      </c>
      <c r="J489" s="20" t="str">
        <f t="shared" si="7"/>
        <v/>
      </c>
      <c r="K489" s="21">
        <f>IF(I489&lt;&gt;"",SUMIF(Table1[Codigo_servico],A489,Table1[Subtotal_insumo]),"")</f>
        <v>54.766287771884727</v>
      </c>
      <c r="L489" s="17" t="str">
        <f>IF(Table1[[#This Row],[Ordem_insumos]]&lt;&gt;0,VLOOKUP(Table1[[#This Row],[Codigo_servico]],Preencher_Orcamento!$B:$D,3,FALSE)*Table1[[#This Row],[Qtde_insumo]],"")</f>
        <v/>
      </c>
      <c r="M489" s="17" t="str">
        <f>IF(Table1[[#This Row],[Ordem_insumos]]&lt;&gt;0,VLOOKUP(Table1[[#This Row],[Codigo_servico]],Preencher_Orcamento!$B:$D,3,FALSE)*Table1[[#This Row],[Subtotal_insumo]],"")</f>
        <v/>
      </c>
    </row>
    <row r="490" spans="1:13" x14ac:dyDescent="0.25">
      <c r="A490" s="6">
        <v>20193</v>
      </c>
      <c r="B490" s="126">
        <v>1</v>
      </c>
      <c r="C490" s="133"/>
      <c r="D490" s="134">
        <v>2099</v>
      </c>
      <c r="E490" s="7" t="s">
        <v>2205</v>
      </c>
      <c r="F490" s="8" t="s">
        <v>2140</v>
      </c>
      <c r="G490" s="16">
        <f>IFERROR(VLOOKUP(Table1[[#This Row],[Codigo_insumo]],BD_Insumos!$B:$E,4),"")</f>
        <v>12.627877718847255</v>
      </c>
      <c r="H490" s="140">
        <v>0.1</v>
      </c>
      <c r="I490" s="9"/>
      <c r="J490" s="22">
        <f t="shared" si="7"/>
        <v>1.2627877718847256</v>
      </c>
      <c r="K490" s="22" t="str">
        <f>IF(I490&lt;&gt;"",SUMIF(Table1[Codigo_servico],A490,Table1[Subtotal_insumo]),"")</f>
        <v/>
      </c>
      <c r="L490" s="16">
        <f>IF(Table1[[#This Row],[Ordem_insumos]]&lt;&gt;0,VLOOKUP(Table1[[#This Row],[Codigo_servico]],Preencher_Orcamento!$B:$D,3,FALSE)*Table1[[#This Row],[Qtde_insumo]],"")</f>
        <v>0</v>
      </c>
      <c r="M490" s="16">
        <f>IF(Table1[[#This Row],[Ordem_insumos]]&lt;&gt;0,VLOOKUP(Table1[[#This Row],[Codigo_servico]],Preencher_Orcamento!$B:$D,3,FALSE)*Table1[[#This Row],[Subtotal_insumo]],"")</f>
        <v>0</v>
      </c>
    </row>
    <row r="491" spans="1:13" ht="26.25" x14ac:dyDescent="0.25">
      <c r="A491" s="6">
        <v>20193</v>
      </c>
      <c r="B491" s="126">
        <v>2</v>
      </c>
      <c r="C491" s="133"/>
      <c r="D491" s="134">
        <v>10073</v>
      </c>
      <c r="E491" s="7" t="s">
        <v>35</v>
      </c>
      <c r="F491" s="8" t="s">
        <v>5</v>
      </c>
      <c r="G491" s="18">
        <f>IFERROR(VLOOKUP(Table1[[#This Row],[Codigo_insumo]],BD_Insumos!$B:$E,4),"")</f>
        <v>53.503500000000003</v>
      </c>
      <c r="H491" s="140">
        <v>1</v>
      </c>
      <c r="I491" s="9"/>
      <c r="J491" s="23">
        <f t="shared" si="7"/>
        <v>53.503500000000003</v>
      </c>
      <c r="K491" s="22" t="str">
        <f>IF(I491&lt;&gt;"",SUMIF(Table1[Codigo_servico],A491,Table1[Subtotal_insumo]),"")</f>
        <v/>
      </c>
      <c r="L491" s="18">
        <f>IF(Table1[[#This Row],[Ordem_insumos]]&lt;&gt;0,VLOOKUP(Table1[[#This Row],[Codigo_servico]],Preencher_Orcamento!$B:$D,3,FALSE)*Table1[[#This Row],[Qtde_insumo]],"")</f>
        <v>0</v>
      </c>
      <c r="M491" s="18">
        <f>IF(Table1[[#This Row],[Ordem_insumos]]&lt;&gt;0,VLOOKUP(Table1[[#This Row],[Codigo_servico]],Preencher_Orcamento!$B:$D,3,FALSE)*Table1[[#This Row],[Subtotal_insumo]],"")</f>
        <v>0</v>
      </c>
    </row>
    <row r="492" spans="1:13" x14ac:dyDescent="0.25">
      <c r="A492" s="3">
        <v>20194</v>
      </c>
      <c r="B492" s="125">
        <v>0</v>
      </c>
      <c r="C492" s="131" t="s">
        <v>2461</v>
      </c>
      <c r="D492" s="132"/>
      <c r="E492" s="4"/>
      <c r="F492" s="4"/>
      <c r="G492" s="17" t="str">
        <f>IFERROR(VLOOKUP(Table1[[#This Row],[Codigo_insumo]],BD_Insumos!$B:$E,4),"")</f>
        <v/>
      </c>
      <c r="H492" s="139"/>
      <c r="I492" s="5" t="s">
        <v>5</v>
      </c>
      <c r="J492" s="20" t="str">
        <f t="shared" si="7"/>
        <v/>
      </c>
      <c r="K492" s="21">
        <f>IF(I492&lt;&gt;"",SUMIF(Table1[Codigo_servico],A492,Table1[Subtotal_insumo]),"")</f>
        <v>68.104687771884727</v>
      </c>
      <c r="L492" s="17" t="str">
        <f>IF(Table1[[#This Row],[Ordem_insumos]]&lt;&gt;0,VLOOKUP(Table1[[#This Row],[Codigo_servico]],Preencher_Orcamento!$B:$D,3,FALSE)*Table1[[#This Row],[Qtde_insumo]],"")</f>
        <v/>
      </c>
      <c r="M492" s="17" t="str">
        <f>IF(Table1[[#This Row],[Ordem_insumos]]&lt;&gt;0,VLOOKUP(Table1[[#This Row],[Codigo_servico]],Preencher_Orcamento!$B:$D,3,FALSE)*Table1[[#This Row],[Subtotal_insumo]],"")</f>
        <v/>
      </c>
    </row>
    <row r="493" spans="1:13" x14ac:dyDescent="0.25">
      <c r="A493" s="6">
        <v>20194</v>
      </c>
      <c r="B493" s="126">
        <v>1</v>
      </c>
      <c r="C493" s="133"/>
      <c r="D493" s="134">
        <v>2099</v>
      </c>
      <c r="E493" s="7" t="s">
        <v>2205</v>
      </c>
      <c r="F493" s="8" t="s">
        <v>2140</v>
      </c>
      <c r="G493" s="16">
        <f>IFERROR(VLOOKUP(Table1[[#This Row],[Codigo_insumo]],BD_Insumos!$B:$E,4),"")</f>
        <v>12.627877718847255</v>
      </c>
      <c r="H493" s="140">
        <v>0.1</v>
      </c>
      <c r="I493" s="9"/>
      <c r="J493" s="22">
        <f t="shared" si="7"/>
        <v>1.2627877718847256</v>
      </c>
      <c r="K493" s="22" t="str">
        <f>IF(I493&lt;&gt;"",SUMIF(Table1[Codigo_servico],A493,Table1[Subtotal_insumo]),"")</f>
        <v/>
      </c>
      <c r="L493" s="16">
        <f>IF(Table1[[#This Row],[Ordem_insumos]]&lt;&gt;0,VLOOKUP(Table1[[#This Row],[Codigo_servico]],Preencher_Orcamento!$B:$D,3,FALSE)*Table1[[#This Row],[Qtde_insumo]],"")</f>
        <v>0</v>
      </c>
      <c r="M493" s="16">
        <f>IF(Table1[[#This Row],[Ordem_insumos]]&lt;&gt;0,VLOOKUP(Table1[[#This Row],[Codigo_servico]],Preencher_Orcamento!$B:$D,3,FALSE)*Table1[[#This Row],[Subtotal_insumo]],"")</f>
        <v>0</v>
      </c>
    </row>
    <row r="494" spans="1:13" ht="26.25" x14ac:dyDescent="0.25">
      <c r="A494" s="6">
        <v>20194</v>
      </c>
      <c r="B494" s="126">
        <v>2</v>
      </c>
      <c r="C494" s="133"/>
      <c r="D494" s="134">
        <v>10074</v>
      </c>
      <c r="E494" s="7" t="s">
        <v>36</v>
      </c>
      <c r="F494" s="8" t="s">
        <v>5</v>
      </c>
      <c r="G494" s="18">
        <f>IFERROR(VLOOKUP(Table1[[#This Row],[Codigo_insumo]],BD_Insumos!$B:$E,4),"")</f>
        <v>66.841899999999995</v>
      </c>
      <c r="H494" s="140">
        <v>1</v>
      </c>
      <c r="I494" s="9"/>
      <c r="J494" s="23">
        <f t="shared" si="7"/>
        <v>66.841899999999995</v>
      </c>
      <c r="K494" s="22" t="str">
        <f>IF(I494&lt;&gt;"",SUMIF(Table1[Codigo_servico],A494,Table1[Subtotal_insumo]),"")</f>
        <v/>
      </c>
      <c r="L494" s="18">
        <f>IF(Table1[[#This Row],[Ordem_insumos]]&lt;&gt;0,VLOOKUP(Table1[[#This Row],[Codigo_servico]],Preencher_Orcamento!$B:$D,3,FALSE)*Table1[[#This Row],[Qtde_insumo]],"")</f>
        <v>0</v>
      </c>
      <c r="M494" s="18">
        <f>IF(Table1[[#This Row],[Ordem_insumos]]&lt;&gt;0,VLOOKUP(Table1[[#This Row],[Codigo_servico]],Preencher_Orcamento!$B:$D,3,FALSE)*Table1[[#This Row],[Subtotal_insumo]],"")</f>
        <v>0</v>
      </c>
    </row>
    <row r="495" spans="1:13" x14ac:dyDescent="0.25">
      <c r="A495" s="3">
        <v>20195</v>
      </c>
      <c r="B495" s="125">
        <v>0</v>
      </c>
      <c r="C495" s="131" t="s">
        <v>2462</v>
      </c>
      <c r="D495" s="132"/>
      <c r="E495" s="4"/>
      <c r="F495" s="4"/>
      <c r="G495" s="17" t="str">
        <f>IFERROR(VLOOKUP(Table1[[#This Row],[Codigo_insumo]],BD_Insumos!$B:$E,4),"")</f>
        <v/>
      </c>
      <c r="H495" s="139"/>
      <c r="I495" s="5" t="s">
        <v>5</v>
      </c>
      <c r="J495" s="20" t="str">
        <f t="shared" si="7"/>
        <v/>
      </c>
      <c r="K495" s="21">
        <f>IF(I495&lt;&gt;"",SUMIF(Table1[Codigo_servico],A495,Table1[Subtotal_insumo]),"")</f>
        <v>82.469787771884725</v>
      </c>
      <c r="L495" s="17" t="str">
        <f>IF(Table1[[#This Row],[Ordem_insumos]]&lt;&gt;0,VLOOKUP(Table1[[#This Row],[Codigo_servico]],Preencher_Orcamento!$B:$D,3,FALSE)*Table1[[#This Row],[Qtde_insumo]],"")</f>
        <v/>
      </c>
      <c r="M495" s="17" t="str">
        <f>IF(Table1[[#This Row],[Ordem_insumos]]&lt;&gt;0,VLOOKUP(Table1[[#This Row],[Codigo_servico]],Preencher_Orcamento!$B:$D,3,FALSE)*Table1[[#This Row],[Subtotal_insumo]],"")</f>
        <v/>
      </c>
    </row>
    <row r="496" spans="1:13" x14ac:dyDescent="0.25">
      <c r="A496" s="6">
        <v>20195</v>
      </c>
      <c r="B496" s="126">
        <v>1</v>
      </c>
      <c r="C496" s="133"/>
      <c r="D496" s="134">
        <v>2099</v>
      </c>
      <c r="E496" s="7" t="s">
        <v>2205</v>
      </c>
      <c r="F496" s="8" t="s">
        <v>2140</v>
      </c>
      <c r="G496" s="16">
        <f>IFERROR(VLOOKUP(Table1[[#This Row],[Codigo_insumo]],BD_Insumos!$B:$E,4),"")</f>
        <v>12.627877718847255</v>
      </c>
      <c r="H496" s="140">
        <v>0.1</v>
      </c>
      <c r="I496" s="9"/>
      <c r="J496" s="22">
        <f t="shared" si="7"/>
        <v>1.2627877718847256</v>
      </c>
      <c r="K496" s="22" t="str">
        <f>IF(I496&lt;&gt;"",SUMIF(Table1[Codigo_servico],A496,Table1[Subtotal_insumo]),"")</f>
        <v/>
      </c>
      <c r="L496" s="16">
        <f>IF(Table1[[#This Row],[Ordem_insumos]]&lt;&gt;0,VLOOKUP(Table1[[#This Row],[Codigo_servico]],Preencher_Orcamento!$B:$D,3,FALSE)*Table1[[#This Row],[Qtde_insumo]],"")</f>
        <v>0</v>
      </c>
      <c r="M496" s="16">
        <f>IF(Table1[[#This Row],[Ordem_insumos]]&lt;&gt;0,VLOOKUP(Table1[[#This Row],[Codigo_servico]],Preencher_Orcamento!$B:$D,3,FALSE)*Table1[[#This Row],[Subtotal_insumo]],"")</f>
        <v>0</v>
      </c>
    </row>
    <row r="497" spans="1:13" ht="26.25" x14ac:dyDescent="0.25">
      <c r="A497" s="6">
        <v>20195</v>
      </c>
      <c r="B497" s="126">
        <v>2</v>
      </c>
      <c r="C497" s="133"/>
      <c r="D497" s="134">
        <v>10075</v>
      </c>
      <c r="E497" s="7" t="s">
        <v>37</v>
      </c>
      <c r="F497" s="8" t="s">
        <v>5</v>
      </c>
      <c r="G497" s="18">
        <f>IFERROR(VLOOKUP(Table1[[#This Row],[Codigo_insumo]],BD_Insumos!$B:$E,4),"")</f>
        <v>81.206999999999994</v>
      </c>
      <c r="H497" s="140">
        <v>1</v>
      </c>
      <c r="I497" s="9"/>
      <c r="J497" s="23">
        <f t="shared" si="7"/>
        <v>81.206999999999994</v>
      </c>
      <c r="K497" s="22" t="str">
        <f>IF(I497&lt;&gt;"",SUMIF(Table1[Codigo_servico],A497,Table1[Subtotal_insumo]),"")</f>
        <v/>
      </c>
      <c r="L497" s="18">
        <f>IF(Table1[[#This Row],[Ordem_insumos]]&lt;&gt;0,VLOOKUP(Table1[[#This Row],[Codigo_servico]],Preencher_Orcamento!$B:$D,3,FALSE)*Table1[[#This Row],[Qtde_insumo]],"")</f>
        <v>0</v>
      </c>
      <c r="M497" s="18">
        <f>IF(Table1[[#This Row],[Ordem_insumos]]&lt;&gt;0,VLOOKUP(Table1[[#This Row],[Codigo_servico]],Preencher_Orcamento!$B:$D,3,FALSE)*Table1[[#This Row],[Subtotal_insumo]],"")</f>
        <v>0</v>
      </c>
    </row>
    <row r="498" spans="1:13" x14ac:dyDescent="0.25">
      <c r="A498" s="3">
        <v>20196</v>
      </c>
      <c r="B498" s="125">
        <v>0</v>
      </c>
      <c r="C498" s="131" t="s">
        <v>2463</v>
      </c>
      <c r="D498" s="132"/>
      <c r="E498" s="4"/>
      <c r="F498" s="4"/>
      <c r="G498" s="17" t="str">
        <f>IFERROR(VLOOKUP(Table1[[#This Row],[Codigo_insumo]],BD_Insumos!$B:$E,4),"")</f>
        <v/>
      </c>
      <c r="H498" s="139"/>
      <c r="I498" s="5" t="s">
        <v>197</v>
      </c>
      <c r="J498" s="20" t="str">
        <f t="shared" si="7"/>
        <v/>
      </c>
      <c r="K498" s="21">
        <f>IF(I498&lt;&gt;"",SUMIF(Table1[Codigo_servico],A498,Table1[Subtotal_insumo]),"")</f>
        <v>0.42080000000000001</v>
      </c>
      <c r="L498" s="17" t="str">
        <f>IF(Table1[[#This Row],[Ordem_insumos]]&lt;&gt;0,VLOOKUP(Table1[[#This Row],[Codigo_servico]],Preencher_Orcamento!$B:$D,3,FALSE)*Table1[[#This Row],[Qtde_insumo]],"")</f>
        <v/>
      </c>
      <c r="M498" s="17" t="str">
        <f>IF(Table1[[#This Row],[Ordem_insumos]]&lt;&gt;0,VLOOKUP(Table1[[#This Row],[Codigo_servico]],Preencher_Orcamento!$B:$D,3,FALSE)*Table1[[#This Row],[Subtotal_insumo]],"")</f>
        <v/>
      </c>
    </row>
    <row r="499" spans="1:13" x14ac:dyDescent="0.25">
      <c r="A499" s="6">
        <v>20196</v>
      </c>
      <c r="B499" s="126">
        <v>1</v>
      </c>
      <c r="C499" s="133"/>
      <c r="D499" s="134">
        <v>10517</v>
      </c>
      <c r="E499" s="7" t="s">
        <v>71</v>
      </c>
      <c r="F499" s="8" t="s">
        <v>197</v>
      </c>
      <c r="G499" s="18">
        <f>IFERROR(VLOOKUP(Table1[[#This Row],[Codigo_insumo]],BD_Insumos!$B:$E,4),"")</f>
        <v>0.42080000000000001</v>
      </c>
      <c r="H499" s="140">
        <v>1</v>
      </c>
      <c r="I499" s="9"/>
      <c r="J499" s="23">
        <f t="shared" si="7"/>
        <v>0.42080000000000001</v>
      </c>
      <c r="K499" s="22" t="str">
        <f>IF(I499&lt;&gt;"",SUMIF(Table1[Codigo_servico],A499,Table1[Subtotal_insumo]),"")</f>
        <v/>
      </c>
      <c r="L499" s="18">
        <f>IF(Table1[[#This Row],[Ordem_insumos]]&lt;&gt;0,VLOOKUP(Table1[[#This Row],[Codigo_servico]],Preencher_Orcamento!$B:$D,3,FALSE)*Table1[[#This Row],[Qtde_insumo]],"")</f>
        <v>0</v>
      </c>
      <c r="M499" s="18">
        <f>IF(Table1[[#This Row],[Ordem_insumos]]&lt;&gt;0,VLOOKUP(Table1[[#This Row],[Codigo_servico]],Preencher_Orcamento!$B:$D,3,FALSE)*Table1[[#This Row],[Subtotal_insumo]],"")</f>
        <v>0</v>
      </c>
    </row>
    <row r="500" spans="1:13" x14ac:dyDescent="0.25">
      <c r="A500" s="3">
        <v>20197</v>
      </c>
      <c r="B500" s="125">
        <v>0</v>
      </c>
      <c r="C500" s="131" t="s">
        <v>2464</v>
      </c>
      <c r="D500" s="132"/>
      <c r="E500" s="4"/>
      <c r="F500" s="4"/>
      <c r="G500" s="17" t="str">
        <f>IFERROR(VLOOKUP(Table1[[#This Row],[Codigo_insumo]],BD_Insumos!$B:$E,4),"")</f>
        <v/>
      </c>
      <c r="H500" s="139"/>
      <c r="I500" s="5" t="s">
        <v>58</v>
      </c>
      <c r="J500" s="20" t="str">
        <f t="shared" si="7"/>
        <v/>
      </c>
      <c r="K500" s="21">
        <f>IF(I500&lt;&gt;"",SUMIF(Table1[Codigo_servico],A500,Table1[Subtotal_insumo]),"")</f>
        <v>74.454300000000003</v>
      </c>
      <c r="L500" s="17" t="str">
        <f>IF(Table1[[#This Row],[Ordem_insumos]]&lt;&gt;0,VLOOKUP(Table1[[#This Row],[Codigo_servico]],Preencher_Orcamento!$B:$D,3,FALSE)*Table1[[#This Row],[Qtde_insumo]],"")</f>
        <v/>
      </c>
      <c r="M500" s="17" t="str">
        <f>IF(Table1[[#This Row],[Ordem_insumos]]&lt;&gt;0,VLOOKUP(Table1[[#This Row],[Codigo_servico]],Preencher_Orcamento!$B:$D,3,FALSE)*Table1[[#This Row],[Subtotal_insumo]],"")</f>
        <v/>
      </c>
    </row>
    <row r="501" spans="1:13" x14ac:dyDescent="0.25">
      <c r="A501" s="6">
        <v>20197</v>
      </c>
      <c r="B501" s="126">
        <v>1</v>
      </c>
      <c r="C501" s="133"/>
      <c r="D501" s="134">
        <v>10506</v>
      </c>
      <c r="E501" s="7" t="s">
        <v>63</v>
      </c>
      <c r="F501" s="8" t="s">
        <v>58</v>
      </c>
      <c r="G501" s="18">
        <f>IFERROR(VLOOKUP(Table1[[#This Row],[Codigo_insumo]],BD_Insumos!$B:$E,4),"")</f>
        <v>74.454300000000003</v>
      </c>
      <c r="H501" s="140">
        <v>1</v>
      </c>
      <c r="I501" s="9"/>
      <c r="J501" s="23">
        <f t="shared" si="7"/>
        <v>74.454300000000003</v>
      </c>
      <c r="K501" s="22" t="str">
        <f>IF(I501&lt;&gt;"",SUMIF(Table1[Codigo_servico],A501,Table1[Subtotal_insumo]),"")</f>
        <v/>
      </c>
      <c r="L501" s="18">
        <f>IF(Table1[[#This Row],[Ordem_insumos]]&lt;&gt;0,VLOOKUP(Table1[[#This Row],[Codigo_servico]],Preencher_Orcamento!$B:$D,3,FALSE)*Table1[[#This Row],[Qtde_insumo]],"")</f>
        <v>0</v>
      </c>
      <c r="M501" s="18">
        <f>IF(Table1[[#This Row],[Ordem_insumos]]&lt;&gt;0,VLOOKUP(Table1[[#This Row],[Codigo_servico]],Preencher_Orcamento!$B:$D,3,FALSE)*Table1[[#This Row],[Subtotal_insumo]],"")</f>
        <v>0</v>
      </c>
    </row>
    <row r="502" spans="1:13" x14ac:dyDescent="0.25">
      <c r="A502" s="3">
        <v>20198</v>
      </c>
      <c r="B502" s="125">
        <v>0</v>
      </c>
      <c r="C502" s="131" t="s">
        <v>2465</v>
      </c>
      <c r="D502" s="132"/>
      <c r="E502" s="4"/>
      <c r="F502" s="4"/>
      <c r="G502" s="17" t="str">
        <f>IFERROR(VLOOKUP(Table1[[#This Row],[Codigo_insumo]],BD_Insumos!$B:$E,4),"")</f>
        <v/>
      </c>
      <c r="H502" s="139"/>
      <c r="I502" s="5" t="s">
        <v>58</v>
      </c>
      <c r="J502" s="20" t="str">
        <f t="shared" si="7"/>
        <v/>
      </c>
      <c r="K502" s="21">
        <f>IF(I502&lt;&gt;"",SUMIF(Table1[Codigo_servico],A502,Table1[Subtotal_insumo]),"")</f>
        <v>16.857099999999999</v>
      </c>
      <c r="L502" s="17" t="str">
        <f>IF(Table1[[#This Row],[Ordem_insumos]]&lt;&gt;0,VLOOKUP(Table1[[#This Row],[Codigo_servico]],Preencher_Orcamento!$B:$D,3,FALSE)*Table1[[#This Row],[Qtde_insumo]],"")</f>
        <v/>
      </c>
      <c r="M502" s="17" t="str">
        <f>IF(Table1[[#This Row],[Ordem_insumos]]&lt;&gt;0,VLOOKUP(Table1[[#This Row],[Codigo_servico]],Preencher_Orcamento!$B:$D,3,FALSE)*Table1[[#This Row],[Subtotal_insumo]],"")</f>
        <v/>
      </c>
    </row>
    <row r="503" spans="1:13" ht="51.75" x14ac:dyDescent="0.25">
      <c r="A503" s="6">
        <v>20198</v>
      </c>
      <c r="B503" s="126">
        <v>1</v>
      </c>
      <c r="C503" s="133"/>
      <c r="D503" s="134">
        <v>84003</v>
      </c>
      <c r="E503" s="7" t="s">
        <v>2073</v>
      </c>
      <c r="F503" s="8" t="s">
        <v>58</v>
      </c>
      <c r="G503" s="18">
        <f>IFERROR(VLOOKUP(Table1[[#This Row],[Codigo_insumo]],BD_Insumos!$B:$E,4),"")</f>
        <v>16.857099999999999</v>
      </c>
      <c r="H503" s="140">
        <v>1</v>
      </c>
      <c r="I503" s="9"/>
      <c r="J503" s="23">
        <f t="shared" si="7"/>
        <v>16.857099999999999</v>
      </c>
      <c r="K503" s="22" t="str">
        <f>IF(I503&lt;&gt;"",SUMIF(Table1[Codigo_servico],A503,Table1[Subtotal_insumo]),"")</f>
        <v/>
      </c>
      <c r="L503" s="18">
        <f>IF(Table1[[#This Row],[Ordem_insumos]]&lt;&gt;0,VLOOKUP(Table1[[#This Row],[Codigo_servico]],Preencher_Orcamento!$B:$D,3,FALSE)*Table1[[#This Row],[Qtde_insumo]],"")</f>
        <v>0</v>
      </c>
      <c r="M503" s="18">
        <f>IF(Table1[[#This Row],[Ordem_insumos]]&lt;&gt;0,VLOOKUP(Table1[[#This Row],[Codigo_servico]],Preencher_Orcamento!$B:$D,3,FALSE)*Table1[[#This Row],[Subtotal_insumo]],"")</f>
        <v>0</v>
      </c>
    </row>
    <row r="504" spans="1:13" x14ac:dyDescent="0.25">
      <c r="A504" s="3">
        <v>20201</v>
      </c>
      <c r="B504" s="125">
        <v>0</v>
      </c>
      <c r="C504" s="131" t="s">
        <v>2466</v>
      </c>
      <c r="D504" s="132"/>
      <c r="E504" s="4"/>
      <c r="F504" s="4"/>
      <c r="G504" s="17" t="str">
        <f>IFERROR(VLOOKUP(Table1[[#This Row],[Codigo_insumo]],BD_Insumos!$B:$E,4),"")</f>
        <v/>
      </c>
      <c r="H504" s="139"/>
      <c r="I504" s="5" t="s">
        <v>58</v>
      </c>
      <c r="J504" s="20" t="str">
        <f t="shared" si="7"/>
        <v/>
      </c>
      <c r="K504" s="21">
        <f>IF(I504&lt;&gt;"",SUMIF(Table1[Codigo_servico],A504,Table1[Subtotal_insumo]),"")</f>
        <v>37.883633156541762</v>
      </c>
      <c r="L504" s="17" t="str">
        <f>IF(Table1[[#This Row],[Ordem_insumos]]&lt;&gt;0,VLOOKUP(Table1[[#This Row],[Codigo_servico]],Preencher_Orcamento!$B:$D,3,FALSE)*Table1[[#This Row],[Qtde_insumo]],"")</f>
        <v/>
      </c>
      <c r="M504" s="17" t="str">
        <f>IF(Table1[[#This Row],[Ordem_insumos]]&lt;&gt;0,VLOOKUP(Table1[[#This Row],[Codigo_servico]],Preencher_Orcamento!$B:$D,3,FALSE)*Table1[[#This Row],[Subtotal_insumo]],"")</f>
        <v/>
      </c>
    </row>
    <row r="505" spans="1:13" x14ac:dyDescent="0.25">
      <c r="A505" s="6">
        <v>20201</v>
      </c>
      <c r="B505" s="126">
        <v>1</v>
      </c>
      <c r="C505" s="133"/>
      <c r="D505" s="134">
        <v>2099</v>
      </c>
      <c r="E505" s="7" t="s">
        <v>2205</v>
      </c>
      <c r="F505" s="8" t="s">
        <v>2140</v>
      </c>
      <c r="G505" s="16">
        <f>IFERROR(VLOOKUP(Table1[[#This Row],[Codigo_insumo]],BD_Insumos!$B:$E,4),"")</f>
        <v>12.627877718847255</v>
      </c>
      <c r="H505" s="140">
        <v>3</v>
      </c>
      <c r="I505" s="9"/>
      <c r="J505" s="22">
        <f t="shared" si="7"/>
        <v>37.883633156541762</v>
      </c>
      <c r="K505" s="22" t="str">
        <f>IF(I505&lt;&gt;"",SUMIF(Table1[Codigo_servico],A505,Table1[Subtotal_insumo]),"")</f>
        <v/>
      </c>
      <c r="L505" s="16">
        <f>IF(Table1[[#This Row],[Ordem_insumos]]&lt;&gt;0,VLOOKUP(Table1[[#This Row],[Codigo_servico]],Preencher_Orcamento!$B:$D,3,FALSE)*Table1[[#This Row],[Qtde_insumo]],"")</f>
        <v>0</v>
      </c>
      <c r="M505" s="16">
        <f>IF(Table1[[#This Row],[Ordem_insumos]]&lt;&gt;0,VLOOKUP(Table1[[#This Row],[Codigo_servico]],Preencher_Orcamento!$B:$D,3,FALSE)*Table1[[#This Row],[Subtotal_insumo]],"")</f>
        <v>0</v>
      </c>
    </row>
    <row r="506" spans="1:13" x14ac:dyDescent="0.25">
      <c r="A506" s="3">
        <v>20202</v>
      </c>
      <c r="B506" s="125">
        <v>0</v>
      </c>
      <c r="C506" s="131" t="s">
        <v>2467</v>
      </c>
      <c r="D506" s="132"/>
      <c r="E506" s="4"/>
      <c r="F506" s="4"/>
      <c r="G506" s="17" t="str">
        <f>IFERROR(VLOOKUP(Table1[[#This Row],[Codigo_insumo]],BD_Insumos!$B:$E,4),"")</f>
        <v/>
      </c>
      <c r="H506" s="139"/>
      <c r="I506" s="5" t="s">
        <v>58</v>
      </c>
      <c r="J506" s="20" t="str">
        <f t="shared" si="7"/>
        <v/>
      </c>
      <c r="K506" s="21">
        <f>IF(I506&lt;&gt;"",SUMIF(Table1[Codigo_servico],A506,Table1[Subtotal_insumo]),"")</f>
        <v>44.197572015965392</v>
      </c>
      <c r="L506" s="17" t="str">
        <f>IF(Table1[[#This Row],[Ordem_insumos]]&lt;&gt;0,VLOOKUP(Table1[[#This Row],[Codigo_servico]],Preencher_Orcamento!$B:$D,3,FALSE)*Table1[[#This Row],[Qtde_insumo]],"")</f>
        <v/>
      </c>
      <c r="M506" s="17" t="str">
        <f>IF(Table1[[#This Row],[Ordem_insumos]]&lt;&gt;0,VLOOKUP(Table1[[#This Row],[Codigo_servico]],Preencher_Orcamento!$B:$D,3,FALSE)*Table1[[#This Row],[Subtotal_insumo]],"")</f>
        <v/>
      </c>
    </row>
    <row r="507" spans="1:13" x14ac:dyDescent="0.25">
      <c r="A507" s="6">
        <v>20202</v>
      </c>
      <c r="B507" s="126">
        <v>1</v>
      </c>
      <c r="C507" s="133"/>
      <c r="D507" s="134">
        <v>2099</v>
      </c>
      <c r="E507" s="7" t="s">
        <v>2205</v>
      </c>
      <c r="F507" s="8" t="s">
        <v>2140</v>
      </c>
      <c r="G507" s="16">
        <f>IFERROR(VLOOKUP(Table1[[#This Row],[Codigo_insumo]],BD_Insumos!$B:$E,4),"")</f>
        <v>12.627877718847255</v>
      </c>
      <c r="H507" s="140">
        <v>3.5</v>
      </c>
      <c r="I507" s="9"/>
      <c r="J507" s="22">
        <f t="shared" si="7"/>
        <v>44.197572015965392</v>
      </c>
      <c r="K507" s="22" t="str">
        <f>IF(I507&lt;&gt;"",SUMIF(Table1[Codigo_servico],A507,Table1[Subtotal_insumo]),"")</f>
        <v/>
      </c>
      <c r="L507" s="16">
        <f>IF(Table1[[#This Row],[Ordem_insumos]]&lt;&gt;0,VLOOKUP(Table1[[#This Row],[Codigo_servico]],Preencher_Orcamento!$B:$D,3,FALSE)*Table1[[#This Row],[Qtde_insumo]],"")</f>
        <v>0</v>
      </c>
      <c r="M507" s="16">
        <f>IF(Table1[[#This Row],[Ordem_insumos]]&lt;&gt;0,VLOOKUP(Table1[[#This Row],[Codigo_servico]],Preencher_Orcamento!$B:$D,3,FALSE)*Table1[[#This Row],[Subtotal_insumo]],"")</f>
        <v>0</v>
      </c>
    </row>
    <row r="508" spans="1:13" x14ac:dyDescent="0.25">
      <c r="A508" s="3">
        <v>20205</v>
      </c>
      <c r="B508" s="125">
        <v>0</v>
      </c>
      <c r="C508" s="131" t="s">
        <v>2468</v>
      </c>
      <c r="D508" s="132"/>
      <c r="E508" s="4"/>
      <c r="F508" s="4"/>
      <c r="G508" s="17" t="str">
        <f>IFERROR(VLOOKUP(Table1[[#This Row],[Codigo_insumo]],BD_Insumos!$B:$E,4),"")</f>
        <v/>
      </c>
      <c r="H508" s="139"/>
      <c r="I508" s="5" t="s">
        <v>170</v>
      </c>
      <c r="J508" s="20" t="str">
        <f t="shared" si="7"/>
        <v/>
      </c>
      <c r="K508" s="21">
        <f>IF(I508&lt;&gt;"",SUMIF(Table1[Codigo_servico],A508,Table1[Subtotal_insumo]),"")</f>
        <v>50.630702828257512</v>
      </c>
      <c r="L508" s="17" t="str">
        <f>IF(Table1[[#This Row],[Ordem_insumos]]&lt;&gt;0,VLOOKUP(Table1[[#This Row],[Codigo_servico]],Preencher_Orcamento!$B:$D,3,FALSE)*Table1[[#This Row],[Qtde_insumo]],"")</f>
        <v/>
      </c>
      <c r="M508" s="17" t="str">
        <f>IF(Table1[[#This Row],[Ordem_insumos]]&lt;&gt;0,VLOOKUP(Table1[[#This Row],[Codigo_servico]],Preencher_Orcamento!$B:$D,3,FALSE)*Table1[[#This Row],[Subtotal_insumo]],"")</f>
        <v/>
      </c>
    </row>
    <row r="509" spans="1:13" x14ac:dyDescent="0.25">
      <c r="A509" s="6">
        <v>20205</v>
      </c>
      <c r="B509" s="126">
        <v>1</v>
      </c>
      <c r="C509" s="133"/>
      <c r="D509" s="134">
        <v>17515</v>
      </c>
      <c r="E509" s="7" t="s">
        <v>383</v>
      </c>
      <c r="F509" s="8" t="s">
        <v>197</v>
      </c>
      <c r="G509" s="16">
        <f>IFERROR(VLOOKUP(Table1[[#This Row],[Codigo_insumo]],BD_Insumos!$B:$E,4),"")</f>
        <v>5.5275999999999996</v>
      </c>
      <c r="H509" s="140">
        <v>0.2</v>
      </c>
      <c r="I509" s="9"/>
      <c r="J509" s="22">
        <f t="shared" si="7"/>
        <v>1.1055200000000001</v>
      </c>
      <c r="K509" s="22" t="str">
        <f>IF(I509&lt;&gt;"",SUMIF(Table1[Codigo_servico],A509,Table1[Subtotal_insumo]),"")</f>
        <v/>
      </c>
      <c r="L509" s="16">
        <f>IF(Table1[[#This Row],[Ordem_insumos]]&lt;&gt;0,VLOOKUP(Table1[[#This Row],[Codigo_servico]],Preencher_Orcamento!$B:$D,3,FALSE)*Table1[[#This Row],[Qtde_insumo]],"")</f>
        <v>0</v>
      </c>
      <c r="M509" s="16">
        <f>IF(Table1[[#This Row],[Ordem_insumos]]&lt;&gt;0,VLOOKUP(Table1[[#This Row],[Codigo_servico]],Preencher_Orcamento!$B:$D,3,FALSE)*Table1[[#This Row],[Subtotal_insumo]],"")</f>
        <v>0</v>
      </c>
    </row>
    <row r="510" spans="1:13" x14ac:dyDescent="0.25">
      <c r="A510" s="6">
        <v>20205</v>
      </c>
      <c r="B510" s="126">
        <v>2</v>
      </c>
      <c r="C510" s="133"/>
      <c r="D510" s="134">
        <v>2013</v>
      </c>
      <c r="E510" s="7" t="s">
        <v>2184</v>
      </c>
      <c r="F510" s="8" t="s">
        <v>2140</v>
      </c>
      <c r="G510" s="16">
        <f>IFERROR(VLOOKUP(Table1[[#This Row],[Codigo_insumo]],BD_Insumos!$B:$E,4),"")</f>
        <v>15.756939025755017</v>
      </c>
      <c r="H510" s="140">
        <v>1.3332999999999999</v>
      </c>
      <c r="I510" s="9"/>
      <c r="J510" s="22">
        <f t="shared" si="7"/>
        <v>21.008726803039163</v>
      </c>
      <c r="K510" s="22" t="str">
        <f>IF(I510&lt;&gt;"",SUMIF(Table1[Codigo_servico],A510,Table1[Subtotal_insumo]),"")</f>
        <v/>
      </c>
      <c r="L510" s="16">
        <f>IF(Table1[[#This Row],[Ordem_insumos]]&lt;&gt;0,VLOOKUP(Table1[[#This Row],[Codigo_servico]],Preencher_Orcamento!$B:$D,3,FALSE)*Table1[[#This Row],[Qtde_insumo]],"")</f>
        <v>0</v>
      </c>
      <c r="M510" s="16">
        <f>IF(Table1[[#This Row],[Ordem_insumos]]&lt;&gt;0,VLOOKUP(Table1[[#This Row],[Codigo_servico]],Preencher_Orcamento!$B:$D,3,FALSE)*Table1[[#This Row],[Subtotal_insumo]],"")</f>
        <v>0</v>
      </c>
    </row>
    <row r="511" spans="1:13" x14ac:dyDescent="0.25">
      <c r="A511" s="6">
        <v>20205</v>
      </c>
      <c r="B511" s="126">
        <v>3</v>
      </c>
      <c r="C511" s="133"/>
      <c r="D511" s="134">
        <v>2014</v>
      </c>
      <c r="E511" s="7" t="s">
        <v>2185</v>
      </c>
      <c r="F511" s="8" t="s">
        <v>2140</v>
      </c>
      <c r="G511" s="18">
        <f>IFERROR(VLOOKUP(Table1[[#This Row],[Codigo_insumo]],BD_Insumos!$B:$E,4),"")</f>
        <v>13.173665210544026</v>
      </c>
      <c r="H511" s="140">
        <v>1.3332999999999999</v>
      </c>
      <c r="I511" s="9"/>
      <c r="J511" s="23">
        <f t="shared" si="7"/>
        <v>17.564447825218348</v>
      </c>
      <c r="K511" s="22" t="str">
        <f>IF(I511&lt;&gt;"",SUMIF(Table1[Codigo_servico],A511,Table1[Subtotal_insumo]),"")</f>
        <v/>
      </c>
      <c r="L511" s="18">
        <f>IF(Table1[[#This Row],[Ordem_insumos]]&lt;&gt;0,VLOOKUP(Table1[[#This Row],[Codigo_servico]],Preencher_Orcamento!$B:$D,3,FALSE)*Table1[[#This Row],[Qtde_insumo]],"")</f>
        <v>0</v>
      </c>
      <c r="M511" s="18">
        <f>IF(Table1[[#This Row],[Ordem_insumos]]&lt;&gt;0,VLOOKUP(Table1[[#This Row],[Codigo_servico]],Preencher_Orcamento!$B:$D,3,FALSE)*Table1[[#This Row],[Subtotal_insumo]],"")</f>
        <v>0</v>
      </c>
    </row>
    <row r="512" spans="1:13" ht="26.25" x14ac:dyDescent="0.25">
      <c r="A512" s="6">
        <v>20205</v>
      </c>
      <c r="B512" s="126">
        <v>4</v>
      </c>
      <c r="C512" s="133"/>
      <c r="D512" s="134">
        <v>11050</v>
      </c>
      <c r="E512" s="7" t="s">
        <v>180</v>
      </c>
      <c r="F512" s="8" t="s">
        <v>5</v>
      </c>
      <c r="G512" s="18">
        <f>IFERROR(VLOOKUP(Table1[[#This Row],[Codigo_insumo]],BD_Insumos!$B:$E,4),"")</f>
        <v>5.1246999999999998</v>
      </c>
      <c r="H512" s="140">
        <v>1.05</v>
      </c>
      <c r="I512" s="9"/>
      <c r="J512" s="23">
        <f t="shared" si="7"/>
        <v>5.380935</v>
      </c>
      <c r="K512" s="22" t="str">
        <f>IF(I512&lt;&gt;"",SUMIF(Table1[Codigo_servico],A512,Table1[Subtotal_insumo]),"")</f>
        <v/>
      </c>
      <c r="L512" s="18">
        <f>IF(Table1[[#This Row],[Ordem_insumos]]&lt;&gt;0,VLOOKUP(Table1[[#This Row],[Codigo_servico]],Preencher_Orcamento!$B:$D,3,FALSE)*Table1[[#This Row],[Qtde_insumo]],"")</f>
        <v>0</v>
      </c>
      <c r="M512" s="18">
        <f>IF(Table1[[#This Row],[Ordem_insumos]]&lt;&gt;0,VLOOKUP(Table1[[#This Row],[Codigo_servico]],Preencher_Orcamento!$B:$D,3,FALSE)*Table1[[#This Row],[Subtotal_insumo]],"")</f>
        <v>0</v>
      </c>
    </row>
    <row r="513" spans="1:13" ht="39" x14ac:dyDescent="0.25">
      <c r="A513" s="6">
        <v>20205</v>
      </c>
      <c r="B513" s="126">
        <v>5</v>
      </c>
      <c r="C513" s="133"/>
      <c r="D513" s="134">
        <v>11037</v>
      </c>
      <c r="E513" s="7" t="s">
        <v>176</v>
      </c>
      <c r="F513" s="8" t="s">
        <v>5</v>
      </c>
      <c r="G513" s="18">
        <f>IFERROR(VLOOKUP(Table1[[#This Row],[Codigo_insumo]],BD_Insumos!$B:$E,4),"")</f>
        <v>43.4283</v>
      </c>
      <c r="H513" s="140">
        <v>0.104</v>
      </c>
      <c r="I513" s="9"/>
      <c r="J513" s="23">
        <f t="shared" si="7"/>
        <v>4.5165432000000001</v>
      </c>
      <c r="K513" s="22" t="str">
        <f>IF(I513&lt;&gt;"",SUMIF(Table1[Codigo_servico],A513,Table1[Subtotal_insumo]),"")</f>
        <v/>
      </c>
      <c r="L513" s="18">
        <f>IF(Table1[[#This Row],[Ordem_insumos]]&lt;&gt;0,VLOOKUP(Table1[[#This Row],[Codigo_servico]],Preencher_Orcamento!$B:$D,3,FALSE)*Table1[[#This Row],[Qtde_insumo]],"")</f>
        <v>0</v>
      </c>
      <c r="M513" s="18">
        <f>IF(Table1[[#This Row],[Ordem_insumos]]&lt;&gt;0,VLOOKUP(Table1[[#This Row],[Codigo_servico]],Preencher_Orcamento!$B:$D,3,FALSE)*Table1[[#This Row],[Subtotal_insumo]],"")</f>
        <v>0</v>
      </c>
    </row>
    <row r="514" spans="1:13" ht="26.25" x14ac:dyDescent="0.25">
      <c r="A514" s="6">
        <v>20205</v>
      </c>
      <c r="B514" s="126">
        <v>6</v>
      </c>
      <c r="C514" s="133"/>
      <c r="D514" s="134">
        <v>15516</v>
      </c>
      <c r="E514" s="7" t="s">
        <v>327</v>
      </c>
      <c r="F514" s="8" t="s">
        <v>5</v>
      </c>
      <c r="G514" s="18">
        <f>IFERROR(VLOOKUP(Table1[[#This Row],[Codigo_insumo]],BD_Insumos!$B:$E,4),"")</f>
        <v>10.545299999999999</v>
      </c>
      <c r="H514" s="140">
        <v>0.1</v>
      </c>
      <c r="I514" s="9"/>
      <c r="J514" s="23">
        <f t="shared" ref="J514:J577" si="8">IF(I514="",G514*H514,"")</f>
        <v>1.05453</v>
      </c>
      <c r="K514" s="22" t="str">
        <f>IF(I514&lt;&gt;"",SUMIF(Table1[Codigo_servico],A514,Table1[Subtotal_insumo]),"")</f>
        <v/>
      </c>
      <c r="L514" s="18">
        <f>IF(Table1[[#This Row],[Ordem_insumos]]&lt;&gt;0,VLOOKUP(Table1[[#This Row],[Codigo_servico]],Preencher_Orcamento!$B:$D,3,FALSE)*Table1[[#This Row],[Qtde_insumo]],"")</f>
        <v>0</v>
      </c>
      <c r="M514" s="18">
        <f>IF(Table1[[#This Row],[Ordem_insumos]]&lt;&gt;0,VLOOKUP(Table1[[#This Row],[Codigo_servico]],Preencher_Orcamento!$B:$D,3,FALSE)*Table1[[#This Row],[Subtotal_insumo]],"")</f>
        <v>0</v>
      </c>
    </row>
    <row r="515" spans="1:13" x14ac:dyDescent="0.25">
      <c r="A515" s="3">
        <v>20206</v>
      </c>
      <c r="B515" s="125">
        <v>0</v>
      </c>
      <c r="C515" s="131" t="s">
        <v>2469</v>
      </c>
      <c r="D515" s="132"/>
      <c r="E515" s="4"/>
      <c r="F515" s="4"/>
      <c r="G515" s="17" t="str">
        <f>IFERROR(VLOOKUP(Table1[[#This Row],[Codigo_insumo]],BD_Insumos!$B:$E,4),"")</f>
        <v/>
      </c>
      <c r="H515" s="139"/>
      <c r="I515" s="5" t="s">
        <v>170</v>
      </c>
      <c r="J515" s="20" t="str">
        <f t="shared" si="8"/>
        <v/>
      </c>
      <c r="K515" s="21">
        <f>IF(I515&lt;&gt;"",SUMIF(Table1[Codigo_servico],A515,Table1[Subtotal_insumo]),"")</f>
        <v>31.172513589039234</v>
      </c>
      <c r="L515" s="17" t="str">
        <f>IF(Table1[[#This Row],[Ordem_insumos]]&lt;&gt;0,VLOOKUP(Table1[[#This Row],[Codigo_servico]],Preencher_Orcamento!$B:$D,3,FALSE)*Table1[[#This Row],[Qtde_insumo]],"")</f>
        <v/>
      </c>
      <c r="M515" s="17" t="str">
        <f>IF(Table1[[#This Row],[Ordem_insumos]]&lt;&gt;0,VLOOKUP(Table1[[#This Row],[Codigo_servico]],Preencher_Orcamento!$B:$D,3,FALSE)*Table1[[#This Row],[Subtotal_insumo]],"")</f>
        <v/>
      </c>
    </row>
    <row r="516" spans="1:13" x14ac:dyDescent="0.25">
      <c r="A516" s="6">
        <v>20206</v>
      </c>
      <c r="B516" s="126">
        <v>1</v>
      </c>
      <c r="C516" s="133"/>
      <c r="D516" s="134">
        <v>17515</v>
      </c>
      <c r="E516" s="7" t="s">
        <v>383</v>
      </c>
      <c r="F516" s="8" t="s">
        <v>197</v>
      </c>
      <c r="G516" s="16">
        <f>IFERROR(VLOOKUP(Table1[[#This Row],[Codigo_insumo]],BD_Insumos!$B:$E,4),"")</f>
        <v>5.5275999999999996</v>
      </c>
      <c r="H516" s="140">
        <v>0.12</v>
      </c>
      <c r="I516" s="9"/>
      <c r="J516" s="22">
        <f t="shared" si="8"/>
        <v>0.6633119999999999</v>
      </c>
      <c r="K516" s="22" t="str">
        <f>IF(I516&lt;&gt;"",SUMIF(Table1[Codigo_servico],A516,Table1[Subtotal_insumo]),"")</f>
        <v/>
      </c>
      <c r="L516" s="16">
        <f>IF(Table1[[#This Row],[Ordem_insumos]]&lt;&gt;0,VLOOKUP(Table1[[#This Row],[Codigo_servico]],Preencher_Orcamento!$B:$D,3,FALSE)*Table1[[#This Row],[Qtde_insumo]],"")</f>
        <v>0</v>
      </c>
      <c r="M516" s="16">
        <f>IF(Table1[[#This Row],[Ordem_insumos]]&lt;&gt;0,VLOOKUP(Table1[[#This Row],[Codigo_servico]],Preencher_Orcamento!$B:$D,3,FALSE)*Table1[[#This Row],[Subtotal_insumo]],"")</f>
        <v>0</v>
      </c>
    </row>
    <row r="517" spans="1:13" ht="26.25" x14ac:dyDescent="0.25">
      <c r="A517" s="6">
        <v>20206</v>
      </c>
      <c r="B517" s="126">
        <v>2</v>
      </c>
      <c r="C517" s="133"/>
      <c r="D517" s="134">
        <v>15516</v>
      </c>
      <c r="E517" s="7" t="s">
        <v>327</v>
      </c>
      <c r="F517" s="8" t="s">
        <v>5</v>
      </c>
      <c r="G517" s="16">
        <f>IFERROR(VLOOKUP(Table1[[#This Row],[Codigo_insumo]],BD_Insumos!$B:$E,4),"")</f>
        <v>10.545299999999999</v>
      </c>
      <c r="H517" s="140">
        <v>0.1</v>
      </c>
      <c r="I517" s="9"/>
      <c r="J517" s="22">
        <f t="shared" si="8"/>
        <v>1.05453</v>
      </c>
      <c r="K517" s="22" t="str">
        <f>IF(I517&lt;&gt;"",SUMIF(Table1[Codigo_servico],A517,Table1[Subtotal_insumo]),"")</f>
        <v/>
      </c>
      <c r="L517" s="16">
        <f>IF(Table1[[#This Row],[Ordem_insumos]]&lt;&gt;0,VLOOKUP(Table1[[#This Row],[Codigo_servico]],Preencher_Orcamento!$B:$D,3,FALSE)*Table1[[#This Row],[Qtde_insumo]],"")</f>
        <v>0</v>
      </c>
      <c r="M517" s="16">
        <f>IF(Table1[[#This Row],[Ordem_insumos]]&lt;&gt;0,VLOOKUP(Table1[[#This Row],[Codigo_servico]],Preencher_Orcamento!$B:$D,3,FALSE)*Table1[[#This Row],[Subtotal_insumo]],"")</f>
        <v>0</v>
      </c>
    </row>
    <row r="518" spans="1:13" x14ac:dyDescent="0.25">
      <c r="A518" s="6">
        <v>20206</v>
      </c>
      <c r="B518" s="126">
        <v>3</v>
      </c>
      <c r="C518" s="133"/>
      <c r="D518" s="134">
        <v>2013</v>
      </c>
      <c r="E518" s="7" t="s">
        <v>2184</v>
      </c>
      <c r="F518" s="8" t="s">
        <v>2140</v>
      </c>
      <c r="G518" s="18">
        <f>IFERROR(VLOOKUP(Table1[[#This Row],[Codigo_insumo]],BD_Insumos!$B:$E,4),"")</f>
        <v>15.756939025755017</v>
      </c>
      <c r="H518" s="140">
        <v>0.8</v>
      </c>
      <c r="I518" s="9"/>
      <c r="J518" s="23">
        <f t="shared" si="8"/>
        <v>12.605551220604013</v>
      </c>
      <c r="K518" s="22" t="str">
        <f>IF(I518&lt;&gt;"",SUMIF(Table1[Codigo_servico],A518,Table1[Subtotal_insumo]),"")</f>
        <v/>
      </c>
      <c r="L518" s="18">
        <f>IF(Table1[[#This Row],[Ordem_insumos]]&lt;&gt;0,VLOOKUP(Table1[[#This Row],[Codigo_servico]],Preencher_Orcamento!$B:$D,3,FALSE)*Table1[[#This Row],[Qtde_insumo]],"")</f>
        <v>0</v>
      </c>
      <c r="M518" s="18">
        <f>IF(Table1[[#This Row],[Ordem_insumos]]&lt;&gt;0,VLOOKUP(Table1[[#This Row],[Codigo_servico]],Preencher_Orcamento!$B:$D,3,FALSE)*Table1[[#This Row],[Subtotal_insumo]],"")</f>
        <v>0</v>
      </c>
    </row>
    <row r="519" spans="1:13" ht="39" x14ac:dyDescent="0.25">
      <c r="A519" s="6">
        <v>20206</v>
      </c>
      <c r="B519" s="126">
        <v>4</v>
      </c>
      <c r="C519" s="133"/>
      <c r="D519" s="134">
        <v>11037</v>
      </c>
      <c r="E519" s="7" t="s">
        <v>176</v>
      </c>
      <c r="F519" s="8" t="s">
        <v>5</v>
      </c>
      <c r="G519" s="18">
        <f>IFERROR(VLOOKUP(Table1[[#This Row],[Codigo_insumo]],BD_Insumos!$B:$E,4),"")</f>
        <v>43.4283</v>
      </c>
      <c r="H519" s="140">
        <v>0.104</v>
      </c>
      <c r="I519" s="9"/>
      <c r="J519" s="23">
        <f t="shared" si="8"/>
        <v>4.5165432000000001</v>
      </c>
      <c r="K519" s="22" t="str">
        <f>IF(I519&lt;&gt;"",SUMIF(Table1[Codigo_servico],A519,Table1[Subtotal_insumo]),"")</f>
        <v/>
      </c>
      <c r="L519" s="18">
        <f>IF(Table1[[#This Row],[Ordem_insumos]]&lt;&gt;0,VLOOKUP(Table1[[#This Row],[Codigo_servico]],Preencher_Orcamento!$B:$D,3,FALSE)*Table1[[#This Row],[Qtde_insumo]],"")</f>
        <v>0</v>
      </c>
      <c r="M519" s="18">
        <f>IF(Table1[[#This Row],[Ordem_insumos]]&lt;&gt;0,VLOOKUP(Table1[[#This Row],[Codigo_servico]],Preencher_Orcamento!$B:$D,3,FALSE)*Table1[[#This Row],[Subtotal_insumo]],"")</f>
        <v>0</v>
      </c>
    </row>
    <row r="520" spans="1:13" ht="26.25" x14ac:dyDescent="0.25">
      <c r="A520" s="6">
        <v>20206</v>
      </c>
      <c r="B520" s="126">
        <v>5</v>
      </c>
      <c r="C520" s="133"/>
      <c r="D520" s="134">
        <v>11050</v>
      </c>
      <c r="E520" s="7" t="s">
        <v>180</v>
      </c>
      <c r="F520" s="8" t="s">
        <v>5</v>
      </c>
      <c r="G520" s="18">
        <f>IFERROR(VLOOKUP(Table1[[#This Row],[Codigo_insumo]],BD_Insumos!$B:$E,4),"")</f>
        <v>5.1246999999999998</v>
      </c>
      <c r="H520" s="140">
        <v>0.35</v>
      </c>
      <c r="I520" s="9"/>
      <c r="J520" s="23">
        <f t="shared" si="8"/>
        <v>1.7936449999999997</v>
      </c>
      <c r="K520" s="22" t="str">
        <f>IF(I520&lt;&gt;"",SUMIF(Table1[Codigo_servico],A520,Table1[Subtotal_insumo]),"")</f>
        <v/>
      </c>
      <c r="L520" s="18">
        <f>IF(Table1[[#This Row],[Ordem_insumos]]&lt;&gt;0,VLOOKUP(Table1[[#This Row],[Codigo_servico]],Preencher_Orcamento!$B:$D,3,FALSE)*Table1[[#This Row],[Qtde_insumo]],"")</f>
        <v>0</v>
      </c>
      <c r="M520" s="18">
        <f>IF(Table1[[#This Row],[Ordem_insumos]]&lt;&gt;0,VLOOKUP(Table1[[#This Row],[Codigo_servico]],Preencher_Orcamento!$B:$D,3,FALSE)*Table1[[#This Row],[Subtotal_insumo]],"")</f>
        <v>0</v>
      </c>
    </row>
    <row r="521" spans="1:13" x14ac:dyDescent="0.25">
      <c r="A521" s="6">
        <v>20206</v>
      </c>
      <c r="B521" s="126">
        <v>6</v>
      </c>
      <c r="C521" s="133"/>
      <c r="D521" s="134">
        <v>2014</v>
      </c>
      <c r="E521" s="7" t="s">
        <v>2185</v>
      </c>
      <c r="F521" s="8" t="s">
        <v>2140</v>
      </c>
      <c r="G521" s="18">
        <f>IFERROR(VLOOKUP(Table1[[#This Row],[Codigo_insumo]],BD_Insumos!$B:$E,4),"")</f>
        <v>13.173665210544026</v>
      </c>
      <c r="H521" s="140">
        <v>0.8</v>
      </c>
      <c r="I521" s="9"/>
      <c r="J521" s="23">
        <f t="shared" si="8"/>
        <v>10.538932168435222</v>
      </c>
      <c r="K521" s="22" t="str">
        <f>IF(I521&lt;&gt;"",SUMIF(Table1[Codigo_servico],A521,Table1[Subtotal_insumo]),"")</f>
        <v/>
      </c>
      <c r="L521" s="18">
        <f>IF(Table1[[#This Row],[Ordem_insumos]]&lt;&gt;0,VLOOKUP(Table1[[#This Row],[Codigo_servico]],Preencher_Orcamento!$B:$D,3,FALSE)*Table1[[#This Row],[Qtde_insumo]],"")</f>
        <v>0</v>
      </c>
      <c r="M521" s="18">
        <f>IF(Table1[[#This Row],[Ordem_insumos]]&lt;&gt;0,VLOOKUP(Table1[[#This Row],[Codigo_servico]],Preencher_Orcamento!$B:$D,3,FALSE)*Table1[[#This Row],[Subtotal_insumo]],"")</f>
        <v>0</v>
      </c>
    </row>
    <row r="522" spans="1:13" x14ac:dyDescent="0.25">
      <c r="A522" s="3">
        <v>20210</v>
      </c>
      <c r="B522" s="125">
        <v>0</v>
      </c>
      <c r="C522" s="131" t="s">
        <v>2370</v>
      </c>
      <c r="D522" s="132"/>
      <c r="E522" s="4"/>
      <c r="F522" s="4"/>
      <c r="G522" s="17" t="str">
        <f>IFERROR(VLOOKUP(Table1[[#This Row],[Codigo_insumo]],BD_Insumos!$B:$E,4),"")</f>
        <v/>
      </c>
      <c r="H522" s="139"/>
      <c r="I522" s="5" t="s">
        <v>170</v>
      </c>
      <c r="J522" s="20" t="str">
        <f t="shared" si="8"/>
        <v/>
      </c>
      <c r="K522" s="21">
        <f>IF(I522&lt;&gt;"",SUMIF(Table1[Codigo_servico],A522,Table1[Subtotal_insumo]),"")</f>
        <v>3.1569694297118138</v>
      </c>
      <c r="L522" s="17" t="str">
        <f>IF(Table1[[#This Row],[Ordem_insumos]]&lt;&gt;0,VLOOKUP(Table1[[#This Row],[Codigo_servico]],Preencher_Orcamento!$B:$D,3,FALSE)*Table1[[#This Row],[Qtde_insumo]],"")</f>
        <v/>
      </c>
      <c r="M522" s="17" t="str">
        <f>IF(Table1[[#This Row],[Ordem_insumos]]&lt;&gt;0,VLOOKUP(Table1[[#This Row],[Codigo_servico]],Preencher_Orcamento!$B:$D,3,FALSE)*Table1[[#This Row],[Subtotal_insumo]],"")</f>
        <v/>
      </c>
    </row>
    <row r="523" spans="1:13" x14ac:dyDescent="0.25">
      <c r="A523" s="6">
        <v>20210</v>
      </c>
      <c r="B523" s="126">
        <v>1</v>
      </c>
      <c r="C523" s="133"/>
      <c r="D523" s="134">
        <v>2099</v>
      </c>
      <c r="E523" s="7" t="s">
        <v>2205</v>
      </c>
      <c r="F523" s="8" t="s">
        <v>2140</v>
      </c>
      <c r="G523" s="16">
        <f>IFERROR(VLOOKUP(Table1[[#This Row],[Codigo_insumo]],BD_Insumos!$B:$E,4),"")</f>
        <v>12.627877718847255</v>
      </c>
      <c r="H523" s="140">
        <v>0.25</v>
      </c>
      <c r="I523" s="9"/>
      <c r="J523" s="22">
        <f t="shared" si="8"/>
        <v>3.1569694297118138</v>
      </c>
      <c r="K523" s="22" t="str">
        <f>IF(I523&lt;&gt;"",SUMIF(Table1[Codigo_servico],A523,Table1[Subtotal_insumo]),"")</f>
        <v/>
      </c>
      <c r="L523" s="16">
        <f>IF(Table1[[#This Row],[Ordem_insumos]]&lt;&gt;0,VLOOKUP(Table1[[#This Row],[Codigo_servico]],Preencher_Orcamento!$B:$D,3,FALSE)*Table1[[#This Row],[Qtde_insumo]],"")</f>
        <v>0</v>
      </c>
      <c r="M523" s="16">
        <f>IF(Table1[[#This Row],[Ordem_insumos]]&lt;&gt;0,VLOOKUP(Table1[[#This Row],[Codigo_servico]],Preencher_Orcamento!$B:$D,3,FALSE)*Table1[[#This Row],[Subtotal_insumo]],"")</f>
        <v>0</v>
      </c>
    </row>
    <row r="524" spans="1:13" x14ac:dyDescent="0.25">
      <c r="A524" s="3">
        <v>20211</v>
      </c>
      <c r="B524" s="125">
        <v>0</v>
      </c>
      <c r="C524" s="131" t="s">
        <v>2470</v>
      </c>
      <c r="D524" s="132"/>
      <c r="E524" s="4"/>
      <c r="F524" s="4"/>
      <c r="G524" s="17" t="str">
        <f>IFERROR(VLOOKUP(Table1[[#This Row],[Codigo_insumo]],BD_Insumos!$B:$E,4),"")</f>
        <v/>
      </c>
      <c r="H524" s="139"/>
      <c r="I524" s="5" t="s">
        <v>170</v>
      </c>
      <c r="J524" s="20" t="str">
        <f t="shared" si="8"/>
        <v/>
      </c>
      <c r="K524" s="21">
        <f>IF(I524&lt;&gt;"",SUMIF(Table1[Codigo_servico],A524,Table1[Subtotal_insumo]),"")</f>
        <v>1.7901298829999999</v>
      </c>
      <c r="L524" s="17" t="str">
        <f>IF(Table1[[#This Row],[Ordem_insumos]]&lt;&gt;0,VLOOKUP(Table1[[#This Row],[Codigo_servico]],Preencher_Orcamento!$B:$D,3,FALSE)*Table1[[#This Row],[Qtde_insumo]],"")</f>
        <v/>
      </c>
      <c r="M524" s="17" t="str">
        <f>IF(Table1[[#This Row],[Ordem_insumos]]&lt;&gt;0,VLOOKUP(Table1[[#This Row],[Codigo_servico]],Preencher_Orcamento!$B:$D,3,FALSE)*Table1[[#This Row],[Subtotal_insumo]],"")</f>
        <v/>
      </c>
    </row>
    <row r="525" spans="1:13" x14ac:dyDescent="0.25">
      <c r="A525" s="6">
        <v>20211</v>
      </c>
      <c r="B525" s="126">
        <v>1</v>
      </c>
      <c r="C525" s="133"/>
      <c r="D525" s="134">
        <v>94306</v>
      </c>
      <c r="E525" s="7" t="s">
        <v>2471</v>
      </c>
      <c r="F525" s="8" t="s">
        <v>2140</v>
      </c>
      <c r="G525" s="16">
        <f>IFERROR(VLOOKUP(Table1[[#This Row],[Codigo_insumo]],BD_Insumos!$B:$E,4),"")</f>
        <v>17.901298829999998</v>
      </c>
      <c r="H525" s="140">
        <v>0.1</v>
      </c>
      <c r="I525" s="9"/>
      <c r="J525" s="22">
        <f t="shared" si="8"/>
        <v>1.7901298829999999</v>
      </c>
      <c r="K525" s="22" t="str">
        <f>IF(I525&lt;&gt;"",SUMIF(Table1[Codigo_servico],A525,Table1[Subtotal_insumo]),"")</f>
        <v/>
      </c>
      <c r="L525" s="16">
        <f>IF(Table1[[#This Row],[Ordem_insumos]]&lt;&gt;0,VLOOKUP(Table1[[#This Row],[Codigo_servico]],Preencher_Orcamento!$B:$D,3,FALSE)*Table1[[#This Row],[Qtde_insumo]],"")</f>
        <v>0</v>
      </c>
      <c r="M525" s="16">
        <f>IF(Table1[[#This Row],[Ordem_insumos]]&lt;&gt;0,VLOOKUP(Table1[[#This Row],[Codigo_servico]],Preencher_Orcamento!$B:$D,3,FALSE)*Table1[[#This Row],[Subtotal_insumo]],"")</f>
        <v>0</v>
      </c>
    </row>
    <row r="526" spans="1:13" x14ac:dyDescent="0.25">
      <c r="A526" s="3">
        <v>20215</v>
      </c>
      <c r="B526" s="125">
        <v>0</v>
      </c>
      <c r="C526" s="131" t="s">
        <v>2372</v>
      </c>
      <c r="D526" s="132"/>
      <c r="E526" s="4"/>
      <c r="F526" s="4"/>
      <c r="G526" s="17" t="str">
        <f>IFERROR(VLOOKUP(Table1[[#This Row],[Codigo_insumo]],BD_Insumos!$B:$E,4),"")</f>
        <v/>
      </c>
      <c r="H526" s="139"/>
      <c r="I526" s="5" t="s">
        <v>58</v>
      </c>
      <c r="J526" s="20" t="str">
        <f t="shared" si="8"/>
        <v/>
      </c>
      <c r="K526" s="21">
        <f>IF(I526&lt;&gt;"",SUMIF(Table1[Codigo_servico],A526,Table1[Subtotal_insumo]),"")</f>
        <v>105.99631543769451</v>
      </c>
      <c r="L526" s="17" t="str">
        <f>IF(Table1[[#This Row],[Ordem_insumos]]&lt;&gt;0,VLOOKUP(Table1[[#This Row],[Codigo_servico]],Preencher_Orcamento!$B:$D,3,FALSE)*Table1[[#This Row],[Qtde_insumo]],"")</f>
        <v/>
      </c>
      <c r="M526" s="17" t="str">
        <f>IF(Table1[[#This Row],[Ordem_insumos]]&lt;&gt;0,VLOOKUP(Table1[[#This Row],[Codigo_servico]],Preencher_Orcamento!$B:$D,3,FALSE)*Table1[[#This Row],[Subtotal_insumo]],"")</f>
        <v/>
      </c>
    </row>
    <row r="527" spans="1:13" x14ac:dyDescent="0.25">
      <c r="A527" s="6">
        <v>20215</v>
      </c>
      <c r="B527" s="126">
        <v>1</v>
      </c>
      <c r="C527" s="133"/>
      <c r="D527" s="134">
        <v>10543</v>
      </c>
      <c r="E527" s="7" t="s">
        <v>91</v>
      </c>
      <c r="F527" s="8" t="s">
        <v>58</v>
      </c>
      <c r="G527" s="16">
        <f>IFERROR(VLOOKUP(Table1[[#This Row],[Codigo_insumo]],BD_Insumos!$B:$E,4),"")</f>
        <v>67.283799999999999</v>
      </c>
      <c r="H527" s="140">
        <v>1.2</v>
      </c>
      <c r="I527" s="9"/>
      <c r="J527" s="22">
        <f t="shared" si="8"/>
        <v>80.740560000000002</v>
      </c>
      <c r="K527" s="22" t="str">
        <f>IF(I527&lt;&gt;"",SUMIF(Table1[Codigo_servico],A527,Table1[Subtotal_insumo]),"")</f>
        <v/>
      </c>
      <c r="L527" s="16">
        <f>IF(Table1[[#This Row],[Ordem_insumos]]&lt;&gt;0,VLOOKUP(Table1[[#This Row],[Codigo_servico]],Preencher_Orcamento!$B:$D,3,FALSE)*Table1[[#This Row],[Qtde_insumo]],"")</f>
        <v>0</v>
      </c>
      <c r="M527" s="16">
        <f>IF(Table1[[#This Row],[Ordem_insumos]]&lt;&gt;0,VLOOKUP(Table1[[#This Row],[Codigo_servico]],Preencher_Orcamento!$B:$D,3,FALSE)*Table1[[#This Row],[Subtotal_insumo]],"")</f>
        <v>0</v>
      </c>
    </row>
    <row r="528" spans="1:13" x14ac:dyDescent="0.25">
      <c r="A528" s="6">
        <v>20215</v>
      </c>
      <c r="B528" s="126">
        <v>2</v>
      </c>
      <c r="C528" s="133"/>
      <c r="D528" s="134">
        <v>2099</v>
      </c>
      <c r="E528" s="7" t="s">
        <v>2205</v>
      </c>
      <c r="F528" s="8" t="s">
        <v>2140</v>
      </c>
      <c r="G528" s="18">
        <f>IFERROR(VLOOKUP(Table1[[#This Row],[Codigo_insumo]],BD_Insumos!$B:$E,4),"")</f>
        <v>12.627877718847255</v>
      </c>
      <c r="H528" s="140">
        <v>2</v>
      </c>
      <c r="I528" s="9"/>
      <c r="J528" s="23">
        <f t="shared" si="8"/>
        <v>25.255755437694511</v>
      </c>
      <c r="K528" s="22" t="str">
        <f>IF(I528&lt;&gt;"",SUMIF(Table1[Codigo_servico],A528,Table1[Subtotal_insumo]),"")</f>
        <v/>
      </c>
      <c r="L528" s="18">
        <f>IF(Table1[[#This Row],[Ordem_insumos]]&lt;&gt;0,VLOOKUP(Table1[[#This Row],[Codigo_servico]],Preencher_Orcamento!$B:$D,3,FALSE)*Table1[[#This Row],[Qtde_insumo]],"")</f>
        <v>0</v>
      </c>
      <c r="M528" s="18">
        <f>IF(Table1[[#This Row],[Ordem_insumos]]&lt;&gt;0,VLOOKUP(Table1[[#This Row],[Codigo_servico]],Preencher_Orcamento!$B:$D,3,FALSE)*Table1[[#This Row],[Subtotal_insumo]],"")</f>
        <v>0</v>
      </c>
    </row>
    <row r="529" spans="1:13" x14ac:dyDescent="0.25">
      <c r="A529" s="3">
        <v>20216</v>
      </c>
      <c r="B529" s="125">
        <v>0</v>
      </c>
      <c r="C529" s="131" t="s">
        <v>2472</v>
      </c>
      <c r="D529" s="132"/>
      <c r="E529" s="4"/>
      <c r="F529" s="4"/>
      <c r="G529" s="17" t="str">
        <f>IFERROR(VLOOKUP(Table1[[#This Row],[Codigo_insumo]],BD_Insumos!$B:$E,4),"")</f>
        <v/>
      </c>
      <c r="H529" s="139"/>
      <c r="I529" s="5" t="s">
        <v>58</v>
      </c>
      <c r="J529" s="20" t="str">
        <f t="shared" si="8"/>
        <v/>
      </c>
      <c r="K529" s="21">
        <f>IF(I529&lt;&gt;"",SUMIF(Table1[Codigo_servico],A529,Table1[Subtotal_insumo]),"")</f>
        <v>275.9338256415457</v>
      </c>
      <c r="L529" s="17" t="str">
        <f>IF(Table1[[#This Row],[Ordem_insumos]]&lt;&gt;0,VLOOKUP(Table1[[#This Row],[Codigo_servico]],Preencher_Orcamento!$B:$D,3,FALSE)*Table1[[#This Row],[Qtde_insumo]],"")</f>
        <v/>
      </c>
      <c r="M529" s="17" t="str">
        <f>IF(Table1[[#This Row],[Ordem_insumos]]&lt;&gt;0,VLOOKUP(Table1[[#This Row],[Codigo_servico]],Preencher_Orcamento!$B:$D,3,FALSE)*Table1[[#This Row],[Subtotal_insumo]],"")</f>
        <v/>
      </c>
    </row>
    <row r="530" spans="1:13" x14ac:dyDescent="0.25">
      <c r="A530" s="6">
        <v>20216</v>
      </c>
      <c r="B530" s="126">
        <v>1</v>
      </c>
      <c r="C530" s="133"/>
      <c r="D530" s="134">
        <v>10601</v>
      </c>
      <c r="E530" s="7" t="s">
        <v>111</v>
      </c>
      <c r="F530" s="8" t="s">
        <v>58</v>
      </c>
      <c r="G530" s="16">
        <f>IFERROR(VLOOKUP(Table1[[#This Row],[Codigo_insumo]],BD_Insumos!$B:$E,4),"")</f>
        <v>160.4237</v>
      </c>
      <c r="H530" s="140">
        <v>1.05</v>
      </c>
      <c r="I530" s="9"/>
      <c r="J530" s="22">
        <f t="shared" si="8"/>
        <v>168.444885</v>
      </c>
      <c r="K530" s="22" t="str">
        <f>IF(I530&lt;&gt;"",SUMIF(Table1[Codigo_servico],A530,Table1[Subtotal_insumo]),"")</f>
        <v/>
      </c>
      <c r="L530" s="16">
        <f>IF(Table1[[#This Row],[Ordem_insumos]]&lt;&gt;0,VLOOKUP(Table1[[#This Row],[Codigo_servico]],Preencher_Orcamento!$B:$D,3,FALSE)*Table1[[#This Row],[Qtde_insumo]],"")</f>
        <v>0</v>
      </c>
      <c r="M530" s="16">
        <f>IF(Table1[[#This Row],[Ordem_insumos]]&lt;&gt;0,VLOOKUP(Table1[[#This Row],[Codigo_servico]],Preencher_Orcamento!$B:$D,3,FALSE)*Table1[[#This Row],[Subtotal_insumo]],"")</f>
        <v>0</v>
      </c>
    </row>
    <row r="531" spans="1:13" x14ac:dyDescent="0.25">
      <c r="A531" s="6">
        <v>20216</v>
      </c>
      <c r="B531" s="126">
        <v>2</v>
      </c>
      <c r="C531" s="133"/>
      <c r="D531" s="134">
        <v>2020</v>
      </c>
      <c r="E531" s="7" t="s">
        <v>2188</v>
      </c>
      <c r="F531" s="8" t="s">
        <v>2140</v>
      </c>
      <c r="G531" s="16">
        <f>IFERROR(VLOOKUP(Table1[[#This Row],[Codigo_insumo]],BD_Insumos!$B:$E,4),"")</f>
        <v>15.860837164231068</v>
      </c>
      <c r="H531" s="140">
        <v>2</v>
      </c>
      <c r="I531" s="9"/>
      <c r="J531" s="22">
        <f t="shared" si="8"/>
        <v>31.721674328462136</v>
      </c>
      <c r="K531" s="22" t="str">
        <f>IF(I531&lt;&gt;"",SUMIF(Table1[Codigo_servico],A531,Table1[Subtotal_insumo]),"")</f>
        <v/>
      </c>
      <c r="L531" s="16">
        <f>IF(Table1[[#This Row],[Ordem_insumos]]&lt;&gt;0,VLOOKUP(Table1[[#This Row],[Codigo_servico]],Preencher_Orcamento!$B:$D,3,FALSE)*Table1[[#This Row],[Qtde_insumo]],"")</f>
        <v>0</v>
      </c>
      <c r="M531" s="16">
        <f>IF(Table1[[#This Row],[Ordem_insumos]]&lt;&gt;0,VLOOKUP(Table1[[#This Row],[Codigo_servico]],Preencher_Orcamento!$B:$D,3,FALSE)*Table1[[#This Row],[Subtotal_insumo]],"")</f>
        <v>0</v>
      </c>
    </row>
    <row r="532" spans="1:13" x14ac:dyDescent="0.25">
      <c r="A532" s="6">
        <v>20216</v>
      </c>
      <c r="B532" s="126">
        <v>3</v>
      </c>
      <c r="C532" s="133"/>
      <c r="D532" s="134">
        <v>2099</v>
      </c>
      <c r="E532" s="7" t="s">
        <v>2205</v>
      </c>
      <c r="F532" s="8" t="s">
        <v>2140</v>
      </c>
      <c r="G532" s="18">
        <f>IFERROR(VLOOKUP(Table1[[#This Row],[Codigo_insumo]],BD_Insumos!$B:$E,4),"")</f>
        <v>12.627877718847255</v>
      </c>
      <c r="H532" s="140">
        <v>6</v>
      </c>
      <c r="I532" s="9"/>
      <c r="J532" s="23">
        <f t="shared" si="8"/>
        <v>75.767266313083525</v>
      </c>
      <c r="K532" s="22" t="str">
        <f>IF(I532&lt;&gt;"",SUMIF(Table1[Codigo_servico],A532,Table1[Subtotal_insumo]),"")</f>
        <v/>
      </c>
      <c r="L532" s="18">
        <f>IF(Table1[[#This Row],[Ordem_insumos]]&lt;&gt;0,VLOOKUP(Table1[[#This Row],[Codigo_servico]],Preencher_Orcamento!$B:$D,3,FALSE)*Table1[[#This Row],[Qtde_insumo]],"")</f>
        <v>0</v>
      </c>
      <c r="M532" s="18">
        <f>IF(Table1[[#This Row],[Ordem_insumos]]&lt;&gt;0,VLOOKUP(Table1[[#This Row],[Codigo_servico]],Preencher_Orcamento!$B:$D,3,FALSE)*Table1[[#This Row],[Subtotal_insumo]],"")</f>
        <v>0</v>
      </c>
    </row>
    <row r="533" spans="1:13" x14ac:dyDescent="0.25">
      <c r="A533" s="3">
        <v>20217</v>
      </c>
      <c r="B533" s="125">
        <v>0</v>
      </c>
      <c r="C533" s="131" t="s">
        <v>2473</v>
      </c>
      <c r="D533" s="132"/>
      <c r="E533" s="4"/>
      <c r="F533" s="4"/>
      <c r="G533" s="17" t="str">
        <f>IFERROR(VLOOKUP(Table1[[#This Row],[Codigo_insumo]],BD_Insumos!$B:$E,4),"")</f>
        <v/>
      </c>
      <c r="H533" s="139"/>
      <c r="I533" s="5" t="s">
        <v>58</v>
      </c>
      <c r="J533" s="20" t="str">
        <f t="shared" si="8"/>
        <v/>
      </c>
      <c r="K533" s="21">
        <f>IF(I533&lt;&gt;"",SUMIF(Table1[Codigo_servico],A533,Table1[Subtotal_insumo]),"")</f>
        <v>253.63497564154568</v>
      </c>
      <c r="L533" s="17" t="str">
        <f>IF(Table1[[#This Row],[Ordem_insumos]]&lt;&gt;0,VLOOKUP(Table1[[#This Row],[Codigo_servico]],Preencher_Orcamento!$B:$D,3,FALSE)*Table1[[#This Row],[Qtde_insumo]],"")</f>
        <v/>
      </c>
      <c r="M533" s="17" t="str">
        <f>IF(Table1[[#This Row],[Ordem_insumos]]&lt;&gt;0,VLOOKUP(Table1[[#This Row],[Codigo_servico]],Preencher_Orcamento!$B:$D,3,FALSE)*Table1[[#This Row],[Subtotal_insumo]],"")</f>
        <v/>
      </c>
    </row>
    <row r="534" spans="1:13" x14ac:dyDescent="0.25">
      <c r="A534" s="6">
        <v>20217</v>
      </c>
      <c r="B534" s="126">
        <v>1</v>
      </c>
      <c r="C534" s="133"/>
      <c r="D534" s="134">
        <v>2020</v>
      </c>
      <c r="E534" s="7" t="s">
        <v>2188</v>
      </c>
      <c r="F534" s="8" t="s">
        <v>2140</v>
      </c>
      <c r="G534" s="16">
        <f>IFERROR(VLOOKUP(Table1[[#This Row],[Codigo_insumo]],BD_Insumos!$B:$E,4),"")</f>
        <v>15.860837164231068</v>
      </c>
      <c r="H534" s="140">
        <v>2</v>
      </c>
      <c r="I534" s="9"/>
      <c r="J534" s="22">
        <f t="shared" si="8"/>
        <v>31.721674328462136</v>
      </c>
      <c r="K534" s="22" t="str">
        <f>IF(I534&lt;&gt;"",SUMIF(Table1[Codigo_servico],A534,Table1[Subtotal_insumo]),"")</f>
        <v/>
      </c>
      <c r="L534" s="16">
        <f>IF(Table1[[#This Row],[Ordem_insumos]]&lt;&gt;0,VLOOKUP(Table1[[#This Row],[Codigo_servico]],Preencher_Orcamento!$B:$D,3,FALSE)*Table1[[#This Row],[Qtde_insumo]],"")</f>
        <v>0</v>
      </c>
      <c r="M534" s="16">
        <f>IF(Table1[[#This Row],[Ordem_insumos]]&lt;&gt;0,VLOOKUP(Table1[[#This Row],[Codigo_servico]],Preencher_Orcamento!$B:$D,3,FALSE)*Table1[[#This Row],[Subtotal_insumo]],"")</f>
        <v>0</v>
      </c>
    </row>
    <row r="535" spans="1:13" x14ac:dyDescent="0.25">
      <c r="A535" s="6">
        <v>20217</v>
      </c>
      <c r="B535" s="126">
        <v>2</v>
      </c>
      <c r="C535" s="133"/>
      <c r="D535" s="134">
        <v>2099</v>
      </c>
      <c r="E535" s="7" t="s">
        <v>2205</v>
      </c>
      <c r="F535" s="8" t="s">
        <v>2140</v>
      </c>
      <c r="G535" s="16">
        <f>IFERROR(VLOOKUP(Table1[[#This Row],[Codigo_insumo]],BD_Insumos!$B:$E,4),"")</f>
        <v>12.627877718847255</v>
      </c>
      <c r="H535" s="140">
        <v>6</v>
      </c>
      <c r="I535" s="9"/>
      <c r="J535" s="22">
        <f t="shared" si="8"/>
        <v>75.767266313083525</v>
      </c>
      <c r="K535" s="22" t="str">
        <f>IF(I535&lt;&gt;"",SUMIF(Table1[Codigo_servico],A535,Table1[Subtotal_insumo]),"")</f>
        <v/>
      </c>
      <c r="L535" s="16">
        <f>IF(Table1[[#This Row],[Ordem_insumos]]&lt;&gt;0,VLOOKUP(Table1[[#This Row],[Codigo_servico]],Preencher_Orcamento!$B:$D,3,FALSE)*Table1[[#This Row],[Qtde_insumo]],"")</f>
        <v>0</v>
      </c>
      <c r="M535" s="16">
        <f>IF(Table1[[#This Row],[Ordem_insumos]]&lt;&gt;0,VLOOKUP(Table1[[#This Row],[Codigo_servico]],Preencher_Orcamento!$B:$D,3,FALSE)*Table1[[#This Row],[Subtotal_insumo]],"")</f>
        <v>0</v>
      </c>
    </row>
    <row r="536" spans="1:13" ht="26.25" x14ac:dyDescent="0.25">
      <c r="A536" s="6">
        <v>20217</v>
      </c>
      <c r="B536" s="126">
        <v>3</v>
      </c>
      <c r="C536" s="133"/>
      <c r="D536" s="134">
        <v>10600</v>
      </c>
      <c r="E536" s="7" t="s">
        <v>110</v>
      </c>
      <c r="F536" s="8" t="s">
        <v>58</v>
      </c>
      <c r="G536" s="18">
        <f>IFERROR(VLOOKUP(Table1[[#This Row],[Codigo_insumo]],BD_Insumos!$B:$E,4),"")</f>
        <v>139.1867</v>
      </c>
      <c r="H536" s="140">
        <v>1.05</v>
      </c>
      <c r="I536" s="9"/>
      <c r="J536" s="23">
        <f t="shared" si="8"/>
        <v>146.14603500000001</v>
      </c>
      <c r="K536" s="22" t="str">
        <f>IF(I536&lt;&gt;"",SUMIF(Table1[Codigo_servico],A536,Table1[Subtotal_insumo]),"")</f>
        <v/>
      </c>
      <c r="L536" s="18">
        <f>IF(Table1[[#This Row],[Ordem_insumos]]&lt;&gt;0,VLOOKUP(Table1[[#This Row],[Codigo_servico]],Preencher_Orcamento!$B:$D,3,FALSE)*Table1[[#This Row],[Qtde_insumo]],"")</f>
        <v>0</v>
      </c>
      <c r="M536" s="18">
        <f>IF(Table1[[#This Row],[Ordem_insumos]]&lt;&gt;0,VLOOKUP(Table1[[#This Row],[Codigo_servico]],Preencher_Orcamento!$B:$D,3,FALSE)*Table1[[#This Row],[Subtotal_insumo]],"")</f>
        <v>0</v>
      </c>
    </row>
    <row r="537" spans="1:13" x14ac:dyDescent="0.25">
      <c r="A537" s="3">
        <v>20301</v>
      </c>
      <c r="B537" s="125">
        <v>0</v>
      </c>
      <c r="C537" s="131" t="s">
        <v>2474</v>
      </c>
      <c r="D537" s="132"/>
      <c r="E537" s="4"/>
      <c r="F537" s="4"/>
      <c r="G537" s="17" t="str">
        <f>IFERROR(VLOOKUP(Table1[[#This Row],[Codigo_insumo]],BD_Insumos!$B:$E,4),"")</f>
        <v/>
      </c>
      <c r="H537" s="139"/>
      <c r="I537" s="5" t="s">
        <v>170</v>
      </c>
      <c r="J537" s="20" t="str">
        <f t="shared" si="8"/>
        <v/>
      </c>
      <c r="K537" s="21">
        <f>IF(I537&lt;&gt;"",SUMIF(Table1[Codigo_servico],A537,Table1[Subtotal_insumo]),"")</f>
        <v>41.76060508355885</v>
      </c>
      <c r="L537" s="17" t="str">
        <f>IF(Table1[[#This Row],[Ordem_insumos]]&lt;&gt;0,VLOOKUP(Table1[[#This Row],[Codigo_servico]],Preencher_Orcamento!$B:$D,3,FALSE)*Table1[[#This Row],[Qtde_insumo]],"")</f>
        <v/>
      </c>
      <c r="M537" s="17" t="str">
        <f>IF(Table1[[#This Row],[Ordem_insumos]]&lt;&gt;0,VLOOKUP(Table1[[#This Row],[Codigo_servico]],Preencher_Orcamento!$B:$D,3,FALSE)*Table1[[#This Row],[Subtotal_insumo]],"")</f>
        <v/>
      </c>
    </row>
    <row r="538" spans="1:13" x14ac:dyDescent="0.25">
      <c r="A538" s="6">
        <v>20301</v>
      </c>
      <c r="B538" s="126">
        <v>1</v>
      </c>
      <c r="C538" s="133"/>
      <c r="D538" s="134">
        <v>17515</v>
      </c>
      <c r="E538" s="7" t="s">
        <v>383</v>
      </c>
      <c r="F538" s="8" t="s">
        <v>197</v>
      </c>
      <c r="G538" s="16">
        <f>IFERROR(VLOOKUP(Table1[[#This Row],[Codigo_insumo]],BD_Insumos!$B:$E,4),"")</f>
        <v>5.5275999999999996</v>
      </c>
      <c r="H538" s="140">
        <v>0.15</v>
      </c>
      <c r="I538" s="9"/>
      <c r="J538" s="22">
        <f t="shared" si="8"/>
        <v>0.82913999999999988</v>
      </c>
      <c r="K538" s="22" t="str">
        <f>IF(I538&lt;&gt;"",SUMIF(Table1[Codigo_servico],A538,Table1[Subtotal_insumo]),"")</f>
        <v/>
      </c>
      <c r="L538" s="16">
        <f>IF(Table1[[#This Row],[Ordem_insumos]]&lt;&gt;0,VLOOKUP(Table1[[#This Row],[Codigo_servico]],Preencher_Orcamento!$B:$D,3,FALSE)*Table1[[#This Row],[Qtde_insumo]],"")</f>
        <v>0</v>
      </c>
      <c r="M538" s="16">
        <f>IF(Table1[[#This Row],[Ordem_insumos]]&lt;&gt;0,VLOOKUP(Table1[[#This Row],[Codigo_servico]],Preencher_Orcamento!$B:$D,3,FALSE)*Table1[[#This Row],[Subtotal_insumo]],"")</f>
        <v>0</v>
      </c>
    </row>
    <row r="539" spans="1:13" x14ac:dyDescent="0.25">
      <c r="A539" s="6">
        <v>20301</v>
      </c>
      <c r="B539" s="126">
        <v>2</v>
      </c>
      <c r="C539" s="133"/>
      <c r="D539" s="134">
        <v>2013</v>
      </c>
      <c r="E539" s="7" t="s">
        <v>2184</v>
      </c>
      <c r="F539" s="8" t="s">
        <v>2140</v>
      </c>
      <c r="G539" s="16">
        <f>IFERROR(VLOOKUP(Table1[[#This Row],[Codigo_insumo]],BD_Insumos!$B:$E,4),"")</f>
        <v>15.756939025755017</v>
      </c>
      <c r="H539" s="140">
        <v>1.2</v>
      </c>
      <c r="I539" s="9"/>
      <c r="J539" s="22">
        <f t="shared" si="8"/>
        <v>18.90832683090602</v>
      </c>
      <c r="K539" s="22" t="str">
        <f>IF(I539&lt;&gt;"",SUMIF(Table1[Codigo_servico],A539,Table1[Subtotal_insumo]),"")</f>
        <v/>
      </c>
      <c r="L539" s="16">
        <f>IF(Table1[[#This Row],[Ordem_insumos]]&lt;&gt;0,VLOOKUP(Table1[[#This Row],[Codigo_servico]],Preencher_Orcamento!$B:$D,3,FALSE)*Table1[[#This Row],[Qtde_insumo]],"")</f>
        <v>0</v>
      </c>
      <c r="M539" s="16">
        <f>IF(Table1[[#This Row],[Ordem_insumos]]&lt;&gt;0,VLOOKUP(Table1[[#This Row],[Codigo_servico]],Preencher_Orcamento!$B:$D,3,FALSE)*Table1[[#This Row],[Subtotal_insumo]],"")</f>
        <v>0</v>
      </c>
    </row>
    <row r="540" spans="1:13" x14ac:dyDescent="0.25">
      <c r="A540" s="6">
        <v>20301</v>
      </c>
      <c r="B540" s="126">
        <v>3</v>
      </c>
      <c r="C540" s="133"/>
      <c r="D540" s="134">
        <v>2014</v>
      </c>
      <c r="E540" s="7" t="s">
        <v>2185</v>
      </c>
      <c r="F540" s="8" t="s">
        <v>2140</v>
      </c>
      <c r="G540" s="18">
        <f>IFERROR(VLOOKUP(Table1[[#This Row],[Codigo_insumo]],BD_Insumos!$B:$E,4),"")</f>
        <v>13.173665210544026</v>
      </c>
      <c r="H540" s="140">
        <v>1.2</v>
      </c>
      <c r="I540" s="9"/>
      <c r="J540" s="23">
        <f t="shared" si="8"/>
        <v>15.808398252652831</v>
      </c>
      <c r="K540" s="22" t="str">
        <f>IF(I540&lt;&gt;"",SUMIF(Table1[Codigo_servico],A540,Table1[Subtotal_insumo]),"")</f>
        <v/>
      </c>
      <c r="L540" s="18">
        <f>IF(Table1[[#This Row],[Ordem_insumos]]&lt;&gt;0,VLOOKUP(Table1[[#This Row],[Codigo_servico]],Preencher_Orcamento!$B:$D,3,FALSE)*Table1[[#This Row],[Qtde_insumo]],"")</f>
        <v>0</v>
      </c>
      <c r="M540" s="18">
        <f>IF(Table1[[#This Row],[Ordem_insumos]]&lt;&gt;0,VLOOKUP(Table1[[#This Row],[Codigo_servico]],Preencher_Orcamento!$B:$D,3,FALSE)*Table1[[#This Row],[Subtotal_insumo]],"")</f>
        <v>0</v>
      </c>
    </row>
    <row r="541" spans="1:13" x14ac:dyDescent="0.25">
      <c r="A541" s="6">
        <v>20301</v>
      </c>
      <c r="B541" s="126">
        <v>4</v>
      </c>
      <c r="C541" s="133"/>
      <c r="D541" s="134">
        <v>11070</v>
      </c>
      <c r="E541" s="7" t="s">
        <v>185</v>
      </c>
      <c r="F541" s="8" t="s">
        <v>5</v>
      </c>
      <c r="G541" s="18">
        <f>IFERROR(VLOOKUP(Table1[[#This Row],[Codigo_insumo]],BD_Insumos!$B:$E,4),"")</f>
        <v>4.1189999999999998</v>
      </c>
      <c r="H541" s="140">
        <v>1.2</v>
      </c>
      <c r="I541" s="9"/>
      <c r="J541" s="23">
        <f t="shared" si="8"/>
        <v>4.9427999999999992</v>
      </c>
      <c r="K541" s="22" t="str">
        <f>IF(I541&lt;&gt;"",SUMIF(Table1[Codigo_servico],A541,Table1[Subtotal_insumo]),"")</f>
        <v/>
      </c>
      <c r="L541" s="18">
        <f>IF(Table1[[#This Row],[Ordem_insumos]]&lt;&gt;0,VLOOKUP(Table1[[#This Row],[Codigo_servico]],Preencher_Orcamento!$B:$D,3,FALSE)*Table1[[#This Row],[Qtde_insumo]],"")</f>
        <v>0</v>
      </c>
      <c r="M541" s="18">
        <f>IF(Table1[[#This Row],[Ordem_insumos]]&lt;&gt;0,VLOOKUP(Table1[[#This Row],[Codigo_servico]],Preencher_Orcamento!$B:$D,3,FALSE)*Table1[[#This Row],[Subtotal_insumo]],"")</f>
        <v>0</v>
      </c>
    </row>
    <row r="542" spans="1:13" x14ac:dyDescent="0.25">
      <c r="A542" s="6">
        <v>20301</v>
      </c>
      <c r="B542" s="126">
        <v>5</v>
      </c>
      <c r="C542" s="133"/>
      <c r="D542" s="134">
        <v>11066</v>
      </c>
      <c r="E542" s="7" t="s">
        <v>183</v>
      </c>
      <c r="F542" s="8" t="s">
        <v>5</v>
      </c>
      <c r="G542" s="18">
        <f>IFERROR(VLOOKUP(Table1[[#This Row],[Codigo_insumo]],BD_Insumos!$B:$E,4),"")</f>
        <v>1.0965</v>
      </c>
      <c r="H542" s="140">
        <v>1.1599999999999999</v>
      </c>
      <c r="I542" s="9"/>
      <c r="J542" s="23">
        <f t="shared" si="8"/>
        <v>1.2719399999999998</v>
      </c>
      <c r="K542" s="22" t="str">
        <f>IF(I542&lt;&gt;"",SUMIF(Table1[Codigo_servico],A542,Table1[Subtotal_insumo]),"")</f>
        <v/>
      </c>
      <c r="L542" s="18">
        <f>IF(Table1[[#This Row],[Ordem_insumos]]&lt;&gt;0,VLOOKUP(Table1[[#This Row],[Codigo_servico]],Preencher_Orcamento!$B:$D,3,FALSE)*Table1[[#This Row],[Qtde_insumo]],"")</f>
        <v>0</v>
      </c>
      <c r="M542" s="18">
        <f>IF(Table1[[#This Row],[Ordem_insumos]]&lt;&gt;0,VLOOKUP(Table1[[#This Row],[Codigo_servico]],Preencher_Orcamento!$B:$D,3,FALSE)*Table1[[#This Row],[Subtotal_insumo]],"")</f>
        <v>0</v>
      </c>
    </row>
    <row r="543" spans="1:13" x14ac:dyDescent="0.25">
      <c r="A543" s="3">
        <v>20304</v>
      </c>
      <c r="B543" s="125">
        <v>0</v>
      </c>
      <c r="C543" s="131" t="s">
        <v>2475</v>
      </c>
      <c r="D543" s="132"/>
      <c r="E543" s="4"/>
      <c r="F543" s="4"/>
      <c r="G543" s="17" t="str">
        <f>IFERROR(VLOOKUP(Table1[[#This Row],[Codigo_insumo]],BD_Insumos!$B:$E,4),"")</f>
        <v/>
      </c>
      <c r="H543" s="139"/>
      <c r="I543" s="5" t="s">
        <v>170</v>
      </c>
      <c r="J543" s="20" t="str">
        <f t="shared" si="8"/>
        <v/>
      </c>
      <c r="K543" s="21">
        <f>IF(I543&lt;&gt;"",SUMIF(Table1[Codigo_servico],A543,Table1[Subtotal_insumo]),"")</f>
        <v>47.664492575202971</v>
      </c>
      <c r="L543" s="17" t="str">
        <f>IF(Table1[[#This Row],[Ordem_insumos]]&lt;&gt;0,VLOOKUP(Table1[[#This Row],[Codigo_servico]],Preencher_Orcamento!$B:$D,3,FALSE)*Table1[[#This Row],[Qtde_insumo]],"")</f>
        <v/>
      </c>
      <c r="M543" s="17" t="str">
        <f>IF(Table1[[#This Row],[Ordem_insumos]]&lt;&gt;0,VLOOKUP(Table1[[#This Row],[Codigo_servico]],Preencher_Orcamento!$B:$D,3,FALSE)*Table1[[#This Row],[Subtotal_insumo]],"")</f>
        <v/>
      </c>
    </row>
    <row r="544" spans="1:13" x14ac:dyDescent="0.25">
      <c r="A544" s="6">
        <v>20304</v>
      </c>
      <c r="B544" s="126">
        <v>1</v>
      </c>
      <c r="C544" s="133"/>
      <c r="D544" s="134">
        <v>17515</v>
      </c>
      <c r="E544" s="7" t="s">
        <v>383</v>
      </c>
      <c r="F544" s="8" t="s">
        <v>197</v>
      </c>
      <c r="G544" s="16">
        <f>IFERROR(VLOOKUP(Table1[[#This Row],[Codigo_insumo]],BD_Insumos!$B:$E,4),"")</f>
        <v>5.5275999999999996</v>
      </c>
      <c r="H544" s="140">
        <v>0.15</v>
      </c>
      <c r="I544" s="9"/>
      <c r="J544" s="22">
        <f t="shared" si="8"/>
        <v>0.82913999999999988</v>
      </c>
      <c r="K544" s="22" t="str">
        <f>IF(I544&lt;&gt;"",SUMIF(Table1[Codigo_servico],A544,Table1[Subtotal_insumo]),"")</f>
        <v/>
      </c>
      <c r="L544" s="16">
        <f>IF(Table1[[#This Row],[Ordem_insumos]]&lt;&gt;0,VLOOKUP(Table1[[#This Row],[Codigo_servico]],Preencher_Orcamento!$B:$D,3,FALSE)*Table1[[#This Row],[Qtde_insumo]],"")</f>
        <v>0</v>
      </c>
      <c r="M544" s="16">
        <f>IF(Table1[[#This Row],[Ordem_insumos]]&lt;&gt;0,VLOOKUP(Table1[[#This Row],[Codigo_servico]],Preencher_Orcamento!$B:$D,3,FALSE)*Table1[[#This Row],[Subtotal_insumo]],"")</f>
        <v>0</v>
      </c>
    </row>
    <row r="545" spans="1:13" x14ac:dyDescent="0.25">
      <c r="A545" s="6">
        <v>20304</v>
      </c>
      <c r="B545" s="126">
        <v>2</v>
      </c>
      <c r="C545" s="133"/>
      <c r="D545" s="134">
        <v>2014</v>
      </c>
      <c r="E545" s="7" t="s">
        <v>2185</v>
      </c>
      <c r="F545" s="8" t="s">
        <v>2140</v>
      </c>
      <c r="G545" s="16">
        <f>IFERROR(VLOOKUP(Table1[[#This Row],[Codigo_insumo]],BD_Insumos!$B:$E,4),"")</f>
        <v>13.173665210544026</v>
      </c>
      <c r="H545" s="140">
        <v>1.08</v>
      </c>
      <c r="I545" s="9"/>
      <c r="J545" s="22">
        <f t="shared" si="8"/>
        <v>14.22755842738755</v>
      </c>
      <c r="K545" s="22" t="str">
        <f>IF(I545&lt;&gt;"",SUMIF(Table1[Codigo_servico],A545,Table1[Subtotal_insumo]),"")</f>
        <v/>
      </c>
      <c r="L545" s="16">
        <f>IF(Table1[[#This Row],[Ordem_insumos]]&lt;&gt;0,VLOOKUP(Table1[[#This Row],[Codigo_servico]],Preencher_Orcamento!$B:$D,3,FALSE)*Table1[[#This Row],[Qtde_insumo]],"")</f>
        <v>0</v>
      </c>
      <c r="M545" s="16">
        <f>IF(Table1[[#This Row],[Ordem_insumos]]&lt;&gt;0,VLOOKUP(Table1[[#This Row],[Codigo_servico]],Preencher_Orcamento!$B:$D,3,FALSE)*Table1[[#This Row],[Subtotal_insumo]],"")</f>
        <v>0</v>
      </c>
    </row>
    <row r="546" spans="1:13" x14ac:dyDescent="0.25">
      <c r="A546" s="6">
        <v>20304</v>
      </c>
      <c r="B546" s="126">
        <v>3</v>
      </c>
      <c r="C546" s="133"/>
      <c r="D546" s="134">
        <v>11064</v>
      </c>
      <c r="E546" s="7" t="s">
        <v>182</v>
      </c>
      <c r="F546" s="8" t="s">
        <v>5</v>
      </c>
      <c r="G546" s="18">
        <f>IFERROR(VLOOKUP(Table1[[#This Row],[Codigo_insumo]],BD_Insumos!$B:$E,4),"")</f>
        <v>0.58689999999999998</v>
      </c>
      <c r="H546" s="140">
        <v>2</v>
      </c>
      <c r="I546" s="9"/>
      <c r="J546" s="23">
        <f t="shared" si="8"/>
        <v>1.1738</v>
      </c>
      <c r="K546" s="22" t="str">
        <f>IF(I546&lt;&gt;"",SUMIF(Table1[Codigo_servico],A546,Table1[Subtotal_insumo]),"")</f>
        <v/>
      </c>
      <c r="L546" s="18">
        <f>IF(Table1[[#This Row],[Ordem_insumos]]&lt;&gt;0,VLOOKUP(Table1[[#This Row],[Codigo_servico]],Preencher_Orcamento!$B:$D,3,FALSE)*Table1[[#This Row],[Qtde_insumo]],"")</f>
        <v>0</v>
      </c>
      <c r="M546" s="18">
        <f>IF(Table1[[#This Row],[Ordem_insumos]]&lt;&gt;0,VLOOKUP(Table1[[#This Row],[Codigo_servico]],Preencher_Orcamento!$B:$D,3,FALSE)*Table1[[#This Row],[Subtotal_insumo]],"")</f>
        <v>0</v>
      </c>
    </row>
    <row r="547" spans="1:13" x14ac:dyDescent="0.25">
      <c r="A547" s="6">
        <v>20304</v>
      </c>
      <c r="B547" s="126">
        <v>4</v>
      </c>
      <c r="C547" s="133"/>
      <c r="D547" s="134">
        <v>2013</v>
      </c>
      <c r="E547" s="7" t="s">
        <v>2184</v>
      </c>
      <c r="F547" s="8" t="s">
        <v>2140</v>
      </c>
      <c r="G547" s="18">
        <f>IFERROR(VLOOKUP(Table1[[#This Row],[Codigo_insumo]],BD_Insumos!$B:$E,4),"")</f>
        <v>15.756939025755017</v>
      </c>
      <c r="H547" s="140">
        <v>1.08</v>
      </c>
      <c r="I547" s="9"/>
      <c r="J547" s="23">
        <f t="shared" si="8"/>
        <v>17.01749414781542</v>
      </c>
      <c r="K547" s="22" t="str">
        <f>IF(I547&lt;&gt;"",SUMIF(Table1[Codigo_servico],A547,Table1[Subtotal_insumo]),"")</f>
        <v/>
      </c>
      <c r="L547" s="18">
        <f>IF(Table1[[#This Row],[Ordem_insumos]]&lt;&gt;0,VLOOKUP(Table1[[#This Row],[Codigo_servico]],Preencher_Orcamento!$B:$D,3,FALSE)*Table1[[#This Row],[Qtde_insumo]],"")</f>
        <v>0</v>
      </c>
      <c r="M547" s="18">
        <f>IF(Table1[[#This Row],[Ordem_insumos]]&lt;&gt;0,VLOOKUP(Table1[[#This Row],[Codigo_servico]],Preencher_Orcamento!$B:$D,3,FALSE)*Table1[[#This Row],[Subtotal_insumo]],"")</f>
        <v>0</v>
      </c>
    </row>
    <row r="548" spans="1:13" x14ac:dyDescent="0.25">
      <c r="A548" s="6">
        <v>20304</v>
      </c>
      <c r="B548" s="126">
        <v>5</v>
      </c>
      <c r="C548" s="133"/>
      <c r="D548" s="134">
        <v>11070</v>
      </c>
      <c r="E548" s="7" t="s">
        <v>185</v>
      </c>
      <c r="F548" s="8" t="s">
        <v>5</v>
      </c>
      <c r="G548" s="18">
        <f>IFERROR(VLOOKUP(Table1[[#This Row],[Codigo_insumo]],BD_Insumos!$B:$E,4),"")</f>
        <v>4.1189999999999998</v>
      </c>
      <c r="H548" s="140">
        <v>3.5</v>
      </c>
      <c r="I548" s="9"/>
      <c r="J548" s="23">
        <f t="shared" si="8"/>
        <v>14.416499999999999</v>
      </c>
      <c r="K548" s="22" t="str">
        <f>IF(I548&lt;&gt;"",SUMIF(Table1[Codigo_servico],A548,Table1[Subtotal_insumo]),"")</f>
        <v/>
      </c>
      <c r="L548" s="18">
        <f>IF(Table1[[#This Row],[Ordem_insumos]]&lt;&gt;0,VLOOKUP(Table1[[#This Row],[Codigo_servico]],Preencher_Orcamento!$B:$D,3,FALSE)*Table1[[#This Row],[Qtde_insumo]],"")</f>
        <v>0</v>
      </c>
      <c r="M548" s="18">
        <f>IF(Table1[[#This Row],[Ordem_insumos]]&lt;&gt;0,VLOOKUP(Table1[[#This Row],[Codigo_servico]],Preencher_Orcamento!$B:$D,3,FALSE)*Table1[[#This Row],[Subtotal_insumo]],"")</f>
        <v>0</v>
      </c>
    </row>
    <row r="549" spans="1:13" x14ac:dyDescent="0.25">
      <c r="A549" s="3">
        <v>20404</v>
      </c>
      <c r="B549" s="125">
        <v>0</v>
      </c>
      <c r="C549" s="131" t="s">
        <v>2476</v>
      </c>
      <c r="D549" s="132"/>
      <c r="E549" s="4"/>
      <c r="F549" s="4"/>
      <c r="G549" s="17" t="str">
        <f>IFERROR(VLOOKUP(Table1[[#This Row],[Codigo_insumo]],BD_Insumos!$B:$E,4),"")</f>
        <v/>
      </c>
      <c r="H549" s="139"/>
      <c r="I549" s="5" t="s">
        <v>197</v>
      </c>
      <c r="J549" s="20" t="str">
        <f t="shared" si="8"/>
        <v/>
      </c>
      <c r="K549" s="21">
        <f>IF(I549&lt;&gt;"",SUMIF(Table1[Codigo_servico],A549,Table1[Subtotal_insumo]),"")</f>
        <v>6.0589465947692212</v>
      </c>
      <c r="L549" s="17" t="str">
        <f>IF(Table1[[#This Row],[Ordem_insumos]]&lt;&gt;0,VLOOKUP(Table1[[#This Row],[Codigo_servico]],Preencher_Orcamento!$B:$D,3,FALSE)*Table1[[#This Row],[Qtde_insumo]],"")</f>
        <v/>
      </c>
      <c r="M549" s="17" t="str">
        <f>IF(Table1[[#This Row],[Ordem_insumos]]&lt;&gt;0,VLOOKUP(Table1[[#This Row],[Codigo_servico]],Preencher_Orcamento!$B:$D,3,FALSE)*Table1[[#This Row],[Subtotal_insumo]],"")</f>
        <v/>
      </c>
    </row>
    <row r="550" spans="1:13" x14ac:dyDescent="0.25">
      <c r="A550" s="6">
        <v>20404</v>
      </c>
      <c r="B550" s="126">
        <v>1</v>
      </c>
      <c r="C550" s="133"/>
      <c r="D550" s="134">
        <v>11510</v>
      </c>
      <c r="E550" s="7" t="s">
        <v>205</v>
      </c>
      <c r="F550" s="8" t="s">
        <v>197</v>
      </c>
      <c r="G550" s="16">
        <f>IFERROR(VLOOKUP(Table1[[#This Row],[Codigo_insumo]],BD_Insumos!$B:$E,4),"")</f>
        <v>3.2757999999999998</v>
      </c>
      <c r="H550" s="140">
        <v>1.1000000000000001</v>
      </c>
      <c r="I550" s="9"/>
      <c r="J550" s="22">
        <f t="shared" si="8"/>
        <v>3.60338</v>
      </c>
      <c r="K550" s="22" t="str">
        <f>IF(I550&lt;&gt;"",SUMIF(Table1[Codigo_servico],A550,Table1[Subtotal_insumo]),"")</f>
        <v/>
      </c>
      <c r="L550" s="16">
        <f>IF(Table1[[#This Row],[Ordem_insumos]]&lt;&gt;0,VLOOKUP(Table1[[#This Row],[Codigo_servico]],Preencher_Orcamento!$B:$D,3,FALSE)*Table1[[#This Row],[Qtde_insumo]],"")</f>
        <v>0</v>
      </c>
      <c r="M550" s="16">
        <f>IF(Table1[[#This Row],[Ordem_insumos]]&lt;&gt;0,VLOOKUP(Table1[[#This Row],[Codigo_servico]],Preencher_Orcamento!$B:$D,3,FALSE)*Table1[[#This Row],[Subtotal_insumo]],"")</f>
        <v>0</v>
      </c>
    </row>
    <row r="551" spans="1:13" x14ac:dyDescent="0.25">
      <c r="A551" s="6">
        <v>20404</v>
      </c>
      <c r="B551" s="126">
        <v>2</v>
      </c>
      <c r="C551" s="133"/>
      <c r="D551" s="134">
        <v>17740</v>
      </c>
      <c r="E551" s="7" t="s">
        <v>399</v>
      </c>
      <c r="F551" s="8" t="s">
        <v>197</v>
      </c>
      <c r="G551" s="16">
        <f>IFERROR(VLOOKUP(Table1[[#This Row],[Codigo_insumo]],BD_Insumos!$B:$E,4),"")</f>
        <v>4.9862000000000002</v>
      </c>
      <c r="H551" s="140">
        <v>0.02</v>
      </c>
      <c r="I551" s="9"/>
      <c r="J551" s="22">
        <f t="shared" si="8"/>
        <v>9.9724000000000007E-2</v>
      </c>
      <c r="K551" s="22" t="str">
        <f>IF(I551&lt;&gt;"",SUMIF(Table1[Codigo_servico],A551,Table1[Subtotal_insumo]),"")</f>
        <v/>
      </c>
      <c r="L551" s="16">
        <f>IF(Table1[[#This Row],[Ordem_insumos]]&lt;&gt;0,VLOOKUP(Table1[[#This Row],[Codigo_servico]],Preencher_Orcamento!$B:$D,3,FALSE)*Table1[[#This Row],[Qtde_insumo]],"")</f>
        <v>0</v>
      </c>
      <c r="M551" s="16">
        <f>IF(Table1[[#This Row],[Ordem_insumos]]&lt;&gt;0,VLOOKUP(Table1[[#This Row],[Codigo_servico]],Preencher_Orcamento!$B:$D,3,FALSE)*Table1[[#This Row],[Subtotal_insumo]],"")</f>
        <v>0</v>
      </c>
    </row>
    <row r="552" spans="1:13" x14ac:dyDescent="0.25">
      <c r="A552" s="6">
        <v>20404</v>
      </c>
      <c r="B552" s="126">
        <v>3</v>
      </c>
      <c r="C552" s="133"/>
      <c r="D552" s="134">
        <v>2015</v>
      </c>
      <c r="E552" s="7" t="s">
        <v>2186</v>
      </c>
      <c r="F552" s="8" t="s">
        <v>2140</v>
      </c>
      <c r="G552" s="18">
        <f>IFERROR(VLOOKUP(Table1[[#This Row],[Codigo_insumo]],BD_Insumos!$B:$E,4),"")</f>
        <v>16.259414142106937</v>
      </c>
      <c r="H552" s="140">
        <v>0.08</v>
      </c>
      <c r="I552" s="9"/>
      <c r="J552" s="23">
        <f t="shared" si="8"/>
        <v>1.300753131368555</v>
      </c>
      <c r="K552" s="22" t="str">
        <f>IF(I552&lt;&gt;"",SUMIF(Table1[Codigo_servico],A552,Table1[Subtotal_insumo]),"")</f>
        <v/>
      </c>
      <c r="L552" s="18">
        <f>IF(Table1[[#This Row],[Ordem_insumos]]&lt;&gt;0,VLOOKUP(Table1[[#This Row],[Codigo_servico]],Preencher_Orcamento!$B:$D,3,FALSE)*Table1[[#This Row],[Qtde_insumo]],"")</f>
        <v>0</v>
      </c>
      <c r="M552" s="18">
        <f>IF(Table1[[#This Row],[Ordem_insumos]]&lt;&gt;0,VLOOKUP(Table1[[#This Row],[Codigo_servico]],Preencher_Orcamento!$B:$D,3,FALSE)*Table1[[#This Row],[Subtotal_insumo]],"")</f>
        <v>0</v>
      </c>
    </row>
    <row r="553" spans="1:13" ht="26.25" x14ac:dyDescent="0.25">
      <c r="A553" s="6">
        <v>20404</v>
      </c>
      <c r="B553" s="126">
        <v>4</v>
      </c>
      <c r="C553" s="133"/>
      <c r="D553" s="134">
        <v>2016</v>
      </c>
      <c r="E553" s="7" t="s">
        <v>2187</v>
      </c>
      <c r="F553" s="8" t="s">
        <v>2140</v>
      </c>
      <c r="G553" s="18">
        <f>IFERROR(VLOOKUP(Table1[[#This Row],[Codigo_insumo]],BD_Insumos!$B:$E,4),"")</f>
        <v>13.188618292508322</v>
      </c>
      <c r="H553" s="140">
        <v>0.08</v>
      </c>
      <c r="I553" s="9"/>
      <c r="J553" s="23">
        <f t="shared" si="8"/>
        <v>1.0550894634006658</v>
      </c>
      <c r="K553" s="22" t="str">
        <f>IF(I553&lt;&gt;"",SUMIF(Table1[Codigo_servico],A553,Table1[Subtotal_insumo]),"")</f>
        <v/>
      </c>
      <c r="L553" s="18">
        <f>IF(Table1[[#This Row],[Ordem_insumos]]&lt;&gt;0,VLOOKUP(Table1[[#This Row],[Codigo_servico]],Preencher_Orcamento!$B:$D,3,FALSE)*Table1[[#This Row],[Qtde_insumo]],"")</f>
        <v>0</v>
      </c>
      <c r="M553" s="18">
        <f>IF(Table1[[#This Row],[Ordem_insumos]]&lt;&gt;0,VLOOKUP(Table1[[#This Row],[Codigo_servico]],Preencher_Orcamento!$B:$D,3,FALSE)*Table1[[#This Row],[Subtotal_insumo]],"")</f>
        <v>0</v>
      </c>
    </row>
    <row r="554" spans="1:13" x14ac:dyDescent="0.25">
      <c r="A554" s="3">
        <v>20407</v>
      </c>
      <c r="B554" s="125">
        <v>0</v>
      </c>
      <c r="C554" s="131" t="s">
        <v>2477</v>
      </c>
      <c r="D554" s="132"/>
      <c r="E554" s="4"/>
      <c r="F554" s="4"/>
      <c r="G554" s="17" t="str">
        <f>IFERROR(VLOOKUP(Table1[[#This Row],[Codigo_insumo]],BD_Insumos!$B:$E,4),"")</f>
        <v/>
      </c>
      <c r="H554" s="139"/>
      <c r="I554" s="5" t="s">
        <v>197</v>
      </c>
      <c r="J554" s="20" t="str">
        <f t="shared" si="8"/>
        <v/>
      </c>
      <c r="K554" s="21">
        <f>IF(I554&lt;&gt;"",SUMIF(Table1[Codigo_servico],A554,Table1[Subtotal_insumo]),"")</f>
        <v>5.9706165947692211</v>
      </c>
      <c r="L554" s="17" t="str">
        <f>IF(Table1[[#This Row],[Ordem_insumos]]&lt;&gt;0,VLOOKUP(Table1[[#This Row],[Codigo_servico]],Preencher_Orcamento!$B:$D,3,FALSE)*Table1[[#This Row],[Qtde_insumo]],"")</f>
        <v/>
      </c>
      <c r="M554" s="17" t="str">
        <f>IF(Table1[[#This Row],[Ordem_insumos]]&lt;&gt;0,VLOOKUP(Table1[[#This Row],[Codigo_servico]],Preencher_Orcamento!$B:$D,3,FALSE)*Table1[[#This Row],[Subtotal_insumo]],"")</f>
        <v/>
      </c>
    </row>
    <row r="555" spans="1:13" x14ac:dyDescent="0.25">
      <c r="A555" s="6">
        <v>20407</v>
      </c>
      <c r="B555" s="126">
        <v>1</v>
      </c>
      <c r="C555" s="133"/>
      <c r="D555" s="134">
        <v>2015</v>
      </c>
      <c r="E555" s="7" t="s">
        <v>2186</v>
      </c>
      <c r="F555" s="8" t="s">
        <v>2140</v>
      </c>
      <c r="G555" s="16">
        <f>IFERROR(VLOOKUP(Table1[[#This Row],[Codigo_insumo]],BD_Insumos!$B:$E,4),"")</f>
        <v>16.259414142106937</v>
      </c>
      <c r="H555" s="140">
        <v>0.08</v>
      </c>
      <c r="I555" s="9"/>
      <c r="J555" s="22">
        <f t="shared" si="8"/>
        <v>1.300753131368555</v>
      </c>
      <c r="K555" s="22" t="str">
        <f>IF(I555&lt;&gt;"",SUMIF(Table1[Codigo_servico],A555,Table1[Subtotal_insumo]),"")</f>
        <v/>
      </c>
      <c r="L555" s="16">
        <f>IF(Table1[[#This Row],[Ordem_insumos]]&lt;&gt;0,VLOOKUP(Table1[[#This Row],[Codigo_servico]],Preencher_Orcamento!$B:$D,3,FALSE)*Table1[[#This Row],[Qtde_insumo]],"")</f>
        <v>0</v>
      </c>
      <c r="M555" s="16">
        <f>IF(Table1[[#This Row],[Ordem_insumos]]&lt;&gt;0,VLOOKUP(Table1[[#This Row],[Codigo_servico]],Preencher_Orcamento!$B:$D,3,FALSE)*Table1[[#This Row],[Subtotal_insumo]],"")</f>
        <v>0</v>
      </c>
    </row>
    <row r="556" spans="1:13" ht="26.25" x14ac:dyDescent="0.25">
      <c r="A556" s="6">
        <v>20407</v>
      </c>
      <c r="B556" s="126">
        <v>2</v>
      </c>
      <c r="C556" s="133"/>
      <c r="D556" s="134">
        <v>2016</v>
      </c>
      <c r="E556" s="7" t="s">
        <v>2187</v>
      </c>
      <c r="F556" s="8" t="s">
        <v>2140</v>
      </c>
      <c r="G556" s="16">
        <f>IFERROR(VLOOKUP(Table1[[#This Row],[Codigo_insumo]],BD_Insumos!$B:$E,4),"")</f>
        <v>13.188618292508322</v>
      </c>
      <c r="H556" s="140">
        <v>0.08</v>
      </c>
      <c r="I556" s="9"/>
      <c r="J556" s="22">
        <f t="shared" si="8"/>
        <v>1.0550894634006658</v>
      </c>
      <c r="K556" s="22" t="str">
        <f>IF(I556&lt;&gt;"",SUMIF(Table1[Codigo_servico],A556,Table1[Subtotal_insumo]),"")</f>
        <v/>
      </c>
      <c r="L556" s="16">
        <f>IF(Table1[[#This Row],[Ordem_insumos]]&lt;&gt;0,VLOOKUP(Table1[[#This Row],[Codigo_servico]],Preencher_Orcamento!$B:$D,3,FALSE)*Table1[[#This Row],[Qtde_insumo]],"")</f>
        <v>0</v>
      </c>
      <c r="M556" s="16">
        <f>IF(Table1[[#This Row],[Ordem_insumos]]&lt;&gt;0,VLOOKUP(Table1[[#This Row],[Codigo_servico]],Preencher_Orcamento!$B:$D,3,FALSE)*Table1[[#This Row],[Subtotal_insumo]],"")</f>
        <v>0</v>
      </c>
    </row>
    <row r="557" spans="1:13" x14ac:dyDescent="0.25">
      <c r="A557" s="6">
        <v>20407</v>
      </c>
      <c r="B557" s="126">
        <v>3</v>
      </c>
      <c r="C557" s="133"/>
      <c r="D557" s="134">
        <v>11520</v>
      </c>
      <c r="E557" s="7" t="s">
        <v>213</v>
      </c>
      <c r="F557" s="8" t="s">
        <v>197</v>
      </c>
      <c r="G557" s="18">
        <f>IFERROR(VLOOKUP(Table1[[#This Row],[Codigo_insumo]],BD_Insumos!$B:$E,4),"")</f>
        <v>3.1955</v>
      </c>
      <c r="H557" s="140">
        <v>1.1000000000000001</v>
      </c>
      <c r="I557" s="9"/>
      <c r="J557" s="23">
        <f t="shared" si="8"/>
        <v>3.5150500000000005</v>
      </c>
      <c r="K557" s="22" t="str">
        <f>IF(I557&lt;&gt;"",SUMIF(Table1[Codigo_servico],A557,Table1[Subtotal_insumo]),"")</f>
        <v/>
      </c>
      <c r="L557" s="18">
        <f>IF(Table1[[#This Row],[Ordem_insumos]]&lt;&gt;0,VLOOKUP(Table1[[#This Row],[Codigo_servico]],Preencher_Orcamento!$B:$D,3,FALSE)*Table1[[#This Row],[Qtde_insumo]],"")</f>
        <v>0</v>
      </c>
      <c r="M557" s="18">
        <f>IF(Table1[[#This Row],[Ordem_insumos]]&lt;&gt;0,VLOOKUP(Table1[[#This Row],[Codigo_servico]],Preencher_Orcamento!$B:$D,3,FALSE)*Table1[[#This Row],[Subtotal_insumo]],"")</f>
        <v>0</v>
      </c>
    </row>
    <row r="558" spans="1:13" x14ac:dyDescent="0.25">
      <c r="A558" s="6">
        <v>20407</v>
      </c>
      <c r="B558" s="126">
        <v>4</v>
      </c>
      <c r="C558" s="133"/>
      <c r="D558" s="134">
        <v>17740</v>
      </c>
      <c r="E558" s="7" t="s">
        <v>399</v>
      </c>
      <c r="F558" s="8" t="s">
        <v>197</v>
      </c>
      <c r="G558" s="18">
        <f>IFERROR(VLOOKUP(Table1[[#This Row],[Codigo_insumo]],BD_Insumos!$B:$E,4),"")</f>
        <v>4.9862000000000002</v>
      </c>
      <c r="H558" s="140">
        <v>0.02</v>
      </c>
      <c r="I558" s="9"/>
      <c r="J558" s="23">
        <f t="shared" si="8"/>
        <v>9.9724000000000007E-2</v>
      </c>
      <c r="K558" s="22" t="str">
        <f>IF(I558&lt;&gt;"",SUMIF(Table1[Codigo_servico],A558,Table1[Subtotal_insumo]),"")</f>
        <v/>
      </c>
      <c r="L558" s="18">
        <f>IF(Table1[[#This Row],[Ordem_insumos]]&lt;&gt;0,VLOOKUP(Table1[[#This Row],[Codigo_servico]],Preencher_Orcamento!$B:$D,3,FALSE)*Table1[[#This Row],[Qtde_insumo]],"")</f>
        <v>0</v>
      </c>
      <c r="M558" s="18">
        <f>IF(Table1[[#This Row],[Ordem_insumos]]&lt;&gt;0,VLOOKUP(Table1[[#This Row],[Codigo_servico]],Preencher_Orcamento!$B:$D,3,FALSE)*Table1[[#This Row],[Subtotal_insumo]],"")</f>
        <v>0</v>
      </c>
    </row>
    <row r="559" spans="1:13" x14ac:dyDescent="0.25">
      <c r="A559" s="3">
        <v>20409</v>
      </c>
      <c r="B559" s="125">
        <v>0</v>
      </c>
      <c r="C559" s="131" t="s">
        <v>2478</v>
      </c>
      <c r="D559" s="132"/>
      <c r="E559" s="4"/>
      <c r="F559" s="4"/>
      <c r="G559" s="17" t="str">
        <f>IFERROR(VLOOKUP(Table1[[#This Row],[Codigo_insumo]],BD_Insumos!$B:$E,4),"")</f>
        <v/>
      </c>
      <c r="H559" s="139"/>
      <c r="I559" s="5" t="s">
        <v>197</v>
      </c>
      <c r="J559" s="20" t="str">
        <f t="shared" si="8"/>
        <v/>
      </c>
      <c r="K559" s="21">
        <f>IF(I559&lt;&gt;"",SUMIF(Table1[Codigo_servico],A559,Table1[Subtotal_insumo]),"")</f>
        <v>5.7712712973846108</v>
      </c>
      <c r="L559" s="17" t="str">
        <f>IF(Table1[[#This Row],[Ordem_insumos]]&lt;&gt;0,VLOOKUP(Table1[[#This Row],[Codigo_servico]],Preencher_Orcamento!$B:$D,3,FALSE)*Table1[[#This Row],[Qtde_insumo]],"")</f>
        <v/>
      </c>
      <c r="M559" s="17" t="str">
        <f>IF(Table1[[#This Row],[Ordem_insumos]]&lt;&gt;0,VLOOKUP(Table1[[#This Row],[Codigo_servico]],Preencher_Orcamento!$B:$D,3,FALSE)*Table1[[#This Row],[Subtotal_insumo]],"")</f>
        <v/>
      </c>
    </row>
    <row r="560" spans="1:13" ht="39" x14ac:dyDescent="0.25">
      <c r="A560" s="6">
        <v>20409</v>
      </c>
      <c r="B560" s="126">
        <v>1</v>
      </c>
      <c r="C560" s="133"/>
      <c r="D560" s="134">
        <v>27540</v>
      </c>
      <c r="E560" s="7" t="s">
        <v>513</v>
      </c>
      <c r="F560" s="8" t="s">
        <v>197</v>
      </c>
      <c r="G560" s="16">
        <f>IFERROR(VLOOKUP(Table1[[#This Row],[Codigo_insumo]],BD_Insumos!$B:$E,4),"")</f>
        <v>4.4543999999999997</v>
      </c>
      <c r="H560" s="140">
        <v>1.02</v>
      </c>
      <c r="I560" s="9"/>
      <c r="J560" s="22">
        <f t="shared" si="8"/>
        <v>4.543488</v>
      </c>
      <c r="K560" s="22" t="str">
        <f>IF(I560&lt;&gt;"",SUMIF(Table1[Codigo_servico],A560,Table1[Subtotal_insumo]),"")</f>
        <v/>
      </c>
      <c r="L560" s="16">
        <f>IF(Table1[[#This Row],[Ordem_insumos]]&lt;&gt;0,VLOOKUP(Table1[[#This Row],[Codigo_servico]],Preencher_Orcamento!$B:$D,3,FALSE)*Table1[[#This Row],[Qtde_insumo]],"")</f>
        <v>0</v>
      </c>
      <c r="M560" s="16">
        <f>IF(Table1[[#This Row],[Ordem_insumos]]&lt;&gt;0,VLOOKUP(Table1[[#This Row],[Codigo_servico]],Preencher_Orcamento!$B:$D,3,FALSE)*Table1[[#This Row],[Subtotal_insumo]],"")</f>
        <v>0</v>
      </c>
    </row>
    <row r="561" spans="1:13" ht="26.25" x14ac:dyDescent="0.25">
      <c r="A561" s="6">
        <v>20409</v>
      </c>
      <c r="B561" s="126">
        <v>2</v>
      </c>
      <c r="C561" s="133"/>
      <c r="D561" s="134">
        <v>2016</v>
      </c>
      <c r="E561" s="7" t="s">
        <v>2187</v>
      </c>
      <c r="F561" s="8" t="s">
        <v>2140</v>
      </c>
      <c r="G561" s="16">
        <f>IFERROR(VLOOKUP(Table1[[#This Row],[Codigo_insumo]],BD_Insumos!$B:$E,4),"")</f>
        <v>13.188618292508322</v>
      </c>
      <c r="H561" s="140">
        <v>0.04</v>
      </c>
      <c r="I561" s="9"/>
      <c r="J561" s="22">
        <f t="shared" si="8"/>
        <v>0.52754473170033289</v>
      </c>
      <c r="K561" s="22" t="str">
        <f>IF(I561&lt;&gt;"",SUMIF(Table1[Codigo_servico],A561,Table1[Subtotal_insumo]),"")</f>
        <v/>
      </c>
      <c r="L561" s="16">
        <f>IF(Table1[[#This Row],[Ordem_insumos]]&lt;&gt;0,VLOOKUP(Table1[[#This Row],[Codigo_servico]],Preencher_Orcamento!$B:$D,3,FALSE)*Table1[[#This Row],[Qtde_insumo]],"")</f>
        <v>0</v>
      </c>
      <c r="M561" s="16">
        <f>IF(Table1[[#This Row],[Ordem_insumos]]&lt;&gt;0,VLOOKUP(Table1[[#This Row],[Codigo_servico]],Preencher_Orcamento!$B:$D,3,FALSE)*Table1[[#This Row],[Subtotal_insumo]],"")</f>
        <v>0</v>
      </c>
    </row>
    <row r="562" spans="1:13" x14ac:dyDescent="0.25">
      <c r="A562" s="6">
        <v>20409</v>
      </c>
      <c r="B562" s="126">
        <v>3</v>
      </c>
      <c r="C562" s="133"/>
      <c r="D562" s="134">
        <v>17740</v>
      </c>
      <c r="E562" s="7" t="s">
        <v>399</v>
      </c>
      <c r="F562" s="8" t="s">
        <v>197</v>
      </c>
      <c r="G562" s="18">
        <f>IFERROR(VLOOKUP(Table1[[#This Row],[Codigo_insumo]],BD_Insumos!$B:$E,4),"")</f>
        <v>4.9862000000000002</v>
      </c>
      <c r="H562" s="140">
        <v>0.01</v>
      </c>
      <c r="I562" s="9"/>
      <c r="J562" s="23">
        <f t="shared" si="8"/>
        <v>4.9862000000000004E-2</v>
      </c>
      <c r="K562" s="22" t="str">
        <f>IF(I562&lt;&gt;"",SUMIF(Table1[Codigo_servico],A562,Table1[Subtotal_insumo]),"")</f>
        <v/>
      </c>
      <c r="L562" s="18">
        <f>IF(Table1[[#This Row],[Ordem_insumos]]&lt;&gt;0,VLOOKUP(Table1[[#This Row],[Codigo_servico]],Preencher_Orcamento!$B:$D,3,FALSE)*Table1[[#This Row],[Qtde_insumo]],"")</f>
        <v>0</v>
      </c>
      <c r="M562" s="18">
        <f>IF(Table1[[#This Row],[Ordem_insumos]]&lt;&gt;0,VLOOKUP(Table1[[#This Row],[Codigo_servico]],Preencher_Orcamento!$B:$D,3,FALSE)*Table1[[#This Row],[Subtotal_insumo]],"")</f>
        <v>0</v>
      </c>
    </row>
    <row r="563" spans="1:13" x14ac:dyDescent="0.25">
      <c r="A563" s="6">
        <v>20409</v>
      </c>
      <c r="B563" s="126">
        <v>4</v>
      </c>
      <c r="C563" s="133"/>
      <c r="D563" s="134">
        <v>2015</v>
      </c>
      <c r="E563" s="7" t="s">
        <v>2186</v>
      </c>
      <c r="F563" s="8" t="s">
        <v>2140</v>
      </c>
      <c r="G563" s="18">
        <f>IFERROR(VLOOKUP(Table1[[#This Row],[Codigo_insumo]],BD_Insumos!$B:$E,4),"")</f>
        <v>16.259414142106937</v>
      </c>
      <c r="H563" s="140">
        <v>0.04</v>
      </c>
      <c r="I563" s="9"/>
      <c r="J563" s="23">
        <f t="shared" si="8"/>
        <v>0.65037656568427749</v>
      </c>
      <c r="K563" s="22" t="str">
        <f>IF(I563&lt;&gt;"",SUMIF(Table1[Codigo_servico],A563,Table1[Subtotal_insumo]),"")</f>
        <v/>
      </c>
      <c r="L563" s="18">
        <f>IF(Table1[[#This Row],[Ordem_insumos]]&lt;&gt;0,VLOOKUP(Table1[[#This Row],[Codigo_servico]],Preencher_Orcamento!$B:$D,3,FALSE)*Table1[[#This Row],[Qtde_insumo]],"")</f>
        <v>0</v>
      </c>
      <c r="M563" s="18">
        <f>IF(Table1[[#This Row],[Ordem_insumos]]&lt;&gt;0,VLOOKUP(Table1[[#This Row],[Codigo_servico]],Preencher_Orcamento!$B:$D,3,FALSE)*Table1[[#This Row],[Subtotal_insumo]],"")</f>
        <v>0</v>
      </c>
    </row>
    <row r="564" spans="1:13" x14ac:dyDescent="0.25">
      <c r="A564" s="3">
        <v>20505</v>
      </c>
      <c r="B564" s="125">
        <v>0</v>
      </c>
      <c r="C564" s="131" t="s">
        <v>2479</v>
      </c>
      <c r="D564" s="132"/>
      <c r="E564" s="4"/>
      <c r="F564" s="4"/>
      <c r="G564" s="17" t="str">
        <f>IFERROR(VLOOKUP(Table1[[#This Row],[Codigo_insumo]],BD_Insumos!$B:$E,4),"")</f>
        <v/>
      </c>
      <c r="H564" s="139"/>
      <c r="I564" s="5" t="s">
        <v>58</v>
      </c>
      <c r="J564" s="20" t="str">
        <f t="shared" si="8"/>
        <v/>
      </c>
      <c r="K564" s="21">
        <f>IF(I564&lt;&gt;"",SUMIF(Table1[Codigo_servico],A564,Table1[Subtotal_insumo]),"")</f>
        <v>336.54592569850337</v>
      </c>
      <c r="L564" s="17" t="str">
        <f>IF(Table1[[#This Row],[Ordem_insumos]]&lt;&gt;0,VLOOKUP(Table1[[#This Row],[Codigo_servico]],Preencher_Orcamento!$B:$D,3,FALSE)*Table1[[#This Row],[Qtde_insumo]],"")</f>
        <v/>
      </c>
      <c r="M564" s="17" t="str">
        <f>IF(Table1[[#This Row],[Ordem_insumos]]&lt;&gt;0,VLOOKUP(Table1[[#This Row],[Codigo_servico]],Preencher_Orcamento!$B:$D,3,FALSE)*Table1[[#This Row],[Subtotal_insumo]],"")</f>
        <v/>
      </c>
    </row>
    <row r="565" spans="1:13" ht="39" x14ac:dyDescent="0.25">
      <c r="A565" s="6">
        <v>20505</v>
      </c>
      <c r="B565" s="126">
        <v>1</v>
      </c>
      <c r="C565" s="133"/>
      <c r="D565" s="134">
        <v>94299</v>
      </c>
      <c r="E565" s="7" t="s">
        <v>2480</v>
      </c>
      <c r="F565" s="8" t="s">
        <v>2140</v>
      </c>
      <c r="G565" s="16">
        <f>IFERROR(VLOOKUP(Table1[[#This Row],[Codigo_insumo]],BD_Insumos!$B:$E,4),"")</f>
        <v>0.68298621625</v>
      </c>
      <c r="H565" s="140">
        <v>0.1</v>
      </c>
      <c r="I565" s="9"/>
      <c r="J565" s="22">
        <f t="shared" si="8"/>
        <v>6.8298621625E-2</v>
      </c>
      <c r="K565" s="22" t="str">
        <f>IF(I565&lt;&gt;"",SUMIF(Table1[Codigo_servico],A565,Table1[Subtotal_insumo]),"")</f>
        <v/>
      </c>
      <c r="L565" s="16">
        <f>IF(Table1[[#This Row],[Ordem_insumos]]&lt;&gt;0,VLOOKUP(Table1[[#This Row],[Codigo_servico]],Preencher_Orcamento!$B:$D,3,FALSE)*Table1[[#This Row],[Qtde_insumo]],"")</f>
        <v>0</v>
      </c>
      <c r="M565" s="16">
        <f>IF(Table1[[#This Row],[Ordem_insumos]]&lt;&gt;0,VLOOKUP(Table1[[#This Row],[Codigo_servico]],Preencher_Orcamento!$B:$D,3,FALSE)*Table1[[#This Row],[Subtotal_insumo]],"")</f>
        <v>0</v>
      </c>
    </row>
    <row r="566" spans="1:13" x14ac:dyDescent="0.25">
      <c r="A566" s="6">
        <v>20505</v>
      </c>
      <c r="B566" s="126">
        <v>2</v>
      </c>
      <c r="C566" s="133"/>
      <c r="D566" s="134">
        <v>2020</v>
      </c>
      <c r="E566" s="7" t="s">
        <v>2188</v>
      </c>
      <c r="F566" s="8" t="s">
        <v>2140</v>
      </c>
      <c r="G566" s="16">
        <f>IFERROR(VLOOKUP(Table1[[#This Row],[Codigo_insumo]],BD_Insumos!$B:$E,4),"")</f>
        <v>15.860837164231068</v>
      </c>
      <c r="H566" s="140">
        <v>1.1000000000000001</v>
      </c>
      <c r="I566" s="9"/>
      <c r="J566" s="22">
        <f t="shared" si="8"/>
        <v>17.446920880654176</v>
      </c>
      <c r="K566" s="22" t="str">
        <f>IF(I566&lt;&gt;"",SUMIF(Table1[Codigo_servico],A566,Table1[Subtotal_insumo]),"")</f>
        <v/>
      </c>
      <c r="L566" s="16">
        <f>IF(Table1[[#This Row],[Ordem_insumos]]&lt;&gt;0,VLOOKUP(Table1[[#This Row],[Codigo_servico]],Preencher_Orcamento!$B:$D,3,FALSE)*Table1[[#This Row],[Qtde_insumo]],"")</f>
        <v>0</v>
      </c>
      <c r="M566" s="16">
        <f>IF(Table1[[#This Row],[Ordem_insumos]]&lt;&gt;0,VLOOKUP(Table1[[#This Row],[Codigo_servico]],Preencher_Orcamento!$B:$D,3,FALSE)*Table1[[#This Row],[Subtotal_insumo]],"")</f>
        <v>0</v>
      </c>
    </row>
    <row r="567" spans="1:13" x14ac:dyDescent="0.25">
      <c r="A567" s="6">
        <v>20505</v>
      </c>
      <c r="B567" s="126">
        <v>3</v>
      </c>
      <c r="C567" s="133"/>
      <c r="D567" s="134">
        <v>2099</v>
      </c>
      <c r="E567" s="7" t="s">
        <v>2205</v>
      </c>
      <c r="F567" s="8" t="s">
        <v>2140</v>
      </c>
      <c r="G567" s="18">
        <f>IFERROR(VLOOKUP(Table1[[#This Row],[Codigo_insumo]],BD_Insumos!$B:$E,4),"")</f>
        <v>12.627877718847255</v>
      </c>
      <c r="H567" s="140">
        <v>6</v>
      </c>
      <c r="I567" s="9"/>
      <c r="J567" s="23">
        <f t="shared" si="8"/>
        <v>75.767266313083525</v>
      </c>
      <c r="K567" s="22" t="str">
        <f>IF(I567&lt;&gt;"",SUMIF(Table1[Codigo_servico],A567,Table1[Subtotal_insumo]),"")</f>
        <v/>
      </c>
      <c r="L567" s="18">
        <f>IF(Table1[[#This Row],[Ordem_insumos]]&lt;&gt;0,VLOOKUP(Table1[[#This Row],[Codigo_servico]],Preencher_Orcamento!$B:$D,3,FALSE)*Table1[[#This Row],[Qtde_insumo]],"")</f>
        <v>0</v>
      </c>
      <c r="M567" s="18">
        <f>IF(Table1[[#This Row],[Ordem_insumos]]&lt;&gt;0,VLOOKUP(Table1[[#This Row],[Codigo_servico]],Preencher_Orcamento!$B:$D,3,FALSE)*Table1[[#This Row],[Subtotal_insumo]],"")</f>
        <v>0</v>
      </c>
    </row>
    <row r="568" spans="1:13" x14ac:dyDescent="0.25">
      <c r="A568" s="6">
        <v>20505</v>
      </c>
      <c r="B568" s="126">
        <v>4</v>
      </c>
      <c r="C568" s="133"/>
      <c r="D568" s="134">
        <v>94001</v>
      </c>
      <c r="E568" s="7" t="s">
        <v>2481</v>
      </c>
      <c r="F568" s="8" t="s">
        <v>2140</v>
      </c>
      <c r="G568" s="16">
        <f>IFERROR(VLOOKUP(Table1[[#This Row],[Codigo_insumo]],BD_Insumos!$B:$E,4),"")</f>
        <v>0.94093109468750002</v>
      </c>
      <c r="H568" s="140">
        <v>0.35</v>
      </c>
      <c r="I568" s="9"/>
      <c r="J568" s="22">
        <f t="shared" si="8"/>
        <v>0.329325883140625</v>
      </c>
      <c r="K568" s="22" t="str">
        <f>IF(I568&lt;&gt;"",SUMIF(Table1[Codigo_servico],A568,Table1[Subtotal_insumo]),"")</f>
        <v/>
      </c>
      <c r="L568" s="16">
        <f>IF(Table1[[#This Row],[Ordem_insumos]]&lt;&gt;0,VLOOKUP(Table1[[#This Row],[Codigo_servico]],Preencher_Orcamento!$B:$D,3,FALSE)*Table1[[#This Row],[Qtde_insumo]],"")</f>
        <v>0</v>
      </c>
      <c r="M568" s="16">
        <f>IF(Table1[[#This Row],[Ordem_insumos]]&lt;&gt;0,VLOOKUP(Table1[[#This Row],[Codigo_servico]],Preencher_Orcamento!$B:$D,3,FALSE)*Table1[[#This Row],[Subtotal_insumo]],"")</f>
        <v>0</v>
      </c>
    </row>
    <row r="569" spans="1:13" x14ac:dyDescent="0.25">
      <c r="A569" s="6">
        <v>20505</v>
      </c>
      <c r="B569" s="126">
        <v>5</v>
      </c>
      <c r="C569" s="133"/>
      <c r="D569" s="134">
        <v>10608</v>
      </c>
      <c r="E569" s="7" t="s">
        <v>118</v>
      </c>
      <c r="F569" s="8" t="s">
        <v>58</v>
      </c>
      <c r="G569" s="16">
        <f>IFERROR(VLOOKUP(Table1[[#This Row],[Codigo_insumo]],BD_Insumos!$B:$E,4),"")</f>
        <v>238.17070000000001</v>
      </c>
      <c r="H569" s="140">
        <v>1.02</v>
      </c>
      <c r="I569" s="9"/>
      <c r="J569" s="22">
        <f t="shared" si="8"/>
        <v>242.93411400000002</v>
      </c>
      <c r="K569" s="22" t="str">
        <f>IF(I569&lt;&gt;"",SUMIF(Table1[Codigo_servico],A569,Table1[Subtotal_insumo]),"")</f>
        <v/>
      </c>
      <c r="L569" s="16">
        <f>IF(Table1[[#This Row],[Ordem_insumos]]&lt;&gt;0,VLOOKUP(Table1[[#This Row],[Codigo_servico]],Preencher_Orcamento!$B:$D,3,FALSE)*Table1[[#This Row],[Qtde_insumo]],"")</f>
        <v>0</v>
      </c>
      <c r="M569" s="16">
        <f>IF(Table1[[#This Row],[Ordem_insumos]]&lt;&gt;0,VLOOKUP(Table1[[#This Row],[Codigo_servico]],Preencher_Orcamento!$B:$D,3,FALSE)*Table1[[#This Row],[Subtotal_insumo]],"")</f>
        <v>0</v>
      </c>
    </row>
    <row r="570" spans="1:13" x14ac:dyDescent="0.25">
      <c r="A570" s="3">
        <v>20506</v>
      </c>
      <c r="B570" s="125">
        <v>0</v>
      </c>
      <c r="C570" s="131" t="s">
        <v>2482</v>
      </c>
      <c r="D570" s="132"/>
      <c r="E570" s="4"/>
      <c r="F570" s="4"/>
      <c r="G570" s="17" t="str">
        <f>IFERROR(VLOOKUP(Table1[[#This Row],[Codigo_insumo]],BD_Insumos!$B:$E,4),"")</f>
        <v/>
      </c>
      <c r="H570" s="139"/>
      <c r="I570" s="5" t="s">
        <v>58</v>
      </c>
      <c r="J570" s="20" t="str">
        <f t="shared" si="8"/>
        <v/>
      </c>
      <c r="K570" s="21">
        <f>IF(I570&lt;&gt;"",SUMIF(Table1[Codigo_servico],A570,Table1[Subtotal_insumo]),"")</f>
        <v>348.91658769850335</v>
      </c>
      <c r="L570" s="17" t="str">
        <f>IF(Table1[[#This Row],[Ordem_insumos]]&lt;&gt;0,VLOOKUP(Table1[[#This Row],[Codigo_servico]],Preencher_Orcamento!$B:$D,3,FALSE)*Table1[[#This Row],[Qtde_insumo]],"")</f>
        <v/>
      </c>
      <c r="M570" s="17" t="str">
        <f>IF(Table1[[#This Row],[Ordem_insumos]]&lt;&gt;0,VLOOKUP(Table1[[#This Row],[Codigo_servico]],Preencher_Orcamento!$B:$D,3,FALSE)*Table1[[#This Row],[Subtotal_insumo]],"")</f>
        <v/>
      </c>
    </row>
    <row r="571" spans="1:13" x14ac:dyDescent="0.25">
      <c r="A571" s="6">
        <v>20506</v>
      </c>
      <c r="B571" s="126">
        <v>1</v>
      </c>
      <c r="C571" s="133"/>
      <c r="D571" s="134">
        <v>2020</v>
      </c>
      <c r="E571" s="7" t="s">
        <v>2188</v>
      </c>
      <c r="F571" s="8" t="s">
        <v>2140</v>
      </c>
      <c r="G571" s="16">
        <f>IFERROR(VLOOKUP(Table1[[#This Row],[Codigo_insumo]],BD_Insumos!$B:$E,4),"")</f>
        <v>15.860837164231068</v>
      </c>
      <c r="H571" s="140">
        <v>1.1000000000000001</v>
      </c>
      <c r="I571" s="9"/>
      <c r="J571" s="22">
        <f t="shared" si="8"/>
        <v>17.446920880654176</v>
      </c>
      <c r="K571" s="22" t="str">
        <f>IF(I571&lt;&gt;"",SUMIF(Table1[Codigo_servico],A571,Table1[Subtotal_insumo]),"")</f>
        <v/>
      </c>
      <c r="L571" s="16">
        <f>IF(Table1[[#This Row],[Ordem_insumos]]&lt;&gt;0,VLOOKUP(Table1[[#This Row],[Codigo_servico]],Preencher_Orcamento!$B:$D,3,FALSE)*Table1[[#This Row],[Qtde_insumo]],"")</f>
        <v>0</v>
      </c>
      <c r="M571" s="16">
        <f>IF(Table1[[#This Row],[Ordem_insumos]]&lt;&gt;0,VLOOKUP(Table1[[#This Row],[Codigo_servico]],Preencher_Orcamento!$B:$D,3,FALSE)*Table1[[#This Row],[Subtotal_insumo]],"")</f>
        <v>0</v>
      </c>
    </row>
    <row r="572" spans="1:13" ht="39" x14ac:dyDescent="0.25">
      <c r="A572" s="6">
        <v>20506</v>
      </c>
      <c r="B572" s="126">
        <v>2</v>
      </c>
      <c r="C572" s="133"/>
      <c r="D572" s="134">
        <v>94299</v>
      </c>
      <c r="E572" s="7" t="s">
        <v>2480</v>
      </c>
      <c r="F572" s="8" t="s">
        <v>2140</v>
      </c>
      <c r="G572" s="16">
        <f>IFERROR(VLOOKUP(Table1[[#This Row],[Codigo_insumo]],BD_Insumos!$B:$E,4),"")</f>
        <v>0.68298621625</v>
      </c>
      <c r="H572" s="140">
        <v>0.1</v>
      </c>
      <c r="I572" s="9"/>
      <c r="J572" s="22">
        <f t="shared" si="8"/>
        <v>6.8298621625E-2</v>
      </c>
      <c r="K572" s="22" t="str">
        <f>IF(I572&lt;&gt;"",SUMIF(Table1[Codigo_servico],A572,Table1[Subtotal_insumo]),"")</f>
        <v/>
      </c>
      <c r="L572" s="16">
        <f>IF(Table1[[#This Row],[Ordem_insumos]]&lt;&gt;0,VLOOKUP(Table1[[#This Row],[Codigo_servico]],Preencher_Orcamento!$B:$D,3,FALSE)*Table1[[#This Row],[Qtde_insumo]],"")</f>
        <v>0</v>
      </c>
      <c r="M572" s="16">
        <f>IF(Table1[[#This Row],[Ordem_insumos]]&lt;&gt;0,VLOOKUP(Table1[[#This Row],[Codigo_servico]],Preencher_Orcamento!$B:$D,3,FALSE)*Table1[[#This Row],[Subtotal_insumo]],"")</f>
        <v>0</v>
      </c>
    </row>
    <row r="573" spans="1:13" x14ac:dyDescent="0.25">
      <c r="A573" s="6">
        <v>20506</v>
      </c>
      <c r="B573" s="126">
        <v>3</v>
      </c>
      <c r="C573" s="133"/>
      <c r="D573" s="134">
        <v>94001</v>
      </c>
      <c r="E573" s="7" t="s">
        <v>2481</v>
      </c>
      <c r="F573" s="8" t="s">
        <v>2140</v>
      </c>
      <c r="G573" s="18">
        <f>IFERROR(VLOOKUP(Table1[[#This Row],[Codigo_insumo]],BD_Insumos!$B:$E,4),"")</f>
        <v>0.94093109468750002</v>
      </c>
      <c r="H573" s="140">
        <v>0.35</v>
      </c>
      <c r="I573" s="9"/>
      <c r="J573" s="23">
        <f t="shared" si="8"/>
        <v>0.329325883140625</v>
      </c>
      <c r="K573" s="22" t="str">
        <f>IF(I573&lt;&gt;"",SUMIF(Table1[Codigo_servico],A573,Table1[Subtotal_insumo]),"")</f>
        <v/>
      </c>
      <c r="L573" s="18">
        <f>IF(Table1[[#This Row],[Ordem_insumos]]&lt;&gt;0,VLOOKUP(Table1[[#This Row],[Codigo_servico]],Preencher_Orcamento!$B:$D,3,FALSE)*Table1[[#This Row],[Qtde_insumo]],"")</f>
        <v>0</v>
      </c>
      <c r="M573" s="18">
        <f>IF(Table1[[#This Row],[Ordem_insumos]]&lt;&gt;0,VLOOKUP(Table1[[#This Row],[Codigo_servico]],Preencher_Orcamento!$B:$D,3,FALSE)*Table1[[#This Row],[Subtotal_insumo]],"")</f>
        <v>0</v>
      </c>
    </row>
    <row r="574" spans="1:13" x14ac:dyDescent="0.25">
      <c r="A574" s="6">
        <v>20506</v>
      </c>
      <c r="B574" s="126">
        <v>4</v>
      </c>
      <c r="C574" s="133"/>
      <c r="D574" s="134">
        <v>2099</v>
      </c>
      <c r="E574" s="7" t="s">
        <v>2205</v>
      </c>
      <c r="F574" s="8" t="s">
        <v>2140</v>
      </c>
      <c r="G574" s="16">
        <f>IFERROR(VLOOKUP(Table1[[#This Row],[Codigo_insumo]],BD_Insumos!$B:$E,4),"")</f>
        <v>12.627877718847255</v>
      </c>
      <c r="H574" s="140">
        <v>6</v>
      </c>
      <c r="I574" s="9"/>
      <c r="J574" s="22">
        <f t="shared" si="8"/>
        <v>75.767266313083525</v>
      </c>
      <c r="K574" s="22" t="str">
        <f>IF(I574&lt;&gt;"",SUMIF(Table1[Codigo_servico],A574,Table1[Subtotal_insumo]),"")</f>
        <v/>
      </c>
      <c r="L574" s="16">
        <f>IF(Table1[[#This Row],[Ordem_insumos]]&lt;&gt;0,VLOOKUP(Table1[[#This Row],[Codigo_servico]],Preencher_Orcamento!$B:$D,3,FALSE)*Table1[[#This Row],[Qtde_insumo]],"")</f>
        <v>0</v>
      </c>
      <c r="M574" s="16">
        <f>IF(Table1[[#This Row],[Ordem_insumos]]&lt;&gt;0,VLOOKUP(Table1[[#This Row],[Codigo_servico]],Preencher_Orcamento!$B:$D,3,FALSE)*Table1[[#This Row],[Subtotal_insumo]],"")</f>
        <v>0</v>
      </c>
    </row>
    <row r="575" spans="1:13" x14ac:dyDescent="0.25">
      <c r="A575" s="6">
        <v>20506</v>
      </c>
      <c r="B575" s="126">
        <v>5</v>
      </c>
      <c r="C575" s="133"/>
      <c r="D575" s="134">
        <v>10613</v>
      </c>
      <c r="E575" s="7" t="s">
        <v>123</v>
      </c>
      <c r="F575" s="8" t="s">
        <v>58</v>
      </c>
      <c r="G575" s="16">
        <f>IFERROR(VLOOKUP(Table1[[#This Row],[Codigo_insumo]],BD_Insumos!$B:$E,4),"")</f>
        <v>250.2988</v>
      </c>
      <c r="H575" s="140">
        <v>1.02</v>
      </c>
      <c r="I575" s="9"/>
      <c r="J575" s="22">
        <f t="shared" si="8"/>
        <v>255.304776</v>
      </c>
      <c r="K575" s="22" t="str">
        <f>IF(I575&lt;&gt;"",SUMIF(Table1[Codigo_servico],A575,Table1[Subtotal_insumo]),"")</f>
        <v/>
      </c>
      <c r="L575" s="16">
        <f>IF(Table1[[#This Row],[Ordem_insumos]]&lt;&gt;0,VLOOKUP(Table1[[#This Row],[Codigo_servico]],Preencher_Orcamento!$B:$D,3,FALSE)*Table1[[#This Row],[Qtde_insumo]],"")</f>
        <v>0</v>
      </c>
      <c r="M575" s="16">
        <f>IF(Table1[[#This Row],[Ordem_insumos]]&lt;&gt;0,VLOOKUP(Table1[[#This Row],[Codigo_servico]],Preencher_Orcamento!$B:$D,3,FALSE)*Table1[[#This Row],[Subtotal_insumo]],"")</f>
        <v>0</v>
      </c>
    </row>
    <row r="576" spans="1:13" x14ac:dyDescent="0.25">
      <c r="A576" s="3">
        <v>20508</v>
      </c>
      <c r="B576" s="125">
        <v>0</v>
      </c>
      <c r="C576" s="131" t="s">
        <v>2483</v>
      </c>
      <c r="D576" s="132"/>
      <c r="E576" s="4"/>
      <c r="F576" s="4"/>
      <c r="G576" s="17" t="str">
        <f>IFERROR(VLOOKUP(Table1[[#This Row],[Codigo_insumo]],BD_Insumos!$B:$E,4),"")</f>
        <v/>
      </c>
      <c r="H576" s="139"/>
      <c r="I576" s="5" t="s">
        <v>58</v>
      </c>
      <c r="J576" s="20" t="str">
        <f t="shared" si="8"/>
        <v/>
      </c>
      <c r="K576" s="21">
        <f>IF(I576&lt;&gt;"",SUMIF(Table1[Codigo_servico],A576,Table1[Subtotal_insumo]),"")</f>
        <v>301.38389360192559</v>
      </c>
      <c r="L576" s="17" t="str">
        <f>IF(Table1[[#This Row],[Ordem_insumos]]&lt;&gt;0,VLOOKUP(Table1[[#This Row],[Codigo_servico]],Preencher_Orcamento!$B:$D,3,FALSE)*Table1[[#This Row],[Qtde_insumo]],"")</f>
        <v/>
      </c>
      <c r="M576" s="17" t="str">
        <f>IF(Table1[[#This Row],[Ordem_insumos]]&lt;&gt;0,VLOOKUP(Table1[[#This Row],[Codigo_servico]],Preencher_Orcamento!$B:$D,3,FALSE)*Table1[[#This Row],[Subtotal_insumo]],"")</f>
        <v/>
      </c>
    </row>
    <row r="577" spans="1:13" x14ac:dyDescent="0.25">
      <c r="A577" s="6">
        <v>20508</v>
      </c>
      <c r="B577" s="126">
        <v>1</v>
      </c>
      <c r="C577" s="133"/>
      <c r="D577" s="134">
        <v>2020</v>
      </c>
      <c r="E577" s="7" t="s">
        <v>2188</v>
      </c>
      <c r="F577" s="8" t="s">
        <v>2140</v>
      </c>
      <c r="G577" s="16">
        <f>IFERROR(VLOOKUP(Table1[[#This Row],[Codigo_insumo]],BD_Insumos!$B:$E,4),"")</f>
        <v>15.860837164231068</v>
      </c>
      <c r="H577" s="140">
        <v>1</v>
      </c>
      <c r="I577" s="9"/>
      <c r="J577" s="22">
        <f t="shared" si="8"/>
        <v>15.860837164231068</v>
      </c>
      <c r="K577" s="22" t="str">
        <f>IF(I577&lt;&gt;"",SUMIF(Table1[Codigo_servico],A577,Table1[Subtotal_insumo]),"")</f>
        <v/>
      </c>
      <c r="L577" s="16">
        <f>IF(Table1[[#This Row],[Ordem_insumos]]&lt;&gt;0,VLOOKUP(Table1[[#This Row],[Codigo_servico]],Preencher_Orcamento!$B:$D,3,FALSE)*Table1[[#This Row],[Qtde_insumo]],"")</f>
        <v>0</v>
      </c>
      <c r="M577" s="16">
        <f>IF(Table1[[#This Row],[Ordem_insumos]]&lt;&gt;0,VLOOKUP(Table1[[#This Row],[Codigo_servico]],Preencher_Orcamento!$B:$D,3,FALSE)*Table1[[#This Row],[Subtotal_insumo]],"")</f>
        <v>0</v>
      </c>
    </row>
    <row r="578" spans="1:13" ht="26.25" x14ac:dyDescent="0.25">
      <c r="A578" s="6">
        <v>20508</v>
      </c>
      <c r="B578" s="126">
        <v>2</v>
      </c>
      <c r="C578" s="133"/>
      <c r="D578" s="134">
        <v>10522</v>
      </c>
      <c r="E578" s="7" t="s">
        <v>75</v>
      </c>
      <c r="F578" s="8" t="s">
        <v>58</v>
      </c>
      <c r="G578" s="16">
        <f>IFERROR(VLOOKUP(Table1[[#This Row],[Codigo_insumo]],BD_Insumos!$B:$E,4),"")</f>
        <v>252.6867</v>
      </c>
      <c r="H578" s="140">
        <v>1.03</v>
      </c>
      <c r="I578" s="9"/>
      <c r="J578" s="22">
        <f t="shared" ref="J578:J641" si="9">IF(I578="",G578*H578,"")</f>
        <v>260.26730100000003</v>
      </c>
      <c r="K578" s="22" t="str">
        <f>IF(I578&lt;&gt;"",SUMIF(Table1[Codigo_servico],A578,Table1[Subtotal_insumo]),"")</f>
        <v/>
      </c>
      <c r="L578" s="16">
        <f>IF(Table1[[#This Row],[Ordem_insumos]]&lt;&gt;0,VLOOKUP(Table1[[#This Row],[Codigo_servico]],Preencher_Orcamento!$B:$D,3,FALSE)*Table1[[#This Row],[Qtde_insumo]],"")</f>
        <v>0</v>
      </c>
      <c r="M578" s="16">
        <f>IF(Table1[[#This Row],[Ordem_insumos]]&lt;&gt;0,VLOOKUP(Table1[[#This Row],[Codigo_servico]],Preencher_Orcamento!$B:$D,3,FALSE)*Table1[[#This Row],[Subtotal_insumo]],"")</f>
        <v>0</v>
      </c>
    </row>
    <row r="579" spans="1:13" x14ac:dyDescent="0.25">
      <c r="A579" s="6">
        <v>20508</v>
      </c>
      <c r="B579" s="126">
        <v>3</v>
      </c>
      <c r="C579" s="133"/>
      <c r="D579" s="134">
        <v>2099</v>
      </c>
      <c r="E579" s="7" t="s">
        <v>2205</v>
      </c>
      <c r="F579" s="8" t="s">
        <v>2140</v>
      </c>
      <c r="G579" s="18">
        <f>IFERROR(VLOOKUP(Table1[[#This Row],[Codigo_insumo]],BD_Insumos!$B:$E,4),"")</f>
        <v>12.627877718847255</v>
      </c>
      <c r="H579" s="140">
        <v>2</v>
      </c>
      <c r="I579" s="9"/>
      <c r="J579" s="23">
        <f t="shared" si="9"/>
        <v>25.255755437694511</v>
      </c>
      <c r="K579" s="22" t="str">
        <f>IF(I579&lt;&gt;"",SUMIF(Table1[Codigo_servico],A579,Table1[Subtotal_insumo]),"")</f>
        <v/>
      </c>
      <c r="L579" s="18">
        <f>IF(Table1[[#This Row],[Ordem_insumos]]&lt;&gt;0,VLOOKUP(Table1[[#This Row],[Codigo_servico]],Preencher_Orcamento!$B:$D,3,FALSE)*Table1[[#This Row],[Qtde_insumo]],"")</f>
        <v>0</v>
      </c>
      <c r="M579" s="18">
        <f>IF(Table1[[#This Row],[Ordem_insumos]]&lt;&gt;0,VLOOKUP(Table1[[#This Row],[Codigo_servico]],Preencher_Orcamento!$B:$D,3,FALSE)*Table1[[#This Row],[Subtotal_insumo]],"")</f>
        <v>0</v>
      </c>
    </row>
    <row r="580" spans="1:13" x14ac:dyDescent="0.25">
      <c r="A580" s="3">
        <v>20509</v>
      </c>
      <c r="B580" s="125">
        <v>0</v>
      </c>
      <c r="C580" s="131" t="s">
        <v>2484</v>
      </c>
      <c r="D580" s="132"/>
      <c r="E580" s="4"/>
      <c r="F580" s="4"/>
      <c r="G580" s="17" t="str">
        <f>IFERROR(VLOOKUP(Table1[[#This Row],[Codigo_insumo]],BD_Insumos!$B:$E,4),"")</f>
        <v/>
      </c>
      <c r="H580" s="139"/>
      <c r="I580" s="5" t="s">
        <v>58</v>
      </c>
      <c r="J580" s="20" t="str">
        <f t="shared" si="9"/>
        <v/>
      </c>
      <c r="K580" s="21">
        <f>IF(I580&lt;&gt;"",SUMIF(Table1[Codigo_servico],A580,Table1[Subtotal_insumo]),"")</f>
        <v>315.66474060192559</v>
      </c>
      <c r="L580" s="17" t="str">
        <f>IF(Table1[[#This Row],[Ordem_insumos]]&lt;&gt;0,VLOOKUP(Table1[[#This Row],[Codigo_servico]],Preencher_Orcamento!$B:$D,3,FALSE)*Table1[[#This Row],[Qtde_insumo]],"")</f>
        <v/>
      </c>
      <c r="M580" s="17" t="str">
        <f>IF(Table1[[#This Row],[Ordem_insumos]]&lt;&gt;0,VLOOKUP(Table1[[#This Row],[Codigo_servico]],Preencher_Orcamento!$B:$D,3,FALSE)*Table1[[#This Row],[Subtotal_insumo]],"")</f>
        <v/>
      </c>
    </row>
    <row r="581" spans="1:13" x14ac:dyDescent="0.25">
      <c r="A581" s="6">
        <v>20509</v>
      </c>
      <c r="B581" s="126">
        <v>1</v>
      </c>
      <c r="C581" s="133"/>
      <c r="D581" s="134">
        <v>2099</v>
      </c>
      <c r="E581" s="7" t="s">
        <v>2205</v>
      </c>
      <c r="F581" s="8" t="s">
        <v>2140</v>
      </c>
      <c r="G581" s="16">
        <f>IFERROR(VLOOKUP(Table1[[#This Row],[Codigo_insumo]],BD_Insumos!$B:$E,4),"")</f>
        <v>12.627877718847255</v>
      </c>
      <c r="H581" s="140">
        <v>2</v>
      </c>
      <c r="I581" s="9"/>
      <c r="J581" s="22">
        <f t="shared" si="9"/>
        <v>25.255755437694511</v>
      </c>
      <c r="K581" s="22" t="str">
        <f>IF(I581&lt;&gt;"",SUMIF(Table1[Codigo_servico],A581,Table1[Subtotal_insumo]),"")</f>
        <v/>
      </c>
      <c r="L581" s="16">
        <f>IF(Table1[[#This Row],[Ordem_insumos]]&lt;&gt;0,VLOOKUP(Table1[[#This Row],[Codigo_servico]],Preencher_Orcamento!$B:$D,3,FALSE)*Table1[[#This Row],[Qtde_insumo]],"")</f>
        <v>0</v>
      </c>
      <c r="M581" s="16">
        <f>IF(Table1[[#This Row],[Ordem_insumos]]&lt;&gt;0,VLOOKUP(Table1[[#This Row],[Codigo_servico]],Preencher_Orcamento!$B:$D,3,FALSE)*Table1[[#This Row],[Subtotal_insumo]],"")</f>
        <v>0</v>
      </c>
    </row>
    <row r="582" spans="1:13" x14ac:dyDescent="0.25">
      <c r="A582" s="6">
        <v>20509</v>
      </c>
      <c r="B582" s="126">
        <v>2</v>
      </c>
      <c r="C582" s="133"/>
      <c r="D582" s="134">
        <v>2020</v>
      </c>
      <c r="E582" s="7" t="s">
        <v>2188</v>
      </c>
      <c r="F582" s="8" t="s">
        <v>2140</v>
      </c>
      <c r="G582" s="16">
        <f>IFERROR(VLOOKUP(Table1[[#This Row],[Codigo_insumo]],BD_Insumos!$B:$E,4),"")</f>
        <v>15.860837164231068</v>
      </c>
      <c r="H582" s="140">
        <v>1</v>
      </c>
      <c r="I582" s="9"/>
      <c r="J582" s="22">
        <f t="shared" si="9"/>
        <v>15.860837164231068</v>
      </c>
      <c r="K582" s="22" t="str">
        <f>IF(I582&lt;&gt;"",SUMIF(Table1[Codigo_servico],A582,Table1[Subtotal_insumo]),"")</f>
        <v/>
      </c>
      <c r="L582" s="16">
        <f>IF(Table1[[#This Row],[Ordem_insumos]]&lt;&gt;0,VLOOKUP(Table1[[#This Row],[Codigo_servico]],Preencher_Orcamento!$B:$D,3,FALSE)*Table1[[#This Row],[Qtde_insumo]],"")</f>
        <v>0</v>
      </c>
      <c r="M582" s="16">
        <f>IF(Table1[[#This Row],[Ordem_insumos]]&lt;&gt;0,VLOOKUP(Table1[[#This Row],[Codigo_servico]],Preencher_Orcamento!$B:$D,3,FALSE)*Table1[[#This Row],[Subtotal_insumo]],"")</f>
        <v>0</v>
      </c>
    </row>
    <row r="583" spans="1:13" ht="26.25" x14ac:dyDescent="0.25">
      <c r="A583" s="6">
        <v>20509</v>
      </c>
      <c r="B583" s="126">
        <v>3</v>
      </c>
      <c r="C583" s="133"/>
      <c r="D583" s="134">
        <v>10524</v>
      </c>
      <c r="E583" s="7" t="s">
        <v>77</v>
      </c>
      <c r="F583" s="8" t="s">
        <v>58</v>
      </c>
      <c r="G583" s="18">
        <f>IFERROR(VLOOKUP(Table1[[#This Row],[Codigo_insumo]],BD_Insumos!$B:$E,4),"")</f>
        <v>266.55160000000001</v>
      </c>
      <c r="H583" s="140">
        <v>1.03</v>
      </c>
      <c r="I583" s="9"/>
      <c r="J583" s="23">
        <f t="shared" si="9"/>
        <v>274.54814800000003</v>
      </c>
      <c r="K583" s="22" t="str">
        <f>IF(I583&lt;&gt;"",SUMIF(Table1[Codigo_servico],A583,Table1[Subtotal_insumo]),"")</f>
        <v/>
      </c>
      <c r="L583" s="18">
        <f>IF(Table1[[#This Row],[Ordem_insumos]]&lt;&gt;0,VLOOKUP(Table1[[#This Row],[Codigo_servico]],Preencher_Orcamento!$B:$D,3,FALSE)*Table1[[#This Row],[Qtde_insumo]],"")</f>
        <v>0</v>
      </c>
      <c r="M583" s="18">
        <f>IF(Table1[[#This Row],[Ordem_insumos]]&lt;&gt;0,VLOOKUP(Table1[[#This Row],[Codigo_servico]],Preencher_Orcamento!$B:$D,3,FALSE)*Table1[[#This Row],[Subtotal_insumo]],"")</f>
        <v>0</v>
      </c>
    </row>
    <row r="584" spans="1:13" x14ac:dyDescent="0.25">
      <c r="A584" s="3">
        <v>20510</v>
      </c>
      <c r="B584" s="125">
        <v>0</v>
      </c>
      <c r="C584" s="131" t="s">
        <v>2485</v>
      </c>
      <c r="D584" s="132"/>
      <c r="E584" s="4"/>
      <c r="F584" s="4"/>
      <c r="G584" s="17" t="str">
        <f>IFERROR(VLOOKUP(Table1[[#This Row],[Codigo_insumo]],BD_Insumos!$B:$E,4),"")</f>
        <v/>
      </c>
      <c r="H584" s="139"/>
      <c r="I584" s="5" t="s">
        <v>58</v>
      </c>
      <c r="J584" s="20" t="str">
        <f t="shared" si="9"/>
        <v/>
      </c>
      <c r="K584" s="21">
        <f>IF(I584&lt;&gt;"",SUMIF(Table1[Codigo_servico],A584,Table1[Subtotal_insumo]),"")</f>
        <v>324.64407460192558</v>
      </c>
      <c r="L584" s="17" t="str">
        <f>IF(Table1[[#This Row],[Ordem_insumos]]&lt;&gt;0,VLOOKUP(Table1[[#This Row],[Codigo_servico]],Preencher_Orcamento!$B:$D,3,FALSE)*Table1[[#This Row],[Qtde_insumo]],"")</f>
        <v/>
      </c>
      <c r="M584" s="17" t="str">
        <f>IF(Table1[[#This Row],[Ordem_insumos]]&lt;&gt;0,VLOOKUP(Table1[[#This Row],[Codigo_servico]],Preencher_Orcamento!$B:$D,3,FALSE)*Table1[[#This Row],[Subtotal_insumo]],"")</f>
        <v/>
      </c>
    </row>
    <row r="585" spans="1:13" ht="26.25" x14ac:dyDescent="0.25">
      <c r="A585" s="6">
        <v>20510</v>
      </c>
      <c r="B585" s="126">
        <v>1</v>
      </c>
      <c r="C585" s="133"/>
      <c r="D585" s="134">
        <v>10527</v>
      </c>
      <c r="E585" s="7" t="s">
        <v>80</v>
      </c>
      <c r="F585" s="8" t="s">
        <v>58</v>
      </c>
      <c r="G585" s="16">
        <f>IFERROR(VLOOKUP(Table1[[#This Row],[Codigo_insumo]],BD_Insumos!$B:$E,4),"")</f>
        <v>275.26940000000002</v>
      </c>
      <c r="H585" s="140">
        <v>1.03</v>
      </c>
      <c r="I585" s="9"/>
      <c r="J585" s="22">
        <f t="shared" si="9"/>
        <v>283.52748200000002</v>
      </c>
      <c r="K585" s="22" t="str">
        <f>IF(I585&lt;&gt;"",SUMIF(Table1[Codigo_servico],A585,Table1[Subtotal_insumo]),"")</f>
        <v/>
      </c>
      <c r="L585" s="16">
        <f>IF(Table1[[#This Row],[Ordem_insumos]]&lt;&gt;0,VLOOKUP(Table1[[#This Row],[Codigo_servico]],Preencher_Orcamento!$B:$D,3,FALSE)*Table1[[#This Row],[Qtde_insumo]],"")</f>
        <v>0</v>
      </c>
      <c r="M585" s="16">
        <f>IF(Table1[[#This Row],[Ordem_insumos]]&lt;&gt;0,VLOOKUP(Table1[[#This Row],[Codigo_servico]],Preencher_Orcamento!$B:$D,3,FALSE)*Table1[[#This Row],[Subtotal_insumo]],"")</f>
        <v>0</v>
      </c>
    </row>
    <row r="586" spans="1:13" x14ac:dyDescent="0.25">
      <c r="A586" s="6">
        <v>20510</v>
      </c>
      <c r="B586" s="126">
        <v>2</v>
      </c>
      <c r="C586" s="133"/>
      <c r="D586" s="134">
        <v>2020</v>
      </c>
      <c r="E586" s="7" t="s">
        <v>2188</v>
      </c>
      <c r="F586" s="8" t="s">
        <v>2140</v>
      </c>
      <c r="G586" s="16">
        <f>IFERROR(VLOOKUP(Table1[[#This Row],[Codigo_insumo]],BD_Insumos!$B:$E,4),"")</f>
        <v>15.860837164231068</v>
      </c>
      <c r="H586" s="140">
        <v>1</v>
      </c>
      <c r="I586" s="9"/>
      <c r="J586" s="22">
        <f t="shared" si="9"/>
        <v>15.860837164231068</v>
      </c>
      <c r="K586" s="22" t="str">
        <f>IF(I586&lt;&gt;"",SUMIF(Table1[Codigo_servico],A586,Table1[Subtotal_insumo]),"")</f>
        <v/>
      </c>
      <c r="L586" s="16">
        <f>IF(Table1[[#This Row],[Ordem_insumos]]&lt;&gt;0,VLOOKUP(Table1[[#This Row],[Codigo_servico]],Preencher_Orcamento!$B:$D,3,FALSE)*Table1[[#This Row],[Qtde_insumo]],"")</f>
        <v>0</v>
      </c>
      <c r="M586" s="16">
        <f>IF(Table1[[#This Row],[Ordem_insumos]]&lt;&gt;0,VLOOKUP(Table1[[#This Row],[Codigo_servico]],Preencher_Orcamento!$B:$D,3,FALSE)*Table1[[#This Row],[Subtotal_insumo]],"")</f>
        <v>0</v>
      </c>
    </row>
    <row r="587" spans="1:13" x14ac:dyDescent="0.25">
      <c r="A587" s="6">
        <v>20510</v>
      </c>
      <c r="B587" s="126">
        <v>3</v>
      </c>
      <c r="C587" s="133"/>
      <c r="D587" s="134">
        <v>2099</v>
      </c>
      <c r="E587" s="7" t="s">
        <v>2205</v>
      </c>
      <c r="F587" s="8" t="s">
        <v>2140</v>
      </c>
      <c r="G587" s="18">
        <f>IFERROR(VLOOKUP(Table1[[#This Row],[Codigo_insumo]],BD_Insumos!$B:$E,4),"")</f>
        <v>12.627877718847255</v>
      </c>
      <c r="H587" s="140">
        <v>2</v>
      </c>
      <c r="I587" s="9"/>
      <c r="J587" s="23">
        <f t="shared" si="9"/>
        <v>25.255755437694511</v>
      </c>
      <c r="K587" s="22" t="str">
        <f>IF(I587&lt;&gt;"",SUMIF(Table1[Codigo_servico],A587,Table1[Subtotal_insumo]),"")</f>
        <v/>
      </c>
      <c r="L587" s="18">
        <f>IF(Table1[[#This Row],[Ordem_insumos]]&lt;&gt;0,VLOOKUP(Table1[[#This Row],[Codigo_servico]],Preencher_Orcamento!$B:$D,3,FALSE)*Table1[[#This Row],[Qtde_insumo]],"")</f>
        <v>0</v>
      </c>
      <c r="M587" s="18">
        <f>IF(Table1[[#This Row],[Ordem_insumos]]&lt;&gt;0,VLOOKUP(Table1[[#This Row],[Codigo_servico]],Preencher_Orcamento!$B:$D,3,FALSE)*Table1[[#This Row],[Subtotal_insumo]],"")</f>
        <v>0</v>
      </c>
    </row>
    <row r="588" spans="1:13" x14ac:dyDescent="0.25">
      <c r="A588" s="3">
        <v>20511</v>
      </c>
      <c r="B588" s="125">
        <v>0</v>
      </c>
      <c r="C588" s="131" t="s">
        <v>2486</v>
      </c>
      <c r="D588" s="132"/>
      <c r="E588" s="4"/>
      <c r="F588" s="4"/>
      <c r="G588" s="17" t="str">
        <f>IFERROR(VLOOKUP(Table1[[#This Row],[Codigo_insumo]],BD_Insumos!$B:$E,4),"")</f>
        <v/>
      </c>
      <c r="H588" s="139"/>
      <c r="I588" s="5" t="s">
        <v>58</v>
      </c>
      <c r="J588" s="20" t="str">
        <f t="shared" si="9"/>
        <v/>
      </c>
      <c r="K588" s="21">
        <f>IF(I588&lt;&gt;"",SUMIF(Table1[Codigo_servico],A588,Table1[Subtotal_insumo]),"")</f>
        <v>340.24424860192562</v>
      </c>
      <c r="L588" s="17" t="str">
        <f>IF(Table1[[#This Row],[Ordem_insumos]]&lt;&gt;0,VLOOKUP(Table1[[#This Row],[Codigo_servico]],Preencher_Orcamento!$B:$D,3,FALSE)*Table1[[#This Row],[Qtde_insumo]],"")</f>
        <v/>
      </c>
      <c r="M588" s="17" t="str">
        <f>IF(Table1[[#This Row],[Ordem_insumos]]&lt;&gt;0,VLOOKUP(Table1[[#This Row],[Codigo_servico]],Preencher_Orcamento!$B:$D,3,FALSE)*Table1[[#This Row],[Subtotal_insumo]],"")</f>
        <v/>
      </c>
    </row>
    <row r="589" spans="1:13" ht="26.25" x14ac:dyDescent="0.25">
      <c r="A589" s="6">
        <v>20511</v>
      </c>
      <c r="B589" s="126">
        <v>1</v>
      </c>
      <c r="C589" s="133"/>
      <c r="D589" s="134">
        <v>10529</v>
      </c>
      <c r="E589" s="7" t="s">
        <v>82</v>
      </c>
      <c r="F589" s="8" t="s">
        <v>58</v>
      </c>
      <c r="G589" s="16">
        <f>IFERROR(VLOOKUP(Table1[[#This Row],[Codigo_insumo]],BD_Insumos!$B:$E,4),"")</f>
        <v>290.41520000000003</v>
      </c>
      <c r="H589" s="140">
        <v>1.03</v>
      </c>
      <c r="I589" s="9"/>
      <c r="J589" s="22">
        <f t="shared" si="9"/>
        <v>299.12765600000006</v>
      </c>
      <c r="K589" s="22" t="str">
        <f>IF(I589&lt;&gt;"",SUMIF(Table1[Codigo_servico],A589,Table1[Subtotal_insumo]),"")</f>
        <v/>
      </c>
      <c r="L589" s="16">
        <f>IF(Table1[[#This Row],[Ordem_insumos]]&lt;&gt;0,VLOOKUP(Table1[[#This Row],[Codigo_servico]],Preencher_Orcamento!$B:$D,3,FALSE)*Table1[[#This Row],[Qtde_insumo]],"")</f>
        <v>0</v>
      </c>
      <c r="M589" s="16">
        <f>IF(Table1[[#This Row],[Ordem_insumos]]&lt;&gt;0,VLOOKUP(Table1[[#This Row],[Codigo_servico]],Preencher_Orcamento!$B:$D,3,FALSE)*Table1[[#This Row],[Subtotal_insumo]],"")</f>
        <v>0</v>
      </c>
    </row>
    <row r="590" spans="1:13" x14ac:dyDescent="0.25">
      <c r="A590" s="6">
        <v>20511</v>
      </c>
      <c r="B590" s="126">
        <v>2</v>
      </c>
      <c r="C590" s="133"/>
      <c r="D590" s="134">
        <v>2099</v>
      </c>
      <c r="E590" s="7" t="s">
        <v>2205</v>
      </c>
      <c r="F590" s="8" t="s">
        <v>2140</v>
      </c>
      <c r="G590" s="16">
        <f>IFERROR(VLOOKUP(Table1[[#This Row],[Codigo_insumo]],BD_Insumos!$B:$E,4),"")</f>
        <v>12.627877718847255</v>
      </c>
      <c r="H590" s="140">
        <v>2</v>
      </c>
      <c r="I590" s="9"/>
      <c r="J590" s="22">
        <f t="shared" si="9"/>
        <v>25.255755437694511</v>
      </c>
      <c r="K590" s="22" t="str">
        <f>IF(I590&lt;&gt;"",SUMIF(Table1[Codigo_servico],A590,Table1[Subtotal_insumo]),"")</f>
        <v/>
      </c>
      <c r="L590" s="16">
        <f>IF(Table1[[#This Row],[Ordem_insumos]]&lt;&gt;0,VLOOKUP(Table1[[#This Row],[Codigo_servico]],Preencher_Orcamento!$B:$D,3,FALSE)*Table1[[#This Row],[Qtde_insumo]],"")</f>
        <v>0</v>
      </c>
      <c r="M590" s="16">
        <f>IF(Table1[[#This Row],[Ordem_insumos]]&lt;&gt;0,VLOOKUP(Table1[[#This Row],[Codigo_servico]],Preencher_Orcamento!$B:$D,3,FALSE)*Table1[[#This Row],[Subtotal_insumo]],"")</f>
        <v>0</v>
      </c>
    </row>
    <row r="591" spans="1:13" x14ac:dyDescent="0.25">
      <c r="A591" s="6">
        <v>20511</v>
      </c>
      <c r="B591" s="126">
        <v>3</v>
      </c>
      <c r="C591" s="133"/>
      <c r="D591" s="134">
        <v>2020</v>
      </c>
      <c r="E591" s="7" t="s">
        <v>2188</v>
      </c>
      <c r="F591" s="8" t="s">
        <v>2140</v>
      </c>
      <c r="G591" s="18">
        <f>IFERROR(VLOOKUP(Table1[[#This Row],[Codigo_insumo]],BD_Insumos!$B:$E,4),"")</f>
        <v>15.860837164231068</v>
      </c>
      <c r="H591" s="140">
        <v>1</v>
      </c>
      <c r="I591" s="9"/>
      <c r="J591" s="23">
        <f t="shared" si="9"/>
        <v>15.860837164231068</v>
      </c>
      <c r="K591" s="22" t="str">
        <f>IF(I591&lt;&gt;"",SUMIF(Table1[Codigo_servico],A591,Table1[Subtotal_insumo]),"")</f>
        <v/>
      </c>
      <c r="L591" s="18">
        <f>IF(Table1[[#This Row],[Ordem_insumos]]&lt;&gt;0,VLOOKUP(Table1[[#This Row],[Codigo_servico]],Preencher_Orcamento!$B:$D,3,FALSE)*Table1[[#This Row],[Qtde_insumo]],"")</f>
        <v>0</v>
      </c>
      <c r="M591" s="18">
        <f>IF(Table1[[#This Row],[Ordem_insumos]]&lt;&gt;0,VLOOKUP(Table1[[#This Row],[Codigo_servico]],Preencher_Orcamento!$B:$D,3,FALSE)*Table1[[#This Row],[Subtotal_insumo]],"")</f>
        <v>0</v>
      </c>
    </row>
    <row r="592" spans="1:13" x14ac:dyDescent="0.25">
      <c r="A592" s="3">
        <v>20601</v>
      </c>
      <c r="B592" s="125">
        <v>0</v>
      </c>
      <c r="C592" s="131" t="s">
        <v>2487</v>
      </c>
      <c r="D592" s="132"/>
      <c r="E592" s="4"/>
      <c r="F592" s="4"/>
      <c r="G592" s="17" t="str">
        <f>IFERROR(VLOOKUP(Table1[[#This Row],[Codigo_insumo]],BD_Insumos!$B:$E,4),"")</f>
        <v/>
      </c>
      <c r="H592" s="139"/>
      <c r="I592" s="5" t="s">
        <v>58</v>
      </c>
      <c r="J592" s="20" t="str">
        <f t="shared" si="9"/>
        <v/>
      </c>
      <c r="K592" s="21">
        <f>IF(I592&lt;&gt;"",SUMIF(Table1[Codigo_servico],A592,Table1[Subtotal_insumo]),"")</f>
        <v>499.01851858340183</v>
      </c>
      <c r="L592" s="17" t="str">
        <f>IF(Table1[[#This Row],[Ordem_insumos]]&lt;&gt;0,VLOOKUP(Table1[[#This Row],[Codigo_servico]],Preencher_Orcamento!$B:$D,3,FALSE)*Table1[[#This Row],[Qtde_insumo]],"")</f>
        <v/>
      </c>
      <c r="M592" s="17" t="str">
        <f>IF(Table1[[#This Row],[Ordem_insumos]]&lt;&gt;0,VLOOKUP(Table1[[#This Row],[Codigo_servico]],Preencher_Orcamento!$B:$D,3,FALSE)*Table1[[#This Row],[Subtotal_insumo]],"")</f>
        <v/>
      </c>
    </row>
    <row r="593" spans="1:13" x14ac:dyDescent="0.25">
      <c r="A593" s="6">
        <v>20601</v>
      </c>
      <c r="B593" s="126">
        <v>1</v>
      </c>
      <c r="C593" s="133"/>
      <c r="D593" s="134">
        <v>2099</v>
      </c>
      <c r="E593" s="7" t="s">
        <v>2205</v>
      </c>
      <c r="F593" s="8" t="s">
        <v>2140</v>
      </c>
      <c r="G593" s="16">
        <f>IFERROR(VLOOKUP(Table1[[#This Row],[Codigo_insumo]],BD_Insumos!$B:$E,4),"")</f>
        <v>12.627877718847255</v>
      </c>
      <c r="H593" s="140">
        <v>6.78</v>
      </c>
      <c r="I593" s="9"/>
      <c r="J593" s="22">
        <f t="shared" si="9"/>
        <v>85.6170109337844</v>
      </c>
      <c r="K593" s="22" t="str">
        <f>IF(I593&lt;&gt;"",SUMIF(Table1[Codigo_servico],A593,Table1[Subtotal_insumo]),"")</f>
        <v/>
      </c>
      <c r="L593" s="16">
        <f>IF(Table1[[#This Row],[Ordem_insumos]]&lt;&gt;0,VLOOKUP(Table1[[#This Row],[Codigo_servico]],Preencher_Orcamento!$B:$D,3,FALSE)*Table1[[#This Row],[Qtde_insumo]],"")</f>
        <v>6.78</v>
      </c>
      <c r="M593" s="16">
        <f>IF(Table1[[#This Row],[Ordem_insumos]]&lt;&gt;0,VLOOKUP(Table1[[#This Row],[Codigo_servico]],Preencher_Orcamento!$B:$D,3,FALSE)*Table1[[#This Row],[Subtotal_insumo]],"")</f>
        <v>85.6170109337844</v>
      </c>
    </row>
    <row r="594" spans="1:13" x14ac:dyDescent="0.25">
      <c r="A594" s="6">
        <v>20601</v>
      </c>
      <c r="B594" s="126">
        <v>2</v>
      </c>
      <c r="C594" s="133"/>
      <c r="D594" s="134">
        <v>2020</v>
      </c>
      <c r="E594" s="7" t="s">
        <v>2188</v>
      </c>
      <c r="F594" s="8" t="s">
        <v>2140</v>
      </c>
      <c r="G594" s="16">
        <f>IFERROR(VLOOKUP(Table1[[#This Row],[Codigo_insumo]],BD_Insumos!$B:$E,4),"")</f>
        <v>15.860837164231068</v>
      </c>
      <c r="H594" s="140">
        <v>7</v>
      </c>
      <c r="I594" s="9"/>
      <c r="J594" s="22">
        <f t="shared" si="9"/>
        <v>111.02586014961747</v>
      </c>
      <c r="K594" s="22" t="str">
        <f>IF(I594&lt;&gt;"",SUMIF(Table1[Codigo_servico],A594,Table1[Subtotal_insumo]),"")</f>
        <v/>
      </c>
      <c r="L594" s="16">
        <f>IF(Table1[[#This Row],[Ordem_insumos]]&lt;&gt;0,VLOOKUP(Table1[[#This Row],[Codigo_servico]],Preencher_Orcamento!$B:$D,3,FALSE)*Table1[[#This Row],[Qtde_insumo]],"")</f>
        <v>7</v>
      </c>
      <c r="M594" s="16">
        <f>IF(Table1[[#This Row],[Ordem_insumos]]&lt;&gt;0,VLOOKUP(Table1[[#This Row],[Codigo_servico]],Preencher_Orcamento!$B:$D,3,FALSE)*Table1[[#This Row],[Subtotal_insumo]],"")</f>
        <v>111.02586014961747</v>
      </c>
    </row>
    <row r="595" spans="1:13" x14ac:dyDescent="0.25">
      <c r="A595" s="6">
        <v>20601</v>
      </c>
      <c r="B595" s="126">
        <v>3</v>
      </c>
      <c r="C595" s="133"/>
      <c r="D595" s="134">
        <v>12580</v>
      </c>
      <c r="E595" s="7" t="s">
        <v>246</v>
      </c>
      <c r="F595" s="8" t="s">
        <v>457</v>
      </c>
      <c r="G595" s="18">
        <f>IFERROR(VLOOKUP(Table1[[#This Row],[Codigo_insumo]],BD_Insumos!$B:$E,4),"")</f>
        <v>0.25140000000000001</v>
      </c>
      <c r="H595" s="140">
        <v>795</v>
      </c>
      <c r="I595" s="9"/>
      <c r="J595" s="23">
        <f t="shared" si="9"/>
        <v>199.863</v>
      </c>
      <c r="K595" s="22" t="str">
        <f>IF(I595&lt;&gt;"",SUMIF(Table1[Codigo_servico],A595,Table1[Subtotal_insumo]),"")</f>
        <v/>
      </c>
      <c r="L595" s="18">
        <f>IF(Table1[[#This Row],[Ordem_insumos]]&lt;&gt;0,VLOOKUP(Table1[[#This Row],[Codigo_servico]],Preencher_Orcamento!$B:$D,3,FALSE)*Table1[[#This Row],[Qtde_insumo]],"")</f>
        <v>795</v>
      </c>
      <c r="M595" s="18">
        <f>IF(Table1[[#This Row],[Ordem_insumos]]&lt;&gt;0,VLOOKUP(Table1[[#This Row],[Codigo_servico]],Preencher_Orcamento!$B:$D,3,FALSE)*Table1[[#This Row],[Subtotal_insumo]],"")</f>
        <v>199.863</v>
      </c>
    </row>
    <row r="596" spans="1:13" ht="26.25" x14ac:dyDescent="0.25">
      <c r="A596" s="6">
        <v>20601</v>
      </c>
      <c r="B596" s="126">
        <v>4</v>
      </c>
      <c r="C596" s="133"/>
      <c r="D596" s="134">
        <v>10648</v>
      </c>
      <c r="E596" s="7" t="s">
        <v>158</v>
      </c>
      <c r="F596" s="8" t="s">
        <v>58</v>
      </c>
      <c r="G596" s="18">
        <f>IFERROR(VLOOKUP(Table1[[#This Row],[Codigo_insumo]],BD_Insumos!$B:$E,4),"")</f>
        <v>359.69349999999997</v>
      </c>
      <c r="H596" s="140">
        <v>0.28499999999999998</v>
      </c>
      <c r="I596" s="9"/>
      <c r="J596" s="23">
        <f t="shared" si="9"/>
        <v>102.51264749999999</v>
      </c>
      <c r="K596" s="22" t="str">
        <f>IF(I596&lt;&gt;"",SUMIF(Table1[Codigo_servico],A596,Table1[Subtotal_insumo]),"")</f>
        <v/>
      </c>
      <c r="L596" s="18">
        <f>IF(Table1[[#This Row],[Ordem_insumos]]&lt;&gt;0,VLOOKUP(Table1[[#This Row],[Codigo_servico]],Preencher_Orcamento!$B:$D,3,FALSE)*Table1[[#This Row],[Qtde_insumo]],"")</f>
        <v>0.28499999999999998</v>
      </c>
      <c r="M596" s="18">
        <f>IF(Table1[[#This Row],[Ordem_insumos]]&lt;&gt;0,VLOOKUP(Table1[[#This Row],[Codigo_servico]],Preencher_Orcamento!$B:$D,3,FALSE)*Table1[[#This Row],[Subtotal_insumo]],"")</f>
        <v>102.51264749999999</v>
      </c>
    </row>
    <row r="597" spans="1:13" x14ac:dyDescent="0.25">
      <c r="A597" s="3">
        <v>20605</v>
      </c>
      <c r="B597" s="125">
        <v>0</v>
      </c>
      <c r="C597" s="131" t="s">
        <v>2488</v>
      </c>
      <c r="D597" s="132"/>
      <c r="E597" s="4"/>
      <c r="F597" s="4"/>
      <c r="G597" s="17" t="str">
        <f>IFERROR(VLOOKUP(Table1[[#This Row],[Codigo_insumo]],BD_Insumos!$B:$E,4),"")</f>
        <v/>
      </c>
      <c r="H597" s="139"/>
      <c r="I597" s="5" t="s">
        <v>170</v>
      </c>
      <c r="J597" s="20" t="str">
        <f t="shared" si="9"/>
        <v/>
      </c>
      <c r="K597" s="21">
        <f>IF(I597&lt;&gt;"",SUMIF(Table1[Codigo_servico],A597,Table1[Subtotal_insumo]),"")</f>
        <v>51.678127028001171</v>
      </c>
      <c r="L597" s="17" t="str">
        <f>IF(Table1[[#This Row],[Ordem_insumos]]&lt;&gt;0,VLOOKUP(Table1[[#This Row],[Codigo_servico]],Preencher_Orcamento!$B:$D,3,FALSE)*Table1[[#This Row],[Qtde_insumo]],"")</f>
        <v/>
      </c>
      <c r="M597" s="17" t="str">
        <f>IF(Table1[[#This Row],[Ordem_insumos]]&lt;&gt;0,VLOOKUP(Table1[[#This Row],[Codigo_servico]],Preencher_Orcamento!$B:$D,3,FALSE)*Table1[[#This Row],[Subtotal_insumo]],"")</f>
        <v/>
      </c>
    </row>
    <row r="598" spans="1:13" x14ac:dyDescent="0.25">
      <c r="A598" s="6">
        <v>20605</v>
      </c>
      <c r="B598" s="126">
        <v>1</v>
      </c>
      <c r="C598" s="133"/>
      <c r="D598" s="134">
        <v>2099</v>
      </c>
      <c r="E598" s="7" t="s">
        <v>2205</v>
      </c>
      <c r="F598" s="8" t="s">
        <v>2140</v>
      </c>
      <c r="G598" s="16">
        <f>IFERROR(VLOOKUP(Table1[[#This Row],[Codigo_insumo]],BD_Insumos!$B:$E,4),"")</f>
        <v>12.627877718847255</v>
      </c>
      <c r="H598" s="140">
        <v>0.75</v>
      </c>
      <c r="I598" s="9"/>
      <c r="J598" s="22">
        <f t="shared" si="9"/>
        <v>9.4709082891354406</v>
      </c>
      <c r="K598" s="22" t="str">
        <f>IF(I598&lt;&gt;"",SUMIF(Table1[Codigo_servico],A598,Table1[Subtotal_insumo]),"")</f>
        <v/>
      </c>
      <c r="L598" s="16">
        <f>IF(Table1[[#This Row],[Ordem_insumos]]&lt;&gt;0,VLOOKUP(Table1[[#This Row],[Codigo_servico]],Preencher_Orcamento!$B:$D,3,FALSE)*Table1[[#This Row],[Qtde_insumo]],"")</f>
        <v>0</v>
      </c>
      <c r="M598" s="16">
        <f>IF(Table1[[#This Row],[Ordem_insumos]]&lt;&gt;0,VLOOKUP(Table1[[#This Row],[Codigo_servico]],Preencher_Orcamento!$B:$D,3,FALSE)*Table1[[#This Row],[Subtotal_insumo]],"")</f>
        <v>0</v>
      </c>
    </row>
    <row r="599" spans="1:13" ht="26.25" x14ac:dyDescent="0.25">
      <c r="A599" s="6">
        <v>20605</v>
      </c>
      <c r="B599" s="126">
        <v>2</v>
      </c>
      <c r="C599" s="133"/>
      <c r="D599" s="134">
        <v>14022</v>
      </c>
      <c r="E599" s="7" t="s">
        <v>290</v>
      </c>
      <c r="F599" s="8" t="s">
        <v>197</v>
      </c>
      <c r="G599" s="16">
        <f>IFERROR(VLOOKUP(Table1[[#This Row],[Codigo_insumo]],BD_Insumos!$B:$E,4),"")</f>
        <v>20.04</v>
      </c>
      <c r="H599" s="140">
        <v>0.4</v>
      </c>
      <c r="I599" s="9"/>
      <c r="J599" s="22">
        <f t="shared" si="9"/>
        <v>8.016</v>
      </c>
      <c r="K599" s="22" t="str">
        <f>IF(I599&lt;&gt;"",SUMIF(Table1[Codigo_servico],A599,Table1[Subtotal_insumo]),"")</f>
        <v/>
      </c>
      <c r="L599" s="16">
        <f>IF(Table1[[#This Row],[Ordem_insumos]]&lt;&gt;0,VLOOKUP(Table1[[#This Row],[Codigo_servico]],Preencher_Orcamento!$B:$D,3,FALSE)*Table1[[#This Row],[Qtde_insumo]],"")</f>
        <v>0</v>
      </c>
      <c r="M599" s="16">
        <f>IF(Table1[[#This Row],[Ordem_insumos]]&lt;&gt;0,VLOOKUP(Table1[[#This Row],[Codigo_servico]],Preencher_Orcamento!$B:$D,3,FALSE)*Table1[[#This Row],[Subtotal_insumo]],"")</f>
        <v>0</v>
      </c>
    </row>
    <row r="600" spans="1:13" x14ac:dyDescent="0.25">
      <c r="A600" s="6">
        <v>20605</v>
      </c>
      <c r="B600" s="126">
        <v>3</v>
      </c>
      <c r="C600" s="133"/>
      <c r="D600" s="134">
        <v>2020</v>
      </c>
      <c r="E600" s="7" t="s">
        <v>2188</v>
      </c>
      <c r="F600" s="8" t="s">
        <v>2140</v>
      </c>
      <c r="G600" s="18">
        <f>IFERROR(VLOOKUP(Table1[[#This Row],[Codigo_insumo]],BD_Insumos!$B:$E,4),"")</f>
        <v>15.860837164231068</v>
      </c>
      <c r="H600" s="140">
        <v>1.1499999999999999</v>
      </c>
      <c r="I600" s="9"/>
      <c r="J600" s="23">
        <f t="shared" si="9"/>
        <v>18.239962738865728</v>
      </c>
      <c r="K600" s="22" t="str">
        <f>IF(I600&lt;&gt;"",SUMIF(Table1[Codigo_servico],A600,Table1[Subtotal_insumo]),"")</f>
        <v/>
      </c>
      <c r="L600" s="18">
        <f>IF(Table1[[#This Row],[Ordem_insumos]]&lt;&gt;0,VLOOKUP(Table1[[#This Row],[Codigo_servico]],Preencher_Orcamento!$B:$D,3,FALSE)*Table1[[#This Row],[Qtde_insumo]],"")</f>
        <v>0</v>
      </c>
      <c r="M600" s="18">
        <f>IF(Table1[[#This Row],[Ordem_insumos]]&lt;&gt;0,VLOOKUP(Table1[[#This Row],[Codigo_servico]],Preencher_Orcamento!$B:$D,3,FALSE)*Table1[[#This Row],[Subtotal_insumo]],"")</f>
        <v>0</v>
      </c>
    </row>
    <row r="601" spans="1:13" ht="26.25" x14ac:dyDescent="0.25">
      <c r="A601" s="6">
        <v>20605</v>
      </c>
      <c r="B601" s="126">
        <v>4</v>
      </c>
      <c r="C601" s="133"/>
      <c r="D601" s="134">
        <v>10630</v>
      </c>
      <c r="E601" s="7" t="s">
        <v>140</v>
      </c>
      <c r="F601" s="8" t="s">
        <v>58</v>
      </c>
      <c r="G601" s="18">
        <f>IFERROR(VLOOKUP(Table1[[#This Row],[Codigo_insumo]],BD_Insumos!$B:$E,4),"")</f>
        <v>420.47390000000001</v>
      </c>
      <c r="H601" s="140">
        <v>0.02</v>
      </c>
      <c r="I601" s="9"/>
      <c r="J601" s="23">
        <f t="shared" si="9"/>
        <v>8.409478</v>
      </c>
      <c r="K601" s="22" t="str">
        <f>IF(I601&lt;&gt;"",SUMIF(Table1[Codigo_servico],A601,Table1[Subtotal_insumo]),"")</f>
        <v/>
      </c>
      <c r="L601" s="18">
        <f>IF(Table1[[#This Row],[Ordem_insumos]]&lt;&gt;0,VLOOKUP(Table1[[#This Row],[Codigo_servico]],Preencher_Orcamento!$B:$D,3,FALSE)*Table1[[#This Row],[Qtde_insumo]],"")</f>
        <v>0</v>
      </c>
      <c r="M601" s="18">
        <f>IF(Table1[[#This Row],[Ordem_insumos]]&lt;&gt;0,VLOOKUP(Table1[[#This Row],[Codigo_servico]],Preencher_Orcamento!$B:$D,3,FALSE)*Table1[[#This Row],[Subtotal_insumo]],"")</f>
        <v>0</v>
      </c>
    </row>
    <row r="602" spans="1:13" ht="26.25" x14ac:dyDescent="0.25">
      <c r="A602" s="6">
        <v>20605</v>
      </c>
      <c r="B602" s="126">
        <v>5</v>
      </c>
      <c r="C602" s="133"/>
      <c r="D602" s="134">
        <v>14040</v>
      </c>
      <c r="E602" s="7" t="s">
        <v>299</v>
      </c>
      <c r="F602" s="8" t="s">
        <v>168</v>
      </c>
      <c r="G602" s="18">
        <f>IFERROR(VLOOKUP(Table1[[#This Row],[Codigo_insumo]],BD_Insumos!$B:$E,4),"")</f>
        <v>7.3939000000000004</v>
      </c>
      <c r="H602" s="140">
        <v>1.02</v>
      </c>
      <c r="I602" s="9"/>
      <c r="J602" s="23">
        <f t="shared" si="9"/>
        <v>7.5417780000000008</v>
      </c>
      <c r="K602" s="22" t="str">
        <f>IF(I602&lt;&gt;"",SUMIF(Table1[Codigo_servico],A602,Table1[Subtotal_insumo]),"")</f>
        <v/>
      </c>
      <c r="L602" s="18">
        <f>IF(Table1[[#This Row],[Ordem_insumos]]&lt;&gt;0,VLOOKUP(Table1[[#This Row],[Codigo_servico]],Preencher_Orcamento!$B:$D,3,FALSE)*Table1[[#This Row],[Qtde_insumo]],"")</f>
        <v>0</v>
      </c>
      <c r="M602" s="18">
        <f>IF(Table1[[#This Row],[Ordem_insumos]]&lt;&gt;0,VLOOKUP(Table1[[#This Row],[Codigo_servico]],Preencher_Orcamento!$B:$D,3,FALSE)*Table1[[#This Row],[Subtotal_insumo]],"")</f>
        <v>0</v>
      </c>
    </row>
    <row r="603" spans="1:13" x14ac:dyDescent="0.25">
      <c r="A603" s="3">
        <v>20610</v>
      </c>
      <c r="B603" s="125">
        <v>0</v>
      </c>
      <c r="C603" s="131" t="s">
        <v>2489</v>
      </c>
      <c r="D603" s="132"/>
      <c r="E603" s="4"/>
      <c r="F603" s="4"/>
      <c r="G603" s="17" t="str">
        <f>IFERROR(VLOOKUP(Table1[[#This Row],[Codigo_insumo]],BD_Insumos!$B:$E,4),"")</f>
        <v/>
      </c>
      <c r="H603" s="139"/>
      <c r="I603" s="5" t="s">
        <v>58</v>
      </c>
      <c r="J603" s="20" t="str">
        <f t="shared" si="9"/>
        <v/>
      </c>
      <c r="K603" s="21">
        <f>IF(I603&lt;&gt;"",SUMIF(Table1[Codigo_servico],A603,Table1[Subtotal_insumo]),"")</f>
        <v>18.941816578270881</v>
      </c>
      <c r="L603" s="17" t="str">
        <f>IF(Table1[[#This Row],[Ordem_insumos]]&lt;&gt;0,VLOOKUP(Table1[[#This Row],[Codigo_servico]],Preencher_Orcamento!$B:$D,3,FALSE)*Table1[[#This Row],[Qtde_insumo]],"")</f>
        <v/>
      </c>
      <c r="M603" s="17" t="str">
        <f>IF(Table1[[#This Row],[Ordem_insumos]]&lt;&gt;0,VLOOKUP(Table1[[#This Row],[Codigo_servico]],Preencher_Orcamento!$B:$D,3,FALSE)*Table1[[#This Row],[Subtotal_insumo]],"")</f>
        <v/>
      </c>
    </row>
    <row r="604" spans="1:13" x14ac:dyDescent="0.25">
      <c r="A604" s="6">
        <v>20610</v>
      </c>
      <c r="B604" s="126">
        <v>1</v>
      </c>
      <c r="C604" s="133"/>
      <c r="D604" s="134">
        <v>2099</v>
      </c>
      <c r="E604" s="7" t="s">
        <v>2205</v>
      </c>
      <c r="F604" s="8" t="s">
        <v>2140</v>
      </c>
      <c r="G604" s="16">
        <f>IFERROR(VLOOKUP(Table1[[#This Row],[Codigo_insumo]],BD_Insumos!$B:$E,4),"")</f>
        <v>12.627877718847255</v>
      </c>
      <c r="H604" s="140">
        <v>1.5</v>
      </c>
      <c r="I604" s="9"/>
      <c r="J604" s="22">
        <f t="shared" si="9"/>
        <v>18.941816578270881</v>
      </c>
      <c r="K604" s="22" t="str">
        <f>IF(I604&lt;&gt;"",SUMIF(Table1[Codigo_servico],A604,Table1[Subtotal_insumo]),"")</f>
        <v/>
      </c>
      <c r="L604" s="16">
        <f>IF(Table1[[#This Row],[Ordem_insumos]]&lt;&gt;0,VLOOKUP(Table1[[#This Row],[Codigo_servico]],Preencher_Orcamento!$B:$D,3,FALSE)*Table1[[#This Row],[Qtde_insumo]],"")</f>
        <v>0</v>
      </c>
      <c r="M604" s="16">
        <f>IF(Table1[[#This Row],[Ordem_insumos]]&lt;&gt;0,VLOOKUP(Table1[[#This Row],[Codigo_servico]],Preencher_Orcamento!$B:$D,3,FALSE)*Table1[[#This Row],[Subtotal_insumo]],"")</f>
        <v>0</v>
      </c>
    </row>
    <row r="605" spans="1:13" x14ac:dyDescent="0.25">
      <c r="A605" s="3">
        <v>25001</v>
      </c>
      <c r="B605" s="125">
        <v>0</v>
      </c>
      <c r="C605" s="131" t="s">
        <v>2490</v>
      </c>
      <c r="D605" s="132"/>
      <c r="E605" s="4"/>
      <c r="F605" s="4"/>
      <c r="G605" s="17" t="str">
        <f>IFERROR(VLOOKUP(Table1[[#This Row],[Codigo_insumo]],BD_Insumos!$B:$E,4),"")</f>
        <v/>
      </c>
      <c r="H605" s="139"/>
      <c r="I605" s="5" t="s">
        <v>58</v>
      </c>
      <c r="J605" s="20" t="str">
        <f t="shared" si="9"/>
        <v/>
      </c>
      <c r="K605" s="21">
        <f>IF(I605&lt;&gt;"",SUMIF(Table1[Codigo_servico],A605,Table1[Subtotal_insumo]),"")</f>
        <v>42.641884305811082</v>
      </c>
      <c r="L605" s="17" t="str">
        <f>IF(Table1[[#This Row],[Ordem_insumos]]&lt;&gt;0,VLOOKUP(Table1[[#This Row],[Codigo_servico]],Preencher_Orcamento!$B:$D,3,FALSE)*Table1[[#This Row],[Qtde_insumo]],"")</f>
        <v/>
      </c>
      <c r="M605" s="17" t="str">
        <f>IF(Table1[[#This Row],[Ordem_insumos]]&lt;&gt;0,VLOOKUP(Table1[[#This Row],[Codigo_servico]],Preencher_Orcamento!$B:$D,3,FALSE)*Table1[[#This Row],[Subtotal_insumo]],"")</f>
        <v/>
      </c>
    </row>
    <row r="606" spans="1:13" x14ac:dyDescent="0.25">
      <c r="A606" s="6">
        <v>25001</v>
      </c>
      <c r="B606" s="126">
        <v>1</v>
      </c>
      <c r="C606" s="133"/>
      <c r="D606" s="134">
        <v>2020</v>
      </c>
      <c r="E606" s="7" t="s">
        <v>2188</v>
      </c>
      <c r="F606" s="8" t="s">
        <v>2140</v>
      </c>
      <c r="G606" s="16">
        <f>IFERROR(VLOOKUP(Table1[[#This Row],[Codigo_insumo]],BD_Insumos!$B:$E,4),"")</f>
        <v>15.860837164231068</v>
      </c>
      <c r="H606" s="140">
        <v>0.3</v>
      </c>
      <c r="I606" s="9"/>
      <c r="J606" s="22">
        <f t="shared" si="9"/>
        <v>4.75825114926932</v>
      </c>
      <c r="K606" s="22" t="str">
        <f>IF(I606&lt;&gt;"",SUMIF(Table1[Codigo_servico],A606,Table1[Subtotal_insumo]),"")</f>
        <v/>
      </c>
      <c r="L606" s="16">
        <f>IF(Table1[[#This Row],[Ordem_insumos]]&lt;&gt;0,VLOOKUP(Table1[[#This Row],[Codigo_servico]],Preencher_Orcamento!$B:$D,3,FALSE)*Table1[[#This Row],[Qtde_insumo]],"")</f>
        <v>0</v>
      </c>
      <c r="M606" s="16">
        <f>IF(Table1[[#This Row],[Ordem_insumos]]&lt;&gt;0,VLOOKUP(Table1[[#This Row],[Codigo_servico]],Preencher_Orcamento!$B:$D,3,FALSE)*Table1[[#This Row],[Subtotal_insumo]],"")</f>
        <v>0</v>
      </c>
    </row>
    <row r="607" spans="1:13" x14ac:dyDescent="0.25">
      <c r="A607" s="6">
        <v>25001</v>
      </c>
      <c r="B607" s="126">
        <v>2</v>
      </c>
      <c r="C607" s="133"/>
      <c r="D607" s="134">
        <v>2099</v>
      </c>
      <c r="E607" s="7" t="s">
        <v>2205</v>
      </c>
      <c r="F607" s="8" t="s">
        <v>2140</v>
      </c>
      <c r="G607" s="16">
        <f>IFERROR(VLOOKUP(Table1[[#This Row],[Codigo_insumo]],BD_Insumos!$B:$E,4),"")</f>
        <v>12.627877718847255</v>
      </c>
      <c r="H607" s="140">
        <v>3</v>
      </c>
      <c r="I607" s="9"/>
      <c r="J607" s="22">
        <f t="shared" si="9"/>
        <v>37.883633156541762</v>
      </c>
      <c r="K607" s="22" t="str">
        <f>IF(I607&lt;&gt;"",SUMIF(Table1[Codigo_servico],A607,Table1[Subtotal_insumo]),"")</f>
        <v/>
      </c>
      <c r="L607" s="16">
        <f>IF(Table1[[#This Row],[Ordem_insumos]]&lt;&gt;0,VLOOKUP(Table1[[#This Row],[Codigo_servico]],Preencher_Orcamento!$B:$D,3,FALSE)*Table1[[#This Row],[Qtde_insumo]],"")</f>
        <v>0</v>
      </c>
      <c r="M607" s="16">
        <f>IF(Table1[[#This Row],[Ordem_insumos]]&lt;&gt;0,VLOOKUP(Table1[[#This Row],[Codigo_servico]],Preencher_Orcamento!$B:$D,3,FALSE)*Table1[[#This Row],[Subtotal_insumo]],"")</f>
        <v>0</v>
      </c>
    </row>
    <row r="608" spans="1:13" x14ac:dyDescent="0.25">
      <c r="A608" s="3">
        <v>25003</v>
      </c>
      <c r="B608" s="125">
        <v>0</v>
      </c>
      <c r="C608" s="131" t="s">
        <v>2491</v>
      </c>
      <c r="D608" s="132"/>
      <c r="E608" s="4"/>
      <c r="F608" s="4"/>
      <c r="G608" s="17" t="str">
        <f>IFERROR(VLOOKUP(Table1[[#This Row],[Codigo_insumo]],BD_Insumos!$B:$E,4),"")</f>
        <v/>
      </c>
      <c r="H608" s="139"/>
      <c r="I608" s="5" t="s">
        <v>58</v>
      </c>
      <c r="J608" s="20" t="str">
        <f t="shared" si="9"/>
        <v/>
      </c>
      <c r="K608" s="21">
        <f>IF(I608&lt;&gt;"",SUMIF(Table1[Codigo_servico],A608,Table1[Subtotal_insumo]),"")</f>
        <v>138.90665490731982</v>
      </c>
      <c r="L608" s="17" t="str">
        <f>IF(Table1[[#This Row],[Ordem_insumos]]&lt;&gt;0,VLOOKUP(Table1[[#This Row],[Codigo_servico]],Preencher_Orcamento!$B:$D,3,FALSE)*Table1[[#This Row],[Qtde_insumo]],"")</f>
        <v/>
      </c>
      <c r="M608" s="17" t="str">
        <f>IF(Table1[[#This Row],[Ordem_insumos]]&lt;&gt;0,VLOOKUP(Table1[[#This Row],[Codigo_servico]],Preencher_Orcamento!$B:$D,3,FALSE)*Table1[[#This Row],[Subtotal_insumo]],"")</f>
        <v/>
      </c>
    </row>
    <row r="609" spans="1:13" x14ac:dyDescent="0.25">
      <c r="A609" s="6">
        <v>25003</v>
      </c>
      <c r="B609" s="126">
        <v>1</v>
      </c>
      <c r="C609" s="133"/>
      <c r="D609" s="134">
        <v>2099</v>
      </c>
      <c r="E609" s="7" t="s">
        <v>2205</v>
      </c>
      <c r="F609" s="8" t="s">
        <v>2140</v>
      </c>
      <c r="G609" s="16">
        <f>IFERROR(VLOOKUP(Table1[[#This Row],[Codigo_insumo]],BD_Insumos!$B:$E,4),"")</f>
        <v>12.627877718847255</v>
      </c>
      <c r="H609" s="140">
        <v>11</v>
      </c>
      <c r="I609" s="9"/>
      <c r="J609" s="22">
        <f t="shared" si="9"/>
        <v>138.90665490731982</v>
      </c>
      <c r="K609" s="22" t="str">
        <f>IF(I609&lt;&gt;"",SUMIF(Table1[Codigo_servico],A609,Table1[Subtotal_insumo]),"")</f>
        <v/>
      </c>
      <c r="L609" s="16">
        <f>IF(Table1[[#This Row],[Ordem_insumos]]&lt;&gt;0,VLOOKUP(Table1[[#This Row],[Codigo_servico]],Preencher_Orcamento!$B:$D,3,FALSE)*Table1[[#This Row],[Qtde_insumo]],"")</f>
        <v>0</v>
      </c>
      <c r="M609" s="16">
        <f>IF(Table1[[#This Row],[Ordem_insumos]]&lt;&gt;0,VLOOKUP(Table1[[#This Row],[Codigo_servico]],Preencher_Orcamento!$B:$D,3,FALSE)*Table1[[#This Row],[Subtotal_insumo]],"")</f>
        <v>0</v>
      </c>
    </row>
    <row r="610" spans="1:13" x14ac:dyDescent="0.25">
      <c r="A610" s="3">
        <v>25004</v>
      </c>
      <c r="B610" s="125">
        <v>0</v>
      </c>
      <c r="C610" s="131" t="s">
        <v>2492</v>
      </c>
      <c r="D610" s="132"/>
      <c r="E610" s="4"/>
      <c r="F610" s="4"/>
      <c r="G610" s="17" t="str">
        <f>IFERROR(VLOOKUP(Table1[[#This Row],[Codigo_insumo]],BD_Insumos!$B:$E,4),"")</f>
        <v/>
      </c>
      <c r="H610" s="139"/>
      <c r="I610" s="5" t="s">
        <v>58</v>
      </c>
      <c r="J610" s="20" t="str">
        <f t="shared" si="9"/>
        <v/>
      </c>
      <c r="K610" s="21">
        <f>IF(I610&lt;&gt;"",SUMIF(Table1[Codigo_servico],A610,Table1[Subtotal_insumo]),"")</f>
        <v>252.55755437694512</v>
      </c>
      <c r="L610" s="17" t="str">
        <f>IF(Table1[[#This Row],[Ordem_insumos]]&lt;&gt;0,VLOOKUP(Table1[[#This Row],[Codigo_servico]],Preencher_Orcamento!$B:$D,3,FALSE)*Table1[[#This Row],[Qtde_insumo]],"")</f>
        <v/>
      </c>
      <c r="M610" s="17" t="str">
        <f>IF(Table1[[#This Row],[Ordem_insumos]]&lt;&gt;0,VLOOKUP(Table1[[#This Row],[Codigo_servico]],Preencher_Orcamento!$B:$D,3,FALSE)*Table1[[#This Row],[Subtotal_insumo]],"")</f>
        <v/>
      </c>
    </row>
    <row r="611" spans="1:13" x14ac:dyDescent="0.25">
      <c r="A611" s="6">
        <v>25004</v>
      </c>
      <c r="B611" s="126">
        <v>1</v>
      </c>
      <c r="C611" s="133"/>
      <c r="D611" s="134">
        <v>2099</v>
      </c>
      <c r="E611" s="7" t="s">
        <v>2205</v>
      </c>
      <c r="F611" s="8" t="s">
        <v>2140</v>
      </c>
      <c r="G611" s="16">
        <f>IFERROR(VLOOKUP(Table1[[#This Row],[Codigo_insumo]],BD_Insumos!$B:$E,4),"")</f>
        <v>12.627877718847255</v>
      </c>
      <c r="H611" s="140">
        <v>20</v>
      </c>
      <c r="I611" s="9"/>
      <c r="J611" s="22">
        <f t="shared" si="9"/>
        <v>252.55755437694512</v>
      </c>
      <c r="K611" s="22" t="str">
        <f>IF(I611&lt;&gt;"",SUMIF(Table1[Codigo_servico],A611,Table1[Subtotal_insumo]),"")</f>
        <v/>
      </c>
      <c r="L611" s="16">
        <f>IF(Table1[[#This Row],[Ordem_insumos]]&lt;&gt;0,VLOOKUP(Table1[[#This Row],[Codigo_servico]],Preencher_Orcamento!$B:$D,3,FALSE)*Table1[[#This Row],[Qtde_insumo]],"")</f>
        <v>0</v>
      </c>
      <c r="M611" s="16">
        <f>IF(Table1[[#This Row],[Ordem_insumos]]&lt;&gt;0,VLOOKUP(Table1[[#This Row],[Codigo_servico]],Preencher_Orcamento!$B:$D,3,FALSE)*Table1[[#This Row],[Subtotal_insumo]],"")</f>
        <v>0</v>
      </c>
    </row>
    <row r="612" spans="1:13" x14ac:dyDescent="0.25">
      <c r="A612" s="3">
        <v>25005</v>
      </c>
      <c r="B612" s="125">
        <v>0</v>
      </c>
      <c r="C612" s="131" t="s">
        <v>2493</v>
      </c>
      <c r="D612" s="132"/>
      <c r="E612" s="4"/>
      <c r="F612" s="4"/>
      <c r="G612" s="17" t="str">
        <f>IFERROR(VLOOKUP(Table1[[#This Row],[Codigo_insumo]],BD_Insumos!$B:$E,4),"")</f>
        <v/>
      </c>
      <c r="H612" s="139"/>
      <c r="I612" s="5" t="s">
        <v>58</v>
      </c>
      <c r="J612" s="20" t="str">
        <f t="shared" si="9"/>
        <v/>
      </c>
      <c r="K612" s="21">
        <f>IF(I612&lt;&gt;"",SUMIF(Table1[Codigo_servico],A612,Table1[Subtotal_insumo]),"")</f>
        <v>93.096445129694516</v>
      </c>
      <c r="L612" s="17" t="str">
        <f>IF(Table1[[#This Row],[Ordem_insumos]]&lt;&gt;0,VLOOKUP(Table1[[#This Row],[Codigo_servico]],Preencher_Orcamento!$B:$D,3,FALSE)*Table1[[#This Row],[Qtde_insumo]],"")</f>
        <v/>
      </c>
      <c r="M612" s="17" t="str">
        <f>IF(Table1[[#This Row],[Ordem_insumos]]&lt;&gt;0,VLOOKUP(Table1[[#This Row],[Codigo_servico]],Preencher_Orcamento!$B:$D,3,FALSE)*Table1[[#This Row],[Subtotal_insumo]],"")</f>
        <v/>
      </c>
    </row>
    <row r="613" spans="1:13" x14ac:dyDescent="0.25">
      <c r="A613" s="6">
        <v>25005</v>
      </c>
      <c r="B613" s="126">
        <v>1</v>
      </c>
      <c r="C613" s="133"/>
      <c r="D613" s="134">
        <v>2099</v>
      </c>
      <c r="E613" s="7" t="s">
        <v>2205</v>
      </c>
      <c r="F613" s="8" t="s">
        <v>2140</v>
      </c>
      <c r="G613" s="16">
        <f>IFERROR(VLOOKUP(Table1[[#This Row],[Codigo_insumo]],BD_Insumos!$B:$E,4),"")</f>
        <v>12.627877718847255</v>
      </c>
      <c r="H613" s="140">
        <v>2</v>
      </c>
      <c r="I613" s="9"/>
      <c r="J613" s="22">
        <f t="shared" si="9"/>
        <v>25.255755437694511</v>
      </c>
      <c r="K613" s="22" t="str">
        <f>IF(I613&lt;&gt;"",SUMIF(Table1[Codigo_servico],A613,Table1[Subtotal_insumo]),"")</f>
        <v/>
      </c>
      <c r="L613" s="16">
        <f>IF(Table1[[#This Row],[Ordem_insumos]]&lt;&gt;0,VLOOKUP(Table1[[#This Row],[Codigo_servico]],Preencher_Orcamento!$B:$D,3,FALSE)*Table1[[#This Row],[Qtde_insumo]],"")</f>
        <v>0</v>
      </c>
      <c r="M613" s="16">
        <f>IF(Table1[[#This Row],[Ordem_insumos]]&lt;&gt;0,VLOOKUP(Table1[[#This Row],[Codigo_servico]],Preencher_Orcamento!$B:$D,3,FALSE)*Table1[[#This Row],[Subtotal_insumo]],"")</f>
        <v>0</v>
      </c>
    </row>
    <row r="614" spans="1:13" ht="26.25" x14ac:dyDescent="0.25">
      <c r="A614" s="6">
        <v>25005</v>
      </c>
      <c r="B614" s="126">
        <v>2</v>
      </c>
      <c r="C614" s="133"/>
      <c r="D614" s="134">
        <v>94019</v>
      </c>
      <c r="E614" s="7" t="s">
        <v>2494</v>
      </c>
      <c r="F614" s="8" t="s">
        <v>2140</v>
      </c>
      <c r="G614" s="16">
        <f>IFERROR(VLOOKUP(Table1[[#This Row],[Codigo_insumo]],BD_Insumos!$B:$E,4),"")</f>
        <v>34.897238060000006</v>
      </c>
      <c r="H614" s="140">
        <v>1</v>
      </c>
      <c r="I614" s="9"/>
      <c r="J614" s="22">
        <f t="shared" si="9"/>
        <v>34.897238060000006</v>
      </c>
      <c r="K614" s="22" t="str">
        <f>IF(I614&lt;&gt;"",SUMIF(Table1[Codigo_servico],A614,Table1[Subtotal_insumo]),"")</f>
        <v/>
      </c>
      <c r="L614" s="16">
        <f>IF(Table1[[#This Row],[Ordem_insumos]]&lt;&gt;0,VLOOKUP(Table1[[#This Row],[Codigo_servico]],Preencher_Orcamento!$B:$D,3,FALSE)*Table1[[#This Row],[Qtde_insumo]],"")</f>
        <v>0</v>
      </c>
      <c r="M614" s="16">
        <f>IF(Table1[[#This Row],[Ordem_insumos]]&lt;&gt;0,VLOOKUP(Table1[[#This Row],[Codigo_servico]],Preencher_Orcamento!$B:$D,3,FALSE)*Table1[[#This Row],[Subtotal_insumo]],"")</f>
        <v>0</v>
      </c>
    </row>
    <row r="615" spans="1:13" x14ac:dyDescent="0.25">
      <c r="A615" s="6">
        <v>25005</v>
      </c>
      <c r="B615" s="126">
        <v>3</v>
      </c>
      <c r="C615" s="133"/>
      <c r="D615" s="134">
        <v>94043</v>
      </c>
      <c r="E615" s="7" t="s">
        <v>2495</v>
      </c>
      <c r="F615" s="8" t="s">
        <v>2140</v>
      </c>
      <c r="G615" s="16">
        <f>IFERROR(VLOOKUP(Table1[[#This Row],[Codigo_insumo]],BD_Insumos!$B:$E,4),"")</f>
        <v>16.471725815999999</v>
      </c>
      <c r="H615" s="140">
        <v>2</v>
      </c>
      <c r="I615" s="9"/>
      <c r="J615" s="22">
        <f t="shared" si="9"/>
        <v>32.943451631999999</v>
      </c>
      <c r="K615" s="22" t="str">
        <f>IF(I615&lt;&gt;"",SUMIF(Table1[Codigo_servico],A615,Table1[Subtotal_insumo]),"")</f>
        <v/>
      </c>
      <c r="L615" s="16">
        <f>IF(Table1[[#This Row],[Ordem_insumos]]&lt;&gt;0,VLOOKUP(Table1[[#This Row],[Codigo_servico]],Preencher_Orcamento!$B:$D,3,FALSE)*Table1[[#This Row],[Qtde_insumo]],"")</f>
        <v>0</v>
      </c>
      <c r="M615" s="16">
        <f>IF(Table1[[#This Row],[Ordem_insumos]]&lt;&gt;0,VLOOKUP(Table1[[#This Row],[Codigo_servico]],Preencher_Orcamento!$B:$D,3,FALSE)*Table1[[#This Row],[Subtotal_insumo]],"")</f>
        <v>0</v>
      </c>
    </row>
    <row r="616" spans="1:13" x14ac:dyDescent="0.25">
      <c r="A616" s="3">
        <v>25006</v>
      </c>
      <c r="B616" s="125">
        <v>0</v>
      </c>
      <c r="C616" s="131" t="s">
        <v>2496</v>
      </c>
      <c r="D616" s="132"/>
      <c r="E616" s="4"/>
      <c r="F616" s="4"/>
      <c r="G616" s="17" t="str">
        <f>IFERROR(VLOOKUP(Table1[[#This Row],[Codigo_insumo]],BD_Insumos!$B:$E,4),"")</f>
        <v/>
      </c>
      <c r="H616" s="139"/>
      <c r="I616" s="5" t="s">
        <v>58</v>
      </c>
      <c r="J616" s="20" t="str">
        <f t="shared" si="9"/>
        <v/>
      </c>
      <c r="K616" s="21">
        <f>IF(I616&lt;&gt;"",SUMIF(Table1[Codigo_servico],A616,Table1[Subtotal_insumo]),"")</f>
        <v>186.19289025938906</v>
      </c>
      <c r="L616" s="17" t="str">
        <f>IF(Table1[[#This Row],[Ordem_insumos]]&lt;&gt;0,VLOOKUP(Table1[[#This Row],[Codigo_servico]],Preencher_Orcamento!$B:$D,3,FALSE)*Table1[[#This Row],[Qtde_insumo]],"")</f>
        <v/>
      </c>
      <c r="M616" s="17" t="str">
        <f>IF(Table1[[#This Row],[Ordem_insumos]]&lt;&gt;0,VLOOKUP(Table1[[#This Row],[Codigo_servico]],Preencher_Orcamento!$B:$D,3,FALSE)*Table1[[#This Row],[Subtotal_insumo]],"")</f>
        <v/>
      </c>
    </row>
    <row r="617" spans="1:13" x14ac:dyDescent="0.25">
      <c r="A617" s="6">
        <v>25006</v>
      </c>
      <c r="B617" s="126">
        <v>1</v>
      </c>
      <c r="C617" s="133"/>
      <c r="D617" s="134">
        <v>94043</v>
      </c>
      <c r="E617" s="7" t="s">
        <v>2495</v>
      </c>
      <c r="F617" s="8" t="s">
        <v>2140</v>
      </c>
      <c r="G617" s="16">
        <f>IFERROR(VLOOKUP(Table1[[#This Row],[Codigo_insumo]],BD_Insumos!$B:$E,4),"")</f>
        <v>16.471725815999999</v>
      </c>
      <c r="H617" s="140">
        <v>4</v>
      </c>
      <c r="I617" s="9"/>
      <c r="J617" s="22">
        <f t="shared" si="9"/>
        <v>65.886903263999997</v>
      </c>
      <c r="K617" s="22" t="str">
        <f>IF(I617&lt;&gt;"",SUMIF(Table1[Codigo_servico],A617,Table1[Subtotal_insumo]),"")</f>
        <v/>
      </c>
      <c r="L617" s="16">
        <f>IF(Table1[[#This Row],[Ordem_insumos]]&lt;&gt;0,VLOOKUP(Table1[[#This Row],[Codigo_servico]],Preencher_Orcamento!$B:$D,3,FALSE)*Table1[[#This Row],[Qtde_insumo]],"")</f>
        <v>0</v>
      </c>
      <c r="M617" s="16">
        <f>IF(Table1[[#This Row],[Ordem_insumos]]&lt;&gt;0,VLOOKUP(Table1[[#This Row],[Codigo_servico]],Preencher_Orcamento!$B:$D,3,FALSE)*Table1[[#This Row],[Subtotal_insumo]],"")</f>
        <v>0</v>
      </c>
    </row>
    <row r="618" spans="1:13" ht="26.25" x14ac:dyDescent="0.25">
      <c r="A618" s="6">
        <v>25006</v>
      </c>
      <c r="B618" s="126">
        <v>2</v>
      </c>
      <c r="C618" s="133"/>
      <c r="D618" s="134">
        <v>94019</v>
      </c>
      <c r="E618" s="7" t="s">
        <v>2494</v>
      </c>
      <c r="F618" s="8" t="s">
        <v>2140</v>
      </c>
      <c r="G618" s="16">
        <f>IFERROR(VLOOKUP(Table1[[#This Row],[Codigo_insumo]],BD_Insumos!$B:$E,4),"")</f>
        <v>34.897238060000006</v>
      </c>
      <c r="H618" s="140">
        <v>2</v>
      </c>
      <c r="I618" s="9"/>
      <c r="J618" s="22">
        <f t="shared" si="9"/>
        <v>69.794476120000013</v>
      </c>
      <c r="K618" s="22" t="str">
        <f>IF(I618&lt;&gt;"",SUMIF(Table1[Codigo_servico],A618,Table1[Subtotal_insumo]),"")</f>
        <v/>
      </c>
      <c r="L618" s="16">
        <f>IF(Table1[[#This Row],[Ordem_insumos]]&lt;&gt;0,VLOOKUP(Table1[[#This Row],[Codigo_servico]],Preencher_Orcamento!$B:$D,3,FALSE)*Table1[[#This Row],[Qtde_insumo]],"")</f>
        <v>0</v>
      </c>
      <c r="M618" s="16">
        <f>IF(Table1[[#This Row],[Ordem_insumos]]&lt;&gt;0,VLOOKUP(Table1[[#This Row],[Codigo_servico]],Preencher_Orcamento!$B:$D,3,FALSE)*Table1[[#This Row],[Subtotal_insumo]],"")</f>
        <v>0</v>
      </c>
    </row>
    <row r="619" spans="1:13" x14ac:dyDescent="0.25">
      <c r="A619" s="6">
        <v>25006</v>
      </c>
      <c r="B619" s="126">
        <v>3</v>
      </c>
      <c r="C619" s="133"/>
      <c r="D619" s="134">
        <v>2099</v>
      </c>
      <c r="E619" s="7" t="s">
        <v>2205</v>
      </c>
      <c r="F619" s="8" t="s">
        <v>2140</v>
      </c>
      <c r="G619" s="16">
        <f>IFERROR(VLOOKUP(Table1[[#This Row],[Codigo_insumo]],BD_Insumos!$B:$E,4),"")</f>
        <v>12.627877718847255</v>
      </c>
      <c r="H619" s="140">
        <v>4</v>
      </c>
      <c r="I619" s="9"/>
      <c r="J619" s="22">
        <f t="shared" si="9"/>
        <v>50.511510875389021</v>
      </c>
      <c r="K619" s="22" t="str">
        <f>IF(I619&lt;&gt;"",SUMIF(Table1[Codigo_servico],A619,Table1[Subtotal_insumo]),"")</f>
        <v/>
      </c>
      <c r="L619" s="16">
        <f>IF(Table1[[#This Row],[Ordem_insumos]]&lt;&gt;0,VLOOKUP(Table1[[#This Row],[Codigo_servico]],Preencher_Orcamento!$B:$D,3,FALSE)*Table1[[#This Row],[Qtde_insumo]],"")</f>
        <v>0</v>
      </c>
      <c r="M619" s="16">
        <f>IF(Table1[[#This Row],[Ordem_insumos]]&lt;&gt;0,VLOOKUP(Table1[[#This Row],[Codigo_servico]],Preencher_Orcamento!$B:$D,3,FALSE)*Table1[[#This Row],[Subtotal_insumo]],"")</f>
        <v>0</v>
      </c>
    </row>
    <row r="620" spans="1:13" x14ac:dyDescent="0.25">
      <c r="A620" s="3">
        <v>29040</v>
      </c>
      <c r="B620" s="125">
        <v>0</v>
      </c>
      <c r="C620" s="131" t="s">
        <v>2497</v>
      </c>
      <c r="D620" s="132"/>
      <c r="E620" s="4"/>
      <c r="F620" s="4"/>
      <c r="G620" s="17" t="str">
        <f>IFERROR(VLOOKUP(Table1[[#This Row],[Codigo_insumo]],BD_Insumos!$B:$E,4),"")</f>
        <v/>
      </c>
      <c r="H620" s="139"/>
      <c r="I620" s="5" t="s">
        <v>457</v>
      </c>
      <c r="J620" s="20" t="str">
        <f t="shared" si="9"/>
        <v/>
      </c>
      <c r="K620" s="21">
        <f>IF(I620&lt;&gt;"",SUMIF(Table1[Codigo_servico],A620,Table1[Subtotal_insumo]),"")</f>
        <v>7.551697129815242</v>
      </c>
      <c r="L620" s="17" t="str">
        <f>IF(Table1[[#This Row],[Ordem_insumos]]&lt;&gt;0,VLOOKUP(Table1[[#This Row],[Codigo_servico]],Preencher_Orcamento!$B:$D,3,FALSE)*Table1[[#This Row],[Qtde_insumo]],"")</f>
        <v/>
      </c>
      <c r="M620" s="17" t="str">
        <f>IF(Table1[[#This Row],[Ordem_insumos]]&lt;&gt;0,VLOOKUP(Table1[[#This Row],[Codigo_servico]],Preencher_Orcamento!$B:$D,3,FALSE)*Table1[[#This Row],[Subtotal_insumo]],"")</f>
        <v/>
      </c>
    </row>
    <row r="621" spans="1:13" x14ac:dyDescent="0.25">
      <c r="A621" s="6">
        <v>29040</v>
      </c>
      <c r="B621" s="126">
        <v>1</v>
      </c>
      <c r="C621" s="133"/>
      <c r="D621" s="134">
        <v>2035</v>
      </c>
      <c r="E621" s="7" t="s">
        <v>2190</v>
      </c>
      <c r="F621" s="8" t="s">
        <v>2140</v>
      </c>
      <c r="G621" s="16">
        <f>IFERROR(VLOOKUP(Table1[[#This Row],[Codigo_insumo]],BD_Insumos!$B:$E,4),"")</f>
        <v>17.275965903920998</v>
      </c>
      <c r="H621" s="140">
        <v>0.19800000000000001</v>
      </c>
      <c r="I621" s="9"/>
      <c r="J621" s="22">
        <f t="shared" si="9"/>
        <v>3.4206412489763576</v>
      </c>
      <c r="K621" s="22" t="str">
        <f>IF(I621&lt;&gt;"",SUMIF(Table1[Codigo_servico],A621,Table1[Subtotal_insumo]),"")</f>
        <v/>
      </c>
      <c r="L621" s="16">
        <f>IF(Table1[[#This Row],[Ordem_insumos]]&lt;&gt;0,VLOOKUP(Table1[[#This Row],[Codigo_servico]],Preencher_Orcamento!$B:$D,3,FALSE)*Table1[[#This Row],[Qtde_insumo]],"")</f>
        <v>0</v>
      </c>
      <c r="M621" s="16">
        <f>IF(Table1[[#This Row],[Ordem_insumos]]&lt;&gt;0,VLOOKUP(Table1[[#This Row],[Codigo_servico]],Preencher_Orcamento!$B:$D,3,FALSE)*Table1[[#This Row],[Subtotal_insumo]],"")</f>
        <v>0</v>
      </c>
    </row>
    <row r="622" spans="1:13" x14ac:dyDescent="0.25">
      <c r="A622" s="6">
        <v>29040</v>
      </c>
      <c r="B622" s="126">
        <v>2</v>
      </c>
      <c r="C622" s="133"/>
      <c r="D622" s="134">
        <v>2036</v>
      </c>
      <c r="E622" s="7" t="s">
        <v>2191</v>
      </c>
      <c r="F622" s="8" t="s">
        <v>2140</v>
      </c>
      <c r="G622" s="16">
        <f>IFERROR(VLOOKUP(Table1[[#This Row],[Codigo_insumo]],BD_Insumos!$B:$E,4),"")</f>
        <v>12.90425192342871</v>
      </c>
      <c r="H622" s="140">
        <v>0.19800000000000001</v>
      </c>
      <c r="I622" s="9"/>
      <c r="J622" s="22">
        <f t="shared" si="9"/>
        <v>2.5550418808388846</v>
      </c>
      <c r="K622" s="22" t="str">
        <f>IF(I622&lt;&gt;"",SUMIF(Table1[Codigo_servico],A622,Table1[Subtotal_insumo]),"")</f>
        <v/>
      </c>
      <c r="L622" s="16">
        <f>IF(Table1[[#This Row],[Ordem_insumos]]&lt;&gt;0,VLOOKUP(Table1[[#This Row],[Codigo_servico]],Preencher_Orcamento!$B:$D,3,FALSE)*Table1[[#This Row],[Qtde_insumo]],"")</f>
        <v>0</v>
      </c>
      <c r="M622" s="16">
        <f>IF(Table1[[#This Row],[Ordem_insumos]]&lt;&gt;0,VLOOKUP(Table1[[#This Row],[Codigo_servico]],Preencher_Orcamento!$B:$D,3,FALSE)*Table1[[#This Row],[Subtotal_insumo]],"")</f>
        <v>0</v>
      </c>
    </row>
    <row r="623" spans="1:13" ht="26.25" x14ac:dyDescent="0.25">
      <c r="A623" s="6">
        <v>29040</v>
      </c>
      <c r="B623" s="126">
        <v>3</v>
      </c>
      <c r="C623" s="133"/>
      <c r="D623" s="134">
        <v>72431</v>
      </c>
      <c r="E623" s="7" t="s">
        <v>1759</v>
      </c>
      <c r="F623" s="8" t="s">
        <v>5</v>
      </c>
      <c r="G623" s="18">
        <f>IFERROR(VLOOKUP(Table1[[#This Row],[Codigo_insumo]],BD_Insumos!$B:$E,4),"")</f>
        <v>4.7758000000000003</v>
      </c>
      <c r="H623" s="140">
        <v>0.33</v>
      </c>
      <c r="I623" s="9"/>
      <c r="J623" s="23">
        <f t="shared" si="9"/>
        <v>1.5760140000000002</v>
      </c>
      <c r="K623" s="22" t="str">
        <f>IF(I623&lt;&gt;"",SUMIF(Table1[Codigo_servico],A623,Table1[Subtotal_insumo]),"")</f>
        <v/>
      </c>
      <c r="L623" s="18">
        <f>IF(Table1[[#This Row],[Ordem_insumos]]&lt;&gt;0,VLOOKUP(Table1[[#This Row],[Codigo_servico]],Preencher_Orcamento!$B:$D,3,FALSE)*Table1[[#This Row],[Qtde_insumo]],"")</f>
        <v>0</v>
      </c>
      <c r="M623" s="18">
        <f>IF(Table1[[#This Row],[Ordem_insumos]]&lt;&gt;0,VLOOKUP(Table1[[#This Row],[Codigo_servico]],Preencher_Orcamento!$B:$D,3,FALSE)*Table1[[#This Row],[Subtotal_insumo]],"")</f>
        <v>0</v>
      </c>
    </row>
    <row r="624" spans="1:13" x14ac:dyDescent="0.25">
      <c r="A624" s="3">
        <v>30101</v>
      </c>
      <c r="B624" s="125">
        <v>0</v>
      </c>
      <c r="C624" s="131" t="s">
        <v>2498</v>
      </c>
      <c r="D624" s="132"/>
      <c r="E624" s="4"/>
      <c r="F624" s="4"/>
      <c r="G624" s="17" t="str">
        <f>IFERROR(VLOOKUP(Table1[[#This Row],[Codigo_insumo]],BD_Insumos!$B:$E,4),"")</f>
        <v/>
      </c>
      <c r="H624" s="139"/>
      <c r="I624" s="5" t="s">
        <v>170</v>
      </c>
      <c r="J624" s="20" t="str">
        <f t="shared" si="9"/>
        <v/>
      </c>
      <c r="K624" s="21">
        <f>IF(I624&lt;&gt;"",SUMIF(Table1[Codigo_servico],A624,Table1[Subtotal_insumo]),"")</f>
        <v>45.79262550718876</v>
      </c>
      <c r="L624" s="17" t="str">
        <f>IF(Table1[[#This Row],[Ordem_insumos]]&lt;&gt;0,VLOOKUP(Table1[[#This Row],[Codigo_servico]],Preencher_Orcamento!$B:$D,3,FALSE)*Table1[[#This Row],[Qtde_insumo]],"")</f>
        <v/>
      </c>
      <c r="M624" s="17" t="str">
        <f>IF(Table1[[#This Row],[Ordem_insumos]]&lt;&gt;0,VLOOKUP(Table1[[#This Row],[Codigo_servico]],Preencher_Orcamento!$B:$D,3,FALSE)*Table1[[#This Row],[Subtotal_insumo]],"")</f>
        <v/>
      </c>
    </row>
    <row r="625" spans="1:13" x14ac:dyDescent="0.25">
      <c r="A625" s="6">
        <v>30101</v>
      </c>
      <c r="B625" s="126">
        <v>1</v>
      </c>
      <c r="C625" s="133"/>
      <c r="D625" s="134">
        <v>11070</v>
      </c>
      <c r="E625" s="7" t="s">
        <v>185</v>
      </c>
      <c r="F625" s="8" t="s">
        <v>5</v>
      </c>
      <c r="G625" s="16">
        <f>IFERROR(VLOOKUP(Table1[[#This Row],[Codigo_insumo]],BD_Insumos!$B:$E,4),"")</f>
        <v>4.1189999999999998</v>
      </c>
      <c r="H625" s="140">
        <v>1.2</v>
      </c>
      <c r="I625" s="9"/>
      <c r="J625" s="22">
        <f t="shared" si="9"/>
        <v>4.9427999999999992</v>
      </c>
      <c r="K625" s="22" t="str">
        <f>IF(I625&lt;&gt;"",SUMIF(Table1[Codigo_servico],A625,Table1[Subtotal_insumo]),"")</f>
        <v/>
      </c>
      <c r="L625" s="16">
        <f>IF(Table1[[#This Row],[Ordem_insumos]]&lt;&gt;0,VLOOKUP(Table1[[#This Row],[Codigo_servico]],Preencher_Orcamento!$B:$D,3,FALSE)*Table1[[#This Row],[Qtde_insumo]],"")</f>
        <v>480</v>
      </c>
      <c r="M625" s="16">
        <f>IF(Table1[[#This Row],[Ordem_insumos]]&lt;&gt;0,VLOOKUP(Table1[[#This Row],[Codigo_servico]],Preencher_Orcamento!$B:$D,3,FALSE)*Table1[[#This Row],[Subtotal_insumo]],"")</f>
        <v>1977.1199999999997</v>
      </c>
    </row>
    <row r="626" spans="1:13" x14ac:dyDescent="0.25">
      <c r="A626" s="6">
        <v>30101</v>
      </c>
      <c r="B626" s="126">
        <v>2</v>
      </c>
      <c r="C626" s="133"/>
      <c r="D626" s="134">
        <v>17515</v>
      </c>
      <c r="E626" s="7" t="s">
        <v>383</v>
      </c>
      <c r="F626" s="8" t="s">
        <v>197</v>
      </c>
      <c r="G626" s="16">
        <f>IFERROR(VLOOKUP(Table1[[#This Row],[Codigo_insumo]],BD_Insumos!$B:$E,4),"")</f>
        <v>5.5275999999999996</v>
      </c>
      <c r="H626" s="140">
        <v>0.15</v>
      </c>
      <c r="I626" s="9"/>
      <c r="J626" s="22">
        <f t="shared" si="9"/>
        <v>0.82913999999999988</v>
      </c>
      <c r="K626" s="22" t="str">
        <f>IF(I626&lt;&gt;"",SUMIF(Table1[Codigo_servico],A626,Table1[Subtotal_insumo]),"")</f>
        <v/>
      </c>
      <c r="L626" s="16">
        <f>IF(Table1[[#This Row],[Ordem_insumos]]&lt;&gt;0,VLOOKUP(Table1[[#This Row],[Codigo_servico]],Preencher_Orcamento!$B:$D,3,FALSE)*Table1[[#This Row],[Qtde_insumo]],"")</f>
        <v>60</v>
      </c>
      <c r="M626" s="16">
        <f>IF(Table1[[#This Row],[Ordem_insumos]]&lt;&gt;0,VLOOKUP(Table1[[#This Row],[Codigo_servico]],Preencher_Orcamento!$B:$D,3,FALSE)*Table1[[#This Row],[Subtotal_insumo]],"")</f>
        <v>331.65599999999995</v>
      </c>
    </row>
    <row r="627" spans="1:13" x14ac:dyDescent="0.25">
      <c r="A627" s="6">
        <v>30101</v>
      </c>
      <c r="B627" s="126">
        <v>3</v>
      </c>
      <c r="C627" s="133"/>
      <c r="D627" s="134">
        <v>2013</v>
      </c>
      <c r="E627" s="7" t="s">
        <v>2184</v>
      </c>
      <c r="F627" s="8" t="s">
        <v>2140</v>
      </c>
      <c r="G627" s="18">
        <f>IFERROR(VLOOKUP(Table1[[#This Row],[Codigo_insumo]],BD_Insumos!$B:$E,4),"")</f>
        <v>15.756939025755017</v>
      </c>
      <c r="H627" s="140">
        <v>1.3</v>
      </c>
      <c r="I627" s="9"/>
      <c r="J627" s="23">
        <f t="shared" si="9"/>
        <v>20.484020733481522</v>
      </c>
      <c r="K627" s="22" t="str">
        <f>IF(I627&lt;&gt;"",SUMIF(Table1[Codigo_servico],A627,Table1[Subtotal_insumo]),"")</f>
        <v/>
      </c>
      <c r="L627" s="18">
        <f>IF(Table1[[#This Row],[Ordem_insumos]]&lt;&gt;0,VLOOKUP(Table1[[#This Row],[Codigo_servico]],Preencher_Orcamento!$B:$D,3,FALSE)*Table1[[#This Row],[Qtde_insumo]],"")</f>
        <v>520</v>
      </c>
      <c r="M627" s="18">
        <f>IF(Table1[[#This Row],[Ordem_insumos]]&lt;&gt;0,VLOOKUP(Table1[[#This Row],[Codigo_servico]],Preencher_Orcamento!$B:$D,3,FALSE)*Table1[[#This Row],[Subtotal_insumo]],"")</f>
        <v>8193.6082933926082</v>
      </c>
    </row>
    <row r="628" spans="1:13" x14ac:dyDescent="0.25">
      <c r="A628" s="6">
        <v>30101</v>
      </c>
      <c r="B628" s="126">
        <v>4</v>
      </c>
      <c r="C628" s="133"/>
      <c r="D628" s="134">
        <v>2014</v>
      </c>
      <c r="E628" s="7" t="s">
        <v>2185</v>
      </c>
      <c r="F628" s="8" t="s">
        <v>2140</v>
      </c>
      <c r="G628" s="18">
        <f>IFERROR(VLOOKUP(Table1[[#This Row],[Codigo_insumo]],BD_Insumos!$B:$E,4),"")</f>
        <v>13.173665210544026</v>
      </c>
      <c r="H628" s="140">
        <v>1.3</v>
      </c>
      <c r="I628" s="9"/>
      <c r="J628" s="23">
        <f t="shared" si="9"/>
        <v>17.125764773707235</v>
      </c>
      <c r="K628" s="22" t="str">
        <f>IF(I628&lt;&gt;"",SUMIF(Table1[Codigo_servico],A628,Table1[Subtotal_insumo]),"")</f>
        <v/>
      </c>
      <c r="L628" s="18">
        <f>IF(Table1[[#This Row],[Ordem_insumos]]&lt;&gt;0,VLOOKUP(Table1[[#This Row],[Codigo_servico]],Preencher_Orcamento!$B:$D,3,FALSE)*Table1[[#This Row],[Qtde_insumo]],"")</f>
        <v>520</v>
      </c>
      <c r="M628" s="18">
        <f>IF(Table1[[#This Row],[Ordem_insumos]]&lt;&gt;0,VLOOKUP(Table1[[#This Row],[Codigo_servico]],Preencher_Orcamento!$B:$D,3,FALSE)*Table1[[#This Row],[Subtotal_insumo]],"")</f>
        <v>6850.3059094828941</v>
      </c>
    </row>
    <row r="629" spans="1:13" x14ac:dyDescent="0.25">
      <c r="A629" s="6">
        <v>30101</v>
      </c>
      <c r="B629" s="126">
        <v>5</v>
      </c>
      <c r="C629" s="133"/>
      <c r="D629" s="134">
        <v>11046</v>
      </c>
      <c r="E629" s="7" t="s">
        <v>178</v>
      </c>
      <c r="F629" s="8" t="s">
        <v>5</v>
      </c>
      <c r="G629" s="18">
        <f>IFERROR(VLOOKUP(Table1[[#This Row],[Codigo_insumo]],BD_Insumos!$B:$E,4),"")</f>
        <v>2.4108999999999998</v>
      </c>
      <c r="H629" s="140">
        <v>1</v>
      </c>
      <c r="I629" s="9"/>
      <c r="J629" s="23">
        <f t="shared" si="9"/>
        <v>2.4108999999999998</v>
      </c>
      <c r="K629" s="22" t="str">
        <f>IF(I629&lt;&gt;"",SUMIF(Table1[Codigo_servico],A629,Table1[Subtotal_insumo]),"")</f>
        <v/>
      </c>
      <c r="L629" s="18">
        <f>IF(Table1[[#This Row],[Ordem_insumos]]&lt;&gt;0,VLOOKUP(Table1[[#This Row],[Codigo_servico]],Preencher_Orcamento!$B:$D,3,FALSE)*Table1[[#This Row],[Qtde_insumo]],"")</f>
        <v>400</v>
      </c>
      <c r="M629" s="18">
        <f>IF(Table1[[#This Row],[Ordem_insumos]]&lt;&gt;0,VLOOKUP(Table1[[#This Row],[Codigo_servico]],Preencher_Orcamento!$B:$D,3,FALSE)*Table1[[#This Row],[Subtotal_insumo]],"")</f>
        <v>964.3599999999999</v>
      </c>
    </row>
    <row r="630" spans="1:13" x14ac:dyDescent="0.25">
      <c r="A630" s="3">
        <v>30104</v>
      </c>
      <c r="B630" s="125">
        <v>0</v>
      </c>
      <c r="C630" s="131" t="s">
        <v>2475</v>
      </c>
      <c r="D630" s="132"/>
      <c r="E630" s="4"/>
      <c r="F630" s="4"/>
      <c r="G630" s="17" t="str">
        <f>IFERROR(VLOOKUP(Table1[[#This Row],[Codigo_insumo]],BD_Insumos!$B:$E,4),"")</f>
        <v/>
      </c>
      <c r="H630" s="139"/>
      <c r="I630" s="5" t="s">
        <v>170</v>
      </c>
      <c r="J630" s="20" t="str">
        <f t="shared" si="9"/>
        <v/>
      </c>
      <c r="K630" s="21">
        <f>IF(I630&lt;&gt;"",SUMIF(Table1[Codigo_servico],A630,Table1[Subtotal_insumo]),"")</f>
        <v>47.664492575202971</v>
      </c>
      <c r="L630" s="17" t="str">
        <f>IF(Table1[[#This Row],[Ordem_insumos]]&lt;&gt;0,VLOOKUP(Table1[[#This Row],[Codigo_servico]],Preencher_Orcamento!$B:$D,3,FALSE)*Table1[[#This Row],[Qtde_insumo]],"")</f>
        <v/>
      </c>
      <c r="M630" s="17" t="str">
        <f>IF(Table1[[#This Row],[Ordem_insumos]]&lt;&gt;0,VLOOKUP(Table1[[#This Row],[Codigo_servico]],Preencher_Orcamento!$B:$D,3,FALSE)*Table1[[#This Row],[Subtotal_insumo]],"")</f>
        <v/>
      </c>
    </row>
    <row r="631" spans="1:13" x14ac:dyDescent="0.25">
      <c r="A631" s="6">
        <v>30104</v>
      </c>
      <c r="B631" s="126">
        <v>1</v>
      </c>
      <c r="C631" s="133"/>
      <c r="D631" s="134">
        <v>17515</v>
      </c>
      <c r="E631" s="7" t="s">
        <v>383</v>
      </c>
      <c r="F631" s="8" t="s">
        <v>197</v>
      </c>
      <c r="G631" s="16">
        <f>IFERROR(VLOOKUP(Table1[[#This Row],[Codigo_insumo]],BD_Insumos!$B:$E,4),"")</f>
        <v>5.5275999999999996</v>
      </c>
      <c r="H631" s="140">
        <v>0.15</v>
      </c>
      <c r="I631" s="9"/>
      <c r="J631" s="22">
        <f t="shared" si="9"/>
        <v>0.82913999999999988</v>
      </c>
      <c r="K631" s="22" t="str">
        <f>IF(I631&lt;&gt;"",SUMIF(Table1[Codigo_servico],A631,Table1[Subtotal_insumo]),"")</f>
        <v/>
      </c>
      <c r="L631" s="16">
        <f>IF(Table1[[#This Row],[Ordem_insumos]]&lt;&gt;0,VLOOKUP(Table1[[#This Row],[Codigo_servico]],Preencher_Orcamento!$B:$D,3,FALSE)*Table1[[#This Row],[Qtde_insumo]],"")</f>
        <v>0</v>
      </c>
      <c r="M631" s="16">
        <f>IF(Table1[[#This Row],[Ordem_insumos]]&lt;&gt;0,VLOOKUP(Table1[[#This Row],[Codigo_servico]],Preencher_Orcamento!$B:$D,3,FALSE)*Table1[[#This Row],[Subtotal_insumo]],"")</f>
        <v>0</v>
      </c>
    </row>
    <row r="632" spans="1:13" x14ac:dyDescent="0.25">
      <c r="A632" s="6">
        <v>30104</v>
      </c>
      <c r="B632" s="126">
        <v>2</v>
      </c>
      <c r="C632" s="133"/>
      <c r="D632" s="134">
        <v>2014</v>
      </c>
      <c r="E632" s="7" t="s">
        <v>2185</v>
      </c>
      <c r="F632" s="8" t="s">
        <v>2140</v>
      </c>
      <c r="G632" s="16">
        <f>IFERROR(VLOOKUP(Table1[[#This Row],[Codigo_insumo]],BD_Insumos!$B:$E,4),"")</f>
        <v>13.173665210544026</v>
      </c>
      <c r="H632" s="140">
        <v>1.08</v>
      </c>
      <c r="I632" s="9"/>
      <c r="J632" s="22">
        <f t="shared" si="9"/>
        <v>14.22755842738755</v>
      </c>
      <c r="K632" s="22" t="str">
        <f>IF(I632&lt;&gt;"",SUMIF(Table1[Codigo_servico],A632,Table1[Subtotal_insumo]),"")</f>
        <v/>
      </c>
      <c r="L632" s="16">
        <f>IF(Table1[[#This Row],[Ordem_insumos]]&lt;&gt;0,VLOOKUP(Table1[[#This Row],[Codigo_servico]],Preencher_Orcamento!$B:$D,3,FALSE)*Table1[[#This Row],[Qtde_insumo]],"")</f>
        <v>0</v>
      </c>
      <c r="M632" s="16">
        <f>IF(Table1[[#This Row],[Ordem_insumos]]&lt;&gt;0,VLOOKUP(Table1[[#This Row],[Codigo_servico]],Preencher_Orcamento!$B:$D,3,FALSE)*Table1[[#This Row],[Subtotal_insumo]],"")</f>
        <v>0</v>
      </c>
    </row>
    <row r="633" spans="1:13" x14ac:dyDescent="0.25">
      <c r="A633" s="6">
        <v>30104</v>
      </c>
      <c r="B633" s="126">
        <v>3</v>
      </c>
      <c r="C633" s="133"/>
      <c r="D633" s="134">
        <v>2013</v>
      </c>
      <c r="E633" s="7" t="s">
        <v>2184</v>
      </c>
      <c r="F633" s="8" t="s">
        <v>2140</v>
      </c>
      <c r="G633" s="18">
        <f>IFERROR(VLOOKUP(Table1[[#This Row],[Codigo_insumo]],BD_Insumos!$B:$E,4),"")</f>
        <v>15.756939025755017</v>
      </c>
      <c r="H633" s="140">
        <v>1.08</v>
      </c>
      <c r="I633" s="9"/>
      <c r="J633" s="23">
        <f t="shared" si="9"/>
        <v>17.01749414781542</v>
      </c>
      <c r="K633" s="22" t="str">
        <f>IF(I633&lt;&gt;"",SUMIF(Table1[Codigo_servico],A633,Table1[Subtotal_insumo]),"")</f>
        <v/>
      </c>
      <c r="L633" s="18">
        <f>IF(Table1[[#This Row],[Ordem_insumos]]&lt;&gt;0,VLOOKUP(Table1[[#This Row],[Codigo_servico]],Preencher_Orcamento!$B:$D,3,FALSE)*Table1[[#This Row],[Qtde_insumo]],"")</f>
        <v>0</v>
      </c>
      <c r="M633" s="18">
        <f>IF(Table1[[#This Row],[Ordem_insumos]]&lt;&gt;0,VLOOKUP(Table1[[#This Row],[Codigo_servico]],Preencher_Orcamento!$B:$D,3,FALSE)*Table1[[#This Row],[Subtotal_insumo]],"")</f>
        <v>0</v>
      </c>
    </row>
    <row r="634" spans="1:13" x14ac:dyDescent="0.25">
      <c r="A634" s="6">
        <v>30104</v>
      </c>
      <c r="B634" s="126">
        <v>4</v>
      </c>
      <c r="C634" s="133"/>
      <c r="D634" s="134">
        <v>11070</v>
      </c>
      <c r="E634" s="7" t="s">
        <v>185</v>
      </c>
      <c r="F634" s="8" t="s">
        <v>5</v>
      </c>
      <c r="G634" s="18">
        <f>IFERROR(VLOOKUP(Table1[[#This Row],[Codigo_insumo]],BD_Insumos!$B:$E,4),"")</f>
        <v>4.1189999999999998</v>
      </c>
      <c r="H634" s="140">
        <v>3.5</v>
      </c>
      <c r="I634" s="9"/>
      <c r="J634" s="23">
        <f t="shared" si="9"/>
        <v>14.416499999999999</v>
      </c>
      <c r="K634" s="22" t="str">
        <f>IF(I634&lt;&gt;"",SUMIF(Table1[Codigo_servico],A634,Table1[Subtotal_insumo]),"")</f>
        <v/>
      </c>
      <c r="L634" s="18">
        <f>IF(Table1[[#This Row],[Ordem_insumos]]&lt;&gt;0,VLOOKUP(Table1[[#This Row],[Codigo_servico]],Preencher_Orcamento!$B:$D,3,FALSE)*Table1[[#This Row],[Qtde_insumo]],"")</f>
        <v>0</v>
      </c>
      <c r="M634" s="18">
        <f>IF(Table1[[#This Row],[Ordem_insumos]]&lt;&gt;0,VLOOKUP(Table1[[#This Row],[Codigo_servico]],Preencher_Orcamento!$B:$D,3,FALSE)*Table1[[#This Row],[Subtotal_insumo]],"")</f>
        <v>0</v>
      </c>
    </row>
    <row r="635" spans="1:13" x14ac:dyDescent="0.25">
      <c r="A635" s="6">
        <v>30104</v>
      </c>
      <c r="B635" s="126">
        <v>5</v>
      </c>
      <c r="C635" s="133"/>
      <c r="D635" s="134">
        <v>11064</v>
      </c>
      <c r="E635" s="7" t="s">
        <v>182</v>
      </c>
      <c r="F635" s="8" t="s">
        <v>5</v>
      </c>
      <c r="G635" s="18">
        <f>IFERROR(VLOOKUP(Table1[[#This Row],[Codigo_insumo]],BD_Insumos!$B:$E,4),"")</f>
        <v>0.58689999999999998</v>
      </c>
      <c r="H635" s="140">
        <v>2</v>
      </c>
      <c r="I635" s="9"/>
      <c r="J635" s="23">
        <f t="shared" si="9"/>
        <v>1.1738</v>
      </c>
      <c r="K635" s="22" t="str">
        <f>IF(I635&lt;&gt;"",SUMIF(Table1[Codigo_servico],A635,Table1[Subtotal_insumo]),"")</f>
        <v/>
      </c>
      <c r="L635" s="18">
        <f>IF(Table1[[#This Row],[Ordem_insumos]]&lt;&gt;0,VLOOKUP(Table1[[#This Row],[Codigo_servico]],Preencher_Orcamento!$B:$D,3,FALSE)*Table1[[#This Row],[Qtde_insumo]],"")</f>
        <v>0</v>
      </c>
      <c r="M635" s="18">
        <f>IF(Table1[[#This Row],[Ordem_insumos]]&lt;&gt;0,VLOOKUP(Table1[[#This Row],[Codigo_servico]],Preencher_Orcamento!$B:$D,3,FALSE)*Table1[[#This Row],[Subtotal_insumo]],"")</f>
        <v>0</v>
      </c>
    </row>
    <row r="636" spans="1:13" x14ac:dyDescent="0.25">
      <c r="A636" s="3">
        <v>30111</v>
      </c>
      <c r="B636" s="125">
        <v>0</v>
      </c>
      <c r="C636" s="131" t="s">
        <v>2499</v>
      </c>
      <c r="D636" s="132"/>
      <c r="E636" s="4"/>
      <c r="F636" s="4"/>
      <c r="G636" s="17" t="str">
        <f>IFERROR(VLOOKUP(Table1[[#This Row],[Codigo_insumo]],BD_Insumos!$B:$E,4),"")</f>
        <v/>
      </c>
      <c r="H636" s="139"/>
      <c r="I636" s="5" t="s">
        <v>170</v>
      </c>
      <c r="J636" s="20" t="str">
        <f t="shared" si="9"/>
        <v/>
      </c>
      <c r="K636" s="21">
        <f>IF(I636&lt;&gt;"",SUMIF(Table1[Codigo_servico],A636,Table1[Subtotal_insumo]),"")</f>
        <v>67.580078472598089</v>
      </c>
      <c r="L636" s="17" t="str">
        <f>IF(Table1[[#This Row],[Ordem_insumos]]&lt;&gt;0,VLOOKUP(Table1[[#This Row],[Codigo_servico]],Preencher_Orcamento!$B:$D,3,FALSE)*Table1[[#This Row],[Qtde_insumo]],"")</f>
        <v/>
      </c>
      <c r="M636" s="17" t="str">
        <f>IF(Table1[[#This Row],[Ordem_insumos]]&lt;&gt;0,VLOOKUP(Table1[[#This Row],[Codigo_servico]],Preencher_Orcamento!$B:$D,3,FALSE)*Table1[[#This Row],[Subtotal_insumo]],"")</f>
        <v/>
      </c>
    </row>
    <row r="637" spans="1:13" x14ac:dyDescent="0.25">
      <c r="A637" s="6">
        <v>30111</v>
      </c>
      <c r="B637" s="126">
        <v>1</v>
      </c>
      <c r="C637" s="133"/>
      <c r="D637" s="134">
        <v>17515</v>
      </c>
      <c r="E637" s="7" t="s">
        <v>383</v>
      </c>
      <c r="F637" s="8" t="s">
        <v>197</v>
      </c>
      <c r="G637" s="16">
        <f>IFERROR(VLOOKUP(Table1[[#This Row],[Codigo_insumo]],BD_Insumos!$B:$E,4),"")</f>
        <v>5.5275999999999996</v>
      </c>
      <c r="H637" s="140">
        <v>0.2</v>
      </c>
      <c r="I637" s="9"/>
      <c r="J637" s="22">
        <f t="shared" si="9"/>
        <v>1.1055200000000001</v>
      </c>
      <c r="K637" s="22" t="str">
        <f>IF(I637&lt;&gt;"",SUMIF(Table1[Codigo_servico],A637,Table1[Subtotal_insumo]),"")</f>
        <v/>
      </c>
      <c r="L637" s="16">
        <f>IF(Table1[[#This Row],[Ordem_insumos]]&lt;&gt;0,VLOOKUP(Table1[[#This Row],[Codigo_servico]],Preencher_Orcamento!$B:$D,3,FALSE)*Table1[[#This Row],[Qtde_insumo]],"")</f>
        <v>0</v>
      </c>
      <c r="M637" s="16">
        <f>IF(Table1[[#This Row],[Ordem_insumos]]&lt;&gt;0,VLOOKUP(Table1[[#This Row],[Codigo_servico]],Preencher_Orcamento!$B:$D,3,FALSE)*Table1[[#This Row],[Subtotal_insumo]],"")</f>
        <v>0</v>
      </c>
    </row>
    <row r="638" spans="1:13" x14ac:dyDescent="0.25">
      <c r="A638" s="6">
        <v>30111</v>
      </c>
      <c r="B638" s="126">
        <v>2</v>
      </c>
      <c r="C638" s="133"/>
      <c r="D638" s="134">
        <v>11046</v>
      </c>
      <c r="E638" s="7" t="s">
        <v>178</v>
      </c>
      <c r="F638" s="8" t="s">
        <v>5</v>
      </c>
      <c r="G638" s="16">
        <f>IFERROR(VLOOKUP(Table1[[#This Row],[Codigo_insumo]],BD_Insumos!$B:$E,4),"")</f>
        <v>2.4108999999999998</v>
      </c>
      <c r="H638" s="140">
        <v>1</v>
      </c>
      <c r="I638" s="9"/>
      <c r="J638" s="22">
        <f t="shared" si="9"/>
        <v>2.4108999999999998</v>
      </c>
      <c r="K638" s="22" t="str">
        <f>IF(I638&lt;&gt;"",SUMIF(Table1[Codigo_servico],A638,Table1[Subtotal_insumo]),"")</f>
        <v/>
      </c>
      <c r="L638" s="16">
        <f>IF(Table1[[#This Row],[Ordem_insumos]]&lt;&gt;0,VLOOKUP(Table1[[#This Row],[Codigo_servico]],Preencher_Orcamento!$B:$D,3,FALSE)*Table1[[#This Row],[Qtde_insumo]],"")</f>
        <v>0</v>
      </c>
      <c r="M638" s="16">
        <f>IF(Table1[[#This Row],[Ordem_insumos]]&lt;&gt;0,VLOOKUP(Table1[[#This Row],[Codigo_servico]],Preencher_Orcamento!$B:$D,3,FALSE)*Table1[[#This Row],[Subtotal_insumo]],"")</f>
        <v>0</v>
      </c>
    </row>
    <row r="639" spans="1:13" x14ac:dyDescent="0.25">
      <c r="A639" s="6">
        <v>30111</v>
      </c>
      <c r="B639" s="126">
        <v>3</v>
      </c>
      <c r="C639" s="133"/>
      <c r="D639" s="134">
        <v>2013</v>
      </c>
      <c r="E639" s="7" t="s">
        <v>2184</v>
      </c>
      <c r="F639" s="8" t="s">
        <v>2140</v>
      </c>
      <c r="G639" s="18">
        <f>IFERROR(VLOOKUP(Table1[[#This Row],[Codigo_insumo]],BD_Insumos!$B:$E,4),"")</f>
        <v>15.756939025755017</v>
      </c>
      <c r="H639" s="140">
        <v>2</v>
      </c>
      <c r="I639" s="9"/>
      <c r="J639" s="23">
        <f t="shared" si="9"/>
        <v>31.513878051510034</v>
      </c>
      <c r="K639" s="22" t="str">
        <f>IF(I639&lt;&gt;"",SUMIF(Table1[Codigo_servico],A639,Table1[Subtotal_insumo]),"")</f>
        <v/>
      </c>
      <c r="L639" s="18">
        <f>IF(Table1[[#This Row],[Ordem_insumos]]&lt;&gt;0,VLOOKUP(Table1[[#This Row],[Codigo_servico]],Preencher_Orcamento!$B:$D,3,FALSE)*Table1[[#This Row],[Qtde_insumo]],"")</f>
        <v>0</v>
      </c>
      <c r="M639" s="18">
        <f>IF(Table1[[#This Row],[Ordem_insumos]]&lt;&gt;0,VLOOKUP(Table1[[#This Row],[Codigo_servico]],Preencher_Orcamento!$B:$D,3,FALSE)*Table1[[#This Row],[Subtotal_insumo]],"")</f>
        <v>0</v>
      </c>
    </row>
    <row r="640" spans="1:13" x14ac:dyDescent="0.25">
      <c r="A640" s="6">
        <v>30111</v>
      </c>
      <c r="B640" s="126">
        <v>4</v>
      </c>
      <c r="C640" s="133"/>
      <c r="D640" s="134">
        <v>2014</v>
      </c>
      <c r="E640" s="7" t="s">
        <v>2185</v>
      </c>
      <c r="F640" s="8" t="s">
        <v>2140</v>
      </c>
      <c r="G640" s="18">
        <f>IFERROR(VLOOKUP(Table1[[#This Row],[Codigo_insumo]],BD_Insumos!$B:$E,4),"")</f>
        <v>13.173665210544026</v>
      </c>
      <c r="H640" s="140">
        <v>2</v>
      </c>
      <c r="I640" s="9"/>
      <c r="J640" s="23">
        <f t="shared" si="9"/>
        <v>26.347330421088053</v>
      </c>
      <c r="K640" s="22" t="str">
        <f>IF(I640&lt;&gt;"",SUMIF(Table1[Codigo_servico],A640,Table1[Subtotal_insumo]),"")</f>
        <v/>
      </c>
      <c r="L640" s="18">
        <f>IF(Table1[[#This Row],[Ordem_insumos]]&lt;&gt;0,VLOOKUP(Table1[[#This Row],[Codigo_servico]],Preencher_Orcamento!$B:$D,3,FALSE)*Table1[[#This Row],[Qtde_insumo]],"")</f>
        <v>0</v>
      </c>
      <c r="M640" s="18">
        <f>IF(Table1[[#This Row],[Ordem_insumos]]&lt;&gt;0,VLOOKUP(Table1[[#This Row],[Codigo_servico]],Preencher_Orcamento!$B:$D,3,FALSE)*Table1[[#This Row],[Subtotal_insumo]],"")</f>
        <v>0</v>
      </c>
    </row>
    <row r="641" spans="1:13" x14ac:dyDescent="0.25">
      <c r="A641" s="6">
        <v>30111</v>
      </c>
      <c r="B641" s="126">
        <v>5</v>
      </c>
      <c r="C641" s="133"/>
      <c r="D641" s="134">
        <v>11070</v>
      </c>
      <c r="E641" s="7" t="s">
        <v>185</v>
      </c>
      <c r="F641" s="8" t="s">
        <v>5</v>
      </c>
      <c r="G641" s="18">
        <f>IFERROR(VLOOKUP(Table1[[#This Row],[Codigo_insumo]],BD_Insumos!$B:$E,4),"")</f>
        <v>4.1189999999999998</v>
      </c>
      <c r="H641" s="140">
        <v>0.55000000000000004</v>
      </c>
      <c r="I641" s="9"/>
      <c r="J641" s="23">
        <f t="shared" si="9"/>
        <v>2.26545</v>
      </c>
      <c r="K641" s="22" t="str">
        <f>IF(I641&lt;&gt;"",SUMIF(Table1[Codigo_servico],A641,Table1[Subtotal_insumo]),"")</f>
        <v/>
      </c>
      <c r="L641" s="18">
        <f>IF(Table1[[#This Row],[Ordem_insumos]]&lt;&gt;0,VLOOKUP(Table1[[#This Row],[Codigo_servico]],Preencher_Orcamento!$B:$D,3,FALSE)*Table1[[#This Row],[Qtde_insumo]],"")</f>
        <v>0</v>
      </c>
      <c r="M641" s="18">
        <f>IF(Table1[[#This Row],[Ordem_insumos]]&lt;&gt;0,VLOOKUP(Table1[[#This Row],[Codigo_servico]],Preencher_Orcamento!$B:$D,3,FALSE)*Table1[[#This Row],[Subtotal_insumo]],"")</f>
        <v>0</v>
      </c>
    </row>
    <row r="642" spans="1:13" x14ac:dyDescent="0.25">
      <c r="A642" s="6">
        <v>30111</v>
      </c>
      <c r="B642" s="126">
        <v>6</v>
      </c>
      <c r="C642" s="133"/>
      <c r="D642" s="134">
        <v>11020</v>
      </c>
      <c r="E642" s="7" t="s">
        <v>174</v>
      </c>
      <c r="F642" s="8" t="s">
        <v>170</v>
      </c>
      <c r="G642" s="18">
        <f>IFERROR(VLOOKUP(Table1[[#This Row],[Codigo_insumo]],BD_Insumos!$B:$E,4),"")</f>
        <v>9.8424999999999994</v>
      </c>
      <c r="H642" s="140">
        <v>0.4</v>
      </c>
      <c r="I642" s="9"/>
      <c r="J642" s="23">
        <f t="shared" ref="J642:J705" si="10">IF(I642="",G642*H642,"")</f>
        <v>3.9369999999999998</v>
      </c>
      <c r="K642" s="22" t="str">
        <f>IF(I642&lt;&gt;"",SUMIF(Table1[Codigo_servico],A642,Table1[Subtotal_insumo]),"")</f>
        <v/>
      </c>
      <c r="L642" s="18">
        <f>IF(Table1[[#This Row],[Ordem_insumos]]&lt;&gt;0,VLOOKUP(Table1[[#This Row],[Codigo_servico]],Preencher_Orcamento!$B:$D,3,FALSE)*Table1[[#This Row],[Qtde_insumo]],"")</f>
        <v>0</v>
      </c>
      <c r="M642" s="18">
        <f>IF(Table1[[#This Row],[Ordem_insumos]]&lt;&gt;0,VLOOKUP(Table1[[#This Row],[Codigo_servico]],Preencher_Orcamento!$B:$D,3,FALSE)*Table1[[#This Row],[Subtotal_insumo]],"")</f>
        <v>0</v>
      </c>
    </row>
    <row r="643" spans="1:13" x14ac:dyDescent="0.25">
      <c r="A643" s="3">
        <v>30113</v>
      </c>
      <c r="B643" s="125">
        <v>0</v>
      </c>
      <c r="C643" s="131" t="s">
        <v>2500</v>
      </c>
      <c r="D643" s="132"/>
      <c r="E643" s="4"/>
      <c r="F643" s="4"/>
      <c r="G643" s="17" t="str">
        <f>IFERROR(VLOOKUP(Table1[[#This Row],[Codigo_insumo]],BD_Insumos!$B:$E,4),"")</f>
        <v/>
      </c>
      <c r="H643" s="139"/>
      <c r="I643" s="5" t="s">
        <v>170</v>
      </c>
      <c r="J643" s="20" t="str">
        <f t="shared" si="10"/>
        <v/>
      </c>
      <c r="K643" s="21">
        <f>IF(I643&lt;&gt;"",SUMIF(Table1[Codigo_servico],A643,Table1[Subtotal_insumo]),"")</f>
        <v>70.47795847259809</v>
      </c>
      <c r="L643" s="17" t="str">
        <f>IF(Table1[[#This Row],[Ordem_insumos]]&lt;&gt;0,VLOOKUP(Table1[[#This Row],[Codigo_servico]],Preencher_Orcamento!$B:$D,3,FALSE)*Table1[[#This Row],[Qtde_insumo]],"")</f>
        <v/>
      </c>
      <c r="M643" s="17" t="str">
        <f>IF(Table1[[#This Row],[Ordem_insumos]]&lt;&gt;0,VLOOKUP(Table1[[#This Row],[Codigo_servico]],Preencher_Orcamento!$B:$D,3,FALSE)*Table1[[#This Row],[Subtotal_insumo]],"")</f>
        <v/>
      </c>
    </row>
    <row r="644" spans="1:13" x14ac:dyDescent="0.25">
      <c r="A644" s="6">
        <v>30113</v>
      </c>
      <c r="B644" s="126">
        <v>1</v>
      </c>
      <c r="C644" s="133"/>
      <c r="D644" s="134">
        <v>2014</v>
      </c>
      <c r="E644" s="7" t="s">
        <v>2185</v>
      </c>
      <c r="F644" s="8" t="s">
        <v>2140</v>
      </c>
      <c r="G644" s="16">
        <f>IFERROR(VLOOKUP(Table1[[#This Row],[Codigo_insumo]],BD_Insumos!$B:$E,4),"")</f>
        <v>13.173665210544026</v>
      </c>
      <c r="H644" s="140">
        <v>2</v>
      </c>
      <c r="I644" s="9"/>
      <c r="J644" s="22">
        <f t="shared" si="10"/>
        <v>26.347330421088053</v>
      </c>
      <c r="K644" s="22" t="str">
        <f>IF(I644&lt;&gt;"",SUMIF(Table1[Codigo_servico],A644,Table1[Subtotal_insumo]),"")</f>
        <v/>
      </c>
      <c r="L644" s="16">
        <f>IF(Table1[[#This Row],[Ordem_insumos]]&lt;&gt;0,VLOOKUP(Table1[[#This Row],[Codigo_servico]],Preencher_Orcamento!$B:$D,3,FALSE)*Table1[[#This Row],[Qtde_insumo]],"")</f>
        <v>0</v>
      </c>
      <c r="M644" s="16">
        <f>IF(Table1[[#This Row],[Ordem_insumos]]&lt;&gt;0,VLOOKUP(Table1[[#This Row],[Codigo_servico]],Preencher_Orcamento!$B:$D,3,FALSE)*Table1[[#This Row],[Subtotal_insumo]],"")</f>
        <v>0</v>
      </c>
    </row>
    <row r="645" spans="1:13" x14ac:dyDescent="0.25">
      <c r="A645" s="6">
        <v>30113</v>
      </c>
      <c r="B645" s="126">
        <v>2</v>
      </c>
      <c r="C645" s="133"/>
      <c r="D645" s="134">
        <v>11010</v>
      </c>
      <c r="E645" s="7" t="s">
        <v>169</v>
      </c>
      <c r="F645" s="8" t="s">
        <v>170</v>
      </c>
      <c r="G645" s="16">
        <f>IFERROR(VLOOKUP(Table1[[#This Row],[Codigo_insumo]],BD_Insumos!$B:$E,4),"")</f>
        <v>17.087199999999999</v>
      </c>
      <c r="H645" s="140">
        <v>0.4</v>
      </c>
      <c r="I645" s="9"/>
      <c r="J645" s="22">
        <f t="shared" si="10"/>
        <v>6.8348800000000001</v>
      </c>
      <c r="K645" s="22" t="str">
        <f>IF(I645&lt;&gt;"",SUMIF(Table1[Codigo_servico],A645,Table1[Subtotal_insumo]),"")</f>
        <v/>
      </c>
      <c r="L645" s="16">
        <f>IF(Table1[[#This Row],[Ordem_insumos]]&lt;&gt;0,VLOOKUP(Table1[[#This Row],[Codigo_servico]],Preencher_Orcamento!$B:$D,3,FALSE)*Table1[[#This Row],[Qtde_insumo]],"")</f>
        <v>0</v>
      </c>
      <c r="M645" s="16">
        <f>IF(Table1[[#This Row],[Ordem_insumos]]&lt;&gt;0,VLOOKUP(Table1[[#This Row],[Codigo_servico]],Preencher_Orcamento!$B:$D,3,FALSE)*Table1[[#This Row],[Subtotal_insumo]],"")</f>
        <v>0</v>
      </c>
    </row>
    <row r="646" spans="1:13" x14ac:dyDescent="0.25">
      <c r="A646" s="6">
        <v>30113</v>
      </c>
      <c r="B646" s="126">
        <v>3</v>
      </c>
      <c r="C646" s="133"/>
      <c r="D646" s="134">
        <v>11046</v>
      </c>
      <c r="E646" s="7" t="s">
        <v>178</v>
      </c>
      <c r="F646" s="8" t="s">
        <v>5</v>
      </c>
      <c r="G646" s="18">
        <f>IFERROR(VLOOKUP(Table1[[#This Row],[Codigo_insumo]],BD_Insumos!$B:$E,4),"")</f>
        <v>2.4108999999999998</v>
      </c>
      <c r="H646" s="140">
        <v>1</v>
      </c>
      <c r="I646" s="9"/>
      <c r="J646" s="23">
        <f t="shared" si="10"/>
        <v>2.4108999999999998</v>
      </c>
      <c r="K646" s="22" t="str">
        <f>IF(I646&lt;&gt;"",SUMIF(Table1[Codigo_servico],A646,Table1[Subtotal_insumo]),"")</f>
        <v/>
      </c>
      <c r="L646" s="18">
        <f>IF(Table1[[#This Row],[Ordem_insumos]]&lt;&gt;0,VLOOKUP(Table1[[#This Row],[Codigo_servico]],Preencher_Orcamento!$B:$D,3,FALSE)*Table1[[#This Row],[Qtde_insumo]],"")</f>
        <v>0</v>
      </c>
      <c r="M646" s="18">
        <f>IF(Table1[[#This Row],[Ordem_insumos]]&lt;&gt;0,VLOOKUP(Table1[[#This Row],[Codigo_servico]],Preencher_Orcamento!$B:$D,3,FALSE)*Table1[[#This Row],[Subtotal_insumo]],"")</f>
        <v>0</v>
      </c>
    </row>
    <row r="647" spans="1:13" x14ac:dyDescent="0.25">
      <c r="A647" s="6">
        <v>30113</v>
      </c>
      <c r="B647" s="126">
        <v>4</v>
      </c>
      <c r="C647" s="133"/>
      <c r="D647" s="134">
        <v>2013</v>
      </c>
      <c r="E647" s="7" t="s">
        <v>2184</v>
      </c>
      <c r="F647" s="8" t="s">
        <v>2140</v>
      </c>
      <c r="G647" s="18">
        <f>IFERROR(VLOOKUP(Table1[[#This Row],[Codigo_insumo]],BD_Insumos!$B:$E,4),"")</f>
        <v>15.756939025755017</v>
      </c>
      <c r="H647" s="140">
        <v>2</v>
      </c>
      <c r="I647" s="9"/>
      <c r="J647" s="23">
        <f t="shared" si="10"/>
        <v>31.513878051510034</v>
      </c>
      <c r="K647" s="22" t="str">
        <f>IF(I647&lt;&gt;"",SUMIF(Table1[Codigo_servico],A647,Table1[Subtotal_insumo]),"")</f>
        <v/>
      </c>
      <c r="L647" s="18">
        <f>IF(Table1[[#This Row],[Ordem_insumos]]&lt;&gt;0,VLOOKUP(Table1[[#This Row],[Codigo_servico]],Preencher_Orcamento!$B:$D,3,FALSE)*Table1[[#This Row],[Qtde_insumo]],"")</f>
        <v>0</v>
      </c>
      <c r="M647" s="18">
        <f>IF(Table1[[#This Row],[Ordem_insumos]]&lt;&gt;0,VLOOKUP(Table1[[#This Row],[Codigo_servico]],Preencher_Orcamento!$B:$D,3,FALSE)*Table1[[#This Row],[Subtotal_insumo]],"")</f>
        <v>0</v>
      </c>
    </row>
    <row r="648" spans="1:13" x14ac:dyDescent="0.25">
      <c r="A648" s="6">
        <v>30113</v>
      </c>
      <c r="B648" s="126">
        <v>5</v>
      </c>
      <c r="C648" s="133"/>
      <c r="D648" s="134">
        <v>11070</v>
      </c>
      <c r="E648" s="7" t="s">
        <v>185</v>
      </c>
      <c r="F648" s="8" t="s">
        <v>5</v>
      </c>
      <c r="G648" s="18">
        <f>IFERROR(VLOOKUP(Table1[[#This Row],[Codigo_insumo]],BD_Insumos!$B:$E,4),"")</f>
        <v>4.1189999999999998</v>
      </c>
      <c r="H648" s="140">
        <v>0.55000000000000004</v>
      </c>
      <c r="I648" s="9"/>
      <c r="J648" s="23">
        <f t="shared" si="10"/>
        <v>2.26545</v>
      </c>
      <c r="K648" s="22" t="str">
        <f>IF(I648&lt;&gt;"",SUMIF(Table1[Codigo_servico],A648,Table1[Subtotal_insumo]),"")</f>
        <v/>
      </c>
      <c r="L648" s="18">
        <f>IF(Table1[[#This Row],[Ordem_insumos]]&lt;&gt;0,VLOOKUP(Table1[[#This Row],[Codigo_servico]],Preencher_Orcamento!$B:$D,3,FALSE)*Table1[[#This Row],[Qtde_insumo]],"")</f>
        <v>0</v>
      </c>
      <c r="M648" s="18">
        <f>IF(Table1[[#This Row],[Ordem_insumos]]&lt;&gt;0,VLOOKUP(Table1[[#This Row],[Codigo_servico]],Preencher_Orcamento!$B:$D,3,FALSE)*Table1[[#This Row],[Subtotal_insumo]],"")</f>
        <v>0</v>
      </c>
    </row>
    <row r="649" spans="1:13" x14ac:dyDescent="0.25">
      <c r="A649" s="6">
        <v>30113</v>
      </c>
      <c r="B649" s="126">
        <v>6</v>
      </c>
      <c r="C649" s="133"/>
      <c r="D649" s="134">
        <v>17515</v>
      </c>
      <c r="E649" s="7" t="s">
        <v>383</v>
      </c>
      <c r="F649" s="8" t="s">
        <v>197</v>
      </c>
      <c r="G649" s="18">
        <f>IFERROR(VLOOKUP(Table1[[#This Row],[Codigo_insumo]],BD_Insumos!$B:$E,4),"")</f>
        <v>5.5275999999999996</v>
      </c>
      <c r="H649" s="140">
        <v>0.2</v>
      </c>
      <c r="I649" s="9"/>
      <c r="J649" s="23">
        <f t="shared" si="10"/>
        <v>1.1055200000000001</v>
      </c>
      <c r="K649" s="22" t="str">
        <f>IF(I649&lt;&gt;"",SUMIF(Table1[Codigo_servico],A649,Table1[Subtotal_insumo]),"")</f>
        <v/>
      </c>
      <c r="L649" s="18">
        <f>IF(Table1[[#This Row],[Ordem_insumos]]&lt;&gt;0,VLOOKUP(Table1[[#This Row],[Codigo_servico]],Preencher_Orcamento!$B:$D,3,FALSE)*Table1[[#This Row],[Qtde_insumo]],"")</f>
        <v>0</v>
      </c>
      <c r="M649" s="18">
        <f>IF(Table1[[#This Row],[Ordem_insumos]]&lt;&gt;0,VLOOKUP(Table1[[#This Row],[Codigo_servico]],Preencher_Orcamento!$B:$D,3,FALSE)*Table1[[#This Row],[Subtotal_insumo]],"")</f>
        <v>0</v>
      </c>
    </row>
    <row r="650" spans="1:13" x14ac:dyDescent="0.25">
      <c r="A650" s="3">
        <v>30114</v>
      </c>
      <c r="B650" s="125">
        <v>0</v>
      </c>
      <c r="C650" s="131" t="s">
        <v>2501</v>
      </c>
      <c r="D650" s="132"/>
      <c r="E650" s="4"/>
      <c r="F650" s="4"/>
      <c r="G650" s="17" t="str">
        <f>IFERROR(VLOOKUP(Table1[[#This Row],[Codigo_insumo]],BD_Insumos!$B:$E,4),"")</f>
        <v/>
      </c>
      <c r="H650" s="139"/>
      <c r="I650" s="5" t="s">
        <v>170</v>
      </c>
      <c r="J650" s="20" t="str">
        <f t="shared" si="10"/>
        <v/>
      </c>
      <c r="K650" s="21">
        <f>IF(I650&lt;&gt;"",SUMIF(Table1[Codigo_servico],A650,Table1[Subtotal_insumo]),"")</f>
        <v>51.380150833558851</v>
      </c>
      <c r="L650" s="17" t="str">
        <f>IF(Table1[[#This Row],[Ordem_insumos]]&lt;&gt;0,VLOOKUP(Table1[[#This Row],[Codigo_servico]],Preencher_Orcamento!$B:$D,3,FALSE)*Table1[[#This Row],[Qtde_insumo]],"")</f>
        <v/>
      </c>
      <c r="M650" s="17" t="str">
        <f>IF(Table1[[#This Row],[Ordem_insumos]]&lt;&gt;0,VLOOKUP(Table1[[#This Row],[Codigo_servico]],Preencher_Orcamento!$B:$D,3,FALSE)*Table1[[#This Row],[Subtotal_insumo]],"")</f>
        <v/>
      </c>
    </row>
    <row r="651" spans="1:13" x14ac:dyDescent="0.25">
      <c r="A651" s="6">
        <v>30114</v>
      </c>
      <c r="B651" s="126">
        <v>1</v>
      </c>
      <c r="C651" s="133"/>
      <c r="D651" s="134">
        <v>11001</v>
      </c>
      <c r="E651" s="7" t="s">
        <v>167</v>
      </c>
      <c r="F651" s="8" t="s">
        <v>168</v>
      </c>
      <c r="G651" s="16">
        <f>IFERROR(VLOOKUP(Table1[[#This Row],[Codigo_insumo]],BD_Insumos!$B:$E,4),"")</f>
        <v>6.4767000000000001</v>
      </c>
      <c r="H651" s="140">
        <v>0.1</v>
      </c>
      <c r="I651" s="9"/>
      <c r="J651" s="22">
        <f t="shared" si="10"/>
        <v>0.64767000000000008</v>
      </c>
      <c r="K651" s="22" t="str">
        <f>IF(I651&lt;&gt;"",SUMIF(Table1[Codigo_servico],A651,Table1[Subtotal_insumo]),"")</f>
        <v/>
      </c>
      <c r="L651" s="16">
        <f>IF(Table1[[#This Row],[Ordem_insumos]]&lt;&gt;0,VLOOKUP(Table1[[#This Row],[Codigo_servico]],Preencher_Orcamento!$B:$D,3,FALSE)*Table1[[#This Row],[Qtde_insumo]],"")</f>
        <v>0</v>
      </c>
      <c r="M651" s="16">
        <f>IF(Table1[[#This Row],[Ordem_insumos]]&lt;&gt;0,VLOOKUP(Table1[[#This Row],[Codigo_servico]],Preencher_Orcamento!$B:$D,3,FALSE)*Table1[[#This Row],[Subtotal_insumo]],"")</f>
        <v>0</v>
      </c>
    </row>
    <row r="652" spans="1:13" x14ac:dyDescent="0.25">
      <c r="A652" s="6">
        <v>30114</v>
      </c>
      <c r="B652" s="126">
        <v>2</v>
      </c>
      <c r="C652" s="133"/>
      <c r="D652" s="134">
        <v>17515</v>
      </c>
      <c r="E652" s="7" t="s">
        <v>383</v>
      </c>
      <c r="F652" s="8" t="s">
        <v>197</v>
      </c>
      <c r="G652" s="16">
        <f>IFERROR(VLOOKUP(Table1[[#This Row],[Codigo_insumo]],BD_Insumos!$B:$E,4),"")</f>
        <v>5.5275999999999996</v>
      </c>
      <c r="H652" s="140">
        <v>0.2</v>
      </c>
      <c r="I652" s="9"/>
      <c r="J652" s="22">
        <f t="shared" si="10"/>
        <v>1.1055200000000001</v>
      </c>
      <c r="K652" s="22" t="str">
        <f>IF(I652&lt;&gt;"",SUMIF(Table1[Codigo_servico],A652,Table1[Subtotal_insumo]),"")</f>
        <v/>
      </c>
      <c r="L652" s="16">
        <f>IF(Table1[[#This Row],[Ordem_insumos]]&lt;&gt;0,VLOOKUP(Table1[[#This Row],[Codigo_servico]],Preencher_Orcamento!$B:$D,3,FALSE)*Table1[[#This Row],[Qtde_insumo]],"")</f>
        <v>0</v>
      </c>
      <c r="M652" s="16">
        <f>IF(Table1[[#This Row],[Ordem_insumos]]&lt;&gt;0,VLOOKUP(Table1[[#This Row],[Codigo_servico]],Preencher_Orcamento!$B:$D,3,FALSE)*Table1[[#This Row],[Subtotal_insumo]],"")</f>
        <v>0</v>
      </c>
    </row>
    <row r="653" spans="1:13" x14ac:dyDescent="0.25">
      <c r="A653" s="6">
        <v>30114</v>
      </c>
      <c r="B653" s="126">
        <v>3</v>
      </c>
      <c r="C653" s="133"/>
      <c r="D653" s="134">
        <v>2014</v>
      </c>
      <c r="E653" s="7" t="s">
        <v>2185</v>
      </c>
      <c r="F653" s="8" t="s">
        <v>2140</v>
      </c>
      <c r="G653" s="18">
        <f>IFERROR(VLOOKUP(Table1[[#This Row],[Codigo_insumo]],BD_Insumos!$B:$E,4),"")</f>
        <v>13.173665210544026</v>
      </c>
      <c r="H653" s="140">
        <v>1.2</v>
      </c>
      <c r="I653" s="9"/>
      <c r="J653" s="23">
        <f t="shared" si="10"/>
        <v>15.808398252652831</v>
      </c>
      <c r="K653" s="22" t="str">
        <f>IF(I653&lt;&gt;"",SUMIF(Table1[Codigo_servico],A653,Table1[Subtotal_insumo]),"")</f>
        <v/>
      </c>
      <c r="L653" s="18">
        <f>IF(Table1[[#This Row],[Ordem_insumos]]&lt;&gt;0,VLOOKUP(Table1[[#This Row],[Codigo_servico]],Preencher_Orcamento!$B:$D,3,FALSE)*Table1[[#This Row],[Qtde_insumo]],"")</f>
        <v>0</v>
      </c>
      <c r="M653" s="18">
        <f>IF(Table1[[#This Row],[Ordem_insumos]]&lt;&gt;0,VLOOKUP(Table1[[#This Row],[Codigo_servico]],Preencher_Orcamento!$B:$D,3,FALSE)*Table1[[#This Row],[Subtotal_insumo]],"")</f>
        <v>0</v>
      </c>
    </row>
    <row r="654" spans="1:13" x14ac:dyDescent="0.25">
      <c r="A654" s="6">
        <v>30114</v>
      </c>
      <c r="B654" s="126">
        <v>4</v>
      </c>
      <c r="C654" s="133"/>
      <c r="D654" s="134">
        <v>11066</v>
      </c>
      <c r="E654" s="7" t="s">
        <v>183</v>
      </c>
      <c r="F654" s="8" t="s">
        <v>5</v>
      </c>
      <c r="G654" s="18">
        <f>IFERROR(VLOOKUP(Table1[[#This Row],[Codigo_insumo]],BD_Insumos!$B:$E,4),"")</f>
        <v>1.0965</v>
      </c>
      <c r="H654" s="140">
        <v>1.53</v>
      </c>
      <c r="I654" s="9"/>
      <c r="J654" s="23">
        <f t="shared" si="10"/>
        <v>1.6776450000000001</v>
      </c>
      <c r="K654" s="22" t="str">
        <f>IF(I654&lt;&gt;"",SUMIF(Table1[Codigo_servico],A654,Table1[Subtotal_insumo]),"")</f>
        <v/>
      </c>
      <c r="L654" s="18">
        <f>IF(Table1[[#This Row],[Ordem_insumos]]&lt;&gt;0,VLOOKUP(Table1[[#This Row],[Codigo_servico]],Preencher_Orcamento!$B:$D,3,FALSE)*Table1[[#This Row],[Qtde_insumo]],"")</f>
        <v>0</v>
      </c>
      <c r="M654" s="18">
        <f>IF(Table1[[#This Row],[Ordem_insumos]]&lt;&gt;0,VLOOKUP(Table1[[#This Row],[Codigo_servico]],Preencher_Orcamento!$B:$D,3,FALSE)*Table1[[#This Row],[Subtotal_insumo]],"")</f>
        <v>0</v>
      </c>
    </row>
    <row r="655" spans="1:13" x14ac:dyDescent="0.25">
      <c r="A655" s="6">
        <v>30114</v>
      </c>
      <c r="B655" s="126">
        <v>5</v>
      </c>
      <c r="C655" s="133"/>
      <c r="D655" s="134">
        <v>11020</v>
      </c>
      <c r="E655" s="7" t="s">
        <v>174</v>
      </c>
      <c r="F655" s="8" t="s">
        <v>170</v>
      </c>
      <c r="G655" s="18">
        <f>IFERROR(VLOOKUP(Table1[[#This Row],[Codigo_insumo]],BD_Insumos!$B:$E,4),"")</f>
        <v>9.8424999999999994</v>
      </c>
      <c r="H655" s="140">
        <v>0.4299</v>
      </c>
      <c r="I655" s="9"/>
      <c r="J655" s="23">
        <f t="shared" si="10"/>
        <v>4.2312907499999994</v>
      </c>
      <c r="K655" s="22" t="str">
        <f>IF(I655&lt;&gt;"",SUMIF(Table1[Codigo_servico],A655,Table1[Subtotal_insumo]),"")</f>
        <v/>
      </c>
      <c r="L655" s="18">
        <f>IF(Table1[[#This Row],[Ordem_insumos]]&lt;&gt;0,VLOOKUP(Table1[[#This Row],[Codigo_servico]],Preencher_Orcamento!$B:$D,3,FALSE)*Table1[[#This Row],[Qtde_insumo]],"")</f>
        <v>0</v>
      </c>
      <c r="M655" s="18">
        <f>IF(Table1[[#This Row],[Ordem_insumos]]&lt;&gt;0,VLOOKUP(Table1[[#This Row],[Codigo_servico]],Preencher_Orcamento!$B:$D,3,FALSE)*Table1[[#This Row],[Subtotal_insumo]],"")</f>
        <v>0</v>
      </c>
    </row>
    <row r="656" spans="1:13" x14ac:dyDescent="0.25">
      <c r="A656" s="6">
        <v>30114</v>
      </c>
      <c r="B656" s="126">
        <v>6</v>
      </c>
      <c r="C656" s="133"/>
      <c r="D656" s="134">
        <v>11046</v>
      </c>
      <c r="E656" s="7" t="s">
        <v>178</v>
      </c>
      <c r="F656" s="8" t="s">
        <v>5</v>
      </c>
      <c r="G656" s="18">
        <f>IFERROR(VLOOKUP(Table1[[#This Row],[Codigo_insumo]],BD_Insumos!$B:$E,4),"")</f>
        <v>2.4108999999999998</v>
      </c>
      <c r="H656" s="140">
        <v>1</v>
      </c>
      <c r="I656" s="9"/>
      <c r="J656" s="23">
        <f t="shared" si="10"/>
        <v>2.4108999999999998</v>
      </c>
      <c r="K656" s="22" t="str">
        <f>IF(I656&lt;&gt;"",SUMIF(Table1[Codigo_servico],A656,Table1[Subtotal_insumo]),"")</f>
        <v/>
      </c>
      <c r="L656" s="18">
        <f>IF(Table1[[#This Row],[Ordem_insumos]]&lt;&gt;0,VLOOKUP(Table1[[#This Row],[Codigo_servico]],Preencher_Orcamento!$B:$D,3,FALSE)*Table1[[#This Row],[Qtde_insumo]],"")</f>
        <v>0</v>
      </c>
      <c r="M656" s="18">
        <f>IF(Table1[[#This Row],[Ordem_insumos]]&lt;&gt;0,VLOOKUP(Table1[[#This Row],[Codigo_servico]],Preencher_Orcamento!$B:$D,3,FALSE)*Table1[[#This Row],[Subtotal_insumo]],"")</f>
        <v>0</v>
      </c>
    </row>
    <row r="657" spans="1:13" x14ac:dyDescent="0.25">
      <c r="A657" s="6">
        <v>30114</v>
      </c>
      <c r="B657" s="126">
        <v>7</v>
      </c>
      <c r="C657" s="133"/>
      <c r="D657" s="134">
        <v>11070</v>
      </c>
      <c r="E657" s="7" t="s">
        <v>185</v>
      </c>
      <c r="F657" s="8" t="s">
        <v>5</v>
      </c>
      <c r="G657" s="18">
        <f>IFERROR(VLOOKUP(Table1[[#This Row],[Codigo_insumo]],BD_Insumos!$B:$E,4),"")</f>
        <v>4.1189999999999998</v>
      </c>
      <c r="H657" s="140">
        <v>1.6</v>
      </c>
      <c r="I657" s="9"/>
      <c r="J657" s="23">
        <f t="shared" si="10"/>
        <v>6.5903999999999998</v>
      </c>
      <c r="K657" s="22" t="str">
        <f>IF(I657&lt;&gt;"",SUMIF(Table1[Codigo_servico],A657,Table1[Subtotal_insumo]),"")</f>
        <v/>
      </c>
      <c r="L657" s="18">
        <f>IF(Table1[[#This Row],[Ordem_insumos]]&lt;&gt;0,VLOOKUP(Table1[[#This Row],[Codigo_servico]],Preencher_Orcamento!$B:$D,3,FALSE)*Table1[[#This Row],[Qtde_insumo]],"")</f>
        <v>0</v>
      </c>
      <c r="M657" s="18">
        <f>IF(Table1[[#This Row],[Ordem_insumos]]&lt;&gt;0,VLOOKUP(Table1[[#This Row],[Codigo_servico]],Preencher_Orcamento!$B:$D,3,FALSE)*Table1[[#This Row],[Subtotal_insumo]],"")</f>
        <v>0</v>
      </c>
    </row>
    <row r="658" spans="1:13" x14ac:dyDescent="0.25">
      <c r="A658" s="6">
        <v>30114</v>
      </c>
      <c r="B658" s="126">
        <v>8</v>
      </c>
      <c r="C658" s="133"/>
      <c r="D658" s="134">
        <v>2013</v>
      </c>
      <c r="E658" s="7" t="s">
        <v>2184</v>
      </c>
      <c r="F658" s="8" t="s">
        <v>2140</v>
      </c>
      <c r="G658" s="18">
        <f>IFERROR(VLOOKUP(Table1[[#This Row],[Codigo_insumo]],BD_Insumos!$B:$E,4),"")</f>
        <v>15.756939025755017</v>
      </c>
      <c r="H658" s="140">
        <v>1.2</v>
      </c>
      <c r="I658" s="9"/>
      <c r="J658" s="23">
        <f t="shared" si="10"/>
        <v>18.90832683090602</v>
      </c>
      <c r="K658" s="22" t="str">
        <f>IF(I658&lt;&gt;"",SUMIF(Table1[Codigo_servico],A658,Table1[Subtotal_insumo]),"")</f>
        <v/>
      </c>
      <c r="L658" s="18">
        <f>IF(Table1[[#This Row],[Ordem_insumos]]&lt;&gt;0,VLOOKUP(Table1[[#This Row],[Codigo_servico]],Preencher_Orcamento!$B:$D,3,FALSE)*Table1[[#This Row],[Qtde_insumo]],"")</f>
        <v>0</v>
      </c>
      <c r="M658" s="18">
        <f>IF(Table1[[#This Row],[Ordem_insumos]]&lt;&gt;0,VLOOKUP(Table1[[#This Row],[Codigo_servico]],Preencher_Orcamento!$B:$D,3,FALSE)*Table1[[#This Row],[Subtotal_insumo]],"")</f>
        <v>0</v>
      </c>
    </row>
    <row r="659" spans="1:13" x14ac:dyDescent="0.25">
      <c r="A659" s="3">
        <v>30115</v>
      </c>
      <c r="B659" s="125">
        <v>0</v>
      </c>
      <c r="C659" s="131" t="s">
        <v>2502</v>
      </c>
      <c r="D659" s="132"/>
      <c r="E659" s="4"/>
      <c r="F659" s="4"/>
      <c r="G659" s="17" t="str">
        <f>IFERROR(VLOOKUP(Table1[[#This Row],[Codigo_insumo]],BD_Insumos!$B:$E,4),"")</f>
        <v/>
      </c>
      <c r="H659" s="139"/>
      <c r="I659" s="5" t="s">
        <v>170</v>
      </c>
      <c r="J659" s="20" t="str">
        <f t="shared" si="10"/>
        <v/>
      </c>
      <c r="K659" s="21">
        <f>IF(I659&lt;&gt;"",SUMIF(Table1[Codigo_servico],A659,Table1[Subtotal_insumo]),"")</f>
        <v>52.400346523558845</v>
      </c>
      <c r="L659" s="17" t="str">
        <f>IF(Table1[[#This Row],[Ordem_insumos]]&lt;&gt;0,VLOOKUP(Table1[[#This Row],[Codigo_servico]],Preencher_Orcamento!$B:$D,3,FALSE)*Table1[[#This Row],[Qtde_insumo]],"")</f>
        <v/>
      </c>
      <c r="M659" s="17" t="str">
        <f>IF(Table1[[#This Row],[Ordem_insumos]]&lt;&gt;0,VLOOKUP(Table1[[#This Row],[Codigo_servico]],Preencher_Orcamento!$B:$D,3,FALSE)*Table1[[#This Row],[Subtotal_insumo]],"")</f>
        <v/>
      </c>
    </row>
    <row r="660" spans="1:13" x14ac:dyDescent="0.25">
      <c r="A660" s="6">
        <v>30115</v>
      </c>
      <c r="B660" s="126">
        <v>1</v>
      </c>
      <c r="C660" s="133"/>
      <c r="D660" s="134">
        <v>11021</v>
      </c>
      <c r="E660" s="7" t="s">
        <v>175</v>
      </c>
      <c r="F660" s="8" t="s">
        <v>170</v>
      </c>
      <c r="G660" s="16">
        <f>IFERROR(VLOOKUP(Table1[[#This Row],[Codigo_insumo]],BD_Insumos!$B:$E,4),"")</f>
        <v>12.2156</v>
      </c>
      <c r="H660" s="140">
        <v>0.4299</v>
      </c>
      <c r="I660" s="9"/>
      <c r="J660" s="22">
        <f t="shared" si="10"/>
        <v>5.2514864399999999</v>
      </c>
      <c r="K660" s="22" t="str">
        <f>IF(I660&lt;&gt;"",SUMIF(Table1[Codigo_servico],A660,Table1[Subtotal_insumo]),"")</f>
        <v/>
      </c>
      <c r="L660" s="16">
        <f>IF(Table1[[#This Row],[Ordem_insumos]]&lt;&gt;0,VLOOKUP(Table1[[#This Row],[Codigo_servico]],Preencher_Orcamento!$B:$D,3,FALSE)*Table1[[#This Row],[Qtde_insumo]],"")</f>
        <v>0</v>
      </c>
      <c r="M660" s="16">
        <f>IF(Table1[[#This Row],[Ordem_insumos]]&lt;&gt;0,VLOOKUP(Table1[[#This Row],[Codigo_servico]],Preencher_Orcamento!$B:$D,3,FALSE)*Table1[[#This Row],[Subtotal_insumo]],"")</f>
        <v>0</v>
      </c>
    </row>
    <row r="661" spans="1:13" x14ac:dyDescent="0.25">
      <c r="A661" s="6">
        <v>30115</v>
      </c>
      <c r="B661" s="126">
        <v>2</v>
      </c>
      <c r="C661" s="133"/>
      <c r="D661" s="134">
        <v>11046</v>
      </c>
      <c r="E661" s="7" t="s">
        <v>178</v>
      </c>
      <c r="F661" s="8" t="s">
        <v>5</v>
      </c>
      <c r="G661" s="16">
        <f>IFERROR(VLOOKUP(Table1[[#This Row],[Codigo_insumo]],BD_Insumos!$B:$E,4),"")</f>
        <v>2.4108999999999998</v>
      </c>
      <c r="H661" s="140">
        <v>1</v>
      </c>
      <c r="I661" s="9"/>
      <c r="J661" s="22">
        <f t="shared" si="10"/>
        <v>2.4108999999999998</v>
      </c>
      <c r="K661" s="22" t="str">
        <f>IF(I661&lt;&gt;"",SUMIF(Table1[Codigo_servico],A661,Table1[Subtotal_insumo]),"")</f>
        <v/>
      </c>
      <c r="L661" s="16">
        <f>IF(Table1[[#This Row],[Ordem_insumos]]&lt;&gt;0,VLOOKUP(Table1[[#This Row],[Codigo_servico]],Preencher_Orcamento!$B:$D,3,FALSE)*Table1[[#This Row],[Qtde_insumo]],"")</f>
        <v>0</v>
      </c>
      <c r="M661" s="16">
        <f>IF(Table1[[#This Row],[Ordem_insumos]]&lt;&gt;0,VLOOKUP(Table1[[#This Row],[Codigo_servico]],Preencher_Orcamento!$B:$D,3,FALSE)*Table1[[#This Row],[Subtotal_insumo]],"")</f>
        <v>0</v>
      </c>
    </row>
    <row r="662" spans="1:13" x14ac:dyDescent="0.25">
      <c r="A662" s="6">
        <v>30115</v>
      </c>
      <c r="B662" s="126">
        <v>3</v>
      </c>
      <c r="C662" s="133"/>
      <c r="D662" s="134">
        <v>11070</v>
      </c>
      <c r="E662" s="7" t="s">
        <v>185</v>
      </c>
      <c r="F662" s="8" t="s">
        <v>5</v>
      </c>
      <c r="G662" s="18">
        <f>IFERROR(VLOOKUP(Table1[[#This Row],[Codigo_insumo]],BD_Insumos!$B:$E,4),"")</f>
        <v>4.1189999999999998</v>
      </c>
      <c r="H662" s="140">
        <v>1.6</v>
      </c>
      <c r="I662" s="9"/>
      <c r="J662" s="23">
        <f t="shared" si="10"/>
        <v>6.5903999999999998</v>
      </c>
      <c r="K662" s="22" t="str">
        <f>IF(I662&lt;&gt;"",SUMIF(Table1[Codigo_servico],A662,Table1[Subtotal_insumo]),"")</f>
        <v/>
      </c>
      <c r="L662" s="18">
        <f>IF(Table1[[#This Row],[Ordem_insumos]]&lt;&gt;0,VLOOKUP(Table1[[#This Row],[Codigo_servico]],Preencher_Orcamento!$B:$D,3,FALSE)*Table1[[#This Row],[Qtde_insumo]],"")</f>
        <v>0</v>
      </c>
      <c r="M662" s="18">
        <f>IF(Table1[[#This Row],[Ordem_insumos]]&lt;&gt;0,VLOOKUP(Table1[[#This Row],[Codigo_servico]],Preencher_Orcamento!$B:$D,3,FALSE)*Table1[[#This Row],[Subtotal_insumo]],"")</f>
        <v>0</v>
      </c>
    </row>
    <row r="663" spans="1:13" x14ac:dyDescent="0.25">
      <c r="A663" s="6">
        <v>30115</v>
      </c>
      <c r="B663" s="126">
        <v>4</v>
      </c>
      <c r="C663" s="133"/>
      <c r="D663" s="134">
        <v>11001</v>
      </c>
      <c r="E663" s="7" t="s">
        <v>167</v>
      </c>
      <c r="F663" s="8" t="s">
        <v>168</v>
      </c>
      <c r="G663" s="18">
        <f>IFERROR(VLOOKUP(Table1[[#This Row],[Codigo_insumo]],BD_Insumos!$B:$E,4),"")</f>
        <v>6.4767000000000001</v>
      </c>
      <c r="H663" s="140">
        <v>0.1</v>
      </c>
      <c r="I663" s="9"/>
      <c r="J663" s="23">
        <f t="shared" si="10"/>
        <v>0.64767000000000008</v>
      </c>
      <c r="K663" s="22" t="str">
        <f>IF(I663&lt;&gt;"",SUMIF(Table1[Codigo_servico],A663,Table1[Subtotal_insumo]),"")</f>
        <v/>
      </c>
      <c r="L663" s="18">
        <f>IF(Table1[[#This Row],[Ordem_insumos]]&lt;&gt;0,VLOOKUP(Table1[[#This Row],[Codigo_servico]],Preencher_Orcamento!$B:$D,3,FALSE)*Table1[[#This Row],[Qtde_insumo]],"")</f>
        <v>0</v>
      </c>
      <c r="M663" s="18">
        <f>IF(Table1[[#This Row],[Ordem_insumos]]&lt;&gt;0,VLOOKUP(Table1[[#This Row],[Codigo_servico]],Preencher_Orcamento!$B:$D,3,FALSE)*Table1[[#This Row],[Subtotal_insumo]],"")</f>
        <v>0</v>
      </c>
    </row>
    <row r="664" spans="1:13" x14ac:dyDescent="0.25">
      <c r="A664" s="6">
        <v>30115</v>
      </c>
      <c r="B664" s="126">
        <v>5</v>
      </c>
      <c r="C664" s="133"/>
      <c r="D664" s="134">
        <v>11066</v>
      </c>
      <c r="E664" s="7" t="s">
        <v>183</v>
      </c>
      <c r="F664" s="8" t="s">
        <v>5</v>
      </c>
      <c r="G664" s="18">
        <f>IFERROR(VLOOKUP(Table1[[#This Row],[Codigo_insumo]],BD_Insumos!$B:$E,4),"")</f>
        <v>1.0965</v>
      </c>
      <c r="H664" s="140">
        <v>1.53</v>
      </c>
      <c r="I664" s="9"/>
      <c r="J664" s="23">
        <f t="shared" si="10"/>
        <v>1.6776450000000001</v>
      </c>
      <c r="K664" s="22" t="str">
        <f>IF(I664&lt;&gt;"",SUMIF(Table1[Codigo_servico],A664,Table1[Subtotal_insumo]),"")</f>
        <v/>
      </c>
      <c r="L664" s="18">
        <f>IF(Table1[[#This Row],[Ordem_insumos]]&lt;&gt;0,VLOOKUP(Table1[[#This Row],[Codigo_servico]],Preencher_Orcamento!$B:$D,3,FALSE)*Table1[[#This Row],[Qtde_insumo]],"")</f>
        <v>0</v>
      </c>
      <c r="M664" s="18">
        <f>IF(Table1[[#This Row],[Ordem_insumos]]&lt;&gt;0,VLOOKUP(Table1[[#This Row],[Codigo_servico]],Preencher_Orcamento!$B:$D,3,FALSE)*Table1[[#This Row],[Subtotal_insumo]],"")</f>
        <v>0</v>
      </c>
    </row>
    <row r="665" spans="1:13" x14ac:dyDescent="0.25">
      <c r="A665" s="6">
        <v>30115</v>
      </c>
      <c r="B665" s="126">
        <v>6</v>
      </c>
      <c r="C665" s="133"/>
      <c r="D665" s="134">
        <v>2013</v>
      </c>
      <c r="E665" s="7" t="s">
        <v>2184</v>
      </c>
      <c r="F665" s="8" t="s">
        <v>2140</v>
      </c>
      <c r="G665" s="18">
        <f>IFERROR(VLOOKUP(Table1[[#This Row],[Codigo_insumo]],BD_Insumos!$B:$E,4),"")</f>
        <v>15.756939025755017</v>
      </c>
      <c r="H665" s="140">
        <v>1.2</v>
      </c>
      <c r="I665" s="9"/>
      <c r="J665" s="23">
        <f t="shared" si="10"/>
        <v>18.90832683090602</v>
      </c>
      <c r="K665" s="22" t="str">
        <f>IF(I665&lt;&gt;"",SUMIF(Table1[Codigo_servico],A665,Table1[Subtotal_insumo]),"")</f>
        <v/>
      </c>
      <c r="L665" s="18">
        <f>IF(Table1[[#This Row],[Ordem_insumos]]&lt;&gt;0,VLOOKUP(Table1[[#This Row],[Codigo_servico]],Preencher_Orcamento!$B:$D,3,FALSE)*Table1[[#This Row],[Qtde_insumo]],"")</f>
        <v>0</v>
      </c>
      <c r="M665" s="18">
        <f>IF(Table1[[#This Row],[Ordem_insumos]]&lt;&gt;0,VLOOKUP(Table1[[#This Row],[Codigo_servico]],Preencher_Orcamento!$B:$D,3,FALSE)*Table1[[#This Row],[Subtotal_insumo]],"")</f>
        <v>0</v>
      </c>
    </row>
    <row r="666" spans="1:13" x14ac:dyDescent="0.25">
      <c r="A666" s="6">
        <v>30115</v>
      </c>
      <c r="B666" s="126">
        <v>7</v>
      </c>
      <c r="C666" s="133"/>
      <c r="D666" s="134">
        <v>17515</v>
      </c>
      <c r="E666" s="7" t="s">
        <v>383</v>
      </c>
      <c r="F666" s="8" t="s">
        <v>197</v>
      </c>
      <c r="G666" s="18">
        <f>IFERROR(VLOOKUP(Table1[[#This Row],[Codigo_insumo]],BD_Insumos!$B:$E,4),"")</f>
        <v>5.5275999999999996</v>
      </c>
      <c r="H666" s="140">
        <v>0.2</v>
      </c>
      <c r="I666" s="9"/>
      <c r="J666" s="23">
        <f t="shared" si="10"/>
        <v>1.1055200000000001</v>
      </c>
      <c r="K666" s="22" t="str">
        <f>IF(I666&lt;&gt;"",SUMIF(Table1[Codigo_servico],A666,Table1[Subtotal_insumo]),"")</f>
        <v/>
      </c>
      <c r="L666" s="18">
        <f>IF(Table1[[#This Row],[Ordem_insumos]]&lt;&gt;0,VLOOKUP(Table1[[#This Row],[Codigo_servico]],Preencher_Orcamento!$B:$D,3,FALSE)*Table1[[#This Row],[Qtde_insumo]],"")</f>
        <v>0</v>
      </c>
      <c r="M666" s="18">
        <f>IF(Table1[[#This Row],[Ordem_insumos]]&lt;&gt;0,VLOOKUP(Table1[[#This Row],[Codigo_servico]],Preencher_Orcamento!$B:$D,3,FALSE)*Table1[[#This Row],[Subtotal_insumo]],"")</f>
        <v>0</v>
      </c>
    </row>
    <row r="667" spans="1:13" x14ac:dyDescent="0.25">
      <c r="A667" s="6">
        <v>30115</v>
      </c>
      <c r="B667" s="126">
        <v>8</v>
      </c>
      <c r="C667" s="133"/>
      <c r="D667" s="134">
        <v>2014</v>
      </c>
      <c r="E667" s="7" t="s">
        <v>2185</v>
      </c>
      <c r="F667" s="8" t="s">
        <v>2140</v>
      </c>
      <c r="G667" s="18">
        <f>IFERROR(VLOOKUP(Table1[[#This Row],[Codigo_insumo]],BD_Insumos!$B:$E,4),"")</f>
        <v>13.173665210544026</v>
      </c>
      <c r="H667" s="140">
        <v>1.2</v>
      </c>
      <c r="I667" s="9"/>
      <c r="J667" s="23">
        <f t="shared" si="10"/>
        <v>15.808398252652831</v>
      </c>
      <c r="K667" s="22" t="str">
        <f>IF(I667&lt;&gt;"",SUMIF(Table1[Codigo_servico],A667,Table1[Subtotal_insumo]),"")</f>
        <v/>
      </c>
      <c r="L667" s="18">
        <f>IF(Table1[[#This Row],[Ordem_insumos]]&lt;&gt;0,VLOOKUP(Table1[[#This Row],[Codigo_servico]],Preencher_Orcamento!$B:$D,3,FALSE)*Table1[[#This Row],[Qtde_insumo]],"")</f>
        <v>0</v>
      </c>
      <c r="M667" s="18">
        <f>IF(Table1[[#This Row],[Ordem_insumos]]&lt;&gt;0,VLOOKUP(Table1[[#This Row],[Codigo_servico]],Preencher_Orcamento!$B:$D,3,FALSE)*Table1[[#This Row],[Subtotal_insumo]],"")</f>
        <v>0</v>
      </c>
    </row>
    <row r="668" spans="1:13" x14ac:dyDescent="0.25">
      <c r="A668" s="3">
        <v>30116</v>
      </c>
      <c r="B668" s="125">
        <v>0</v>
      </c>
      <c r="C668" s="131" t="s">
        <v>2503</v>
      </c>
      <c r="D668" s="132"/>
      <c r="E668" s="4"/>
      <c r="F668" s="4"/>
      <c r="G668" s="17" t="str">
        <f>IFERROR(VLOOKUP(Table1[[#This Row],[Codigo_insumo]],BD_Insumos!$B:$E,4),"")</f>
        <v/>
      </c>
      <c r="H668" s="139"/>
      <c r="I668" s="5" t="s">
        <v>170</v>
      </c>
      <c r="J668" s="20" t="str">
        <f t="shared" si="10"/>
        <v/>
      </c>
      <c r="K668" s="21">
        <f>IF(I668&lt;&gt;"",SUMIF(Table1[Codigo_servico],A668,Table1[Subtotal_insumo]),"")</f>
        <v>53.84697736355885</v>
      </c>
      <c r="L668" s="17" t="str">
        <f>IF(Table1[[#This Row],[Ordem_insumos]]&lt;&gt;0,VLOOKUP(Table1[[#This Row],[Codigo_servico]],Preencher_Orcamento!$B:$D,3,FALSE)*Table1[[#This Row],[Qtde_insumo]],"")</f>
        <v/>
      </c>
      <c r="M668" s="17" t="str">
        <f>IF(Table1[[#This Row],[Ordem_insumos]]&lt;&gt;0,VLOOKUP(Table1[[#This Row],[Codigo_servico]],Preencher_Orcamento!$B:$D,3,FALSE)*Table1[[#This Row],[Subtotal_insumo]],"")</f>
        <v/>
      </c>
    </row>
    <row r="669" spans="1:13" x14ac:dyDescent="0.25">
      <c r="A669" s="6">
        <v>30116</v>
      </c>
      <c r="B669" s="126">
        <v>1</v>
      </c>
      <c r="C669" s="133"/>
      <c r="D669" s="134">
        <v>11010</v>
      </c>
      <c r="E669" s="7" t="s">
        <v>169</v>
      </c>
      <c r="F669" s="8" t="s">
        <v>170</v>
      </c>
      <c r="G669" s="16">
        <f>IFERROR(VLOOKUP(Table1[[#This Row],[Codigo_insumo]],BD_Insumos!$B:$E,4),"")</f>
        <v>17.087199999999999</v>
      </c>
      <c r="H669" s="140">
        <v>0.4299</v>
      </c>
      <c r="I669" s="9"/>
      <c r="J669" s="22">
        <f t="shared" si="10"/>
        <v>7.3457872799999997</v>
      </c>
      <c r="K669" s="22" t="str">
        <f>IF(I669&lt;&gt;"",SUMIF(Table1[Codigo_servico],A669,Table1[Subtotal_insumo]),"")</f>
        <v/>
      </c>
      <c r="L669" s="16">
        <f>IF(Table1[[#This Row],[Ordem_insumos]]&lt;&gt;0,VLOOKUP(Table1[[#This Row],[Codigo_servico]],Preencher_Orcamento!$B:$D,3,FALSE)*Table1[[#This Row],[Qtde_insumo]],"")</f>
        <v>0</v>
      </c>
      <c r="M669" s="16">
        <f>IF(Table1[[#This Row],[Ordem_insumos]]&lt;&gt;0,VLOOKUP(Table1[[#This Row],[Codigo_servico]],Preencher_Orcamento!$B:$D,3,FALSE)*Table1[[#This Row],[Subtotal_insumo]],"")</f>
        <v>0</v>
      </c>
    </row>
    <row r="670" spans="1:13" x14ac:dyDescent="0.25">
      <c r="A670" s="6">
        <v>30116</v>
      </c>
      <c r="B670" s="126">
        <v>2</v>
      </c>
      <c r="C670" s="133"/>
      <c r="D670" s="134">
        <v>2014</v>
      </c>
      <c r="E670" s="7" t="s">
        <v>2185</v>
      </c>
      <c r="F670" s="8" t="s">
        <v>2140</v>
      </c>
      <c r="G670" s="16">
        <f>IFERROR(VLOOKUP(Table1[[#This Row],[Codigo_insumo]],BD_Insumos!$B:$E,4),"")</f>
        <v>13.173665210544026</v>
      </c>
      <c r="H670" s="140">
        <v>1.2</v>
      </c>
      <c r="I670" s="9"/>
      <c r="J670" s="22">
        <f t="shared" si="10"/>
        <v>15.808398252652831</v>
      </c>
      <c r="K670" s="22" t="str">
        <f>IF(I670&lt;&gt;"",SUMIF(Table1[Codigo_servico],A670,Table1[Subtotal_insumo]),"")</f>
        <v/>
      </c>
      <c r="L670" s="16">
        <f>IF(Table1[[#This Row],[Ordem_insumos]]&lt;&gt;0,VLOOKUP(Table1[[#This Row],[Codigo_servico]],Preencher_Orcamento!$B:$D,3,FALSE)*Table1[[#This Row],[Qtde_insumo]],"")</f>
        <v>0</v>
      </c>
      <c r="M670" s="16">
        <f>IF(Table1[[#This Row],[Ordem_insumos]]&lt;&gt;0,VLOOKUP(Table1[[#This Row],[Codigo_servico]],Preencher_Orcamento!$B:$D,3,FALSE)*Table1[[#This Row],[Subtotal_insumo]],"")</f>
        <v>0</v>
      </c>
    </row>
    <row r="671" spans="1:13" x14ac:dyDescent="0.25">
      <c r="A671" s="6">
        <v>30116</v>
      </c>
      <c r="B671" s="126">
        <v>3</v>
      </c>
      <c r="C671" s="133"/>
      <c r="D671" s="134">
        <v>2013</v>
      </c>
      <c r="E671" s="7" t="s">
        <v>2184</v>
      </c>
      <c r="F671" s="8" t="s">
        <v>2140</v>
      </c>
      <c r="G671" s="18">
        <f>IFERROR(VLOOKUP(Table1[[#This Row],[Codigo_insumo]],BD_Insumos!$B:$E,4),"")</f>
        <v>15.756939025755017</v>
      </c>
      <c r="H671" s="140">
        <v>1.2</v>
      </c>
      <c r="I671" s="9"/>
      <c r="J671" s="23">
        <f t="shared" si="10"/>
        <v>18.90832683090602</v>
      </c>
      <c r="K671" s="22" t="str">
        <f>IF(I671&lt;&gt;"",SUMIF(Table1[Codigo_servico],A671,Table1[Subtotal_insumo]),"")</f>
        <v/>
      </c>
      <c r="L671" s="18">
        <f>IF(Table1[[#This Row],[Ordem_insumos]]&lt;&gt;0,VLOOKUP(Table1[[#This Row],[Codigo_servico]],Preencher_Orcamento!$B:$D,3,FALSE)*Table1[[#This Row],[Qtde_insumo]],"")</f>
        <v>0</v>
      </c>
      <c r="M671" s="18">
        <f>IF(Table1[[#This Row],[Ordem_insumos]]&lt;&gt;0,VLOOKUP(Table1[[#This Row],[Codigo_servico]],Preencher_Orcamento!$B:$D,3,FALSE)*Table1[[#This Row],[Subtotal_insumo]],"")</f>
        <v>0</v>
      </c>
    </row>
    <row r="672" spans="1:13" x14ac:dyDescent="0.25">
      <c r="A672" s="6">
        <v>30116</v>
      </c>
      <c r="B672" s="126">
        <v>4</v>
      </c>
      <c r="C672" s="133"/>
      <c r="D672" s="134">
        <v>17515</v>
      </c>
      <c r="E672" s="7" t="s">
        <v>383</v>
      </c>
      <c r="F672" s="8" t="s">
        <v>197</v>
      </c>
      <c r="G672" s="18">
        <f>IFERROR(VLOOKUP(Table1[[#This Row],[Codigo_insumo]],BD_Insumos!$B:$E,4),"")</f>
        <v>5.5275999999999996</v>
      </c>
      <c r="H672" s="140">
        <v>0.2</v>
      </c>
      <c r="I672" s="9"/>
      <c r="J672" s="23">
        <f t="shared" si="10"/>
        <v>1.1055200000000001</v>
      </c>
      <c r="K672" s="22" t="str">
        <f>IF(I672&lt;&gt;"",SUMIF(Table1[Codigo_servico],A672,Table1[Subtotal_insumo]),"")</f>
        <v/>
      </c>
      <c r="L672" s="18">
        <f>IF(Table1[[#This Row],[Ordem_insumos]]&lt;&gt;0,VLOOKUP(Table1[[#This Row],[Codigo_servico]],Preencher_Orcamento!$B:$D,3,FALSE)*Table1[[#This Row],[Qtde_insumo]],"")</f>
        <v>0</v>
      </c>
      <c r="M672" s="18">
        <f>IF(Table1[[#This Row],[Ordem_insumos]]&lt;&gt;0,VLOOKUP(Table1[[#This Row],[Codigo_servico]],Preencher_Orcamento!$B:$D,3,FALSE)*Table1[[#This Row],[Subtotal_insumo]],"")</f>
        <v>0</v>
      </c>
    </row>
    <row r="673" spans="1:13" x14ac:dyDescent="0.25">
      <c r="A673" s="6">
        <v>30116</v>
      </c>
      <c r="B673" s="126">
        <v>5</v>
      </c>
      <c r="C673" s="133"/>
      <c r="D673" s="134">
        <v>11066</v>
      </c>
      <c r="E673" s="7" t="s">
        <v>183</v>
      </c>
      <c r="F673" s="8" t="s">
        <v>5</v>
      </c>
      <c r="G673" s="18">
        <f>IFERROR(VLOOKUP(Table1[[#This Row],[Codigo_insumo]],BD_Insumos!$B:$E,4),"")</f>
        <v>1.0965</v>
      </c>
      <c r="H673" s="140">
        <v>1.53</v>
      </c>
      <c r="I673" s="9"/>
      <c r="J673" s="23">
        <f t="shared" si="10"/>
        <v>1.6776450000000001</v>
      </c>
      <c r="K673" s="22" t="str">
        <f>IF(I673&lt;&gt;"",SUMIF(Table1[Codigo_servico],A673,Table1[Subtotal_insumo]),"")</f>
        <v/>
      </c>
      <c r="L673" s="18">
        <f>IF(Table1[[#This Row],[Ordem_insumos]]&lt;&gt;0,VLOOKUP(Table1[[#This Row],[Codigo_servico]],Preencher_Orcamento!$B:$D,3,FALSE)*Table1[[#This Row],[Qtde_insumo]],"")</f>
        <v>0</v>
      </c>
      <c r="M673" s="18">
        <f>IF(Table1[[#This Row],[Ordem_insumos]]&lt;&gt;0,VLOOKUP(Table1[[#This Row],[Codigo_servico]],Preencher_Orcamento!$B:$D,3,FALSE)*Table1[[#This Row],[Subtotal_insumo]],"")</f>
        <v>0</v>
      </c>
    </row>
    <row r="674" spans="1:13" x14ac:dyDescent="0.25">
      <c r="A674" s="6">
        <v>30116</v>
      </c>
      <c r="B674" s="126">
        <v>6</v>
      </c>
      <c r="C674" s="133"/>
      <c r="D674" s="134">
        <v>11046</v>
      </c>
      <c r="E674" s="7" t="s">
        <v>178</v>
      </c>
      <c r="F674" s="8" t="s">
        <v>5</v>
      </c>
      <c r="G674" s="18">
        <f>IFERROR(VLOOKUP(Table1[[#This Row],[Codigo_insumo]],BD_Insumos!$B:$E,4),"")</f>
        <v>2.4108999999999998</v>
      </c>
      <c r="H674" s="140">
        <v>1</v>
      </c>
      <c r="I674" s="9"/>
      <c r="J674" s="23">
        <f t="shared" si="10"/>
        <v>2.4108999999999998</v>
      </c>
      <c r="K674" s="22" t="str">
        <f>IF(I674&lt;&gt;"",SUMIF(Table1[Codigo_servico],A674,Table1[Subtotal_insumo]),"")</f>
        <v/>
      </c>
      <c r="L674" s="18">
        <f>IF(Table1[[#This Row],[Ordem_insumos]]&lt;&gt;0,VLOOKUP(Table1[[#This Row],[Codigo_servico]],Preencher_Orcamento!$B:$D,3,FALSE)*Table1[[#This Row],[Qtde_insumo]],"")</f>
        <v>0</v>
      </c>
      <c r="M674" s="18">
        <f>IF(Table1[[#This Row],[Ordem_insumos]]&lt;&gt;0,VLOOKUP(Table1[[#This Row],[Codigo_servico]],Preencher_Orcamento!$B:$D,3,FALSE)*Table1[[#This Row],[Subtotal_insumo]],"")</f>
        <v>0</v>
      </c>
    </row>
    <row r="675" spans="1:13" x14ac:dyDescent="0.25">
      <c r="A675" s="6">
        <v>30116</v>
      </c>
      <c r="B675" s="126">
        <v>7</v>
      </c>
      <c r="C675" s="133"/>
      <c r="D675" s="134">
        <v>11070</v>
      </c>
      <c r="E675" s="7" t="s">
        <v>185</v>
      </c>
      <c r="F675" s="8" t="s">
        <v>5</v>
      </c>
      <c r="G675" s="18">
        <f>IFERROR(VLOOKUP(Table1[[#This Row],[Codigo_insumo]],BD_Insumos!$B:$E,4),"")</f>
        <v>4.1189999999999998</v>
      </c>
      <c r="H675" s="140">
        <v>1.6</v>
      </c>
      <c r="I675" s="9"/>
      <c r="J675" s="23">
        <f t="shared" si="10"/>
        <v>6.5903999999999998</v>
      </c>
      <c r="K675" s="22" t="str">
        <f>IF(I675&lt;&gt;"",SUMIF(Table1[Codigo_servico],A675,Table1[Subtotal_insumo]),"")</f>
        <v/>
      </c>
      <c r="L675" s="18">
        <f>IF(Table1[[#This Row],[Ordem_insumos]]&lt;&gt;0,VLOOKUP(Table1[[#This Row],[Codigo_servico]],Preencher_Orcamento!$B:$D,3,FALSE)*Table1[[#This Row],[Qtde_insumo]],"")</f>
        <v>0</v>
      </c>
      <c r="M675" s="18">
        <f>IF(Table1[[#This Row],[Ordem_insumos]]&lt;&gt;0,VLOOKUP(Table1[[#This Row],[Codigo_servico]],Preencher_Orcamento!$B:$D,3,FALSE)*Table1[[#This Row],[Subtotal_insumo]],"")</f>
        <v>0</v>
      </c>
    </row>
    <row r="676" spans="1:13" x14ac:dyDescent="0.25">
      <c r="A676" s="3">
        <v>30117</v>
      </c>
      <c r="B676" s="125">
        <v>0</v>
      </c>
      <c r="C676" s="131" t="s">
        <v>2504</v>
      </c>
      <c r="D676" s="132"/>
      <c r="E676" s="4"/>
      <c r="F676" s="4"/>
      <c r="G676" s="17" t="str">
        <f>IFERROR(VLOOKUP(Table1[[#This Row],[Codigo_insumo]],BD_Insumos!$B:$E,4),"")</f>
        <v/>
      </c>
      <c r="H676" s="139"/>
      <c r="I676" s="5" t="s">
        <v>170</v>
      </c>
      <c r="J676" s="20" t="str">
        <f t="shared" si="10"/>
        <v/>
      </c>
      <c r="K676" s="21">
        <f>IF(I676&lt;&gt;"",SUMIF(Table1[Codigo_servico],A676,Table1[Subtotal_insumo]),"")</f>
        <v>54.927316063558848</v>
      </c>
      <c r="L676" s="17" t="str">
        <f>IF(Table1[[#This Row],[Ordem_insumos]]&lt;&gt;0,VLOOKUP(Table1[[#This Row],[Codigo_servico]],Preencher_Orcamento!$B:$D,3,FALSE)*Table1[[#This Row],[Qtde_insumo]],"")</f>
        <v/>
      </c>
      <c r="M676" s="17" t="str">
        <f>IF(Table1[[#This Row],[Ordem_insumos]]&lt;&gt;0,VLOOKUP(Table1[[#This Row],[Codigo_servico]],Preencher_Orcamento!$B:$D,3,FALSE)*Table1[[#This Row],[Subtotal_insumo]],"")</f>
        <v/>
      </c>
    </row>
    <row r="677" spans="1:13" x14ac:dyDescent="0.25">
      <c r="A677" s="6">
        <v>30117</v>
      </c>
      <c r="B677" s="126">
        <v>1</v>
      </c>
      <c r="C677" s="133"/>
      <c r="D677" s="134">
        <v>2014</v>
      </c>
      <c r="E677" s="7" t="s">
        <v>2185</v>
      </c>
      <c r="F677" s="8" t="s">
        <v>2140</v>
      </c>
      <c r="G677" s="16">
        <f>IFERROR(VLOOKUP(Table1[[#This Row],[Codigo_insumo]],BD_Insumos!$B:$E,4),"")</f>
        <v>13.173665210544026</v>
      </c>
      <c r="H677" s="140">
        <v>1.2</v>
      </c>
      <c r="I677" s="9"/>
      <c r="J677" s="22">
        <f t="shared" si="10"/>
        <v>15.808398252652831</v>
      </c>
      <c r="K677" s="22" t="str">
        <f>IF(I677&lt;&gt;"",SUMIF(Table1[Codigo_servico],A677,Table1[Subtotal_insumo]),"")</f>
        <v/>
      </c>
      <c r="L677" s="16">
        <f>IF(Table1[[#This Row],[Ordem_insumos]]&lt;&gt;0,VLOOKUP(Table1[[#This Row],[Codigo_servico]],Preencher_Orcamento!$B:$D,3,FALSE)*Table1[[#This Row],[Qtde_insumo]],"")</f>
        <v>0</v>
      </c>
      <c r="M677" s="16">
        <f>IF(Table1[[#This Row],[Ordem_insumos]]&lt;&gt;0,VLOOKUP(Table1[[#This Row],[Codigo_servico]],Preencher_Orcamento!$B:$D,3,FALSE)*Table1[[#This Row],[Subtotal_insumo]],"")</f>
        <v>0</v>
      </c>
    </row>
    <row r="678" spans="1:13" x14ac:dyDescent="0.25">
      <c r="A678" s="6">
        <v>30117</v>
      </c>
      <c r="B678" s="126">
        <v>2</v>
      </c>
      <c r="C678" s="133"/>
      <c r="D678" s="134">
        <v>11070</v>
      </c>
      <c r="E678" s="7" t="s">
        <v>185</v>
      </c>
      <c r="F678" s="8" t="s">
        <v>5</v>
      </c>
      <c r="G678" s="16">
        <f>IFERROR(VLOOKUP(Table1[[#This Row],[Codigo_insumo]],BD_Insumos!$B:$E,4),"")</f>
        <v>4.1189999999999998</v>
      </c>
      <c r="H678" s="140">
        <v>1.6</v>
      </c>
      <c r="I678" s="9"/>
      <c r="J678" s="22">
        <f t="shared" si="10"/>
        <v>6.5903999999999998</v>
      </c>
      <c r="K678" s="22" t="str">
        <f>IF(I678&lt;&gt;"",SUMIF(Table1[Codigo_servico],A678,Table1[Subtotal_insumo]),"")</f>
        <v/>
      </c>
      <c r="L678" s="16">
        <f>IF(Table1[[#This Row],[Ordem_insumos]]&lt;&gt;0,VLOOKUP(Table1[[#This Row],[Codigo_servico]],Preencher_Orcamento!$B:$D,3,FALSE)*Table1[[#This Row],[Qtde_insumo]],"")</f>
        <v>0</v>
      </c>
      <c r="M678" s="16">
        <f>IF(Table1[[#This Row],[Ordem_insumos]]&lt;&gt;0,VLOOKUP(Table1[[#This Row],[Codigo_servico]],Preencher_Orcamento!$B:$D,3,FALSE)*Table1[[#This Row],[Subtotal_insumo]],"")</f>
        <v>0</v>
      </c>
    </row>
    <row r="679" spans="1:13" x14ac:dyDescent="0.25">
      <c r="A679" s="6">
        <v>30117</v>
      </c>
      <c r="B679" s="126">
        <v>3</v>
      </c>
      <c r="C679" s="133"/>
      <c r="D679" s="134">
        <v>11066</v>
      </c>
      <c r="E679" s="7" t="s">
        <v>183</v>
      </c>
      <c r="F679" s="8" t="s">
        <v>5</v>
      </c>
      <c r="G679" s="18">
        <f>IFERROR(VLOOKUP(Table1[[#This Row],[Codigo_insumo]],BD_Insumos!$B:$E,4),"")</f>
        <v>1.0965</v>
      </c>
      <c r="H679" s="140">
        <v>1.53</v>
      </c>
      <c r="I679" s="9"/>
      <c r="J679" s="23">
        <f t="shared" si="10"/>
        <v>1.6776450000000001</v>
      </c>
      <c r="K679" s="22" t="str">
        <f>IF(I679&lt;&gt;"",SUMIF(Table1[Codigo_servico],A679,Table1[Subtotal_insumo]),"")</f>
        <v/>
      </c>
      <c r="L679" s="18">
        <f>IF(Table1[[#This Row],[Ordem_insumos]]&lt;&gt;0,VLOOKUP(Table1[[#This Row],[Codigo_servico]],Preencher_Orcamento!$B:$D,3,FALSE)*Table1[[#This Row],[Qtde_insumo]],"")</f>
        <v>0</v>
      </c>
      <c r="M679" s="18">
        <f>IF(Table1[[#This Row],[Ordem_insumos]]&lt;&gt;0,VLOOKUP(Table1[[#This Row],[Codigo_servico]],Preencher_Orcamento!$B:$D,3,FALSE)*Table1[[#This Row],[Subtotal_insumo]],"")</f>
        <v>0</v>
      </c>
    </row>
    <row r="680" spans="1:13" x14ac:dyDescent="0.25">
      <c r="A680" s="6">
        <v>30117</v>
      </c>
      <c r="B680" s="126">
        <v>4</v>
      </c>
      <c r="C680" s="133"/>
      <c r="D680" s="134">
        <v>11011</v>
      </c>
      <c r="E680" s="7" t="s">
        <v>171</v>
      </c>
      <c r="F680" s="8" t="s">
        <v>170</v>
      </c>
      <c r="G680" s="18">
        <f>IFERROR(VLOOKUP(Table1[[#This Row],[Codigo_insumo]],BD_Insumos!$B:$E,4),"")</f>
        <v>19.600200000000001</v>
      </c>
      <c r="H680" s="140">
        <v>0.4299</v>
      </c>
      <c r="I680" s="9"/>
      <c r="J680" s="23">
        <f t="shared" si="10"/>
        <v>8.4261259800000001</v>
      </c>
      <c r="K680" s="22" t="str">
        <f>IF(I680&lt;&gt;"",SUMIF(Table1[Codigo_servico],A680,Table1[Subtotal_insumo]),"")</f>
        <v/>
      </c>
      <c r="L680" s="18">
        <f>IF(Table1[[#This Row],[Ordem_insumos]]&lt;&gt;0,VLOOKUP(Table1[[#This Row],[Codigo_servico]],Preencher_Orcamento!$B:$D,3,FALSE)*Table1[[#This Row],[Qtde_insumo]],"")</f>
        <v>0</v>
      </c>
      <c r="M680" s="18">
        <f>IF(Table1[[#This Row],[Ordem_insumos]]&lt;&gt;0,VLOOKUP(Table1[[#This Row],[Codigo_servico]],Preencher_Orcamento!$B:$D,3,FALSE)*Table1[[#This Row],[Subtotal_insumo]],"")</f>
        <v>0</v>
      </c>
    </row>
    <row r="681" spans="1:13" x14ac:dyDescent="0.25">
      <c r="A681" s="6">
        <v>30117</v>
      </c>
      <c r="B681" s="126">
        <v>5</v>
      </c>
      <c r="C681" s="133"/>
      <c r="D681" s="134">
        <v>2013</v>
      </c>
      <c r="E681" s="7" t="s">
        <v>2184</v>
      </c>
      <c r="F681" s="8" t="s">
        <v>2140</v>
      </c>
      <c r="G681" s="18">
        <f>IFERROR(VLOOKUP(Table1[[#This Row],[Codigo_insumo]],BD_Insumos!$B:$E,4),"")</f>
        <v>15.756939025755017</v>
      </c>
      <c r="H681" s="140">
        <v>1.2</v>
      </c>
      <c r="I681" s="9"/>
      <c r="J681" s="23">
        <f t="shared" si="10"/>
        <v>18.90832683090602</v>
      </c>
      <c r="K681" s="22" t="str">
        <f>IF(I681&lt;&gt;"",SUMIF(Table1[Codigo_servico],A681,Table1[Subtotal_insumo]),"")</f>
        <v/>
      </c>
      <c r="L681" s="18">
        <f>IF(Table1[[#This Row],[Ordem_insumos]]&lt;&gt;0,VLOOKUP(Table1[[#This Row],[Codigo_servico]],Preencher_Orcamento!$B:$D,3,FALSE)*Table1[[#This Row],[Qtde_insumo]],"")</f>
        <v>0</v>
      </c>
      <c r="M681" s="18">
        <f>IF(Table1[[#This Row],[Ordem_insumos]]&lt;&gt;0,VLOOKUP(Table1[[#This Row],[Codigo_servico]],Preencher_Orcamento!$B:$D,3,FALSE)*Table1[[#This Row],[Subtotal_insumo]],"")</f>
        <v>0</v>
      </c>
    </row>
    <row r="682" spans="1:13" x14ac:dyDescent="0.25">
      <c r="A682" s="6">
        <v>30117</v>
      </c>
      <c r="B682" s="126">
        <v>6</v>
      </c>
      <c r="C682" s="133"/>
      <c r="D682" s="134">
        <v>11046</v>
      </c>
      <c r="E682" s="7" t="s">
        <v>178</v>
      </c>
      <c r="F682" s="8" t="s">
        <v>5</v>
      </c>
      <c r="G682" s="18">
        <f>IFERROR(VLOOKUP(Table1[[#This Row],[Codigo_insumo]],BD_Insumos!$B:$E,4),"")</f>
        <v>2.4108999999999998</v>
      </c>
      <c r="H682" s="140">
        <v>1</v>
      </c>
      <c r="I682" s="9"/>
      <c r="J682" s="23">
        <f t="shared" si="10"/>
        <v>2.4108999999999998</v>
      </c>
      <c r="K682" s="22" t="str">
        <f>IF(I682&lt;&gt;"",SUMIF(Table1[Codigo_servico],A682,Table1[Subtotal_insumo]),"")</f>
        <v/>
      </c>
      <c r="L682" s="18">
        <f>IF(Table1[[#This Row],[Ordem_insumos]]&lt;&gt;0,VLOOKUP(Table1[[#This Row],[Codigo_servico]],Preencher_Orcamento!$B:$D,3,FALSE)*Table1[[#This Row],[Qtde_insumo]],"")</f>
        <v>0</v>
      </c>
      <c r="M682" s="18">
        <f>IF(Table1[[#This Row],[Ordem_insumos]]&lt;&gt;0,VLOOKUP(Table1[[#This Row],[Codigo_servico]],Preencher_Orcamento!$B:$D,3,FALSE)*Table1[[#This Row],[Subtotal_insumo]],"")</f>
        <v>0</v>
      </c>
    </row>
    <row r="683" spans="1:13" x14ac:dyDescent="0.25">
      <c r="A683" s="6">
        <v>30117</v>
      </c>
      <c r="B683" s="126">
        <v>7</v>
      </c>
      <c r="C683" s="133"/>
      <c r="D683" s="134">
        <v>17515</v>
      </c>
      <c r="E683" s="7" t="s">
        <v>383</v>
      </c>
      <c r="F683" s="8" t="s">
        <v>197</v>
      </c>
      <c r="G683" s="18">
        <f>IFERROR(VLOOKUP(Table1[[#This Row],[Codigo_insumo]],BD_Insumos!$B:$E,4),"")</f>
        <v>5.5275999999999996</v>
      </c>
      <c r="H683" s="140">
        <v>0.2</v>
      </c>
      <c r="I683" s="9"/>
      <c r="J683" s="23">
        <f t="shared" si="10"/>
        <v>1.1055200000000001</v>
      </c>
      <c r="K683" s="22" t="str">
        <f>IF(I683&lt;&gt;"",SUMIF(Table1[Codigo_servico],A683,Table1[Subtotal_insumo]),"")</f>
        <v/>
      </c>
      <c r="L683" s="18">
        <f>IF(Table1[[#This Row],[Ordem_insumos]]&lt;&gt;0,VLOOKUP(Table1[[#This Row],[Codigo_servico]],Preencher_Orcamento!$B:$D,3,FALSE)*Table1[[#This Row],[Qtde_insumo]],"")</f>
        <v>0</v>
      </c>
      <c r="M683" s="18">
        <f>IF(Table1[[#This Row],[Ordem_insumos]]&lt;&gt;0,VLOOKUP(Table1[[#This Row],[Codigo_servico]],Preencher_Orcamento!$B:$D,3,FALSE)*Table1[[#This Row],[Subtotal_insumo]],"")</f>
        <v>0</v>
      </c>
    </row>
    <row r="684" spans="1:13" x14ac:dyDescent="0.25">
      <c r="A684" s="3">
        <v>30120</v>
      </c>
      <c r="B684" s="125">
        <v>0</v>
      </c>
      <c r="C684" s="131" t="s">
        <v>2505</v>
      </c>
      <c r="D684" s="132"/>
      <c r="E684" s="4"/>
      <c r="F684" s="4"/>
      <c r="G684" s="17" t="str">
        <f>IFERROR(VLOOKUP(Table1[[#This Row],[Codigo_insumo]],BD_Insumos!$B:$E,4),"")</f>
        <v/>
      </c>
      <c r="H684" s="139"/>
      <c r="I684" s="5" t="s">
        <v>5</v>
      </c>
      <c r="J684" s="20" t="str">
        <f t="shared" si="10"/>
        <v/>
      </c>
      <c r="K684" s="21">
        <f>IF(I684&lt;&gt;"",SUMIF(Table1[Codigo_servico],A684,Table1[Subtotal_insumo]),"")</f>
        <v>95.764437891626457</v>
      </c>
      <c r="L684" s="17" t="str">
        <f>IF(Table1[[#This Row],[Ordem_insumos]]&lt;&gt;0,VLOOKUP(Table1[[#This Row],[Codigo_servico]],Preencher_Orcamento!$B:$D,3,FALSE)*Table1[[#This Row],[Qtde_insumo]],"")</f>
        <v/>
      </c>
      <c r="M684" s="17" t="str">
        <f>IF(Table1[[#This Row],[Ordem_insumos]]&lt;&gt;0,VLOOKUP(Table1[[#This Row],[Codigo_servico]],Preencher_Orcamento!$B:$D,3,FALSE)*Table1[[#This Row],[Subtotal_insumo]],"")</f>
        <v/>
      </c>
    </row>
    <row r="685" spans="1:13" ht="51.75" x14ac:dyDescent="0.25">
      <c r="A685" s="6">
        <v>30120</v>
      </c>
      <c r="B685" s="126">
        <v>1</v>
      </c>
      <c r="C685" s="133"/>
      <c r="D685" s="134">
        <v>11048</v>
      </c>
      <c r="E685" s="7" t="s">
        <v>179</v>
      </c>
      <c r="F685" s="8" t="s">
        <v>5</v>
      </c>
      <c r="G685" s="16">
        <f>IFERROR(VLOOKUP(Table1[[#This Row],[Codigo_insumo]],BD_Insumos!$B:$E,4),"")</f>
        <v>86.337400000000002</v>
      </c>
      <c r="H685" s="140">
        <v>1.05</v>
      </c>
      <c r="I685" s="9"/>
      <c r="J685" s="22">
        <f t="shared" si="10"/>
        <v>90.654270000000011</v>
      </c>
      <c r="K685" s="22" t="str">
        <f>IF(I685&lt;&gt;"",SUMIF(Table1[Codigo_servico],A685,Table1[Subtotal_insumo]),"")</f>
        <v/>
      </c>
      <c r="L685" s="16">
        <f>IF(Table1[[#This Row],[Ordem_insumos]]&lt;&gt;0,VLOOKUP(Table1[[#This Row],[Codigo_servico]],Preencher_Orcamento!$B:$D,3,FALSE)*Table1[[#This Row],[Qtde_insumo]],"")</f>
        <v>0</v>
      </c>
      <c r="M685" s="16">
        <f>IF(Table1[[#This Row],[Ordem_insumos]]&lt;&gt;0,VLOOKUP(Table1[[#This Row],[Codigo_servico]],Preencher_Orcamento!$B:$D,3,FALSE)*Table1[[#This Row],[Subtotal_insumo]],"")</f>
        <v>0</v>
      </c>
    </row>
    <row r="686" spans="1:13" x14ac:dyDescent="0.25">
      <c r="A686" s="6">
        <v>30120</v>
      </c>
      <c r="B686" s="126">
        <v>2</v>
      </c>
      <c r="C686" s="133"/>
      <c r="D686" s="134">
        <v>2013</v>
      </c>
      <c r="E686" s="7" t="s">
        <v>2184</v>
      </c>
      <c r="F686" s="8" t="s">
        <v>2140</v>
      </c>
      <c r="G686" s="16">
        <f>IFERROR(VLOOKUP(Table1[[#This Row],[Codigo_insumo]],BD_Insumos!$B:$E,4),"")</f>
        <v>15.756939025755017</v>
      </c>
      <c r="H686" s="140">
        <v>0.18518999999999999</v>
      </c>
      <c r="I686" s="9"/>
      <c r="J686" s="22">
        <f t="shared" si="10"/>
        <v>2.9180275381795715</v>
      </c>
      <c r="K686" s="22" t="str">
        <f>IF(I686&lt;&gt;"",SUMIF(Table1[Codigo_servico],A686,Table1[Subtotal_insumo]),"")</f>
        <v/>
      </c>
      <c r="L686" s="16">
        <f>IF(Table1[[#This Row],[Ordem_insumos]]&lt;&gt;0,VLOOKUP(Table1[[#This Row],[Codigo_servico]],Preencher_Orcamento!$B:$D,3,FALSE)*Table1[[#This Row],[Qtde_insumo]],"")</f>
        <v>0</v>
      </c>
      <c r="M686" s="16">
        <f>IF(Table1[[#This Row],[Ordem_insumos]]&lt;&gt;0,VLOOKUP(Table1[[#This Row],[Codigo_servico]],Preencher_Orcamento!$B:$D,3,FALSE)*Table1[[#This Row],[Subtotal_insumo]],"")</f>
        <v>0</v>
      </c>
    </row>
    <row r="687" spans="1:13" x14ac:dyDescent="0.25">
      <c r="A687" s="6">
        <v>30120</v>
      </c>
      <c r="B687" s="126">
        <v>3</v>
      </c>
      <c r="C687" s="133"/>
      <c r="D687" s="134">
        <v>11046</v>
      </c>
      <c r="E687" s="7" t="s">
        <v>178</v>
      </c>
      <c r="F687" s="8" t="s">
        <v>5</v>
      </c>
      <c r="G687" s="18">
        <f>IFERROR(VLOOKUP(Table1[[#This Row],[Codigo_insumo]],BD_Insumos!$B:$E,4),"")</f>
        <v>2.4108999999999998</v>
      </c>
      <c r="H687" s="140">
        <v>0.4</v>
      </c>
      <c r="I687" s="9"/>
      <c r="J687" s="23">
        <f t="shared" si="10"/>
        <v>0.96435999999999999</v>
      </c>
      <c r="K687" s="22" t="str">
        <f>IF(I687&lt;&gt;"",SUMIF(Table1[Codigo_servico],A687,Table1[Subtotal_insumo]),"")</f>
        <v/>
      </c>
      <c r="L687" s="18">
        <f>IF(Table1[[#This Row],[Ordem_insumos]]&lt;&gt;0,VLOOKUP(Table1[[#This Row],[Codigo_servico]],Preencher_Orcamento!$B:$D,3,FALSE)*Table1[[#This Row],[Qtde_insumo]],"")</f>
        <v>0</v>
      </c>
      <c r="M687" s="18">
        <f>IF(Table1[[#This Row],[Ordem_insumos]]&lt;&gt;0,VLOOKUP(Table1[[#This Row],[Codigo_servico]],Preencher_Orcamento!$B:$D,3,FALSE)*Table1[[#This Row],[Subtotal_insumo]],"")</f>
        <v>0</v>
      </c>
    </row>
    <row r="688" spans="1:13" x14ac:dyDescent="0.25">
      <c r="A688" s="6">
        <v>30120</v>
      </c>
      <c r="B688" s="126">
        <v>4</v>
      </c>
      <c r="C688" s="133"/>
      <c r="D688" s="134">
        <v>2014</v>
      </c>
      <c r="E688" s="7" t="s">
        <v>2185</v>
      </c>
      <c r="F688" s="8" t="s">
        <v>2140</v>
      </c>
      <c r="G688" s="18">
        <f>IFERROR(VLOOKUP(Table1[[#This Row],[Codigo_insumo]],BD_Insumos!$B:$E,4),"")</f>
        <v>13.173665210544026</v>
      </c>
      <c r="H688" s="140">
        <v>6.173E-2</v>
      </c>
      <c r="I688" s="9"/>
      <c r="J688" s="23">
        <f t="shared" si="10"/>
        <v>0.81321035344688275</v>
      </c>
      <c r="K688" s="22" t="str">
        <f>IF(I688&lt;&gt;"",SUMIF(Table1[Codigo_servico],A688,Table1[Subtotal_insumo]),"")</f>
        <v/>
      </c>
      <c r="L688" s="18">
        <f>IF(Table1[[#This Row],[Ordem_insumos]]&lt;&gt;0,VLOOKUP(Table1[[#This Row],[Codigo_servico]],Preencher_Orcamento!$B:$D,3,FALSE)*Table1[[#This Row],[Qtde_insumo]],"")</f>
        <v>0</v>
      </c>
      <c r="M688" s="18">
        <f>IF(Table1[[#This Row],[Ordem_insumos]]&lt;&gt;0,VLOOKUP(Table1[[#This Row],[Codigo_servico]],Preencher_Orcamento!$B:$D,3,FALSE)*Table1[[#This Row],[Subtotal_insumo]],"")</f>
        <v>0</v>
      </c>
    </row>
    <row r="689" spans="1:13" x14ac:dyDescent="0.25">
      <c r="A689" s="6">
        <v>30120</v>
      </c>
      <c r="B689" s="126">
        <v>5</v>
      </c>
      <c r="C689" s="133"/>
      <c r="D689" s="134">
        <v>17515</v>
      </c>
      <c r="E689" s="7" t="s">
        <v>383</v>
      </c>
      <c r="F689" s="8" t="s">
        <v>197</v>
      </c>
      <c r="G689" s="18">
        <f>IFERROR(VLOOKUP(Table1[[#This Row],[Codigo_insumo]],BD_Insumos!$B:$E,4),"")</f>
        <v>5.5275999999999996</v>
      </c>
      <c r="H689" s="140">
        <v>7.4999999999999997E-2</v>
      </c>
      <c r="I689" s="9"/>
      <c r="J689" s="23">
        <f t="shared" si="10"/>
        <v>0.41456999999999994</v>
      </c>
      <c r="K689" s="22" t="str">
        <f>IF(I689&lt;&gt;"",SUMIF(Table1[Codigo_servico],A689,Table1[Subtotal_insumo]),"")</f>
        <v/>
      </c>
      <c r="L689" s="18">
        <f>IF(Table1[[#This Row],[Ordem_insumos]]&lt;&gt;0,VLOOKUP(Table1[[#This Row],[Codigo_servico]],Preencher_Orcamento!$B:$D,3,FALSE)*Table1[[#This Row],[Qtde_insumo]],"")</f>
        <v>0</v>
      </c>
      <c r="M689" s="18">
        <f>IF(Table1[[#This Row],[Ordem_insumos]]&lt;&gt;0,VLOOKUP(Table1[[#This Row],[Codigo_servico]],Preencher_Orcamento!$B:$D,3,FALSE)*Table1[[#This Row],[Subtotal_insumo]],"")</f>
        <v>0</v>
      </c>
    </row>
    <row r="690" spans="1:13" x14ac:dyDescent="0.25">
      <c r="A690" s="3">
        <v>30130</v>
      </c>
      <c r="B690" s="125">
        <v>0</v>
      </c>
      <c r="C690" s="131" t="s">
        <v>2506</v>
      </c>
      <c r="D690" s="132"/>
      <c r="E690" s="4"/>
      <c r="F690" s="4"/>
      <c r="G690" s="17" t="str">
        <f>IFERROR(VLOOKUP(Table1[[#This Row],[Codigo_insumo]],BD_Insumos!$B:$E,4),"")</f>
        <v/>
      </c>
      <c r="H690" s="139"/>
      <c r="I690" s="5" t="s">
        <v>58</v>
      </c>
      <c r="J690" s="20" t="str">
        <f t="shared" si="10"/>
        <v/>
      </c>
      <c r="K690" s="21">
        <f>IF(I690&lt;&gt;"",SUMIF(Table1[Codigo_servico],A690,Table1[Subtotal_insumo]),"")</f>
        <v>20.077018621604751</v>
      </c>
      <c r="L690" s="17" t="str">
        <f>IF(Table1[[#This Row],[Ordem_insumos]]&lt;&gt;0,VLOOKUP(Table1[[#This Row],[Codigo_servico]],Preencher_Orcamento!$B:$D,3,FALSE)*Table1[[#This Row],[Qtde_insumo]],"")</f>
        <v/>
      </c>
      <c r="M690" s="17" t="str">
        <f>IF(Table1[[#This Row],[Ordem_insumos]]&lt;&gt;0,VLOOKUP(Table1[[#This Row],[Codigo_servico]],Preencher_Orcamento!$B:$D,3,FALSE)*Table1[[#This Row],[Subtotal_insumo]],"")</f>
        <v/>
      </c>
    </row>
    <row r="691" spans="1:13" x14ac:dyDescent="0.25">
      <c r="A691" s="6">
        <v>30130</v>
      </c>
      <c r="B691" s="126">
        <v>1</v>
      </c>
      <c r="C691" s="133"/>
      <c r="D691" s="134">
        <v>17515</v>
      </c>
      <c r="E691" s="7" t="s">
        <v>383</v>
      </c>
      <c r="F691" s="8" t="s">
        <v>197</v>
      </c>
      <c r="G691" s="16">
        <f>IFERROR(VLOOKUP(Table1[[#This Row],[Codigo_insumo]],BD_Insumos!$B:$E,4),"")</f>
        <v>5.5275999999999996</v>
      </c>
      <c r="H691" s="140">
        <v>0.2</v>
      </c>
      <c r="I691" s="9"/>
      <c r="J691" s="22">
        <f t="shared" si="10"/>
        <v>1.1055200000000001</v>
      </c>
      <c r="K691" s="22" t="str">
        <f>IF(I691&lt;&gt;"",SUMIF(Table1[Codigo_servico],A691,Table1[Subtotal_insumo]),"")</f>
        <v/>
      </c>
      <c r="L691" s="16">
        <f>IF(Table1[[#This Row],[Ordem_insumos]]&lt;&gt;0,VLOOKUP(Table1[[#This Row],[Codigo_servico]],Preencher_Orcamento!$B:$D,3,FALSE)*Table1[[#This Row],[Qtde_insumo]],"")</f>
        <v>0</v>
      </c>
      <c r="M691" s="16">
        <f>IF(Table1[[#This Row],[Ordem_insumos]]&lt;&gt;0,VLOOKUP(Table1[[#This Row],[Codigo_servico]],Preencher_Orcamento!$B:$D,3,FALSE)*Table1[[#This Row],[Subtotal_insumo]],"")</f>
        <v>0</v>
      </c>
    </row>
    <row r="692" spans="1:13" x14ac:dyDescent="0.25">
      <c r="A692" s="6">
        <v>30130</v>
      </c>
      <c r="B692" s="126">
        <v>2</v>
      </c>
      <c r="C692" s="133"/>
      <c r="D692" s="134">
        <v>2014</v>
      </c>
      <c r="E692" s="7" t="s">
        <v>2185</v>
      </c>
      <c r="F692" s="8" t="s">
        <v>2140</v>
      </c>
      <c r="G692" s="16">
        <f>IFERROR(VLOOKUP(Table1[[#This Row],[Codigo_insumo]],BD_Insumos!$B:$E,4),"")</f>
        <v>13.173665210544026</v>
      </c>
      <c r="H692" s="140">
        <v>0.23333000000000001</v>
      </c>
      <c r="I692" s="9"/>
      <c r="J692" s="22">
        <f t="shared" si="10"/>
        <v>3.073811303576238</v>
      </c>
      <c r="K692" s="22" t="str">
        <f>IF(I692&lt;&gt;"",SUMIF(Table1[Codigo_servico],A692,Table1[Subtotal_insumo]),"")</f>
        <v/>
      </c>
      <c r="L692" s="16">
        <f>IF(Table1[[#This Row],[Ordem_insumos]]&lt;&gt;0,VLOOKUP(Table1[[#This Row],[Codigo_servico]],Preencher_Orcamento!$B:$D,3,FALSE)*Table1[[#This Row],[Qtde_insumo]],"")</f>
        <v>0</v>
      </c>
      <c r="M692" s="16">
        <f>IF(Table1[[#This Row],[Ordem_insumos]]&lt;&gt;0,VLOOKUP(Table1[[#This Row],[Codigo_servico]],Preencher_Orcamento!$B:$D,3,FALSE)*Table1[[#This Row],[Subtotal_insumo]],"")</f>
        <v>0</v>
      </c>
    </row>
    <row r="693" spans="1:13" x14ac:dyDescent="0.25">
      <c r="A693" s="6">
        <v>30130</v>
      </c>
      <c r="B693" s="126">
        <v>3</v>
      </c>
      <c r="C693" s="133"/>
      <c r="D693" s="134">
        <v>2013</v>
      </c>
      <c r="E693" s="7" t="s">
        <v>2184</v>
      </c>
      <c r="F693" s="8" t="s">
        <v>2140</v>
      </c>
      <c r="G693" s="18">
        <f>IFERROR(VLOOKUP(Table1[[#This Row],[Codigo_insumo]],BD_Insumos!$B:$E,4),"")</f>
        <v>15.756939025755017</v>
      </c>
      <c r="H693" s="140">
        <v>0.7</v>
      </c>
      <c r="I693" s="9"/>
      <c r="J693" s="23">
        <f t="shared" si="10"/>
        <v>11.029857318028512</v>
      </c>
      <c r="K693" s="22" t="str">
        <f>IF(I693&lt;&gt;"",SUMIF(Table1[Codigo_servico],A693,Table1[Subtotal_insumo]),"")</f>
        <v/>
      </c>
      <c r="L693" s="18">
        <f>IF(Table1[[#This Row],[Ordem_insumos]]&lt;&gt;0,VLOOKUP(Table1[[#This Row],[Codigo_servico]],Preencher_Orcamento!$B:$D,3,FALSE)*Table1[[#This Row],[Qtde_insumo]],"")</f>
        <v>0</v>
      </c>
      <c r="M693" s="18">
        <f>IF(Table1[[#This Row],[Ordem_insumos]]&lt;&gt;0,VLOOKUP(Table1[[#This Row],[Codigo_servico]],Preencher_Orcamento!$B:$D,3,FALSE)*Table1[[#This Row],[Subtotal_insumo]],"")</f>
        <v>0</v>
      </c>
    </row>
    <row r="694" spans="1:13" x14ac:dyDescent="0.25">
      <c r="A694" s="6">
        <v>30130</v>
      </c>
      <c r="B694" s="126">
        <v>4</v>
      </c>
      <c r="C694" s="133"/>
      <c r="D694" s="134">
        <v>11064</v>
      </c>
      <c r="E694" s="7" t="s">
        <v>182</v>
      </c>
      <c r="F694" s="8" t="s">
        <v>5</v>
      </c>
      <c r="G694" s="18">
        <f>IFERROR(VLOOKUP(Table1[[#This Row],[Codigo_insumo]],BD_Insumos!$B:$E,4),"")</f>
        <v>0.58689999999999998</v>
      </c>
      <c r="H694" s="140">
        <v>0.9</v>
      </c>
      <c r="I694" s="9"/>
      <c r="J694" s="23">
        <f t="shared" si="10"/>
        <v>0.52820999999999996</v>
      </c>
      <c r="K694" s="22" t="str">
        <f>IF(I694&lt;&gt;"",SUMIF(Table1[Codigo_servico],A694,Table1[Subtotal_insumo]),"")</f>
        <v/>
      </c>
      <c r="L694" s="18">
        <f>IF(Table1[[#This Row],[Ordem_insumos]]&lt;&gt;0,VLOOKUP(Table1[[#This Row],[Codigo_servico]],Preencher_Orcamento!$B:$D,3,FALSE)*Table1[[#This Row],[Qtde_insumo]],"")</f>
        <v>0</v>
      </c>
      <c r="M694" s="18">
        <f>IF(Table1[[#This Row],[Ordem_insumos]]&lt;&gt;0,VLOOKUP(Table1[[#This Row],[Codigo_servico]],Preencher_Orcamento!$B:$D,3,FALSE)*Table1[[#This Row],[Subtotal_insumo]],"")</f>
        <v>0</v>
      </c>
    </row>
    <row r="695" spans="1:13" x14ac:dyDescent="0.25">
      <c r="A695" s="6">
        <v>30130</v>
      </c>
      <c r="B695" s="126">
        <v>5</v>
      </c>
      <c r="C695" s="133"/>
      <c r="D695" s="134">
        <v>11046</v>
      </c>
      <c r="E695" s="7" t="s">
        <v>178</v>
      </c>
      <c r="F695" s="8" t="s">
        <v>5</v>
      </c>
      <c r="G695" s="18">
        <f>IFERROR(VLOOKUP(Table1[[#This Row],[Codigo_insumo]],BD_Insumos!$B:$E,4),"")</f>
        <v>2.4108999999999998</v>
      </c>
      <c r="H695" s="140">
        <v>1.8</v>
      </c>
      <c r="I695" s="9"/>
      <c r="J695" s="23">
        <f t="shared" si="10"/>
        <v>4.33962</v>
      </c>
      <c r="K695" s="22" t="str">
        <f>IF(I695&lt;&gt;"",SUMIF(Table1[Codigo_servico],A695,Table1[Subtotal_insumo]),"")</f>
        <v/>
      </c>
      <c r="L695" s="18">
        <f>IF(Table1[[#This Row],[Ordem_insumos]]&lt;&gt;0,VLOOKUP(Table1[[#This Row],[Codigo_servico]],Preencher_Orcamento!$B:$D,3,FALSE)*Table1[[#This Row],[Qtde_insumo]],"")</f>
        <v>0</v>
      </c>
      <c r="M695" s="18">
        <f>IF(Table1[[#This Row],[Ordem_insumos]]&lt;&gt;0,VLOOKUP(Table1[[#This Row],[Codigo_servico]],Preencher_Orcamento!$B:$D,3,FALSE)*Table1[[#This Row],[Subtotal_insumo]],"")</f>
        <v>0</v>
      </c>
    </row>
    <row r="696" spans="1:13" x14ac:dyDescent="0.25">
      <c r="A696" s="3">
        <v>30204</v>
      </c>
      <c r="B696" s="125">
        <v>0</v>
      </c>
      <c r="C696" s="131" t="s">
        <v>2476</v>
      </c>
      <c r="D696" s="132"/>
      <c r="E696" s="4"/>
      <c r="F696" s="4"/>
      <c r="G696" s="17" t="str">
        <f>IFERROR(VLOOKUP(Table1[[#This Row],[Codigo_insumo]],BD_Insumos!$B:$E,4),"")</f>
        <v/>
      </c>
      <c r="H696" s="139"/>
      <c r="I696" s="5" t="s">
        <v>197</v>
      </c>
      <c r="J696" s="20" t="str">
        <f t="shared" si="10"/>
        <v/>
      </c>
      <c r="K696" s="21">
        <f>IF(I696&lt;&gt;"",SUMIF(Table1[Codigo_servico],A696,Table1[Subtotal_insumo]),"")</f>
        <v>6.0589465947692212</v>
      </c>
      <c r="L696" s="17" t="str">
        <f>IF(Table1[[#This Row],[Ordem_insumos]]&lt;&gt;0,VLOOKUP(Table1[[#This Row],[Codigo_servico]],Preencher_Orcamento!$B:$D,3,FALSE)*Table1[[#This Row],[Qtde_insumo]],"")</f>
        <v/>
      </c>
      <c r="M696" s="17" t="str">
        <f>IF(Table1[[#This Row],[Ordem_insumos]]&lt;&gt;0,VLOOKUP(Table1[[#This Row],[Codigo_servico]],Preencher_Orcamento!$B:$D,3,FALSE)*Table1[[#This Row],[Subtotal_insumo]],"")</f>
        <v/>
      </c>
    </row>
    <row r="697" spans="1:13" x14ac:dyDescent="0.25">
      <c r="A697" s="6">
        <v>30204</v>
      </c>
      <c r="B697" s="126">
        <v>1</v>
      </c>
      <c r="C697" s="133"/>
      <c r="D697" s="134">
        <v>2015</v>
      </c>
      <c r="E697" s="7" t="s">
        <v>2186</v>
      </c>
      <c r="F697" s="8" t="s">
        <v>2140</v>
      </c>
      <c r="G697" s="16">
        <f>IFERROR(VLOOKUP(Table1[[#This Row],[Codigo_insumo]],BD_Insumos!$B:$E,4),"")</f>
        <v>16.259414142106937</v>
      </c>
      <c r="H697" s="140">
        <v>0.08</v>
      </c>
      <c r="I697" s="9"/>
      <c r="J697" s="22">
        <f t="shared" si="10"/>
        <v>1.300753131368555</v>
      </c>
      <c r="K697" s="22" t="str">
        <f>IF(I697&lt;&gt;"",SUMIF(Table1[Codigo_servico],A697,Table1[Subtotal_insumo]),"")</f>
        <v/>
      </c>
      <c r="L697" s="16">
        <f>IF(Table1[[#This Row],[Ordem_insumos]]&lt;&gt;0,VLOOKUP(Table1[[#This Row],[Codigo_servico]],Preencher_Orcamento!$B:$D,3,FALSE)*Table1[[#This Row],[Qtde_insumo]],"")</f>
        <v>512</v>
      </c>
      <c r="M697" s="16">
        <f>IF(Table1[[#This Row],[Ordem_insumos]]&lt;&gt;0,VLOOKUP(Table1[[#This Row],[Codigo_servico]],Preencher_Orcamento!$B:$D,3,FALSE)*Table1[[#This Row],[Subtotal_insumo]],"")</f>
        <v>8324.8200407587519</v>
      </c>
    </row>
    <row r="698" spans="1:13" x14ac:dyDescent="0.25">
      <c r="A698" s="6">
        <v>30204</v>
      </c>
      <c r="B698" s="126">
        <v>2</v>
      </c>
      <c r="C698" s="133"/>
      <c r="D698" s="134">
        <v>17740</v>
      </c>
      <c r="E698" s="7" t="s">
        <v>399</v>
      </c>
      <c r="F698" s="8" t="s">
        <v>197</v>
      </c>
      <c r="G698" s="16">
        <f>IFERROR(VLOOKUP(Table1[[#This Row],[Codigo_insumo]],BD_Insumos!$B:$E,4),"")</f>
        <v>4.9862000000000002</v>
      </c>
      <c r="H698" s="140">
        <v>0.02</v>
      </c>
      <c r="I698" s="9"/>
      <c r="J698" s="22">
        <f t="shared" si="10"/>
        <v>9.9724000000000007E-2</v>
      </c>
      <c r="K698" s="22" t="str">
        <f>IF(I698&lt;&gt;"",SUMIF(Table1[Codigo_servico],A698,Table1[Subtotal_insumo]),"")</f>
        <v/>
      </c>
      <c r="L698" s="16">
        <f>IF(Table1[[#This Row],[Ordem_insumos]]&lt;&gt;0,VLOOKUP(Table1[[#This Row],[Codigo_servico]],Preencher_Orcamento!$B:$D,3,FALSE)*Table1[[#This Row],[Qtde_insumo]],"")</f>
        <v>128</v>
      </c>
      <c r="M698" s="16">
        <f>IF(Table1[[#This Row],[Ordem_insumos]]&lt;&gt;0,VLOOKUP(Table1[[#This Row],[Codigo_servico]],Preencher_Orcamento!$B:$D,3,FALSE)*Table1[[#This Row],[Subtotal_insumo]],"")</f>
        <v>638.23360000000002</v>
      </c>
    </row>
    <row r="699" spans="1:13" ht="26.25" x14ac:dyDescent="0.25">
      <c r="A699" s="6">
        <v>30204</v>
      </c>
      <c r="B699" s="126">
        <v>3</v>
      </c>
      <c r="C699" s="133"/>
      <c r="D699" s="134">
        <v>2016</v>
      </c>
      <c r="E699" s="7" t="s">
        <v>2187</v>
      </c>
      <c r="F699" s="8" t="s">
        <v>2140</v>
      </c>
      <c r="G699" s="18">
        <f>IFERROR(VLOOKUP(Table1[[#This Row],[Codigo_insumo]],BD_Insumos!$B:$E,4),"")</f>
        <v>13.188618292508322</v>
      </c>
      <c r="H699" s="140">
        <v>0.08</v>
      </c>
      <c r="I699" s="9"/>
      <c r="J699" s="23">
        <f t="shared" si="10"/>
        <v>1.0550894634006658</v>
      </c>
      <c r="K699" s="22" t="str">
        <f>IF(I699&lt;&gt;"",SUMIF(Table1[Codigo_servico],A699,Table1[Subtotal_insumo]),"")</f>
        <v/>
      </c>
      <c r="L699" s="18">
        <f>IF(Table1[[#This Row],[Ordem_insumos]]&lt;&gt;0,VLOOKUP(Table1[[#This Row],[Codigo_servico]],Preencher_Orcamento!$B:$D,3,FALSE)*Table1[[#This Row],[Qtde_insumo]],"")</f>
        <v>512</v>
      </c>
      <c r="M699" s="18">
        <f>IF(Table1[[#This Row],[Ordem_insumos]]&lt;&gt;0,VLOOKUP(Table1[[#This Row],[Codigo_servico]],Preencher_Orcamento!$B:$D,3,FALSE)*Table1[[#This Row],[Subtotal_insumo]],"")</f>
        <v>6752.5725657642606</v>
      </c>
    </row>
    <row r="700" spans="1:13" x14ac:dyDescent="0.25">
      <c r="A700" s="6">
        <v>30204</v>
      </c>
      <c r="B700" s="126">
        <v>4</v>
      </c>
      <c r="C700" s="133"/>
      <c r="D700" s="134">
        <v>11510</v>
      </c>
      <c r="E700" s="7" t="s">
        <v>205</v>
      </c>
      <c r="F700" s="8" t="s">
        <v>197</v>
      </c>
      <c r="G700" s="18">
        <f>IFERROR(VLOOKUP(Table1[[#This Row],[Codigo_insumo]],BD_Insumos!$B:$E,4),"")</f>
        <v>3.2757999999999998</v>
      </c>
      <c r="H700" s="140">
        <v>1.1000000000000001</v>
      </c>
      <c r="I700" s="9"/>
      <c r="J700" s="23">
        <f t="shared" si="10"/>
        <v>3.60338</v>
      </c>
      <c r="K700" s="22" t="str">
        <f>IF(I700&lt;&gt;"",SUMIF(Table1[Codigo_servico],A700,Table1[Subtotal_insumo]),"")</f>
        <v/>
      </c>
      <c r="L700" s="18">
        <f>IF(Table1[[#This Row],[Ordem_insumos]]&lt;&gt;0,VLOOKUP(Table1[[#This Row],[Codigo_servico]],Preencher_Orcamento!$B:$D,3,FALSE)*Table1[[#This Row],[Qtde_insumo]],"")</f>
        <v>7040.0000000000009</v>
      </c>
      <c r="M700" s="18">
        <f>IF(Table1[[#This Row],[Ordem_insumos]]&lt;&gt;0,VLOOKUP(Table1[[#This Row],[Codigo_servico]],Preencher_Orcamento!$B:$D,3,FALSE)*Table1[[#This Row],[Subtotal_insumo]],"")</f>
        <v>23061.632000000001</v>
      </c>
    </row>
    <row r="701" spans="1:13" x14ac:dyDescent="0.25">
      <c r="A701" s="3">
        <v>30207</v>
      </c>
      <c r="B701" s="125">
        <v>0</v>
      </c>
      <c r="C701" s="131" t="s">
        <v>2477</v>
      </c>
      <c r="D701" s="132"/>
      <c r="E701" s="4"/>
      <c r="F701" s="4"/>
      <c r="G701" s="17" t="str">
        <f>IFERROR(VLOOKUP(Table1[[#This Row],[Codigo_insumo]],BD_Insumos!$B:$E,4),"")</f>
        <v/>
      </c>
      <c r="H701" s="139"/>
      <c r="I701" s="5" t="s">
        <v>197</v>
      </c>
      <c r="J701" s="20" t="str">
        <f t="shared" si="10"/>
        <v/>
      </c>
      <c r="K701" s="21">
        <f>IF(I701&lt;&gt;"",SUMIF(Table1[Codigo_servico],A701,Table1[Subtotal_insumo]),"")</f>
        <v>5.9706165947692211</v>
      </c>
      <c r="L701" s="17" t="str">
        <f>IF(Table1[[#This Row],[Ordem_insumos]]&lt;&gt;0,VLOOKUP(Table1[[#This Row],[Codigo_servico]],Preencher_Orcamento!$B:$D,3,FALSE)*Table1[[#This Row],[Qtde_insumo]],"")</f>
        <v/>
      </c>
      <c r="M701" s="17" t="str">
        <f>IF(Table1[[#This Row],[Ordem_insumos]]&lt;&gt;0,VLOOKUP(Table1[[#This Row],[Codigo_servico]],Preencher_Orcamento!$B:$D,3,FALSE)*Table1[[#This Row],[Subtotal_insumo]],"")</f>
        <v/>
      </c>
    </row>
    <row r="702" spans="1:13" x14ac:dyDescent="0.25">
      <c r="A702" s="6">
        <v>30207</v>
      </c>
      <c r="B702" s="126">
        <v>1</v>
      </c>
      <c r="C702" s="133"/>
      <c r="D702" s="134">
        <v>17740</v>
      </c>
      <c r="E702" s="7" t="s">
        <v>399</v>
      </c>
      <c r="F702" s="8" t="s">
        <v>197</v>
      </c>
      <c r="G702" s="16">
        <f>IFERROR(VLOOKUP(Table1[[#This Row],[Codigo_insumo]],BD_Insumos!$B:$E,4),"")</f>
        <v>4.9862000000000002</v>
      </c>
      <c r="H702" s="140">
        <v>0.02</v>
      </c>
      <c r="I702" s="9"/>
      <c r="J702" s="22">
        <f t="shared" si="10"/>
        <v>9.9724000000000007E-2</v>
      </c>
      <c r="K702" s="22" t="str">
        <f>IF(I702&lt;&gt;"",SUMIF(Table1[Codigo_servico],A702,Table1[Subtotal_insumo]),"")</f>
        <v/>
      </c>
      <c r="L702" s="16">
        <f>IF(Table1[[#This Row],[Ordem_insumos]]&lt;&gt;0,VLOOKUP(Table1[[#This Row],[Codigo_servico]],Preencher_Orcamento!$B:$D,3,FALSE)*Table1[[#This Row],[Qtde_insumo]],"")</f>
        <v>0</v>
      </c>
      <c r="M702" s="16">
        <f>IF(Table1[[#This Row],[Ordem_insumos]]&lt;&gt;0,VLOOKUP(Table1[[#This Row],[Codigo_servico]],Preencher_Orcamento!$B:$D,3,FALSE)*Table1[[#This Row],[Subtotal_insumo]],"")</f>
        <v>0</v>
      </c>
    </row>
    <row r="703" spans="1:13" x14ac:dyDescent="0.25">
      <c r="A703" s="6">
        <v>30207</v>
      </c>
      <c r="B703" s="126">
        <v>2</v>
      </c>
      <c r="C703" s="133"/>
      <c r="D703" s="134">
        <v>2015</v>
      </c>
      <c r="E703" s="7" t="s">
        <v>2186</v>
      </c>
      <c r="F703" s="8" t="s">
        <v>2140</v>
      </c>
      <c r="G703" s="16">
        <f>IFERROR(VLOOKUP(Table1[[#This Row],[Codigo_insumo]],BD_Insumos!$B:$E,4),"")</f>
        <v>16.259414142106937</v>
      </c>
      <c r="H703" s="140">
        <v>0.08</v>
      </c>
      <c r="I703" s="9"/>
      <c r="J703" s="22">
        <f t="shared" si="10"/>
        <v>1.300753131368555</v>
      </c>
      <c r="K703" s="22" t="str">
        <f>IF(I703&lt;&gt;"",SUMIF(Table1[Codigo_servico],A703,Table1[Subtotal_insumo]),"")</f>
        <v/>
      </c>
      <c r="L703" s="16">
        <f>IF(Table1[[#This Row],[Ordem_insumos]]&lt;&gt;0,VLOOKUP(Table1[[#This Row],[Codigo_servico]],Preencher_Orcamento!$B:$D,3,FALSE)*Table1[[#This Row],[Qtde_insumo]],"")</f>
        <v>0</v>
      </c>
      <c r="M703" s="16">
        <f>IF(Table1[[#This Row],[Ordem_insumos]]&lt;&gt;0,VLOOKUP(Table1[[#This Row],[Codigo_servico]],Preencher_Orcamento!$B:$D,3,FALSE)*Table1[[#This Row],[Subtotal_insumo]],"")</f>
        <v>0</v>
      </c>
    </row>
    <row r="704" spans="1:13" ht="26.25" x14ac:dyDescent="0.25">
      <c r="A704" s="6">
        <v>30207</v>
      </c>
      <c r="B704" s="126">
        <v>3</v>
      </c>
      <c r="C704" s="133"/>
      <c r="D704" s="134">
        <v>2016</v>
      </c>
      <c r="E704" s="7" t="s">
        <v>2187</v>
      </c>
      <c r="F704" s="8" t="s">
        <v>2140</v>
      </c>
      <c r="G704" s="18">
        <f>IFERROR(VLOOKUP(Table1[[#This Row],[Codigo_insumo]],BD_Insumos!$B:$E,4),"")</f>
        <v>13.188618292508322</v>
      </c>
      <c r="H704" s="140">
        <v>0.08</v>
      </c>
      <c r="I704" s="9"/>
      <c r="J704" s="23">
        <f t="shared" si="10"/>
        <v>1.0550894634006658</v>
      </c>
      <c r="K704" s="22" t="str">
        <f>IF(I704&lt;&gt;"",SUMIF(Table1[Codigo_servico],A704,Table1[Subtotal_insumo]),"")</f>
        <v/>
      </c>
      <c r="L704" s="18">
        <f>IF(Table1[[#This Row],[Ordem_insumos]]&lt;&gt;0,VLOOKUP(Table1[[#This Row],[Codigo_servico]],Preencher_Orcamento!$B:$D,3,FALSE)*Table1[[#This Row],[Qtde_insumo]],"")</f>
        <v>0</v>
      </c>
      <c r="M704" s="18">
        <f>IF(Table1[[#This Row],[Ordem_insumos]]&lt;&gt;0,VLOOKUP(Table1[[#This Row],[Codigo_servico]],Preencher_Orcamento!$B:$D,3,FALSE)*Table1[[#This Row],[Subtotal_insumo]],"")</f>
        <v>0</v>
      </c>
    </row>
    <row r="705" spans="1:13" x14ac:dyDescent="0.25">
      <c r="A705" s="6">
        <v>30207</v>
      </c>
      <c r="B705" s="126">
        <v>4</v>
      </c>
      <c r="C705" s="133"/>
      <c r="D705" s="134">
        <v>11520</v>
      </c>
      <c r="E705" s="7" t="s">
        <v>213</v>
      </c>
      <c r="F705" s="8" t="s">
        <v>197</v>
      </c>
      <c r="G705" s="18">
        <f>IFERROR(VLOOKUP(Table1[[#This Row],[Codigo_insumo]],BD_Insumos!$B:$E,4),"")</f>
        <v>3.1955</v>
      </c>
      <c r="H705" s="140">
        <v>1.1000000000000001</v>
      </c>
      <c r="I705" s="9"/>
      <c r="J705" s="23">
        <f t="shared" si="10"/>
        <v>3.5150500000000005</v>
      </c>
      <c r="K705" s="22" t="str">
        <f>IF(I705&lt;&gt;"",SUMIF(Table1[Codigo_servico],A705,Table1[Subtotal_insumo]),"")</f>
        <v/>
      </c>
      <c r="L705" s="18">
        <f>IF(Table1[[#This Row],[Ordem_insumos]]&lt;&gt;0,VLOOKUP(Table1[[#This Row],[Codigo_servico]],Preencher_Orcamento!$B:$D,3,FALSE)*Table1[[#This Row],[Qtde_insumo]],"")</f>
        <v>0</v>
      </c>
      <c r="M705" s="18">
        <f>IF(Table1[[#This Row],[Ordem_insumos]]&lt;&gt;0,VLOOKUP(Table1[[#This Row],[Codigo_servico]],Preencher_Orcamento!$B:$D,3,FALSE)*Table1[[#This Row],[Subtotal_insumo]],"")</f>
        <v>0</v>
      </c>
    </row>
    <row r="706" spans="1:13" x14ac:dyDescent="0.25">
      <c r="A706" s="3">
        <v>30209</v>
      </c>
      <c r="B706" s="125">
        <v>0</v>
      </c>
      <c r="C706" s="131" t="s">
        <v>2478</v>
      </c>
      <c r="D706" s="132"/>
      <c r="E706" s="4"/>
      <c r="F706" s="4"/>
      <c r="G706" s="17" t="str">
        <f>IFERROR(VLOOKUP(Table1[[#This Row],[Codigo_insumo]],BD_Insumos!$B:$E,4),"")</f>
        <v/>
      </c>
      <c r="H706" s="139"/>
      <c r="I706" s="5" t="s">
        <v>197</v>
      </c>
      <c r="J706" s="20" t="str">
        <f t="shared" ref="J706:J769" si="11">IF(I706="",G706*H706,"")</f>
        <v/>
      </c>
      <c r="K706" s="21">
        <f>IF(I706&lt;&gt;"",SUMIF(Table1[Codigo_servico],A706,Table1[Subtotal_insumo]),"")</f>
        <v>5.7712712973846108</v>
      </c>
      <c r="L706" s="17" t="str">
        <f>IF(Table1[[#This Row],[Ordem_insumos]]&lt;&gt;0,VLOOKUP(Table1[[#This Row],[Codigo_servico]],Preencher_Orcamento!$B:$D,3,FALSE)*Table1[[#This Row],[Qtde_insumo]],"")</f>
        <v/>
      </c>
      <c r="M706" s="17" t="str">
        <f>IF(Table1[[#This Row],[Ordem_insumos]]&lt;&gt;0,VLOOKUP(Table1[[#This Row],[Codigo_servico]],Preencher_Orcamento!$B:$D,3,FALSE)*Table1[[#This Row],[Subtotal_insumo]],"")</f>
        <v/>
      </c>
    </row>
    <row r="707" spans="1:13" ht="26.25" x14ac:dyDescent="0.25">
      <c r="A707" s="6">
        <v>30209</v>
      </c>
      <c r="B707" s="126">
        <v>1</v>
      </c>
      <c r="C707" s="133"/>
      <c r="D707" s="134">
        <v>2016</v>
      </c>
      <c r="E707" s="7" t="s">
        <v>2187</v>
      </c>
      <c r="F707" s="8" t="s">
        <v>2140</v>
      </c>
      <c r="G707" s="16">
        <f>IFERROR(VLOOKUP(Table1[[#This Row],[Codigo_insumo]],BD_Insumos!$B:$E,4),"")</f>
        <v>13.188618292508322</v>
      </c>
      <c r="H707" s="140">
        <v>0.04</v>
      </c>
      <c r="I707" s="9"/>
      <c r="J707" s="22">
        <f t="shared" si="11"/>
        <v>0.52754473170033289</v>
      </c>
      <c r="K707" s="22" t="str">
        <f>IF(I707&lt;&gt;"",SUMIF(Table1[Codigo_servico],A707,Table1[Subtotal_insumo]),"")</f>
        <v/>
      </c>
      <c r="L707" s="16">
        <f>IF(Table1[[#This Row],[Ordem_insumos]]&lt;&gt;0,VLOOKUP(Table1[[#This Row],[Codigo_servico]],Preencher_Orcamento!$B:$D,3,FALSE)*Table1[[#This Row],[Qtde_insumo]],"")</f>
        <v>0</v>
      </c>
      <c r="M707" s="16">
        <f>IF(Table1[[#This Row],[Ordem_insumos]]&lt;&gt;0,VLOOKUP(Table1[[#This Row],[Codigo_servico]],Preencher_Orcamento!$B:$D,3,FALSE)*Table1[[#This Row],[Subtotal_insumo]],"")</f>
        <v>0</v>
      </c>
    </row>
    <row r="708" spans="1:13" x14ac:dyDescent="0.25">
      <c r="A708" s="6">
        <v>30209</v>
      </c>
      <c r="B708" s="126">
        <v>2</v>
      </c>
      <c r="C708" s="133"/>
      <c r="D708" s="134">
        <v>17740</v>
      </c>
      <c r="E708" s="7" t="s">
        <v>399</v>
      </c>
      <c r="F708" s="8" t="s">
        <v>197</v>
      </c>
      <c r="G708" s="16">
        <f>IFERROR(VLOOKUP(Table1[[#This Row],[Codigo_insumo]],BD_Insumos!$B:$E,4),"")</f>
        <v>4.9862000000000002</v>
      </c>
      <c r="H708" s="140">
        <v>0.01</v>
      </c>
      <c r="I708" s="9"/>
      <c r="J708" s="22">
        <f t="shared" si="11"/>
        <v>4.9862000000000004E-2</v>
      </c>
      <c r="K708" s="22" t="str">
        <f>IF(I708&lt;&gt;"",SUMIF(Table1[Codigo_servico],A708,Table1[Subtotal_insumo]),"")</f>
        <v/>
      </c>
      <c r="L708" s="16">
        <f>IF(Table1[[#This Row],[Ordem_insumos]]&lt;&gt;0,VLOOKUP(Table1[[#This Row],[Codigo_servico]],Preencher_Orcamento!$B:$D,3,FALSE)*Table1[[#This Row],[Qtde_insumo]],"")</f>
        <v>0</v>
      </c>
      <c r="M708" s="16">
        <f>IF(Table1[[#This Row],[Ordem_insumos]]&lt;&gt;0,VLOOKUP(Table1[[#This Row],[Codigo_servico]],Preencher_Orcamento!$B:$D,3,FALSE)*Table1[[#This Row],[Subtotal_insumo]],"")</f>
        <v>0</v>
      </c>
    </row>
    <row r="709" spans="1:13" ht="39" x14ac:dyDescent="0.25">
      <c r="A709" s="6">
        <v>30209</v>
      </c>
      <c r="B709" s="126">
        <v>3</v>
      </c>
      <c r="C709" s="133"/>
      <c r="D709" s="134">
        <v>27540</v>
      </c>
      <c r="E709" s="7" t="s">
        <v>513</v>
      </c>
      <c r="F709" s="8" t="s">
        <v>197</v>
      </c>
      <c r="G709" s="18">
        <f>IFERROR(VLOOKUP(Table1[[#This Row],[Codigo_insumo]],BD_Insumos!$B:$E,4),"")</f>
        <v>4.4543999999999997</v>
      </c>
      <c r="H709" s="140">
        <v>1.02</v>
      </c>
      <c r="I709" s="9"/>
      <c r="J709" s="23">
        <f t="shared" si="11"/>
        <v>4.543488</v>
      </c>
      <c r="K709" s="22" t="str">
        <f>IF(I709&lt;&gt;"",SUMIF(Table1[Codigo_servico],A709,Table1[Subtotal_insumo]),"")</f>
        <v/>
      </c>
      <c r="L709" s="18">
        <f>IF(Table1[[#This Row],[Ordem_insumos]]&lt;&gt;0,VLOOKUP(Table1[[#This Row],[Codigo_servico]],Preencher_Orcamento!$B:$D,3,FALSE)*Table1[[#This Row],[Qtde_insumo]],"")</f>
        <v>0</v>
      </c>
      <c r="M709" s="18">
        <f>IF(Table1[[#This Row],[Ordem_insumos]]&lt;&gt;0,VLOOKUP(Table1[[#This Row],[Codigo_servico]],Preencher_Orcamento!$B:$D,3,FALSE)*Table1[[#This Row],[Subtotal_insumo]],"")</f>
        <v>0</v>
      </c>
    </row>
    <row r="710" spans="1:13" x14ac:dyDescent="0.25">
      <c r="A710" s="6">
        <v>30209</v>
      </c>
      <c r="B710" s="126">
        <v>4</v>
      </c>
      <c r="C710" s="133"/>
      <c r="D710" s="134">
        <v>2015</v>
      </c>
      <c r="E710" s="7" t="s">
        <v>2186</v>
      </c>
      <c r="F710" s="8" t="s">
        <v>2140</v>
      </c>
      <c r="G710" s="18">
        <f>IFERROR(VLOOKUP(Table1[[#This Row],[Codigo_insumo]],BD_Insumos!$B:$E,4),"")</f>
        <v>16.259414142106937</v>
      </c>
      <c r="H710" s="140">
        <v>0.04</v>
      </c>
      <c r="I710" s="9"/>
      <c r="J710" s="23">
        <f t="shared" si="11"/>
        <v>0.65037656568427749</v>
      </c>
      <c r="K710" s="22" t="str">
        <f>IF(I710&lt;&gt;"",SUMIF(Table1[Codigo_servico],A710,Table1[Subtotal_insumo]),"")</f>
        <v/>
      </c>
      <c r="L710" s="18">
        <f>IF(Table1[[#This Row],[Ordem_insumos]]&lt;&gt;0,VLOOKUP(Table1[[#This Row],[Codigo_servico]],Preencher_Orcamento!$B:$D,3,FALSE)*Table1[[#This Row],[Qtde_insumo]],"")</f>
        <v>0</v>
      </c>
      <c r="M710" s="18">
        <f>IF(Table1[[#This Row],[Ordem_insumos]]&lt;&gt;0,VLOOKUP(Table1[[#This Row],[Codigo_servico]],Preencher_Orcamento!$B:$D,3,FALSE)*Table1[[#This Row],[Subtotal_insumo]],"")</f>
        <v>0</v>
      </c>
    </row>
    <row r="711" spans="1:13" x14ac:dyDescent="0.25">
      <c r="A711" s="3">
        <v>30305</v>
      </c>
      <c r="B711" s="125">
        <v>0</v>
      </c>
      <c r="C711" s="131" t="s">
        <v>2507</v>
      </c>
      <c r="D711" s="132"/>
      <c r="E711" s="4"/>
      <c r="F711" s="4"/>
      <c r="G711" s="17" t="str">
        <f>IFERROR(VLOOKUP(Table1[[#This Row],[Codigo_insumo]],BD_Insumos!$B:$E,4),"")</f>
        <v/>
      </c>
      <c r="H711" s="139"/>
      <c r="I711" s="5" t="s">
        <v>58</v>
      </c>
      <c r="J711" s="20" t="str">
        <f t="shared" si="11"/>
        <v/>
      </c>
      <c r="K711" s="21">
        <f>IF(I711&lt;&gt;"",SUMIF(Table1[Codigo_servico],A711,Table1[Subtotal_insumo]),"")</f>
        <v>336.62140569850334</v>
      </c>
      <c r="L711" s="17" t="str">
        <f>IF(Table1[[#This Row],[Ordem_insumos]]&lt;&gt;0,VLOOKUP(Table1[[#This Row],[Codigo_servico]],Preencher_Orcamento!$B:$D,3,FALSE)*Table1[[#This Row],[Qtde_insumo]],"")</f>
        <v/>
      </c>
      <c r="M711" s="17" t="str">
        <f>IF(Table1[[#This Row],[Ordem_insumos]]&lt;&gt;0,VLOOKUP(Table1[[#This Row],[Codigo_servico]],Preencher_Orcamento!$B:$D,3,FALSE)*Table1[[#This Row],[Subtotal_insumo]],"")</f>
        <v/>
      </c>
    </row>
    <row r="712" spans="1:13" x14ac:dyDescent="0.25">
      <c r="A712" s="6">
        <v>30305</v>
      </c>
      <c r="B712" s="126">
        <v>1</v>
      </c>
      <c r="C712" s="133"/>
      <c r="D712" s="134">
        <v>2020</v>
      </c>
      <c r="E712" s="7" t="s">
        <v>2188</v>
      </c>
      <c r="F712" s="8" t="s">
        <v>2140</v>
      </c>
      <c r="G712" s="16">
        <f>IFERROR(VLOOKUP(Table1[[#This Row],[Codigo_insumo]],BD_Insumos!$B:$E,4),"")</f>
        <v>15.860837164231068</v>
      </c>
      <c r="H712" s="140">
        <v>1.1000000000000001</v>
      </c>
      <c r="I712" s="9"/>
      <c r="J712" s="22">
        <f t="shared" si="11"/>
        <v>17.446920880654176</v>
      </c>
      <c r="K712" s="22" t="str">
        <f>IF(I712&lt;&gt;"",SUMIF(Table1[Codigo_servico],A712,Table1[Subtotal_insumo]),"")</f>
        <v/>
      </c>
      <c r="L712" s="16">
        <f>IF(Table1[[#This Row],[Ordem_insumos]]&lt;&gt;0,VLOOKUP(Table1[[#This Row],[Codigo_servico]],Preencher_Orcamento!$B:$D,3,FALSE)*Table1[[#This Row],[Qtde_insumo]],"")</f>
        <v>0</v>
      </c>
      <c r="M712" s="16">
        <f>IF(Table1[[#This Row],[Ordem_insumos]]&lt;&gt;0,VLOOKUP(Table1[[#This Row],[Codigo_servico]],Preencher_Orcamento!$B:$D,3,FALSE)*Table1[[#This Row],[Subtotal_insumo]],"")</f>
        <v>0</v>
      </c>
    </row>
    <row r="713" spans="1:13" x14ac:dyDescent="0.25">
      <c r="A713" s="6">
        <v>30305</v>
      </c>
      <c r="B713" s="126">
        <v>2</v>
      </c>
      <c r="C713" s="133"/>
      <c r="D713" s="134">
        <v>2099</v>
      </c>
      <c r="E713" s="7" t="s">
        <v>2205</v>
      </c>
      <c r="F713" s="8" t="s">
        <v>2140</v>
      </c>
      <c r="G713" s="16">
        <f>IFERROR(VLOOKUP(Table1[[#This Row],[Codigo_insumo]],BD_Insumos!$B:$E,4),"")</f>
        <v>12.627877718847255</v>
      </c>
      <c r="H713" s="140">
        <v>6</v>
      </c>
      <c r="I713" s="9"/>
      <c r="J713" s="22">
        <f t="shared" si="11"/>
        <v>75.767266313083525</v>
      </c>
      <c r="K713" s="22" t="str">
        <f>IF(I713&lt;&gt;"",SUMIF(Table1[Codigo_servico],A713,Table1[Subtotal_insumo]),"")</f>
        <v/>
      </c>
      <c r="L713" s="16">
        <f>IF(Table1[[#This Row],[Ordem_insumos]]&lt;&gt;0,VLOOKUP(Table1[[#This Row],[Codigo_servico]],Preencher_Orcamento!$B:$D,3,FALSE)*Table1[[#This Row],[Qtde_insumo]],"")</f>
        <v>0</v>
      </c>
      <c r="M713" s="16">
        <f>IF(Table1[[#This Row],[Ordem_insumos]]&lt;&gt;0,VLOOKUP(Table1[[#This Row],[Codigo_servico]],Preencher_Orcamento!$B:$D,3,FALSE)*Table1[[#This Row],[Subtotal_insumo]],"")</f>
        <v>0</v>
      </c>
    </row>
    <row r="714" spans="1:13" x14ac:dyDescent="0.25">
      <c r="A714" s="6">
        <v>30305</v>
      </c>
      <c r="B714" s="126">
        <v>3</v>
      </c>
      <c r="C714" s="133"/>
      <c r="D714" s="134">
        <v>94001</v>
      </c>
      <c r="E714" s="7" t="s">
        <v>2481</v>
      </c>
      <c r="F714" s="8" t="s">
        <v>2140</v>
      </c>
      <c r="G714" s="18">
        <f>IFERROR(VLOOKUP(Table1[[#This Row],[Codigo_insumo]],BD_Insumos!$B:$E,4),"")</f>
        <v>0.94093109468750002</v>
      </c>
      <c r="H714" s="140">
        <v>0.35</v>
      </c>
      <c r="I714" s="9"/>
      <c r="J714" s="23">
        <f t="shared" si="11"/>
        <v>0.329325883140625</v>
      </c>
      <c r="K714" s="22" t="str">
        <f>IF(I714&lt;&gt;"",SUMIF(Table1[Codigo_servico],A714,Table1[Subtotal_insumo]),"")</f>
        <v/>
      </c>
      <c r="L714" s="18">
        <f>IF(Table1[[#This Row],[Ordem_insumos]]&lt;&gt;0,VLOOKUP(Table1[[#This Row],[Codigo_servico]],Preencher_Orcamento!$B:$D,3,FALSE)*Table1[[#This Row],[Qtde_insumo]],"")</f>
        <v>0</v>
      </c>
      <c r="M714" s="18">
        <f>IF(Table1[[#This Row],[Ordem_insumos]]&lt;&gt;0,VLOOKUP(Table1[[#This Row],[Codigo_servico]],Preencher_Orcamento!$B:$D,3,FALSE)*Table1[[#This Row],[Subtotal_insumo]],"")</f>
        <v>0</v>
      </c>
    </row>
    <row r="715" spans="1:13" ht="39" x14ac:dyDescent="0.25">
      <c r="A715" s="6">
        <v>30305</v>
      </c>
      <c r="B715" s="126">
        <v>4</v>
      </c>
      <c r="C715" s="133"/>
      <c r="D715" s="134">
        <v>94299</v>
      </c>
      <c r="E715" s="7" t="s">
        <v>2480</v>
      </c>
      <c r="F715" s="8" t="s">
        <v>2140</v>
      </c>
      <c r="G715" s="16">
        <f>IFERROR(VLOOKUP(Table1[[#This Row],[Codigo_insumo]],BD_Insumos!$B:$E,4),"")</f>
        <v>0.68298621625</v>
      </c>
      <c r="H715" s="140">
        <v>0.1</v>
      </c>
      <c r="I715" s="9"/>
      <c r="J715" s="22">
        <f t="shared" si="11"/>
        <v>6.8298621625E-2</v>
      </c>
      <c r="K715" s="22" t="str">
        <f>IF(I715&lt;&gt;"",SUMIF(Table1[Codigo_servico],A715,Table1[Subtotal_insumo]),"")</f>
        <v/>
      </c>
      <c r="L715" s="16">
        <f>IF(Table1[[#This Row],[Ordem_insumos]]&lt;&gt;0,VLOOKUP(Table1[[#This Row],[Codigo_servico]],Preencher_Orcamento!$B:$D,3,FALSE)*Table1[[#This Row],[Qtde_insumo]],"")</f>
        <v>0</v>
      </c>
      <c r="M715" s="16">
        <f>IF(Table1[[#This Row],[Ordem_insumos]]&lt;&gt;0,VLOOKUP(Table1[[#This Row],[Codigo_servico]],Preencher_Orcamento!$B:$D,3,FALSE)*Table1[[#This Row],[Subtotal_insumo]],"")</f>
        <v>0</v>
      </c>
    </row>
    <row r="716" spans="1:13" x14ac:dyDescent="0.25">
      <c r="A716" s="6">
        <v>30305</v>
      </c>
      <c r="B716" s="126">
        <v>5</v>
      </c>
      <c r="C716" s="133"/>
      <c r="D716" s="134">
        <v>10609</v>
      </c>
      <c r="E716" s="7" t="s">
        <v>119</v>
      </c>
      <c r="F716" s="8" t="s">
        <v>58</v>
      </c>
      <c r="G716" s="16">
        <f>IFERROR(VLOOKUP(Table1[[#This Row],[Codigo_insumo]],BD_Insumos!$B:$E,4),"")</f>
        <v>238.24469999999999</v>
      </c>
      <c r="H716" s="140">
        <v>1.02</v>
      </c>
      <c r="I716" s="9"/>
      <c r="J716" s="22">
        <f t="shared" si="11"/>
        <v>243.00959399999999</v>
      </c>
      <c r="K716" s="22" t="str">
        <f>IF(I716&lt;&gt;"",SUMIF(Table1[Codigo_servico],A716,Table1[Subtotal_insumo]),"")</f>
        <v/>
      </c>
      <c r="L716" s="16">
        <f>IF(Table1[[#This Row],[Ordem_insumos]]&lt;&gt;0,VLOOKUP(Table1[[#This Row],[Codigo_servico]],Preencher_Orcamento!$B:$D,3,FALSE)*Table1[[#This Row],[Qtde_insumo]],"")</f>
        <v>0</v>
      </c>
      <c r="M716" s="16">
        <f>IF(Table1[[#This Row],[Ordem_insumos]]&lt;&gt;0,VLOOKUP(Table1[[#This Row],[Codigo_servico]],Preencher_Orcamento!$B:$D,3,FALSE)*Table1[[#This Row],[Subtotal_insumo]],"")</f>
        <v>0</v>
      </c>
    </row>
    <row r="717" spans="1:13" x14ac:dyDescent="0.25">
      <c r="A717" s="3">
        <v>30307</v>
      </c>
      <c r="B717" s="125">
        <v>0</v>
      </c>
      <c r="C717" s="131" t="s">
        <v>2508</v>
      </c>
      <c r="D717" s="132"/>
      <c r="E717" s="4"/>
      <c r="F717" s="4"/>
      <c r="G717" s="17" t="str">
        <f>IFERROR(VLOOKUP(Table1[[#This Row],[Codigo_insumo]],BD_Insumos!$B:$E,4),"")</f>
        <v/>
      </c>
      <c r="H717" s="139"/>
      <c r="I717" s="5" t="s">
        <v>58</v>
      </c>
      <c r="J717" s="20" t="str">
        <f t="shared" si="11"/>
        <v/>
      </c>
      <c r="K717" s="21">
        <f>IF(I717&lt;&gt;"",SUMIF(Table1[Codigo_servico],A717,Table1[Subtotal_insumo]),"")</f>
        <v>348.91658769850335</v>
      </c>
      <c r="L717" s="17" t="str">
        <f>IF(Table1[[#This Row],[Ordem_insumos]]&lt;&gt;0,VLOOKUP(Table1[[#This Row],[Codigo_servico]],Preencher_Orcamento!$B:$D,3,FALSE)*Table1[[#This Row],[Qtde_insumo]],"")</f>
        <v/>
      </c>
      <c r="M717" s="17" t="str">
        <f>IF(Table1[[#This Row],[Ordem_insumos]]&lt;&gt;0,VLOOKUP(Table1[[#This Row],[Codigo_servico]],Preencher_Orcamento!$B:$D,3,FALSE)*Table1[[#This Row],[Subtotal_insumo]],"")</f>
        <v/>
      </c>
    </row>
    <row r="718" spans="1:13" ht="39" x14ac:dyDescent="0.25">
      <c r="A718" s="6">
        <v>30307</v>
      </c>
      <c r="B718" s="126">
        <v>1</v>
      </c>
      <c r="C718" s="133"/>
      <c r="D718" s="134">
        <v>94299</v>
      </c>
      <c r="E718" s="7" t="s">
        <v>2480</v>
      </c>
      <c r="F718" s="8" t="s">
        <v>2140</v>
      </c>
      <c r="G718" s="16">
        <f>IFERROR(VLOOKUP(Table1[[#This Row],[Codigo_insumo]],BD_Insumos!$B:$E,4),"")</f>
        <v>0.68298621625</v>
      </c>
      <c r="H718" s="140">
        <v>0.1</v>
      </c>
      <c r="I718" s="9"/>
      <c r="J718" s="22">
        <f t="shared" si="11"/>
        <v>6.8298621625E-2</v>
      </c>
      <c r="K718" s="22" t="str">
        <f>IF(I718&lt;&gt;"",SUMIF(Table1[Codigo_servico],A718,Table1[Subtotal_insumo]),"")</f>
        <v/>
      </c>
      <c r="L718" s="16">
        <f>IF(Table1[[#This Row],[Ordem_insumos]]&lt;&gt;0,VLOOKUP(Table1[[#This Row],[Codigo_servico]],Preencher_Orcamento!$B:$D,3,FALSE)*Table1[[#This Row],[Qtde_insumo]],"")</f>
        <v>0</v>
      </c>
      <c r="M718" s="16">
        <f>IF(Table1[[#This Row],[Ordem_insumos]]&lt;&gt;0,VLOOKUP(Table1[[#This Row],[Codigo_servico]],Preencher_Orcamento!$B:$D,3,FALSE)*Table1[[#This Row],[Subtotal_insumo]],"")</f>
        <v>0</v>
      </c>
    </row>
    <row r="719" spans="1:13" x14ac:dyDescent="0.25">
      <c r="A719" s="6">
        <v>30307</v>
      </c>
      <c r="B719" s="126">
        <v>2</v>
      </c>
      <c r="C719" s="133"/>
      <c r="D719" s="134">
        <v>2020</v>
      </c>
      <c r="E719" s="7" t="s">
        <v>2188</v>
      </c>
      <c r="F719" s="8" t="s">
        <v>2140</v>
      </c>
      <c r="G719" s="16">
        <f>IFERROR(VLOOKUP(Table1[[#This Row],[Codigo_insumo]],BD_Insumos!$B:$E,4),"")</f>
        <v>15.860837164231068</v>
      </c>
      <c r="H719" s="140">
        <v>1.1000000000000001</v>
      </c>
      <c r="I719" s="9"/>
      <c r="J719" s="22">
        <f t="shared" si="11"/>
        <v>17.446920880654176</v>
      </c>
      <c r="K719" s="22" t="str">
        <f>IF(I719&lt;&gt;"",SUMIF(Table1[Codigo_servico],A719,Table1[Subtotal_insumo]),"")</f>
        <v/>
      </c>
      <c r="L719" s="16">
        <f>IF(Table1[[#This Row],[Ordem_insumos]]&lt;&gt;0,VLOOKUP(Table1[[#This Row],[Codigo_servico]],Preencher_Orcamento!$B:$D,3,FALSE)*Table1[[#This Row],[Qtde_insumo]],"")</f>
        <v>0</v>
      </c>
      <c r="M719" s="16">
        <f>IF(Table1[[#This Row],[Ordem_insumos]]&lt;&gt;0,VLOOKUP(Table1[[#This Row],[Codigo_servico]],Preencher_Orcamento!$B:$D,3,FALSE)*Table1[[#This Row],[Subtotal_insumo]],"")</f>
        <v>0</v>
      </c>
    </row>
    <row r="720" spans="1:13" x14ac:dyDescent="0.25">
      <c r="A720" s="6">
        <v>30307</v>
      </c>
      <c r="B720" s="126">
        <v>3</v>
      </c>
      <c r="C720" s="133"/>
      <c r="D720" s="134">
        <v>2099</v>
      </c>
      <c r="E720" s="7" t="s">
        <v>2205</v>
      </c>
      <c r="F720" s="8" t="s">
        <v>2140</v>
      </c>
      <c r="G720" s="18">
        <f>IFERROR(VLOOKUP(Table1[[#This Row],[Codigo_insumo]],BD_Insumos!$B:$E,4),"")</f>
        <v>12.627877718847255</v>
      </c>
      <c r="H720" s="140">
        <v>6</v>
      </c>
      <c r="I720" s="9"/>
      <c r="J720" s="23">
        <f t="shared" si="11"/>
        <v>75.767266313083525</v>
      </c>
      <c r="K720" s="22" t="str">
        <f>IF(I720&lt;&gt;"",SUMIF(Table1[Codigo_servico],A720,Table1[Subtotal_insumo]),"")</f>
        <v/>
      </c>
      <c r="L720" s="18">
        <f>IF(Table1[[#This Row],[Ordem_insumos]]&lt;&gt;0,VLOOKUP(Table1[[#This Row],[Codigo_servico]],Preencher_Orcamento!$B:$D,3,FALSE)*Table1[[#This Row],[Qtde_insumo]],"")</f>
        <v>0</v>
      </c>
      <c r="M720" s="18">
        <f>IF(Table1[[#This Row],[Ordem_insumos]]&lt;&gt;0,VLOOKUP(Table1[[#This Row],[Codigo_servico]],Preencher_Orcamento!$B:$D,3,FALSE)*Table1[[#This Row],[Subtotal_insumo]],"")</f>
        <v>0</v>
      </c>
    </row>
    <row r="721" spans="1:13" x14ac:dyDescent="0.25">
      <c r="A721" s="6">
        <v>30307</v>
      </c>
      <c r="B721" s="126">
        <v>4</v>
      </c>
      <c r="C721" s="133"/>
      <c r="D721" s="134">
        <v>94001</v>
      </c>
      <c r="E721" s="7" t="s">
        <v>2481</v>
      </c>
      <c r="F721" s="8" t="s">
        <v>2140</v>
      </c>
      <c r="G721" s="16">
        <f>IFERROR(VLOOKUP(Table1[[#This Row],[Codigo_insumo]],BD_Insumos!$B:$E,4),"")</f>
        <v>0.94093109468750002</v>
      </c>
      <c r="H721" s="140">
        <v>0.35</v>
      </c>
      <c r="I721" s="9"/>
      <c r="J721" s="22">
        <f t="shared" si="11"/>
        <v>0.329325883140625</v>
      </c>
      <c r="K721" s="22" t="str">
        <f>IF(I721&lt;&gt;"",SUMIF(Table1[Codigo_servico],A721,Table1[Subtotal_insumo]),"")</f>
        <v/>
      </c>
      <c r="L721" s="16">
        <f>IF(Table1[[#This Row],[Ordem_insumos]]&lt;&gt;0,VLOOKUP(Table1[[#This Row],[Codigo_servico]],Preencher_Orcamento!$B:$D,3,FALSE)*Table1[[#This Row],[Qtde_insumo]],"")</f>
        <v>0</v>
      </c>
      <c r="M721" s="16">
        <f>IF(Table1[[#This Row],[Ordem_insumos]]&lt;&gt;0,VLOOKUP(Table1[[#This Row],[Codigo_servico]],Preencher_Orcamento!$B:$D,3,FALSE)*Table1[[#This Row],[Subtotal_insumo]],"")</f>
        <v>0</v>
      </c>
    </row>
    <row r="722" spans="1:13" x14ac:dyDescent="0.25">
      <c r="A722" s="6">
        <v>30307</v>
      </c>
      <c r="B722" s="126">
        <v>5</v>
      </c>
      <c r="C722" s="133"/>
      <c r="D722" s="134">
        <v>10613</v>
      </c>
      <c r="E722" s="7" t="s">
        <v>123</v>
      </c>
      <c r="F722" s="8" t="s">
        <v>58</v>
      </c>
      <c r="G722" s="16">
        <f>IFERROR(VLOOKUP(Table1[[#This Row],[Codigo_insumo]],BD_Insumos!$B:$E,4),"")</f>
        <v>250.2988</v>
      </c>
      <c r="H722" s="140">
        <v>1.02</v>
      </c>
      <c r="I722" s="9"/>
      <c r="J722" s="22">
        <f t="shared" si="11"/>
        <v>255.304776</v>
      </c>
      <c r="K722" s="22" t="str">
        <f>IF(I722&lt;&gt;"",SUMIF(Table1[Codigo_servico],A722,Table1[Subtotal_insumo]),"")</f>
        <v/>
      </c>
      <c r="L722" s="16">
        <f>IF(Table1[[#This Row],[Ordem_insumos]]&lt;&gt;0,VLOOKUP(Table1[[#This Row],[Codigo_servico]],Preencher_Orcamento!$B:$D,3,FALSE)*Table1[[#This Row],[Qtde_insumo]],"")</f>
        <v>0</v>
      </c>
      <c r="M722" s="16">
        <f>IF(Table1[[#This Row],[Ordem_insumos]]&lt;&gt;0,VLOOKUP(Table1[[#This Row],[Codigo_servico]],Preencher_Orcamento!$B:$D,3,FALSE)*Table1[[#This Row],[Subtotal_insumo]],"")</f>
        <v>0</v>
      </c>
    </row>
    <row r="723" spans="1:13" x14ac:dyDescent="0.25">
      <c r="A723" s="3">
        <v>30308</v>
      </c>
      <c r="B723" s="125">
        <v>0</v>
      </c>
      <c r="C723" s="131" t="s">
        <v>2509</v>
      </c>
      <c r="D723" s="132"/>
      <c r="E723" s="4"/>
      <c r="F723" s="4"/>
      <c r="G723" s="17" t="str">
        <f>IFERROR(VLOOKUP(Table1[[#This Row],[Codigo_insumo]],BD_Insumos!$B:$E,4),"")</f>
        <v/>
      </c>
      <c r="H723" s="139"/>
      <c r="I723" s="5" t="s">
        <v>58</v>
      </c>
      <c r="J723" s="20" t="str">
        <f t="shared" si="11"/>
        <v/>
      </c>
      <c r="K723" s="21">
        <f>IF(I723&lt;&gt;"",SUMIF(Table1[Codigo_servico],A723,Table1[Subtotal_insumo]),"")</f>
        <v>362.07326169850325</v>
      </c>
      <c r="L723" s="17" t="str">
        <f>IF(Table1[[#This Row],[Ordem_insumos]]&lt;&gt;0,VLOOKUP(Table1[[#This Row],[Codigo_servico]],Preencher_Orcamento!$B:$D,3,FALSE)*Table1[[#This Row],[Qtde_insumo]],"")</f>
        <v/>
      </c>
      <c r="M723" s="17" t="str">
        <f>IF(Table1[[#This Row],[Ordem_insumos]]&lt;&gt;0,VLOOKUP(Table1[[#This Row],[Codigo_servico]],Preencher_Orcamento!$B:$D,3,FALSE)*Table1[[#This Row],[Subtotal_insumo]],"")</f>
        <v/>
      </c>
    </row>
    <row r="724" spans="1:13" x14ac:dyDescent="0.25">
      <c r="A724" s="6">
        <v>30308</v>
      </c>
      <c r="B724" s="126">
        <v>1</v>
      </c>
      <c r="C724" s="133"/>
      <c r="D724" s="134">
        <v>2099</v>
      </c>
      <c r="E724" s="7" t="s">
        <v>2205</v>
      </c>
      <c r="F724" s="8" t="s">
        <v>2140</v>
      </c>
      <c r="G724" s="16">
        <f>IFERROR(VLOOKUP(Table1[[#This Row],[Codigo_insumo]],BD_Insumos!$B:$E,4),"")</f>
        <v>12.627877718847255</v>
      </c>
      <c r="H724" s="140">
        <v>6</v>
      </c>
      <c r="I724" s="9"/>
      <c r="J724" s="22">
        <f t="shared" si="11"/>
        <v>75.767266313083525</v>
      </c>
      <c r="K724" s="22" t="str">
        <f>IF(I724&lt;&gt;"",SUMIF(Table1[Codigo_servico],A724,Table1[Subtotal_insumo]),"")</f>
        <v/>
      </c>
      <c r="L724" s="16">
        <f>IF(Table1[[#This Row],[Ordem_insumos]]&lt;&gt;0,VLOOKUP(Table1[[#This Row],[Codigo_servico]],Preencher_Orcamento!$B:$D,3,FALSE)*Table1[[#This Row],[Qtde_insumo]],"")</f>
        <v>0</v>
      </c>
      <c r="M724" s="16">
        <f>IF(Table1[[#This Row],[Ordem_insumos]]&lt;&gt;0,VLOOKUP(Table1[[#This Row],[Codigo_servico]],Preencher_Orcamento!$B:$D,3,FALSE)*Table1[[#This Row],[Subtotal_insumo]],"")</f>
        <v>0</v>
      </c>
    </row>
    <row r="725" spans="1:13" x14ac:dyDescent="0.25">
      <c r="A725" s="6">
        <v>30308</v>
      </c>
      <c r="B725" s="126">
        <v>2</v>
      </c>
      <c r="C725" s="133"/>
      <c r="D725" s="134">
        <v>10617</v>
      </c>
      <c r="E725" s="7" t="s">
        <v>127</v>
      </c>
      <c r="F725" s="8" t="s">
        <v>58</v>
      </c>
      <c r="G725" s="16">
        <f>IFERROR(VLOOKUP(Table1[[#This Row],[Codigo_insumo]],BD_Insumos!$B:$E,4),"")</f>
        <v>263.19749999999999</v>
      </c>
      <c r="H725" s="140">
        <v>1.02</v>
      </c>
      <c r="I725" s="9"/>
      <c r="J725" s="22">
        <f t="shared" si="11"/>
        <v>268.46145000000001</v>
      </c>
      <c r="K725" s="22" t="str">
        <f>IF(I725&lt;&gt;"",SUMIF(Table1[Codigo_servico],A725,Table1[Subtotal_insumo]),"")</f>
        <v/>
      </c>
      <c r="L725" s="16">
        <f>IF(Table1[[#This Row],[Ordem_insumos]]&lt;&gt;0,VLOOKUP(Table1[[#This Row],[Codigo_servico]],Preencher_Orcamento!$B:$D,3,FALSE)*Table1[[#This Row],[Qtde_insumo]],"")</f>
        <v>0</v>
      </c>
      <c r="M725" s="16">
        <f>IF(Table1[[#This Row],[Ordem_insumos]]&lt;&gt;0,VLOOKUP(Table1[[#This Row],[Codigo_servico]],Preencher_Orcamento!$B:$D,3,FALSE)*Table1[[#This Row],[Subtotal_insumo]],"")</f>
        <v>0</v>
      </c>
    </row>
    <row r="726" spans="1:13" x14ac:dyDescent="0.25">
      <c r="A726" s="6">
        <v>30308</v>
      </c>
      <c r="B726" s="126">
        <v>3</v>
      </c>
      <c r="C726" s="133"/>
      <c r="D726" s="134">
        <v>2020</v>
      </c>
      <c r="E726" s="7" t="s">
        <v>2188</v>
      </c>
      <c r="F726" s="8" t="s">
        <v>2140</v>
      </c>
      <c r="G726" s="18">
        <f>IFERROR(VLOOKUP(Table1[[#This Row],[Codigo_insumo]],BD_Insumos!$B:$E,4),"")</f>
        <v>15.860837164231068</v>
      </c>
      <c r="H726" s="140">
        <v>1.1000000000000001</v>
      </c>
      <c r="I726" s="9"/>
      <c r="J726" s="23">
        <f t="shared" si="11"/>
        <v>17.446920880654176</v>
      </c>
      <c r="K726" s="22" t="str">
        <f>IF(I726&lt;&gt;"",SUMIF(Table1[Codigo_servico],A726,Table1[Subtotal_insumo]),"")</f>
        <v/>
      </c>
      <c r="L726" s="18">
        <f>IF(Table1[[#This Row],[Ordem_insumos]]&lt;&gt;0,VLOOKUP(Table1[[#This Row],[Codigo_servico]],Preencher_Orcamento!$B:$D,3,FALSE)*Table1[[#This Row],[Qtde_insumo]],"")</f>
        <v>0</v>
      </c>
      <c r="M726" s="18">
        <f>IF(Table1[[#This Row],[Ordem_insumos]]&lt;&gt;0,VLOOKUP(Table1[[#This Row],[Codigo_servico]],Preencher_Orcamento!$B:$D,3,FALSE)*Table1[[#This Row],[Subtotal_insumo]],"")</f>
        <v>0</v>
      </c>
    </row>
    <row r="727" spans="1:13" ht="39" x14ac:dyDescent="0.25">
      <c r="A727" s="6">
        <v>30308</v>
      </c>
      <c r="B727" s="126">
        <v>4</v>
      </c>
      <c r="C727" s="133"/>
      <c r="D727" s="134">
        <v>94299</v>
      </c>
      <c r="E727" s="7" t="s">
        <v>2480</v>
      </c>
      <c r="F727" s="8" t="s">
        <v>2140</v>
      </c>
      <c r="G727" s="16">
        <f>IFERROR(VLOOKUP(Table1[[#This Row],[Codigo_insumo]],BD_Insumos!$B:$E,4),"")</f>
        <v>0.68298621625</v>
      </c>
      <c r="H727" s="140">
        <v>0.1</v>
      </c>
      <c r="I727" s="9"/>
      <c r="J727" s="22">
        <f t="shared" si="11"/>
        <v>6.8298621625E-2</v>
      </c>
      <c r="K727" s="22" t="str">
        <f>IF(I727&lt;&gt;"",SUMIF(Table1[Codigo_servico],A727,Table1[Subtotal_insumo]),"")</f>
        <v/>
      </c>
      <c r="L727" s="16">
        <f>IF(Table1[[#This Row],[Ordem_insumos]]&lt;&gt;0,VLOOKUP(Table1[[#This Row],[Codigo_servico]],Preencher_Orcamento!$B:$D,3,FALSE)*Table1[[#This Row],[Qtde_insumo]],"")</f>
        <v>0</v>
      </c>
      <c r="M727" s="16">
        <f>IF(Table1[[#This Row],[Ordem_insumos]]&lt;&gt;0,VLOOKUP(Table1[[#This Row],[Codigo_servico]],Preencher_Orcamento!$B:$D,3,FALSE)*Table1[[#This Row],[Subtotal_insumo]],"")</f>
        <v>0</v>
      </c>
    </row>
    <row r="728" spans="1:13" x14ac:dyDescent="0.25">
      <c r="A728" s="6">
        <v>30308</v>
      </c>
      <c r="B728" s="126">
        <v>5</v>
      </c>
      <c r="C728" s="133"/>
      <c r="D728" s="134">
        <v>94001</v>
      </c>
      <c r="E728" s="7" t="s">
        <v>2481</v>
      </c>
      <c r="F728" s="8" t="s">
        <v>2140</v>
      </c>
      <c r="G728" s="16">
        <f>IFERROR(VLOOKUP(Table1[[#This Row],[Codigo_insumo]],BD_Insumos!$B:$E,4),"")</f>
        <v>0.94093109468750002</v>
      </c>
      <c r="H728" s="140">
        <v>0.35</v>
      </c>
      <c r="I728" s="9"/>
      <c r="J728" s="22">
        <f t="shared" si="11"/>
        <v>0.329325883140625</v>
      </c>
      <c r="K728" s="22" t="str">
        <f>IF(I728&lt;&gt;"",SUMIF(Table1[Codigo_servico],A728,Table1[Subtotal_insumo]),"")</f>
        <v/>
      </c>
      <c r="L728" s="16">
        <f>IF(Table1[[#This Row],[Ordem_insumos]]&lt;&gt;0,VLOOKUP(Table1[[#This Row],[Codigo_servico]],Preencher_Orcamento!$B:$D,3,FALSE)*Table1[[#This Row],[Qtde_insumo]],"")</f>
        <v>0</v>
      </c>
      <c r="M728" s="16">
        <f>IF(Table1[[#This Row],[Ordem_insumos]]&lt;&gt;0,VLOOKUP(Table1[[#This Row],[Codigo_servico]],Preencher_Orcamento!$B:$D,3,FALSE)*Table1[[#This Row],[Subtotal_insumo]],"")</f>
        <v>0</v>
      </c>
    </row>
    <row r="729" spans="1:13" x14ac:dyDescent="0.25">
      <c r="A729" s="3">
        <v>30309</v>
      </c>
      <c r="B729" s="125">
        <v>0</v>
      </c>
      <c r="C729" s="131" t="s">
        <v>2510</v>
      </c>
      <c r="D729" s="132"/>
      <c r="E729" s="4"/>
      <c r="F729" s="4"/>
      <c r="G729" s="17" t="str">
        <f>IFERROR(VLOOKUP(Table1[[#This Row],[Codigo_insumo]],BD_Insumos!$B:$E,4),"")</f>
        <v/>
      </c>
      <c r="H729" s="139"/>
      <c r="I729" s="5" t="s">
        <v>58</v>
      </c>
      <c r="J729" s="20" t="str">
        <f t="shared" si="11"/>
        <v/>
      </c>
      <c r="K729" s="21">
        <f>IF(I729&lt;&gt;"",SUMIF(Table1[Codigo_servico],A729,Table1[Subtotal_insumo]),"")</f>
        <v>301.38389360192559</v>
      </c>
      <c r="L729" s="17" t="str">
        <f>IF(Table1[[#This Row],[Ordem_insumos]]&lt;&gt;0,VLOOKUP(Table1[[#This Row],[Codigo_servico]],Preencher_Orcamento!$B:$D,3,FALSE)*Table1[[#This Row],[Qtde_insumo]],"")</f>
        <v/>
      </c>
      <c r="M729" s="17" t="str">
        <f>IF(Table1[[#This Row],[Ordem_insumos]]&lt;&gt;0,VLOOKUP(Table1[[#This Row],[Codigo_servico]],Preencher_Orcamento!$B:$D,3,FALSE)*Table1[[#This Row],[Subtotal_insumo]],"")</f>
        <v/>
      </c>
    </row>
    <row r="730" spans="1:13" ht="26.25" x14ac:dyDescent="0.25">
      <c r="A730" s="6">
        <v>30309</v>
      </c>
      <c r="B730" s="126">
        <v>1</v>
      </c>
      <c r="C730" s="133"/>
      <c r="D730" s="134">
        <v>10522</v>
      </c>
      <c r="E730" s="7" t="s">
        <v>75</v>
      </c>
      <c r="F730" s="8" t="s">
        <v>58</v>
      </c>
      <c r="G730" s="16">
        <f>IFERROR(VLOOKUP(Table1[[#This Row],[Codigo_insumo]],BD_Insumos!$B:$E,4),"")</f>
        <v>252.6867</v>
      </c>
      <c r="H730" s="140">
        <v>1.03</v>
      </c>
      <c r="I730" s="9"/>
      <c r="J730" s="22">
        <f t="shared" si="11"/>
        <v>260.26730100000003</v>
      </c>
      <c r="K730" s="22" t="str">
        <f>IF(I730&lt;&gt;"",SUMIF(Table1[Codigo_servico],A730,Table1[Subtotal_insumo]),"")</f>
        <v/>
      </c>
      <c r="L730" s="16">
        <f>IF(Table1[[#This Row],[Ordem_insumos]]&lt;&gt;0,VLOOKUP(Table1[[#This Row],[Codigo_servico]],Preencher_Orcamento!$B:$D,3,FALSE)*Table1[[#This Row],[Qtde_insumo]],"")</f>
        <v>0</v>
      </c>
      <c r="M730" s="16">
        <f>IF(Table1[[#This Row],[Ordem_insumos]]&lt;&gt;0,VLOOKUP(Table1[[#This Row],[Codigo_servico]],Preencher_Orcamento!$B:$D,3,FALSE)*Table1[[#This Row],[Subtotal_insumo]],"")</f>
        <v>0</v>
      </c>
    </row>
    <row r="731" spans="1:13" x14ac:dyDescent="0.25">
      <c r="A731" s="6">
        <v>30309</v>
      </c>
      <c r="B731" s="126">
        <v>2</v>
      </c>
      <c r="C731" s="133"/>
      <c r="D731" s="134">
        <v>2020</v>
      </c>
      <c r="E731" s="7" t="s">
        <v>2188</v>
      </c>
      <c r="F731" s="8" t="s">
        <v>2140</v>
      </c>
      <c r="G731" s="16">
        <f>IFERROR(VLOOKUP(Table1[[#This Row],[Codigo_insumo]],BD_Insumos!$B:$E,4),"")</f>
        <v>15.860837164231068</v>
      </c>
      <c r="H731" s="140">
        <v>1</v>
      </c>
      <c r="I731" s="9"/>
      <c r="J731" s="22">
        <f t="shared" si="11"/>
        <v>15.860837164231068</v>
      </c>
      <c r="K731" s="22" t="str">
        <f>IF(I731&lt;&gt;"",SUMIF(Table1[Codigo_servico],A731,Table1[Subtotal_insumo]),"")</f>
        <v/>
      </c>
      <c r="L731" s="16">
        <f>IF(Table1[[#This Row],[Ordem_insumos]]&lt;&gt;0,VLOOKUP(Table1[[#This Row],[Codigo_servico]],Preencher_Orcamento!$B:$D,3,FALSE)*Table1[[#This Row],[Qtde_insumo]],"")</f>
        <v>0</v>
      </c>
      <c r="M731" s="16">
        <f>IF(Table1[[#This Row],[Ordem_insumos]]&lt;&gt;0,VLOOKUP(Table1[[#This Row],[Codigo_servico]],Preencher_Orcamento!$B:$D,3,FALSE)*Table1[[#This Row],[Subtotal_insumo]],"")</f>
        <v>0</v>
      </c>
    </row>
    <row r="732" spans="1:13" x14ac:dyDescent="0.25">
      <c r="A732" s="6">
        <v>30309</v>
      </c>
      <c r="B732" s="126">
        <v>3</v>
      </c>
      <c r="C732" s="133"/>
      <c r="D732" s="134">
        <v>2099</v>
      </c>
      <c r="E732" s="7" t="s">
        <v>2205</v>
      </c>
      <c r="F732" s="8" t="s">
        <v>2140</v>
      </c>
      <c r="G732" s="18">
        <f>IFERROR(VLOOKUP(Table1[[#This Row],[Codigo_insumo]],BD_Insumos!$B:$E,4),"")</f>
        <v>12.627877718847255</v>
      </c>
      <c r="H732" s="140">
        <v>2</v>
      </c>
      <c r="I732" s="9"/>
      <c r="J732" s="23">
        <f t="shared" si="11"/>
        <v>25.255755437694511</v>
      </c>
      <c r="K732" s="22" t="str">
        <f>IF(I732&lt;&gt;"",SUMIF(Table1[Codigo_servico],A732,Table1[Subtotal_insumo]),"")</f>
        <v/>
      </c>
      <c r="L732" s="18">
        <f>IF(Table1[[#This Row],[Ordem_insumos]]&lt;&gt;0,VLOOKUP(Table1[[#This Row],[Codigo_servico]],Preencher_Orcamento!$B:$D,3,FALSE)*Table1[[#This Row],[Qtde_insumo]],"")</f>
        <v>0</v>
      </c>
      <c r="M732" s="18">
        <f>IF(Table1[[#This Row],[Ordem_insumos]]&lt;&gt;0,VLOOKUP(Table1[[#This Row],[Codigo_servico]],Preencher_Orcamento!$B:$D,3,FALSE)*Table1[[#This Row],[Subtotal_insumo]],"")</f>
        <v>0</v>
      </c>
    </row>
    <row r="733" spans="1:13" x14ac:dyDescent="0.25">
      <c r="A733" s="3">
        <v>30315</v>
      </c>
      <c r="B733" s="125">
        <v>0</v>
      </c>
      <c r="C733" s="131" t="s">
        <v>2511</v>
      </c>
      <c r="D733" s="132"/>
      <c r="E733" s="4"/>
      <c r="F733" s="4"/>
      <c r="G733" s="17" t="str">
        <f>IFERROR(VLOOKUP(Table1[[#This Row],[Codigo_insumo]],BD_Insumos!$B:$E,4),"")</f>
        <v/>
      </c>
      <c r="H733" s="139"/>
      <c r="I733" s="5" t="s">
        <v>58</v>
      </c>
      <c r="J733" s="20" t="str">
        <f t="shared" si="11"/>
        <v/>
      </c>
      <c r="K733" s="21">
        <f>IF(I733&lt;&gt;"",SUMIF(Table1[Codigo_servico],A733,Table1[Subtotal_insumo]),"")</f>
        <v>315.66474060192559</v>
      </c>
      <c r="L733" s="17" t="str">
        <f>IF(Table1[[#This Row],[Ordem_insumos]]&lt;&gt;0,VLOOKUP(Table1[[#This Row],[Codigo_servico]],Preencher_Orcamento!$B:$D,3,FALSE)*Table1[[#This Row],[Qtde_insumo]],"")</f>
        <v/>
      </c>
      <c r="M733" s="17" t="str">
        <f>IF(Table1[[#This Row],[Ordem_insumos]]&lt;&gt;0,VLOOKUP(Table1[[#This Row],[Codigo_servico]],Preencher_Orcamento!$B:$D,3,FALSE)*Table1[[#This Row],[Subtotal_insumo]],"")</f>
        <v/>
      </c>
    </row>
    <row r="734" spans="1:13" x14ac:dyDescent="0.25">
      <c r="A734" s="6">
        <v>30315</v>
      </c>
      <c r="B734" s="126">
        <v>1</v>
      </c>
      <c r="C734" s="133"/>
      <c r="D734" s="134">
        <v>2020</v>
      </c>
      <c r="E734" s="7" t="s">
        <v>2188</v>
      </c>
      <c r="F734" s="8" t="s">
        <v>2140</v>
      </c>
      <c r="G734" s="16">
        <f>IFERROR(VLOOKUP(Table1[[#This Row],[Codigo_insumo]],BD_Insumos!$B:$E,4),"")</f>
        <v>15.860837164231068</v>
      </c>
      <c r="H734" s="140">
        <v>1</v>
      </c>
      <c r="I734" s="9"/>
      <c r="J734" s="22">
        <f t="shared" si="11"/>
        <v>15.860837164231068</v>
      </c>
      <c r="K734" s="22" t="str">
        <f>IF(I734&lt;&gt;"",SUMIF(Table1[Codigo_servico],A734,Table1[Subtotal_insumo]),"")</f>
        <v/>
      </c>
      <c r="L734" s="16">
        <f>IF(Table1[[#This Row],[Ordem_insumos]]&lt;&gt;0,VLOOKUP(Table1[[#This Row],[Codigo_servico]],Preencher_Orcamento!$B:$D,3,FALSE)*Table1[[#This Row],[Qtde_insumo]],"")</f>
        <v>0</v>
      </c>
      <c r="M734" s="16">
        <f>IF(Table1[[#This Row],[Ordem_insumos]]&lt;&gt;0,VLOOKUP(Table1[[#This Row],[Codigo_servico]],Preencher_Orcamento!$B:$D,3,FALSE)*Table1[[#This Row],[Subtotal_insumo]],"")</f>
        <v>0</v>
      </c>
    </row>
    <row r="735" spans="1:13" x14ac:dyDescent="0.25">
      <c r="A735" s="6">
        <v>30315</v>
      </c>
      <c r="B735" s="126">
        <v>2</v>
      </c>
      <c r="C735" s="133"/>
      <c r="D735" s="134">
        <v>2099</v>
      </c>
      <c r="E735" s="7" t="s">
        <v>2205</v>
      </c>
      <c r="F735" s="8" t="s">
        <v>2140</v>
      </c>
      <c r="G735" s="16">
        <f>IFERROR(VLOOKUP(Table1[[#This Row],[Codigo_insumo]],BD_Insumos!$B:$E,4),"")</f>
        <v>12.627877718847255</v>
      </c>
      <c r="H735" s="140">
        <v>2</v>
      </c>
      <c r="I735" s="9"/>
      <c r="J735" s="22">
        <f t="shared" si="11"/>
        <v>25.255755437694511</v>
      </c>
      <c r="K735" s="22" t="str">
        <f>IF(I735&lt;&gt;"",SUMIF(Table1[Codigo_servico],A735,Table1[Subtotal_insumo]),"")</f>
        <v/>
      </c>
      <c r="L735" s="16">
        <f>IF(Table1[[#This Row],[Ordem_insumos]]&lt;&gt;0,VLOOKUP(Table1[[#This Row],[Codigo_servico]],Preencher_Orcamento!$B:$D,3,FALSE)*Table1[[#This Row],[Qtde_insumo]],"")</f>
        <v>0</v>
      </c>
      <c r="M735" s="16">
        <f>IF(Table1[[#This Row],[Ordem_insumos]]&lt;&gt;0,VLOOKUP(Table1[[#This Row],[Codigo_servico]],Preencher_Orcamento!$B:$D,3,FALSE)*Table1[[#This Row],[Subtotal_insumo]],"")</f>
        <v>0</v>
      </c>
    </row>
    <row r="736" spans="1:13" ht="26.25" x14ac:dyDescent="0.25">
      <c r="A736" s="6">
        <v>30315</v>
      </c>
      <c r="B736" s="126">
        <v>3</v>
      </c>
      <c r="C736" s="133"/>
      <c r="D736" s="134">
        <v>10524</v>
      </c>
      <c r="E736" s="7" t="s">
        <v>77</v>
      </c>
      <c r="F736" s="8" t="s">
        <v>58</v>
      </c>
      <c r="G736" s="18">
        <f>IFERROR(VLOOKUP(Table1[[#This Row],[Codigo_insumo]],BD_Insumos!$B:$E,4),"")</f>
        <v>266.55160000000001</v>
      </c>
      <c r="H736" s="140">
        <v>1.03</v>
      </c>
      <c r="I736" s="9"/>
      <c r="J736" s="23">
        <f t="shared" si="11"/>
        <v>274.54814800000003</v>
      </c>
      <c r="K736" s="22" t="str">
        <f>IF(I736&lt;&gt;"",SUMIF(Table1[Codigo_servico],A736,Table1[Subtotal_insumo]),"")</f>
        <v/>
      </c>
      <c r="L736" s="18">
        <f>IF(Table1[[#This Row],[Ordem_insumos]]&lt;&gt;0,VLOOKUP(Table1[[#This Row],[Codigo_servico]],Preencher_Orcamento!$B:$D,3,FALSE)*Table1[[#This Row],[Qtde_insumo]],"")</f>
        <v>0</v>
      </c>
      <c r="M736" s="18">
        <f>IF(Table1[[#This Row],[Ordem_insumos]]&lt;&gt;0,VLOOKUP(Table1[[#This Row],[Codigo_servico]],Preencher_Orcamento!$B:$D,3,FALSE)*Table1[[#This Row],[Subtotal_insumo]],"")</f>
        <v>0</v>
      </c>
    </row>
    <row r="737" spans="1:13" x14ac:dyDescent="0.25">
      <c r="A737" s="3">
        <v>30316</v>
      </c>
      <c r="B737" s="125">
        <v>0</v>
      </c>
      <c r="C737" s="131" t="s">
        <v>2512</v>
      </c>
      <c r="D737" s="132"/>
      <c r="E737" s="4"/>
      <c r="F737" s="4"/>
      <c r="G737" s="17" t="str">
        <f>IFERROR(VLOOKUP(Table1[[#This Row],[Codigo_insumo]],BD_Insumos!$B:$E,4),"")</f>
        <v/>
      </c>
      <c r="H737" s="139"/>
      <c r="I737" s="5" t="s">
        <v>58</v>
      </c>
      <c r="J737" s="20" t="str">
        <f t="shared" si="11"/>
        <v/>
      </c>
      <c r="K737" s="21">
        <f>IF(I737&lt;&gt;"",SUMIF(Table1[Codigo_servico],A737,Table1[Subtotal_insumo]),"")</f>
        <v>304.99598265061661</v>
      </c>
      <c r="L737" s="17" t="str">
        <f>IF(Table1[[#This Row],[Ordem_insumos]]&lt;&gt;0,VLOOKUP(Table1[[#This Row],[Codigo_servico]],Preencher_Orcamento!$B:$D,3,FALSE)*Table1[[#This Row],[Qtde_insumo]],"")</f>
        <v/>
      </c>
      <c r="M737" s="17" t="str">
        <f>IF(Table1[[#This Row],[Ordem_insumos]]&lt;&gt;0,VLOOKUP(Table1[[#This Row],[Codigo_servico]],Preencher_Orcamento!$B:$D,3,FALSE)*Table1[[#This Row],[Subtotal_insumo]],"")</f>
        <v/>
      </c>
    </row>
    <row r="738" spans="1:13" ht="39" x14ac:dyDescent="0.25">
      <c r="A738" s="6">
        <v>30316</v>
      </c>
      <c r="B738" s="126">
        <v>1</v>
      </c>
      <c r="C738" s="133"/>
      <c r="D738" s="134">
        <v>10526</v>
      </c>
      <c r="E738" s="7" t="s">
        <v>79</v>
      </c>
      <c r="F738" s="8" t="s">
        <v>58</v>
      </c>
      <c r="G738" s="16">
        <f>IFERROR(VLOOKUP(Table1[[#This Row],[Codigo_insumo]],BD_Insumos!$B:$E,4),"")</f>
        <v>272.60250000000002</v>
      </c>
      <c r="H738" s="140">
        <v>1.03</v>
      </c>
      <c r="I738" s="9"/>
      <c r="J738" s="22">
        <f t="shared" si="11"/>
        <v>280.78057500000006</v>
      </c>
      <c r="K738" s="22" t="str">
        <f>IF(I738&lt;&gt;"",SUMIF(Table1[Codigo_servico],A738,Table1[Subtotal_insumo]),"")</f>
        <v/>
      </c>
      <c r="L738" s="16">
        <f>IF(Table1[[#This Row],[Ordem_insumos]]&lt;&gt;0,VLOOKUP(Table1[[#This Row],[Codigo_servico]],Preencher_Orcamento!$B:$D,3,FALSE)*Table1[[#This Row],[Qtde_insumo]],"")</f>
        <v>0</v>
      </c>
      <c r="M738" s="16">
        <f>IF(Table1[[#This Row],[Ordem_insumos]]&lt;&gt;0,VLOOKUP(Table1[[#This Row],[Codigo_servico]],Preencher_Orcamento!$B:$D,3,FALSE)*Table1[[#This Row],[Subtotal_insumo]],"")</f>
        <v>0</v>
      </c>
    </row>
    <row r="739" spans="1:13" x14ac:dyDescent="0.25">
      <c r="A739" s="6">
        <v>30316</v>
      </c>
      <c r="B739" s="126">
        <v>2</v>
      </c>
      <c r="C739" s="133"/>
      <c r="D739" s="134">
        <v>2020</v>
      </c>
      <c r="E739" s="7" t="s">
        <v>2188</v>
      </c>
      <c r="F739" s="8" t="s">
        <v>2140</v>
      </c>
      <c r="G739" s="16">
        <f>IFERROR(VLOOKUP(Table1[[#This Row],[Codigo_insumo]],BD_Insumos!$B:$E,4),"")</f>
        <v>15.860837164231068</v>
      </c>
      <c r="H739" s="140">
        <v>0.85</v>
      </c>
      <c r="I739" s="9"/>
      <c r="J739" s="22">
        <f t="shared" si="11"/>
        <v>13.481711589596408</v>
      </c>
      <c r="K739" s="22" t="str">
        <f>IF(I739&lt;&gt;"",SUMIF(Table1[Codigo_servico],A739,Table1[Subtotal_insumo]),"")</f>
        <v/>
      </c>
      <c r="L739" s="16">
        <f>IF(Table1[[#This Row],[Ordem_insumos]]&lt;&gt;0,VLOOKUP(Table1[[#This Row],[Codigo_servico]],Preencher_Orcamento!$B:$D,3,FALSE)*Table1[[#This Row],[Qtde_insumo]],"")</f>
        <v>0</v>
      </c>
      <c r="M739" s="16">
        <f>IF(Table1[[#This Row],[Ordem_insumos]]&lt;&gt;0,VLOOKUP(Table1[[#This Row],[Codigo_servico]],Preencher_Orcamento!$B:$D,3,FALSE)*Table1[[#This Row],[Subtotal_insumo]],"")</f>
        <v>0</v>
      </c>
    </row>
    <row r="740" spans="1:13" x14ac:dyDescent="0.25">
      <c r="A740" s="6">
        <v>30316</v>
      </c>
      <c r="B740" s="126">
        <v>3</v>
      </c>
      <c r="C740" s="133"/>
      <c r="D740" s="134">
        <v>2099</v>
      </c>
      <c r="E740" s="7" t="s">
        <v>2205</v>
      </c>
      <c r="F740" s="8" t="s">
        <v>2140</v>
      </c>
      <c r="G740" s="18">
        <f>IFERROR(VLOOKUP(Table1[[#This Row],[Codigo_insumo]],BD_Insumos!$B:$E,4),"")</f>
        <v>12.627877718847255</v>
      </c>
      <c r="H740" s="140">
        <v>0.85</v>
      </c>
      <c r="I740" s="9"/>
      <c r="J740" s="23">
        <f t="shared" si="11"/>
        <v>10.733696061020167</v>
      </c>
      <c r="K740" s="22" t="str">
        <f>IF(I740&lt;&gt;"",SUMIF(Table1[Codigo_servico],A740,Table1[Subtotal_insumo]),"")</f>
        <v/>
      </c>
      <c r="L740" s="18">
        <f>IF(Table1[[#This Row],[Ordem_insumos]]&lt;&gt;0,VLOOKUP(Table1[[#This Row],[Codigo_servico]],Preencher_Orcamento!$B:$D,3,FALSE)*Table1[[#This Row],[Qtde_insumo]],"")</f>
        <v>0</v>
      </c>
      <c r="M740" s="18">
        <f>IF(Table1[[#This Row],[Ordem_insumos]]&lt;&gt;0,VLOOKUP(Table1[[#This Row],[Codigo_servico]],Preencher_Orcamento!$B:$D,3,FALSE)*Table1[[#This Row],[Subtotal_insumo]],"")</f>
        <v>0</v>
      </c>
    </row>
    <row r="741" spans="1:13" x14ac:dyDescent="0.25">
      <c r="A741" s="3">
        <v>30317</v>
      </c>
      <c r="B741" s="125">
        <v>0</v>
      </c>
      <c r="C741" s="131" t="s">
        <v>2513</v>
      </c>
      <c r="D741" s="132"/>
      <c r="E741" s="4"/>
      <c r="F741" s="4"/>
      <c r="G741" s="17" t="str">
        <f>IFERROR(VLOOKUP(Table1[[#This Row],[Codigo_insumo]],BD_Insumos!$B:$E,4),"")</f>
        <v/>
      </c>
      <c r="H741" s="139"/>
      <c r="I741" s="5" t="s">
        <v>58</v>
      </c>
      <c r="J741" s="20" t="str">
        <f t="shared" si="11"/>
        <v/>
      </c>
      <c r="K741" s="21">
        <f>IF(I741&lt;&gt;"",SUMIF(Table1[Codigo_servico],A741,Table1[Subtotal_insumo]),"")</f>
        <v>324.64407460192558</v>
      </c>
      <c r="L741" s="17" t="str">
        <f>IF(Table1[[#This Row],[Ordem_insumos]]&lt;&gt;0,VLOOKUP(Table1[[#This Row],[Codigo_servico]],Preencher_Orcamento!$B:$D,3,FALSE)*Table1[[#This Row],[Qtde_insumo]],"")</f>
        <v/>
      </c>
      <c r="M741" s="17" t="str">
        <f>IF(Table1[[#This Row],[Ordem_insumos]]&lt;&gt;0,VLOOKUP(Table1[[#This Row],[Codigo_servico]],Preencher_Orcamento!$B:$D,3,FALSE)*Table1[[#This Row],[Subtotal_insumo]],"")</f>
        <v/>
      </c>
    </row>
    <row r="742" spans="1:13" x14ac:dyDescent="0.25">
      <c r="A742" s="6">
        <v>30317</v>
      </c>
      <c r="B742" s="126">
        <v>1</v>
      </c>
      <c r="C742" s="133"/>
      <c r="D742" s="134">
        <v>2020</v>
      </c>
      <c r="E742" s="7" t="s">
        <v>2188</v>
      </c>
      <c r="F742" s="8" t="s">
        <v>2140</v>
      </c>
      <c r="G742" s="16">
        <f>IFERROR(VLOOKUP(Table1[[#This Row],[Codigo_insumo]],BD_Insumos!$B:$E,4),"")</f>
        <v>15.860837164231068</v>
      </c>
      <c r="H742" s="140">
        <v>1</v>
      </c>
      <c r="I742" s="9"/>
      <c r="J742" s="22">
        <f t="shared" si="11"/>
        <v>15.860837164231068</v>
      </c>
      <c r="K742" s="22" t="str">
        <f>IF(I742&lt;&gt;"",SUMIF(Table1[Codigo_servico],A742,Table1[Subtotal_insumo]),"")</f>
        <v/>
      </c>
      <c r="L742" s="16">
        <f>IF(Table1[[#This Row],[Ordem_insumos]]&lt;&gt;0,VLOOKUP(Table1[[#This Row],[Codigo_servico]],Preencher_Orcamento!$B:$D,3,FALSE)*Table1[[#This Row],[Qtde_insumo]],"")</f>
        <v>0</v>
      </c>
      <c r="M742" s="16">
        <f>IF(Table1[[#This Row],[Ordem_insumos]]&lt;&gt;0,VLOOKUP(Table1[[#This Row],[Codigo_servico]],Preencher_Orcamento!$B:$D,3,FALSE)*Table1[[#This Row],[Subtotal_insumo]],"")</f>
        <v>0</v>
      </c>
    </row>
    <row r="743" spans="1:13" ht="26.25" x14ac:dyDescent="0.25">
      <c r="A743" s="6">
        <v>30317</v>
      </c>
      <c r="B743" s="126">
        <v>2</v>
      </c>
      <c r="C743" s="133"/>
      <c r="D743" s="134">
        <v>10527</v>
      </c>
      <c r="E743" s="7" t="s">
        <v>80</v>
      </c>
      <c r="F743" s="8" t="s">
        <v>58</v>
      </c>
      <c r="G743" s="16">
        <f>IFERROR(VLOOKUP(Table1[[#This Row],[Codigo_insumo]],BD_Insumos!$B:$E,4),"")</f>
        <v>275.26940000000002</v>
      </c>
      <c r="H743" s="140">
        <v>1.03</v>
      </c>
      <c r="I743" s="9"/>
      <c r="J743" s="22">
        <f t="shared" si="11"/>
        <v>283.52748200000002</v>
      </c>
      <c r="K743" s="22" t="str">
        <f>IF(I743&lt;&gt;"",SUMIF(Table1[Codigo_servico],A743,Table1[Subtotal_insumo]),"")</f>
        <v/>
      </c>
      <c r="L743" s="16">
        <f>IF(Table1[[#This Row],[Ordem_insumos]]&lt;&gt;0,VLOOKUP(Table1[[#This Row],[Codigo_servico]],Preencher_Orcamento!$B:$D,3,FALSE)*Table1[[#This Row],[Qtde_insumo]],"")</f>
        <v>0</v>
      </c>
      <c r="M743" s="16">
        <f>IF(Table1[[#This Row],[Ordem_insumos]]&lt;&gt;0,VLOOKUP(Table1[[#This Row],[Codigo_servico]],Preencher_Orcamento!$B:$D,3,FALSE)*Table1[[#This Row],[Subtotal_insumo]],"")</f>
        <v>0</v>
      </c>
    </row>
    <row r="744" spans="1:13" x14ac:dyDescent="0.25">
      <c r="A744" s="6">
        <v>30317</v>
      </c>
      <c r="B744" s="126">
        <v>3</v>
      </c>
      <c r="C744" s="133"/>
      <c r="D744" s="134">
        <v>2099</v>
      </c>
      <c r="E744" s="7" t="s">
        <v>2205</v>
      </c>
      <c r="F744" s="8" t="s">
        <v>2140</v>
      </c>
      <c r="G744" s="18">
        <f>IFERROR(VLOOKUP(Table1[[#This Row],[Codigo_insumo]],BD_Insumos!$B:$E,4),"")</f>
        <v>12.627877718847255</v>
      </c>
      <c r="H744" s="140">
        <v>2</v>
      </c>
      <c r="I744" s="9"/>
      <c r="J744" s="23">
        <f t="shared" si="11"/>
        <v>25.255755437694511</v>
      </c>
      <c r="K744" s="22" t="str">
        <f>IF(I744&lt;&gt;"",SUMIF(Table1[Codigo_servico],A744,Table1[Subtotal_insumo]),"")</f>
        <v/>
      </c>
      <c r="L744" s="18">
        <f>IF(Table1[[#This Row],[Ordem_insumos]]&lt;&gt;0,VLOOKUP(Table1[[#This Row],[Codigo_servico]],Preencher_Orcamento!$B:$D,3,FALSE)*Table1[[#This Row],[Qtde_insumo]],"")</f>
        <v>0</v>
      </c>
      <c r="M744" s="18">
        <f>IF(Table1[[#This Row],[Ordem_insumos]]&lt;&gt;0,VLOOKUP(Table1[[#This Row],[Codigo_servico]],Preencher_Orcamento!$B:$D,3,FALSE)*Table1[[#This Row],[Subtotal_insumo]],"")</f>
        <v>0</v>
      </c>
    </row>
    <row r="745" spans="1:13" x14ac:dyDescent="0.25">
      <c r="A745" s="3">
        <v>30318</v>
      </c>
      <c r="B745" s="125">
        <v>0</v>
      </c>
      <c r="C745" s="131" t="s">
        <v>2514</v>
      </c>
      <c r="D745" s="132"/>
      <c r="E745" s="4"/>
      <c r="F745" s="4"/>
      <c r="G745" s="17" t="str">
        <f>IFERROR(VLOOKUP(Table1[[#This Row],[Codigo_insumo]],BD_Insumos!$B:$E,4),"")</f>
        <v/>
      </c>
      <c r="H745" s="139"/>
      <c r="I745" s="5" t="s">
        <v>58</v>
      </c>
      <c r="J745" s="20" t="str">
        <f t="shared" si="11"/>
        <v/>
      </c>
      <c r="K745" s="21">
        <f>IF(I745&lt;&gt;"",SUMIF(Table1[Codigo_servico],A745,Table1[Subtotal_insumo]),"")</f>
        <v>319.14921265061656</v>
      </c>
      <c r="L745" s="17" t="str">
        <f>IF(Table1[[#This Row],[Ordem_insumos]]&lt;&gt;0,VLOOKUP(Table1[[#This Row],[Codigo_servico]],Preencher_Orcamento!$B:$D,3,FALSE)*Table1[[#This Row],[Qtde_insumo]],"")</f>
        <v/>
      </c>
      <c r="M745" s="17" t="str">
        <f>IF(Table1[[#This Row],[Ordem_insumos]]&lt;&gt;0,VLOOKUP(Table1[[#This Row],[Codigo_servico]],Preencher_Orcamento!$B:$D,3,FALSE)*Table1[[#This Row],[Subtotal_insumo]],"")</f>
        <v/>
      </c>
    </row>
    <row r="746" spans="1:13" ht="39" x14ac:dyDescent="0.25">
      <c r="A746" s="6">
        <v>30318</v>
      </c>
      <c r="B746" s="126">
        <v>1</v>
      </c>
      <c r="C746" s="133"/>
      <c r="D746" s="134">
        <v>10528</v>
      </c>
      <c r="E746" s="7" t="s">
        <v>81</v>
      </c>
      <c r="F746" s="8" t="s">
        <v>58</v>
      </c>
      <c r="G746" s="16">
        <f>IFERROR(VLOOKUP(Table1[[#This Row],[Codigo_insumo]],BD_Insumos!$B:$E,4),"")</f>
        <v>286.34350000000001</v>
      </c>
      <c r="H746" s="140">
        <v>1.03</v>
      </c>
      <c r="I746" s="9"/>
      <c r="J746" s="22">
        <f t="shared" si="11"/>
        <v>294.93380500000001</v>
      </c>
      <c r="K746" s="22" t="str">
        <f>IF(I746&lt;&gt;"",SUMIF(Table1[Codigo_servico],A746,Table1[Subtotal_insumo]),"")</f>
        <v/>
      </c>
      <c r="L746" s="16">
        <f>IF(Table1[[#This Row],[Ordem_insumos]]&lt;&gt;0,VLOOKUP(Table1[[#This Row],[Codigo_servico]],Preencher_Orcamento!$B:$D,3,FALSE)*Table1[[#This Row],[Qtde_insumo]],"")</f>
        <v>72.100000000000009</v>
      </c>
      <c r="M746" s="16">
        <f>IF(Table1[[#This Row],[Ordem_insumos]]&lt;&gt;0,VLOOKUP(Table1[[#This Row],[Codigo_servico]],Preencher_Orcamento!$B:$D,3,FALSE)*Table1[[#This Row],[Subtotal_insumo]],"")</f>
        <v>20645.36635</v>
      </c>
    </row>
    <row r="747" spans="1:13" x14ac:dyDescent="0.25">
      <c r="A747" s="6">
        <v>30318</v>
      </c>
      <c r="B747" s="126">
        <v>2</v>
      </c>
      <c r="C747" s="133"/>
      <c r="D747" s="134">
        <v>2020</v>
      </c>
      <c r="E747" s="7" t="s">
        <v>2188</v>
      </c>
      <c r="F747" s="8" t="s">
        <v>2140</v>
      </c>
      <c r="G747" s="16">
        <f>IFERROR(VLOOKUP(Table1[[#This Row],[Codigo_insumo]],BD_Insumos!$B:$E,4),"")</f>
        <v>15.860837164231068</v>
      </c>
      <c r="H747" s="140">
        <v>0.85</v>
      </c>
      <c r="I747" s="9"/>
      <c r="J747" s="22">
        <f t="shared" si="11"/>
        <v>13.481711589596408</v>
      </c>
      <c r="K747" s="22" t="str">
        <f>IF(I747&lt;&gt;"",SUMIF(Table1[Codigo_servico],A747,Table1[Subtotal_insumo]),"")</f>
        <v/>
      </c>
      <c r="L747" s="16">
        <f>IF(Table1[[#This Row],[Ordem_insumos]]&lt;&gt;0,VLOOKUP(Table1[[#This Row],[Codigo_servico]],Preencher_Orcamento!$B:$D,3,FALSE)*Table1[[#This Row],[Qtde_insumo]],"")</f>
        <v>59.5</v>
      </c>
      <c r="M747" s="16">
        <f>IF(Table1[[#This Row],[Ordem_insumos]]&lt;&gt;0,VLOOKUP(Table1[[#This Row],[Codigo_servico]],Preencher_Orcamento!$B:$D,3,FALSE)*Table1[[#This Row],[Subtotal_insumo]],"")</f>
        <v>943.71981127174854</v>
      </c>
    </row>
    <row r="748" spans="1:13" x14ac:dyDescent="0.25">
      <c r="A748" s="6">
        <v>30318</v>
      </c>
      <c r="B748" s="126">
        <v>3</v>
      </c>
      <c r="C748" s="133"/>
      <c r="D748" s="134">
        <v>2099</v>
      </c>
      <c r="E748" s="7" t="s">
        <v>2205</v>
      </c>
      <c r="F748" s="8" t="s">
        <v>2140</v>
      </c>
      <c r="G748" s="18">
        <f>IFERROR(VLOOKUP(Table1[[#This Row],[Codigo_insumo]],BD_Insumos!$B:$E,4),"")</f>
        <v>12.627877718847255</v>
      </c>
      <c r="H748" s="140">
        <v>0.85</v>
      </c>
      <c r="I748" s="9"/>
      <c r="J748" s="23">
        <f t="shared" si="11"/>
        <v>10.733696061020167</v>
      </c>
      <c r="K748" s="22" t="str">
        <f>IF(I748&lt;&gt;"",SUMIF(Table1[Codigo_servico],A748,Table1[Subtotal_insumo]),"")</f>
        <v/>
      </c>
      <c r="L748" s="18">
        <f>IF(Table1[[#This Row],[Ordem_insumos]]&lt;&gt;0,VLOOKUP(Table1[[#This Row],[Codigo_servico]],Preencher_Orcamento!$B:$D,3,FALSE)*Table1[[#This Row],[Qtde_insumo]],"")</f>
        <v>59.5</v>
      </c>
      <c r="M748" s="18">
        <f>IF(Table1[[#This Row],[Ordem_insumos]]&lt;&gt;0,VLOOKUP(Table1[[#This Row],[Codigo_servico]],Preencher_Orcamento!$B:$D,3,FALSE)*Table1[[#This Row],[Subtotal_insumo]],"")</f>
        <v>751.35872427141169</v>
      </c>
    </row>
    <row r="749" spans="1:13" x14ac:dyDescent="0.25">
      <c r="A749" s="3">
        <v>30319</v>
      </c>
      <c r="B749" s="125">
        <v>0</v>
      </c>
      <c r="C749" s="131" t="s">
        <v>2515</v>
      </c>
      <c r="D749" s="132"/>
      <c r="E749" s="4"/>
      <c r="F749" s="4"/>
      <c r="G749" s="17" t="str">
        <f>IFERROR(VLOOKUP(Table1[[#This Row],[Codigo_insumo]],BD_Insumos!$B:$E,4),"")</f>
        <v/>
      </c>
      <c r="H749" s="139"/>
      <c r="I749" s="5" t="s">
        <v>58</v>
      </c>
      <c r="J749" s="20" t="str">
        <f t="shared" si="11"/>
        <v/>
      </c>
      <c r="K749" s="21">
        <f>IF(I749&lt;&gt;"",SUMIF(Table1[Codigo_servico],A749,Table1[Subtotal_insumo]),"")</f>
        <v>307.40885513892437</v>
      </c>
      <c r="L749" s="17" t="str">
        <f>IF(Table1[[#This Row],[Ordem_insumos]]&lt;&gt;0,VLOOKUP(Table1[[#This Row],[Codigo_servico]],Preencher_Orcamento!$B:$D,3,FALSE)*Table1[[#This Row],[Qtde_insumo]],"")</f>
        <v/>
      </c>
      <c r="M749" s="17" t="str">
        <f>IF(Table1[[#This Row],[Ordem_insumos]]&lt;&gt;0,VLOOKUP(Table1[[#This Row],[Codigo_servico]],Preencher_Orcamento!$B:$D,3,FALSE)*Table1[[#This Row],[Subtotal_insumo]],"")</f>
        <v/>
      </c>
    </row>
    <row r="750" spans="1:13" x14ac:dyDescent="0.25">
      <c r="A750" s="6">
        <v>30319</v>
      </c>
      <c r="B750" s="126">
        <v>1</v>
      </c>
      <c r="C750" s="133"/>
      <c r="D750" s="134">
        <v>2099</v>
      </c>
      <c r="E750" s="7" t="s">
        <v>2205</v>
      </c>
      <c r="F750" s="8" t="s">
        <v>2140</v>
      </c>
      <c r="G750" s="16">
        <f>IFERROR(VLOOKUP(Table1[[#This Row],[Codigo_insumo]],BD_Insumos!$B:$E,4),"")</f>
        <v>12.627877718847255</v>
      </c>
      <c r="H750" s="140">
        <v>0.95</v>
      </c>
      <c r="I750" s="9"/>
      <c r="J750" s="22">
        <f t="shared" si="11"/>
        <v>11.996483832904891</v>
      </c>
      <c r="K750" s="22" t="str">
        <f>IF(I750&lt;&gt;"",SUMIF(Table1[Codigo_servico],A750,Table1[Subtotal_insumo]),"")</f>
        <v/>
      </c>
      <c r="L750" s="16">
        <f>IF(Table1[[#This Row],[Ordem_insumos]]&lt;&gt;0,VLOOKUP(Table1[[#This Row],[Codigo_servico]],Preencher_Orcamento!$B:$D,3,FALSE)*Table1[[#This Row],[Qtde_insumo]],"")</f>
        <v>0</v>
      </c>
      <c r="M750" s="16">
        <f>IF(Table1[[#This Row],[Ordem_insumos]]&lt;&gt;0,VLOOKUP(Table1[[#This Row],[Codigo_servico]],Preencher_Orcamento!$B:$D,3,FALSE)*Table1[[#This Row],[Subtotal_insumo]],"")</f>
        <v>0</v>
      </c>
    </row>
    <row r="751" spans="1:13" ht="39" x14ac:dyDescent="0.25">
      <c r="A751" s="6">
        <v>30319</v>
      </c>
      <c r="B751" s="126">
        <v>2</v>
      </c>
      <c r="C751" s="133"/>
      <c r="D751" s="134">
        <v>10525</v>
      </c>
      <c r="E751" s="7" t="s">
        <v>78</v>
      </c>
      <c r="F751" s="8" t="s">
        <v>58</v>
      </c>
      <c r="G751" s="16">
        <f>IFERROR(VLOOKUP(Table1[[#This Row],[Codigo_insumo]],BD_Insumos!$B:$E,4),"")</f>
        <v>272.17919999999998</v>
      </c>
      <c r="H751" s="140">
        <v>1.03</v>
      </c>
      <c r="I751" s="9"/>
      <c r="J751" s="22">
        <f t="shared" si="11"/>
        <v>280.34457599999996</v>
      </c>
      <c r="K751" s="22" t="str">
        <f>IF(I751&lt;&gt;"",SUMIF(Table1[Codigo_servico],A751,Table1[Subtotal_insumo]),"")</f>
        <v/>
      </c>
      <c r="L751" s="16">
        <f>IF(Table1[[#This Row],[Ordem_insumos]]&lt;&gt;0,VLOOKUP(Table1[[#This Row],[Codigo_servico]],Preencher_Orcamento!$B:$D,3,FALSE)*Table1[[#This Row],[Qtde_insumo]],"")</f>
        <v>0</v>
      </c>
      <c r="M751" s="16">
        <f>IF(Table1[[#This Row],[Ordem_insumos]]&lt;&gt;0,VLOOKUP(Table1[[#This Row],[Codigo_servico]],Preencher_Orcamento!$B:$D,3,FALSE)*Table1[[#This Row],[Subtotal_insumo]],"")</f>
        <v>0</v>
      </c>
    </row>
    <row r="752" spans="1:13" x14ac:dyDescent="0.25">
      <c r="A752" s="6">
        <v>30319</v>
      </c>
      <c r="B752" s="126">
        <v>3</v>
      </c>
      <c r="C752" s="133"/>
      <c r="D752" s="134">
        <v>2020</v>
      </c>
      <c r="E752" s="7" t="s">
        <v>2188</v>
      </c>
      <c r="F752" s="8" t="s">
        <v>2140</v>
      </c>
      <c r="G752" s="18">
        <f>IFERROR(VLOOKUP(Table1[[#This Row],[Codigo_insumo]],BD_Insumos!$B:$E,4),"")</f>
        <v>15.860837164231068</v>
      </c>
      <c r="H752" s="140">
        <v>0.95</v>
      </c>
      <c r="I752" s="9"/>
      <c r="J752" s="23">
        <f t="shared" si="11"/>
        <v>15.067795306019514</v>
      </c>
      <c r="K752" s="22" t="str">
        <f>IF(I752&lt;&gt;"",SUMIF(Table1[Codigo_servico],A752,Table1[Subtotal_insumo]),"")</f>
        <v/>
      </c>
      <c r="L752" s="18">
        <f>IF(Table1[[#This Row],[Ordem_insumos]]&lt;&gt;0,VLOOKUP(Table1[[#This Row],[Codigo_servico]],Preencher_Orcamento!$B:$D,3,FALSE)*Table1[[#This Row],[Qtde_insumo]],"")</f>
        <v>0</v>
      </c>
      <c r="M752" s="18">
        <f>IF(Table1[[#This Row],[Ordem_insumos]]&lt;&gt;0,VLOOKUP(Table1[[#This Row],[Codigo_servico]],Preencher_Orcamento!$B:$D,3,FALSE)*Table1[[#This Row],[Subtotal_insumo]],"")</f>
        <v>0</v>
      </c>
    </row>
    <row r="753" spans="1:13" x14ac:dyDescent="0.25">
      <c r="A753" s="3">
        <v>30320</v>
      </c>
      <c r="B753" s="125">
        <v>0</v>
      </c>
      <c r="C753" s="131" t="s">
        <v>2516</v>
      </c>
      <c r="D753" s="132"/>
      <c r="E753" s="4"/>
      <c r="F753" s="4"/>
      <c r="G753" s="17" t="str">
        <f>IFERROR(VLOOKUP(Table1[[#This Row],[Codigo_insumo]],BD_Insumos!$B:$E,4),"")</f>
        <v/>
      </c>
      <c r="H753" s="139"/>
      <c r="I753" s="5" t="s">
        <v>58</v>
      </c>
      <c r="J753" s="20" t="str">
        <f t="shared" si="11"/>
        <v/>
      </c>
      <c r="K753" s="21">
        <f>IF(I753&lt;&gt;"",SUMIF(Table1[Codigo_servico],A753,Table1[Subtotal_insumo]),"")</f>
        <v>340.24424860192562</v>
      </c>
      <c r="L753" s="17" t="str">
        <f>IF(Table1[[#This Row],[Ordem_insumos]]&lt;&gt;0,VLOOKUP(Table1[[#This Row],[Codigo_servico]],Preencher_Orcamento!$B:$D,3,FALSE)*Table1[[#This Row],[Qtde_insumo]],"")</f>
        <v/>
      </c>
      <c r="M753" s="17" t="str">
        <f>IF(Table1[[#This Row],[Ordem_insumos]]&lt;&gt;0,VLOOKUP(Table1[[#This Row],[Codigo_servico]],Preencher_Orcamento!$B:$D,3,FALSE)*Table1[[#This Row],[Subtotal_insumo]],"")</f>
        <v/>
      </c>
    </row>
    <row r="754" spans="1:13" x14ac:dyDescent="0.25">
      <c r="A754" s="6">
        <v>30320</v>
      </c>
      <c r="B754" s="126">
        <v>1</v>
      </c>
      <c r="C754" s="133"/>
      <c r="D754" s="134">
        <v>2020</v>
      </c>
      <c r="E754" s="7" t="s">
        <v>2188</v>
      </c>
      <c r="F754" s="8" t="s">
        <v>2140</v>
      </c>
      <c r="G754" s="16">
        <f>IFERROR(VLOOKUP(Table1[[#This Row],[Codigo_insumo]],BD_Insumos!$B:$E,4),"")</f>
        <v>15.860837164231068</v>
      </c>
      <c r="H754" s="140">
        <v>1</v>
      </c>
      <c r="I754" s="9"/>
      <c r="J754" s="22">
        <f t="shared" si="11"/>
        <v>15.860837164231068</v>
      </c>
      <c r="K754" s="22" t="str">
        <f>IF(I754&lt;&gt;"",SUMIF(Table1[Codigo_servico],A754,Table1[Subtotal_insumo]),"")</f>
        <v/>
      </c>
      <c r="L754" s="16">
        <f>IF(Table1[[#This Row],[Ordem_insumos]]&lt;&gt;0,VLOOKUP(Table1[[#This Row],[Codigo_servico]],Preencher_Orcamento!$B:$D,3,FALSE)*Table1[[#This Row],[Qtde_insumo]],"")</f>
        <v>0</v>
      </c>
      <c r="M754" s="16">
        <f>IF(Table1[[#This Row],[Ordem_insumos]]&lt;&gt;0,VLOOKUP(Table1[[#This Row],[Codigo_servico]],Preencher_Orcamento!$B:$D,3,FALSE)*Table1[[#This Row],[Subtotal_insumo]],"")</f>
        <v>0</v>
      </c>
    </row>
    <row r="755" spans="1:13" ht="26.25" x14ac:dyDescent="0.25">
      <c r="A755" s="6">
        <v>30320</v>
      </c>
      <c r="B755" s="126">
        <v>2</v>
      </c>
      <c r="C755" s="133"/>
      <c r="D755" s="134">
        <v>10529</v>
      </c>
      <c r="E755" s="7" t="s">
        <v>82</v>
      </c>
      <c r="F755" s="8" t="s">
        <v>58</v>
      </c>
      <c r="G755" s="16">
        <f>IFERROR(VLOOKUP(Table1[[#This Row],[Codigo_insumo]],BD_Insumos!$B:$E,4),"")</f>
        <v>290.41520000000003</v>
      </c>
      <c r="H755" s="140">
        <v>1.03</v>
      </c>
      <c r="I755" s="9"/>
      <c r="J755" s="22">
        <f t="shared" si="11"/>
        <v>299.12765600000006</v>
      </c>
      <c r="K755" s="22" t="str">
        <f>IF(I755&lt;&gt;"",SUMIF(Table1[Codigo_servico],A755,Table1[Subtotal_insumo]),"")</f>
        <v/>
      </c>
      <c r="L755" s="16">
        <f>IF(Table1[[#This Row],[Ordem_insumos]]&lt;&gt;0,VLOOKUP(Table1[[#This Row],[Codigo_servico]],Preencher_Orcamento!$B:$D,3,FALSE)*Table1[[#This Row],[Qtde_insumo]],"")</f>
        <v>0</v>
      </c>
      <c r="M755" s="16">
        <f>IF(Table1[[#This Row],[Ordem_insumos]]&lt;&gt;0,VLOOKUP(Table1[[#This Row],[Codigo_servico]],Preencher_Orcamento!$B:$D,3,FALSE)*Table1[[#This Row],[Subtotal_insumo]],"")</f>
        <v>0</v>
      </c>
    </row>
    <row r="756" spans="1:13" x14ac:dyDescent="0.25">
      <c r="A756" s="6">
        <v>30320</v>
      </c>
      <c r="B756" s="126">
        <v>3</v>
      </c>
      <c r="C756" s="133"/>
      <c r="D756" s="134">
        <v>2099</v>
      </c>
      <c r="E756" s="7" t="s">
        <v>2205</v>
      </c>
      <c r="F756" s="8" t="s">
        <v>2140</v>
      </c>
      <c r="G756" s="18">
        <f>IFERROR(VLOOKUP(Table1[[#This Row],[Codigo_insumo]],BD_Insumos!$B:$E,4),"")</f>
        <v>12.627877718847255</v>
      </c>
      <c r="H756" s="140">
        <v>2</v>
      </c>
      <c r="I756" s="9"/>
      <c r="J756" s="23">
        <f t="shared" si="11"/>
        <v>25.255755437694511</v>
      </c>
      <c r="K756" s="22" t="str">
        <f>IF(I756&lt;&gt;"",SUMIF(Table1[Codigo_servico],A756,Table1[Subtotal_insumo]),"")</f>
        <v/>
      </c>
      <c r="L756" s="18">
        <f>IF(Table1[[#This Row],[Ordem_insumos]]&lt;&gt;0,VLOOKUP(Table1[[#This Row],[Codigo_servico]],Preencher_Orcamento!$B:$D,3,FALSE)*Table1[[#This Row],[Qtde_insumo]],"")</f>
        <v>0</v>
      </c>
      <c r="M756" s="18">
        <f>IF(Table1[[#This Row],[Ordem_insumos]]&lt;&gt;0,VLOOKUP(Table1[[#This Row],[Codigo_servico]],Preencher_Orcamento!$B:$D,3,FALSE)*Table1[[#This Row],[Subtotal_insumo]],"")</f>
        <v>0</v>
      </c>
    </row>
    <row r="757" spans="1:13" x14ac:dyDescent="0.25">
      <c r="A757" s="3">
        <v>30321</v>
      </c>
      <c r="B757" s="125">
        <v>0</v>
      </c>
      <c r="C757" s="131" t="s">
        <v>2517</v>
      </c>
      <c r="D757" s="132"/>
      <c r="E757" s="4"/>
      <c r="F757" s="4"/>
      <c r="G757" s="17" t="str">
        <f>IFERROR(VLOOKUP(Table1[[#This Row],[Codigo_insumo]],BD_Insumos!$B:$E,4),"")</f>
        <v/>
      </c>
      <c r="H757" s="139"/>
      <c r="I757" s="5" t="s">
        <v>58</v>
      </c>
      <c r="J757" s="20" t="str">
        <f t="shared" si="11"/>
        <v/>
      </c>
      <c r="K757" s="21">
        <f>IF(I757&lt;&gt;"",SUMIF(Table1[Codigo_servico],A757,Table1[Subtotal_insumo]),"")</f>
        <v>320.21454165061652</v>
      </c>
      <c r="L757" s="17" t="str">
        <f>IF(Table1[[#This Row],[Ordem_insumos]]&lt;&gt;0,VLOOKUP(Table1[[#This Row],[Codigo_servico]],Preencher_Orcamento!$B:$D,3,FALSE)*Table1[[#This Row],[Qtde_insumo]],"")</f>
        <v/>
      </c>
      <c r="M757" s="17" t="str">
        <f>IF(Table1[[#This Row],[Ordem_insumos]]&lt;&gt;0,VLOOKUP(Table1[[#This Row],[Codigo_servico]],Preencher_Orcamento!$B:$D,3,FALSE)*Table1[[#This Row],[Subtotal_insumo]],"")</f>
        <v/>
      </c>
    </row>
    <row r="758" spans="1:13" x14ac:dyDescent="0.25">
      <c r="A758" s="6">
        <v>30321</v>
      </c>
      <c r="B758" s="126">
        <v>1</v>
      </c>
      <c r="C758" s="133"/>
      <c r="D758" s="134">
        <v>2020</v>
      </c>
      <c r="E758" s="7" t="s">
        <v>2188</v>
      </c>
      <c r="F758" s="8" t="s">
        <v>2140</v>
      </c>
      <c r="G758" s="16">
        <f>IFERROR(VLOOKUP(Table1[[#This Row],[Codigo_insumo]],BD_Insumos!$B:$E,4),"")</f>
        <v>15.860837164231068</v>
      </c>
      <c r="H758" s="140">
        <v>0.85</v>
      </c>
      <c r="I758" s="9"/>
      <c r="J758" s="22">
        <f t="shared" si="11"/>
        <v>13.481711589596408</v>
      </c>
      <c r="K758" s="22" t="str">
        <f>IF(I758&lt;&gt;"",SUMIF(Table1[Codigo_servico],A758,Table1[Subtotal_insumo]),"")</f>
        <v/>
      </c>
      <c r="L758" s="16">
        <f>IF(Table1[[#This Row],[Ordem_insumos]]&lt;&gt;0,VLOOKUP(Table1[[#This Row],[Codigo_servico]],Preencher_Orcamento!$B:$D,3,FALSE)*Table1[[#This Row],[Qtde_insumo]],"")</f>
        <v>0</v>
      </c>
      <c r="M758" s="16">
        <f>IF(Table1[[#This Row],[Ordem_insumos]]&lt;&gt;0,VLOOKUP(Table1[[#This Row],[Codigo_servico]],Preencher_Orcamento!$B:$D,3,FALSE)*Table1[[#This Row],[Subtotal_insumo]],"")</f>
        <v>0</v>
      </c>
    </row>
    <row r="759" spans="1:13" x14ac:dyDescent="0.25">
      <c r="A759" s="6">
        <v>30321</v>
      </c>
      <c r="B759" s="126">
        <v>2</v>
      </c>
      <c r="C759" s="133"/>
      <c r="D759" s="134">
        <v>2099</v>
      </c>
      <c r="E759" s="7" t="s">
        <v>2205</v>
      </c>
      <c r="F759" s="8" t="s">
        <v>2140</v>
      </c>
      <c r="G759" s="16">
        <f>IFERROR(VLOOKUP(Table1[[#This Row],[Codigo_insumo]],BD_Insumos!$B:$E,4),"")</f>
        <v>12.627877718847255</v>
      </c>
      <c r="H759" s="140">
        <v>0.85</v>
      </c>
      <c r="I759" s="9"/>
      <c r="J759" s="22">
        <f t="shared" si="11"/>
        <v>10.733696061020167</v>
      </c>
      <c r="K759" s="22" t="str">
        <f>IF(I759&lt;&gt;"",SUMIF(Table1[Codigo_servico],A759,Table1[Subtotal_insumo]),"")</f>
        <v/>
      </c>
      <c r="L759" s="16">
        <f>IF(Table1[[#This Row],[Ordem_insumos]]&lt;&gt;0,VLOOKUP(Table1[[#This Row],[Codigo_servico]],Preencher_Orcamento!$B:$D,3,FALSE)*Table1[[#This Row],[Qtde_insumo]],"")</f>
        <v>0</v>
      </c>
      <c r="M759" s="16">
        <f>IF(Table1[[#This Row],[Ordem_insumos]]&lt;&gt;0,VLOOKUP(Table1[[#This Row],[Codigo_servico]],Preencher_Orcamento!$B:$D,3,FALSE)*Table1[[#This Row],[Subtotal_insumo]],"")</f>
        <v>0</v>
      </c>
    </row>
    <row r="760" spans="1:13" ht="39" x14ac:dyDescent="0.25">
      <c r="A760" s="6">
        <v>30321</v>
      </c>
      <c r="B760" s="126">
        <v>3</v>
      </c>
      <c r="C760" s="133"/>
      <c r="D760" s="134">
        <v>10530</v>
      </c>
      <c r="E760" s="7" t="s">
        <v>83</v>
      </c>
      <c r="F760" s="8" t="s">
        <v>58</v>
      </c>
      <c r="G760" s="18">
        <f>IFERROR(VLOOKUP(Table1[[#This Row],[Codigo_insumo]],BD_Insumos!$B:$E,4),"")</f>
        <v>287.37779999999998</v>
      </c>
      <c r="H760" s="140">
        <v>1.03</v>
      </c>
      <c r="I760" s="9"/>
      <c r="J760" s="23">
        <f t="shared" si="11"/>
        <v>295.99913399999997</v>
      </c>
      <c r="K760" s="22" t="str">
        <f>IF(I760&lt;&gt;"",SUMIF(Table1[Codigo_servico],A760,Table1[Subtotal_insumo]),"")</f>
        <v/>
      </c>
      <c r="L760" s="18">
        <f>IF(Table1[[#This Row],[Ordem_insumos]]&lt;&gt;0,VLOOKUP(Table1[[#This Row],[Codigo_servico]],Preencher_Orcamento!$B:$D,3,FALSE)*Table1[[#This Row],[Qtde_insumo]],"")</f>
        <v>0</v>
      </c>
      <c r="M760" s="18">
        <f>IF(Table1[[#This Row],[Ordem_insumos]]&lt;&gt;0,VLOOKUP(Table1[[#This Row],[Codigo_servico]],Preencher_Orcamento!$B:$D,3,FALSE)*Table1[[#This Row],[Subtotal_insumo]],"")</f>
        <v>0</v>
      </c>
    </row>
    <row r="761" spans="1:13" x14ac:dyDescent="0.25">
      <c r="A761" s="3">
        <v>30322</v>
      </c>
      <c r="B761" s="125">
        <v>0</v>
      </c>
      <c r="C761" s="131" t="s">
        <v>2518</v>
      </c>
      <c r="D761" s="132"/>
      <c r="E761" s="4"/>
      <c r="F761" s="4"/>
      <c r="G761" s="17" t="str">
        <f>IFERROR(VLOOKUP(Table1[[#This Row],[Codigo_insumo]],BD_Insumos!$B:$E,4),"")</f>
        <v/>
      </c>
      <c r="H761" s="139"/>
      <c r="I761" s="5" t="s">
        <v>58</v>
      </c>
      <c r="J761" s="20" t="str">
        <f t="shared" si="11"/>
        <v/>
      </c>
      <c r="K761" s="21">
        <f>IF(I761&lt;&gt;"",SUMIF(Table1[Codigo_servico],A761,Table1[Subtotal_insumo]),"")</f>
        <v>355.1709056019256</v>
      </c>
      <c r="L761" s="17" t="str">
        <f>IF(Table1[[#This Row],[Ordem_insumos]]&lt;&gt;0,VLOOKUP(Table1[[#This Row],[Codigo_servico]],Preencher_Orcamento!$B:$D,3,FALSE)*Table1[[#This Row],[Qtde_insumo]],"")</f>
        <v/>
      </c>
      <c r="M761" s="17" t="str">
        <f>IF(Table1[[#This Row],[Ordem_insumos]]&lt;&gt;0,VLOOKUP(Table1[[#This Row],[Codigo_servico]],Preencher_Orcamento!$B:$D,3,FALSE)*Table1[[#This Row],[Subtotal_insumo]],"")</f>
        <v/>
      </c>
    </row>
    <row r="762" spans="1:13" ht="26.25" x14ac:dyDescent="0.25">
      <c r="A762" s="6">
        <v>30322</v>
      </c>
      <c r="B762" s="126">
        <v>1</v>
      </c>
      <c r="C762" s="133"/>
      <c r="D762" s="134">
        <v>10531</v>
      </c>
      <c r="E762" s="7" t="s">
        <v>84</v>
      </c>
      <c r="F762" s="8" t="s">
        <v>58</v>
      </c>
      <c r="G762" s="16">
        <f>IFERROR(VLOOKUP(Table1[[#This Row],[Codigo_insumo]],BD_Insumos!$B:$E,4),"")</f>
        <v>304.90710000000001</v>
      </c>
      <c r="H762" s="140">
        <v>1.03</v>
      </c>
      <c r="I762" s="9"/>
      <c r="J762" s="22">
        <f t="shared" si="11"/>
        <v>314.05431300000004</v>
      </c>
      <c r="K762" s="22" t="str">
        <f>IF(I762&lt;&gt;"",SUMIF(Table1[Codigo_servico],A762,Table1[Subtotal_insumo]),"")</f>
        <v/>
      </c>
      <c r="L762" s="16">
        <f>IF(Table1[[#This Row],[Ordem_insumos]]&lt;&gt;0,VLOOKUP(Table1[[#This Row],[Codigo_servico]],Preencher_Orcamento!$B:$D,3,FALSE)*Table1[[#This Row],[Qtde_insumo]],"")</f>
        <v>0</v>
      </c>
      <c r="M762" s="16">
        <f>IF(Table1[[#This Row],[Ordem_insumos]]&lt;&gt;0,VLOOKUP(Table1[[#This Row],[Codigo_servico]],Preencher_Orcamento!$B:$D,3,FALSE)*Table1[[#This Row],[Subtotal_insumo]],"")</f>
        <v>0</v>
      </c>
    </row>
    <row r="763" spans="1:13" x14ac:dyDescent="0.25">
      <c r="A763" s="6">
        <v>30322</v>
      </c>
      <c r="B763" s="126">
        <v>2</v>
      </c>
      <c r="C763" s="133"/>
      <c r="D763" s="134">
        <v>2020</v>
      </c>
      <c r="E763" s="7" t="s">
        <v>2188</v>
      </c>
      <c r="F763" s="8" t="s">
        <v>2140</v>
      </c>
      <c r="G763" s="16">
        <f>IFERROR(VLOOKUP(Table1[[#This Row],[Codigo_insumo]],BD_Insumos!$B:$E,4),"")</f>
        <v>15.860837164231068</v>
      </c>
      <c r="H763" s="140">
        <v>1</v>
      </c>
      <c r="I763" s="9"/>
      <c r="J763" s="22">
        <f t="shared" si="11"/>
        <v>15.860837164231068</v>
      </c>
      <c r="K763" s="22" t="str">
        <f>IF(I763&lt;&gt;"",SUMIF(Table1[Codigo_servico],A763,Table1[Subtotal_insumo]),"")</f>
        <v/>
      </c>
      <c r="L763" s="16">
        <f>IF(Table1[[#This Row],[Ordem_insumos]]&lt;&gt;0,VLOOKUP(Table1[[#This Row],[Codigo_servico]],Preencher_Orcamento!$B:$D,3,FALSE)*Table1[[#This Row],[Qtde_insumo]],"")</f>
        <v>0</v>
      </c>
      <c r="M763" s="16">
        <f>IF(Table1[[#This Row],[Ordem_insumos]]&lt;&gt;0,VLOOKUP(Table1[[#This Row],[Codigo_servico]],Preencher_Orcamento!$B:$D,3,FALSE)*Table1[[#This Row],[Subtotal_insumo]],"")</f>
        <v>0</v>
      </c>
    </row>
    <row r="764" spans="1:13" x14ac:dyDescent="0.25">
      <c r="A764" s="6">
        <v>30322</v>
      </c>
      <c r="B764" s="126">
        <v>3</v>
      </c>
      <c r="C764" s="133"/>
      <c r="D764" s="134">
        <v>2099</v>
      </c>
      <c r="E764" s="7" t="s">
        <v>2205</v>
      </c>
      <c r="F764" s="8" t="s">
        <v>2140</v>
      </c>
      <c r="G764" s="18">
        <f>IFERROR(VLOOKUP(Table1[[#This Row],[Codigo_insumo]],BD_Insumos!$B:$E,4),"")</f>
        <v>12.627877718847255</v>
      </c>
      <c r="H764" s="140">
        <v>2</v>
      </c>
      <c r="I764" s="9"/>
      <c r="J764" s="23">
        <f t="shared" si="11"/>
        <v>25.255755437694511</v>
      </c>
      <c r="K764" s="22" t="str">
        <f>IF(I764&lt;&gt;"",SUMIF(Table1[Codigo_servico],A764,Table1[Subtotal_insumo]),"")</f>
        <v/>
      </c>
      <c r="L764" s="18">
        <f>IF(Table1[[#This Row],[Ordem_insumos]]&lt;&gt;0,VLOOKUP(Table1[[#This Row],[Codigo_servico]],Preencher_Orcamento!$B:$D,3,FALSE)*Table1[[#This Row],[Qtde_insumo]],"")</f>
        <v>0</v>
      </c>
      <c r="M764" s="18">
        <f>IF(Table1[[#This Row],[Ordem_insumos]]&lt;&gt;0,VLOOKUP(Table1[[#This Row],[Codigo_servico]],Preencher_Orcamento!$B:$D,3,FALSE)*Table1[[#This Row],[Subtotal_insumo]],"")</f>
        <v>0</v>
      </c>
    </row>
    <row r="765" spans="1:13" x14ac:dyDescent="0.25">
      <c r="A765" s="3">
        <v>30323</v>
      </c>
      <c r="B765" s="125">
        <v>0</v>
      </c>
      <c r="C765" s="131" t="s">
        <v>2519</v>
      </c>
      <c r="D765" s="132"/>
      <c r="E765" s="4"/>
      <c r="F765" s="4"/>
      <c r="G765" s="17" t="str">
        <f>IFERROR(VLOOKUP(Table1[[#This Row],[Codigo_insumo]],BD_Insumos!$B:$E,4),"")</f>
        <v/>
      </c>
      <c r="H765" s="139"/>
      <c r="I765" s="5" t="s">
        <v>58</v>
      </c>
      <c r="J765" s="20" t="str">
        <f t="shared" si="11"/>
        <v/>
      </c>
      <c r="K765" s="21">
        <f>IF(I765&lt;&gt;"",SUMIF(Table1[Codigo_servico],A765,Table1[Subtotal_insumo]),"")</f>
        <v>339.67834865061656</v>
      </c>
      <c r="L765" s="17" t="str">
        <f>IF(Table1[[#This Row],[Ordem_insumos]]&lt;&gt;0,VLOOKUP(Table1[[#This Row],[Codigo_servico]],Preencher_Orcamento!$B:$D,3,FALSE)*Table1[[#This Row],[Qtde_insumo]],"")</f>
        <v/>
      </c>
      <c r="M765" s="17" t="str">
        <f>IF(Table1[[#This Row],[Ordem_insumos]]&lt;&gt;0,VLOOKUP(Table1[[#This Row],[Codigo_servico]],Preencher_Orcamento!$B:$D,3,FALSE)*Table1[[#This Row],[Subtotal_insumo]],"")</f>
        <v/>
      </c>
    </row>
    <row r="766" spans="1:13" x14ac:dyDescent="0.25">
      <c r="A766" s="6">
        <v>30323</v>
      </c>
      <c r="B766" s="126">
        <v>1</v>
      </c>
      <c r="C766" s="133"/>
      <c r="D766" s="134">
        <v>2020</v>
      </c>
      <c r="E766" s="7" t="s">
        <v>2188</v>
      </c>
      <c r="F766" s="8" t="s">
        <v>2140</v>
      </c>
      <c r="G766" s="16">
        <f>IFERROR(VLOOKUP(Table1[[#This Row],[Codigo_insumo]],BD_Insumos!$B:$E,4),"")</f>
        <v>15.860837164231068</v>
      </c>
      <c r="H766" s="140">
        <v>0.85</v>
      </c>
      <c r="I766" s="9"/>
      <c r="J766" s="22">
        <f t="shared" si="11"/>
        <v>13.481711589596408</v>
      </c>
      <c r="K766" s="22" t="str">
        <f>IF(I766&lt;&gt;"",SUMIF(Table1[Codigo_servico],A766,Table1[Subtotal_insumo]),"")</f>
        <v/>
      </c>
      <c r="L766" s="16">
        <f>IF(Table1[[#This Row],[Ordem_insumos]]&lt;&gt;0,VLOOKUP(Table1[[#This Row],[Codigo_servico]],Preencher_Orcamento!$B:$D,3,FALSE)*Table1[[#This Row],[Qtde_insumo]],"")</f>
        <v>0</v>
      </c>
      <c r="M766" s="16">
        <f>IF(Table1[[#This Row],[Ordem_insumos]]&lt;&gt;0,VLOOKUP(Table1[[#This Row],[Codigo_servico]],Preencher_Orcamento!$B:$D,3,FALSE)*Table1[[#This Row],[Subtotal_insumo]],"")</f>
        <v>0</v>
      </c>
    </row>
    <row r="767" spans="1:13" ht="39" x14ac:dyDescent="0.25">
      <c r="A767" s="6">
        <v>30323</v>
      </c>
      <c r="B767" s="126">
        <v>2</v>
      </c>
      <c r="C767" s="133"/>
      <c r="D767" s="134">
        <v>10532</v>
      </c>
      <c r="E767" s="7" t="s">
        <v>85</v>
      </c>
      <c r="F767" s="8" t="s">
        <v>58</v>
      </c>
      <c r="G767" s="16">
        <f>IFERROR(VLOOKUP(Table1[[#This Row],[Codigo_insumo]],BD_Insumos!$B:$E,4),"")</f>
        <v>306.2747</v>
      </c>
      <c r="H767" s="140">
        <v>1.03</v>
      </c>
      <c r="I767" s="9"/>
      <c r="J767" s="22">
        <f t="shared" si="11"/>
        <v>315.462941</v>
      </c>
      <c r="K767" s="22" t="str">
        <f>IF(I767&lt;&gt;"",SUMIF(Table1[Codigo_servico],A767,Table1[Subtotal_insumo]),"")</f>
        <v/>
      </c>
      <c r="L767" s="16">
        <f>IF(Table1[[#This Row],[Ordem_insumos]]&lt;&gt;0,VLOOKUP(Table1[[#This Row],[Codigo_servico]],Preencher_Orcamento!$B:$D,3,FALSE)*Table1[[#This Row],[Qtde_insumo]],"")</f>
        <v>0</v>
      </c>
      <c r="M767" s="16">
        <f>IF(Table1[[#This Row],[Ordem_insumos]]&lt;&gt;0,VLOOKUP(Table1[[#This Row],[Codigo_servico]],Preencher_Orcamento!$B:$D,3,FALSE)*Table1[[#This Row],[Subtotal_insumo]],"")</f>
        <v>0</v>
      </c>
    </row>
    <row r="768" spans="1:13" x14ac:dyDescent="0.25">
      <c r="A768" s="6">
        <v>30323</v>
      </c>
      <c r="B768" s="126">
        <v>3</v>
      </c>
      <c r="C768" s="133"/>
      <c r="D768" s="134">
        <v>2099</v>
      </c>
      <c r="E768" s="7" t="s">
        <v>2205</v>
      </c>
      <c r="F768" s="8" t="s">
        <v>2140</v>
      </c>
      <c r="G768" s="18">
        <f>IFERROR(VLOOKUP(Table1[[#This Row],[Codigo_insumo]],BD_Insumos!$B:$E,4),"")</f>
        <v>12.627877718847255</v>
      </c>
      <c r="H768" s="140">
        <v>0.85</v>
      </c>
      <c r="I768" s="9"/>
      <c r="J768" s="23">
        <f t="shared" si="11"/>
        <v>10.733696061020167</v>
      </c>
      <c r="K768" s="22" t="str">
        <f>IF(I768&lt;&gt;"",SUMIF(Table1[Codigo_servico],A768,Table1[Subtotal_insumo]),"")</f>
        <v/>
      </c>
      <c r="L768" s="18">
        <f>IF(Table1[[#This Row],[Ordem_insumos]]&lt;&gt;0,VLOOKUP(Table1[[#This Row],[Codigo_servico]],Preencher_Orcamento!$B:$D,3,FALSE)*Table1[[#This Row],[Qtde_insumo]],"")</f>
        <v>0</v>
      </c>
      <c r="M768" s="18">
        <f>IF(Table1[[#This Row],[Ordem_insumos]]&lt;&gt;0,VLOOKUP(Table1[[#This Row],[Codigo_servico]],Preencher_Orcamento!$B:$D,3,FALSE)*Table1[[#This Row],[Subtotal_insumo]],"")</f>
        <v>0</v>
      </c>
    </row>
    <row r="769" spans="1:13" x14ac:dyDescent="0.25">
      <c r="A769" s="3">
        <v>30324</v>
      </c>
      <c r="B769" s="125">
        <v>0</v>
      </c>
      <c r="C769" s="131" t="s">
        <v>2520</v>
      </c>
      <c r="D769" s="132"/>
      <c r="E769" s="4"/>
      <c r="F769" s="4"/>
      <c r="G769" s="17" t="str">
        <f>IFERROR(VLOOKUP(Table1[[#This Row],[Codigo_insumo]],BD_Insumos!$B:$E,4),"")</f>
        <v/>
      </c>
      <c r="H769" s="139"/>
      <c r="I769" s="5" t="s">
        <v>58</v>
      </c>
      <c r="J769" s="20" t="str">
        <f t="shared" si="11"/>
        <v/>
      </c>
      <c r="K769" s="21">
        <f>IF(I769&lt;&gt;"",SUMIF(Table1[Codigo_servico],A769,Table1[Subtotal_insumo]),"")</f>
        <v>371.64029660192557</v>
      </c>
      <c r="L769" s="17" t="str">
        <f>IF(Table1[[#This Row],[Ordem_insumos]]&lt;&gt;0,VLOOKUP(Table1[[#This Row],[Codigo_servico]],Preencher_Orcamento!$B:$D,3,FALSE)*Table1[[#This Row],[Qtde_insumo]],"")</f>
        <v/>
      </c>
      <c r="M769" s="17" t="str">
        <f>IF(Table1[[#This Row],[Ordem_insumos]]&lt;&gt;0,VLOOKUP(Table1[[#This Row],[Codigo_servico]],Preencher_Orcamento!$B:$D,3,FALSE)*Table1[[#This Row],[Subtotal_insumo]],"")</f>
        <v/>
      </c>
    </row>
    <row r="770" spans="1:13" x14ac:dyDescent="0.25">
      <c r="A770" s="6">
        <v>30324</v>
      </c>
      <c r="B770" s="126">
        <v>1</v>
      </c>
      <c r="C770" s="133"/>
      <c r="D770" s="134">
        <v>2020</v>
      </c>
      <c r="E770" s="7" t="s">
        <v>2188</v>
      </c>
      <c r="F770" s="8" t="s">
        <v>2140</v>
      </c>
      <c r="G770" s="16">
        <f>IFERROR(VLOOKUP(Table1[[#This Row],[Codigo_insumo]],BD_Insumos!$B:$E,4),"")</f>
        <v>15.860837164231068</v>
      </c>
      <c r="H770" s="140">
        <v>1</v>
      </c>
      <c r="I770" s="9"/>
      <c r="J770" s="22">
        <f t="shared" ref="J770:J833" si="12">IF(I770="",G770*H770,"")</f>
        <v>15.860837164231068</v>
      </c>
      <c r="K770" s="22" t="str">
        <f>IF(I770&lt;&gt;"",SUMIF(Table1[Codigo_servico],A770,Table1[Subtotal_insumo]),"")</f>
        <v/>
      </c>
      <c r="L770" s="16">
        <f>IF(Table1[[#This Row],[Ordem_insumos]]&lt;&gt;0,VLOOKUP(Table1[[#This Row],[Codigo_servico]],Preencher_Orcamento!$B:$D,3,FALSE)*Table1[[#This Row],[Qtde_insumo]],"")</f>
        <v>0</v>
      </c>
      <c r="M770" s="16">
        <f>IF(Table1[[#This Row],[Ordem_insumos]]&lt;&gt;0,VLOOKUP(Table1[[#This Row],[Codigo_servico]],Preencher_Orcamento!$B:$D,3,FALSE)*Table1[[#This Row],[Subtotal_insumo]],"")</f>
        <v>0</v>
      </c>
    </row>
    <row r="771" spans="1:13" ht="26.25" x14ac:dyDescent="0.25">
      <c r="A771" s="6">
        <v>30324</v>
      </c>
      <c r="B771" s="126">
        <v>2</v>
      </c>
      <c r="C771" s="133"/>
      <c r="D771" s="134">
        <v>10533</v>
      </c>
      <c r="E771" s="7" t="s">
        <v>86</v>
      </c>
      <c r="F771" s="8" t="s">
        <v>58</v>
      </c>
      <c r="G771" s="16">
        <f>IFERROR(VLOOKUP(Table1[[#This Row],[Codigo_insumo]],BD_Insumos!$B:$E,4),"")</f>
        <v>320.89679999999998</v>
      </c>
      <c r="H771" s="140">
        <v>1.03</v>
      </c>
      <c r="I771" s="9"/>
      <c r="J771" s="22">
        <f t="shared" si="12"/>
        <v>330.52370400000001</v>
      </c>
      <c r="K771" s="22" t="str">
        <f>IF(I771&lt;&gt;"",SUMIF(Table1[Codigo_servico],A771,Table1[Subtotal_insumo]),"")</f>
        <v/>
      </c>
      <c r="L771" s="16">
        <f>IF(Table1[[#This Row],[Ordem_insumos]]&lt;&gt;0,VLOOKUP(Table1[[#This Row],[Codigo_servico]],Preencher_Orcamento!$B:$D,3,FALSE)*Table1[[#This Row],[Qtde_insumo]],"")</f>
        <v>0</v>
      </c>
      <c r="M771" s="16">
        <f>IF(Table1[[#This Row],[Ordem_insumos]]&lt;&gt;0,VLOOKUP(Table1[[#This Row],[Codigo_servico]],Preencher_Orcamento!$B:$D,3,FALSE)*Table1[[#This Row],[Subtotal_insumo]],"")</f>
        <v>0</v>
      </c>
    </row>
    <row r="772" spans="1:13" x14ac:dyDescent="0.25">
      <c r="A772" s="6">
        <v>30324</v>
      </c>
      <c r="B772" s="126">
        <v>3</v>
      </c>
      <c r="C772" s="133"/>
      <c r="D772" s="134">
        <v>2099</v>
      </c>
      <c r="E772" s="7" t="s">
        <v>2205</v>
      </c>
      <c r="F772" s="8" t="s">
        <v>2140</v>
      </c>
      <c r="G772" s="18">
        <f>IFERROR(VLOOKUP(Table1[[#This Row],[Codigo_insumo]],BD_Insumos!$B:$E,4),"")</f>
        <v>12.627877718847255</v>
      </c>
      <c r="H772" s="140">
        <v>2</v>
      </c>
      <c r="I772" s="9"/>
      <c r="J772" s="23">
        <f t="shared" si="12"/>
        <v>25.255755437694511</v>
      </c>
      <c r="K772" s="22" t="str">
        <f>IF(I772&lt;&gt;"",SUMIF(Table1[Codigo_servico],A772,Table1[Subtotal_insumo]),"")</f>
        <v/>
      </c>
      <c r="L772" s="18">
        <f>IF(Table1[[#This Row],[Ordem_insumos]]&lt;&gt;0,VLOOKUP(Table1[[#This Row],[Codigo_servico]],Preencher_Orcamento!$B:$D,3,FALSE)*Table1[[#This Row],[Qtde_insumo]],"")</f>
        <v>0</v>
      </c>
      <c r="M772" s="18">
        <f>IF(Table1[[#This Row],[Ordem_insumos]]&lt;&gt;0,VLOOKUP(Table1[[#This Row],[Codigo_servico]],Preencher_Orcamento!$B:$D,3,FALSE)*Table1[[#This Row],[Subtotal_insumo]],"")</f>
        <v>0</v>
      </c>
    </row>
    <row r="773" spans="1:13" x14ac:dyDescent="0.25">
      <c r="A773" s="3">
        <v>30325</v>
      </c>
      <c r="B773" s="125">
        <v>0</v>
      </c>
      <c r="C773" s="131" t="s">
        <v>2521</v>
      </c>
      <c r="D773" s="132"/>
      <c r="E773" s="4"/>
      <c r="F773" s="4"/>
      <c r="G773" s="17" t="str">
        <f>IFERROR(VLOOKUP(Table1[[#This Row],[Codigo_insumo]],BD_Insumos!$B:$E,4),"")</f>
        <v/>
      </c>
      <c r="H773" s="139"/>
      <c r="I773" s="5" t="s">
        <v>58</v>
      </c>
      <c r="J773" s="20" t="str">
        <f t="shared" si="12"/>
        <v/>
      </c>
      <c r="K773" s="21">
        <f>IF(I773&lt;&gt;"",SUMIF(Table1[Codigo_servico],A773,Table1[Subtotal_insumo]),"")</f>
        <v>361.74970365061654</v>
      </c>
      <c r="L773" s="17" t="str">
        <f>IF(Table1[[#This Row],[Ordem_insumos]]&lt;&gt;0,VLOOKUP(Table1[[#This Row],[Codigo_servico]],Preencher_Orcamento!$B:$D,3,FALSE)*Table1[[#This Row],[Qtde_insumo]],"")</f>
        <v/>
      </c>
      <c r="M773" s="17" t="str">
        <f>IF(Table1[[#This Row],[Ordem_insumos]]&lt;&gt;0,VLOOKUP(Table1[[#This Row],[Codigo_servico]],Preencher_Orcamento!$B:$D,3,FALSE)*Table1[[#This Row],[Subtotal_insumo]],"")</f>
        <v/>
      </c>
    </row>
    <row r="774" spans="1:13" ht="39" x14ac:dyDescent="0.25">
      <c r="A774" s="6">
        <v>30325</v>
      </c>
      <c r="B774" s="126">
        <v>1</v>
      </c>
      <c r="C774" s="133"/>
      <c r="D774" s="134">
        <v>10534</v>
      </c>
      <c r="E774" s="7" t="s">
        <v>87</v>
      </c>
      <c r="F774" s="8" t="s">
        <v>58</v>
      </c>
      <c r="G774" s="16">
        <f>IFERROR(VLOOKUP(Table1[[#This Row],[Codigo_insumo]],BD_Insumos!$B:$E,4),"")</f>
        <v>327.70319999999998</v>
      </c>
      <c r="H774" s="140">
        <v>1.03</v>
      </c>
      <c r="I774" s="9"/>
      <c r="J774" s="22">
        <f t="shared" si="12"/>
        <v>337.53429599999998</v>
      </c>
      <c r="K774" s="22" t="str">
        <f>IF(I774&lt;&gt;"",SUMIF(Table1[Codigo_servico],A774,Table1[Subtotal_insumo]),"")</f>
        <v/>
      </c>
      <c r="L774" s="16">
        <f>IF(Table1[[#This Row],[Ordem_insumos]]&lt;&gt;0,VLOOKUP(Table1[[#This Row],[Codigo_servico]],Preencher_Orcamento!$B:$D,3,FALSE)*Table1[[#This Row],[Qtde_insumo]],"")</f>
        <v>0</v>
      </c>
      <c r="M774" s="16">
        <f>IF(Table1[[#This Row],[Ordem_insumos]]&lt;&gt;0,VLOOKUP(Table1[[#This Row],[Codigo_servico]],Preencher_Orcamento!$B:$D,3,FALSE)*Table1[[#This Row],[Subtotal_insumo]],"")</f>
        <v>0</v>
      </c>
    </row>
    <row r="775" spans="1:13" x14ac:dyDescent="0.25">
      <c r="A775" s="6">
        <v>30325</v>
      </c>
      <c r="B775" s="126">
        <v>2</v>
      </c>
      <c r="C775" s="133"/>
      <c r="D775" s="134">
        <v>2099</v>
      </c>
      <c r="E775" s="7" t="s">
        <v>2205</v>
      </c>
      <c r="F775" s="8" t="s">
        <v>2140</v>
      </c>
      <c r="G775" s="16">
        <f>IFERROR(VLOOKUP(Table1[[#This Row],[Codigo_insumo]],BD_Insumos!$B:$E,4),"")</f>
        <v>12.627877718847255</v>
      </c>
      <c r="H775" s="140">
        <v>0.85</v>
      </c>
      <c r="I775" s="9"/>
      <c r="J775" s="22">
        <f t="shared" si="12"/>
        <v>10.733696061020167</v>
      </c>
      <c r="K775" s="22" t="str">
        <f>IF(I775&lt;&gt;"",SUMIF(Table1[Codigo_servico],A775,Table1[Subtotal_insumo]),"")</f>
        <v/>
      </c>
      <c r="L775" s="16">
        <f>IF(Table1[[#This Row],[Ordem_insumos]]&lt;&gt;0,VLOOKUP(Table1[[#This Row],[Codigo_servico]],Preencher_Orcamento!$B:$D,3,FALSE)*Table1[[#This Row],[Qtde_insumo]],"")</f>
        <v>0</v>
      </c>
      <c r="M775" s="16">
        <f>IF(Table1[[#This Row],[Ordem_insumos]]&lt;&gt;0,VLOOKUP(Table1[[#This Row],[Codigo_servico]],Preencher_Orcamento!$B:$D,3,FALSE)*Table1[[#This Row],[Subtotal_insumo]],"")</f>
        <v>0</v>
      </c>
    </row>
    <row r="776" spans="1:13" x14ac:dyDescent="0.25">
      <c r="A776" s="6">
        <v>30325</v>
      </c>
      <c r="B776" s="126">
        <v>3</v>
      </c>
      <c r="C776" s="133"/>
      <c r="D776" s="134">
        <v>2020</v>
      </c>
      <c r="E776" s="7" t="s">
        <v>2188</v>
      </c>
      <c r="F776" s="8" t="s">
        <v>2140</v>
      </c>
      <c r="G776" s="18">
        <f>IFERROR(VLOOKUP(Table1[[#This Row],[Codigo_insumo]],BD_Insumos!$B:$E,4),"")</f>
        <v>15.860837164231068</v>
      </c>
      <c r="H776" s="140">
        <v>0.85</v>
      </c>
      <c r="I776" s="9"/>
      <c r="J776" s="23">
        <f t="shared" si="12"/>
        <v>13.481711589596408</v>
      </c>
      <c r="K776" s="22" t="str">
        <f>IF(I776&lt;&gt;"",SUMIF(Table1[Codigo_servico],A776,Table1[Subtotal_insumo]),"")</f>
        <v/>
      </c>
      <c r="L776" s="18">
        <f>IF(Table1[[#This Row],[Ordem_insumos]]&lt;&gt;0,VLOOKUP(Table1[[#This Row],[Codigo_servico]],Preencher_Orcamento!$B:$D,3,FALSE)*Table1[[#This Row],[Qtde_insumo]],"")</f>
        <v>0</v>
      </c>
      <c r="M776" s="18">
        <f>IF(Table1[[#This Row],[Ordem_insumos]]&lt;&gt;0,VLOOKUP(Table1[[#This Row],[Codigo_servico]],Preencher_Orcamento!$B:$D,3,FALSE)*Table1[[#This Row],[Subtotal_insumo]],"")</f>
        <v>0</v>
      </c>
    </row>
    <row r="777" spans="1:13" x14ac:dyDescent="0.25">
      <c r="A777" s="3">
        <v>30330</v>
      </c>
      <c r="B777" s="125">
        <v>0</v>
      </c>
      <c r="C777" s="131" t="s">
        <v>2522</v>
      </c>
      <c r="D777" s="132"/>
      <c r="E777" s="4"/>
      <c r="F777" s="4"/>
      <c r="G777" s="17" t="str">
        <f>IFERROR(VLOOKUP(Table1[[#This Row],[Codigo_insumo]],BD_Insumos!$B:$E,4),"")</f>
        <v/>
      </c>
      <c r="H777" s="139"/>
      <c r="I777" s="5" t="s">
        <v>58</v>
      </c>
      <c r="J777" s="20" t="str">
        <f t="shared" si="12"/>
        <v/>
      </c>
      <c r="K777" s="21">
        <f>IF(I777&lt;&gt;"",SUMIF(Table1[Codigo_servico],A777,Table1[Subtotal_insumo]),"")</f>
        <v>33.554600000000001</v>
      </c>
      <c r="L777" s="17" t="str">
        <f>IF(Table1[[#This Row],[Ordem_insumos]]&lt;&gt;0,VLOOKUP(Table1[[#This Row],[Codigo_servico]],Preencher_Orcamento!$B:$D,3,FALSE)*Table1[[#This Row],[Qtde_insumo]],"")</f>
        <v/>
      </c>
      <c r="M777" s="17" t="str">
        <f>IF(Table1[[#This Row],[Ordem_insumos]]&lt;&gt;0,VLOOKUP(Table1[[#This Row],[Codigo_servico]],Preencher_Orcamento!$B:$D,3,FALSE)*Table1[[#This Row],[Subtotal_insumo]],"")</f>
        <v/>
      </c>
    </row>
    <row r="778" spans="1:13" ht="39" x14ac:dyDescent="0.25">
      <c r="A778" s="6">
        <v>30330</v>
      </c>
      <c r="B778" s="126">
        <v>1</v>
      </c>
      <c r="C778" s="133"/>
      <c r="D778" s="134">
        <v>19005</v>
      </c>
      <c r="E778" s="7" t="s">
        <v>410</v>
      </c>
      <c r="F778" s="8" t="s">
        <v>58</v>
      </c>
      <c r="G778" s="18">
        <f>IFERROR(VLOOKUP(Table1[[#This Row],[Codigo_insumo]],BD_Insumos!$B:$E,4),"")</f>
        <v>33.554600000000001</v>
      </c>
      <c r="H778" s="140">
        <v>1</v>
      </c>
      <c r="I778" s="9"/>
      <c r="J778" s="23">
        <f t="shared" si="12"/>
        <v>33.554600000000001</v>
      </c>
      <c r="K778" s="22" t="str">
        <f>IF(I778&lt;&gt;"",SUMIF(Table1[Codigo_servico],A778,Table1[Subtotal_insumo]),"")</f>
        <v/>
      </c>
      <c r="L778" s="18">
        <f>IF(Table1[[#This Row],[Ordem_insumos]]&lt;&gt;0,VLOOKUP(Table1[[#This Row],[Codigo_servico]],Preencher_Orcamento!$B:$D,3,FALSE)*Table1[[#This Row],[Qtde_insumo]],"")</f>
        <v>0</v>
      </c>
      <c r="M778" s="18">
        <f>IF(Table1[[#This Row],[Ordem_insumos]]&lt;&gt;0,VLOOKUP(Table1[[#This Row],[Codigo_servico]],Preencher_Orcamento!$B:$D,3,FALSE)*Table1[[#This Row],[Subtotal_insumo]],"")</f>
        <v>0</v>
      </c>
    </row>
    <row r="779" spans="1:13" x14ac:dyDescent="0.25">
      <c r="A779" s="3">
        <v>30419</v>
      </c>
      <c r="B779" s="125">
        <v>0</v>
      </c>
      <c r="C779" s="131" t="s">
        <v>2523</v>
      </c>
      <c r="D779" s="132"/>
      <c r="E779" s="4"/>
      <c r="F779" s="4"/>
      <c r="G779" s="17" t="str">
        <f>IFERROR(VLOOKUP(Table1[[#This Row],[Codigo_insumo]],BD_Insumos!$B:$E,4),"")</f>
        <v/>
      </c>
      <c r="H779" s="139"/>
      <c r="I779" s="5" t="s">
        <v>170</v>
      </c>
      <c r="J779" s="20" t="str">
        <f t="shared" si="12"/>
        <v/>
      </c>
      <c r="K779" s="21">
        <f>IF(I779&lt;&gt;"",SUMIF(Table1[Codigo_servico],A779,Table1[Subtotal_insumo]),"")</f>
        <v>78.732767870612264</v>
      </c>
      <c r="L779" s="17" t="str">
        <f>IF(Table1[[#This Row],[Ordem_insumos]]&lt;&gt;0,VLOOKUP(Table1[[#This Row],[Codigo_servico]],Preencher_Orcamento!$B:$D,3,FALSE)*Table1[[#This Row],[Qtde_insumo]],"")</f>
        <v/>
      </c>
      <c r="M779" s="17" t="str">
        <f>IF(Table1[[#This Row],[Ordem_insumos]]&lt;&gt;0,VLOOKUP(Table1[[#This Row],[Codigo_servico]],Preencher_Orcamento!$B:$D,3,FALSE)*Table1[[#This Row],[Subtotal_insumo]],"")</f>
        <v/>
      </c>
    </row>
    <row r="780" spans="1:13" x14ac:dyDescent="0.25">
      <c r="A780" s="6">
        <v>30419</v>
      </c>
      <c r="B780" s="126">
        <v>1</v>
      </c>
      <c r="C780" s="133"/>
      <c r="D780" s="134">
        <v>17515</v>
      </c>
      <c r="E780" s="7" t="s">
        <v>383</v>
      </c>
      <c r="F780" s="8" t="s">
        <v>197</v>
      </c>
      <c r="G780" s="16">
        <f>IFERROR(VLOOKUP(Table1[[#This Row],[Codigo_insumo]],BD_Insumos!$B:$E,4),"")</f>
        <v>5.5275999999999996</v>
      </c>
      <c r="H780" s="140">
        <v>0.02</v>
      </c>
      <c r="I780" s="9"/>
      <c r="J780" s="22">
        <f t="shared" si="12"/>
        <v>0.110552</v>
      </c>
      <c r="K780" s="22" t="str">
        <f>IF(I780&lt;&gt;"",SUMIF(Table1[Codigo_servico],A780,Table1[Subtotal_insumo]),"")</f>
        <v/>
      </c>
      <c r="L780" s="16">
        <f>IF(Table1[[#This Row],[Ordem_insumos]]&lt;&gt;0,VLOOKUP(Table1[[#This Row],[Codigo_servico]],Preencher_Orcamento!$B:$D,3,FALSE)*Table1[[#This Row],[Qtde_insumo]],"")</f>
        <v>0</v>
      </c>
      <c r="M780" s="16">
        <f>IF(Table1[[#This Row],[Ordem_insumos]]&lt;&gt;0,VLOOKUP(Table1[[#This Row],[Codigo_servico]],Preencher_Orcamento!$B:$D,3,FALSE)*Table1[[#This Row],[Subtotal_insumo]],"")</f>
        <v>0</v>
      </c>
    </row>
    <row r="781" spans="1:13" ht="39" x14ac:dyDescent="0.25">
      <c r="A781" s="6">
        <v>30419</v>
      </c>
      <c r="B781" s="126">
        <v>2</v>
      </c>
      <c r="C781" s="133"/>
      <c r="D781" s="134">
        <v>12050</v>
      </c>
      <c r="E781" s="7" t="s">
        <v>220</v>
      </c>
      <c r="F781" s="8" t="s">
        <v>170</v>
      </c>
      <c r="G781" s="16">
        <f>IFERROR(VLOOKUP(Table1[[#This Row],[Codigo_insumo]],BD_Insumos!$B:$E,4),"")</f>
        <v>28.1387</v>
      </c>
      <c r="H781" s="140">
        <v>1</v>
      </c>
      <c r="I781" s="9"/>
      <c r="J781" s="22">
        <f t="shared" si="12"/>
        <v>28.1387</v>
      </c>
      <c r="K781" s="22" t="str">
        <f>IF(I781&lt;&gt;"",SUMIF(Table1[Codigo_servico],A781,Table1[Subtotal_insumo]),"")</f>
        <v/>
      </c>
      <c r="L781" s="16">
        <f>IF(Table1[[#This Row],[Ordem_insumos]]&lt;&gt;0,VLOOKUP(Table1[[#This Row],[Codigo_servico]],Preencher_Orcamento!$B:$D,3,FALSE)*Table1[[#This Row],[Qtde_insumo]],"")</f>
        <v>0</v>
      </c>
      <c r="M781" s="16">
        <f>IF(Table1[[#This Row],[Ordem_insumos]]&lt;&gt;0,VLOOKUP(Table1[[#This Row],[Codigo_servico]],Preencher_Orcamento!$B:$D,3,FALSE)*Table1[[#This Row],[Subtotal_insumo]],"")</f>
        <v>0</v>
      </c>
    </row>
    <row r="782" spans="1:13" x14ac:dyDescent="0.25">
      <c r="A782" s="6">
        <v>30419</v>
      </c>
      <c r="B782" s="126">
        <v>3</v>
      </c>
      <c r="C782" s="133"/>
      <c r="D782" s="134">
        <v>10617</v>
      </c>
      <c r="E782" s="7" t="s">
        <v>127</v>
      </c>
      <c r="F782" s="8" t="s">
        <v>58</v>
      </c>
      <c r="G782" s="16">
        <f>IFERROR(VLOOKUP(Table1[[#This Row],[Codigo_insumo]],BD_Insumos!$B:$E,4),"")</f>
        <v>263.19749999999999</v>
      </c>
      <c r="H782" s="140">
        <v>4.3999999999999997E-2</v>
      </c>
      <c r="I782" s="9"/>
      <c r="J782" s="22">
        <f t="shared" si="12"/>
        <v>11.580689999999999</v>
      </c>
      <c r="K782" s="22" t="str">
        <f>IF(I782&lt;&gt;"",SUMIF(Table1[Codigo_servico],A782,Table1[Subtotal_insumo]),"")</f>
        <v/>
      </c>
      <c r="L782" s="16">
        <f>IF(Table1[[#This Row],[Ordem_insumos]]&lt;&gt;0,VLOOKUP(Table1[[#This Row],[Codigo_servico]],Preencher_Orcamento!$B:$D,3,FALSE)*Table1[[#This Row],[Qtde_insumo]],"")</f>
        <v>0</v>
      </c>
      <c r="M782" s="16">
        <f>IF(Table1[[#This Row],[Ordem_insumos]]&lt;&gt;0,VLOOKUP(Table1[[#This Row],[Codigo_servico]],Preencher_Orcamento!$B:$D,3,FALSE)*Table1[[#This Row],[Subtotal_insumo]],"")</f>
        <v>0</v>
      </c>
    </row>
    <row r="783" spans="1:13" x14ac:dyDescent="0.25">
      <c r="A783" s="6">
        <v>30419</v>
      </c>
      <c r="B783" s="126">
        <v>4</v>
      </c>
      <c r="C783" s="133"/>
      <c r="D783" s="134">
        <v>2099</v>
      </c>
      <c r="E783" s="7" t="s">
        <v>2205</v>
      </c>
      <c r="F783" s="8" t="s">
        <v>2140</v>
      </c>
      <c r="G783" s="16">
        <f>IFERROR(VLOOKUP(Table1[[#This Row],[Codigo_insumo]],BD_Insumos!$B:$E,4),"")</f>
        <v>12.627877718847255</v>
      </c>
      <c r="H783" s="140">
        <v>1.1000000000000001</v>
      </c>
      <c r="I783" s="9"/>
      <c r="J783" s="22">
        <f t="shared" si="12"/>
        <v>13.890665490731982</v>
      </c>
      <c r="K783" s="22" t="str">
        <f>IF(I783&lt;&gt;"",SUMIF(Table1[Codigo_servico],A783,Table1[Subtotal_insumo]),"")</f>
        <v/>
      </c>
      <c r="L783" s="16">
        <f>IF(Table1[[#This Row],[Ordem_insumos]]&lt;&gt;0,VLOOKUP(Table1[[#This Row],[Codigo_servico]],Preencher_Orcamento!$B:$D,3,FALSE)*Table1[[#This Row],[Qtde_insumo]],"")</f>
        <v>0</v>
      </c>
      <c r="M783" s="16">
        <f>IF(Table1[[#This Row],[Ordem_insumos]]&lt;&gt;0,VLOOKUP(Table1[[#This Row],[Codigo_servico]],Preencher_Orcamento!$B:$D,3,FALSE)*Table1[[#This Row],[Subtotal_insumo]],"")</f>
        <v>0</v>
      </c>
    </row>
    <row r="784" spans="1:13" x14ac:dyDescent="0.25">
      <c r="A784" s="6">
        <v>30419</v>
      </c>
      <c r="B784" s="126">
        <v>5</v>
      </c>
      <c r="C784" s="133"/>
      <c r="D784" s="134">
        <v>2015</v>
      </c>
      <c r="E784" s="7" t="s">
        <v>2186</v>
      </c>
      <c r="F784" s="8" t="s">
        <v>2140</v>
      </c>
      <c r="G784" s="18">
        <f>IFERROR(VLOOKUP(Table1[[#This Row],[Codigo_insumo]],BD_Insumos!$B:$E,4),"")</f>
        <v>16.259414142106937</v>
      </c>
      <c r="H784" s="140">
        <v>0.1</v>
      </c>
      <c r="I784" s="9"/>
      <c r="J784" s="23">
        <f t="shared" si="12"/>
        <v>1.6259414142106938</v>
      </c>
      <c r="K784" s="22" t="str">
        <f>IF(I784&lt;&gt;"",SUMIF(Table1[Codigo_servico],A784,Table1[Subtotal_insumo]),"")</f>
        <v/>
      </c>
      <c r="L784" s="18">
        <f>IF(Table1[[#This Row],[Ordem_insumos]]&lt;&gt;0,VLOOKUP(Table1[[#This Row],[Codigo_servico]],Preencher_Orcamento!$B:$D,3,FALSE)*Table1[[#This Row],[Qtde_insumo]],"")</f>
        <v>0</v>
      </c>
      <c r="M784" s="18">
        <f>IF(Table1[[#This Row],[Ordem_insumos]]&lt;&gt;0,VLOOKUP(Table1[[#This Row],[Codigo_servico]],Preencher_Orcamento!$B:$D,3,FALSE)*Table1[[#This Row],[Subtotal_insumo]],"")</f>
        <v>0</v>
      </c>
    </row>
    <row r="785" spans="1:13" x14ac:dyDescent="0.25">
      <c r="A785" s="6">
        <v>30419</v>
      </c>
      <c r="B785" s="126">
        <v>6</v>
      </c>
      <c r="C785" s="133"/>
      <c r="D785" s="134">
        <v>2013</v>
      </c>
      <c r="E785" s="7" t="s">
        <v>2184</v>
      </c>
      <c r="F785" s="8" t="s">
        <v>2140</v>
      </c>
      <c r="G785" s="18">
        <f>IFERROR(VLOOKUP(Table1[[#This Row],[Codigo_insumo]],BD_Insumos!$B:$E,4),"")</f>
        <v>15.756939025755017</v>
      </c>
      <c r="H785" s="140">
        <v>0.43</v>
      </c>
      <c r="I785" s="9"/>
      <c r="J785" s="23">
        <f t="shared" si="12"/>
        <v>6.7754837810746569</v>
      </c>
      <c r="K785" s="22" t="str">
        <f>IF(I785&lt;&gt;"",SUMIF(Table1[Codigo_servico],A785,Table1[Subtotal_insumo]),"")</f>
        <v/>
      </c>
      <c r="L785" s="18">
        <f>IF(Table1[[#This Row],[Ordem_insumos]]&lt;&gt;0,VLOOKUP(Table1[[#This Row],[Codigo_servico]],Preencher_Orcamento!$B:$D,3,FALSE)*Table1[[#This Row],[Qtde_insumo]],"")</f>
        <v>0</v>
      </c>
      <c r="M785" s="18">
        <f>IF(Table1[[#This Row],[Ordem_insumos]]&lt;&gt;0,VLOOKUP(Table1[[#This Row],[Codigo_servico]],Preencher_Orcamento!$B:$D,3,FALSE)*Table1[[#This Row],[Subtotal_insumo]],"")</f>
        <v>0</v>
      </c>
    </row>
    <row r="786" spans="1:13" x14ac:dyDescent="0.25">
      <c r="A786" s="6">
        <v>30419</v>
      </c>
      <c r="B786" s="126">
        <v>7</v>
      </c>
      <c r="C786" s="133"/>
      <c r="D786" s="134">
        <v>11046</v>
      </c>
      <c r="E786" s="7" t="s">
        <v>178</v>
      </c>
      <c r="F786" s="8" t="s">
        <v>5</v>
      </c>
      <c r="G786" s="18">
        <f>IFERROR(VLOOKUP(Table1[[#This Row],[Codigo_insumo]],BD_Insumos!$B:$E,4),"")</f>
        <v>2.4108999999999998</v>
      </c>
      <c r="H786" s="140">
        <v>1.01</v>
      </c>
      <c r="I786" s="9"/>
      <c r="J786" s="23">
        <f t="shared" si="12"/>
        <v>2.435009</v>
      </c>
      <c r="K786" s="22" t="str">
        <f>IF(I786&lt;&gt;"",SUMIF(Table1[Codigo_servico],A786,Table1[Subtotal_insumo]),"")</f>
        <v/>
      </c>
      <c r="L786" s="18">
        <f>IF(Table1[[#This Row],[Ordem_insumos]]&lt;&gt;0,VLOOKUP(Table1[[#This Row],[Codigo_servico]],Preencher_Orcamento!$B:$D,3,FALSE)*Table1[[#This Row],[Qtde_insumo]],"")</f>
        <v>0</v>
      </c>
      <c r="M786" s="18">
        <f>IF(Table1[[#This Row],[Ordem_insumos]]&lt;&gt;0,VLOOKUP(Table1[[#This Row],[Codigo_servico]],Preencher_Orcamento!$B:$D,3,FALSE)*Table1[[#This Row],[Subtotal_insumo]],"")</f>
        <v>0</v>
      </c>
    </row>
    <row r="787" spans="1:13" x14ac:dyDescent="0.25">
      <c r="A787" s="6">
        <v>30419</v>
      </c>
      <c r="B787" s="126">
        <v>8</v>
      </c>
      <c r="C787" s="133"/>
      <c r="D787" s="134">
        <v>2020</v>
      </c>
      <c r="E787" s="7" t="s">
        <v>2188</v>
      </c>
      <c r="F787" s="8" t="s">
        <v>2140</v>
      </c>
      <c r="G787" s="18">
        <f>IFERROR(VLOOKUP(Table1[[#This Row],[Codigo_insumo]],BD_Insumos!$B:$E,4),"")</f>
        <v>15.860837164231068</v>
      </c>
      <c r="H787" s="140">
        <v>0.3</v>
      </c>
      <c r="I787" s="9"/>
      <c r="J787" s="23">
        <f t="shared" si="12"/>
        <v>4.75825114926932</v>
      </c>
      <c r="K787" s="22" t="str">
        <f>IF(I787&lt;&gt;"",SUMIF(Table1[Codigo_servico],A787,Table1[Subtotal_insumo]),"")</f>
        <v/>
      </c>
      <c r="L787" s="18">
        <f>IF(Table1[[#This Row],[Ordem_insumos]]&lt;&gt;0,VLOOKUP(Table1[[#This Row],[Codigo_servico]],Preencher_Orcamento!$B:$D,3,FALSE)*Table1[[#This Row],[Qtde_insumo]],"")</f>
        <v>0</v>
      </c>
      <c r="M787" s="18">
        <f>IF(Table1[[#This Row],[Ordem_insumos]]&lt;&gt;0,VLOOKUP(Table1[[#This Row],[Codigo_servico]],Preencher_Orcamento!$B:$D,3,FALSE)*Table1[[#This Row],[Subtotal_insumo]],"")</f>
        <v>0</v>
      </c>
    </row>
    <row r="788" spans="1:13" x14ac:dyDescent="0.25">
      <c r="A788" s="6">
        <v>30419</v>
      </c>
      <c r="B788" s="126">
        <v>9</v>
      </c>
      <c r="C788" s="133"/>
      <c r="D788" s="134">
        <v>11510</v>
      </c>
      <c r="E788" s="7" t="s">
        <v>205</v>
      </c>
      <c r="F788" s="8" t="s">
        <v>197</v>
      </c>
      <c r="G788" s="18">
        <f>IFERROR(VLOOKUP(Table1[[#This Row],[Codigo_insumo]],BD_Insumos!$B:$E,4),"")</f>
        <v>3.2757999999999998</v>
      </c>
      <c r="H788" s="140">
        <v>1.24</v>
      </c>
      <c r="I788" s="9"/>
      <c r="J788" s="23">
        <f t="shared" si="12"/>
        <v>4.061992</v>
      </c>
      <c r="K788" s="22" t="str">
        <f>IF(I788&lt;&gt;"",SUMIF(Table1[Codigo_servico],A788,Table1[Subtotal_insumo]),"")</f>
        <v/>
      </c>
      <c r="L788" s="18">
        <f>IF(Table1[[#This Row],[Ordem_insumos]]&lt;&gt;0,VLOOKUP(Table1[[#This Row],[Codigo_servico]],Preencher_Orcamento!$B:$D,3,FALSE)*Table1[[#This Row],[Qtde_insumo]],"")</f>
        <v>0</v>
      </c>
      <c r="M788" s="18">
        <f>IF(Table1[[#This Row],[Ordem_insumos]]&lt;&gt;0,VLOOKUP(Table1[[#This Row],[Codigo_servico]],Preencher_Orcamento!$B:$D,3,FALSE)*Table1[[#This Row],[Subtotal_insumo]],"")</f>
        <v>0</v>
      </c>
    </row>
    <row r="789" spans="1:13" x14ac:dyDescent="0.25">
      <c r="A789" s="6">
        <v>30419</v>
      </c>
      <c r="B789" s="126">
        <v>10</v>
      </c>
      <c r="C789" s="133"/>
      <c r="D789" s="134">
        <v>94001</v>
      </c>
      <c r="E789" s="7" t="s">
        <v>2481</v>
      </c>
      <c r="F789" s="8" t="s">
        <v>2140</v>
      </c>
      <c r="G789" s="18">
        <f>IFERROR(VLOOKUP(Table1[[#This Row],[Codigo_insumo]],BD_Insumos!$B:$E,4),"")</f>
        <v>0.94093109468750002</v>
      </c>
      <c r="H789" s="140">
        <v>1.4E-2</v>
      </c>
      <c r="I789" s="9"/>
      <c r="J789" s="23">
        <f t="shared" si="12"/>
        <v>1.3173035325625001E-2</v>
      </c>
      <c r="K789" s="22" t="str">
        <f>IF(I789&lt;&gt;"",SUMIF(Table1[Codigo_servico],A789,Table1[Subtotal_insumo]),"")</f>
        <v/>
      </c>
      <c r="L789" s="18">
        <f>IF(Table1[[#This Row],[Ordem_insumos]]&lt;&gt;0,VLOOKUP(Table1[[#This Row],[Codigo_servico]],Preencher_Orcamento!$B:$D,3,FALSE)*Table1[[#This Row],[Qtde_insumo]],"")</f>
        <v>0</v>
      </c>
      <c r="M789" s="18">
        <f>IF(Table1[[#This Row],[Ordem_insumos]]&lt;&gt;0,VLOOKUP(Table1[[#This Row],[Codigo_servico]],Preencher_Orcamento!$B:$D,3,FALSE)*Table1[[#This Row],[Subtotal_insumo]],"")</f>
        <v>0</v>
      </c>
    </row>
    <row r="790" spans="1:13" x14ac:dyDescent="0.25">
      <c r="A790" s="6">
        <v>30419</v>
      </c>
      <c r="B790" s="126">
        <v>11</v>
      </c>
      <c r="C790" s="133"/>
      <c r="D790" s="134">
        <v>11070</v>
      </c>
      <c r="E790" s="7" t="s">
        <v>185</v>
      </c>
      <c r="F790" s="8" t="s">
        <v>5</v>
      </c>
      <c r="G790" s="18">
        <f>IFERROR(VLOOKUP(Table1[[#This Row],[Codigo_insumo]],BD_Insumos!$B:$E,4),"")</f>
        <v>4.1189999999999998</v>
      </c>
      <c r="H790" s="140">
        <v>1.1000000000000001</v>
      </c>
      <c r="I790" s="9"/>
      <c r="J790" s="23">
        <f t="shared" si="12"/>
        <v>4.5308999999999999</v>
      </c>
      <c r="K790" s="22" t="str">
        <f>IF(I790&lt;&gt;"",SUMIF(Table1[Codigo_servico],A790,Table1[Subtotal_insumo]),"")</f>
        <v/>
      </c>
      <c r="L790" s="18">
        <f>IF(Table1[[#This Row],[Ordem_insumos]]&lt;&gt;0,VLOOKUP(Table1[[#This Row],[Codigo_servico]],Preencher_Orcamento!$B:$D,3,FALSE)*Table1[[#This Row],[Qtde_insumo]],"")</f>
        <v>0</v>
      </c>
      <c r="M790" s="18">
        <f>IF(Table1[[#This Row],[Ordem_insumos]]&lt;&gt;0,VLOOKUP(Table1[[#This Row],[Codigo_servico]],Preencher_Orcamento!$B:$D,3,FALSE)*Table1[[#This Row],[Subtotal_insumo]],"")</f>
        <v>0</v>
      </c>
    </row>
    <row r="791" spans="1:13" x14ac:dyDescent="0.25">
      <c r="A791" s="6">
        <v>30419</v>
      </c>
      <c r="B791" s="126">
        <v>12</v>
      </c>
      <c r="C791" s="133"/>
      <c r="D791" s="134">
        <v>11066</v>
      </c>
      <c r="E791" s="7" t="s">
        <v>183</v>
      </c>
      <c r="F791" s="8" t="s">
        <v>5</v>
      </c>
      <c r="G791" s="16">
        <f>IFERROR(VLOOKUP(Table1[[#This Row],[Codigo_insumo]],BD_Insumos!$B:$E,4),"")</f>
        <v>1.0965</v>
      </c>
      <c r="H791" s="140">
        <v>0.74</v>
      </c>
      <c r="I791" s="9"/>
      <c r="J791" s="22">
        <f t="shared" si="12"/>
        <v>0.81140999999999996</v>
      </c>
      <c r="K791" s="22" t="str">
        <f>IF(I791&lt;&gt;"",SUMIF(Table1[Codigo_servico],A791,Table1[Subtotal_insumo]),"")</f>
        <v/>
      </c>
      <c r="L791" s="16">
        <f>IF(Table1[[#This Row],[Ordem_insumos]]&lt;&gt;0,VLOOKUP(Table1[[#This Row],[Codigo_servico]],Preencher_Orcamento!$B:$D,3,FALSE)*Table1[[#This Row],[Qtde_insumo]],"")</f>
        <v>0</v>
      </c>
      <c r="M791" s="16">
        <f>IF(Table1[[#This Row],[Ordem_insumos]]&lt;&gt;0,VLOOKUP(Table1[[#This Row],[Codigo_servico]],Preencher_Orcamento!$B:$D,3,FALSE)*Table1[[#This Row],[Subtotal_insumo]],"")</f>
        <v>0</v>
      </c>
    </row>
    <row r="792" spans="1:13" x14ac:dyDescent="0.25">
      <c r="A792" s="3">
        <v>30420</v>
      </c>
      <c r="B792" s="125">
        <v>0</v>
      </c>
      <c r="C792" s="131" t="s">
        <v>2524</v>
      </c>
      <c r="D792" s="132"/>
      <c r="E792" s="4"/>
      <c r="F792" s="4"/>
      <c r="G792" s="17" t="str">
        <f>IFERROR(VLOOKUP(Table1[[#This Row],[Codigo_insumo]],BD_Insumos!$B:$E,4),"")</f>
        <v/>
      </c>
      <c r="H792" s="139"/>
      <c r="I792" s="5" t="s">
        <v>170</v>
      </c>
      <c r="J792" s="20" t="str">
        <f t="shared" si="12"/>
        <v/>
      </c>
      <c r="K792" s="21">
        <f>IF(I792&lt;&gt;"",SUMIF(Table1[Codigo_servico],A792,Table1[Subtotal_insumo]),"")</f>
        <v>89.796767870612271</v>
      </c>
      <c r="L792" s="17" t="str">
        <f>IF(Table1[[#This Row],[Ordem_insumos]]&lt;&gt;0,VLOOKUP(Table1[[#This Row],[Codigo_servico]],Preencher_Orcamento!$B:$D,3,FALSE)*Table1[[#This Row],[Qtde_insumo]],"")</f>
        <v/>
      </c>
      <c r="M792" s="17" t="str">
        <f>IF(Table1[[#This Row],[Ordem_insumos]]&lt;&gt;0,VLOOKUP(Table1[[#This Row],[Codigo_servico]],Preencher_Orcamento!$B:$D,3,FALSE)*Table1[[#This Row],[Subtotal_insumo]],"")</f>
        <v/>
      </c>
    </row>
    <row r="793" spans="1:13" x14ac:dyDescent="0.25">
      <c r="A793" s="6">
        <v>30420</v>
      </c>
      <c r="B793" s="126">
        <v>1</v>
      </c>
      <c r="C793" s="133"/>
      <c r="D793" s="134">
        <v>94001</v>
      </c>
      <c r="E793" s="7" t="s">
        <v>2481</v>
      </c>
      <c r="F793" s="8" t="s">
        <v>2140</v>
      </c>
      <c r="G793" s="16">
        <f>IFERROR(VLOOKUP(Table1[[#This Row],[Codigo_insumo]],BD_Insumos!$B:$E,4),"")</f>
        <v>0.94093109468750002</v>
      </c>
      <c r="H793" s="140">
        <v>1.4E-2</v>
      </c>
      <c r="I793" s="9"/>
      <c r="J793" s="22">
        <f t="shared" si="12"/>
        <v>1.3173035325625001E-2</v>
      </c>
      <c r="K793" s="22" t="str">
        <f>IF(I793&lt;&gt;"",SUMIF(Table1[Codigo_servico],A793,Table1[Subtotal_insumo]),"")</f>
        <v/>
      </c>
      <c r="L793" s="16">
        <f>IF(Table1[[#This Row],[Ordem_insumos]]&lt;&gt;0,VLOOKUP(Table1[[#This Row],[Codigo_servico]],Preencher_Orcamento!$B:$D,3,FALSE)*Table1[[#This Row],[Qtde_insumo]],"")</f>
        <v>0</v>
      </c>
      <c r="M793" s="16">
        <f>IF(Table1[[#This Row],[Ordem_insumos]]&lt;&gt;0,VLOOKUP(Table1[[#This Row],[Codigo_servico]],Preencher_Orcamento!$B:$D,3,FALSE)*Table1[[#This Row],[Subtotal_insumo]],"")</f>
        <v>0</v>
      </c>
    </row>
    <row r="794" spans="1:13" x14ac:dyDescent="0.25">
      <c r="A794" s="6">
        <v>30420</v>
      </c>
      <c r="B794" s="126">
        <v>2</v>
      </c>
      <c r="C794" s="133"/>
      <c r="D794" s="134">
        <v>2015</v>
      </c>
      <c r="E794" s="7" t="s">
        <v>2186</v>
      </c>
      <c r="F794" s="8" t="s">
        <v>2140</v>
      </c>
      <c r="G794" s="16">
        <f>IFERROR(VLOOKUP(Table1[[#This Row],[Codigo_insumo]],BD_Insumos!$B:$E,4),"")</f>
        <v>16.259414142106937</v>
      </c>
      <c r="H794" s="140">
        <v>0.1</v>
      </c>
      <c r="I794" s="9"/>
      <c r="J794" s="22">
        <f t="shared" si="12"/>
        <v>1.6259414142106938</v>
      </c>
      <c r="K794" s="22" t="str">
        <f>IF(I794&lt;&gt;"",SUMIF(Table1[Codigo_servico],A794,Table1[Subtotal_insumo]),"")</f>
        <v/>
      </c>
      <c r="L794" s="16">
        <f>IF(Table1[[#This Row],[Ordem_insumos]]&lt;&gt;0,VLOOKUP(Table1[[#This Row],[Codigo_servico]],Preencher_Orcamento!$B:$D,3,FALSE)*Table1[[#This Row],[Qtde_insumo]],"")</f>
        <v>0</v>
      </c>
      <c r="M794" s="16">
        <f>IF(Table1[[#This Row],[Ordem_insumos]]&lt;&gt;0,VLOOKUP(Table1[[#This Row],[Codigo_servico]],Preencher_Orcamento!$B:$D,3,FALSE)*Table1[[#This Row],[Subtotal_insumo]],"")</f>
        <v>0</v>
      </c>
    </row>
    <row r="795" spans="1:13" x14ac:dyDescent="0.25">
      <c r="A795" s="6">
        <v>30420</v>
      </c>
      <c r="B795" s="126">
        <v>3</v>
      </c>
      <c r="C795" s="133"/>
      <c r="D795" s="134">
        <v>10617</v>
      </c>
      <c r="E795" s="7" t="s">
        <v>127</v>
      </c>
      <c r="F795" s="8" t="s">
        <v>58</v>
      </c>
      <c r="G795" s="16">
        <f>IFERROR(VLOOKUP(Table1[[#This Row],[Codigo_insumo]],BD_Insumos!$B:$E,4),"")</f>
        <v>263.19749999999999</v>
      </c>
      <c r="H795" s="140">
        <v>4.3999999999999997E-2</v>
      </c>
      <c r="I795" s="9"/>
      <c r="J795" s="22">
        <f t="shared" si="12"/>
        <v>11.580689999999999</v>
      </c>
      <c r="K795" s="22" t="str">
        <f>IF(I795&lt;&gt;"",SUMIF(Table1[Codigo_servico],A795,Table1[Subtotal_insumo]),"")</f>
        <v/>
      </c>
      <c r="L795" s="16">
        <f>IF(Table1[[#This Row],[Ordem_insumos]]&lt;&gt;0,VLOOKUP(Table1[[#This Row],[Codigo_servico]],Preencher_Orcamento!$B:$D,3,FALSE)*Table1[[#This Row],[Qtde_insumo]],"")</f>
        <v>0</v>
      </c>
      <c r="M795" s="16">
        <f>IF(Table1[[#This Row],[Ordem_insumos]]&lt;&gt;0,VLOOKUP(Table1[[#This Row],[Codigo_servico]],Preencher_Orcamento!$B:$D,3,FALSE)*Table1[[#This Row],[Subtotal_insumo]],"")</f>
        <v>0</v>
      </c>
    </row>
    <row r="796" spans="1:13" x14ac:dyDescent="0.25">
      <c r="A796" s="6">
        <v>30420</v>
      </c>
      <c r="B796" s="126">
        <v>4</v>
      </c>
      <c r="C796" s="133"/>
      <c r="D796" s="134">
        <v>2099</v>
      </c>
      <c r="E796" s="7" t="s">
        <v>2205</v>
      </c>
      <c r="F796" s="8" t="s">
        <v>2140</v>
      </c>
      <c r="G796" s="16">
        <f>IFERROR(VLOOKUP(Table1[[#This Row],[Codigo_insumo]],BD_Insumos!$B:$E,4),"")</f>
        <v>12.627877718847255</v>
      </c>
      <c r="H796" s="140">
        <v>1.1000000000000001</v>
      </c>
      <c r="I796" s="9"/>
      <c r="J796" s="22">
        <f t="shared" si="12"/>
        <v>13.890665490731982</v>
      </c>
      <c r="K796" s="22" t="str">
        <f>IF(I796&lt;&gt;"",SUMIF(Table1[Codigo_servico],A796,Table1[Subtotal_insumo]),"")</f>
        <v/>
      </c>
      <c r="L796" s="16">
        <f>IF(Table1[[#This Row],[Ordem_insumos]]&lt;&gt;0,VLOOKUP(Table1[[#This Row],[Codigo_servico]],Preencher_Orcamento!$B:$D,3,FALSE)*Table1[[#This Row],[Qtde_insumo]],"")</f>
        <v>0</v>
      </c>
      <c r="M796" s="16">
        <f>IF(Table1[[#This Row],[Ordem_insumos]]&lt;&gt;0,VLOOKUP(Table1[[#This Row],[Codigo_servico]],Preencher_Orcamento!$B:$D,3,FALSE)*Table1[[#This Row],[Subtotal_insumo]],"")</f>
        <v>0</v>
      </c>
    </row>
    <row r="797" spans="1:13" x14ac:dyDescent="0.25">
      <c r="A797" s="6">
        <v>30420</v>
      </c>
      <c r="B797" s="126">
        <v>5</v>
      </c>
      <c r="C797" s="133"/>
      <c r="D797" s="134">
        <v>11066</v>
      </c>
      <c r="E797" s="7" t="s">
        <v>183</v>
      </c>
      <c r="F797" s="8" t="s">
        <v>5</v>
      </c>
      <c r="G797" s="18">
        <f>IFERROR(VLOOKUP(Table1[[#This Row],[Codigo_insumo]],BD_Insumos!$B:$E,4),"")</f>
        <v>1.0965</v>
      </c>
      <c r="H797" s="140">
        <v>0.74</v>
      </c>
      <c r="I797" s="9"/>
      <c r="J797" s="23">
        <f t="shared" si="12"/>
        <v>0.81140999999999996</v>
      </c>
      <c r="K797" s="22" t="str">
        <f>IF(I797&lt;&gt;"",SUMIF(Table1[Codigo_servico],A797,Table1[Subtotal_insumo]),"")</f>
        <v/>
      </c>
      <c r="L797" s="18">
        <f>IF(Table1[[#This Row],[Ordem_insumos]]&lt;&gt;0,VLOOKUP(Table1[[#This Row],[Codigo_servico]],Preencher_Orcamento!$B:$D,3,FALSE)*Table1[[#This Row],[Qtde_insumo]],"")</f>
        <v>0</v>
      </c>
      <c r="M797" s="18">
        <f>IF(Table1[[#This Row],[Ordem_insumos]]&lt;&gt;0,VLOOKUP(Table1[[#This Row],[Codigo_servico]],Preencher_Orcamento!$B:$D,3,FALSE)*Table1[[#This Row],[Subtotal_insumo]],"")</f>
        <v>0</v>
      </c>
    </row>
    <row r="798" spans="1:13" x14ac:dyDescent="0.25">
      <c r="A798" s="6">
        <v>30420</v>
      </c>
      <c r="B798" s="126">
        <v>6</v>
      </c>
      <c r="C798" s="133"/>
      <c r="D798" s="134">
        <v>17515</v>
      </c>
      <c r="E798" s="7" t="s">
        <v>383</v>
      </c>
      <c r="F798" s="8" t="s">
        <v>197</v>
      </c>
      <c r="G798" s="18">
        <f>IFERROR(VLOOKUP(Table1[[#This Row],[Codigo_insumo]],BD_Insumos!$B:$E,4),"")</f>
        <v>5.5275999999999996</v>
      </c>
      <c r="H798" s="140">
        <v>0.02</v>
      </c>
      <c r="I798" s="9"/>
      <c r="J798" s="23">
        <f t="shared" si="12"/>
        <v>0.110552</v>
      </c>
      <c r="K798" s="22" t="str">
        <f>IF(I798&lt;&gt;"",SUMIF(Table1[Codigo_servico],A798,Table1[Subtotal_insumo]),"")</f>
        <v/>
      </c>
      <c r="L798" s="18">
        <f>IF(Table1[[#This Row],[Ordem_insumos]]&lt;&gt;0,VLOOKUP(Table1[[#This Row],[Codigo_servico]],Preencher_Orcamento!$B:$D,3,FALSE)*Table1[[#This Row],[Qtde_insumo]],"")</f>
        <v>0</v>
      </c>
      <c r="M798" s="18">
        <f>IF(Table1[[#This Row],[Ordem_insumos]]&lt;&gt;0,VLOOKUP(Table1[[#This Row],[Codigo_servico]],Preencher_Orcamento!$B:$D,3,FALSE)*Table1[[#This Row],[Subtotal_insumo]],"")</f>
        <v>0</v>
      </c>
    </row>
    <row r="799" spans="1:13" x14ac:dyDescent="0.25">
      <c r="A799" s="6">
        <v>30420</v>
      </c>
      <c r="B799" s="126">
        <v>7</v>
      </c>
      <c r="C799" s="133"/>
      <c r="D799" s="134">
        <v>11510</v>
      </c>
      <c r="E799" s="7" t="s">
        <v>205</v>
      </c>
      <c r="F799" s="8" t="s">
        <v>197</v>
      </c>
      <c r="G799" s="18">
        <f>IFERROR(VLOOKUP(Table1[[#This Row],[Codigo_insumo]],BD_Insumos!$B:$E,4),"")</f>
        <v>3.2757999999999998</v>
      </c>
      <c r="H799" s="140">
        <v>1.24</v>
      </c>
      <c r="I799" s="9"/>
      <c r="J799" s="23">
        <f t="shared" si="12"/>
        <v>4.061992</v>
      </c>
      <c r="K799" s="22" t="str">
        <f>IF(I799&lt;&gt;"",SUMIF(Table1[Codigo_servico],A799,Table1[Subtotal_insumo]),"")</f>
        <v/>
      </c>
      <c r="L799" s="18">
        <f>IF(Table1[[#This Row],[Ordem_insumos]]&lt;&gt;0,VLOOKUP(Table1[[#This Row],[Codigo_servico]],Preencher_Orcamento!$B:$D,3,FALSE)*Table1[[#This Row],[Qtde_insumo]],"")</f>
        <v>0</v>
      </c>
      <c r="M799" s="18">
        <f>IF(Table1[[#This Row],[Ordem_insumos]]&lt;&gt;0,VLOOKUP(Table1[[#This Row],[Codigo_servico]],Preencher_Orcamento!$B:$D,3,FALSE)*Table1[[#This Row],[Subtotal_insumo]],"")</f>
        <v>0</v>
      </c>
    </row>
    <row r="800" spans="1:13" ht="39" x14ac:dyDescent="0.25">
      <c r="A800" s="6">
        <v>30420</v>
      </c>
      <c r="B800" s="126">
        <v>8</v>
      </c>
      <c r="C800" s="133"/>
      <c r="D800" s="134">
        <v>12051</v>
      </c>
      <c r="E800" s="7" t="s">
        <v>221</v>
      </c>
      <c r="F800" s="8" t="s">
        <v>170</v>
      </c>
      <c r="G800" s="18">
        <f>IFERROR(VLOOKUP(Table1[[#This Row],[Codigo_insumo]],BD_Insumos!$B:$E,4),"")</f>
        <v>39.2027</v>
      </c>
      <c r="H800" s="140">
        <v>1</v>
      </c>
      <c r="I800" s="9"/>
      <c r="J800" s="23">
        <f t="shared" si="12"/>
        <v>39.2027</v>
      </c>
      <c r="K800" s="22" t="str">
        <f>IF(I800&lt;&gt;"",SUMIF(Table1[Codigo_servico],A800,Table1[Subtotal_insumo]),"")</f>
        <v/>
      </c>
      <c r="L800" s="18">
        <f>IF(Table1[[#This Row],[Ordem_insumos]]&lt;&gt;0,VLOOKUP(Table1[[#This Row],[Codigo_servico]],Preencher_Orcamento!$B:$D,3,FALSE)*Table1[[#This Row],[Qtde_insumo]],"")</f>
        <v>0</v>
      </c>
      <c r="M800" s="18">
        <f>IF(Table1[[#This Row],[Ordem_insumos]]&lt;&gt;0,VLOOKUP(Table1[[#This Row],[Codigo_servico]],Preencher_Orcamento!$B:$D,3,FALSE)*Table1[[#This Row],[Subtotal_insumo]],"")</f>
        <v>0</v>
      </c>
    </row>
    <row r="801" spans="1:13" x14ac:dyDescent="0.25">
      <c r="A801" s="6">
        <v>30420</v>
      </c>
      <c r="B801" s="126">
        <v>9</v>
      </c>
      <c r="C801" s="133"/>
      <c r="D801" s="134">
        <v>2020</v>
      </c>
      <c r="E801" s="7" t="s">
        <v>2188</v>
      </c>
      <c r="F801" s="8" t="s">
        <v>2140</v>
      </c>
      <c r="G801" s="18">
        <f>IFERROR(VLOOKUP(Table1[[#This Row],[Codigo_insumo]],BD_Insumos!$B:$E,4),"")</f>
        <v>15.860837164231068</v>
      </c>
      <c r="H801" s="140">
        <v>0.3</v>
      </c>
      <c r="I801" s="9"/>
      <c r="J801" s="23">
        <f t="shared" si="12"/>
        <v>4.75825114926932</v>
      </c>
      <c r="K801" s="22" t="str">
        <f>IF(I801&lt;&gt;"",SUMIF(Table1[Codigo_servico],A801,Table1[Subtotal_insumo]),"")</f>
        <v/>
      </c>
      <c r="L801" s="18">
        <f>IF(Table1[[#This Row],[Ordem_insumos]]&lt;&gt;0,VLOOKUP(Table1[[#This Row],[Codigo_servico]],Preencher_Orcamento!$B:$D,3,FALSE)*Table1[[#This Row],[Qtde_insumo]],"")</f>
        <v>0</v>
      </c>
      <c r="M801" s="18">
        <f>IF(Table1[[#This Row],[Ordem_insumos]]&lt;&gt;0,VLOOKUP(Table1[[#This Row],[Codigo_servico]],Preencher_Orcamento!$B:$D,3,FALSE)*Table1[[#This Row],[Subtotal_insumo]],"")</f>
        <v>0</v>
      </c>
    </row>
    <row r="802" spans="1:13" x14ac:dyDescent="0.25">
      <c r="A802" s="6">
        <v>30420</v>
      </c>
      <c r="B802" s="126">
        <v>10</v>
      </c>
      <c r="C802" s="133"/>
      <c r="D802" s="134">
        <v>11070</v>
      </c>
      <c r="E802" s="7" t="s">
        <v>185</v>
      </c>
      <c r="F802" s="8" t="s">
        <v>5</v>
      </c>
      <c r="G802" s="18">
        <f>IFERROR(VLOOKUP(Table1[[#This Row],[Codigo_insumo]],BD_Insumos!$B:$E,4),"")</f>
        <v>4.1189999999999998</v>
      </c>
      <c r="H802" s="140">
        <v>1.1000000000000001</v>
      </c>
      <c r="I802" s="9"/>
      <c r="J802" s="23">
        <f t="shared" si="12"/>
        <v>4.5308999999999999</v>
      </c>
      <c r="K802" s="22" t="str">
        <f>IF(I802&lt;&gt;"",SUMIF(Table1[Codigo_servico],A802,Table1[Subtotal_insumo]),"")</f>
        <v/>
      </c>
      <c r="L802" s="18">
        <f>IF(Table1[[#This Row],[Ordem_insumos]]&lt;&gt;0,VLOOKUP(Table1[[#This Row],[Codigo_servico]],Preencher_Orcamento!$B:$D,3,FALSE)*Table1[[#This Row],[Qtde_insumo]],"")</f>
        <v>0</v>
      </c>
      <c r="M802" s="18">
        <f>IF(Table1[[#This Row],[Ordem_insumos]]&lt;&gt;0,VLOOKUP(Table1[[#This Row],[Codigo_servico]],Preencher_Orcamento!$B:$D,3,FALSE)*Table1[[#This Row],[Subtotal_insumo]],"")</f>
        <v>0</v>
      </c>
    </row>
    <row r="803" spans="1:13" x14ac:dyDescent="0.25">
      <c r="A803" s="6">
        <v>30420</v>
      </c>
      <c r="B803" s="126">
        <v>11</v>
      </c>
      <c r="C803" s="133"/>
      <c r="D803" s="134">
        <v>2013</v>
      </c>
      <c r="E803" s="7" t="s">
        <v>2184</v>
      </c>
      <c r="F803" s="8" t="s">
        <v>2140</v>
      </c>
      <c r="G803" s="18">
        <f>IFERROR(VLOOKUP(Table1[[#This Row],[Codigo_insumo]],BD_Insumos!$B:$E,4),"")</f>
        <v>15.756939025755017</v>
      </c>
      <c r="H803" s="140">
        <v>0.43</v>
      </c>
      <c r="I803" s="9"/>
      <c r="J803" s="23">
        <f t="shared" si="12"/>
        <v>6.7754837810746569</v>
      </c>
      <c r="K803" s="22" t="str">
        <f>IF(I803&lt;&gt;"",SUMIF(Table1[Codigo_servico],A803,Table1[Subtotal_insumo]),"")</f>
        <v/>
      </c>
      <c r="L803" s="18">
        <f>IF(Table1[[#This Row],[Ordem_insumos]]&lt;&gt;0,VLOOKUP(Table1[[#This Row],[Codigo_servico]],Preencher_Orcamento!$B:$D,3,FALSE)*Table1[[#This Row],[Qtde_insumo]],"")</f>
        <v>0</v>
      </c>
      <c r="M803" s="18">
        <f>IF(Table1[[#This Row],[Ordem_insumos]]&lt;&gt;0,VLOOKUP(Table1[[#This Row],[Codigo_servico]],Preencher_Orcamento!$B:$D,3,FALSE)*Table1[[#This Row],[Subtotal_insumo]],"")</f>
        <v>0</v>
      </c>
    </row>
    <row r="804" spans="1:13" x14ac:dyDescent="0.25">
      <c r="A804" s="6">
        <v>30420</v>
      </c>
      <c r="B804" s="126">
        <v>12</v>
      </c>
      <c r="C804" s="133"/>
      <c r="D804" s="134">
        <v>11046</v>
      </c>
      <c r="E804" s="7" t="s">
        <v>178</v>
      </c>
      <c r="F804" s="8" t="s">
        <v>5</v>
      </c>
      <c r="G804" s="16">
        <f>IFERROR(VLOOKUP(Table1[[#This Row],[Codigo_insumo]],BD_Insumos!$B:$E,4),"")</f>
        <v>2.4108999999999998</v>
      </c>
      <c r="H804" s="140">
        <v>1.01</v>
      </c>
      <c r="I804" s="9"/>
      <c r="J804" s="22">
        <f t="shared" si="12"/>
        <v>2.435009</v>
      </c>
      <c r="K804" s="22" t="str">
        <f>IF(I804&lt;&gt;"",SUMIF(Table1[Codigo_servico],A804,Table1[Subtotal_insumo]),"")</f>
        <v/>
      </c>
      <c r="L804" s="16">
        <f>IF(Table1[[#This Row],[Ordem_insumos]]&lt;&gt;0,VLOOKUP(Table1[[#This Row],[Codigo_servico]],Preencher_Orcamento!$B:$D,3,FALSE)*Table1[[#This Row],[Qtde_insumo]],"")</f>
        <v>0</v>
      </c>
      <c r="M804" s="16">
        <f>IF(Table1[[#This Row],[Ordem_insumos]]&lt;&gt;0,VLOOKUP(Table1[[#This Row],[Codigo_servico]],Preencher_Orcamento!$B:$D,3,FALSE)*Table1[[#This Row],[Subtotal_insumo]],"")</f>
        <v>0</v>
      </c>
    </row>
    <row r="805" spans="1:13" x14ac:dyDescent="0.25">
      <c r="A805" s="3">
        <v>30421</v>
      </c>
      <c r="B805" s="125">
        <v>0</v>
      </c>
      <c r="C805" s="131" t="s">
        <v>2525</v>
      </c>
      <c r="D805" s="132"/>
      <c r="E805" s="4"/>
      <c r="F805" s="4"/>
      <c r="G805" s="17" t="str">
        <f>IFERROR(VLOOKUP(Table1[[#This Row],[Codigo_insumo]],BD_Insumos!$B:$E,4),"")</f>
        <v/>
      </c>
      <c r="H805" s="139"/>
      <c r="I805" s="5" t="s">
        <v>170</v>
      </c>
      <c r="J805" s="20" t="str">
        <f t="shared" si="12"/>
        <v/>
      </c>
      <c r="K805" s="21">
        <f>IF(I805&lt;&gt;"",SUMIF(Table1[Codigo_servico],A805,Table1[Subtotal_insumo]),"")</f>
        <v>93.549055642496995</v>
      </c>
      <c r="L805" s="17" t="str">
        <f>IF(Table1[[#This Row],[Ordem_insumos]]&lt;&gt;0,VLOOKUP(Table1[[#This Row],[Codigo_servico]],Preencher_Orcamento!$B:$D,3,FALSE)*Table1[[#This Row],[Qtde_insumo]],"")</f>
        <v/>
      </c>
      <c r="M805" s="17" t="str">
        <f>IF(Table1[[#This Row],[Ordem_insumos]]&lt;&gt;0,VLOOKUP(Table1[[#This Row],[Codigo_servico]],Preencher_Orcamento!$B:$D,3,FALSE)*Table1[[#This Row],[Subtotal_insumo]],"")</f>
        <v/>
      </c>
    </row>
    <row r="806" spans="1:13" x14ac:dyDescent="0.25">
      <c r="A806" s="6">
        <v>30421</v>
      </c>
      <c r="B806" s="126">
        <v>1</v>
      </c>
      <c r="C806" s="133"/>
      <c r="D806" s="134">
        <v>2013</v>
      </c>
      <c r="E806" s="7" t="s">
        <v>2184</v>
      </c>
      <c r="F806" s="8" t="s">
        <v>2140</v>
      </c>
      <c r="G806" s="16">
        <f>IFERROR(VLOOKUP(Table1[[#This Row],[Codigo_insumo]],BD_Insumos!$B:$E,4),"")</f>
        <v>15.756939025755017</v>
      </c>
      <c r="H806" s="140">
        <v>0.43</v>
      </c>
      <c r="I806" s="9"/>
      <c r="J806" s="22">
        <f t="shared" si="12"/>
        <v>6.7754837810746569</v>
      </c>
      <c r="K806" s="22" t="str">
        <f>IF(I806&lt;&gt;"",SUMIF(Table1[Codigo_servico],A806,Table1[Subtotal_insumo]),"")</f>
        <v/>
      </c>
      <c r="L806" s="16">
        <f>IF(Table1[[#This Row],[Ordem_insumos]]&lt;&gt;0,VLOOKUP(Table1[[#This Row],[Codigo_servico]],Preencher_Orcamento!$B:$D,3,FALSE)*Table1[[#This Row],[Qtde_insumo]],"")</f>
        <v>0</v>
      </c>
      <c r="M806" s="16">
        <f>IF(Table1[[#This Row],[Ordem_insumos]]&lt;&gt;0,VLOOKUP(Table1[[#This Row],[Codigo_servico]],Preencher_Orcamento!$B:$D,3,FALSE)*Table1[[#This Row],[Subtotal_insumo]],"")</f>
        <v>0</v>
      </c>
    </row>
    <row r="807" spans="1:13" x14ac:dyDescent="0.25">
      <c r="A807" s="6">
        <v>30421</v>
      </c>
      <c r="B807" s="126">
        <v>2</v>
      </c>
      <c r="C807" s="133"/>
      <c r="D807" s="134">
        <v>11070</v>
      </c>
      <c r="E807" s="7" t="s">
        <v>185</v>
      </c>
      <c r="F807" s="8" t="s">
        <v>5</v>
      </c>
      <c r="G807" s="16">
        <f>IFERROR(VLOOKUP(Table1[[#This Row],[Codigo_insumo]],BD_Insumos!$B:$E,4),"")</f>
        <v>4.1189999999999998</v>
      </c>
      <c r="H807" s="140">
        <v>1.1000000000000001</v>
      </c>
      <c r="I807" s="9"/>
      <c r="J807" s="22">
        <f t="shared" si="12"/>
        <v>4.5308999999999999</v>
      </c>
      <c r="K807" s="22" t="str">
        <f>IF(I807&lt;&gt;"",SUMIF(Table1[Codigo_servico],A807,Table1[Subtotal_insumo]),"")</f>
        <v/>
      </c>
      <c r="L807" s="16">
        <f>IF(Table1[[#This Row],[Ordem_insumos]]&lt;&gt;0,VLOOKUP(Table1[[#This Row],[Codigo_servico]],Preencher_Orcamento!$B:$D,3,FALSE)*Table1[[#This Row],[Qtde_insumo]],"")</f>
        <v>0</v>
      </c>
      <c r="M807" s="16">
        <f>IF(Table1[[#This Row],[Ordem_insumos]]&lt;&gt;0,VLOOKUP(Table1[[#This Row],[Codigo_servico]],Preencher_Orcamento!$B:$D,3,FALSE)*Table1[[#This Row],[Subtotal_insumo]],"")</f>
        <v>0</v>
      </c>
    </row>
    <row r="808" spans="1:13" x14ac:dyDescent="0.25">
      <c r="A808" s="6">
        <v>30421</v>
      </c>
      <c r="B808" s="126">
        <v>3</v>
      </c>
      <c r="C808" s="133"/>
      <c r="D808" s="134">
        <v>10617</v>
      </c>
      <c r="E808" s="7" t="s">
        <v>127</v>
      </c>
      <c r="F808" s="8" t="s">
        <v>58</v>
      </c>
      <c r="G808" s="16">
        <f>IFERROR(VLOOKUP(Table1[[#This Row],[Codigo_insumo]],BD_Insumos!$B:$E,4),"")</f>
        <v>263.19749999999999</v>
      </c>
      <c r="H808" s="140">
        <v>4.3999999999999997E-2</v>
      </c>
      <c r="I808" s="9"/>
      <c r="J808" s="22">
        <f t="shared" si="12"/>
        <v>11.580689999999999</v>
      </c>
      <c r="K808" s="22" t="str">
        <f>IF(I808&lt;&gt;"",SUMIF(Table1[Codigo_servico],A808,Table1[Subtotal_insumo]),"")</f>
        <v/>
      </c>
      <c r="L808" s="16">
        <f>IF(Table1[[#This Row],[Ordem_insumos]]&lt;&gt;0,VLOOKUP(Table1[[#This Row],[Codigo_servico]],Preencher_Orcamento!$B:$D,3,FALSE)*Table1[[#This Row],[Qtde_insumo]],"")</f>
        <v>0</v>
      </c>
      <c r="M808" s="16">
        <f>IF(Table1[[#This Row],[Ordem_insumos]]&lt;&gt;0,VLOOKUP(Table1[[#This Row],[Codigo_servico]],Preencher_Orcamento!$B:$D,3,FALSE)*Table1[[#This Row],[Subtotal_insumo]],"")</f>
        <v>0</v>
      </c>
    </row>
    <row r="809" spans="1:13" x14ac:dyDescent="0.25">
      <c r="A809" s="6">
        <v>30421</v>
      </c>
      <c r="B809" s="126">
        <v>4</v>
      </c>
      <c r="C809" s="133"/>
      <c r="D809" s="134">
        <v>11046</v>
      </c>
      <c r="E809" s="7" t="s">
        <v>178</v>
      </c>
      <c r="F809" s="8" t="s">
        <v>5</v>
      </c>
      <c r="G809" s="16">
        <f>IFERROR(VLOOKUP(Table1[[#This Row],[Codigo_insumo]],BD_Insumos!$B:$E,4),"")</f>
        <v>2.4108999999999998</v>
      </c>
      <c r="H809" s="140">
        <v>1.01</v>
      </c>
      <c r="I809" s="9"/>
      <c r="J809" s="22">
        <f t="shared" si="12"/>
        <v>2.435009</v>
      </c>
      <c r="K809" s="22" t="str">
        <f>IF(I809&lt;&gt;"",SUMIF(Table1[Codigo_servico],A809,Table1[Subtotal_insumo]),"")</f>
        <v/>
      </c>
      <c r="L809" s="16">
        <f>IF(Table1[[#This Row],[Ordem_insumos]]&lt;&gt;0,VLOOKUP(Table1[[#This Row],[Codigo_servico]],Preencher_Orcamento!$B:$D,3,FALSE)*Table1[[#This Row],[Qtde_insumo]],"")</f>
        <v>0</v>
      </c>
      <c r="M809" s="16">
        <f>IF(Table1[[#This Row],[Ordem_insumos]]&lt;&gt;0,VLOOKUP(Table1[[#This Row],[Codigo_servico]],Preencher_Orcamento!$B:$D,3,FALSE)*Table1[[#This Row],[Subtotal_insumo]],"")</f>
        <v>0</v>
      </c>
    </row>
    <row r="810" spans="1:13" x14ac:dyDescent="0.25">
      <c r="A810" s="6">
        <v>30421</v>
      </c>
      <c r="B810" s="126">
        <v>5</v>
      </c>
      <c r="C810" s="133"/>
      <c r="D810" s="134">
        <v>11066</v>
      </c>
      <c r="E810" s="7" t="s">
        <v>183</v>
      </c>
      <c r="F810" s="8" t="s">
        <v>5</v>
      </c>
      <c r="G810" s="18">
        <f>IFERROR(VLOOKUP(Table1[[#This Row],[Codigo_insumo]],BD_Insumos!$B:$E,4),"")</f>
        <v>1.0965</v>
      </c>
      <c r="H810" s="140">
        <v>0.74</v>
      </c>
      <c r="I810" s="9"/>
      <c r="J810" s="23">
        <f t="shared" si="12"/>
        <v>0.81140999999999996</v>
      </c>
      <c r="K810" s="22" t="str">
        <f>IF(I810&lt;&gt;"",SUMIF(Table1[Codigo_servico],A810,Table1[Subtotal_insumo]),"")</f>
        <v/>
      </c>
      <c r="L810" s="18">
        <f>IF(Table1[[#This Row],[Ordem_insumos]]&lt;&gt;0,VLOOKUP(Table1[[#This Row],[Codigo_servico]],Preencher_Orcamento!$B:$D,3,FALSE)*Table1[[#This Row],[Qtde_insumo]],"")</f>
        <v>0</v>
      </c>
      <c r="M810" s="18">
        <f>IF(Table1[[#This Row],[Ordem_insumos]]&lt;&gt;0,VLOOKUP(Table1[[#This Row],[Codigo_servico]],Preencher_Orcamento!$B:$D,3,FALSE)*Table1[[#This Row],[Subtotal_insumo]],"")</f>
        <v>0</v>
      </c>
    </row>
    <row r="811" spans="1:13" x14ac:dyDescent="0.25">
      <c r="A811" s="6">
        <v>30421</v>
      </c>
      <c r="B811" s="126">
        <v>6</v>
      </c>
      <c r="C811" s="133"/>
      <c r="D811" s="134">
        <v>17515</v>
      </c>
      <c r="E811" s="7" t="s">
        <v>383</v>
      </c>
      <c r="F811" s="8" t="s">
        <v>197</v>
      </c>
      <c r="G811" s="18">
        <f>IFERROR(VLOOKUP(Table1[[#This Row],[Codigo_insumo]],BD_Insumos!$B:$E,4),"")</f>
        <v>5.5275999999999996</v>
      </c>
      <c r="H811" s="140">
        <v>0.02</v>
      </c>
      <c r="I811" s="9"/>
      <c r="J811" s="23">
        <f t="shared" si="12"/>
        <v>0.110552</v>
      </c>
      <c r="K811" s="22" t="str">
        <f>IF(I811&lt;&gt;"",SUMIF(Table1[Codigo_servico],A811,Table1[Subtotal_insumo]),"")</f>
        <v/>
      </c>
      <c r="L811" s="18">
        <f>IF(Table1[[#This Row],[Ordem_insumos]]&lt;&gt;0,VLOOKUP(Table1[[#This Row],[Codigo_servico]],Preencher_Orcamento!$B:$D,3,FALSE)*Table1[[#This Row],[Qtde_insumo]],"")</f>
        <v>0</v>
      </c>
      <c r="M811" s="18">
        <f>IF(Table1[[#This Row],[Ordem_insumos]]&lt;&gt;0,VLOOKUP(Table1[[#This Row],[Codigo_servico]],Preencher_Orcamento!$B:$D,3,FALSE)*Table1[[#This Row],[Subtotal_insumo]],"")</f>
        <v>0</v>
      </c>
    </row>
    <row r="812" spans="1:13" x14ac:dyDescent="0.25">
      <c r="A812" s="6">
        <v>30421</v>
      </c>
      <c r="B812" s="126">
        <v>7</v>
      </c>
      <c r="C812" s="133"/>
      <c r="D812" s="134">
        <v>2099</v>
      </c>
      <c r="E812" s="7" t="s">
        <v>2205</v>
      </c>
      <c r="F812" s="8" t="s">
        <v>2140</v>
      </c>
      <c r="G812" s="18">
        <f>IFERROR(VLOOKUP(Table1[[#This Row],[Codigo_insumo]],BD_Insumos!$B:$E,4),"")</f>
        <v>12.627877718847255</v>
      </c>
      <c r="H812" s="140">
        <v>1.2</v>
      </c>
      <c r="I812" s="9"/>
      <c r="J812" s="23">
        <f t="shared" si="12"/>
        <v>15.153453262616706</v>
      </c>
      <c r="K812" s="22" t="str">
        <f>IF(I812&lt;&gt;"",SUMIF(Table1[Codigo_servico],A812,Table1[Subtotal_insumo]),"")</f>
        <v/>
      </c>
      <c r="L812" s="18">
        <f>IF(Table1[[#This Row],[Ordem_insumos]]&lt;&gt;0,VLOOKUP(Table1[[#This Row],[Codigo_servico]],Preencher_Orcamento!$B:$D,3,FALSE)*Table1[[#This Row],[Qtde_insumo]],"")</f>
        <v>0</v>
      </c>
      <c r="M812" s="18">
        <f>IF(Table1[[#This Row],[Ordem_insumos]]&lt;&gt;0,VLOOKUP(Table1[[#This Row],[Codigo_servico]],Preencher_Orcamento!$B:$D,3,FALSE)*Table1[[#This Row],[Subtotal_insumo]],"")</f>
        <v>0</v>
      </c>
    </row>
    <row r="813" spans="1:13" x14ac:dyDescent="0.25">
      <c r="A813" s="6">
        <v>30421</v>
      </c>
      <c r="B813" s="126">
        <v>8</v>
      </c>
      <c r="C813" s="133"/>
      <c r="D813" s="134">
        <v>11510</v>
      </c>
      <c r="E813" s="7" t="s">
        <v>205</v>
      </c>
      <c r="F813" s="8" t="s">
        <v>197</v>
      </c>
      <c r="G813" s="18">
        <f>IFERROR(VLOOKUP(Table1[[#This Row],[Codigo_insumo]],BD_Insumos!$B:$E,4),"")</f>
        <v>3.2757999999999998</v>
      </c>
      <c r="H813" s="140">
        <v>1.24</v>
      </c>
      <c r="I813" s="9"/>
      <c r="J813" s="23">
        <f t="shared" si="12"/>
        <v>4.061992</v>
      </c>
      <c r="K813" s="22" t="str">
        <f>IF(I813&lt;&gt;"",SUMIF(Table1[Codigo_servico],A813,Table1[Subtotal_insumo]),"")</f>
        <v/>
      </c>
      <c r="L813" s="18">
        <f>IF(Table1[[#This Row],[Ordem_insumos]]&lt;&gt;0,VLOOKUP(Table1[[#This Row],[Codigo_servico]],Preencher_Orcamento!$B:$D,3,FALSE)*Table1[[#This Row],[Qtde_insumo]],"")</f>
        <v>0</v>
      </c>
      <c r="M813" s="18">
        <f>IF(Table1[[#This Row],[Ordem_insumos]]&lt;&gt;0,VLOOKUP(Table1[[#This Row],[Codigo_servico]],Preencher_Orcamento!$B:$D,3,FALSE)*Table1[[#This Row],[Subtotal_insumo]],"")</f>
        <v>0</v>
      </c>
    </row>
    <row r="814" spans="1:13" ht="39" x14ac:dyDescent="0.25">
      <c r="A814" s="6">
        <v>30421</v>
      </c>
      <c r="B814" s="126">
        <v>9</v>
      </c>
      <c r="C814" s="133"/>
      <c r="D814" s="134">
        <v>12052</v>
      </c>
      <c r="E814" s="7" t="s">
        <v>222</v>
      </c>
      <c r="F814" s="8" t="s">
        <v>170</v>
      </c>
      <c r="G814" s="18">
        <f>IFERROR(VLOOKUP(Table1[[#This Row],[Codigo_insumo]],BD_Insumos!$B:$E,4),"")</f>
        <v>41.6922</v>
      </c>
      <c r="H814" s="140">
        <v>1</v>
      </c>
      <c r="I814" s="9"/>
      <c r="J814" s="23">
        <f t="shared" si="12"/>
        <v>41.6922</v>
      </c>
      <c r="K814" s="22" t="str">
        <f>IF(I814&lt;&gt;"",SUMIF(Table1[Codigo_servico],A814,Table1[Subtotal_insumo]),"")</f>
        <v/>
      </c>
      <c r="L814" s="18">
        <f>IF(Table1[[#This Row],[Ordem_insumos]]&lt;&gt;0,VLOOKUP(Table1[[#This Row],[Codigo_servico]],Preencher_Orcamento!$B:$D,3,FALSE)*Table1[[#This Row],[Qtde_insumo]],"")</f>
        <v>0</v>
      </c>
      <c r="M814" s="18">
        <f>IF(Table1[[#This Row],[Ordem_insumos]]&lt;&gt;0,VLOOKUP(Table1[[#This Row],[Codigo_servico]],Preencher_Orcamento!$B:$D,3,FALSE)*Table1[[#This Row],[Subtotal_insumo]],"")</f>
        <v>0</v>
      </c>
    </row>
    <row r="815" spans="1:13" x14ac:dyDescent="0.25">
      <c r="A815" s="6">
        <v>30421</v>
      </c>
      <c r="B815" s="126">
        <v>10</v>
      </c>
      <c r="C815" s="133"/>
      <c r="D815" s="134">
        <v>2015</v>
      </c>
      <c r="E815" s="7" t="s">
        <v>2186</v>
      </c>
      <c r="F815" s="8" t="s">
        <v>2140</v>
      </c>
      <c r="G815" s="18">
        <f>IFERROR(VLOOKUP(Table1[[#This Row],[Codigo_insumo]],BD_Insumos!$B:$E,4),"")</f>
        <v>16.259414142106937</v>
      </c>
      <c r="H815" s="140">
        <v>0.1</v>
      </c>
      <c r="I815" s="9"/>
      <c r="J815" s="23">
        <f t="shared" si="12"/>
        <v>1.6259414142106938</v>
      </c>
      <c r="K815" s="22" t="str">
        <f>IF(I815&lt;&gt;"",SUMIF(Table1[Codigo_servico],A815,Table1[Subtotal_insumo]),"")</f>
        <v/>
      </c>
      <c r="L815" s="18">
        <f>IF(Table1[[#This Row],[Ordem_insumos]]&lt;&gt;0,VLOOKUP(Table1[[#This Row],[Codigo_servico]],Preencher_Orcamento!$B:$D,3,FALSE)*Table1[[#This Row],[Qtde_insumo]],"")</f>
        <v>0</v>
      </c>
      <c r="M815" s="18">
        <f>IF(Table1[[#This Row],[Ordem_insumos]]&lt;&gt;0,VLOOKUP(Table1[[#This Row],[Codigo_servico]],Preencher_Orcamento!$B:$D,3,FALSE)*Table1[[#This Row],[Subtotal_insumo]],"")</f>
        <v>0</v>
      </c>
    </row>
    <row r="816" spans="1:13" x14ac:dyDescent="0.25">
      <c r="A816" s="6">
        <v>30421</v>
      </c>
      <c r="B816" s="126">
        <v>11</v>
      </c>
      <c r="C816" s="133"/>
      <c r="D816" s="134">
        <v>94001</v>
      </c>
      <c r="E816" s="7" t="s">
        <v>2481</v>
      </c>
      <c r="F816" s="8" t="s">
        <v>2140</v>
      </c>
      <c r="G816" s="18">
        <f>IFERROR(VLOOKUP(Table1[[#This Row],[Codigo_insumo]],BD_Insumos!$B:$E,4),"")</f>
        <v>0.94093109468750002</v>
      </c>
      <c r="H816" s="140">
        <v>1.4E-2</v>
      </c>
      <c r="I816" s="9"/>
      <c r="J816" s="23">
        <f t="shared" si="12"/>
        <v>1.3173035325625001E-2</v>
      </c>
      <c r="K816" s="22" t="str">
        <f>IF(I816&lt;&gt;"",SUMIF(Table1[Codigo_servico],A816,Table1[Subtotal_insumo]),"")</f>
        <v/>
      </c>
      <c r="L816" s="18">
        <f>IF(Table1[[#This Row],[Ordem_insumos]]&lt;&gt;0,VLOOKUP(Table1[[#This Row],[Codigo_servico]],Preencher_Orcamento!$B:$D,3,FALSE)*Table1[[#This Row],[Qtde_insumo]],"")</f>
        <v>0</v>
      </c>
      <c r="M816" s="18">
        <f>IF(Table1[[#This Row],[Ordem_insumos]]&lt;&gt;0,VLOOKUP(Table1[[#This Row],[Codigo_servico]],Preencher_Orcamento!$B:$D,3,FALSE)*Table1[[#This Row],[Subtotal_insumo]],"")</f>
        <v>0</v>
      </c>
    </row>
    <row r="817" spans="1:13" x14ac:dyDescent="0.25">
      <c r="A817" s="6">
        <v>30421</v>
      </c>
      <c r="B817" s="126">
        <v>12</v>
      </c>
      <c r="C817" s="133"/>
      <c r="D817" s="134">
        <v>2020</v>
      </c>
      <c r="E817" s="7" t="s">
        <v>2188</v>
      </c>
      <c r="F817" s="8" t="s">
        <v>2140</v>
      </c>
      <c r="G817" s="16">
        <f>IFERROR(VLOOKUP(Table1[[#This Row],[Codigo_insumo]],BD_Insumos!$B:$E,4),"")</f>
        <v>15.860837164231068</v>
      </c>
      <c r="H817" s="140">
        <v>0.3</v>
      </c>
      <c r="I817" s="9"/>
      <c r="J817" s="22">
        <f t="shared" si="12"/>
        <v>4.75825114926932</v>
      </c>
      <c r="K817" s="22" t="str">
        <f>IF(I817&lt;&gt;"",SUMIF(Table1[Codigo_servico],A817,Table1[Subtotal_insumo]),"")</f>
        <v/>
      </c>
      <c r="L817" s="16">
        <f>IF(Table1[[#This Row],[Ordem_insumos]]&lt;&gt;0,VLOOKUP(Table1[[#This Row],[Codigo_servico]],Preencher_Orcamento!$B:$D,3,FALSE)*Table1[[#This Row],[Qtde_insumo]],"")</f>
        <v>0</v>
      </c>
      <c r="M817" s="16">
        <f>IF(Table1[[#This Row],[Ordem_insumos]]&lt;&gt;0,VLOOKUP(Table1[[#This Row],[Codigo_servico]],Preencher_Orcamento!$B:$D,3,FALSE)*Table1[[#This Row],[Subtotal_insumo]],"")</f>
        <v>0</v>
      </c>
    </row>
    <row r="818" spans="1:13" x14ac:dyDescent="0.25">
      <c r="A818" s="3">
        <v>30422</v>
      </c>
      <c r="B818" s="125">
        <v>0</v>
      </c>
      <c r="C818" s="131" t="s">
        <v>2526</v>
      </c>
      <c r="D818" s="132"/>
      <c r="E818" s="4"/>
      <c r="F818" s="4"/>
      <c r="G818" s="17" t="str">
        <f>IFERROR(VLOOKUP(Table1[[#This Row],[Codigo_insumo]],BD_Insumos!$B:$E,4),"")</f>
        <v/>
      </c>
      <c r="H818" s="139"/>
      <c r="I818" s="5" t="s">
        <v>170</v>
      </c>
      <c r="J818" s="20" t="str">
        <f t="shared" si="12"/>
        <v/>
      </c>
      <c r="K818" s="21">
        <f>IF(I818&lt;&gt;"",SUMIF(Table1[Codigo_servico],A818,Table1[Subtotal_insumo]),"")</f>
        <v>104.17164341438172</v>
      </c>
      <c r="L818" s="17" t="str">
        <f>IF(Table1[[#This Row],[Ordem_insumos]]&lt;&gt;0,VLOOKUP(Table1[[#This Row],[Codigo_servico]],Preencher_Orcamento!$B:$D,3,FALSE)*Table1[[#This Row],[Qtde_insumo]],"")</f>
        <v/>
      </c>
      <c r="M818" s="17" t="str">
        <f>IF(Table1[[#This Row],[Ordem_insumos]]&lt;&gt;0,VLOOKUP(Table1[[#This Row],[Codigo_servico]],Preencher_Orcamento!$B:$D,3,FALSE)*Table1[[#This Row],[Subtotal_insumo]],"")</f>
        <v/>
      </c>
    </row>
    <row r="819" spans="1:13" x14ac:dyDescent="0.25">
      <c r="A819" s="6">
        <v>30422</v>
      </c>
      <c r="B819" s="126">
        <v>1</v>
      </c>
      <c r="C819" s="133"/>
      <c r="D819" s="134">
        <v>2013</v>
      </c>
      <c r="E819" s="7" t="s">
        <v>2184</v>
      </c>
      <c r="F819" s="8" t="s">
        <v>2140</v>
      </c>
      <c r="G819" s="16">
        <f>IFERROR(VLOOKUP(Table1[[#This Row],[Codigo_insumo]],BD_Insumos!$B:$E,4),"")</f>
        <v>15.756939025755017</v>
      </c>
      <c r="H819" s="140">
        <v>0.43</v>
      </c>
      <c r="I819" s="9"/>
      <c r="J819" s="22">
        <f t="shared" si="12"/>
        <v>6.7754837810746569</v>
      </c>
      <c r="K819" s="22" t="str">
        <f>IF(I819&lt;&gt;"",SUMIF(Table1[Codigo_servico],A819,Table1[Subtotal_insumo]),"")</f>
        <v/>
      </c>
      <c r="L819" s="16">
        <f>IF(Table1[[#This Row],[Ordem_insumos]]&lt;&gt;0,VLOOKUP(Table1[[#This Row],[Codigo_servico]],Preencher_Orcamento!$B:$D,3,FALSE)*Table1[[#This Row],[Qtde_insumo]],"")</f>
        <v>0</v>
      </c>
      <c r="M819" s="16">
        <f>IF(Table1[[#This Row],[Ordem_insumos]]&lt;&gt;0,VLOOKUP(Table1[[#This Row],[Codigo_servico]],Preencher_Orcamento!$B:$D,3,FALSE)*Table1[[#This Row],[Subtotal_insumo]],"")</f>
        <v>0</v>
      </c>
    </row>
    <row r="820" spans="1:13" x14ac:dyDescent="0.25">
      <c r="A820" s="6">
        <v>30422</v>
      </c>
      <c r="B820" s="126">
        <v>2</v>
      </c>
      <c r="C820" s="133"/>
      <c r="D820" s="134">
        <v>10617</v>
      </c>
      <c r="E820" s="7" t="s">
        <v>127</v>
      </c>
      <c r="F820" s="8" t="s">
        <v>58</v>
      </c>
      <c r="G820" s="16">
        <f>IFERROR(VLOOKUP(Table1[[#This Row],[Codigo_insumo]],BD_Insumos!$B:$E,4),"")</f>
        <v>263.19749999999999</v>
      </c>
      <c r="H820" s="140">
        <v>4.3999999999999997E-2</v>
      </c>
      <c r="I820" s="9"/>
      <c r="J820" s="22">
        <f t="shared" si="12"/>
        <v>11.580689999999999</v>
      </c>
      <c r="K820" s="22" t="str">
        <f>IF(I820&lt;&gt;"",SUMIF(Table1[Codigo_servico],A820,Table1[Subtotal_insumo]),"")</f>
        <v/>
      </c>
      <c r="L820" s="16">
        <f>IF(Table1[[#This Row],[Ordem_insumos]]&lt;&gt;0,VLOOKUP(Table1[[#This Row],[Codigo_servico]],Preencher_Orcamento!$B:$D,3,FALSE)*Table1[[#This Row],[Qtde_insumo]],"")</f>
        <v>0</v>
      </c>
      <c r="M820" s="16">
        <f>IF(Table1[[#This Row],[Ordem_insumos]]&lt;&gt;0,VLOOKUP(Table1[[#This Row],[Codigo_servico]],Preencher_Orcamento!$B:$D,3,FALSE)*Table1[[#This Row],[Subtotal_insumo]],"")</f>
        <v>0</v>
      </c>
    </row>
    <row r="821" spans="1:13" x14ac:dyDescent="0.25">
      <c r="A821" s="6">
        <v>30422</v>
      </c>
      <c r="B821" s="126">
        <v>3</v>
      </c>
      <c r="C821" s="133"/>
      <c r="D821" s="134">
        <v>2015</v>
      </c>
      <c r="E821" s="7" t="s">
        <v>2186</v>
      </c>
      <c r="F821" s="8" t="s">
        <v>2140</v>
      </c>
      <c r="G821" s="16">
        <f>IFERROR(VLOOKUP(Table1[[#This Row],[Codigo_insumo]],BD_Insumos!$B:$E,4),"")</f>
        <v>16.259414142106937</v>
      </c>
      <c r="H821" s="140">
        <v>0.1</v>
      </c>
      <c r="I821" s="9"/>
      <c r="J821" s="22">
        <f t="shared" si="12"/>
        <v>1.6259414142106938</v>
      </c>
      <c r="K821" s="22" t="str">
        <f>IF(I821&lt;&gt;"",SUMIF(Table1[Codigo_servico],A821,Table1[Subtotal_insumo]),"")</f>
        <v/>
      </c>
      <c r="L821" s="16">
        <f>IF(Table1[[#This Row],[Ordem_insumos]]&lt;&gt;0,VLOOKUP(Table1[[#This Row],[Codigo_servico]],Preencher_Orcamento!$B:$D,3,FALSE)*Table1[[#This Row],[Qtde_insumo]],"")</f>
        <v>0</v>
      </c>
      <c r="M821" s="16">
        <f>IF(Table1[[#This Row],[Ordem_insumos]]&lt;&gt;0,VLOOKUP(Table1[[#This Row],[Codigo_servico]],Preencher_Orcamento!$B:$D,3,FALSE)*Table1[[#This Row],[Subtotal_insumo]],"")</f>
        <v>0</v>
      </c>
    </row>
    <row r="822" spans="1:13" ht="39" x14ac:dyDescent="0.25">
      <c r="A822" s="6">
        <v>30422</v>
      </c>
      <c r="B822" s="126">
        <v>4</v>
      </c>
      <c r="C822" s="133"/>
      <c r="D822" s="134">
        <v>12053</v>
      </c>
      <c r="E822" s="7" t="s">
        <v>223</v>
      </c>
      <c r="F822" s="8" t="s">
        <v>170</v>
      </c>
      <c r="G822" s="16">
        <f>IFERROR(VLOOKUP(Table1[[#This Row],[Codigo_insumo]],BD_Insumos!$B:$E,4),"")</f>
        <v>51.052</v>
      </c>
      <c r="H822" s="140">
        <v>1</v>
      </c>
      <c r="I822" s="9"/>
      <c r="J822" s="22">
        <f t="shared" si="12"/>
        <v>51.052</v>
      </c>
      <c r="K822" s="22" t="str">
        <f>IF(I822&lt;&gt;"",SUMIF(Table1[Codigo_servico],A822,Table1[Subtotal_insumo]),"")</f>
        <v/>
      </c>
      <c r="L822" s="16">
        <f>IF(Table1[[#This Row],[Ordem_insumos]]&lt;&gt;0,VLOOKUP(Table1[[#This Row],[Codigo_servico]],Preencher_Orcamento!$B:$D,3,FALSE)*Table1[[#This Row],[Qtde_insumo]],"")</f>
        <v>0</v>
      </c>
      <c r="M822" s="16">
        <f>IF(Table1[[#This Row],[Ordem_insumos]]&lt;&gt;0,VLOOKUP(Table1[[#This Row],[Codigo_servico]],Preencher_Orcamento!$B:$D,3,FALSE)*Table1[[#This Row],[Subtotal_insumo]],"")</f>
        <v>0</v>
      </c>
    </row>
    <row r="823" spans="1:13" x14ac:dyDescent="0.25">
      <c r="A823" s="6">
        <v>30422</v>
      </c>
      <c r="B823" s="126">
        <v>5</v>
      </c>
      <c r="C823" s="133"/>
      <c r="D823" s="134">
        <v>11046</v>
      </c>
      <c r="E823" s="7" t="s">
        <v>178</v>
      </c>
      <c r="F823" s="8" t="s">
        <v>5</v>
      </c>
      <c r="G823" s="18">
        <f>IFERROR(VLOOKUP(Table1[[#This Row],[Codigo_insumo]],BD_Insumos!$B:$E,4),"")</f>
        <v>2.4108999999999998</v>
      </c>
      <c r="H823" s="140">
        <v>1.01</v>
      </c>
      <c r="I823" s="9"/>
      <c r="J823" s="23">
        <f t="shared" si="12"/>
        <v>2.435009</v>
      </c>
      <c r="K823" s="22" t="str">
        <f>IF(I823&lt;&gt;"",SUMIF(Table1[Codigo_servico],A823,Table1[Subtotal_insumo]),"")</f>
        <v/>
      </c>
      <c r="L823" s="18">
        <f>IF(Table1[[#This Row],[Ordem_insumos]]&lt;&gt;0,VLOOKUP(Table1[[#This Row],[Codigo_servico]],Preencher_Orcamento!$B:$D,3,FALSE)*Table1[[#This Row],[Qtde_insumo]],"")</f>
        <v>0</v>
      </c>
      <c r="M823" s="18">
        <f>IF(Table1[[#This Row],[Ordem_insumos]]&lt;&gt;0,VLOOKUP(Table1[[#This Row],[Codigo_servico]],Preencher_Orcamento!$B:$D,3,FALSE)*Table1[[#This Row],[Subtotal_insumo]],"")</f>
        <v>0</v>
      </c>
    </row>
    <row r="824" spans="1:13" x14ac:dyDescent="0.25">
      <c r="A824" s="6">
        <v>30422</v>
      </c>
      <c r="B824" s="126">
        <v>6</v>
      </c>
      <c r="C824" s="133"/>
      <c r="D824" s="134">
        <v>17515</v>
      </c>
      <c r="E824" s="7" t="s">
        <v>383</v>
      </c>
      <c r="F824" s="8" t="s">
        <v>197</v>
      </c>
      <c r="G824" s="18">
        <f>IFERROR(VLOOKUP(Table1[[#This Row],[Codigo_insumo]],BD_Insumos!$B:$E,4),"")</f>
        <v>5.5275999999999996</v>
      </c>
      <c r="H824" s="140">
        <v>0.02</v>
      </c>
      <c r="I824" s="9"/>
      <c r="J824" s="23">
        <f t="shared" si="12"/>
        <v>0.110552</v>
      </c>
      <c r="K824" s="22" t="str">
        <f>IF(I824&lt;&gt;"",SUMIF(Table1[Codigo_servico],A824,Table1[Subtotal_insumo]),"")</f>
        <v/>
      </c>
      <c r="L824" s="18">
        <f>IF(Table1[[#This Row],[Ordem_insumos]]&lt;&gt;0,VLOOKUP(Table1[[#This Row],[Codigo_servico]],Preencher_Orcamento!$B:$D,3,FALSE)*Table1[[#This Row],[Qtde_insumo]],"")</f>
        <v>0</v>
      </c>
      <c r="M824" s="18">
        <f>IF(Table1[[#This Row],[Ordem_insumos]]&lt;&gt;0,VLOOKUP(Table1[[#This Row],[Codigo_servico]],Preencher_Orcamento!$B:$D,3,FALSE)*Table1[[#This Row],[Subtotal_insumo]],"")</f>
        <v>0</v>
      </c>
    </row>
    <row r="825" spans="1:13" x14ac:dyDescent="0.25">
      <c r="A825" s="6">
        <v>30422</v>
      </c>
      <c r="B825" s="126">
        <v>7</v>
      </c>
      <c r="C825" s="133"/>
      <c r="D825" s="134">
        <v>11070</v>
      </c>
      <c r="E825" s="7" t="s">
        <v>185</v>
      </c>
      <c r="F825" s="8" t="s">
        <v>5</v>
      </c>
      <c r="G825" s="18">
        <f>IFERROR(VLOOKUP(Table1[[#This Row],[Codigo_insumo]],BD_Insumos!$B:$E,4),"")</f>
        <v>4.1189999999999998</v>
      </c>
      <c r="H825" s="140">
        <v>1.1000000000000001</v>
      </c>
      <c r="I825" s="9"/>
      <c r="J825" s="23">
        <f t="shared" si="12"/>
        <v>4.5308999999999999</v>
      </c>
      <c r="K825" s="22" t="str">
        <f>IF(I825&lt;&gt;"",SUMIF(Table1[Codigo_servico],A825,Table1[Subtotal_insumo]),"")</f>
        <v/>
      </c>
      <c r="L825" s="18">
        <f>IF(Table1[[#This Row],[Ordem_insumos]]&lt;&gt;0,VLOOKUP(Table1[[#This Row],[Codigo_servico]],Preencher_Orcamento!$B:$D,3,FALSE)*Table1[[#This Row],[Qtde_insumo]],"")</f>
        <v>0</v>
      </c>
      <c r="M825" s="18">
        <f>IF(Table1[[#This Row],[Ordem_insumos]]&lt;&gt;0,VLOOKUP(Table1[[#This Row],[Codigo_servico]],Preencher_Orcamento!$B:$D,3,FALSE)*Table1[[#This Row],[Subtotal_insumo]],"")</f>
        <v>0</v>
      </c>
    </row>
    <row r="826" spans="1:13" x14ac:dyDescent="0.25">
      <c r="A826" s="6">
        <v>30422</v>
      </c>
      <c r="B826" s="126">
        <v>8</v>
      </c>
      <c r="C826" s="133"/>
      <c r="D826" s="134">
        <v>11510</v>
      </c>
      <c r="E826" s="7" t="s">
        <v>205</v>
      </c>
      <c r="F826" s="8" t="s">
        <v>197</v>
      </c>
      <c r="G826" s="18">
        <f>IFERROR(VLOOKUP(Table1[[#This Row],[Codigo_insumo]],BD_Insumos!$B:$E,4),"")</f>
        <v>3.2757999999999998</v>
      </c>
      <c r="H826" s="140">
        <v>1.24</v>
      </c>
      <c r="I826" s="9"/>
      <c r="J826" s="23">
        <f t="shared" si="12"/>
        <v>4.061992</v>
      </c>
      <c r="K826" s="22" t="str">
        <f>IF(I826&lt;&gt;"",SUMIF(Table1[Codigo_servico],A826,Table1[Subtotal_insumo]),"")</f>
        <v/>
      </c>
      <c r="L826" s="18">
        <f>IF(Table1[[#This Row],[Ordem_insumos]]&lt;&gt;0,VLOOKUP(Table1[[#This Row],[Codigo_servico]],Preencher_Orcamento!$B:$D,3,FALSE)*Table1[[#This Row],[Qtde_insumo]],"")</f>
        <v>0</v>
      </c>
      <c r="M826" s="18">
        <f>IF(Table1[[#This Row],[Ordem_insumos]]&lt;&gt;0,VLOOKUP(Table1[[#This Row],[Codigo_servico]],Preencher_Orcamento!$B:$D,3,FALSE)*Table1[[#This Row],[Subtotal_insumo]],"")</f>
        <v>0</v>
      </c>
    </row>
    <row r="827" spans="1:13" x14ac:dyDescent="0.25">
      <c r="A827" s="6">
        <v>30422</v>
      </c>
      <c r="B827" s="126">
        <v>9</v>
      </c>
      <c r="C827" s="133"/>
      <c r="D827" s="134">
        <v>94001</v>
      </c>
      <c r="E827" s="7" t="s">
        <v>2481</v>
      </c>
      <c r="F827" s="8" t="s">
        <v>2140</v>
      </c>
      <c r="G827" s="18">
        <f>IFERROR(VLOOKUP(Table1[[#This Row],[Codigo_insumo]],BD_Insumos!$B:$E,4),"")</f>
        <v>0.94093109468750002</v>
      </c>
      <c r="H827" s="140">
        <v>1.4E-2</v>
      </c>
      <c r="I827" s="9"/>
      <c r="J827" s="23">
        <f t="shared" si="12"/>
        <v>1.3173035325625001E-2</v>
      </c>
      <c r="K827" s="22" t="str">
        <f>IF(I827&lt;&gt;"",SUMIF(Table1[Codigo_servico],A827,Table1[Subtotal_insumo]),"")</f>
        <v/>
      </c>
      <c r="L827" s="18">
        <f>IF(Table1[[#This Row],[Ordem_insumos]]&lt;&gt;0,VLOOKUP(Table1[[#This Row],[Codigo_servico]],Preencher_Orcamento!$B:$D,3,FALSE)*Table1[[#This Row],[Qtde_insumo]],"")</f>
        <v>0</v>
      </c>
      <c r="M827" s="18">
        <f>IF(Table1[[#This Row],[Ordem_insumos]]&lt;&gt;0,VLOOKUP(Table1[[#This Row],[Codigo_servico]],Preencher_Orcamento!$B:$D,3,FALSE)*Table1[[#This Row],[Subtotal_insumo]],"")</f>
        <v>0</v>
      </c>
    </row>
    <row r="828" spans="1:13" x14ac:dyDescent="0.25">
      <c r="A828" s="6">
        <v>30422</v>
      </c>
      <c r="B828" s="126">
        <v>10</v>
      </c>
      <c r="C828" s="133"/>
      <c r="D828" s="134">
        <v>2099</v>
      </c>
      <c r="E828" s="7" t="s">
        <v>2205</v>
      </c>
      <c r="F828" s="8" t="s">
        <v>2140</v>
      </c>
      <c r="G828" s="18">
        <f>IFERROR(VLOOKUP(Table1[[#This Row],[Codigo_insumo]],BD_Insumos!$B:$E,4),"")</f>
        <v>12.627877718847255</v>
      </c>
      <c r="H828" s="140">
        <v>1.3</v>
      </c>
      <c r="I828" s="9"/>
      <c r="J828" s="23">
        <f t="shared" si="12"/>
        <v>16.416241034501432</v>
      </c>
      <c r="K828" s="22" t="str">
        <f>IF(I828&lt;&gt;"",SUMIF(Table1[Codigo_servico],A828,Table1[Subtotal_insumo]),"")</f>
        <v/>
      </c>
      <c r="L828" s="18">
        <f>IF(Table1[[#This Row],[Ordem_insumos]]&lt;&gt;0,VLOOKUP(Table1[[#This Row],[Codigo_servico]],Preencher_Orcamento!$B:$D,3,FALSE)*Table1[[#This Row],[Qtde_insumo]],"")</f>
        <v>0</v>
      </c>
      <c r="M828" s="18">
        <f>IF(Table1[[#This Row],[Ordem_insumos]]&lt;&gt;0,VLOOKUP(Table1[[#This Row],[Codigo_servico]],Preencher_Orcamento!$B:$D,3,FALSE)*Table1[[#This Row],[Subtotal_insumo]],"")</f>
        <v>0</v>
      </c>
    </row>
    <row r="829" spans="1:13" x14ac:dyDescent="0.25">
      <c r="A829" s="6">
        <v>30422</v>
      </c>
      <c r="B829" s="126">
        <v>11</v>
      </c>
      <c r="C829" s="133"/>
      <c r="D829" s="134">
        <v>2020</v>
      </c>
      <c r="E829" s="7" t="s">
        <v>2188</v>
      </c>
      <c r="F829" s="8" t="s">
        <v>2140</v>
      </c>
      <c r="G829" s="18">
        <f>IFERROR(VLOOKUP(Table1[[#This Row],[Codigo_insumo]],BD_Insumos!$B:$E,4),"")</f>
        <v>15.860837164231068</v>
      </c>
      <c r="H829" s="140">
        <v>0.3</v>
      </c>
      <c r="I829" s="9"/>
      <c r="J829" s="23">
        <f t="shared" si="12"/>
        <v>4.75825114926932</v>
      </c>
      <c r="K829" s="22" t="str">
        <f>IF(I829&lt;&gt;"",SUMIF(Table1[Codigo_servico],A829,Table1[Subtotal_insumo]),"")</f>
        <v/>
      </c>
      <c r="L829" s="18">
        <f>IF(Table1[[#This Row],[Ordem_insumos]]&lt;&gt;0,VLOOKUP(Table1[[#This Row],[Codigo_servico]],Preencher_Orcamento!$B:$D,3,FALSE)*Table1[[#This Row],[Qtde_insumo]],"")</f>
        <v>0</v>
      </c>
      <c r="M829" s="18">
        <f>IF(Table1[[#This Row],[Ordem_insumos]]&lt;&gt;0,VLOOKUP(Table1[[#This Row],[Codigo_servico]],Preencher_Orcamento!$B:$D,3,FALSE)*Table1[[#This Row],[Subtotal_insumo]],"")</f>
        <v>0</v>
      </c>
    </row>
    <row r="830" spans="1:13" x14ac:dyDescent="0.25">
      <c r="A830" s="6">
        <v>30422</v>
      </c>
      <c r="B830" s="126">
        <v>12</v>
      </c>
      <c r="C830" s="133"/>
      <c r="D830" s="134">
        <v>11066</v>
      </c>
      <c r="E830" s="7" t="s">
        <v>183</v>
      </c>
      <c r="F830" s="8" t="s">
        <v>5</v>
      </c>
      <c r="G830" s="16">
        <f>IFERROR(VLOOKUP(Table1[[#This Row],[Codigo_insumo]],BD_Insumos!$B:$E,4),"")</f>
        <v>1.0965</v>
      </c>
      <c r="H830" s="140">
        <v>0.74</v>
      </c>
      <c r="I830" s="9"/>
      <c r="J830" s="22">
        <f t="shared" si="12"/>
        <v>0.81140999999999996</v>
      </c>
      <c r="K830" s="22" t="str">
        <f>IF(I830&lt;&gt;"",SUMIF(Table1[Codigo_servico],A830,Table1[Subtotal_insumo]),"")</f>
        <v/>
      </c>
      <c r="L830" s="16">
        <f>IF(Table1[[#This Row],[Ordem_insumos]]&lt;&gt;0,VLOOKUP(Table1[[#This Row],[Codigo_servico]],Preencher_Orcamento!$B:$D,3,FALSE)*Table1[[#This Row],[Qtde_insumo]],"")</f>
        <v>0</v>
      </c>
      <c r="M830" s="16">
        <f>IF(Table1[[#This Row],[Ordem_insumos]]&lt;&gt;0,VLOOKUP(Table1[[#This Row],[Codigo_servico]],Preencher_Orcamento!$B:$D,3,FALSE)*Table1[[#This Row],[Subtotal_insumo]],"")</f>
        <v>0</v>
      </c>
    </row>
    <row r="831" spans="1:13" x14ac:dyDescent="0.25">
      <c r="A831" s="3">
        <v>30423</v>
      </c>
      <c r="B831" s="125">
        <v>0</v>
      </c>
      <c r="C831" s="131" t="s">
        <v>2527</v>
      </c>
      <c r="D831" s="132"/>
      <c r="E831" s="4"/>
      <c r="F831" s="4"/>
      <c r="G831" s="17" t="str">
        <f>IFERROR(VLOOKUP(Table1[[#This Row],[Codigo_insumo]],BD_Insumos!$B:$E,4),"")</f>
        <v/>
      </c>
      <c r="H831" s="139"/>
      <c r="I831" s="5" t="s">
        <v>170</v>
      </c>
      <c r="J831" s="20" t="str">
        <f t="shared" si="12"/>
        <v/>
      </c>
      <c r="K831" s="21">
        <f>IF(I831&lt;&gt;"",SUMIF(Table1[Codigo_servico],A831,Table1[Subtotal_insumo]),"")</f>
        <v>115.92393118626644</v>
      </c>
      <c r="L831" s="17" t="str">
        <f>IF(Table1[[#This Row],[Ordem_insumos]]&lt;&gt;0,VLOOKUP(Table1[[#This Row],[Codigo_servico]],Preencher_Orcamento!$B:$D,3,FALSE)*Table1[[#This Row],[Qtde_insumo]],"")</f>
        <v/>
      </c>
      <c r="M831" s="17" t="str">
        <f>IF(Table1[[#This Row],[Ordem_insumos]]&lt;&gt;0,VLOOKUP(Table1[[#This Row],[Codigo_servico]],Preencher_Orcamento!$B:$D,3,FALSE)*Table1[[#This Row],[Subtotal_insumo]],"")</f>
        <v/>
      </c>
    </row>
    <row r="832" spans="1:13" x14ac:dyDescent="0.25">
      <c r="A832" s="6">
        <v>30423</v>
      </c>
      <c r="B832" s="126">
        <v>1</v>
      </c>
      <c r="C832" s="133"/>
      <c r="D832" s="134">
        <v>94001</v>
      </c>
      <c r="E832" s="7" t="s">
        <v>2481</v>
      </c>
      <c r="F832" s="8" t="s">
        <v>2140</v>
      </c>
      <c r="G832" s="16">
        <f>IFERROR(VLOOKUP(Table1[[#This Row],[Codigo_insumo]],BD_Insumos!$B:$E,4),"")</f>
        <v>0.94093109468750002</v>
      </c>
      <c r="H832" s="140">
        <v>1.4E-2</v>
      </c>
      <c r="I832" s="9"/>
      <c r="J832" s="22">
        <f t="shared" si="12"/>
        <v>1.3173035325625001E-2</v>
      </c>
      <c r="K832" s="22" t="str">
        <f>IF(I832&lt;&gt;"",SUMIF(Table1[Codigo_servico],A832,Table1[Subtotal_insumo]),"")</f>
        <v/>
      </c>
      <c r="L832" s="16">
        <f>IF(Table1[[#This Row],[Ordem_insumos]]&lt;&gt;0,VLOOKUP(Table1[[#This Row],[Codigo_servico]],Preencher_Orcamento!$B:$D,3,FALSE)*Table1[[#This Row],[Qtde_insumo]],"")</f>
        <v>0</v>
      </c>
      <c r="M832" s="16">
        <f>IF(Table1[[#This Row],[Ordem_insumos]]&lt;&gt;0,VLOOKUP(Table1[[#This Row],[Codigo_servico]],Preencher_Orcamento!$B:$D,3,FALSE)*Table1[[#This Row],[Subtotal_insumo]],"")</f>
        <v>0</v>
      </c>
    </row>
    <row r="833" spans="1:13" x14ac:dyDescent="0.25">
      <c r="A833" s="6">
        <v>30423</v>
      </c>
      <c r="B833" s="126">
        <v>2</v>
      </c>
      <c r="C833" s="133"/>
      <c r="D833" s="134">
        <v>11066</v>
      </c>
      <c r="E833" s="7" t="s">
        <v>183</v>
      </c>
      <c r="F833" s="8" t="s">
        <v>5</v>
      </c>
      <c r="G833" s="16">
        <f>IFERROR(VLOOKUP(Table1[[#This Row],[Codigo_insumo]],BD_Insumos!$B:$E,4),"")</f>
        <v>1.0965</v>
      </c>
      <c r="H833" s="140">
        <v>0.74</v>
      </c>
      <c r="I833" s="9"/>
      <c r="J833" s="22">
        <f t="shared" si="12"/>
        <v>0.81140999999999996</v>
      </c>
      <c r="K833" s="22" t="str">
        <f>IF(I833&lt;&gt;"",SUMIF(Table1[Codigo_servico],A833,Table1[Subtotal_insumo]),"")</f>
        <v/>
      </c>
      <c r="L833" s="16">
        <f>IF(Table1[[#This Row],[Ordem_insumos]]&lt;&gt;0,VLOOKUP(Table1[[#This Row],[Codigo_servico]],Preencher_Orcamento!$B:$D,3,FALSE)*Table1[[#This Row],[Qtde_insumo]],"")</f>
        <v>0</v>
      </c>
      <c r="M833" s="16">
        <f>IF(Table1[[#This Row],[Ordem_insumos]]&lt;&gt;0,VLOOKUP(Table1[[#This Row],[Codigo_servico]],Preencher_Orcamento!$B:$D,3,FALSE)*Table1[[#This Row],[Subtotal_insumo]],"")</f>
        <v>0</v>
      </c>
    </row>
    <row r="834" spans="1:13" x14ac:dyDescent="0.25">
      <c r="A834" s="6">
        <v>30423</v>
      </c>
      <c r="B834" s="126">
        <v>3</v>
      </c>
      <c r="C834" s="133"/>
      <c r="D834" s="134">
        <v>11510</v>
      </c>
      <c r="E834" s="7" t="s">
        <v>205</v>
      </c>
      <c r="F834" s="8" t="s">
        <v>197</v>
      </c>
      <c r="G834" s="16">
        <f>IFERROR(VLOOKUP(Table1[[#This Row],[Codigo_insumo]],BD_Insumos!$B:$E,4),"")</f>
        <v>3.2757999999999998</v>
      </c>
      <c r="H834" s="140">
        <v>1.24</v>
      </c>
      <c r="I834" s="9"/>
      <c r="J834" s="22">
        <f t="shared" ref="J834:J897" si="13">IF(I834="",G834*H834,"")</f>
        <v>4.061992</v>
      </c>
      <c r="K834" s="22" t="str">
        <f>IF(I834&lt;&gt;"",SUMIF(Table1[Codigo_servico],A834,Table1[Subtotal_insumo]),"")</f>
        <v/>
      </c>
      <c r="L834" s="16">
        <f>IF(Table1[[#This Row],[Ordem_insumos]]&lt;&gt;0,VLOOKUP(Table1[[#This Row],[Codigo_servico]],Preencher_Orcamento!$B:$D,3,FALSE)*Table1[[#This Row],[Qtde_insumo]],"")</f>
        <v>0</v>
      </c>
      <c r="M834" s="16">
        <f>IF(Table1[[#This Row],[Ordem_insumos]]&lt;&gt;0,VLOOKUP(Table1[[#This Row],[Codigo_servico]],Preencher_Orcamento!$B:$D,3,FALSE)*Table1[[#This Row],[Subtotal_insumo]],"")</f>
        <v>0</v>
      </c>
    </row>
    <row r="835" spans="1:13" x14ac:dyDescent="0.25">
      <c r="A835" s="6">
        <v>30423</v>
      </c>
      <c r="B835" s="126">
        <v>4</v>
      </c>
      <c r="C835" s="133"/>
      <c r="D835" s="134">
        <v>2015</v>
      </c>
      <c r="E835" s="7" t="s">
        <v>2186</v>
      </c>
      <c r="F835" s="8" t="s">
        <v>2140</v>
      </c>
      <c r="G835" s="16">
        <f>IFERROR(VLOOKUP(Table1[[#This Row],[Codigo_insumo]],BD_Insumos!$B:$E,4),"")</f>
        <v>16.259414142106937</v>
      </c>
      <c r="H835" s="140">
        <v>0.1</v>
      </c>
      <c r="I835" s="9"/>
      <c r="J835" s="22">
        <f t="shared" si="13"/>
        <v>1.6259414142106938</v>
      </c>
      <c r="K835" s="22" t="str">
        <f>IF(I835&lt;&gt;"",SUMIF(Table1[Codigo_servico],A835,Table1[Subtotal_insumo]),"")</f>
        <v/>
      </c>
      <c r="L835" s="16">
        <f>IF(Table1[[#This Row],[Ordem_insumos]]&lt;&gt;0,VLOOKUP(Table1[[#This Row],[Codigo_servico]],Preencher_Orcamento!$B:$D,3,FALSE)*Table1[[#This Row],[Qtde_insumo]],"")</f>
        <v>0</v>
      </c>
      <c r="M835" s="16">
        <f>IF(Table1[[#This Row],[Ordem_insumos]]&lt;&gt;0,VLOOKUP(Table1[[#This Row],[Codigo_servico]],Preencher_Orcamento!$B:$D,3,FALSE)*Table1[[#This Row],[Subtotal_insumo]],"")</f>
        <v>0</v>
      </c>
    </row>
    <row r="836" spans="1:13" x14ac:dyDescent="0.25">
      <c r="A836" s="6">
        <v>30423</v>
      </c>
      <c r="B836" s="126">
        <v>5</v>
      </c>
      <c r="C836" s="133"/>
      <c r="D836" s="134">
        <v>10617</v>
      </c>
      <c r="E836" s="7" t="s">
        <v>127</v>
      </c>
      <c r="F836" s="8" t="s">
        <v>58</v>
      </c>
      <c r="G836" s="18">
        <f>IFERROR(VLOOKUP(Table1[[#This Row],[Codigo_insumo]],BD_Insumos!$B:$E,4),"")</f>
        <v>263.19749999999999</v>
      </c>
      <c r="H836" s="140">
        <v>4.3999999999999997E-2</v>
      </c>
      <c r="I836" s="9"/>
      <c r="J836" s="23">
        <f t="shared" si="13"/>
        <v>11.580689999999999</v>
      </c>
      <c r="K836" s="22" t="str">
        <f>IF(I836&lt;&gt;"",SUMIF(Table1[Codigo_servico],A836,Table1[Subtotal_insumo]),"")</f>
        <v/>
      </c>
      <c r="L836" s="18">
        <f>IF(Table1[[#This Row],[Ordem_insumos]]&lt;&gt;0,VLOOKUP(Table1[[#This Row],[Codigo_servico]],Preencher_Orcamento!$B:$D,3,FALSE)*Table1[[#This Row],[Qtde_insumo]],"")</f>
        <v>0</v>
      </c>
      <c r="M836" s="18">
        <f>IF(Table1[[#This Row],[Ordem_insumos]]&lt;&gt;0,VLOOKUP(Table1[[#This Row],[Codigo_servico]],Preencher_Orcamento!$B:$D,3,FALSE)*Table1[[#This Row],[Subtotal_insumo]],"")</f>
        <v>0</v>
      </c>
    </row>
    <row r="837" spans="1:13" x14ac:dyDescent="0.25">
      <c r="A837" s="6">
        <v>30423</v>
      </c>
      <c r="B837" s="126">
        <v>6</v>
      </c>
      <c r="C837" s="133"/>
      <c r="D837" s="134">
        <v>11046</v>
      </c>
      <c r="E837" s="7" t="s">
        <v>178</v>
      </c>
      <c r="F837" s="8" t="s">
        <v>5</v>
      </c>
      <c r="G837" s="18">
        <f>IFERROR(VLOOKUP(Table1[[#This Row],[Codigo_insumo]],BD_Insumos!$B:$E,4),"")</f>
        <v>2.4108999999999998</v>
      </c>
      <c r="H837" s="140">
        <v>1.01</v>
      </c>
      <c r="I837" s="9"/>
      <c r="J837" s="23">
        <f t="shared" si="13"/>
        <v>2.435009</v>
      </c>
      <c r="K837" s="22" t="str">
        <f>IF(I837&lt;&gt;"",SUMIF(Table1[Codigo_servico],A837,Table1[Subtotal_insumo]),"")</f>
        <v/>
      </c>
      <c r="L837" s="18">
        <f>IF(Table1[[#This Row],[Ordem_insumos]]&lt;&gt;0,VLOOKUP(Table1[[#This Row],[Codigo_servico]],Preencher_Orcamento!$B:$D,3,FALSE)*Table1[[#This Row],[Qtde_insumo]],"")</f>
        <v>0</v>
      </c>
      <c r="M837" s="18">
        <f>IF(Table1[[#This Row],[Ordem_insumos]]&lt;&gt;0,VLOOKUP(Table1[[#This Row],[Codigo_servico]],Preencher_Orcamento!$B:$D,3,FALSE)*Table1[[#This Row],[Subtotal_insumo]],"")</f>
        <v>0</v>
      </c>
    </row>
    <row r="838" spans="1:13" x14ac:dyDescent="0.25">
      <c r="A838" s="6">
        <v>30423</v>
      </c>
      <c r="B838" s="126">
        <v>7</v>
      </c>
      <c r="C838" s="133"/>
      <c r="D838" s="134">
        <v>2013</v>
      </c>
      <c r="E838" s="7" t="s">
        <v>2184</v>
      </c>
      <c r="F838" s="8" t="s">
        <v>2140</v>
      </c>
      <c r="G838" s="18">
        <f>IFERROR(VLOOKUP(Table1[[#This Row],[Codigo_insumo]],BD_Insumos!$B:$E,4),"")</f>
        <v>15.756939025755017</v>
      </c>
      <c r="H838" s="140">
        <v>0.43</v>
      </c>
      <c r="I838" s="9"/>
      <c r="J838" s="23">
        <f t="shared" si="13"/>
        <v>6.7754837810746569</v>
      </c>
      <c r="K838" s="22" t="str">
        <f>IF(I838&lt;&gt;"",SUMIF(Table1[Codigo_servico],A838,Table1[Subtotal_insumo]),"")</f>
        <v/>
      </c>
      <c r="L838" s="18">
        <f>IF(Table1[[#This Row],[Ordem_insumos]]&lt;&gt;0,VLOOKUP(Table1[[#This Row],[Codigo_servico]],Preencher_Orcamento!$B:$D,3,FALSE)*Table1[[#This Row],[Qtde_insumo]],"")</f>
        <v>0</v>
      </c>
      <c r="M838" s="18">
        <f>IF(Table1[[#This Row],[Ordem_insumos]]&lt;&gt;0,VLOOKUP(Table1[[#This Row],[Codigo_servico]],Preencher_Orcamento!$B:$D,3,FALSE)*Table1[[#This Row],[Subtotal_insumo]],"")</f>
        <v>0</v>
      </c>
    </row>
    <row r="839" spans="1:13" x14ac:dyDescent="0.25">
      <c r="A839" s="6">
        <v>30423</v>
      </c>
      <c r="B839" s="126">
        <v>8</v>
      </c>
      <c r="C839" s="133"/>
      <c r="D839" s="134">
        <v>2020</v>
      </c>
      <c r="E839" s="7" t="s">
        <v>2188</v>
      </c>
      <c r="F839" s="8" t="s">
        <v>2140</v>
      </c>
      <c r="G839" s="18">
        <f>IFERROR(VLOOKUP(Table1[[#This Row],[Codigo_insumo]],BD_Insumos!$B:$E,4),"")</f>
        <v>15.860837164231068</v>
      </c>
      <c r="H839" s="140">
        <v>0.3</v>
      </c>
      <c r="I839" s="9"/>
      <c r="J839" s="23">
        <f t="shared" si="13"/>
        <v>4.75825114926932</v>
      </c>
      <c r="K839" s="22" t="str">
        <f>IF(I839&lt;&gt;"",SUMIF(Table1[Codigo_servico],A839,Table1[Subtotal_insumo]),"")</f>
        <v/>
      </c>
      <c r="L839" s="18">
        <f>IF(Table1[[#This Row],[Ordem_insumos]]&lt;&gt;0,VLOOKUP(Table1[[#This Row],[Codigo_servico]],Preencher_Orcamento!$B:$D,3,FALSE)*Table1[[#This Row],[Qtde_insumo]],"")</f>
        <v>0</v>
      </c>
      <c r="M839" s="18">
        <f>IF(Table1[[#This Row],[Ordem_insumos]]&lt;&gt;0,VLOOKUP(Table1[[#This Row],[Codigo_servico]],Preencher_Orcamento!$B:$D,3,FALSE)*Table1[[#This Row],[Subtotal_insumo]],"")</f>
        <v>0</v>
      </c>
    </row>
    <row r="840" spans="1:13" ht="39" x14ac:dyDescent="0.25">
      <c r="A840" s="6">
        <v>30423</v>
      </c>
      <c r="B840" s="126">
        <v>9</v>
      </c>
      <c r="C840" s="133"/>
      <c r="D840" s="134">
        <v>12055</v>
      </c>
      <c r="E840" s="7" t="s">
        <v>224</v>
      </c>
      <c r="F840" s="8" t="s">
        <v>170</v>
      </c>
      <c r="G840" s="18">
        <f>IFERROR(VLOOKUP(Table1[[#This Row],[Codigo_insumo]],BD_Insumos!$B:$E,4),"")</f>
        <v>61.541499999999999</v>
      </c>
      <c r="H840" s="140">
        <v>1</v>
      </c>
      <c r="I840" s="9"/>
      <c r="J840" s="23">
        <f t="shared" si="13"/>
        <v>61.541499999999999</v>
      </c>
      <c r="K840" s="22" t="str">
        <f>IF(I840&lt;&gt;"",SUMIF(Table1[Codigo_servico],A840,Table1[Subtotal_insumo]),"")</f>
        <v/>
      </c>
      <c r="L840" s="18">
        <f>IF(Table1[[#This Row],[Ordem_insumos]]&lt;&gt;0,VLOOKUP(Table1[[#This Row],[Codigo_servico]],Preencher_Orcamento!$B:$D,3,FALSE)*Table1[[#This Row],[Qtde_insumo]],"")</f>
        <v>0</v>
      </c>
      <c r="M840" s="18">
        <f>IF(Table1[[#This Row],[Ordem_insumos]]&lt;&gt;0,VLOOKUP(Table1[[#This Row],[Codigo_servico]],Preencher_Orcamento!$B:$D,3,FALSE)*Table1[[#This Row],[Subtotal_insumo]],"")</f>
        <v>0</v>
      </c>
    </row>
    <row r="841" spans="1:13" x14ac:dyDescent="0.25">
      <c r="A841" s="6">
        <v>30423</v>
      </c>
      <c r="B841" s="126">
        <v>10</v>
      </c>
      <c r="C841" s="133"/>
      <c r="D841" s="134">
        <v>11070</v>
      </c>
      <c r="E841" s="7" t="s">
        <v>185</v>
      </c>
      <c r="F841" s="8" t="s">
        <v>5</v>
      </c>
      <c r="G841" s="18">
        <f>IFERROR(VLOOKUP(Table1[[#This Row],[Codigo_insumo]],BD_Insumos!$B:$E,4),"")</f>
        <v>4.1189999999999998</v>
      </c>
      <c r="H841" s="140">
        <v>1.1000000000000001</v>
      </c>
      <c r="I841" s="9"/>
      <c r="J841" s="23">
        <f t="shared" si="13"/>
        <v>4.5308999999999999</v>
      </c>
      <c r="K841" s="22" t="str">
        <f>IF(I841&lt;&gt;"",SUMIF(Table1[Codigo_servico],A841,Table1[Subtotal_insumo]),"")</f>
        <v/>
      </c>
      <c r="L841" s="18">
        <f>IF(Table1[[#This Row],[Ordem_insumos]]&lt;&gt;0,VLOOKUP(Table1[[#This Row],[Codigo_servico]],Preencher_Orcamento!$B:$D,3,FALSE)*Table1[[#This Row],[Qtde_insumo]],"")</f>
        <v>0</v>
      </c>
      <c r="M841" s="18">
        <f>IF(Table1[[#This Row],[Ordem_insumos]]&lt;&gt;0,VLOOKUP(Table1[[#This Row],[Codigo_servico]],Preencher_Orcamento!$B:$D,3,FALSE)*Table1[[#This Row],[Subtotal_insumo]],"")</f>
        <v>0</v>
      </c>
    </row>
    <row r="842" spans="1:13" x14ac:dyDescent="0.25">
      <c r="A842" s="6">
        <v>30423</v>
      </c>
      <c r="B842" s="126">
        <v>11</v>
      </c>
      <c r="C842" s="133"/>
      <c r="D842" s="134">
        <v>17515</v>
      </c>
      <c r="E842" s="7" t="s">
        <v>383</v>
      </c>
      <c r="F842" s="8" t="s">
        <v>197</v>
      </c>
      <c r="G842" s="18">
        <f>IFERROR(VLOOKUP(Table1[[#This Row],[Codigo_insumo]],BD_Insumos!$B:$E,4),"")</f>
        <v>5.5275999999999996</v>
      </c>
      <c r="H842" s="140">
        <v>0.02</v>
      </c>
      <c r="I842" s="9"/>
      <c r="J842" s="23">
        <f t="shared" si="13"/>
        <v>0.110552</v>
      </c>
      <c r="K842" s="22" t="str">
        <f>IF(I842&lt;&gt;"",SUMIF(Table1[Codigo_servico],A842,Table1[Subtotal_insumo]),"")</f>
        <v/>
      </c>
      <c r="L842" s="18">
        <f>IF(Table1[[#This Row],[Ordem_insumos]]&lt;&gt;0,VLOOKUP(Table1[[#This Row],[Codigo_servico]],Preencher_Orcamento!$B:$D,3,FALSE)*Table1[[#This Row],[Qtde_insumo]],"")</f>
        <v>0</v>
      </c>
      <c r="M842" s="18">
        <f>IF(Table1[[#This Row],[Ordem_insumos]]&lt;&gt;0,VLOOKUP(Table1[[#This Row],[Codigo_servico]],Preencher_Orcamento!$B:$D,3,FALSE)*Table1[[#This Row],[Subtotal_insumo]],"")</f>
        <v>0</v>
      </c>
    </row>
    <row r="843" spans="1:13" x14ac:dyDescent="0.25">
      <c r="A843" s="6">
        <v>30423</v>
      </c>
      <c r="B843" s="126">
        <v>12</v>
      </c>
      <c r="C843" s="133"/>
      <c r="D843" s="134">
        <v>2099</v>
      </c>
      <c r="E843" s="7" t="s">
        <v>2205</v>
      </c>
      <c r="F843" s="8" t="s">
        <v>2140</v>
      </c>
      <c r="G843" s="16">
        <f>IFERROR(VLOOKUP(Table1[[#This Row],[Codigo_insumo]],BD_Insumos!$B:$E,4),"")</f>
        <v>12.627877718847255</v>
      </c>
      <c r="H843" s="140">
        <v>1.4</v>
      </c>
      <c r="I843" s="9"/>
      <c r="J843" s="22">
        <f t="shared" si="13"/>
        <v>17.679028806386157</v>
      </c>
      <c r="K843" s="22" t="str">
        <f>IF(I843&lt;&gt;"",SUMIF(Table1[Codigo_servico],A843,Table1[Subtotal_insumo]),"")</f>
        <v/>
      </c>
      <c r="L843" s="16">
        <f>IF(Table1[[#This Row],[Ordem_insumos]]&lt;&gt;0,VLOOKUP(Table1[[#This Row],[Codigo_servico]],Preencher_Orcamento!$B:$D,3,FALSE)*Table1[[#This Row],[Qtde_insumo]],"")</f>
        <v>0</v>
      </c>
      <c r="M843" s="16">
        <f>IF(Table1[[#This Row],[Ordem_insumos]]&lt;&gt;0,VLOOKUP(Table1[[#This Row],[Codigo_servico]],Preencher_Orcamento!$B:$D,3,FALSE)*Table1[[#This Row],[Subtotal_insumo]],"")</f>
        <v>0</v>
      </c>
    </row>
    <row r="844" spans="1:13" x14ac:dyDescent="0.25">
      <c r="A844" s="3">
        <v>30424</v>
      </c>
      <c r="B844" s="125">
        <v>0</v>
      </c>
      <c r="C844" s="131" t="s">
        <v>2528</v>
      </c>
      <c r="D844" s="132"/>
      <c r="E844" s="4"/>
      <c r="F844" s="4"/>
      <c r="G844" s="17" t="str">
        <f>IFERROR(VLOOKUP(Table1[[#This Row],[Codigo_insumo]],BD_Insumos!$B:$E,4),"")</f>
        <v/>
      </c>
      <c r="H844" s="139"/>
      <c r="I844" s="5" t="s">
        <v>170</v>
      </c>
      <c r="J844" s="20" t="str">
        <f t="shared" si="13"/>
        <v/>
      </c>
      <c r="K844" s="21">
        <f>IF(I844&lt;&gt;"",SUMIF(Table1[Codigo_servico],A844,Table1[Subtotal_insumo]),"")</f>
        <v>140.72054602379086</v>
      </c>
      <c r="L844" s="17" t="str">
        <f>IF(Table1[[#This Row],[Ordem_insumos]]&lt;&gt;0,VLOOKUP(Table1[[#This Row],[Codigo_servico]],Preencher_Orcamento!$B:$D,3,FALSE)*Table1[[#This Row],[Qtde_insumo]],"")</f>
        <v/>
      </c>
      <c r="M844" s="17" t="str">
        <f>IF(Table1[[#This Row],[Ordem_insumos]]&lt;&gt;0,VLOOKUP(Table1[[#This Row],[Codigo_servico]],Preencher_Orcamento!$B:$D,3,FALSE)*Table1[[#This Row],[Subtotal_insumo]],"")</f>
        <v/>
      </c>
    </row>
    <row r="845" spans="1:13" ht="39" x14ac:dyDescent="0.25">
      <c r="A845" s="6">
        <v>30424</v>
      </c>
      <c r="B845" s="126">
        <v>1</v>
      </c>
      <c r="C845" s="133"/>
      <c r="D845" s="134">
        <v>12057</v>
      </c>
      <c r="E845" s="7" t="s">
        <v>225</v>
      </c>
      <c r="F845" s="8" t="s">
        <v>170</v>
      </c>
      <c r="G845" s="16">
        <f>IFERROR(VLOOKUP(Table1[[#This Row],[Codigo_insumo]],BD_Insumos!$B:$E,4),"")</f>
        <v>82.116900000000001</v>
      </c>
      <c r="H845" s="140">
        <v>1</v>
      </c>
      <c r="I845" s="9"/>
      <c r="J845" s="22">
        <f t="shared" si="13"/>
        <v>82.116900000000001</v>
      </c>
      <c r="K845" s="22" t="str">
        <f>IF(I845&lt;&gt;"",SUMIF(Table1[Codigo_servico],A845,Table1[Subtotal_insumo]),"")</f>
        <v/>
      </c>
      <c r="L845" s="16">
        <f>IF(Table1[[#This Row],[Ordem_insumos]]&lt;&gt;0,VLOOKUP(Table1[[#This Row],[Codigo_servico]],Preencher_Orcamento!$B:$D,3,FALSE)*Table1[[#This Row],[Qtde_insumo]],"")</f>
        <v>0</v>
      </c>
      <c r="M845" s="16">
        <f>IF(Table1[[#This Row],[Ordem_insumos]]&lt;&gt;0,VLOOKUP(Table1[[#This Row],[Codigo_servico]],Preencher_Orcamento!$B:$D,3,FALSE)*Table1[[#This Row],[Subtotal_insumo]],"")</f>
        <v>0</v>
      </c>
    </row>
    <row r="846" spans="1:13" x14ac:dyDescent="0.25">
      <c r="A846" s="6">
        <v>30424</v>
      </c>
      <c r="B846" s="126">
        <v>2</v>
      </c>
      <c r="C846" s="133"/>
      <c r="D846" s="134">
        <v>10617</v>
      </c>
      <c r="E846" s="7" t="s">
        <v>127</v>
      </c>
      <c r="F846" s="8" t="s">
        <v>58</v>
      </c>
      <c r="G846" s="16">
        <f>IFERROR(VLOOKUP(Table1[[#This Row],[Codigo_insumo]],BD_Insumos!$B:$E,4),"")</f>
        <v>263.19749999999999</v>
      </c>
      <c r="H846" s="140">
        <v>5.5E-2</v>
      </c>
      <c r="I846" s="9"/>
      <c r="J846" s="22">
        <f t="shared" si="13"/>
        <v>14.4758625</v>
      </c>
      <c r="K846" s="22" t="str">
        <f>IF(I846&lt;&gt;"",SUMIF(Table1[Codigo_servico],A846,Table1[Subtotal_insumo]),"")</f>
        <v/>
      </c>
      <c r="L846" s="16">
        <f>IF(Table1[[#This Row],[Ordem_insumos]]&lt;&gt;0,VLOOKUP(Table1[[#This Row],[Codigo_servico]],Preencher_Orcamento!$B:$D,3,FALSE)*Table1[[#This Row],[Qtde_insumo]],"")</f>
        <v>0</v>
      </c>
      <c r="M846" s="16">
        <f>IF(Table1[[#This Row],[Ordem_insumos]]&lt;&gt;0,VLOOKUP(Table1[[#This Row],[Codigo_servico]],Preencher_Orcamento!$B:$D,3,FALSE)*Table1[[#This Row],[Subtotal_insumo]],"")</f>
        <v>0</v>
      </c>
    </row>
    <row r="847" spans="1:13" x14ac:dyDescent="0.25">
      <c r="A847" s="6">
        <v>30424</v>
      </c>
      <c r="B847" s="126">
        <v>3</v>
      </c>
      <c r="C847" s="133"/>
      <c r="D847" s="134">
        <v>2013</v>
      </c>
      <c r="E847" s="7" t="s">
        <v>2184</v>
      </c>
      <c r="F847" s="8" t="s">
        <v>2140</v>
      </c>
      <c r="G847" s="16">
        <f>IFERROR(VLOOKUP(Table1[[#This Row],[Codigo_insumo]],BD_Insumos!$B:$E,4),"")</f>
        <v>15.756939025755017</v>
      </c>
      <c r="H847" s="140">
        <v>0.47</v>
      </c>
      <c r="I847" s="9"/>
      <c r="J847" s="22">
        <f t="shared" si="13"/>
        <v>7.4057613421048574</v>
      </c>
      <c r="K847" s="22" t="str">
        <f>IF(I847&lt;&gt;"",SUMIF(Table1[Codigo_servico],A847,Table1[Subtotal_insumo]),"")</f>
        <v/>
      </c>
      <c r="L847" s="16">
        <f>IF(Table1[[#This Row],[Ordem_insumos]]&lt;&gt;0,VLOOKUP(Table1[[#This Row],[Codigo_servico]],Preencher_Orcamento!$B:$D,3,FALSE)*Table1[[#This Row],[Qtde_insumo]],"")</f>
        <v>0</v>
      </c>
      <c r="M847" s="16">
        <f>IF(Table1[[#This Row],[Ordem_insumos]]&lt;&gt;0,VLOOKUP(Table1[[#This Row],[Codigo_servico]],Preencher_Orcamento!$B:$D,3,FALSE)*Table1[[#This Row],[Subtotal_insumo]],"")</f>
        <v>0</v>
      </c>
    </row>
    <row r="848" spans="1:13" x14ac:dyDescent="0.25">
      <c r="A848" s="6">
        <v>30424</v>
      </c>
      <c r="B848" s="126">
        <v>4</v>
      </c>
      <c r="C848" s="133"/>
      <c r="D848" s="134">
        <v>11046</v>
      </c>
      <c r="E848" s="7" t="s">
        <v>178</v>
      </c>
      <c r="F848" s="8" t="s">
        <v>5</v>
      </c>
      <c r="G848" s="16">
        <f>IFERROR(VLOOKUP(Table1[[#This Row],[Codigo_insumo]],BD_Insumos!$B:$E,4),"")</f>
        <v>2.4108999999999998</v>
      </c>
      <c r="H848" s="140">
        <v>1.1100000000000001</v>
      </c>
      <c r="I848" s="9"/>
      <c r="J848" s="22">
        <f t="shared" si="13"/>
        <v>2.6760990000000002</v>
      </c>
      <c r="K848" s="22" t="str">
        <f>IF(I848&lt;&gt;"",SUMIF(Table1[Codigo_servico],A848,Table1[Subtotal_insumo]),"")</f>
        <v/>
      </c>
      <c r="L848" s="16">
        <f>IF(Table1[[#This Row],[Ordem_insumos]]&lt;&gt;0,VLOOKUP(Table1[[#This Row],[Codigo_servico]],Preencher_Orcamento!$B:$D,3,FALSE)*Table1[[#This Row],[Qtde_insumo]],"")</f>
        <v>0</v>
      </c>
      <c r="M848" s="16">
        <f>IF(Table1[[#This Row],[Ordem_insumos]]&lt;&gt;0,VLOOKUP(Table1[[#This Row],[Codigo_servico]],Preencher_Orcamento!$B:$D,3,FALSE)*Table1[[#This Row],[Subtotal_insumo]],"")</f>
        <v>0</v>
      </c>
    </row>
    <row r="849" spans="1:13" x14ac:dyDescent="0.25">
      <c r="A849" s="6">
        <v>30424</v>
      </c>
      <c r="B849" s="126">
        <v>5</v>
      </c>
      <c r="C849" s="133"/>
      <c r="D849" s="134">
        <v>17515</v>
      </c>
      <c r="E849" s="7" t="s">
        <v>383</v>
      </c>
      <c r="F849" s="8" t="s">
        <v>197</v>
      </c>
      <c r="G849" s="18">
        <f>IFERROR(VLOOKUP(Table1[[#This Row],[Codigo_insumo]],BD_Insumos!$B:$E,4),"")</f>
        <v>5.5275999999999996</v>
      </c>
      <c r="H849" s="140">
        <v>0.02</v>
      </c>
      <c r="I849" s="9"/>
      <c r="J849" s="23">
        <f t="shared" si="13"/>
        <v>0.110552</v>
      </c>
      <c r="K849" s="22" t="str">
        <f>IF(I849&lt;&gt;"",SUMIF(Table1[Codigo_servico],A849,Table1[Subtotal_insumo]),"")</f>
        <v/>
      </c>
      <c r="L849" s="18">
        <f>IF(Table1[[#This Row],[Ordem_insumos]]&lt;&gt;0,VLOOKUP(Table1[[#This Row],[Codigo_servico]],Preencher_Orcamento!$B:$D,3,FALSE)*Table1[[#This Row],[Qtde_insumo]],"")</f>
        <v>0</v>
      </c>
      <c r="M849" s="18">
        <f>IF(Table1[[#This Row],[Ordem_insumos]]&lt;&gt;0,VLOOKUP(Table1[[#This Row],[Codigo_servico]],Preencher_Orcamento!$B:$D,3,FALSE)*Table1[[#This Row],[Subtotal_insumo]],"")</f>
        <v>0</v>
      </c>
    </row>
    <row r="850" spans="1:13" x14ac:dyDescent="0.25">
      <c r="A850" s="6">
        <v>30424</v>
      </c>
      <c r="B850" s="126">
        <v>6</v>
      </c>
      <c r="C850" s="133"/>
      <c r="D850" s="134">
        <v>2015</v>
      </c>
      <c r="E850" s="7" t="s">
        <v>2186</v>
      </c>
      <c r="F850" s="8" t="s">
        <v>2140</v>
      </c>
      <c r="G850" s="18">
        <f>IFERROR(VLOOKUP(Table1[[#This Row],[Codigo_insumo]],BD_Insumos!$B:$E,4),"")</f>
        <v>16.259414142106937</v>
      </c>
      <c r="H850" s="140">
        <v>0.1</v>
      </c>
      <c r="I850" s="9"/>
      <c r="J850" s="23">
        <f t="shared" si="13"/>
        <v>1.6259414142106938</v>
      </c>
      <c r="K850" s="22" t="str">
        <f>IF(I850&lt;&gt;"",SUMIF(Table1[Codigo_servico],A850,Table1[Subtotal_insumo]),"")</f>
        <v/>
      </c>
      <c r="L850" s="18">
        <f>IF(Table1[[#This Row],[Ordem_insumos]]&lt;&gt;0,VLOOKUP(Table1[[#This Row],[Codigo_servico]],Preencher_Orcamento!$B:$D,3,FALSE)*Table1[[#This Row],[Qtde_insumo]],"")</f>
        <v>0</v>
      </c>
      <c r="M850" s="18">
        <f>IF(Table1[[#This Row],[Ordem_insumos]]&lt;&gt;0,VLOOKUP(Table1[[#This Row],[Codigo_servico]],Preencher_Orcamento!$B:$D,3,FALSE)*Table1[[#This Row],[Subtotal_insumo]],"")</f>
        <v>0</v>
      </c>
    </row>
    <row r="851" spans="1:13" x14ac:dyDescent="0.25">
      <c r="A851" s="6">
        <v>30424</v>
      </c>
      <c r="B851" s="126">
        <v>7</v>
      </c>
      <c r="C851" s="133"/>
      <c r="D851" s="134">
        <v>2020</v>
      </c>
      <c r="E851" s="7" t="s">
        <v>2188</v>
      </c>
      <c r="F851" s="8" t="s">
        <v>2140</v>
      </c>
      <c r="G851" s="18">
        <f>IFERROR(VLOOKUP(Table1[[#This Row],[Codigo_insumo]],BD_Insumos!$B:$E,4),"")</f>
        <v>15.860837164231068</v>
      </c>
      <c r="H851" s="140">
        <v>0.3</v>
      </c>
      <c r="I851" s="9"/>
      <c r="J851" s="23">
        <f t="shared" si="13"/>
        <v>4.75825114926932</v>
      </c>
      <c r="K851" s="22" t="str">
        <f>IF(I851&lt;&gt;"",SUMIF(Table1[Codigo_servico],A851,Table1[Subtotal_insumo]),"")</f>
        <v/>
      </c>
      <c r="L851" s="18">
        <f>IF(Table1[[#This Row],[Ordem_insumos]]&lt;&gt;0,VLOOKUP(Table1[[#This Row],[Codigo_servico]],Preencher_Orcamento!$B:$D,3,FALSE)*Table1[[#This Row],[Qtde_insumo]],"")</f>
        <v>0</v>
      </c>
      <c r="M851" s="18">
        <f>IF(Table1[[#This Row],[Ordem_insumos]]&lt;&gt;0,VLOOKUP(Table1[[#This Row],[Codigo_servico]],Preencher_Orcamento!$B:$D,3,FALSE)*Table1[[#This Row],[Subtotal_insumo]],"")</f>
        <v>0</v>
      </c>
    </row>
    <row r="852" spans="1:13" x14ac:dyDescent="0.25">
      <c r="A852" s="6">
        <v>30424</v>
      </c>
      <c r="B852" s="126">
        <v>8</v>
      </c>
      <c r="C852" s="133"/>
      <c r="D852" s="134">
        <v>2099</v>
      </c>
      <c r="E852" s="7" t="s">
        <v>2205</v>
      </c>
      <c r="F852" s="8" t="s">
        <v>2140</v>
      </c>
      <c r="G852" s="18">
        <f>IFERROR(VLOOKUP(Table1[[#This Row],[Codigo_insumo]],BD_Insumos!$B:$E,4),"")</f>
        <v>12.627877718847255</v>
      </c>
      <c r="H852" s="140">
        <v>1.4</v>
      </c>
      <c r="I852" s="9"/>
      <c r="J852" s="23">
        <f t="shared" si="13"/>
        <v>17.679028806386157</v>
      </c>
      <c r="K852" s="22" t="str">
        <f>IF(I852&lt;&gt;"",SUMIF(Table1[Codigo_servico],A852,Table1[Subtotal_insumo]),"")</f>
        <v/>
      </c>
      <c r="L852" s="18">
        <f>IF(Table1[[#This Row],[Ordem_insumos]]&lt;&gt;0,VLOOKUP(Table1[[#This Row],[Codigo_servico]],Preencher_Orcamento!$B:$D,3,FALSE)*Table1[[#This Row],[Qtde_insumo]],"")</f>
        <v>0</v>
      </c>
      <c r="M852" s="18">
        <f>IF(Table1[[#This Row],[Ordem_insumos]]&lt;&gt;0,VLOOKUP(Table1[[#This Row],[Codigo_servico]],Preencher_Orcamento!$B:$D,3,FALSE)*Table1[[#This Row],[Subtotal_insumo]],"")</f>
        <v>0</v>
      </c>
    </row>
    <row r="853" spans="1:13" x14ac:dyDescent="0.25">
      <c r="A853" s="6">
        <v>30424</v>
      </c>
      <c r="B853" s="126">
        <v>9</v>
      </c>
      <c r="C853" s="133"/>
      <c r="D853" s="134">
        <v>11066</v>
      </c>
      <c r="E853" s="7" t="s">
        <v>183</v>
      </c>
      <c r="F853" s="8" t="s">
        <v>5</v>
      </c>
      <c r="G853" s="18">
        <f>IFERROR(VLOOKUP(Table1[[#This Row],[Codigo_insumo]],BD_Insumos!$B:$E,4),"")</f>
        <v>1.0965</v>
      </c>
      <c r="H853" s="140">
        <v>0.77</v>
      </c>
      <c r="I853" s="9"/>
      <c r="J853" s="23">
        <f t="shared" si="13"/>
        <v>0.84430500000000008</v>
      </c>
      <c r="K853" s="22" t="str">
        <f>IF(I853&lt;&gt;"",SUMIF(Table1[Codigo_servico],A853,Table1[Subtotal_insumo]),"")</f>
        <v/>
      </c>
      <c r="L853" s="18">
        <f>IF(Table1[[#This Row],[Ordem_insumos]]&lt;&gt;0,VLOOKUP(Table1[[#This Row],[Codigo_servico]],Preencher_Orcamento!$B:$D,3,FALSE)*Table1[[#This Row],[Qtde_insumo]],"")</f>
        <v>0</v>
      </c>
      <c r="M853" s="18">
        <f>IF(Table1[[#This Row],[Ordem_insumos]]&lt;&gt;0,VLOOKUP(Table1[[#This Row],[Codigo_servico]],Preencher_Orcamento!$B:$D,3,FALSE)*Table1[[#This Row],[Subtotal_insumo]],"")</f>
        <v>0</v>
      </c>
    </row>
    <row r="854" spans="1:13" x14ac:dyDescent="0.25">
      <c r="A854" s="6">
        <v>30424</v>
      </c>
      <c r="B854" s="126">
        <v>10</v>
      </c>
      <c r="C854" s="133"/>
      <c r="D854" s="134">
        <v>11510</v>
      </c>
      <c r="E854" s="7" t="s">
        <v>205</v>
      </c>
      <c r="F854" s="8" t="s">
        <v>197</v>
      </c>
      <c r="G854" s="18">
        <f>IFERROR(VLOOKUP(Table1[[#This Row],[Codigo_insumo]],BD_Insumos!$B:$E,4),"")</f>
        <v>3.2757999999999998</v>
      </c>
      <c r="H854" s="140">
        <v>1.24</v>
      </c>
      <c r="I854" s="9"/>
      <c r="J854" s="23">
        <f t="shared" si="13"/>
        <v>4.061992</v>
      </c>
      <c r="K854" s="22" t="str">
        <f>IF(I854&lt;&gt;"",SUMIF(Table1[Codigo_servico],A854,Table1[Subtotal_insumo]),"")</f>
        <v/>
      </c>
      <c r="L854" s="18">
        <f>IF(Table1[[#This Row],[Ordem_insumos]]&lt;&gt;0,VLOOKUP(Table1[[#This Row],[Codigo_servico]],Preencher_Orcamento!$B:$D,3,FALSE)*Table1[[#This Row],[Qtde_insumo]],"")</f>
        <v>0</v>
      </c>
      <c r="M854" s="18">
        <f>IF(Table1[[#This Row],[Ordem_insumos]]&lt;&gt;0,VLOOKUP(Table1[[#This Row],[Codigo_servico]],Preencher_Orcamento!$B:$D,3,FALSE)*Table1[[#This Row],[Subtotal_insumo]],"")</f>
        <v>0</v>
      </c>
    </row>
    <row r="855" spans="1:13" x14ac:dyDescent="0.25">
      <c r="A855" s="6">
        <v>30424</v>
      </c>
      <c r="B855" s="126">
        <v>11</v>
      </c>
      <c r="C855" s="133"/>
      <c r="D855" s="134">
        <v>94001</v>
      </c>
      <c r="E855" s="7" t="s">
        <v>2481</v>
      </c>
      <c r="F855" s="8" t="s">
        <v>2140</v>
      </c>
      <c r="G855" s="18">
        <f>IFERROR(VLOOKUP(Table1[[#This Row],[Codigo_insumo]],BD_Insumos!$B:$E,4),"")</f>
        <v>0.94093109468750002</v>
      </c>
      <c r="H855" s="140">
        <v>2.4500000000000001E-2</v>
      </c>
      <c r="I855" s="9"/>
      <c r="J855" s="23">
        <f t="shared" si="13"/>
        <v>2.3052811819843751E-2</v>
      </c>
      <c r="K855" s="22" t="str">
        <f>IF(I855&lt;&gt;"",SUMIF(Table1[Codigo_servico],A855,Table1[Subtotal_insumo]),"")</f>
        <v/>
      </c>
      <c r="L855" s="18">
        <f>IF(Table1[[#This Row],[Ordem_insumos]]&lt;&gt;0,VLOOKUP(Table1[[#This Row],[Codigo_servico]],Preencher_Orcamento!$B:$D,3,FALSE)*Table1[[#This Row],[Qtde_insumo]],"")</f>
        <v>0</v>
      </c>
      <c r="M855" s="18">
        <f>IF(Table1[[#This Row],[Ordem_insumos]]&lt;&gt;0,VLOOKUP(Table1[[#This Row],[Codigo_servico]],Preencher_Orcamento!$B:$D,3,FALSE)*Table1[[#This Row],[Subtotal_insumo]],"")</f>
        <v>0</v>
      </c>
    </row>
    <row r="856" spans="1:13" x14ac:dyDescent="0.25">
      <c r="A856" s="6">
        <v>30424</v>
      </c>
      <c r="B856" s="126">
        <v>12</v>
      </c>
      <c r="C856" s="133"/>
      <c r="D856" s="134">
        <v>11070</v>
      </c>
      <c r="E856" s="7" t="s">
        <v>185</v>
      </c>
      <c r="F856" s="8" t="s">
        <v>5</v>
      </c>
      <c r="G856" s="16">
        <f>IFERROR(VLOOKUP(Table1[[#This Row],[Codigo_insumo]],BD_Insumos!$B:$E,4),"")</f>
        <v>4.1189999999999998</v>
      </c>
      <c r="H856" s="140">
        <v>1.2</v>
      </c>
      <c r="I856" s="9"/>
      <c r="J856" s="22">
        <f t="shared" si="13"/>
        <v>4.9427999999999992</v>
      </c>
      <c r="K856" s="22" t="str">
        <f>IF(I856&lt;&gt;"",SUMIF(Table1[Codigo_servico],A856,Table1[Subtotal_insumo]),"")</f>
        <v/>
      </c>
      <c r="L856" s="16">
        <f>IF(Table1[[#This Row],[Ordem_insumos]]&lt;&gt;0,VLOOKUP(Table1[[#This Row],[Codigo_servico]],Preencher_Orcamento!$B:$D,3,FALSE)*Table1[[#This Row],[Qtde_insumo]],"")</f>
        <v>0</v>
      </c>
      <c r="M856" s="16">
        <f>IF(Table1[[#This Row],[Ordem_insumos]]&lt;&gt;0,VLOOKUP(Table1[[#This Row],[Codigo_servico]],Preencher_Orcamento!$B:$D,3,FALSE)*Table1[[#This Row],[Subtotal_insumo]],"")</f>
        <v>0</v>
      </c>
    </row>
    <row r="857" spans="1:13" x14ac:dyDescent="0.25">
      <c r="A857" s="3">
        <v>34002</v>
      </c>
      <c r="B857" s="125">
        <v>0</v>
      </c>
      <c r="C857" s="131" t="s">
        <v>2529</v>
      </c>
      <c r="D857" s="132"/>
      <c r="E857" s="4"/>
      <c r="F857" s="4"/>
      <c r="G857" s="17" t="str">
        <f>IFERROR(VLOOKUP(Table1[[#This Row],[Codigo_insumo]],BD_Insumos!$B:$E,4),"")</f>
        <v/>
      </c>
      <c r="H857" s="139"/>
      <c r="I857" s="5" t="s">
        <v>170</v>
      </c>
      <c r="J857" s="20" t="str">
        <f t="shared" si="13"/>
        <v/>
      </c>
      <c r="K857" s="21">
        <f>IF(I857&lt;&gt;"",SUMIF(Table1[Codigo_servico],A857,Table1[Subtotal_insumo]),"")</f>
        <v>63.13938859423628</v>
      </c>
      <c r="L857" s="17" t="str">
        <f>IF(Table1[[#This Row],[Ordem_insumos]]&lt;&gt;0,VLOOKUP(Table1[[#This Row],[Codigo_servico]],Preencher_Orcamento!$B:$D,3,FALSE)*Table1[[#This Row],[Qtde_insumo]],"")</f>
        <v/>
      </c>
      <c r="M857" s="17" t="str">
        <f>IF(Table1[[#This Row],[Ordem_insumos]]&lt;&gt;0,VLOOKUP(Table1[[#This Row],[Codigo_servico]],Preencher_Orcamento!$B:$D,3,FALSE)*Table1[[#This Row],[Subtotal_insumo]],"")</f>
        <v/>
      </c>
    </row>
    <row r="858" spans="1:13" x14ac:dyDescent="0.25">
      <c r="A858" s="6">
        <v>34002</v>
      </c>
      <c r="B858" s="126">
        <v>1</v>
      </c>
      <c r="C858" s="133"/>
      <c r="D858" s="134">
        <v>2099</v>
      </c>
      <c r="E858" s="7" t="s">
        <v>2205</v>
      </c>
      <c r="F858" s="8" t="s">
        <v>2140</v>
      </c>
      <c r="G858" s="16">
        <f>IFERROR(VLOOKUP(Table1[[#This Row],[Codigo_insumo]],BD_Insumos!$B:$E,4),"")</f>
        <v>12.627877718847255</v>
      </c>
      <c r="H858" s="140">
        <v>5</v>
      </c>
      <c r="I858" s="9"/>
      <c r="J858" s="22">
        <f t="shared" si="13"/>
        <v>63.13938859423628</v>
      </c>
      <c r="K858" s="22" t="str">
        <f>IF(I858&lt;&gt;"",SUMIF(Table1[Codigo_servico],A858,Table1[Subtotal_insumo]),"")</f>
        <v/>
      </c>
      <c r="L858" s="16">
        <f>IF(Table1[[#This Row],[Ordem_insumos]]&lt;&gt;0,VLOOKUP(Table1[[#This Row],[Codigo_servico]],Preencher_Orcamento!$B:$D,3,FALSE)*Table1[[#This Row],[Qtde_insumo]],"")</f>
        <v>0</v>
      </c>
      <c r="M858" s="16">
        <f>IF(Table1[[#This Row],[Ordem_insumos]]&lt;&gt;0,VLOOKUP(Table1[[#This Row],[Codigo_servico]],Preencher_Orcamento!$B:$D,3,FALSE)*Table1[[#This Row],[Subtotal_insumo]],"")</f>
        <v>0</v>
      </c>
    </row>
    <row r="859" spans="1:13" x14ac:dyDescent="0.25">
      <c r="A859" s="3">
        <v>34005</v>
      </c>
      <c r="B859" s="125">
        <v>0</v>
      </c>
      <c r="C859" s="131" t="s">
        <v>2530</v>
      </c>
      <c r="D859" s="132"/>
      <c r="E859" s="4"/>
      <c r="F859" s="4"/>
      <c r="G859" s="17" t="str">
        <f>IFERROR(VLOOKUP(Table1[[#This Row],[Codigo_insumo]],BD_Insumos!$B:$E,4),"")</f>
        <v/>
      </c>
      <c r="H859" s="139"/>
      <c r="I859" s="5" t="s">
        <v>170</v>
      </c>
      <c r="J859" s="20" t="str">
        <f t="shared" si="13"/>
        <v/>
      </c>
      <c r="K859" s="21">
        <f>IF(I859&lt;&gt;"",SUMIF(Table1[Codigo_servico],A859,Table1[Subtotal_insumo]),"")</f>
        <v>3.7884000000000002</v>
      </c>
      <c r="L859" s="17" t="str">
        <f>IF(Table1[[#This Row],[Ordem_insumos]]&lt;&gt;0,VLOOKUP(Table1[[#This Row],[Codigo_servico]],Preencher_Orcamento!$B:$D,3,FALSE)*Table1[[#This Row],[Qtde_insumo]],"")</f>
        <v/>
      </c>
      <c r="M859" s="17" t="str">
        <f>IF(Table1[[#This Row],[Ordem_insumos]]&lt;&gt;0,VLOOKUP(Table1[[#This Row],[Codigo_servico]],Preencher_Orcamento!$B:$D,3,FALSE)*Table1[[#This Row],[Subtotal_insumo]],"")</f>
        <v/>
      </c>
    </row>
    <row r="860" spans="1:13" ht="26.25" x14ac:dyDescent="0.25">
      <c r="A860" s="6">
        <v>34005</v>
      </c>
      <c r="B860" s="126">
        <v>1</v>
      </c>
      <c r="C860" s="133"/>
      <c r="D860" s="134">
        <v>37503</v>
      </c>
      <c r="E860" s="7" t="s">
        <v>825</v>
      </c>
      <c r="F860" s="8" t="s">
        <v>170</v>
      </c>
      <c r="G860" s="18">
        <f>IFERROR(VLOOKUP(Table1[[#This Row],[Codigo_insumo]],BD_Insumos!$B:$E,4),"")</f>
        <v>3.7884000000000002</v>
      </c>
      <c r="H860" s="140">
        <v>1</v>
      </c>
      <c r="I860" s="9"/>
      <c r="J860" s="23">
        <f t="shared" si="13"/>
        <v>3.7884000000000002</v>
      </c>
      <c r="K860" s="22" t="str">
        <f>IF(I860&lt;&gt;"",SUMIF(Table1[Codigo_servico],A860,Table1[Subtotal_insumo]),"")</f>
        <v/>
      </c>
      <c r="L860" s="18">
        <f>IF(Table1[[#This Row],[Ordem_insumos]]&lt;&gt;0,VLOOKUP(Table1[[#This Row],[Codigo_servico]],Preencher_Orcamento!$B:$D,3,FALSE)*Table1[[#This Row],[Qtde_insumo]],"")</f>
        <v>0</v>
      </c>
      <c r="M860" s="18">
        <f>IF(Table1[[#This Row],[Ordem_insumos]]&lt;&gt;0,VLOOKUP(Table1[[#This Row],[Codigo_servico]],Preencher_Orcamento!$B:$D,3,FALSE)*Table1[[#This Row],[Subtotal_insumo]],"")</f>
        <v>0</v>
      </c>
    </row>
    <row r="861" spans="1:13" x14ac:dyDescent="0.25">
      <c r="A861" s="3">
        <v>34010</v>
      </c>
      <c r="B861" s="125">
        <v>0</v>
      </c>
      <c r="C861" s="131" t="s">
        <v>2531</v>
      </c>
      <c r="D861" s="132"/>
      <c r="E861" s="4"/>
      <c r="F861" s="4"/>
      <c r="G861" s="17" t="str">
        <f>IFERROR(VLOOKUP(Table1[[#This Row],[Codigo_insumo]],BD_Insumos!$B:$E,4),"")</f>
        <v/>
      </c>
      <c r="H861" s="139"/>
      <c r="I861" s="5" t="s">
        <v>170</v>
      </c>
      <c r="J861" s="20" t="str">
        <f t="shared" si="13"/>
        <v/>
      </c>
      <c r="K861" s="21">
        <f>IF(I861&lt;&gt;"",SUMIF(Table1[Codigo_servico],A861,Table1[Subtotal_insumo]),"")</f>
        <v>62.342399999999998</v>
      </c>
      <c r="L861" s="17" t="str">
        <f>IF(Table1[[#This Row],[Ordem_insumos]]&lt;&gt;0,VLOOKUP(Table1[[#This Row],[Codigo_servico]],Preencher_Orcamento!$B:$D,3,FALSE)*Table1[[#This Row],[Qtde_insumo]],"")</f>
        <v/>
      </c>
      <c r="M861" s="17" t="str">
        <f>IF(Table1[[#This Row],[Ordem_insumos]]&lt;&gt;0,VLOOKUP(Table1[[#This Row],[Codigo_servico]],Preencher_Orcamento!$B:$D,3,FALSE)*Table1[[#This Row],[Subtotal_insumo]],"")</f>
        <v/>
      </c>
    </row>
    <row r="862" spans="1:13" ht="39" x14ac:dyDescent="0.25">
      <c r="A862" s="6">
        <v>34010</v>
      </c>
      <c r="B862" s="126">
        <v>1</v>
      </c>
      <c r="C862" s="133"/>
      <c r="D862" s="134">
        <v>37504</v>
      </c>
      <c r="E862" s="7" t="s">
        <v>826</v>
      </c>
      <c r="F862" s="8" t="s">
        <v>170</v>
      </c>
      <c r="G862" s="18">
        <f>IFERROR(VLOOKUP(Table1[[#This Row],[Codigo_insumo]],BD_Insumos!$B:$E,4),"")</f>
        <v>62.342399999999998</v>
      </c>
      <c r="H862" s="140">
        <v>1</v>
      </c>
      <c r="I862" s="9"/>
      <c r="J862" s="23">
        <f t="shared" si="13"/>
        <v>62.342399999999998</v>
      </c>
      <c r="K862" s="22" t="str">
        <f>IF(I862&lt;&gt;"",SUMIF(Table1[Codigo_servico],A862,Table1[Subtotal_insumo]),"")</f>
        <v/>
      </c>
      <c r="L862" s="18">
        <f>IF(Table1[[#This Row],[Ordem_insumos]]&lt;&gt;0,VLOOKUP(Table1[[#This Row],[Codigo_servico]],Preencher_Orcamento!$B:$D,3,FALSE)*Table1[[#This Row],[Qtde_insumo]],"")</f>
        <v>0</v>
      </c>
      <c r="M862" s="18">
        <f>IF(Table1[[#This Row],[Ordem_insumos]]&lt;&gt;0,VLOOKUP(Table1[[#This Row],[Codigo_servico]],Preencher_Orcamento!$B:$D,3,FALSE)*Table1[[#This Row],[Subtotal_insumo]],"")</f>
        <v>0</v>
      </c>
    </row>
    <row r="863" spans="1:13" x14ac:dyDescent="0.25">
      <c r="A863" s="3">
        <v>34015</v>
      </c>
      <c r="B863" s="125">
        <v>0</v>
      </c>
      <c r="C863" s="131" t="s">
        <v>2532</v>
      </c>
      <c r="D863" s="132"/>
      <c r="E863" s="4"/>
      <c r="F863" s="4"/>
      <c r="G863" s="17" t="str">
        <f>IFERROR(VLOOKUP(Table1[[#This Row],[Codigo_insumo]],BD_Insumos!$B:$E,4),"")</f>
        <v/>
      </c>
      <c r="H863" s="139"/>
      <c r="I863" s="5" t="s">
        <v>5</v>
      </c>
      <c r="J863" s="20" t="str">
        <f t="shared" si="13"/>
        <v/>
      </c>
      <c r="K863" s="21">
        <f>IF(I863&lt;&gt;"",SUMIF(Table1[Codigo_servico],A863,Table1[Subtotal_insumo]),"")</f>
        <v>17.089248506567721</v>
      </c>
      <c r="L863" s="17" t="str">
        <f>IF(Table1[[#This Row],[Ordem_insumos]]&lt;&gt;0,VLOOKUP(Table1[[#This Row],[Codigo_servico]],Preencher_Orcamento!$B:$D,3,FALSE)*Table1[[#This Row],[Qtde_insumo]],"")</f>
        <v/>
      </c>
      <c r="M863" s="17" t="str">
        <f>IF(Table1[[#This Row],[Ordem_insumos]]&lt;&gt;0,VLOOKUP(Table1[[#This Row],[Codigo_servico]],Preencher_Orcamento!$B:$D,3,FALSE)*Table1[[#This Row],[Subtotal_insumo]],"")</f>
        <v/>
      </c>
    </row>
    <row r="864" spans="1:13" x14ac:dyDescent="0.25">
      <c r="A864" s="6">
        <v>34015</v>
      </c>
      <c r="B864" s="126">
        <v>1</v>
      </c>
      <c r="C864" s="133"/>
      <c r="D864" s="134">
        <v>94043</v>
      </c>
      <c r="E864" s="7" t="s">
        <v>2495</v>
      </c>
      <c r="F864" s="8" t="s">
        <v>2140</v>
      </c>
      <c r="G864" s="16">
        <f>IFERROR(VLOOKUP(Table1[[#This Row],[Codigo_insumo]],BD_Insumos!$B:$E,4),"")</f>
        <v>16.471725815999999</v>
      </c>
      <c r="H864" s="140">
        <v>0.75</v>
      </c>
      <c r="I864" s="9"/>
      <c r="J864" s="22">
        <f t="shared" si="13"/>
        <v>12.353794361999999</v>
      </c>
      <c r="K864" s="22" t="str">
        <f>IF(I864&lt;&gt;"",SUMIF(Table1[Codigo_servico],A864,Table1[Subtotal_insumo]),"")</f>
        <v/>
      </c>
      <c r="L864" s="16">
        <f>IF(Table1[[#This Row],[Ordem_insumos]]&lt;&gt;0,VLOOKUP(Table1[[#This Row],[Codigo_servico]],Preencher_Orcamento!$B:$D,3,FALSE)*Table1[[#This Row],[Qtde_insumo]],"")</f>
        <v>0</v>
      </c>
      <c r="M864" s="16">
        <f>IF(Table1[[#This Row],[Ordem_insumos]]&lt;&gt;0,VLOOKUP(Table1[[#This Row],[Codigo_servico]],Preencher_Orcamento!$B:$D,3,FALSE)*Table1[[#This Row],[Subtotal_insumo]],"")</f>
        <v>0</v>
      </c>
    </row>
    <row r="865" spans="1:13" x14ac:dyDescent="0.25">
      <c r="A865" s="6">
        <v>34015</v>
      </c>
      <c r="B865" s="126">
        <v>2</v>
      </c>
      <c r="C865" s="133"/>
      <c r="D865" s="134">
        <v>2099</v>
      </c>
      <c r="E865" s="7" t="s">
        <v>2205</v>
      </c>
      <c r="F865" s="8" t="s">
        <v>2140</v>
      </c>
      <c r="G865" s="16">
        <f>IFERROR(VLOOKUP(Table1[[#This Row],[Codigo_insumo]],BD_Insumos!$B:$E,4),"")</f>
        <v>12.627877718847255</v>
      </c>
      <c r="H865" s="140">
        <v>0.375</v>
      </c>
      <c r="I865" s="9"/>
      <c r="J865" s="22">
        <f t="shared" si="13"/>
        <v>4.7354541445677203</v>
      </c>
      <c r="K865" s="22" t="str">
        <f>IF(I865&lt;&gt;"",SUMIF(Table1[Codigo_servico],A865,Table1[Subtotal_insumo]),"")</f>
        <v/>
      </c>
      <c r="L865" s="16">
        <f>IF(Table1[[#This Row],[Ordem_insumos]]&lt;&gt;0,VLOOKUP(Table1[[#This Row],[Codigo_servico]],Preencher_Orcamento!$B:$D,3,FALSE)*Table1[[#This Row],[Qtde_insumo]],"")</f>
        <v>0</v>
      </c>
      <c r="M865" s="16">
        <f>IF(Table1[[#This Row],[Ordem_insumos]]&lt;&gt;0,VLOOKUP(Table1[[#This Row],[Codigo_servico]],Preencher_Orcamento!$B:$D,3,FALSE)*Table1[[#This Row],[Subtotal_insumo]],"")</f>
        <v>0</v>
      </c>
    </row>
    <row r="866" spans="1:13" x14ac:dyDescent="0.25">
      <c r="A866" s="3">
        <v>34018</v>
      </c>
      <c r="B866" s="125">
        <v>0</v>
      </c>
      <c r="C866" s="131" t="s">
        <v>2533</v>
      </c>
      <c r="D866" s="132"/>
      <c r="E866" s="4"/>
      <c r="F866" s="4"/>
      <c r="G866" s="17" t="str">
        <f>IFERROR(VLOOKUP(Table1[[#This Row],[Codigo_insumo]],BD_Insumos!$B:$E,4),"")</f>
        <v/>
      </c>
      <c r="H866" s="139"/>
      <c r="I866" s="5" t="s">
        <v>170</v>
      </c>
      <c r="J866" s="20" t="str">
        <f t="shared" si="13"/>
        <v/>
      </c>
      <c r="K866" s="21">
        <f>IF(I866&lt;&gt;"",SUMIF(Table1[Codigo_servico],A866,Table1[Subtotal_insumo]),"")</f>
        <v>8.0299993620755004</v>
      </c>
      <c r="L866" s="17" t="str">
        <f>IF(Table1[[#This Row],[Ordem_insumos]]&lt;&gt;0,VLOOKUP(Table1[[#This Row],[Codigo_servico]],Preencher_Orcamento!$B:$D,3,FALSE)*Table1[[#This Row],[Qtde_insumo]],"")</f>
        <v/>
      </c>
      <c r="M866" s="17" t="str">
        <f>IF(Table1[[#This Row],[Ordem_insumos]]&lt;&gt;0,VLOOKUP(Table1[[#This Row],[Codigo_servico]],Preencher_Orcamento!$B:$D,3,FALSE)*Table1[[#This Row],[Subtotal_insumo]],"")</f>
        <v/>
      </c>
    </row>
    <row r="867" spans="1:13" ht="26.25" x14ac:dyDescent="0.25">
      <c r="A867" s="6">
        <v>34018</v>
      </c>
      <c r="B867" s="126">
        <v>1</v>
      </c>
      <c r="C867" s="133"/>
      <c r="D867" s="134">
        <v>37542</v>
      </c>
      <c r="E867" s="7" t="s">
        <v>840</v>
      </c>
      <c r="F867" s="8" t="s">
        <v>457</v>
      </c>
      <c r="G867" s="16">
        <f>IFERROR(VLOOKUP(Table1[[#This Row],[Codigo_insumo]],BD_Insumos!$B:$E,4),"")</f>
        <v>5.32</v>
      </c>
      <c r="H867" s="140">
        <v>0.25</v>
      </c>
      <c r="I867" s="9"/>
      <c r="J867" s="22">
        <f t="shared" si="13"/>
        <v>1.33</v>
      </c>
      <c r="K867" s="22" t="str">
        <f>IF(I867&lt;&gt;"",SUMIF(Table1[Codigo_servico],A867,Table1[Subtotal_insumo]),"")</f>
        <v/>
      </c>
      <c r="L867" s="16">
        <f>IF(Table1[[#This Row],[Ordem_insumos]]&lt;&gt;0,VLOOKUP(Table1[[#This Row],[Codigo_servico]],Preencher_Orcamento!$B:$D,3,FALSE)*Table1[[#This Row],[Qtde_insumo]],"")</f>
        <v>0</v>
      </c>
      <c r="M867" s="16">
        <f>IF(Table1[[#This Row],[Ordem_insumos]]&lt;&gt;0,VLOOKUP(Table1[[#This Row],[Codigo_servico]],Preencher_Orcamento!$B:$D,3,FALSE)*Table1[[#This Row],[Subtotal_insumo]],"")</f>
        <v>0</v>
      </c>
    </row>
    <row r="868" spans="1:13" ht="26.25" x14ac:dyDescent="0.25">
      <c r="A868" s="6">
        <v>34018</v>
      </c>
      <c r="B868" s="126">
        <v>2</v>
      </c>
      <c r="C868" s="133"/>
      <c r="D868" s="134">
        <v>37543</v>
      </c>
      <c r="E868" s="7" t="s">
        <v>841</v>
      </c>
      <c r="F868" s="8" t="s">
        <v>457</v>
      </c>
      <c r="G868" s="18">
        <f>IFERROR(VLOOKUP(Table1[[#This Row],[Codigo_insumo]],BD_Insumos!$B:$E,4),"")</f>
        <v>19.086300000000001</v>
      </c>
      <c r="H868" s="140">
        <v>0.05</v>
      </c>
      <c r="I868" s="9"/>
      <c r="J868" s="23">
        <f t="shared" si="13"/>
        <v>0.95431500000000014</v>
      </c>
      <c r="K868" s="22" t="str">
        <f>IF(I868&lt;&gt;"",SUMIF(Table1[Codigo_servico],A868,Table1[Subtotal_insumo]),"")</f>
        <v/>
      </c>
      <c r="L868" s="18">
        <f>IF(Table1[[#This Row],[Ordem_insumos]]&lt;&gt;0,VLOOKUP(Table1[[#This Row],[Codigo_servico]],Preencher_Orcamento!$B:$D,3,FALSE)*Table1[[#This Row],[Qtde_insumo]],"")</f>
        <v>0</v>
      </c>
      <c r="M868" s="18">
        <f>IF(Table1[[#This Row],[Ordem_insumos]]&lt;&gt;0,VLOOKUP(Table1[[#This Row],[Codigo_servico]],Preencher_Orcamento!$B:$D,3,FALSE)*Table1[[#This Row],[Subtotal_insumo]],"")</f>
        <v>0</v>
      </c>
    </row>
    <row r="869" spans="1:13" x14ac:dyDescent="0.25">
      <c r="A869" s="6">
        <v>34018</v>
      </c>
      <c r="B869" s="126">
        <v>3</v>
      </c>
      <c r="C869" s="133"/>
      <c r="D869" s="134">
        <v>2099</v>
      </c>
      <c r="E869" s="7" t="s">
        <v>2205</v>
      </c>
      <c r="F869" s="8" t="s">
        <v>2140</v>
      </c>
      <c r="G869" s="18">
        <f>IFERROR(VLOOKUP(Table1[[#This Row],[Codigo_insumo]],BD_Insumos!$B:$E,4),"")</f>
        <v>12.627877718847255</v>
      </c>
      <c r="H869" s="140">
        <v>0.45500000000000002</v>
      </c>
      <c r="I869" s="9"/>
      <c r="J869" s="23">
        <f t="shared" si="13"/>
        <v>5.7456843620755009</v>
      </c>
      <c r="K869" s="22" t="str">
        <f>IF(I869&lt;&gt;"",SUMIF(Table1[Codigo_servico],A869,Table1[Subtotal_insumo]),"")</f>
        <v/>
      </c>
      <c r="L869" s="18">
        <f>IF(Table1[[#This Row],[Ordem_insumos]]&lt;&gt;0,VLOOKUP(Table1[[#This Row],[Codigo_servico]],Preencher_Orcamento!$B:$D,3,FALSE)*Table1[[#This Row],[Qtde_insumo]],"")</f>
        <v>0</v>
      </c>
      <c r="M869" s="18">
        <f>IF(Table1[[#This Row],[Ordem_insumos]]&lt;&gt;0,VLOOKUP(Table1[[#This Row],[Codigo_servico]],Preencher_Orcamento!$B:$D,3,FALSE)*Table1[[#This Row],[Subtotal_insumo]],"")</f>
        <v>0</v>
      </c>
    </row>
    <row r="870" spans="1:13" x14ac:dyDescent="0.25">
      <c r="A870" s="3">
        <v>34022</v>
      </c>
      <c r="B870" s="125">
        <v>0</v>
      </c>
      <c r="C870" s="131" t="s">
        <v>2534</v>
      </c>
      <c r="D870" s="132"/>
      <c r="E870" s="4"/>
      <c r="F870" s="4"/>
      <c r="G870" s="17" t="str">
        <f>IFERROR(VLOOKUP(Table1[[#This Row],[Codigo_insumo]],BD_Insumos!$B:$E,4),"")</f>
        <v/>
      </c>
      <c r="H870" s="139"/>
      <c r="I870" s="5" t="s">
        <v>5</v>
      </c>
      <c r="J870" s="20" t="str">
        <f t="shared" si="13"/>
        <v/>
      </c>
      <c r="K870" s="21">
        <f>IF(I870&lt;&gt;"",SUMIF(Table1[Codigo_servico],A870,Table1[Subtotal_insumo]),"")</f>
        <v>3.4229806297118137</v>
      </c>
      <c r="L870" s="17" t="str">
        <f>IF(Table1[[#This Row],[Ordem_insumos]]&lt;&gt;0,VLOOKUP(Table1[[#This Row],[Codigo_servico]],Preencher_Orcamento!$B:$D,3,FALSE)*Table1[[#This Row],[Qtde_insumo]],"")</f>
        <v/>
      </c>
      <c r="M870" s="17" t="str">
        <f>IF(Table1[[#This Row],[Ordem_insumos]]&lt;&gt;0,VLOOKUP(Table1[[#This Row],[Codigo_servico]],Preencher_Orcamento!$B:$D,3,FALSE)*Table1[[#This Row],[Subtotal_insumo]],"")</f>
        <v/>
      </c>
    </row>
    <row r="871" spans="1:13" x14ac:dyDescent="0.25">
      <c r="A871" s="6">
        <v>34022</v>
      </c>
      <c r="B871" s="126">
        <v>1</v>
      </c>
      <c r="C871" s="133"/>
      <c r="D871" s="134">
        <v>2099</v>
      </c>
      <c r="E871" s="7" t="s">
        <v>2205</v>
      </c>
      <c r="F871" s="8" t="s">
        <v>2140</v>
      </c>
      <c r="G871" s="16">
        <f>IFERROR(VLOOKUP(Table1[[#This Row],[Codigo_insumo]],BD_Insumos!$B:$E,4),"")</f>
        <v>12.627877718847255</v>
      </c>
      <c r="H871" s="140">
        <v>0.25</v>
      </c>
      <c r="I871" s="9"/>
      <c r="J871" s="22">
        <f t="shared" si="13"/>
        <v>3.1569694297118138</v>
      </c>
      <c r="K871" s="22" t="str">
        <f>IF(I871&lt;&gt;"",SUMIF(Table1[Codigo_servico],A871,Table1[Subtotal_insumo]),"")</f>
        <v/>
      </c>
      <c r="L871" s="16">
        <f>IF(Table1[[#This Row],[Ordem_insumos]]&lt;&gt;0,VLOOKUP(Table1[[#This Row],[Codigo_servico]],Preencher_Orcamento!$B:$D,3,FALSE)*Table1[[#This Row],[Qtde_insumo]],"")</f>
        <v>0</v>
      </c>
      <c r="M871" s="16">
        <f>IF(Table1[[#This Row],[Ordem_insumos]]&lt;&gt;0,VLOOKUP(Table1[[#This Row],[Codigo_servico]],Preencher_Orcamento!$B:$D,3,FALSE)*Table1[[#This Row],[Subtotal_insumo]],"")</f>
        <v>0</v>
      </c>
    </row>
    <row r="872" spans="1:13" x14ac:dyDescent="0.25">
      <c r="A872" s="6">
        <v>34022</v>
      </c>
      <c r="B872" s="126">
        <v>2</v>
      </c>
      <c r="C872" s="133"/>
      <c r="D872" s="134">
        <v>37509</v>
      </c>
      <c r="E872" s="7" t="s">
        <v>830</v>
      </c>
      <c r="F872" s="8" t="s">
        <v>168</v>
      </c>
      <c r="G872" s="18">
        <f>IFERROR(VLOOKUP(Table1[[#This Row],[Codigo_insumo]],BD_Insumos!$B:$E,4),"")</f>
        <v>16.625699999999998</v>
      </c>
      <c r="H872" s="140">
        <v>1.6E-2</v>
      </c>
      <c r="I872" s="9"/>
      <c r="J872" s="23">
        <f t="shared" si="13"/>
        <v>0.2660112</v>
      </c>
      <c r="K872" s="22" t="str">
        <f>IF(I872&lt;&gt;"",SUMIF(Table1[Codigo_servico],A872,Table1[Subtotal_insumo]),"")</f>
        <v/>
      </c>
      <c r="L872" s="18">
        <f>IF(Table1[[#This Row],[Ordem_insumos]]&lt;&gt;0,VLOOKUP(Table1[[#This Row],[Codigo_servico]],Preencher_Orcamento!$B:$D,3,FALSE)*Table1[[#This Row],[Qtde_insumo]],"")</f>
        <v>0</v>
      </c>
      <c r="M872" s="18">
        <f>IF(Table1[[#This Row],[Ordem_insumos]]&lt;&gt;0,VLOOKUP(Table1[[#This Row],[Codigo_servico]],Preencher_Orcamento!$B:$D,3,FALSE)*Table1[[#This Row],[Subtotal_insumo]],"")</f>
        <v>0</v>
      </c>
    </row>
    <row r="873" spans="1:13" x14ac:dyDescent="0.25">
      <c r="A873" s="3">
        <v>34024</v>
      </c>
      <c r="B873" s="125">
        <v>0</v>
      </c>
      <c r="C873" s="131" t="s">
        <v>2535</v>
      </c>
      <c r="D873" s="132"/>
      <c r="E873" s="4"/>
      <c r="F873" s="4"/>
      <c r="G873" s="17" t="str">
        <f>IFERROR(VLOOKUP(Table1[[#This Row],[Codigo_insumo]],BD_Insumos!$B:$E,4),"")</f>
        <v/>
      </c>
      <c r="H873" s="139"/>
      <c r="I873" s="5" t="s">
        <v>170</v>
      </c>
      <c r="J873" s="20" t="str">
        <f t="shared" si="13"/>
        <v/>
      </c>
      <c r="K873" s="21">
        <f>IF(I873&lt;&gt;"",SUMIF(Table1[Codigo_servico],A873,Table1[Subtotal_insumo]),"")</f>
        <v>4.9969000000000001</v>
      </c>
      <c r="L873" s="17" t="str">
        <f>IF(Table1[[#This Row],[Ordem_insumos]]&lt;&gt;0,VLOOKUP(Table1[[#This Row],[Codigo_servico]],Preencher_Orcamento!$B:$D,3,FALSE)*Table1[[#This Row],[Qtde_insumo]],"")</f>
        <v/>
      </c>
      <c r="M873" s="17" t="str">
        <f>IF(Table1[[#This Row],[Ordem_insumos]]&lt;&gt;0,VLOOKUP(Table1[[#This Row],[Codigo_servico]],Preencher_Orcamento!$B:$D,3,FALSE)*Table1[[#This Row],[Subtotal_insumo]],"")</f>
        <v/>
      </c>
    </row>
    <row r="874" spans="1:13" ht="26.25" x14ac:dyDescent="0.25">
      <c r="A874" s="6">
        <v>34024</v>
      </c>
      <c r="B874" s="126">
        <v>1</v>
      </c>
      <c r="C874" s="133"/>
      <c r="D874" s="134">
        <v>37505</v>
      </c>
      <c r="E874" s="7" t="s">
        <v>827</v>
      </c>
      <c r="F874" s="8" t="s">
        <v>170</v>
      </c>
      <c r="G874" s="18">
        <f>IFERROR(VLOOKUP(Table1[[#This Row],[Codigo_insumo]],BD_Insumos!$B:$E,4),"")</f>
        <v>4.9969000000000001</v>
      </c>
      <c r="H874" s="140">
        <v>1</v>
      </c>
      <c r="I874" s="9"/>
      <c r="J874" s="23">
        <f t="shared" si="13"/>
        <v>4.9969000000000001</v>
      </c>
      <c r="K874" s="22" t="str">
        <f>IF(I874&lt;&gt;"",SUMIF(Table1[Codigo_servico],A874,Table1[Subtotal_insumo]),"")</f>
        <v/>
      </c>
      <c r="L874" s="18">
        <f>IF(Table1[[#This Row],[Ordem_insumos]]&lt;&gt;0,VLOOKUP(Table1[[#This Row],[Codigo_servico]],Preencher_Orcamento!$B:$D,3,FALSE)*Table1[[#This Row],[Qtde_insumo]],"")</f>
        <v>0</v>
      </c>
      <c r="M874" s="18">
        <f>IF(Table1[[#This Row],[Ordem_insumos]]&lt;&gt;0,VLOOKUP(Table1[[#This Row],[Codigo_servico]],Preencher_Orcamento!$B:$D,3,FALSE)*Table1[[#This Row],[Subtotal_insumo]],"")</f>
        <v>0</v>
      </c>
    </row>
    <row r="875" spans="1:13" x14ac:dyDescent="0.25">
      <c r="A875" s="3">
        <v>34025</v>
      </c>
      <c r="B875" s="125">
        <v>0</v>
      </c>
      <c r="C875" s="131" t="s">
        <v>2536</v>
      </c>
      <c r="D875" s="132"/>
      <c r="E875" s="4"/>
      <c r="F875" s="4"/>
      <c r="G875" s="17" t="str">
        <f>IFERROR(VLOOKUP(Table1[[#This Row],[Codigo_insumo]],BD_Insumos!$B:$E,4),"")</f>
        <v/>
      </c>
      <c r="H875" s="139"/>
      <c r="I875" s="5" t="s">
        <v>170</v>
      </c>
      <c r="J875" s="20" t="str">
        <f t="shared" si="13"/>
        <v/>
      </c>
      <c r="K875" s="21">
        <f>IF(I875&lt;&gt;"",SUMIF(Table1[Codigo_servico],A875,Table1[Subtotal_insumo]),"")</f>
        <v>10.759129464923497</v>
      </c>
      <c r="L875" s="17" t="str">
        <f>IF(Table1[[#This Row],[Ordem_insumos]]&lt;&gt;0,VLOOKUP(Table1[[#This Row],[Codigo_servico]],Preencher_Orcamento!$B:$D,3,FALSE)*Table1[[#This Row],[Qtde_insumo]],"")</f>
        <v/>
      </c>
      <c r="M875" s="17" t="str">
        <f>IF(Table1[[#This Row],[Ordem_insumos]]&lt;&gt;0,VLOOKUP(Table1[[#This Row],[Codigo_servico]],Preencher_Orcamento!$B:$D,3,FALSE)*Table1[[#This Row],[Subtotal_insumo]],"")</f>
        <v/>
      </c>
    </row>
    <row r="876" spans="1:13" x14ac:dyDescent="0.25">
      <c r="A876" s="6">
        <v>34025</v>
      </c>
      <c r="B876" s="126">
        <v>1</v>
      </c>
      <c r="C876" s="133"/>
      <c r="D876" s="134">
        <v>2020</v>
      </c>
      <c r="E876" s="7" t="s">
        <v>2188</v>
      </c>
      <c r="F876" s="8" t="s">
        <v>2140</v>
      </c>
      <c r="G876" s="16">
        <f>IFERROR(VLOOKUP(Table1[[#This Row],[Codigo_insumo]],BD_Insumos!$B:$E,4),"")</f>
        <v>15.860837164231068</v>
      </c>
      <c r="H876" s="140">
        <v>0.3</v>
      </c>
      <c r="I876" s="9"/>
      <c r="J876" s="22">
        <f t="shared" si="13"/>
        <v>4.75825114926932</v>
      </c>
      <c r="K876" s="22" t="str">
        <f>IF(I876&lt;&gt;"",SUMIF(Table1[Codigo_servico],A876,Table1[Subtotal_insumo]),"")</f>
        <v/>
      </c>
      <c r="L876" s="16">
        <f>IF(Table1[[#This Row],[Ordem_insumos]]&lt;&gt;0,VLOOKUP(Table1[[#This Row],[Codigo_servico]],Preencher_Orcamento!$B:$D,3,FALSE)*Table1[[#This Row],[Qtde_insumo]],"")</f>
        <v>0</v>
      </c>
      <c r="M876" s="16">
        <f>IF(Table1[[#This Row],[Ordem_insumos]]&lt;&gt;0,VLOOKUP(Table1[[#This Row],[Codigo_servico]],Preencher_Orcamento!$B:$D,3,FALSE)*Table1[[#This Row],[Subtotal_insumo]],"")</f>
        <v>0</v>
      </c>
    </row>
    <row r="877" spans="1:13" x14ac:dyDescent="0.25">
      <c r="A877" s="6">
        <v>34025</v>
      </c>
      <c r="B877" s="126">
        <v>2</v>
      </c>
      <c r="C877" s="133"/>
      <c r="D877" s="134">
        <v>10515</v>
      </c>
      <c r="E877" s="7" t="s">
        <v>69</v>
      </c>
      <c r="F877" s="8" t="s">
        <v>197</v>
      </c>
      <c r="G877" s="16">
        <f>IFERROR(VLOOKUP(Table1[[#This Row],[Codigo_insumo]],BD_Insumos!$B:$E,4),"")</f>
        <v>1.0757000000000001</v>
      </c>
      <c r="H877" s="140">
        <v>0.3</v>
      </c>
      <c r="I877" s="9"/>
      <c r="J877" s="22">
        <f t="shared" si="13"/>
        <v>0.32271</v>
      </c>
      <c r="K877" s="22" t="str">
        <f>IF(I877&lt;&gt;"",SUMIF(Table1[Codigo_servico],A877,Table1[Subtotal_insumo]),"")</f>
        <v/>
      </c>
      <c r="L877" s="16">
        <f>IF(Table1[[#This Row],[Ordem_insumos]]&lt;&gt;0,VLOOKUP(Table1[[#This Row],[Codigo_servico]],Preencher_Orcamento!$B:$D,3,FALSE)*Table1[[#This Row],[Qtde_insumo]],"")</f>
        <v>0</v>
      </c>
      <c r="M877" s="16">
        <f>IF(Table1[[#This Row],[Ordem_insumos]]&lt;&gt;0,VLOOKUP(Table1[[#This Row],[Codigo_servico]],Preencher_Orcamento!$B:$D,3,FALSE)*Table1[[#This Row],[Subtotal_insumo]],"")</f>
        <v>0</v>
      </c>
    </row>
    <row r="878" spans="1:13" x14ac:dyDescent="0.25">
      <c r="A878" s="6">
        <v>34025</v>
      </c>
      <c r="B878" s="126">
        <v>3</v>
      </c>
      <c r="C878" s="133"/>
      <c r="D878" s="134">
        <v>34057</v>
      </c>
      <c r="E878" s="7" t="s">
        <v>699</v>
      </c>
      <c r="F878" s="8" t="s">
        <v>168</v>
      </c>
      <c r="G878" s="18">
        <f>IFERROR(VLOOKUP(Table1[[#This Row],[Codigo_insumo]],BD_Insumos!$B:$E,4),"")</f>
        <v>10.9155</v>
      </c>
      <c r="H878" s="140">
        <v>0.15</v>
      </c>
      <c r="I878" s="9"/>
      <c r="J878" s="23">
        <f t="shared" si="13"/>
        <v>1.6373249999999999</v>
      </c>
      <c r="K878" s="22" t="str">
        <f>IF(I878&lt;&gt;"",SUMIF(Table1[Codigo_servico],A878,Table1[Subtotal_insumo]),"")</f>
        <v/>
      </c>
      <c r="L878" s="18">
        <f>IF(Table1[[#This Row],[Ordem_insumos]]&lt;&gt;0,VLOOKUP(Table1[[#This Row],[Codigo_servico]],Preencher_Orcamento!$B:$D,3,FALSE)*Table1[[#This Row],[Qtde_insumo]],"")</f>
        <v>0</v>
      </c>
      <c r="M878" s="18">
        <f>IF(Table1[[#This Row],[Ordem_insumos]]&lt;&gt;0,VLOOKUP(Table1[[#This Row],[Codigo_servico]],Preencher_Orcamento!$B:$D,3,FALSE)*Table1[[#This Row],[Subtotal_insumo]],"")</f>
        <v>0</v>
      </c>
    </row>
    <row r="879" spans="1:13" x14ac:dyDescent="0.25">
      <c r="A879" s="6">
        <v>34025</v>
      </c>
      <c r="B879" s="126">
        <v>4</v>
      </c>
      <c r="C879" s="133"/>
      <c r="D879" s="134">
        <v>2099</v>
      </c>
      <c r="E879" s="7" t="s">
        <v>2205</v>
      </c>
      <c r="F879" s="8" t="s">
        <v>2140</v>
      </c>
      <c r="G879" s="18">
        <f>IFERROR(VLOOKUP(Table1[[#This Row],[Codigo_insumo]],BD_Insumos!$B:$E,4),"")</f>
        <v>12.627877718847255</v>
      </c>
      <c r="H879" s="140">
        <v>0.3</v>
      </c>
      <c r="I879" s="9"/>
      <c r="J879" s="23">
        <f t="shared" si="13"/>
        <v>3.7883633156541765</v>
      </c>
      <c r="K879" s="22" t="str">
        <f>IF(I879&lt;&gt;"",SUMIF(Table1[Codigo_servico],A879,Table1[Subtotal_insumo]),"")</f>
        <v/>
      </c>
      <c r="L879" s="18">
        <f>IF(Table1[[#This Row],[Ordem_insumos]]&lt;&gt;0,VLOOKUP(Table1[[#This Row],[Codigo_servico]],Preencher_Orcamento!$B:$D,3,FALSE)*Table1[[#This Row],[Qtde_insumo]],"")</f>
        <v>0</v>
      </c>
      <c r="M879" s="18">
        <f>IF(Table1[[#This Row],[Ordem_insumos]]&lt;&gt;0,VLOOKUP(Table1[[#This Row],[Codigo_servico]],Preencher_Orcamento!$B:$D,3,FALSE)*Table1[[#This Row],[Subtotal_insumo]],"")</f>
        <v>0</v>
      </c>
    </row>
    <row r="880" spans="1:13" x14ac:dyDescent="0.25">
      <c r="A880" s="6">
        <v>34025</v>
      </c>
      <c r="B880" s="126">
        <v>5</v>
      </c>
      <c r="C880" s="133"/>
      <c r="D880" s="134">
        <v>10517</v>
      </c>
      <c r="E880" s="7" t="s">
        <v>71</v>
      </c>
      <c r="F880" s="8" t="s">
        <v>197</v>
      </c>
      <c r="G880" s="18">
        <f>IFERROR(VLOOKUP(Table1[[#This Row],[Codigo_insumo]],BD_Insumos!$B:$E,4),"")</f>
        <v>0.42080000000000001</v>
      </c>
      <c r="H880" s="140">
        <v>0.6</v>
      </c>
      <c r="I880" s="9"/>
      <c r="J880" s="23">
        <f t="shared" si="13"/>
        <v>0.25247999999999998</v>
      </c>
      <c r="K880" s="22" t="str">
        <f>IF(I880&lt;&gt;"",SUMIF(Table1[Codigo_servico],A880,Table1[Subtotal_insumo]),"")</f>
        <v/>
      </c>
      <c r="L880" s="18">
        <f>IF(Table1[[#This Row],[Ordem_insumos]]&lt;&gt;0,VLOOKUP(Table1[[#This Row],[Codigo_servico]],Preencher_Orcamento!$B:$D,3,FALSE)*Table1[[#This Row],[Qtde_insumo]],"")</f>
        <v>0</v>
      </c>
      <c r="M880" s="18">
        <f>IF(Table1[[#This Row],[Ordem_insumos]]&lt;&gt;0,VLOOKUP(Table1[[#This Row],[Codigo_servico]],Preencher_Orcamento!$B:$D,3,FALSE)*Table1[[#This Row],[Subtotal_insumo]],"")</f>
        <v>0</v>
      </c>
    </row>
    <row r="881" spans="1:13" x14ac:dyDescent="0.25">
      <c r="A881" s="3">
        <v>34026</v>
      </c>
      <c r="B881" s="125">
        <v>0</v>
      </c>
      <c r="C881" s="131" t="s">
        <v>2537</v>
      </c>
      <c r="D881" s="132"/>
      <c r="E881" s="4"/>
      <c r="F881" s="4"/>
      <c r="G881" s="17" t="str">
        <f>IFERROR(VLOOKUP(Table1[[#This Row],[Codigo_insumo]],BD_Insumos!$B:$E,4),"")</f>
        <v/>
      </c>
      <c r="H881" s="139"/>
      <c r="I881" s="5" t="s">
        <v>170</v>
      </c>
      <c r="J881" s="20" t="str">
        <f t="shared" si="13"/>
        <v/>
      </c>
      <c r="K881" s="21">
        <f>IF(I881&lt;&gt;"",SUMIF(Table1[Codigo_servico],A881,Table1[Subtotal_insumo]),"")</f>
        <v>3.9994999999999998</v>
      </c>
      <c r="L881" s="17" t="str">
        <f>IF(Table1[[#This Row],[Ordem_insumos]]&lt;&gt;0,VLOOKUP(Table1[[#This Row],[Codigo_servico]],Preencher_Orcamento!$B:$D,3,FALSE)*Table1[[#This Row],[Qtde_insumo]],"")</f>
        <v/>
      </c>
      <c r="M881" s="17" t="str">
        <f>IF(Table1[[#This Row],[Ordem_insumos]]&lt;&gt;0,VLOOKUP(Table1[[#This Row],[Codigo_servico]],Preencher_Orcamento!$B:$D,3,FALSE)*Table1[[#This Row],[Subtotal_insumo]],"")</f>
        <v/>
      </c>
    </row>
    <row r="882" spans="1:13" ht="26.25" x14ac:dyDescent="0.25">
      <c r="A882" s="6">
        <v>34026</v>
      </c>
      <c r="B882" s="126">
        <v>1</v>
      </c>
      <c r="C882" s="133"/>
      <c r="D882" s="134">
        <v>37506</v>
      </c>
      <c r="E882" s="7" t="s">
        <v>828</v>
      </c>
      <c r="F882" s="8" t="s">
        <v>170</v>
      </c>
      <c r="G882" s="18">
        <f>IFERROR(VLOOKUP(Table1[[#This Row],[Codigo_insumo]],BD_Insumos!$B:$E,4),"")</f>
        <v>3.9994999999999998</v>
      </c>
      <c r="H882" s="140">
        <v>1</v>
      </c>
      <c r="I882" s="9"/>
      <c r="J882" s="23">
        <f t="shared" si="13"/>
        <v>3.9994999999999998</v>
      </c>
      <c r="K882" s="22" t="str">
        <f>IF(I882&lt;&gt;"",SUMIF(Table1[Codigo_servico],A882,Table1[Subtotal_insumo]),"")</f>
        <v/>
      </c>
      <c r="L882" s="18">
        <f>IF(Table1[[#This Row],[Ordem_insumos]]&lt;&gt;0,VLOOKUP(Table1[[#This Row],[Codigo_servico]],Preencher_Orcamento!$B:$D,3,FALSE)*Table1[[#This Row],[Qtde_insumo]],"")</f>
        <v>0</v>
      </c>
      <c r="M882" s="18">
        <f>IF(Table1[[#This Row],[Ordem_insumos]]&lt;&gt;0,VLOOKUP(Table1[[#This Row],[Codigo_servico]],Preencher_Orcamento!$B:$D,3,FALSE)*Table1[[#This Row],[Subtotal_insumo]],"")</f>
        <v>0</v>
      </c>
    </row>
    <row r="883" spans="1:13" x14ac:dyDescent="0.25">
      <c r="A883" s="3">
        <v>34050</v>
      </c>
      <c r="B883" s="125">
        <v>0</v>
      </c>
      <c r="C883" s="131" t="s">
        <v>2538</v>
      </c>
      <c r="D883" s="132"/>
      <c r="E883" s="4"/>
      <c r="F883" s="4"/>
      <c r="G883" s="17" t="str">
        <f>IFERROR(VLOOKUP(Table1[[#This Row],[Codigo_insumo]],BD_Insumos!$B:$E,4),"")</f>
        <v/>
      </c>
      <c r="H883" s="139"/>
      <c r="I883" s="5" t="s">
        <v>170</v>
      </c>
      <c r="J883" s="20" t="str">
        <f t="shared" si="13"/>
        <v/>
      </c>
      <c r="K883" s="21">
        <f>IF(I883&lt;&gt;"",SUMIF(Table1[Codigo_servico],A883,Table1[Subtotal_insumo]),"")</f>
        <v>3.7115999999999998</v>
      </c>
      <c r="L883" s="17" t="str">
        <f>IF(Table1[[#This Row],[Ordem_insumos]]&lt;&gt;0,VLOOKUP(Table1[[#This Row],[Codigo_servico]],Preencher_Orcamento!$B:$D,3,FALSE)*Table1[[#This Row],[Qtde_insumo]],"")</f>
        <v/>
      </c>
      <c r="M883" s="17" t="str">
        <f>IF(Table1[[#This Row],[Ordem_insumos]]&lt;&gt;0,VLOOKUP(Table1[[#This Row],[Codigo_servico]],Preencher_Orcamento!$B:$D,3,FALSE)*Table1[[#This Row],[Subtotal_insumo]],"")</f>
        <v/>
      </c>
    </row>
    <row r="884" spans="1:13" ht="26.25" x14ac:dyDescent="0.25">
      <c r="A884" s="6">
        <v>34050</v>
      </c>
      <c r="B884" s="126">
        <v>1</v>
      </c>
      <c r="C884" s="133"/>
      <c r="D884" s="134">
        <v>39024</v>
      </c>
      <c r="E884" s="7" t="s">
        <v>975</v>
      </c>
      <c r="F884" s="8" t="s">
        <v>170</v>
      </c>
      <c r="G884" s="18">
        <f>IFERROR(VLOOKUP(Table1[[#This Row],[Codigo_insumo]],BD_Insumos!$B:$E,4),"")</f>
        <v>3.7115999999999998</v>
      </c>
      <c r="H884" s="140">
        <v>1</v>
      </c>
      <c r="I884" s="9"/>
      <c r="J884" s="23">
        <f t="shared" si="13"/>
        <v>3.7115999999999998</v>
      </c>
      <c r="K884" s="22" t="str">
        <f>IF(I884&lt;&gt;"",SUMIF(Table1[Codigo_servico],A884,Table1[Subtotal_insumo]),"")</f>
        <v/>
      </c>
      <c r="L884" s="18">
        <f>IF(Table1[[#This Row],[Ordem_insumos]]&lt;&gt;0,VLOOKUP(Table1[[#This Row],[Codigo_servico]],Preencher_Orcamento!$B:$D,3,FALSE)*Table1[[#This Row],[Qtde_insumo]],"")</f>
        <v>0</v>
      </c>
      <c r="M884" s="18">
        <f>IF(Table1[[#This Row],[Ordem_insumos]]&lt;&gt;0,VLOOKUP(Table1[[#This Row],[Codigo_servico]],Preencher_Orcamento!$B:$D,3,FALSE)*Table1[[#This Row],[Subtotal_insumo]],"")</f>
        <v>0</v>
      </c>
    </row>
    <row r="885" spans="1:13" x14ac:dyDescent="0.25">
      <c r="A885" s="3">
        <v>34051</v>
      </c>
      <c r="B885" s="125">
        <v>0</v>
      </c>
      <c r="C885" s="131" t="s">
        <v>2539</v>
      </c>
      <c r="D885" s="132"/>
      <c r="E885" s="4"/>
      <c r="F885" s="4"/>
      <c r="G885" s="17" t="str">
        <f>IFERROR(VLOOKUP(Table1[[#This Row],[Codigo_insumo]],BD_Insumos!$B:$E,4),"")</f>
        <v/>
      </c>
      <c r="H885" s="139"/>
      <c r="I885" s="5" t="s">
        <v>170</v>
      </c>
      <c r="J885" s="20" t="str">
        <f t="shared" si="13"/>
        <v/>
      </c>
      <c r="K885" s="21">
        <f>IF(I885&lt;&gt;"",SUMIF(Table1[Codigo_servico],A885,Table1[Subtotal_insumo]),"")</f>
        <v>3.7115999999999998</v>
      </c>
      <c r="L885" s="17" t="str">
        <f>IF(Table1[[#This Row],[Ordem_insumos]]&lt;&gt;0,VLOOKUP(Table1[[#This Row],[Codigo_servico]],Preencher_Orcamento!$B:$D,3,FALSE)*Table1[[#This Row],[Qtde_insumo]],"")</f>
        <v/>
      </c>
      <c r="M885" s="17" t="str">
        <f>IF(Table1[[#This Row],[Ordem_insumos]]&lt;&gt;0,VLOOKUP(Table1[[#This Row],[Codigo_servico]],Preencher_Orcamento!$B:$D,3,FALSE)*Table1[[#This Row],[Subtotal_insumo]],"")</f>
        <v/>
      </c>
    </row>
    <row r="886" spans="1:13" ht="26.25" x14ac:dyDescent="0.25">
      <c r="A886" s="6">
        <v>34051</v>
      </c>
      <c r="B886" s="126">
        <v>1</v>
      </c>
      <c r="C886" s="133"/>
      <c r="D886" s="134">
        <v>39024</v>
      </c>
      <c r="E886" s="7" t="s">
        <v>975</v>
      </c>
      <c r="F886" s="8" t="s">
        <v>170</v>
      </c>
      <c r="G886" s="18">
        <f>IFERROR(VLOOKUP(Table1[[#This Row],[Codigo_insumo]],BD_Insumos!$B:$E,4),"")</f>
        <v>3.7115999999999998</v>
      </c>
      <c r="H886" s="140">
        <v>1</v>
      </c>
      <c r="I886" s="9"/>
      <c r="J886" s="23">
        <f t="shared" si="13"/>
        <v>3.7115999999999998</v>
      </c>
      <c r="K886" s="22" t="str">
        <f>IF(I886&lt;&gt;"",SUMIF(Table1[Codigo_servico],A886,Table1[Subtotal_insumo]),"")</f>
        <v/>
      </c>
      <c r="L886" s="18">
        <f>IF(Table1[[#This Row],[Ordem_insumos]]&lt;&gt;0,VLOOKUP(Table1[[#This Row],[Codigo_servico]],Preencher_Orcamento!$B:$D,3,FALSE)*Table1[[#This Row],[Qtde_insumo]],"")</f>
        <v>0</v>
      </c>
      <c r="M886" s="18">
        <f>IF(Table1[[#This Row],[Ordem_insumos]]&lt;&gt;0,VLOOKUP(Table1[[#This Row],[Codigo_servico]],Preencher_Orcamento!$B:$D,3,FALSE)*Table1[[#This Row],[Subtotal_insumo]],"")</f>
        <v>0</v>
      </c>
    </row>
    <row r="887" spans="1:13" x14ac:dyDescent="0.25">
      <c r="A887" s="3">
        <v>34060</v>
      </c>
      <c r="B887" s="125">
        <v>0</v>
      </c>
      <c r="C887" s="131" t="s">
        <v>2540</v>
      </c>
      <c r="D887" s="132"/>
      <c r="E887" s="4"/>
      <c r="F887" s="4"/>
      <c r="G887" s="17" t="str">
        <f>IFERROR(VLOOKUP(Table1[[#This Row],[Codigo_insumo]],BD_Insumos!$B:$E,4),"")</f>
        <v/>
      </c>
      <c r="H887" s="139"/>
      <c r="I887" s="5" t="s">
        <v>170</v>
      </c>
      <c r="J887" s="20" t="str">
        <f t="shared" si="13"/>
        <v/>
      </c>
      <c r="K887" s="21">
        <f>IF(I887&lt;&gt;"",SUMIF(Table1[Codigo_servico],A887,Table1[Subtotal_insumo]),"")</f>
        <v>86.464506883078315</v>
      </c>
      <c r="L887" s="17" t="str">
        <f>IF(Table1[[#This Row],[Ordem_insumos]]&lt;&gt;0,VLOOKUP(Table1[[#This Row],[Codigo_servico]],Preencher_Orcamento!$B:$D,3,FALSE)*Table1[[#This Row],[Qtde_insumo]],"")</f>
        <v/>
      </c>
      <c r="M887" s="17" t="str">
        <f>IF(Table1[[#This Row],[Ordem_insumos]]&lt;&gt;0,VLOOKUP(Table1[[#This Row],[Codigo_servico]],Preencher_Orcamento!$B:$D,3,FALSE)*Table1[[#This Row],[Subtotal_insumo]],"")</f>
        <v/>
      </c>
    </row>
    <row r="888" spans="1:13" x14ac:dyDescent="0.25">
      <c r="A888" s="6">
        <v>34060</v>
      </c>
      <c r="B888" s="126">
        <v>1</v>
      </c>
      <c r="C888" s="133"/>
      <c r="D888" s="134">
        <v>2020</v>
      </c>
      <c r="E888" s="7" t="s">
        <v>2188</v>
      </c>
      <c r="F888" s="8" t="s">
        <v>2140</v>
      </c>
      <c r="G888" s="16">
        <f>IFERROR(VLOOKUP(Table1[[#This Row],[Codigo_insumo]],BD_Insumos!$B:$E,4),"")</f>
        <v>15.860837164231068</v>
      </c>
      <c r="H888" s="140">
        <v>1</v>
      </c>
      <c r="I888" s="9"/>
      <c r="J888" s="22">
        <f t="shared" si="13"/>
        <v>15.860837164231068</v>
      </c>
      <c r="K888" s="22" t="str">
        <f>IF(I888&lt;&gt;"",SUMIF(Table1[Codigo_servico],A888,Table1[Subtotal_insumo]),"")</f>
        <v/>
      </c>
      <c r="L888" s="16">
        <f>IF(Table1[[#This Row],[Ordem_insumos]]&lt;&gt;0,VLOOKUP(Table1[[#This Row],[Codigo_servico]],Preencher_Orcamento!$B:$D,3,FALSE)*Table1[[#This Row],[Qtde_insumo]],"")</f>
        <v>0</v>
      </c>
      <c r="M888" s="16">
        <f>IF(Table1[[#This Row],[Ordem_insumos]]&lt;&gt;0,VLOOKUP(Table1[[#This Row],[Codigo_servico]],Preencher_Orcamento!$B:$D,3,FALSE)*Table1[[#This Row],[Subtotal_insumo]],"")</f>
        <v>0</v>
      </c>
    </row>
    <row r="889" spans="1:13" x14ac:dyDescent="0.25">
      <c r="A889" s="6">
        <v>34060</v>
      </c>
      <c r="B889" s="126">
        <v>2</v>
      </c>
      <c r="C889" s="133"/>
      <c r="D889" s="134">
        <v>87050</v>
      </c>
      <c r="E889" s="7" t="s">
        <v>2136</v>
      </c>
      <c r="F889" s="8" t="s">
        <v>168</v>
      </c>
      <c r="G889" s="16">
        <f>IFERROR(VLOOKUP(Table1[[#This Row],[Codigo_insumo]],BD_Insumos!$B:$E,4),"")</f>
        <v>26.866599999999998</v>
      </c>
      <c r="H889" s="140">
        <v>0.12</v>
      </c>
      <c r="I889" s="9"/>
      <c r="J889" s="22">
        <f t="shared" si="13"/>
        <v>3.2239919999999995</v>
      </c>
      <c r="K889" s="22" t="str">
        <f>IF(I889&lt;&gt;"",SUMIF(Table1[Codigo_servico],A889,Table1[Subtotal_insumo]),"")</f>
        <v/>
      </c>
      <c r="L889" s="16">
        <f>IF(Table1[[#This Row],[Ordem_insumos]]&lt;&gt;0,VLOOKUP(Table1[[#This Row],[Codigo_servico]],Preencher_Orcamento!$B:$D,3,FALSE)*Table1[[#This Row],[Qtde_insumo]],"")</f>
        <v>0</v>
      </c>
      <c r="M889" s="16">
        <f>IF(Table1[[#This Row],[Ordem_insumos]]&lt;&gt;0,VLOOKUP(Table1[[#This Row],[Codigo_servico]],Preencher_Orcamento!$B:$D,3,FALSE)*Table1[[#This Row],[Subtotal_insumo]],"")</f>
        <v>0</v>
      </c>
    </row>
    <row r="890" spans="1:13" ht="26.25" x14ac:dyDescent="0.25">
      <c r="A890" s="6">
        <v>34060</v>
      </c>
      <c r="B890" s="126">
        <v>3</v>
      </c>
      <c r="C890" s="133"/>
      <c r="D890" s="134">
        <v>39055</v>
      </c>
      <c r="E890" s="7" t="s">
        <v>983</v>
      </c>
      <c r="F890" s="8" t="s">
        <v>197</v>
      </c>
      <c r="G890" s="18">
        <f>IFERROR(VLOOKUP(Table1[[#This Row],[Codigo_insumo]],BD_Insumos!$B:$E,4),"")</f>
        <v>36.501199999999997</v>
      </c>
      <c r="H890" s="140">
        <v>1.5</v>
      </c>
      <c r="I890" s="9"/>
      <c r="J890" s="23">
        <f t="shared" si="13"/>
        <v>54.751799999999996</v>
      </c>
      <c r="K890" s="22" t="str">
        <f>IF(I890&lt;&gt;"",SUMIF(Table1[Codigo_servico],A890,Table1[Subtotal_insumo]),"")</f>
        <v/>
      </c>
      <c r="L890" s="18">
        <f>IF(Table1[[#This Row],[Ordem_insumos]]&lt;&gt;0,VLOOKUP(Table1[[#This Row],[Codigo_servico]],Preencher_Orcamento!$B:$D,3,FALSE)*Table1[[#This Row],[Qtde_insumo]],"")</f>
        <v>0</v>
      </c>
      <c r="M890" s="18">
        <f>IF(Table1[[#This Row],[Ordem_insumos]]&lt;&gt;0,VLOOKUP(Table1[[#This Row],[Codigo_servico]],Preencher_Orcamento!$B:$D,3,FALSE)*Table1[[#This Row],[Subtotal_insumo]],"")</f>
        <v>0</v>
      </c>
    </row>
    <row r="891" spans="1:13" x14ac:dyDescent="0.25">
      <c r="A891" s="6">
        <v>34060</v>
      </c>
      <c r="B891" s="126">
        <v>4</v>
      </c>
      <c r="C891" s="133"/>
      <c r="D891" s="134">
        <v>2099</v>
      </c>
      <c r="E891" s="7" t="s">
        <v>2205</v>
      </c>
      <c r="F891" s="8" t="s">
        <v>2140</v>
      </c>
      <c r="G891" s="18">
        <f>IFERROR(VLOOKUP(Table1[[#This Row],[Codigo_insumo]],BD_Insumos!$B:$E,4),"")</f>
        <v>12.627877718847255</v>
      </c>
      <c r="H891" s="140">
        <v>1</v>
      </c>
      <c r="I891" s="9"/>
      <c r="J891" s="23">
        <f t="shared" si="13"/>
        <v>12.627877718847255</v>
      </c>
      <c r="K891" s="22" t="str">
        <f>IF(I891&lt;&gt;"",SUMIF(Table1[Codigo_servico],A891,Table1[Subtotal_insumo]),"")</f>
        <v/>
      </c>
      <c r="L891" s="18">
        <f>IF(Table1[[#This Row],[Ordem_insumos]]&lt;&gt;0,VLOOKUP(Table1[[#This Row],[Codigo_servico]],Preencher_Orcamento!$B:$D,3,FALSE)*Table1[[#This Row],[Qtde_insumo]],"")</f>
        <v>0</v>
      </c>
      <c r="M891" s="18">
        <f>IF(Table1[[#This Row],[Ordem_insumos]]&lt;&gt;0,VLOOKUP(Table1[[#This Row],[Codigo_servico]],Preencher_Orcamento!$B:$D,3,FALSE)*Table1[[#This Row],[Subtotal_insumo]],"")</f>
        <v>0</v>
      </c>
    </row>
    <row r="892" spans="1:13" x14ac:dyDescent="0.25">
      <c r="A892" s="3">
        <v>34070</v>
      </c>
      <c r="B892" s="125">
        <v>0</v>
      </c>
      <c r="C892" s="131" t="s">
        <v>2541</v>
      </c>
      <c r="D892" s="132"/>
      <c r="E892" s="4"/>
      <c r="F892" s="4"/>
      <c r="G892" s="17" t="str">
        <f>IFERROR(VLOOKUP(Table1[[#This Row],[Codigo_insumo]],BD_Insumos!$B:$E,4),"")</f>
        <v/>
      </c>
      <c r="H892" s="139"/>
      <c r="I892" s="5" t="s">
        <v>457</v>
      </c>
      <c r="J892" s="20" t="str">
        <f t="shared" si="13"/>
        <v/>
      </c>
      <c r="K892" s="21">
        <f>IF(I892&lt;&gt;"",SUMIF(Table1[Codigo_servico],A892,Table1[Subtotal_insumo]),"")</f>
        <v>7.1629812707252132</v>
      </c>
      <c r="L892" s="17" t="str">
        <f>IF(Table1[[#This Row],[Ordem_insumos]]&lt;&gt;0,VLOOKUP(Table1[[#This Row],[Codigo_servico]],Preencher_Orcamento!$B:$D,3,FALSE)*Table1[[#This Row],[Qtde_insumo]],"")</f>
        <v/>
      </c>
      <c r="M892" s="17" t="str">
        <f>IF(Table1[[#This Row],[Ordem_insumos]]&lt;&gt;0,VLOOKUP(Table1[[#This Row],[Codigo_servico]],Preencher_Orcamento!$B:$D,3,FALSE)*Table1[[#This Row],[Subtotal_insumo]],"")</f>
        <v/>
      </c>
    </row>
    <row r="893" spans="1:13" x14ac:dyDescent="0.25">
      <c r="A893" s="6">
        <v>34070</v>
      </c>
      <c r="B893" s="126">
        <v>1</v>
      </c>
      <c r="C893" s="133"/>
      <c r="D893" s="134">
        <v>87050</v>
      </c>
      <c r="E893" s="7" t="s">
        <v>2136</v>
      </c>
      <c r="F893" s="8" t="s">
        <v>168</v>
      </c>
      <c r="G893" s="16">
        <f>IFERROR(VLOOKUP(Table1[[#This Row],[Codigo_insumo]],BD_Insumos!$B:$E,4),"")</f>
        <v>26.866599999999998</v>
      </c>
      <c r="H893" s="140">
        <v>1E-3</v>
      </c>
      <c r="I893" s="9"/>
      <c r="J893" s="22">
        <f t="shared" si="13"/>
        <v>2.6866599999999997E-2</v>
      </c>
      <c r="K893" s="22" t="str">
        <f>IF(I893&lt;&gt;"",SUMIF(Table1[Codigo_servico],A893,Table1[Subtotal_insumo]),"")</f>
        <v/>
      </c>
      <c r="L893" s="16">
        <f>IF(Table1[[#This Row],[Ordem_insumos]]&lt;&gt;0,VLOOKUP(Table1[[#This Row],[Codigo_servico]],Preencher_Orcamento!$B:$D,3,FALSE)*Table1[[#This Row],[Qtde_insumo]],"")</f>
        <v>0</v>
      </c>
      <c r="M893" s="16">
        <f>IF(Table1[[#This Row],[Ordem_insumos]]&lt;&gt;0,VLOOKUP(Table1[[#This Row],[Codigo_servico]],Preencher_Orcamento!$B:$D,3,FALSE)*Table1[[#This Row],[Subtotal_insumo]],"")</f>
        <v>0</v>
      </c>
    </row>
    <row r="894" spans="1:13" ht="26.25" x14ac:dyDescent="0.25">
      <c r="A894" s="6">
        <v>34070</v>
      </c>
      <c r="B894" s="126">
        <v>2</v>
      </c>
      <c r="C894" s="133"/>
      <c r="D894" s="134">
        <v>39055</v>
      </c>
      <c r="E894" s="7" t="s">
        <v>983</v>
      </c>
      <c r="F894" s="8" t="s">
        <v>197</v>
      </c>
      <c r="G894" s="16">
        <f>IFERROR(VLOOKUP(Table1[[#This Row],[Codigo_insumo]],BD_Insumos!$B:$E,4),"")</f>
        <v>36.501199999999997</v>
      </c>
      <c r="H894" s="140">
        <v>1.0999999999999999E-2</v>
      </c>
      <c r="I894" s="9"/>
      <c r="J894" s="22">
        <f t="shared" si="13"/>
        <v>0.40151319999999996</v>
      </c>
      <c r="K894" s="22" t="str">
        <f>IF(I894&lt;&gt;"",SUMIF(Table1[Codigo_servico],A894,Table1[Subtotal_insumo]),"")</f>
        <v/>
      </c>
      <c r="L894" s="16">
        <f>IF(Table1[[#This Row],[Ordem_insumos]]&lt;&gt;0,VLOOKUP(Table1[[#This Row],[Codigo_servico]],Preencher_Orcamento!$B:$D,3,FALSE)*Table1[[#This Row],[Qtde_insumo]],"")</f>
        <v>0</v>
      </c>
      <c r="M894" s="16">
        <f>IF(Table1[[#This Row],[Ordem_insumos]]&lt;&gt;0,VLOOKUP(Table1[[#This Row],[Codigo_servico]],Preencher_Orcamento!$B:$D,3,FALSE)*Table1[[#This Row],[Subtotal_insumo]],"")</f>
        <v>0</v>
      </c>
    </row>
    <row r="895" spans="1:13" x14ac:dyDescent="0.25">
      <c r="A895" s="6">
        <v>34070</v>
      </c>
      <c r="B895" s="126">
        <v>3</v>
      </c>
      <c r="C895" s="133"/>
      <c r="D895" s="134">
        <v>2099</v>
      </c>
      <c r="E895" s="7" t="s">
        <v>2205</v>
      </c>
      <c r="F895" s="8" t="s">
        <v>2140</v>
      </c>
      <c r="G895" s="18">
        <f>IFERROR(VLOOKUP(Table1[[#This Row],[Codigo_insumo]],BD_Insumos!$B:$E,4),"")</f>
        <v>12.627877718847255</v>
      </c>
      <c r="H895" s="140">
        <v>0.20699999999999999</v>
      </c>
      <c r="I895" s="9"/>
      <c r="J895" s="23">
        <f t="shared" si="13"/>
        <v>2.6139706878013818</v>
      </c>
      <c r="K895" s="22" t="str">
        <f>IF(I895&lt;&gt;"",SUMIF(Table1[Codigo_servico],A895,Table1[Subtotal_insumo]),"")</f>
        <v/>
      </c>
      <c r="L895" s="18">
        <f>IF(Table1[[#This Row],[Ordem_insumos]]&lt;&gt;0,VLOOKUP(Table1[[#This Row],[Codigo_servico]],Preencher_Orcamento!$B:$D,3,FALSE)*Table1[[#This Row],[Qtde_insumo]],"")</f>
        <v>0</v>
      </c>
      <c r="M895" s="18">
        <f>IF(Table1[[#This Row],[Ordem_insumos]]&lt;&gt;0,VLOOKUP(Table1[[#This Row],[Codigo_servico]],Preencher_Orcamento!$B:$D,3,FALSE)*Table1[[#This Row],[Subtotal_insumo]],"")</f>
        <v>0</v>
      </c>
    </row>
    <row r="896" spans="1:13" x14ac:dyDescent="0.25">
      <c r="A896" s="6">
        <v>34070</v>
      </c>
      <c r="B896" s="126">
        <v>4</v>
      </c>
      <c r="C896" s="133"/>
      <c r="D896" s="134">
        <v>2020</v>
      </c>
      <c r="E896" s="7" t="s">
        <v>2188</v>
      </c>
      <c r="F896" s="8" t="s">
        <v>2140</v>
      </c>
      <c r="G896" s="18">
        <f>IFERROR(VLOOKUP(Table1[[#This Row],[Codigo_insumo]],BD_Insumos!$B:$E,4),"")</f>
        <v>15.860837164231068</v>
      </c>
      <c r="H896" s="140">
        <v>0.20699999999999999</v>
      </c>
      <c r="I896" s="9"/>
      <c r="J896" s="23">
        <f t="shared" si="13"/>
        <v>3.283193292995831</v>
      </c>
      <c r="K896" s="22" t="str">
        <f>IF(I896&lt;&gt;"",SUMIF(Table1[Codigo_servico],A896,Table1[Subtotal_insumo]),"")</f>
        <v/>
      </c>
      <c r="L896" s="18">
        <f>IF(Table1[[#This Row],[Ordem_insumos]]&lt;&gt;0,VLOOKUP(Table1[[#This Row],[Codigo_servico]],Preencher_Orcamento!$B:$D,3,FALSE)*Table1[[#This Row],[Qtde_insumo]],"")</f>
        <v>0</v>
      </c>
      <c r="M896" s="18">
        <f>IF(Table1[[#This Row],[Ordem_insumos]]&lt;&gt;0,VLOOKUP(Table1[[#This Row],[Codigo_servico]],Preencher_Orcamento!$B:$D,3,FALSE)*Table1[[#This Row],[Subtotal_insumo]],"")</f>
        <v>0</v>
      </c>
    </row>
    <row r="897" spans="1:13" x14ac:dyDescent="0.25">
      <c r="A897" s="6">
        <v>34070</v>
      </c>
      <c r="B897" s="126">
        <v>5</v>
      </c>
      <c r="C897" s="133"/>
      <c r="D897" s="134">
        <v>94300</v>
      </c>
      <c r="E897" s="7" t="s">
        <v>2542</v>
      </c>
      <c r="F897" s="8" t="s">
        <v>2140</v>
      </c>
      <c r="G897" s="16">
        <f>IFERROR(VLOOKUP(Table1[[#This Row],[Codigo_insumo]],BD_Insumos!$B:$E,4),"")</f>
        <v>16.354045568</v>
      </c>
      <c r="H897" s="140">
        <v>2.1000000000000001E-2</v>
      </c>
      <c r="I897" s="9"/>
      <c r="J897" s="22">
        <f t="shared" si="13"/>
        <v>0.34343495692800002</v>
      </c>
      <c r="K897" s="22" t="str">
        <f>IF(I897&lt;&gt;"",SUMIF(Table1[Codigo_servico],A897,Table1[Subtotal_insumo]),"")</f>
        <v/>
      </c>
      <c r="L897" s="16">
        <f>IF(Table1[[#This Row],[Ordem_insumos]]&lt;&gt;0,VLOOKUP(Table1[[#This Row],[Codigo_servico]],Preencher_Orcamento!$B:$D,3,FALSE)*Table1[[#This Row],[Qtde_insumo]],"")</f>
        <v>0</v>
      </c>
      <c r="M897" s="16">
        <f>IF(Table1[[#This Row],[Ordem_insumos]]&lt;&gt;0,VLOOKUP(Table1[[#This Row],[Codigo_servico]],Preencher_Orcamento!$B:$D,3,FALSE)*Table1[[#This Row],[Subtotal_insumo]],"")</f>
        <v>0</v>
      </c>
    </row>
    <row r="898" spans="1:13" ht="26.25" x14ac:dyDescent="0.25">
      <c r="A898" s="6">
        <v>34070</v>
      </c>
      <c r="B898" s="126">
        <v>6</v>
      </c>
      <c r="C898" s="133"/>
      <c r="D898" s="134">
        <v>95014</v>
      </c>
      <c r="E898" s="7" t="s">
        <v>2151</v>
      </c>
      <c r="F898" s="8" t="s">
        <v>457</v>
      </c>
      <c r="G898" s="18">
        <f>IFERROR(VLOOKUP(Table1[[#This Row],[Codigo_insumo]],BD_Insumos!$B:$E,4),"")</f>
        <v>197.20660000000001</v>
      </c>
      <c r="H898" s="140">
        <v>2.5049999999999998E-3</v>
      </c>
      <c r="I898" s="9"/>
      <c r="J898" s="23">
        <f t="shared" ref="J898:J961" si="14">IF(I898="",G898*H898,"")</f>
        <v>0.49400253299999997</v>
      </c>
      <c r="K898" s="22" t="str">
        <f>IF(I898&lt;&gt;"",SUMIF(Table1[Codigo_servico],A898,Table1[Subtotal_insumo]),"")</f>
        <v/>
      </c>
      <c r="L898" s="18">
        <f>IF(Table1[[#This Row],[Ordem_insumos]]&lt;&gt;0,VLOOKUP(Table1[[#This Row],[Codigo_servico]],Preencher_Orcamento!$B:$D,3,FALSE)*Table1[[#This Row],[Qtde_insumo]],"")</f>
        <v>0</v>
      </c>
      <c r="M898" s="18">
        <f>IF(Table1[[#This Row],[Ordem_insumos]]&lt;&gt;0,VLOOKUP(Table1[[#This Row],[Codigo_servico]],Preencher_Orcamento!$B:$D,3,FALSE)*Table1[[#This Row],[Subtotal_insumo]],"")</f>
        <v>0</v>
      </c>
    </row>
    <row r="899" spans="1:13" x14ac:dyDescent="0.25">
      <c r="A899" s="3">
        <v>35001</v>
      </c>
      <c r="B899" s="125">
        <v>0</v>
      </c>
      <c r="C899" s="131" t="s">
        <v>2493</v>
      </c>
      <c r="D899" s="132"/>
      <c r="E899" s="4"/>
      <c r="F899" s="4"/>
      <c r="G899" s="17" t="str">
        <f>IFERROR(VLOOKUP(Table1[[#This Row],[Codigo_insumo]],BD_Insumos!$B:$E,4),"")</f>
        <v/>
      </c>
      <c r="H899" s="139"/>
      <c r="I899" s="5" t="s">
        <v>58</v>
      </c>
      <c r="J899" s="20" t="str">
        <f t="shared" si="14"/>
        <v/>
      </c>
      <c r="K899" s="21">
        <f>IF(I899&lt;&gt;"",SUMIF(Table1[Codigo_servico],A899,Table1[Subtotal_insumo]),"")</f>
        <v>93.09644512969453</v>
      </c>
      <c r="L899" s="17" t="str">
        <f>IF(Table1[[#This Row],[Ordem_insumos]]&lt;&gt;0,VLOOKUP(Table1[[#This Row],[Codigo_servico]],Preencher_Orcamento!$B:$D,3,FALSE)*Table1[[#This Row],[Qtde_insumo]],"")</f>
        <v/>
      </c>
      <c r="M899" s="17" t="str">
        <f>IF(Table1[[#This Row],[Ordem_insumos]]&lt;&gt;0,VLOOKUP(Table1[[#This Row],[Codigo_servico]],Preencher_Orcamento!$B:$D,3,FALSE)*Table1[[#This Row],[Subtotal_insumo]],"")</f>
        <v/>
      </c>
    </row>
    <row r="900" spans="1:13" x14ac:dyDescent="0.25">
      <c r="A900" s="6">
        <v>35001</v>
      </c>
      <c r="B900" s="126">
        <v>1</v>
      </c>
      <c r="C900" s="133"/>
      <c r="D900" s="134">
        <v>94043</v>
      </c>
      <c r="E900" s="7" t="s">
        <v>2495</v>
      </c>
      <c r="F900" s="8" t="s">
        <v>2140</v>
      </c>
      <c r="G900" s="16">
        <f>IFERROR(VLOOKUP(Table1[[#This Row],[Codigo_insumo]],BD_Insumos!$B:$E,4),"")</f>
        <v>16.471725815999999</v>
      </c>
      <c r="H900" s="140">
        <v>2</v>
      </c>
      <c r="I900" s="9"/>
      <c r="J900" s="22">
        <f t="shared" si="14"/>
        <v>32.943451631999999</v>
      </c>
      <c r="K900" s="22" t="str">
        <f>IF(I900&lt;&gt;"",SUMIF(Table1[Codigo_servico],A900,Table1[Subtotal_insumo]),"")</f>
        <v/>
      </c>
      <c r="L900" s="16">
        <f>IF(Table1[[#This Row],[Ordem_insumos]]&lt;&gt;0,VLOOKUP(Table1[[#This Row],[Codigo_servico]],Preencher_Orcamento!$B:$D,3,FALSE)*Table1[[#This Row],[Qtde_insumo]],"")</f>
        <v>0</v>
      </c>
      <c r="M900" s="16">
        <f>IF(Table1[[#This Row],[Ordem_insumos]]&lt;&gt;0,VLOOKUP(Table1[[#This Row],[Codigo_servico]],Preencher_Orcamento!$B:$D,3,FALSE)*Table1[[#This Row],[Subtotal_insumo]],"")</f>
        <v>0</v>
      </c>
    </row>
    <row r="901" spans="1:13" ht="26.25" x14ac:dyDescent="0.25">
      <c r="A901" s="6">
        <v>35001</v>
      </c>
      <c r="B901" s="126">
        <v>2</v>
      </c>
      <c r="C901" s="133"/>
      <c r="D901" s="134">
        <v>94019</v>
      </c>
      <c r="E901" s="7" t="s">
        <v>2494</v>
      </c>
      <c r="F901" s="8" t="s">
        <v>2140</v>
      </c>
      <c r="G901" s="16">
        <f>IFERROR(VLOOKUP(Table1[[#This Row],[Codigo_insumo]],BD_Insumos!$B:$E,4),"")</f>
        <v>34.897238060000006</v>
      </c>
      <c r="H901" s="140">
        <v>1</v>
      </c>
      <c r="I901" s="9"/>
      <c r="J901" s="22">
        <f t="shared" si="14"/>
        <v>34.897238060000006</v>
      </c>
      <c r="K901" s="22" t="str">
        <f>IF(I901&lt;&gt;"",SUMIF(Table1[Codigo_servico],A901,Table1[Subtotal_insumo]),"")</f>
        <v/>
      </c>
      <c r="L901" s="16">
        <f>IF(Table1[[#This Row],[Ordem_insumos]]&lt;&gt;0,VLOOKUP(Table1[[#This Row],[Codigo_servico]],Preencher_Orcamento!$B:$D,3,FALSE)*Table1[[#This Row],[Qtde_insumo]],"")</f>
        <v>0</v>
      </c>
      <c r="M901" s="16">
        <f>IF(Table1[[#This Row],[Ordem_insumos]]&lt;&gt;0,VLOOKUP(Table1[[#This Row],[Codigo_servico]],Preencher_Orcamento!$B:$D,3,FALSE)*Table1[[#This Row],[Subtotal_insumo]],"")</f>
        <v>0</v>
      </c>
    </row>
    <row r="902" spans="1:13" x14ac:dyDescent="0.25">
      <c r="A902" s="6">
        <v>35001</v>
      </c>
      <c r="B902" s="126">
        <v>3</v>
      </c>
      <c r="C902" s="133"/>
      <c r="D902" s="134">
        <v>2099</v>
      </c>
      <c r="E902" s="7" t="s">
        <v>2205</v>
      </c>
      <c r="F902" s="8" t="s">
        <v>2140</v>
      </c>
      <c r="G902" s="16">
        <f>IFERROR(VLOOKUP(Table1[[#This Row],[Codigo_insumo]],BD_Insumos!$B:$E,4),"")</f>
        <v>12.627877718847255</v>
      </c>
      <c r="H902" s="140">
        <v>2</v>
      </c>
      <c r="I902" s="9"/>
      <c r="J902" s="22">
        <f t="shared" si="14"/>
        <v>25.255755437694511</v>
      </c>
      <c r="K902" s="22" t="str">
        <f>IF(I902&lt;&gt;"",SUMIF(Table1[Codigo_servico],A902,Table1[Subtotal_insumo]),"")</f>
        <v/>
      </c>
      <c r="L902" s="16">
        <f>IF(Table1[[#This Row],[Ordem_insumos]]&lt;&gt;0,VLOOKUP(Table1[[#This Row],[Codigo_servico]],Preencher_Orcamento!$B:$D,3,FALSE)*Table1[[#This Row],[Qtde_insumo]],"")</f>
        <v>0</v>
      </c>
      <c r="M902" s="16">
        <f>IF(Table1[[#This Row],[Ordem_insumos]]&lt;&gt;0,VLOOKUP(Table1[[#This Row],[Codigo_servico]],Preencher_Orcamento!$B:$D,3,FALSE)*Table1[[#This Row],[Subtotal_insumo]],"")</f>
        <v>0</v>
      </c>
    </row>
    <row r="903" spans="1:13" x14ac:dyDescent="0.25">
      <c r="A903" s="3">
        <v>35002</v>
      </c>
      <c r="B903" s="125">
        <v>0</v>
      </c>
      <c r="C903" s="131" t="s">
        <v>2496</v>
      </c>
      <c r="D903" s="132"/>
      <c r="E903" s="4"/>
      <c r="F903" s="4"/>
      <c r="G903" s="17" t="str">
        <f>IFERROR(VLOOKUP(Table1[[#This Row],[Codigo_insumo]],BD_Insumos!$B:$E,4),"")</f>
        <v/>
      </c>
      <c r="H903" s="139"/>
      <c r="I903" s="5" t="s">
        <v>58</v>
      </c>
      <c r="J903" s="20" t="str">
        <f t="shared" si="14"/>
        <v/>
      </c>
      <c r="K903" s="21">
        <f>IF(I903&lt;&gt;"",SUMIF(Table1[Codigo_servico],A903,Table1[Subtotal_insumo]),"")</f>
        <v>186.19289025938906</v>
      </c>
      <c r="L903" s="17" t="str">
        <f>IF(Table1[[#This Row],[Ordem_insumos]]&lt;&gt;0,VLOOKUP(Table1[[#This Row],[Codigo_servico]],Preencher_Orcamento!$B:$D,3,FALSE)*Table1[[#This Row],[Qtde_insumo]],"")</f>
        <v/>
      </c>
      <c r="M903" s="17" t="str">
        <f>IF(Table1[[#This Row],[Ordem_insumos]]&lt;&gt;0,VLOOKUP(Table1[[#This Row],[Codigo_servico]],Preencher_Orcamento!$B:$D,3,FALSE)*Table1[[#This Row],[Subtotal_insumo]],"")</f>
        <v/>
      </c>
    </row>
    <row r="904" spans="1:13" x14ac:dyDescent="0.25">
      <c r="A904" s="6">
        <v>35002</v>
      </c>
      <c r="B904" s="126">
        <v>1</v>
      </c>
      <c r="C904" s="133"/>
      <c r="D904" s="134">
        <v>94043</v>
      </c>
      <c r="E904" s="7" t="s">
        <v>2495</v>
      </c>
      <c r="F904" s="8" t="s">
        <v>2140</v>
      </c>
      <c r="G904" s="16">
        <f>IFERROR(VLOOKUP(Table1[[#This Row],[Codigo_insumo]],BD_Insumos!$B:$E,4),"")</f>
        <v>16.471725815999999</v>
      </c>
      <c r="H904" s="140">
        <v>4</v>
      </c>
      <c r="I904" s="9"/>
      <c r="J904" s="22">
        <f t="shared" si="14"/>
        <v>65.886903263999997</v>
      </c>
      <c r="K904" s="22" t="str">
        <f>IF(I904&lt;&gt;"",SUMIF(Table1[Codigo_servico],A904,Table1[Subtotal_insumo]),"")</f>
        <v/>
      </c>
      <c r="L904" s="16">
        <f>IF(Table1[[#This Row],[Ordem_insumos]]&lt;&gt;0,VLOOKUP(Table1[[#This Row],[Codigo_servico]],Preencher_Orcamento!$B:$D,3,FALSE)*Table1[[#This Row],[Qtde_insumo]],"")</f>
        <v>0</v>
      </c>
      <c r="M904" s="16">
        <f>IF(Table1[[#This Row],[Ordem_insumos]]&lt;&gt;0,VLOOKUP(Table1[[#This Row],[Codigo_servico]],Preencher_Orcamento!$B:$D,3,FALSE)*Table1[[#This Row],[Subtotal_insumo]],"")</f>
        <v>0</v>
      </c>
    </row>
    <row r="905" spans="1:13" ht="26.25" x14ac:dyDescent="0.25">
      <c r="A905" s="6">
        <v>35002</v>
      </c>
      <c r="B905" s="126">
        <v>2</v>
      </c>
      <c r="C905" s="133"/>
      <c r="D905" s="134">
        <v>94019</v>
      </c>
      <c r="E905" s="7" t="s">
        <v>2494</v>
      </c>
      <c r="F905" s="8" t="s">
        <v>2140</v>
      </c>
      <c r="G905" s="16">
        <f>IFERROR(VLOOKUP(Table1[[#This Row],[Codigo_insumo]],BD_Insumos!$B:$E,4),"")</f>
        <v>34.897238060000006</v>
      </c>
      <c r="H905" s="140">
        <v>2</v>
      </c>
      <c r="I905" s="9"/>
      <c r="J905" s="22">
        <f t="shared" si="14"/>
        <v>69.794476120000013</v>
      </c>
      <c r="K905" s="22" t="str">
        <f>IF(I905&lt;&gt;"",SUMIF(Table1[Codigo_servico],A905,Table1[Subtotal_insumo]),"")</f>
        <v/>
      </c>
      <c r="L905" s="16">
        <f>IF(Table1[[#This Row],[Ordem_insumos]]&lt;&gt;0,VLOOKUP(Table1[[#This Row],[Codigo_servico]],Preencher_Orcamento!$B:$D,3,FALSE)*Table1[[#This Row],[Qtde_insumo]],"")</f>
        <v>0</v>
      </c>
      <c r="M905" s="16">
        <f>IF(Table1[[#This Row],[Ordem_insumos]]&lt;&gt;0,VLOOKUP(Table1[[#This Row],[Codigo_servico]],Preencher_Orcamento!$B:$D,3,FALSE)*Table1[[#This Row],[Subtotal_insumo]],"")</f>
        <v>0</v>
      </c>
    </row>
    <row r="906" spans="1:13" x14ac:dyDescent="0.25">
      <c r="A906" s="6">
        <v>35002</v>
      </c>
      <c r="B906" s="126">
        <v>3</v>
      </c>
      <c r="C906" s="133"/>
      <c r="D906" s="134">
        <v>2099</v>
      </c>
      <c r="E906" s="7" t="s">
        <v>2205</v>
      </c>
      <c r="F906" s="8" t="s">
        <v>2140</v>
      </c>
      <c r="G906" s="16">
        <f>IFERROR(VLOOKUP(Table1[[#This Row],[Codigo_insumo]],BD_Insumos!$B:$E,4),"")</f>
        <v>12.627877718847255</v>
      </c>
      <c r="H906" s="140">
        <v>4</v>
      </c>
      <c r="I906" s="9"/>
      <c r="J906" s="22">
        <f t="shared" si="14"/>
        <v>50.511510875389021</v>
      </c>
      <c r="K906" s="22" t="str">
        <f>IF(I906&lt;&gt;"",SUMIF(Table1[Codigo_servico],A906,Table1[Subtotal_insumo]),"")</f>
        <v/>
      </c>
      <c r="L906" s="16">
        <f>IF(Table1[[#This Row],[Ordem_insumos]]&lt;&gt;0,VLOOKUP(Table1[[#This Row],[Codigo_servico]],Preencher_Orcamento!$B:$D,3,FALSE)*Table1[[#This Row],[Qtde_insumo]],"")</f>
        <v>0</v>
      </c>
      <c r="M906" s="16">
        <f>IF(Table1[[#This Row],[Ordem_insumos]]&lt;&gt;0,VLOOKUP(Table1[[#This Row],[Codigo_servico]],Preencher_Orcamento!$B:$D,3,FALSE)*Table1[[#This Row],[Subtotal_insumo]],"")</f>
        <v>0</v>
      </c>
    </row>
    <row r="907" spans="1:13" x14ac:dyDescent="0.25">
      <c r="A907" s="3">
        <v>35003</v>
      </c>
      <c r="B907" s="125">
        <v>0</v>
      </c>
      <c r="C907" s="131" t="s">
        <v>2491</v>
      </c>
      <c r="D907" s="132"/>
      <c r="E907" s="4"/>
      <c r="F907" s="4"/>
      <c r="G907" s="17" t="str">
        <f>IFERROR(VLOOKUP(Table1[[#This Row],[Codigo_insumo]],BD_Insumos!$B:$E,4),"")</f>
        <v/>
      </c>
      <c r="H907" s="139"/>
      <c r="I907" s="5" t="s">
        <v>58</v>
      </c>
      <c r="J907" s="20" t="str">
        <f t="shared" si="14"/>
        <v/>
      </c>
      <c r="K907" s="21">
        <f>IF(I907&lt;&gt;"",SUMIF(Table1[Codigo_servico],A907,Table1[Subtotal_insumo]),"")</f>
        <v>138.90665490731982</v>
      </c>
      <c r="L907" s="17" t="str">
        <f>IF(Table1[[#This Row],[Ordem_insumos]]&lt;&gt;0,VLOOKUP(Table1[[#This Row],[Codigo_servico]],Preencher_Orcamento!$B:$D,3,FALSE)*Table1[[#This Row],[Qtde_insumo]],"")</f>
        <v/>
      </c>
      <c r="M907" s="17" t="str">
        <f>IF(Table1[[#This Row],[Ordem_insumos]]&lt;&gt;0,VLOOKUP(Table1[[#This Row],[Codigo_servico]],Preencher_Orcamento!$B:$D,3,FALSE)*Table1[[#This Row],[Subtotal_insumo]],"")</f>
        <v/>
      </c>
    </row>
    <row r="908" spans="1:13" x14ac:dyDescent="0.25">
      <c r="A908" s="6">
        <v>35003</v>
      </c>
      <c r="B908" s="126">
        <v>1</v>
      </c>
      <c r="C908" s="133"/>
      <c r="D908" s="134">
        <v>2099</v>
      </c>
      <c r="E908" s="7" t="s">
        <v>2205</v>
      </c>
      <c r="F908" s="8" t="s">
        <v>2140</v>
      </c>
      <c r="G908" s="16">
        <f>IFERROR(VLOOKUP(Table1[[#This Row],[Codigo_insumo]],BD_Insumos!$B:$E,4),"")</f>
        <v>12.627877718847255</v>
      </c>
      <c r="H908" s="140">
        <v>11</v>
      </c>
      <c r="I908" s="9"/>
      <c r="J908" s="22">
        <f t="shared" si="14"/>
        <v>138.90665490731982</v>
      </c>
      <c r="K908" s="22" t="str">
        <f>IF(I908&lt;&gt;"",SUMIF(Table1[Codigo_servico],A908,Table1[Subtotal_insumo]),"")</f>
        <v/>
      </c>
      <c r="L908" s="16">
        <f>IF(Table1[[#This Row],[Ordem_insumos]]&lt;&gt;0,VLOOKUP(Table1[[#This Row],[Codigo_servico]],Preencher_Orcamento!$B:$D,3,FALSE)*Table1[[#This Row],[Qtde_insumo]],"")</f>
        <v>0</v>
      </c>
      <c r="M908" s="16">
        <f>IF(Table1[[#This Row],[Ordem_insumos]]&lt;&gt;0,VLOOKUP(Table1[[#This Row],[Codigo_servico]],Preencher_Orcamento!$B:$D,3,FALSE)*Table1[[#This Row],[Subtotal_insumo]],"")</f>
        <v>0</v>
      </c>
    </row>
    <row r="909" spans="1:13" x14ac:dyDescent="0.25">
      <c r="A909" s="3">
        <v>35004</v>
      </c>
      <c r="B909" s="125">
        <v>0</v>
      </c>
      <c r="C909" s="131" t="s">
        <v>2492</v>
      </c>
      <c r="D909" s="132"/>
      <c r="E909" s="4"/>
      <c r="F909" s="4"/>
      <c r="G909" s="17" t="str">
        <f>IFERROR(VLOOKUP(Table1[[#This Row],[Codigo_insumo]],BD_Insumos!$B:$E,4),"")</f>
        <v/>
      </c>
      <c r="H909" s="139"/>
      <c r="I909" s="5" t="s">
        <v>58</v>
      </c>
      <c r="J909" s="20" t="str">
        <f t="shared" si="14"/>
        <v/>
      </c>
      <c r="K909" s="21">
        <f>IF(I909&lt;&gt;"",SUMIF(Table1[Codigo_servico],A909,Table1[Subtotal_insumo]),"")</f>
        <v>252.55755437694512</v>
      </c>
      <c r="L909" s="17" t="str">
        <f>IF(Table1[[#This Row],[Ordem_insumos]]&lt;&gt;0,VLOOKUP(Table1[[#This Row],[Codigo_servico]],Preencher_Orcamento!$B:$D,3,FALSE)*Table1[[#This Row],[Qtde_insumo]],"")</f>
        <v/>
      </c>
      <c r="M909" s="17" t="str">
        <f>IF(Table1[[#This Row],[Ordem_insumos]]&lt;&gt;0,VLOOKUP(Table1[[#This Row],[Codigo_servico]],Preencher_Orcamento!$B:$D,3,FALSE)*Table1[[#This Row],[Subtotal_insumo]],"")</f>
        <v/>
      </c>
    </row>
    <row r="910" spans="1:13" x14ac:dyDescent="0.25">
      <c r="A910" s="6">
        <v>35004</v>
      </c>
      <c r="B910" s="126">
        <v>1</v>
      </c>
      <c r="C910" s="133"/>
      <c r="D910" s="134">
        <v>2099</v>
      </c>
      <c r="E910" s="7" t="s">
        <v>2205</v>
      </c>
      <c r="F910" s="8" t="s">
        <v>2140</v>
      </c>
      <c r="G910" s="16">
        <f>IFERROR(VLOOKUP(Table1[[#This Row],[Codigo_insumo]],BD_Insumos!$B:$E,4),"")</f>
        <v>12.627877718847255</v>
      </c>
      <c r="H910" s="140">
        <v>20</v>
      </c>
      <c r="I910" s="9"/>
      <c r="J910" s="22">
        <f t="shared" si="14"/>
        <v>252.55755437694512</v>
      </c>
      <c r="K910" s="22" t="str">
        <f>IF(I910&lt;&gt;"",SUMIF(Table1[Codigo_servico],A910,Table1[Subtotal_insumo]),"")</f>
        <v/>
      </c>
      <c r="L910" s="16">
        <f>IF(Table1[[#This Row],[Ordem_insumos]]&lt;&gt;0,VLOOKUP(Table1[[#This Row],[Codigo_servico]],Preencher_Orcamento!$B:$D,3,FALSE)*Table1[[#This Row],[Qtde_insumo]],"")</f>
        <v>0</v>
      </c>
      <c r="M910" s="16">
        <f>IF(Table1[[#This Row],[Ordem_insumos]]&lt;&gt;0,VLOOKUP(Table1[[#This Row],[Codigo_servico]],Preencher_Orcamento!$B:$D,3,FALSE)*Table1[[#This Row],[Subtotal_insumo]],"")</f>
        <v>0</v>
      </c>
    </row>
    <row r="911" spans="1:13" x14ac:dyDescent="0.25">
      <c r="A911" s="3">
        <v>35005</v>
      </c>
      <c r="B911" s="125">
        <v>0</v>
      </c>
      <c r="C911" s="131" t="s">
        <v>2543</v>
      </c>
      <c r="D911" s="132"/>
      <c r="E911" s="4"/>
      <c r="F911" s="4"/>
      <c r="G911" s="17" t="str">
        <f>IFERROR(VLOOKUP(Table1[[#This Row],[Codigo_insumo]],BD_Insumos!$B:$E,4),"")</f>
        <v/>
      </c>
      <c r="H911" s="139"/>
      <c r="I911" s="5" t="s">
        <v>170</v>
      </c>
      <c r="J911" s="20" t="str">
        <f t="shared" si="14"/>
        <v/>
      </c>
      <c r="K911" s="21">
        <f>IF(I911&lt;&gt;"",SUMIF(Table1[Codigo_servico],A911,Table1[Subtotal_insumo]),"")</f>
        <v>22.098786007982696</v>
      </c>
      <c r="L911" s="17" t="str">
        <f>IF(Table1[[#This Row],[Ordem_insumos]]&lt;&gt;0,VLOOKUP(Table1[[#This Row],[Codigo_servico]],Preencher_Orcamento!$B:$D,3,FALSE)*Table1[[#This Row],[Qtde_insumo]],"")</f>
        <v/>
      </c>
      <c r="M911" s="17" t="str">
        <f>IF(Table1[[#This Row],[Ordem_insumos]]&lt;&gt;0,VLOOKUP(Table1[[#This Row],[Codigo_servico]],Preencher_Orcamento!$B:$D,3,FALSE)*Table1[[#This Row],[Subtotal_insumo]],"")</f>
        <v/>
      </c>
    </row>
    <row r="912" spans="1:13" x14ac:dyDescent="0.25">
      <c r="A912" s="6">
        <v>35005</v>
      </c>
      <c r="B912" s="126">
        <v>1</v>
      </c>
      <c r="C912" s="133"/>
      <c r="D912" s="134">
        <v>2099</v>
      </c>
      <c r="E912" s="7" t="s">
        <v>2205</v>
      </c>
      <c r="F912" s="8" t="s">
        <v>2140</v>
      </c>
      <c r="G912" s="16">
        <f>IFERROR(VLOOKUP(Table1[[#This Row],[Codigo_insumo]],BD_Insumos!$B:$E,4),"")</f>
        <v>12.627877718847255</v>
      </c>
      <c r="H912" s="140">
        <v>1.75</v>
      </c>
      <c r="I912" s="9"/>
      <c r="J912" s="22">
        <f t="shared" si="14"/>
        <v>22.098786007982696</v>
      </c>
      <c r="K912" s="22" t="str">
        <f>IF(I912&lt;&gt;"",SUMIF(Table1[Codigo_servico],A912,Table1[Subtotal_insumo]),"")</f>
        <v/>
      </c>
      <c r="L912" s="16">
        <f>IF(Table1[[#This Row],[Ordem_insumos]]&lt;&gt;0,VLOOKUP(Table1[[#This Row],[Codigo_servico]],Preencher_Orcamento!$B:$D,3,FALSE)*Table1[[#This Row],[Qtde_insumo]],"")</f>
        <v>0</v>
      </c>
      <c r="M912" s="16">
        <f>IF(Table1[[#This Row],[Ordem_insumos]]&lt;&gt;0,VLOOKUP(Table1[[#This Row],[Codigo_servico]],Preencher_Orcamento!$B:$D,3,FALSE)*Table1[[#This Row],[Subtotal_insumo]],"")</f>
        <v>0</v>
      </c>
    </row>
    <row r="913" spans="1:13" x14ac:dyDescent="0.25">
      <c r="A913" s="3">
        <v>35006</v>
      </c>
      <c r="B913" s="125">
        <v>0</v>
      </c>
      <c r="C913" s="131" t="s">
        <v>2544</v>
      </c>
      <c r="D913" s="132"/>
      <c r="E913" s="4"/>
      <c r="F913" s="4"/>
      <c r="G913" s="17" t="str">
        <f>IFERROR(VLOOKUP(Table1[[#This Row],[Codigo_insumo]],BD_Insumos!$B:$E,4),"")</f>
        <v/>
      </c>
      <c r="H913" s="139"/>
      <c r="I913" s="5" t="s">
        <v>170</v>
      </c>
      <c r="J913" s="20" t="str">
        <f t="shared" si="14"/>
        <v/>
      </c>
      <c r="K913" s="21">
        <f>IF(I913&lt;&gt;"",SUMIF(Table1[Codigo_servico],A913,Table1[Subtotal_insumo]),"")</f>
        <v>31.56969429711814</v>
      </c>
      <c r="L913" s="17" t="str">
        <f>IF(Table1[[#This Row],[Ordem_insumos]]&lt;&gt;0,VLOOKUP(Table1[[#This Row],[Codigo_servico]],Preencher_Orcamento!$B:$D,3,FALSE)*Table1[[#This Row],[Qtde_insumo]],"")</f>
        <v/>
      </c>
      <c r="M913" s="17" t="str">
        <f>IF(Table1[[#This Row],[Ordem_insumos]]&lt;&gt;0,VLOOKUP(Table1[[#This Row],[Codigo_servico]],Preencher_Orcamento!$B:$D,3,FALSE)*Table1[[#This Row],[Subtotal_insumo]],"")</f>
        <v/>
      </c>
    </row>
    <row r="914" spans="1:13" x14ac:dyDescent="0.25">
      <c r="A914" s="6">
        <v>35006</v>
      </c>
      <c r="B914" s="126">
        <v>1</v>
      </c>
      <c r="C914" s="133"/>
      <c r="D914" s="134">
        <v>2099</v>
      </c>
      <c r="E914" s="7" t="s">
        <v>2205</v>
      </c>
      <c r="F914" s="8" t="s">
        <v>2140</v>
      </c>
      <c r="G914" s="16">
        <f>IFERROR(VLOOKUP(Table1[[#This Row],[Codigo_insumo]],BD_Insumos!$B:$E,4),"")</f>
        <v>12.627877718847255</v>
      </c>
      <c r="H914" s="140">
        <v>2.5</v>
      </c>
      <c r="I914" s="9"/>
      <c r="J914" s="22">
        <f t="shared" si="14"/>
        <v>31.56969429711814</v>
      </c>
      <c r="K914" s="22" t="str">
        <f>IF(I914&lt;&gt;"",SUMIF(Table1[Codigo_servico],A914,Table1[Subtotal_insumo]),"")</f>
        <v/>
      </c>
      <c r="L914" s="16">
        <f>IF(Table1[[#This Row],[Ordem_insumos]]&lt;&gt;0,VLOOKUP(Table1[[#This Row],[Codigo_servico]],Preencher_Orcamento!$B:$D,3,FALSE)*Table1[[#This Row],[Qtde_insumo]],"")</f>
        <v>0</v>
      </c>
      <c r="M914" s="16">
        <f>IF(Table1[[#This Row],[Ordem_insumos]]&lt;&gt;0,VLOOKUP(Table1[[#This Row],[Codigo_servico]],Preencher_Orcamento!$B:$D,3,FALSE)*Table1[[#This Row],[Subtotal_insumo]],"")</f>
        <v>0</v>
      </c>
    </row>
    <row r="915" spans="1:13" x14ac:dyDescent="0.25">
      <c r="A915" s="3">
        <v>36001</v>
      </c>
      <c r="B915" s="125">
        <v>0</v>
      </c>
      <c r="C915" s="131" t="s">
        <v>2545</v>
      </c>
      <c r="D915" s="132"/>
      <c r="E915" s="4"/>
      <c r="F915" s="4"/>
      <c r="G915" s="17" t="str">
        <f>IFERROR(VLOOKUP(Table1[[#This Row],[Codigo_insumo]],BD_Insumos!$B:$E,4),"")</f>
        <v/>
      </c>
      <c r="H915" s="139"/>
      <c r="I915" s="5" t="s">
        <v>197</v>
      </c>
      <c r="J915" s="20" t="str">
        <f t="shared" si="14"/>
        <v/>
      </c>
      <c r="K915" s="21">
        <f>IF(I915&lt;&gt;"",SUMIF(Table1[Codigo_servico],A915,Table1[Subtotal_insumo]),"")</f>
        <v>16.834199999999999</v>
      </c>
      <c r="L915" s="17" t="str">
        <f>IF(Table1[[#This Row],[Ordem_insumos]]&lt;&gt;0,VLOOKUP(Table1[[#This Row],[Codigo_servico]],Preencher_Orcamento!$B:$D,3,FALSE)*Table1[[#This Row],[Qtde_insumo]],"")</f>
        <v/>
      </c>
      <c r="M915" s="17" t="str">
        <f>IF(Table1[[#This Row],[Ordem_insumos]]&lt;&gt;0,VLOOKUP(Table1[[#This Row],[Codigo_servico]],Preencher_Orcamento!$B:$D,3,FALSE)*Table1[[#This Row],[Subtotal_insumo]],"")</f>
        <v/>
      </c>
    </row>
    <row r="916" spans="1:13" ht="39" x14ac:dyDescent="0.25">
      <c r="A916" s="6">
        <v>36001</v>
      </c>
      <c r="B916" s="126">
        <v>1</v>
      </c>
      <c r="C916" s="133"/>
      <c r="D916" s="134">
        <v>30688</v>
      </c>
      <c r="E916" s="7" t="s">
        <v>616</v>
      </c>
      <c r="F916" s="8" t="s">
        <v>197</v>
      </c>
      <c r="G916" s="18">
        <f>IFERROR(VLOOKUP(Table1[[#This Row],[Codigo_insumo]],BD_Insumos!$B:$E,4),"")</f>
        <v>16.834199999999999</v>
      </c>
      <c r="H916" s="140">
        <v>1</v>
      </c>
      <c r="I916" s="9"/>
      <c r="J916" s="23">
        <f t="shared" si="14"/>
        <v>16.834199999999999</v>
      </c>
      <c r="K916" s="22" t="str">
        <f>IF(I916&lt;&gt;"",SUMIF(Table1[Codigo_servico],A916,Table1[Subtotal_insumo]),"")</f>
        <v/>
      </c>
      <c r="L916" s="18">
        <f>IF(Table1[[#This Row],[Ordem_insumos]]&lt;&gt;0,VLOOKUP(Table1[[#This Row],[Codigo_servico]],Preencher_Orcamento!$B:$D,3,FALSE)*Table1[[#This Row],[Qtde_insumo]],"")</f>
        <v>43000</v>
      </c>
      <c r="M916" s="18">
        <f>IF(Table1[[#This Row],[Ordem_insumos]]&lt;&gt;0,VLOOKUP(Table1[[#This Row],[Codigo_servico]],Preencher_Orcamento!$B:$D,3,FALSE)*Table1[[#This Row],[Subtotal_insumo]],"")</f>
        <v>723870.6</v>
      </c>
    </row>
    <row r="917" spans="1:13" x14ac:dyDescent="0.25">
      <c r="A917" s="3">
        <v>36002</v>
      </c>
      <c r="B917" s="125">
        <v>0</v>
      </c>
      <c r="C917" s="131" t="s">
        <v>2546</v>
      </c>
      <c r="D917" s="132"/>
      <c r="E917" s="4"/>
      <c r="F917" s="4"/>
      <c r="G917" s="17" t="str">
        <f>IFERROR(VLOOKUP(Table1[[#This Row],[Codigo_insumo]],BD_Insumos!$B:$E,4),"")</f>
        <v/>
      </c>
      <c r="H917" s="139"/>
      <c r="I917" s="5" t="s">
        <v>197</v>
      </c>
      <c r="J917" s="20" t="str">
        <f t="shared" si="14"/>
        <v/>
      </c>
      <c r="K917" s="21">
        <f>IF(I917&lt;&gt;"",SUMIF(Table1[Codigo_servico],A917,Table1[Subtotal_insumo]),"")</f>
        <v>18.503</v>
      </c>
      <c r="L917" s="17" t="str">
        <f>IF(Table1[[#This Row],[Ordem_insumos]]&lt;&gt;0,VLOOKUP(Table1[[#This Row],[Codigo_servico]],Preencher_Orcamento!$B:$D,3,FALSE)*Table1[[#This Row],[Qtde_insumo]],"")</f>
        <v/>
      </c>
      <c r="M917" s="17" t="str">
        <f>IF(Table1[[#This Row],[Ordem_insumos]]&lt;&gt;0,VLOOKUP(Table1[[#This Row],[Codigo_servico]],Preencher_Orcamento!$B:$D,3,FALSE)*Table1[[#This Row],[Subtotal_insumo]],"")</f>
        <v/>
      </c>
    </row>
    <row r="918" spans="1:13" ht="39" x14ac:dyDescent="0.25">
      <c r="A918" s="6">
        <v>36002</v>
      </c>
      <c r="B918" s="126">
        <v>1</v>
      </c>
      <c r="C918" s="133"/>
      <c r="D918" s="134">
        <v>30689</v>
      </c>
      <c r="E918" s="7" t="s">
        <v>616</v>
      </c>
      <c r="F918" s="8" t="s">
        <v>197</v>
      </c>
      <c r="G918" s="18">
        <f>IFERROR(VLOOKUP(Table1[[#This Row],[Codigo_insumo]],BD_Insumos!$B:$E,4),"")</f>
        <v>18.503</v>
      </c>
      <c r="H918" s="140">
        <v>1</v>
      </c>
      <c r="I918" s="9"/>
      <c r="J918" s="23">
        <f t="shared" si="14"/>
        <v>18.503</v>
      </c>
      <c r="K918" s="22" t="str">
        <f>IF(I918&lt;&gt;"",SUMIF(Table1[Codigo_servico],A918,Table1[Subtotal_insumo]),"")</f>
        <v/>
      </c>
      <c r="L918" s="18">
        <f>IF(Table1[[#This Row],[Ordem_insumos]]&lt;&gt;0,VLOOKUP(Table1[[#This Row],[Codigo_servico]],Preencher_Orcamento!$B:$D,3,FALSE)*Table1[[#This Row],[Qtde_insumo]],"")</f>
        <v>0</v>
      </c>
      <c r="M918" s="18">
        <f>IF(Table1[[#This Row],[Ordem_insumos]]&lt;&gt;0,VLOOKUP(Table1[[#This Row],[Codigo_servico]],Preencher_Orcamento!$B:$D,3,FALSE)*Table1[[#This Row],[Subtotal_insumo]],"")</f>
        <v>0</v>
      </c>
    </row>
    <row r="919" spans="1:13" x14ac:dyDescent="0.25">
      <c r="A919" s="3">
        <v>40101</v>
      </c>
      <c r="B919" s="125">
        <v>0</v>
      </c>
      <c r="C919" s="131" t="s">
        <v>2547</v>
      </c>
      <c r="D919" s="132"/>
      <c r="E919" s="4"/>
      <c r="F919" s="4"/>
      <c r="G919" s="17" t="str">
        <f>IFERROR(VLOOKUP(Table1[[#This Row],[Codigo_insumo]],BD_Insumos!$B:$E,4),"")</f>
        <v/>
      </c>
      <c r="H919" s="139"/>
      <c r="I919" s="5" t="s">
        <v>170</v>
      </c>
      <c r="J919" s="20" t="str">
        <f t="shared" si="14"/>
        <v/>
      </c>
      <c r="K919" s="21">
        <f>IF(I919&lt;&gt;"",SUMIF(Table1[Codigo_servico],A919,Table1[Subtotal_insumo]),"")</f>
        <v>39.27884474829883</v>
      </c>
      <c r="L919" s="17" t="str">
        <f>IF(Table1[[#This Row],[Ordem_insumos]]&lt;&gt;0,VLOOKUP(Table1[[#This Row],[Codigo_servico]],Preencher_Orcamento!$B:$D,3,FALSE)*Table1[[#This Row],[Qtde_insumo]],"")</f>
        <v/>
      </c>
      <c r="M919" s="17" t="str">
        <f>IF(Table1[[#This Row],[Ordem_insumos]]&lt;&gt;0,VLOOKUP(Table1[[#This Row],[Codigo_servico]],Preencher_Orcamento!$B:$D,3,FALSE)*Table1[[#This Row],[Subtotal_insumo]],"")</f>
        <v/>
      </c>
    </row>
    <row r="920" spans="1:13" x14ac:dyDescent="0.25">
      <c r="A920" s="6">
        <v>40101</v>
      </c>
      <c r="B920" s="126">
        <v>1</v>
      </c>
      <c r="C920" s="133"/>
      <c r="D920" s="134">
        <v>12580</v>
      </c>
      <c r="E920" s="7" t="s">
        <v>246</v>
      </c>
      <c r="F920" s="8" t="s">
        <v>457</v>
      </c>
      <c r="G920" s="16">
        <f>IFERROR(VLOOKUP(Table1[[#This Row],[Codigo_insumo]],BD_Insumos!$B:$E,4),"")</f>
        <v>0.25140000000000001</v>
      </c>
      <c r="H920" s="140">
        <v>46</v>
      </c>
      <c r="I920" s="9"/>
      <c r="J920" s="22">
        <f t="shared" si="14"/>
        <v>11.564400000000001</v>
      </c>
      <c r="K920" s="22" t="str">
        <f>IF(I920&lt;&gt;"",SUMIF(Table1[Codigo_servico],A920,Table1[Subtotal_insumo]),"")</f>
        <v/>
      </c>
      <c r="L920" s="16">
        <f>IF(Table1[[#This Row],[Ordem_insumos]]&lt;&gt;0,VLOOKUP(Table1[[#This Row],[Codigo_servico]],Preencher_Orcamento!$B:$D,3,FALSE)*Table1[[#This Row],[Qtde_insumo]],"")</f>
        <v>0</v>
      </c>
      <c r="M920" s="16">
        <f>IF(Table1[[#This Row],[Ordem_insumos]]&lt;&gt;0,VLOOKUP(Table1[[#This Row],[Codigo_servico]],Preencher_Orcamento!$B:$D,3,FALSE)*Table1[[#This Row],[Subtotal_insumo]],"")</f>
        <v>0</v>
      </c>
    </row>
    <row r="921" spans="1:13" x14ac:dyDescent="0.25">
      <c r="A921" s="6">
        <v>40101</v>
      </c>
      <c r="B921" s="126">
        <v>2</v>
      </c>
      <c r="C921" s="133"/>
      <c r="D921" s="134">
        <v>2099</v>
      </c>
      <c r="E921" s="7" t="s">
        <v>2205</v>
      </c>
      <c r="F921" s="8" t="s">
        <v>2140</v>
      </c>
      <c r="G921" s="16">
        <f>IFERROR(VLOOKUP(Table1[[#This Row],[Codigo_insumo]],BD_Insumos!$B:$E,4),"")</f>
        <v>12.627877718847255</v>
      </c>
      <c r="H921" s="140">
        <v>0.93440000000000001</v>
      </c>
      <c r="I921" s="9"/>
      <c r="J921" s="22">
        <f t="shared" si="14"/>
        <v>11.799488940490875</v>
      </c>
      <c r="K921" s="22" t="str">
        <f>IF(I921&lt;&gt;"",SUMIF(Table1[Codigo_servico],A921,Table1[Subtotal_insumo]),"")</f>
        <v/>
      </c>
      <c r="L921" s="16">
        <f>IF(Table1[[#This Row],[Ordem_insumos]]&lt;&gt;0,VLOOKUP(Table1[[#This Row],[Codigo_servico]],Preencher_Orcamento!$B:$D,3,FALSE)*Table1[[#This Row],[Qtde_insumo]],"")</f>
        <v>0</v>
      </c>
      <c r="M921" s="16">
        <f>IF(Table1[[#This Row],[Ordem_insumos]]&lt;&gt;0,VLOOKUP(Table1[[#This Row],[Codigo_servico]],Preencher_Orcamento!$B:$D,3,FALSE)*Table1[[#This Row],[Subtotal_insumo]],"")</f>
        <v>0</v>
      </c>
    </row>
    <row r="922" spans="1:13" x14ac:dyDescent="0.25">
      <c r="A922" s="6">
        <v>40101</v>
      </c>
      <c r="B922" s="126">
        <v>3</v>
      </c>
      <c r="C922" s="133"/>
      <c r="D922" s="134">
        <v>2020</v>
      </c>
      <c r="E922" s="7" t="s">
        <v>2188</v>
      </c>
      <c r="F922" s="8" t="s">
        <v>2140</v>
      </c>
      <c r="G922" s="18">
        <f>IFERROR(VLOOKUP(Table1[[#This Row],[Codigo_insumo]],BD_Insumos!$B:$E,4),"")</f>
        <v>15.860837164231068</v>
      </c>
      <c r="H922" s="140">
        <v>0.9</v>
      </c>
      <c r="I922" s="9"/>
      <c r="J922" s="23">
        <f t="shared" si="14"/>
        <v>14.274753447807962</v>
      </c>
      <c r="K922" s="22" t="str">
        <f>IF(I922&lt;&gt;"",SUMIF(Table1[Codigo_servico],A922,Table1[Subtotal_insumo]),"")</f>
        <v/>
      </c>
      <c r="L922" s="18">
        <f>IF(Table1[[#This Row],[Ordem_insumos]]&lt;&gt;0,VLOOKUP(Table1[[#This Row],[Codigo_servico]],Preencher_Orcamento!$B:$D,3,FALSE)*Table1[[#This Row],[Qtde_insumo]],"")</f>
        <v>0</v>
      </c>
      <c r="M922" s="18">
        <f>IF(Table1[[#This Row],[Ordem_insumos]]&lt;&gt;0,VLOOKUP(Table1[[#This Row],[Codigo_servico]],Preencher_Orcamento!$B:$D,3,FALSE)*Table1[[#This Row],[Subtotal_insumo]],"")</f>
        <v>0</v>
      </c>
    </row>
    <row r="923" spans="1:13" ht="26.25" x14ac:dyDescent="0.25">
      <c r="A923" s="6">
        <v>40101</v>
      </c>
      <c r="B923" s="126">
        <v>4</v>
      </c>
      <c r="C923" s="133"/>
      <c r="D923" s="134">
        <v>10648</v>
      </c>
      <c r="E923" s="7" t="s">
        <v>158</v>
      </c>
      <c r="F923" s="8" t="s">
        <v>58</v>
      </c>
      <c r="G923" s="18">
        <f>IFERROR(VLOOKUP(Table1[[#This Row],[Codigo_insumo]],BD_Insumos!$B:$E,4),"")</f>
        <v>359.69349999999997</v>
      </c>
      <c r="H923" s="140">
        <v>4.5599999999999998E-3</v>
      </c>
      <c r="I923" s="9"/>
      <c r="J923" s="23">
        <f t="shared" si="14"/>
        <v>1.6402023599999997</v>
      </c>
      <c r="K923" s="22" t="str">
        <f>IF(I923&lt;&gt;"",SUMIF(Table1[Codigo_servico],A923,Table1[Subtotal_insumo]),"")</f>
        <v/>
      </c>
      <c r="L923" s="18">
        <f>IF(Table1[[#This Row],[Ordem_insumos]]&lt;&gt;0,VLOOKUP(Table1[[#This Row],[Codigo_servico]],Preencher_Orcamento!$B:$D,3,FALSE)*Table1[[#This Row],[Qtde_insumo]],"")</f>
        <v>0</v>
      </c>
      <c r="M923" s="18">
        <f>IF(Table1[[#This Row],[Ordem_insumos]]&lt;&gt;0,VLOOKUP(Table1[[#This Row],[Codigo_servico]],Preencher_Orcamento!$B:$D,3,FALSE)*Table1[[#This Row],[Subtotal_insumo]],"")</f>
        <v>0</v>
      </c>
    </row>
    <row r="924" spans="1:13" x14ac:dyDescent="0.25">
      <c r="A924" s="3">
        <v>40102</v>
      </c>
      <c r="B924" s="125">
        <v>0</v>
      </c>
      <c r="C924" s="131" t="s">
        <v>2548</v>
      </c>
      <c r="D924" s="132"/>
      <c r="E924" s="4"/>
      <c r="F924" s="4"/>
      <c r="G924" s="17" t="str">
        <f>IFERROR(VLOOKUP(Table1[[#This Row],[Codigo_insumo]],BD_Insumos!$B:$E,4),"")</f>
        <v/>
      </c>
      <c r="H924" s="139"/>
      <c r="I924" s="5" t="s">
        <v>170</v>
      </c>
      <c r="J924" s="20" t="str">
        <f t="shared" si="14"/>
        <v/>
      </c>
      <c r="K924" s="21">
        <f>IF(I924&lt;&gt;"",SUMIF(Table1[Codigo_servico],A924,Table1[Subtotal_insumo]),"")</f>
        <v>72.998040584810042</v>
      </c>
      <c r="L924" s="17" t="str">
        <f>IF(Table1[[#This Row],[Ordem_insumos]]&lt;&gt;0,VLOOKUP(Table1[[#This Row],[Codigo_servico]],Preencher_Orcamento!$B:$D,3,FALSE)*Table1[[#This Row],[Qtde_insumo]],"")</f>
        <v/>
      </c>
      <c r="M924" s="17" t="str">
        <f>IF(Table1[[#This Row],[Ordem_insumos]]&lt;&gt;0,VLOOKUP(Table1[[#This Row],[Codigo_servico]],Preencher_Orcamento!$B:$D,3,FALSE)*Table1[[#This Row],[Subtotal_insumo]],"")</f>
        <v/>
      </c>
    </row>
    <row r="925" spans="1:13" x14ac:dyDescent="0.25">
      <c r="A925" s="6">
        <v>40102</v>
      </c>
      <c r="B925" s="126">
        <v>1</v>
      </c>
      <c r="C925" s="133"/>
      <c r="D925" s="134">
        <v>2099</v>
      </c>
      <c r="E925" s="7" t="s">
        <v>2205</v>
      </c>
      <c r="F925" s="8" t="s">
        <v>2140</v>
      </c>
      <c r="G925" s="16">
        <f>IFERROR(VLOOKUP(Table1[[#This Row],[Codigo_insumo]],BD_Insumos!$B:$E,4),"")</f>
        <v>12.627877718847255</v>
      </c>
      <c r="H925" s="140">
        <v>1.7</v>
      </c>
      <c r="I925" s="9"/>
      <c r="J925" s="22">
        <f t="shared" si="14"/>
        <v>21.467392122040334</v>
      </c>
      <c r="K925" s="22" t="str">
        <f>IF(I925&lt;&gt;"",SUMIF(Table1[Codigo_servico],A925,Table1[Subtotal_insumo]),"")</f>
        <v/>
      </c>
      <c r="L925" s="16">
        <f>IF(Table1[[#This Row],[Ordem_insumos]]&lt;&gt;0,VLOOKUP(Table1[[#This Row],[Codigo_servico]],Preencher_Orcamento!$B:$D,3,FALSE)*Table1[[#This Row],[Qtde_insumo]],"")</f>
        <v>0</v>
      </c>
      <c r="M925" s="16">
        <f>IF(Table1[[#This Row],[Ordem_insumos]]&lt;&gt;0,VLOOKUP(Table1[[#This Row],[Codigo_servico]],Preencher_Orcamento!$B:$D,3,FALSE)*Table1[[#This Row],[Subtotal_insumo]],"")</f>
        <v>0</v>
      </c>
    </row>
    <row r="926" spans="1:13" ht="26.25" x14ac:dyDescent="0.25">
      <c r="A926" s="6">
        <v>40102</v>
      </c>
      <c r="B926" s="126">
        <v>2</v>
      </c>
      <c r="C926" s="133"/>
      <c r="D926" s="134">
        <v>10648</v>
      </c>
      <c r="E926" s="7" t="s">
        <v>158</v>
      </c>
      <c r="F926" s="8" t="s">
        <v>58</v>
      </c>
      <c r="G926" s="16">
        <f>IFERROR(VLOOKUP(Table1[[#This Row],[Codigo_insumo]],BD_Insumos!$B:$E,4),"")</f>
        <v>359.69349999999997</v>
      </c>
      <c r="H926" s="140">
        <v>1.4E-2</v>
      </c>
      <c r="I926" s="9"/>
      <c r="J926" s="22">
        <f t="shared" si="14"/>
        <v>5.0357089999999998</v>
      </c>
      <c r="K926" s="22" t="str">
        <f>IF(I926&lt;&gt;"",SUMIF(Table1[Codigo_servico],A926,Table1[Subtotal_insumo]),"")</f>
        <v/>
      </c>
      <c r="L926" s="16">
        <f>IF(Table1[[#This Row],[Ordem_insumos]]&lt;&gt;0,VLOOKUP(Table1[[#This Row],[Codigo_servico]],Preencher_Orcamento!$B:$D,3,FALSE)*Table1[[#This Row],[Qtde_insumo]],"")</f>
        <v>0</v>
      </c>
      <c r="M926" s="16">
        <f>IF(Table1[[#This Row],[Ordem_insumos]]&lt;&gt;0,VLOOKUP(Table1[[#This Row],[Codigo_servico]],Preencher_Orcamento!$B:$D,3,FALSE)*Table1[[#This Row],[Subtotal_insumo]],"")</f>
        <v>0</v>
      </c>
    </row>
    <row r="927" spans="1:13" x14ac:dyDescent="0.25">
      <c r="A927" s="6">
        <v>40102</v>
      </c>
      <c r="B927" s="126">
        <v>3</v>
      </c>
      <c r="C927" s="133"/>
      <c r="D927" s="134">
        <v>2020</v>
      </c>
      <c r="E927" s="7" t="s">
        <v>2188</v>
      </c>
      <c r="F927" s="8" t="s">
        <v>2140</v>
      </c>
      <c r="G927" s="18">
        <f>IFERROR(VLOOKUP(Table1[[#This Row],[Codigo_insumo]],BD_Insumos!$B:$E,4),"")</f>
        <v>15.860837164231068</v>
      </c>
      <c r="H927" s="140">
        <v>1.6</v>
      </c>
      <c r="I927" s="9"/>
      <c r="J927" s="23">
        <f t="shared" si="14"/>
        <v>25.377339462769712</v>
      </c>
      <c r="K927" s="22" t="str">
        <f>IF(I927&lt;&gt;"",SUMIF(Table1[Codigo_servico],A927,Table1[Subtotal_insumo]),"")</f>
        <v/>
      </c>
      <c r="L927" s="18">
        <f>IF(Table1[[#This Row],[Ordem_insumos]]&lt;&gt;0,VLOOKUP(Table1[[#This Row],[Codigo_servico]],Preencher_Orcamento!$B:$D,3,FALSE)*Table1[[#This Row],[Qtde_insumo]],"")</f>
        <v>0</v>
      </c>
      <c r="M927" s="18">
        <f>IF(Table1[[#This Row],[Ordem_insumos]]&lt;&gt;0,VLOOKUP(Table1[[#This Row],[Codigo_servico]],Preencher_Orcamento!$B:$D,3,FALSE)*Table1[[#This Row],[Subtotal_insumo]],"")</f>
        <v>0</v>
      </c>
    </row>
    <row r="928" spans="1:13" x14ac:dyDescent="0.25">
      <c r="A928" s="6">
        <v>40102</v>
      </c>
      <c r="B928" s="126">
        <v>4</v>
      </c>
      <c r="C928" s="133"/>
      <c r="D928" s="134">
        <v>12580</v>
      </c>
      <c r="E928" s="7" t="s">
        <v>246</v>
      </c>
      <c r="F928" s="8" t="s">
        <v>457</v>
      </c>
      <c r="G928" s="18">
        <f>IFERROR(VLOOKUP(Table1[[#This Row],[Codigo_insumo]],BD_Insumos!$B:$E,4),"")</f>
        <v>0.25140000000000001</v>
      </c>
      <c r="H928" s="140">
        <v>84</v>
      </c>
      <c r="I928" s="9"/>
      <c r="J928" s="23">
        <f t="shared" si="14"/>
        <v>21.117599999999999</v>
      </c>
      <c r="K928" s="22" t="str">
        <f>IF(I928&lt;&gt;"",SUMIF(Table1[Codigo_servico],A928,Table1[Subtotal_insumo]),"")</f>
        <v/>
      </c>
      <c r="L928" s="18">
        <f>IF(Table1[[#This Row],[Ordem_insumos]]&lt;&gt;0,VLOOKUP(Table1[[#This Row],[Codigo_servico]],Preencher_Orcamento!$B:$D,3,FALSE)*Table1[[#This Row],[Qtde_insumo]],"")</f>
        <v>0</v>
      </c>
      <c r="M928" s="18">
        <f>IF(Table1[[#This Row],[Ordem_insumos]]&lt;&gt;0,VLOOKUP(Table1[[#This Row],[Codigo_servico]],Preencher_Orcamento!$B:$D,3,FALSE)*Table1[[#This Row],[Subtotal_insumo]],"")</f>
        <v>0</v>
      </c>
    </row>
    <row r="929" spans="1:13" x14ac:dyDescent="0.25">
      <c r="A929" s="3">
        <v>40103</v>
      </c>
      <c r="B929" s="125">
        <v>0</v>
      </c>
      <c r="C929" s="131" t="s">
        <v>2549</v>
      </c>
      <c r="D929" s="132"/>
      <c r="E929" s="4"/>
      <c r="F929" s="4"/>
      <c r="G929" s="17" t="str">
        <f>IFERROR(VLOOKUP(Table1[[#This Row],[Codigo_insumo]],BD_Insumos!$B:$E,4),"")</f>
        <v/>
      </c>
      <c r="H929" s="139"/>
      <c r="I929" s="5" t="s">
        <v>170</v>
      </c>
      <c r="J929" s="20" t="str">
        <f t="shared" si="14"/>
        <v/>
      </c>
      <c r="K929" s="21">
        <f>IF(I929&lt;&gt;"",SUMIF(Table1[Codigo_servico],A929,Table1[Subtotal_insumo]),"")</f>
        <v>125.19304322268566</v>
      </c>
      <c r="L929" s="17" t="str">
        <f>IF(Table1[[#This Row],[Ordem_insumos]]&lt;&gt;0,VLOOKUP(Table1[[#This Row],[Codigo_servico]],Preencher_Orcamento!$B:$D,3,FALSE)*Table1[[#This Row],[Qtde_insumo]],"")</f>
        <v/>
      </c>
      <c r="M929" s="17" t="str">
        <f>IF(Table1[[#This Row],[Ordem_insumos]]&lt;&gt;0,VLOOKUP(Table1[[#This Row],[Codigo_servico]],Preencher_Orcamento!$B:$D,3,FALSE)*Table1[[#This Row],[Subtotal_insumo]],"")</f>
        <v/>
      </c>
    </row>
    <row r="930" spans="1:13" ht="26.25" x14ac:dyDescent="0.25">
      <c r="A930" s="6">
        <v>40103</v>
      </c>
      <c r="B930" s="126">
        <v>1</v>
      </c>
      <c r="C930" s="133"/>
      <c r="D930" s="134">
        <v>10648</v>
      </c>
      <c r="E930" s="7" t="s">
        <v>158</v>
      </c>
      <c r="F930" s="8" t="s">
        <v>58</v>
      </c>
      <c r="G930" s="16">
        <f>IFERROR(VLOOKUP(Table1[[#This Row],[Codigo_insumo]],BD_Insumos!$B:$E,4),"")</f>
        <v>359.69349999999997</v>
      </c>
      <c r="H930" s="140">
        <v>3.1300000000000001E-2</v>
      </c>
      <c r="I930" s="9"/>
      <c r="J930" s="22">
        <f t="shared" si="14"/>
        <v>11.25840655</v>
      </c>
      <c r="K930" s="22" t="str">
        <f>IF(I930&lt;&gt;"",SUMIF(Table1[Codigo_servico],A930,Table1[Subtotal_insumo]),"")</f>
        <v/>
      </c>
      <c r="L930" s="16">
        <f>IF(Table1[[#This Row],[Ordem_insumos]]&lt;&gt;0,VLOOKUP(Table1[[#This Row],[Codigo_servico]],Preencher_Orcamento!$B:$D,3,FALSE)*Table1[[#This Row],[Qtde_insumo]],"")</f>
        <v>0</v>
      </c>
      <c r="M930" s="16">
        <f>IF(Table1[[#This Row],[Ordem_insumos]]&lt;&gt;0,VLOOKUP(Table1[[#This Row],[Codigo_servico]],Preencher_Orcamento!$B:$D,3,FALSE)*Table1[[#This Row],[Subtotal_insumo]],"")</f>
        <v>0</v>
      </c>
    </row>
    <row r="931" spans="1:13" x14ac:dyDescent="0.25">
      <c r="A931" s="6">
        <v>40103</v>
      </c>
      <c r="B931" s="126">
        <v>2</v>
      </c>
      <c r="C931" s="133"/>
      <c r="D931" s="134">
        <v>2020</v>
      </c>
      <c r="E931" s="7" t="s">
        <v>2188</v>
      </c>
      <c r="F931" s="8" t="s">
        <v>2140</v>
      </c>
      <c r="G931" s="16">
        <f>IFERROR(VLOOKUP(Table1[[#This Row],[Codigo_insumo]],BD_Insumos!$B:$E,4),"")</f>
        <v>15.860837164231068</v>
      </c>
      <c r="H931" s="140">
        <v>2.5</v>
      </c>
      <c r="I931" s="9"/>
      <c r="J931" s="22">
        <f t="shared" si="14"/>
        <v>39.652092910577672</v>
      </c>
      <c r="K931" s="22" t="str">
        <f>IF(I931&lt;&gt;"",SUMIF(Table1[Codigo_servico],A931,Table1[Subtotal_insumo]),"")</f>
        <v/>
      </c>
      <c r="L931" s="16">
        <f>IF(Table1[[#This Row],[Ordem_insumos]]&lt;&gt;0,VLOOKUP(Table1[[#This Row],[Codigo_servico]],Preencher_Orcamento!$B:$D,3,FALSE)*Table1[[#This Row],[Qtde_insumo]],"")</f>
        <v>0</v>
      </c>
      <c r="M931" s="16">
        <f>IF(Table1[[#This Row],[Ordem_insumos]]&lt;&gt;0,VLOOKUP(Table1[[#This Row],[Codigo_servico]],Preencher_Orcamento!$B:$D,3,FALSE)*Table1[[#This Row],[Subtotal_insumo]],"")</f>
        <v>0</v>
      </c>
    </row>
    <row r="932" spans="1:13" x14ac:dyDescent="0.25">
      <c r="A932" s="6">
        <v>40103</v>
      </c>
      <c r="B932" s="126">
        <v>3</v>
      </c>
      <c r="C932" s="133"/>
      <c r="D932" s="134">
        <v>12580</v>
      </c>
      <c r="E932" s="7" t="s">
        <v>246</v>
      </c>
      <c r="F932" s="8" t="s">
        <v>457</v>
      </c>
      <c r="G932" s="18">
        <f>IFERROR(VLOOKUP(Table1[[#This Row],[Codigo_insumo]],BD_Insumos!$B:$E,4),"")</f>
        <v>0.25140000000000001</v>
      </c>
      <c r="H932" s="140">
        <v>159</v>
      </c>
      <c r="I932" s="9"/>
      <c r="J932" s="23">
        <f t="shared" si="14"/>
        <v>39.9726</v>
      </c>
      <c r="K932" s="22" t="str">
        <f>IF(I932&lt;&gt;"",SUMIF(Table1[Codigo_servico],A932,Table1[Subtotal_insumo]),"")</f>
        <v/>
      </c>
      <c r="L932" s="18">
        <f>IF(Table1[[#This Row],[Ordem_insumos]]&lt;&gt;0,VLOOKUP(Table1[[#This Row],[Codigo_servico]],Preencher_Orcamento!$B:$D,3,FALSE)*Table1[[#This Row],[Qtde_insumo]],"")</f>
        <v>0</v>
      </c>
      <c r="M932" s="18">
        <f>IF(Table1[[#This Row],[Ordem_insumos]]&lt;&gt;0,VLOOKUP(Table1[[#This Row],[Codigo_servico]],Preencher_Orcamento!$B:$D,3,FALSE)*Table1[[#This Row],[Subtotal_insumo]],"")</f>
        <v>0</v>
      </c>
    </row>
    <row r="933" spans="1:13" x14ac:dyDescent="0.25">
      <c r="A933" s="6">
        <v>40103</v>
      </c>
      <c r="B933" s="126">
        <v>4</v>
      </c>
      <c r="C933" s="133"/>
      <c r="D933" s="134">
        <v>2099</v>
      </c>
      <c r="E933" s="7" t="s">
        <v>2205</v>
      </c>
      <c r="F933" s="8" t="s">
        <v>2140</v>
      </c>
      <c r="G933" s="18">
        <f>IFERROR(VLOOKUP(Table1[[#This Row],[Codigo_insumo]],BD_Insumos!$B:$E,4),"")</f>
        <v>12.627877718847255</v>
      </c>
      <c r="H933" s="140">
        <v>2.7170000000000001</v>
      </c>
      <c r="I933" s="9"/>
      <c r="J933" s="23">
        <f t="shared" si="14"/>
        <v>34.309943762107991</v>
      </c>
      <c r="K933" s="22" t="str">
        <f>IF(I933&lt;&gt;"",SUMIF(Table1[Codigo_servico],A933,Table1[Subtotal_insumo]),"")</f>
        <v/>
      </c>
      <c r="L933" s="18">
        <f>IF(Table1[[#This Row],[Ordem_insumos]]&lt;&gt;0,VLOOKUP(Table1[[#This Row],[Codigo_servico]],Preencher_Orcamento!$B:$D,3,FALSE)*Table1[[#This Row],[Qtde_insumo]],"")</f>
        <v>0</v>
      </c>
      <c r="M933" s="18">
        <f>IF(Table1[[#This Row],[Ordem_insumos]]&lt;&gt;0,VLOOKUP(Table1[[#This Row],[Codigo_servico]],Preencher_Orcamento!$B:$D,3,FALSE)*Table1[[#This Row],[Subtotal_insumo]],"")</f>
        <v>0</v>
      </c>
    </row>
    <row r="934" spans="1:13" x14ac:dyDescent="0.25">
      <c r="A934" s="3">
        <v>40104</v>
      </c>
      <c r="B934" s="125">
        <v>0</v>
      </c>
      <c r="C934" s="131" t="s">
        <v>2550</v>
      </c>
      <c r="D934" s="132"/>
      <c r="E934" s="4"/>
      <c r="F934" s="4"/>
      <c r="G934" s="17" t="str">
        <f>IFERROR(VLOOKUP(Table1[[#This Row],[Codigo_insumo]],BD_Insumos!$B:$E,4),"")</f>
        <v/>
      </c>
      <c r="H934" s="139"/>
      <c r="I934" s="5" t="s">
        <v>170</v>
      </c>
      <c r="J934" s="20" t="str">
        <f t="shared" si="14"/>
        <v/>
      </c>
      <c r="K934" s="21">
        <f>IF(I934&lt;&gt;"",SUMIF(Table1[Codigo_servico],A934,Table1[Subtotal_insumo]),"")</f>
        <v>169.80644262801997</v>
      </c>
      <c r="L934" s="17" t="str">
        <f>IF(Table1[[#This Row],[Ordem_insumos]]&lt;&gt;0,VLOOKUP(Table1[[#This Row],[Codigo_servico]],Preencher_Orcamento!$B:$D,3,FALSE)*Table1[[#This Row],[Qtde_insumo]],"")</f>
        <v/>
      </c>
      <c r="M934" s="17" t="str">
        <f>IF(Table1[[#This Row],[Ordem_insumos]]&lt;&gt;0,VLOOKUP(Table1[[#This Row],[Codigo_servico]],Preencher_Orcamento!$B:$D,3,FALSE)*Table1[[#This Row],[Subtotal_insumo]],"")</f>
        <v/>
      </c>
    </row>
    <row r="935" spans="1:13" x14ac:dyDescent="0.25">
      <c r="A935" s="6">
        <v>40104</v>
      </c>
      <c r="B935" s="126">
        <v>1</v>
      </c>
      <c r="C935" s="133"/>
      <c r="D935" s="134">
        <v>2020</v>
      </c>
      <c r="E935" s="7" t="s">
        <v>2188</v>
      </c>
      <c r="F935" s="8" t="s">
        <v>2140</v>
      </c>
      <c r="G935" s="16">
        <f>IFERROR(VLOOKUP(Table1[[#This Row],[Codigo_insumo]],BD_Insumos!$B:$E,4),"")</f>
        <v>15.860837164231068</v>
      </c>
      <c r="H935" s="140">
        <v>3</v>
      </c>
      <c r="I935" s="9"/>
      <c r="J935" s="22">
        <f t="shared" si="14"/>
        <v>47.5825114926932</v>
      </c>
      <c r="K935" s="22" t="str">
        <f>IF(I935&lt;&gt;"",SUMIF(Table1[Codigo_servico],A935,Table1[Subtotal_insumo]),"")</f>
        <v/>
      </c>
      <c r="L935" s="16">
        <f>IF(Table1[[#This Row],[Ordem_insumos]]&lt;&gt;0,VLOOKUP(Table1[[#This Row],[Codigo_servico]],Preencher_Orcamento!$B:$D,3,FALSE)*Table1[[#This Row],[Qtde_insumo]],"")</f>
        <v>0</v>
      </c>
      <c r="M935" s="16">
        <f>IF(Table1[[#This Row],[Ordem_insumos]]&lt;&gt;0,VLOOKUP(Table1[[#This Row],[Codigo_servico]],Preencher_Orcamento!$B:$D,3,FALSE)*Table1[[#This Row],[Subtotal_insumo]],"")</f>
        <v>0</v>
      </c>
    </row>
    <row r="936" spans="1:13" x14ac:dyDescent="0.25">
      <c r="A936" s="6">
        <v>40104</v>
      </c>
      <c r="B936" s="126">
        <v>2</v>
      </c>
      <c r="C936" s="133"/>
      <c r="D936" s="134">
        <v>2099</v>
      </c>
      <c r="E936" s="7" t="s">
        <v>2205</v>
      </c>
      <c r="F936" s="8" t="s">
        <v>2140</v>
      </c>
      <c r="G936" s="16">
        <f>IFERROR(VLOOKUP(Table1[[#This Row],[Codigo_insumo]],BD_Insumos!$B:$E,4),"")</f>
        <v>12.627877718847255</v>
      </c>
      <c r="H936" s="140">
        <v>3.36</v>
      </c>
      <c r="I936" s="9"/>
      <c r="J936" s="22">
        <f t="shared" si="14"/>
        <v>42.429669135326776</v>
      </c>
      <c r="K936" s="22" t="str">
        <f>IF(I936&lt;&gt;"",SUMIF(Table1[Codigo_servico],A936,Table1[Subtotal_insumo]),"")</f>
        <v/>
      </c>
      <c r="L936" s="16">
        <f>IF(Table1[[#This Row],[Ordem_insumos]]&lt;&gt;0,VLOOKUP(Table1[[#This Row],[Codigo_servico]],Preencher_Orcamento!$B:$D,3,FALSE)*Table1[[#This Row],[Qtde_insumo]],"")</f>
        <v>0</v>
      </c>
      <c r="M936" s="16">
        <f>IF(Table1[[#This Row],[Ordem_insumos]]&lt;&gt;0,VLOOKUP(Table1[[#This Row],[Codigo_servico]],Preencher_Orcamento!$B:$D,3,FALSE)*Table1[[#This Row],[Subtotal_insumo]],"")</f>
        <v>0</v>
      </c>
    </row>
    <row r="937" spans="1:13" x14ac:dyDescent="0.25">
      <c r="A937" s="6">
        <v>40104</v>
      </c>
      <c r="B937" s="126">
        <v>3</v>
      </c>
      <c r="C937" s="133"/>
      <c r="D937" s="134">
        <v>12580</v>
      </c>
      <c r="E937" s="7" t="s">
        <v>246</v>
      </c>
      <c r="F937" s="8" t="s">
        <v>457</v>
      </c>
      <c r="G937" s="18">
        <f>IFERROR(VLOOKUP(Table1[[#This Row],[Codigo_insumo]],BD_Insumos!$B:$E,4),"")</f>
        <v>0.25140000000000001</v>
      </c>
      <c r="H937" s="140">
        <v>243</v>
      </c>
      <c r="I937" s="9"/>
      <c r="J937" s="23">
        <f t="shared" si="14"/>
        <v>61.090200000000003</v>
      </c>
      <c r="K937" s="22" t="str">
        <f>IF(I937&lt;&gt;"",SUMIF(Table1[Codigo_servico],A937,Table1[Subtotal_insumo]),"")</f>
        <v/>
      </c>
      <c r="L937" s="18">
        <f>IF(Table1[[#This Row],[Ordem_insumos]]&lt;&gt;0,VLOOKUP(Table1[[#This Row],[Codigo_servico]],Preencher_Orcamento!$B:$D,3,FALSE)*Table1[[#This Row],[Qtde_insumo]],"")</f>
        <v>0</v>
      </c>
      <c r="M937" s="18">
        <f>IF(Table1[[#This Row],[Ordem_insumos]]&lt;&gt;0,VLOOKUP(Table1[[#This Row],[Codigo_servico]],Preencher_Orcamento!$B:$D,3,FALSE)*Table1[[#This Row],[Subtotal_insumo]],"")</f>
        <v>0</v>
      </c>
    </row>
    <row r="938" spans="1:13" ht="26.25" x14ac:dyDescent="0.25">
      <c r="A938" s="6">
        <v>40104</v>
      </c>
      <c r="B938" s="126">
        <v>4</v>
      </c>
      <c r="C938" s="133"/>
      <c r="D938" s="134">
        <v>10648</v>
      </c>
      <c r="E938" s="7" t="s">
        <v>158</v>
      </c>
      <c r="F938" s="8" t="s">
        <v>58</v>
      </c>
      <c r="G938" s="18">
        <f>IFERROR(VLOOKUP(Table1[[#This Row],[Codigo_insumo]],BD_Insumos!$B:$E,4),"")</f>
        <v>359.69349999999997</v>
      </c>
      <c r="H938" s="140">
        <v>5.1999999999999998E-2</v>
      </c>
      <c r="I938" s="9"/>
      <c r="J938" s="23">
        <f t="shared" si="14"/>
        <v>18.704061999999997</v>
      </c>
      <c r="K938" s="22" t="str">
        <f>IF(I938&lt;&gt;"",SUMIF(Table1[Codigo_servico],A938,Table1[Subtotal_insumo]),"")</f>
        <v/>
      </c>
      <c r="L938" s="18">
        <f>IF(Table1[[#This Row],[Ordem_insumos]]&lt;&gt;0,VLOOKUP(Table1[[#This Row],[Codigo_servico]],Preencher_Orcamento!$B:$D,3,FALSE)*Table1[[#This Row],[Qtde_insumo]],"")</f>
        <v>0</v>
      </c>
      <c r="M938" s="18">
        <f>IF(Table1[[#This Row],[Ordem_insumos]]&lt;&gt;0,VLOOKUP(Table1[[#This Row],[Codigo_servico]],Preencher_Orcamento!$B:$D,3,FALSE)*Table1[[#This Row],[Subtotal_insumo]],"")</f>
        <v>0</v>
      </c>
    </row>
    <row r="939" spans="1:13" x14ac:dyDescent="0.25">
      <c r="A939" s="3">
        <v>40111</v>
      </c>
      <c r="B939" s="125">
        <v>0</v>
      </c>
      <c r="C939" s="131" t="s">
        <v>2551</v>
      </c>
      <c r="D939" s="132"/>
      <c r="E939" s="4"/>
      <c r="F939" s="4"/>
      <c r="G939" s="17" t="str">
        <f>IFERROR(VLOOKUP(Table1[[#This Row],[Codigo_insumo]],BD_Insumos!$B:$E,4),"")</f>
        <v/>
      </c>
      <c r="H939" s="139"/>
      <c r="I939" s="5" t="s">
        <v>170</v>
      </c>
      <c r="J939" s="20" t="str">
        <f t="shared" si="14"/>
        <v/>
      </c>
      <c r="K939" s="21">
        <f>IF(I939&lt;&gt;"",SUMIF(Table1[Codigo_servico],A939,Table1[Subtotal_insumo]),"")</f>
        <v>72.998040584810042</v>
      </c>
      <c r="L939" s="17" t="str">
        <f>IF(Table1[[#This Row],[Ordem_insumos]]&lt;&gt;0,VLOOKUP(Table1[[#This Row],[Codigo_servico]],Preencher_Orcamento!$B:$D,3,FALSE)*Table1[[#This Row],[Qtde_insumo]],"")</f>
        <v/>
      </c>
      <c r="M939" s="17" t="str">
        <f>IF(Table1[[#This Row],[Ordem_insumos]]&lt;&gt;0,VLOOKUP(Table1[[#This Row],[Codigo_servico]],Preencher_Orcamento!$B:$D,3,FALSE)*Table1[[#This Row],[Subtotal_insumo]],"")</f>
        <v/>
      </c>
    </row>
    <row r="940" spans="1:13" x14ac:dyDescent="0.25">
      <c r="A940" s="6">
        <v>40111</v>
      </c>
      <c r="B940" s="126">
        <v>1</v>
      </c>
      <c r="C940" s="133"/>
      <c r="D940" s="134">
        <v>12580</v>
      </c>
      <c r="E940" s="7" t="s">
        <v>246</v>
      </c>
      <c r="F940" s="8" t="s">
        <v>457</v>
      </c>
      <c r="G940" s="16">
        <f>IFERROR(VLOOKUP(Table1[[#This Row],[Codigo_insumo]],BD_Insumos!$B:$E,4),"")</f>
        <v>0.25140000000000001</v>
      </c>
      <c r="H940" s="140">
        <v>84</v>
      </c>
      <c r="I940" s="9"/>
      <c r="J940" s="22">
        <f t="shared" si="14"/>
        <v>21.117599999999999</v>
      </c>
      <c r="K940" s="22" t="str">
        <f>IF(I940&lt;&gt;"",SUMIF(Table1[Codigo_servico],A940,Table1[Subtotal_insumo]),"")</f>
        <v/>
      </c>
      <c r="L940" s="16">
        <f>IF(Table1[[#This Row],[Ordem_insumos]]&lt;&gt;0,VLOOKUP(Table1[[#This Row],[Codigo_servico]],Preencher_Orcamento!$B:$D,3,FALSE)*Table1[[#This Row],[Qtde_insumo]],"")</f>
        <v>0</v>
      </c>
      <c r="M940" s="16">
        <f>IF(Table1[[#This Row],[Ordem_insumos]]&lt;&gt;0,VLOOKUP(Table1[[#This Row],[Codigo_servico]],Preencher_Orcamento!$B:$D,3,FALSE)*Table1[[#This Row],[Subtotal_insumo]],"")</f>
        <v>0</v>
      </c>
    </row>
    <row r="941" spans="1:13" x14ac:dyDescent="0.25">
      <c r="A941" s="6">
        <v>40111</v>
      </c>
      <c r="B941" s="126">
        <v>2</v>
      </c>
      <c r="C941" s="133"/>
      <c r="D941" s="134">
        <v>2099</v>
      </c>
      <c r="E941" s="7" t="s">
        <v>2205</v>
      </c>
      <c r="F941" s="8" t="s">
        <v>2140</v>
      </c>
      <c r="G941" s="16">
        <f>IFERROR(VLOOKUP(Table1[[#This Row],[Codigo_insumo]],BD_Insumos!$B:$E,4),"")</f>
        <v>12.627877718847255</v>
      </c>
      <c r="H941" s="140">
        <v>1.7</v>
      </c>
      <c r="I941" s="9"/>
      <c r="J941" s="22">
        <f t="shared" si="14"/>
        <v>21.467392122040334</v>
      </c>
      <c r="K941" s="22" t="str">
        <f>IF(I941&lt;&gt;"",SUMIF(Table1[Codigo_servico],A941,Table1[Subtotal_insumo]),"")</f>
        <v/>
      </c>
      <c r="L941" s="16">
        <f>IF(Table1[[#This Row],[Ordem_insumos]]&lt;&gt;0,VLOOKUP(Table1[[#This Row],[Codigo_servico]],Preencher_Orcamento!$B:$D,3,FALSE)*Table1[[#This Row],[Qtde_insumo]],"")</f>
        <v>0</v>
      </c>
      <c r="M941" s="16">
        <f>IF(Table1[[#This Row],[Ordem_insumos]]&lt;&gt;0,VLOOKUP(Table1[[#This Row],[Codigo_servico]],Preencher_Orcamento!$B:$D,3,FALSE)*Table1[[#This Row],[Subtotal_insumo]],"")</f>
        <v>0</v>
      </c>
    </row>
    <row r="942" spans="1:13" ht="26.25" x14ac:dyDescent="0.25">
      <c r="A942" s="6">
        <v>40111</v>
      </c>
      <c r="B942" s="126">
        <v>3</v>
      </c>
      <c r="C942" s="133"/>
      <c r="D942" s="134">
        <v>10648</v>
      </c>
      <c r="E942" s="7" t="s">
        <v>158</v>
      </c>
      <c r="F942" s="8" t="s">
        <v>58</v>
      </c>
      <c r="G942" s="18">
        <f>IFERROR(VLOOKUP(Table1[[#This Row],[Codigo_insumo]],BD_Insumos!$B:$E,4),"")</f>
        <v>359.69349999999997</v>
      </c>
      <c r="H942" s="140">
        <v>1.4E-2</v>
      </c>
      <c r="I942" s="9"/>
      <c r="J942" s="23">
        <f t="shared" si="14"/>
        <v>5.0357089999999998</v>
      </c>
      <c r="K942" s="22" t="str">
        <f>IF(I942&lt;&gt;"",SUMIF(Table1[Codigo_servico],A942,Table1[Subtotal_insumo]),"")</f>
        <v/>
      </c>
      <c r="L942" s="18">
        <f>IF(Table1[[#This Row],[Ordem_insumos]]&lt;&gt;0,VLOOKUP(Table1[[#This Row],[Codigo_servico]],Preencher_Orcamento!$B:$D,3,FALSE)*Table1[[#This Row],[Qtde_insumo]],"")</f>
        <v>0</v>
      </c>
      <c r="M942" s="18">
        <f>IF(Table1[[#This Row],[Ordem_insumos]]&lt;&gt;0,VLOOKUP(Table1[[#This Row],[Codigo_servico]],Preencher_Orcamento!$B:$D,3,FALSE)*Table1[[#This Row],[Subtotal_insumo]],"")</f>
        <v>0</v>
      </c>
    </row>
    <row r="943" spans="1:13" x14ac:dyDescent="0.25">
      <c r="A943" s="6">
        <v>40111</v>
      </c>
      <c r="B943" s="126">
        <v>4</v>
      </c>
      <c r="C943" s="133"/>
      <c r="D943" s="134">
        <v>2020</v>
      </c>
      <c r="E943" s="7" t="s">
        <v>2188</v>
      </c>
      <c r="F943" s="8" t="s">
        <v>2140</v>
      </c>
      <c r="G943" s="18">
        <f>IFERROR(VLOOKUP(Table1[[#This Row],[Codigo_insumo]],BD_Insumos!$B:$E,4),"")</f>
        <v>15.860837164231068</v>
      </c>
      <c r="H943" s="140">
        <v>1.6</v>
      </c>
      <c r="I943" s="9"/>
      <c r="J943" s="23">
        <f t="shared" si="14"/>
        <v>25.377339462769712</v>
      </c>
      <c r="K943" s="22" t="str">
        <f>IF(I943&lt;&gt;"",SUMIF(Table1[Codigo_servico],A943,Table1[Subtotal_insumo]),"")</f>
        <v/>
      </c>
      <c r="L943" s="18">
        <f>IF(Table1[[#This Row],[Ordem_insumos]]&lt;&gt;0,VLOOKUP(Table1[[#This Row],[Codigo_servico]],Preencher_Orcamento!$B:$D,3,FALSE)*Table1[[#This Row],[Qtde_insumo]],"")</f>
        <v>0</v>
      </c>
      <c r="M943" s="18">
        <f>IF(Table1[[#This Row],[Ordem_insumos]]&lt;&gt;0,VLOOKUP(Table1[[#This Row],[Codigo_servico]],Preencher_Orcamento!$B:$D,3,FALSE)*Table1[[#This Row],[Subtotal_insumo]],"")</f>
        <v>0</v>
      </c>
    </row>
    <row r="944" spans="1:13" x14ac:dyDescent="0.25">
      <c r="A944" s="3">
        <v>40112</v>
      </c>
      <c r="B944" s="125">
        <v>0</v>
      </c>
      <c r="C944" s="131" t="s">
        <v>2552</v>
      </c>
      <c r="D944" s="132"/>
      <c r="E944" s="4"/>
      <c r="F944" s="4"/>
      <c r="G944" s="17" t="str">
        <f>IFERROR(VLOOKUP(Table1[[#This Row],[Codigo_insumo]],BD_Insumos!$B:$E,4),"")</f>
        <v/>
      </c>
      <c r="H944" s="139"/>
      <c r="I944" s="5" t="s">
        <v>170</v>
      </c>
      <c r="J944" s="20" t="str">
        <f t="shared" si="14"/>
        <v/>
      </c>
      <c r="K944" s="21">
        <f>IF(I944&lt;&gt;"",SUMIF(Table1[Codigo_servico],A944,Table1[Subtotal_insumo]),"")</f>
        <v>125.19304322268566</v>
      </c>
      <c r="L944" s="17" t="str">
        <f>IF(Table1[[#This Row],[Ordem_insumos]]&lt;&gt;0,VLOOKUP(Table1[[#This Row],[Codigo_servico]],Preencher_Orcamento!$B:$D,3,FALSE)*Table1[[#This Row],[Qtde_insumo]],"")</f>
        <v/>
      </c>
      <c r="M944" s="17" t="str">
        <f>IF(Table1[[#This Row],[Ordem_insumos]]&lt;&gt;0,VLOOKUP(Table1[[#This Row],[Codigo_servico]],Preencher_Orcamento!$B:$D,3,FALSE)*Table1[[#This Row],[Subtotal_insumo]],"")</f>
        <v/>
      </c>
    </row>
    <row r="945" spans="1:13" x14ac:dyDescent="0.25">
      <c r="A945" s="6">
        <v>40112</v>
      </c>
      <c r="B945" s="126">
        <v>1</v>
      </c>
      <c r="C945" s="133"/>
      <c r="D945" s="134">
        <v>12580</v>
      </c>
      <c r="E945" s="7" t="s">
        <v>246</v>
      </c>
      <c r="F945" s="8" t="s">
        <v>457</v>
      </c>
      <c r="G945" s="16">
        <f>IFERROR(VLOOKUP(Table1[[#This Row],[Codigo_insumo]],BD_Insumos!$B:$E,4),"")</f>
        <v>0.25140000000000001</v>
      </c>
      <c r="H945" s="140">
        <v>159</v>
      </c>
      <c r="I945" s="9"/>
      <c r="J945" s="22">
        <f t="shared" si="14"/>
        <v>39.9726</v>
      </c>
      <c r="K945" s="22" t="str">
        <f>IF(I945&lt;&gt;"",SUMIF(Table1[Codigo_servico],A945,Table1[Subtotal_insumo]),"")</f>
        <v/>
      </c>
      <c r="L945" s="16">
        <f>IF(Table1[[#This Row],[Ordem_insumos]]&lt;&gt;0,VLOOKUP(Table1[[#This Row],[Codigo_servico]],Preencher_Orcamento!$B:$D,3,FALSE)*Table1[[#This Row],[Qtde_insumo]],"")</f>
        <v>0</v>
      </c>
      <c r="M945" s="16">
        <f>IF(Table1[[#This Row],[Ordem_insumos]]&lt;&gt;0,VLOOKUP(Table1[[#This Row],[Codigo_servico]],Preencher_Orcamento!$B:$D,3,FALSE)*Table1[[#This Row],[Subtotal_insumo]],"")</f>
        <v>0</v>
      </c>
    </row>
    <row r="946" spans="1:13" x14ac:dyDescent="0.25">
      <c r="A946" s="6">
        <v>40112</v>
      </c>
      <c r="B946" s="126">
        <v>2</v>
      </c>
      <c r="C946" s="133"/>
      <c r="D946" s="134">
        <v>2020</v>
      </c>
      <c r="E946" s="7" t="s">
        <v>2188</v>
      </c>
      <c r="F946" s="8" t="s">
        <v>2140</v>
      </c>
      <c r="G946" s="16">
        <f>IFERROR(VLOOKUP(Table1[[#This Row],[Codigo_insumo]],BD_Insumos!$B:$E,4),"")</f>
        <v>15.860837164231068</v>
      </c>
      <c r="H946" s="140">
        <v>2.5</v>
      </c>
      <c r="I946" s="9"/>
      <c r="J946" s="22">
        <f t="shared" si="14"/>
        <v>39.652092910577672</v>
      </c>
      <c r="K946" s="22" t="str">
        <f>IF(I946&lt;&gt;"",SUMIF(Table1[Codigo_servico],A946,Table1[Subtotal_insumo]),"")</f>
        <v/>
      </c>
      <c r="L946" s="16">
        <f>IF(Table1[[#This Row],[Ordem_insumos]]&lt;&gt;0,VLOOKUP(Table1[[#This Row],[Codigo_servico]],Preencher_Orcamento!$B:$D,3,FALSE)*Table1[[#This Row],[Qtde_insumo]],"")</f>
        <v>0</v>
      </c>
      <c r="M946" s="16">
        <f>IF(Table1[[#This Row],[Ordem_insumos]]&lt;&gt;0,VLOOKUP(Table1[[#This Row],[Codigo_servico]],Preencher_Orcamento!$B:$D,3,FALSE)*Table1[[#This Row],[Subtotal_insumo]],"")</f>
        <v>0</v>
      </c>
    </row>
    <row r="947" spans="1:13" x14ac:dyDescent="0.25">
      <c r="A947" s="6">
        <v>40112</v>
      </c>
      <c r="B947" s="126">
        <v>3</v>
      </c>
      <c r="C947" s="133"/>
      <c r="D947" s="134">
        <v>2099</v>
      </c>
      <c r="E947" s="7" t="s">
        <v>2205</v>
      </c>
      <c r="F947" s="8" t="s">
        <v>2140</v>
      </c>
      <c r="G947" s="18">
        <f>IFERROR(VLOOKUP(Table1[[#This Row],[Codigo_insumo]],BD_Insumos!$B:$E,4),"")</f>
        <v>12.627877718847255</v>
      </c>
      <c r="H947" s="140">
        <v>2.7170000000000001</v>
      </c>
      <c r="I947" s="9"/>
      <c r="J947" s="23">
        <f t="shared" si="14"/>
        <v>34.309943762107991</v>
      </c>
      <c r="K947" s="22" t="str">
        <f>IF(I947&lt;&gt;"",SUMIF(Table1[Codigo_servico],A947,Table1[Subtotal_insumo]),"")</f>
        <v/>
      </c>
      <c r="L947" s="18">
        <f>IF(Table1[[#This Row],[Ordem_insumos]]&lt;&gt;0,VLOOKUP(Table1[[#This Row],[Codigo_servico]],Preencher_Orcamento!$B:$D,3,FALSE)*Table1[[#This Row],[Qtde_insumo]],"")</f>
        <v>0</v>
      </c>
      <c r="M947" s="18">
        <f>IF(Table1[[#This Row],[Ordem_insumos]]&lt;&gt;0,VLOOKUP(Table1[[#This Row],[Codigo_servico]],Preencher_Orcamento!$B:$D,3,FALSE)*Table1[[#This Row],[Subtotal_insumo]],"")</f>
        <v>0</v>
      </c>
    </row>
    <row r="948" spans="1:13" ht="26.25" x14ac:dyDescent="0.25">
      <c r="A948" s="6">
        <v>40112</v>
      </c>
      <c r="B948" s="126">
        <v>4</v>
      </c>
      <c r="C948" s="133"/>
      <c r="D948" s="134">
        <v>10648</v>
      </c>
      <c r="E948" s="7" t="s">
        <v>158</v>
      </c>
      <c r="F948" s="8" t="s">
        <v>58</v>
      </c>
      <c r="G948" s="18">
        <f>IFERROR(VLOOKUP(Table1[[#This Row],[Codigo_insumo]],BD_Insumos!$B:$E,4),"")</f>
        <v>359.69349999999997</v>
      </c>
      <c r="H948" s="140">
        <v>3.1300000000000001E-2</v>
      </c>
      <c r="I948" s="9"/>
      <c r="J948" s="23">
        <f t="shared" si="14"/>
        <v>11.25840655</v>
      </c>
      <c r="K948" s="22" t="str">
        <f>IF(I948&lt;&gt;"",SUMIF(Table1[Codigo_servico],A948,Table1[Subtotal_insumo]),"")</f>
        <v/>
      </c>
      <c r="L948" s="18">
        <f>IF(Table1[[#This Row],[Ordem_insumos]]&lt;&gt;0,VLOOKUP(Table1[[#This Row],[Codigo_servico]],Preencher_Orcamento!$B:$D,3,FALSE)*Table1[[#This Row],[Qtde_insumo]],"")</f>
        <v>0</v>
      </c>
      <c r="M948" s="18">
        <f>IF(Table1[[#This Row],[Ordem_insumos]]&lt;&gt;0,VLOOKUP(Table1[[#This Row],[Codigo_servico]],Preencher_Orcamento!$B:$D,3,FALSE)*Table1[[#This Row],[Subtotal_insumo]],"")</f>
        <v>0</v>
      </c>
    </row>
    <row r="949" spans="1:13" x14ac:dyDescent="0.25">
      <c r="A949" s="3">
        <v>40115</v>
      </c>
      <c r="B949" s="125">
        <v>0</v>
      </c>
      <c r="C949" s="131" t="s">
        <v>2553</v>
      </c>
      <c r="D949" s="132"/>
      <c r="E949" s="4"/>
      <c r="F949" s="4"/>
      <c r="G949" s="17" t="str">
        <f>IFERROR(VLOOKUP(Table1[[#This Row],[Codigo_insumo]],BD_Insumos!$B:$E,4),"")</f>
        <v/>
      </c>
      <c r="H949" s="139"/>
      <c r="I949" s="5" t="s">
        <v>170</v>
      </c>
      <c r="J949" s="20" t="str">
        <f t="shared" si="14"/>
        <v/>
      </c>
      <c r="K949" s="21">
        <f>IF(I949&lt;&gt;"",SUMIF(Table1[Codigo_servico],A949,Table1[Subtotal_insumo]),"")</f>
        <v>47.657364219947482</v>
      </c>
      <c r="L949" s="17" t="str">
        <f>IF(Table1[[#This Row],[Ordem_insumos]]&lt;&gt;0,VLOOKUP(Table1[[#This Row],[Codigo_servico]],Preencher_Orcamento!$B:$D,3,FALSE)*Table1[[#This Row],[Qtde_insumo]],"")</f>
        <v/>
      </c>
      <c r="M949" s="17" t="str">
        <f>IF(Table1[[#This Row],[Ordem_insumos]]&lt;&gt;0,VLOOKUP(Table1[[#This Row],[Codigo_servico]],Preencher_Orcamento!$B:$D,3,FALSE)*Table1[[#This Row],[Subtotal_insumo]],"")</f>
        <v/>
      </c>
    </row>
    <row r="950" spans="1:13" ht="26.25" x14ac:dyDescent="0.25">
      <c r="A950" s="6">
        <v>40115</v>
      </c>
      <c r="B950" s="126">
        <v>1</v>
      </c>
      <c r="C950" s="133"/>
      <c r="D950" s="134">
        <v>12550</v>
      </c>
      <c r="E950" s="7" t="s">
        <v>241</v>
      </c>
      <c r="F950" s="8" t="s">
        <v>457</v>
      </c>
      <c r="G950" s="16">
        <f>IFERROR(VLOOKUP(Table1[[#This Row],[Codigo_insumo]],BD_Insumos!$B:$E,4),"")</f>
        <v>0.62439999999999996</v>
      </c>
      <c r="H950" s="140">
        <v>25</v>
      </c>
      <c r="I950" s="9"/>
      <c r="J950" s="22">
        <f t="shared" si="14"/>
        <v>15.61</v>
      </c>
      <c r="K950" s="22" t="str">
        <f>IF(I950&lt;&gt;"",SUMIF(Table1[Codigo_servico],A950,Table1[Subtotal_insumo]),"")</f>
        <v/>
      </c>
      <c r="L950" s="16">
        <f>IF(Table1[[#This Row],[Ordem_insumos]]&lt;&gt;0,VLOOKUP(Table1[[#This Row],[Codigo_servico]],Preencher_Orcamento!$B:$D,3,FALSE)*Table1[[#This Row],[Qtde_insumo]],"")</f>
        <v>0</v>
      </c>
      <c r="M950" s="16">
        <f>IF(Table1[[#This Row],[Ordem_insumos]]&lt;&gt;0,VLOOKUP(Table1[[#This Row],[Codigo_servico]],Preencher_Orcamento!$B:$D,3,FALSE)*Table1[[#This Row],[Subtotal_insumo]],"")</f>
        <v>0</v>
      </c>
    </row>
    <row r="951" spans="1:13" x14ac:dyDescent="0.25">
      <c r="A951" s="6">
        <v>40115</v>
      </c>
      <c r="B951" s="126">
        <v>2</v>
      </c>
      <c r="C951" s="133"/>
      <c r="D951" s="134">
        <v>2020</v>
      </c>
      <c r="E951" s="7" t="s">
        <v>2188</v>
      </c>
      <c r="F951" s="8" t="s">
        <v>2140</v>
      </c>
      <c r="G951" s="16">
        <f>IFERROR(VLOOKUP(Table1[[#This Row],[Codigo_insumo]],BD_Insumos!$B:$E,4),"")</f>
        <v>15.860837164231068</v>
      </c>
      <c r="H951" s="140">
        <v>1</v>
      </c>
      <c r="I951" s="9"/>
      <c r="J951" s="22">
        <f t="shared" si="14"/>
        <v>15.860837164231068</v>
      </c>
      <c r="K951" s="22" t="str">
        <f>IF(I951&lt;&gt;"",SUMIF(Table1[Codigo_servico],A951,Table1[Subtotal_insumo]),"")</f>
        <v/>
      </c>
      <c r="L951" s="16">
        <f>IF(Table1[[#This Row],[Ordem_insumos]]&lt;&gt;0,VLOOKUP(Table1[[#This Row],[Codigo_servico]],Preencher_Orcamento!$B:$D,3,FALSE)*Table1[[#This Row],[Qtde_insumo]],"")</f>
        <v>0</v>
      </c>
      <c r="M951" s="16">
        <f>IF(Table1[[#This Row],[Ordem_insumos]]&lt;&gt;0,VLOOKUP(Table1[[#This Row],[Codigo_servico]],Preencher_Orcamento!$B:$D,3,FALSE)*Table1[[#This Row],[Subtotal_insumo]],"")</f>
        <v>0</v>
      </c>
    </row>
    <row r="952" spans="1:13" x14ac:dyDescent="0.25">
      <c r="A952" s="6">
        <v>40115</v>
      </c>
      <c r="B952" s="126">
        <v>3</v>
      </c>
      <c r="C952" s="133"/>
      <c r="D952" s="134">
        <v>2099</v>
      </c>
      <c r="E952" s="7" t="s">
        <v>2205</v>
      </c>
      <c r="F952" s="8" t="s">
        <v>2140</v>
      </c>
      <c r="G952" s="18">
        <f>IFERROR(VLOOKUP(Table1[[#This Row],[Codigo_insumo]],BD_Insumos!$B:$E,4),"")</f>
        <v>12.627877718847255</v>
      </c>
      <c r="H952" s="140">
        <v>0.94</v>
      </c>
      <c r="I952" s="9"/>
      <c r="J952" s="23">
        <f t="shared" si="14"/>
        <v>11.870205055716418</v>
      </c>
      <c r="K952" s="22" t="str">
        <f>IF(I952&lt;&gt;"",SUMIF(Table1[Codigo_servico],A952,Table1[Subtotal_insumo]),"")</f>
        <v/>
      </c>
      <c r="L952" s="18">
        <f>IF(Table1[[#This Row],[Ordem_insumos]]&lt;&gt;0,VLOOKUP(Table1[[#This Row],[Codigo_servico]],Preencher_Orcamento!$B:$D,3,FALSE)*Table1[[#This Row],[Qtde_insumo]],"")</f>
        <v>0</v>
      </c>
      <c r="M952" s="18">
        <f>IF(Table1[[#This Row],[Ordem_insumos]]&lt;&gt;0,VLOOKUP(Table1[[#This Row],[Codigo_servico]],Preencher_Orcamento!$B:$D,3,FALSE)*Table1[[#This Row],[Subtotal_insumo]],"")</f>
        <v>0</v>
      </c>
    </row>
    <row r="953" spans="1:13" ht="26.25" x14ac:dyDescent="0.25">
      <c r="A953" s="6">
        <v>40115</v>
      </c>
      <c r="B953" s="126">
        <v>4</v>
      </c>
      <c r="C953" s="133"/>
      <c r="D953" s="134">
        <v>10648</v>
      </c>
      <c r="E953" s="7" t="s">
        <v>158</v>
      </c>
      <c r="F953" s="8" t="s">
        <v>58</v>
      </c>
      <c r="G953" s="18">
        <f>IFERROR(VLOOKUP(Table1[[#This Row],[Codigo_insumo]],BD_Insumos!$B:$E,4),"")</f>
        <v>359.69349999999997</v>
      </c>
      <c r="H953" s="140">
        <v>1.2E-2</v>
      </c>
      <c r="I953" s="9"/>
      <c r="J953" s="23">
        <f t="shared" si="14"/>
        <v>4.3163219999999995</v>
      </c>
      <c r="K953" s="22" t="str">
        <f>IF(I953&lt;&gt;"",SUMIF(Table1[Codigo_servico],A953,Table1[Subtotal_insumo]),"")</f>
        <v/>
      </c>
      <c r="L953" s="18">
        <f>IF(Table1[[#This Row],[Ordem_insumos]]&lt;&gt;0,VLOOKUP(Table1[[#This Row],[Codigo_servico]],Preencher_Orcamento!$B:$D,3,FALSE)*Table1[[#This Row],[Qtde_insumo]],"")</f>
        <v>0</v>
      </c>
      <c r="M953" s="18">
        <f>IF(Table1[[#This Row],[Ordem_insumos]]&lt;&gt;0,VLOOKUP(Table1[[#This Row],[Codigo_servico]],Preencher_Orcamento!$B:$D,3,FALSE)*Table1[[#This Row],[Subtotal_insumo]],"")</f>
        <v>0</v>
      </c>
    </row>
    <row r="954" spans="1:13" x14ac:dyDescent="0.25">
      <c r="A954" s="3">
        <v>40116</v>
      </c>
      <c r="B954" s="125">
        <v>0</v>
      </c>
      <c r="C954" s="131" t="s">
        <v>2554</v>
      </c>
      <c r="D954" s="132"/>
      <c r="E954" s="4"/>
      <c r="F954" s="4"/>
      <c r="G954" s="17" t="str">
        <f>IFERROR(VLOOKUP(Table1[[#This Row],[Codigo_insumo]],BD_Insumos!$B:$E,4),"")</f>
        <v/>
      </c>
      <c r="H954" s="139"/>
      <c r="I954" s="5" t="s">
        <v>170</v>
      </c>
      <c r="J954" s="20" t="str">
        <f t="shared" si="14"/>
        <v/>
      </c>
      <c r="K954" s="21">
        <f>IF(I954&lt;&gt;"",SUMIF(Table1[Codigo_servico],A954,Table1[Subtotal_insumo]),"")</f>
        <v>84.309451324617484</v>
      </c>
      <c r="L954" s="17" t="str">
        <f>IF(Table1[[#This Row],[Ordem_insumos]]&lt;&gt;0,VLOOKUP(Table1[[#This Row],[Codigo_servico]],Preencher_Orcamento!$B:$D,3,FALSE)*Table1[[#This Row],[Qtde_insumo]],"")</f>
        <v/>
      </c>
      <c r="M954" s="17" t="str">
        <f>IF(Table1[[#This Row],[Ordem_insumos]]&lt;&gt;0,VLOOKUP(Table1[[#This Row],[Codigo_servico]],Preencher_Orcamento!$B:$D,3,FALSE)*Table1[[#This Row],[Subtotal_insumo]],"")</f>
        <v/>
      </c>
    </row>
    <row r="955" spans="1:13" x14ac:dyDescent="0.25">
      <c r="A955" s="6">
        <v>40116</v>
      </c>
      <c r="B955" s="126">
        <v>1</v>
      </c>
      <c r="C955" s="133"/>
      <c r="D955" s="134">
        <v>2020</v>
      </c>
      <c r="E955" s="7" t="s">
        <v>2188</v>
      </c>
      <c r="F955" s="8" t="s">
        <v>2140</v>
      </c>
      <c r="G955" s="16">
        <f>IFERROR(VLOOKUP(Table1[[#This Row],[Codigo_insumo]],BD_Insumos!$B:$E,4),"")</f>
        <v>15.860837164231068</v>
      </c>
      <c r="H955" s="140">
        <v>1.5</v>
      </c>
      <c r="I955" s="9"/>
      <c r="J955" s="22">
        <f t="shared" si="14"/>
        <v>23.7912557463466</v>
      </c>
      <c r="K955" s="22" t="str">
        <f>IF(I955&lt;&gt;"",SUMIF(Table1[Codigo_servico],A955,Table1[Subtotal_insumo]),"")</f>
        <v/>
      </c>
      <c r="L955" s="16">
        <f>IF(Table1[[#This Row],[Ordem_insumos]]&lt;&gt;0,VLOOKUP(Table1[[#This Row],[Codigo_servico]],Preencher_Orcamento!$B:$D,3,FALSE)*Table1[[#This Row],[Qtde_insumo]],"")</f>
        <v>0</v>
      </c>
      <c r="M955" s="16">
        <f>IF(Table1[[#This Row],[Ordem_insumos]]&lt;&gt;0,VLOOKUP(Table1[[#This Row],[Codigo_servico]],Preencher_Orcamento!$B:$D,3,FALSE)*Table1[[#This Row],[Subtotal_insumo]],"")</f>
        <v>0</v>
      </c>
    </row>
    <row r="956" spans="1:13" ht="26.25" x14ac:dyDescent="0.25">
      <c r="A956" s="6">
        <v>40116</v>
      </c>
      <c r="B956" s="126">
        <v>2</v>
      </c>
      <c r="C956" s="133"/>
      <c r="D956" s="134">
        <v>10648</v>
      </c>
      <c r="E956" s="7" t="s">
        <v>158</v>
      </c>
      <c r="F956" s="8" t="s">
        <v>58</v>
      </c>
      <c r="G956" s="16">
        <f>IFERROR(VLOOKUP(Table1[[#This Row],[Codigo_insumo]],BD_Insumos!$B:$E,4),"")</f>
        <v>359.69349999999997</v>
      </c>
      <c r="H956" s="140">
        <v>3.4000000000000002E-2</v>
      </c>
      <c r="I956" s="9"/>
      <c r="J956" s="22">
        <f t="shared" si="14"/>
        <v>12.229578999999999</v>
      </c>
      <c r="K956" s="22" t="str">
        <f>IF(I956&lt;&gt;"",SUMIF(Table1[Codigo_servico],A956,Table1[Subtotal_insumo]),"")</f>
        <v/>
      </c>
      <c r="L956" s="16">
        <f>IF(Table1[[#This Row],[Ordem_insumos]]&lt;&gt;0,VLOOKUP(Table1[[#This Row],[Codigo_servico]],Preencher_Orcamento!$B:$D,3,FALSE)*Table1[[#This Row],[Qtde_insumo]],"")</f>
        <v>0</v>
      </c>
      <c r="M956" s="16">
        <f>IF(Table1[[#This Row],[Ordem_insumos]]&lt;&gt;0,VLOOKUP(Table1[[#This Row],[Codigo_servico]],Preencher_Orcamento!$B:$D,3,FALSE)*Table1[[#This Row],[Subtotal_insumo]],"")</f>
        <v>0</v>
      </c>
    </row>
    <row r="957" spans="1:13" x14ac:dyDescent="0.25">
      <c r="A957" s="6">
        <v>40116</v>
      </c>
      <c r="B957" s="126">
        <v>3</v>
      </c>
      <c r="C957" s="133"/>
      <c r="D957" s="134">
        <v>2099</v>
      </c>
      <c r="E957" s="7" t="s">
        <v>2205</v>
      </c>
      <c r="F957" s="8" t="s">
        <v>2140</v>
      </c>
      <c r="G957" s="18">
        <f>IFERROR(VLOOKUP(Table1[[#This Row],[Codigo_insumo]],BD_Insumos!$B:$E,4),"")</f>
        <v>12.627877718847255</v>
      </c>
      <c r="H957" s="140">
        <v>1.5</v>
      </c>
      <c r="I957" s="9"/>
      <c r="J957" s="23">
        <f t="shared" si="14"/>
        <v>18.941816578270881</v>
      </c>
      <c r="K957" s="22" t="str">
        <f>IF(I957&lt;&gt;"",SUMIF(Table1[Codigo_servico],A957,Table1[Subtotal_insumo]),"")</f>
        <v/>
      </c>
      <c r="L957" s="18">
        <f>IF(Table1[[#This Row],[Ordem_insumos]]&lt;&gt;0,VLOOKUP(Table1[[#This Row],[Codigo_servico]],Preencher_Orcamento!$B:$D,3,FALSE)*Table1[[#This Row],[Qtde_insumo]],"")</f>
        <v>0</v>
      </c>
      <c r="M957" s="18">
        <f>IF(Table1[[#This Row],[Ordem_insumos]]&lt;&gt;0,VLOOKUP(Table1[[#This Row],[Codigo_servico]],Preencher_Orcamento!$B:$D,3,FALSE)*Table1[[#This Row],[Subtotal_insumo]],"")</f>
        <v>0</v>
      </c>
    </row>
    <row r="958" spans="1:13" ht="26.25" x14ac:dyDescent="0.25">
      <c r="A958" s="6">
        <v>40116</v>
      </c>
      <c r="B958" s="126">
        <v>4</v>
      </c>
      <c r="C958" s="133"/>
      <c r="D958" s="134">
        <v>12550</v>
      </c>
      <c r="E958" s="7" t="s">
        <v>241</v>
      </c>
      <c r="F958" s="8" t="s">
        <v>457</v>
      </c>
      <c r="G958" s="18">
        <f>IFERROR(VLOOKUP(Table1[[#This Row],[Codigo_insumo]],BD_Insumos!$B:$E,4),"")</f>
        <v>0.62439999999999996</v>
      </c>
      <c r="H958" s="140">
        <v>47</v>
      </c>
      <c r="I958" s="9"/>
      <c r="J958" s="23">
        <f t="shared" si="14"/>
        <v>29.346799999999998</v>
      </c>
      <c r="K958" s="22" t="str">
        <f>IF(I958&lt;&gt;"",SUMIF(Table1[Codigo_servico],A958,Table1[Subtotal_insumo]),"")</f>
        <v/>
      </c>
      <c r="L958" s="18">
        <f>IF(Table1[[#This Row],[Ordem_insumos]]&lt;&gt;0,VLOOKUP(Table1[[#This Row],[Codigo_servico]],Preencher_Orcamento!$B:$D,3,FALSE)*Table1[[#This Row],[Qtde_insumo]],"")</f>
        <v>0</v>
      </c>
      <c r="M958" s="18">
        <f>IF(Table1[[#This Row],[Ordem_insumos]]&lt;&gt;0,VLOOKUP(Table1[[#This Row],[Codigo_servico]],Preencher_Orcamento!$B:$D,3,FALSE)*Table1[[#This Row],[Subtotal_insumo]],"")</f>
        <v>0</v>
      </c>
    </row>
    <row r="959" spans="1:13" x14ac:dyDescent="0.25">
      <c r="A959" s="3">
        <v>40120</v>
      </c>
      <c r="B959" s="125">
        <v>0</v>
      </c>
      <c r="C959" s="131" t="s">
        <v>2555</v>
      </c>
      <c r="D959" s="132"/>
      <c r="E959" s="4"/>
      <c r="F959" s="4"/>
      <c r="G959" s="17" t="str">
        <f>IFERROR(VLOOKUP(Table1[[#This Row],[Codigo_insumo]],BD_Insumos!$B:$E,4),"")</f>
        <v/>
      </c>
      <c r="H959" s="139"/>
      <c r="I959" s="5" t="s">
        <v>170</v>
      </c>
      <c r="J959" s="20" t="str">
        <f t="shared" si="14"/>
        <v/>
      </c>
      <c r="K959" s="21">
        <f>IF(I959&lt;&gt;"",SUMIF(Table1[Codigo_servico],A959,Table1[Subtotal_insumo]),"")</f>
        <v>103.66959024625947</v>
      </c>
      <c r="L959" s="17" t="str">
        <f>IF(Table1[[#This Row],[Ordem_insumos]]&lt;&gt;0,VLOOKUP(Table1[[#This Row],[Codigo_servico]],Preencher_Orcamento!$B:$D,3,FALSE)*Table1[[#This Row],[Qtde_insumo]],"")</f>
        <v/>
      </c>
      <c r="M959" s="17" t="str">
        <f>IF(Table1[[#This Row],[Ordem_insumos]]&lt;&gt;0,VLOOKUP(Table1[[#This Row],[Codigo_servico]],Preencher_Orcamento!$B:$D,3,FALSE)*Table1[[#This Row],[Subtotal_insumo]],"")</f>
        <v/>
      </c>
    </row>
    <row r="960" spans="1:13" x14ac:dyDescent="0.25">
      <c r="A960" s="6">
        <v>40120</v>
      </c>
      <c r="B960" s="126">
        <v>1</v>
      </c>
      <c r="C960" s="133"/>
      <c r="D960" s="134">
        <v>2020</v>
      </c>
      <c r="E960" s="7" t="s">
        <v>2188</v>
      </c>
      <c r="F960" s="8" t="s">
        <v>2140</v>
      </c>
      <c r="G960" s="16">
        <f>IFERROR(VLOOKUP(Table1[[#This Row],[Codigo_insumo]],BD_Insumos!$B:$E,4),"")</f>
        <v>15.860837164231068</v>
      </c>
      <c r="H960" s="140">
        <v>2</v>
      </c>
      <c r="I960" s="9"/>
      <c r="J960" s="22">
        <f t="shared" si="14"/>
        <v>31.721674328462136</v>
      </c>
      <c r="K960" s="22" t="str">
        <f>IF(I960&lt;&gt;"",SUMIF(Table1[Codigo_servico],A960,Table1[Subtotal_insumo]),"")</f>
        <v/>
      </c>
      <c r="L960" s="16">
        <f>IF(Table1[[#This Row],[Ordem_insumos]]&lt;&gt;0,VLOOKUP(Table1[[#This Row],[Codigo_servico]],Preencher_Orcamento!$B:$D,3,FALSE)*Table1[[#This Row],[Qtde_insumo]],"")</f>
        <v>0</v>
      </c>
      <c r="M960" s="16">
        <f>IF(Table1[[#This Row],[Ordem_insumos]]&lt;&gt;0,VLOOKUP(Table1[[#This Row],[Codigo_servico]],Preencher_Orcamento!$B:$D,3,FALSE)*Table1[[#This Row],[Subtotal_insumo]],"")</f>
        <v>0</v>
      </c>
    </row>
    <row r="961" spans="1:13" x14ac:dyDescent="0.25">
      <c r="A961" s="6">
        <v>40120</v>
      </c>
      <c r="B961" s="126">
        <v>2</v>
      </c>
      <c r="C961" s="133"/>
      <c r="D961" s="134">
        <v>2099</v>
      </c>
      <c r="E961" s="7" t="s">
        <v>2205</v>
      </c>
      <c r="F961" s="8" t="s">
        <v>2140</v>
      </c>
      <c r="G961" s="16">
        <f>IFERROR(VLOOKUP(Table1[[#This Row],[Codigo_insumo]],BD_Insumos!$B:$E,4),"")</f>
        <v>12.627877718847255</v>
      </c>
      <c r="H961" s="140">
        <v>1.772</v>
      </c>
      <c r="I961" s="9"/>
      <c r="J961" s="22">
        <f t="shared" si="14"/>
        <v>22.376599317797336</v>
      </c>
      <c r="K961" s="22" t="str">
        <f>IF(I961&lt;&gt;"",SUMIF(Table1[Codigo_servico],A961,Table1[Subtotal_insumo]),"")</f>
        <v/>
      </c>
      <c r="L961" s="16">
        <f>IF(Table1[[#This Row],[Ordem_insumos]]&lt;&gt;0,VLOOKUP(Table1[[#This Row],[Codigo_servico]],Preencher_Orcamento!$B:$D,3,FALSE)*Table1[[#This Row],[Qtde_insumo]],"")</f>
        <v>0</v>
      </c>
      <c r="M961" s="16">
        <f>IF(Table1[[#This Row],[Ordem_insumos]]&lt;&gt;0,VLOOKUP(Table1[[#This Row],[Codigo_servico]],Preencher_Orcamento!$B:$D,3,FALSE)*Table1[[#This Row],[Subtotal_insumo]],"")</f>
        <v>0</v>
      </c>
    </row>
    <row r="962" spans="1:13" ht="26.25" x14ac:dyDescent="0.25">
      <c r="A962" s="6">
        <v>40120</v>
      </c>
      <c r="B962" s="126">
        <v>3</v>
      </c>
      <c r="C962" s="133"/>
      <c r="D962" s="134">
        <v>12560</v>
      </c>
      <c r="E962" s="7" t="s">
        <v>242</v>
      </c>
      <c r="F962" s="8" t="s">
        <v>457</v>
      </c>
      <c r="G962" s="18">
        <f>IFERROR(VLOOKUP(Table1[[#This Row],[Codigo_insumo]],BD_Insumos!$B:$E,4),"")</f>
        <v>1.2146999999999999</v>
      </c>
      <c r="H962" s="140">
        <v>35</v>
      </c>
      <c r="I962" s="9"/>
      <c r="J962" s="23">
        <f t="shared" ref="J962:J1025" si="15">IF(I962="",G962*H962,"")</f>
        <v>42.514499999999998</v>
      </c>
      <c r="K962" s="22" t="str">
        <f>IF(I962&lt;&gt;"",SUMIF(Table1[Codigo_servico],A962,Table1[Subtotal_insumo]),"")</f>
        <v/>
      </c>
      <c r="L962" s="18">
        <f>IF(Table1[[#This Row],[Ordem_insumos]]&lt;&gt;0,VLOOKUP(Table1[[#This Row],[Codigo_servico]],Preencher_Orcamento!$B:$D,3,FALSE)*Table1[[#This Row],[Qtde_insumo]],"")</f>
        <v>0</v>
      </c>
      <c r="M962" s="18">
        <f>IF(Table1[[#This Row],[Ordem_insumos]]&lt;&gt;0,VLOOKUP(Table1[[#This Row],[Codigo_servico]],Preencher_Orcamento!$B:$D,3,FALSE)*Table1[[#This Row],[Subtotal_insumo]],"")</f>
        <v>0</v>
      </c>
    </row>
    <row r="963" spans="1:13" ht="26.25" x14ac:dyDescent="0.25">
      <c r="A963" s="6">
        <v>40120</v>
      </c>
      <c r="B963" s="126">
        <v>4</v>
      </c>
      <c r="C963" s="133"/>
      <c r="D963" s="134">
        <v>10645</v>
      </c>
      <c r="E963" s="7" t="s">
        <v>155</v>
      </c>
      <c r="F963" s="8" t="s">
        <v>58</v>
      </c>
      <c r="G963" s="18">
        <f>IFERROR(VLOOKUP(Table1[[#This Row],[Codigo_insumo]],BD_Insumos!$B:$E,4),"")</f>
        <v>309.5095</v>
      </c>
      <c r="H963" s="140">
        <v>2.2800000000000001E-2</v>
      </c>
      <c r="I963" s="9"/>
      <c r="J963" s="23">
        <f t="shared" si="15"/>
        <v>7.0568166000000003</v>
      </c>
      <c r="K963" s="22" t="str">
        <f>IF(I963&lt;&gt;"",SUMIF(Table1[Codigo_servico],A963,Table1[Subtotal_insumo]),"")</f>
        <v/>
      </c>
      <c r="L963" s="18">
        <f>IF(Table1[[#This Row],[Ordem_insumos]]&lt;&gt;0,VLOOKUP(Table1[[#This Row],[Codigo_servico]],Preencher_Orcamento!$B:$D,3,FALSE)*Table1[[#This Row],[Qtde_insumo]],"")</f>
        <v>0</v>
      </c>
      <c r="M963" s="18">
        <f>IF(Table1[[#This Row],[Ordem_insumos]]&lt;&gt;0,VLOOKUP(Table1[[#This Row],[Codigo_servico]],Preencher_Orcamento!$B:$D,3,FALSE)*Table1[[#This Row],[Subtotal_insumo]],"")</f>
        <v>0</v>
      </c>
    </row>
    <row r="964" spans="1:13" x14ac:dyDescent="0.25">
      <c r="A964" s="3">
        <v>40121</v>
      </c>
      <c r="B964" s="125">
        <v>0</v>
      </c>
      <c r="C964" s="131" t="s">
        <v>2556</v>
      </c>
      <c r="D964" s="132"/>
      <c r="E964" s="4"/>
      <c r="F964" s="4"/>
      <c r="G964" s="17" t="str">
        <f>IFERROR(VLOOKUP(Table1[[#This Row],[Codigo_insumo]],BD_Insumos!$B:$E,4),"")</f>
        <v/>
      </c>
      <c r="H964" s="139"/>
      <c r="I964" s="5" t="s">
        <v>170</v>
      </c>
      <c r="J964" s="20" t="str">
        <f t="shared" si="15"/>
        <v/>
      </c>
      <c r="K964" s="21">
        <f>IF(I964&lt;&gt;"",SUMIF(Table1[Codigo_servico],A964,Table1[Subtotal_insumo]),"")</f>
        <v>166.02111372517967</v>
      </c>
      <c r="L964" s="17" t="str">
        <f>IF(Table1[[#This Row],[Ordem_insumos]]&lt;&gt;0,VLOOKUP(Table1[[#This Row],[Codigo_servico]],Preencher_Orcamento!$B:$D,3,FALSE)*Table1[[#This Row],[Qtde_insumo]],"")</f>
        <v/>
      </c>
      <c r="M964" s="17" t="str">
        <f>IF(Table1[[#This Row],[Ordem_insumos]]&lt;&gt;0,VLOOKUP(Table1[[#This Row],[Codigo_servico]],Preencher_Orcamento!$B:$D,3,FALSE)*Table1[[#This Row],[Subtotal_insumo]],"")</f>
        <v/>
      </c>
    </row>
    <row r="965" spans="1:13" ht="26.25" x14ac:dyDescent="0.25">
      <c r="A965" s="6">
        <v>40121</v>
      </c>
      <c r="B965" s="126">
        <v>1</v>
      </c>
      <c r="C965" s="133"/>
      <c r="D965" s="134">
        <v>12560</v>
      </c>
      <c r="E965" s="7" t="s">
        <v>242</v>
      </c>
      <c r="F965" s="8" t="s">
        <v>457</v>
      </c>
      <c r="G965" s="16">
        <f>IFERROR(VLOOKUP(Table1[[#This Row],[Codigo_insumo]],BD_Insumos!$B:$E,4),"")</f>
        <v>1.2146999999999999</v>
      </c>
      <c r="H965" s="140">
        <v>65</v>
      </c>
      <c r="I965" s="9"/>
      <c r="J965" s="22">
        <f t="shared" si="15"/>
        <v>78.955499999999986</v>
      </c>
      <c r="K965" s="22" t="str">
        <f>IF(I965&lt;&gt;"",SUMIF(Table1[Codigo_servico],A965,Table1[Subtotal_insumo]),"")</f>
        <v/>
      </c>
      <c r="L965" s="16">
        <f>IF(Table1[[#This Row],[Ordem_insumos]]&lt;&gt;0,VLOOKUP(Table1[[#This Row],[Codigo_servico]],Preencher_Orcamento!$B:$D,3,FALSE)*Table1[[#This Row],[Qtde_insumo]],"")</f>
        <v>0</v>
      </c>
      <c r="M965" s="16">
        <f>IF(Table1[[#This Row],[Ordem_insumos]]&lt;&gt;0,VLOOKUP(Table1[[#This Row],[Codigo_servico]],Preencher_Orcamento!$B:$D,3,FALSE)*Table1[[#This Row],[Subtotal_insumo]],"")</f>
        <v>0</v>
      </c>
    </row>
    <row r="966" spans="1:13" x14ac:dyDescent="0.25">
      <c r="A966" s="6">
        <v>40121</v>
      </c>
      <c r="B966" s="126">
        <v>2</v>
      </c>
      <c r="C966" s="133"/>
      <c r="D966" s="134">
        <v>2020</v>
      </c>
      <c r="E966" s="7" t="s">
        <v>2188</v>
      </c>
      <c r="F966" s="8" t="s">
        <v>2140</v>
      </c>
      <c r="G966" s="16">
        <f>IFERROR(VLOOKUP(Table1[[#This Row],[Codigo_insumo]],BD_Insumos!$B:$E,4),"")</f>
        <v>15.860837164231068</v>
      </c>
      <c r="H966" s="140">
        <v>2.6</v>
      </c>
      <c r="I966" s="9"/>
      <c r="J966" s="22">
        <f t="shared" si="15"/>
        <v>41.238176627000776</v>
      </c>
      <c r="K966" s="22" t="str">
        <f>IF(I966&lt;&gt;"",SUMIF(Table1[Codigo_servico],A966,Table1[Subtotal_insumo]),"")</f>
        <v/>
      </c>
      <c r="L966" s="16">
        <f>IF(Table1[[#This Row],[Ordem_insumos]]&lt;&gt;0,VLOOKUP(Table1[[#This Row],[Codigo_servico]],Preencher_Orcamento!$B:$D,3,FALSE)*Table1[[#This Row],[Qtde_insumo]],"")</f>
        <v>0</v>
      </c>
      <c r="M966" s="16">
        <f>IF(Table1[[#This Row],[Ordem_insumos]]&lt;&gt;0,VLOOKUP(Table1[[#This Row],[Codigo_servico]],Preencher_Orcamento!$B:$D,3,FALSE)*Table1[[#This Row],[Subtotal_insumo]],"")</f>
        <v>0</v>
      </c>
    </row>
    <row r="967" spans="1:13" x14ac:dyDescent="0.25">
      <c r="A967" s="6">
        <v>40121</v>
      </c>
      <c r="B967" s="126">
        <v>3</v>
      </c>
      <c r="C967" s="133"/>
      <c r="D967" s="134">
        <v>2099</v>
      </c>
      <c r="E967" s="7" t="s">
        <v>2205</v>
      </c>
      <c r="F967" s="8" t="s">
        <v>2140</v>
      </c>
      <c r="G967" s="18">
        <f>IFERROR(VLOOKUP(Table1[[#This Row],[Codigo_insumo]],BD_Insumos!$B:$E,4),"")</f>
        <v>12.627877718847255</v>
      </c>
      <c r="H967" s="140">
        <v>2.4820000000000002</v>
      </c>
      <c r="I967" s="9"/>
      <c r="J967" s="23">
        <f t="shared" si="15"/>
        <v>31.342392498178889</v>
      </c>
      <c r="K967" s="22" t="str">
        <f>IF(I967&lt;&gt;"",SUMIF(Table1[Codigo_servico],A967,Table1[Subtotal_insumo]),"")</f>
        <v/>
      </c>
      <c r="L967" s="18">
        <f>IF(Table1[[#This Row],[Ordem_insumos]]&lt;&gt;0,VLOOKUP(Table1[[#This Row],[Codigo_servico]],Preencher_Orcamento!$B:$D,3,FALSE)*Table1[[#This Row],[Qtde_insumo]],"")</f>
        <v>0</v>
      </c>
      <c r="M967" s="18">
        <f>IF(Table1[[#This Row],[Ordem_insumos]]&lt;&gt;0,VLOOKUP(Table1[[#This Row],[Codigo_servico]],Preencher_Orcamento!$B:$D,3,FALSE)*Table1[[#This Row],[Subtotal_insumo]],"")</f>
        <v>0</v>
      </c>
    </row>
    <row r="968" spans="1:13" ht="26.25" x14ac:dyDescent="0.25">
      <c r="A968" s="6">
        <v>40121</v>
      </c>
      <c r="B968" s="126">
        <v>4</v>
      </c>
      <c r="C968" s="133"/>
      <c r="D968" s="134">
        <v>10645</v>
      </c>
      <c r="E968" s="7" t="s">
        <v>155</v>
      </c>
      <c r="F968" s="8" t="s">
        <v>58</v>
      </c>
      <c r="G968" s="18">
        <f>IFERROR(VLOOKUP(Table1[[#This Row],[Codigo_insumo]],BD_Insumos!$B:$E,4),"")</f>
        <v>309.5095</v>
      </c>
      <c r="H968" s="140">
        <v>4.6800000000000001E-2</v>
      </c>
      <c r="I968" s="9"/>
      <c r="J968" s="23">
        <f t="shared" si="15"/>
        <v>14.4850446</v>
      </c>
      <c r="K968" s="22" t="str">
        <f>IF(I968&lt;&gt;"",SUMIF(Table1[Codigo_servico],A968,Table1[Subtotal_insumo]),"")</f>
        <v/>
      </c>
      <c r="L968" s="18">
        <f>IF(Table1[[#This Row],[Ordem_insumos]]&lt;&gt;0,VLOOKUP(Table1[[#This Row],[Codigo_servico]],Preencher_Orcamento!$B:$D,3,FALSE)*Table1[[#This Row],[Qtde_insumo]],"")</f>
        <v>0</v>
      </c>
      <c r="M968" s="18">
        <f>IF(Table1[[#This Row],[Ordem_insumos]]&lt;&gt;0,VLOOKUP(Table1[[#This Row],[Codigo_servico]],Preencher_Orcamento!$B:$D,3,FALSE)*Table1[[#This Row],[Subtotal_insumo]],"")</f>
        <v>0</v>
      </c>
    </row>
    <row r="969" spans="1:13" x14ac:dyDescent="0.25">
      <c r="A969" s="3">
        <v>40122</v>
      </c>
      <c r="B969" s="125">
        <v>0</v>
      </c>
      <c r="C969" s="131" t="s">
        <v>2557</v>
      </c>
      <c r="D969" s="132"/>
      <c r="E969" s="4"/>
      <c r="F969" s="4"/>
      <c r="G969" s="17" t="str">
        <f>IFERROR(VLOOKUP(Table1[[#This Row],[Codigo_insumo]],BD_Insumos!$B:$E,4),"")</f>
        <v/>
      </c>
      <c r="H969" s="139"/>
      <c r="I969" s="5" t="s">
        <v>170</v>
      </c>
      <c r="J969" s="20" t="str">
        <f t="shared" si="15"/>
        <v/>
      </c>
      <c r="K969" s="21">
        <f>IF(I969&lt;&gt;"",SUMIF(Table1[Codigo_servico],A969,Table1[Subtotal_insumo]),"")</f>
        <v>290.97359160668532</v>
      </c>
      <c r="L969" s="17" t="str">
        <f>IF(Table1[[#This Row],[Ordem_insumos]]&lt;&gt;0,VLOOKUP(Table1[[#This Row],[Codigo_servico]],Preencher_Orcamento!$B:$D,3,FALSE)*Table1[[#This Row],[Qtde_insumo]],"")</f>
        <v/>
      </c>
      <c r="M969" s="17" t="str">
        <f>IF(Table1[[#This Row],[Ordem_insumos]]&lt;&gt;0,VLOOKUP(Table1[[#This Row],[Codigo_servico]],Preencher_Orcamento!$B:$D,3,FALSE)*Table1[[#This Row],[Subtotal_insumo]],"")</f>
        <v/>
      </c>
    </row>
    <row r="970" spans="1:13" x14ac:dyDescent="0.25">
      <c r="A970" s="6">
        <v>40122</v>
      </c>
      <c r="B970" s="126">
        <v>1</v>
      </c>
      <c r="C970" s="133"/>
      <c r="D970" s="134">
        <v>2099</v>
      </c>
      <c r="E970" s="7" t="s">
        <v>2205</v>
      </c>
      <c r="F970" s="8" t="s">
        <v>2140</v>
      </c>
      <c r="G970" s="16">
        <f>IFERROR(VLOOKUP(Table1[[#This Row],[Codigo_insumo]],BD_Insumos!$B:$E,4),"")</f>
        <v>12.627877718847255</v>
      </c>
      <c r="H970" s="140">
        <v>3.23</v>
      </c>
      <c r="I970" s="9"/>
      <c r="J970" s="22">
        <f t="shared" si="15"/>
        <v>40.788045031876635</v>
      </c>
      <c r="K970" s="22" t="str">
        <f>IF(I970&lt;&gt;"",SUMIF(Table1[Codigo_servico],A970,Table1[Subtotal_insumo]),"")</f>
        <v/>
      </c>
      <c r="L970" s="16">
        <f>IF(Table1[[#This Row],[Ordem_insumos]]&lt;&gt;0,VLOOKUP(Table1[[#This Row],[Codigo_servico]],Preencher_Orcamento!$B:$D,3,FALSE)*Table1[[#This Row],[Qtde_insumo]],"")</f>
        <v>0</v>
      </c>
      <c r="M970" s="16">
        <f>IF(Table1[[#This Row],[Ordem_insumos]]&lt;&gt;0,VLOOKUP(Table1[[#This Row],[Codigo_servico]],Preencher_Orcamento!$B:$D,3,FALSE)*Table1[[#This Row],[Subtotal_insumo]],"")</f>
        <v>0</v>
      </c>
    </row>
    <row r="971" spans="1:13" ht="26.25" x14ac:dyDescent="0.25">
      <c r="A971" s="6">
        <v>40122</v>
      </c>
      <c r="B971" s="126">
        <v>2</v>
      </c>
      <c r="C971" s="133"/>
      <c r="D971" s="134">
        <v>10645</v>
      </c>
      <c r="E971" s="7" t="s">
        <v>155</v>
      </c>
      <c r="F971" s="8" t="s">
        <v>58</v>
      </c>
      <c r="G971" s="16">
        <f>IFERROR(VLOOKUP(Table1[[#This Row],[Codigo_insumo]],BD_Insumos!$B:$E,4),"")</f>
        <v>309.5095</v>
      </c>
      <c r="H971" s="140">
        <v>0.107</v>
      </c>
      <c r="I971" s="9"/>
      <c r="J971" s="22">
        <f t="shared" si="15"/>
        <v>33.117516500000001</v>
      </c>
      <c r="K971" s="22" t="str">
        <f>IF(I971&lt;&gt;"",SUMIF(Table1[Codigo_servico],A971,Table1[Subtotal_insumo]),"")</f>
        <v/>
      </c>
      <c r="L971" s="16">
        <f>IF(Table1[[#This Row],[Ordem_insumos]]&lt;&gt;0,VLOOKUP(Table1[[#This Row],[Codigo_servico]],Preencher_Orcamento!$B:$D,3,FALSE)*Table1[[#This Row],[Qtde_insumo]],"")</f>
        <v>0</v>
      </c>
      <c r="M971" s="16">
        <f>IF(Table1[[#This Row],[Ordem_insumos]]&lt;&gt;0,VLOOKUP(Table1[[#This Row],[Codigo_servico]],Preencher_Orcamento!$B:$D,3,FALSE)*Table1[[#This Row],[Subtotal_insumo]],"")</f>
        <v>0</v>
      </c>
    </row>
    <row r="972" spans="1:13" x14ac:dyDescent="0.25">
      <c r="A972" s="6">
        <v>40122</v>
      </c>
      <c r="B972" s="126">
        <v>3</v>
      </c>
      <c r="C972" s="133"/>
      <c r="D972" s="134">
        <v>2020</v>
      </c>
      <c r="E972" s="7" t="s">
        <v>2188</v>
      </c>
      <c r="F972" s="8" t="s">
        <v>2140</v>
      </c>
      <c r="G972" s="18">
        <f>IFERROR(VLOOKUP(Table1[[#This Row],[Codigo_insumo]],BD_Insumos!$B:$E,4),"")</f>
        <v>15.860837164231068</v>
      </c>
      <c r="H972" s="140">
        <v>3.5</v>
      </c>
      <c r="I972" s="9"/>
      <c r="J972" s="23">
        <f t="shared" si="15"/>
        <v>55.512930074808736</v>
      </c>
      <c r="K972" s="22" t="str">
        <f>IF(I972&lt;&gt;"",SUMIF(Table1[Codigo_servico],A972,Table1[Subtotal_insumo]),"")</f>
        <v/>
      </c>
      <c r="L972" s="18">
        <f>IF(Table1[[#This Row],[Ordem_insumos]]&lt;&gt;0,VLOOKUP(Table1[[#This Row],[Codigo_servico]],Preencher_Orcamento!$B:$D,3,FALSE)*Table1[[#This Row],[Qtde_insumo]],"")</f>
        <v>0</v>
      </c>
      <c r="M972" s="18">
        <f>IF(Table1[[#This Row],[Ordem_insumos]]&lt;&gt;0,VLOOKUP(Table1[[#This Row],[Codigo_servico]],Preencher_Orcamento!$B:$D,3,FALSE)*Table1[[#This Row],[Subtotal_insumo]],"")</f>
        <v>0</v>
      </c>
    </row>
    <row r="973" spans="1:13" ht="26.25" x14ac:dyDescent="0.25">
      <c r="A973" s="6">
        <v>40122</v>
      </c>
      <c r="B973" s="126">
        <v>4</v>
      </c>
      <c r="C973" s="133"/>
      <c r="D973" s="134">
        <v>12560</v>
      </c>
      <c r="E973" s="7" t="s">
        <v>242</v>
      </c>
      <c r="F973" s="8" t="s">
        <v>457</v>
      </c>
      <c r="G973" s="18">
        <f>IFERROR(VLOOKUP(Table1[[#This Row],[Codigo_insumo]],BD_Insumos!$B:$E,4),"")</f>
        <v>1.2146999999999999</v>
      </c>
      <c r="H973" s="140">
        <v>133</v>
      </c>
      <c r="I973" s="9"/>
      <c r="J973" s="23">
        <f t="shared" si="15"/>
        <v>161.55509999999998</v>
      </c>
      <c r="K973" s="22" t="str">
        <f>IF(I973&lt;&gt;"",SUMIF(Table1[Codigo_servico],A973,Table1[Subtotal_insumo]),"")</f>
        <v/>
      </c>
      <c r="L973" s="18">
        <f>IF(Table1[[#This Row],[Ordem_insumos]]&lt;&gt;0,VLOOKUP(Table1[[#This Row],[Codigo_servico]],Preencher_Orcamento!$B:$D,3,FALSE)*Table1[[#This Row],[Qtde_insumo]],"")</f>
        <v>0</v>
      </c>
      <c r="M973" s="18">
        <f>IF(Table1[[#This Row],[Ordem_insumos]]&lt;&gt;0,VLOOKUP(Table1[[#This Row],[Codigo_servico]],Preencher_Orcamento!$B:$D,3,FALSE)*Table1[[#This Row],[Subtotal_insumo]],"")</f>
        <v>0</v>
      </c>
    </row>
    <row r="974" spans="1:13" x14ac:dyDescent="0.25">
      <c r="A974" s="3">
        <v>40125</v>
      </c>
      <c r="B974" s="125">
        <v>0</v>
      </c>
      <c r="C974" s="131" t="s">
        <v>2558</v>
      </c>
      <c r="D974" s="132"/>
      <c r="E974" s="4"/>
      <c r="F974" s="4"/>
      <c r="G974" s="17" t="str">
        <f>IFERROR(VLOOKUP(Table1[[#This Row],[Codigo_insumo]],BD_Insumos!$B:$E,4),"")</f>
        <v/>
      </c>
      <c r="H974" s="139"/>
      <c r="I974" s="5" t="s">
        <v>170</v>
      </c>
      <c r="J974" s="20" t="str">
        <f t="shared" si="15"/>
        <v/>
      </c>
      <c r="K974" s="21">
        <f>IF(I974&lt;&gt;"",SUMIF(Table1[Codigo_servico],A974,Table1[Subtotal_insumo]),"")</f>
        <v>401.84348888318874</v>
      </c>
      <c r="L974" s="17" t="str">
        <f>IF(Table1[[#This Row],[Ordem_insumos]]&lt;&gt;0,VLOOKUP(Table1[[#This Row],[Codigo_servico]],Preencher_Orcamento!$B:$D,3,FALSE)*Table1[[#This Row],[Qtde_insumo]],"")</f>
        <v/>
      </c>
      <c r="M974" s="17" t="str">
        <f>IF(Table1[[#This Row],[Ordem_insumos]]&lt;&gt;0,VLOOKUP(Table1[[#This Row],[Codigo_servico]],Preencher_Orcamento!$B:$D,3,FALSE)*Table1[[#This Row],[Subtotal_insumo]],"")</f>
        <v/>
      </c>
    </row>
    <row r="975" spans="1:13" x14ac:dyDescent="0.25">
      <c r="A975" s="6">
        <v>40125</v>
      </c>
      <c r="B975" s="126">
        <v>1</v>
      </c>
      <c r="C975" s="133"/>
      <c r="D975" s="134">
        <v>11520</v>
      </c>
      <c r="E975" s="7" t="s">
        <v>213</v>
      </c>
      <c r="F975" s="8" t="s">
        <v>197</v>
      </c>
      <c r="G975" s="16">
        <f>IFERROR(VLOOKUP(Table1[[#This Row],[Codigo_insumo]],BD_Insumos!$B:$E,4),"")</f>
        <v>3.1955</v>
      </c>
      <c r="H975" s="140">
        <v>0.6</v>
      </c>
      <c r="I975" s="9"/>
      <c r="J975" s="22">
        <f t="shared" si="15"/>
        <v>1.9173</v>
      </c>
      <c r="K975" s="22" t="str">
        <f>IF(I975&lt;&gt;"",SUMIF(Table1[Codigo_servico],A975,Table1[Subtotal_insumo]),"")</f>
        <v/>
      </c>
      <c r="L975" s="16">
        <f>IF(Table1[[#This Row],[Ordem_insumos]]&lt;&gt;0,VLOOKUP(Table1[[#This Row],[Codigo_servico]],Preencher_Orcamento!$B:$D,3,FALSE)*Table1[[#This Row],[Qtde_insumo]],"")</f>
        <v>0</v>
      </c>
      <c r="M975" s="16">
        <f>IF(Table1[[#This Row],[Ordem_insumos]]&lt;&gt;0,VLOOKUP(Table1[[#This Row],[Codigo_servico]],Preencher_Orcamento!$B:$D,3,FALSE)*Table1[[#This Row],[Subtotal_insumo]],"")</f>
        <v>0</v>
      </c>
    </row>
    <row r="976" spans="1:13" ht="26.25" x14ac:dyDescent="0.25">
      <c r="A976" s="6">
        <v>40125</v>
      </c>
      <c r="B976" s="126">
        <v>2</v>
      </c>
      <c r="C976" s="133"/>
      <c r="D976" s="134">
        <v>12570</v>
      </c>
      <c r="E976" s="7" t="s">
        <v>243</v>
      </c>
      <c r="F976" s="8" t="s">
        <v>457</v>
      </c>
      <c r="G976" s="16">
        <f>IFERROR(VLOOKUP(Table1[[#This Row],[Codigo_insumo]],BD_Insumos!$B:$E,4),"")</f>
        <v>11.1637</v>
      </c>
      <c r="H976" s="140">
        <v>25</v>
      </c>
      <c r="I976" s="9"/>
      <c r="J976" s="22">
        <f t="shared" si="15"/>
        <v>279.09250000000003</v>
      </c>
      <c r="K976" s="22" t="str">
        <f>IF(I976&lt;&gt;"",SUMIF(Table1[Codigo_servico],A976,Table1[Subtotal_insumo]),"")</f>
        <v/>
      </c>
      <c r="L976" s="16">
        <f>IF(Table1[[#This Row],[Ordem_insumos]]&lt;&gt;0,VLOOKUP(Table1[[#This Row],[Codigo_servico]],Preencher_Orcamento!$B:$D,3,FALSE)*Table1[[#This Row],[Qtde_insumo]],"")</f>
        <v>0</v>
      </c>
      <c r="M976" s="16">
        <f>IF(Table1[[#This Row],[Ordem_insumos]]&lt;&gt;0,VLOOKUP(Table1[[#This Row],[Codigo_servico]],Preencher_Orcamento!$B:$D,3,FALSE)*Table1[[#This Row],[Subtotal_insumo]],"")</f>
        <v>0</v>
      </c>
    </row>
    <row r="977" spans="1:13" x14ac:dyDescent="0.25">
      <c r="A977" s="6">
        <v>40125</v>
      </c>
      <c r="B977" s="126">
        <v>3</v>
      </c>
      <c r="C977" s="133"/>
      <c r="D977" s="134">
        <v>2099</v>
      </c>
      <c r="E977" s="7" t="s">
        <v>2205</v>
      </c>
      <c r="F977" s="8" t="s">
        <v>2140</v>
      </c>
      <c r="G977" s="18">
        <f>IFERROR(VLOOKUP(Table1[[#This Row],[Codigo_insumo]],BD_Insumos!$B:$E,4),"")</f>
        <v>12.627877718847255</v>
      </c>
      <c r="H977" s="140">
        <v>4.0039999999999996</v>
      </c>
      <c r="I977" s="9"/>
      <c r="J977" s="23">
        <f t="shared" si="15"/>
        <v>50.562022386264402</v>
      </c>
      <c r="K977" s="22" t="str">
        <f>IF(I977&lt;&gt;"",SUMIF(Table1[Codigo_servico],A977,Table1[Subtotal_insumo]),"")</f>
        <v/>
      </c>
      <c r="L977" s="18">
        <f>IF(Table1[[#This Row],[Ordem_insumos]]&lt;&gt;0,VLOOKUP(Table1[[#This Row],[Codigo_servico]],Preencher_Orcamento!$B:$D,3,FALSE)*Table1[[#This Row],[Qtde_insumo]],"")</f>
        <v>0</v>
      </c>
      <c r="M977" s="18">
        <f>IF(Table1[[#This Row],[Ordem_insumos]]&lt;&gt;0,VLOOKUP(Table1[[#This Row],[Codigo_servico]],Preencher_Orcamento!$B:$D,3,FALSE)*Table1[[#This Row],[Subtotal_insumo]],"")</f>
        <v>0</v>
      </c>
    </row>
    <row r="978" spans="1:13" x14ac:dyDescent="0.25">
      <c r="A978" s="6">
        <v>40125</v>
      </c>
      <c r="B978" s="126">
        <v>4</v>
      </c>
      <c r="C978" s="133"/>
      <c r="D978" s="134">
        <v>10515</v>
      </c>
      <c r="E978" s="7" t="s">
        <v>69</v>
      </c>
      <c r="F978" s="8" t="s">
        <v>197</v>
      </c>
      <c r="G978" s="18">
        <f>IFERROR(VLOOKUP(Table1[[#This Row],[Codigo_insumo]],BD_Insumos!$B:$E,4),"")</f>
        <v>1.0757000000000001</v>
      </c>
      <c r="H978" s="140">
        <v>0.25</v>
      </c>
      <c r="I978" s="9"/>
      <c r="J978" s="23">
        <f t="shared" si="15"/>
        <v>0.26892500000000003</v>
      </c>
      <c r="K978" s="22" t="str">
        <f>IF(I978&lt;&gt;"",SUMIF(Table1[Codigo_servico],A978,Table1[Subtotal_insumo]),"")</f>
        <v/>
      </c>
      <c r="L978" s="18">
        <f>IF(Table1[[#This Row],[Ordem_insumos]]&lt;&gt;0,VLOOKUP(Table1[[#This Row],[Codigo_servico]],Preencher_Orcamento!$B:$D,3,FALSE)*Table1[[#This Row],[Qtde_insumo]],"")</f>
        <v>0</v>
      </c>
      <c r="M978" s="18">
        <f>IF(Table1[[#This Row],[Ordem_insumos]]&lt;&gt;0,VLOOKUP(Table1[[#This Row],[Codigo_servico]],Preencher_Orcamento!$B:$D,3,FALSE)*Table1[[#This Row],[Subtotal_insumo]],"")</f>
        <v>0</v>
      </c>
    </row>
    <row r="979" spans="1:13" x14ac:dyDescent="0.25">
      <c r="A979" s="6">
        <v>40125</v>
      </c>
      <c r="B979" s="126">
        <v>5</v>
      </c>
      <c r="C979" s="133"/>
      <c r="D979" s="134">
        <v>2020</v>
      </c>
      <c r="E979" s="7" t="s">
        <v>2188</v>
      </c>
      <c r="F979" s="8" t="s">
        <v>2140</v>
      </c>
      <c r="G979" s="18">
        <f>IFERROR(VLOOKUP(Table1[[#This Row],[Codigo_insumo]],BD_Insumos!$B:$E,4),"")</f>
        <v>15.860837164231068</v>
      </c>
      <c r="H979" s="140">
        <v>4</v>
      </c>
      <c r="I979" s="9"/>
      <c r="J979" s="23">
        <f t="shared" si="15"/>
        <v>63.443348656924272</v>
      </c>
      <c r="K979" s="22" t="str">
        <f>IF(I979&lt;&gt;"",SUMIF(Table1[Codigo_servico],A979,Table1[Subtotal_insumo]),"")</f>
        <v/>
      </c>
      <c r="L979" s="18">
        <f>IF(Table1[[#This Row],[Ordem_insumos]]&lt;&gt;0,VLOOKUP(Table1[[#This Row],[Codigo_servico]],Preencher_Orcamento!$B:$D,3,FALSE)*Table1[[#This Row],[Qtde_insumo]],"")</f>
        <v>0</v>
      </c>
      <c r="M979" s="18">
        <f>IF(Table1[[#This Row],[Ordem_insumos]]&lt;&gt;0,VLOOKUP(Table1[[#This Row],[Codigo_servico]],Preencher_Orcamento!$B:$D,3,FALSE)*Table1[[#This Row],[Subtotal_insumo]],"")</f>
        <v>0</v>
      </c>
    </row>
    <row r="980" spans="1:13" ht="26.25" x14ac:dyDescent="0.25">
      <c r="A980" s="6">
        <v>40125</v>
      </c>
      <c r="B980" s="126">
        <v>6</v>
      </c>
      <c r="C980" s="133"/>
      <c r="D980" s="134">
        <v>10630</v>
      </c>
      <c r="E980" s="7" t="s">
        <v>140</v>
      </c>
      <c r="F980" s="8" t="s">
        <v>58</v>
      </c>
      <c r="G980" s="18">
        <f>IFERROR(VLOOKUP(Table1[[#This Row],[Codigo_insumo]],BD_Insumos!$B:$E,4),"")</f>
        <v>420.47390000000001</v>
      </c>
      <c r="H980" s="140">
        <v>1.5599999999999999E-2</v>
      </c>
      <c r="I980" s="9"/>
      <c r="J980" s="23">
        <f t="shared" si="15"/>
        <v>6.5593928400000001</v>
      </c>
      <c r="K980" s="22" t="str">
        <f>IF(I980&lt;&gt;"",SUMIF(Table1[Codigo_servico],A980,Table1[Subtotal_insumo]),"")</f>
        <v/>
      </c>
      <c r="L980" s="18">
        <f>IF(Table1[[#This Row],[Ordem_insumos]]&lt;&gt;0,VLOOKUP(Table1[[#This Row],[Codigo_servico]],Preencher_Orcamento!$B:$D,3,FALSE)*Table1[[#This Row],[Qtde_insumo]],"")</f>
        <v>0</v>
      </c>
      <c r="M980" s="18">
        <f>IF(Table1[[#This Row],[Ordem_insumos]]&lt;&gt;0,VLOOKUP(Table1[[#This Row],[Codigo_servico]],Preencher_Orcamento!$B:$D,3,FALSE)*Table1[[#This Row],[Subtotal_insumo]],"")</f>
        <v>0</v>
      </c>
    </row>
    <row r="981" spans="1:13" x14ac:dyDescent="0.25">
      <c r="A981" s="3">
        <v>40126</v>
      </c>
      <c r="B981" s="125">
        <v>0</v>
      </c>
      <c r="C981" s="131" t="s">
        <v>2559</v>
      </c>
      <c r="D981" s="132"/>
      <c r="E981" s="4"/>
      <c r="F981" s="4"/>
      <c r="G981" s="17" t="str">
        <f>IFERROR(VLOOKUP(Table1[[#This Row],[Codigo_insumo]],BD_Insumos!$B:$E,4),"")</f>
        <v/>
      </c>
      <c r="H981" s="139"/>
      <c r="I981" s="5" t="s">
        <v>170</v>
      </c>
      <c r="J981" s="20" t="str">
        <f t="shared" si="15"/>
        <v/>
      </c>
      <c r="K981" s="21">
        <f>IF(I981&lt;&gt;"",SUMIF(Table1[Codigo_servico],A981,Table1[Subtotal_insumo]),"")</f>
        <v>440.58158840596059</v>
      </c>
      <c r="L981" s="17" t="str">
        <f>IF(Table1[[#This Row],[Ordem_insumos]]&lt;&gt;0,VLOOKUP(Table1[[#This Row],[Codigo_servico]],Preencher_Orcamento!$B:$D,3,FALSE)*Table1[[#This Row],[Qtde_insumo]],"")</f>
        <v/>
      </c>
      <c r="M981" s="17" t="str">
        <f>IF(Table1[[#This Row],[Ordem_insumos]]&lt;&gt;0,VLOOKUP(Table1[[#This Row],[Codigo_servico]],Preencher_Orcamento!$B:$D,3,FALSE)*Table1[[#This Row],[Subtotal_insumo]],"")</f>
        <v/>
      </c>
    </row>
    <row r="982" spans="1:13" x14ac:dyDescent="0.25">
      <c r="A982" s="6">
        <v>40126</v>
      </c>
      <c r="B982" s="126">
        <v>1</v>
      </c>
      <c r="C982" s="133"/>
      <c r="D982" s="134">
        <v>2099</v>
      </c>
      <c r="E982" s="7" t="s">
        <v>2205</v>
      </c>
      <c r="F982" s="8" t="s">
        <v>2140</v>
      </c>
      <c r="G982" s="16">
        <f>IFERROR(VLOOKUP(Table1[[#This Row],[Codigo_insumo]],BD_Insumos!$B:$E,4),"")</f>
        <v>12.627877718847255</v>
      </c>
      <c r="H982" s="140">
        <v>4.0041000000000002</v>
      </c>
      <c r="I982" s="9"/>
      <c r="J982" s="22">
        <f t="shared" si="15"/>
        <v>50.563285174036295</v>
      </c>
      <c r="K982" s="22" t="str">
        <f>IF(I982&lt;&gt;"",SUMIF(Table1[Codigo_servico],A982,Table1[Subtotal_insumo]),"")</f>
        <v/>
      </c>
      <c r="L982" s="16">
        <f>IF(Table1[[#This Row],[Ordem_insumos]]&lt;&gt;0,VLOOKUP(Table1[[#This Row],[Codigo_servico]],Preencher_Orcamento!$B:$D,3,FALSE)*Table1[[#This Row],[Qtde_insumo]],"")</f>
        <v>0</v>
      </c>
      <c r="M982" s="16">
        <f>IF(Table1[[#This Row],[Ordem_insumos]]&lt;&gt;0,VLOOKUP(Table1[[#This Row],[Codigo_servico]],Preencher_Orcamento!$B:$D,3,FALSE)*Table1[[#This Row],[Subtotal_insumo]],"")</f>
        <v>0</v>
      </c>
    </row>
    <row r="983" spans="1:13" ht="26.25" x14ac:dyDescent="0.25">
      <c r="A983" s="6">
        <v>40126</v>
      </c>
      <c r="B983" s="126">
        <v>2</v>
      </c>
      <c r="C983" s="133"/>
      <c r="D983" s="134">
        <v>10629</v>
      </c>
      <c r="E983" s="7" t="s">
        <v>139</v>
      </c>
      <c r="F983" s="8" t="s">
        <v>58</v>
      </c>
      <c r="G983" s="16">
        <f>IFERROR(VLOOKUP(Table1[[#This Row],[Codigo_insumo]],BD_Insumos!$B:$E,4),"")</f>
        <v>421.34249999999997</v>
      </c>
      <c r="H983" s="140">
        <v>1.559E-2</v>
      </c>
      <c r="I983" s="9"/>
      <c r="J983" s="22">
        <f t="shared" si="15"/>
        <v>6.5687295749999999</v>
      </c>
      <c r="K983" s="22" t="str">
        <f>IF(I983&lt;&gt;"",SUMIF(Table1[Codigo_servico],A983,Table1[Subtotal_insumo]),"")</f>
        <v/>
      </c>
      <c r="L983" s="16">
        <f>IF(Table1[[#This Row],[Ordem_insumos]]&lt;&gt;0,VLOOKUP(Table1[[#This Row],[Codigo_servico]],Preencher_Orcamento!$B:$D,3,FALSE)*Table1[[#This Row],[Qtde_insumo]],"")</f>
        <v>0</v>
      </c>
      <c r="M983" s="16">
        <f>IF(Table1[[#This Row],[Ordem_insumos]]&lt;&gt;0,VLOOKUP(Table1[[#This Row],[Codigo_servico]],Preencher_Orcamento!$B:$D,3,FALSE)*Table1[[#This Row],[Subtotal_insumo]],"")</f>
        <v>0</v>
      </c>
    </row>
    <row r="984" spans="1:13" x14ac:dyDescent="0.25">
      <c r="A984" s="6">
        <v>40126</v>
      </c>
      <c r="B984" s="126">
        <v>3</v>
      </c>
      <c r="C984" s="133"/>
      <c r="D984" s="134">
        <v>11520</v>
      </c>
      <c r="E984" s="7" t="s">
        <v>213</v>
      </c>
      <c r="F984" s="8" t="s">
        <v>197</v>
      </c>
      <c r="G984" s="18">
        <f>IFERROR(VLOOKUP(Table1[[#This Row],[Codigo_insumo]],BD_Insumos!$B:$E,4),"")</f>
        <v>3.1955</v>
      </c>
      <c r="H984" s="140">
        <v>0.6</v>
      </c>
      <c r="I984" s="9"/>
      <c r="J984" s="23">
        <f t="shared" si="15"/>
        <v>1.9173</v>
      </c>
      <c r="K984" s="22" t="str">
        <f>IF(I984&lt;&gt;"",SUMIF(Table1[Codigo_servico],A984,Table1[Subtotal_insumo]),"")</f>
        <v/>
      </c>
      <c r="L984" s="18">
        <f>IF(Table1[[#This Row],[Ordem_insumos]]&lt;&gt;0,VLOOKUP(Table1[[#This Row],[Codigo_servico]],Preencher_Orcamento!$B:$D,3,FALSE)*Table1[[#This Row],[Qtde_insumo]],"")</f>
        <v>0</v>
      </c>
      <c r="M984" s="18">
        <f>IF(Table1[[#This Row],[Ordem_insumos]]&lt;&gt;0,VLOOKUP(Table1[[#This Row],[Codigo_servico]],Preencher_Orcamento!$B:$D,3,FALSE)*Table1[[#This Row],[Subtotal_insumo]],"")</f>
        <v>0</v>
      </c>
    </row>
    <row r="985" spans="1:13" x14ac:dyDescent="0.25">
      <c r="A985" s="6">
        <v>40126</v>
      </c>
      <c r="B985" s="126">
        <v>4</v>
      </c>
      <c r="C985" s="133"/>
      <c r="D985" s="134">
        <v>2020</v>
      </c>
      <c r="E985" s="7" t="s">
        <v>2188</v>
      </c>
      <c r="F985" s="8" t="s">
        <v>2140</v>
      </c>
      <c r="G985" s="18">
        <f>IFERROR(VLOOKUP(Table1[[#This Row],[Codigo_insumo]],BD_Insumos!$B:$E,4),"")</f>
        <v>15.860837164231068</v>
      </c>
      <c r="H985" s="140">
        <v>4</v>
      </c>
      <c r="I985" s="9"/>
      <c r="J985" s="23">
        <f t="shared" si="15"/>
        <v>63.443348656924272</v>
      </c>
      <c r="K985" s="22" t="str">
        <f>IF(I985&lt;&gt;"",SUMIF(Table1[Codigo_servico],A985,Table1[Subtotal_insumo]),"")</f>
        <v/>
      </c>
      <c r="L985" s="18">
        <f>IF(Table1[[#This Row],[Ordem_insumos]]&lt;&gt;0,VLOOKUP(Table1[[#This Row],[Codigo_servico]],Preencher_Orcamento!$B:$D,3,FALSE)*Table1[[#This Row],[Qtde_insumo]],"")</f>
        <v>0</v>
      </c>
      <c r="M985" s="18">
        <f>IF(Table1[[#This Row],[Ordem_insumos]]&lt;&gt;0,VLOOKUP(Table1[[#This Row],[Codigo_servico]],Preencher_Orcamento!$B:$D,3,FALSE)*Table1[[#This Row],[Subtotal_insumo]],"")</f>
        <v>0</v>
      </c>
    </row>
    <row r="986" spans="1:13" x14ac:dyDescent="0.25">
      <c r="A986" s="6">
        <v>40126</v>
      </c>
      <c r="B986" s="126">
        <v>5</v>
      </c>
      <c r="C986" s="133"/>
      <c r="D986" s="134">
        <v>10515</v>
      </c>
      <c r="E986" s="7" t="s">
        <v>69</v>
      </c>
      <c r="F986" s="8" t="s">
        <v>197</v>
      </c>
      <c r="G986" s="18">
        <f>IFERROR(VLOOKUP(Table1[[#This Row],[Codigo_insumo]],BD_Insumos!$B:$E,4),"")</f>
        <v>1.0757000000000001</v>
      </c>
      <c r="H986" s="140">
        <v>0.25</v>
      </c>
      <c r="I986" s="9"/>
      <c r="J986" s="23">
        <f t="shared" si="15"/>
        <v>0.26892500000000003</v>
      </c>
      <c r="K986" s="22" t="str">
        <f>IF(I986&lt;&gt;"",SUMIF(Table1[Codigo_servico],A986,Table1[Subtotal_insumo]),"")</f>
        <v/>
      </c>
      <c r="L986" s="18">
        <f>IF(Table1[[#This Row],[Ordem_insumos]]&lt;&gt;0,VLOOKUP(Table1[[#This Row],[Codigo_servico]],Preencher_Orcamento!$B:$D,3,FALSE)*Table1[[#This Row],[Qtde_insumo]],"")</f>
        <v>0</v>
      </c>
      <c r="M986" s="18">
        <f>IF(Table1[[#This Row],[Ordem_insumos]]&lt;&gt;0,VLOOKUP(Table1[[#This Row],[Codigo_servico]],Preencher_Orcamento!$B:$D,3,FALSE)*Table1[[#This Row],[Subtotal_insumo]],"")</f>
        <v>0</v>
      </c>
    </row>
    <row r="987" spans="1:13" ht="26.25" x14ac:dyDescent="0.25">
      <c r="A987" s="6">
        <v>40126</v>
      </c>
      <c r="B987" s="126">
        <v>6</v>
      </c>
      <c r="C987" s="133"/>
      <c r="D987" s="134">
        <v>12574</v>
      </c>
      <c r="E987" s="7" t="s">
        <v>245</v>
      </c>
      <c r="F987" s="8" t="s">
        <v>457</v>
      </c>
      <c r="G987" s="18">
        <f>IFERROR(VLOOKUP(Table1[[#This Row],[Codigo_insumo]],BD_Insumos!$B:$E,4),"")</f>
        <v>12.7128</v>
      </c>
      <c r="H987" s="140">
        <v>25</v>
      </c>
      <c r="I987" s="9"/>
      <c r="J987" s="23">
        <f t="shared" si="15"/>
        <v>317.82</v>
      </c>
      <c r="K987" s="22" t="str">
        <f>IF(I987&lt;&gt;"",SUMIF(Table1[Codigo_servico],A987,Table1[Subtotal_insumo]),"")</f>
        <v/>
      </c>
      <c r="L987" s="18">
        <f>IF(Table1[[#This Row],[Ordem_insumos]]&lt;&gt;0,VLOOKUP(Table1[[#This Row],[Codigo_servico]],Preencher_Orcamento!$B:$D,3,FALSE)*Table1[[#This Row],[Qtde_insumo]],"")</f>
        <v>0</v>
      </c>
      <c r="M987" s="18">
        <f>IF(Table1[[#This Row],[Ordem_insumos]]&lt;&gt;0,VLOOKUP(Table1[[#This Row],[Codigo_servico]],Preencher_Orcamento!$B:$D,3,FALSE)*Table1[[#This Row],[Subtotal_insumo]],"")</f>
        <v>0</v>
      </c>
    </row>
    <row r="988" spans="1:13" x14ac:dyDescent="0.25">
      <c r="A988" s="3">
        <v>40127</v>
      </c>
      <c r="B988" s="125">
        <v>0</v>
      </c>
      <c r="C988" s="131" t="s">
        <v>2560</v>
      </c>
      <c r="D988" s="132"/>
      <c r="E988" s="4"/>
      <c r="F988" s="4"/>
      <c r="G988" s="17" t="str">
        <f>IFERROR(VLOOKUP(Table1[[#This Row],[Codigo_insumo]],BD_Insumos!$B:$E,4),"")</f>
        <v/>
      </c>
      <c r="H988" s="139"/>
      <c r="I988" s="5" t="s">
        <v>170</v>
      </c>
      <c r="J988" s="20" t="str">
        <f t="shared" si="15"/>
        <v/>
      </c>
      <c r="K988" s="21">
        <f>IF(I988&lt;&gt;"",SUMIF(Table1[Codigo_servico],A988,Table1[Subtotal_insumo]),"")</f>
        <v>576.46158840596058</v>
      </c>
      <c r="L988" s="17" t="str">
        <f>IF(Table1[[#This Row],[Ordem_insumos]]&lt;&gt;0,VLOOKUP(Table1[[#This Row],[Codigo_servico]],Preencher_Orcamento!$B:$D,3,FALSE)*Table1[[#This Row],[Qtde_insumo]],"")</f>
        <v/>
      </c>
      <c r="M988" s="17" t="str">
        <f>IF(Table1[[#This Row],[Ordem_insumos]]&lt;&gt;0,VLOOKUP(Table1[[#This Row],[Codigo_servico]],Preencher_Orcamento!$B:$D,3,FALSE)*Table1[[#This Row],[Subtotal_insumo]],"")</f>
        <v/>
      </c>
    </row>
    <row r="989" spans="1:13" x14ac:dyDescent="0.25">
      <c r="A989" s="6">
        <v>40127</v>
      </c>
      <c r="B989" s="126">
        <v>1</v>
      </c>
      <c r="C989" s="133"/>
      <c r="D989" s="134">
        <v>10515</v>
      </c>
      <c r="E989" s="7" t="s">
        <v>69</v>
      </c>
      <c r="F989" s="8" t="s">
        <v>197</v>
      </c>
      <c r="G989" s="16">
        <f>IFERROR(VLOOKUP(Table1[[#This Row],[Codigo_insumo]],BD_Insumos!$B:$E,4),"")</f>
        <v>1.0757000000000001</v>
      </c>
      <c r="H989" s="140">
        <v>0.25</v>
      </c>
      <c r="I989" s="9"/>
      <c r="J989" s="22">
        <f t="shared" si="15"/>
        <v>0.26892500000000003</v>
      </c>
      <c r="K989" s="22" t="str">
        <f>IF(I989&lt;&gt;"",SUMIF(Table1[Codigo_servico],A989,Table1[Subtotal_insumo]),"")</f>
        <v/>
      </c>
      <c r="L989" s="16">
        <f>IF(Table1[[#This Row],[Ordem_insumos]]&lt;&gt;0,VLOOKUP(Table1[[#This Row],[Codigo_servico]],Preencher_Orcamento!$B:$D,3,FALSE)*Table1[[#This Row],[Qtde_insumo]],"")</f>
        <v>0</v>
      </c>
      <c r="M989" s="16">
        <f>IF(Table1[[#This Row],[Ordem_insumos]]&lt;&gt;0,VLOOKUP(Table1[[#This Row],[Codigo_servico]],Preencher_Orcamento!$B:$D,3,FALSE)*Table1[[#This Row],[Subtotal_insumo]],"")</f>
        <v>0</v>
      </c>
    </row>
    <row r="990" spans="1:13" ht="26.25" x14ac:dyDescent="0.25">
      <c r="A990" s="6">
        <v>40127</v>
      </c>
      <c r="B990" s="126">
        <v>2</v>
      </c>
      <c r="C990" s="133"/>
      <c r="D990" s="134">
        <v>12572</v>
      </c>
      <c r="E990" s="7" t="s">
        <v>244</v>
      </c>
      <c r="F990" s="8" t="s">
        <v>457</v>
      </c>
      <c r="G990" s="16">
        <f>IFERROR(VLOOKUP(Table1[[#This Row],[Codigo_insumo]],BD_Insumos!$B:$E,4),"")</f>
        <v>18.148</v>
      </c>
      <c r="H990" s="140">
        <v>25</v>
      </c>
      <c r="I990" s="9"/>
      <c r="J990" s="22">
        <f t="shared" si="15"/>
        <v>453.7</v>
      </c>
      <c r="K990" s="22" t="str">
        <f>IF(I990&lt;&gt;"",SUMIF(Table1[Codigo_servico],A990,Table1[Subtotal_insumo]),"")</f>
        <v/>
      </c>
      <c r="L990" s="16">
        <f>IF(Table1[[#This Row],[Ordem_insumos]]&lt;&gt;0,VLOOKUP(Table1[[#This Row],[Codigo_servico]],Preencher_Orcamento!$B:$D,3,FALSE)*Table1[[#This Row],[Qtde_insumo]],"")</f>
        <v>0</v>
      </c>
      <c r="M990" s="16">
        <f>IF(Table1[[#This Row],[Ordem_insumos]]&lt;&gt;0,VLOOKUP(Table1[[#This Row],[Codigo_servico]],Preencher_Orcamento!$B:$D,3,FALSE)*Table1[[#This Row],[Subtotal_insumo]],"")</f>
        <v>0</v>
      </c>
    </row>
    <row r="991" spans="1:13" x14ac:dyDescent="0.25">
      <c r="A991" s="6">
        <v>40127</v>
      </c>
      <c r="B991" s="126">
        <v>3</v>
      </c>
      <c r="C991" s="133"/>
      <c r="D991" s="134">
        <v>2099</v>
      </c>
      <c r="E991" s="7" t="s">
        <v>2205</v>
      </c>
      <c r="F991" s="8" t="s">
        <v>2140</v>
      </c>
      <c r="G991" s="18">
        <f>IFERROR(VLOOKUP(Table1[[#This Row],[Codigo_insumo]],BD_Insumos!$B:$E,4),"")</f>
        <v>12.627877718847255</v>
      </c>
      <c r="H991" s="140">
        <v>4.0041000000000002</v>
      </c>
      <c r="I991" s="9"/>
      <c r="J991" s="23">
        <f t="shared" si="15"/>
        <v>50.563285174036295</v>
      </c>
      <c r="K991" s="22" t="str">
        <f>IF(I991&lt;&gt;"",SUMIF(Table1[Codigo_servico],A991,Table1[Subtotal_insumo]),"")</f>
        <v/>
      </c>
      <c r="L991" s="18">
        <f>IF(Table1[[#This Row],[Ordem_insumos]]&lt;&gt;0,VLOOKUP(Table1[[#This Row],[Codigo_servico]],Preencher_Orcamento!$B:$D,3,FALSE)*Table1[[#This Row],[Qtde_insumo]],"")</f>
        <v>0</v>
      </c>
      <c r="M991" s="18">
        <f>IF(Table1[[#This Row],[Ordem_insumos]]&lt;&gt;0,VLOOKUP(Table1[[#This Row],[Codigo_servico]],Preencher_Orcamento!$B:$D,3,FALSE)*Table1[[#This Row],[Subtotal_insumo]],"")</f>
        <v>0</v>
      </c>
    </row>
    <row r="992" spans="1:13" x14ac:dyDescent="0.25">
      <c r="A992" s="6">
        <v>40127</v>
      </c>
      <c r="B992" s="126">
        <v>4</v>
      </c>
      <c r="C992" s="133"/>
      <c r="D992" s="134">
        <v>11520</v>
      </c>
      <c r="E992" s="7" t="s">
        <v>213</v>
      </c>
      <c r="F992" s="8" t="s">
        <v>197</v>
      </c>
      <c r="G992" s="18">
        <f>IFERROR(VLOOKUP(Table1[[#This Row],[Codigo_insumo]],BD_Insumos!$B:$E,4),"")</f>
        <v>3.1955</v>
      </c>
      <c r="H992" s="140">
        <v>0.6</v>
      </c>
      <c r="I992" s="9"/>
      <c r="J992" s="23">
        <f t="shared" si="15"/>
        <v>1.9173</v>
      </c>
      <c r="K992" s="22" t="str">
        <f>IF(I992&lt;&gt;"",SUMIF(Table1[Codigo_servico],A992,Table1[Subtotal_insumo]),"")</f>
        <v/>
      </c>
      <c r="L992" s="18">
        <f>IF(Table1[[#This Row],[Ordem_insumos]]&lt;&gt;0,VLOOKUP(Table1[[#This Row],[Codigo_servico]],Preencher_Orcamento!$B:$D,3,FALSE)*Table1[[#This Row],[Qtde_insumo]],"")</f>
        <v>0</v>
      </c>
      <c r="M992" s="18">
        <f>IF(Table1[[#This Row],[Ordem_insumos]]&lt;&gt;0,VLOOKUP(Table1[[#This Row],[Codigo_servico]],Preencher_Orcamento!$B:$D,3,FALSE)*Table1[[#This Row],[Subtotal_insumo]],"")</f>
        <v>0</v>
      </c>
    </row>
    <row r="993" spans="1:13" x14ac:dyDescent="0.25">
      <c r="A993" s="6">
        <v>40127</v>
      </c>
      <c r="B993" s="126">
        <v>5</v>
      </c>
      <c r="C993" s="133"/>
      <c r="D993" s="134">
        <v>2020</v>
      </c>
      <c r="E993" s="7" t="s">
        <v>2188</v>
      </c>
      <c r="F993" s="8" t="s">
        <v>2140</v>
      </c>
      <c r="G993" s="18">
        <f>IFERROR(VLOOKUP(Table1[[#This Row],[Codigo_insumo]],BD_Insumos!$B:$E,4),"")</f>
        <v>15.860837164231068</v>
      </c>
      <c r="H993" s="140">
        <v>4</v>
      </c>
      <c r="I993" s="9"/>
      <c r="J993" s="23">
        <f t="shared" si="15"/>
        <v>63.443348656924272</v>
      </c>
      <c r="K993" s="22" t="str">
        <f>IF(I993&lt;&gt;"",SUMIF(Table1[Codigo_servico],A993,Table1[Subtotal_insumo]),"")</f>
        <v/>
      </c>
      <c r="L993" s="18">
        <f>IF(Table1[[#This Row],[Ordem_insumos]]&lt;&gt;0,VLOOKUP(Table1[[#This Row],[Codigo_servico]],Preencher_Orcamento!$B:$D,3,FALSE)*Table1[[#This Row],[Qtde_insumo]],"")</f>
        <v>0</v>
      </c>
      <c r="M993" s="18">
        <f>IF(Table1[[#This Row],[Ordem_insumos]]&lt;&gt;0,VLOOKUP(Table1[[#This Row],[Codigo_servico]],Preencher_Orcamento!$B:$D,3,FALSE)*Table1[[#This Row],[Subtotal_insumo]],"")</f>
        <v>0</v>
      </c>
    </row>
    <row r="994" spans="1:13" ht="26.25" x14ac:dyDescent="0.25">
      <c r="A994" s="6">
        <v>40127</v>
      </c>
      <c r="B994" s="126">
        <v>6</v>
      </c>
      <c r="C994" s="133"/>
      <c r="D994" s="134">
        <v>10629</v>
      </c>
      <c r="E994" s="7" t="s">
        <v>139</v>
      </c>
      <c r="F994" s="8" t="s">
        <v>58</v>
      </c>
      <c r="G994" s="18">
        <f>IFERROR(VLOOKUP(Table1[[#This Row],[Codigo_insumo]],BD_Insumos!$B:$E,4),"")</f>
        <v>421.34249999999997</v>
      </c>
      <c r="H994" s="140">
        <v>1.559E-2</v>
      </c>
      <c r="I994" s="9"/>
      <c r="J994" s="23">
        <f t="shared" si="15"/>
        <v>6.5687295749999999</v>
      </c>
      <c r="K994" s="22" t="str">
        <f>IF(I994&lt;&gt;"",SUMIF(Table1[Codigo_servico],A994,Table1[Subtotal_insumo]),"")</f>
        <v/>
      </c>
      <c r="L994" s="18">
        <f>IF(Table1[[#This Row],[Ordem_insumos]]&lt;&gt;0,VLOOKUP(Table1[[#This Row],[Codigo_servico]],Preencher_Orcamento!$B:$D,3,FALSE)*Table1[[#This Row],[Qtde_insumo]],"")</f>
        <v>0</v>
      </c>
      <c r="M994" s="18">
        <f>IF(Table1[[#This Row],[Ordem_insumos]]&lt;&gt;0,VLOOKUP(Table1[[#This Row],[Codigo_servico]],Preencher_Orcamento!$B:$D,3,FALSE)*Table1[[#This Row],[Subtotal_insumo]],"")</f>
        <v>0</v>
      </c>
    </row>
    <row r="995" spans="1:13" x14ac:dyDescent="0.25">
      <c r="A995" s="3">
        <v>40131</v>
      </c>
      <c r="B995" s="125">
        <v>0</v>
      </c>
      <c r="C995" s="131" t="s">
        <v>2561</v>
      </c>
      <c r="D995" s="132"/>
      <c r="E995" s="4"/>
      <c r="F995" s="4"/>
      <c r="G995" s="17" t="str">
        <f>IFERROR(VLOOKUP(Table1[[#This Row],[Codigo_insumo]],BD_Insumos!$B:$E,4),"")</f>
        <v/>
      </c>
      <c r="H995" s="139"/>
      <c r="I995" s="5" t="s">
        <v>170</v>
      </c>
      <c r="J995" s="20" t="str">
        <f t="shared" si="15"/>
        <v/>
      </c>
      <c r="K995" s="21">
        <f>IF(I995&lt;&gt;"",SUMIF(Table1[Codigo_servico],A995,Table1[Subtotal_insumo]),"")</f>
        <v>63.474668936462656</v>
      </c>
      <c r="L995" s="17" t="str">
        <f>IF(Table1[[#This Row],[Ordem_insumos]]&lt;&gt;0,VLOOKUP(Table1[[#This Row],[Codigo_servico]],Preencher_Orcamento!$B:$D,3,FALSE)*Table1[[#This Row],[Qtde_insumo]],"")</f>
        <v/>
      </c>
      <c r="M995" s="17" t="str">
        <f>IF(Table1[[#This Row],[Ordem_insumos]]&lt;&gt;0,VLOOKUP(Table1[[#This Row],[Codigo_servico]],Preencher_Orcamento!$B:$D,3,FALSE)*Table1[[#This Row],[Subtotal_insumo]],"")</f>
        <v/>
      </c>
    </row>
    <row r="996" spans="1:13" ht="26.25" x14ac:dyDescent="0.25">
      <c r="A996" s="6">
        <v>40131</v>
      </c>
      <c r="B996" s="126">
        <v>1</v>
      </c>
      <c r="C996" s="133"/>
      <c r="D996" s="134">
        <v>10643</v>
      </c>
      <c r="E996" s="7" t="s">
        <v>153</v>
      </c>
      <c r="F996" s="8" t="s">
        <v>58</v>
      </c>
      <c r="G996" s="16">
        <f>IFERROR(VLOOKUP(Table1[[#This Row],[Codigo_insumo]],BD_Insumos!$B:$E,4),"")</f>
        <v>442.98289999999997</v>
      </c>
      <c r="H996" s="140">
        <v>1.0699999999999999E-2</v>
      </c>
      <c r="I996" s="9"/>
      <c r="J996" s="22">
        <f t="shared" si="15"/>
        <v>4.7399170299999991</v>
      </c>
      <c r="K996" s="22" t="str">
        <f>IF(I996&lt;&gt;"",SUMIF(Table1[Codigo_servico],A996,Table1[Subtotal_insumo]),"")</f>
        <v/>
      </c>
      <c r="L996" s="16">
        <f>IF(Table1[[#This Row],[Ordem_insumos]]&lt;&gt;0,VLOOKUP(Table1[[#This Row],[Codigo_servico]],Preencher_Orcamento!$B:$D,3,FALSE)*Table1[[#This Row],[Qtde_insumo]],"")</f>
        <v>0</v>
      </c>
      <c r="M996" s="16">
        <f>IF(Table1[[#This Row],[Ordem_insumos]]&lt;&gt;0,VLOOKUP(Table1[[#This Row],[Codigo_servico]],Preencher_Orcamento!$B:$D,3,FALSE)*Table1[[#This Row],[Subtotal_insumo]],"")</f>
        <v>0</v>
      </c>
    </row>
    <row r="997" spans="1:13" x14ac:dyDescent="0.25">
      <c r="A997" s="6">
        <v>40131</v>
      </c>
      <c r="B997" s="126">
        <v>2</v>
      </c>
      <c r="C997" s="133"/>
      <c r="D997" s="134">
        <v>2020</v>
      </c>
      <c r="E997" s="7" t="s">
        <v>2188</v>
      </c>
      <c r="F997" s="8" t="s">
        <v>2140</v>
      </c>
      <c r="G997" s="16">
        <f>IFERROR(VLOOKUP(Table1[[#This Row],[Codigo_insumo]],BD_Insumos!$B:$E,4),"")</f>
        <v>15.860837164231068</v>
      </c>
      <c r="H997" s="140">
        <v>0.8</v>
      </c>
      <c r="I997" s="9"/>
      <c r="J997" s="22">
        <f t="shared" si="15"/>
        <v>12.688669731384856</v>
      </c>
      <c r="K997" s="22" t="str">
        <f>IF(I997&lt;&gt;"",SUMIF(Table1[Codigo_servico],A997,Table1[Subtotal_insumo]),"")</f>
        <v/>
      </c>
      <c r="L997" s="16">
        <f>IF(Table1[[#This Row],[Ordem_insumos]]&lt;&gt;0,VLOOKUP(Table1[[#This Row],[Codigo_servico]],Preencher_Orcamento!$B:$D,3,FALSE)*Table1[[#This Row],[Qtde_insumo]],"")</f>
        <v>0</v>
      </c>
      <c r="M997" s="16">
        <f>IF(Table1[[#This Row],[Ordem_insumos]]&lt;&gt;0,VLOOKUP(Table1[[#This Row],[Codigo_servico]],Preencher_Orcamento!$B:$D,3,FALSE)*Table1[[#This Row],[Subtotal_insumo]],"")</f>
        <v>0</v>
      </c>
    </row>
    <row r="998" spans="1:13" x14ac:dyDescent="0.25">
      <c r="A998" s="6">
        <v>40131</v>
      </c>
      <c r="B998" s="126">
        <v>3</v>
      </c>
      <c r="C998" s="133"/>
      <c r="D998" s="134">
        <v>2099</v>
      </c>
      <c r="E998" s="7" t="s">
        <v>2205</v>
      </c>
      <c r="F998" s="8" t="s">
        <v>2140</v>
      </c>
      <c r="G998" s="18">
        <f>IFERROR(VLOOKUP(Table1[[#This Row],[Codigo_insumo]],BD_Insumos!$B:$E,4),"")</f>
        <v>12.627877718847255</v>
      </c>
      <c r="H998" s="140">
        <v>0.8</v>
      </c>
      <c r="I998" s="9"/>
      <c r="J998" s="23">
        <f t="shared" si="15"/>
        <v>10.102302175077805</v>
      </c>
      <c r="K998" s="22" t="str">
        <f>IF(I998&lt;&gt;"",SUMIF(Table1[Codigo_servico],A998,Table1[Subtotal_insumo]),"")</f>
        <v/>
      </c>
      <c r="L998" s="18">
        <f>IF(Table1[[#This Row],[Ordem_insumos]]&lt;&gt;0,VLOOKUP(Table1[[#This Row],[Codigo_servico]],Preencher_Orcamento!$B:$D,3,FALSE)*Table1[[#This Row],[Qtde_insumo]],"")</f>
        <v>0</v>
      </c>
      <c r="M998" s="18">
        <f>IF(Table1[[#This Row],[Ordem_insumos]]&lt;&gt;0,VLOOKUP(Table1[[#This Row],[Codigo_servico]],Preencher_Orcamento!$B:$D,3,FALSE)*Table1[[#This Row],[Subtotal_insumo]],"")</f>
        <v>0</v>
      </c>
    </row>
    <row r="999" spans="1:13" ht="26.25" x14ac:dyDescent="0.25">
      <c r="A999" s="6">
        <v>40131</v>
      </c>
      <c r="B999" s="126">
        <v>4</v>
      </c>
      <c r="C999" s="133"/>
      <c r="D999" s="134">
        <v>12601</v>
      </c>
      <c r="E999" s="7" t="s">
        <v>247</v>
      </c>
      <c r="F999" s="8" t="s">
        <v>457</v>
      </c>
      <c r="G999" s="18">
        <f>IFERROR(VLOOKUP(Table1[[#This Row],[Codigo_insumo]],BD_Insumos!$B:$E,4),"")</f>
        <v>2.7437999999999998</v>
      </c>
      <c r="H999" s="140">
        <v>13.1</v>
      </c>
      <c r="I999" s="9"/>
      <c r="J999" s="23">
        <f t="shared" si="15"/>
        <v>35.943779999999997</v>
      </c>
      <c r="K999" s="22" t="str">
        <f>IF(I999&lt;&gt;"",SUMIF(Table1[Codigo_servico],A999,Table1[Subtotal_insumo]),"")</f>
        <v/>
      </c>
      <c r="L999" s="18">
        <f>IF(Table1[[#This Row],[Ordem_insumos]]&lt;&gt;0,VLOOKUP(Table1[[#This Row],[Codigo_servico]],Preencher_Orcamento!$B:$D,3,FALSE)*Table1[[#This Row],[Qtde_insumo]],"")</f>
        <v>0</v>
      </c>
      <c r="M999" s="18">
        <f>IF(Table1[[#This Row],[Ordem_insumos]]&lt;&gt;0,VLOOKUP(Table1[[#This Row],[Codigo_servico]],Preencher_Orcamento!$B:$D,3,FALSE)*Table1[[#This Row],[Subtotal_insumo]],"")</f>
        <v>0</v>
      </c>
    </row>
    <row r="1000" spans="1:13" x14ac:dyDescent="0.25">
      <c r="A1000" s="3">
        <v>40132</v>
      </c>
      <c r="B1000" s="125">
        <v>0</v>
      </c>
      <c r="C1000" s="131" t="s">
        <v>2562</v>
      </c>
      <c r="D1000" s="132"/>
      <c r="E1000" s="4"/>
      <c r="F1000" s="4"/>
      <c r="G1000" s="17" t="str">
        <f>IFERROR(VLOOKUP(Table1[[#This Row],[Codigo_insumo]],BD_Insumos!$B:$E,4),"")</f>
        <v/>
      </c>
      <c r="H1000" s="139"/>
      <c r="I1000" s="5" t="s">
        <v>170</v>
      </c>
      <c r="J1000" s="20" t="str">
        <f t="shared" si="15"/>
        <v/>
      </c>
      <c r="K1000" s="21">
        <f>IF(I1000&lt;&gt;"",SUMIF(Table1[Codigo_servico],A1000,Table1[Subtotal_insumo]),"")</f>
        <v>67.209478936462659</v>
      </c>
      <c r="L1000" s="17" t="str">
        <f>IF(Table1[[#This Row],[Ordem_insumos]]&lt;&gt;0,VLOOKUP(Table1[[#This Row],[Codigo_servico]],Preencher_Orcamento!$B:$D,3,FALSE)*Table1[[#This Row],[Qtde_insumo]],"")</f>
        <v/>
      </c>
      <c r="M1000" s="17" t="str">
        <f>IF(Table1[[#This Row],[Ordem_insumos]]&lt;&gt;0,VLOOKUP(Table1[[#This Row],[Codigo_servico]],Preencher_Orcamento!$B:$D,3,FALSE)*Table1[[#This Row],[Subtotal_insumo]],"")</f>
        <v/>
      </c>
    </row>
    <row r="1001" spans="1:13" ht="26.25" x14ac:dyDescent="0.25">
      <c r="A1001" s="6">
        <v>40132</v>
      </c>
      <c r="B1001" s="126">
        <v>1</v>
      </c>
      <c r="C1001" s="133"/>
      <c r="D1001" s="134">
        <v>12602</v>
      </c>
      <c r="E1001" s="7" t="s">
        <v>248</v>
      </c>
      <c r="F1001" s="8" t="s">
        <v>457</v>
      </c>
      <c r="G1001" s="16">
        <f>IFERROR(VLOOKUP(Table1[[#This Row],[Codigo_insumo]],BD_Insumos!$B:$E,4),"")</f>
        <v>3.0289000000000001</v>
      </c>
      <c r="H1001" s="140">
        <v>13.1</v>
      </c>
      <c r="I1001" s="9"/>
      <c r="J1001" s="22">
        <f t="shared" si="15"/>
        <v>39.67859</v>
      </c>
      <c r="K1001" s="22" t="str">
        <f>IF(I1001&lt;&gt;"",SUMIF(Table1[Codigo_servico],A1001,Table1[Subtotal_insumo]),"")</f>
        <v/>
      </c>
      <c r="L1001" s="16">
        <f>IF(Table1[[#This Row],[Ordem_insumos]]&lt;&gt;0,VLOOKUP(Table1[[#This Row],[Codigo_servico]],Preencher_Orcamento!$B:$D,3,FALSE)*Table1[[#This Row],[Qtde_insumo]],"")</f>
        <v>0</v>
      </c>
      <c r="M1001" s="16">
        <f>IF(Table1[[#This Row],[Ordem_insumos]]&lt;&gt;0,VLOOKUP(Table1[[#This Row],[Codigo_servico]],Preencher_Orcamento!$B:$D,3,FALSE)*Table1[[#This Row],[Subtotal_insumo]],"")</f>
        <v>0</v>
      </c>
    </row>
    <row r="1002" spans="1:13" ht="26.25" x14ac:dyDescent="0.25">
      <c r="A1002" s="6">
        <v>40132</v>
      </c>
      <c r="B1002" s="126">
        <v>2</v>
      </c>
      <c r="C1002" s="133"/>
      <c r="D1002" s="134">
        <v>10643</v>
      </c>
      <c r="E1002" s="7" t="s">
        <v>153</v>
      </c>
      <c r="F1002" s="8" t="s">
        <v>58</v>
      </c>
      <c r="G1002" s="16">
        <f>IFERROR(VLOOKUP(Table1[[#This Row],[Codigo_insumo]],BD_Insumos!$B:$E,4),"")</f>
        <v>442.98289999999997</v>
      </c>
      <c r="H1002" s="140">
        <v>1.0699999999999999E-2</v>
      </c>
      <c r="I1002" s="9"/>
      <c r="J1002" s="22">
        <f t="shared" si="15"/>
        <v>4.7399170299999991</v>
      </c>
      <c r="K1002" s="22" t="str">
        <f>IF(I1002&lt;&gt;"",SUMIF(Table1[Codigo_servico],A1002,Table1[Subtotal_insumo]),"")</f>
        <v/>
      </c>
      <c r="L1002" s="16">
        <f>IF(Table1[[#This Row],[Ordem_insumos]]&lt;&gt;0,VLOOKUP(Table1[[#This Row],[Codigo_servico]],Preencher_Orcamento!$B:$D,3,FALSE)*Table1[[#This Row],[Qtde_insumo]],"")</f>
        <v>0</v>
      </c>
      <c r="M1002" s="16">
        <f>IF(Table1[[#This Row],[Ordem_insumos]]&lt;&gt;0,VLOOKUP(Table1[[#This Row],[Codigo_servico]],Preencher_Orcamento!$B:$D,3,FALSE)*Table1[[#This Row],[Subtotal_insumo]],"")</f>
        <v>0</v>
      </c>
    </row>
    <row r="1003" spans="1:13" x14ac:dyDescent="0.25">
      <c r="A1003" s="6">
        <v>40132</v>
      </c>
      <c r="B1003" s="126">
        <v>3</v>
      </c>
      <c r="C1003" s="133"/>
      <c r="D1003" s="134">
        <v>2020</v>
      </c>
      <c r="E1003" s="7" t="s">
        <v>2188</v>
      </c>
      <c r="F1003" s="8" t="s">
        <v>2140</v>
      </c>
      <c r="G1003" s="18">
        <f>IFERROR(VLOOKUP(Table1[[#This Row],[Codigo_insumo]],BD_Insumos!$B:$E,4),"")</f>
        <v>15.860837164231068</v>
      </c>
      <c r="H1003" s="140">
        <v>0.8</v>
      </c>
      <c r="I1003" s="9"/>
      <c r="J1003" s="23">
        <f t="shared" si="15"/>
        <v>12.688669731384856</v>
      </c>
      <c r="K1003" s="22" t="str">
        <f>IF(I1003&lt;&gt;"",SUMIF(Table1[Codigo_servico],A1003,Table1[Subtotal_insumo]),"")</f>
        <v/>
      </c>
      <c r="L1003" s="18">
        <f>IF(Table1[[#This Row],[Ordem_insumos]]&lt;&gt;0,VLOOKUP(Table1[[#This Row],[Codigo_servico]],Preencher_Orcamento!$B:$D,3,FALSE)*Table1[[#This Row],[Qtde_insumo]],"")</f>
        <v>0</v>
      </c>
      <c r="M1003" s="18">
        <f>IF(Table1[[#This Row],[Ordem_insumos]]&lt;&gt;0,VLOOKUP(Table1[[#This Row],[Codigo_servico]],Preencher_Orcamento!$B:$D,3,FALSE)*Table1[[#This Row],[Subtotal_insumo]],"")</f>
        <v>0</v>
      </c>
    </row>
    <row r="1004" spans="1:13" x14ac:dyDescent="0.25">
      <c r="A1004" s="6">
        <v>40132</v>
      </c>
      <c r="B1004" s="126">
        <v>4</v>
      </c>
      <c r="C1004" s="133"/>
      <c r="D1004" s="134">
        <v>2099</v>
      </c>
      <c r="E1004" s="7" t="s">
        <v>2205</v>
      </c>
      <c r="F1004" s="8" t="s">
        <v>2140</v>
      </c>
      <c r="G1004" s="18">
        <f>IFERROR(VLOOKUP(Table1[[#This Row],[Codigo_insumo]],BD_Insumos!$B:$E,4),"")</f>
        <v>12.627877718847255</v>
      </c>
      <c r="H1004" s="140">
        <v>0.8</v>
      </c>
      <c r="I1004" s="9"/>
      <c r="J1004" s="23">
        <f t="shared" si="15"/>
        <v>10.102302175077805</v>
      </c>
      <c r="K1004" s="22" t="str">
        <f>IF(I1004&lt;&gt;"",SUMIF(Table1[Codigo_servico],A1004,Table1[Subtotal_insumo]),"")</f>
        <v/>
      </c>
      <c r="L1004" s="18">
        <f>IF(Table1[[#This Row],[Ordem_insumos]]&lt;&gt;0,VLOOKUP(Table1[[#This Row],[Codigo_servico]],Preencher_Orcamento!$B:$D,3,FALSE)*Table1[[#This Row],[Qtde_insumo]],"")</f>
        <v>0</v>
      </c>
      <c r="M1004" s="18">
        <f>IF(Table1[[#This Row],[Ordem_insumos]]&lt;&gt;0,VLOOKUP(Table1[[#This Row],[Codigo_servico]],Preencher_Orcamento!$B:$D,3,FALSE)*Table1[[#This Row],[Subtotal_insumo]],"")</f>
        <v>0</v>
      </c>
    </row>
    <row r="1005" spans="1:13" x14ac:dyDescent="0.25">
      <c r="A1005" s="3">
        <v>40133</v>
      </c>
      <c r="B1005" s="125">
        <v>0</v>
      </c>
      <c r="C1005" s="131" t="s">
        <v>2563</v>
      </c>
      <c r="D1005" s="132"/>
      <c r="E1005" s="4"/>
      <c r="F1005" s="4"/>
      <c r="G1005" s="17" t="str">
        <f>IFERROR(VLOOKUP(Table1[[#This Row],[Codigo_insumo]],BD_Insumos!$B:$E,4),"")</f>
        <v/>
      </c>
      <c r="H1005" s="139"/>
      <c r="I1005" s="5" t="s">
        <v>170</v>
      </c>
      <c r="J1005" s="20" t="str">
        <f t="shared" si="15"/>
        <v/>
      </c>
      <c r="K1005" s="21">
        <f>IF(I1005&lt;&gt;"",SUMIF(Table1[Codigo_servico],A1005,Table1[Subtotal_insumo]),"")</f>
        <v>70.002398936462669</v>
      </c>
      <c r="L1005" s="17" t="str">
        <f>IF(Table1[[#This Row],[Ordem_insumos]]&lt;&gt;0,VLOOKUP(Table1[[#This Row],[Codigo_servico]],Preencher_Orcamento!$B:$D,3,FALSE)*Table1[[#This Row],[Qtde_insumo]],"")</f>
        <v/>
      </c>
      <c r="M1005" s="17" t="str">
        <f>IF(Table1[[#This Row],[Ordem_insumos]]&lt;&gt;0,VLOOKUP(Table1[[#This Row],[Codigo_servico]],Preencher_Orcamento!$B:$D,3,FALSE)*Table1[[#This Row],[Subtotal_insumo]],"")</f>
        <v/>
      </c>
    </row>
    <row r="1006" spans="1:13" x14ac:dyDescent="0.25">
      <c r="A1006" s="6">
        <v>40133</v>
      </c>
      <c r="B1006" s="126">
        <v>1</v>
      </c>
      <c r="C1006" s="133"/>
      <c r="D1006" s="134">
        <v>2020</v>
      </c>
      <c r="E1006" s="7" t="s">
        <v>2188</v>
      </c>
      <c r="F1006" s="8" t="s">
        <v>2140</v>
      </c>
      <c r="G1006" s="16">
        <f>IFERROR(VLOOKUP(Table1[[#This Row],[Codigo_insumo]],BD_Insumos!$B:$E,4),"")</f>
        <v>15.860837164231068</v>
      </c>
      <c r="H1006" s="140">
        <v>0.8</v>
      </c>
      <c r="I1006" s="9"/>
      <c r="J1006" s="22">
        <f t="shared" si="15"/>
        <v>12.688669731384856</v>
      </c>
      <c r="K1006" s="22" t="str">
        <f>IF(I1006&lt;&gt;"",SUMIF(Table1[Codigo_servico],A1006,Table1[Subtotal_insumo]),"")</f>
        <v/>
      </c>
      <c r="L1006" s="16">
        <f>IF(Table1[[#This Row],[Ordem_insumos]]&lt;&gt;0,VLOOKUP(Table1[[#This Row],[Codigo_servico]],Preencher_Orcamento!$B:$D,3,FALSE)*Table1[[#This Row],[Qtde_insumo]],"")</f>
        <v>0</v>
      </c>
      <c r="M1006" s="16">
        <f>IF(Table1[[#This Row],[Ordem_insumos]]&lt;&gt;0,VLOOKUP(Table1[[#This Row],[Codigo_servico]],Preencher_Orcamento!$B:$D,3,FALSE)*Table1[[#This Row],[Subtotal_insumo]],"")</f>
        <v>0</v>
      </c>
    </row>
    <row r="1007" spans="1:13" ht="26.25" x14ac:dyDescent="0.25">
      <c r="A1007" s="6">
        <v>40133</v>
      </c>
      <c r="B1007" s="126">
        <v>2</v>
      </c>
      <c r="C1007" s="133"/>
      <c r="D1007" s="134">
        <v>12603</v>
      </c>
      <c r="E1007" s="7" t="s">
        <v>249</v>
      </c>
      <c r="F1007" s="8" t="s">
        <v>457</v>
      </c>
      <c r="G1007" s="16">
        <f>IFERROR(VLOOKUP(Table1[[#This Row],[Codigo_insumo]],BD_Insumos!$B:$E,4),"")</f>
        <v>3.2421000000000002</v>
      </c>
      <c r="H1007" s="140">
        <v>13.1</v>
      </c>
      <c r="I1007" s="9"/>
      <c r="J1007" s="22">
        <f t="shared" si="15"/>
        <v>42.471510000000002</v>
      </c>
      <c r="K1007" s="22" t="str">
        <f>IF(I1007&lt;&gt;"",SUMIF(Table1[Codigo_servico],A1007,Table1[Subtotal_insumo]),"")</f>
        <v/>
      </c>
      <c r="L1007" s="16">
        <f>IF(Table1[[#This Row],[Ordem_insumos]]&lt;&gt;0,VLOOKUP(Table1[[#This Row],[Codigo_servico]],Preencher_Orcamento!$B:$D,3,FALSE)*Table1[[#This Row],[Qtde_insumo]],"")</f>
        <v>0</v>
      </c>
      <c r="M1007" s="16">
        <f>IF(Table1[[#This Row],[Ordem_insumos]]&lt;&gt;0,VLOOKUP(Table1[[#This Row],[Codigo_servico]],Preencher_Orcamento!$B:$D,3,FALSE)*Table1[[#This Row],[Subtotal_insumo]],"")</f>
        <v>0</v>
      </c>
    </row>
    <row r="1008" spans="1:13" ht="26.25" x14ac:dyDescent="0.25">
      <c r="A1008" s="6">
        <v>40133</v>
      </c>
      <c r="B1008" s="126">
        <v>3</v>
      </c>
      <c r="C1008" s="133"/>
      <c r="D1008" s="134">
        <v>10643</v>
      </c>
      <c r="E1008" s="7" t="s">
        <v>153</v>
      </c>
      <c r="F1008" s="8" t="s">
        <v>58</v>
      </c>
      <c r="G1008" s="18">
        <f>IFERROR(VLOOKUP(Table1[[#This Row],[Codigo_insumo]],BD_Insumos!$B:$E,4),"")</f>
        <v>442.98289999999997</v>
      </c>
      <c r="H1008" s="140">
        <v>1.0699999999999999E-2</v>
      </c>
      <c r="I1008" s="9"/>
      <c r="J1008" s="23">
        <f t="shared" si="15"/>
        <v>4.7399170299999991</v>
      </c>
      <c r="K1008" s="22" t="str">
        <f>IF(I1008&lt;&gt;"",SUMIF(Table1[Codigo_servico],A1008,Table1[Subtotal_insumo]),"")</f>
        <v/>
      </c>
      <c r="L1008" s="18">
        <f>IF(Table1[[#This Row],[Ordem_insumos]]&lt;&gt;0,VLOOKUP(Table1[[#This Row],[Codigo_servico]],Preencher_Orcamento!$B:$D,3,FALSE)*Table1[[#This Row],[Qtde_insumo]],"")</f>
        <v>0</v>
      </c>
      <c r="M1008" s="18">
        <f>IF(Table1[[#This Row],[Ordem_insumos]]&lt;&gt;0,VLOOKUP(Table1[[#This Row],[Codigo_servico]],Preencher_Orcamento!$B:$D,3,FALSE)*Table1[[#This Row],[Subtotal_insumo]],"")</f>
        <v>0</v>
      </c>
    </row>
    <row r="1009" spans="1:13" x14ac:dyDescent="0.25">
      <c r="A1009" s="6">
        <v>40133</v>
      </c>
      <c r="B1009" s="126">
        <v>4</v>
      </c>
      <c r="C1009" s="133"/>
      <c r="D1009" s="134">
        <v>2099</v>
      </c>
      <c r="E1009" s="7" t="s">
        <v>2205</v>
      </c>
      <c r="F1009" s="8" t="s">
        <v>2140</v>
      </c>
      <c r="G1009" s="18">
        <f>IFERROR(VLOOKUP(Table1[[#This Row],[Codigo_insumo]],BD_Insumos!$B:$E,4),"")</f>
        <v>12.627877718847255</v>
      </c>
      <c r="H1009" s="140">
        <v>0.8</v>
      </c>
      <c r="I1009" s="9"/>
      <c r="J1009" s="23">
        <f t="shared" si="15"/>
        <v>10.102302175077805</v>
      </c>
      <c r="K1009" s="22" t="str">
        <f>IF(I1009&lt;&gt;"",SUMIF(Table1[Codigo_servico],A1009,Table1[Subtotal_insumo]),"")</f>
        <v/>
      </c>
      <c r="L1009" s="18">
        <f>IF(Table1[[#This Row],[Ordem_insumos]]&lt;&gt;0,VLOOKUP(Table1[[#This Row],[Codigo_servico]],Preencher_Orcamento!$B:$D,3,FALSE)*Table1[[#This Row],[Qtde_insumo]],"")</f>
        <v>0</v>
      </c>
      <c r="M1009" s="18">
        <f>IF(Table1[[#This Row],[Ordem_insumos]]&lt;&gt;0,VLOOKUP(Table1[[#This Row],[Codigo_servico]],Preencher_Orcamento!$B:$D,3,FALSE)*Table1[[#This Row],[Subtotal_insumo]],"")</f>
        <v>0</v>
      </c>
    </row>
    <row r="1010" spans="1:13" x14ac:dyDescent="0.25">
      <c r="A1010" s="3">
        <v>40134</v>
      </c>
      <c r="B1010" s="125">
        <v>0</v>
      </c>
      <c r="C1010" s="131" t="s">
        <v>2564</v>
      </c>
      <c r="D1010" s="132"/>
      <c r="E1010" s="4"/>
      <c r="F1010" s="4"/>
      <c r="G1010" s="17" t="str">
        <f>IFERROR(VLOOKUP(Table1[[#This Row],[Codigo_insumo]],BD_Insumos!$B:$E,4),"")</f>
        <v/>
      </c>
      <c r="H1010" s="139"/>
      <c r="I1010" s="5" t="s">
        <v>170</v>
      </c>
      <c r="J1010" s="20" t="str">
        <f t="shared" si="15"/>
        <v/>
      </c>
      <c r="K1010" s="21">
        <f>IF(I1010&lt;&gt;"",SUMIF(Table1[Codigo_servico],A1010,Table1[Subtotal_insumo]),"")</f>
        <v>73.572148936462668</v>
      </c>
      <c r="L1010" s="17" t="str">
        <f>IF(Table1[[#This Row],[Ordem_insumos]]&lt;&gt;0,VLOOKUP(Table1[[#This Row],[Codigo_servico]],Preencher_Orcamento!$B:$D,3,FALSE)*Table1[[#This Row],[Qtde_insumo]],"")</f>
        <v/>
      </c>
      <c r="M1010" s="17" t="str">
        <f>IF(Table1[[#This Row],[Ordem_insumos]]&lt;&gt;0,VLOOKUP(Table1[[#This Row],[Codigo_servico]],Preencher_Orcamento!$B:$D,3,FALSE)*Table1[[#This Row],[Subtotal_insumo]],"")</f>
        <v/>
      </c>
    </row>
    <row r="1011" spans="1:13" ht="26.25" x14ac:dyDescent="0.25">
      <c r="A1011" s="6">
        <v>40134</v>
      </c>
      <c r="B1011" s="126">
        <v>1</v>
      </c>
      <c r="C1011" s="133"/>
      <c r="D1011" s="134">
        <v>12604</v>
      </c>
      <c r="E1011" s="7" t="s">
        <v>250</v>
      </c>
      <c r="F1011" s="8" t="s">
        <v>457</v>
      </c>
      <c r="G1011" s="16">
        <f>IFERROR(VLOOKUP(Table1[[#This Row],[Codigo_insumo]],BD_Insumos!$B:$E,4),"")</f>
        <v>3.5146000000000002</v>
      </c>
      <c r="H1011" s="140">
        <v>13.1</v>
      </c>
      <c r="I1011" s="9"/>
      <c r="J1011" s="22">
        <f t="shared" si="15"/>
        <v>46.041260000000001</v>
      </c>
      <c r="K1011" s="22" t="str">
        <f>IF(I1011&lt;&gt;"",SUMIF(Table1[Codigo_servico],A1011,Table1[Subtotal_insumo]),"")</f>
        <v/>
      </c>
      <c r="L1011" s="16">
        <f>IF(Table1[[#This Row],[Ordem_insumos]]&lt;&gt;0,VLOOKUP(Table1[[#This Row],[Codigo_servico]],Preencher_Orcamento!$B:$D,3,FALSE)*Table1[[#This Row],[Qtde_insumo]],"")</f>
        <v>0</v>
      </c>
      <c r="M1011" s="16">
        <f>IF(Table1[[#This Row],[Ordem_insumos]]&lt;&gt;0,VLOOKUP(Table1[[#This Row],[Codigo_servico]],Preencher_Orcamento!$B:$D,3,FALSE)*Table1[[#This Row],[Subtotal_insumo]],"")</f>
        <v>0</v>
      </c>
    </row>
    <row r="1012" spans="1:13" x14ac:dyDescent="0.25">
      <c r="A1012" s="6">
        <v>40134</v>
      </c>
      <c r="B1012" s="126">
        <v>2</v>
      </c>
      <c r="C1012" s="133"/>
      <c r="D1012" s="134">
        <v>2099</v>
      </c>
      <c r="E1012" s="7" t="s">
        <v>2205</v>
      </c>
      <c r="F1012" s="8" t="s">
        <v>2140</v>
      </c>
      <c r="G1012" s="16">
        <f>IFERROR(VLOOKUP(Table1[[#This Row],[Codigo_insumo]],BD_Insumos!$B:$E,4),"")</f>
        <v>12.627877718847255</v>
      </c>
      <c r="H1012" s="140">
        <v>0.8</v>
      </c>
      <c r="I1012" s="9"/>
      <c r="J1012" s="22">
        <f t="shared" si="15"/>
        <v>10.102302175077805</v>
      </c>
      <c r="K1012" s="22" t="str">
        <f>IF(I1012&lt;&gt;"",SUMIF(Table1[Codigo_servico],A1012,Table1[Subtotal_insumo]),"")</f>
        <v/>
      </c>
      <c r="L1012" s="16">
        <f>IF(Table1[[#This Row],[Ordem_insumos]]&lt;&gt;0,VLOOKUP(Table1[[#This Row],[Codigo_servico]],Preencher_Orcamento!$B:$D,3,FALSE)*Table1[[#This Row],[Qtde_insumo]],"")</f>
        <v>0</v>
      </c>
      <c r="M1012" s="16">
        <f>IF(Table1[[#This Row],[Ordem_insumos]]&lt;&gt;0,VLOOKUP(Table1[[#This Row],[Codigo_servico]],Preencher_Orcamento!$B:$D,3,FALSE)*Table1[[#This Row],[Subtotal_insumo]],"")</f>
        <v>0</v>
      </c>
    </row>
    <row r="1013" spans="1:13" ht="26.25" x14ac:dyDescent="0.25">
      <c r="A1013" s="6">
        <v>40134</v>
      </c>
      <c r="B1013" s="126">
        <v>3</v>
      </c>
      <c r="C1013" s="133"/>
      <c r="D1013" s="134">
        <v>10643</v>
      </c>
      <c r="E1013" s="7" t="s">
        <v>153</v>
      </c>
      <c r="F1013" s="8" t="s">
        <v>58</v>
      </c>
      <c r="G1013" s="18">
        <f>IFERROR(VLOOKUP(Table1[[#This Row],[Codigo_insumo]],BD_Insumos!$B:$E,4),"")</f>
        <v>442.98289999999997</v>
      </c>
      <c r="H1013" s="140">
        <v>1.0699999999999999E-2</v>
      </c>
      <c r="I1013" s="9"/>
      <c r="J1013" s="23">
        <f t="shared" si="15"/>
        <v>4.7399170299999991</v>
      </c>
      <c r="K1013" s="22" t="str">
        <f>IF(I1013&lt;&gt;"",SUMIF(Table1[Codigo_servico],A1013,Table1[Subtotal_insumo]),"")</f>
        <v/>
      </c>
      <c r="L1013" s="18">
        <f>IF(Table1[[#This Row],[Ordem_insumos]]&lt;&gt;0,VLOOKUP(Table1[[#This Row],[Codigo_servico]],Preencher_Orcamento!$B:$D,3,FALSE)*Table1[[#This Row],[Qtde_insumo]],"")</f>
        <v>0</v>
      </c>
      <c r="M1013" s="18">
        <f>IF(Table1[[#This Row],[Ordem_insumos]]&lt;&gt;0,VLOOKUP(Table1[[#This Row],[Codigo_servico]],Preencher_Orcamento!$B:$D,3,FALSE)*Table1[[#This Row],[Subtotal_insumo]],"")</f>
        <v>0</v>
      </c>
    </row>
    <row r="1014" spans="1:13" x14ac:dyDescent="0.25">
      <c r="A1014" s="6">
        <v>40134</v>
      </c>
      <c r="B1014" s="126">
        <v>4</v>
      </c>
      <c r="C1014" s="133"/>
      <c r="D1014" s="134">
        <v>2020</v>
      </c>
      <c r="E1014" s="7" t="s">
        <v>2188</v>
      </c>
      <c r="F1014" s="8" t="s">
        <v>2140</v>
      </c>
      <c r="G1014" s="18">
        <f>IFERROR(VLOOKUP(Table1[[#This Row],[Codigo_insumo]],BD_Insumos!$B:$E,4),"")</f>
        <v>15.860837164231068</v>
      </c>
      <c r="H1014" s="140">
        <v>0.8</v>
      </c>
      <c r="I1014" s="9"/>
      <c r="J1014" s="23">
        <f t="shared" si="15"/>
        <v>12.688669731384856</v>
      </c>
      <c r="K1014" s="22" t="str">
        <f>IF(I1014&lt;&gt;"",SUMIF(Table1[Codigo_servico],A1014,Table1[Subtotal_insumo]),"")</f>
        <v/>
      </c>
      <c r="L1014" s="18">
        <f>IF(Table1[[#This Row],[Ordem_insumos]]&lt;&gt;0,VLOOKUP(Table1[[#This Row],[Codigo_servico]],Preencher_Orcamento!$B:$D,3,FALSE)*Table1[[#This Row],[Qtde_insumo]],"")</f>
        <v>0</v>
      </c>
      <c r="M1014" s="18">
        <f>IF(Table1[[#This Row],[Ordem_insumos]]&lt;&gt;0,VLOOKUP(Table1[[#This Row],[Codigo_servico]],Preencher_Orcamento!$B:$D,3,FALSE)*Table1[[#This Row],[Subtotal_insumo]],"")</f>
        <v>0</v>
      </c>
    </row>
    <row r="1015" spans="1:13" x14ac:dyDescent="0.25">
      <c r="A1015" s="3">
        <v>40135</v>
      </c>
      <c r="B1015" s="125">
        <v>0</v>
      </c>
      <c r="C1015" s="131" t="s">
        <v>2565</v>
      </c>
      <c r="D1015" s="132"/>
      <c r="E1015" s="4"/>
      <c r="F1015" s="4"/>
      <c r="G1015" s="17" t="str">
        <f>IFERROR(VLOOKUP(Table1[[#This Row],[Codigo_insumo]],BD_Insumos!$B:$E,4),"")</f>
        <v/>
      </c>
      <c r="H1015" s="139"/>
      <c r="I1015" s="5" t="s">
        <v>170</v>
      </c>
      <c r="J1015" s="20" t="str">
        <f t="shared" si="15"/>
        <v/>
      </c>
      <c r="K1015" s="21">
        <f>IF(I1015&lt;&gt;"",SUMIF(Table1[Codigo_servico],A1015,Table1[Subtotal_insumo]),"")</f>
        <v>76.632293956462661</v>
      </c>
      <c r="L1015" s="17" t="str">
        <f>IF(Table1[[#This Row],[Ordem_insumos]]&lt;&gt;0,VLOOKUP(Table1[[#This Row],[Codigo_servico]],Preencher_Orcamento!$B:$D,3,FALSE)*Table1[[#This Row],[Qtde_insumo]],"")</f>
        <v/>
      </c>
      <c r="M1015" s="17" t="str">
        <f>IF(Table1[[#This Row],[Ordem_insumos]]&lt;&gt;0,VLOOKUP(Table1[[#This Row],[Codigo_servico]],Preencher_Orcamento!$B:$D,3,FALSE)*Table1[[#This Row],[Subtotal_insumo]],"")</f>
        <v/>
      </c>
    </row>
    <row r="1016" spans="1:13" x14ac:dyDescent="0.25">
      <c r="A1016" s="6">
        <v>40135</v>
      </c>
      <c r="B1016" s="126">
        <v>1</v>
      </c>
      <c r="C1016" s="133"/>
      <c r="D1016" s="134">
        <v>2020</v>
      </c>
      <c r="E1016" s="7" t="s">
        <v>2188</v>
      </c>
      <c r="F1016" s="8" t="s">
        <v>2140</v>
      </c>
      <c r="G1016" s="16">
        <f>IFERROR(VLOOKUP(Table1[[#This Row],[Codigo_insumo]],BD_Insumos!$B:$E,4),"")</f>
        <v>15.860837164231068</v>
      </c>
      <c r="H1016" s="140">
        <v>0.8</v>
      </c>
      <c r="I1016" s="9"/>
      <c r="J1016" s="22">
        <f t="shared" si="15"/>
        <v>12.688669731384856</v>
      </c>
      <c r="K1016" s="22" t="str">
        <f>IF(I1016&lt;&gt;"",SUMIF(Table1[Codigo_servico],A1016,Table1[Subtotal_insumo]),"")</f>
        <v/>
      </c>
      <c r="L1016" s="16">
        <f>IF(Table1[[#This Row],[Ordem_insumos]]&lt;&gt;0,VLOOKUP(Table1[[#This Row],[Codigo_servico]],Preencher_Orcamento!$B:$D,3,FALSE)*Table1[[#This Row],[Qtde_insumo]],"")</f>
        <v>0</v>
      </c>
      <c r="M1016" s="16">
        <f>IF(Table1[[#This Row],[Ordem_insumos]]&lt;&gt;0,VLOOKUP(Table1[[#This Row],[Codigo_servico]],Preencher_Orcamento!$B:$D,3,FALSE)*Table1[[#This Row],[Subtotal_insumo]],"")</f>
        <v>0</v>
      </c>
    </row>
    <row r="1017" spans="1:13" ht="26.25" x14ac:dyDescent="0.25">
      <c r="A1017" s="6">
        <v>40135</v>
      </c>
      <c r="B1017" s="126">
        <v>2</v>
      </c>
      <c r="C1017" s="133"/>
      <c r="D1017" s="134">
        <v>12611</v>
      </c>
      <c r="E1017" s="7" t="s">
        <v>251</v>
      </c>
      <c r="F1017" s="8" t="s">
        <v>457</v>
      </c>
      <c r="G1017" s="16">
        <f>IFERROR(VLOOKUP(Table1[[#This Row],[Codigo_insumo]],BD_Insumos!$B:$E,4),"")</f>
        <v>3.6196999999999999</v>
      </c>
      <c r="H1017" s="140">
        <v>13.1</v>
      </c>
      <c r="I1017" s="9"/>
      <c r="J1017" s="22">
        <f t="shared" si="15"/>
        <v>47.41807</v>
      </c>
      <c r="K1017" s="22" t="str">
        <f>IF(I1017&lt;&gt;"",SUMIF(Table1[Codigo_servico],A1017,Table1[Subtotal_insumo]),"")</f>
        <v/>
      </c>
      <c r="L1017" s="16">
        <f>IF(Table1[[#This Row],[Ordem_insumos]]&lt;&gt;0,VLOOKUP(Table1[[#This Row],[Codigo_servico]],Preencher_Orcamento!$B:$D,3,FALSE)*Table1[[#This Row],[Qtde_insumo]],"")</f>
        <v>0</v>
      </c>
      <c r="M1017" s="16">
        <f>IF(Table1[[#This Row],[Ordem_insumos]]&lt;&gt;0,VLOOKUP(Table1[[#This Row],[Codigo_servico]],Preencher_Orcamento!$B:$D,3,FALSE)*Table1[[#This Row],[Subtotal_insumo]],"")</f>
        <v>0</v>
      </c>
    </row>
    <row r="1018" spans="1:13" x14ac:dyDescent="0.25">
      <c r="A1018" s="6">
        <v>40135</v>
      </c>
      <c r="B1018" s="126">
        <v>3</v>
      </c>
      <c r="C1018" s="133"/>
      <c r="D1018" s="134">
        <v>2099</v>
      </c>
      <c r="E1018" s="7" t="s">
        <v>2205</v>
      </c>
      <c r="F1018" s="8" t="s">
        <v>2140</v>
      </c>
      <c r="G1018" s="18">
        <f>IFERROR(VLOOKUP(Table1[[#This Row],[Codigo_insumo]],BD_Insumos!$B:$E,4),"")</f>
        <v>12.627877718847255</v>
      </c>
      <c r="H1018" s="140">
        <v>0.8</v>
      </c>
      <c r="I1018" s="9"/>
      <c r="J1018" s="23">
        <f t="shared" si="15"/>
        <v>10.102302175077805</v>
      </c>
      <c r="K1018" s="22" t="str">
        <f>IF(I1018&lt;&gt;"",SUMIF(Table1[Codigo_servico],A1018,Table1[Subtotal_insumo]),"")</f>
        <v/>
      </c>
      <c r="L1018" s="18">
        <f>IF(Table1[[#This Row],[Ordem_insumos]]&lt;&gt;0,VLOOKUP(Table1[[#This Row],[Codigo_servico]],Preencher_Orcamento!$B:$D,3,FALSE)*Table1[[#This Row],[Qtde_insumo]],"")</f>
        <v>0</v>
      </c>
      <c r="M1018" s="18">
        <f>IF(Table1[[#This Row],[Ordem_insumos]]&lt;&gt;0,VLOOKUP(Table1[[#This Row],[Codigo_servico]],Preencher_Orcamento!$B:$D,3,FALSE)*Table1[[#This Row],[Subtotal_insumo]],"")</f>
        <v>0</v>
      </c>
    </row>
    <row r="1019" spans="1:13" ht="26.25" x14ac:dyDescent="0.25">
      <c r="A1019" s="6">
        <v>40135</v>
      </c>
      <c r="B1019" s="126">
        <v>4</v>
      </c>
      <c r="C1019" s="133"/>
      <c r="D1019" s="134">
        <v>10643</v>
      </c>
      <c r="E1019" s="7" t="s">
        <v>153</v>
      </c>
      <c r="F1019" s="8" t="s">
        <v>58</v>
      </c>
      <c r="G1019" s="18">
        <f>IFERROR(VLOOKUP(Table1[[#This Row],[Codigo_insumo]],BD_Insumos!$B:$E,4),"")</f>
        <v>442.98289999999997</v>
      </c>
      <c r="H1019" s="140">
        <v>1.4500000000000001E-2</v>
      </c>
      <c r="I1019" s="9"/>
      <c r="J1019" s="23">
        <f t="shared" si="15"/>
        <v>6.4232520500000003</v>
      </c>
      <c r="K1019" s="22" t="str">
        <f>IF(I1019&lt;&gt;"",SUMIF(Table1[Codigo_servico],A1019,Table1[Subtotal_insumo]),"")</f>
        <v/>
      </c>
      <c r="L1019" s="18">
        <f>IF(Table1[[#This Row],[Ordem_insumos]]&lt;&gt;0,VLOOKUP(Table1[[#This Row],[Codigo_servico]],Preencher_Orcamento!$B:$D,3,FALSE)*Table1[[#This Row],[Qtde_insumo]],"")</f>
        <v>0</v>
      </c>
      <c r="M1019" s="18">
        <f>IF(Table1[[#This Row],[Ordem_insumos]]&lt;&gt;0,VLOOKUP(Table1[[#This Row],[Codigo_servico]],Preencher_Orcamento!$B:$D,3,FALSE)*Table1[[#This Row],[Subtotal_insumo]],"")</f>
        <v>0</v>
      </c>
    </row>
    <row r="1020" spans="1:13" x14ac:dyDescent="0.25">
      <c r="A1020" s="3">
        <v>40136</v>
      </c>
      <c r="B1020" s="125">
        <v>0</v>
      </c>
      <c r="C1020" s="131" t="s">
        <v>2566</v>
      </c>
      <c r="D1020" s="132"/>
      <c r="E1020" s="4"/>
      <c r="F1020" s="4"/>
      <c r="G1020" s="17" t="str">
        <f>IFERROR(VLOOKUP(Table1[[#This Row],[Codigo_insumo]],BD_Insumos!$B:$E,4),"")</f>
        <v/>
      </c>
      <c r="H1020" s="139"/>
      <c r="I1020" s="5" t="s">
        <v>170</v>
      </c>
      <c r="J1020" s="20" t="str">
        <f t="shared" si="15"/>
        <v/>
      </c>
      <c r="K1020" s="21">
        <f>IF(I1020&lt;&gt;"",SUMIF(Table1[Codigo_servico],A1020,Table1[Subtotal_insumo]),"")</f>
        <v>81.261833956462652</v>
      </c>
      <c r="L1020" s="17" t="str">
        <f>IF(Table1[[#This Row],[Ordem_insumos]]&lt;&gt;0,VLOOKUP(Table1[[#This Row],[Codigo_servico]],Preencher_Orcamento!$B:$D,3,FALSE)*Table1[[#This Row],[Qtde_insumo]],"")</f>
        <v/>
      </c>
      <c r="M1020" s="17" t="str">
        <f>IF(Table1[[#This Row],[Ordem_insumos]]&lt;&gt;0,VLOOKUP(Table1[[#This Row],[Codigo_servico]],Preencher_Orcamento!$B:$D,3,FALSE)*Table1[[#This Row],[Subtotal_insumo]],"")</f>
        <v/>
      </c>
    </row>
    <row r="1021" spans="1:13" x14ac:dyDescent="0.25">
      <c r="A1021" s="6">
        <v>40136</v>
      </c>
      <c r="B1021" s="126">
        <v>1</v>
      </c>
      <c r="C1021" s="133"/>
      <c r="D1021" s="134">
        <v>2099</v>
      </c>
      <c r="E1021" s="7" t="s">
        <v>2205</v>
      </c>
      <c r="F1021" s="8" t="s">
        <v>2140</v>
      </c>
      <c r="G1021" s="16">
        <f>IFERROR(VLOOKUP(Table1[[#This Row],[Codigo_insumo]],BD_Insumos!$B:$E,4),"")</f>
        <v>12.627877718847255</v>
      </c>
      <c r="H1021" s="140">
        <v>0.8</v>
      </c>
      <c r="I1021" s="9"/>
      <c r="J1021" s="22">
        <f t="shared" si="15"/>
        <v>10.102302175077805</v>
      </c>
      <c r="K1021" s="22" t="str">
        <f>IF(I1021&lt;&gt;"",SUMIF(Table1[Codigo_servico],A1021,Table1[Subtotal_insumo]),"")</f>
        <v/>
      </c>
      <c r="L1021" s="16">
        <f>IF(Table1[[#This Row],[Ordem_insumos]]&lt;&gt;0,VLOOKUP(Table1[[#This Row],[Codigo_servico]],Preencher_Orcamento!$B:$D,3,FALSE)*Table1[[#This Row],[Qtde_insumo]],"")</f>
        <v>0</v>
      </c>
      <c r="M1021" s="16">
        <f>IF(Table1[[#This Row],[Ordem_insumos]]&lt;&gt;0,VLOOKUP(Table1[[#This Row],[Codigo_servico]],Preencher_Orcamento!$B:$D,3,FALSE)*Table1[[#This Row],[Subtotal_insumo]],"")</f>
        <v>0</v>
      </c>
    </row>
    <row r="1022" spans="1:13" ht="26.25" x14ac:dyDescent="0.25">
      <c r="A1022" s="6">
        <v>40136</v>
      </c>
      <c r="B1022" s="126">
        <v>2</v>
      </c>
      <c r="C1022" s="133"/>
      <c r="D1022" s="134">
        <v>10643</v>
      </c>
      <c r="E1022" s="7" t="s">
        <v>153</v>
      </c>
      <c r="F1022" s="8" t="s">
        <v>58</v>
      </c>
      <c r="G1022" s="16">
        <f>IFERROR(VLOOKUP(Table1[[#This Row],[Codigo_insumo]],BD_Insumos!$B:$E,4),"")</f>
        <v>442.98289999999997</v>
      </c>
      <c r="H1022" s="140">
        <v>1.4500000000000001E-2</v>
      </c>
      <c r="I1022" s="9"/>
      <c r="J1022" s="22">
        <f t="shared" si="15"/>
        <v>6.4232520500000003</v>
      </c>
      <c r="K1022" s="22" t="str">
        <f>IF(I1022&lt;&gt;"",SUMIF(Table1[Codigo_servico],A1022,Table1[Subtotal_insumo]),"")</f>
        <v/>
      </c>
      <c r="L1022" s="16">
        <f>IF(Table1[[#This Row],[Ordem_insumos]]&lt;&gt;0,VLOOKUP(Table1[[#This Row],[Codigo_servico]],Preencher_Orcamento!$B:$D,3,FALSE)*Table1[[#This Row],[Qtde_insumo]],"")</f>
        <v>0</v>
      </c>
      <c r="M1022" s="16">
        <f>IF(Table1[[#This Row],[Ordem_insumos]]&lt;&gt;0,VLOOKUP(Table1[[#This Row],[Codigo_servico]],Preencher_Orcamento!$B:$D,3,FALSE)*Table1[[#This Row],[Subtotal_insumo]],"")</f>
        <v>0</v>
      </c>
    </row>
    <row r="1023" spans="1:13" x14ac:dyDescent="0.25">
      <c r="A1023" s="6">
        <v>40136</v>
      </c>
      <c r="B1023" s="126">
        <v>3</v>
      </c>
      <c r="C1023" s="133"/>
      <c r="D1023" s="134">
        <v>2020</v>
      </c>
      <c r="E1023" s="7" t="s">
        <v>2188</v>
      </c>
      <c r="F1023" s="8" t="s">
        <v>2140</v>
      </c>
      <c r="G1023" s="18">
        <f>IFERROR(VLOOKUP(Table1[[#This Row],[Codigo_insumo]],BD_Insumos!$B:$E,4),"")</f>
        <v>15.860837164231068</v>
      </c>
      <c r="H1023" s="140">
        <v>0.8</v>
      </c>
      <c r="I1023" s="9"/>
      <c r="J1023" s="23">
        <f t="shared" si="15"/>
        <v>12.688669731384856</v>
      </c>
      <c r="K1023" s="22" t="str">
        <f>IF(I1023&lt;&gt;"",SUMIF(Table1[Codigo_servico],A1023,Table1[Subtotal_insumo]),"")</f>
        <v/>
      </c>
      <c r="L1023" s="18">
        <f>IF(Table1[[#This Row],[Ordem_insumos]]&lt;&gt;0,VLOOKUP(Table1[[#This Row],[Codigo_servico]],Preencher_Orcamento!$B:$D,3,FALSE)*Table1[[#This Row],[Qtde_insumo]],"")</f>
        <v>0</v>
      </c>
      <c r="M1023" s="18">
        <f>IF(Table1[[#This Row],[Ordem_insumos]]&lt;&gt;0,VLOOKUP(Table1[[#This Row],[Codigo_servico]],Preencher_Orcamento!$B:$D,3,FALSE)*Table1[[#This Row],[Subtotal_insumo]],"")</f>
        <v>0</v>
      </c>
    </row>
    <row r="1024" spans="1:13" ht="26.25" x14ac:dyDescent="0.25">
      <c r="A1024" s="6">
        <v>40136</v>
      </c>
      <c r="B1024" s="126">
        <v>4</v>
      </c>
      <c r="C1024" s="133"/>
      <c r="D1024" s="134">
        <v>12612</v>
      </c>
      <c r="E1024" s="7" t="s">
        <v>252</v>
      </c>
      <c r="F1024" s="8" t="s">
        <v>457</v>
      </c>
      <c r="G1024" s="18">
        <f>IFERROR(VLOOKUP(Table1[[#This Row],[Codigo_insumo]],BD_Insumos!$B:$E,4),"")</f>
        <v>3.9731000000000001</v>
      </c>
      <c r="H1024" s="140">
        <v>13.1</v>
      </c>
      <c r="I1024" s="9"/>
      <c r="J1024" s="23">
        <f t="shared" si="15"/>
        <v>52.047609999999999</v>
      </c>
      <c r="K1024" s="22" t="str">
        <f>IF(I1024&lt;&gt;"",SUMIF(Table1[Codigo_servico],A1024,Table1[Subtotal_insumo]),"")</f>
        <v/>
      </c>
      <c r="L1024" s="18">
        <f>IF(Table1[[#This Row],[Ordem_insumos]]&lt;&gt;0,VLOOKUP(Table1[[#This Row],[Codigo_servico]],Preencher_Orcamento!$B:$D,3,FALSE)*Table1[[#This Row],[Qtde_insumo]],"")</f>
        <v>0</v>
      </c>
      <c r="M1024" s="18">
        <f>IF(Table1[[#This Row],[Ordem_insumos]]&lt;&gt;0,VLOOKUP(Table1[[#This Row],[Codigo_servico]],Preencher_Orcamento!$B:$D,3,FALSE)*Table1[[#This Row],[Subtotal_insumo]],"")</f>
        <v>0</v>
      </c>
    </row>
    <row r="1025" spans="1:13" x14ac:dyDescent="0.25">
      <c r="A1025" s="3">
        <v>40137</v>
      </c>
      <c r="B1025" s="125">
        <v>0</v>
      </c>
      <c r="C1025" s="131" t="s">
        <v>2567</v>
      </c>
      <c r="D1025" s="132"/>
      <c r="E1025" s="4"/>
      <c r="F1025" s="4"/>
      <c r="G1025" s="17" t="str">
        <f>IFERROR(VLOOKUP(Table1[[#This Row],[Codigo_insumo]],BD_Insumos!$B:$E,4),"")</f>
        <v/>
      </c>
      <c r="H1025" s="139"/>
      <c r="I1025" s="5" t="s">
        <v>170</v>
      </c>
      <c r="J1025" s="20" t="str">
        <f t="shared" si="15"/>
        <v/>
      </c>
      <c r="K1025" s="21">
        <f>IF(I1025&lt;&gt;"",SUMIF(Table1[Codigo_servico],A1025,Table1[Subtotal_insumo]),"")</f>
        <v>83.522893956462653</v>
      </c>
      <c r="L1025" s="17" t="str">
        <f>IF(Table1[[#This Row],[Ordem_insumos]]&lt;&gt;0,VLOOKUP(Table1[[#This Row],[Codigo_servico]],Preencher_Orcamento!$B:$D,3,FALSE)*Table1[[#This Row],[Qtde_insumo]],"")</f>
        <v/>
      </c>
      <c r="M1025" s="17" t="str">
        <f>IF(Table1[[#This Row],[Ordem_insumos]]&lt;&gt;0,VLOOKUP(Table1[[#This Row],[Codigo_servico]],Preencher_Orcamento!$B:$D,3,FALSE)*Table1[[#This Row],[Subtotal_insumo]],"")</f>
        <v/>
      </c>
    </row>
    <row r="1026" spans="1:13" x14ac:dyDescent="0.25">
      <c r="A1026" s="6">
        <v>40137</v>
      </c>
      <c r="B1026" s="126">
        <v>1</v>
      </c>
      <c r="C1026" s="133"/>
      <c r="D1026" s="134">
        <v>2020</v>
      </c>
      <c r="E1026" s="7" t="s">
        <v>2188</v>
      </c>
      <c r="F1026" s="8" t="s">
        <v>2140</v>
      </c>
      <c r="G1026" s="16">
        <f>IFERROR(VLOOKUP(Table1[[#This Row],[Codigo_insumo]],BD_Insumos!$B:$E,4),"")</f>
        <v>15.860837164231068</v>
      </c>
      <c r="H1026" s="140">
        <v>0.8</v>
      </c>
      <c r="I1026" s="9"/>
      <c r="J1026" s="22">
        <f t="shared" ref="J1026:J1089" si="16">IF(I1026="",G1026*H1026,"")</f>
        <v>12.688669731384856</v>
      </c>
      <c r="K1026" s="22" t="str">
        <f>IF(I1026&lt;&gt;"",SUMIF(Table1[Codigo_servico],A1026,Table1[Subtotal_insumo]),"")</f>
        <v/>
      </c>
      <c r="L1026" s="16">
        <f>IF(Table1[[#This Row],[Ordem_insumos]]&lt;&gt;0,VLOOKUP(Table1[[#This Row],[Codigo_servico]],Preencher_Orcamento!$B:$D,3,FALSE)*Table1[[#This Row],[Qtde_insumo]],"")</f>
        <v>0</v>
      </c>
      <c r="M1026" s="16">
        <f>IF(Table1[[#This Row],[Ordem_insumos]]&lt;&gt;0,VLOOKUP(Table1[[#This Row],[Codigo_servico]],Preencher_Orcamento!$B:$D,3,FALSE)*Table1[[#This Row],[Subtotal_insumo]],"")</f>
        <v>0</v>
      </c>
    </row>
    <row r="1027" spans="1:13" ht="26.25" x14ac:dyDescent="0.25">
      <c r="A1027" s="6">
        <v>40137</v>
      </c>
      <c r="B1027" s="126">
        <v>2</v>
      </c>
      <c r="C1027" s="133"/>
      <c r="D1027" s="134">
        <v>12613</v>
      </c>
      <c r="E1027" s="7" t="s">
        <v>253</v>
      </c>
      <c r="F1027" s="8" t="s">
        <v>457</v>
      </c>
      <c r="G1027" s="16">
        <f>IFERROR(VLOOKUP(Table1[[#This Row],[Codigo_insumo]],BD_Insumos!$B:$E,4),"")</f>
        <v>4.1456999999999997</v>
      </c>
      <c r="H1027" s="140">
        <v>13.1</v>
      </c>
      <c r="I1027" s="9"/>
      <c r="J1027" s="22">
        <f t="shared" si="16"/>
        <v>54.308669999999992</v>
      </c>
      <c r="K1027" s="22" t="str">
        <f>IF(I1027&lt;&gt;"",SUMIF(Table1[Codigo_servico],A1027,Table1[Subtotal_insumo]),"")</f>
        <v/>
      </c>
      <c r="L1027" s="16">
        <f>IF(Table1[[#This Row],[Ordem_insumos]]&lt;&gt;0,VLOOKUP(Table1[[#This Row],[Codigo_servico]],Preencher_Orcamento!$B:$D,3,FALSE)*Table1[[#This Row],[Qtde_insumo]],"")</f>
        <v>0</v>
      </c>
      <c r="M1027" s="16">
        <f>IF(Table1[[#This Row],[Ordem_insumos]]&lt;&gt;0,VLOOKUP(Table1[[#This Row],[Codigo_servico]],Preencher_Orcamento!$B:$D,3,FALSE)*Table1[[#This Row],[Subtotal_insumo]],"")</f>
        <v>0</v>
      </c>
    </row>
    <row r="1028" spans="1:13" x14ac:dyDescent="0.25">
      <c r="A1028" s="6">
        <v>40137</v>
      </c>
      <c r="B1028" s="126">
        <v>3</v>
      </c>
      <c r="C1028" s="133"/>
      <c r="D1028" s="134">
        <v>2099</v>
      </c>
      <c r="E1028" s="7" t="s">
        <v>2205</v>
      </c>
      <c r="F1028" s="8" t="s">
        <v>2140</v>
      </c>
      <c r="G1028" s="18">
        <f>IFERROR(VLOOKUP(Table1[[#This Row],[Codigo_insumo]],BD_Insumos!$B:$E,4),"")</f>
        <v>12.627877718847255</v>
      </c>
      <c r="H1028" s="140">
        <v>0.8</v>
      </c>
      <c r="I1028" s="9"/>
      <c r="J1028" s="23">
        <f t="shared" si="16"/>
        <v>10.102302175077805</v>
      </c>
      <c r="K1028" s="22" t="str">
        <f>IF(I1028&lt;&gt;"",SUMIF(Table1[Codigo_servico],A1028,Table1[Subtotal_insumo]),"")</f>
        <v/>
      </c>
      <c r="L1028" s="18">
        <f>IF(Table1[[#This Row],[Ordem_insumos]]&lt;&gt;0,VLOOKUP(Table1[[#This Row],[Codigo_servico]],Preencher_Orcamento!$B:$D,3,FALSE)*Table1[[#This Row],[Qtde_insumo]],"")</f>
        <v>0</v>
      </c>
      <c r="M1028" s="18">
        <f>IF(Table1[[#This Row],[Ordem_insumos]]&lt;&gt;0,VLOOKUP(Table1[[#This Row],[Codigo_servico]],Preencher_Orcamento!$B:$D,3,FALSE)*Table1[[#This Row],[Subtotal_insumo]],"")</f>
        <v>0</v>
      </c>
    </row>
    <row r="1029" spans="1:13" ht="26.25" x14ac:dyDescent="0.25">
      <c r="A1029" s="6">
        <v>40137</v>
      </c>
      <c r="B1029" s="126">
        <v>4</v>
      </c>
      <c r="C1029" s="133"/>
      <c r="D1029" s="134">
        <v>10643</v>
      </c>
      <c r="E1029" s="7" t="s">
        <v>153</v>
      </c>
      <c r="F1029" s="8" t="s">
        <v>58</v>
      </c>
      <c r="G1029" s="18">
        <f>IFERROR(VLOOKUP(Table1[[#This Row],[Codigo_insumo]],BD_Insumos!$B:$E,4),"")</f>
        <v>442.98289999999997</v>
      </c>
      <c r="H1029" s="140">
        <v>1.4500000000000001E-2</v>
      </c>
      <c r="I1029" s="9"/>
      <c r="J1029" s="23">
        <f t="shared" si="16"/>
        <v>6.4232520500000003</v>
      </c>
      <c r="K1029" s="22" t="str">
        <f>IF(I1029&lt;&gt;"",SUMIF(Table1[Codigo_servico],A1029,Table1[Subtotal_insumo]),"")</f>
        <v/>
      </c>
      <c r="L1029" s="18">
        <f>IF(Table1[[#This Row],[Ordem_insumos]]&lt;&gt;0,VLOOKUP(Table1[[#This Row],[Codigo_servico]],Preencher_Orcamento!$B:$D,3,FALSE)*Table1[[#This Row],[Qtde_insumo]],"")</f>
        <v>0</v>
      </c>
      <c r="M1029" s="18">
        <f>IF(Table1[[#This Row],[Ordem_insumos]]&lt;&gt;0,VLOOKUP(Table1[[#This Row],[Codigo_servico]],Preencher_Orcamento!$B:$D,3,FALSE)*Table1[[#This Row],[Subtotal_insumo]],"")</f>
        <v>0</v>
      </c>
    </row>
    <row r="1030" spans="1:13" x14ac:dyDescent="0.25">
      <c r="A1030" s="3">
        <v>40138</v>
      </c>
      <c r="B1030" s="125">
        <v>0</v>
      </c>
      <c r="C1030" s="131" t="s">
        <v>2568</v>
      </c>
      <c r="D1030" s="132"/>
      <c r="E1030" s="4"/>
      <c r="F1030" s="4"/>
      <c r="G1030" s="17" t="str">
        <f>IFERROR(VLOOKUP(Table1[[#This Row],[Codigo_insumo]],BD_Insumos!$B:$E,4),"")</f>
        <v/>
      </c>
      <c r="H1030" s="139"/>
      <c r="I1030" s="5" t="s">
        <v>170</v>
      </c>
      <c r="J1030" s="20" t="str">
        <f t="shared" si="16"/>
        <v/>
      </c>
      <c r="K1030" s="21">
        <f>IF(I1030&lt;&gt;"",SUMIF(Table1[Codigo_servico],A1030,Table1[Subtotal_insumo]),"")</f>
        <v>88.692153956462661</v>
      </c>
      <c r="L1030" s="17" t="str">
        <f>IF(Table1[[#This Row],[Ordem_insumos]]&lt;&gt;0,VLOOKUP(Table1[[#This Row],[Codigo_servico]],Preencher_Orcamento!$B:$D,3,FALSE)*Table1[[#This Row],[Qtde_insumo]],"")</f>
        <v/>
      </c>
      <c r="M1030" s="17" t="str">
        <f>IF(Table1[[#This Row],[Ordem_insumos]]&lt;&gt;0,VLOOKUP(Table1[[#This Row],[Codigo_servico]],Preencher_Orcamento!$B:$D,3,FALSE)*Table1[[#This Row],[Subtotal_insumo]],"")</f>
        <v/>
      </c>
    </row>
    <row r="1031" spans="1:13" x14ac:dyDescent="0.25">
      <c r="A1031" s="6">
        <v>40138</v>
      </c>
      <c r="B1031" s="126">
        <v>1</v>
      </c>
      <c r="C1031" s="133"/>
      <c r="D1031" s="134">
        <v>2020</v>
      </c>
      <c r="E1031" s="7" t="s">
        <v>2188</v>
      </c>
      <c r="F1031" s="8" t="s">
        <v>2140</v>
      </c>
      <c r="G1031" s="16">
        <f>IFERROR(VLOOKUP(Table1[[#This Row],[Codigo_insumo]],BD_Insumos!$B:$E,4),"")</f>
        <v>15.860837164231068</v>
      </c>
      <c r="H1031" s="140">
        <v>0.8</v>
      </c>
      <c r="I1031" s="9"/>
      <c r="J1031" s="22">
        <f t="shared" si="16"/>
        <v>12.688669731384856</v>
      </c>
      <c r="K1031" s="22" t="str">
        <f>IF(I1031&lt;&gt;"",SUMIF(Table1[Codigo_servico],A1031,Table1[Subtotal_insumo]),"")</f>
        <v/>
      </c>
      <c r="L1031" s="16">
        <f>IF(Table1[[#This Row],[Ordem_insumos]]&lt;&gt;0,VLOOKUP(Table1[[#This Row],[Codigo_servico]],Preencher_Orcamento!$B:$D,3,FALSE)*Table1[[#This Row],[Qtde_insumo]],"")</f>
        <v>0</v>
      </c>
      <c r="M1031" s="16">
        <f>IF(Table1[[#This Row],[Ordem_insumos]]&lt;&gt;0,VLOOKUP(Table1[[#This Row],[Codigo_servico]],Preencher_Orcamento!$B:$D,3,FALSE)*Table1[[#This Row],[Subtotal_insumo]],"")</f>
        <v>0</v>
      </c>
    </row>
    <row r="1032" spans="1:13" ht="26.25" x14ac:dyDescent="0.25">
      <c r="A1032" s="6">
        <v>40138</v>
      </c>
      <c r="B1032" s="126">
        <v>2</v>
      </c>
      <c r="C1032" s="133"/>
      <c r="D1032" s="134">
        <v>10643</v>
      </c>
      <c r="E1032" s="7" t="s">
        <v>153</v>
      </c>
      <c r="F1032" s="8" t="s">
        <v>58</v>
      </c>
      <c r="G1032" s="16">
        <f>IFERROR(VLOOKUP(Table1[[#This Row],[Codigo_insumo]],BD_Insumos!$B:$E,4),"")</f>
        <v>442.98289999999997</v>
      </c>
      <c r="H1032" s="140">
        <v>1.4500000000000001E-2</v>
      </c>
      <c r="I1032" s="9"/>
      <c r="J1032" s="22">
        <f t="shared" si="16"/>
        <v>6.4232520500000003</v>
      </c>
      <c r="K1032" s="22" t="str">
        <f>IF(I1032&lt;&gt;"",SUMIF(Table1[Codigo_servico],A1032,Table1[Subtotal_insumo]),"")</f>
        <v/>
      </c>
      <c r="L1032" s="16">
        <f>IF(Table1[[#This Row],[Ordem_insumos]]&lt;&gt;0,VLOOKUP(Table1[[#This Row],[Codigo_servico]],Preencher_Orcamento!$B:$D,3,FALSE)*Table1[[#This Row],[Qtde_insumo]],"")</f>
        <v>0</v>
      </c>
      <c r="M1032" s="16">
        <f>IF(Table1[[#This Row],[Ordem_insumos]]&lt;&gt;0,VLOOKUP(Table1[[#This Row],[Codigo_servico]],Preencher_Orcamento!$B:$D,3,FALSE)*Table1[[#This Row],[Subtotal_insumo]],"")</f>
        <v>0</v>
      </c>
    </row>
    <row r="1033" spans="1:13" x14ac:dyDescent="0.25">
      <c r="A1033" s="6">
        <v>40138</v>
      </c>
      <c r="B1033" s="126">
        <v>3</v>
      </c>
      <c r="C1033" s="133"/>
      <c r="D1033" s="134">
        <v>2099</v>
      </c>
      <c r="E1033" s="7" t="s">
        <v>2205</v>
      </c>
      <c r="F1033" s="8" t="s">
        <v>2140</v>
      </c>
      <c r="G1033" s="18">
        <f>IFERROR(VLOOKUP(Table1[[#This Row],[Codigo_insumo]],BD_Insumos!$B:$E,4),"")</f>
        <v>12.627877718847255</v>
      </c>
      <c r="H1033" s="140">
        <v>0.8</v>
      </c>
      <c r="I1033" s="9"/>
      <c r="J1033" s="23">
        <f t="shared" si="16"/>
        <v>10.102302175077805</v>
      </c>
      <c r="K1033" s="22" t="str">
        <f>IF(I1033&lt;&gt;"",SUMIF(Table1[Codigo_servico],A1033,Table1[Subtotal_insumo]),"")</f>
        <v/>
      </c>
      <c r="L1033" s="18">
        <f>IF(Table1[[#This Row],[Ordem_insumos]]&lt;&gt;0,VLOOKUP(Table1[[#This Row],[Codigo_servico]],Preencher_Orcamento!$B:$D,3,FALSE)*Table1[[#This Row],[Qtde_insumo]],"")</f>
        <v>0</v>
      </c>
      <c r="M1033" s="18">
        <f>IF(Table1[[#This Row],[Ordem_insumos]]&lt;&gt;0,VLOOKUP(Table1[[#This Row],[Codigo_servico]],Preencher_Orcamento!$B:$D,3,FALSE)*Table1[[#This Row],[Subtotal_insumo]],"")</f>
        <v>0</v>
      </c>
    </row>
    <row r="1034" spans="1:13" ht="26.25" x14ac:dyDescent="0.25">
      <c r="A1034" s="6">
        <v>40138</v>
      </c>
      <c r="B1034" s="126">
        <v>4</v>
      </c>
      <c r="C1034" s="133"/>
      <c r="D1034" s="134">
        <v>12614</v>
      </c>
      <c r="E1034" s="7" t="s">
        <v>254</v>
      </c>
      <c r="F1034" s="8" t="s">
        <v>457</v>
      </c>
      <c r="G1034" s="18">
        <f>IFERROR(VLOOKUP(Table1[[#This Row],[Codigo_insumo]],BD_Insumos!$B:$E,4),"")</f>
        <v>4.5403000000000002</v>
      </c>
      <c r="H1034" s="140">
        <v>13.1</v>
      </c>
      <c r="I1034" s="9"/>
      <c r="J1034" s="23">
        <f t="shared" si="16"/>
        <v>59.477930000000001</v>
      </c>
      <c r="K1034" s="22" t="str">
        <f>IF(I1034&lt;&gt;"",SUMIF(Table1[Codigo_servico],A1034,Table1[Subtotal_insumo]),"")</f>
        <v/>
      </c>
      <c r="L1034" s="18">
        <f>IF(Table1[[#This Row],[Ordem_insumos]]&lt;&gt;0,VLOOKUP(Table1[[#This Row],[Codigo_servico]],Preencher_Orcamento!$B:$D,3,FALSE)*Table1[[#This Row],[Qtde_insumo]],"")</f>
        <v>0</v>
      </c>
      <c r="M1034" s="18">
        <f>IF(Table1[[#This Row],[Ordem_insumos]]&lt;&gt;0,VLOOKUP(Table1[[#This Row],[Codigo_servico]],Preencher_Orcamento!$B:$D,3,FALSE)*Table1[[#This Row],[Subtotal_insumo]],"")</f>
        <v>0</v>
      </c>
    </row>
    <row r="1035" spans="1:13" x14ac:dyDescent="0.25">
      <c r="A1035" s="3">
        <v>40140</v>
      </c>
      <c r="B1035" s="125">
        <v>0</v>
      </c>
      <c r="C1035" s="131" t="s">
        <v>2569</v>
      </c>
      <c r="D1035" s="132"/>
      <c r="E1035" s="4"/>
      <c r="F1035" s="4"/>
      <c r="G1035" s="17" t="str">
        <f>IFERROR(VLOOKUP(Table1[[#This Row],[Codigo_insumo]],BD_Insumos!$B:$E,4),"")</f>
        <v/>
      </c>
      <c r="H1035" s="139"/>
      <c r="I1035" s="5" t="s">
        <v>170</v>
      </c>
      <c r="J1035" s="20" t="str">
        <f t="shared" si="16"/>
        <v/>
      </c>
      <c r="K1035" s="21">
        <f>IF(I1035&lt;&gt;"",SUMIF(Table1[Codigo_servico],A1035,Table1[Subtotal_insumo]),"")</f>
        <v>40.214536186147342</v>
      </c>
      <c r="L1035" s="17" t="str">
        <f>IF(Table1[[#This Row],[Ordem_insumos]]&lt;&gt;0,VLOOKUP(Table1[[#This Row],[Codigo_servico]],Preencher_Orcamento!$B:$D,3,FALSE)*Table1[[#This Row],[Qtde_insumo]],"")</f>
        <v/>
      </c>
      <c r="M1035" s="17" t="str">
        <f>IF(Table1[[#This Row],[Ordem_insumos]]&lt;&gt;0,VLOOKUP(Table1[[#This Row],[Codigo_servico]],Preencher_Orcamento!$B:$D,3,FALSE)*Table1[[#This Row],[Subtotal_insumo]],"")</f>
        <v/>
      </c>
    </row>
    <row r="1036" spans="1:13" x14ac:dyDescent="0.25">
      <c r="A1036" s="6">
        <v>40140</v>
      </c>
      <c r="B1036" s="126">
        <v>1</v>
      </c>
      <c r="C1036" s="133"/>
      <c r="D1036" s="134">
        <v>2099</v>
      </c>
      <c r="E1036" s="7" t="s">
        <v>2205</v>
      </c>
      <c r="F1036" s="8" t="s">
        <v>2140</v>
      </c>
      <c r="G1036" s="16">
        <f>IFERROR(VLOOKUP(Table1[[#This Row],[Codigo_insumo]],BD_Insumos!$B:$E,4),"")</f>
        <v>12.627877718847255</v>
      </c>
      <c r="H1036" s="140">
        <v>0.6603</v>
      </c>
      <c r="I1036" s="9"/>
      <c r="J1036" s="22">
        <f t="shared" si="16"/>
        <v>8.3381876577548422</v>
      </c>
      <c r="K1036" s="22" t="str">
        <f>IF(I1036&lt;&gt;"",SUMIF(Table1[Codigo_servico],A1036,Table1[Subtotal_insumo]),"")</f>
        <v/>
      </c>
      <c r="L1036" s="16">
        <f>IF(Table1[[#This Row],[Ordem_insumos]]&lt;&gt;0,VLOOKUP(Table1[[#This Row],[Codigo_servico]],Preencher_Orcamento!$B:$D,3,FALSE)*Table1[[#This Row],[Qtde_insumo]],"")</f>
        <v>0</v>
      </c>
      <c r="M1036" s="16">
        <f>IF(Table1[[#This Row],[Ordem_insumos]]&lt;&gt;0,VLOOKUP(Table1[[#This Row],[Codigo_servico]],Preencher_Orcamento!$B:$D,3,FALSE)*Table1[[#This Row],[Subtotal_insumo]],"")</f>
        <v>0</v>
      </c>
    </row>
    <row r="1037" spans="1:13" ht="26.25" x14ac:dyDescent="0.25">
      <c r="A1037" s="6">
        <v>40140</v>
      </c>
      <c r="B1037" s="126">
        <v>2</v>
      </c>
      <c r="C1037" s="133"/>
      <c r="D1037" s="134">
        <v>12530</v>
      </c>
      <c r="E1037" s="7" t="s">
        <v>233</v>
      </c>
      <c r="F1037" s="8" t="s">
        <v>457</v>
      </c>
      <c r="G1037" s="16">
        <f>IFERROR(VLOOKUP(Table1[[#This Row],[Codigo_insumo]],BD_Insumos!$B:$E,4),"")</f>
        <v>1.4452</v>
      </c>
      <c r="H1037" s="140">
        <v>13.1</v>
      </c>
      <c r="I1037" s="9"/>
      <c r="J1037" s="22">
        <f t="shared" si="16"/>
        <v>18.932120000000001</v>
      </c>
      <c r="K1037" s="22" t="str">
        <f>IF(I1037&lt;&gt;"",SUMIF(Table1[Codigo_servico],A1037,Table1[Subtotal_insumo]),"")</f>
        <v/>
      </c>
      <c r="L1037" s="16">
        <f>IF(Table1[[#This Row],[Ordem_insumos]]&lt;&gt;0,VLOOKUP(Table1[[#This Row],[Codigo_servico]],Preencher_Orcamento!$B:$D,3,FALSE)*Table1[[#This Row],[Qtde_insumo]],"")</f>
        <v>0</v>
      </c>
      <c r="M1037" s="16">
        <f>IF(Table1[[#This Row],[Ordem_insumos]]&lt;&gt;0,VLOOKUP(Table1[[#This Row],[Codigo_servico]],Preencher_Orcamento!$B:$D,3,FALSE)*Table1[[#This Row],[Subtotal_insumo]],"")</f>
        <v>0</v>
      </c>
    </row>
    <row r="1038" spans="1:13" ht="26.25" x14ac:dyDescent="0.25">
      <c r="A1038" s="6">
        <v>40140</v>
      </c>
      <c r="B1038" s="126">
        <v>3</v>
      </c>
      <c r="C1038" s="133"/>
      <c r="D1038" s="134">
        <v>10645</v>
      </c>
      <c r="E1038" s="7" t="s">
        <v>155</v>
      </c>
      <c r="F1038" s="8" t="s">
        <v>58</v>
      </c>
      <c r="G1038" s="18">
        <f>IFERROR(VLOOKUP(Table1[[#This Row],[Codigo_insumo]],BD_Insumos!$B:$E,4),"")</f>
        <v>309.5095</v>
      </c>
      <c r="H1038" s="140">
        <v>8.0000000000000002E-3</v>
      </c>
      <c r="I1038" s="9"/>
      <c r="J1038" s="23">
        <f t="shared" si="16"/>
        <v>2.4760759999999999</v>
      </c>
      <c r="K1038" s="22" t="str">
        <f>IF(I1038&lt;&gt;"",SUMIF(Table1[Codigo_servico],A1038,Table1[Subtotal_insumo]),"")</f>
        <v/>
      </c>
      <c r="L1038" s="18">
        <f>IF(Table1[[#This Row],[Ordem_insumos]]&lt;&gt;0,VLOOKUP(Table1[[#This Row],[Codigo_servico]],Preencher_Orcamento!$B:$D,3,FALSE)*Table1[[#This Row],[Qtde_insumo]],"")</f>
        <v>0</v>
      </c>
      <c r="M1038" s="18">
        <f>IF(Table1[[#This Row],[Ordem_insumos]]&lt;&gt;0,VLOOKUP(Table1[[#This Row],[Codigo_servico]],Preencher_Orcamento!$B:$D,3,FALSE)*Table1[[#This Row],[Subtotal_insumo]],"")</f>
        <v>0</v>
      </c>
    </row>
    <row r="1039" spans="1:13" x14ac:dyDescent="0.25">
      <c r="A1039" s="6">
        <v>40140</v>
      </c>
      <c r="B1039" s="126">
        <v>4</v>
      </c>
      <c r="C1039" s="133"/>
      <c r="D1039" s="134">
        <v>2020</v>
      </c>
      <c r="E1039" s="7" t="s">
        <v>2188</v>
      </c>
      <c r="F1039" s="8" t="s">
        <v>2140</v>
      </c>
      <c r="G1039" s="18">
        <f>IFERROR(VLOOKUP(Table1[[#This Row],[Codigo_insumo]],BD_Insumos!$B:$E,4),"")</f>
        <v>15.860837164231068</v>
      </c>
      <c r="H1039" s="140">
        <v>0.66</v>
      </c>
      <c r="I1039" s="9"/>
      <c r="J1039" s="23">
        <f t="shared" si="16"/>
        <v>10.468152528392505</v>
      </c>
      <c r="K1039" s="22" t="str">
        <f>IF(I1039&lt;&gt;"",SUMIF(Table1[Codigo_servico],A1039,Table1[Subtotal_insumo]),"")</f>
        <v/>
      </c>
      <c r="L1039" s="18">
        <f>IF(Table1[[#This Row],[Ordem_insumos]]&lt;&gt;0,VLOOKUP(Table1[[#This Row],[Codigo_servico]],Preencher_Orcamento!$B:$D,3,FALSE)*Table1[[#This Row],[Qtde_insumo]],"")</f>
        <v>0</v>
      </c>
      <c r="M1039" s="18">
        <f>IF(Table1[[#This Row],[Ordem_insumos]]&lt;&gt;0,VLOOKUP(Table1[[#This Row],[Codigo_servico]],Preencher_Orcamento!$B:$D,3,FALSE)*Table1[[#This Row],[Subtotal_insumo]],"")</f>
        <v>0</v>
      </c>
    </row>
    <row r="1040" spans="1:13" x14ac:dyDescent="0.25">
      <c r="A1040" s="3">
        <v>40141</v>
      </c>
      <c r="B1040" s="125">
        <v>0</v>
      </c>
      <c r="C1040" s="131" t="s">
        <v>2570</v>
      </c>
      <c r="D1040" s="132"/>
      <c r="E1040" s="4"/>
      <c r="F1040" s="4"/>
      <c r="G1040" s="17" t="str">
        <f>IFERROR(VLOOKUP(Table1[[#This Row],[Codigo_insumo]],BD_Insumos!$B:$E,4),"")</f>
        <v/>
      </c>
      <c r="H1040" s="139"/>
      <c r="I1040" s="5" t="s">
        <v>170</v>
      </c>
      <c r="J1040" s="20" t="str">
        <f t="shared" si="16"/>
        <v/>
      </c>
      <c r="K1040" s="21">
        <f>IF(I1040&lt;&gt;"",SUMIF(Table1[Codigo_servico],A1040,Table1[Subtotal_insumo]),"")</f>
        <v>46.554526852398908</v>
      </c>
      <c r="L1040" s="17" t="str">
        <f>IF(Table1[[#This Row],[Ordem_insumos]]&lt;&gt;0,VLOOKUP(Table1[[#This Row],[Codigo_servico]],Preencher_Orcamento!$B:$D,3,FALSE)*Table1[[#This Row],[Qtde_insumo]],"")</f>
        <v/>
      </c>
      <c r="M1040" s="17" t="str">
        <f>IF(Table1[[#This Row],[Ordem_insumos]]&lt;&gt;0,VLOOKUP(Table1[[#This Row],[Codigo_servico]],Preencher_Orcamento!$B:$D,3,FALSE)*Table1[[#This Row],[Subtotal_insumo]],"")</f>
        <v/>
      </c>
    </row>
    <row r="1041" spans="1:13" ht="26.25" x14ac:dyDescent="0.25">
      <c r="A1041" s="6">
        <v>40141</v>
      </c>
      <c r="B1041" s="126">
        <v>1</v>
      </c>
      <c r="C1041" s="133"/>
      <c r="D1041" s="134">
        <v>10645</v>
      </c>
      <c r="E1041" s="7" t="s">
        <v>155</v>
      </c>
      <c r="F1041" s="8" t="s">
        <v>58</v>
      </c>
      <c r="G1041" s="16">
        <f>IFERROR(VLOOKUP(Table1[[#This Row],[Codigo_insumo]],BD_Insumos!$B:$E,4),"")</f>
        <v>309.5095</v>
      </c>
      <c r="H1041" s="140">
        <v>1.0699999999999999E-2</v>
      </c>
      <c r="I1041" s="9"/>
      <c r="J1041" s="22">
        <f t="shared" si="16"/>
        <v>3.3117516499999997</v>
      </c>
      <c r="K1041" s="22" t="str">
        <f>IF(I1041&lt;&gt;"",SUMIF(Table1[Codigo_servico],A1041,Table1[Subtotal_insumo]),"")</f>
        <v/>
      </c>
      <c r="L1041" s="16">
        <f>IF(Table1[[#This Row],[Ordem_insumos]]&lt;&gt;0,VLOOKUP(Table1[[#This Row],[Codigo_servico]],Preencher_Orcamento!$B:$D,3,FALSE)*Table1[[#This Row],[Qtde_insumo]],"")</f>
        <v>0</v>
      </c>
      <c r="M1041" s="16">
        <f>IF(Table1[[#This Row],[Ordem_insumos]]&lt;&gt;0,VLOOKUP(Table1[[#This Row],[Codigo_servico]],Preencher_Orcamento!$B:$D,3,FALSE)*Table1[[#This Row],[Subtotal_insumo]],"")</f>
        <v>0</v>
      </c>
    </row>
    <row r="1042" spans="1:13" ht="26.25" x14ac:dyDescent="0.25">
      <c r="A1042" s="6">
        <v>40141</v>
      </c>
      <c r="B1042" s="126">
        <v>2</v>
      </c>
      <c r="C1042" s="133"/>
      <c r="D1042" s="134">
        <v>12532</v>
      </c>
      <c r="E1042" s="7" t="s">
        <v>234</v>
      </c>
      <c r="F1042" s="8" t="s">
        <v>457</v>
      </c>
      <c r="G1042" s="16">
        <f>IFERROR(VLOOKUP(Table1[[#This Row],[Codigo_insumo]],BD_Insumos!$B:$E,4),"")</f>
        <v>1.7754000000000001</v>
      </c>
      <c r="H1042" s="140">
        <v>13.1</v>
      </c>
      <c r="I1042" s="9"/>
      <c r="J1042" s="22">
        <f t="shared" si="16"/>
        <v>23.257740000000002</v>
      </c>
      <c r="K1042" s="22" t="str">
        <f>IF(I1042&lt;&gt;"",SUMIF(Table1[Codigo_servico],A1042,Table1[Subtotal_insumo]),"")</f>
        <v/>
      </c>
      <c r="L1042" s="16">
        <f>IF(Table1[[#This Row],[Ordem_insumos]]&lt;&gt;0,VLOOKUP(Table1[[#This Row],[Codigo_servico]],Preencher_Orcamento!$B:$D,3,FALSE)*Table1[[#This Row],[Qtde_insumo]],"")</f>
        <v>0</v>
      </c>
      <c r="M1042" s="16">
        <f>IF(Table1[[#This Row],[Ordem_insumos]]&lt;&gt;0,VLOOKUP(Table1[[#This Row],[Codigo_servico]],Preencher_Orcamento!$B:$D,3,FALSE)*Table1[[#This Row],[Subtotal_insumo]],"")</f>
        <v>0</v>
      </c>
    </row>
    <row r="1043" spans="1:13" x14ac:dyDescent="0.25">
      <c r="A1043" s="6">
        <v>40141</v>
      </c>
      <c r="B1043" s="126">
        <v>3</v>
      </c>
      <c r="C1043" s="133"/>
      <c r="D1043" s="134">
        <v>2020</v>
      </c>
      <c r="E1043" s="7" t="s">
        <v>2188</v>
      </c>
      <c r="F1043" s="8" t="s">
        <v>2140</v>
      </c>
      <c r="G1043" s="18">
        <f>IFERROR(VLOOKUP(Table1[[#This Row],[Codigo_insumo]],BD_Insumos!$B:$E,4),"")</f>
        <v>15.860837164231068</v>
      </c>
      <c r="H1043" s="140">
        <v>0.7</v>
      </c>
      <c r="I1043" s="9"/>
      <c r="J1043" s="23">
        <f t="shared" si="16"/>
        <v>11.102586014961746</v>
      </c>
      <c r="K1043" s="22" t="str">
        <f>IF(I1043&lt;&gt;"",SUMIF(Table1[Codigo_servico],A1043,Table1[Subtotal_insumo]),"")</f>
        <v/>
      </c>
      <c r="L1043" s="18">
        <f>IF(Table1[[#This Row],[Ordem_insumos]]&lt;&gt;0,VLOOKUP(Table1[[#This Row],[Codigo_servico]],Preencher_Orcamento!$B:$D,3,FALSE)*Table1[[#This Row],[Qtde_insumo]],"")</f>
        <v>0</v>
      </c>
      <c r="M1043" s="18">
        <f>IF(Table1[[#This Row],[Ordem_insumos]]&lt;&gt;0,VLOOKUP(Table1[[#This Row],[Codigo_servico]],Preencher_Orcamento!$B:$D,3,FALSE)*Table1[[#This Row],[Subtotal_insumo]],"")</f>
        <v>0</v>
      </c>
    </row>
    <row r="1044" spans="1:13" x14ac:dyDescent="0.25">
      <c r="A1044" s="6">
        <v>40141</v>
      </c>
      <c r="B1044" s="126">
        <v>4</v>
      </c>
      <c r="C1044" s="133"/>
      <c r="D1044" s="134">
        <v>2099</v>
      </c>
      <c r="E1044" s="7" t="s">
        <v>2205</v>
      </c>
      <c r="F1044" s="8" t="s">
        <v>2140</v>
      </c>
      <c r="G1044" s="18">
        <f>IFERROR(VLOOKUP(Table1[[#This Row],[Codigo_insumo]],BD_Insumos!$B:$E,4),"")</f>
        <v>12.627877718847255</v>
      </c>
      <c r="H1044" s="140">
        <v>0.70340000000000003</v>
      </c>
      <c r="I1044" s="9"/>
      <c r="J1044" s="23">
        <f t="shared" si="16"/>
        <v>8.8824491874371603</v>
      </c>
      <c r="K1044" s="22" t="str">
        <f>IF(I1044&lt;&gt;"",SUMIF(Table1[Codigo_servico],A1044,Table1[Subtotal_insumo]),"")</f>
        <v/>
      </c>
      <c r="L1044" s="18">
        <f>IF(Table1[[#This Row],[Ordem_insumos]]&lt;&gt;0,VLOOKUP(Table1[[#This Row],[Codigo_servico]],Preencher_Orcamento!$B:$D,3,FALSE)*Table1[[#This Row],[Qtde_insumo]],"")</f>
        <v>0</v>
      </c>
      <c r="M1044" s="18">
        <f>IF(Table1[[#This Row],[Ordem_insumos]]&lt;&gt;0,VLOOKUP(Table1[[#This Row],[Codigo_servico]],Preencher_Orcamento!$B:$D,3,FALSE)*Table1[[#This Row],[Subtotal_insumo]],"")</f>
        <v>0</v>
      </c>
    </row>
    <row r="1045" spans="1:13" x14ac:dyDescent="0.25">
      <c r="A1045" s="3">
        <v>40142</v>
      </c>
      <c r="B1045" s="125">
        <v>0</v>
      </c>
      <c r="C1045" s="131" t="s">
        <v>2571</v>
      </c>
      <c r="D1045" s="132"/>
      <c r="E1045" s="4"/>
      <c r="F1045" s="4"/>
      <c r="G1045" s="17" t="str">
        <f>IFERROR(VLOOKUP(Table1[[#This Row],[Codigo_insumo]],BD_Insumos!$B:$E,4),"")</f>
        <v/>
      </c>
      <c r="H1045" s="139"/>
      <c r="I1045" s="5" t="s">
        <v>170</v>
      </c>
      <c r="J1045" s="20" t="str">
        <f t="shared" si="16"/>
        <v/>
      </c>
      <c r="K1045" s="21">
        <f>IF(I1045&lt;&gt;"",SUMIF(Table1[Codigo_servico],A1045,Table1[Subtotal_insumo]),"")</f>
        <v>55.673643364300304</v>
      </c>
      <c r="L1045" s="17" t="str">
        <f>IF(Table1[[#This Row],[Ordem_insumos]]&lt;&gt;0,VLOOKUP(Table1[[#This Row],[Codigo_servico]],Preencher_Orcamento!$B:$D,3,FALSE)*Table1[[#This Row],[Qtde_insumo]],"")</f>
        <v/>
      </c>
      <c r="M1045" s="17" t="str">
        <f>IF(Table1[[#This Row],[Ordem_insumos]]&lt;&gt;0,VLOOKUP(Table1[[#This Row],[Codigo_servico]],Preencher_Orcamento!$B:$D,3,FALSE)*Table1[[#This Row],[Subtotal_insumo]],"")</f>
        <v/>
      </c>
    </row>
    <row r="1046" spans="1:13" ht="26.25" x14ac:dyDescent="0.25">
      <c r="A1046" s="6">
        <v>40142</v>
      </c>
      <c r="B1046" s="126">
        <v>1</v>
      </c>
      <c r="C1046" s="133"/>
      <c r="D1046" s="134">
        <v>12534</v>
      </c>
      <c r="E1046" s="7" t="s">
        <v>235</v>
      </c>
      <c r="F1046" s="8" t="s">
        <v>457</v>
      </c>
      <c r="G1046" s="16">
        <f>IFERROR(VLOOKUP(Table1[[#This Row],[Codigo_insumo]],BD_Insumos!$B:$E,4),"")</f>
        <v>2.2932999999999999</v>
      </c>
      <c r="H1046" s="140">
        <v>13.1</v>
      </c>
      <c r="I1046" s="9"/>
      <c r="J1046" s="22">
        <f t="shared" si="16"/>
        <v>30.042229999999996</v>
      </c>
      <c r="K1046" s="22" t="str">
        <f>IF(I1046&lt;&gt;"",SUMIF(Table1[Codigo_servico],A1046,Table1[Subtotal_insumo]),"")</f>
        <v/>
      </c>
      <c r="L1046" s="16">
        <f>IF(Table1[[#This Row],[Ordem_insumos]]&lt;&gt;0,VLOOKUP(Table1[[#This Row],[Codigo_servico]],Preencher_Orcamento!$B:$D,3,FALSE)*Table1[[#This Row],[Qtde_insumo]],"")</f>
        <v>0</v>
      </c>
      <c r="M1046" s="16">
        <f>IF(Table1[[#This Row],[Ordem_insumos]]&lt;&gt;0,VLOOKUP(Table1[[#This Row],[Codigo_servico]],Preencher_Orcamento!$B:$D,3,FALSE)*Table1[[#This Row],[Subtotal_insumo]],"")</f>
        <v>0</v>
      </c>
    </row>
    <row r="1047" spans="1:13" x14ac:dyDescent="0.25">
      <c r="A1047" s="6">
        <v>40142</v>
      </c>
      <c r="B1047" s="126">
        <v>2</v>
      </c>
      <c r="C1047" s="133"/>
      <c r="D1047" s="134">
        <v>2020</v>
      </c>
      <c r="E1047" s="7" t="s">
        <v>2188</v>
      </c>
      <c r="F1047" s="8" t="s">
        <v>2140</v>
      </c>
      <c r="G1047" s="16">
        <f>IFERROR(VLOOKUP(Table1[[#This Row],[Codigo_insumo]],BD_Insumos!$B:$E,4),"")</f>
        <v>15.860837164231068</v>
      </c>
      <c r="H1047" s="140">
        <v>0.74</v>
      </c>
      <c r="I1047" s="9"/>
      <c r="J1047" s="22">
        <f t="shared" si="16"/>
        <v>11.737019501530989</v>
      </c>
      <c r="K1047" s="22" t="str">
        <f>IF(I1047&lt;&gt;"",SUMIF(Table1[Codigo_servico],A1047,Table1[Subtotal_insumo]),"")</f>
        <v/>
      </c>
      <c r="L1047" s="16">
        <f>IF(Table1[[#This Row],[Ordem_insumos]]&lt;&gt;0,VLOOKUP(Table1[[#This Row],[Codigo_servico]],Preencher_Orcamento!$B:$D,3,FALSE)*Table1[[#This Row],[Qtde_insumo]],"")</f>
        <v>0</v>
      </c>
      <c r="M1047" s="16">
        <f>IF(Table1[[#This Row],[Ordem_insumos]]&lt;&gt;0,VLOOKUP(Table1[[#This Row],[Codigo_servico]],Preencher_Orcamento!$B:$D,3,FALSE)*Table1[[#This Row],[Subtotal_insumo]],"")</f>
        <v>0</v>
      </c>
    </row>
    <row r="1048" spans="1:13" x14ac:dyDescent="0.25">
      <c r="A1048" s="6">
        <v>40142</v>
      </c>
      <c r="B1048" s="126">
        <v>3</v>
      </c>
      <c r="C1048" s="133"/>
      <c r="D1048" s="134">
        <v>2099</v>
      </c>
      <c r="E1048" s="7" t="s">
        <v>2205</v>
      </c>
      <c r="F1048" s="8" t="s">
        <v>2140</v>
      </c>
      <c r="G1048" s="18">
        <f>IFERROR(VLOOKUP(Table1[[#This Row],[Codigo_insumo]],BD_Insumos!$B:$E,4),"")</f>
        <v>12.627877718847255</v>
      </c>
      <c r="H1048" s="140">
        <v>0.74490000000000001</v>
      </c>
      <c r="I1048" s="9"/>
      <c r="J1048" s="23">
        <f t="shared" si="16"/>
        <v>9.4065061127693212</v>
      </c>
      <c r="K1048" s="22" t="str">
        <f>IF(I1048&lt;&gt;"",SUMIF(Table1[Codigo_servico],A1048,Table1[Subtotal_insumo]),"")</f>
        <v/>
      </c>
      <c r="L1048" s="18">
        <f>IF(Table1[[#This Row],[Ordem_insumos]]&lt;&gt;0,VLOOKUP(Table1[[#This Row],[Codigo_servico]],Preencher_Orcamento!$B:$D,3,FALSE)*Table1[[#This Row],[Qtde_insumo]],"")</f>
        <v>0</v>
      </c>
      <c r="M1048" s="18">
        <f>IF(Table1[[#This Row],[Ordem_insumos]]&lt;&gt;0,VLOOKUP(Table1[[#This Row],[Codigo_servico]],Preencher_Orcamento!$B:$D,3,FALSE)*Table1[[#This Row],[Subtotal_insumo]],"")</f>
        <v>0</v>
      </c>
    </row>
    <row r="1049" spans="1:13" ht="26.25" x14ac:dyDescent="0.25">
      <c r="A1049" s="6">
        <v>40142</v>
      </c>
      <c r="B1049" s="126">
        <v>4</v>
      </c>
      <c r="C1049" s="133"/>
      <c r="D1049" s="134">
        <v>10645</v>
      </c>
      <c r="E1049" s="7" t="s">
        <v>155</v>
      </c>
      <c r="F1049" s="8" t="s">
        <v>58</v>
      </c>
      <c r="G1049" s="18">
        <f>IFERROR(VLOOKUP(Table1[[#This Row],[Codigo_insumo]],BD_Insumos!$B:$E,4),"")</f>
        <v>309.5095</v>
      </c>
      <c r="H1049" s="140">
        <v>1.4500000000000001E-2</v>
      </c>
      <c r="I1049" s="9"/>
      <c r="J1049" s="23">
        <f t="shared" si="16"/>
        <v>4.4878877500000005</v>
      </c>
      <c r="K1049" s="22" t="str">
        <f>IF(I1049&lt;&gt;"",SUMIF(Table1[Codigo_servico],A1049,Table1[Subtotal_insumo]),"")</f>
        <v/>
      </c>
      <c r="L1049" s="18">
        <f>IF(Table1[[#This Row],[Ordem_insumos]]&lt;&gt;0,VLOOKUP(Table1[[#This Row],[Codigo_servico]],Preencher_Orcamento!$B:$D,3,FALSE)*Table1[[#This Row],[Qtde_insumo]],"")</f>
        <v>0</v>
      </c>
      <c r="M1049" s="18">
        <f>IF(Table1[[#This Row],[Ordem_insumos]]&lt;&gt;0,VLOOKUP(Table1[[#This Row],[Codigo_servico]],Preencher_Orcamento!$B:$D,3,FALSE)*Table1[[#This Row],[Subtotal_insumo]],"")</f>
        <v>0</v>
      </c>
    </row>
    <row r="1050" spans="1:13" x14ac:dyDescent="0.25">
      <c r="A1050" s="3">
        <v>40143</v>
      </c>
      <c r="B1050" s="125">
        <v>0</v>
      </c>
      <c r="C1050" s="131" t="s">
        <v>2572</v>
      </c>
      <c r="D1050" s="132"/>
      <c r="E1050" s="4"/>
      <c r="F1050" s="4"/>
      <c r="G1050" s="17" t="str">
        <f>IFERROR(VLOOKUP(Table1[[#This Row],[Codigo_insumo]],BD_Insumos!$B:$E,4),"")</f>
        <v/>
      </c>
      <c r="H1050" s="139"/>
      <c r="I1050" s="5" t="s">
        <v>170</v>
      </c>
      <c r="J1050" s="20" t="str">
        <f t="shared" si="16"/>
        <v/>
      </c>
      <c r="K1050" s="21">
        <f>IF(I1050&lt;&gt;"",SUMIF(Table1[Codigo_servico],A1050,Table1[Subtotal_insumo]),"")</f>
        <v>45.94135594648548</v>
      </c>
      <c r="L1050" s="17" t="str">
        <f>IF(Table1[[#This Row],[Ordem_insumos]]&lt;&gt;0,VLOOKUP(Table1[[#This Row],[Codigo_servico]],Preencher_Orcamento!$B:$D,3,FALSE)*Table1[[#This Row],[Qtde_insumo]],"")</f>
        <v/>
      </c>
      <c r="M1050" s="17" t="str">
        <f>IF(Table1[[#This Row],[Ordem_insumos]]&lt;&gt;0,VLOOKUP(Table1[[#This Row],[Codigo_servico]],Preencher_Orcamento!$B:$D,3,FALSE)*Table1[[#This Row],[Subtotal_insumo]],"")</f>
        <v/>
      </c>
    </row>
    <row r="1051" spans="1:13" x14ac:dyDescent="0.25">
      <c r="A1051" s="6">
        <v>40143</v>
      </c>
      <c r="B1051" s="126">
        <v>1</v>
      </c>
      <c r="C1051" s="133"/>
      <c r="D1051" s="134">
        <v>2020</v>
      </c>
      <c r="E1051" s="7" t="s">
        <v>2188</v>
      </c>
      <c r="F1051" s="8" t="s">
        <v>2140</v>
      </c>
      <c r="G1051" s="16">
        <f>IFERROR(VLOOKUP(Table1[[#This Row],[Codigo_insumo]],BD_Insumos!$B:$E,4),"")</f>
        <v>15.860837164231068</v>
      </c>
      <c r="H1051" s="140">
        <v>0.56999999999999995</v>
      </c>
      <c r="I1051" s="9"/>
      <c r="J1051" s="22">
        <f t="shared" si="16"/>
        <v>9.0406771836117077</v>
      </c>
      <c r="K1051" s="22" t="str">
        <f>IF(I1051&lt;&gt;"",SUMIF(Table1[Codigo_servico],A1051,Table1[Subtotal_insumo]),"")</f>
        <v/>
      </c>
      <c r="L1051" s="16">
        <f>IF(Table1[[#This Row],[Ordem_insumos]]&lt;&gt;0,VLOOKUP(Table1[[#This Row],[Codigo_servico]],Preencher_Orcamento!$B:$D,3,FALSE)*Table1[[#This Row],[Qtde_insumo]],"")</f>
        <v>0</v>
      </c>
      <c r="M1051" s="16">
        <f>IF(Table1[[#This Row],[Ordem_insumos]]&lt;&gt;0,VLOOKUP(Table1[[#This Row],[Codigo_servico]],Preencher_Orcamento!$B:$D,3,FALSE)*Table1[[#This Row],[Subtotal_insumo]],"")</f>
        <v>0</v>
      </c>
    </row>
    <row r="1052" spans="1:13" ht="26.25" x14ac:dyDescent="0.25">
      <c r="A1052" s="6">
        <v>40143</v>
      </c>
      <c r="B1052" s="126">
        <v>2</v>
      </c>
      <c r="C1052" s="133"/>
      <c r="D1052" s="134">
        <v>10648</v>
      </c>
      <c r="E1052" s="7" t="s">
        <v>158</v>
      </c>
      <c r="F1052" s="8" t="s">
        <v>58</v>
      </c>
      <c r="G1052" s="16">
        <f>IFERROR(VLOOKUP(Table1[[#This Row],[Codigo_insumo]],BD_Insumos!$B:$E,4),"")</f>
        <v>359.69349999999997</v>
      </c>
      <c r="H1052" s="140">
        <v>6.7999999999999996E-3</v>
      </c>
      <c r="I1052" s="9"/>
      <c r="J1052" s="22">
        <f t="shared" si="16"/>
        <v>2.4459157999999999</v>
      </c>
      <c r="K1052" s="22" t="str">
        <f>IF(I1052&lt;&gt;"",SUMIF(Table1[Codigo_servico],A1052,Table1[Subtotal_insumo]),"")</f>
        <v/>
      </c>
      <c r="L1052" s="16">
        <f>IF(Table1[[#This Row],[Ordem_insumos]]&lt;&gt;0,VLOOKUP(Table1[[#This Row],[Codigo_servico]],Preencher_Orcamento!$B:$D,3,FALSE)*Table1[[#This Row],[Qtde_insumo]],"")</f>
        <v>0</v>
      </c>
      <c r="M1052" s="16">
        <f>IF(Table1[[#This Row],[Ordem_insumos]]&lt;&gt;0,VLOOKUP(Table1[[#This Row],[Codigo_servico]],Preencher_Orcamento!$B:$D,3,FALSE)*Table1[[#This Row],[Subtotal_insumo]],"")</f>
        <v>0</v>
      </c>
    </row>
    <row r="1053" spans="1:13" x14ac:dyDescent="0.25">
      <c r="A1053" s="6">
        <v>40143</v>
      </c>
      <c r="B1053" s="126">
        <v>3</v>
      </c>
      <c r="C1053" s="133"/>
      <c r="D1053" s="134">
        <v>2099</v>
      </c>
      <c r="E1053" s="7" t="s">
        <v>2205</v>
      </c>
      <c r="F1053" s="8" t="s">
        <v>2140</v>
      </c>
      <c r="G1053" s="18">
        <f>IFERROR(VLOOKUP(Table1[[#This Row],[Codigo_insumo]],BD_Insumos!$B:$E,4),"")</f>
        <v>12.627877718847255</v>
      </c>
      <c r="H1053" s="140">
        <v>0.63</v>
      </c>
      <c r="I1053" s="9"/>
      <c r="J1053" s="23">
        <f t="shared" si="16"/>
        <v>7.9555629628737705</v>
      </c>
      <c r="K1053" s="22" t="str">
        <f>IF(I1053&lt;&gt;"",SUMIF(Table1[Codigo_servico],A1053,Table1[Subtotal_insumo]),"")</f>
        <v/>
      </c>
      <c r="L1053" s="18">
        <f>IF(Table1[[#This Row],[Ordem_insumos]]&lt;&gt;0,VLOOKUP(Table1[[#This Row],[Codigo_servico]],Preencher_Orcamento!$B:$D,3,FALSE)*Table1[[#This Row],[Qtde_insumo]],"")</f>
        <v>0</v>
      </c>
      <c r="M1053" s="18">
        <f>IF(Table1[[#This Row],[Ordem_insumos]]&lt;&gt;0,VLOOKUP(Table1[[#This Row],[Codigo_servico]],Preencher_Orcamento!$B:$D,3,FALSE)*Table1[[#This Row],[Subtotal_insumo]],"")</f>
        <v>0</v>
      </c>
    </row>
    <row r="1054" spans="1:13" x14ac:dyDescent="0.25">
      <c r="A1054" s="6">
        <v>40143</v>
      </c>
      <c r="B1054" s="126">
        <v>4</v>
      </c>
      <c r="C1054" s="133"/>
      <c r="D1054" s="134">
        <v>12510</v>
      </c>
      <c r="E1054" s="7" t="s">
        <v>227</v>
      </c>
      <c r="F1054" s="8" t="s">
        <v>457</v>
      </c>
      <c r="G1054" s="18">
        <f>IFERROR(VLOOKUP(Table1[[#This Row],[Codigo_insumo]],BD_Insumos!$B:$E,4),"")</f>
        <v>2.0384000000000002</v>
      </c>
      <c r="H1054" s="140">
        <v>13</v>
      </c>
      <c r="I1054" s="9"/>
      <c r="J1054" s="23">
        <f t="shared" si="16"/>
        <v>26.499200000000002</v>
      </c>
      <c r="K1054" s="22" t="str">
        <f>IF(I1054&lt;&gt;"",SUMIF(Table1[Codigo_servico],A1054,Table1[Subtotal_insumo]),"")</f>
        <v/>
      </c>
      <c r="L1054" s="18">
        <f>IF(Table1[[#This Row],[Ordem_insumos]]&lt;&gt;0,VLOOKUP(Table1[[#This Row],[Codigo_servico]],Preencher_Orcamento!$B:$D,3,FALSE)*Table1[[#This Row],[Qtde_insumo]],"")</f>
        <v>0</v>
      </c>
      <c r="M1054" s="18">
        <f>IF(Table1[[#This Row],[Ordem_insumos]]&lt;&gt;0,VLOOKUP(Table1[[#This Row],[Codigo_servico]],Preencher_Orcamento!$B:$D,3,FALSE)*Table1[[#This Row],[Subtotal_insumo]],"")</f>
        <v>0</v>
      </c>
    </row>
    <row r="1055" spans="1:13" x14ac:dyDescent="0.25">
      <c r="A1055" s="3">
        <v>40144</v>
      </c>
      <c r="B1055" s="125">
        <v>0</v>
      </c>
      <c r="C1055" s="131" t="s">
        <v>2573</v>
      </c>
      <c r="D1055" s="132"/>
      <c r="E1055" s="4"/>
      <c r="F1055" s="4"/>
      <c r="G1055" s="17" t="str">
        <f>IFERROR(VLOOKUP(Table1[[#This Row],[Codigo_insumo]],BD_Insumos!$B:$E,4),"")</f>
        <v/>
      </c>
      <c r="H1055" s="139"/>
      <c r="I1055" s="5" t="s">
        <v>170</v>
      </c>
      <c r="J1055" s="20" t="str">
        <f t="shared" si="16"/>
        <v/>
      </c>
      <c r="K1055" s="21">
        <f>IF(I1055&lt;&gt;"",SUMIF(Table1[Codigo_servico],A1055,Table1[Subtotal_insumo]),"")</f>
        <v>52.27073187633934</v>
      </c>
      <c r="L1055" s="17" t="str">
        <f>IF(Table1[[#This Row],[Ordem_insumos]]&lt;&gt;0,VLOOKUP(Table1[[#This Row],[Codigo_servico]],Preencher_Orcamento!$B:$D,3,FALSE)*Table1[[#This Row],[Qtde_insumo]],"")</f>
        <v/>
      </c>
      <c r="M1055" s="17" t="str">
        <f>IF(Table1[[#This Row],[Ordem_insumos]]&lt;&gt;0,VLOOKUP(Table1[[#This Row],[Codigo_servico]],Preencher_Orcamento!$B:$D,3,FALSE)*Table1[[#This Row],[Subtotal_insumo]],"")</f>
        <v/>
      </c>
    </row>
    <row r="1056" spans="1:13" ht="26.25" x14ac:dyDescent="0.25">
      <c r="A1056" s="6">
        <v>40144</v>
      </c>
      <c r="B1056" s="126">
        <v>1</v>
      </c>
      <c r="C1056" s="133"/>
      <c r="D1056" s="134">
        <v>10648</v>
      </c>
      <c r="E1056" s="7" t="s">
        <v>158</v>
      </c>
      <c r="F1056" s="8" t="s">
        <v>58</v>
      </c>
      <c r="G1056" s="16">
        <f>IFERROR(VLOOKUP(Table1[[#This Row],[Codigo_insumo]],BD_Insumos!$B:$E,4),"")</f>
        <v>359.69349999999997</v>
      </c>
      <c r="H1056" s="140">
        <v>8.9999999999999993E-3</v>
      </c>
      <c r="I1056" s="9"/>
      <c r="J1056" s="22">
        <f t="shared" si="16"/>
        <v>3.2372414999999997</v>
      </c>
      <c r="K1056" s="22" t="str">
        <f>IF(I1056&lt;&gt;"",SUMIF(Table1[Codigo_servico],A1056,Table1[Subtotal_insumo]),"")</f>
        <v/>
      </c>
      <c r="L1056" s="16">
        <f>IF(Table1[[#This Row],[Ordem_insumos]]&lt;&gt;0,VLOOKUP(Table1[[#This Row],[Codigo_servico]],Preencher_Orcamento!$B:$D,3,FALSE)*Table1[[#This Row],[Qtde_insumo]],"")</f>
        <v>0</v>
      </c>
      <c r="M1056" s="16">
        <f>IF(Table1[[#This Row],[Ordem_insumos]]&lt;&gt;0,VLOOKUP(Table1[[#This Row],[Codigo_servico]],Preencher_Orcamento!$B:$D,3,FALSE)*Table1[[#This Row],[Subtotal_insumo]],"")</f>
        <v>0</v>
      </c>
    </row>
    <row r="1057" spans="1:13" x14ac:dyDescent="0.25">
      <c r="A1057" s="6">
        <v>40144</v>
      </c>
      <c r="B1057" s="126">
        <v>2</v>
      </c>
      <c r="C1057" s="133"/>
      <c r="D1057" s="134">
        <v>2020</v>
      </c>
      <c r="E1057" s="7" t="s">
        <v>2188</v>
      </c>
      <c r="F1057" s="8" t="s">
        <v>2140</v>
      </c>
      <c r="G1057" s="16">
        <f>IFERROR(VLOOKUP(Table1[[#This Row],[Codigo_insumo]],BD_Insumos!$B:$E,4),"")</f>
        <v>15.860837164231068</v>
      </c>
      <c r="H1057" s="140">
        <v>0.63</v>
      </c>
      <c r="I1057" s="9"/>
      <c r="J1057" s="22">
        <f t="shared" si="16"/>
        <v>9.9923274134655724</v>
      </c>
      <c r="K1057" s="22" t="str">
        <f>IF(I1057&lt;&gt;"",SUMIF(Table1[Codigo_servico],A1057,Table1[Subtotal_insumo]),"")</f>
        <v/>
      </c>
      <c r="L1057" s="16">
        <f>IF(Table1[[#This Row],[Ordem_insumos]]&lt;&gt;0,VLOOKUP(Table1[[#This Row],[Codigo_servico]],Preencher_Orcamento!$B:$D,3,FALSE)*Table1[[#This Row],[Qtde_insumo]],"")</f>
        <v>0</v>
      </c>
      <c r="M1057" s="16">
        <f>IF(Table1[[#This Row],[Ordem_insumos]]&lt;&gt;0,VLOOKUP(Table1[[#This Row],[Codigo_servico]],Preencher_Orcamento!$B:$D,3,FALSE)*Table1[[#This Row],[Subtotal_insumo]],"")</f>
        <v>0</v>
      </c>
    </row>
    <row r="1058" spans="1:13" x14ac:dyDescent="0.25">
      <c r="A1058" s="6">
        <v>40144</v>
      </c>
      <c r="B1058" s="126">
        <v>3</v>
      </c>
      <c r="C1058" s="133"/>
      <c r="D1058" s="134">
        <v>2099</v>
      </c>
      <c r="E1058" s="7" t="s">
        <v>2205</v>
      </c>
      <c r="F1058" s="8" t="s">
        <v>2140</v>
      </c>
      <c r="G1058" s="18">
        <f>IFERROR(VLOOKUP(Table1[[#This Row],[Codigo_insumo]],BD_Insumos!$B:$E,4),"")</f>
        <v>12.627877718847255</v>
      </c>
      <c r="H1058" s="140">
        <v>0.63</v>
      </c>
      <c r="I1058" s="9"/>
      <c r="J1058" s="23">
        <f t="shared" si="16"/>
        <v>7.9555629628737705</v>
      </c>
      <c r="K1058" s="22" t="str">
        <f>IF(I1058&lt;&gt;"",SUMIF(Table1[Codigo_servico],A1058,Table1[Subtotal_insumo]),"")</f>
        <v/>
      </c>
      <c r="L1058" s="18">
        <f>IF(Table1[[#This Row],[Ordem_insumos]]&lt;&gt;0,VLOOKUP(Table1[[#This Row],[Codigo_servico]],Preencher_Orcamento!$B:$D,3,FALSE)*Table1[[#This Row],[Qtde_insumo]],"")</f>
        <v>0</v>
      </c>
      <c r="M1058" s="18">
        <f>IF(Table1[[#This Row],[Ordem_insumos]]&lt;&gt;0,VLOOKUP(Table1[[#This Row],[Codigo_servico]],Preencher_Orcamento!$B:$D,3,FALSE)*Table1[[#This Row],[Subtotal_insumo]],"")</f>
        <v>0</v>
      </c>
    </row>
    <row r="1059" spans="1:13" x14ac:dyDescent="0.25">
      <c r="A1059" s="6">
        <v>40144</v>
      </c>
      <c r="B1059" s="126">
        <v>4</v>
      </c>
      <c r="C1059" s="133"/>
      <c r="D1059" s="134">
        <v>12511</v>
      </c>
      <c r="E1059" s="7" t="s">
        <v>228</v>
      </c>
      <c r="F1059" s="8" t="s">
        <v>457</v>
      </c>
      <c r="G1059" s="18">
        <f>IFERROR(VLOOKUP(Table1[[#This Row],[Codigo_insumo]],BD_Insumos!$B:$E,4),"")</f>
        <v>2.3912</v>
      </c>
      <c r="H1059" s="140">
        <v>13</v>
      </c>
      <c r="I1059" s="9"/>
      <c r="J1059" s="23">
        <f t="shared" si="16"/>
        <v>31.085599999999999</v>
      </c>
      <c r="K1059" s="22" t="str">
        <f>IF(I1059&lt;&gt;"",SUMIF(Table1[Codigo_servico],A1059,Table1[Subtotal_insumo]),"")</f>
        <v/>
      </c>
      <c r="L1059" s="18">
        <f>IF(Table1[[#This Row],[Ordem_insumos]]&lt;&gt;0,VLOOKUP(Table1[[#This Row],[Codigo_servico]],Preencher_Orcamento!$B:$D,3,FALSE)*Table1[[#This Row],[Qtde_insumo]],"")</f>
        <v>0</v>
      </c>
      <c r="M1059" s="18">
        <f>IF(Table1[[#This Row],[Ordem_insumos]]&lt;&gt;0,VLOOKUP(Table1[[#This Row],[Codigo_servico]],Preencher_Orcamento!$B:$D,3,FALSE)*Table1[[#This Row],[Subtotal_insumo]],"")</f>
        <v>0</v>
      </c>
    </row>
    <row r="1060" spans="1:13" x14ac:dyDescent="0.25">
      <c r="A1060" s="3">
        <v>40145</v>
      </c>
      <c r="B1060" s="125">
        <v>0</v>
      </c>
      <c r="C1060" s="131" t="s">
        <v>2574</v>
      </c>
      <c r="D1060" s="132"/>
      <c r="E1060" s="4"/>
      <c r="F1060" s="4"/>
      <c r="G1060" s="17" t="str">
        <f>IFERROR(VLOOKUP(Table1[[#This Row],[Codigo_insumo]],BD_Insumos!$B:$E,4),"")</f>
        <v/>
      </c>
      <c r="H1060" s="139"/>
      <c r="I1060" s="5" t="s">
        <v>170</v>
      </c>
      <c r="J1060" s="20" t="str">
        <f t="shared" si="16"/>
        <v/>
      </c>
      <c r="K1060" s="21">
        <f>IF(I1060&lt;&gt;"",SUMIF(Table1[Codigo_servico],A1060,Table1[Subtotal_insumo]),"")</f>
        <v>63.204625376339351</v>
      </c>
      <c r="L1060" s="17" t="str">
        <f>IF(Table1[[#This Row],[Ordem_insumos]]&lt;&gt;0,VLOOKUP(Table1[[#This Row],[Codigo_servico]],Preencher_Orcamento!$B:$D,3,FALSE)*Table1[[#This Row],[Qtde_insumo]],"")</f>
        <v/>
      </c>
      <c r="M1060" s="17" t="str">
        <f>IF(Table1[[#This Row],[Ordem_insumos]]&lt;&gt;0,VLOOKUP(Table1[[#This Row],[Codigo_servico]],Preencher_Orcamento!$B:$D,3,FALSE)*Table1[[#This Row],[Subtotal_insumo]],"")</f>
        <v/>
      </c>
    </row>
    <row r="1061" spans="1:13" x14ac:dyDescent="0.25">
      <c r="A1061" s="6">
        <v>40145</v>
      </c>
      <c r="B1061" s="126">
        <v>1</v>
      </c>
      <c r="C1061" s="133"/>
      <c r="D1061" s="134">
        <v>2020</v>
      </c>
      <c r="E1061" s="7" t="s">
        <v>2188</v>
      </c>
      <c r="F1061" s="8" t="s">
        <v>2140</v>
      </c>
      <c r="G1061" s="16">
        <f>IFERROR(VLOOKUP(Table1[[#This Row],[Codigo_insumo]],BD_Insumos!$B:$E,4),"")</f>
        <v>15.860837164231068</v>
      </c>
      <c r="H1061" s="140">
        <v>0.63</v>
      </c>
      <c r="I1061" s="9"/>
      <c r="J1061" s="22">
        <f t="shared" si="16"/>
        <v>9.9923274134655724</v>
      </c>
      <c r="K1061" s="22" t="str">
        <f>IF(I1061&lt;&gt;"",SUMIF(Table1[Codigo_servico],A1061,Table1[Subtotal_insumo]),"")</f>
        <v/>
      </c>
      <c r="L1061" s="16">
        <f>IF(Table1[[#This Row],[Ordem_insumos]]&lt;&gt;0,VLOOKUP(Table1[[#This Row],[Codigo_servico]],Preencher_Orcamento!$B:$D,3,FALSE)*Table1[[#This Row],[Qtde_insumo]],"")</f>
        <v>0</v>
      </c>
      <c r="M1061" s="16">
        <f>IF(Table1[[#This Row],[Ordem_insumos]]&lt;&gt;0,VLOOKUP(Table1[[#This Row],[Codigo_servico]],Preencher_Orcamento!$B:$D,3,FALSE)*Table1[[#This Row],[Subtotal_insumo]],"")</f>
        <v>0</v>
      </c>
    </row>
    <row r="1062" spans="1:13" ht="26.25" x14ac:dyDescent="0.25">
      <c r="A1062" s="6">
        <v>40145</v>
      </c>
      <c r="B1062" s="126">
        <v>2</v>
      </c>
      <c r="C1062" s="133"/>
      <c r="D1062" s="134">
        <v>10648</v>
      </c>
      <c r="E1062" s="7" t="s">
        <v>158</v>
      </c>
      <c r="F1062" s="8" t="s">
        <v>58</v>
      </c>
      <c r="G1062" s="16">
        <f>IFERROR(VLOOKUP(Table1[[#This Row],[Codigo_insumo]],BD_Insumos!$B:$E,4),"")</f>
        <v>359.69349999999997</v>
      </c>
      <c r="H1062" s="140">
        <v>0.01</v>
      </c>
      <c r="I1062" s="9"/>
      <c r="J1062" s="22">
        <f t="shared" si="16"/>
        <v>3.5969349999999998</v>
      </c>
      <c r="K1062" s="22" t="str">
        <f>IF(I1062&lt;&gt;"",SUMIF(Table1[Codigo_servico],A1062,Table1[Subtotal_insumo]),"")</f>
        <v/>
      </c>
      <c r="L1062" s="16">
        <f>IF(Table1[[#This Row],[Ordem_insumos]]&lt;&gt;0,VLOOKUP(Table1[[#This Row],[Codigo_servico]],Preencher_Orcamento!$B:$D,3,FALSE)*Table1[[#This Row],[Qtde_insumo]],"")</f>
        <v>0</v>
      </c>
      <c r="M1062" s="16">
        <f>IF(Table1[[#This Row],[Ordem_insumos]]&lt;&gt;0,VLOOKUP(Table1[[#This Row],[Codigo_servico]],Preencher_Orcamento!$B:$D,3,FALSE)*Table1[[#This Row],[Subtotal_insumo]],"")</f>
        <v>0</v>
      </c>
    </row>
    <row r="1063" spans="1:13" x14ac:dyDescent="0.25">
      <c r="A1063" s="6">
        <v>40145</v>
      </c>
      <c r="B1063" s="126">
        <v>3</v>
      </c>
      <c r="C1063" s="133"/>
      <c r="D1063" s="134">
        <v>12512</v>
      </c>
      <c r="E1063" s="7" t="s">
        <v>229</v>
      </c>
      <c r="F1063" s="8" t="s">
        <v>457</v>
      </c>
      <c r="G1063" s="18">
        <f>IFERROR(VLOOKUP(Table1[[#This Row],[Codigo_insumo]],BD_Insumos!$B:$E,4),"")</f>
        <v>3.2046000000000001</v>
      </c>
      <c r="H1063" s="140">
        <v>13</v>
      </c>
      <c r="I1063" s="9"/>
      <c r="J1063" s="23">
        <f t="shared" si="16"/>
        <v>41.659800000000004</v>
      </c>
      <c r="K1063" s="22" t="str">
        <f>IF(I1063&lt;&gt;"",SUMIF(Table1[Codigo_servico],A1063,Table1[Subtotal_insumo]),"")</f>
        <v/>
      </c>
      <c r="L1063" s="18">
        <f>IF(Table1[[#This Row],[Ordem_insumos]]&lt;&gt;0,VLOOKUP(Table1[[#This Row],[Codigo_servico]],Preencher_Orcamento!$B:$D,3,FALSE)*Table1[[#This Row],[Qtde_insumo]],"")</f>
        <v>0</v>
      </c>
      <c r="M1063" s="18">
        <f>IF(Table1[[#This Row],[Ordem_insumos]]&lt;&gt;0,VLOOKUP(Table1[[#This Row],[Codigo_servico]],Preencher_Orcamento!$B:$D,3,FALSE)*Table1[[#This Row],[Subtotal_insumo]],"")</f>
        <v>0</v>
      </c>
    </row>
    <row r="1064" spans="1:13" x14ac:dyDescent="0.25">
      <c r="A1064" s="6">
        <v>40145</v>
      </c>
      <c r="B1064" s="126">
        <v>4</v>
      </c>
      <c r="C1064" s="133"/>
      <c r="D1064" s="134">
        <v>2099</v>
      </c>
      <c r="E1064" s="7" t="s">
        <v>2205</v>
      </c>
      <c r="F1064" s="8" t="s">
        <v>2140</v>
      </c>
      <c r="G1064" s="18">
        <f>IFERROR(VLOOKUP(Table1[[#This Row],[Codigo_insumo]],BD_Insumos!$B:$E,4),"")</f>
        <v>12.627877718847255</v>
      </c>
      <c r="H1064" s="140">
        <v>0.63</v>
      </c>
      <c r="I1064" s="9"/>
      <c r="J1064" s="23">
        <f t="shared" si="16"/>
        <v>7.9555629628737705</v>
      </c>
      <c r="K1064" s="22" t="str">
        <f>IF(I1064&lt;&gt;"",SUMIF(Table1[Codigo_servico],A1064,Table1[Subtotal_insumo]),"")</f>
        <v/>
      </c>
      <c r="L1064" s="18">
        <f>IF(Table1[[#This Row],[Ordem_insumos]]&lt;&gt;0,VLOOKUP(Table1[[#This Row],[Codigo_servico]],Preencher_Orcamento!$B:$D,3,FALSE)*Table1[[#This Row],[Qtde_insumo]],"")</f>
        <v>0</v>
      </c>
      <c r="M1064" s="18">
        <f>IF(Table1[[#This Row],[Ordem_insumos]]&lt;&gt;0,VLOOKUP(Table1[[#This Row],[Codigo_servico]],Preencher_Orcamento!$B:$D,3,FALSE)*Table1[[#This Row],[Subtotal_insumo]],"")</f>
        <v>0</v>
      </c>
    </row>
    <row r="1065" spans="1:13" x14ac:dyDescent="0.25">
      <c r="A1065" s="3">
        <v>40150</v>
      </c>
      <c r="B1065" s="125">
        <v>0</v>
      </c>
      <c r="C1065" s="131" t="s">
        <v>2575</v>
      </c>
      <c r="D1065" s="132"/>
      <c r="E1065" s="4"/>
      <c r="F1065" s="4"/>
      <c r="G1065" s="17" t="str">
        <f>IFERROR(VLOOKUP(Table1[[#This Row],[Codigo_insumo]],BD_Insumos!$B:$E,4),"")</f>
        <v/>
      </c>
      <c r="H1065" s="139"/>
      <c r="I1065" s="5" t="s">
        <v>170</v>
      </c>
      <c r="J1065" s="20" t="str">
        <f t="shared" si="16"/>
        <v/>
      </c>
      <c r="K1065" s="21">
        <f>IF(I1065&lt;&gt;"",SUMIF(Table1[Codigo_servico],A1065,Table1[Subtotal_insumo]),"")</f>
        <v>47.983909800453219</v>
      </c>
      <c r="L1065" s="17" t="str">
        <f>IF(Table1[[#This Row],[Ordem_insumos]]&lt;&gt;0,VLOOKUP(Table1[[#This Row],[Codigo_servico]],Preencher_Orcamento!$B:$D,3,FALSE)*Table1[[#This Row],[Qtde_insumo]],"")</f>
        <v/>
      </c>
      <c r="M1065" s="17" t="str">
        <f>IF(Table1[[#This Row],[Ordem_insumos]]&lt;&gt;0,VLOOKUP(Table1[[#This Row],[Codigo_servico]],Preencher_Orcamento!$B:$D,3,FALSE)*Table1[[#This Row],[Subtotal_insumo]],"")</f>
        <v/>
      </c>
    </row>
    <row r="1066" spans="1:13" x14ac:dyDescent="0.25">
      <c r="A1066" s="6">
        <v>40150</v>
      </c>
      <c r="B1066" s="126">
        <v>1</v>
      </c>
      <c r="C1066" s="133"/>
      <c r="D1066" s="134">
        <v>2099</v>
      </c>
      <c r="E1066" s="7" t="s">
        <v>2205</v>
      </c>
      <c r="F1066" s="8" t="s">
        <v>2140</v>
      </c>
      <c r="G1066" s="16">
        <f>IFERROR(VLOOKUP(Table1[[#This Row],[Codigo_insumo]],BD_Insumos!$B:$E,4),"")</f>
        <v>12.627877718847255</v>
      </c>
      <c r="H1066" s="140">
        <v>0.87080000000000002</v>
      </c>
      <c r="I1066" s="9"/>
      <c r="J1066" s="22">
        <f t="shared" si="16"/>
        <v>10.99635591757219</v>
      </c>
      <c r="K1066" s="22" t="str">
        <f>IF(I1066&lt;&gt;"",SUMIF(Table1[Codigo_servico],A1066,Table1[Subtotal_insumo]),"")</f>
        <v/>
      </c>
      <c r="L1066" s="16">
        <f>IF(Table1[[#This Row],[Ordem_insumos]]&lt;&gt;0,VLOOKUP(Table1[[#This Row],[Codigo_servico]],Preencher_Orcamento!$B:$D,3,FALSE)*Table1[[#This Row],[Qtde_insumo]],"")</f>
        <v>0</v>
      </c>
      <c r="M1066" s="16">
        <f>IF(Table1[[#This Row],[Ordem_insumos]]&lt;&gt;0,VLOOKUP(Table1[[#This Row],[Codigo_servico]],Preencher_Orcamento!$B:$D,3,FALSE)*Table1[[#This Row],[Subtotal_insumo]],"")</f>
        <v>0</v>
      </c>
    </row>
    <row r="1067" spans="1:13" x14ac:dyDescent="0.25">
      <c r="A1067" s="6">
        <v>40150</v>
      </c>
      <c r="B1067" s="126">
        <v>2</v>
      </c>
      <c r="C1067" s="133"/>
      <c r="D1067" s="134">
        <v>2020</v>
      </c>
      <c r="E1067" s="7" t="s">
        <v>2188</v>
      </c>
      <c r="F1067" s="8" t="s">
        <v>2140</v>
      </c>
      <c r="G1067" s="16">
        <f>IFERROR(VLOOKUP(Table1[[#This Row],[Codigo_insumo]],BD_Insumos!$B:$E,4),"")</f>
        <v>15.860837164231068</v>
      </c>
      <c r="H1067" s="140">
        <v>0.87</v>
      </c>
      <c r="I1067" s="9"/>
      <c r="J1067" s="22">
        <f t="shared" si="16"/>
        <v>13.798928332881029</v>
      </c>
      <c r="K1067" s="22" t="str">
        <f>IF(I1067&lt;&gt;"",SUMIF(Table1[Codigo_servico],A1067,Table1[Subtotal_insumo]),"")</f>
        <v/>
      </c>
      <c r="L1067" s="16">
        <f>IF(Table1[[#This Row],[Ordem_insumos]]&lt;&gt;0,VLOOKUP(Table1[[#This Row],[Codigo_servico]],Preencher_Orcamento!$B:$D,3,FALSE)*Table1[[#This Row],[Qtde_insumo]],"")</f>
        <v>0</v>
      </c>
      <c r="M1067" s="16">
        <f>IF(Table1[[#This Row],[Ordem_insumos]]&lt;&gt;0,VLOOKUP(Table1[[#This Row],[Codigo_servico]],Preencher_Orcamento!$B:$D,3,FALSE)*Table1[[#This Row],[Subtotal_insumo]],"")</f>
        <v>0</v>
      </c>
    </row>
    <row r="1068" spans="1:13" ht="26.25" x14ac:dyDescent="0.25">
      <c r="A1068" s="6">
        <v>40150</v>
      </c>
      <c r="B1068" s="126">
        <v>3</v>
      </c>
      <c r="C1068" s="133"/>
      <c r="D1068" s="134">
        <v>12520</v>
      </c>
      <c r="E1068" s="7" t="s">
        <v>230</v>
      </c>
      <c r="F1068" s="8" t="s">
        <v>457</v>
      </c>
      <c r="G1068" s="18">
        <f>IFERROR(VLOOKUP(Table1[[#This Row],[Codigo_insumo]],BD_Insumos!$B:$E,4),"")</f>
        <v>1.6071</v>
      </c>
      <c r="H1068" s="140">
        <v>13.1</v>
      </c>
      <c r="I1068" s="9"/>
      <c r="J1068" s="23">
        <f t="shared" si="16"/>
        <v>21.05301</v>
      </c>
      <c r="K1068" s="22" t="str">
        <f>IF(I1068&lt;&gt;"",SUMIF(Table1[Codigo_servico],A1068,Table1[Subtotal_insumo]),"")</f>
        <v/>
      </c>
      <c r="L1068" s="18">
        <f>IF(Table1[[#This Row],[Ordem_insumos]]&lt;&gt;0,VLOOKUP(Table1[[#This Row],[Codigo_servico]],Preencher_Orcamento!$B:$D,3,FALSE)*Table1[[#This Row],[Qtde_insumo]],"")</f>
        <v>0</v>
      </c>
      <c r="M1068" s="18">
        <f>IF(Table1[[#This Row],[Ordem_insumos]]&lt;&gt;0,VLOOKUP(Table1[[#This Row],[Codigo_servico]],Preencher_Orcamento!$B:$D,3,FALSE)*Table1[[#This Row],[Subtotal_insumo]],"")</f>
        <v>0</v>
      </c>
    </row>
    <row r="1069" spans="1:13" ht="26.25" x14ac:dyDescent="0.25">
      <c r="A1069" s="6">
        <v>40150</v>
      </c>
      <c r="B1069" s="126">
        <v>4</v>
      </c>
      <c r="C1069" s="133"/>
      <c r="D1069" s="134">
        <v>10645</v>
      </c>
      <c r="E1069" s="7" t="s">
        <v>155</v>
      </c>
      <c r="F1069" s="8" t="s">
        <v>58</v>
      </c>
      <c r="G1069" s="18">
        <f>IFERROR(VLOOKUP(Table1[[#This Row],[Codigo_insumo]],BD_Insumos!$B:$E,4),"")</f>
        <v>309.5095</v>
      </c>
      <c r="H1069" s="140">
        <v>6.8999999999999999E-3</v>
      </c>
      <c r="I1069" s="9"/>
      <c r="J1069" s="23">
        <f t="shared" si="16"/>
        <v>2.1356155499999998</v>
      </c>
      <c r="K1069" s="22" t="str">
        <f>IF(I1069&lt;&gt;"",SUMIF(Table1[Codigo_servico],A1069,Table1[Subtotal_insumo]),"")</f>
        <v/>
      </c>
      <c r="L1069" s="18">
        <f>IF(Table1[[#This Row],[Ordem_insumos]]&lt;&gt;0,VLOOKUP(Table1[[#This Row],[Codigo_servico]],Preencher_Orcamento!$B:$D,3,FALSE)*Table1[[#This Row],[Qtde_insumo]],"")</f>
        <v>0</v>
      </c>
      <c r="M1069" s="18">
        <f>IF(Table1[[#This Row],[Ordem_insumos]]&lt;&gt;0,VLOOKUP(Table1[[#This Row],[Codigo_servico]],Preencher_Orcamento!$B:$D,3,FALSE)*Table1[[#This Row],[Subtotal_insumo]],"")</f>
        <v>0</v>
      </c>
    </row>
    <row r="1070" spans="1:13" x14ac:dyDescent="0.25">
      <c r="A1070" s="3">
        <v>40151</v>
      </c>
      <c r="B1070" s="125">
        <v>0</v>
      </c>
      <c r="C1070" s="131" t="s">
        <v>2576</v>
      </c>
      <c r="D1070" s="132"/>
      <c r="E1070" s="4"/>
      <c r="F1070" s="4"/>
      <c r="G1070" s="17" t="str">
        <f>IFERROR(VLOOKUP(Table1[[#This Row],[Codigo_insumo]],BD_Insumos!$B:$E,4),"")</f>
        <v/>
      </c>
      <c r="H1070" s="139"/>
      <c r="I1070" s="5" t="s">
        <v>170</v>
      </c>
      <c r="J1070" s="20" t="str">
        <f t="shared" si="16"/>
        <v/>
      </c>
      <c r="K1070" s="21">
        <f>IF(I1070&lt;&gt;"",SUMIF(Table1[Codigo_servico],A1070,Table1[Subtotal_insumo]),"")</f>
        <v>54.474190187816717</v>
      </c>
      <c r="L1070" s="17" t="str">
        <f>IF(Table1[[#This Row],[Ordem_insumos]]&lt;&gt;0,VLOOKUP(Table1[[#This Row],[Codigo_servico]],Preencher_Orcamento!$B:$D,3,FALSE)*Table1[[#This Row],[Qtde_insumo]],"")</f>
        <v/>
      </c>
      <c r="M1070" s="17" t="str">
        <f>IF(Table1[[#This Row],[Ordem_insumos]]&lt;&gt;0,VLOOKUP(Table1[[#This Row],[Codigo_servico]],Preencher_Orcamento!$B:$D,3,FALSE)*Table1[[#This Row],[Subtotal_insumo]],"")</f>
        <v/>
      </c>
    </row>
    <row r="1071" spans="1:13" ht="26.25" x14ac:dyDescent="0.25">
      <c r="A1071" s="6">
        <v>40151</v>
      </c>
      <c r="B1071" s="126">
        <v>1</v>
      </c>
      <c r="C1071" s="133"/>
      <c r="D1071" s="134">
        <v>12522</v>
      </c>
      <c r="E1071" s="7" t="s">
        <v>231</v>
      </c>
      <c r="F1071" s="8" t="s">
        <v>457</v>
      </c>
      <c r="G1071" s="16">
        <f>IFERROR(VLOOKUP(Table1[[#This Row],[Codigo_insumo]],BD_Insumos!$B:$E,4),"")</f>
        <v>1.9019999999999999</v>
      </c>
      <c r="H1071" s="140">
        <v>13.1</v>
      </c>
      <c r="I1071" s="9"/>
      <c r="J1071" s="22">
        <f t="shared" si="16"/>
        <v>24.9162</v>
      </c>
      <c r="K1071" s="22" t="str">
        <f>IF(I1071&lt;&gt;"",SUMIF(Table1[Codigo_servico],A1071,Table1[Subtotal_insumo]),"")</f>
        <v/>
      </c>
      <c r="L1071" s="16">
        <f>IF(Table1[[#This Row],[Ordem_insumos]]&lt;&gt;0,VLOOKUP(Table1[[#This Row],[Codigo_servico]],Preencher_Orcamento!$B:$D,3,FALSE)*Table1[[#This Row],[Qtde_insumo]],"")</f>
        <v>0</v>
      </c>
      <c r="M1071" s="16">
        <f>IF(Table1[[#This Row],[Ordem_insumos]]&lt;&gt;0,VLOOKUP(Table1[[#This Row],[Codigo_servico]],Preencher_Orcamento!$B:$D,3,FALSE)*Table1[[#This Row],[Subtotal_insumo]],"")</f>
        <v>0</v>
      </c>
    </row>
    <row r="1072" spans="1:13" x14ac:dyDescent="0.25">
      <c r="A1072" s="6">
        <v>40151</v>
      </c>
      <c r="B1072" s="126">
        <v>2</v>
      </c>
      <c r="C1072" s="133"/>
      <c r="D1072" s="134">
        <v>2099</v>
      </c>
      <c r="E1072" s="7" t="s">
        <v>2205</v>
      </c>
      <c r="F1072" s="8" t="s">
        <v>2140</v>
      </c>
      <c r="G1072" s="16">
        <f>IFERROR(VLOOKUP(Table1[[#This Row],[Codigo_insumo]],BD_Insumos!$B:$E,4),"")</f>
        <v>12.627877718847255</v>
      </c>
      <c r="H1072" s="140">
        <v>0.92290000000000005</v>
      </c>
      <c r="I1072" s="9"/>
      <c r="J1072" s="22">
        <f t="shared" si="16"/>
        <v>11.654268346724132</v>
      </c>
      <c r="K1072" s="22" t="str">
        <f>IF(I1072&lt;&gt;"",SUMIF(Table1[Codigo_servico],A1072,Table1[Subtotal_insumo]),"")</f>
        <v/>
      </c>
      <c r="L1072" s="16">
        <f>IF(Table1[[#This Row],[Ordem_insumos]]&lt;&gt;0,VLOOKUP(Table1[[#This Row],[Codigo_servico]],Preencher_Orcamento!$B:$D,3,FALSE)*Table1[[#This Row],[Qtde_insumo]],"")</f>
        <v>0</v>
      </c>
      <c r="M1072" s="16">
        <f>IF(Table1[[#This Row],[Ordem_insumos]]&lt;&gt;0,VLOOKUP(Table1[[#This Row],[Codigo_servico]],Preencher_Orcamento!$B:$D,3,FALSE)*Table1[[#This Row],[Subtotal_insumo]],"")</f>
        <v>0</v>
      </c>
    </row>
    <row r="1073" spans="1:13" x14ac:dyDescent="0.25">
      <c r="A1073" s="6">
        <v>40151</v>
      </c>
      <c r="B1073" s="126">
        <v>3</v>
      </c>
      <c r="C1073" s="133"/>
      <c r="D1073" s="134">
        <v>2020</v>
      </c>
      <c r="E1073" s="7" t="s">
        <v>2188</v>
      </c>
      <c r="F1073" s="8" t="s">
        <v>2140</v>
      </c>
      <c r="G1073" s="18">
        <f>IFERROR(VLOOKUP(Table1[[#This Row],[Codigo_insumo]],BD_Insumos!$B:$E,4),"")</f>
        <v>15.860837164231068</v>
      </c>
      <c r="H1073" s="140">
        <v>0.92</v>
      </c>
      <c r="I1073" s="9"/>
      <c r="J1073" s="23">
        <f t="shared" si="16"/>
        <v>14.591970191092583</v>
      </c>
      <c r="K1073" s="22" t="str">
        <f>IF(I1073&lt;&gt;"",SUMIF(Table1[Codigo_servico],A1073,Table1[Subtotal_insumo]),"")</f>
        <v/>
      </c>
      <c r="L1073" s="18">
        <f>IF(Table1[[#This Row],[Ordem_insumos]]&lt;&gt;0,VLOOKUP(Table1[[#This Row],[Codigo_servico]],Preencher_Orcamento!$B:$D,3,FALSE)*Table1[[#This Row],[Qtde_insumo]],"")</f>
        <v>0</v>
      </c>
      <c r="M1073" s="18">
        <f>IF(Table1[[#This Row],[Ordem_insumos]]&lt;&gt;0,VLOOKUP(Table1[[#This Row],[Codigo_servico]],Preencher_Orcamento!$B:$D,3,FALSE)*Table1[[#This Row],[Subtotal_insumo]],"")</f>
        <v>0</v>
      </c>
    </row>
    <row r="1074" spans="1:13" ht="26.25" x14ac:dyDescent="0.25">
      <c r="A1074" s="6">
        <v>40151</v>
      </c>
      <c r="B1074" s="126">
        <v>4</v>
      </c>
      <c r="C1074" s="133"/>
      <c r="D1074" s="134">
        <v>10645</v>
      </c>
      <c r="E1074" s="7" t="s">
        <v>155</v>
      </c>
      <c r="F1074" s="8" t="s">
        <v>58</v>
      </c>
      <c r="G1074" s="18">
        <f>IFERROR(VLOOKUP(Table1[[#This Row],[Codigo_insumo]],BD_Insumos!$B:$E,4),"")</f>
        <v>309.5095</v>
      </c>
      <c r="H1074" s="140">
        <v>1.0699999999999999E-2</v>
      </c>
      <c r="I1074" s="9"/>
      <c r="J1074" s="23">
        <f t="shared" si="16"/>
        <v>3.3117516499999997</v>
      </c>
      <c r="K1074" s="22" t="str">
        <f>IF(I1074&lt;&gt;"",SUMIF(Table1[Codigo_servico],A1074,Table1[Subtotal_insumo]),"")</f>
        <v/>
      </c>
      <c r="L1074" s="18">
        <f>IF(Table1[[#This Row],[Ordem_insumos]]&lt;&gt;0,VLOOKUP(Table1[[#This Row],[Codigo_servico]],Preencher_Orcamento!$B:$D,3,FALSE)*Table1[[#This Row],[Qtde_insumo]],"")</f>
        <v>0</v>
      </c>
      <c r="M1074" s="18">
        <f>IF(Table1[[#This Row],[Ordem_insumos]]&lt;&gt;0,VLOOKUP(Table1[[#This Row],[Codigo_servico]],Preencher_Orcamento!$B:$D,3,FALSE)*Table1[[#This Row],[Subtotal_insumo]],"")</f>
        <v>0</v>
      </c>
    </row>
    <row r="1075" spans="1:13" x14ac:dyDescent="0.25">
      <c r="A1075" s="3">
        <v>40152</v>
      </c>
      <c r="B1075" s="125">
        <v>0</v>
      </c>
      <c r="C1075" s="131" t="s">
        <v>2577</v>
      </c>
      <c r="D1075" s="132"/>
      <c r="E1075" s="4"/>
      <c r="F1075" s="4"/>
      <c r="G1075" s="17" t="str">
        <f>IFERROR(VLOOKUP(Table1[[#This Row],[Codigo_insumo]],BD_Insumos!$B:$E,4),"")</f>
        <v/>
      </c>
      <c r="H1075" s="139"/>
      <c r="I1075" s="5" t="s">
        <v>170</v>
      </c>
      <c r="J1075" s="20" t="str">
        <f t="shared" si="16"/>
        <v/>
      </c>
      <c r="K1075" s="21">
        <f>IF(I1075&lt;&gt;"",SUMIF(Table1[Codigo_servico],A1075,Table1[Subtotal_insumo]),"")</f>
        <v>63.689317787408321</v>
      </c>
      <c r="L1075" s="17" t="str">
        <f>IF(Table1[[#This Row],[Ordem_insumos]]&lt;&gt;0,VLOOKUP(Table1[[#This Row],[Codigo_servico]],Preencher_Orcamento!$B:$D,3,FALSE)*Table1[[#This Row],[Qtde_insumo]],"")</f>
        <v/>
      </c>
      <c r="M1075" s="17" t="str">
        <f>IF(Table1[[#This Row],[Ordem_insumos]]&lt;&gt;0,VLOOKUP(Table1[[#This Row],[Codigo_servico]],Preencher_Orcamento!$B:$D,3,FALSE)*Table1[[#This Row],[Subtotal_insumo]],"")</f>
        <v/>
      </c>
    </row>
    <row r="1076" spans="1:13" ht="26.25" x14ac:dyDescent="0.25">
      <c r="A1076" s="6">
        <v>40152</v>
      </c>
      <c r="B1076" s="126">
        <v>1</v>
      </c>
      <c r="C1076" s="133"/>
      <c r="D1076" s="134">
        <v>10645</v>
      </c>
      <c r="E1076" s="7" t="s">
        <v>155</v>
      </c>
      <c r="F1076" s="8" t="s">
        <v>58</v>
      </c>
      <c r="G1076" s="16">
        <f>IFERROR(VLOOKUP(Table1[[#This Row],[Codigo_insumo]],BD_Insumos!$B:$E,4),"")</f>
        <v>309.5095</v>
      </c>
      <c r="H1076" s="140">
        <v>1.4500000000000001E-2</v>
      </c>
      <c r="I1076" s="9"/>
      <c r="J1076" s="22">
        <f t="shared" si="16"/>
        <v>4.4878877500000005</v>
      </c>
      <c r="K1076" s="22" t="str">
        <f>IF(I1076&lt;&gt;"",SUMIF(Table1[Codigo_servico],A1076,Table1[Subtotal_insumo]),"")</f>
        <v/>
      </c>
      <c r="L1076" s="16">
        <f>IF(Table1[[#This Row],[Ordem_insumos]]&lt;&gt;0,VLOOKUP(Table1[[#This Row],[Codigo_servico]],Preencher_Orcamento!$B:$D,3,FALSE)*Table1[[#This Row],[Qtde_insumo]],"")</f>
        <v>24.128</v>
      </c>
      <c r="M1076" s="16">
        <f>IF(Table1[[#This Row],[Ordem_insumos]]&lt;&gt;0,VLOOKUP(Table1[[#This Row],[Codigo_servico]],Preencher_Orcamento!$B:$D,3,FALSE)*Table1[[#This Row],[Subtotal_insumo]],"")</f>
        <v>7467.8452160000006</v>
      </c>
    </row>
    <row r="1077" spans="1:13" ht="26.25" x14ac:dyDescent="0.25">
      <c r="A1077" s="6">
        <v>40152</v>
      </c>
      <c r="B1077" s="126">
        <v>2</v>
      </c>
      <c r="C1077" s="133"/>
      <c r="D1077" s="134">
        <v>12524</v>
      </c>
      <c r="E1077" s="7" t="s">
        <v>232</v>
      </c>
      <c r="F1077" s="8" t="s">
        <v>457</v>
      </c>
      <c r="G1077" s="16">
        <f>IFERROR(VLOOKUP(Table1[[#This Row],[Codigo_insumo]],BD_Insumos!$B:$E,4),"")</f>
        <v>2.4049999999999998</v>
      </c>
      <c r="H1077" s="140">
        <v>13.1</v>
      </c>
      <c r="I1077" s="9"/>
      <c r="J1077" s="22">
        <f t="shared" si="16"/>
        <v>31.505499999999998</v>
      </c>
      <c r="K1077" s="22" t="str">
        <f>IF(I1077&lt;&gt;"",SUMIF(Table1[Codigo_servico],A1077,Table1[Subtotal_insumo]),"")</f>
        <v/>
      </c>
      <c r="L1077" s="16">
        <f>IF(Table1[[#This Row],[Ordem_insumos]]&lt;&gt;0,VLOOKUP(Table1[[#This Row],[Codigo_servico]],Preencher_Orcamento!$B:$D,3,FALSE)*Table1[[#This Row],[Qtde_insumo]],"")</f>
        <v>21798.399999999998</v>
      </c>
      <c r="M1077" s="16">
        <f>IF(Table1[[#This Row],[Ordem_insumos]]&lt;&gt;0,VLOOKUP(Table1[[#This Row],[Codigo_servico]],Preencher_Orcamento!$B:$D,3,FALSE)*Table1[[#This Row],[Subtotal_insumo]],"")</f>
        <v>52425.151999999995</v>
      </c>
    </row>
    <row r="1078" spans="1:13" x14ac:dyDescent="0.25">
      <c r="A1078" s="6">
        <v>40152</v>
      </c>
      <c r="B1078" s="126">
        <v>3</v>
      </c>
      <c r="C1078" s="133"/>
      <c r="D1078" s="134">
        <v>2099</v>
      </c>
      <c r="E1078" s="7" t="s">
        <v>2205</v>
      </c>
      <c r="F1078" s="8" t="s">
        <v>2140</v>
      </c>
      <c r="G1078" s="18">
        <f>IFERROR(VLOOKUP(Table1[[#This Row],[Codigo_insumo]],BD_Insumos!$B:$E,4),"")</f>
        <v>12.627877718847255</v>
      </c>
      <c r="H1078" s="140">
        <v>0.97489999999999999</v>
      </c>
      <c r="I1078" s="9"/>
      <c r="J1078" s="23">
        <f t="shared" si="16"/>
        <v>12.310917988104189</v>
      </c>
      <c r="K1078" s="22" t="str">
        <f>IF(I1078&lt;&gt;"",SUMIF(Table1[Codigo_servico],A1078,Table1[Subtotal_insumo]),"")</f>
        <v/>
      </c>
      <c r="L1078" s="18">
        <f>IF(Table1[[#This Row],[Ordem_insumos]]&lt;&gt;0,VLOOKUP(Table1[[#This Row],[Codigo_servico]],Preencher_Orcamento!$B:$D,3,FALSE)*Table1[[#This Row],[Qtde_insumo]],"")</f>
        <v>1622.2336</v>
      </c>
      <c r="M1078" s="18">
        <f>IF(Table1[[#This Row],[Ordem_insumos]]&lt;&gt;0,VLOOKUP(Table1[[#This Row],[Codigo_servico]],Preencher_Orcamento!$B:$D,3,FALSE)*Table1[[#This Row],[Subtotal_insumo]],"")</f>
        <v>20485.367532205371</v>
      </c>
    </row>
    <row r="1079" spans="1:13" x14ac:dyDescent="0.25">
      <c r="A1079" s="6">
        <v>40152</v>
      </c>
      <c r="B1079" s="126">
        <v>4</v>
      </c>
      <c r="C1079" s="133"/>
      <c r="D1079" s="134">
        <v>2020</v>
      </c>
      <c r="E1079" s="7" t="s">
        <v>2188</v>
      </c>
      <c r="F1079" s="8" t="s">
        <v>2140</v>
      </c>
      <c r="G1079" s="18">
        <f>IFERROR(VLOOKUP(Table1[[#This Row],[Codigo_insumo]],BD_Insumos!$B:$E,4),"")</f>
        <v>15.860837164231068</v>
      </c>
      <c r="H1079" s="140">
        <v>0.97</v>
      </c>
      <c r="I1079" s="9"/>
      <c r="J1079" s="23">
        <f t="shared" si="16"/>
        <v>15.385012049304136</v>
      </c>
      <c r="K1079" s="22" t="str">
        <f>IF(I1079&lt;&gt;"",SUMIF(Table1[Codigo_servico],A1079,Table1[Subtotal_insumo]),"")</f>
        <v/>
      </c>
      <c r="L1079" s="18">
        <f>IF(Table1[[#This Row],[Ordem_insumos]]&lt;&gt;0,VLOOKUP(Table1[[#This Row],[Codigo_servico]],Preencher_Orcamento!$B:$D,3,FALSE)*Table1[[#This Row],[Qtde_insumo]],"")</f>
        <v>1614.08</v>
      </c>
      <c r="M1079" s="18">
        <f>IF(Table1[[#This Row],[Ordem_insumos]]&lt;&gt;0,VLOOKUP(Table1[[#This Row],[Codigo_servico]],Preencher_Orcamento!$B:$D,3,FALSE)*Table1[[#This Row],[Subtotal_insumo]],"")</f>
        <v>25600.660050042083</v>
      </c>
    </row>
    <row r="1080" spans="1:13" x14ac:dyDescent="0.25">
      <c r="A1080" s="3">
        <v>40160</v>
      </c>
      <c r="B1080" s="125">
        <v>0</v>
      </c>
      <c r="C1080" s="131" t="s">
        <v>2578</v>
      </c>
      <c r="D1080" s="132"/>
      <c r="E1080" s="4"/>
      <c r="F1080" s="4"/>
      <c r="G1080" s="17" t="str">
        <f>IFERROR(VLOOKUP(Table1[[#This Row],[Codigo_insumo]],BD_Insumos!$B:$E,4),"")</f>
        <v/>
      </c>
      <c r="H1080" s="139"/>
      <c r="I1080" s="5" t="s">
        <v>170</v>
      </c>
      <c r="J1080" s="20" t="str">
        <f t="shared" si="16"/>
        <v/>
      </c>
      <c r="K1080" s="21">
        <f>IF(I1080&lt;&gt;"",SUMIF(Table1[Codigo_servico],A1080,Table1[Subtotal_insumo]),"")</f>
        <v>57.87179893646266</v>
      </c>
      <c r="L1080" s="17" t="str">
        <f>IF(Table1[[#This Row],[Ordem_insumos]]&lt;&gt;0,VLOOKUP(Table1[[#This Row],[Codigo_servico]],Preencher_Orcamento!$B:$D,3,FALSE)*Table1[[#This Row],[Qtde_insumo]],"")</f>
        <v/>
      </c>
      <c r="M1080" s="17" t="str">
        <f>IF(Table1[[#This Row],[Ordem_insumos]]&lt;&gt;0,VLOOKUP(Table1[[#This Row],[Codigo_servico]],Preencher_Orcamento!$B:$D,3,FALSE)*Table1[[#This Row],[Subtotal_insumo]],"")</f>
        <v/>
      </c>
    </row>
    <row r="1081" spans="1:13" x14ac:dyDescent="0.25">
      <c r="A1081" s="6">
        <v>40160</v>
      </c>
      <c r="B1081" s="126">
        <v>1</v>
      </c>
      <c r="C1081" s="133"/>
      <c r="D1081" s="134">
        <v>2099</v>
      </c>
      <c r="E1081" s="7" t="s">
        <v>2205</v>
      </c>
      <c r="F1081" s="8" t="s">
        <v>2140</v>
      </c>
      <c r="G1081" s="16">
        <f>IFERROR(VLOOKUP(Table1[[#This Row],[Codigo_insumo]],BD_Insumos!$B:$E,4),"")</f>
        <v>12.627877718847255</v>
      </c>
      <c r="H1081" s="140">
        <v>0.8</v>
      </c>
      <c r="I1081" s="9"/>
      <c r="J1081" s="22">
        <f t="shared" si="16"/>
        <v>10.102302175077805</v>
      </c>
      <c r="K1081" s="22" t="str">
        <f>IF(I1081&lt;&gt;"",SUMIF(Table1[Codigo_servico],A1081,Table1[Subtotal_insumo]),"")</f>
        <v/>
      </c>
      <c r="L1081" s="16">
        <f>IF(Table1[[#This Row],[Ordem_insumos]]&lt;&gt;0,VLOOKUP(Table1[[#This Row],[Codigo_servico]],Preencher_Orcamento!$B:$D,3,FALSE)*Table1[[#This Row],[Qtde_insumo]],"")</f>
        <v>0</v>
      </c>
      <c r="M1081" s="16">
        <f>IF(Table1[[#This Row],[Ordem_insumos]]&lt;&gt;0,VLOOKUP(Table1[[#This Row],[Codigo_servico]],Preencher_Orcamento!$B:$D,3,FALSE)*Table1[[#This Row],[Subtotal_insumo]],"")</f>
        <v>0</v>
      </c>
    </row>
    <row r="1082" spans="1:13" x14ac:dyDescent="0.25">
      <c r="A1082" s="6">
        <v>40160</v>
      </c>
      <c r="B1082" s="126">
        <v>2</v>
      </c>
      <c r="C1082" s="133"/>
      <c r="D1082" s="134">
        <v>2020</v>
      </c>
      <c r="E1082" s="7" t="s">
        <v>2188</v>
      </c>
      <c r="F1082" s="8" t="s">
        <v>2140</v>
      </c>
      <c r="G1082" s="16">
        <f>IFERROR(VLOOKUP(Table1[[#This Row],[Codigo_insumo]],BD_Insumos!$B:$E,4),"")</f>
        <v>15.860837164231068</v>
      </c>
      <c r="H1082" s="140">
        <v>0.8</v>
      </c>
      <c r="I1082" s="9"/>
      <c r="J1082" s="22">
        <f t="shared" si="16"/>
        <v>12.688669731384856</v>
      </c>
      <c r="K1082" s="22" t="str">
        <f>IF(I1082&lt;&gt;"",SUMIF(Table1[Codigo_servico],A1082,Table1[Subtotal_insumo]),"")</f>
        <v/>
      </c>
      <c r="L1082" s="16">
        <f>IF(Table1[[#This Row],[Ordem_insumos]]&lt;&gt;0,VLOOKUP(Table1[[#This Row],[Codigo_servico]],Preencher_Orcamento!$B:$D,3,FALSE)*Table1[[#This Row],[Qtde_insumo]],"")</f>
        <v>0</v>
      </c>
      <c r="M1082" s="16">
        <f>IF(Table1[[#This Row],[Ordem_insumos]]&lt;&gt;0,VLOOKUP(Table1[[#This Row],[Codigo_servico]],Preencher_Orcamento!$B:$D,3,FALSE)*Table1[[#This Row],[Subtotal_insumo]],"")</f>
        <v>0</v>
      </c>
    </row>
    <row r="1083" spans="1:13" ht="26.25" x14ac:dyDescent="0.25">
      <c r="A1083" s="6">
        <v>40160</v>
      </c>
      <c r="B1083" s="126">
        <v>3</v>
      </c>
      <c r="C1083" s="133"/>
      <c r="D1083" s="134">
        <v>10643</v>
      </c>
      <c r="E1083" s="7" t="s">
        <v>153</v>
      </c>
      <c r="F1083" s="8" t="s">
        <v>58</v>
      </c>
      <c r="G1083" s="18">
        <f>IFERROR(VLOOKUP(Table1[[#This Row],[Codigo_insumo]],BD_Insumos!$B:$E,4),"")</f>
        <v>442.98289999999997</v>
      </c>
      <c r="H1083" s="140">
        <v>1.0699999999999999E-2</v>
      </c>
      <c r="I1083" s="9"/>
      <c r="J1083" s="23">
        <f t="shared" si="16"/>
        <v>4.7399170299999991</v>
      </c>
      <c r="K1083" s="22" t="str">
        <f>IF(I1083&lt;&gt;"",SUMIF(Table1[Codigo_servico],A1083,Table1[Subtotal_insumo]),"")</f>
        <v/>
      </c>
      <c r="L1083" s="18">
        <f>IF(Table1[[#This Row],[Ordem_insumos]]&lt;&gt;0,VLOOKUP(Table1[[#This Row],[Codigo_servico]],Preencher_Orcamento!$B:$D,3,FALSE)*Table1[[#This Row],[Qtde_insumo]],"")</f>
        <v>0</v>
      </c>
      <c r="M1083" s="18">
        <f>IF(Table1[[#This Row],[Ordem_insumos]]&lt;&gt;0,VLOOKUP(Table1[[#This Row],[Codigo_servico]],Preencher_Orcamento!$B:$D,3,FALSE)*Table1[[#This Row],[Subtotal_insumo]],"")</f>
        <v>0</v>
      </c>
    </row>
    <row r="1084" spans="1:13" ht="26.25" x14ac:dyDescent="0.25">
      <c r="A1084" s="6">
        <v>40160</v>
      </c>
      <c r="B1084" s="126">
        <v>4</v>
      </c>
      <c r="C1084" s="133"/>
      <c r="D1084" s="134">
        <v>12540</v>
      </c>
      <c r="E1084" s="7" t="s">
        <v>237</v>
      </c>
      <c r="F1084" s="8" t="s">
        <v>457</v>
      </c>
      <c r="G1084" s="18">
        <f>IFERROR(VLOOKUP(Table1[[#This Row],[Codigo_insumo]],BD_Insumos!$B:$E,4),"")</f>
        <v>2.3161</v>
      </c>
      <c r="H1084" s="140">
        <v>13.1</v>
      </c>
      <c r="I1084" s="9"/>
      <c r="J1084" s="23">
        <f t="shared" si="16"/>
        <v>30.340910000000001</v>
      </c>
      <c r="K1084" s="22" t="str">
        <f>IF(I1084&lt;&gt;"",SUMIF(Table1[Codigo_servico],A1084,Table1[Subtotal_insumo]),"")</f>
        <v/>
      </c>
      <c r="L1084" s="18">
        <f>IF(Table1[[#This Row],[Ordem_insumos]]&lt;&gt;0,VLOOKUP(Table1[[#This Row],[Codigo_servico]],Preencher_Orcamento!$B:$D,3,FALSE)*Table1[[#This Row],[Qtde_insumo]],"")</f>
        <v>0</v>
      </c>
      <c r="M1084" s="18">
        <f>IF(Table1[[#This Row],[Ordem_insumos]]&lt;&gt;0,VLOOKUP(Table1[[#This Row],[Codigo_servico]],Preencher_Orcamento!$B:$D,3,FALSE)*Table1[[#This Row],[Subtotal_insumo]],"")</f>
        <v>0</v>
      </c>
    </row>
    <row r="1085" spans="1:13" x14ac:dyDescent="0.25">
      <c r="A1085" s="3">
        <v>40161</v>
      </c>
      <c r="B1085" s="125">
        <v>0</v>
      </c>
      <c r="C1085" s="131" t="s">
        <v>2579</v>
      </c>
      <c r="D1085" s="132"/>
      <c r="E1085" s="4"/>
      <c r="F1085" s="4"/>
      <c r="G1085" s="17" t="str">
        <f>IFERROR(VLOOKUP(Table1[[#This Row],[Codigo_insumo]],BD_Insumos!$B:$E,4),"")</f>
        <v/>
      </c>
      <c r="H1085" s="139"/>
      <c r="I1085" s="5" t="s">
        <v>170</v>
      </c>
      <c r="J1085" s="20" t="str">
        <f t="shared" si="16"/>
        <v/>
      </c>
      <c r="K1085" s="21">
        <f>IF(I1085&lt;&gt;"",SUMIF(Table1[Codigo_servico],A1085,Table1[Subtotal_insumo]),"")</f>
        <v>68.507673956462654</v>
      </c>
      <c r="L1085" s="17" t="str">
        <f>IF(Table1[[#This Row],[Ordem_insumos]]&lt;&gt;0,VLOOKUP(Table1[[#This Row],[Codigo_servico]],Preencher_Orcamento!$B:$D,3,FALSE)*Table1[[#This Row],[Qtde_insumo]],"")</f>
        <v/>
      </c>
      <c r="M1085" s="17" t="str">
        <f>IF(Table1[[#This Row],[Ordem_insumos]]&lt;&gt;0,VLOOKUP(Table1[[#This Row],[Codigo_servico]],Preencher_Orcamento!$B:$D,3,FALSE)*Table1[[#This Row],[Subtotal_insumo]],"")</f>
        <v/>
      </c>
    </row>
    <row r="1086" spans="1:13" ht="26.25" x14ac:dyDescent="0.25">
      <c r="A1086" s="6">
        <v>40161</v>
      </c>
      <c r="B1086" s="126">
        <v>1</v>
      </c>
      <c r="C1086" s="133"/>
      <c r="D1086" s="134">
        <v>12542</v>
      </c>
      <c r="E1086" s="7" t="s">
        <v>238</v>
      </c>
      <c r="F1086" s="8" t="s">
        <v>457</v>
      </c>
      <c r="G1086" s="16">
        <f>IFERROR(VLOOKUP(Table1[[#This Row],[Codigo_insumo]],BD_Insumos!$B:$E,4),"")</f>
        <v>2.9994999999999998</v>
      </c>
      <c r="H1086" s="140">
        <v>13.1</v>
      </c>
      <c r="I1086" s="9"/>
      <c r="J1086" s="22">
        <f t="shared" si="16"/>
        <v>39.29345</v>
      </c>
      <c r="K1086" s="22" t="str">
        <f>IF(I1086&lt;&gt;"",SUMIF(Table1[Codigo_servico],A1086,Table1[Subtotal_insumo]),"")</f>
        <v/>
      </c>
      <c r="L1086" s="16">
        <f>IF(Table1[[#This Row],[Ordem_insumos]]&lt;&gt;0,VLOOKUP(Table1[[#This Row],[Codigo_servico]],Preencher_Orcamento!$B:$D,3,FALSE)*Table1[[#This Row],[Qtde_insumo]],"")</f>
        <v>0</v>
      </c>
      <c r="M1086" s="16">
        <f>IF(Table1[[#This Row],[Ordem_insumos]]&lt;&gt;0,VLOOKUP(Table1[[#This Row],[Codigo_servico]],Preencher_Orcamento!$B:$D,3,FALSE)*Table1[[#This Row],[Subtotal_insumo]],"")</f>
        <v>0</v>
      </c>
    </row>
    <row r="1087" spans="1:13" x14ac:dyDescent="0.25">
      <c r="A1087" s="6">
        <v>40161</v>
      </c>
      <c r="B1087" s="126">
        <v>2</v>
      </c>
      <c r="C1087" s="133"/>
      <c r="D1087" s="134">
        <v>2020</v>
      </c>
      <c r="E1087" s="7" t="s">
        <v>2188</v>
      </c>
      <c r="F1087" s="8" t="s">
        <v>2140</v>
      </c>
      <c r="G1087" s="16">
        <f>IFERROR(VLOOKUP(Table1[[#This Row],[Codigo_insumo]],BD_Insumos!$B:$E,4),"")</f>
        <v>15.860837164231068</v>
      </c>
      <c r="H1087" s="140">
        <v>0.8</v>
      </c>
      <c r="I1087" s="9"/>
      <c r="J1087" s="22">
        <f t="shared" si="16"/>
        <v>12.688669731384856</v>
      </c>
      <c r="K1087" s="22" t="str">
        <f>IF(I1087&lt;&gt;"",SUMIF(Table1[Codigo_servico],A1087,Table1[Subtotal_insumo]),"")</f>
        <v/>
      </c>
      <c r="L1087" s="16">
        <f>IF(Table1[[#This Row],[Ordem_insumos]]&lt;&gt;0,VLOOKUP(Table1[[#This Row],[Codigo_servico]],Preencher_Orcamento!$B:$D,3,FALSE)*Table1[[#This Row],[Qtde_insumo]],"")</f>
        <v>0</v>
      </c>
      <c r="M1087" s="16">
        <f>IF(Table1[[#This Row],[Ordem_insumos]]&lt;&gt;0,VLOOKUP(Table1[[#This Row],[Codigo_servico]],Preencher_Orcamento!$B:$D,3,FALSE)*Table1[[#This Row],[Subtotal_insumo]],"")</f>
        <v>0</v>
      </c>
    </row>
    <row r="1088" spans="1:13" x14ac:dyDescent="0.25">
      <c r="A1088" s="6">
        <v>40161</v>
      </c>
      <c r="B1088" s="126">
        <v>3</v>
      </c>
      <c r="C1088" s="133"/>
      <c r="D1088" s="134">
        <v>2099</v>
      </c>
      <c r="E1088" s="7" t="s">
        <v>2205</v>
      </c>
      <c r="F1088" s="8" t="s">
        <v>2140</v>
      </c>
      <c r="G1088" s="18">
        <f>IFERROR(VLOOKUP(Table1[[#This Row],[Codigo_insumo]],BD_Insumos!$B:$E,4),"")</f>
        <v>12.627877718847255</v>
      </c>
      <c r="H1088" s="140">
        <v>0.8</v>
      </c>
      <c r="I1088" s="9"/>
      <c r="J1088" s="23">
        <f t="shared" si="16"/>
        <v>10.102302175077805</v>
      </c>
      <c r="K1088" s="22" t="str">
        <f>IF(I1088&lt;&gt;"",SUMIF(Table1[Codigo_servico],A1088,Table1[Subtotal_insumo]),"")</f>
        <v/>
      </c>
      <c r="L1088" s="18">
        <f>IF(Table1[[#This Row],[Ordem_insumos]]&lt;&gt;0,VLOOKUP(Table1[[#This Row],[Codigo_servico]],Preencher_Orcamento!$B:$D,3,FALSE)*Table1[[#This Row],[Qtde_insumo]],"")</f>
        <v>0</v>
      </c>
      <c r="M1088" s="18">
        <f>IF(Table1[[#This Row],[Ordem_insumos]]&lt;&gt;0,VLOOKUP(Table1[[#This Row],[Codigo_servico]],Preencher_Orcamento!$B:$D,3,FALSE)*Table1[[#This Row],[Subtotal_insumo]],"")</f>
        <v>0</v>
      </c>
    </row>
    <row r="1089" spans="1:13" ht="26.25" x14ac:dyDescent="0.25">
      <c r="A1089" s="6">
        <v>40161</v>
      </c>
      <c r="B1089" s="126">
        <v>4</v>
      </c>
      <c r="C1089" s="133"/>
      <c r="D1089" s="134">
        <v>10643</v>
      </c>
      <c r="E1089" s="7" t="s">
        <v>153</v>
      </c>
      <c r="F1089" s="8" t="s">
        <v>58</v>
      </c>
      <c r="G1089" s="18">
        <f>IFERROR(VLOOKUP(Table1[[#This Row],[Codigo_insumo]],BD_Insumos!$B:$E,4),"")</f>
        <v>442.98289999999997</v>
      </c>
      <c r="H1089" s="140">
        <v>1.4500000000000001E-2</v>
      </c>
      <c r="I1089" s="9"/>
      <c r="J1089" s="23">
        <f t="shared" si="16"/>
        <v>6.4232520500000003</v>
      </c>
      <c r="K1089" s="22" t="str">
        <f>IF(I1089&lt;&gt;"",SUMIF(Table1[Codigo_servico],A1089,Table1[Subtotal_insumo]),"")</f>
        <v/>
      </c>
      <c r="L1089" s="18">
        <f>IF(Table1[[#This Row],[Ordem_insumos]]&lt;&gt;0,VLOOKUP(Table1[[#This Row],[Codigo_servico]],Preencher_Orcamento!$B:$D,3,FALSE)*Table1[[#This Row],[Qtde_insumo]],"")</f>
        <v>0</v>
      </c>
      <c r="M1089" s="18">
        <f>IF(Table1[[#This Row],[Ordem_insumos]]&lt;&gt;0,VLOOKUP(Table1[[#This Row],[Codigo_servico]],Preencher_Orcamento!$B:$D,3,FALSE)*Table1[[#This Row],[Subtotal_insumo]],"")</f>
        <v>0</v>
      </c>
    </row>
    <row r="1090" spans="1:13" x14ac:dyDescent="0.25">
      <c r="A1090" s="3">
        <v>40162</v>
      </c>
      <c r="B1090" s="125">
        <v>0</v>
      </c>
      <c r="C1090" s="131" t="s">
        <v>2580</v>
      </c>
      <c r="D1090" s="132"/>
      <c r="E1090" s="4"/>
      <c r="F1090" s="4"/>
      <c r="G1090" s="17" t="str">
        <f>IFERROR(VLOOKUP(Table1[[#This Row],[Codigo_insumo]],BD_Insumos!$B:$E,4),"")</f>
        <v/>
      </c>
      <c r="H1090" s="139"/>
      <c r="I1090" s="5" t="s">
        <v>170</v>
      </c>
      <c r="J1090" s="20" t="str">
        <f t="shared" ref="J1090:J1153" si="17">IF(I1090="",G1090*H1090,"")</f>
        <v/>
      </c>
      <c r="K1090" s="21">
        <f>IF(I1090&lt;&gt;"",SUMIF(Table1[Codigo_servico],A1090,Table1[Subtotal_insumo]),"")</f>
        <v>60.000881394796195</v>
      </c>
      <c r="L1090" s="17" t="str">
        <f>IF(Table1[[#This Row],[Ordem_insumos]]&lt;&gt;0,VLOOKUP(Table1[[#This Row],[Codigo_servico]],Preencher_Orcamento!$B:$D,3,FALSE)*Table1[[#This Row],[Qtde_insumo]],"")</f>
        <v/>
      </c>
      <c r="M1090" s="17" t="str">
        <f>IF(Table1[[#This Row],[Ordem_insumos]]&lt;&gt;0,VLOOKUP(Table1[[#This Row],[Codigo_servico]],Preencher_Orcamento!$B:$D,3,FALSE)*Table1[[#This Row],[Subtotal_insumo]],"")</f>
        <v/>
      </c>
    </row>
    <row r="1091" spans="1:13" ht="26.25" x14ac:dyDescent="0.25">
      <c r="A1091" s="6">
        <v>40162</v>
      </c>
      <c r="B1091" s="126">
        <v>1</v>
      </c>
      <c r="C1091" s="133"/>
      <c r="D1091" s="134">
        <v>12540</v>
      </c>
      <c r="E1091" s="7" t="s">
        <v>237</v>
      </c>
      <c r="F1091" s="8" t="s">
        <v>457</v>
      </c>
      <c r="G1091" s="16">
        <f>IFERROR(VLOOKUP(Table1[[#This Row],[Codigo_insumo]],BD_Insumos!$B:$E,4),"")</f>
        <v>2.3161</v>
      </c>
      <c r="H1091" s="140">
        <v>13.1</v>
      </c>
      <c r="I1091" s="9"/>
      <c r="J1091" s="22">
        <f t="shared" si="17"/>
        <v>30.340910000000001</v>
      </c>
      <c r="K1091" s="22" t="str">
        <f>IF(I1091&lt;&gt;"",SUMIF(Table1[Codigo_servico],A1091,Table1[Subtotal_insumo]),"")</f>
        <v/>
      </c>
      <c r="L1091" s="16">
        <f>IF(Table1[[#This Row],[Ordem_insumos]]&lt;&gt;0,VLOOKUP(Table1[[#This Row],[Codigo_servico]],Preencher_Orcamento!$B:$D,3,FALSE)*Table1[[#This Row],[Qtde_insumo]],"")</f>
        <v>0</v>
      </c>
      <c r="M1091" s="16">
        <f>IF(Table1[[#This Row],[Ordem_insumos]]&lt;&gt;0,VLOOKUP(Table1[[#This Row],[Codigo_servico]],Preencher_Orcamento!$B:$D,3,FALSE)*Table1[[#This Row],[Subtotal_insumo]],"")</f>
        <v>0</v>
      </c>
    </row>
    <row r="1092" spans="1:13" x14ac:dyDescent="0.25">
      <c r="A1092" s="6">
        <v>40162</v>
      </c>
      <c r="B1092" s="126">
        <v>2</v>
      </c>
      <c r="C1092" s="133"/>
      <c r="D1092" s="134">
        <v>2020</v>
      </c>
      <c r="E1092" s="7" t="s">
        <v>2188</v>
      </c>
      <c r="F1092" s="8" t="s">
        <v>2140</v>
      </c>
      <c r="G1092" s="16">
        <f>IFERROR(VLOOKUP(Table1[[#This Row],[Codigo_insumo]],BD_Insumos!$B:$E,4),"")</f>
        <v>15.860837164231068</v>
      </c>
      <c r="H1092" s="140">
        <v>0.9</v>
      </c>
      <c r="I1092" s="9"/>
      <c r="J1092" s="22">
        <f t="shared" si="17"/>
        <v>14.274753447807962</v>
      </c>
      <c r="K1092" s="22" t="str">
        <f>IF(I1092&lt;&gt;"",SUMIF(Table1[Codigo_servico],A1092,Table1[Subtotal_insumo]),"")</f>
        <v/>
      </c>
      <c r="L1092" s="16">
        <f>IF(Table1[[#This Row],[Ordem_insumos]]&lt;&gt;0,VLOOKUP(Table1[[#This Row],[Codigo_servico]],Preencher_Orcamento!$B:$D,3,FALSE)*Table1[[#This Row],[Qtde_insumo]],"")</f>
        <v>0</v>
      </c>
      <c r="M1092" s="16">
        <f>IF(Table1[[#This Row],[Ordem_insumos]]&lt;&gt;0,VLOOKUP(Table1[[#This Row],[Codigo_servico]],Preencher_Orcamento!$B:$D,3,FALSE)*Table1[[#This Row],[Subtotal_insumo]],"")</f>
        <v>0</v>
      </c>
    </row>
    <row r="1093" spans="1:13" x14ac:dyDescent="0.25">
      <c r="A1093" s="6">
        <v>40162</v>
      </c>
      <c r="B1093" s="126">
        <v>3</v>
      </c>
      <c r="C1093" s="133"/>
      <c r="D1093" s="134">
        <v>2099</v>
      </c>
      <c r="E1093" s="7" t="s">
        <v>2205</v>
      </c>
      <c r="F1093" s="8" t="s">
        <v>2140</v>
      </c>
      <c r="G1093" s="18">
        <f>IFERROR(VLOOKUP(Table1[[#This Row],[Codigo_insumo]],BD_Insumos!$B:$E,4),"")</f>
        <v>12.627877718847255</v>
      </c>
      <c r="H1093" s="140">
        <v>0.84299999999999997</v>
      </c>
      <c r="I1093" s="9"/>
      <c r="J1093" s="23">
        <f t="shared" si="17"/>
        <v>10.645300916988235</v>
      </c>
      <c r="K1093" s="22" t="str">
        <f>IF(I1093&lt;&gt;"",SUMIF(Table1[Codigo_servico],A1093,Table1[Subtotal_insumo]),"")</f>
        <v/>
      </c>
      <c r="L1093" s="18">
        <f>IF(Table1[[#This Row],[Ordem_insumos]]&lt;&gt;0,VLOOKUP(Table1[[#This Row],[Codigo_servico]],Preencher_Orcamento!$B:$D,3,FALSE)*Table1[[#This Row],[Qtde_insumo]],"")</f>
        <v>0</v>
      </c>
      <c r="M1093" s="18">
        <f>IF(Table1[[#This Row],[Ordem_insumos]]&lt;&gt;0,VLOOKUP(Table1[[#This Row],[Codigo_servico]],Preencher_Orcamento!$B:$D,3,FALSE)*Table1[[#This Row],[Subtotal_insumo]],"")</f>
        <v>0</v>
      </c>
    </row>
    <row r="1094" spans="1:13" ht="26.25" x14ac:dyDescent="0.25">
      <c r="A1094" s="6">
        <v>40162</v>
      </c>
      <c r="B1094" s="126">
        <v>4</v>
      </c>
      <c r="C1094" s="133"/>
      <c r="D1094" s="134">
        <v>10643</v>
      </c>
      <c r="E1094" s="7" t="s">
        <v>153</v>
      </c>
      <c r="F1094" s="8" t="s">
        <v>58</v>
      </c>
      <c r="G1094" s="18">
        <f>IFERROR(VLOOKUP(Table1[[#This Row],[Codigo_insumo]],BD_Insumos!$B:$E,4),"")</f>
        <v>442.98289999999997</v>
      </c>
      <c r="H1094" s="140">
        <v>1.0699999999999999E-2</v>
      </c>
      <c r="I1094" s="9"/>
      <c r="J1094" s="23">
        <f t="shared" si="17"/>
        <v>4.7399170299999991</v>
      </c>
      <c r="K1094" s="22" t="str">
        <f>IF(I1094&lt;&gt;"",SUMIF(Table1[Codigo_servico],A1094,Table1[Subtotal_insumo]),"")</f>
        <v/>
      </c>
      <c r="L1094" s="18">
        <f>IF(Table1[[#This Row],[Ordem_insumos]]&lt;&gt;0,VLOOKUP(Table1[[#This Row],[Codigo_servico]],Preencher_Orcamento!$B:$D,3,FALSE)*Table1[[#This Row],[Qtde_insumo]],"")</f>
        <v>0</v>
      </c>
      <c r="M1094" s="18">
        <f>IF(Table1[[#This Row],[Ordem_insumos]]&lt;&gt;0,VLOOKUP(Table1[[#This Row],[Codigo_servico]],Preencher_Orcamento!$B:$D,3,FALSE)*Table1[[#This Row],[Subtotal_insumo]],"")</f>
        <v>0</v>
      </c>
    </row>
    <row r="1095" spans="1:13" x14ac:dyDescent="0.25">
      <c r="A1095" s="3">
        <v>40163</v>
      </c>
      <c r="B1095" s="125">
        <v>0</v>
      </c>
      <c r="C1095" s="131" t="s">
        <v>2581</v>
      </c>
      <c r="D1095" s="132"/>
      <c r="E1095" s="4"/>
      <c r="F1095" s="4"/>
      <c r="G1095" s="17" t="str">
        <f>IFERROR(VLOOKUP(Table1[[#This Row],[Codigo_insumo]],BD_Insumos!$B:$E,4),"")</f>
        <v/>
      </c>
      <c r="H1095" s="139"/>
      <c r="I1095" s="5" t="s">
        <v>170</v>
      </c>
      <c r="J1095" s="20" t="str">
        <f t="shared" si="17"/>
        <v/>
      </c>
      <c r="K1095" s="21">
        <f>IF(I1095&lt;&gt;"",SUMIF(Table1[Codigo_servico],A1095,Table1[Subtotal_insumo]),"")</f>
        <v>70.093757672885772</v>
      </c>
      <c r="L1095" s="17" t="str">
        <f>IF(Table1[[#This Row],[Ordem_insumos]]&lt;&gt;0,VLOOKUP(Table1[[#This Row],[Codigo_servico]],Preencher_Orcamento!$B:$D,3,FALSE)*Table1[[#This Row],[Qtde_insumo]],"")</f>
        <v/>
      </c>
      <c r="M1095" s="17" t="str">
        <f>IF(Table1[[#This Row],[Ordem_insumos]]&lt;&gt;0,VLOOKUP(Table1[[#This Row],[Codigo_servico]],Preencher_Orcamento!$B:$D,3,FALSE)*Table1[[#This Row],[Subtotal_insumo]],"")</f>
        <v/>
      </c>
    </row>
    <row r="1096" spans="1:13" ht="26.25" x14ac:dyDescent="0.25">
      <c r="A1096" s="6">
        <v>40163</v>
      </c>
      <c r="B1096" s="126">
        <v>1</v>
      </c>
      <c r="C1096" s="133"/>
      <c r="D1096" s="134">
        <v>12542</v>
      </c>
      <c r="E1096" s="7" t="s">
        <v>238</v>
      </c>
      <c r="F1096" s="8" t="s">
        <v>457</v>
      </c>
      <c r="G1096" s="16">
        <f>IFERROR(VLOOKUP(Table1[[#This Row],[Codigo_insumo]],BD_Insumos!$B:$E,4),"")</f>
        <v>2.9994999999999998</v>
      </c>
      <c r="H1096" s="140">
        <v>13.1</v>
      </c>
      <c r="I1096" s="9"/>
      <c r="J1096" s="22">
        <f t="shared" si="17"/>
        <v>39.29345</v>
      </c>
      <c r="K1096" s="22" t="str">
        <f>IF(I1096&lt;&gt;"",SUMIF(Table1[Codigo_servico],A1096,Table1[Subtotal_insumo]),"")</f>
        <v/>
      </c>
      <c r="L1096" s="16">
        <f>IF(Table1[[#This Row],[Ordem_insumos]]&lt;&gt;0,VLOOKUP(Table1[[#This Row],[Codigo_servico]],Preencher_Orcamento!$B:$D,3,FALSE)*Table1[[#This Row],[Qtde_insumo]],"")</f>
        <v>0</v>
      </c>
      <c r="M1096" s="16">
        <f>IF(Table1[[#This Row],[Ordem_insumos]]&lt;&gt;0,VLOOKUP(Table1[[#This Row],[Codigo_servico]],Preencher_Orcamento!$B:$D,3,FALSE)*Table1[[#This Row],[Subtotal_insumo]],"")</f>
        <v>0</v>
      </c>
    </row>
    <row r="1097" spans="1:13" ht="26.25" x14ac:dyDescent="0.25">
      <c r="A1097" s="6">
        <v>40163</v>
      </c>
      <c r="B1097" s="126">
        <v>2</v>
      </c>
      <c r="C1097" s="133"/>
      <c r="D1097" s="134">
        <v>10643</v>
      </c>
      <c r="E1097" s="7" t="s">
        <v>153</v>
      </c>
      <c r="F1097" s="8" t="s">
        <v>58</v>
      </c>
      <c r="G1097" s="16">
        <f>IFERROR(VLOOKUP(Table1[[#This Row],[Codigo_insumo]],BD_Insumos!$B:$E,4),"")</f>
        <v>442.98289999999997</v>
      </c>
      <c r="H1097" s="140">
        <v>1.4500000000000001E-2</v>
      </c>
      <c r="I1097" s="9"/>
      <c r="J1097" s="22">
        <f t="shared" si="17"/>
        <v>6.4232520500000003</v>
      </c>
      <c r="K1097" s="22" t="str">
        <f>IF(I1097&lt;&gt;"",SUMIF(Table1[Codigo_servico],A1097,Table1[Subtotal_insumo]),"")</f>
        <v/>
      </c>
      <c r="L1097" s="16">
        <f>IF(Table1[[#This Row],[Ordem_insumos]]&lt;&gt;0,VLOOKUP(Table1[[#This Row],[Codigo_servico]],Preencher_Orcamento!$B:$D,3,FALSE)*Table1[[#This Row],[Qtde_insumo]],"")</f>
        <v>0</v>
      </c>
      <c r="M1097" s="16">
        <f>IF(Table1[[#This Row],[Ordem_insumos]]&lt;&gt;0,VLOOKUP(Table1[[#This Row],[Codigo_servico]],Preencher_Orcamento!$B:$D,3,FALSE)*Table1[[#This Row],[Subtotal_insumo]],"")</f>
        <v>0</v>
      </c>
    </row>
    <row r="1098" spans="1:13" x14ac:dyDescent="0.25">
      <c r="A1098" s="6">
        <v>40163</v>
      </c>
      <c r="B1098" s="126">
        <v>3</v>
      </c>
      <c r="C1098" s="133"/>
      <c r="D1098" s="134">
        <v>2099</v>
      </c>
      <c r="E1098" s="7" t="s">
        <v>2205</v>
      </c>
      <c r="F1098" s="8" t="s">
        <v>2140</v>
      </c>
      <c r="G1098" s="18">
        <f>IFERROR(VLOOKUP(Table1[[#This Row],[Codigo_insumo]],BD_Insumos!$B:$E,4),"")</f>
        <v>12.627877718847255</v>
      </c>
      <c r="H1098" s="140">
        <v>0.8</v>
      </c>
      <c r="I1098" s="9"/>
      <c r="J1098" s="23">
        <f t="shared" si="17"/>
        <v>10.102302175077805</v>
      </c>
      <c r="K1098" s="22" t="str">
        <f>IF(I1098&lt;&gt;"",SUMIF(Table1[Codigo_servico],A1098,Table1[Subtotal_insumo]),"")</f>
        <v/>
      </c>
      <c r="L1098" s="18">
        <f>IF(Table1[[#This Row],[Ordem_insumos]]&lt;&gt;0,VLOOKUP(Table1[[#This Row],[Codigo_servico]],Preencher_Orcamento!$B:$D,3,FALSE)*Table1[[#This Row],[Qtde_insumo]],"")</f>
        <v>0</v>
      </c>
      <c r="M1098" s="18">
        <f>IF(Table1[[#This Row],[Ordem_insumos]]&lt;&gt;0,VLOOKUP(Table1[[#This Row],[Codigo_servico]],Preencher_Orcamento!$B:$D,3,FALSE)*Table1[[#This Row],[Subtotal_insumo]],"")</f>
        <v>0</v>
      </c>
    </row>
    <row r="1099" spans="1:13" x14ac:dyDescent="0.25">
      <c r="A1099" s="6">
        <v>40163</v>
      </c>
      <c r="B1099" s="126">
        <v>4</v>
      </c>
      <c r="C1099" s="133"/>
      <c r="D1099" s="134">
        <v>2020</v>
      </c>
      <c r="E1099" s="7" t="s">
        <v>2188</v>
      </c>
      <c r="F1099" s="8" t="s">
        <v>2140</v>
      </c>
      <c r="G1099" s="18">
        <f>IFERROR(VLOOKUP(Table1[[#This Row],[Codigo_insumo]],BD_Insumos!$B:$E,4),"")</f>
        <v>15.860837164231068</v>
      </c>
      <c r="H1099" s="140">
        <v>0.9</v>
      </c>
      <c r="I1099" s="9"/>
      <c r="J1099" s="23">
        <f t="shared" si="17"/>
        <v>14.274753447807962</v>
      </c>
      <c r="K1099" s="22" t="str">
        <f>IF(I1099&lt;&gt;"",SUMIF(Table1[Codigo_servico],A1099,Table1[Subtotal_insumo]),"")</f>
        <v/>
      </c>
      <c r="L1099" s="18">
        <f>IF(Table1[[#This Row],[Ordem_insumos]]&lt;&gt;0,VLOOKUP(Table1[[#This Row],[Codigo_servico]],Preencher_Orcamento!$B:$D,3,FALSE)*Table1[[#This Row],[Qtde_insumo]],"")</f>
        <v>0</v>
      </c>
      <c r="M1099" s="18">
        <f>IF(Table1[[#This Row],[Ordem_insumos]]&lt;&gt;0,VLOOKUP(Table1[[#This Row],[Codigo_servico]],Preencher_Orcamento!$B:$D,3,FALSE)*Table1[[#This Row],[Subtotal_insumo]],"")</f>
        <v>0</v>
      </c>
    </row>
    <row r="1100" spans="1:13" x14ac:dyDescent="0.25">
      <c r="A1100" s="3">
        <v>40170</v>
      </c>
      <c r="B1100" s="125">
        <v>0</v>
      </c>
      <c r="C1100" s="131" t="s">
        <v>2582</v>
      </c>
      <c r="D1100" s="132"/>
      <c r="E1100" s="4"/>
      <c r="F1100" s="4"/>
      <c r="G1100" s="17" t="str">
        <f>IFERROR(VLOOKUP(Table1[[#This Row],[Codigo_insumo]],BD_Insumos!$B:$E,4),"")</f>
        <v/>
      </c>
      <c r="H1100" s="139"/>
      <c r="I1100" s="5" t="s">
        <v>170</v>
      </c>
      <c r="J1100" s="20" t="str">
        <f t="shared" si="17"/>
        <v/>
      </c>
      <c r="K1100" s="21">
        <f>IF(I1100&lt;&gt;"",SUMIF(Table1[Codigo_servico],A1100,Table1[Subtotal_insumo]),"")</f>
        <v>67.065198040655474</v>
      </c>
      <c r="L1100" s="17" t="str">
        <f>IF(Table1[[#This Row],[Ordem_insumos]]&lt;&gt;0,VLOOKUP(Table1[[#This Row],[Codigo_servico]],Preencher_Orcamento!$B:$D,3,FALSE)*Table1[[#This Row],[Qtde_insumo]],"")</f>
        <v/>
      </c>
      <c r="M1100" s="17" t="str">
        <f>IF(Table1[[#This Row],[Ordem_insumos]]&lt;&gt;0,VLOOKUP(Table1[[#This Row],[Codigo_servico]],Preencher_Orcamento!$B:$D,3,FALSE)*Table1[[#This Row],[Subtotal_insumo]],"")</f>
        <v/>
      </c>
    </row>
    <row r="1101" spans="1:13" ht="26.25" x14ac:dyDescent="0.25">
      <c r="A1101" s="6">
        <v>40170</v>
      </c>
      <c r="B1101" s="126">
        <v>1</v>
      </c>
      <c r="C1101" s="133"/>
      <c r="D1101" s="134">
        <v>12547</v>
      </c>
      <c r="E1101" s="7" t="s">
        <v>239</v>
      </c>
      <c r="F1101" s="8" t="s">
        <v>457</v>
      </c>
      <c r="G1101" s="16">
        <f>IFERROR(VLOOKUP(Table1[[#This Row],[Codigo_insumo]],BD_Insumos!$B:$E,4),"")</f>
        <v>1.8141</v>
      </c>
      <c r="H1101" s="140">
        <v>14</v>
      </c>
      <c r="I1101" s="9"/>
      <c r="J1101" s="22">
        <f t="shared" si="17"/>
        <v>25.397400000000001</v>
      </c>
      <c r="K1101" s="22" t="str">
        <f>IF(I1101&lt;&gt;"",SUMIF(Table1[Codigo_servico],A1101,Table1[Subtotal_insumo]),"")</f>
        <v/>
      </c>
      <c r="L1101" s="16">
        <f>IF(Table1[[#This Row],[Ordem_insumos]]&lt;&gt;0,VLOOKUP(Table1[[#This Row],[Codigo_servico]],Preencher_Orcamento!$B:$D,3,FALSE)*Table1[[#This Row],[Qtde_insumo]],"")</f>
        <v>0</v>
      </c>
      <c r="M1101" s="16">
        <f>IF(Table1[[#This Row],[Ordem_insumos]]&lt;&gt;0,VLOOKUP(Table1[[#This Row],[Codigo_servico]],Preencher_Orcamento!$B:$D,3,FALSE)*Table1[[#This Row],[Subtotal_insumo]],"")</f>
        <v>0</v>
      </c>
    </row>
    <row r="1102" spans="1:13" ht="26.25" x14ac:dyDescent="0.25">
      <c r="A1102" s="6">
        <v>40170</v>
      </c>
      <c r="B1102" s="126">
        <v>2</v>
      </c>
      <c r="C1102" s="133"/>
      <c r="D1102" s="134">
        <v>10646</v>
      </c>
      <c r="E1102" s="7" t="s">
        <v>156</v>
      </c>
      <c r="F1102" s="8" t="s">
        <v>58</v>
      </c>
      <c r="G1102" s="16">
        <f>IFERROR(VLOOKUP(Table1[[#This Row],[Codigo_insumo]],BD_Insumos!$B:$E,4),"")</f>
        <v>418.94439999999997</v>
      </c>
      <c r="H1102" s="140">
        <v>1.3299999999999999E-2</v>
      </c>
      <c r="I1102" s="9"/>
      <c r="J1102" s="22">
        <f t="shared" si="17"/>
        <v>5.5719605199999993</v>
      </c>
      <c r="K1102" s="22" t="str">
        <f>IF(I1102&lt;&gt;"",SUMIF(Table1[Codigo_servico],A1102,Table1[Subtotal_insumo]),"")</f>
        <v/>
      </c>
      <c r="L1102" s="16">
        <f>IF(Table1[[#This Row],[Ordem_insumos]]&lt;&gt;0,VLOOKUP(Table1[[#This Row],[Codigo_servico]],Preencher_Orcamento!$B:$D,3,FALSE)*Table1[[#This Row],[Qtde_insumo]],"")</f>
        <v>0</v>
      </c>
      <c r="M1102" s="16">
        <f>IF(Table1[[#This Row],[Ordem_insumos]]&lt;&gt;0,VLOOKUP(Table1[[#This Row],[Codigo_servico]],Preencher_Orcamento!$B:$D,3,FALSE)*Table1[[#This Row],[Subtotal_insumo]],"")</f>
        <v>0</v>
      </c>
    </row>
    <row r="1103" spans="1:13" x14ac:dyDescent="0.25">
      <c r="A1103" s="6">
        <v>40170</v>
      </c>
      <c r="B1103" s="126">
        <v>3</v>
      </c>
      <c r="C1103" s="133"/>
      <c r="D1103" s="134">
        <v>2099</v>
      </c>
      <c r="E1103" s="7" t="s">
        <v>2205</v>
      </c>
      <c r="F1103" s="8" t="s">
        <v>2140</v>
      </c>
      <c r="G1103" s="18">
        <f>IFERROR(VLOOKUP(Table1[[#This Row],[Codigo_insumo]],BD_Insumos!$B:$E,4),"")</f>
        <v>12.627877718847255</v>
      </c>
      <c r="H1103" s="140">
        <v>1.1000000000000001</v>
      </c>
      <c r="I1103" s="9"/>
      <c r="J1103" s="23">
        <f t="shared" si="17"/>
        <v>13.890665490731982</v>
      </c>
      <c r="K1103" s="22" t="str">
        <f>IF(I1103&lt;&gt;"",SUMIF(Table1[Codigo_servico],A1103,Table1[Subtotal_insumo]),"")</f>
        <v/>
      </c>
      <c r="L1103" s="18">
        <f>IF(Table1[[#This Row],[Ordem_insumos]]&lt;&gt;0,VLOOKUP(Table1[[#This Row],[Codigo_servico]],Preencher_Orcamento!$B:$D,3,FALSE)*Table1[[#This Row],[Qtde_insumo]],"")</f>
        <v>0</v>
      </c>
      <c r="M1103" s="18">
        <f>IF(Table1[[#This Row],[Ordem_insumos]]&lt;&gt;0,VLOOKUP(Table1[[#This Row],[Codigo_servico]],Preencher_Orcamento!$B:$D,3,FALSE)*Table1[[#This Row],[Subtotal_insumo]],"")</f>
        <v>0</v>
      </c>
    </row>
    <row r="1104" spans="1:13" x14ac:dyDescent="0.25">
      <c r="A1104" s="6">
        <v>40170</v>
      </c>
      <c r="B1104" s="126">
        <v>4</v>
      </c>
      <c r="C1104" s="133"/>
      <c r="D1104" s="134">
        <v>2020</v>
      </c>
      <c r="E1104" s="7" t="s">
        <v>2188</v>
      </c>
      <c r="F1104" s="8" t="s">
        <v>2140</v>
      </c>
      <c r="G1104" s="18">
        <f>IFERROR(VLOOKUP(Table1[[#This Row],[Codigo_insumo]],BD_Insumos!$B:$E,4),"")</f>
        <v>15.860837164231068</v>
      </c>
      <c r="H1104" s="140">
        <v>1.4</v>
      </c>
      <c r="I1104" s="9"/>
      <c r="J1104" s="23">
        <f t="shared" si="17"/>
        <v>22.205172029923492</v>
      </c>
      <c r="K1104" s="22" t="str">
        <f>IF(I1104&lt;&gt;"",SUMIF(Table1[Codigo_servico],A1104,Table1[Subtotal_insumo]),"")</f>
        <v/>
      </c>
      <c r="L1104" s="18">
        <f>IF(Table1[[#This Row],[Ordem_insumos]]&lt;&gt;0,VLOOKUP(Table1[[#This Row],[Codigo_servico]],Preencher_Orcamento!$B:$D,3,FALSE)*Table1[[#This Row],[Qtde_insumo]],"")</f>
        <v>0</v>
      </c>
      <c r="M1104" s="18">
        <f>IF(Table1[[#This Row],[Ordem_insumos]]&lt;&gt;0,VLOOKUP(Table1[[#This Row],[Codigo_servico]],Preencher_Orcamento!$B:$D,3,FALSE)*Table1[[#This Row],[Subtotal_insumo]],"")</f>
        <v>0</v>
      </c>
    </row>
    <row r="1105" spans="1:13" x14ac:dyDescent="0.25">
      <c r="A1105" s="3">
        <v>40171</v>
      </c>
      <c r="B1105" s="125">
        <v>0</v>
      </c>
      <c r="C1105" s="131" t="s">
        <v>2583</v>
      </c>
      <c r="D1105" s="132"/>
      <c r="E1105" s="4"/>
      <c r="F1105" s="4"/>
      <c r="G1105" s="17" t="str">
        <f>IFERROR(VLOOKUP(Table1[[#This Row],[Codigo_insumo]],BD_Insumos!$B:$E,4),"")</f>
        <v/>
      </c>
      <c r="H1105" s="139"/>
      <c r="I1105" s="5" t="s">
        <v>170</v>
      </c>
      <c r="J1105" s="20" t="str">
        <f t="shared" si="17"/>
        <v/>
      </c>
      <c r="K1105" s="21">
        <f>IF(I1105&lt;&gt;"",SUMIF(Table1[Codigo_servico],A1105,Table1[Subtotal_insumo]),"")</f>
        <v>75.911136166597828</v>
      </c>
      <c r="L1105" s="17" t="str">
        <f>IF(Table1[[#This Row],[Ordem_insumos]]&lt;&gt;0,VLOOKUP(Table1[[#This Row],[Codigo_servico]],Preencher_Orcamento!$B:$D,3,FALSE)*Table1[[#This Row],[Qtde_insumo]],"")</f>
        <v/>
      </c>
      <c r="M1105" s="17" t="str">
        <f>IF(Table1[[#This Row],[Ordem_insumos]]&lt;&gt;0,VLOOKUP(Table1[[#This Row],[Codigo_servico]],Preencher_Orcamento!$B:$D,3,FALSE)*Table1[[#This Row],[Subtotal_insumo]],"")</f>
        <v/>
      </c>
    </row>
    <row r="1106" spans="1:13" x14ac:dyDescent="0.25">
      <c r="A1106" s="6">
        <v>40171</v>
      </c>
      <c r="B1106" s="126">
        <v>1</v>
      </c>
      <c r="C1106" s="133"/>
      <c r="D1106" s="134">
        <v>2020</v>
      </c>
      <c r="E1106" s="7" t="s">
        <v>2188</v>
      </c>
      <c r="F1106" s="8" t="s">
        <v>2140</v>
      </c>
      <c r="G1106" s="16">
        <f>IFERROR(VLOOKUP(Table1[[#This Row],[Codigo_insumo]],BD_Insumos!$B:$E,4),"")</f>
        <v>15.860837164231068</v>
      </c>
      <c r="H1106" s="140">
        <v>1.4</v>
      </c>
      <c r="I1106" s="9"/>
      <c r="J1106" s="22">
        <f t="shared" si="17"/>
        <v>22.205172029923492</v>
      </c>
      <c r="K1106" s="22" t="str">
        <f>IF(I1106&lt;&gt;"",SUMIF(Table1[Codigo_servico],A1106,Table1[Subtotal_insumo]),"")</f>
        <v/>
      </c>
      <c r="L1106" s="16">
        <f>IF(Table1[[#This Row],[Ordem_insumos]]&lt;&gt;0,VLOOKUP(Table1[[#This Row],[Codigo_servico]],Preencher_Orcamento!$B:$D,3,FALSE)*Table1[[#This Row],[Qtde_insumo]],"")</f>
        <v>0</v>
      </c>
      <c r="M1106" s="16">
        <f>IF(Table1[[#This Row],[Ordem_insumos]]&lt;&gt;0,VLOOKUP(Table1[[#This Row],[Codigo_servico]],Preencher_Orcamento!$B:$D,3,FALSE)*Table1[[#This Row],[Subtotal_insumo]],"")</f>
        <v>0</v>
      </c>
    </row>
    <row r="1107" spans="1:13" x14ac:dyDescent="0.25">
      <c r="A1107" s="6">
        <v>40171</v>
      </c>
      <c r="B1107" s="126">
        <v>2</v>
      </c>
      <c r="C1107" s="133"/>
      <c r="D1107" s="134">
        <v>2099</v>
      </c>
      <c r="E1107" s="7" t="s">
        <v>2205</v>
      </c>
      <c r="F1107" s="8" t="s">
        <v>2140</v>
      </c>
      <c r="G1107" s="16">
        <f>IFERROR(VLOOKUP(Table1[[#This Row],[Codigo_insumo]],BD_Insumos!$B:$E,4),"")</f>
        <v>12.627877718847255</v>
      </c>
      <c r="H1107" s="140">
        <v>1.1499999999999999</v>
      </c>
      <c r="I1107" s="9"/>
      <c r="J1107" s="22">
        <f t="shared" si="17"/>
        <v>14.522059376674342</v>
      </c>
      <c r="K1107" s="22" t="str">
        <f>IF(I1107&lt;&gt;"",SUMIF(Table1[Codigo_servico],A1107,Table1[Subtotal_insumo]),"")</f>
        <v/>
      </c>
      <c r="L1107" s="16">
        <f>IF(Table1[[#This Row],[Ordem_insumos]]&lt;&gt;0,VLOOKUP(Table1[[#This Row],[Codigo_servico]],Preencher_Orcamento!$B:$D,3,FALSE)*Table1[[#This Row],[Qtde_insumo]],"")</f>
        <v>0</v>
      </c>
      <c r="M1107" s="16">
        <f>IF(Table1[[#This Row],[Ordem_insumos]]&lt;&gt;0,VLOOKUP(Table1[[#This Row],[Codigo_servico]],Preencher_Orcamento!$B:$D,3,FALSE)*Table1[[#This Row],[Subtotal_insumo]],"")</f>
        <v>0</v>
      </c>
    </row>
    <row r="1108" spans="1:13" ht="26.25" x14ac:dyDescent="0.25">
      <c r="A1108" s="6">
        <v>40171</v>
      </c>
      <c r="B1108" s="126">
        <v>3</v>
      </c>
      <c r="C1108" s="133"/>
      <c r="D1108" s="134">
        <v>12548</v>
      </c>
      <c r="E1108" s="7" t="s">
        <v>240</v>
      </c>
      <c r="F1108" s="8" t="s">
        <v>457</v>
      </c>
      <c r="G1108" s="18">
        <f>IFERROR(VLOOKUP(Table1[[#This Row],[Codigo_insumo]],BD_Insumos!$B:$E,4),"")</f>
        <v>2.2631999999999999</v>
      </c>
      <c r="H1108" s="140">
        <v>14</v>
      </c>
      <c r="I1108" s="9"/>
      <c r="J1108" s="23">
        <f t="shared" si="17"/>
        <v>31.684799999999999</v>
      </c>
      <c r="K1108" s="22" t="str">
        <f>IF(I1108&lt;&gt;"",SUMIF(Table1[Codigo_servico],A1108,Table1[Subtotal_insumo]),"")</f>
        <v/>
      </c>
      <c r="L1108" s="18">
        <f>IF(Table1[[#This Row],[Ordem_insumos]]&lt;&gt;0,VLOOKUP(Table1[[#This Row],[Codigo_servico]],Preencher_Orcamento!$B:$D,3,FALSE)*Table1[[#This Row],[Qtde_insumo]],"")</f>
        <v>0</v>
      </c>
      <c r="M1108" s="18">
        <f>IF(Table1[[#This Row],[Ordem_insumos]]&lt;&gt;0,VLOOKUP(Table1[[#This Row],[Codigo_servico]],Preencher_Orcamento!$B:$D,3,FALSE)*Table1[[#This Row],[Subtotal_insumo]],"")</f>
        <v>0</v>
      </c>
    </row>
    <row r="1109" spans="1:13" ht="26.25" x14ac:dyDescent="0.25">
      <c r="A1109" s="6">
        <v>40171</v>
      </c>
      <c r="B1109" s="126">
        <v>4</v>
      </c>
      <c r="C1109" s="133"/>
      <c r="D1109" s="134">
        <v>10646</v>
      </c>
      <c r="E1109" s="7" t="s">
        <v>156</v>
      </c>
      <c r="F1109" s="8" t="s">
        <v>58</v>
      </c>
      <c r="G1109" s="18">
        <f>IFERROR(VLOOKUP(Table1[[#This Row],[Codigo_insumo]],BD_Insumos!$B:$E,4),"")</f>
        <v>418.94439999999997</v>
      </c>
      <c r="H1109" s="140">
        <v>1.7899999999999999E-2</v>
      </c>
      <c r="I1109" s="9"/>
      <c r="J1109" s="23">
        <f t="shared" si="17"/>
        <v>7.4991047599999989</v>
      </c>
      <c r="K1109" s="22" t="str">
        <f>IF(I1109&lt;&gt;"",SUMIF(Table1[Codigo_servico],A1109,Table1[Subtotal_insumo]),"")</f>
        <v/>
      </c>
      <c r="L1109" s="18">
        <f>IF(Table1[[#This Row],[Ordem_insumos]]&lt;&gt;0,VLOOKUP(Table1[[#This Row],[Codigo_servico]],Preencher_Orcamento!$B:$D,3,FALSE)*Table1[[#This Row],[Qtde_insumo]],"")</f>
        <v>0</v>
      </c>
      <c r="M1109" s="18">
        <f>IF(Table1[[#This Row],[Ordem_insumos]]&lt;&gt;0,VLOOKUP(Table1[[#This Row],[Codigo_servico]],Preencher_Orcamento!$B:$D,3,FALSE)*Table1[[#This Row],[Subtotal_insumo]],"")</f>
        <v>0</v>
      </c>
    </row>
    <row r="1110" spans="1:13" x14ac:dyDescent="0.25">
      <c r="A1110" s="3">
        <v>40180</v>
      </c>
      <c r="B1110" s="125">
        <v>0</v>
      </c>
      <c r="C1110" s="131" t="s">
        <v>2584</v>
      </c>
      <c r="D1110" s="132"/>
      <c r="E1110" s="4"/>
      <c r="F1110" s="4"/>
      <c r="G1110" s="17" t="str">
        <f>IFERROR(VLOOKUP(Table1[[#This Row],[Codigo_insumo]],BD_Insumos!$B:$E,4),"")</f>
        <v/>
      </c>
      <c r="H1110" s="139"/>
      <c r="I1110" s="5" t="s">
        <v>170</v>
      </c>
      <c r="J1110" s="20" t="str">
        <f t="shared" si="17"/>
        <v/>
      </c>
      <c r="K1110" s="21">
        <f>IF(I1110&lt;&gt;"",SUMIF(Table1[Codigo_servico],A1110,Table1[Subtotal_insumo]),"")</f>
        <v>2.8815841559635413</v>
      </c>
      <c r="L1110" s="17" t="str">
        <f>IF(Table1[[#This Row],[Ordem_insumos]]&lt;&gt;0,VLOOKUP(Table1[[#This Row],[Codigo_servico]],Preencher_Orcamento!$B:$D,3,FALSE)*Table1[[#This Row],[Qtde_insumo]],"")</f>
        <v/>
      </c>
      <c r="M1110" s="17" t="str">
        <f>IF(Table1[[#This Row],[Ordem_insumos]]&lt;&gt;0,VLOOKUP(Table1[[#This Row],[Codigo_servico]],Preencher_Orcamento!$B:$D,3,FALSE)*Table1[[#This Row],[Subtotal_insumo]],"")</f>
        <v/>
      </c>
    </row>
    <row r="1111" spans="1:13" x14ac:dyDescent="0.25">
      <c r="A1111" s="6">
        <v>40180</v>
      </c>
      <c r="B1111" s="126">
        <v>1</v>
      </c>
      <c r="C1111" s="133"/>
      <c r="D1111" s="134">
        <v>2015</v>
      </c>
      <c r="E1111" s="7" t="s">
        <v>2186</v>
      </c>
      <c r="F1111" s="8" t="s">
        <v>2140</v>
      </c>
      <c r="G1111" s="16">
        <f>IFERROR(VLOOKUP(Table1[[#This Row],[Codigo_insumo]],BD_Insumos!$B:$E,4),"")</f>
        <v>16.259414142106937</v>
      </c>
      <c r="H1111" s="140">
        <v>0.03</v>
      </c>
      <c r="I1111" s="9"/>
      <c r="J1111" s="22">
        <f t="shared" si="17"/>
        <v>0.48778242426320811</v>
      </c>
      <c r="K1111" s="22" t="str">
        <f>IF(I1111&lt;&gt;"",SUMIF(Table1[Codigo_servico],A1111,Table1[Subtotal_insumo]),"")</f>
        <v/>
      </c>
      <c r="L1111" s="16">
        <f>IF(Table1[[#This Row],[Ordem_insumos]]&lt;&gt;0,VLOOKUP(Table1[[#This Row],[Codigo_servico]],Preencher_Orcamento!$B:$D,3,FALSE)*Table1[[#This Row],[Qtde_insumo]],"")</f>
        <v>0</v>
      </c>
      <c r="M1111" s="16">
        <f>IF(Table1[[#This Row],[Ordem_insumos]]&lt;&gt;0,VLOOKUP(Table1[[#This Row],[Codigo_servico]],Preencher_Orcamento!$B:$D,3,FALSE)*Table1[[#This Row],[Subtotal_insumo]],"")</f>
        <v>0</v>
      </c>
    </row>
    <row r="1112" spans="1:13" x14ac:dyDescent="0.25">
      <c r="A1112" s="6">
        <v>40180</v>
      </c>
      <c r="B1112" s="126">
        <v>2</v>
      </c>
      <c r="C1112" s="133"/>
      <c r="D1112" s="134">
        <v>19035</v>
      </c>
      <c r="E1112" s="7" t="s">
        <v>414</v>
      </c>
      <c r="F1112" s="8" t="s">
        <v>170</v>
      </c>
      <c r="G1112" s="16">
        <f>IFERROR(VLOOKUP(Table1[[#This Row],[Codigo_insumo]],BD_Insumos!$B:$E,4),"")</f>
        <v>1.8119000000000001</v>
      </c>
      <c r="H1112" s="140">
        <v>1.03</v>
      </c>
      <c r="I1112" s="9"/>
      <c r="J1112" s="22">
        <f t="shared" si="17"/>
        <v>1.8662570000000001</v>
      </c>
      <c r="K1112" s="22" t="str">
        <f>IF(I1112&lt;&gt;"",SUMIF(Table1[Codigo_servico],A1112,Table1[Subtotal_insumo]),"")</f>
        <v/>
      </c>
      <c r="L1112" s="16">
        <f>IF(Table1[[#This Row],[Ordem_insumos]]&lt;&gt;0,VLOOKUP(Table1[[#This Row],[Codigo_servico]],Preencher_Orcamento!$B:$D,3,FALSE)*Table1[[#This Row],[Qtde_insumo]],"")</f>
        <v>0</v>
      </c>
      <c r="M1112" s="16">
        <f>IF(Table1[[#This Row],[Ordem_insumos]]&lt;&gt;0,VLOOKUP(Table1[[#This Row],[Codigo_servico]],Preencher_Orcamento!$B:$D,3,FALSE)*Table1[[#This Row],[Subtotal_insumo]],"")</f>
        <v>0</v>
      </c>
    </row>
    <row r="1113" spans="1:13" ht="26.25" x14ac:dyDescent="0.25">
      <c r="A1113" s="6">
        <v>40180</v>
      </c>
      <c r="B1113" s="126">
        <v>3</v>
      </c>
      <c r="C1113" s="133"/>
      <c r="D1113" s="134">
        <v>2016</v>
      </c>
      <c r="E1113" s="7" t="s">
        <v>2187</v>
      </c>
      <c r="F1113" s="8" t="s">
        <v>2140</v>
      </c>
      <c r="G1113" s="18">
        <f>IFERROR(VLOOKUP(Table1[[#This Row],[Codigo_insumo]],BD_Insumos!$B:$E,4),"")</f>
        <v>13.188618292508322</v>
      </c>
      <c r="H1113" s="140">
        <v>0.04</v>
      </c>
      <c r="I1113" s="9"/>
      <c r="J1113" s="23">
        <f t="shared" si="17"/>
        <v>0.52754473170033289</v>
      </c>
      <c r="K1113" s="22" t="str">
        <f>IF(I1113&lt;&gt;"",SUMIF(Table1[Codigo_servico],A1113,Table1[Subtotal_insumo]),"")</f>
        <v/>
      </c>
      <c r="L1113" s="18">
        <f>IF(Table1[[#This Row],[Ordem_insumos]]&lt;&gt;0,VLOOKUP(Table1[[#This Row],[Codigo_servico]],Preencher_Orcamento!$B:$D,3,FALSE)*Table1[[#This Row],[Qtde_insumo]],"")</f>
        <v>0</v>
      </c>
      <c r="M1113" s="18">
        <f>IF(Table1[[#This Row],[Ordem_insumos]]&lt;&gt;0,VLOOKUP(Table1[[#This Row],[Codigo_servico]],Preencher_Orcamento!$B:$D,3,FALSE)*Table1[[#This Row],[Subtotal_insumo]],"")</f>
        <v>0</v>
      </c>
    </row>
    <row r="1114" spans="1:13" x14ac:dyDescent="0.25">
      <c r="A1114" s="3">
        <v>40195</v>
      </c>
      <c r="B1114" s="125">
        <v>0</v>
      </c>
      <c r="C1114" s="131" t="s">
        <v>2585</v>
      </c>
      <c r="D1114" s="132"/>
      <c r="E1114" s="4"/>
      <c r="F1114" s="4"/>
      <c r="G1114" s="17" t="str">
        <f>IFERROR(VLOOKUP(Table1[[#This Row],[Codigo_insumo]],BD_Insumos!$B:$E,4),"")</f>
        <v/>
      </c>
      <c r="H1114" s="139"/>
      <c r="I1114" s="5" t="s">
        <v>197</v>
      </c>
      <c r="J1114" s="20" t="str">
        <f t="shared" si="17"/>
        <v/>
      </c>
      <c r="K1114" s="21">
        <f>IF(I1114&lt;&gt;"",SUMIF(Table1[Codigo_servico],A1114,Table1[Subtotal_insumo]),"")</f>
        <v>6.0589465947692212</v>
      </c>
      <c r="L1114" s="17" t="str">
        <f>IF(Table1[[#This Row],[Ordem_insumos]]&lt;&gt;0,VLOOKUP(Table1[[#This Row],[Codigo_servico]],Preencher_Orcamento!$B:$D,3,FALSE)*Table1[[#This Row],[Qtde_insumo]],"")</f>
        <v/>
      </c>
      <c r="M1114" s="17" t="str">
        <f>IF(Table1[[#This Row],[Ordem_insumos]]&lt;&gt;0,VLOOKUP(Table1[[#This Row],[Codigo_servico]],Preencher_Orcamento!$B:$D,3,FALSE)*Table1[[#This Row],[Subtotal_insumo]],"")</f>
        <v/>
      </c>
    </row>
    <row r="1115" spans="1:13" ht="26.25" x14ac:dyDescent="0.25">
      <c r="A1115" s="6">
        <v>40195</v>
      </c>
      <c r="B1115" s="126">
        <v>1</v>
      </c>
      <c r="C1115" s="133"/>
      <c r="D1115" s="134">
        <v>2016</v>
      </c>
      <c r="E1115" s="7" t="s">
        <v>2187</v>
      </c>
      <c r="F1115" s="8" t="s">
        <v>2140</v>
      </c>
      <c r="G1115" s="16">
        <f>IFERROR(VLOOKUP(Table1[[#This Row],[Codigo_insumo]],BD_Insumos!$B:$E,4),"")</f>
        <v>13.188618292508322</v>
      </c>
      <c r="H1115" s="140">
        <v>0.08</v>
      </c>
      <c r="I1115" s="9"/>
      <c r="J1115" s="22">
        <f t="shared" si="17"/>
        <v>1.0550894634006658</v>
      </c>
      <c r="K1115" s="22" t="str">
        <f>IF(I1115&lt;&gt;"",SUMIF(Table1[Codigo_servico],A1115,Table1[Subtotal_insumo]),"")</f>
        <v/>
      </c>
      <c r="L1115" s="16">
        <f>IF(Table1[[#This Row],[Ordem_insumos]]&lt;&gt;0,VLOOKUP(Table1[[#This Row],[Codigo_servico]],Preencher_Orcamento!$B:$D,3,FALSE)*Table1[[#This Row],[Qtde_insumo]],"")</f>
        <v>0</v>
      </c>
      <c r="M1115" s="16">
        <f>IF(Table1[[#This Row],[Ordem_insumos]]&lt;&gt;0,VLOOKUP(Table1[[#This Row],[Codigo_servico]],Preencher_Orcamento!$B:$D,3,FALSE)*Table1[[#This Row],[Subtotal_insumo]],"")</f>
        <v>0</v>
      </c>
    </row>
    <row r="1116" spans="1:13" x14ac:dyDescent="0.25">
      <c r="A1116" s="6">
        <v>40195</v>
      </c>
      <c r="B1116" s="126">
        <v>2</v>
      </c>
      <c r="C1116" s="133"/>
      <c r="D1116" s="134">
        <v>17740</v>
      </c>
      <c r="E1116" s="7" t="s">
        <v>399</v>
      </c>
      <c r="F1116" s="8" t="s">
        <v>197</v>
      </c>
      <c r="G1116" s="16">
        <f>IFERROR(VLOOKUP(Table1[[#This Row],[Codigo_insumo]],BD_Insumos!$B:$E,4),"")</f>
        <v>4.9862000000000002</v>
      </c>
      <c r="H1116" s="140">
        <v>0.02</v>
      </c>
      <c r="I1116" s="9"/>
      <c r="J1116" s="22">
        <f t="shared" si="17"/>
        <v>9.9724000000000007E-2</v>
      </c>
      <c r="K1116" s="22" t="str">
        <f>IF(I1116&lt;&gt;"",SUMIF(Table1[Codigo_servico],A1116,Table1[Subtotal_insumo]),"")</f>
        <v/>
      </c>
      <c r="L1116" s="16">
        <f>IF(Table1[[#This Row],[Ordem_insumos]]&lt;&gt;0,VLOOKUP(Table1[[#This Row],[Codigo_servico]],Preencher_Orcamento!$B:$D,3,FALSE)*Table1[[#This Row],[Qtde_insumo]],"")</f>
        <v>0</v>
      </c>
      <c r="M1116" s="16">
        <f>IF(Table1[[#This Row],[Ordem_insumos]]&lt;&gt;0,VLOOKUP(Table1[[#This Row],[Codigo_servico]],Preencher_Orcamento!$B:$D,3,FALSE)*Table1[[#This Row],[Subtotal_insumo]],"")</f>
        <v>0</v>
      </c>
    </row>
    <row r="1117" spans="1:13" x14ac:dyDescent="0.25">
      <c r="A1117" s="6">
        <v>40195</v>
      </c>
      <c r="B1117" s="126">
        <v>3</v>
      </c>
      <c r="C1117" s="133"/>
      <c r="D1117" s="134">
        <v>2015</v>
      </c>
      <c r="E1117" s="7" t="s">
        <v>2186</v>
      </c>
      <c r="F1117" s="8" t="s">
        <v>2140</v>
      </c>
      <c r="G1117" s="18">
        <f>IFERROR(VLOOKUP(Table1[[#This Row],[Codigo_insumo]],BD_Insumos!$B:$E,4),"")</f>
        <v>16.259414142106937</v>
      </c>
      <c r="H1117" s="140">
        <v>0.08</v>
      </c>
      <c r="I1117" s="9"/>
      <c r="J1117" s="23">
        <f t="shared" si="17"/>
        <v>1.300753131368555</v>
      </c>
      <c r="K1117" s="22" t="str">
        <f>IF(I1117&lt;&gt;"",SUMIF(Table1[Codigo_servico],A1117,Table1[Subtotal_insumo]),"")</f>
        <v/>
      </c>
      <c r="L1117" s="18">
        <f>IF(Table1[[#This Row],[Ordem_insumos]]&lt;&gt;0,VLOOKUP(Table1[[#This Row],[Codigo_servico]],Preencher_Orcamento!$B:$D,3,FALSE)*Table1[[#This Row],[Qtde_insumo]],"")</f>
        <v>0</v>
      </c>
      <c r="M1117" s="18">
        <f>IF(Table1[[#This Row],[Ordem_insumos]]&lt;&gt;0,VLOOKUP(Table1[[#This Row],[Codigo_servico]],Preencher_Orcamento!$B:$D,3,FALSE)*Table1[[#This Row],[Subtotal_insumo]],"")</f>
        <v>0</v>
      </c>
    </row>
    <row r="1118" spans="1:13" x14ac:dyDescent="0.25">
      <c r="A1118" s="6">
        <v>40195</v>
      </c>
      <c r="B1118" s="126">
        <v>4</v>
      </c>
      <c r="C1118" s="133"/>
      <c r="D1118" s="134">
        <v>11510</v>
      </c>
      <c r="E1118" s="7" t="s">
        <v>205</v>
      </c>
      <c r="F1118" s="8" t="s">
        <v>197</v>
      </c>
      <c r="G1118" s="18">
        <f>IFERROR(VLOOKUP(Table1[[#This Row],[Codigo_insumo]],BD_Insumos!$B:$E,4),"")</f>
        <v>3.2757999999999998</v>
      </c>
      <c r="H1118" s="140">
        <v>1.1000000000000001</v>
      </c>
      <c r="I1118" s="9"/>
      <c r="J1118" s="23">
        <f t="shared" si="17"/>
        <v>3.60338</v>
      </c>
      <c r="K1118" s="22" t="str">
        <f>IF(I1118&lt;&gt;"",SUMIF(Table1[Codigo_servico],A1118,Table1[Subtotal_insumo]),"")</f>
        <v/>
      </c>
      <c r="L1118" s="18">
        <f>IF(Table1[[#This Row],[Ordem_insumos]]&lt;&gt;0,VLOOKUP(Table1[[#This Row],[Codigo_servico]],Preencher_Orcamento!$B:$D,3,FALSE)*Table1[[#This Row],[Qtde_insumo]],"")</f>
        <v>0</v>
      </c>
      <c r="M1118" s="18">
        <f>IF(Table1[[#This Row],[Ordem_insumos]]&lt;&gt;0,VLOOKUP(Table1[[#This Row],[Codigo_servico]],Preencher_Orcamento!$B:$D,3,FALSE)*Table1[[#This Row],[Subtotal_insumo]],"")</f>
        <v>0</v>
      </c>
    </row>
    <row r="1119" spans="1:13" x14ac:dyDescent="0.25">
      <c r="A1119" s="3">
        <v>40196</v>
      </c>
      <c r="B1119" s="125">
        <v>0</v>
      </c>
      <c r="C1119" s="131" t="s">
        <v>2586</v>
      </c>
      <c r="D1119" s="132"/>
      <c r="E1119" s="4"/>
      <c r="F1119" s="4"/>
      <c r="G1119" s="17" t="str">
        <f>IFERROR(VLOOKUP(Table1[[#This Row],[Codigo_insumo]],BD_Insumos!$B:$E,4),"")</f>
        <v/>
      </c>
      <c r="H1119" s="139"/>
      <c r="I1119" s="5" t="s">
        <v>197</v>
      </c>
      <c r="J1119" s="20" t="str">
        <f t="shared" si="17"/>
        <v/>
      </c>
      <c r="K1119" s="21">
        <f>IF(I1119&lt;&gt;"",SUMIF(Table1[Codigo_servico],A1119,Table1[Subtotal_insumo]),"")</f>
        <v>5.970616594769222</v>
      </c>
      <c r="L1119" s="17" t="str">
        <f>IF(Table1[[#This Row],[Ordem_insumos]]&lt;&gt;0,VLOOKUP(Table1[[#This Row],[Codigo_servico]],Preencher_Orcamento!$B:$D,3,FALSE)*Table1[[#This Row],[Qtde_insumo]],"")</f>
        <v/>
      </c>
      <c r="M1119" s="17" t="str">
        <f>IF(Table1[[#This Row],[Ordem_insumos]]&lt;&gt;0,VLOOKUP(Table1[[#This Row],[Codigo_servico]],Preencher_Orcamento!$B:$D,3,FALSE)*Table1[[#This Row],[Subtotal_insumo]],"")</f>
        <v/>
      </c>
    </row>
    <row r="1120" spans="1:13" ht="26.25" x14ac:dyDescent="0.25">
      <c r="A1120" s="6">
        <v>40196</v>
      </c>
      <c r="B1120" s="126">
        <v>1</v>
      </c>
      <c r="C1120" s="133"/>
      <c r="D1120" s="134">
        <v>2016</v>
      </c>
      <c r="E1120" s="7" t="s">
        <v>2187</v>
      </c>
      <c r="F1120" s="8" t="s">
        <v>2140</v>
      </c>
      <c r="G1120" s="16">
        <f>IFERROR(VLOOKUP(Table1[[#This Row],[Codigo_insumo]],BD_Insumos!$B:$E,4),"")</f>
        <v>13.188618292508322</v>
      </c>
      <c r="H1120" s="140">
        <v>0.08</v>
      </c>
      <c r="I1120" s="9"/>
      <c r="J1120" s="22">
        <f t="shared" si="17"/>
        <v>1.0550894634006658</v>
      </c>
      <c r="K1120" s="22" t="str">
        <f>IF(I1120&lt;&gt;"",SUMIF(Table1[Codigo_servico],A1120,Table1[Subtotal_insumo]),"")</f>
        <v/>
      </c>
      <c r="L1120" s="16">
        <f>IF(Table1[[#This Row],[Ordem_insumos]]&lt;&gt;0,VLOOKUP(Table1[[#This Row],[Codigo_servico]],Preencher_Orcamento!$B:$D,3,FALSE)*Table1[[#This Row],[Qtde_insumo]],"")</f>
        <v>0</v>
      </c>
      <c r="M1120" s="16">
        <f>IF(Table1[[#This Row],[Ordem_insumos]]&lt;&gt;0,VLOOKUP(Table1[[#This Row],[Codigo_servico]],Preencher_Orcamento!$B:$D,3,FALSE)*Table1[[#This Row],[Subtotal_insumo]],"")</f>
        <v>0</v>
      </c>
    </row>
    <row r="1121" spans="1:13" x14ac:dyDescent="0.25">
      <c r="A1121" s="6">
        <v>40196</v>
      </c>
      <c r="B1121" s="126">
        <v>2</v>
      </c>
      <c r="C1121" s="133"/>
      <c r="D1121" s="134">
        <v>11520</v>
      </c>
      <c r="E1121" s="7" t="s">
        <v>213</v>
      </c>
      <c r="F1121" s="8" t="s">
        <v>197</v>
      </c>
      <c r="G1121" s="16">
        <f>IFERROR(VLOOKUP(Table1[[#This Row],[Codigo_insumo]],BD_Insumos!$B:$E,4),"")</f>
        <v>3.1955</v>
      </c>
      <c r="H1121" s="140">
        <v>1.1000000000000001</v>
      </c>
      <c r="I1121" s="9"/>
      <c r="J1121" s="22">
        <f t="shared" si="17"/>
        <v>3.5150500000000005</v>
      </c>
      <c r="K1121" s="22" t="str">
        <f>IF(I1121&lt;&gt;"",SUMIF(Table1[Codigo_servico],A1121,Table1[Subtotal_insumo]),"")</f>
        <v/>
      </c>
      <c r="L1121" s="16">
        <f>IF(Table1[[#This Row],[Ordem_insumos]]&lt;&gt;0,VLOOKUP(Table1[[#This Row],[Codigo_servico]],Preencher_Orcamento!$B:$D,3,FALSE)*Table1[[#This Row],[Qtde_insumo]],"")</f>
        <v>0</v>
      </c>
      <c r="M1121" s="16">
        <f>IF(Table1[[#This Row],[Ordem_insumos]]&lt;&gt;0,VLOOKUP(Table1[[#This Row],[Codigo_servico]],Preencher_Orcamento!$B:$D,3,FALSE)*Table1[[#This Row],[Subtotal_insumo]],"")</f>
        <v>0</v>
      </c>
    </row>
    <row r="1122" spans="1:13" x14ac:dyDescent="0.25">
      <c r="A1122" s="6">
        <v>40196</v>
      </c>
      <c r="B1122" s="126">
        <v>3</v>
      </c>
      <c r="C1122" s="133"/>
      <c r="D1122" s="134">
        <v>2015</v>
      </c>
      <c r="E1122" s="7" t="s">
        <v>2186</v>
      </c>
      <c r="F1122" s="8" t="s">
        <v>2140</v>
      </c>
      <c r="G1122" s="18">
        <f>IFERROR(VLOOKUP(Table1[[#This Row],[Codigo_insumo]],BD_Insumos!$B:$E,4),"")</f>
        <v>16.259414142106937</v>
      </c>
      <c r="H1122" s="140">
        <v>0.08</v>
      </c>
      <c r="I1122" s="9"/>
      <c r="J1122" s="23">
        <f t="shared" si="17"/>
        <v>1.300753131368555</v>
      </c>
      <c r="K1122" s="22" t="str">
        <f>IF(I1122&lt;&gt;"",SUMIF(Table1[Codigo_servico],A1122,Table1[Subtotal_insumo]),"")</f>
        <v/>
      </c>
      <c r="L1122" s="18">
        <f>IF(Table1[[#This Row],[Ordem_insumos]]&lt;&gt;0,VLOOKUP(Table1[[#This Row],[Codigo_servico]],Preencher_Orcamento!$B:$D,3,FALSE)*Table1[[#This Row],[Qtde_insumo]],"")</f>
        <v>0</v>
      </c>
      <c r="M1122" s="18">
        <f>IF(Table1[[#This Row],[Ordem_insumos]]&lt;&gt;0,VLOOKUP(Table1[[#This Row],[Codigo_servico]],Preencher_Orcamento!$B:$D,3,FALSE)*Table1[[#This Row],[Subtotal_insumo]],"")</f>
        <v>0</v>
      </c>
    </row>
    <row r="1123" spans="1:13" x14ac:dyDescent="0.25">
      <c r="A1123" s="6">
        <v>40196</v>
      </c>
      <c r="B1123" s="126">
        <v>4</v>
      </c>
      <c r="C1123" s="133"/>
      <c r="D1123" s="134">
        <v>17740</v>
      </c>
      <c r="E1123" s="7" t="s">
        <v>399</v>
      </c>
      <c r="F1123" s="8" t="s">
        <v>197</v>
      </c>
      <c r="G1123" s="18">
        <f>IFERROR(VLOOKUP(Table1[[#This Row],[Codigo_insumo]],BD_Insumos!$B:$E,4),"")</f>
        <v>4.9862000000000002</v>
      </c>
      <c r="H1123" s="140">
        <v>0.02</v>
      </c>
      <c r="I1123" s="9"/>
      <c r="J1123" s="23">
        <f t="shared" si="17"/>
        <v>9.9724000000000007E-2</v>
      </c>
      <c r="K1123" s="22" t="str">
        <f>IF(I1123&lt;&gt;"",SUMIF(Table1[Codigo_servico],A1123,Table1[Subtotal_insumo]),"")</f>
        <v/>
      </c>
      <c r="L1123" s="18">
        <f>IF(Table1[[#This Row],[Ordem_insumos]]&lt;&gt;0,VLOOKUP(Table1[[#This Row],[Codigo_servico]],Preencher_Orcamento!$B:$D,3,FALSE)*Table1[[#This Row],[Qtde_insumo]],"")</f>
        <v>0</v>
      </c>
      <c r="M1123" s="18">
        <f>IF(Table1[[#This Row],[Ordem_insumos]]&lt;&gt;0,VLOOKUP(Table1[[#This Row],[Codigo_servico]],Preencher_Orcamento!$B:$D,3,FALSE)*Table1[[#This Row],[Subtotal_insumo]],"")</f>
        <v>0</v>
      </c>
    </row>
    <row r="1124" spans="1:13" x14ac:dyDescent="0.25">
      <c r="A1124" s="3">
        <v>40197</v>
      </c>
      <c r="B1124" s="125">
        <v>0</v>
      </c>
      <c r="C1124" s="131" t="s">
        <v>2587</v>
      </c>
      <c r="D1124" s="132"/>
      <c r="E1124" s="4"/>
      <c r="F1124" s="4"/>
      <c r="G1124" s="17" t="str">
        <f>IFERROR(VLOOKUP(Table1[[#This Row],[Codigo_insumo]],BD_Insumos!$B:$E,4),"")</f>
        <v/>
      </c>
      <c r="H1124" s="139"/>
      <c r="I1124" s="5" t="s">
        <v>58</v>
      </c>
      <c r="J1124" s="20" t="str">
        <f t="shared" si="17"/>
        <v/>
      </c>
      <c r="K1124" s="21">
        <f>IF(I1124&lt;&gt;"",SUMIF(Table1[Codigo_servico],A1124,Table1[Subtotal_insumo]),"")</f>
        <v>520.28428476040597</v>
      </c>
      <c r="L1124" s="17" t="str">
        <f>IF(Table1[[#This Row],[Ordem_insumos]]&lt;&gt;0,VLOOKUP(Table1[[#This Row],[Codigo_servico]],Preencher_Orcamento!$B:$D,3,FALSE)*Table1[[#This Row],[Qtde_insumo]],"")</f>
        <v/>
      </c>
      <c r="M1124" s="17" t="str">
        <f>IF(Table1[[#This Row],[Ordem_insumos]]&lt;&gt;0,VLOOKUP(Table1[[#This Row],[Codigo_servico]],Preencher_Orcamento!$B:$D,3,FALSE)*Table1[[#This Row],[Subtotal_insumo]],"")</f>
        <v/>
      </c>
    </row>
    <row r="1125" spans="1:13" x14ac:dyDescent="0.25">
      <c r="A1125" s="6">
        <v>40197</v>
      </c>
      <c r="B1125" s="126">
        <v>1</v>
      </c>
      <c r="C1125" s="133"/>
      <c r="D1125" s="134">
        <v>2020</v>
      </c>
      <c r="E1125" s="7" t="s">
        <v>2188</v>
      </c>
      <c r="F1125" s="8" t="s">
        <v>2140</v>
      </c>
      <c r="G1125" s="16">
        <f>IFERROR(VLOOKUP(Table1[[#This Row],[Codigo_insumo]],BD_Insumos!$B:$E,4),"")</f>
        <v>15.860837164231068</v>
      </c>
      <c r="H1125" s="140">
        <v>5</v>
      </c>
      <c r="I1125" s="9"/>
      <c r="J1125" s="22">
        <f t="shared" si="17"/>
        <v>79.304185821155343</v>
      </c>
      <c r="K1125" s="22" t="str">
        <f>IF(I1125&lt;&gt;"",SUMIF(Table1[Codigo_servico],A1125,Table1[Subtotal_insumo]),"")</f>
        <v/>
      </c>
      <c r="L1125" s="16">
        <f>IF(Table1[[#This Row],[Ordem_insumos]]&lt;&gt;0,VLOOKUP(Table1[[#This Row],[Codigo_servico]],Preencher_Orcamento!$B:$D,3,FALSE)*Table1[[#This Row],[Qtde_insumo]],"")</f>
        <v>0</v>
      </c>
      <c r="M1125" s="16">
        <f>IF(Table1[[#This Row],[Ordem_insumos]]&lt;&gt;0,VLOOKUP(Table1[[#This Row],[Codigo_servico]],Preencher_Orcamento!$B:$D,3,FALSE)*Table1[[#This Row],[Subtotal_insumo]],"")</f>
        <v>0</v>
      </c>
    </row>
    <row r="1126" spans="1:13" x14ac:dyDescent="0.25">
      <c r="A1126" s="6">
        <v>40197</v>
      </c>
      <c r="B1126" s="126">
        <v>2</v>
      </c>
      <c r="C1126" s="133"/>
      <c r="D1126" s="134">
        <v>10627</v>
      </c>
      <c r="E1126" s="7" t="s">
        <v>137</v>
      </c>
      <c r="F1126" s="8" t="s">
        <v>58</v>
      </c>
      <c r="G1126" s="16">
        <f>IFERROR(VLOOKUP(Table1[[#This Row],[Codigo_insumo]],BD_Insumos!$B:$E,4),"")</f>
        <v>213.67830000000001</v>
      </c>
      <c r="H1126" s="140">
        <v>1</v>
      </c>
      <c r="I1126" s="9"/>
      <c r="J1126" s="22">
        <f t="shared" si="17"/>
        <v>213.67830000000001</v>
      </c>
      <c r="K1126" s="22" t="str">
        <f>IF(I1126&lt;&gt;"",SUMIF(Table1[Codigo_servico],A1126,Table1[Subtotal_insumo]),"")</f>
        <v/>
      </c>
      <c r="L1126" s="16">
        <f>IF(Table1[[#This Row],[Ordem_insumos]]&lt;&gt;0,VLOOKUP(Table1[[#This Row],[Codigo_servico]],Preencher_Orcamento!$B:$D,3,FALSE)*Table1[[#This Row],[Qtde_insumo]],"")</f>
        <v>0</v>
      </c>
      <c r="M1126" s="16">
        <f>IF(Table1[[#This Row],[Ordem_insumos]]&lt;&gt;0,VLOOKUP(Table1[[#This Row],[Codigo_servico]],Preencher_Orcamento!$B:$D,3,FALSE)*Table1[[#This Row],[Subtotal_insumo]],"")</f>
        <v>0</v>
      </c>
    </row>
    <row r="1127" spans="1:13" x14ac:dyDescent="0.25">
      <c r="A1127" s="6">
        <v>40197</v>
      </c>
      <c r="B1127" s="126">
        <v>3</v>
      </c>
      <c r="C1127" s="133"/>
      <c r="D1127" s="134">
        <v>2099</v>
      </c>
      <c r="E1127" s="7" t="s">
        <v>2205</v>
      </c>
      <c r="F1127" s="8" t="s">
        <v>2140</v>
      </c>
      <c r="G1127" s="18">
        <f>IFERROR(VLOOKUP(Table1[[#This Row],[Codigo_insumo]],BD_Insumos!$B:$E,4),"")</f>
        <v>12.627877718847255</v>
      </c>
      <c r="H1127" s="140">
        <v>18</v>
      </c>
      <c r="I1127" s="9"/>
      <c r="J1127" s="23">
        <f t="shared" si="17"/>
        <v>227.3017989392506</v>
      </c>
      <c r="K1127" s="22" t="str">
        <f>IF(I1127&lt;&gt;"",SUMIF(Table1[Codigo_servico],A1127,Table1[Subtotal_insumo]),"")</f>
        <v/>
      </c>
      <c r="L1127" s="18">
        <f>IF(Table1[[#This Row],[Ordem_insumos]]&lt;&gt;0,VLOOKUP(Table1[[#This Row],[Codigo_servico]],Preencher_Orcamento!$B:$D,3,FALSE)*Table1[[#This Row],[Qtde_insumo]],"")</f>
        <v>0</v>
      </c>
      <c r="M1127" s="18">
        <f>IF(Table1[[#This Row],[Ordem_insumos]]&lt;&gt;0,VLOOKUP(Table1[[#This Row],[Codigo_servico]],Preencher_Orcamento!$B:$D,3,FALSE)*Table1[[#This Row],[Subtotal_insumo]],"")</f>
        <v>0</v>
      </c>
    </row>
    <row r="1128" spans="1:13" x14ac:dyDescent="0.25">
      <c r="A1128" s="3">
        <v>40198</v>
      </c>
      <c r="B1128" s="125">
        <v>0</v>
      </c>
      <c r="C1128" s="131" t="s">
        <v>2588</v>
      </c>
      <c r="D1128" s="132"/>
      <c r="E1128" s="4"/>
      <c r="F1128" s="4"/>
      <c r="G1128" s="17" t="str">
        <f>IFERROR(VLOOKUP(Table1[[#This Row],[Codigo_insumo]],BD_Insumos!$B:$E,4),"")</f>
        <v/>
      </c>
      <c r="H1128" s="139"/>
      <c r="I1128" s="5" t="s">
        <v>58</v>
      </c>
      <c r="J1128" s="20" t="str">
        <f t="shared" si="17"/>
        <v/>
      </c>
      <c r="K1128" s="21">
        <f>IF(I1128&lt;&gt;"",SUMIF(Table1[Codigo_servico],A1128,Table1[Subtotal_insumo]),"")</f>
        <v>974.32832789815643</v>
      </c>
      <c r="L1128" s="17" t="str">
        <f>IF(Table1[[#This Row],[Ordem_insumos]]&lt;&gt;0,VLOOKUP(Table1[[#This Row],[Codigo_servico]],Preencher_Orcamento!$B:$D,3,FALSE)*Table1[[#This Row],[Qtde_insumo]],"")</f>
        <v/>
      </c>
      <c r="M1128" s="17" t="str">
        <f>IF(Table1[[#This Row],[Ordem_insumos]]&lt;&gt;0,VLOOKUP(Table1[[#This Row],[Codigo_servico]],Preencher_Orcamento!$B:$D,3,FALSE)*Table1[[#This Row],[Subtotal_insumo]],"")</f>
        <v/>
      </c>
    </row>
    <row r="1129" spans="1:13" x14ac:dyDescent="0.25">
      <c r="A1129" s="6">
        <v>40198</v>
      </c>
      <c r="B1129" s="126">
        <v>1</v>
      </c>
      <c r="C1129" s="133"/>
      <c r="D1129" s="134">
        <v>11070</v>
      </c>
      <c r="E1129" s="7" t="s">
        <v>185</v>
      </c>
      <c r="F1129" s="8" t="s">
        <v>5</v>
      </c>
      <c r="G1129" s="16">
        <f>IFERROR(VLOOKUP(Table1[[#This Row],[Codigo_insumo]],BD_Insumos!$B:$E,4),"")</f>
        <v>4.1189999999999998</v>
      </c>
      <c r="H1129" s="140">
        <v>11.17</v>
      </c>
      <c r="I1129" s="9"/>
      <c r="J1129" s="22">
        <f t="shared" si="17"/>
        <v>46.009229999999995</v>
      </c>
      <c r="K1129" s="22" t="str">
        <f>IF(I1129&lt;&gt;"",SUMIF(Table1[Codigo_servico],A1129,Table1[Subtotal_insumo]),"")</f>
        <v/>
      </c>
      <c r="L1129" s="16">
        <f>IF(Table1[[#This Row],[Ordem_insumos]]&lt;&gt;0,VLOOKUP(Table1[[#This Row],[Codigo_servico]],Preencher_Orcamento!$B:$D,3,FALSE)*Table1[[#This Row],[Qtde_insumo]],"")</f>
        <v>279.25</v>
      </c>
      <c r="M1129" s="16">
        <f>IF(Table1[[#This Row],[Ordem_insumos]]&lt;&gt;0,VLOOKUP(Table1[[#This Row],[Codigo_servico]],Preencher_Orcamento!$B:$D,3,FALSE)*Table1[[#This Row],[Subtotal_insumo]],"")</f>
        <v>1150.2307499999999</v>
      </c>
    </row>
    <row r="1130" spans="1:13" x14ac:dyDescent="0.25">
      <c r="A1130" s="6">
        <v>40198</v>
      </c>
      <c r="B1130" s="126">
        <v>2</v>
      </c>
      <c r="C1130" s="133"/>
      <c r="D1130" s="134">
        <v>2013</v>
      </c>
      <c r="E1130" s="7" t="s">
        <v>2184</v>
      </c>
      <c r="F1130" s="8" t="s">
        <v>2140</v>
      </c>
      <c r="G1130" s="16">
        <f>IFERROR(VLOOKUP(Table1[[#This Row],[Codigo_insumo]],BD_Insumos!$B:$E,4),"")</f>
        <v>15.756939025755017</v>
      </c>
      <c r="H1130" s="140">
        <v>13</v>
      </c>
      <c r="I1130" s="9"/>
      <c r="J1130" s="22">
        <f t="shared" si="17"/>
        <v>204.8402073348152</v>
      </c>
      <c r="K1130" s="22" t="str">
        <f>IF(I1130&lt;&gt;"",SUMIF(Table1[Codigo_servico],A1130,Table1[Subtotal_insumo]),"")</f>
        <v/>
      </c>
      <c r="L1130" s="16">
        <f>IF(Table1[[#This Row],[Ordem_insumos]]&lt;&gt;0,VLOOKUP(Table1[[#This Row],[Codigo_servico]],Preencher_Orcamento!$B:$D,3,FALSE)*Table1[[#This Row],[Qtde_insumo]],"")</f>
        <v>325</v>
      </c>
      <c r="M1130" s="16">
        <f>IF(Table1[[#This Row],[Ordem_insumos]]&lt;&gt;0,VLOOKUP(Table1[[#This Row],[Codigo_servico]],Preencher_Orcamento!$B:$D,3,FALSE)*Table1[[#This Row],[Subtotal_insumo]],"")</f>
        <v>5121.0051833703801</v>
      </c>
    </row>
    <row r="1131" spans="1:13" x14ac:dyDescent="0.25">
      <c r="A1131" s="6">
        <v>40198</v>
      </c>
      <c r="B1131" s="126">
        <v>3</v>
      </c>
      <c r="C1131" s="133"/>
      <c r="D1131" s="134">
        <v>94001</v>
      </c>
      <c r="E1131" s="7" t="s">
        <v>2481</v>
      </c>
      <c r="F1131" s="8" t="s">
        <v>2140</v>
      </c>
      <c r="G1131" s="16">
        <f>IFERROR(VLOOKUP(Table1[[#This Row],[Codigo_insumo]],BD_Insumos!$B:$E,4),"")</f>
        <v>0.94093109468750002</v>
      </c>
      <c r="H1131" s="140">
        <v>0.35</v>
      </c>
      <c r="I1131" s="9"/>
      <c r="J1131" s="22">
        <f t="shared" si="17"/>
        <v>0.329325883140625</v>
      </c>
      <c r="K1131" s="22" t="str">
        <f>IF(I1131&lt;&gt;"",SUMIF(Table1[Codigo_servico],A1131,Table1[Subtotal_insumo]),"")</f>
        <v/>
      </c>
      <c r="L1131" s="16">
        <f>IF(Table1[[#This Row],[Ordem_insumos]]&lt;&gt;0,VLOOKUP(Table1[[#This Row],[Codigo_servico]],Preencher_Orcamento!$B:$D,3,FALSE)*Table1[[#This Row],[Qtde_insumo]],"")</f>
        <v>8.75</v>
      </c>
      <c r="M1131" s="16">
        <f>IF(Table1[[#This Row],[Ordem_insumos]]&lt;&gt;0,VLOOKUP(Table1[[#This Row],[Codigo_servico]],Preencher_Orcamento!$B:$D,3,FALSE)*Table1[[#This Row],[Subtotal_insumo]],"")</f>
        <v>8.2331470785156249</v>
      </c>
    </row>
    <row r="1132" spans="1:13" x14ac:dyDescent="0.25">
      <c r="A1132" s="6">
        <v>40198</v>
      </c>
      <c r="B1132" s="126">
        <v>4</v>
      </c>
      <c r="C1132" s="133"/>
      <c r="D1132" s="134">
        <v>11046</v>
      </c>
      <c r="E1132" s="7" t="s">
        <v>178</v>
      </c>
      <c r="F1132" s="8" t="s">
        <v>5</v>
      </c>
      <c r="G1132" s="16">
        <f>IFERROR(VLOOKUP(Table1[[#This Row],[Codigo_insumo]],BD_Insumos!$B:$E,4),"")</f>
        <v>2.4108999999999998</v>
      </c>
      <c r="H1132" s="140">
        <v>1</v>
      </c>
      <c r="I1132" s="9"/>
      <c r="J1132" s="22">
        <f t="shared" si="17"/>
        <v>2.4108999999999998</v>
      </c>
      <c r="K1132" s="22" t="str">
        <f>IF(I1132&lt;&gt;"",SUMIF(Table1[Codigo_servico],A1132,Table1[Subtotal_insumo]),"")</f>
        <v/>
      </c>
      <c r="L1132" s="16">
        <f>IF(Table1[[#This Row],[Ordem_insumos]]&lt;&gt;0,VLOOKUP(Table1[[#This Row],[Codigo_servico]],Preencher_Orcamento!$B:$D,3,FALSE)*Table1[[#This Row],[Qtde_insumo]],"")</f>
        <v>25</v>
      </c>
      <c r="M1132" s="16">
        <f>IF(Table1[[#This Row],[Ordem_insumos]]&lt;&gt;0,VLOOKUP(Table1[[#This Row],[Codigo_servico]],Preencher_Orcamento!$B:$D,3,FALSE)*Table1[[#This Row],[Subtotal_insumo]],"")</f>
        <v>60.272499999999994</v>
      </c>
    </row>
    <row r="1133" spans="1:13" x14ac:dyDescent="0.25">
      <c r="A1133" s="6">
        <v>40198</v>
      </c>
      <c r="B1133" s="126">
        <v>5</v>
      </c>
      <c r="C1133" s="133"/>
      <c r="D1133" s="134">
        <v>11066</v>
      </c>
      <c r="E1133" s="7" t="s">
        <v>183</v>
      </c>
      <c r="F1133" s="8" t="s">
        <v>5</v>
      </c>
      <c r="G1133" s="18">
        <f>IFERROR(VLOOKUP(Table1[[#This Row],[Codigo_insumo]],BD_Insumos!$B:$E,4),"")</f>
        <v>1.0965</v>
      </c>
      <c r="H1133" s="140">
        <v>2.95</v>
      </c>
      <c r="I1133" s="9"/>
      <c r="J1133" s="23">
        <f t="shared" si="17"/>
        <v>3.2346750000000002</v>
      </c>
      <c r="K1133" s="22" t="str">
        <f>IF(I1133&lt;&gt;"",SUMIF(Table1[Codigo_servico],A1133,Table1[Subtotal_insumo]),"")</f>
        <v/>
      </c>
      <c r="L1133" s="18">
        <f>IF(Table1[[#This Row],[Ordem_insumos]]&lt;&gt;0,VLOOKUP(Table1[[#This Row],[Codigo_servico]],Preencher_Orcamento!$B:$D,3,FALSE)*Table1[[#This Row],[Qtde_insumo]],"")</f>
        <v>73.75</v>
      </c>
      <c r="M1133" s="18">
        <f>IF(Table1[[#This Row],[Ordem_insumos]]&lt;&gt;0,VLOOKUP(Table1[[#This Row],[Codigo_servico]],Preencher_Orcamento!$B:$D,3,FALSE)*Table1[[#This Row],[Subtotal_insumo]],"")</f>
        <v>80.866875000000007</v>
      </c>
    </row>
    <row r="1134" spans="1:13" x14ac:dyDescent="0.25">
      <c r="A1134" s="6">
        <v>40198</v>
      </c>
      <c r="B1134" s="126">
        <v>6</v>
      </c>
      <c r="C1134" s="133"/>
      <c r="D1134" s="134">
        <v>17515</v>
      </c>
      <c r="E1134" s="7" t="s">
        <v>383</v>
      </c>
      <c r="F1134" s="8" t="s">
        <v>197</v>
      </c>
      <c r="G1134" s="18">
        <f>IFERROR(VLOOKUP(Table1[[#This Row],[Codigo_insumo]],BD_Insumos!$B:$E,4),"")</f>
        <v>5.5275999999999996</v>
      </c>
      <c r="H1134" s="140">
        <v>2.13</v>
      </c>
      <c r="I1134" s="9"/>
      <c r="J1134" s="23">
        <f t="shared" si="17"/>
        <v>11.773787999999998</v>
      </c>
      <c r="K1134" s="22" t="str">
        <f>IF(I1134&lt;&gt;"",SUMIF(Table1[Codigo_servico],A1134,Table1[Subtotal_insumo]),"")</f>
        <v/>
      </c>
      <c r="L1134" s="18">
        <f>IF(Table1[[#This Row],[Ordem_insumos]]&lt;&gt;0,VLOOKUP(Table1[[#This Row],[Codigo_servico]],Preencher_Orcamento!$B:$D,3,FALSE)*Table1[[#This Row],[Qtde_insumo]],"")</f>
        <v>53.25</v>
      </c>
      <c r="M1134" s="18">
        <f>IF(Table1[[#This Row],[Ordem_insumos]]&lt;&gt;0,VLOOKUP(Table1[[#This Row],[Codigo_servico]],Preencher_Orcamento!$B:$D,3,FALSE)*Table1[[#This Row],[Subtotal_insumo]],"")</f>
        <v>294.34469999999993</v>
      </c>
    </row>
    <row r="1135" spans="1:13" x14ac:dyDescent="0.25">
      <c r="A1135" s="6">
        <v>40198</v>
      </c>
      <c r="B1135" s="126">
        <v>7</v>
      </c>
      <c r="C1135" s="133"/>
      <c r="D1135" s="134">
        <v>2020</v>
      </c>
      <c r="E1135" s="7" t="s">
        <v>2188</v>
      </c>
      <c r="F1135" s="8" t="s">
        <v>2140</v>
      </c>
      <c r="G1135" s="18">
        <f>IFERROR(VLOOKUP(Table1[[#This Row],[Codigo_insumo]],BD_Insumos!$B:$E,4),"")</f>
        <v>15.860837164231068</v>
      </c>
      <c r="H1135" s="140">
        <v>2</v>
      </c>
      <c r="I1135" s="9"/>
      <c r="J1135" s="23">
        <f t="shared" si="17"/>
        <v>31.721674328462136</v>
      </c>
      <c r="K1135" s="22" t="str">
        <f>IF(I1135&lt;&gt;"",SUMIF(Table1[Codigo_servico],A1135,Table1[Subtotal_insumo]),"")</f>
        <v/>
      </c>
      <c r="L1135" s="18">
        <f>IF(Table1[[#This Row],[Ordem_insumos]]&lt;&gt;0,VLOOKUP(Table1[[#This Row],[Codigo_servico]],Preencher_Orcamento!$B:$D,3,FALSE)*Table1[[#This Row],[Qtde_insumo]],"")</f>
        <v>50</v>
      </c>
      <c r="M1135" s="18">
        <f>IF(Table1[[#This Row],[Ordem_insumos]]&lt;&gt;0,VLOOKUP(Table1[[#This Row],[Codigo_servico]],Preencher_Orcamento!$B:$D,3,FALSE)*Table1[[#This Row],[Subtotal_insumo]],"")</f>
        <v>793.0418582115534</v>
      </c>
    </row>
    <row r="1136" spans="1:13" x14ac:dyDescent="0.25">
      <c r="A1136" s="6">
        <v>40198</v>
      </c>
      <c r="B1136" s="126">
        <v>8</v>
      </c>
      <c r="C1136" s="133"/>
      <c r="D1136" s="134">
        <v>10613</v>
      </c>
      <c r="E1136" s="7" t="s">
        <v>123</v>
      </c>
      <c r="F1136" s="8" t="s">
        <v>58</v>
      </c>
      <c r="G1136" s="18">
        <f>IFERROR(VLOOKUP(Table1[[#This Row],[Codigo_insumo]],BD_Insumos!$B:$E,4),"")</f>
        <v>250.2988</v>
      </c>
      <c r="H1136" s="140">
        <v>1</v>
      </c>
      <c r="I1136" s="9"/>
      <c r="J1136" s="23">
        <f t="shared" si="17"/>
        <v>250.2988</v>
      </c>
      <c r="K1136" s="22" t="str">
        <f>IF(I1136&lt;&gt;"",SUMIF(Table1[Codigo_servico],A1136,Table1[Subtotal_insumo]),"")</f>
        <v/>
      </c>
      <c r="L1136" s="18">
        <f>IF(Table1[[#This Row],[Ordem_insumos]]&lt;&gt;0,VLOOKUP(Table1[[#This Row],[Codigo_servico]],Preencher_Orcamento!$B:$D,3,FALSE)*Table1[[#This Row],[Qtde_insumo]],"")</f>
        <v>25</v>
      </c>
      <c r="M1136" s="18">
        <f>IF(Table1[[#This Row],[Ordem_insumos]]&lt;&gt;0,VLOOKUP(Table1[[#This Row],[Codigo_servico]],Preencher_Orcamento!$B:$D,3,FALSE)*Table1[[#This Row],[Subtotal_insumo]],"")</f>
        <v>6257.47</v>
      </c>
    </row>
    <row r="1137" spans="1:13" x14ac:dyDescent="0.25">
      <c r="A1137" s="6">
        <v>40198</v>
      </c>
      <c r="B1137" s="126">
        <v>9</v>
      </c>
      <c r="C1137" s="133"/>
      <c r="D1137" s="134">
        <v>2015</v>
      </c>
      <c r="E1137" s="7" t="s">
        <v>2186</v>
      </c>
      <c r="F1137" s="8" t="s">
        <v>2140</v>
      </c>
      <c r="G1137" s="18">
        <f>IFERROR(VLOOKUP(Table1[[#This Row],[Codigo_insumo]],BD_Insumos!$B:$E,4),"")</f>
        <v>16.259414142106937</v>
      </c>
      <c r="H1137" s="140">
        <v>4.8</v>
      </c>
      <c r="I1137" s="9"/>
      <c r="J1137" s="23">
        <f t="shared" si="17"/>
        <v>78.045187882113296</v>
      </c>
      <c r="K1137" s="22" t="str">
        <f>IF(I1137&lt;&gt;"",SUMIF(Table1[Codigo_servico],A1137,Table1[Subtotal_insumo]),"")</f>
        <v/>
      </c>
      <c r="L1137" s="18">
        <f>IF(Table1[[#This Row],[Ordem_insumos]]&lt;&gt;0,VLOOKUP(Table1[[#This Row],[Codigo_servico]],Preencher_Orcamento!$B:$D,3,FALSE)*Table1[[#This Row],[Qtde_insumo]],"")</f>
        <v>120</v>
      </c>
      <c r="M1137" s="18">
        <f>IF(Table1[[#This Row],[Ordem_insumos]]&lt;&gt;0,VLOOKUP(Table1[[#This Row],[Codigo_servico]],Preencher_Orcamento!$B:$D,3,FALSE)*Table1[[#This Row],[Subtotal_insumo]],"")</f>
        <v>1951.1296970528324</v>
      </c>
    </row>
    <row r="1138" spans="1:13" x14ac:dyDescent="0.25">
      <c r="A1138" s="6">
        <v>40198</v>
      </c>
      <c r="B1138" s="126">
        <v>10</v>
      </c>
      <c r="C1138" s="133"/>
      <c r="D1138" s="134">
        <v>11510</v>
      </c>
      <c r="E1138" s="7" t="s">
        <v>205</v>
      </c>
      <c r="F1138" s="8" t="s">
        <v>197</v>
      </c>
      <c r="G1138" s="18">
        <f>IFERROR(VLOOKUP(Table1[[#This Row],[Codigo_insumo]],BD_Insumos!$B:$E,4),"")</f>
        <v>3.2757999999999998</v>
      </c>
      <c r="H1138" s="140">
        <v>69</v>
      </c>
      <c r="I1138" s="9"/>
      <c r="J1138" s="23">
        <f t="shared" si="17"/>
        <v>226.03019999999998</v>
      </c>
      <c r="K1138" s="22" t="str">
        <f>IF(I1138&lt;&gt;"",SUMIF(Table1[Codigo_servico],A1138,Table1[Subtotal_insumo]),"")</f>
        <v/>
      </c>
      <c r="L1138" s="18">
        <f>IF(Table1[[#This Row],[Ordem_insumos]]&lt;&gt;0,VLOOKUP(Table1[[#This Row],[Codigo_servico]],Preencher_Orcamento!$B:$D,3,FALSE)*Table1[[#This Row],[Qtde_insumo]],"")</f>
        <v>1725</v>
      </c>
      <c r="M1138" s="18">
        <f>IF(Table1[[#This Row],[Ordem_insumos]]&lt;&gt;0,VLOOKUP(Table1[[#This Row],[Codigo_servico]],Preencher_Orcamento!$B:$D,3,FALSE)*Table1[[#This Row],[Subtotal_insumo]],"")</f>
        <v>5650.7549999999992</v>
      </c>
    </row>
    <row r="1139" spans="1:13" x14ac:dyDescent="0.25">
      <c r="A1139" s="6">
        <v>40198</v>
      </c>
      <c r="B1139" s="126">
        <v>11</v>
      </c>
      <c r="C1139" s="133"/>
      <c r="D1139" s="134">
        <v>2099</v>
      </c>
      <c r="E1139" s="7" t="s">
        <v>2205</v>
      </c>
      <c r="F1139" s="8" t="s">
        <v>2140</v>
      </c>
      <c r="G1139" s="18">
        <f>IFERROR(VLOOKUP(Table1[[#This Row],[Codigo_insumo]],BD_Insumos!$B:$E,4),"")</f>
        <v>12.627877718847255</v>
      </c>
      <c r="H1139" s="140">
        <v>9</v>
      </c>
      <c r="I1139" s="9"/>
      <c r="J1139" s="23">
        <f t="shared" si="17"/>
        <v>113.6508994696253</v>
      </c>
      <c r="K1139" s="22" t="str">
        <f>IF(I1139&lt;&gt;"",SUMIF(Table1[Codigo_servico],A1139,Table1[Subtotal_insumo]),"")</f>
        <v/>
      </c>
      <c r="L1139" s="18">
        <f>IF(Table1[[#This Row],[Ordem_insumos]]&lt;&gt;0,VLOOKUP(Table1[[#This Row],[Codigo_servico]],Preencher_Orcamento!$B:$D,3,FALSE)*Table1[[#This Row],[Qtde_insumo]],"")</f>
        <v>225</v>
      </c>
      <c r="M1139" s="18">
        <f>IF(Table1[[#This Row],[Ordem_insumos]]&lt;&gt;0,VLOOKUP(Table1[[#This Row],[Codigo_servico]],Preencher_Orcamento!$B:$D,3,FALSE)*Table1[[#This Row],[Subtotal_insumo]],"")</f>
        <v>2841.2724867406323</v>
      </c>
    </row>
    <row r="1140" spans="1:13" x14ac:dyDescent="0.25">
      <c r="A1140" s="6">
        <v>40198</v>
      </c>
      <c r="B1140" s="126">
        <v>12</v>
      </c>
      <c r="C1140" s="133"/>
      <c r="D1140" s="134">
        <v>17740</v>
      </c>
      <c r="E1140" s="7" t="s">
        <v>399</v>
      </c>
      <c r="F1140" s="8" t="s">
        <v>197</v>
      </c>
      <c r="G1140" s="16">
        <f>IFERROR(VLOOKUP(Table1[[#This Row],[Codigo_insumo]],BD_Insumos!$B:$E,4),"")</f>
        <v>4.9862000000000002</v>
      </c>
      <c r="H1140" s="140">
        <v>1.2</v>
      </c>
      <c r="I1140" s="9"/>
      <c r="J1140" s="22">
        <f t="shared" si="17"/>
        <v>5.9834399999999999</v>
      </c>
      <c r="K1140" s="22" t="str">
        <f>IF(I1140&lt;&gt;"",SUMIF(Table1[Codigo_servico],A1140,Table1[Subtotal_insumo]),"")</f>
        <v/>
      </c>
      <c r="L1140" s="16">
        <f>IF(Table1[[#This Row],[Ordem_insumos]]&lt;&gt;0,VLOOKUP(Table1[[#This Row],[Codigo_servico]],Preencher_Orcamento!$B:$D,3,FALSE)*Table1[[#This Row],[Qtde_insumo]],"")</f>
        <v>30</v>
      </c>
      <c r="M1140" s="16">
        <f>IF(Table1[[#This Row],[Ordem_insumos]]&lt;&gt;0,VLOOKUP(Table1[[#This Row],[Codigo_servico]],Preencher_Orcamento!$B:$D,3,FALSE)*Table1[[#This Row],[Subtotal_insumo]],"")</f>
        <v>149.58599999999998</v>
      </c>
    </row>
    <row r="1141" spans="1:13" x14ac:dyDescent="0.25">
      <c r="A1141" s="3">
        <v>40204</v>
      </c>
      <c r="B1141" s="125">
        <v>0</v>
      </c>
      <c r="C1141" s="131" t="s">
        <v>2589</v>
      </c>
      <c r="D1141" s="132"/>
      <c r="E1141" s="4"/>
      <c r="F1141" s="4"/>
      <c r="G1141" s="17" t="str">
        <f>IFERROR(VLOOKUP(Table1[[#This Row],[Codigo_insumo]],BD_Insumos!$B:$E,4),"")</f>
        <v/>
      </c>
      <c r="H1141" s="139"/>
      <c r="I1141" s="5" t="s">
        <v>170</v>
      </c>
      <c r="J1141" s="20" t="str">
        <f t="shared" si="17"/>
        <v/>
      </c>
      <c r="K1141" s="21">
        <f>IF(I1141&lt;&gt;"",SUMIF(Table1[Codigo_servico],A1141,Table1[Subtotal_insumo]),"")</f>
        <v>86.355650782024227</v>
      </c>
      <c r="L1141" s="17" t="str">
        <f>IF(Table1[[#This Row],[Ordem_insumos]]&lt;&gt;0,VLOOKUP(Table1[[#This Row],[Codigo_servico]],Preencher_Orcamento!$B:$D,3,FALSE)*Table1[[#This Row],[Qtde_insumo]],"")</f>
        <v/>
      </c>
      <c r="M1141" s="17" t="str">
        <f>IF(Table1[[#This Row],[Ordem_insumos]]&lt;&gt;0,VLOOKUP(Table1[[#This Row],[Codigo_servico]],Preencher_Orcamento!$B:$D,3,FALSE)*Table1[[#This Row],[Subtotal_insumo]],"")</f>
        <v/>
      </c>
    </row>
    <row r="1142" spans="1:13" ht="26.25" x14ac:dyDescent="0.25">
      <c r="A1142" s="6">
        <v>40204</v>
      </c>
      <c r="B1142" s="126">
        <v>1</v>
      </c>
      <c r="C1142" s="133"/>
      <c r="D1142" s="134">
        <v>12550</v>
      </c>
      <c r="E1142" s="7" t="s">
        <v>241</v>
      </c>
      <c r="F1142" s="8" t="s">
        <v>457</v>
      </c>
      <c r="G1142" s="16">
        <f>IFERROR(VLOOKUP(Table1[[#This Row],[Codigo_insumo]],BD_Insumos!$B:$E,4),"")</f>
        <v>0.62439999999999996</v>
      </c>
      <c r="H1142" s="140">
        <v>50</v>
      </c>
      <c r="I1142" s="9"/>
      <c r="J1142" s="22">
        <f t="shared" si="17"/>
        <v>31.22</v>
      </c>
      <c r="K1142" s="22" t="str">
        <f>IF(I1142&lt;&gt;"",SUMIF(Table1[Codigo_servico],A1142,Table1[Subtotal_insumo]),"")</f>
        <v/>
      </c>
      <c r="L1142" s="16">
        <f>IF(Table1[[#This Row],[Ordem_insumos]]&lt;&gt;0,VLOOKUP(Table1[[#This Row],[Codigo_servico]],Preencher_Orcamento!$B:$D,3,FALSE)*Table1[[#This Row],[Qtde_insumo]],"")</f>
        <v>0</v>
      </c>
      <c r="M1142" s="16">
        <f>IF(Table1[[#This Row],[Ordem_insumos]]&lt;&gt;0,VLOOKUP(Table1[[#This Row],[Codigo_servico]],Preencher_Orcamento!$B:$D,3,FALSE)*Table1[[#This Row],[Subtotal_insumo]],"")</f>
        <v>0</v>
      </c>
    </row>
    <row r="1143" spans="1:13" x14ac:dyDescent="0.25">
      <c r="A1143" s="6">
        <v>40204</v>
      </c>
      <c r="B1143" s="126">
        <v>2</v>
      </c>
      <c r="C1143" s="133"/>
      <c r="D1143" s="134">
        <v>2020</v>
      </c>
      <c r="E1143" s="7" t="s">
        <v>2188</v>
      </c>
      <c r="F1143" s="8" t="s">
        <v>2140</v>
      </c>
      <c r="G1143" s="16">
        <f>IFERROR(VLOOKUP(Table1[[#This Row],[Codigo_insumo]],BD_Insumos!$B:$E,4),"")</f>
        <v>15.860837164231068</v>
      </c>
      <c r="H1143" s="140">
        <v>1.6</v>
      </c>
      <c r="I1143" s="9"/>
      <c r="J1143" s="22">
        <f t="shared" si="17"/>
        <v>25.377339462769712</v>
      </c>
      <c r="K1143" s="22" t="str">
        <f>IF(I1143&lt;&gt;"",SUMIF(Table1[Codigo_servico],A1143,Table1[Subtotal_insumo]),"")</f>
        <v/>
      </c>
      <c r="L1143" s="16">
        <f>IF(Table1[[#This Row],[Ordem_insumos]]&lt;&gt;0,VLOOKUP(Table1[[#This Row],[Codigo_servico]],Preencher_Orcamento!$B:$D,3,FALSE)*Table1[[#This Row],[Qtde_insumo]],"")</f>
        <v>0</v>
      </c>
      <c r="M1143" s="16">
        <f>IF(Table1[[#This Row],[Ordem_insumos]]&lt;&gt;0,VLOOKUP(Table1[[#This Row],[Codigo_servico]],Preencher_Orcamento!$B:$D,3,FALSE)*Table1[[#This Row],[Subtotal_insumo]],"")</f>
        <v>0</v>
      </c>
    </row>
    <row r="1144" spans="1:13" ht="26.25" x14ac:dyDescent="0.25">
      <c r="A1144" s="6">
        <v>40204</v>
      </c>
      <c r="B1144" s="126">
        <v>3</v>
      </c>
      <c r="C1144" s="133"/>
      <c r="D1144" s="134">
        <v>10648</v>
      </c>
      <c r="E1144" s="7" t="s">
        <v>158</v>
      </c>
      <c r="F1144" s="8" t="s">
        <v>58</v>
      </c>
      <c r="G1144" s="18">
        <f>IFERROR(VLOOKUP(Table1[[#This Row],[Codigo_insumo]],BD_Insumos!$B:$E,4),"")</f>
        <v>359.69349999999997</v>
      </c>
      <c r="H1144" s="140">
        <v>2.47E-2</v>
      </c>
      <c r="I1144" s="9"/>
      <c r="J1144" s="23">
        <f t="shared" si="17"/>
        <v>8.884429449999999</v>
      </c>
      <c r="K1144" s="22" t="str">
        <f>IF(I1144&lt;&gt;"",SUMIF(Table1[Codigo_servico],A1144,Table1[Subtotal_insumo]),"")</f>
        <v/>
      </c>
      <c r="L1144" s="18">
        <f>IF(Table1[[#This Row],[Ordem_insumos]]&lt;&gt;0,VLOOKUP(Table1[[#This Row],[Codigo_servico]],Preencher_Orcamento!$B:$D,3,FALSE)*Table1[[#This Row],[Qtde_insumo]],"")</f>
        <v>0</v>
      </c>
      <c r="M1144" s="18">
        <f>IF(Table1[[#This Row],[Ordem_insumos]]&lt;&gt;0,VLOOKUP(Table1[[#This Row],[Codigo_servico]],Preencher_Orcamento!$B:$D,3,FALSE)*Table1[[#This Row],[Subtotal_insumo]],"")</f>
        <v>0</v>
      </c>
    </row>
    <row r="1145" spans="1:13" x14ac:dyDescent="0.25">
      <c r="A1145" s="6">
        <v>40204</v>
      </c>
      <c r="B1145" s="126">
        <v>4</v>
      </c>
      <c r="C1145" s="133"/>
      <c r="D1145" s="134">
        <v>2099</v>
      </c>
      <c r="E1145" s="7" t="s">
        <v>2205</v>
      </c>
      <c r="F1145" s="8" t="s">
        <v>2140</v>
      </c>
      <c r="G1145" s="18">
        <f>IFERROR(VLOOKUP(Table1[[#This Row],[Codigo_insumo]],BD_Insumos!$B:$E,4),"")</f>
        <v>12.627877718847255</v>
      </c>
      <c r="H1145" s="140">
        <v>1.653</v>
      </c>
      <c r="I1145" s="9"/>
      <c r="J1145" s="23">
        <f t="shared" si="17"/>
        <v>20.873881869254514</v>
      </c>
      <c r="K1145" s="22" t="str">
        <f>IF(I1145&lt;&gt;"",SUMIF(Table1[Codigo_servico],A1145,Table1[Subtotal_insumo]),"")</f>
        <v/>
      </c>
      <c r="L1145" s="18">
        <f>IF(Table1[[#This Row],[Ordem_insumos]]&lt;&gt;0,VLOOKUP(Table1[[#This Row],[Codigo_servico]],Preencher_Orcamento!$B:$D,3,FALSE)*Table1[[#This Row],[Qtde_insumo]],"")</f>
        <v>0</v>
      </c>
      <c r="M1145" s="18">
        <f>IF(Table1[[#This Row],[Ordem_insumos]]&lt;&gt;0,VLOOKUP(Table1[[#This Row],[Codigo_servico]],Preencher_Orcamento!$B:$D,3,FALSE)*Table1[[#This Row],[Subtotal_insumo]],"")</f>
        <v>0</v>
      </c>
    </row>
    <row r="1146" spans="1:13" x14ac:dyDescent="0.25">
      <c r="A1146" s="3">
        <v>40208</v>
      </c>
      <c r="B1146" s="125">
        <v>0</v>
      </c>
      <c r="C1146" s="131" t="s">
        <v>2590</v>
      </c>
      <c r="D1146" s="132"/>
      <c r="E1146" s="4"/>
      <c r="F1146" s="4"/>
      <c r="G1146" s="17" t="str">
        <f>IFERROR(VLOOKUP(Table1[[#This Row],[Codigo_insumo]],BD_Insumos!$B:$E,4),"")</f>
        <v/>
      </c>
      <c r="H1146" s="139"/>
      <c r="I1146" s="5" t="s">
        <v>170</v>
      </c>
      <c r="J1146" s="20" t="str">
        <f t="shared" si="17"/>
        <v/>
      </c>
      <c r="K1146" s="21">
        <f>IF(I1146&lt;&gt;"",SUMIF(Table1[Codigo_servico],A1146,Table1[Subtotal_insumo]),"")</f>
        <v>139.6933404211064</v>
      </c>
      <c r="L1146" s="17" t="str">
        <f>IF(Table1[[#This Row],[Ordem_insumos]]&lt;&gt;0,VLOOKUP(Table1[[#This Row],[Codigo_servico]],Preencher_Orcamento!$B:$D,3,FALSE)*Table1[[#This Row],[Qtde_insumo]],"")</f>
        <v/>
      </c>
      <c r="M1146" s="17" t="str">
        <f>IF(Table1[[#This Row],[Ordem_insumos]]&lt;&gt;0,VLOOKUP(Table1[[#This Row],[Codigo_servico]],Preencher_Orcamento!$B:$D,3,FALSE)*Table1[[#This Row],[Subtotal_insumo]],"")</f>
        <v/>
      </c>
    </row>
    <row r="1147" spans="1:13" x14ac:dyDescent="0.25">
      <c r="A1147" s="6">
        <v>40208</v>
      </c>
      <c r="B1147" s="126">
        <v>1</v>
      </c>
      <c r="C1147" s="133"/>
      <c r="D1147" s="134">
        <v>2099</v>
      </c>
      <c r="E1147" s="7" t="s">
        <v>2205</v>
      </c>
      <c r="F1147" s="8" t="s">
        <v>2140</v>
      </c>
      <c r="G1147" s="16">
        <f>IFERROR(VLOOKUP(Table1[[#This Row],[Codigo_insumo]],BD_Insumos!$B:$E,4),"")</f>
        <v>12.627877718847255</v>
      </c>
      <c r="H1147" s="140">
        <v>1.83</v>
      </c>
      <c r="I1147" s="9"/>
      <c r="J1147" s="22">
        <f t="shared" si="17"/>
        <v>23.109016225490478</v>
      </c>
      <c r="K1147" s="22" t="str">
        <f>IF(I1147&lt;&gt;"",SUMIF(Table1[Codigo_servico],A1147,Table1[Subtotal_insumo]),"")</f>
        <v/>
      </c>
      <c r="L1147" s="16">
        <f>IF(Table1[[#This Row],[Ordem_insumos]]&lt;&gt;0,VLOOKUP(Table1[[#This Row],[Codigo_servico]],Preencher_Orcamento!$B:$D,3,FALSE)*Table1[[#This Row],[Qtde_insumo]],"")</f>
        <v>0</v>
      </c>
      <c r="M1147" s="16">
        <f>IF(Table1[[#This Row],[Ordem_insumos]]&lt;&gt;0,VLOOKUP(Table1[[#This Row],[Codigo_servico]],Preencher_Orcamento!$B:$D,3,FALSE)*Table1[[#This Row],[Subtotal_insumo]],"")</f>
        <v>0</v>
      </c>
    </row>
    <row r="1148" spans="1:13" x14ac:dyDescent="0.25">
      <c r="A1148" s="6">
        <v>40208</v>
      </c>
      <c r="B1148" s="126">
        <v>2</v>
      </c>
      <c r="C1148" s="133"/>
      <c r="D1148" s="134">
        <v>13001</v>
      </c>
      <c r="E1148" s="7" t="s">
        <v>256</v>
      </c>
      <c r="F1148" s="8" t="s">
        <v>457</v>
      </c>
      <c r="G1148" s="16">
        <f>IFERROR(VLOOKUP(Table1[[#This Row],[Codigo_insumo]],BD_Insumos!$B:$E,4),"")</f>
        <v>6.5454999999999997</v>
      </c>
      <c r="H1148" s="140">
        <v>13</v>
      </c>
      <c r="I1148" s="9"/>
      <c r="J1148" s="22">
        <f t="shared" si="17"/>
        <v>85.091499999999996</v>
      </c>
      <c r="K1148" s="22" t="str">
        <f>IF(I1148&lt;&gt;"",SUMIF(Table1[Codigo_servico],A1148,Table1[Subtotal_insumo]),"")</f>
        <v/>
      </c>
      <c r="L1148" s="16">
        <f>IF(Table1[[#This Row],[Ordem_insumos]]&lt;&gt;0,VLOOKUP(Table1[[#This Row],[Codigo_servico]],Preencher_Orcamento!$B:$D,3,FALSE)*Table1[[#This Row],[Qtde_insumo]],"")</f>
        <v>0</v>
      </c>
      <c r="M1148" s="16">
        <f>IF(Table1[[#This Row],[Ordem_insumos]]&lt;&gt;0,VLOOKUP(Table1[[#This Row],[Codigo_servico]],Preencher_Orcamento!$B:$D,3,FALSE)*Table1[[#This Row],[Subtotal_insumo]],"")</f>
        <v>0</v>
      </c>
    </row>
    <row r="1149" spans="1:13" x14ac:dyDescent="0.25">
      <c r="A1149" s="6">
        <v>40208</v>
      </c>
      <c r="B1149" s="126">
        <v>3</v>
      </c>
      <c r="C1149" s="133"/>
      <c r="D1149" s="134">
        <v>2020</v>
      </c>
      <c r="E1149" s="7" t="s">
        <v>2188</v>
      </c>
      <c r="F1149" s="8" t="s">
        <v>2140</v>
      </c>
      <c r="G1149" s="18">
        <f>IFERROR(VLOOKUP(Table1[[#This Row],[Codigo_insumo]],BD_Insumos!$B:$E,4),"")</f>
        <v>15.860837164231068</v>
      </c>
      <c r="H1149" s="140">
        <v>1.8</v>
      </c>
      <c r="I1149" s="9"/>
      <c r="J1149" s="23">
        <f t="shared" si="17"/>
        <v>28.549506895615924</v>
      </c>
      <c r="K1149" s="22" t="str">
        <f>IF(I1149&lt;&gt;"",SUMIF(Table1[Codigo_servico],A1149,Table1[Subtotal_insumo]),"")</f>
        <v/>
      </c>
      <c r="L1149" s="18">
        <f>IF(Table1[[#This Row],[Ordem_insumos]]&lt;&gt;0,VLOOKUP(Table1[[#This Row],[Codigo_servico]],Preencher_Orcamento!$B:$D,3,FALSE)*Table1[[#This Row],[Qtde_insumo]],"")</f>
        <v>0</v>
      </c>
      <c r="M1149" s="18">
        <f>IF(Table1[[#This Row],[Ordem_insumos]]&lt;&gt;0,VLOOKUP(Table1[[#This Row],[Codigo_servico]],Preencher_Orcamento!$B:$D,3,FALSE)*Table1[[#This Row],[Subtotal_insumo]],"")</f>
        <v>0</v>
      </c>
    </row>
    <row r="1150" spans="1:13" ht="26.25" x14ac:dyDescent="0.25">
      <c r="A1150" s="6">
        <v>40208</v>
      </c>
      <c r="B1150" s="126">
        <v>4</v>
      </c>
      <c r="C1150" s="133"/>
      <c r="D1150" s="134">
        <v>10630</v>
      </c>
      <c r="E1150" s="7" t="s">
        <v>140</v>
      </c>
      <c r="F1150" s="8" t="s">
        <v>58</v>
      </c>
      <c r="G1150" s="18">
        <f>IFERROR(VLOOKUP(Table1[[#This Row],[Codigo_insumo]],BD_Insumos!$B:$E,4),"")</f>
        <v>420.47390000000001</v>
      </c>
      <c r="H1150" s="140">
        <v>7.0000000000000001E-3</v>
      </c>
      <c r="I1150" s="9"/>
      <c r="J1150" s="23">
        <f t="shared" si="17"/>
        <v>2.9433173000000004</v>
      </c>
      <c r="K1150" s="22" t="str">
        <f>IF(I1150&lt;&gt;"",SUMIF(Table1[Codigo_servico],A1150,Table1[Subtotal_insumo]),"")</f>
        <v/>
      </c>
      <c r="L1150" s="18">
        <f>IF(Table1[[#This Row],[Ordem_insumos]]&lt;&gt;0,VLOOKUP(Table1[[#This Row],[Codigo_servico]],Preencher_Orcamento!$B:$D,3,FALSE)*Table1[[#This Row],[Qtde_insumo]],"")</f>
        <v>0</v>
      </c>
      <c r="M1150" s="18">
        <f>IF(Table1[[#This Row],[Ordem_insumos]]&lt;&gt;0,VLOOKUP(Table1[[#This Row],[Codigo_servico]],Preencher_Orcamento!$B:$D,3,FALSE)*Table1[[#This Row],[Subtotal_insumo]],"")</f>
        <v>0</v>
      </c>
    </row>
    <row r="1151" spans="1:13" x14ac:dyDescent="0.25">
      <c r="A1151" s="3">
        <v>40209</v>
      </c>
      <c r="B1151" s="125">
        <v>0</v>
      </c>
      <c r="C1151" s="131" t="s">
        <v>2591</v>
      </c>
      <c r="D1151" s="132"/>
      <c r="E1151" s="4"/>
      <c r="F1151" s="4"/>
      <c r="G1151" s="17" t="str">
        <f>IFERROR(VLOOKUP(Table1[[#This Row],[Codigo_insumo]],BD_Insumos!$B:$E,4),"")</f>
        <v/>
      </c>
      <c r="H1151" s="139"/>
      <c r="I1151" s="5" t="s">
        <v>170</v>
      </c>
      <c r="J1151" s="20" t="str">
        <f t="shared" si="17"/>
        <v/>
      </c>
      <c r="K1151" s="21">
        <f>IF(I1151&lt;&gt;"",SUMIF(Table1[Codigo_servico],A1151,Table1[Subtotal_insumo]),"")</f>
        <v>236.0612062807871</v>
      </c>
      <c r="L1151" s="17" t="str">
        <f>IF(Table1[[#This Row],[Ordem_insumos]]&lt;&gt;0,VLOOKUP(Table1[[#This Row],[Codigo_servico]],Preencher_Orcamento!$B:$D,3,FALSE)*Table1[[#This Row],[Qtde_insumo]],"")</f>
        <v/>
      </c>
      <c r="M1151" s="17" t="str">
        <f>IF(Table1[[#This Row],[Ordem_insumos]]&lt;&gt;0,VLOOKUP(Table1[[#This Row],[Codigo_servico]],Preencher_Orcamento!$B:$D,3,FALSE)*Table1[[#This Row],[Subtotal_insumo]],"")</f>
        <v/>
      </c>
    </row>
    <row r="1152" spans="1:13" x14ac:dyDescent="0.25">
      <c r="A1152" s="6">
        <v>40209</v>
      </c>
      <c r="B1152" s="126">
        <v>1</v>
      </c>
      <c r="C1152" s="133"/>
      <c r="D1152" s="134">
        <v>13044</v>
      </c>
      <c r="E1152" s="7" t="s">
        <v>264</v>
      </c>
      <c r="F1152" s="8" t="s">
        <v>457</v>
      </c>
      <c r="G1152" s="16">
        <f>IFERROR(VLOOKUP(Table1[[#This Row],[Codigo_insumo]],BD_Insumos!$B:$E,4),"")</f>
        <v>13.8</v>
      </c>
      <c r="H1152" s="140">
        <v>13</v>
      </c>
      <c r="I1152" s="9"/>
      <c r="J1152" s="22">
        <f t="shared" si="17"/>
        <v>179.4</v>
      </c>
      <c r="K1152" s="22" t="str">
        <f>IF(I1152&lt;&gt;"",SUMIF(Table1[Codigo_servico],A1152,Table1[Subtotal_insumo]),"")</f>
        <v/>
      </c>
      <c r="L1152" s="16">
        <f>IF(Table1[[#This Row],[Ordem_insumos]]&lt;&gt;0,VLOOKUP(Table1[[#This Row],[Codigo_servico]],Preencher_Orcamento!$B:$D,3,FALSE)*Table1[[#This Row],[Qtde_insumo]],"")</f>
        <v>0</v>
      </c>
      <c r="M1152" s="16">
        <f>IF(Table1[[#This Row],[Ordem_insumos]]&lt;&gt;0,VLOOKUP(Table1[[#This Row],[Codigo_servico]],Preencher_Orcamento!$B:$D,3,FALSE)*Table1[[#This Row],[Subtotal_insumo]],"")</f>
        <v>0</v>
      </c>
    </row>
    <row r="1153" spans="1:13" x14ac:dyDescent="0.25">
      <c r="A1153" s="6">
        <v>40209</v>
      </c>
      <c r="B1153" s="126">
        <v>2</v>
      </c>
      <c r="C1153" s="133"/>
      <c r="D1153" s="134">
        <v>2020</v>
      </c>
      <c r="E1153" s="7" t="s">
        <v>2188</v>
      </c>
      <c r="F1153" s="8" t="s">
        <v>2140</v>
      </c>
      <c r="G1153" s="16">
        <f>IFERROR(VLOOKUP(Table1[[#This Row],[Codigo_insumo]],BD_Insumos!$B:$E,4),"")</f>
        <v>15.860837164231068</v>
      </c>
      <c r="H1153" s="140">
        <v>1.8</v>
      </c>
      <c r="I1153" s="9"/>
      <c r="J1153" s="22">
        <f t="shared" si="17"/>
        <v>28.549506895615924</v>
      </c>
      <c r="K1153" s="22" t="str">
        <f>IF(I1153&lt;&gt;"",SUMIF(Table1[Codigo_servico],A1153,Table1[Subtotal_insumo]),"")</f>
        <v/>
      </c>
      <c r="L1153" s="16">
        <f>IF(Table1[[#This Row],[Ordem_insumos]]&lt;&gt;0,VLOOKUP(Table1[[#This Row],[Codigo_servico]],Preencher_Orcamento!$B:$D,3,FALSE)*Table1[[#This Row],[Qtde_insumo]],"")</f>
        <v>0</v>
      </c>
      <c r="M1153" s="16">
        <f>IF(Table1[[#This Row],[Ordem_insumos]]&lt;&gt;0,VLOOKUP(Table1[[#This Row],[Codigo_servico]],Preencher_Orcamento!$B:$D,3,FALSE)*Table1[[#This Row],[Subtotal_insumo]],"")</f>
        <v>0</v>
      </c>
    </row>
    <row r="1154" spans="1:13" x14ac:dyDescent="0.25">
      <c r="A1154" s="6">
        <v>40209</v>
      </c>
      <c r="B1154" s="126">
        <v>3</v>
      </c>
      <c r="C1154" s="133"/>
      <c r="D1154" s="134">
        <v>2099</v>
      </c>
      <c r="E1154" s="7" t="s">
        <v>2205</v>
      </c>
      <c r="F1154" s="8" t="s">
        <v>2140</v>
      </c>
      <c r="G1154" s="18">
        <f>IFERROR(VLOOKUP(Table1[[#This Row],[Codigo_insumo]],BD_Insumos!$B:$E,4),"")</f>
        <v>12.627877718847255</v>
      </c>
      <c r="H1154" s="140">
        <v>1.76</v>
      </c>
      <c r="I1154" s="9"/>
      <c r="J1154" s="23">
        <f t="shared" ref="J1154:J1217" si="18">IF(I1154="",G1154*H1154,"")</f>
        <v>22.22506478517117</v>
      </c>
      <c r="K1154" s="22" t="str">
        <f>IF(I1154&lt;&gt;"",SUMIF(Table1[Codigo_servico],A1154,Table1[Subtotal_insumo]),"")</f>
        <v/>
      </c>
      <c r="L1154" s="18">
        <f>IF(Table1[[#This Row],[Ordem_insumos]]&lt;&gt;0,VLOOKUP(Table1[[#This Row],[Codigo_servico]],Preencher_Orcamento!$B:$D,3,FALSE)*Table1[[#This Row],[Qtde_insumo]],"")</f>
        <v>0</v>
      </c>
      <c r="M1154" s="18">
        <f>IF(Table1[[#This Row],[Ordem_insumos]]&lt;&gt;0,VLOOKUP(Table1[[#This Row],[Codigo_servico]],Preencher_Orcamento!$B:$D,3,FALSE)*Table1[[#This Row],[Subtotal_insumo]],"")</f>
        <v>0</v>
      </c>
    </row>
    <row r="1155" spans="1:13" ht="26.25" x14ac:dyDescent="0.25">
      <c r="A1155" s="6">
        <v>40209</v>
      </c>
      <c r="B1155" s="126">
        <v>4</v>
      </c>
      <c r="C1155" s="133"/>
      <c r="D1155" s="134">
        <v>10630</v>
      </c>
      <c r="E1155" s="7" t="s">
        <v>140</v>
      </c>
      <c r="F1155" s="8" t="s">
        <v>58</v>
      </c>
      <c r="G1155" s="18">
        <f>IFERROR(VLOOKUP(Table1[[#This Row],[Codigo_insumo]],BD_Insumos!$B:$E,4),"")</f>
        <v>420.47390000000001</v>
      </c>
      <c r="H1155" s="140">
        <v>1.4E-2</v>
      </c>
      <c r="I1155" s="9"/>
      <c r="J1155" s="23">
        <f t="shared" si="18"/>
        <v>5.8866346000000007</v>
      </c>
      <c r="K1155" s="22" t="str">
        <f>IF(I1155&lt;&gt;"",SUMIF(Table1[Codigo_servico],A1155,Table1[Subtotal_insumo]),"")</f>
        <v/>
      </c>
      <c r="L1155" s="18">
        <f>IF(Table1[[#This Row],[Ordem_insumos]]&lt;&gt;0,VLOOKUP(Table1[[#This Row],[Codigo_servico]],Preencher_Orcamento!$B:$D,3,FALSE)*Table1[[#This Row],[Qtde_insumo]],"")</f>
        <v>0</v>
      </c>
      <c r="M1155" s="18">
        <f>IF(Table1[[#This Row],[Ordem_insumos]]&lt;&gt;0,VLOOKUP(Table1[[#This Row],[Codigo_servico]],Preencher_Orcamento!$B:$D,3,FALSE)*Table1[[#This Row],[Subtotal_insumo]],"")</f>
        <v>0</v>
      </c>
    </row>
    <row r="1156" spans="1:13" x14ac:dyDescent="0.25">
      <c r="A1156" s="3">
        <v>40210</v>
      </c>
      <c r="B1156" s="125">
        <v>0</v>
      </c>
      <c r="C1156" s="131" t="s">
        <v>2592</v>
      </c>
      <c r="D1156" s="132"/>
      <c r="E1156" s="4"/>
      <c r="F1156" s="4"/>
      <c r="G1156" s="17" t="str">
        <f>IFERROR(VLOOKUP(Table1[[#This Row],[Codigo_insumo]],BD_Insumos!$B:$E,4),"")</f>
        <v/>
      </c>
      <c r="H1156" s="139"/>
      <c r="I1156" s="5" t="s">
        <v>170</v>
      </c>
      <c r="J1156" s="20" t="str">
        <f t="shared" si="18"/>
        <v/>
      </c>
      <c r="K1156" s="21">
        <f>IF(I1156&lt;&gt;"",SUMIF(Table1[Codigo_servico],A1156,Table1[Subtotal_insumo]),"")</f>
        <v>164.57412684339823</v>
      </c>
      <c r="L1156" s="17" t="str">
        <f>IF(Table1[[#This Row],[Ordem_insumos]]&lt;&gt;0,VLOOKUP(Table1[[#This Row],[Codigo_servico]],Preencher_Orcamento!$B:$D,3,FALSE)*Table1[[#This Row],[Qtde_insumo]],"")</f>
        <v/>
      </c>
      <c r="M1156" s="17" t="str">
        <f>IF(Table1[[#This Row],[Ordem_insumos]]&lt;&gt;0,VLOOKUP(Table1[[#This Row],[Codigo_servico]],Preencher_Orcamento!$B:$D,3,FALSE)*Table1[[#This Row],[Subtotal_insumo]],"")</f>
        <v/>
      </c>
    </row>
    <row r="1157" spans="1:13" x14ac:dyDescent="0.25">
      <c r="A1157" s="6">
        <v>40210</v>
      </c>
      <c r="B1157" s="126">
        <v>1</v>
      </c>
      <c r="C1157" s="133"/>
      <c r="D1157" s="134">
        <v>2099</v>
      </c>
      <c r="E1157" s="7" t="s">
        <v>2205</v>
      </c>
      <c r="F1157" s="8" t="s">
        <v>2140</v>
      </c>
      <c r="G1157" s="16">
        <f>IFERROR(VLOOKUP(Table1[[#This Row],[Codigo_insumo]],BD_Insumos!$B:$E,4),"")</f>
        <v>12.627877718847255</v>
      </c>
      <c r="H1157" s="140">
        <v>1.8004</v>
      </c>
      <c r="I1157" s="9"/>
      <c r="J1157" s="22">
        <f t="shared" si="18"/>
        <v>22.735231045012597</v>
      </c>
      <c r="K1157" s="22" t="str">
        <f>IF(I1157&lt;&gt;"",SUMIF(Table1[Codigo_servico],A1157,Table1[Subtotal_insumo]),"")</f>
        <v/>
      </c>
      <c r="L1157" s="16">
        <f>IF(Table1[[#This Row],[Ordem_insumos]]&lt;&gt;0,VLOOKUP(Table1[[#This Row],[Codigo_servico]],Preencher_Orcamento!$B:$D,3,FALSE)*Table1[[#This Row],[Qtde_insumo]],"")</f>
        <v>0</v>
      </c>
      <c r="M1157" s="16">
        <f>IF(Table1[[#This Row],[Ordem_insumos]]&lt;&gt;0,VLOOKUP(Table1[[#This Row],[Codigo_servico]],Preencher_Orcamento!$B:$D,3,FALSE)*Table1[[#This Row],[Subtotal_insumo]],"")</f>
        <v>0</v>
      </c>
    </row>
    <row r="1158" spans="1:13" x14ac:dyDescent="0.25">
      <c r="A1158" s="6">
        <v>40210</v>
      </c>
      <c r="B1158" s="126">
        <v>2</v>
      </c>
      <c r="C1158" s="133"/>
      <c r="D1158" s="134">
        <v>13003</v>
      </c>
      <c r="E1158" s="7" t="s">
        <v>257</v>
      </c>
      <c r="F1158" s="8" t="s">
        <v>457</v>
      </c>
      <c r="G1158" s="16">
        <f>IFERROR(VLOOKUP(Table1[[#This Row],[Codigo_insumo]],BD_Insumos!$B:$E,4),"")</f>
        <v>3.1065</v>
      </c>
      <c r="H1158" s="140">
        <v>27</v>
      </c>
      <c r="I1158" s="9"/>
      <c r="J1158" s="22">
        <f t="shared" si="18"/>
        <v>83.875500000000002</v>
      </c>
      <c r="K1158" s="22" t="str">
        <f>IF(I1158&lt;&gt;"",SUMIF(Table1[Codigo_servico],A1158,Table1[Subtotal_insumo]),"")</f>
        <v/>
      </c>
      <c r="L1158" s="16">
        <f>IF(Table1[[#This Row],[Ordem_insumos]]&lt;&gt;0,VLOOKUP(Table1[[#This Row],[Codigo_servico]],Preencher_Orcamento!$B:$D,3,FALSE)*Table1[[#This Row],[Qtde_insumo]],"")</f>
        <v>0</v>
      </c>
      <c r="M1158" s="16">
        <f>IF(Table1[[#This Row],[Ordem_insumos]]&lt;&gt;0,VLOOKUP(Table1[[#This Row],[Codigo_servico]],Preencher_Orcamento!$B:$D,3,FALSE)*Table1[[#This Row],[Subtotal_insumo]],"")</f>
        <v>0</v>
      </c>
    </row>
    <row r="1159" spans="1:13" ht="26.25" x14ac:dyDescent="0.25">
      <c r="A1159" s="6">
        <v>40210</v>
      </c>
      <c r="B1159" s="126">
        <v>3</v>
      </c>
      <c r="C1159" s="133"/>
      <c r="D1159" s="134">
        <v>10630</v>
      </c>
      <c r="E1159" s="7" t="s">
        <v>140</v>
      </c>
      <c r="F1159" s="8" t="s">
        <v>58</v>
      </c>
      <c r="G1159" s="18">
        <f>IFERROR(VLOOKUP(Table1[[#This Row],[Codigo_insumo]],BD_Insumos!$B:$E,4),"")</f>
        <v>420.47390000000001</v>
      </c>
      <c r="H1159" s="140">
        <v>9.5999999999999992E-3</v>
      </c>
      <c r="I1159" s="9"/>
      <c r="J1159" s="23">
        <f t="shared" si="18"/>
        <v>4.0365494399999999</v>
      </c>
      <c r="K1159" s="22" t="str">
        <f>IF(I1159&lt;&gt;"",SUMIF(Table1[Codigo_servico],A1159,Table1[Subtotal_insumo]),"")</f>
        <v/>
      </c>
      <c r="L1159" s="18">
        <f>IF(Table1[[#This Row],[Ordem_insumos]]&lt;&gt;0,VLOOKUP(Table1[[#This Row],[Codigo_servico]],Preencher_Orcamento!$B:$D,3,FALSE)*Table1[[#This Row],[Qtde_insumo]],"")</f>
        <v>0</v>
      </c>
      <c r="M1159" s="18">
        <f>IF(Table1[[#This Row],[Ordem_insumos]]&lt;&gt;0,VLOOKUP(Table1[[#This Row],[Codigo_servico]],Preencher_Orcamento!$B:$D,3,FALSE)*Table1[[#This Row],[Subtotal_insumo]],"")</f>
        <v>0</v>
      </c>
    </row>
    <row r="1160" spans="1:13" x14ac:dyDescent="0.25">
      <c r="A1160" s="6">
        <v>40210</v>
      </c>
      <c r="B1160" s="126">
        <v>4</v>
      </c>
      <c r="C1160" s="133"/>
      <c r="D1160" s="134">
        <v>2020</v>
      </c>
      <c r="E1160" s="7" t="s">
        <v>2188</v>
      </c>
      <c r="F1160" s="8" t="s">
        <v>2140</v>
      </c>
      <c r="G1160" s="18">
        <f>IFERROR(VLOOKUP(Table1[[#This Row],[Codigo_insumo]],BD_Insumos!$B:$E,4),"")</f>
        <v>15.860837164231068</v>
      </c>
      <c r="H1160" s="140">
        <v>3.4</v>
      </c>
      <c r="I1160" s="9"/>
      <c r="J1160" s="23">
        <f t="shared" si="18"/>
        <v>53.926846358385632</v>
      </c>
      <c r="K1160" s="22" t="str">
        <f>IF(I1160&lt;&gt;"",SUMIF(Table1[Codigo_servico],A1160,Table1[Subtotal_insumo]),"")</f>
        <v/>
      </c>
      <c r="L1160" s="18">
        <f>IF(Table1[[#This Row],[Ordem_insumos]]&lt;&gt;0,VLOOKUP(Table1[[#This Row],[Codigo_servico]],Preencher_Orcamento!$B:$D,3,FALSE)*Table1[[#This Row],[Qtde_insumo]],"")</f>
        <v>0</v>
      </c>
      <c r="M1160" s="18">
        <f>IF(Table1[[#This Row],[Ordem_insumos]]&lt;&gt;0,VLOOKUP(Table1[[#This Row],[Codigo_servico]],Preencher_Orcamento!$B:$D,3,FALSE)*Table1[[#This Row],[Subtotal_insumo]],"")</f>
        <v>0</v>
      </c>
    </row>
    <row r="1161" spans="1:13" x14ac:dyDescent="0.25">
      <c r="A1161" s="3">
        <v>40211</v>
      </c>
      <c r="B1161" s="125">
        <v>0</v>
      </c>
      <c r="C1161" s="131" t="s">
        <v>2593</v>
      </c>
      <c r="D1161" s="132"/>
      <c r="E1161" s="4"/>
      <c r="F1161" s="4"/>
      <c r="G1161" s="17" t="str">
        <f>IFERROR(VLOOKUP(Table1[[#This Row],[Codigo_insumo]],BD_Insumos!$B:$E,4),"")</f>
        <v/>
      </c>
      <c r="H1161" s="139"/>
      <c r="I1161" s="5" t="s">
        <v>170</v>
      </c>
      <c r="J1161" s="20" t="str">
        <f t="shared" si="18"/>
        <v/>
      </c>
      <c r="K1161" s="21">
        <f>IF(I1161&lt;&gt;"",SUMIF(Table1[Codigo_servico],A1161,Table1[Subtotal_insumo]),"")</f>
        <v>238.09440471063405</v>
      </c>
      <c r="L1161" s="17" t="str">
        <f>IF(Table1[[#This Row],[Ordem_insumos]]&lt;&gt;0,VLOOKUP(Table1[[#This Row],[Codigo_servico]],Preencher_Orcamento!$B:$D,3,FALSE)*Table1[[#This Row],[Qtde_insumo]],"")</f>
        <v/>
      </c>
      <c r="M1161" s="17" t="str">
        <f>IF(Table1[[#This Row],[Ordem_insumos]]&lt;&gt;0,VLOOKUP(Table1[[#This Row],[Codigo_servico]],Preencher_Orcamento!$B:$D,3,FALSE)*Table1[[#This Row],[Subtotal_insumo]],"")</f>
        <v/>
      </c>
    </row>
    <row r="1162" spans="1:13" ht="26.25" x14ac:dyDescent="0.25">
      <c r="A1162" s="6">
        <v>40211</v>
      </c>
      <c r="B1162" s="126">
        <v>1</v>
      </c>
      <c r="C1162" s="133"/>
      <c r="D1162" s="134">
        <v>13041</v>
      </c>
      <c r="E1162" s="7" t="s">
        <v>263</v>
      </c>
      <c r="F1162" s="8" t="s">
        <v>457</v>
      </c>
      <c r="G1162" s="16">
        <f>IFERROR(VLOOKUP(Table1[[#This Row],[Codigo_insumo]],BD_Insumos!$B:$E,4),"")</f>
        <v>6.0087999999999999</v>
      </c>
      <c r="H1162" s="140">
        <v>27</v>
      </c>
      <c r="I1162" s="9"/>
      <c r="J1162" s="22">
        <f t="shared" si="18"/>
        <v>162.23759999999999</v>
      </c>
      <c r="K1162" s="22" t="str">
        <f>IF(I1162&lt;&gt;"",SUMIF(Table1[Codigo_servico],A1162,Table1[Subtotal_insumo]),"")</f>
        <v/>
      </c>
      <c r="L1162" s="16">
        <f>IF(Table1[[#This Row],[Ordem_insumos]]&lt;&gt;0,VLOOKUP(Table1[[#This Row],[Codigo_servico]],Preencher_Orcamento!$B:$D,3,FALSE)*Table1[[#This Row],[Qtde_insumo]],"")</f>
        <v>0</v>
      </c>
      <c r="M1162" s="16">
        <f>IF(Table1[[#This Row],[Ordem_insumos]]&lt;&gt;0,VLOOKUP(Table1[[#This Row],[Codigo_servico]],Preencher_Orcamento!$B:$D,3,FALSE)*Table1[[#This Row],[Subtotal_insumo]],"")</f>
        <v>0</v>
      </c>
    </row>
    <row r="1163" spans="1:13" x14ac:dyDescent="0.25">
      <c r="A1163" s="6">
        <v>40211</v>
      </c>
      <c r="B1163" s="126">
        <v>2</v>
      </c>
      <c r="C1163" s="133"/>
      <c r="D1163" s="134">
        <v>2020</v>
      </c>
      <c r="E1163" s="7" t="s">
        <v>2188</v>
      </c>
      <c r="F1163" s="8" t="s">
        <v>2140</v>
      </c>
      <c r="G1163" s="16">
        <f>IFERROR(VLOOKUP(Table1[[#This Row],[Codigo_insumo]],BD_Insumos!$B:$E,4),"")</f>
        <v>15.860837164231068</v>
      </c>
      <c r="H1163" s="140">
        <v>2.4</v>
      </c>
      <c r="I1163" s="9"/>
      <c r="J1163" s="22">
        <f t="shared" si="18"/>
        <v>38.06600919415456</v>
      </c>
      <c r="K1163" s="22" t="str">
        <f>IF(I1163&lt;&gt;"",SUMIF(Table1[Codigo_servico],A1163,Table1[Subtotal_insumo]),"")</f>
        <v/>
      </c>
      <c r="L1163" s="16">
        <f>IF(Table1[[#This Row],[Ordem_insumos]]&lt;&gt;0,VLOOKUP(Table1[[#This Row],[Codigo_servico]],Preencher_Orcamento!$B:$D,3,FALSE)*Table1[[#This Row],[Qtde_insumo]],"")</f>
        <v>0</v>
      </c>
      <c r="M1163" s="16">
        <f>IF(Table1[[#This Row],[Ordem_insumos]]&lt;&gt;0,VLOOKUP(Table1[[#This Row],[Codigo_servico]],Preencher_Orcamento!$B:$D,3,FALSE)*Table1[[#This Row],[Subtotal_insumo]],"")</f>
        <v>0</v>
      </c>
    </row>
    <row r="1164" spans="1:13" ht="26.25" x14ac:dyDescent="0.25">
      <c r="A1164" s="6">
        <v>40211</v>
      </c>
      <c r="B1164" s="126">
        <v>3</v>
      </c>
      <c r="C1164" s="133"/>
      <c r="D1164" s="134">
        <v>10630</v>
      </c>
      <c r="E1164" s="7" t="s">
        <v>140</v>
      </c>
      <c r="F1164" s="8" t="s">
        <v>58</v>
      </c>
      <c r="G1164" s="18">
        <f>IFERROR(VLOOKUP(Table1[[#This Row],[Codigo_insumo]],BD_Insumos!$B:$E,4),"")</f>
        <v>420.47390000000001</v>
      </c>
      <c r="H1164" s="140">
        <v>1.9E-2</v>
      </c>
      <c r="I1164" s="9"/>
      <c r="J1164" s="23">
        <f t="shared" si="18"/>
        <v>7.9890040999999998</v>
      </c>
      <c r="K1164" s="22" t="str">
        <f>IF(I1164&lt;&gt;"",SUMIF(Table1[Codigo_servico],A1164,Table1[Subtotal_insumo]),"")</f>
        <v/>
      </c>
      <c r="L1164" s="18">
        <f>IF(Table1[[#This Row],[Ordem_insumos]]&lt;&gt;0,VLOOKUP(Table1[[#This Row],[Codigo_servico]],Preencher_Orcamento!$B:$D,3,FALSE)*Table1[[#This Row],[Qtde_insumo]],"")</f>
        <v>0</v>
      </c>
      <c r="M1164" s="18">
        <f>IF(Table1[[#This Row],[Ordem_insumos]]&lt;&gt;0,VLOOKUP(Table1[[#This Row],[Codigo_servico]],Preencher_Orcamento!$B:$D,3,FALSE)*Table1[[#This Row],[Subtotal_insumo]],"")</f>
        <v>0</v>
      </c>
    </row>
    <row r="1165" spans="1:13" x14ac:dyDescent="0.25">
      <c r="A1165" s="6">
        <v>40211</v>
      </c>
      <c r="B1165" s="126">
        <v>4</v>
      </c>
      <c r="C1165" s="133"/>
      <c r="D1165" s="134">
        <v>2099</v>
      </c>
      <c r="E1165" s="7" t="s">
        <v>2205</v>
      </c>
      <c r="F1165" s="8" t="s">
        <v>2140</v>
      </c>
      <c r="G1165" s="18">
        <f>IFERROR(VLOOKUP(Table1[[#This Row],[Codigo_insumo]],BD_Insumos!$B:$E,4),"")</f>
        <v>12.627877718847255</v>
      </c>
      <c r="H1165" s="140">
        <v>2.36</v>
      </c>
      <c r="I1165" s="9"/>
      <c r="J1165" s="23">
        <f t="shared" si="18"/>
        <v>29.801791416479521</v>
      </c>
      <c r="K1165" s="22" t="str">
        <f>IF(I1165&lt;&gt;"",SUMIF(Table1[Codigo_servico],A1165,Table1[Subtotal_insumo]),"")</f>
        <v/>
      </c>
      <c r="L1165" s="18">
        <f>IF(Table1[[#This Row],[Ordem_insumos]]&lt;&gt;0,VLOOKUP(Table1[[#This Row],[Codigo_servico]],Preencher_Orcamento!$B:$D,3,FALSE)*Table1[[#This Row],[Qtde_insumo]],"")</f>
        <v>0</v>
      </c>
      <c r="M1165" s="18">
        <f>IF(Table1[[#This Row],[Ordem_insumos]]&lt;&gt;0,VLOOKUP(Table1[[#This Row],[Codigo_servico]],Preencher_Orcamento!$B:$D,3,FALSE)*Table1[[#This Row],[Subtotal_insumo]],"")</f>
        <v>0</v>
      </c>
    </row>
    <row r="1166" spans="1:13" x14ac:dyDescent="0.25">
      <c r="A1166" s="3">
        <v>40213</v>
      </c>
      <c r="B1166" s="125">
        <v>0</v>
      </c>
      <c r="C1166" s="131" t="s">
        <v>2594</v>
      </c>
      <c r="D1166" s="132"/>
      <c r="E1166" s="4"/>
      <c r="F1166" s="4"/>
      <c r="G1166" s="17" t="str">
        <f>IFERROR(VLOOKUP(Table1[[#This Row],[Codigo_insumo]],BD_Insumos!$B:$E,4),"")</f>
        <v/>
      </c>
      <c r="H1166" s="139"/>
      <c r="I1166" s="5" t="s">
        <v>170</v>
      </c>
      <c r="J1166" s="20" t="str">
        <f t="shared" si="18"/>
        <v/>
      </c>
      <c r="K1166" s="21">
        <f>IF(I1166&lt;&gt;"",SUMIF(Table1[Codigo_servico],A1166,Table1[Subtotal_insumo]),"")</f>
        <v>125.98055261760484</v>
      </c>
      <c r="L1166" s="17" t="str">
        <f>IF(Table1[[#This Row],[Ordem_insumos]]&lt;&gt;0,VLOOKUP(Table1[[#This Row],[Codigo_servico]],Preencher_Orcamento!$B:$D,3,FALSE)*Table1[[#This Row],[Qtde_insumo]],"")</f>
        <v/>
      </c>
      <c r="M1166" s="17" t="str">
        <f>IF(Table1[[#This Row],[Ordem_insumos]]&lt;&gt;0,VLOOKUP(Table1[[#This Row],[Codigo_servico]],Preencher_Orcamento!$B:$D,3,FALSE)*Table1[[#This Row],[Subtotal_insumo]],"")</f>
        <v/>
      </c>
    </row>
    <row r="1167" spans="1:13" ht="26.25" x14ac:dyDescent="0.25">
      <c r="A1167" s="6">
        <v>40213</v>
      </c>
      <c r="B1167" s="126">
        <v>1</v>
      </c>
      <c r="C1167" s="133"/>
      <c r="D1167" s="134">
        <v>10630</v>
      </c>
      <c r="E1167" s="7" t="s">
        <v>140</v>
      </c>
      <c r="F1167" s="8" t="s">
        <v>58</v>
      </c>
      <c r="G1167" s="16">
        <f>IFERROR(VLOOKUP(Table1[[#This Row],[Codigo_insumo]],BD_Insumos!$B:$E,4),"")</f>
        <v>420.47390000000001</v>
      </c>
      <c r="H1167" s="140">
        <v>8.6E-3</v>
      </c>
      <c r="I1167" s="9"/>
      <c r="J1167" s="22">
        <f t="shared" si="18"/>
        <v>3.6160755400000002</v>
      </c>
      <c r="K1167" s="22" t="str">
        <f>IF(I1167&lt;&gt;"",SUMIF(Table1[Codigo_servico],A1167,Table1[Subtotal_insumo]),"")</f>
        <v/>
      </c>
      <c r="L1167" s="16">
        <f>IF(Table1[[#This Row],[Ordem_insumos]]&lt;&gt;0,VLOOKUP(Table1[[#This Row],[Codigo_servico]],Preencher_Orcamento!$B:$D,3,FALSE)*Table1[[#This Row],[Qtde_insumo]],"")</f>
        <v>0</v>
      </c>
      <c r="M1167" s="16">
        <f>IF(Table1[[#This Row],[Ordem_insumos]]&lt;&gt;0,VLOOKUP(Table1[[#This Row],[Codigo_servico]],Preencher_Orcamento!$B:$D,3,FALSE)*Table1[[#This Row],[Subtotal_insumo]],"")</f>
        <v>0</v>
      </c>
    </row>
    <row r="1168" spans="1:13" ht="26.25" x14ac:dyDescent="0.25">
      <c r="A1168" s="6">
        <v>40213</v>
      </c>
      <c r="B1168" s="126">
        <v>2</v>
      </c>
      <c r="C1168" s="133"/>
      <c r="D1168" s="134">
        <v>13006</v>
      </c>
      <c r="E1168" s="7" t="s">
        <v>258</v>
      </c>
      <c r="F1168" s="8" t="s">
        <v>457</v>
      </c>
      <c r="G1168" s="16">
        <f>IFERROR(VLOOKUP(Table1[[#This Row],[Codigo_insumo]],BD_Insumos!$B:$E,4),"")</f>
        <v>5.9089999999999998</v>
      </c>
      <c r="H1168" s="140">
        <v>12</v>
      </c>
      <c r="I1168" s="9"/>
      <c r="J1168" s="22">
        <f t="shared" si="18"/>
        <v>70.908000000000001</v>
      </c>
      <c r="K1168" s="22" t="str">
        <f>IF(I1168&lt;&gt;"",SUMIF(Table1[Codigo_servico],A1168,Table1[Subtotal_insumo]),"")</f>
        <v/>
      </c>
      <c r="L1168" s="16">
        <f>IF(Table1[[#This Row],[Ordem_insumos]]&lt;&gt;0,VLOOKUP(Table1[[#This Row],[Codigo_servico]],Preencher_Orcamento!$B:$D,3,FALSE)*Table1[[#This Row],[Qtde_insumo]],"")</f>
        <v>0</v>
      </c>
      <c r="M1168" s="16">
        <f>IF(Table1[[#This Row],[Ordem_insumos]]&lt;&gt;0,VLOOKUP(Table1[[#This Row],[Codigo_servico]],Preencher_Orcamento!$B:$D,3,FALSE)*Table1[[#This Row],[Subtotal_insumo]],"")</f>
        <v>0</v>
      </c>
    </row>
    <row r="1169" spans="1:13" x14ac:dyDescent="0.25">
      <c r="A1169" s="6">
        <v>40213</v>
      </c>
      <c r="B1169" s="126">
        <v>3</v>
      </c>
      <c r="C1169" s="133"/>
      <c r="D1169" s="134">
        <v>2099</v>
      </c>
      <c r="E1169" s="7" t="s">
        <v>2205</v>
      </c>
      <c r="F1169" s="8" t="s">
        <v>2140</v>
      </c>
      <c r="G1169" s="18">
        <f>IFERROR(VLOOKUP(Table1[[#This Row],[Codigo_insumo]],BD_Insumos!$B:$E,4),"")</f>
        <v>12.627877718847255</v>
      </c>
      <c r="H1169" s="140">
        <v>1.8140000000000001</v>
      </c>
      <c r="I1169" s="9"/>
      <c r="J1169" s="23">
        <f t="shared" si="18"/>
        <v>22.906970181988921</v>
      </c>
      <c r="K1169" s="22" t="str">
        <f>IF(I1169&lt;&gt;"",SUMIF(Table1[Codigo_servico],A1169,Table1[Subtotal_insumo]),"")</f>
        <v/>
      </c>
      <c r="L1169" s="18">
        <f>IF(Table1[[#This Row],[Ordem_insumos]]&lt;&gt;0,VLOOKUP(Table1[[#This Row],[Codigo_servico]],Preencher_Orcamento!$B:$D,3,FALSE)*Table1[[#This Row],[Qtde_insumo]],"")</f>
        <v>0</v>
      </c>
      <c r="M1169" s="18">
        <f>IF(Table1[[#This Row],[Ordem_insumos]]&lt;&gt;0,VLOOKUP(Table1[[#This Row],[Codigo_servico]],Preencher_Orcamento!$B:$D,3,FALSE)*Table1[[#This Row],[Subtotal_insumo]],"")</f>
        <v>0</v>
      </c>
    </row>
    <row r="1170" spans="1:13" x14ac:dyDescent="0.25">
      <c r="A1170" s="6">
        <v>40213</v>
      </c>
      <c r="B1170" s="126">
        <v>4</v>
      </c>
      <c r="C1170" s="133"/>
      <c r="D1170" s="134">
        <v>2020</v>
      </c>
      <c r="E1170" s="7" t="s">
        <v>2188</v>
      </c>
      <c r="F1170" s="8" t="s">
        <v>2140</v>
      </c>
      <c r="G1170" s="18">
        <f>IFERROR(VLOOKUP(Table1[[#This Row],[Codigo_insumo]],BD_Insumos!$B:$E,4),"")</f>
        <v>15.860837164231068</v>
      </c>
      <c r="H1170" s="140">
        <v>1.8</v>
      </c>
      <c r="I1170" s="9"/>
      <c r="J1170" s="23">
        <f t="shared" si="18"/>
        <v>28.549506895615924</v>
      </c>
      <c r="K1170" s="22" t="str">
        <f>IF(I1170&lt;&gt;"",SUMIF(Table1[Codigo_servico],A1170,Table1[Subtotal_insumo]),"")</f>
        <v/>
      </c>
      <c r="L1170" s="18">
        <f>IF(Table1[[#This Row],[Ordem_insumos]]&lt;&gt;0,VLOOKUP(Table1[[#This Row],[Codigo_servico]],Preencher_Orcamento!$B:$D,3,FALSE)*Table1[[#This Row],[Qtde_insumo]],"")</f>
        <v>0</v>
      </c>
      <c r="M1170" s="18">
        <f>IF(Table1[[#This Row],[Ordem_insumos]]&lt;&gt;0,VLOOKUP(Table1[[#This Row],[Codigo_servico]],Preencher_Orcamento!$B:$D,3,FALSE)*Table1[[#This Row],[Subtotal_insumo]],"")</f>
        <v>0</v>
      </c>
    </row>
    <row r="1171" spans="1:13" x14ac:dyDescent="0.25">
      <c r="A1171" s="3">
        <v>40215</v>
      </c>
      <c r="B1171" s="125">
        <v>0</v>
      </c>
      <c r="C1171" s="131" t="s">
        <v>2595</v>
      </c>
      <c r="D1171" s="132"/>
      <c r="E1171" s="4"/>
      <c r="F1171" s="4"/>
      <c r="G1171" s="17" t="str">
        <f>IFERROR(VLOOKUP(Table1[[#This Row],[Codigo_insumo]],BD_Insumos!$B:$E,4),"")</f>
        <v/>
      </c>
      <c r="H1171" s="139"/>
      <c r="I1171" s="5" t="s">
        <v>170</v>
      </c>
      <c r="J1171" s="20" t="str">
        <f t="shared" si="18"/>
        <v/>
      </c>
      <c r="K1171" s="21">
        <f>IF(I1171&lt;&gt;"",SUMIF(Table1[Codigo_servico],A1171,Table1[Subtotal_insumo]),"")</f>
        <v>111.68964603344671</v>
      </c>
      <c r="L1171" s="17" t="str">
        <f>IF(Table1[[#This Row],[Ordem_insumos]]&lt;&gt;0,VLOOKUP(Table1[[#This Row],[Codigo_servico]],Preencher_Orcamento!$B:$D,3,FALSE)*Table1[[#This Row],[Qtde_insumo]],"")</f>
        <v/>
      </c>
      <c r="M1171" s="17" t="str">
        <f>IF(Table1[[#This Row],[Ordem_insumos]]&lt;&gt;0,VLOOKUP(Table1[[#This Row],[Codigo_servico]],Preencher_Orcamento!$B:$D,3,FALSE)*Table1[[#This Row],[Subtotal_insumo]],"")</f>
        <v/>
      </c>
    </row>
    <row r="1172" spans="1:13" ht="26.25" x14ac:dyDescent="0.25">
      <c r="A1172" s="6">
        <v>40215</v>
      </c>
      <c r="B1172" s="126">
        <v>1</v>
      </c>
      <c r="C1172" s="133"/>
      <c r="D1172" s="134">
        <v>10632</v>
      </c>
      <c r="E1172" s="7" t="s">
        <v>142</v>
      </c>
      <c r="F1172" s="8" t="s">
        <v>58</v>
      </c>
      <c r="G1172" s="16">
        <f>IFERROR(VLOOKUP(Table1[[#This Row],[Codigo_insumo]],BD_Insumos!$B:$E,4),"")</f>
        <v>369.55110000000002</v>
      </c>
      <c r="H1172" s="140">
        <v>7.6E-3</v>
      </c>
      <c r="I1172" s="9"/>
      <c r="J1172" s="22">
        <f t="shared" si="18"/>
        <v>2.8085883600000003</v>
      </c>
      <c r="K1172" s="22" t="str">
        <f>IF(I1172&lt;&gt;"",SUMIF(Table1[Codigo_servico],A1172,Table1[Subtotal_insumo]),"")</f>
        <v/>
      </c>
      <c r="L1172" s="16">
        <f>IF(Table1[[#This Row],[Ordem_insumos]]&lt;&gt;0,VLOOKUP(Table1[[#This Row],[Codigo_servico]],Preencher_Orcamento!$B:$D,3,FALSE)*Table1[[#This Row],[Qtde_insumo]],"")</f>
        <v>0</v>
      </c>
      <c r="M1172" s="16">
        <f>IF(Table1[[#This Row],[Ordem_insumos]]&lt;&gt;0,VLOOKUP(Table1[[#This Row],[Codigo_servico]],Preencher_Orcamento!$B:$D,3,FALSE)*Table1[[#This Row],[Subtotal_insumo]],"")</f>
        <v>0</v>
      </c>
    </row>
    <row r="1173" spans="1:13" x14ac:dyDescent="0.25">
      <c r="A1173" s="6">
        <v>40215</v>
      </c>
      <c r="B1173" s="126">
        <v>2</v>
      </c>
      <c r="C1173" s="133"/>
      <c r="D1173" s="134">
        <v>2020</v>
      </c>
      <c r="E1173" s="7" t="s">
        <v>2188</v>
      </c>
      <c r="F1173" s="8" t="s">
        <v>2140</v>
      </c>
      <c r="G1173" s="16">
        <f>IFERROR(VLOOKUP(Table1[[#This Row],[Codigo_insumo]],BD_Insumos!$B:$E,4),"")</f>
        <v>15.860837164231068</v>
      </c>
      <c r="H1173" s="140">
        <v>1.4</v>
      </c>
      <c r="I1173" s="9"/>
      <c r="J1173" s="22">
        <f t="shared" si="18"/>
        <v>22.205172029923492</v>
      </c>
      <c r="K1173" s="22" t="str">
        <f>IF(I1173&lt;&gt;"",SUMIF(Table1[Codigo_servico],A1173,Table1[Subtotal_insumo]),"")</f>
        <v/>
      </c>
      <c r="L1173" s="16">
        <f>IF(Table1[[#This Row],[Ordem_insumos]]&lt;&gt;0,VLOOKUP(Table1[[#This Row],[Codigo_servico]],Preencher_Orcamento!$B:$D,3,FALSE)*Table1[[#This Row],[Qtde_insumo]],"")</f>
        <v>0</v>
      </c>
      <c r="M1173" s="16">
        <f>IF(Table1[[#This Row],[Ordem_insumos]]&lt;&gt;0,VLOOKUP(Table1[[#This Row],[Codigo_servico]],Preencher_Orcamento!$B:$D,3,FALSE)*Table1[[#This Row],[Subtotal_insumo]],"")</f>
        <v>0</v>
      </c>
    </row>
    <row r="1174" spans="1:13" x14ac:dyDescent="0.25">
      <c r="A1174" s="6">
        <v>40215</v>
      </c>
      <c r="B1174" s="126">
        <v>3</v>
      </c>
      <c r="C1174" s="133"/>
      <c r="D1174" s="134">
        <v>2099</v>
      </c>
      <c r="E1174" s="7" t="s">
        <v>2205</v>
      </c>
      <c r="F1174" s="8" t="s">
        <v>2140</v>
      </c>
      <c r="G1174" s="18">
        <f>IFERROR(VLOOKUP(Table1[[#This Row],[Codigo_insumo]],BD_Insumos!$B:$E,4),"")</f>
        <v>12.627877718847255</v>
      </c>
      <c r="H1174" s="140">
        <v>1.524</v>
      </c>
      <c r="I1174" s="9"/>
      <c r="J1174" s="23">
        <f t="shared" si="18"/>
        <v>19.244885643523219</v>
      </c>
      <c r="K1174" s="22" t="str">
        <f>IF(I1174&lt;&gt;"",SUMIF(Table1[Codigo_servico],A1174,Table1[Subtotal_insumo]),"")</f>
        <v/>
      </c>
      <c r="L1174" s="18">
        <f>IF(Table1[[#This Row],[Ordem_insumos]]&lt;&gt;0,VLOOKUP(Table1[[#This Row],[Codigo_servico]],Preencher_Orcamento!$B:$D,3,FALSE)*Table1[[#This Row],[Qtde_insumo]],"")</f>
        <v>0</v>
      </c>
      <c r="M1174" s="18">
        <f>IF(Table1[[#This Row],[Ordem_insumos]]&lt;&gt;0,VLOOKUP(Table1[[#This Row],[Codigo_servico]],Preencher_Orcamento!$B:$D,3,FALSE)*Table1[[#This Row],[Subtotal_insumo]],"")</f>
        <v>0</v>
      </c>
    </row>
    <row r="1175" spans="1:13" ht="26.25" x14ac:dyDescent="0.25">
      <c r="A1175" s="6">
        <v>40215</v>
      </c>
      <c r="B1175" s="126">
        <v>4</v>
      </c>
      <c r="C1175" s="133"/>
      <c r="D1175" s="134">
        <v>13012</v>
      </c>
      <c r="E1175" s="7" t="s">
        <v>259</v>
      </c>
      <c r="F1175" s="8" t="s">
        <v>457</v>
      </c>
      <c r="G1175" s="18">
        <f>IFERROR(VLOOKUP(Table1[[#This Row],[Codigo_insumo]],BD_Insumos!$B:$E,4),"")</f>
        <v>9.6329999999999991</v>
      </c>
      <c r="H1175" s="140">
        <v>7</v>
      </c>
      <c r="I1175" s="9"/>
      <c r="J1175" s="23">
        <f t="shared" si="18"/>
        <v>67.430999999999997</v>
      </c>
      <c r="K1175" s="22" t="str">
        <f>IF(I1175&lt;&gt;"",SUMIF(Table1[Codigo_servico],A1175,Table1[Subtotal_insumo]),"")</f>
        <v/>
      </c>
      <c r="L1175" s="18">
        <f>IF(Table1[[#This Row],[Ordem_insumos]]&lt;&gt;0,VLOOKUP(Table1[[#This Row],[Codigo_servico]],Preencher_Orcamento!$B:$D,3,FALSE)*Table1[[#This Row],[Qtde_insumo]],"")</f>
        <v>0</v>
      </c>
      <c r="M1175" s="18">
        <f>IF(Table1[[#This Row],[Ordem_insumos]]&lt;&gt;0,VLOOKUP(Table1[[#This Row],[Codigo_servico]],Preencher_Orcamento!$B:$D,3,FALSE)*Table1[[#This Row],[Subtotal_insumo]],"")</f>
        <v>0</v>
      </c>
    </row>
    <row r="1176" spans="1:13" x14ac:dyDescent="0.25">
      <c r="A1176" s="3">
        <v>40217</v>
      </c>
      <c r="B1176" s="125">
        <v>0</v>
      </c>
      <c r="C1176" s="131" t="s">
        <v>2596</v>
      </c>
      <c r="D1176" s="132"/>
      <c r="E1176" s="4"/>
      <c r="F1176" s="4"/>
      <c r="G1176" s="17" t="str">
        <f>IFERROR(VLOOKUP(Table1[[#This Row],[Codigo_insumo]],BD_Insumos!$B:$E,4),"")</f>
        <v/>
      </c>
      <c r="H1176" s="139"/>
      <c r="I1176" s="5" t="s">
        <v>170</v>
      </c>
      <c r="J1176" s="20" t="str">
        <f t="shared" si="18"/>
        <v/>
      </c>
      <c r="K1176" s="21">
        <f>IF(I1176&lt;&gt;"",SUMIF(Table1[Codigo_servico],A1176,Table1[Subtotal_insumo]),"")</f>
        <v>136.53474285970063</v>
      </c>
      <c r="L1176" s="17" t="str">
        <f>IF(Table1[[#This Row],[Ordem_insumos]]&lt;&gt;0,VLOOKUP(Table1[[#This Row],[Codigo_servico]],Preencher_Orcamento!$B:$D,3,FALSE)*Table1[[#This Row],[Qtde_insumo]],"")</f>
        <v/>
      </c>
      <c r="M1176" s="17" t="str">
        <f>IF(Table1[[#This Row],[Ordem_insumos]]&lt;&gt;0,VLOOKUP(Table1[[#This Row],[Codigo_servico]],Preencher_Orcamento!$B:$D,3,FALSE)*Table1[[#This Row],[Subtotal_insumo]],"")</f>
        <v/>
      </c>
    </row>
    <row r="1177" spans="1:13" x14ac:dyDescent="0.25">
      <c r="A1177" s="6">
        <v>40217</v>
      </c>
      <c r="B1177" s="126">
        <v>1</v>
      </c>
      <c r="C1177" s="133"/>
      <c r="D1177" s="134">
        <v>2099</v>
      </c>
      <c r="E1177" s="7" t="s">
        <v>2205</v>
      </c>
      <c r="F1177" s="8" t="s">
        <v>2140</v>
      </c>
      <c r="G1177" s="16">
        <f>IFERROR(VLOOKUP(Table1[[#This Row],[Codigo_insumo]],BD_Insumos!$B:$E,4),"")</f>
        <v>12.627877718847255</v>
      </c>
      <c r="H1177" s="140">
        <v>1.835</v>
      </c>
      <c r="I1177" s="9"/>
      <c r="J1177" s="22">
        <f t="shared" si="18"/>
        <v>23.172155614084712</v>
      </c>
      <c r="K1177" s="22" t="str">
        <f>IF(I1177&lt;&gt;"",SUMIF(Table1[Codigo_servico],A1177,Table1[Subtotal_insumo]),"")</f>
        <v/>
      </c>
      <c r="L1177" s="16">
        <f>IF(Table1[[#This Row],[Ordem_insumos]]&lt;&gt;0,VLOOKUP(Table1[[#This Row],[Codigo_servico]],Preencher_Orcamento!$B:$D,3,FALSE)*Table1[[#This Row],[Qtde_insumo]],"")</f>
        <v>0</v>
      </c>
      <c r="M1177" s="16">
        <f>IF(Table1[[#This Row],[Ordem_insumos]]&lt;&gt;0,VLOOKUP(Table1[[#This Row],[Codigo_servico]],Preencher_Orcamento!$B:$D,3,FALSE)*Table1[[#This Row],[Subtotal_insumo]],"")</f>
        <v>0</v>
      </c>
    </row>
    <row r="1178" spans="1:13" x14ac:dyDescent="0.25">
      <c r="A1178" s="6">
        <v>40217</v>
      </c>
      <c r="B1178" s="126">
        <v>2</v>
      </c>
      <c r="C1178" s="133"/>
      <c r="D1178" s="134">
        <v>2020</v>
      </c>
      <c r="E1178" s="7" t="s">
        <v>2188</v>
      </c>
      <c r="F1178" s="8" t="s">
        <v>2140</v>
      </c>
      <c r="G1178" s="16">
        <f>IFERROR(VLOOKUP(Table1[[#This Row],[Codigo_insumo]],BD_Insumos!$B:$E,4),"")</f>
        <v>15.860837164231068</v>
      </c>
      <c r="H1178" s="140">
        <v>1.8</v>
      </c>
      <c r="I1178" s="9"/>
      <c r="J1178" s="22">
        <f t="shared" si="18"/>
        <v>28.549506895615924</v>
      </c>
      <c r="K1178" s="22" t="str">
        <f>IF(I1178&lt;&gt;"",SUMIF(Table1[Codigo_servico],A1178,Table1[Subtotal_insumo]),"")</f>
        <v/>
      </c>
      <c r="L1178" s="16">
        <f>IF(Table1[[#This Row],[Ordem_insumos]]&lt;&gt;0,VLOOKUP(Table1[[#This Row],[Codigo_servico]],Preencher_Orcamento!$B:$D,3,FALSE)*Table1[[#This Row],[Qtde_insumo]],"")</f>
        <v>0</v>
      </c>
      <c r="M1178" s="16">
        <f>IF(Table1[[#This Row],[Ordem_insumos]]&lt;&gt;0,VLOOKUP(Table1[[#This Row],[Codigo_servico]],Preencher_Orcamento!$B:$D,3,FALSE)*Table1[[#This Row],[Subtotal_insumo]],"")</f>
        <v>0</v>
      </c>
    </row>
    <row r="1179" spans="1:13" ht="26.25" x14ac:dyDescent="0.25">
      <c r="A1179" s="6">
        <v>40217</v>
      </c>
      <c r="B1179" s="126">
        <v>3</v>
      </c>
      <c r="C1179" s="133"/>
      <c r="D1179" s="134">
        <v>10630</v>
      </c>
      <c r="E1179" s="7" t="s">
        <v>140</v>
      </c>
      <c r="F1179" s="8" t="s">
        <v>58</v>
      </c>
      <c r="G1179" s="18">
        <f>IFERROR(VLOOKUP(Table1[[#This Row],[Codigo_insumo]],BD_Insumos!$B:$E,4),"")</f>
        <v>420.47390000000001</v>
      </c>
      <c r="H1179" s="140">
        <v>6.4999999999999997E-3</v>
      </c>
      <c r="I1179" s="9"/>
      <c r="J1179" s="23">
        <f t="shared" si="18"/>
        <v>2.7330803499999998</v>
      </c>
      <c r="K1179" s="22" t="str">
        <f>IF(I1179&lt;&gt;"",SUMIF(Table1[Codigo_servico],A1179,Table1[Subtotal_insumo]),"")</f>
        <v/>
      </c>
      <c r="L1179" s="18">
        <f>IF(Table1[[#This Row],[Ordem_insumos]]&lt;&gt;0,VLOOKUP(Table1[[#This Row],[Codigo_servico]],Preencher_Orcamento!$B:$D,3,FALSE)*Table1[[#This Row],[Qtde_insumo]],"")</f>
        <v>0</v>
      </c>
      <c r="M1179" s="18">
        <f>IF(Table1[[#This Row],[Ordem_insumos]]&lt;&gt;0,VLOOKUP(Table1[[#This Row],[Codigo_servico]],Preencher_Orcamento!$B:$D,3,FALSE)*Table1[[#This Row],[Subtotal_insumo]],"")</f>
        <v>0</v>
      </c>
    </row>
    <row r="1180" spans="1:13" ht="26.25" x14ac:dyDescent="0.25">
      <c r="A1180" s="6">
        <v>40217</v>
      </c>
      <c r="B1180" s="126">
        <v>4</v>
      </c>
      <c r="C1180" s="133"/>
      <c r="D1180" s="134">
        <v>13047</v>
      </c>
      <c r="E1180" s="7" t="s">
        <v>265</v>
      </c>
      <c r="F1180" s="8" t="s">
        <v>457</v>
      </c>
      <c r="G1180" s="18">
        <f>IFERROR(VLOOKUP(Table1[[#This Row],[Codigo_insumo]],BD_Insumos!$B:$E,4),"")</f>
        <v>9.1199999999999992</v>
      </c>
      <c r="H1180" s="140">
        <v>9</v>
      </c>
      <c r="I1180" s="9"/>
      <c r="J1180" s="23">
        <f t="shared" si="18"/>
        <v>82.08</v>
      </c>
      <c r="K1180" s="22" t="str">
        <f>IF(I1180&lt;&gt;"",SUMIF(Table1[Codigo_servico],A1180,Table1[Subtotal_insumo]),"")</f>
        <v/>
      </c>
      <c r="L1180" s="18">
        <f>IF(Table1[[#This Row],[Ordem_insumos]]&lt;&gt;0,VLOOKUP(Table1[[#This Row],[Codigo_servico]],Preencher_Orcamento!$B:$D,3,FALSE)*Table1[[#This Row],[Qtde_insumo]],"")</f>
        <v>0</v>
      </c>
      <c r="M1180" s="18">
        <f>IF(Table1[[#This Row],[Ordem_insumos]]&lt;&gt;0,VLOOKUP(Table1[[#This Row],[Codigo_servico]],Preencher_Orcamento!$B:$D,3,FALSE)*Table1[[#This Row],[Subtotal_insumo]],"")</f>
        <v>0</v>
      </c>
    </row>
    <row r="1181" spans="1:13" x14ac:dyDescent="0.25">
      <c r="A1181" s="3">
        <v>40218</v>
      </c>
      <c r="B1181" s="125">
        <v>0</v>
      </c>
      <c r="C1181" s="131" t="s">
        <v>2597</v>
      </c>
      <c r="D1181" s="132"/>
      <c r="E1181" s="4"/>
      <c r="F1181" s="4"/>
      <c r="G1181" s="17" t="str">
        <f>IFERROR(VLOOKUP(Table1[[#This Row],[Codigo_insumo]],BD_Insumos!$B:$E,4),"")</f>
        <v/>
      </c>
      <c r="H1181" s="139"/>
      <c r="I1181" s="5" t="s">
        <v>170</v>
      </c>
      <c r="J1181" s="20" t="str">
        <f t="shared" si="18"/>
        <v/>
      </c>
      <c r="K1181" s="21">
        <f>IF(I1181&lt;&gt;"",SUMIF(Table1[Codigo_servico],A1181,Table1[Subtotal_insumo]),"")</f>
        <v>107.70665443273097</v>
      </c>
      <c r="L1181" s="17" t="str">
        <f>IF(Table1[[#This Row],[Ordem_insumos]]&lt;&gt;0,VLOOKUP(Table1[[#This Row],[Codigo_servico]],Preencher_Orcamento!$B:$D,3,FALSE)*Table1[[#This Row],[Qtde_insumo]],"")</f>
        <v/>
      </c>
      <c r="M1181" s="17" t="str">
        <f>IF(Table1[[#This Row],[Ordem_insumos]]&lt;&gt;0,VLOOKUP(Table1[[#This Row],[Codigo_servico]],Preencher_Orcamento!$B:$D,3,FALSE)*Table1[[#This Row],[Subtotal_insumo]],"")</f>
        <v/>
      </c>
    </row>
    <row r="1182" spans="1:13" ht="26.25" x14ac:dyDescent="0.25">
      <c r="A1182" s="6">
        <v>40218</v>
      </c>
      <c r="B1182" s="126">
        <v>1</v>
      </c>
      <c r="C1182" s="133"/>
      <c r="D1182" s="134">
        <v>10630</v>
      </c>
      <c r="E1182" s="7" t="s">
        <v>140</v>
      </c>
      <c r="F1182" s="8" t="s">
        <v>58</v>
      </c>
      <c r="G1182" s="16">
        <f>IFERROR(VLOOKUP(Table1[[#This Row],[Codigo_insumo]],BD_Insumos!$B:$E,4),"")</f>
        <v>420.47390000000001</v>
      </c>
      <c r="H1182" s="140">
        <v>4.4999999999999997E-3</v>
      </c>
      <c r="I1182" s="9"/>
      <c r="J1182" s="22">
        <f t="shared" si="18"/>
        <v>1.8921325499999999</v>
      </c>
      <c r="K1182" s="22" t="str">
        <f>IF(I1182&lt;&gt;"",SUMIF(Table1[Codigo_servico],A1182,Table1[Subtotal_insumo]),"")</f>
        <v/>
      </c>
      <c r="L1182" s="16">
        <f>IF(Table1[[#This Row],[Ordem_insumos]]&lt;&gt;0,VLOOKUP(Table1[[#This Row],[Codigo_servico]],Preencher_Orcamento!$B:$D,3,FALSE)*Table1[[#This Row],[Qtde_insumo]],"")</f>
        <v>0</v>
      </c>
      <c r="M1182" s="16">
        <f>IF(Table1[[#This Row],[Ordem_insumos]]&lt;&gt;0,VLOOKUP(Table1[[#This Row],[Codigo_servico]],Preencher_Orcamento!$B:$D,3,FALSE)*Table1[[#This Row],[Subtotal_insumo]],"")</f>
        <v>0</v>
      </c>
    </row>
    <row r="1183" spans="1:13" ht="26.25" x14ac:dyDescent="0.25">
      <c r="A1183" s="6">
        <v>40218</v>
      </c>
      <c r="B1183" s="126">
        <v>2</v>
      </c>
      <c r="C1183" s="133"/>
      <c r="D1183" s="134">
        <v>13020</v>
      </c>
      <c r="E1183" s="7" t="s">
        <v>260</v>
      </c>
      <c r="F1183" s="8" t="s">
        <v>457</v>
      </c>
      <c r="G1183" s="16">
        <f>IFERROR(VLOOKUP(Table1[[#This Row],[Codigo_insumo]],BD_Insumos!$B:$E,4),"")</f>
        <v>9.1389999999999993</v>
      </c>
      <c r="H1183" s="140">
        <v>7</v>
      </c>
      <c r="I1183" s="9"/>
      <c r="J1183" s="22">
        <f t="shared" si="18"/>
        <v>63.972999999999999</v>
      </c>
      <c r="K1183" s="22" t="str">
        <f>IF(I1183&lt;&gt;"",SUMIF(Table1[Codigo_servico],A1183,Table1[Subtotal_insumo]),"")</f>
        <v/>
      </c>
      <c r="L1183" s="16">
        <f>IF(Table1[[#This Row],[Ordem_insumos]]&lt;&gt;0,VLOOKUP(Table1[[#This Row],[Codigo_servico]],Preencher_Orcamento!$B:$D,3,FALSE)*Table1[[#This Row],[Qtde_insumo]],"")</f>
        <v>0</v>
      </c>
      <c r="M1183" s="16">
        <f>IF(Table1[[#This Row],[Ordem_insumos]]&lt;&gt;0,VLOOKUP(Table1[[#This Row],[Codigo_servico]],Preencher_Orcamento!$B:$D,3,FALSE)*Table1[[#This Row],[Subtotal_insumo]],"")</f>
        <v>0</v>
      </c>
    </row>
    <row r="1184" spans="1:13" x14ac:dyDescent="0.25">
      <c r="A1184" s="6">
        <v>40218</v>
      </c>
      <c r="B1184" s="126">
        <v>3</v>
      </c>
      <c r="C1184" s="133"/>
      <c r="D1184" s="134">
        <v>2099</v>
      </c>
      <c r="E1184" s="7" t="s">
        <v>2205</v>
      </c>
      <c r="F1184" s="8" t="s">
        <v>2140</v>
      </c>
      <c r="G1184" s="18">
        <f>IFERROR(VLOOKUP(Table1[[#This Row],[Codigo_insumo]],BD_Insumos!$B:$E,4),"")</f>
        <v>12.627877718847255</v>
      </c>
      <c r="H1184" s="140">
        <v>1.5549999999999999</v>
      </c>
      <c r="I1184" s="9"/>
      <c r="J1184" s="23">
        <f t="shared" si="18"/>
        <v>19.636349852807481</v>
      </c>
      <c r="K1184" s="22" t="str">
        <f>IF(I1184&lt;&gt;"",SUMIF(Table1[Codigo_servico],A1184,Table1[Subtotal_insumo]),"")</f>
        <v/>
      </c>
      <c r="L1184" s="18">
        <f>IF(Table1[[#This Row],[Ordem_insumos]]&lt;&gt;0,VLOOKUP(Table1[[#This Row],[Codigo_servico]],Preencher_Orcamento!$B:$D,3,FALSE)*Table1[[#This Row],[Qtde_insumo]],"")</f>
        <v>0</v>
      </c>
      <c r="M1184" s="18">
        <f>IF(Table1[[#This Row],[Ordem_insumos]]&lt;&gt;0,VLOOKUP(Table1[[#This Row],[Codigo_servico]],Preencher_Orcamento!$B:$D,3,FALSE)*Table1[[#This Row],[Subtotal_insumo]],"")</f>
        <v>0</v>
      </c>
    </row>
    <row r="1185" spans="1:13" x14ac:dyDescent="0.25">
      <c r="A1185" s="6">
        <v>40218</v>
      </c>
      <c r="B1185" s="126">
        <v>4</v>
      </c>
      <c r="C1185" s="133"/>
      <c r="D1185" s="134">
        <v>2020</v>
      </c>
      <c r="E1185" s="7" t="s">
        <v>2188</v>
      </c>
      <c r="F1185" s="8" t="s">
        <v>2140</v>
      </c>
      <c r="G1185" s="18">
        <f>IFERROR(VLOOKUP(Table1[[#This Row],[Codigo_insumo]],BD_Insumos!$B:$E,4),"")</f>
        <v>15.860837164231068</v>
      </c>
      <c r="H1185" s="140">
        <v>1.4</v>
      </c>
      <c r="I1185" s="9"/>
      <c r="J1185" s="23">
        <f t="shared" si="18"/>
        <v>22.205172029923492</v>
      </c>
      <c r="K1185" s="22" t="str">
        <f>IF(I1185&lt;&gt;"",SUMIF(Table1[Codigo_servico],A1185,Table1[Subtotal_insumo]),"")</f>
        <v/>
      </c>
      <c r="L1185" s="18">
        <f>IF(Table1[[#This Row],[Ordem_insumos]]&lt;&gt;0,VLOOKUP(Table1[[#This Row],[Codigo_servico]],Preencher_Orcamento!$B:$D,3,FALSE)*Table1[[#This Row],[Qtde_insumo]],"")</f>
        <v>0</v>
      </c>
      <c r="M1185" s="18">
        <f>IF(Table1[[#This Row],[Ordem_insumos]]&lt;&gt;0,VLOOKUP(Table1[[#This Row],[Codigo_servico]],Preencher_Orcamento!$B:$D,3,FALSE)*Table1[[#This Row],[Subtotal_insumo]],"")</f>
        <v>0</v>
      </c>
    </row>
    <row r="1186" spans="1:13" x14ac:dyDescent="0.25">
      <c r="A1186" s="3">
        <v>40226</v>
      </c>
      <c r="B1186" s="125">
        <v>0</v>
      </c>
      <c r="C1186" s="131" t="s">
        <v>2598</v>
      </c>
      <c r="D1186" s="132"/>
      <c r="E1186" s="4"/>
      <c r="F1186" s="4"/>
      <c r="G1186" s="17" t="str">
        <f>IFERROR(VLOOKUP(Table1[[#This Row],[Codigo_insumo]],BD_Insumos!$B:$E,4),"")</f>
        <v/>
      </c>
      <c r="H1186" s="139"/>
      <c r="I1186" s="5" t="s">
        <v>170</v>
      </c>
      <c r="J1186" s="20" t="str">
        <f t="shared" si="18"/>
        <v/>
      </c>
      <c r="K1186" s="21">
        <f>IF(I1186&lt;&gt;"",SUMIF(Table1[Codigo_servico],A1186,Table1[Subtotal_insumo]),"")</f>
        <v>132.05746011216394</v>
      </c>
      <c r="L1186" s="17" t="str">
        <f>IF(Table1[[#This Row],[Ordem_insumos]]&lt;&gt;0,VLOOKUP(Table1[[#This Row],[Codigo_servico]],Preencher_Orcamento!$B:$D,3,FALSE)*Table1[[#This Row],[Qtde_insumo]],"")</f>
        <v/>
      </c>
      <c r="M1186" s="17" t="str">
        <f>IF(Table1[[#This Row],[Ordem_insumos]]&lt;&gt;0,VLOOKUP(Table1[[#This Row],[Codigo_servico]],Preencher_Orcamento!$B:$D,3,FALSE)*Table1[[#This Row],[Subtotal_insumo]],"")</f>
        <v/>
      </c>
    </row>
    <row r="1187" spans="1:13" ht="26.25" x14ac:dyDescent="0.25">
      <c r="A1187" s="6">
        <v>40226</v>
      </c>
      <c r="B1187" s="126">
        <v>1</v>
      </c>
      <c r="C1187" s="133"/>
      <c r="D1187" s="134">
        <v>10630</v>
      </c>
      <c r="E1187" s="7" t="s">
        <v>140</v>
      </c>
      <c r="F1187" s="8" t="s">
        <v>58</v>
      </c>
      <c r="G1187" s="16">
        <f>IFERROR(VLOOKUP(Table1[[#This Row],[Codigo_insumo]],BD_Insumos!$B:$E,4),"")</f>
        <v>420.47390000000001</v>
      </c>
      <c r="H1187" s="140">
        <v>5.1999999999999998E-3</v>
      </c>
      <c r="I1187" s="9"/>
      <c r="J1187" s="22">
        <f t="shared" si="18"/>
        <v>2.18646428</v>
      </c>
      <c r="K1187" s="22" t="str">
        <f>IF(I1187&lt;&gt;"",SUMIF(Table1[Codigo_servico],A1187,Table1[Subtotal_insumo]),"")</f>
        <v/>
      </c>
      <c r="L1187" s="16">
        <f>IF(Table1[[#This Row],[Ordem_insumos]]&lt;&gt;0,VLOOKUP(Table1[[#This Row],[Codigo_servico]],Preencher_Orcamento!$B:$D,3,FALSE)*Table1[[#This Row],[Qtde_insumo]],"")</f>
        <v>0</v>
      </c>
      <c r="M1187" s="16">
        <f>IF(Table1[[#This Row],[Ordem_insumos]]&lt;&gt;0,VLOOKUP(Table1[[#This Row],[Codigo_servico]],Preencher_Orcamento!$B:$D,3,FALSE)*Table1[[#This Row],[Subtotal_insumo]],"")</f>
        <v>0</v>
      </c>
    </row>
    <row r="1188" spans="1:13" ht="26.25" x14ac:dyDescent="0.25">
      <c r="A1188" s="6">
        <v>40226</v>
      </c>
      <c r="B1188" s="126">
        <v>2</v>
      </c>
      <c r="C1188" s="133"/>
      <c r="D1188" s="134">
        <v>13040</v>
      </c>
      <c r="E1188" s="7" t="s">
        <v>262</v>
      </c>
      <c r="F1188" s="8" t="s">
        <v>457</v>
      </c>
      <c r="G1188" s="16">
        <f>IFERROR(VLOOKUP(Table1[[#This Row],[Codigo_insumo]],BD_Insumos!$B:$E,4),"")</f>
        <v>17.489999999999998</v>
      </c>
      <c r="H1188" s="140">
        <v>5</v>
      </c>
      <c r="I1188" s="9"/>
      <c r="J1188" s="22">
        <f t="shared" si="18"/>
        <v>87.449999999999989</v>
      </c>
      <c r="K1188" s="22" t="str">
        <f>IF(I1188&lt;&gt;"",SUMIF(Table1[Codigo_servico],A1188,Table1[Subtotal_insumo]),"")</f>
        <v/>
      </c>
      <c r="L1188" s="16">
        <f>IF(Table1[[#This Row],[Ordem_insumos]]&lt;&gt;0,VLOOKUP(Table1[[#This Row],[Codigo_servico]],Preencher_Orcamento!$B:$D,3,FALSE)*Table1[[#This Row],[Qtde_insumo]],"")</f>
        <v>0</v>
      </c>
      <c r="M1188" s="16">
        <f>IF(Table1[[#This Row],[Ordem_insumos]]&lt;&gt;0,VLOOKUP(Table1[[#This Row],[Codigo_servico]],Preencher_Orcamento!$B:$D,3,FALSE)*Table1[[#This Row],[Subtotal_insumo]],"")</f>
        <v>0</v>
      </c>
    </row>
    <row r="1189" spans="1:13" x14ac:dyDescent="0.25">
      <c r="A1189" s="6">
        <v>40226</v>
      </c>
      <c r="B1189" s="126">
        <v>3</v>
      </c>
      <c r="C1189" s="133"/>
      <c r="D1189" s="134">
        <v>2099</v>
      </c>
      <c r="E1189" s="7" t="s">
        <v>2205</v>
      </c>
      <c r="F1189" s="8" t="s">
        <v>2140</v>
      </c>
      <c r="G1189" s="18">
        <f>IFERROR(VLOOKUP(Table1[[#This Row],[Codigo_insumo]],BD_Insumos!$B:$E,4),"")</f>
        <v>12.627877718847255</v>
      </c>
      <c r="H1189" s="140">
        <v>0.998</v>
      </c>
      <c r="I1189" s="9"/>
      <c r="J1189" s="23">
        <f t="shared" si="18"/>
        <v>12.602621963409561</v>
      </c>
      <c r="K1189" s="22" t="str">
        <f>IF(I1189&lt;&gt;"",SUMIF(Table1[Codigo_servico],A1189,Table1[Subtotal_insumo]),"")</f>
        <v/>
      </c>
      <c r="L1189" s="18">
        <f>IF(Table1[[#This Row],[Ordem_insumos]]&lt;&gt;0,VLOOKUP(Table1[[#This Row],[Codigo_servico]],Preencher_Orcamento!$B:$D,3,FALSE)*Table1[[#This Row],[Qtde_insumo]],"")</f>
        <v>0</v>
      </c>
      <c r="M1189" s="18">
        <f>IF(Table1[[#This Row],[Ordem_insumos]]&lt;&gt;0,VLOOKUP(Table1[[#This Row],[Codigo_servico]],Preencher_Orcamento!$B:$D,3,FALSE)*Table1[[#This Row],[Subtotal_insumo]],"")</f>
        <v>0</v>
      </c>
    </row>
    <row r="1190" spans="1:13" x14ac:dyDescent="0.25">
      <c r="A1190" s="6">
        <v>40226</v>
      </c>
      <c r="B1190" s="126">
        <v>4</v>
      </c>
      <c r="C1190" s="133"/>
      <c r="D1190" s="134">
        <v>2020</v>
      </c>
      <c r="E1190" s="7" t="s">
        <v>2188</v>
      </c>
      <c r="F1190" s="8" t="s">
        <v>2140</v>
      </c>
      <c r="G1190" s="18">
        <f>IFERROR(VLOOKUP(Table1[[#This Row],[Codigo_insumo]],BD_Insumos!$B:$E,4),"")</f>
        <v>15.860837164231068</v>
      </c>
      <c r="H1190" s="140">
        <v>1.88</v>
      </c>
      <c r="I1190" s="9"/>
      <c r="J1190" s="23">
        <f t="shared" si="18"/>
        <v>29.818373868754406</v>
      </c>
      <c r="K1190" s="22" t="str">
        <f>IF(I1190&lt;&gt;"",SUMIF(Table1[Codigo_servico],A1190,Table1[Subtotal_insumo]),"")</f>
        <v/>
      </c>
      <c r="L1190" s="18">
        <f>IF(Table1[[#This Row],[Ordem_insumos]]&lt;&gt;0,VLOOKUP(Table1[[#This Row],[Codigo_servico]],Preencher_Orcamento!$B:$D,3,FALSE)*Table1[[#This Row],[Qtde_insumo]],"")</f>
        <v>0</v>
      </c>
      <c r="M1190" s="18">
        <f>IF(Table1[[#This Row],[Ordem_insumos]]&lt;&gt;0,VLOOKUP(Table1[[#This Row],[Codigo_servico]],Preencher_Orcamento!$B:$D,3,FALSE)*Table1[[#This Row],[Subtotal_insumo]],"")</f>
        <v>0</v>
      </c>
    </row>
    <row r="1191" spans="1:13" x14ac:dyDescent="0.25">
      <c r="A1191" s="3">
        <v>40227</v>
      </c>
      <c r="B1191" s="125">
        <v>0</v>
      </c>
      <c r="C1191" s="131" t="s">
        <v>2599</v>
      </c>
      <c r="D1191" s="132"/>
      <c r="E1191" s="4"/>
      <c r="F1191" s="4"/>
      <c r="G1191" s="17" t="str">
        <f>IFERROR(VLOOKUP(Table1[[#This Row],[Codigo_insumo]],BD_Insumos!$B:$E,4),"")</f>
        <v/>
      </c>
      <c r="H1191" s="139"/>
      <c r="I1191" s="5" t="s">
        <v>170</v>
      </c>
      <c r="J1191" s="20" t="str">
        <f t="shared" si="18"/>
        <v/>
      </c>
      <c r="K1191" s="21">
        <f>IF(I1191&lt;&gt;"",SUMIF(Table1[Codigo_servico],A1191,Table1[Subtotal_insumo]),"")</f>
        <v>113.04320077307598</v>
      </c>
      <c r="L1191" s="17" t="str">
        <f>IF(Table1[[#This Row],[Ordem_insumos]]&lt;&gt;0,VLOOKUP(Table1[[#This Row],[Codigo_servico]],Preencher_Orcamento!$B:$D,3,FALSE)*Table1[[#This Row],[Qtde_insumo]],"")</f>
        <v/>
      </c>
      <c r="M1191" s="17" t="str">
        <f>IF(Table1[[#This Row],[Ordem_insumos]]&lt;&gt;0,VLOOKUP(Table1[[#This Row],[Codigo_servico]],Preencher_Orcamento!$B:$D,3,FALSE)*Table1[[#This Row],[Subtotal_insumo]],"")</f>
        <v/>
      </c>
    </row>
    <row r="1192" spans="1:13" x14ac:dyDescent="0.25">
      <c r="A1192" s="6">
        <v>40227</v>
      </c>
      <c r="B1192" s="126">
        <v>1</v>
      </c>
      <c r="C1192" s="133"/>
      <c r="D1192" s="134">
        <v>2020</v>
      </c>
      <c r="E1192" s="7" t="s">
        <v>2188</v>
      </c>
      <c r="F1192" s="8" t="s">
        <v>2140</v>
      </c>
      <c r="G1192" s="16">
        <f>IFERROR(VLOOKUP(Table1[[#This Row],[Codigo_insumo]],BD_Insumos!$B:$E,4),"")</f>
        <v>15.860837164231068</v>
      </c>
      <c r="H1192" s="140">
        <v>1.4</v>
      </c>
      <c r="I1192" s="9"/>
      <c r="J1192" s="22">
        <f t="shared" si="18"/>
        <v>22.205172029923492</v>
      </c>
      <c r="K1192" s="22" t="str">
        <f>IF(I1192&lt;&gt;"",SUMIF(Table1[Codigo_servico],A1192,Table1[Subtotal_insumo]),"")</f>
        <v/>
      </c>
      <c r="L1192" s="16">
        <f>IF(Table1[[#This Row],[Ordem_insumos]]&lt;&gt;0,VLOOKUP(Table1[[#This Row],[Codigo_servico]],Preencher_Orcamento!$B:$D,3,FALSE)*Table1[[#This Row],[Qtde_insumo]],"")</f>
        <v>0</v>
      </c>
      <c r="M1192" s="16">
        <f>IF(Table1[[#This Row],[Ordem_insumos]]&lt;&gt;0,VLOOKUP(Table1[[#This Row],[Codigo_servico]],Preencher_Orcamento!$B:$D,3,FALSE)*Table1[[#This Row],[Subtotal_insumo]],"")</f>
        <v>0</v>
      </c>
    </row>
    <row r="1193" spans="1:13" ht="26.25" x14ac:dyDescent="0.25">
      <c r="A1193" s="6">
        <v>40227</v>
      </c>
      <c r="B1193" s="126">
        <v>2</v>
      </c>
      <c r="C1193" s="133"/>
      <c r="D1193" s="134">
        <v>10630</v>
      </c>
      <c r="E1193" s="7" t="s">
        <v>140</v>
      </c>
      <c r="F1193" s="8" t="s">
        <v>58</v>
      </c>
      <c r="G1193" s="16">
        <f>IFERROR(VLOOKUP(Table1[[#This Row],[Codigo_insumo]],BD_Insumos!$B:$E,4),"")</f>
        <v>420.47390000000001</v>
      </c>
      <c r="H1193" s="140">
        <v>3.2000000000000002E-3</v>
      </c>
      <c r="I1193" s="9"/>
      <c r="J1193" s="22">
        <f t="shared" si="18"/>
        <v>1.3455164800000001</v>
      </c>
      <c r="K1193" s="22" t="str">
        <f>IF(I1193&lt;&gt;"",SUMIF(Table1[Codigo_servico],A1193,Table1[Subtotal_insumo]),"")</f>
        <v/>
      </c>
      <c r="L1193" s="16">
        <f>IF(Table1[[#This Row],[Ordem_insumos]]&lt;&gt;0,VLOOKUP(Table1[[#This Row],[Codigo_servico]],Preencher_Orcamento!$B:$D,3,FALSE)*Table1[[#This Row],[Qtde_insumo]],"")</f>
        <v>0</v>
      </c>
      <c r="M1193" s="16">
        <f>IF(Table1[[#This Row],[Ordem_insumos]]&lt;&gt;0,VLOOKUP(Table1[[#This Row],[Codigo_servico]],Preencher_Orcamento!$B:$D,3,FALSE)*Table1[[#This Row],[Subtotal_insumo]],"")</f>
        <v>0</v>
      </c>
    </row>
    <row r="1194" spans="1:13" x14ac:dyDescent="0.25">
      <c r="A1194" s="6">
        <v>40227</v>
      </c>
      <c r="B1194" s="126">
        <v>3</v>
      </c>
      <c r="C1194" s="133"/>
      <c r="D1194" s="134">
        <v>2099</v>
      </c>
      <c r="E1194" s="7" t="s">
        <v>2205</v>
      </c>
      <c r="F1194" s="8" t="s">
        <v>2140</v>
      </c>
      <c r="G1194" s="18">
        <f>IFERROR(VLOOKUP(Table1[[#This Row],[Codigo_insumo]],BD_Insumos!$B:$E,4),"")</f>
        <v>12.627877718847255</v>
      </c>
      <c r="H1194" s="140">
        <v>1.5680000000000001</v>
      </c>
      <c r="I1194" s="9"/>
      <c r="J1194" s="23">
        <f t="shared" si="18"/>
        <v>19.800512263152498</v>
      </c>
      <c r="K1194" s="22" t="str">
        <f>IF(I1194&lt;&gt;"",SUMIF(Table1[Codigo_servico],A1194,Table1[Subtotal_insumo]),"")</f>
        <v/>
      </c>
      <c r="L1194" s="18">
        <f>IF(Table1[[#This Row],[Ordem_insumos]]&lt;&gt;0,VLOOKUP(Table1[[#This Row],[Codigo_servico]],Preencher_Orcamento!$B:$D,3,FALSE)*Table1[[#This Row],[Qtde_insumo]],"")</f>
        <v>0</v>
      </c>
      <c r="M1194" s="18">
        <f>IF(Table1[[#This Row],[Ordem_insumos]]&lt;&gt;0,VLOOKUP(Table1[[#This Row],[Codigo_servico]],Preencher_Orcamento!$B:$D,3,FALSE)*Table1[[#This Row],[Subtotal_insumo]],"")</f>
        <v>0</v>
      </c>
    </row>
    <row r="1195" spans="1:13" ht="26.25" x14ac:dyDescent="0.25">
      <c r="A1195" s="6">
        <v>40227</v>
      </c>
      <c r="B1195" s="126">
        <v>4</v>
      </c>
      <c r="C1195" s="133"/>
      <c r="D1195" s="134">
        <v>13039</v>
      </c>
      <c r="E1195" s="7" t="s">
        <v>261</v>
      </c>
      <c r="F1195" s="8" t="s">
        <v>457</v>
      </c>
      <c r="G1195" s="18">
        <f>IFERROR(VLOOKUP(Table1[[#This Row],[Codigo_insumo]],BD_Insumos!$B:$E,4),"")</f>
        <v>9.9559999999999995</v>
      </c>
      <c r="H1195" s="140">
        <v>7</v>
      </c>
      <c r="I1195" s="9"/>
      <c r="J1195" s="23">
        <f t="shared" si="18"/>
        <v>69.691999999999993</v>
      </c>
      <c r="K1195" s="22" t="str">
        <f>IF(I1195&lt;&gt;"",SUMIF(Table1[Codigo_servico],A1195,Table1[Subtotal_insumo]),"")</f>
        <v/>
      </c>
      <c r="L1195" s="18">
        <f>IF(Table1[[#This Row],[Ordem_insumos]]&lt;&gt;0,VLOOKUP(Table1[[#This Row],[Codigo_servico]],Preencher_Orcamento!$B:$D,3,FALSE)*Table1[[#This Row],[Qtde_insumo]],"")</f>
        <v>0</v>
      </c>
      <c r="M1195" s="18">
        <f>IF(Table1[[#This Row],[Ordem_insumos]]&lt;&gt;0,VLOOKUP(Table1[[#This Row],[Codigo_servico]],Preencher_Orcamento!$B:$D,3,FALSE)*Table1[[#This Row],[Subtotal_insumo]],"")</f>
        <v>0</v>
      </c>
    </row>
    <row r="1196" spans="1:13" x14ac:dyDescent="0.25">
      <c r="A1196" s="3">
        <v>40230</v>
      </c>
      <c r="B1196" s="125">
        <v>0</v>
      </c>
      <c r="C1196" s="131" t="s">
        <v>2600</v>
      </c>
      <c r="D1196" s="132"/>
      <c r="E1196" s="4"/>
      <c r="F1196" s="4"/>
      <c r="G1196" s="17" t="str">
        <f>IFERROR(VLOOKUP(Table1[[#This Row],[Codigo_insumo]],BD_Insumos!$B:$E,4),"")</f>
        <v/>
      </c>
      <c r="H1196" s="139"/>
      <c r="I1196" s="5" t="s">
        <v>170</v>
      </c>
      <c r="J1196" s="20" t="str">
        <f t="shared" si="18"/>
        <v/>
      </c>
      <c r="K1196" s="21">
        <f>IF(I1196&lt;&gt;"",SUMIF(Table1[Codigo_servico],A1196,Table1[Subtotal_insumo]),"")</f>
        <v>137.99345017548336</v>
      </c>
      <c r="L1196" s="17" t="str">
        <f>IF(Table1[[#This Row],[Ordem_insumos]]&lt;&gt;0,VLOOKUP(Table1[[#This Row],[Codigo_servico]],Preencher_Orcamento!$B:$D,3,FALSE)*Table1[[#This Row],[Qtde_insumo]],"")</f>
        <v/>
      </c>
      <c r="M1196" s="17" t="str">
        <f>IF(Table1[[#This Row],[Ordem_insumos]]&lt;&gt;0,VLOOKUP(Table1[[#This Row],[Codigo_servico]],Preencher_Orcamento!$B:$D,3,FALSE)*Table1[[#This Row],[Subtotal_insumo]],"")</f>
        <v/>
      </c>
    </row>
    <row r="1197" spans="1:13" ht="26.25" x14ac:dyDescent="0.25">
      <c r="A1197" s="6">
        <v>40230</v>
      </c>
      <c r="B1197" s="126">
        <v>1</v>
      </c>
      <c r="C1197" s="133"/>
      <c r="D1197" s="134">
        <v>13050</v>
      </c>
      <c r="E1197" s="7" t="s">
        <v>266</v>
      </c>
      <c r="F1197" s="8" t="s">
        <v>457</v>
      </c>
      <c r="G1197" s="16">
        <f>IFERROR(VLOOKUP(Table1[[#This Row],[Codigo_insumo]],BD_Insumos!$B:$E,4),"")</f>
        <v>6.46</v>
      </c>
      <c r="H1197" s="140">
        <v>13</v>
      </c>
      <c r="I1197" s="9"/>
      <c r="J1197" s="22">
        <f t="shared" si="18"/>
        <v>83.98</v>
      </c>
      <c r="K1197" s="22" t="str">
        <f>IF(I1197&lt;&gt;"",SUMIF(Table1[Codigo_servico],A1197,Table1[Subtotal_insumo]),"")</f>
        <v/>
      </c>
      <c r="L1197" s="16">
        <f>IF(Table1[[#This Row],[Ordem_insumos]]&lt;&gt;0,VLOOKUP(Table1[[#This Row],[Codigo_servico]],Preencher_Orcamento!$B:$D,3,FALSE)*Table1[[#This Row],[Qtde_insumo]],"")</f>
        <v>0</v>
      </c>
      <c r="M1197" s="16">
        <f>IF(Table1[[#This Row],[Ordem_insumos]]&lt;&gt;0,VLOOKUP(Table1[[#This Row],[Codigo_servico]],Preencher_Orcamento!$B:$D,3,FALSE)*Table1[[#This Row],[Subtotal_insumo]],"")</f>
        <v>0</v>
      </c>
    </row>
    <row r="1198" spans="1:13" x14ac:dyDescent="0.25">
      <c r="A1198" s="6">
        <v>40230</v>
      </c>
      <c r="B1198" s="126">
        <v>2</v>
      </c>
      <c r="C1198" s="133"/>
      <c r="D1198" s="134">
        <v>2020</v>
      </c>
      <c r="E1198" s="7" t="s">
        <v>2188</v>
      </c>
      <c r="F1198" s="8" t="s">
        <v>2140</v>
      </c>
      <c r="G1198" s="16">
        <f>IFERROR(VLOOKUP(Table1[[#This Row],[Codigo_insumo]],BD_Insumos!$B:$E,4),"")</f>
        <v>15.860837164231068</v>
      </c>
      <c r="H1198" s="140">
        <v>1.8</v>
      </c>
      <c r="I1198" s="9"/>
      <c r="J1198" s="22">
        <f t="shared" si="18"/>
        <v>28.549506895615924</v>
      </c>
      <c r="K1198" s="22" t="str">
        <f>IF(I1198&lt;&gt;"",SUMIF(Table1[Codigo_servico],A1198,Table1[Subtotal_insumo]),"")</f>
        <v/>
      </c>
      <c r="L1198" s="16">
        <f>IF(Table1[[#This Row],[Ordem_insumos]]&lt;&gt;0,VLOOKUP(Table1[[#This Row],[Codigo_servico]],Preencher_Orcamento!$B:$D,3,FALSE)*Table1[[#This Row],[Qtde_insumo]],"")</f>
        <v>0</v>
      </c>
      <c r="M1198" s="16">
        <f>IF(Table1[[#This Row],[Ordem_insumos]]&lt;&gt;0,VLOOKUP(Table1[[#This Row],[Codigo_servico]],Preencher_Orcamento!$B:$D,3,FALSE)*Table1[[#This Row],[Subtotal_insumo]],"")</f>
        <v>0</v>
      </c>
    </row>
    <row r="1199" spans="1:13" x14ac:dyDescent="0.25">
      <c r="A1199" s="6">
        <v>40230</v>
      </c>
      <c r="B1199" s="126">
        <v>3</v>
      </c>
      <c r="C1199" s="133"/>
      <c r="D1199" s="134">
        <v>2099</v>
      </c>
      <c r="E1199" s="7" t="s">
        <v>2205</v>
      </c>
      <c r="F1199" s="8" t="s">
        <v>2140</v>
      </c>
      <c r="G1199" s="18">
        <f>IFERROR(VLOOKUP(Table1[[#This Row],[Codigo_insumo]],BD_Insumos!$B:$E,4),"")</f>
        <v>12.627877718847255</v>
      </c>
      <c r="H1199" s="140">
        <v>1.85</v>
      </c>
      <c r="I1199" s="9"/>
      <c r="J1199" s="23">
        <f t="shared" si="18"/>
        <v>23.361573779867424</v>
      </c>
      <c r="K1199" s="22" t="str">
        <f>IF(I1199&lt;&gt;"",SUMIF(Table1[Codigo_servico],A1199,Table1[Subtotal_insumo]),"")</f>
        <v/>
      </c>
      <c r="L1199" s="18">
        <f>IF(Table1[[#This Row],[Ordem_insumos]]&lt;&gt;0,VLOOKUP(Table1[[#This Row],[Codigo_servico]],Preencher_Orcamento!$B:$D,3,FALSE)*Table1[[#This Row],[Qtde_insumo]],"")</f>
        <v>0</v>
      </c>
      <c r="M1199" s="18">
        <f>IF(Table1[[#This Row],[Ordem_insumos]]&lt;&gt;0,VLOOKUP(Table1[[#This Row],[Codigo_servico]],Preencher_Orcamento!$B:$D,3,FALSE)*Table1[[#This Row],[Subtotal_insumo]],"")</f>
        <v>0</v>
      </c>
    </row>
    <row r="1200" spans="1:13" ht="26.25" x14ac:dyDescent="0.25">
      <c r="A1200" s="6">
        <v>40230</v>
      </c>
      <c r="B1200" s="126">
        <v>4</v>
      </c>
      <c r="C1200" s="133"/>
      <c r="D1200" s="134">
        <v>10630</v>
      </c>
      <c r="E1200" s="7" t="s">
        <v>140</v>
      </c>
      <c r="F1200" s="8" t="s">
        <v>58</v>
      </c>
      <c r="G1200" s="18">
        <f>IFERROR(VLOOKUP(Table1[[#This Row],[Codigo_insumo]],BD_Insumos!$B:$E,4),"")</f>
        <v>420.47390000000001</v>
      </c>
      <c r="H1200" s="140">
        <v>5.0000000000000001E-3</v>
      </c>
      <c r="I1200" s="9"/>
      <c r="J1200" s="23">
        <f t="shared" si="18"/>
        <v>2.1023695</v>
      </c>
      <c r="K1200" s="22" t="str">
        <f>IF(I1200&lt;&gt;"",SUMIF(Table1[Codigo_servico],A1200,Table1[Subtotal_insumo]),"")</f>
        <v/>
      </c>
      <c r="L1200" s="18">
        <f>IF(Table1[[#This Row],[Ordem_insumos]]&lt;&gt;0,VLOOKUP(Table1[[#This Row],[Codigo_servico]],Preencher_Orcamento!$B:$D,3,FALSE)*Table1[[#This Row],[Qtde_insumo]],"")</f>
        <v>0</v>
      </c>
      <c r="M1200" s="18">
        <f>IF(Table1[[#This Row],[Ordem_insumos]]&lt;&gt;0,VLOOKUP(Table1[[#This Row],[Codigo_servico]],Preencher_Orcamento!$B:$D,3,FALSE)*Table1[[#This Row],[Subtotal_insumo]],"")</f>
        <v>0</v>
      </c>
    </row>
    <row r="1201" spans="1:13" x14ac:dyDescent="0.25">
      <c r="A1201" s="3">
        <v>40235</v>
      </c>
      <c r="B1201" s="125">
        <v>0</v>
      </c>
      <c r="C1201" s="131" t="s">
        <v>2601</v>
      </c>
      <c r="D1201" s="132"/>
      <c r="E1201" s="4"/>
      <c r="F1201" s="4"/>
      <c r="G1201" s="17" t="str">
        <f>IFERROR(VLOOKUP(Table1[[#This Row],[Codigo_insumo]],BD_Insumos!$B:$E,4),"")</f>
        <v/>
      </c>
      <c r="H1201" s="139"/>
      <c r="I1201" s="5" t="s">
        <v>170</v>
      </c>
      <c r="J1201" s="20" t="str">
        <f t="shared" si="18"/>
        <v/>
      </c>
      <c r="K1201" s="21">
        <f>IF(I1201&lt;&gt;"",SUMIF(Table1[Codigo_servico],A1201,Table1[Subtotal_insumo]),"")</f>
        <v>124.52075199413673</v>
      </c>
      <c r="L1201" s="17" t="str">
        <f>IF(Table1[[#This Row],[Ordem_insumos]]&lt;&gt;0,VLOOKUP(Table1[[#This Row],[Codigo_servico]],Preencher_Orcamento!$B:$D,3,FALSE)*Table1[[#This Row],[Qtde_insumo]],"")</f>
        <v/>
      </c>
      <c r="M1201" s="17" t="str">
        <f>IF(Table1[[#This Row],[Ordem_insumos]]&lt;&gt;0,VLOOKUP(Table1[[#This Row],[Codigo_servico]],Preencher_Orcamento!$B:$D,3,FALSE)*Table1[[#This Row],[Subtotal_insumo]],"")</f>
        <v/>
      </c>
    </row>
    <row r="1202" spans="1:13" ht="26.25" x14ac:dyDescent="0.25">
      <c r="A1202" s="6">
        <v>40235</v>
      </c>
      <c r="B1202" s="126">
        <v>1</v>
      </c>
      <c r="C1202" s="133"/>
      <c r="D1202" s="134">
        <v>13060</v>
      </c>
      <c r="E1202" s="7" t="s">
        <v>267</v>
      </c>
      <c r="F1202" s="8" t="s">
        <v>457</v>
      </c>
      <c r="G1202" s="16">
        <f>IFERROR(VLOOKUP(Table1[[#This Row],[Codigo_insumo]],BD_Insumos!$B:$E,4),"")</f>
        <v>11.52</v>
      </c>
      <c r="H1202" s="140">
        <v>7</v>
      </c>
      <c r="I1202" s="9"/>
      <c r="J1202" s="22">
        <f t="shared" si="18"/>
        <v>80.64</v>
      </c>
      <c r="K1202" s="22" t="str">
        <f>IF(I1202&lt;&gt;"",SUMIF(Table1[Codigo_servico],A1202,Table1[Subtotal_insumo]),"")</f>
        <v/>
      </c>
      <c r="L1202" s="16">
        <f>IF(Table1[[#This Row],[Ordem_insumos]]&lt;&gt;0,VLOOKUP(Table1[[#This Row],[Codigo_servico]],Preencher_Orcamento!$B:$D,3,FALSE)*Table1[[#This Row],[Qtde_insumo]],"")</f>
        <v>0</v>
      </c>
      <c r="M1202" s="16">
        <f>IF(Table1[[#This Row],[Ordem_insumos]]&lt;&gt;0,VLOOKUP(Table1[[#This Row],[Codigo_servico]],Preencher_Orcamento!$B:$D,3,FALSE)*Table1[[#This Row],[Subtotal_insumo]],"")</f>
        <v>0</v>
      </c>
    </row>
    <row r="1203" spans="1:13" ht="26.25" x14ac:dyDescent="0.25">
      <c r="A1203" s="6">
        <v>40235</v>
      </c>
      <c r="B1203" s="126">
        <v>2</v>
      </c>
      <c r="C1203" s="133"/>
      <c r="D1203" s="134">
        <v>10630</v>
      </c>
      <c r="E1203" s="7" t="s">
        <v>140</v>
      </c>
      <c r="F1203" s="8" t="s">
        <v>58</v>
      </c>
      <c r="G1203" s="16">
        <f>IFERROR(VLOOKUP(Table1[[#This Row],[Codigo_insumo]],BD_Insumos!$B:$E,4),"")</f>
        <v>420.47390000000001</v>
      </c>
      <c r="H1203" s="140">
        <v>5.0000000000000001E-3</v>
      </c>
      <c r="I1203" s="9"/>
      <c r="J1203" s="22">
        <f t="shared" si="18"/>
        <v>2.1023695</v>
      </c>
      <c r="K1203" s="22" t="str">
        <f>IF(I1203&lt;&gt;"",SUMIF(Table1[Codigo_servico],A1203,Table1[Subtotal_insumo]),"")</f>
        <v/>
      </c>
      <c r="L1203" s="16">
        <f>IF(Table1[[#This Row],[Ordem_insumos]]&lt;&gt;0,VLOOKUP(Table1[[#This Row],[Codigo_servico]],Preencher_Orcamento!$B:$D,3,FALSE)*Table1[[#This Row],[Qtde_insumo]],"")</f>
        <v>0</v>
      </c>
      <c r="M1203" s="16">
        <f>IF(Table1[[#This Row],[Ordem_insumos]]&lt;&gt;0,VLOOKUP(Table1[[#This Row],[Codigo_servico]],Preencher_Orcamento!$B:$D,3,FALSE)*Table1[[#This Row],[Subtotal_insumo]],"")</f>
        <v>0</v>
      </c>
    </row>
    <row r="1204" spans="1:13" x14ac:dyDescent="0.25">
      <c r="A1204" s="6">
        <v>40235</v>
      </c>
      <c r="B1204" s="126">
        <v>3</v>
      </c>
      <c r="C1204" s="133"/>
      <c r="D1204" s="134">
        <v>2099</v>
      </c>
      <c r="E1204" s="7" t="s">
        <v>2205</v>
      </c>
      <c r="F1204" s="8" t="s">
        <v>2140</v>
      </c>
      <c r="G1204" s="18">
        <f>IFERROR(VLOOKUP(Table1[[#This Row],[Codigo_insumo]],BD_Insumos!$B:$E,4),"")</f>
        <v>12.627877718847255</v>
      </c>
      <c r="H1204" s="140">
        <v>1.55</v>
      </c>
      <c r="I1204" s="9"/>
      <c r="J1204" s="23">
        <f t="shared" si="18"/>
        <v>19.573210464213247</v>
      </c>
      <c r="K1204" s="22" t="str">
        <f>IF(I1204&lt;&gt;"",SUMIF(Table1[Codigo_servico],A1204,Table1[Subtotal_insumo]),"")</f>
        <v/>
      </c>
      <c r="L1204" s="18">
        <f>IF(Table1[[#This Row],[Ordem_insumos]]&lt;&gt;0,VLOOKUP(Table1[[#This Row],[Codigo_servico]],Preencher_Orcamento!$B:$D,3,FALSE)*Table1[[#This Row],[Qtde_insumo]],"")</f>
        <v>0</v>
      </c>
      <c r="M1204" s="18">
        <f>IF(Table1[[#This Row],[Ordem_insumos]]&lt;&gt;0,VLOOKUP(Table1[[#This Row],[Codigo_servico]],Preencher_Orcamento!$B:$D,3,FALSE)*Table1[[#This Row],[Subtotal_insumo]],"")</f>
        <v>0</v>
      </c>
    </row>
    <row r="1205" spans="1:13" x14ac:dyDescent="0.25">
      <c r="A1205" s="6">
        <v>40235</v>
      </c>
      <c r="B1205" s="126">
        <v>4</v>
      </c>
      <c r="C1205" s="133"/>
      <c r="D1205" s="134">
        <v>2020</v>
      </c>
      <c r="E1205" s="7" t="s">
        <v>2188</v>
      </c>
      <c r="F1205" s="8" t="s">
        <v>2140</v>
      </c>
      <c r="G1205" s="18">
        <f>IFERROR(VLOOKUP(Table1[[#This Row],[Codigo_insumo]],BD_Insumos!$B:$E,4),"")</f>
        <v>15.860837164231068</v>
      </c>
      <c r="H1205" s="140">
        <v>1.4</v>
      </c>
      <c r="I1205" s="9"/>
      <c r="J1205" s="23">
        <f t="shared" si="18"/>
        <v>22.205172029923492</v>
      </c>
      <c r="K1205" s="22" t="str">
        <f>IF(I1205&lt;&gt;"",SUMIF(Table1[Codigo_servico],A1205,Table1[Subtotal_insumo]),"")</f>
        <v/>
      </c>
      <c r="L1205" s="18">
        <f>IF(Table1[[#This Row],[Ordem_insumos]]&lt;&gt;0,VLOOKUP(Table1[[#This Row],[Codigo_servico]],Preencher_Orcamento!$B:$D,3,FALSE)*Table1[[#This Row],[Qtde_insumo]],"")</f>
        <v>0</v>
      </c>
      <c r="M1205" s="18">
        <f>IF(Table1[[#This Row],[Ordem_insumos]]&lt;&gt;0,VLOOKUP(Table1[[#This Row],[Codigo_servico]],Preencher_Orcamento!$B:$D,3,FALSE)*Table1[[#This Row],[Subtotal_insumo]],"")</f>
        <v>0</v>
      </c>
    </row>
    <row r="1206" spans="1:13" x14ac:dyDescent="0.25">
      <c r="A1206" s="3">
        <v>40330</v>
      </c>
      <c r="B1206" s="125">
        <v>0</v>
      </c>
      <c r="C1206" s="131" t="s">
        <v>2602</v>
      </c>
      <c r="D1206" s="132"/>
      <c r="E1206" s="4"/>
      <c r="F1206" s="4"/>
      <c r="G1206" s="17" t="str">
        <f>IFERROR(VLOOKUP(Table1[[#This Row],[Codigo_insumo]],BD_Insumos!$B:$E,4),"")</f>
        <v/>
      </c>
      <c r="H1206" s="139"/>
      <c r="I1206" s="5" t="s">
        <v>170</v>
      </c>
      <c r="J1206" s="20" t="str">
        <f t="shared" si="18"/>
        <v/>
      </c>
      <c r="K1206" s="21">
        <f>IF(I1206&lt;&gt;"",SUMIF(Table1[Codigo_servico],A1206,Table1[Subtotal_insumo]),"")</f>
        <v>215.72678895840696</v>
      </c>
      <c r="L1206" s="17" t="str">
        <f>IF(Table1[[#This Row],[Ordem_insumos]]&lt;&gt;0,VLOOKUP(Table1[[#This Row],[Codigo_servico]],Preencher_Orcamento!$B:$D,3,FALSE)*Table1[[#This Row],[Qtde_insumo]],"")</f>
        <v/>
      </c>
      <c r="M1206" s="17" t="str">
        <f>IF(Table1[[#This Row],[Ordem_insumos]]&lt;&gt;0,VLOOKUP(Table1[[#This Row],[Codigo_servico]],Preencher_Orcamento!$B:$D,3,FALSE)*Table1[[#This Row],[Subtotal_insumo]],"")</f>
        <v/>
      </c>
    </row>
    <row r="1207" spans="1:13" x14ac:dyDescent="0.25">
      <c r="A1207" s="6">
        <v>40330</v>
      </c>
      <c r="B1207" s="126">
        <v>1</v>
      </c>
      <c r="C1207" s="133"/>
      <c r="D1207" s="134">
        <v>13510</v>
      </c>
      <c r="E1207" s="7" t="s">
        <v>269</v>
      </c>
      <c r="F1207" s="8" t="s">
        <v>170</v>
      </c>
      <c r="G1207" s="16">
        <f>IFERROR(VLOOKUP(Table1[[#This Row],[Codigo_insumo]],BD_Insumos!$B:$E,4),"")</f>
        <v>109.002</v>
      </c>
      <c r="H1207" s="140">
        <v>1</v>
      </c>
      <c r="I1207" s="9"/>
      <c r="J1207" s="22">
        <f t="shared" si="18"/>
        <v>109.002</v>
      </c>
      <c r="K1207" s="22" t="str">
        <f>IF(I1207&lt;&gt;"",SUMIF(Table1[Codigo_servico],A1207,Table1[Subtotal_insumo]),"")</f>
        <v/>
      </c>
      <c r="L1207" s="16">
        <f>IF(Table1[[#This Row],[Ordem_insumos]]&lt;&gt;0,VLOOKUP(Table1[[#This Row],[Codigo_servico]],Preencher_Orcamento!$B:$D,3,FALSE)*Table1[[#This Row],[Qtde_insumo]],"")</f>
        <v>0</v>
      </c>
      <c r="M1207" s="16">
        <f>IF(Table1[[#This Row],[Ordem_insumos]]&lt;&gt;0,VLOOKUP(Table1[[#This Row],[Codigo_servico]],Preencher_Orcamento!$B:$D,3,FALSE)*Table1[[#This Row],[Subtotal_insumo]],"")</f>
        <v>0</v>
      </c>
    </row>
    <row r="1208" spans="1:13" x14ac:dyDescent="0.25">
      <c r="A1208" s="6">
        <v>40330</v>
      </c>
      <c r="B1208" s="126">
        <v>2</v>
      </c>
      <c r="C1208" s="133"/>
      <c r="D1208" s="134">
        <v>2020</v>
      </c>
      <c r="E1208" s="7" t="s">
        <v>2188</v>
      </c>
      <c r="F1208" s="8" t="s">
        <v>2140</v>
      </c>
      <c r="G1208" s="16">
        <f>IFERROR(VLOOKUP(Table1[[#This Row],[Codigo_insumo]],BD_Insumos!$B:$E,4),"")</f>
        <v>15.860837164231068</v>
      </c>
      <c r="H1208" s="140">
        <v>3</v>
      </c>
      <c r="I1208" s="9"/>
      <c r="J1208" s="22">
        <f t="shared" si="18"/>
        <v>47.5825114926932</v>
      </c>
      <c r="K1208" s="22" t="str">
        <f>IF(I1208&lt;&gt;"",SUMIF(Table1[Codigo_servico],A1208,Table1[Subtotal_insumo]),"")</f>
        <v/>
      </c>
      <c r="L1208" s="16">
        <f>IF(Table1[[#This Row],[Ordem_insumos]]&lt;&gt;0,VLOOKUP(Table1[[#This Row],[Codigo_servico]],Preencher_Orcamento!$B:$D,3,FALSE)*Table1[[#This Row],[Qtde_insumo]],"")</f>
        <v>0</v>
      </c>
      <c r="M1208" s="16">
        <f>IF(Table1[[#This Row],[Ordem_insumos]]&lt;&gt;0,VLOOKUP(Table1[[#This Row],[Codigo_servico]],Preencher_Orcamento!$B:$D,3,FALSE)*Table1[[#This Row],[Subtotal_insumo]],"")</f>
        <v>0</v>
      </c>
    </row>
    <row r="1209" spans="1:13" x14ac:dyDescent="0.25">
      <c r="A1209" s="6">
        <v>40330</v>
      </c>
      <c r="B1209" s="126">
        <v>3</v>
      </c>
      <c r="C1209" s="133"/>
      <c r="D1209" s="134">
        <v>2099</v>
      </c>
      <c r="E1209" s="7" t="s">
        <v>2205</v>
      </c>
      <c r="F1209" s="8" t="s">
        <v>2140</v>
      </c>
      <c r="G1209" s="18">
        <f>IFERROR(VLOOKUP(Table1[[#This Row],[Codigo_insumo]],BD_Insumos!$B:$E,4),"")</f>
        <v>12.627877718847255</v>
      </c>
      <c r="H1209" s="140">
        <v>4.4470000000000001</v>
      </c>
      <c r="I1209" s="9"/>
      <c r="J1209" s="23">
        <f t="shared" si="18"/>
        <v>56.156172215713745</v>
      </c>
      <c r="K1209" s="22" t="str">
        <f>IF(I1209&lt;&gt;"",SUMIF(Table1[Codigo_servico],A1209,Table1[Subtotal_insumo]),"")</f>
        <v/>
      </c>
      <c r="L1209" s="18">
        <f>IF(Table1[[#This Row],[Ordem_insumos]]&lt;&gt;0,VLOOKUP(Table1[[#This Row],[Codigo_servico]],Preencher_Orcamento!$B:$D,3,FALSE)*Table1[[#This Row],[Qtde_insumo]],"")</f>
        <v>0</v>
      </c>
      <c r="M1209" s="18">
        <f>IF(Table1[[#This Row],[Ordem_insumos]]&lt;&gt;0,VLOOKUP(Table1[[#This Row],[Codigo_servico]],Preencher_Orcamento!$B:$D,3,FALSE)*Table1[[#This Row],[Subtotal_insumo]],"")</f>
        <v>0</v>
      </c>
    </row>
    <row r="1210" spans="1:13" ht="26.25" x14ac:dyDescent="0.25">
      <c r="A1210" s="6">
        <v>40330</v>
      </c>
      <c r="B1210" s="126">
        <v>4</v>
      </c>
      <c r="C1210" s="133"/>
      <c r="D1210" s="134">
        <v>10629</v>
      </c>
      <c r="E1210" s="7" t="s">
        <v>139</v>
      </c>
      <c r="F1210" s="8" t="s">
        <v>58</v>
      </c>
      <c r="G1210" s="18">
        <f>IFERROR(VLOOKUP(Table1[[#This Row],[Codigo_insumo]],BD_Insumos!$B:$E,4),"")</f>
        <v>421.34249999999997</v>
      </c>
      <c r="H1210" s="140">
        <v>5.3E-3</v>
      </c>
      <c r="I1210" s="9"/>
      <c r="J1210" s="23">
        <f t="shared" si="18"/>
        <v>2.23311525</v>
      </c>
      <c r="K1210" s="22" t="str">
        <f>IF(I1210&lt;&gt;"",SUMIF(Table1[Codigo_servico],A1210,Table1[Subtotal_insumo]),"")</f>
        <v/>
      </c>
      <c r="L1210" s="18">
        <f>IF(Table1[[#This Row],[Ordem_insumos]]&lt;&gt;0,VLOOKUP(Table1[[#This Row],[Codigo_servico]],Preencher_Orcamento!$B:$D,3,FALSE)*Table1[[#This Row],[Qtde_insumo]],"")</f>
        <v>0</v>
      </c>
      <c r="M1210" s="18">
        <f>IF(Table1[[#This Row],[Ordem_insumos]]&lt;&gt;0,VLOOKUP(Table1[[#This Row],[Codigo_servico]],Preencher_Orcamento!$B:$D,3,FALSE)*Table1[[#This Row],[Subtotal_insumo]],"")</f>
        <v>0</v>
      </c>
    </row>
    <row r="1211" spans="1:13" x14ac:dyDescent="0.25">
      <c r="A1211" s="11">
        <v>40330</v>
      </c>
      <c r="B1211" s="128">
        <v>5</v>
      </c>
      <c r="C1211" s="137"/>
      <c r="D1211" s="134">
        <v>10515</v>
      </c>
      <c r="E1211" s="7" t="s">
        <v>69</v>
      </c>
      <c r="F1211" s="8" t="s">
        <v>197</v>
      </c>
      <c r="G1211" s="18">
        <f>IFERROR(VLOOKUP(Table1[[#This Row],[Codigo_insumo]],BD_Insumos!$B:$E,4),"")</f>
        <v>1.0757000000000001</v>
      </c>
      <c r="H1211" s="140">
        <v>0.7</v>
      </c>
      <c r="I1211" s="9"/>
      <c r="J1211" s="23">
        <f t="shared" si="18"/>
        <v>0.75299000000000005</v>
      </c>
      <c r="K1211" s="24" t="str">
        <f>IF(I1211&lt;&gt;"",SUMIF(Table1[Codigo_servico],A1211,Table1[Subtotal_insumo]),"")</f>
        <v/>
      </c>
      <c r="L1211" s="18">
        <f>IF(Table1[[#This Row],[Ordem_insumos]]&lt;&gt;0,VLOOKUP(Table1[[#This Row],[Codigo_servico]],Preencher_Orcamento!$B:$D,3,FALSE)*Table1[[#This Row],[Qtde_insumo]],"")</f>
        <v>0</v>
      </c>
      <c r="M1211" s="18">
        <f>IF(Table1[[#This Row],[Ordem_insumos]]&lt;&gt;0,VLOOKUP(Table1[[#This Row],[Codigo_servico]],Preencher_Orcamento!$B:$D,3,FALSE)*Table1[[#This Row],[Subtotal_insumo]],"")</f>
        <v>0</v>
      </c>
    </row>
    <row r="1212" spans="1:13" x14ac:dyDescent="0.25">
      <c r="A1212" s="3">
        <v>40331</v>
      </c>
      <c r="B1212" s="125">
        <v>0</v>
      </c>
      <c r="C1212" s="131" t="s">
        <v>2603</v>
      </c>
      <c r="D1212" s="132"/>
      <c r="E1212" s="4"/>
      <c r="F1212" s="4"/>
      <c r="G1212" s="17" t="str">
        <f>IFERROR(VLOOKUP(Table1[[#This Row],[Codigo_insumo]],BD_Insumos!$B:$E,4),"")</f>
        <v/>
      </c>
      <c r="H1212" s="139"/>
      <c r="I1212" s="5" t="s">
        <v>170</v>
      </c>
      <c r="J1212" s="20" t="str">
        <f t="shared" si="18"/>
        <v/>
      </c>
      <c r="K1212" s="21">
        <f>IF(I1212&lt;&gt;"",SUMIF(Table1[Codigo_servico],A1212,Table1[Subtotal_insumo]),"")</f>
        <v>217.46781591490537</v>
      </c>
      <c r="L1212" s="17" t="str">
        <f>IF(Table1[[#This Row],[Ordem_insumos]]&lt;&gt;0,VLOOKUP(Table1[[#This Row],[Codigo_servico]],Preencher_Orcamento!$B:$D,3,FALSE)*Table1[[#This Row],[Qtde_insumo]],"")</f>
        <v/>
      </c>
      <c r="M1212" s="17" t="str">
        <f>IF(Table1[[#This Row],[Ordem_insumos]]&lt;&gt;0,VLOOKUP(Table1[[#This Row],[Codigo_servico]],Preencher_Orcamento!$B:$D,3,FALSE)*Table1[[#This Row],[Subtotal_insumo]],"")</f>
        <v/>
      </c>
    </row>
    <row r="1213" spans="1:13" x14ac:dyDescent="0.25">
      <c r="A1213" s="6">
        <v>40331</v>
      </c>
      <c r="B1213" s="126">
        <v>1</v>
      </c>
      <c r="C1213" s="133"/>
      <c r="D1213" s="134">
        <v>2099</v>
      </c>
      <c r="E1213" s="7" t="s">
        <v>2205</v>
      </c>
      <c r="F1213" s="8" t="s">
        <v>2140</v>
      </c>
      <c r="G1213" s="16">
        <f>IFERROR(VLOOKUP(Table1[[#This Row],[Codigo_insumo]],BD_Insumos!$B:$E,4),"")</f>
        <v>12.627877718847255</v>
      </c>
      <c r="H1213" s="140">
        <v>4.431</v>
      </c>
      <c r="I1213" s="9"/>
      <c r="J1213" s="22">
        <f t="shared" si="18"/>
        <v>55.954126172212192</v>
      </c>
      <c r="K1213" s="22" t="str">
        <f>IF(I1213&lt;&gt;"",SUMIF(Table1[Codigo_servico],A1213,Table1[Subtotal_insumo]),"")</f>
        <v/>
      </c>
      <c r="L1213" s="16">
        <f>IF(Table1[[#This Row],[Ordem_insumos]]&lt;&gt;0,VLOOKUP(Table1[[#This Row],[Codigo_servico]],Preencher_Orcamento!$B:$D,3,FALSE)*Table1[[#This Row],[Qtde_insumo]],"")</f>
        <v>0</v>
      </c>
      <c r="M1213" s="16">
        <f>IF(Table1[[#This Row],[Ordem_insumos]]&lt;&gt;0,VLOOKUP(Table1[[#This Row],[Codigo_servico]],Preencher_Orcamento!$B:$D,3,FALSE)*Table1[[#This Row],[Subtotal_insumo]],"")</f>
        <v>0</v>
      </c>
    </row>
    <row r="1214" spans="1:13" x14ac:dyDescent="0.25">
      <c r="A1214" s="6">
        <v>40331</v>
      </c>
      <c r="B1214" s="126">
        <v>2</v>
      </c>
      <c r="C1214" s="133"/>
      <c r="D1214" s="134">
        <v>2020</v>
      </c>
      <c r="E1214" s="7" t="s">
        <v>2188</v>
      </c>
      <c r="F1214" s="8" t="s">
        <v>2140</v>
      </c>
      <c r="G1214" s="16">
        <f>IFERROR(VLOOKUP(Table1[[#This Row],[Codigo_insumo]],BD_Insumos!$B:$E,4),"")</f>
        <v>15.860837164231068</v>
      </c>
      <c r="H1214" s="140">
        <v>3</v>
      </c>
      <c r="I1214" s="9"/>
      <c r="J1214" s="22">
        <f t="shared" si="18"/>
        <v>47.5825114926932</v>
      </c>
      <c r="K1214" s="22" t="str">
        <f>IF(I1214&lt;&gt;"",SUMIF(Table1[Codigo_servico],A1214,Table1[Subtotal_insumo]),"")</f>
        <v/>
      </c>
      <c r="L1214" s="16">
        <f>IF(Table1[[#This Row],[Ordem_insumos]]&lt;&gt;0,VLOOKUP(Table1[[#This Row],[Codigo_servico]],Preencher_Orcamento!$B:$D,3,FALSE)*Table1[[#This Row],[Qtde_insumo]],"")</f>
        <v>0</v>
      </c>
      <c r="M1214" s="16">
        <f>IF(Table1[[#This Row],[Ordem_insumos]]&lt;&gt;0,VLOOKUP(Table1[[#This Row],[Codigo_servico]],Preencher_Orcamento!$B:$D,3,FALSE)*Table1[[#This Row],[Subtotal_insumo]],"")</f>
        <v>0</v>
      </c>
    </row>
    <row r="1215" spans="1:13" ht="26.25" x14ac:dyDescent="0.25">
      <c r="A1215" s="6">
        <v>40331</v>
      </c>
      <c r="B1215" s="126">
        <v>3</v>
      </c>
      <c r="C1215" s="133"/>
      <c r="D1215" s="134">
        <v>10629</v>
      </c>
      <c r="E1215" s="7" t="s">
        <v>139</v>
      </c>
      <c r="F1215" s="8" t="s">
        <v>58</v>
      </c>
      <c r="G1215" s="18">
        <f>IFERROR(VLOOKUP(Table1[[#This Row],[Codigo_insumo]],BD_Insumos!$B:$E,4),"")</f>
        <v>421.34249999999997</v>
      </c>
      <c r="H1215" s="140">
        <v>6.8999999999999999E-3</v>
      </c>
      <c r="I1215" s="9"/>
      <c r="J1215" s="23">
        <f t="shared" si="18"/>
        <v>2.9072632499999997</v>
      </c>
      <c r="K1215" s="22" t="str">
        <f>IF(I1215&lt;&gt;"",SUMIF(Table1[Codigo_servico],A1215,Table1[Subtotal_insumo]),"")</f>
        <v/>
      </c>
      <c r="L1215" s="18">
        <f>IF(Table1[[#This Row],[Ordem_insumos]]&lt;&gt;0,VLOOKUP(Table1[[#This Row],[Codigo_servico]],Preencher_Orcamento!$B:$D,3,FALSE)*Table1[[#This Row],[Qtde_insumo]],"")</f>
        <v>0</v>
      </c>
      <c r="M1215" s="18">
        <f>IF(Table1[[#This Row],[Ordem_insumos]]&lt;&gt;0,VLOOKUP(Table1[[#This Row],[Codigo_servico]],Preencher_Orcamento!$B:$D,3,FALSE)*Table1[[#This Row],[Subtotal_insumo]],"")</f>
        <v>0</v>
      </c>
    </row>
    <row r="1216" spans="1:13" x14ac:dyDescent="0.25">
      <c r="A1216" s="6">
        <v>40331</v>
      </c>
      <c r="B1216" s="126">
        <v>4</v>
      </c>
      <c r="C1216" s="133"/>
      <c r="D1216" s="134">
        <v>10515</v>
      </c>
      <c r="E1216" s="7" t="s">
        <v>69</v>
      </c>
      <c r="F1216" s="8" t="s">
        <v>197</v>
      </c>
      <c r="G1216" s="18">
        <f>IFERROR(VLOOKUP(Table1[[#This Row],[Codigo_insumo]],BD_Insumos!$B:$E,4),"")</f>
        <v>1.0757000000000001</v>
      </c>
      <c r="H1216" s="140">
        <v>0.95</v>
      </c>
      <c r="I1216" s="9"/>
      <c r="J1216" s="23">
        <f t="shared" si="18"/>
        <v>1.0219150000000001</v>
      </c>
      <c r="K1216" s="22" t="str">
        <f>IF(I1216&lt;&gt;"",SUMIF(Table1[Codigo_servico],A1216,Table1[Subtotal_insumo]),"")</f>
        <v/>
      </c>
      <c r="L1216" s="18">
        <f>IF(Table1[[#This Row],[Ordem_insumos]]&lt;&gt;0,VLOOKUP(Table1[[#This Row],[Codigo_servico]],Preencher_Orcamento!$B:$D,3,FALSE)*Table1[[#This Row],[Qtde_insumo]],"")</f>
        <v>0</v>
      </c>
      <c r="M1216" s="18">
        <f>IF(Table1[[#This Row],[Ordem_insumos]]&lt;&gt;0,VLOOKUP(Table1[[#This Row],[Codigo_servico]],Preencher_Orcamento!$B:$D,3,FALSE)*Table1[[#This Row],[Subtotal_insumo]],"")</f>
        <v>0</v>
      </c>
    </row>
    <row r="1217" spans="1:13" x14ac:dyDescent="0.25">
      <c r="A1217" s="6">
        <v>40331</v>
      </c>
      <c r="B1217" s="126">
        <v>5</v>
      </c>
      <c r="C1217" s="133"/>
      <c r="D1217" s="134">
        <v>13512</v>
      </c>
      <c r="E1217" s="7" t="s">
        <v>270</v>
      </c>
      <c r="F1217" s="8" t="s">
        <v>170</v>
      </c>
      <c r="G1217" s="18">
        <f>IFERROR(VLOOKUP(Table1[[#This Row],[Codigo_insumo]],BD_Insumos!$B:$E,4),"")</f>
        <v>110.002</v>
      </c>
      <c r="H1217" s="140">
        <v>1</v>
      </c>
      <c r="I1217" s="9"/>
      <c r="J1217" s="23">
        <f t="shared" si="18"/>
        <v>110.002</v>
      </c>
      <c r="K1217" s="22" t="str">
        <f>IF(I1217&lt;&gt;"",SUMIF(Table1[Codigo_servico],A1217,Table1[Subtotal_insumo]),"")</f>
        <v/>
      </c>
      <c r="L1217" s="18">
        <f>IF(Table1[[#This Row],[Ordem_insumos]]&lt;&gt;0,VLOOKUP(Table1[[#This Row],[Codigo_servico]],Preencher_Orcamento!$B:$D,3,FALSE)*Table1[[#This Row],[Qtde_insumo]],"")</f>
        <v>0</v>
      </c>
      <c r="M1217" s="18">
        <f>IF(Table1[[#This Row],[Ordem_insumos]]&lt;&gt;0,VLOOKUP(Table1[[#This Row],[Codigo_servico]],Preencher_Orcamento!$B:$D,3,FALSE)*Table1[[#This Row],[Subtotal_insumo]],"")</f>
        <v>0</v>
      </c>
    </row>
    <row r="1218" spans="1:13" x14ac:dyDescent="0.25">
      <c r="A1218" s="3">
        <v>40332</v>
      </c>
      <c r="B1218" s="125">
        <v>0</v>
      </c>
      <c r="C1218" s="131" t="s">
        <v>2604</v>
      </c>
      <c r="D1218" s="132"/>
      <c r="E1218" s="4"/>
      <c r="F1218" s="4"/>
      <c r="G1218" s="17" t="str">
        <f>IFERROR(VLOOKUP(Table1[[#This Row],[Codigo_insumo]],BD_Insumos!$B:$E,4),"")</f>
        <v/>
      </c>
      <c r="H1218" s="139"/>
      <c r="I1218" s="5" t="s">
        <v>170</v>
      </c>
      <c r="J1218" s="20" t="str">
        <f t="shared" ref="J1218:J1281" si="19">IF(I1218="",G1218*H1218,"")</f>
        <v/>
      </c>
      <c r="K1218" s="21">
        <f>IF(I1218&lt;&gt;"",SUMIF(Table1[Codigo_servico],A1218,Table1[Subtotal_insumo]),"")</f>
        <v>219.51437026052841</v>
      </c>
      <c r="L1218" s="17" t="str">
        <f>IF(Table1[[#This Row],[Ordem_insumos]]&lt;&gt;0,VLOOKUP(Table1[[#This Row],[Codigo_servico]],Preencher_Orcamento!$B:$D,3,FALSE)*Table1[[#This Row],[Qtde_insumo]],"")</f>
        <v/>
      </c>
      <c r="M1218" s="17" t="str">
        <f>IF(Table1[[#This Row],[Ordem_insumos]]&lt;&gt;0,VLOOKUP(Table1[[#This Row],[Codigo_servico]],Preencher_Orcamento!$B:$D,3,FALSE)*Table1[[#This Row],[Subtotal_insumo]],"")</f>
        <v/>
      </c>
    </row>
    <row r="1219" spans="1:13" x14ac:dyDescent="0.25">
      <c r="A1219" s="6">
        <v>40332</v>
      </c>
      <c r="B1219" s="126">
        <v>1</v>
      </c>
      <c r="C1219" s="133"/>
      <c r="D1219" s="134">
        <v>13513</v>
      </c>
      <c r="E1219" s="7" t="s">
        <v>271</v>
      </c>
      <c r="F1219" s="8" t="s">
        <v>170</v>
      </c>
      <c r="G1219" s="16">
        <f>IFERROR(VLOOKUP(Table1[[#This Row],[Codigo_insumo]],BD_Insumos!$B:$E,4),"")</f>
        <v>111.22499999999999</v>
      </c>
      <c r="H1219" s="140">
        <v>1</v>
      </c>
      <c r="I1219" s="9"/>
      <c r="J1219" s="22">
        <f t="shared" si="19"/>
        <v>111.22499999999999</v>
      </c>
      <c r="K1219" s="22" t="str">
        <f>IF(I1219&lt;&gt;"",SUMIF(Table1[Codigo_servico],A1219,Table1[Subtotal_insumo]),"")</f>
        <v/>
      </c>
      <c r="L1219" s="16">
        <f>IF(Table1[[#This Row],[Ordem_insumos]]&lt;&gt;0,VLOOKUP(Table1[[#This Row],[Codigo_servico]],Preencher_Orcamento!$B:$D,3,FALSE)*Table1[[#This Row],[Qtde_insumo]],"")</f>
        <v>0</v>
      </c>
      <c r="M1219" s="16">
        <f>IF(Table1[[#This Row],[Ordem_insumos]]&lt;&gt;0,VLOOKUP(Table1[[#This Row],[Codigo_servico]],Preencher_Orcamento!$B:$D,3,FALSE)*Table1[[#This Row],[Subtotal_insumo]],"")</f>
        <v>0</v>
      </c>
    </row>
    <row r="1220" spans="1:13" x14ac:dyDescent="0.25">
      <c r="A1220" s="6">
        <v>40332</v>
      </c>
      <c r="B1220" s="126">
        <v>2</v>
      </c>
      <c r="C1220" s="133"/>
      <c r="D1220" s="134">
        <v>2020</v>
      </c>
      <c r="E1220" s="7" t="s">
        <v>2188</v>
      </c>
      <c r="F1220" s="8" t="s">
        <v>2140</v>
      </c>
      <c r="G1220" s="16">
        <f>IFERROR(VLOOKUP(Table1[[#This Row],[Codigo_insumo]],BD_Insumos!$B:$E,4),"")</f>
        <v>15.860837164231068</v>
      </c>
      <c r="H1220" s="140">
        <v>3</v>
      </c>
      <c r="I1220" s="9"/>
      <c r="J1220" s="22">
        <f t="shared" si="19"/>
        <v>47.5825114926932</v>
      </c>
      <c r="K1220" s="22" t="str">
        <f>IF(I1220&lt;&gt;"",SUMIF(Table1[Codigo_servico],A1220,Table1[Subtotal_insumo]),"")</f>
        <v/>
      </c>
      <c r="L1220" s="16">
        <f>IF(Table1[[#This Row],[Ordem_insumos]]&lt;&gt;0,VLOOKUP(Table1[[#This Row],[Codigo_servico]],Preencher_Orcamento!$B:$D,3,FALSE)*Table1[[#This Row],[Qtde_insumo]],"")</f>
        <v>0</v>
      </c>
      <c r="M1220" s="16">
        <f>IF(Table1[[#This Row],[Ordem_insumos]]&lt;&gt;0,VLOOKUP(Table1[[#This Row],[Codigo_servico]],Preencher_Orcamento!$B:$D,3,FALSE)*Table1[[#This Row],[Subtotal_insumo]],"")</f>
        <v>0</v>
      </c>
    </row>
    <row r="1221" spans="1:13" x14ac:dyDescent="0.25">
      <c r="A1221" s="6">
        <v>40332</v>
      </c>
      <c r="B1221" s="126">
        <v>3</v>
      </c>
      <c r="C1221" s="133"/>
      <c r="D1221" s="134">
        <v>2099</v>
      </c>
      <c r="E1221" s="7" t="s">
        <v>2205</v>
      </c>
      <c r="F1221" s="8" t="s">
        <v>2140</v>
      </c>
      <c r="G1221" s="18">
        <f>IFERROR(VLOOKUP(Table1[[#This Row],[Codigo_insumo]],BD_Insumos!$B:$E,4),"")</f>
        <v>12.627877718847255</v>
      </c>
      <c r="H1221" s="140">
        <v>4.4109999999999996</v>
      </c>
      <c r="I1221" s="9"/>
      <c r="J1221" s="23">
        <f t="shared" si="19"/>
        <v>55.701568617835235</v>
      </c>
      <c r="K1221" s="22" t="str">
        <f>IF(I1221&lt;&gt;"",SUMIF(Table1[Codigo_servico],A1221,Table1[Subtotal_insumo]),"")</f>
        <v/>
      </c>
      <c r="L1221" s="18">
        <f>IF(Table1[[#This Row],[Ordem_insumos]]&lt;&gt;0,VLOOKUP(Table1[[#This Row],[Codigo_servico]],Preencher_Orcamento!$B:$D,3,FALSE)*Table1[[#This Row],[Qtde_insumo]],"")</f>
        <v>0</v>
      </c>
      <c r="M1221" s="18">
        <f>IF(Table1[[#This Row],[Ordem_insumos]]&lt;&gt;0,VLOOKUP(Table1[[#This Row],[Codigo_servico]],Preencher_Orcamento!$B:$D,3,FALSE)*Table1[[#This Row],[Subtotal_insumo]],"")</f>
        <v>0</v>
      </c>
    </row>
    <row r="1222" spans="1:13" x14ac:dyDescent="0.25">
      <c r="A1222" s="6">
        <v>40332</v>
      </c>
      <c r="B1222" s="126">
        <v>4</v>
      </c>
      <c r="C1222" s="133"/>
      <c r="D1222" s="134">
        <v>10515</v>
      </c>
      <c r="E1222" s="7" t="s">
        <v>69</v>
      </c>
      <c r="F1222" s="8" t="s">
        <v>197</v>
      </c>
      <c r="G1222" s="18">
        <f>IFERROR(VLOOKUP(Table1[[#This Row],[Codigo_insumo]],BD_Insumos!$B:$E,4),"")</f>
        <v>1.0757000000000001</v>
      </c>
      <c r="H1222" s="140">
        <v>1.167</v>
      </c>
      <c r="I1222" s="9"/>
      <c r="J1222" s="23">
        <f t="shared" si="19"/>
        <v>1.2553419000000001</v>
      </c>
      <c r="K1222" s="22" t="str">
        <f>IF(I1222&lt;&gt;"",SUMIF(Table1[Codigo_servico],A1222,Table1[Subtotal_insumo]),"")</f>
        <v/>
      </c>
      <c r="L1222" s="18">
        <f>IF(Table1[[#This Row],[Ordem_insumos]]&lt;&gt;0,VLOOKUP(Table1[[#This Row],[Codigo_servico]],Preencher_Orcamento!$B:$D,3,FALSE)*Table1[[#This Row],[Qtde_insumo]],"")</f>
        <v>0</v>
      </c>
      <c r="M1222" s="18">
        <f>IF(Table1[[#This Row],[Ordem_insumos]]&lt;&gt;0,VLOOKUP(Table1[[#This Row],[Codigo_servico]],Preencher_Orcamento!$B:$D,3,FALSE)*Table1[[#This Row],[Subtotal_insumo]],"")</f>
        <v>0</v>
      </c>
    </row>
    <row r="1223" spans="1:13" ht="26.25" x14ac:dyDescent="0.25">
      <c r="A1223" s="6">
        <v>40332</v>
      </c>
      <c r="B1223" s="126">
        <v>5</v>
      </c>
      <c r="C1223" s="133"/>
      <c r="D1223" s="134">
        <v>10629</v>
      </c>
      <c r="E1223" s="7" t="s">
        <v>139</v>
      </c>
      <c r="F1223" s="8" t="s">
        <v>58</v>
      </c>
      <c r="G1223" s="18">
        <f>IFERROR(VLOOKUP(Table1[[#This Row],[Codigo_insumo]],BD_Insumos!$B:$E,4),"")</f>
        <v>421.34249999999997</v>
      </c>
      <c r="H1223" s="140">
        <v>8.8999999999999999E-3</v>
      </c>
      <c r="I1223" s="9"/>
      <c r="J1223" s="23">
        <f t="shared" si="19"/>
        <v>3.7499482499999996</v>
      </c>
      <c r="K1223" s="22" t="str">
        <f>IF(I1223&lt;&gt;"",SUMIF(Table1[Codigo_servico],A1223,Table1[Subtotal_insumo]),"")</f>
        <v/>
      </c>
      <c r="L1223" s="18">
        <f>IF(Table1[[#This Row],[Ordem_insumos]]&lt;&gt;0,VLOOKUP(Table1[[#This Row],[Codigo_servico]],Preencher_Orcamento!$B:$D,3,FALSE)*Table1[[#This Row],[Qtde_insumo]],"")</f>
        <v>0</v>
      </c>
      <c r="M1223" s="18">
        <f>IF(Table1[[#This Row],[Ordem_insumos]]&lt;&gt;0,VLOOKUP(Table1[[#This Row],[Codigo_servico]],Preencher_Orcamento!$B:$D,3,FALSE)*Table1[[#This Row],[Subtotal_insumo]],"")</f>
        <v>0</v>
      </c>
    </row>
    <row r="1224" spans="1:13" x14ac:dyDescent="0.25">
      <c r="A1224" s="3">
        <v>40335</v>
      </c>
      <c r="B1224" s="125">
        <v>0</v>
      </c>
      <c r="C1224" s="131" t="s">
        <v>2605</v>
      </c>
      <c r="D1224" s="132"/>
      <c r="E1224" s="4"/>
      <c r="F1224" s="4"/>
      <c r="G1224" s="17" t="str">
        <f>IFERROR(VLOOKUP(Table1[[#This Row],[Codigo_insumo]],BD_Insumos!$B:$E,4),"")</f>
        <v/>
      </c>
      <c r="H1224" s="139"/>
      <c r="I1224" s="5" t="s">
        <v>170</v>
      </c>
      <c r="J1224" s="20" t="str">
        <f t="shared" si="19"/>
        <v/>
      </c>
      <c r="K1224" s="21">
        <f>IF(I1224&lt;&gt;"",SUMIF(Table1[Codigo_servico],A1224,Table1[Subtotal_insumo]),"")</f>
        <v>318.23589733305596</v>
      </c>
      <c r="L1224" s="17" t="str">
        <f>IF(Table1[[#This Row],[Ordem_insumos]]&lt;&gt;0,VLOOKUP(Table1[[#This Row],[Codigo_servico]],Preencher_Orcamento!$B:$D,3,FALSE)*Table1[[#This Row],[Qtde_insumo]],"")</f>
        <v/>
      </c>
      <c r="M1224" s="17" t="str">
        <f>IF(Table1[[#This Row],[Ordem_insumos]]&lt;&gt;0,VLOOKUP(Table1[[#This Row],[Codigo_servico]],Preencher_Orcamento!$B:$D,3,FALSE)*Table1[[#This Row],[Subtotal_insumo]],"")</f>
        <v/>
      </c>
    </row>
    <row r="1225" spans="1:13" ht="26.25" x14ac:dyDescent="0.25">
      <c r="A1225" s="6">
        <v>40335</v>
      </c>
      <c r="B1225" s="126">
        <v>1</v>
      </c>
      <c r="C1225" s="133"/>
      <c r="D1225" s="134">
        <v>10630</v>
      </c>
      <c r="E1225" s="7" t="s">
        <v>140</v>
      </c>
      <c r="F1225" s="8" t="s">
        <v>58</v>
      </c>
      <c r="G1225" s="16">
        <f>IFERROR(VLOOKUP(Table1[[#This Row],[Codigo_insumo]],BD_Insumos!$B:$E,4),"")</f>
        <v>420.47390000000001</v>
      </c>
      <c r="H1225" s="140">
        <v>7.7999999999999996E-3</v>
      </c>
      <c r="I1225" s="9"/>
      <c r="J1225" s="22">
        <f t="shared" si="19"/>
        <v>3.2796964200000001</v>
      </c>
      <c r="K1225" s="22" t="str">
        <f>IF(I1225&lt;&gt;"",SUMIF(Table1[Codigo_servico],A1225,Table1[Subtotal_insumo]),"")</f>
        <v/>
      </c>
      <c r="L1225" s="16">
        <f>IF(Table1[[#This Row],[Ordem_insumos]]&lt;&gt;0,VLOOKUP(Table1[[#This Row],[Codigo_servico]],Preencher_Orcamento!$B:$D,3,FALSE)*Table1[[#This Row],[Qtde_insumo]],"")</f>
        <v>0</v>
      </c>
      <c r="M1225" s="16">
        <f>IF(Table1[[#This Row],[Ordem_insumos]]&lt;&gt;0,VLOOKUP(Table1[[#This Row],[Codigo_servico]],Preencher_Orcamento!$B:$D,3,FALSE)*Table1[[#This Row],[Subtotal_insumo]],"")</f>
        <v>0</v>
      </c>
    </row>
    <row r="1226" spans="1:13" x14ac:dyDescent="0.25">
      <c r="A1226" s="6">
        <v>40335</v>
      </c>
      <c r="B1226" s="126">
        <v>2</v>
      </c>
      <c r="C1226" s="133"/>
      <c r="D1226" s="134">
        <v>10515</v>
      </c>
      <c r="E1226" s="7" t="s">
        <v>69</v>
      </c>
      <c r="F1226" s="8" t="s">
        <v>197</v>
      </c>
      <c r="G1226" s="16">
        <f>IFERROR(VLOOKUP(Table1[[#This Row],[Codigo_insumo]],BD_Insumos!$B:$E,4),"")</f>
        <v>1.0757000000000001</v>
      </c>
      <c r="H1226" s="140">
        <v>0.95</v>
      </c>
      <c r="I1226" s="9"/>
      <c r="J1226" s="22">
        <f t="shared" si="19"/>
        <v>1.0219150000000001</v>
      </c>
      <c r="K1226" s="22" t="str">
        <f>IF(I1226&lt;&gt;"",SUMIF(Table1[Codigo_servico],A1226,Table1[Subtotal_insumo]),"")</f>
        <v/>
      </c>
      <c r="L1226" s="16">
        <f>IF(Table1[[#This Row],[Ordem_insumos]]&lt;&gt;0,VLOOKUP(Table1[[#This Row],[Codigo_servico]],Preencher_Orcamento!$B:$D,3,FALSE)*Table1[[#This Row],[Qtde_insumo]],"")</f>
        <v>0</v>
      </c>
      <c r="M1226" s="16">
        <f>IF(Table1[[#This Row],[Ordem_insumos]]&lt;&gt;0,VLOOKUP(Table1[[#This Row],[Codigo_servico]],Preencher_Orcamento!$B:$D,3,FALSE)*Table1[[#This Row],[Subtotal_insumo]],"")</f>
        <v>0</v>
      </c>
    </row>
    <row r="1227" spans="1:13" x14ac:dyDescent="0.25">
      <c r="A1227" s="6">
        <v>40335</v>
      </c>
      <c r="B1227" s="126">
        <v>3</v>
      </c>
      <c r="C1227" s="133"/>
      <c r="D1227" s="134">
        <v>2020</v>
      </c>
      <c r="E1227" s="7" t="s">
        <v>2188</v>
      </c>
      <c r="F1227" s="8" t="s">
        <v>2140</v>
      </c>
      <c r="G1227" s="18">
        <f>IFERROR(VLOOKUP(Table1[[#This Row],[Codigo_insumo]],BD_Insumos!$B:$E,4),"")</f>
        <v>15.860837164231068</v>
      </c>
      <c r="H1227" s="140">
        <v>2.4</v>
      </c>
      <c r="I1227" s="9"/>
      <c r="J1227" s="23">
        <f t="shared" si="19"/>
        <v>38.06600919415456</v>
      </c>
      <c r="K1227" s="22" t="str">
        <f>IF(I1227&lt;&gt;"",SUMIF(Table1[Codigo_servico],A1227,Table1[Subtotal_insumo]),"")</f>
        <v/>
      </c>
      <c r="L1227" s="18">
        <f>IF(Table1[[#This Row],[Ordem_insumos]]&lt;&gt;0,VLOOKUP(Table1[[#This Row],[Codigo_servico]],Preencher_Orcamento!$B:$D,3,FALSE)*Table1[[#This Row],[Qtde_insumo]],"")</f>
        <v>0</v>
      </c>
      <c r="M1227" s="18">
        <f>IF(Table1[[#This Row],[Ordem_insumos]]&lt;&gt;0,VLOOKUP(Table1[[#This Row],[Codigo_servico]],Preencher_Orcamento!$B:$D,3,FALSE)*Table1[[#This Row],[Subtotal_insumo]],"")</f>
        <v>0</v>
      </c>
    </row>
    <row r="1228" spans="1:13" ht="26.25" x14ac:dyDescent="0.25">
      <c r="A1228" s="6">
        <v>40335</v>
      </c>
      <c r="B1228" s="126">
        <v>4</v>
      </c>
      <c r="C1228" s="133"/>
      <c r="D1228" s="134">
        <v>13514</v>
      </c>
      <c r="E1228" s="7" t="s">
        <v>272</v>
      </c>
      <c r="F1228" s="8" t="s">
        <v>170</v>
      </c>
      <c r="G1228" s="18">
        <f>IFERROR(VLOOKUP(Table1[[#This Row],[Codigo_insumo]],BD_Insumos!$B:$E,4),"")</f>
        <v>215.63329999999999</v>
      </c>
      <c r="H1228" s="140">
        <v>1</v>
      </c>
      <c r="I1228" s="9"/>
      <c r="J1228" s="23">
        <f t="shared" si="19"/>
        <v>215.63329999999999</v>
      </c>
      <c r="K1228" s="22" t="str">
        <f>IF(I1228&lt;&gt;"",SUMIF(Table1[Codigo_servico],A1228,Table1[Subtotal_insumo]),"")</f>
        <v/>
      </c>
      <c r="L1228" s="18">
        <f>IF(Table1[[#This Row],[Ordem_insumos]]&lt;&gt;0,VLOOKUP(Table1[[#This Row],[Codigo_servico]],Preencher_Orcamento!$B:$D,3,FALSE)*Table1[[#This Row],[Qtde_insumo]],"")</f>
        <v>0</v>
      </c>
      <c r="M1228" s="18">
        <f>IF(Table1[[#This Row],[Ordem_insumos]]&lt;&gt;0,VLOOKUP(Table1[[#This Row],[Codigo_servico]],Preencher_Orcamento!$B:$D,3,FALSE)*Table1[[#This Row],[Subtotal_insumo]],"")</f>
        <v>0</v>
      </c>
    </row>
    <row r="1229" spans="1:13" x14ac:dyDescent="0.25">
      <c r="A1229" s="6">
        <v>40335</v>
      </c>
      <c r="B1229" s="126">
        <v>5</v>
      </c>
      <c r="C1229" s="133"/>
      <c r="D1229" s="134">
        <v>2099</v>
      </c>
      <c r="E1229" s="7" t="s">
        <v>2205</v>
      </c>
      <c r="F1229" s="8" t="s">
        <v>2140</v>
      </c>
      <c r="G1229" s="18">
        <f>IFERROR(VLOOKUP(Table1[[#This Row],[Codigo_insumo]],BD_Insumos!$B:$E,4),"")</f>
        <v>12.627877718847255</v>
      </c>
      <c r="H1229" s="140">
        <v>4.7699999999999996</v>
      </c>
      <c r="I1229" s="9"/>
      <c r="J1229" s="23">
        <f t="shared" si="19"/>
        <v>60.2349767189014</v>
      </c>
      <c r="K1229" s="22" t="str">
        <f>IF(I1229&lt;&gt;"",SUMIF(Table1[Codigo_servico],A1229,Table1[Subtotal_insumo]),"")</f>
        <v/>
      </c>
      <c r="L1229" s="18">
        <f>IF(Table1[[#This Row],[Ordem_insumos]]&lt;&gt;0,VLOOKUP(Table1[[#This Row],[Codigo_servico]],Preencher_Orcamento!$B:$D,3,FALSE)*Table1[[#This Row],[Qtde_insumo]],"")</f>
        <v>0</v>
      </c>
      <c r="M1229" s="18">
        <f>IF(Table1[[#This Row],[Ordem_insumos]]&lt;&gt;0,VLOOKUP(Table1[[#This Row],[Codigo_servico]],Preencher_Orcamento!$B:$D,3,FALSE)*Table1[[#This Row],[Subtotal_insumo]],"")</f>
        <v>0</v>
      </c>
    </row>
    <row r="1230" spans="1:13" x14ac:dyDescent="0.25">
      <c r="A1230" s="3">
        <v>40351</v>
      </c>
      <c r="B1230" s="125">
        <v>0</v>
      </c>
      <c r="C1230" s="131" t="s">
        <v>2606</v>
      </c>
      <c r="D1230" s="132"/>
      <c r="E1230" s="4"/>
      <c r="F1230" s="4"/>
      <c r="G1230" s="17" t="str">
        <f>IFERROR(VLOOKUP(Table1[[#This Row],[Codigo_insumo]],BD_Insumos!$B:$E,4),"")</f>
        <v/>
      </c>
      <c r="H1230" s="139"/>
      <c r="I1230" s="5" t="s">
        <v>170</v>
      </c>
      <c r="J1230" s="20" t="str">
        <f t="shared" si="19"/>
        <v/>
      </c>
      <c r="K1230" s="21">
        <f>IF(I1230&lt;&gt;"",SUMIF(Table1[Codigo_servico],A1230,Table1[Subtotal_insumo]),"")</f>
        <v>69.622600000000006</v>
      </c>
      <c r="L1230" s="17" t="str">
        <f>IF(Table1[[#This Row],[Ordem_insumos]]&lt;&gt;0,VLOOKUP(Table1[[#This Row],[Codigo_servico]],Preencher_Orcamento!$B:$D,3,FALSE)*Table1[[#This Row],[Qtde_insumo]],"")</f>
        <v/>
      </c>
      <c r="M1230" s="17" t="str">
        <f>IF(Table1[[#This Row],[Ordem_insumos]]&lt;&gt;0,VLOOKUP(Table1[[#This Row],[Codigo_servico]],Preencher_Orcamento!$B:$D,3,FALSE)*Table1[[#This Row],[Subtotal_insumo]],"")</f>
        <v/>
      </c>
    </row>
    <row r="1231" spans="1:13" ht="39" x14ac:dyDescent="0.25">
      <c r="A1231" s="6">
        <v>40351</v>
      </c>
      <c r="B1231" s="126">
        <v>1</v>
      </c>
      <c r="C1231" s="133"/>
      <c r="D1231" s="134">
        <v>13751</v>
      </c>
      <c r="E1231" s="7" t="s">
        <v>274</v>
      </c>
      <c r="F1231" s="8" t="s">
        <v>170</v>
      </c>
      <c r="G1231" s="18">
        <f>IFERROR(VLOOKUP(Table1[[#This Row],[Codigo_insumo]],BD_Insumos!$B:$E,4),"")</f>
        <v>69.622600000000006</v>
      </c>
      <c r="H1231" s="140">
        <v>1</v>
      </c>
      <c r="I1231" s="9"/>
      <c r="J1231" s="23">
        <f t="shared" si="19"/>
        <v>69.622600000000006</v>
      </c>
      <c r="K1231" s="22" t="str">
        <f>IF(I1231&lt;&gt;"",SUMIF(Table1[Codigo_servico],A1231,Table1[Subtotal_insumo]),"")</f>
        <v/>
      </c>
      <c r="L1231" s="18">
        <f>IF(Table1[[#This Row],[Ordem_insumos]]&lt;&gt;0,VLOOKUP(Table1[[#This Row],[Codigo_servico]],Preencher_Orcamento!$B:$D,3,FALSE)*Table1[[#This Row],[Qtde_insumo]],"")</f>
        <v>0</v>
      </c>
      <c r="M1231" s="18">
        <f>IF(Table1[[#This Row],[Ordem_insumos]]&lt;&gt;0,VLOOKUP(Table1[[#This Row],[Codigo_servico]],Preencher_Orcamento!$B:$D,3,FALSE)*Table1[[#This Row],[Subtotal_insumo]],"")</f>
        <v>0</v>
      </c>
    </row>
    <row r="1232" spans="1:13" x14ac:dyDescent="0.25">
      <c r="A1232" s="3">
        <v>40352</v>
      </c>
      <c r="B1232" s="125">
        <v>0</v>
      </c>
      <c r="C1232" s="131" t="s">
        <v>2607</v>
      </c>
      <c r="D1232" s="132"/>
      <c r="E1232" s="4"/>
      <c r="F1232" s="4"/>
      <c r="G1232" s="17" t="str">
        <f>IFERROR(VLOOKUP(Table1[[#This Row],[Codigo_insumo]],BD_Insumos!$B:$E,4),"")</f>
        <v/>
      </c>
      <c r="H1232" s="139"/>
      <c r="I1232" s="5" t="s">
        <v>170</v>
      </c>
      <c r="J1232" s="20" t="str">
        <f t="shared" si="19"/>
        <v/>
      </c>
      <c r="K1232" s="21">
        <f>IF(I1232&lt;&gt;"",SUMIF(Table1[Codigo_servico],A1232,Table1[Subtotal_insumo]),"")</f>
        <v>69.622600000000006</v>
      </c>
      <c r="L1232" s="17" t="str">
        <f>IF(Table1[[#This Row],[Ordem_insumos]]&lt;&gt;0,VLOOKUP(Table1[[#This Row],[Codigo_servico]],Preencher_Orcamento!$B:$D,3,FALSE)*Table1[[#This Row],[Qtde_insumo]],"")</f>
        <v/>
      </c>
      <c r="M1232" s="17" t="str">
        <f>IF(Table1[[#This Row],[Ordem_insumos]]&lt;&gt;0,VLOOKUP(Table1[[#This Row],[Codigo_servico]],Preencher_Orcamento!$B:$D,3,FALSE)*Table1[[#This Row],[Subtotal_insumo]],"")</f>
        <v/>
      </c>
    </row>
    <row r="1233" spans="1:13" ht="39" x14ac:dyDescent="0.25">
      <c r="A1233" s="6">
        <v>40352</v>
      </c>
      <c r="B1233" s="126">
        <v>1</v>
      </c>
      <c r="C1233" s="133"/>
      <c r="D1233" s="134">
        <v>13752</v>
      </c>
      <c r="E1233" s="7" t="s">
        <v>275</v>
      </c>
      <c r="F1233" s="8" t="s">
        <v>170</v>
      </c>
      <c r="G1233" s="18">
        <f>IFERROR(VLOOKUP(Table1[[#This Row],[Codigo_insumo]],BD_Insumos!$B:$E,4),"")</f>
        <v>69.622600000000006</v>
      </c>
      <c r="H1233" s="140">
        <v>1</v>
      </c>
      <c r="I1233" s="9"/>
      <c r="J1233" s="23">
        <f t="shared" si="19"/>
        <v>69.622600000000006</v>
      </c>
      <c r="K1233" s="22" t="str">
        <f>IF(I1233&lt;&gt;"",SUMIF(Table1[Codigo_servico],A1233,Table1[Subtotal_insumo]),"")</f>
        <v/>
      </c>
      <c r="L1233" s="18">
        <f>IF(Table1[[#This Row],[Ordem_insumos]]&lt;&gt;0,VLOOKUP(Table1[[#This Row],[Codigo_servico]],Preencher_Orcamento!$B:$D,3,FALSE)*Table1[[#This Row],[Qtde_insumo]],"")</f>
        <v>0</v>
      </c>
      <c r="M1233" s="18">
        <f>IF(Table1[[#This Row],[Ordem_insumos]]&lt;&gt;0,VLOOKUP(Table1[[#This Row],[Codigo_servico]],Preencher_Orcamento!$B:$D,3,FALSE)*Table1[[#This Row],[Subtotal_insumo]],"")</f>
        <v>0</v>
      </c>
    </row>
    <row r="1234" spans="1:13" x14ac:dyDescent="0.25">
      <c r="A1234" s="3">
        <v>40353</v>
      </c>
      <c r="B1234" s="125">
        <v>0</v>
      </c>
      <c r="C1234" s="131" t="s">
        <v>2608</v>
      </c>
      <c r="D1234" s="132"/>
      <c r="E1234" s="4"/>
      <c r="F1234" s="4"/>
      <c r="G1234" s="17" t="str">
        <f>IFERROR(VLOOKUP(Table1[[#This Row],[Codigo_insumo]],BD_Insumos!$B:$E,4),"")</f>
        <v/>
      </c>
      <c r="H1234" s="139"/>
      <c r="I1234" s="5" t="s">
        <v>170</v>
      </c>
      <c r="J1234" s="20" t="str">
        <f t="shared" si="19"/>
        <v/>
      </c>
      <c r="K1234" s="21">
        <f>IF(I1234&lt;&gt;"",SUMIF(Table1[Codigo_servico],A1234,Table1[Subtotal_insumo]),"")</f>
        <v>133.18600000000001</v>
      </c>
      <c r="L1234" s="17" t="str">
        <f>IF(Table1[[#This Row],[Ordem_insumos]]&lt;&gt;0,VLOOKUP(Table1[[#This Row],[Codigo_servico]],Preencher_Orcamento!$B:$D,3,FALSE)*Table1[[#This Row],[Qtde_insumo]],"")</f>
        <v/>
      </c>
      <c r="M1234" s="17" t="str">
        <f>IF(Table1[[#This Row],[Ordem_insumos]]&lt;&gt;0,VLOOKUP(Table1[[#This Row],[Codigo_servico]],Preencher_Orcamento!$B:$D,3,FALSE)*Table1[[#This Row],[Subtotal_insumo]],"")</f>
        <v/>
      </c>
    </row>
    <row r="1235" spans="1:13" ht="39" x14ac:dyDescent="0.25">
      <c r="A1235" s="6">
        <v>40353</v>
      </c>
      <c r="B1235" s="126">
        <v>1</v>
      </c>
      <c r="C1235" s="133"/>
      <c r="D1235" s="134">
        <v>13753</v>
      </c>
      <c r="E1235" s="7" t="s">
        <v>276</v>
      </c>
      <c r="F1235" s="8" t="s">
        <v>170</v>
      </c>
      <c r="G1235" s="18">
        <f>IFERROR(VLOOKUP(Table1[[#This Row],[Codigo_insumo]],BD_Insumos!$B:$E,4),"")</f>
        <v>133.18600000000001</v>
      </c>
      <c r="H1235" s="140">
        <v>1</v>
      </c>
      <c r="I1235" s="9"/>
      <c r="J1235" s="23">
        <f t="shared" si="19"/>
        <v>133.18600000000001</v>
      </c>
      <c r="K1235" s="22" t="str">
        <f>IF(I1235&lt;&gt;"",SUMIF(Table1[Codigo_servico],A1235,Table1[Subtotal_insumo]),"")</f>
        <v/>
      </c>
      <c r="L1235" s="18">
        <f>IF(Table1[[#This Row],[Ordem_insumos]]&lt;&gt;0,VLOOKUP(Table1[[#This Row],[Codigo_servico]],Preencher_Orcamento!$B:$D,3,FALSE)*Table1[[#This Row],[Qtde_insumo]],"")</f>
        <v>0</v>
      </c>
      <c r="M1235" s="18">
        <f>IF(Table1[[#This Row],[Ordem_insumos]]&lt;&gt;0,VLOOKUP(Table1[[#This Row],[Codigo_servico]],Preencher_Orcamento!$B:$D,3,FALSE)*Table1[[#This Row],[Subtotal_insumo]],"")</f>
        <v>0</v>
      </c>
    </row>
    <row r="1236" spans="1:13" x14ac:dyDescent="0.25">
      <c r="A1236" s="3">
        <v>40354</v>
      </c>
      <c r="B1236" s="125">
        <v>0</v>
      </c>
      <c r="C1236" s="131" t="s">
        <v>2609</v>
      </c>
      <c r="D1236" s="132"/>
      <c r="E1236" s="4"/>
      <c r="F1236" s="4"/>
      <c r="G1236" s="17" t="str">
        <f>IFERROR(VLOOKUP(Table1[[#This Row],[Codigo_insumo]],BD_Insumos!$B:$E,4),"")</f>
        <v/>
      </c>
      <c r="H1236" s="139"/>
      <c r="I1236" s="5" t="s">
        <v>170</v>
      </c>
      <c r="J1236" s="20" t="str">
        <f t="shared" si="19"/>
        <v/>
      </c>
      <c r="K1236" s="21">
        <f>IF(I1236&lt;&gt;"",SUMIF(Table1[Codigo_servico],A1236,Table1[Subtotal_insumo]),"")</f>
        <v>84.499600000000001</v>
      </c>
      <c r="L1236" s="17" t="str">
        <f>IF(Table1[[#This Row],[Ordem_insumos]]&lt;&gt;0,VLOOKUP(Table1[[#This Row],[Codigo_servico]],Preencher_Orcamento!$B:$D,3,FALSE)*Table1[[#This Row],[Qtde_insumo]],"")</f>
        <v/>
      </c>
      <c r="M1236" s="17" t="str">
        <f>IF(Table1[[#This Row],[Ordem_insumos]]&lt;&gt;0,VLOOKUP(Table1[[#This Row],[Codigo_servico]],Preencher_Orcamento!$B:$D,3,FALSE)*Table1[[#This Row],[Subtotal_insumo]],"")</f>
        <v/>
      </c>
    </row>
    <row r="1237" spans="1:13" ht="39" x14ac:dyDescent="0.25">
      <c r="A1237" s="6">
        <v>40354</v>
      </c>
      <c r="B1237" s="126">
        <v>1</v>
      </c>
      <c r="C1237" s="133"/>
      <c r="D1237" s="134">
        <v>13754</v>
      </c>
      <c r="E1237" s="7" t="s">
        <v>277</v>
      </c>
      <c r="F1237" s="8" t="s">
        <v>170</v>
      </c>
      <c r="G1237" s="18">
        <f>IFERROR(VLOOKUP(Table1[[#This Row],[Codigo_insumo]],BD_Insumos!$B:$E,4),"")</f>
        <v>84.499600000000001</v>
      </c>
      <c r="H1237" s="140">
        <v>1</v>
      </c>
      <c r="I1237" s="9"/>
      <c r="J1237" s="23">
        <f t="shared" si="19"/>
        <v>84.499600000000001</v>
      </c>
      <c r="K1237" s="22" t="str">
        <f>IF(I1237&lt;&gt;"",SUMIF(Table1[Codigo_servico],A1237,Table1[Subtotal_insumo]),"")</f>
        <v/>
      </c>
      <c r="L1237" s="18">
        <f>IF(Table1[[#This Row],[Ordem_insumos]]&lt;&gt;0,VLOOKUP(Table1[[#This Row],[Codigo_servico]],Preencher_Orcamento!$B:$D,3,FALSE)*Table1[[#This Row],[Qtde_insumo]],"")</f>
        <v>0</v>
      </c>
      <c r="M1237" s="18">
        <f>IF(Table1[[#This Row],[Ordem_insumos]]&lt;&gt;0,VLOOKUP(Table1[[#This Row],[Codigo_servico]],Preencher_Orcamento!$B:$D,3,FALSE)*Table1[[#This Row],[Subtotal_insumo]],"")</f>
        <v>0</v>
      </c>
    </row>
    <row r="1238" spans="1:13" x14ac:dyDescent="0.25">
      <c r="A1238" s="3">
        <v>40355</v>
      </c>
      <c r="B1238" s="125">
        <v>0</v>
      </c>
      <c r="C1238" s="131" t="s">
        <v>2610</v>
      </c>
      <c r="D1238" s="132"/>
      <c r="E1238" s="4"/>
      <c r="F1238" s="4"/>
      <c r="G1238" s="17" t="str">
        <f>IFERROR(VLOOKUP(Table1[[#This Row],[Codigo_insumo]],BD_Insumos!$B:$E,4),"")</f>
        <v/>
      </c>
      <c r="H1238" s="139"/>
      <c r="I1238" s="5" t="s">
        <v>170</v>
      </c>
      <c r="J1238" s="20" t="str">
        <f t="shared" si="19"/>
        <v/>
      </c>
      <c r="K1238" s="21">
        <f>IF(I1238&lt;&gt;"",SUMIF(Table1[Codigo_servico],A1238,Table1[Subtotal_insumo]),"")</f>
        <v>177.92140000000001</v>
      </c>
      <c r="L1238" s="17" t="str">
        <f>IF(Table1[[#This Row],[Ordem_insumos]]&lt;&gt;0,VLOOKUP(Table1[[#This Row],[Codigo_servico]],Preencher_Orcamento!$B:$D,3,FALSE)*Table1[[#This Row],[Qtde_insumo]],"")</f>
        <v/>
      </c>
      <c r="M1238" s="17" t="str">
        <f>IF(Table1[[#This Row],[Ordem_insumos]]&lt;&gt;0,VLOOKUP(Table1[[#This Row],[Codigo_servico]],Preencher_Orcamento!$B:$D,3,FALSE)*Table1[[#This Row],[Subtotal_insumo]],"")</f>
        <v/>
      </c>
    </row>
    <row r="1239" spans="1:13" ht="39" x14ac:dyDescent="0.25">
      <c r="A1239" s="6">
        <v>40355</v>
      </c>
      <c r="B1239" s="126">
        <v>1</v>
      </c>
      <c r="C1239" s="133"/>
      <c r="D1239" s="134">
        <v>13755</v>
      </c>
      <c r="E1239" s="7" t="s">
        <v>278</v>
      </c>
      <c r="F1239" s="8" t="s">
        <v>170</v>
      </c>
      <c r="G1239" s="18">
        <f>IFERROR(VLOOKUP(Table1[[#This Row],[Codigo_insumo]],BD_Insumos!$B:$E,4),"")</f>
        <v>177.92140000000001</v>
      </c>
      <c r="H1239" s="140">
        <v>1</v>
      </c>
      <c r="I1239" s="9"/>
      <c r="J1239" s="23">
        <f t="shared" si="19"/>
        <v>177.92140000000001</v>
      </c>
      <c r="K1239" s="22" t="str">
        <f>IF(I1239&lt;&gt;"",SUMIF(Table1[Codigo_servico],A1239,Table1[Subtotal_insumo]),"")</f>
        <v/>
      </c>
      <c r="L1239" s="18">
        <f>IF(Table1[[#This Row],[Ordem_insumos]]&lt;&gt;0,VLOOKUP(Table1[[#This Row],[Codigo_servico]],Preencher_Orcamento!$B:$D,3,FALSE)*Table1[[#This Row],[Qtde_insumo]],"")</f>
        <v>0</v>
      </c>
      <c r="M1239" s="18">
        <f>IF(Table1[[#This Row],[Ordem_insumos]]&lt;&gt;0,VLOOKUP(Table1[[#This Row],[Codigo_servico]],Preencher_Orcamento!$B:$D,3,FALSE)*Table1[[#This Row],[Subtotal_insumo]],"")</f>
        <v>0</v>
      </c>
    </row>
    <row r="1240" spans="1:13" x14ac:dyDescent="0.25">
      <c r="A1240" s="3">
        <v>40356</v>
      </c>
      <c r="B1240" s="125">
        <v>0</v>
      </c>
      <c r="C1240" s="131" t="s">
        <v>2611</v>
      </c>
      <c r="D1240" s="132"/>
      <c r="E1240" s="4"/>
      <c r="F1240" s="4"/>
      <c r="G1240" s="17" t="str">
        <f>IFERROR(VLOOKUP(Table1[[#This Row],[Codigo_insumo]],BD_Insumos!$B:$E,4),"")</f>
        <v/>
      </c>
      <c r="H1240" s="139"/>
      <c r="I1240" s="5" t="s">
        <v>170</v>
      </c>
      <c r="J1240" s="20" t="str">
        <f t="shared" si="19"/>
        <v/>
      </c>
      <c r="K1240" s="21">
        <f>IF(I1240&lt;&gt;"",SUMIF(Table1[Codigo_servico],A1240,Table1[Subtotal_insumo]),"")</f>
        <v>84.984700000000004</v>
      </c>
      <c r="L1240" s="17" t="str">
        <f>IF(Table1[[#This Row],[Ordem_insumos]]&lt;&gt;0,VLOOKUP(Table1[[#This Row],[Codigo_servico]],Preencher_Orcamento!$B:$D,3,FALSE)*Table1[[#This Row],[Qtde_insumo]],"")</f>
        <v/>
      </c>
      <c r="M1240" s="17" t="str">
        <f>IF(Table1[[#This Row],[Ordem_insumos]]&lt;&gt;0,VLOOKUP(Table1[[#This Row],[Codigo_servico]],Preencher_Orcamento!$B:$D,3,FALSE)*Table1[[#This Row],[Subtotal_insumo]],"")</f>
        <v/>
      </c>
    </row>
    <row r="1241" spans="1:13" ht="39" x14ac:dyDescent="0.25">
      <c r="A1241" s="6">
        <v>40356</v>
      </c>
      <c r="B1241" s="126">
        <v>1</v>
      </c>
      <c r="C1241" s="133"/>
      <c r="D1241" s="134">
        <v>13756</v>
      </c>
      <c r="E1241" s="7" t="s">
        <v>279</v>
      </c>
      <c r="F1241" s="8" t="s">
        <v>170</v>
      </c>
      <c r="G1241" s="18">
        <f>IFERROR(VLOOKUP(Table1[[#This Row],[Codigo_insumo]],BD_Insumos!$B:$E,4),"")</f>
        <v>84.984700000000004</v>
      </c>
      <c r="H1241" s="140">
        <v>1</v>
      </c>
      <c r="I1241" s="9"/>
      <c r="J1241" s="23">
        <f t="shared" si="19"/>
        <v>84.984700000000004</v>
      </c>
      <c r="K1241" s="22" t="str">
        <f>IF(I1241&lt;&gt;"",SUMIF(Table1[Codigo_servico],A1241,Table1[Subtotal_insumo]),"")</f>
        <v/>
      </c>
      <c r="L1241" s="18">
        <f>IF(Table1[[#This Row],[Ordem_insumos]]&lt;&gt;0,VLOOKUP(Table1[[#This Row],[Codigo_servico]],Preencher_Orcamento!$B:$D,3,FALSE)*Table1[[#This Row],[Qtde_insumo]],"")</f>
        <v>0</v>
      </c>
      <c r="M1241" s="18">
        <f>IF(Table1[[#This Row],[Ordem_insumos]]&lt;&gt;0,VLOOKUP(Table1[[#This Row],[Codigo_servico]],Preencher_Orcamento!$B:$D,3,FALSE)*Table1[[#This Row],[Subtotal_insumo]],"")</f>
        <v>0</v>
      </c>
    </row>
    <row r="1242" spans="1:13" x14ac:dyDescent="0.25">
      <c r="A1242" s="3">
        <v>40357</v>
      </c>
      <c r="B1242" s="125">
        <v>0</v>
      </c>
      <c r="C1242" s="131" t="s">
        <v>2612</v>
      </c>
      <c r="D1242" s="132"/>
      <c r="E1242" s="4"/>
      <c r="F1242" s="4"/>
      <c r="G1242" s="17" t="str">
        <f>IFERROR(VLOOKUP(Table1[[#This Row],[Codigo_insumo]],BD_Insumos!$B:$E,4),"")</f>
        <v/>
      </c>
      <c r="H1242" s="139"/>
      <c r="I1242" s="5" t="s">
        <v>170</v>
      </c>
      <c r="J1242" s="20" t="str">
        <f t="shared" si="19"/>
        <v/>
      </c>
      <c r="K1242" s="21">
        <f>IF(I1242&lt;&gt;"",SUMIF(Table1[Codigo_servico],A1242,Table1[Subtotal_insumo]),"")</f>
        <v>92.879000000000005</v>
      </c>
      <c r="L1242" s="17" t="str">
        <f>IF(Table1[[#This Row],[Ordem_insumos]]&lt;&gt;0,VLOOKUP(Table1[[#This Row],[Codigo_servico]],Preencher_Orcamento!$B:$D,3,FALSE)*Table1[[#This Row],[Qtde_insumo]],"")</f>
        <v/>
      </c>
      <c r="M1242" s="17" t="str">
        <f>IF(Table1[[#This Row],[Ordem_insumos]]&lt;&gt;0,VLOOKUP(Table1[[#This Row],[Codigo_servico]],Preencher_Orcamento!$B:$D,3,FALSE)*Table1[[#This Row],[Subtotal_insumo]],"")</f>
        <v/>
      </c>
    </row>
    <row r="1243" spans="1:13" ht="39" x14ac:dyDescent="0.25">
      <c r="A1243" s="6">
        <v>40357</v>
      </c>
      <c r="B1243" s="126">
        <v>1</v>
      </c>
      <c r="C1243" s="133"/>
      <c r="D1243" s="134">
        <v>13757</v>
      </c>
      <c r="E1243" s="7" t="s">
        <v>280</v>
      </c>
      <c r="F1243" s="8" t="s">
        <v>170</v>
      </c>
      <c r="G1243" s="18">
        <f>IFERROR(VLOOKUP(Table1[[#This Row],[Codigo_insumo]],BD_Insumos!$B:$E,4),"")</f>
        <v>92.879000000000005</v>
      </c>
      <c r="H1243" s="140">
        <v>1</v>
      </c>
      <c r="I1243" s="9"/>
      <c r="J1243" s="23">
        <f t="shared" si="19"/>
        <v>92.879000000000005</v>
      </c>
      <c r="K1243" s="22" t="str">
        <f>IF(I1243&lt;&gt;"",SUMIF(Table1[Codigo_servico],A1243,Table1[Subtotal_insumo]),"")</f>
        <v/>
      </c>
      <c r="L1243" s="18">
        <f>IF(Table1[[#This Row],[Ordem_insumos]]&lt;&gt;0,VLOOKUP(Table1[[#This Row],[Codigo_servico]],Preencher_Orcamento!$B:$D,3,FALSE)*Table1[[#This Row],[Qtde_insumo]],"")</f>
        <v>0</v>
      </c>
      <c r="M1243" s="18">
        <f>IF(Table1[[#This Row],[Ordem_insumos]]&lt;&gt;0,VLOOKUP(Table1[[#This Row],[Codigo_servico]],Preencher_Orcamento!$B:$D,3,FALSE)*Table1[[#This Row],[Subtotal_insumo]],"")</f>
        <v>0</v>
      </c>
    </row>
    <row r="1244" spans="1:13" x14ac:dyDescent="0.25">
      <c r="A1244" s="3">
        <v>40358</v>
      </c>
      <c r="B1244" s="125">
        <v>0</v>
      </c>
      <c r="C1244" s="131" t="s">
        <v>2613</v>
      </c>
      <c r="D1244" s="132"/>
      <c r="E1244" s="4"/>
      <c r="F1244" s="4"/>
      <c r="G1244" s="17" t="str">
        <f>IFERROR(VLOOKUP(Table1[[#This Row],[Codigo_insumo]],BD_Insumos!$B:$E,4),"")</f>
        <v/>
      </c>
      <c r="H1244" s="139"/>
      <c r="I1244" s="5" t="s">
        <v>170</v>
      </c>
      <c r="J1244" s="20" t="str">
        <f t="shared" si="19"/>
        <v/>
      </c>
      <c r="K1244" s="21">
        <f>IF(I1244&lt;&gt;"",SUMIF(Table1[Codigo_servico],A1244,Table1[Subtotal_insumo]),"")</f>
        <v>150.60929999999999</v>
      </c>
      <c r="L1244" s="17" t="str">
        <f>IF(Table1[[#This Row],[Ordem_insumos]]&lt;&gt;0,VLOOKUP(Table1[[#This Row],[Codigo_servico]],Preencher_Orcamento!$B:$D,3,FALSE)*Table1[[#This Row],[Qtde_insumo]],"")</f>
        <v/>
      </c>
      <c r="M1244" s="17" t="str">
        <f>IF(Table1[[#This Row],[Ordem_insumos]]&lt;&gt;0,VLOOKUP(Table1[[#This Row],[Codigo_servico]],Preencher_Orcamento!$B:$D,3,FALSE)*Table1[[#This Row],[Subtotal_insumo]],"")</f>
        <v/>
      </c>
    </row>
    <row r="1245" spans="1:13" ht="39" x14ac:dyDescent="0.25">
      <c r="A1245" s="6">
        <v>40358</v>
      </c>
      <c r="B1245" s="126">
        <v>1</v>
      </c>
      <c r="C1245" s="133"/>
      <c r="D1245" s="134">
        <v>13758</v>
      </c>
      <c r="E1245" s="7" t="s">
        <v>281</v>
      </c>
      <c r="F1245" s="8" t="s">
        <v>170</v>
      </c>
      <c r="G1245" s="18">
        <f>IFERROR(VLOOKUP(Table1[[#This Row],[Codigo_insumo]],BD_Insumos!$B:$E,4),"")</f>
        <v>150.60929999999999</v>
      </c>
      <c r="H1245" s="140">
        <v>1</v>
      </c>
      <c r="I1245" s="9"/>
      <c r="J1245" s="23">
        <f t="shared" si="19"/>
        <v>150.60929999999999</v>
      </c>
      <c r="K1245" s="22" t="str">
        <f>IF(I1245&lt;&gt;"",SUMIF(Table1[Codigo_servico],A1245,Table1[Subtotal_insumo]),"")</f>
        <v/>
      </c>
      <c r="L1245" s="18">
        <f>IF(Table1[[#This Row],[Ordem_insumos]]&lt;&gt;0,VLOOKUP(Table1[[#This Row],[Codigo_servico]],Preencher_Orcamento!$B:$D,3,FALSE)*Table1[[#This Row],[Qtde_insumo]],"")</f>
        <v>0</v>
      </c>
      <c r="M1245" s="18">
        <f>IF(Table1[[#This Row],[Ordem_insumos]]&lt;&gt;0,VLOOKUP(Table1[[#This Row],[Codigo_servico]],Preencher_Orcamento!$B:$D,3,FALSE)*Table1[[#This Row],[Subtotal_insumo]],"")</f>
        <v>0</v>
      </c>
    </row>
    <row r="1246" spans="1:13" x14ac:dyDescent="0.25">
      <c r="A1246" s="3">
        <v>40359</v>
      </c>
      <c r="B1246" s="125">
        <v>0</v>
      </c>
      <c r="C1246" s="131" t="s">
        <v>2614</v>
      </c>
      <c r="D1246" s="132"/>
      <c r="E1246" s="4"/>
      <c r="F1246" s="4"/>
      <c r="G1246" s="17" t="str">
        <f>IFERROR(VLOOKUP(Table1[[#This Row],[Codigo_insumo]],BD_Insumos!$B:$E,4),"")</f>
        <v/>
      </c>
      <c r="H1246" s="139"/>
      <c r="I1246" s="5" t="s">
        <v>170</v>
      </c>
      <c r="J1246" s="20" t="str">
        <f t="shared" si="19"/>
        <v/>
      </c>
      <c r="K1246" s="21">
        <f>IF(I1246&lt;&gt;"",SUMIF(Table1[Codigo_servico],A1246,Table1[Subtotal_insumo]),"")</f>
        <v>185.5977</v>
      </c>
      <c r="L1246" s="17" t="str">
        <f>IF(Table1[[#This Row],[Ordem_insumos]]&lt;&gt;0,VLOOKUP(Table1[[#This Row],[Codigo_servico]],Preencher_Orcamento!$B:$D,3,FALSE)*Table1[[#This Row],[Qtde_insumo]],"")</f>
        <v/>
      </c>
      <c r="M1246" s="17" t="str">
        <f>IF(Table1[[#This Row],[Ordem_insumos]]&lt;&gt;0,VLOOKUP(Table1[[#This Row],[Codigo_servico]],Preencher_Orcamento!$B:$D,3,FALSE)*Table1[[#This Row],[Subtotal_insumo]],"")</f>
        <v/>
      </c>
    </row>
    <row r="1247" spans="1:13" ht="39" x14ac:dyDescent="0.25">
      <c r="A1247" s="6">
        <v>40359</v>
      </c>
      <c r="B1247" s="126">
        <v>1</v>
      </c>
      <c r="C1247" s="133"/>
      <c r="D1247" s="134">
        <v>13759</v>
      </c>
      <c r="E1247" s="7" t="s">
        <v>282</v>
      </c>
      <c r="F1247" s="8" t="s">
        <v>170</v>
      </c>
      <c r="G1247" s="18">
        <f>IFERROR(VLOOKUP(Table1[[#This Row],[Codigo_insumo]],BD_Insumos!$B:$E,4),"")</f>
        <v>185.5977</v>
      </c>
      <c r="H1247" s="140">
        <v>1</v>
      </c>
      <c r="I1247" s="9"/>
      <c r="J1247" s="23">
        <f t="shared" si="19"/>
        <v>185.5977</v>
      </c>
      <c r="K1247" s="22" t="str">
        <f>IF(I1247&lt;&gt;"",SUMIF(Table1[Codigo_servico],A1247,Table1[Subtotal_insumo]),"")</f>
        <v/>
      </c>
      <c r="L1247" s="18">
        <f>IF(Table1[[#This Row],[Ordem_insumos]]&lt;&gt;0,VLOOKUP(Table1[[#This Row],[Codigo_servico]],Preencher_Orcamento!$B:$D,3,FALSE)*Table1[[#This Row],[Qtde_insumo]],"")</f>
        <v>0</v>
      </c>
      <c r="M1247" s="18">
        <f>IF(Table1[[#This Row],[Ordem_insumos]]&lt;&gt;0,VLOOKUP(Table1[[#This Row],[Codigo_servico]],Preencher_Orcamento!$B:$D,3,FALSE)*Table1[[#This Row],[Subtotal_insumo]],"")</f>
        <v>0</v>
      </c>
    </row>
    <row r="1248" spans="1:13" x14ac:dyDescent="0.25">
      <c r="A1248" s="3">
        <v>45001</v>
      </c>
      <c r="B1248" s="125">
        <v>0</v>
      </c>
      <c r="C1248" s="131" t="s">
        <v>2615</v>
      </c>
      <c r="D1248" s="132"/>
      <c r="E1248" s="4"/>
      <c r="F1248" s="4"/>
      <c r="G1248" s="17" t="str">
        <f>IFERROR(VLOOKUP(Table1[[#This Row],[Codigo_insumo]],BD_Insumos!$B:$E,4),"")</f>
        <v/>
      </c>
      <c r="H1248" s="139"/>
      <c r="I1248" s="5" t="s">
        <v>58</v>
      </c>
      <c r="J1248" s="20" t="str">
        <f t="shared" si="19"/>
        <v/>
      </c>
      <c r="K1248" s="21">
        <f>IF(I1248&lt;&gt;"",SUMIF(Table1[Codigo_servico],A1248,Table1[Subtotal_insumo]),"")</f>
        <v>50.511510875389021</v>
      </c>
      <c r="L1248" s="17" t="str">
        <f>IF(Table1[[#This Row],[Ordem_insumos]]&lt;&gt;0,VLOOKUP(Table1[[#This Row],[Codigo_servico]],Preencher_Orcamento!$B:$D,3,FALSE)*Table1[[#This Row],[Qtde_insumo]],"")</f>
        <v/>
      </c>
      <c r="M1248" s="17" t="str">
        <f>IF(Table1[[#This Row],[Ordem_insumos]]&lt;&gt;0,VLOOKUP(Table1[[#This Row],[Codigo_servico]],Preencher_Orcamento!$B:$D,3,FALSE)*Table1[[#This Row],[Subtotal_insumo]],"")</f>
        <v/>
      </c>
    </row>
    <row r="1249" spans="1:13" x14ac:dyDescent="0.25">
      <c r="A1249" s="6">
        <v>45001</v>
      </c>
      <c r="B1249" s="126">
        <v>1</v>
      </c>
      <c r="C1249" s="133"/>
      <c r="D1249" s="134">
        <v>2099</v>
      </c>
      <c r="E1249" s="7" t="s">
        <v>2205</v>
      </c>
      <c r="F1249" s="8" t="s">
        <v>2140</v>
      </c>
      <c r="G1249" s="16">
        <f>IFERROR(VLOOKUP(Table1[[#This Row],[Codigo_insumo]],BD_Insumos!$B:$E,4),"")</f>
        <v>12.627877718847255</v>
      </c>
      <c r="H1249" s="140">
        <v>4</v>
      </c>
      <c r="I1249" s="9"/>
      <c r="J1249" s="22">
        <f t="shared" si="19"/>
        <v>50.511510875389021</v>
      </c>
      <c r="K1249" s="22" t="str">
        <f>IF(I1249&lt;&gt;"",SUMIF(Table1[Codigo_servico],A1249,Table1[Subtotal_insumo]),"")</f>
        <v/>
      </c>
      <c r="L1249" s="16">
        <f>IF(Table1[[#This Row],[Ordem_insumos]]&lt;&gt;0,VLOOKUP(Table1[[#This Row],[Codigo_servico]],Preencher_Orcamento!$B:$D,3,FALSE)*Table1[[#This Row],[Qtde_insumo]],"")</f>
        <v>0</v>
      </c>
      <c r="M1249" s="16">
        <f>IF(Table1[[#This Row],[Ordem_insumos]]&lt;&gt;0,VLOOKUP(Table1[[#This Row],[Codigo_servico]],Preencher_Orcamento!$B:$D,3,FALSE)*Table1[[#This Row],[Subtotal_insumo]],"")</f>
        <v>0</v>
      </c>
    </row>
    <row r="1250" spans="1:13" x14ac:dyDescent="0.25">
      <c r="A1250" s="3">
        <v>45004</v>
      </c>
      <c r="B1250" s="125">
        <v>0</v>
      </c>
      <c r="C1250" s="131" t="s">
        <v>2616</v>
      </c>
      <c r="D1250" s="132"/>
      <c r="E1250" s="4"/>
      <c r="F1250" s="4"/>
      <c r="G1250" s="17" t="str">
        <f>IFERROR(VLOOKUP(Table1[[#This Row],[Codigo_insumo]],BD_Insumos!$B:$E,4),"")</f>
        <v/>
      </c>
      <c r="H1250" s="139"/>
      <c r="I1250" s="5" t="s">
        <v>58</v>
      </c>
      <c r="J1250" s="20" t="str">
        <f t="shared" si="19"/>
        <v/>
      </c>
      <c r="K1250" s="21">
        <f>IF(I1250&lt;&gt;"",SUMIF(Table1[Codigo_servico],A1250,Table1[Subtotal_insumo]),"")</f>
        <v>37.883633156541762</v>
      </c>
      <c r="L1250" s="17" t="str">
        <f>IF(Table1[[#This Row],[Ordem_insumos]]&lt;&gt;0,VLOOKUP(Table1[[#This Row],[Codigo_servico]],Preencher_Orcamento!$B:$D,3,FALSE)*Table1[[#This Row],[Qtde_insumo]],"")</f>
        <v/>
      </c>
      <c r="M1250" s="17" t="str">
        <f>IF(Table1[[#This Row],[Ordem_insumos]]&lt;&gt;0,VLOOKUP(Table1[[#This Row],[Codigo_servico]],Preencher_Orcamento!$B:$D,3,FALSE)*Table1[[#This Row],[Subtotal_insumo]],"")</f>
        <v/>
      </c>
    </row>
    <row r="1251" spans="1:13" x14ac:dyDescent="0.25">
      <c r="A1251" s="6">
        <v>45004</v>
      </c>
      <c r="B1251" s="126">
        <v>1</v>
      </c>
      <c r="C1251" s="133"/>
      <c r="D1251" s="134">
        <v>2099</v>
      </c>
      <c r="E1251" s="7" t="s">
        <v>2205</v>
      </c>
      <c r="F1251" s="8" t="s">
        <v>2140</v>
      </c>
      <c r="G1251" s="16">
        <f>IFERROR(VLOOKUP(Table1[[#This Row],[Codigo_insumo]],BD_Insumos!$B:$E,4),"")</f>
        <v>12.627877718847255</v>
      </c>
      <c r="H1251" s="140">
        <v>3</v>
      </c>
      <c r="I1251" s="9"/>
      <c r="J1251" s="22">
        <f t="shared" si="19"/>
        <v>37.883633156541762</v>
      </c>
      <c r="K1251" s="22" t="str">
        <f>IF(I1251&lt;&gt;"",SUMIF(Table1[Codigo_servico],A1251,Table1[Subtotal_insumo]),"")</f>
        <v/>
      </c>
      <c r="L1251" s="16">
        <f>IF(Table1[[#This Row],[Ordem_insumos]]&lt;&gt;0,VLOOKUP(Table1[[#This Row],[Codigo_servico]],Preencher_Orcamento!$B:$D,3,FALSE)*Table1[[#This Row],[Qtde_insumo]],"")</f>
        <v>0</v>
      </c>
      <c r="M1251" s="16">
        <f>IF(Table1[[#This Row],[Ordem_insumos]]&lt;&gt;0,VLOOKUP(Table1[[#This Row],[Codigo_servico]],Preencher_Orcamento!$B:$D,3,FALSE)*Table1[[#This Row],[Subtotal_insumo]],"")</f>
        <v>0</v>
      </c>
    </row>
    <row r="1252" spans="1:13" x14ac:dyDescent="0.25">
      <c r="A1252" s="3">
        <v>45007</v>
      </c>
      <c r="B1252" s="125">
        <v>0</v>
      </c>
      <c r="C1252" s="131" t="s">
        <v>2617</v>
      </c>
      <c r="D1252" s="132"/>
      <c r="E1252" s="4"/>
      <c r="F1252" s="4"/>
      <c r="G1252" s="17" t="str">
        <f>IFERROR(VLOOKUP(Table1[[#This Row],[Codigo_insumo]],BD_Insumos!$B:$E,4),"")</f>
        <v/>
      </c>
      <c r="H1252" s="139"/>
      <c r="I1252" s="5" t="s">
        <v>58</v>
      </c>
      <c r="J1252" s="20" t="str">
        <f t="shared" si="19"/>
        <v/>
      </c>
      <c r="K1252" s="21">
        <f>IF(I1252&lt;&gt;"",SUMIF(Table1[Codigo_servico],A1252,Table1[Subtotal_insumo]),"")</f>
        <v>31.56969429711814</v>
      </c>
      <c r="L1252" s="17" t="str">
        <f>IF(Table1[[#This Row],[Ordem_insumos]]&lt;&gt;0,VLOOKUP(Table1[[#This Row],[Codigo_servico]],Preencher_Orcamento!$B:$D,3,FALSE)*Table1[[#This Row],[Qtde_insumo]],"")</f>
        <v/>
      </c>
      <c r="M1252" s="17" t="str">
        <f>IF(Table1[[#This Row],[Ordem_insumos]]&lt;&gt;0,VLOOKUP(Table1[[#This Row],[Codigo_servico]],Preencher_Orcamento!$B:$D,3,FALSE)*Table1[[#This Row],[Subtotal_insumo]],"")</f>
        <v/>
      </c>
    </row>
    <row r="1253" spans="1:13" x14ac:dyDescent="0.25">
      <c r="A1253" s="6">
        <v>45007</v>
      </c>
      <c r="B1253" s="126">
        <v>1</v>
      </c>
      <c r="C1253" s="133"/>
      <c r="D1253" s="134">
        <v>2099</v>
      </c>
      <c r="E1253" s="7" t="s">
        <v>2205</v>
      </c>
      <c r="F1253" s="8" t="s">
        <v>2140</v>
      </c>
      <c r="G1253" s="16">
        <f>IFERROR(VLOOKUP(Table1[[#This Row],[Codigo_insumo]],BD_Insumos!$B:$E,4),"")</f>
        <v>12.627877718847255</v>
      </c>
      <c r="H1253" s="140">
        <v>2.5</v>
      </c>
      <c r="I1253" s="9"/>
      <c r="J1253" s="22">
        <f t="shared" si="19"/>
        <v>31.56969429711814</v>
      </c>
      <c r="K1253" s="22" t="str">
        <f>IF(I1253&lt;&gt;"",SUMIF(Table1[Codigo_servico],A1253,Table1[Subtotal_insumo]),"")</f>
        <v/>
      </c>
      <c r="L1253" s="16">
        <f>IF(Table1[[#This Row],[Ordem_insumos]]&lt;&gt;0,VLOOKUP(Table1[[#This Row],[Codigo_servico]],Preencher_Orcamento!$B:$D,3,FALSE)*Table1[[#This Row],[Qtde_insumo]],"")</f>
        <v>0</v>
      </c>
      <c r="M1253" s="16">
        <f>IF(Table1[[#This Row],[Ordem_insumos]]&lt;&gt;0,VLOOKUP(Table1[[#This Row],[Codigo_servico]],Preencher_Orcamento!$B:$D,3,FALSE)*Table1[[#This Row],[Subtotal_insumo]],"")</f>
        <v>0</v>
      </c>
    </row>
    <row r="1254" spans="1:13" x14ac:dyDescent="0.25">
      <c r="A1254" s="3">
        <v>45009</v>
      </c>
      <c r="B1254" s="125">
        <v>0</v>
      </c>
      <c r="C1254" s="131" t="s">
        <v>2618</v>
      </c>
      <c r="D1254" s="132"/>
      <c r="E1254" s="4"/>
      <c r="F1254" s="4"/>
      <c r="G1254" s="17" t="str">
        <f>IFERROR(VLOOKUP(Table1[[#This Row],[Codigo_insumo]],BD_Insumos!$B:$E,4),"")</f>
        <v/>
      </c>
      <c r="H1254" s="139"/>
      <c r="I1254" s="5" t="s">
        <v>58</v>
      </c>
      <c r="J1254" s="20" t="str">
        <f t="shared" si="19"/>
        <v/>
      </c>
      <c r="K1254" s="21">
        <f>IF(I1254&lt;&gt;"",SUMIF(Table1[Codigo_servico],A1254,Table1[Subtotal_insumo]),"")</f>
        <v>164.16241034501431</v>
      </c>
      <c r="L1254" s="17" t="str">
        <f>IF(Table1[[#This Row],[Ordem_insumos]]&lt;&gt;0,VLOOKUP(Table1[[#This Row],[Codigo_servico]],Preencher_Orcamento!$B:$D,3,FALSE)*Table1[[#This Row],[Qtde_insumo]],"")</f>
        <v/>
      </c>
      <c r="M1254" s="17" t="str">
        <f>IF(Table1[[#This Row],[Ordem_insumos]]&lt;&gt;0,VLOOKUP(Table1[[#This Row],[Codigo_servico]],Preencher_Orcamento!$B:$D,3,FALSE)*Table1[[#This Row],[Subtotal_insumo]],"")</f>
        <v/>
      </c>
    </row>
    <row r="1255" spans="1:13" x14ac:dyDescent="0.25">
      <c r="A1255" s="6">
        <v>45009</v>
      </c>
      <c r="B1255" s="126">
        <v>1</v>
      </c>
      <c r="C1255" s="133"/>
      <c r="D1255" s="134">
        <v>2099</v>
      </c>
      <c r="E1255" s="7" t="s">
        <v>2205</v>
      </c>
      <c r="F1255" s="8" t="s">
        <v>2140</v>
      </c>
      <c r="G1255" s="16">
        <f>IFERROR(VLOOKUP(Table1[[#This Row],[Codigo_insumo]],BD_Insumos!$B:$E,4),"")</f>
        <v>12.627877718847255</v>
      </c>
      <c r="H1255" s="140">
        <v>13</v>
      </c>
      <c r="I1255" s="9"/>
      <c r="J1255" s="22">
        <f t="shared" si="19"/>
        <v>164.16241034501431</v>
      </c>
      <c r="K1255" s="22" t="str">
        <f>IF(I1255&lt;&gt;"",SUMIF(Table1[Codigo_servico],A1255,Table1[Subtotal_insumo]),"")</f>
        <v/>
      </c>
      <c r="L1255" s="16">
        <f>IF(Table1[[#This Row],[Ordem_insumos]]&lt;&gt;0,VLOOKUP(Table1[[#This Row],[Codigo_servico]],Preencher_Orcamento!$B:$D,3,FALSE)*Table1[[#This Row],[Qtde_insumo]],"")</f>
        <v>0</v>
      </c>
      <c r="M1255" s="16">
        <f>IF(Table1[[#This Row],[Ordem_insumos]]&lt;&gt;0,VLOOKUP(Table1[[#This Row],[Codigo_servico]],Preencher_Orcamento!$B:$D,3,FALSE)*Table1[[#This Row],[Subtotal_insumo]],"")</f>
        <v>0</v>
      </c>
    </row>
    <row r="1256" spans="1:13" x14ac:dyDescent="0.25">
      <c r="A1256" s="3">
        <v>45010</v>
      </c>
      <c r="B1256" s="125">
        <v>0</v>
      </c>
      <c r="C1256" s="131" t="s">
        <v>2619</v>
      </c>
      <c r="D1256" s="132"/>
      <c r="E1256" s="4"/>
      <c r="F1256" s="4"/>
      <c r="G1256" s="17" t="str">
        <f>IFERROR(VLOOKUP(Table1[[#This Row],[Codigo_insumo]],BD_Insumos!$B:$E,4),"")</f>
        <v/>
      </c>
      <c r="H1256" s="139"/>
      <c r="I1256" s="5" t="s">
        <v>170</v>
      </c>
      <c r="J1256" s="20" t="str">
        <f t="shared" si="19"/>
        <v/>
      </c>
      <c r="K1256" s="21">
        <f>IF(I1256&lt;&gt;"",SUMIF(Table1[Codigo_servico],A1256,Table1[Subtotal_insumo]),"")</f>
        <v>6.3139388594236276</v>
      </c>
      <c r="L1256" s="17" t="str">
        <f>IF(Table1[[#This Row],[Ordem_insumos]]&lt;&gt;0,VLOOKUP(Table1[[#This Row],[Codigo_servico]],Preencher_Orcamento!$B:$D,3,FALSE)*Table1[[#This Row],[Qtde_insumo]],"")</f>
        <v/>
      </c>
      <c r="M1256" s="17" t="str">
        <f>IF(Table1[[#This Row],[Ordem_insumos]]&lt;&gt;0,VLOOKUP(Table1[[#This Row],[Codigo_servico]],Preencher_Orcamento!$B:$D,3,FALSE)*Table1[[#This Row],[Subtotal_insumo]],"")</f>
        <v/>
      </c>
    </row>
    <row r="1257" spans="1:13" x14ac:dyDescent="0.25">
      <c r="A1257" s="6">
        <v>45010</v>
      </c>
      <c r="B1257" s="126">
        <v>1</v>
      </c>
      <c r="C1257" s="133"/>
      <c r="D1257" s="134">
        <v>2099</v>
      </c>
      <c r="E1257" s="7" t="s">
        <v>2205</v>
      </c>
      <c r="F1257" s="8" t="s">
        <v>2140</v>
      </c>
      <c r="G1257" s="16">
        <f>IFERROR(VLOOKUP(Table1[[#This Row],[Codigo_insumo]],BD_Insumos!$B:$E,4),"")</f>
        <v>12.627877718847255</v>
      </c>
      <c r="H1257" s="140">
        <v>0.5</v>
      </c>
      <c r="I1257" s="9"/>
      <c r="J1257" s="22">
        <f t="shared" si="19"/>
        <v>6.3139388594236276</v>
      </c>
      <c r="K1257" s="22" t="str">
        <f>IF(I1257&lt;&gt;"",SUMIF(Table1[Codigo_servico],A1257,Table1[Subtotal_insumo]),"")</f>
        <v/>
      </c>
      <c r="L1257" s="16">
        <f>IF(Table1[[#This Row],[Ordem_insumos]]&lt;&gt;0,VLOOKUP(Table1[[#This Row],[Codigo_servico]],Preencher_Orcamento!$B:$D,3,FALSE)*Table1[[#This Row],[Qtde_insumo]],"")</f>
        <v>0</v>
      </c>
      <c r="M1257" s="16">
        <f>IF(Table1[[#This Row],[Ordem_insumos]]&lt;&gt;0,VLOOKUP(Table1[[#This Row],[Codigo_servico]],Preencher_Orcamento!$B:$D,3,FALSE)*Table1[[#This Row],[Subtotal_insumo]],"")</f>
        <v>0</v>
      </c>
    </row>
    <row r="1258" spans="1:13" x14ac:dyDescent="0.25">
      <c r="A1258" s="3">
        <v>45015</v>
      </c>
      <c r="B1258" s="125">
        <v>0</v>
      </c>
      <c r="C1258" s="131" t="s">
        <v>2620</v>
      </c>
      <c r="D1258" s="132"/>
      <c r="E1258" s="4"/>
      <c r="F1258" s="4"/>
      <c r="G1258" s="17" t="str">
        <f>IFERROR(VLOOKUP(Table1[[#This Row],[Codigo_insumo]],BD_Insumos!$B:$E,4),"")</f>
        <v/>
      </c>
      <c r="H1258" s="139"/>
      <c r="I1258" s="5" t="s">
        <v>170</v>
      </c>
      <c r="J1258" s="20" t="str">
        <f t="shared" si="19"/>
        <v/>
      </c>
      <c r="K1258" s="21">
        <f>IF(I1258&lt;&gt;"",SUMIF(Table1[Codigo_servico],A1258,Table1[Subtotal_insumo]),"")</f>
        <v>5.0511510875389023</v>
      </c>
      <c r="L1258" s="17" t="str">
        <f>IF(Table1[[#This Row],[Ordem_insumos]]&lt;&gt;0,VLOOKUP(Table1[[#This Row],[Codigo_servico]],Preencher_Orcamento!$B:$D,3,FALSE)*Table1[[#This Row],[Qtde_insumo]],"")</f>
        <v/>
      </c>
      <c r="M1258" s="17" t="str">
        <f>IF(Table1[[#This Row],[Ordem_insumos]]&lt;&gt;0,VLOOKUP(Table1[[#This Row],[Codigo_servico]],Preencher_Orcamento!$B:$D,3,FALSE)*Table1[[#This Row],[Subtotal_insumo]],"")</f>
        <v/>
      </c>
    </row>
    <row r="1259" spans="1:13" x14ac:dyDescent="0.25">
      <c r="A1259" s="6">
        <v>45015</v>
      </c>
      <c r="B1259" s="126">
        <v>1</v>
      </c>
      <c r="C1259" s="133"/>
      <c r="D1259" s="134">
        <v>2099</v>
      </c>
      <c r="E1259" s="7" t="s">
        <v>2205</v>
      </c>
      <c r="F1259" s="8" t="s">
        <v>2140</v>
      </c>
      <c r="G1259" s="16">
        <f>IFERROR(VLOOKUP(Table1[[#This Row],[Codigo_insumo]],BD_Insumos!$B:$E,4),"")</f>
        <v>12.627877718847255</v>
      </c>
      <c r="H1259" s="140">
        <v>0.4</v>
      </c>
      <c r="I1259" s="9"/>
      <c r="J1259" s="22">
        <f t="shared" si="19"/>
        <v>5.0511510875389023</v>
      </c>
      <c r="K1259" s="22" t="str">
        <f>IF(I1259&lt;&gt;"",SUMIF(Table1[Codigo_servico],A1259,Table1[Subtotal_insumo]),"")</f>
        <v/>
      </c>
      <c r="L1259" s="16">
        <f>IF(Table1[[#This Row],[Ordem_insumos]]&lt;&gt;0,VLOOKUP(Table1[[#This Row],[Codigo_servico]],Preencher_Orcamento!$B:$D,3,FALSE)*Table1[[#This Row],[Qtde_insumo]],"")</f>
        <v>0</v>
      </c>
      <c r="M1259" s="16">
        <f>IF(Table1[[#This Row],[Ordem_insumos]]&lt;&gt;0,VLOOKUP(Table1[[#This Row],[Codigo_servico]],Preencher_Orcamento!$B:$D,3,FALSE)*Table1[[#This Row],[Subtotal_insumo]],"")</f>
        <v>0</v>
      </c>
    </row>
    <row r="1260" spans="1:13" x14ac:dyDescent="0.25">
      <c r="A1260" s="3">
        <v>46005</v>
      </c>
      <c r="B1260" s="125">
        <v>0</v>
      </c>
      <c r="C1260" s="131" t="s">
        <v>2621</v>
      </c>
      <c r="D1260" s="132"/>
      <c r="E1260" s="4"/>
      <c r="F1260" s="4"/>
      <c r="G1260" s="17" t="str">
        <f>IFERROR(VLOOKUP(Table1[[#This Row],[Codigo_insumo]],BD_Insumos!$B:$E,4),"")</f>
        <v/>
      </c>
      <c r="H1260" s="139"/>
      <c r="I1260" s="5" t="s">
        <v>58</v>
      </c>
      <c r="J1260" s="20" t="str">
        <f t="shared" si="19"/>
        <v/>
      </c>
      <c r="K1260" s="21">
        <f>IF(I1260&lt;&gt;"",SUMIF(Table1[Codigo_servico],A1260,Table1[Subtotal_insumo]),"")</f>
        <v>82.081205172507154</v>
      </c>
      <c r="L1260" s="17" t="str">
        <f>IF(Table1[[#This Row],[Ordem_insumos]]&lt;&gt;0,VLOOKUP(Table1[[#This Row],[Codigo_servico]],Preencher_Orcamento!$B:$D,3,FALSE)*Table1[[#This Row],[Qtde_insumo]],"")</f>
        <v/>
      </c>
      <c r="M1260" s="17" t="str">
        <f>IF(Table1[[#This Row],[Ordem_insumos]]&lt;&gt;0,VLOOKUP(Table1[[#This Row],[Codigo_servico]],Preencher_Orcamento!$B:$D,3,FALSE)*Table1[[#This Row],[Subtotal_insumo]],"")</f>
        <v/>
      </c>
    </row>
    <row r="1261" spans="1:13" x14ac:dyDescent="0.25">
      <c r="A1261" s="6">
        <v>46005</v>
      </c>
      <c r="B1261" s="126">
        <v>1</v>
      </c>
      <c r="C1261" s="133"/>
      <c r="D1261" s="134">
        <v>2099</v>
      </c>
      <c r="E1261" s="7" t="s">
        <v>2205</v>
      </c>
      <c r="F1261" s="8" t="s">
        <v>2140</v>
      </c>
      <c r="G1261" s="16">
        <f>IFERROR(VLOOKUP(Table1[[#This Row],[Codigo_insumo]],BD_Insumos!$B:$E,4),"")</f>
        <v>12.627877718847255</v>
      </c>
      <c r="H1261" s="140">
        <v>6.5</v>
      </c>
      <c r="I1261" s="9"/>
      <c r="J1261" s="22">
        <f t="shared" si="19"/>
        <v>82.081205172507154</v>
      </c>
      <c r="K1261" s="22" t="str">
        <f>IF(I1261&lt;&gt;"",SUMIF(Table1[Codigo_servico],A1261,Table1[Subtotal_insumo]),"")</f>
        <v/>
      </c>
      <c r="L1261" s="16">
        <f>IF(Table1[[#This Row],[Ordem_insumos]]&lt;&gt;0,VLOOKUP(Table1[[#This Row],[Codigo_servico]],Preencher_Orcamento!$B:$D,3,FALSE)*Table1[[#This Row],[Qtde_insumo]],"")</f>
        <v>0</v>
      </c>
      <c r="M1261" s="16">
        <f>IF(Table1[[#This Row],[Ordem_insumos]]&lt;&gt;0,VLOOKUP(Table1[[#This Row],[Codigo_servico]],Preencher_Orcamento!$B:$D,3,FALSE)*Table1[[#This Row],[Subtotal_insumo]],"")</f>
        <v>0</v>
      </c>
    </row>
    <row r="1262" spans="1:13" x14ac:dyDescent="0.25">
      <c r="A1262" s="3">
        <v>46007</v>
      </c>
      <c r="B1262" s="125">
        <v>0</v>
      </c>
      <c r="C1262" s="131" t="s">
        <v>2622</v>
      </c>
      <c r="D1262" s="132"/>
      <c r="E1262" s="4"/>
      <c r="F1262" s="4"/>
      <c r="G1262" s="17" t="str">
        <f>IFERROR(VLOOKUP(Table1[[#This Row],[Codigo_insumo]],BD_Insumos!$B:$E,4),"")</f>
        <v/>
      </c>
      <c r="H1262" s="139"/>
      <c r="I1262" s="5" t="s">
        <v>170</v>
      </c>
      <c r="J1262" s="20" t="str">
        <f t="shared" si="19"/>
        <v/>
      </c>
      <c r="K1262" s="21">
        <f>IF(I1262&lt;&gt;"",SUMIF(Table1[Codigo_servico],A1262,Table1[Subtotal_insumo]),"")</f>
        <v>12.627877718847255</v>
      </c>
      <c r="L1262" s="17" t="str">
        <f>IF(Table1[[#This Row],[Ordem_insumos]]&lt;&gt;0,VLOOKUP(Table1[[#This Row],[Codigo_servico]],Preencher_Orcamento!$B:$D,3,FALSE)*Table1[[#This Row],[Qtde_insumo]],"")</f>
        <v/>
      </c>
      <c r="M1262" s="17" t="str">
        <f>IF(Table1[[#This Row],[Ordem_insumos]]&lt;&gt;0,VLOOKUP(Table1[[#This Row],[Codigo_servico]],Preencher_Orcamento!$B:$D,3,FALSE)*Table1[[#This Row],[Subtotal_insumo]],"")</f>
        <v/>
      </c>
    </row>
    <row r="1263" spans="1:13" x14ac:dyDescent="0.25">
      <c r="A1263" s="6">
        <v>46007</v>
      </c>
      <c r="B1263" s="126">
        <v>1</v>
      </c>
      <c r="C1263" s="133"/>
      <c r="D1263" s="134">
        <v>2099</v>
      </c>
      <c r="E1263" s="7" t="s">
        <v>2205</v>
      </c>
      <c r="F1263" s="8" t="s">
        <v>2140</v>
      </c>
      <c r="G1263" s="16">
        <f>IFERROR(VLOOKUP(Table1[[#This Row],[Codigo_insumo]],BD_Insumos!$B:$E,4),"")</f>
        <v>12.627877718847255</v>
      </c>
      <c r="H1263" s="140">
        <v>1</v>
      </c>
      <c r="I1263" s="9"/>
      <c r="J1263" s="22">
        <f t="shared" si="19"/>
        <v>12.627877718847255</v>
      </c>
      <c r="K1263" s="22" t="str">
        <f>IF(I1263&lt;&gt;"",SUMIF(Table1[Codigo_servico],A1263,Table1[Subtotal_insumo]),"")</f>
        <v/>
      </c>
      <c r="L1263" s="16">
        <f>IF(Table1[[#This Row],[Ordem_insumos]]&lt;&gt;0,VLOOKUP(Table1[[#This Row],[Codigo_servico]],Preencher_Orcamento!$B:$D,3,FALSE)*Table1[[#This Row],[Qtde_insumo]],"")</f>
        <v>0</v>
      </c>
      <c r="M1263" s="16">
        <f>IF(Table1[[#This Row],[Ordem_insumos]]&lt;&gt;0,VLOOKUP(Table1[[#This Row],[Codigo_servico]],Preencher_Orcamento!$B:$D,3,FALSE)*Table1[[#This Row],[Subtotal_insumo]],"")</f>
        <v>0</v>
      </c>
    </row>
    <row r="1264" spans="1:13" x14ac:dyDescent="0.25">
      <c r="A1264" s="3">
        <v>46010</v>
      </c>
      <c r="B1264" s="125">
        <v>0</v>
      </c>
      <c r="C1264" s="131" t="s">
        <v>2623</v>
      </c>
      <c r="D1264" s="132"/>
      <c r="E1264" s="4"/>
      <c r="F1264" s="4"/>
      <c r="G1264" s="17" t="str">
        <f>IFERROR(VLOOKUP(Table1[[#This Row],[Codigo_insumo]],BD_Insumos!$B:$E,4),"")</f>
        <v/>
      </c>
      <c r="H1264" s="139"/>
      <c r="I1264" s="5" t="s">
        <v>170</v>
      </c>
      <c r="J1264" s="20" t="str">
        <f t="shared" si="19"/>
        <v/>
      </c>
      <c r="K1264" s="21">
        <f>IF(I1264&lt;&gt;"",SUMIF(Table1[Codigo_servico],A1264,Table1[Subtotal_insumo]),"")</f>
        <v>12.627877718847255</v>
      </c>
      <c r="L1264" s="17" t="str">
        <f>IF(Table1[[#This Row],[Ordem_insumos]]&lt;&gt;0,VLOOKUP(Table1[[#This Row],[Codigo_servico]],Preencher_Orcamento!$B:$D,3,FALSE)*Table1[[#This Row],[Qtde_insumo]],"")</f>
        <v/>
      </c>
      <c r="M1264" s="17" t="str">
        <f>IF(Table1[[#This Row],[Ordem_insumos]]&lt;&gt;0,VLOOKUP(Table1[[#This Row],[Codigo_servico]],Preencher_Orcamento!$B:$D,3,FALSE)*Table1[[#This Row],[Subtotal_insumo]],"")</f>
        <v/>
      </c>
    </row>
    <row r="1265" spans="1:13" x14ac:dyDescent="0.25">
      <c r="A1265" s="6">
        <v>46010</v>
      </c>
      <c r="B1265" s="126">
        <v>1</v>
      </c>
      <c r="C1265" s="133"/>
      <c r="D1265" s="134">
        <v>2099</v>
      </c>
      <c r="E1265" s="7" t="s">
        <v>2205</v>
      </c>
      <c r="F1265" s="8" t="s">
        <v>2140</v>
      </c>
      <c r="G1265" s="16">
        <f>IFERROR(VLOOKUP(Table1[[#This Row],[Codigo_insumo]],BD_Insumos!$B:$E,4),"")</f>
        <v>12.627877718847255</v>
      </c>
      <c r="H1265" s="140">
        <v>1</v>
      </c>
      <c r="I1265" s="9"/>
      <c r="J1265" s="22">
        <f t="shared" si="19"/>
        <v>12.627877718847255</v>
      </c>
      <c r="K1265" s="22" t="str">
        <f>IF(I1265&lt;&gt;"",SUMIF(Table1[Codigo_servico],A1265,Table1[Subtotal_insumo]),"")</f>
        <v/>
      </c>
      <c r="L1265" s="16">
        <f>IF(Table1[[#This Row],[Ordem_insumos]]&lt;&gt;0,VLOOKUP(Table1[[#This Row],[Codigo_servico]],Preencher_Orcamento!$B:$D,3,FALSE)*Table1[[#This Row],[Qtde_insumo]],"")</f>
        <v>0</v>
      </c>
      <c r="M1265" s="16">
        <f>IF(Table1[[#This Row],[Ordem_insumos]]&lt;&gt;0,VLOOKUP(Table1[[#This Row],[Codigo_servico]],Preencher_Orcamento!$B:$D,3,FALSE)*Table1[[#This Row],[Subtotal_insumo]],"")</f>
        <v>0</v>
      </c>
    </row>
    <row r="1266" spans="1:13" x14ac:dyDescent="0.25">
      <c r="A1266" s="3">
        <v>46015</v>
      </c>
      <c r="B1266" s="125">
        <v>0</v>
      </c>
      <c r="C1266" s="131" t="s">
        <v>2624</v>
      </c>
      <c r="D1266" s="132"/>
      <c r="E1266" s="4"/>
      <c r="F1266" s="4"/>
      <c r="G1266" s="17" t="str">
        <f>IFERROR(VLOOKUP(Table1[[#This Row],[Codigo_insumo]],BD_Insumos!$B:$E,4),"")</f>
        <v/>
      </c>
      <c r="H1266" s="139"/>
      <c r="I1266" s="5" t="s">
        <v>170</v>
      </c>
      <c r="J1266" s="20" t="str">
        <f t="shared" si="19"/>
        <v/>
      </c>
      <c r="K1266" s="21">
        <f>IF(I1266&lt;&gt;"",SUMIF(Table1[Codigo_servico],A1266,Table1[Subtotal_insumo]),"")</f>
        <v>6.3027756103020067</v>
      </c>
      <c r="L1266" s="17" t="str">
        <f>IF(Table1[[#This Row],[Ordem_insumos]]&lt;&gt;0,VLOOKUP(Table1[[#This Row],[Codigo_servico]],Preencher_Orcamento!$B:$D,3,FALSE)*Table1[[#This Row],[Qtde_insumo]],"")</f>
        <v/>
      </c>
      <c r="M1266" s="17" t="str">
        <f>IF(Table1[[#This Row],[Ordem_insumos]]&lt;&gt;0,VLOOKUP(Table1[[#This Row],[Codigo_servico]],Preencher_Orcamento!$B:$D,3,FALSE)*Table1[[#This Row],[Subtotal_insumo]],"")</f>
        <v/>
      </c>
    </row>
    <row r="1267" spans="1:13" x14ac:dyDescent="0.25">
      <c r="A1267" s="6">
        <v>46015</v>
      </c>
      <c r="B1267" s="126">
        <v>1</v>
      </c>
      <c r="C1267" s="133"/>
      <c r="D1267" s="134">
        <v>2013</v>
      </c>
      <c r="E1267" s="7" t="s">
        <v>2184</v>
      </c>
      <c r="F1267" s="8" t="s">
        <v>2140</v>
      </c>
      <c r="G1267" s="16">
        <f>IFERROR(VLOOKUP(Table1[[#This Row],[Codigo_insumo]],BD_Insumos!$B:$E,4),"")</f>
        <v>15.756939025755017</v>
      </c>
      <c r="H1267" s="140">
        <v>0.4</v>
      </c>
      <c r="I1267" s="9"/>
      <c r="J1267" s="22">
        <f t="shared" si="19"/>
        <v>6.3027756103020067</v>
      </c>
      <c r="K1267" s="22" t="str">
        <f>IF(I1267&lt;&gt;"",SUMIF(Table1[Codigo_servico],A1267,Table1[Subtotal_insumo]),"")</f>
        <v/>
      </c>
      <c r="L1267" s="16">
        <f>IF(Table1[[#This Row],[Ordem_insumos]]&lt;&gt;0,VLOOKUP(Table1[[#This Row],[Codigo_servico]],Preencher_Orcamento!$B:$D,3,FALSE)*Table1[[#This Row],[Qtde_insumo]],"")</f>
        <v>0</v>
      </c>
      <c r="M1267" s="16">
        <f>IF(Table1[[#This Row],[Ordem_insumos]]&lt;&gt;0,VLOOKUP(Table1[[#This Row],[Codigo_servico]],Preencher_Orcamento!$B:$D,3,FALSE)*Table1[[#This Row],[Subtotal_insumo]],"")</f>
        <v>0</v>
      </c>
    </row>
    <row r="1268" spans="1:13" x14ac:dyDescent="0.25">
      <c r="A1268" s="3">
        <v>46016</v>
      </c>
      <c r="B1268" s="125">
        <v>0</v>
      </c>
      <c r="C1268" s="131" t="s">
        <v>2625</v>
      </c>
      <c r="D1268" s="132"/>
      <c r="E1268" s="4"/>
      <c r="F1268" s="4"/>
      <c r="G1268" s="17" t="str">
        <f>IFERROR(VLOOKUP(Table1[[#This Row],[Codigo_insumo]],BD_Insumos!$B:$E,4),"")</f>
        <v/>
      </c>
      <c r="H1268" s="139"/>
      <c r="I1268" s="5" t="s">
        <v>170</v>
      </c>
      <c r="J1268" s="20" t="str">
        <f t="shared" si="19"/>
        <v/>
      </c>
      <c r="K1268" s="21">
        <f>IF(I1268&lt;&gt;"",SUMIF(Table1[Codigo_servico],A1268,Table1[Subtotal_insumo]),"")</f>
        <v>12.605551220604013</v>
      </c>
      <c r="L1268" s="17" t="str">
        <f>IF(Table1[[#This Row],[Ordem_insumos]]&lt;&gt;0,VLOOKUP(Table1[[#This Row],[Codigo_servico]],Preencher_Orcamento!$B:$D,3,FALSE)*Table1[[#This Row],[Qtde_insumo]],"")</f>
        <v/>
      </c>
      <c r="M1268" s="17" t="str">
        <f>IF(Table1[[#This Row],[Ordem_insumos]]&lt;&gt;0,VLOOKUP(Table1[[#This Row],[Codigo_servico]],Preencher_Orcamento!$B:$D,3,FALSE)*Table1[[#This Row],[Subtotal_insumo]],"")</f>
        <v/>
      </c>
    </row>
    <row r="1269" spans="1:13" x14ac:dyDescent="0.25">
      <c r="A1269" s="6">
        <v>46016</v>
      </c>
      <c r="B1269" s="126">
        <v>1</v>
      </c>
      <c r="C1269" s="133"/>
      <c r="D1269" s="134">
        <v>2013</v>
      </c>
      <c r="E1269" s="7" t="s">
        <v>2184</v>
      </c>
      <c r="F1269" s="8" t="s">
        <v>2140</v>
      </c>
      <c r="G1269" s="16">
        <f>IFERROR(VLOOKUP(Table1[[#This Row],[Codigo_insumo]],BD_Insumos!$B:$E,4),"")</f>
        <v>15.756939025755017</v>
      </c>
      <c r="H1269" s="140">
        <v>0.8</v>
      </c>
      <c r="I1269" s="9"/>
      <c r="J1269" s="22">
        <f t="shared" si="19"/>
        <v>12.605551220604013</v>
      </c>
      <c r="K1269" s="22" t="str">
        <f>IF(I1269&lt;&gt;"",SUMIF(Table1[Codigo_servico],A1269,Table1[Subtotal_insumo]),"")</f>
        <v/>
      </c>
      <c r="L1269" s="16">
        <f>IF(Table1[[#This Row],[Ordem_insumos]]&lt;&gt;0,VLOOKUP(Table1[[#This Row],[Codigo_servico]],Preencher_Orcamento!$B:$D,3,FALSE)*Table1[[#This Row],[Qtde_insumo]],"")</f>
        <v>0</v>
      </c>
      <c r="M1269" s="16">
        <f>IF(Table1[[#This Row],[Ordem_insumos]]&lt;&gt;0,VLOOKUP(Table1[[#This Row],[Codigo_servico]],Preencher_Orcamento!$B:$D,3,FALSE)*Table1[[#This Row],[Subtotal_insumo]],"")</f>
        <v>0</v>
      </c>
    </row>
    <row r="1270" spans="1:13" x14ac:dyDescent="0.25">
      <c r="A1270" s="3">
        <v>46019</v>
      </c>
      <c r="B1270" s="125">
        <v>0</v>
      </c>
      <c r="C1270" s="131" t="s">
        <v>2626</v>
      </c>
      <c r="D1270" s="132"/>
      <c r="E1270" s="4"/>
      <c r="F1270" s="4"/>
      <c r="G1270" s="17" t="str">
        <f>IFERROR(VLOOKUP(Table1[[#This Row],[Codigo_insumo]],BD_Insumos!$B:$E,4),"")</f>
        <v/>
      </c>
      <c r="H1270" s="139"/>
      <c r="I1270" s="5" t="s">
        <v>170</v>
      </c>
      <c r="J1270" s="20" t="str">
        <f t="shared" si="19"/>
        <v/>
      </c>
      <c r="K1270" s="21">
        <f>IF(I1270&lt;&gt;"",SUMIF(Table1[Codigo_servico],A1270,Table1[Subtotal_insumo]),"")</f>
        <v>18.90832683090602</v>
      </c>
      <c r="L1270" s="17" t="str">
        <f>IF(Table1[[#This Row],[Ordem_insumos]]&lt;&gt;0,VLOOKUP(Table1[[#This Row],[Codigo_servico]],Preencher_Orcamento!$B:$D,3,FALSE)*Table1[[#This Row],[Qtde_insumo]],"")</f>
        <v/>
      </c>
      <c r="M1270" s="17" t="str">
        <f>IF(Table1[[#This Row],[Ordem_insumos]]&lt;&gt;0,VLOOKUP(Table1[[#This Row],[Codigo_servico]],Preencher_Orcamento!$B:$D,3,FALSE)*Table1[[#This Row],[Subtotal_insumo]],"")</f>
        <v/>
      </c>
    </row>
    <row r="1271" spans="1:13" x14ac:dyDescent="0.25">
      <c r="A1271" s="6">
        <v>46019</v>
      </c>
      <c r="B1271" s="126">
        <v>1</v>
      </c>
      <c r="C1271" s="133"/>
      <c r="D1271" s="134">
        <v>2013</v>
      </c>
      <c r="E1271" s="7" t="s">
        <v>2184</v>
      </c>
      <c r="F1271" s="8" t="s">
        <v>2140</v>
      </c>
      <c r="G1271" s="16">
        <f>IFERROR(VLOOKUP(Table1[[#This Row],[Codigo_insumo]],BD_Insumos!$B:$E,4),"")</f>
        <v>15.756939025755017</v>
      </c>
      <c r="H1271" s="140">
        <v>1.2</v>
      </c>
      <c r="I1271" s="9"/>
      <c r="J1271" s="22">
        <f t="shared" si="19"/>
        <v>18.90832683090602</v>
      </c>
      <c r="K1271" s="22" t="str">
        <f>IF(I1271&lt;&gt;"",SUMIF(Table1[Codigo_servico],A1271,Table1[Subtotal_insumo]),"")</f>
        <v/>
      </c>
      <c r="L1271" s="16">
        <f>IF(Table1[[#This Row],[Ordem_insumos]]&lt;&gt;0,VLOOKUP(Table1[[#This Row],[Codigo_servico]],Preencher_Orcamento!$B:$D,3,FALSE)*Table1[[#This Row],[Qtde_insumo]],"")</f>
        <v>0</v>
      </c>
      <c r="M1271" s="16">
        <f>IF(Table1[[#This Row],[Ordem_insumos]]&lt;&gt;0,VLOOKUP(Table1[[#This Row],[Codigo_servico]],Preencher_Orcamento!$B:$D,3,FALSE)*Table1[[#This Row],[Subtotal_insumo]],"")</f>
        <v>0</v>
      </c>
    </row>
    <row r="1272" spans="1:13" x14ac:dyDescent="0.25">
      <c r="A1272" s="3">
        <v>47010</v>
      </c>
      <c r="B1272" s="125">
        <v>0</v>
      </c>
      <c r="C1272" s="131" t="s">
        <v>2627</v>
      </c>
      <c r="D1272" s="132"/>
      <c r="E1272" s="4"/>
      <c r="F1272" s="4"/>
      <c r="G1272" s="17" t="str">
        <f>IFERROR(VLOOKUP(Table1[[#This Row],[Codigo_insumo]],BD_Insumos!$B:$E,4),"")</f>
        <v/>
      </c>
      <c r="H1272" s="139"/>
      <c r="I1272" s="5" t="s">
        <v>170</v>
      </c>
      <c r="J1272" s="20" t="str">
        <f t="shared" si="19"/>
        <v/>
      </c>
      <c r="K1272" s="21">
        <f>IF(I1272&lt;&gt;"",SUMIF(Table1[Codigo_servico],A1272,Table1[Subtotal_insumo]),"")</f>
        <v>39.652092910577672</v>
      </c>
      <c r="L1272" s="17" t="str">
        <f>IF(Table1[[#This Row],[Ordem_insumos]]&lt;&gt;0,VLOOKUP(Table1[[#This Row],[Codigo_servico]],Preencher_Orcamento!$B:$D,3,FALSE)*Table1[[#This Row],[Qtde_insumo]],"")</f>
        <v/>
      </c>
      <c r="M1272" s="17" t="str">
        <f>IF(Table1[[#This Row],[Ordem_insumos]]&lt;&gt;0,VLOOKUP(Table1[[#This Row],[Codigo_servico]],Preencher_Orcamento!$B:$D,3,FALSE)*Table1[[#This Row],[Subtotal_insumo]],"")</f>
        <v/>
      </c>
    </row>
    <row r="1273" spans="1:13" x14ac:dyDescent="0.25">
      <c r="A1273" s="6">
        <v>47010</v>
      </c>
      <c r="B1273" s="126">
        <v>1</v>
      </c>
      <c r="C1273" s="133"/>
      <c r="D1273" s="134">
        <v>2020</v>
      </c>
      <c r="E1273" s="7" t="s">
        <v>2188</v>
      </c>
      <c r="F1273" s="8" t="s">
        <v>2140</v>
      </c>
      <c r="G1273" s="16">
        <f>IFERROR(VLOOKUP(Table1[[#This Row],[Codigo_insumo]],BD_Insumos!$B:$E,4),"")</f>
        <v>15.860837164231068</v>
      </c>
      <c r="H1273" s="140">
        <v>2.5</v>
      </c>
      <c r="I1273" s="9"/>
      <c r="J1273" s="22">
        <f t="shared" si="19"/>
        <v>39.652092910577672</v>
      </c>
      <c r="K1273" s="22" t="str">
        <f>IF(I1273&lt;&gt;"",SUMIF(Table1[Codigo_servico],A1273,Table1[Subtotal_insumo]),"")</f>
        <v/>
      </c>
      <c r="L1273" s="16">
        <f>IF(Table1[[#This Row],[Ordem_insumos]]&lt;&gt;0,VLOOKUP(Table1[[#This Row],[Codigo_servico]],Preencher_Orcamento!$B:$D,3,FALSE)*Table1[[#This Row],[Qtde_insumo]],"")</f>
        <v>0</v>
      </c>
      <c r="M1273" s="16">
        <f>IF(Table1[[#This Row],[Ordem_insumos]]&lt;&gt;0,VLOOKUP(Table1[[#This Row],[Codigo_servico]],Preencher_Orcamento!$B:$D,3,FALSE)*Table1[[#This Row],[Subtotal_insumo]],"")</f>
        <v>0</v>
      </c>
    </row>
    <row r="1274" spans="1:13" x14ac:dyDescent="0.25">
      <c r="A1274" s="3">
        <v>47015</v>
      </c>
      <c r="B1274" s="125">
        <v>0</v>
      </c>
      <c r="C1274" s="131" t="s">
        <v>2628</v>
      </c>
      <c r="D1274" s="132"/>
      <c r="E1274" s="4"/>
      <c r="F1274" s="4"/>
      <c r="G1274" s="17" t="str">
        <f>IFERROR(VLOOKUP(Table1[[#This Row],[Codigo_insumo]],BD_Insumos!$B:$E,4),"")</f>
        <v/>
      </c>
      <c r="H1274" s="139"/>
      <c r="I1274" s="5" t="s">
        <v>170</v>
      </c>
      <c r="J1274" s="20" t="str">
        <f t="shared" si="19"/>
        <v/>
      </c>
      <c r="K1274" s="21">
        <f>IF(I1274&lt;&gt;"",SUMIF(Table1[Codigo_servico],A1274,Table1[Subtotal_insumo]),"")</f>
        <v>12.014449694519618</v>
      </c>
      <c r="L1274" s="17" t="str">
        <f>IF(Table1[[#This Row],[Ordem_insumos]]&lt;&gt;0,VLOOKUP(Table1[[#This Row],[Codigo_servico]],Preencher_Orcamento!$B:$D,3,FALSE)*Table1[[#This Row],[Qtde_insumo]],"")</f>
        <v/>
      </c>
      <c r="M1274" s="17" t="str">
        <f>IF(Table1[[#This Row],[Ordem_insumos]]&lt;&gt;0,VLOOKUP(Table1[[#This Row],[Codigo_servico]],Preencher_Orcamento!$B:$D,3,FALSE)*Table1[[#This Row],[Subtotal_insumo]],"")</f>
        <v/>
      </c>
    </row>
    <row r="1275" spans="1:13" x14ac:dyDescent="0.25">
      <c r="A1275" s="6">
        <v>47015</v>
      </c>
      <c r="B1275" s="126">
        <v>1</v>
      </c>
      <c r="C1275" s="133"/>
      <c r="D1275" s="134">
        <v>17515</v>
      </c>
      <c r="E1275" s="7" t="s">
        <v>383</v>
      </c>
      <c r="F1275" s="8" t="s">
        <v>197</v>
      </c>
      <c r="G1275" s="16">
        <f>IFERROR(VLOOKUP(Table1[[#This Row],[Codigo_insumo]],BD_Insumos!$B:$E,4),"")</f>
        <v>5.5275999999999996</v>
      </c>
      <c r="H1275" s="140">
        <v>0.08</v>
      </c>
      <c r="I1275" s="9"/>
      <c r="J1275" s="22">
        <f t="shared" si="19"/>
        <v>0.44220799999999999</v>
      </c>
      <c r="K1275" s="22" t="str">
        <f>IF(I1275&lt;&gt;"",SUMIF(Table1[Codigo_servico],A1275,Table1[Subtotal_insumo]),"")</f>
        <v/>
      </c>
      <c r="L1275" s="16">
        <f>IF(Table1[[#This Row],[Ordem_insumos]]&lt;&gt;0,VLOOKUP(Table1[[#This Row],[Codigo_servico]],Preencher_Orcamento!$B:$D,3,FALSE)*Table1[[#This Row],[Qtde_insumo]],"")</f>
        <v>0</v>
      </c>
      <c r="M1275" s="16">
        <f>IF(Table1[[#This Row],[Ordem_insumos]]&lt;&gt;0,VLOOKUP(Table1[[#This Row],[Codigo_servico]],Preencher_Orcamento!$B:$D,3,FALSE)*Table1[[#This Row],[Subtotal_insumo]],"")</f>
        <v>0</v>
      </c>
    </row>
    <row r="1276" spans="1:13" x14ac:dyDescent="0.25">
      <c r="A1276" s="6">
        <v>47015</v>
      </c>
      <c r="B1276" s="126">
        <v>2</v>
      </c>
      <c r="C1276" s="133"/>
      <c r="D1276" s="134">
        <v>2013</v>
      </c>
      <c r="E1276" s="7" t="s">
        <v>2184</v>
      </c>
      <c r="F1276" s="8" t="s">
        <v>2140</v>
      </c>
      <c r="G1276" s="16">
        <f>IFERROR(VLOOKUP(Table1[[#This Row],[Codigo_insumo]],BD_Insumos!$B:$E,4),"")</f>
        <v>15.756939025755017</v>
      </c>
      <c r="H1276" s="140">
        <v>0.4</v>
      </c>
      <c r="I1276" s="9"/>
      <c r="J1276" s="22">
        <f t="shared" si="19"/>
        <v>6.3027756103020067</v>
      </c>
      <c r="K1276" s="22" t="str">
        <f>IF(I1276&lt;&gt;"",SUMIF(Table1[Codigo_servico],A1276,Table1[Subtotal_insumo]),"")</f>
        <v/>
      </c>
      <c r="L1276" s="16">
        <f>IF(Table1[[#This Row],[Ordem_insumos]]&lt;&gt;0,VLOOKUP(Table1[[#This Row],[Codigo_servico]],Preencher_Orcamento!$B:$D,3,FALSE)*Table1[[#This Row],[Qtde_insumo]],"")</f>
        <v>0</v>
      </c>
      <c r="M1276" s="16">
        <f>IF(Table1[[#This Row],[Ordem_insumos]]&lt;&gt;0,VLOOKUP(Table1[[#This Row],[Codigo_servico]],Preencher_Orcamento!$B:$D,3,FALSE)*Table1[[#This Row],[Subtotal_insumo]],"")</f>
        <v>0</v>
      </c>
    </row>
    <row r="1277" spans="1:13" x14ac:dyDescent="0.25">
      <c r="A1277" s="6">
        <v>47015</v>
      </c>
      <c r="B1277" s="126">
        <v>3</v>
      </c>
      <c r="C1277" s="133"/>
      <c r="D1277" s="134">
        <v>2014</v>
      </c>
      <c r="E1277" s="7" t="s">
        <v>2185</v>
      </c>
      <c r="F1277" s="8" t="s">
        <v>2140</v>
      </c>
      <c r="G1277" s="18">
        <f>IFERROR(VLOOKUP(Table1[[#This Row],[Codigo_insumo]],BD_Insumos!$B:$E,4),"")</f>
        <v>13.173665210544026</v>
      </c>
      <c r="H1277" s="140">
        <v>0.4</v>
      </c>
      <c r="I1277" s="9"/>
      <c r="J1277" s="23">
        <f t="shared" si="19"/>
        <v>5.2694660842176111</v>
      </c>
      <c r="K1277" s="22" t="str">
        <f>IF(I1277&lt;&gt;"",SUMIF(Table1[Codigo_servico],A1277,Table1[Subtotal_insumo]),"")</f>
        <v/>
      </c>
      <c r="L1277" s="18">
        <f>IF(Table1[[#This Row],[Ordem_insumos]]&lt;&gt;0,VLOOKUP(Table1[[#This Row],[Codigo_servico]],Preencher_Orcamento!$B:$D,3,FALSE)*Table1[[#This Row],[Qtde_insumo]],"")</f>
        <v>0</v>
      </c>
      <c r="M1277" s="18">
        <f>IF(Table1[[#This Row],[Ordem_insumos]]&lt;&gt;0,VLOOKUP(Table1[[#This Row],[Codigo_servico]],Preencher_Orcamento!$B:$D,3,FALSE)*Table1[[#This Row],[Subtotal_insumo]],"")</f>
        <v>0</v>
      </c>
    </row>
    <row r="1278" spans="1:13" x14ac:dyDescent="0.25">
      <c r="A1278" s="3">
        <v>47016</v>
      </c>
      <c r="B1278" s="125">
        <v>0</v>
      </c>
      <c r="C1278" s="131" t="s">
        <v>2629</v>
      </c>
      <c r="D1278" s="132"/>
      <c r="E1278" s="4"/>
      <c r="F1278" s="4"/>
      <c r="G1278" s="17" t="str">
        <f>IFERROR(VLOOKUP(Table1[[#This Row],[Codigo_insumo]],BD_Insumos!$B:$E,4),"")</f>
        <v/>
      </c>
      <c r="H1278" s="139"/>
      <c r="I1278" s="5" t="s">
        <v>170</v>
      </c>
      <c r="J1278" s="20" t="str">
        <f t="shared" si="19"/>
        <v/>
      </c>
      <c r="K1278" s="21">
        <f>IF(I1278&lt;&gt;"",SUMIF(Table1[Codigo_servico],A1278,Table1[Subtotal_insumo]),"")</f>
        <v>24.250003389039236</v>
      </c>
      <c r="L1278" s="17" t="str">
        <f>IF(Table1[[#This Row],[Ordem_insumos]]&lt;&gt;0,VLOOKUP(Table1[[#This Row],[Codigo_servico]],Preencher_Orcamento!$B:$D,3,FALSE)*Table1[[#This Row],[Qtde_insumo]],"")</f>
        <v/>
      </c>
      <c r="M1278" s="17" t="str">
        <f>IF(Table1[[#This Row],[Ordem_insumos]]&lt;&gt;0,VLOOKUP(Table1[[#This Row],[Codigo_servico]],Preencher_Orcamento!$B:$D,3,FALSE)*Table1[[#This Row],[Subtotal_insumo]],"")</f>
        <v/>
      </c>
    </row>
    <row r="1279" spans="1:13" x14ac:dyDescent="0.25">
      <c r="A1279" s="6">
        <v>47016</v>
      </c>
      <c r="B1279" s="126">
        <v>1</v>
      </c>
      <c r="C1279" s="133"/>
      <c r="D1279" s="134">
        <v>2013</v>
      </c>
      <c r="E1279" s="7" t="s">
        <v>2184</v>
      </c>
      <c r="F1279" s="8" t="s">
        <v>2140</v>
      </c>
      <c r="G1279" s="16">
        <f>IFERROR(VLOOKUP(Table1[[#This Row],[Codigo_insumo]],BD_Insumos!$B:$E,4),"")</f>
        <v>15.756939025755017</v>
      </c>
      <c r="H1279" s="140">
        <v>0.8</v>
      </c>
      <c r="I1279" s="9"/>
      <c r="J1279" s="22">
        <f t="shared" si="19"/>
        <v>12.605551220604013</v>
      </c>
      <c r="K1279" s="22" t="str">
        <f>IF(I1279&lt;&gt;"",SUMIF(Table1[Codigo_servico],A1279,Table1[Subtotal_insumo]),"")</f>
        <v/>
      </c>
      <c r="L1279" s="16">
        <f>IF(Table1[[#This Row],[Ordem_insumos]]&lt;&gt;0,VLOOKUP(Table1[[#This Row],[Codigo_servico]],Preencher_Orcamento!$B:$D,3,FALSE)*Table1[[#This Row],[Qtde_insumo]],"")</f>
        <v>0</v>
      </c>
      <c r="M1279" s="16">
        <f>IF(Table1[[#This Row],[Ordem_insumos]]&lt;&gt;0,VLOOKUP(Table1[[#This Row],[Codigo_servico]],Preencher_Orcamento!$B:$D,3,FALSE)*Table1[[#This Row],[Subtotal_insumo]],"")</f>
        <v>0</v>
      </c>
    </row>
    <row r="1280" spans="1:13" x14ac:dyDescent="0.25">
      <c r="A1280" s="6">
        <v>47016</v>
      </c>
      <c r="B1280" s="126">
        <v>2</v>
      </c>
      <c r="C1280" s="133"/>
      <c r="D1280" s="134">
        <v>17515</v>
      </c>
      <c r="E1280" s="7" t="s">
        <v>383</v>
      </c>
      <c r="F1280" s="8" t="s">
        <v>197</v>
      </c>
      <c r="G1280" s="16">
        <f>IFERROR(VLOOKUP(Table1[[#This Row],[Codigo_insumo]],BD_Insumos!$B:$E,4),"")</f>
        <v>5.5275999999999996</v>
      </c>
      <c r="H1280" s="140">
        <v>0.2</v>
      </c>
      <c r="I1280" s="9"/>
      <c r="J1280" s="22">
        <f t="shared" si="19"/>
        <v>1.1055200000000001</v>
      </c>
      <c r="K1280" s="22" t="str">
        <f>IF(I1280&lt;&gt;"",SUMIF(Table1[Codigo_servico],A1280,Table1[Subtotal_insumo]),"")</f>
        <v/>
      </c>
      <c r="L1280" s="16">
        <f>IF(Table1[[#This Row],[Ordem_insumos]]&lt;&gt;0,VLOOKUP(Table1[[#This Row],[Codigo_servico]],Preencher_Orcamento!$B:$D,3,FALSE)*Table1[[#This Row],[Qtde_insumo]],"")</f>
        <v>0</v>
      </c>
      <c r="M1280" s="16">
        <f>IF(Table1[[#This Row],[Ordem_insumos]]&lt;&gt;0,VLOOKUP(Table1[[#This Row],[Codigo_servico]],Preencher_Orcamento!$B:$D,3,FALSE)*Table1[[#This Row],[Subtotal_insumo]],"")</f>
        <v>0</v>
      </c>
    </row>
    <row r="1281" spans="1:13" x14ac:dyDescent="0.25">
      <c r="A1281" s="6">
        <v>47016</v>
      </c>
      <c r="B1281" s="126">
        <v>3</v>
      </c>
      <c r="C1281" s="133"/>
      <c r="D1281" s="134">
        <v>2014</v>
      </c>
      <c r="E1281" s="7" t="s">
        <v>2185</v>
      </c>
      <c r="F1281" s="8" t="s">
        <v>2140</v>
      </c>
      <c r="G1281" s="18">
        <f>IFERROR(VLOOKUP(Table1[[#This Row],[Codigo_insumo]],BD_Insumos!$B:$E,4),"")</f>
        <v>13.173665210544026</v>
      </c>
      <c r="H1281" s="140">
        <v>0.8</v>
      </c>
      <c r="I1281" s="9"/>
      <c r="J1281" s="23">
        <f t="shared" si="19"/>
        <v>10.538932168435222</v>
      </c>
      <c r="K1281" s="22" t="str">
        <f>IF(I1281&lt;&gt;"",SUMIF(Table1[Codigo_servico],A1281,Table1[Subtotal_insumo]),"")</f>
        <v/>
      </c>
      <c r="L1281" s="18">
        <f>IF(Table1[[#This Row],[Ordem_insumos]]&lt;&gt;0,VLOOKUP(Table1[[#This Row],[Codigo_servico]],Preencher_Orcamento!$B:$D,3,FALSE)*Table1[[#This Row],[Qtde_insumo]],"")</f>
        <v>0</v>
      </c>
      <c r="M1281" s="18">
        <f>IF(Table1[[#This Row],[Ordem_insumos]]&lt;&gt;0,VLOOKUP(Table1[[#This Row],[Codigo_servico]],Preencher_Orcamento!$B:$D,3,FALSE)*Table1[[#This Row],[Subtotal_insumo]],"")</f>
        <v>0</v>
      </c>
    </row>
    <row r="1282" spans="1:13" x14ac:dyDescent="0.25">
      <c r="A1282" s="3">
        <v>47019</v>
      </c>
      <c r="B1282" s="125">
        <v>0</v>
      </c>
      <c r="C1282" s="131" t="s">
        <v>2630</v>
      </c>
      <c r="D1282" s="132"/>
      <c r="E1282" s="4"/>
      <c r="F1282" s="4"/>
      <c r="G1282" s="17" t="str">
        <f>IFERROR(VLOOKUP(Table1[[#This Row],[Codigo_insumo]],BD_Insumos!$B:$E,4),"")</f>
        <v/>
      </c>
      <c r="H1282" s="139"/>
      <c r="I1282" s="5" t="s">
        <v>170</v>
      </c>
      <c r="J1282" s="20" t="str">
        <f t="shared" ref="J1282:J1345" si="20">IF(I1282="",G1282*H1282,"")</f>
        <v/>
      </c>
      <c r="K1282" s="21">
        <f>IF(I1282&lt;&gt;"",SUMIF(Table1[Codigo_servico],A1282,Table1[Subtotal_insumo]),"")</f>
        <v>34.716725083558849</v>
      </c>
      <c r="L1282" s="17" t="str">
        <f>IF(Table1[[#This Row],[Ordem_insumos]]&lt;&gt;0,VLOOKUP(Table1[[#This Row],[Codigo_servico]],Preencher_Orcamento!$B:$D,3,FALSE)*Table1[[#This Row],[Qtde_insumo]],"")</f>
        <v/>
      </c>
      <c r="M1282" s="17" t="str">
        <f>IF(Table1[[#This Row],[Ordem_insumos]]&lt;&gt;0,VLOOKUP(Table1[[#This Row],[Codigo_servico]],Preencher_Orcamento!$B:$D,3,FALSE)*Table1[[#This Row],[Subtotal_insumo]],"")</f>
        <v/>
      </c>
    </row>
    <row r="1283" spans="1:13" x14ac:dyDescent="0.25">
      <c r="A1283" s="6">
        <v>47019</v>
      </c>
      <c r="B1283" s="126">
        <v>1</v>
      </c>
      <c r="C1283" s="133"/>
      <c r="D1283" s="134">
        <v>2014</v>
      </c>
      <c r="E1283" s="7" t="s">
        <v>2185</v>
      </c>
      <c r="F1283" s="8" t="s">
        <v>2140</v>
      </c>
      <c r="G1283" s="16">
        <f>IFERROR(VLOOKUP(Table1[[#This Row],[Codigo_insumo]],BD_Insumos!$B:$E,4),"")</f>
        <v>13.173665210544026</v>
      </c>
      <c r="H1283" s="140">
        <v>1.2</v>
      </c>
      <c r="I1283" s="9"/>
      <c r="J1283" s="22">
        <f t="shared" si="20"/>
        <v>15.808398252652831</v>
      </c>
      <c r="K1283" s="22" t="str">
        <f>IF(I1283&lt;&gt;"",SUMIF(Table1[Codigo_servico],A1283,Table1[Subtotal_insumo]),"")</f>
        <v/>
      </c>
      <c r="L1283" s="16">
        <f>IF(Table1[[#This Row],[Ordem_insumos]]&lt;&gt;0,VLOOKUP(Table1[[#This Row],[Codigo_servico]],Preencher_Orcamento!$B:$D,3,FALSE)*Table1[[#This Row],[Qtde_insumo]],"")</f>
        <v>0</v>
      </c>
      <c r="M1283" s="16">
        <f>IF(Table1[[#This Row],[Ordem_insumos]]&lt;&gt;0,VLOOKUP(Table1[[#This Row],[Codigo_servico]],Preencher_Orcamento!$B:$D,3,FALSE)*Table1[[#This Row],[Subtotal_insumo]],"")</f>
        <v>0</v>
      </c>
    </row>
    <row r="1284" spans="1:13" x14ac:dyDescent="0.25">
      <c r="A1284" s="6">
        <v>47019</v>
      </c>
      <c r="B1284" s="126">
        <v>2</v>
      </c>
      <c r="C1284" s="133"/>
      <c r="D1284" s="134">
        <v>2013</v>
      </c>
      <c r="E1284" s="7" t="s">
        <v>2184</v>
      </c>
      <c r="F1284" s="8" t="s">
        <v>2140</v>
      </c>
      <c r="G1284" s="16">
        <f>IFERROR(VLOOKUP(Table1[[#This Row],[Codigo_insumo]],BD_Insumos!$B:$E,4),"")</f>
        <v>15.756939025755017</v>
      </c>
      <c r="H1284" s="140">
        <v>1.2</v>
      </c>
      <c r="I1284" s="9"/>
      <c r="J1284" s="22">
        <f t="shared" si="20"/>
        <v>18.90832683090602</v>
      </c>
      <c r="K1284" s="22" t="str">
        <f>IF(I1284&lt;&gt;"",SUMIF(Table1[Codigo_servico],A1284,Table1[Subtotal_insumo]),"")</f>
        <v/>
      </c>
      <c r="L1284" s="16">
        <f>IF(Table1[[#This Row],[Ordem_insumos]]&lt;&gt;0,VLOOKUP(Table1[[#This Row],[Codigo_servico]],Preencher_Orcamento!$B:$D,3,FALSE)*Table1[[#This Row],[Qtde_insumo]],"")</f>
        <v>0</v>
      </c>
      <c r="M1284" s="16">
        <f>IF(Table1[[#This Row],[Ordem_insumos]]&lt;&gt;0,VLOOKUP(Table1[[#This Row],[Codigo_servico]],Preencher_Orcamento!$B:$D,3,FALSE)*Table1[[#This Row],[Subtotal_insumo]],"")</f>
        <v>0</v>
      </c>
    </row>
    <row r="1285" spans="1:13" x14ac:dyDescent="0.25">
      <c r="A1285" s="3">
        <v>50101</v>
      </c>
      <c r="B1285" s="125">
        <v>0</v>
      </c>
      <c r="C1285" s="131" t="s">
        <v>2631</v>
      </c>
      <c r="D1285" s="132"/>
      <c r="E1285" s="4"/>
      <c r="F1285" s="4"/>
      <c r="G1285" s="17" t="str">
        <f>IFERROR(VLOOKUP(Table1[[#This Row],[Codigo_insumo]],BD_Insumos!$B:$E,4),"")</f>
        <v/>
      </c>
      <c r="H1285" s="139"/>
      <c r="I1285" s="5" t="s">
        <v>170</v>
      </c>
      <c r="J1285" s="20" t="str">
        <f t="shared" si="20"/>
        <v/>
      </c>
      <c r="K1285" s="21">
        <f>IF(I1285&lt;&gt;"",SUMIF(Table1[Codigo_servico],A1285,Table1[Subtotal_insumo]),"")</f>
        <v>31.793716846078194</v>
      </c>
      <c r="L1285" s="17" t="str">
        <f>IF(Table1[[#This Row],[Ordem_insumos]]&lt;&gt;0,VLOOKUP(Table1[[#This Row],[Codigo_servico]],Preencher_Orcamento!$B:$D,3,FALSE)*Table1[[#This Row],[Qtde_insumo]],"")</f>
        <v/>
      </c>
      <c r="M1285" s="17" t="str">
        <f>IF(Table1[[#This Row],[Ordem_insumos]]&lt;&gt;0,VLOOKUP(Table1[[#This Row],[Codigo_servico]],Preencher_Orcamento!$B:$D,3,FALSE)*Table1[[#This Row],[Subtotal_insumo]],"")</f>
        <v/>
      </c>
    </row>
    <row r="1286" spans="1:13" x14ac:dyDescent="0.25">
      <c r="A1286" s="6">
        <v>50101</v>
      </c>
      <c r="B1286" s="126">
        <v>1</v>
      </c>
      <c r="C1286" s="133"/>
      <c r="D1286" s="134">
        <v>2099</v>
      </c>
      <c r="E1286" s="7" t="s">
        <v>2205</v>
      </c>
      <c r="F1286" s="8" t="s">
        <v>2140</v>
      </c>
      <c r="G1286" s="16">
        <f>IFERROR(VLOOKUP(Table1[[#This Row],[Codigo_insumo]],BD_Insumos!$B:$E,4),"")</f>
        <v>12.627877718847255</v>
      </c>
      <c r="H1286" s="140">
        <v>0.95</v>
      </c>
      <c r="I1286" s="9"/>
      <c r="J1286" s="22">
        <f t="shared" si="20"/>
        <v>11.996483832904891</v>
      </c>
      <c r="K1286" s="22" t="str">
        <f>IF(I1286&lt;&gt;"",SUMIF(Table1[Codigo_servico],A1286,Table1[Subtotal_insumo]),"")</f>
        <v/>
      </c>
      <c r="L1286" s="16">
        <f>IF(Table1[[#This Row],[Ordem_insumos]]&lt;&gt;0,VLOOKUP(Table1[[#This Row],[Codigo_servico]],Preencher_Orcamento!$B:$D,3,FALSE)*Table1[[#This Row],[Qtde_insumo]],"")</f>
        <v>0</v>
      </c>
      <c r="M1286" s="16">
        <f>IF(Table1[[#This Row],[Ordem_insumos]]&lt;&gt;0,VLOOKUP(Table1[[#This Row],[Codigo_servico]],Preencher_Orcamento!$B:$D,3,FALSE)*Table1[[#This Row],[Subtotal_insumo]],"")</f>
        <v>0</v>
      </c>
    </row>
    <row r="1287" spans="1:13" x14ac:dyDescent="0.25">
      <c r="A1287" s="6">
        <v>50101</v>
      </c>
      <c r="B1287" s="126">
        <v>2</v>
      </c>
      <c r="C1287" s="133"/>
      <c r="D1287" s="134">
        <v>10501</v>
      </c>
      <c r="E1287" s="7" t="s">
        <v>57</v>
      </c>
      <c r="F1287" s="8" t="s">
        <v>58</v>
      </c>
      <c r="G1287" s="16">
        <f>IFERROR(VLOOKUP(Table1[[#This Row],[Codigo_insumo]],BD_Insumos!$B:$E,4),"")</f>
        <v>74.379800000000003</v>
      </c>
      <c r="H1287" s="140">
        <v>2.4299999999999999E-2</v>
      </c>
      <c r="I1287" s="9"/>
      <c r="J1287" s="22">
        <f t="shared" si="20"/>
        <v>1.80742914</v>
      </c>
      <c r="K1287" s="22" t="str">
        <f>IF(I1287&lt;&gt;"",SUMIF(Table1[Codigo_servico],A1287,Table1[Subtotal_insumo]),"")</f>
        <v/>
      </c>
      <c r="L1287" s="16">
        <f>IF(Table1[[#This Row],[Ordem_insumos]]&lt;&gt;0,VLOOKUP(Table1[[#This Row],[Codigo_servico]],Preencher_Orcamento!$B:$D,3,FALSE)*Table1[[#This Row],[Qtde_insumo]],"")</f>
        <v>0</v>
      </c>
      <c r="M1287" s="16">
        <f>IF(Table1[[#This Row],[Ordem_insumos]]&lt;&gt;0,VLOOKUP(Table1[[#This Row],[Codigo_servico]],Preencher_Orcamento!$B:$D,3,FALSE)*Table1[[#This Row],[Subtotal_insumo]],"")</f>
        <v>0</v>
      </c>
    </row>
    <row r="1288" spans="1:13" x14ac:dyDescent="0.25">
      <c r="A1288" s="6">
        <v>50101</v>
      </c>
      <c r="B1288" s="126">
        <v>3</v>
      </c>
      <c r="C1288" s="133"/>
      <c r="D1288" s="134">
        <v>2020</v>
      </c>
      <c r="E1288" s="7" t="s">
        <v>2188</v>
      </c>
      <c r="F1288" s="8" t="s">
        <v>2140</v>
      </c>
      <c r="G1288" s="18">
        <f>IFERROR(VLOOKUP(Table1[[#This Row],[Codigo_insumo]],BD_Insumos!$B:$E,4),"")</f>
        <v>15.860837164231068</v>
      </c>
      <c r="H1288" s="140">
        <v>0.75</v>
      </c>
      <c r="I1288" s="9"/>
      <c r="J1288" s="23">
        <f t="shared" si="20"/>
        <v>11.8956278731733</v>
      </c>
      <c r="K1288" s="22" t="str">
        <f>IF(I1288&lt;&gt;"",SUMIF(Table1[Codigo_servico],A1288,Table1[Subtotal_insumo]),"")</f>
        <v/>
      </c>
      <c r="L1288" s="18">
        <f>IF(Table1[[#This Row],[Ordem_insumos]]&lt;&gt;0,VLOOKUP(Table1[[#This Row],[Codigo_servico]],Preencher_Orcamento!$B:$D,3,FALSE)*Table1[[#This Row],[Qtde_insumo]],"")</f>
        <v>0</v>
      </c>
      <c r="M1288" s="18">
        <f>IF(Table1[[#This Row],[Ordem_insumos]]&lt;&gt;0,VLOOKUP(Table1[[#This Row],[Codigo_servico]],Preencher_Orcamento!$B:$D,3,FALSE)*Table1[[#This Row],[Subtotal_insumo]],"")</f>
        <v>0</v>
      </c>
    </row>
    <row r="1289" spans="1:13" ht="26.25" x14ac:dyDescent="0.25">
      <c r="A1289" s="6">
        <v>50101</v>
      </c>
      <c r="B1289" s="126">
        <v>4</v>
      </c>
      <c r="C1289" s="133"/>
      <c r="D1289" s="134">
        <v>14022</v>
      </c>
      <c r="E1289" s="7" t="s">
        <v>290</v>
      </c>
      <c r="F1289" s="8" t="s">
        <v>197</v>
      </c>
      <c r="G1289" s="18">
        <f>IFERROR(VLOOKUP(Table1[[#This Row],[Codigo_insumo]],BD_Insumos!$B:$E,4),"")</f>
        <v>20.04</v>
      </c>
      <c r="H1289" s="140">
        <v>0.1</v>
      </c>
      <c r="I1289" s="9"/>
      <c r="J1289" s="23">
        <f t="shared" si="20"/>
        <v>2.004</v>
      </c>
      <c r="K1289" s="22" t="str">
        <f>IF(I1289&lt;&gt;"",SUMIF(Table1[Codigo_servico],A1289,Table1[Subtotal_insumo]),"")</f>
        <v/>
      </c>
      <c r="L1289" s="18">
        <f>IF(Table1[[#This Row],[Ordem_insumos]]&lt;&gt;0,VLOOKUP(Table1[[#This Row],[Codigo_servico]],Preencher_Orcamento!$B:$D,3,FALSE)*Table1[[#This Row],[Qtde_insumo]],"")</f>
        <v>0</v>
      </c>
      <c r="M1289" s="18">
        <f>IF(Table1[[#This Row],[Ordem_insumos]]&lt;&gt;0,VLOOKUP(Table1[[#This Row],[Codigo_servico]],Preencher_Orcamento!$B:$D,3,FALSE)*Table1[[#This Row],[Subtotal_insumo]],"")</f>
        <v>0</v>
      </c>
    </row>
    <row r="1290" spans="1:13" x14ac:dyDescent="0.25">
      <c r="A1290" s="6">
        <v>50101</v>
      </c>
      <c r="B1290" s="126">
        <v>5</v>
      </c>
      <c r="C1290" s="133"/>
      <c r="D1290" s="134">
        <v>10517</v>
      </c>
      <c r="E1290" s="7" t="s">
        <v>71</v>
      </c>
      <c r="F1290" s="8" t="s">
        <v>197</v>
      </c>
      <c r="G1290" s="18">
        <f>IFERROR(VLOOKUP(Table1[[#This Row],[Codigo_insumo]],BD_Insumos!$B:$E,4),"")</f>
        <v>0.42080000000000001</v>
      </c>
      <c r="H1290" s="140">
        <v>9.7200000000000006</v>
      </c>
      <c r="I1290" s="9"/>
      <c r="J1290" s="23">
        <f t="shared" si="20"/>
        <v>4.0901760000000005</v>
      </c>
      <c r="K1290" s="22" t="str">
        <f>IF(I1290&lt;&gt;"",SUMIF(Table1[Codigo_servico],A1290,Table1[Subtotal_insumo]),"")</f>
        <v/>
      </c>
      <c r="L1290" s="18">
        <f>IF(Table1[[#This Row],[Ordem_insumos]]&lt;&gt;0,VLOOKUP(Table1[[#This Row],[Codigo_servico]],Preencher_Orcamento!$B:$D,3,FALSE)*Table1[[#This Row],[Qtde_insumo]],"")</f>
        <v>0</v>
      </c>
      <c r="M1290" s="18">
        <f>IF(Table1[[#This Row],[Ordem_insumos]]&lt;&gt;0,VLOOKUP(Table1[[#This Row],[Codigo_servico]],Preencher_Orcamento!$B:$D,3,FALSE)*Table1[[#This Row],[Subtotal_insumo]],"")</f>
        <v>0</v>
      </c>
    </row>
    <row r="1291" spans="1:13" x14ac:dyDescent="0.25">
      <c r="A1291" s="3">
        <v>50103</v>
      </c>
      <c r="B1291" s="125">
        <v>0</v>
      </c>
      <c r="C1291" s="131" t="s">
        <v>2632</v>
      </c>
      <c r="D1291" s="132"/>
      <c r="E1291" s="4"/>
      <c r="F1291" s="4"/>
      <c r="G1291" s="17" t="str">
        <f>IFERROR(VLOOKUP(Table1[[#This Row],[Codigo_insumo]],BD_Insumos!$B:$E,4),"")</f>
        <v/>
      </c>
      <c r="H1291" s="139"/>
      <c r="I1291" s="5" t="s">
        <v>170</v>
      </c>
      <c r="J1291" s="20" t="str">
        <f t="shared" si="20"/>
        <v/>
      </c>
      <c r="K1291" s="21">
        <f>IF(I1291&lt;&gt;"",SUMIF(Table1[Codigo_servico],A1291,Table1[Subtotal_insumo]),"")</f>
        <v>32.36639102607819</v>
      </c>
      <c r="L1291" s="17" t="str">
        <f>IF(Table1[[#This Row],[Ordem_insumos]]&lt;&gt;0,VLOOKUP(Table1[[#This Row],[Codigo_servico]],Preencher_Orcamento!$B:$D,3,FALSE)*Table1[[#This Row],[Qtde_insumo]],"")</f>
        <v/>
      </c>
      <c r="M1291" s="17" t="str">
        <f>IF(Table1[[#This Row],[Ordem_insumos]]&lt;&gt;0,VLOOKUP(Table1[[#This Row],[Codigo_servico]],Preencher_Orcamento!$B:$D,3,FALSE)*Table1[[#This Row],[Subtotal_insumo]],"")</f>
        <v/>
      </c>
    </row>
    <row r="1292" spans="1:13" x14ac:dyDescent="0.25">
      <c r="A1292" s="6">
        <v>50103</v>
      </c>
      <c r="B1292" s="126">
        <v>1</v>
      </c>
      <c r="C1292" s="133"/>
      <c r="D1292" s="134">
        <v>10501</v>
      </c>
      <c r="E1292" s="7" t="s">
        <v>57</v>
      </c>
      <c r="F1292" s="8" t="s">
        <v>58</v>
      </c>
      <c r="G1292" s="16">
        <f>IFERROR(VLOOKUP(Table1[[#This Row],[Codigo_insumo]],BD_Insumos!$B:$E,4),"")</f>
        <v>74.379800000000003</v>
      </c>
      <c r="H1292" s="140">
        <v>2.3400000000000001E-2</v>
      </c>
      <c r="I1292" s="9"/>
      <c r="J1292" s="22">
        <f t="shared" si="20"/>
        <v>1.7404873200000002</v>
      </c>
      <c r="K1292" s="22" t="str">
        <f>IF(I1292&lt;&gt;"",SUMIF(Table1[Codigo_servico],A1292,Table1[Subtotal_insumo]),"")</f>
        <v/>
      </c>
      <c r="L1292" s="16">
        <f>IF(Table1[[#This Row],[Ordem_insumos]]&lt;&gt;0,VLOOKUP(Table1[[#This Row],[Codigo_servico]],Preencher_Orcamento!$B:$D,3,FALSE)*Table1[[#This Row],[Qtde_insumo]],"")</f>
        <v>0</v>
      </c>
      <c r="M1292" s="16">
        <f>IF(Table1[[#This Row],[Ordem_insumos]]&lt;&gt;0,VLOOKUP(Table1[[#This Row],[Codigo_servico]],Preencher_Orcamento!$B:$D,3,FALSE)*Table1[[#This Row],[Subtotal_insumo]],"")</f>
        <v>0</v>
      </c>
    </row>
    <row r="1293" spans="1:13" ht="26.25" x14ac:dyDescent="0.25">
      <c r="A1293" s="6">
        <v>50103</v>
      </c>
      <c r="B1293" s="126">
        <v>2</v>
      </c>
      <c r="C1293" s="133"/>
      <c r="D1293" s="134">
        <v>14022</v>
      </c>
      <c r="E1293" s="7" t="s">
        <v>290</v>
      </c>
      <c r="F1293" s="8" t="s">
        <v>197</v>
      </c>
      <c r="G1293" s="16">
        <f>IFERROR(VLOOKUP(Table1[[#This Row],[Codigo_insumo]],BD_Insumos!$B:$E,4),"")</f>
        <v>20.04</v>
      </c>
      <c r="H1293" s="140">
        <v>0.1</v>
      </c>
      <c r="I1293" s="9"/>
      <c r="J1293" s="22">
        <f t="shared" si="20"/>
        <v>2.004</v>
      </c>
      <c r="K1293" s="22" t="str">
        <f>IF(I1293&lt;&gt;"",SUMIF(Table1[Codigo_servico],A1293,Table1[Subtotal_insumo]),"")</f>
        <v/>
      </c>
      <c r="L1293" s="16">
        <f>IF(Table1[[#This Row],[Ordem_insumos]]&lt;&gt;0,VLOOKUP(Table1[[#This Row],[Codigo_servico]],Preencher_Orcamento!$B:$D,3,FALSE)*Table1[[#This Row],[Qtde_insumo]],"")</f>
        <v>0</v>
      </c>
      <c r="M1293" s="16">
        <f>IF(Table1[[#This Row],[Ordem_insumos]]&lt;&gt;0,VLOOKUP(Table1[[#This Row],[Codigo_servico]],Preencher_Orcamento!$B:$D,3,FALSE)*Table1[[#This Row],[Subtotal_insumo]],"")</f>
        <v>0</v>
      </c>
    </row>
    <row r="1294" spans="1:13" x14ac:dyDescent="0.25">
      <c r="A1294" s="6">
        <v>50103</v>
      </c>
      <c r="B1294" s="126">
        <v>3</v>
      </c>
      <c r="C1294" s="133"/>
      <c r="D1294" s="134">
        <v>10517</v>
      </c>
      <c r="E1294" s="7" t="s">
        <v>71</v>
      </c>
      <c r="F1294" s="8" t="s">
        <v>197</v>
      </c>
      <c r="G1294" s="18">
        <f>IFERROR(VLOOKUP(Table1[[#This Row],[Codigo_insumo]],BD_Insumos!$B:$E,4),"")</f>
        <v>0.42080000000000001</v>
      </c>
      <c r="H1294" s="140">
        <v>11.24</v>
      </c>
      <c r="I1294" s="9"/>
      <c r="J1294" s="23">
        <f t="shared" si="20"/>
        <v>4.7297919999999998</v>
      </c>
      <c r="K1294" s="22" t="str">
        <f>IF(I1294&lt;&gt;"",SUMIF(Table1[Codigo_servico],A1294,Table1[Subtotal_insumo]),"")</f>
        <v/>
      </c>
      <c r="L1294" s="18">
        <f>IF(Table1[[#This Row],[Ordem_insumos]]&lt;&gt;0,VLOOKUP(Table1[[#This Row],[Codigo_servico]],Preencher_Orcamento!$B:$D,3,FALSE)*Table1[[#This Row],[Qtde_insumo]],"")</f>
        <v>0</v>
      </c>
      <c r="M1294" s="18">
        <f>IF(Table1[[#This Row],[Ordem_insumos]]&lt;&gt;0,VLOOKUP(Table1[[#This Row],[Codigo_servico]],Preencher_Orcamento!$B:$D,3,FALSE)*Table1[[#This Row],[Subtotal_insumo]],"")</f>
        <v>0</v>
      </c>
    </row>
    <row r="1295" spans="1:13" x14ac:dyDescent="0.25">
      <c r="A1295" s="6">
        <v>50103</v>
      </c>
      <c r="B1295" s="126">
        <v>4</v>
      </c>
      <c r="C1295" s="133"/>
      <c r="D1295" s="134">
        <v>2020</v>
      </c>
      <c r="E1295" s="7" t="s">
        <v>2188</v>
      </c>
      <c r="F1295" s="8" t="s">
        <v>2140</v>
      </c>
      <c r="G1295" s="18">
        <f>IFERROR(VLOOKUP(Table1[[#This Row],[Codigo_insumo]],BD_Insumos!$B:$E,4),"")</f>
        <v>15.860837164231068</v>
      </c>
      <c r="H1295" s="140">
        <v>0.75</v>
      </c>
      <c r="I1295" s="9"/>
      <c r="J1295" s="23">
        <f t="shared" si="20"/>
        <v>11.8956278731733</v>
      </c>
      <c r="K1295" s="22" t="str">
        <f>IF(I1295&lt;&gt;"",SUMIF(Table1[Codigo_servico],A1295,Table1[Subtotal_insumo]),"")</f>
        <v/>
      </c>
      <c r="L1295" s="18">
        <f>IF(Table1[[#This Row],[Ordem_insumos]]&lt;&gt;0,VLOOKUP(Table1[[#This Row],[Codigo_servico]],Preencher_Orcamento!$B:$D,3,FALSE)*Table1[[#This Row],[Qtde_insumo]],"")</f>
        <v>0</v>
      </c>
      <c r="M1295" s="18">
        <f>IF(Table1[[#This Row],[Ordem_insumos]]&lt;&gt;0,VLOOKUP(Table1[[#This Row],[Codigo_servico]],Preencher_Orcamento!$B:$D,3,FALSE)*Table1[[#This Row],[Subtotal_insumo]],"")</f>
        <v>0</v>
      </c>
    </row>
    <row r="1296" spans="1:13" x14ac:dyDescent="0.25">
      <c r="A1296" s="6">
        <v>50103</v>
      </c>
      <c r="B1296" s="126">
        <v>5</v>
      </c>
      <c r="C1296" s="133"/>
      <c r="D1296" s="134">
        <v>2099</v>
      </c>
      <c r="E1296" s="7" t="s">
        <v>2205</v>
      </c>
      <c r="F1296" s="8" t="s">
        <v>2140</v>
      </c>
      <c r="G1296" s="18">
        <f>IFERROR(VLOOKUP(Table1[[#This Row],[Codigo_insumo]],BD_Insumos!$B:$E,4),"")</f>
        <v>12.627877718847255</v>
      </c>
      <c r="H1296" s="140">
        <v>0.95</v>
      </c>
      <c r="I1296" s="9"/>
      <c r="J1296" s="23">
        <f t="shared" si="20"/>
        <v>11.996483832904891</v>
      </c>
      <c r="K1296" s="22" t="str">
        <f>IF(I1296&lt;&gt;"",SUMIF(Table1[Codigo_servico],A1296,Table1[Subtotal_insumo]),"")</f>
        <v/>
      </c>
      <c r="L1296" s="18">
        <f>IF(Table1[[#This Row],[Ordem_insumos]]&lt;&gt;0,VLOOKUP(Table1[[#This Row],[Codigo_servico]],Preencher_Orcamento!$B:$D,3,FALSE)*Table1[[#This Row],[Qtde_insumo]],"")</f>
        <v>0</v>
      </c>
      <c r="M1296" s="18">
        <f>IF(Table1[[#This Row],[Ordem_insumos]]&lt;&gt;0,VLOOKUP(Table1[[#This Row],[Codigo_servico]],Preencher_Orcamento!$B:$D,3,FALSE)*Table1[[#This Row],[Subtotal_insumo]],"")</f>
        <v>0</v>
      </c>
    </row>
    <row r="1297" spans="1:13" x14ac:dyDescent="0.25">
      <c r="A1297" s="3">
        <v>50130</v>
      </c>
      <c r="B1297" s="125">
        <v>0</v>
      </c>
      <c r="C1297" s="131" t="s">
        <v>2633</v>
      </c>
      <c r="D1297" s="132"/>
      <c r="E1297" s="4"/>
      <c r="F1297" s="4"/>
      <c r="G1297" s="17" t="str">
        <f>IFERROR(VLOOKUP(Table1[[#This Row],[Codigo_insumo]],BD_Insumos!$B:$E,4),"")</f>
        <v/>
      </c>
      <c r="H1297" s="139"/>
      <c r="I1297" s="5" t="s">
        <v>170</v>
      </c>
      <c r="J1297" s="20" t="str">
        <f t="shared" si="20"/>
        <v/>
      </c>
      <c r="K1297" s="21">
        <f>IF(I1297&lt;&gt;"",SUMIF(Table1[Codigo_servico],A1297,Table1[Subtotal_insumo]),"")</f>
        <v>39.825400000000002</v>
      </c>
      <c r="L1297" s="17" t="str">
        <f>IF(Table1[[#This Row],[Ordem_insumos]]&lt;&gt;0,VLOOKUP(Table1[[#This Row],[Codigo_servico]],Preencher_Orcamento!$B:$D,3,FALSE)*Table1[[#This Row],[Qtde_insumo]],"")</f>
        <v/>
      </c>
      <c r="M1297" s="17" t="str">
        <f>IF(Table1[[#This Row],[Ordem_insumos]]&lt;&gt;0,VLOOKUP(Table1[[#This Row],[Codigo_servico]],Preencher_Orcamento!$B:$D,3,FALSE)*Table1[[#This Row],[Subtotal_insumo]],"")</f>
        <v/>
      </c>
    </row>
    <row r="1298" spans="1:13" ht="39" x14ac:dyDescent="0.25">
      <c r="A1298" s="6">
        <v>50130</v>
      </c>
      <c r="B1298" s="126">
        <v>1</v>
      </c>
      <c r="C1298" s="133"/>
      <c r="D1298" s="134">
        <v>14008</v>
      </c>
      <c r="E1298" s="7" t="s">
        <v>286</v>
      </c>
      <c r="F1298" s="8" t="s">
        <v>170</v>
      </c>
      <c r="G1298" s="18">
        <f>IFERROR(VLOOKUP(Table1[[#This Row],[Codigo_insumo]],BD_Insumos!$B:$E,4),"")</f>
        <v>39.825400000000002</v>
      </c>
      <c r="H1298" s="140">
        <v>1</v>
      </c>
      <c r="I1298" s="9"/>
      <c r="J1298" s="23">
        <f t="shared" si="20"/>
        <v>39.825400000000002</v>
      </c>
      <c r="K1298" s="22" t="str">
        <f>IF(I1298&lt;&gt;"",SUMIF(Table1[Codigo_servico],A1298,Table1[Subtotal_insumo]),"")</f>
        <v/>
      </c>
      <c r="L1298" s="18">
        <f>IF(Table1[[#This Row],[Ordem_insumos]]&lt;&gt;0,VLOOKUP(Table1[[#This Row],[Codigo_servico]],Preencher_Orcamento!$B:$D,3,FALSE)*Table1[[#This Row],[Qtde_insumo]],"")</f>
        <v>0</v>
      </c>
      <c r="M1298" s="18">
        <f>IF(Table1[[#This Row],[Ordem_insumos]]&lt;&gt;0,VLOOKUP(Table1[[#This Row],[Codigo_servico]],Preencher_Orcamento!$B:$D,3,FALSE)*Table1[[#This Row],[Subtotal_insumo]],"")</f>
        <v>0</v>
      </c>
    </row>
    <row r="1299" spans="1:13" x14ac:dyDescent="0.25">
      <c r="A1299" s="3">
        <v>50140</v>
      </c>
      <c r="B1299" s="125">
        <v>0</v>
      </c>
      <c r="C1299" s="131" t="s">
        <v>2634</v>
      </c>
      <c r="D1299" s="132"/>
      <c r="E1299" s="4"/>
      <c r="F1299" s="4"/>
      <c r="G1299" s="17" t="str">
        <f>IFERROR(VLOOKUP(Table1[[#This Row],[Codigo_insumo]],BD_Insumos!$B:$E,4),"")</f>
        <v/>
      </c>
      <c r="H1299" s="139"/>
      <c r="I1299" s="5" t="s">
        <v>170</v>
      </c>
      <c r="J1299" s="20" t="str">
        <f t="shared" si="20"/>
        <v/>
      </c>
      <c r="K1299" s="21">
        <f>IF(I1299&lt;&gt;"",SUMIF(Table1[Codigo_servico],A1299,Table1[Subtotal_insumo]),"")</f>
        <v>25.919082614192817</v>
      </c>
      <c r="L1299" s="17" t="str">
        <f>IF(Table1[[#This Row],[Ordem_insumos]]&lt;&gt;0,VLOOKUP(Table1[[#This Row],[Codigo_servico]],Preencher_Orcamento!$B:$D,3,FALSE)*Table1[[#This Row],[Qtde_insumo]],"")</f>
        <v/>
      </c>
      <c r="M1299" s="17" t="str">
        <f>IF(Table1[[#This Row],[Ordem_insumos]]&lt;&gt;0,VLOOKUP(Table1[[#This Row],[Codigo_servico]],Preencher_Orcamento!$B:$D,3,FALSE)*Table1[[#This Row],[Subtotal_insumo]],"")</f>
        <v/>
      </c>
    </row>
    <row r="1300" spans="1:13" ht="26.25" x14ac:dyDescent="0.25">
      <c r="A1300" s="6">
        <v>50140</v>
      </c>
      <c r="B1300" s="126">
        <v>1</v>
      </c>
      <c r="C1300" s="133"/>
      <c r="D1300" s="134">
        <v>10630</v>
      </c>
      <c r="E1300" s="7" t="s">
        <v>140</v>
      </c>
      <c r="F1300" s="8" t="s">
        <v>58</v>
      </c>
      <c r="G1300" s="16">
        <f>IFERROR(VLOOKUP(Table1[[#This Row],[Codigo_insumo]],BD_Insumos!$B:$E,4),"")</f>
        <v>420.47390000000001</v>
      </c>
      <c r="H1300" s="140">
        <v>0.03</v>
      </c>
      <c r="I1300" s="9"/>
      <c r="J1300" s="22">
        <f t="shared" si="20"/>
        <v>12.614217</v>
      </c>
      <c r="K1300" s="22" t="str">
        <f>IF(I1300&lt;&gt;"",SUMIF(Table1[Codigo_servico],A1300,Table1[Subtotal_insumo]),"")</f>
        <v/>
      </c>
      <c r="L1300" s="16">
        <f>IF(Table1[[#This Row],[Ordem_insumos]]&lt;&gt;0,VLOOKUP(Table1[[#This Row],[Codigo_servico]],Preencher_Orcamento!$B:$D,3,FALSE)*Table1[[#This Row],[Qtde_insumo]],"")</f>
        <v>0</v>
      </c>
      <c r="M1300" s="16">
        <f>IF(Table1[[#This Row],[Ordem_insumos]]&lt;&gt;0,VLOOKUP(Table1[[#This Row],[Codigo_servico]],Preencher_Orcamento!$B:$D,3,FALSE)*Table1[[#This Row],[Subtotal_insumo]],"")</f>
        <v>0</v>
      </c>
    </row>
    <row r="1301" spans="1:13" x14ac:dyDescent="0.25">
      <c r="A1301" s="6">
        <v>50140</v>
      </c>
      <c r="B1301" s="126">
        <v>2</v>
      </c>
      <c r="C1301" s="133"/>
      <c r="D1301" s="134">
        <v>2099</v>
      </c>
      <c r="E1301" s="7" t="s">
        <v>2205</v>
      </c>
      <c r="F1301" s="8" t="s">
        <v>2140</v>
      </c>
      <c r="G1301" s="16">
        <f>IFERROR(VLOOKUP(Table1[[#This Row],[Codigo_insumo]],BD_Insumos!$B:$E,4),"")</f>
        <v>12.627877718847255</v>
      </c>
      <c r="H1301" s="140">
        <v>0.3</v>
      </c>
      <c r="I1301" s="9"/>
      <c r="J1301" s="22">
        <f t="shared" si="20"/>
        <v>3.7883633156541765</v>
      </c>
      <c r="K1301" s="22" t="str">
        <f>IF(I1301&lt;&gt;"",SUMIF(Table1[Codigo_servico],A1301,Table1[Subtotal_insumo]),"")</f>
        <v/>
      </c>
      <c r="L1301" s="16">
        <f>IF(Table1[[#This Row],[Ordem_insumos]]&lt;&gt;0,VLOOKUP(Table1[[#This Row],[Codigo_servico]],Preencher_Orcamento!$B:$D,3,FALSE)*Table1[[#This Row],[Qtde_insumo]],"")</f>
        <v>0</v>
      </c>
      <c r="M1301" s="16">
        <f>IF(Table1[[#This Row],[Ordem_insumos]]&lt;&gt;0,VLOOKUP(Table1[[#This Row],[Codigo_servico]],Preencher_Orcamento!$B:$D,3,FALSE)*Table1[[#This Row],[Subtotal_insumo]],"")</f>
        <v>0</v>
      </c>
    </row>
    <row r="1302" spans="1:13" x14ac:dyDescent="0.25">
      <c r="A1302" s="6">
        <v>50140</v>
      </c>
      <c r="B1302" s="126">
        <v>3</v>
      </c>
      <c r="C1302" s="133"/>
      <c r="D1302" s="134">
        <v>2020</v>
      </c>
      <c r="E1302" s="7" t="s">
        <v>2188</v>
      </c>
      <c r="F1302" s="8" t="s">
        <v>2140</v>
      </c>
      <c r="G1302" s="18">
        <f>IFERROR(VLOOKUP(Table1[[#This Row],[Codigo_insumo]],BD_Insumos!$B:$E,4),"")</f>
        <v>15.860837164231068</v>
      </c>
      <c r="H1302" s="140">
        <v>0.6</v>
      </c>
      <c r="I1302" s="9"/>
      <c r="J1302" s="23">
        <f t="shared" si="20"/>
        <v>9.51650229853864</v>
      </c>
      <c r="K1302" s="22" t="str">
        <f>IF(I1302&lt;&gt;"",SUMIF(Table1[Codigo_servico],A1302,Table1[Subtotal_insumo]),"")</f>
        <v/>
      </c>
      <c r="L1302" s="18">
        <f>IF(Table1[[#This Row],[Ordem_insumos]]&lt;&gt;0,VLOOKUP(Table1[[#This Row],[Codigo_servico]],Preencher_Orcamento!$B:$D,3,FALSE)*Table1[[#This Row],[Qtde_insumo]],"")</f>
        <v>0</v>
      </c>
      <c r="M1302" s="18">
        <f>IF(Table1[[#This Row],[Ordem_insumos]]&lt;&gt;0,VLOOKUP(Table1[[#This Row],[Codigo_servico]],Preencher_Orcamento!$B:$D,3,FALSE)*Table1[[#This Row],[Subtotal_insumo]],"")</f>
        <v>0</v>
      </c>
    </row>
    <row r="1303" spans="1:13" x14ac:dyDescent="0.25">
      <c r="A1303" s="3">
        <v>50143</v>
      </c>
      <c r="B1303" s="125">
        <v>0</v>
      </c>
      <c r="C1303" s="131" t="s">
        <v>2635</v>
      </c>
      <c r="D1303" s="132"/>
      <c r="E1303" s="4"/>
      <c r="F1303" s="4"/>
      <c r="G1303" s="17" t="str">
        <f>IFERROR(VLOOKUP(Table1[[#This Row],[Codigo_insumo]],BD_Insumos!$B:$E,4),"")</f>
        <v/>
      </c>
      <c r="H1303" s="139"/>
      <c r="I1303" s="5" t="s">
        <v>170</v>
      </c>
      <c r="J1303" s="20" t="str">
        <f t="shared" si="20"/>
        <v/>
      </c>
      <c r="K1303" s="21">
        <f>IF(I1303&lt;&gt;"",SUMIF(Table1[Codigo_servico],A1303,Table1[Subtotal_insumo]),"")</f>
        <v>7.4853133156541762</v>
      </c>
      <c r="L1303" s="17" t="str">
        <f>IF(Table1[[#This Row],[Ordem_insumos]]&lt;&gt;0,VLOOKUP(Table1[[#This Row],[Codigo_servico]],Preencher_Orcamento!$B:$D,3,FALSE)*Table1[[#This Row],[Qtde_insumo]],"")</f>
        <v/>
      </c>
      <c r="M1303" s="17" t="str">
        <f>IF(Table1[[#This Row],[Ordem_insumos]]&lt;&gt;0,VLOOKUP(Table1[[#This Row],[Codigo_servico]],Preencher_Orcamento!$B:$D,3,FALSE)*Table1[[#This Row],[Subtotal_insumo]],"")</f>
        <v/>
      </c>
    </row>
    <row r="1304" spans="1:13" x14ac:dyDescent="0.25">
      <c r="A1304" s="6">
        <v>50143</v>
      </c>
      <c r="B1304" s="126">
        <v>1</v>
      </c>
      <c r="C1304" s="133"/>
      <c r="D1304" s="134">
        <v>2099</v>
      </c>
      <c r="E1304" s="7" t="s">
        <v>2205</v>
      </c>
      <c r="F1304" s="8" t="s">
        <v>2140</v>
      </c>
      <c r="G1304" s="16">
        <f>IFERROR(VLOOKUP(Table1[[#This Row],[Codigo_insumo]],BD_Insumos!$B:$E,4),"")</f>
        <v>12.627877718847255</v>
      </c>
      <c r="H1304" s="140">
        <v>0.3</v>
      </c>
      <c r="I1304" s="9"/>
      <c r="J1304" s="22">
        <f t="shared" si="20"/>
        <v>3.7883633156541765</v>
      </c>
      <c r="K1304" s="22" t="str">
        <f>IF(I1304&lt;&gt;"",SUMIF(Table1[Codigo_servico],A1304,Table1[Subtotal_insumo]),"")</f>
        <v/>
      </c>
      <c r="L1304" s="16">
        <f>IF(Table1[[#This Row],[Ordem_insumos]]&lt;&gt;0,VLOOKUP(Table1[[#This Row],[Codigo_servico]],Preencher_Orcamento!$B:$D,3,FALSE)*Table1[[#This Row],[Qtde_insumo]],"")</f>
        <v>0</v>
      </c>
      <c r="M1304" s="16">
        <f>IF(Table1[[#This Row],[Ordem_insumos]]&lt;&gt;0,VLOOKUP(Table1[[#This Row],[Codigo_servico]],Preencher_Orcamento!$B:$D,3,FALSE)*Table1[[#This Row],[Subtotal_insumo]],"")</f>
        <v>0</v>
      </c>
    </row>
    <row r="1305" spans="1:13" ht="26.25" x14ac:dyDescent="0.25">
      <c r="A1305" s="6">
        <v>50143</v>
      </c>
      <c r="B1305" s="126">
        <v>2</v>
      </c>
      <c r="C1305" s="133"/>
      <c r="D1305" s="134">
        <v>14040</v>
      </c>
      <c r="E1305" s="7" t="s">
        <v>299</v>
      </c>
      <c r="F1305" s="8" t="s">
        <v>168</v>
      </c>
      <c r="G1305" s="18">
        <f>IFERROR(VLOOKUP(Table1[[#This Row],[Codigo_insumo]],BD_Insumos!$B:$E,4),"")</f>
        <v>7.3939000000000004</v>
      </c>
      <c r="H1305" s="140">
        <v>0.5</v>
      </c>
      <c r="I1305" s="9"/>
      <c r="J1305" s="23">
        <f t="shared" si="20"/>
        <v>3.6969500000000002</v>
      </c>
      <c r="K1305" s="22" t="str">
        <f>IF(I1305&lt;&gt;"",SUMIF(Table1[Codigo_servico],A1305,Table1[Subtotal_insumo]),"")</f>
        <v/>
      </c>
      <c r="L1305" s="18">
        <f>IF(Table1[[#This Row],[Ordem_insumos]]&lt;&gt;0,VLOOKUP(Table1[[#This Row],[Codigo_servico]],Preencher_Orcamento!$B:$D,3,FALSE)*Table1[[#This Row],[Qtde_insumo]],"")</f>
        <v>0</v>
      </c>
      <c r="M1305" s="18">
        <f>IF(Table1[[#This Row],[Ordem_insumos]]&lt;&gt;0,VLOOKUP(Table1[[#This Row],[Codigo_servico]],Preencher_Orcamento!$B:$D,3,FALSE)*Table1[[#This Row],[Subtotal_insumo]],"")</f>
        <v>0</v>
      </c>
    </row>
    <row r="1306" spans="1:13" x14ac:dyDescent="0.25">
      <c r="A1306" s="3">
        <v>50147</v>
      </c>
      <c r="B1306" s="125">
        <v>0</v>
      </c>
      <c r="C1306" s="131" t="s">
        <v>2636</v>
      </c>
      <c r="D1306" s="132"/>
      <c r="E1306" s="4"/>
      <c r="F1306" s="4"/>
      <c r="G1306" s="17" t="str">
        <f>IFERROR(VLOOKUP(Table1[[#This Row],[Codigo_insumo]],BD_Insumos!$B:$E,4),"")</f>
        <v/>
      </c>
      <c r="H1306" s="139"/>
      <c r="I1306" s="5" t="s">
        <v>170</v>
      </c>
      <c r="J1306" s="20" t="str">
        <f t="shared" si="20"/>
        <v/>
      </c>
      <c r="K1306" s="21">
        <f>IF(I1306&lt;&gt;"",SUMIF(Table1[Codigo_servico],A1306,Table1[Subtotal_insumo]),"")</f>
        <v>23.34868544153916</v>
      </c>
      <c r="L1306" s="17" t="str">
        <f>IF(Table1[[#This Row],[Ordem_insumos]]&lt;&gt;0,VLOOKUP(Table1[[#This Row],[Codigo_servico]],Preencher_Orcamento!$B:$D,3,FALSE)*Table1[[#This Row],[Qtde_insumo]],"")</f>
        <v/>
      </c>
      <c r="M1306" s="17" t="str">
        <f>IF(Table1[[#This Row],[Ordem_insumos]]&lt;&gt;0,VLOOKUP(Table1[[#This Row],[Codigo_servico]],Preencher_Orcamento!$B:$D,3,FALSE)*Table1[[#This Row],[Subtotal_insumo]],"")</f>
        <v/>
      </c>
    </row>
    <row r="1307" spans="1:13" x14ac:dyDescent="0.25">
      <c r="A1307" s="6">
        <v>50147</v>
      </c>
      <c r="B1307" s="126">
        <v>1</v>
      </c>
      <c r="C1307" s="133"/>
      <c r="D1307" s="134">
        <v>2099</v>
      </c>
      <c r="E1307" s="7" t="s">
        <v>2205</v>
      </c>
      <c r="F1307" s="8" t="s">
        <v>2140</v>
      </c>
      <c r="G1307" s="16">
        <f>IFERROR(VLOOKUP(Table1[[#This Row],[Codigo_insumo]],BD_Insumos!$B:$E,4),"")</f>
        <v>12.627877718847255</v>
      </c>
      <c r="H1307" s="140">
        <v>0.5</v>
      </c>
      <c r="I1307" s="9"/>
      <c r="J1307" s="22">
        <f t="shared" si="20"/>
        <v>6.3139388594236276</v>
      </c>
      <c r="K1307" s="22" t="str">
        <f>IF(I1307&lt;&gt;"",SUMIF(Table1[Codigo_servico],A1307,Table1[Subtotal_insumo]),"")</f>
        <v/>
      </c>
      <c r="L1307" s="16">
        <f>IF(Table1[[#This Row],[Ordem_insumos]]&lt;&gt;0,VLOOKUP(Table1[[#This Row],[Codigo_servico]],Preencher_Orcamento!$B:$D,3,FALSE)*Table1[[#This Row],[Qtde_insumo]],"")</f>
        <v>0</v>
      </c>
      <c r="M1307" s="16">
        <f>IF(Table1[[#This Row],[Ordem_insumos]]&lt;&gt;0,VLOOKUP(Table1[[#This Row],[Codigo_servico]],Preencher_Orcamento!$B:$D,3,FALSE)*Table1[[#This Row],[Subtotal_insumo]],"")</f>
        <v>0</v>
      </c>
    </row>
    <row r="1308" spans="1:13" x14ac:dyDescent="0.25">
      <c r="A1308" s="6">
        <v>50147</v>
      </c>
      <c r="B1308" s="126">
        <v>2</v>
      </c>
      <c r="C1308" s="133"/>
      <c r="D1308" s="134">
        <v>2020</v>
      </c>
      <c r="E1308" s="7" t="s">
        <v>2188</v>
      </c>
      <c r="F1308" s="8" t="s">
        <v>2140</v>
      </c>
      <c r="G1308" s="16">
        <f>IFERROR(VLOOKUP(Table1[[#This Row],[Codigo_insumo]],BD_Insumos!$B:$E,4),"")</f>
        <v>15.860837164231068</v>
      </c>
      <c r="H1308" s="140">
        <v>0.5</v>
      </c>
      <c r="I1308" s="9"/>
      <c r="J1308" s="22">
        <f t="shared" si="20"/>
        <v>7.930418582115534</v>
      </c>
      <c r="K1308" s="22" t="str">
        <f>IF(I1308&lt;&gt;"",SUMIF(Table1[Codigo_servico],A1308,Table1[Subtotal_insumo]),"")</f>
        <v/>
      </c>
      <c r="L1308" s="16">
        <f>IF(Table1[[#This Row],[Ordem_insumos]]&lt;&gt;0,VLOOKUP(Table1[[#This Row],[Codigo_servico]],Preencher_Orcamento!$B:$D,3,FALSE)*Table1[[#This Row],[Qtde_insumo]],"")</f>
        <v>0</v>
      </c>
      <c r="M1308" s="16">
        <f>IF(Table1[[#This Row],[Ordem_insumos]]&lt;&gt;0,VLOOKUP(Table1[[#This Row],[Codigo_servico]],Preencher_Orcamento!$B:$D,3,FALSE)*Table1[[#This Row],[Subtotal_insumo]],"")</f>
        <v>0</v>
      </c>
    </row>
    <row r="1309" spans="1:13" ht="26.25" x14ac:dyDescent="0.25">
      <c r="A1309" s="6">
        <v>50147</v>
      </c>
      <c r="B1309" s="126">
        <v>3</v>
      </c>
      <c r="C1309" s="133"/>
      <c r="D1309" s="134">
        <v>10638</v>
      </c>
      <c r="E1309" s="7" t="s">
        <v>148</v>
      </c>
      <c r="F1309" s="8" t="s">
        <v>58</v>
      </c>
      <c r="G1309" s="18">
        <f>IFERROR(VLOOKUP(Table1[[#This Row],[Codigo_insumo]],BD_Insumos!$B:$E,4),"")</f>
        <v>303.4776</v>
      </c>
      <c r="H1309" s="140">
        <v>0.03</v>
      </c>
      <c r="I1309" s="9"/>
      <c r="J1309" s="23">
        <f t="shared" si="20"/>
        <v>9.1043279999999989</v>
      </c>
      <c r="K1309" s="22" t="str">
        <f>IF(I1309&lt;&gt;"",SUMIF(Table1[Codigo_servico],A1309,Table1[Subtotal_insumo]),"")</f>
        <v/>
      </c>
      <c r="L1309" s="18">
        <f>IF(Table1[[#This Row],[Ordem_insumos]]&lt;&gt;0,VLOOKUP(Table1[[#This Row],[Codigo_servico]],Preencher_Orcamento!$B:$D,3,FALSE)*Table1[[#This Row],[Qtde_insumo]],"")</f>
        <v>0</v>
      </c>
      <c r="M1309" s="18">
        <f>IF(Table1[[#This Row],[Ordem_insumos]]&lt;&gt;0,VLOOKUP(Table1[[#This Row],[Codigo_servico]],Preencher_Orcamento!$B:$D,3,FALSE)*Table1[[#This Row],[Subtotal_insumo]],"")</f>
        <v>0</v>
      </c>
    </row>
    <row r="1310" spans="1:13" x14ac:dyDescent="0.25">
      <c r="A1310" s="3">
        <v>50202</v>
      </c>
      <c r="B1310" s="125">
        <v>0</v>
      </c>
      <c r="C1310" s="131" t="s">
        <v>2637</v>
      </c>
      <c r="D1310" s="132"/>
      <c r="E1310" s="4"/>
      <c r="F1310" s="4"/>
      <c r="G1310" s="17" t="str">
        <f>IFERROR(VLOOKUP(Table1[[#This Row],[Codigo_insumo]],BD_Insumos!$B:$E,4),"")</f>
        <v/>
      </c>
      <c r="H1310" s="139"/>
      <c r="I1310" s="5" t="s">
        <v>170</v>
      </c>
      <c r="J1310" s="20" t="str">
        <f t="shared" si="20"/>
        <v/>
      </c>
      <c r="K1310" s="21">
        <f>IF(I1310&lt;&gt;"",SUMIF(Table1[Codigo_servico],A1310,Table1[Subtotal_insumo]),"")</f>
        <v>51.452386909597053</v>
      </c>
      <c r="L1310" s="17" t="str">
        <f>IF(Table1[[#This Row],[Ordem_insumos]]&lt;&gt;0,VLOOKUP(Table1[[#This Row],[Codigo_servico]],Preencher_Orcamento!$B:$D,3,FALSE)*Table1[[#This Row],[Qtde_insumo]],"")</f>
        <v/>
      </c>
      <c r="M1310" s="17" t="str">
        <f>IF(Table1[[#This Row],[Ordem_insumos]]&lt;&gt;0,VLOOKUP(Table1[[#This Row],[Codigo_servico]],Preencher_Orcamento!$B:$D,3,FALSE)*Table1[[#This Row],[Subtotal_insumo]],"")</f>
        <v/>
      </c>
    </row>
    <row r="1311" spans="1:13" x14ac:dyDescent="0.25">
      <c r="A1311" s="6">
        <v>50202</v>
      </c>
      <c r="B1311" s="126">
        <v>1</v>
      </c>
      <c r="C1311" s="133"/>
      <c r="D1311" s="134">
        <v>2020</v>
      </c>
      <c r="E1311" s="7" t="s">
        <v>2188</v>
      </c>
      <c r="F1311" s="8" t="s">
        <v>2140</v>
      </c>
      <c r="G1311" s="16">
        <f>IFERROR(VLOOKUP(Table1[[#This Row],[Codigo_insumo]],BD_Insumos!$B:$E,4),"")</f>
        <v>15.860837164231068</v>
      </c>
      <c r="H1311" s="140">
        <v>1</v>
      </c>
      <c r="I1311" s="9"/>
      <c r="J1311" s="22">
        <f t="shared" si="20"/>
        <v>15.860837164231068</v>
      </c>
      <c r="K1311" s="22" t="str">
        <f>IF(I1311&lt;&gt;"",SUMIF(Table1[Codigo_servico],A1311,Table1[Subtotal_insumo]),"")</f>
        <v/>
      </c>
      <c r="L1311" s="16">
        <f>IF(Table1[[#This Row],[Ordem_insumos]]&lt;&gt;0,VLOOKUP(Table1[[#This Row],[Codigo_servico]],Preencher_Orcamento!$B:$D,3,FALSE)*Table1[[#This Row],[Qtde_insumo]],"")</f>
        <v>0</v>
      </c>
      <c r="M1311" s="16">
        <f>IF(Table1[[#This Row],[Ordem_insumos]]&lt;&gt;0,VLOOKUP(Table1[[#This Row],[Codigo_servico]],Preencher_Orcamento!$B:$D,3,FALSE)*Table1[[#This Row],[Subtotal_insumo]],"")</f>
        <v>0</v>
      </c>
    </row>
    <row r="1312" spans="1:13" ht="26.25" x14ac:dyDescent="0.25">
      <c r="A1312" s="6">
        <v>50202</v>
      </c>
      <c r="B1312" s="126">
        <v>2</v>
      </c>
      <c r="C1312" s="133"/>
      <c r="D1312" s="134">
        <v>10630</v>
      </c>
      <c r="E1312" s="7" t="s">
        <v>140</v>
      </c>
      <c r="F1312" s="8" t="s">
        <v>58</v>
      </c>
      <c r="G1312" s="16">
        <f>IFERROR(VLOOKUP(Table1[[#This Row],[Codigo_insumo]],BD_Insumos!$B:$E,4),"")</f>
        <v>420.47390000000001</v>
      </c>
      <c r="H1312" s="140">
        <v>0.03</v>
      </c>
      <c r="I1312" s="9"/>
      <c r="J1312" s="22">
        <f t="shared" si="20"/>
        <v>12.614217</v>
      </c>
      <c r="K1312" s="22" t="str">
        <f>IF(I1312&lt;&gt;"",SUMIF(Table1[Codigo_servico],A1312,Table1[Subtotal_insumo]),"")</f>
        <v/>
      </c>
      <c r="L1312" s="16">
        <f>IF(Table1[[#This Row],[Ordem_insumos]]&lt;&gt;0,VLOOKUP(Table1[[#This Row],[Codigo_servico]],Preencher_Orcamento!$B:$D,3,FALSE)*Table1[[#This Row],[Qtde_insumo]],"")</f>
        <v>0</v>
      </c>
      <c r="M1312" s="16">
        <f>IF(Table1[[#This Row],[Ordem_insumos]]&lt;&gt;0,VLOOKUP(Table1[[#This Row],[Codigo_servico]],Preencher_Orcamento!$B:$D,3,FALSE)*Table1[[#This Row],[Subtotal_insumo]],"")</f>
        <v>0</v>
      </c>
    </row>
    <row r="1313" spans="1:13" ht="26.25" x14ac:dyDescent="0.25">
      <c r="A1313" s="6">
        <v>50202</v>
      </c>
      <c r="B1313" s="126">
        <v>3</v>
      </c>
      <c r="C1313" s="133"/>
      <c r="D1313" s="134">
        <v>14022</v>
      </c>
      <c r="E1313" s="7" t="s">
        <v>290</v>
      </c>
      <c r="F1313" s="8" t="s">
        <v>197</v>
      </c>
      <c r="G1313" s="18">
        <f>IFERROR(VLOOKUP(Table1[[#This Row],[Codigo_insumo]],BD_Insumos!$B:$E,4),"")</f>
        <v>20.04</v>
      </c>
      <c r="H1313" s="140">
        <v>0.8</v>
      </c>
      <c r="I1313" s="9"/>
      <c r="J1313" s="23">
        <f t="shared" si="20"/>
        <v>16.032</v>
      </c>
      <c r="K1313" s="22" t="str">
        <f>IF(I1313&lt;&gt;"",SUMIF(Table1[Codigo_servico],A1313,Table1[Subtotal_insumo]),"")</f>
        <v/>
      </c>
      <c r="L1313" s="18">
        <f>IF(Table1[[#This Row],[Ordem_insumos]]&lt;&gt;0,VLOOKUP(Table1[[#This Row],[Codigo_servico]],Preencher_Orcamento!$B:$D,3,FALSE)*Table1[[#This Row],[Qtde_insumo]],"")</f>
        <v>0</v>
      </c>
      <c r="M1313" s="18">
        <f>IF(Table1[[#This Row],[Ordem_insumos]]&lt;&gt;0,VLOOKUP(Table1[[#This Row],[Codigo_servico]],Preencher_Orcamento!$B:$D,3,FALSE)*Table1[[#This Row],[Subtotal_insumo]],"")</f>
        <v>0</v>
      </c>
    </row>
    <row r="1314" spans="1:13" x14ac:dyDescent="0.25">
      <c r="A1314" s="6">
        <v>50202</v>
      </c>
      <c r="B1314" s="126">
        <v>4</v>
      </c>
      <c r="C1314" s="133"/>
      <c r="D1314" s="134">
        <v>2099</v>
      </c>
      <c r="E1314" s="7" t="s">
        <v>2205</v>
      </c>
      <c r="F1314" s="8" t="s">
        <v>2140</v>
      </c>
      <c r="G1314" s="18">
        <f>IFERROR(VLOOKUP(Table1[[#This Row],[Codigo_insumo]],BD_Insumos!$B:$E,4),"")</f>
        <v>12.627877718847255</v>
      </c>
      <c r="H1314" s="140">
        <v>0.55000000000000004</v>
      </c>
      <c r="I1314" s="9"/>
      <c r="J1314" s="23">
        <f t="shared" si="20"/>
        <v>6.9453327453659908</v>
      </c>
      <c r="K1314" s="22" t="str">
        <f>IF(I1314&lt;&gt;"",SUMIF(Table1[Codigo_servico],A1314,Table1[Subtotal_insumo]),"")</f>
        <v/>
      </c>
      <c r="L1314" s="18">
        <f>IF(Table1[[#This Row],[Ordem_insumos]]&lt;&gt;0,VLOOKUP(Table1[[#This Row],[Codigo_servico]],Preencher_Orcamento!$B:$D,3,FALSE)*Table1[[#This Row],[Qtde_insumo]],"")</f>
        <v>0</v>
      </c>
      <c r="M1314" s="18">
        <f>IF(Table1[[#This Row],[Ordem_insumos]]&lt;&gt;0,VLOOKUP(Table1[[#This Row],[Codigo_servico]],Preencher_Orcamento!$B:$D,3,FALSE)*Table1[[#This Row],[Subtotal_insumo]],"")</f>
        <v>0</v>
      </c>
    </row>
    <row r="1315" spans="1:13" x14ac:dyDescent="0.25">
      <c r="A1315" s="3">
        <v>50230</v>
      </c>
      <c r="B1315" s="125">
        <v>0</v>
      </c>
      <c r="C1315" s="131" t="s">
        <v>2638</v>
      </c>
      <c r="D1315" s="132"/>
      <c r="E1315" s="4"/>
      <c r="F1315" s="4"/>
      <c r="G1315" s="17" t="str">
        <f>IFERROR(VLOOKUP(Table1[[#This Row],[Codigo_insumo]],BD_Insumos!$B:$E,4),"")</f>
        <v/>
      </c>
      <c r="H1315" s="139"/>
      <c r="I1315" s="5" t="s">
        <v>170</v>
      </c>
      <c r="J1315" s="20" t="str">
        <f t="shared" si="20"/>
        <v/>
      </c>
      <c r="K1315" s="21">
        <f>IF(I1315&lt;&gt;"",SUMIF(Table1[Codigo_servico],A1315,Table1[Subtotal_insumo]),"")</f>
        <v>49.188099999999999</v>
      </c>
      <c r="L1315" s="17" t="str">
        <f>IF(Table1[[#This Row],[Ordem_insumos]]&lt;&gt;0,VLOOKUP(Table1[[#This Row],[Codigo_servico]],Preencher_Orcamento!$B:$D,3,FALSE)*Table1[[#This Row],[Qtde_insumo]],"")</f>
        <v/>
      </c>
      <c r="M1315" s="17" t="str">
        <f>IF(Table1[[#This Row],[Ordem_insumos]]&lt;&gt;0,VLOOKUP(Table1[[#This Row],[Codigo_servico]],Preencher_Orcamento!$B:$D,3,FALSE)*Table1[[#This Row],[Subtotal_insumo]],"")</f>
        <v/>
      </c>
    </row>
    <row r="1316" spans="1:13" ht="39" x14ac:dyDescent="0.25">
      <c r="A1316" s="6">
        <v>50230</v>
      </c>
      <c r="B1316" s="126">
        <v>1</v>
      </c>
      <c r="C1316" s="133"/>
      <c r="D1316" s="134">
        <v>14007</v>
      </c>
      <c r="E1316" s="7" t="s">
        <v>285</v>
      </c>
      <c r="F1316" s="8" t="s">
        <v>170</v>
      </c>
      <c r="G1316" s="18">
        <f>IFERROR(VLOOKUP(Table1[[#This Row],[Codigo_insumo]],BD_Insumos!$B:$E,4),"")</f>
        <v>49.188099999999999</v>
      </c>
      <c r="H1316" s="140">
        <v>1</v>
      </c>
      <c r="I1316" s="9"/>
      <c r="J1316" s="23">
        <f t="shared" si="20"/>
        <v>49.188099999999999</v>
      </c>
      <c r="K1316" s="22" t="str">
        <f>IF(I1316&lt;&gt;"",SUMIF(Table1[Codigo_servico],A1316,Table1[Subtotal_insumo]),"")</f>
        <v/>
      </c>
      <c r="L1316" s="18">
        <f>IF(Table1[[#This Row],[Ordem_insumos]]&lt;&gt;0,VLOOKUP(Table1[[#This Row],[Codigo_servico]],Preencher_Orcamento!$B:$D,3,FALSE)*Table1[[#This Row],[Qtde_insumo]],"")</f>
        <v>0</v>
      </c>
      <c r="M1316" s="18">
        <f>IF(Table1[[#This Row],[Ordem_insumos]]&lt;&gt;0,VLOOKUP(Table1[[#This Row],[Codigo_servico]],Preencher_Orcamento!$B:$D,3,FALSE)*Table1[[#This Row],[Subtotal_insumo]],"")</f>
        <v>0</v>
      </c>
    </row>
    <row r="1317" spans="1:13" x14ac:dyDescent="0.25">
      <c r="A1317" s="3">
        <v>50243</v>
      </c>
      <c r="B1317" s="125">
        <v>0</v>
      </c>
      <c r="C1317" s="131" t="s">
        <v>2639</v>
      </c>
      <c r="D1317" s="132"/>
      <c r="E1317" s="4"/>
      <c r="F1317" s="4"/>
      <c r="G1317" s="17" t="str">
        <f>IFERROR(VLOOKUP(Table1[[#This Row],[Codigo_insumo]],BD_Insumos!$B:$E,4),"")</f>
        <v/>
      </c>
      <c r="H1317" s="139"/>
      <c r="I1317" s="5" t="s">
        <v>170</v>
      </c>
      <c r="J1317" s="20" t="str">
        <f t="shared" si="20"/>
        <v/>
      </c>
      <c r="K1317" s="21">
        <f>IF(I1317&lt;&gt;"",SUMIF(Table1[Codigo_servico],A1317,Table1[Subtotal_insumo]),"")</f>
        <v>7.4853133156541762</v>
      </c>
      <c r="L1317" s="17" t="str">
        <f>IF(Table1[[#This Row],[Ordem_insumos]]&lt;&gt;0,VLOOKUP(Table1[[#This Row],[Codigo_servico]],Preencher_Orcamento!$B:$D,3,FALSE)*Table1[[#This Row],[Qtde_insumo]],"")</f>
        <v/>
      </c>
      <c r="M1317" s="17" t="str">
        <f>IF(Table1[[#This Row],[Ordem_insumos]]&lt;&gt;0,VLOOKUP(Table1[[#This Row],[Codigo_servico]],Preencher_Orcamento!$B:$D,3,FALSE)*Table1[[#This Row],[Subtotal_insumo]],"")</f>
        <v/>
      </c>
    </row>
    <row r="1318" spans="1:13" x14ac:dyDescent="0.25">
      <c r="A1318" s="6">
        <v>50243</v>
      </c>
      <c r="B1318" s="126">
        <v>1</v>
      </c>
      <c r="C1318" s="133"/>
      <c r="D1318" s="134">
        <v>2099</v>
      </c>
      <c r="E1318" s="7" t="s">
        <v>2205</v>
      </c>
      <c r="F1318" s="8" t="s">
        <v>2140</v>
      </c>
      <c r="G1318" s="16">
        <f>IFERROR(VLOOKUP(Table1[[#This Row],[Codigo_insumo]],BD_Insumos!$B:$E,4),"")</f>
        <v>12.627877718847255</v>
      </c>
      <c r="H1318" s="140">
        <v>0.3</v>
      </c>
      <c r="I1318" s="9"/>
      <c r="J1318" s="22">
        <f t="shared" si="20"/>
        <v>3.7883633156541765</v>
      </c>
      <c r="K1318" s="22" t="str">
        <f>IF(I1318&lt;&gt;"",SUMIF(Table1[Codigo_servico],A1318,Table1[Subtotal_insumo]),"")</f>
        <v/>
      </c>
      <c r="L1318" s="16">
        <f>IF(Table1[[#This Row],[Ordem_insumos]]&lt;&gt;0,VLOOKUP(Table1[[#This Row],[Codigo_servico]],Preencher_Orcamento!$B:$D,3,FALSE)*Table1[[#This Row],[Qtde_insumo]],"")</f>
        <v>0</v>
      </c>
      <c r="M1318" s="16">
        <f>IF(Table1[[#This Row],[Ordem_insumos]]&lt;&gt;0,VLOOKUP(Table1[[#This Row],[Codigo_servico]],Preencher_Orcamento!$B:$D,3,FALSE)*Table1[[#This Row],[Subtotal_insumo]],"")</f>
        <v>0</v>
      </c>
    </row>
    <row r="1319" spans="1:13" ht="26.25" x14ac:dyDescent="0.25">
      <c r="A1319" s="6">
        <v>50243</v>
      </c>
      <c r="B1319" s="126">
        <v>2</v>
      </c>
      <c r="C1319" s="133"/>
      <c r="D1319" s="134">
        <v>14040</v>
      </c>
      <c r="E1319" s="7" t="s">
        <v>299</v>
      </c>
      <c r="F1319" s="8" t="s">
        <v>168</v>
      </c>
      <c r="G1319" s="18">
        <f>IFERROR(VLOOKUP(Table1[[#This Row],[Codigo_insumo]],BD_Insumos!$B:$E,4),"")</f>
        <v>7.3939000000000004</v>
      </c>
      <c r="H1319" s="140">
        <v>0.5</v>
      </c>
      <c r="I1319" s="9"/>
      <c r="J1319" s="23">
        <f t="shared" si="20"/>
        <v>3.6969500000000002</v>
      </c>
      <c r="K1319" s="22" t="str">
        <f>IF(I1319&lt;&gt;"",SUMIF(Table1[Codigo_servico],A1319,Table1[Subtotal_insumo]),"")</f>
        <v/>
      </c>
      <c r="L1319" s="18">
        <f>IF(Table1[[#This Row],[Ordem_insumos]]&lt;&gt;0,VLOOKUP(Table1[[#This Row],[Codigo_servico]],Preencher_Orcamento!$B:$D,3,FALSE)*Table1[[#This Row],[Qtde_insumo]],"")</f>
        <v>0</v>
      </c>
      <c r="M1319" s="18">
        <f>IF(Table1[[#This Row],[Ordem_insumos]]&lt;&gt;0,VLOOKUP(Table1[[#This Row],[Codigo_servico]],Preencher_Orcamento!$B:$D,3,FALSE)*Table1[[#This Row],[Subtotal_insumo]],"")</f>
        <v>0</v>
      </c>
    </row>
    <row r="1320" spans="1:13" x14ac:dyDescent="0.25">
      <c r="A1320" s="3">
        <v>50244</v>
      </c>
      <c r="B1320" s="125">
        <v>0</v>
      </c>
      <c r="C1320" s="131" t="s">
        <v>2640</v>
      </c>
      <c r="D1320" s="132"/>
      <c r="E1320" s="4"/>
      <c r="F1320" s="4"/>
      <c r="G1320" s="17" t="str">
        <f>IFERROR(VLOOKUP(Table1[[#This Row],[Codigo_insumo]],BD_Insumos!$B:$E,4),"")</f>
        <v/>
      </c>
      <c r="H1320" s="139"/>
      <c r="I1320" s="5" t="s">
        <v>170</v>
      </c>
      <c r="J1320" s="20" t="str">
        <f t="shared" si="20"/>
        <v/>
      </c>
      <c r="K1320" s="21">
        <f>IF(I1320&lt;&gt;"",SUMIF(Table1[Codigo_servico],A1320,Table1[Subtotal_insumo]),"")</f>
        <v>85.071526951031089</v>
      </c>
      <c r="L1320" s="17" t="str">
        <f>IF(Table1[[#This Row],[Ordem_insumos]]&lt;&gt;0,VLOOKUP(Table1[[#This Row],[Codigo_servico]],Preencher_Orcamento!$B:$D,3,FALSE)*Table1[[#This Row],[Qtde_insumo]],"")</f>
        <v/>
      </c>
      <c r="M1320" s="17" t="str">
        <f>IF(Table1[[#This Row],[Ordem_insumos]]&lt;&gt;0,VLOOKUP(Table1[[#This Row],[Codigo_servico]],Preencher_Orcamento!$B:$D,3,FALSE)*Table1[[#This Row],[Subtotal_insumo]],"")</f>
        <v/>
      </c>
    </row>
    <row r="1321" spans="1:13" x14ac:dyDescent="0.25">
      <c r="A1321" s="6">
        <v>50244</v>
      </c>
      <c r="B1321" s="126">
        <v>1</v>
      </c>
      <c r="C1321" s="133"/>
      <c r="D1321" s="134">
        <v>2076</v>
      </c>
      <c r="E1321" s="7" t="s">
        <v>2200</v>
      </c>
      <c r="F1321" s="8" t="s">
        <v>2140</v>
      </c>
      <c r="G1321" s="16">
        <f>IFERROR(VLOOKUP(Table1[[#This Row],[Codigo_insumo]],BD_Insumos!$B:$E,4),"")</f>
        <v>12.645924541907611</v>
      </c>
      <c r="H1321" s="140">
        <v>1.9</v>
      </c>
      <c r="I1321" s="9"/>
      <c r="J1321" s="22">
        <f t="shared" si="20"/>
        <v>24.027256629624461</v>
      </c>
      <c r="K1321" s="22" t="str">
        <f>IF(I1321&lt;&gt;"",SUMIF(Table1[Codigo_servico],A1321,Table1[Subtotal_insumo]),"")</f>
        <v/>
      </c>
      <c r="L1321" s="16">
        <f>IF(Table1[[#This Row],[Ordem_insumos]]&lt;&gt;0,VLOOKUP(Table1[[#This Row],[Codigo_servico]],Preencher_Orcamento!$B:$D,3,FALSE)*Table1[[#This Row],[Qtde_insumo]],"")</f>
        <v>0</v>
      </c>
      <c r="M1321" s="16">
        <f>IF(Table1[[#This Row],[Ordem_insumos]]&lt;&gt;0,VLOOKUP(Table1[[#This Row],[Codigo_servico]],Preencher_Orcamento!$B:$D,3,FALSE)*Table1[[#This Row],[Subtotal_insumo]],"")</f>
        <v>0</v>
      </c>
    </row>
    <row r="1322" spans="1:13" x14ac:dyDescent="0.25">
      <c r="A1322" s="6">
        <v>50244</v>
      </c>
      <c r="B1322" s="126">
        <v>2</v>
      </c>
      <c r="C1322" s="133"/>
      <c r="D1322" s="134">
        <v>37530</v>
      </c>
      <c r="E1322" s="7" t="s">
        <v>834</v>
      </c>
      <c r="F1322" s="8" t="s">
        <v>457</v>
      </c>
      <c r="G1322" s="16">
        <f>IFERROR(VLOOKUP(Table1[[#This Row],[Codigo_insumo]],BD_Insumos!$B:$E,4),"")</f>
        <v>0.85980000000000001</v>
      </c>
      <c r="H1322" s="140">
        <v>1.5</v>
      </c>
      <c r="I1322" s="9"/>
      <c r="J1322" s="22">
        <f t="shared" si="20"/>
        <v>1.2897000000000001</v>
      </c>
      <c r="K1322" s="22" t="str">
        <f>IF(I1322&lt;&gt;"",SUMIF(Table1[Codigo_servico],A1322,Table1[Subtotal_insumo]),"")</f>
        <v/>
      </c>
      <c r="L1322" s="16">
        <f>IF(Table1[[#This Row],[Ordem_insumos]]&lt;&gt;0,VLOOKUP(Table1[[#This Row],[Codigo_servico]],Preencher_Orcamento!$B:$D,3,FALSE)*Table1[[#This Row],[Qtde_insumo]],"")</f>
        <v>0</v>
      </c>
      <c r="M1322" s="16">
        <f>IF(Table1[[#This Row],[Ordem_insumos]]&lt;&gt;0,VLOOKUP(Table1[[#This Row],[Codigo_servico]],Preencher_Orcamento!$B:$D,3,FALSE)*Table1[[#This Row],[Subtotal_insumo]],"")</f>
        <v>0</v>
      </c>
    </row>
    <row r="1323" spans="1:13" x14ac:dyDescent="0.25">
      <c r="A1323" s="6">
        <v>50244</v>
      </c>
      <c r="B1323" s="126">
        <v>3</v>
      </c>
      <c r="C1323" s="133"/>
      <c r="D1323" s="134">
        <v>2075</v>
      </c>
      <c r="E1323" s="7" t="s">
        <v>2199</v>
      </c>
      <c r="F1323" s="8" t="s">
        <v>2140</v>
      </c>
      <c r="G1323" s="18">
        <f>IFERROR(VLOOKUP(Table1[[#This Row],[Codigo_insumo]],BD_Insumos!$B:$E,4),"")</f>
        <v>15.599673853371913</v>
      </c>
      <c r="H1323" s="140">
        <v>1.9</v>
      </c>
      <c r="I1323" s="9"/>
      <c r="J1323" s="23">
        <f t="shared" si="20"/>
        <v>29.639380321406634</v>
      </c>
      <c r="K1323" s="22" t="str">
        <f>IF(I1323&lt;&gt;"",SUMIF(Table1[Codigo_servico],A1323,Table1[Subtotal_insumo]),"")</f>
        <v/>
      </c>
      <c r="L1323" s="18">
        <f>IF(Table1[[#This Row],[Ordem_insumos]]&lt;&gt;0,VLOOKUP(Table1[[#This Row],[Codigo_servico]],Preencher_Orcamento!$B:$D,3,FALSE)*Table1[[#This Row],[Qtde_insumo]],"")</f>
        <v>0</v>
      </c>
      <c r="M1323" s="18">
        <f>IF(Table1[[#This Row],[Ordem_insumos]]&lt;&gt;0,VLOOKUP(Table1[[#This Row],[Codigo_servico]],Preencher_Orcamento!$B:$D,3,FALSE)*Table1[[#This Row],[Subtotal_insumo]],"")</f>
        <v>0</v>
      </c>
    </row>
    <row r="1324" spans="1:13" x14ac:dyDescent="0.25">
      <c r="A1324" s="6">
        <v>50244</v>
      </c>
      <c r="B1324" s="126">
        <v>4</v>
      </c>
      <c r="C1324" s="133"/>
      <c r="D1324" s="134">
        <v>37030</v>
      </c>
      <c r="E1324" s="7" t="s">
        <v>815</v>
      </c>
      <c r="F1324" s="8" t="s">
        <v>168</v>
      </c>
      <c r="G1324" s="18">
        <f>IFERROR(VLOOKUP(Table1[[#This Row],[Codigo_insumo]],BD_Insumos!$B:$E,4),"")</f>
        <v>40.110399999999998</v>
      </c>
      <c r="H1324" s="140">
        <v>0.5</v>
      </c>
      <c r="I1324" s="9"/>
      <c r="J1324" s="23">
        <f t="shared" si="20"/>
        <v>20.055199999999999</v>
      </c>
      <c r="K1324" s="22" t="str">
        <f>IF(I1324&lt;&gt;"",SUMIF(Table1[Codigo_servico],A1324,Table1[Subtotal_insumo]),"")</f>
        <v/>
      </c>
      <c r="L1324" s="18">
        <f>IF(Table1[[#This Row],[Ordem_insumos]]&lt;&gt;0,VLOOKUP(Table1[[#This Row],[Codigo_servico]],Preencher_Orcamento!$B:$D,3,FALSE)*Table1[[#This Row],[Qtde_insumo]],"")</f>
        <v>0</v>
      </c>
      <c r="M1324" s="18">
        <f>IF(Table1[[#This Row],[Ordem_insumos]]&lt;&gt;0,VLOOKUP(Table1[[#This Row],[Codigo_servico]],Preencher_Orcamento!$B:$D,3,FALSE)*Table1[[#This Row],[Subtotal_insumo]],"")</f>
        <v>0</v>
      </c>
    </row>
    <row r="1325" spans="1:13" ht="26.25" x14ac:dyDescent="0.25">
      <c r="A1325" s="6">
        <v>50244</v>
      </c>
      <c r="B1325" s="126">
        <v>5</v>
      </c>
      <c r="C1325" s="133"/>
      <c r="D1325" s="134">
        <v>37520</v>
      </c>
      <c r="E1325" s="7" t="s">
        <v>831</v>
      </c>
      <c r="F1325" s="8" t="s">
        <v>168</v>
      </c>
      <c r="G1325" s="18">
        <f>IFERROR(VLOOKUP(Table1[[#This Row],[Codigo_insumo]],BD_Insumos!$B:$E,4),"")</f>
        <v>33.533299999999997</v>
      </c>
      <c r="H1325" s="140">
        <v>0.3</v>
      </c>
      <c r="I1325" s="9"/>
      <c r="J1325" s="23">
        <f t="shared" si="20"/>
        <v>10.059989999999999</v>
      </c>
      <c r="K1325" s="22" t="str">
        <f>IF(I1325&lt;&gt;"",SUMIF(Table1[Codigo_servico],A1325,Table1[Subtotal_insumo]),"")</f>
        <v/>
      </c>
      <c r="L1325" s="18">
        <f>IF(Table1[[#This Row],[Ordem_insumos]]&lt;&gt;0,VLOOKUP(Table1[[#This Row],[Codigo_servico]],Preencher_Orcamento!$B:$D,3,FALSE)*Table1[[#This Row],[Qtde_insumo]],"")</f>
        <v>0</v>
      </c>
      <c r="M1325" s="18">
        <f>IF(Table1[[#This Row],[Ordem_insumos]]&lt;&gt;0,VLOOKUP(Table1[[#This Row],[Codigo_servico]],Preencher_Orcamento!$B:$D,3,FALSE)*Table1[[#This Row],[Subtotal_insumo]],"")</f>
        <v>0</v>
      </c>
    </row>
    <row r="1326" spans="1:13" x14ac:dyDescent="0.25">
      <c r="A1326" s="3">
        <v>50302</v>
      </c>
      <c r="B1326" s="125">
        <v>0</v>
      </c>
      <c r="C1326" s="131" t="s">
        <v>2641</v>
      </c>
      <c r="D1326" s="132"/>
      <c r="E1326" s="4"/>
      <c r="F1326" s="4"/>
      <c r="G1326" s="17" t="str">
        <f>IFERROR(VLOOKUP(Table1[[#This Row],[Codigo_insumo]],BD_Insumos!$B:$E,4),"")</f>
        <v/>
      </c>
      <c r="H1326" s="139"/>
      <c r="I1326" s="5" t="s">
        <v>170</v>
      </c>
      <c r="J1326" s="20" t="str">
        <f t="shared" si="20"/>
        <v/>
      </c>
      <c r="K1326" s="21">
        <f>IF(I1326&lt;&gt;"",SUMIF(Table1[Codigo_servico],A1326,Table1[Subtotal_insumo]),"")</f>
        <v>51.452386909597053</v>
      </c>
      <c r="L1326" s="17" t="str">
        <f>IF(Table1[[#This Row],[Ordem_insumos]]&lt;&gt;0,VLOOKUP(Table1[[#This Row],[Codigo_servico]],Preencher_Orcamento!$B:$D,3,FALSE)*Table1[[#This Row],[Qtde_insumo]],"")</f>
        <v/>
      </c>
      <c r="M1326" s="17" t="str">
        <f>IF(Table1[[#This Row],[Ordem_insumos]]&lt;&gt;0,VLOOKUP(Table1[[#This Row],[Codigo_servico]],Preencher_Orcamento!$B:$D,3,FALSE)*Table1[[#This Row],[Subtotal_insumo]],"")</f>
        <v/>
      </c>
    </row>
    <row r="1327" spans="1:13" x14ac:dyDescent="0.25">
      <c r="A1327" s="6">
        <v>50302</v>
      </c>
      <c r="B1327" s="126">
        <v>1</v>
      </c>
      <c r="C1327" s="133"/>
      <c r="D1327" s="134">
        <v>2099</v>
      </c>
      <c r="E1327" s="7" t="s">
        <v>2205</v>
      </c>
      <c r="F1327" s="8" t="s">
        <v>2140</v>
      </c>
      <c r="G1327" s="16">
        <f>IFERROR(VLOOKUP(Table1[[#This Row],[Codigo_insumo]],BD_Insumos!$B:$E,4),"")</f>
        <v>12.627877718847255</v>
      </c>
      <c r="H1327" s="140">
        <v>0.55000000000000004</v>
      </c>
      <c r="I1327" s="9"/>
      <c r="J1327" s="22">
        <f t="shared" si="20"/>
        <v>6.9453327453659908</v>
      </c>
      <c r="K1327" s="22" t="str">
        <f>IF(I1327&lt;&gt;"",SUMIF(Table1[Codigo_servico],A1327,Table1[Subtotal_insumo]),"")</f>
        <v/>
      </c>
      <c r="L1327" s="16">
        <f>IF(Table1[[#This Row],[Ordem_insumos]]&lt;&gt;0,VLOOKUP(Table1[[#This Row],[Codigo_servico]],Preencher_Orcamento!$B:$D,3,FALSE)*Table1[[#This Row],[Qtde_insumo]],"")</f>
        <v>0</v>
      </c>
      <c r="M1327" s="16">
        <f>IF(Table1[[#This Row],[Ordem_insumos]]&lt;&gt;0,VLOOKUP(Table1[[#This Row],[Codigo_servico]],Preencher_Orcamento!$B:$D,3,FALSE)*Table1[[#This Row],[Subtotal_insumo]],"")</f>
        <v>0</v>
      </c>
    </row>
    <row r="1328" spans="1:13" ht="26.25" x14ac:dyDescent="0.25">
      <c r="A1328" s="6">
        <v>50302</v>
      </c>
      <c r="B1328" s="126">
        <v>2</v>
      </c>
      <c r="C1328" s="133"/>
      <c r="D1328" s="134">
        <v>14022</v>
      </c>
      <c r="E1328" s="7" t="s">
        <v>290</v>
      </c>
      <c r="F1328" s="8" t="s">
        <v>197</v>
      </c>
      <c r="G1328" s="16">
        <f>IFERROR(VLOOKUP(Table1[[#This Row],[Codigo_insumo]],BD_Insumos!$B:$E,4),"")</f>
        <v>20.04</v>
      </c>
      <c r="H1328" s="140">
        <v>0.8</v>
      </c>
      <c r="I1328" s="9"/>
      <c r="J1328" s="22">
        <f t="shared" si="20"/>
        <v>16.032</v>
      </c>
      <c r="K1328" s="22" t="str">
        <f>IF(I1328&lt;&gt;"",SUMIF(Table1[Codigo_servico],A1328,Table1[Subtotal_insumo]),"")</f>
        <v/>
      </c>
      <c r="L1328" s="16">
        <f>IF(Table1[[#This Row],[Ordem_insumos]]&lt;&gt;0,VLOOKUP(Table1[[#This Row],[Codigo_servico]],Preencher_Orcamento!$B:$D,3,FALSE)*Table1[[#This Row],[Qtde_insumo]],"")</f>
        <v>0</v>
      </c>
      <c r="M1328" s="16">
        <f>IF(Table1[[#This Row],[Ordem_insumos]]&lt;&gt;0,VLOOKUP(Table1[[#This Row],[Codigo_servico]],Preencher_Orcamento!$B:$D,3,FALSE)*Table1[[#This Row],[Subtotal_insumo]],"")</f>
        <v>0</v>
      </c>
    </row>
    <row r="1329" spans="1:13" x14ac:dyDescent="0.25">
      <c r="A1329" s="6">
        <v>50302</v>
      </c>
      <c r="B1329" s="126">
        <v>3</v>
      </c>
      <c r="C1329" s="133"/>
      <c r="D1329" s="134">
        <v>2020</v>
      </c>
      <c r="E1329" s="7" t="s">
        <v>2188</v>
      </c>
      <c r="F1329" s="8" t="s">
        <v>2140</v>
      </c>
      <c r="G1329" s="18">
        <f>IFERROR(VLOOKUP(Table1[[#This Row],[Codigo_insumo]],BD_Insumos!$B:$E,4),"")</f>
        <v>15.860837164231068</v>
      </c>
      <c r="H1329" s="140">
        <v>1</v>
      </c>
      <c r="I1329" s="9"/>
      <c r="J1329" s="23">
        <f t="shared" si="20"/>
        <v>15.860837164231068</v>
      </c>
      <c r="K1329" s="22" t="str">
        <f>IF(I1329&lt;&gt;"",SUMIF(Table1[Codigo_servico],A1329,Table1[Subtotal_insumo]),"")</f>
        <v/>
      </c>
      <c r="L1329" s="18">
        <f>IF(Table1[[#This Row],[Ordem_insumos]]&lt;&gt;0,VLOOKUP(Table1[[#This Row],[Codigo_servico]],Preencher_Orcamento!$B:$D,3,FALSE)*Table1[[#This Row],[Qtde_insumo]],"")</f>
        <v>0</v>
      </c>
      <c r="M1329" s="18">
        <f>IF(Table1[[#This Row],[Ordem_insumos]]&lt;&gt;0,VLOOKUP(Table1[[#This Row],[Codigo_servico]],Preencher_Orcamento!$B:$D,3,FALSE)*Table1[[#This Row],[Subtotal_insumo]],"")</f>
        <v>0</v>
      </c>
    </row>
    <row r="1330" spans="1:13" ht="26.25" x14ac:dyDescent="0.25">
      <c r="A1330" s="6">
        <v>50302</v>
      </c>
      <c r="B1330" s="126">
        <v>4</v>
      </c>
      <c r="C1330" s="133"/>
      <c r="D1330" s="134">
        <v>10630</v>
      </c>
      <c r="E1330" s="7" t="s">
        <v>140</v>
      </c>
      <c r="F1330" s="8" t="s">
        <v>58</v>
      </c>
      <c r="G1330" s="18">
        <f>IFERROR(VLOOKUP(Table1[[#This Row],[Codigo_insumo]],BD_Insumos!$B:$E,4),"")</f>
        <v>420.47390000000001</v>
      </c>
      <c r="H1330" s="140">
        <v>0.03</v>
      </c>
      <c r="I1330" s="9"/>
      <c r="J1330" s="23">
        <f t="shared" si="20"/>
        <v>12.614217</v>
      </c>
      <c r="K1330" s="22" t="str">
        <f>IF(I1330&lt;&gt;"",SUMIF(Table1[Codigo_servico],A1330,Table1[Subtotal_insumo]),"")</f>
        <v/>
      </c>
      <c r="L1330" s="18">
        <f>IF(Table1[[#This Row],[Ordem_insumos]]&lt;&gt;0,VLOOKUP(Table1[[#This Row],[Codigo_servico]],Preencher_Orcamento!$B:$D,3,FALSE)*Table1[[#This Row],[Qtde_insumo]],"")</f>
        <v>0</v>
      </c>
      <c r="M1330" s="18">
        <f>IF(Table1[[#This Row],[Ordem_insumos]]&lt;&gt;0,VLOOKUP(Table1[[#This Row],[Codigo_servico]],Preencher_Orcamento!$B:$D,3,FALSE)*Table1[[#This Row],[Subtotal_insumo]],"")</f>
        <v>0</v>
      </c>
    </row>
    <row r="1331" spans="1:13" x14ac:dyDescent="0.25">
      <c r="A1331" s="3">
        <v>50305</v>
      </c>
      <c r="B1331" s="125">
        <v>0</v>
      </c>
      <c r="C1331" s="131" t="s">
        <v>2642</v>
      </c>
      <c r="D1331" s="132"/>
      <c r="E1331" s="4"/>
      <c r="F1331" s="4"/>
      <c r="G1331" s="17" t="str">
        <f>IFERROR(VLOOKUP(Table1[[#This Row],[Codigo_insumo]],BD_Insumos!$B:$E,4),"")</f>
        <v/>
      </c>
      <c r="H1331" s="139"/>
      <c r="I1331" s="5" t="s">
        <v>170</v>
      </c>
      <c r="J1331" s="20" t="str">
        <f t="shared" si="20"/>
        <v/>
      </c>
      <c r="K1331" s="21">
        <f>IF(I1331&lt;&gt;"",SUMIF(Table1[Codigo_servico],A1331,Table1[Subtotal_insumo]),"")</f>
        <v>136.124</v>
      </c>
      <c r="L1331" s="17" t="str">
        <f>IF(Table1[[#This Row],[Ordem_insumos]]&lt;&gt;0,VLOOKUP(Table1[[#This Row],[Codigo_servico]],Preencher_Orcamento!$B:$D,3,FALSE)*Table1[[#This Row],[Qtde_insumo]],"")</f>
        <v/>
      </c>
      <c r="M1331" s="17" t="str">
        <f>IF(Table1[[#This Row],[Ordem_insumos]]&lt;&gt;0,VLOOKUP(Table1[[#This Row],[Codigo_servico]],Preencher_Orcamento!$B:$D,3,FALSE)*Table1[[#This Row],[Subtotal_insumo]],"")</f>
        <v/>
      </c>
    </row>
    <row r="1332" spans="1:13" ht="51.75" x14ac:dyDescent="0.25">
      <c r="A1332" s="6">
        <v>50305</v>
      </c>
      <c r="B1332" s="126">
        <v>1</v>
      </c>
      <c r="C1332" s="133"/>
      <c r="D1332" s="134">
        <v>14032</v>
      </c>
      <c r="E1332" s="7" t="s">
        <v>293</v>
      </c>
      <c r="F1332" s="8" t="s">
        <v>170</v>
      </c>
      <c r="G1332" s="18">
        <f>IFERROR(VLOOKUP(Table1[[#This Row],[Codigo_insumo]],BD_Insumos!$B:$E,4),"")</f>
        <v>136.124</v>
      </c>
      <c r="H1332" s="140">
        <v>1</v>
      </c>
      <c r="I1332" s="9"/>
      <c r="J1332" s="23">
        <f t="shared" si="20"/>
        <v>136.124</v>
      </c>
      <c r="K1332" s="22" t="str">
        <f>IF(I1332&lt;&gt;"",SUMIF(Table1[Codigo_servico],A1332,Table1[Subtotal_insumo]),"")</f>
        <v/>
      </c>
      <c r="L1332" s="18">
        <f>IF(Table1[[#This Row],[Ordem_insumos]]&lt;&gt;0,VLOOKUP(Table1[[#This Row],[Codigo_servico]],Preencher_Orcamento!$B:$D,3,FALSE)*Table1[[#This Row],[Qtde_insumo]],"")</f>
        <v>0</v>
      </c>
      <c r="M1332" s="18">
        <f>IF(Table1[[#This Row],[Ordem_insumos]]&lt;&gt;0,VLOOKUP(Table1[[#This Row],[Codigo_servico]],Preencher_Orcamento!$B:$D,3,FALSE)*Table1[[#This Row],[Subtotal_insumo]],"")</f>
        <v>0</v>
      </c>
    </row>
    <row r="1333" spans="1:13" x14ac:dyDescent="0.25">
      <c r="A1333" s="3">
        <v>50306</v>
      </c>
      <c r="B1333" s="125">
        <v>0</v>
      </c>
      <c r="C1333" s="131" t="s">
        <v>2643</v>
      </c>
      <c r="D1333" s="132"/>
      <c r="E1333" s="4"/>
      <c r="F1333" s="4"/>
      <c r="G1333" s="17" t="str">
        <f>IFERROR(VLOOKUP(Table1[[#This Row],[Codigo_insumo]],BD_Insumos!$B:$E,4),"")</f>
        <v/>
      </c>
      <c r="H1333" s="139"/>
      <c r="I1333" s="5" t="s">
        <v>170</v>
      </c>
      <c r="J1333" s="20" t="str">
        <f t="shared" si="20"/>
        <v/>
      </c>
      <c r="K1333" s="21">
        <f>IF(I1333&lt;&gt;"",SUMIF(Table1[Codigo_servico],A1333,Table1[Subtotal_insumo]),"")</f>
        <v>174.10300000000001</v>
      </c>
      <c r="L1333" s="17" t="str">
        <f>IF(Table1[[#This Row],[Ordem_insumos]]&lt;&gt;0,VLOOKUP(Table1[[#This Row],[Codigo_servico]],Preencher_Orcamento!$B:$D,3,FALSE)*Table1[[#This Row],[Qtde_insumo]],"")</f>
        <v/>
      </c>
      <c r="M1333" s="17" t="str">
        <f>IF(Table1[[#This Row],[Ordem_insumos]]&lt;&gt;0,VLOOKUP(Table1[[#This Row],[Codigo_servico]],Preencher_Orcamento!$B:$D,3,FALSE)*Table1[[#This Row],[Subtotal_insumo]],"")</f>
        <v/>
      </c>
    </row>
    <row r="1334" spans="1:13" ht="51.75" x14ac:dyDescent="0.25">
      <c r="A1334" s="6">
        <v>50306</v>
      </c>
      <c r="B1334" s="126">
        <v>1</v>
      </c>
      <c r="C1334" s="133"/>
      <c r="D1334" s="134">
        <v>14034</v>
      </c>
      <c r="E1334" s="7" t="s">
        <v>294</v>
      </c>
      <c r="F1334" s="8" t="s">
        <v>170</v>
      </c>
      <c r="G1334" s="18">
        <f>IFERROR(VLOOKUP(Table1[[#This Row],[Codigo_insumo]],BD_Insumos!$B:$E,4),"")</f>
        <v>174.10300000000001</v>
      </c>
      <c r="H1334" s="140">
        <v>1</v>
      </c>
      <c r="I1334" s="9"/>
      <c r="J1334" s="23">
        <f t="shared" si="20"/>
        <v>174.10300000000001</v>
      </c>
      <c r="K1334" s="22" t="str">
        <f>IF(I1334&lt;&gt;"",SUMIF(Table1[Codigo_servico],A1334,Table1[Subtotal_insumo]),"")</f>
        <v/>
      </c>
      <c r="L1334" s="18">
        <f>IF(Table1[[#This Row],[Ordem_insumos]]&lt;&gt;0,VLOOKUP(Table1[[#This Row],[Codigo_servico]],Preencher_Orcamento!$B:$D,3,FALSE)*Table1[[#This Row],[Qtde_insumo]],"")</f>
        <v>0</v>
      </c>
      <c r="M1334" s="18">
        <f>IF(Table1[[#This Row],[Ordem_insumos]]&lt;&gt;0,VLOOKUP(Table1[[#This Row],[Codigo_servico]],Preencher_Orcamento!$B:$D,3,FALSE)*Table1[[#This Row],[Subtotal_insumo]],"")</f>
        <v>0</v>
      </c>
    </row>
    <row r="1335" spans="1:13" x14ac:dyDescent="0.25">
      <c r="A1335" s="3">
        <v>50307</v>
      </c>
      <c r="B1335" s="125">
        <v>0</v>
      </c>
      <c r="C1335" s="131" t="s">
        <v>2644</v>
      </c>
      <c r="D1335" s="132"/>
      <c r="E1335" s="4"/>
      <c r="F1335" s="4"/>
      <c r="G1335" s="17" t="str">
        <f>IFERROR(VLOOKUP(Table1[[#This Row],[Codigo_insumo]],BD_Insumos!$B:$E,4),"")</f>
        <v/>
      </c>
      <c r="H1335" s="139"/>
      <c r="I1335" s="5" t="s">
        <v>170</v>
      </c>
      <c r="J1335" s="20" t="str">
        <f t="shared" si="20"/>
        <v/>
      </c>
      <c r="K1335" s="21">
        <f>IF(I1335&lt;&gt;"",SUMIF(Table1[Codigo_servico],A1335,Table1[Subtotal_insumo]),"")</f>
        <v>215.36359999999999</v>
      </c>
      <c r="L1335" s="17" t="str">
        <f>IF(Table1[[#This Row],[Ordem_insumos]]&lt;&gt;0,VLOOKUP(Table1[[#This Row],[Codigo_servico]],Preencher_Orcamento!$B:$D,3,FALSE)*Table1[[#This Row],[Qtde_insumo]],"")</f>
        <v/>
      </c>
      <c r="M1335" s="17" t="str">
        <f>IF(Table1[[#This Row],[Ordem_insumos]]&lt;&gt;0,VLOOKUP(Table1[[#This Row],[Codigo_servico]],Preencher_Orcamento!$B:$D,3,FALSE)*Table1[[#This Row],[Subtotal_insumo]],"")</f>
        <v/>
      </c>
    </row>
    <row r="1336" spans="1:13" ht="51.75" x14ac:dyDescent="0.25">
      <c r="A1336" s="6">
        <v>50307</v>
      </c>
      <c r="B1336" s="126">
        <v>1</v>
      </c>
      <c r="C1336" s="133"/>
      <c r="D1336" s="134">
        <v>14036</v>
      </c>
      <c r="E1336" s="7" t="s">
        <v>295</v>
      </c>
      <c r="F1336" s="8" t="s">
        <v>170</v>
      </c>
      <c r="G1336" s="18">
        <f>IFERROR(VLOOKUP(Table1[[#This Row],[Codigo_insumo]],BD_Insumos!$B:$E,4),"")</f>
        <v>215.36359999999999</v>
      </c>
      <c r="H1336" s="140">
        <v>1</v>
      </c>
      <c r="I1336" s="9"/>
      <c r="J1336" s="23">
        <f t="shared" si="20"/>
        <v>215.36359999999999</v>
      </c>
      <c r="K1336" s="22" t="str">
        <f>IF(I1336&lt;&gt;"",SUMIF(Table1[Codigo_servico],A1336,Table1[Subtotal_insumo]),"")</f>
        <v/>
      </c>
      <c r="L1336" s="18">
        <f>IF(Table1[[#This Row],[Ordem_insumos]]&lt;&gt;0,VLOOKUP(Table1[[#This Row],[Codigo_servico]],Preencher_Orcamento!$B:$D,3,FALSE)*Table1[[#This Row],[Qtde_insumo]],"")</f>
        <v>0</v>
      </c>
      <c r="M1336" s="18">
        <f>IF(Table1[[#This Row],[Ordem_insumos]]&lt;&gt;0,VLOOKUP(Table1[[#This Row],[Codigo_servico]],Preencher_Orcamento!$B:$D,3,FALSE)*Table1[[#This Row],[Subtotal_insumo]],"")</f>
        <v>0</v>
      </c>
    </row>
    <row r="1337" spans="1:13" x14ac:dyDescent="0.25">
      <c r="A1337" s="3">
        <v>50308</v>
      </c>
      <c r="B1337" s="125">
        <v>0</v>
      </c>
      <c r="C1337" s="131" t="s">
        <v>2645</v>
      </c>
      <c r="D1337" s="132"/>
      <c r="E1337" s="4"/>
      <c r="F1337" s="4"/>
      <c r="G1337" s="17" t="str">
        <f>IFERROR(VLOOKUP(Table1[[#This Row],[Codigo_insumo]],BD_Insumos!$B:$E,4),"")</f>
        <v/>
      </c>
      <c r="H1337" s="139"/>
      <c r="I1337" s="5" t="s">
        <v>170</v>
      </c>
      <c r="J1337" s="20" t="str">
        <f t="shared" si="20"/>
        <v/>
      </c>
      <c r="K1337" s="21">
        <f>IF(I1337&lt;&gt;"",SUMIF(Table1[Codigo_servico],A1337,Table1[Subtotal_insumo]),"")</f>
        <v>70.075000000000003</v>
      </c>
      <c r="L1337" s="17" t="str">
        <f>IF(Table1[[#This Row],[Ordem_insumos]]&lt;&gt;0,VLOOKUP(Table1[[#This Row],[Codigo_servico]],Preencher_Orcamento!$B:$D,3,FALSE)*Table1[[#This Row],[Qtde_insumo]],"")</f>
        <v/>
      </c>
      <c r="M1337" s="17" t="str">
        <f>IF(Table1[[#This Row],[Ordem_insumos]]&lt;&gt;0,VLOOKUP(Table1[[#This Row],[Codigo_servico]],Preencher_Orcamento!$B:$D,3,FALSE)*Table1[[#This Row],[Subtotal_insumo]],"")</f>
        <v/>
      </c>
    </row>
    <row r="1338" spans="1:13" ht="51.75" x14ac:dyDescent="0.25">
      <c r="A1338" s="6">
        <v>50308</v>
      </c>
      <c r="B1338" s="126">
        <v>1</v>
      </c>
      <c r="C1338" s="133"/>
      <c r="D1338" s="134">
        <v>14037</v>
      </c>
      <c r="E1338" s="7" t="s">
        <v>296</v>
      </c>
      <c r="F1338" s="8" t="s">
        <v>170</v>
      </c>
      <c r="G1338" s="18">
        <f>IFERROR(VLOOKUP(Table1[[#This Row],[Codigo_insumo]],BD_Insumos!$B:$E,4),"")</f>
        <v>70.075000000000003</v>
      </c>
      <c r="H1338" s="140">
        <v>1</v>
      </c>
      <c r="I1338" s="9"/>
      <c r="J1338" s="23">
        <f t="shared" si="20"/>
        <v>70.075000000000003</v>
      </c>
      <c r="K1338" s="22" t="str">
        <f>IF(I1338&lt;&gt;"",SUMIF(Table1[Codigo_servico],A1338,Table1[Subtotal_insumo]),"")</f>
        <v/>
      </c>
      <c r="L1338" s="18">
        <f>IF(Table1[[#This Row],[Ordem_insumos]]&lt;&gt;0,VLOOKUP(Table1[[#This Row],[Codigo_servico]],Preencher_Orcamento!$B:$D,3,FALSE)*Table1[[#This Row],[Qtde_insumo]],"")</f>
        <v>0</v>
      </c>
      <c r="M1338" s="18">
        <f>IF(Table1[[#This Row],[Ordem_insumos]]&lt;&gt;0,VLOOKUP(Table1[[#This Row],[Codigo_servico]],Preencher_Orcamento!$B:$D,3,FALSE)*Table1[[#This Row],[Subtotal_insumo]],"")</f>
        <v>0</v>
      </c>
    </row>
    <row r="1339" spans="1:13" x14ac:dyDescent="0.25">
      <c r="A1339" s="3">
        <v>50309</v>
      </c>
      <c r="B1339" s="125">
        <v>0</v>
      </c>
      <c r="C1339" s="131" t="s">
        <v>2646</v>
      </c>
      <c r="D1339" s="132"/>
      <c r="E1339" s="4"/>
      <c r="F1339" s="4"/>
      <c r="G1339" s="17" t="str">
        <f>IFERROR(VLOOKUP(Table1[[#This Row],[Codigo_insumo]],BD_Insumos!$B:$E,4),"")</f>
        <v/>
      </c>
      <c r="H1339" s="139"/>
      <c r="I1339" s="5" t="s">
        <v>170</v>
      </c>
      <c r="J1339" s="20" t="str">
        <f t="shared" si="20"/>
        <v/>
      </c>
      <c r="K1339" s="21">
        <f>IF(I1339&lt;&gt;"",SUMIF(Table1[Codigo_servico],A1339,Table1[Subtotal_insumo]),"")</f>
        <v>76.173199999999994</v>
      </c>
      <c r="L1339" s="17" t="str">
        <f>IF(Table1[[#This Row],[Ordem_insumos]]&lt;&gt;0,VLOOKUP(Table1[[#This Row],[Codigo_servico]],Preencher_Orcamento!$B:$D,3,FALSE)*Table1[[#This Row],[Qtde_insumo]],"")</f>
        <v/>
      </c>
      <c r="M1339" s="17" t="str">
        <f>IF(Table1[[#This Row],[Ordem_insumos]]&lt;&gt;0,VLOOKUP(Table1[[#This Row],[Codigo_servico]],Preencher_Orcamento!$B:$D,3,FALSE)*Table1[[#This Row],[Subtotal_insumo]],"")</f>
        <v/>
      </c>
    </row>
    <row r="1340" spans="1:13" ht="51.75" x14ac:dyDescent="0.25">
      <c r="A1340" s="6">
        <v>50309</v>
      </c>
      <c r="B1340" s="126">
        <v>1</v>
      </c>
      <c r="C1340" s="133"/>
      <c r="D1340" s="134">
        <v>14038</v>
      </c>
      <c r="E1340" s="7" t="s">
        <v>297</v>
      </c>
      <c r="F1340" s="8" t="s">
        <v>170</v>
      </c>
      <c r="G1340" s="18">
        <f>IFERROR(VLOOKUP(Table1[[#This Row],[Codigo_insumo]],BD_Insumos!$B:$E,4),"")</f>
        <v>76.173199999999994</v>
      </c>
      <c r="H1340" s="140">
        <v>1</v>
      </c>
      <c r="I1340" s="9"/>
      <c r="J1340" s="23">
        <f t="shared" si="20"/>
        <v>76.173199999999994</v>
      </c>
      <c r="K1340" s="22" t="str">
        <f>IF(I1340&lt;&gt;"",SUMIF(Table1[Codigo_servico],A1340,Table1[Subtotal_insumo]),"")</f>
        <v/>
      </c>
      <c r="L1340" s="18">
        <f>IF(Table1[[#This Row],[Ordem_insumos]]&lt;&gt;0,VLOOKUP(Table1[[#This Row],[Codigo_servico]],Preencher_Orcamento!$B:$D,3,FALSE)*Table1[[#This Row],[Qtde_insumo]],"")</f>
        <v>0</v>
      </c>
      <c r="M1340" s="18">
        <f>IF(Table1[[#This Row],[Ordem_insumos]]&lt;&gt;0,VLOOKUP(Table1[[#This Row],[Codigo_servico]],Preencher_Orcamento!$B:$D,3,FALSE)*Table1[[#This Row],[Subtotal_insumo]],"")</f>
        <v>0</v>
      </c>
    </row>
    <row r="1341" spans="1:13" x14ac:dyDescent="0.25">
      <c r="A1341" s="3">
        <v>50311</v>
      </c>
      <c r="B1341" s="125">
        <v>0</v>
      </c>
      <c r="C1341" s="131" t="s">
        <v>2647</v>
      </c>
      <c r="D1341" s="132"/>
      <c r="E1341" s="4"/>
      <c r="F1341" s="4"/>
      <c r="G1341" s="17" t="str">
        <f>IFERROR(VLOOKUP(Table1[[#This Row],[Codigo_insumo]],BD_Insumos!$B:$E,4),"")</f>
        <v/>
      </c>
      <c r="H1341" s="139"/>
      <c r="I1341" s="5" t="s">
        <v>170</v>
      </c>
      <c r="J1341" s="20" t="str">
        <f t="shared" si="20"/>
        <v/>
      </c>
      <c r="K1341" s="21">
        <f>IF(I1341&lt;&gt;"",SUMIF(Table1[Codigo_servico],A1341,Table1[Subtotal_insumo]),"")</f>
        <v>93.433300000000003</v>
      </c>
      <c r="L1341" s="17" t="str">
        <f>IF(Table1[[#This Row],[Ordem_insumos]]&lt;&gt;0,VLOOKUP(Table1[[#This Row],[Codigo_servico]],Preencher_Orcamento!$B:$D,3,FALSE)*Table1[[#This Row],[Qtde_insumo]],"")</f>
        <v/>
      </c>
      <c r="M1341" s="17" t="str">
        <f>IF(Table1[[#This Row],[Ordem_insumos]]&lt;&gt;0,VLOOKUP(Table1[[#This Row],[Codigo_servico]],Preencher_Orcamento!$B:$D,3,FALSE)*Table1[[#This Row],[Subtotal_insumo]],"")</f>
        <v/>
      </c>
    </row>
    <row r="1342" spans="1:13" ht="51.75" x14ac:dyDescent="0.25">
      <c r="A1342" s="6">
        <v>50311</v>
      </c>
      <c r="B1342" s="126">
        <v>1</v>
      </c>
      <c r="C1342" s="133"/>
      <c r="D1342" s="134">
        <v>14039</v>
      </c>
      <c r="E1342" s="7" t="s">
        <v>298</v>
      </c>
      <c r="F1342" s="8" t="s">
        <v>170</v>
      </c>
      <c r="G1342" s="18">
        <f>IFERROR(VLOOKUP(Table1[[#This Row],[Codigo_insumo]],BD_Insumos!$B:$E,4),"")</f>
        <v>93.433300000000003</v>
      </c>
      <c r="H1342" s="140">
        <v>1</v>
      </c>
      <c r="I1342" s="9"/>
      <c r="J1342" s="23">
        <f t="shared" si="20"/>
        <v>93.433300000000003</v>
      </c>
      <c r="K1342" s="22" t="str">
        <f>IF(I1342&lt;&gt;"",SUMIF(Table1[Codigo_servico],A1342,Table1[Subtotal_insumo]),"")</f>
        <v/>
      </c>
      <c r="L1342" s="18">
        <f>IF(Table1[[#This Row],[Ordem_insumos]]&lt;&gt;0,VLOOKUP(Table1[[#This Row],[Codigo_servico]],Preencher_Orcamento!$B:$D,3,FALSE)*Table1[[#This Row],[Qtde_insumo]],"")</f>
        <v>0</v>
      </c>
      <c r="M1342" s="18">
        <f>IF(Table1[[#This Row],[Ordem_insumos]]&lt;&gt;0,VLOOKUP(Table1[[#This Row],[Codigo_servico]],Preencher_Orcamento!$B:$D,3,FALSE)*Table1[[#This Row],[Subtotal_insumo]],"")</f>
        <v>0</v>
      </c>
    </row>
    <row r="1343" spans="1:13" x14ac:dyDescent="0.25">
      <c r="A1343" s="3">
        <v>50312</v>
      </c>
      <c r="B1343" s="125">
        <v>0</v>
      </c>
      <c r="C1343" s="131" t="s">
        <v>2648</v>
      </c>
      <c r="D1343" s="132"/>
      <c r="E1343" s="4"/>
      <c r="F1343" s="4"/>
      <c r="G1343" s="17" t="str">
        <f>IFERROR(VLOOKUP(Table1[[#This Row],[Codigo_insumo]],BD_Insumos!$B:$E,4),"")</f>
        <v/>
      </c>
      <c r="H1343" s="139"/>
      <c r="I1343" s="5" t="s">
        <v>170</v>
      </c>
      <c r="J1343" s="20" t="str">
        <f t="shared" si="20"/>
        <v/>
      </c>
      <c r="K1343" s="21">
        <f>IF(I1343&lt;&gt;"",SUMIF(Table1[Codigo_servico],A1343,Table1[Subtotal_insumo]),"")</f>
        <v>65.271000000000001</v>
      </c>
      <c r="L1343" s="17" t="str">
        <f>IF(Table1[[#This Row],[Ordem_insumos]]&lt;&gt;0,VLOOKUP(Table1[[#This Row],[Codigo_servico]],Preencher_Orcamento!$B:$D,3,FALSE)*Table1[[#This Row],[Qtde_insumo]],"")</f>
        <v/>
      </c>
      <c r="M1343" s="17" t="str">
        <f>IF(Table1[[#This Row],[Ordem_insumos]]&lt;&gt;0,VLOOKUP(Table1[[#This Row],[Codigo_servico]],Preencher_Orcamento!$B:$D,3,FALSE)*Table1[[#This Row],[Subtotal_insumo]],"")</f>
        <v/>
      </c>
    </row>
    <row r="1344" spans="1:13" ht="51.75" x14ac:dyDescent="0.25">
      <c r="A1344" s="6">
        <v>50312</v>
      </c>
      <c r="B1344" s="126">
        <v>1</v>
      </c>
      <c r="C1344" s="133"/>
      <c r="D1344" s="134">
        <v>14017</v>
      </c>
      <c r="E1344" s="7" t="s">
        <v>288</v>
      </c>
      <c r="F1344" s="8" t="s">
        <v>170</v>
      </c>
      <c r="G1344" s="18">
        <f>IFERROR(VLOOKUP(Table1[[#This Row],[Codigo_insumo]],BD_Insumos!$B:$E,4),"")</f>
        <v>65.271000000000001</v>
      </c>
      <c r="H1344" s="140">
        <v>1</v>
      </c>
      <c r="I1344" s="9"/>
      <c r="J1344" s="23">
        <f t="shared" si="20"/>
        <v>65.271000000000001</v>
      </c>
      <c r="K1344" s="22" t="str">
        <f>IF(I1344&lt;&gt;"",SUMIF(Table1[Codigo_servico],A1344,Table1[Subtotal_insumo]),"")</f>
        <v/>
      </c>
      <c r="L1344" s="18">
        <f>IF(Table1[[#This Row],[Ordem_insumos]]&lt;&gt;0,VLOOKUP(Table1[[#This Row],[Codigo_servico]],Preencher_Orcamento!$B:$D,3,FALSE)*Table1[[#This Row],[Qtde_insumo]],"")</f>
        <v>0</v>
      </c>
      <c r="M1344" s="18">
        <f>IF(Table1[[#This Row],[Ordem_insumos]]&lt;&gt;0,VLOOKUP(Table1[[#This Row],[Codigo_servico]],Preencher_Orcamento!$B:$D,3,FALSE)*Table1[[#This Row],[Subtotal_insumo]],"")</f>
        <v>0</v>
      </c>
    </row>
    <row r="1345" spans="1:13" x14ac:dyDescent="0.25">
      <c r="A1345" s="3">
        <v>50313</v>
      </c>
      <c r="B1345" s="125">
        <v>0</v>
      </c>
      <c r="C1345" s="131" t="s">
        <v>2649</v>
      </c>
      <c r="D1345" s="132"/>
      <c r="E1345" s="4"/>
      <c r="F1345" s="4"/>
      <c r="G1345" s="17" t="str">
        <f>IFERROR(VLOOKUP(Table1[[#This Row],[Codigo_insumo]],BD_Insumos!$B:$E,4),"")</f>
        <v/>
      </c>
      <c r="H1345" s="139"/>
      <c r="I1345" s="5" t="s">
        <v>170</v>
      </c>
      <c r="J1345" s="20" t="str">
        <f t="shared" si="20"/>
        <v/>
      </c>
      <c r="K1345" s="21">
        <f>IF(I1345&lt;&gt;"",SUMIF(Table1[Codigo_servico],A1345,Table1[Subtotal_insumo]),"")</f>
        <v>107.64700000000001</v>
      </c>
      <c r="L1345" s="17" t="str">
        <f>IF(Table1[[#This Row],[Ordem_insumos]]&lt;&gt;0,VLOOKUP(Table1[[#This Row],[Codigo_servico]],Preencher_Orcamento!$B:$D,3,FALSE)*Table1[[#This Row],[Qtde_insumo]],"")</f>
        <v/>
      </c>
      <c r="M1345" s="17" t="str">
        <f>IF(Table1[[#This Row],[Ordem_insumos]]&lt;&gt;0,VLOOKUP(Table1[[#This Row],[Codigo_servico]],Preencher_Orcamento!$B:$D,3,FALSE)*Table1[[#This Row],[Subtotal_insumo]],"")</f>
        <v/>
      </c>
    </row>
    <row r="1346" spans="1:13" ht="51.75" x14ac:dyDescent="0.25">
      <c r="A1346" s="6">
        <v>50313</v>
      </c>
      <c r="B1346" s="126">
        <v>1</v>
      </c>
      <c r="C1346" s="133"/>
      <c r="D1346" s="134">
        <v>14019</v>
      </c>
      <c r="E1346" s="7" t="s">
        <v>289</v>
      </c>
      <c r="F1346" s="8" t="s">
        <v>170</v>
      </c>
      <c r="G1346" s="18">
        <f>IFERROR(VLOOKUP(Table1[[#This Row],[Codigo_insumo]],BD_Insumos!$B:$E,4),"")</f>
        <v>107.64700000000001</v>
      </c>
      <c r="H1346" s="140">
        <v>1</v>
      </c>
      <c r="I1346" s="9"/>
      <c r="J1346" s="23">
        <f t="shared" ref="J1346:J1409" si="21">IF(I1346="",G1346*H1346,"")</f>
        <v>107.64700000000001</v>
      </c>
      <c r="K1346" s="22" t="str">
        <f>IF(I1346&lt;&gt;"",SUMIF(Table1[Codigo_servico],A1346,Table1[Subtotal_insumo]),"")</f>
        <v/>
      </c>
      <c r="L1346" s="18">
        <f>IF(Table1[[#This Row],[Ordem_insumos]]&lt;&gt;0,VLOOKUP(Table1[[#This Row],[Codigo_servico]],Preencher_Orcamento!$B:$D,3,FALSE)*Table1[[#This Row],[Qtde_insumo]],"")</f>
        <v>0</v>
      </c>
      <c r="M1346" s="18">
        <f>IF(Table1[[#This Row],[Ordem_insumos]]&lt;&gt;0,VLOOKUP(Table1[[#This Row],[Codigo_servico]],Preencher_Orcamento!$B:$D,3,FALSE)*Table1[[#This Row],[Subtotal_insumo]],"")</f>
        <v>0</v>
      </c>
    </row>
    <row r="1347" spans="1:13" x14ac:dyDescent="0.25">
      <c r="A1347" s="3">
        <v>50317</v>
      </c>
      <c r="B1347" s="125">
        <v>0</v>
      </c>
      <c r="C1347" s="131" t="s">
        <v>2650</v>
      </c>
      <c r="D1347" s="132"/>
      <c r="E1347" s="4"/>
      <c r="F1347" s="4"/>
      <c r="G1347" s="17" t="str">
        <f>IFERROR(VLOOKUP(Table1[[#This Row],[Codigo_insumo]],BD_Insumos!$B:$E,4),"")</f>
        <v/>
      </c>
      <c r="H1347" s="139"/>
      <c r="I1347" s="5" t="s">
        <v>170</v>
      </c>
      <c r="J1347" s="20" t="str">
        <f t="shared" si="21"/>
        <v/>
      </c>
      <c r="K1347" s="21">
        <f>IF(I1347&lt;&gt;"",SUMIF(Table1[Codigo_servico],A1347,Table1[Subtotal_insumo]),"")</f>
        <v>72.843800000000002</v>
      </c>
      <c r="L1347" s="17" t="str">
        <f>IF(Table1[[#This Row],[Ordem_insumos]]&lt;&gt;0,VLOOKUP(Table1[[#This Row],[Codigo_servico]],Preencher_Orcamento!$B:$D,3,FALSE)*Table1[[#This Row],[Qtde_insumo]],"")</f>
        <v/>
      </c>
      <c r="M1347" s="17" t="str">
        <f>IF(Table1[[#This Row],[Ordem_insumos]]&lt;&gt;0,VLOOKUP(Table1[[#This Row],[Codigo_servico]],Preencher_Orcamento!$B:$D,3,FALSE)*Table1[[#This Row],[Subtotal_insumo]],"")</f>
        <v/>
      </c>
    </row>
    <row r="1348" spans="1:13" ht="51.75" x14ac:dyDescent="0.25">
      <c r="A1348" s="6">
        <v>50317</v>
      </c>
      <c r="B1348" s="126">
        <v>1</v>
      </c>
      <c r="C1348" s="133"/>
      <c r="D1348" s="134">
        <v>14015</v>
      </c>
      <c r="E1348" s="7" t="s">
        <v>287</v>
      </c>
      <c r="F1348" s="8" t="s">
        <v>170</v>
      </c>
      <c r="G1348" s="18">
        <f>IFERROR(VLOOKUP(Table1[[#This Row],[Codigo_insumo]],BD_Insumos!$B:$E,4),"")</f>
        <v>72.843800000000002</v>
      </c>
      <c r="H1348" s="140">
        <v>1</v>
      </c>
      <c r="I1348" s="9"/>
      <c r="J1348" s="23">
        <f t="shared" si="21"/>
        <v>72.843800000000002</v>
      </c>
      <c r="K1348" s="22" t="str">
        <f>IF(I1348&lt;&gt;"",SUMIF(Table1[Codigo_servico],A1348,Table1[Subtotal_insumo]),"")</f>
        <v/>
      </c>
      <c r="L1348" s="18">
        <f>IF(Table1[[#This Row],[Ordem_insumos]]&lt;&gt;0,VLOOKUP(Table1[[#This Row],[Codigo_servico]],Preencher_Orcamento!$B:$D,3,FALSE)*Table1[[#This Row],[Qtde_insumo]],"")</f>
        <v>0</v>
      </c>
      <c r="M1348" s="18">
        <f>IF(Table1[[#This Row],[Ordem_insumos]]&lt;&gt;0,VLOOKUP(Table1[[#This Row],[Codigo_servico]],Preencher_Orcamento!$B:$D,3,FALSE)*Table1[[#This Row],[Subtotal_insumo]],"")</f>
        <v>0</v>
      </c>
    </row>
    <row r="1349" spans="1:13" x14ac:dyDescent="0.25">
      <c r="A1349" s="3">
        <v>50340</v>
      </c>
      <c r="B1349" s="125">
        <v>0</v>
      </c>
      <c r="C1349" s="131" t="s">
        <v>2634</v>
      </c>
      <c r="D1349" s="132"/>
      <c r="E1349" s="4"/>
      <c r="F1349" s="4"/>
      <c r="G1349" s="17" t="str">
        <f>IFERROR(VLOOKUP(Table1[[#This Row],[Codigo_insumo]],BD_Insumos!$B:$E,4),"")</f>
        <v/>
      </c>
      <c r="H1349" s="139"/>
      <c r="I1349" s="5" t="s">
        <v>170</v>
      </c>
      <c r="J1349" s="20" t="str">
        <f t="shared" si="21"/>
        <v/>
      </c>
      <c r="K1349" s="21">
        <f>IF(I1349&lt;&gt;"",SUMIF(Table1[Codigo_servico],A1349,Table1[Subtotal_insumo]),"")</f>
        <v>25.919082614192817</v>
      </c>
      <c r="L1349" s="17" t="str">
        <f>IF(Table1[[#This Row],[Ordem_insumos]]&lt;&gt;0,VLOOKUP(Table1[[#This Row],[Codigo_servico]],Preencher_Orcamento!$B:$D,3,FALSE)*Table1[[#This Row],[Qtde_insumo]],"")</f>
        <v/>
      </c>
      <c r="M1349" s="17" t="str">
        <f>IF(Table1[[#This Row],[Ordem_insumos]]&lt;&gt;0,VLOOKUP(Table1[[#This Row],[Codigo_servico]],Preencher_Orcamento!$B:$D,3,FALSE)*Table1[[#This Row],[Subtotal_insumo]],"")</f>
        <v/>
      </c>
    </row>
    <row r="1350" spans="1:13" x14ac:dyDescent="0.25">
      <c r="A1350" s="6">
        <v>50340</v>
      </c>
      <c r="B1350" s="126">
        <v>1</v>
      </c>
      <c r="C1350" s="133"/>
      <c r="D1350" s="134">
        <v>2099</v>
      </c>
      <c r="E1350" s="7" t="s">
        <v>2205</v>
      </c>
      <c r="F1350" s="8" t="s">
        <v>2140</v>
      </c>
      <c r="G1350" s="16">
        <f>IFERROR(VLOOKUP(Table1[[#This Row],[Codigo_insumo]],BD_Insumos!$B:$E,4),"")</f>
        <v>12.627877718847255</v>
      </c>
      <c r="H1350" s="140">
        <v>0.3</v>
      </c>
      <c r="I1350" s="9"/>
      <c r="J1350" s="22">
        <f t="shared" si="21"/>
        <v>3.7883633156541765</v>
      </c>
      <c r="K1350" s="22" t="str">
        <f>IF(I1350&lt;&gt;"",SUMIF(Table1[Codigo_servico],A1350,Table1[Subtotal_insumo]),"")</f>
        <v/>
      </c>
      <c r="L1350" s="16">
        <f>IF(Table1[[#This Row],[Ordem_insumos]]&lt;&gt;0,VLOOKUP(Table1[[#This Row],[Codigo_servico]],Preencher_Orcamento!$B:$D,3,FALSE)*Table1[[#This Row],[Qtde_insumo]],"")</f>
        <v>0</v>
      </c>
      <c r="M1350" s="16">
        <f>IF(Table1[[#This Row],[Ordem_insumos]]&lt;&gt;0,VLOOKUP(Table1[[#This Row],[Codigo_servico]],Preencher_Orcamento!$B:$D,3,FALSE)*Table1[[#This Row],[Subtotal_insumo]],"")</f>
        <v>0</v>
      </c>
    </row>
    <row r="1351" spans="1:13" x14ac:dyDescent="0.25">
      <c r="A1351" s="6">
        <v>50340</v>
      </c>
      <c r="B1351" s="126">
        <v>2</v>
      </c>
      <c r="C1351" s="133"/>
      <c r="D1351" s="134">
        <v>2020</v>
      </c>
      <c r="E1351" s="7" t="s">
        <v>2188</v>
      </c>
      <c r="F1351" s="8" t="s">
        <v>2140</v>
      </c>
      <c r="G1351" s="16">
        <f>IFERROR(VLOOKUP(Table1[[#This Row],[Codigo_insumo]],BD_Insumos!$B:$E,4),"")</f>
        <v>15.860837164231068</v>
      </c>
      <c r="H1351" s="140">
        <v>0.6</v>
      </c>
      <c r="I1351" s="9"/>
      <c r="J1351" s="22">
        <f t="shared" si="21"/>
        <v>9.51650229853864</v>
      </c>
      <c r="K1351" s="22" t="str">
        <f>IF(I1351&lt;&gt;"",SUMIF(Table1[Codigo_servico],A1351,Table1[Subtotal_insumo]),"")</f>
        <v/>
      </c>
      <c r="L1351" s="16">
        <f>IF(Table1[[#This Row],[Ordem_insumos]]&lt;&gt;0,VLOOKUP(Table1[[#This Row],[Codigo_servico]],Preencher_Orcamento!$B:$D,3,FALSE)*Table1[[#This Row],[Qtde_insumo]],"")</f>
        <v>0</v>
      </c>
      <c r="M1351" s="16">
        <f>IF(Table1[[#This Row],[Ordem_insumos]]&lt;&gt;0,VLOOKUP(Table1[[#This Row],[Codigo_servico]],Preencher_Orcamento!$B:$D,3,FALSE)*Table1[[#This Row],[Subtotal_insumo]],"")</f>
        <v>0</v>
      </c>
    </row>
    <row r="1352" spans="1:13" ht="26.25" x14ac:dyDescent="0.25">
      <c r="A1352" s="6">
        <v>50340</v>
      </c>
      <c r="B1352" s="126">
        <v>3</v>
      </c>
      <c r="C1352" s="133"/>
      <c r="D1352" s="134">
        <v>10630</v>
      </c>
      <c r="E1352" s="7" t="s">
        <v>140</v>
      </c>
      <c r="F1352" s="8" t="s">
        <v>58</v>
      </c>
      <c r="G1352" s="18">
        <f>IFERROR(VLOOKUP(Table1[[#This Row],[Codigo_insumo]],BD_Insumos!$B:$E,4),"")</f>
        <v>420.47390000000001</v>
      </c>
      <c r="H1352" s="140">
        <v>0.03</v>
      </c>
      <c r="I1352" s="9"/>
      <c r="J1352" s="23">
        <f t="shared" si="21"/>
        <v>12.614217</v>
      </c>
      <c r="K1352" s="22" t="str">
        <f>IF(I1352&lt;&gt;"",SUMIF(Table1[Codigo_servico],A1352,Table1[Subtotal_insumo]),"")</f>
        <v/>
      </c>
      <c r="L1352" s="18">
        <f>IF(Table1[[#This Row],[Ordem_insumos]]&lt;&gt;0,VLOOKUP(Table1[[#This Row],[Codigo_servico]],Preencher_Orcamento!$B:$D,3,FALSE)*Table1[[#This Row],[Qtde_insumo]],"")</f>
        <v>0</v>
      </c>
      <c r="M1352" s="18">
        <f>IF(Table1[[#This Row],[Ordem_insumos]]&lt;&gt;0,VLOOKUP(Table1[[#This Row],[Codigo_servico]],Preencher_Orcamento!$B:$D,3,FALSE)*Table1[[#This Row],[Subtotal_insumo]],"")</f>
        <v>0</v>
      </c>
    </row>
    <row r="1353" spans="1:13" x14ac:dyDescent="0.25">
      <c r="A1353" s="3">
        <v>50343</v>
      </c>
      <c r="B1353" s="125">
        <v>0</v>
      </c>
      <c r="C1353" s="131" t="s">
        <v>2639</v>
      </c>
      <c r="D1353" s="132"/>
      <c r="E1353" s="4"/>
      <c r="F1353" s="4"/>
      <c r="G1353" s="17" t="str">
        <f>IFERROR(VLOOKUP(Table1[[#This Row],[Codigo_insumo]],BD_Insumos!$B:$E,4),"")</f>
        <v/>
      </c>
      <c r="H1353" s="139"/>
      <c r="I1353" s="5" t="s">
        <v>170</v>
      </c>
      <c r="J1353" s="20" t="str">
        <f t="shared" si="21"/>
        <v/>
      </c>
      <c r="K1353" s="21">
        <f>IF(I1353&lt;&gt;"",SUMIF(Table1[Codigo_servico],A1353,Table1[Subtotal_insumo]),"")</f>
        <v>7.4853133156541762</v>
      </c>
      <c r="L1353" s="17" t="str">
        <f>IF(Table1[[#This Row],[Ordem_insumos]]&lt;&gt;0,VLOOKUP(Table1[[#This Row],[Codigo_servico]],Preencher_Orcamento!$B:$D,3,FALSE)*Table1[[#This Row],[Qtde_insumo]],"")</f>
        <v/>
      </c>
      <c r="M1353" s="17" t="str">
        <f>IF(Table1[[#This Row],[Ordem_insumos]]&lt;&gt;0,VLOOKUP(Table1[[#This Row],[Codigo_servico]],Preencher_Orcamento!$B:$D,3,FALSE)*Table1[[#This Row],[Subtotal_insumo]],"")</f>
        <v/>
      </c>
    </row>
    <row r="1354" spans="1:13" ht="26.25" x14ac:dyDescent="0.25">
      <c r="A1354" s="6">
        <v>50343</v>
      </c>
      <c r="B1354" s="126">
        <v>1</v>
      </c>
      <c r="C1354" s="133"/>
      <c r="D1354" s="134">
        <v>14040</v>
      </c>
      <c r="E1354" s="7" t="s">
        <v>299</v>
      </c>
      <c r="F1354" s="8" t="s">
        <v>168</v>
      </c>
      <c r="G1354" s="16">
        <f>IFERROR(VLOOKUP(Table1[[#This Row],[Codigo_insumo]],BD_Insumos!$B:$E,4),"")</f>
        <v>7.3939000000000004</v>
      </c>
      <c r="H1354" s="140">
        <v>0.5</v>
      </c>
      <c r="I1354" s="9"/>
      <c r="J1354" s="22">
        <f t="shared" si="21"/>
        <v>3.6969500000000002</v>
      </c>
      <c r="K1354" s="22" t="str">
        <f>IF(I1354&lt;&gt;"",SUMIF(Table1[Codigo_servico],A1354,Table1[Subtotal_insumo]),"")</f>
        <v/>
      </c>
      <c r="L1354" s="16">
        <f>IF(Table1[[#This Row],[Ordem_insumos]]&lt;&gt;0,VLOOKUP(Table1[[#This Row],[Codigo_servico]],Preencher_Orcamento!$B:$D,3,FALSE)*Table1[[#This Row],[Qtde_insumo]],"")</f>
        <v>0</v>
      </c>
      <c r="M1354" s="16">
        <f>IF(Table1[[#This Row],[Ordem_insumos]]&lt;&gt;0,VLOOKUP(Table1[[#This Row],[Codigo_servico]],Preencher_Orcamento!$B:$D,3,FALSE)*Table1[[#This Row],[Subtotal_insumo]],"")</f>
        <v>0</v>
      </c>
    </row>
    <row r="1355" spans="1:13" x14ac:dyDescent="0.25">
      <c r="A1355" s="6">
        <v>50343</v>
      </c>
      <c r="B1355" s="126">
        <v>2</v>
      </c>
      <c r="C1355" s="133"/>
      <c r="D1355" s="134">
        <v>2099</v>
      </c>
      <c r="E1355" s="7" t="s">
        <v>2205</v>
      </c>
      <c r="F1355" s="8" t="s">
        <v>2140</v>
      </c>
      <c r="G1355" s="18">
        <f>IFERROR(VLOOKUP(Table1[[#This Row],[Codigo_insumo]],BD_Insumos!$B:$E,4),"")</f>
        <v>12.627877718847255</v>
      </c>
      <c r="H1355" s="140">
        <v>0.3</v>
      </c>
      <c r="I1355" s="9"/>
      <c r="J1355" s="23">
        <f t="shared" si="21"/>
        <v>3.7883633156541765</v>
      </c>
      <c r="K1355" s="22" t="str">
        <f>IF(I1355&lt;&gt;"",SUMIF(Table1[Codigo_servico],A1355,Table1[Subtotal_insumo]),"")</f>
        <v/>
      </c>
      <c r="L1355" s="18">
        <f>IF(Table1[[#This Row],[Ordem_insumos]]&lt;&gt;0,VLOOKUP(Table1[[#This Row],[Codigo_servico]],Preencher_Orcamento!$B:$D,3,FALSE)*Table1[[#This Row],[Qtde_insumo]],"")</f>
        <v>0</v>
      </c>
      <c r="M1355" s="18">
        <f>IF(Table1[[#This Row],[Ordem_insumos]]&lt;&gt;0,VLOOKUP(Table1[[#This Row],[Codigo_servico]],Preencher_Orcamento!$B:$D,3,FALSE)*Table1[[#This Row],[Subtotal_insumo]],"")</f>
        <v>0</v>
      </c>
    </row>
    <row r="1356" spans="1:13" x14ac:dyDescent="0.25">
      <c r="A1356" s="3">
        <v>50347</v>
      </c>
      <c r="B1356" s="125">
        <v>0</v>
      </c>
      <c r="C1356" s="131" t="s">
        <v>2636</v>
      </c>
      <c r="D1356" s="132"/>
      <c r="E1356" s="4"/>
      <c r="F1356" s="4"/>
      <c r="G1356" s="17" t="str">
        <f>IFERROR(VLOOKUP(Table1[[#This Row],[Codigo_insumo]],BD_Insumos!$B:$E,4),"")</f>
        <v/>
      </c>
      <c r="H1356" s="139"/>
      <c r="I1356" s="5" t="s">
        <v>170</v>
      </c>
      <c r="J1356" s="20" t="str">
        <f t="shared" si="21"/>
        <v/>
      </c>
      <c r="K1356" s="21">
        <f>IF(I1356&lt;&gt;"",SUMIF(Table1[Codigo_servico],A1356,Table1[Subtotal_insumo]),"")</f>
        <v>23.34868544153916</v>
      </c>
      <c r="L1356" s="17" t="str">
        <f>IF(Table1[[#This Row],[Ordem_insumos]]&lt;&gt;0,VLOOKUP(Table1[[#This Row],[Codigo_servico]],Preencher_Orcamento!$B:$D,3,FALSE)*Table1[[#This Row],[Qtde_insumo]],"")</f>
        <v/>
      </c>
      <c r="M1356" s="17" t="str">
        <f>IF(Table1[[#This Row],[Ordem_insumos]]&lt;&gt;0,VLOOKUP(Table1[[#This Row],[Codigo_servico]],Preencher_Orcamento!$B:$D,3,FALSE)*Table1[[#This Row],[Subtotal_insumo]],"")</f>
        <v/>
      </c>
    </row>
    <row r="1357" spans="1:13" x14ac:dyDescent="0.25">
      <c r="A1357" s="6">
        <v>50347</v>
      </c>
      <c r="B1357" s="126">
        <v>1</v>
      </c>
      <c r="C1357" s="133"/>
      <c r="D1357" s="134">
        <v>2020</v>
      </c>
      <c r="E1357" s="7" t="s">
        <v>2188</v>
      </c>
      <c r="F1357" s="8" t="s">
        <v>2140</v>
      </c>
      <c r="G1357" s="16">
        <f>IFERROR(VLOOKUP(Table1[[#This Row],[Codigo_insumo]],BD_Insumos!$B:$E,4),"")</f>
        <v>15.860837164231068</v>
      </c>
      <c r="H1357" s="140">
        <v>0.5</v>
      </c>
      <c r="I1357" s="9"/>
      <c r="J1357" s="22">
        <f t="shared" si="21"/>
        <v>7.930418582115534</v>
      </c>
      <c r="K1357" s="22" t="str">
        <f>IF(I1357&lt;&gt;"",SUMIF(Table1[Codigo_servico],A1357,Table1[Subtotal_insumo]),"")</f>
        <v/>
      </c>
      <c r="L1357" s="16">
        <f>IF(Table1[[#This Row],[Ordem_insumos]]&lt;&gt;0,VLOOKUP(Table1[[#This Row],[Codigo_servico]],Preencher_Orcamento!$B:$D,3,FALSE)*Table1[[#This Row],[Qtde_insumo]],"")</f>
        <v>0</v>
      </c>
      <c r="M1357" s="16">
        <f>IF(Table1[[#This Row],[Ordem_insumos]]&lt;&gt;0,VLOOKUP(Table1[[#This Row],[Codigo_servico]],Preencher_Orcamento!$B:$D,3,FALSE)*Table1[[#This Row],[Subtotal_insumo]],"")</f>
        <v>0</v>
      </c>
    </row>
    <row r="1358" spans="1:13" x14ac:dyDescent="0.25">
      <c r="A1358" s="6">
        <v>50347</v>
      </c>
      <c r="B1358" s="126">
        <v>2</v>
      </c>
      <c r="C1358" s="133"/>
      <c r="D1358" s="134">
        <v>2099</v>
      </c>
      <c r="E1358" s="7" t="s">
        <v>2205</v>
      </c>
      <c r="F1358" s="8" t="s">
        <v>2140</v>
      </c>
      <c r="G1358" s="16">
        <f>IFERROR(VLOOKUP(Table1[[#This Row],[Codigo_insumo]],BD_Insumos!$B:$E,4),"")</f>
        <v>12.627877718847255</v>
      </c>
      <c r="H1358" s="140">
        <v>0.5</v>
      </c>
      <c r="I1358" s="9"/>
      <c r="J1358" s="22">
        <f t="shared" si="21"/>
        <v>6.3139388594236276</v>
      </c>
      <c r="K1358" s="22" t="str">
        <f>IF(I1358&lt;&gt;"",SUMIF(Table1[Codigo_servico],A1358,Table1[Subtotal_insumo]),"")</f>
        <v/>
      </c>
      <c r="L1358" s="16">
        <f>IF(Table1[[#This Row],[Ordem_insumos]]&lt;&gt;0,VLOOKUP(Table1[[#This Row],[Codigo_servico]],Preencher_Orcamento!$B:$D,3,FALSE)*Table1[[#This Row],[Qtde_insumo]],"")</f>
        <v>0</v>
      </c>
      <c r="M1358" s="16">
        <f>IF(Table1[[#This Row],[Ordem_insumos]]&lt;&gt;0,VLOOKUP(Table1[[#This Row],[Codigo_servico]],Preencher_Orcamento!$B:$D,3,FALSE)*Table1[[#This Row],[Subtotal_insumo]],"")</f>
        <v>0</v>
      </c>
    </row>
    <row r="1359" spans="1:13" ht="26.25" x14ac:dyDescent="0.25">
      <c r="A1359" s="6">
        <v>50347</v>
      </c>
      <c r="B1359" s="126">
        <v>3</v>
      </c>
      <c r="C1359" s="133"/>
      <c r="D1359" s="134">
        <v>10638</v>
      </c>
      <c r="E1359" s="7" t="s">
        <v>148</v>
      </c>
      <c r="F1359" s="8" t="s">
        <v>58</v>
      </c>
      <c r="G1359" s="18">
        <f>IFERROR(VLOOKUP(Table1[[#This Row],[Codigo_insumo]],BD_Insumos!$B:$E,4),"")</f>
        <v>303.4776</v>
      </c>
      <c r="H1359" s="140">
        <v>0.03</v>
      </c>
      <c r="I1359" s="9"/>
      <c r="J1359" s="23">
        <f t="shared" si="21"/>
        <v>9.1043279999999989</v>
      </c>
      <c r="K1359" s="22" t="str">
        <f>IF(I1359&lt;&gt;"",SUMIF(Table1[Codigo_servico],A1359,Table1[Subtotal_insumo]),"")</f>
        <v/>
      </c>
      <c r="L1359" s="18">
        <f>IF(Table1[[#This Row],[Ordem_insumos]]&lt;&gt;0,VLOOKUP(Table1[[#This Row],[Codigo_servico]],Preencher_Orcamento!$B:$D,3,FALSE)*Table1[[#This Row],[Qtde_insumo]],"")</f>
        <v>0</v>
      </c>
      <c r="M1359" s="18">
        <f>IF(Table1[[#This Row],[Ordem_insumos]]&lt;&gt;0,VLOOKUP(Table1[[#This Row],[Codigo_servico]],Preencher_Orcamento!$B:$D,3,FALSE)*Table1[[#This Row],[Subtotal_insumo]],"")</f>
        <v>0</v>
      </c>
    </row>
    <row r="1360" spans="1:13" x14ac:dyDescent="0.25">
      <c r="A1360" s="3">
        <v>50354</v>
      </c>
      <c r="B1360" s="125">
        <v>0</v>
      </c>
      <c r="C1360" s="131" t="s">
        <v>2651</v>
      </c>
      <c r="D1360" s="132"/>
      <c r="E1360" s="4"/>
      <c r="F1360" s="4"/>
      <c r="G1360" s="17" t="str">
        <f>IFERROR(VLOOKUP(Table1[[#This Row],[Codigo_insumo]],BD_Insumos!$B:$E,4),"")</f>
        <v/>
      </c>
      <c r="H1360" s="139"/>
      <c r="I1360" s="5" t="s">
        <v>58</v>
      </c>
      <c r="J1360" s="20" t="str">
        <f t="shared" si="21"/>
        <v/>
      </c>
      <c r="K1360" s="21">
        <f>IF(I1360&lt;&gt;"",SUMIF(Table1[Codigo_servico],A1360,Table1[Subtotal_insumo]),"")</f>
        <v>276.38740729711816</v>
      </c>
      <c r="L1360" s="17" t="str">
        <f>IF(Table1[[#This Row],[Ordem_insumos]]&lt;&gt;0,VLOOKUP(Table1[[#This Row],[Codigo_servico]],Preencher_Orcamento!$B:$D,3,FALSE)*Table1[[#This Row],[Qtde_insumo]],"")</f>
        <v/>
      </c>
      <c r="M1360" s="17" t="str">
        <f>IF(Table1[[#This Row],[Ordem_insumos]]&lt;&gt;0,VLOOKUP(Table1[[#This Row],[Codigo_servico]],Preencher_Orcamento!$B:$D,3,FALSE)*Table1[[#This Row],[Subtotal_insumo]],"")</f>
        <v/>
      </c>
    </row>
    <row r="1361" spans="1:13" x14ac:dyDescent="0.25">
      <c r="A1361" s="6">
        <v>50354</v>
      </c>
      <c r="B1361" s="126">
        <v>1</v>
      </c>
      <c r="C1361" s="133"/>
      <c r="D1361" s="134">
        <v>10505</v>
      </c>
      <c r="E1361" s="7" t="s">
        <v>62</v>
      </c>
      <c r="F1361" s="8" t="s">
        <v>58</v>
      </c>
      <c r="G1361" s="16">
        <f>IFERROR(VLOOKUP(Table1[[#This Row],[Codigo_insumo]],BD_Insumos!$B:$E,4),"")</f>
        <v>237.68709999999999</v>
      </c>
      <c r="H1361" s="140">
        <v>1.03</v>
      </c>
      <c r="I1361" s="9"/>
      <c r="J1361" s="22">
        <f t="shared" si="21"/>
        <v>244.817713</v>
      </c>
      <c r="K1361" s="22" t="str">
        <f>IF(I1361&lt;&gt;"",SUMIF(Table1[Codigo_servico],A1361,Table1[Subtotal_insumo]),"")</f>
        <v/>
      </c>
      <c r="L1361" s="16">
        <f>IF(Table1[[#This Row],[Ordem_insumos]]&lt;&gt;0,VLOOKUP(Table1[[#This Row],[Codigo_servico]],Preencher_Orcamento!$B:$D,3,FALSE)*Table1[[#This Row],[Qtde_insumo]],"")</f>
        <v>0</v>
      </c>
      <c r="M1361" s="16">
        <f>IF(Table1[[#This Row],[Ordem_insumos]]&lt;&gt;0,VLOOKUP(Table1[[#This Row],[Codigo_servico]],Preencher_Orcamento!$B:$D,3,FALSE)*Table1[[#This Row],[Subtotal_insumo]],"")</f>
        <v>0</v>
      </c>
    </row>
    <row r="1362" spans="1:13" x14ac:dyDescent="0.25">
      <c r="A1362" s="6">
        <v>50354</v>
      </c>
      <c r="B1362" s="126">
        <v>2</v>
      </c>
      <c r="C1362" s="133"/>
      <c r="D1362" s="134">
        <v>2099</v>
      </c>
      <c r="E1362" s="7" t="s">
        <v>2205</v>
      </c>
      <c r="F1362" s="8" t="s">
        <v>2140</v>
      </c>
      <c r="G1362" s="18">
        <f>IFERROR(VLOOKUP(Table1[[#This Row],[Codigo_insumo]],BD_Insumos!$B:$E,4),"")</f>
        <v>12.627877718847255</v>
      </c>
      <c r="H1362" s="140">
        <v>2.5</v>
      </c>
      <c r="I1362" s="9"/>
      <c r="J1362" s="23">
        <f t="shared" si="21"/>
        <v>31.56969429711814</v>
      </c>
      <c r="K1362" s="22" t="str">
        <f>IF(I1362&lt;&gt;"",SUMIF(Table1[Codigo_servico],A1362,Table1[Subtotal_insumo]),"")</f>
        <v/>
      </c>
      <c r="L1362" s="18">
        <f>IF(Table1[[#This Row],[Ordem_insumos]]&lt;&gt;0,VLOOKUP(Table1[[#This Row],[Codigo_servico]],Preencher_Orcamento!$B:$D,3,FALSE)*Table1[[#This Row],[Qtde_insumo]],"")</f>
        <v>0</v>
      </c>
      <c r="M1362" s="18">
        <f>IF(Table1[[#This Row],[Ordem_insumos]]&lt;&gt;0,VLOOKUP(Table1[[#This Row],[Codigo_servico]],Preencher_Orcamento!$B:$D,3,FALSE)*Table1[[#This Row],[Subtotal_insumo]],"")</f>
        <v>0</v>
      </c>
    </row>
    <row r="1363" spans="1:13" x14ac:dyDescent="0.25">
      <c r="A1363" s="3">
        <v>50355</v>
      </c>
      <c r="B1363" s="125">
        <v>0</v>
      </c>
      <c r="C1363" s="131" t="s">
        <v>2652</v>
      </c>
      <c r="D1363" s="132"/>
      <c r="E1363" s="4"/>
      <c r="F1363" s="4"/>
      <c r="G1363" s="17" t="str">
        <f>IFERROR(VLOOKUP(Table1[[#This Row],[Codigo_insumo]],BD_Insumos!$B:$E,4),"")</f>
        <v/>
      </c>
      <c r="H1363" s="139"/>
      <c r="I1363" s="5" t="s">
        <v>170</v>
      </c>
      <c r="J1363" s="20" t="str">
        <f t="shared" si="21"/>
        <v/>
      </c>
      <c r="K1363" s="21">
        <f>IF(I1363&lt;&gt;"",SUMIF(Table1[Codigo_servico],A1363,Table1[Subtotal_insumo]),"")</f>
        <v>38.736883007982698</v>
      </c>
      <c r="L1363" s="17" t="str">
        <f>IF(Table1[[#This Row],[Ordem_insumos]]&lt;&gt;0,VLOOKUP(Table1[[#This Row],[Codigo_servico]],Preencher_Orcamento!$B:$D,3,FALSE)*Table1[[#This Row],[Qtde_insumo]],"")</f>
        <v/>
      </c>
      <c r="M1363" s="17" t="str">
        <f>IF(Table1[[#This Row],[Ordem_insumos]]&lt;&gt;0,VLOOKUP(Table1[[#This Row],[Codigo_servico]],Preencher_Orcamento!$B:$D,3,FALSE)*Table1[[#This Row],[Subtotal_insumo]],"")</f>
        <v/>
      </c>
    </row>
    <row r="1364" spans="1:13" x14ac:dyDescent="0.25">
      <c r="A1364" s="6">
        <v>50355</v>
      </c>
      <c r="B1364" s="126">
        <v>1</v>
      </c>
      <c r="C1364" s="133"/>
      <c r="D1364" s="134">
        <v>10505</v>
      </c>
      <c r="E1364" s="7" t="s">
        <v>62</v>
      </c>
      <c r="F1364" s="8" t="s">
        <v>58</v>
      </c>
      <c r="G1364" s="16">
        <f>IFERROR(VLOOKUP(Table1[[#This Row],[Codigo_insumo]],BD_Insumos!$B:$E,4),"")</f>
        <v>237.68709999999999</v>
      </c>
      <c r="H1364" s="140">
        <v>7.0000000000000007E-2</v>
      </c>
      <c r="I1364" s="9"/>
      <c r="J1364" s="22">
        <f t="shared" si="21"/>
        <v>16.638097000000002</v>
      </c>
      <c r="K1364" s="22" t="str">
        <f>IF(I1364&lt;&gt;"",SUMIF(Table1[Codigo_servico],A1364,Table1[Subtotal_insumo]),"")</f>
        <v/>
      </c>
      <c r="L1364" s="16">
        <f>IF(Table1[[#This Row],[Ordem_insumos]]&lt;&gt;0,VLOOKUP(Table1[[#This Row],[Codigo_servico]],Preencher_Orcamento!$B:$D,3,FALSE)*Table1[[#This Row],[Qtde_insumo]],"")</f>
        <v>0</v>
      </c>
      <c r="M1364" s="16">
        <f>IF(Table1[[#This Row],[Ordem_insumos]]&lt;&gt;0,VLOOKUP(Table1[[#This Row],[Codigo_servico]],Preencher_Orcamento!$B:$D,3,FALSE)*Table1[[#This Row],[Subtotal_insumo]],"")</f>
        <v>0</v>
      </c>
    </row>
    <row r="1365" spans="1:13" x14ac:dyDescent="0.25">
      <c r="A1365" s="6">
        <v>50355</v>
      </c>
      <c r="B1365" s="126">
        <v>2</v>
      </c>
      <c r="C1365" s="133"/>
      <c r="D1365" s="134">
        <v>2099</v>
      </c>
      <c r="E1365" s="7" t="s">
        <v>2205</v>
      </c>
      <c r="F1365" s="8" t="s">
        <v>2140</v>
      </c>
      <c r="G1365" s="18">
        <f>IFERROR(VLOOKUP(Table1[[#This Row],[Codigo_insumo]],BD_Insumos!$B:$E,4),"")</f>
        <v>12.627877718847255</v>
      </c>
      <c r="H1365" s="140">
        <v>1.75</v>
      </c>
      <c r="I1365" s="9"/>
      <c r="J1365" s="23">
        <f t="shared" si="21"/>
        <v>22.098786007982696</v>
      </c>
      <c r="K1365" s="22" t="str">
        <f>IF(I1365&lt;&gt;"",SUMIF(Table1[Codigo_servico],A1365,Table1[Subtotal_insumo]),"")</f>
        <v/>
      </c>
      <c r="L1365" s="18">
        <f>IF(Table1[[#This Row],[Ordem_insumos]]&lt;&gt;0,VLOOKUP(Table1[[#This Row],[Codigo_servico]],Preencher_Orcamento!$B:$D,3,FALSE)*Table1[[#This Row],[Qtde_insumo]],"")</f>
        <v>0</v>
      </c>
      <c r="M1365" s="18">
        <f>IF(Table1[[#This Row],[Ordem_insumos]]&lt;&gt;0,VLOOKUP(Table1[[#This Row],[Codigo_servico]],Preencher_Orcamento!$B:$D,3,FALSE)*Table1[[#This Row],[Subtotal_insumo]],"")</f>
        <v>0</v>
      </c>
    </row>
    <row r="1366" spans="1:13" x14ac:dyDescent="0.25">
      <c r="A1366" s="3">
        <v>50373</v>
      </c>
      <c r="B1366" s="125">
        <v>0</v>
      </c>
      <c r="C1366" s="131" t="s">
        <v>2653</v>
      </c>
      <c r="D1366" s="132"/>
      <c r="E1366" s="4"/>
      <c r="F1366" s="4"/>
      <c r="G1366" s="17" t="str">
        <f>IFERROR(VLOOKUP(Table1[[#This Row],[Codigo_insumo]],BD_Insumos!$B:$E,4),"")</f>
        <v/>
      </c>
      <c r="H1366" s="139"/>
      <c r="I1366" s="5" t="s">
        <v>170</v>
      </c>
      <c r="J1366" s="20" t="str">
        <f t="shared" si="21"/>
        <v/>
      </c>
      <c r="K1366" s="21">
        <f>IF(I1366&lt;&gt;"",SUMIF(Table1[Codigo_servico],A1366,Table1[Subtotal_insumo]),"")</f>
        <v>20.333055543769454</v>
      </c>
      <c r="L1366" s="17" t="str">
        <f>IF(Table1[[#This Row],[Ordem_insumos]]&lt;&gt;0,VLOOKUP(Table1[[#This Row],[Codigo_servico]],Preencher_Orcamento!$B:$D,3,FALSE)*Table1[[#This Row],[Qtde_insumo]],"")</f>
        <v/>
      </c>
      <c r="M1366" s="17" t="str">
        <f>IF(Table1[[#This Row],[Ordem_insumos]]&lt;&gt;0,VLOOKUP(Table1[[#This Row],[Codigo_servico]],Preencher_Orcamento!$B:$D,3,FALSE)*Table1[[#This Row],[Subtotal_insumo]],"")</f>
        <v/>
      </c>
    </row>
    <row r="1367" spans="1:13" x14ac:dyDescent="0.25">
      <c r="A1367" s="6">
        <v>50373</v>
      </c>
      <c r="B1367" s="126">
        <v>1</v>
      </c>
      <c r="C1367" s="133"/>
      <c r="D1367" s="134">
        <v>2099</v>
      </c>
      <c r="E1367" s="7" t="s">
        <v>2205</v>
      </c>
      <c r="F1367" s="8" t="s">
        <v>2140</v>
      </c>
      <c r="G1367" s="16">
        <f>IFERROR(VLOOKUP(Table1[[#This Row],[Codigo_insumo]],BD_Insumos!$B:$E,4),"")</f>
        <v>12.627877718847255</v>
      </c>
      <c r="H1367" s="140">
        <v>0.2</v>
      </c>
      <c r="I1367" s="9"/>
      <c r="J1367" s="22">
        <f t="shared" si="21"/>
        <v>2.5255755437694511</v>
      </c>
      <c r="K1367" s="22" t="str">
        <f>IF(I1367&lt;&gt;"",SUMIF(Table1[Codigo_servico],A1367,Table1[Subtotal_insumo]),"")</f>
        <v/>
      </c>
      <c r="L1367" s="16">
        <f>IF(Table1[[#This Row],[Ordem_insumos]]&lt;&gt;0,VLOOKUP(Table1[[#This Row],[Codigo_servico]],Preencher_Orcamento!$B:$D,3,FALSE)*Table1[[#This Row],[Qtde_insumo]],"")</f>
        <v>0</v>
      </c>
      <c r="M1367" s="16">
        <f>IF(Table1[[#This Row],[Ordem_insumos]]&lt;&gt;0,VLOOKUP(Table1[[#This Row],[Codigo_servico]],Preencher_Orcamento!$B:$D,3,FALSE)*Table1[[#This Row],[Subtotal_insumo]],"")</f>
        <v>0</v>
      </c>
    </row>
    <row r="1368" spans="1:13" ht="26.25" x14ac:dyDescent="0.25">
      <c r="A1368" s="6">
        <v>50373</v>
      </c>
      <c r="B1368" s="126">
        <v>2</v>
      </c>
      <c r="C1368" s="133"/>
      <c r="D1368" s="134">
        <v>14550</v>
      </c>
      <c r="E1368" s="7" t="s">
        <v>304</v>
      </c>
      <c r="F1368" s="8" t="s">
        <v>197</v>
      </c>
      <c r="G1368" s="18">
        <f>IFERROR(VLOOKUP(Table1[[#This Row],[Codigo_insumo]],BD_Insumos!$B:$E,4),"")</f>
        <v>5.0551000000000004</v>
      </c>
      <c r="H1368" s="140">
        <v>0.8</v>
      </c>
      <c r="I1368" s="9"/>
      <c r="J1368" s="23">
        <f t="shared" si="21"/>
        <v>4.0440800000000001</v>
      </c>
      <c r="K1368" s="22" t="str">
        <f>IF(I1368&lt;&gt;"",SUMIF(Table1[Codigo_servico],A1368,Table1[Subtotal_insumo]),"")</f>
        <v/>
      </c>
      <c r="L1368" s="18">
        <f>IF(Table1[[#This Row],[Ordem_insumos]]&lt;&gt;0,VLOOKUP(Table1[[#This Row],[Codigo_servico]],Preencher_Orcamento!$B:$D,3,FALSE)*Table1[[#This Row],[Qtde_insumo]],"")</f>
        <v>0</v>
      </c>
      <c r="M1368" s="18">
        <f>IF(Table1[[#This Row],[Ordem_insumos]]&lt;&gt;0,VLOOKUP(Table1[[#This Row],[Codigo_servico]],Preencher_Orcamento!$B:$D,3,FALSE)*Table1[[#This Row],[Subtotal_insumo]],"")</f>
        <v>0</v>
      </c>
    </row>
    <row r="1369" spans="1:13" ht="26.25" x14ac:dyDescent="0.25">
      <c r="A1369" s="6">
        <v>50373</v>
      </c>
      <c r="B1369" s="126">
        <v>3</v>
      </c>
      <c r="C1369" s="133"/>
      <c r="D1369" s="134">
        <v>14530</v>
      </c>
      <c r="E1369" s="7" t="s">
        <v>303</v>
      </c>
      <c r="F1369" s="8" t="s">
        <v>170</v>
      </c>
      <c r="G1369" s="18">
        <f>IFERROR(VLOOKUP(Table1[[#This Row],[Codigo_insumo]],BD_Insumos!$B:$E,4),"")</f>
        <v>13.108000000000001</v>
      </c>
      <c r="H1369" s="140">
        <v>1.05</v>
      </c>
      <c r="I1369" s="9"/>
      <c r="J1369" s="23">
        <f t="shared" si="21"/>
        <v>13.763400000000001</v>
      </c>
      <c r="K1369" s="22" t="str">
        <f>IF(I1369&lt;&gt;"",SUMIF(Table1[Codigo_servico],A1369,Table1[Subtotal_insumo]),"")</f>
        <v/>
      </c>
      <c r="L1369" s="18">
        <f>IF(Table1[[#This Row],[Ordem_insumos]]&lt;&gt;0,VLOOKUP(Table1[[#This Row],[Codigo_servico]],Preencher_Orcamento!$B:$D,3,FALSE)*Table1[[#This Row],[Qtde_insumo]],"")</f>
        <v>0</v>
      </c>
      <c r="M1369" s="18">
        <f>IF(Table1[[#This Row],[Ordem_insumos]]&lt;&gt;0,VLOOKUP(Table1[[#This Row],[Codigo_servico]],Preencher_Orcamento!$B:$D,3,FALSE)*Table1[[#This Row],[Subtotal_insumo]],"")</f>
        <v>0</v>
      </c>
    </row>
    <row r="1370" spans="1:13" x14ac:dyDescent="0.25">
      <c r="A1370" s="3">
        <v>50410</v>
      </c>
      <c r="B1370" s="125">
        <v>0</v>
      </c>
      <c r="C1370" s="131" t="s">
        <v>2654</v>
      </c>
      <c r="D1370" s="132"/>
      <c r="E1370" s="4"/>
      <c r="F1370" s="4"/>
      <c r="G1370" s="17" t="str">
        <f>IFERROR(VLOOKUP(Table1[[#This Row],[Codigo_insumo]],BD_Insumos!$B:$E,4),"")</f>
        <v/>
      </c>
      <c r="H1370" s="139"/>
      <c r="I1370" s="5" t="s">
        <v>2655</v>
      </c>
      <c r="J1370" s="20" t="str">
        <f t="shared" si="21"/>
        <v/>
      </c>
      <c r="K1370" s="21">
        <f>IF(I1370&lt;&gt;"",SUMIF(Table1[Codigo_servico],A1370,Table1[Subtotal_insumo]),"")</f>
        <v>45.632713183654097</v>
      </c>
      <c r="L1370" s="17" t="str">
        <f>IF(Table1[[#This Row],[Ordem_insumos]]&lt;&gt;0,VLOOKUP(Table1[[#This Row],[Codigo_servico]],Preencher_Orcamento!$B:$D,3,FALSE)*Table1[[#This Row],[Qtde_insumo]],"")</f>
        <v/>
      </c>
      <c r="M1370" s="17" t="str">
        <f>IF(Table1[[#This Row],[Ordem_insumos]]&lt;&gt;0,VLOOKUP(Table1[[#This Row],[Codigo_servico]],Preencher_Orcamento!$B:$D,3,FALSE)*Table1[[#This Row],[Subtotal_insumo]],"")</f>
        <v/>
      </c>
    </row>
    <row r="1371" spans="1:13" ht="26.25" x14ac:dyDescent="0.25">
      <c r="A1371" s="6">
        <v>50410</v>
      </c>
      <c r="B1371" s="126">
        <v>1</v>
      </c>
      <c r="C1371" s="133"/>
      <c r="D1371" s="134">
        <v>2025</v>
      </c>
      <c r="E1371" s="7" t="s">
        <v>2189</v>
      </c>
      <c r="F1371" s="8" t="s">
        <v>2140</v>
      </c>
      <c r="G1371" s="16">
        <f>IFERROR(VLOOKUP(Table1[[#This Row],[Codigo_insumo]],BD_Insumos!$B:$E,4),"")</f>
        <v>15.238221768648778</v>
      </c>
      <c r="H1371" s="140">
        <v>0.33</v>
      </c>
      <c r="I1371" s="9"/>
      <c r="J1371" s="22">
        <f t="shared" si="21"/>
        <v>5.0286131836540973</v>
      </c>
      <c r="K1371" s="22" t="str">
        <f>IF(I1371&lt;&gt;"",SUMIF(Table1[Codigo_servico],A1371,Table1[Subtotal_insumo]),"")</f>
        <v/>
      </c>
      <c r="L1371" s="16">
        <f>IF(Table1[[#This Row],[Ordem_insumos]]&lt;&gt;0,VLOOKUP(Table1[[#This Row],[Codigo_servico]],Preencher_Orcamento!$B:$D,3,FALSE)*Table1[[#This Row],[Qtde_insumo]],"")</f>
        <v>0</v>
      </c>
      <c r="M1371" s="16">
        <f>IF(Table1[[#This Row],[Ordem_insumos]]&lt;&gt;0,VLOOKUP(Table1[[#This Row],[Codigo_servico]],Preencher_Orcamento!$B:$D,3,FALSE)*Table1[[#This Row],[Subtotal_insumo]],"")</f>
        <v>0</v>
      </c>
    </row>
    <row r="1372" spans="1:13" x14ac:dyDescent="0.25">
      <c r="A1372" s="6">
        <v>50410</v>
      </c>
      <c r="B1372" s="126">
        <v>2</v>
      </c>
      <c r="C1372" s="133"/>
      <c r="D1372" s="134">
        <v>15040</v>
      </c>
      <c r="E1372" s="7" t="s">
        <v>310</v>
      </c>
      <c r="F1372" s="8" t="s">
        <v>168</v>
      </c>
      <c r="G1372" s="18">
        <f>IFERROR(VLOOKUP(Table1[[#This Row],[Codigo_insumo]],BD_Insumos!$B:$E,4),"")</f>
        <v>40.604100000000003</v>
      </c>
      <c r="H1372" s="140">
        <v>1</v>
      </c>
      <c r="I1372" s="9"/>
      <c r="J1372" s="23">
        <f t="shared" si="21"/>
        <v>40.604100000000003</v>
      </c>
      <c r="K1372" s="22" t="str">
        <f>IF(I1372&lt;&gt;"",SUMIF(Table1[Codigo_servico],A1372,Table1[Subtotal_insumo]),"")</f>
        <v/>
      </c>
      <c r="L1372" s="18">
        <f>IF(Table1[[#This Row],[Ordem_insumos]]&lt;&gt;0,VLOOKUP(Table1[[#This Row],[Codigo_servico]],Preencher_Orcamento!$B:$D,3,FALSE)*Table1[[#This Row],[Qtde_insumo]],"")</f>
        <v>0</v>
      </c>
      <c r="M1372" s="18">
        <f>IF(Table1[[#This Row],[Ordem_insumos]]&lt;&gt;0,VLOOKUP(Table1[[#This Row],[Codigo_servico]],Preencher_Orcamento!$B:$D,3,FALSE)*Table1[[#This Row],[Subtotal_insumo]],"")</f>
        <v>0</v>
      </c>
    </row>
    <row r="1373" spans="1:13" x14ac:dyDescent="0.25">
      <c r="A1373" s="3">
        <v>50425</v>
      </c>
      <c r="B1373" s="125">
        <v>0</v>
      </c>
      <c r="C1373" s="131" t="s">
        <v>2656</v>
      </c>
      <c r="D1373" s="132"/>
      <c r="E1373" s="4"/>
      <c r="F1373" s="4"/>
      <c r="G1373" s="17" t="str">
        <f>IFERROR(VLOOKUP(Table1[[#This Row],[Codigo_insumo]],BD_Insumos!$B:$E,4),"")</f>
        <v/>
      </c>
      <c r="H1373" s="139"/>
      <c r="I1373" s="5" t="s">
        <v>2655</v>
      </c>
      <c r="J1373" s="20" t="str">
        <f t="shared" si="21"/>
        <v/>
      </c>
      <c r="K1373" s="21">
        <f>IF(I1373&lt;&gt;"",SUMIF(Table1[Codigo_servico],A1373,Table1[Subtotal_insumo]),"")</f>
        <v>122.86911318365411</v>
      </c>
      <c r="L1373" s="17" t="str">
        <f>IF(Table1[[#This Row],[Ordem_insumos]]&lt;&gt;0,VLOOKUP(Table1[[#This Row],[Codigo_servico]],Preencher_Orcamento!$B:$D,3,FALSE)*Table1[[#This Row],[Qtde_insumo]],"")</f>
        <v/>
      </c>
      <c r="M1373" s="17" t="str">
        <f>IF(Table1[[#This Row],[Ordem_insumos]]&lt;&gt;0,VLOOKUP(Table1[[#This Row],[Codigo_servico]],Preencher_Orcamento!$B:$D,3,FALSE)*Table1[[#This Row],[Subtotal_insumo]],"")</f>
        <v/>
      </c>
    </row>
    <row r="1374" spans="1:13" ht="26.25" x14ac:dyDescent="0.25">
      <c r="A1374" s="6">
        <v>50425</v>
      </c>
      <c r="B1374" s="126">
        <v>1</v>
      </c>
      <c r="C1374" s="133"/>
      <c r="D1374" s="134">
        <v>2025</v>
      </c>
      <c r="E1374" s="7" t="s">
        <v>2189</v>
      </c>
      <c r="F1374" s="8" t="s">
        <v>2140</v>
      </c>
      <c r="G1374" s="16">
        <f>IFERROR(VLOOKUP(Table1[[#This Row],[Codigo_insumo]],BD_Insumos!$B:$E,4),"")</f>
        <v>15.238221768648778</v>
      </c>
      <c r="H1374" s="140">
        <v>0.33</v>
      </c>
      <c r="I1374" s="9"/>
      <c r="J1374" s="22">
        <f t="shared" si="21"/>
        <v>5.0286131836540973</v>
      </c>
      <c r="K1374" s="22" t="str">
        <f>IF(I1374&lt;&gt;"",SUMIF(Table1[Codigo_servico],A1374,Table1[Subtotal_insumo]),"")</f>
        <v/>
      </c>
      <c r="L1374" s="16">
        <f>IF(Table1[[#This Row],[Ordem_insumos]]&lt;&gt;0,VLOOKUP(Table1[[#This Row],[Codigo_servico]],Preencher_Orcamento!$B:$D,3,FALSE)*Table1[[#This Row],[Qtde_insumo]],"")</f>
        <v>0</v>
      </c>
      <c r="M1374" s="16">
        <f>IF(Table1[[#This Row],[Ordem_insumos]]&lt;&gt;0,VLOOKUP(Table1[[#This Row],[Codigo_servico]],Preencher_Orcamento!$B:$D,3,FALSE)*Table1[[#This Row],[Subtotal_insumo]],"")</f>
        <v>0</v>
      </c>
    </row>
    <row r="1375" spans="1:13" ht="26.25" x14ac:dyDescent="0.25">
      <c r="A1375" s="6">
        <v>50425</v>
      </c>
      <c r="B1375" s="126">
        <v>2</v>
      </c>
      <c r="C1375" s="133"/>
      <c r="D1375" s="134">
        <v>15025</v>
      </c>
      <c r="E1375" s="7" t="s">
        <v>308</v>
      </c>
      <c r="F1375" s="8" t="s">
        <v>168</v>
      </c>
      <c r="G1375" s="18">
        <f>IFERROR(VLOOKUP(Table1[[#This Row],[Codigo_insumo]],BD_Insumos!$B:$E,4),"")</f>
        <v>117.84050000000001</v>
      </c>
      <c r="H1375" s="140">
        <v>1</v>
      </c>
      <c r="I1375" s="9"/>
      <c r="J1375" s="23">
        <f t="shared" si="21"/>
        <v>117.84050000000001</v>
      </c>
      <c r="K1375" s="22" t="str">
        <f>IF(I1375&lt;&gt;"",SUMIF(Table1[Codigo_servico],A1375,Table1[Subtotal_insumo]),"")</f>
        <v/>
      </c>
      <c r="L1375" s="18">
        <f>IF(Table1[[#This Row],[Ordem_insumos]]&lt;&gt;0,VLOOKUP(Table1[[#This Row],[Codigo_servico]],Preencher_Orcamento!$B:$D,3,FALSE)*Table1[[#This Row],[Qtde_insumo]],"")</f>
        <v>0</v>
      </c>
      <c r="M1375" s="18">
        <f>IF(Table1[[#This Row],[Ordem_insumos]]&lt;&gt;0,VLOOKUP(Table1[[#This Row],[Codigo_servico]],Preencher_Orcamento!$B:$D,3,FALSE)*Table1[[#This Row],[Subtotal_insumo]],"")</f>
        <v>0</v>
      </c>
    </row>
    <row r="1376" spans="1:13" x14ac:dyDescent="0.25">
      <c r="A1376" s="3">
        <v>50430</v>
      </c>
      <c r="B1376" s="125">
        <v>0</v>
      </c>
      <c r="C1376" s="131" t="s">
        <v>2657</v>
      </c>
      <c r="D1376" s="132"/>
      <c r="E1376" s="4"/>
      <c r="F1376" s="4"/>
      <c r="G1376" s="17" t="str">
        <f>IFERROR(VLOOKUP(Table1[[#This Row],[Codigo_insumo]],BD_Insumos!$B:$E,4),"")</f>
        <v/>
      </c>
      <c r="H1376" s="139"/>
      <c r="I1376" s="5" t="s">
        <v>2655</v>
      </c>
      <c r="J1376" s="20" t="str">
        <f t="shared" si="21"/>
        <v/>
      </c>
      <c r="K1376" s="21">
        <f>IF(I1376&lt;&gt;"",SUMIF(Table1[Codigo_servico],A1376,Table1[Subtotal_insumo]),"")</f>
        <v>117.81861318365411</v>
      </c>
      <c r="L1376" s="17" t="str">
        <f>IF(Table1[[#This Row],[Ordem_insumos]]&lt;&gt;0,VLOOKUP(Table1[[#This Row],[Codigo_servico]],Preencher_Orcamento!$B:$D,3,FALSE)*Table1[[#This Row],[Qtde_insumo]],"")</f>
        <v/>
      </c>
      <c r="M1376" s="17" t="str">
        <f>IF(Table1[[#This Row],[Ordem_insumos]]&lt;&gt;0,VLOOKUP(Table1[[#This Row],[Codigo_servico]],Preencher_Orcamento!$B:$D,3,FALSE)*Table1[[#This Row],[Subtotal_insumo]],"")</f>
        <v/>
      </c>
    </row>
    <row r="1377" spans="1:13" ht="26.25" x14ac:dyDescent="0.25">
      <c r="A1377" s="6">
        <v>50430</v>
      </c>
      <c r="B1377" s="126">
        <v>1</v>
      </c>
      <c r="C1377" s="133"/>
      <c r="D1377" s="134">
        <v>15030</v>
      </c>
      <c r="E1377" s="7" t="s">
        <v>309</v>
      </c>
      <c r="F1377" s="8" t="s">
        <v>168</v>
      </c>
      <c r="G1377" s="16">
        <f>IFERROR(VLOOKUP(Table1[[#This Row],[Codigo_insumo]],BD_Insumos!$B:$E,4),"")</f>
        <v>112.79</v>
      </c>
      <c r="H1377" s="140">
        <v>1</v>
      </c>
      <c r="I1377" s="9"/>
      <c r="J1377" s="22">
        <f t="shared" si="21"/>
        <v>112.79</v>
      </c>
      <c r="K1377" s="22" t="str">
        <f>IF(I1377&lt;&gt;"",SUMIF(Table1[Codigo_servico],A1377,Table1[Subtotal_insumo]),"")</f>
        <v/>
      </c>
      <c r="L1377" s="16">
        <f>IF(Table1[[#This Row],[Ordem_insumos]]&lt;&gt;0,VLOOKUP(Table1[[#This Row],[Codigo_servico]],Preencher_Orcamento!$B:$D,3,FALSE)*Table1[[#This Row],[Qtde_insumo]],"")</f>
        <v>0</v>
      </c>
      <c r="M1377" s="16">
        <f>IF(Table1[[#This Row],[Ordem_insumos]]&lt;&gt;0,VLOOKUP(Table1[[#This Row],[Codigo_servico]],Preencher_Orcamento!$B:$D,3,FALSE)*Table1[[#This Row],[Subtotal_insumo]],"")</f>
        <v>0</v>
      </c>
    </row>
    <row r="1378" spans="1:13" ht="26.25" x14ac:dyDescent="0.25">
      <c r="A1378" s="6">
        <v>50430</v>
      </c>
      <c r="B1378" s="126">
        <v>2</v>
      </c>
      <c r="C1378" s="133"/>
      <c r="D1378" s="134">
        <v>2025</v>
      </c>
      <c r="E1378" s="7" t="s">
        <v>2189</v>
      </c>
      <c r="F1378" s="8" t="s">
        <v>2140</v>
      </c>
      <c r="G1378" s="18">
        <f>IFERROR(VLOOKUP(Table1[[#This Row],[Codigo_insumo]],BD_Insumos!$B:$E,4),"")</f>
        <v>15.238221768648778</v>
      </c>
      <c r="H1378" s="140">
        <v>0.33</v>
      </c>
      <c r="I1378" s="9"/>
      <c r="J1378" s="23">
        <f t="shared" si="21"/>
        <v>5.0286131836540973</v>
      </c>
      <c r="K1378" s="22" t="str">
        <f>IF(I1378&lt;&gt;"",SUMIF(Table1[Codigo_servico],A1378,Table1[Subtotal_insumo]),"")</f>
        <v/>
      </c>
      <c r="L1378" s="18">
        <f>IF(Table1[[#This Row],[Ordem_insumos]]&lt;&gt;0,VLOOKUP(Table1[[#This Row],[Codigo_servico]],Preencher_Orcamento!$B:$D,3,FALSE)*Table1[[#This Row],[Qtde_insumo]],"")</f>
        <v>0</v>
      </c>
      <c r="M1378" s="18">
        <f>IF(Table1[[#This Row],[Ordem_insumos]]&lt;&gt;0,VLOOKUP(Table1[[#This Row],[Codigo_servico]],Preencher_Orcamento!$B:$D,3,FALSE)*Table1[[#This Row],[Subtotal_insumo]],"")</f>
        <v>0</v>
      </c>
    </row>
    <row r="1379" spans="1:13" x14ac:dyDescent="0.25">
      <c r="A1379" s="3">
        <v>50450</v>
      </c>
      <c r="B1379" s="125">
        <v>0</v>
      </c>
      <c r="C1379" s="131" t="s">
        <v>2658</v>
      </c>
      <c r="D1379" s="132"/>
      <c r="E1379" s="4"/>
      <c r="F1379" s="4"/>
      <c r="G1379" s="17" t="str">
        <f>IFERROR(VLOOKUP(Table1[[#This Row],[Codigo_insumo]],BD_Insumos!$B:$E,4),"")</f>
        <v/>
      </c>
      <c r="H1379" s="139"/>
      <c r="I1379" s="5" t="s">
        <v>5</v>
      </c>
      <c r="J1379" s="20" t="str">
        <f t="shared" si="21"/>
        <v/>
      </c>
      <c r="K1379" s="21">
        <f>IF(I1379&lt;&gt;"",SUMIF(Table1[Codigo_servico],A1379,Table1[Subtotal_insumo]),"")</f>
        <v>322</v>
      </c>
      <c r="L1379" s="17" t="str">
        <f>IF(Table1[[#This Row],[Ordem_insumos]]&lt;&gt;0,VLOOKUP(Table1[[#This Row],[Codigo_servico]],Preencher_Orcamento!$B:$D,3,FALSE)*Table1[[#This Row],[Qtde_insumo]],"")</f>
        <v/>
      </c>
      <c r="M1379" s="17" t="str">
        <f>IF(Table1[[#This Row],[Ordem_insumos]]&lt;&gt;0,VLOOKUP(Table1[[#This Row],[Codigo_servico]],Preencher_Orcamento!$B:$D,3,FALSE)*Table1[[#This Row],[Subtotal_insumo]],"")</f>
        <v/>
      </c>
    </row>
    <row r="1380" spans="1:13" ht="51.75" x14ac:dyDescent="0.25">
      <c r="A1380" s="6">
        <v>50450</v>
      </c>
      <c r="B1380" s="126">
        <v>1</v>
      </c>
      <c r="C1380" s="133"/>
      <c r="D1380" s="134">
        <v>15091</v>
      </c>
      <c r="E1380" s="7" t="s">
        <v>319</v>
      </c>
      <c r="F1380" s="8" t="s">
        <v>5</v>
      </c>
      <c r="G1380" s="18">
        <f>IFERROR(VLOOKUP(Table1[[#This Row],[Codigo_insumo]],BD_Insumos!$B:$E,4),"")</f>
        <v>322</v>
      </c>
      <c r="H1380" s="140">
        <v>1</v>
      </c>
      <c r="I1380" s="9"/>
      <c r="J1380" s="23">
        <f t="shared" si="21"/>
        <v>322</v>
      </c>
      <c r="K1380" s="22" t="str">
        <f>IF(I1380&lt;&gt;"",SUMIF(Table1[Codigo_servico],A1380,Table1[Subtotal_insumo]),"")</f>
        <v/>
      </c>
      <c r="L1380" s="18">
        <f>IF(Table1[[#This Row],[Ordem_insumos]]&lt;&gt;0,VLOOKUP(Table1[[#This Row],[Codigo_servico]],Preencher_Orcamento!$B:$D,3,FALSE)*Table1[[#This Row],[Qtde_insumo]],"")</f>
        <v>0</v>
      </c>
      <c r="M1380" s="18">
        <f>IF(Table1[[#This Row],[Ordem_insumos]]&lt;&gt;0,VLOOKUP(Table1[[#This Row],[Codigo_servico]],Preencher_Orcamento!$B:$D,3,FALSE)*Table1[[#This Row],[Subtotal_insumo]],"")</f>
        <v>0</v>
      </c>
    </row>
    <row r="1381" spans="1:13" x14ac:dyDescent="0.25">
      <c r="A1381" s="3">
        <v>55001</v>
      </c>
      <c r="B1381" s="125">
        <v>0</v>
      </c>
      <c r="C1381" s="131" t="s">
        <v>2659</v>
      </c>
      <c r="D1381" s="132"/>
      <c r="E1381" s="4"/>
      <c r="F1381" s="4"/>
      <c r="G1381" s="17" t="str">
        <f>IFERROR(VLOOKUP(Table1[[#This Row],[Codigo_insumo]],BD_Insumos!$B:$E,4),"")</f>
        <v/>
      </c>
      <c r="H1381" s="139"/>
      <c r="I1381" s="5" t="s">
        <v>170</v>
      </c>
      <c r="J1381" s="20" t="str">
        <f t="shared" si="21"/>
        <v/>
      </c>
      <c r="K1381" s="21">
        <f>IF(I1381&lt;&gt;"",SUMIF(Table1[Codigo_servico],A1381,Table1[Subtotal_insumo]),"")</f>
        <v>6.3139388594236276</v>
      </c>
      <c r="L1381" s="17" t="str">
        <f>IF(Table1[[#This Row],[Ordem_insumos]]&lt;&gt;0,VLOOKUP(Table1[[#This Row],[Codigo_servico]],Preencher_Orcamento!$B:$D,3,FALSE)*Table1[[#This Row],[Qtde_insumo]],"")</f>
        <v/>
      </c>
      <c r="M1381" s="17" t="str">
        <f>IF(Table1[[#This Row],[Ordem_insumos]]&lt;&gt;0,VLOOKUP(Table1[[#This Row],[Codigo_servico]],Preencher_Orcamento!$B:$D,3,FALSE)*Table1[[#This Row],[Subtotal_insumo]],"")</f>
        <v/>
      </c>
    </row>
    <row r="1382" spans="1:13" x14ac:dyDescent="0.25">
      <c r="A1382" s="6">
        <v>55001</v>
      </c>
      <c r="B1382" s="126">
        <v>1</v>
      </c>
      <c r="C1382" s="133"/>
      <c r="D1382" s="134">
        <v>2099</v>
      </c>
      <c r="E1382" s="7" t="s">
        <v>2205</v>
      </c>
      <c r="F1382" s="8" t="s">
        <v>2140</v>
      </c>
      <c r="G1382" s="16">
        <f>IFERROR(VLOOKUP(Table1[[#This Row],[Codigo_insumo]],BD_Insumos!$B:$E,4),"")</f>
        <v>12.627877718847255</v>
      </c>
      <c r="H1382" s="140">
        <v>0.5</v>
      </c>
      <c r="I1382" s="9"/>
      <c r="J1382" s="22">
        <f t="shared" si="21"/>
        <v>6.3139388594236276</v>
      </c>
      <c r="K1382" s="22" t="str">
        <f>IF(I1382&lt;&gt;"",SUMIF(Table1[Codigo_servico],A1382,Table1[Subtotal_insumo]),"")</f>
        <v/>
      </c>
      <c r="L1382" s="16">
        <f>IF(Table1[[#This Row],[Ordem_insumos]]&lt;&gt;0,VLOOKUP(Table1[[#This Row],[Codigo_servico]],Preencher_Orcamento!$B:$D,3,FALSE)*Table1[[#This Row],[Qtde_insumo]],"")</f>
        <v>0</v>
      </c>
      <c r="M1382" s="16">
        <f>IF(Table1[[#This Row],[Ordem_insumos]]&lt;&gt;0,VLOOKUP(Table1[[#This Row],[Codigo_servico]],Preencher_Orcamento!$B:$D,3,FALSE)*Table1[[#This Row],[Subtotal_insumo]],"")</f>
        <v>0</v>
      </c>
    </row>
    <row r="1383" spans="1:13" x14ac:dyDescent="0.25">
      <c r="A1383" s="3">
        <v>55002</v>
      </c>
      <c r="B1383" s="125">
        <v>0</v>
      </c>
      <c r="C1383" s="131" t="s">
        <v>2660</v>
      </c>
      <c r="D1383" s="132"/>
      <c r="E1383" s="4"/>
      <c r="F1383" s="4"/>
      <c r="G1383" s="17" t="str">
        <f>IFERROR(VLOOKUP(Table1[[#This Row],[Codigo_insumo]],BD_Insumos!$B:$E,4),"")</f>
        <v/>
      </c>
      <c r="H1383" s="139"/>
      <c r="I1383" s="5" t="s">
        <v>170</v>
      </c>
      <c r="J1383" s="20" t="str">
        <f t="shared" si="21"/>
        <v/>
      </c>
      <c r="K1383" s="21">
        <f>IF(I1383&lt;&gt;"",SUMIF(Table1[Codigo_servico],A1383,Table1[Subtotal_insumo]),"")</f>
        <v>2.5255755437694511</v>
      </c>
      <c r="L1383" s="17" t="str">
        <f>IF(Table1[[#This Row],[Ordem_insumos]]&lt;&gt;0,VLOOKUP(Table1[[#This Row],[Codigo_servico]],Preencher_Orcamento!$B:$D,3,FALSE)*Table1[[#This Row],[Qtde_insumo]],"")</f>
        <v/>
      </c>
      <c r="M1383" s="17" t="str">
        <f>IF(Table1[[#This Row],[Ordem_insumos]]&lt;&gt;0,VLOOKUP(Table1[[#This Row],[Codigo_servico]],Preencher_Orcamento!$B:$D,3,FALSE)*Table1[[#This Row],[Subtotal_insumo]],"")</f>
        <v/>
      </c>
    </row>
    <row r="1384" spans="1:13" x14ac:dyDescent="0.25">
      <c r="A1384" s="6">
        <v>55002</v>
      </c>
      <c r="B1384" s="126">
        <v>1</v>
      </c>
      <c r="C1384" s="133"/>
      <c r="D1384" s="134">
        <v>2099</v>
      </c>
      <c r="E1384" s="7" t="s">
        <v>2205</v>
      </c>
      <c r="F1384" s="8" t="s">
        <v>2140</v>
      </c>
      <c r="G1384" s="16">
        <f>IFERROR(VLOOKUP(Table1[[#This Row],[Codigo_insumo]],BD_Insumos!$B:$E,4),"")</f>
        <v>12.627877718847255</v>
      </c>
      <c r="H1384" s="140">
        <v>0.2</v>
      </c>
      <c r="I1384" s="9"/>
      <c r="J1384" s="22">
        <f t="shared" si="21"/>
        <v>2.5255755437694511</v>
      </c>
      <c r="K1384" s="22" t="str">
        <f>IF(I1384&lt;&gt;"",SUMIF(Table1[Codigo_servico],A1384,Table1[Subtotal_insumo]),"")</f>
        <v/>
      </c>
      <c r="L1384" s="16">
        <f>IF(Table1[[#This Row],[Ordem_insumos]]&lt;&gt;0,VLOOKUP(Table1[[#This Row],[Codigo_servico]],Preencher_Orcamento!$B:$D,3,FALSE)*Table1[[#This Row],[Qtde_insumo]],"")</f>
        <v>0</v>
      </c>
      <c r="M1384" s="16">
        <f>IF(Table1[[#This Row],[Ordem_insumos]]&lt;&gt;0,VLOOKUP(Table1[[#This Row],[Codigo_servico]],Preencher_Orcamento!$B:$D,3,FALSE)*Table1[[#This Row],[Subtotal_insumo]],"")</f>
        <v>0</v>
      </c>
    </row>
    <row r="1385" spans="1:13" x14ac:dyDescent="0.25">
      <c r="A1385" s="3">
        <v>55005</v>
      </c>
      <c r="B1385" s="125">
        <v>0</v>
      </c>
      <c r="C1385" s="131" t="s">
        <v>2661</v>
      </c>
      <c r="D1385" s="132"/>
      <c r="E1385" s="4"/>
      <c r="F1385" s="4"/>
      <c r="G1385" s="17" t="str">
        <f>IFERROR(VLOOKUP(Table1[[#This Row],[Codigo_insumo]],BD_Insumos!$B:$E,4),"")</f>
        <v/>
      </c>
      <c r="H1385" s="139"/>
      <c r="I1385" s="5" t="s">
        <v>170</v>
      </c>
      <c r="J1385" s="20" t="str">
        <f t="shared" si="21"/>
        <v/>
      </c>
      <c r="K1385" s="21">
        <f>IF(I1385&lt;&gt;"",SUMIF(Table1[Codigo_servico],A1385,Table1[Subtotal_insumo]),"")</f>
        <v>1.2627877718847256</v>
      </c>
      <c r="L1385" s="17" t="str">
        <f>IF(Table1[[#This Row],[Ordem_insumos]]&lt;&gt;0,VLOOKUP(Table1[[#This Row],[Codigo_servico]],Preencher_Orcamento!$B:$D,3,FALSE)*Table1[[#This Row],[Qtde_insumo]],"")</f>
        <v/>
      </c>
      <c r="M1385" s="17" t="str">
        <f>IF(Table1[[#This Row],[Ordem_insumos]]&lt;&gt;0,VLOOKUP(Table1[[#This Row],[Codigo_servico]],Preencher_Orcamento!$B:$D,3,FALSE)*Table1[[#This Row],[Subtotal_insumo]],"")</f>
        <v/>
      </c>
    </row>
    <row r="1386" spans="1:13" x14ac:dyDescent="0.25">
      <c r="A1386" s="6">
        <v>55005</v>
      </c>
      <c r="B1386" s="126">
        <v>1</v>
      </c>
      <c r="C1386" s="133"/>
      <c r="D1386" s="134">
        <v>2099</v>
      </c>
      <c r="E1386" s="7" t="s">
        <v>2205</v>
      </c>
      <c r="F1386" s="8" t="s">
        <v>2140</v>
      </c>
      <c r="G1386" s="16">
        <f>IFERROR(VLOOKUP(Table1[[#This Row],[Codigo_insumo]],BD_Insumos!$B:$E,4),"")</f>
        <v>12.627877718847255</v>
      </c>
      <c r="H1386" s="140">
        <v>0.1</v>
      </c>
      <c r="I1386" s="9"/>
      <c r="J1386" s="22">
        <f t="shared" si="21"/>
        <v>1.2627877718847256</v>
      </c>
      <c r="K1386" s="22" t="str">
        <f>IF(I1386&lt;&gt;"",SUMIF(Table1[Codigo_servico],A1386,Table1[Subtotal_insumo]),"")</f>
        <v/>
      </c>
      <c r="L1386" s="16">
        <f>IF(Table1[[#This Row],[Ordem_insumos]]&lt;&gt;0,VLOOKUP(Table1[[#This Row],[Codigo_servico]],Preencher_Orcamento!$B:$D,3,FALSE)*Table1[[#This Row],[Qtde_insumo]],"")</f>
        <v>0</v>
      </c>
      <c r="M1386" s="16">
        <f>IF(Table1[[#This Row],[Ordem_insumos]]&lt;&gt;0,VLOOKUP(Table1[[#This Row],[Codigo_servico]],Preencher_Orcamento!$B:$D,3,FALSE)*Table1[[#This Row],[Subtotal_insumo]],"")</f>
        <v>0</v>
      </c>
    </row>
    <row r="1387" spans="1:13" x14ac:dyDescent="0.25">
      <c r="A1387" s="3">
        <v>55010</v>
      </c>
      <c r="B1387" s="125">
        <v>0</v>
      </c>
      <c r="C1387" s="131" t="s">
        <v>2662</v>
      </c>
      <c r="D1387" s="132"/>
      <c r="E1387" s="4"/>
      <c r="F1387" s="4"/>
      <c r="G1387" s="17" t="str">
        <f>IFERROR(VLOOKUP(Table1[[#This Row],[Codigo_insumo]],BD_Insumos!$B:$E,4),"")</f>
        <v/>
      </c>
      <c r="H1387" s="139"/>
      <c r="I1387" s="5" t="s">
        <v>170</v>
      </c>
      <c r="J1387" s="20" t="str">
        <f t="shared" si="21"/>
        <v/>
      </c>
      <c r="K1387" s="21">
        <f>IF(I1387&lt;&gt;"",SUMIF(Table1[Codigo_servico],A1387,Table1[Subtotal_insumo]),"")</f>
        <v>3.7883633156541765</v>
      </c>
      <c r="L1387" s="17" t="str">
        <f>IF(Table1[[#This Row],[Ordem_insumos]]&lt;&gt;0,VLOOKUP(Table1[[#This Row],[Codigo_servico]],Preencher_Orcamento!$B:$D,3,FALSE)*Table1[[#This Row],[Qtde_insumo]],"")</f>
        <v/>
      </c>
      <c r="M1387" s="17" t="str">
        <f>IF(Table1[[#This Row],[Ordem_insumos]]&lt;&gt;0,VLOOKUP(Table1[[#This Row],[Codigo_servico]],Preencher_Orcamento!$B:$D,3,FALSE)*Table1[[#This Row],[Subtotal_insumo]],"")</f>
        <v/>
      </c>
    </row>
    <row r="1388" spans="1:13" x14ac:dyDescent="0.25">
      <c r="A1388" s="6">
        <v>55010</v>
      </c>
      <c r="B1388" s="126">
        <v>1</v>
      </c>
      <c r="C1388" s="133"/>
      <c r="D1388" s="134">
        <v>2099</v>
      </c>
      <c r="E1388" s="7" t="s">
        <v>2205</v>
      </c>
      <c r="F1388" s="8" t="s">
        <v>2140</v>
      </c>
      <c r="G1388" s="16">
        <f>IFERROR(VLOOKUP(Table1[[#This Row],[Codigo_insumo]],BD_Insumos!$B:$E,4),"")</f>
        <v>12.627877718847255</v>
      </c>
      <c r="H1388" s="140">
        <v>0.3</v>
      </c>
      <c r="I1388" s="9"/>
      <c r="J1388" s="22">
        <f t="shared" si="21"/>
        <v>3.7883633156541765</v>
      </c>
      <c r="K1388" s="22" t="str">
        <f>IF(I1388&lt;&gt;"",SUMIF(Table1[Codigo_servico],A1388,Table1[Subtotal_insumo]),"")</f>
        <v/>
      </c>
      <c r="L1388" s="16">
        <f>IF(Table1[[#This Row],[Ordem_insumos]]&lt;&gt;0,VLOOKUP(Table1[[#This Row],[Codigo_servico]],Preencher_Orcamento!$B:$D,3,FALSE)*Table1[[#This Row],[Qtde_insumo]],"")</f>
        <v>0</v>
      </c>
      <c r="M1388" s="16">
        <f>IF(Table1[[#This Row],[Ordem_insumos]]&lt;&gt;0,VLOOKUP(Table1[[#This Row],[Codigo_servico]],Preencher_Orcamento!$B:$D,3,FALSE)*Table1[[#This Row],[Subtotal_insumo]],"")</f>
        <v>0</v>
      </c>
    </row>
    <row r="1389" spans="1:13" x14ac:dyDescent="0.25">
      <c r="A1389" s="3">
        <v>55012</v>
      </c>
      <c r="B1389" s="125">
        <v>0</v>
      </c>
      <c r="C1389" s="131" t="s">
        <v>2663</v>
      </c>
      <c r="D1389" s="132"/>
      <c r="E1389" s="4"/>
      <c r="F1389" s="4"/>
      <c r="G1389" s="17" t="str">
        <f>IFERROR(VLOOKUP(Table1[[#This Row],[Codigo_insumo]],BD_Insumos!$B:$E,4),"")</f>
        <v/>
      </c>
      <c r="H1389" s="139"/>
      <c r="I1389" s="5" t="s">
        <v>170</v>
      </c>
      <c r="J1389" s="20" t="str">
        <f t="shared" si="21"/>
        <v/>
      </c>
      <c r="K1389" s="21">
        <f>IF(I1389&lt;&gt;"",SUMIF(Table1[Codigo_servico],A1389,Table1[Subtotal_insumo]),"")</f>
        <v>7.576726631308353</v>
      </c>
      <c r="L1389" s="17" t="str">
        <f>IF(Table1[[#This Row],[Ordem_insumos]]&lt;&gt;0,VLOOKUP(Table1[[#This Row],[Codigo_servico]],Preencher_Orcamento!$B:$D,3,FALSE)*Table1[[#This Row],[Qtde_insumo]],"")</f>
        <v/>
      </c>
      <c r="M1389" s="17" t="str">
        <f>IF(Table1[[#This Row],[Ordem_insumos]]&lt;&gt;0,VLOOKUP(Table1[[#This Row],[Codigo_servico]],Preencher_Orcamento!$B:$D,3,FALSE)*Table1[[#This Row],[Subtotal_insumo]],"")</f>
        <v/>
      </c>
    </row>
    <row r="1390" spans="1:13" x14ac:dyDescent="0.25">
      <c r="A1390" s="6">
        <v>55012</v>
      </c>
      <c r="B1390" s="126">
        <v>1</v>
      </c>
      <c r="C1390" s="133"/>
      <c r="D1390" s="134">
        <v>2099</v>
      </c>
      <c r="E1390" s="7" t="s">
        <v>2205</v>
      </c>
      <c r="F1390" s="8" t="s">
        <v>2140</v>
      </c>
      <c r="G1390" s="16">
        <f>IFERROR(VLOOKUP(Table1[[#This Row],[Codigo_insumo]],BD_Insumos!$B:$E,4),"")</f>
        <v>12.627877718847255</v>
      </c>
      <c r="H1390" s="140">
        <v>0.6</v>
      </c>
      <c r="I1390" s="9"/>
      <c r="J1390" s="22">
        <f t="shared" si="21"/>
        <v>7.576726631308353</v>
      </c>
      <c r="K1390" s="22" t="str">
        <f>IF(I1390&lt;&gt;"",SUMIF(Table1[Codigo_servico],A1390,Table1[Subtotal_insumo]),"")</f>
        <v/>
      </c>
      <c r="L1390" s="16">
        <f>IF(Table1[[#This Row],[Ordem_insumos]]&lt;&gt;0,VLOOKUP(Table1[[#This Row],[Codigo_servico]],Preencher_Orcamento!$B:$D,3,FALSE)*Table1[[#This Row],[Qtde_insumo]],"")</f>
        <v>0</v>
      </c>
      <c r="M1390" s="16">
        <f>IF(Table1[[#This Row],[Ordem_insumos]]&lt;&gt;0,VLOOKUP(Table1[[#This Row],[Codigo_servico]],Preencher_Orcamento!$B:$D,3,FALSE)*Table1[[#This Row],[Subtotal_insumo]],"")</f>
        <v>0</v>
      </c>
    </row>
    <row r="1391" spans="1:13" x14ac:dyDescent="0.25">
      <c r="A1391" s="3">
        <v>55015</v>
      </c>
      <c r="B1391" s="125">
        <v>0</v>
      </c>
      <c r="C1391" s="131" t="s">
        <v>2664</v>
      </c>
      <c r="D1391" s="132"/>
      <c r="E1391" s="4"/>
      <c r="F1391" s="4"/>
      <c r="G1391" s="17" t="str">
        <f>IFERROR(VLOOKUP(Table1[[#This Row],[Codigo_insumo]],BD_Insumos!$B:$E,4),"")</f>
        <v/>
      </c>
      <c r="H1391" s="139"/>
      <c r="I1391" s="5" t="s">
        <v>170</v>
      </c>
      <c r="J1391" s="20" t="str">
        <f t="shared" si="21"/>
        <v/>
      </c>
      <c r="K1391" s="21">
        <f>IF(I1391&lt;&gt;"",SUMIF(Table1[Codigo_servico],A1391,Table1[Subtotal_insumo]),"")</f>
        <v>6.3139388594236276</v>
      </c>
      <c r="L1391" s="17" t="str">
        <f>IF(Table1[[#This Row],[Ordem_insumos]]&lt;&gt;0,VLOOKUP(Table1[[#This Row],[Codigo_servico]],Preencher_Orcamento!$B:$D,3,FALSE)*Table1[[#This Row],[Qtde_insumo]],"")</f>
        <v/>
      </c>
      <c r="M1391" s="17" t="str">
        <f>IF(Table1[[#This Row],[Ordem_insumos]]&lt;&gt;0,VLOOKUP(Table1[[#This Row],[Codigo_servico]],Preencher_Orcamento!$B:$D,3,FALSE)*Table1[[#This Row],[Subtotal_insumo]],"")</f>
        <v/>
      </c>
    </row>
    <row r="1392" spans="1:13" x14ac:dyDescent="0.25">
      <c r="A1392" s="6">
        <v>55015</v>
      </c>
      <c r="B1392" s="126">
        <v>1</v>
      </c>
      <c r="C1392" s="133"/>
      <c r="D1392" s="134">
        <v>2099</v>
      </c>
      <c r="E1392" s="7" t="s">
        <v>2205</v>
      </c>
      <c r="F1392" s="8" t="s">
        <v>2140</v>
      </c>
      <c r="G1392" s="16">
        <f>IFERROR(VLOOKUP(Table1[[#This Row],[Codigo_insumo]],BD_Insumos!$B:$E,4),"")</f>
        <v>12.627877718847255</v>
      </c>
      <c r="H1392" s="140">
        <v>0.5</v>
      </c>
      <c r="I1392" s="9"/>
      <c r="J1392" s="22">
        <f t="shared" si="21"/>
        <v>6.3139388594236276</v>
      </c>
      <c r="K1392" s="22" t="str">
        <f>IF(I1392&lt;&gt;"",SUMIF(Table1[Codigo_servico],A1392,Table1[Subtotal_insumo]),"")</f>
        <v/>
      </c>
      <c r="L1392" s="16">
        <f>IF(Table1[[#This Row],[Ordem_insumos]]&lt;&gt;0,VLOOKUP(Table1[[#This Row],[Codigo_servico]],Preencher_Orcamento!$B:$D,3,FALSE)*Table1[[#This Row],[Qtde_insumo]],"")</f>
        <v>0</v>
      </c>
      <c r="M1392" s="16">
        <f>IF(Table1[[#This Row],[Ordem_insumos]]&lt;&gt;0,VLOOKUP(Table1[[#This Row],[Codigo_servico]],Preencher_Orcamento!$B:$D,3,FALSE)*Table1[[#This Row],[Subtotal_insumo]],"")</f>
        <v>0</v>
      </c>
    </row>
    <row r="1393" spans="1:13" x14ac:dyDescent="0.25">
      <c r="A1393" s="3">
        <v>56005</v>
      </c>
      <c r="B1393" s="125">
        <v>0</v>
      </c>
      <c r="C1393" s="131" t="s">
        <v>2665</v>
      </c>
      <c r="D1393" s="132"/>
      <c r="E1393" s="4"/>
      <c r="F1393" s="4"/>
      <c r="G1393" s="17" t="str">
        <f>IFERROR(VLOOKUP(Table1[[#This Row],[Codigo_insumo]],BD_Insumos!$B:$E,4),"")</f>
        <v/>
      </c>
      <c r="H1393" s="139"/>
      <c r="I1393" s="5" t="s">
        <v>170</v>
      </c>
      <c r="J1393" s="20" t="str">
        <f t="shared" si="21"/>
        <v/>
      </c>
      <c r="K1393" s="21">
        <f>IF(I1393&lt;&gt;"",SUMIF(Table1[Codigo_servico],A1393,Table1[Subtotal_insumo]),"")</f>
        <v>3.7883633156541765</v>
      </c>
      <c r="L1393" s="17" t="str">
        <f>IF(Table1[[#This Row],[Ordem_insumos]]&lt;&gt;0,VLOOKUP(Table1[[#This Row],[Codigo_servico]],Preencher_Orcamento!$B:$D,3,FALSE)*Table1[[#This Row],[Qtde_insumo]],"")</f>
        <v/>
      </c>
      <c r="M1393" s="17" t="str">
        <f>IF(Table1[[#This Row],[Ordem_insumos]]&lt;&gt;0,VLOOKUP(Table1[[#This Row],[Codigo_servico]],Preencher_Orcamento!$B:$D,3,FALSE)*Table1[[#This Row],[Subtotal_insumo]],"")</f>
        <v/>
      </c>
    </row>
    <row r="1394" spans="1:13" x14ac:dyDescent="0.25">
      <c r="A1394" s="6">
        <v>56005</v>
      </c>
      <c r="B1394" s="126">
        <v>1</v>
      </c>
      <c r="C1394" s="133"/>
      <c r="D1394" s="134">
        <v>2099</v>
      </c>
      <c r="E1394" s="7" t="s">
        <v>2205</v>
      </c>
      <c r="F1394" s="8" t="s">
        <v>2140</v>
      </c>
      <c r="G1394" s="16">
        <f>IFERROR(VLOOKUP(Table1[[#This Row],[Codigo_insumo]],BD_Insumos!$B:$E,4),"")</f>
        <v>12.627877718847255</v>
      </c>
      <c r="H1394" s="140">
        <v>0.3</v>
      </c>
      <c r="I1394" s="9"/>
      <c r="J1394" s="22">
        <f t="shared" si="21"/>
        <v>3.7883633156541765</v>
      </c>
      <c r="K1394" s="22" t="str">
        <f>IF(I1394&lt;&gt;"",SUMIF(Table1[Codigo_servico],A1394,Table1[Subtotal_insumo]),"")</f>
        <v/>
      </c>
      <c r="L1394" s="16">
        <f>IF(Table1[[#This Row],[Ordem_insumos]]&lt;&gt;0,VLOOKUP(Table1[[#This Row],[Codigo_servico]],Preencher_Orcamento!$B:$D,3,FALSE)*Table1[[#This Row],[Qtde_insumo]],"")</f>
        <v>0</v>
      </c>
      <c r="M1394" s="16">
        <f>IF(Table1[[#This Row],[Ordem_insumos]]&lt;&gt;0,VLOOKUP(Table1[[#This Row],[Codigo_servico]],Preencher_Orcamento!$B:$D,3,FALSE)*Table1[[#This Row],[Subtotal_insumo]],"")</f>
        <v>0</v>
      </c>
    </row>
    <row r="1395" spans="1:13" x14ac:dyDescent="0.25">
      <c r="A1395" s="3">
        <v>56006</v>
      </c>
      <c r="B1395" s="125">
        <v>0</v>
      </c>
      <c r="C1395" s="131" t="s">
        <v>2666</v>
      </c>
      <c r="D1395" s="132"/>
      <c r="E1395" s="4"/>
      <c r="F1395" s="4"/>
      <c r="G1395" s="17" t="str">
        <f>IFERROR(VLOOKUP(Table1[[#This Row],[Codigo_insumo]],BD_Insumos!$B:$E,4),"")</f>
        <v/>
      </c>
      <c r="H1395" s="139"/>
      <c r="I1395" s="5" t="s">
        <v>58</v>
      </c>
      <c r="J1395" s="20" t="str">
        <f t="shared" si="21"/>
        <v/>
      </c>
      <c r="K1395" s="21">
        <f>IF(I1395&lt;&gt;"",SUMIF(Table1[Codigo_servico],A1395,Table1[Subtotal_insumo]),"")</f>
        <v>25.255755437694511</v>
      </c>
      <c r="L1395" s="17" t="str">
        <f>IF(Table1[[#This Row],[Ordem_insumos]]&lt;&gt;0,VLOOKUP(Table1[[#This Row],[Codigo_servico]],Preencher_Orcamento!$B:$D,3,FALSE)*Table1[[#This Row],[Qtde_insumo]],"")</f>
        <v/>
      </c>
      <c r="M1395" s="17" t="str">
        <f>IF(Table1[[#This Row],[Ordem_insumos]]&lt;&gt;0,VLOOKUP(Table1[[#This Row],[Codigo_servico]],Preencher_Orcamento!$B:$D,3,FALSE)*Table1[[#This Row],[Subtotal_insumo]],"")</f>
        <v/>
      </c>
    </row>
    <row r="1396" spans="1:13" x14ac:dyDescent="0.25">
      <c r="A1396" s="6">
        <v>56006</v>
      </c>
      <c r="B1396" s="126">
        <v>1</v>
      </c>
      <c r="C1396" s="133"/>
      <c r="D1396" s="134">
        <v>2099</v>
      </c>
      <c r="E1396" s="7" t="s">
        <v>2205</v>
      </c>
      <c r="F1396" s="8" t="s">
        <v>2140</v>
      </c>
      <c r="G1396" s="16">
        <f>IFERROR(VLOOKUP(Table1[[#This Row],[Codigo_insumo]],BD_Insumos!$B:$E,4),"")</f>
        <v>12.627877718847255</v>
      </c>
      <c r="H1396" s="140">
        <v>2</v>
      </c>
      <c r="I1396" s="9"/>
      <c r="J1396" s="22">
        <f t="shared" si="21"/>
        <v>25.255755437694511</v>
      </c>
      <c r="K1396" s="22" t="str">
        <f>IF(I1396&lt;&gt;"",SUMIF(Table1[Codigo_servico],A1396,Table1[Subtotal_insumo]),"")</f>
        <v/>
      </c>
      <c r="L1396" s="16">
        <f>IF(Table1[[#This Row],[Ordem_insumos]]&lt;&gt;0,VLOOKUP(Table1[[#This Row],[Codigo_servico]],Preencher_Orcamento!$B:$D,3,FALSE)*Table1[[#This Row],[Qtde_insumo]],"")</f>
        <v>0</v>
      </c>
      <c r="M1396" s="16">
        <f>IF(Table1[[#This Row],[Ordem_insumos]]&lt;&gt;0,VLOOKUP(Table1[[#This Row],[Codigo_servico]],Preencher_Orcamento!$B:$D,3,FALSE)*Table1[[#This Row],[Subtotal_insumo]],"")</f>
        <v>0</v>
      </c>
    </row>
    <row r="1397" spans="1:13" x14ac:dyDescent="0.25">
      <c r="A1397" s="3">
        <v>57006</v>
      </c>
      <c r="B1397" s="125">
        <v>0</v>
      </c>
      <c r="C1397" s="131" t="s">
        <v>2667</v>
      </c>
      <c r="D1397" s="132"/>
      <c r="E1397" s="4"/>
      <c r="F1397" s="4"/>
      <c r="G1397" s="17" t="str">
        <f>IFERROR(VLOOKUP(Table1[[#This Row],[Codigo_insumo]],BD_Insumos!$B:$E,4),"")</f>
        <v/>
      </c>
      <c r="H1397" s="139"/>
      <c r="I1397" s="5" t="s">
        <v>58</v>
      </c>
      <c r="J1397" s="20" t="str">
        <f t="shared" si="21"/>
        <v/>
      </c>
      <c r="K1397" s="21">
        <f>IF(I1397&lt;&gt;"",SUMIF(Table1[Codigo_servico],A1397,Table1[Subtotal_insumo]),"")</f>
        <v>56.825449734812651</v>
      </c>
      <c r="L1397" s="17" t="str">
        <f>IF(Table1[[#This Row],[Ordem_insumos]]&lt;&gt;0,VLOOKUP(Table1[[#This Row],[Codigo_servico]],Preencher_Orcamento!$B:$D,3,FALSE)*Table1[[#This Row],[Qtde_insumo]],"")</f>
        <v/>
      </c>
      <c r="M1397" s="17" t="str">
        <f>IF(Table1[[#This Row],[Ordem_insumos]]&lt;&gt;0,VLOOKUP(Table1[[#This Row],[Codigo_servico]],Preencher_Orcamento!$B:$D,3,FALSE)*Table1[[#This Row],[Subtotal_insumo]],"")</f>
        <v/>
      </c>
    </row>
    <row r="1398" spans="1:13" x14ac:dyDescent="0.25">
      <c r="A1398" s="6">
        <v>57006</v>
      </c>
      <c r="B1398" s="126">
        <v>1</v>
      </c>
      <c r="C1398" s="133"/>
      <c r="D1398" s="134">
        <v>2099</v>
      </c>
      <c r="E1398" s="7" t="s">
        <v>2205</v>
      </c>
      <c r="F1398" s="8" t="s">
        <v>2140</v>
      </c>
      <c r="G1398" s="16">
        <f>IFERROR(VLOOKUP(Table1[[#This Row],[Codigo_insumo]],BD_Insumos!$B:$E,4),"")</f>
        <v>12.627877718847255</v>
      </c>
      <c r="H1398" s="140">
        <v>4.5</v>
      </c>
      <c r="I1398" s="9"/>
      <c r="J1398" s="22">
        <f t="shared" si="21"/>
        <v>56.825449734812651</v>
      </c>
      <c r="K1398" s="22" t="str">
        <f>IF(I1398&lt;&gt;"",SUMIF(Table1[Codigo_servico],A1398,Table1[Subtotal_insumo]),"")</f>
        <v/>
      </c>
      <c r="L1398" s="16">
        <f>IF(Table1[[#This Row],[Ordem_insumos]]&lt;&gt;0,VLOOKUP(Table1[[#This Row],[Codigo_servico]],Preencher_Orcamento!$B:$D,3,FALSE)*Table1[[#This Row],[Qtde_insumo]],"")</f>
        <v>0</v>
      </c>
      <c r="M1398" s="16">
        <f>IF(Table1[[#This Row],[Ordem_insumos]]&lt;&gt;0,VLOOKUP(Table1[[#This Row],[Codigo_servico]],Preencher_Orcamento!$B:$D,3,FALSE)*Table1[[#This Row],[Subtotal_insumo]],"")</f>
        <v>0</v>
      </c>
    </row>
    <row r="1399" spans="1:13" x14ac:dyDescent="0.25">
      <c r="A1399" s="3">
        <v>58001</v>
      </c>
      <c r="B1399" s="125">
        <v>0</v>
      </c>
      <c r="C1399" s="131" t="s">
        <v>2668</v>
      </c>
      <c r="D1399" s="132"/>
      <c r="E1399" s="4"/>
      <c r="F1399" s="4"/>
      <c r="G1399" s="17" t="str">
        <f>IFERROR(VLOOKUP(Table1[[#This Row],[Codigo_insumo]],BD_Insumos!$B:$E,4),"")</f>
        <v/>
      </c>
      <c r="H1399" s="139"/>
      <c r="I1399" s="5" t="s">
        <v>170</v>
      </c>
      <c r="J1399" s="20" t="str">
        <f t="shared" si="21"/>
        <v/>
      </c>
      <c r="K1399" s="21">
        <f>IF(I1399&lt;&gt;"",SUMIF(Table1[Codigo_servico],A1399,Table1[Subtotal_insumo]),"")</f>
        <v>2.7967377718847257</v>
      </c>
      <c r="L1399" s="17" t="str">
        <f>IF(Table1[[#This Row],[Ordem_insumos]]&lt;&gt;0,VLOOKUP(Table1[[#This Row],[Codigo_servico]],Preencher_Orcamento!$B:$D,3,FALSE)*Table1[[#This Row],[Qtde_insumo]],"")</f>
        <v/>
      </c>
      <c r="M1399" s="17" t="str">
        <f>IF(Table1[[#This Row],[Ordem_insumos]]&lt;&gt;0,VLOOKUP(Table1[[#This Row],[Codigo_servico]],Preencher_Orcamento!$B:$D,3,FALSE)*Table1[[#This Row],[Subtotal_insumo]],"")</f>
        <v/>
      </c>
    </row>
    <row r="1400" spans="1:13" ht="26.25" x14ac:dyDescent="0.25">
      <c r="A1400" s="6">
        <v>58001</v>
      </c>
      <c r="B1400" s="126">
        <v>1</v>
      </c>
      <c r="C1400" s="133"/>
      <c r="D1400" s="134">
        <v>14041</v>
      </c>
      <c r="E1400" s="7" t="s">
        <v>300</v>
      </c>
      <c r="F1400" s="8" t="s">
        <v>170</v>
      </c>
      <c r="G1400" s="16">
        <f>IFERROR(VLOOKUP(Table1[[#This Row],[Codigo_insumo]],BD_Insumos!$B:$E,4),"")</f>
        <v>1.3945000000000001</v>
      </c>
      <c r="H1400" s="140">
        <v>1.1000000000000001</v>
      </c>
      <c r="I1400" s="9"/>
      <c r="J1400" s="22">
        <f t="shared" si="21"/>
        <v>1.5339500000000001</v>
      </c>
      <c r="K1400" s="22" t="str">
        <f>IF(I1400&lt;&gt;"",SUMIF(Table1[Codigo_servico],A1400,Table1[Subtotal_insumo]),"")</f>
        <v/>
      </c>
      <c r="L1400" s="16">
        <f>IF(Table1[[#This Row],[Ordem_insumos]]&lt;&gt;0,VLOOKUP(Table1[[#This Row],[Codigo_servico]],Preencher_Orcamento!$B:$D,3,FALSE)*Table1[[#This Row],[Qtde_insumo]],"")</f>
        <v>0</v>
      </c>
      <c r="M1400" s="16">
        <f>IF(Table1[[#This Row],[Ordem_insumos]]&lt;&gt;0,VLOOKUP(Table1[[#This Row],[Codigo_servico]],Preencher_Orcamento!$B:$D,3,FALSE)*Table1[[#This Row],[Subtotal_insumo]],"")</f>
        <v>0</v>
      </c>
    </row>
    <row r="1401" spans="1:13" x14ac:dyDescent="0.25">
      <c r="A1401" s="6">
        <v>58001</v>
      </c>
      <c r="B1401" s="126">
        <v>2</v>
      </c>
      <c r="C1401" s="133"/>
      <c r="D1401" s="134">
        <v>2099</v>
      </c>
      <c r="E1401" s="7" t="s">
        <v>2205</v>
      </c>
      <c r="F1401" s="8" t="s">
        <v>2140</v>
      </c>
      <c r="G1401" s="18">
        <f>IFERROR(VLOOKUP(Table1[[#This Row],[Codigo_insumo]],BD_Insumos!$B:$E,4),"")</f>
        <v>12.627877718847255</v>
      </c>
      <c r="H1401" s="140">
        <v>0.1</v>
      </c>
      <c r="I1401" s="9"/>
      <c r="J1401" s="23">
        <f t="shared" si="21"/>
        <v>1.2627877718847256</v>
      </c>
      <c r="K1401" s="22" t="str">
        <f>IF(I1401&lt;&gt;"",SUMIF(Table1[Codigo_servico],A1401,Table1[Subtotal_insumo]),"")</f>
        <v/>
      </c>
      <c r="L1401" s="18">
        <f>IF(Table1[[#This Row],[Ordem_insumos]]&lt;&gt;0,VLOOKUP(Table1[[#This Row],[Codigo_servico]],Preencher_Orcamento!$B:$D,3,FALSE)*Table1[[#This Row],[Qtde_insumo]],"")</f>
        <v>0</v>
      </c>
      <c r="M1401" s="18">
        <f>IF(Table1[[#This Row],[Ordem_insumos]]&lt;&gt;0,VLOOKUP(Table1[[#This Row],[Codigo_servico]],Preencher_Orcamento!$B:$D,3,FALSE)*Table1[[#This Row],[Subtotal_insumo]],"")</f>
        <v>0</v>
      </c>
    </row>
    <row r="1402" spans="1:13" x14ac:dyDescent="0.25">
      <c r="A1402" s="3">
        <v>60101</v>
      </c>
      <c r="B1402" s="125">
        <v>0</v>
      </c>
      <c r="C1402" s="131" t="s">
        <v>2669</v>
      </c>
      <c r="D1402" s="132"/>
      <c r="E1402" s="4"/>
      <c r="F1402" s="4"/>
      <c r="G1402" s="17" t="str">
        <f>IFERROR(VLOOKUP(Table1[[#This Row],[Codigo_insumo]],BD_Insumos!$B:$E,4),"")</f>
        <v/>
      </c>
      <c r="H1402" s="139"/>
      <c r="I1402" s="5" t="s">
        <v>170</v>
      </c>
      <c r="J1402" s="20" t="str">
        <f t="shared" si="21"/>
        <v/>
      </c>
      <c r="K1402" s="21">
        <f>IF(I1402&lt;&gt;"",SUMIF(Table1[Codigo_servico],A1402,Table1[Subtotal_insumo]),"")</f>
        <v>45.364467389039241</v>
      </c>
      <c r="L1402" s="17" t="str">
        <f>IF(Table1[[#This Row],[Ordem_insumos]]&lt;&gt;0,VLOOKUP(Table1[[#This Row],[Codigo_servico]],Preencher_Orcamento!$B:$D,3,FALSE)*Table1[[#This Row],[Qtde_insumo]],"")</f>
        <v/>
      </c>
      <c r="M1402" s="17" t="str">
        <f>IF(Table1[[#This Row],[Ordem_insumos]]&lt;&gt;0,VLOOKUP(Table1[[#This Row],[Codigo_servico]],Preencher_Orcamento!$B:$D,3,FALSE)*Table1[[#This Row],[Subtotal_insumo]],"")</f>
        <v/>
      </c>
    </row>
    <row r="1403" spans="1:13" ht="26.25" x14ac:dyDescent="0.25">
      <c r="A1403" s="6">
        <v>60101</v>
      </c>
      <c r="B1403" s="126">
        <v>1</v>
      </c>
      <c r="C1403" s="133"/>
      <c r="D1403" s="134">
        <v>15510</v>
      </c>
      <c r="E1403" s="7" t="s">
        <v>324</v>
      </c>
      <c r="F1403" s="8" t="s">
        <v>58</v>
      </c>
      <c r="G1403" s="16">
        <f>IFERROR(VLOOKUP(Table1[[#This Row],[Codigo_insumo]],BD_Insumos!$B:$E,4),"")</f>
        <v>1083.3612000000001</v>
      </c>
      <c r="H1403" s="140">
        <v>0.02</v>
      </c>
      <c r="I1403" s="9"/>
      <c r="J1403" s="22">
        <f t="shared" si="21"/>
        <v>21.667224000000001</v>
      </c>
      <c r="K1403" s="22" t="str">
        <f>IF(I1403&lt;&gt;"",SUMIF(Table1[Codigo_servico],A1403,Table1[Subtotal_insumo]),"")</f>
        <v/>
      </c>
      <c r="L1403" s="16">
        <f>IF(Table1[[#This Row],[Ordem_insumos]]&lt;&gt;0,VLOOKUP(Table1[[#This Row],[Codigo_servico]],Preencher_Orcamento!$B:$D,3,FALSE)*Table1[[#This Row],[Qtde_insumo]],"")</f>
        <v>0</v>
      </c>
      <c r="M1403" s="16">
        <f>IF(Table1[[#This Row],[Ordem_insumos]]&lt;&gt;0,VLOOKUP(Table1[[#This Row],[Codigo_servico]],Preencher_Orcamento!$B:$D,3,FALSE)*Table1[[#This Row],[Subtotal_insumo]],"")</f>
        <v>0</v>
      </c>
    </row>
    <row r="1404" spans="1:13" x14ac:dyDescent="0.25">
      <c r="A1404" s="6">
        <v>60101</v>
      </c>
      <c r="B1404" s="126">
        <v>2</v>
      </c>
      <c r="C1404" s="133"/>
      <c r="D1404" s="134">
        <v>2013</v>
      </c>
      <c r="E1404" s="7" t="s">
        <v>2184</v>
      </c>
      <c r="F1404" s="8" t="s">
        <v>2140</v>
      </c>
      <c r="G1404" s="16">
        <f>IFERROR(VLOOKUP(Table1[[#This Row],[Codigo_insumo]],BD_Insumos!$B:$E,4),"")</f>
        <v>15.756939025755017</v>
      </c>
      <c r="H1404" s="140">
        <v>0.8</v>
      </c>
      <c r="I1404" s="9"/>
      <c r="J1404" s="22">
        <f t="shared" si="21"/>
        <v>12.605551220604013</v>
      </c>
      <c r="K1404" s="22" t="str">
        <f>IF(I1404&lt;&gt;"",SUMIF(Table1[Codigo_servico],A1404,Table1[Subtotal_insumo]),"")</f>
        <v/>
      </c>
      <c r="L1404" s="16">
        <f>IF(Table1[[#This Row],[Ordem_insumos]]&lt;&gt;0,VLOOKUP(Table1[[#This Row],[Codigo_servico]],Preencher_Orcamento!$B:$D,3,FALSE)*Table1[[#This Row],[Qtde_insumo]],"")</f>
        <v>0</v>
      </c>
      <c r="M1404" s="16">
        <f>IF(Table1[[#This Row],[Ordem_insumos]]&lt;&gt;0,VLOOKUP(Table1[[#This Row],[Codigo_servico]],Preencher_Orcamento!$B:$D,3,FALSE)*Table1[[#This Row],[Subtotal_insumo]],"")</f>
        <v>0</v>
      </c>
    </row>
    <row r="1405" spans="1:13" x14ac:dyDescent="0.25">
      <c r="A1405" s="6">
        <v>60101</v>
      </c>
      <c r="B1405" s="126">
        <v>3</v>
      </c>
      <c r="C1405" s="133"/>
      <c r="D1405" s="134">
        <v>17515</v>
      </c>
      <c r="E1405" s="7" t="s">
        <v>383</v>
      </c>
      <c r="F1405" s="8" t="s">
        <v>197</v>
      </c>
      <c r="G1405" s="18">
        <f>IFERROR(VLOOKUP(Table1[[#This Row],[Codigo_insumo]],BD_Insumos!$B:$E,4),"")</f>
        <v>5.5275999999999996</v>
      </c>
      <c r="H1405" s="140">
        <v>0.1</v>
      </c>
      <c r="I1405" s="9"/>
      <c r="J1405" s="23">
        <f t="shared" si="21"/>
        <v>0.55276000000000003</v>
      </c>
      <c r="K1405" s="22" t="str">
        <f>IF(I1405&lt;&gt;"",SUMIF(Table1[Codigo_servico],A1405,Table1[Subtotal_insumo]),"")</f>
        <v/>
      </c>
      <c r="L1405" s="18">
        <f>IF(Table1[[#This Row],[Ordem_insumos]]&lt;&gt;0,VLOOKUP(Table1[[#This Row],[Codigo_servico]],Preencher_Orcamento!$B:$D,3,FALSE)*Table1[[#This Row],[Qtde_insumo]],"")</f>
        <v>0</v>
      </c>
      <c r="M1405" s="18">
        <f>IF(Table1[[#This Row],[Ordem_insumos]]&lt;&gt;0,VLOOKUP(Table1[[#This Row],[Codigo_servico]],Preencher_Orcamento!$B:$D,3,FALSE)*Table1[[#This Row],[Subtotal_insumo]],"")</f>
        <v>0</v>
      </c>
    </row>
    <row r="1406" spans="1:13" x14ac:dyDescent="0.25">
      <c r="A1406" s="6">
        <v>60101</v>
      </c>
      <c r="B1406" s="126">
        <v>4</v>
      </c>
      <c r="C1406" s="133"/>
      <c r="D1406" s="134">
        <v>2014</v>
      </c>
      <c r="E1406" s="7" t="s">
        <v>2185</v>
      </c>
      <c r="F1406" s="8" t="s">
        <v>2140</v>
      </c>
      <c r="G1406" s="18">
        <f>IFERROR(VLOOKUP(Table1[[#This Row],[Codigo_insumo]],BD_Insumos!$B:$E,4),"")</f>
        <v>13.173665210544026</v>
      </c>
      <c r="H1406" s="140">
        <v>0.8</v>
      </c>
      <c r="I1406" s="9"/>
      <c r="J1406" s="23">
        <f t="shared" si="21"/>
        <v>10.538932168435222</v>
      </c>
      <c r="K1406" s="22" t="str">
        <f>IF(I1406&lt;&gt;"",SUMIF(Table1[Codigo_servico],A1406,Table1[Subtotal_insumo]),"")</f>
        <v/>
      </c>
      <c r="L1406" s="18">
        <f>IF(Table1[[#This Row],[Ordem_insumos]]&lt;&gt;0,VLOOKUP(Table1[[#This Row],[Codigo_servico]],Preencher_Orcamento!$B:$D,3,FALSE)*Table1[[#This Row],[Qtde_insumo]],"")</f>
        <v>0</v>
      </c>
      <c r="M1406" s="18">
        <f>IF(Table1[[#This Row],[Ordem_insumos]]&lt;&gt;0,VLOOKUP(Table1[[#This Row],[Codigo_servico]],Preencher_Orcamento!$B:$D,3,FALSE)*Table1[[#This Row],[Subtotal_insumo]],"")</f>
        <v>0</v>
      </c>
    </row>
    <row r="1407" spans="1:13" x14ac:dyDescent="0.25">
      <c r="A1407" s="3">
        <v>60103</v>
      </c>
      <c r="B1407" s="125">
        <v>0</v>
      </c>
      <c r="C1407" s="131" t="s">
        <v>2670</v>
      </c>
      <c r="D1407" s="132"/>
      <c r="E1407" s="4"/>
      <c r="F1407" s="4"/>
      <c r="G1407" s="17" t="str">
        <f>IFERROR(VLOOKUP(Table1[[#This Row],[Codigo_insumo]],BD_Insumos!$B:$E,4),"")</f>
        <v/>
      </c>
      <c r="H1407" s="139"/>
      <c r="I1407" s="5" t="s">
        <v>170</v>
      </c>
      <c r="J1407" s="20" t="str">
        <f t="shared" si="21"/>
        <v/>
      </c>
      <c r="K1407" s="21">
        <f>IF(I1407&lt;&gt;"",SUMIF(Table1[Codigo_servico],A1407,Table1[Subtotal_insumo]),"")</f>
        <v>58.793934283558855</v>
      </c>
      <c r="L1407" s="17" t="str">
        <f>IF(Table1[[#This Row],[Ordem_insumos]]&lt;&gt;0,VLOOKUP(Table1[[#This Row],[Codigo_servico]],Preencher_Orcamento!$B:$D,3,FALSE)*Table1[[#This Row],[Qtde_insumo]],"")</f>
        <v/>
      </c>
      <c r="M1407" s="17" t="str">
        <f>IF(Table1[[#This Row],[Ordem_insumos]]&lt;&gt;0,VLOOKUP(Table1[[#This Row],[Codigo_servico]],Preencher_Orcamento!$B:$D,3,FALSE)*Table1[[#This Row],[Subtotal_insumo]],"")</f>
        <v/>
      </c>
    </row>
    <row r="1408" spans="1:13" x14ac:dyDescent="0.25">
      <c r="A1408" s="6">
        <v>60103</v>
      </c>
      <c r="B1408" s="126">
        <v>1</v>
      </c>
      <c r="C1408" s="133"/>
      <c r="D1408" s="134">
        <v>17515</v>
      </c>
      <c r="E1408" s="7" t="s">
        <v>383</v>
      </c>
      <c r="F1408" s="8" t="s">
        <v>197</v>
      </c>
      <c r="G1408" s="16">
        <f>IFERROR(VLOOKUP(Table1[[#This Row],[Codigo_insumo]],BD_Insumos!$B:$E,4),"")</f>
        <v>5.5275999999999996</v>
      </c>
      <c r="H1408" s="140">
        <v>0.24</v>
      </c>
      <c r="I1408" s="9"/>
      <c r="J1408" s="22">
        <f t="shared" si="21"/>
        <v>1.3266239999999998</v>
      </c>
      <c r="K1408" s="22" t="str">
        <f>IF(I1408&lt;&gt;"",SUMIF(Table1[Codigo_servico],A1408,Table1[Subtotal_insumo]),"")</f>
        <v/>
      </c>
      <c r="L1408" s="16">
        <f>IF(Table1[[#This Row],[Ordem_insumos]]&lt;&gt;0,VLOOKUP(Table1[[#This Row],[Codigo_servico]],Preencher_Orcamento!$B:$D,3,FALSE)*Table1[[#This Row],[Qtde_insumo]],"")</f>
        <v>0</v>
      </c>
      <c r="M1408" s="16">
        <f>IF(Table1[[#This Row],[Ordem_insumos]]&lt;&gt;0,VLOOKUP(Table1[[#This Row],[Codigo_servico]],Preencher_Orcamento!$B:$D,3,FALSE)*Table1[[#This Row],[Subtotal_insumo]],"")</f>
        <v>0</v>
      </c>
    </row>
    <row r="1409" spans="1:13" x14ac:dyDescent="0.25">
      <c r="A1409" s="6">
        <v>60103</v>
      </c>
      <c r="B1409" s="126">
        <v>2</v>
      </c>
      <c r="C1409" s="133"/>
      <c r="D1409" s="134">
        <v>2014</v>
      </c>
      <c r="E1409" s="7" t="s">
        <v>2185</v>
      </c>
      <c r="F1409" s="8" t="s">
        <v>2140</v>
      </c>
      <c r="G1409" s="16">
        <f>IFERROR(VLOOKUP(Table1[[#This Row],[Codigo_insumo]],BD_Insumos!$B:$E,4),"")</f>
        <v>13.173665210544026</v>
      </c>
      <c r="H1409" s="140">
        <v>1.2</v>
      </c>
      <c r="I1409" s="9"/>
      <c r="J1409" s="22">
        <f t="shared" si="21"/>
        <v>15.808398252652831</v>
      </c>
      <c r="K1409" s="22" t="str">
        <f>IF(I1409&lt;&gt;"",SUMIF(Table1[Codigo_servico],A1409,Table1[Subtotal_insumo]),"")</f>
        <v/>
      </c>
      <c r="L1409" s="16">
        <f>IF(Table1[[#This Row],[Ordem_insumos]]&lt;&gt;0,VLOOKUP(Table1[[#This Row],[Codigo_servico]],Preencher_Orcamento!$B:$D,3,FALSE)*Table1[[#This Row],[Qtde_insumo]],"")</f>
        <v>0</v>
      </c>
      <c r="M1409" s="16">
        <f>IF(Table1[[#This Row],[Ordem_insumos]]&lt;&gt;0,VLOOKUP(Table1[[#This Row],[Codigo_servico]],Preencher_Orcamento!$B:$D,3,FALSE)*Table1[[#This Row],[Subtotal_insumo]],"")</f>
        <v>0</v>
      </c>
    </row>
    <row r="1410" spans="1:13" x14ac:dyDescent="0.25">
      <c r="A1410" s="6">
        <v>60103</v>
      </c>
      <c r="B1410" s="126">
        <v>3</v>
      </c>
      <c r="C1410" s="133"/>
      <c r="D1410" s="134">
        <v>2013</v>
      </c>
      <c r="E1410" s="7" t="s">
        <v>2184</v>
      </c>
      <c r="F1410" s="8" t="s">
        <v>2140</v>
      </c>
      <c r="G1410" s="18">
        <f>IFERROR(VLOOKUP(Table1[[#This Row],[Codigo_insumo]],BD_Insumos!$B:$E,4),"")</f>
        <v>15.756939025755017</v>
      </c>
      <c r="H1410" s="140">
        <v>1.2</v>
      </c>
      <c r="I1410" s="9"/>
      <c r="J1410" s="23">
        <f t="shared" ref="J1410:J1473" si="22">IF(I1410="",G1410*H1410,"")</f>
        <v>18.90832683090602</v>
      </c>
      <c r="K1410" s="22" t="str">
        <f>IF(I1410&lt;&gt;"",SUMIF(Table1[Codigo_servico],A1410,Table1[Subtotal_insumo]),"")</f>
        <v/>
      </c>
      <c r="L1410" s="18">
        <f>IF(Table1[[#This Row],[Ordem_insumos]]&lt;&gt;0,VLOOKUP(Table1[[#This Row],[Codigo_servico]],Preencher_Orcamento!$B:$D,3,FALSE)*Table1[[#This Row],[Qtde_insumo]],"")</f>
        <v>0</v>
      </c>
      <c r="M1410" s="18">
        <f>IF(Table1[[#This Row],[Ordem_insumos]]&lt;&gt;0,VLOOKUP(Table1[[#This Row],[Codigo_servico]],Preencher_Orcamento!$B:$D,3,FALSE)*Table1[[#This Row],[Subtotal_insumo]],"")</f>
        <v>0</v>
      </c>
    </row>
    <row r="1411" spans="1:13" ht="26.25" x14ac:dyDescent="0.25">
      <c r="A1411" s="6">
        <v>60103</v>
      </c>
      <c r="B1411" s="126">
        <v>4</v>
      </c>
      <c r="C1411" s="133"/>
      <c r="D1411" s="134">
        <v>15510</v>
      </c>
      <c r="E1411" s="7" t="s">
        <v>324</v>
      </c>
      <c r="F1411" s="8" t="s">
        <v>58</v>
      </c>
      <c r="G1411" s="18">
        <f>IFERROR(VLOOKUP(Table1[[#This Row],[Codigo_insumo]],BD_Insumos!$B:$E,4),"")</f>
        <v>1083.3612000000001</v>
      </c>
      <c r="H1411" s="140">
        <v>2.1000000000000001E-2</v>
      </c>
      <c r="I1411" s="9"/>
      <c r="J1411" s="23">
        <f t="shared" si="22"/>
        <v>22.750585200000003</v>
      </c>
      <c r="K1411" s="22" t="str">
        <f>IF(I1411&lt;&gt;"",SUMIF(Table1[Codigo_servico],A1411,Table1[Subtotal_insumo]),"")</f>
        <v/>
      </c>
      <c r="L1411" s="18">
        <f>IF(Table1[[#This Row],[Ordem_insumos]]&lt;&gt;0,VLOOKUP(Table1[[#This Row],[Codigo_servico]],Preencher_Orcamento!$B:$D,3,FALSE)*Table1[[#This Row],[Qtde_insumo]],"")</f>
        <v>0</v>
      </c>
      <c r="M1411" s="18">
        <f>IF(Table1[[#This Row],[Ordem_insumos]]&lt;&gt;0,VLOOKUP(Table1[[#This Row],[Codigo_servico]],Preencher_Orcamento!$B:$D,3,FALSE)*Table1[[#This Row],[Subtotal_insumo]],"")</f>
        <v>0</v>
      </c>
    </row>
    <row r="1412" spans="1:13" x14ac:dyDescent="0.25">
      <c r="A1412" s="3">
        <v>60105</v>
      </c>
      <c r="B1412" s="125">
        <v>0</v>
      </c>
      <c r="C1412" s="131" t="s">
        <v>2671</v>
      </c>
      <c r="D1412" s="132"/>
      <c r="E1412" s="4"/>
      <c r="F1412" s="4"/>
      <c r="G1412" s="17" t="str">
        <f>IFERROR(VLOOKUP(Table1[[#This Row],[Codigo_insumo]],BD_Insumos!$B:$E,4),"")</f>
        <v/>
      </c>
      <c r="H1412" s="139"/>
      <c r="I1412" s="5" t="s">
        <v>170</v>
      </c>
      <c r="J1412" s="20" t="str">
        <f t="shared" si="22"/>
        <v/>
      </c>
      <c r="K1412" s="21">
        <f>IF(I1412&lt;&gt;"",SUMIF(Table1[Codigo_servico],A1412,Table1[Subtotal_insumo]),"")</f>
        <v>66.527423083558858</v>
      </c>
      <c r="L1412" s="17" t="str">
        <f>IF(Table1[[#This Row],[Ordem_insumos]]&lt;&gt;0,VLOOKUP(Table1[[#This Row],[Codigo_servico]],Preencher_Orcamento!$B:$D,3,FALSE)*Table1[[#This Row],[Qtde_insumo]],"")</f>
        <v/>
      </c>
      <c r="M1412" s="17" t="str">
        <f>IF(Table1[[#This Row],[Ordem_insumos]]&lt;&gt;0,VLOOKUP(Table1[[#This Row],[Codigo_servico]],Preencher_Orcamento!$B:$D,3,FALSE)*Table1[[#This Row],[Subtotal_insumo]],"")</f>
        <v/>
      </c>
    </row>
    <row r="1413" spans="1:13" ht="26.25" x14ac:dyDescent="0.25">
      <c r="A1413" s="6">
        <v>60105</v>
      </c>
      <c r="B1413" s="126">
        <v>1</v>
      </c>
      <c r="C1413" s="133"/>
      <c r="D1413" s="134">
        <v>17016</v>
      </c>
      <c r="E1413" s="7" t="s">
        <v>372</v>
      </c>
      <c r="F1413" s="8" t="s">
        <v>197</v>
      </c>
      <c r="G1413" s="16">
        <f>IFERROR(VLOOKUP(Table1[[#This Row],[Codigo_insumo]],BD_Insumos!$B:$E,4),"")</f>
        <v>22.574200000000001</v>
      </c>
      <c r="H1413" s="140">
        <v>0.18</v>
      </c>
      <c r="I1413" s="9"/>
      <c r="J1413" s="22">
        <f t="shared" si="22"/>
        <v>4.0633559999999997</v>
      </c>
      <c r="K1413" s="22" t="str">
        <f>IF(I1413&lt;&gt;"",SUMIF(Table1[Codigo_servico],A1413,Table1[Subtotal_insumo]),"")</f>
        <v/>
      </c>
      <c r="L1413" s="16">
        <f>IF(Table1[[#This Row],[Ordem_insumos]]&lt;&gt;0,VLOOKUP(Table1[[#This Row],[Codigo_servico]],Preencher_Orcamento!$B:$D,3,FALSE)*Table1[[#This Row],[Qtde_insumo]],"")</f>
        <v>0</v>
      </c>
      <c r="M1413" s="16">
        <f>IF(Table1[[#This Row],[Ordem_insumos]]&lt;&gt;0,VLOOKUP(Table1[[#This Row],[Codigo_servico]],Preencher_Orcamento!$B:$D,3,FALSE)*Table1[[#This Row],[Subtotal_insumo]],"")</f>
        <v>0</v>
      </c>
    </row>
    <row r="1414" spans="1:13" ht="26.25" x14ac:dyDescent="0.25">
      <c r="A1414" s="6">
        <v>60105</v>
      </c>
      <c r="B1414" s="126">
        <v>2</v>
      </c>
      <c r="C1414" s="133"/>
      <c r="D1414" s="134">
        <v>15510</v>
      </c>
      <c r="E1414" s="7" t="s">
        <v>324</v>
      </c>
      <c r="F1414" s="8" t="s">
        <v>58</v>
      </c>
      <c r="G1414" s="16">
        <f>IFERROR(VLOOKUP(Table1[[#This Row],[Codigo_insumo]],BD_Insumos!$B:$E,4),"")</f>
        <v>1083.3612000000001</v>
      </c>
      <c r="H1414" s="140">
        <v>2.5000000000000001E-2</v>
      </c>
      <c r="I1414" s="9"/>
      <c r="J1414" s="22">
        <f t="shared" si="22"/>
        <v>27.084030000000002</v>
      </c>
      <c r="K1414" s="22" t="str">
        <f>IF(I1414&lt;&gt;"",SUMIF(Table1[Codigo_servico],A1414,Table1[Subtotal_insumo]),"")</f>
        <v/>
      </c>
      <c r="L1414" s="16">
        <f>IF(Table1[[#This Row],[Ordem_insumos]]&lt;&gt;0,VLOOKUP(Table1[[#This Row],[Codigo_servico]],Preencher_Orcamento!$B:$D,3,FALSE)*Table1[[#This Row],[Qtde_insumo]],"")</f>
        <v>0</v>
      </c>
      <c r="M1414" s="16">
        <f>IF(Table1[[#This Row],[Ordem_insumos]]&lt;&gt;0,VLOOKUP(Table1[[#This Row],[Codigo_servico]],Preencher_Orcamento!$B:$D,3,FALSE)*Table1[[#This Row],[Subtotal_insumo]],"")</f>
        <v>0</v>
      </c>
    </row>
    <row r="1415" spans="1:13" x14ac:dyDescent="0.25">
      <c r="A1415" s="6">
        <v>60105</v>
      </c>
      <c r="B1415" s="126">
        <v>3</v>
      </c>
      <c r="C1415" s="133"/>
      <c r="D1415" s="134">
        <v>17515</v>
      </c>
      <c r="E1415" s="7" t="s">
        <v>383</v>
      </c>
      <c r="F1415" s="8" t="s">
        <v>197</v>
      </c>
      <c r="G1415" s="18">
        <f>IFERROR(VLOOKUP(Table1[[#This Row],[Codigo_insumo]],BD_Insumos!$B:$E,4),"")</f>
        <v>5.5275999999999996</v>
      </c>
      <c r="H1415" s="140">
        <v>0.12</v>
      </c>
      <c r="I1415" s="9"/>
      <c r="J1415" s="23">
        <f t="shared" si="22"/>
        <v>0.6633119999999999</v>
      </c>
      <c r="K1415" s="22" t="str">
        <f>IF(I1415&lt;&gt;"",SUMIF(Table1[Codigo_servico],A1415,Table1[Subtotal_insumo]),"")</f>
        <v/>
      </c>
      <c r="L1415" s="18">
        <f>IF(Table1[[#This Row],[Ordem_insumos]]&lt;&gt;0,VLOOKUP(Table1[[#This Row],[Codigo_servico]],Preencher_Orcamento!$B:$D,3,FALSE)*Table1[[#This Row],[Qtde_insumo]],"")</f>
        <v>0</v>
      </c>
      <c r="M1415" s="18">
        <f>IF(Table1[[#This Row],[Ordem_insumos]]&lt;&gt;0,VLOOKUP(Table1[[#This Row],[Codigo_servico]],Preencher_Orcamento!$B:$D,3,FALSE)*Table1[[#This Row],[Subtotal_insumo]],"")</f>
        <v>0</v>
      </c>
    </row>
    <row r="1416" spans="1:13" x14ac:dyDescent="0.25">
      <c r="A1416" s="6">
        <v>60105</v>
      </c>
      <c r="B1416" s="126">
        <v>4</v>
      </c>
      <c r="C1416" s="133"/>
      <c r="D1416" s="134">
        <v>2014</v>
      </c>
      <c r="E1416" s="7" t="s">
        <v>2185</v>
      </c>
      <c r="F1416" s="8" t="s">
        <v>2140</v>
      </c>
      <c r="G1416" s="18">
        <f>IFERROR(VLOOKUP(Table1[[#This Row],[Codigo_insumo]],BD_Insumos!$B:$E,4),"")</f>
        <v>13.173665210544026</v>
      </c>
      <c r="H1416" s="140">
        <v>1.2</v>
      </c>
      <c r="I1416" s="9"/>
      <c r="J1416" s="23">
        <f t="shared" si="22"/>
        <v>15.808398252652831</v>
      </c>
      <c r="K1416" s="22" t="str">
        <f>IF(I1416&lt;&gt;"",SUMIF(Table1[Codigo_servico],A1416,Table1[Subtotal_insumo]),"")</f>
        <v/>
      </c>
      <c r="L1416" s="18">
        <f>IF(Table1[[#This Row],[Ordem_insumos]]&lt;&gt;0,VLOOKUP(Table1[[#This Row],[Codigo_servico]],Preencher_Orcamento!$B:$D,3,FALSE)*Table1[[#This Row],[Qtde_insumo]],"")</f>
        <v>0</v>
      </c>
      <c r="M1416" s="18">
        <f>IF(Table1[[#This Row],[Ordem_insumos]]&lt;&gt;0,VLOOKUP(Table1[[#This Row],[Codigo_servico]],Preencher_Orcamento!$B:$D,3,FALSE)*Table1[[#This Row],[Subtotal_insumo]],"")</f>
        <v>0</v>
      </c>
    </row>
    <row r="1417" spans="1:13" x14ac:dyDescent="0.25">
      <c r="A1417" s="6">
        <v>60105</v>
      </c>
      <c r="B1417" s="126">
        <v>5</v>
      </c>
      <c r="C1417" s="133"/>
      <c r="D1417" s="134">
        <v>2013</v>
      </c>
      <c r="E1417" s="7" t="s">
        <v>2184</v>
      </c>
      <c r="F1417" s="8" t="s">
        <v>2140</v>
      </c>
      <c r="G1417" s="18">
        <f>IFERROR(VLOOKUP(Table1[[#This Row],[Codigo_insumo]],BD_Insumos!$B:$E,4),"")</f>
        <v>15.756939025755017</v>
      </c>
      <c r="H1417" s="140">
        <v>1.2</v>
      </c>
      <c r="I1417" s="9"/>
      <c r="J1417" s="23">
        <f t="shared" si="22"/>
        <v>18.90832683090602</v>
      </c>
      <c r="K1417" s="22" t="str">
        <f>IF(I1417&lt;&gt;"",SUMIF(Table1[Codigo_servico],A1417,Table1[Subtotal_insumo]),"")</f>
        <v/>
      </c>
      <c r="L1417" s="18">
        <f>IF(Table1[[#This Row],[Ordem_insumos]]&lt;&gt;0,VLOOKUP(Table1[[#This Row],[Codigo_servico]],Preencher_Orcamento!$B:$D,3,FALSE)*Table1[[#This Row],[Qtde_insumo]],"")</f>
        <v>0</v>
      </c>
      <c r="M1417" s="18">
        <f>IF(Table1[[#This Row],[Ordem_insumos]]&lt;&gt;0,VLOOKUP(Table1[[#This Row],[Codigo_servico]],Preencher_Orcamento!$B:$D,3,FALSE)*Table1[[#This Row],[Subtotal_insumo]],"")</f>
        <v>0</v>
      </c>
    </row>
    <row r="1418" spans="1:13" x14ac:dyDescent="0.25">
      <c r="A1418" s="3">
        <v>60106</v>
      </c>
      <c r="B1418" s="125">
        <v>0</v>
      </c>
      <c r="C1418" s="131" t="s">
        <v>2672</v>
      </c>
      <c r="D1418" s="132"/>
      <c r="E1418" s="4"/>
      <c r="F1418" s="4"/>
      <c r="G1418" s="17" t="str">
        <f>IFERROR(VLOOKUP(Table1[[#This Row],[Codigo_insumo]],BD_Insumos!$B:$E,4),"")</f>
        <v/>
      </c>
      <c r="H1418" s="139"/>
      <c r="I1418" s="5" t="s">
        <v>170</v>
      </c>
      <c r="J1418" s="20" t="str">
        <f t="shared" si="22"/>
        <v/>
      </c>
      <c r="K1418" s="21">
        <f>IF(I1418&lt;&gt;"",SUMIF(Table1[Codigo_servico],A1418,Table1[Subtotal_insumo]),"")</f>
        <v>79.585397954448567</v>
      </c>
      <c r="L1418" s="17" t="str">
        <f>IF(Table1[[#This Row],[Ordem_insumos]]&lt;&gt;0,VLOOKUP(Table1[[#This Row],[Codigo_servico]],Preencher_Orcamento!$B:$D,3,FALSE)*Table1[[#This Row],[Qtde_insumo]],"")</f>
        <v/>
      </c>
      <c r="M1418" s="17" t="str">
        <f>IF(Table1[[#This Row],[Ordem_insumos]]&lt;&gt;0,VLOOKUP(Table1[[#This Row],[Codigo_servico]],Preencher_Orcamento!$B:$D,3,FALSE)*Table1[[#This Row],[Subtotal_insumo]],"")</f>
        <v/>
      </c>
    </row>
    <row r="1419" spans="1:13" x14ac:dyDescent="0.25">
      <c r="A1419" s="6">
        <v>60106</v>
      </c>
      <c r="B1419" s="126">
        <v>1</v>
      </c>
      <c r="C1419" s="133"/>
      <c r="D1419" s="134">
        <v>17515</v>
      </c>
      <c r="E1419" s="7" t="s">
        <v>383</v>
      </c>
      <c r="F1419" s="8" t="s">
        <v>197</v>
      </c>
      <c r="G1419" s="16">
        <f>IFERROR(VLOOKUP(Table1[[#This Row],[Codigo_insumo]],BD_Insumos!$B:$E,4),"")</f>
        <v>5.5275999999999996</v>
      </c>
      <c r="H1419" s="140">
        <v>0.12</v>
      </c>
      <c r="I1419" s="9"/>
      <c r="J1419" s="22">
        <f t="shared" si="22"/>
        <v>0.6633119999999999</v>
      </c>
      <c r="K1419" s="22" t="str">
        <f>IF(I1419&lt;&gt;"",SUMIF(Table1[Codigo_servico],A1419,Table1[Subtotal_insumo]),"")</f>
        <v/>
      </c>
      <c r="L1419" s="16">
        <f>IF(Table1[[#This Row],[Ordem_insumos]]&lt;&gt;0,VLOOKUP(Table1[[#This Row],[Codigo_servico]],Preencher_Orcamento!$B:$D,3,FALSE)*Table1[[#This Row],[Qtde_insumo]],"")</f>
        <v>0</v>
      </c>
      <c r="M1419" s="16">
        <f>IF(Table1[[#This Row],[Ordem_insumos]]&lt;&gt;0,VLOOKUP(Table1[[#This Row],[Codigo_servico]],Preencher_Orcamento!$B:$D,3,FALSE)*Table1[[#This Row],[Subtotal_insumo]],"")</f>
        <v>0</v>
      </c>
    </row>
    <row r="1420" spans="1:13" x14ac:dyDescent="0.25">
      <c r="A1420" s="6">
        <v>60106</v>
      </c>
      <c r="B1420" s="126">
        <v>2</v>
      </c>
      <c r="C1420" s="133"/>
      <c r="D1420" s="134">
        <v>2013</v>
      </c>
      <c r="E1420" s="7" t="s">
        <v>2184</v>
      </c>
      <c r="F1420" s="8" t="s">
        <v>2140</v>
      </c>
      <c r="G1420" s="16">
        <f>IFERROR(VLOOKUP(Table1[[#This Row],[Codigo_insumo]],BD_Insumos!$B:$E,4),"")</f>
        <v>15.756939025755017</v>
      </c>
      <c r="H1420" s="140">
        <v>1.5</v>
      </c>
      <c r="I1420" s="9"/>
      <c r="J1420" s="22">
        <f t="shared" si="22"/>
        <v>23.635408538632525</v>
      </c>
      <c r="K1420" s="22" t="str">
        <f>IF(I1420&lt;&gt;"",SUMIF(Table1[Codigo_servico],A1420,Table1[Subtotal_insumo]),"")</f>
        <v/>
      </c>
      <c r="L1420" s="16">
        <f>IF(Table1[[#This Row],[Ordem_insumos]]&lt;&gt;0,VLOOKUP(Table1[[#This Row],[Codigo_servico]],Preencher_Orcamento!$B:$D,3,FALSE)*Table1[[#This Row],[Qtde_insumo]],"")</f>
        <v>0</v>
      </c>
      <c r="M1420" s="16">
        <f>IF(Table1[[#This Row],[Ordem_insumos]]&lt;&gt;0,VLOOKUP(Table1[[#This Row],[Codigo_servico]],Preencher_Orcamento!$B:$D,3,FALSE)*Table1[[#This Row],[Subtotal_insumo]],"")</f>
        <v>0</v>
      </c>
    </row>
    <row r="1421" spans="1:13" ht="26.25" x14ac:dyDescent="0.25">
      <c r="A1421" s="6">
        <v>60106</v>
      </c>
      <c r="B1421" s="126">
        <v>3</v>
      </c>
      <c r="C1421" s="133"/>
      <c r="D1421" s="134">
        <v>15510</v>
      </c>
      <c r="E1421" s="7" t="s">
        <v>324</v>
      </c>
      <c r="F1421" s="8" t="s">
        <v>58</v>
      </c>
      <c r="G1421" s="18">
        <f>IFERROR(VLOOKUP(Table1[[#This Row],[Codigo_insumo]],BD_Insumos!$B:$E,4),"")</f>
        <v>1083.3612000000001</v>
      </c>
      <c r="H1421" s="140">
        <v>2.8000000000000001E-2</v>
      </c>
      <c r="I1421" s="9"/>
      <c r="J1421" s="23">
        <f t="shared" si="22"/>
        <v>30.334113600000002</v>
      </c>
      <c r="K1421" s="22" t="str">
        <f>IF(I1421&lt;&gt;"",SUMIF(Table1[Codigo_servico],A1421,Table1[Subtotal_insumo]),"")</f>
        <v/>
      </c>
      <c r="L1421" s="18">
        <f>IF(Table1[[#This Row],[Ordem_insumos]]&lt;&gt;0,VLOOKUP(Table1[[#This Row],[Codigo_servico]],Preencher_Orcamento!$B:$D,3,FALSE)*Table1[[#This Row],[Qtde_insumo]],"")</f>
        <v>0</v>
      </c>
      <c r="M1421" s="18">
        <f>IF(Table1[[#This Row],[Ordem_insumos]]&lt;&gt;0,VLOOKUP(Table1[[#This Row],[Codigo_servico]],Preencher_Orcamento!$B:$D,3,FALSE)*Table1[[#This Row],[Subtotal_insumo]],"")</f>
        <v>0</v>
      </c>
    </row>
    <row r="1422" spans="1:13" ht="26.25" x14ac:dyDescent="0.25">
      <c r="A1422" s="6">
        <v>60106</v>
      </c>
      <c r="B1422" s="126">
        <v>4</v>
      </c>
      <c r="C1422" s="133"/>
      <c r="D1422" s="134">
        <v>17016</v>
      </c>
      <c r="E1422" s="7" t="s">
        <v>372</v>
      </c>
      <c r="F1422" s="8" t="s">
        <v>197</v>
      </c>
      <c r="G1422" s="18">
        <f>IFERROR(VLOOKUP(Table1[[#This Row],[Codigo_insumo]],BD_Insumos!$B:$E,4),"")</f>
        <v>22.574200000000001</v>
      </c>
      <c r="H1422" s="140">
        <v>0.23</v>
      </c>
      <c r="I1422" s="9"/>
      <c r="J1422" s="23">
        <f t="shared" si="22"/>
        <v>5.1920660000000005</v>
      </c>
      <c r="K1422" s="22" t="str">
        <f>IF(I1422&lt;&gt;"",SUMIF(Table1[Codigo_servico],A1422,Table1[Subtotal_insumo]),"")</f>
        <v/>
      </c>
      <c r="L1422" s="18">
        <f>IF(Table1[[#This Row],[Ordem_insumos]]&lt;&gt;0,VLOOKUP(Table1[[#This Row],[Codigo_servico]],Preencher_Orcamento!$B:$D,3,FALSE)*Table1[[#This Row],[Qtde_insumo]],"")</f>
        <v>0</v>
      </c>
      <c r="M1422" s="18">
        <f>IF(Table1[[#This Row],[Ordem_insumos]]&lt;&gt;0,VLOOKUP(Table1[[#This Row],[Codigo_servico]],Preencher_Orcamento!$B:$D,3,FALSE)*Table1[[#This Row],[Subtotal_insumo]],"")</f>
        <v>0</v>
      </c>
    </row>
    <row r="1423" spans="1:13" x14ac:dyDescent="0.25">
      <c r="A1423" s="6">
        <v>60106</v>
      </c>
      <c r="B1423" s="126">
        <v>5</v>
      </c>
      <c r="C1423" s="133"/>
      <c r="D1423" s="134">
        <v>2014</v>
      </c>
      <c r="E1423" s="7" t="s">
        <v>2185</v>
      </c>
      <c r="F1423" s="8" t="s">
        <v>2140</v>
      </c>
      <c r="G1423" s="18">
        <f>IFERROR(VLOOKUP(Table1[[#This Row],[Codigo_insumo]],BD_Insumos!$B:$E,4),"")</f>
        <v>13.173665210544026</v>
      </c>
      <c r="H1423" s="140">
        <v>1.5</v>
      </c>
      <c r="I1423" s="9"/>
      <c r="J1423" s="23">
        <f t="shared" si="22"/>
        <v>19.760497815816038</v>
      </c>
      <c r="K1423" s="22" t="str">
        <f>IF(I1423&lt;&gt;"",SUMIF(Table1[Codigo_servico],A1423,Table1[Subtotal_insumo]),"")</f>
        <v/>
      </c>
      <c r="L1423" s="18">
        <f>IF(Table1[[#This Row],[Ordem_insumos]]&lt;&gt;0,VLOOKUP(Table1[[#This Row],[Codigo_servico]],Preencher_Orcamento!$B:$D,3,FALSE)*Table1[[#This Row],[Qtde_insumo]],"")</f>
        <v>0</v>
      </c>
      <c r="M1423" s="18">
        <f>IF(Table1[[#This Row],[Ordem_insumos]]&lt;&gt;0,VLOOKUP(Table1[[#This Row],[Codigo_servico]],Preencher_Orcamento!$B:$D,3,FALSE)*Table1[[#This Row],[Subtotal_insumo]],"")</f>
        <v>0</v>
      </c>
    </row>
    <row r="1424" spans="1:13" x14ac:dyDescent="0.25">
      <c r="A1424" s="3">
        <v>60107</v>
      </c>
      <c r="B1424" s="125">
        <v>0</v>
      </c>
      <c r="C1424" s="131" t="s">
        <v>2673</v>
      </c>
      <c r="D1424" s="132"/>
      <c r="E1424" s="4"/>
      <c r="F1424" s="4"/>
      <c r="G1424" s="17" t="str">
        <f>IFERROR(VLOOKUP(Table1[[#This Row],[Codigo_insumo]],BD_Insumos!$B:$E,4),"")</f>
        <v/>
      </c>
      <c r="H1424" s="139"/>
      <c r="I1424" s="5" t="s">
        <v>170</v>
      </c>
      <c r="J1424" s="20" t="str">
        <f t="shared" si="22"/>
        <v/>
      </c>
      <c r="K1424" s="21">
        <f>IF(I1424&lt;&gt;"",SUMIF(Table1[Codigo_servico],A1424,Table1[Subtotal_insumo]),"")</f>
        <v>88.941805225338285</v>
      </c>
      <c r="L1424" s="17" t="str">
        <f>IF(Table1[[#This Row],[Ordem_insumos]]&lt;&gt;0,VLOOKUP(Table1[[#This Row],[Codigo_servico]],Preencher_Orcamento!$B:$D,3,FALSE)*Table1[[#This Row],[Qtde_insumo]],"")</f>
        <v/>
      </c>
      <c r="M1424" s="17" t="str">
        <f>IF(Table1[[#This Row],[Ordem_insumos]]&lt;&gt;0,VLOOKUP(Table1[[#This Row],[Codigo_servico]],Preencher_Orcamento!$B:$D,3,FALSE)*Table1[[#This Row],[Subtotal_insumo]],"")</f>
        <v/>
      </c>
    </row>
    <row r="1425" spans="1:13" x14ac:dyDescent="0.25">
      <c r="A1425" s="6">
        <v>60107</v>
      </c>
      <c r="B1425" s="126">
        <v>1</v>
      </c>
      <c r="C1425" s="133"/>
      <c r="D1425" s="134">
        <v>2014</v>
      </c>
      <c r="E1425" s="7" t="s">
        <v>2185</v>
      </c>
      <c r="F1425" s="8" t="s">
        <v>2140</v>
      </c>
      <c r="G1425" s="16">
        <f>IFERROR(VLOOKUP(Table1[[#This Row],[Codigo_insumo]],BD_Insumos!$B:$E,4),"")</f>
        <v>13.173665210544026</v>
      </c>
      <c r="H1425" s="140">
        <v>1.8</v>
      </c>
      <c r="I1425" s="9"/>
      <c r="J1425" s="22">
        <f t="shared" si="22"/>
        <v>23.712597378979247</v>
      </c>
      <c r="K1425" s="22" t="str">
        <f>IF(I1425&lt;&gt;"",SUMIF(Table1[Codigo_servico],A1425,Table1[Subtotal_insumo]),"")</f>
        <v/>
      </c>
      <c r="L1425" s="16">
        <f>IF(Table1[[#This Row],[Ordem_insumos]]&lt;&gt;0,VLOOKUP(Table1[[#This Row],[Codigo_servico]],Preencher_Orcamento!$B:$D,3,FALSE)*Table1[[#This Row],[Qtde_insumo]],"")</f>
        <v>0</v>
      </c>
      <c r="M1425" s="16">
        <f>IF(Table1[[#This Row],[Ordem_insumos]]&lt;&gt;0,VLOOKUP(Table1[[#This Row],[Codigo_servico]],Preencher_Orcamento!$B:$D,3,FALSE)*Table1[[#This Row],[Subtotal_insumo]],"")</f>
        <v>0</v>
      </c>
    </row>
    <row r="1426" spans="1:13" ht="26.25" x14ac:dyDescent="0.25">
      <c r="A1426" s="6">
        <v>60107</v>
      </c>
      <c r="B1426" s="126">
        <v>2</v>
      </c>
      <c r="C1426" s="133"/>
      <c r="D1426" s="134">
        <v>15510</v>
      </c>
      <c r="E1426" s="7" t="s">
        <v>324</v>
      </c>
      <c r="F1426" s="8" t="s">
        <v>58</v>
      </c>
      <c r="G1426" s="16">
        <f>IFERROR(VLOOKUP(Table1[[#This Row],[Codigo_insumo]],BD_Insumos!$B:$E,4),"")</f>
        <v>1083.3612000000001</v>
      </c>
      <c r="H1426" s="140">
        <v>2.8000000000000001E-2</v>
      </c>
      <c r="I1426" s="9"/>
      <c r="J1426" s="22">
        <f t="shared" si="22"/>
        <v>30.334113600000002</v>
      </c>
      <c r="K1426" s="22" t="str">
        <f>IF(I1426&lt;&gt;"",SUMIF(Table1[Codigo_servico],A1426,Table1[Subtotal_insumo]),"")</f>
        <v/>
      </c>
      <c r="L1426" s="16">
        <f>IF(Table1[[#This Row],[Ordem_insumos]]&lt;&gt;0,VLOOKUP(Table1[[#This Row],[Codigo_servico]],Preencher_Orcamento!$B:$D,3,FALSE)*Table1[[#This Row],[Qtde_insumo]],"")</f>
        <v>0</v>
      </c>
      <c r="M1426" s="16">
        <f>IF(Table1[[#This Row],[Ordem_insumos]]&lt;&gt;0,VLOOKUP(Table1[[#This Row],[Codigo_servico]],Preencher_Orcamento!$B:$D,3,FALSE)*Table1[[#This Row],[Subtotal_insumo]],"")</f>
        <v>0</v>
      </c>
    </row>
    <row r="1427" spans="1:13" x14ac:dyDescent="0.25">
      <c r="A1427" s="6">
        <v>60107</v>
      </c>
      <c r="B1427" s="126">
        <v>3</v>
      </c>
      <c r="C1427" s="133"/>
      <c r="D1427" s="134">
        <v>2013</v>
      </c>
      <c r="E1427" s="7" t="s">
        <v>2184</v>
      </c>
      <c r="F1427" s="8" t="s">
        <v>2140</v>
      </c>
      <c r="G1427" s="18">
        <f>IFERROR(VLOOKUP(Table1[[#This Row],[Codigo_insumo]],BD_Insumos!$B:$E,4),"")</f>
        <v>15.756939025755017</v>
      </c>
      <c r="H1427" s="140">
        <v>1.8</v>
      </c>
      <c r="I1427" s="9"/>
      <c r="J1427" s="23">
        <f t="shared" si="22"/>
        <v>28.36249024635903</v>
      </c>
      <c r="K1427" s="22" t="str">
        <f>IF(I1427&lt;&gt;"",SUMIF(Table1[Codigo_servico],A1427,Table1[Subtotal_insumo]),"")</f>
        <v/>
      </c>
      <c r="L1427" s="18">
        <f>IF(Table1[[#This Row],[Ordem_insumos]]&lt;&gt;0,VLOOKUP(Table1[[#This Row],[Codigo_servico]],Preencher_Orcamento!$B:$D,3,FALSE)*Table1[[#This Row],[Qtde_insumo]],"")</f>
        <v>0</v>
      </c>
      <c r="M1427" s="18">
        <f>IF(Table1[[#This Row],[Ordem_insumos]]&lt;&gt;0,VLOOKUP(Table1[[#This Row],[Codigo_servico]],Preencher_Orcamento!$B:$D,3,FALSE)*Table1[[#This Row],[Subtotal_insumo]],"")</f>
        <v>0</v>
      </c>
    </row>
    <row r="1428" spans="1:13" x14ac:dyDescent="0.25">
      <c r="A1428" s="6">
        <v>60107</v>
      </c>
      <c r="B1428" s="126">
        <v>4</v>
      </c>
      <c r="C1428" s="133"/>
      <c r="D1428" s="134">
        <v>17515</v>
      </c>
      <c r="E1428" s="7" t="s">
        <v>383</v>
      </c>
      <c r="F1428" s="8" t="s">
        <v>197</v>
      </c>
      <c r="G1428" s="18">
        <f>IFERROR(VLOOKUP(Table1[[#This Row],[Codigo_insumo]],BD_Insumos!$B:$E,4),"")</f>
        <v>5.5275999999999996</v>
      </c>
      <c r="H1428" s="140">
        <v>0.12</v>
      </c>
      <c r="I1428" s="9"/>
      <c r="J1428" s="23">
        <f t="shared" si="22"/>
        <v>0.6633119999999999</v>
      </c>
      <c r="K1428" s="22" t="str">
        <f>IF(I1428&lt;&gt;"",SUMIF(Table1[Codigo_servico],A1428,Table1[Subtotal_insumo]),"")</f>
        <v/>
      </c>
      <c r="L1428" s="18">
        <f>IF(Table1[[#This Row],[Ordem_insumos]]&lt;&gt;0,VLOOKUP(Table1[[#This Row],[Codigo_servico]],Preencher_Orcamento!$B:$D,3,FALSE)*Table1[[#This Row],[Qtde_insumo]],"")</f>
        <v>0</v>
      </c>
      <c r="M1428" s="18">
        <f>IF(Table1[[#This Row],[Ordem_insumos]]&lt;&gt;0,VLOOKUP(Table1[[#This Row],[Codigo_servico]],Preencher_Orcamento!$B:$D,3,FALSE)*Table1[[#This Row],[Subtotal_insumo]],"")</f>
        <v>0</v>
      </c>
    </row>
    <row r="1429" spans="1:13" ht="26.25" x14ac:dyDescent="0.25">
      <c r="A1429" s="6">
        <v>60107</v>
      </c>
      <c r="B1429" s="126">
        <v>5</v>
      </c>
      <c r="C1429" s="133"/>
      <c r="D1429" s="134">
        <v>17016</v>
      </c>
      <c r="E1429" s="7" t="s">
        <v>372</v>
      </c>
      <c r="F1429" s="8" t="s">
        <v>197</v>
      </c>
      <c r="G1429" s="18">
        <f>IFERROR(VLOOKUP(Table1[[#This Row],[Codigo_insumo]],BD_Insumos!$B:$E,4),"")</f>
        <v>22.574200000000001</v>
      </c>
      <c r="H1429" s="140">
        <v>0.26</v>
      </c>
      <c r="I1429" s="9"/>
      <c r="J1429" s="23">
        <f t="shared" si="22"/>
        <v>5.8692920000000006</v>
      </c>
      <c r="K1429" s="22" t="str">
        <f>IF(I1429&lt;&gt;"",SUMIF(Table1[Codigo_servico],A1429,Table1[Subtotal_insumo]),"")</f>
        <v/>
      </c>
      <c r="L1429" s="18">
        <f>IF(Table1[[#This Row],[Ordem_insumos]]&lt;&gt;0,VLOOKUP(Table1[[#This Row],[Codigo_servico]],Preencher_Orcamento!$B:$D,3,FALSE)*Table1[[#This Row],[Qtde_insumo]],"")</f>
        <v>0</v>
      </c>
      <c r="M1429" s="18">
        <f>IF(Table1[[#This Row],[Ordem_insumos]]&lt;&gt;0,VLOOKUP(Table1[[#This Row],[Codigo_servico]],Preencher_Orcamento!$B:$D,3,FALSE)*Table1[[#This Row],[Subtotal_insumo]],"")</f>
        <v>0</v>
      </c>
    </row>
    <row r="1430" spans="1:13" x14ac:dyDescent="0.25">
      <c r="A1430" s="3">
        <v>60108</v>
      </c>
      <c r="B1430" s="125">
        <v>0</v>
      </c>
      <c r="C1430" s="131" t="s">
        <v>2674</v>
      </c>
      <c r="D1430" s="132"/>
      <c r="E1430" s="4"/>
      <c r="F1430" s="4"/>
      <c r="G1430" s="17" t="str">
        <f>IFERROR(VLOOKUP(Table1[[#This Row],[Codigo_insumo]],BD_Insumos!$B:$E,4),"")</f>
        <v/>
      </c>
      <c r="H1430" s="139"/>
      <c r="I1430" s="5" t="s">
        <v>170</v>
      </c>
      <c r="J1430" s="20" t="str">
        <f t="shared" si="22"/>
        <v/>
      </c>
      <c r="K1430" s="21">
        <f>IF(I1430&lt;&gt;"",SUMIF(Table1[Codigo_servico],A1430,Table1[Subtotal_insumo]),"")</f>
        <v>102.96795129622801</v>
      </c>
      <c r="L1430" s="17" t="str">
        <f>IF(Table1[[#This Row],[Ordem_insumos]]&lt;&gt;0,VLOOKUP(Table1[[#This Row],[Codigo_servico]],Preencher_Orcamento!$B:$D,3,FALSE)*Table1[[#This Row],[Qtde_insumo]],"")</f>
        <v/>
      </c>
      <c r="M1430" s="17" t="str">
        <f>IF(Table1[[#This Row],[Ordem_insumos]]&lt;&gt;0,VLOOKUP(Table1[[#This Row],[Codigo_servico]],Preencher_Orcamento!$B:$D,3,FALSE)*Table1[[#This Row],[Subtotal_insumo]],"")</f>
        <v/>
      </c>
    </row>
    <row r="1431" spans="1:13" x14ac:dyDescent="0.25">
      <c r="A1431" s="6">
        <v>60108</v>
      </c>
      <c r="B1431" s="126">
        <v>1</v>
      </c>
      <c r="C1431" s="133"/>
      <c r="D1431" s="134">
        <v>17515</v>
      </c>
      <c r="E1431" s="7" t="s">
        <v>383</v>
      </c>
      <c r="F1431" s="8" t="s">
        <v>197</v>
      </c>
      <c r="G1431" s="16">
        <f>IFERROR(VLOOKUP(Table1[[#This Row],[Codigo_insumo]],BD_Insumos!$B:$E,4),"")</f>
        <v>5.5275999999999996</v>
      </c>
      <c r="H1431" s="140">
        <v>0.14000000000000001</v>
      </c>
      <c r="I1431" s="9"/>
      <c r="J1431" s="22">
        <f t="shared" si="22"/>
        <v>0.773864</v>
      </c>
      <c r="K1431" s="22" t="str">
        <f>IF(I1431&lt;&gt;"",SUMIF(Table1[Codigo_servico],A1431,Table1[Subtotal_insumo]),"")</f>
        <v/>
      </c>
      <c r="L1431" s="16">
        <f>IF(Table1[[#This Row],[Ordem_insumos]]&lt;&gt;0,VLOOKUP(Table1[[#This Row],[Codigo_servico]],Preencher_Orcamento!$B:$D,3,FALSE)*Table1[[#This Row],[Qtde_insumo]],"")</f>
        <v>0</v>
      </c>
      <c r="M1431" s="16">
        <f>IF(Table1[[#This Row],[Ordem_insumos]]&lt;&gt;0,VLOOKUP(Table1[[#This Row],[Codigo_servico]],Preencher_Orcamento!$B:$D,3,FALSE)*Table1[[#This Row],[Subtotal_insumo]],"")</f>
        <v>0</v>
      </c>
    </row>
    <row r="1432" spans="1:13" ht="26.25" x14ac:dyDescent="0.25">
      <c r="A1432" s="6">
        <v>60108</v>
      </c>
      <c r="B1432" s="126">
        <v>2</v>
      </c>
      <c r="C1432" s="133"/>
      <c r="D1432" s="134">
        <v>15510</v>
      </c>
      <c r="E1432" s="7" t="s">
        <v>324</v>
      </c>
      <c r="F1432" s="8" t="s">
        <v>58</v>
      </c>
      <c r="G1432" s="16">
        <f>IFERROR(VLOOKUP(Table1[[#This Row],[Codigo_insumo]],BD_Insumos!$B:$E,4),"")</f>
        <v>1083.3612000000001</v>
      </c>
      <c r="H1432" s="140">
        <v>3.2000000000000001E-2</v>
      </c>
      <c r="I1432" s="9"/>
      <c r="J1432" s="22">
        <f t="shared" si="22"/>
        <v>34.667558400000004</v>
      </c>
      <c r="K1432" s="22" t="str">
        <f>IF(I1432&lt;&gt;"",SUMIF(Table1[Codigo_servico],A1432,Table1[Subtotal_insumo]),"")</f>
        <v/>
      </c>
      <c r="L1432" s="16">
        <f>IF(Table1[[#This Row],[Ordem_insumos]]&lt;&gt;0,VLOOKUP(Table1[[#This Row],[Codigo_servico]],Preencher_Orcamento!$B:$D,3,FALSE)*Table1[[#This Row],[Qtde_insumo]],"")</f>
        <v>0</v>
      </c>
      <c r="M1432" s="16">
        <f>IF(Table1[[#This Row],[Ordem_insumos]]&lt;&gt;0,VLOOKUP(Table1[[#This Row],[Codigo_servico]],Preencher_Orcamento!$B:$D,3,FALSE)*Table1[[#This Row],[Subtotal_insumo]],"")</f>
        <v>0</v>
      </c>
    </row>
    <row r="1433" spans="1:13" x14ac:dyDescent="0.25">
      <c r="A1433" s="6">
        <v>60108</v>
      </c>
      <c r="B1433" s="126">
        <v>3</v>
      </c>
      <c r="C1433" s="133"/>
      <c r="D1433" s="134">
        <v>2014</v>
      </c>
      <c r="E1433" s="7" t="s">
        <v>2185</v>
      </c>
      <c r="F1433" s="8" t="s">
        <v>2140</v>
      </c>
      <c r="G1433" s="18">
        <f>IFERROR(VLOOKUP(Table1[[#This Row],[Codigo_insumo]],BD_Insumos!$B:$E,4),"")</f>
        <v>13.173665210544026</v>
      </c>
      <c r="H1433" s="140">
        <v>2.1</v>
      </c>
      <c r="I1433" s="9"/>
      <c r="J1433" s="23">
        <f t="shared" si="22"/>
        <v>27.664696942142456</v>
      </c>
      <c r="K1433" s="22" t="str">
        <f>IF(I1433&lt;&gt;"",SUMIF(Table1[Codigo_servico],A1433,Table1[Subtotal_insumo]),"")</f>
        <v/>
      </c>
      <c r="L1433" s="18">
        <f>IF(Table1[[#This Row],[Ordem_insumos]]&lt;&gt;0,VLOOKUP(Table1[[#This Row],[Codigo_servico]],Preencher_Orcamento!$B:$D,3,FALSE)*Table1[[#This Row],[Qtde_insumo]],"")</f>
        <v>0</v>
      </c>
      <c r="M1433" s="18">
        <f>IF(Table1[[#This Row],[Ordem_insumos]]&lt;&gt;0,VLOOKUP(Table1[[#This Row],[Codigo_servico]],Preencher_Orcamento!$B:$D,3,FALSE)*Table1[[#This Row],[Subtotal_insumo]],"")</f>
        <v>0</v>
      </c>
    </row>
    <row r="1434" spans="1:13" x14ac:dyDescent="0.25">
      <c r="A1434" s="6">
        <v>60108</v>
      </c>
      <c r="B1434" s="126">
        <v>4</v>
      </c>
      <c r="C1434" s="133"/>
      <c r="D1434" s="134">
        <v>2013</v>
      </c>
      <c r="E1434" s="7" t="s">
        <v>2184</v>
      </c>
      <c r="F1434" s="8" t="s">
        <v>2140</v>
      </c>
      <c r="G1434" s="18">
        <f>IFERROR(VLOOKUP(Table1[[#This Row],[Codigo_insumo]],BD_Insumos!$B:$E,4),"")</f>
        <v>15.756939025755017</v>
      </c>
      <c r="H1434" s="140">
        <v>2.1</v>
      </c>
      <c r="I1434" s="9"/>
      <c r="J1434" s="23">
        <f t="shared" si="22"/>
        <v>33.089571954085535</v>
      </c>
      <c r="K1434" s="22" t="str">
        <f>IF(I1434&lt;&gt;"",SUMIF(Table1[Codigo_servico],A1434,Table1[Subtotal_insumo]),"")</f>
        <v/>
      </c>
      <c r="L1434" s="18">
        <f>IF(Table1[[#This Row],[Ordem_insumos]]&lt;&gt;0,VLOOKUP(Table1[[#This Row],[Codigo_servico]],Preencher_Orcamento!$B:$D,3,FALSE)*Table1[[#This Row],[Qtde_insumo]],"")</f>
        <v>0</v>
      </c>
      <c r="M1434" s="18">
        <f>IF(Table1[[#This Row],[Ordem_insumos]]&lt;&gt;0,VLOOKUP(Table1[[#This Row],[Codigo_servico]],Preencher_Orcamento!$B:$D,3,FALSE)*Table1[[#This Row],[Subtotal_insumo]],"")</f>
        <v>0</v>
      </c>
    </row>
    <row r="1435" spans="1:13" ht="26.25" x14ac:dyDescent="0.25">
      <c r="A1435" s="6">
        <v>60108</v>
      </c>
      <c r="B1435" s="126">
        <v>5</v>
      </c>
      <c r="C1435" s="133"/>
      <c r="D1435" s="134">
        <v>17016</v>
      </c>
      <c r="E1435" s="7" t="s">
        <v>372</v>
      </c>
      <c r="F1435" s="8" t="s">
        <v>197</v>
      </c>
      <c r="G1435" s="18">
        <f>IFERROR(VLOOKUP(Table1[[#This Row],[Codigo_insumo]],BD_Insumos!$B:$E,4),"")</f>
        <v>22.574200000000001</v>
      </c>
      <c r="H1435" s="140">
        <v>0.3</v>
      </c>
      <c r="I1435" s="9"/>
      <c r="J1435" s="23">
        <f t="shared" si="22"/>
        <v>6.7722600000000002</v>
      </c>
      <c r="K1435" s="22" t="str">
        <f>IF(I1435&lt;&gt;"",SUMIF(Table1[Codigo_servico],A1435,Table1[Subtotal_insumo]),"")</f>
        <v/>
      </c>
      <c r="L1435" s="18">
        <f>IF(Table1[[#This Row],[Ordem_insumos]]&lt;&gt;0,VLOOKUP(Table1[[#This Row],[Codigo_servico]],Preencher_Orcamento!$B:$D,3,FALSE)*Table1[[#This Row],[Qtde_insumo]],"")</f>
        <v>0</v>
      </c>
      <c r="M1435" s="18">
        <f>IF(Table1[[#This Row],[Ordem_insumos]]&lt;&gt;0,VLOOKUP(Table1[[#This Row],[Codigo_servico]],Preencher_Orcamento!$B:$D,3,FALSE)*Table1[[#This Row],[Subtotal_insumo]],"")</f>
        <v>0</v>
      </c>
    </row>
    <row r="1436" spans="1:13" x14ac:dyDescent="0.25">
      <c r="A1436" s="3">
        <v>60110</v>
      </c>
      <c r="B1436" s="125">
        <v>0</v>
      </c>
      <c r="C1436" s="131" t="s">
        <v>2675</v>
      </c>
      <c r="D1436" s="132"/>
      <c r="E1436" s="4"/>
      <c r="F1436" s="4"/>
      <c r="G1436" s="17" t="str">
        <f>IFERROR(VLOOKUP(Table1[[#This Row],[Codigo_insumo]],BD_Insumos!$B:$E,4),"")</f>
        <v/>
      </c>
      <c r="H1436" s="139"/>
      <c r="I1436" s="5" t="s">
        <v>170</v>
      </c>
      <c r="J1436" s="20" t="str">
        <f t="shared" si="22"/>
        <v/>
      </c>
      <c r="K1436" s="21">
        <f>IF(I1436&lt;&gt;"",SUMIF(Table1[Codigo_servico],A1436,Table1[Subtotal_insumo]),"")</f>
        <v>17.252602194900184</v>
      </c>
      <c r="L1436" s="17" t="str">
        <f>IF(Table1[[#This Row],[Ordem_insumos]]&lt;&gt;0,VLOOKUP(Table1[[#This Row],[Codigo_servico]],Preencher_Orcamento!$B:$D,3,FALSE)*Table1[[#This Row],[Qtde_insumo]],"")</f>
        <v/>
      </c>
      <c r="M1436" s="17" t="str">
        <f>IF(Table1[[#This Row],[Ordem_insumos]]&lt;&gt;0,VLOOKUP(Table1[[#This Row],[Codigo_servico]],Preencher_Orcamento!$B:$D,3,FALSE)*Table1[[#This Row],[Subtotal_insumo]],"")</f>
        <v/>
      </c>
    </row>
    <row r="1437" spans="1:13" x14ac:dyDescent="0.25">
      <c r="A1437" s="6">
        <v>60110</v>
      </c>
      <c r="B1437" s="126">
        <v>1</v>
      </c>
      <c r="C1437" s="133"/>
      <c r="D1437" s="134">
        <v>17515</v>
      </c>
      <c r="E1437" s="7" t="s">
        <v>383</v>
      </c>
      <c r="F1437" s="8" t="s">
        <v>197</v>
      </c>
      <c r="G1437" s="16">
        <f>IFERROR(VLOOKUP(Table1[[#This Row],[Codigo_insumo]],BD_Insumos!$B:$E,4),"")</f>
        <v>5.5275999999999996</v>
      </c>
      <c r="H1437" s="140">
        <v>8.0000000000000002E-3</v>
      </c>
      <c r="I1437" s="9"/>
      <c r="J1437" s="22">
        <f t="shared" si="22"/>
        <v>4.4220799999999998E-2</v>
      </c>
      <c r="K1437" s="22" t="str">
        <f>IF(I1437&lt;&gt;"",SUMIF(Table1[Codigo_servico],A1437,Table1[Subtotal_insumo]),"")</f>
        <v/>
      </c>
      <c r="L1437" s="16">
        <f>IF(Table1[[#This Row],[Ordem_insumos]]&lt;&gt;0,VLOOKUP(Table1[[#This Row],[Codigo_servico]],Preencher_Orcamento!$B:$D,3,FALSE)*Table1[[#This Row],[Qtde_insumo]],"")</f>
        <v>0</v>
      </c>
      <c r="M1437" s="16">
        <f>IF(Table1[[#This Row],[Ordem_insumos]]&lt;&gt;0,VLOOKUP(Table1[[#This Row],[Codigo_servico]],Preencher_Orcamento!$B:$D,3,FALSE)*Table1[[#This Row],[Subtotal_insumo]],"")</f>
        <v>0</v>
      </c>
    </row>
    <row r="1438" spans="1:13" x14ac:dyDescent="0.25">
      <c r="A1438" s="6">
        <v>60110</v>
      </c>
      <c r="B1438" s="126">
        <v>2</v>
      </c>
      <c r="C1438" s="133"/>
      <c r="D1438" s="134">
        <v>2014</v>
      </c>
      <c r="E1438" s="7" t="s">
        <v>2185</v>
      </c>
      <c r="F1438" s="8" t="s">
        <v>2140</v>
      </c>
      <c r="G1438" s="16">
        <f>IFERROR(VLOOKUP(Table1[[#This Row],[Codigo_insumo]],BD_Insumos!$B:$E,4),"")</f>
        <v>13.173665210544026</v>
      </c>
      <c r="H1438" s="140">
        <v>0.38</v>
      </c>
      <c r="I1438" s="9"/>
      <c r="J1438" s="22">
        <f t="shared" si="22"/>
        <v>5.0059927800067303</v>
      </c>
      <c r="K1438" s="22" t="str">
        <f>IF(I1438&lt;&gt;"",SUMIF(Table1[Codigo_servico],A1438,Table1[Subtotal_insumo]),"")</f>
        <v/>
      </c>
      <c r="L1438" s="16">
        <f>IF(Table1[[#This Row],[Ordem_insumos]]&lt;&gt;0,VLOOKUP(Table1[[#This Row],[Codigo_servico]],Preencher_Orcamento!$B:$D,3,FALSE)*Table1[[#This Row],[Qtde_insumo]],"")</f>
        <v>0</v>
      </c>
      <c r="M1438" s="16">
        <f>IF(Table1[[#This Row],[Ordem_insumos]]&lt;&gt;0,VLOOKUP(Table1[[#This Row],[Codigo_servico]],Preencher_Orcamento!$B:$D,3,FALSE)*Table1[[#This Row],[Subtotal_insumo]],"")</f>
        <v>0</v>
      </c>
    </row>
    <row r="1439" spans="1:13" x14ac:dyDescent="0.25">
      <c r="A1439" s="6">
        <v>60110</v>
      </c>
      <c r="B1439" s="126">
        <v>3</v>
      </c>
      <c r="C1439" s="133"/>
      <c r="D1439" s="134">
        <v>2013</v>
      </c>
      <c r="E1439" s="7" t="s">
        <v>2184</v>
      </c>
      <c r="F1439" s="8" t="s">
        <v>2140</v>
      </c>
      <c r="G1439" s="18">
        <f>IFERROR(VLOOKUP(Table1[[#This Row],[Codigo_insumo]],BD_Insumos!$B:$E,4),"")</f>
        <v>15.756939025755017</v>
      </c>
      <c r="H1439" s="140">
        <v>0.19</v>
      </c>
      <c r="I1439" s="9"/>
      <c r="J1439" s="23">
        <f t="shared" si="22"/>
        <v>2.993818414893453</v>
      </c>
      <c r="K1439" s="22" t="str">
        <f>IF(I1439&lt;&gt;"",SUMIF(Table1[Codigo_servico],A1439,Table1[Subtotal_insumo]),"")</f>
        <v/>
      </c>
      <c r="L1439" s="18">
        <f>IF(Table1[[#This Row],[Ordem_insumos]]&lt;&gt;0,VLOOKUP(Table1[[#This Row],[Codigo_servico]],Preencher_Orcamento!$B:$D,3,FALSE)*Table1[[#This Row],[Qtde_insumo]],"")</f>
        <v>0</v>
      </c>
      <c r="M1439" s="18">
        <f>IF(Table1[[#This Row],[Ordem_insumos]]&lt;&gt;0,VLOOKUP(Table1[[#This Row],[Codigo_servico]],Preencher_Orcamento!$B:$D,3,FALSE)*Table1[[#This Row],[Subtotal_insumo]],"")</f>
        <v>0</v>
      </c>
    </row>
    <row r="1440" spans="1:13" ht="26.25" x14ac:dyDescent="0.25">
      <c r="A1440" s="6">
        <v>60110</v>
      </c>
      <c r="B1440" s="126">
        <v>4</v>
      </c>
      <c r="C1440" s="133"/>
      <c r="D1440" s="134">
        <v>15510</v>
      </c>
      <c r="E1440" s="7" t="s">
        <v>324</v>
      </c>
      <c r="F1440" s="8" t="s">
        <v>58</v>
      </c>
      <c r="G1440" s="18">
        <f>IFERROR(VLOOKUP(Table1[[#This Row],[Codigo_insumo]],BD_Insumos!$B:$E,4),"")</f>
        <v>1083.3612000000001</v>
      </c>
      <c r="H1440" s="140">
        <v>8.5000000000000006E-3</v>
      </c>
      <c r="I1440" s="9"/>
      <c r="J1440" s="23">
        <f t="shared" si="22"/>
        <v>9.2085702000000005</v>
      </c>
      <c r="K1440" s="22" t="str">
        <f>IF(I1440&lt;&gt;"",SUMIF(Table1[Codigo_servico],A1440,Table1[Subtotal_insumo]),"")</f>
        <v/>
      </c>
      <c r="L1440" s="18">
        <f>IF(Table1[[#This Row],[Ordem_insumos]]&lt;&gt;0,VLOOKUP(Table1[[#This Row],[Codigo_servico]],Preencher_Orcamento!$B:$D,3,FALSE)*Table1[[#This Row],[Qtde_insumo]],"")</f>
        <v>0</v>
      </c>
      <c r="M1440" s="18">
        <f>IF(Table1[[#This Row],[Ordem_insumos]]&lt;&gt;0,VLOOKUP(Table1[[#This Row],[Codigo_servico]],Preencher_Orcamento!$B:$D,3,FALSE)*Table1[[#This Row],[Subtotal_insumo]],"")</f>
        <v>0</v>
      </c>
    </row>
    <row r="1441" spans="1:13" x14ac:dyDescent="0.25">
      <c r="A1441" s="3">
        <v>60113</v>
      </c>
      <c r="B1441" s="125">
        <v>0</v>
      </c>
      <c r="C1441" s="131" t="s">
        <v>2676</v>
      </c>
      <c r="D1441" s="132"/>
      <c r="E1441" s="4"/>
      <c r="F1441" s="4"/>
      <c r="G1441" s="17" t="str">
        <f>IFERROR(VLOOKUP(Table1[[#This Row],[Codigo_insumo]],BD_Insumos!$B:$E,4),"")</f>
        <v/>
      </c>
      <c r="H1441" s="139"/>
      <c r="I1441" s="5" t="s">
        <v>170</v>
      </c>
      <c r="J1441" s="20" t="str">
        <f t="shared" si="22"/>
        <v/>
      </c>
      <c r="K1441" s="21">
        <f>IF(I1441&lt;&gt;"",SUMIF(Table1[Codigo_servico],A1441,Table1[Subtotal_insumo]),"")</f>
        <v>60.648222024484085</v>
      </c>
      <c r="L1441" s="17" t="str">
        <f>IF(Table1[[#This Row],[Ordem_insumos]]&lt;&gt;0,VLOOKUP(Table1[[#This Row],[Codigo_servico]],Preencher_Orcamento!$B:$D,3,FALSE)*Table1[[#This Row],[Qtde_insumo]],"")</f>
        <v/>
      </c>
      <c r="M1441" s="17" t="str">
        <f>IF(Table1[[#This Row],[Ordem_insumos]]&lt;&gt;0,VLOOKUP(Table1[[#This Row],[Codigo_servico]],Preencher_Orcamento!$B:$D,3,FALSE)*Table1[[#This Row],[Subtotal_insumo]],"")</f>
        <v/>
      </c>
    </row>
    <row r="1442" spans="1:13" ht="26.25" x14ac:dyDescent="0.25">
      <c r="A1442" s="6">
        <v>60113</v>
      </c>
      <c r="B1442" s="126">
        <v>1</v>
      </c>
      <c r="C1442" s="133"/>
      <c r="D1442" s="134">
        <v>15510</v>
      </c>
      <c r="E1442" s="7" t="s">
        <v>324</v>
      </c>
      <c r="F1442" s="8" t="s">
        <v>58</v>
      </c>
      <c r="G1442" s="16">
        <f>IFERROR(VLOOKUP(Table1[[#This Row],[Codigo_insumo]],BD_Insumos!$B:$E,4),"")</f>
        <v>1083.3612000000001</v>
      </c>
      <c r="H1442" s="140">
        <v>0.03</v>
      </c>
      <c r="I1442" s="9"/>
      <c r="J1442" s="22">
        <f t="shared" si="22"/>
        <v>32.500836</v>
      </c>
      <c r="K1442" s="22" t="str">
        <f>IF(I1442&lt;&gt;"",SUMIF(Table1[Codigo_servico],A1442,Table1[Subtotal_insumo]),"")</f>
        <v/>
      </c>
      <c r="L1442" s="16">
        <f>IF(Table1[[#This Row],[Ordem_insumos]]&lt;&gt;0,VLOOKUP(Table1[[#This Row],[Codigo_servico]],Preencher_Orcamento!$B:$D,3,FALSE)*Table1[[#This Row],[Qtde_insumo]],"")</f>
        <v>0</v>
      </c>
      <c r="M1442" s="16">
        <f>IF(Table1[[#This Row],[Ordem_insumos]]&lt;&gt;0,VLOOKUP(Table1[[#This Row],[Codigo_servico]],Preencher_Orcamento!$B:$D,3,FALSE)*Table1[[#This Row],[Subtotal_insumo]],"")</f>
        <v>0</v>
      </c>
    </row>
    <row r="1443" spans="1:13" x14ac:dyDescent="0.25">
      <c r="A1443" s="6">
        <v>60113</v>
      </c>
      <c r="B1443" s="126">
        <v>2</v>
      </c>
      <c r="C1443" s="133"/>
      <c r="D1443" s="134">
        <v>17515</v>
      </c>
      <c r="E1443" s="7" t="s">
        <v>383</v>
      </c>
      <c r="F1443" s="8" t="s">
        <v>197</v>
      </c>
      <c r="G1443" s="16">
        <f>IFERROR(VLOOKUP(Table1[[#This Row],[Codigo_insumo]],BD_Insumos!$B:$E,4),"")</f>
        <v>5.5275999999999996</v>
      </c>
      <c r="H1443" s="140">
        <v>0.12</v>
      </c>
      <c r="I1443" s="9"/>
      <c r="J1443" s="22">
        <f t="shared" si="22"/>
        <v>0.6633119999999999</v>
      </c>
      <c r="K1443" s="22" t="str">
        <f>IF(I1443&lt;&gt;"",SUMIF(Table1[Codigo_servico],A1443,Table1[Subtotal_insumo]),"")</f>
        <v/>
      </c>
      <c r="L1443" s="16">
        <f>IF(Table1[[#This Row],[Ordem_insumos]]&lt;&gt;0,VLOOKUP(Table1[[#This Row],[Codigo_servico]],Preencher_Orcamento!$B:$D,3,FALSE)*Table1[[#This Row],[Qtde_insumo]],"")</f>
        <v>0</v>
      </c>
      <c r="M1443" s="16">
        <f>IF(Table1[[#This Row],[Ordem_insumos]]&lt;&gt;0,VLOOKUP(Table1[[#This Row],[Codigo_servico]],Preencher_Orcamento!$B:$D,3,FALSE)*Table1[[#This Row],[Subtotal_insumo]],"")</f>
        <v>0</v>
      </c>
    </row>
    <row r="1444" spans="1:13" x14ac:dyDescent="0.25">
      <c r="A1444" s="6">
        <v>60113</v>
      </c>
      <c r="B1444" s="126">
        <v>3</v>
      </c>
      <c r="C1444" s="133"/>
      <c r="D1444" s="134">
        <v>2014</v>
      </c>
      <c r="E1444" s="7" t="s">
        <v>2185</v>
      </c>
      <c r="F1444" s="8" t="s">
        <v>2140</v>
      </c>
      <c r="G1444" s="18">
        <f>IFERROR(VLOOKUP(Table1[[#This Row],[Codigo_insumo]],BD_Insumos!$B:$E,4),"")</f>
        <v>13.173665210544026</v>
      </c>
      <c r="H1444" s="140">
        <v>0.95</v>
      </c>
      <c r="I1444" s="9"/>
      <c r="J1444" s="23">
        <f t="shared" si="22"/>
        <v>12.514981950016825</v>
      </c>
      <c r="K1444" s="22" t="str">
        <f>IF(I1444&lt;&gt;"",SUMIF(Table1[Codigo_servico],A1444,Table1[Subtotal_insumo]),"")</f>
        <v/>
      </c>
      <c r="L1444" s="18">
        <f>IF(Table1[[#This Row],[Ordem_insumos]]&lt;&gt;0,VLOOKUP(Table1[[#This Row],[Codigo_servico]],Preencher_Orcamento!$B:$D,3,FALSE)*Table1[[#This Row],[Qtde_insumo]],"")</f>
        <v>0</v>
      </c>
      <c r="M1444" s="18">
        <f>IF(Table1[[#This Row],[Ordem_insumos]]&lt;&gt;0,VLOOKUP(Table1[[#This Row],[Codigo_servico]],Preencher_Orcamento!$B:$D,3,FALSE)*Table1[[#This Row],[Subtotal_insumo]],"")</f>
        <v>0</v>
      </c>
    </row>
    <row r="1445" spans="1:13" x14ac:dyDescent="0.25">
      <c r="A1445" s="6">
        <v>60113</v>
      </c>
      <c r="B1445" s="126">
        <v>4</v>
      </c>
      <c r="C1445" s="133"/>
      <c r="D1445" s="134">
        <v>2013</v>
      </c>
      <c r="E1445" s="7" t="s">
        <v>2184</v>
      </c>
      <c r="F1445" s="8" t="s">
        <v>2140</v>
      </c>
      <c r="G1445" s="18">
        <f>IFERROR(VLOOKUP(Table1[[#This Row],[Codigo_insumo]],BD_Insumos!$B:$E,4),"")</f>
        <v>15.756939025755017</v>
      </c>
      <c r="H1445" s="140">
        <v>0.95</v>
      </c>
      <c r="I1445" s="9"/>
      <c r="J1445" s="23">
        <f t="shared" si="22"/>
        <v>14.969092074467266</v>
      </c>
      <c r="K1445" s="22" t="str">
        <f>IF(I1445&lt;&gt;"",SUMIF(Table1[Codigo_servico],A1445,Table1[Subtotal_insumo]),"")</f>
        <v/>
      </c>
      <c r="L1445" s="18">
        <f>IF(Table1[[#This Row],[Ordem_insumos]]&lt;&gt;0,VLOOKUP(Table1[[#This Row],[Codigo_servico]],Preencher_Orcamento!$B:$D,3,FALSE)*Table1[[#This Row],[Qtde_insumo]],"")</f>
        <v>0</v>
      </c>
      <c r="M1445" s="18">
        <f>IF(Table1[[#This Row],[Ordem_insumos]]&lt;&gt;0,VLOOKUP(Table1[[#This Row],[Codigo_servico]],Preencher_Orcamento!$B:$D,3,FALSE)*Table1[[#This Row],[Subtotal_insumo]],"")</f>
        <v>0</v>
      </c>
    </row>
    <row r="1446" spans="1:13" x14ac:dyDescent="0.25">
      <c r="A1446" s="3">
        <v>60115</v>
      </c>
      <c r="B1446" s="125">
        <v>0</v>
      </c>
      <c r="C1446" s="131" t="s">
        <v>2677</v>
      </c>
      <c r="D1446" s="132"/>
      <c r="E1446" s="4"/>
      <c r="F1446" s="4"/>
      <c r="G1446" s="17" t="str">
        <f>IFERROR(VLOOKUP(Table1[[#This Row],[Codigo_insumo]],BD_Insumos!$B:$E,4),"")</f>
        <v/>
      </c>
      <c r="H1446" s="139"/>
      <c r="I1446" s="5" t="s">
        <v>170</v>
      </c>
      <c r="J1446" s="20" t="str">
        <f t="shared" si="22"/>
        <v/>
      </c>
      <c r="K1446" s="21">
        <f>IF(I1446&lt;&gt;"",SUMIF(Table1[Codigo_servico],A1446,Table1[Subtotal_insumo]),"")</f>
        <v>49.25357602448409</v>
      </c>
      <c r="L1446" s="17" t="str">
        <f>IF(Table1[[#This Row],[Ordem_insumos]]&lt;&gt;0,VLOOKUP(Table1[[#This Row],[Codigo_servico]],Preencher_Orcamento!$B:$D,3,FALSE)*Table1[[#This Row],[Qtde_insumo]],"")</f>
        <v/>
      </c>
      <c r="M1446" s="17" t="str">
        <f>IF(Table1[[#This Row],[Ordem_insumos]]&lt;&gt;0,VLOOKUP(Table1[[#This Row],[Codigo_servico]],Preencher_Orcamento!$B:$D,3,FALSE)*Table1[[#This Row],[Subtotal_insumo]],"")</f>
        <v/>
      </c>
    </row>
    <row r="1447" spans="1:13" x14ac:dyDescent="0.25">
      <c r="A1447" s="6">
        <v>60115</v>
      </c>
      <c r="B1447" s="126">
        <v>1</v>
      </c>
      <c r="C1447" s="133"/>
      <c r="D1447" s="134">
        <v>2013</v>
      </c>
      <c r="E1447" s="7" t="s">
        <v>2184</v>
      </c>
      <c r="F1447" s="8" t="s">
        <v>2140</v>
      </c>
      <c r="G1447" s="16">
        <f>IFERROR(VLOOKUP(Table1[[#This Row],[Codigo_insumo]],BD_Insumos!$B:$E,4),"")</f>
        <v>15.756939025755017</v>
      </c>
      <c r="H1447" s="140">
        <v>0.95</v>
      </c>
      <c r="I1447" s="9"/>
      <c r="J1447" s="22">
        <f t="shared" si="22"/>
        <v>14.969092074467266</v>
      </c>
      <c r="K1447" s="22" t="str">
        <f>IF(I1447&lt;&gt;"",SUMIF(Table1[Codigo_servico],A1447,Table1[Subtotal_insumo]),"")</f>
        <v/>
      </c>
      <c r="L1447" s="16">
        <f>IF(Table1[[#This Row],[Ordem_insumos]]&lt;&gt;0,VLOOKUP(Table1[[#This Row],[Codigo_servico]],Preencher_Orcamento!$B:$D,3,FALSE)*Table1[[#This Row],[Qtde_insumo]],"")</f>
        <v>0</v>
      </c>
      <c r="M1447" s="16">
        <f>IF(Table1[[#This Row],[Ordem_insumos]]&lt;&gt;0,VLOOKUP(Table1[[#This Row],[Codigo_servico]],Preencher_Orcamento!$B:$D,3,FALSE)*Table1[[#This Row],[Subtotal_insumo]],"")</f>
        <v>0</v>
      </c>
    </row>
    <row r="1448" spans="1:13" x14ac:dyDescent="0.25">
      <c r="A1448" s="6">
        <v>60115</v>
      </c>
      <c r="B1448" s="126">
        <v>2</v>
      </c>
      <c r="C1448" s="133"/>
      <c r="D1448" s="134">
        <v>17515</v>
      </c>
      <c r="E1448" s="7" t="s">
        <v>383</v>
      </c>
      <c r="F1448" s="8" t="s">
        <v>197</v>
      </c>
      <c r="G1448" s="16">
        <f>IFERROR(VLOOKUP(Table1[[#This Row],[Codigo_insumo]],BD_Insumos!$B:$E,4),"")</f>
        <v>5.5275999999999996</v>
      </c>
      <c r="H1448" s="140">
        <v>0.1</v>
      </c>
      <c r="I1448" s="9"/>
      <c r="J1448" s="22">
        <f t="shared" si="22"/>
        <v>0.55276000000000003</v>
      </c>
      <c r="K1448" s="22" t="str">
        <f>IF(I1448&lt;&gt;"",SUMIF(Table1[Codigo_servico],A1448,Table1[Subtotal_insumo]),"")</f>
        <v/>
      </c>
      <c r="L1448" s="16">
        <f>IF(Table1[[#This Row],[Ordem_insumos]]&lt;&gt;0,VLOOKUP(Table1[[#This Row],[Codigo_servico]],Preencher_Orcamento!$B:$D,3,FALSE)*Table1[[#This Row],[Qtde_insumo]],"")</f>
        <v>0</v>
      </c>
      <c r="M1448" s="16">
        <f>IF(Table1[[#This Row],[Ordem_insumos]]&lt;&gt;0,VLOOKUP(Table1[[#This Row],[Codigo_servico]],Preencher_Orcamento!$B:$D,3,FALSE)*Table1[[#This Row],[Subtotal_insumo]],"")</f>
        <v>0</v>
      </c>
    </row>
    <row r="1449" spans="1:13" x14ac:dyDescent="0.25">
      <c r="A1449" s="6">
        <v>60115</v>
      </c>
      <c r="B1449" s="126">
        <v>3</v>
      </c>
      <c r="C1449" s="133"/>
      <c r="D1449" s="134">
        <v>2014</v>
      </c>
      <c r="E1449" s="7" t="s">
        <v>2185</v>
      </c>
      <c r="F1449" s="8" t="s">
        <v>2140</v>
      </c>
      <c r="G1449" s="18">
        <f>IFERROR(VLOOKUP(Table1[[#This Row],[Codigo_insumo]],BD_Insumos!$B:$E,4),"")</f>
        <v>13.173665210544026</v>
      </c>
      <c r="H1449" s="140">
        <v>0.95</v>
      </c>
      <c r="I1449" s="9"/>
      <c r="J1449" s="23">
        <f t="shared" si="22"/>
        <v>12.514981950016825</v>
      </c>
      <c r="K1449" s="22" t="str">
        <f>IF(I1449&lt;&gt;"",SUMIF(Table1[Codigo_servico],A1449,Table1[Subtotal_insumo]),"")</f>
        <v/>
      </c>
      <c r="L1449" s="18">
        <f>IF(Table1[[#This Row],[Ordem_insumos]]&lt;&gt;0,VLOOKUP(Table1[[#This Row],[Codigo_servico]],Preencher_Orcamento!$B:$D,3,FALSE)*Table1[[#This Row],[Qtde_insumo]],"")</f>
        <v>0</v>
      </c>
      <c r="M1449" s="18">
        <f>IF(Table1[[#This Row],[Ordem_insumos]]&lt;&gt;0,VLOOKUP(Table1[[#This Row],[Codigo_servico]],Preencher_Orcamento!$B:$D,3,FALSE)*Table1[[#This Row],[Subtotal_insumo]],"")</f>
        <v>0</v>
      </c>
    </row>
    <row r="1450" spans="1:13" ht="26.25" x14ac:dyDescent="0.25">
      <c r="A1450" s="6">
        <v>60115</v>
      </c>
      <c r="B1450" s="126">
        <v>4</v>
      </c>
      <c r="C1450" s="133"/>
      <c r="D1450" s="134">
        <v>15510</v>
      </c>
      <c r="E1450" s="7" t="s">
        <v>324</v>
      </c>
      <c r="F1450" s="8" t="s">
        <v>58</v>
      </c>
      <c r="G1450" s="18">
        <f>IFERROR(VLOOKUP(Table1[[#This Row],[Codigo_insumo]],BD_Insumos!$B:$E,4),"")</f>
        <v>1083.3612000000001</v>
      </c>
      <c r="H1450" s="140">
        <v>1.4999999999999999E-2</v>
      </c>
      <c r="I1450" s="9"/>
      <c r="J1450" s="23">
        <f t="shared" si="22"/>
        <v>16.250418</v>
      </c>
      <c r="K1450" s="22" t="str">
        <f>IF(I1450&lt;&gt;"",SUMIF(Table1[Codigo_servico],A1450,Table1[Subtotal_insumo]),"")</f>
        <v/>
      </c>
      <c r="L1450" s="18">
        <f>IF(Table1[[#This Row],[Ordem_insumos]]&lt;&gt;0,VLOOKUP(Table1[[#This Row],[Codigo_servico]],Preencher_Orcamento!$B:$D,3,FALSE)*Table1[[#This Row],[Qtde_insumo]],"")</f>
        <v>0</v>
      </c>
      <c r="M1450" s="18">
        <f>IF(Table1[[#This Row],[Ordem_insumos]]&lt;&gt;0,VLOOKUP(Table1[[#This Row],[Codigo_servico]],Preencher_Orcamento!$B:$D,3,FALSE)*Table1[[#This Row],[Subtotal_insumo]],"")</f>
        <v>0</v>
      </c>
    </row>
    <row r="1451" spans="1:13" ht="26.25" x14ac:dyDescent="0.25">
      <c r="A1451" s="6">
        <v>60115</v>
      </c>
      <c r="B1451" s="126">
        <v>5</v>
      </c>
      <c r="C1451" s="133"/>
      <c r="D1451" s="134">
        <v>17016</v>
      </c>
      <c r="E1451" s="7" t="s">
        <v>372</v>
      </c>
      <c r="F1451" s="8" t="s">
        <v>197</v>
      </c>
      <c r="G1451" s="18">
        <f>IFERROR(VLOOKUP(Table1[[#This Row],[Codigo_insumo]],BD_Insumos!$B:$E,4),"")</f>
        <v>22.574200000000001</v>
      </c>
      <c r="H1451" s="140">
        <v>0.22</v>
      </c>
      <c r="I1451" s="9"/>
      <c r="J1451" s="23">
        <f t="shared" si="22"/>
        <v>4.9663240000000002</v>
      </c>
      <c r="K1451" s="22" t="str">
        <f>IF(I1451&lt;&gt;"",SUMIF(Table1[Codigo_servico],A1451,Table1[Subtotal_insumo]),"")</f>
        <v/>
      </c>
      <c r="L1451" s="18">
        <f>IF(Table1[[#This Row],[Ordem_insumos]]&lt;&gt;0,VLOOKUP(Table1[[#This Row],[Codigo_servico]],Preencher_Orcamento!$B:$D,3,FALSE)*Table1[[#This Row],[Qtde_insumo]],"")</f>
        <v>0</v>
      </c>
      <c r="M1451" s="18">
        <f>IF(Table1[[#This Row],[Ordem_insumos]]&lt;&gt;0,VLOOKUP(Table1[[#This Row],[Codigo_servico]],Preencher_Orcamento!$B:$D,3,FALSE)*Table1[[#This Row],[Subtotal_insumo]],"")</f>
        <v>0</v>
      </c>
    </row>
    <row r="1452" spans="1:13" x14ac:dyDescent="0.25">
      <c r="A1452" s="3">
        <v>60116</v>
      </c>
      <c r="B1452" s="125">
        <v>0</v>
      </c>
      <c r="C1452" s="131" t="s">
        <v>2678</v>
      </c>
      <c r="D1452" s="132"/>
      <c r="E1452" s="4"/>
      <c r="F1452" s="4"/>
      <c r="G1452" s="17" t="str">
        <f>IFERROR(VLOOKUP(Table1[[#This Row],[Codigo_insumo]],BD_Insumos!$B:$E,4),"")</f>
        <v/>
      </c>
      <c r="H1452" s="139"/>
      <c r="I1452" s="5" t="s">
        <v>170</v>
      </c>
      <c r="J1452" s="20" t="str">
        <f t="shared" si="22"/>
        <v/>
      </c>
      <c r="K1452" s="21">
        <f>IF(I1452&lt;&gt;"",SUMIF(Table1[Codigo_servico],A1452,Table1[Subtotal_insumo]),"")</f>
        <v>53.092570636299044</v>
      </c>
      <c r="L1452" s="17" t="str">
        <f>IF(Table1[[#This Row],[Ordem_insumos]]&lt;&gt;0,VLOOKUP(Table1[[#This Row],[Codigo_servico]],Preencher_Orcamento!$B:$D,3,FALSE)*Table1[[#This Row],[Qtde_insumo]],"")</f>
        <v/>
      </c>
      <c r="M1452" s="17" t="str">
        <f>IF(Table1[[#This Row],[Ordem_insumos]]&lt;&gt;0,VLOOKUP(Table1[[#This Row],[Codigo_servico]],Preencher_Orcamento!$B:$D,3,FALSE)*Table1[[#This Row],[Subtotal_insumo]],"")</f>
        <v/>
      </c>
    </row>
    <row r="1453" spans="1:13" x14ac:dyDescent="0.25">
      <c r="A1453" s="6">
        <v>60116</v>
      </c>
      <c r="B1453" s="126">
        <v>1</v>
      </c>
      <c r="C1453" s="133"/>
      <c r="D1453" s="134">
        <v>2013</v>
      </c>
      <c r="E1453" s="7" t="s">
        <v>2184</v>
      </c>
      <c r="F1453" s="8" t="s">
        <v>2140</v>
      </c>
      <c r="G1453" s="16">
        <f>IFERROR(VLOOKUP(Table1[[#This Row],[Codigo_insumo]],BD_Insumos!$B:$E,4),"")</f>
        <v>15.756939025755017</v>
      </c>
      <c r="H1453" s="140">
        <v>1</v>
      </c>
      <c r="I1453" s="9"/>
      <c r="J1453" s="22">
        <f t="shared" si="22"/>
        <v>15.756939025755017</v>
      </c>
      <c r="K1453" s="22" t="str">
        <f>IF(I1453&lt;&gt;"",SUMIF(Table1[Codigo_servico],A1453,Table1[Subtotal_insumo]),"")</f>
        <v/>
      </c>
      <c r="L1453" s="16">
        <f>IF(Table1[[#This Row],[Ordem_insumos]]&lt;&gt;0,VLOOKUP(Table1[[#This Row],[Codigo_servico]],Preencher_Orcamento!$B:$D,3,FALSE)*Table1[[#This Row],[Qtde_insumo]],"")</f>
        <v>0</v>
      </c>
      <c r="M1453" s="16">
        <f>IF(Table1[[#This Row],[Ordem_insumos]]&lt;&gt;0,VLOOKUP(Table1[[#This Row],[Codigo_servico]],Preencher_Orcamento!$B:$D,3,FALSE)*Table1[[#This Row],[Subtotal_insumo]],"")</f>
        <v>0</v>
      </c>
    </row>
    <row r="1454" spans="1:13" ht="26.25" x14ac:dyDescent="0.25">
      <c r="A1454" s="6">
        <v>60116</v>
      </c>
      <c r="B1454" s="126">
        <v>2</v>
      </c>
      <c r="C1454" s="133"/>
      <c r="D1454" s="134">
        <v>15510</v>
      </c>
      <c r="E1454" s="7" t="s">
        <v>324</v>
      </c>
      <c r="F1454" s="8" t="s">
        <v>58</v>
      </c>
      <c r="G1454" s="16">
        <f>IFERROR(VLOOKUP(Table1[[#This Row],[Codigo_insumo]],BD_Insumos!$B:$E,4),"")</f>
        <v>1083.3612000000001</v>
      </c>
      <c r="H1454" s="140">
        <v>1.7000000000000001E-2</v>
      </c>
      <c r="I1454" s="9"/>
      <c r="J1454" s="22">
        <f t="shared" si="22"/>
        <v>18.417140400000001</v>
      </c>
      <c r="K1454" s="22" t="str">
        <f>IF(I1454&lt;&gt;"",SUMIF(Table1[Codigo_servico],A1454,Table1[Subtotal_insumo]),"")</f>
        <v/>
      </c>
      <c r="L1454" s="16">
        <f>IF(Table1[[#This Row],[Ordem_insumos]]&lt;&gt;0,VLOOKUP(Table1[[#This Row],[Codigo_servico]],Preencher_Orcamento!$B:$D,3,FALSE)*Table1[[#This Row],[Qtde_insumo]],"")</f>
        <v>0</v>
      </c>
      <c r="M1454" s="16">
        <f>IF(Table1[[#This Row],[Ordem_insumos]]&lt;&gt;0,VLOOKUP(Table1[[#This Row],[Codigo_servico]],Preencher_Orcamento!$B:$D,3,FALSE)*Table1[[#This Row],[Subtotal_insumo]],"")</f>
        <v>0</v>
      </c>
    </row>
    <row r="1455" spans="1:13" x14ac:dyDescent="0.25">
      <c r="A1455" s="6">
        <v>60116</v>
      </c>
      <c r="B1455" s="126">
        <v>3</v>
      </c>
      <c r="C1455" s="133"/>
      <c r="D1455" s="134">
        <v>17515</v>
      </c>
      <c r="E1455" s="7" t="s">
        <v>383</v>
      </c>
      <c r="F1455" s="8" t="s">
        <v>197</v>
      </c>
      <c r="G1455" s="18">
        <f>IFERROR(VLOOKUP(Table1[[#This Row],[Codigo_insumo]],BD_Insumos!$B:$E,4),"")</f>
        <v>5.5275999999999996</v>
      </c>
      <c r="H1455" s="140">
        <v>0.1</v>
      </c>
      <c r="I1455" s="9"/>
      <c r="J1455" s="23">
        <f t="shared" si="22"/>
        <v>0.55276000000000003</v>
      </c>
      <c r="K1455" s="22" t="str">
        <f>IF(I1455&lt;&gt;"",SUMIF(Table1[Codigo_servico],A1455,Table1[Subtotal_insumo]),"")</f>
        <v/>
      </c>
      <c r="L1455" s="18">
        <f>IF(Table1[[#This Row],[Ordem_insumos]]&lt;&gt;0,VLOOKUP(Table1[[#This Row],[Codigo_servico]],Preencher_Orcamento!$B:$D,3,FALSE)*Table1[[#This Row],[Qtde_insumo]],"")</f>
        <v>0</v>
      </c>
      <c r="M1455" s="18">
        <f>IF(Table1[[#This Row],[Ordem_insumos]]&lt;&gt;0,VLOOKUP(Table1[[#This Row],[Codigo_servico]],Preencher_Orcamento!$B:$D,3,FALSE)*Table1[[#This Row],[Subtotal_insumo]],"")</f>
        <v>0</v>
      </c>
    </row>
    <row r="1456" spans="1:13" x14ac:dyDescent="0.25">
      <c r="A1456" s="6">
        <v>60116</v>
      </c>
      <c r="B1456" s="126">
        <v>4</v>
      </c>
      <c r="C1456" s="133"/>
      <c r="D1456" s="134">
        <v>2014</v>
      </c>
      <c r="E1456" s="7" t="s">
        <v>2185</v>
      </c>
      <c r="F1456" s="8" t="s">
        <v>2140</v>
      </c>
      <c r="G1456" s="18">
        <f>IFERROR(VLOOKUP(Table1[[#This Row],[Codigo_insumo]],BD_Insumos!$B:$E,4),"")</f>
        <v>13.173665210544026</v>
      </c>
      <c r="H1456" s="140">
        <v>1</v>
      </c>
      <c r="I1456" s="9"/>
      <c r="J1456" s="23">
        <f t="shared" si="22"/>
        <v>13.173665210544026</v>
      </c>
      <c r="K1456" s="22" t="str">
        <f>IF(I1456&lt;&gt;"",SUMIF(Table1[Codigo_servico],A1456,Table1[Subtotal_insumo]),"")</f>
        <v/>
      </c>
      <c r="L1456" s="18">
        <f>IF(Table1[[#This Row],[Ordem_insumos]]&lt;&gt;0,VLOOKUP(Table1[[#This Row],[Codigo_servico]],Preencher_Orcamento!$B:$D,3,FALSE)*Table1[[#This Row],[Qtde_insumo]],"")</f>
        <v>0</v>
      </c>
      <c r="M1456" s="18">
        <f>IF(Table1[[#This Row],[Ordem_insumos]]&lt;&gt;0,VLOOKUP(Table1[[#This Row],[Codigo_servico]],Preencher_Orcamento!$B:$D,3,FALSE)*Table1[[#This Row],[Subtotal_insumo]],"")</f>
        <v>0</v>
      </c>
    </row>
    <row r="1457" spans="1:13" ht="26.25" x14ac:dyDescent="0.25">
      <c r="A1457" s="6">
        <v>60116</v>
      </c>
      <c r="B1457" s="126">
        <v>5</v>
      </c>
      <c r="C1457" s="133"/>
      <c r="D1457" s="134">
        <v>17016</v>
      </c>
      <c r="E1457" s="7" t="s">
        <v>372</v>
      </c>
      <c r="F1457" s="8" t="s">
        <v>197</v>
      </c>
      <c r="G1457" s="18">
        <f>IFERROR(VLOOKUP(Table1[[#This Row],[Codigo_insumo]],BD_Insumos!$B:$E,4),"")</f>
        <v>22.574200000000001</v>
      </c>
      <c r="H1457" s="140">
        <v>0.23</v>
      </c>
      <c r="I1457" s="9"/>
      <c r="J1457" s="23">
        <f t="shared" si="22"/>
        <v>5.1920660000000005</v>
      </c>
      <c r="K1457" s="22" t="str">
        <f>IF(I1457&lt;&gt;"",SUMIF(Table1[Codigo_servico],A1457,Table1[Subtotal_insumo]),"")</f>
        <v/>
      </c>
      <c r="L1457" s="18">
        <f>IF(Table1[[#This Row],[Ordem_insumos]]&lt;&gt;0,VLOOKUP(Table1[[#This Row],[Codigo_servico]],Preencher_Orcamento!$B:$D,3,FALSE)*Table1[[#This Row],[Qtde_insumo]],"")</f>
        <v>0</v>
      </c>
      <c r="M1457" s="18">
        <f>IF(Table1[[#This Row],[Ordem_insumos]]&lt;&gt;0,VLOOKUP(Table1[[#This Row],[Codigo_servico]],Preencher_Orcamento!$B:$D,3,FALSE)*Table1[[#This Row],[Subtotal_insumo]],"")</f>
        <v>0</v>
      </c>
    </row>
    <row r="1458" spans="1:13" x14ac:dyDescent="0.25">
      <c r="A1458" s="3">
        <v>60117</v>
      </c>
      <c r="B1458" s="125">
        <v>0</v>
      </c>
      <c r="C1458" s="131" t="s">
        <v>2679</v>
      </c>
      <c r="D1458" s="132"/>
      <c r="E1458" s="4"/>
      <c r="F1458" s="4"/>
      <c r="G1458" s="17" t="str">
        <f>IFERROR(VLOOKUP(Table1[[#This Row],[Codigo_insumo]],BD_Insumos!$B:$E,4),"")</f>
        <v/>
      </c>
      <c r="H1458" s="139"/>
      <c r="I1458" s="5" t="s">
        <v>170</v>
      </c>
      <c r="J1458" s="20" t="str">
        <f t="shared" si="22"/>
        <v/>
      </c>
      <c r="K1458" s="21">
        <f>IF(I1458&lt;&gt;"",SUMIF(Table1[Codigo_servico],A1458,Table1[Subtotal_insumo]),"")</f>
        <v>61.958643351743902</v>
      </c>
      <c r="L1458" s="17" t="str">
        <f>IF(Table1[[#This Row],[Ordem_insumos]]&lt;&gt;0,VLOOKUP(Table1[[#This Row],[Codigo_servico]],Preencher_Orcamento!$B:$D,3,FALSE)*Table1[[#This Row],[Qtde_insumo]],"")</f>
        <v/>
      </c>
      <c r="M1458" s="17" t="str">
        <f>IF(Table1[[#This Row],[Ordem_insumos]]&lt;&gt;0,VLOOKUP(Table1[[#This Row],[Codigo_servico]],Preencher_Orcamento!$B:$D,3,FALSE)*Table1[[#This Row],[Subtotal_insumo]],"")</f>
        <v/>
      </c>
    </row>
    <row r="1459" spans="1:13" x14ac:dyDescent="0.25">
      <c r="A1459" s="6">
        <v>60117</v>
      </c>
      <c r="B1459" s="126">
        <v>1</v>
      </c>
      <c r="C1459" s="133"/>
      <c r="D1459" s="134">
        <v>17515</v>
      </c>
      <c r="E1459" s="7" t="s">
        <v>383</v>
      </c>
      <c r="F1459" s="8" t="s">
        <v>197</v>
      </c>
      <c r="G1459" s="16">
        <f>IFERROR(VLOOKUP(Table1[[#This Row],[Codigo_insumo]],BD_Insumos!$B:$E,4),"")</f>
        <v>5.5275999999999996</v>
      </c>
      <c r="H1459" s="140">
        <v>0.13</v>
      </c>
      <c r="I1459" s="9"/>
      <c r="J1459" s="22">
        <f t="shared" si="22"/>
        <v>0.718588</v>
      </c>
      <c r="K1459" s="22" t="str">
        <f>IF(I1459&lt;&gt;"",SUMIF(Table1[Codigo_servico],A1459,Table1[Subtotal_insumo]),"")</f>
        <v/>
      </c>
      <c r="L1459" s="16">
        <f>IF(Table1[[#This Row],[Ordem_insumos]]&lt;&gt;0,VLOOKUP(Table1[[#This Row],[Codigo_servico]],Preencher_Orcamento!$B:$D,3,FALSE)*Table1[[#This Row],[Qtde_insumo]],"")</f>
        <v>0</v>
      </c>
      <c r="M1459" s="16">
        <f>IF(Table1[[#This Row],[Ordem_insumos]]&lt;&gt;0,VLOOKUP(Table1[[#This Row],[Codigo_servico]],Preencher_Orcamento!$B:$D,3,FALSE)*Table1[[#This Row],[Subtotal_insumo]],"")</f>
        <v>0</v>
      </c>
    </row>
    <row r="1460" spans="1:13" ht="26.25" x14ac:dyDescent="0.25">
      <c r="A1460" s="6">
        <v>60117</v>
      </c>
      <c r="B1460" s="126">
        <v>2</v>
      </c>
      <c r="C1460" s="133"/>
      <c r="D1460" s="134">
        <v>17016</v>
      </c>
      <c r="E1460" s="7" t="s">
        <v>372</v>
      </c>
      <c r="F1460" s="8" t="s">
        <v>197</v>
      </c>
      <c r="G1460" s="16">
        <f>IFERROR(VLOOKUP(Table1[[#This Row],[Codigo_insumo]],BD_Insumos!$B:$E,4),"")</f>
        <v>22.574200000000001</v>
      </c>
      <c r="H1460" s="140">
        <v>0.26</v>
      </c>
      <c r="I1460" s="9"/>
      <c r="J1460" s="22">
        <f t="shared" si="22"/>
        <v>5.8692920000000006</v>
      </c>
      <c r="K1460" s="22" t="str">
        <f>IF(I1460&lt;&gt;"",SUMIF(Table1[Codigo_servico],A1460,Table1[Subtotal_insumo]),"")</f>
        <v/>
      </c>
      <c r="L1460" s="16">
        <f>IF(Table1[[#This Row],[Ordem_insumos]]&lt;&gt;0,VLOOKUP(Table1[[#This Row],[Codigo_servico]],Preencher_Orcamento!$B:$D,3,FALSE)*Table1[[#This Row],[Qtde_insumo]],"")</f>
        <v>0</v>
      </c>
      <c r="M1460" s="16">
        <f>IF(Table1[[#This Row],[Ordem_insumos]]&lt;&gt;0,VLOOKUP(Table1[[#This Row],[Codigo_servico]],Preencher_Orcamento!$B:$D,3,FALSE)*Table1[[#This Row],[Subtotal_insumo]],"")</f>
        <v>0</v>
      </c>
    </row>
    <row r="1461" spans="1:13" x14ac:dyDescent="0.25">
      <c r="A1461" s="6">
        <v>60117</v>
      </c>
      <c r="B1461" s="126">
        <v>3</v>
      </c>
      <c r="C1461" s="133"/>
      <c r="D1461" s="134">
        <v>2013</v>
      </c>
      <c r="E1461" s="7" t="s">
        <v>2184</v>
      </c>
      <c r="F1461" s="8" t="s">
        <v>2140</v>
      </c>
      <c r="G1461" s="18">
        <f>IFERROR(VLOOKUP(Table1[[#This Row],[Codigo_insumo]],BD_Insumos!$B:$E,4),"")</f>
        <v>15.756939025755017</v>
      </c>
      <c r="H1461" s="140">
        <v>1.1499999999999999</v>
      </c>
      <c r="I1461" s="9"/>
      <c r="J1461" s="23">
        <f t="shared" si="22"/>
        <v>18.120479879618269</v>
      </c>
      <c r="K1461" s="22" t="str">
        <f>IF(I1461&lt;&gt;"",SUMIF(Table1[Codigo_servico],A1461,Table1[Subtotal_insumo]),"")</f>
        <v/>
      </c>
      <c r="L1461" s="18">
        <f>IF(Table1[[#This Row],[Ordem_insumos]]&lt;&gt;0,VLOOKUP(Table1[[#This Row],[Codigo_servico]],Preencher_Orcamento!$B:$D,3,FALSE)*Table1[[#This Row],[Qtde_insumo]],"")</f>
        <v>0</v>
      </c>
      <c r="M1461" s="18">
        <f>IF(Table1[[#This Row],[Ordem_insumos]]&lt;&gt;0,VLOOKUP(Table1[[#This Row],[Codigo_servico]],Preencher_Orcamento!$B:$D,3,FALSE)*Table1[[#This Row],[Subtotal_insumo]],"")</f>
        <v>0</v>
      </c>
    </row>
    <row r="1462" spans="1:13" x14ac:dyDescent="0.25">
      <c r="A1462" s="6">
        <v>60117</v>
      </c>
      <c r="B1462" s="126">
        <v>4</v>
      </c>
      <c r="C1462" s="133"/>
      <c r="D1462" s="134">
        <v>2014</v>
      </c>
      <c r="E1462" s="7" t="s">
        <v>2185</v>
      </c>
      <c r="F1462" s="8" t="s">
        <v>2140</v>
      </c>
      <c r="G1462" s="18">
        <f>IFERROR(VLOOKUP(Table1[[#This Row],[Codigo_insumo]],BD_Insumos!$B:$E,4),"")</f>
        <v>13.173665210544026</v>
      </c>
      <c r="H1462" s="140">
        <v>1.1499999999999999</v>
      </c>
      <c r="I1462" s="9"/>
      <c r="J1462" s="23">
        <f t="shared" si="22"/>
        <v>15.149714992125629</v>
      </c>
      <c r="K1462" s="22" t="str">
        <f>IF(I1462&lt;&gt;"",SUMIF(Table1[Codigo_servico],A1462,Table1[Subtotal_insumo]),"")</f>
        <v/>
      </c>
      <c r="L1462" s="18">
        <f>IF(Table1[[#This Row],[Ordem_insumos]]&lt;&gt;0,VLOOKUP(Table1[[#This Row],[Codigo_servico]],Preencher_Orcamento!$B:$D,3,FALSE)*Table1[[#This Row],[Qtde_insumo]],"")</f>
        <v>0</v>
      </c>
      <c r="M1462" s="18">
        <f>IF(Table1[[#This Row],[Ordem_insumos]]&lt;&gt;0,VLOOKUP(Table1[[#This Row],[Codigo_servico]],Preencher_Orcamento!$B:$D,3,FALSE)*Table1[[#This Row],[Subtotal_insumo]],"")</f>
        <v>0</v>
      </c>
    </row>
    <row r="1463" spans="1:13" ht="26.25" x14ac:dyDescent="0.25">
      <c r="A1463" s="6">
        <v>60117</v>
      </c>
      <c r="B1463" s="126">
        <v>5</v>
      </c>
      <c r="C1463" s="133"/>
      <c r="D1463" s="134">
        <v>15510</v>
      </c>
      <c r="E1463" s="7" t="s">
        <v>324</v>
      </c>
      <c r="F1463" s="8" t="s">
        <v>58</v>
      </c>
      <c r="G1463" s="18">
        <f>IFERROR(VLOOKUP(Table1[[#This Row],[Codigo_insumo]],BD_Insumos!$B:$E,4),"")</f>
        <v>1083.3612000000001</v>
      </c>
      <c r="H1463" s="140">
        <v>2.0400000000000001E-2</v>
      </c>
      <c r="I1463" s="9"/>
      <c r="J1463" s="23">
        <f t="shared" si="22"/>
        <v>22.100568480000003</v>
      </c>
      <c r="K1463" s="22" t="str">
        <f>IF(I1463&lt;&gt;"",SUMIF(Table1[Codigo_servico],A1463,Table1[Subtotal_insumo]),"")</f>
        <v/>
      </c>
      <c r="L1463" s="18">
        <f>IF(Table1[[#This Row],[Ordem_insumos]]&lt;&gt;0,VLOOKUP(Table1[[#This Row],[Codigo_servico]],Preencher_Orcamento!$B:$D,3,FALSE)*Table1[[#This Row],[Qtde_insumo]],"")</f>
        <v>0</v>
      </c>
      <c r="M1463" s="18">
        <f>IF(Table1[[#This Row],[Ordem_insumos]]&lt;&gt;0,VLOOKUP(Table1[[#This Row],[Codigo_servico]],Preencher_Orcamento!$B:$D,3,FALSE)*Table1[[#This Row],[Subtotal_insumo]],"")</f>
        <v>0</v>
      </c>
    </row>
    <row r="1464" spans="1:13" x14ac:dyDescent="0.25">
      <c r="A1464" s="3">
        <v>60118</v>
      </c>
      <c r="B1464" s="125">
        <v>0</v>
      </c>
      <c r="C1464" s="131" t="s">
        <v>2680</v>
      </c>
      <c r="D1464" s="132"/>
      <c r="E1464" s="4"/>
      <c r="F1464" s="4"/>
      <c r="G1464" s="17" t="str">
        <f>IFERROR(VLOOKUP(Table1[[#This Row],[Codigo_insumo]],BD_Insumos!$B:$E,4),"")</f>
        <v/>
      </c>
      <c r="H1464" s="139"/>
      <c r="I1464" s="5" t="s">
        <v>170</v>
      </c>
      <c r="J1464" s="20" t="str">
        <f t="shared" si="22"/>
        <v/>
      </c>
      <c r="K1464" s="21">
        <f>IF(I1464&lt;&gt;"",SUMIF(Table1[Codigo_servico],A1464,Table1[Subtotal_insumo]),"")</f>
        <v>74.104914730818663</v>
      </c>
      <c r="L1464" s="17" t="str">
        <f>IF(Table1[[#This Row],[Ordem_insumos]]&lt;&gt;0,VLOOKUP(Table1[[#This Row],[Codigo_servico]],Preencher_Orcamento!$B:$D,3,FALSE)*Table1[[#This Row],[Qtde_insumo]],"")</f>
        <v/>
      </c>
      <c r="M1464" s="17" t="str">
        <f>IF(Table1[[#This Row],[Ordem_insumos]]&lt;&gt;0,VLOOKUP(Table1[[#This Row],[Codigo_servico]],Preencher_Orcamento!$B:$D,3,FALSE)*Table1[[#This Row],[Subtotal_insumo]],"")</f>
        <v/>
      </c>
    </row>
    <row r="1465" spans="1:13" ht="26.25" x14ac:dyDescent="0.25">
      <c r="A1465" s="6">
        <v>60118</v>
      </c>
      <c r="B1465" s="126">
        <v>1</v>
      </c>
      <c r="C1465" s="133"/>
      <c r="D1465" s="134">
        <v>15510</v>
      </c>
      <c r="E1465" s="7" t="s">
        <v>324</v>
      </c>
      <c r="F1465" s="8" t="s">
        <v>58</v>
      </c>
      <c r="G1465" s="16">
        <f>IFERROR(VLOOKUP(Table1[[#This Row],[Codigo_insumo]],BD_Insumos!$B:$E,4),"")</f>
        <v>1083.3612000000001</v>
      </c>
      <c r="H1465" s="140">
        <v>2.4E-2</v>
      </c>
      <c r="I1465" s="9"/>
      <c r="J1465" s="22">
        <f t="shared" si="22"/>
        <v>26.000668800000003</v>
      </c>
      <c r="K1465" s="22" t="str">
        <f>IF(I1465&lt;&gt;"",SUMIF(Table1[Codigo_servico],A1465,Table1[Subtotal_insumo]),"")</f>
        <v/>
      </c>
      <c r="L1465" s="16">
        <f>IF(Table1[[#This Row],[Ordem_insumos]]&lt;&gt;0,VLOOKUP(Table1[[#This Row],[Codigo_servico]],Preencher_Orcamento!$B:$D,3,FALSE)*Table1[[#This Row],[Qtde_insumo]],"")</f>
        <v>0</v>
      </c>
      <c r="M1465" s="16">
        <f>IF(Table1[[#This Row],[Ordem_insumos]]&lt;&gt;0,VLOOKUP(Table1[[#This Row],[Codigo_servico]],Preencher_Orcamento!$B:$D,3,FALSE)*Table1[[#This Row],[Subtotal_insumo]],"")</f>
        <v>0</v>
      </c>
    </row>
    <row r="1466" spans="1:13" x14ac:dyDescent="0.25">
      <c r="A1466" s="6">
        <v>60118</v>
      </c>
      <c r="B1466" s="126">
        <v>2</v>
      </c>
      <c r="C1466" s="133"/>
      <c r="D1466" s="134">
        <v>2013</v>
      </c>
      <c r="E1466" s="7" t="s">
        <v>2184</v>
      </c>
      <c r="F1466" s="8" t="s">
        <v>2140</v>
      </c>
      <c r="G1466" s="16">
        <f>IFERROR(VLOOKUP(Table1[[#This Row],[Codigo_insumo]],BD_Insumos!$B:$E,4),"")</f>
        <v>15.756939025755017</v>
      </c>
      <c r="H1466" s="140">
        <v>1.4</v>
      </c>
      <c r="I1466" s="9"/>
      <c r="J1466" s="22">
        <f t="shared" si="22"/>
        <v>22.059714636057024</v>
      </c>
      <c r="K1466" s="22" t="str">
        <f>IF(I1466&lt;&gt;"",SUMIF(Table1[Codigo_servico],A1466,Table1[Subtotal_insumo]),"")</f>
        <v/>
      </c>
      <c r="L1466" s="16">
        <f>IF(Table1[[#This Row],[Ordem_insumos]]&lt;&gt;0,VLOOKUP(Table1[[#This Row],[Codigo_servico]],Preencher_Orcamento!$B:$D,3,FALSE)*Table1[[#This Row],[Qtde_insumo]],"")</f>
        <v>0</v>
      </c>
      <c r="M1466" s="16">
        <f>IF(Table1[[#This Row],[Ordem_insumos]]&lt;&gt;0,VLOOKUP(Table1[[#This Row],[Codigo_servico]],Preencher_Orcamento!$B:$D,3,FALSE)*Table1[[#This Row],[Subtotal_insumo]],"")</f>
        <v>0</v>
      </c>
    </row>
    <row r="1467" spans="1:13" x14ac:dyDescent="0.25">
      <c r="A1467" s="6">
        <v>60118</v>
      </c>
      <c r="B1467" s="126">
        <v>3</v>
      </c>
      <c r="C1467" s="133"/>
      <c r="D1467" s="134">
        <v>2014</v>
      </c>
      <c r="E1467" s="7" t="s">
        <v>2185</v>
      </c>
      <c r="F1467" s="8" t="s">
        <v>2140</v>
      </c>
      <c r="G1467" s="18">
        <f>IFERROR(VLOOKUP(Table1[[#This Row],[Codigo_insumo]],BD_Insumos!$B:$E,4),"")</f>
        <v>13.173665210544026</v>
      </c>
      <c r="H1467" s="140">
        <v>1.4</v>
      </c>
      <c r="I1467" s="9"/>
      <c r="J1467" s="23">
        <f t="shared" si="22"/>
        <v>18.443131294761635</v>
      </c>
      <c r="K1467" s="22" t="str">
        <f>IF(I1467&lt;&gt;"",SUMIF(Table1[Codigo_servico],A1467,Table1[Subtotal_insumo]),"")</f>
        <v/>
      </c>
      <c r="L1467" s="18">
        <f>IF(Table1[[#This Row],[Ordem_insumos]]&lt;&gt;0,VLOOKUP(Table1[[#This Row],[Codigo_servico]],Preencher_Orcamento!$B:$D,3,FALSE)*Table1[[#This Row],[Qtde_insumo]],"")</f>
        <v>0</v>
      </c>
      <c r="M1467" s="18">
        <f>IF(Table1[[#This Row],[Ordem_insumos]]&lt;&gt;0,VLOOKUP(Table1[[#This Row],[Codigo_servico]],Preencher_Orcamento!$B:$D,3,FALSE)*Table1[[#This Row],[Subtotal_insumo]],"")</f>
        <v>0</v>
      </c>
    </row>
    <row r="1468" spans="1:13" ht="26.25" x14ac:dyDescent="0.25">
      <c r="A1468" s="6">
        <v>60118</v>
      </c>
      <c r="B1468" s="126">
        <v>4</v>
      </c>
      <c r="C1468" s="133"/>
      <c r="D1468" s="134">
        <v>17016</v>
      </c>
      <c r="E1468" s="7" t="s">
        <v>372</v>
      </c>
      <c r="F1468" s="8" t="s">
        <v>197</v>
      </c>
      <c r="G1468" s="18">
        <f>IFERROR(VLOOKUP(Table1[[#This Row],[Codigo_insumo]],BD_Insumos!$B:$E,4),"")</f>
        <v>22.574200000000001</v>
      </c>
      <c r="H1468" s="140">
        <v>0.3</v>
      </c>
      <c r="I1468" s="9"/>
      <c r="J1468" s="23">
        <f t="shared" si="22"/>
        <v>6.7722600000000002</v>
      </c>
      <c r="K1468" s="22" t="str">
        <f>IF(I1468&lt;&gt;"",SUMIF(Table1[Codigo_servico],A1468,Table1[Subtotal_insumo]),"")</f>
        <v/>
      </c>
      <c r="L1468" s="18">
        <f>IF(Table1[[#This Row],[Ordem_insumos]]&lt;&gt;0,VLOOKUP(Table1[[#This Row],[Codigo_servico]],Preencher_Orcamento!$B:$D,3,FALSE)*Table1[[#This Row],[Qtde_insumo]],"")</f>
        <v>0</v>
      </c>
      <c r="M1468" s="18">
        <f>IF(Table1[[#This Row],[Ordem_insumos]]&lt;&gt;0,VLOOKUP(Table1[[#This Row],[Codigo_servico]],Preencher_Orcamento!$B:$D,3,FALSE)*Table1[[#This Row],[Subtotal_insumo]],"")</f>
        <v>0</v>
      </c>
    </row>
    <row r="1469" spans="1:13" x14ac:dyDescent="0.25">
      <c r="A1469" s="6">
        <v>60118</v>
      </c>
      <c r="B1469" s="126">
        <v>5</v>
      </c>
      <c r="C1469" s="133"/>
      <c r="D1469" s="134">
        <v>17515</v>
      </c>
      <c r="E1469" s="7" t="s">
        <v>383</v>
      </c>
      <c r="F1469" s="8" t="s">
        <v>197</v>
      </c>
      <c r="G1469" s="18">
        <f>IFERROR(VLOOKUP(Table1[[#This Row],[Codigo_insumo]],BD_Insumos!$B:$E,4),"")</f>
        <v>5.5275999999999996</v>
      </c>
      <c r="H1469" s="140">
        <v>0.15</v>
      </c>
      <c r="I1469" s="9"/>
      <c r="J1469" s="23">
        <f t="shared" si="22"/>
        <v>0.82913999999999988</v>
      </c>
      <c r="K1469" s="22" t="str">
        <f>IF(I1469&lt;&gt;"",SUMIF(Table1[Codigo_servico],A1469,Table1[Subtotal_insumo]),"")</f>
        <v/>
      </c>
      <c r="L1469" s="18">
        <f>IF(Table1[[#This Row],[Ordem_insumos]]&lt;&gt;0,VLOOKUP(Table1[[#This Row],[Codigo_servico]],Preencher_Orcamento!$B:$D,3,FALSE)*Table1[[#This Row],[Qtde_insumo]],"")</f>
        <v>0</v>
      </c>
      <c r="M1469" s="18">
        <f>IF(Table1[[#This Row],[Ordem_insumos]]&lt;&gt;0,VLOOKUP(Table1[[#This Row],[Codigo_servico]],Preencher_Orcamento!$B:$D,3,FALSE)*Table1[[#This Row],[Subtotal_insumo]],"")</f>
        <v>0</v>
      </c>
    </row>
    <row r="1470" spans="1:13" x14ac:dyDescent="0.25">
      <c r="A1470" s="3">
        <v>60130</v>
      </c>
      <c r="B1470" s="125">
        <v>0</v>
      </c>
      <c r="C1470" s="131" t="s">
        <v>2681</v>
      </c>
      <c r="D1470" s="132"/>
      <c r="E1470" s="4"/>
      <c r="F1470" s="4"/>
      <c r="G1470" s="17" t="str">
        <f>IFERROR(VLOOKUP(Table1[[#This Row],[Codigo_insumo]],BD_Insumos!$B:$E,4),"")</f>
        <v/>
      </c>
      <c r="H1470" s="139"/>
      <c r="I1470" s="5" t="s">
        <v>197</v>
      </c>
      <c r="J1470" s="20" t="str">
        <f t="shared" si="22"/>
        <v/>
      </c>
      <c r="K1470" s="21">
        <f>IF(I1470&lt;&gt;"",SUMIF(Table1[Codigo_servico],A1470,Table1[Subtotal_insumo]),"")</f>
        <v>4.5787000000000004</v>
      </c>
      <c r="L1470" s="17" t="str">
        <f>IF(Table1[[#This Row],[Ordem_insumos]]&lt;&gt;0,VLOOKUP(Table1[[#This Row],[Codigo_servico]],Preencher_Orcamento!$B:$D,3,FALSE)*Table1[[#This Row],[Qtde_insumo]],"")</f>
        <v/>
      </c>
      <c r="M1470" s="17" t="str">
        <f>IF(Table1[[#This Row],[Ordem_insumos]]&lt;&gt;0,VLOOKUP(Table1[[#This Row],[Codigo_servico]],Preencher_Orcamento!$B:$D,3,FALSE)*Table1[[#This Row],[Subtotal_insumo]],"")</f>
        <v/>
      </c>
    </row>
    <row r="1471" spans="1:13" ht="26.25" x14ac:dyDescent="0.25">
      <c r="A1471" s="6">
        <v>60130</v>
      </c>
      <c r="B1471" s="126">
        <v>1</v>
      </c>
      <c r="C1471" s="133"/>
      <c r="D1471" s="134">
        <v>15505</v>
      </c>
      <c r="E1471" s="7" t="s">
        <v>322</v>
      </c>
      <c r="F1471" s="8" t="s">
        <v>197</v>
      </c>
      <c r="G1471" s="18">
        <f>IFERROR(VLOOKUP(Table1[[#This Row],[Codigo_insumo]],BD_Insumos!$B:$E,4),"")</f>
        <v>4.5787000000000004</v>
      </c>
      <c r="H1471" s="140">
        <v>1</v>
      </c>
      <c r="I1471" s="9"/>
      <c r="J1471" s="23">
        <f t="shared" si="22"/>
        <v>4.5787000000000004</v>
      </c>
      <c r="K1471" s="22" t="str">
        <f>IF(I1471&lt;&gt;"",SUMIF(Table1[Codigo_servico],A1471,Table1[Subtotal_insumo]),"")</f>
        <v/>
      </c>
      <c r="L1471" s="18">
        <f>IF(Table1[[#This Row],[Ordem_insumos]]&lt;&gt;0,VLOOKUP(Table1[[#This Row],[Codigo_servico]],Preencher_Orcamento!$B:$D,3,FALSE)*Table1[[#This Row],[Qtde_insumo]],"")</f>
        <v>27000</v>
      </c>
      <c r="M1471" s="18">
        <f>IF(Table1[[#This Row],[Ordem_insumos]]&lt;&gt;0,VLOOKUP(Table1[[#This Row],[Codigo_servico]],Preencher_Orcamento!$B:$D,3,FALSE)*Table1[[#This Row],[Subtotal_insumo]],"")</f>
        <v>123624.90000000001</v>
      </c>
    </row>
    <row r="1472" spans="1:13" x14ac:dyDescent="0.25">
      <c r="A1472" s="3">
        <v>60131</v>
      </c>
      <c r="B1472" s="125">
        <v>0</v>
      </c>
      <c r="C1472" s="131" t="s">
        <v>2682</v>
      </c>
      <c r="D1472" s="132"/>
      <c r="E1472" s="4"/>
      <c r="F1472" s="4"/>
      <c r="G1472" s="17" t="str">
        <f>IFERROR(VLOOKUP(Table1[[#This Row],[Codigo_insumo]],BD_Insumos!$B:$E,4),"")</f>
        <v/>
      </c>
      <c r="H1472" s="139"/>
      <c r="I1472" s="5" t="s">
        <v>197</v>
      </c>
      <c r="J1472" s="20" t="str">
        <f t="shared" si="22"/>
        <v/>
      </c>
      <c r="K1472" s="21">
        <f>IF(I1472&lt;&gt;"",SUMIF(Table1[Codigo_servico],A1472,Table1[Subtotal_insumo]),"")</f>
        <v>2.0318999999999998</v>
      </c>
      <c r="L1472" s="17" t="str">
        <f>IF(Table1[[#This Row],[Ordem_insumos]]&lt;&gt;0,VLOOKUP(Table1[[#This Row],[Codigo_servico]],Preencher_Orcamento!$B:$D,3,FALSE)*Table1[[#This Row],[Qtde_insumo]],"")</f>
        <v/>
      </c>
      <c r="M1472" s="17" t="str">
        <f>IF(Table1[[#This Row],[Ordem_insumos]]&lt;&gt;0,VLOOKUP(Table1[[#This Row],[Codigo_servico]],Preencher_Orcamento!$B:$D,3,FALSE)*Table1[[#This Row],[Subtotal_insumo]],"")</f>
        <v/>
      </c>
    </row>
    <row r="1473" spans="1:13" x14ac:dyDescent="0.25">
      <c r="A1473" s="6">
        <v>60131</v>
      </c>
      <c r="B1473" s="126">
        <v>1</v>
      </c>
      <c r="C1473" s="133"/>
      <c r="D1473" s="134">
        <v>15512</v>
      </c>
      <c r="E1473" s="7" t="s">
        <v>325</v>
      </c>
      <c r="F1473" s="8" t="s">
        <v>197</v>
      </c>
      <c r="G1473" s="18">
        <f>IFERROR(VLOOKUP(Table1[[#This Row],[Codigo_insumo]],BD_Insumos!$B:$E,4),"")</f>
        <v>2.0318999999999998</v>
      </c>
      <c r="H1473" s="140">
        <v>1</v>
      </c>
      <c r="I1473" s="9"/>
      <c r="J1473" s="23">
        <f t="shared" si="22"/>
        <v>2.0318999999999998</v>
      </c>
      <c r="K1473" s="22" t="str">
        <f>IF(I1473&lt;&gt;"",SUMIF(Table1[Codigo_servico],A1473,Table1[Subtotal_insumo]),"")</f>
        <v/>
      </c>
      <c r="L1473" s="18">
        <f>IF(Table1[[#This Row],[Ordem_insumos]]&lt;&gt;0,VLOOKUP(Table1[[#This Row],[Codigo_servico]],Preencher_Orcamento!$B:$D,3,FALSE)*Table1[[#This Row],[Qtde_insumo]],"")</f>
        <v>0</v>
      </c>
      <c r="M1473" s="18">
        <f>IF(Table1[[#This Row],[Ordem_insumos]]&lt;&gt;0,VLOOKUP(Table1[[#This Row],[Codigo_servico]],Preencher_Orcamento!$B:$D,3,FALSE)*Table1[[#This Row],[Subtotal_insumo]],"")</f>
        <v>0</v>
      </c>
    </row>
    <row r="1474" spans="1:13" x14ac:dyDescent="0.25">
      <c r="A1474" s="3">
        <v>60203</v>
      </c>
      <c r="B1474" s="125">
        <v>0</v>
      </c>
      <c r="C1474" s="131" t="s">
        <v>2683</v>
      </c>
      <c r="D1474" s="132"/>
      <c r="E1474" s="4"/>
      <c r="F1474" s="4"/>
      <c r="G1474" s="17" t="str">
        <f>IFERROR(VLOOKUP(Table1[[#This Row],[Codigo_insumo]],BD_Insumos!$B:$E,4),"")</f>
        <v/>
      </c>
      <c r="H1474" s="139"/>
      <c r="I1474" s="5" t="s">
        <v>170</v>
      </c>
      <c r="J1474" s="20" t="str">
        <f t="shared" ref="J1474:J1537" si="23">IF(I1474="",G1474*H1474,"")</f>
        <v/>
      </c>
      <c r="K1474" s="21">
        <f>IF(I1474&lt;&gt;"",SUMIF(Table1[Codigo_servico],A1474,Table1[Subtotal_insumo]),"")</f>
        <v>87.97725535247568</v>
      </c>
      <c r="L1474" s="17" t="str">
        <f>IF(Table1[[#This Row],[Ordem_insumos]]&lt;&gt;0,VLOOKUP(Table1[[#This Row],[Codigo_servico]],Preencher_Orcamento!$B:$D,3,FALSE)*Table1[[#This Row],[Qtde_insumo]],"")</f>
        <v/>
      </c>
      <c r="M1474" s="17" t="str">
        <f>IF(Table1[[#This Row],[Ordem_insumos]]&lt;&gt;0,VLOOKUP(Table1[[#This Row],[Codigo_servico]],Preencher_Orcamento!$B:$D,3,FALSE)*Table1[[#This Row],[Subtotal_insumo]],"")</f>
        <v/>
      </c>
    </row>
    <row r="1475" spans="1:13" x14ac:dyDescent="0.25">
      <c r="A1475" s="6">
        <v>60203</v>
      </c>
      <c r="B1475" s="126">
        <v>1</v>
      </c>
      <c r="C1475" s="133"/>
      <c r="D1475" s="134">
        <v>16025</v>
      </c>
      <c r="E1475" s="7" t="s">
        <v>336</v>
      </c>
      <c r="F1475" s="8" t="s">
        <v>457</v>
      </c>
      <c r="G1475" s="16">
        <f>IFERROR(VLOOKUP(Table1[[#This Row],[Codigo_insumo]],BD_Insumos!$B:$E,4),"")</f>
        <v>1.5291999999999999</v>
      </c>
      <c r="H1475" s="140">
        <v>25</v>
      </c>
      <c r="I1475" s="9"/>
      <c r="J1475" s="22">
        <f t="shared" si="23"/>
        <v>38.229999999999997</v>
      </c>
      <c r="K1475" s="22" t="str">
        <f>IF(I1475&lt;&gt;"",SUMIF(Table1[Codigo_servico],A1475,Table1[Subtotal_insumo]),"")</f>
        <v/>
      </c>
      <c r="L1475" s="16">
        <f>IF(Table1[[#This Row],[Ordem_insumos]]&lt;&gt;0,VLOOKUP(Table1[[#This Row],[Codigo_servico]],Preencher_Orcamento!$B:$D,3,FALSE)*Table1[[#This Row],[Qtde_insumo]],"")</f>
        <v>0</v>
      </c>
      <c r="M1475" s="16">
        <f>IF(Table1[[#This Row],[Ordem_insumos]]&lt;&gt;0,VLOOKUP(Table1[[#This Row],[Codigo_servico]],Preencher_Orcamento!$B:$D,3,FALSE)*Table1[[#This Row],[Subtotal_insumo]],"")</f>
        <v>0</v>
      </c>
    </row>
    <row r="1476" spans="1:13" ht="26.25" x14ac:dyDescent="0.25">
      <c r="A1476" s="6">
        <v>60203</v>
      </c>
      <c r="B1476" s="126">
        <v>2</v>
      </c>
      <c r="C1476" s="133"/>
      <c r="D1476" s="134">
        <v>10648</v>
      </c>
      <c r="E1476" s="7" t="s">
        <v>158</v>
      </c>
      <c r="F1476" s="8" t="s">
        <v>58</v>
      </c>
      <c r="G1476" s="16">
        <f>IFERROR(VLOOKUP(Table1[[#This Row],[Codigo_insumo]],BD_Insumos!$B:$E,4),"")</f>
        <v>359.69349999999997</v>
      </c>
      <c r="H1476" s="140">
        <v>3.0000000000000001E-3</v>
      </c>
      <c r="I1476" s="9"/>
      <c r="J1476" s="22">
        <f t="shared" si="23"/>
        <v>1.0790804999999999</v>
      </c>
      <c r="K1476" s="22" t="str">
        <f>IF(I1476&lt;&gt;"",SUMIF(Table1[Codigo_servico],A1476,Table1[Subtotal_insumo]),"")</f>
        <v/>
      </c>
      <c r="L1476" s="16">
        <f>IF(Table1[[#This Row],[Ordem_insumos]]&lt;&gt;0,VLOOKUP(Table1[[#This Row],[Codigo_servico]],Preencher_Orcamento!$B:$D,3,FALSE)*Table1[[#This Row],[Qtde_insumo]],"")</f>
        <v>0</v>
      </c>
      <c r="M1476" s="16">
        <f>IF(Table1[[#This Row],[Ordem_insumos]]&lt;&gt;0,VLOOKUP(Table1[[#This Row],[Codigo_servico]],Preencher_Orcamento!$B:$D,3,FALSE)*Table1[[#This Row],[Subtotal_insumo]],"")</f>
        <v>0</v>
      </c>
    </row>
    <row r="1477" spans="1:13" x14ac:dyDescent="0.25">
      <c r="A1477" s="6">
        <v>60203</v>
      </c>
      <c r="B1477" s="126">
        <v>3</v>
      </c>
      <c r="C1477" s="133"/>
      <c r="D1477" s="134">
        <v>2099</v>
      </c>
      <c r="E1477" s="7" t="s">
        <v>2205</v>
      </c>
      <c r="F1477" s="8" t="s">
        <v>2140</v>
      </c>
      <c r="G1477" s="18">
        <f>IFERROR(VLOOKUP(Table1[[#This Row],[Codigo_insumo]],BD_Insumos!$B:$E,4),"")</f>
        <v>12.627877718847255</v>
      </c>
      <c r="H1477" s="140">
        <v>1.97</v>
      </c>
      <c r="I1477" s="9"/>
      <c r="J1477" s="23">
        <f t="shared" si="23"/>
        <v>24.876919106129094</v>
      </c>
      <c r="K1477" s="22" t="str">
        <f>IF(I1477&lt;&gt;"",SUMIF(Table1[Codigo_servico],A1477,Table1[Subtotal_insumo]),"")</f>
        <v/>
      </c>
      <c r="L1477" s="18">
        <f>IF(Table1[[#This Row],[Ordem_insumos]]&lt;&gt;0,VLOOKUP(Table1[[#This Row],[Codigo_servico]],Preencher_Orcamento!$B:$D,3,FALSE)*Table1[[#This Row],[Qtde_insumo]],"")</f>
        <v>0</v>
      </c>
      <c r="M1477" s="18">
        <f>IF(Table1[[#This Row],[Ordem_insumos]]&lt;&gt;0,VLOOKUP(Table1[[#This Row],[Codigo_servico]],Preencher_Orcamento!$B:$D,3,FALSE)*Table1[[#This Row],[Subtotal_insumo]],"")</f>
        <v>0</v>
      </c>
    </row>
    <row r="1478" spans="1:13" x14ac:dyDescent="0.25">
      <c r="A1478" s="6">
        <v>60203</v>
      </c>
      <c r="B1478" s="126">
        <v>4</v>
      </c>
      <c r="C1478" s="133"/>
      <c r="D1478" s="134">
        <v>2020</v>
      </c>
      <c r="E1478" s="7" t="s">
        <v>2188</v>
      </c>
      <c r="F1478" s="8" t="s">
        <v>2140</v>
      </c>
      <c r="G1478" s="18">
        <f>IFERROR(VLOOKUP(Table1[[#This Row],[Codigo_insumo]],BD_Insumos!$B:$E,4),"")</f>
        <v>15.860837164231068</v>
      </c>
      <c r="H1478" s="140">
        <v>1.5</v>
      </c>
      <c r="I1478" s="9"/>
      <c r="J1478" s="23">
        <f t="shared" si="23"/>
        <v>23.7912557463466</v>
      </c>
      <c r="K1478" s="22" t="str">
        <f>IF(I1478&lt;&gt;"",SUMIF(Table1[Codigo_servico],A1478,Table1[Subtotal_insumo]),"")</f>
        <v/>
      </c>
      <c r="L1478" s="18">
        <f>IF(Table1[[#This Row],[Ordem_insumos]]&lt;&gt;0,VLOOKUP(Table1[[#This Row],[Codigo_servico]],Preencher_Orcamento!$B:$D,3,FALSE)*Table1[[#This Row],[Qtde_insumo]],"")</f>
        <v>0</v>
      </c>
      <c r="M1478" s="18">
        <f>IF(Table1[[#This Row],[Ordem_insumos]]&lt;&gt;0,VLOOKUP(Table1[[#This Row],[Codigo_servico]],Preencher_Orcamento!$B:$D,3,FALSE)*Table1[[#This Row],[Subtotal_insumo]],"")</f>
        <v>0</v>
      </c>
    </row>
    <row r="1479" spans="1:13" x14ac:dyDescent="0.25">
      <c r="A1479" s="3">
        <v>60204</v>
      </c>
      <c r="B1479" s="125">
        <v>0</v>
      </c>
      <c r="C1479" s="131" t="s">
        <v>2684</v>
      </c>
      <c r="D1479" s="132"/>
      <c r="E1479" s="4"/>
      <c r="F1479" s="4"/>
      <c r="G1479" s="17" t="str">
        <f>IFERROR(VLOOKUP(Table1[[#This Row],[Codigo_insumo]],BD_Insumos!$B:$E,4),"")</f>
        <v/>
      </c>
      <c r="H1479" s="139"/>
      <c r="I1479" s="5" t="s">
        <v>170</v>
      </c>
      <c r="J1479" s="20" t="str">
        <f t="shared" si="23"/>
        <v/>
      </c>
      <c r="K1479" s="21">
        <f>IF(I1479&lt;&gt;"",SUMIF(Table1[Codigo_servico],A1479,Table1[Subtotal_insumo]),"")</f>
        <v>75.506924951444176</v>
      </c>
      <c r="L1479" s="17" t="str">
        <f>IF(Table1[[#This Row],[Ordem_insumos]]&lt;&gt;0,VLOOKUP(Table1[[#This Row],[Codigo_servico]],Preencher_Orcamento!$B:$D,3,FALSE)*Table1[[#This Row],[Qtde_insumo]],"")</f>
        <v/>
      </c>
      <c r="M1479" s="17" t="str">
        <f>IF(Table1[[#This Row],[Ordem_insumos]]&lt;&gt;0,VLOOKUP(Table1[[#This Row],[Codigo_servico]],Preencher_Orcamento!$B:$D,3,FALSE)*Table1[[#This Row],[Subtotal_insumo]],"")</f>
        <v/>
      </c>
    </row>
    <row r="1480" spans="1:13" ht="26.25" x14ac:dyDescent="0.25">
      <c r="A1480" s="6">
        <v>60204</v>
      </c>
      <c r="B1480" s="126">
        <v>1</v>
      </c>
      <c r="C1480" s="133"/>
      <c r="D1480" s="134">
        <v>10648</v>
      </c>
      <c r="E1480" s="7" t="s">
        <v>158</v>
      </c>
      <c r="F1480" s="8" t="s">
        <v>58</v>
      </c>
      <c r="G1480" s="16">
        <f>IFERROR(VLOOKUP(Table1[[#This Row],[Codigo_insumo]],BD_Insumos!$B:$E,4),"")</f>
        <v>359.69349999999997</v>
      </c>
      <c r="H1480" s="140">
        <v>3.0000000000000001E-3</v>
      </c>
      <c r="I1480" s="9"/>
      <c r="J1480" s="22">
        <f t="shared" si="23"/>
        <v>1.0790804999999999</v>
      </c>
      <c r="K1480" s="22" t="str">
        <f>IF(I1480&lt;&gt;"",SUMIF(Table1[Codigo_servico],A1480,Table1[Subtotal_insumo]),"")</f>
        <v/>
      </c>
      <c r="L1480" s="16">
        <f>IF(Table1[[#This Row],[Ordem_insumos]]&lt;&gt;0,VLOOKUP(Table1[[#This Row],[Codigo_servico]],Preencher_Orcamento!$B:$D,3,FALSE)*Table1[[#This Row],[Qtde_insumo]],"")</f>
        <v>0</v>
      </c>
      <c r="M1480" s="16">
        <f>IF(Table1[[#This Row],[Ordem_insumos]]&lt;&gt;0,VLOOKUP(Table1[[#This Row],[Codigo_servico]],Preencher_Orcamento!$B:$D,3,FALSE)*Table1[[#This Row],[Subtotal_insumo]],"")</f>
        <v>0</v>
      </c>
    </row>
    <row r="1481" spans="1:13" x14ac:dyDescent="0.25">
      <c r="A1481" s="6">
        <v>60204</v>
      </c>
      <c r="B1481" s="126">
        <v>2</v>
      </c>
      <c r="C1481" s="133"/>
      <c r="D1481" s="134">
        <v>16030</v>
      </c>
      <c r="E1481" s="7" t="s">
        <v>337</v>
      </c>
      <c r="F1481" s="8" t="s">
        <v>457</v>
      </c>
      <c r="G1481" s="16">
        <f>IFERROR(VLOOKUP(Table1[[#This Row],[Codigo_insumo]],BD_Insumos!$B:$E,4),"")</f>
        <v>1.5568</v>
      </c>
      <c r="H1481" s="140">
        <v>28</v>
      </c>
      <c r="I1481" s="9"/>
      <c r="J1481" s="22">
        <f t="shared" si="23"/>
        <v>43.590400000000002</v>
      </c>
      <c r="K1481" s="22" t="str">
        <f>IF(I1481&lt;&gt;"",SUMIF(Table1[Codigo_servico],A1481,Table1[Subtotal_insumo]),"")</f>
        <v/>
      </c>
      <c r="L1481" s="16">
        <f>IF(Table1[[#This Row],[Ordem_insumos]]&lt;&gt;0,VLOOKUP(Table1[[#This Row],[Codigo_servico]],Preencher_Orcamento!$B:$D,3,FALSE)*Table1[[#This Row],[Qtde_insumo]],"")</f>
        <v>0</v>
      </c>
      <c r="M1481" s="16">
        <f>IF(Table1[[#This Row],[Ordem_insumos]]&lt;&gt;0,VLOOKUP(Table1[[#This Row],[Codigo_servico]],Preencher_Orcamento!$B:$D,3,FALSE)*Table1[[#This Row],[Subtotal_insumo]],"")</f>
        <v>0</v>
      </c>
    </row>
    <row r="1482" spans="1:13" x14ac:dyDescent="0.25">
      <c r="A1482" s="6">
        <v>60204</v>
      </c>
      <c r="B1482" s="126">
        <v>3</v>
      </c>
      <c r="C1482" s="133"/>
      <c r="D1482" s="134">
        <v>2020</v>
      </c>
      <c r="E1482" s="7" t="s">
        <v>2188</v>
      </c>
      <c r="F1482" s="8" t="s">
        <v>2140</v>
      </c>
      <c r="G1482" s="18">
        <f>IFERROR(VLOOKUP(Table1[[#This Row],[Codigo_insumo]],BD_Insumos!$B:$E,4),"")</f>
        <v>15.860837164231068</v>
      </c>
      <c r="H1482" s="140">
        <v>0.75</v>
      </c>
      <c r="I1482" s="9"/>
      <c r="J1482" s="23">
        <f t="shared" si="23"/>
        <v>11.8956278731733</v>
      </c>
      <c r="K1482" s="22" t="str">
        <f>IF(I1482&lt;&gt;"",SUMIF(Table1[Codigo_servico],A1482,Table1[Subtotal_insumo]),"")</f>
        <v/>
      </c>
      <c r="L1482" s="18">
        <f>IF(Table1[[#This Row],[Ordem_insumos]]&lt;&gt;0,VLOOKUP(Table1[[#This Row],[Codigo_servico]],Preencher_Orcamento!$B:$D,3,FALSE)*Table1[[#This Row],[Qtde_insumo]],"")</f>
        <v>0</v>
      </c>
      <c r="M1482" s="18">
        <f>IF(Table1[[#This Row],[Ordem_insumos]]&lt;&gt;0,VLOOKUP(Table1[[#This Row],[Codigo_servico]],Preencher_Orcamento!$B:$D,3,FALSE)*Table1[[#This Row],[Subtotal_insumo]],"")</f>
        <v>0</v>
      </c>
    </row>
    <row r="1483" spans="1:13" x14ac:dyDescent="0.25">
      <c r="A1483" s="6">
        <v>60204</v>
      </c>
      <c r="B1483" s="126">
        <v>4</v>
      </c>
      <c r="C1483" s="133"/>
      <c r="D1483" s="134">
        <v>2099</v>
      </c>
      <c r="E1483" s="7" t="s">
        <v>2205</v>
      </c>
      <c r="F1483" s="8" t="s">
        <v>2140</v>
      </c>
      <c r="G1483" s="18">
        <f>IFERROR(VLOOKUP(Table1[[#This Row],[Codigo_insumo]],BD_Insumos!$B:$E,4),"")</f>
        <v>12.627877718847255</v>
      </c>
      <c r="H1483" s="140">
        <v>1.5</v>
      </c>
      <c r="I1483" s="9"/>
      <c r="J1483" s="23">
        <f t="shared" si="23"/>
        <v>18.941816578270881</v>
      </c>
      <c r="K1483" s="22" t="str">
        <f>IF(I1483&lt;&gt;"",SUMIF(Table1[Codigo_servico],A1483,Table1[Subtotal_insumo]),"")</f>
        <v/>
      </c>
      <c r="L1483" s="18">
        <f>IF(Table1[[#This Row],[Ordem_insumos]]&lt;&gt;0,VLOOKUP(Table1[[#This Row],[Codigo_servico]],Preencher_Orcamento!$B:$D,3,FALSE)*Table1[[#This Row],[Qtde_insumo]],"")</f>
        <v>0</v>
      </c>
      <c r="M1483" s="18">
        <f>IF(Table1[[#This Row],[Ordem_insumos]]&lt;&gt;0,VLOOKUP(Table1[[#This Row],[Codigo_servico]],Preencher_Orcamento!$B:$D,3,FALSE)*Table1[[#This Row],[Subtotal_insumo]],"")</f>
        <v>0</v>
      </c>
    </row>
    <row r="1484" spans="1:13" x14ac:dyDescent="0.25">
      <c r="A1484" s="3">
        <v>60205</v>
      </c>
      <c r="B1484" s="125">
        <v>0</v>
      </c>
      <c r="C1484" s="131" t="s">
        <v>2685</v>
      </c>
      <c r="D1484" s="132"/>
      <c r="E1484" s="4"/>
      <c r="F1484" s="4"/>
      <c r="G1484" s="17" t="str">
        <f>IFERROR(VLOOKUP(Table1[[#This Row],[Codigo_insumo]],BD_Insumos!$B:$E,4),"")</f>
        <v/>
      </c>
      <c r="H1484" s="139"/>
      <c r="I1484" s="5" t="s">
        <v>170</v>
      </c>
      <c r="J1484" s="20" t="str">
        <f t="shared" si="23"/>
        <v/>
      </c>
      <c r="K1484" s="21">
        <f>IF(I1484&lt;&gt;"",SUMIF(Table1[Codigo_servico],A1484,Table1[Subtotal_insumo]),"")</f>
        <v>48.235996300962796</v>
      </c>
      <c r="L1484" s="17" t="str">
        <f>IF(Table1[[#This Row],[Ordem_insumos]]&lt;&gt;0,VLOOKUP(Table1[[#This Row],[Codigo_servico]],Preencher_Orcamento!$B:$D,3,FALSE)*Table1[[#This Row],[Qtde_insumo]],"")</f>
        <v/>
      </c>
      <c r="M1484" s="17" t="str">
        <f>IF(Table1[[#This Row],[Ordem_insumos]]&lt;&gt;0,VLOOKUP(Table1[[#This Row],[Codigo_servico]],Preencher_Orcamento!$B:$D,3,FALSE)*Table1[[#This Row],[Subtotal_insumo]],"")</f>
        <v/>
      </c>
    </row>
    <row r="1485" spans="1:13" x14ac:dyDescent="0.25">
      <c r="A1485" s="6">
        <v>60205</v>
      </c>
      <c r="B1485" s="126">
        <v>1</v>
      </c>
      <c r="C1485" s="133"/>
      <c r="D1485" s="134">
        <v>16020</v>
      </c>
      <c r="E1485" s="7" t="s">
        <v>335</v>
      </c>
      <c r="F1485" s="8" t="s">
        <v>457</v>
      </c>
      <c r="G1485" s="16">
        <f>IFERROR(VLOOKUP(Table1[[#This Row],[Codigo_insumo]],BD_Insumos!$B:$E,4),"")</f>
        <v>1.6281000000000001</v>
      </c>
      <c r="H1485" s="140">
        <v>17</v>
      </c>
      <c r="I1485" s="9"/>
      <c r="J1485" s="22">
        <f t="shared" si="23"/>
        <v>27.677700000000002</v>
      </c>
      <c r="K1485" s="22" t="str">
        <f>IF(I1485&lt;&gt;"",SUMIF(Table1[Codigo_servico],A1485,Table1[Subtotal_insumo]),"")</f>
        <v/>
      </c>
      <c r="L1485" s="16">
        <f>IF(Table1[[#This Row],[Ordem_insumos]]&lt;&gt;0,VLOOKUP(Table1[[#This Row],[Codigo_servico]],Preencher_Orcamento!$B:$D,3,FALSE)*Table1[[#This Row],[Qtde_insumo]],"")</f>
        <v>0</v>
      </c>
      <c r="M1485" s="16">
        <f>IF(Table1[[#This Row],[Ordem_insumos]]&lt;&gt;0,VLOOKUP(Table1[[#This Row],[Codigo_servico]],Preencher_Orcamento!$B:$D,3,FALSE)*Table1[[#This Row],[Subtotal_insumo]],"")</f>
        <v>0</v>
      </c>
    </row>
    <row r="1486" spans="1:13" x14ac:dyDescent="0.25">
      <c r="A1486" s="6">
        <v>60205</v>
      </c>
      <c r="B1486" s="126">
        <v>2</v>
      </c>
      <c r="C1486" s="133"/>
      <c r="D1486" s="134">
        <v>2020</v>
      </c>
      <c r="E1486" s="7" t="s">
        <v>2188</v>
      </c>
      <c r="F1486" s="8" t="s">
        <v>2140</v>
      </c>
      <c r="G1486" s="16">
        <f>IFERROR(VLOOKUP(Table1[[#This Row],[Codigo_insumo]],BD_Insumos!$B:$E,4),"")</f>
        <v>15.860837164231068</v>
      </c>
      <c r="H1486" s="140">
        <v>0.5</v>
      </c>
      <c r="I1486" s="9"/>
      <c r="J1486" s="22">
        <f t="shared" si="23"/>
        <v>7.930418582115534</v>
      </c>
      <c r="K1486" s="22" t="str">
        <f>IF(I1486&lt;&gt;"",SUMIF(Table1[Codigo_servico],A1486,Table1[Subtotal_insumo]),"")</f>
        <v/>
      </c>
      <c r="L1486" s="16">
        <f>IF(Table1[[#This Row],[Ordem_insumos]]&lt;&gt;0,VLOOKUP(Table1[[#This Row],[Codigo_servico]],Preencher_Orcamento!$B:$D,3,FALSE)*Table1[[#This Row],[Qtde_insumo]],"")</f>
        <v>0</v>
      </c>
      <c r="M1486" s="16">
        <f>IF(Table1[[#This Row],[Ordem_insumos]]&lt;&gt;0,VLOOKUP(Table1[[#This Row],[Codigo_servico]],Preencher_Orcamento!$B:$D,3,FALSE)*Table1[[#This Row],[Subtotal_insumo]],"")</f>
        <v>0</v>
      </c>
    </row>
    <row r="1487" spans="1:13" x14ac:dyDescent="0.25">
      <c r="A1487" s="6">
        <v>60205</v>
      </c>
      <c r="B1487" s="126">
        <v>3</v>
      </c>
      <c r="C1487" s="133"/>
      <c r="D1487" s="134">
        <v>2099</v>
      </c>
      <c r="E1487" s="7" t="s">
        <v>2205</v>
      </c>
      <c r="F1487" s="8" t="s">
        <v>2140</v>
      </c>
      <c r="G1487" s="18">
        <f>IFERROR(VLOOKUP(Table1[[#This Row],[Codigo_insumo]],BD_Insumos!$B:$E,4),"")</f>
        <v>12.627877718847255</v>
      </c>
      <c r="H1487" s="140">
        <v>1</v>
      </c>
      <c r="I1487" s="9"/>
      <c r="J1487" s="23">
        <f t="shared" si="23"/>
        <v>12.627877718847255</v>
      </c>
      <c r="K1487" s="22" t="str">
        <f>IF(I1487&lt;&gt;"",SUMIF(Table1[Codigo_servico],A1487,Table1[Subtotal_insumo]),"")</f>
        <v/>
      </c>
      <c r="L1487" s="18">
        <f>IF(Table1[[#This Row],[Ordem_insumos]]&lt;&gt;0,VLOOKUP(Table1[[#This Row],[Codigo_servico]],Preencher_Orcamento!$B:$D,3,FALSE)*Table1[[#This Row],[Qtde_insumo]],"")</f>
        <v>0</v>
      </c>
      <c r="M1487" s="18">
        <f>IF(Table1[[#This Row],[Ordem_insumos]]&lt;&gt;0,VLOOKUP(Table1[[#This Row],[Codigo_servico]],Preencher_Orcamento!$B:$D,3,FALSE)*Table1[[#This Row],[Subtotal_insumo]],"")</f>
        <v>0</v>
      </c>
    </row>
    <row r="1488" spans="1:13" x14ac:dyDescent="0.25">
      <c r="A1488" s="3">
        <v>60221</v>
      </c>
      <c r="B1488" s="125">
        <v>0</v>
      </c>
      <c r="C1488" s="131" t="s">
        <v>2686</v>
      </c>
      <c r="D1488" s="132"/>
      <c r="E1488" s="4"/>
      <c r="F1488" s="4"/>
      <c r="G1488" s="17" t="str">
        <f>IFERROR(VLOOKUP(Table1[[#This Row],[Codigo_insumo]],BD_Insumos!$B:$E,4),"")</f>
        <v/>
      </c>
      <c r="H1488" s="139"/>
      <c r="I1488" s="5" t="s">
        <v>170</v>
      </c>
      <c r="J1488" s="20" t="str">
        <f t="shared" si="23"/>
        <v/>
      </c>
      <c r="K1488" s="21">
        <f>IF(I1488&lt;&gt;"",SUMIF(Table1[Codigo_servico],A1488,Table1[Subtotal_insumo]),"")</f>
        <v>30.019171326095016</v>
      </c>
      <c r="L1488" s="17" t="str">
        <f>IF(Table1[[#This Row],[Ordem_insumos]]&lt;&gt;0,VLOOKUP(Table1[[#This Row],[Codigo_servico]],Preencher_Orcamento!$B:$D,3,FALSE)*Table1[[#This Row],[Qtde_insumo]],"")</f>
        <v/>
      </c>
      <c r="M1488" s="17" t="str">
        <f>IF(Table1[[#This Row],[Ordem_insumos]]&lt;&gt;0,VLOOKUP(Table1[[#This Row],[Codigo_servico]],Preencher_Orcamento!$B:$D,3,FALSE)*Table1[[#This Row],[Subtotal_insumo]],"")</f>
        <v/>
      </c>
    </row>
    <row r="1489" spans="1:13" ht="26.25" x14ac:dyDescent="0.25">
      <c r="A1489" s="6">
        <v>60221</v>
      </c>
      <c r="B1489" s="126">
        <v>1</v>
      </c>
      <c r="C1489" s="133"/>
      <c r="D1489" s="134">
        <v>16090</v>
      </c>
      <c r="E1489" s="7" t="s">
        <v>340</v>
      </c>
      <c r="F1489" s="8" t="s">
        <v>170</v>
      </c>
      <c r="G1489" s="16">
        <f>IFERROR(VLOOKUP(Table1[[#This Row],[Codigo_insumo]],BD_Insumos!$B:$E,4),"")</f>
        <v>15.501200000000001</v>
      </c>
      <c r="H1489" s="140">
        <v>1.1499999999999999</v>
      </c>
      <c r="I1489" s="9"/>
      <c r="J1489" s="22">
        <f t="shared" si="23"/>
        <v>17.82638</v>
      </c>
      <c r="K1489" s="22" t="str">
        <f>IF(I1489&lt;&gt;"",SUMIF(Table1[Codigo_servico],A1489,Table1[Subtotal_insumo]),"")</f>
        <v/>
      </c>
      <c r="L1489" s="16">
        <f>IF(Table1[[#This Row],[Ordem_insumos]]&lt;&gt;0,VLOOKUP(Table1[[#This Row],[Codigo_servico]],Preencher_Orcamento!$B:$D,3,FALSE)*Table1[[#This Row],[Qtde_insumo]],"")</f>
        <v>0</v>
      </c>
      <c r="M1489" s="16">
        <f>IF(Table1[[#This Row],[Ordem_insumos]]&lt;&gt;0,VLOOKUP(Table1[[#This Row],[Codigo_servico]],Preencher_Orcamento!$B:$D,3,FALSE)*Table1[[#This Row],[Subtotal_insumo]],"")</f>
        <v>0</v>
      </c>
    </row>
    <row r="1490" spans="1:13" x14ac:dyDescent="0.25">
      <c r="A1490" s="6">
        <v>60221</v>
      </c>
      <c r="B1490" s="126">
        <v>2</v>
      </c>
      <c r="C1490" s="133"/>
      <c r="D1490" s="134">
        <v>2099</v>
      </c>
      <c r="E1490" s="7" t="s">
        <v>2205</v>
      </c>
      <c r="F1490" s="8" t="s">
        <v>2140</v>
      </c>
      <c r="G1490" s="16">
        <f>IFERROR(VLOOKUP(Table1[[#This Row],[Codigo_insumo]],BD_Insumos!$B:$E,4),"")</f>
        <v>12.627877718847255</v>
      </c>
      <c r="H1490" s="140">
        <v>0.35</v>
      </c>
      <c r="I1490" s="9"/>
      <c r="J1490" s="22">
        <f t="shared" si="23"/>
        <v>4.4197572015965392</v>
      </c>
      <c r="K1490" s="22" t="str">
        <f>IF(I1490&lt;&gt;"",SUMIF(Table1[Codigo_servico],A1490,Table1[Subtotal_insumo]),"")</f>
        <v/>
      </c>
      <c r="L1490" s="16">
        <f>IF(Table1[[#This Row],[Ordem_insumos]]&lt;&gt;0,VLOOKUP(Table1[[#This Row],[Codigo_servico]],Preencher_Orcamento!$B:$D,3,FALSE)*Table1[[#This Row],[Qtde_insumo]],"")</f>
        <v>0</v>
      </c>
      <c r="M1490" s="16">
        <f>IF(Table1[[#This Row],[Ordem_insumos]]&lt;&gt;0,VLOOKUP(Table1[[#This Row],[Codigo_servico]],Preencher_Orcamento!$B:$D,3,FALSE)*Table1[[#This Row],[Subtotal_insumo]],"")</f>
        <v>0</v>
      </c>
    </row>
    <row r="1491" spans="1:13" x14ac:dyDescent="0.25">
      <c r="A1491" s="6">
        <v>60221</v>
      </c>
      <c r="B1491" s="126">
        <v>3</v>
      </c>
      <c r="C1491" s="133"/>
      <c r="D1491" s="134">
        <v>2224</v>
      </c>
      <c r="E1491" s="7" t="s">
        <v>2241</v>
      </c>
      <c r="F1491" s="8" t="s">
        <v>2140</v>
      </c>
      <c r="G1491" s="18">
        <f>IFERROR(VLOOKUP(Table1[[#This Row],[Codigo_insumo]],BD_Insumos!$B:$E,4),"")</f>
        <v>17.481957498567066</v>
      </c>
      <c r="H1491" s="140">
        <v>0.35</v>
      </c>
      <c r="I1491" s="9"/>
      <c r="J1491" s="23">
        <f t="shared" si="23"/>
        <v>6.118685124498473</v>
      </c>
      <c r="K1491" s="22" t="str">
        <f>IF(I1491&lt;&gt;"",SUMIF(Table1[Codigo_servico],A1491,Table1[Subtotal_insumo]),"")</f>
        <v/>
      </c>
      <c r="L1491" s="18">
        <f>IF(Table1[[#This Row],[Ordem_insumos]]&lt;&gt;0,VLOOKUP(Table1[[#This Row],[Codigo_servico]],Preencher_Orcamento!$B:$D,3,FALSE)*Table1[[#This Row],[Qtde_insumo]],"")</f>
        <v>0</v>
      </c>
      <c r="M1491" s="18">
        <f>IF(Table1[[#This Row],[Ordem_insumos]]&lt;&gt;0,VLOOKUP(Table1[[#This Row],[Codigo_servico]],Preencher_Orcamento!$B:$D,3,FALSE)*Table1[[#This Row],[Subtotal_insumo]],"")</f>
        <v>0</v>
      </c>
    </row>
    <row r="1492" spans="1:13" x14ac:dyDescent="0.25">
      <c r="A1492" s="6">
        <v>60221</v>
      </c>
      <c r="B1492" s="126">
        <v>4</v>
      </c>
      <c r="C1492" s="133"/>
      <c r="D1492" s="134">
        <v>17550</v>
      </c>
      <c r="E1492" s="7" t="s">
        <v>389</v>
      </c>
      <c r="F1492" s="8" t="s">
        <v>457</v>
      </c>
      <c r="G1492" s="18">
        <f>IFERROR(VLOOKUP(Table1[[#This Row],[Codigo_insumo]],BD_Insumos!$B:$E,4),"")</f>
        <v>1.1669</v>
      </c>
      <c r="H1492" s="140">
        <v>0.97</v>
      </c>
      <c r="I1492" s="9"/>
      <c r="J1492" s="23">
        <f t="shared" si="23"/>
        <v>1.131893</v>
      </c>
      <c r="K1492" s="22" t="str">
        <f>IF(I1492&lt;&gt;"",SUMIF(Table1[Codigo_servico],A1492,Table1[Subtotal_insumo]),"")</f>
        <v/>
      </c>
      <c r="L1492" s="18">
        <f>IF(Table1[[#This Row],[Ordem_insumos]]&lt;&gt;0,VLOOKUP(Table1[[#This Row],[Codigo_servico]],Preencher_Orcamento!$B:$D,3,FALSE)*Table1[[#This Row],[Qtde_insumo]],"")</f>
        <v>0</v>
      </c>
      <c r="M1492" s="18">
        <f>IF(Table1[[#This Row],[Ordem_insumos]]&lt;&gt;0,VLOOKUP(Table1[[#This Row],[Codigo_servico]],Preencher_Orcamento!$B:$D,3,FALSE)*Table1[[#This Row],[Subtotal_insumo]],"")</f>
        <v>0</v>
      </c>
    </row>
    <row r="1493" spans="1:13" ht="26.25" x14ac:dyDescent="0.25">
      <c r="A1493" s="6">
        <v>60221</v>
      </c>
      <c r="B1493" s="126">
        <v>5</v>
      </c>
      <c r="C1493" s="133"/>
      <c r="D1493" s="134">
        <v>17010</v>
      </c>
      <c r="E1493" s="7" t="s">
        <v>371</v>
      </c>
      <c r="F1493" s="8" t="s">
        <v>457</v>
      </c>
      <c r="G1493" s="18">
        <f>IFERROR(VLOOKUP(Table1[[#This Row],[Codigo_insumo]],BD_Insumos!$B:$E,4),"")</f>
        <v>8.4699999999999998E-2</v>
      </c>
      <c r="H1493" s="140">
        <v>0.33</v>
      </c>
      <c r="I1493" s="9"/>
      <c r="J1493" s="23">
        <f t="shared" si="23"/>
        <v>2.7951E-2</v>
      </c>
      <c r="K1493" s="22" t="str">
        <f>IF(I1493&lt;&gt;"",SUMIF(Table1[Codigo_servico],A1493,Table1[Subtotal_insumo]),"")</f>
        <v/>
      </c>
      <c r="L1493" s="18">
        <f>IF(Table1[[#This Row],[Ordem_insumos]]&lt;&gt;0,VLOOKUP(Table1[[#This Row],[Codigo_servico]],Preencher_Orcamento!$B:$D,3,FALSE)*Table1[[#This Row],[Qtde_insumo]],"")</f>
        <v>0</v>
      </c>
      <c r="M1493" s="18">
        <f>IF(Table1[[#This Row],[Ordem_insumos]]&lt;&gt;0,VLOOKUP(Table1[[#This Row],[Codigo_servico]],Preencher_Orcamento!$B:$D,3,FALSE)*Table1[[#This Row],[Subtotal_insumo]],"")</f>
        <v>0</v>
      </c>
    </row>
    <row r="1494" spans="1:13" ht="26.25" x14ac:dyDescent="0.25">
      <c r="A1494" s="6">
        <v>60221</v>
      </c>
      <c r="B1494" s="126">
        <v>6</v>
      </c>
      <c r="C1494" s="133"/>
      <c r="D1494" s="134">
        <v>17046</v>
      </c>
      <c r="E1494" s="7" t="s">
        <v>379</v>
      </c>
      <c r="F1494" s="8" t="s">
        <v>457</v>
      </c>
      <c r="G1494" s="18">
        <f>IFERROR(VLOOKUP(Table1[[#This Row],[Codigo_insumo]],BD_Insumos!$B:$E,4),"")</f>
        <v>1.3055000000000001</v>
      </c>
      <c r="H1494" s="140">
        <v>0.33</v>
      </c>
      <c r="I1494" s="9"/>
      <c r="J1494" s="23">
        <f t="shared" si="23"/>
        <v>0.43081500000000006</v>
      </c>
      <c r="K1494" s="22" t="str">
        <f>IF(I1494&lt;&gt;"",SUMIF(Table1[Codigo_servico],A1494,Table1[Subtotal_insumo]),"")</f>
        <v/>
      </c>
      <c r="L1494" s="18">
        <f>IF(Table1[[#This Row],[Ordem_insumos]]&lt;&gt;0,VLOOKUP(Table1[[#This Row],[Codigo_servico]],Preencher_Orcamento!$B:$D,3,FALSE)*Table1[[#This Row],[Qtde_insumo]],"")</f>
        <v>0</v>
      </c>
      <c r="M1494" s="18">
        <f>IF(Table1[[#This Row],[Ordem_insumos]]&lt;&gt;0,VLOOKUP(Table1[[#This Row],[Codigo_servico]],Preencher_Orcamento!$B:$D,3,FALSE)*Table1[[#This Row],[Subtotal_insumo]],"")</f>
        <v>0</v>
      </c>
    </row>
    <row r="1495" spans="1:13" ht="26.25" x14ac:dyDescent="0.25">
      <c r="A1495" s="6">
        <v>60221</v>
      </c>
      <c r="B1495" s="126">
        <v>7</v>
      </c>
      <c r="C1495" s="133"/>
      <c r="D1495" s="134">
        <v>19030</v>
      </c>
      <c r="E1495" s="7" t="s">
        <v>413</v>
      </c>
      <c r="F1495" s="8" t="s">
        <v>197</v>
      </c>
      <c r="G1495" s="18">
        <f>IFERROR(VLOOKUP(Table1[[#This Row],[Codigo_insumo]],BD_Insumos!$B:$E,4),"")</f>
        <v>19.3</v>
      </c>
      <c r="H1495" s="140">
        <v>3.3E-3</v>
      </c>
      <c r="I1495" s="9"/>
      <c r="J1495" s="23">
        <f t="shared" si="23"/>
        <v>6.3689999999999997E-2</v>
      </c>
      <c r="K1495" s="22" t="str">
        <f>IF(I1495&lt;&gt;"",SUMIF(Table1[Codigo_servico],A1495,Table1[Subtotal_insumo]),"")</f>
        <v/>
      </c>
      <c r="L1495" s="18">
        <f>IF(Table1[[#This Row],[Ordem_insumos]]&lt;&gt;0,VLOOKUP(Table1[[#This Row],[Codigo_servico]],Preencher_Orcamento!$B:$D,3,FALSE)*Table1[[#This Row],[Qtde_insumo]],"")</f>
        <v>0</v>
      </c>
      <c r="M1495" s="18">
        <f>IF(Table1[[#This Row],[Ordem_insumos]]&lt;&gt;0,VLOOKUP(Table1[[#This Row],[Codigo_servico]],Preencher_Orcamento!$B:$D,3,FALSE)*Table1[[#This Row],[Subtotal_insumo]],"")</f>
        <v>0</v>
      </c>
    </row>
    <row r="1496" spans="1:13" x14ac:dyDescent="0.25">
      <c r="A1496" s="3">
        <v>60222</v>
      </c>
      <c r="B1496" s="125">
        <v>0</v>
      </c>
      <c r="C1496" s="131" t="s">
        <v>2687</v>
      </c>
      <c r="D1496" s="132"/>
      <c r="E1496" s="4"/>
      <c r="F1496" s="4"/>
      <c r="G1496" s="17" t="str">
        <f>IFERROR(VLOOKUP(Table1[[#This Row],[Codigo_insumo]],BD_Insumos!$B:$E,4),"")</f>
        <v/>
      </c>
      <c r="H1496" s="139"/>
      <c r="I1496" s="5" t="s">
        <v>170</v>
      </c>
      <c r="J1496" s="20" t="str">
        <f t="shared" si="23"/>
        <v/>
      </c>
      <c r="K1496" s="21">
        <f>IF(I1496&lt;&gt;"",SUMIF(Table1[Codigo_servico],A1496,Table1[Subtotal_insumo]),"")</f>
        <v>36.83947632609501</v>
      </c>
      <c r="L1496" s="17" t="str">
        <f>IF(Table1[[#This Row],[Ordem_insumos]]&lt;&gt;0,VLOOKUP(Table1[[#This Row],[Codigo_servico]],Preencher_Orcamento!$B:$D,3,FALSE)*Table1[[#This Row],[Qtde_insumo]],"")</f>
        <v/>
      </c>
      <c r="M1496" s="17" t="str">
        <f>IF(Table1[[#This Row],[Ordem_insumos]]&lt;&gt;0,VLOOKUP(Table1[[#This Row],[Codigo_servico]],Preencher_Orcamento!$B:$D,3,FALSE)*Table1[[#This Row],[Subtotal_insumo]],"")</f>
        <v/>
      </c>
    </row>
    <row r="1497" spans="1:13" x14ac:dyDescent="0.25">
      <c r="A1497" s="6">
        <v>60222</v>
      </c>
      <c r="B1497" s="126">
        <v>1</v>
      </c>
      <c r="C1497" s="133"/>
      <c r="D1497" s="134">
        <v>17550</v>
      </c>
      <c r="E1497" s="7" t="s">
        <v>389</v>
      </c>
      <c r="F1497" s="8" t="s">
        <v>457</v>
      </c>
      <c r="G1497" s="16">
        <f>IFERROR(VLOOKUP(Table1[[#This Row],[Codigo_insumo]],BD_Insumos!$B:$E,4),"")</f>
        <v>1.1669</v>
      </c>
      <c r="H1497" s="140">
        <v>0.97</v>
      </c>
      <c r="I1497" s="9"/>
      <c r="J1497" s="22">
        <f t="shared" si="23"/>
        <v>1.131893</v>
      </c>
      <c r="K1497" s="22" t="str">
        <f>IF(I1497&lt;&gt;"",SUMIF(Table1[Codigo_servico],A1497,Table1[Subtotal_insumo]),"")</f>
        <v/>
      </c>
      <c r="L1497" s="16">
        <f>IF(Table1[[#This Row],[Ordem_insumos]]&lt;&gt;0,VLOOKUP(Table1[[#This Row],[Codigo_servico]],Preencher_Orcamento!$B:$D,3,FALSE)*Table1[[#This Row],[Qtde_insumo]],"")</f>
        <v>0</v>
      </c>
      <c r="M1497" s="16">
        <f>IF(Table1[[#This Row],[Ordem_insumos]]&lt;&gt;0,VLOOKUP(Table1[[#This Row],[Codigo_servico]],Preencher_Orcamento!$B:$D,3,FALSE)*Table1[[#This Row],[Subtotal_insumo]],"")</f>
        <v>0</v>
      </c>
    </row>
    <row r="1498" spans="1:13" x14ac:dyDescent="0.25">
      <c r="A1498" s="6">
        <v>60222</v>
      </c>
      <c r="B1498" s="126">
        <v>2</v>
      </c>
      <c r="C1498" s="133"/>
      <c r="D1498" s="134">
        <v>2224</v>
      </c>
      <c r="E1498" s="7" t="s">
        <v>2241</v>
      </c>
      <c r="F1498" s="8" t="s">
        <v>2140</v>
      </c>
      <c r="G1498" s="16">
        <f>IFERROR(VLOOKUP(Table1[[#This Row],[Codigo_insumo]],BD_Insumos!$B:$E,4),"")</f>
        <v>17.481957498567066</v>
      </c>
      <c r="H1498" s="140">
        <v>0.35</v>
      </c>
      <c r="I1498" s="9"/>
      <c r="J1498" s="22">
        <f t="shared" si="23"/>
        <v>6.118685124498473</v>
      </c>
      <c r="K1498" s="22" t="str">
        <f>IF(I1498&lt;&gt;"",SUMIF(Table1[Codigo_servico],A1498,Table1[Subtotal_insumo]),"")</f>
        <v/>
      </c>
      <c r="L1498" s="16">
        <f>IF(Table1[[#This Row],[Ordem_insumos]]&lt;&gt;0,VLOOKUP(Table1[[#This Row],[Codigo_servico]],Preencher_Orcamento!$B:$D,3,FALSE)*Table1[[#This Row],[Qtde_insumo]],"")</f>
        <v>0</v>
      </c>
      <c r="M1498" s="16">
        <f>IF(Table1[[#This Row],[Ordem_insumos]]&lt;&gt;0,VLOOKUP(Table1[[#This Row],[Codigo_servico]],Preencher_Orcamento!$B:$D,3,FALSE)*Table1[[#This Row],[Subtotal_insumo]],"")</f>
        <v>0</v>
      </c>
    </row>
    <row r="1499" spans="1:13" ht="26.25" x14ac:dyDescent="0.25">
      <c r="A1499" s="6">
        <v>60222</v>
      </c>
      <c r="B1499" s="126">
        <v>3</v>
      </c>
      <c r="C1499" s="133"/>
      <c r="D1499" s="134">
        <v>19030</v>
      </c>
      <c r="E1499" s="7" t="s">
        <v>413</v>
      </c>
      <c r="F1499" s="8" t="s">
        <v>197</v>
      </c>
      <c r="G1499" s="18">
        <f>IFERROR(VLOOKUP(Table1[[#This Row],[Codigo_insumo]],BD_Insumos!$B:$E,4),"")</f>
        <v>19.3</v>
      </c>
      <c r="H1499" s="140">
        <v>3.3E-3</v>
      </c>
      <c r="I1499" s="9"/>
      <c r="J1499" s="23">
        <f t="shared" si="23"/>
        <v>6.3689999999999997E-2</v>
      </c>
      <c r="K1499" s="22" t="str">
        <f>IF(I1499&lt;&gt;"",SUMIF(Table1[Codigo_servico],A1499,Table1[Subtotal_insumo]),"")</f>
        <v/>
      </c>
      <c r="L1499" s="18">
        <f>IF(Table1[[#This Row],[Ordem_insumos]]&lt;&gt;0,VLOOKUP(Table1[[#This Row],[Codigo_servico]],Preencher_Orcamento!$B:$D,3,FALSE)*Table1[[#This Row],[Qtde_insumo]],"")</f>
        <v>0</v>
      </c>
      <c r="M1499" s="18">
        <f>IF(Table1[[#This Row],[Ordem_insumos]]&lt;&gt;0,VLOOKUP(Table1[[#This Row],[Codigo_servico]],Preencher_Orcamento!$B:$D,3,FALSE)*Table1[[#This Row],[Subtotal_insumo]],"")</f>
        <v>0</v>
      </c>
    </row>
    <row r="1500" spans="1:13" ht="26.25" x14ac:dyDescent="0.25">
      <c r="A1500" s="6">
        <v>60222</v>
      </c>
      <c r="B1500" s="126">
        <v>4</v>
      </c>
      <c r="C1500" s="133"/>
      <c r="D1500" s="134">
        <v>17046</v>
      </c>
      <c r="E1500" s="7" t="s">
        <v>379</v>
      </c>
      <c r="F1500" s="8" t="s">
        <v>457</v>
      </c>
      <c r="G1500" s="18">
        <f>IFERROR(VLOOKUP(Table1[[#This Row],[Codigo_insumo]],BD_Insumos!$B:$E,4),"")</f>
        <v>1.3055000000000001</v>
      </c>
      <c r="H1500" s="140">
        <v>0.33</v>
      </c>
      <c r="I1500" s="9"/>
      <c r="J1500" s="23">
        <f t="shared" si="23"/>
        <v>0.43081500000000006</v>
      </c>
      <c r="K1500" s="22" t="str">
        <f>IF(I1500&lt;&gt;"",SUMIF(Table1[Codigo_servico],A1500,Table1[Subtotal_insumo]),"")</f>
        <v/>
      </c>
      <c r="L1500" s="18">
        <f>IF(Table1[[#This Row],[Ordem_insumos]]&lt;&gt;0,VLOOKUP(Table1[[#This Row],[Codigo_servico]],Preencher_Orcamento!$B:$D,3,FALSE)*Table1[[#This Row],[Qtde_insumo]],"")</f>
        <v>0</v>
      </c>
      <c r="M1500" s="18">
        <f>IF(Table1[[#This Row],[Ordem_insumos]]&lt;&gt;0,VLOOKUP(Table1[[#This Row],[Codigo_servico]],Preencher_Orcamento!$B:$D,3,FALSE)*Table1[[#This Row],[Subtotal_insumo]],"")</f>
        <v>0</v>
      </c>
    </row>
    <row r="1501" spans="1:13" ht="26.25" x14ac:dyDescent="0.25">
      <c r="A1501" s="6">
        <v>60222</v>
      </c>
      <c r="B1501" s="126">
        <v>5</v>
      </c>
      <c r="C1501" s="133"/>
      <c r="D1501" s="134">
        <v>16091</v>
      </c>
      <c r="E1501" s="7" t="s">
        <v>341</v>
      </c>
      <c r="F1501" s="8" t="s">
        <v>170</v>
      </c>
      <c r="G1501" s="18">
        <f>IFERROR(VLOOKUP(Table1[[#This Row],[Codigo_insumo]],BD_Insumos!$B:$E,4),"")</f>
        <v>21.431899999999999</v>
      </c>
      <c r="H1501" s="140">
        <v>1.1499999999999999</v>
      </c>
      <c r="I1501" s="9"/>
      <c r="J1501" s="23">
        <f t="shared" si="23"/>
        <v>24.646684999999998</v>
      </c>
      <c r="K1501" s="22" t="str">
        <f>IF(I1501&lt;&gt;"",SUMIF(Table1[Codigo_servico],A1501,Table1[Subtotal_insumo]),"")</f>
        <v/>
      </c>
      <c r="L1501" s="18">
        <f>IF(Table1[[#This Row],[Ordem_insumos]]&lt;&gt;0,VLOOKUP(Table1[[#This Row],[Codigo_servico]],Preencher_Orcamento!$B:$D,3,FALSE)*Table1[[#This Row],[Qtde_insumo]],"")</f>
        <v>0</v>
      </c>
      <c r="M1501" s="18">
        <f>IF(Table1[[#This Row],[Ordem_insumos]]&lt;&gt;0,VLOOKUP(Table1[[#This Row],[Codigo_servico]],Preencher_Orcamento!$B:$D,3,FALSE)*Table1[[#This Row],[Subtotal_insumo]],"")</f>
        <v>0</v>
      </c>
    </row>
    <row r="1502" spans="1:13" ht="26.25" x14ac:dyDescent="0.25">
      <c r="A1502" s="6">
        <v>60222</v>
      </c>
      <c r="B1502" s="126">
        <v>6</v>
      </c>
      <c r="C1502" s="133"/>
      <c r="D1502" s="134">
        <v>17010</v>
      </c>
      <c r="E1502" s="7" t="s">
        <v>371</v>
      </c>
      <c r="F1502" s="8" t="s">
        <v>457</v>
      </c>
      <c r="G1502" s="18">
        <f>IFERROR(VLOOKUP(Table1[[#This Row],[Codigo_insumo]],BD_Insumos!$B:$E,4),"")</f>
        <v>8.4699999999999998E-2</v>
      </c>
      <c r="H1502" s="140">
        <v>0.33</v>
      </c>
      <c r="I1502" s="9"/>
      <c r="J1502" s="23">
        <f t="shared" si="23"/>
        <v>2.7951E-2</v>
      </c>
      <c r="K1502" s="22" t="str">
        <f>IF(I1502&lt;&gt;"",SUMIF(Table1[Codigo_servico],A1502,Table1[Subtotal_insumo]),"")</f>
        <v/>
      </c>
      <c r="L1502" s="18">
        <f>IF(Table1[[#This Row],[Ordem_insumos]]&lt;&gt;0,VLOOKUP(Table1[[#This Row],[Codigo_servico]],Preencher_Orcamento!$B:$D,3,FALSE)*Table1[[#This Row],[Qtde_insumo]],"")</f>
        <v>0</v>
      </c>
      <c r="M1502" s="18">
        <f>IF(Table1[[#This Row],[Ordem_insumos]]&lt;&gt;0,VLOOKUP(Table1[[#This Row],[Codigo_servico]],Preencher_Orcamento!$B:$D,3,FALSE)*Table1[[#This Row],[Subtotal_insumo]],"")</f>
        <v>0</v>
      </c>
    </row>
    <row r="1503" spans="1:13" x14ac:dyDescent="0.25">
      <c r="A1503" s="6">
        <v>60222</v>
      </c>
      <c r="B1503" s="126">
        <v>7</v>
      </c>
      <c r="C1503" s="133"/>
      <c r="D1503" s="134">
        <v>2099</v>
      </c>
      <c r="E1503" s="7" t="s">
        <v>2205</v>
      </c>
      <c r="F1503" s="8" t="s">
        <v>2140</v>
      </c>
      <c r="G1503" s="18">
        <f>IFERROR(VLOOKUP(Table1[[#This Row],[Codigo_insumo]],BD_Insumos!$B:$E,4),"")</f>
        <v>12.627877718847255</v>
      </c>
      <c r="H1503" s="140">
        <v>0.35</v>
      </c>
      <c r="I1503" s="9"/>
      <c r="J1503" s="23">
        <f t="shared" si="23"/>
        <v>4.4197572015965392</v>
      </c>
      <c r="K1503" s="22" t="str">
        <f>IF(I1503&lt;&gt;"",SUMIF(Table1[Codigo_servico],A1503,Table1[Subtotal_insumo]),"")</f>
        <v/>
      </c>
      <c r="L1503" s="18">
        <f>IF(Table1[[#This Row],[Ordem_insumos]]&lt;&gt;0,VLOOKUP(Table1[[#This Row],[Codigo_servico]],Preencher_Orcamento!$B:$D,3,FALSE)*Table1[[#This Row],[Qtde_insumo]],"")</f>
        <v>0</v>
      </c>
      <c r="M1503" s="18">
        <f>IF(Table1[[#This Row],[Ordem_insumos]]&lt;&gt;0,VLOOKUP(Table1[[#This Row],[Codigo_servico]],Preencher_Orcamento!$B:$D,3,FALSE)*Table1[[#This Row],[Subtotal_insumo]],"")</f>
        <v>0</v>
      </c>
    </row>
    <row r="1504" spans="1:13" x14ac:dyDescent="0.25">
      <c r="A1504" s="3">
        <v>60223</v>
      </c>
      <c r="B1504" s="125">
        <v>0</v>
      </c>
      <c r="C1504" s="131" t="s">
        <v>2688</v>
      </c>
      <c r="D1504" s="132"/>
      <c r="E1504" s="4"/>
      <c r="F1504" s="4"/>
      <c r="G1504" s="17" t="str">
        <f>IFERROR(VLOOKUP(Table1[[#This Row],[Codigo_insumo]],BD_Insumos!$B:$E,4),"")</f>
        <v/>
      </c>
      <c r="H1504" s="139"/>
      <c r="I1504" s="5" t="s">
        <v>170</v>
      </c>
      <c r="J1504" s="20" t="str">
        <f t="shared" si="23"/>
        <v/>
      </c>
      <c r="K1504" s="21">
        <f>IF(I1504&lt;&gt;"",SUMIF(Table1[Codigo_servico],A1504,Table1[Subtotal_insumo]),"")</f>
        <v>61.981504925224293</v>
      </c>
      <c r="L1504" s="17" t="str">
        <f>IF(Table1[[#This Row],[Ordem_insumos]]&lt;&gt;0,VLOOKUP(Table1[[#This Row],[Codigo_servico]],Preencher_Orcamento!$B:$D,3,FALSE)*Table1[[#This Row],[Qtde_insumo]],"")</f>
        <v/>
      </c>
      <c r="M1504" s="17" t="str">
        <f>IF(Table1[[#This Row],[Ordem_insumos]]&lt;&gt;0,VLOOKUP(Table1[[#This Row],[Codigo_servico]],Preencher_Orcamento!$B:$D,3,FALSE)*Table1[[#This Row],[Subtotal_insumo]],"")</f>
        <v/>
      </c>
    </row>
    <row r="1505" spans="1:13" x14ac:dyDescent="0.25">
      <c r="A1505" s="6">
        <v>60223</v>
      </c>
      <c r="B1505" s="126">
        <v>1</v>
      </c>
      <c r="C1505" s="133"/>
      <c r="D1505" s="134">
        <v>2099</v>
      </c>
      <c r="E1505" s="7" t="s">
        <v>2205</v>
      </c>
      <c r="F1505" s="8" t="s">
        <v>2140</v>
      </c>
      <c r="G1505" s="16">
        <f>IFERROR(VLOOKUP(Table1[[#This Row],[Codigo_insumo]],BD_Insumos!$B:$E,4),"")</f>
        <v>12.627877718847255</v>
      </c>
      <c r="H1505" s="140">
        <v>0.3</v>
      </c>
      <c r="I1505" s="9"/>
      <c r="J1505" s="22">
        <f t="shared" si="23"/>
        <v>3.7883633156541765</v>
      </c>
      <c r="K1505" s="22" t="str">
        <f>IF(I1505&lt;&gt;"",SUMIF(Table1[Codigo_servico],A1505,Table1[Subtotal_insumo]),"")</f>
        <v/>
      </c>
      <c r="L1505" s="16">
        <f>IF(Table1[[#This Row],[Ordem_insumos]]&lt;&gt;0,VLOOKUP(Table1[[#This Row],[Codigo_servico]],Preencher_Orcamento!$B:$D,3,FALSE)*Table1[[#This Row],[Qtde_insumo]],"")</f>
        <v>0</v>
      </c>
      <c r="M1505" s="16">
        <f>IF(Table1[[#This Row],[Ordem_insumos]]&lt;&gt;0,VLOOKUP(Table1[[#This Row],[Codigo_servico]],Preencher_Orcamento!$B:$D,3,FALSE)*Table1[[#This Row],[Subtotal_insumo]],"")</f>
        <v>0</v>
      </c>
    </row>
    <row r="1506" spans="1:13" ht="26.25" x14ac:dyDescent="0.25">
      <c r="A1506" s="6">
        <v>60223</v>
      </c>
      <c r="B1506" s="126">
        <v>2</v>
      </c>
      <c r="C1506" s="133"/>
      <c r="D1506" s="134">
        <v>17046</v>
      </c>
      <c r="E1506" s="7" t="s">
        <v>379</v>
      </c>
      <c r="F1506" s="8" t="s">
        <v>457</v>
      </c>
      <c r="G1506" s="16">
        <f>IFERROR(VLOOKUP(Table1[[#This Row],[Codigo_insumo]],BD_Insumos!$B:$E,4),"")</f>
        <v>1.3055000000000001</v>
      </c>
      <c r="H1506" s="140">
        <v>0.9</v>
      </c>
      <c r="I1506" s="9"/>
      <c r="J1506" s="22">
        <f t="shared" si="23"/>
        <v>1.1749500000000002</v>
      </c>
      <c r="K1506" s="22" t="str">
        <f>IF(I1506&lt;&gt;"",SUMIF(Table1[Codigo_servico],A1506,Table1[Subtotal_insumo]),"")</f>
        <v/>
      </c>
      <c r="L1506" s="16">
        <f>IF(Table1[[#This Row],[Ordem_insumos]]&lt;&gt;0,VLOOKUP(Table1[[#This Row],[Codigo_servico]],Preencher_Orcamento!$B:$D,3,FALSE)*Table1[[#This Row],[Qtde_insumo]],"")</f>
        <v>0</v>
      </c>
      <c r="M1506" s="16">
        <f>IF(Table1[[#This Row],[Ordem_insumos]]&lt;&gt;0,VLOOKUP(Table1[[#This Row],[Codigo_servico]],Preencher_Orcamento!$B:$D,3,FALSE)*Table1[[#This Row],[Subtotal_insumo]],"")</f>
        <v>0</v>
      </c>
    </row>
    <row r="1507" spans="1:13" ht="26.25" x14ac:dyDescent="0.25">
      <c r="A1507" s="6">
        <v>60223</v>
      </c>
      <c r="B1507" s="126">
        <v>3</v>
      </c>
      <c r="C1507" s="133"/>
      <c r="D1507" s="134">
        <v>16092</v>
      </c>
      <c r="E1507" s="7" t="s">
        <v>342</v>
      </c>
      <c r="F1507" s="8" t="s">
        <v>170</v>
      </c>
      <c r="G1507" s="18">
        <f>IFERROR(VLOOKUP(Table1[[#This Row],[Codigo_insumo]],BD_Insumos!$B:$E,4),"")</f>
        <v>48.040500000000002</v>
      </c>
      <c r="H1507" s="140">
        <v>1.0549999999999999</v>
      </c>
      <c r="I1507" s="9"/>
      <c r="J1507" s="23">
        <f t="shared" si="23"/>
        <v>50.682727499999999</v>
      </c>
      <c r="K1507" s="22" t="str">
        <f>IF(I1507&lt;&gt;"",SUMIF(Table1[Codigo_servico],A1507,Table1[Subtotal_insumo]),"")</f>
        <v/>
      </c>
      <c r="L1507" s="18">
        <f>IF(Table1[[#This Row],[Ordem_insumos]]&lt;&gt;0,VLOOKUP(Table1[[#This Row],[Codigo_servico]],Preencher_Orcamento!$B:$D,3,FALSE)*Table1[[#This Row],[Qtde_insumo]],"")</f>
        <v>0</v>
      </c>
      <c r="M1507" s="18">
        <f>IF(Table1[[#This Row],[Ordem_insumos]]&lt;&gt;0,VLOOKUP(Table1[[#This Row],[Codigo_servico]],Preencher_Orcamento!$B:$D,3,FALSE)*Table1[[#This Row],[Subtotal_insumo]],"")</f>
        <v>0</v>
      </c>
    </row>
    <row r="1508" spans="1:13" ht="26.25" x14ac:dyDescent="0.25">
      <c r="A1508" s="6">
        <v>60223</v>
      </c>
      <c r="B1508" s="126">
        <v>4</v>
      </c>
      <c r="C1508" s="133"/>
      <c r="D1508" s="134">
        <v>16554</v>
      </c>
      <c r="E1508" s="7" t="s">
        <v>364</v>
      </c>
      <c r="F1508" s="8" t="s">
        <v>457</v>
      </c>
      <c r="G1508" s="18">
        <f>IFERROR(VLOOKUP(Table1[[#This Row],[Codigo_insumo]],BD_Insumos!$B:$E,4),"")</f>
        <v>0.65149999999999997</v>
      </c>
      <c r="H1508" s="140">
        <v>0.26</v>
      </c>
      <c r="I1508" s="9"/>
      <c r="J1508" s="23">
        <f t="shared" si="23"/>
        <v>0.16938999999999999</v>
      </c>
      <c r="K1508" s="22" t="str">
        <f>IF(I1508&lt;&gt;"",SUMIF(Table1[Codigo_servico],A1508,Table1[Subtotal_insumo]),"")</f>
        <v/>
      </c>
      <c r="L1508" s="18">
        <f>IF(Table1[[#This Row],[Ordem_insumos]]&lt;&gt;0,VLOOKUP(Table1[[#This Row],[Codigo_servico]],Preencher_Orcamento!$B:$D,3,FALSE)*Table1[[#This Row],[Qtde_insumo]],"")</f>
        <v>0</v>
      </c>
      <c r="M1508" s="18">
        <f>IF(Table1[[#This Row],[Ordem_insumos]]&lt;&gt;0,VLOOKUP(Table1[[#This Row],[Codigo_servico]],Preencher_Orcamento!$B:$D,3,FALSE)*Table1[[#This Row],[Subtotal_insumo]],"")</f>
        <v>0</v>
      </c>
    </row>
    <row r="1509" spans="1:13" ht="26.25" x14ac:dyDescent="0.25">
      <c r="A1509" s="6">
        <v>60223</v>
      </c>
      <c r="B1509" s="126">
        <v>5</v>
      </c>
      <c r="C1509" s="133"/>
      <c r="D1509" s="134">
        <v>16560</v>
      </c>
      <c r="E1509" s="7" t="s">
        <v>366</v>
      </c>
      <c r="F1509" s="8" t="s">
        <v>457</v>
      </c>
      <c r="G1509" s="18">
        <f>IFERROR(VLOOKUP(Table1[[#This Row],[Codigo_insumo]],BD_Insumos!$B:$E,4),"")</f>
        <v>2.3359999999999999</v>
      </c>
      <c r="H1509" s="140">
        <v>0.26</v>
      </c>
      <c r="I1509" s="9"/>
      <c r="J1509" s="23">
        <f t="shared" si="23"/>
        <v>0.60736000000000001</v>
      </c>
      <c r="K1509" s="22" t="str">
        <f>IF(I1509&lt;&gt;"",SUMIF(Table1[Codigo_servico],A1509,Table1[Subtotal_insumo]),"")</f>
        <v/>
      </c>
      <c r="L1509" s="18">
        <f>IF(Table1[[#This Row],[Ordem_insumos]]&lt;&gt;0,VLOOKUP(Table1[[#This Row],[Codigo_servico]],Preencher_Orcamento!$B:$D,3,FALSE)*Table1[[#This Row],[Qtde_insumo]],"")</f>
        <v>0</v>
      </c>
      <c r="M1509" s="18">
        <f>IF(Table1[[#This Row],[Ordem_insumos]]&lt;&gt;0,VLOOKUP(Table1[[#This Row],[Codigo_servico]],Preencher_Orcamento!$B:$D,3,FALSE)*Table1[[#This Row],[Subtotal_insumo]],"")</f>
        <v>0</v>
      </c>
    </row>
    <row r="1510" spans="1:13" ht="26.25" x14ac:dyDescent="0.25">
      <c r="A1510" s="6">
        <v>60223</v>
      </c>
      <c r="B1510" s="126">
        <v>6</v>
      </c>
      <c r="C1510" s="133"/>
      <c r="D1510" s="134">
        <v>17010</v>
      </c>
      <c r="E1510" s="7" t="s">
        <v>371</v>
      </c>
      <c r="F1510" s="8" t="s">
        <v>457</v>
      </c>
      <c r="G1510" s="18">
        <f>IFERROR(VLOOKUP(Table1[[#This Row],[Codigo_insumo]],BD_Insumos!$B:$E,4),"")</f>
        <v>8.4699999999999998E-2</v>
      </c>
      <c r="H1510" s="140">
        <v>0.9</v>
      </c>
      <c r="I1510" s="9"/>
      <c r="J1510" s="23">
        <f t="shared" si="23"/>
        <v>7.6230000000000006E-2</v>
      </c>
      <c r="K1510" s="22" t="str">
        <f>IF(I1510&lt;&gt;"",SUMIF(Table1[Codigo_servico],A1510,Table1[Subtotal_insumo]),"")</f>
        <v/>
      </c>
      <c r="L1510" s="18">
        <f>IF(Table1[[#This Row],[Ordem_insumos]]&lt;&gt;0,VLOOKUP(Table1[[#This Row],[Codigo_servico]],Preencher_Orcamento!$B:$D,3,FALSE)*Table1[[#This Row],[Qtde_insumo]],"")</f>
        <v>0</v>
      </c>
      <c r="M1510" s="18">
        <f>IF(Table1[[#This Row],[Ordem_insumos]]&lt;&gt;0,VLOOKUP(Table1[[#This Row],[Codigo_servico]],Preencher_Orcamento!$B:$D,3,FALSE)*Table1[[#This Row],[Subtotal_insumo]],"")</f>
        <v>0</v>
      </c>
    </row>
    <row r="1511" spans="1:13" x14ac:dyDescent="0.25">
      <c r="A1511" s="6">
        <v>60223</v>
      </c>
      <c r="B1511" s="126">
        <v>7</v>
      </c>
      <c r="C1511" s="133"/>
      <c r="D1511" s="134">
        <v>2224</v>
      </c>
      <c r="E1511" s="7" t="s">
        <v>2241</v>
      </c>
      <c r="F1511" s="8" t="s">
        <v>2140</v>
      </c>
      <c r="G1511" s="18">
        <f>IFERROR(VLOOKUP(Table1[[#This Row],[Codigo_insumo]],BD_Insumos!$B:$E,4),"")</f>
        <v>17.481957498567066</v>
      </c>
      <c r="H1511" s="140">
        <v>0.3</v>
      </c>
      <c r="I1511" s="9"/>
      <c r="J1511" s="23">
        <f t="shared" si="23"/>
        <v>5.2445872495701193</v>
      </c>
      <c r="K1511" s="22" t="str">
        <f>IF(I1511&lt;&gt;"",SUMIF(Table1[Codigo_servico],A1511,Table1[Subtotal_insumo]),"")</f>
        <v/>
      </c>
      <c r="L1511" s="18">
        <f>IF(Table1[[#This Row],[Ordem_insumos]]&lt;&gt;0,VLOOKUP(Table1[[#This Row],[Codigo_servico]],Preencher_Orcamento!$B:$D,3,FALSE)*Table1[[#This Row],[Qtde_insumo]],"")</f>
        <v>0</v>
      </c>
      <c r="M1511" s="18">
        <f>IF(Table1[[#This Row],[Ordem_insumos]]&lt;&gt;0,VLOOKUP(Table1[[#This Row],[Codigo_servico]],Preencher_Orcamento!$B:$D,3,FALSE)*Table1[[#This Row],[Subtotal_insumo]],"")</f>
        <v>0</v>
      </c>
    </row>
    <row r="1512" spans="1:13" x14ac:dyDescent="0.25">
      <c r="A1512" s="6">
        <v>60223</v>
      </c>
      <c r="B1512" s="126">
        <v>8</v>
      </c>
      <c r="C1512" s="133"/>
      <c r="D1512" s="134">
        <v>19070</v>
      </c>
      <c r="E1512" s="7" t="s">
        <v>418</v>
      </c>
      <c r="F1512" s="8" t="s">
        <v>197</v>
      </c>
      <c r="G1512" s="18">
        <f>IFERROR(VLOOKUP(Table1[[#This Row],[Codigo_insumo]],BD_Insumos!$B:$E,4),"")</f>
        <v>44.886200000000002</v>
      </c>
      <c r="H1512" s="140">
        <v>5.3E-3</v>
      </c>
      <c r="I1512" s="9"/>
      <c r="J1512" s="23">
        <f t="shared" si="23"/>
        <v>0.23789686000000002</v>
      </c>
      <c r="K1512" s="22" t="str">
        <f>IF(I1512&lt;&gt;"",SUMIF(Table1[Codigo_servico],A1512,Table1[Subtotal_insumo]),"")</f>
        <v/>
      </c>
      <c r="L1512" s="18">
        <f>IF(Table1[[#This Row],[Ordem_insumos]]&lt;&gt;0,VLOOKUP(Table1[[#This Row],[Codigo_servico]],Preencher_Orcamento!$B:$D,3,FALSE)*Table1[[#This Row],[Qtde_insumo]],"")</f>
        <v>0</v>
      </c>
      <c r="M1512" s="18">
        <f>IF(Table1[[#This Row],[Ordem_insumos]]&lt;&gt;0,VLOOKUP(Table1[[#This Row],[Codigo_servico]],Preencher_Orcamento!$B:$D,3,FALSE)*Table1[[#This Row],[Subtotal_insumo]],"")</f>
        <v>0</v>
      </c>
    </row>
    <row r="1513" spans="1:13" x14ac:dyDescent="0.25">
      <c r="A1513" s="3">
        <v>60225</v>
      </c>
      <c r="B1513" s="125">
        <v>0</v>
      </c>
      <c r="C1513" s="131" t="s">
        <v>2689</v>
      </c>
      <c r="D1513" s="132"/>
      <c r="E1513" s="4"/>
      <c r="F1513" s="4"/>
      <c r="G1513" s="17" t="str">
        <f>IFERROR(VLOOKUP(Table1[[#This Row],[Codigo_insumo]],BD_Insumos!$B:$E,4),"")</f>
        <v/>
      </c>
      <c r="H1513" s="139"/>
      <c r="I1513" s="5" t="s">
        <v>170</v>
      </c>
      <c r="J1513" s="20" t="str">
        <f t="shared" si="23"/>
        <v/>
      </c>
      <c r="K1513" s="21">
        <f>IF(I1513&lt;&gt;"",SUMIF(Table1[Codigo_servico],A1513,Table1[Subtotal_insumo]),"")</f>
        <v>54.873770105224303</v>
      </c>
      <c r="L1513" s="17" t="str">
        <f>IF(Table1[[#This Row],[Ordem_insumos]]&lt;&gt;0,VLOOKUP(Table1[[#This Row],[Codigo_servico]],Preencher_Orcamento!$B:$D,3,FALSE)*Table1[[#This Row],[Qtde_insumo]],"")</f>
        <v/>
      </c>
      <c r="M1513" s="17" t="str">
        <f>IF(Table1[[#This Row],[Ordem_insumos]]&lt;&gt;0,VLOOKUP(Table1[[#This Row],[Codigo_servico]],Preencher_Orcamento!$B:$D,3,FALSE)*Table1[[#This Row],[Subtotal_insumo]],"")</f>
        <v/>
      </c>
    </row>
    <row r="1514" spans="1:13" ht="26.25" x14ac:dyDescent="0.25">
      <c r="A1514" s="6">
        <v>60225</v>
      </c>
      <c r="B1514" s="126">
        <v>1</v>
      </c>
      <c r="C1514" s="133"/>
      <c r="D1514" s="134">
        <v>17065</v>
      </c>
      <c r="E1514" s="7" t="s">
        <v>380</v>
      </c>
      <c r="F1514" s="8" t="s">
        <v>457</v>
      </c>
      <c r="G1514" s="16">
        <f>IFERROR(VLOOKUP(Table1[[#This Row],[Codigo_insumo]],BD_Insumos!$B:$E,4),"")</f>
        <v>15.8263</v>
      </c>
      <c r="H1514" s="140">
        <v>0.03</v>
      </c>
      <c r="I1514" s="9"/>
      <c r="J1514" s="22">
        <f t="shared" si="23"/>
        <v>0.47478899999999996</v>
      </c>
      <c r="K1514" s="22" t="str">
        <f>IF(I1514&lt;&gt;"",SUMIF(Table1[Codigo_servico],A1514,Table1[Subtotal_insumo]),"")</f>
        <v/>
      </c>
      <c r="L1514" s="16">
        <f>IF(Table1[[#This Row],[Ordem_insumos]]&lt;&gt;0,VLOOKUP(Table1[[#This Row],[Codigo_servico]],Preencher_Orcamento!$B:$D,3,FALSE)*Table1[[#This Row],[Qtde_insumo]],"")</f>
        <v>0</v>
      </c>
      <c r="M1514" s="16">
        <f>IF(Table1[[#This Row],[Ordem_insumos]]&lt;&gt;0,VLOOKUP(Table1[[#This Row],[Codigo_servico]],Preencher_Orcamento!$B:$D,3,FALSE)*Table1[[#This Row],[Subtotal_insumo]],"")</f>
        <v>0</v>
      </c>
    </row>
    <row r="1515" spans="1:13" x14ac:dyDescent="0.25">
      <c r="A1515" s="6">
        <v>60225</v>
      </c>
      <c r="B1515" s="126">
        <v>2</v>
      </c>
      <c r="C1515" s="133"/>
      <c r="D1515" s="134">
        <v>2099</v>
      </c>
      <c r="E1515" s="7" t="s">
        <v>2205</v>
      </c>
      <c r="F1515" s="8" t="s">
        <v>2140</v>
      </c>
      <c r="G1515" s="16">
        <f>IFERROR(VLOOKUP(Table1[[#This Row],[Codigo_insumo]],BD_Insumos!$B:$E,4),"")</f>
        <v>12.627877718847255</v>
      </c>
      <c r="H1515" s="140">
        <v>0.3</v>
      </c>
      <c r="I1515" s="9"/>
      <c r="J1515" s="22">
        <f t="shared" si="23"/>
        <v>3.7883633156541765</v>
      </c>
      <c r="K1515" s="22" t="str">
        <f>IF(I1515&lt;&gt;"",SUMIF(Table1[Codigo_servico],A1515,Table1[Subtotal_insumo]),"")</f>
        <v/>
      </c>
      <c r="L1515" s="16">
        <f>IF(Table1[[#This Row],[Ordem_insumos]]&lt;&gt;0,VLOOKUP(Table1[[#This Row],[Codigo_servico]],Preencher_Orcamento!$B:$D,3,FALSE)*Table1[[#This Row],[Qtde_insumo]],"")</f>
        <v>0</v>
      </c>
      <c r="M1515" s="16">
        <f>IF(Table1[[#This Row],[Ordem_insumos]]&lt;&gt;0,VLOOKUP(Table1[[#This Row],[Codigo_servico]],Preencher_Orcamento!$B:$D,3,FALSE)*Table1[[#This Row],[Subtotal_insumo]],"")</f>
        <v>0</v>
      </c>
    </row>
    <row r="1516" spans="1:13" x14ac:dyDescent="0.25">
      <c r="A1516" s="6">
        <v>60225</v>
      </c>
      <c r="B1516" s="126">
        <v>3</v>
      </c>
      <c r="C1516" s="133"/>
      <c r="D1516" s="134">
        <v>19070</v>
      </c>
      <c r="E1516" s="7" t="s">
        <v>418</v>
      </c>
      <c r="F1516" s="8" t="s">
        <v>197</v>
      </c>
      <c r="G1516" s="18">
        <f>IFERROR(VLOOKUP(Table1[[#This Row],[Codigo_insumo]],BD_Insumos!$B:$E,4),"")</f>
        <v>44.886200000000002</v>
      </c>
      <c r="H1516" s="140">
        <v>6.7000000000000002E-3</v>
      </c>
      <c r="I1516" s="9"/>
      <c r="J1516" s="23">
        <f t="shared" si="23"/>
        <v>0.30073754000000003</v>
      </c>
      <c r="K1516" s="22" t="str">
        <f>IF(I1516&lt;&gt;"",SUMIF(Table1[Codigo_servico],A1516,Table1[Subtotal_insumo]),"")</f>
        <v/>
      </c>
      <c r="L1516" s="18">
        <f>IF(Table1[[#This Row],[Ordem_insumos]]&lt;&gt;0,VLOOKUP(Table1[[#This Row],[Codigo_servico]],Preencher_Orcamento!$B:$D,3,FALSE)*Table1[[#This Row],[Qtde_insumo]],"")</f>
        <v>0</v>
      </c>
      <c r="M1516" s="18">
        <f>IF(Table1[[#This Row],[Ordem_insumos]]&lt;&gt;0,VLOOKUP(Table1[[#This Row],[Codigo_servico]],Preencher_Orcamento!$B:$D,3,FALSE)*Table1[[#This Row],[Subtotal_insumo]],"")</f>
        <v>0</v>
      </c>
    </row>
    <row r="1517" spans="1:13" ht="39" x14ac:dyDescent="0.25">
      <c r="A1517" s="6">
        <v>60225</v>
      </c>
      <c r="B1517" s="126">
        <v>4</v>
      </c>
      <c r="C1517" s="133"/>
      <c r="D1517" s="134">
        <v>16568</v>
      </c>
      <c r="E1517" s="7" t="s">
        <v>368</v>
      </c>
      <c r="F1517" s="8" t="s">
        <v>457</v>
      </c>
      <c r="G1517" s="18">
        <f>IFERROR(VLOOKUP(Table1[[#This Row],[Codigo_insumo]],BD_Insumos!$B:$E,4),"")</f>
        <v>1.4297</v>
      </c>
      <c r="H1517" s="140">
        <v>0.14000000000000001</v>
      </c>
      <c r="I1517" s="9"/>
      <c r="J1517" s="23">
        <f t="shared" si="23"/>
        <v>0.200158</v>
      </c>
      <c r="K1517" s="22" t="str">
        <f>IF(I1517&lt;&gt;"",SUMIF(Table1[Codigo_servico],A1517,Table1[Subtotal_insumo]),"")</f>
        <v/>
      </c>
      <c r="L1517" s="18">
        <f>IF(Table1[[#This Row],[Ordem_insumos]]&lt;&gt;0,VLOOKUP(Table1[[#This Row],[Codigo_servico]],Preencher_Orcamento!$B:$D,3,FALSE)*Table1[[#This Row],[Qtde_insumo]],"")</f>
        <v>0</v>
      </c>
      <c r="M1517" s="18">
        <f>IF(Table1[[#This Row],[Ordem_insumos]]&lt;&gt;0,VLOOKUP(Table1[[#This Row],[Codigo_servico]],Preencher_Orcamento!$B:$D,3,FALSE)*Table1[[#This Row],[Subtotal_insumo]],"")</f>
        <v>0</v>
      </c>
    </row>
    <row r="1518" spans="1:13" ht="26.25" x14ac:dyDescent="0.25">
      <c r="A1518" s="6">
        <v>60225</v>
      </c>
      <c r="B1518" s="126">
        <v>5</v>
      </c>
      <c r="C1518" s="133"/>
      <c r="D1518" s="134">
        <v>17020</v>
      </c>
      <c r="E1518" s="7" t="s">
        <v>373</v>
      </c>
      <c r="F1518" s="8" t="s">
        <v>457</v>
      </c>
      <c r="G1518" s="18">
        <f>IFERROR(VLOOKUP(Table1[[#This Row],[Codigo_insumo]],BD_Insumos!$B:$E,4),"")</f>
        <v>0.77839999999999998</v>
      </c>
      <c r="H1518" s="140">
        <v>0.5</v>
      </c>
      <c r="I1518" s="9"/>
      <c r="J1518" s="23">
        <f t="shared" si="23"/>
        <v>0.38919999999999999</v>
      </c>
      <c r="K1518" s="22" t="str">
        <f>IF(I1518&lt;&gt;"",SUMIF(Table1[Codigo_servico],A1518,Table1[Subtotal_insumo]),"")</f>
        <v/>
      </c>
      <c r="L1518" s="18">
        <f>IF(Table1[[#This Row],[Ordem_insumos]]&lt;&gt;0,VLOOKUP(Table1[[#This Row],[Codigo_servico]],Preencher_Orcamento!$B:$D,3,FALSE)*Table1[[#This Row],[Qtde_insumo]],"")</f>
        <v>0</v>
      </c>
      <c r="M1518" s="18">
        <f>IF(Table1[[#This Row],[Ordem_insumos]]&lt;&gt;0,VLOOKUP(Table1[[#This Row],[Codigo_servico]],Preencher_Orcamento!$B:$D,3,FALSE)*Table1[[#This Row],[Subtotal_insumo]],"")</f>
        <v>0</v>
      </c>
    </row>
    <row r="1519" spans="1:13" ht="26.25" x14ac:dyDescent="0.25">
      <c r="A1519" s="6">
        <v>60225</v>
      </c>
      <c r="B1519" s="126">
        <v>6</v>
      </c>
      <c r="C1519" s="133"/>
      <c r="D1519" s="134">
        <v>17010</v>
      </c>
      <c r="E1519" s="7" t="s">
        <v>371</v>
      </c>
      <c r="F1519" s="8" t="s">
        <v>457</v>
      </c>
      <c r="G1519" s="18">
        <f>IFERROR(VLOOKUP(Table1[[#This Row],[Codigo_insumo]],BD_Insumos!$B:$E,4),"")</f>
        <v>8.4699999999999998E-2</v>
      </c>
      <c r="H1519" s="140">
        <v>0.3</v>
      </c>
      <c r="I1519" s="9"/>
      <c r="J1519" s="23">
        <f t="shared" si="23"/>
        <v>2.5409999999999999E-2</v>
      </c>
      <c r="K1519" s="22" t="str">
        <f>IF(I1519&lt;&gt;"",SUMIF(Table1[Codigo_servico],A1519,Table1[Subtotal_insumo]),"")</f>
        <v/>
      </c>
      <c r="L1519" s="18">
        <f>IF(Table1[[#This Row],[Ordem_insumos]]&lt;&gt;0,VLOOKUP(Table1[[#This Row],[Codigo_servico]],Preencher_Orcamento!$B:$D,3,FALSE)*Table1[[#This Row],[Qtde_insumo]],"")</f>
        <v>0</v>
      </c>
      <c r="M1519" s="18">
        <f>IF(Table1[[#This Row],[Ordem_insumos]]&lt;&gt;0,VLOOKUP(Table1[[#This Row],[Codigo_servico]],Preencher_Orcamento!$B:$D,3,FALSE)*Table1[[#This Row],[Subtotal_insumo]],"")</f>
        <v>0</v>
      </c>
    </row>
    <row r="1520" spans="1:13" ht="26.25" x14ac:dyDescent="0.25">
      <c r="A1520" s="6">
        <v>60225</v>
      </c>
      <c r="B1520" s="126">
        <v>7</v>
      </c>
      <c r="C1520" s="133"/>
      <c r="D1520" s="134">
        <v>16562</v>
      </c>
      <c r="E1520" s="7" t="s">
        <v>367</v>
      </c>
      <c r="F1520" s="8" t="s">
        <v>457</v>
      </c>
      <c r="G1520" s="18">
        <f>IFERROR(VLOOKUP(Table1[[#This Row],[Codigo_insumo]],BD_Insumos!$B:$E,4),"")</f>
        <v>4.3548</v>
      </c>
      <c r="H1520" s="140">
        <v>0.14000000000000001</v>
      </c>
      <c r="I1520" s="9"/>
      <c r="J1520" s="23">
        <f t="shared" si="23"/>
        <v>0.6096720000000001</v>
      </c>
      <c r="K1520" s="22" t="str">
        <f>IF(I1520&lt;&gt;"",SUMIF(Table1[Codigo_servico],A1520,Table1[Subtotal_insumo]),"")</f>
        <v/>
      </c>
      <c r="L1520" s="18">
        <f>IF(Table1[[#This Row],[Ordem_insumos]]&lt;&gt;0,VLOOKUP(Table1[[#This Row],[Codigo_servico]],Preencher_Orcamento!$B:$D,3,FALSE)*Table1[[#This Row],[Qtde_insumo]],"")</f>
        <v>0</v>
      </c>
      <c r="M1520" s="18">
        <f>IF(Table1[[#This Row],[Ordem_insumos]]&lt;&gt;0,VLOOKUP(Table1[[#This Row],[Codigo_servico]],Preencher_Orcamento!$B:$D,3,FALSE)*Table1[[#This Row],[Subtotal_insumo]],"")</f>
        <v>0</v>
      </c>
    </row>
    <row r="1521" spans="1:13" ht="26.25" x14ac:dyDescent="0.25">
      <c r="A1521" s="6">
        <v>60225</v>
      </c>
      <c r="B1521" s="126">
        <v>8</v>
      </c>
      <c r="C1521" s="133"/>
      <c r="D1521" s="134">
        <v>16093</v>
      </c>
      <c r="E1521" s="7" t="s">
        <v>343</v>
      </c>
      <c r="F1521" s="8" t="s">
        <v>170</v>
      </c>
      <c r="G1521" s="18">
        <f>IFERROR(VLOOKUP(Table1[[#This Row],[Codigo_insumo]],BD_Insumos!$B:$E,4),"")</f>
        <v>39.030700000000003</v>
      </c>
      <c r="H1521" s="140">
        <v>1.1100000000000001</v>
      </c>
      <c r="I1521" s="9"/>
      <c r="J1521" s="23">
        <f t="shared" si="23"/>
        <v>43.32407700000001</v>
      </c>
      <c r="K1521" s="22" t="str">
        <f>IF(I1521&lt;&gt;"",SUMIF(Table1[Codigo_servico],A1521,Table1[Subtotal_insumo]),"")</f>
        <v/>
      </c>
      <c r="L1521" s="18">
        <f>IF(Table1[[#This Row],[Ordem_insumos]]&lt;&gt;0,VLOOKUP(Table1[[#This Row],[Codigo_servico]],Preencher_Orcamento!$B:$D,3,FALSE)*Table1[[#This Row],[Qtde_insumo]],"")</f>
        <v>0</v>
      </c>
      <c r="M1521" s="18">
        <f>IF(Table1[[#This Row],[Ordem_insumos]]&lt;&gt;0,VLOOKUP(Table1[[#This Row],[Codigo_servico]],Preencher_Orcamento!$B:$D,3,FALSE)*Table1[[#This Row],[Subtotal_insumo]],"")</f>
        <v>0</v>
      </c>
    </row>
    <row r="1522" spans="1:13" ht="26.25" x14ac:dyDescent="0.25">
      <c r="A1522" s="6">
        <v>60225</v>
      </c>
      <c r="B1522" s="126">
        <v>9</v>
      </c>
      <c r="C1522" s="133"/>
      <c r="D1522" s="134">
        <v>16556</v>
      </c>
      <c r="E1522" s="7" t="s">
        <v>365</v>
      </c>
      <c r="F1522" s="8" t="s">
        <v>457</v>
      </c>
      <c r="G1522" s="18">
        <f>IFERROR(VLOOKUP(Table1[[#This Row],[Codigo_insumo]],BD_Insumos!$B:$E,4),"")</f>
        <v>0.54190000000000005</v>
      </c>
      <c r="H1522" s="140">
        <v>0.14000000000000001</v>
      </c>
      <c r="I1522" s="9"/>
      <c r="J1522" s="23">
        <f t="shared" si="23"/>
        <v>7.5866000000000017E-2</v>
      </c>
      <c r="K1522" s="22" t="str">
        <f>IF(I1522&lt;&gt;"",SUMIF(Table1[Codigo_servico],A1522,Table1[Subtotal_insumo]),"")</f>
        <v/>
      </c>
      <c r="L1522" s="18">
        <f>IF(Table1[[#This Row],[Ordem_insumos]]&lt;&gt;0,VLOOKUP(Table1[[#This Row],[Codigo_servico]],Preencher_Orcamento!$B:$D,3,FALSE)*Table1[[#This Row],[Qtde_insumo]],"")</f>
        <v>0</v>
      </c>
      <c r="M1522" s="18">
        <f>IF(Table1[[#This Row],[Ordem_insumos]]&lt;&gt;0,VLOOKUP(Table1[[#This Row],[Codigo_servico]],Preencher_Orcamento!$B:$D,3,FALSE)*Table1[[#This Row],[Subtotal_insumo]],"")</f>
        <v>0</v>
      </c>
    </row>
    <row r="1523" spans="1:13" x14ac:dyDescent="0.25">
      <c r="A1523" s="6">
        <v>60225</v>
      </c>
      <c r="B1523" s="126">
        <v>10</v>
      </c>
      <c r="C1523" s="133"/>
      <c r="D1523" s="134">
        <v>2224</v>
      </c>
      <c r="E1523" s="7" t="s">
        <v>2241</v>
      </c>
      <c r="F1523" s="8" t="s">
        <v>2140</v>
      </c>
      <c r="G1523" s="18">
        <f>IFERROR(VLOOKUP(Table1[[#This Row],[Codigo_insumo]],BD_Insumos!$B:$E,4),"")</f>
        <v>17.481957498567066</v>
      </c>
      <c r="H1523" s="140">
        <v>0.3</v>
      </c>
      <c r="I1523" s="9"/>
      <c r="J1523" s="23">
        <f t="shared" si="23"/>
        <v>5.2445872495701193</v>
      </c>
      <c r="K1523" s="22" t="str">
        <f>IF(I1523&lt;&gt;"",SUMIF(Table1[Codigo_servico],A1523,Table1[Subtotal_insumo]),"")</f>
        <v/>
      </c>
      <c r="L1523" s="18">
        <f>IF(Table1[[#This Row],[Ordem_insumos]]&lt;&gt;0,VLOOKUP(Table1[[#This Row],[Codigo_servico]],Preencher_Orcamento!$B:$D,3,FALSE)*Table1[[#This Row],[Qtde_insumo]],"")</f>
        <v>0</v>
      </c>
      <c r="M1523" s="18">
        <f>IF(Table1[[#This Row],[Ordem_insumos]]&lt;&gt;0,VLOOKUP(Table1[[#This Row],[Codigo_servico]],Preencher_Orcamento!$B:$D,3,FALSE)*Table1[[#This Row],[Subtotal_insumo]],"")</f>
        <v>0</v>
      </c>
    </row>
    <row r="1524" spans="1:13" ht="26.25" x14ac:dyDescent="0.25">
      <c r="A1524" s="6">
        <v>60225</v>
      </c>
      <c r="B1524" s="126">
        <v>11</v>
      </c>
      <c r="C1524" s="133"/>
      <c r="D1524" s="134">
        <v>17545</v>
      </c>
      <c r="E1524" s="7" t="s">
        <v>388</v>
      </c>
      <c r="F1524" s="8" t="s">
        <v>457</v>
      </c>
      <c r="G1524" s="18">
        <f>IFERROR(VLOOKUP(Table1[[#This Row],[Codigo_insumo]],BD_Insumos!$B:$E,4),"")</f>
        <v>1.4697</v>
      </c>
      <c r="H1524" s="140">
        <v>0.3</v>
      </c>
      <c r="I1524" s="9"/>
      <c r="J1524" s="23">
        <f t="shared" si="23"/>
        <v>0.44090999999999997</v>
      </c>
      <c r="K1524" s="22" t="str">
        <f>IF(I1524&lt;&gt;"",SUMIF(Table1[Codigo_servico],A1524,Table1[Subtotal_insumo]),"")</f>
        <v/>
      </c>
      <c r="L1524" s="18">
        <f>IF(Table1[[#This Row],[Ordem_insumos]]&lt;&gt;0,VLOOKUP(Table1[[#This Row],[Codigo_servico]],Preencher_Orcamento!$B:$D,3,FALSE)*Table1[[#This Row],[Qtde_insumo]],"")</f>
        <v>0</v>
      </c>
      <c r="M1524" s="18">
        <f>IF(Table1[[#This Row],[Ordem_insumos]]&lt;&gt;0,VLOOKUP(Table1[[#This Row],[Codigo_servico]],Preencher_Orcamento!$B:$D,3,FALSE)*Table1[[#This Row],[Subtotal_insumo]],"")</f>
        <v>0</v>
      </c>
    </row>
    <row r="1525" spans="1:13" x14ac:dyDescent="0.25">
      <c r="A1525" s="3">
        <v>60230</v>
      </c>
      <c r="B1525" s="125">
        <v>0</v>
      </c>
      <c r="C1525" s="131" t="s">
        <v>2690</v>
      </c>
      <c r="D1525" s="132"/>
      <c r="E1525" s="4"/>
      <c r="F1525" s="4"/>
      <c r="G1525" s="17" t="str">
        <f>IFERROR(VLOOKUP(Table1[[#This Row],[Codigo_insumo]],BD_Insumos!$B:$E,4),"")</f>
        <v/>
      </c>
      <c r="H1525" s="139"/>
      <c r="I1525" s="5" t="s">
        <v>170</v>
      </c>
      <c r="J1525" s="20" t="str">
        <f t="shared" si="23"/>
        <v/>
      </c>
      <c r="K1525" s="21">
        <f>IF(I1525&lt;&gt;"",SUMIF(Table1[Codigo_servico],A1525,Table1[Subtotal_insumo]),"")</f>
        <v>65.406399747831145</v>
      </c>
      <c r="L1525" s="17" t="str">
        <f>IF(Table1[[#This Row],[Ordem_insumos]]&lt;&gt;0,VLOOKUP(Table1[[#This Row],[Codigo_servico]],Preencher_Orcamento!$B:$D,3,FALSE)*Table1[[#This Row],[Qtde_insumo]],"")</f>
        <v/>
      </c>
      <c r="M1525" s="17" t="str">
        <f>IF(Table1[[#This Row],[Ordem_insumos]]&lt;&gt;0,VLOOKUP(Table1[[#This Row],[Codigo_servico]],Preencher_Orcamento!$B:$D,3,FALSE)*Table1[[#This Row],[Subtotal_insumo]],"")</f>
        <v/>
      </c>
    </row>
    <row r="1526" spans="1:13" ht="39" x14ac:dyDescent="0.25">
      <c r="A1526" s="6">
        <v>60230</v>
      </c>
      <c r="B1526" s="126">
        <v>1</v>
      </c>
      <c r="C1526" s="133"/>
      <c r="D1526" s="134">
        <v>17042</v>
      </c>
      <c r="E1526" s="7" t="s">
        <v>377</v>
      </c>
      <c r="F1526" s="8" t="s">
        <v>457</v>
      </c>
      <c r="G1526" s="16">
        <f>IFERROR(VLOOKUP(Table1[[#This Row],[Codigo_insumo]],BD_Insumos!$B:$E,4),"")</f>
        <v>0.14710000000000001</v>
      </c>
      <c r="H1526" s="140">
        <v>1.42</v>
      </c>
      <c r="I1526" s="9"/>
      <c r="J1526" s="22">
        <f t="shared" si="23"/>
        <v>0.20888200000000001</v>
      </c>
      <c r="K1526" s="22" t="str">
        <f>IF(I1526&lt;&gt;"",SUMIF(Table1[Codigo_servico],A1526,Table1[Subtotal_insumo]),"")</f>
        <v/>
      </c>
      <c r="L1526" s="16">
        <f>IF(Table1[[#This Row],[Ordem_insumos]]&lt;&gt;0,VLOOKUP(Table1[[#This Row],[Codigo_servico]],Preencher_Orcamento!$B:$D,3,FALSE)*Table1[[#This Row],[Qtde_insumo]],"")</f>
        <v>0</v>
      </c>
      <c r="M1526" s="16">
        <f>IF(Table1[[#This Row],[Ordem_insumos]]&lt;&gt;0,VLOOKUP(Table1[[#This Row],[Codigo_servico]],Preencher_Orcamento!$B:$D,3,FALSE)*Table1[[#This Row],[Subtotal_insumo]],"")</f>
        <v>0</v>
      </c>
    </row>
    <row r="1527" spans="1:13" x14ac:dyDescent="0.25">
      <c r="A1527" s="6">
        <v>60230</v>
      </c>
      <c r="B1527" s="126">
        <v>2</v>
      </c>
      <c r="C1527" s="133"/>
      <c r="D1527" s="134">
        <v>2099</v>
      </c>
      <c r="E1527" s="7" t="s">
        <v>2205</v>
      </c>
      <c r="F1527" s="8" t="s">
        <v>2140</v>
      </c>
      <c r="G1527" s="16">
        <f>IFERROR(VLOOKUP(Table1[[#This Row],[Codigo_insumo]],BD_Insumos!$B:$E,4),"")</f>
        <v>12.627877718847255</v>
      </c>
      <c r="H1527" s="140">
        <v>0.22</v>
      </c>
      <c r="I1527" s="9"/>
      <c r="J1527" s="22">
        <f t="shared" si="23"/>
        <v>2.7781330981463963</v>
      </c>
      <c r="K1527" s="22" t="str">
        <f>IF(I1527&lt;&gt;"",SUMIF(Table1[Codigo_servico],A1527,Table1[Subtotal_insumo]),"")</f>
        <v/>
      </c>
      <c r="L1527" s="16">
        <f>IF(Table1[[#This Row],[Ordem_insumos]]&lt;&gt;0,VLOOKUP(Table1[[#This Row],[Codigo_servico]],Preencher_Orcamento!$B:$D,3,FALSE)*Table1[[#This Row],[Qtde_insumo]],"")</f>
        <v>0</v>
      </c>
      <c r="M1527" s="16">
        <f>IF(Table1[[#This Row],[Ordem_insumos]]&lt;&gt;0,VLOOKUP(Table1[[#This Row],[Codigo_servico]],Preencher_Orcamento!$B:$D,3,FALSE)*Table1[[#This Row],[Subtotal_insumo]],"")</f>
        <v>0</v>
      </c>
    </row>
    <row r="1528" spans="1:13" x14ac:dyDescent="0.25">
      <c r="A1528" s="6">
        <v>60230</v>
      </c>
      <c r="B1528" s="126">
        <v>3</v>
      </c>
      <c r="C1528" s="133"/>
      <c r="D1528" s="134">
        <v>2224</v>
      </c>
      <c r="E1528" s="7" t="s">
        <v>2241</v>
      </c>
      <c r="F1528" s="8" t="s">
        <v>2140</v>
      </c>
      <c r="G1528" s="18">
        <f>IFERROR(VLOOKUP(Table1[[#This Row],[Codigo_insumo]],BD_Insumos!$B:$E,4),"")</f>
        <v>17.481957498567066</v>
      </c>
      <c r="H1528" s="140">
        <v>0.22</v>
      </c>
      <c r="I1528" s="9"/>
      <c r="J1528" s="23">
        <f t="shared" si="23"/>
        <v>3.8460306496847547</v>
      </c>
      <c r="K1528" s="22" t="str">
        <f>IF(I1528&lt;&gt;"",SUMIF(Table1[Codigo_servico],A1528,Table1[Subtotal_insumo]),"")</f>
        <v/>
      </c>
      <c r="L1528" s="18">
        <f>IF(Table1[[#This Row],[Ordem_insumos]]&lt;&gt;0,VLOOKUP(Table1[[#This Row],[Codigo_servico]],Preencher_Orcamento!$B:$D,3,FALSE)*Table1[[#This Row],[Qtde_insumo]],"")</f>
        <v>0</v>
      </c>
      <c r="M1528" s="18">
        <f>IF(Table1[[#This Row],[Ordem_insumos]]&lt;&gt;0,VLOOKUP(Table1[[#This Row],[Codigo_servico]],Preencher_Orcamento!$B:$D,3,FALSE)*Table1[[#This Row],[Subtotal_insumo]],"")</f>
        <v>0</v>
      </c>
    </row>
    <row r="1529" spans="1:13" ht="26.25" x14ac:dyDescent="0.25">
      <c r="A1529" s="6">
        <v>60230</v>
      </c>
      <c r="B1529" s="126">
        <v>4</v>
      </c>
      <c r="C1529" s="133"/>
      <c r="D1529" s="134">
        <v>16085</v>
      </c>
      <c r="E1529" s="7" t="s">
        <v>339</v>
      </c>
      <c r="F1529" s="8" t="s">
        <v>170</v>
      </c>
      <c r="G1529" s="18">
        <f>IFERROR(VLOOKUP(Table1[[#This Row],[Codigo_insumo]],BD_Insumos!$B:$E,4),"")</f>
        <v>47.716799999999999</v>
      </c>
      <c r="H1529" s="140">
        <v>1.2250000000000001</v>
      </c>
      <c r="I1529" s="9"/>
      <c r="J1529" s="23">
        <f t="shared" si="23"/>
        <v>58.45308</v>
      </c>
      <c r="K1529" s="22" t="str">
        <f>IF(I1529&lt;&gt;"",SUMIF(Table1[Codigo_servico],A1529,Table1[Subtotal_insumo]),"")</f>
        <v/>
      </c>
      <c r="L1529" s="18">
        <f>IF(Table1[[#This Row],[Ordem_insumos]]&lt;&gt;0,VLOOKUP(Table1[[#This Row],[Codigo_servico]],Preencher_Orcamento!$B:$D,3,FALSE)*Table1[[#This Row],[Qtde_insumo]],"")</f>
        <v>0</v>
      </c>
      <c r="M1529" s="18">
        <f>IF(Table1[[#This Row],[Ordem_insumos]]&lt;&gt;0,VLOOKUP(Table1[[#This Row],[Codigo_servico]],Preencher_Orcamento!$B:$D,3,FALSE)*Table1[[#This Row],[Subtotal_insumo]],"")</f>
        <v>0</v>
      </c>
    </row>
    <row r="1530" spans="1:13" ht="26.25" x14ac:dyDescent="0.25">
      <c r="A1530" s="6">
        <v>60230</v>
      </c>
      <c r="B1530" s="126">
        <v>5</v>
      </c>
      <c r="C1530" s="133"/>
      <c r="D1530" s="134">
        <v>17010</v>
      </c>
      <c r="E1530" s="7" t="s">
        <v>371</v>
      </c>
      <c r="F1530" s="8" t="s">
        <v>457</v>
      </c>
      <c r="G1530" s="18">
        <f>IFERROR(VLOOKUP(Table1[[#This Row],[Codigo_insumo]],BD_Insumos!$B:$E,4),"")</f>
        <v>8.4699999999999998E-2</v>
      </c>
      <c r="H1530" s="140">
        <v>1.42</v>
      </c>
      <c r="I1530" s="9"/>
      <c r="J1530" s="23">
        <f t="shared" si="23"/>
        <v>0.12027399999999999</v>
      </c>
      <c r="K1530" s="22" t="str">
        <f>IF(I1530&lt;&gt;"",SUMIF(Table1[Codigo_servico],A1530,Table1[Subtotal_insumo]),"")</f>
        <v/>
      </c>
      <c r="L1530" s="18">
        <f>IF(Table1[[#This Row],[Ordem_insumos]]&lt;&gt;0,VLOOKUP(Table1[[#This Row],[Codigo_servico]],Preencher_Orcamento!$B:$D,3,FALSE)*Table1[[#This Row],[Qtde_insumo]],"")</f>
        <v>0</v>
      </c>
      <c r="M1530" s="18">
        <f>IF(Table1[[#This Row],[Ordem_insumos]]&lt;&gt;0,VLOOKUP(Table1[[#This Row],[Codigo_servico]],Preencher_Orcamento!$B:$D,3,FALSE)*Table1[[#This Row],[Subtotal_insumo]],"")</f>
        <v>0</v>
      </c>
    </row>
    <row r="1531" spans="1:13" x14ac:dyDescent="0.25">
      <c r="A1531" s="3">
        <v>60235</v>
      </c>
      <c r="B1531" s="125">
        <v>0</v>
      </c>
      <c r="C1531" s="131" t="s">
        <v>2691</v>
      </c>
      <c r="D1531" s="132"/>
      <c r="E1531" s="4"/>
      <c r="F1531" s="4"/>
      <c r="G1531" s="17" t="str">
        <f>IFERROR(VLOOKUP(Table1[[#This Row],[Codigo_insumo]],BD_Insumos!$B:$E,4),"")</f>
        <v/>
      </c>
      <c r="H1531" s="139"/>
      <c r="I1531" s="5" t="s">
        <v>170</v>
      </c>
      <c r="J1531" s="20" t="str">
        <f t="shared" si="23"/>
        <v/>
      </c>
      <c r="K1531" s="21">
        <f>IF(I1531&lt;&gt;"",SUMIF(Table1[Codigo_servico],A1531,Table1[Subtotal_insumo]),"")</f>
        <v>49.42718974783115</v>
      </c>
      <c r="L1531" s="17" t="str">
        <f>IF(Table1[[#This Row],[Ordem_insumos]]&lt;&gt;0,VLOOKUP(Table1[[#This Row],[Codigo_servico]],Preencher_Orcamento!$B:$D,3,FALSE)*Table1[[#This Row],[Qtde_insumo]],"")</f>
        <v/>
      </c>
      <c r="M1531" s="17" t="str">
        <f>IF(Table1[[#This Row],[Ordem_insumos]]&lt;&gt;0,VLOOKUP(Table1[[#This Row],[Codigo_servico]],Preencher_Orcamento!$B:$D,3,FALSE)*Table1[[#This Row],[Subtotal_insumo]],"")</f>
        <v/>
      </c>
    </row>
    <row r="1532" spans="1:13" ht="26.25" x14ac:dyDescent="0.25">
      <c r="A1532" s="6">
        <v>60235</v>
      </c>
      <c r="B1532" s="126">
        <v>1</v>
      </c>
      <c r="C1532" s="133"/>
      <c r="D1532" s="134">
        <v>16070</v>
      </c>
      <c r="E1532" s="7" t="s">
        <v>338</v>
      </c>
      <c r="F1532" s="8" t="s">
        <v>170</v>
      </c>
      <c r="G1532" s="16">
        <f>IFERROR(VLOOKUP(Table1[[#This Row],[Codigo_insumo]],BD_Insumos!$B:$E,4),"")</f>
        <v>36.933799999999998</v>
      </c>
      <c r="H1532" s="140">
        <v>1.1499999999999999</v>
      </c>
      <c r="I1532" s="9"/>
      <c r="J1532" s="22">
        <f t="shared" si="23"/>
        <v>42.473869999999991</v>
      </c>
      <c r="K1532" s="22" t="str">
        <f>IF(I1532&lt;&gt;"",SUMIF(Table1[Codigo_servico],A1532,Table1[Subtotal_insumo]),"")</f>
        <v/>
      </c>
      <c r="L1532" s="16">
        <f>IF(Table1[[#This Row],[Ordem_insumos]]&lt;&gt;0,VLOOKUP(Table1[[#This Row],[Codigo_servico]],Preencher_Orcamento!$B:$D,3,FALSE)*Table1[[#This Row],[Qtde_insumo]],"")</f>
        <v>0</v>
      </c>
      <c r="M1532" s="16">
        <f>IF(Table1[[#This Row],[Ordem_insumos]]&lt;&gt;0,VLOOKUP(Table1[[#This Row],[Codigo_servico]],Preencher_Orcamento!$B:$D,3,FALSE)*Table1[[#This Row],[Subtotal_insumo]],"")</f>
        <v>0</v>
      </c>
    </row>
    <row r="1533" spans="1:13" ht="26.25" x14ac:dyDescent="0.25">
      <c r="A1533" s="6">
        <v>60235</v>
      </c>
      <c r="B1533" s="126">
        <v>2</v>
      </c>
      <c r="C1533" s="133"/>
      <c r="D1533" s="134">
        <v>17010</v>
      </c>
      <c r="E1533" s="7" t="s">
        <v>371</v>
      </c>
      <c r="F1533" s="8" t="s">
        <v>457</v>
      </c>
      <c r="G1533" s="16">
        <f>IFERROR(VLOOKUP(Table1[[#This Row],[Codigo_insumo]],BD_Insumos!$B:$E,4),"")</f>
        <v>8.4699999999999998E-2</v>
      </c>
      <c r="H1533" s="140">
        <v>1.42</v>
      </c>
      <c r="I1533" s="9"/>
      <c r="J1533" s="22">
        <f t="shared" si="23"/>
        <v>0.12027399999999999</v>
      </c>
      <c r="K1533" s="22" t="str">
        <f>IF(I1533&lt;&gt;"",SUMIF(Table1[Codigo_servico],A1533,Table1[Subtotal_insumo]),"")</f>
        <v/>
      </c>
      <c r="L1533" s="16">
        <f>IF(Table1[[#This Row],[Ordem_insumos]]&lt;&gt;0,VLOOKUP(Table1[[#This Row],[Codigo_servico]],Preencher_Orcamento!$B:$D,3,FALSE)*Table1[[#This Row],[Qtde_insumo]],"")</f>
        <v>0</v>
      </c>
      <c r="M1533" s="16">
        <f>IF(Table1[[#This Row],[Ordem_insumos]]&lt;&gt;0,VLOOKUP(Table1[[#This Row],[Codigo_servico]],Preencher_Orcamento!$B:$D,3,FALSE)*Table1[[#This Row],[Subtotal_insumo]],"")</f>
        <v>0</v>
      </c>
    </row>
    <row r="1534" spans="1:13" x14ac:dyDescent="0.25">
      <c r="A1534" s="6">
        <v>60235</v>
      </c>
      <c r="B1534" s="126">
        <v>3</v>
      </c>
      <c r="C1534" s="133"/>
      <c r="D1534" s="134">
        <v>2224</v>
      </c>
      <c r="E1534" s="7" t="s">
        <v>2241</v>
      </c>
      <c r="F1534" s="8" t="s">
        <v>2140</v>
      </c>
      <c r="G1534" s="18">
        <f>IFERROR(VLOOKUP(Table1[[#This Row],[Codigo_insumo]],BD_Insumos!$B:$E,4),"")</f>
        <v>17.481957498567066</v>
      </c>
      <c r="H1534" s="140">
        <v>0.22</v>
      </c>
      <c r="I1534" s="9"/>
      <c r="J1534" s="23">
        <f t="shared" si="23"/>
        <v>3.8460306496847547</v>
      </c>
      <c r="K1534" s="22" t="str">
        <f>IF(I1534&lt;&gt;"",SUMIF(Table1[Codigo_servico],A1534,Table1[Subtotal_insumo]),"")</f>
        <v/>
      </c>
      <c r="L1534" s="18">
        <f>IF(Table1[[#This Row],[Ordem_insumos]]&lt;&gt;0,VLOOKUP(Table1[[#This Row],[Codigo_servico]],Preencher_Orcamento!$B:$D,3,FALSE)*Table1[[#This Row],[Qtde_insumo]],"")</f>
        <v>0</v>
      </c>
      <c r="M1534" s="18">
        <f>IF(Table1[[#This Row],[Ordem_insumos]]&lt;&gt;0,VLOOKUP(Table1[[#This Row],[Codigo_servico]],Preencher_Orcamento!$B:$D,3,FALSE)*Table1[[#This Row],[Subtotal_insumo]],"")</f>
        <v>0</v>
      </c>
    </row>
    <row r="1535" spans="1:13" ht="39" x14ac:dyDescent="0.25">
      <c r="A1535" s="6">
        <v>60235</v>
      </c>
      <c r="B1535" s="126">
        <v>4</v>
      </c>
      <c r="C1535" s="133"/>
      <c r="D1535" s="134">
        <v>17042</v>
      </c>
      <c r="E1535" s="7" t="s">
        <v>377</v>
      </c>
      <c r="F1535" s="8" t="s">
        <v>457</v>
      </c>
      <c r="G1535" s="18">
        <f>IFERROR(VLOOKUP(Table1[[#This Row],[Codigo_insumo]],BD_Insumos!$B:$E,4),"")</f>
        <v>0.14710000000000001</v>
      </c>
      <c r="H1535" s="140">
        <v>1.42</v>
      </c>
      <c r="I1535" s="9"/>
      <c r="J1535" s="23">
        <f t="shared" si="23"/>
        <v>0.20888200000000001</v>
      </c>
      <c r="K1535" s="22" t="str">
        <f>IF(I1535&lt;&gt;"",SUMIF(Table1[Codigo_servico],A1535,Table1[Subtotal_insumo]),"")</f>
        <v/>
      </c>
      <c r="L1535" s="18">
        <f>IF(Table1[[#This Row],[Ordem_insumos]]&lt;&gt;0,VLOOKUP(Table1[[#This Row],[Codigo_servico]],Preencher_Orcamento!$B:$D,3,FALSE)*Table1[[#This Row],[Qtde_insumo]],"")</f>
        <v>0</v>
      </c>
      <c r="M1535" s="18">
        <f>IF(Table1[[#This Row],[Ordem_insumos]]&lt;&gt;0,VLOOKUP(Table1[[#This Row],[Codigo_servico]],Preencher_Orcamento!$B:$D,3,FALSE)*Table1[[#This Row],[Subtotal_insumo]],"")</f>
        <v>0</v>
      </c>
    </row>
    <row r="1536" spans="1:13" x14ac:dyDescent="0.25">
      <c r="A1536" s="6">
        <v>60235</v>
      </c>
      <c r="B1536" s="126">
        <v>5</v>
      </c>
      <c r="C1536" s="133"/>
      <c r="D1536" s="134">
        <v>2099</v>
      </c>
      <c r="E1536" s="7" t="s">
        <v>2205</v>
      </c>
      <c r="F1536" s="8" t="s">
        <v>2140</v>
      </c>
      <c r="G1536" s="18">
        <f>IFERROR(VLOOKUP(Table1[[#This Row],[Codigo_insumo]],BD_Insumos!$B:$E,4),"")</f>
        <v>12.627877718847255</v>
      </c>
      <c r="H1536" s="140">
        <v>0.22</v>
      </c>
      <c r="I1536" s="9"/>
      <c r="J1536" s="23">
        <f t="shared" si="23"/>
        <v>2.7781330981463963</v>
      </c>
      <c r="K1536" s="22" t="str">
        <f>IF(I1536&lt;&gt;"",SUMIF(Table1[Codigo_servico],A1536,Table1[Subtotal_insumo]),"")</f>
        <v/>
      </c>
      <c r="L1536" s="18">
        <f>IF(Table1[[#This Row],[Ordem_insumos]]&lt;&gt;0,VLOOKUP(Table1[[#This Row],[Codigo_servico]],Preencher_Orcamento!$B:$D,3,FALSE)*Table1[[#This Row],[Qtde_insumo]],"")</f>
        <v>0</v>
      </c>
      <c r="M1536" s="18">
        <f>IF(Table1[[#This Row],[Ordem_insumos]]&lt;&gt;0,VLOOKUP(Table1[[#This Row],[Codigo_servico]],Preencher_Orcamento!$B:$D,3,FALSE)*Table1[[#This Row],[Subtotal_insumo]],"")</f>
        <v>0</v>
      </c>
    </row>
    <row r="1537" spans="1:13" x14ac:dyDescent="0.25">
      <c r="A1537" s="3">
        <v>60241</v>
      </c>
      <c r="B1537" s="125">
        <v>0</v>
      </c>
      <c r="C1537" s="131" t="s">
        <v>2692</v>
      </c>
      <c r="D1537" s="132"/>
      <c r="E1537" s="4"/>
      <c r="F1537" s="4"/>
      <c r="G1537" s="17" t="str">
        <f>IFERROR(VLOOKUP(Table1[[#This Row],[Codigo_insumo]],BD_Insumos!$B:$E,4),"")</f>
        <v/>
      </c>
      <c r="H1537" s="139"/>
      <c r="I1537" s="5" t="s">
        <v>170</v>
      </c>
      <c r="J1537" s="20" t="str">
        <f t="shared" si="23"/>
        <v/>
      </c>
      <c r="K1537" s="21">
        <f>IF(I1537&lt;&gt;"",SUMIF(Table1[Codigo_servico],A1537,Table1[Subtotal_insumo]),"")</f>
        <v>46.025440565224287</v>
      </c>
      <c r="L1537" s="17" t="str">
        <f>IF(Table1[[#This Row],[Ordem_insumos]]&lt;&gt;0,VLOOKUP(Table1[[#This Row],[Codigo_servico]],Preencher_Orcamento!$B:$D,3,FALSE)*Table1[[#This Row],[Qtde_insumo]],"")</f>
        <v/>
      </c>
      <c r="M1537" s="17" t="str">
        <f>IF(Table1[[#This Row],[Ordem_insumos]]&lt;&gt;0,VLOOKUP(Table1[[#This Row],[Codigo_servico]],Preencher_Orcamento!$B:$D,3,FALSE)*Table1[[#This Row],[Subtotal_insumo]],"")</f>
        <v/>
      </c>
    </row>
    <row r="1538" spans="1:13" ht="26.25" x14ac:dyDescent="0.25">
      <c r="A1538" s="6">
        <v>60241</v>
      </c>
      <c r="B1538" s="126">
        <v>1</v>
      </c>
      <c r="C1538" s="133"/>
      <c r="D1538" s="134">
        <v>16014</v>
      </c>
      <c r="E1538" s="7" t="s">
        <v>333</v>
      </c>
      <c r="F1538" s="8" t="s">
        <v>170</v>
      </c>
      <c r="G1538" s="16">
        <f>IFERROR(VLOOKUP(Table1[[#This Row],[Codigo_insumo]],BD_Insumos!$B:$E,4),"")</f>
        <v>30.565899999999999</v>
      </c>
      <c r="H1538" s="140">
        <v>1.1000000000000001</v>
      </c>
      <c r="I1538" s="9"/>
      <c r="J1538" s="22">
        <f t="shared" ref="J1538:J1601" si="24">IF(I1538="",G1538*H1538,"")</f>
        <v>33.622489999999999</v>
      </c>
      <c r="K1538" s="22" t="str">
        <f>IF(I1538&lt;&gt;"",SUMIF(Table1[Codigo_servico],A1538,Table1[Subtotal_insumo]),"")</f>
        <v/>
      </c>
      <c r="L1538" s="16">
        <f>IF(Table1[[#This Row],[Ordem_insumos]]&lt;&gt;0,VLOOKUP(Table1[[#This Row],[Codigo_servico]],Preencher_Orcamento!$B:$D,3,FALSE)*Table1[[#This Row],[Qtde_insumo]],"")</f>
        <v>0</v>
      </c>
      <c r="M1538" s="16">
        <f>IF(Table1[[#This Row],[Ordem_insumos]]&lt;&gt;0,VLOOKUP(Table1[[#This Row],[Codigo_servico]],Preencher_Orcamento!$B:$D,3,FALSE)*Table1[[#This Row],[Subtotal_insumo]],"")</f>
        <v>0</v>
      </c>
    </row>
    <row r="1539" spans="1:13" x14ac:dyDescent="0.25">
      <c r="A1539" s="6">
        <v>60241</v>
      </c>
      <c r="B1539" s="126">
        <v>2</v>
      </c>
      <c r="C1539" s="133"/>
      <c r="D1539" s="134">
        <v>2224</v>
      </c>
      <c r="E1539" s="7" t="s">
        <v>2241</v>
      </c>
      <c r="F1539" s="8" t="s">
        <v>2140</v>
      </c>
      <c r="G1539" s="16">
        <f>IFERROR(VLOOKUP(Table1[[#This Row],[Codigo_insumo]],BD_Insumos!$B:$E,4),"")</f>
        <v>17.481957498567066</v>
      </c>
      <c r="H1539" s="140">
        <v>0.3</v>
      </c>
      <c r="I1539" s="9"/>
      <c r="J1539" s="22">
        <f t="shared" si="24"/>
        <v>5.2445872495701193</v>
      </c>
      <c r="K1539" s="22" t="str">
        <f>IF(I1539&lt;&gt;"",SUMIF(Table1[Codigo_servico],A1539,Table1[Subtotal_insumo]),"")</f>
        <v/>
      </c>
      <c r="L1539" s="16">
        <f>IF(Table1[[#This Row],[Ordem_insumos]]&lt;&gt;0,VLOOKUP(Table1[[#This Row],[Codigo_servico]],Preencher_Orcamento!$B:$D,3,FALSE)*Table1[[#This Row],[Qtde_insumo]],"")</f>
        <v>0</v>
      </c>
      <c r="M1539" s="16">
        <f>IF(Table1[[#This Row],[Ordem_insumos]]&lt;&gt;0,VLOOKUP(Table1[[#This Row],[Codigo_servico]],Preencher_Orcamento!$B:$D,3,FALSE)*Table1[[#This Row],[Subtotal_insumo]],"")</f>
        <v>0</v>
      </c>
    </row>
    <row r="1540" spans="1:13" x14ac:dyDescent="0.25">
      <c r="A1540" s="6">
        <v>60241</v>
      </c>
      <c r="B1540" s="126">
        <v>3</v>
      </c>
      <c r="C1540" s="133"/>
      <c r="D1540" s="134">
        <v>2099</v>
      </c>
      <c r="E1540" s="7" t="s">
        <v>2205</v>
      </c>
      <c r="F1540" s="8" t="s">
        <v>2140</v>
      </c>
      <c r="G1540" s="18">
        <f>IFERROR(VLOOKUP(Table1[[#This Row],[Codigo_insumo]],BD_Insumos!$B:$E,4),"")</f>
        <v>12.627877718847255</v>
      </c>
      <c r="H1540" s="140">
        <v>0.3</v>
      </c>
      <c r="I1540" s="9"/>
      <c r="J1540" s="23">
        <f t="shared" si="24"/>
        <v>3.7883633156541765</v>
      </c>
      <c r="K1540" s="22" t="str">
        <f>IF(I1540&lt;&gt;"",SUMIF(Table1[Codigo_servico],A1540,Table1[Subtotal_insumo]),"")</f>
        <v/>
      </c>
      <c r="L1540" s="18">
        <f>IF(Table1[[#This Row],[Ordem_insumos]]&lt;&gt;0,VLOOKUP(Table1[[#This Row],[Codigo_servico]],Preencher_Orcamento!$B:$D,3,FALSE)*Table1[[#This Row],[Qtde_insumo]],"")</f>
        <v>0</v>
      </c>
      <c r="M1540" s="18">
        <f>IF(Table1[[#This Row],[Ordem_insumos]]&lt;&gt;0,VLOOKUP(Table1[[#This Row],[Codigo_servico]],Preencher_Orcamento!$B:$D,3,FALSE)*Table1[[#This Row],[Subtotal_insumo]],"")</f>
        <v>0</v>
      </c>
    </row>
    <row r="1541" spans="1:13" ht="26.25" x14ac:dyDescent="0.25">
      <c r="A1541" s="6">
        <v>60241</v>
      </c>
      <c r="B1541" s="126">
        <v>4</v>
      </c>
      <c r="C1541" s="133"/>
      <c r="D1541" s="134">
        <v>17555</v>
      </c>
      <c r="E1541" s="7" t="s">
        <v>390</v>
      </c>
      <c r="F1541" s="8" t="s">
        <v>391</v>
      </c>
      <c r="G1541" s="18">
        <f>IFERROR(VLOOKUP(Table1[[#This Row],[Codigo_insumo]],BD_Insumos!$B:$E,4),"")</f>
        <v>0.84250000000000003</v>
      </c>
      <c r="H1541" s="140">
        <v>4</v>
      </c>
      <c r="I1541" s="9"/>
      <c r="J1541" s="23">
        <f t="shared" si="24"/>
        <v>3.37</v>
      </c>
      <c r="K1541" s="22" t="str">
        <f>IF(I1541&lt;&gt;"",SUMIF(Table1[Codigo_servico],A1541,Table1[Subtotal_insumo]),"")</f>
        <v/>
      </c>
      <c r="L1541" s="18">
        <f>IF(Table1[[#This Row],[Ordem_insumos]]&lt;&gt;0,VLOOKUP(Table1[[#This Row],[Codigo_servico]],Preencher_Orcamento!$B:$D,3,FALSE)*Table1[[#This Row],[Qtde_insumo]],"")</f>
        <v>0</v>
      </c>
      <c r="M1541" s="18">
        <f>IF(Table1[[#This Row],[Ordem_insumos]]&lt;&gt;0,VLOOKUP(Table1[[#This Row],[Codigo_servico]],Preencher_Orcamento!$B:$D,3,FALSE)*Table1[[#This Row],[Subtotal_insumo]],"")</f>
        <v>0</v>
      </c>
    </row>
    <row r="1542" spans="1:13" x14ac:dyDescent="0.25">
      <c r="A1542" s="3">
        <v>60242</v>
      </c>
      <c r="B1542" s="125">
        <v>0</v>
      </c>
      <c r="C1542" s="131" t="s">
        <v>2693</v>
      </c>
      <c r="D1542" s="132"/>
      <c r="E1542" s="4"/>
      <c r="F1542" s="4"/>
      <c r="G1542" s="17" t="str">
        <f>IFERROR(VLOOKUP(Table1[[#This Row],[Codigo_insumo]],BD_Insumos!$B:$E,4),"")</f>
        <v/>
      </c>
      <c r="H1542" s="139"/>
      <c r="I1542" s="5" t="s">
        <v>170</v>
      </c>
      <c r="J1542" s="20" t="str">
        <f t="shared" si="24"/>
        <v/>
      </c>
      <c r="K1542" s="21">
        <f>IF(I1542&lt;&gt;"",SUMIF(Table1[Codigo_servico],A1542,Table1[Subtotal_insumo]),"")</f>
        <v>46.475010565224288</v>
      </c>
      <c r="L1542" s="17" t="str">
        <f>IF(Table1[[#This Row],[Ordem_insumos]]&lt;&gt;0,VLOOKUP(Table1[[#This Row],[Codigo_servico]],Preencher_Orcamento!$B:$D,3,FALSE)*Table1[[#This Row],[Qtde_insumo]],"")</f>
        <v/>
      </c>
      <c r="M1542" s="17" t="str">
        <f>IF(Table1[[#This Row],[Ordem_insumos]]&lt;&gt;0,VLOOKUP(Table1[[#This Row],[Codigo_servico]],Preencher_Orcamento!$B:$D,3,FALSE)*Table1[[#This Row],[Subtotal_insumo]],"")</f>
        <v/>
      </c>
    </row>
    <row r="1543" spans="1:13" x14ac:dyDescent="0.25">
      <c r="A1543" s="6">
        <v>60242</v>
      </c>
      <c r="B1543" s="126">
        <v>1</v>
      </c>
      <c r="C1543" s="133"/>
      <c r="D1543" s="134">
        <v>2099</v>
      </c>
      <c r="E1543" s="7" t="s">
        <v>2205</v>
      </c>
      <c r="F1543" s="8" t="s">
        <v>2140</v>
      </c>
      <c r="G1543" s="16">
        <f>IFERROR(VLOOKUP(Table1[[#This Row],[Codigo_insumo]],BD_Insumos!$B:$E,4),"")</f>
        <v>12.627877718847255</v>
      </c>
      <c r="H1543" s="140">
        <v>0.3</v>
      </c>
      <c r="I1543" s="9"/>
      <c r="J1543" s="22">
        <f t="shared" si="24"/>
        <v>3.7883633156541765</v>
      </c>
      <c r="K1543" s="22" t="str">
        <f>IF(I1543&lt;&gt;"",SUMIF(Table1[Codigo_servico],A1543,Table1[Subtotal_insumo]),"")</f>
        <v/>
      </c>
      <c r="L1543" s="16">
        <f>IF(Table1[[#This Row],[Ordem_insumos]]&lt;&gt;0,VLOOKUP(Table1[[#This Row],[Codigo_servico]],Preencher_Orcamento!$B:$D,3,FALSE)*Table1[[#This Row],[Qtde_insumo]],"")</f>
        <v>0</v>
      </c>
      <c r="M1543" s="16">
        <f>IF(Table1[[#This Row],[Ordem_insumos]]&lt;&gt;0,VLOOKUP(Table1[[#This Row],[Codigo_servico]],Preencher_Orcamento!$B:$D,3,FALSE)*Table1[[#This Row],[Subtotal_insumo]],"")</f>
        <v>0</v>
      </c>
    </row>
    <row r="1544" spans="1:13" ht="26.25" x14ac:dyDescent="0.25">
      <c r="A1544" s="6">
        <v>60242</v>
      </c>
      <c r="B1544" s="126">
        <v>2</v>
      </c>
      <c r="C1544" s="133"/>
      <c r="D1544" s="134">
        <v>16015</v>
      </c>
      <c r="E1544" s="7" t="s">
        <v>334</v>
      </c>
      <c r="F1544" s="8" t="s">
        <v>170</v>
      </c>
      <c r="G1544" s="16">
        <f>IFERROR(VLOOKUP(Table1[[#This Row],[Codigo_insumo]],BD_Insumos!$B:$E,4),"")</f>
        <v>30.974599999999999</v>
      </c>
      <c r="H1544" s="140">
        <v>1.1000000000000001</v>
      </c>
      <c r="I1544" s="9"/>
      <c r="J1544" s="22">
        <f t="shared" si="24"/>
        <v>34.07206</v>
      </c>
      <c r="K1544" s="22" t="str">
        <f>IF(I1544&lt;&gt;"",SUMIF(Table1[Codigo_servico],A1544,Table1[Subtotal_insumo]),"")</f>
        <v/>
      </c>
      <c r="L1544" s="16">
        <f>IF(Table1[[#This Row],[Ordem_insumos]]&lt;&gt;0,VLOOKUP(Table1[[#This Row],[Codigo_servico]],Preencher_Orcamento!$B:$D,3,FALSE)*Table1[[#This Row],[Qtde_insumo]],"")</f>
        <v>0</v>
      </c>
      <c r="M1544" s="16">
        <f>IF(Table1[[#This Row],[Ordem_insumos]]&lt;&gt;0,VLOOKUP(Table1[[#This Row],[Codigo_servico]],Preencher_Orcamento!$B:$D,3,FALSE)*Table1[[#This Row],[Subtotal_insumo]],"")</f>
        <v>0</v>
      </c>
    </row>
    <row r="1545" spans="1:13" ht="26.25" x14ac:dyDescent="0.25">
      <c r="A1545" s="6">
        <v>60242</v>
      </c>
      <c r="B1545" s="126">
        <v>3</v>
      </c>
      <c r="C1545" s="133"/>
      <c r="D1545" s="134">
        <v>17555</v>
      </c>
      <c r="E1545" s="7" t="s">
        <v>390</v>
      </c>
      <c r="F1545" s="8" t="s">
        <v>391</v>
      </c>
      <c r="G1545" s="18">
        <f>IFERROR(VLOOKUP(Table1[[#This Row],[Codigo_insumo]],BD_Insumos!$B:$E,4),"")</f>
        <v>0.84250000000000003</v>
      </c>
      <c r="H1545" s="140">
        <v>4</v>
      </c>
      <c r="I1545" s="9"/>
      <c r="J1545" s="23">
        <f t="shared" si="24"/>
        <v>3.37</v>
      </c>
      <c r="K1545" s="22" t="str">
        <f>IF(I1545&lt;&gt;"",SUMIF(Table1[Codigo_servico],A1545,Table1[Subtotal_insumo]),"")</f>
        <v/>
      </c>
      <c r="L1545" s="18">
        <f>IF(Table1[[#This Row],[Ordem_insumos]]&lt;&gt;0,VLOOKUP(Table1[[#This Row],[Codigo_servico]],Preencher_Orcamento!$B:$D,3,FALSE)*Table1[[#This Row],[Qtde_insumo]],"")</f>
        <v>0</v>
      </c>
      <c r="M1545" s="18">
        <f>IF(Table1[[#This Row],[Ordem_insumos]]&lt;&gt;0,VLOOKUP(Table1[[#This Row],[Codigo_servico]],Preencher_Orcamento!$B:$D,3,FALSE)*Table1[[#This Row],[Subtotal_insumo]],"")</f>
        <v>0</v>
      </c>
    </row>
    <row r="1546" spans="1:13" x14ac:dyDescent="0.25">
      <c r="A1546" s="6">
        <v>60242</v>
      </c>
      <c r="B1546" s="126">
        <v>4</v>
      </c>
      <c r="C1546" s="133"/>
      <c r="D1546" s="134">
        <v>2224</v>
      </c>
      <c r="E1546" s="7" t="s">
        <v>2241</v>
      </c>
      <c r="F1546" s="8" t="s">
        <v>2140</v>
      </c>
      <c r="G1546" s="18">
        <f>IFERROR(VLOOKUP(Table1[[#This Row],[Codigo_insumo]],BD_Insumos!$B:$E,4),"")</f>
        <v>17.481957498567066</v>
      </c>
      <c r="H1546" s="140">
        <v>0.3</v>
      </c>
      <c r="I1546" s="9"/>
      <c r="J1546" s="23">
        <f t="shared" si="24"/>
        <v>5.2445872495701193</v>
      </c>
      <c r="K1546" s="22" t="str">
        <f>IF(I1546&lt;&gt;"",SUMIF(Table1[Codigo_servico],A1546,Table1[Subtotal_insumo]),"")</f>
        <v/>
      </c>
      <c r="L1546" s="18">
        <f>IF(Table1[[#This Row],[Ordem_insumos]]&lt;&gt;0,VLOOKUP(Table1[[#This Row],[Codigo_servico]],Preencher_Orcamento!$B:$D,3,FALSE)*Table1[[#This Row],[Qtde_insumo]],"")</f>
        <v>0</v>
      </c>
      <c r="M1546" s="18">
        <f>IF(Table1[[#This Row],[Ordem_insumos]]&lt;&gt;0,VLOOKUP(Table1[[#This Row],[Codigo_servico]],Preencher_Orcamento!$B:$D,3,FALSE)*Table1[[#This Row],[Subtotal_insumo]],"")</f>
        <v>0</v>
      </c>
    </row>
    <row r="1547" spans="1:13" x14ac:dyDescent="0.25">
      <c r="A1547" s="3">
        <v>60243</v>
      </c>
      <c r="B1547" s="125">
        <v>0</v>
      </c>
      <c r="C1547" s="131" t="s">
        <v>2694</v>
      </c>
      <c r="D1547" s="132"/>
      <c r="E1547" s="4"/>
      <c r="F1547" s="4"/>
      <c r="G1547" s="17" t="str">
        <f>IFERROR(VLOOKUP(Table1[[#This Row],[Codigo_insumo]],BD_Insumos!$B:$E,4),"")</f>
        <v/>
      </c>
      <c r="H1547" s="139"/>
      <c r="I1547" s="5" t="s">
        <v>170</v>
      </c>
      <c r="J1547" s="20" t="str">
        <f t="shared" si="24"/>
        <v/>
      </c>
      <c r="K1547" s="21">
        <f>IF(I1547&lt;&gt;"",SUMIF(Table1[Codigo_servico],A1547,Table1[Subtotal_insumo]),"")</f>
        <v>130.84673056522431</v>
      </c>
      <c r="L1547" s="17" t="str">
        <f>IF(Table1[[#This Row],[Ordem_insumos]]&lt;&gt;0,VLOOKUP(Table1[[#This Row],[Codigo_servico]],Preencher_Orcamento!$B:$D,3,FALSE)*Table1[[#This Row],[Qtde_insumo]],"")</f>
        <v/>
      </c>
      <c r="M1547" s="17" t="str">
        <f>IF(Table1[[#This Row],[Ordem_insumos]]&lt;&gt;0,VLOOKUP(Table1[[#This Row],[Codigo_servico]],Preencher_Orcamento!$B:$D,3,FALSE)*Table1[[#This Row],[Subtotal_insumo]],"")</f>
        <v/>
      </c>
    </row>
    <row r="1548" spans="1:13" ht="39" x14ac:dyDescent="0.25">
      <c r="A1548" s="6">
        <v>60243</v>
      </c>
      <c r="B1548" s="126">
        <v>1</v>
      </c>
      <c r="C1548" s="133"/>
      <c r="D1548" s="134">
        <v>17041</v>
      </c>
      <c r="E1548" s="7" t="s">
        <v>376</v>
      </c>
      <c r="F1548" s="8" t="s">
        <v>457</v>
      </c>
      <c r="G1548" s="16">
        <f>IFERROR(VLOOKUP(Table1[[#This Row],[Codigo_insumo]],BD_Insumos!$B:$E,4),"")</f>
        <v>0.2409</v>
      </c>
      <c r="H1548" s="140">
        <v>4</v>
      </c>
      <c r="I1548" s="9"/>
      <c r="J1548" s="22">
        <f t="shared" si="24"/>
        <v>0.96360000000000001</v>
      </c>
      <c r="K1548" s="22" t="str">
        <f>IF(I1548&lt;&gt;"",SUMIF(Table1[Codigo_servico],A1548,Table1[Subtotal_insumo]),"")</f>
        <v/>
      </c>
      <c r="L1548" s="16">
        <f>IF(Table1[[#This Row],[Ordem_insumos]]&lt;&gt;0,VLOOKUP(Table1[[#This Row],[Codigo_servico]],Preencher_Orcamento!$B:$D,3,FALSE)*Table1[[#This Row],[Qtde_insumo]],"")</f>
        <v>0</v>
      </c>
      <c r="M1548" s="16">
        <f>IF(Table1[[#This Row],[Ordem_insumos]]&lt;&gt;0,VLOOKUP(Table1[[#This Row],[Codigo_servico]],Preencher_Orcamento!$B:$D,3,FALSE)*Table1[[#This Row],[Subtotal_insumo]],"")</f>
        <v>0</v>
      </c>
    </row>
    <row r="1549" spans="1:13" x14ac:dyDescent="0.25">
      <c r="A1549" s="6">
        <v>60243</v>
      </c>
      <c r="B1549" s="126">
        <v>2</v>
      </c>
      <c r="C1549" s="133"/>
      <c r="D1549" s="134">
        <v>2099</v>
      </c>
      <c r="E1549" s="7" t="s">
        <v>2205</v>
      </c>
      <c r="F1549" s="8" t="s">
        <v>2140</v>
      </c>
      <c r="G1549" s="16">
        <f>IFERROR(VLOOKUP(Table1[[#This Row],[Codigo_insumo]],BD_Insumos!$B:$E,4),"")</f>
        <v>12.627877718847255</v>
      </c>
      <c r="H1549" s="140">
        <v>0.3</v>
      </c>
      <c r="I1549" s="9"/>
      <c r="J1549" s="22">
        <f t="shared" si="24"/>
        <v>3.7883633156541765</v>
      </c>
      <c r="K1549" s="22" t="str">
        <f>IF(I1549&lt;&gt;"",SUMIF(Table1[Codigo_servico],A1549,Table1[Subtotal_insumo]),"")</f>
        <v/>
      </c>
      <c r="L1549" s="16">
        <f>IF(Table1[[#This Row],[Ordem_insumos]]&lt;&gt;0,VLOOKUP(Table1[[#This Row],[Codigo_servico]],Preencher_Orcamento!$B:$D,3,FALSE)*Table1[[#This Row],[Qtde_insumo]],"")</f>
        <v>0</v>
      </c>
      <c r="M1549" s="16">
        <f>IF(Table1[[#This Row],[Ordem_insumos]]&lt;&gt;0,VLOOKUP(Table1[[#This Row],[Codigo_servico]],Preencher_Orcamento!$B:$D,3,FALSE)*Table1[[#This Row],[Subtotal_insumo]],"")</f>
        <v>0</v>
      </c>
    </row>
    <row r="1550" spans="1:13" x14ac:dyDescent="0.25">
      <c r="A1550" s="6">
        <v>60243</v>
      </c>
      <c r="B1550" s="126">
        <v>3</v>
      </c>
      <c r="C1550" s="133"/>
      <c r="D1550" s="134">
        <v>2224</v>
      </c>
      <c r="E1550" s="7" t="s">
        <v>2241</v>
      </c>
      <c r="F1550" s="8" t="s">
        <v>2140</v>
      </c>
      <c r="G1550" s="18">
        <f>IFERROR(VLOOKUP(Table1[[#This Row],[Codigo_insumo]],BD_Insumos!$B:$E,4),"")</f>
        <v>17.481957498567066</v>
      </c>
      <c r="H1550" s="140">
        <v>0.3</v>
      </c>
      <c r="I1550" s="9"/>
      <c r="J1550" s="23">
        <f t="shared" si="24"/>
        <v>5.2445872495701193</v>
      </c>
      <c r="K1550" s="22" t="str">
        <f>IF(I1550&lt;&gt;"",SUMIF(Table1[Codigo_servico],A1550,Table1[Subtotal_insumo]),"")</f>
        <v/>
      </c>
      <c r="L1550" s="18">
        <f>IF(Table1[[#This Row],[Ordem_insumos]]&lt;&gt;0,VLOOKUP(Table1[[#This Row],[Codigo_servico]],Preencher_Orcamento!$B:$D,3,FALSE)*Table1[[#This Row],[Qtde_insumo]],"")</f>
        <v>0</v>
      </c>
      <c r="M1550" s="18">
        <f>IF(Table1[[#This Row],[Ordem_insumos]]&lt;&gt;0,VLOOKUP(Table1[[#This Row],[Codigo_servico]],Preencher_Orcamento!$B:$D,3,FALSE)*Table1[[#This Row],[Subtotal_insumo]],"")</f>
        <v>0</v>
      </c>
    </row>
    <row r="1551" spans="1:13" ht="39" x14ac:dyDescent="0.25">
      <c r="A1551" s="6">
        <v>60243</v>
      </c>
      <c r="B1551" s="126">
        <v>4</v>
      </c>
      <c r="C1551" s="133"/>
      <c r="D1551" s="134">
        <v>16418</v>
      </c>
      <c r="E1551" s="7" t="s">
        <v>350</v>
      </c>
      <c r="F1551" s="8" t="s">
        <v>170</v>
      </c>
      <c r="G1551" s="18">
        <f>IFERROR(VLOOKUP(Table1[[#This Row],[Codigo_insumo]],BD_Insumos!$B:$E,4),"")</f>
        <v>109.8638</v>
      </c>
      <c r="H1551" s="140">
        <v>1.1000000000000001</v>
      </c>
      <c r="I1551" s="9"/>
      <c r="J1551" s="23">
        <f t="shared" si="24"/>
        <v>120.85018000000001</v>
      </c>
      <c r="K1551" s="22" t="str">
        <f>IF(I1551&lt;&gt;"",SUMIF(Table1[Codigo_servico],A1551,Table1[Subtotal_insumo]),"")</f>
        <v/>
      </c>
      <c r="L1551" s="18">
        <f>IF(Table1[[#This Row],[Ordem_insumos]]&lt;&gt;0,VLOOKUP(Table1[[#This Row],[Codigo_servico]],Preencher_Orcamento!$B:$D,3,FALSE)*Table1[[#This Row],[Qtde_insumo]],"")</f>
        <v>0</v>
      </c>
      <c r="M1551" s="18">
        <f>IF(Table1[[#This Row],[Ordem_insumos]]&lt;&gt;0,VLOOKUP(Table1[[#This Row],[Codigo_servico]],Preencher_Orcamento!$B:$D,3,FALSE)*Table1[[#This Row],[Subtotal_insumo]],"")</f>
        <v>0</v>
      </c>
    </row>
    <row r="1552" spans="1:13" x14ac:dyDescent="0.25">
      <c r="A1552" s="3">
        <v>60244</v>
      </c>
      <c r="B1552" s="125">
        <v>0</v>
      </c>
      <c r="C1552" s="131" t="s">
        <v>2695</v>
      </c>
      <c r="D1552" s="132"/>
      <c r="E1552" s="4"/>
      <c r="F1552" s="4"/>
      <c r="G1552" s="17" t="str">
        <f>IFERROR(VLOOKUP(Table1[[#This Row],[Codigo_insumo]],BD_Insumos!$B:$E,4),"")</f>
        <v/>
      </c>
      <c r="H1552" s="139"/>
      <c r="I1552" s="5" t="s">
        <v>170</v>
      </c>
      <c r="J1552" s="20" t="str">
        <f t="shared" si="24"/>
        <v/>
      </c>
      <c r="K1552" s="21">
        <f>IF(I1552&lt;&gt;"",SUMIF(Table1[Codigo_servico],A1552,Table1[Subtotal_insumo]),"")</f>
        <v>37.423400565224298</v>
      </c>
      <c r="L1552" s="17" t="str">
        <f>IF(Table1[[#This Row],[Ordem_insumos]]&lt;&gt;0,VLOOKUP(Table1[[#This Row],[Codigo_servico]],Preencher_Orcamento!$B:$D,3,FALSE)*Table1[[#This Row],[Qtde_insumo]],"")</f>
        <v/>
      </c>
      <c r="M1552" s="17" t="str">
        <f>IF(Table1[[#This Row],[Ordem_insumos]]&lt;&gt;0,VLOOKUP(Table1[[#This Row],[Codigo_servico]],Preencher_Orcamento!$B:$D,3,FALSE)*Table1[[#This Row],[Subtotal_insumo]],"")</f>
        <v/>
      </c>
    </row>
    <row r="1553" spans="1:13" ht="26.25" x14ac:dyDescent="0.25">
      <c r="A1553" s="6">
        <v>60244</v>
      </c>
      <c r="B1553" s="126">
        <v>1</v>
      </c>
      <c r="C1553" s="133"/>
      <c r="D1553" s="134">
        <v>16411</v>
      </c>
      <c r="E1553" s="7" t="s">
        <v>344</v>
      </c>
      <c r="F1553" s="8" t="s">
        <v>170</v>
      </c>
      <c r="G1553" s="16">
        <f>IFERROR(VLOOKUP(Table1[[#This Row],[Codigo_insumo]],BD_Insumos!$B:$E,4),"")</f>
        <v>24.933499999999999</v>
      </c>
      <c r="H1553" s="140">
        <v>1.1000000000000001</v>
      </c>
      <c r="I1553" s="9"/>
      <c r="J1553" s="22">
        <f t="shared" si="24"/>
        <v>27.426850000000002</v>
      </c>
      <c r="K1553" s="22" t="str">
        <f>IF(I1553&lt;&gt;"",SUMIF(Table1[Codigo_servico],A1553,Table1[Subtotal_insumo]),"")</f>
        <v/>
      </c>
      <c r="L1553" s="16">
        <f>IF(Table1[[#This Row],[Ordem_insumos]]&lt;&gt;0,VLOOKUP(Table1[[#This Row],[Codigo_servico]],Preencher_Orcamento!$B:$D,3,FALSE)*Table1[[#This Row],[Qtde_insumo]],"")</f>
        <v>0</v>
      </c>
      <c r="M1553" s="16">
        <f>IF(Table1[[#This Row],[Ordem_insumos]]&lt;&gt;0,VLOOKUP(Table1[[#This Row],[Codigo_servico]],Preencher_Orcamento!$B:$D,3,FALSE)*Table1[[#This Row],[Subtotal_insumo]],"")</f>
        <v>0</v>
      </c>
    </row>
    <row r="1554" spans="1:13" x14ac:dyDescent="0.25">
      <c r="A1554" s="6">
        <v>60244</v>
      </c>
      <c r="B1554" s="126">
        <v>2</v>
      </c>
      <c r="C1554" s="133"/>
      <c r="D1554" s="134">
        <v>2099</v>
      </c>
      <c r="E1554" s="7" t="s">
        <v>2205</v>
      </c>
      <c r="F1554" s="8" t="s">
        <v>2140</v>
      </c>
      <c r="G1554" s="16">
        <f>IFERROR(VLOOKUP(Table1[[#This Row],[Codigo_insumo]],BD_Insumos!$B:$E,4),"")</f>
        <v>12.627877718847255</v>
      </c>
      <c r="H1554" s="140">
        <v>0.3</v>
      </c>
      <c r="I1554" s="9"/>
      <c r="J1554" s="22">
        <f t="shared" si="24"/>
        <v>3.7883633156541765</v>
      </c>
      <c r="K1554" s="22" t="str">
        <f>IF(I1554&lt;&gt;"",SUMIF(Table1[Codigo_servico],A1554,Table1[Subtotal_insumo]),"")</f>
        <v/>
      </c>
      <c r="L1554" s="16">
        <f>IF(Table1[[#This Row],[Ordem_insumos]]&lt;&gt;0,VLOOKUP(Table1[[#This Row],[Codigo_servico]],Preencher_Orcamento!$B:$D,3,FALSE)*Table1[[#This Row],[Qtde_insumo]],"")</f>
        <v>0</v>
      </c>
      <c r="M1554" s="16">
        <f>IF(Table1[[#This Row],[Ordem_insumos]]&lt;&gt;0,VLOOKUP(Table1[[#This Row],[Codigo_servico]],Preencher_Orcamento!$B:$D,3,FALSE)*Table1[[#This Row],[Subtotal_insumo]],"")</f>
        <v>0</v>
      </c>
    </row>
    <row r="1555" spans="1:13" x14ac:dyDescent="0.25">
      <c r="A1555" s="6">
        <v>60244</v>
      </c>
      <c r="B1555" s="126">
        <v>3</v>
      </c>
      <c r="C1555" s="133"/>
      <c r="D1555" s="134">
        <v>2224</v>
      </c>
      <c r="E1555" s="7" t="s">
        <v>2241</v>
      </c>
      <c r="F1555" s="8" t="s">
        <v>2140</v>
      </c>
      <c r="G1555" s="18">
        <f>IFERROR(VLOOKUP(Table1[[#This Row],[Codigo_insumo]],BD_Insumos!$B:$E,4),"")</f>
        <v>17.481957498567066</v>
      </c>
      <c r="H1555" s="140">
        <v>0.3</v>
      </c>
      <c r="I1555" s="9"/>
      <c r="J1555" s="23">
        <f t="shared" si="24"/>
        <v>5.2445872495701193</v>
      </c>
      <c r="K1555" s="22" t="str">
        <f>IF(I1555&lt;&gt;"",SUMIF(Table1[Codigo_servico],A1555,Table1[Subtotal_insumo]),"")</f>
        <v/>
      </c>
      <c r="L1555" s="18">
        <f>IF(Table1[[#This Row],[Ordem_insumos]]&lt;&gt;0,VLOOKUP(Table1[[#This Row],[Codigo_servico]],Preencher_Orcamento!$B:$D,3,FALSE)*Table1[[#This Row],[Qtde_insumo]],"")</f>
        <v>0</v>
      </c>
      <c r="M1555" s="18">
        <f>IF(Table1[[#This Row],[Ordem_insumos]]&lt;&gt;0,VLOOKUP(Table1[[#This Row],[Codigo_servico]],Preencher_Orcamento!$B:$D,3,FALSE)*Table1[[#This Row],[Subtotal_insumo]],"")</f>
        <v>0</v>
      </c>
    </row>
    <row r="1556" spans="1:13" ht="39" x14ac:dyDescent="0.25">
      <c r="A1556" s="6">
        <v>60244</v>
      </c>
      <c r="B1556" s="126">
        <v>4</v>
      </c>
      <c r="C1556" s="133"/>
      <c r="D1556" s="134">
        <v>17041</v>
      </c>
      <c r="E1556" s="7" t="s">
        <v>376</v>
      </c>
      <c r="F1556" s="8" t="s">
        <v>457</v>
      </c>
      <c r="G1556" s="18">
        <f>IFERROR(VLOOKUP(Table1[[#This Row],[Codigo_insumo]],BD_Insumos!$B:$E,4),"")</f>
        <v>0.2409</v>
      </c>
      <c r="H1556" s="140">
        <v>4</v>
      </c>
      <c r="I1556" s="9"/>
      <c r="J1556" s="23">
        <f t="shared" si="24"/>
        <v>0.96360000000000001</v>
      </c>
      <c r="K1556" s="22" t="str">
        <f>IF(I1556&lt;&gt;"",SUMIF(Table1[Codigo_servico],A1556,Table1[Subtotal_insumo]),"")</f>
        <v/>
      </c>
      <c r="L1556" s="18">
        <f>IF(Table1[[#This Row],[Ordem_insumos]]&lt;&gt;0,VLOOKUP(Table1[[#This Row],[Codigo_servico]],Preencher_Orcamento!$B:$D,3,FALSE)*Table1[[#This Row],[Qtde_insumo]],"")</f>
        <v>0</v>
      </c>
      <c r="M1556" s="18">
        <f>IF(Table1[[#This Row],[Ordem_insumos]]&lt;&gt;0,VLOOKUP(Table1[[#This Row],[Codigo_servico]],Preencher_Orcamento!$B:$D,3,FALSE)*Table1[[#This Row],[Subtotal_insumo]],"")</f>
        <v>0</v>
      </c>
    </row>
    <row r="1557" spans="1:13" x14ac:dyDescent="0.25">
      <c r="A1557" s="3">
        <v>60245</v>
      </c>
      <c r="B1557" s="125">
        <v>0</v>
      </c>
      <c r="C1557" s="131" t="s">
        <v>2696</v>
      </c>
      <c r="D1557" s="132"/>
      <c r="E1557" s="4"/>
      <c r="F1557" s="4"/>
      <c r="G1557" s="17" t="str">
        <f>IFERROR(VLOOKUP(Table1[[#This Row],[Codigo_insumo]],BD_Insumos!$B:$E,4),"")</f>
        <v/>
      </c>
      <c r="H1557" s="139"/>
      <c r="I1557" s="5" t="s">
        <v>170</v>
      </c>
      <c r="J1557" s="20" t="str">
        <f t="shared" si="24"/>
        <v/>
      </c>
      <c r="K1557" s="21">
        <f>IF(I1557&lt;&gt;"",SUMIF(Table1[Codigo_servico],A1557,Table1[Subtotal_insumo]),"")</f>
        <v>37.345080565224301</v>
      </c>
      <c r="L1557" s="17" t="str">
        <f>IF(Table1[[#This Row],[Ordem_insumos]]&lt;&gt;0,VLOOKUP(Table1[[#This Row],[Codigo_servico]],Preencher_Orcamento!$B:$D,3,FALSE)*Table1[[#This Row],[Qtde_insumo]],"")</f>
        <v/>
      </c>
      <c r="M1557" s="17" t="str">
        <f>IF(Table1[[#This Row],[Ordem_insumos]]&lt;&gt;0,VLOOKUP(Table1[[#This Row],[Codigo_servico]],Preencher_Orcamento!$B:$D,3,FALSE)*Table1[[#This Row],[Subtotal_insumo]],"")</f>
        <v/>
      </c>
    </row>
    <row r="1558" spans="1:13" x14ac:dyDescent="0.25">
      <c r="A1558" s="6">
        <v>60245</v>
      </c>
      <c r="B1558" s="126">
        <v>1</v>
      </c>
      <c r="C1558" s="133"/>
      <c r="D1558" s="134">
        <v>2099</v>
      </c>
      <c r="E1558" s="7" t="s">
        <v>2205</v>
      </c>
      <c r="F1558" s="8" t="s">
        <v>2140</v>
      </c>
      <c r="G1558" s="16">
        <f>IFERROR(VLOOKUP(Table1[[#This Row],[Codigo_insumo]],BD_Insumos!$B:$E,4),"")</f>
        <v>12.627877718847255</v>
      </c>
      <c r="H1558" s="140">
        <v>0.3</v>
      </c>
      <c r="I1558" s="9"/>
      <c r="J1558" s="22">
        <f t="shared" si="24"/>
        <v>3.7883633156541765</v>
      </c>
      <c r="K1558" s="22" t="str">
        <f>IF(I1558&lt;&gt;"",SUMIF(Table1[Codigo_servico],A1558,Table1[Subtotal_insumo]),"")</f>
        <v/>
      </c>
      <c r="L1558" s="16">
        <f>IF(Table1[[#This Row],[Ordem_insumos]]&lt;&gt;0,VLOOKUP(Table1[[#This Row],[Codigo_servico]],Preencher_Orcamento!$B:$D,3,FALSE)*Table1[[#This Row],[Qtde_insumo]],"")</f>
        <v>0</v>
      </c>
      <c r="M1558" s="16">
        <f>IF(Table1[[#This Row],[Ordem_insumos]]&lt;&gt;0,VLOOKUP(Table1[[#This Row],[Codigo_servico]],Preencher_Orcamento!$B:$D,3,FALSE)*Table1[[#This Row],[Subtotal_insumo]],"")</f>
        <v>0</v>
      </c>
    </row>
    <row r="1559" spans="1:13" ht="26.25" x14ac:dyDescent="0.25">
      <c r="A1559" s="6">
        <v>60245</v>
      </c>
      <c r="B1559" s="126">
        <v>2</v>
      </c>
      <c r="C1559" s="133"/>
      <c r="D1559" s="134">
        <v>16412</v>
      </c>
      <c r="E1559" s="7" t="s">
        <v>345</v>
      </c>
      <c r="F1559" s="8" t="s">
        <v>170</v>
      </c>
      <c r="G1559" s="16">
        <f>IFERROR(VLOOKUP(Table1[[#This Row],[Codigo_insumo]],BD_Insumos!$B:$E,4),"")</f>
        <v>24.862300000000001</v>
      </c>
      <c r="H1559" s="140">
        <v>1.1000000000000001</v>
      </c>
      <c r="I1559" s="9"/>
      <c r="J1559" s="22">
        <f t="shared" si="24"/>
        <v>27.348530000000004</v>
      </c>
      <c r="K1559" s="22" t="str">
        <f>IF(I1559&lt;&gt;"",SUMIF(Table1[Codigo_servico],A1559,Table1[Subtotal_insumo]),"")</f>
        <v/>
      </c>
      <c r="L1559" s="16">
        <f>IF(Table1[[#This Row],[Ordem_insumos]]&lt;&gt;0,VLOOKUP(Table1[[#This Row],[Codigo_servico]],Preencher_Orcamento!$B:$D,3,FALSE)*Table1[[#This Row],[Qtde_insumo]],"")</f>
        <v>0</v>
      </c>
      <c r="M1559" s="16">
        <f>IF(Table1[[#This Row],[Ordem_insumos]]&lt;&gt;0,VLOOKUP(Table1[[#This Row],[Codigo_servico]],Preencher_Orcamento!$B:$D,3,FALSE)*Table1[[#This Row],[Subtotal_insumo]],"")</f>
        <v>0</v>
      </c>
    </row>
    <row r="1560" spans="1:13" ht="39" x14ac:dyDescent="0.25">
      <c r="A1560" s="6">
        <v>60245</v>
      </c>
      <c r="B1560" s="126">
        <v>3</v>
      </c>
      <c r="C1560" s="133"/>
      <c r="D1560" s="134">
        <v>17041</v>
      </c>
      <c r="E1560" s="7" t="s">
        <v>376</v>
      </c>
      <c r="F1560" s="8" t="s">
        <v>457</v>
      </c>
      <c r="G1560" s="18">
        <f>IFERROR(VLOOKUP(Table1[[#This Row],[Codigo_insumo]],BD_Insumos!$B:$E,4),"")</f>
        <v>0.2409</v>
      </c>
      <c r="H1560" s="140">
        <v>4</v>
      </c>
      <c r="I1560" s="9"/>
      <c r="J1560" s="23">
        <f t="shared" si="24"/>
        <v>0.96360000000000001</v>
      </c>
      <c r="K1560" s="22" t="str">
        <f>IF(I1560&lt;&gt;"",SUMIF(Table1[Codigo_servico],A1560,Table1[Subtotal_insumo]),"")</f>
        <v/>
      </c>
      <c r="L1560" s="18">
        <f>IF(Table1[[#This Row],[Ordem_insumos]]&lt;&gt;0,VLOOKUP(Table1[[#This Row],[Codigo_servico]],Preencher_Orcamento!$B:$D,3,FALSE)*Table1[[#This Row],[Qtde_insumo]],"")</f>
        <v>0</v>
      </c>
      <c r="M1560" s="18">
        <f>IF(Table1[[#This Row],[Ordem_insumos]]&lt;&gt;0,VLOOKUP(Table1[[#This Row],[Codigo_servico]],Preencher_Orcamento!$B:$D,3,FALSE)*Table1[[#This Row],[Subtotal_insumo]],"")</f>
        <v>0</v>
      </c>
    </row>
    <row r="1561" spans="1:13" x14ac:dyDescent="0.25">
      <c r="A1561" s="6">
        <v>60245</v>
      </c>
      <c r="B1561" s="126">
        <v>4</v>
      </c>
      <c r="C1561" s="133"/>
      <c r="D1561" s="134">
        <v>2224</v>
      </c>
      <c r="E1561" s="7" t="s">
        <v>2241</v>
      </c>
      <c r="F1561" s="8" t="s">
        <v>2140</v>
      </c>
      <c r="G1561" s="18">
        <f>IFERROR(VLOOKUP(Table1[[#This Row],[Codigo_insumo]],BD_Insumos!$B:$E,4),"")</f>
        <v>17.481957498567066</v>
      </c>
      <c r="H1561" s="140">
        <v>0.3</v>
      </c>
      <c r="I1561" s="9"/>
      <c r="J1561" s="23">
        <f t="shared" si="24"/>
        <v>5.2445872495701193</v>
      </c>
      <c r="K1561" s="22" t="str">
        <f>IF(I1561&lt;&gt;"",SUMIF(Table1[Codigo_servico],A1561,Table1[Subtotal_insumo]),"")</f>
        <v/>
      </c>
      <c r="L1561" s="18">
        <f>IF(Table1[[#This Row],[Ordem_insumos]]&lt;&gt;0,VLOOKUP(Table1[[#This Row],[Codigo_servico]],Preencher_Orcamento!$B:$D,3,FALSE)*Table1[[#This Row],[Qtde_insumo]],"")</f>
        <v>0</v>
      </c>
      <c r="M1561" s="18">
        <f>IF(Table1[[#This Row],[Ordem_insumos]]&lt;&gt;0,VLOOKUP(Table1[[#This Row],[Codigo_servico]],Preencher_Orcamento!$B:$D,3,FALSE)*Table1[[#This Row],[Subtotal_insumo]],"")</f>
        <v>0</v>
      </c>
    </row>
    <row r="1562" spans="1:13" x14ac:dyDescent="0.25">
      <c r="A1562" s="3">
        <v>60246</v>
      </c>
      <c r="B1562" s="125">
        <v>0</v>
      </c>
      <c r="C1562" s="131" t="s">
        <v>2697</v>
      </c>
      <c r="D1562" s="132"/>
      <c r="E1562" s="4"/>
      <c r="F1562" s="4"/>
      <c r="G1562" s="17" t="str">
        <f>IFERROR(VLOOKUP(Table1[[#This Row],[Codigo_insumo]],BD_Insumos!$B:$E,4),"")</f>
        <v/>
      </c>
      <c r="H1562" s="139"/>
      <c r="I1562" s="5" t="s">
        <v>170</v>
      </c>
      <c r="J1562" s="20" t="str">
        <f t="shared" si="24"/>
        <v/>
      </c>
      <c r="K1562" s="21">
        <f>IF(I1562&lt;&gt;"",SUMIF(Table1[Codigo_servico],A1562,Table1[Subtotal_insumo]),"")</f>
        <v>98.41307408696575</v>
      </c>
      <c r="L1562" s="17" t="str">
        <f>IF(Table1[[#This Row],[Ordem_insumos]]&lt;&gt;0,VLOOKUP(Table1[[#This Row],[Codigo_servico]],Preencher_Orcamento!$B:$D,3,FALSE)*Table1[[#This Row],[Qtde_insumo]],"")</f>
        <v/>
      </c>
      <c r="M1562" s="17" t="str">
        <f>IF(Table1[[#This Row],[Ordem_insumos]]&lt;&gt;0,VLOOKUP(Table1[[#This Row],[Codigo_servico]],Preencher_Orcamento!$B:$D,3,FALSE)*Table1[[#This Row],[Subtotal_insumo]],"")</f>
        <v/>
      </c>
    </row>
    <row r="1563" spans="1:13" ht="39" x14ac:dyDescent="0.25">
      <c r="A1563" s="6">
        <v>60246</v>
      </c>
      <c r="B1563" s="126">
        <v>1</v>
      </c>
      <c r="C1563" s="133"/>
      <c r="D1563" s="134">
        <v>17041</v>
      </c>
      <c r="E1563" s="7" t="s">
        <v>376</v>
      </c>
      <c r="F1563" s="8" t="s">
        <v>457</v>
      </c>
      <c r="G1563" s="16">
        <f>IFERROR(VLOOKUP(Table1[[#This Row],[Codigo_insumo]],BD_Insumos!$B:$E,4),"")</f>
        <v>0.2409</v>
      </c>
      <c r="H1563" s="140">
        <v>4</v>
      </c>
      <c r="I1563" s="9"/>
      <c r="J1563" s="22">
        <f t="shared" si="24"/>
        <v>0.96360000000000001</v>
      </c>
      <c r="K1563" s="22" t="str">
        <f>IF(I1563&lt;&gt;"",SUMIF(Table1[Codigo_servico],A1563,Table1[Subtotal_insumo]),"")</f>
        <v/>
      </c>
      <c r="L1563" s="16">
        <f>IF(Table1[[#This Row],[Ordem_insumos]]&lt;&gt;0,VLOOKUP(Table1[[#This Row],[Codigo_servico]],Preencher_Orcamento!$B:$D,3,FALSE)*Table1[[#This Row],[Qtde_insumo]],"")</f>
        <v>5600</v>
      </c>
      <c r="M1563" s="16">
        <f>IF(Table1[[#This Row],[Ordem_insumos]]&lt;&gt;0,VLOOKUP(Table1[[#This Row],[Codigo_servico]],Preencher_Orcamento!$B:$D,3,FALSE)*Table1[[#This Row],[Subtotal_insumo]],"")</f>
        <v>1349.04</v>
      </c>
    </row>
    <row r="1564" spans="1:13" x14ac:dyDescent="0.25">
      <c r="A1564" s="6">
        <v>60246</v>
      </c>
      <c r="B1564" s="126">
        <v>2</v>
      </c>
      <c r="C1564" s="133"/>
      <c r="D1564" s="134">
        <v>2099</v>
      </c>
      <c r="E1564" s="7" t="s">
        <v>2205</v>
      </c>
      <c r="F1564" s="8" t="s">
        <v>2140</v>
      </c>
      <c r="G1564" s="16">
        <f>IFERROR(VLOOKUP(Table1[[#This Row],[Codigo_insumo]],BD_Insumos!$B:$E,4),"")</f>
        <v>12.627877718847255</v>
      </c>
      <c r="H1564" s="140">
        <v>0.4</v>
      </c>
      <c r="I1564" s="9"/>
      <c r="J1564" s="22">
        <f t="shared" si="24"/>
        <v>5.0511510875389023</v>
      </c>
      <c r="K1564" s="22" t="str">
        <f>IF(I1564&lt;&gt;"",SUMIF(Table1[Codigo_servico],A1564,Table1[Subtotal_insumo]),"")</f>
        <v/>
      </c>
      <c r="L1564" s="16">
        <f>IF(Table1[[#This Row],[Ordem_insumos]]&lt;&gt;0,VLOOKUP(Table1[[#This Row],[Codigo_servico]],Preencher_Orcamento!$B:$D,3,FALSE)*Table1[[#This Row],[Qtde_insumo]],"")</f>
        <v>560</v>
      </c>
      <c r="M1564" s="16">
        <f>IF(Table1[[#This Row],[Ordem_insumos]]&lt;&gt;0,VLOOKUP(Table1[[#This Row],[Codigo_servico]],Preencher_Orcamento!$B:$D,3,FALSE)*Table1[[#This Row],[Subtotal_insumo]],"")</f>
        <v>7071.6115225544636</v>
      </c>
    </row>
    <row r="1565" spans="1:13" x14ac:dyDescent="0.25">
      <c r="A1565" s="6">
        <v>60246</v>
      </c>
      <c r="B1565" s="126">
        <v>3</v>
      </c>
      <c r="C1565" s="133"/>
      <c r="D1565" s="134">
        <v>2224</v>
      </c>
      <c r="E1565" s="7" t="s">
        <v>2241</v>
      </c>
      <c r="F1565" s="8" t="s">
        <v>2140</v>
      </c>
      <c r="G1565" s="18">
        <f>IFERROR(VLOOKUP(Table1[[#This Row],[Codigo_insumo]],BD_Insumos!$B:$E,4),"")</f>
        <v>17.481957498567066</v>
      </c>
      <c r="H1565" s="140">
        <v>0.4</v>
      </c>
      <c r="I1565" s="9"/>
      <c r="J1565" s="23">
        <f t="shared" si="24"/>
        <v>6.9927829994268267</v>
      </c>
      <c r="K1565" s="22" t="str">
        <f>IF(I1565&lt;&gt;"",SUMIF(Table1[Codigo_servico],A1565,Table1[Subtotal_insumo]),"")</f>
        <v/>
      </c>
      <c r="L1565" s="18">
        <f>IF(Table1[[#This Row],[Ordem_insumos]]&lt;&gt;0,VLOOKUP(Table1[[#This Row],[Codigo_servico]],Preencher_Orcamento!$B:$D,3,FALSE)*Table1[[#This Row],[Qtde_insumo]],"")</f>
        <v>560</v>
      </c>
      <c r="M1565" s="18">
        <f>IF(Table1[[#This Row],[Ordem_insumos]]&lt;&gt;0,VLOOKUP(Table1[[#This Row],[Codigo_servico]],Preencher_Orcamento!$B:$D,3,FALSE)*Table1[[#This Row],[Subtotal_insumo]],"")</f>
        <v>9789.8961991975575</v>
      </c>
    </row>
    <row r="1566" spans="1:13" ht="39" x14ac:dyDescent="0.25">
      <c r="A1566" s="6">
        <v>60246</v>
      </c>
      <c r="B1566" s="126">
        <v>4</v>
      </c>
      <c r="C1566" s="133"/>
      <c r="D1566" s="134">
        <v>16413</v>
      </c>
      <c r="E1566" s="7" t="s">
        <v>346</v>
      </c>
      <c r="F1566" s="8" t="s">
        <v>170</v>
      </c>
      <c r="G1566" s="18">
        <f>IFERROR(VLOOKUP(Table1[[#This Row],[Codigo_insumo]],BD_Insumos!$B:$E,4),"")</f>
        <v>77.641400000000004</v>
      </c>
      <c r="H1566" s="140">
        <v>1.1000000000000001</v>
      </c>
      <c r="I1566" s="9"/>
      <c r="J1566" s="23">
        <f t="shared" si="24"/>
        <v>85.405540000000016</v>
      </c>
      <c r="K1566" s="22" t="str">
        <f>IF(I1566&lt;&gt;"",SUMIF(Table1[Codigo_servico],A1566,Table1[Subtotal_insumo]),"")</f>
        <v/>
      </c>
      <c r="L1566" s="18">
        <f>IF(Table1[[#This Row],[Ordem_insumos]]&lt;&gt;0,VLOOKUP(Table1[[#This Row],[Codigo_servico]],Preencher_Orcamento!$B:$D,3,FALSE)*Table1[[#This Row],[Qtde_insumo]],"")</f>
        <v>1540.0000000000002</v>
      </c>
      <c r="M1566" s="18">
        <f>IF(Table1[[#This Row],[Ordem_insumos]]&lt;&gt;0,VLOOKUP(Table1[[#This Row],[Codigo_servico]],Preencher_Orcamento!$B:$D,3,FALSE)*Table1[[#This Row],[Subtotal_insumo]],"")</f>
        <v>119567.75600000002</v>
      </c>
    </row>
    <row r="1567" spans="1:13" x14ac:dyDescent="0.25">
      <c r="A1567" s="3">
        <v>60247</v>
      </c>
      <c r="B1567" s="125">
        <v>0</v>
      </c>
      <c r="C1567" s="131" t="s">
        <v>2698</v>
      </c>
      <c r="D1567" s="132"/>
      <c r="E1567" s="4"/>
      <c r="F1567" s="4"/>
      <c r="G1567" s="17" t="str">
        <f>IFERROR(VLOOKUP(Table1[[#This Row],[Codigo_insumo]],BD_Insumos!$B:$E,4),"")</f>
        <v/>
      </c>
      <c r="H1567" s="139"/>
      <c r="I1567" s="5" t="s">
        <v>170</v>
      </c>
      <c r="J1567" s="20" t="str">
        <f t="shared" si="24"/>
        <v/>
      </c>
      <c r="K1567" s="21">
        <f>IF(I1567&lt;&gt;"",SUMIF(Table1[Codigo_servico],A1567,Table1[Subtotal_insumo]),"")</f>
        <v>49.676630565224293</v>
      </c>
      <c r="L1567" s="17" t="str">
        <f>IF(Table1[[#This Row],[Ordem_insumos]]&lt;&gt;0,VLOOKUP(Table1[[#This Row],[Codigo_servico]],Preencher_Orcamento!$B:$D,3,FALSE)*Table1[[#This Row],[Qtde_insumo]],"")</f>
        <v/>
      </c>
      <c r="M1567" s="17" t="str">
        <f>IF(Table1[[#This Row],[Ordem_insumos]]&lt;&gt;0,VLOOKUP(Table1[[#This Row],[Codigo_servico]],Preencher_Orcamento!$B:$D,3,FALSE)*Table1[[#This Row],[Subtotal_insumo]],"")</f>
        <v/>
      </c>
    </row>
    <row r="1568" spans="1:13" ht="39" x14ac:dyDescent="0.25">
      <c r="A1568" s="6">
        <v>60247</v>
      </c>
      <c r="B1568" s="126">
        <v>1</v>
      </c>
      <c r="C1568" s="133"/>
      <c r="D1568" s="134">
        <v>16414</v>
      </c>
      <c r="E1568" s="7" t="s">
        <v>347</v>
      </c>
      <c r="F1568" s="8" t="s">
        <v>170</v>
      </c>
      <c r="G1568" s="16">
        <f>IFERROR(VLOOKUP(Table1[[#This Row],[Codigo_insumo]],BD_Insumos!$B:$E,4),"")</f>
        <v>36.072800000000001</v>
      </c>
      <c r="H1568" s="140">
        <v>1.1000000000000001</v>
      </c>
      <c r="I1568" s="9"/>
      <c r="J1568" s="22">
        <f t="shared" si="24"/>
        <v>39.680080000000004</v>
      </c>
      <c r="K1568" s="22" t="str">
        <f>IF(I1568&lt;&gt;"",SUMIF(Table1[Codigo_servico],A1568,Table1[Subtotal_insumo]),"")</f>
        <v/>
      </c>
      <c r="L1568" s="16">
        <f>IF(Table1[[#This Row],[Ordem_insumos]]&lt;&gt;0,VLOOKUP(Table1[[#This Row],[Codigo_servico]],Preencher_Orcamento!$B:$D,3,FALSE)*Table1[[#This Row],[Qtde_insumo]],"")</f>
        <v>0</v>
      </c>
      <c r="M1568" s="16">
        <f>IF(Table1[[#This Row],[Ordem_insumos]]&lt;&gt;0,VLOOKUP(Table1[[#This Row],[Codigo_servico]],Preencher_Orcamento!$B:$D,3,FALSE)*Table1[[#This Row],[Subtotal_insumo]],"")</f>
        <v>0</v>
      </c>
    </row>
    <row r="1569" spans="1:13" x14ac:dyDescent="0.25">
      <c r="A1569" s="6">
        <v>60247</v>
      </c>
      <c r="B1569" s="126">
        <v>2</v>
      </c>
      <c r="C1569" s="133"/>
      <c r="D1569" s="134">
        <v>2224</v>
      </c>
      <c r="E1569" s="7" t="s">
        <v>2241</v>
      </c>
      <c r="F1569" s="8" t="s">
        <v>2140</v>
      </c>
      <c r="G1569" s="16">
        <f>IFERROR(VLOOKUP(Table1[[#This Row],[Codigo_insumo]],BD_Insumos!$B:$E,4),"")</f>
        <v>17.481957498567066</v>
      </c>
      <c r="H1569" s="140">
        <v>0.3</v>
      </c>
      <c r="I1569" s="9"/>
      <c r="J1569" s="22">
        <f t="shared" si="24"/>
        <v>5.2445872495701193</v>
      </c>
      <c r="K1569" s="22" t="str">
        <f>IF(I1569&lt;&gt;"",SUMIF(Table1[Codigo_servico],A1569,Table1[Subtotal_insumo]),"")</f>
        <v/>
      </c>
      <c r="L1569" s="16">
        <f>IF(Table1[[#This Row],[Ordem_insumos]]&lt;&gt;0,VLOOKUP(Table1[[#This Row],[Codigo_servico]],Preencher_Orcamento!$B:$D,3,FALSE)*Table1[[#This Row],[Qtde_insumo]],"")</f>
        <v>0</v>
      </c>
      <c r="M1569" s="16">
        <f>IF(Table1[[#This Row],[Ordem_insumos]]&lt;&gt;0,VLOOKUP(Table1[[#This Row],[Codigo_servico]],Preencher_Orcamento!$B:$D,3,FALSE)*Table1[[#This Row],[Subtotal_insumo]],"")</f>
        <v>0</v>
      </c>
    </row>
    <row r="1570" spans="1:13" x14ac:dyDescent="0.25">
      <c r="A1570" s="6">
        <v>60247</v>
      </c>
      <c r="B1570" s="126">
        <v>3</v>
      </c>
      <c r="C1570" s="133"/>
      <c r="D1570" s="134">
        <v>2099</v>
      </c>
      <c r="E1570" s="7" t="s">
        <v>2205</v>
      </c>
      <c r="F1570" s="8" t="s">
        <v>2140</v>
      </c>
      <c r="G1570" s="18">
        <f>IFERROR(VLOOKUP(Table1[[#This Row],[Codigo_insumo]],BD_Insumos!$B:$E,4),"")</f>
        <v>12.627877718847255</v>
      </c>
      <c r="H1570" s="140">
        <v>0.3</v>
      </c>
      <c r="I1570" s="9"/>
      <c r="J1570" s="23">
        <f t="shared" si="24"/>
        <v>3.7883633156541765</v>
      </c>
      <c r="K1570" s="22" t="str">
        <f>IF(I1570&lt;&gt;"",SUMIF(Table1[Codigo_servico],A1570,Table1[Subtotal_insumo]),"")</f>
        <v/>
      </c>
      <c r="L1570" s="18">
        <f>IF(Table1[[#This Row],[Ordem_insumos]]&lt;&gt;0,VLOOKUP(Table1[[#This Row],[Codigo_servico]],Preencher_Orcamento!$B:$D,3,FALSE)*Table1[[#This Row],[Qtde_insumo]],"")</f>
        <v>0</v>
      </c>
      <c r="M1570" s="18">
        <f>IF(Table1[[#This Row],[Ordem_insumos]]&lt;&gt;0,VLOOKUP(Table1[[#This Row],[Codigo_servico]],Preencher_Orcamento!$B:$D,3,FALSE)*Table1[[#This Row],[Subtotal_insumo]],"")</f>
        <v>0</v>
      </c>
    </row>
    <row r="1571" spans="1:13" ht="39" x14ac:dyDescent="0.25">
      <c r="A1571" s="6">
        <v>60247</v>
      </c>
      <c r="B1571" s="126">
        <v>4</v>
      </c>
      <c r="C1571" s="133"/>
      <c r="D1571" s="134">
        <v>17041</v>
      </c>
      <c r="E1571" s="7" t="s">
        <v>376</v>
      </c>
      <c r="F1571" s="8" t="s">
        <v>457</v>
      </c>
      <c r="G1571" s="18">
        <f>IFERROR(VLOOKUP(Table1[[#This Row],[Codigo_insumo]],BD_Insumos!$B:$E,4),"")</f>
        <v>0.2409</v>
      </c>
      <c r="H1571" s="140">
        <v>4</v>
      </c>
      <c r="I1571" s="9"/>
      <c r="J1571" s="23">
        <f t="shared" si="24"/>
        <v>0.96360000000000001</v>
      </c>
      <c r="K1571" s="22" t="str">
        <f>IF(I1571&lt;&gt;"",SUMIF(Table1[Codigo_servico],A1571,Table1[Subtotal_insumo]),"")</f>
        <v/>
      </c>
      <c r="L1571" s="18">
        <f>IF(Table1[[#This Row],[Ordem_insumos]]&lt;&gt;0,VLOOKUP(Table1[[#This Row],[Codigo_servico]],Preencher_Orcamento!$B:$D,3,FALSE)*Table1[[#This Row],[Qtde_insumo]],"")</f>
        <v>0</v>
      </c>
      <c r="M1571" s="18">
        <f>IF(Table1[[#This Row],[Ordem_insumos]]&lt;&gt;0,VLOOKUP(Table1[[#This Row],[Codigo_servico]],Preencher_Orcamento!$B:$D,3,FALSE)*Table1[[#This Row],[Subtotal_insumo]],"")</f>
        <v>0</v>
      </c>
    </row>
    <row r="1572" spans="1:13" x14ac:dyDescent="0.25">
      <c r="A1572" s="3">
        <v>60248</v>
      </c>
      <c r="B1572" s="125">
        <v>0</v>
      </c>
      <c r="C1572" s="131" t="s">
        <v>2699</v>
      </c>
      <c r="D1572" s="132"/>
      <c r="E1572" s="4"/>
      <c r="F1572" s="4"/>
      <c r="G1572" s="17" t="str">
        <f>IFERROR(VLOOKUP(Table1[[#This Row],[Codigo_insumo]],BD_Insumos!$B:$E,4),"")</f>
        <v/>
      </c>
      <c r="H1572" s="139"/>
      <c r="I1572" s="5" t="s">
        <v>170</v>
      </c>
      <c r="J1572" s="20" t="str">
        <f t="shared" si="24"/>
        <v/>
      </c>
      <c r="K1572" s="21">
        <f>IF(I1572&lt;&gt;"",SUMIF(Table1[Codigo_servico],A1572,Table1[Subtotal_insumo]),"")</f>
        <v>50.286140565224301</v>
      </c>
      <c r="L1572" s="17" t="str">
        <f>IF(Table1[[#This Row],[Ordem_insumos]]&lt;&gt;0,VLOOKUP(Table1[[#This Row],[Codigo_servico]],Preencher_Orcamento!$B:$D,3,FALSE)*Table1[[#This Row],[Qtde_insumo]],"")</f>
        <v/>
      </c>
      <c r="M1572" s="17" t="str">
        <f>IF(Table1[[#This Row],[Ordem_insumos]]&lt;&gt;0,VLOOKUP(Table1[[#This Row],[Codigo_servico]],Preencher_Orcamento!$B:$D,3,FALSE)*Table1[[#This Row],[Subtotal_insumo]],"")</f>
        <v/>
      </c>
    </row>
    <row r="1573" spans="1:13" x14ac:dyDescent="0.25">
      <c r="A1573" s="6">
        <v>60248</v>
      </c>
      <c r="B1573" s="126">
        <v>1</v>
      </c>
      <c r="C1573" s="133"/>
      <c r="D1573" s="134">
        <v>2224</v>
      </c>
      <c r="E1573" s="7" t="s">
        <v>2241</v>
      </c>
      <c r="F1573" s="8" t="s">
        <v>2140</v>
      </c>
      <c r="G1573" s="16">
        <f>IFERROR(VLOOKUP(Table1[[#This Row],[Codigo_insumo]],BD_Insumos!$B:$E,4),"")</f>
        <v>17.481957498567066</v>
      </c>
      <c r="H1573" s="140">
        <v>0.3</v>
      </c>
      <c r="I1573" s="9"/>
      <c r="J1573" s="22">
        <f t="shared" si="24"/>
        <v>5.2445872495701193</v>
      </c>
      <c r="K1573" s="22" t="str">
        <f>IF(I1573&lt;&gt;"",SUMIF(Table1[Codigo_servico],A1573,Table1[Subtotal_insumo]),"")</f>
        <v/>
      </c>
      <c r="L1573" s="16">
        <f>IF(Table1[[#This Row],[Ordem_insumos]]&lt;&gt;0,VLOOKUP(Table1[[#This Row],[Codigo_servico]],Preencher_Orcamento!$B:$D,3,FALSE)*Table1[[#This Row],[Qtde_insumo]],"")</f>
        <v>0</v>
      </c>
      <c r="M1573" s="16">
        <f>IF(Table1[[#This Row],[Ordem_insumos]]&lt;&gt;0,VLOOKUP(Table1[[#This Row],[Codigo_servico]],Preencher_Orcamento!$B:$D,3,FALSE)*Table1[[#This Row],[Subtotal_insumo]],"")</f>
        <v>0</v>
      </c>
    </row>
    <row r="1574" spans="1:13" x14ac:dyDescent="0.25">
      <c r="A1574" s="6">
        <v>60248</v>
      </c>
      <c r="B1574" s="126">
        <v>2</v>
      </c>
      <c r="C1574" s="133"/>
      <c r="D1574" s="134">
        <v>2099</v>
      </c>
      <c r="E1574" s="7" t="s">
        <v>2205</v>
      </c>
      <c r="F1574" s="8" t="s">
        <v>2140</v>
      </c>
      <c r="G1574" s="16">
        <f>IFERROR(VLOOKUP(Table1[[#This Row],[Codigo_insumo]],BD_Insumos!$B:$E,4),"")</f>
        <v>12.627877718847255</v>
      </c>
      <c r="H1574" s="140">
        <v>0.3</v>
      </c>
      <c r="I1574" s="9"/>
      <c r="J1574" s="22">
        <f t="shared" si="24"/>
        <v>3.7883633156541765</v>
      </c>
      <c r="K1574" s="22" t="str">
        <f>IF(I1574&lt;&gt;"",SUMIF(Table1[Codigo_servico],A1574,Table1[Subtotal_insumo]),"")</f>
        <v/>
      </c>
      <c r="L1574" s="16">
        <f>IF(Table1[[#This Row],[Ordem_insumos]]&lt;&gt;0,VLOOKUP(Table1[[#This Row],[Codigo_servico]],Preencher_Orcamento!$B:$D,3,FALSE)*Table1[[#This Row],[Qtde_insumo]],"")</f>
        <v>0</v>
      </c>
      <c r="M1574" s="16">
        <f>IF(Table1[[#This Row],[Ordem_insumos]]&lt;&gt;0,VLOOKUP(Table1[[#This Row],[Codigo_servico]],Preencher_Orcamento!$B:$D,3,FALSE)*Table1[[#This Row],[Subtotal_insumo]],"")</f>
        <v>0</v>
      </c>
    </row>
    <row r="1575" spans="1:13" ht="39" x14ac:dyDescent="0.25">
      <c r="A1575" s="6">
        <v>60248</v>
      </c>
      <c r="B1575" s="126">
        <v>3</v>
      </c>
      <c r="C1575" s="133"/>
      <c r="D1575" s="134">
        <v>17041</v>
      </c>
      <c r="E1575" s="7" t="s">
        <v>376</v>
      </c>
      <c r="F1575" s="8" t="s">
        <v>457</v>
      </c>
      <c r="G1575" s="18">
        <f>IFERROR(VLOOKUP(Table1[[#This Row],[Codigo_insumo]],BD_Insumos!$B:$E,4),"")</f>
        <v>0.2409</v>
      </c>
      <c r="H1575" s="140">
        <v>4</v>
      </c>
      <c r="I1575" s="9"/>
      <c r="J1575" s="23">
        <f t="shared" si="24"/>
        <v>0.96360000000000001</v>
      </c>
      <c r="K1575" s="22" t="str">
        <f>IF(I1575&lt;&gt;"",SUMIF(Table1[Codigo_servico],A1575,Table1[Subtotal_insumo]),"")</f>
        <v/>
      </c>
      <c r="L1575" s="18">
        <f>IF(Table1[[#This Row],[Ordem_insumos]]&lt;&gt;0,VLOOKUP(Table1[[#This Row],[Codigo_servico]],Preencher_Orcamento!$B:$D,3,FALSE)*Table1[[#This Row],[Qtde_insumo]],"")</f>
        <v>0</v>
      </c>
      <c r="M1575" s="18">
        <f>IF(Table1[[#This Row],[Ordem_insumos]]&lt;&gt;0,VLOOKUP(Table1[[#This Row],[Codigo_servico]],Preencher_Orcamento!$B:$D,3,FALSE)*Table1[[#This Row],[Subtotal_insumo]],"")</f>
        <v>0</v>
      </c>
    </row>
    <row r="1576" spans="1:13" ht="39" x14ac:dyDescent="0.25">
      <c r="A1576" s="6">
        <v>60248</v>
      </c>
      <c r="B1576" s="126">
        <v>4</v>
      </c>
      <c r="C1576" s="133"/>
      <c r="D1576" s="134">
        <v>16416</v>
      </c>
      <c r="E1576" s="7" t="s">
        <v>348</v>
      </c>
      <c r="F1576" s="8" t="s">
        <v>170</v>
      </c>
      <c r="G1576" s="18">
        <f>IFERROR(VLOOKUP(Table1[[#This Row],[Codigo_insumo]],BD_Insumos!$B:$E,4),"")</f>
        <v>36.626899999999999</v>
      </c>
      <c r="H1576" s="140">
        <v>1.1000000000000001</v>
      </c>
      <c r="I1576" s="9"/>
      <c r="J1576" s="23">
        <f t="shared" si="24"/>
        <v>40.289590000000004</v>
      </c>
      <c r="K1576" s="22" t="str">
        <f>IF(I1576&lt;&gt;"",SUMIF(Table1[Codigo_servico],A1576,Table1[Subtotal_insumo]),"")</f>
        <v/>
      </c>
      <c r="L1576" s="18">
        <f>IF(Table1[[#This Row],[Ordem_insumos]]&lt;&gt;0,VLOOKUP(Table1[[#This Row],[Codigo_servico]],Preencher_Orcamento!$B:$D,3,FALSE)*Table1[[#This Row],[Qtde_insumo]],"")</f>
        <v>0</v>
      </c>
      <c r="M1576" s="18">
        <f>IF(Table1[[#This Row],[Ordem_insumos]]&lt;&gt;0,VLOOKUP(Table1[[#This Row],[Codigo_servico]],Preencher_Orcamento!$B:$D,3,FALSE)*Table1[[#This Row],[Subtotal_insumo]],"")</f>
        <v>0</v>
      </c>
    </row>
    <row r="1577" spans="1:13" x14ac:dyDescent="0.25">
      <c r="A1577" s="3">
        <v>60249</v>
      </c>
      <c r="B1577" s="125">
        <v>0</v>
      </c>
      <c r="C1577" s="131" t="s">
        <v>2700</v>
      </c>
      <c r="D1577" s="132"/>
      <c r="E1577" s="4"/>
      <c r="F1577" s="4"/>
      <c r="G1577" s="17" t="str">
        <f>IFERROR(VLOOKUP(Table1[[#This Row],[Codigo_insumo]],BD_Insumos!$B:$E,4),"")</f>
        <v/>
      </c>
      <c r="H1577" s="139"/>
      <c r="I1577" s="5" t="s">
        <v>170</v>
      </c>
      <c r="J1577" s="20" t="str">
        <f t="shared" si="24"/>
        <v/>
      </c>
      <c r="K1577" s="21">
        <f>IF(I1577&lt;&gt;"",SUMIF(Table1[Codigo_servico],A1577,Table1[Subtotal_insumo]),"")</f>
        <v>105.18280408696572</v>
      </c>
      <c r="L1577" s="17" t="str">
        <f>IF(Table1[[#This Row],[Ordem_insumos]]&lt;&gt;0,VLOOKUP(Table1[[#This Row],[Codigo_servico]],Preencher_Orcamento!$B:$D,3,FALSE)*Table1[[#This Row],[Qtde_insumo]],"")</f>
        <v/>
      </c>
      <c r="M1577" s="17" t="str">
        <f>IF(Table1[[#This Row],[Ordem_insumos]]&lt;&gt;0,VLOOKUP(Table1[[#This Row],[Codigo_servico]],Preencher_Orcamento!$B:$D,3,FALSE)*Table1[[#This Row],[Subtotal_insumo]],"")</f>
        <v/>
      </c>
    </row>
    <row r="1578" spans="1:13" ht="39" x14ac:dyDescent="0.25">
      <c r="A1578" s="6">
        <v>60249</v>
      </c>
      <c r="B1578" s="126">
        <v>1</v>
      </c>
      <c r="C1578" s="133"/>
      <c r="D1578" s="134">
        <v>16417</v>
      </c>
      <c r="E1578" s="7" t="s">
        <v>349</v>
      </c>
      <c r="F1578" s="8" t="s">
        <v>170</v>
      </c>
      <c r="G1578" s="16">
        <f>IFERROR(VLOOKUP(Table1[[#This Row],[Codigo_insumo]],BD_Insumos!$B:$E,4),"")</f>
        <v>83.795699999999997</v>
      </c>
      <c r="H1578" s="140">
        <v>1.1000000000000001</v>
      </c>
      <c r="I1578" s="9"/>
      <c r="J1578" s="22">
        <f t="shared" si="24"/>
        <v>92.175269999999998</v>
      </c>
      <c r="K1578" s="22" t="str">
        <f>IF(I1578&lt;&gt;"",SUMIF(Table1[Codigo_servico],A1578,Table1[Subtotal_insumo]),"")</f>
        <v/>
      </c>
      <c r="L1578" s="16">
        <f>IF(Table1[[#This Row],[Ordem_insumos]]&lt;&gt;0,VLOOKUP(Table1[[#This Row],[Codigo_servico]],Preencher_Orcamento!$B:$D,3,FALSE)*Table1[[#This Row],[Qtde_insumo]],"")</f>
        <v>0</v>
      </c>
      <c r="M1578" s="16">
        <f>IF(Table1[[#This Row],[Ordem_insumos]]&lt;&gt;0,VLOOKUP(Table1[[#This Row],[Codigo_servico]],Preencher_Orcamento!$B:$D,3,FALSE)*Table1[[#This Row],[Subtotal_insumo]],"")</f>
        <v>0</v>
      </c>
    </row>
    <row r="1579" spans="1:13" x14ac:dyDescent="0.25">
      <c r="A1579" s="6">
        <v>60249</v>
      </c>
      <c r="B1579" s="126">
        <v>2</v>
      </c>
      <c r="C1579" s="133"/>
      <c r="D1579" s="134">
        <v>2224</v>
      </c>
      <c r="E1579" s="7" t="s">
        <v>2241</v>
      </c>
      <c r="F1579" s="8" t="s">
        <v>2140</v>
      </c>
      <c r="G1579" s="16">
        <f>IFERROR(VLOOKUP(Table1[[#This Row],[Codigo_insumo]],BD_Insumos!$B:$E,4),"")</f>
        <v>17.481957498567066</v>
      </c>
      <c r="H1579" s="140">
        <v>0.4</v>
      </c>
      <c r="I1579" s="9"/>
      <c r="J1579" s="22">
        <f t="shared" si="24"/>
        <v>6.9927829994268267</v>
      </c>
      <c r="K1579" s="22" t="str">
        <f>IF(I1579&lt;&gt;"",SUMIF(Table1[Codigo_servico],A1579,Table1[Subtotal_insumo]),"")</f>
        <v/>
      </c>
      <c r="L1579" s="16">
        <f>IF(Table1[[#This Row],[Ordem_insumos]]&lt;&gt;0,VLOOKUP(Table1[[#This Row],[Codigo_servico]],Preencher_Orcamento!$B:$D,3,FALSE)*Table1[[#This Row],[Qtde_insumo]],"")</f>
        <v>0</v>
      </c>
      <c r="M1579" s="16">
        <f>IF(Table1[[#This Row],[Ordem_insumos]]&lt;&gt;0,VLOOKUP(Table1[[#This Row],[Codigo_servico]],Preencher_Orcamento!$B:$D,3,FALSE)*Table1[[#This Row],[Subtotal_insumo]],"")</f>
        <v>0</v>
      </c>
    </row>
    <row r="1580" spans="1:13" x14ac:dyDescent="0.25">
      <c r="A1580" s="6">
        <v>60249</v>
      </c>
      <c r="B1580" s="126">
        <v>3</v>
      </c>
      <c r="C1580" s="133"/>
      <c r="D1580" s="134">
        <v>2099</v>
      </c>
      <c r="E1580" s="7" t="s">
        <v>2205</v>
      </c>
      <c r="F1580" s="8" t="s">
        <v>2140</v>
      </c>
      <c r="G1580" s="18">
        <f>IFERROR(VLOOKUP(Table1[[#This Row],[Codigo_insumo]],BD_Insumos!$B:$E,4),"")</f>
        <v>12.627877718847255</v>
      </c>
      <c r="H1580" s="140">
        <v>0.4</v>
      </c>
      <c r="I1580" s="9"/>
      <c r="J1580" s="23">
        <f t="shared" si="24"/>
        <v>5.0511510875389023</v>
      </c>
      <c r="K1580" s="22" t="str">
        <f>IF(I1580&lt;&gt;"",SUMIF(Table1[Codigo_servico],A1580,Table1[Subtotal_insumo]),"")</f>
        <v/>
      </c>
      <c r="L1580" s="18">
        <f>IF(Table1[[#This Row],[Ordem_insumos]]&lt;&gt;0,VLOOKUP(Table1[[#This Row],[Codigo_servico]],Preencher_Orcamento!$B:$D,3,FALSE)*Table1[[#This Row],[Qtde_insumo]],"")</f>
        <v>0</v>
      </c>
      <c r="M1580" s="18">
        <f>IF(Table1[[#This Row],[Ordem_insumos]]&lt;&gt;0,VLOOKUP(Table1[[#This Row],[Codigo_servico]],Preencher_Orcamento!$B:$D,3,FALSE)*Table1[[#This Row],[Subtotal_insumo]],"")</f>
        <v>0</v>
      </c>
    </row>
    <row r="1581" spans="1:13" ht="39" x14ac:dyDescent="0.25">
      <c r="A1581" s="6">
        <v>60249</v>
      </c>
      <c r="B1581" s="126">
        <v>4</v>
      </c>
      <c r="C1581" s="133"/>
      <c r="D1581" s="134">
        <v>17041</v>
      </c>
      <c r="E1581" s="7" t="s">
        <v>376</v>
      </c>
      <c r="F1581" s="8" t="s">
        <v>457</v>
      </c>
      <c r="G1581" s="18">
        <f>IFERROR(VLOOKUP(Table1[[#This Row],[Codigo_insumo]],BD_Insumos!$B:$E,4),"")</f>
        <v>0.2409</v>
      </c>
      <c r="H1581" s="140">
        <v>4</v>
      </c>
      <c r="I1581" s="9"/>
      <c r="J1581" s="23">
        <f t="shared" si="24"/>
        <v>0.96360000000000001</v>
      </c>
      <c r="K1581" s="22" t="str">
        <f>IF(I1581&lt;&gt;"",SUMIF(Table1[Codigo_servico],A1581,Table1[Subtotal_insumo]),"")</f>
        <v/>
      </c>
      <c r="L1581" s="18">
        <f>IF(Table1[[#This Row],[Ordem_insumos]]&lt;&gt;0,VLOOKUP(Table1[[#This Row],[Codigo_servico]],Preencher_Orcamento!$B:$D,3,FALSE)*Table1[[#This Row],[Qtde_insumo]],"")</f>
        <v>0</v>
      </c>
      <c r="M1581" s="18">
        <f>IF(Table1[[#This Row],[Ordem_insumos]]&lt;&gt;0,VLOOKUP(Table1[[#This Row],[Codigo_servico]],Preencher_Orcamento!$B:$D,3,FALSE)*Table1[[#This Row],[Subtotal_insumo]],"")</f>
        <v>0</v>
      </c>
    </row>
    <row r="1582" spans="1:13" x14ac:dyDescent="0.25">
      <c r="A1582" s="3">
        <v>60250</v>
      </c>
      <c r="B1582" s="125">
        <v>0</v>
      </c>
      <c r="C1582" s="131" t="s">
        <v>2701</v>
      </c>
      <c r="D1582" s="132"/>
      <c r="E1582" s="4"/>
      <c r="F1582" s="4"/>
      <c r="G1582" s="17" t="str">
        <f>IFERROR(VLOOKUP(Table1[[#This Row],[Codigo_insumo]],BD_Insumos!$B:$E,4),"")</f>
        <v/>
      </c>
      <c r="H1582" s="139"/>
      <c r="I1582" s="5" t="s">
        <v>170</v>
      </c>
      <c r="J1582" s="20" t="str">
        <f t="shared" si="24"/>
        <v/>
      </c>
      <c r="K1582" s="21">
        <f>IF(I1582&lt;&gt;"",SUMIF(Table1[Codigo_servico],A1582,Table1[Subtotal_insumo]),"")</f>
        <v>335.3125</v>
      </c>
      <c r="L1582" s="17" t="str">
        <f>IF(Table1[[#This Row],[Ordem_insumos]]&lt;&gt;0,VLOOKUP(Table1[[#This Row],[Codigo_servico]],Preencher_Orcamento!$B:$D,3,FALSE)*Table1[[#This Row],[Qtde_insumo]],"")</f>
        <v/>
      </c>
      <c r="M1582" s="17" t="str">
        <f>IF(Table1[[#This Row],[Ordem_insumos]]&lt;&gt;0,VLOOKUP(Table1[[#This Row],[Codigo_servico]],Preencher_Orcamento!$B:$D,3,FALSE)*Table1[[#This Row],[Subtotal_insumo]],"")</f>
        <v/>
      </c>
    </row>
    <row r="1583" spans="1:13" ht="39" x14ac:dyDescent="0.25">
      <c r="A1583" s="6">
        <v>60250</v>
      </c>
      <c r="B1583" s="126">
        <v>1</v>
      </c>
      <c r="C1583" s="133"/>
      <c r="D1583" s="134">
        <v>16010</v>
      </c>
      <c r="E1583" s="7" t="s">
        <v>332</v>
      </c>
      <c r="F1583" s="8" t="s">
        <v>170</v>
      </c>
      <c r="G1583" s="18">
        <f>IFERROR(VLOOKUP(Table1[[#This Row],[Codigo_insumo]],BD_Insumos!$B:$E,4),"")</f>
        <v>335.3125</v>
      </c>
      <c r="H1583" s="140">
        <v>1</v>
      </c>
      <c r="I1583" s="9"/>
      <c r="J1583" s="23">
        <f t="shared" si="24"/>
        <v>335.3125</v>
      </c>
      <c r="K1583" s="22" t="str">
        <f>IF(I1583&lt;&gt;"",SUMIF(Table1[Codigo_servico],A1583,Table1[Subtotal_insumo]),"")</f>
        <v/>
      </c>
      <c r="L1583" s="18">
        <f>IF(Table1[[#This Row],[Ordem_insumos]]&lt;&gt;0,VLOOKUP(Table1[[#This Row],[Codigo_servico]],Preencher_Orcamento!$B:$D,3,FALSE)*Table1[[#This Row],[Qtde_insumo]],"")</f>
        <v>0</v>
      </c>
      <c r="M1583" s="18">
        <f>IF(Table1[[#This Row],[Ordem_insumos]]&lt;&gt;0,VLOOKUP(Table1[[#This Row],[Codigo_servico]],Preencher_Orcamento!$B:$D,3,FALSE)*Table1[[#This Row],[Subtotal_insumo]],"")</f>
        <v>0</v>
      </c>
    </row>
    <row r="1584" spans="1:13" x14ac:dyDescent="0.25">
      <c r="A1584" s="3">
        <v>60251</v>
      </c>
      <c r="B1584" s="125">
        <v>0</v>
      </c>
      <c r="C1584" s="131" t="s">
        <v>2702</v>
      </c>
      <c r="D1584" s="132"/>
      <c r="E1584" s="4"/>
      <c r="F1584" s="4"/>
      <c r="G1584" s="17" t="str">
        <f>IFERROR(VLOOKUP(Table1[[#This Row],[Codigo_insumo]],BD_Insumos!$B:$E,4),"")</f>
        <v/>
      </c>
      <c r="H1584" s="139"/>
      <c r="I1584" s="5" t="s">
        <v>5</v>
      </c>
      <c r="J1584" s="20" t="str">
        <f t="shared" si="24"/>
        <v/>
      </c>
      <c r="K1584" s="21">
        <f>IF(I1584&lt;&gt;"",SUMIF(Table1[Codigo_servico],A1584,Table1[Subtotal_insumo]),"")</f>
        <v>19.778387072520626</v>
      </c>
      <c r="L1584" s="17" t="str">
        <f>IF(Table1[[#This Row],[Ordem_insumos]]&lt;&gt;0,VLOOKUP(Table1[[#This Row],[Codigo_servico]],Preencher_Orcamento!$B:$D,3,FALSE)*Table1[[#This Row],[Qtde_insumo]],"")</f>
        <v/>
      </c>
      <c r="M1584" s="17" t="str">
        <f>IF(Table1[[#This Row],[Ordem_insumos]]&lt;&gt;0,VLOOKUP(Table1[[#This Row],[Codigo_servico]],Preencher_Orcamento!$B:$D,3,FALSE)*Table1[[#This Row],[Subtotal_insumo]],"")</f>
        <v/>
      </c>
    </row>
    <row r="1585" spans="1:13" x14ac:dyDescent="0.25">
      <c r="A1585" s="6">
        <v>60251</v>
      </c>
      <c r="B1585" s="126">
        <v>1</v>
      </c>
      <c r="C1585" s="133"/>
      <c r="D1585" s="134">
        <v>2020</v>
      </c>
      <c r="E1585" s="7" t="s">
        <v>2188</v>
      </c>
      <c r="F1585" s="8" t="s">
        <v>2140</v>
      </c>
      <c r="G1585" s="16">
        <f>IFERROR(VLOOKUP(Table1[[#This Row],[Codigo_insumo]],BD_Insumos!$B:$E,4),"")</f>
        <v>15.860837164231068</v>
      </c>
      <c r="H1585" s="140">
        <v>0.5</v>
      </c>
      <c r="I1585" s="9"/>
      <c r="J1585" s="22">
        <f t="shared" si="24"/>
        <v>7.930418582115534</v>
      </c>
      <c r="K1585" s="22" t="str">
        <f>IF(I1585&lt;&gt;"",SUMIF(Table1[Codigo_servico],A1585,Table1[Subtotal_insumo]),"")</f>
        <v/>
      </c>
      <c r="L1585" s="16">
        <f>IF(Table1[[#This Row],[Ordem_insumos]]&lt;&gt;0,VLOOKUP(Table1[[#This Row],[Codigo_servico]],Preencher_Orcamento!$B:$D,3,FALSE)*Table1[[#This Row],[Qtde_insumo]],"")</f>
        <v>0</v>
      </c>
      <c r="M1585" s="16">
        <f>IF(Table1[[#This Row],[Ordem_insumos]]&lt;&gt;0,VLOOKUP(Table1[[#This Row],[Codigo_servico]],Preencher_Orcamento!$B:$D,3,FALSE)*Table1[[#This Row],[Subtotal_insumo]],"")</f>
        <v>0</v>
      </c>
    </row>
    <row r="1586" spans="1:13" x14ac:dyDescent="0.25">
      <c r="A1586" s="6">
        <v>60251</v>
      </c>
      <c r="B1586" s="126">
        <v>2</v>
      </c>
      <c r="C1586" s="133"/>
      <c r="D1586" s="134">
        <v>2099</v>
      </c>
      <c r="E1586" s="7" t="s">
        <v>2205</v>
      </c>
      <c r="F1586" s="8" t="s">
        <v>2140</v>
      </c>
      <c r="G1586" s="16">
        <f>IFERROR(VLOOKUP(Table1[[#This Row],[Codigo_insumo]],BD_Insumos!$B:$E,4),"")</f>
        <v>12.627877718847255</v>
      </c>
      <c r="H1586" s="140">
        <v>0.50219999999999998</v>
      </c>
      <c r="I1586" s="9"/>
      <c r="J1586" s="22">
        <f t="shared" si="24"/>
        <v>6.3417201904050913</v>
      </c>
      <c r="K1586" s="22" t="str">
        <f>IF(I1586&lt;&gt;"",SUMIF(Table1[Codigo_servico],A1586,Table1[Subtotal_insumo]),"")</f>
        <v/>
      </c>
      <c r="L1586" s="16">
        <f>IF(Table1[[#This Row],[Ordem_insumos]]&lt;&gt;0,VLOOKUP(Table1[[#This Row],[Codigo_servico]],Preencher_Orcamento!$B:$D,3,FALSE)*Table1[[#This Row],[Qtde_insumo]],"")</f>
        <v>0</v>
      </c>
      <c r="M1586" s="16">
        <f>IF(Table1[[#This Row],[Ordem_insumos]]&lt;&gt;0,VLOOKUP(Table1[[#This Row],[Codigo_servico]],Preencher_Orcamento!$B:$D,3,FALSE)*Table1[[#This Row],[Subtotal_insumo]],"")</f>
        <v>0</v>
      </c>
    </row>
    <row r="1587" spans="1:13" ht="26.25" x14ac:dyDescent="0.25">
      <c r="A1587" s="6">
        <v>60251</v>
      </c>
      <c r="B1587" s="126">
        <v>3</v>
      </c>
      <c r="C1587" s="133"/>
      <c r="D1587" s="134">
        <v>10648</v>
      </c>
      <c r="E1587" s="7" t="s">
        <v>158</v>
      </c>
      <c r="F1587" s="8" t="s">
        <v>58</v>
      </c>
      <c r="G1587" s="18">
        <f>IFERROR(VLOOKUP(Table1[[#This Row],[Codigo_insumo]],BD_Insumos!$B:$E,4),"")</f>
        <v>359.69349999999997</v>
      </c>
      <c r="H1587" s="140">
        <v>1.8E-3</v>
      </c>
      <c r="I1587" s="9"/>
      <c r="J1587" s="23">
        <f t="shared" si="24"/>
        <v>0.64744829999999998</v>
      </c>
      <c r="K1587" s="22" t="str">
        <f>IF(I1587&lt;&gt;"",SUMIF(Table1[Codigo_servico],A1587,Table1[Subtotal_insumo]),"")</f>
        <v/>
      </c>
      <c r="L1587" s="18">
        <f>IF(Table1[[#This Row],[Ordem_insumos]]&lt;&gt;0,VLOOKUP(Table1[[#This Row],[Codigo_servico]],Preencher_Orcamento!$B:$D,3,FALSE)*Table1[[#This Row],[Qtde_insumo]],"")</f>
        <v>0</v>
      </c>
      <c r="M1587" s="18">
        <f>IF(Table1[[#This Row],[Ordem_insumos]]&lt;&gt;0,VLOOKUP(Table1[[#This Row],[Codigo_servico]],Preencher_Orcamento!$B:$D,3,FALSE)*Table1[[#This Row],[Subtotal_insumo]],"")</f>
        <v>0</v>
      </c>
    </row>
    <row r="1588" spans="1:13" x14ac:dyDescent="0.25">
      <c r="A1588" s="6">
        <v>60251</v>
      </c>
      <c r="B1588" s="126">
        <v>4</v>
      </c>
      <c r="C1588" s="133"/>
      <c r="D1588" s="134">
        <v>16534</v>
      </c>
      <c r="E1588" s="7" t="s">
        <v>363</v>
      </c>
      <c r="F1588" s="8" t="s">
        <v>457</v>
      </c>
      <c r="G1588" s="18">
        <f>IFERROR(VLOOKUP(Table1[[#This Row],[Codigo_insumo]],BD_Insumos!$B:$E,4),"")</f>
        <v>1.6195999999999999</v>
      </c>
      <c r="H1588" s="140">
        <v>3</v>
      </c>
      <c r="I1588" s="9"/>
      <c r="J1588" s="23">
        <f t="shared" si="24"/>
        <v>4.8587999999999996</v>
      </c>
      <c r="K1588" s="22" t="str">
        <f>IF(I1588&lt;&gt;"",SUMIF(Table1[Codigo_servico],A1588,Table1[Subtotal_insumo]),"")</f>
        <v/>
      </c>
      <c r="L1588" s="18">
        <f>IF(Table1[[#This Row],[Ordem_insumos]]&lt;&gt;0,VLOOKUP(Table1[[#This Row],[Codigo_servico]],Preencher_Orcamento!$B:$D,3,FALSE)*Table1[[#This Row],[Qtde_insumo]],"")</f>
        <v>0</v>
      </c>
      <c r="M1588" s="18">
        <f>IF(Table1[[#This Row],[Ordem_insumos]]&lt;&gt;0,VLOOKUP(Table1[[#This Row],[Codigo_servico]],Preencher_Orcamento!$B:$D,3,FALSE)*Table1[[#This Row],[Subtotal_insumo]],"")</f>
        <v>0</v>
      </c>
    </row>
    <row r="1589" spans="1:13" x14ac:dyDescent="0.25">
      <c r="A1589" s="3">
        <v>60255</v>
      </c>
      <c r="B1589" s="125">
        <v>0</v>
      </c>
      <c r="C1589" s="131" t="s">
        <v>2703</v>
      </c>
      <c r="D1589" s="132"/>
      <c r="E1589" s="4"/>
      <c r="F1589" s="4"/>
      <c r="G1589" s="17" t="str">
        <f>IFERROR(VLOOKUP(Table1[[#This Row],[Codigo_insumo]],BD_Insumos!$B:$E,4),"")</f>
        <v/>
      </c>
      <c r="H1589" s="139"/>
      <c r="I1589" s="5" t="s">
        <v>5</v>
      </c>
      <c r="J1589" s="20" t="str">
        <f t="shared" si="24"/>
        <v/>
      </c>
      <c r="K1589" s="21">
        <f>IF(I1589&lt;&gt;"",SUMIF(Table1[Codigo_servico],A1589,Table1[Subtotal_insumo]),"")</f>
        <v>31.59081204348287</v>
      </c>
      <c r="L1589" s="17" t="str">
        <f>IF(Table1[[#This Row],[Ordem_insumos]]&lt;&gt;0,VLOOKUP(Table1[[#This Row],[Codigo_servico]],Preencher_Orcamento!$B:$D,3,FALSE)*Table1[[#This Row],[Qtde_insumo]],"")</f>
        <v/>
      </c>
      <c r="M1589" s="17" t="str">
        <f>IF(Table1[[#This Row],[Ordem_insumos]]&lt;&gt;0,VLOOKUP(Table1[[#This Row],[Codigo_servico]],Preencher_Orcamento!$B:$D,3,FALSE)*Table1[[#This Row],[Subtotal_insumo]],"")</f>
        <v/>
      </c>
    </row>
    <row r="1590" spans="1:13" ht="39" x14ac:dyDescent="0.25">
      <c r="A1590" s="6">
        <v>60255</v>
      </c>
      <c r="B1590" s="126">
        <v>1</v>
      </c>
      <c r="C1590" s="133"/>
      <c r="D1590" s="134">
        <v>16508</v>
      </c>
      <c r="E1590" s="7" t="s">
        <v>356</v>
      </c>
      <c r="F1590" s="8" t="s">
        <v>457</v>
      </c>
      <c r="G1590" s="16">
        <f>IFERROR(VLOOKUP(Table1[[#This Row],[Codigo_insumo]],BD_Insumos!$B:$E,4),"")</f>
        <v>21.034099999999999</v>
      </c>
      <c r="H1590" s="140">
        <v>1.05</v>
      </c>
      <c r="I1590" s="9"/>
      <c r="J1590" s="22">
        <f t="shared" si="24"/>
        <v>22.085805000000001</v>
      </c>
      <c r="K1590" s="22" t="str">
        <f>IF(I1590&lt;&gt;"",SUMIF(Table1[Codigo_servico],A1590,Table1[Subtotal_insumo]),"")</f>
        <v/>
      </c>
      <c r="L1590" s="16">
        <f>IF(Table1[[#This Row],[Ordem_insumos]]&lt;&gt;0,VLOOKUP(Table1[[#This Row],[Codigo_servico]],Preencher_Orcamento!$B:$D,3,FALSE)*Table1[[#This Row],[Qtde_insumo]],"")</f>
        <v>0</v>
      </c>
      <c r="M1590" s="16">
        <f>IF(Table1[[#This Row],[Ordem_insumos]]&lt;&gt;0,VLOOKUP(Table1[[#This Row],[Codigo_servico]],Preencher_Orcamento!$B:$D,3,FALSE)*Table1[[#This Row],[Subtotal_insumo]],"")</f>
        <v>0</v>
      </c>
    </row>
    <row r="1591" spans="1:13" ht="26.25" x14ac:dyDescent="0.25">
      <c r="A1591" s="6">
        <v>60255</v>
      </c>
      <c r="B1591" s="126">
        <v>2</v>
      </c>
      <c r="C1591" s="133"/>
      <c r="D1591" s="134">
        <v>17010</v>
      </c>
      <c r="E1591" s="7" t="s">
        <v>371</v>
      </c>
      <c r="F1591" s="8" t="s">
        <v>457</v>
      </c>
      <c r="G1591" s="16">
        <f>IFERROR(VLOOKUP(Table1[[#This Row],[Codigo_insumo]],BD_Insumos!$B:$E,4),"")</f>
        <v>8.4699999999999998E-2</v>
      </c>
      <c r="H1591" s="140">
        <v>2.2000000000000002</v>
      </c>
      <c r="I1591" s="9"/>
      <c r="J1591" s="22">
        <f t="shared" si="24"/>
        <v>0.18634000000000001</v>
      </c>
      <c r="K1591" s="22" t="str">
        <f>IF(I1591&lt;&gt;"",SUMIF(Table1[Codigo_servico],A1591,Table1[Subtotal_insumo]),"")</f>
        <v/>
      </c>
      <c r="L1591" s="16">
        <f>IF(Table1[[#This Row],[Ordem_insumos]]&lt;&gt;0,VLOOKUP(Table1[[#This Row],[Codigo_servico]],Preencher_Orcamento!$B:$D,3,FALSE)*Table1[[#This Row],[Qtde_insumo]],"")</f>
        <v>0</v>
      </c>
      <c r="M1591" s="16">
        <f>IF(Table1[[#This Row],[Ordem_insumos]]&lt;&gt;0,VLOOKUP(Table1[[#This Row],[Codigo_servico]],Preencher_Orcamento!$B:$D,3,FALSE)*Table1[[#This Row],[Subtotal_insumo]],"")</f>
        <v>0</v>
      </c>
    </row>
    <row r="1592" spans="1:13" x14ac:dyDescent="0.25">
      <c r="A1592" s="6">
        <v>60255</v>
      </c>
      <c r="B1592" s="126">
        <v>3</v>
      </c>
      <c r="C1592" s="133"/>
      <c r="D1592" s="134">
        <v>2224</v>
      </c>
      <c r="E1592" s="7" t="s">
        <v>2241</v>
      </c>
      <c r="F1592" s="8" t="s">
        <v>2140</v>
      </c>
      <c r="G1592" s="18">
        <f>IFERROR(VLOOKUP(Table1[[#This Row],[Codigo_insumo]],BD_Insumos!$B:$E,4),"")</f>
        <v>17.481957498567066</v>
      </c>
      <c r="H1592" s="140">
        <v>0.2</v>
      </c>
      <c r="I1592" s="9"/>
      <c r="J1592" s="23">
        <f t="shared" si="24"/>
        <v>3.4963914997134133</v>
      </c>
      <c r="K1592" s="22" t="str">
        <f>IF(I1592&lt;&gt;"",SUMIF(Table1[Codigo_servico],A1592,Table1[Subtotal_insumo]),"")</f>
        <v/>
      </c>
      <c r="L1592" s="18">
        <f>IF(Table1[[#This Row],[Ordem_insumos]]&lt;&gt;0,VLOOKUP(Table1[[#This Row],[Codigo_servico]],Preencher_Orcamento!$B:$D,3,FALSE)*Table1[[#This Row],[Qtde_insumo]],"")</f>
        <v>0</v>
      </c>
      <c r="M1592" s="18">
        <f>IF(Table1[[#This Row],[Ordem_insumos]]&lt;&gt;0,VLOOKUP(Table1[[#This Row],[Codigo_servico]],Preencher_Orcamento!$B:$D,3,FALSE)*Table1[[#This Row],[Subtotal_insumo]],"")</f>
        <v>0</v>
      </c>
    </row>
    <row r="1593" spans="1:13" ht="26.25" x14ac:dyDescent="0.25">
      <c r="A1593" s="6">
        <v>60255</v>
      </c>
      <c r="B1593" s="126">
        <v>4</v>
      </c>
      <c r="C1593" s="133"/>
      <c r="D1593" s="134">
        <v>19030</v>
      </c>
      <c r="E1593" s="7" t="s">
        <v>413</v>
      </c>
      <c r="F1593" s="8" t="s">
        <v>197</v>
      </c>
      <c r="G1593" s="18">
        <f>IFERROR(VLOOKUP(Table1[[#This Row],[Codigo_insumo]],BD_Insumos!$B:$E,4),"")</f>
        <v>19.3</v>
      </c>
      <c r="H1593" s="140">
        <v>2.1999999999999999E-2</v>
      </c>
      <c r="I1593" s="9"/>
      <c r="J1593" s="23">
        <f t="shared" si="24"/>
        <v>0.42459999999999998</v>
      </c>
      <c r="K1593" s="22" t="str">
        <f>IF(I1593&lt;&gt;"",SUMIF(Table1[Codigo_servico],A1593,Table1[Subtotal_insumo]),"")</f>
        <v/>
      </c>
      <c r="L1593" s="18">
        <f>IF(Table1[[#This Row],[Ordem_insumos]]&lt;&gt;0,VLOOKUP(Table1[[#This Row],[Codigo_servico]],Preencher_Orcamento!$B:$D,3,FALSE)*Table1[[#This Row],[Qtde_insumo]],"")</f>
        <v>0</v>
      </c>
      <c r="M1593" s="18">
        <f>IF(Table1[[#This Row],[Ordem_insumos]]&lt;&gt;0,VLOOKUP(Table1[[#This Row],[Codigo_servico]],Preencher_Orcamento!$B:$D,3,FALSE)*Table1[[#This Row],[Subtotal_insumo]],"")</f>
        <v>0</v>
      </c>
    </row>
    <row r="1594" spans="1:13" x14ac:dyDescent="0.25">
      <c r="A1594" s="6">
        <v>60255</v>
      </c>
      <c r="B1594" s="126">
        <v>5</v>
      </c>
      <c r="C1594" s="133"/>
      <c r="D1594" s="134">
        <v>2099</v>
      </c>
      <c r="E1594" s="7" t="s">
        <v>2205</v>
      </c>
      <c r="F1594" s="8" t="s">
        <v>2140</v>
      </c>
      <c r="G1594" s="18">
        <f>IFERROR(VLOOKUP(Table1[[#This Row],[Codigo_insumo]],BD_Insumos!$B:$E,4),"")</f>
        <v>12.627877718847255</v>
      </c>
      <c r="H1594" s="140">
        <v>0.2</v>
      </c>
      <c r="I1594" s="9"/>
      <c r="J1594" s="23">
        <f t="shared" si="24"/>
        <v>2.5255755437694511</v>
      </c>
      <c r="K1594" s="22" t="str">
        <f>IF(I1594&lt;&gt;"",SUMIF(Table1[Codigo_servico],A1594,Table1[Subtotal_insumo]),"")</f>
        <v/>
      </c>
      <c r="L1594" s="18">
        <f>IF(Table1[[#This Row],[Ordem_insumos]]&lt;&gt;0,VLOOKUP(Table1[[#This Row],[Codigo_servico]],Preencher_Orcamento!$B:$D,3,FALSE)*Table1[[#This Row],[Qtde_insumo]],"")</f>
        <v>0</v>
      </c>
      <c r="M1594" s="18">
        <f>IF(Table1[[#This Row],[Ordem_insumos]]&lt;&gt;0,VLOOKUP(Table1[[#This Row],[Codigo_servico]],Preencher_Orcamento!$B:$D,3,FALSE)*Table1[[#This Row],[Subtotal_insumo]],"")</f>
        <v>0</v>
      </c>
    </row>
    <row r="1595" spans="1:13" ht="26.25" x14ac:dyDescent="0.25">
      <c r="A1595" s="6">
        <v>60255</v>
      </c>
      <c r="B1595" s="126">
        <v>6</v>
      </c>
      <c r="C1595" s="133"/>
      <c r="D1595" s="134">
        <v>17046</v>
      </c>
      <c r="E1595" s="7" t="s">
        <v>379</v>
      </c>
      <c r="F1595" s="8" t="s">
        <v>457</v>
      </c>
      <c r="G1595" s="18">
        <f>IFERROR(VLOOKUP(Table1[[#This Row],[Codigo_insumo]],BD_Insumos!$B:$E,4),"")</f>
        <v>1.3055000000000001</v>
      </c>
      <c r="H1595" s="140">
        <v>2.2000000000000002</v>
      </c>
      <c r="I1595" s="9"/>
      <c r="J1595" s="23">
        <f t="shared" si="24"/>
        <v>2.8721000000000005</v>
      </c>
      <c r="K1595" s="22" t="str">
        <f>IF(I1595&lt;&gt;"",SUMIF(Table1[Codigo_servico],A1595,Table1[Subtotal_insumo]),"")</f>
        <v/>
      </c>
      <c r="L1595" s="18">
        <f>IF(Table1[[#This Row],[Ordem_insumos]]&lt;&gt;0,VLOOKUP(Table1[[#This Row],[Codigo_servico]],Preencher_Orcamento!$B:$D,3,FALSE)*Table1[[#This Row],[Qtde_insumo]],"")</f>
        <v>0</v>
      </c>
      <c r="M1595" s="18">
        <f>IF(Table1[[#This Row],[Ordem_insumos]]&lt;&gt;0,VLOOKUP(Table1[[#This Row],[Codigo_servico]],Preencher_Orcamento!$B:$D,3,FALSE)*Table1[[#This Row],[Subtotal_insumo]],"")</f>
        <v>0</v>
      </c>
    </row>
    <row r="1596" spans="1:13" x14ac:dyDescent="0.25">
      <c r="A1596" s="3">
        <v>60256</v>
      </c>
      <c r="B1596" s="125">
        <v>0</v>
      </c>
      <c r="C1596" s="131" t="s">
        <v>2704</v>
      </c>
      <c r="D1596" s="132"/>
      <c r="E1596" s="4"/>
      <c r="F1596" s="4"/>
      <c r="G1596" s="17" t="str">
        <f>IFERROR(VLOOKUP(Table1[[#This Row],[Codigo_insumo]],BD_Insumos!$B:$E,4),"")</f>
        <v/>
      </c>
      <c r="H1596" s="139"/>
      <c r="I1596" s="5" t="s">
        <v>5</v>
      </c>
      <c r="J1596" s="20" t="str">
        <f t="shared" si="24"/>
        <v/>
      </c>
      <c r="K1596" s="21">
        <f>IF(I1596&lt;&gt;"",SUMIF(Table1[Codigo_servico],A1596,Table1[Subtotal_insumo]),"")</f>
        <v>40.164657043482862</v>
      </c>
      <c r="L1596" s="17" t="str">
        <f>IF(Table1[[#This Row],[Ordem_insumos]]&lt;&gt;0,VLOOKUP(Table1[[#This Row],[Codigo_servico]],Preencher_Orcamento!$B:$D,3,FALSE)*Table1[[#This Row],[Qtde_insumo]],"")</f>
        <v/>
      </c>
      <c r="M1596" s="17" t="str">
        <f>IF(Table1[[#This Row],[Ordem_insumos]]&lt;&gt;0,VLOOKUP(Table1[[#This Row],[Codigo_servico]],Preencher_Orcamento!$B:$D,3,FALSE)*Table1[[#This Row],[Subtotal_insumo]],"")</f>
        <v/>
      </c>
    </row>
    <row r="1597" spans="1:13" ht="26.25" x14ac:dyDescent="0.25">
      <c r="A1597" s="6">
        <v>60256</v>
      </c>
      <c r="B1597" s="126">
        <v>1</v>
      </c>
      <c r="C1597" s="133"/>
      <c r="D1597" s="134">
        <v>16509</v>
      </c>
      <c r="E1597" s="7" t="s">
        <v>357</v>
      </c>
      <c r="F1597" s="8" t="s">
        <v>457</v>
      </c>
      <c r="G1597" s="16">
        <f>IFERROR(VLOOKUP(Table1[[#This Row],[Codigo_insumo]],BD_Insumos!$B:$E,4),"")</f>
        <v>15.0602</v>
      </c>
      <c r="H1597" s="140">
        <v>2.0499999999999998</v>
      </c>
      <c r="I1597" s="9"/>
      <c r="J1597" s="22">
        <f t="shared" si="24"/>
        <v>30.873409999999996</v>
      </c>
      <c r="K1597" s="22" t="str">
        <f>IF(I1597&lt;&gt;"",SUMIF(Table1[Codigo_servico],A1597,Table1[Subtotal_insumo]),"")</f>
        <v/>
      </c>
      <c r="L1597" s="16">
        <f>IF(Table1[[#This Row],[Ordem_insumos]]&lt;&gt;0,VLOOKUP(Table1[[#This Row],[Codigo_servico]],Preencher_Orcamento!$B:$D,3,FALSE)*Table1[[#This Row],[Qtde_insumo]],"")</f>
        <v>0</v>
      </c>
      <c r="M1597" s="16">
        <f>IF(Table1[[#This Row],[Ordem_insumos]]&lt;&gt;0,VLOOKUP(Table1[[#This Row],[Codigo_servico]],Preencher_Orcamento!$B:$D,3,FALSE)*Table1[[#This Row],[Subtotal_insumo]],"")</f>
        <v>0</v>
      </c>
    </row>
    <row r="1598" spans="1:13" x14ac:dyDescent="0.25">
      <c r="A1598" s="6">
        <v>60256</v>
      </c>
      <c r="B1598" s="126">
        <v>2</v>
      </c>
      <c r="C1598" s="133"/>
      <c r="D1598" s="134">
        <v>2224</v>
      </c>
      <c r="E1598" s="7" t="s">
        <v>2241</v>
      </c>
      <c r="F1598" s="8" t="s">
        <v>2140</v>
      </c>
      <c r="G1598" s="16">
        <f>IFERROR(VLOOKUP(Table1[[#This Row],[Codigo_insumo]],BD_Insumos!$B:$E,4),"")</f>
        <v>17.481957498567066</v>
      </c>
      <c r="H1598" s="140">
        <v>0.2</v>
      </c>
      <c r="I1598" s="9"/>
      <c r="J1598" s="22">
        <f t="shared" si="24"/>
        <v>3.4963914997134133</v>
      </c>
      <c r="K1598" s="22" t="str">
        <f>IF(I1598&lt;&gt;"",SUMIF(Table1[Codigo_servico],A1598,Table1[Subtotal_insumo]),"")</f>
        <v/>
      </c>
      <c r="L1598" s="16">
        <f>IF(Table1[[#This Row],[Ordem_insumos]]&lt;&gt;0,VLOOKUP(Table1[[#This Row],[Codigo_servico]],Preencher_Orcamento!$B:$D,3,FALSE)*Table1[[#This Row],[Qtde_insumo]],"")</f>
        <v>0</v>
      </c>
      <c r="M1598" s="16">
        <f>IF(Table1[[#This Row],[Ordem_insumos]]&lt;&gt;0,VLOOKUP(Table1[[#This Row],[Codigo_servico]],Preencher_Orcamento!$B:$D,3,FALSE)*Table1[[#This Row],[Subtotal_insumo]],"")</f>
        <v>0</v>
      </c>
    </row>
    <row r="1599" spans="1:13" ht="26.25" x14ac:dyDescent="0.25">
      <c r="A1599" s="6">
        <v>60256</v>
      </c>
      <c r="B1599" s="126">
        <v>3</v>
      </c>
      <c r="C1599" s="133"/>
      <c r="D1599" s="134">
        <v>17020</v>
      </c>
      <c r="E1599" s="7" t="s">
        <v>373</v>
      </c>
      <c r="F1599" s="8" t="s">
        <v>457</v>
      </c>
      <c r="G1599" s="18">
        <f>IFERROR(VLOOKUP(Table1[[#This Row],[Codigo_insumo]],BD_Insumos!$B:$E,4),"")</f>
        <v>0.77839999999999998</v>
      </c>
      <c r="H1599" s="140">
        <v>4.2</v>
      </c>
      <c r="I1599" s="9"/>
      <c r="J1599" s="23">
        <f t="shared" si="24"/>
        <v>3.2692800000000002</v>
      </c>
      <c r="K1599" s="22" t="str">
        <f>IF(I1599&lt;&gt;"",SUMIF(Table1[Codigo_servico],A1599,Table1[Subtotal_insumo]),"")</f>
        <v/>
      </c>
      <c r="L1599" s="18">
        <f>IF(Table1[[#This Row],[Ordem_insumos]]&lt;&gt;0,VLOOKUP(Table1[[#This Row],[Codigo_servico]],Preencher_Orcamento!$B:$D,3,FALSE)*Table1[[#This Row],[Qtde_insumo]],"")</f>
        <v>0</v>
      </c>
      <c r="M1599" s="18">
        <f>IF(Table1[[#This Row],[Ordem_insumos]]&lt;&gt;0,VLOOKUP(Table1[[#This Row],[Codigo_servico]],Preencher_Orcamento!$B:$D,3,FALSE)*Table1[[#This Row],[Subtotal_insumo]],"")</f>
        <v>0</v>
      </c>
    </row>
    <row r="1600" spans="1:13" x14ac:dyDescent="0.25">
      <c r="A1600" s="6">
        <v>60256</v>
      </c>
      <c r="B1600" s="126">
        <v>4</v>
      </c>
      <c r="C1600" s="133"/>
      <c r="D1600" s="134">
        <v>2099</v>
      </c>
      <c r="E1600" s="7" t="s">
        <v>2205</v>
      </c>
      <c r="F1600" s="8" t="s">
        <v>2140</v>
      </c>
      <c r="G1600" s="18">
        <f>IFERROR(VLOOKUP(Table1[[#This Row],[Codigo_insumo]],BD_Insumos!$B:$E,4),"")</f>
        <v>12.627877718847255</v>
      </c>
      <c r="H1600" s="140">
        <v>0.2</v>
      </c>
      <c r="I1600" s="9"/>
      <c r="J1600" s="23">
        <f t="shared" si="24"/>
        <v>2.5255755437694511</v>
      </c>
      <c r="K1600" s="22" t="str">
        <f>IF(I1600&lt;&gt;"",SUMIF(Table1[Codigo_servico],A1600,Table1[Subtotal_insumo]),"")</f>
        <v/>
      </c>
      <c r="L1600" s="18">
        <f>IF(Table1[[#This Row],[Ordem_insumos]]&lt;&gt;0,VLOOKUP(Table1[[#This Row],[Codigo_servico]],Preencher_Orcamento!$B:$D,3,FALSE)*Table1[[#This Row],[Qtde_insumo]],"")</f>
        <v>0</v>
      </c>
      <c r="M1600" s="18">
        <f>IF(Table1[[#This Row],[Ordem_insumos]]&lt;&gt;0,VLOOKUP(Table1[[#This Row],[Codigo_servico]],Preencher_Orcamento!$B:$D,3,FALSE)*Table1[[#This Row],[Subtotal_insumo]],"")</f>
        <v>0</v>
      </c>
    </row>
    <row r="1601" spans="1:13" x14ac:dyDescent="0.25">
      <c r="A1601" s="3">
        <v>60257</v>
      </c>
      <c r="B1601" s="125">
        <v>0</v>
      </c>
      <c r="C1601" s="131" t="s">
        <v>2705</v>
      </c>
      <c r="D1601" s="132"/>
      <c r="E1601" s="4"/>
      <c r="F1601" s="4"/>
      <c r="G1601" s="17" t="str">
        <f>IFERROR(VLOOKUP(Table1[[#This Row],[Codigo_insumo]],BD_Insumos!$B:$E,4),"")</f>
        <v/>
      </c>
      <c r="H1601" s="139"/>
      <c r="I1601" s="5" t="s">
        <v>5</v>
      </c>
      <c r="J1601" s="20" t="str">
        <f t="shared" si="24"/>
        <v/>
      </c>
      <c r="K1601" s="21">
        <f>IF(I1601&lt;&gt;"",SUMIF(Table1[Codigo_servico],A1601,Table1[Subtotal_insumo]),"")</f>
        <v>162.93034204348282</v>
      </c>
      <c r="L1601" s="17" t="str">
        <f>IF(Table1[[#This Row],[Ordem_insumos]]&lt;&gt;0,VLOOKUP(Table1[[#This Row],[Codigo_servico]],Preencher_Orcamento!$B:$D,3,FALSE)*Table1[[#This Row],[Qtde_insumo]],"")</f>
        <v/>
      </c>
      <c r="M1601" s="17" t="str">
        <f>IF(Table1[[#This Row],[Ordem_insumos]]&lt;&gt;0,VLOOKUP(Table1[[#This Row],[Codigo_servico]],Preencher_Orcamento!$B:$D,3,FALSE)*Table1[[#This Row],[Subtotal_insumo]],"")</f>
        <v/>
      </c>
    </row>
    <row r="1602" spans="1:13" ht="26.25" x14ac:dyDescent="0.25">
      <c r="A1602" s="6">
        <v>60257</v>
      </c>
      <c r="B1602" s="126">
        <v>1</v>
      </c>
      <c r="C1602" s="133"/>
      <c r="D1602" s="134">
        <v>17020</v>
      </c>
      <c r="E1602" s="7" t="s">
        <v>373</v>
      </c>
      <c r="F1602" s="8" t="s">
        <v>457</v>
      </c>
      <c r="G1602" s="16">
        <f>IFERROR(VLOOKUP(Table1[[#This Row],[Codigo_insumo]],BD_Insumos!$B:$E,4),"")</f>
        <v>0.77839999999999998</v>
      </c>
      <c r="H1602" s="140">
        <v>4.2</v>
      </c>
      <c r="I1602" s="9"/>
      <c r="J1602" s="22">
        <f t="shared" ref="J1602:J1665" si="25">IF(I1602="",G1602*H1602,"")</f>
        <v>3.2692800000000002</v>
      </c>
      <c r="K1602" s="22" t="str">
        <f>IF(I1602&lt;&gt;"",SUMIF(Table1[Codigo_servico],A1602,Table1[Subtotal_insumo]),"")</f>
        <v/>
      </c>
      <c r="L1602" s="16">
        <f>IF(Table1[[#This Row],[Ordem_insumos]]&lt;&gt;0,VLOOKUP(Table1[[#This Row],[Codigo_servico]],Preencher_Orcamento!$B:$D,3,FALSE)*Table1[[#This Row],[Qtde_insumo]],"")</f>
        <v>0</v>
      </c>
      <c r="M1602" s="16">
        <f>IF(Table1[[#This Row],[Ordem_insumos]]&lt;&gt;0,VLOOKUP(Table1[[#This Row],[Codigo_servico]],Preencher_Orcamento!$B:$D,3,FALSE)*Table1[[#This Row],[Subtotal_insumo]],"")</f>
        <v>0</v>
      </c>
    </row>
    <row r="1603" spans="1:13" x14ac:dyDescent="0.25">
      <c r="A1603" s="6">
        <v>60257</v>
      </c>
      <c r="B1603" s="126">
        <v>2</v>
      </c>
      <c r="C1603" s="133"/>
      <c r="D1603" s="134">
        <v>2224</v>
      </c>
      <c r="E1603" s="7" t="s">
        <v>2241</v>
      </c>
      <c r="F1603" s="8" t="s">
        <v>2140</v>
      </c>
      <c r="G1603" s="16">
        <f>IFERROR(VLOOKUP(Table1[[#This Row],[Codigo_insumo]],BD_Insumos!$B:$E,4),"")</f>
        <v>17.481957498567066</v>
      </c>
      <c r="H1603" s="140">
        <v>0.2</v>
      </c>
      <c r="I1603" s="9"/>
      <c r="J1603" s="22">
        <f t="shared" si="25"/>
        <v>3.4963914997134133</v>
      </c>
      <c r="K1603" s="22" t="str">
        <f>IF(I1603&lt;&gt;"",SUMIF(Table1[Codigo_servico],A1603,Table1[Subtotal_insumo]),"")</f>
        <v/>
      </c>
      <c r="L1603" s="16">
        <f>IF(Table1[[#This Row],[Ordem_insumos]]&lt;&gt;0,VLOOKUP(Table1[[#This Row],[Codigo_servico]],Preencher_Orcamento!$B:$D,3,FALSE)*Table1[[#This Row],[Qtde_insumo]],"")</f>
        <v>0</v>
      </c>
      <c r="M1603" s="16">
        <f>IF(Table1[[#This Row],[Ordem_insumos]]&lt;&gt;0,VLOOKUP(Table1[[#This Row],[Codigo_servico]],Preencher_Orcamento!$B:$D,3,FALSE)*Table1[[#This Row],[Subtotal_insumo]],"")</f>
        <v>0</v>
      </c>
    </row>
    <row r="1604" spans="1:13" x14ac:dyDescent="0.25">
      <c r="A1604" s="6">
        <v>60257</v>
      </c>
      <c r="B1604" s="126">
        <v>3</v>
      </c>
      <c r="C1604" s="133"/>
      <c r="D1604" s="134">
        <v>2099</v>
      </c>
      <c r="E1604" s="7" t="s">
        <v>2205</v>
      </c>
      <c r="F1604" s="8" t="s">
        <v>2140</v>
      </c>
      <c r="G1604" s="18">
        <f>IFERROR(VLOOKUP(Table1[[#This Row],[Codigo_insumo]],BD_Insumos!$B:$E,4),"")</f>
        <v>12.627877718847255</v>
      </c>
      <c r="H1604" s="140">
        <v>0.2</v>
      </c>
      <c r="I1604" s="9"/>
      <c r="J1604" s="23">
        <f t="shared" si="25"/>
        <v>2.5255755437694511</v>
      </c>
      <c r="K1604" s="22" t="str">
        <f>IF(I1604&lt;&gt;"",SUMIF(Table1[Codigo_servico],A1604,Table1[Subtotal_insumo]),"")</f>
        <v/>
      </c>
      <c r="L1604" s="18">
        <f>IF(Table1[[#This Row],[Ordem_insumos]]&lt;&gt;0,VLOOKUP(Table1[[#This Row],[Codigo_servico]],Preencher_Orcamento!$B:$D,3,FALSE)*Table1[[#This Row],[Qtde_insumo]],"")</f>
        <v>0</v>
      </c>
      <c r="M1604" s="18">
        <f>IF(Table1[[#This Row],[Ordem_insumos]]&lt;&gt;0,VLOOKUP(Table1[[#This Row],[Codigo_servico]],Preencher_Orcamento!$B:$D,3,FALSE)*Table1[[#This Row],[Subtotal_insumo]],"")</f>
        <v>0</v>
      </c>
    </row>
    <row r="1605" spans="1:13" ht="26.25" x14ac:dyDescent="0.25">
      <c r="A1605" s="6">
        <v>60257</v>
      </c>
      <c r="B1605" s="126">
        <v>4</v>
      </c>
      <c r="C1605" s="133"/>
      <c r="D1605" s="134">
        <v>16510</v>
      </c>
      <c r="E1605" s="7" t="s">
        <v>358</v>
      </c>
      <c r="F1605" s="8" t="s">
        <v>457</v>
      </c>
      <c r="G1605" s="18">
        <f>IFERROR(VLOOKUP(Table1[[#This Row],[Codigo_insumo]],BD_Insumos!$B:$E,4),"")</f>
        <v>74.945899999999995</v>
      </c>
      <c r="H1605" s="140">
        <v>2.0499999999999998</v>
      </c>
      <c r="I1605" s="9"/>
      <c r="J1605" s="23">
        <f t="shared" si="25"/>
        <v>153.63909499999997</v>
      </c>
      <c r="K1605" s="22" t="str">
        <f>IF(I1605&lt;&gt;"",SUMIF(Table1[Codigo_servico],A1605,Table1[Subtotal_insumo]),"")</f>
        <v/>
      </c>
      <c r="L1605" s="18">
        <f>IF(Table1[[#This Row],[Ordem_insumos]]&lt;&gt;0,VLOOKUP(Table1[[#This Row],[Codigo_servico]],Preencher_Orcamento!$B:$D,3,FALSE)*Table1[[#This Row],[Qtde_insumo]],"")</f>
        <v>0</v>
      </c>
      <c r="M1605" s="18">
        <f>IF(Table1[[#This Row],[Ordem_insumos]]&lt;&gt;0,VLOOKUP(Table1[[#This Row],[Codigo_servico]],Preencher_Orcamento!$B:$D,3,FALSE)*Table1[[#This Row],[Subtotal_insumo]],"")</f>
        <v>0</v>
      </c>
    </row>
    <row r="1606" spans="1:13" x14ac:dyDescent="0.25">
      <c r="A1606" s="3">
        <v>60290</v>
      </c>
      <c r="B1606" s="125">
        <v>0</v>
      </c>
      <c r="C1606" s="131" t="s">
        <v>2706</v>
      </c>
      <c r="D1606" s="132"/>
      <c r="E1606" s="4"/>
      <c r="F1606" s="4"/>
      <c r="G1606" s="17" t="str">
        <f>IFERROR(VLOOKUP(Table1[[#This Row],[Codigo_insumo]],BD_Insumos!$B:$E,4),"")</f>
        <v/>
      </c>
      <c r="H1606" s="139"/>
      <c r="I1606" s="5" t="s">
        <v>5</v>
      </c>
      <c r="J1606" s="20" t="str">
        <f t="shared" si="25"/>
        <v/>
      </c>
      <c r="K1606" s="21">
        <f>IF(I1606&lt;&gt;"",SUMIF(Table1[Codigo_servico],A1606,Table1[Subtotal_insumo]),"")</f>
        <v>36.755593521741432</v>
      </c>
      <c r="L1606" s="17" t="str">
        <f>IF(Table1[[#This Row],[Ordem_insumos]]&lt;&gt;0,VLOOKUP(Table1[[#This Row],[Codigo_servico]],Preencher_Orcamento!$B:$D,3,FALSE)*Table1[[#This Row],[Qtde_insumo]],"")</f>
        <v/>
      </c>
      <c r="M1606" s="17" t="str">
        <f>IF(Table1[[#This Row],[Ordem_insumos]]&lt;&gt;0,VLOOKUP(Table1[[#This Row],[Codigo_servico]],Preencher_Orcamento!$B:$D,3,FALSE)*Table1[[#This Row],[Subtotal_insumo]],"")</f>
        <v/>
      </c>
    </row>
    <row r="1607" spans="1:13" x14ac:dyDescent="0.25">
      <c r="A1607" s="6">
        <v>60290</v>
      </c>
      <c r="B1607" s="126">
        <v>1</v>
      </c>
      <c r="C1607" s="133"/>
      <c r="D1607" s="134">
        <v>2099</v>
      </c>
      <c r="E1607" s="7" t="s">
        <v>2205</v>
      </c>
      <c r="F1607" s="8" t="s">
        <v>2140</v>
      </c>
      <c r="G1607" s="16">
        <f>IFERROR(VLOOKUP(Table1[[#This Row],[Codigo_insumo]],BD_Insumos!$B:$E,4),"")</f>
        <v>12.627877718847255</v>
      </c>
      <c r="H1607" s="140">
        <v>0.1</v>
      </c>
      <c r="I1607" s="9"/>
      <c r="J1607" s="22">
        <f t="shared" si="25"/>
        <v>1.2627877718847256</v>
      </c>
      <c r="K1607" s="22" t="str">
        <f>IF(I1607&lt;&gt;"",SUMIF(Table1[Codigo_servico],A1607,Table1[Subtotal_insumo]),"")</f>
        <v/>
      </c>
      <c r="L1607" s="16">
        <f>IF(Table1[[#This Row],[Ordem_insumos]]&lt;&gt;0,VLOOKUP(Table1[[#This Row],[Codigo_servico]],Preencher_Orcamento!$B:$D,3,FALSE)*Table1[[#This Row],[Qtde_insumo]],"")</f>
        <v>0</v>
      </c>
      <c r="M1607" s="16">
        <f>IF(Table1[[#This Row],[Ordem_insumos]]&lt;&gt;0,VLOOKUP(Table1[[#This Row],[Codigo_servico]],Preencher_Orcamento!$B:$D,3,FALSE)*Table1[[#This Row],[Subtotal_insumo]],"")</f>
        <v>0</v>
      </c>
    </row>
    <row r="1608" spans="1:13" x14ac:dyDescent="0.25">
      <c r="A1608" s="6">
        <v>60290</v>
      </c>
      <c r="B1608" s="126">
        <v>2</v>
      </c>
      <c r="C1608" s="133"/>
      <c r="D1608" s="134">
        <v>2224</v>
      </c>
      <c r="E1608" s="7" t="s">
        <v>2241</v>
      </c>
      <c r="F1608" s="8" t="s">
        <v>2140</v>
      </c>
      <c r="G1608" s="16">
        <f>IFERROR(VLOOKUP(Table1[[#This Row],[Codigo_insumo]],BD_Insumos!$B:$E,4),"")</f>
        <v>17.481957498567066</v>
      </c>
      <c r="H1608" s="140">
        <v>0.1</v>
      </c>
      <c r="I1608" s="9"/>
      <c r="J1608" s="22">
        <f t="shared" si="25"/>
        <v>1.7481957498567067</v>
      </c>
      <c r="K1608" s="22" t="str">
        <f>IF(I1608&lt;&gt;"",SUMIF(Table1[Codigo_servico],A1608,Table1[Subtotal_insumo]),"")</f>
        <v/>
      </c>
      <c r="L1608" s="16">
        <f>IF(Table1[[#This Row],[Ordem_insumos]]&lt;&gt;0,VLOOKUP(Table1[[#This Row],[Codigo_servico]],Preencher_Orcamento!$B:$D,3,FALSE)*Table1[[#This Row],[Qtde_insumo]],"")</f>
        <v>0</v>
      </c>
      <c r="M1608" s="16">
        <f>IF(Table1[[#This Row],[Ordem_insumos]]&lt;&gt;0,VLOOKUP(Table1[[#This Row],[Codigo_servico]],Preencher_Orcamento!$B:$D,3,FALSE)*Table1[[#This Row],[Subtotal_insumo]],"")</f>
        <v>0</v>
      </c>
    </row>
    <row r="1609" spans="1:13" ht="26.25" x14ac:dyDescent="0.25">
      <c r="A1609" s="6">
        <v>60290</v>
      </c>
      <c r="B1609" s="126">
        <v>3</v>
      </c>
      <c r="C1609" s="133"/>
      <c r="D1609" s="134">
        <v>17555</v>
      </c>
      <c r="E1609" s="7" t="s">
        <v>390</v>
      </c>
      <c r="F1609" s="8" t="s">
        <v>391</v>
      </c>
      <c r="G1609" s="18">
        <f>IFERROR(VLOOKUP(Table1[[#This Row],[Codigo_insumo]],BD_Insumos!$B:$E,4),"")</f>
        <v>0.84250000000000003</v>
      </c>
      <c r="H1609" s="140">
        <v>4</v>
      </c>
      <c r="I1609" s="9"/>
      <c r="J1609" s="23">
        <f t="shared" si="25"/>
        <v>3.37</v>
      </c>
      <c r="K1609" s="22" t="str">
        <f>IF(I1609&lt;&gt;"",SUMIF(Table1[Codigo_servico],A1609,Table1[Subtotal_insumo]),"")</f>
        <v/>
      </c>
      <c r="L1609" s="18">
        <f>IF(Table1[[#This Row],[Ordem_insumos]]&lt;&gt;0,VLOOKUP(Table1[[#This Row],[Codigo_servico]],Preencher_Orcamento!$B:$D,3,FALSE)*Table1[[#This Row],[Qtde_insumo]],"")</f>
        <v>0</v>
      </c>
      <c r="M1609" s="18">
        <f>IF(Table1[[#This Row],[Ordem_insumos]]&lt;&gt;0,VLOOKUP(Table1[[#This Row],[Codigo_servico]],Preencher_Orcamento!$B:$D,3,FALSE)*Table1[[#This Row],[Subtotal_insumo]],"")</f>
        <v>0</v>
      </c>
    </row>
    <row r="1610" spans="1:13" ht="51.75" x14ac:dyDescent="0.25">
      <c r="A1610" s="6">
        <v>60290</v>
      </c>
      <c r="B1610" s="126">
        <v>4</v>
      </c>
      <c r="C1610" s="133"/>
      <c r="D1610" s="134">
        <v>16530</v>
      </c>
      <c r="E1610" s="7" t="s">
        <v>359</v>
      </c>
      <c r="F1610" s="8" t="s">
        <v>457</v>
      </c>
      <c r="G1610" s="18">
        <f>IFERROR(VLOOKUP(Table1[[#This Row],[Codigo_insumo]],BD_Insumos!$B:$E,4),"")</f>
        <v>28.9282</v>
      </c>
      <c r="H1610" s="140">
        <v>1.05</v>
      </c>
      <c r="I1610" s="9"/>
      <c r="J1610" s="23">
        <f t="shared" si="25"/>
        <v>30.374610000000001</v>
      </c>
      <c r="K1610" s="22" t="str">
        <f>IF(I1610&lt;&gt;"",SUMIF(Table1[Codigo_servico],A1610,Table1[Subtotal_insumo]),"")</f>
        <v/>
      </c>
      <c r="L1610" s="18">
        <f>IF(Table1[[#This Row],[Ordem_insumos]]&lt;&gt;0,VLOOKUP(Table1[[#This Row],[Codigo_servico]],Preencher_Orcamento!$B:$D,3,FALSE)*Table1[[#This Row],[Qtde_insumo]],"")</f>
        <v>0</v>
      </c>
      <c r="M1610" s="18">
        <f>IF(Table1[[#This Row],[Ordem_insumos]]&lt;&gt;0,VLOOKUP(Table1[[#This Row],[Codigo_servico]],Preencher_Orcamento!$B:$D,3,FALSE)*Table1[[#This Row],[Subtotal_insumo]],"")</f>
        <v>0</v>
      </c>
    </row>
    <row r="1611" spans="1:13" x14ac:dyDescent="0.25">
      <c r="A1611" s="3">
        <v>60291</v>
      </c>
      <c r="B1611" s="125">
        <v>0</v>
      </c>
      <c r="C1611" s="131" t="s">
        <v>2707</v>
      </c>
      <c r="D1611" s="132"/>
      <c r="E1611" s="4"/>
      <c r="F1611" s="4"/>
      <c r="G1611" s="17" t="str">
        <f>IFERROR(VLOOKUP(Table1[[#This Row],[Codigo_insumo]],BD_Insumos!$B:$E,4),"")</f>
        <v/>
      </c>
      <c r="H1611" s="139"/>
      <c r="I1611" s="5" t="s">
        <v>5</v>
      </c>
      <c r="J1611" s="20" t="str">
        <f t="shared" si="25"/>
        <v/>
      </c>
      <c r="K1611" s="21">
        <f>IF(I1611&lt;&gt;"",SUMIF(Table1[Codigo_servico],A1611,Table1[Subtotal_insumo]),"")</f>
        <v>36.176308521741433</v>
      </c>
      <c r="L1611" s="17" t="str">
        <f>IF(Table1[[#This Row],[Ordem_insumos]]&lt;&gt;0,VLOOKUP(Table1[[#This Row],[Codigo_servico]],Preencher_Orcamento!$B:$D,3,FALSE)*Table1[[#This Row],[Qtde_insumo]],"")</f>
        <v/>
      </c>
      <c r="M1611" s="17" t="str">
        <f>IF(Table1[[#This Row],[Ordem_insumos]]&lt;&gt;0,VLOOKUP(Table1[[#This Row],[Codigo_servico]],Preencher_Orcamento!$B:$D,3,FALSE)*Table1[[#This Row],[Subtotal_insumo]],"")</f>
        <v/>
      </c>
    </row>
    <row r="1612" spans="1:13" ht="26.25" x14ac:dyDescent="0.25">
      <c r="A1612" s="6">
        <v>60291</v>
      </c>
      <c r="B1612" s="126">
        <v>1</v>
      </c>
      <c r="C1612" s="133"/>
      <c r="D1612" s="134">
        <v>17555</v>
      </c>
      <c r="E1612" s="7" t="s">
        <v>390</v>
      </c>
      <c r="F1612" s="8" t="s">
        <v>391</v>
      </c>
      <c r="G1612" s="16">
        <f>IFERROR(VLOOKUP(Table1[[#This Row],[Codigo_insumo]],BD_Insumos!$B:$E,4),"")</f>
        <v>0.84250000000000003</v>
      </c>
      <c r="H1612" s="140">
        <v>4</v>
      </c>
      <c r="I1612" s="9"/>
      <c r="J1612" s="22">
        <f t="shared" si="25"/>
        <v>3.37</v>
      </c>
      <c r="K1612" s="22" t="str">
        <f>IF(I1612&lt;&gt;"",SUMIF(Table1[Codigo_servico],A1612,Table1[Subtotal_insumo]),"")</f>
        <v/>
      </c>
      <c r="L1612" s="16">
        <f>IF(Table1[[#This Row],[Ordem_insumos]]&lt;&gt;0,VLOOKUP(Table1[[#This Row],[Codigo_servico]],Preencher_Orcamento!$B:$D,3,FALSE)*Table1[[#This Row],[Qtde_insumo]],"")</f>
        <v>0</v>
      </c>
      <c r="M1612" s="16">
        <f>IF(Table1[[#This Row],[Ordem_insumos]]&lt;&gt;0,VLOOKUP(Table1[[#This Row],[Codigo_servico]],Preencher_Orcamento!$B:$D,3,FALSE)*Table1[[#This Row],[Subtotal_insumo]],"")</f>
        <v>0</v>
      </c>
    </row>
    <row r="1613" spans="1:13" x14ac:dyDescent="0.25">
      <c r="A1613" s="6">
        <v>60291</v>
      </c>
      <c r="B1613" s="126">
        <v>2</v>
      </c>
      <c r="C1613" s="133"/>
      <c r="D1613" s="134">
        <v>2224</v>
      </c>
      <c r="E1613" s="7" t="s">
        <v>2241</v>
      </c>
      <c r="F1613" s="8" t="s">
        <v>2140</v>
      </c>
      <c r="G1613" s="16">
        <f>IFERROR(VLOOKUP(Table1[[#This Row],[Codigo_insumo]],BD_Insumos!$B:$E,4),"")</f>
        <v>17.481957498567066</v>
      </c>
      <c r="H1613" s="140">
        <v>0.1</v>
      </c>
      <c r="I1613" s="9"/>
      <c r="J1613" s="22">
        <f t="shared" si="25"/>
        <v>1.7481957498567067</v>
      </c>
      <c r="K1613" s="22" t="str">
        <f>IF(I1613&lt;&gt;"",SUMIF(Table1[Codigo_servico],A1613,Table1[Subtotal_insumo]),"")</f>
        <v/>
      </c>
      <c r="L1613" s="16">
        <f>IF(Table1[[#This Row],[Ordem_insumos]]&lt;&gt;0,VLOOKUP(Table1[[#This Row],[Codigo_servico]],Preencher_Orcamento!$B:$D,3,FALSE)*Table1[[#This Row],[Qtde_insumo]],"")</f>
        <v>0</v>
      </c>
      <c r="M1613" s="16">
        <f>IF(Table1[[#This Row],[Ordem_insumos]]&lt;&gt;0,VLOOKUP(Table1[[#This Row],[Codigo_servico]],Preencher_Orcamento!$B:$D,3,FALSE)*Table1[[#This Row],[Subtotal_insumo]],"")</f>
        <v>0</v>
      </c>
    </row>
    <row r="1614" spans="1:13" ht="51.75" x14ac:dyDescent="0.25">
      <c r="A1614" s="6">
        <v>60291</v>
      </c>
      <c r="B1614" s="126">
        <v>3</v>
      </c>
      <c r="C1614" s="133"/>
      <c r="D1614" s="134">
        <v>16531</v>
      </c>
      <c r="E1614" s="7" t="s">
        <v>360</v>
      </c>
      <c r="F1614" s="8" t="s">
        <v>457</v>
      </c>
      <c r="G1614" s="18">
        <f>IFERROR(VLOOKUP(Table1[[#This Row],[Codigo_insumo]],BD_Insumos!$B:$E,4),"")</f>
        <v>28.3765</v>
      </c>
      <c r="H1614" s="140">
        <v>1.05</v>
      </c>
      <c r="I1614" s="9"/>
      <c r="J1614" s="23">
        <f t="shared" si="25"/>
        <v>29.795325000000002</v>
      </c>
      <c r="K1614" s="22" t="str">
        <f>IF(I1614&lt;&gt;"",SUMIF(Table1[Codigo_servico],A1614,Table1[Subtotal_insumo]),"")</f>
        <v/>
      </c>
      <c r="L1614" s="18">
        <f>IF(Table1[[#This Row],[Ordem_insumos]]&lt;&gt;0,VLOOKUP(Table1[[#This Row],[Codigo_servico]],Preencher_Orcamento!$B:$D,3,FALSE)*Table1[[#This Row],[Qtde_insumo]],"")</f>
        <v>0</v>
      </c>
      <c r="M1614" s="18">
        <f>IF(Table1[[#This Row],[Ordem_insumos]]&lt;&gt;0,VLOOKUP(Table1[[#This Row],[Codigo_servico]],Preencher_Orcamento!$B:$D,3,FALSE)*Table1[[#This Row],[Subtotal_insumo]],"")</f>
        <v>0</v>
      </c>
    </row>
    <row r="1615" spans="1:13" x14ac:dyDescent="0.25">
      <c r="A1615" s="6">
        <v>60291</v>
      </c>
      <c r="B1615" s="126">
        <v>4</v>
      </c>
      <c r="C1615" s="133"/>
      <c r="D1615" s="134">
        <v>2099</v>
      </c>
      <c r="E1615" s="7" t="s">
        <v>2205</v>
      </c>
      <c r="F1615" s="8" t="s">
        <v>2140</v>
      </c>
      <c r="G1615" s="18">
        <f>IFERROR(VLOOKUP(Table1[[#This Row],[Codigo_insumo]],BD_Insumos!$B:$E,4),"")</f>
        <v>12.627877718847255</v>
      </c>
      <c r="H1615" s="140">
        <v>0.1</v>
      </c>
      <c r="I1615" s="9"/>
      <c r="J1615" s="23">
        <f t="shared" si="25"/>
        <v>1.2627877718847256</v>
      </c>
      <c r="K1615" s="22" t="str">
        <f>IF(I1615&lt;&gt;"",SUMIF(Table1[Codigo_servico],A1615,Table1[Subtotal_insumo]),"")</f>
        <v/>
      </c>
      <c r="L1615" s="18">
        <f>IF(Table1[[#This Row],[Ordem_insumos]]&lt;&gt;0,VLOOKUP(Table1[[#This Row],[Codigo_servico]],Preencher_Orcamento!$B:$D,3,FALSE)*Table1[[#This Row],[Qtde_insumo]],"")</f>
        <v>0</v>
      </c>
      <c r="M1615" s="18">
        <f>IF(Table1[[#This Row],[Ordem_insumos]]&lt;&gt;0,VLOOKUP(Table1[[#This Row],[Codigo_servico]],Preencher_Orcamento!$B:$D,3,FALSE)*Table1[[#This Row],[Subtotal_insumo]],"")</f>
        <v>0</v>
      </c>
    </row>
    <row r="1616" spans="1:13" x14ac:dyDescent="0.25">
      <c r="A1616" s="3">
        <v>60292</v>
      </c>
      <c r="B1616" s="125">
        <v>0</v>
      </c>
      <c r="C1616" s="131" t="s">
        <v>2708</v>
      </c>
      <c r="D1616" s="132"/>
      <c r="E1616" s="4"/>
      <c r="F1616" s="4"/>
      <c r="G1616" s="17" t="str">
        <f>IFERROR(VLOOKUP(Table1[[#This Row],[Codigo_insumo]],BD_Insumos!$B:$E,4),"")</f>
        <v/>
      </c>
      <c r="H1616" s="139"/>
      <c r="I1616" s="5" t="s">
        <v>5</v>
      </c>
      <c r="J1616" s="20" t="str">
        <f t="shared" si="25"/>
        <v/>
      </c>
      <c r="K1616" s="21">
        <f>IF(I1616&lt;&gt;"",SUMIF(Table1[Codigo_servico],A1616,Table1[Subtotal_insumo]),"")</f>
        <v>33.605908521741434</v>
      </c>
      <c r="L1616" s="17" t="str">
        <f>IF(Table1[[#This Row],[Ordem_insumos]]&lt;&gt;0,VLOOKUP(Table1[[#This Row],[Codigo_servico]],Preencher_Orcamento!$B:$D,3,FALSE)*Table1[[#This Row],[Qtde_insumo]],"")</f>
        <v/>
      </c>
      <c r="M1616" s="17" t="str">
        <f>IF(Table1[[#This Row],[Ordem_insumos]]&lt;&gt;0,VLOOKUP(Table1[[#This Row],[Codigo_servico]],Preencher_Orcamento!$B:$D,3,FALSE)*Table1[[#This Row],[Subtotal_insumo]],"")</f>
        <v/>
      </c>
    </row>
    <row r="1617" spans="1:13" x14ac:dyDescent="0.25">
      <c r="A1617" s="6">
        <v>60292</v>
      </c>
      <c r="B1617" s="126">
        <v>1</v>
      </c>
      <c r="C1617" s="133"/>
      <c r="D1617" s="134">
        <v>2224</v>
      </c>
      <c r="E1617" s="7" t="s">
        <v>2241</v>
      </c>
      <c r="F1617" s="8" t="s">
        <v>2140</v>
      </c>
      <c r="G1617" s="16">
        <f>IFERROR(VLOOKUP(Table1[[#This Row],[Codigo_insumo]],BD_Insumos!$B:$E,4),"")</f>
        <v>17.481957498567066</v>
      </c>
      <c r="H1617" s="140">
        <v>0.1</v>
      </c>
      <c r="I1617" s="9"/>
      <c r="J1617" s="22">
        <f t="shared" si="25"/>
        <v>1.7481957498567067</v>
      </c>
      <c r="K1617" s="22" t="str">
        <f>IF(I1617&lt;&gt;"",SUMIF(Table1[Codigo_servico],A1617,Table1[Subtotal_insumo]),"")</f>
        <v/>
      </c>
      <c r="L1617" s="16">
        <f>IF(Table1[[#This Row],[Ordem_insumos]]&lt;&gt;0,VLOOKUP(Table1[[#This Row],[Codigo_servico]],Preencher_Orcamento!$B:$D,3,FALSE)*Table1[[#This Row],[Qtde_insumo]],"")</f>
        <v>0</v>
      </c>
      <c r="M1617" s="16">
        <f>IF(Table1[[#This Row],[Ordem_insumos]]&lt;&gt;0,VLOOKUP(Table1[[#This Row],[Codigo_servico]],Preencher_Orcamento!$B:$D,3,FALSE)*Table1[[#This Row],[Subtotal_insumo]],"")</f>
        <v>0</v>
      </c>
    </row>
    <row r="1618" spans="1:13" ht="39" x14ac:dyDescent="0.25">
      <c r="A1618" s="6">
        <v>60292</v>
      </c>
      <c r="B1618" s="126">
        <v>2</v>
      </c>
      <c r="C1618" s="133"/>
      <c r="D1618" s="134">
        <v>16532</v>
      </c>
      <c r="E1618" s="7" t="s">
        <v>361</v>
      </c>
      <c r="F1618" s="8" t="s">
        <v>457</v>
      </c>
      <c r="G1618" s="16">
        <f>IFERROR(VLOOKUP(Table1[[#This Row],[Codigo_insumo]],BD_Insumos!$B:$E,4),"")</f>
        <v>25.9285</v>
      </c>
      <c r="H1618" s="140">
        <v>1.05</v>
      </c>
      <c r="I1618" s="9"/>
      <c r="J1618" s="22">
        <f t="shared" si="25"/>
        <v>27.224925000000002</v>
      </c>
      <c r="K1618" s="22" t="str">
        <f>IF(I1618&lt;&gt;"",SUMIF(Table1[Codigo_servico],A1618,Table1[Subtotal_insumo]),"")</f>
        <v/>
      </c>
      <c r="L1618" s="16">
        <f>IF(Table1[[#This Row],[Ordem_insumos]]&lt;&gt;0,VLOOKUP(Table1[[#This Row],[Codigo_servico]],Preencher_Orcamento!$B:$D,3,FALSE)*Table1[[#This Row],[Qtde_insumo]],"")</f>
        <v>0</v>
      </c>
      <c r="M1618" s="16">
        <f>IF(Table1[[#This Row],[Ordem_insumos]]&lt;&gt;0,VLOOKUP(Table1[[#This Row],[Codigo_servico]],Preencher_Orcamento!$B:$D,3,FALSE)*Table1[[#This Row],[Subtotal_insumo]],"")</f>
        <v>0</v>
      </c>
    </row>
    <row r="1619" spans="1:13" x14ac:dyDescent="0.25">
      <c r="A1619" s="6">
        <v>60292</v>
      </c>
      <c r="B1619" s="126">
        <v>3</v>
      </c>
      <c r="C1619" s="133"/>
      <c r="D1619" s="134">
        <v>2099</v>
      </c>
      <c r="E1619" s="7" t="s">
        <v>2205</v>
      </c>
      <c r="F1619" s="8" t="s">
        <v>2140</v>
      </c>
      <c r="G1619" s="18">
        <f>IFERROR(VLOOKUP(Table1[[#This Row],[Codigo_insumo]],BD_Insumos!$B:$E,4),"")</f>
        <v>12.627877718847255</v>
      </c>
      <c r="H1619" s="140">
        <v>0.1</v>
      </c>
      <c r="I1619" s="9"/>
      <c r="J1619" s="23">
        <f t="shared" si="25"/>
        <v>1.2627877718847256</v>
      </c>
      <c r="K1619" s="22" t="str">
        <f>IF(I1619&lt;&gt;"",SUMIF(Table1[Codigo_servico],A1619,Table1[Subtotal_insumo]),"")</f>
        <v/>
      </c>
      <c r="L1619" s="18">
        <f>IF(Table1[[#This Row],[Ordem_insumos]]&lt;&gt;0,VLOOKUP(Table1[[#This Row],[Codigo_servico]],Preencher_Orcamento!$B:$D,3,FALSE)*Table1[[#This Row],[Qtde_insumo]],"")</f>
        <v>0</v>
      </c>
      <c r="M1619" s="18">
        <f>IF(Table1[[#This Row],[Ordem_insumos]]&lt;&gt;0,VLOOKUP(Table1[[#This Row],[Codigo_servico]],Preencher_Orcamento!$B:$D,3,FALSE)*Table1[[#This Row],[Subtotal_insumo]],"")</f>
        <v>0</v>
      </c>
    </row>
    <row r="1620" spans="1:13" ht="26.25" x14ac:dyDescent="0.25">
      <c r="A1620" s="6">
        <v>60292</v>
      </c>
      <c r="B1620" s="126">
        <v>4</v>
      </c>
      <c r="C1620" s="133"/>
      <c r="D1620" s="134">
        <v>17555</v>
      </c>
      <c r="E1620" s="7" t="s">
        <v>390</v>
      </c>
      <c r="F1620" s="8" t="s">
        <v>391</v>
      </c>
      <c r="G1620" s="18">
        <f>IFERROR(VLOOKUP(Table1[[#This Row],[Codigo_insumo]],BD_Insumos!$B:$E,4),"")</f>
        <v>0.84250000000000003</v>
      </c>
      <c r="H1620" s="140">
        <v>4</v>
      </c>
      <c r="I1620" s="9"/>
      <c r="J1620" s="23">
        <f t="shared" si="25"/>
        <v>3.37</v>
      </c>
      <c r="K1620" s="22" t="str">
        <f>IF(I1620&lt;&gt;"",SUMIF(Table1[Codigo_servico],A1620,Table1[Subtotal_insumo]),"")</f>
        <v/>
      </c>
      <c r="L1620" s="18">
        <f>IF(Table1[[#This Row],[Ordem_insumos]]&lt;&gt;0,VLOOKUP(Table1[[#This Row],[Codigo_servico]],Preencher_Orcamento!$B:$D,3,FALSE)*Table1[[#This Row],[Qtde_insumo]],"")</f>
        <v>0</v>
      </c>
      <c r="M1620" s="18">
        <f>IF(Table1[[#This Row],[Ordem_insumos]]&lt;&gt;0,VLOOKUP(Table1[[#This Row],[Codigo_servico]],Preencher_Orcamento!$B:$D,3,FALSE)*Table1[[#This Row],[Subtotal_insumo]],"")</f>
        <v>0</v>
      </c>
    </row>
    <row r="1621" spans="1:13" x14ac:dyDescent="0.25">
      <c r="A1621" s="3">
        <v>60293</v>
      </c>
      <c r="B1621" s="125">
        <v>0</v>
      </c>
      <c r="C1621" s="131" t="s">
        <v>2709</v>
      </c>
      <c r="D1621" s="132"/>
      <c r="E1621" s="4"/>
      <c r="F1621" s="4"/>
      <c r="G1621" s="17" t="str">
        <f>IFERROR(VLOOKUP(Table1[[#This Row],[Codigo_insumo]],BD_Insumos!$B:$E,4),"")</f>
        <v/>
      </c>
      <c r="H1621" s="139"/>
      <c r="I1621" s="5" t="s">
        <v>5</v>
      </c>
      <c r="J1621" s="20" t="str">
        <f t="shared" si="25"/>
        <v/>
      </c>
      <c r="K1621" s="21">
        <f>IF(I1621&lt;&gt;"",SUMIF(Table1[Codigo_servico],A1621,Table1[Subtotal_insumo]),"")</f>
        <v>36.176308521741433</v>
      </c>
      <c r="L1621" s="17" t="str">
        <f>IF(Table1[[#This Row],[Ordem_insumos]]&lt;&gt;0,VLOOKUP(Table1[[#This Row],[Codigo_servico]],Preencher_Orcamento!$B:$D,3,FALSE)*Table1[[#This Row],[Qtde_insumo]],"")</f>
        <v/>
      </c>
      <c r="M1621" s="17" t="str">
        <f>IF(Table1[[#This Row],[Ordem_insumos]]&lt;&gt;0,VLOOKUP(Table1[[#This Row],[Codigo_servico]],Preencher_Orcamento!$B:$D,3,FALSE)*Table1[[#This Row],[Subtotal_insumo]],"")</f>
        <v/>
      </c>
    </row>
    <row r="1622" spans="1:13" x14ac:dyDescent="0.25">
      <c r="A1622" s="6">
        <v>60293</v>
      </c>
      <c r="B1622" s="126">
        <v>1</v>
      </c>
      <c r="C1622" s="133"/>
      <c r="D1622" s="134">
        <v>2099</v>
      </c>
      <c r="E1622" s="7" t="s">
        <v>2205</v>
      </c>
      <c r="F1622" s="8" t="s">
        <v>2140</v>
      </c>
      <c r="G1622" s="16">
        <f>IFERROR(VLOOKUP(Table1[[#This Row],[Codigo_insumo]],BD_Insumos!$B:$E,4),"")</f>
        <v>12.627877718847255</v>
      </c>
      <c r="H1622" s="140">
        <v>0.1</v>
      </c>
      <c r="I1622" s="9"/>
      <c r="J1622" s="22">
        <f t="shared" si="25"/>
        <v>1.2627877718847256</v>
      </c>
      <c r="K1622" s="22" t="str">
        <f>IF(I1622&lt;&gt;"",SUMIF(Table1[Codigo_servico],A1622,Table1[Subtotal_insumo]),"")</f>
        <v/>
      </c>
      <c r="L1622" s="16">
        <f>IF(Table1[[#This Row],[Ordem_insumos]]&lt;&gt;0,VLOOKUP(Table1[[#This Row],[Codigo_servico]],Preencher_Orcamento!$B:$D,3,FALSE)*Table1[[#This Row],[Qtde_insumo]],"")</f>
        <v>0</v>
      </c>
      <c r="M1622" s="16">
        <f>IF(Table1[[#This Row],[Ordem_insumos]]&lt;&gt;0,VLOOKUP(Table1[[#This Row],[Codigo_servico]],Preencher_Orcamento!$B:$D,3,FALSE)*Table1[[#This Row],[Subtotal_insumo]],"")</f>
        <v>0</v>
      </c>
    </row>
    <row r="1623" spans="1:13" ht="26.25" x14ac:dyDescent="0.25">
      <c r="A1623" s="6">
        <v>60293</v>
      </c>
      <c r="B1623" s="126">
        <v>2</v>
      </c>
      <c r="C1623" s="133"/>
      <c r="D1623" s="134">
        <v>17555</v>
      </c>
      <c r="E1623" s="7" t="s">
        <v>390</v>
      </c>
      <c r="F1623" s="8" t="s">
        <v>391</v>
      </c>
      <c r="G1623" s="16">
        <f>IFERROR(VLOOKUP(Table1[[#This Row],[Codigo_insumo]],BD_Insumos!$B:$E,4),"")</f>
        <v>0.84250000000000003</v>
      </c>
      <c r="H1623" s="140">
        <v>4</v>
      </c>
      <c r="I1623" s="9"/>
      <c r="J1623" s="22">
        <f t="shared" si="25"/>
        <v>3.37</v>
      </c>
      <c r="K1623" s="22" t="str">
        <f>IF(I1623&lt;&gt;"",SUMIF(Table1[Codigo_servico],A1623,Table1[Subtotal_insumo]),"")</f>
        <v/>
      </c>
      <c r="L1623" s="16">
        <f>IF(Table1[[#This Row],[Ordem_insumos]]&lt;&gt;0,VLOOKUP(Table1[[#This Row],[Codigo_servico]],Preencher_Orcamento!$B:$D,3,FALSE)*Table1[[#This Row],[Qtde_insumo]],"")</f>
        <v>0</v>
      </c>
      <c r="M1623" s="16">
        <f>IF(Table1[[#This Row],[Ordem_insumos]]&lt;&gt;0,VLOOKUP(Table1[[#This Row],[Codigo_servico]],Preencher_Orcamento!$B:$D,3,FALSE)*Table1[[#This Row],[Subtotal_insumo]],"")</f>
        <v>0</v>
      </c>
    </row>
    <row r="1624" spans="1:13" x14ac:dyDescent="0.25">
      <c r="A1624" s="6">
        <v>60293</v>
      </c>
      <c r="B1624" s="126">
        <v>3</v>
      </c>
      <c r="C1624" s="133"/>
      <c r="D1624" s="134">
        <v>2224</v>
      </c>
      <c r="E1624" s="7" t="s">
        <v>2241</v>
      </c>
      <c r="F1624" s="8" t="s">
        <v>2140</v>
      </c>
      <c r="G1624" s="18">
        <f>IFERROR(VLOOKUP(Table1[[#This Row],[Codigo_insumo]],BD_Insumos!$B:$E,4),"")</f>
        <v>17.481957498567066</v>
      </c>
      <c r="H1624" s="140">
        <v>0.1</v>
      </c>
      <c r="I1624" s="9"/>
      <c r="J1624" s="23">
        <f t="shared" si="25"/>
        <v>1.7481957498567067</v>
      </c>
      <c r="K1624" s="22" t="str">
        <f>IF(I1624&lt;&gt;"",SUMIF(Table1[Codigo_servico],A1624,Table1[Subtotal_insumo]),"")</f>
        <v/>
      </c>
      <c r="L1624" s="18">
        <f>IF(Table1[[#This Row],[Ordem_insumos]]&lt;&gt;0,VLOOKUP(Table1[[#This Row],[Codigo_servico]],Preencher_Orcamento!$B:$D,3,FALSE)*Table1[[#This Row],[Qtde_insumo]],"")</f>
        <v>0</v>
      </c>
      <c r="M1624" s="18">
        <f>IF(Table1[[#This Row],[Ordem_insumos]]&lt;&gt;0,VLOOKUP(Table1[[#This Row],[Codigo_servico]],Preencher_Orcamento!$B:$D,3,FALSE)*Table1[[#This Row],[Subtotal_insumo]],"")</f>
        <v>0</v>
      </c>
    </row>
    <row r="1625" spans="1:13" ht="39" x14ac:dyDescent="0.25">
      <c r="A1625" s="6">
        <v>60293</v>
      </c>
      <c r="B1625" s="126">
        <v>4</v>
      </c>
      <c r="C1625" s="133"/>
      <c r="D1625" s="134">
        <v>16533</v>
      </c>
      <c r="E1625" s="7" t="s">
        <v>362</v>
      </c>
      <c r="F1625" s="8" t="s">
        <v>457</v>
      </c>
      <c r="G1625" s="18">
        <f>IFERROR(VLOOKUP(Table1[[#This Row],[Codigo_insumo]],BD_Insumos!$B:$E,4),"")</f>
        <v>28.3765</v>
      </c>
      <c r="H1625" s="140">
        <v>1.05</v>
      </c>
      <c r="I1625" s="9"/>
      <c r="J1625" s="23">
        <f t="shared" si="25"/>
        <v>29.795325000000002</v>
      </c>
      <c r="K1625" s="22" t="str">
        <f>IF(I1625&lt;&gt;"",SUMIF(Table1[Codigo_servico],A1625,Table1[Subtotal_insumo]),"")</f>
        <v/>
      </c>
      <c r="L1625" s="18">
        <f>IF(Table1[[#This Row],[Ordem_insumos]]&lt;&gt;0,VLOOKUP(Table1[[#This Row],[Codigo_servico]],Preencher_Orcamento!$B:$D,3,FALSE)*Table1[[#This Row],[Qtde_insumo]],"")</f>
        <v>0</v>
      </c>
      <c r="M1625" s="18">
        <f>IF(Table1[[#This Row],[Ordem_insumos]]&lt;&gt;0,VLOOKUP(Table1[[#This Row],[Codigo_servico]],Preencher_Orcamento!$B:$D,3,FALSE)*Table1[[#This Row],[Subtotal_insumo]],"")</f>
        <v>0</v>
      </c>
    </row>
    <row r="1626" spans="1:13" x14ac:dyDescent="0.25">
      <c r="A1626" s="3">
        <v>60294</v>
      </c>
      <c r="B1626" s="125">
        <v>0</v>
      </c>
      <c r="C1626" s="131" t="s">
        <v>2710</v>
      </c>
      <c r="D1626" s="132"/>
      <c r="E1626" s="4"/>
      <c r="F1626" s="4"/>
      <c r="G1626" s="17" t="str">
        <f>IFERROR(VLOOKUP(Table1[[#This Row],[Codigo_insumo]],BD_Insumos!$B:$E,4),"")</f>
        <v/>
      </c>
      <c r="H1626" s="139"/>
      <c r="I1626" s="5" t="s">
        <v>5</v>
      </c>
      <c r="J1626" s="20" t="str">
        <f t="shared" si="25"/>
        <v/>
      </c>
      <c r="K1626" s="21">
        <f>IF(I1626&lt;&gt;"",SUMIF(Table1[Codigo_servico],A1626,Table1[Subtotal_insumo]),"")</f>
        <v>29.529233521741435</v>
      </c>
      <c r="L1626" s="17" t="str">
        <f>IF(Table1[[#This Row],[Ordem_insumos]]&lt;&gt;0,VLOOKUP(Table1[[#This Row],[Codigo_servico]],Preencher_Orcamento!$B:$D,3,FALSE)*Table1[[#This Row],[Qtde_insumo]],"")</f>
        <v/>
      </c>
      <c r="M1626" s="17" t="str">
        <f>IF(Table1[[#This Row],[Ordem_insumos]]&lt;&gt;0,VLOOKUP(Table1[[#This Row],[Codigo_servico]],Preencher_Orcamento!$B:$D,3,FALSE)*Table1[[#This Row],[Subtotal_insumo]],"")</f>
        <v/>
      </c>
    </row>
    <row r="1627" spans="1:13" ht="39" x14ac:dyDescent="0.25">
      <c r="A1627" s="6">
        <v>60294</v>
      </c>
      <c r="B1627" s="126">
        <v>1</v>
      </c>
      <c r="C1627" s="133"/>
      <c r="D1627" s="134">
        <v>17041</v>
      </c>
      <c r="E1627" s="7" t="s">
        <v>376</v>
      </c>
      <c r="F1627" s="8" t="s">
        <v>457</v>
      </c>
      <c r="G1627" s="16">
        <f>IFERROR(VLOOKUP(Table1[[#This Row],[Codigo_insumo]],BD_Insumos!$B:$E,4),"")</f>
        <v>0.2409</v>
      </c>
      <c r="H1627" s="140">
        <v>2</v>
      </c>
      <c r="I1627" s="9"/>
      <c r="J1627" s="22">
        <f t="shared" si="25"/>
        <v>0.48180000000000001</v>
      </c>
      <c r="K1627" s="22" t="str">
        <f>IF(I1627&lt;&gt;"",SUMIF(Table1[Codigo_servico],A1627,Table1[Subtotal_insumo]),"")</f>
        <v/>
      </c>
      <c r="L1627" s="16">
        <f>IF(Table1[[#This Row],[Ordem_insumos]]&lt;&gt;0,VLOOKUP(Table1[[#This Row],[Codigo_servico]],Preencher_Orcamento!$B:$D,3,FALSE)*Table1[[#This Row],[Qtde_insumo]],"")</f>
        <v>0</v>
      </c>
      <c r="M1627" s="16">
        <f>IF(Table1[[#This Row],[Ordem_insumos]]&lt;&gt;0,VLOOKUP(Table1[[#This Row],[Codigo_servico]],Preencher_Orcamento!$B:$D,3,FALSE)*Table1[[#This Row],[Subtotal_insumo]],"")</f>
        <v>0</v>
      </c>
    </row>
    <row r="1628" spans="1:13" x14ac:dyDescent="0.25">
      <c r="A1628" s="6">
        <v>60294</v>
      </c>
      <c r="B1628" s="126">
        <v>2</v>
      </c>
      <c r="C1628" s="133"/>
      <c r="D1628" s="134">
        <v>2224</v>
      </c>
      <c r="E1628" s="7" t="s">
        <v>2241</v>
      </c>
      <c r="F1628" s="8" t="s">
        <v>2140</v>
      </c>
      <c r="G1628" s="16">
        <f>IFERROR(VLOOKUP(Table1[[#This Row],[Codigo_insumo]],BD_Insumos!$B:$E,4),"")</f>
        <v>17.481957498567066</v>
      </c>
      <c r="H1628" s="140">
        <v>0.1</v>
      </c>
      <c r="I1628" s="9"/>
      <c r="J1628" s="22">
        <f t="shared" si="25"/>
        <v>1.7481957498567067</v>
      </c>
      <c r="K1628" s="22" t="str">
        <f>IF(I1628&lt;&gt;"",SUMIF(Table1[Codigo_servico],A1628,Table1[Subtotal_insumo]),"")</f>
        <v/>
      </c>
      <c r="L1628" s="16">
        <f>IF(Table1[[#This Row],[Ordem_insumos]]&lt;&gt;0,VLOOKUP(Table1[[#This Row],[Codigo_servico]],Preencher_Orcamento!$B:$D,3,FALSE)*Table1[[#This Row],[Qtde_insumo]],"")</f>
        <v>0</v>
      </c>
      <c r="M1628" s="16">
        <f>IF(Table1[[#This Row],[Ordem_insumos]]&lt;&gt;0,VLOOKUP(Table1[[#This Row],[Codigo_servico]],Preencher_Orcamento!$B:$D,3,FALSE)*Table1[[#This Row],[Subtotal_insumo]],"")</f>
        <v>0</v>
      </c>
    </row>
    <row r="1629" spans="1:13" x14ac:dyDescent="0.25">
      <c r="A1629" s="6">
        <v>60294</v>
      </c>
      <c r="B1629" s="126">
        <v>3</v>
      </c>
      <c r="C1629" s="133"/>
      <c r="D1629" s="134">
        <v>2099</v>
      </c>
      <c r="E1629" s="7" t="s">
        <v>2205</v>
      </c>
      <c r="F1629" s="8" t="s">
        <v>2140</v>
      </c>
      <c r="G1629" s="18">
        <f>IFERROR(VLOOKUP(Table1[[#This Row],[Codigo_insumo]],BD_Insumos!$B:$E,4),"")</f>
        <v>12.627877718847255</v>
      </c>
      <c r="H1629" s="140">
        <v>0.1</v>
      </c>
      <c r="I1629" s="9"/>
      <c r="J1629" s="23">
        <f t="shared" si="25"/>
        <v>1.2627877718847256</v>
      </c>
      <c r="K1629" s="22" t="str">
        <f>IF(I1629&lt;&gt;"",SUMIF(Table1[Codigo_servico],A1629,Table1[Subtotal_insumo]),"")</f>
        <v/>
      </c>
      <c r="L1629" s="18">
        <f>IF(Table1[[#This Row],[Ordem_insumos]]&lt;&gt;0,VLOOKUP(Table1[[#This Row],[Codigo_servico]],Preencher_Orcamento!$B:$D,3,FALSE)*Table1[[#This Row],[Qtde_insumo]],"")</f>
        <v>0</v>
      </c>
      <c r="M1629" s="18">
        <f>IF(Table1[[#This Row],[Ordem_insumos]]&lt;&gt;0,VLOOKUP(Table1[[#This Row],[Codigo_servico]],Preencher_Orcamento!$B:$D,3,FALSE)*Table1[[#This Row],[Subtotal_insumo]],"")</f>
        <v>0</v>
      </c>
    </row>
    <row r="1630" spans="1:13" ht="26.25" x14ac:dyDescent="0.25">
      <c r="A1630" s="6">
        <v>60294</v>
      </c>
      <c r="B1630" s="126">
        <v>4</v>
      </c>
      <c r="C1630" s="133"/>
      <c r="D1630" s="134">
        <v>16430</v>
      </c>
      <c r="E1630" s="7" t="s">
        <v>352</v>
      </c>
      <c r="F1630" s="8" t="s">
        <v>5</v>
      </c>
      <c r="G1630" s="18">
        <f>IFERROR(VLOOKUP(Table1[[#This Row],[Codigo_insumo]],BD_Insumos!$B:$E,4),"")</f>
        <v>23.669499999999999</v>
      </c>
      <c r="H1630" s="140">
        <v>1.1000000000000001</v>
      </c>
      <c r="I1630" s="9"/>
      <c r="J1630" s="23">
        <f t="shared" si="25"/>
        <v>26.036450000000002</v>
      </c>
      <c r="K1630" s="22" t="str">
        <f>IF(I1630&lt;&gt;"",SUMIF(Table1[Codigo_servico],A1630,Table1[Subtotal_insumo]),"")</f>
        <v/>
      </c>
      <c r="L1630" s="18">
        <f>IF(Table1[[#This Row],[Ordem_insumos]]&lt;&gt;0,VLOOKUP(Table1[[#This Row],[Codigo_servico]],Preencher_Orcamento!$B:$D,3,FALSE)*Table1[[#This Row],[Qtde_insumo]],"")</f>
        <v>0</v>
      </c>
      <c r="M1630" s="18">
        <f>IF(Table1[[#This Row],[Ordem_insumos]]&lt;&gt;0,VLOOKUP(Table1[[#This Row],[Codigo_servico]],Preencher_Orcamento!$B:$D,3,FALSE)*Table1[[#This Row],[Subtotal_insumo]],"")</f>
        <v>0</v>
      </c>
    </row>
    <row r="1631" spans="1:13" x14ac:dyDescent="0.25">
      <c r="A1631" s="3">
        <v>60295</v>
      </c>
      <c r="B1631" s="125">
        <v>0</v>
      </c>
      <c r="C1631" s="131" t="s">
        <v>2711</v>
      </c>
      <c r="D1631" s="132"/>
      <c r="E1631" s="4"/>
      <c r="F1631" s="4"/>
      <c r="G1631" s="17" t="str">
        <f>IFERROR(VLOOKUP(Table1[[#This Row],[Codigo_insumo]],BD_Insumos!$B:$E,4),"")</f>
        <v/>
      </c>
      <c r="H1631" s="139"/>
      <c r="I1631" s="5" t="s">
        <v>5</v>
      </c>
      <c r="J1631" s="20" t="str">
        <f t="shared" si="25"/>
        <v/>
      </c>
      <c r="K1631" s="21">
        <f>IF(I1631&lt;&gt;"",SUMIF(Table1[Codigo_servico],A1631,Table1[Subtotal_insumo]),"")</f>
        <v>30.455653521741432</v>
      </c>
      <c r="L1631" s="17" t="str">
        <f>IF(Table1[[#This Row],[Ordem_insumos]]&lt;&gt;0,VLOOKUP(Table1[[#This Row],[Codigo_servico]],Preencher_Orcamento!$B:$D,3,FALSE)*Table1[[#This Row],[Qtde_insumo]],"")</f>
        <v/>
      </c>
      <c r="M1631" s="17" t="str">
        <f>IF(Table1[[#This Row],[Ordem_insumos]]&lt;&gt;0,VLOOKUP(Table1[[#This Row],[Codigo_servico]],Preencher_Orcamento!$B:$D,3,FALSE)*Table1[[#This Row],[Subtotal_insumo]],"")</f>
        <v/>
      </c>
    </row>
    <row r="1632" spans="1:13" ht="39" x14ac:dyDescent="0.25">
      <c r="A1632" s="6">
        <v>60295</v>
      </c>
      <c r="B1632" s="126">
        <v>1</v>
      </c>
      <c r="C1632" s="133"/>
      <c r="D1632" s="134">
        <v>17041</v>
      </c>
      <c r="E1632" s="7" t="s">
        <v>376</v>
      </c>
      <c r="F1632" s="8" t="s">
        <v>457</v>
      </c>
      <c r="G1632" s="16">
        <f>IFERROR(VLOOKUP(Table1[[#This Row],[Codigo_insumo]],BD_Insumos!$B:$E,4),"")</f>
        <v>0.2409</v>
      </c>
      <c r="H1632" s="140">
        <v>2</v>
      </c>
      <c r="I1632" s="9"/>
      <c r="J1632" s="22">
        <f t="shared" si="25"/>
        <v>0.48180000000000001</v>
      </c>
      <c r="K1632" s="22" t="str">
        <f>IF(I1632&lt;&gt;"",SUMIF(Table1[Codigo_servico],A1632,Table1[Subtotal_insumo]),"")</f>
        <v/>
      </c>
      <c r="L1632" s="16">
        <f>IF(Table1[[#This Row],[Ordem_insumos]]&lt;&gt;0,VLOOKUP(Table1[[#This Row],[Codigo_servico]],Preencher_Orcamento!$B:$D,3,FALSE)*Table1[[#This Row],[Qtde_insumo]],"")</f>
        <v>0</v>
      </c>
      <c r="M1632" s="16">
        <f>IF(Table1[[#This Row],[Ordem_insumos]]&lt;&gt;0,VLOOKUP(Table1[[#This Row],[Codigo_servico]],Preencher_Orcamento!$B:$D,3,FALSE)*Table1[[#This Row],[Subtotal_insumo]],"")</f>
        <v>0</v>
      </c>
    </row>
    <row r="1633" spans="1:13" x14ac:dyDescent="0.25">
      <c r="A1633" s="6">
        <v>60295</v>
      </c>
      <c r="B1633" s="126">
        <v>2</v>
      </c>
      <c r="C1633" s="133"/>
      <c r="D1633" s="134">
        <v>2099</v>
      </c>
      <c r="E1633" s="7" t="s">
        <v>2205</v>
      </c>
      <c r="F1633" s="8" t="s">
        <v>2140</v>
      </c>
      <c r="G1633" s="16">
        <f>IFERROR(VLOOKUP(Table1[[#This Row],[Codigo_insumo]],BD_Insumos!$B:$E,4),"")</f>
        <v>12.627877718847255</v>
      </c>
      <c r="H1633" s="140">
        <v>0.1</v>
      </c>
      <c r="I1633" s="9"/>
      <c r="J1633" s="22">
        <f t="shared" si="25"/>
        <v>1.2627877718847256</v>
      </c>
      <c r="K1633" s="22" t="str">
        <f>IF(I1633&lt;&gt;"",SUMIF(Table1[Codigo_servico],A1633,Table1[Subtotal_insumo]),"")</f>
        <v/>
      </c>
      <c r="L1633" s="16">
        <f>IF(Table1[[#This Row],[Ordem_insumos]]&lt;&gt;0,VLOOKUP(Table1[[#This Row],[Codigo_servico]],Preencher_Orcamento!$B:$D,3,FALSE)*Table1[[#This Row],[Qtde_insumo]],"")</f>
        <v>0</v>
      </c>
      <c r="M1633" s="16">
        <f>IF(Table1[[#This Row],[Ordem_insumos]]&lt;&gt;0,VLOOKUP(Table1[[#This Row],[Codigo_servico]],Preencher_Orcamento!$B:$D,3,FALSE)*Table1[[#This Row],[Subtotal_insumo]],"")</f>
        <v>0</v>
      </c>
    </row>
    <row r="1634" spans="1:13" ht="26.25" x14ac:dyDescent="0.25">
      <c r="A1634" s="6">
        <v>60295</v>
      </c>
      <c r="B1634" s="126">
        <v>3</v>
      </c>
      <c r="C1634" s="133"/>
      <c r="D1634" s="134">
        <v>16431</v>
      </c>
      <c r="E1634" s="7" t="s">
        <v>353</v>
      </c>
      <c r="F1634" s="8" t="s">
        <v>5</v>
      </c>
      <c r="G1634" s="18">
        <f>IFERROR(VLOOKUP(Table1[[#This Row],[Codigo_insumo]],BD_Insumos!$B:$E,4),"")</f>
        <v>24.511700000000001</v>
      </c>
      <c r="H1634" s="140">
        <v>1.1000000000000001</v>
      </c>
      <c r="I1634" s="9"/>
      <c r="J1634" s="23">
        <f t="shared" si="25"/>
        <v>26.962870000000002</v>
      </c>
      <c r="K1634" s="22" t="str">
        <f>IF(I1634&lt;&gt;"",SUMIF(Table1[Codigo_servico],A1634,Table1[Subtotal_insumo]),"")</f>
        <v/>
      </c>
      <c r="L1634" s="18">
        <f>IF(Table1[[#This Row],[Ordem_insumos]]&lt;&gt;0,VLOOKUP(Table1[[#This Row],[Codigo_servico]],Preencher_Orcamento!$B:$D,3,FALSE)*Table1[[#This Row],[Qtde_insumo]],"")</f>
        <v>0</v>
      </c>
      <c r="M1634" s="18">
        <f>IF(Table1[[#This Row],[Ordem_insumos]]&lt;&gt;0,VLOOKUP(Table1[[#This Row],[Codigo_servico]],Preencher_Orcamento!$B:$D,3,FALSE)*Table1[[#This Row],[Subtotal_insumo]],"")</f>
        <v>0</v>
      </c>
    </row>
    <row r="1635" spans="1:13" x14ac:dyDescent="0.25">
      <c r="A1635" s="6">
        <v>60295</v>
      </c>
      <c r="B1635" s="126">
        <v>4</v>
      </c>
      <c r="C1635" s="133"/>
      <c r="D1635" s="134">
        <v>2224</v>
      </c>
      <c r="E1635" s="7" t="s">
        <v>2241</v>
      </c>
      <c r="F1635" s="8" t="s">
        <v>2140</v>
      </c>
      <c r="G1635" s="18">
        <f>IFERROR(VLOOKUP(Table1[[#This Row],[Codigo_insumo]],BD_Insumos!$B:$E,4),"")</f>
        <v>17.481957498567066</v>
      </c>
      <c r="H1635" s="140">
        <v>0.1</v>
      </c>
      <c r="I1635" s="9"/>
      <c r="J1635" s="23">
        <f t="shared" si="25"/>
        <v>1.7481957498567067</v>
      </c>
      <c r="K1635" s="22" t="str">
        <f>IF(I1635&lt;&gt;"",SUMIF(Table1[Codigo_servico],A1635,Table1[Subtotal_insumo]),"")</f>
        <v/>
      </c>
      <c r="L1635" s="18">
        <f>IF(Table1[[#This Row],[Ordem_insumos]]&lt;&gt;0,VLOOKUP(Table1[[#This Row],[Codigo_servico]],Preencher_Orcamento!$B:$D,3,FALSE)*Table1[[#This Row],[Qtde_insumo]],"")</f>
        <v>0</v>
      </c>
      <c r="M1635" s="18">
        <f>IF(Table1[[#This Row],[Ordem_insumos]]&lt;&gt;0,VLOOKUP(Table1[[#This Row],[Codigo_servico]],Preencher_Orcamento!$B:$D,3,FALSE)*Table1[[#This Row],[Subtotal_insumo]],"")</f>
        <v>0</v>
      </c>
    </row>
    <row r="1636" spans="1:13" x14ac:dyDescent="0.25">
      <c r="A1636" s="3">
        <v>60296</v>
      </c>
      <c r="B1636" s="125">
        <v>0</v>
      </c>
      <c r="C1636" s="131" t="s">
        <v>2712</v>
      </c>
      <c r="D1636" s="132"/>
      <c r="E1636" s="4"/>
      <c r="F1636" s="4"/>
      <c r="G1636" s="17" t="str">
        <f>IFERROR(VLOOKUP(Table1[[#This Row],[Codigo_insumo]],BD_Insumos!$B:$E,4),"")</f>
        <v/>
      </c>
      <c r="H1636" s="139"/>
      <c r="I1636" s="5" t="s">
        <v>5</v>
      </c>
      <c r="J1636" s="20" t="str">
        <f t="shared" si="25"/>
        <v/>
      </c>
      <c r="K1636" s="21">
        <f>IF(I1636&lt;&gt;"",SUMIF(Table1[Codigo_servico],A1636,Table1[Subtotal_insumo]),"")</f>
        <v>39.229143521741435</v>
      </c>
      <c r="L1636" s="17" t="str">
        <f>IF(Table1[[#This Row],[Ordem_insumos]]&lt;&gt;0,VLOOKUP(Table1[[#This Row],[Codigo_servico]],Preencher_Orcamento!$B:$D,3,FALSE)*Table1[[#This Row],[Qtde_insumo]],"")</f>
        <v/>
      </c>
      <c r="M1636" s="17" t="str">
        <f>IF(Table1[[#This Row],[Ordem_insumos]]&lt;&gt;0,VLOOKUP(Table1[[#This Row],[Codigo_servico]],Preencher_Orcamento!$B:$D,3,FALSE)*Table1[[#This Row],[Subtotal_insumo]],"")</f>
        <v/>
      </c>
    </row>
    <row r="1637" spans="1:13" ht="39" x14ac:dyDescent="0.25">
      <c r="A1637" s="6">
        <v>60296</v>
      </c>
      <c r="B1637" s="126">
        <v>1</v>
      </c>
      <c r="C1637" s="133"/>
      <c r="D1637" s="134">
        <v>16432</v>
      </c>
      <c r="E1637" s="7" t="s">
        <v>354</v>
      </c>
      <c r="F1637" s="8" t="s">
        <v>5</v>
      </c>
      <c r="G1637" s="16">
        <f>IFERROR(VLOOKUP(Table1[[#This Row],[Codigo_insumo]],BD_Insumos!$B:$E,4),"")</f>
        <v>32.4876</v>
      </c>
      <c r="H1637" s="140">
        <v>1.1000000000000001</v>
      </c>
      <c r="I1637" s="9"/>
      <c r="J1637" s="22">
        <f t="shared" si="25"/>
        <v>35.736360000000005</v>
      </c>
      <c r="K1637" s="22" t="str">
        <f>IF(I1637&lt;&gt;"",SUMIF(Table1[Codigo_servico],A1637,Table1[Subtotal_insumo]),"")</f>
        <v/>
      </c>
      <c r="L1637" s="16">
        <f>IF(Table1[[#This Row],[Ordem_insumos]]&lt;&gt;0,VLOOKUP(Table1[[#This Row],[Codigo_servico]],Preencher_Orcamento!$B:$D,3,FALSE)*Table1[[#This Row],[Qtde_insumo]],"")</f>
        <v>0</v>
      </c>
      <c r="M1637" s="16">
        <f>IF(Table1[[#This Row],[Ordem_insumos]]&lt;&gt;0,VLOOKUP(Table1[[#This Row],[Codigo_servico]],Preencher_Orcamento!$B:$D,3,FALSE)*Table1[[#This Row],[Subtotal_insumo]],"")</f>
        <v>0</v>
      </c>
    </row>
    <row r="1638" spans="1:13" x14ac:dyDescent="0.25">
      <c r="A1638" s="6">
        <v>60296</v>
      </c>
      <c r="B1638" s="126">
        <v>2</v>
      </c>
      <c r="C1638" s="133"/>
      <c r="D1638" s="134">
        <v>2099</v>
      </c>
      <c r="E1638" s="7" t="s">
        <v>2205</v>
      </c>
      <c r="F1638" s="8" t="s">
        <v>2140</v>
      </c>
      <c r="G1638" s="16">
        <f>IFERROR(VLOOKUP(Table1[[#This Row],[Codigo_insumo]],BD_Insumos!$B:$E,4),"")</f>
        <v>12.627877718847255</v>
      </c>
      <c r="H1638" s="140">
        <v>0.1</v>
      </c>
      <c r="I1638" s="9"/>
      <c r="J1638" s="22">
        <f t="shared" si="25"/>
        <v>1.2627877718847256</v>
      </c>
      <c r="K1638" s="22" t="str">
        <f>IF(I1638&lt;&gt;"",SUMIF(Table1[Codigo_servico],A1638,Table1[Subtotal_insumo]),"")</f>
        <v/>
      </c>
      <c r="L1638" s="16">
        <f>IF(Table1[[#This Row],[Ordem_insumos]]&lt;&gt;0,VLOOKUP(Table1[[#This Row],[Codigo_servico]],Preencher_Orcamento!$B:$D,3,FALSE)*Table1[[#This Row],[Qtde_insumo]],"")</f>
        <v>0</v>
      </c>
      <c r="M1638" s="16">
        <f>IF(Table1[[#This Row],[Ordem_insumos]]&lt;&gt;0,VLOOKUP(Table1[[#This Row],[Codigo_servico]],Preencher_Orcamento!$B:$D,3,FALSE)*Table1[[#This Row],[Subtotal_insumo]],"")</f>
        <v>0</v>
      </c>
    </row>
    <row r="1639" spans="1:13" ht="39" x14ac:dyDescent="0.25">
      <c r="A1639" s="6">
        <v>60296</v>
      </c>
      <c r="B1639" s="126">
        <v>3</v>
      </c>
      <c r="C1639" s="133"/>
      <c r="D1639" s="134">
        <v>17041</v>
      </c>
      <c r="E1639" s="7" t="s">
        <v>376</v>
      </c>
      <c r="F1639" s="8" t="s">
        <v>457</v>
      </c>
      <c r="G1639" s="18">
        <f>IFERROR(VLOOKUP(Table1[[#This Row],[Codigo_insumo]],BD_Insumos!$B:$E,4),"")</f>
        <v>0.2409</v>
      </c>
      <c r="H1639" s="140">
        <v>2</v>
      </c>
      <c r="I1639" s="9"/>
      <c r="J1639" s="23">
        <f t="shared" si="25"/>
        <v>0.48180000000000001</v>
      </c>
      <c r="K1639" s="22" t="str">
        <f>IF(I1639&lt;&gt;"",SUMIF(Table1[Codigo_servico],A1639,Table1[Subtotal_insumo]),"")</f>
        <v/>
      </c>
      <c r="L1639" s="18">
        <f>IF(Table1[[#This Row],[Ordem_insumos]]&lt;&gt;0,VLOOKUP(Table1[[#This Row],[Codigo_servico]],Preencher_Orcamento!$B:$D,3,FALSE)*Table1[[#This Row],[Qtde_insumo]],"")</f>
        <v>0</v>
      </c>
      <c r="M1639" s="18">
        <f>IF(Table1[[#This Row],[Ordem_insumos]]&lt;&gt;0,VLOOKUP(Table1[[#This Row],[Codigo_servico]],Preencher_Orcamento!$B:$D,3,FALSE)*Table1[[#This Row],[Subtotal_insumo]],"")</f>
        <v>0</v>
      </c>
    </row>
    <row r="1640" spans="1:13" x14ac:dyDescent="0.25">
      <c r="A1640" s="6">
        <v>60296</v>
      </c>
      <c r="B1640" s="126">
        <v>4</v>
      </c>
      <c r="C1640" s="133"/>
      <c r="D1640" s="134">
        <v>2224</v>
      </c>
      <c r="E1640" s="7" t="s">
        <v>2241</v>
      </c>
      <c r="F1640" s="8" t="s">
        <v>2140</v>
      </c>
      <c r="G1640" s="18">
        <f>IFERROR(VLOOKUP(Table1[[#This Row],[Codigo_insumo]],BD_Insumos!$B:$E,4),"")</f>
        <v>17.481957498567066</v>
      </c>
      <c r="H1640" s="140">
        <v>0.1</v>
      </c>
      <c r="I1640" s="9"/>
      <c r="J1640" s="23">
        <f t="shared" si="25"/>
        <v>1.7481957498567067</v>
      </c>
      <c r="K1640" s="22" t="str">
        <f>IF(I1640&lt;&gt;"",SUMIF(Table1[Codigo_servico],A1640,Table1[Subtotal_insumo]),"")</f>
        <v/>
      </c>
      <c r="L1640" s="18">
        <f>IF(Table1[[#This Row],[Ordem_insumos]]&lt;&gt;0,VLOOKUP(Table1[[#This Row],[Codigo_servico]],Preencher_Orcamento!$B:$D,3,FALSE)*Table1[[#This Row],[Qtde_insumo]],"")</f>
        <v>0</v>
      </c>
      <c r="M1640" s="18">
        <f>IF(Table1[[#This Row],[Ordem_insumos]]&lt;&gt;0,VLOOKUP(Table1[[#This Row],[Codigo_servico]],Preencher_Orcamento!$B:$D,3,FALSE)*Table1[[#This Row],[Subtotal_insumo]],"")</f>
        <v>0</v>
      </c>
    </row>
    <row r="1641" spans="1:13" x14ac:dyDescent="0.25">
      <c r="A1641" s="3">
        <v>60297</v>
      </c>
      <c r="B1641" s="125">
        <v>0</v>
      </c>
      <c r="C1641" s="131" t="s">
        <v>2713</v>
      </c>
      <c r="D1641" s="132"/>
      <c r="E1641" s="4"/>
      <c r="F1641" s="4"/>
      <c r="G1641" s="17" t="str">
        <f>IFERROR(VLOOKUP(Table1[[#This Row],[Codigo_insumo]],BD_Insumos!$B:$E,4),"")</f>
        <v/>
      </c>
      <c r="H1641" s="139"/>
      <c r="I1641" s="5" t="s">
        <v>5</v>
      </c>
      <c r="J1641" s="20" t="str">
        <f t="shared" si="25"/>
        <v/>
      </c>
      <c r="K1641" s="21">
        <f>IF(I1641&lt;&gt;"",SUMIF(Table1[Codigo_servico],A1641,Table1[Subtotal_insumo]),"")</f>
        <v>40.386013521741432</v>
      </c>
      <c r="L1641" s="17" t="str">
        <f>IF(Table1[[#This Row],[Ordem_insumos]]&lt;&gt;0,VLOOKUP(Table1[[#This Row],[Codigo_servico]],Preencher_Orcamento!$B:$D,3,FALSE)*Table1[[#This Row],[Qtde_insumo]],"")</f>
        <v/>
      </c>
      <c r="M1641" s="17" t="str">
        <f>IF(Table1[[#This Row],[Ordem_insumos]]&lt;&gt;0,VLOOKUP(Table1[[#This Row],[Codigo_servico]],Preencher_Orcamento!$B:$D,3,FALSE)*Table1[[#This Row],[Subtotal_insumo]],"")</f>
        <v/>
      </c>
    </row>
    <row r="1642" spans="1:13" x14ac:dyDescent="0.25">
      <c r="A1642" s="6">
        <v>60297</v>
      </c>
      <c r="B1642" s="126">
        <v>1</v>
      </c>
      <c r="C1642" s="133"/>
      <c r="D1642" s="134">
        <v>2099</v>
      </c>
      <c r="E1642" s="7" t="s">
        <v>2205</v>
      </c>
      <c r="F1642" s="8" t="s">
        <v>2140</v>
      </c>
      <c r="G1642" s="16">
        <f>IFERROR(VLOOKUP(Table1[[#This Row],[Codigo_insumo]],BD_Insumos!$B:$E,4),"")</f>
        <v>12.627877718847255</v>
      </c>
      <c r="H1642" s="140">
        <v>0.1</v>
      </c>
      <c r="I1642" s="9"/>
      <c r="J1642" s="22">
        <f t="shared" si="25"/>
        <v>1.2627877718847256</v>
      </c>
      <c r="K1642" s="22" t="str">
        <f>IF(I1642&lt;&gt;"",SUMIF(Table1[Codigo_servico],A1642,Table1[Subtotal_insumo]),"")</f>
        <v/>
      </c>
      <c r="L1642" s="16">
        <f>IF(Table1[[#This Row],[Ordem_insumos]]&lt;&gt;0,VLOOKUP(Table1[[#This Row],[Codigo_servico]],Preencher_Orcamento!$B:$D,3,FALSE)*Table1[[#This Row],[Qtde_insumo]],"")</f>
        <v>0</v>
      </c>
      <c r="M1642" s="16">
        <f>IF(Table1[[#This Row],[Ordem_insumos]]&lt;&gt;0,VLOOKUP(Table1[[#This Row],[Codigo_servico]],Preencher_Orcamento!$B:$D,3,FALSE)*Table1[[#This Row],[Subtotal_insumo]],"")</f>
        <v>0</v>
      </c>
    </row>
    <row r="1643" spans="1:13" ht="39" x14ac:dyDescent="0.25">
      <c r="A1643" s="6">
        <v>60297</v>
      </c>
      <c r="B1643" s="126">
        <v>2</v>
      </c>
      <c r="C1643" s="133"/>
      <c r="D1643" s="134">
        <v>17041</v>
      </c>
      <c r="E1643" s="7" t="s">
        <v>376</v>
      </c>
      <c r="F1643" s="8" t="s">
        <v>457</v>
      </c>
      <c r="G1643" s="16">
        <f>IFERROR(VLOOKUP(Table1[[#This Row],[Codigo_insumo]],BD_Insumos!$B:$E,4),"")</f>
        <v>0.2409</v>
      </c>
      <c r="H1643" s="140">
        <v>2</v>
      </c>
      <c r="I1643" s="9"/>
      <c r="J1643" s="22">
        <f t="shared" si="25"/>
        <v>0.48180000000000001</v>
      </c>
      <c r="K1643" s="22" t="str">
        <f>IF(I1643&lt;&gt;"",SUMIF(Table1[Codigo_servico],A1643,Table1[Subtotal_insumo]),"")</f>
        <v/>
      </c>
      <c r="L1643" s="16">
        <f>IF(Table1[[#This Row],[Ordem_insumos]]&lt;&gt;0,VLOOKUP(Table1[[#This Row],[Codigo_servico]],Preencher_Orcamento!$B:$D,3,FALSE)*Table1[[#This Row],[Qtde_insumo]],"")</f>
        <v>0</v>
      </c>
      <c r="M1643" s="16">
        <f>IF(Table1[[#This Row],[Ordem_insumos]]&lt;&gt;0,VLOOKUP(Table1[[#This Row],[Codigo_servico]],Preencher_Orcamento!$B:$D,3,FALSE)*Table1[[#This Row],[Subtotal_insumo]],"")</f>
        <v>0</v>
      </c>
    </row>
    <row r="1644" spans="1:13" x14ac:dyDescent="0.25">
      <c r="A1644" s="6">
        <v>60297</v>
      </c>
      <c r="B1644" s="126">
        <v>3</v>
      </c>
      <c r="C1644" s="133"/>
      <c r="D1644" s="134">
        <v>2224</v>
      </c>
      <c r="E1644" s="7" t="s">
        <v>2241</v>
      </c>
      <c r="F1644" s="8" t="s">
        <v>2140</v>
      </c>
      <c r="G1644" s="18">
        <f>IFERROR(VLOOKUP(Table1[[#This Row],[Codigo_insumo]],BD_Insumos!$B:$E,4),"")</f>
        <v>17.481957498567066</v>
      </c>
      <c r="H1644" s="140">
        <v>0.1</v>
      </c>
      <c r="I1644" s="9"/>
      <c r="J1644" s="23">
        <f t="shared" si="25"/>
        <v>1.7481957498567067</v>
      </c>
      <c r="K1644" s="22" t="str">
        <f>IF(I1644&lt;&gt;"",SUMIF(Table1[Codigo_servico],A1644,Table1[Subtotal_insumo]),"")</f>
        <v/>
      </c>
      <c r="L1644" s="18">
        <f>IF(Table1[[#This Row],[Ordem_insumos]]&lt;&gt;0,VLOOKUP(Table1[[#This Row],[Codigo_servico]],Preencher_Orcamento!$B:$D,3,FALSE)*Table1[[#This Row],[Qtde_insumo]],"")</f>
        <v>0</v>
      </c>
      <c r="M1644" s="18">
        <f>IF(Table1[[#This Row],[Ordem_insumos]]&lt;&gt;0,VLOOKUP(Table1[[#This Row],[Codigo_servico]],Preencher_Orcamento!$B:$D,3,FALSE)*Table1[[#This Row],[Subtotal_insumo]],"")</f>
        <v>0</v>
      </c>
    </row>
    <row r="1645" spans="1:13" ht="26.25" x14ac:dyDescent="0.25">
      <c r="A1645" s="6">
        <v>60297</v>
      </c>
      <c r="B1645" s="126">
        <v>4</v>
      </c>
      <c r="C1645" s="133"/>
      <c r="D1645" s="134">
        <v>16433</v>
      </c>
      <c r="E1645" s="7" t="s">
        <v>353</v>
      </c>
      <c r="F1645" s="8" t="s">
        <v>5</v>
      </c>
      <c r="G1645" s="18">
        <f>IFERROR(VLOOKUP(Table1[[#This Row],[Codigo_insumo]],BD_Insumos!$B:$E,4),"")</f>
        <v>33.539299999999997</v>
      </c>
      <c r="H1645" s="140">
        <v>1.1000000000000001</v>
      </c>
      <c r="I1645" s="9"/>
      <c r="J1645" s="23">
        <f t="shared" si="25"/>
        <v>36.893230000000003</v>
      </c>
      <c r="K1645" s="22" t="str">
        <f>IF(I1645&lt;&gt;"",SUMIF(Table1[Codigo_servico],A1645,Table1[Subtotal_insumo]),"")</f>
        <v/>
      </c>
      <c r="L1645" s="18">
        <f>IF(Table1[[#This Row],[Ordem_insumos]]&lt;&gt;0,VLOOKUP(Table1[[#This Row],[Codigo_servico]],Preencher_Orcamento!$B:$D,3,FALSE)*Table1[[#This Row],[Qtde_insumo]],"")</f>
        <v>0</v>
      </c>
      <c r="M1645" s="18">
        <f>IF(Table1[[#This Row],[Ordem_insumos]]&lt;&gt;0,VLOOKUP(Table1[[#This Row],[Codigo_servico]],Preencher_Orcamento!$B:$D,3,FALSE)*Table1[[#This Row],[Subtotal_insumo]],"")</f>
        <v>0</v>
      </c>
    </row>
    <row r="1646" spans="1:13" x14ac:dyDescent="0.25">
      <c r="A1646" s="3">
        <v>60299</v>
      </c>
      <c r="B1646" s="125">
        <v>0</v>
      </c>
      <c r="C1646" s="131" t="s">
        <v>369</v>
      </c>
      <c r="D1646" s="132"/>
      <c r="E1646" s="4"/>
      <c r="F1646" s="4"/>
      <c r="G1646" s="17" t="str">
        <f>IFERROR(VLOOKUP(Table1[[#This Row],[Codigo_insumo]],BD_Insumos!$B:$E,4),"")</f>
        <v/>
      </c>
      <c r="H1646" s="139"/>
      <c r="I1646" s="5" t="s">
        <v>170</v>
      </c>
      <c r="J1646" s="20" t="str">
        <f t="shared" si="25"/>
        <v/>
      </c>
      <c r="K1646" s="21">
        <f>IF(I1646&lt;&gt;"",SUMIF(Table1[Codigo_servico],A1646,Table1[Subtotal_insumo]),"")</f>
        <v>8.157269429711814</v>
      </c>
      <c r="L1646" s="17" t="str">
        <f>IF(Table1[[#This Row],[Ordem_insumos]]&lt;&gt;0,VLOOKUP(Table1[[#This Row],[Codigo_servico]],Preencher_Orcamento!$B:$D,3,FALSE)*Table1[[#This Row],[Qtde_insumo]],"")</f>
        <v/>
      </c>
      <c r="M1646" s="17" t="str">
        <f>IF(Table1[[#This Row],[Ordem_insumos]]&lt;&gt;0,VLOOKUP(Table1[[#This Row],[Codigo_servico]],Preencher_Orcamento!$B:$D,3,FALSE)*Table1[[#This Row],[Subtotal_insumo]],"")</f>
        <v/>
      </c>
    </row>
    <row r="1647" spans="1:13" ht="26.25" x14ac:dyDescent="0.25">
      <c r="A1647" s="6">
        <v>60299</v>
      </c>
      <c r="B1647" s="126">
        <v>1</v>
      </c>
      <c r="C1647" s="133"/>
      <c r="D1647" s="134">
        <v>16570</v>
      </c>
      <c r="E1647" s="7" t="s">
        <v>369</v>
      </c>
      <c r="F1647" s="8" t="s">
        <v>170</v>
      </c>
      <c r="G1647" s="16">
        <f>IFERROR(VLOOKUP(Table1[[#This Row],[Codigo_insumo]],BD_Insumos!$B:$E,4),"")</f>
        <v>5.0003000000000002</v>
      </c>
      <c r="H1647" s="140">
        <v>1</v>
      </c>
      <c r="I1647" s="9"/>
      <c r="J1647" s="22">
        <f t="shared" si="25"/>
        <v>5.0003000000000002</v>
      </c>
      <c r="K1647" s="22" t="str">
        <f>IF(I1647&lt;&gt;"",SUMIF(Table1[Codigo_servico],A1647,Table1[Subtotal_insumo]),"")</f>
        <v/>
      </c>
      <c r="L1647" s="16">
        <f>IF(Table1[[#This Row],[Ordem_insumos]]&lt;&gt;0,VLOOKUP(Table1[[#This Row],[Codigo_servico]],Preencher_Orcamento!$B:$D,3,FALSE)*Table1[[#This Row],[Qtde_insumo]],"")</f>
        <v>0</v>
      </c>
      <c r="M1647" s="16">
        <f>IF(Table1[[#This Row],[Ordem_insumos]]&lt;&gt;0,VLOOKUP(Table1[[#This Row],[Codigo_servico]],Preencher_Orcamento!$B:$D,3,FALSE)*Table1[[#This Row],[Subtotal_insumo]],"")</f>
        <v>0</v>
      </c>
    </row>
    <row r="1648" spans="1:13" x14ac:dyDescent="0.25">
      <c r="A1648" s="6">
        <v>60299</v>
      </c>
      <c r="B1648" s="126">
        <v>2</v>
      </c>
      <c r="C1648" s="133"/>
      <c r="D1648" s="134">
        <v>2099</v>
      </c>
      <c r="E1648" s="7" t="s">
        <v>2205</v>
      </c>
      <c r="F1648" s="8" t="s">
        <v>2140</v>
      </c>
      <c r="G1648" s="18">
        <f>IFERROR(VLOOKUP(Table1[[#This Row],[Codigo_insumo]],BD_Insumos!$B:$E,4),"")</f>
        <v>12.627877718847255</v>
      </c>
      <c r="H1648" s="140">
        <v>0.25</v>
      </c>
      <c r="I1648" s="9"/>
      <c r="J1648" s="23">
        <f t="shared" si="25"/>
        <v>3.1569694297118138</v>
      </c>
      <c r="K1648" s="22" t="str">
        <f>IF(I1648&lt;&gt;"",SUMIF(Table1[Codigo_servico],A1648,Table1[Subtotal_insumo]),"")</f>
        <v/>
      </c>
      <c r="L1648" s="18">
        <f>IF(Table1[[#This Row],[Ordem_insumos]]&lt;&gt;0,VLOOKUP(Table1[[#This Row],[Codigo_servico]],Preencher_Orcamento!$B:$D,3,FALSE)*Table1[[#This Row],[Qtde_insumo]],"")</f>
        <v>0</v>
      </c>
      <c r="M1648" s="18">
        <f>IF(Table1[[#This Row],[Ordem_insumos]]&lt;&gt;0,VLOOKUP(Table1[[#This Row],[Codigo_servico]],Preencher_Orcamento!$B:$D,3,FALSE)*Table1[[#This Row],[Subtotal_insumo]],"")</f>
        <v>0</v>
      </c>
    </row>
    <row r="1649" spans="1:13" x14ac:dyDescent="0.25">
      <c r="A1649" s="3">
        <v>60398</v>
      </c>
      <c r="B1649" s="125">
        <v>0</v>
      </c>
      <c r="C1649" s="131" t="s">
        <v>2714</v>
      </c>
      <c r="D1649" s="132"/>
      <c r="E1649" s="4"/>
      <c r="F1649" s="4"/>
      <c r="G1649" s="17" t="str">
        <f>IFERROR(VLOOKUP(Table1[[#This Row],[Codigo_insumo]],BD_Insumos!$B:$E,4),"")</f>
        <v/>
      </c>
      <c r="H1649" s="139"/>
      <c r="I1649" s="5" t="s">
        <v>170</v>
      </c>
      <c r="J1649" s="20" t="str">
        <f t="shared" si="25"/>
        <v/>
      </c>
      <c r="K1649" s="21">
        <f>IF(I1649&lt;&gt;"",SUMIF(Table1[Codigo_servico],A1649,Table1[Subtotal_insumo]),"")</f>
        <v>406.00425785969401</v>
      </c>
      <c r="L1649" s="17" t="str">
        <f>IF(Table1[[#This Row],[Ordem_insumos]]&lt;&gt;0,VLOOKUP(Table1[[#This Row],[Codigo_servico]],Preencher_Orcamento!$B:$D,3,FALSE)*Table1[[#This Row],[Qtde_insumo]],"")</f>
        <v/>
      </c>
      <c r="M1649" s="17" t="str">
        <f>IF(Table1[[#This Row],[Ordem_insumos]]&lt;&gt;0,VLOOKUP(Table1[[#This Row],[Codigo_servico]],Preencher_Orcamento!$B:$D,3,FALSE)*Table1[[#This Row],[Subtotal_insumo]],"")</f>
        <v/>
      </c>
    </row>
    <row r="1650" spans="1:13" ht="26.25" x14ac:dyDescent="0.25">
      <c r="A1650" s="6">
        <v>60398</v>
      </c>
      <c r="B1650" s="126">
        <v>1</v>
      </c>
      <c r="C1650" s="133"/>
      <c r="D1650" s="134">
        <v>16005</v>
      </c>
      <c r="E1650" s="7" t="s">
        <v>331</v>
      </c>
      <c r="F1650" s="8" t="s">
        <v>170</v>
      </c>
      <c r="G1650" s="16">
        <f>IFERROR(VLOOKUP(Table1[[#This Row],[Codigo_insumo]],BD_Insumos!$B:$E,4),"")</f>
        <v>371.81779999999998</v>
      </c>
      <c r="H1650" s="140">
        <v>1</v>
      </c>
      <c r="I1650" s="9"/>
      <c r="J1650" s="22">
        <f t="shared" si="25"/>
        <v>371.81779999999998</v>
      </c>
      <c r="K1650" s="22" t="str">
        <f>IF(I1650&lt;&gt;"",SUMIF(Table1[Codigo_servico],A1650,Table1[Subtotal_insumo]),"")</f>
        <v/>
      </c>
      <c r="L1650" s="16">
        <f>IF(Table1[[#This Row],[Ordem_insumos]]&lt;&gt;0,VLOOKUP(Table1[[#This Row],[Codigo_servico]],Preencher_Orcamento!$B:$D,3,FALSE)*Table1[[#This Row],[Qtde_insumo]],"")</f>
        <v>0</v>
      </c>
      <c r="M1650" s="16">
        <f>IF(Table1[[#This Row],[Ordem_insumos]]&lt;&gt;0,VLOOKUP(Table1[[#This Row],[Codigo_servico]],Preencher_Orcamento!$B:$D,3,FALSE)*Table1[[#This Row],[Subtotal_insumo]],"")</f>
        <v>0</v>
      </c>
    </row>
    <row r="1651" spans="1:13" x14ac:dyDescent="0.25">
      <c r="A1651" s="6">
        <v>60398</v>
      </c>
      <c r="B1651" s="126">
        <v>2</v>
      </c>
      <c r="C1651" s="133"/>
      <c r="D1651" s="134">
        <v>2020</v>
      </c>
      <c r="E1651" s="7" t="s">
        <v>2188</v>
      </c>
      <c r="F1651" s="8" t="s">
        <v>2140</v>
      </c>
      <c r="G1651" s="16">
        <f>IFERROR(VLOOKUP(Table1[[#This Row],[Codigo_insumo]],BD_Insumos!$B:$E,4),"")</f>
        <v>15.860837164231068</v>
      </c>
      <c r="H1651" s="140">
        <v>1.2</v>
      </c>
      <c r="I1651" s="9"/>
      <c r="J1651" s="22">
        <f t="shared" si="25"/>
        <v>19.03300459707728</v>
      </c>
      <c r="K1651" s="22" t="str">
        <f>IF(I1651&lt;&gt;"",SUMIF(Table1[Codigo_servico],A1651,Table1[Subtotal_insumo]),"")</f>
        <v/>
      </c>
      <c r="L1651" s="16">
        <f>IF(Table1[[#This Row],[Ordem_insumos]]&lt;&gt;0,VLOOKUP(Table1[[#This Row],[Codigo_servico]],Preencher_Orcamento!$B:$D,3,FALSE)*Table1[[#This Row],[Qtde_insumo]],"")</f>
        <v>0</v>
      </c>
      <c r="M1651" s="16">
        <f>IF(Table1[[#This Row],[Ordem_insumos]]&lt;&gt;0,VLOOKUP(Table1[[#This Row],[Codigo_servico]],Preencher_Orcamento!$B:$D,3,FALSE)*Table1[[#This Row],[Subtotal_insumo]],"")</f>
        <v>0</v>
      </c>
    </row>
    <row r="1652" spans="1:13" x14ac:dyDescent="0.25">
      <c r="A1652" s="6">
        <v>60398</v>
      </c>
      <c r="B1652" s="126">
        <v>3</v>
      </c>
      <c r="C1652" s="133"/>
      <c r="D1652" s="134">
        <v>2099</v>
      </c>
      <c r="E1652" s="7" t="s">
        <v>2205</v>
      </c>
      <c r="F1652" s="8" t="s">
        <v>2140</v>
      </c>
      <c r="G1652" s="18">
        <f>IFERROR(VLOOKUP(Table1[[#This Row],[Codigo_insumo]],BD_Insumos!$B:$E,4),"")</f>
        <v>12.627877718847255</v>
      </c>
      <c r="H1652" s="140">
        <v>1.2</v>
      </c>
      <c r="I1652" s="9"/>
      <c r="J1652" s="23">
        <f t="shared" si="25"/>
        <v>15.153453262616706</v>
      </c>
      <c r="K1652" s="22" t="str">
        <f>IF(I1652&lt;&gt;"",SUMIF(Table1[Codigo_servico],A1652,Table1[Subtotal_insumo]),"")</f>
        <v/>
      </c>
      <c r="L1652" s="18">
        <f>IF(Table1[[#This Row],[Ordem_insumos]]&lt;&gt;0,VLOOKUP(Table1[[#This Row],[Codigo_servico]],Preencher_Orcamento!$B:$D,3,FALSE)*Table1[[#This Row],[Qtde_insumo]],"")</f>
        <v>0</v>
      </c>
      <c r="M1652" s="18">
        <f>IF(Table1[[#This Row],[Ordem_insumos]]&lt;&gt;0,VLOOKUP(Table1[[#This Row],[Codigo_servico]],Preencher_Orcamento!$B:$D,3,FALSE)*Table1[[#This Row],[Subtotal_insumo]],"")</f>
        <v>0</v>
      </c>
    </row>
    <row r="1653" spans="1:13" x14ac:dyDescent="0.25">
      <c r="A1653" s="3">
        <v>65020</v>
      </c>
      <c r="B1653" s="125">
        <v>0</v>
      </c>
      <c r="C1653" s="131" t="s">
        <v>2715</v>
      </c>
      <c r="D1653" s="132"/>
      <c r="E1653" s="4"/>
      <c r="F1653" s="4"/>
      <c r="G1653" s="17" t="str">
        <f>IFERROR(VLOOKUP(Table1[[#This Row],[Codigo_insumo]],BD_Insumos!$B:$E,4),"")</f>
        <v/>
      </c>
      <c r="H1653" s="139"/>
      <c r="I1653" s="5" t="s">
        <v>170</v>
      </c>
      <c r="J1653" s="20" t="str">
        <f t="shared" si="25"/>
        <v/>
      </c>
      <c r="K1653" s="21">
        <f>IF(I1653&lt;&gt;"",SUMIF(Table1[Codigo_servico],A1653,Table1[Subtotal_insumo]),"")</f>
        <v>7.576726631308353</v>
      </c>
      <c r="L1653" s="17" t="str">
        <f>IF(Table1[[#This Row],[Ordem_insumos]]&lt;&gt;0,VLOOKUP(Table1[[#This Row],[Codigo_servico]],Preencher_Orcamento!$B:$D,3,FALSE)*Table1[[#This Row],[Qtde_insumo]],"")</f>
        <v/>
      </c>
      <c r="M1653" s="17" t="str">
        <f>IF(Table1[[#This Row],[Ordem_insumos]]&lt;&gt;0,VLOOKUP(Table1[[#This Row],[Codigo_servico]],Preencher_Orcamento!$B:$D,3,FALSE)*Table1[[#This Row],[Subtotal_insumo]],"")</f>
        <v/>
      </c>
    </row>
    <row r="1654" spans="1:13" x14ac:dyDescent="0.25">
      <c r="A1654" s="6">
        <v>65020</v>
      </c>
      <c r="B1654" s="126">
        <v>1</v>
      </c>
      <c r="C1654" s="133"/>
      <c r="D1654" s="134">
        <v>2099</v>
      </c>
      <c r="E1654" s="7" t="s">
        <v>2205</v>
      </c>
      <c r="F1654" s="8" t="s">
        <v>2140</v>
      </c>
      <c r="G1654" s="16">
        <f>IFERROR(VLOOKUP(Table1[[#This Row],[Codigo_insumo]],BD_Insumos!$B:$E,4),"")</f>
        <v>12.627877718847255</v>
      </c>
      <c r="H1654" s="140">
        <v>0.6</v>
      </c>
      <c r="I1654" s="9"/>
      <c r="J1654" s="22">
        <f t="shared" si="25"/>
        <v>7.576726631308353</v>
      </c>
      <c r="K1654" s="22" t="str">
        <f>IF(I1654&lt;&gt;"",SUMIF(Table1[Codigo_servico],A1654,Table1[Subtotal_insumo]),"")</f>
        <v/>
      </c>
      <c r="L1654" s="16">
        <f>IF(Table1[[#This Row],[Ordem_insumos]]&lt;&gt;0,VLOOKUP(Table1[[#This Row],[Codigo_servico]],Preencher_Orcamento!$B:$D,3,FALSE)*Table1[[#This Row],[Qtde_insumo]],"")</f>
        <v>0</v>
      </c>
      <c r="M1654" s="16">
        <f>IF(Table1[[#This Row],[Ordem_insumos]]&lt;&gt;0,VLOOKUP(Table1[[#This Row],[Codigo_servico]],Preencher_Orcamento!$B:$D,3,FALSE)*Table1[[#This Row],[Subtotal_insumo]],"")</f>
        <v>0</v>
      </c>
    </row>
    <row r="1655" spans="1:13" x14ac:dyDescent="0.25">
      <c r="A1655" s="3">
        <v>65025</v>
      </c>
      <c r="B1655" s="125">
        <v>0</v>
      </c>
      <c r="C1655" s="131" t="s">
        <v>2716</v>
      </c>
      <c r="D1655" s="132"/>
      <c r="E1655" s="4"/>
      <c r="F1655" s="4"/>
      <c r="G1655" s="17" t="str">
        <f>IFERROR(VLOOKUP(Table1[[#This Row],[Codigo_insumo]],BD_Insumos!$B:$E,4),"")</f>
        <v/>
      </c>
      <c r="H1655" s="139"/>
      <c r="I1655" s="5" t="s">
        <v>170</v>
      </c>
      <c r="J1655" s="20" t="str">
        <f t="shared" si="25"/>
        <v/>
      </c>
      <c r="K1655" s="21">
        <f>IF(I1655&lt;&gt;"",SUMIF(Table1[Codigo_servico],A1655,Table1[Subtotal_insumo]),"")</f>
        <v>3.1569694297118138</v>
      </c>
      <c r="L1655" s="17" t="str">
        <f>IF(Table1[[#This Row],[Ordem_insumos]]&lt;&gt;0,VLOOKUP(Table1[[#This Row],[Codigo_servico]],Preencher_Orcamento!$B:$D,3,FALSE)*Table1[[#This Row],[Qtde_insumo]],"")</f>
        <v/>
      </c>
      <c r="M1655" s="17" t="str">
        <f>IF(Table1[[#This Row],[Ordem_insumos]]&lt;&gt;0,VLOOKUP(Table1[[#This Row],[Codigo_servico]],Preencher_Orcamento!$B:$D,3,FALSE)*Table1[[#This Row],[Subtotal_insumo]],"")</f>
        <v/>
      </c>
    </row>
    <row r="1656" spans="1:13" x14ac:dyDescent="0.25">
      <c r="A1656" s="6">
        <v>65025</v>
      </c>
      <c r="B1656" s="126">
        <v>1</v>
      </c>
      <c r="C1656" s="133"/>
      <c r="D1656" s="134">
        <v>2099</v>
      </c>
      <c r="E1656" s="7" t="s">
        <v>2205</v>
      </c>
      <c r="F1656" s="8" t="s">
        <v>2140</v>
      </c>
      <c r="G1656" s="16">
        <f>IFERROR(VLOOKUP(Table1[[#This Row],[Codigo_insumo]],BD_Insumos!$B:$E,4),"")</f>
        <v>12.627877718847255</v>
      </c>
      <c r="H1656" s="140">
        <v>0.25</v>
      </c>
      <c r="I1656" s="9"/>
      <c r="J1656" s="22">
        <f t="shared" si="25"/>
        <v>3.1569694297118138</v>
      </c>
      <c r="K1656" s="22" t="str">
        <f>IF(I1656&lt;&gt;"",SUMIF(Table1[Codigo_servico],A1656,Table1[Subtotal_insumo]),"")</f>
        <v/>
      </c>
      <c r="L1656" s="16">
        <f>IF(Table1[[#This Row],[Ordem_insumos]]&lt;&gt;0,VLOOKUP(Table1[[#This Row],[Codigo_servico]],Preencher_Orcamento!$B:$D,3,FALSE)*Table1[[#This Row],[Qtde_insumo]],"")</f>
        <v>0</v>
      </c>
      <c r="M1656" s="16">
        <f>IF(Table1[[#This Row],[Ordem_insumos]]&lt;&gt;0,VLOOKUP(Table1[[#This Row],[Codigo_servico]],Preencher_Orcamento!$B:$D,3,FALSE)*Table1[[#This Row],[Subtotal_insumo]],"")</f>
        <v>0</v>
      </c>
    </row>
    <row r="1657" spans="1:13" x14ac:dyDescent="0.25">
      <c r="A1657" s="3">
        <v>66003</v>
      </c>
      <c r="B1657" s="125">
        <v>0</v>
      </c>
      <c r="C1657" s="131" t="s">
        <v>2717</v>
      </c>
      <c r="D1657" s="132"/>
      <c r="E1657" s="4"/>
      <c r="F1657" s="4"/>
      <c r="G1657" s="17" t="str">
        <f>IFERROR(VLOOKUP(Table1[[#This Row],[Codigo_insumo]],BD_Insumos!$B:$E,4),"")</f>
        <v/>
      </c>
      <c r="H1657" s="139"/>
      <c r="I1657" s="5" t="s">
        <v>170</v>
      </c>
      <c r="J1657" s="20" t="str">
        <f t="shared" si="25"/>
        <v/>
      </c>
      <c r="K1657" s="21">
        <f>IF(I1657&lt;&gt;"",SUMIF(Table1[Codigo_servico],A1657,Table1[Subtotal_insumo]),"")</f>
        <v>8.6791812708897123</v>
      </c>
      <c r="L1657" s="17" t="str">
        <f>IF(Table1[[#This Row],[Ordem_insumos]]&lt;&gt;0,VLOOKUP(Table1[[#This Row],[Codigo_servico]],Preencher_Orcamento!$B:$D,3,FALSE)*Table1[[#This Row],[Qtde_insumo]],"")</f>
        <v/>
      </c>
      <c r="M1657" s="17" t="str">
        <f>IF(Table1[[#This Row],[Ordem_insumos]]&lt;&gt;0,VLOOKUP(Table1[[#This Row],[Codigo_servico]],Preencher_Orcamento!$B:$D,3,FALSE)*Table1[[#This Row],[Subtotal_insumo]],"")</f>
        <v/>
      </c>
    </row>
    <row r="1658" spans="1:13" x14ac:dyDescent="0.25">
      <c r="A1658" s="6">
        <v>66003</v>
      </c>
      <c r="B1658" s="126">
        <v>1</v>
      </c>
      <c r="C1658" s="133"/>
      <c r="D1658" s="134">
        <v>2013</v>
      </c>
      <c r="E1658" s="7" t="s">
        <v>2184</v>
      </c>
      <c r="F1658" s="8" t="s">
        <v>2140</v>
      </c>
      <c r="G1658" s="16">
        <f>IFERROR(VLOOKUP(Table1[[#This Row],[Codigo_insumo]],BD_Insumos!$B:$E,4),"")</f>
        <v>15.756939025755017</v>
      </c>
      <c r="H1658" s="140">
        <v>0.3</v>
      </c>
      <c r="I1658" s="9"/>
      <c r="J1658" s="22">
        <f t="shared" si="25"/>
        <v>4.727081707726505</v>
      </c>
      <c r="K1658" s="22" t="str">
        <f>IF(I1658&lt;&gt;"",SUMIF(Table1[Codigo_servico],A1658,Table1[Subtotal_insumo]),"")</f>
        <v/>
      </c>
      <c r="L1658" s="16">
        <f>IF(Table1[[#This Row],[Ordem_insumos]]&lt;&gt;0,VLOOKUP(Table1[[#This Row],[Codigo_servico]],Preencher_Orcamento!$B:$D,3,FALSE)*Table1[[#This Row],[Qtde_insumo]],"")</f>
        <v>0</v>
      </c>
      <c r="M1658" s="16">
        <f>IF(Table1[[#This Row],[Ordem_insumos]]&lt;&gt;0,VLOOKUP(Table1[[#This Row],[Codigo_servico]],Preencher_Orcamento!$B:$D,3,FALSE)*Table1[[#This Row],[Subtotal_insumo]],"")</f>
        <v>0</v>
      </c>
    </row>
    <row r="1659" spans="1:13" x14ac:dyDescent="0.25">
      <c r="A1659" s="6">
        <v>66003</v>
      </c>
      <c r="B1659" s="126">
        <v>2</v>
      </c>
      <c r="C1659" s="133"/>
      <c r="D1659" s="134">
        <v>2014</v>
      </c>
      <c r="E1659" s="7" t="s">
        <v>2185</v>
      </c>
      <c r="F1659" s="8" t="s">
        <v>2140</v>
      </c>
      <c r="G1659" s="16">
        <f>IFERROR(VLOOKUP(Table1[[#This Row],[Codigo_insumo]],BD_Insumos!$B:$E,4),"")</f>
        <v>13.173665210544026</v>
      </c>
      <c r="H1659" s="140">
        <v>0.3</v>
      </c>
      <c r="I1659" s="9"/>
      <c r="J1659" s="22">
        <f t="shared" si="25"/>
        <v>3.9520995631632077</v>
      </c>
      <c r="K1659" s="22" t="str">
        <f>IF(I1659&lt;&gt;"",SUMIF(Table1[Codigo_servico],A1659,Table1[Subtotal_insumo]),"")</f>
        <v/>
      </c>
      <c r="L1659" s="16">
        <f>IF(Table1[[#This Row],[Ordem_insumos]]&lt;&gt;0,VLOOKUP(Table1[[#This Row],[Codigo_servico]],Preencher_Orcamento!$B:$D,3,FALSE)*Table1[[#This Row],[Qtde_insumo]],"")</f>
        <v>0</v>
      </c>
      <c r="M1659" s="16">
        <f>IF(Table1[[#This Row],[Ordem_insumos]]&lt;&gt;0,VLOOKUP(Table1[[#This Row],[Codigo_servico]],Preencher_Orcamento!$B:$D,3,FALSE)*Table1[[#This Row],[Subtotal_insumo]],"")</f>
        <v>0</v>
      </c>
    </row>
    <row r="1660" spans="1:13" x14ac:dyDescent="0.25">
      <c r="A1660" s="3">
        <v>66004</v>
      </c>
      <c r="B1660" s="125">
        <v>0</v>
      </c>
      <c r="C1660" s="131" t="s">
        <v>2718</v>
      </c>
      <c r="D1660" s="132"/>
      <c r="E1660" s="4"/>
      <c r="F1660" s="4"/>
      <c r="G1660" s="17" t="str">
        <f>IFERROR(VLOOKUP(Table1[[#This Row],[Codigo_insumo]],BD_Insumos!$B:$E,4),"")</f>
        <v/>
      </c>
      <c r="H1660" s="139"/>
      <c r="I1660" s="5" t="s">
        <v>170</v>
      </c>
      <c r="J1660" s="20" t="str">
        <f t="shared" si="25"/>
        <v/>
      </c>
      <c r="K1660" s="21">
        <f>IF(I1660&lt;&gt;"",SUMIF(Table1[Codigo_servico],A1660,Table1[Subtotal_insumo]),"")</f>
        <v>5.7861208472598094</v>
      </c>
      <c r="L1660" s="17" t="str">
        <f>IF(Table1[[#This Row],[Ordem_insumos]]&lt;&gt;0,VLOOKUP(Table1[[#This Row],[Codigo_servico]],Preencher_Orcamento!$B:$D,3,FALSE)*Table1[[#This Row],[Qtde_insumo]],"")</f>
        <v/>
      </c>
      <c r="M1660" s="17" t="str">
        <f>IF(Table1[[#This Row],[Ordem_insumos]]&lt;&gt;0,VLOOKUP(Table1[[#This Row],[Codigo_servico]],Preencher_Orcamento!$B:$D,3,FALSE)*Table1[[#This Row],[Subtotal_insumo]],"")</f>
        <v/>
      </c>
    </row>
    <row r="1661" spans="1:13" x14ac:dyDescent="0.25">
      <c r="A1661" s="6">
        <v>66004</v>
      </c>
      <c r="B1661" s="126">
        <v>1</v>
      </c>
      <c r="C1661" s="133"/>
      <c r="D1661" s="134">
        <v>2014</v>
      </c>
      <c r="E1661" s="7" t="s">
        <v>2185</v>
      </c>
      <c r="F1661" s="8" t="s">
        <v>2140</v>
      </c>
      <c r="G1661" s="16">
        <f>IFERROR(VLOOKUP(Table1[[#This Row],[Codigo_insumo]],BD_Insumos!$B:$E,4),"")</f>
        <v>13.173665210544026</v>
      </c>
      <c r="H1661" s="140">
        <v>0.2</v>
      </c>
      <c r="I1661" s="9"/>
      <c r="J1661" s="22">
        <f t="shared" si="25"/>
        <v>2.6347330421088055</v>
      </c>
      <c r="K1661" s="22" t="str">
        <f>IF(I1661&lt;&gt;"",SUMIF(Table1[Codigo_servico],A1661,Table1[Subtotal_insumo]),"")</f>
        <v/>
      </c>
      <c r="L1661" s="16">
        <f>IF(Table1[[#This Row],[Ordem_insumos]]&lt;&gt;0,VLOOKUP(Table1[[#This Row],[Codigo_servico]],Preencher_Orcamento!$B:$D,3,FALSE)*Table1[[#This Row],[Qtde_insumo]],"")</f>
        <v>0</v>
      </c>
      <c r="M1661" s="16">
        <f>IF(Table1[[#This Row],[Ordem_insumos]]&lt;&gt;0,VLOOKUP(Table1[[#This Row],[Codigo_servico]],Preencher_Orcamento!$B:$D,3,FALSE)*Table1[[#This Row],[Subtotal_insumo]],"")</f>
        <v>0</v>
      </c>
    </row>
    <row r="1662" spans="1:13" x14ac:dyDescent="0.25">
      <c r="A1662" s="6">
        <v>66004</v>
      </c>
      <c r="B1662" s="126">
        <v>2</v>
      </c>
      <c r="C1662" s="133"/>
      <c r="D1662" s="134">
        <v>2013</v>
      </c>
      <c r="E1662" s="7" t="s">
        <v>2184</v>
      </c>
      <c r="F1662" s="8" t="s">
        <v>2140</v>
      </c>
      <c r="G1662" s="16">
        <f>IFERROR(VLOOKUP(Table1[[#This Row],[Codigo_insumo]],BD_Insumos!$B:$E,4),"")</f>
        <v>15.756939025755017</v>
      </c>
      <c r="H1662" s="140">
        <v>0.2</v>
      </c>
      <c r="I1662" s="9"/>
      <c r="J1662" s="22">
        <f t="shared" si="25"/>
        <v>3.1513878051510034</v>
      </c>
      <c r="K1662" s="22" t="str">
        <f>IF(I1662&lt;&gt;"",SUMIF(Table1[Codigo_servico],A1662,Table1[Subtotal_insumo]),"")</f>
        <v/>
      </c>
      <c r="L1662" s="16">
        <f>IF(Table1[[#This Row],[Ordem_insumos]]&lt;&gt;0,VLOOKUP(Table1[[#This Row],[Codigo_servico]],Preencher_Orcamento!$B:$D,3,FALSE)*Table1[[#This Row],[Qtde_insumo]],"")</f>
        <v>0</v>
      </c>
      <c r="M1662" s="16">
        <f>IF(Table1[[#This Row],[Ordem_insumos]]&lt;&gt;0,VLOOKUP(Table1[[#This Row],[Codigo_servico]],Preencher_Orcamento!$B:$D,3,FALSE)*Table1[[#This Row],[Subtotal_insumo]],"")</f>
        <v>0</v>
      </c>
    </row>
    <row r="1663" spans="1:13" x14ac:dyDescent="0.25">
      <c r="A1663" s="3">
        <v>66005</v>
      </c>
      <c r="B1663" s="125">
        <v>0</v>
      </c>
      <c r="C1663" s="131" t="s">
        <v>2719</v>
      </c>
      <c r="D1663" s="132"/>
      <c r="E1663" s="4"/>
      <c r="F1663" s="4"/>
      <c r="G1663" s="17" t="str">
        <f>IFERROR(VLOOKUP(Table1[[#This Row],[Codigo_insumo]],BD_Insumos!$B:$E,4),"")</f>
        <v/>
      </c>
      <c r="H1663" s="139"/>
      <c r="I1663" s="5" t="s">
        <v>170</v>
      </c>
      <c r="J1663" s="20" t="str">
        <f t="shared" si="25"/>
        <v/>
      </c>
      <c r="K1663" s="21">
        <f>IF(I1663&lt;&gt;"",SUMIF(Table1[Codigo_servico],A1663,Table1[Subtotal_insumo]),"")</f>
        <v>14.465302118149522</v>
      </c>
      <c r="L1663" s="17" t="str">
        <f>IF(Table1[[#This Row],[Ordem_insumos]]&lt;&gt;0,VLOOKUP(Table1[[#This Row],[Codigo_servico]],Preencher_Orcamento!$B:$D,3,FALSE)*Table1[[#This Row],[Qtde_insumo]],"")</f>
        <v/>
      </c>
      <c r="M1663" s="17" t="str">
        <f>IF(Table1[[#This Row],[Ordem_insumos]]&lt;&gt;0,VLOOKUP(Table1[[#This Row],[Codigo_servico]],Preencher_Orcamento!$B:$D,3,FALSE)*Table1[[#This Row],[Subtotal_insumo]],"")</f>
        <v/>
      </c>
    </row>
    <row r="1664" spans="1:13" x14ac:dyDescent="0.25">
      <c r="A1664" s="6">
        <v>66005</v>
      </c>
      <c r="B1664" s="126">
        <v>1</v>
      </c>
      <c r="C1664" s="133"/>
      <c r="D1664" s="134">
        <v>2013</v>
      </c>
      <c r="E1664" s="7" t="s">
        <v>2184</v>
      </c>
      <c r="F1664" s="8" t="s">
        <v>2140</v>
      </c>
      <c r="G1664" s="16">
        <f>IFERROR(VLOOKUP(Table1[[#This Row],[Codigo_insumo]],BD_Insumos!$B:$E,4),"")</f>
        <v>15.756939025755017</v>
      </c>
      <c r="H1664" s="140">
        <v>0.5</v>
      </c>
      <c r="I1664" s="9"/>
      <c r="J1664" s="22">
        <f t="shared" si="25"/>
        <v>7.8784695128775084</v>
      </c>
      <c r="K1664" s="22" t="str">
        <f>IF(I1664&lt;&gt;"",SUMIF(Table1[Codigo_servico],A1664,Table1[Subtotal_insumo]),"")</f>
        <v/>
      </c>
      <c r="L1664" s="16">
        <f>IF(Table1[[#This Row],[Ordem_insumos]]&lt;&gt;0,VLOOKUP(Table1[[#This Row],[Codigo_servico]],Preencher_Orcamento!$B:$D,3,FALSE)*Table1[[#This Row],[Qtde_insumo]],"")</f>
        <v>0</v>
      </c>
      <c r="M1664" s="16">
        <f>IF(Table1[[#This Row],[Ordem_insumos]]&lt;&gt;0,VLOOKUP(Table1[[#This Row],[Codigo_servico]],Preencher_Orcamento!$B:$D,3,FALSE)*Table1[[#This Row],[Subtotal_insumo]],"")</f>
        <v>0</v>
      </c>
    </row>
    <row r="1665" spans="1:13" x14ac:dyDescent="0.25">
      <c r="A1665" s="6">
        <v>66005</v>
      </c>
      <c r="B1665" s="126">
        <v>2</v>
      </c>
      <c r="C1665" s="133"/>
      <c r="D1665" s="134">
        <v>2014</v>
      </c>
      <c r="E1665" s="7" t="s">
        <v>2185</v>
      </c>
      <c r="F1665" s="8" t="s">
        <v>2140</v>
      </c>
      <c r="G1665" s="16">
        <f>IFERROR(VLOOKUP(Table1[[#This Row],[Codigo_insumo]],BD_Insumos!$B:$E,4),"")</f>
        <v>13.173665210544026</v>
      </c>
      <c r="H1665" s="140">
        <v>0.5</v>
      </c>
      <c r="I1665" s="9"/>
      <c r="J1665" s="22">
        <f t="shared" si="25"/>
        <v>6.5868326052720132</v>
      </c>
      <c r="K1665" s="22" t="str">
        <f>IF(I1665&lt;&gt;"",SUMIF(Table1[Codigo_servico],A1665,Table1[Subtotal_insumo]),"")</f>
        <v/>
      </c>
      <c r="L1665" s="16">
        <f>IF(Table1[[#This Row],[Ordem_insumos]]&lt;&gt;0,VLOOKUP(Table1[[#This Row],[Codigo_servico]],Preencher_Orcamento!$B:$D,3,FALSE)*Table1[[#This Row],[Qtde_insumo]],"")</f>
        <v>0</v>
      </c>
      <c r="M1665" s="16">
        <f>IF(Table1[[#This Row],[Ordem_insumos]]&lt;&gt;0,VLOOKUP(Table1[[#This Row],[Codigo_servico]],Preencher_Orcamento!$B:$D,3,FALSE)*Table1[[#This Row],[Subtotal_insumo]],"")</f>
        <v>0</v>
      </c>
    </row>
    <row r="1666" spans="1:13" x14ac:dyDescent="0.25">
      <c r="A1666" s="3">
        <v>66006</v>
      </c>
      <c r="B1666" s="125">
        <v>0</v>
      </c>
      <c r="C1666" s="131" t="s">
        <v>2720</v>
      </c>
      <c r="D1666" s="132"/>
      <c r="E1666" s="4"/>
      <c r="F1666" s="4"/>
      <c r="G1666" s="17" t="str">
        <f>IFERROR(VLOOKUP(Table1[[#This Row],[Codigo_insumo]],BD_Insumos!$B:$E,4),"")</f>
        <v/>
      </c>
      <c r="H1666" s="139"/>
      <c r="I1666" s="5" t="s">
        <v>170</v>
      </c>
      <c r="J1666" s="20" t="str">
        <f t="shared" ref="J1666:J1729" si="26">IF(I1666="",G1666*H1666,"")</f>
        <v/>
      </c>
      <c r="K1666" s="21">
        <f>IF(I1666&lt;&gt;"",SUMIF(Table1[Codigo_servico],A1666,Table1[Subtotal_insumo]),"")</f>
        <v>11.572241694519619</v>
      </c>
      <c r="L1666" s="17" t="str">
        <f>IF(Table1[[#This Row],[Ordem_insumos]]&lt;&gt;0,VLOOKUP(Table1[[#This Row],[Codigo_servico]],Preencher_Orcamento!$B:$D,3,FALSE)*Table1[[#This Row],[Qtde_insumo]],"")</f>
        <v/>
      </c>
      <c r="M1666" s="17" t="str">
        <f>IF(Table1[[#This Row],[Ordem_insumos]]&lt;&gt;0,VLOOKUP(Table1[[#This Row],[Codigo_servico]],Preencher_Orcamento!$B:$D,3,FALSE)*Table1[[#This Row],[Subtotal_insumo]],"")</f>
        <v/>
      </c>
    </row>
    <row r="1667" spans="1:13" x14ac:dyDescent="0.25">
      <c r="A1667" s="6">
        <v>66006</v>
      </c>
      <c r="B1667" s="126">
        <v>1</v>
      </c>
      <c r="C1667" s="133"/>
      <c r="D1667" s="134">
        <v>2013</v>
      </c>
      <c r="E1667" s="7" t="s">
        <v>2184</v>
      </c>
      <c r="F1667" s="8" t="s">
        <v>2140</v>
      </c>
      <c r="G1667" s="16">
        <f>IFERROR(VLOOKUP(Table1[[#This Row],[Codigo_insumo]],BD_Insumos!$B:$E,4),"")</f>
        <v>15.756939025755017</v>
      </c>
      <c r="H1667" s="140">
        <v>0.4</v>
      </c>
      <c r="I1667" s="9"/>
      <c r="J1667" s="22">
        <f t="shared" si="26"/>
        <v>6.3027756103020067</v>
      </c>
      <c r="K1667" s="22" t="str">
        <f>IF(I1667&lt;&gt;"",SUMIF(Table1[Codigo_servico],A1667,Table1[Subtotal_insumo]),"")</f>
        <v/>
      </c>
      <c r="L1667" s="16">
        <f>IF(Table1[[#This Row],[Ordem_insumos]]&lt;&gt;0,VLOOKUP(Table1[[#This Row],[Codigo_servico]],Preencher_Orcamento!$B:$D,3,FALSE)*Table1[[#This Row],[Qtde_insumo]],"")</f>
        <v>0</v>
      </c>
      <c r="M1667" s="16">
        <f>IF(Table1[[#This Row],[Ordem_insumos]]&lt;&gt;0,VLOOKUP(Table1[[#This Row],[Codigo_servico]],Preencher_Orcamento!$B:$D,3,FALSE)*Table1[[#This Row],[Subtotal_insumo]],"")</f>
        <v>0</v>
      </c>
    </row>
    <row r="1668" spans="1:13" x14ac:dyDescent="0.25">
      <c r="A1668" s="6">
        <v>66006</v>
      </c>
      <c r="B1668" s="126">
        <v>2</v>
      </c>
      <c r="C1668" s="133"/>
      <c r="D1668" s="134">
        <v>2014</v>
      </c>
      <c r="E1668" s="7" t="s">
        <v>2185</v>
      </c>
      <c r="F1668" s="8" t="s">
        <v>2140</v>
      </c>
      <c r="G1668" s="16">
        <f>IFERROR(VLOOKUP(Table1[[#This Row],[Codigo_insumo]],BD_Insumos!$B:$E,4),"")</f>
        <v>13.173665210544026</v>
      </c>
      <c r="H1668" s="140">
        <v>0.4</v>
      </c>
      <c r="I1668" s="9"/>
      <c r="J1668" s="22">
        <f t="shared" si="26"/>
        <v>5.2694660842176111</v>
      </c>
      <c r="K1668" s="22" t="str">
        <f>IF(I1668&lt;&gt;"",SUMIF(Table1[Codigo_servico],A1668,Table1[Subtotal_insumo]),"")</f>
        <v/>
      </c>
      <c r="L1668" s="16">
        <f>IF(Table1[[#This Row],[Ordem_insumos]]&lt;&gt;0,VLOOKUP(Table1[[#This Row],[Codigo_servico]],Preencher_Orcamento!$B:$D,3,FALSE)*Table1[[#This Row],[Qtde_insumo]],"")</f>
        <v>0</v>
      </c>
      <c r="M1668" s="16">
        <f>IF(Table1[[#This Row],[Ordem_insumos]]&lt;&gt;0,VLOOKUP(Table1[[#This Row],[Codigo_servico]],Preencher_Orcamento!$B:$D,3,FALSE)*Table1[[#This Row],[Subtotal_insumo]],"")</f>
        <v>0</v>
      </c>
    </row>
    <row r="1669" spans="1:13" x14ac:dyDescent="0.25">
      <c r="A1669" s="3">
        <v>66008</v>
      </c>
      <c r="B1669" s="125">
        <v>0</v>
      </c>
      <c r="C1669" s="131" t="s">
        <v>323</v>
      </c>
      <c r="D1669" s="132"/>
      <c r="E1669" s="4"/>
      <c r="F1669" s="4"/>
      <c r="G1669" s="17" t="str">
        <f>IFERROR(VLOOKUP(Table1[[#This Row],[Codigo_insumo]],BD_Insumos!$B:$E,4),"")</f>
        <v/>
      </c>
      <c r="H1669" s="139"/>
      <c r="I1669" s="5" t="s">
        <v>197</v>
      </c>
      <c r="J1669" s="20" t="str">
        <f t="shared" si="26"/>
        <v/>
      </c>
      <c r="K1669" s="21">
        <f>IF(I1669&lt;&gt;"",SUMIF(Table1[Codigo_servico],A1669,Table1[Subtotal_insumo]),"")</f>
        <v>1.4222999999999999</v>
      </c>
      <c r="L1669" s="17" t="str">
        <f>IF(Table1[[#This Row],[Ordem_insumos]]&lt;&gt;0,VLOOKUP(Table1[[#This Row],[Codigo_servico]],Preencher_Orcamento!$B:$D,3,FALSE)*Table1[[#This Row],[Qtde_insumo]],"")</f>
        <v/>
      </c>
      <c r="M1669" s="17" t="str">
        <f>IF(Table1[[#This Row],[Ordem_insumos]]&lt;&gt;0,VLOOKUP(Table1[[#This Row],[Codigo_servico]],Preencher_Orcamento!$B:$D,3,FALSE)*Table1[[#This Row],[Subtotal_insumo]],"")</f>
        <v/>
      </c>
    </row>
    <row r="1670" spans="1:13" ht="26.25" x14ac:dyDescent="0.25">
      <c r="A1670" s="6">
        <v>66008</v>
      </c>
      <c r="B1670" s="126">
        <v>1</v>
      </c>
      <c r="C1670" s="133"/>
      <c r="D1670" s="134">
        <v>15506</v>
      </c>
      <c r="E1670" s="7" t="s">
        <v>323</v>
      </c>
      <c r="F1670" s="8" t="s">
        <v>197</v>
      </c>
      <c r="G1670" s="18">
        <f>IFERROR(VLOOKUP(Table1[[#This Row],[Codigo_insumo]],BD_Insumos!$B:$E,4),"")</f>
        <v>1.4222999999999999</v>
      </c>
      <c r="H1670" s="140">
        <v>1</v>
      </c>
      <c r="I1670" s="9"/>
      <c r="J1670" s="23">
        <f t="shared" si="26"/>
        <v>1.4222999999999999</v>
      </c>
      <c r="K1670" s="22" t="str">
        <f>IF(I1670&lt;&gt;"",SUMIF(Table1[Codigo_servico],A1670,Table1[Subtotal_insumo]),"")</f>
        <v/>
      </c>
      <c r="L1670" s="18">
        <f>IF(Table1[[#This Row],[Ordem_insumos]]&lt;&gt;0,VLOOKUP(Table1[[#This Row],[Codigo_servico]],Preencher_Orcamento!$B:$D,3,FALSE)*Table1[[#This Row],[Qtde_insumo]],"")</f>
        <v>0</v>
      </c>
      <c r="M1670" s="18">
        <f>IF(Table1[[#This Row],[Ordem_insumos]]&lt;&gt;0,VLOOKUP(Table1[[#This Row],[Codigo_servico]],Preencher_Orcamento!$B:$D,3,FALSE)*Table1[[#This Row],[Subtotal_insumo]],"")</f>
        <v>0</v>
      </c>
    </row>
    <row r="1671" spans="1:13" x14ac:dyDescent="0.25">
      <c r="A1671" s="3">
        <v>66010</v>
      </c>
      <c r="B1671" s="125">
        <v>0</v>
      </c>
      <c r="C1671" s="131" t="s">
        <v>2721</v>
      </c>
      <c r="D1671" s="132"/>
      <c r="E1671" s="4"/>
      <c r="F1671" s="4"/>
      <c r="G1671" s="17" t="str">
        <f>IFERROR(VLOOKUP(Table1[[#This Row],[Codigo_insumo]],BD_Insumos!$B:$E,4),"")</f>
        <v/>
      </c>
      <c r="H1671" s="139"/>
      <c r="I1671" s="5" t="s">
        <v>5</v>
      </c>
      <c r="J1671" s="20" t="str">
        <f t="shared" si="26"/>
        <v/>
      </c>
      <c r="K1671" s="21">
        <f>IF(I1671&lt;&gt;"",SUMIF(Table1[Codigo_servico],A1671,Table1[Subtotal_insumo]),"")</f>
        <v>0.28930604236299046</v>
      </c>
      <c r="L1671" s="17" t="str">
        <f>IF(Table1[[#This Row],[Ordem_insumos]]&lt;&gt;0,VLOOKUP(Table1[[#This Row],[Codigo_servico]],Preencher_Orcamento!$B:$D,3,FALSE)*Table1[[#This Row],[Qtde_insumo]],"")</f>
        <v/>
      </c>
      <c r="M1671" s="17" t="str">
        <f>IF(Table1[[#This Row],[Ordem_insumos]]&lt;&gt;0,VLOOKUP(Table1[[#This Row],[Codigo_servico]],Preencher_Orcamento!$B:$D,3,FALSE)*Table1[[#This Row],[Subtotal_insumo]],"")</f>
        <v/>
      </c>
    </row>
    <row r="1672" spans="1:13" x14ac:dyDescent="0.25">
      <c r="A1672" s="6">
        <v>66010</v>
      </c>
      <c r="B1672" s="126">
        <v>1</v>
      </c>
      <c r="C1672" s="133"/>
      <c r="D1672" s="134">
        <v>2014</v>
      </c>
      <c r="E1672" s="7" t="s">
        <v>2185</v>
      </c>
      <c r="F1672" s="8" t="s">
        <v>2140</v>
      </c>
      <c r="G1672" s="16">
        <f>IFERROR(VLOOKUP(Table1[[#This Row],[Codigo_insumo]],BD_Insumos!$B:$E,4),"")</f>
        <v>13.173665210544026</v>
      </c>
      <c r="H1672" s="140">
        <v>0.01</v>
      </c>
      <c r="I1672" s="9"/>
      <c r="J1672" s="22">
        <f t="shared" si="26"/>
        <v>0.13173665210544028</v>
      </c>
      <c r="K1672" s="22" t="str">
        <f>IF(I1672&lt;&gt;"",SUMIF(Table1[Codigo_servico],A1672,Table1[Subtotal_insumo]),"")</f>
        <v/>
      </c>
      <c r="L1672" s="16">
        <f>IF(Table1[[#This Row],[Ordem_insumos]]&lt;&gt;0,VLOOKUP(Table1[[#This Row],[Codigo_servico]],Preencher_Orcamento!$B:$D,3,FALSE)*Table1[[#This Row],[Qtde_insumo]],"")</f>
        <v>0</v>
      </c>
      <c r="M1672" s="16">
        <f>IF(Table1[[#This Row],[Ordem_insumos]]&lt;&gt;0,VLOOKUP(Table1[[#This Row],[Codigo_servico]],Preencher_Orcamento!$B:$D,3,FALSE)*Table1[[#This Row],[Subtotal_insumo]],"")</f>
        <v>0</v>
      </c>
    </row>
    <row r="1673" spans="1:13" x14ac:dyDescent="0.25">
      <c r="A1673" s="6">
        <v>66010</v>
      </c>
      <c r="B1673" s="126">
        <v>2</v>
      </c>
      <c r="C1673" s="133"/>
      <c r="D1673" s="134">
        <v>2013</v>
      </c>
      <c r="E1673" s="7" t="s">
        <v>2184</v>
      </c>
      <c r="F1673" s="8" t="s">
        <v>2140</v>
      </c>
      <c r="G1673" s="16">
        <f>IFERROR(VLOOKUP(Table1[[#This Row],[Codigo_insumo]],BD_Insumos!$B:$E,4),"")</f>
        <v>15.756939025755017</v>
      </c>
      <c r="H1673" s="140">
        <v>0.01</v>
      </c>
      <c r="I1673" s="9"/>
      <c r="J1673" s="22">
        <f t="shared" si="26"/>
        <v>0.15756939025755018</v>
      </c>
      <c r="K1673" s="22" t="str">
        <f>IF(I1673&lt;&gt;"",SUMIF(Table1[Codigo_servico],A1673,Table1[Subtotal_insumo]),"")</f>
        <v/>
      </c>
      <c r="L1673" s="16">
        <f>IF(Table1[[#This Row],[Ordem_insumos]]&lt;&gt;0,VLOOKUP(Table1[[#This Row],[Codigo_servico]],Preencher_Orcamento!$B:$D,3,FALSE)*Table1[[#This Row],[Qtde_insumo]],"")</f>
        <v>0</v>
      </c>
      <c r="M1673" s="16">
        <f>IF(Table1[[#This Row],[Ordem_insumos]]&lt;&gt;0,VLOOKUP(Table1[[#This Row],[Codigo_servico]],Preencher_Orcamento!$B:$D,3,FALSE)*Table1[[#This Row],[Subtotal_insumo]],"")</f>
        <v>0</v>
      </c>
    </row>
    <row r="1674" spans="1:13" x14ac:dyDescent="0.25">
      <c r="A1674" s="3">
        <v>66011</v>
      </c>
      <c r="B1674" s="125">
        <v>0</v>
      </c>
      <c r="C1674" s="131" t="s">
        <v>2722</v>
      </c>
      <c r="D1674" s="132"/>
      <c r="E1674" s="4"/>
      <c r="F1674" s="4"/>
      <c r="G1674" s="17" t="str">
        <f>IFERROR(VLOOKUP(Table1[[#This Row],[Codigo_insumo]],BD_Insumos!$B:$E,4),"")</f>
        <v/>
      </c>
      <c r="H1674" s="139"/>
      <c r="I1674" s="5" t="s">
        <v>5</v>
      </c>
      <c r="J1674" s="20" t="str">
        <f t="shared" si="26"/>
        <v/>
      </c>
      <c r="K1674" s="21">
        <f>IF(I1674&lt;&gt;"",SUMIF(Table1[Codigo_servico],A1674,Table1[Subtotal_insumo]),"")</f>
        <v>1.7358362541779426</v>
      </c>
      <c r="L1674" s="17" t="str">
        <f>IF(Table1[[#This Row],[Ordem_insumos]]&lt;&gt;0,VLOOKUP(Table1[[#This Row],[Codigo_servico]],Preencher_Orcamento!$B:$D,3,FALSE)*Table1[[#This Row],[Qtde_insumo]],"")</f>
        <v/>
      </c>
      <c r="M1674" s="17" t="str">
        <f>IF(Table1[[#This Row],[Ordem_insumos]]&lt;&gt;0,VLOOKUP(Table1[[#This Row],[Codigo_servico]],Preencher_Orcamento!$B:$D,3,FALSE)*Table1[[#This Row],[Subtotal_insumo]],"")</f>
        <v/>
      </c>
    </row>
    <row r="1675" spans="1:13" x14ac:dyDescent="0.25">
      <c r="A1675" s="6">
        <v>66011</v>
      </c>
      <c r="B1675" s="126">
        <v>1</v>
      </c>
      <c r="C1675" s="133"/>
      <c r="D1675" s="134">
        <v>2013</v>
      </c>
      <c r="E1675" s="7" t="s">
        <v>2184</v>
      </c>
      <c r="F1675" s="8" t="s">
        <v>2140</v>
      </c>
      <c r="G1675" s="16">
        <f>IFERROR(VLOOKUP(Table1[[#This Row],[Codigo_insumo]],BD_Insumos!$B:$E,4),"")</f>
        <v>15.756939025755017</v>
      </c>
      <c r="H1675" s="140">
        <v>0.06</v>
      </c>
      <c r="I1675" s="9"/>
      <c r="J1675" s="22">
        <f t="shared" si="26"/>
        <v>0.94541634154530096</v>
      </c>
      <c r="K1675" s="22" t="str">
        <f>IF(I1675&lt;&gt;"",SUMIF(Table1[Codigo_servico],A1675,Table1[Subtotal_insumo]),"")</f>
        <v/>
      </c>
      <c r="L1675" s="16">
        <f>IF(Table1[[#This Row],[Ordem_insumos]]&lt;&gt;0,VLOOKUP(Table1[[#This Row],[Codigo_servico]],Preencher_Orcamento!$B:$D,3,FALSE)*Table1[[#This Row],[Qtde_insumo]],"")</f>
        <v>0</v>
      </c>
      <c r="M1675" s="16">
        <f>IF(Table1[[#This Row],[Ordem_insumos]]&lt;&gt;0,VLOOKUP(Table1[[#This Row],[Codigo_servico]],Preencher_Orcamento!$B:$D,3,FALSE)*Table1[[#This Row],[Subtotal_insumo]],"")</f>
        <v>0</v>
      </c>
    </row>
    <row r="1676" spans="1:13" x14ac:dyDescent="0.25">
      <c r="A1676" s="6">
        <v>66011</v>
      </c>
      <c r="B1676" s="126">
        <v>2</v>
      </c>
      <c r="C1676" s="133"/>
      <c r="D1676" s="134">
        <v>2014</v>
      </c>
      <c r="E1676" s="7" t="s">
        <v>2185</v>
      </c>
      <c r="F1676" s="8" t="s">
        <v>2140</v>
      </c>
      <c r="G1676" s="16">
        <f>IFERROR(VLOOKUP(Table1[[#This Row],[Codigo_insumo]],BD_Insumos!$B:$E,4),"")</f>
        <v>13.173665210544026</v>
      </c>
      <c r="H1676" s="140">
        <v>0.06</v>
      </c>
      <c r="I1676" s="9"/>
      <c r="J1676" s="22">
        <f t="shared" si="26"/>
        <v>0.79041991263264155</v>
      </c>
      <c r="K1676" s="22" t="str">
        <f>IF(I1676&lt;&gt;"",SUMIF(Table1[Codigo_servico],A1676,Table1[Subtotal_insumo]),"")</f>
        <v/>
      </c>
      <c r="L1676" s="16">
        <f>IF(Table1[[#This Row],[Ordem_insumos]]&lt;&gt;0,VLOOKUP(Table1[[#This Row],[Codigo_servico]],Preencher_Orcamento!$B:$D,3,FALSE)*Table1[[#This Row],[Qtde_insumo]],"")</f>
        <v>0</v>
      </c>
      <c r="M1676" s="16">
        <f>IF(Table1[[#This Row],[Ordem_insumos]]&lt;&gt;0,VLOOKUP(Table1[[#This Row],[Codigo_servico]],Preencher_Orcamento!$B:$D,3,FALSE)*Table1[[#This Row],[Subtotal_insumo]],"")</f>
        <v>0</v>
      </c>
    </row>
    <row r="1677" spans="1:13" x14ac:dyDescent="0.25">
      <c r="A1677" s="3">
        <v>66012</v>
      </c>
      <c r="B1677" s="125">
        <v>0</v>
      </c>
      <c r="C1677" s="131" t="s">
        <v>2723</v>
      </c>
      <c r="D1677" s="132"/>
      <c r="E1677" s="4"/>
      <c r="F1677" s="4"/>
      <c r="G1677" s="17" t="str">
        <f>IFERROR(VLOOKUP(Table1[[#This Row],[Codigo_insumo]],BD_Insumos!$B:$E,4),"")</f>
        <v/>
      </c>
      <c r="H1677" s="139"/>
      <c r="I1677" s="5" t="s">
        <v>5</v>
      </c>
      <c r="J1677" s="20" t="str">
        <f t="shared" si="26"/>
        <v/>
      </c>
      <c r="K1677" s="21">
        <f>IF(I1677&lt;&gt;"",SUMIF(Table1[Codigo_servico],A1677,Table1[Subtotal_insumo]),"")</f>
        <v>2.8930604236299047</v>
      </c>
      <c r="L1677" s="17" t="str">
        <f>IF(Table1[[#This Row],[Ordem_insumos]]&lt;&gt;0,VLOOKUP(Table1[[#This Row],[Codigo_servico]],Preencher_Orcamento!$B:$D,3,FALSE)*Table1[[#This Row],[Qtde_insumo]],"")</f>
        <v/>
      </c>
      <c r="M1677" s="17" t="str">
        <f>IF(Table1[[#This Row],[Ordem_insumos]]&lt;&gt;0,VLOOKUP(Table1[[#This Row],[Codigo_servico]],Preencher_Orcamento!$B:$D,3,FALSE)*Table1[[#This Row],[Subtotal_insumo]],"")</f>
        <v/>
      </c>
    </row>
    <row r="1678" spans="1:13" x14ac:dyDescent="0.25">
      <c r="A1678" s="6">
        <v>66012</v>
      </c>
      <c r="B1678" s="126">
        <v>1</v>
      </c>
      <c r="C1678" s="133"/>
      <c r="D1678" s="134">
        <v>2014</v>
      </c>
      <c r="E1678" s="7" t="s">
        <v>2185</v>
      </c>
      <c r="F1678" s="8" t="s">
        <v>2140</v>
      </c>
      <c r="G1678" s="16">
        <f>IFERROR(VLOOKUP(Table1[[#This Row],[Codigo_insumo]],BD_Insumos!$B:$E,4),"")</f>
        <v>13.173665210544026</v>
      </c>
      <c r="H1678" s="140">
        <v>0.1</v>
      </c>
      <c r="I1678" s="9"/>
      <c r="J1678" s="22">
        <f t="shared" si="26"/>
        <v>1.3173665210544028</v>
      </c>
      <c r="K1678" s="22" t="str">
        <f>IF(I1678&lt;&gt;"",SUMIF(Table1[Codigo_servico],A1678,Table1[Subtotal_insumo]),"")</f>
        <v/>
      </c>
      <c r="L1678" s="16">
        <f>IF(Table1[[#This Row],[Ordem_insumos]]&lt;&gt;0,VLOOKUP(Table1[[#This Row],[Codigo_servico]],Preencher_Orcamento!$B:$D,3,FALSE)*Table1[[#This Row],[Qtde_insumo]],"")</f>
        <v>0</v>
      </c>
      <c r="M1678" s="16">
        <f>IF(Table1[[#This Row],[Ordem_insumos]]&lt;&gt;0,VLOOKUP(Table1[[#This Row],[Codigo_servico]],Preencher_Orcamento!$B:$D,3,FALSE)*Table1[[#This Row],[Subtotal_insumo]],"")</f>
        <v>0</v>
      </c>
    </row>
    <row r="1679" spans="1:13" x14ac:dyDescent="0.25">
      <c r="A1679" s="6">
        <v>66012</v>
      </c>
      <c r="B1679" s="126">
        <v>2</v>
      </c>
      <c r="C1679" s="133"/>
      <c r="D1679" s="134">
        <v>2013</v>
      </c>
      <c r="E1679" s="7" t="s">
        <v>2184</v>
      </c>
      <c r="F1679" s="8" t="s">
        <v>2140</v>
      </c>
      <c r="G1679" s="16">
        <f>IFERROR(VLOOKUP(Table1[[#This Row],[Codigo_insumo]],BD_Insumos!$B:$E,4),"")</f>
        <v>15.756939025755017</v>
      </c>
      <c r="H1679" s="140">
        <v>0.1</v>
      </c>
      <c r="I1679" s="9"/>
      <c r="J1679" s="22">
        <f t="shared" si="26"/>
        <v>1.5756939025755017</v>
      </c>
      <c r="K1679" s="22" t="str">
        <f>IF(I1679&lt;&gt;"",SUMIF(Table1[Codigo_servico],A1679,Table1[Subtotal_insumo]),"")</f>
        <v/>
      </c>
      <c r="L1679" s="16">
        <f>IF(Table1[[#This Row],[Ordem_insumos]]&lt;&gt;0,VLOOKUP(Table1[[#This Row],[Codigo_servico]],Preencher_Orcamento!$B:$D,3,FALSE)*Table1[[#This Row],[Qtde_insumo]],"")</f>
        <v>0</v>
      </c>
      <c r="M1679" s="16">
        <f>IF(Table1[[#This Row],[Ordem_insumos]]&lt;&gt;0,VLOOKUP(Table1[[#This Row],[Codigo_servico]],Preencher_Orcamento!$B:$D,3,FALSE)*Table1[[#This Row],[Subtotal_insumo]],"")</f>
        <v>0</v>
      </c>
    </row>
    <row r="1680" spans="1:13" x14ac:dyDescent="0.25">
      <c r="A1680" s="3">
        <v>66015</v>
      </c>
      <c r="B1680" s="125">
        <v>0</v>
      </c>
      <c r="C1680" s="131" t="s">
        <v>2724</v>
      </c>
      <c r="D1680" s="132"/>
      <c r="E1680" s="4"/>
      <c r="F1680" s="4"/>
      <c r="G1680" s="17" t="str">
        <f>IFERROR(VLOOKUP(Table1[[#This Row],[Codigo_insumo]],BD_Insumos!$B:$E,4),"")</f>
        <v/>
      </c>
      <c r="H1680" s="139"/>
      <c r="I1680" s="5" t="s">
        <v>457</v>
      </c>
      <c r="J1680" s="20" t="str">
        <f t="shared" si="26"/>
        <v/>
      </c>
      <c r="K1680" s="21">
        <f>IF(I1680&lt;&gt;"",SUMIF(Table1[Codigo_servico],A1680,Table1[Subtotal_insumo]),"")</f>
        <v>4.3395906354448561</v>
      </c>
      <c r="L1680" s="17" t="str">
        <f>IF(Table1[[#This Row],[Ordem_insumos]]&lt;&gt;0,VLOOKUP(Table1[[#This Row],[Codigo_servico]],Preencher_Orcamento!$B:$D,3,FALSE)*Table1[[#This Row],[Qtde_insumo]],"")</f>
        <v/>
      </c>
      <c r="M1680" s="17" t="str">
        <f>IF(Table1[[#This Row],[Ordem_insumos]]&lt;&gt;0,VLOOKUP(Table1[[#This Row],[Codigo_servico]],Preencher_Orcamento!$B:$D,3,FALSE)*Table1[[#This Row],[Subtotal_insumo]],"")</f>
        <v/>
      </c>
    </row>
    <row r="1681" spans="1:13" x14ac:dyDescent="0.25">
      <c r="A1681" s="6">
        <v>66015</v>
      </c>
      <c r="B1681" s="126">
        <v>1</v>
      </c>
      <c r="C1681" s="133"/>
      <c r="D1681" s="134">
        <v>2013</v>
      </c>
      <c r="E1681" s="7" t="s">
        <v>2184</v>
      </c>
      <c r="F1681" s="8" t="s">
        <v>2140</v>
      </c>
      <c r="G1681" s="16">
        <f>IFERROR(VLOOKUP(Table1[[#This Row],[Codigo_insumo]],BD_Insumos!$B:$E,4),"")</f>
        <v>15.756939025755017</v>
      </c>
      <c r="H1681" s="140">
        <v>0.15</v>
      </c>
      <c r="I1681" s="9"/>
      <c r="J1681" s="22">
        <f t="shared" si="26"/>
        <v>2.3635408538632525</v>
      </c>
      <c r="K1681" s="22" t="str">
        <f>IF(I1681&lt;&gt;"",SUMIF(Table1[Codigo_servico],A1681,Table1[Subtotal_insumo]),"")</f>
        <v/>
      </c>
      <c r="L1681" s="16">
        <f>IF(Table1[[#This Row],[Ordem_insumos]]&lt;&gt;0,VLOOKUP(Table1[[#This Row],[Codigo_servico]],Preencher_Orcamento!$B:$D,3,FALSE)*Table1[[#This Row],[Qtde_insumo]],"")</f>
        <v>0</v>
      </c>
      <c r="M1681" s="16">
        <f>IF(Table1[[#This Row],[Ordem_insumos]]&lt;&gt;0,VLOOKUP(Table1[[#This Row],[Codigo_servico]],Preencher_Orcamento!$B:$D,3,FALSE)*Table1[[#This Row],[Subtotal_insumo]],"")</f>
        <v>0</v>
      </c>
    </row>
    <row r="1682" spans="1:13" x14ac:dyDescent="0.25">
      <c r="A1682" s="6">
        <v>66015</v>
      </c>
      <c r="B1682" s="126">
        <v>2</v>
      </c>
      <c r="C1682" s="133"/>
      <c r="D1682" s="134">
        <v>2014</v>
      </c>
      <c r="E1682" s="7" t="s">
        <v>2185</v>
      </c>
      <c r="F1682" s="8" t="s">
        <v>2140</v>
      </c>
      <c r="G1682" s="16">
        <f>IFERROR(VLOOKUP(Table1[[#This Row],[Codigo_insumo]],BD_Insumos!$B:$E,4),"")</f>
        <v>13.173665210544026</v>
      </c>
      <c r="H1682" s="140">
        <v>0.15</v>
      </c>
      <c r="I1682" s="9"/>
      <c r="J1682" s="22">
        <f t="shared" si="26"/>
        <v>1.9760497815816038</v>
      </c>
      <c r="K1682" s="22" t="str">
        <f>IF(I1682&lt;&gt;"",SUMIF(Table1[Codigo_servico],A1682,Table1[Subtotal_insumo]),"")</f>
        <v/>
      </c>
      <c r="L1682" s="16">
        <f>IF(Table1[[#This Row],[Ordem_insumos]]&lt;&gt;0,VLOOKUP(Table1[[#This Row],[Codigo_servico]],Preencher_Orcamento!$B:$D,3,FALSE)*Table1[[#This Row],[Qtde_insumo]],"")</f>
        <v>0</v>
      </c>
      <c r="M1682" s="16">
        <f>IF(Table1[[#This Row],[Ordem_insumos]]&lt;&gt;0,VLOOKUP(Table1[[#This Row],[Codigo_servico]],Preencher_Orcamento!$B:$D,3,FALSE)*Table1[[#This Row],[Subtotal_insumo]],"")</f>
        <v>0</v>
      </c>
    </row>
    <row r="1683" spans="1:13" x14ac:dyDescent="0.25">
      <c r="A1683" s="3">
        <v>66020</v>
      </c>
      <c r="B1683" s="125">
        <v>0</v>
      </c>
      <c r="C1683" s="131" t="s">
        <v>2725</v>
      </c>
      <c r="D1683" s="132"/>
      <c r="E1683" s="4"/>
      <c r="F1683" s="4"/>
      <c r="G1683" s="17" t="str">
        <f>IFERROR(VLOOKUP(Table1[[#This Row],[Codigo_insumo]],BD_Insumos!$B:$E,4),"")</f>
        <v/>
      </c>
      <c r="H1683" s="139"/>
      <c r="I1683" s="5" t="s">
        <v>170</v>
      </c>
      <c r="J1683" s="20" t="str">
        <f t="shared" si="26"/>
        <v/>
      </c>
      <c r="K1683" s="21">
        <f>IF(I1683&lt;&gt;"",SUMIF(Table1[Codigo_servico],A1683,Table1[Subtotal_insumo]),"")</f>
        <v>6.3139388594236276</v>
      </c>
      <c r="L1683" s="17" t="str">
        <f>IF(Table1[[#This Row],[Ordem_insumos]]&lt;&gt;0,VLOOKUP(Table1[[#This Row],[Codigo_servico]],Preencher_Orcamento!$B:$D,3,FALSE)*Table1[[#This Row],[Qtde_insumo]],"")</f>
        <v/>
      </c>
      <c r="M1683" s="17" t="str">
        <f>IF(Table1[[#This Row],[Ordem_insumos]]&lt;&gt;0,VLOOKUP(Table1[[#This Row],[Codigo_servico]],Preencher_Orcamento!$B:$D,3,FALSE)*Table1[[#This Row],[Subtotal_insumo]],"")</f>
        <v/>
      </c>
    </row>
    <row r="1684" spans="1:13" x14ac:dyDescent="0.25">
      <c r="A1684" s="6">
        <v>66020</v>
      </c>
      <c r="B1684" s="126">
        <v>1</v>
      </c>
      <c r="C1684" s="133"/>
      <c r="D1684" s="134">
        <v>2099</v>
      </c>
      <c r="E1684" s="7" t="s">
        <v>2205</v>
      </c>
      <c r="F1684" s="8" t="s">
        <v>2140</v>
      </c>
      <c r="G1684" s="16">
        <f>IFERROR(VLOOKUP(Table1[[#This Row],[Codigo_insumo]],BD_Insumos!$B:$E,4),"")</f>
        <v>12.627877718847255</v>
      </c>
      <c r="H1684" s="140">
        <v>0.5</v>
      </c>
      <c r="I1684" s="9"/>
      <c r="J1684" s="22">
        <f t="shared" si="26"/>
        <v>6.3139388594236276</v>
      </c>
      <c r="K1684" s="22" t="str">
        <f>IF(I1684&lt;&gt;"",SUMIF(Table1[Codigo_servico],A1684,Table1[Subtotal_insumo]),"")</f>
        <v/>
      </c>
      <c r="L1684" s="16">
        <f>IF(Table1[[#This Row],[Ordem_insumos]]&lt;&gt;0,VLOOKUP(Table1[[#This Row],[Codigo_servico]],Preencher_Orcamento!$B:$D,3,FALSE)*Table1[[#This Row],[Qtde_insumo]],"")</f>
        <v>0</v>
      </c>
      <c r="M1684" s="16">
        <f>IF(Table1[[#This Row],[Ordem_insumos]]&lt;&gt;0,VLOOKUP(Table1[[#This Row],[Codigo_servico]],Preencher_Orcamento!$B:$D,3,FALSE)*Table1[[#This Row],[Subtotal_insumo]],"")</f>
        <v>0</v>
      </c>
    </row>
    <row r="1685" spans="1:13" x14ac:dyDescent="0.25">
      <c r="A1685" s="3">
        <v>66021</v>
      </c>
      <c r="B1685" s="125">
        <v>0</v>
      </c>
      <c r="C1685" s="131" t="s">
        <v>2726</v>
      </c>
      <c r="D1685" s="132"/>
      <c r="E1685" s="4"/>
      <c r="F1685" s="4"/>
      <c r="G1685" s="17" t="str">
        <f>IFERROR(VLOOKUP(Table1[[#This Row],[Codigo_insumo]],BD_Insumos!$B:$E,4),"")</f>
        <v/>
      </c>
      <c r="H1685" s="139"/>
      <c r="I1685" s="5" t="s">
        <v>170</v>
      </c>
      <c r="J1685" s="20" t="str">
        <f t="shared" si="26"/>
        <v/>
      </c>
      <c r="K1685" s="21">
        <f>IF(I1685&lt;&gt;"",SUMIF(Table1[Codigo_servico],A1685,Table1[Subtotal_insumo]),"")</f>
        <v>11.365089946962531</v>
      </c>
      <c r="L1685" s="17" t="str">
        <f>IF(Table1[[#This Row],[Ordem_insumos]]&lt;&gt;0,VLOOKUP(Table1[[#This Row],[Codigo_servico]],Preencher_Orcamento!$B:$D,3,FALSE)*Table1[[#This Row],[Qtde_insumo]],"")</f>
        <v/>
      </c>
      <c r="M1685" s="17" t="str">
        <f>IF(Table1[[#This Row],[Ordem_insumos]]&lt;&gt;0,VLOOKUP(Table1[[#This Row],[Codigo_servico]],Preencher_Orcamento!$B:$D,3,FALSE)*Table1[[#This Row],[Subtotal_insumo]],"")</f>
        <v/>
      </c>
    </row>
    <row r="1686" spans="1:13" x14ac:dyDescent="0.25">
      <c r="A1686" s="6">
        <v>66021</v>
      </c>
      <c r="B1686" s="126">
        <v>1</v>
      </c>
      <c r="C1686" s="133"/>
      <c r="D1686" s="134">
        <v>2099</v>
      </c>
      <c r="E1686" s="7" t="s">
        <v>2205</v>
      </c>
      <c r="F1686" s="8" t="s">
        <v>2140</v>
      </c>
      <c r="G1686" s="16">
        <f>IFERROR(VLOOKUP(Table1[[#This Row],[Codigo_insumo]],BD_Insumos!$B:$E,4),"")</f>
        <v>12.627877718847255</v>
      </c>
      <c r="H1686" s="140">
        <v>0.9</v>
      </c>
      <c r="I1686" s="9"/>
      <c r="J1686" s="22">
        <f t="shared" si="26"/>
        <v>11.365089946962531</v>
      </c>
      <c r="K1686" s="22" t="str">
        <f>IF(I1686&lt;&gt;"",SUMIF(Table1[Codigo_servico],A1686,Table1[Subtotal_insumo]),"")</f>
        <v/>
      </c>
      <c r="L1686" s="16">
        <f>IF(Table1[[#This Row],[Ordem_insumos]]&lt;&gt;0,VLOOKUP(Table1[[#This Row],[Codigo_servico]],Preencher_Orcamento!$B:$D,3,FALSE)*Table1[[#This Row],[Qtde_insumo]],"")</f>
        <v>0</v>
      </c>
      <c r="M1686" s="16">
        <f>IF(Table1[[#This Row],[Ordem_insumos]]&lt;&gt;0,VLOOKUP(Table1[[#This Row],[Codigo_servico]],Preencher_Orcamento!$B:$D,3,FALSE)*Table1[[#This Row],[Subtotal_insumo]],"")</f>
        <v>0</v>
      </c>
    </row>
    <row r="1687" spans="1:13" x14ac:dyDescent="0.25">
      <c r="A1687" s="3">
        <v>66022</v>
      </c>
      <c r="B1687" s="125">
        <v>0</v>
      </c>
      <c r="C1687" s="131" t="s">
        <v>2727</v>
      </c>
      <c r="D1687" s="132"/>
      <c r="E1687" s="4"/>
      <c r="F1687" s="4"/>
      <c r="G1687" s="17" t="str">
        <f>IFERROR(VLOOKUP(Table1[[#This Row],[Codigo_insumo]],BD_Insumos!$B:$E,4),"")</f>
        <v/>
      </c>
      <c r="H1687" s="139"/>
      <c r="I1687" s="5" t="s">
        <v>170</v>
      </c>
      <c r="J1687" s="20" t="str">
        <f t="shared" si="26"/>
        <v/>
      </c>
      <c r="K1687" s="21">
        <f>IF(I1687&lt;&gt;"",SUMIF(Table1[Codigo_servico],A1687,Table1[Subtotal_insumo]),"")</f>
        <v>8.8395144031930784</v>
      </c>
      <c r="L1687" s="17" t="str">
        <f>IF(Table1[[#This Row],[Ordem_insumos]]&lt;&gt;0,VLOOKUP(Table1[[#This Row],[Codigo_servico]],Preencher_Orcamento!$B:$D,3,FALSE)*Table1[[#This Row],[Qtde_insumo]],"")</f>
        <v/>
      </c>
      <c r="M1687" s="17" t="str">
        <f>IF(Table1[[#This Row],[Ordem_insumos]]&lt;&gt;0,VLOOKUP(Table1[[#This Row],[Codigo_servico]],Preencher_Orcamento!$B:$D,3,FALSE)*Table1[[#This Row],[Subtotal_insumo]],"")</f>
        <v/>
      </c>
    </row>
    <row r="1688" spans="1:13" x14ac:dyDescent="0.25">
      <c r="A1688" s="6">
        <v>66022</v>
      </c>
      <c r="B1688" s="126">
        <v>1</v>
      </c>
      <c r="C1688" s="133"/>
      <c r="D1688" s="134">
        <v>2099</v>
      </c>
      <c r="E1688" s="7" t="s">
        <v>2205</v>
      </c>
      <c r="F1688" s="8" t="s">
        <v>2140</v>
      </c>
      <c r="G1688" s="16">
        <f>IFERROR(VLOOKUP(Table1[[#This Row],[Codigo_insumo]],BD_Insumos!$B:$E,4),"")</f>
        <v>12.627877718847255</v>
      </c>
      <c r="H1688" s="140">
        <v>0.7</v>
      </c>
      <c r="I1688" s="9"/>
      <c r="J1688" s="22">
        <f t="shared" si="26"/>
        <v>8.8395144031930784</v>
      </c>
      <c r="K1688" s="22" t="str">
        <f>IF(I1688&lt;&gt;"",SUMIF(Table1[Codigo_servico],A1688,Table1[Subtotal_insumo]),"")</f>
        <v/>
      </c>
      <c r="L1688" s="16">
        <f>IF(Table1[[#This Row],[Ordem_insumos]]&lt;&gt;0,VLOOKUP(Table1[[#This Row],[Codigo_servico]],Preencher_Orcamento!$B:$D,3,FALSE)*Table1[[#This Row],[Qtde_insumo]],"")</f>
        <v>0</v>
      </c>
      <c r="M1688" s="16">
        <f>IF(Table1[[#This Row],[Ordem_insumos]]&lt;&gt;0,VLOOKUP(Table1[[#This Row],[Codigo_servico]],Preencher_Orcamento!$B:$D,3,FALSE)*Table1[[#This Row],[Subtotal_insumo]],"")</f>
        <v>0</v>
      </c>
    </row>
    <row r="1689" spans="1:13" x14ac:dyDescent="0.25">
      <c r="A1689" s="3">
        <v>66025</v>
      </c>
      <c r="B1689" s="125">
        <v>0</v>
      </c>
      <c r="C1689" s="131" t="s">
        <v>2728</v>
      </c>
      <c r="D1689" s="132"/>
      <c r="E1689" s="4"/>
      <c r="F1689" s="4"/>
      <c r="G1689" s="17" t="str">
        <f>IFERROR(VLOOKUP(Table1[[#This Row],[Codigo_insumo]],BD_Insumos!$B:$E,4),"")</f>
        <v/>
      </c>
      <c r="H1689" s="139"/>
      <c r="I1689" s="5" t="s">
        <v>170</v>
      </c>
      <c r="J1689" s="20" t="str">
        <f t="shared" si="26"/>
        <v/>
      </c>
      <c r="K1689" s="21">
        <f>IF(I1689&lt;&gt;"",SUMIF(Table1[Codigo_servico],A1689,Table1[Subtotal_insumo]),"")</f>
        <v>4.4197572015965392</v>
      </c>
      <c r="L1689" s="17" t="str">
        <f>IF(Table1[[#This Row],[Ordem_insumos]]&lt;&gt;0,VLOOKUP(Table1[[#This Row],[Codigo_servico]],Preencher_Orcamento!$B:$D,3,FALSE)*Table1[[#This Row],[Qtde_insumo]],"")</f>
        <v/>
      </c>
      <c r="M1689" s="17" t="str">
        <f>IF(Table1[[#This Row],[Ordem_insumos]]&lt;&gt;0,VLOOKUP(Table1[[#This Row],[Codigo_servico]],Preencher_Orcamento!$B:$D,3,FALSE)*Table1[[#This Row],[Subtotal_insumo]],"")</f>
        <v/>
      </c>
    </row>
    <row r="1690" spans="1:13" x14ac:dyDescent="0.25">
      <c r="A1690" s="6">
        <v>66025</v>
      </c>
      <c r="B1690" s="126">
        <v>1</v>
      </c>
      <c r="C1690" s="133"/>
      <c r="D1690" s="134">
        <v>2099</v>
      </c>
      <c r="E1690" s="7" t="s">
        <v>2205</v>
      </c>
      <c r="F1690" s="8" t="s">
        <v>2140</v>
      </c>
      <c r="G1690" s="16">
        <f>IFERROR(VLOOKUP(Table1[[#This Row],[Codigo_insumo]],BD_Insumos!$B:$E,4),"")</f>
        <v>12.627877718847255</v>
      </c>
      <c r="H1690" s="140">
        <v>0.35</v>
      </c>
      <c r="I1690" s="9"/>
      <c r="J1690" s="22">
        <f t="shared" si="26"/>
        <v>4.4197572015965392</v>
      </c>
      <c r="K1690" s="22" t="str">
        <f>IF(I1690&lt;&gt;"",SUMIF(Table1[Codigo_servico],A1690,Table1[Subtotal_insumo]),"")</f>
        <v/>
      </c>
      <c r="L1690" s="16">
        <f>IF(Table1[[#This Row],[Ordem_insumos]]&lt;&gt;0,VLOOKUP(Table1[[#This Row],[Codigo_servico]],Preencher_Orcamento!$B:$D,3,FALSE)*Table1[[#This Row],[Qtde_insumo]],"")</f>
        <v>0</v>
      </c>
      <c r="M1690" s="16">
        <f>IF(Table1[[#This Row],[Ordem_insumos]]&lt;&gt;0,VLOOKUP(Table1[[#This Row],[Codigo_servico]],Preencher_Orcamento!$B:$D,3,FALSE)*Table1[[#This Row],[Subtotal_insumo]],"")</f>
        <v>0</v>
      </c>
    </row>
    <row r="1691" spans="1:13" x14ac:dyDescent="0.25">
      <c r="A1691" s="3">
        <v>66028</v>
      </c>
      <c r="B1691" s="125">
        <v>0</v>
      </c>
      <c r="C1691" s="131" t="s">
        <v>2729</v>
      </c>
      <c r="D1691" s="132"/>
      <c r="E1691" s="4"/>
      <c r="F1691" s="4"/>
      <c r="G1691" s="17" t="str">
        <f>IFERROR(VLOOKUP(Table1[[#This Row],[Codigo_insumo]],BD_Insumos!$B:$E,4),"")</f>
        <v/>
      </c>
      <c r="H1691" s="139"/>
      <c r="I1691" s="5" t="s">
        <v>170</v>
      </c>
      <c r="J1691" s="20" t="str">
        <f t="shared" si="26"/>
        <v/>
      </c>
      <c r="K1691" s="21">
        <f>IF(I1691&lt;&gt;"",SUMIF(Table1[Codigo_servico],A1691,Table1[Subtotal_insumo]),"")</f>
        <v>3.7883633156541765</v>
      </c>
      <c r="L1691" s="17" t="str">
        <f>IF(Table1[[#This Row],[Ordem_insumos]]&lt;&gt;0,VLOOKUP(Table1[[#This Row],[Codigo_servico]],Preencher_Orcamento!$B:$D,3,FALSE)*Table1[[#This Row],[Qtde_insumo]],"")</f>
        <v/>
      </c>
      <c r="M1691" s="17" t="str">
        <f>IF(Table1[[#This Row],[Ordem_insumos]]&lt;&gt;0,VLOOKUP(Table1[[#This Row],[Codigo_servico]],Preencher_Orcamento!$B:$D,3,FALSE)*Table1[[#This Row],[Subtotal_insumo]],"")</f>
        <v/>
      </c>
    </row>
    <row r="1692" spans="1:13" x14ac:dyDescent="0.25">
      <c r="A1692" s="6">
        <v>66028</v>
      </c>
      <c r="B1692" s="126">
        <v>1</v>
      </c>
      <c r="C1692" s="133"/>
      <c r="D1692" s="134">
        <v>2099</v>
      </c>
      <c r="E1692" s="7" t="s">
        <v>2205</v>
      </c>
      <c r="F1692" s="8" t="s">
        <v>2140</v>
      </c>
      <c r="G1692" s="16">
        <f>IFERROR(VLOOKUP(Table1[[#This Row],[Codigo_insumo]],BD_Insumos!$B:$E,4),"")</f>
        <v>12.627877718847255</v>
      </c>
      <c r="H1692" s="140">
        <v>0.3</v>
      </c>
      <c r="I1692" s="9"/>
      <c r="J1692" s="22">
        <f t="shared" si="26"/>
        <v>3.7883633156541765</v>
      </c>
      <c r="K1692" s="22" t="str">
        <f>IF(I1692&lt;&gt;"",SUMIF(Table1[Codigo_servico],A1692,Table1[Subtotal_insumo]),"")</f>
        <v/>
      </c>
      <c r="L1692" s="16">
        <f>IF(Table1[[#This Row],[Ordem_insumos]]&lt;&gt;0,VLOOKUP(Table1[[#This Row],[Codigo_servico]],Preencher_Orcamento!$B:$D,3,FALSE)*Table1[[#This Row],[Qtde_insumo]],"")</f>
        <v>0</v>
      </c>
      <c r="M1692" s="16">
        <f>IF(Table1[[#This Row],[Ordem_insumos]]&lt;&gt;0,VLOOKUP(Table1[[#This Row],[Codigo_servico]],Preencher_Orcamento!$B:$D,3,FALSE)*Table1[[#This Row],[Subtotal_insumo]],"")</f>
        <v>0</v>
      </c>
    </row>
    <row r="1693" spans="1:13" x14ac:dyDescent="0.25">
      <c r="A1693" s="3">
        <v>66029</v>
      </c>
      <c r="B1693" s="125">
        <v>0</v>
      </c>
      <c r="C1693" s="131" t="s">
        <v>2730</v>
      </c>
      <c r="D1693" s="132"/>
      <c r="E1693" s="4"/>
      <c r="F1693" s="4"/>
      <c r="G1693" s="17" t="str">
        <f>IFERROR(VLOOKUP(Table1[[#This Row],[Codigo_insumo]],BD_Insumos!$B:$E,4),"")</f>
        <v/>
      </c>
      <c r="H1693" s="139"/>
      <c r="I1693" s="5" t="s">
        <v>170</v>
      </c>
      <c r="J1693" s="20" t="str">
        <f t="shared" si="26"/>
        <v/>
      </c>
      <c r="K1693" s="21">
        <f>IF(I1693&lt;&gt;"",SUMIF(Table1[Codigo_servico],A1693,Table1[Subtotal_insumo]),"")</f>
        <v>3.7883633156541765</v>
      </c>
      <c r="L1693" s="17" t="str">
        <f>IF(Table1[[#This Row],[Ordem_insumos]]&lt;&gt;0,VLOOKUP(Table1[[#This Row],[Codigo_servico]],Preencher_Orcamento!$B:$D,3,FALSE)*Table1[[#This Row],[Qtde_insumo]],"")</f>
        <v/>
      </c>
      <c r="M1693" s="17" t="str">
        <f>IF(Table1[[#This Row],[Ordem_insumos]]&lt;&gt;0,VLOOKUP(Table1[[#This Row],[Codigo_servico]],Preencher_Orcamento!$B:$D,3,FALSE)*Table1[[#This Row],[Subtotal_insumo]],"")</f>
        <v/>
      </c>
    </row>
    <row r="1694" spans="1:13" x14ac:dyDescent="0.25">
      <c r="A1694" s="6">
        <v>66029</v>
      </c>
      <c r="B1694" s="126">
        <v>1</v>
      </c>
      <c r="C1694" s="133"/>
      <c r="D1694" s="134">
        <v>2099</v>
      </c>
      <c r="E1694" s="7" t="s">
        <v>2205</v>
      </c>
      <c r="F1694" s="8" t="s">
        <v>2140</v>
      </c>
      <c r="G1694" s="16">
        <f>IFERROR(VLOOKUP(Table1[[#This Row],[Codigo_insumo]],BD_Insumos!$B:$E,4),"")</f>
        <v>12.627877718847255</v>
      </c>
      <c r="H1694" s="140">
        <v>0.3</v>
      </c>
      <c r="I1694" s="9"/>
      <c r="J1694" s="22">
        <f t="shared" si="26"/>
        <v>3.7883633156541765</v>
      </c>
      <c r="K1694" s="22" t="str">
        <f>IF(I1694&lt;&gt;"",SUMIF(Table1[Codigo_servico],A1694,Table1[Subtotal_insumo]),"")</f>
        <v/>
      </c>
      <c r="L1694" s="16">
        <f>IF(Table1[[#This Row],[Ordem_insumos]]&lt;&gt;0,VLOOKUP(Table1[[#This Row],[Codigo_servico]],Preencher_Orcamento!$B:$D,3,FALSE)*Table1[[#This Row],[Qtde_insumo]],"")</f>
        <v>0</v>
      </c>
      <c r="M1694" s="16">
        <f>IF(Table1[[#This Row],[Ordem_insumos]]&lt;&gt;0,VLOOKUP(Table1[[#This Row],[Codigo_servico]],Preencher_Orcamento!$B:$D,3,FALSE)*Table1[[#This Row],[Subtotal_insumo]],"")</f>
        <v>0</v>
      </c>
    </row>
    <row r="1695" spans="1:13" x14ac:dyDescent="0.25">
      <c r="A1695" s="3">
        <v>66040</v>
      </c>
      <c r="B1695" s="125">
        <v>0</v>
      </c>
      <c r="C1695" s="131" t="s">
        <v>2731</v>
      </c>
      <c r="D1695" s="132"/>
      <c r="E1695" s="4"/>
      <c r="F1695" s="4"/>
      <c r="G1695" s="17" t="str">
        <f>IFERROR(VLOOKUP(Table1[[#This Row],[Codigo_insumo]],BD_Insumos!$B:$E,4),"")</f>
        <v/>
      </c>
      <c r="H1695" s="139"/>
      <c r="I1695" s="5" t="s">
        <v>5</v>
      </c>
      <c r="J1695" s="20" t="str">
        <f t="shared" si="26"/>
        <v/>
      </c>
      <c r="K1695" s="21">
        <f>IF(I1695&lt;&gt;"",SUMIF(Table1[Codigo_servico],A1695,Table1[Subtotal_insumo]),"")</f>
        <v>3.7883633156541765</v>
      </c>
      <c r="L1695" s="17" t="str">
        <f>IF(Table1[[#This Row],[Ordem_insumos]]&lt;&gt;0,VLOOKUP(Table1[[#This Row],[Codigo_servico]],Preencher_Orcamento!$B:$D,3,FALSE)*Table1[[#This Row],[Qtde_insumo]],"")</f>
        <v/>
      </c>
      <c r="M1695" s="17" t="str">
        <f>IF(Table1[[#This Row],[Ordem_insumos]]&lt;&gt;0,VLOOKUP(Table1[[#This Row],[Codigo_servico]],Preencher_Orcamento!$B:$D,3,FALSE)*Table1[[#This Row],[Subtotal_insumo]],"")</f>
        <v/>
      </c>
    </row>
    <row r="1696" spans="1:13" x14ac:dyDescent="0.25">
      <c r="A1696" s="6">
        <v>66040</v>
      </c>
      <c r="B1696" s="126">
        <v>1</v>
      </c>
      <c r="C1696" s="133"/>
      <c r="D1696" s="134">
        <v>2099</v>
      </c>
      <c r="E1696" s="7" t="s">
        <v>2205</v>
      </c>
      <c r="F1696" s="8" t="s">
        <v>2140</v>
      </c>
      <c r="G1696" s="16">
        <f>IFERROR(VLOOKUP(Table1[[#This Row],[Codigo_insumo]],BD_Insumos!$B:$E,4),"")</f>
        <v>12.627877718847255</v>
      </c>
      <c r="H1696" s="140">
        <v>0.3</v>
      </c>
      <c r="I1696" s="9"/>
      <c r="J1696" s="22">
        <f t="shared" si="26"/>
        <v>3.7883633156541765</v>
      </c>
      <c r="K1696" s="22" t="str">
        <f>IF(I1696&lt;&gt;"",SUMIF(Table1[Codigo_servico],A1696,Table1[Subtotal_insumo]),"")</f>
        <v/>
      </c>
      <c r="L1696" s="16">
        <f>IF(Table1[[#This Row],[Ordem_insumos]]&lt;&gt;0,VLOOKUP(Table1[[#This Row],[Codigo_servico]],Preencher_Orcamento!$B:$D,3,FALSE)*Table1[[#This Row],[Qtde_insumo]],"")</f>
        <v>0</v>
      </c>
      <c r="M1696" s="16">
        <f>IF(Table1[[#This Row],[Ordem_insumos]]&lt;&gt;0,VLOOKUP(Table1[[#This Row],[Codigo_servico]],Preencher_Orcamento!$B:$D,3,FALSE)*Table1[[#This Row],[Subtotal_insumo]],"")</f>
        <v>0</v>
      </c>
    </row>
    <row r="1697" spans="1:13" x14ac:dyDescent="0.25">
      <c r="A1697" s="3">
        <v>66090</v>
      </c>
      <c r="B1697" s="125">
        <v>0</v>
      </c>
      <c r="C1697" s="131" t="s">
        <v>2732</v>
      </c>
      <c r="D1697" s="132"/>
      <c r="E1697" s="4"/>
      <c r="F1697" s="4"/>
      <c r="G1697" s="17" t="str">
        <f>IFERROR(VLOOKUP(Table1[[#This Row],[Codigo_insumo]],BD_Insumos!$B:$E,4),"")</f>
        <v/>
      </c>
      <c r="H1697" s="139"/>
      <c r="I1697" s="5" t="s">
        <v>5</v>
      </c>
      <c r="J1697" s="20" t="str">
        <f t="shared" si="26"/>
        <v/>
      </c>
      <c r="K1697" s="21">
        <f>IF(I1697&lt;&gt;"",SUMIF(Table1[Codigo_servico],A1697,Table1[Subtotal_insumo]),"")</f>
        <v>2.5255755437694511</v>
      </c>
      <c r="L1697" s="17" t="str">
        <f>IF(Table1[[#This Row],[Ordem_insumos]]&lt;&gt;0,VLOOKUP(Table1[[#This Row],[Codigo_servico]],Preencher_Orcamento!$B:$D,3,FALSE)*Table1[[#This Row],[Qtde_insumo]],"")</f>
        <v/>
      </c>
      <c r="M1697" s="17" t="str">
        <f>IF(Table1[[#This Row],[Ordem_insumos]]&lt;&gt;0,VLOOKUP(Table1[[#This Row],[Codigo_servico]],Preencher_Orcamento!$B:$D,3,FALSE)*Table1[[#This Row],[Subtotal_insumo]],"")</f>
        <v/>
      </c>
    </row>
    <row r="1698" spans="1:13" x14ac:dyDescent="0.25">
      <c r="A1698" s="6">
        <v>66090</v>
      </c>
      <c r="B1698" s="126">
        <v>1</v>
      </c>
      <c r="C1698" s="133"/>
      <c r="D1698" s="134">
        <v>2099</v>
      </c>
      <c r="E1698" s="7" t="s">
        <v>2205</v>
      </c>
      <c r="F1698" s="8" t="s">
        <v>2140</v>
      </c>
      <c r="G1698" s="16">
        <f>IFERROR(VLOOKUP(Table1[[#This Row],[Codigo_insumo]],BD_Insumos!$B:$E,4),"")</f>
        <v>12.627877718847255</v>
      </c>
      <c r="H1698" s="140">
        <v>0.2</v>
      </c>
      <c r="I1698" s="9"/>
      <c r="J1698" s="22">
        <f t="shared" si="26"/>
        <v>2.5255755437694511</v>
      </c>
      <c r="K1698" s="22" t="str">
        <f>IF(I1698&lt;&gt;"",SUMIF(Table1[Codigo_servico],A1698,Table1[Subtotal_insumo]),"")</f>
        <v/>
      </c>
      <c r="L1698" s="16">
        <f>IF(Table1[[#This Row],[Ordem_insumos]]&lt;&gt;0,VLOOKUP(Table1[[#This Row],[Codigo_servico]],Preencher_Orcamento!$B:$D,3,FALSE)*Table1[[#This Row],[Qtde_insumo]],"")</f>
        <v>0</v>
      </c>
      <c r="M1698" s="16">
        <f>IF(Table1[[#This Row],[Ordem_insumos]]&lt;&gt;0,VLOOKUP(Table1[[#This Row],[Codigo_servico]],Preencher_Orcamento!$B:$D,3,FALSE)*Table1[[#This Row],[Subtotal_insumo]],"")</f>
        <v>0</v>
      </c>
    </row>
    <row r="1699" spans="1:13" x14ac:dyDescent="0.25">
      <c r="A1699" s="3">
        <v>67010</v>
      </c>
      <c r="B1699" s="125">
        <v>0</v>
      </c>
      <c r="C1699" s="131" t="s">
        <v>2733</v>
      </c>
      <c r="D1699" s="132"/>
      <c r="E1699" s="4"/>
      <c r="F1699" s="4"/>
      <c r="G1699" s="17" t="str">
        <f>IFERROR(VLOOKUP(Table1[[#This Row],[Codigo_insumo]],BD_Insumos!$B:$E,4),"")</f>
        <v/>
      </c>
      <c r="H1699" s="139"/>
      <c r="I1699" s="5" t="s">
        <v>5</v>
      </c>
      <c r="J1699" s="20" t="str">
        <f t="shared" si="26"/>
        <v/>
      </c>
      <c r="K1699" s="21">
        <f>IF(I1699&lt;&gt;"",SUMIF(Table1[Codigo_servico],A1699,Table1[Subtotal_insumo]),"")</f>
        <v>1.4520578118149521</v>
      </c>
      <c r="L1699" s="17" t="str">
        <f>IF(Table1[[#This Row],[Ordem_insumos]]&lt;&gt;0,VLOOKUP(Table1[[#This Row],[Codigo_servico]],Preencher_Orcamento!$B:$D,3,FALSE)*Table1[[#This Row],[Qtde_insumo]],"")</f>
        <v/>
      </c>
      <c r="M1699" s="17" t="str">
        <f>IF(Table1[[#This Row],[Ordem_insumos]]&lt;&gt;0,VLOOKUP(Table1[[#This Row],[Codigo_servico]],Preencher_Orcamento!$B:$D,3,FALSE)*Table1[[#This Row],[Subtotal_insumo]],"")</f>
        <v/>
      </c>
    </row>
    <row r="1700" spans="1:13" x14ac:dyDescent="0.25">
      <c r="A1700" s="6">
        <v>67010</v>
      </c>
      <c r="B1700" s="126">
        <v>1</v>
      </c>
      <c r="C1700" s="133"/>
      <c r="D1700" s="134">
        <v>2014</v>
      </c>
      <c r="E1700" s="7" t="s">
        <v>2185</v>
      </c>
      <c r="F1700" s="8" t="s">
        <v>2140</v>
      </c>
      <c r="G1700" s="16">
        <f>IFERROR(VLOOKUP(Table1[[#This Row],[Codigo_insumo]],BD_Insumos!$B:$E,4),"")</f>
        <v>13.173665210544026</v>
      </c>
      <c r="H1700" s="140">
        <v>0.05</v>
      </c>
      <c r="I1700" s="9"/>
      <c r="J1700" s="22">
        <f t="shared" si="26"/>
        <v>0.65868326052720139</v>
      </c>
      <c r="K1700" s="22" t="str">
        <f>IF(I1700&lt;&gt;"",SUMIF(Table1[Codigo_servico],A1700,Table1[Subtotal_insumo]),"")</f>
        <v/>
      </c>
      <c r="L1700" s="16">
        <f>IF(Table1[[#This Row],[Ordem_insumos]]&lt;&gt;0,VLOOKUP(Table1[[#This Row],[Codigo_servico]],Preencher_Orcamento!$B:$D,3,FALSE)*Table1[[#This Row],[Qtde_insumo]],"")</f>
        <v>0</v>
      </c>
      <c r="M1700" s="16">
        <f>IF(Table1[[#This Row],[Ordem_insumos]]&lt;&gt;0,VLOOKUP(Table1[[#This Row],[Codigo_servico]],Preencher_Orcamento!$B:$D,3,FALSE)*Table1[[#This Row],[Subtotal_insumo]],"")</f>
        <v>0</v>
      </c>
    </row>
    <row r="1701" spans="1:13" x14ac:dyDescent="0.25">
      <c r="A1701" s="6">
        <v>67010</v>
      </c>
      <c r="B1701" s="126">
        <v>2</v>
      </c>
      <c r="C1701" s="133"/>
      <c r="D1701" s="134">
        <v>17515</v>
      </c>
      <c r="E1701" s="7" t="s">
        <v>383</v>
      </c>
      <c r="F1701" s="8" t="s">
        <v>197</v>
      </c>
      <c r="G1701" s="16">
        <f>IFERROR(VLOOKUP(Table1[[#This Row],[Codigo_insumo]],BD_Insumos!$B:$E,4),"")</f>
        <v>5.5275999999999996</v>
      </c>
      <c r="H1701" s="140">
        <v>1E-3</v>
      </c>
      <c r="I1701" s="9"/>
      <c r="J1701" s="22">
        <f t="shared" si="26"/>
        <v>5.5275999999999997E-3</v>
      </c>
      <c r="K1701" s="22" t="str">
        <f>IF(I1701&lt;&gt;"",SUMIF(Table1[Codigo_servico],A1701,Table1[Subtotal_insumo]),"")</f>
        <v/>
      </c>
      <c r="L1701" s="16">
        <f>IF(Table1[[#This Row],[Ordem_insumos]]&lt;&gt;0,VLOOKUP(Table1[[#This Row],[Codigo_servico]],Preencher_Orcamento!$B:$D,3,FALSE)*Table1[[#This Row],[Qtde_insumo]],"")</f>
        <v>0</v>
      </c>
      <c r="M1701" s="16">
        <f>IF(Table1[[#This Row],[Ordem_insumos]]&lt;&gt;0,VLOOKUP(Table1[[#This Row],[Codigo_servico]],Preencher_Orcamento!$B:$D,3,FALSE)*Table1[[#This Row],[Subtotal_insumo]],"")</f>
        <v>0</v>
      </c>
    </row>
    <row r="1702" spans="1:13" x14ac:dyDescent="0.25">
      <c r="A1702" s="6">
        <v>67010</v>
      </c>
      <c r="B1702" s="126">
        <v>3</v>
      </c>
      <c r="C1702" s="133"/>
      <c r="D1702" s="134">
        <v>2013</v>
      </c>
      <c r="E1702" s="7" t="s">
        <v>2184</v>
      </c>
      <c r="F1702" s="8" t="s">
        <v>2140</v>
      </c>
      <c r="G1702" s="18">
        <f>IFERROR(VLOOKUP(Table1[[#This Row],[Codigo_insumo]],BD_Insumos!$B:$E,4),"")</f>
        <v>15.756939025755017</v>
      </c>
      <c r="H1702" s="140">
        <v>0.05</v>
      </c>
      <c r="I1702" s="9"/>
      <c r="J1702" s="23">
        <f t="shared" si="26"/>
        <v>0.78784695128775084</v>
      </c>
      <c r="K1702" s="22" t="str">
        <f>IF(I1702&lt;&gt;"",SUMIF(Table1[Codigo_servico],A1702,Table1[Subtotal_insumo]),"")</f>
        <v/>
      </c>
      <c r="L1702" s="18">
        <f>IF(Table1[[#This Row],[Ordem_insumos]]&lt;&gt;0,VLOOKUP(Table1[[#This Row],[Codigo_servico]],Preencher_Orcamento!$B:$D,3,FALSE)*Table1[[#This Row],[Qtde_insumo]],"")</f>
        <v>0</v>
      </c>
      <c r="M1702" s="18">
        <f>IF(Table1[[#This Row],[Ordem_insumos]]&lt;&gt;0,VLOOKUP(Table1[[#This Row],[Codigo_servico]],Preencher_Orcamento!$B:$D,3,FALSE)*Table1[[#This Row],[Subtotal_insumo]],"")</f>
        <v>0</v>
      </c>
    </row>
    <row r="1703" spans="1:13" x14ac:dyDescent="0.25">
      <c r="A1703" s="3">
        <v>67011</v>
      </c>
      <c r="B1703" s="125">
        <v>0</v>
      </c>
      <c r="C1703" s="131" t="s">
        <v>2734</v>
      </c>
      <c r="D1703" s="132"/>
      <c r="E1703" s="4"/>
      <c r="F1703" s="4"/>
      <c r="G1703" s="17" t="str">
        <f>IFERROR(VLOOKUP(Table1[[#This Row],[Codigo_insumo]],BD_Insumos!$B:$E,4),"")</f>
        <v/>
      </c>
      <c r="H1703" s="139"/>
      <c r="I1703" s="5" t="s">
        <v>5</v>
      </c>
      <c r="J1703" s="20" t="str">
        <f t="shared" si="26"/>
        <v/>
      </c>
      <c r="K1703" s="21">
        <f>IF(I1703&lt;&gt;"",SUMIF(Table1[Codigo_servico],A1703,Table1[Subtotal_insumo]),"")</f>
        <v>4.3948666354448562</v>
      </c>
      <c r="L1703" s="17" t="str">
        <f>IF(Table1[[#This Row],[Ordem_insumos]]&lt;&gt;0,VLOOKUP(Table1[[#This Row],[Codigo_servico]],Preencher_Orcamento!$B:$D,3,FALSE)*Table1[[#This Row],[Qtde_insumo]],"")</f>
        <v/>
      </c>
      <c r="M1703" s="17" t="str">
        <f>IF(Table1[[#This Row],[Ordem_insumos]]&lt;&gt;0,VLOOKUP(Table1[[#This Row],[Codigo_servico]],Preencher_Orcamento!$B:$D,3,FALSE)*Table1[[#This Row],[Subtotal_insumo]],"")</f>
        <v/>
      </c>
    </row>
    <row r="1704" spans="1:13" x14ac:dyDescent="0.25">
      <c r="A1704" s="6">
        <v>67011</v>
      </c>
      <c r="B1704" s="126">
        <v>1</v>
      </c>
      <c r="C1704" s="133"/>
      <c r="D1704" s="134">
        <v>2014</v>
      </c>
      <c r="E1704" s="7" t="s">
        <v>2185</v>
      </c>
      <c r="F1704" s="8" t="s">
        <v>2140</v>
      </c>
      <c r="G1704" s="16">
        <f>IFERROR(VLOOKUP(Table1[[#This Row],[Codigo_insumo]],BD_Insumos!$B:$E,4),"")</f>
        <v>13.173665210544026</v>
      </c>
      <c r="H1704" s="140">
        <v>0.15</v>
      </c>
      <c r="I1704" s="9"/>
      <c r="J1704" s="22">
        <f t="shared" si="26"/>
        <v>1.9760497815816038</v>
      </c>
      <c r="K1704" s="22" t="str">
        <f>IF(I1704&lt;&gt;"",SUMIF(Table1[Codigo_servico],A1704,Table1[Subtotal_insumo]),"")</f>
        <v/>
      </c>
      <c r="L1704" s="16">
        <f>IF(Table1[[#This Row],[Ordem_insumos]]&lt;&gt;0,VLOOKUP(Table1[[#This Row],[Codigo_servico]],Preencher_Orcamento!$B:$D,3,FALSE)*Table1[[#This Row],[Qtde_insumo]],"")</f>
        <v>0</v>
      </c>
      <c r="M1704" s="16">
        <f>IF(Table1[[#This Row],[Ordem_insumos]]&lt;&gt;0,VLOOKUP(Table1[[#This Row],[Codigo_servico]],Preencher_Orcamento!$B:$D,3,FALSE)*Table1[[#This Row],[Subtotal_insumo]],"")</f>
        <v>0</v>
      </c>
    </row>
    <row r="1705" spans="1:13" x14ac:dyDescent="0.25">
      <c r="A1705" s="6">
        <v>67011</v>
      </c>
      <c r="B1705" s="126">
        <v>2</v>
      </c>
      <c r="C1705" s="133"/>
      <c r="D1705" s="134">
        <v>2013</v>
      </c>
      <c r="E1705" s="7" t="s">
        <v>2184</v>
      </c>
      <c r="F1705" s="8" t="s">
        <v>2140</v>
      </c>
      <c r="G1705" s="16">
        <f>IFERROR(VLOOKUP(Table1[[#This Row],[Codigo_insumo]],BD_Insumos!$B:$E,4),"")</f>
        <v>15.756939025755017</v>
      </c>
      <c r="H1705" s="140">
        <v>0.15</v>
      </c>
      <c r="I1705" s="9"/>
      <c r="J1705" s="22">
        <f t="shared" si="26"/>
        <v>2.3635408538632525</v>
      </c>
      <c r="K1705" s="22" t="str">
        <f>IF(I1705&lt;&gt;"",SUMIF(Table1[Codigo_servico],A1705,Table1[Subtotal_insumo]),"")</f>
        <v/>
      </c>
      <c r="L1705" s="16">
        <f>IF(Table1[[#This Row],[Ordem_insumos]]&lt;&gt;0,VLOOKUP(Table1[[#This Row],[Codigo_servico]],Preencher_Orcamento!$B:$D,3,FALSE)*Table1[[#This Row],[Qtde_insumo]],"")</f>
        <v>0</v>
      </c>
      <c r="M1705" s="16">
        <f>IF(Table1[[#This Row],[Ordem_insumos]]&lt;&gt;0,VLOOKUP(Table1[[#This Row],[Codigo_servico]],Preencher_Orcamento!$B:$D,3,FALSE)*Table1[[#This Row],[Subtotal_insumo]],"")</f>
        <v>0</v>
      </c>
    </row>
    <row r="1706" spans="1:13" x14ac:dyDescent="0.25">
      <c r="A1706" s="6">
        <v>67011</v>
      </c>
      <c r="B1706" s="126">
        <v>3</v>
      </c>
      <c r="C1706" s="133"/>
      <c r="D1706" s="134">
        <v>17515</v>
      </c>
      <c r="E1706" s="7" t="s">
        <v>383</v>
      </c>
      <c r="F1706" s="8" t="s">
        <v>197</v>
      </c>
      <c r="G1706" s="18">
        <f>IFERROR(VLOOKUP(Table1[[#This Row],[Codigo_insumo]],BD_Insumos!$B:$E,4),"")</f>
        <v>5.5275999999999996</v>
      </c>
      <c r="H1706" s="140">
        <v>0.01</v>
      </c>
      <c r="I1706" s="9"/>
      <c r="J1706" s="23">
        <f t="shared" si="26"/>
        <v>5.5275999999999999E-2</v>
      </c>
      <c r="K1706" s="22" t="str">
        <f>IF(I1706&lt;&gt;"",SUMIF(Table1[Codigo_servico],A1706,Table1[Subtotal_insumo]),"")</f>
        <v/>
      </c>
      <c r="L1706" s="18">
        <f>IF(Table1[[#This Row],[Ordem_insumos]]&lt;&gt;0,VLOOKUP(Table1[[#This Row],[Codigo_servico]],Preencher_Orcamento!$B:$D,3,FALSE)*Table1[[#This Row],[Qtde_insumo]],"")</f>
        <v>0</v>
      </c>
      <c r="M1706" s="18">
        <f>IF(Table1[[#This Row],[Ordem_insumos]]&lt;&gt;0,VLOOKUP(Table1[[#This Row],[Codigo_servico]],Preencher_Orcamento!$B:$D,3,FALSE)*Table1[[#This Row],[Subtotal_insumo]],"")</f>
        <v>0</v>
      </c>
    </row>
    <row r="1707" spans="1:13" x14ac:dyDescent="0.25">
      <c r="A1707" s="3">
        <v>67012</v>
      </c>
      <c r="B1707" s="125">
        <v>0</v>
      </c>
      <c r="C1707" s="131" t="s">
        <v>2735</v>
      </c>
      <c r="D1707" s="132"/>
      <c r="E1707" s="4"/>
      <c r="F1707" s="4"/>
      <c r="G1707" s="17" t="str">
        <f>IFERROR(VLOOKUP(Table1[[#This Row],[Codigo_insumo]],BD_Insumos!$B:$E,4),"")</f>
        <v/>
      </c>
      <c r="H1707" s="139"/>
      <c r="I1707" s="5" t="s">
        <v>5</v>
      </c>
      <c r="J1707" s="20" t="str">
        <f t="shared" si="26"/>
        <v/>
      </c>
      <c r="K1707" s="21">
        <f>IF(I1707&lt;&gt;"",SUMIF(Table1[Codigo_servico],A1707,Table1[Subtotal_insumo]),"")</f>
        <v>11.710431694519617</v>
      </c>
      <c r="L1707" s="17" t="str">
        <f>IF(Table1[[#This Row],[Ordem_insumos]]&lt;&gt;0,VLOOKUP(Table1[[#This Row],[Codigo_servico]],Preencher_Orcamento!$B:$D,3,FALSE)*Table1[[#This Row],[Qtde_insumo]],"")</f>
        <v/>
      </c>
      <c r="M1707" s="17" t="str">
        <f>IF(Table1[[#This Row],[Ordem_insumos]]&lt;&gt;0,VLOOKUP(Table1[[#This Row],[Codigo_servico]],Preencher_Orcamento!$B:$D,3,FALSE)*Table1[[#This Row],[Subtotal_insumo]],"")</f>
        <v/>
      </c>
    </row>
    <row r="1708" spans="1:13" x14ac:dyDescent="0.25">
      <c r="A1708" s="6">
        <v>67012</v>
      </c>
      <c r="B1708" s="126">
        <v>1</v>
      </c>
      <c r="C1708" s="133"/>
      <c r="D1708" s="134">
        <v>2014</v>
      </c>
      <c r="E1708" s="7" t="s">
        <v>2185</v>
      </c>
      <c r="F1708" s="8" t="s">
        <v>2140</v>
      </c>
      <c r="G1708" s="16">
        <f>IFERROR(VLOOKUP(Table1[[#This Row],[Codigo_insumo]],BD_Insumos!$B:$E,4),"")</f>
        <v>13.173665210544026</v>
      </c>
      <c r="H1708" s="140">
        <v>0.4</v>
      </c>
      <c r="I1708" s="9"/>
      <c r="J1708" s="22">
        <f t="shared" si="26"/>
        <v>5.2694660842176111</v>
      </c>
      <c r="K1708" s="22" t="str">
        <f>IF(I1708&lt;&gt;"",SUMIF(Table1[Codigo_servico],A1708,Table1[Subtotal_insumo]),"")</f>
        <v/>
      </c>
      <c r="L1708" s="16">
        <f>IF(Table1[[#This Row],[Ordem_insumos]]&lt;&gt;0,VLOOKUP(Table1[[#This Row],[Codigo_servico]],Preencher_Orcamento!$B:$D,3,FALSE)*Table1[[#This Row],[Qtde_insumo]],"")</f>
        <v>0</v>
      </c>
      <c r="M1708" s="16">
        <f>IF(Table1[[#This Row],[Ordem_insumos]]&lt;&gt;0,VLOOKUP(Table1[[#This Row],[Codigo_servico]],Preencher_Orcamento!$B:$D,3,FALSE)*Table1[[#This Row],[Subtotal_insumo]],"")</f>
        <v>0</v>
      </c>
    </row>
    <row r="1709" spans="1:13" x14ac:dyDescent="0.25">
      <c r="A1709" s="6">
        <v>67012</v>
      </c>
      <c r="B1709" s="126">
        <v>2</v>
      </c>
      <c r="C1709" s="133"/>
      <c r="D1709" s="134">
        <v>17515</v>
      </c>
      <c r="E1709" s="7" t="s">
        <v>383</v>
      </c>
      <c r="F1709" s="8" t="s">
        <v>197</v>
      </c>
      <c r="G1709" s="16">
        <f>IFERROR(VLOOKUP(Table1[[#This Row],[Codigo_insumo]],BD_Insumos!$B:$E,4),"")</f>
        <v>5.5275999999999996</v>
      </c>
      <c r="H1709" s="140">
        <v>2.5000000000000001E-2</v>
      </c>
      <c r="I1709" s="9"/>
      <c r="J1709" s="22">
        <f t="shared" si="26"/>
        <v>0.13819000000000001</v>
      </c>
      <c r="K1709" s="22" t="str">
        <f>IF(I1709&lt;&gt;"",SUMIF(Table1[Codigo_servico],A1709,Table1[Subtotal_insumo]),"")</f>
        <v/>
      </c>
      <c r="L1709" s="16">
        <f>IF(Table1[[#This Row],[Ordem_insumos]]&lt;&gt;0,VLOOKUP(Table1[[#This Row],[Codigo_servico]],Preencher_Orcamento!$B:$D,3,FALSE)*Table1[[#This Row],[Qtde_insumo]],"")</f>
        <v>0</v>
      </c>
      <c r="M1709" s="16">
        <f>IF(Table1[[#This Row],[Ordem_insumos]]&lt;&gt;0,VLOOKUP(Table1[[#This Row],[Codigo_servico]],Preencher_Orcamento!$B:$D,3,FALSE)*Table1[[#This Row],[Subtotal_insumo]],"")</f>
        <v>0</v>
      </c>
    </row>
    <row r="1710" spans="1:13" x14ac:dyDescent="0.25">
      <c r="A1710" s="6">
        <v>67012</v>
      </c>
      <c r="B1710" s="126">
        <v>3</v>
      </c>
      <c r="C1710" s="133"/>
      <c r="D1710" s="134">
        <v>2013</v>
      </c>
      <c r="E1710" s="7" t="s">
        <v>2184</v>
      </c>
      <c r="F1710" s="8" t="s">
        <v>2140</v>
      </c>
      <c r="G1710" s="18">
        <f>IFERROR(VLOOKUP(Table1[[#This Row],[Codigo_insumo]],BD_Insumos!$B:$E,4),"")</f>
        <v>15.756939025755017</v>
      </c>
      <c r="H1710" s="140">
        <v>0.4</v>
      </c>
      <c r="I1710" s="9"/>
      <c r="J1710" s="23">
        <f t="shared" si="26"/>
        <v>6.3027756103020067</v>
      </c>
      <c r="K1710" s="22" t="str">
        <f>IF(I1710&lt;&gt;"",SUMIF(Table1[Codigo_servico],A1710,Table1[Subtotal_insumo]),"")</f>
        <v/>
      </c>
      <c r="L1710" s="18">
        <f>IF(Table1[[#This Row],[Ordem_insumos]]&lt;&gt;0,VLOOKUP(Table1[[#This Row],[Codigo_servico]],Preencher_Orcamento!$B:$D,3,FALSE)*Table1[[#This Row],[Qtde_insumo]],"")</f>
        <v>0</v>
      </c>
      <c r="M1710" s="18">
        <f>IF(Table1[[#This Row],[Ordem_insumos]]&lt;&gt;0,VLOOKUP(Table1[[#This Row],[Codigo_servico]],Preencher_Orcamento!$B:$D,3,FALSE)*Table1[[#This Row],[Subtotal_insumo]],"")</f>
        <v>0</v>
      </c>
    </row>
    <row r="1711" spans="1:13" x14ac:dyDescent="0.25">
      <c r="A1711" s="3">
        <v>67015</v>
      </c>
      <c r="B1711" s="125">
        <v>0</v>
      </c>
      <c r="C1711" s="131" t="s">
        <v>2736</v>
      </c>
      <c r="D1711" s="132"/>
      <c r="E1711" s="4"/>
      <c r="F1711" s="4"/>
      <c r="G1711" s="17" t="str">
        <f>IFERROR(VLOOKUP(Table1[[#This Row],[Codigo_insumo]],BD_Insumos!$B:$E,4),"")</f>
        <v/>
      </c>
      <c r="H1711" s="139"/>
      <c r="I1711" s="5" t="s">
        <v>457</v>
      </c>
      <c r="J1711" s="20" t="str">
        <f t="shared" si="26"/>
        <v/>
      </c>
      <c r="K1711" s="21">
        <f>IF(I1711&lt;&gt;"",SUMIF(Table1[Codigo_servico],A1711,Table1[Subtotal_insumo]),"")</f>
        <v>8.6791812708897123</v>
      </c>
      <c r="L1711" s="17" t="str">
        <f>IF(Table1[[#This Row],[Ordem_insumos]]&lt;&gt;0,VLOOKUP(Table1[[#This Row],[Codigo_servico]],Preencher_Orcamento!$B:$D,3,FALSE)*Table1[[#This Row],[Qtde_insumo]],"")</f>
        <v/>
      </c>
      <c r="M1711" s="17" t="str">
        <f>IF(Table1[[#This Row],[Ordem_insumos]]&lt;&gt;0,VLOOKUP(Table1[[#This Row],[Codigo_servico]],Preencher_Orcamento!$B:$D,3,FALSE)*Table1[[#This Row],[Subtotal_insumo]],"")</f>
        <v/>
      </c>
    </row>
    <row r="1712" spans="1:13" x14ac:dyDescent="0.25">
      <c r="A1712" s="6">
        <v>67015</v>
      </c>
      <c r="B1712" s="126">
        <v>1</v>
      </c>
      <c r="C1712" s="133"/>
      <c r="D1712" s="134">
        <v>2013</v>
      </c>
      <c r="E1712" s="7" t="s">
        <v>2184</v>
      </c>
      <c r="F1712" s="8" t="s">
        <v>2140</v>
      </c>
      <c r="G1712" s="16">
        <f>IFERROR(VLOOKUP(Table1[[#This Row],[Codigo_insumo]],BD_Insumos!$B:$E,4),"")</f>
        <v>15.756939025755017</v>
      </c>
      <c r="H1712" s="140">
        <v>0.3</v>
      </c>
      <c r="I1712" s="9"/>
      <c r="J1712" s="22">
        <f t="shared" si="26"/>
        <v>4.727081707726505</v>
      </c>
      <c r="K1712" s="22" t="str">
        <f>IF(I1712&lt;&gt;"",SUMIF(Table1[Codigo_servico],A1712,Table1[Subtotal_insumo]),"")</f>
        <v/>
      </c>
      <c r="L1712" s="16">
        <f>IF(Table1[[#This Row],[Ordem_insumos]]&lt;&gt;0,VLOOKUP(Table1[[#This Row],[Codigo_servico]],Preencher_Orcamento!$B:$D,3,FALSE)*Table1[[#This Row],[Qtde_insumo]],"")</f>
        <v>0</v>
      </c>
      <c r="M1712" s="16">
        <f>IF(Table1[[#This Row],[Ordem_insumos]]&lt;&gt;0,VLOOKUP(Table1[[#This Row],[Codigo_servico]],Preencher_Orcamento!$B:$D,3,FALSE)*Table1[[#This Row],[Subtotal_insumo]],"")</f>
        <v>0</v>
      </c>
    </row>
    <row r="1713" spans="1:13" x14ac:dyDescent="0.25">
      <c r="A1713" s="6">
        <v>67015</v>
      </c>
      <c r="B1713" s="126">
        <v>2</v>
      </c>
      <c r="C1713" s="133"/>
      <c r="D1713" s="134">
        <v>2014</v>
      </c>
      <c r="E1713" s="7" t="s">
        <v>2185</v>
      </c>
      <c r="F1713" s="8" t="s">
        <v>2140</v>
      </c>
      <c r="G1713" s="16">
        <f>IFERROR(VLOOKUP(Table1[[#This Row],[Codigo_insumo]],BD_Insumos!$B:$E,4),"")</f>
        <v>13.173665210544026</v>
      </c>
      <c r="H1713" s="140">
        <v>0.3</v>
      </c>
      <c r="I1713" s="9"/>
      <c r="J1713" s="22">
        <f t="shared" si="26"/>
        <v>3.9520995631632077</v>
      </c>
      <c r="K1713" s="22" t="str">
        <f>IF(I1713&lt;&gt;"",SUMIF(Table1[Codigo_servico],A1713,Table1[Subtotal_insumo]),"")</f>
        <v/>
      </c>
      <c r="L1713" s="16">
        <f>IF(Table1[[#This Row],[Ordem_insumos]]&lt;&gt;0,VLOOKUP(Table1[[#This Row],[Codigo_servico]],Preencher_Orcamento!$B:$D,3,FALSE)*Table1[[#This Row],[Qtde_insumo]],"")</f>
        <v>0</v>
      </c>
      <c r="M1713" s="16">
        <f>IF(Table1[[#This Row],[Ordem_insumos]]&lt;&gt;0,VLOOKUP(Table1[[#This Row],[Codigo_servico]],Preencher_Orcamento!$B:$D,3,FALSE)*Table1[[#This Row],[Subtotal_insumo]],"")</f>
        <v>0</v>
      </c>
    </row>
    <row r="1714" spans="1:13" x14ac:dyDescent="0.25">
      <c r="A1714" s="3">
        <v>67020</v>
      </c>
      <c r="B1714" s="125">
        <v>0</v>
      </c>
      <c r="C1714" s="131" t="s">
        <v>2737</v>
      </c>
      <c r="D1714" s="132"/>
      <c r="E1714" s="4"/>
      <c r="F1714" s="4"/>
      <c r="G1714" s="17" t="str">
        <f>IFERROR(VLOOKUP(Table1[[#This Row],[Codigo_insumo]],BD_Insumos!$B:$E,4),"")</f>
        <v/>
      </c>
      <c r="H1714" s="139"/>
      <c r="I1714" s="5" t="s">
        <v>170</v>
      </c>
      <c r="J1714" s="20" t="str">
        <f t="shared" si="26"/>
        <v/>
      </c>
      <c r="K1714" s="21">
        <f>IF(I1714&lt;&gt;"",SUMIF(Table1[Codigo_servico],A1714,Table1[Subtotal_insumo]),"")</f>
        <v>20.558296300962787</v>
      </c>
      <c r="L1714" s="17" t="str">
        <f>IF(Table1[[#This Row],[Ordem_insumos]]&lt;&gt;0,VLOOKUP(Table1[[#This Row],[Codigo_servico]],Preencher_Orcamento!$B:$D,3,FALSE)*Table1[[#This Row],[Qtde_insumo]],"")</f>
        <v/>
      </c>
      <c r="M1714" s="17" t="str">
        <f>IF(Table1[[#This Row],[Ordem_insumos]]&lt;&gt;0,VLOOKUP(Table1[[#This Row],[Codigo_servico]],Preencher_Orcamento!$B:$D,3,FALSE)*Table1[[#This Row],[Subtotal_insumo]],"")</f>
        <v/>
      </c>
    </row>
    <row r="1715" spans="1:13" x14ac:dyDescent="0.25">
      <c r="A1715" s="6">
        <v>67020</v>
      </c>
      <c r="B1715" s="126">
        <v>1</v>
      </c>
      <c r="C1715" s="133"/>
      <c r="D1715" s="134">
        <v>2020</v>
      </c>
      <c r="E1715" s="7" t="s">
        <v>2188</v>
      </c>
      <c r="F1715" s="8" t="s">
        <v>2140</v>
      </c>
      <c r="G1715" s="16">
        <f>IFERROR(VLOOKUP(Table1[[#This Row],[Codigo_insumo]],BD_Insumos!$B:$E,4),"")</f>
        <v>15.860837164231068</v>
      </c>
      <c r="H1715" s="140">
        <v>0.5</v>
      </c>
      <c r="I1715" s="9"/>
      <c r="J1715" s="22">
        <f t="shared" si="26"/>
        <v>7.930418582115534</v>
      </c>
      <c r="K1715" s="22" t="str">
        <f>IF(I1715&lt;&gt;"",SUMIF(Table1[Codigo_servico],A1715,Table1[Subtotal_insumo]),"")</f>
        <v/>
      </c>
      <c r="L1715" s="16">
        <f>IF(Table1[[#This Row],[Ordem_insumos]]&lt;&gt;0,VLOOKUP(Table1[[#This Row],[Codigo_servico]],Preencher_Orcamento!$B:$D,3,FALSE)*Table1[[#This Row],[Qtde_insumo]],"")</f>
        <v>0</v>
      </c>
      <c r="M1715" s="16">
        <f>IF(Table1[[#This Row],[Ordem_insumos]]&lt;&gt;0,VLOOKUP(Table1[[#This Row],[Codigo_servico]],Preencher_Orcamento!$B:$D,3,FALSE)*Table1[[#This Row],[Subtotal_insumo]],"")</f>
        <v>0</v>
      </c>
    </row>
    <row r="1716" spans="1:13" x14ac:dyDescent="0.25">
      <c r="A1716" s="6">
        <v>67020</v>
      </c>
      <c r="B1716" s="126">
        <v>2</v>
      </c>
      <c r="C1716" s="133"/>
      <c r="D1716" s="134">
        <v>2099</v>
      </c>
      <c r="E1716" s="7" t="s">
        <v>2205</v>
      </c>
      <c r="F1716" s="8" t="s">
        <v>2140</v>
      </c>
      <c r="G1716" s="16">
        <f>IFERROR(VLOOKUP(Table1[[#This Row],[Codigo_insumo]],BD_Insumos!$B:$E,4),"")</f>
        <v>12.627877718847255</v>
      </c>
      <c r="H1716" s="140">
        <v>1</v>
      </c>
      <c r="I1716" s="9"/>
      <c r="J1716" s="22">
        <f t="shared" si="26"/>
        <v>12.627877718847255</v>
      </c>
      <c r="K1716" s="22" t="str">
        <f>IF(I1716&lt;&gt;"",SUMIF(Table1[Codigo_servico],A1716,Table1[Subtotal_insumo]),"")</f>
        <v/>
      </c>
      <c r="L1716" s="16">
        <f>IF(Table1[[#This Row],[Ordem_insumos]]&lt;&gt;0,VLOOKUP(Table1[[#This Row],[Codigo_servico]],Preencher_Orcamento!$B:$D,3,FALSE)*Table1[[#This Row],[Qtde_insumo]],"")</f>
        <v>0</v>
      </c>
      <c r="M1716" s="16">
        <f>IF(Table1[[#This Row],[Ordem_insumos]]&lt;&gt;0,VLOOKUP(Table1[[#This Row],[Codigo_servico]],Preencher_Orcamento!$B:$D,3,FALSE)*Table1[[#This Row],[Subtotal_insumo]],"")</f>
        <v>0</v>
      </c>
    </row>
    <row r="1717" spans="1:13" x14ac:dyDescent="0.25">
      <c r="A1717" s="3">
        <v>67021</v>
      </c>
      <c r="B1717" s="125">
        <v>0</v>
      </c>
      <c r="C1717" s="131" t="s">
        <v>2738</v>
      </c>
      <c r="D1717" s="132"/>
      <c r="E1717" s="4"/>
      <c r="F1717" s="4"/>
      <c r="G1717" s="17" t="str">
        <f>IFERROR(VLOOKUP(Table1[[#This Row],[Codigo_insumo]],BD_Insumos!$B:$E,4),"")</f>
        <v/>
      </c>
      <c r="H1717" s="139"/>
      <c r="I1717" s="5" t="s">
        <v>170</v>
      </c>
      <c r="J1717" s="20" t="str">
        <f t="shared" si="26"/>
        <v/>
      </c>
      <c r="K1717" s="21">
        <f>IF(I1717&lt;&gt;"",SUMIF(Table1[Codigo_servico],A1717,Table1[Subtotal_insumo]),"")</f>
        <v>49.74725535247569</v>
      </c>
      <c r="L1717" s="17" t="str">
        <f>IF(Table1[[#This Row],[Ordem_insumos]]&lt;&gt;0,VLOOKUP(Table1[[#This Row],[Codigo_servico]],Preencher_Orcamento!$B:$D,3,FALSE)*Table1[[#This Row],[Qtde_insumo]],"")</f>
        <v/>
      </c>
      <c r="M1717" s="17" t="str">
        <f>IF(Table1[[#This Row],[Ordem_insumos]]&lt;&gt;0,VLOOKUP(Table1[[#This Row],[Codigo_servico]],Preencher_Orcamento!$B:$D,3,FALSE)*Table1[[#This Row],[Subtotal_insumo]],"")</f>
        <v/>
      </c>
    </row>
    <row r="1718" spans="1:13" x14ac:dyDescent="0.25">
      <c r="A1718" s="6">
        <v>67021</v>
      </c>
      <c r="B1718" s="126">
        <v>1</v>
      </c>
      <c r="C1718" s="133"/>
      <c r="D1718" s="134">
        <v>2020</v>
      </c>
      <c r="E1718" s="7" t="s">
        <v>2188</v>
      </c>
      <c r="F1718" s="8" t="s">
        <v>2140</v>
      </c>
      <c r="G1718" s="16">
        <f>IFERROR(VLOOKUP(Table1[[#This Row],[Codigo_insumo]],BD_Insumos!$B:$E,4),"")</f>
        <v>15.860837164231068</v>
      </c>
      <c r="H1718" s="140">
        <v>1.5</v>
      </c>
      <c r="I1718" s="9"/>
      <c r="J1718" s="22">
        <f t="shared" si="26"/>
        <v>23.7912557463466</v>
      </c>
      <c r="K1718" s="22" t="str">
        <f>IF(I1718&lt;&gt;"",SUMIF(Table1[Codigo_servico],A1718,Table1[Subtotal_insumo]),"")</f>
        <v/>
      </c>
      <c r="L1718" s="16">
        <f>IF(Table1[[#This Row],[Ordem_insumos]]&lt;&gt;0,VLOOKUP(Table1[[#This Row],[Codigo_servico]],Preencher_Orcamento!$B:$D,3,FALSE)*Table1[[#This Row],[Qtde_insumo]],"")</f>
        <v>0</v>
      </c>
      <c r="M1718" s="16">
        <f>IF(Table1[[#This Row],[Ordem_insumos]]&lt;&gt;0,VLOOKUP(Table1[[#This Row],[Codigo_servico]],Preencher_Orcamento!$B:$D,3,FALSE)*Table1[[#This Row],[Subtotal_insumo]],"")</f>
        <v>0</v>
      </c>
    </row>
    <row r="1719" spans="1:13" x14ac:dyDescent="0.25">
      <c r="A1719" s="6">
        <v>67021</v>
      </c>
      <c r="B1719" s="126">
        <v>2</v>
      </c>
      <c r="C1719" s="133"/>
      <c r="D1719" s="134">
        <v>2099</v>
      </c>
      <c r="E1719" s="7" t="s">
        <v>2205</v>
      </c>
      <c r="F1719" s="8" t="s">
        <v>2140</v>
      </c>
      <c r="G1719" s="16">
        <f>IFERROR(VLOOKUP(Table1[[#This Row],[Codigo_insumo]],BD_Insumos!$B:$E,4),"")</f>
        <v>12.627877718847255</v>
      </c>
      <c r="H1719" s="140">
        <v>1.97</v>
      </c>
      <c r="I1719" s="9"/>
      <c r="J1719" s="22">
        <f t="shared" si="26"/>
        <v>24.876919106129094</v>
      </c>
      <c r="K1719" s="22" t="str">
        <f>IF(I1719&lt;&gt;"",SUMIF(Table1[Codigo_servico],A1719,Table1[Subtotal_insumo]),"")</f>
        <v/>
      </c>
      <c r="L1719" s="16">
        <f>IF(Table1[[#This Row],[Ordem_insumos]]&lt;&gt;0,VLOOKUP(Table1[[#This Row],[Codigo_servico]],Preencher_Orcamento!$B:$D,3,FALSE)*Table1[[#This Row],[Qtde_insumo]],"")</f>
        <v>0</v>
      </c>
      <c r="M1719" s="16">
        <f>IF(Table1[[#This Row],[Ordem_insumos]]&lt;&gt;0,VLOOKUP(Table1[[#This Row],[Codigo_servico]],Preencher_Orcamento!$B:$D,3,FALSE)*Table1[[#This Row],[Subtotal_insumo]],"")</f>
        <v>0</v>
      </c>
    </row>
    <row r="1720" spans="1:13" ht="26.25" x14ac:dyDescent="0.25">
      <c r="A1720" s="6">
        <v>67021</v>
      </c>
      <c r="B1720" s="126">
        <v>3</v>
      </c>
      <c r="C1720" s="133"/>
      <c r="D1720" s="134">
        <v>10648</v>
      </c>
      <c r="E1720" s="7" t="s">
        <v>158</v>
      </c>
      <c r="F1720" s="8" t="s">
        <v>58</v>
      </c>
      <c r="G1720" s="18">
        <f>IFERROR(VLOOKUP(Table1[[#This Row],[Codigo_insumo]],BD_Insumos!$B:$E,4),"")</f>
        <v>359.69349999999997</v>
      </c>
      <c r="H1720" s="140">
        <v>3.0000000000000001E-3</v>
      </c>
      <c r="I1720" s="9"/>
      <c r="J1720" s="23">
        <f t="shared" si="26"/>
        <v>1.0790804999999999</v>
      </c>
      <c r="K1720" s="22" t="str">
        <f>IF(I1720&lt;&gt;"",SUMIF(Table1[Codigo_servico],A1720,Table1[Subtotal_insumo]),"")</f>
        <v/>
      </c>
      <c r="L1720" s="18">
        <f>IF(Table1[[#This Row],[Ordem_insumos]]&lt;&gt;0,VLOOKUP(Table1[[#This Row],[Codigo_servico]],Preencher_Orcamento!$B:$D,3,FALSE)*Table1[[#This Row],[Qtde_insumo]],"")</f>
        <v>0</v>
      </c>
      <c r="M1720" s="18">
        <f>IF(Table1[[#This Row],[Ordem_insumos]]&lt;&gt;0,VLOOKUP(Table1[[#This Row],[Codigo_servico]],Preencher_Orcamento!$B:$D,3,FALSE)*Table1[[#This Row],[Subtotal_insumo]],"")</f>
        <v>0</v>
      </c>
    </row>
    <row r="1721" spans="1:13" x14ac:dyDescent="0.25">
      <c r="A1721" s="3">
        <v>67022</v>
      </c>
      <c r="B1721" s="125">
        <v>0</v>
      </c>
      <c r="C1721" s="131" t="s">
        <v>2739</v>
      </c>
      <c r="D1721" s="132"/>
      <c r="E1721" s="4"/>
      <c r="F1721" s="4"/>
      <c r="G1721" s="17" t="str">
        <f>IFERROR(VLOOKUP(Table1[[#This Row],[Codigo_insumo]],BD_Insumos!$B:$E,4),"")</f>
        <v/>
      </c>
      <c r="H1721" s="139"/>
      <c r="I1721" s="5" t="s">
        <v>170</v>
      </c>
      <c r="J1721" s="20" t="str">
        <f t="shared" si="26"/>
        <v/>
      </c>
      <c r="K1721" s="21">
        <f>IF(I1721&lt;&gt;"",SUMIF(Table1[Codigo_servico],A1721,Table1[Subtotal_insumo]),"")</f>
        <v>31.916524951444181</v>
      </c>
      <c r="L1721" s="17" t="str">
        <f>IF(Table1[[#This Row],[Ordem_insumos]]&lt;&gt;0,VLOOKUP(Table1[[#This Row],[Codigo_servico]],Preencher_Orcamento!$B:$D,3,FALSE)*Table1[[#This Row],[Qtde_insumo]],"")</f>
        <v/>
      </c>
      <c r="M1721" s="17" t="str">
        <f>IF(Table1[[#This Row],[Ordem_insumos]]&lt;&gt;0,VLOOKUP(Table1[[#This Row],[Codigo_servico]],Preencher_Orcamento!$B:$D,3,FALSE)*Table1[[#This Row],[Subtotal_insumo]],"")</f>
        <v/>
      </c>
    </row>
    <row r="1722" spans="1:13" x14ac:dyDescent="0.25">
      <c r="A1722" s="6">
        <v>67022</v>
      </c>
      <c r="B1722" s="126">
        <v>1</v>
      </c>
      <c r="C1722" s="133"/>
      <c r="D1722" s="134">
        <v>2099</v>
      </c>
      <c r="E1722" s="7" t="s">
        <v>2205</v>
      </c>
      <c r="F1722" s="8" t="s">
        <v>2140</v>
      </c>
      <c r="G1722" s="16">
        <f>IFERROR(VLOOKUP(Table1[[#This Row],[Codigo_insumo]],BD_Insumos!$B:$E,4),"")</f>
        <v>12.627877718847255</v>
      </c>
      <c r="H1722" s="140">
        <v>1.5</v>
      </c>
      <c r="I1722" s="9"/>
      <c r="J1722" s="22">
        <f t="shared" si="26"/>
        <v>18.941816578270881</v>
      </c>
      <c r="K1722" s="22" t="str">
        <f>IF(I1722&lt;&gt;"",SUMIF(Table1[Codigo_servico],A1722,Table1[Subtotal_insumo]),"")</f>
        <v/>
      </c>
      <c r="L1722" s="16">
        <f>IF(Table1[[#This Row],[Ordem_insumos]]&lt;&gt;0,VLOOKUP(Table1[[#This Row],[Codigo_servico]],Preencher_Orcamento!$B:$D,3,FALSE)*Table1[[#This Row],[Qtde_insumo]],"")</f>
        <v>0</v>
      </c>
      <c r="M1722" s="16">
        <f>IF(Table1[[#This Row],[Ordem_insumos]]&lt;&gt;0,VLOOKUP(Table1[[#This Row],[Codigo_servico]],Preencher_Orcamento!$B:$D,3,FALSE)*Table1[[#This Row],[Subtotal_insumo]],"")</f>
        <v>0</v>
      </c>
    </row>
    <row r="1723" spans="1:13" x14ac:dyDescent="0.25">
      <c r="A1723" s="6">
        <v>67022</v>
      </c>
      <c r="B1723" s="126">
        <v>2</v>
      </c>
      <c r="C1723" s="133"/>
      <c r="D1723" s="134">
        <v>2020</v>
      </c>
      <c r="E1723" s="7" t="s">
        <v>2188</v>
      </c>
      <c r="F1723" s="8" t="s">
        <v>2140</v>
      </c>
      <c r="G1723" s="16">
        <f>IFERROR(VLOOKUP(Table1[[#This Row],[Codigo_insumo]],BD_Insumos!$B:$E,4),"")</f>
        <v>15.860837164231068</v>
      </c>
      <c r="H1723" s="140">
        <v>0.75</v>
      </c>
      <c r="I1723" s="9"/>
      <c r="J1723" s="22">
        <f t="shared" si="26"/>
        <v>11.8956278731733</v>
      </c>
      <c r="K1723" s="22" t="str">
        <f>IF(I1723&lt;&gt;"",SUMIF(Table1[Codigo_servico],A1723,Table1[Subtotal_insumo]),"")</f>
        <v/>
      </c>
      <c r="L1723" s="16">
        <f>IF(Table1[[#This Row],[Ordem_insumos]]&lt;&gt;0,VLOOKUP(Table1[[#This Row],[Codigo_servico]],Preencher_Orcamento!$B:$D,3,FALSE)*Table1[[#This Row],[Qtde_insumo]],"")</f>
        <v>0</v>
      </c>
      <c r="M1723" s="16">
        <f>IF(Table1[[#This Row],[Ordem_insumos]]&lt;&gt;0,VLOOKUP(Table1[[#This Row],[Codigo_servico]],Preencher_Orcamento!$B:$D,3,FALSE)*Table1[[#This Row],[Subtotal_insumo]],"")</f>
        <v>0</v>
      </c>
    </row>
    <row r="1724" spans="1:13" ht="26.25" x14ac:dyDescent="0.25">
      <c r="A1724" s="6">
        <v>67022</v>
      </c>
      <c r="B1724" s="126">
        <v>3</v>
      </c>
      <c r="C1724" s="133"/>
      <c r="D1724" s="134">
        <v>10648</v>
      </c>
      <c r="E1724" s="7" t="s">
        <v>158</v>
      </c>
      <c r="F1724" s="8" t="s">
        <v>58</v>
      </c>
      <c r="G1724" s="18">
        <f>IFERROR(VLOOKUP(Table1[[#This Row],[Codigo_insumo]],BD_Insumos!$B:$E,4),"")</f>
        <v>359.69349999999997</v>
      </c>
      <c r="H1724" s="140">
        <v>3.0000000000000001E-3</v>
      </c>
      <c r="I1724" s="9"/>
      <c r="J1724" s="23">
        <f t="shared" si="26"/>
        <v>1.0790804999999999</v>
      </c>
      <c r="K1724" s="22" t="str">
        <f>IF(I1724&lt;&gt;"",SUMIF(Table1[Codigo_servico],A1724,Table1[Subtotal_insumo]),"")</f>
        <v/>
      </c>
      <c r="L1724" s="18">
        <f>IF(Table1[[#This Row],[Ordem_insumos]]&lt;&gt;0,VLOOKUP(Table1[[#This Row],[Codigo_servico]],Preencher_Orcamento!$B:$D,3,FALSE)*Table1[[#This Row],[Qtde_insumo]],"")</f>
        <v>0</v>
      </c>
      <c r="M1724" s="18">
        <f>IF(Table1[[#This Row],[Ordem_insumos]]&lt;&gt;0,VLOOKUP(Table1[[#This Row],[Codigo_servico]],Preencher_Orcamento!$B:$D,3,FALSE)*Table1[[#This Row],[Subtotal_insumo]],"")</f>
        <v>0</v>
      </c>
    </row>
    <row r="1725" spans="1:13" x14ac:dyDescent="0.25">
      <c r="A1725" s="3">
        <v>67025</v>
      </c>
      <c r="B1725" s="125">
        <v>0</v>
      </c>
      <c r="C1725" s="131" t="s">
        <v>2740</v>
      </c>
      <c r="D1725" s="132"/>
      <c r="E1725" s="4"/>
      <c r="F1725" s="4"/>
      <c r="G1725" s="17" t="str">
        <f>IFERROR(VLOOKUP(Table1[[#This Row],[Codigo_insumo]],BD_Insumos!$B:$E,4),"")</f>
        <v/>
      </c>
      <c r="H1725" s="139"/>
      <c r="I1725" s="5" t="s">
        <v>170</v>
      </c>
      <c r="J1725" s="20" t="str">
        <f t="shared" si="26"/>
        <v/>
      </c>
      <c r="K1725" s="21">
        <f>IF(I1725&lt;&gt;"",SUMIF(Table1[Codigo_servico],A1725,Table1[Subtotal_insumo]),"")</f>
        <v>9.0966405652242965</v>
      </c>
      <c r="L1725" s="17" t="str">
        <f>IF(Table1[[#This Row],[Ordem_insumos]]&lt;&gt;0,VLOOKUP(Table1[[#This Row],[Codigo_servico]],Preencher_Orcamento!$B:$D,3,FALSE)*Table1[[#This Row],[Qtde_insumo]],"")</f>
        <v/>
      </c>
      <c r="M1725" s="17" t="str">
        <f>IF(Table1[[#This Row],[Ordem_insumos]]&lt;&gt;0,VLOOKUP(Table1[[#This Row],[Codigo_servico]],Preencher_Orcamento!$B:$D,3,FALSE)*Table1[[#This Row],[Subtotal_insumo]],"")</f>
        <v/>
      </c>
    </row>
    <row r="1726" spans="1:13" ht="26.25" x14ac:dyDescent="0.25">
      <c r="A1726" s="6">
        <v>67025</v>
      </c>
      <c r="B1726" s="126">
        <v>1</v>
      </c>
      <c r="C1726" s="133"/>
      <c r="D1726" s="134">
        <v>19030</v>
      </c>
      <c r="E1726" s="7" t="s">
        <v>413</v>
      </c>
      <c r="F1726" s="8" t="s">
        <v>197</v>
      </c>
      <c r="G1726" s="16">
        <f>IFERROR(VLOOKUP(Table1[[#This Row],[Codigo_insumo]],BD_Insumos!$B:$E,4),"")</f>
        <v>19.3</v>
      </c>
      <c r="H1726" s="140">
        <v>3.3E-3</v>
      </c>
      <c r="I1726" s="9"/>
      <c r="J1726" s="22">
        <f t="shared" si="26"/>
        <v>6.3689999999999997E-2</v>
      </c>
      <c r="K1726" s="22" t="str">
        <f>IF(I1726&lt;&gt;"",SUMIF(Table1[Codigo_servico],A1726,Table1[Subtotal_insumo]),"")</f>
        <v/>
      </c>
      <c r="L1726" s="16">
        <f>IF(Table1[[#This Row],[Ordem_insumos]]&lt;&gt;0,VLOOKUP(Table1[[#This Row],[Codigo_servico]],Preencher_Orcamento!$B:$D,3,FALSE)*Table1[[#This Row],[Qtde_insumo]],"")</f>
        <v>0</v>
      </c>
      <c r="M1726" s="16">
        <f>IF(Table1[[#This Row],[Ordem_insumos]]&lt;&gt;0,VLOOKUP(Table1[[#This Row],[Codigo_servico]],Preencher_Orcamento!$B:$D,3,FALSE)*Table1[[#This Row],[Subtotal_insumo]],"")</f>
        <v>0</v>
      </c>
    </row>
    <row r="1727" spans="1:13" x14ac:dyDescent="0.25">
      <c r="A1727" s="6">
        <v>67025</v>
      </c>
      <c r="B1727" s="126">
        <v>2</v>
      </c>
      <c r="C1727" s="133"/>
      <c r="D1727" s="134">
        <v>2224</v>
      </c>
      <c r="E1727" s="7" t="s">
        <v>2241</v>
      </c>
      <c r="F1727" s="8" t="s">
        <v>2140</v>
      </c>
      <c r="G1727" s="16">
        <f>IFERROR(VLOOKUP(Table1[[#This Row],[Codigo_insumo]],BD_Insumos!$B:$E,4),"")</f>
        <v>17.481957498567066</v>
      </c>
      <c r="H1727" s="140">
        <v>0.3</v>
      </c>
      <c r="I1727" s="9"/>
      <c r="J1727" s="22">
        <f t="shared" si="26"/>
        <v>5.2445872495701193</v>
      </c>
      <c r="K1727" s="22" t="str">
        <f>IF(I1727&lt;&gt;"",SUMIF(Table1[Codigo_servico],A1727,Table1[Subtotal_insumo]),"")</f>
        <v/>
      </c>
      <c r="L1727" s="16">
        <f>IF(Table1[[#This Row],[Ordem_insumos]]&lt;&gt;0,VLOOKUP(Table1[[#This Row],[Codigo_servico]],Preencher_Orcamento!$B:$D,3,FALSE)*Table1[[#This Row],[Qtde_insumo]],"")</f>
        <v>0</v>
      </c>
      <c r="M1727" s="16">
        <f>IF(Table1[[#This Row],[Ordem_insumos]]&lt;&gt;0,VLOOKUP(Table1[[#This Row],[Codigo_servico]],Preencher_Orcamento!$B:$D,3,FALSE)*Table1[[#This Row],[Subtotal_insumo]],"")</f>
        <v>0</v>
      </c>
    </row>
    <row r="1728" spans="1:13" x14ac:dyDescent="0.25">
      <c r="A1728" s="6">
        <v>67025</v>
      </c>
      <c r="B1728" s="126">
        <v>3</v>
      </c>
      <c r="C1728" s="133"/>
      <c r="D1728" s="134">
        <v>2099</v>
      </c>
      <c r="E1728" s="7" t="s">
        <v>2205</v>
      </c>
      <c r="F1728" s="8" t="s">
        <v>2140</v>
      </c>
      <c r="G1728" s="18">
        <f>IFERROR(VLOOKUP(Table1[[#This Row],[Codigo_insumo]],BD_Insumos!$B:$E,4),"")</f>
        <v>12.627877718847255</v>
      </c>
      <c r="H1728" s="140">
        <v>0.3</v>
      </c>
      <c r="I1728" s="9"/>
      <c r="J1728" s="23">
        <f t="shared" si="26"/>
        <v>3.7883633156541765</v>
      </c>
      <c r="K1728" s="22" t="str">
        <f>IF(I1728&lt;&gt;"",SUMIF(Table1[Codigo_servico],A1728,Table1[Subtotal_insumo]),"")</f>
        <v/>
      </c>
      <c r="L1728" s="18">
        <f>IF(Table1[[#This Row],[Ordem_insumos]]&lt;&gt;0,VLOOKUP(Table1[[#This Row],[Codigo_servico]],Preencher_Orcamento!$B:$D,3,FALSE)*Table1[[#This Row],[Qtde_insumo]],"")</f>
        <v>0</v>
      </c>
      <c r="M1728" s="18">
        <f>IF(Table1[[#This Row],[Ordem_insumos]]&lt;&gt;0,VLOOKUP(Table1[[#This Row],[Codigo_servico]],Preencher_Orcamento!$B:$D,3,FALSE)*Table1[[#This Row],[Subtotal_insumo]],"")</f>
        <v>0</v>
      </c>
    </row>
    <row r="1729" spans="1:13" x14ac:dyDescent="0.25">
      <c r="A1729" s="3">
        <v>67028</v>
      </c>
      <c r="B1729" s="125">
        <v>0</v>
      </c>
      <c r="C1729" s="131" t="s">
        <v>2741</v>
      </c>
      <c r="D1729" s="132"/>
      <c r="E1729" s="4"/>
      <c r="F1729" s="4"/>
      <c r="G1729" s="17" t="str">
        <f>IFERROR(VLOOKUP(Table1[[#This Row],[Codigo_insumo]],BD_Insumos!$B:$E,4),"")</f>
        <v/>
      </c>
      <c r="H1729" s="139"/>
      <c r="I1729" s="5" t="s">
        <v>170</v>
      </c>
      <c r="J1729" s="20" t="str">
        <f t="shared" si="26"/>
        <v/>
      </c>
      <c r="K1729" s="21">
        <f>IF(I1729&lt;&gt;"",SUMIF(Table1[Codigo_servico],A1729,Table1[Subtotal_insumo]),"")</f>
        <v>9.1091805652242961</v>
      </c>
      <c r="L1729" s="17" t="str">
        <f>IF(Table1[[#This Row],[Ordem_insumos]]&lt;&gt;0,VLOOKUP(Table1[[#This Row],[Codigo_servico]],Preencher_Orcamento!$B:$D,3,FALSE)*Table1[[#This Row],[Qtde_insumo]],"")</f>
        <v/>
      </c>
      <c r="M1729" s="17" t="str">
        <f>IF(Table1[[#This Row],[Ordem_insumos]]&lt;&gt;0,VLOOKUP(Table1[[#This Row],[Codigo_servico]],Preencher_Orcamento!$B:$D,3,FALSE)*Table1[[#This Row],[Subtotal_insumo]],"")</f>
        <v/>
      </c>
    </row>
    <row r="1730" spans="1:13" ht="26.25" x14ac:dyDescent="0.25">
      <c r="A1730" s="6">
        <v>67028</v>
      </c>
      <c r="B1730" s="126">
        <v>1</v>
      </c>
      <c r="C1730" s="133"/>
      <c r="D1730" s="134">
        <v>17010</v>
      </c>
      <c r="E1730" s="7" t="s">
        <v>371</v>
      </c>
      <c r="F1730" s="8" t="s">
        <v>457</v>
      </c>
      <c r="G1730" s="16">
        <f>IFERROR(VLOOKUP(Table1[[#This Row],[Codigo_insumo]],BD_Insumos!$B:$E,4),"")</f>
        <v>8.4699999999999998E-2</v>
      </c>
      <c r="H1730" s="140">
        <v>0.9</v>
      </c>
      <c r="I1730" s="9"/>
      <c r="J1730" s="22">
        <f t="shared" ref="J1730:J1793" si="27">IF(I1730="",G1730*H1730,"")</f>
        <v>7.6230000000000006E-2</v>
      </c>
      <c r="K1730" s="22" t="str">
        <f>IF(I1730&lt;&gt;"",SUMIF(Table1[Codigo_servico],A1730,Table1[Subtotal_insumo]),"")</f>
        <v/>
      </c>
      <c r="L1730" s="16">
        <f>IF(Table1[[#This Row],[Ordem_insumos]]&lt;&gt;0,VLOOKUP(Table1[[#This Row],[Codigo_servico]],Preencher_Orcamento!$B:$D,3,FALSE)*Table1[[#This Row],[Qtde_insumo]],"")</f>
        <v>0</v>
      </c>
      <c r="M1730" s="16">
        <f>IF(Table1[[#This Row],[Ordem_insumos]]&lt;&gt;0,VLOOKUP(Table1[[#This Row],[Codigo_servico]],Preencher_Orcamento!$B:$D,3,FALSE)*Table1[[#This Row],[Subtotal_insumo]],"")</f>
        <v>0</v>
      </c>
    </row>
    <row r="1731" spans="1:13" x14ac:dyDescent="0.25">
      <c r="A1731" s="6">
        <v>67028</v>
      </c>
      <c r="B1731" s="126">
        <v>2</v>
      </c>
      <c r="C1731" s="133"/>
      <c r="D1731" s="134">
        <v>2224</v>
      </c>
      <c r="E1731" s="7" t="s">
        <v>2241</v>
      </c>
      <c r="F1731" s="8" t="s">
        <v>2140</v>
      </c>
      <c r="G1731" s="16">
        <f>IFERROR(VLOOKUP(Table1[[#This Row],[Codigo_insumo]],BD_Insumos!$B:$E,4),"")</f>
        <v>17.481957498567066</v>
      </c>
      <c r="H1731" s="140">
        <v>0.3</v>
      </c>
      <c r="I1731" s="9"/>
      <c r="J1731" s="22">
        <f t="shared" si="27"/>
        <v>5.2445872495701193</v>
      </c>
      <c r="K1731" s="22" t="str">
        <f>IF(I1731&lt;&gt;"",SUMIF(Table1[Codigo_servico],A1731,Table1[Subtotal_insumo]),"")</f>
        <v/>
      </c>
      <c r="L1731" s="16">
        <f>IF(Table1[[#This Row],[Ordem_insumos]]&lt;&gt;0,VLOOKUP(Table1[[#This Row],[Codigo_servico]],Preencher_Orcamento!$B:$D,3,FALSE)*Table1[[#This Row],[Qtde_insumo]],"")</f>
        <v>0</v>
      </c>
      <c r="M1731" s="16">
        <f>IF(Table1[[#This Row],[Ordem_insumos]]&lt;&gt;0,VLOOKUP(Table1[[#This Row],[Codigo_servico]],Preencher_Orcamento!$B:$D,3,FALSE)*Table1[[#This Row],[Subtotal_insumo]],"")</f>
        <v>0</v>
      </c>
    </row>
    <row r="1732" spans="1:13" x14ac:dyDescent="0.25">
      <c r="A1732" s="6">
        <v>67028</v>
      </c>
      <c r="B1732" s="126">
        <v>3</v>
      </c>
      <c r="C1732" s="133"/>
      <c r="D1732" s="134">
        <v>2099</v>
      </c>
      <c r="E1732" s="7" t="s">
        <v>2205</v>
      </c>
      <c r="F1732" s="8" t="s">
        <v>2140</v>
      </c>
      <c r="G1732" s="18">
        <f>IFERROR(VLOOKUP(Table1[[#This Row],[Codigo_insumo]],BD_Insumos!$B:$E,4),"")</f>
        <v>12.627877718847255</v>
      </c>
      <c r="H1732" s="140">
        <v>0.3</v>
      </c>
      <c r="I1732" s="9"/>
      <c r="J1732" s="23">
        <f t="shared" si="27"/>
        <v>3.7883633156541765</v>
      </c>
      <c r="K1732" s="22" t="str">
        <f>IF(I1732&lt;&gt;"",SUMIF(Table1[Codigo_servico],A1732,Table1[Subtotal_insumo]),"")</f>
        <v/>
      </c>
      <c r="L1732" s="18">
        <f>IF(Table1[[#This Row],[Ordem_insumos]]&lt;&gt;0,VLOOKUP(Table1[[#This Row],[Codigo_servico]],Preencher_Orcamento!$B:$D,3,FALSE)*Table1[[#This Row],[Qtde_insumo]],"")</f>
        <v>0</v>
      </c>
      <c r="M1732" s="18">
        <f>IF(Table1[[#This Row],[Ordem_insumos]]&lt;&gt;0,VLOOKUP(Table1[[#This Row],[Codigo_servico]],Preencher_Orcamento!$B:$D,3,FALSE)*Table1[[#This Row],[Subtotal_insumo]],"")</f>
        <v>0</v>
      </c>
    </row>
    <row r="1733" spans="1:13" x14ac:dyDescent="0.25">
      <c r="A1733" s="3">
        <v>67029</v>
      </c>
      <c r="B1733" s="125">
        <v>0</v>
      </c>
      <c r="C1733" s="131" t="s">
        <v>2742</v>
      </c>
      <c r="D1733" s="132"/>
      <c r="E1733" s="4"/>
      <c r="F1733" s="4"/>
      <c r="G1733" s="17" t="str">
        <f>IFERROR(VLOOKUP(Table1[[#This Row],[Codigo_insumo]],BD_Insumos!$B:$E,4),"")</f>
        <v/>
      </c>
      <c r="H1733" s="139"/>
      <c r="I1733" s="5" t="s">
        <v>170</v>
      </c>
      <c r="J1733" s="20" t="str">
        <f t="shared" si="27"/>
        <v/>
      </c>
      <c r="K1733" s="21">
        <f>IF(I1733&lt;&gt;"",SUMIF(Table1[Codigo_servico],A1733,Table1[Subtotal_insumo]),"")</f>
        <v>9.0583605652242962</v>
      </c>
      <c r="L1733" s="17" t="str">
        <f>IF(Table1[[#This Row],[Ordem_insumos]]&lt;&gt;0,VLOOKUP(Table1[[#This Row],[Codigo_servico]],Preencher_Orcamento!$B:$D,3,FALSE)*Table1[[#This Row],[Qtde_insumo]],"")</f>
        <v/>
      </c>
      <c r="M1733" s="17" t="str">
        <f>IF(Table1[[#This Row],[Ordem_insumos]]&lt;&gt;0,VLOOKUP(Table1[[#This Row],[Codigo_servico]],Preencher_Orcamento!$B:$D,3,FALSE)*Table1[[#This Row],[Subtotal_insumo]],"")</f>
        <v/>
      </c>
    </row>
    <row r="1734" spans="1:13" ht="26.25" x14ac:dyDescent="0.25">
      <c r="A1734" s="6">
        <v>67029</v>
      </c>
      <c r="B1734" s="126">
        <v>1</v>
      </c>
      <c r="C1734" s="133"/>
      <c r="D1734" s="134">
        <v>17010</v>
      </c>
      <c r="E1734" s="7" t="s">
        <v>371</v>
      </c>
      <c r="F1734" s="8" t="s">
        <v>457</v>
      </c>
      <c r="G1734" s="16">
        <f>IFERROR(VLOOKUP(Table1[[#This Row],[Codigo_insumo]],BD_Insumos!$B:$E,4),"")</f>
        <v>8.4699999999999998E-2</v>
      </c>
      <c r="H1734" s="140">
        <v>0.3</v>
      </c>
      <c r="I1734" s="9"/>
      <c r="J1734" s="22">
        <f t="shared" si="27"/>
        <v>2.5409999999999999E-2</v>
      </c>
      <c r="K1734" s="22" t="str">
        <f>IF(I1734&lt;&gt;"",SUMIF(Table1[Codigo_servico],A1734,Table1[Subtotal_insumo]),"")</f>
        <v/>
      </c>
      <c r="L1734" s="16">
        <f>IF(Table1[[#This Row],[Ordem_insumos]]&lt;&gt;0,VLOOKUP(Table1[[#This Row],[Codigo_servico]],Preencher_Orcamento!$B:$D,3,FALSE)*Table1[[#This Row],[Qtde_insumo]],"")</f>
        <v>0</v>
      </c>
      <c r="M1734" s="16">
        <f>IF(Table1[[#This Row],[Ordem_insumos]]&lt;&gt;0,VLOOKUP(Table1[[#This Row],[Codigo_servico]],Preencher_Orcamento!$B:$D,3,FALSE)*Table1[[#This Row],[Subtotal_insumo]],"")</f>
        <v>0</v>
      </c>
    </row>
    <row r="1735" spans="1:13" x14ac:dyDescent="0.25">
      <c r="A1735" s="6">
        <v>67029</v>
      </c>
      <c r="B1735" s="126">
        <v>2</v>
      </c>
      <c r="C1735" s="133"/>
      <c r="D1735" s="134">
        <v>2224</v>
      </c>
      <c r="E1735" s="7" t="s">
        <v>2241</v>
      </c>
      <c r="F1735" s="8" t="s">
        <v>2140</v>
      </c>
      <c r="G1735" s="16">
        <f>IFERROR(VLOOKUP(Table1[[#This Row],[Codigo_insumo]],BD_Insumos!$B:$E,4),"")</f>
        <v>17.481957498567066</v>
      </c>
      <c r="H1735" s="140">
        <v>0.3</v>
      </c>
      <c r="I1735" s="9"/>
      <c r="J1735" s="22">
        <f t="shared" si="27"/>
        <v>5.2445872495701193</v>
      </c>
      <c r="K1735" s="22" t="str">
        <f>IF(I1735&lt;&gt;"",SUMIF(Table1[Codigo_servico],A1735,Table1[Subtotal_insumo]),"")</f>
        <v/>
      </c>
      <c r="L1735" s="16">
        <f>IF(Table1[[#This Row],[Ordem_insumos]]&lt;&gt;0,VLOOKUP(Table1[[#This Row],[Codigo_servico]],Preencher_Orcamento!$B:$D,3,FALSE)*Table1[[#This Row],[Qtde_insumo]],"")</f>
        <v>0</v>
      </c>
      <c r="M1735" s="16">
        <f>IF(Table1[[#This Row],[Ordem_insumos]]&lt;&gt;0,VLOOKUP(Table1[[#This Row],[Codigo_servico]],Preencher_Orcamento!$B:$D,3,FALSE)*Table1[[#This Row],[Subtotal_insumo]],"")</f>
        <v>0</v>
      </c>
    </row>
    <row r="1736" spans="1:13" x14ac:dyDescent="0.25">
      <c r="A1736" s="6">
        <v>67029</v>
      </c>
      <c r="B1736" s="126">
        <v>3</v>
      </c>
      <c r="C1736" s="133"/>
      <c r="D1736" s="134">
        <v>2099</v>
      </c>
      <c r="E1736" s="7" t="s">
        <v>2205</v>
      </c>
      <c r="F1736" s="8" t="s">
        <v>2140</v>
      </c>
      <c r="G1736" s="18">
        <f>IFERROR(VLOOKUP(Table1[[#This Row],[Codigo_insumo]],BD_Insumos!$B:$E,4),"")</f>
        <v>12.627877718847255</v>
      </c>
      <c r="H1736" s="140">
        <v>0.3</v>
      </c>
      <c r="I1736" s="9"/>
      <c r="J1736" s="23">
        <f t="shared" si="27"/>
        <v>3.7883633156541765</v>
      </c>
      <c r="K1736" s="22" t="str">
        <f>IF(I1736&lt;&gt;"",SUMIF(Table1[Codigo_servico],A1736,Table1[Subtotal_insumo]),"")</f>
        <v/>
      </c>
      <c r="L1736" s="18">
        <f>IF(Table1[[#This Row],[Ordem_insumos]]&lt;&gt;0,VLOOKUP(Table1[[#This Row],[Codigo_servico]],Preencher_Orcamento!$B:$D,3,FALSE)*Table1[[#This Row],[Qtde_insumo]],"")</f>
        <v>0</v>
      </c>
      <c r="M1736" s="18">
        <f>IF(Table1[[#This Row],[Ordem_insumos]]&lt;&gt;0,VLOOKUP(Table1[[#This Row],[Codigo_servico]],Preencher_Orcamento!$B:$D,3,FALSE)*Table1[[#This Row],[Subtotal_insumo]],"")</f>
        <v>0</v>
      </c>
    </row>
    <row r="1737" spans="1:13" x14ac:dyDescent="0.25">
      <c r="A1737" s="3">
        <v>67040</v>
      </c>
      <c r="B1737" s="125">
        <v>0</v>
      </c>
      <c r="C1737" s="131" t="s">
        <v>2743</v>
      </c>
      <c r="D1737" s="132"/>
      <c r="E1737" s="4"/>
      <c r="F1737" s="4"/>
      <c r="G1737" s="17" t="str">
        <f>IFERROR(VLOOKUP(Table1[[#This Row],[Codigo_insumo]],BD_Insumos!$B:$E,4),"")</f>
        <v/>
      </c>
      <c r="H1737" s="139"/>
      <c r="I1737" s="5" t="s">
        <v>5</v>
      </c>
      <c r="J1737" s="20" t="str">
        <f t="shared" si="27"/>
        <v/>
      </c>
      <c r="K1737" s="21">
        <f>IF(I1737&lt;&gt;"",SUMIF(Table1[Codigo_servico],A1737,Table1[Subtotal_insumo]),"")</f>
        <v>14.967573007852245</v>
      </c>
      <c r="L1737" s="17" t="str">
        <f>IF(Table1[[#This Row],[Ordem_insumos]]&lt;&gt;0,VLOOKUP(Table1[[#This Row],[Codigo_servico]],Preencher_Orcamento!$B:$D,3,FALSE)*Table1[[#This Row],[Qtde_insumo]],"")</f>
        <v/>
      </c>
      <c r="M1737" s="17" t="str">
        <f>IF(Table1[[#This Row],[Ordem_insumos]]&lt;&gt;0,VLOOKUP(Table1[[#This Row],[Codigo_servico]],Preencher_Orcamento!$B:$D,3,FALSE)*Table1[[#This Row],[Subtotal_insumo]],"")</f>
        <v/>
      </c>
    </row>
    <row r="1738" spans="1:13" x14ac:dyDescent="0.25">
      <c r="A1738" s="6">
        <v>67040</v>
      </c>
      <c r="B1738" s="126">
        <v>1</v>
      </c>
      <c r="C1738" s="133"/>
      <c r="D1738" s="134">
        <v>2020</v>
      </c>
      <c r="E1738" s="7" t="s">
        <v>2188</v>
      </c>
      <c r="F1738" s="8" t="s">
        <v>2140</v>
      </c>
      <c r="G1738" s="16">
        <f>IFERROR(VLOOKUP(Table1[[#This Row],[Codigo_insumo]],BD_Insumos!$B:$E,4),"")</f>
        <v>15.860837164231068</v>
      </c>
      <c r="H1738" s="140">
        <v>0.5</v>
      </c>
      <c r="I1738" s="9"/>
      <c r="J1738" s="22">
        <f t="shared" si="27"/>
        <v>7.930418582115534</v>
      </c>
      <c r="K1738" s="22" t="str">
        <f>IF(I1738&lt;&gt;"",SUMIF(Table1[Codigo_servico],A1738,Table1[Subtotal_insumo]),"")</f>
        <v/>
      </c>
      <c r="L1738" s="16">
        <f>IF(Table1[[#This Row],[Ordem_insumos]]&lt;&gt;0,VLOOKUP(Table1[[#This Row],[Codigo_servico]],Preencher_Orcamento!$B:$D,3,FALSE)*Table1[[#This Row],[Qtde_insumo]],"")</f>
        <v>0</v>
      </c>
      <c r="M1738" s="16">
        <f>IF(Table1[[#This Row],[Ordem_insumos]]&lt;&gt;0,VLOOKUP(Table1[[#This Row],[Codigo_servico]],Preencher_Orcamento!$B:$D,3,FALSE)*Table1[[#This Row],[Subtotal_insumo]],"")</f>
        <v>0</v>
      </c>
    </row>
    <row r="1739" spans="1:13" x14ac:dyDescent="0.25">
      <c r="A1739" s="6">
        <v>67040</v>
      </c>
      <c r="B1739" s="126">
        <v>2</v>
      </c>
      <c r="C1739" s="133"/>
      <c r="D1739" s="134">
        <v>2099</v>
      </c>
      <c r="E1739" s="7" t="s">
        <v>2205</v>
      </c>
      <c r="F1739" s="8" t="s">
        <v>2140</v>
      </c>
      <c r="G1739" s="16">
        <f>IFERROR(VLOOKUP(Table1[[#This Row],[Codigo_insumo]],BD_Insumos!$B:$E,4),"")</f>
        <v>12.627877718847255</v>
      </c>
      <c r="H1739" s="140">
        <v>0.50600000000000001</v>
      </c>
      <c r="I1739" s="9"/>
      <c r="J1739" s="22">
        <f t="shared" si="27"/>
        <v>6.3897061257367112</v>
      </c>
      <c r="K1739" s="22" t="str">
        <f>IF(I1739&lt;&gt;"",SUMIF(Table1[Codigo_servico],A1739,Table1[Subtotal_insumo]),"")</f>
        <v/>
      </c>
      <c r="L1739" s="16">
        <f>IF(Table1[[#This Row],[Ordem_insumos]]&lt;&gt;0,VLOOKUP(Table1[[#This Row],[Codigo_servico]],Preencher_Orcamento!$B:$D,3,FALSE)*Table1[[#This Row],[Qtde_insumo]],"")</f>
        <v>0</v>
      </c>
      <c r="M1739" s="16">
        <f>IF(Table1[[#This Row],[Ordem_insumos]]&lt;&gt;0,VLOOKUP(Table1[[#This Row],[Codigo_servico]],Preencher_Orcamento!$B:$D,3,FALSE)*Table1[[#This Row],[Subtotal_insumo]],"")</f>
        <v>0</v>
      </c>
    </row>
    <row r="1740" spans="1:13" ht="26.25" x14ac:dyDescent="0.25">
      <c r="A1740" s="6">
        <v>67040</v>
      </c>
      <c r="B1740" s="126">
        <v>3</v>
      </c>
      <c r="C1740" s="133"/>
      <c r="D1740" s="134">
        <v>10648</v>
      </c>
      <c r="E1740" s="7" t="s">
        <v>158</v>
      </c>
      <c r="F1740" s="8" t="s">
        <v>58</v>
      </c>
      <c r="G1740" s="18">
        <f>IFERROR(VLOOKUP(Table1[[#This Row],[Codigo_insumo]],BD_Insumos!$B:$E,4),"")</f>
        <v>359.69349999999997</v>
      </c>
      <c r="H1740" s="140">
        <v>1.8E-3</v>
      </c>
      <c r="I1740" s="9"/>
      <c r="J1740" s="23">
        <f t="shared" si="27"/>
        <v>0.64744829999999998</v>
      </c>
      <c r="K1740" s="22" t="str">
        <f>IF(I1740&lt;&gt;"",SUMIF(Table1[Codigo_servico],A1740,Table1[Subtotal_insumo]),"")</f>
        <v/>
      </c>
      <c r="L1740" s="18">
        <f>IF(Table1[[#This Row],[Ordem_insumos]]&lt;&gt;0,VLOOKUP(Table1[[#This Row],[Codigo_servico]],Preencher_Orcamento!$B:$D,3,FALSE)*Table1[[#This Row],[Qtde_insumo]],"")</f>
        <v>0</v>
      </c>
      <c r="M1740" s="18">
        <f>IF(Table1[[#This Row],[Ordem_insumos]]&lt;&gt;0,VLOOKUP(Table1[[#This Row],[Codigo_servico]],Preencher_Orcamento!$B:$D,3,FALSE)*Table1[[#This Row],[Subtotal_insumo]],"")</f>
        <v>0</v>
      </c>
    </row>
    <row r="1741" spans="1:13" x14ac:dyDescent="0.25">
      <c r="A1741" s="3">
        <v>67090</v>
      </c>
      <c r="B1741" s="125">
        <v>0</v>
      </c>
      <c r="C1741" s="131" t="s">
        <v>2744</v>
      </c>
      <c r="D1741" s="132"/>
      <c r="E1741" s="4"/>
      <c r="F1741" s="4"/>
      <c r="G1741" s="17" t="str">
        <f>IFERROR(VLOOKUP(Table1[[#This Row],[Codigo_insumo]],BD_Insumos!$B:$E,4),"")</f>
        <v/>
      </c>
      <c r="H1741" s="139"/>
      <c r="I1741" s="5" t="s">
        <v>5</v>
      </c>
      <c r="J1741" s="20" t="str">
        <f t="shared" si="27"/>
        <v/>
      </c>
      <c r="K1741" s="21">
        <f>IF(I1741&lt;&gt;"",SUMIF(Table1[Codigo_servico],A1741,Table1[Subtotal_insumo]),"")</f>
        <v>6.3809835217414319</v>
      </c>
      <c r="L1741" s="17" t="str">
        <f>IF(Table1[[#This Row],[Ordem_insumos]]&lt;&gt;0,VLOOKUP(Table1[[#This Row],[Codigo_servico]],Preencher_Orcamento!$B:$D,3,FALSE)*Table1[[#This Row],[Qtde_insumo]],"")</f>
        <v/>
      </c>
      <c r="M1741" s="17" t="str">
        <f>IF(Table1[[#This Row],[Ordem_insumos]]&lt;&gt;0,VLOOKUP(Table1[[#This Row],[Codigo_servico]],Preencher_Orcamento!$B:$D,3,FALSE)*Table1[[#This Row],[Subtotal_insumo]],"")</f>
        <v/>
      </c>
    </row>
    <row r="1742" spans="1:13" ht="26.25" x14ac:dyDescent="0.25">
      <c r="A1742" s="6">
        <v>67090</v>
      </c>
      <c r="B1742" s="126">
        <v>1</v>
      </c>
      <c r="C1742" s="133"/>
      <c r="D1742" s="134">
        <v>17555</v>
      </c>
      <c r="E1742" s="7" t="s">
        <v>390</v>
      </c>
      <c r="F1742" s="8" t="s">
        <v>391</v>
      </c>
      <c r="G1742" s="16">
        <f>IFERROR(VLOOKUP(Table1[[#This Row],[Codigo_insumo]],BD_Insumos!$B:$E,4),"")</f>
        <v>0.84250000000000003</v>
      </c>
      <c r="H1742" s="140">
        <v>4</v>
      </c>
      <c r="I1742" s="9"/>
      <c r="J1742" s="22">
        <f t="shared" si="27"/>
        <v>3.37</v>
      </c>
      <c r="K1742" s="22" t="str">
        <f>IF(I1742&lt;&gt;"",SUMIF(Table1[Codigo_servico],A1742,Table1[Subtotal_insumo]),"")</f>
        <v/>
      </c>
      <c r="L1742" s="16">
        <f>IF(Table1[[#This Row],[Ordem_insumos]]&lt;&gt;0,VLOOKUP(Table1[[#This Row],[Codigo_servico]],Preencher_Orcamento!$B:$D,3,FALSE)*Table1[[#This Row],[Qtde_insumo]],"")</f>
        <v>0</v>
      </c>
      <c r="M1742" s="16">
        <f>IF(Table1[[#This Row],[Ordem_insumos]]&lt;&gt;0,VLOOKUP(Table1[[#This Row],[Codigo_servico]],Preencher_Orcamento!$B:$D,3,FALSE)*Table1[[#This Row],[Subtotal_insumo]],"")</f>
        <v>0</v>
      </c>
    </row>
    <row r="1743" spans="1:13" x14ac:dyDescent="0.25">
      <c r="A1743" s="6">
        <v>67090</v>
      </c>
      <c r="B1743" s="126">
        <v>2</v>
      </c>
      <c r="C1743" s="133"/>
      <c r="D1743" s="134">
        <v>2099</v>
      </c>
      <c r="E1743" s="7" t="s">
        <v>2205</v>
      </c>
      <c r="F1743" s="8" t="s">
        <v>2140</v>
      </c>
      <c r="G1743" s="16">
        <f>IFERROR(VLOOKUP(Table1[[#This Row],[Codigo_insumo]],BD_Insumos!$B:$E,4),"")</f>
        <v>12.627877718847255</v>
      </c>
      <c r="H1743" s="140">
        <v>0.1</v>
      </c>
      <c r="I1743" s="9"/>
      <c r="J1743" s="22">
        <f t="shared" si="27"/>
        <v>1.2627877718847256</v>
      </c>
      <c r="K1743" s="22" t="str">
        <f>IF(I1743&lt;&gt;"",SUMIF(Table1[Codigo_servico],A1743,Table1[Subtotal_insumo]),"")</f>
        <v/>
      </c>
      <c r="L1743" s="16">
        <f>IF(Table1[[#This Row],[Ordem_insumos]]&lt;&gt;0,VLOOKUP(Table1[[#This Row],[Codigo_servico]],Preencher_Orcamento!$B:$D,3,FALSE)*Table1[[#This Row],[Qtde_insumo]],"")</f>
        <v>0</v>
      </c>
      <c r="M1743" s="16">
        <f>IF(Table1[[#This Row],[Ordem_insumos]]&lt;&gt;0,VLOOKUP(Table1[[#This Row],[Codigo_servico]],Preencher_Orcamento!$B:$D,3,FALSE)*Table1[[#This Row],[Subtotal_insumo]],"")</f>
        <v>0</v>
      </c>
    </row>
    <row r="1744" spans="1:13" x14ac:dyDescent="0.25">
      <c r="A1744" s="6">
        <v>67090</v>
      </c>
      <c r="B1744" s="126">
        <v>3</v>
      </c>
      <c r="C1744" s="133"/>
      <c r="D1744" s="134">
        <v>2224</v>
      </c>
      <c r="E1744" s="7" t="s">
        <v>2241</v>
      </c>
      <c r="F1744" s="8" t="s">
        <v>2140</v>
      </c>
      <c r="G1744" s="18">
        <f>IFERROR(VLOOKUP(Table1[[#This Row],[Codigo_insumo]],BD_Insumos!$B:$E,4),"")</f>
        <v>17.481957498567066</v>
      </c>
      <c r="H1744" s="140">
        <v>0.1</v>
      </c>
      <c r="I1744" s="9"/>
      <c r="J1744" s="23">
        <f t="shared" si="27"/>
        <v>1.7481957498567067</v>
      </c>
      <c r="K1744" s="22" t="str">
        <f>IF(I1744&lt;&gt;"",SUMIF(Table1[Codigo_servico],A1744,Table1[Subtotal_insumo]),"")</f>
        <v/>
      </c>
      <c r="L1744" s="18">
        <f>IF(Table1[[#This Row],[Ordem_insumos]]&lt;&gt;0,VLOOKUP(Table1[[#This Row],[Codigo_servico]],Preencher_Orcamento!$B:$D,3,FALSE)*Table1[[#This Row],[Qtde_insumo]],"")</f>
        <v>0</v>
      </c>
      <c r="M1744" s="18">
        <f>IF(Table1[[#This Row],[Ordem_insumos]]&lt;&gt;0,VLOOKUP(Table1[[#This Row],[Codigo_servico]],Preencher_Orcamento!$B:$D,3,FALSE)*Table1[[#This Row],[Subtotal_insumo]],"")</f>
        <v>0</v>
      </c>
    </row>
    <row r="1745" spans="1:13" x14ac:dyDescent="0.25">
      <c r="A1745" s="3">
        <v>68001</v>
      </c>
      <c r="B1745" s="125">
        <v>0</v>
      </c>
      <c r="C1745" s="131" t="s">
        <v>2745</v>
      </c>
      <c r="D1745" s="132"/>
      <c r="E1745" s="4"/>
      <c r="F1745" s="4"/>
      <c r="G1745" s="17" t="str">
        <f>IFERROR(VLOOKUP(Table1[[#This Row],[Codigo_insumo]],BD_Insumos!$B:$E,4),"")</f>
        <v/>
      </c>
      <c r="H1745" s="139"/>
      <c r="I1745" s="5" t="s">
        <v>170</v>
      </c>
      <c r="J1745" s="20" t="str">
        <f t="shared" si="27"/>
        <v/>
      </c>
      <c r="K1745" s="21">
        <f>IF(I1745&lt;&gt;"",SUMIF(Table1[Codigo_servico],A1745,Table1[Subtotal_insumo]),"")</f>
        <v>5.5365590655108834</v>
      </c>
      <c r="L1745" s="17" t="str">
        <f>IF(Table1[[#This Row],[Ordem_insumos]]&lt;&gt;0,VLOOKUP(Table1[[#This Row],[Codigo_servico]],Preencher_Orcamento!$B:$D,3,FALSE)*Table1[[#This Row],[Qtde_insumo]],"")</f>
        <v/>
      </c>
      <c r="M1745" s="17" t="str">
        <f>IF(Table1[[#This Row],[Ordem_insumos]]&lt;&gt;0,VLOOKUP(Table1[[#This Row],[Codigo_servico]],Preencher_Orcamento!$B:$D,3,FALSE)*Table1[[#This Row],[Subtotal_insumo]],"")</f>
        <v/>
      </c>
    </row>
    <row r="1746" spans="1:13" x14ac:dyDescent="0.25">
      <c r="A1746" s="6">
        <v>68001</v>
      </c>
      <c r="B1746" s="126">
        <v>1</v>
      </c>
      <c r="C1746" s="133"/>
      <c r="D1746" s="134">
        <v>2099</v>
      </c>
      <c r="E1746" s="7" t="s">
        <v>2205</v>
      </c>
      <c r="F1746" s="8" t="s">
        <v>2140</v>
      </c>
      <c r="G1746" s="16">
        <f>IFERROR(VLOOKUP(Table1[[#This Row],[Codigo_insumo]],BD_Insumos!$B:$E,4),"")</f>
        <v>12.627877718847255</v>
      </c>
      <c r="H1746" s="140">
        <v>0.3</v>
      </c>
      <c r="I1746" s="9"/>
      <c r="J1746" s="22">
        <f t="shared" si="27"/>
        <v>3.7883633156541765</v>
      </c>
      <c r="K1746" s="22" t="str">
        <f>IF(I1746&lt;&gt;"",SUMIF(Table1[Codigo_servico],A1746,Table1[Subtotal_insumo]),"")</f>
        <v/>
      </c>
      <c r="L1746" s="16">
        <f>IF(Table1[[#This Row],[Ordem_insumos]]&lt;&gt;0,VLOOKUP(Table1[[#This Row],[Codigo_servico]],Preencher_Orcamento!$B:$D,3,FALSE)*Table1[[#This Row],[Qtde_insumo]],"")</f>
        <v>0</v>
      </c>
      <c r="M1746" s="16">
        <f>IF(Table1[[#This Row],[Ordem_insumos]]&lt;&gt;0,VLOOKUP(Table1[[#This Row],[Codigo_servico]],Preencher_Orcamento!$B:$D,3,FALSE)*Table1[[#This Row],[Subtotal_insumo]],"")</f>
        <v>0</v>
      </c>
    </row>
    <row r="1747" spans="1:13" x14ac:dyDescent="0.25">
      <c r="A1747" s="6">
        <v>68001</v>
      </c>
      <c r="B1747" s="126">
        <v>2</v>
      </c>
      <c r="C1747" s="133"/>
      <c r="D1747" s="134">
        <v>2224</v>
      </c>
      <c r="E1747" s="7" t="s">
        <v>2241</v>
      </c>
      <c r="F1747" s="8" t="s">
        <v>2140</v>
      </c>
      <c r="G1747" s="16">
        <f>IFERROR(VLOOKUP(Table1[[#This Row],[Codigo_insumo]],BD_Insumos!$B:$E,4),"")</f>
        <v>17.481957498567066</v>
      </c>
      <c r="H1747" s="140">
        <v>0.1</v>
      </c>
      <c r="I1747" s="9"/>
      <c r="J1747" s="22">
        <f t="shared" si="27"/>
        <v>1.7481957498567067</v>
      </c>
      <c r="K1747" s="22" t="str">
        <f>IF(I1747&lt;&gt;"",SUMIF(Table1[Codigo_servico],A1747,Table1[Subtotal_insumo]),"")</f>
        <v/>
      </c>
      <c r="L1747" s="16">
        <f>IF(Table1[[#This Row],[Ordem_insumos]]&lt;&gt;0,VLOOKUP(Table1[[#This Row],[Codigo_servico]],Preencher_Orcamento!$B:$D,3,FALSE)*Table1[[#This Row],[Qtde_insumo]],"")</f>
        <v>0</v>
      </c>
      <c r="M1747" s="16">
        <f>IF(Table1[[#This Row],[Ordem_insumos]]&lt;&gt;0,VLOOKUP(Table1[[#This Row],[Codigo_servico]],Preencher_Orcamento!$B:$D,3,FALSE)*Table1[[#This Row],[Subtotal_insumo]],"")</f>
        <v>0</v>
      </c>
    </row>
    <row r="1748" spans="1:13" x14ac:dyDescent="0.25">
      <c r="A1748" s="3">
        <v>68002</v>
      </c>
      <c r="B1748" s="125">
        <v>0</v>
      </c>
      <c r="C1748" s="131" t="s">
        <v>2746</v>
      </c>
      <c r="D1748" s="132"/>
      <c r="E1748" s="4"/>
      <c r="F1748" s="4"/>
      <c r="G1748" s="17" t="str">
        <f>IFERROR(VLOOKUP(Table1[[#This Row],[Codigo_insumo]],BD_Insumos!$B:$E,4),"")</f>
        <v/>
      </c>
      <c r="H1748" s="139"/>
      <c r="I1748" s="5" t="s">
        <v>170</v>
      </c>
      <c r="J1748" s="20" t="str">
        <f t="shared" si="27"/>
        <v/>
      </c>
      <c r="K1748" s="21">
        <f>IF(I1748&lt;&gt;"",SUMIF(Table1[Codigo_servico],A1748,Table1[Subtotal_insumo]),"")</f>
        <v>21.368856468130787</v>
      </c>
      <c r="L1748" s="17" t="str">
        <f>IF(Table1[[#This Row],[Ordem_insumos]]&lt;&gt;0,VLOOKUP(Table1[[#This Row],[Codigo_servico]],Preencher_Orcamento!$B:$D,3,FALSE)*Table1[[#This Row],[Qtde_insumo]],"")</f>
        <v/>
      </c>
      <c r="M1748" s="17" t="str">
        <f>IF(Table1[[#This Row],[Ordem_insumos]]&lt;&gt;0,VLOOKUP(Table1[[#This Row],[Codigo_servico]],Preencher_Orcamento!$B:$D,3,FALSE)*Table1[[#This Row],[Subtotal_insumo]],"")</f>
        <v/>
      </c>
    </row>
    <row r="1749" spans="1:13" x14ac:dyDescent="0.25">
      <c r="A1749" s="6">
        <v>68002</v>
      </c>
      <c r="B1749" s="126">
        <v>1</v>
      </c>
      <c r="C1749" s="133"/>
      <c r="D1749" s="134">
        <v>2099</v>
      </c>
      <c r="E1749" s="7" t="s">
        <v>2205</v>
      </c>
      <c r="F1749" s="8" t="s">
        <v>2140</v>
      </c>
      <c r="G1749" s="16">
        <f>IFERROR(VLOOKUP(Table1[[#This Row],[Codigo_insumo]],BD_Insumos!$B:$E,4),"")</f>
        <v>12.627877718847255</v>
      </c>
      <c r="H1749" s="140">
        <v>1</v>
      </c>
      <c r="I1749" s="9"/>
      <c r="J1749" s="22">
        <f t="shared" si="27"/>
        <v>12.627877718847255</v>
      </c>
      <c r="K1749" s="22" t="str">
        <f>IF(I1749&lt;&gt;"",SUMIF(Table1[Codigo_servico],A1749,Table1[Subtotal_insumo]),"")</f>
        <v/>
      </c>
      <c r="L1749" s="16">
        <f>IF(Table1[[#This Row],[Ordem_insumos]]&lt;&gt;0,VLOOKUP(Table1[[#This Row],[Codigo_servico]],Preencher_Orcamento!$B:$D,3,FALSE)*Table1[[#This Row],[Qtde_insumo]],"")</f>
        <v>0</v>
      </c>
      <c r="M1749" s="16">
        <f>IF(Table1[[#This Row],[Ordem_insumos]]&lt;&gt;0,VLOOKUP(Table1[[#This Row],[Codigo_servico]],Preencher_Orcamento!$B:$D,3,FALSE)*Table1[[#This Row],[Subtotal_insumo]],"")</f>
        <v>0</v>
      </c>
    </row>
    <row r="1750" spans="1:13" x14ac:dyDescent="0.25">
      <c r="A1750" s="6">
        <v>68002</v>
      </c>
      <c r="B1750" s="126">
        <v>2</v>
      </c>
      <c r="C1750" s="133"/>
      <c r="D1750" s="134">
        <v>2224</v>
      </c>
      <c r="E1750" s="7" t="s">
        <v>2241</v>
      </c>
      <c r="F1750" s="8" t="s">
        <v>2140</v>
      </c>
      <c r="G1750" s="16">
        <f>IFERROR(VLOOKUP(Table1[[#This Row],[Codigo_insumo]],BD_Insumos!$B:$E,4),"")</f>
        <v>17.481957498567066</v>
      </c>
      <c r="H1750" s="140">
        <v>0.5</v>
      </c>
      <c r="I1750" s="9"/>
      <c r="J1750" s="22">
        <f t="shared" si="27"/>
        <v>8.7409787492835331</v>
      </c>
      <c r="K1750" s="22" t="str">
        <f>IF(I1750&lt;&gt;"",SUMIF(Table1[Codigo_servico],A1750,Table1[Subtotal_insumo]),"")</f>
        <v/>
      </c>
      <c r="L1750" s="16">
        <f>IF(Table1[[#This Row],[Ordem_insumos]]&lt;&gt;0,VLOOKUP(Table1[[#This Row],[Codigo_servico]],Preencher_Orcamento!$B:$D,3,FALSE)*Table1[[#This Row],[Qtde_insumo]],"")</f>
        <v>0</v>
      </c>
      <c r="M1750" s="16">
        <f>IF(Table1[[#This Row],[Ordem_insumos]]&lt;&gt;0,VLOOKUP(Table1[[#This Row],[Codigo_servico]],Preencher_Orcamento!$B:$D,3,FALSE)*Table1[[#This Row],[Subtotal_insumo]],"")</f>
        <v>0</v>
      </c>
    </row>
    <row r="1751" spans="1:13" x14ac:dyDescent="0.25">
      <c r="A1751" s="3">
        <v>68003</v>
      </c>
      <c r="B1751" s="125">
        <v>0</v>
      </c>
      <c r="C1751" s="131" t="s">
        <v>2747</v>
      </c>
      <c r="D1751" s="132"/>
      <c r="E1751" s="4"/>
      <c r="F1751" s="4"/>
      <c r="G1751" s="17" t="str">
        <f>IFERROR(VLOOKUP(Table1[[#This Row],[Codigo_insumo]],BD_Insumos!$B:$E,4),"")</f>
        <v/>
      </c>
      <c r="H1751" s="139"/>
      <c r="I1751" s="5" t="s">
        <v>170</v>
      </c>
      <c r="J1751" s="20" t="str">
        <f t="shared" si="27"/>
        <v/>
      </c>
      <c r="K1751" s="21">
        <f>IF(I1751&lt;&gt;"",SUMIF(Table1[Codigo_servico],A1751,Table1[Subtotal_insumo]),"")</f>
        <v>18.065901130448591</v>
      </c>
      <c r="L1751" s="17" t="str">
        <f>IF(Table1[[#This Row],[Ordem_insumos]]&lt;&gt;0,VLOOKUP(Table1[[#This Row],[Codigo_servico]],Preencher_Orcamento!$B:$D,3,FALSE)*Table1[[#This Row],[Qtde_insumo]],"")</f>
        <v/>
      </c>
      <c r="M1751" s="17" t="str">
        <f>IF(Table1[[#This Row],[Ordem_insumos]]&lt;&gt;0,VLOOKUP(Table1[[#This Row],[Codigo_servico]],Preencher_Orcamento!$B:$D,3,FALSE)*Table1[[#This Row],[Subtotal_insumo]],"")</f>
        <v/>
      </c>
    </row>
    <row r="1752" spans="1:13" x14ac:dyDescent="0.25">
      <c r="A1752" s="6">
        <v>68003</v>
      </c>
      <c r="B1752" s="126">
        <v>1</v>
      </c>
      <c r="C1752" s="133"/>
      <c r="D1752" s="134">
        <v>2099</v>
      </c>
      <c r="E1752" s="7" t="s">
        <v>2205</v>
      </c>
      <c r="F1752" s="8" t="s">
        <v>2140</v>
      </c>
      <c r="G1752" s="16">
        <f>IFERROR(VLOOKUP(Table1[[#This Row],[Codigo_insumo]],BD_Insumos!$B:$E,4),"")</f>
        <v>12.627877718847255</v>
      </c>
      <c r="H1752" s="140">
        <v>0.6</v>
      </c>
      <c r="I1752" s="9"/>
      <c r="J1752" s="22">
        <f t="shared" si="27"/>
        <v>7.576726631308353</v>
      </c>
      <c r="K1752" s="22" t="str">
        <f>IF(I1752&lt;&gt;"",SUMIF(Table1[Codigo_servico],A1752,Table1[Subtotal_insumo]),"")</f>
        <v/>
      </c>
      <c r="L1752" s="16">
        <f>IF(Table1[[#This Row],[Ordem_insumos]]&lt;&gt;0,VLOOKUP(Table1[[#This Row],[Codigo_servico]],Preencher_Orcamento!$B:$D,3,FALSE)*Table1[[#This Row],[Qtde_insumo]],"")</f>
        <v>0</v>
      </c>
      <c r="M1752" s="16">
        <f>IF(Table1[[#This Row],[Ordem_insumos]]&lt;&gt;0,VLOOKUP(Table1[[#This Row],[Codigo_servico]],Preencher_Orcamento!$B:$D,3,FALSE)*Table1[[#This Row],[Subtotal_insumo]],"")</f>
        <v>0</v>
      </c>
    </row>
    <row r="1753" spans="1:13" x14ac:dyDescent="0.25">
      <c r="A1753" s="6">
        <v>68003</v>
      </c>
      <c r="B1753" s="126">
        <v>2</v>
      </c>
      <c r="C1753" s="133"/>
      <c r="D1753" s="134">
        <v>2224</v>
      </c>
      <c r="E1753" s="7" t="s">
        <v>2241</v>
      </c>
      <c r="F1753" s="8" t="s">
        <v>2140</v>
      </c>
      <c r="G1753" s="16">
        <f>IFERROR(VLOOKUP(Table1[[#This Row],[Codigo_insumo]],BD_Insumos!$B:$E,4),"")</f>
        <v>17.481957498567066</v>
      </c>
      <c r="H1753" s="140">
        <v>0.6</v>
      </c>
      <c r="I1753" s="9"/>
      <c r="J1753" s="22">
        <f t="shared" si="27"/>
        <v>10.489174499140239</v>
      </c>
      <c r="K1753" s="22" t="str">
        <f>IF(I1753&lt;&gt;"",SUMIF(Table1[Codigo_servico],A1753,Table1[Subtotal_insumo]),"")</f>
        <v/>
      </c>
      <c r="L1753" s="16">
        <f>IF(Table1[[#This Row],[Ordem_insumos]]&lt;&gt;0,VLOOKUP(Table1[[#This Row],[Codigo_servico]],Preencher_Orcamento!$B:$D,3,FALSE)*Table1[[#This Row],[Qtde_insumo]],"")</f>
        <v>0</v>
      </c>
      <c r="M1753" s="16">
        <f>IF(Table1[[#This Row],[Ordem_insumos]]&lt;&gt;0,VLOOKUP(Table1[[#This Row],[Codigo_servico]],Preencher_Orcamento!$B:$D,3,FALSE)*Table1[[#This Row],[Subtotal_insumo]],"")</f>
        <v>0</v>
      </c>
    </row>
    <row r="1754" spans="1:13" x14ac:dyDescent="0.25">
      <c r="A1754" s="3">
        <v>68010</v>
      </c>
      <c r="B1754" s="125">
        <v>0</v>
      </c>
      <c r="C1754" s="131" t="s">
        <v>2748</v>
      </c>
      <c r="D1754" s="132"/>
      <c r="E1754" s="4"/>
      <c r="F1754" s="4"/>
      <c r="G1754" s="17" t="str">
        <f>IFERROR(VLOOKUP(Table1[[#This Row],[Codigo_insumo]],BD_Insumos!$B:$E,4),"")</f>
        <v/>
      </c>
      <c r="H1754" s="139"/>
      <c r="I1754" s="5" t="s">
        <v>5</v>
      </c>
      <c r="J1754" s="20" t="str">
        <f t="shared" si="27"/>
        <v/>
      </c>
      <c r="K1754" s="21">
        <f>IF(I1754&lt;&gt;"",SUMIF(Table1[Codigo_servico],A1754,Table1[Subtotal_insumo]),"")</f>
        <v>3.351822811814952</v>
      </c>
      <c r="L1754" s="17" t="str">
        <f>IF(Table1[[#This Row],[Ordem_insumos]]&lt;&gt;0,VLOOKUP(Table1[[#This Row],[Codigo_servico]],Preencher_Orcamento!$B:$D,3,FALSE)*Table1[[#This Row],[Qtde_insumo]],"")</f>
        <v/>
      </c>
      <c r="M1754" s="17" t="str">
        <f>IF(Table1[[#This Row],[Ordem_insumos]]&lt;&gt;0,VLOOKUP(Table1[[#This Row],[Codigo_servico]],Preencher_Orcamento!$B:$D,3,FALSE)*Table1[[#This Row],[Subtotal_insumo]],"")</f>
        <v/>
      </c>
    </row>
    <row r="1755" spans="1:13" x14ac:dyDescent="0.25">
      <c r="A1755" s="6">
        <v>68010</v>
      </c>
      <c r="B1755" s="126">
        <v>1</v>
      </c>
      <c r="C1755" s="133"/>
      <c r="D1755" s="134">
        <v>2014</v>
      </c>
      <c r="E1755" s="7" t="s">
        <v>2185</v>
      </c>
      <c r="F1755" s="8" t="s">
        <v>2140</v>
      </c>
      <c r="G1755" s="16">
        <f>IFERROR(VLOOKUP(Table1[[#This Row],[Codigo_insumo]],BD_Insumos!$B:$E,4),"")</f>
        <v>13.173665210544026</v>
      </c>
      <c r="H1755" s="140">
        <v>0.05</v>
      </c>
      <c r="I1755" s="9"/>
      <c r="J1755" s="22">
        <f t="shared" si="27"/>
        <v>0.65868326052720139</v>
      </c>
      <c r="K1755" s="22" t="str">
        <f>IF(I1755&lt;&gt;"",SUMIF(Table1[Codigo_servico],A1755,Table1[Subtotal_insumo]),"")</f>
        <v/>
      </c>
      <c r="L1755" s="16">
        <f>IF(Table1[[#This Row],[Ordem_insumos]]&lt;&gt;0,VLOOKUP(Table1[[#This Row],[Codigo_servico]],Preencher_Orcamento!$B:$D,3,FALSE)*Table1[[#This Row],[Qtde_insumo]],"")</f>
        <v>0</v>
      </c>
      <c r="M1755" s="16">
        <f>IF(Table1[[#This Row],[Ordem_insumos]]&lt;&gt;0,VLOOKUP(Table1[[#This Row],[Codigo_servico]],Preencher_Orcamento!$B:$D,3,FALSE)*Table1[[#This Row],[Subtotal_insumo]],"")</f>
        <v>0</v>
      </c>
    </row>
    <row r="1756" spans="1:13" x14ac:dyDescent="0.25">
      <c r="A1756" s="6">
        <v>68010</v>
      </c>
      <c r="B1756" s="126">
        <v>2</v>
      </c>
      <c r="C1756" s="133"/>
      <c r="D1756" s="134">
        <v>17515</v>
      </c>
      <c r="E1756" s="7" t="s">
        <v>383</v>
      </c>
      <c r="F1756" s="8" t="s">
        <v>197</v>
      </c>
      <c r="G1756" s="16">
        <f>IFERROR(VLOOKUP(Table1[[#This Row],[Codigo_insumo]],BD_Insumos!$B:$E,4),"")</f>
        <v>5.5275999999999996</v>
      </c>
      <c r="H1756" s="140">
        <v>1E-3</v>
      </c>
      <c r="I1756" s="9"/>
      <c r="J1756" s="22">
        <f t="shared" si="27"/>
        <v>5.5275999999999997E-3</v>
      </c>
      <c r="K1756" s="22" t="str">
        <f>IF(I1756&lt;&gt;"",SUMIF(Table1[Codigo_servico],A1756,Table1[Subtotal_insumo]),"")</f>
        <v/>
      </c>
      <c r="L1756" s="16">
        <f>IF(Table1[[#This Row],[Ordem_insumos]]&lt;&gt;0,VLOOKUP(Table1[[#This Row],[Codigo_servico]],Preencher_Orcamento!$B:$D,3,FALSE)*Table1[[#This Row],[Qtde_insumo]],"")</f>
        <v>0</v>
      </c>
      <c r="M1756" s="16">
        <f>IF(Table1[[#This Row],[Ordem_insumos]]&lt;&gt;0,VLOOKUP(Table1[[#This Row],[Codigo_servico]],Preencher_Orcamento!$B:$D,3,FALSE)*Table1[[#This Row],[Subtotal_insumo]],"")</f>
        <v>0</v>
      </c>
    </row>
    <row r="1757" spans="1:13" x14ac:dyDescent="0.25">
      <c r="A1757" s="6">
        <v>68010</v>
      </c>
      <c r="B1757" s="126">
        <v>3</v>
      </c>
      <c r="C1757" s="133"/>
      <c r="D1757" s="134">
        <v>2013</v>
      </c>
      <c r="E1757" s="7" t="s">
        <v>2184</v>
      </c>
      <c r="F1757" s="8" t="s">
        <v>2140</v>
      </c>
      <c r="G1757" s="18">
        <f>IFERROR(VLOOKUP(Table1[[#This Row],[Codigo_insumo]],BD_Insumos!$B:$E,4),"")</f>
        <v>15.756939025755017</v>
      </c>
      <c r="H1757" s="140">
        <v>0.05</v>
      </c>
      <c r="I1757" s="9"/>
      <c r="J1757" s="23">
        <f t="shared" si="27"/>
        <v>0.78784695128775084</v>
      </c>
      <c r="K1757" s="22" t="str">
        <f>IF(I1757&lt;&gt;"",SUMIF(Table1[Codigo_servico],A1757,Table1[Subtotal_insumo]),"")</f>
        <v/>
      </c>
      <c r="L1757" s="18">
        <f>IF(Table1[[#This Row],[Ordem_insumos]]&lt;&gt;0,VLOOKUP(Table1[[#This Row],[Codigo_servico]],Preencher_Orcamento!$B:$D,3,FALSE)*Table1[[#This Row],[Qtde_insumo]],"")</f>
        <v>0</v>
      </c>
      <c r="M1757" s="18">
        <f>IF(Table1[[#This Row],[Ordem_insumos]]&lt;&gt;0,VLOOKUP(Table1[[#This Row],[Codigo_servico]],Preencher_Orcamento!$B:$D,3,FALSE)*Table1[[#This Row],[Subtotal_insumo]],"")</f>
        <v>0</v>
      </c>
    </row>
    <row r="1758" spans="1:13" ht="26.25" x14ac:dyDescent="0.25">
      <c r="A1758" s="6">
        <v>68010</v>
      </c>
      <c r="B1758" s="126">
        <v>4</v>
      </c>
      <c r="C1758" s="133"/>
      <c r="D1758" s="134">
        <v>19045</v>
      </c>
      <c r="E1758" s="7" t="s">
        <v>415</v>
      </c>
      <c r="F1758" s="8" t="s">
        <v>5</v>
      </c>
      <c r="G1758" s="18">
        <f>IFERROR(VLOOKUP(Table1[[#This Row],[Codigo_insumo]],BD_Insumos!$B:$E,4),"")</f>
        <v>1.8092999999999999</v>
      </c>
      <c r="H1758" s="140">
        <v>1.05</v>
      </c>
      <c r="I1758" s="9"/>
      <c r="J1758" s="23">
        <f t="shared" si="27"/>
        <v>1.8997649999999999</v>
      </c>
      <c r="K1758" s="22" t="str">
        <f>IF(I1758&lt;&gt;"",SUMIF(Table1[Codigo_servico],A1758,Table1[Subtotal_insumo]),"")</f>
        <v/>
      </c>
      <c r="L1758" s="18">
        <f>IF(Table1[[#This Row],[Ordem_insumos]]&lt;&gt;0,VLOOKUP(Table1[[#This Row],[Codigo_servico]],Preencher_Orcamento!$B:$D,3,FALSE)*Table1[[#This Row],[Qtde_insumo]],"")</f>
        <v>0</v>
      </c>
      <c r="M1758" s="18">
        <f>IF(Table1[[#This Row],[Ordem_insumos]]&lt;&gt;0,VLOOKUP(Table1[[#This Row],[Codigo_servico]],Preencher_Orcamento!$B:$D,3,FALSE)*Table1[[#This Row],[Subtotal_insumo]],"")</f>
        <v>0</v>
      </c>
    </row>
    <row r="1759" spans="1:13" x14ac:dyDescent="0.25">
      <c r="A1759" s="3">
        <v>68012</v>
      </c>
      <c r="B1759" s="125">
        <v>0</v>
      </c>
      <c r="C1759" s="131" t="s">
        <v>2749</v>
      </c>
      <c r="D1759" s="132"/>
      <c r="E1759" s="4"/>
      <c r="F1759" s="4"/>
      <c r="G1759" s="17" t="str">
        <f>IFERROR(VLOOKUP(Table1[[#This Row],[Codigo_insumo]],BD_Insumos!$B:$E,4),"")</f>
        <v/>
      </c>
      <c r="H1759" s="139"/>
      <c r="I1759" s="5" t="s">
        <v>5</v>
      </c>
      <c r="J1759" s="20" t="str">
        <f t="shared" si="27"/>
        <v/>
      </c>
      <c r="K1759" s="21">
        <f>IF(I1759&lt;&gt;"",SUMIF(Table1[Codigo_servico],A1759,Table1[Subtotal_insumo]),"")</f>
        <v>8.788171635444856</v>
      </c>
      <c r="L1759" s="17" t="str">
        <f>IF(Table1[[#This Row],[Ordem_insumos]]&lt;&gt;0,VLOOKUP(Table1[[#This Row],[Codigo_servico]],Preencher_Orcamento!$B:$D,3,FALSE)*Table1[[#This Row],[Qtde_insumo]],"")</f>
        <v/>
      </c>
      <c r="M1759" s="17" t="str">
        <f>IF(Table1[[#This Row],[Ordem_insumos]]&lt;&gt;0,VLOOKUP(Table1[[#This Row],[Codigo_servico]],Preencher_Orcamento!$B:$D,3,FALSE)*Table1[[#This Row],[Subtotal_insumo]],"")</f>
        <v/>
      </c>
    </row>
    <row r="1760" spans="1:13" ht="26.25" x14ac:dyDescent="0.25">
      <c r="A1760" s="6">
        <v>68012</v>
      </c>
      <c r="B1760" s="126">
        <v>1</v>
      </c>
      <c r="C1760" s="133"/>
      <c r="D1760" s="134">
        <v>15520</v>
      </c>
      <c r="E1760" s="7" t="s">
        <v>328</v>
      </c>
      <c r="F1760" s="8" t="s">
        <v>5</v>
      </c>
      <c r="G1760" s="16">
        <f>IFERROR(VLOOKUP(Table1[[#This Row],[Codigo_insumo]],BD_Insumos!$B:$E,4),"")</f>
        <v>4.1840999999999999</v>
      </c>
      <c r="H1760" s="140">
        <v>1.05</v>
      </c>
      <c r="I1760" s="9"/>
      <c r="J1760" s="22">
        <f t="shared" si="27"/>
        <v>4.3933049999999998</v>
      </c>
      <c r="K1760" s="22" t="str">
        <f>IF(I1760&lt;&gt;"",SUMIF(Table1[Codigo_servico],A1760,Table1[Subtotal_insumo]),"")</f>
        <v/>
      </c>
      <c r="L1760" s="16">
        <f>IF(Table1[[#This Row],[Ordem_insumos]]&lt;&gt;0,VLOOKUP(Table1[[#This Row],[Codigo_servico]],Preencher_Orcamento!$B:$D,3,FALSE)*Table1[[#This Row],[Qtde_insumo]],"")</f>
        <v>0</v>
      </c>
      <c r="M1760" s="16">
        <f>IF(Table1[[#This Row],[Ordem_insumos]]&lt;&gt;0,VLOOKUP(Table1[[#This Row],[Codigo_servico]],Preencher_Orcamento!$B:$D,3,FALSE)*Table1[[#This Row],[Subtotal_insumo]],"")</f>
        <v>0</v>
      </c>
    </row>
    <row r="1761" spans="1:13" x14ac:dyDescent="0.25">
      <c r="A1761" s="6">
        <v>68012</v>
      </c>
      <c r="B1761" s="126">
        <v>2</v>
      </c>
      <c r="C1761" s="133"/>
      <c r="D1761" s="134">
        <v>17515</v>
      </c>
      <c r="E1761" s="7" t="s">
        <v>383</v>
      </c>
      <c r="F1761" s="8" t="s">
        <v>197</v>
      </c>
      <c r="G1761" s="16">
        <f>IFERROR(VLOOKUP(Table1[[#This Row],[Codigo_insumo]],BD_Insumos!$B:$E,4),"")</f>
        <v>5.5275999999999996</v>
      </c>
      <c r="H1761" s="140">
        <v>0.01</v>
      </c>
      <c r="I1761" s="9"/>
      <c r="J1761" s="22">
        <f t="shared" si="27"/>
        <v>5.5275999999999999E-2</v>
      </c>
      <c r="K1761" s="22" t="str">
        <f>IF(I1761&lt;&gt;"",SUMIF(Table1[Codigo_servico],A1761,Table1[Subtotal_insumo]),"")</f>
        <v/>
      </c>
      <c r="L1761" s="16">
        <f>IF(Table1[[#This Row],[Ordem_insumos]]&lt;&gt;0,VLOOKUP(Table1[[#This Row],[Codigo_servico]],Preencher_Orcamento!$B:$D,3,FALSE)*Table1[[#This Row],[Qtde_insumo]],"")</f>
        <v>0</v>
      </c>
      <c r="M1761" s="16">
        <f>IF(Table1[[#This Row],[Ordem_insumos]]&lt;&gt;0,VLOOKUP(Table1[[#This Row],[Codigo_servico]],Preencher_Orcamento!$B:$D,3,FALSE)*Table1[[#This Row],[Subtotal_insumo]],"")</f>
        <v>0</v>
      </c>
    </row>
    <row r="1762" spans="1:13" x14ac:dyDescent="0.25">
      <c r="A1762" s="6">
        <v>68012</v>
      </c>
      <c r="B1762" s="126">
        <v>3</v>
      </c>
      <c r="C1762" s="133"/>
      <c r="D1762" s="134">
        <v>2013</v>
      </c>
      <c r="E1762" s="7" t="s">
        <v>2184</v>
      </c>
      <c r="F1762" s="8" t="s">
        <v>2140</v>
      </c>
      <c r="G1762" s="18">
        <f>IFERROR(VLOOKUP(Table1[[#This Row],[Codigo_insumo]],BD_Insumos!$B:$E,4),"")</f>
        <v>15.756939025755017</v>
      </c>
      <c r="H1762" s="140">
        <v>0.15</v>
      </c>
      <c r="I1762" s="9"/>
      <c r="J1762" s="23">
        <f t="shared" si="27"/>
        <v>2.3635408538632525</v>
      </c>
      <c r="K1762" s="22" t="str">
        <f>IF(I1762&lt;&gt;"",SUMIF(Table1[Codigo_servico],A1762,Table1[Subtotal_insumo]),"")</f>
        <v/>
      </c>
      <c r="L1762" s="18">
        <f>IF(Table1[[#This Row],[Ordem_insumos]]&lt;&gt;0,VLOOKUP(Table1[[#This Row],[Codigo_servico]],Preencher_Orcamento!$B:$D,3,FALSE)*Table1[[#This Row],[Qtde_insumo]],"")</f>
        <v>0</v>
      </c>
      <c r="M1762" s="18">
        <f>IF(Table1[[#This Row],[Ordem_insumos]]&lt;&gt;0,VLOOKUP(Table1[[#This Row],[Codigo_servico]],Preencher_Orcamento!$B:$D,3,FALSE)*Table1[[#This Row],[Subtotal_insumo]],"")</f>
        <v>0</v>
      </c>
    </row>
    <row r="1763" spans="1:13" x14ac:dyDescent="0.25">
      <c r="A1763" s="6">
        <v>68012</v>
      </c>
      <c r="B1763" s="126">
        <v>4</v>
      </c>
      <c r="C1763" s="133"/>
      <c r="D1763" s="134">
        <v>2014</v>
      </c>
      <c r="E1763" s="7" t="s">
        <v>2185</v>
      </c>
      <c r="F1763" s="8" t="s">
        <v>2140</v>
      </c>
      <c r="G1763" s="18">
        <f>IFERROR(VLOOKUP(Table1[[#This Row],[Codigo_insumo]],BD_Insumos!$B:$E,4),"")</f>
        <v>13.173665210544026</v>
      </c>
      <c r="H1763" s="140">
        <v>0.15</v>
      </c>
      <c r="I1763" s="9"/>
      <c r="J1763" s="23">
        <f t="shared" si="27"/>
        <v>1.9760497815816038</v>
      </c>
      <c r="K1763" s="22" t="str">
        <f>IF(I1763&lt;&gt;"",SUMIF(Table1[Codigo_servico],A1763,Table1[Subtotal_insumo]),"")</f>
        <v/>
      </c>
      <c r="L1763" s="18">
        <f>IF(Table1[[#This Row],[Ordem_insumos]]&lt;&gt;0,VLOOKUP(Table1[[#This Row],[Codigo_servico]],Preencher_Orcamento!$B:$D,3,FALSE)*Table1[[#This Row],[Qtde_insumo]],"")</f>
        <v>0</v>
      </c>
      <c r="M1763" s="18">
        <f>IF(Table1[[#This Row],[Ordem_insumos]]&lt;&gt;0,VLOOKUP(Table1[[#This Row],[Codigo_servico]],Preencher_Orcamento!$B:$D,3,FALSE)*Table1[[#This Row],[Subtotal_insumo]],"")</f>
        <v>0</v>
      </c>
    </row>
    <row r="1764" spans="1:13" x14ac:dyDescent="0.25">
      <c r="A1764" s="3">
        <v>68016</v>
      </c>
      <c r="B1764" s="125">
        <v>0</v>
      </c>
      <c r="C1764" s="131" t="s">
        <v>2750</v>
      </c>
      <c r="D1764" s="132"/>
      <c r="E1764" s="4"/>
      <c r="F1764" s="4"/>
      <c r="G1764" s="17" t="str">
        <f>IFERROR(VLOOKUP(Table1[[#This Row],[Codigo_insumo]],BD_Insumos!$B:$E,4),"")</f>
        <v/>
      </c>
      <c r="H1764" s="139"/>
      <c r="I1764" s="5" t="s">
        <v>5</v>
      </c>
      <c r="J1764" s="20" t="str">
        <f t="shared" si="27"/>
        <v/>
      </c>
      <c r="K1764" s="21">
        <f>IF(I1764&lt;&gt;"",SUMIF(Table1[Codigo_servico],A1764,Table1[Subtotal_insumo]),"")</f>
        <v>19.873528694519617</v>
      </c>
      <c r="L1764" s="17" t="str">
        <f>IF(Table1[[#This Row],[Ordem_insumos]]&lt;&gt;0,VLOOKUP(Table1[[#This Row],[Codigo_servico]],Preencher_Orcamento!$B:$D,3,FALSE)*Table1[[#This Row],[Qtde_insumo]],"")</f>
        <v/>
      </c>
      <c r="M1764" s="17" t="str">
        <f>IF(Table1[[#This Row],[Ordem_insumos]]&lt;&gt;0,VLOOKUP(Table1[[#This Row],[Codigo_servico]],Preencher_Orcamento!$B:$D,3,FALSE)*Table1[[#This Row],[Subtotal_insumo]],"")</f>
        <v/>
      </c>
    </row>
    <row r="1765" spans="1:13" x14ac:dyDescent="0.25">
      <c r="A1765" s="6">
        <v>68016</v>
      </c>
      <c r="B1765" s="126">
        <v>1</v>
      </c>
      <c r="C1765" s="133"/>
      <c r="D1765" s="134">
        <v>2013</v>
      </c>
      <c r="E1765" s="7" t="s">
        <v>2184</v>
      </c>
      <c r="F1765" s="8" t="s">
        <v>2140</v>
      </c>
      <c r="G1765" s="16">
        <f>IFERROR(VLOOKUP(Table1[[#This Row],[Codigo_insumo]],BD_Insumos!$B:$E,4),"")</f>
        <v>15.756939025755017</v>
      </c>
      <c r="H1765" s="140">
        <v>0.4</v>
      </c>
      <c r="I1765" s="9"/>
      <c r="J1765" s="22">
        <f t="shared" si="27"/>
        <v>6.3027756103020067</v>
      </c>
      <c r="K1765" s="22" t="str">
        <f>IF(I1765&lt;&gt;"",SUMIF(Table1[Codigo_servico],A1765,Table1[Subtotal_insumo]),"")</f>
        <v/>
      </c>
      <c r="L1765" s="16">
        <f>IF(Table1[[#This Row],[Ordem_insumos]]&lt;&gt;0,VLOOKUP(Table1[[#This Row],[Codigo_servico]],Preencher_Orcamento!$B:$D,3,FALSE)*Table1[[#This Row],[Qtde_insumo]],"")</f>
        <v>0</v>
      </c>
      <c r="M1765" s="16">
        <f>IF(Table1[[#This Row],[Ordem_insumos]]&lt;&gt;0,VLOOKUP(Table1[[#This Row],[Codigo_servico]],Preencher_Orcamento!$B:$D,3,FALSE)*Table1[[#This Row],[Subtotal_insumo]],"")</f>
        <v>0</v>
      </c>
    </row>
    <row r="1766" spans="1:13" ht="26.25" x14ac:dyDescent="0.25">
      <c r="A1766" s="6">
        <v>68016</v>
      </c>
      <c r="B1766" s="126">
        <v>2</v>
      </c>
      <c r="C1766" s="133"/>
      <c r="D1766" s="134">
        <v>15515</v>
      </c>
      <c r="E1766" s="7" t="s">
        <v>326</v>
      </c>
      <c r="F1766" s="8" t="s">
        <v>5</v>
      </c>
      <c r="G1766" s="16">
        <f>IFERROR(VLOOKUP(Table1[[#This Row],[Codigo_insumo]],BD_Insumos!$B:$E,4),"")</f>
        <v>7.8007</v>
      </c>
      <c r="H1766" s="140">
        <v>1.05</v>
      </c>
      <c r="I1766" s="9"/>
      <c r="J1766" s="22">
        <f t="shared" si="27"/>
        <v>8.1907350000000001</v>
      </c>
      <c r="K1766" s="22" t="str">
        <f>IF(I1766&lt;&gt;"",SUMIF(Table1[Codigo_servico],A1766,Table1[Subtotal_insumo]),"")</f>
        <v/>
      </c>
      <c r="L1766" s="16">
        <f>IF(Table1[[#This Row],[Ordem_insumos]]&lt;&gt;0,VLOOKUP(Table1[[#This Row],[Codigo_servico]],Preencher_Orcamento!$B:$D,3,FALSE)*Table1[[#This Row],[Qtde_insumo]],"")</f>
        <v>0</v>
      </c>
      <c r="M1766" s="16">
        <f>IF(Table1[[#This Row],[Ordem_insumos]]&lt;&gt;0,VLOOKUP(Table1[[#This Row],[Codigo_servico]],Preencher_Orcamento!$B:$D,3,FALSE)*Table1[[#This Row],[Subtotal_insumo]],"")</f>
        <v>0</v>
      </c>
    </row>
    <row r="1767" spans="1:13" x14ac:dyDescent="0.25">
      <c r="A1767" s="6">
        <v>68016</v>
      </c>
      <c r="B1767" s="126">
        <v>3</v>
      </c>
      <c r="C1767" s="133"/>
      <c r="D1767" s="134">
        <v>2014</v>
      </c>
      <c r="E1767" s="7" t="s">
        <v>2185</v>
      </c>
      <c r="F1767" s="8" t="s">
        <v>2140</v>
      </c>
      <c r="G1767" s="18">
        <f>IFERROR(VLOOKUP(Table1[[#This Row],[Codigo_insumo]],BD_Insumos!$B:$E,4),"")</f>
        <v>13.173665210544026</v>
      </c>
      <c r="H1767" s="140">
        <v>0.4</v>
      </c>
      <c r="I1767" s="9"/>
      <c r="J1767" s="23">
        <f t="shared" si="27"/>
        <v>5.2694660842176111</v>
      </c>
      <c r="K1767" s="22" t="str">
        <f>IF(I1767&lt;&gt;"",SUMIF(Table1[Codigo_servico],A1767,Table1[Subtotal_insumo]),"")</f>
        <v/>
      </c>
      <c r="L1767" s="18">
        <f>IF(Table1[[#This Row],[Ordem_insumos]]&lt;&gt;0,VLOOKUP(Table1[[#This Row],[Codigo_servico]],Preencher_Orcamento!$B:$D,3,FALSE)*Table1[[#This Row],[Qtde_insumo]],"")</f>
        <v>0</v>
      </c>
      <c r="M1767" s="18">
        <f>IF(Table1[[#This Row],[Ordem_insumos]]&lt;&gt;0,VLOOKUP(Table1[[#This Row],[Codigo_servico]],Preencher_Orcamento!$B:$D,3,FALSE)*Table1[[#This Row],[Subtotal_insumo]],"")</f>
        <v>0</v>
      </c>
    </row>
    <row r="1768" spans="1:13" x14ac:dyDescent="0.25">
      <c r="A1768" s="6">
        <v>68016</v>
      </c>
      <c r="B1768" s="126">
        <v>4</v>
      </c>
      <c r="C1768" s="133"/>
      <c r="D1768" s="134">
        <v>17515</v>
      </c>
      <c r="E1768" s="7" t="s">
        <v>383</v>
      </c>
      <c r="F1768" s="8" t="s">
        <v>197</v>
      </c>
      <c r="G1768" s="18">
        <f>IFERROR(VLOOKUP(Table1[[#This Row],[Codigo_insumo]],BD_Insumos!$B:$E,4),"")</f>
        <v>5.5275999999999996</v>
      </c>
      <c r="H1768" s="140">
        <v>0.02</v>
      </c>
      <c r="I1768" s="9"/>
      <c r="J1768" s="23">
        <f t="shared" si="27"/>
        <v>0.110552</v>
      </c>
      <c r="K1768" s="22" t="str">
        <f>IF(I1768&lt;&gt;"",SUMIF(Table1[Codigo_servico],A1768,Table1[Subtotal_insumo]),"")</f>
        <v/>
      </c>
      <c r="L1768" s="18">
        <f>IF(Table1[[#This Row],[Ordem_insumos]]&lt;&gt;0,VLOOKUP(Table1[[#This Row],[Codigo_servico]],Preencher_Orcamento!$B:$D,3,FALSE)*Table1[[#This Row],[Qtde_insumo]],"")</f>
        <v>0</v>
      </c>
      <c r="M1768" s="18">
        <f>IF(Table1[[#This Row],[Ordem_insumos]]&lt;&gt;0,VLOOKUP(Table1[[#This Row],[Codigo_servico]],Preencher_Orcamento!$B:$D,3,FALSE)*Table1[[#This Row],[Subtotal_insumo]],"")</f>
        <v>0</v>
      </c>
    </row>
    <row r="1769" spans="1:13" x14ac:dyDescent="0.25">
      <c r="A1769" s="3">
        <v>68047</v>
      </c>
      <c r="B1769" s="125">
        <v>0</v>
      </c>
      <c r="C1769" s="131" t="s">
        <v>2751</v>
      </c>
      <c r="D1769" s="132"/>
      <c r="E1769" s="4"/>
      <c r="F1769" s="4"/>
      <c r="G1769" s="17" t="str">
        <f>IFERROR(VLOOKUP(Table1[[#This Row],[Codigo_insumo]],BD_Insumos!$B:$E,4),"")</f>
        <v/>
      </c>
      <c r="H1769" s="139"/>
      <c r="I1769" s="5" t="s">
        <v>457</v>
      </c>
      <c r="J1769" s="20" t="str">
        <f t="shared" si="27"/>
        <v/>
      </c>
      <c r="K1769" s="21">
        <f>IF(I1769&lt;&gt;"",SUMIF(Table1[Codigo_servico],A1769,Table1[Subtotal_insumo]),"")</f>
        <v>4.4011835217414319</v>
      </c>
      <c r="L1769" s="17" t="str">
        <f>IF(Table1[[#This Row],[Ordem_insumos]]&lt;&gt;0,VLOOKUP(Table1[[#This Row],[Codigo_servico]],Preencher_Orcamento!$B:$D,3,FALSE)*Table1[[#This Row],[Qtde_insumo]],"")</f>
        <v/>
      </c>
      <c r="M1769" s="17" t="str">
        <f>IF(Table1[[#This Row],[Ordem_insumos]]&lt;&gt;0,VLOOKUP(Table1[[#This Row],[Codigo_servico]],Preencher_Orcamento!$B:$D,3,FALSE)*Table1[[#This Row],[Subtotal_insumo]],"")</f>
        <v/>
      </c>
    </row>
    <row r="1770" spans="1:13" ht="26.25" x14ac:dyDescent="0.25">
      <c r="A1770" s="6">
        <v>68047</v>
      </c>
      <c r="B1770" s="126">
        <v>1</v>
      </c>
      <c r="C1770" s="133"/>
      <c r="D1770" s="134">
        <v>17046</v>
      </c>
      <c r="E1770" s="7" t="s">
        <v>379</v>
      </c>
      <c r="F1770" s="8" t="s">
        <v>457</v>
      </c>
      <c r="G1770" s="16">
        <f>IFERROR(VLOOKUP(Table1[[#This Row],[Codigo_insumo]],BD_Insumos!$B:$E,4),"")</f>
        <v>1.3055000000000001</v>
      </c>
      <c r="H1770" s="140">
        <v>1</v>
      </c>
      <c r="I1770" s="9"/>
      <c r="J1770" s="22">
        <f t="shared" si="27"/>
        <v>1.3055000000000001</v>
      </c>
      <c r="K1770" s="22" t="str">
        <f>IF(I1770&lt;&gt;"",SUMIF(Table1[Codigo_servico],A1770,Table1[Subtotal_insumo]),"")</f>
        <v/>
      </c>
      <c r="L1770" s="16">
        <f>IF(Table1[[#This Row],[Ordem_insumos]]&lt;&gt;0,VLOOKUP(Table1[[#This Row],[Codigo_servico]],Preencher_Orcamento!$B:$D,3,FALSE)*Table1[[#This Row],[Qtde_insumo]],"")</f>
        <v>0</v>
      </c>
      <c r="M1770" s="16">
        <f>IF(Table1[[#This Row],[Ordem_insumos]]&lt;&gt;0,VLOOKUP(Table1[[#This Row],[Codigo_servico]],Preencher_Orcamento!$B:$D,3,FALSE)*Table1[[#This Row],[Subtotal_insumo]],"")</f>
        <v>0</v>
      </c>
    </row>
    <row r="1771" spans="1:13" x14ac:dyDescent="0.25">
      <c r="A1771" s="6">
        <v>68047</v>
      </c>
      <c r="B1771" s="126">
        <v>2</v>
      </c>
      <c r="C1771" s="133"/>
      <c r="D1771" s="134">
        <v>2224</v>
      </c>
      <c r="E1771" s="7" t="s">
        <v>2241</v>
      </c>
      <c r="F1771" s="8" t="s">
        <v>2140</v>
      </c>
      <c r="G1771" s="16">
        <f>IFERROR(VLOOKUP(Table1[[#This Row],[Codigo_insumo]],BD_Insumos!$B:$E,4),"")</f>
        <v>17.481957498567066</v>
      </c>
      <c r="H1771" s="140">
        <v>0.1</v>
      </c>
      <c r="I1771" s="9"/>
      <c r="J1771" s="22">
        <f t="shared" si="27"/>
        <v>1.7481957498567067</v>
      </c>
      <c r="K1771" s="22" t="str">
        <f>IF(I1771&lt;&gt;"",SUMIF(Table1[Codigo_servico],A1771,Table1[Subtotal_insumo]),"")</f>
        <v/>
      </c>
      <c r="L1771" s="16">
        <f>IF(Table1[[#This Row],[Ordem_insumos]]&lt;&gt;0,VLOOKUP(Table1[[#This Row],[Codigo_servico]],Preencher_Orcamento!$B:$D,3,FALSE)*Table1[[#This Row],[Qtde_insumo]],"")</f>
        <v>0</v>
      </c>
      <c r="M1771" s="16">
        <f>IF(Table1[[#This Row],[Ordem_insumos]]&lt;&gt;0,VLOOKUP(Table1[[#This Row],[Codigo_servico]],Preencher_Orcamento!$B:$D,3,FALSE)*Table1[[#This Row],[Subtotal_insumo]],"")</f>
        <v>0</v>
      </c>
    </row>
    <row r="1772" spans="1:13" x14ac:dyDescent="0.25">
      <c r="A1772" s="6">
        <v>68047</v>
      </c>
      <c r="B1772" s="126">
        <v>3</v>
      </c>
      <c r="C1772" s="133"/>
      <c r="D1772" s="134">
        <v>2099</v>
      </c>
      <c r="E1772" s="7" t="s">
        <v>2205</v>
      </c>
      <c r="F1772" s="8" t="s">
        <v>2140</v>
      </c>
      <c r="G1772" s="18">
        <f>IFERROR(VLOOKUP(Table1[[#This Row],[Codigo_insumo]],BD_Insumos!$B:$E,4),"")</f>
        <v>12.627877718847255</v>
      </c>
      <c r="H1772" s="140">
        <v>0.1</v>
      </c>
      <c r="I1772" s="9"/>
      <c r="J1772" s="23">
        <f t="shared" si="27"/>
        <v>1.2627877718847256</v>
      </c>
      <c r="K1772" s="22" t="str">
        <f>IF(I1772&lt;&gt;"",SUMIF(Table1[Codigo_servico],A1772,Table1[Subtotal_insumo]),"")</f>
        <v/>
      </c>
      <c r="L1772" s="18">
        <f>IF(Table1[[#This Row],[Ordem_insumos]]&lt;&gt;0,VLOOKUP(Table1[[#This Row],[Codigo_servico]],Preencher_Orcamento!$B:$D,3,FALSE)*Table1[[#This Row],[Qtde_insumo]],"")</f>
        <v>0</v>
      </c>
      <c r="M1772" s="18">
        <f>IF(Table1[[#This Row],[Ordem_insumos]]&lt;&gt;0,VLOOKUP(Table1[[#This Row],[Codigo_servico]],Preencher_Orcamento!$B:$D,3,FALSE)*Table1[[#This Row],[Subtotal_insumo]],"")</f>
        <v>0</v>
      </c>
    </row>
    <row r="1773" spans="1:13" ht="26.25" x14ac:dyDescent="0.25">
      <c r="A1773" s="6">
        <v>68047</v>
      </c>
      <c r="B1773" s="126">
        <v>4</v>
      </c>
      <c r="C1773" s="133"/>
      <c r="D1773" s="134">
        <v>17010</v>
      </c>
      <c r="E1773" s="7" t="s">
        <v>371</v>
      </c>
      <c r="F1773" s="8" t="s">
        <v>457</v>
      </c>
      <c r="G1773" s="18">
        <f>IFERROR(VLOOKUP(Table1[[#This Row],[Codigo_insumo]],BD_Insumos!$B:$E,4),"")</f>
        <v>8.4699999999999998E-2</v>
      </c>
      <c r="H1773" s="140">
        <v>1</v>
      </c>
      <c r="I1773" s="9"/>
      <c r="J1773" s="23">
        <f t="shared" si="27"/>
        <v>8.4699999999999998E-2</v>
      </c>
      <c r="K1773" s="22" t="str">
        <f>IF(I1773&lt;&gt;"",SUMIF(Table1[Codigo_servico],A1773,Table1[Subtotal_insumo]),"")</f>
        <v/>
      </c>
      <c r="L1773" s="18">
        <f>IF(Table1[[#This Row],[Ordem_insumos]]&lt;&gt;0,VLOOKUP(Table1[[#This Row],[Codigo_servico]],Preencher_Orcamento!$B:$D,3,FALSE)*Table1[[#This Row],[Qtde_insumo]],"")</f>
        <v>0</v>
      </c>
      <c r="M1773" s="18">
        <f>IF(Table1[[#This Row],[Ordem_insumos]]&lt;&gt;0,VLOOKUP(Table1[[#This Row],[Codigo_servico]],Preencher_Orcamento!$B:$D,3,FALSE)*Table1[[#This Row],[Subtotal_insumo]],"")</f>
        <v>0</v>
      </c>
    </row>
    <row r="1774" spans="1:13" x14ac:dyDescent="0.25">
      <c r="A1774" s="3">
        <v>68049</v>
      </c>
      <c r="B1774" s="125">
        <v>0</v>
      </c>
      <c r="C1774" s="131" t="s">
        <v>2752</v>
      </c>
      <c r="D1774" s="132"/>
      <c r="E1774" s="4"/>
      <c r="F1774" s="4"/>
      <c r="G1774" s="17" t="str">
        <f>IFERROR(VLOOKUP(Table1[[#This Row],[Codigo_insumo]],BD_Insumos!$B:$E,4),"")</f>
        <v/>
      </c>
      <c r="H1774" s="139"/>
      <c r="I1774" s="5" t="s">
        <v>457</v>
      </c>
      <c r="J1774" s="20" t="str">
        <f t="shared" si="27"/>
        <v/>
      </c>
      <c r="K1774" s="21">
        <f>IF(I1774&lt;&gt;"",SUMIF(Table1[Codigo_servico],A1774,Table1[Subtotal_insumo]),"")</f>
        <v>4.5653835217414329</v>
      </c>
      <c r="L1774" s="17" t="str">
        <f>IF(Table1[[#This Row],[Ordem_insumos]]&lt;&gt;0,VLOOKUP(Table1[[#This Row],[Codigo_servico]],Preencher_Orcamento!$B:$D,3,FALSE)*Table1[[#This Row],[Qtde_insumo]],"")</f>
        <v/>
      </c>
      <c r="M1774" s="17" t="str">
        <f>IF(Table1[[#This Row],[Ordem_insumos]]&lt;&gt;0,VLOOKUP(Table1[[#This Row],[Codigo_servico]],Preencher_Orcamento!$B:$D,3,FALSE)*Table1[[#This Row],[Subtotal_insumo]],"")</f>
        <v/>
      </c>
    </row>
    <row r="1775" spans="1:13" ht="26.25" x14ac:dyDescent="0.25">
      <c r="A1775" s="6">
        <v>68049</v>
      </c>
      <c r="B1775" s="126">
        <v>1</v>
      </c>
      <c r="C1775" s="133"/>
      <c r="D1775" s="134">
        <v>17010</v>
      </c>
      <c r="E1775" s="7" t="s">
        <v>371</v>
      </c>
      <c r="F1775" s="8" t="s">
        <v>457</v>
      </c>
      <c r="G1775" s="16">
        <f>IFERROR(VLOOKUP(Table1[[#This Row],[Codigo_insumo]],BD_Insumos!$B:$E,4),"")</f>
        <v>8.4699999999999998E-2</v>
      </c>
      <c r="H1775" s="140">
        <v>1</v>
      </c>
      <c r="I1775" s="9"/>
      <c r="J1775" s="22">
        <f t="shared" si="27"/>
        <v>8.4699999999999998E-2</v>
      </c>
      <c r="K1775" s="22" t="str">
        <f>IF(I1775&lt;&gt;"",SUMIF(Table1[Codigo_servico],A1775,Table1[Subtotal_insumo]),"")</f>
        <v/>
      </c>
      <c r="L1775" s="16">
        <f>IF(Table1[[#This Row],[Ordem_insumos]]&lt;&gt;0,VLOOKUP(Table1[[#This Row],[Codigo_servico]],Preencher_Orcamento!$B:$D,3,FALSE)*Table1[[#This Row],[Qtde_insumo]],"")</f>
        <v>0</v>
      </c>
      <c r="M1775" s="16">
        <f>IF(Table1[[#This Row],[Ordem_insumos]]&lt;&gt;0,VLOOKUP(Table1[[#This Row],[Codigo_servico]],Preencher_Orcamento!$B:$D,3,FALSE)*Table1[[#This Row],[Subtotal_insumo]],"")</f>
        <v>0</v>
      </c>
    </row>
    <row r="1776" spans="1:13" x14ac:dyDescent="0.25">
      <c r="A1776" s="6">
        <v>68049</v>
      </c>
      <c r="B1776" s="126">
        <v>2</v>
      </c>
      <c r="C1776" s="133"/>
      <c r="D1776" s="134">
        <v>2224</v>
      </c>
      <c r="E1776" s="7" t="s">
        <v>2241</v>
      </c>
      <c r="F1776" s="8" t="s">
        <v>2140</v>
      </c>
      <c r="G1776" s="16">
        <f>IFERROR(VLOOKUP(Table1[[#This Row],[Codigo_insumo]],BD_Insumos!$B:$E,4),"")</f>
        <v>17.481957498567066</v>
      </c>
      <c r="H1776" s="140">
        <v>0.1</v>
      </c>
      <c r="I1776" s="9"/>
      <c r="J1776" s="22">
        <f t="shared" si="27"/>
        <v>1.7481957498567067</v>
      </c>
      <c r="K1776" s="22" t="str">
        <f>IF(I1776&lt;&gt;"",SUMIF(Table1[Codigo_servico],A1776,Table1[Subtotal_insumo]),"")</f>
        <v/>
      </c>
      <c r="L1776" s="16">
        <f>IF(Table1[[#This Row],[Ordem_insumos]]&lt;&gt;0,VLOOKUP(Table1[[#This Row],[Codigo_servico]],Preencher_Orcamento!$B:$D,3,FALSE)*Table1[[#This Row],[Qtde_insumo]],"")</f>
        <v>0</v>
      </c>
      <c r="M1776" s="16">
        <f>IF(Table1[[#This Row],[Ordem_insumos]]&lt;&gt;0,VLOOKUP(Table1[[#This Row],[Codigo_servico]],Preencher_Orcamento!$B:$D,3,FALSE)*Table1[[#This Row],[Subtotal_insumo]],"")</f>
        <v>0</v>
      </c>
    </row>
    <row r="1777" spans="1:13" x14ac:dyDescent="0.25">
      <c r="A1777" s="6">
        <v>68049</v>
      </c>
      <c r="B1777" s="126">
        <v>3</v>
      </c>
      <c r="C1777" s="133"/>
      <c r="D1777" s="134">
        <v>2099</v>
      </c>
      <c r="E1777" s="7" t="s">
        <v>2205</v>
      </c>
      <c r="F1777" s="8" t="s">
        <v>2140</v>
      </c>
      <c r="G1777" s="18">
        <f>IFERROR(VLOOKUP(Table1[[#This Row],[Codigo_insumo]],BD_Insumos!$B:$E,4),"")</f>
        <v>12.627877718847255</v>
      </c>
      <c r="H1777" s="140">
        <v>0.1</v>
      </c>
      <c r="I1777" s="9"/>
      <c r="J1777" s="23">
        <f t="shared" si="27"/>
        <v>1.2627877718847256</v>
      </c>
      <c r="K1777" s="22" t="str">
        <f>IF(I1777&lt;&gt;"",SUMIF(Table1[Codigo_servico],A1777,Table1[Subtotal_insumo]),"")</f>
        <v/>
      </c>
      <c r="L1777" s="18">
        <f>IF(Table1[[#This Row],[Ordem_insumos]]&lt;&gt;0,VLOOKUP(Table1[[#This Row],[Codigo_servico]],Preencher_Orcamento!$B:$D,3,FALSE)*Table1[[#This Row],[Qtde_insumo]],"")</f>
        <v>0</v>
      </c>
      <c r="M1777" s="18">
        <f>IF(Table1[[#This Row],[Ordem_insumos]]&lt;&gt;0,VLOOKUP(Table1[[#This Row],[Codigo_servico]],Preencher_Orcamento!$B:$D,3,FALSE)*Table1[[#This Row],[Subtotal_insumo]],"")</f>
        <v>0</v>
      </c>
    </row>
    <row r="1778" spans="1:13" ht="26.25" x14ac:dyDescent="0.25">
      <c r="A1778" s="6">
        <v>68049</v>
      </c>
      <c r="B1778" s="126">
        <v>4</v>
      </c>
      <c r="C1778" s="133"/>
      <c r="D1778" s="134">
        <v>17545</v>
      </c>
      <c r="E1778" s="7" t="s">
        <v>388</v>
      </c>
      <c r="F1778" s="8" t="s">
        <v>457</v>
      </c>
      <c r="G1778" s="18">
        <f>IFERROR(VLOOKUP(Table1[[#This Row],[Codigo_insumo]],BD_Insumos!$B:$E,4),"")</f>
        <v>1.4697</v>
      </c>
      <c r="H1778" s="140">
        <v>1</v>
      </c>
      <c r="I1778" s="9"/>
      <c r="J1778" s="23">
        <f t="shared" si="27"/>
        <v>1.4697</v>
      </c>
      <c r="K1778" s="22" t="str">
        <f>IF(I1778&lt;&gt;"",SUMIF(Table1[Codigo_servico],A1778,Table1[Subtotal_insumo]),"")</f>
        <v/>
      </c>
      <c r="L1778" s="18">
        <f>IF(Table1[[#This Row],[Ordem_insumos]]&lt;&gt;0,VLOOKUP(Table1[[#This Row],[Codigo_servico]],Preencher_Orcamento!$B:$D,3,FALSE)*Table1[[#This Row],[Qtde_insumo]],"")</f>
        <v>0</v>
      </c>
      <c r="M1778" s="18">
        <f>IF(Table1[[#This Row],[Ordem_insumos]]&lt;&gt;0,VLOOKUP(Table1[[#This Row],[Codigo_servico]],Preencher_Orcamento!$B:$D,3,FALSE)*Table1[[#This Row],[Subtotal_insumo]],"")</f>
        <v>0</v>
      </c>
    </row>
    <row r="1779" spans="1:13" x14ac:dyDescent="0.25">
      <c r="A1779" s="3">
        <v>68084</v>
      </c>
      <c r="B1779" s="125">
        <v>0</v>
      </c>
      <c r="C1779" s="131" t="s">
        <v>2753</v>
      </c>
      <c r="D1779" s="132"/>
      <c r="E1779" s="4"/>
      <c r="F1779" s="4"/>
      <c r="G1779" s="17" t="str">
        <f>IFERROR(VLOOKUP(Table1[[#This Row],[Codigo_insumo]],BD_Insumos!$B:$E,4),"")</f>
        <v/>
      </c>
      <c r="H1779" s="139"/>
      <c r="I1779" s="5" t="s">
        <v>457</v>
      </c>
      <c r="J1779" s="20" t="str">
        <f t="shared" si="27"/>
        <v/>
      </c>
      <c r="K1779" s="21">
        <f>IF(I1779&lt;&gt;"",SUMIF(Table1[Codigo_servico],A1779,Table1[Subtotal_insumo]),"")</f>
        <v>8.487938521741432</v>
      </c>
      <c r="L1779" s="17" t="str">
        <f>IF(Table1[[#This Row],[Ordem_insumos]]&lt;&gt;0,VLOOKUP(Table1[[#This Row],[Codigo_servico]],Preencher_Orcamento!$B:$D,3,FALSE)*Table1[[#This Row],[Qtde_insumo]],"")</f>
        <v/>
      </c>
      <c r="M1779" s="17" t="str">
        <f>IF(Table1[[#This Row],[Ordem_insumos]]&lt;&gt;0,VLOOKUP(Table1[[#This Row],[Codigo_servico]],Preencher_Orcamento!$B:$D,3,FALSE)*Table1[[#This Row],[Subtotal_insumo]],"")</f>
        <v/>
      </c>
    </row>
    <row r="1780" spans="1:13" x14ac:dyDescent="0.25">
      <c r="A1780" s="6">
        <v>68084</v>
      </c>
      <c r="B1780" s="126">
        <v>1</v>
      </c>
      <c r="C1780" s="133"/>
      <c r="D1780" s="134">
        <v>2099</v>
      </c>
      <c r="E1780" s="7" t="s">
        <v>2205</v>
      </c>
      <c r="F1780" s="8" t="s">
        <v>2140</v>
      </c>
      <c r="G1780" s="16">
        <f>IFERROR(VLOOKUP(Table1[[#This Row],[Codigo_insumo]],BD_Insumos!$B:$E,4),"")</f>
        <v>12.627877718847255</v>
      </c>
      <c r="H1780" s="140">
        <v>0.1</v>
      </c>
      <c r="I1780" s="9"/>
      <c r="J1780" s="22">
        <f t="shared" si="27"/>
        <v>1.2627877718847256</v>
      </c>
      <c r="K1780" s="22" t="str">
        <f>IF(I1780&lt;&gt;"",SUMIF(Table1[Codigo_servico],A1780,Table1[Subtotal_insumo]),"")</f>
        <v/>
      </c>
      <c r="L1780" s="16">
        <f>IF(Table1[[#This Row],[Ordem_insumos]]&lt;&gt;0,VLOOKUP(Table1[[#This Row],[Codigo_servico]],Preencher_Orcamento!$B:$D,3,FALSE)*Table1[[#This Row],[Qtde_insumo]],"")</f>
        <v>0</v>
      </c>
      <c r="M1780" s="16">
        <f>IF(Table1[[#This Row],[Ordem_insumos]]&lt;&gt;0,VLOOKUP(Table1[[#This Row],[Codigo_servico]],Preencher_Orcamento!$B:$D,3,FALSE)*Table1[[#This Row],[Subtotal_insumo]],"")</f>
        <v>0</v>
      </c>
    </row>
    <row r="1781" spans="1:13" ht="26.25" x14ac:dyDescent="0.25">
      <c r="A1781" s="6">
        <v>68084</v>
      </c>
      <c r="B1781" s="126">
        <v>2</v>
      </c>
      <c r="C1781" s="133"/>
      <c r="D1781" s="134">
        <v>16562</v>
      </c>
      <c r="E1781" s="7" t="s">
        <v>367</v>
      </c>
      <c r="F1781" s="8" t="s">
        <v>457</v>
      </c>
      <c r="G1781" s="16">
        <f>IFERROR(VLOOKUP(Table1[[#This Row],[Codigo_insumo]],BD_Insumos!$B:$E,4),"")</f>
        <v>4.3548</v>
      </c>
      <c r="H1781" s="140">
        <v>1</v>
      </c>
      <c r="I1781" s="9"/>
      <c r="J1781" s="22">
        <f t="shared" si="27"/>
        <v>4.3548</v>
      </c>
      <c r="K1781" s="22" t="str">
        <f>IF(I1781&lt;&gt;"",SUMIF(Table1[Codigo_servico],A1781,Table1[Subtotal_insumo]),"")</f>
        <v/>
      </c>
      <c r="L1781" s="16">
        <f>IF(Table1[[#This Row],[Ordem_insumos]]&lt;&gt;0,VLOOKUP(Table1[[#This Row],[Codigo_servico]],Preencher_Orcamento!$B:$D,3,FALSE)*Table1[[#This Row],[Qtde_insumo]],"")</f>
        <v>0</v>
      </c>
      <c r="M1781" s="16">
        <f>IF(Table1[[#This Row],[Ordem_insumos]]&lt;&gt;0,VLOOKUP(Table1[[#This Row],[Codigo_servico]],Preencher_Orcamento!$B:$D,3,FALSE)*Table1[[#This Row],[Subtotal_insumo]],"")</f>
        <v>0</v>
      </c>
    </row>
    <row r="1782" spans="1:13" x14ac:dyDescent="0.25">
      <c r="A1782" s="6">
        <v>68084</v>
      </c>
      <c r="B1782" s="126">
        <v>3</v>
      </c>
      <c r="C1782" s="133"/>
      <c r="D1782" s="134">
        <v>19070</v>
      </c>
      <c r="E1782" s="7" t="s">
        <v>418</v>
      </c>
      <c r="F1782" s="8" t="s">
        <v>197</v>
      </c>
      <c r="G1782" s="18">
        <f>IFERROR(VLOOKUP(Table1[[#This Row],[Codigo_insumo]],BD_Insumos!$B:$E,4),"")</f>
        <v>44.886200000000002</v>
      </c>
      <c r="H1782" s="140">
        <v>2.5000000000000001E-2</v>
      </c>
      <c r="I1782" s="9"/>
      <c r="J1782" s="23">
        <f t="shared" si="27"/>
        <v>1.122155</v>
      </c>
      <c r="K1782" s="22" t="str">
        <f>IF(I1782&lt;&gt;"",SUMIF(Table1[Codigo_servico],A1782,Table1[Subtotal_insumo]),"")</f>
        <v/>
      </c>
      <c r="L1782" s="18">
        <f>IF(Table1[[#This Row],[Ordem_insumos]]&lt;&gt;0,VLOOKUP(Table1[[#This Row],[Codigo_servico]],Preencher_Orcamento!$B:$D,3,FALSE)*Table1[[#This Row],[Qtde_insumo]],"")</f>
        <v>0</v>
      </c>
      <c r="M1782" s="18">
        <f>IF(Table1[[#This Row],[Ordem_insumos]]&lt;&gt;0,VLOOKUP(Table1[[#This Row],[Codigo_servico]],Preencher_Orcamento!$B:$D,3,FALSE)*Table1[[#This Row],[Subtotal_insumo]],"")</f>
        <v>0</v>
      </c>
    </row>
    <row r="1783" spans="1:13" x14ac:dyDescent="0.25">
      <c r="A1783" s="6">
        <v>68084</v>
      </c>
      <c r="B1783" s="126">
        <v>4</v>
      </c>
      <c r="C1783" s="133"/>
      <c r="D1783" s="134">
        <v>2224</v>
      </c>
      <c r="E1783" s="7" t="s">
        <v>2241</v>
      </c>
      <c r="F1783" s="8" t="s">
        <v>2140</v>
      </c>
      <c r="G1783" s="18">
        <f>IFERROR(VLOOKUP(Table1[[#This Row],[Codigo_insumo]],BD_Insumos!$B:$E,4),"")</f>
        <v>17.481957498567066</v>
      </c>
      <c r="H1783" s="140">
        <v>0.1</v>
      </c>
      <c r="I1783" s="9"/>
      <c r="J1783" s="23">
        <f t="shared" si="27"/>
        <v>1.7481957498567067</v>
      </c>
      <c r="K1783" s="22" t="str">
        <f>IF(I1783&lt;&gt;"",SUMIF(Table1[Codigo_servico],A1783,Table1[Subtotal_insumo]),"")</f>
        <v/>
      </c>
      <c r="L1783" s="18">
        <f>IF(Table1[[#This Row],[Ordem_insumos]]&lt;&gt;0,VLOOKUP(Table1[[#This Row],[Codigo_servico]],Preencher_Orcamento!$B:$D,3,FALSE)*Table1[[#This Row],[Qtde_insumo]],"")</f>
        <v>0</v>
      </c>
      <c r="M1783" s="18">
        <f>IF(Table1[[#This Row],[Ordem_insumos]]&lt;&gt;0,VLOOKUP(Table1[[#This Row],[Codigo_servico]],Preencher_Orcamento!$B:$D,3,FALSE)*Table1[[#This Row],[Subtotal_insumo]],"")</f>
        <v>0</v>
      </c>
    </row>
    <row r="1784" spans="1:13" x14ac:dyDescent="0.25">
      <c r="A1784" s="3">
        <v>70101</v>
      </c>
      <c r="B1784" s="125">
        <v>0</v>
      </c>
      <c r="C1784" s="131" t="s">
        <v>2754</v>
      </c>
      <c r="D1784" s="132"/>
      <c r="E1784" s="4"/>
      <c r="F1784" s="4"/>
      <c r="G1784" s="17" t="str">
        <f>IFERROR(VLOOKUP(Table1[[#This Row],[Codigo_insumo]],BD_Insumos!$B:$E,4),"")</f>
        <v/>
      </c>
      <c r="H1784" s="139"/>
      <c r="I1784" s="5" t="s">
        <v>457</v>
      </c>
      <c r="J1784" s="20" t="str">
        <f t="shared" si="27"/>
        <v/>
      </c>
      <c r="K1784" s="21">
        <f>IF(I1784&lt;&gt;"",SUMIF(Table1[Codigo_servico],A1784,Table1[Subtotal_insumo]),"")</f>
        <v>226.88546068065398</v>
      </c>
      <c r="L1784" s="17" t="str">
        <f>IF(Table1[[#This Row],[Ordem_insumos]]&lt;&gt;0,VLOOKUP(Table1[[#This Row],[Codigo_servico]],Preencher_Orcamento!$B:$D,3,FALSE)*Table1[[#This Row],[Qtde_insumo]],"")</f>
        <v/>
      </c>
      <c r="M1784" s="17" t="str">
        <f>IF(Table1[[#This Row],[Ordem_insumos]]&lt;&gt;0,VLOOKUP(Table1[[#This Row],[Codigo_servico]],Preencher_Orcamento!$B:$D,3,FALSE)*Table1[[#This Row],[Subtotal_insumo]],"")</f>
        <v/>
      </c>
    </row>
    <row r="1785" spans="1:13" ht="39" x14ac:dyDescent="0.25">
      <c r="A1785" s="6">
        <v>70101</v>
      </c>
      <c r="B1785" s="126">
        <v>1</v>
      </c>
      <c r="C1785" s="133"/>
      <c r="D1785" s="134">
        <v>30071</v>
      </c>
      <c r="E1785" s="7" t="s">
        <v>536</v>
      </c>
      <c r="F1785" s="8" t="s">
        <v>457</v>
      </c>
      <c r="G1785" s="16">
        <f>IFERROR(VLOOKUP(Table1[[#This Row],[Codigo_insumo]],BD_Insumos!$B:$E,4),"")</f>
        <v>161.57640000000001</v>
      </c>
      <c r="H1785" s="140">
        <v>1</v>
      </c>
      <c r="I1785" s="9"/>
      <c r="J1785" s="22">
        <f t="shared" si="27"/>
        <v>161.57640000000001</v>
      </c>
      <c r="K1785" s="22" t="str">
        <f>IF(I1785&lt;&gt;"",SUMIF(Table1[Codigo_servico],A1785,Table1[Subtotal_insumo]),"")</f>
        <v/>
      </c>
      <c r="L1785" s="16">
        <f>IF(Table1[[#This Row],[Ordem_insumos]]&lt;&gt;0,VLOOKUP(Table1[[#This Row],[Codigo_servico]],Preencher_Orcamento!$B:$D,3,FALSE)*Table1[[#This Row],[Qtde_insumo]],"")</f>
        <v>0</v>
      </c>
      <c r="M1785" s="16">
        <f>IF(Table1[[#This Row],[Ordem_insumos]]&lt;&gt;0,VLOOKUP(Table1[[#This Row],[Codigo_servico]],Preencher_Orcamento!$B:$D,3,FALSE)*Table1[[#This Row],[Subtotal_insumo]],"")</f>
        <v>0</v>
      </c>
    </row>
    <row r="1786" spans="1:13" x14ac:dyDescent="0.25">
      <c r="A1786" s="6">
        <v>70101</v>
      </c>
      <c r="B1786" s="126">
        <v>2</v>
      </c>
      <c r="C1786" s="133"/>
      <c r="D1786" s="134">
        <v>2014</v>
      </c>
      <c r="E1786" s="7" t="s">
        <v>2185</v>
      </c>
      <c r="F1786" s="8" t="s">
        <v>2140</v>
      </c>
      <c r="G1786" s="16">
        <f>IFERROR(VLOOKUP(Table1[[#This Row],[Codigo_insumo]],BD_Insumos!$B:$E,4),"")</f>
        <v>13.173665210544026</v>
      </c>
      <c r="H1786" s="140">
        <v>1.6</v>
      </c>
      <c r="I1786" s="9"/>
      <c r="J1786" s="22">
        <f t="shared" si="27"/>
        <v>21.077864336870444</v>
      </c>
      <c r="K1786" s="22" t="str">
        <f>IF(I1786&lt;&gt;"",SUMIF(Table1[Codigo_servico],A1786,Table1[Subtotal_insumo]),"")</f>
        <v/>
      </c>
      <c r="L1786" s="16">
        <f>IF(Table1[[#This Row],[Ordem_insumos]]&lt;&gt;0,VLOOKUP(Table1[[#This Row],[Codigo_servico]],Preencher_Orcamento!$B:$D,3,FALSE)*Table1[[#This Row],[Qtde_insumo]],"")</f>
        <v>0</v>
      </c>
      <c r="M1786" s="16">
        <f>IF(Table1[[#This Row],[Ordem_insumos]]&lt;&gt;0,VLOOKUP(Table1[[#This Row],[Codigo_servico]],Preencher_Orcamento!$B:$D,3,FALSE)*Table1[[#This Row],[Subtotal_insumo]],"")</f>
        <v>0</v>
      </c>
    </row>
    <row r="1787" spans="1:13" ht="26.25" x14ac:dyDescent="0.25">
      <c r="A1787" s="6">
        <v>70101</v>
      </c>
      <c r="B1787" s="126">
        <v>3</v>
      </c>
      <c r="C1787" s="133"/>
      <c r="D1787" s="134">
        <v>31014</v>
      </c>
      <c r="E1787" s="7" t="s">
        <v>633</v>
      </c>
      <c r="F1787" s="8" t="s">
        <v>457</v>
      </c>
      <c r="G1787" s="18">
        <f>IFERROR(VLOOKUP(Table1[[#This Row],[Codigo_insumo]],BD_Insumos!$B:$E,4),"")</f>
        <v>5.8148</v>
      </c>
      <c r="H1787" s="140">
        <v>3</v>
      </c>
      <c r="I1787" s="9"/>
      <c r="J1787" s="23">
        <f t="shared" si="27"/>
        <v>17.444400000000002</v>
      </c>
      <c r="K1787" s="22" t="str">
        <f>IF(I1787&lt;&gt;"",SUMIF(Table1[Codigo_servico],A1787,Table1[Subtotal_insumo]),"")</f>
        <v/>
      </c>
      <c r="L1787" s="18">
        <f>IF(Table1[[#This Row],[Ordem_insumos]]&lt;&gt;0,VLOOKUP(Table1[[#This Row],[Codigo_servico]],Preencher_Orcamento!$B:$D,3,FALSE)*Table1[[#This Row],[Qtde_insumo]],"")</f>
        <v>0</v>
      </c>
      <c r="M1787" s="18">
        <f>IF(Table1[[#This Row],[Ordem_insumos]]&lt;&gt;0,VLOOKUP(Table1[[#This Row],[Codigo_servico]],Preencher_Orcamento!$B:$D,3,FALSE)*Table1[[#This Row],[Subtotal_insumo]],"")</f>
        <v>0</v>
      </c>
    </row>
    <row r="1788" spans="1:13" x14ac:dyDescent="0.25">
      <c r="A1788" s="6">
        <v>70101</v>
      </c>
      <c r="B1788" s="126">
        <v>4</v>
      </c>
      <c r="C1788" s="133"/>
      <c r="D1788" s="134">
        <v>2013</v>
      </c>
      <c r="E1788" s="7" t="s">
        <v>2184</v>
      </c>
      <c r="F1788" s="8" t="s">
        <v>2140</v>
      </c>
      <c r="G1788" s="18">
        <f>IFERROR(VLOOKUP(Table1[[#This Row],[Codigo_insumo]],BD_Insumos!$B:$E,4),"")</f>
        <v>15.756939025755017</v>
      </c>
      <c r="H1788" s="140">
        <v>1.7</v>
      </c>
      <c r="I1788" s="9"/>
      <c r="J1788" s="23">
        <f t="shared" si="27"/>
        <v>26.786796343783529</v>
      </c>
      <c r="K1788" s="22" t="str">
        <f>IF(I1788&lt;&gt;"",SUMIF(Table1[Codigo_servico],A1788,Table1[Subtotal_insumo]),"")</f>
        <v/>
      </c>
      <c r="L1788" s="18">
        <f>IF(Table1[[#This Row],[Ordem_insumos]]&lt;&gt;0,VLOOKUP(Table1[[#This Row],[Codigo_servico]],Preencher_Orcamento!$B:$D,3,FALSE)*Table1[[#This Row],[Qtde_insumo]],"")</f>
        <v>0</v>
      </c>
      <c r="M1788" s="18">
        <f>IF(Table1[[#This Row],[Ordem_insumos]]&lt;&gt;0,VLOOKUP(Table1[[#This Row],[Codigo_servico]],Preencher_Orcamento!$B:$D,3,FALSE)*Table1[[#This Row],[Subtotal_insumo]],"")</f>
        <v>0</v>
      </c>
    </row>
    <row r="1789" spans="1:13" x14ac:dyDescent="0.25">
      <c r="A1789" s="3">
        <v>70102</v>
      </c>
      <c r="B1789" s="125">
        <v>0</v>
      </c>
      <c r="C1789" s="131" t="s">
        <v>2755</v>
      </c>
      <c r="D1789" s="132"/>
      <c r="E1789" s="4"/>
      <c r="F1789" s="4"/>
      <c r="G1789" s="17" t="str">
        <f>IFERROR(VLOOKUP(Table1[[#This Row],[Codigo_insumo]],BD_Insumos!$B:$E,4),"")</f>
        <v/>
      </c>
      <c r="H1789" s="139"/>
      <c r="I1789" s="5" t="s">
        <v>457</v>
      </c>
      <c r="J1789" s="20" t="str">
        <f t="shared" si="27"/>
        <v/>
      </c>
      <c r="K1789" s="21">
        <f>IF(I1789&lt;&gt;"",SUMIF(Table1[Codigo_servico],A1789,Table1[Subtotal_insumo]),"")</f>
        <v>260.76505391883609</v>
      </c>
      <c r="L1789" s="17" t="str">
        <f>IF(Table1[[#This Row],[Ordem_insumos]]&lt;&gt;0,VLOOKUP(Table1[[#This Row],[Codigo_servico]],Preencher_Orcamento!$B:$D,3,FALSE)*Table1[[#This Row],[Qtde_insumo]],"")</f>
        <v/>
      </c>
      <c r="M1789" s="17" t="str">
        <f>IF(Table1[[#This Row],[Ordem_insumos]]&lt;&gt;0,VLOOKUP(Table1[[#This Row],[Codigo_servico]],Preencher_Orcamento!$B:$D,3,FALSE)*Table1[[#This Row],[Subtotal_insumo]],"")</f>
        <v/>
      </c>
    </row>
    <row r="1790" spans="1:13" ht="26.25" x14ac:dyDescent="0.25">
      <c r="A1790" s="6">
        <v>70102</v>
      </c>
      <c r="B1790" s="126">
        <v>1</v>
      </c>
      <c r="C1790" s="133"/>
      <c r="D1790" s="134">
        <v>32530</v>
      </c>
      <c r="E1790" s="7" t="s">
        <v>677</v>
      </c>
      <c r="F1790" s="8" t="s">
        <v>170</v>
      </c>
      <c r="G1790" s="16">
        <f>IFERROR(VLOOKUP(Table1[[#This Row],[Codigo_insumo]],BD_Insumos!$B:$E,4),"")</f>
        <v>17.553599999999999</v>
      </c>
      <c r="H1790" s="140">
        <v>2.5</v>
      </c>
      <c r="I1790" s="9"/>
      <c r="J1790" s="22">
        <f t="shared" si="27"/>
        <v>43.884</v>
      </c>
      <c r="K1790" s="22" t="str">
        <f>IF(I1790&lt;&gt;"",SUMIF(Table1[Codigo_servico],A1790,Table1[Subtotal_insumo]),"")</f>
        <v/>
      </c>
      <c r="L1790" s="16">
        <f>IF(Table1[[#This Row],[Ordem_insumos]]&lt;&gt;0,VLOOKUP(Table1[[#This Row],[Codigo_servico]],Preencher_Orcamento!$B:$D,3,FALSE)*Table1[[#This Row],[Qtde_insumo]],"")</f>
        <v>0</v>
      </c>
      <c r="M1790" s="16">
        <f>IF(Table1[[#This Row],[Ordem_insumos]]&lt;&gt;0,VLOOKUP(Table1[[#This Row],[Codigo_servico]],Preencher_Orcamento!$B:$D,3,FALSE)*Table1[[#This Row],[Subtotal_insumo]],"")</f>
        <v>0</v>
      </c>
    </row>
    <row r="1791" spans="1:13" x14ac:dyDescent="0.25">
      <c r="A1791" s="6">
        <v>70102</v>
      </c>
      <c r="B1791" s="126">
        <v>2</v>
      </c>
      <c r="C1791" s="133"/>
      <c r="D1791" s="134">
        <v>2014</v>
      </c>
      <c r="E1791" s="7" t="s">
        <v>2185</v>
      </c>
      <c r="F1791" s="8" t="s">
        <v>2140</v>
      </c>
      <c r="G1791" s="16">
        <f>IFERROR(VLOOKUP(Table1[[#This Row],[Codigo_insumo]],BD_Insumos!$B:$E,4),"")</f>
        <v>13.173665210544026</v>
      </c>
      <c r="H1791" s="140">
        <v>1.5</v>
      </c>
      <c r="I1791" s="9"/>
      <c r="J1791" s="22">
        <f t="shared" si="27"/>
        <v>19.760497815816038</v>
      </c>
      <c r="K1791" s="22" t="str">
        <f>IF(I1791&lt;&gt;"",SUMIF(Table1[Codigo_servico],A1791,Table1[Subtotal_insumo]),"")</f>
        <v/>
      </c>
      <c r="L1791" s="16">
        <f>IF(Table1[[#This Row],[Ordem_insumos]]&lt;&gt;0,VLOOKUP(Table1[[#This Row],[Codigo_servico]],Preencher_Orcamento!$B:$D,3,FALSE)*Table1[[#This Row],[Qtde_insumo]],"")</f>
        <v>0</v>
      </c>
      <c r="M1791" s="16">
        <f>IF(Table1[[#This Row],[Ordem_insumos]]&lt;&gt;0,VLOOKUP(Table1[[#This Row],[Codigo_servico]],Preencher_Orcamento!$B:$D,3,FALSE)*Table1[[#This Row],[Subtotal_insumo]],"")</f>
        <v>0</v>
      </c>
    </row>
    <row r="1792" spans="1:13" x14ac:dyDescent="0.25">
      <c r="A1792" s="6">
        <v>70102</v>
      </c>
      <c r="B1792" s="126">
        <v>3</v>
      </c>
      <c r="C1792" s="133"/>
      <c r="D1792" s="134">
        <v>19015</v>
      </c>
      <c r="E1792" s="7" t="s">
        <v>411</v>
      </c>
      <c r="F1792" s="8" t="s">
        <v>197</v>
      </c>
      <c r="G1792" s="18">
        <f>IFERROR(VLOOKUP(Table1[[#This Row],[Codigo_insumo]],BD_Insumos!$B:$E,4),"")</f>
        <v>12.894</v>
      </c>
      <c r="H1792" s="140">
        <v>1.25</v>
      </c>
      <c r="I1792" s="9"/>
      <c r="J1792" s="23">
        <f t="shared" si="27"/>
        <v>16.1175</v>
      </c>
      <c r="K1792" s="22" t="str">
        <f>IF(I1792&lt;&gt;"",SUMIF(Table1[Codigo_servico],A1792,Table1[Subtotal_insumo]),"")</f>
        <v/>
      </c>
      <c r="L1792" s="18">
        <f>IF(Table1[[#This Row],[Ordem_insumos]]&lt;&gt;0,VLOOKUP(Table1[[#This Row],[Codigo_servico]],Preencher_Orcamento!$B:$D,3,FALSE)*Table1[[#This Row],[Qtde_insumo]],"")</f>
        <v>0</v>
      </c>
      <c r="M1792" s="18">
        <f>IF(Table1[[#This Row],[Ordem_insumos]]&lt;&gt;0,VLOOKUP(Table1[[#This Row],[Codigo_servico]],Preencher_Orcamento!$B:$D,3,FALSE)*Table1[[#This Row],[Subtotal_insumo]],"")</f>
        <v>0</v>
      </c>
    </row>
    <row r="1793" spans="1:13" x14ac:dyDescent="0.25">
      <c r="A1793" s="6">
        <v>70102</v>
      </c>
      <c r="B1793" s="126">
        <v>4</v>
      </c>
      <c r="C1793" s="133"/>
      <c r="D1793" s="134">
        <v>2013</v>
      </c>
      <c r="E1793" s="7" t="s">
        <v>2184</v>
      </c>
      <c r="F1793" s="8" t="s">
        <v>2140</v>
      </c>
      <c r="G1793" s="18">
        <f>IFERROR(VLOOKUP(Table1[[#This Row],[Codigo_insumo]],BD_Insumos!$B:$E,4),"")</f>
        <v>15.756939025755017</v>
      </c>
      <c r="H1793" s="140">
        <v>4</v>
      </c>
      <c r="I1793" s="9"/>
      <c r="J1793" s="23">
        <f t="shared" si="27"/>
        <v>63.027756103020067</v>
      </c>
      <c r="K1793" s="22" t="str">
        <f>IF(I1793&lt;&gt;"",SUMIF(Table1[Codigo_servico],A1793,Table1[Subtotal_insumo]),"")</f>
        <v/>
      </c>
      <c r="L1793" s="18">
        <f>IF(Table1[[#This Row],[Ordem_insumos]]&lt;&gt;0,VLOOKUP(Table1[[#This Row],[Codigo_servico]],Preencher_Orcamento!$B:$D,3,FALSE)*Table1[[#This Row],[Qtde_insumo]],"")</f>
        <v>0</v>
      </c>
      <c r="M1793" s="18">
        <f>IF(Table1[[#This Row],[Ordem_insumos]]&lt;&gt;0,VLOOKUP(Table1[[#This Row],[Codigo_servico]],Preencher_Orcamento!$B:$D,3,FALSE)*Table1[[#This Row],[Subtotal_insumo]],"")</f>
        <v>0</v>
      </c>
    </row>
    <row r="1794" spans="1:13" ht="51.75" x14ac:dyDescent="0.25">
      <c r="A1794" s="6">
        <v>70102</v>
      </c>
      <c r="B1794" s="126">
        <v>5</v>
      </c>
      <c r="C1794" s="133"/>
      <c r="D1794" s="134">
        <v>30060</v>
      </c>
      <c r="E1794" s="7" t="s">
        <v>531</v>
      </c>
      <c r="F1794" s="8" t="s">
        <v>457</v>
      </c>
      <c r="G1794" s="18">
        <f>IFERROR(VLOOKUP(Table1[[#This Row],[Codigo_insumo]],BD_Insumos!$B:$E,4),"")</f>
        <v>100.5309</v>
      </c>
      <c r="H1794" s="140">
        <v>1</v>
      </c>
      <c r="I1794" s="9"/>
      <c r="J1794" s="23">
        <f t="shared" ref="J1794:J1857" si="28">IF(I1794="",G1794*H1794,"")</f>
        <v>100.5309</v>
      </c>
      <c r="K1794" s="22" t="str">
        <f>IF(I1794&lt;&gt;"",SUMIF(Table1[Codigo_servico],A1794,Table1[Subtotal_insumo]),"")</f>
        <v/>
      </c>
      <c r="L1794" s="18">
        <f>IF(Table1[[#This Row],[Ordem_insumos]]&lt;&gt;0,VLOOKUP(Table1[[#This Row],[Codigo_servico]],Preencher_Orcamento!$B:$D,3,FALSE)*Table1[[#This Row],[Qtde_insumo]],"")</f>
        <v>0</v>
      </c>
      <c r="M1794" s="18">
        <f>IF(Table1[[#This Row],[Ordem_insumos]]&lt;&gt;0,VLOOKUP(Table1[[#This Row],[Codigo_servico]],Preencher_Orcamento!$B:$D,3,FALSE)*Table1[[#This Row],[Subtotal_insumo]],"")</f>
        <v>0</v>
      </c>
    </row>
    <row r="1795" spans="1:13" ht="26.25" x14ac:dyDescent="0.25">
      <c r="A1795" s="6">
        <v>70102</v>
      </c>
      <c r="B1795" s="126">
        <v>6</v>
      </c>
      <c r="C1795" s="133"/>
      <c r="D1795" s="134">
        <v>31014</v>
      </c>
      <c r="E1795" s="7" t="s">
        <v>633</v>
      </c>
      <c r="F1795" s="8" t="s">
        <v>457</v>
      </c>
      <c r="G1795" s="18">
        <f>IFERROR(VLOOKUP(Table1[[#This Row],[Codigo_insumo]],BD_Insumos!$B:$E,4),"")</f>
        <v>5.8148</v>
      </c>
      <c r="H1795" s="140">
        <v>3</v>
      </c>
      <c r="I1795" s="9"/>
      <c r="J1795" s="23">
        <f t="shared" si="28"/>
        <v>17.444400000000002</v>
      </c>
      <c r="K1795" s="22" t="str">
        <f>IF(I1795&lt;&gt;"",SUMIF(Table1[Codigo_servico],A1795,Table1[Subtotal_insumo]),"")</f>
        <v/>
      </c>
      <c r="L1795" s="18">
        <f>IF(Table1[[#This Row],[Ordem_insumos]]&lt;&gt;0,VLOOKUP(Table1[[#This Row],[Codigo_servico]],Preencher_Orcamento!$B:$D,3,FALSE)*Table1[[#This Row],[Qtde_insumo]],"")</f>
        <v>0</v>
      </c>
      <c r="M1795" s="18">
        <f>IF(Table1[[#This Row],[Ordem_insumos]]&lt;&gt;0,VLOOKUP(Table1[[#This Row],[Codigo_servico]],Preencher_Orcamento!$B:$D,3,FALSE)*Table1[[#This Row],[Subtotal_insumo]],"")</f>
        <v>0</v>
      </c>
    </row>
    <row r="1796" spans="1:13" x14ac:dyDescent="0.25">
      <c r="A1796" s="3">
        <v>70103</v>
      </c>
      <c r="B1796" s="125">
        <v>0</v>
      </c>
      <c r="C1796" s="131" t="s">
        <v>2756</v>
      </c>
      <c r="D1796" s="132"/>
      <c r="E1796" s="4"/>
      <c r="F1796" s="4"/>
      <c r="G1796" s="17" t="str">
        <f>IFERROR(VLOOKUP(Table1[[#This Row],[Codigo_insumo]],BD_Insumos!$B:$E,4),"")</f>
        <v/>
      </c>
      <c r="H1796" s="139"/>
      <c r="I1796" s="5" t="s">
        <v>457</v>
      </c>
      <c r="J1796" s="20" t="str">
        <f t="shared" si="28"/>
        <v/>
      </c>
      <c r="K1796" s="21">
        <f>IF(I1796&lt;&gt;"",SUMIF(Table1[Codigo_servico],A1796,Table1[Subtotal_insumo]),"")</f>
        <v>405.59461216526222</v>
      </c>
      <c r="L1796" s="17" t="str">
        <f>IF(Table1[[#This Row],[Ordem_insumos]]&lt;&gt;0,VLOOKUP(Table1[[#This Row],[Codigo_servico]],Preencher_Orcamento!$B:$D,3,FALSE)*Table1[[#This Row],[Qtde_insumo]],"")</f>
        <v/>
      </c>
      <c r="M1796" s="17" t="str">
        <f>IF(Table1[[#This Row],[Ordem_insumos]]&lt;&gt;0,VLOOKUP(Table1[[#This Row],[Codigo_servico]],Preencher_Orcamento!$B:$D,3,FALSE)*Table1[[#This Row],[Subtotal_insumo]],"")</f>
        <v/>
      </c>
    </row>
    <row r="1797" spans="1:13" ht="26.25" x14ac:dyDescent="0.25">
      <c r="A1797" s="6">
        <v>70103</v>
      </c>
      <c r="B1797" s="126">
        <v>1</v>
      </c>
      <c r="C1797" s="133"/>
      <c r="D1797" s="134">
        <v>32530</v>
      </c>
      <c r="E1797" s="7" t="s">
        <v>677</v>
      </c>
      <c r="F1797" s="8" t="s">
        <v>170</v>
      </c>
      <c r="G1797" s="16">
        <f>IFERROR(VLOOKUP(Table1[[#This Row],[Codigo_insumo]],BD_Insumos!$B:$E,4),"")</f>
        <v>17.553599999999999</v>
      </c>
      <c r="H1797" s="140">
        <v>0.43049999999999999</v>
      </c>
      <c r="I1797" s="9"/>
      <c r="J1797" s="22">
        <f t="shared" si="28"/>
        <v>7.5568247999999993</v>
      </c>
      <c r="K1797" s="22" t="str">
        <f>IF(I1797&lt;&gt;"",SUMIF(Table1[Codigo_servico],A1797,Table1[Subtotal_insumo]),"")</f>
        <v/>
      </c>
      <c r="L1797" s="16">
        <f>IF(Table1[[#This Row],[Ordem_insumos]]&lt;&gt;0,VLOOKUP(Table1[[#This Row],[Codigo_servico]],Preencher_Orcamento!$B:$D,3,FALSE)*Table1[[#This Row],[Qtde_insumo]],"")</f>
        <v>0</v>
      </c>
      <c r="M1797" s="16">
        <f>IF(Table1[[#This Row],[Ordem_insumos]]&lt;&gt;0,VLOOKUP(Table1[[#This Row],[Codigo_servico]],Preencher_Orcamento!$B:$D,3,FALSE)*Table1[[#This Row],[Subtotal_insumo]],"")</f>
        <v>0</v>
      </c>
    </row>
    <row r="1798" spans="1:13" x14ac:dyDescent="0.25">
      <c r="A1798" s="6">
        <v>70103</v>
      </c>
      <c r="B1798" s="126">
        <v>2</v>
      </c>
      <c r="C1798" s="133"/>
      <c r="D1798" s="134">
        <v>19015</v>
      </c>
      <c r="E1798" s="7" t="s">
        <v>411</v>
      </c>
      <c r="F1798" s="8" t="s">
        <v>197</v>
      </c>
      <c r="G1798" s="16">
        <f>IFERROR(VLOOKUP(Table1[[#This Row],[Codigo_insumo]],BD_Insumos!$B:$E,4),"")</f>
        <v>12.894</v>
      </c>
      <c r="H1798" s="140">
        <v>0.36899999999999999</v>
      </c>
      <c r="I1798" s="9"/>
      <c r="J1798" s="22">
        <f t="shared" si="28"/>
        <v>4.7578860000000001</v>
      </c>
      <c r="K1798" s="22" t="str">
        <f>IF(I1798&lt;&gt;"",SUMIF(Table1[Codigo_servico],A1798,Table1[Subtotal_insumo]),"")</f>
        <v/>
      </c>
      <c r="L1798" s="16">
        <f>IF(Table1[[#This Row],[Ordem_insumos]]&lt;&gt;0,VLOOKUP(Table1[[#This Row],[Codigo_servico]],Preencher_Orcamento!$B:$D,3,FALSE)*Table1[[#This Row],[Qtde_insumo]],"")</f>
        <v>0</v>
      </c>
      <c r="M1798" s="16">
        <f>IF(Table1[[#This Row],[Ordem_insumos]]&lt;&gt;0,VLOOKUP(Table1[[#This Row],[Codigo_servico]],Preencher_Orcamento!$B:$D,3,FALSE)*Table1[[#This Row],[Subtotal_insumo]],"")</f>
        <v>0</v>
      </c>
    </row>
    <row r="1799" spans="1:13" ht="26.25" x14ac:dyDescent="0.25">
      <c r="A1799" s="6">
        <v>70103</v>
      </c>
      <c r="B1799" s="126">
        <v>3</v>
      </c>
      <c r="C1799" s="133"/>
      <c r="D1799" s="134">
        <v>31008</v>
      </c>
      <c r="E1799" s="7" t="s">
        <v>632</v>
      </c>
      <c r="F1799" s="8" t="s">
        <v>457</v>
      </c>
      <c r="G1799" s="18">
        <f>IFERROR(VLOOKUP(Table1[[#This Row],[Codigo_insumo]],BD_Insumos!$B:$E,4),"")</f>
        <v>11.0868</v>
      </c>
      <c r="H1799" s="140">
        <v>3</v>
      </c>
      <c r="I1799" s="9"/>
      <c r="J1799" s="23">
        <f t="shared" si="28"/>
        <v>33.260400000000004</v>
      </c>
      <c r="K1799" s="22" t="str">
        <f>IF(I1799&lt;&gt;"",SUMIF(Table1[Codigo_servico],A1799,Table1[Subtotal_insumo]),"")</f>
        <v/>
      </c>
      <c r="L1799" s="18">
        <f>IF(Table1[[#This Row],[Ordem_insumos]]&lt;&gt;0,VLOOKUP(Table1[[#This Row],[Codigo_servico]],Preencher_Orcamento!$B:$D,3,FALSE)*Table1[[#This Row],[Qtde_insumo]],"")</f>
        <v>0</v>
      </c>
      <c r="M1799" s="18">
        <f>IF(Table1[[#This Row],[Ordem_insumos]]&lt;&gt;0,VLOOKUP(Table1[[#This Row],[Codigo_servico]],Preencher_Orcamento!$B:$D,3,FALSE)*Table1[[#This Row],[Subtotal_insumo]],"")</f>
        <v>0</v>
      </c>
    </row>
    <row r="1800" spans="1:13" ht="26.25" x14ac:dyDescent="0.25">
      <c r="A1800" s="6">
        <v>70103</v>
      </c>
      <c r="B1800" s="126">
        <v>4</v>
      </c>
      <c r="C1800" s="133"/>
      <c r="D1800" s="134">
        <v>17039</v>
      </c>
      <c r="E1800" s="7" t="s">
        <v>374</v>
      </c>
      <c r="F1800" s="8" t="s">
        <v>457</v>
      </c>
      <c r="G1800" s="18">
        <f>IFERROR(VLOOKUP(Table1[[#This Row],[Codigo_insumo]],BD_Insumos!$B:$E,4),"")</f>
        <v>0.2266</v>
      </c>
      <c r="H1800" s="140">
        <v>6</v>
      </c>
      <c r="I1800" s="9"/>
      <c r="J1800" s="23">
        <f t="shared" si="28"/>
        <v>1.3595999999999999</v>
      </c>
      <c r="K1800" s="22" t="str">
        <f>IF(I1800&lt;&gt;"",SUMIF(Table1[Codigo_servico],A1800,Table1[Subtotal_insumo]),"")</f>
        <v/>
      </c>
      <c r="L1800" s="18">
        <f>IF(Table1[[#This Row],[Ordem_insumos]]&lt;&gt;0,VLOOKUP(Table1[[#This Row],[Codigo_servico]],Preencher_Orcamento!$B:$D,3,FALSE)*Table1[[#This Row],[Qtde_insumo]],"")</f>
        <v>0</v>
      </c>
      <c r="M1800" s="18">
        <f>IF(Table1[[#This Row],[Ordem_insumos]]&lt;&gt;0,VLOOKUP(Table1[[#This Row],[Codigo_servico]],Preencher_Orcamento!$B:$D,3,FALSE)*Table1[[#This Row],[Subtotal_insumo]],"")</f>
        <v>0</v>
      </c>
    </row>
    <row r="1801" spans="1:13" x14ac:dyDescent="0.25">
      <c r="A1801" s="6">
        <v>70103</v>
      </c>
      <c r="B1801" s="126">
        <v>5</v>
      </c>
      <c r="C1801" s="133"/>
      <c r="D1801" s="134">
        <v>2014</v>
      </c>
      <c r="E1801" s="7" t="s">
        <v>2185</v>
      </c>
      <c r="F1801" s="8" t="s">
        <v>2140</v>
      </c>
      <c r="G1801" s="18">
        <f>IFERROR(VLOOKUP(Table1[[#This Row],[Codigo_insumo]],BD_Insumos!$B:$E,4),"")</f>
        <v>13.173665210544026</v>
      </c>
      <c r="H1801" s="140">
        <v>3.3332999999999999</v>
      </c>
      <c r="I1801" s="9"/>
      <c r="J1801" s="23">
        <f t="shared" si="28"/>
        <v>43.911778246306405</v>
      </c>
      <c r="K1801" s="22" t="str">
        <f>IF(I1801&lt;&gt;"",SUMIF(Table1[Codigo_servico],A1801,Table1[Subtotal_insumo]),"")</f>
        <v/>
      </c>
      <c r="L1801" s="18">
        <f>IF(Table1[[#This Row],[Ordem_insumos]]&lt;&gt;0,VLOOKUP(Table1[[#This Row],[Codigo_servico]],Preencher_Orcamento!$B:$D,3,FALSE)*Table1[[#This Row],[Qtde_insumo]],"")</f>
        <v>0</v>
      </c>
      <c r="M1801" s="18">
        <f>IF(Table1[[#This Row],[Ordem_insumos]]&lt;&gt;0,VLOOKUP(Table1[[#This Row],[Codigo_servico]],Preencher_Orcamento!$B:$D,3,FALSE)*Table1[[#This Row],[Subtotal_insumo]],"")</f>
        <v>0</v>
      </c>
    </row>
    <row r="1802" spans="1:13" ht="39" x14ac:dyDescent="0.25">
      <c r="A1802" s="6">
        <v>70103</v>
      </c>
      <c r="B1802" s="126">
        <v>6</v>
      </c>
      <c r="C1802" s="133"/>
      <c r="D1802" s="134">
        <v>30073</v>
      </c>
      <c r="E1802" s="7" t="s">
        <v>538</v>
      </c>
      <c r="F1802" s="8" t="s">
        <v>457</v>
      </c>
      <c r="G1802" s="18">
        <f>IFERROR(VLOOKUP(Table1[[#This Row],[Codigo_insumo]],BD_Insumos!$B:$E,4),"")</f>
        <v>164.166</v>
      </c>
      <c r="H1802" s="140">
        <v>1</v>
      </c>
      <c r="I1802" s="9"/>
      <c r="J1802" s="23">
        <f t="shared" si="28"/>
        <v>164.166</v>
      </c>
      <c r="K1802" s="22" t="str">
        <f>IF(I1802&lt;&gt;"",SUMIF(Table1[Codigo_servico],A1802,Table1[Subtotal_insumo]),"")</f>
        <v/>
      </c>
      <c r="L1802" s="18">
        <f>IF(Table1[[#This Row],[Ordem_insumos]]&lt;&gt;0,VLOOKUP(Table1[[#This Row],[Codigo_servico]],Preencher_Orcamento!$B:$D,3,FALSE)*Table1[[#This Row],[Qtde_insumo]],"")</f>
        <v>0</v>
      </c>
      <c r="M1802" s="18">
        <f>IF(Table1[[#This Row],[Ordem_insumos]]&lt;&gt;0,VLOOKUP(Table1[[#This Row],[Codigo_servico]],Preencher_Orcamento!$B:$D,3,FALSE)*Table1[[#This Row],[Subtotal_insumo]],"")</f>
        <v>0</v>
      </c>
    </row>
    <row r="1803" spans="1:13" x14ac:dyDescent="0.25">
      <c r="A1803" s="6">
        <v>70103</v>
      </c>
      <c r="B1803" s="126">
        <v>7</v>
      </c>
      <c r="C1803" s="133"/>
      <c r="D1803" s="134">
        <v>2013</v>
      </c>
      <c r="E1803" s="7" t="s">
        <v>2184</v>
      </c>
      <c r="F1803" s="8" t="s">
        <v>2140</v>
      </c>
      <c r="G1803" s="18">
        <f>IFERROR(VLOOKUP(Table1[[#This Row],[Codigo_insumo]],BD_Insumos!$B:$E,4),"")</f>
        <v>15.756939025755017</v>
      </c>
      <c r="H1803" s="140">
        <v>3.1665999999999999</v>
      </c>
      <c r="I1803" s="9"/>
      <c r="J1803" s="23">
        <f t="shared" si="28"/>
        <v>49.895923118955835</v>
      </c>
      <c r="K1803" s="22" t="str">
        <f>IF(I1803&lt;&gt;"",SUMIF(Table1[Codigo_servico],A1803,Table1[Subtotal_insumo]),"")</f>
        <v/>
      </c>
      <c r="L1803" s="18">
        <f>IF(Table1[[#This Row],[Ordem_insumos]]&lt;&gt;0,VLOOKUP(Table1[[#This Row],[Codigo_servico]],Preencher_Orcamento!$B:$D,3,FALSE)*Table1[[#This Row],[Qtde_insumo]],"")</f>
        <v>0</v>
      </c>
      <c r="M1803" s="18">
        <f>IF(Table1[[#This Row],[Ordem_insumos]]&lt;&gt;0,VLOOKUP(Table1[[#This Row],[Codigo_servico]],Preencher_Orcamento!$B:$D,3,FALSE)*Table1[[#This Row],[Subtotal_insumo]],"")</f>
        <v>0</v>
      </c>
    </row>
    <row r="1804" spans="1:13" ht="39" x14ac:dyDescent="0.25">
      <c r="A1804" s="6">
        <v>70103</v>
      </c>
      <c r="B1804" s="126">
        <v>8</v>
      </c>
      <c r="C1804" s="133"/>
      <c r="D1804" s="134">
        <v>76710</v>
      </c>
      <c r="E1804" s="7" t="s">
        <v>1908</v>
      </c>
      <c r="F1804" s="8" t="s">
        <v>457</v>
      </c>
      <c r="G1804" s="18">
        <f>IFERROR(VLOOKUP(Table1[[#This Row],[Codigo_insumo]],BD_Insumos!$B:$E,4),"")</f>
        <v>100.6862</v>
      </c>
      <c r="H1804" s="140">
        <v>1</v>
      </c>
      <c r="I1804" s="9"/>
      <c r="J1804" s="23">
        <f t="shared" si="28"/>
        <v>100.6862</v>
      </c>
      <c r="K1804" s="22" t="str">
        <f>IF(I1804&lt;&gt;"",SUMIF(Table1[Codigo_servico],A1804,Table1[Subtotal_insumo]),"")</f>
        <v/>
      </c>
      <c r="L1804" s="18">
        <f>IF(Table1[[#This Row],[Ordem_insumos]]&lt;&gt;0,VLOOKUP(Table1[[#This Row],[Codigo_servico]],Preencher_Orcamento!$B:$D,3,FALSE)*Table1[[#This Row],[Qtde_insumo]],"")</f>
        <v>0</v>
      </c>
      <c r="M1804" s="18">
        <f>IF(Table1[[#This Row],[Ordem_insumos]]&lt;&gt;0,VLOOKUP(Table1[[#This Row],[Codigo_servico]],Preencher_Orcamento!$B:$D,3,FALSE)*Table1[[#This Row],[Subtotal_insumo]],"")</f>
        <v>0</v>
      </c>
    </row>
    <row r="1805" spans="1:13" x14ac:dyDescent="0.25">
      <c r="A1805" s="3">
        <v>70104</v>
      </c>
      <c r="B1805" s="125">
        <v>0</v>
      </c>
      <c r="C1805" s="131" t="s">
        <v>2757</v>
      </c>
      <c r="D1805" s="132"/>
      <c r="E1805" s="4"/>
      <c r="F1805" s="4"/>
      <c r="G1805" s="17" t="str">
        <f>IFERROR(VLOOKUP(Table1[[#This Row],[Codigo_insumo]],BD_Insumos!$B:$E,4),"")</f>
        <v/>
      </c>
      <c r="H1805" s="139"/>
      <c r="I1805" s="5" t="s">
        <v>457</v>
      </c>
      <c r="J1805" s="20" t="str">
        <f t="shared" si="28"/>
        <v/>
      </c>
      <c r="K1805" s="21">
        <f>IF(I1805&lt;&gt;"",SUMIF(Table1[Codigo_servico],A1805,Table1[Subtotal_insumo]),"")</f>
        <v>405.96754998889719</v>
      </c>
      <c r="L1805" s="17" t="str">
        <f>IF(Table1[[#This Row],[Ordem_insumos]]&lt;&gt;0,VLOOKUP(Table1[[#This Row],[Codigo_servico]],Preencher_Orcamento!$B:$D,3,FALSE)*Table1[[#This Row],[Qtde_insumo]],"")</f>
        <v/>
      </c>
      <c r="M1805" s="17" t="str">
        <f>IF(Table1[[#This Row],[Ordem_insumos]]&lt;&gt;0,VLOOKUP(Table1[[#This Row],[Codigo_servico]],Preencher_Orcamento!$B:$D,3,FALSE)*Table1[[#This Row],[Subtotal_insumo]],"")</f>
        <v/>
      </c>
    </row>
    <row r="1806" spans="1:13" ht="26.25" x14ac:dyDescent="0.25">
      <c r="A1806" s="6">
        <v>70104</v>
      </c>
      <c r="B1806" s="126">
        <v>1</v>
      </c>
      <c r="C1806" s="133"/>
      <c r="D1806" s="134">
        <v>17039</v>
      </c>
      <c r="E1806" s="7" t="s">
        <v>374</v>
      </c>
      <c r="F1806" s="8" t="s">
        <v>457</v>
      </c>
      <c r="G1806" s="16">
        <f>IFERROR(VLOOKUP(Table1[[#This Row],[Codigo_insumo]],BD_Insumos!$B:$E,4),"")</f>
        <v>0.2266</v>
      </c>
      <c r="H1806" s="140">
        <v>6</v>
      </c>
      <c r="I1806" s="9"/>
      <c r="J1806" s="22">
        <f t="shared" si="28"/>
        <v>1.3595999999999999</v>
      </c>
      <c r="K1806" s="22" t="str">
        <f>IF(I1806&lt;&gt;"",SUMIF(Table1[Codigo_servico],A1806,Table1[Subtotal_insumo]),"")</f>
        <v/>
      </c>
      <c r="L1806" s="16">
        <f>IF(Table1[[#This Row],[Ordem_insumos]]&lt;&gt;0,VLOOKUP(Table1[[#This Row],[Codigo_servico]],Preencher_Orcamento!$B:$D,3,FALSE)*Table1[[#This Row],[Qtde_insumo]],"")</f>
        <v>0</v>
      </c>
      <c r="M1806" s="16">
        <f>IF(Table1[[#This Row],[Ordem_insumos]]&lt;&gt;0,VLOOKUP(Table1[[#This Row],[Codigo_servico]],Preencher_Orcamento!$B:$D,3,FALSE)*Table1[[#This Row],[Subtotal_insumo]],"")</f>
        <v>0</v>
      </c>
    </row>
    <row r="1807" spans="1:13" ht="26.25" x14ac:dyDescent="0.25">
      <c r="A1807" s="6">
        <v>70104</v>
      </c>
      <c r="B1807" s="126">
        <v>2</v>
      </c>
      <c r="C1807" s="133"/>
      <c r="D1807" s="134">
        <v>31008</v>
      </c>
      <c r="E1807" s="7" t="s">
        <v>632</v>
      </c>
      <c r="F1807" s="8" t="s">
        <v>457</v>
      </c>
      <c r="G1807" s="16">
        <f>IFERROR(VLOOKUP(Table1[[#This Row],[Codigo_insumo]],BD_Insumos!$B:$E,4),"")</f>
        <v>11.0868</v>
      </c>
      <c r="H1807" s="140">
        <v>3</v>
      </c>
      <c r="I1807" s="9"/>
      <c r="J1807" s="22">
        <f t="shared" si="28"/>
        <v>33.260400000000004</v>
      </c>
      <c r="K1807" s="22" t="str">
        <f>IF(I1807&lt;&gt;"",SUMIF(Table1[Codigo_servico],A1807,Table1[Subtotal_insumo]),"")</f>
        <v/>
      </c>
      <c r="L1807" s="16">
        <f>IF(Table1[[#This Row],[Ordem_insumos]]&lt;&gt;0,VLOOKUP(Table1[[#This Row],[Codigo_servico]],Preencher_Orcamento!$B:$D,3,FALSE)*Table1[[#This Row],[Qtde_insumo]],"")</f>
        <v>0</v>
      </c>
      <c r="M1807" s="16">
        <f>IF(Table1[[#This Row],[Ordem_insumos]]&lt;&gt;0,VLOOKUP(Table1[[#This Row],[Codigo_servico]],Preencher_Orcamento!$B:$D,3,FALSE)*Table1[[#This Row],[Subtotal_insumo]],"")</f>
        <v>0</v>
      </c>
    </row>
    <row r="1808" spans="1:13" ht="26.25" x14ac:dyDescent="0.25">
      <c r="A1808" s="6">
        <v>70104</v>
      </c>
      <c r="B1808" s="126">
        <v>3</v>
      </c>
      <c r="C1808" s="133"/>
      <c r="D1808" s="134">
        <v>32530</v>
      </c>
      <c r="E1808" s="7" t="s">
        <v>677</v>
      </c>
      <c r="F1808" s="8" t="s">
        <v>170</v>
      </c>
      <c r="G1808" s="18">
        <f>IFERROR(VLOOKUP(Table1[[#This Row],[Codigo_insumo]],BD_Insumos!$B:$E,4),"")</f>
        <v>17.553599999999999</v>
      </c>
      <c r="H1808" s="140">
        <v>0.68879999999999997</v>
      </c>
      <c r="I1808" s="9"/>
      <c r="J1808" s="23">
        <f t="shared" si="28"/>
        <v>12.090919679999999</v>
      </c>
      <c r="K1808" s="22" t="str">
        <f>IF(I1808&lt;&gt;"",SUMIF(Table1[Codigo_servico],A1808,Table1[Subtotal_insumo]),"")</f>
        <v/>
      </c>
      <c r="L1808" s="18">
        <f>IF(Table1[[#This Row],[Ordem_insumos]]&lt;&gt;0,VLOOKUP(Table1[[#This Row],[Codigo_servico]],Preencher_Orcamento!$B:$D,3,FALSE)*Table1[[#This Row],[Qtde_insumo]],"")</f>
        <v>0</v>
      </c>
      <c r="M1808" s="18">
        <f>IF(Table1[[#This Row],[Ordem_insumos]]&lt;&gt;0,VLOOKUP(Table1[[#This Row],[Codigo_servico]],Preencher_Orcamento!$B:$D,3,FALSE)*Table1[[#This Row],[Subtotal_insumo]],"")</f>
        <v>0</v>
      </c>
    </row>
    <row r="1809" spans="1:13" x14ac:dyDescent="0.25">
      <c r="A1809" s="6">
        <v>70104</v>
      </c>
      <c r="B1809" s="126">
        <v>4</v>
      </c>
      <c r="C1809" s="133"/>
      <c r="D1809" s="134">
        <v>2013</v>
      </c>
      <c r="E1809" s="7" t="s">
        <v>2184</v>
      </c>
      <c r="F1809" s="8" t="s">
        <v>2140</v>
      </c>
      <c r="G1809" s="18">
        <f>IFERROR(VLOOKUP(Table1[[#This Row],[Codigo_insumo]],BD_Insumos!$B:$E,4),"")</f>
        <v>15.756939025755017</v>
      </c>
      <c r="H1809" s="140">
        <v>3</v>
      </c>
      <c r="I1809" s="9"/>
      <c r="J1809" s="23">
        <f t="shared" si="28"/>
        <v>47.27081707726505</v>
      </c>
      <c r="K1809" s="22" t="str">
        <f>IF(I1809&lt;&gt;"",SUMIF(Table1[Codigo_servico],A1809,Table1[Subtotal_insumo]),"")</f>
        <v/>
      </c>
      <c r="L1809" s="18">
        <f>IF(Table1[[#This Row],[Ordem_insumos]]&lt;&gt;0,VLOOKUP(Table1[[#This Row],[Codigo_servico]],Preencher_Orcamento!$B:$D,3,FALSE)*Table1[[#This Row],[Qtde_insumo]],"")</f>
        <v>0</v>
      </c>
      <c r="M1809" s="18">
        <f>IF(Table1[[#This Row],[Ordem_insumos]]&lt;&gt;0,VLOOKUP(Table1[[#This Row],[Codigo_servico]],Preencher_Orcamento!$B:$D,3,FALSE)*Table1[[#This Row],[Subtotal_insumo]],"")</f>
        <v>0</v>
      </c>
    </row>
    <row r="1810" spans="1:13" ht="39" x14ac:dyDescent="0.25">
      <c r="A1810" s="6">
        <v>70104</v>
      </c>
      <c r="B1810" s="126">
        <v>5</v>
      </c>
      <c r="C1810" s="133"/>
      <c r="D1810" s="134">
        <v>76710</v>
      </c>
      <c r="E1810" s="7" t="s">
        <v>1908</v>
      </c>
      <c r="F1810" s="8" t="s">
        <v>457</v>
      </c>
      <c r="G1810" s="18">
        <f>IFERROR(VLOOKUP(Table1[[#This Row],[Codigo_insumo]],BD_Insumos!$B:$E,4),"")</f>
        <v>100.6862</v>
      </c>
      <c r="H1810" s="140">
        <v>1</v>
      </c>
      <c r="I1810" s="9"/>
      <c r="J1810" s="23">
        <f t="shared" si="28"/>
        <v>100.6862</v>
      </c>
      <c r="K1810" s="22" t="str">
        <f>IF(I1810&lt;&gt;"",SUMIF(Table1[Codigo_servico],A1810,Table1[Subtotal_insumo]),"")</f>
        <v/>
      </c>
      <c r="L1810" s="18">
        <f>IF(Table1[[#This Row],[Ordem_insumos]]&lt;&gt;0,VLOOKUP(Table1[[#This Row],[Codigo_servico]],Preencher_Orcamento!$B:$D,3,FALSE)*Table1[[#This Row],[Qtde_insumo]],"")</f>
        <v>0</v>
      </c>
      <c r="M1810" s="18">
        <f>IF(Table1[[#This Row],[Ordem_insumos]]&lt;&gt;0,VLOOKUP(Table1[[#This Row],[Codigo_servico]],Preencher_Orcamento!$B:$D,3,FALSE)*Table1[[#This Row],[Subtotal_insumo]],"")</f>
        <v>0</v>
      </c>
    </row>
    <row r="1811" spans="1:13" ht="39" x14ac:dyDescent="0.25">
      <c r="A1811" s="6">
        <v>70104</v>
      </c>
      <c r="B1811" s="126">
        <v>6</v>
      </c>
      <c r="C1811" s="133"/>
      <c r="D1811" s="134">
        <v>30073</v>
      </c>
      <c r="E1811" s="7" t="s">
        <v>538</v>
      </c>
      <c r="F1811" s="8" t="s">
        <v>457</v>
      </c>
      <c r="G1811" s="18">
        <f>IFERROR(VLOOKUP(Table1[[#This Row],[Codigo_insumo]],BD_Insumos!$B:$E,4),"")</f>
        <v>164.166</v>
      </c>
      <c r="H1811" s="140">
        <v>1</v>
      </c>
      <c r="I1811" s="9"/>
      <c r="J1811" s="23">
        <f t="shared" si="28"/>
        <v>164.166</v>
      </c>
      <c r="K1811" s="22" t="str">
        <f>IF(I1811&lt;&gt;"",SUMIF(Table1[Codigo_servico],A1811,Table1[Subtotal_insumo]),"")</f>
        <v/>
      </c>
      <c r="L1811" s="18">
        <f>IF(Table1[[#This Row],[Ordem_insumos]]&lt;&gt;0,VLOOKUP(Table1[[#This Row],[Codigo_servico]],Preencher_Orcamento!$B:$D,3,FALSE)*Table1[[#This Row],[Qtde_insumo]],"")</f>
        <v>0</v>
      </c>
      <c r="M1811" s="18">
        <f>IF(Table1[[#This Row],[Ordem_insumos]]&lt;&gt;0,VLOOKUP(Table1[[#This Row],[Codigo_servico]],Preencher_Orcamento!$B:$D,3,FALSE)*Table1[[#This Row],[Subtotal_insumo]],"")</f>
        <v>0</v>
      </c>
    </row>
    <row r="1812" spans="1:13" x14ac:dyDescent="0.25">
      <c r="A1812" s="6">
        <v>70104</v>
      </c>
      <c r="B1812" s="126">
        <v>7</v>
      </c>
      <c r="C1812" s="133"/>
      <c r="D1812" s="134">
        <v>2014</v>
      </c>
      <c r="E1812" s="7" t="s">
        <v>2185</v>
      </c>
      <c r="F1812" s="8" t="s">
        <v>2140</v>
      </c>
      <c r="G1812" s="18">
        <f>IFERROR(VLOOKUP(Table1[[#This Row],[Codigo_insumo]],BD_Insumos!$B:$E,4),"")</f>
        <v>13.173665210544026</v>
      </c>
      <c r="H1812" s="140">
        <v>3</v>
      </c>
      <c r="I1812" s="9"/>
      <c r="J1812" s="23">
        <f t="shared" si="28"/>
        <v>39.520995631632076</v>
      </c>
      <c r="K1812" s="22" t="str">
        <f>IF(I1812&lt;&gt;"",SUMIF(Table1[Codigo_servico],A1812,Table1[Subtotal_insumo]),"")</f>
        <v/>
      </c>
      <c r="L1812" s="18">
        <f>IF(Table1[[#This Row],[Ordem_insumos]]&lt;&gt;0,VLOOKUP(Table1[[#This Row],[Codigo_servico]],Preencher_Orcamento!$B:$D,3,FALSE)*Table1[[#This Row],[Qtde_insumo]],"")</f>
        <v>0</v>
      </c>
      <c r="M1812" s="18">
        <f>IF(Table1[[#This Row],[Ordem_insumos]]&lt;&gt;0,VLOOKUP(Table1[[#This Row],[Codigo_servico]],Preencher_Orcamento!$B:$D,3,FALSE)*Table1[[#This Row],[Subtotal_insumo]],"")</f>
        <v>0</v>
      </c>
    </row>
    <row r="1813" spans="1:13" x14ac:dyDescent="0.25">
      <c r="A1813" s="6">
        <v>70104</v>
      </c>
      <c r="B1813" s="126">
        <v>8</v>
      </c>
      <c r="C1813" s="133"/>
      <c r="D1813" s="134">
        <v>19015</v>
      </c>
      <c r="E1813" s="7" t="s">
        <v>411</v>
      </c>
      <c r="F1813" s="8" t="s">
        <v>197</v>
      </c>
      <c r="G1813" s="18">
        <f>IFERROR(VLOOKUP(Table1[[#This Row],[Codigo_insumo]],BD_Insumos!$B:$E,4),"")</f>
        <v>12.894</v>
      </c>
      <c r="H1813" s="140">
        <v>0.59040000000000004</v>
      </c>
      <c r="I1813" s="9"/>
      <c r="J1813" s="23">
        <f t="shared" si="28"/>
        <v>7.6126176000000001</v>
      </c>
      <c r="K1813" s="22" t="str">
        <f>IF(I1813&lt;&gt;"",SUMIF(Table1[Codigo_servico],A1813,Table1[Subtotal_insumo]),"")</f>
        <v/>
      </c>
      <c r="L1813" s="18">
        <f>IF(Table1[[#This Row],[Ordem_insumos]]&lt;&gt;0,VLOOKUP(Table1[[#This Row],[Codigo_servico]],Preencher_Orcamento!$B:$D,3,FALSE)*Table1[[#This Row],[Qtde_insumo]],"")</f>
        <v>0</v>
      </c>
      <c r="M1813" s="18">
        <f>IF(Table1[[#This Row],[Ordem_insumos]]&lt;&gt;0,VLOOKUP(Table1[[#This Row],[Codigo_servico]],Preencher_Orcamento!$B:$D,3,FALSE)*Table1[[#This Row],[Subtotal_insumo]],"")</f>
        <v>0</v>
      </c>
    </row>
    <row r="1814" spans="1:13" x14ac:dyDescent="0.25">
      <c r="A1814" s="3">
        <v>70105</v>
      </c>
      <c r="B1814" s="125">
        <v>0</v>
      </c>
      <c r="C1814" s="131" t="s">
        <v>2758</v>
      </c>
      <c r="D1814" s="132"/>
      <c r="E1814" s="4"/>
      <c r="F1814" s="4"/>
      <c r="G1814" s="17" t="str">
        <f>IFERROR(VLOOKUP(Table1[[#This Row],[Codigo_insumo]],BD_Insumos!$B:$E,4),"")</f>
        <v/>
      </c>
      <c r="H1814" s="139"/>
      <c r="I1814" s="5" t="s">
        <v>457</v>
      </c>
      <c r="J1814" s="20" t="str">
        <f t="shared" si="28"/>
        <v/>
      </c>
      <c r="K1814" s="21">
        <f>IF(I1814&lt;&gt;"",SUMIF(Table1[Codigo_servico],A1814,Table1[Subtotal_insumo]),"")</f>
        <v>238.23270635444857</v>
      </c>
      <c r="L1814" s="17" t="str">
        <f>IF(Table1[[#This Row],[Ordem_insumos]]&lt;&gt;0,VLOOKUP(Table1[[#This Row],[Codigo_servico]],Preencher_Orcamento!$B:$D,3,FALSE)*Table1[[#This Row],[Qtde_insumo]],"")</f>
        <v/>
      </c>
      <c r="M1814" s="17" t="str">
        <f>IF(Table1[[#This Row],[Ordem_insumos]]&lt;&gt;0,VLOOKUP(Table1[[#This Row],[Codigo_servico]],Preencher_Orcamento!$B:$D,3,FALSE)*Table1[[#This Row],[Subtotal_insumo]],"")</f>
        <v/>
      </c>
    </row>
    <row r="1815" spans="1:13" x14ac:dyDescent="0.25">
      <c r="A1815" s="6">
        <v>70105</v>
      </c>
      <c r="B1815" s="126">
        <v>1</v>
      </c>
      <c r="C1815" s="133"/>
      <c r="D1815" s="134">
        <v>2013</v>
      </c>
      <c r="E1815" s="7" t="s">
        <v>2184</v>
      </c>
      <c r="F1815" s="8" t="s">
        <v>2140</v>
      </c>
      <c r="G1815" s="16">
        <f>IFERROR(VLOOKUP(Table1[[#This Row],[Codigo_insumo]],BD_Insumos!$B:$E,4),"")</f>
        <v>15.756939025755017</v>
      </c>
      <c r="H1815" s="140">
        <v>1.5</v>
      </c>
      <c r="I1815" s="9"/>
      <c r="J1815" s="22">
        <f t="shared" si="28"/>
        <v>23.635408538632525</v>
      </c>
      <c r="K1815" s="22" t="str">
        <f>IF(I1815&lt;&gt;"",SUMIF(Table1[Codigo_servico],A1815,Table1[Subtotal_insumo]),"")</f>
        <v/>
      </c>
      <c r="L1815" s="16">
        <f>IF(Table1[[#This Row],[Ordem_insumos]]&lt;&gt;0,VLOOKUP(Table1[[#This Row],[Codigo_servico]],Preencher_Orcamento!$B:$D,3,FALSE)*Table1[[#This Row],[Qtde_insumo]],"")</f>
        <v>0</v>
      </c>
      <c r="M1815" s="16">
        <f>IF(Table1[[#This Row],[Ordem_insumos]]&lt;&gt;0,VLOOKUP(Table1[[#This Row],[Codigo_servico]],Preencher_Orcamento!$B:$D,3,FALSE)*Table1[[#This Row],[Subtotal_insumo]],"")</f>
        <v>0</v>
      </c>
    </row>
    <row r="1816" spans="1:13" ht="39" x14ac:dyDescent="0.25">
      <c r="A1816" s="6">
        <v>70105</v>
      </c>
      <c r="B1816" s="126">
        <v>2</v>
      </c>
      <c r="C1816" s="133"/>
      <c r="D1816" s="134">
        <v>30071</v>
      </c>
      <c r="E1816" s="7" t="s">
        <v>536</v>
      </c>
      <c r="F1816" s="8" t="s">
        <v>457</v>
      </c>
      <c r="G1816" s="16">
        <f>IFERROR(VLOOKUP(Table1[[#This Row],[Codigo_insumo]],BD_Insumos!$B:$E,4),"")</f>
        <v>161.57640000000001</v>
      </c>
      <c r="H1816" s="140">
        <v>1</v>
      </c>
      <c r="I1816" s="9"/>
      <c r="J1816" s="22">
        <f t="shared" si="28"/>
        <v>161.57640000000001</v>
      </c>
      <c r="K1816" s="22" t="str">
        <f>IF(I1816&lt;&gt;"",SUMIF(Table1[Codigo_servico],A1816,Table1[Subtotal_insumo]),"")</f>
        <v/>
      </c>
      <c r="L1816" s="16">
        <f>IF(Table1[[#This Row],[Ordem_insumos]]&lt;&gt;0,VLOOKUP(Table1[[#This Row],[Codigo_servico]],Preencher_Orcamento!$B:$D,3,FALSE)*Table1[[#This Row],[Qtde_insumo]],"")</f>
        <v>0</v>
      </c>
      <c r="M1816" s="16">
        <f>IF(Table1[[#This Row],[Ordem_insumos]]&lt;&gt;0,VLOOKUP(Table1[[#This Row],[Codigo_servico]],Preencher_Orcamento!$B:$D,3,FALSE)*Table1[[#This Row],[Subtotal_insumo]],"")</f>
        <v>0</v>
      </c>
    </row>
    <row r="1817" spans="1:13" ht="26.25" x14ac:dyDescent="0.25">
      <c r="A1817" s="6">
        <v>70105</v>
      </c>
      <c r="B1817" s="126">
        <v>3</v>
      </c>
      <c r="C1817" s="133"/>
      <c r="D1817" s="134">
        <v>31008</v>
      </c>
      <c r="E1817" s="7" t="s">
        <v>632</v>
      </c>
      <c r="F1817" s="8" t="s">
        <v>457</v>
      </c>
      <c r="G1817" s="18">
        <f>IFERROR(VLOOKUP(Table1[[#This Row],[Codigo_insumo]],BD_Insumos!$B:$E,4),"")</f>
        <v>11.0868</v>
      </c>
      <c r="H1817" s="140">
        <v>3</v>
      </c>
      <c r="I1817" s="9"/>
      <c r="J1817" s="23">
        <f t="shared" si="28"/>
        <v>33.260400000000004</v>
      </c>
      <c r="K1817" s="22" t="str">
        <f>IF(I1817&lt;&gt;"",SUMIF(Table1[Codigo_servico],A1817,Table1[Subtotal_insumo]),"")</f>
        <v/>
      </c>
      <c r="L1817" s="18">
        <f>IF(Table1[[#This Row],[Ordem_insumos]]&lt;&gt;0,VLOOKUP(Table1[[#This Row],[Codigo_servico]],Preencher_Orcamento!$B:$D,3,FALSE)*Table1[[#This Row],[Qtde_insumo]],"")</f>
        <v>0</v>
      </c>
      <c r="M1817" s="18">
        <f>IF(Table1[[#This Row],[Ordem_insumos]]&lt;&gt;0,VLOOKUP(Table1[[#This Row],[Codigo_servico]],Preencher_Orcamento!$B:$D,3,FALSE)*Table1[[#This Row],[Subtotal_insumo]],"")</f>
        <v>0</v>
      </c>
    </row>
    <row r="1818" spans="1:13" x14ac:dyDescent="0.25">
      <c r="A1818" s="6">
        <v>70105</v>
      </c>
      <c r="B1818" s="126">
        <v>4</v>
      </c>
      <c r="C1818" s="133"/>
      <c r="D1818" s="134">
        <v>2014</v>
      </c>
      <c r="E1818" s="7" t="s">
        <v>2185</v>
      </c>
      <c r="F1818" s="8" t="s">
        <v>2140</v>
      </c>
      <c r="G1818" s="18">
        <f>IFERROR(VLOOKUP(Table1[[#This Row],[Codigo_insumo]],BD_Insumos!$B:$E,4),"")</f>
        <v>13.173665210544026</v>
      </c>
      <c r="H1818" s="140">
        <v>1.5</v>
      </c>
      <c r="I1818" s="9"/>
      <c r="J1818" s="23">
        <f t="shared" si="28"/>
        <v>19.760497815816038</v>
      </c>
      <c r="K1818" s="22" t="str">
        <f>IF(I1818&lt;&gt;"",SUMIF(Table1[Codigo_servico],A1818,Table1[Subtotal_insumo]),"")</f>
        <v/>
      </c>
      <c r="L1818" s="18">
        <f>IF(Table1[[#This Row],[Ordem_insumos]]&lt;&gt;0,VLOOKUP(Table1[[#This Row],[Codigo_servico]],Preencher_Orcamento!$B:$D,3,FALSE)*Table1[[#This Row],[Qtde_insumo]],"")</f>
        <v>0</v>
      </c>
      <c r="M1818" s="18">
        <f>IF(Table1[[#This Row],[Ordem_insumos]]&lt;&gt;0,VLOOKUP(Table1[[#This Row],[Codigo_servico]],Preencher_Orcamento!$B:$D,3,FALSE)*Table1[[#This Row],[Subtotal_insumo]],"")</f>
        <v>0</v>
      </c>
    </row>
    <row r="1819" spans="1:13" x14ac:dyDescent="0.25">
      <c r="A1819" s="3">
        <v>70106</v>
      </c>
      <c r="B1819" s="125">
        <v>0</v>
      </c>
      <c r="C1819" s="131" t="s">
        <v>2759</v>
      </c>
      <c r="D1819" s="132"/>
      <c r="E1819" s="4"/>
      <c r="F1819" s="4"/>
      <c r="G1819" s="17" t="str">
        <f>IFERROR(VLOOKUP(Table1[[#This Row],[Codigo_insumo]],BD_Insumos!$B:$E,4),"")</f>
        <v/>
      </c>
      <c r="H1819" s="139"/>
      <c r="I1819" s="5" t="s">
        <v>457</v>
      </c>
      <c r="J1819" s="20" t="str">
        <f t="shared" si="28"/>
        <v/>
      </c>
      <c r="K1819" s="21">
        <f>IF(I1819&lt;&gt;"",SUMIF(Table1[Codigo_servico],A1819,Table1[Subtotal_insumo]),"")</f>
        <v>239.1182063544486</v>
      </c>
      <c r="L1819" s="17" t="str">
        <f>IF(Table1[[#This Row],[Ordem_insumos]]&lt;&gt;0,VLOOKUP(Table1[[#This Row],[Codigo_servico]],Preencher_Orcamento!$B:$D,3,FALSE)*Table1[[#This Row],[Qtde_insumo]],"")</f>
        <v/>
      </c>
      <c r="M1819" s="17" t="str">
        <f>IF(Table1[[#This Row],[Ordem_insumos]]&lt;&gt;0,VLOOKUP(Table1[[#This Row],[Codigo_servico]],Preencher_Orcamento!$B:$D,3,FALSE)*Table1[[#This Row],[Subtotal_insumo]],"")</f>
        <v/>
      </c>
    </row>
    <row r="1820" spans="1:13" x14ac:dyDescent="0.25">
      <c r="A1820" s="6">
        <v>70106</v>
      </c>
      <c r="B1820" s="126">
        <v>1</v>
      </c>
      <c r="C1820" s="133"/>
      <c r="D1820" s="134">
        <v>2013</v>
      </c>
      <c r="E1820" s="7" t="s">
        <v>2184</v>
      </c>
      <c r="F1820" s="8" t="s">
        <v>2140</v>
      </c>
      <c r="G1820" s="16">
        <f>IFERROR(VLOOKUP(Table1[[#This Row],[Codigo_insumo]],BD_Insumos!$B:$E,4),"")</f>
        <v>15.756939025755017</v>
      </c>
      <c r="H1820" s="140">
        <v>1.5</v>
      </c>
      <c r="I1820" s="9"/>
      <c r="J1820" s="22">
        <f t="shared" si="28"/>
        <v>23.635408538632525</v>
      </c>
      <c r="K1820" s="22" t="str">
        <f>IF(I1820&lt;&gt;"",SUMIF(Table1[Codigo_servico],A1820,Table1[Subtotal_insumo]),"")</f>
        <v/>
      </c>
      <c r="L1820" s="16">
        <f>IF(Table1[[#This Row],[Ordem_insumos]]&lt;&gt;0,VLOOKUP(Table1[[#This Row],[Codigo_servico]],Preencher_Orcamento!$B:$D,3,FALSE)*Table1[[#This Row],[Qtde_insumo]],"")</f>
        <v>0</v>
      </c>
      <c r="M1820" s="16">
        <f>IF(Table1[[#This Row],[Ordem_insumos]]&lt;&gt;0,VLOOKUP(Table1[[#This Row],[Codigo_servico]],Preencher_Orcamento!$B:$D,3,FALSE)*Table1[[#This Row],[Subtotal_insumo]],"")</f>
        <v>0</v>
      </c>
    </row>
    <row r="1821" spans="1:13" ht="39" x14ac:dyDescent="0.25">
      <c r="A1821" s="6">
        <v>70106</v>
      </c>
      <c r="B1821" s="126">
        <v>2</v>
      </c>
      <c r="C1821" s="133"/>
      <c r="D1821" s="134">
        <v>30072</v>
      </c>
      <c r="E1821" s="7" t="s">
        <v>537</v>
      </c>
      <c r="F1821" s="8" t="s">
        <v>457</v>
      </c>
      <c r="G1821" s="16">
        <f>IFERROR(VLOOKUP(Table1[[#This Row],[Codigo_insumo]],BD_Insumos!$B:$E,4),"")</f>
        <v>162.46190000000001</v>
      </c>
      <c r="H1821" s="140">
        <v>1</v>
      </c>
      <c r="I1821" s="9"/>
      <c r="J1821" s="22">
        <f t="shared" si="28"/>
        <v>162.46190000000001</v>
      </c>
      <c r="K1821" s="22" t="str">
        <f>IF(I1821&lt;&gt;"",SUMIF(Table1[Codigo_servico],A1821,Table1[Subtotal_insumo]),"")</f>
        <v/>
      </c>
      <c r="L1821" s="16">
        <f>IF(Table1[[#This Row],[Ordem_insumos]]&lt;&gt;0,VLOOKUP(Table1[[#This Row],[Codigo_servico]],Preencher_Orcamento!$B:$D,3,FALSE)*Table1[[#This Row],[Qtde_insumo]],"")</f>
        <v>0</v>
      </c>
      <c r="M1821" s="16">
        <f>IF(Table1[[#This Row],[Ordem_insumos]]&lt;&gt;0,VLOOKUP(Table1[[#This Row],[Codigo_servico]],Preencher_Orcamento!$B:$D,3,FALSE)*Table1[[#This Row],[Subtotal_insumo]],"")</f>
        <v>0</v>
      </c>
    </row>
    <row r="1822" spans="1:13" x14ac:dyDescent="0.25">
      <c r="A1822" s="6">
        <v>70106</v>
      </c>
      <c r="B1822" s="126">
        <v>3</v>
      </c>
      <c r="C1822" s="133"/>
      <c r="D1822" s="134">
        <v>2014</v>
      </c>
      <c r="E1822" s="7" t="s">
        <v>2185</v>
      </c>
      <c r="F1822" s="8" t="s">
        <v>2140</v>
      </c>
      <c r="G1822" s="18">
        <f>IFERROR(VLOOKUP(Table1[[#This Row],[Codigo_insumo]],BD_Insumos!$B:$E,4),"")</f>
        <v>13.173665210544026</v>
      </c>
      <c r="H1822" s="140">
        <v>1.5</v>
      </c>
      <c r="I1822" s="9"/>
      <c r="J1822" s="23">
        <f t="shared" si="28"/>
        <v>19.760497815816038</v>
      </c>
      <c r="K1822" s="22" t="str">
        <f>IF(I1822&lt;&gt;"",SUMIF(Table1[Codigo_servico],A1822,Table1[Subtotal_insumo]),"")</f>
        <v/>
      </c>
      <c r="L1822" s="18">
        <f>IF(Table1[[#This Row],[Ordem_insumos]]&lt;&gt;0,VLOOKUP(Table1[[#This Row],[Codigo_servico]],Preencher_Orcamento!$B:$D,3,FALSE)*Table1[[#This Row],[Qtde_insumo]],"")</f>
        <v>0</v>
      </c>
      <c r="M1822" s="18">
        <f>IF(Table1[[#This Row],[Ordem_insumos]]&lt;&gt;0,VLOOKUP(Table1[[#This Row],[Codigo_servico]],Preencher_Orcamento!$B:$D,3,FALSE)*Table1[[#This Row],[Subtotal_insumo]],"")</f>
        <v>0</v>
      </c>
    </row>
    <row r="1823" spans="1:13" ht="26.25" x14ac:dyDescent="0.25">
      <c r="A1823" s="6">
        <v>70106</v>
      </c>
      <c r="B1823" s="126">
        <v>4</v>
      </c>
      <c r="C1823" s="133"/>
      <c r="D1823" s="134">
        <v>31008</v>
      </c>
      <c r="E1823" s="7" t="s">
        <v>632</v>
      </c>
      <c r="F1823" s="8" t="s">
        <v>457</v>
      </c>
      <c r="G1823" s="18">
        <f>IFERROR(VLOOKUP(Table1[[#This Row],[Codigo_insumo]],BD_Insumos!$B:$E,4),"")</f>
        <v>11.0868</v>
      </c>
      <c r="H1823" s="140">
        <v>3</v>
      </c>
      <c r="I1823" s="9"/>
      <c r="J1823" s="23">
        <f t="shared" si="28"/>
        <v>33.260400000000004</v>
      </c>
      <c r="K1823" s="22" t="str">
        <f>IF(I1823&lt;&gt;"",SUMIF(Table1[Codigo_servico],A1823,Table1[Subtotal_insumo]),"")</f>
        <v/>
      </c>
      <c r="L1823" s="18">
        <f>IF(Table1[[#This Row],[Ordem_insumos]]&lt;&gt;0,VLOOKUP(Table1[[#This Row],[Codigo_servico]],Preencher_Orcamento!$B:$D,3,FALSE)*Table1[[#This Row],[Qtde_insumo]],"")</f>
        <v>0</v>
      </c>
      <c r="M1823" s="18">
        <f>IF(Table1[[#This Row],[Ordem_insumos]]&lt;&gt;0,VLOOKUP(Table1[[#This Row],[Codigo_servico]],Preencher_Orcamento!$B:$D,3,FALSE)*Table1[[#This Row],[Subtotal_insumo]],"")</f>
        <v>0</v>
      </c>
    </row>
    <row r="1824" spans="1:13" x14ac:dyDescent="0.25">
      <c r="A1824" s="3">
        <v>70107</v>
      </c>
      <c r="B1824" s="125">
        <v>0</v>
      </c>
      <c r="C1824" s="131" t="s">
        <v>2760</v>
      </c>
      <c r="D1824" s="132"/>
      <c r="E1824" s="4"/>
      <c r="F1824" s="4"/>
      <c r="G1824" s="17" t="str">
        <f>IFERROR(VLOOKUP(Table1[[#This Row],[Codigo_insumo]],BD_Insumos!$B:$E,4),"")</f>
        <v/>
      </c>
      <c r="H1824" s="139"/>
      <c r="I1824" s="5" t="s">
        <v>457</v>
      </c>
      <c r="J1824" s="20" t="str">
        <f t="shared" si="28"/>
        <v/>
      </c>
      <c r="K1824" s="21">
        <f>IF(I1824&lt;&gt;"",SUMIF(Table1[Codigo_servico],A1824,Table1[Subtotal_insumo]),"")</f>
        <v>240.82230635444859</v>
      </c>
      <c r="L1824" s="17" t="str">
        <f>IF(Table1[[#This Row],[Ordem_insumos]]&lt;&gt;0,VLOOKUP(Table1[[#This Row],[Codigo_servico]],Preencher_Orcamento!$B:$D,3,FALSE)*Table1[[#This Row],[Qtde_insumo]],"")</f>
        <v/>
      </c>
      <c r="M1824" s="17" t="str">
        <f>IF(Table1[[#This Row],[Ordem_insumos]]&lt;&gt;0,VLOOKUP(Table1[[#This Row],[Codigo_servico]],Preencher_Orcamento!$B:$D,3,FALSE)*Table1[[#This Row],[Subtotal_insumo]],"")</f>
        <v/>
      </c>
    </row>
    <row r="1825" spans="1:13" ht="39" x14ac:dyDescent="0.25">
      <c r="A1825" s="6">
        <v>70107</v>
      </c>
      <c r="B1825" s="126">
        <v>1</v>
      </c>
      <c r="C1825" s="133"/>
      <c r="D1825" s="134">
        <v>30073</v>
      </c>
      <c r="E1825" s="7" t="s">
        <v>538</v>
      </c>
      <c r="F1825" s="8" t="s">
        <v>457</v>
      </c>
      <c r="G1825" s="16">
        <f>IFERROR(VLOOKUP(Table1[[#This Row],[Codigo_insumo]],BD_Insumos!$B:$E,4),"")</f>
        <v>164.166</v>
      </c>
      <c r="H1825" s="140">
        <v>1</v>
      </c>
      <c r="I1825" s="9"/>
      <c r="J1825" s="22">
        <f t="shared" si="28"/>
        <v>164.166</v>
      </c>
      <c r="K1825" s="22" t="str">
        <f>IF(I1825&lt;&gt;"",SUMIF(Table1[Codigo_servico],A1825,Table1[Subtotal_insumo]),"")</f>
        <v/>
      </c>
      <c r="L1825" s="16">
        <f>IF(Table1[[#This Row],[Ordem_insumos]]&lt;&gt;0,VLOOKUP(Table1[[#This Row],[Codigo_servico]],Preencher_Orcamento!$B:$D,3,FALSE)*Table1[[#This Row],[Qtde_insumo]],"")</f>
        <v>0</v>
      </c>
      <c r="M1825" s="16">
        <f>IF(Table1[[#This Row],[Ordem_insumos]]&lt;&gt;0,VLOOKUP(Table1[[#This Row],[Codigo_servico]],Preencher_Orcamento!$B:$D,3,FALSE)*Table1[[#This Row],[Subtotal_insumo]],"")</f>
        <v>0</v>
      </c>
    </row>
    <row r="1826" spans="1:13" x14ac:dyDescent="0.25">
      <c r="A1826" s="6">
        <v>70107</v>
      </c>
      <c r="B1826" s="126">
        <v>2</v>
      </c>
      <c r="C1826" s="133"/>
      <c r="D1826" s="134">
        <v>2013</v>
      </c>
      <c r="E1826" s="7" t="s">
        <v>2184</v>
      </c>
      <c r="F1826" s="8" t="s">
        <v>2140</v>
      </c>
      <c r="G1826" s="16">
        <f>IFERROR(VLOOKUP(Table1[[#This Row],[Codigo_insumo]],BD_Insumos!$B:$E,4),"")</f>
        <v>15.756939025755017</v>
      </c>
      <c r="H1826" s="140">
        <v>1.5</v>
      </c>
      <c r="I1826" s="9"/>
      <c r="J1826" s="22">
        <f t="shared" si="28"/>
        <v>23.635408538632525</v>
      </c>
      <c r="K1826" s="22" t="str">
        <f>IF(I1826&lt;&gt;"",SUMIF(Table1[Codigo_servico],A1826,Table1[Subtotal_insumo]),"")</f>
        <v/>
      </c>
      <c r="L1826" s="16">
        <f>IF(Table1[[#This Row],[Ordem_insumos]]&lt;&gt;0,VLOOKUP(Table1[[#This Row],[Codigo_servico]],Preencher_Orcamento!$B:$D,3,FALSE)*Table1[[#This Row],[Qtde_insumo]],"")</f>
        <v>0</v>
      </c>
      <c r="M1826" s="16">
        <f>IF(Table1[[#This Row],[Ordem_insumos]]&lt;&gt;0,VLOOKUP(Table1[[#This Row],[Codigo_servico]],Preencher_Orcamento!$B:$D,3,FALSE)*Table1[[#This Row],[Subtotal_insumo]],"")</f>
        <v>0</v>
      </c>
    </row>
    <row r="1827" spans="1:13" x14ac:dyDescent="0.25">
      <c r="A1827" s="6">
        <v>70107</v>
      </c>
      <c r="B1827" s="126">
        <v>3</v>
      </c>
      <c r="C1827" s="133"/>
      <c r="D1827" s="134">
        <v>2014</v>
      </c>
      <c r="E1827" s="7" t="s">
        <v>2185</v>
      </c>
      <c r="F1827" s="8" t="s">
        <v>2140</v>
      </c>
      <c r="G1827" s="18">
        <f>IFERROR(VLOOKUP(Table1[[#This Row],[Codigo_insumo]],BD_Insumos!$B:$E,4),"")</f>
        <v>13.173665210544026</v>
      </c>
      <c r="H1827" s="140">
        <v>1.5</v>
      </c>
      <c r="I1827" s="9"/>
      <c r="J1827" s="23">
        <f t="shared" si="28"/>
        <v>19.760497815816038</v>
      </c>
      <c r="K1827" s="22" t="str">
        <f>IF(I1827&lt;&gt;"",SUMIF(Table1[Codigo_servico],A1827,Table1[Subtotal_insumo]),"")</f>
        <v/>
      </c>
      <c r="L1827" s="18">
        <f>IF(Table1[[#This Row],[Ordem_insumos]]&lt;&gt;0,VLOOKUP(Table1[[#This Row],[Codigo_servico]],Preencher_Orcamento!$B:$D,3,FALSE)*Table1[[#This Row],[Qtde_insumo]],"")</f>
        <v>0</v>
      </c>
      <c r="M1827" s="18">
        <f>IF(Table1[[#This Row],[Ordem_insumos]]&lt;&gt;0,VLOOKUP(Table1[[#This Row],[Codigo_servico]],Preencher_Orcamento!$B:$D,3,FALSE)*Table1[[#This Row],[Subtotal_insumo]],"")</f>
        <v>0</v>
      </c>
    </row>
    <row r="1828" spans="1:13" ht="26.25" x14ac:dyDescent="0.25">
      <c r="A1828" s="6">
        <v>70107</v>
      </c>
      <c r="B1828" s="126">
        <v>4</v>
      </c>
      <c r="C1828" s="133"/>
      <c r="D1828" s="134">
        <v>31008</v>
      </c>
      <c r="E1828" s="7" t="s">
        <v>632</v>
      </c>
      <c r="F1828" s="8" t="s">
        <v>457</v>
      </c>
      <c r="G1828" s="18">
        <f>IFERROR(VLOOKUP(Table1[[#This Row],[Codigo_insumo]],BD_Insumos!$B:$E,4),"")</f>
        <v>11.0868</v>
      </c>
      <c r="H1828" s="140">
        <v>3</v>
      </c>
      <c r="I1828" s="9"/>
      <c r="J1828" s="23">
        <f t="shared" si="28"/>
        <v>33.260400000000004</v>
      </c>
      <c r="K1828" s="22" t="str">
        <f>IF(I1828&lt;&gt;"",SUMIF(Table1[Codigo_servico],A1828,Table1[Subtotal_insumo]),"")</f>
        <v/>
      </c>
      <c r="L1828" s="18">
        <f>IF(Table1[[#This Row],[Ordem_insumos]]&lt;&gt;0,VLOOKUP(Table1[[#This Row],[Codigo_servico]],Preencher_Orcamento!$B:$D,3,FALSE)*Table1[[#This Row],[Qtde_insumo]],"")</f>
        <v>0</v>
      </c>
      <c r="M1828" s="18">
        <f>IF(Table1[[#This Row],[Ordem_insumos]]&lt;&gt;0,VLOOKUP(Table1[[#This Row],[Codigo_servico]],Preencher_Orcamento!$B:$D,3,FALSE)*Table1[[#This Row],[Subtotal_insumo]],"")</f>
        <v>0</v>
      </c>
    </row>
    <row r="1829" spans="1:13" x14ac:dyDescent="0.25">
      <c r="A1829" s="3">
        <v>70108</v>
      </c>
      <c r="B1829" s="125">
        <v>0</v>
      </c>
      <c r="C1829" s="131" t="s">
        <v>2761</v>
      </c>
      <c r="D1829" s="132"/>
      <c r="E1829" s="4"/>
      <c r="F1829" s="4"/>
      <c r="G1829" s="17" t="str">
        <f>IFERROR(VLOOKUP(Table1[[#This Row],[Codigo_insumo]],BD_Insumos!$B:$E,4),"")</f>
        <v/>
      </c>
      <c r="H1829" s="139"/>
      <c r="I1829" s="5" t="s">
        <v>457</v>
      </c>
      <c r="J1829" s="20" t="str">
        <f t="shared" si="28"/>
        <v/>
      </c>
      <c r="K1829" s="21">
        <f>IF(I1829&lt;&gt;"",SUMIF(Table1[Codigo_servico],A1829,Table1[Subtotal_insumo]),"")</f>
        <v>261.12080635444852</v>
      </c>
      <c r="L1829" s="17" t="str">
        <f>IF(Table1[[#This Row],[Ordem_insumos]]&lt;&gt;0,VLOOKUP(Table1[[#This Row],[Codigo_servico]],Preencher_Orcamento!$B:$D,3,FALSE)*Table1[[#This Row],[Qtde_insumo]],"")</f>
        <v/>
      </c>
      <c r="M1829" s="17" t="str">
        <f>IF(Table1[[#This Row],[Ordem_insumos]]&lt;&gt;0,VLOOKUP(Table1[[#This Row],[Codigo_servico]],Preencher_Orcamento!$B:$D,3,FALSE)*Table1[[#This Row],[Subtotal_insumo]],"")</f>
        <v/>
      </c>
    </row>
    <row r="1830" spans="1:13" x14ac:dyDescent="0.25">
      <c r="A1830" s="6">
        <v>70108</v>
      </c>
      <c r="B1830" s="126">
        <v>1</v>
      </c>
      <c r="C1830" s="133"/>
      <c r="D1830" s="134">
        <v>2014</v>
      </c>
      <c r="E1830" s="7" t="s">
        <v>2185</v>
      </c>
      <c r="F1830" s="8" t="s">
        <v>2140</v>
      </c>
      <c r="G1830" s="16">
        <f>IFERROR(VLOOKUP(Table1[[#This Row],[Codigo_insumo]],BD_Insumos!$B:$E,4),"")</f>
        <v>13.173665210544026</v>
      </c>
      <c r="H1830" s="140">
        <v>1.5</v>
      </c>
      <c r="I1830" s="9"/>
      <c r="J1830" s="22">
        <f t="shared" si="28"/>
        <v>19.760497815816038</v>
      </c>
      <c r="K1830" s="22" t="str">
        <f>IF(I1830&lt;&gt;"",SUMIF(Table1[Codigo_servico],A1830,Table1[Subtotal_insumo]),"")</f>
        <v/>
      </c>
      <c r="L1830" s="16">
        <f>IF(Table1[[#This Row],[Ordem_insumos]]&lt;&gt;0,VLOOKUP(Table1[[#This Row],[Codigo_servico]],Preencher_Orcamento!$B:$D,3,FALSE)*Table1[[#This Row],[Qtde_insumo]],"")</f>
        <v>0</v>
      </c>
      <c r="M1830" s="16">
        <f>IF(Table1[[#This Row],[Ordem_insumos]]&lt;&gt;0,VLOOKUP(Table1[[#This Row],[Codigo_servico]],Preencher_Orcamento!$B:$D,3,FALSE)*Table1[[#This Row],[Subtotal_insumo]],"")</f>
        <v>0</v>
      </c>
    </row>
    <row r="1831" spans="1:13" x14ac:dyDescent="0.25">
      <c r="A1831" s="6">
        <v>70108</v>
      </c>
      <c r="B1831" s="126">
        <v>2</v>
      </c>
      <c r="C1831" s="133"/>
      <c r="D1831" s="134">
        <v>2013</v>
      </c>
      <c r="E1831" s="7" t="s">
        <v>2184</v>
      </c>
      <c r="F1831" s="8" t="s">
        <v>2140</v>
      </c>
      <c r="G1831" s="16">
        <f>IFERROR(VLOOKUP(Table1[[#This Row],[Codigo_insumo]],BD_Insumos!$B:$E,4),"")</f>
        <v>15.756939025755017</v>
      </c>
      <c r="H1831" s="140">
        <v>1.5</v>
      </c>
      <c r="I1831" s="9"/>
      <c r="J1831" s="22">
        <f t="shared" si="28"/>
        <v>23.635408538632525</v>
      </c>
      <c r="K1831" s="22" t="str">
        <f>IF(I1831&lt;&gt;"",SUMIF(Table1[Codigo_servico],A1831,Table1[Subtotal_insumo]),"")</f>
        <v/>
      </c>
      <c r="L1831" s="16">
        <f>IF(Table1[[#This Row],[Ordem_insumos]]&lt;&gt;0,VLOOKUP(Table1[[#This Row],[Codigo_servico]],Preencher_Orcamento!$B:$D,3,FALSE)*Table1[[#This Row],[Qtde_insumo]],"")</f>
        <v>0</v>
      </c>
      <c r="M1831" s="16">
        <f>IF(Table1[[#This Row],[Ordem_insumos]]&lt;&gt;0,VLOOKUP(Table1[[#This Row],[Codigo_servico]],Preencher_Orcamento!$B:$D,3,FALSE)*Table1[[#This Row],[Subtotal_insumo]],"")</f>
        <v>0</v>
      </c>
    </row>
    <row r="1832" spans="1:13" ht="39" x14ac:dyDescent="0.25">
      <c r="A1832" s="6">
        <v>70108</v>
      </c>
      <c r="B1832" s="126">
        <v>3</v>
      </c>
      <c r="C1832" s="133"/>
      <c r="D1832" s="134">
        <v>30074</v>
      </c>
      <c r="E1832" s="7" t="s">
        <v>539</v>
      </c>
      <c r="F1832" s="8" t="s">
        <v>457</v>
      </c>
      <c r="G1832" s="18">
        <f>IFERROR(VLOOKUP(Table1[[#This Row],[Codigo_insumo]],BD_Insumos!$B:$E,4),"")</f>
        <v>184.46449999999999</v>
      </c>
      <c r="H1832" s="140">
        <v>1</v>
      </c>
      <c r="I1832" s="9"/>
      <c r="J1832" s="23">
        <f t="shared" si="28"/>
        <v>184.46449999999999</v>
      </c>
      <c r="K1832" s="22" t="str">
        <f>IF(I1832&lt;&gt;"",SUMIF(Table1[Codigo_servico],A1832,Table1[Subtotal_insumo]),"")</f>
        <v/>
      </c>
      <c r="L1832" s="18">
        <f>IF(Table1[[#This Row],[Ordem_insumos]]&lt;&gt;0,VLOOKUP(Table1[[#This Row],[Codigo_servico]],Preencher_Orcamento!$B:$D,3,FALSE)*Table1[[#This Row],[Qtde_insumo]],"")</f>
        <v>0</v>
      </c>
      <c r="M1832" s="18">
        <f>IF(Table1[[#This Row],[Ordem_insumos]]&lt;&gt;0,VLOOKUP(Table1[[#This Row],[Codigo_servico]],Preencher_Orcamento!$B:$D,3,FALSE)*Table1[[#This Row],[Subtotal_insumo]],"")</f>
        <v>0</v>
      </c>
    </row>
    <row r="1833" spans="1:13" ht="26.25" x14ac:dyDescent="0.25">
      <c r="A1833" s="6">
        <v>70108</v>
      </c>
      <c r="B1833" s="126">
        <v>4</v>
      </c>
      <c r="C1833" s="133"/>
      <c r="D1833" s="134">
        <v>31008</v>
      </c>
      <c r="E1833" s="7" t="s">
        <v>632</v>
      </c>
      <c r="F1833" s="8" t="s">
        <v>457</v>
      </c>
      <c r="G1833" s="18">
        <f>IFERROR(VLOOKUP(Table1[[#This Row],[Codigo_insumo]],BD_Insumos!$B:$E,4),"")</f>
        <v>11.0868</v>
      </c>
      <c r="H1833" s="140">
        <v>3</v>
      </c>
      <c r="I1833" s="9"/>
      <c r="J1833" s="23">
        <f t="shared" si="28"/>
        <v>33.260400000000004</v>
      </c>
      <c r="K1833" s="22" t="str">
        <f>IF(I1833&lt;&gt;"",SUMIF(Table1[Codigo_servico],A1833,Table1[Subtotal_insumo]),"")</f>
        <v/>
      </c>
      <c r="L1833" s="18">
        <f>IF(Table1[[#This Row],[Ordem_insumos]]&lt;&gt;0,VLOOKUP(Table1[[#This Row],[Codigo_servico]],Preencher_Orcamento!$B:$D,3,FALSE)*Table1[[#This Row],[Qtde_insumo]],"")</f>
        <v>0</v>
      </c>
      <c r="M1833" s="18">
        <f>IF(Table1[[#This Row],[Ordem_insumos]]&lt;&gt;0,VLOOKUP(Table1[[#This Row],[Codigo_servico]],Preencher_Orcamento!$B:$D,3,FALSE)*Table1[[#This Row],[Subtotal_insumo]],"")</f>
        <v>0</v>
      </c>
    </row>
    <row r="1834" spans="1:13" x14ac:dyDescent="0.25">
      <c r="A1834" s="3">
        <v>70109</v>
      </c>
      <c r="B1834" s="125">
        <v>0</v>
      </c>
      <c r="C1834" s="131" t="s">
        <v>2762</v>
      </c>
      <c r="D1834" s="132"/>
      <c r="E1834" s="4"/>
      <c r="F1834" s="4"/>
      <c r="G1834" s="17" t="str">
        <f>IFERROR(VLOOKUP(Table1[[#This Row],[Codigo_insumo]],BD_Insumos!$B:$E,4),"")</f>
        <v/>
      </c>
      <c r="H1834" s="139"/>
      <c r="I1834" s="5" t="s">
        <v>457</v>
      </c>
      <c r="J1834" s="20" t="str">
        <f t="shared" si="28"/>
        <v/>
      </c>
      <c r="K1834" s="21">
        <f>IF(I1834&lt;&gt;"",SUMIF(Table1[Codigo_servico],A1834,Table1[Subtotal_insumo]),"")</f>
        <v>297.93880635444856</v>
      </c>
      <c r="L1834" s="17" t="str">
        <f>IF(Table1[[#This Row],[Ordem_insumos]]&lt;&gt;0,VLOOKUP(Table1[[#This Row],[Codigo_servico]],Preencher_Orcamento!$B:$D,3,FALSE)*Table1[[#This Row],[Qtde_insumo]],"")</f>
        <v/>
      </c>
      <c r="M1834" s="17" t="str">
        <f>IF(Table1[[#This Row],[Ordem_insumos]]&lt;&gt;0,VLOOKUP(Table1[[#This Row],[Codigo_servico]],Preencher_Orcamento!$B:$D,3,FALSE)*Table1[[#This Row],[Subtotal_insumo]],"")</f>
        <v/>
      </c>
    </row>
    <row r="1835" spans="1:13" x14ac:dyDescent="0.25">
      <c r="A1835" s="6">
        <v>70109</v>
      </c>
      <c r="B1835" s="126">
        <v>1</v>
      </c>
      <c r="C1835" s="133"/>
      <c r="D1835" s="134">
        <v>2014</v>
      </c>
      <c r="E1835" s="7" t="s">
        <v>2185</v>
      </c>
      <c r="F1835" s="8" t="s">
        <v>2140</v>
      </c>
      <c r="G1835" s="16">
        <f>IFERROR(VLOOKUP(Table1[[#This Row],[Codigo_insumo]],BD_Insumos!$B:$E,4),"")</f>
        <v>13.173665210544026</v>
      </c>
      <c r="H1835" s="140">
        <v>1.5</v>
      </c>
      <c r="I1835" s="9"/>
      <c r="J1835" s="22">
        <f t="shared" si="28"/>
        <v>19.760497815816038</v>
      </c>
      <c r="K1835" s="22" t="str">
        <f>IF(I1835&lt;&gt;"",SUMIF(Table1[Codigo_servico],A1835,Table1[Subtotal_insumo]),"")</f>
        <v/>
      </c>
      <c r="L1835" s="16">
        <f>IF(Table1[[#This Row],[Ordem_insumos]]&lt;&gt;0,VLOOKUP(Table1[[#This Row],[Codigo_servico]],Preencher_Orcamento!$B:$D,3,FALSE)*Table1[[#This Row],[Qtde_insumo]],"")</f>
        <v>0</v>
      </c>
      <c r="M1835" s="16">
        <f>IF(Table1[[#This Row],[Ordem_insumos]]&lt;&gt;0,VLOOKUP(Table1[[#This Row],[Codigo_servico]],Preencher_Orcamento!$B:$D,3,FALSE)*Table1[[#This Row],[Subtotal_insumo]],"")</f>
        <v>0</v>
      </c>
    </row>
    <row r="1836" spans="1:13" x14ac:dyDescent="0.25">
      <c r="A1836" s="6">
        <v>70109</v>
      </c>
      <c r="B1836" s="126">
        <v>2</v>
      </c>
      <c r="C1836" s="133"/>
      <c r="D1836" s="134">
        <v>2013</v>
      </c>
      <c r="E1836" s="7" t="s">
        <v>2184</v>
      </c>
      <c r="F1836" s="8" t="s">
        <v>2140</v>
      </c>
      <c r="G1836" s="16">
        <f>IFERROR(VLOOKUP(Table1[[#This Row],[Codigo_insumo]],BD_Insumos!$B:$E,4),"")</f>
        <v>15.756939025755017</v>
      </c>
      <c r="H1836" s="140">
        <v>1.5</v>
      </c>
      <c r="I1836" s="9"/>
      <c r="J1836" s="22">
        <f t="shared" si="28"/>
        <v>23.635408538632525</v>
      </c>
      <c r="K1836" s="22" t="str">
        <f>IF(I1836&lt;&gt;"",SUMIF(Table1[Codigo_servico],A1836,Table1[Subtotal_insumo]),"")</f>
        <v/>
      </c>
      <c r="L1836" s="16">
        <f>IF(Table1[[#This Row],[Ordem_insumos]]&lt;&gt;0,VLOOKUP(Table1[[#This Row],[Codigo_servico]],Preencher_Orcamento!$B:$D,3,FALSE)*Table1[[#This Row],[Qtde_insumo]],"")</f>
        <v>0</v>
      </c>
      <c r="M1836" s="16">
        <f>IF(Table1[[#This Row],[Ordem_insumos]]&lt;&gt;0,VLOOKUP(Table1[[#This Row],[Codigo_servico]],Preencher_Orcamento!$B:$D,3,FALSE)*Table1[[#This Row],[Subtotal_insumo]],"")</f>
        <v>0</v>
      </c>
    </row>
    <row r="1837" spans="1:13" ht="26.25" x14ac:dyDescent="0.25">
      <c r="A1837" s="6">
        <v>70109</v>
      </c>
      <c r="B1837" s="126">
        <v>3</v>
      </c>
      <c r="C1837" s="133"/>
      <c r="D1837" s="134">
        <v>31008</v>
      </c>
      <c r="E1837" s="7" t="s">
        <v>632</v>
      </c>
      <c r="F1837" s="8" t="s">
        <v>457</v>
      </c>
      <c r="G1837" s="18">
        <f>IFERROR(VLOOKUP(Table1[[#This Row],[Codigo_insumo]],BD_Insumos!$B:$E,4),"")</f>
        <v>11.0868</v>
      </c>
      <c r="H1837" s="140">
        <v>3</v>
      </c>
      <c r="I1837" s="9"/>
      <c r="J1837" s="23">
        <f t="shared" si="28"/>
        <v>33.260400000000004</v>
      </c>
      <c r="K1837" s="22" t="str">
        <f>IF(I1837&lt;&gt;"",SUMIF(Table1[Codigo_servico],A1837,Table1[Subtotal_insumo]),"")</f>
        <v/>
      </c>
      <c r="L1837" s="18">
        <f>IF(Table1[[#This Row],[Ordem_insumos]]&lt;&gt;0,VLOOKUP(Table1[[#This Row],[Codigo_servico]],Preencher_Orcamento!$B:$D,3,FALSE)*Table1[[#This Row],[Qtde_insumo]],"")</f>
        <v>0</v>
      </c>
      <c r="M1837" s="18">
        <f>IF(Table1[[#This Row],[Ordem_insumos]]&lt;&gt;0,VLOOKUP(Table1[[#This Row],[Codigo_servico]],Preencher_Orcamento!$B:$D,3,FALSE)*Table1[[#This Row],[Subtotal_insumo]],"")</f>
        <v>0</v>
      </c>
    </row>
    <row r="1838" spans="1:13" ht="39" x14ac:dyDescent="0.25">
      <c r="A1838" s="6">
        <v>70109</v>
      </c>
      <c r="B1838" s="126">
        <v>4</v>
      </c>
      <c r="C1838" s="133"/>
      <c r="D1838" s="134">
        <v>30075</v>
      </c>
      <c r="E1838" s="7" t="s">
        <v>540</v>
      </c>
      <c r="F1838" s="8" t="s">
        <v>457</v>
      </c>
      <c r="G1838" s="18">
        <f>IFERROR(VLOOKUP(Table1[[#This Row],[Codigo_insumo]],BD_Insumos!$B:$E,4),"")</f>
        <v>221.2825</v>
      </c>
      <c r="H1838" s="140">
        <v>1</v>
      </c>
      <c r="I1838" s="9"/>
      <c r="J1838" s="23">
        <f t="shared" si="28"/>
        <v>221.2825</v>
      </c>
      <c r="K1838" s="22" t="str">
        <f>IF(I1838&lt;&gt;"",SUMIF(Table1[Codigo_servico],A1838,Table1[Subtotal_insumo]),"")</f>
        <v/>
      </c>
      <c r="L1838" s="18">
        <f>IF(Table1[[#This Row],[Ordem_insumos]]&lt;&gt;0,VLOOKUP(Table1[[#This Row],[Codigo_servico]],Preencher_Orcamento!$B:$D,3,FALSE)*Table1[[#This Row],[Qtde_insumo]],"")</f>
        <v>0</v>
      </c>
      <c r="M1838" s="18">
        <f>IF(Table1[[#This Row],[Ordem_insumos]]&lt;&gt;0,VLOOKUP(Table1[[#This Row],[Codigo_servico]],Preencher_Orcamento!$B:$D,3,FALSE)*Table1[[#This Row],[Subtotal_insumo]],"")</f>
        <v>0</v>
      </c>
    </row>
    <row r="1839" spans="1:13" x14ac:dyDescent="0.25">
      <c r="A1839" s="3">
        <v>70110</v>
      </c>
      <c r="B1839" s="125">
        <v>0</v>
      </c>
      <c r="C1839" s="131" t="s">
        <v>2763</v>
      </c>
      <c r="D1839" s="132"/>
      <c r="E1839" s="4"/>
      <c r="F1839" s="4"/>
      <c r="G1839" s="17" t="str">
        <f>IFERROR(VLOOKUP(Table1[[#This Row],[Codigo_insumo]],BD_Insumos!$B:$E,4),"")</f>
        <v/>
      </c>
      <c r="H1839" s="139"/>
      <c r="I1839" s="5" t="s">
        <v>457</v>
      </c>
      <c r="J1839" s="20" t="str">
        <f t="shared" si="28"/>
        <v/>
      </c>
      <c r="K1839" s="21">
        <f>IF(I1839&lt;&gt;"",SUMIF(Table1[Codigo_servico],A1839,Table1[Subtotal_insumo]),"")</f>
        <v>177.18720635444856</v>
      </c>
      <c r="L1839" s="17" t="str">
        <f>IF(Table1[[#This Row],[Ordem_insumos]]&lt;&gt;0,VLOOKUP(Table1[[#This Row],[Codigo_servico]],Preencher_Orcamento!$B:$D,3,FALSE)*Table1[[#This Row],[Qtde_insumo]],"")</f>
        <v/>
      </c>
      <c r="M1839" s="17" t="str">
        <f>IF(Table1[[#This Row],[Ordem_insumos]]&lt;&gt;0,VLOOKUP(Table1[[#This Row],[Codigo_servico]],Preencher_Orcamento!$B:$D,3,FALSE)*Table1[[#This Row],[Subtotal_insumo]],"")</f>
        <v/>
      </c>
    </row>
    <row r="1840" spans="1:13" x14ac:dyDescent="0.25">
      <c r="A1840" s="6">
        <v>70110</v>
      </c>
      <c r="B1840" s="126">
        <v>1</v>
      </c>
      <c r="C1840" s="133"/>
      <c r="D1840" s="134">
        <v>2014</v>
      </c>
      <c r="E1840" s="7" t="s">
        <v>2185</v>
      </c>
      <c r="F1840" s="8" t="s">
        <v>2140</v>
      </c>
      <c r="G1840" s="16">
        <f>IFERROR(VLOOKUP(Table1[[#This Row],[Codigo_insumo]],BD_Insumos!$B:$E,4),"")</f>
        <v>13.173665210544026</v>
      </c>
      <c r="H1840" s="140">
        <v>1.5</v>
      </c>
      <c r="I1840" s="9"/>
      <c r="J1840" s="22">
        <f t="shared" si="28"/>
        <v>19.760497815816038</v>
      </c>
      <c r="K1840" s="22" t="str">
        <f>IF(I1840&lt;&gt;"",SUMIF(Table1[Codigo_servico],A1840,Table1[Subtotal_insumo]),"")</f>
        <v/>
      </c>
      <c r="L1840" s="16">
        <f>IF(Table1[[#This Row],[Ordem_insumos]]&lt;&gt;0,VLOOKUP(Table1[[#This Row],[Codigo_servico]],Preencher_Orcamento!$B:$D,3,FALSE)*Table1[[#This Row],[Qtde_insumo]],"")</f>
        <v>0</v>
      </c>
      <c r="M1840" s="16">
        <f>IF(Table1[[#This Row],[Ordem_insumos]]&lt;&gt;0,VLOOKUP(Table1[[#This Row],[Codigo_servico]],Preencher_Orcamento!$B:$D,3,FALSE)*Table1[[#This Row],[Subtotal_insumo]],"")</f>
        <v>0</v>
      </c>
    </row>
    <row r="1841" spans="1:13" ht="26.25" x14ac:dyDescent="0.25">
      <c r="A1841" s="6">
        <v>70110</v>
      </c>
      <c r="B1841" s="126">
        <v>2</v>
      </c>
      <c r="C1841" s="133"/>
      <c r="D1841" s="134">
        <v>31008</v>
      </c>
      <c r="E1841" s="7" t="s">
        <v>632</v>
      </c>
      <c r="F1841" s="8" t="s">
        <v>457</v>
      </c>
      <c r="G1841" s="16">
        <f>IFERROR(VLOOKUP(Table1[[#This Row],[Codigo_insumo]],BD_Insumos!$B:$E,4),"")</f>
        <v>11.0868</v>
      </c>
      <c r="H1841" s="140">
        <v>3</v>
      </c>
      <c r="I1841" s="9"/>
      <c r="J1841" s="22">
        <f t="shared" si="28"/>
        <v>33.260400000000004</v>
      </c>
      <c r="K1841" s="22" t="str">
        <f>IF(I1841&lt;&gt;"",SUMIF(Table1[Codigo_servico],A1841,Table1[Subtotal_insumo]),"")</f>
        <v/>
      </c>
      <c r="L1841" s="16">
        <f>IF(Table1[[#This Row],[Ordem_insumos]]&lt;&gt;0,VLOOKUP(Table1[[#This Row],[Codigo_servico]],Preencher_Orcamento!$B:$D,3,FALSE)*Table1[[#This Row],[Qtde_insumo]],"")</f>
        <v>0</v>
      </c>
      <c r="M1841" s="16">
        <f>IF(Table1[[#This Row],[Ordem_insumos]]&lt;&gt;0,VLOOKUP(Table1[[#This Row],[Codigo_servico]],Preencher_Orcamento!$B:$D,3,FALSE)*Table1[[#This Row],[Subtotal_insumo]],"")</f>
        <v>0</v>
      </c>
    </row>
    <row r="1842" spans="1:13" x14ac:dyDescent="0.25">
      <c r="A1842" s="6">
        <v>70110</v>
      </c>
      <c r="B1842" s="126">
        <v>3</v>
      </c>
      <c r="C1842" s="133"/>
      <c r="D1842" s="134">
        <v>2013</v>
      </c>
      <c r="E1842" s="7" t="s">
        <v>2184</v>
      </c>
      <c r="F1842" s="8" t="s">
        <v>2140</v>
      </c>
      <c r="G1842" s="18">
        <f>IFERROR(VLOOKUP(Table1[[#This Row],[Codigo_insumo]],BD_Insumos!$B:$E,4),"")</f>
        <v>15.756939025755017</v>
      </c>
      <c r="H1842" s="140">
        <v>1.5</v>
      </c>
      <c r="I1842" s="9"/>
      <c r="J1842" s="23">
        <f t="shared" si="28"/>
        <v>23.635408538632525</v>
      </c>
      <c r="K1842" s="22" t="str">
        <f>IF(I1842&lt;&gt;"",SUMIF(Table1[Codigo_servico],A1842,Table1[Subtotal_insumo]),"")</f>
        <v/>
      </c>
      <c r="L1842" s="18">
        <f>IF(Table1[[#This Row],[Ordem_insumos]]&lt;&gt;0,VLOOKUP(Table1[[#This Row],[Codigo_servico]],Preencher_Orcamento!$B:$D,3,FALSE)*Table1[[#This Row],[Qtde_insumo]],"")</f>
        <v>0</v>
      </c>
      <c r="M1842" s="18">
        <f>IF(Table1[[#This Row],[Ordem_insumos]]&lt;&gt;0,VLOOKUP(Table1[[#This Row],[Codigo_servico]],Preencher_Orcamento!$B:$D,3,FALSE)*Table1[[#This Row],[Subtotal_insumo]],"")</f>
        <v>0</v>
      </c>
    </row>
    <row r="1843" spans="1:13" ht="51.75" x14ac:dyDescent="0.25">
      <c r="A1843" s="6">
        <v>70110</v>
      </c>
      <c r="B1843" s="126">
        <v>4</v>
      </c>
      <c r="C1843" s="133"/>
      <c r="D1843" s="134">
        <v>30060</v>
      </c>
      <c r="E1843" s="7" t="s">
        <v>531</v>
      </c>
      <c r="F1843" s="8" t="s">
        <v>457</v>
      </c>
      <c r="G1843" s="18">
        <f>IFERROR(VLOOKUP(Table1[[#This Row],[Codigo_insumo]],BD_Insumos!$B:$E,4),"")</f>
        <v>100.5309</v>
      </c>
      <c r="H1843" s="140">
        <v>1</v>
      </c>
      <c r="I1843" s="9"/>
      <c r="J1843" s="23">
        <f t="shared" si="28"/>
        <v>100.5309</v>
      </c>
      <c r="K1843" s="22" t="str">
        <f>IF(I1843&lt;&gt;"",SUMIF(Table1[Codigo_servico],A1843,Table1[Subtotal_insumo]),"")</f>
        <v/>
      </c>
      <c r="L1843" s="18">
        <f>IF(Table1[[#This Row],[Ordem_insumos]]&lt;&gt;0,VLOOKUP(Table1[[#This Row],[Codigo_servico]],Preencher_Orcamento!$B:$D,3,FALSE)*Table1[[#This Row],[Qtde_insumo]],"")</f>
        <v>0</v>
      </c>
      <c r="M1843" s="18">
        <f>IF(Table1[[#This Row],[Ordem_insumos]]&lt;&gt;0,VLOOKUP(Table1[[#This Row],[Codigo_servico]],Preencher_Orcamento!$B:$D,3,FALSE)*Table1[[#This Row],[Subtotal_insumo]],"")</f>
        <v>0</v>
      </c>
    </row>
    <row r="1844" spans="1:13" x14ac:dyDescent="0.25">
      <c r="A1844" s="3">
        <v>70111</v>
      </c>
      <c r="B1844" s="125">
        <v>0</v>
      </c>
      <c r="C1844" s="131" t="s">
        <v>2764</v>
      </c>
      <c r="D1844" s="132"/>
      <c r="E1844" s="4"/>
      <c r="F1844" s="4"/>
      <c r="G1844" s="17" t="str">
        <f>IFERROR(VLOOKUP(Table1[[#This Row],[Codigo_insumo]],BD_Insumos!$B:$E,4),"")</f>
        <v/>
      </c>
      <c r="H1844" s="139"/>
      <c r="I1844" s="5" t="s">
        <v>457</v>
      </c>
      <c r="J1844" s="20" t="str">
        <f t="shared" si="28"/>
        <v/>
      </c>
      <c r="K1844" s="21">
        <f>IF(I1844&lt;&gt;"",SUMIF(Table1[Codigo_servico],A1844,Table1[Subtotal_insumo]),"")</f>
        <v>177.24770635444855</v>
      </c>
      <c r="L1844" s="17" t="str">
        <f>IF(Table1[[#This Row],[Ordem_insumos]]&lt;&gt;0,VLOOKUP(Table1[[#This Row],[Codigo_servico]],Preencher_Orcamento!$B:$D,3,FALSE)*Table1[[#This Row],[Qtde_insumo]],"")</f>
        <v/>
      </c>
      <c r="M1844" s="17" t="str">
        <f>IF(Table1[[#This Row],[Ordem_insumos]]&lt;&gt;0,VLOOKUP(Table1[[#This Row],[Codigo_servico]],Preencher_Orcamento!$B:$D,3,FALSE)*Table1[[#This Row],[Subtotal_insumo]],"")</f>
        <v/>
      </c>
    </row>
    <row r="1845" spans="1:13" ht="51.75" x14ac:dyDescent="0.25">
      <c r="A1845" s="6">
        <v>70111</v>
      </c>
      <c r="B1845" s="126">
        <v>1</v>
      </c>
      <c r="C1845" s="133"/>
      <c r="D1845" s="134">
        <v>30061</v>
      </c>
      <c r="E1845" s="7" t="s">
        <v>532</v>
      </c>
      <c r="F1845" s="8" t="s">
        <v>457</v>
      </c>
      <c r="G1845" s="16">
        <f>IFERROR(VLOOKUP(Table1[[#This Row],[Codigo_insumo]],BD_Insumos!$B:$E,4),"")</f>
        <v>100.59139999999999</v>
      </c>
      <c r="H1845" s="140">
        <v>1</v>
      </c>
      <c r="I1845" s="9"/>
      <c r="J1845" s="22">
        <f t="shared" si="28"/>
        <v>100.59139999999999</v>
      </c>
      <c r="K1845" s="22" t="str">
        <f>IF(I1845&lt;&gt;"",SUMIF(Table1[Codigo_servico],A1845,Table1[Subtotal_insumo]),"")</f>
        <v/>
      </c>
      <c r="L1845" s="16">
        <f>IF(Table1[[#This Row],[Ordem_insumos]]&lt;&gt;0,VLOOKUP(Table1[[#This Row],[Codigo_servico]],Preencher_Orcamento!$B:$D,3,FALSE)*Table1[[#This Row],[Qtde_insumo]],"")</f>
        <v>0</v>
      </c>
      <c r="M1845" s="16">
        <f>IF(Table1[[#This Row],[Ordem_insumos]]&lt;&gt;0,VLOOKUP(Table1[[#This Row],[Codigo_servico]],Preencher_Orcamento!$B:$D,3,FALSE)*Table1[[#This Row],[Subtotal_insumo]],"")</f>
        <v>0</v>
      </c>
    </row>
    <row r="1846" spans="1:13" x14ac:dyDescent="0.25">
      <c r="A1846" s="6">
        <v>70111</v>
      </c>
      <c r="B1846" s="126">
        <v>2</v>
      </c>
      <c r="C1846" s="133"/>
      <c r="D1846" s="134">
        <v>2013</v>
      </c>
      <c r="E1846" s="7" t="s">
        <v>2184</v>
      </c>
      <c r="F1846" s="8" t="s">
        <v>2140</v>
      </c>
      <c r="G1846" s="16">
        <f>IFERROR(VLOOKUP(Table1[[#This Row],[Codigo_insumo]],BD_Insumos!$B:$E,4),"")</f>
        <v>15.756939025755017</v>
      </c>
      <c r="H1846" s="140">
        <v>1.5</v>
      </c>
      <c r="I1846" s="9"/>
      <c r="J1846" s="22">
        <f t="shared" si="28"/>
        <v>23.635408538632525</v>
      </c>
      <c r="K1846" s="22" t="str">
        <f>IF(I1846&lt;&gt;"",SUMIF(Table1[Codigo_servico],A1846,Table1[Subtotal_insumo]),"")</f>
        <v/>
      </c>
      <c r="L1846" s="16">
        <f>IF(Table1[[#This Row],[Ordem_insumos]]&lt;&gt;0,VLOOKUP(Table1[[#This Row],[Codigo_servico]],Preencher_Orcamento!$B:$D,3,FALSE)*Table1[[#This Row],[Qtde_insumo]],"")</f>
        <v>0</v>
      </c>
      <c r="M1846" s="16">
        <f>IF(Table1[[#This Row],[Ordem_insumos]]&lt;&gt;0,VLOOKUP(Table1[[#This Row],[Codigo_servico]],Preencher_Orcamento!$B:$D,3,FALSE)*Table1[[#This Row],[Subtotal_insumo]],"")</f>
        <v>0</v>
      </c>
    </row>
    <row r="1847" spans="1:13" x14ac:dyDescent="0.25">
      <c r="A1847" s="6">
        <v>70111</v>
      </c>
      <c r="B1847" s="126">
        <v>3</v>
      </c>
      <c r="C1847" s="133"/>
      <c r="D1847" s="134">
        <v>2014</v>
      </c>
      <c r="E1847" s="7" t="s">
        <v>2185</v>
      </c>
      <c r="F1847" s="8" t="s">
        <v>2140</v>
      </c>
      <c r="G1847" s="18">
        <f>IFERROR(VLOOKUP(Table1[[#This Row],[Codigo_insumo]],BD_Insumos!$B:$E,4),"")</f>
        <v>13.173665210544026</v>
      </c>
      <c r="H1847" s="140">
        <v>1.5</v>
      </c>
      <c r="I1847" s="9"/>
      <c r="J1847" s="23">
        <f t="shared" si="28"/>
        <v>19.760497815816038</v>
      </c>
      <c r="K1847" s="22" t="str">
        <f>IF(I1847&lt;&gt;"",SUMIF(Table1[Codigo_servico],A1847,Table1[Subtotal_insumo]),"")</f>
        <v/>
      </c>
      <c r="L1847" s="18">
        <f>IF(Table1[[#This Row],[Ordem_insumos]]&lt;&gt;0,VLOOKUP(Table1[[#This Row],[Codigo_servico]],Preencher_Orcamento!$B:$D,3,FALSE)*Table1[[#This Row],[Qtde_insumo]],"")</f>
        <v>0</v>
      </c>
      <c r="M1847" s="18">
        <f>IF(Table1[[#This Row],[Ordem_insumos]]&lt;&gt;0,VLOOKUP(Table1[[#This Row],[Codigo_servico]],Preencher_Orcamento!$B:$D,3,FALSE)*Table1[[#This Row],[Subtotal_insumo]],"")</f>
        <v>0</v>
      </c>
    </row>
    <row r="1848" spans="1:13" ht="26.25" x14ac:dyDescent="0.25">
      <c r="A1848" s="6">
        <v>70111</v>
      </c>
      <c r="B1848" s="126">
        <v>4</v>
      </c>
      <c r="C1848" s="133"/>
      <c r="D1848" s="134">
        <v>31008</v>
      </c>
      <c r="E1848" s="7" t="s">
        <v>632</v>
      </c>
      <c r="F1848" s="8" t="s">
        <v>457</v>
      </c>
      <c r="G1848" s="18">
        <f>IFERROR(VLOOKUP(Table1[[#This Row],[Codigo_insumo]],BD_Insumos!$B:$E,4),"")</f>
        <v>11.0868</v>
      </c>
      <c r="H1848" s="140">
        <v>3</v>
      </c>
      <c r="I1848" s="9"/>
      <c r="J1848" s="23">
        <f t="shared" si="28"/>
        <v>33.260400000000004</v>
      </c>
      <c r="K1848" s="22" t="str">
        <f>IF(I1848&lt;&gt;"",SUMIF(Table1[Codigo_servico],A1848,Table1[Subtotal_insumo]),"")</f>
        <v/>
      </c>
      <c r="L1848" s="18">
        <f>IF(Table1[[#This Row],[Ordem_insumos]]&lt;&gt;0,VLOOKUP(Table1[[#This Row],[Codigo_servico]],Preencher_Orcamento!$B:$D,3,FALSE)*Table1[[#This Row],[Qtde_insumo]],"")</f>
        <v>0</v>
      </c>
      <c r="M1848" s="18">
        <f>IF(Table1[[#This Row],[Ordem_insumos]]&lt;&gt;0,VLOOKUP(Table1[[#This Row],[Codigo_servico]],Preencher_Orcamento!$B:$D,3,FALSE)*Table1[[#This Row],[Subtotal_insumo]],"")</f>
        <v>0</v>
      </c>
    </row>
    <row r="1849" spans="1:13" x14ac:dyDescent="0.25">
      <c r="A1849" s="3">
        <v>70112</v>
      </c>
      <c r="B1849" s="125">
        <v>0</v>
      </c>
      <c r="C1849" s="131" t="s">
        <v>2765</v>
      </c>
      <c r="D1849" s="132"/>
      <c r="E1849" s="4"/>
      <c r="F1849" s="4"/>
      <c r="G1849" s="17" t="str">
        <f>IFERROR(VLOOKUP(Table1[[#This Row],[Codigo_insumo]],BD_Insumos!$B:$E,4),"")</f>
        <v/>
      </c>
      <c r="H1849" s="139"/>
      <c r="I1849" s="5" t="s">
        <v>457</v>
      </c>
      <c r="J1849" s="20" t="str">
        <f t="shared" si="28"/>
        <v/>
      </c>
      <c r="K1849" s="21">
        <f>IF(I1849&lt;&gt;"",SUMIF(Table1[Codigo_servico],A1849,Table1[Subtotal_insumo]),"")</f>
        <v>177.36610635444856</v>
      </c>
      <c r="L1849" s="17" t="str">
        <f>IF(Table1[[#This Row],[Ordem_insumos]]&lt;&gt;0,VLOOKUP(Table1[[#This Row],[Codigo_servico]],Preencher_Orcamento!$B:$D,3,FALSE)*Table1[[#This Row],[Qtde_insumo]],"")</f>
        <v/>
      </c>
      <c r="M1849" s="17" t="str">
        <f>IF(Table1[[#This Row],[Ordem_insumos]]&lt;&gt;0,VLOOKUP(Table1[[#This Row],[Codigo_servico]],Preencher_Orcamento!$B:$D,3,FALSE)*Table1[[#This Row],[Subtotal_insumo]],"")</f>
        <v/>
      </c>
    </row>
    <row r="1850" spans="1:13" ht="26.25" x14ac:dyDescent="0.25">
      <c r="A1850" s="6">
        <v>70112</v>
      </c>
      <c r="B1850" s="126">
        <v>1</v>
      </c>
      <c r="C1850" s="133"/>
      <c r="D1850" s="134">
        <v>31008</v>
      </c>
      <c r="E1850" s="7" t="s">
        <v>632</v>
      </c>
      <c r="F1850" s="8" t="s">
        <v>457</v>
      </c>
      <c r="G1850" s="16">
        <f>IFERROR(VLOOKUP(Table1[[#This Row],[Codigo_insumo]],BD_Insumos!$B:$E,4),"")</f>
        <v>11.0868</v>
      </c>
      <c r="H1850" s="140">
        <v>3</v>
      </c>
      <c r="I1850" s="9"/>
      <c r="J1850" s="22">
        <f t="shared" si="28"/>
        <v>33.260400000000004</v>
      </c>
      <c r="K1850" s="22" t="str">
        <f>IF(I1850&lt;&gt;"",SUMIF(Table1[Codigo_servico],A1850,Table1[Subtotal_insumo]),"")</f>
        <v/>
      </c>
      <c r="L1850" s="16">
        <f>IF(Table1[[#This Row],[Ordem_insumos]]&lt;&gt;0,VLOOKUP(Table1[[#This Row],[Codigo_servico]],Preencher_Orcamento!$B:$D,3,FALSE)*Table1[[#This Row],[Qtde_insumo]],"")</f>
        <v>24</v>
      </c>
      <c r="M1850" s="16">
        <f>IF(Table1[[#This Row],[Ordem_insumos]]&lt;&gt;0,VLOOKUP(Table1[[#This Row],[Codigo_servico]],Preencher_Orcamento!$B:$D,3,FALSE)*Table1[[#This Row],[Subtotal_insumo]],"")</f>
        <v>266.08320000000003</v>
      </c>
    </row>
    <row r="1851" spans="1:13" ht="51.75" x14ac:dyDescent="0.25">
      <c r="A1851" s="6">
        <v>70112</v>
      </c>
      <c r="B1851" s="126">
        <v>2</v>
      </c>
      <c r="C1851" s="133"/>
      <c r="D1851" s="134">
        <v>30062</v>
      </c>
      <c r="E1851" s="7" t="s">
        <v>533</v>
      </c>
      <c r="F1851" s="8" t="s">
        <v>457</v>
      </c>
      <c r="G1851" s="16">
        <f>IFERROR(VLOOKUP(Table1[[#This Row],[Codigo_insumo]],BD_Insumos!$B:$E,4),"")</f>
        <v>100.7098</v>
      </c>
      <c r="H1851" s="140">
        <v>1</v>
      </c>
      <c r="I1851" s="9"/>
      <c r="J1851" s="22">
        <f t="shared" si="28"/>
        <v>100.7098</v>
      </c>
      <c r="K1851" s="22" t="str">
        <f>IF(I1851&lt;&gt;"",SUMIF(Table1[Codigo_servico],A1851,Table1[Subtotal_insumo]),"")</f>
        <v/>
      </c>
      <c r="L1851" s="16">
        <f>IF(Table1[[#This Row],[Ordem_insumos]]&lt;&gt;0,VLOOKUP(Table1[[#This Row],[Codigo_servico]],Preencher_Orcamento!$B:$D,3,FALSE)*Table1[[#This Row],[Qtde_insumo]],"")</f>
        <v>8</v>
      </c>
      <c r="M1851" s="16">
        <f>IF(Table1[[#This Row],[Ordem_insumos]]&lt;&gt;0,VLOOKUP(Table1[[#This Row],[Codigo_servico]],Preencher_Orcamento!$B:$D,3,FALSE)*Table1[[#This Row],[Subtotal_insumo]],"")</f>
        <v>805.67840000000001</v>
      </c>
    </row>
    <row r="1852" spans="1:13" x14ac:dyDescent="0.25">
      <c r="A1852" s="6">
        <v>70112</v>
      </c>
      <c r="B1852" s="126">
        <v>3</v>
      </c>
      <c r="C1852" s="133"/>
      <c r="D1852" s="134">
        <v>2013</v>
      </c>
      <c r="E1852" s="7" t="s">
        <v>2184</v>
      </c>
      <c r="F1852" s="8" t="s">
        <v>2140</v>
      </c>
      <c r="G1852" s="18">
        <f>IFERROR(VLOOKUP(Table1[[#This Row],[Codigo_insumo]],BD_Insumos!$B:$E,4),"")</f>
        <v>15.756939025755017</v>
      </c>
      <c r="H1852" s="140">
        <v>1.5</v>
      </c>
      <c r="I1852" s="9"/>
      <c r="J1852" s="23">
        <f t="shared" si="28"/>
        <v>23.635408538632525</v>
      </c>
      <c r="K1852" s="22" t="str">
        <f>IF(I1852&lt;&gt;"",SUMIF(Table1[Codigo_servico],A1852,Table1[Subtotal_insumo]),"")</f>
        <v/>
      </c>
      <c r="L1852" s="18">
        <f>IF(Table1[[#This Row],[Ordem_insumos]]&lt;&gt;0,VLOOKUP(Table1[[#This Row],[Codigo_servico]],Preencher_Orcamento!$B:$D,3,FALSE)*Table1[[#This Row],[Qtde_insumo]],"")</f>
        <v>12</v>
      </c>
      <c r="M1852" s="18">
        <f>IF(Table1[[#This Row],[Ordem_insumos]]&lt;&gt;0,VLOOKUP(Table1[[#This Row],[Codigo_servico]],Preencher_Orcamento!$B:$D,3,FALSE)*Table1[[#This Row],[Subtotal_insumo]],"")</f>
        <v>189.0832683090602</v>
      </c>
    </row>
    <row r="1853" spans="1:13" x14ac:dyDescent="0.25">
      <c r="A1853" s="6">
        <v>70112</v>
      </c>
      <c r="B1853" s="126">
        <v>4</v>
      </c>
      <c r="C1853" s="133"/>
      <c r="D1853" s="134">
        <v>2014</v>
      </c>
      <c r="E1853" s="7" t="s">
        <v>2185</v>
      </c>
      <c r="F1853" s="8" t="s">
        <v>2140</v>
      </c>
      <c r="G1853" s="18">
        <f>IFERROR(VLOOKUP(Table1[[#This Row],[Codigo_insumo]],BD_Insumos!$B:$E,4),"")</f>
        <v>13.173665210544026</v>
      </c>
      <c r="H1853" s="140">
        <v>1.5</v>
      </c>
      <c r="I1853" s="9"/>
      <c r="J1853" s="23">
        <f t="shared" si="28"/>
        <v>19.760497815816038</v>
      </c>
      <c r="K1853" s="22" t="str">
        <f>IF(I1853&lt;&gt;"",SUMIF(Table1[Codigo_servico],A1853,Table1[Subtotal_insumo]),"")</f>
        <v/>
      </c>
      <c r="L1853" s="18">
        <f>IF(Table1[[#This Row],[Ordem_insumos]]&lt;&gt;0,VLOOKUP(Table1[[#This Row],[Codigo_servico]],Preencher_Orcamento!$B:$D,3,FALSE)*Table1[[#This Row],[Qtde_insumo]],"")</f>
        <v>12</v>
      </c>
      <c r="M1853" s="18">
        <f>IF(Table1[[#This Row],[Ordem_insumos]]&lt;&gt;0,VLOOKUP(Table1[[#This Row],[Codigo_servico]],Preencher_Orcamento!$B:$D,3,FALSE)*Table1[[#This Row],[Subtotal_insumo]],"")</f>
        <v>158.0839825265283</v>
      </c>
    </row>
    <row r="1854" spans="1:13" x14ac:dyDescent="0.25">
      <c r="A1854" s="3">
        <v>70113</v>
      </c>
      <c r="B1854" s="125">
        <v>0</v>
      </c>
      <c r="C1854" s="131" t="s">
        <v>2766</v>
      </c>
      <c r="D1854" s="132"/>
      <c r="E1854" s="4"/>
      <c r="F1854" s="4"/>
      <c r="G1854" s="17" t="str">
        <f>IFERROR(VLOOKUP(Table1[[#This Row],[Codigo_insumo]],BD_Insumos!$B:$E,4),"")</f>
        <v/>
      </c>
      <c r="H1854" s="139"/>
      <c r="I1854" s="5" t="s">
        <v>457</v>
      </c>
      <c r="J1854" s="20" t="str">
        <f t="shared" si="28"/>
        <v/>
      </c>
      <c r="K1854" s="21">
        <f>IF(I1854&lt;&gt;"",SUMIF(Table1[Codigo_servico],A1854,Table1[Subtotal_insumo]),"")</f>
        <v>188.41940635444854</v>
      </c>
      <c r="L1854" s="17" t="str">
        <f>IF(Table1[[#This Row],[Ordem_insumos]]&lt;&gt;0,VLOOKUP(Table1[[#This Row],[Codigo_servico]],Preencher_Orcamento!$B:$D,3,FALSE)*Table1[[#This Row],[Qtde_insumo]],"")</f>
        <v/>
      </c>
      <c r="M1854" s="17" t="str">
        <f>IF(Table1[[#This Row],[Ordem_insumos]]&lt;&gt;0,VLOOKUP(Table1[[#This Row],[Codigo_servico]],Preencher_Orcamento!$B:$D,3,FALSE)*Table1[[#This Row],[Subtotal_insumo]],"")</f>
        <v/>
      </c>
    </row>
    <row r="1855" spans="1:13" x14ac:dyDescent="0.25">
      <c r="A1855" s="6">
        <v>70113</v>
      </c>
      <c r="B1855" s="126">
        <v>1</v>
      </c>
      <c r="C1855" s="133"/>
      <c r="D1855" s="134">
        <v>2013</v>
      </c>
      <c r="E1855" s="7" t="s">
        <v>2184</v>
      </c>
      <c r="F1855" s="8" t="s">
        <v>2140</v>
      </c>
      <c r="G1855" s="16">
        <f>IFERROR(VLOOKUP(Table1[[#This Row],[Codigo_insumo]],BD_Insumos!$B:$E,4),"")</f>
        <v>15.756939025755017</v>
      </c>
      <c r="H1855" s="140">
        <v>1.5</v>
      </c>
      <c r="I1855" s="9"/>
      <c r="J1855" s="22">
        <f t="shared" si="28"/>
        <v>23.635408538632525</v>
      </c>
      <c r="K1855" s="22" t="str">
        <f>IF(I1855&lt;&gt;"",SUMIF(Table1[Codigo_servico],A1855,Table1[Subtotal_insumo]),"")</f>
        <v/>
      </c>
      <c r="L1855" s="16">
        <f>IF(Table1[[#This Row],[Ordem_insumos]]&lt;&gt;0,VLOOKUP(Table1[[#This Row],[Codigo_servico]],Preencher_Orcamento!$B:$D,3,FALSE)*Table1[[#This Row],[Qtde_insumo]],"")</f>
        <v>6</v>
      </c>
      <c r="M1855" s="16">
        <f>IF(Table1[[#This Row],[Ordem_insumos]]&lt;&gt;0,VLOOKUP(Table1[[#This Row],[Codigo_servico]],Preencher_Orcamento!$B:$D,3,FALSE)*Table1[[#This Row],[Subtotal_insumo]],"")</f>
        <v>94.541634154530101</v>
      </c>
    </row>
    <row r="1856" spans="1:13" x14ac:dyDescent="0.25">
      <c r="A1856" s="6">
        <v>70113</v>
      </c>
      <c r="B1856" s="126">
        <v>2</v>
      </c>
      <c r="C1856" s="133"/>
      <c r="D1856" s="134">
        <v>2014</v>
      </c>
      <c r="E1856" s="7" t="s">
        <v>2185</v>
      </c>
      <c r="F1856" s="8" t="s">
        <v>2140</v>
      </c>
      <c r="G1856" s="16">
        <f>IFERROR(VLOOKUP(Table1[[#This Row],[Codigo_insumo]],BD_Insumos!$B:$E,4),"")</f>
        <v>13.173665210544026</v>
      </c>
      <c r="H1856" s="140">
        <v>1.5</v>
      </c>
      <c r="I1856" s="9"/>
      <c r="J1856" s="22">
        <f t="shared" si="28"/>
        <v>19.760497815816038</v>
      </c>
      <c r="K1856" s="22" t="str">
        <f>IF(I1856&lt;&gt;"",SUMIF(Table1[Codigo_servico],A1856,Table1[Subtotal_insumo]),"")</f>
        <v/>
      </c>
      <c r="L1856" s="16">
        <f>IF(Table1[[#This Row],[Ordem_insumos]]&lt;&gt;0,VLOOKUP(Table1[[#This Row],[Codigo_servico]],Preencher_Orcamento!$B:$D,3,FALSE)*Table1[[#This Row],[Qtde_insumo]],"")</f>
        <v>6</v>
      </c>
      <c r="M1856" s="16">
        <f>IF(Table1[[#This Row],[Ordem_insumos]]&lt;&gt;0,VLOOKUP(Table1[[#This Row],[Codigo_servico]],Preencher_Orcamento!$B:$D,3,FALSE)*Table1[[#This Row],[Subtotal_insumo]],"")</f>
        <v>79.041991263264151</v>
      </c>
    </row>
    <row r="1857" spans="1:13" ht="26.25" x14ac:dyDescent="0.25">
      <c r="A1857" s="6">
        <v>70113</v>
      </c>
      <c r="B1857" s="126">
        <v>3</v>
      </c>
      <c r="C1857" s="133"/>
      <c r="D1857" s="134">
        <v>31008</v>
      </c>
      <c r="E1857" s="7" t="s">
        <v>632</v>
      </c>
      <c r="F1857" s="8" t="s">
        <v>457</v>
      </c>
      <c r="G1857" s="18">
        <f>IFERROR(VLOOKUP(Table1[[#This Row],[Codigo_insumo]],BD_Insumos!$B:$E,4),"")</f>
        <v>11.0868</v>
      </c>
      <c r="H1857" s="140">
        <v>3</v>
      </c>
      <c r="I1857" s="9"/>
      <c r="J1857" s="23">
        <f t="shared" si="28"/>
        <v>33.260400000000004</v>
      </c>
      <c r="K1857" s="22" t="str">
        <f>IF(I1857&lt;&gt;"",SUMIF(Table1[Codigo_servico],A1857,Table1[Subtotal_insumo]),"")</f>
        <v/>
      </c>
      <c r="L1857" s="18">
        <f>IF(Table1[[#This Row],[Ordem_insumos]]&lt;&gt;0,VLOOKUP(Table1[[#This Row],[Codigo_servico]],Preencher_Orcamento!$B:$D,3,FALSE)*Table1[[#This Row],[Qtde_insumo]],"")</f>
        <v>12</v>
      </c>
      <c r="M1857" s="18">
        <f>IF(Table1[[#This Row],[Ordem_insumos]]&lt;&gt;0,VLOOKUP(Table1[[#This Row],[Codigo_servico]],Preencher_Orcamento!$B:$D,3,FALSE)*Table1[[#This Row],[Subtotal_insumo]],"")</f>
        <v>133.04160000000002</v>
      </c>
    </row>
    <row r="1858" spans="1:13" ht="51.75" x14ac:dyDescent="0.25">
      <c r="A1858" s="6">
        <v>70113</v>
      </c>
      <c r="B1858" s="126">
        <v>4</v>
      </c>
      <c r="C1858" s="133"/>
      <c r="D1858" s="134">
        <v>30063</v>
      </c>
      <c r="E1858" s="7" t="s">
        <v>534</v>
      </c>
      <c r="F1858" s="8" t="s">
        <v>457</v>
      </c>
      <c r="G1858" s="18">
        <f>IFERROR(VLOOKUP(Table1[[#This Row],[Codigo_insumo]],BD_Insumos!$B:$E,4),"")</f>
        <v>111.76309999999999</v>
      </c>
      <c r="H1858" s="140">
        <v>1</v>
      </c>
      <c r="I1858" s="9"/>
      <c r="J1858" s="23">
        <f t="shared" ref="J1858:J1921" si="29">IF(I1858="",G1858*H1858,"")</f>
        <v>111.76309999999999</v>
      </c>
      <c r="K1858" s="22" t="str">
        <f>IF(I1858&lt;&gt;"",SUMIF(Table1[Codigo_servico],A1858,Table1[Subtotal_insumo]),"")</f>
        <v/>
      </c>
      <c r="L1858" s="18">
        <f>IF(Table1[[#This Row],[Ordem_insumos]]&lt;&gt;0,VLOOKUP(Table1[[#This Row],[Codigo_servico]],Preencher_Orcamento!$B:$D,3,FALSE)*Table1[[#This Row],[Qtde_insumo]],"")</f>
        <v>4</v>
      </c>
      <c r="M1858" s="18">
        <f>IF(Table1[[#This Row],[Ordem_insumos]]&lt;&gt;0,VLOOKUP(Table1[[#This Row],[Codigo_servico]],Preencher_Orcamento!$B:$D,3,FALSE)*Table1[[#This Row],[Subtotal_insumo]],"")</f>
        <v>447.05239999999998</v>
      </c>
    </row>
    <row r="1859" spans="1:13" x14ac:dyDescent="0.25">
      <c r="A1859" s="3">
        <v>70114</v>
      </c>
      <c r="B1859" s="125">
        <v>0</v>
      </c>
      <c r="C1859" s="131" t="s">
        <v>2767</v>
      </c>
      <c r="D1859" s="132"/>
      <c r="E1859" s="4"/>
      <c r="F1859" s="4"/>
      <c r="G1859" s="17" t="str">
        <f>IFERROR(VLOOKUP(Table1[[#This Row],[Codigo_insumo]],BD_Insumos!$B:$E,4),"")</f>
        <v/>
      </c>
      <c r="H1859" s="139"/>
      <c r="I1859" s="5" t="s">
        <v>457</v>
      </c>
      <c r="J1859" s="20" t="str">
        <f t="shared" si="29"/>
        <v/>
      </c>
      <c r="K1859" s="21">
        <f>IF(I1859&lt;&gt;"",SUMIF(Table1[Codigo_servico],A1859,Table1[Subtotal_insumo]),"")</f>
        <v>215.93850635444855</v>
      </c>
      <c r="L1859" s="17" t="str">
        <f>IF(Table1[[#This Row],[Ordem_insumos]]&lt;&gt;0,VLOOKUP(Table1[[#This Row],[Codigo_servico]],Preencher_Orcamento!$B:$D,3,FALSE)*Table1[[#This Row],[Qtde_insumo]],"")</f>
        <v/>
      </c>
      <c r="M1859" s="17" t="str">
        <f>IF(Table1[[#This Row],[Ordem_insumos]]&lt;&gt;0,VLOOKUP(Table1[[#This Row],[Codigo_servico]],Preencher_Orcamento!$B:$D,3,FALSE)*Table1[[#This Row],[Subtotal_insumo]],"")</f>
        <v/>
      </c>
    </row>
    <row r="1860" spans="1:13" x14ac:dyDescent="0.25">
      <c r="A1860" s="6">
        <v>70114</v>
      </c>
      <c r="B1860" s="126">
        <v>1</v>
      </c>
      <c r="C1860" s="133"/>
      <c r="D1860" s="134">
        <v>2013</v>
      </c>
      <c r="E1860" s="7" t="s">
        <v>2184</v>
      </c>
      <c r="F1860" s="8" t="s">
        <v>2140</v>
      </c>
      <c r="G1860" s="16">
        <f>IFERROR(VLOOKUP(Table1[[#This Row],[Codigo_insumo]],BD_Insumos!$B:$E,4),"")</f>
        <v>15.756939025755017</v>
      </c>
      <c r="H1860" s="140">
        <v>1.5</v>
      </c>
      <c r="I1860" s="9"/>
      <c r="J1860" s="22">
        <f t="shared" si="29"/>
        <v>23.635408538632525</v>
      </c>
      <c r="K1860" s="22" t="str">
        <f>IF(I1860&lt;&gt;"",SUMIF(Table1[Codigo_servico],A1860,Table1[Subtotal_insumo]),"")</f>
        <v/>
      </c>
      <c r="L1860" s="16">
        <f>IF(Table1[[#This Row],[Ordem_insumos]]&lt;&gt;0,VLOOKUP(Table1[[#This Row],[Codigo_servico]],Preencher_Orcamento!$B:$D,3,FALSE)*Table1[[#This Row],[Qtde_insumo]],"")</f>
        <v>0</v>
      </c>
      <c r="M1860" s="16">
        <f>IF(Table1[[#This Row],[Ordem_insumos]]&lt;&gt;0,VLOOKUP(Table1[[#This Row],[Codigo_servico]],Preencher_Orcamento!$B:$D,3,FALSE)*Table1[[#This Row],[Subtotal_insumo]],"")</f>
        <v>0</v>
      </c>
    </row>
    <row r="1861" spans="1:13" x14ac:dyDescent="0.25">
      <c r="A1861" s="6">
        <v>70114</v>
      </c>
      <c r="B1861" s="126">
        <v>2</v>
      </c>
      <c r="C1861" s="133"/>
      <c r="D1861" s="134">
        <v>2014</v>
      </c>
      <c r="E1861" s="7" t="s">
        <v>2185</v>
      </c>
      <c r="F1861" s="8" t="s">
        <v>2140</v>
      </c>
      <c r="G1861" s="16">
        <f>IFERROR(VLOOKUP(Table1[[#This Row],[Codigo_insumo]],BD_Insumos!$B:$E,4),"")</f>
        <v>13.173665210544026</v>
      </c>
      <c r="H1861" s="140">
        <v>1.5</v>
      </c>
      <c r="I1861" s="9"/>
      <c r="J1861" s="22">
        <f t="shared" si="29"/>
        <v>19.760497815816038</v>
      </c>
      <c r="K1861" s="22" t="str">
        <f>IF(I1861&lt;&gt;"",SUMIF(Table1[Codigo_servico],A1861,Table1[Subtotal_insumo]),"")</f>
        <v/>
      </c>
      <c r="L1861" s="16">
        <f>IF(Table1[[#This Row],[Ordem_insumos]]&lt;&gt;0,VLOOKUP(Table1[[#This Row],[Codigo_servico]],Preencher_Orcamento!$B:$D,3,FALSE)*Table1[[#This Row],[Qtde_insumo]],"")</f>
        <v>0</v>
      </c>
      <c r="M1861" s="16">
        <f>IF(Table1[[#This Row],[Ordem_insumos]]&lt;&gt;0,VLOOKUP(Table1[[#This Row],[Codigo_servico]],Preencher_Orcamento!$B:$D,3,FALSE)*Table1[[#This Row],[Subtotal_insumo]],"")</f>
        <v>0</v>
      </c>
    </row>
    <row r="1862" spans="1:13" ht="64.5" x14ac:dyDescent="0.25">
      <c r="A1862" s="6">
        <v>70114</v>
      </c>
      <c r="B1862" s="126">
        <v>3</v>
      </c>
      <c r="C1862" s="133"/>
      <c r="D1862" s="134">
        <v>30064</v>
      </c>
      <c r="E1862" s="7" t="s">
        <v>535</v>
      </c>
      <c r="F1862" s="8" t="s">
        <v>457</v>
      </c>
      <c r="G1862" s="18">
        <f>IFERROR(VLOOKUP(Table1[[#This Row],[Codigo_insumo]],BD_Insumos!$B:$E,4),"")</f>
        <v>139.28219999999999</v>
      </c>
      <c r="H1862" s="140">
        <v>1</v>
      </c>
      <c r="I1862" s="9"/>
      <c r="J1862" s="23">
        <f t="shared" si="29"/>
        <v>139.28219999999999</v>
      </c>
      <c r="K1862" s="22" t="str">
        <f>IF(I1862&lt;&gt;"",SUMIF(Table1[Codigo_servico],A1862,Table1[Subtotal_insumo]),"")</f>
        <v/>
      </c>
      <c r="L1862" s="18">
        <f>IF(Table1[[#This Row],[Ordem_insumos]]&lt;&gt;0,VLOOKUP(Table1[[#This Row],[Codigo_servico]],Preencher_Orcamento!$B:$D,3,FALSE)*Table1[[#This Row],[Qtde_insumo]],"")</f>
        <v>0</v>
      </c>
      <c r="M1862" s="18">
        <f>IF(Table1[[#This Row],[Ordem_insumos]]&lt;&gt;0,VLOOKUP(Table1[[#This Row],[Codigo_servico]],Preencher_Orcamento!$B:$D,3,FALSE)*Table1[[#This Row],[Subtotal_insumo]],"")</f>
        <v>0</v>
      </c>
    </row>
    <row r="1863" spans="1:13" ht="26.25" x14ac:dyDescent="0.25">
      <c r="A1863" s="6">
        <v>70114</v>
      </c>
      <c r="B1863" s="126">
        <v>4</v>
      </c>
      <c r="C1863" s="133"/>
      <c r="D1863" s="134">
        <v>31008</v>
      </c>
      <c r="E1863" s="7" t="s">
        <v>632</v>
      </c>
      <c r="F1863" s="8" t="s">
        <v>457</v>
      </c>
      <c r="G1863" s="18">
        <f>IFERROR(VLOOKUP(Table1[[#This Row],[Codigo_insumo]],BD_Insumos!$B:$E,4),"")</f>
        <v>11.0868</v>
      </c>
      <c r="H1863" s="140">
        <v>3</v>
      </c>
      <c r="I1863" s="9"/>
      <c r="J1863" s="23">
        <f t="shared" si="29"/>
        <v>33.260400000000004</v>
      </c>
      <c r="K1863" s="22" t="str">
        <f>IF(I1863&lt;&gt;"",SUMIF(Table1[Codigo_servico],A1863,Table1[Subtotal_insumo]),"")</f>
        <v/>
      </c>
      <c r="L1863" s="18">
        <f>IF(Table1[[#This Row],[Ordem_insumos]]&lt;&gt;0,VLOOKUP(Table1[[#This Row],[Codigo_servico]],Preencher_Orcamento!$B:$D,3,FALSE)*Table1[[#This Row],[Qtde_insumo]],"")</f>
        <v>0</v>
      </c>
      <c r="M1863" s="18">
        <f>IF(Table1[[#This Row],[Ordem_insumos]]&lt;&gt;0,VLOOKUP(Table1[[#This Row],[Codigo_servico]],Preencher_Orcamento!$B:$D,3,FALSE)*Table1[[#This Row],[Subtotal_insumo]],"")</f>
        <v>0</v>
      </c>
    </row>
    <row r="1864" spans="1:13" x14ac:dyDescent="0.25">
      <c r="A1864" s="3">
        <v>70115</v>
      </c>
      <c r="B1864" s="125">
        <v>0</v>
      </c>
      <c r="C1864" s="131" t="s">
        <v>2768</v>
      </c>
      <c r="D1864" s="132"/>
      <c r="E1864" s="4"/>
      <c r="F1864" s="4"/>
      <c r="G1864" s="17" t="str">
        <f>IFERROR(VLOOKUP(Table1[[#This Row],[Codigo_insumo]],BD_Insumos!$B:$E,4),"")</f>
        <v/>
      </c>
      <c r="H1864" s="139"/>
      <c r="I1864" s="5" t="s">
        <v>457</v>
      </c>
      <c r="J1864" s="20" t="str">
        <f t="shared" si="29"/>
        <v/>
      </c>
      <c r="K1864" s="21">
        <f>IF(I1864&lt;&gt;"",SUMIF(Table1[Codigo_servico],A1864,Table1[Subtotal_insumo]),"")</f>
        <v>290.9814139188361</v>
      </c>
      <c r="L1864" s="17" t="str">
        <f>IF(Table1[[#This Row],[Ordem_insumos]]&lt;&gt;0,VLOOKUP(Table1[[#This Row],[Codigo_servico]],Preencher_Orcamento!$B:$D,3,FALSE)*Table1[[#This Row],[Qtde_insumo]],"")</f>
        <v/>
      </c>
      <c r="M1864" s="17" t="str">
        <f>IF(Table1[[#This Row],[Ordem_insumos]]&lt;&gt;0,VLOOKUP(Table1[[#This Row],[Codigo_servico]],Preencher_Orcamento!$B:$D,3,FALSE)*Table1[[#This Row],[Subtotal_insumo]],"")</f>
        <v/>
      </c>
    </row>
    <row r="1865" spans="1:13" ht="51.75" x14ac:dyDescent="0.25">
      <c r="A1865" s="6">
        <v>70115</v>
      </c>
      <c r="B1865" s="126">
        <v>1</v>
      </c>
      <c r="C1865" s="133"/>
      <c r="D1865" s="134">
        <v>30060</v>
      </c>
      <c r="E1865" s="7" t="s">
        <v>531</v>
      </c>
      <c r="F1865" s="8" t="s">
        <v>457</v>
      </c>
      <c r="G1865" s="16">
        <f>IFERROR(VLOOKUP(Table1[[#This Row],[Codigo_insumo]],BD_Insumos!$B:$E,4),"")</f>
        <v>100.5309</v>
      </c>
      <c r="H1865" s="140">
        <v>1</v>
      </c>
      <c r="I1865" s="9"/>
      <c r="J1865" s="22">
        <f t="shared" si="29"/>
        <v>100.5309</v>
      </c>
      <c r="K1865" s="22" t="str">
        <f>IF(I1865&lt;&gt;"",SUMIF(Table1[Codigo_servico],A1865,Table1[Subtotal_insumo]),"")</f>
        <v/>
      </c>
      <c r="L1865" s="16">
        <f>IF(Table1[[#This Row],[Ordem_insumos]]&lt;&gt;0,VLOOKUP(Table1[[#This Row],[Codigo_servico]],Preencher_Orcamento!$B:$D,3,FALSE)*Table1[[#This Row],[Qtde_insumo]],"")</f>
        <v>0</v>
      </c>
      <c r="M1865" s="16">
        <f>IF(Table1[[#This Row],[Ordem_insumos]]&lt;&gt;0,VLOOKUP(Table1[[#This Row],[Codigo_servico]],Preencher_Orcamento!$B:$D,3,FALSE)*Table1[[#This Row],[Subtotal_insumo]],"")</f>
        <v>0</v>
      </c>
    </row>
    <row r="1866" spans="1:13" x14ac:dyDescent="0.25">
      <c r="A1866" s="6">
        <v>70115</v>
      </c>
      <c r="B1866" s="126">
        <v>2</v>
      </c>
      <c r="C1866" s="133"/>
      <c r="D1866" s="134">
        <v>19015</v>
      </c>
      <c r="E1866" s="7" t="s">
        <v>411</v>
      </c>
      <c r="F1866" s="8" t="s">
        <v>197</v>
      </c>
      <c r="G1866" s="16">
        <f>IFERROR(VLOOKUP(Table1[[#This Row],[Codigo_insumo]],BD_Insumos!$B:$E,4),"")</f>
        <v>12.894</v>
      </c>
      <c r="H1866" s="140">
        <v>1.55</v>
      </c>
      <c r="I1866" s="9"/>
      <c r="J1866" s="22">
        <f t="shared" si="29"/>
        <v>19.985700000000001</v>
      </c>
      <c r="K1866" s="22" t="str">
        <f>IF(I1866&lt;&gt;"",SUMIF(Table1[Codigo_servico],A1866,Table1[Subtotal_insumo]),"")</f>
        <v/>
      </c>
      <c r="L1866" s="16">
        <f>IF(Table1[[#This Row],[Ordem_insumos]]&lt;&gt;0,VLOOKUP(Table1[[#This Row],[Codigo_servico]],Preencher_Orcamento!$B:$D,3,FALSE)*Table1[[#This Row],[Qtde_insumo]],"")</f>
        <v>0</v>
      </c>
      <c r="M1866" s="16">
        <f>IF(Table1[[#This Row],[Ordem_insumos]]&lt;&gt;0,VLOOKUP(Table1[[#This Row],[Codigo_servico]],Preencher_Orcamento!$B:$D,3,FALSE)*Table1[[#This Row],[Subtotal_insumo]],"")</f>
        <v>0</v>
      </c>
    </row>
    <row r="1867" spans="1:13" x14ac:dyDescent="0.25">
      <c r="A1867" s="6">
        <v>70115</v>
      </c>
      <c r="B1867" s="126">
        <v>3</v>
      </c>
      <c r="C1867" s="133"/>
      <c r="D1867" s="134">
        <v>2014</v>
      </c>
      <c r="E1867" s="7" t="s">
        <v>2185</v>
      </c>
      <c r="F1867" s="8" t="s">
        <v>2140</v>
      </c>
      <c r="G1867" s="18">
        <f>IFERROR(VLOOKUP(Table1[[#This Row],[Codigo_insumo]],BD_Insumos!$B:$E,4),"")</f>
        <v>13.173665210544026</v>
      </c>
      <c r="H1867" s="140">
        <v>1.5</v>
      </c>
      <c r="I1867" s="9"/>
      <c r="J1867" s="23">
        <f t="shared" si="29"/>
        <v>19.760497815816038</v>
      </c>
      <c r="K1867" s="22" t="str">
        <f>IF(I1867&lt;&gt;"",SUMIF(Table1[Codigo_servico],A1867,Table1[Subtotal_insumo]),"")</f>
        <v/>
      </c>
      <c r="L1867" s="18">
        <f>IF(Table1[[#This Row],[Ordem_insumos]]&lt;&gt;0,VLOOKUP(Table1[[#This Row],[Codigo_servico]],Preencher_Orcamento!$B:$D,3,FALSE)*Table1[[#This Row],[Qtde_insumo]],"")</f>
        <v>0</v>
      </c>
      <c r="M1867" s="18">
        <f>IF(Table1[[#This Row],[Ordem_insumos]]&lt;&gt;0,VLOOKUP(Table1[[#This Row],[Codigo_servico]],Preencher_Orcamento!$B:$D,3,FALSE)*Table1[[#This Row],[Subtotal_insumo]],"")</f>
        <v>0</v>
      </c>
    </row>
    <row r="1868" spans="1:13" ht="26.25" x14ac:dyDescent="0.25">
      <c r="A1868" s="6">
        <v>70115</v>
      </c>
      <c r="B1868" s="126">
        <v>4</v>
      </c>
      <c r="C1868" s="133"/>
      <c r="D1868" s="134">
        <v>32530</v>
      </c>
      <c r="E1868" s="7" t="s">
        <v>677</v>
      </c>
      <c r="F1868" s="8" t="s">
        <v>170</v>
      </c>
      <c r="G1868" s="18">
        <f>IFERROR(VLOOKUP(Table1[[#This Row],[Codigo_insumo]],BD_Insumos!$B:$E,4),"")</f>
        <v>17.553599999999999</v>
      </c>
      <c r="H1868" s="140">
        <v>3.1</v>
      </c>
      <c r="I1868" s="9"/>
      <c r="J1868" s="23">
        <f t="shared" si="29"/>
        <v>54.416159999999998</v>
      </c>
      <c r="K1868" s="22" t="str">
        <f>IF(I1868&lt;&gt;"",SUMIF(Table1[Codigo_servico],A1868,Table1[Subtotal_insumo]),"")</f>
        <v/>
      </c>
      <c r="L1868" s="18">
        <f>IF(Table1[[#This Row],[Ordem_insumos]]&lt;&gt;0,VLOOKUP(Table1[[#This Row],[Codigo_servico]],Preencher_Orcamento!$B:$D,3,FALSE)*Table1[[#This Row],[Qtde_insumo]],"")</f>
        <v>0</v>
      </c>
      <c r="M1868" s="18">
        <f>IF(Table1[[#This Row],[Ordem_insumos]]&lt;&gt;0,VLOOKUP(Table1[[#This Row],[Codigo_servico]],Preencher_Orcamento!$B:$D,3,FALSE)*Table1[[#This Row],[Subtotal_insumo]],"")</f>
        <v>0</v>
      </c>
    </row>
    <row r="1869" spans="1:13" ht="26.25" x14ac:dyDescent="0.25">
      <c r="A1869" s="6">
        <v>70115</v>
      </c>
      <c r="B1869" s="126">
        <v>5</v>
      </c>
      <c r="C1869" s="133"/>
      <c r="D1869" s="134">
        <v>31008</v>
      </c>
      <c r="E1869" s="7" t="s">
        <v>632</v>
      </c>
      <c r="F1869" s="8" t="s">
        <v>457</v>
      </c>
      <c r="G1869" s="18">
        <f>IFERROR(VLOOKUP(Table1[[#This Row],[Codigo_insumo]],BD_Insumos!$B:$E,4),"")</f>
        <v>11.0868</v>
      </c>
      <c r="H1869" s="140">
        <v>3</v>
      </c>
      <c r="I1869" s="9"/>
      <c r="J1869" s="23">
        <f t="shared" si="29"/>
        <v>33.260400000000004</v>
      </c>
      <c r="K1869" s="22" t="str">
        <f>IF(I1869&lt;&gt;"",SUMIF(Table1[Codigo_servico],A1869,Table1[Subtotal_insumo]),"")</f>
        <v/>
      </c>
      <c r="L1869" s="18">
        <f>IF(Table1[[#This Row],[Ordem_insumos]]&lt;&gt;0,VLOOKUP(Table1[[#This Row],[Codigo_servico]],Preencher_Orcamento!$B:$D,3,FALSE)*Table1[[#This Row],[Qtde_insumo]],"")</f>
        <v>0</v>
      </c>
      <c r="M1869" s="18">
        <f>IF(Table1[[#This Row],[Ordem_insumos]]&lt;&gt;0,VLOOKUP(Table1[[#This Row],[Codigo_servico]],Preencher_Orcamento!$B:$D,3,FALSE)*Table1[[#This Row],[Subtotal_insumo]],"")</f>
        <v>0</v>
      </c>
    </row>
    <row r="1870" spans="1:13" x14ac:dyDescent="0.25">
      <c r="A1870" s="6">
        <v>70115</v>
      </c>
      <c r="B1870" s="126">
        <v>6</v>
      </c>
      <c r="C1870" s="133"/>
      <c r="D1870" s="134">
        <v>2013</v>
      </c>
      <c r="E1870" s="7" t="s">
        <v>2184</v>
      </c>
      <c r="F1870" s="8" t="s">
        <v>2140</v>
      </c>
      <c r="G1870" s="18">
        <f>IFERROR(VLOOKUP(Table1[[#This Row],[Codigo_insumo]],BD_Insumos!$B:$E,4),"")</f>
        <v>15.756939025755017</v>
      </c>
      <c r="H1870" s="140">
        <v>4</v>
      </c>
      <c r="I1870" s="9"/>
      <c r="J1870" s="23">
        <f t="shared" si="29"/>
        <v>63.027756103020067</v>
      </c>
      <c r="K1870" s="22" t="str">
        <f>IF(I1870&lt;&gt;"",SUMIF(Table1[Codigo_servico],A1870,Table1[Subtotal_insumo]),"")</f>
        <v/>
      </c>
      <c r="L1870" s="18">
        <f>IF(Table1[[#This Row],[Ordem_insumos]]&lt;&gt;0,VLOOKUP(Table1[[#This Row],[Codigo_servico]],Preencher_Orcamento!$B:$D,3,FALSE)*Table1[[#This Row],[Qtde_insumo]],"")</f>
        <v>0</v>
      </c>
      <c r="M1870" s="18">
        <f>IF(Table1[[#This Row],[Ordem_insumos]]&lt;&gt;0,VLOOKUP(Table1[[#This Row],[Codigo_servico]],Preencher_Orcamento!$B:$D,3,FALSE)*Table1[[#This Row],[Subtotal_insumo]],"")</f>
        <v>0</v>
      </c>
    </row>
    <row r="1871" spans="1:13" x14ac:dyDescent="0.25">
      <c r="A1871" s="3">
        <v>70116</v>
      </c>
      <c r="B1871" s="125">
        <v>0</v>
      </c>
      <c r="C1871" s="131" t="s">
        <v>2769</v>
      </c>
      <c r="D1871" s="132"/>
      <c r="E1871" s="4"/>
      <c r="F1871" s="4"/>
      <c r="G1871" s="17" t="str">
        <f>IFERROR(VLOOKUP(Table1[[#This Row],[Codigo_insumo]],BD_Insumos!$B:$E,4),"")</f>
        <v/>
      </c>
      <c r="H1871" s="139"/>
      <c r="I1871" s="5" t="s">
        <v>457</v>
      </c>
      <c r="J1871" s="20" t="str">
        <f t="shared" si="29"/>
        <v/>
      </c>
      <c r="K1871" s="21">
        <f>IF(I1871&lt;&gt;"",SUMIF(Table1[Codigo_servico],A1871,Table1[Subtotal_insumo]),"")</f>
        <v>300.64215391883607</v>
      </c>
      <c r="L1871" s="17" t="str">
        <f>IF(Table1[[#This Row],[Ordem_insumos]]&lt;&gt;0,VLOOKUP(Table1[[#This Row],[Codigo_servico]],Preencher_Orcamento!$B:$D,3,FALSE)*Table1[[#This Row],[Qtde_insumo]],"")</f>
        <v/>
      </c>
      <c r="M1871" s="17" t="str">
        <f>IF(Table1[[#This Row],[Ordem_insumos]]&lt;&gt;0,VLOOKUP(Table1[[#This Row],[Codigo_servico]],Preencher_Orcamento!$B:$D,3,FALSE)*Table1[[#This Row],[Subtotal_insumo]],"")</f>
        <v/>
      </c>
    </row>
    <row r="1872" spans="1:13" x14ac:dyDescent="0.25">
      <c r="A1872" s="6">
        <v>70116</v>
      </c>
      <c r="B1872" s="126">
        <v>1</v>
      </c>
      <c r="C1872" s="133"/>
      <c r="D1872" s="134">
        <v>2014</v>
      </c>
      <c r="E1872" s="7" t="s">
        <v>2185</v>
      </c>
      <c r="F1872" s="8" t="s">
        <v>2140</v>
      </c>
      <c r="G1872" s="16">
        <f>IFERROR(VLOOKUP(Table1[[#This Row],[Codigo_insumo]],BD_Insumos!$B:$E,4),"")</f>
        <v>13.173665210544026</v>
      </c>
      <c r="H1872" s="140">
        <v>1.5</v>
      </c>
      <c r="I1872" s="9"/>
      <c r="J1872" s="22">
        <f t="shared" si="29"/>
        <v>19.760497815816038</v>
      </c>
      <c r="K1872" s="22" t="str">
        <f>IF(I1872&lt;&gt;"",SUMIF(Table1[Codigo_servico],A1872,Table1[Subtotal_insumo]),"")</f>
        <v/>
      </c>
      <c r="L1872" s="16">
        <f>IF(Table1[[#This Row],[Ordem_insumos]]&lt;&gt;0,VLOOKUP(Table1[[#This Row],[Codigo_servico]],Preencher_Orcamento!$B:$D,3,FALSE)*Table1[[#This Row],[Qtde_insumo]],"")</f>
        <v>0</v>
      </c>
      <c r="M1872" s="16">
        <f>IF(Table1[[#This Row],[Ordem_insumos]]&lt;&gt;0,VLOOKUP(Table1[[#This Row],[Codigo_servico]],Preencher_Orcamento!$B:$D,3,FALSE)*Table1[[#This Row],[Subtotal_insumo]],"")</f>
        <v>0</v>
      </c>
    </row>
    <row r="1873" spans="1:13" ht="51.75" x14ac:dyDescent="0.25">
      <c r="A1873" s="6">
        <v>70116</v>
      </c>
      <c r="B1873" s="126">
        <v>2</v>
      </c>
      <c r="C1873" s="133"/>
      <c r="D1873" s="134">
        <v>30061</v>
      </c>
      <c r="E1873" s="7" t="s">
        <v>532</v>
      </c>
      <c r="F1873" s="8" t="s">
        <v>457</v>
      </c>
      <c r="G1873" s="16">
        <f>IFERROR(VLOOKUP(Table1[[#This Row],[Codigo_insumo]],BD_Insumos!$B:$E,4),"")</f>
        <v>100.59139999999999</v>
      </c>
      <c r="H1873" s="140">
        <v>1</v>
      </c>
      <c r="I1873" s="9"/>
      <c r="J1873" s="22">
        <f t="shared" si="29"/>
        <v>100.59139999999999</v>
      </c>
      <c r="K1873" s="22" t="str">
        <f>IF(I1873&lt;&gt;"",SUMIF(Table1[Codigo_servico],A1873,Table1[Subtotal_insumo]),"")</f>
        <v/>
      </c>
      <c r="L1873" s="16">
        <f>IF(Table1[[#This Row],[Ordem_insumos]]&lt;&gt;0,VLOOKUP(Table1[[#This Row],[Codigo_servico]],Preencher_Orcamento!$B:$D,3,FALSE)*Table1[[#This Row],[Qtde_insumo]],"")</f>
        <v>0</v>
      </c>
      <c r="M1873" s="16">
        <f>IF(Table1[[#This Row],[Ordem_insumos]]&lt;&gt;0,VLOOKUP(Table1[[#This Row],[Codigo_servico]],Preencher_Orcamento!$B:$D,3,FALSE)*Table1[[#This Row],[Subtotal_insumo]],"")</f>
        <v>0</v>
      </c>
    </row>
    <row r="1874" spans="1:13" ht="26.25" x14ac:dyDescent="0.25">
      <c r="A1874" s="6">
        <v>70116</v>
      </c>
      <c r="B1874" s="126">
        <v>3</v>
      </c>
      <c r="C1874" s="133"/>
      <c r="D1874" s="134">
        <v>31008</v>
      </c>
      <c r="E1874" s="7" t="s">
        <v>632</v>
      </c>
      <c r="F1874" s="8" t="s">
        <v>457</v>
      </c>
      <c r="G1874" s="18">
        <f>IFERROR(VLOOKUP(Table1[[#This Row],[Codigo_insumo]],BD_Insumos!$B:$E,4),"")</f>
        <v>11.0868</v>
      </c>
      <c r="H1874" s="140">
        <v>3</v>
      </c>
      <c r="I1874" s="9"/>
      <c r="J1874" s="23">
        <f t="shared" si="29"/>
        <v>33.260400000000004</v>
      </c>
      <c r="K1874" s="22" t="str">
        <f>IF(I1874&lt;&gt;"",SUMIF(Table1[Codigo_servico],A1874,Table1[Subtotal_insumo]),"")</f>
        <v/>
      </c>
      <c r="L1874" s="18">
        <f>IF(Table1[[#This Row],[Ordem_insumos]]&lt;&gt;0,VLOOKUP(Table1[[#This Row],[Codigo_servico]],Preencher_Orcamento!$B:$D,3,FALSE)*Table1[[#This Row],[Qtde_insumo]],"")</f>
        <v>0</v>
      </c>
      <c r="M1874" s="18">
        <f>IF(Table1[[#This Row],[Ordem_insumos]]&lt;&gt;0,VLOOKUP(Table1[[#This Row],[Codigo_servico]],Preencher_Orcamento!$B:$D,3,FALSE)*Table1[[#This Row],[Subtotal_insumo]],"")</f>
        <v>0</v>
      </c>
    </row>
    <row r="1875" spans="1:13" x14ac:dyDescent="0.25">
      <c r="A1875" s="6">
        <v>70116</v>
      </c>
      <c r="B1875" s="126">
        <v>4</v>
      </c>
      <c r="C1875" s="133"/>
      <c r="D1875" s="134">
        <v>2013</v>
      </c>
      <c r="E1875" s="7" t="s">
        <v>2184</v>
      </c>
      <c r="F1875" s="8" t="s">
        <v>2140</v>
      </c>
      <c r="G1875" s="18">
        <f>IFERROR(VLOOKUP(Table1[[#This Row],[Codigo_insumo]],BD_Insumos!$B:$E,4),"")</f>
        <v>15.756939025755017</v>
      </c>
      <c r="H1875" s="140">
        <v>4</v>
      </c>
      <c r="I1875" s="9"/>
      <c r="J1875" s="23">
        <f t="shared" si="29"/>
        <v>63.027756103020067</v>
      </c>
      <c r="K1875" s="22" t="str">
        <f>IF(I1875&lt;&gt;"",SUMIF(Table1[Codigo_servico],A1875,Table1[Subtotal_insumo]),"")</f>
        <v/>
      </c>
      <c r="L1875" s="18">
        <f>IF(Table1[[#This Row],[Ordem_insumos]]&lt;&gt;0,VLOOKUP(Table1[[#This Row],[Codigo_servico]],Preencher_Orcamento!$B:$D,3,FALSE)*Table1[[#This Row],[Qtde_insumo]],"")</f>
        <v>0</v>
      </c>
      <c r="M1875" s="18">
        <f>IF(Table1[[#This Row],[Ordem_insumos]]&lt;&gt;0,VLOOKUP(Table1[[#This Row],[Codigo_servico]],Preencher_Orcamento!$B:$D,3,FALSE)*Table1[[#This Row],[Subtotal_insumo]],"")</f>
        <v>0</v>
      </c>
    </row>
    <row r="1876" spans="1:13" x14ac:dyDescent="0.25">
      <c r="A1876" s="6">
        <v>70116</v>
      </c>
      <c r="B1876" s="126">
        <v>5</v>
      </c>
      <c r="C1876" s="133"/>
      <c r="D1876" s="134">
        <v>19015</v>
      </c>
      <c r="E1876" s="7" t="s">
        <v>411</v>
      </c>
      <c r="F1876" s="8" t="s">
        <v>197</v>
      </c>
      <c r="G1876" s="18">
        <f>IFERROR(VLOOKUP(Table1[[#This Row],[Codigo_insumo]],BD_Insumos!$B:$E,4),"")</f>
        <v>12.894</v>
      </c>
      <c r="H1876" s="140">
        <v>1.75</v>
      </c>
      <c r="I1876" s="9"/>
      <c r="J1876" s="23">
        <f t="shared" si="29"/>
        <v>22.564499999999999</v>
      </c>
      <c r="K1876" s="22" t="str">
        <f>IF(I1876&lt;&gt;"",SUMIF(Table1[Codigo_servico],A1876,Table1[Subtotal_insumo]),"")</f>
        <v/>
      </c>
      <c r="L1876" s="18">
        <f>IF(Table1[[#This Row],[Ordem_insumos]]&lt;&gt;0,VLOOKUP(Table1[[#This Row],[Codigo_servico]],Preencher_Orcamento!$B:$D,3,FALSE)*Table1[[#This Row],[Qtde_insumo]],"")</f>
        <v>0</v>
      </c>
      <c r="M1876" s="18">
        <f>IF(Table1[[#This Row],[Ordem_insumos]]&lt;&gt;0,VLOOKUP(Table1[[#This Row],[Codigo_servico]],Preencher_Orcamento!$B:$D,3,FALSE)*Table1[[#This Row],[Subtotal_insumo]],"")</f>
        <v>0</v>
      </c>
    </row>
    <row r="1877" spans="1:13" ht="26.25" x14ac:dyDescent="0.25">
      <c r="A1877" s="6">
        <v>70116</v>
      </c>
      <c r="B1877" s="126">
        <v>6</v>
      </c>
      <c r="C1877" s="133"/>
      <c r="D1877" s="134">
        <v>32530</v>
      </c>
      <c r="E1877" s="7" t="s">
        <v>677</v>
      </c>
      <c r="F1877" s="8" t="s">
        <v>170</v>
      </c>
      <c r="G1877" s="18">
        <f>IFERROR(VLOOKUP(Table1[[#This Row],[Codigo_insumo]],BD_Insumos!$B:$E,4),"")</f>
        <v>17.553599999999999</v>
      </c>
      <c r="H1877" s="140">
        <v>3.5</v>
      </c>
      <c r="I1877" s="9"/>
      <c r="J1877" s="23">
        <f t="shared" si="29"/>
        <v>61.437599999999996</v>
      </c>
      <c r="K1877" s="22" t="str">
        <f>IF(I1877&lt;&gt;"",SUMIF(Table1[Codigo_servico],A1877,Table1[Subtotal_insumo]),"")</f>
        <v/>
      </c>
      <c r="L1877" s="18">
        <f>IF(Table1[[#This Row],[Ordem_insumos]]&lt;&gt;0,VLOOKUP(Table1[[#This Row],[Codigo_servico]],Preencher_Orcamento!$B:$D,3,FALSE)*Table1[[#This Row],[Qtde_insumo]],"")</f>
        <v>0</v>
      </c>
      <c r="M1877" s="18">
        <f>IF(Table1[[#This Row],[Ordem_insumos]]&lt;&gt;0,VLOOKUP(Table1[[#This Row],[Codigo_servico]],Preencher_Orcamento!$B:$D,3,FALSE)*Table1[[#This Row],[Subtotal_insumo]],"")</f>
        <v>0</v>
      </c>
    </row>
    <row r="1878" spans="1:13" x14ac:dyDescent="0.25">
      <c r="A1878" s="3">
        <v>70117</v>
      </c>
      <c r="B1878" s="125">
        <v>0</v>
      </c>
      <c r="C1878" s="131" t="s">
        <v>2770</v>
      </c>
      <c r="D1878" s="132"/>
      <c r="E1878" s="4"/>
      <c r="F1878" s="4"/>
      <c r="G1878" s="17" t="str">
        <f>IFERROR(VLOOKUP(Table1[[#This Row],[Codigo_insumo]],BD_Insumos!$B:$E,4),"")</f>
        <v/>
      </c>
      <c r="H1878" s="139"/>
      <c r="I1878" s="5" t="s">
        <v>457</v>
      </c>
      <c r="J1878" s="20" t="str">
        <f t="shared" si="29"/>
        <v/>
      </c>
      <c r="K1878" s="21">
        <f>IF(I1878&lt;&gt;"",SUMIF(Table1[Codigo_servico],A1878,Table1[Subtotal_insumo]),"")</f>
        <v>310.36079391883607</v>
      </c>
      <c r="L1878" s="17" t="str">
        <f>IF(Table1[[#This Row],[Ordem_insumos]]&lt;&gt;0,VLOOKUP(Table1[[#This Row],[Codigo_servico]],Preencher_Orcamento!$B:$D,3,FALSE)*Table1[[#This Row],[Qtde_insumo]],"")</f>
        <v/>
      </c>
      <c r="M1878" s="17" t="str">
        <f>IF(Table1[[#This Row],[Ordem_insumos]]&lt;&gt;0,VLOOKUP(Table1[[#This Row],[Codigo_servico]],Preencher_Orcamento!$B:$D,3,FALSE)*Table1[[#This Row],[Subtotal_insumo]],"")</f>
        <v/>
      </c>
    </row>
    <row r="1879" spans="1:13" ht="26.25" x14ac:dyDescent="0.25">
      <c r="A1879" s="6">
        <v>70117</v>
      </c>
      <c r="B1879" s="126">
        <v>1</v>
      </c>
      <c r="C1879" s="133"/>
      <c r="D1879" s="134">
        <v>31008</v>
      </c>
      <c r="E1879" s="7" t="s">
        <v>632</v>
      </c>
      <c r="F1879" s="8" t="s">
        <v>457</v>
      </c>
      <c r="G1879" s="16">
        <f>IFERROR(VLOOKUP(Table1[[#This Row],[Codigo_insumo]],BD_Insumos!$B:$E,4),"")</f>
        <v>11.0868</v>
      </c>
      <c r="H1879" s="140">
        <v>3</v>
      </c>
      <c r="I1879" s="9"/>
      <c r="J1879" s="22">
        <f t="shared" si="29"/>
        <v>33.260400000000004</v>
      </c>
      <c r="K1879" s="22" t="str">
        <f>IF(I1879&lt;&gt;"",SUMIF(Table1[Codigo_servico],A1879,Table1[Subtotal_insumo]),"")</f>
        <v/>
      </c>
      <c r="L1879" s="16">
        <f>IF(Table1[[#This Row],[Ordem_insumos]]&lt;&gt;0,VLOOKUP(Table1[[#This Row],[Codigo_servico]],Preencher_Orcamento!$B:$D,3,FALSE)*Table1[[#This Row],[Qtde_insumo]],"")</f>
        <v>0</v>
      </c>
      <c r="M1879" s="16">
        <f>IF(Table1[[#This Row],[Ordem_insumos]]&lt;&gt;0,VLOOKUP(Table1[[#This Row],[Codigo_servico]],Preencher_Orcamento!$B:$D,3,FALSE)*Table1[[#This Row],[Subtotal_insumo]],"")</f>
        <v>0</v>
      </c>
    </row>
    <row r="1880" spans="1:13" x14ac:dyDescent="0.25">
      <c r="A1880" s="6">
        <v>70117</v>
      </c>
      <c r="B1880" s="126">
        <v>2</v>
      </c>
      <c r="C1880" s="133"/>
      <c r="D1880" s="134">
        <v>19015</v>
      </c>
      <c r="E1880" s="7" t="s">
        <v>411</v>
      </c>
      <c r="F1880" s="8" t="s">
        <v>197</v>
      </c>
      <c r="G1880" s="16">
        <f>IFERROR(VLOOKUP(Table1[[#This Row],[Codigo_insumo]],BD_Insumos!$B:$E,4),"")</f>
        <v>12.894</v>
      </c>
      <c r="H1880" s="140">
        <v>1.95</v>
      </c>
      <c r="I1880" s="9"/>
      <c r="J1880" s="22">
        <f t="shared" si="29"/>
        <v>25.1433</v>
      </c>
      <c r="K1880" s="22" t="str">
        <f>IF(I1880&lt;&gt;"",SUMIF(Table1[Codigo_servico],A1880,Table1[Subtotal_insumo]),"")</f>
        <v/>
      </c>
      <c r="L1880" s="16">
        <f>IF(Table1[[#This Row],[Ordem_insumos]]&lt;&gt;0,VLOOKUP(Table1[[#This Row],[Codigo_servico]],Preencher_Orcamento!$B:$D,3,FALSE)*Table1[[#This Row],[Qtde_insumo]],"")</f>
        <v>0</v>
      </c>
      <c r="M1880" s="16">
        <f>IF(Table1[[#This Row],[Ordem_insumos]]&lt;&gt;0,VLOOKUP(Table1[[#This Row],[Codigo_servico]],Preencher_Orcamento!$B:$D,3,FALSE)*Table1[[#This Row],[Subtotal_insumo]],"")</f>
        <v>0</v>
      </c>
    </row>
    <row r="1881" spans="1:13" ht="26.25" x14ac:dyDescent="0.25">
      <c r="A1881" s="6">
        <v>70117</v>
      </c>
      <c r="B1881" s="126">
        <v>3</v>
      </c>
      <c r="C1881" s="133"/>
      <c r="D1881" s="134">
        <v>32530</v>
      </c>
      <c r="E1881" s="7" t="s">
        <v>677</v>
      </c>
      <c r="F1881" s="8" t="s">
        <v>170</v>
      </c>
      <c r="G1881" s="18">
        <f>IFERROR(VLOOKUP(Table1[[#This Row],[Codigo_insumo]],BD_Insumos!$B:$E,4),"")</f>
        <v>17.553599999999999</v>
      </c>
      <c r="H1881" s="140">
        <v>3.9</v>
      </c>
      <c r="I1881" s="9"/>
      <c r="J1881" s="23">
        <f t="shared" si="29"/>
        <v>68.459040000000002</v>
      </c>
      <c r="K1881" s="22" t="str">
        <f>IF(I1881&lt;&gt;"",SUMIF(Table1[Codigo_servico],A1881,Table1[Subtotal_insumo]),"")</f>
        <v/>
      </c>
      <c r="L1881" s="18">
        <f>IF(Table1[[#This Row],[Ordem_insumos]]&lt;&gt;0,VLOOKUP(Table1[[#This Row],[Codigo_servico]],Preencher_Orcamento!$B:$D,3,FALSE)*Table1[[#This Row],[Qtde_insumo]],"")</f>
        <v>0</v>
      </c>
      <c r="M1881" s="18">
        <f>IF(Table1[[#This Row],[Ordem_insumos]]&lt;&gt;0,VLOOKUP(Table1[[#This Row],[Codigo_servico]],Preencher_Orcamento!$B:$D,3,FALSE)*Table1[[#This Row],[Subtotal_insumo]],"")</f>
        <v>0</v>
      </c>
    </row>
    <row r="1882" spans="1:13" x14ac:dyDescent="0.25">
      <c r="A1882" s="6">
        <v>70117</v>
      </c>
      <c r="B1882" s="126">
        <v>4</v>
      </c>
      <c r="C1882" s="133"/>
      <c r="D1882" s="134">
        <v>2013</v>
      </c>
      <c r="E1882" s="7" t="s">
        <v>2184</v>
      </c>
      <c r="F1882" s="8" t="s">
        <v>2140</v>
      </c>
      <c r="G1882" s="18">
        <f>IFERROR(VLOOKUP(Table1[[#This Row],[Codigo_insumo]],BD_Insumos!$B:$E,4),"")</f>
        <v>15.756939025755017</v>
      </c>
      <c r="H1882" s="140">
        <v>4</v>
      </c>
      <c r="I1882" s="9"/>
      <c r="J1882" s="23">
        <f t="shared" si="29"/>
        <v>63.027756103020067</v>
      </c>
      <c r="K1882" s="22" t="str">
        <f>IF(I1882&lt;&gt;"",SUMIF(Table1[Codigo_servico],A1882,Table1[Subtotal_insumo]),"")</f>
        <v/>
      </c>
      <c r="L1882" s="18">
        <f>IF(Table1[[#This Row],[Ordem_insumos]]&lt;&gt;0,VLOOKUP(Table1[[#This Row],[Codigo_servico]],Preencher_Orcamento!$B:$D,3,FALSE)*Table1[[#This Row],[Qtde_insumo]],"")</f>
        <v>0</v>
      </c>
      <c r="M1882" s="18">
        <f>IF(Table1[[#This Row],[Ordem_insumos]]&lt;&gt;0,VLOOKUP(Table1[[#This Row],[Codigo_servico]],Preencher_Orcamento!$B:$D,3,FALSE)*Table1[[#This Row],[Subtotal_insumo]],"")</f>
        <v>0</v>
      </c>
    </row>
    <row r="1883" spans="1:13" x14ac:dyDescent="0.25">
      <c r="A1883" s="6">
        <v>70117</v>
      </c>
      <c r="B1883" s="126">
        <v>5</v>
      </c>
      <c r="C1883" s="133"/>
      <c r="D1883" s="134">
        <v>2014</v>
      </c>
      <c r="E1883" s="7" t="s">
        <v>2185</v>
      </c>
      <c r="F1883" s="8" t="s">
        <v>2140</v>
      </c>
      <c r="G1883" s="18">
        <f>IFERROR(VLOOKUP(Table1[[#This Row],[Codigo_insumo]],BD_Insumos!$B:$E,4),"")</f>
        <v>13.173665210544026</v>
      </c>
      <c r="H1883" s="140">
        <v>1.5</v>
      </c>
      <c r="I1883" s="9"/>
      <c r="J1883" s="23">
        <f t="shared" si="29"/>
        <v>19.760497815816038</v>
      </c>
      <c r="K1883" s="22" t="str">
        <f>IF(I1883&lt;&gt;"",SUMIF(Table1[Codigo_servico],A1883,Table1[Subtotal_insumo]),"")</f>
        <v/>
      </c>
      <c r="L1883" s="18">
        <f>IF(Table1[[#This Row],[Ordem_insumos]]&lt;&gt;0,VLOOKUP(Table1[[#This Row],[Codigo_servico]],Preencher_Orcamento!$B:$D,3,FALSE)*Table1[[#This Row],[Qtde_insumo]],"")</f>
        <v>0</v>
      </c>
      <c r="M1883" s="18">
        <f>IF(Table1[[#This Row],[Ordem_insumos]]&lt;&gt;0,VLOOKUP(Table1[[#This Row],[Codigo_servico]],Preencher_Orcamento!$B:$D,3,FALSE)*Table1[[#This Row],[Subtotal_insumo]],"")</f>
        <v>0</v>
      </c>
    </row>
    <row r="1884" spans="1:13" ht="51.75" x14ac:dyDescent="0.25">
      <c r="A1884" s="6">
        <v>70117</v>
      </c>
      <c r="B1884" s="126">
        <v>6</v>
      </c>
      <c r="C1884" s="133"/>
      <c r="D1884" s="134">
        <v>30062</v>
      </c>
      <c r="E1884" s="7" t="s">
        <v>533</v>
      </c>
      <c r="F1884" s="8" t="s">
        <v>457</v>
      </c>
      <c r="G1884" s="18">
        <f>IFERROR(VLOOKUP(Table1[[#This Row],[Codigo_insumo]],BD_Insumos!$B:$E,4),"")</f>
        <v>100.7098</v>
      </c>
      <c r="H1884" s="140">
        <v>1</v>
      </c>
      <c r="I1884" s="9"/>
      <c r="J1884" s="23">
        <f t="shared" si="29"/>
        <v>100.7098</v>
      </c>
      <c r="K1884" s="22" t="str">
        <f>IF(I1884&lt;&gt;"",SUMIF(Table1[Codigo_servico],A1884,Table1[Subtotal_insumo]),"")</f>
        <v/>
      </c>
      <c r="L1884" s="18">
        <f>IF(Table1[[#This Row],[Ordem_insumos]]&lt;&gt;0,VLOOKUP(Table1[[#This Row],[Codigo_servico]],Preencher_Orcamento!$B:$D,3,FALSE)*Table1[[#This Row],[Qtde_insumo]],"")</f>
        <v>0</v>
      </c>
      <c r="M1884" s="18">
        <f>IF(Table1[[#This Row],[Ordem_insumos]]&lt;&gt;0,VLOOKUP(Table1[[#This Row],[Codigo_servico]],Preencher_Orcamento!$B:$D,3,FALSE)*Table1[[#This Row],[Subtotal_insumo]],"")</f>
        <v>0</v>
      </c>
    </row>
    <row r="1885" spans="1:13" x14ac:dyDescent="0.25">
      <c r="A1885" s="3">
        <v>70118</v>
      </c>
      <c r="B1885" s="125">
        <v>0</v>
      </c>
      <c r="C1885" s="131" t="s">
        <v>2771</v>
      </c>
      <c r="D1885" s="132"/>
      <c r="E1885" s="4"/>
      <c r="F1885" s="4"/>
      <c r="G1885" s="17" t="str">
        <f>IFERROR(VLOOKUP(Table1[[#This Row],[Codigo_insumo]],BD_Insumos!$B:$E,4),"")</f>
        <v/>
      </c>
      <c r="H1885" s="139"/>
      <c r="I1885" s="5" t="s">
        <v>457</v>
      </c>
      <c r="J1885" s="20" t="str">
        <f t="shared" si="29"/>
        <v/>
      </c>
      <c r="K1885" s="21">
        <f>IF(I1885&lt;&gt;"",SUMIF(Table1[Codigo_servico],A1885,Table1[Subtotal_insumo]),"")</f>
        <v>338.21451391883613</v>
      </c>
      <c r="L1885" s="17" t="str">
        <f>IF(Table1[[#This Row],[Ordem_insumos]]&lt;&gt;0,VLOOKUP(Table1[[#This Row],[Codigo_servico]],Preencher_Orcamento!$B:$D,3,FALSE)*Table1[[#This Row],[Qtde_insumo]],"")</f>
        <v/>
      </c>
      <c r="M1885" s="17" t="str">
        <f>IF(Table1[[#This Row],[Ordem_insumos]]&lt;&gt;0,VLOOKUP(Table1[[#This Row],[Codigo_servico]],Preencher_Orcamento!$B:$D,3,FALSE)*Table1[[#This Row],[Subtotal_insumo]],"")</f>
        <v/>
      </c>
    </row>
    <row r="1886" spans="1:13" x14ac:dyDescent="0.25">
      <c r="A1886" s="6">
        <v>70118</v>
      </c>
      <c r="B1886" s="126">
        <v>1</v>
      </c>
      <c r="C1886" s="133"/>
      <c r="D1886" s="134">
        <v>2013</v>
      </c>
      <c r="E1886" s="7" t="s">
        <v>2184</v>
      </c>
      <c r="F1886" s="8" t="s">
        <v>2140</v>
      </c>
      <c r="G1886" s="16">
        <f>IFERROR(VLOOKUP(Table1[[#This Row],[Codigo_insumo]],BD_Insumos!$B:$E,4),"")</f>
        <v>15.756939025755017</v>
      </c>
      <c r="H1886" s="140">
        <v>4</v>
      </c>
      <c r="I1886" s="9"/>
      <c r="J1886" s="22">
        <f t="shared" si="29"/>
        <v>63.027756103020067</v>
      </c>
      <c r="K1886" s="22" t="str">
        <f>IF(I1886&lt;&gt;"",SUMIF(Table1[Codigo_servico],A1886,Table1[Subtotal_insumo]),"")</f>
        <v/>
      </c>
      <c r="L1886" s="16">
        <f>IF(Table1[[#This Row],[Ordem_insumos]]&lt;&gt;0,VLOOKUP(Table1[[#This Row],[Codigo_servico]],Preencher_Orcamento!$B:$D,3,FALSE)*Table1[[#This Row],[Qtde_insumo]],"")</f>
        <v>0</v>
      </c>
      <c r="M1886" s="16">
        <f>IF(Table1[[#This Row],[Ordem_insumos]]&lt;&gt;0,VLOOKUP(Table1[[#This Row],[Codigo_servico]],Preencher_Orcamento!$B:$D,3,FALSE)*Table1[[#This Row],[Subtotal_insumo]],"")</f>
        <v>0</v>
      </c>
    </row>
    <row r="1887" spans="1:13" ht="51.75" x14ac:dyDescent="0.25">
      <c r="A1887" s="6">
        <v>70118</v>
      </c>
      <c r="B1887" s="126">
        <v>2</v>
      </c>
      <c r="C1887" s="133"/>
      <c r="D1887" s="134">
        <v>30063</v>
      </c>
      <c r="E1887" s="7" t="s">
        <v>534</v>
      </c>
      <c r="F1887" s="8" t="s">
        <v>457</v>
      </c>
      <c r="G1887" s="16">
        <f>IFERROR(VLOOKUP(Table1[[#This Row],[Codigo_insumo]],BD_Insumos!$B:$E,4),"")</f>
        <v>111.76309999999999</v>
      </c>
      <c r="H1887" s="140">
        <v>1</v>
      </c>
      <c r="I1887" s="9"/>
      <c r="J1887" s="22">
        <f t="shared" si="29"/>
        <v>111.76309999999999</v>
      </c>
      <c r="K1887" s="22" t="str">
        <f>IF(I1887&lt;&gt;"",SUMIF(Table1[Codigo_servico],A1887,Table1[Subtotal_insumo]),"")</f>
        <v/>
      </c>
      <c r="L1887" s="16">
        <f>IF(Table1[[#This Row],[Ordem_insumos]]&lt;&gt;0,VLOOKUP(Table1[[#This Row],[Codigo_servico]],Preencher_Orcamento!$B:$D,3,FALSE)*Table1[[#This Row],[Qtde_insumo]],"")</f>
        <v>0</v>
      </c>
      <c r="M1887" s="16">
        <f>IF(Table1[[#This Row],[Ordem_insumos]]&lt;&gt;0,VLOOKUP(Table1[[#This Row],[Codigo_servico]],Preencher_Orcamento!$B:$D,3,FALSE)*Table1[[#This Row],[Subtotal_insumo]],"")</f>
        <v>0</v>
      </c>
    </row>
    <row r="1888" spans="1:13" x14ac:dyDescent="0.25">
      <c r="A1888" s="6">
        <v>70118</v>
      </c>
      <c r="B1888" s="126">
        <v>3</v>
      </c>
      <c r="C1888" s="133"/>
      <c r="D1888" s="134">
        <v>2014</v>
      </c>
      <c r="E1888" s="7" t="s">
        <v>2185</v>
      </c>
      <c r="F1888" s="8" t="s">
        <v>2140</v>
      </c>
      <c r="G1888" s="18">
        <f>IFERROR(VLOOKUP(Table1[[#This Row],[Codigo_insumo]],BD_Insumos!$B:$E,4),"")</f>
        <v>13.173665210544026</v>
      </c>
      <c r="H1888" s="140">
        <v>1.5</v>
      </c>
      <c r="I1888" s="9"/>
      <c r="J1888" s="23">
        <f t="shared" si="29"/>
        <v>19.760497815816038</v>
      </c>
      <c r="K1888" s="22" t="str">
        <f>IF(I1888&lt;&gt;"",SUMIF(Table1[Codigo_servico],A1888,Table1[Subtotal_insumo]),"")</f>
        <v/>
      </c>
      <c r="L1888" s="18">
        <f>IF(Table1[[#This Row],[Ordem_insumos]]&lt;&gt;0,VLOOKUP(Table1[[#This Row],[Codigo_servico]],Preencher_Orcamento!$B:$D,3,FALSE)*Table1[[#This Row],[Qtde_insumo]],"")</f>
        <v>0</v>
      </c>
      <c r="M1888" s="18">
        <f>IF(Table1[[#This Row],[Ordem_insumos]]&lt;&gt;0,VLOOKUP(Table1[[#This Row],[Codigo_servico]],Preencher_Orcamento!$B:$D,3,FALSE)*Table1[[#This Row],[Subtotal_insumo]],"")</f>
        <v>0</v>
      </c>
    </row>
    <row r="1889" spans="1:13" ht="26.25" x14ac:dyDescent="0.25">
      <c r="A1889" s="6">
        <v>70118</v>
      </c>
      <c r="B1889" s="126">
        <v>4</v>
      </c>
      <c r="C1889" s="133"/>
      <c r="D1889" s="134">
        <v>31008</v>
      </c>
      <c r="E1889" s="7" t="s">
        <v>632</v>
      </c>
      <c r="F1889" s="8" t="s">
        <v>457</v>
      </c>
      <c r="G1889" s="18">
        <f>IFERROR(VLOOKUP(Table1[[#This Row],[Codigo_insumo]],BD_Insumos!$B:$E,4),"")</f>
        <v>11.0868</v>
      </c>
      <c r="H1889" s="140">
        <v>3</v>
      </c>
      <c r="I1889" s="9"/>
      <c r="J1889" s="23">
        <f t="shared" si="29"/>
        <v>33.260400000000004</v>
      </c>
      <c r="K1889" s="22" t="str">
        <f>IF(I1889&lt;&gt;"",SUMIF(Table1[Codigo_servico],A1889,Table1[Subtotal_insumo]),"")</f>
        <v/>
      </c>
      <c r="L1889" s="18">
        <f>IF(Table1[[#This Row],[Ordem_insumos]]&lt;&gt;0,VLOOKUP(Table1[[#This Row],[Codigo_servico]],Preencher_Orcamento!$B:$D,3,FALSE)*Table1[[#This Row],[Qtde_insumo]],"")</f>
        <v>0</v>
      </c>
      <c r="M1889" s="18">
        <f>IF(Table1[[#This Row],[Ordem_insumos]]&lt;&gt;0,VLOOKUP(Table1[[#This Row],[Codigo_servico]],Preencher_Orcamento!$B:$D,3,FALSE)*Table1[[#This Row],[Subtotal_insumo]],"")</f>
        <v>0</v>
      </c>
    </row>
    <row r="1890" spans="1:13" ht="26.25" x14ac:dyDescent="0.25">
      <c r="A1890" s="6">
        <v>70118</v>
      </c>
      <c r="B1890" s="126">
        <v>5</v>
      </c>
      <c r="C1890" s="133"/>
      <c r="D1890" s="134">
        <v>32530</v>
      </c>
      <c r="E1890" s="7" t="s">
        <v>677</v>
      </c>
      <c r="F1890" s="8" t="s">
        <v>170</v>
      </c>
      <c r="G1890" s="18">
        <f>IFERROR(VLOOKUP(Table1[[#This Row],[Codigo_insumo]],BD_Insumos!$B:$E,4),"")</f>
        <v>17.553599999999999</v>
      </c>
      <c r="H1890" s="140">
        <v>4.5999999999999996</v>
      </c>
      <c r="I1890" s="9"/>
      <c r="J1890" s="23">
        <f t="shared" si="29"/>
        <v>80.746559999999988</v>
      </c>
      <c r="K1890" s="22" t="str">
        <f>IF(I1890&lt;&gt;"",SUMIF(Table1[Codigo_servico],A1890,Table1[Subtotal_insumo]),"")</f>
        <v/>
      </c>
      <c r="L1890" s="18">
        <f>IF(Table1[[#This Row],[Ordem_insumos]]&lt;&gt;0,VLOOKUP(Table1[[#This Row],[Codigo_servico]],Preencher_Orcamento!$B:$D,3,FALSE)*Table1[[#This Row],[Qtde_insumo]],"")</f>
        <v>0</v>
      </c>
      <c r="M1890" s="18">
        <f>IF(Table1[[#This Row],[Ordem_insumos]]&lt;&gt;0,VLOOKUP(Table1[[#This Row],[Codigo_servico]],Preencher_Orcamento!$B:$D,3,FALSE)*Table1[[#This Row],[Subtotal_insumo]],"")</f>
        <v>0</v>
      </c>
    </row>
    <row r="1891" spans="1:13" x14ac:dyDescent="0.25">
      <c r="A1891" s="6">
        <v>70118</v>
      </c>
      <c r="B1891" s="126">
        <v>6</v>
      </c>
      <c r="C1891" s="133"/>
      <c r="D1891" s="134">
        <v>19015</v>
      </c>
      <c r="E1891" s="7" t="s">
        <v>411</v>
      </c>
      <c r="F1891" s="8" t="s">
        <v>197</v>
      </c>
      <c r="G1891" s="18">
        <f>IFERROR(VLOOKUP(Table1[[#This Row],[Codigo_insumo]],BD_Insumos!$B:$E,4),"")</f>
        <v>12.894</v>
      </c>
      <c r="H1891" s="140">
        <v>2.2999999999999998</v>
      </c>
      <c r="I1891" s="9"/>
      <c r="J1891" s="23">
        <f t="shared" si="29"/>
        <v>29.656199999999998</v>
      </c>
      <c r="K1891" s="22" t="str">
        <f>IF(I1891&lt;&gt;"",SUMIF(Table1[Codigo_servico],A1891,Table1[Subtotal_insumo]),"")</f>
        <v/>
      </c>
      <c r="L1891" s="18">
        <f>IF(Table1[[#This Row],[Ordem_insumos]]&lt;&gt;0,VLOOKUP(Table1[[#This Row],[Codigo_servico]],Preencher_Orcamento!$B:$D,3,FALSE)*Table1[[#This Row],[Qtde_insumo]],"")</f>
        <v>0</v>
      </c>
      <c r="M1891" s="18">
        <f>IF(Table1[[#This Row],[Ordem_insumos]]&lt;&gt;0,VLOOKUP(Table1[[#This Row],[Codigo_servico]],Preencher_Orcamento!$B:$D,3,FALSE)*Table1[[#This Row],[Subtotal_insumo]],"")</f>
        <v>0</v>
      </c>
    </row>
    <row r="1892" spans="1:13" x14ac:dyDescent="0.25">
      <c r="A1892" s="3">
        <v>70119</v>
      </c>
      <c r="B1892" s="125">
        <v>0</v>
      </c>
      <c r="C1892" s="131" t="s">
        <v>2772</v>
      </c>
      <c r="D1892" s="132"/>
      <c r="E1892" s="4"/>
      <c r="F1892" s="4"/>
      <c r="G1892" s="17" t="str">
        <f>IFERROR(VLOOKUP(Table1[[#This Row],[Codigo_insumo]],BD_Insumos!$B:$E,4),"")</f>
        <v/>
      </c>
      <c r="H1892" s="139"/>
      <c r="I1892" s="5" t="s">
        <v>457</v>
      </c>
      <c r="J1892" s="20" t="str">
        <f t="shared" si="29"/>
        <v/>
      </c>
      <c r="K1892" s="21">
        <f>IF(I1892&lt;&gt;"",SUMIF(Table1[Codigo_servico],A1892,Table1[Subtotal_insumo]),"")</f>
        <v>375.3338539188361</v>
      </c>
      <c r="L1892" s="17" t="str">
        <f>IF(Table1[[#This Row],[Ordem_insumos]]&lt;&gt;0,VLOOKUP(Table1[[#This Row],[Codigo_servico]],Preencher_Orcamento!$B:$D,3,FALSE)*Table1[[#This Row],[Qtde_insumo]],"")</f>
        <v/>
      </c>
      <c r="M1892" s="17" t="str">
        <f>IF(Table1[[#This Row],[Ordem_insumos]]&lt;&gt;0,VLOOKUP(Table1[[#This Row],[Codigo_servico]],Preencher_Orcamento!$B:$D,3,FALSE)*Table1[[#This Row],[Subtotal_insumo]],"")</f>
        <v/>
      </c>
    </row>
    <row r="1893" spans="1:13" x14ac:dyDescent="0.25">
      <c r="A1893" s="6">
        <v>70119</v>
      </c>
      <c r="B1893" s="126">
        <v>1</v>
      </c>
      <c r="C1893" s="133"/>
      <c r="D1893" s="134">
        <v>19015</v>
      </c>
      <c r="E1893" s="7" t="s">
        <v>411</v>
      </c>
      <c r="F1893" s="8" t="s">
        <v>197</v>
      </c>
      <c r="G1893" s="16">
        <f>IFERROR(VLOOKUP(Table1[[#This Row],[Codigo_insumo]],BD_Insumos!$B:$E,4),"")</f>
        <v>12.894</v>
      </c>
      <c r="H1893" s="140">
        <v>2.5</v>
      </c>
      <c r="I1893" s="9"/>
      <c r="J1893" s="22">
        <f t="shared" si="29"/>
        <v>32.234999999999999</v>
      </c>
      <c r="K1893" s="22" t="str">
        <f>IF(I1893&lt;&gt;"",SUMIF(Table1[Codigo_servico],A1893,Table1[Subtotal_insumo]),"")</f>
        <v/>
      </c>
      <c r="L1893" s="16">
        <f>IF(Table1[[#This Row],[Ordem_insumos]]&lt;&gt;0,VLOOKUP(Table1[[#This Row],[Codigo_servico]],Preencher_Orcamento!$B:$D,3,FALSE)*Table1[[#This Row],[Qtde_insumo]],"")</f>
        <v>0</v>
      </c>
      <c r="M1893" s="16">
        <f>IF(Table1[[#This Row],[Ordem_insumos]]&lt;&gt;0,VLOOKUP(Table1[[#This Row],[Codigo_servico]],Preencher_Orcamento!$B:$D,3,FALSE)*Table1[[#This Row],[Subtotal_insumo]],"")</f>
        <v>0</v>
      </c>
    </row>
    <row r="1894" spans="1:13" ht="26.25" x14ac:dyDescent="0.25">
      <c r="A1894" s="6">
        <v>70119</v>
      </c>
      <c r="B1894" s="126">
        <v>2</v>
      </c>
      <c r="C1894" s="133"/>
      <c r="D1894" s="134">
        <v>31008</v>
      </c>
      <c r="E1894" s="7" t="s">
        <v>632</v>
      </c>
      <c r="F1894" s="8" t="s">
        <v>457</v>
      </c>
      <c r="G1894" s="16">
        <f>IFERROR(VLOOKUP(Table1[[#This Row],[Codigo_insumo]],BD_Insumos!$B:$E,4),"")</f>
        <v>11.0868</v>
      </c>
      <c r="H1894" s="140">
        <v>3</v>
      </c>
      <c r="I1894" s="9"/>
      <c r="J1894" s="22">
        <f t="shared" si="29"/>
        <v>33.260400000000004</v>
      </c>
      <c r="K1894" s="22" t="str">
        <f>IF(I1894&lt;&gt;"",SUMIF(Table1[Codigo_servico],A1894,Table1[Subtotal_insumo]),"")</f>
        <v/>
      </c>
      <c r="L1894" s="16">
        <f>IF(Table1[[#This Row],[Ordem_insumos]]&lt;&gt;0,VLOOKUP(Table1[[#This Row],[Codigo_servico]],Preencher_Orcamento!$B:$D,3,FALSE)*Table1[[#This Row],[Qtde_insumo]],"")</f>
        <v>0</v>
      </c>
      <c r="M1894" s="16">
        <f>IF(Table1[[#This Row],[Ordem_insumos]]&lt;&gt;0,VLOOKUP(Table1[[#This Row],[Codigo_servico]],Preencher_Orcamento!$B:$D,3,FALSE)*Table1[[#This Row],[Subtotal_insumo]],"")</f>
        <v>0</v>
      </c>
    </row>
    <row r="1895" spans="1:13" ht="26.25" x14ac:dyDescent="0.25">
      <c r="A1895" s="6">
        <v>70119</v>
      </c>
      <c r="B1895" s="126">
        <v>3</v>
      </c>
      <c r="C1895" s="133"/>
      <c r="D1895" s="134">
        <v>32530</v>
      </c>
      <c r="E1895" s="7" t="s">
        <v>677</v>
      </c>
      <c r="F1895" s="8" t="s">
        <v>170</v>
      </c>
      <c r="G1895" s="18">
        <f>IFERROR(VLOOKUP(Table1[[#This Row],[Codigo_insumo]],BD_Insumos!$B:$E,4),"")</f>
        <v>17.553599999999999</v>
      </c>
      <c r="H1895" s="140">
        <v>5</v>
      </c>
      <c r="I1895" s="9"/>
      <c r="J1895" s="23">
        <f t="shared" si="29"/>
        <v>87.768000000000001</v>
      </c>
      <c r="K1895" s="22" t="str">
        <f>IF(I1895&lt;&gt;"",SUMIF(Table1[Codigo_servico],A1895,Table1[Subtotal_insumo]),"")</f>
        <v/>
      </c>
      <c r="L1895" s="18">
        <f>IF(Table1[[#This Row],[Ordem_insumos]]&lt;&gt;0,VLOOKUP(Table1[[#This Row],[Codigo_servico]],Preencher_Orcamento!$B:$D,3,FALSE)*Table1[[#This Row],[Qtde_insumo]],"")</f>
        <v>0</v>
      </c>
      <c r="M1895" s="18">
        <f>IF(Table1[[#This Row],[Ordem_insumos]]&lt;&gt;0,VLOOKUP(Table1[[#This Row],[Codigo_servico]],Preencher_Orcamento!$B:$D,3,FALSE)*Table1[[#This Row],[Subtotal_insumo]],"")</f>
        <v>0</v>
      </c>
    </row>
    <row r="1896" spans="1:13" x14ac:dyDescent="0.25">
      <c r="A1896" s="6">
        <v>70119</v>
      </c>
      <c r="B1896" s="126">
        <v>4</v>
      </c>
      <c r="C1896" s="133"/>
      <c r="D1896" s="134">
        <v>2013</v>
      </c>
      <c r="E1896" s="7" t="s">
        <v>2184</v>
      </c>
      <c r="F1896" s="8" t="s">
        <v>2140</v>
      </c>
      <c r="G1896" s="18">
        <f>IFERROR(VLOOKUP(Table1[[#This Row],[Codigo_insumo]],BD_Insumos!$B:$E,4),"")</f>
        <v>15.756939025755017</v>
      </c>
      <c r="H1896" s="140">
        <v>4</v>
      </c>
      <c r="I1896" s="9"/>
      <c r="J1896" s="23">
        <f t="shared" si="29"/>
        <v>63.027756103020067</v>
      </c>
      <c r="K1896" s="22" t="str">
        <f>IF(I1896&lt;&gt;"",SUMIF(Table1[Codigo_servico],A1896,Table1[Subtotal_insumo]),"")</f>
        <v/>
      </c>
      <c r="L1896" s="18">
        <f>IF(Table1[[#This Row],[Ordem_insumos]]&lt;&gt;0,VLOOKUP(Table1[[#This Row],[Codigo_servico]],Preencher_Orcamento!$B:$D,3,FALSE)*Table1[[#This Row],[Qtde_insumo]],"")</f>
        <v>0</v>
      </c>
      <c r="M1896" s="18">
        <f>IF(Table1[[#This Row],[Ordem_insumos]]&lt;&gt;0,VLOOKUP(Table1[[#This Row],[Codigo_servico]],Preencher_Orcamento!$B:$D,3,FALSE)*Table1[[#This Row],[Subtotal_insumo]],"")</f>
        <v>0</v>
      </c>
    </row>
    <row r="1897" spans="1:13" x14ac:dyDescent="0.25">
      <c r="A1897" s="6">
        <v>70119</v>
      </c>
      <c r="B1897" s="126">
        <v>5</v>
      </c>
      <c r="C1897" s="133"/>
      <c r="D1897" s="134">
        <v>2014</v>
      </c>
      <c r="E1897" s="7" t="s">
        <v>2185</v>
      </c>
      <c r="F1897" s="8" t="s">
        <v>2140</v>
      </c>
      <c r="G1897" s="18">
        <f>IFERROR(VLOOKUP(Table1[[#This Row],[Codigo_insumo]],BD_Insumos!$B:$E,4),"")</f>
        <v>13.173665210544026</v>
      </c>
      <c r="H1897" s="140">
        <v>1.5</v>
      </c>
      <c r="I1897" s="9"/>
      <c r="J1897" s="23">
        <f t="shared" si="29"/>
        <v>19.760497815816038</v>
      </c>
      <c r="K1897" s="22" t="str">
        <f>IF(I1897&lt;&gt;"",SUMIF(Table1[Codigo_servico],A1897,Table1[Subtotal_insumo]),"")</f>
        <v/>
      </c>
      <c r="L1897" s="18">
        <f>IF(Table1[[#This Row],[Ordem_insumos]]&lt;&gt;0,VLOOKUP(Table1[[#This Row],[Codigo_servico]],Preencher_Orcamento!$B:$D,3,FALSE)*Table1[[#This Row],[Qtde_insumo]],"")</f>
        <v>0</v>
      </c>
      <c r="M1897" s="18">
        <f>IF(Table1[[#This Row],[Ordem_insumos]]&lt;&gt;0,VLOOKUP(Table1[[#This Row],[Codigo_servico]],Preencher_Orcamento!$B:$D,3,FALSE)*Table1[[#This Row],[Subtotal_insumo]],"")</f>
        <v>0</v>
      </c>
    </row>
    <row r="1898" spans="1:13" ht="64.5" x14ac:dyDescent="0.25">
      <c r="A1898" s="6">
        <v>70119</v>
      </c>
      <c r="B1898" s="126">
        <v>6</v>
      </c>
      <c r="C1898" s="133"/>
      <c r="D1898" s="134">
        <v>30064</v>
      </c>
      <c r="E1898" s="7" t="s">
        <v>535</v>
      </c>
      <c r="F1898" s="8" t="s">
        <v>457</v>
      </c>
      <c r="G1898" s="18">
        <f>IFERROR(VLOOKUP(Table1[[#This Row],[Codigo_insumo]],BD_Insumos!$B:$E,4),"")</f>
        <v>139.28219999999999</v>
      </c>
      <c r="H1898" s="140">
        <v>1</v>
      </c>
      <c r="I1898" s="9"/>
      <c r="J1898" s="23">
        <f t="shared" si="29"/>
        <v>139.28219999999999</v>
      </c>
      <c r="K1898" s="22" t="str">
        <f>IF(I1898&lt;&gt;"",SUMIF(Table1[Codigo_servico],A1898,Table1[Subtotal_insumo]),"")</f>
        <v/>
      </c>
      <c r="L1898" s="18">
        <f>IF(Table1[[#This Row],[Ordem_insumos]]&lt;&gt;0,VLOOKUP(Table1[[#This Row],[Codigo_servico]],Preencher_Orcamento!$B:$D,3,FALSE)*Table1[[#This Row],[Qtde_insumo]],"")</f>
        <v>0</v>
      </c>
      <c r="M1898" s="18">
        <f>IF(Table1[[#This Row],[Ordem_insumos]]&lt;&gt;0,VLOOKUP(Table1[[#This Row],[Codigo_servico]],Preencher_Orcamento!$B:$D,3,FALSE)*Table1[[#This Row],[Subtotal_insumo]],"")</f>
        <v>0</v>
      </c>
    </row>
    <row r="1899" spans="1:13" x14ac:dyDescent="0.25">
      <c r="A1899" s="3">
        <v>70130</v>
      </c>
      <c r="B1899" s="125">
        <v>0</v>
      </c>
      <c r="C1899" s="131" t="s">
        <v>2773</v>
      </c>
      <c r="D1899" s="132"/>
      <c r="E1899" s="4"/>
      <c r="F1899" s="4"/>
      <c r="G1899" s="17" t="str">
        <f>IFERROR(VLOOKUP(Table1[[#This Row],[Codigo_insumo]],BD_Insumos!$B:$E,4),"")</f>
        <v/>
      </c>
      <c r="H1899" s="139"/>
      <c r="I1899" s="5" t="s">
        <v>457</v>
      </c>
      <c r="J1899" s="20" t="str">
        <f t="shared" si="29"/>
        <v/>
      </c>
      <c r="K1899" s="21">
        <f>IF(I1899&lt;&gt;"",SUMIF(Table1[Codigo_servico],A1899,Table1[Subtotal_insumo]),"")</f>
        <v>471.72290635444858</v>
      </c>
      <c r="L1899" s="17" t="str">
        <f>IF(Table1[[#This Row],[Ordem_insumos]]&lt;&gt;0,VLOOKUP(Table1[[#This Row],[Codigo_servico]],Preencher_Orcamento!$B:$D,3,FALSE)*Table1[[#This Row],[Qtde_insumo]],"")</f>
        <v/>
      </c>
      <c r="M1899" s="17" t="str">
        <f>IF(Table1[[#This Row],[Ordem_insumos]]&lt;&gt;0,VLOOKUP(Table1[[#This Row],[Codigo_servico]],Preencher_Orcamento!$B:$D,3,FALSE)*Table1[[#This Row],[Subtotal_insumo]],"")</f>
        <v/>
      </c>
    </row>
    <row r="1900" spans="1:13" ht="39" x14ac:dyDescent="0.25">
      <c r="A1900" s="6">
        <v>70130</v>
      </c>
      <c r="B1900" s="126">
        <v>1</v>
      </c>
      <c r="C1900" s="133"/>
      <c r="D1900" s="134">
        <v>30080</v>
      </c>
      <c r="E1900" s="7" t="s">
        <v>541</v>
      </c>
      <c r="F1900" s="8" t="s">
        <v>457</v>
      </c>
      <c r="G1900" s="16">
        <f>IFERROR(VLOOKUP(Table1[[#This Row],[Codigo_insumo]],BD_Insumos!$B:$E,4),"")</f>
        <v>395.06659999999999</v>
      </c>
      <c r="H1900" s="140">
        <v>1</v>
      </c>
      <c r="I1900" s="9"/>
      <c r="J1900" s="22">
        <f t="shared" si="29"/>
        <v>395.06659999999999</v>
      </c>
      <c r="K1900" s="22" t="str">
        <f>IF(I1900&lt;&gt;"",SUMIF(Table1[Codigo_servico],A1900,Table1[Subtotal_insumo]),"")</f>
        <v/>
      </c>
      <c r="L1900" s="16">
        <f>IF(Table1[[#This Row],[Ordem_insumos]]&lt;&gt;0,VLOOKUP(Table1[[#This Row],[Codigo_servico]],Preencher_Orcamento!$B:$D,3,FALSE)*Table1[[#This Row],[Qtde_insumo]],"")</f>
        <v>0</v>
      </c>
      <c r="M1900" s="16">
        <f>IF(Table1[[#This Row],[Ordem_insumos]]&lt;&gt;0,VLOOKUP(Table1[[#This Row],[Codigo_servico]],Preencher_Orcamento!$B:$D,3,FALSE)*Table1[[#This Row],[Subtotal_insumo]],"")</f>
        <v>0</v>
      </c>
    </row>
    <row r="1901" spans="1:13" ht="26.25" x14ac:dyDescent="0.25">
      <c r="A1901" s="6">
        <v>70130</v>
      </c>
      <c r="B1901" s="126">
        <v>2</v>
      </c>
      <c r="C1901" s="133"/>
      <c r="D1901" s="134">
        <v>31008</v>
      </c>
      <c r="E1901" s="7" t="s">
        <v>632</v>
      </c>
      <c r="F1901" s="8" t="s">
        <v>457</v>
      </c>
      <c r="G1901" s="16">
        <f>IFERROR(VLOOKUP(Table1[[#This Row],[Codigo_insumo]],BD_Insumos!$B:$E,4),"")</f>
        <v>11.0868</v>
      </c>
      <c r="H1901" s="140">
        <v>3</v>
      </c>
      <c r="I1901" s="9"/>
      <c r="J1901" s="22">
        <f t="shared" si="29"/>
        <v>33.260400000000004</v>
      </c>
      <c r="K1901" s="22" t="str">
        <f>IF(I1901&lt;&gt;"",SUMIF(Table1[Codigo_servico],A1901,Table1[Subtotal_insumo]),"")</f>
        <v/>
      </c>
      <c r="L1901" s="16">
        <f>IF(Table1[[#This Row],[Ordem_insumos]]&lt;&gt;0,VLOOKUP(Table1[[#This Row],[Codigo_servico]],Preencher_Orcamento!$B:$D,3,FALSE)*Table1[[#This Row],[Qtde_insumo]],"")</f>
        <v>0</v>
      </c>
      <c r="M1901" s="16">
        <f>IF(Table1[[#This Row],[Ordem_insumos]]&lt;&gt;0,VLOOKUP(Table1[[#This Row],[Codigo_servico]],Preencher_Orcamento!$B:$D,3,FALSE)*Table1[[#This Row],[Subtotal_insumo]],"")</f>
        <v>0</v>
      </c>
    </row>
    <row r="1902" spans="1:13" x14ac:dyDescent="0.25">
      <c r="A1902" s="6">
        <v>70130</v>
      </c>
      <c r="B1902" s="126">
        <v>3</v>
      </c>
      <c r="C1902" s="133"/>
      <c r="D1902" s="134">
        <v>2014</v>
      </c>
      <c r="E1902" s="7" t="s">
        <v>2185</v>
      </c>
      <c r="F1902" s="8" t="s">
        <v>2140</v>
      </c>
      <c r="G1902" s="18">
        <f>IFERROR(VLOOKUP(Table1[[#This Row],[Codigo_insumo]],BD_Insumos!$B:$E,4),"")</f>
        <v>13.173665210544026</v>
      </c>
      <c r="H1902" s="140">
        <v>1.5</v>
      </c>
      <c r="I1902" s="9"/>
      <c r="J1902" s="23">
        <f t="shared" si="29"/>
        <v>19.760497815816038</v>
      </c>
      <c r="K1902" s="22" t="str">
        <f>IF(I1902&lt;&gt;"",SUMIF(Table1[Codigo_servico],A1902,Table1[Subtotal_insumo]),"")</f>
        <v/>
      </c>
      <c r="L1902" s="18">
        <f>IF(Table1[[#This Row],[Ordem_insumos]]&lt;&gt;0,VLOOKUP(Table1[[#This Row],[Codigo_servico]],Preencher_Orcamento!$B:$D,3,FALSE)*Table1[[#This Row],[Qtde_insumo]],"")</f>
        <v>0</v>
      </c>
      <c r="M1902" s="18">
        <f>IF(Table1[[#This Row],[Ordem_insumos]]&lt;&gt;0,VLOOKUP(Table1[[#This Row],[Codigo_servico]],Preencher_Orcamento!$B:$D,3,FALSE)*Table1[[#This Row],[Subtotal_insumo]],"")</f>
        <v>0</v>
      </c>
    </row>
    <row r="1903" spans="1:13" x14ac:dyDescent="0.25">
      <c r="A1903" s="6">
        <v>70130</v>
      </c>
      <c r="B1903" s="126">
        <v>4</v>
      </c>
      <c r="C1903" s="133"/>
      <c r="D1903" s="134">
        <v>2013</v>
      </c>
      <c r="E1903" s="7" t="s">
        <v>2184</v>
      </c>
      <c r="F1903" s="8" t="s">
        <v>2140</v>
      </c>
      <c r="G1903" s="18">
        <f>IFERROR(VLOOKUP(Table1[[#This Row],[Codigo_insumo]],BD_Insumos!$B:$E,4),"")</f>
        <v>15.756939025755017</v>
      </c>
      <c r="H1903" s="140">
        <v>1.5</v>
      </c>
      <c r="I1903" s="9"/>
      <c r="J1903" s="23">
        <f t="shared" si="29"/>
        <v>23.635408538632525</v>
      </c>
      <c r="K1903" s="22" t="str">
        <f>IF(I1903&lt;&gt;"",SUMIF(Table1[Codigo_servico],A1903,Table1[Subtotal_insumo]),"")</f>
        <v/>
      </c>
      <c r="L1903" s="18">
        <f>IF(Table1[[#This Row],[Ordem_insumos]]&lt;&gt;0,VLOOKUP(Table1[[#This Row],[Codigo_servico]],Preencher_Orcamento!$B:$D,3,FALSE)*Table1[[#This Row],[Qtde_insumo]],"")</f>
        <v>0</v>
      </c>
      <c r="M1903" s="18">
        <f>IF(Table1[[#This Row],[Ordem_insumos]]&lt;&gt;0,VLOOKUP(Table1[[#This Row],[Codigo_servico]],Preencher_Orcamento!$B:$D,3,FALSE)*Table1[[#This Row],[Subtotal_insumo]],"")</f>
        <v>0</v>
      </c>
    </row>
    <row r="1904" spans="1:13" x14ac:dyDescent="0.25">
      <c r="A1904" s="3">
        <v>70131</v>
      </c>
      <c r="B1904" s="125">
        <v>0</v>
      </c>
      <c r="C1904" s="131" t="s">
        <v>2774</v>
      </c>
      <c r="D1904" s="132"/>
      <c r="E1904" s="4"/>
      <c r="F1904" s="4"/>
      <c r="G1904" s="17" t="str">
        <f>IFERROR(VLOOKUP(Table1[[#This Row],[Codigo_insumo]],BD_Insumos!$B:$E,4),"")</f>
        <v/>
      </c>
      <c r="H1904" s="139"/>
      <c r="I1904" s="5" t="s">
        <v>457</v>
      </c>
      <c r="J1904" s="20" t="str">
        <f t="shared" si="29"/>
        <v/>
      </c>
      <c r="K1904" s="21">
        <f>IF(I1904&lt;&gt;"",SUMIF(Table1[Codigo_servico],A1904,Table1[Subtotal_insumo]),"")</f>
        <v>528.09290635444859</v>
      </c>
      <c r="L1904" s="17" t="str">
        <f>IF(Table1[[#This Row],[Ordem_insumos]]&lt;&gt;0,VLOOKUP(Table1[[#This Row],[Codigo_servico]],Preencher_Orcamento!$B:$D,3,FALSE)*Table1[[#This Row],[Qtde_insumo]],"")</f>
        <v/>
      </c>
      <c r="M1904" s="17" t="str">
        <f>IF(Table1[[#This Row],[Ordem_insumos]]&lt;&gt;0,VLOOKUP(Table1[[#This Row],[Codigo_servico]],Preencher_Orcamento!$B:$D,3,FALSE)*Table1[[#This Row],[Subtotal_insumo]],"")</f>
        <v/>
      </c>
    </row>
    <row r="1905" spans="1:13" x14ac:dyDescent="0.25">
      <c r="A1905" s="6">
        <v>70131</v>
      </c>
      <c r="B1905" s="126">
        <v>1</v>
      </c>
      <c r="C1905" s="133"/>
      <c r="D1905" s="134">
        <v>2014</v>
      </c>
      <c r="E1905" s="7" t="s">
        <v>2185</v>
      </c>
      <c r="F1905" s="8" t="s">
        <v>2140</v>
      </c>
      <c r="G1905" s="16">
        <f>IFERROR(VLOOKUP(Table1[[#This Row],[Codigo_insumo]],BD_Insumos!$B:$E,4),"")</f>
        <v>13.173665210544026</v>
      </c>
      <c r="H1905" s="140">
        <v>1.5</v>
      </c>
      <c r="I1905" s="9"/>
      <c r="J1905" s="22">
        <f t="shared" si="29"/>
        <v>19.760497815816038</v>
      </c>
      <c r="K1905" s="22" t="str">
        <f>IF(I1905&lt;&gt;"",SUMIF(Table1[Codigo_servico],A1905,Table1[Subtotal_insumo]),"")</f>
        <v/>
      </c>
      <c r="L1905" s="16">
        <f>IF(Table1[[#This Row],[Ordem_insumos]]&lt;&gt;0,VLOOKUP(Table1[[#This Row],[Codigo_servico]],Preencher_Orcamento!$B:$D,3,FALSE)*Table1[[#This Row],[Qtde_insumo]],"")</f>
        <v>0</v>
      </c>
      <c r="M1905" s="16">
        <f>IF(Table1[[#This Row],[Ordem_insumos]]&lt;&gt;0,VLOOKUP(Table1[[#This Row],[Codigo_servico]],Preencher_Orcamento!$B:$D,3,FALSE)*Table1[[#This Row],[Subtotal_insumo]],"")</f>
        <v>0</v>
      </c>
    </row>
    <row r="1906" spans="1:13" x14ac:dyDescent="0.25">
      <c r="A1906" s="6">
        <v>70131</v>
      </c>
      <c r="B1906" s="126">
        <v>2</v>
      </c>
      <c r="C1906" s="133"/>
      <c r="D1906" s="134">
        <v>2013</v>
      </c>
      <c r="E1906" s="7" t="s">
        <v>2184</v>
      </c>
      <c r="F1906" s="8" t="s">
        <v>2140</v>
      </c>
      <c r="G1906" s="16">
        <f>IFERROR(VLOOKUP(Table1[[#This Row],[Codigo_insumo]],BD_Insumos!$B:$E,4),"")</f>
        <v>15.756939025755017</v>
      </c>
      <c r="H1906" s="140">
        <v>1.5</v>
      </c>
      <c r="I1906" s="9"/>
      <c r="J1906" s="22">
        <f t="shared" si="29"/>
        <v>23.635408538632525</v>
      </c>
      <c r="K1906" s="22" t="str">
        <f>IF(I1906&lt;&gt;"",SUMIF(Table1[Codigo_servico],A1906,Table1[Subtotal_insumo]),"")</f>
        <v/>
      </c>
      <c r="L1906" s="16">
        <f>IF(Table1[[#This Row],[Ordem_insumos]]&lt;&gt;0,VLOOKUP(Table1[[#This Row],[Codigo_servico]],Preencher_Orcamento!$B:$D,3,FALSE)*Table1[[#This Row],[Qtde_insumo]],"")</f>
        <v>0</v>
      </c>
      <c r="M1906" s="16">
        <f>IF(Table1[[#This Row],[Ordem_insumos]]&lt;&gt;0,VLOOKUP(Table1[[#This Row],[Codigo_servico]],Preencher_Orcamento!$B:$D,3,FALSE)*Table1[[#This Row],[Subtotal_insumo]],"")</f>
        <v>0</v>
      </c>
    </row>
    <row r="1907" spans="1:13" ht="39" x14ac:dyDescent="0.25">
      <c r="A1907" s="6">
        <v>70131</v>
      </c>
      <c r="B1907" s="126">
        <v>3</v>
      </c>
      <c r="C1907" s="133"/>
      <c r="D1907" s="134">
        <v>30081</v>
      </c>
      <c r="E1907" s="7" t="s">
        <v>542</v>
      </c>
      <c r="F1907" s="8" t="s">
        <v>457</v>
      </c>
      <c r="G1907" s="18">
        <f>IFERROR(VLOOKUP(Table1[[#This Row],[Codigo_insumo]],BD_Insumos!$B:$E,4),"")</f>
        <v>451.4366</v>
      </c>
      <c r="H1907" s="140">
        <v>1</v>
      </c>
      <c r="I1907" s="9"/>
      <c r="J1907" s="23">
        <f t="shared" si="29"/>
        <v>451.4366</v>
      </c>
      <c r="K1907" s="22" t="str">
        <f>IF(I1907&lt;&gt;"",SUMIF(Table1[Codigo_servico],A1907,Table1[Subtotal_insumo]),"")</f>
        <v/>
      </c>
      <c r="L1907" s="18">
        <f>IF(Table1[[#This Row],[Ordem_insumos]]&lt;&gt;0,VLOOKUP(Table1[[#This Row],[Codigo_servico]],Preencher_Orcamento!$B:$D,3,FALSE)*Table1[[#This Row],[Qtde_insumo]],"")</f>
        <v>0</v>
      </c>
      <c r="M1907" s="18">
        <f>IF(Table1[[#This Row],[Ordem_insumos]]&lt;&gt;0,VLOOKUP(Table1[[#This Row],[Codigo_servico]],Preencher_Orcamento!$B:$D,3,FALSE)*Table1[[#This Row],[Subtotal_insumo]],"")</f>
        <v>0</v>
      </c>
    </row>
    <row r="1908" spans="1:13" ht="26.25" x14ac:dyDescent="0.25">
      <c r="A1908" s="6">
        <v>70131</v>
      </c>
      <c r="B1908" s="126">
        <v>4</v>
      </c>
      <c r="C1908" s="133"/>
      <c r="D1908" s="134">
        <v>31008</v>
      </c>
      <c r="E1908" s="7" t="s">
        <v>632</v>
      </c>
      <c r="F1908" s="8" t="s">
        <v>457</v>
      </c>
      <c r="G1908" s="18">
        <f>IFERROR(VLOOKUP(Table1[[#This Row],[Codigo_insumo]],BD_Insumos!$B:$E,4),"")</f>
        <v>11.0868</v>
      </c>
      <c r="H1908" s="140">
        <v>3</v>
      </c>
      <c r="I1908" s="9"/>
      <c r="J1908" s="23">
        <f t="shared" si="29"/>
        <v>33.260400000000004</v>
      </c>
      <c r="K1908" s="22" t="str">
        <f>IF(I1908&lt;&gt;"",SUMIF(Table1[Codigo_servico],A1908,Table1[Subtotal_insumo]),"")</f>
        <v/>
      </c>
      <c r="L1908" s="18">
        <f>IF(Table1[[#This Row],[Ordem_insumos]]&lt;&gt;0,VLOOKUP(Table1[[#This Row],[Codigo_servico]],Preencher_Orcamento!$B:$D,3,FALSE)*Table1[[#This Row],[Qtde_insumo]],"")</f>
        <v>0</v>
      </c>
      <c r="M1908" s="18">
        <f>IF(Table1[[#This Row],[Ordem_insumos]]&lt;&gt;0,VLOOKUP(Table1[[#This Row],[Codigo_servico]],Preencher_Orcamento!$B:$D,3,FALSE)*Table1[[#This Row],[Subtotal_insumo]],"")</f>
        <v>0</v>
      </c>
    </row>
    <row r="1909" spans="1:13" x14ac:dyDescent="0.25">
      <c r="A1909" s="3">
        <v>70132</v>
      </c>
      <c r="B1909" s="125">
        <v>0</v>
      </c>
      <c r="C1909" s="131" t="s">
        <v>2775</v>
      </c>
      <c r="D1909" s="132"/>
      <c r="E1909" s="4"/>
      <c r="F1909" s="4"/>
      <c r="G1909" s="17" t="str">
        <f>IFERROR(VLOOKUP(Table1[[#This Row],[Codigo_insumo]],BD_Insumos!$B:$E,4),"")</f>
        <v/>
      </c>
      <c r="H1909" s="139"/>
      <c r="I1909" s="5" t="s">
        <v>457</v>
      </c>
      <c r="J1909" s="20" t="str">
        <f t="shared" si="29"/>
        <v/>
      </c>
      <c r="K1909" s="21">
        <f>IF(I1909&lt;&gt;"",SUMIF(Table1[Codigo_servico],A1909,Table1[Subtotal_insumo]),"")</f>
        <v>537.49130635444851</v>
      </c>
      <c r="L1909" s="17" t="str">
        <f>IF(Table1[[#This Row],[Ordem_insumos]]&lt;&gt;0,VLOOKUP(Table1[[#This Row],[Codigo_servico]],Preencher_Orcamento!$B:$D,3,FALSE)*Table1[[#This Row],[Qtde_insumo]],"")</f>
        <v/>
      </c>
      <c r="M1909" s="17" t="str">
        <f>IF(Table1[[#This Row],[Ordem_insumos]]&lt;&gt;0,VLOOKUP(Table1[[#This Row],[Codigo_servico]],Preencher_Orcamento!$B:$D,3,FALSE)*Table1[[#This Row],[Subtotal_insumo]],"")</f>
        <v/>
      </c>
    </row>
    <row r="1910" spans="1:13" x14ac:dyDescent="0.25">
      <c r="A1910" s="6">
        <v>70132</v>
      </c>
      <c r="B1910" s="126">
        <v>1</v>
      </c>
      <c r="C1910" s="133"/>
      <c r="D1910" s="134">
        <v>2014</v>
      </c>
      <c r="E1910" s="7" t="s">
        <v>2185</v>
      </c>
      <c r="F1910" s="8" t="s">
        <v>2140</v>
      </c>
      <c r="G1910" s="16">
        <f>IFERROR(VLOOKUP(Table1[[#This Row],[Codigo_insumo]],BD_Insumos!$B:$E,4),"")</f>
        <v>13.173665210544026</v>
      </c>
      <c r="H1910" s="140">
        <v>1.5</v>
      </c>
      <c r="I1910" s="9"/>
      <c r="J1910" s="22">
        <f t="shared" si="29"/>
        <v>19.760497815816038</v>
      </c>
      <c r="K1910" s="22" t="str">
        <f>IF(I1910&lt;&gt;"",SUMIF(Table1[Codigo_servico],A1910,Table1[Subtotal_insumo]),"")</f>
        <v/>
      </c>
      <c r="L1910" s="16">
        <f>IF(Table1[[#This Row],[Ordem_insumos]]&lt;&gt;0,VLOOKUP(Table1[[#This Row],[Codigo_servico]],Preencher_Orcamento!$B:$D,3,FALSE)*Table1[[#This Row],[Qtde_insumo]],"")</f>
        <v>0</v>
      </c>
      <c r="M1910" s="16">
        <f>IF(Table1[[#This Row],[Ordem_insumos]]&lt;&gt;0,VLOOKUP(Table1[[#This Row],[Codigo_servico]],Preencher_Orcamento!$B:$D,3,FALSE)*Table1[[#This Row],[Subtotal_insumo]],"")</f>
        <v>0</v>
      </c>
    </row>
    <row r="1911" spans="1:13" ht="39" x14ac:dyDescent="0.25">
      <c r="A1911" s="6">
        <v>70132</v>
      </c>
      <c r="B1911" s="126">
        <v>2</v>
      </c>
      <c r="C1911" s="133"/>
      <c r="D1911" s="134">
        <v>30082</v>
      </c>
      <c r="E1911" s="7" t="s">
        <v>543</v>
      </c>
      <c r="F1911" s="8" t="s">
        <v>457</v>
      </c>
      <c r="G1911" s="16">
        <f>IFERROR(VLOOKUP(Table1[[#This Row],[Codigo_insumo]],BD_Insumos!$B:$E,4),"")</f>
        <v>460.83499999999998</v>
      </c>
      <c r="H1911" s="140">
        <v>1</v>
      </c>
      <c r="I1911" s="9"/>
      <c r="J1911" s="22">
        <f t="shared" si="29"/>
        <v>460.83499999999998</v>
      </c>
      <c r="K1911" s="22" t="str">
        <f>IF(I1911&lt;&gt;"",SUMIF(Table1[Codigo_servico],A1911,Table1[Subtotal_insumo]),"")</f>
        <v/>
      </c>
      <c r="L1911" s="16">
        <f>IF(Table1[[#This Row],[Ordem_insumos]]&lt;&gt;0,VLOOKUP(Table1[[#This Row],[Codigo_servico]],Preencher_Orcamento!$B:$D,3,FALSE)*Table1[[#This Row],[Qtde_insumo]],"")</f>
        <v>0</v>
      </c>
      <c r="M1911" s="16">
        <f>IF(Table1[[#This Row],[Ordem_insumos]]&lt;&gt;0,VLOOKUP(Table1[[#This Row],[Codigo_servico]],Preencher_Orcamento!$B:$D,3,FALSE)*Table1[[#This Row],[Subtotal_insumo]],"")</f>
        <v>0</v>
      </c>
    </row>
    <row r="1912" spans="1:13" ht="26.25" x14ac:dyDescent="0.25">
      <c r="A1912" s="6">
        <v>70132</v>
      </c>
      <c r="B1912" s="126">
        <v>3</v>
      </c>
      <c r="C1912" s="133"/>
      <c r="D1912" s="134">
        <v>31008</v>
      </c>
      <c r="E1912" s="7" t="s">
        <v>632</v>
      </c>
      <c r="F1912" s="8" t="s">
        <v>457</v>
      </c>
      <c r="G1912" s="18">
        <f>IFERROR(VLOOKUP(Table1[[#This Row],[Codigo_insumo]],BD_Insumos!$B:$E,4),"")</f>
        <v>11.0868</v>
      </c>
      <c r="H1912" s="140">
        <v>3</v>
      </c>
      <c r="I1912" s="9"/>
      <c r="J1912" s="23">
        <f t="shared" si="29"/>
        <v>33.260400000000004</v>
      </c>
      <c r="K1912" s="22" t="str">
        <f>IF(I1912&lt;&gt;"",SUMIF(Table1[Codigo_servico],A1912,Table1[Subtotal_insumo]),"")</f>
        <v/>
      </c>
      <c r="L1912" s="18">
        <f>IF(Table1[[#This Row],[Ordem_insumos]]&lt;&gt;0,VLOOKUP(Table1[[#This Row],[Codigo_servico]],Preencher_Orcamento!$B:$D,3,FALSE)*Table1[[#This Row],[Qtde_insumo]],"")</f>
        <v>0</v>
      </c>
      <c r="M1912" s="18">
        <f>IF(Table1[[#This Row],[Ordem_insumos]]&lt;&gt;0,VLOOKUP(Table1[[#This Row],[Codigo_servico]],Preencher_Orcamento!$B:$D,3,FALSE)*Table1[[#This Row],[Subtotal_insumo]],"")</f>
        <v>0</v>
      </c>
    </row>
    <row r="1913" spans="1:13" x14ac:dyDescent="0.25">
      <c r="A1913" s="6">
        <v>70132</v>
      </c>
      <c r="B1913" s="126">
        <v>4</v>
      </c>
      <c r="C1913" s="133"/>
      <c r="D1913" s="134">
        <v>2013</v>
      </c>
      <c r="E1913" s="7" t="s">
        <v>2184</v>
      </c>
      <c r="F1913" s="8" t="s">
        <v>2140</v>
      </c>
      <c r="G1913" s="18">
        <f>IFERROR(VLOOKUP(Table1[[#This Row],[Codigo_insumo]],BD_Insumos!$B:$E,4),"")</f>
        <v>15.756939025755017</v>
      </c>
      <c r="H1913" s="140">
        <v>1.5</v>
      </c>
      <c r="I1913" s="9"/>
      <c r="J1913" s="23">
        <f t="shared" si="29"/>
        <v>23.635408538632525</v>
      </c>
      <c r="K1913" s="22" t="str">
        <f>IF(I1913&lt;&gt;"",SUMIF(Table1[Codigo_servico],A1913,Table1[Subtotal_insumo]),"")</f>
        <v/>
      </c>
      <c r="L1913" s="18">
        <f>IF(Table1[[#This Row],[Ordem_insumos]]&lt;&gt;0,VLOOKUP(Table1[[#This Row],[Codigo_servico]],Preencher_Orcamento!$B:$D,3,FALSE)*Table1[[#This Row],[Qtde_insumo]],"")</f>
        <v>0</v>
      </c>
      <c r="M1913" s="18">
        <f>IF(Table1[[#This Row],[Ordem_insumos]]&lt;&gt;0,VLOOKUP(Table1[[#This Row],[Codigo_servico]],Preencher_Orcamento!$B:$D,3,FALSE)*Table1[[#This Row],[Subtotal_insumo]],"")</f>
        <v>0</v>
      </c>
    </row>
    <row r="1914" spans="1:13" x14ac:dyDescent="0.25">
      <c r="A1914" s="3">
        <v>70133</v>
      </c>
      <c r="B1914" s="125">
        <v>0</v>
      </c>
      <c r="C1914" s="131" t="s">
        <v>2776</v>
      </c>
      <c r="D1914" s="132"/>
      <c r="E1914" s="4"/>
      <c r="F1914" s="4"/>
      <c r="G1914" s="17" t="str">
        <f>IFERROR(VLOOKUP(Table1[[#This Row],[Codigo_insumo]],BD_Insumos!$B:$E,4),"")</f>
        <v/>
      </c>
      <c r="H1914" s="139"/>
      <c r="I1914" s="5" t="s">
        <v>457</v>
      </c>
      <c r="J1914" s="20" t="str">
        <f t="shared" si="29"/>
        <v/>
      </c>
      <c r="K1914" s="21">
        <f>IF(I1914&lt;&gt;"",SUMIF(Table1[Codigo_servico],A1914,Table1[Subtotal_insumo]),"")</f>
        <v>586.74620635444853</v>
      </c>
      <c r="L1914" s="17" t="str">
        <f>IF(Table1[[#This Row],[Ordem_insumos]]&lt;&gt;0,VLOOKUP(Table1[[#This Row],[Codigo_servico]],Preencher_Orcamento!$B:$D,3,FALSE)*Table1[[#This Row],[Qtde_insumo]],"")</f>
        <v/>
      </c>
      <c r="M1914" s="17" t="str">
        <f>IF(Table1[[#This Row],[Ordem_insumos]]&lt;&gt;0,VLOOKUP(Table1[[#This Row],[Codigo_servico]],Preencher_Orcamento!$B:$D,3,FALSE)*Table1[[#This Row],[Subtotal_insumo]],"")</f>
        <v/>
      </c>
    </row>
    <row r="1915" spans="1:13" x14ac:dyDescent="0.25">
      <c r="A1915" s="6">
        <v>70133</v>
      </c>
      <c r="B1915" s="126">
        <v>1</v>
      </c>
      <c r="C1915" s="133"/>
      <c r="D1915" s="134">
        <v>2014</v>
      </c>
      <c r="E1915" s="7" t="s">
        <v>2185</v>
      </c>
      <c r="F1915" s="8" t="s">
        <v>2140</v>
      </c>
      <c r="G1915" s="16">
        <f>IFERROR(VLOOKUP(Table1[[#This Row],[Codigo_insumo]],BD_Insumos!$B:$E,4),"")</f>
        <v>13.173665210544026</v>
      </c>
      <c r="H1915" s="140">
        <v>1.5</v>
      </c>
      <c r="I1915" s="9"/>
      <c r="J1915" s="22">
        <f t="shared" si="29"/>
        <v>19.760497815816038</v>
      </c>
      <c r="K1915" s="22" t="str">
        <f>IF(I1915&lt;&gt;"",SUMIF(Table1[Codigo_servico],A1915,Table1[Subtotal_insumo]),"")</f>
        <v/>
      </c>
      <c r="L1915" s="16">
        <f>IF(Table1[[#This Row],[Ordem_insumos]]&lt;&gt;0,VLOOKUP(Table1[[#This Row],[Codigo_servico]],Preencher_Orcamento!$B:$D,3,FALSE)*Table1[[#This Row],[Qtde_insumo]],"")</f>
        <v>0</v>
      </c>
      <c r="M1915" s="16">
        <f>IF(Table1[[#This Row],[Ordem_insumos]]&lt;&gt;0,VLOOKUP(Table1[[#This Row],[Codigo_servico]],Preencher_Orcamento!$B:$D,3,FALSE)*Table1[[#This Row],[Subtotal_insumo]],"")</f>
        <v>0</v>
      </c>
    </row>
    <row r="1916" spans="1:13" x14ac:dyDescent="0.25">
      <c r="A1916" s="6">
        <v>70133</v>
      </c>
      <c r="B1916" s="126">
        <v>2</v>
      </c>
      <c r="C1916" s="133"/>
      <c r="D1916" s="134">
        <v>2013</v>
      </c>
      <c r="E1916" s="7" t="s">
        <v>2184</v>
      </c>
      <c r="F1916" s="8" t="s">
        <v>2140</v>
      </c>
      <c r="G1916" s="16">
        <f>IFERROR(VLOOKUP(Table1[[#This Row],[Codigo_insumo]],BD_Insumos!$B:$E,4),"")</f>
        <v>15.756939025755017</v>
      </c>
      <c r="H1916" s="140">
        <v>1.5</v>
      </c>
      <c r="I1916" s="9"/>
      <c r="J1916" s="22">
        <f t="shared" si="29"/>
        <v>23.635408538632525</v>
      </c>
      <c r="K1916" s="22" t="str">
        <f>IF(I1916&lt;&gt;"",SUMIF(Table1[Codigo_servico],A1916,Table1[Subtotal_insumo]),"")</f>
        <v/>
      </c>
      <c r="L1916" s="16">
        <f>IF(Table1[[#This Row],[Ordem_insumos]]&lt;&gt;0,VLOOKUP(Table1[[#This Row],[Codigo_servico]],Preencher_Orcamento!$B:$D,3,FALSE)*Table1[[#This Row],[Qtde_insumo]],"")</f>
        <v>0</v>
      </c>
      <c r="M1916" s="16">
        <f>IF(Table1[[#This Row],[Ordem_insumos]]&lt;&gt;0,VLOOKUP(Table1[[#This Row],[Codigo_servico]],Preencher_Orcamento!$B:$D,3,FALSE)*Table1[[#This Row],[Subtotal_insumo]],"")</f>
        <v>0</v>
      </c>
    </row>
    <row r="1917" spans="1:13" ht="39" x14ac:dyDescent="0.25">
      <c r="A1917" s="6">
        <v>70133</v>
      </c>
      <c r="B1917" s="126">
        <v>3</v>
      </c>
      <c r="C1917" s="133"/>
      <c r="D1917" s="134">
        <v>30083</v>
      </c>
      <c r="E1917" s="7" t="s">
        <v>544</v>
      </c>
      <c r="F1917" s="8" t="s">
        <v>457</v>
      </c>
      <c r="G1917" s="18">
        <f>IFERROR(VLOOKUP(Table1[[#This Row],[Codigo_insumo]],BD_Insumos!$B:$E,4),"")</f>
        <v>510.0899</v>
      </c>
      <c r="H1917" s="140">
        <v>1</v>
      </c>
      <c r="I1917" s="9"/>
      <c r="J1917" s="23">
        <f t="shared" si="29"/>
        <v>510.0899</v>
      </c>
      <c r="K1917" s="22" t="str">
        <f>IF(I1917&lt;&gt;"",SUMIF(Table1[Codigo_servico],A1917,Table1[Subtotal_insumo]),"")</f>
        <v/>
      </c>
      <c r="L1917" s="18">
        <f>IF(Table1[[#This Row],[Ordem_insumos]]&lt;&gt;0,VLOOKUP(Table1[[#This Row],[Codigo_servico]],Preencher_Orcamento!$B:$D,3,FALSE)*Table1[[#This Row],[Qtde_insumo]],"")</f>
        <v>0</v>
      </c>
      <c r="M1917" s="18">
        <f>IF(Table1[[#This Row],[Ordem_insumos]]&lt;&gt;0,VLOOKUP(Table1[[#This Row],[Codigo_servico]],Preencher_Orcamento!$B:$D,3,FALSE)*Table1[[#This Row],[Subtotal_insumo]],"")</f>
        <v>0</v>
      </c>
    </row>
    <row r="1918" spans="1:13" ht="26.25" x14ac:dyDescent="0.25">
      <c r="A1918" s="6">
        <v>70133</v>
      </c>
      <c r="B1918" s="126">
        <v>4</v>
      </c>
      <c r="C1918" s="133"/>
      <c r="D1918" s="134">
        <v>31008</v>
      </c>
      <c r="E1918" s="7" t="s">
        <v>632</v>
      </c>
      <c r="F1918" s="8" t="s">
        <v>457</v>
      </c>
      <c r="G1918" s="18">
        <f>IFERROR(VLOOKUP(Table1[[#This Row],[Codigo_insumo]],BD_Insumos!$B:$E,4),"")</f>
        <v>11.0868</v>
      </c>
      <c r="H1918" s="140">
        <v>3</v>
      </c>
      <c r="I1918" s="9"/>
      <c r="J1918" s="23">
        <f t="shared" si="29"/>
        <v>33.260400000000004</v>
      </c>
      <c r="K1918" s="22" t="str">
        <f>IF(I1918&lt;&gt;"",SUMIF(Table1[Codigo_servico],A1918,Table1[Subtotal_insumo]),"")</f>
        <v/>
      </c>
      <c r="L1918" s="18">
        <f>IF(Table1[[#This Row],[Ordem_insumos]]&lt;&gt;0,VLOOKUP(Table1[[#This Row],[Codigo_servico]],Preencher_Orcamento!$B:$D,3,FALSE)*Table1[[#This Row],[Qtde_insumo]],"")</f>
        <v>0</v>
      </c>
      <c r="M1918" s="18">
        <f>IF(Table1[[#This Row],[Ordem_insumos]]&lt;&gt;0,VLOOKUP(Table1[[#This Row],[Codigo_servico]],Preencher_Orcamento!$B:$D,3,FALSE)*Table1[[#This Row],[Subtotal_insumo]],"")</f>
        <v>0</v>
      </c>
    </row>
    <row r="1919" spans="1:13" x14ac:dyDescent="0.25">
      <c r="A1919" s="3">
        <v>70134</v>
      </c>
      <c r="B1919" s="125">
        <v>0</v>
      </c>
      <c r="C1919" s="131" t="s">
        <v>2777</v>
      </c>
      <c r="D1919" s="132"/>
      <c r="E1919" s="4"/>
      <c r="F1919" s="4"/>
      <c r="G1919" s="17" t="str">
        <f>IFERROR(VLOOKUP(Table1[[#This Row],[Codigo_insumo]],BD_Insumos!$B:$E,4),"")</f>
        <v/>
      </c>
      <c r="H1919" s="139"/>
      <c r="I1919" s="5" t="s">
        <v>457</v>
      </c>
      <c r="J1919" s="20" t="str">
        <f t="shared" si="29"/>
        <v/>
      </c>
      <c r="K1919" s="21">
        <f>IF(I1919&lt;&gt;"",SUMIF(Table1[Codigo_servico],A1919,Table1[Subtotal_insumo]),"")</f>
        <v>689.3913063544486</v>
      </c>
      <c r="L1919" s="17" t="str">
        <f>IF(Table1[[#This Row],[Ordem_insumos]]&lt;&gt;0,VLOOKUP(Table1[[#This Row],[Codigo_servico]],Preencher_Orcamento!$B:$D,3,FALSE)*Table1[[#This Row],[Qtde_insumo]],"")</f>
        <v/>
      </c>
      <c r="M1919" s="17" t="str">
        <f>IF(Table1[[#This Row],[Ordem_insumos]]&lt;&gt;0,VLOOKUP(Table1[[#This Row],[Codigo_servico]],Preencher_Orcamento!$B:$D,3,FALSE)*Table1[[#This Row],[Subtotal_insumo]],"")</f>
        <v/>
      </c>
    </row>
    <row r="1920" spans="1:13" ht="26.25" x14ac:dyDescent="0.25">
      <c r="A1920" s="6">
        <v>70134</v>
      </c>
      <c r="B1920" s="126">
        <v>1</v>
      </c>
      <c r="C1920" s="133"/>
      <c r="D1920" s="134">
        <v>31008</v>
      </c>
      <c r="E1920" s="7" t="s">
        <v>632</v>
      </c>
      <c r="F1920" s="8" t="s">
        <v>457</v>
      </c>
      <c r="G1920" s="16">
        <f>IFERROR(VLOOKUP(Table1[[#This Row],[Codigo_insumo]],BD_Insumos!$B:$E,4),"")</f>
        <v>11.0868</v>
      </c>
      <c r="H1920" s="140">
        <v>3</v>
      </c>
      <c r="I1920" s="9"/>
      <c r="J1920" s="22">
        <f t="shared" si="29"/>
        <v>33.260400000000004</v>
      </c>
      <c r="K1920" s="22" t="str">
        <f>IF(I1920&lt;&gt;"",SUMIF(Table1[Codigo_servico],A1920,Table1[Subtotal_insumo]),"")</f>
        <v/>
      </c>
      <c r="L1920" s="16">
        <f>IF(Table1[[#This Row],[Ordem_insumos]]&lt;&gt;0,VLOOKUP(Table1[[#This Row],[Codigo_servico]],Preencher_Orcamento!$B:$D,3,FALSE)*Table1[[#This Row],[Qtde_insumo]],"")</f>
        <v>0</v>
      </c>
      <c r="M1920" s="16">
        <f>IF(Table1[[#This Row],[Ordem_insumos]]&lt;&gt;0,VLOOKUP(Table1[[#This Row],[Codigo_servico]],Preencher_Orcamento!$B:$D,3,FALSE)*Table1[[#This Row],[Subtotal_insumo]],"")</f>
        <v>0</v>
      </c>
    </row>
    <row r="1921" spans="1:13" x14ac:dyDescent="0.25">
      <c r="A1921" s="6">
        <v>70134</v>
      </c>
      <c r="B1921" s="126">
        <v>2</v>
      </c>
      <c r="C1921" s="133"/>
      <c r="D1921" s="134">
        <v>2013</v>
      </c>
      <c r="E1921" s="7" t="s">
        <v>2184</v>
      </c>
      <c r="F1921" s="8" t="s">
        <v>2140</v>
      </c>
      <c r="G1921" s="16">
        <f>IFERROR(VLOOKUP(Table1[[#This Row],[Codigo_insumo]],BD_Insumos!$B:$E,4),"")</f>
        <v>15.756939025755017</v>
      </c>
      <c r="H1921" s="140">
        <v>1.5</v>
      </c>
      <c r="I1921" s="9"/>
      <c r="J1921" s="22">
        <f t="shared" si="29"/>
        <v>23.635408538632525</v>
      </c>
      <c r="K1921" s="22" t="str">
        <f>IF(I1921&lt;&gt;"",SUMIF(Table1[Codigo_servico],A1921,Table1[Subtotal_insumo]),"")</f>
        <v/>
      </c>
      <c r="L1921" s="16">
        <f>IF(Table1[[#This Row],[Ordem_insumos]]&lt;&gt;0,VLOOKUP(Table1[[#This Row],[Codigo_servico]],Preencher_Orcamento!$B:$D,3,FALSE)*Table1[[#This Row],[Qtde_insumo]],"")</f>
        <v>0</v>
      </c>
      <c r="M1921" s="16">
        <f>IF(Table1[[#This Row],[Ordem_insumos]]&lt;&gt;0,VLOOKUP(Table1[[#This Row],[Codigo_servico]],Preencher_Orcamento!$B:$D,3,FALSE)*Table1[[#This Row],[Subtotal_insumo]],"")</f>
        <v>0</v>
      </c>
    </row>
    <row r="1922" spans="1:13" x14ac:dyDescent="0.25">
      <c r="A1922" s="6">
        <v>70134</v>
      </c>
      <c r="B1922" s="126">
        <v>3</v>
      </c>
      <c r="C1922" s="133"/>
      <c r="D1922" s="134">
        <v>2014</v>
      </c>
      <c r="E1922" s="7" t="s">
        <v>2185</v>
      </c>
      <c r="F1922" s="8" t="s">
        <v>2140</v>
      </c>
      <c r="G1922" s="18">
        <f>IFERROR(VLOOKUP(Table1[[#This Row],[Codigo_insumo]],BD_Insumos!$B:$E,4),"")</f>
        <v>13.173665210544026</v>
      </c>
      <c r="H1922" s="140">
        <v>1.5</v>
      </c>
      <c r="I1922" s="9"/>
      <c r="J1922" s="23">
        <f t="shared" ref="J1922:J1985" si="30">IF(I1922="",G1922*H1922,"")</f>
        <v>19.760497815816038</v>
      </c>
      <c r="K1922" s="22" t="str">
        <f>IF(I1922&lt;&gt;"",SUMIF(Table1[Codigo_servico],A1922,Table1[Subtotal_insumo]),"")</f>
        <v/>
      </c>
      <c r="L1922" s="18">
        <f>IF(Table1[[#This Row],[Ordem_insumos]]&lt;&gt;0,VLOOKUP(Table1[[#This Row],[Codigo_servico]],Preencher_Orcamento!$B:$D,3,FALSE)*Table1[[#This Row],[Qtde_insumo]],"")</f>
        <v>0</v>
      </c>
      <c r="M1922" s="18">
        <f>IF(Table1[[#This Row],[Ordem_insumos]]&lt;&gt;0,VLOOKUP(Table1[[#This Row],[Codigo_servico]],Preencher_Orcamento!$B:$D,3,FALSE)*Table1[[#This Row],[Subtotal_insumo]],"")</f>
        <v>0</v>
      </c>
    </row>
    <row r="1923" spans="1:13" ht="39" x14ac:dyDescent="0.25">
      <c r="A1923" s="6">
        <v>70134</v>
      </c>
      <c r="B1923" s="126">
        <v>4</v>
      </c>
      <c r="C1923" s="133"/>
      <c r="D1923" s="134">
        <v>30084</v>
      </c>
      <c r="E1923" s="7" t="s">
        <v>545</v>
      </c>
      <c r="F1923" s="8" t="s">
        <v>457</v>
      </c>
      <c r="G1923" s="18">
        <f>IFERROR(VLOOKUP(Table1[[#This Row],[Codigo_insumo]],BD_Insumos!$B:$E,4),"")</f>
        <v>612.73500000000001</v>
      </c>
      <c r="H1923" s="140">
        <v>1</v>
      </c>
      <c r="I1923" s="9"/>
      <c r="J1923" s="23">
        <f t="shared" si="30"/>
        <v>612.73500000000001</v>
      </c>
      <c r="K1923" s="22" t="str">
        <f>IF(I1923&lt;&gt;"",SUMIF(Table1[Codigo_servico],A1923,Table1[Subtotal_insumo]),"")</f>
        <v/>
      </c>
      <c r="L1923" s="18">
        <f>IF(Table1[[#This Row],[Ordem_insumos]]&lt;&gt;0,VLOOKUP(Table1[[#This Row],[Codigo_servico]],Preencher_Orcamento!$B:$D,3,FALSE)*Table1[[#This Row],[Qtde_insumo]],"")</f>
        <v>0</v>
      </c>
      <c r="M1923" s="18">
        <f>IF(Table1[[#This Row],[Ordem_insumos]]&lt;&gt;0,VLOOKUP(Table1[[#This Row],[Codigo_servico]],Preencher_Orcamento!$B:$D,3,FALSE)*Table1[[#This Row],[Subtotal_insumo]],"")</f>
        <v>0</v>
      </c>
    </row>
    <row r="1924" spans="1:13" x14ac:dyDescent="0.25">
      <c r="A1924" s="3">
        <v>70137</v>
      </c>
      <c r="B1924" s="125">
        <v>0</v>
      </c>
      <c r="C1924" s="131" t="s">
        <v>2778</v>
      </c>
      <c r="D1924" s="132"/>
      <c r="E1924" s="4"/>
      <c r="F1924" s="4"/>
      <c r="G1924" s="17" t="str">
        <f>IFERROR(VLOOKUP(Table1[[#This Row],[Codigo_insumo]],BD_Insumos!$B:$E,4),"")</f>
        <v/>
      </c>
      <c r="H1924" s="139"/>
      <c r="I1924" s="5" t="s">
        <v>457</v>
      </c>
      <c r="J1924" s="20" t="str">
        <f t="shared" si="30"/>
        <v/>
      </c>
      <c r="K1924" s="21">
        <f>IF(I1924&lt;&gt;"",SUMIF(Table1[Codigo_servico],A1924,Table1[Subtotal_insumo]),"")</f>
        <v>353.00900635444862</v>
      </c>
      <c r="L1924" s="17" t="str">
        <f>IF(Table1[[#This Row],[Ordem_insumos]]&lt;&gt;0,VLOOKUP(Table1[[#This Row],[Codigo_servico]],Preencher_Orcamento!$B:$D,3,FALSE)*Table1[[#This Row],[Qtde_insumo]],"")</f>
        <v/>
      </c>
      <c r="M1924" s="17" t="str">
        <f>IF(Table1[[#This Row],[Ordem_insumos]]&lt;&gt;0,VLOOKUP(Table1[[#This Row],[Codigo_servico]],Preencher_Orcamento!$B:$D,3,FALSE)*Table1[[#This Row],[Subtotal_insumo]],"")</f>
        <v/>
      </c>
    </row>
    <row r="1925" spans="1:13" ht="26.25" x14ac:dyDescent="0.25">
      <c r="A1925" s="6">
        <v>70137</v>
      </c>
      <c r="B1925" s="126">
        <v>1</v>
      </c>
      <c r="C1925" s="133"/>
      <c r="D1925" s="134">
        <v>30090</v>
      </c>
      <c r="E1925" s="7" t="s">
        <v>547</v>
      </c>
      <c r="F1925" s="8" t="s">
        <v>457</v>
      </c>
      <c r="G1925" s="16">
        <f>IFERROR(VLOOKUP(Table1[[#This Row],[Codigo_insumo]],BD_Insumos!$B:$E,4),"")</f>
        <v>276.35270000000003</v>
      </c>
      <c r="H1925" s="140">
        <v>1</v>
      </c>
      <c r="I1925" s="9"/>
      <c r="J1925" s="22">
        <f t="shared" si="30"/>
        <v>276.35270000000003</v>
      </c>
      <c r="K1925" s="22" t="str">
        <f>IF(I1925&lt;&gt;"",SUMIF(Table1[Codigo_servico],A1925,Table1[Subtotal_insumo]),"")</f>
        <v/>
      </c>
      <c r="L1925" s="16">
        <f>IF(Table1[[#This Row],[Ordem_insumos]]&lt;&gt;0,VLOOKUP(Table1[[#This Row],[Codigo_servico]],Preencher_Orcamento!$B:$D,3,FALSE)*Table1[[#This Row],[Qtde_insumo]],"")</f>
        <v>0</v>
      </c>
      <c r="M1925" s="16">
        <f>IF(Table1[[#This Row],[Ordem_insumos]]&lt;&gt;0,VLOOKUP(Table1[[#This Row],[Codigo_servico]],Preencher_Orcamento!$B:$D,3,FALSE)*Table1[[#This Row],[Subtotal_insumo]],"")</f>
        <v>0</v>
      </c>
    </row>
    <row r="1926" spans="1:13" x14ac:dyDescent="0.25">
      <c r="A1926" s="6">
        <v>70137</v>
      </c>
      <c r="B1926" s="126">
        <v>2</v>
      </c>
      <c r="C1926" s="133"/>
      <c r="D1926" s="134">
        <v>2013</v>
      </c>
      <c r="E1926" s="7" t="s">
        <v>2184</v>
      </c>
      <c r="F1926" s="8" t="s">
        <v>2140</v>
      </c>
      <c r="G1926" s="16">
        <f>IFERROR(VLOOKUP(Table1[[#This Row],[Codigo_insumo]],BD_Insumos!$B:$E,4),"")</f>
        <v>15.756939025755017</v>
      </c>
      <c r="H1926" s="140">
        <v>1.5</v>
      </c>
      <c r="I1926" s="9"/>
      <c r="J1926" s="22">
        <f t="shared" si="30"/>
        <v>23.635408538632525</v>
      </c>
      <c r="K1926" s="22" t="str">
        <f>IF(I1926&lt;&gt;"",SUMIF(Table1[Codigo_servico],A1926,Table1[Subtotal_insumo]),"")</f>
        <v/>
      </c>
      <c r="L1926" s="16">
        <f>IF(Table1[[#This Row],[Ordem_insumos]]&lt;&gt;0,VLOOKUP(Table1[[#This Row],[Codigo_servico]],Preencher_Orcamento!$B:$D,3,FALSE)*Table1[[#This Row],[Qtde_insumo]],"")</f>
        <v>0</v>
      </c>
      <c r="M1926" s="16">
        <f>IF(Table1[[#This Row],[Ordem_insumos]]&lt;&gt;0,VLOOKUP(Table1[[#This Row],[Codigo_servico]],Preencher_Orcamento!$B:$D,3,FALSE)*Table1[[#This Row],[Subtotal_insumo]],"")</f>
        <v>0</v>
      </c>
    </row>
    <row r="1927" spans="1:13" x14ac:dyDescent="0.25">
      <c r="A1927" s="6">
        <v>70137</v>
      </c>
      <c r="B1927" s="126">
        <v>3</v>
      </c>
      <c r="C1927" s="133"/>
      <c r="D1927" s="134">
        <v>2014</v>
      </c>
      <c r="E1927" s="7" t="s">
        <v>2185</v>
      </c>
      <c r="F1927" s="8" t="s">
        <v>2140</v>
      </c>
      <c r="G1927" s="18">
        <f>IFERROR(VLOOKUP(Table1[[#This Row],[Codigo_insumo]],BD_Insumos!$B:$E,4),"")</f>
        <v>13.173665210544026</v>
      </c>
      <c r="H1927" s="140">
        <v>1.5</v>
      </c>
      <c r="I1927" s="9"/>
      <c r="J1927" s="23">
        <f t="shared" si="30"/>
        <v>19.760497815816038</v>
      </c>
      <c r="K1927" s="22" t="str">
        <f>IF(I1927&lt;&gt;"",SUMIF(Table1[Codigo_servico],A1927,Table1[Subtotal_insumo]),"")</f>
        <v/>
      </c>
      <c r="L1927" s="18">
        <f>IF(Table1[[#This Row],[Ordem_insumos]]&lt;&gt;0,VLOOKUP(Table1[[#This Row],[Codigo_servico]],Preencher_Orcamento!$B:$D,3,FALSE)*Table1[[#This Row],[Qtde_insumo]],"")</f>
        <v>0</v>
      </c>
      <c r="M1927" s="18">
        <f>IF(Table1[[#This Row],[Ordem_insumos]]&lt;&gt;0,VLOOKUP(Table1[[#This Row],[Codigo_servico]],Preencher_Orcamento!$B:$D,3,FALSE)*Table1[[#This Row],[Subtotal_insumo]],"")</f>
        <v>0</v>
      </c>
    </row>
    <row r="1928" spans="1:13" ht="26.25" x14ac:dyDescent="0.25">
      <c r="A1928" s="6">
        <v>70137</v>
      </c>
      <c r="B1928" s="126">
        <v>4</v>
      </c>
      <c r="C1928" s="133"/>
      <c r="D1928" s="134">
        <v>31008</v>
      </c>
      <c r="E1928" s="7" t="s">
        <v>632</v>
      </c>
      <c r="F1928" s="8" t="s">
        <v>457</v>
      </c>
      <c r="G1928" s="18">
        <f>IFERROR(VLOOKUP(Table1[[#This Row],[Codigo_insumo]],BD_Insumos!$B:$E,4),"")</f>
        <v>11.0868</v>
      </c>
      <c r="H1928" s="140">
        <v>3</v>
      </c>
      <c r="I1928" s="9"/>
      <c r="J1928" s="23">
        <f t="shared" si="30"/>
        <v>33.260400000000004</v>
      </c>
      <c r="K1928" s="22" t="str">
        <f>IF(I1928&lt;&gt;"",SUMIF(Table1[Codigo_servico],A1928,Table1[Subtotal_insumo]),"")</f>
        <v/>
      </c>
      <c r="L1928" s="18">
        <f>IF(Table1[[#This Row],[Ordem_insumos]]&lt;&gt;0,VLOOKUP(Table1[[#This Row],[Codigo_servico]],Preencher_Orcamento!$B:$D,3,FALSE)*Table1[[#This Row],[Qtde_insumo]],"")</f>
        <v>0</v>
      </c>
      <c r="M1928" s="18">
        <f>IF(Table1[[#This Row],[Ordem_insumos]]&lt;&gt;0,VLOOKUP(Table1[[#This Row],[Codigo_servico]],Preencher_Orcamento!$B:$D,3,FALSE)*Table1[[#This Row],[Subtotal_insumo]],"")</f>
        <v>0</v>
      </c>
    </row>
    <row r="1929" spans="1:13" x14ac:dyDescent="0.25">
      <c r="A1929" s="3">
        <v>70138</v>
      </c>
      <c r="B1929" s="125">
        <v>0</v>
      </c>
      <c r="C1929" s="131" t="s">
        <v>2779</v>
      </c>
      <c r="D1929" s="132"/>
      <c r="E1929" s="4"/>
      <c r="F1929" s="4"/>
      <c r="G1929" s="17" t="str">
        <f>IFERROR(VLOOKUP(Table1[[#This Row],[Codigo_insumo]],BD_Insumos!$B:$E,4),"")</f>
        <v/>
      </c>
      <c r="H1929" s="139"/>
      <c r="I1929" s="5" t="s">
        <v>457</v>
      </c>
      <c r="J1929" s="20" t="str">
        <f t="shared" si="30"/>
        <v/>
      </c>
      <c r="K1929" s="21">
        <f>IF(I1929&lt;&gt;"",SUMIF(Table1[Codigo_servico],A1929,Table1[Subtotal_insumo]),"")</f>
        <v>377.15620635444861</v>
      </c>
      <c r="L1929" s="17" t="str">
        <f>IF(Table1[[#This Row],[Ordem_insumos]]&lt;&gt;0,VLOOKUP(Table1[[#This Row],[Codigo_servico]],Preencher_Orcamento!$B:$D,3,FALSE)*Table1[[#This Row],[Qtde_insumo]],"")</f>
        <v/>
      </c>
      <c r="M1929" s="17" t="str">
        <f>IF(Table1[[#This Row],[Ordem_insumos]]&lt;&gt;0,VLOOKUP(Table1[[#This Row],[Codigo_servico]],Preencher_Orcamento!$B:$D,3,FALSE)*Table1[[#This Row],[Subtotal_insumo]],"")</f>
        <v/>
      </c>
    </row>
    <row r="1930" spans="1:13" x14ac:dyDescent="0.25">
      <c r="A1930" s="6">
        <v>70138</v>
      </c>
      <c r="B1930" s="126">
        <v>1</v>
      </c>
      <c r="C1930" s="133"/>
      <c r="D1930" s="134">
        <v>2013</v>
      </c>
      <c r="E1930" s="7" t="s">
        <v>2184</v>
      </c>
      <c r="F1930" s="8" t="s">
        <v>2140</v>
      </c>
      <c r="G1930" s="16">
        <f>IFERROR(VLOOKUP(Table1[[#This Row],[Codigo_insumo]],BD_Insumos!$B:$E,4),"")</f>
        <v>15.756939025755017</v>
      </c>
      <c r="H1930" s="140">
        <v>1.5</v>
      </c>
      <c r="I1930" s="9"/>
      <c r="J1930" s="22">
        <f t="shared" si="30"/>
        <v>23.635408538632525</v>
      </c>
      <c r="K1930" s="22" t="str">
        <f>IF(I1930&lt;&gt;"",SUMIF(Table1[Codigo_servico],A1930,Table1[Subtotal_insumo]),"")</f>
        <v/>
      </c>
      <c r="L1930" s="16">
        <f>IF(Table1[[#This Row],[Ordem_insumos]]&lt;&gt;0,VLOOKUP(Table1[[#This Row],[Codigo_servico]],Preencher_Orcamento!$B:$D,3,FALSE)*Table1[[#This Row],[Qtde_insumo]],"")</f>
        <v>0</v>
      </c>
      <c r="M1930" s="16">
        <f>IF(Table1[[#This Row],[Ordem_insumos]]&lt;&gt;0,VLOOKUP(Table1[[#This Row],[Codigo_servico]],Preencher_Orcamento!$B:$D,3,FALSE)*Table1[[#This Row],[Subtotal_insumo]],"")</f>
        <v>0</v>
      </c>
    </row>
    <row r="1931" spans="1:13" x14ac:dyDescent="0.25">
      <c r="A1931" s="6">
        <v>70138</v>
      </c>
      <c r="B1931" s="126">
        <v>2</v>
      </c>
      <c r="C1931" s="133"/>
      <c r="D1931" s="134">
        <v>2014</v>
      </c>
      <c r="E1931" s="7" t="s">
        <v>2185</v>
      </c>
      <c r="F1931" s="8" t="s">
        <v>2140</v>
      </c>
      <c r="G1931" s="16">
        <f>IFERROR(VLOOKUP(Table1[[#This Row],[Codigo_insumo]],BD_Insumos!$B:$E,4),"")</f>
        <v>13.173665210544026</v>
      </c>
      <c r="H1931" s="140">
        <v>1.5</v>
      </c>
      <c r="I1931" s="9"/>
      <c r="J1931" s="22">
        <f t="shared" si="30"/>
        <v>19.760497815816038</v>
      </c>
      <c r="K1931" s="22" t="str">
        <f>IF(I1931&lt;&gt;"",SUMIF(Table1[Codigo_servico],A1931,Table1[Subtotal_insumo]),"")</f>
        <v/>
      </c>
      <c r="L1931" s="16">
        <f>IF(Table1[[#This Row],[Ordem_insumos]]&lt;&gt;0,VLOOKUP(Table1[[#This Row],[Codigo_servico]],Preencher_Orcamento!$B:$D,3,FALSE)*Table1[[#This Row],[Qtde_insumo]],"")</f>
        <v>0</v>
      </c>
      <c r="M1931" s="16">
        <f>IF(Table1[[#This Row],[Ordem_insumos]]&lt;&gt;0,VLOOKUP(Table1[[#This Row],[Codigo_servico]],Preencher_Orcamento!$B:$D,3,FALSE)*Table1[[#This Row],[Subtotal_insumo]],"")</f>
        <v>0</v>
      </c>
    </row>
    <row r="1932" spans="1:13" ht="26.25" x14ac:dyDescent="0.25">
      <c r="A1932" s="6">
        <v>70138</v>
      </c>
      <c r="B1932" s="126">
        <v>3</v>
      </c>
      <c r="C1932" s="133"/>
      <c r="D1932" s="134">
        <v>30087</v>
      </c>
      <c r="E1932" s="7" t="s">
        <v>546</v>
      </c>
      <c r="F1932" s="8" t="s">
        <v>457</v>
      </c>
      <c r="G1932" s="18">
        <f>IFERROR(VLOOKUP(Table1[[#This Row],[Codigo_insumo]],BD_Insumos!$B:$E,4),"")</f>
        <v>300.49990000000003</v>
      </c>
      <c r="H1932" s="140">
        <v>1</v>
      </c>
      <c r="I1932" s="9"/>
      <c r="J1932" s="23">
        <f t="shared" si="30"/>
        <v>300.49990000000003</v>
      </c>
      <c r="K1932" s="22" t="str">
        <f>IF(I1932&lt;&gt;"",SUMIF(Table1[Codigo_servico],A1932,Table1[Subtotal_insumo]),"")</f>
        <v/>
      </c>
      <c r="L1932" s="18">
        <f>IF(Table1[[#This Row],[Ordem_insumos]]&lt;&gt;0,VLOOKUP(Table1[[#This Row],[Codigo_servico]],Preencher_Orcamento!$B:$D,3,FALSE)*Table1[[#This Row],[Qtde_insumo]],"")</f>
        <v>0</v>
      </c>
      <c r="M1932" s="18">
        <f>IF(Table1[[#This Row],[Ordem_insumos]]&lt;&gt;0,VLOOKUP(Table1[[#This Row],[Codigo_servico]],Preencher_Orcamento!$B:$D,3,FALSE)*Table1[[#This Row],[Subtotal_insumo]],"")</f>
        <v>0</v>
      </c>
    </row>
    <row r="1933" spans="1:13" ht="26.25" x14ac:dyDescent="0.25">
      <c r="A1933" s="6">
        <v>70138</v>
      </c>
      <c r="B1933" s="126">
        <v>4</v>
      </c>
      <c r="C1933" s="133"/>
      <c r="D1933" s="134">
        <v>31008</v>
      </c>
      <c r="E1933" s="7" t="s">
        <v>632</v>
      </c>
      <c r="F1933" s="8" t="s">
        <v>457</v>
      </c>
      <c r="G1933" s="18">
        <f>IFERROR(VLOOKUP(Table1[[#This Row],[Codigo_insumo]],BD_Insumos!$B:$E,4),"")</f>
        <v>11.0868</v>
      </c>
      <c r="H1933" s="140">
        <v>3</v>
      </c>
      <c r="I1933" s="9"/>
      <c r="J1933" s="23">
        <f t="shared" si="30"/>
        <v>33.260400000000004</v>
      </c>
      <c r="K1933" s="22" t="str">
        <f>IF(I1933&lt;&gt;"",SUMIF(Table1[Codigo_servico],A1933,Table1[Subtotal_insumo]),"")</f>
        <v/>
      </c>
      <c r="L1933" s="18">
        <f>IF(Table1[[#This Row],[Ordem_insumos]]&lt;&gt;0,VLOOKUP(Table1[[#This Row],[Codigo_servico]],Preencher_Orcamento!$B:$D,3,FALSE)*Table1[[#This Row],[Qtde_insumo]],"")</f>
        <v>0</v>
      </c>
      <c r="M1933" s="18">
        <f>IF(Table1[[#This Row],[Ordem_insumos]]&lt;&gt;0,VLOOKUP(Table1[[#This Row],[Codigo_servico]],Preencher_Orcamento!$B:$D,3,FALSE)*Table1[[#This Row],[Subtotal_insumo]],"")</f>
        <v>0</v>
      </c>
    </row>
    <row r="1934" spans="1:13" x14ac:dyDescent="0.25">
      <c r="A1934" s="3">
        <v>70139</v>
      </c>
      <c r="B1934" s="125">
        <v>0</v>
      </c>
      <c r="C1934" s="131" t="s">
        <v>2780</v>
      </c>
      <c r="D1934" s="132"/>
      <c r="E1934" s="4"/>
      <c r="F1934" s="4"/>
      <c r="G1934" s="17" t="str">
        <f>IFERROR(VLOOKUP(Table1[[#This Row],[Codigo_insumo]],BD_Insumos!$B:$E,4),"")</f>
        <v/>
      </c>
      <c r="H1934" s="139"/>
      <c r="I1934" s="5" t="s">
        <v>170</v>
      </c>
      <c r="J1934" s="20" t="str">
        <f t="shared" si="30"/>
        <v/>
      </c>
      <c r="K1934" s="21">
        <f>IF(I1934&lt;&gt;"",SUMIF(Table1[Codigo_servico],A1934,Table1[Subtotal_insumo]),"")</f>
        <v>195.0143739936525</v>
      </c>
      <c r="L1934" s="17" t="str">
        <f>IF(Table1[[#This Row],[Ordem_insumos]]&lt;&gt;0,VLOOKUP(Table1[[#This Row],[Codigo_servico]],Preencher_Orcamento!$B:$D,3,FALSE)*Table1[[#This Row],[Qtde_insumo]],"")</f>
        <v/>
      </c>
      <c r="M1934" s="17" t="str">
        <f>IF(Table1[[#This Row],[Ordem_insumos]]&lt;&gt;0,VLOOKUP(Table1[[#This Row],[Codigo_servico]],Preencher_Orcamento!$B:$D,3,FALSE)*Table1[[#This Row],[Subtotal_insumo]],"")</f>
        <v/>
      </c>
    </row>
    <row r="1935" spans="1:13" x14ac:dyDescent="0.25">
      <c r="A1935" s="6">
        <v>70139</v>
      </c>
      <c r="B1935" s="126">
        <v>1</v>
      </c>
      <c r="C1935" s="133"/>
      <c r="D1935" s="134">
        <v>31092</v>
      </c>
      <c r="E1935" s="7" t="s">
        <v>661</v>
      </c>
      <c r="F1935" s="8" t="s">
        <v>457</v>
      </c>
      <c r="G1935" s="16">
        <f>IFERROR(VLOOKUP(Table1[[#This Row],[Codigo_insumo]],BD_Insumos!$B:$E,4),"")</f>
        <v>7.8780000000000001</v>
      </c>
      <c r="H1935" s="140">
        <v>0.28999999999999998</v>
      </c>
      <c r="I1935" s="9"/>
      <c r="J1935" s="22">
        <f t="shared" si="30"/>
        <v>2.2846199999999999</v>
      </c>
      <c r="K1935" s="22" t="str">
        <f>IF(I1935&lt;&gt;"",SUMIF(Table1[Codigo_servico],A1935,Table1[Subtotal_insumo]),"")</f>
        <v/>
      </c>
      <c r="L1935" s="16">
        <f>IF(Table1[[#This Row],[Ordem_insumos]]&lt;&gt;0,VLOOKUP(Table1[[#This Row],[Codigo_servico]],Preencher_Orcamento!$B:$D,3,FALSE)*Table1[[#This Row],[Qtde_insumo]],"")</f>
        <v>0</v>
      </c>
      <c r="M1935" s="16">
        <f>IF(Table1[[#This Row],[Ordem_insumos]]&lt;&gt;0,VLOOKUP(Table1[[#This Row],[Codigo_servico]],Preencher_Orcamento!$B:$D,3,FALSE)*Table1[[#This Row],[Subtotal_insumo]],"")</f>
        <v>0</v>
      </c>
    </row>
    <row r="1936" spans="1:13" x14ac:dyDescent="0.25">
      <c r="A1936" s="6">
        <v>70139</v>
      </c>
      <c r="B1936" s="126">
        <v>2</v>
      </c>
      <c r="C1936" s="133"/>
      <c r="D1936" s="134">
        <v>31091</v>
      </c>
      <c r="E1936" s="7" t="s">
        <v>660</v>
      </c>
      <c r="F1936" s="8" t="s">
        <v>457</v>
      </c>
      <c r="G1936" s="16">
        <f>IFERROR(VLOOKUP(Table1[[#This Row],[Codigo_insumo]],BD_Insumos!$B:$E,4),"")</f>
        <v>23.0687</v>
      </c>
      <c r="H1936" s="140">
        <v>0.57999999999999996</v>
      </c>
      <c r="I1936" s="9"/>
      <c r="J1936" s="22">
        <f t="shared" si="30"/>
        <v>13.379845999999999</v>
      </c>
      <c r="K1936" s="22" t="str">
        <f>IF(I1936&lt;&gt;"",SUMIF(Table1[Codigo_servico],A1936,Table1[Subtotal_insumo]),"")</f>
        <v/>
      </c>
      <c r="L1936" s="16">
        <f>IF(Table1[[#This Row],[Ordem_insumos]]&lt;&gt;0,VLOOKUP(Table1[[#This Row],[Codigo_servico]],Preencher_Orcamento!$B:$D,3,FALSE)*Table1[[#This Row],[Qtde_insumo]],"")</f>
        <v>0</v>
      </c>
      <c r="M1936" s="16">
        <f>IF(Table1[[#This Row],[Ordem_insumos]]&lt;&gt;0,VLOOKUP(Table1[[#This Row],[Codigo_servico]],Preencher_Orcamento!$B:$D,3,FALSE)*Table1[[#This Row],[Subtotal_insumo]],"")</f>
        <v>0</v>
      </c>
    </row>
    <row r="1937" spans="1:13" ht="26.25" x14ac:dyDescent="0.25">
      <c r="A1937" s="6">
        <v>70139</v>
      </c>
      <c r="B1937" s="126">
        <v>3</v>
      </c>
      <c r="C1937" s="133"/>
      <c r="D1937" s="134">
        <v>31094</v>
      </c>
      <c r="E1937" s="7" t="s">
        <v>662</v>
      </c>
      <c r="F1937" s="8" t="s">
        <v>5</v>
      </c>
      <c r="G1937" s="18">
        <f>IFERROR(VLOOKUP(Table1[[#This Row],[Codigo_insumo]],BD_Insumos!$B:$E,4),"")</f>
        <v>3.6208999999999998</v>
      </c>
      <c r="H1937" s="140">
        <v>0.95</v>
      </c>
      <c r="I1937" s="9"/>
      <c r="J1937" s="23">
        <f t="shared" si="30"/>
        <v>3.4398549999999997</v>
      </c>
      <c r="K1937" s="22" t="str">
        <f>IF(I1937&lt;&gt;"",SUMIF(Table1[Codigo_servico],A1937,Table1[Subtotal_insumo]),"")</f>
        <v/>
      </c>
      <c r="L1937" s="18">
        <f>IF(Table1[[#This Row],[Ordem_insumos]]&lt;&gt;0,VLOOKUP(Table1[[#This Row],[Codigo_servico]],Preencher_Orcamento!$B:$D,3,FALSE)*Table1[[#This Row],[Qtde_insumo]],"")</f>
        <v>0</v>
      </c>
      <c r="M1937" s="18">
        <f>IF(Table1[[#This Row],[Ordem_insumos]]&lt;&gt;0,VLOOKUP(Table1[[#This Row],[Codigo_servico]],Preencher_Orcamento!$B:$D,3,FALSE)*Table1[[#This Row],[Subtotal_insumo]],"")</f>
        <v>0</v>
      </c>
    </row>
    <row r="1938" spans="1:13" x14ac:dyDescent="0.25">
      <c r="A1938" s="6">
        <v>70139</v>
      </c>
      <c r="B1938" s="126">
        <v>4</v>
      </c>
      <c r="C1938" s="133"/>
      <c r="D1938" s="134">
        <v>2014</v>
      </c>
      <c r="E1938" s="7" t="s">
        <v>2185</v>
      </c>
      <c r="F1938" s="8" t="s">
        <v>2140</v>
      </c>
      <c r="G1938" s="18">
        <f>IFERROR(VLOOKUP(Table1[[#This Row],[Codigo_insumo]],BD_Insumos!$B:$E,4),"")</f>
        <v>13.173665210544026</v>
      </c>
      <c r="H1938" s="140">
        <v>2.1</v>
      </c>
      <c r="I1938" s="9"/>
      <c r="J1938" s="23">
        <f t="shared" si="30"/>
        <v>27.664696942142456</v>
      </c>
      <c r="K1938" s="22" t="str">
        <f>IF(I1938&lt;&gt;"",SUMIF(Table1[Codigo_servico],A1938,Table1[Subtotal_insumo]),"")</f>
        <v/>
      </c>
      <c r="L1938" s="18">
        <f>IF(Table1[[#This Row],[Ordem_insumos]]&lt;&gt;0,VLOOKUP(Table1[[#This Row],[Codigo_servico]],Preencher_Orcamento!$B:$D,3,FALSE)*Table1[[#This Row],[Qtde_insumo]],"")</f>
        <v>0</v>
      </c>
      <c r="M1938" s="18">
        <f>IF(Table1[[#This Row],[Ordem_insumos]]&lt;&gt;0,VLOOKUP(Table1[[#This Row],[Codigo_servico]],Preencher_Orcamento!$B:$D,3,FALSE)*Table1[[#This Row],[Subtotal_insumo]],"")</f>
        <v>0</v>
      </c>
    </row>
    <row r="1939" spans="1:13" x14ac:dyDescent="0.25">
      <c r="A1939" s="6">
        <v>70139</v>
      </c>
      <c r="B1939" s="126">
        <v>5</v>
      </c>
      <c r="C1939" s="133"/>
      <c r="D1939" s="134">
        <v>30542</v>
      </c>
      <c r="E1939" s="7" t="s">
        <v>574</v>
      </c>
      <c r="F1939" s="8" t="s">
        <v>197</v>
      </c>
      <c r="G1939" s="18">
        <f>IFERROR(VLOOKUP(Table1[[#This Row],[Codigo_insumo]],BD_Insumos!$B:$E,4),"")</f>
        <v>6.2305000000000001</v>
      </c>
      <c r="H1939" s="140">
        <v>2.99</v>
      </c>
      <c r="I1939" s="9"/>
      <c r="J1939" s="23">
        <f t="shared" si="30"/>
        <v>18.629195000000003</v>
      </c>
      <c r="K1939" s="22" t="str">
        <f>IF(I1939&lt;&gt;"",SUMIF(Table1[Codigo_servico],A1939,Table1[Subtotal_insumo]),"")</f>
        <v/>
      </c>
      <c r="L1939" s="18">
        <f>IF(Table1[[#This Row],[Ordem_insumos]]&lt;&gt;0,VLOOKUP(Table1[[#This Row],[Codigo_servico]],Preencher_Orcamento!$B:$D,3,FALSE)*Table1[[#This Row],[Qtde_insumo]],"")</f>
        <v>0</v>
      </c>
      <c r="M1939" s="18">
        <f>IF(Table1[[#This Row],[Ordem_insumos]]&lt;&gt;0,VLOOKUP(Table1[[#This Row],[Codigo_servico]],Preencher_Orcamento!$B:$D,3,FALSE)*Table1[[#This Row],[Subtotal_insumo]],"")</f>
        <v>0</v>
      </c>
    </row>
    <row r="1940" spans="1:13" ht="64.5" x14ac:dyDescent="0.25">
      <c r="A1940" s="6">
        <v>70139</v>
      </c>
      <c r="B1940" s="126">
        <v>6</v>
      </c>
      <c r="C1940" s="133"/>
      <c r="D1940" s="134">
        <v>30064</v>
      </c>
      <c r="E1940" s="7" t="s">
        <v>535</v>
      </c>
      <c r="F1940" s="8" t="s">
        <v>457</v>
      </c>
      <c r="G1940" s="18">
        <f>IFERROR(VLOOKUP(Table1[[#This Row],[Codigo_insumo]],BD_Insumos!$B:$E,4),"")</f>
        <v>139.28219999999999</v>
      </c>
      <c r="H1940" s="140">
        <v>0.57999999999999996</v>
      </c>
      <c r="I1940" s="9"/>
      <c r="J1940" s="23">
        <f t="shared" si="30"/>
        <v>80.783675999999986</v>
      </c>
      <c r="K1940" s="22" t="str">
        <f>IF(I1940&lt;&gt;"",SUMIF(Table1[Codigo_servico],A1940,Table1[Subtotal_insumo]),"")</f>
        <v/>
      </c>
      <c r="L1940" s="18">
        <f>IF(Table1[[#This Row],[Ordem_insumos]]&lt;&gt;0,VLOOKUP(Table1[[#This Row],[Codigo_servico]],Preencher_Orcamento!$B:$D,3,FALSE)*Table1[[#This Row],[Qtde_insumo]],"")</f>
        <v>0</v>
      </c>
      <c r="M1940" s="18">
        <f>IF(Table1[[#This Row],[Ordem_insumos]]&lt;&gt;0,VLOOKUP(Table1[[#This Row],[Codigo_servico]],Preencher_Orcamento!$B:$D,3,FALSE)*Table1[[#This Row],[Subtotal_insumo]],"")</f>
        <v>0</v>
      </c>
    </row>
    <row r="1941" spans="1:13" x14ac:dyDescent="0.25">
      <c r="A1941" s="6">
        <v>70139</v>
      </c>
      <c r="B1941" s="126">
        <v>7</v>
      </c>
      <c r="C1941" s="133"/>
      <c r="D1941" s="134">
        <v>2013</v>
      </c>
      <c r="E1941" s="7" t="s">
        <v>2184</v>
      </c>
      <c r="F1941" s="8" t="s">
        <v>2140</v>
      </c>
      <c r="G1941" s="18">
        <f>IFERROR(VLOOKUP(Table1[[#This Row],[Codigo_insumo]],BD_Insumos!$B:$E,4),"")</f>
        <v>15.756939025755017</v>
      </c>
      <c r="H1941" s="140">
        <v>2</v>
      </c>
      <c r="I1941" s="9"/>
      <c r="J1941" s="23">
        <f t="shared" si="30"/>
        <v>31.513878051510034</v>
      </c>
      <c r="K1941" s="22" t="str">
        <f>IF(I1941&lt;&gt;"",SUMIF(Table1[Codigo_servico],A1941,Table1[Subtotal_insumo]),"")</f>
        <v/>
      </c>
      <c r="L1941" s="18">
        <f>IF(Table1[[#This Row],[Ordem_insumos]]&lt;&gt;0,VLOOKUP(Table1[[#This Row],[Codigo_servico]],Preencher_Orcamento!$B:$D,3,FALSE)*Table1[[#This Row],[Qtde_insumo]],"")</f>
        <v>0</v>
      </c>
      <c r="M1941" s="18">
        <f>IF(Table1[[#This Row],[Ordem_insumos]]&lt;&gt;0,VLOOKUP(Table1[[#This Row],[Codigo_servico]],Preencher_Orcamento!$B:$D,3,FALSE)*Table1[[#This Row],[Subtotal_insumo]],"")</f>
        <v>0</v>
      </c>
    </row>
    <row r="1942" spans="1:13" x14ac:dyDescent="0.25">
      <c r="A1942" s="6">
        <v>70139</v>
      </c>
      <c r="B1942" s="126">
        <v>8</v>
      </c>
      <c r="C1942" s="133"/>
      <c r="D1942" s="134">
        <v>31090</v>
      </c>
      <c r="E1942" s="7" t="s">
        <v>659</v>
      </c>
      <c r="F1942" s="8" t="s">
        <v>5</v>
      </c>
      <c r="G1942" s="18">
        <f>IFERROR(VLOOKUP(Table1[[#This Row],[Codigo_insumo]],BD_Insumos!$B:$E,4),"")</f>
        <v>36.848100000000002</v>
      </c>
      <c r="H1942" s="140">
        <v>0.47</v>
      </c>
      <c r="I1942" s="9"/>
      <c r="J1942" s="23">
        <f t="shared" si="30"/>
        <v>17.318607</v>
      </c>
      <c r="K1942" s="22" t="str">
        <f>IF(I1942&lt;&gt;"",SUMIF(Table1[Codigo_servico],A1942,Table1[Subtotal_insumo]),"")</f>
        <v/>
      </c>
      <c r="L1942" s="18">
        <f>IF(Table1[[#This Row],[Ordem_insumos]]&lt;&gt;0,VLOOKUP(Table1[[#This Row],[Codigo_servico]],Preencher_Orcamento!$B:$D,3,FALSE)*Table1[[#This Row],[Qtde_insumo]],"")</f>
        <v>0</v>
      </c>
      <c r="M1942" s="18">
        <f>IF(Table1[[#This Row],[Ordem_insumos]]&lt;&gt;0,VLOOKUP(Table1[[#This Row],[Codigo_servico]],Preencher_Orcamento!$B:$D,3,FALSE)*Table1[[#This Row],[Subtotal_insumo]],"")</f>
        <v>0</v>
      </c>
    </row>
    <row r="1943" spans="1:13" x14ac:dyDescent="0.25">
      <c r="A1943" s="3">
        <v>70145</v>
      </c>
      <c r="B1943" s="125">
        <v>0</v>
      </c>
      <c r="C1943" s="131" t="s">
        <v>2781</v>
      </c>
      <c r="D1943" s="132"/>
      <c r="E1943" s="4"/>
      <c r="F1943" s="4"/>
      <c r="G1943" s="17" t="str">
        <f>IFERROR(VLOOKUP(Table1[[#This Row],[Codigo_insumo]],BD_Insumos!$B:$E,4),"")</f>
        <v/>
      </c>
      <c r="H1943" s="139"/>
      <c r="I1943" s="5" t="s">
        <v>457</v>
      </c>
      <c r="J1943" s="20" t="str">
        <f t="shared" si="30"/>
        <v/>
      </c>
      <c r="K1943" s="21">
        <f>IF(I1943&lt;&gt;"",SUMIF(Table1[Codigo_servico],A1943,Table1[Subtotal_insumo]),"")</f>
        <v>359.33721270889714</v>
      </c>
      <c r="L1943" s="17" t="str">
        <f>IF(Table1[[#This Row],[Ordem_insumos]]&lt;&gt;0,VLOOKUP(Table1[[#This Row],[Codigo_servico]],Preencher_Orcamento!$B:$D,3,FALSE)*Table1[[#This Row],[Qtde_insumo]],"")</f>
        <v/>
      </c>
      <c r="M1943" s="17" t="str">
        <f>IF(Table1[[#This Row],[Ordem_insumos]]&lt;&gt;0,VLOOKUP(Table1[[#This Row],[Codigo_servico]],Preencher_Orcamento!$B:$D,3,FALSE)*Table1[[#This Row],[Subtotal_insumo]],"")</f>
        <v/>
      </c>
    </row>
    <row r="1944" spans="1:13" x14ac:dyDescent="0.25">
      <c r="A1944" s="6">
        <v>70145</v>
      </c>
      <c r="B1944" s="126">
        <v>1</v>
      </c>
      <c r="C1944" s="133"/>
      <c r="D1944" s="134">
        <v>2013</v>
      </c>
      <c r="E1944" s="7" t="s">
        <v>2184</v>
      </c>
      <c r="F1944" s="8" t="s">
        <v>2140</v>
      </c>
      <c r="G1944" s="16">
        <f>IFERROR(VLOOKUP(Table1[[#This Row],[Codigo_insumo]],BD_Insumos!$B:$E,4),"")</f>
        <v>15.756939025755017</v>
      </c>
      <c r="H1944" s="140">
        <v>3</v>
      </c>
      <c r="I1944" s="9"/>
      <c r="J1944" s="22">
        <f t="shared" si="30"/>
        <v>47.27081707726505</v>
      </c>
      <c r="K1944" s="22" t="str">
        <f>IF(I1944&lt;&gt;"",SUMIF(Table1[Codigo_servico],A1944,Table1[Subtotal_insumo]),"")</f>
        <v/>
      </c>
      <c r="L1944" s="16">
        <f>IF(Table1[[#This Row],[Ordem_insumos]]&lt;&gt;0,VLOOKUP(Table1[[#This Row],[Codigo_servico]],Preencher_Orcamento!$B:$D,3,FALSE)*Table1[[#This Row],[Qtde_insumo]],"")</f>
        <v>0</v>
      </c>
      <c r="M1944" s="16">
        <f>IF(Table1[[#This Row],[Ordem_insumos]]&lt;&gt;0,VLOOKUP(Table1[[#This Row],[Codigo_servico]],Preencher_Orcamento!$B:$D,3,FALSE)*Table1[[#This Row],[Subtotal_insumo]],"")</f>
        <v>0</v>
      </c>
    </row>
    <row r="1945" spans="1:13" ht="26.25" x14ac:dyDescent="0.25">
      <c r="A1945" s="6">
        <v>70145</v>
      </c>
      <c r="B1945" s="126">
        <v>2</v>
      </c>
      <c r="C1945" s="133"/>
      <c r="D1945" s="134">
        <v>31008</v>
      </c>
      <c r="E1945" s="7" t="s">
        <v>632</v>
      </c>
      <c r="F1945" s="8" t="s">
        <v>457</v>
      </c>
      <c r="G1945" s="16">
        <f>IFERROR(VLOOKUP(Table1[[#This Row],[Codigo_insumo]],BD_Insumos!$B:$E,4),"")</f>
        <v>11.0868</v>
      </c>
      <c r="H1945" s="140">
        <v>6</v>
      </c>
      <c r="I1945" s="9"/>
      <c r="J1945" s="22">
        <f t="shared" si="30"/>
        <v>66.520800000000008</v>
      </c>
      <c r="K1945" s="22" t="str">
        <f>IF(I1945&lt;&gt;"",SUMIF(Table1[Codigo_servico],A1945,Table1[Subtotal_insumo]),"")</f>
        <v/>
      </c>
      <c r="L1945" s="16">
        <f>IF(Table1[[#This Row],[Ordem_insumos]]&lt;&gt;0,VLOOKUP(Table1[[#This Row],[Codigo_servico]],Preencher_Orcamento!$B:$D,3,FALSE)*Table1[[#This Row],[Qtde_insumo]],"")</f>
        <v>0</v>
      </c>
      <c r="M1945" s="16">
        <f>IF(Table1[[#This Row],[Ordem_insumos]]&lt;&gt;0,VLOOKUP(Table1[[#This Row],[Codigo_servico]],Preencher_Orcamento!$B:$D,3,FALSE)*Table1[[#This Row],[Subtotal_insumo]],"")</f>
        <v>0</v>
      </c>
    </row>
    <row r="1946" spans="1:13" ht="26.25" x14ac:dyDescent="0.25">
      <c r="A1946" s="6">
        <v>70145</v>
      </c>
      <c r="B1946" s="126">
        <v>3</v>
      </c>
      <c r="C1946" s="133"/>
      <c r="D1946" s="134">
        <v>17039</v>
      </c>
      <c r="E1946" s="7" t="s">
        <v>374</v>
      </c>
      <c r="F1946" s="8" t="s">
        <v>457</v>
      </c>
      <c r="G1946" s="18">
        <f>IFERROR(VLOOKUP(Table1[[#This Row],[Codigo_insumo]],BD_Insumos!$B:$E,4),"")</f>
        <v>0.2266</v>
      </c>
      <c r="H1946" s="140">
        <v>8</v>
      </c>
      <c r="I1946" s="9"/>
      <c r="J1946" s="23">
        <f t="shared" si="30"/>
        <v>1.8128</v>
      </c>
      <c r="K1946" s="22" t="str">
        <f>IF(I1946&lt;&gt;"",SUMIF(Table1[Codigo_servico],A1946,Table1[Subtotal_insumo]),"")</f>
        <v/>
      </c>
      <c r="L1946" s="18">
        <f>IF(Table1[[#This Row],[Ordem_insumos]]&lt;&gt;0,VLOOKUP(Table1[[#This Row],[Codigo_servico]],Preencher_Orcamento!$B:$D,3,FALSE)*Table1[[#This Row],[Qtde_insumo]],"")</f>
        <v>0</v>
      </c>
      <c r="M1946" s="18">
        <f>IF(Table1[[#This Row],[Ordem_insumos]]&lt;&gt;0,VLOOKUP(Table1[[#This Row],[Codigo_servico]],Preencher_Orcamento!$B:$D,3,FALSE)*Table1[[#This Row],[Subtotal_insumo]],"")</f>
        <v>0</v>
      </c>
    </row>
    <row r="1947" spans="1:13" ht="51.75" x14ac:dyDescent="0.25">
      <c r="A1947" s="6">
        <v>70145</v>
      </c>
      <c r="B1947" s="126">
        <v>4</v>
      </c>
      <c r="C1947" s="133"/>
      <c r="D1947" s="134">
        <v>30060</v>
      </c>
      <c r="E1947" s="7" t="s">
        <v>531</v>
      </c>
      <c r="F1947" s="8" t="s">
        <v>457</v>
      </c>
      <c r="G1947" s="18">
        <f>IFERROR(VLOOKUP(Table1[[#This Row],[Codigo_insumo]],BD_Insumos!$B:$E,4),"")</f>
        <v>100.5309</v>
      </c>
      <c r="H1947" s="140">
        <v>2</v>
      </c>
      <c r="I1947" s="9"/>
      <c r="J1947" s="23">
        <f t="shared" si="30"/>
        <v>201.06180000000001</v>
      </c>
      <c r="K1947" s="22" t="str">
        <f>IF(I1947&lt;&gt;"",SUMIF(Table1[Codigo_servico],A1947,Table1[Subtotal_insumo]),"")</f>
        <v/>
      </c>
      <c r="L1947" s="18">
        <f>IF(Table1[[#This Row],[Ordem_insumos]]&lt;&gt;0,VLOOKUP(Table1[[#This Row],[Codigo_servico]],Preencher_Orcamento!$B:$D,3,FALSE)*Table1[[#This Row],[Qtde_insumo]],"")</f>
        <v>0</v>
      </c>
      <c r="M1947" s="18">
        <f>IF(Table1[[#This Row],[Ordem_insumos]]&lt;&gt;0,VLOOKUP(Table1[[#This Row],[Codigo_servico]],Preencher_Orcamento!$B:$D,3,FALSE)*Table1[[#This Row],[Subtotal_insumo]],"")</f>
        <v>0</v>
      </c>
    </row>
    <row r="1948" spans="1:13" x14ac:dyDescent="0.25">
      <c r="A1948" s="6">
        <v>70145</v>
      </c>
      <c r="B1948" s="126">
        <v>5</v>
      </c>
      <c r="C1948" s="133"/>
      <c r="D1948" s="134">
        <v>21053</v>
      </c>
      <c r="E1948" s="7" t="s">
        <v>427</v>
      </c>
      <c r="F1948" s="8" t="s">
        <v>5</v>
      </c>
      <c r="G1948" s="18">
        <f>IFERROR(VLOOKUP(Table1[[#This Row],[Codigo_insumo]],BD_Insumos!$B:$E,4),"")</f>
        <v>1.5</v>
      </c>
      <c r="H1948" s="140">
        <v>2.1</v>
      </c>
      <c r="I1948" s="9"/>
      <c r="J1948" s="23">
        <f t="shared" si="30"/>
        <v>3.1500000000000004</v>
      </c>
      <c r="K1948" s="22" t="str">
        <f>IF(I1948&lt;&gt;"",SUMIF(Table1[Codigo_servico],A1948,Table1[Subtotal_insumo]),"")</f>
        <v/>
      </c>
      <c r="L1948" s="18">
        <f>IF(Table1[[#This Row],[Ordem_insumos]]&lt;&gt;0,VLOOKUP(Table1[[#This Row],[Codigo_servico]],Preencher_Orcamento!$B:$D,3,FALSE)*Table1[[#This Row],[Qtde_insumo]],"")</f>
        <v>0</v>
      </c>
      <c r="M1948" s="18">
        <f>IF(Table1[[#This Row],[Ordem_insumos]]&lt;&gt;0,VLOOKUP(Table1[[#This Row],[Codigo_servico]],Preencher_Orcamento!$B:$D,3,FALSE)*Table1[[#This Row],[Subtotal_insumo]],"")</f>
        <v>0</v>
      </c>
    </row>
    <row r="1949" spans="1:13" x14ac:dyDescent="0.25">
      <c r="A1949" s="6">
        <v>70145</v>
      </c>
      <c r="B1949" s="126">
        <v>6</v>
      </c>
      <c r="C1949" s="133"/>
      <c r="D1949" s="134">
        <v>2014</v>
      </c>
      <c r="E1949" s="7" t="s">
        <v>2185</v>
      </c>
      <c r="F1949" s="8" t="s">
        <v>2140</v>
      </c>
      <c r="G1949" s="18">
        <f>IFERROR(VLOOKUP(Table1[[#This Row],[Codigo_insumo]],BD_Insumos!$B:$E,4),"")</f>
        <v>13.173665210544026</v>
      </c>
      <c r="H1949" s="140">
        <v>3</v>
      </c>
      <c r="I1949" s="9"/>
      <c r="J1949" s="23">
        <f t="shared" si="30"/>
        <v>39.520995631632076</v>
      </c>
      <c r="K1949" s="22" t="str">
        <f>IF(I1949&lt;&gt;"",SUMIF(Table1[Codigo_servico],A1949,Table1[Subtotal_insumo]),"")</f>
        <v/>
      </c>
      <c r="L1949" s="18">
        <f>IF(Table1[[#This Row],[Ordem_insumos]]&lt;&gt;0,VLOOKUP(Table1[[#This Row],[Codigo_servico]],Preencher_Orcamento!$B:$D,3,FALSE)*Table1[[#This Row],[Qtde_insumo]],"")</f>
        <v>0</v>
      </c>
      <c r="M1949" s="18">
        <f>IF(Table1[[#This Row],[Ordem_insumos]]&lt;&gt;0,VLOOKUP(Table1[[#This Row],[Codigo_servico]],Preencher_Orcamento!$B:$D,3,FALSE)*Table1[[#This Row],[Subtotal_insumo]],"")</f>
        <v>0</v>
      </c>
    </row>
    <row r="1950" spans="1:13" x14ac:dyDescent="0.25">
      <c r="A1950" s="3">
        <v>70146</v>
      </c>
      <c r="B1950" s="125">
        <v>0</v>
      </c>
      <c r="C1950" s="131" t="s">
        <v>2782</v>
      </c>
      <c r="D1950" s="132"/>
      <c r="E1950" s="4"/>
      <c r="F1950" s="4"/>
      <c r="G1950" s="17" t="str">
        <f>IFERROR(VLOOKUP(Table1[[#This Row],[Codigo_insumo]],BD_Insumos!$B:$E,4),"")</f>
        <v/>
      </c>
      <c r="H1950" s="139"/>
      <c r="I1950" s="5" t="s">
        <v>457</v>
      </c>
      <c r="J1950" s="20" t="str">
        <f t="shared" si="30"/>
        <v/>
      </c>
      <c r="K1950" s="21">
        <f>IF(I1950&lt;&gt;"",SUMIF(Table1[Codigo_servico],A1950,Table1[Subtotal_insumo]),"")</f>
        <v>359.45821270889712</v>
      </c>
      <c r="L1950" s="17" t="str">
        <f>IF(Table1[[#This Row],[Ordem_insumos]]&lt;&gt;0,VLOOKUP(Table1[[#This Row],[Codigo_servico]],Preencher_Orcamento!$B:$D,3,FALSE)*Table1[[#This Row],[Qtde_insumo]],"")</f>
        <v/>
      </c>
      <c r="M1950" s="17" t="str">
        <f>IF(Table1[[#This Row],[Ordem_insumos]]&lt;&gt;0,VLOOKUP(Table1[[#This Row],[Codigo_servico]],Preencher_Orcamento!$B:$D,3,FALSE)*Table1[[#This Row],[Subtotal_insumo]],"")</f>
        <v/>
      </c>
    </row>
    <row r="1951" spans="1:13" ht="26.25" x14ac:dyDescent="0.25">
      <c r="A1951" s="6">
        <v>70146</v>
      </c>
      <c r="B1951" s="126">
        <v>1</v>
      </c>
      <c r="C1951" s="133"/>
      <c r="D1951" s="134">
        <v>31008</v>
      </c>
      <c r="E1951" s="7" t="s">
        <v>632</v>
      </c>
      <c r="F1951" s="8" t="s">
        <v>457</v>
      </c>
      <c r="G1951" s="16">
        <f>IFERROR(VLOOKUP(Table1[[#This Row],[Codigo_insumo]],BD_Insumos!$B:$E,4),"")</f>
        <v>11.0868</v>
      </c>
      <c r="H1951" s="140">
        <v>6</v>
      </c>
      <c r="I1951" s="9"/>
      <c r="J1951" s="22">
        <f t="shared" si="30"/>
        <v>66.520800000000008</v>
      </c>
      <c r="K1951" s="22" t="str">
        <f>IF(I1951&lt;&gt;"",SUMIF(Table1[Codigo_servico],A1951,Table1[Subtotal_insumo]),"")</f>
        <v/>
      </c>
      <c r="L1951" s="16">
        <f>IF(Table1[[#This Row],[Ordem_insumos]]&lt;&gt;0,VLOOKUP(Table1[[#This Row],[Codigo_servico]],Preencher_Orcamento!$B:$D,3,FALSE)*Table1[[#This Row],[Qtde_insumo]],"")</f>
        <v>0</v>
      </c>
      <c r="M1951" s="16">
        <f>IF(Table1[[#This Row],[Ordem_insumos]]&lt;&gt;0,VLOOKUP(Table1[[#This Row],[Codigo_servico]],Preencher_Orcamento!$B:$D,3,FALSE)*Table1[[#This Row],[Subtotal_insumo]],"")</f>
        <v>0</v>
      </c>
    </row>
    <row r="1952" spans="1:13" x14ac:dyDescent="0.25">
      <c r="A1952" s="6">
        <v>70146</v>
      </c>
      <c r="B1952" s="126">
        <v>2</v>
      </c>
      <c r="C1952" s="133"/>
      <c r="D1952" s="134">
        <v>21053</v>
      </c>
      <c r="E1952" s="7" t="s">
        <v>427</v>
      </c>
      <c r="F1952" s="8" t="s">
        <v>5</v>
      </c>
      <c r="G1952" s="16">
        <f>IFERROR(VLOOKUP(Table1[[#This Row],[Codigo_insumo]],BD_Insumos!$B:$E,4),"")</f>
        <v>1.5</v>
      </c>
      <c r="H1952" s="140">
        <v>2.1</v>
      </c>
      <c r="I1952" s="9"/>
      <c r="J1952" s="22">
        <f t="shared" si="30"/>
        <v>3.1500000000000004</v>
      </c>
      <c r="K1952" s="22" t="str">
        <f>IF(I1952&lt;&gt;"",SUMIF(Table1[Codigo_servico],A1952,Table1[Subtotal_insumo]),"")</f>
        <v/>
      </c>
      <c r="L1952" s="16">
        <f>IF(Table1[[#This Row],[Ordem_insumos]]&lt;&gt;0,VLOOKUP(Table1[[#This Row],[Codigo_servico]],Preencher_Orcamento!$B:$D,3,FALSE)*Table1[[#This Row],[Qtde_insumo]],"")</f>
        <v>0</v>
      </c>
      <c r="M1952" s="16">
        <f>IF(Table1[[#This Row],[Ordem_insumos]]&lt;&gt;0,VLOOKUP(Table1[[#This Row],[Codigo_servico]],Preencher_Orcamento!$B:$D,3,FALSE)*Table1[[#This Row],[Subtotal_insumo]],"")</f>
        <v>0</v>
      </c>
    </row>
    <row r="1953" spans="1:13" x14ac:dyDescent="0.25">
      <c r="A1953" s="6">
        <v>70146</v>
      </c>
      <c r="B1953" s="126">
        <v>3</v>
      </c>
      <c r="C1953" s="133"/>
      <c r="D1953" s="134">
        <v>2013</v>
      </c>
      <c r="E1953" s="7" t="s">
        <v>2184</v>
      </c>
      <c r="F1953" s="8" t="s">
        <v>2140</v>
      </c>
      <c r="G1953" s="18">
        <f>IFERROR(VLOOKUP(Table1[[#This Row],[Codigo_insumo]],BD_Insumos!$B:$E,4),"")</f>
        <v>15.756939025755017</v>
      </c>
      <c r="H1953" s="140">
        <v>3</v>
      </c>
      <c r="I1953" s="9"/>
      <c r="J1953" s="23">
        <f t="shared" si="30"/>
        <v>47.27081707726505</v>
      </c>
      <c r="K1953" s="22" t="str">
        <f>IF(I1953&lt;&gt;"",SUMIF(Table1[Codigo_servico],A1953,Table1[Subtotal_insumo]),"")</f>
        <v/>
      </c>
      <c r="L1953" s="18">
        <f>IF(Table1[[#This Row],[Ordem_insumos]]&lt;&gt;0,VLOOKUP(Table1[[#This Row],[Codigo_servico]],Preencher_Orcamento!$B:$D,3,FALSE)*Table1[[#This Row],[Qtde_insumo]],"")</f>
        <v>0</v>
      </c>
      <c r="M1953" s="18">
        <f>IF(Table1[[#This Row],[Ordem_insumos]]&lt;&gt;0,VLOOKUP(Table1[[#This Row],[Codigo_servico]],Preencher_Orcamento!$B:$D,3,FALSE)*Table1[[#This Row],[Subtotal_insumo]],"")</f>
        <v>0</v>
      </c>
    </row>
    <row r="1954" spans="1:13" x14ac:dyDescent="0.25">
      <c r="A1954" s="6">
        <v>70146</v>
      </c>
      <c r="B1954" s="126">
        <v>4</v>
      </c>
      <c r="C1954" s="133"/>
      <c r="D1954" s="134">
        <v>2014</v>
      </c>
      <c r="E1954" s="7" t="s">
        <v>2185</v>
      </c>
      <c r="F1954" s="8" t="s">
        <v>2140</v>
      </c>
      <c r="G1954" s="18">
        <f>IFERROR(VLOOKUP(Table1[[#This Row],[Codigo_insumo]],BD_Insumos!$B:$E,4),"")</f>
        <v>13.173665210544026</v>
      </c>
      <c r="H1954" s="140">
        <v>3</v>
      </c>
      <c r="I1954" s="9"/>
      <c r="J1954" s="23">
        <f t="shared" si="30"/>
        <v>39.520995631632076</v>
      </c>
      <c r="K1954" s="22" t="str">
        <f>IF(I1954&lt;&gt;"",SUMIF(Table1[Codigo_servico],A1954,Table1[Subtotal_insumo]),"")</f>
        <v/>
      </c>
      <c r="L1954" s="18">
        <f>IF(Table1[[#This Row],[Ordem_insumos]]&lt;&gt;0,VLOOKUP(Table1[[#This Row],[Codigo_servico]],Preencher_Orcamento!$B:$D,3,FALSE)*Table1[[#This Row],[Qtde_insumo]],"")</f>
        <v>0</v>
      </c>
      <c r="M1954" s="18">
        <f>IF(Table1[[#This Row],[Ordem_insumos]]&lt;&gt;0,VLOOKUP(Table1[[#This Row],[Codigo_servico]],Preencher_Orcamento!$B:$D,3,FALSE)*Table1[[#This Row],[Subtotal_insumo]],"")</f>
        <v>0</v>
      </c>
    </row>
    <row r="1955" spans="1:13" ht="26.25" x14ac:dyDescent="0.25">
      <c r="A1955" s="6">
        <v>70146</v>
      </c>
      <c r="B1955" s="126">
        <v>5</v>
      </c>
      <c r="C1955" s="133"/>
      <c r="D1955" s="134">
        <v>17039</v>
      </c>
      <c r="E1955" s="7" t="s">
        <v>374</v>
      </c>
      <c r="F1955" s="8" t="s">
        <v>457</v>
      </c>
      <c r="G1955" s="18">
        <f>IFERROR(VLOOKUP(Table1[[#This Row],[Codigo_insumo]],BD_Insumos!$B:$E,4),"")</f>
        <v>0.2266</v>
      </c>
      <c r="H1955" s="140">
        <v>8</v>
      </c>
      <c r="I1955" s="9"/>
      <c r="J1955" s="23">
        <f t="shared" si="30"/>
        <v>1.8128</v>
      </c>
      <c r="K1955" s="22" t="str">
        <f>IF(I1955&lt;&gt;"",SUMIF(Table1[Codigo_servico],A1955,Table1[Subtotal_insumo]),"")</f>
        <v/>
      </c>
      <c r="L1955" s="18">
        <f>IF(Table1[[#This Row],[Ordem_insumos]]&lt;&gt;0,VLOOKUP(Table1[[#This Row],[Codigo_servico]],Preencher_Orcamento!$B:$D,3,FALSE)*Table1[[#This Row],[Qtde_insumo]],"")</f>
        <v>0</v>
      </c>
      <c r="M1955" s="18">
        <f>IF(Table1[[#This Row],[Ordem_insumos]]&lt;&gt;0,VLOOKUP(Table1[[#This Row],[Codigo_servico]],Preencher_Orcamento!$B:$D,3,FALSE)*Table1[[#This Row],[Subtotal_insumo]],"")</f>
        <v>0</v>
      </c>
    </row>
    <row r="1956" spans="1:13" ht="51.75" x14ac:dyDescent="0.25">
      <c r="A1956" s="6">
        <v>70146</v>
      </c>
      <c r="B1956" s="126">
        <v>6</v>
      </c>
      <c r="C1956" s="133"/>
      <c r="D1956" s="134">
        <v>30061</v>
      </c>
      <c r="E1956" s="7" t="s">
        <v>532</v>
      </c>
      <c r="F1956" s="8" t="s">
        <v>457</v>
      </c>
      <c r="G1956" s="18">
        <f>IFERROR(VLOOKUP(Table1[[#This Row],[Codigo_insumo]],BD_Insumos!$B:$E,4),"")</f>
        <v>100.59139999999999</v>
      </c>
      <c r="H1956" s="140">
        <v>2</v>
      </c>
      <c r="I1956" s="9"/>
      <c r="J1956" s="23">
        <f t="shared" si="30"/>
        <v>201.18279999999999</v>
      </c>
      <c r="K1956" s="22" t="str">
        <f>IF(I1956&lt;&gt;"",SUMIF(Table1[Codigo_servico],A1956,Table1[Subtotal_insumo]),"")</f>
        <v/>
      </c>
      <c r="L1956" s="18">
        <f>IF(Table1[[#This Row],[Ordem_insumos]]&lt;&gt;0,VLOOKUP(Table1[[#This Row],[Codigo_servico]],Preencher_Orcamento!$B:$D,3,FALSE)*Table1[[#This Row],[Qtde_insumo]],"")</f>
        <v>0</v>
      </c>
      <c r="M1956" s="18">
        <f>IF(Table1[[#This Row],[Ordem_insumos]]&lt;&gt;0,VLOOKUP(Table1[[#This Row],[Codigo_servico]],Preencher_Orcamento!$B:$D,3,FALSE)*Table1[[#This Row],[Subtotal_insumo]],"")</f>
        <v>0</v>
      </c>
    </row>
    <row r="1957" spans="1:13" x14ac:dyDescent="0.25">
      <c r="A1957" s="3">
        <v>70147</v>
      </c>
      <c r="B1957" s="125">
        <v>0</v>
      </c>
      <c r="C1957" s="131" t="s">
        <v>2783</v>
      </c>
      <c r="D1957" s="132"/>
      <c r="E1957" s="4"/>
      <c r="F1957" s="4"/>
      <c r="G1957" s="17" t="str">
        <f>IFERROR(VLOOKUP(Table1[[#This Row],[Codigo_insumo]],BD_Insumos!$B:$E,4),"")</f>
        <v/>
      </c>
      <c r="H1957" s="139"/>
      <c r="I1957" s="5" t="s">
        <v>457</v>
      </c>
      <c r="J1957" s="20" t="str">
        <f t="shared" si="30"/>
        <v/>
      </c>
      <c r="K1957" s="21">
        <f>IF(I1957&lt;&gt;"",SUMIF(Table1[Codigo_servico],A1957,Table1[Subtotal_insumo]),"")</f>
        <v>359.69501270889714</v>
      </c>
      <c r="L1957" s="17" t="str">
        <f>IF(Table1[[#This Row],[Ordem_insumos]]&lt;&gt;0,VLOOKUP(Table1[[#This Row],[Codigo_servico]],Preencher_Orcamento!$B:$D,3,FALSE)*Table1[[#This Row],[Qtde_insumo]],"")</f>
        <v/>
      </c>
      <c r="M1957" s="17" t="str">
        <f>IF(Table1[[#This Row],[Ordem_insumos]]&lt;&gt;0,VLOOKUP(Table1[[#This Row],[Codigo_servico]],Preencher_Orcamento!$B:$D,3,FALSE)*Table1[[#This Row],[Subtotal_insumo]],"")</f>
        <v/>
      </c>
    </row>
    <row r="1958" spans="1:13" x14ac:dyDescent="0.25">
      <c r="A1958" s="6">
        <v>70147</v>
      </c>
      <c r="B1958" s="126">
        <v>1</v>
      </c>
      <c r="C1958" s="133"/>
      <c r="D1958" s="134">
        <v>2014</v>
      </c>
      <c r="E1958" s="7" t="s">
        <v>2185</v>
      </c>
      <c r="F1958" s="8" t="s">
        <v>2140</v>
      </c>
      <c r="G1958" s="16">
        <f>IFERROR(VLOOKUP(Table1[[#This Row],[Codigo_insumo]],BD_Insumos!$B:$E,4),"")</f>
        <v>13.173665210544026</v>
      </c>
      <c r="H1958" s="140">
        <v>3</v>
      </c>
      <c r="I1958" s="9"/>
      <c r="J1958" s="22">
        <f t="shared" si="30"/>
        <v>39.520995631632076</v>
      </c>
      <c r="K1958" s="22" t="str">
        <f>IF(I1958&lt;&gt;"",SUMIF(Table1[Codigo_servico],A1958,Table1[Subtotal_insumo]),"")</f>
        <v/>
      </c>
      <c r="L1958" s="16">
        <f>IF(Table1[[#This Row],[Ordem_insumos]]&lt;&gt;0,VLOOKUP(Table1[[#This Row],[Codigo_servico]],Preencher_Orcamento!$B:$D,3,FALSE)*Table1[[#This Row],[Qtde_insumo]],"")</f>
        <v>0</v>
      </c>
      <c r="M1958" s="16">
        <f>IF(Table1[[#This Row],[Ordem_insumos]]&lt;&gt;0,VLOOKUP(Table1[[#This Row],[Codigo_servico]],Preencher_Orcamento!$B:$D,3,FALSE)*Table1[[#This Row],[Subtotal_insumo]],"")</f>
        <v>0</v>
      </c>
    </row>
    <row r="1959" spans="1:13" x14ac:dyDescent="0.25">
      <c r="A1959" s="6">
        <v>70147</v>
      </c>
      <c r="B1959" s="126">
        <v>2</v>
      </c>
      <c r="C1959" s="133"/>
      <c r="D1959" s="134">
        <v>2013</v>
      </c>
      <c r="E1959" s="7" t="s">
        <v>2184</v>
      </c>
      <c r="F1959" s="8" t="s">
        <v>2140</v>
      </c>
      <c r="G1959" s="16">
        <f>IFERROR(VLOOKUP(Table1[[#This Row],[Codigo_insumo]],BD_Insumos!$B:$E,4),"")</f>
        <v>15.756939025755017</v>
      </c>
      <c r="H1959" s="140">
        <v>3</v>
      </c>
      <c r="I1959" s="9"/>
      <c r="J1959" s="22">
        <f t="shared" si="30"/>
        <v>47.27081707726505</v>
      </c>
      <c r="K1959" s="22" t="str">
        <f>IF(I1959&lt;&gt;"",SUMIF(Table1[Codigo_servico],A1959,Table1[Subtotal_insumo]),"")</f>
        <v/>
      </c>
      <c r="L1959" s="16">
        <f>IF(Table1[[#This Row],[Ordem_insumos]]&lt;&gt;0,VLOOKUP(Table1[[#This Row],[Codigo_servico]],Preencher_Orcamento!$B:$D,3,FALSE)*Table1[[#This Row],[Qtde_insumo]],"")</f>
        <v>0</v>
      </c>
      <c r="M1959" s="16">
        <f>IF(Table1[[#This Row],[Ordem_insumos]]&lt;&gt;0,VLOOKUP(Table1[[#This Row],[Codigo_servico]],Preencher_Orcamento!$B:$D,3,FALSE)*Table1[[#This Row],[Subtotal_insumo]],"")</f>
        <v>0</v>
      </c>
    </row>
    <row r="1960" spans="1:13" ht="26.25" x14ac:dyDescent="0.25">
      <c r="A1960" s="6">
        <v>70147</v>
      </c>
      <c r="B1960" s="126">
        <v>3</v>
      </c>
      <c r="C1960" s="133"/>
      <c r="D1960" s="134">
        <v>31008</v>
      </c>
      <c r="E1960" s="7" t="s">
        <v>632</v>
      </c>
      <c r="F1960" s="8" t="s">
        <v>457</v>
      </c>
      <c r="G1960" s="18">
        <f>IFERROR(VLOOKUP(Table1[[#This Row],[Codigo_insumo]],BD_Insumos!$B:$E,4),"")</f>
        <v>11.0868</v>
      </c>
      <c r="H1960" s="140">
        <v>6</v>
      </c>
      <c r="I1960" s="9"/>
      <c r="J1960" s="23">
        <f t="shared" si="30"/>
        <v>66.520800000000008</v>
      </c>
      <c r="K1960" s="22" t="str">
        <f>IF(I1960&lt;&gt;"",SUMIF(Table1[Codigo_servico],A1960,Table1[Subtotal_insumo]),"")</f>
        <v/>
      </c>
      <c r="L1960" s="18">
        <f>IF(Table1[[#This Row],[Ordem_insumos]]&lt;&gt;0,VLOOKUP(Table1[[#This Row],[Codigo_servico]],Preencher_Orcamento!$B:$D,3,FALSE)*Table1[[#This Row],[Qtde_insumo]],"")</f>
        <v>0</v>
      </c>
      <c r="M1960" s="18">
        <f>IF(Table1[[#This Row],[Ordem_insumos]]&lt;&gt;0,VLOOKUP(Table1[[#This Row],[Codigo_servico]],Preencher_Orcamento!$B:$D,3,FALSE)*Table1[[#This Row],[Subtotal_insumo]],"")</f>
        <v>0</v>
      </c>
    </row>
    <row r="1961" spans="1:13" x14ac:dyDescent="0.25">
      <c r="A1961" s="6">
        <v>70147</v>
      </c>
      <c r="B1961" s="126">
        <v>4</v>
      </c>
      <c r="C1961" s="133"/>
      <c r="D1961" s="134">
        <v>21053</v>
      </c>
      <c r="E1961" s="7" t="s">
        <v>427</v>
      </c>
      <c r="F1961" s="8" t="s">
        <v>5</v>
      </c>
      <c r="G1961" s="18">
        <f>IFERROR(VLOOKUP(Table1[[#This Row],[Codigo_insumo]],BD_Insumos!$B:$E,4),"")</f>
        <v>1.5</v>
      </c>
      <c r="H1961" s="140">
        <v>2.1</v>
      </c>
      <c r="I1961" s="9"/>
      <c r="J1961" s="23">
        <f t="shared" si="30"/>
        <v>3.1500000000000004</v>
      </c>
      <c r="K1961" s="22" t="str">
        <f>IF(I1961&lt;&gt;"",SUMIF(Table1[Codigo_servico],A1961,Table1[Subtotal_insumo]),"")</f>
        <v/>
      </c>
      <c r="L1961" s="18">
        <f>IF(Table1[[#This Row],[Ordem_insumos]]&lt;&gt;0,VLOOKUP(Table1[[#This Row],[Codigo_servico]],Preencher_Orcamento!$B:$D,3,FALSE)*Table1[[#This Row],[Qtde_insumo]],"")</f>
        <v>0</v>
      </c>
      <c r="M1961" s="18">
        <f>IF(Table1[[#This Row],[Ordem_insumos]]&lt;&gt;0,VLOOKUP(Table1[[#This Row],[Codigo_servico]],Preencher_Orcamento!$B:$D,3,FALSE)*Table1[[#This Row],[Subtotal_insumo]],"")</f>
        <v>0</v>
      </c>
    </row>
    <row r="1962" spans="1:13" ht="26.25" x14ac:dyDescent="0.25">
      <c r="A1962" s="6">
        <v>70147</v>
      </c>
      <c r="B1962" s="126">
        <v>5</v>
      </c>
      <c r="C1962" s="133"/>
      <c r="D1962" s="134">
        <v>17039</v>
      </c>
      <c r="E1962" s="7" t="s">
        <v>374</v>
      </c>
      <c r="F1962" s="8" t="s">
        <v>457</v>
      </c>
      <c r="G1962" s="18">
        <f>IFERROR(VLOOKUP(Table1[[#This Row],[Codigo_insumo]],BD_Insumos!$B:$E,4),"")</f>
        <v>0.2266</v>
      </c>
      <c r="H1962" s="140">
        <v>8</v>
      </c>
      <c r="I1962" s="9"/>
      <c r="J1962" s="23">
        <f t="shared" si="30"/>
        <v>1.8128</v>
      </c>
      <c r="K1962" s="22" t="str">
        <f>IF(I1962&lt;&gt;"",SUMIF(Table1[Codigo_servico],A1962,Table1[Subtotal_insumo]),"")</f>
        <v/>
      </c>
      <c r="L1962" s="18">
        <f>IF(Table1[[#This Row],[Ordem_insumos]]&lt;&gt;0,VLOOKUP(Table1[[#This Row],[Codigo_servico]],Preencher_Orcamento!$B:$D,3,FALSE)*Table1[[#This Row],[Qtde_insumo]],"")</f>
        <v>0</v>
      </c>
      <c r="M1962" s="18">
        <f>IF(Table1[[#This Row],[Ordem_insumos]]&lt;&gt;0,VLOOKUP(Table1[[#This Row],[Codigo_servico]],Preencher_Orcamento!$B:$D,3,FALSE)*Table1[[#This Row],[Subtotal_insumo]],"")</f>
        <v>0</v>
      </c>
    </row>
    <row r="1963" spans="1:13" ht="51.75" x14ac:dyDescent="0.25">
      <c r="A1963" s="6">
        <v>70147</v>
      </c>
      <c r="B1963" s="126">
        <v>6</v>
      </c>
      <c r="C1963" s="133"/>
      <c r="D1963" s="134">
        <v>30062</v>
      </c>
      <c r="E1963" s="7" t="s">
        <v>533</v>
      </c>
      <c r="F1963" s="8" t="s">
        <v>457</v>
      </c>
      <c r="G1963" s="18">
        <f>IFERROR(VLOOKUP(Table1[[#This Row],[Codigo_insumo]],BD_Insumos!$B:$E,4),"")</f>
        <v>100.7098</v>
      </c>
      <c r="H1963" s="140">
        <v>2</v>
      </c>
      <c r="I1963" s="9"/>
      <c r="J1963" s="23">
        <f t="shared" si="30"/>
        <v>201.4196</v>
      </c>
      <c r="K1963" s="22" t="str">
        <f>IF(I1963&lt;&gt;"",SUMIF(Table1[Codigo_servico],A1963,Table1[Subtotal_insumo]),"")</f>
        <v/>
      </c>
      <c r="L1963" s="18">
        <f>IF(Table1[[#This Row],[Ordem_insumos]]&lt;&gt;0,VLOOKUP(Table1[[#This Row],[Codigo_servico]],Preencher_Orcamento!$B:$D,3,FALSE)*Table1[[#This Row],[Qtde_insumo]],"")</f>
        <v>0</v>
      </c>
      <c r="M1963" s="18">
        <f>IF(Table1[[#This Row],[Ordem_insumos]]&lt;&gt;0,VLOOKUP(Table1[[#This Row],[Codigo_servico]],Preencher_Orcamento!$B:$D,3,FALSE)*Table1[[#This Row],[Subtotal_insumo]],"")</f>
        <v>0</v>
      </c>
    </row>
    <row r="1964" spans="1:13" x14ac:dyDescent="0.25">
      <c r="A1964" s="3">
        <v>70148</v>
      </c>
      <c r="B1964" s="125">
        <v>0</v>
      </c>
      <c r="C1964" s="131" t="s">
        <v>2784</v>
      </c>
      <c r="D1964" s="132"/>
      <c r="E1964" s="4"/>
      <c r="F1964" s="4"/>
      <c r="G1964" s="17" t="str">
        <f>IFERROR(VLOOKUP(Table1[[#This Row],[Codigo_insumo]],BD_Insumos!$B:$E,4),"")</f>
        <v/>
      </c>
      <c r="H1964" s="139"/>
      <c r="I1964" s="5" t="s">
        <v>457</v>
      </c>
      <c r="J1964" s="20" t="str">
        <f t="shared" si="30"/>
        <v/>
      </c>
      <c r="K1964" s="21">
        <f>IF(I1964&lt;&gt;"",SUMIF(Table1[Codigo_servico],A1964,Table1[Subtotal_insumo]),"")</f>
        <v>381.80161270889704</v>
      </c>
      <c r="L1964" s="17" t="str">
        <f>IF(Table1[[#This Row],[Ordem_insumos]]&lt;&gt;0,VLOOKUP(Table1[[#This Row],[Codigo_servico]],Preencher_Orcamento!$B:$D,3,FALSE)*Table1[[#This Row],[Qtde_insumo]],"")</f>
        <v/>
      </c>
      <c r="M1964" s="17" t="str">
        <f>IF(Table1[[#This Row],[Ordem_insumos]]&lt;&gt;0,VLOOKUP(Table1[[#This Row],[Codigo_servico]],Preencher_Orcamento!$B:$D,3,FALSE)*Table1[[#This Row],[Subtotal_insumo]],"")</f>
        <v/>
      </c>
    </row>
    <row r="1965" spans="1:13" ht="51.75" x14ac:dyDescent="0.25">
      <c r="A1965" s="6">
        <v>70148</v>
      </c>
      <c r="B1965" s="126">
        <v>1</v>
      </c>
      <c r="C1965" s="133"/>
      <c r="D1965" s="134">
        <v>30063</v>
      </c>
      <c r="E1965" s="7" t="s">
        <v>534</v>
      </c>
      <c r="F1965" s="8" t="s">
        <v>457</v>
      </c>
      <c r="G1965" s="16">
        <f>IFERROR(VLOOKUP(Table1[[#This Row],[Codigo_insumo]],BD_Insumos!$B:$E,4),"")</f>
        <v>111.76309999999999</v>
      </c>
      <c r="H1965" s="140">
        <v>2</v>
      </c>
      <c r="I1965" s="9"/>
      <c r="J1965" s="22">
        <f t="shared" si="30"/>
        <v>223.52619999999999</v>
      </c>
      <c r="K1965" s="22" t="str">
        <f>IF(I1965&lt;&gt;"",SUMIF(Table1[Codigo_servico],A1965,Table1[Subtotal_insumo]),"")</f>
        <v/>
      </c>
      <c r="L1965" s="16">
        <f>IF(Table1[[#This Row],[Ordem_insumos]]&lt;&gt;0,VLOOKUP(Table1[[#This Row],[Codigo_servico]],Preencher_Orcamento!$B:$D,3,FALSE)*Table1[[#This Row],[Qtde_insumo]],"")</f>
        <v>0</v>
      </c>
      <c r="M1965" s="16">
        <f>IF(Table1[[#This Row],[Ordem_insumos]]&lt;&gt;0,VLOOKUP(Table1[[#This Row],[Codigo_servico]],Preencher_Orcamento!$B:$D,3,FALSE)*Table1[[#This Row],[Subtotal_insumo]],"")</f>
        <v>0</v>
      </c>
    </row>
    <row r="1966" spans="1:13" x14ac:dyDescent="0.25">
      <c r="A1966" s="6">
        <v>70148</v>
      </c>
      <c r="B1966" s="126">
        <v>2</v>
      </c>
      <c r="C1966" s="133"/>
      <c r="D1966" s="134">
        <v>2013</v>
      </c>
      <c r="E1966" s="7" t="s">
        <v>2184</v>
      </c>
      <c r="F1966" s="8" t="s">
        <v>2140</v>
      </c>
      <c r="G1966" s="16">
        <f>IFERROR(VLOOKUP(Table1[[#This Row],[Codigo_insumo]],BD_Insumos!$B:$E,4),"")</f>
        <v>15.756939025755017</v>
      </c>
      <c r="H1966" s="140">
        <v>3</v>
      </c>
      <c r="I1966" s="9"/>
      <c r="J1966" s="22">
        <f t="shared" si="30"/>
        <v>47.27081707726505</v>
      </c>
      <c r="K1966" s="22" t="str">
        <f>IF(I1966&lt;&gt;"",SUMIF(Table1[Codigo_servico],A1966,Table1[Subtotal_insumo]),"")</f>
        <v/>
      </c>
      <c r="L1966" s="16">
        <f>IF(Table1[[#This Row],[Ordem_insumos]]&lt;&gt;0,VLOOKUP(Table1[[#This Row],[Codigo_servico]],Preencher_Orcamento!$B:$D,3,FALSE)*Table1[[#This Row],[Qtde_insumo]],"")</f>
        <v>0</v>
      </c>
      <c r="M1966" s="16">
        <f>IF(Table1[[#This Row],[Ordem_insumos]]&lt;&gt;0,VLOOKUP(Table1[[#This Row],[Codigo_servico]],Preencher_Orcamento!$B:$D,3,FALSE)*Table1[[#This Row],[Subtotal_insumo]],"")</f>
        <v>0</v>
      </c>
    </row>
    <row r="1967" spans="1:13" x14ac:dyDescent="0.25">
      <c r="A1967" s="6">
        <v>70148</v>
      </c>
      <c r="B1967" s="126">
        <v>3</v>
      </c>
      <c r="C1967" s="133"/>
      <c r="D1967" s="134">
        <v>2014</v>
      </c>
      <c r="E1967" s="7" t="s">
        <v>2185</v>
      </c>
      <c r="F1967" s="8" t="s">
        <v>2140</v>
      </c>
      <c r="G1967" s="18">
        <f>IFERROR(VLOOKUP(Table1[[#This Row],[Codigo_insumo]],BD_Insumos!$B:$E,4),"")</f>
        <v>13.173665210544026</v>
      </c>
      <c r="H1967" s="140">
        <v>3</v>
      </c>
      <c r="I1967" s="9"/>
      <c r="J1967" s="23">
        <f t="shared" si="30"/>
        <v>39.520995631632076</v>
      </c>
      <c r="K1967" s="22" t="str">
        <f>IF(I1967&lt;&gt;"",SUMIF(Table1[Codigo_servico],A1967,Table1[Subtotal_insumo]),"")</f>
        <v/>
      </c>
      <c r="L1967" s="18">
        <f>IF(Table1[[#This Row],[Ordem_insumos]]&lt;&gt;0,VLOOKUP(Table1[[#This Row],[Codigo_servico]],Preencher_Orcamento!$B:$D,3,FALSE)*Table1[[#This Row],[Qtde_insumo]],"")</f>
        <v>0</v>
      </c>
      <c r="M1967" s="18">
        <f>IF(Table1[[#This Row],[Ordem_insumos]]&lt;&gt;0,VLOOKUP(Table1[[#This Row],[Codigo_servico]],Preencher_Orcamento!$B:$D,3,FALSE)*Table1[[#This Row],[Subtotal_insumo]],"")</f>
        <v>0</v>
      </c>
    </row>
    <row r="1968" spans="1:13" ht="26.25" x14ac:dyDescent="0.25">
      <c r="A1968" s="6">
        <v>70148</v>
      </c>
      <c r="B1968" s="126">
        <v>4</v>
      </c>
      <c r="C1968" s="133"/>
      <c r="D1968" s="134">
        <v>31008</v>
      </c>
      <c r="E1968" s="7" t="s">
        <v>632</v>
      </c>
      <c r="F1968" s="8" t="s">
        <v>457</v>
      </c>
      <c r="G1968" s="18">
        <f>IFERROR(VLOOKUP(Table1[[#This Row],[Codigo_insumo]],BD_Insumos!$B:$E,4),"")</f>
        <v>11.0868</v>
      </c>
      <c r="H1968" s="140">
        <v>6</v>
      </c>
      <c r="I1968" s="9"/>
      <c r="J1968" s="23">
        <f t="shared" si="30"/>
        <v>66.520800000000008</v>
      </c>
      <c r="K1968" s="22" t="str">
        <f>IF(I1968&lt;&gt;"",SUMIF(Table1[Codigo_servico],A1968,Table1[Subtotal_insumo]),"")</f>
        <v/>
      </c>
      <c r="L1968" s="18">
        <f>IF(Table1[[#This Row],[Ordem_insumos]]&lt;&gt;0,VLOOKUP(Table1[[#This Row],[Codigo_servico]],Preencher_Orcamento!$B:$D,3,FALSE)*Table1[[#This Row],[Qtde_insumo]],"")</f>
        <v>0</v>
      </c>
      <c r="M1968" s="18">
        <f>IF(Table1[[#This Row],[Ordem_insumos]]&lt;&gt;0,VLOOKUP(Table1[[#This Row],[Codigo_servico]],Preencher_Orcamento!$B:$D,3,FALSE)*Table1[[#This Row],[Subtotal_insumo]],"")</f>
        <v>0</v>
      </c>
    </row>
    <row r="1969" spans="1:13" ht="26.25" x14ac:dyDescent="0.25">
      <c r="A1969" s="6">
        <v>70148</v>
      </c>
      <c r="B1969" s="126">
        <v>5</v>
      </c>
      <c r="C1969" s="133"/>
      <c r="D1969" s="134">
        <v>17039</v>
      </c>
      <c r="E1969" s="7" t="s">
        <v>374</v>
      </c>
      <c r="F1969" s="8" t="s">
        <v>457</v>
      </c>
      <c r="G1969" s="18">
        <f>IFERROR(VLOOKUP(Table1[[#This Row],[Codigo_insumo]],BD_Insumos!$B:$E,4),"")</f>
        <v>0.2266</v>
      </c>
      <c r="H1969" s="140">
        <v>8</v>
      </c>
      <c r="I1969" s="9"/>
      <c r="J1969" s="23">
        <f t="shared" si="30"/>
        <v>1.8128</v>
      </c>
      <c r="K1969" s="22" t="str">
        <f>IF(I1969&lt;&gt;"",SUMIF(Table1[Codigo_servico],A1969,Table1[Subtotal_insumo]),"")</f>
        <v/>
      </c>
      <c r="L1969" s="18">
        <f>IF(Table1[[#This Row],[Ordem_insumos]]&lt;&gt;0,VLOOKUP(Table1[[#This Row],[Codigo_servico]],Preencher_Orcamento!$B:$D,3,FALSE)*Table1[[#This Row],[Qtde_insumo]],"")</f>
        <v>0</v>
      </c>
      <c r="M1969" s="18">
        <f>IF(Table1[[#This Row],[Ordem_insumos]]&lt;&gt;0,VLOOKUP(Table1[[#This Row],[Codigo_servico]],Preencher_Orcamento!$B:$D,3,FALSE)*Table1[[#This Row],[Subtotal_insumo]],"")</f>
        <v>0</v>
      </c>
    </row>
    <row r="1970" spans="1:13" x14ac:dyDescent="0.25">
      <c r="A1970" s="6">
        <v>70148</v>
      </c>
      <c r="B1970" s="126">
        <v>6</v>
      </c>
      <c r="C1970" s="133"/>
      <c r="D1970" s="134">
        <v>21053</v>
      </c>
      <c r="E1970" s="7" t="s">
        <v>427</v>
      </c>
      <c r="F1970" s="8" t="s">
        <v>5</v>
      </c>
      <c r="G1970" s="18">
        <f>IFERROR(VLOOKUP(Table1[[#This Row],[Codigo_insumo]],BD_Insumos!$B:$E,4),"")</f>
        <v>1.5</v>
      </c>
      <c r="H1970" s="140">
        <v>2.1</v>
      </c>
      <c r="I1970" s="9"/>
      <c r="J1970" s="23">
        <f t="shared" si="30"/>
        <v>3.1500000000000004</v>
      </c>
      <c r="K1970" s="22" t="str">
        <f>IF(I1970&lt;&gt;"",SUMIF(Table1[Codigo_servico],A1970,Table1[Subtotal_insumo]),"")</f>
        <v/>
      </c>
      <c r="L1970" s="18">
        <f>IF(Table1[[#This Row],[Ordem_insumos]]&lt;&gt;0,VLOOKUP(Table1[[#This Row],[Codigo_servico]],Preencher_Orcamento!$B:$D,3,FALSE)*Table1[[#This Row],[Qtde_insumo]],"")</f>
        <v>0</v>
      </c>
      <c r="M1970" s="18">
        <f>IF(Table1[[#This Row],[Ordem_insumos]]&lt;&gt;0,VLOOKUP(Table1[[#This Row],[Codigo_servico]],Preencher_Orcamento!$B:$D,3,FALSE)*Table1[[#This Row],[Subtotal_insumo]],"")</f>
        <v>0</v>
      </c>
    </row>
    <row r="1971" spans="1:13" x14ac:dyDescent="0.25">
      <c r="A1971" s="3">
        <v>70149</v>
      </c>
      <c r="B1971" s="125">
        <v>0</v>
      </c>
      <c r="C1971" s="131" t="s">
        <v>2785</v>
      </c>
      <c r="D1971" s="132"/>
      <c r="E1971" s="4"/>
      <c r="F1971" s="4"/>
      <c r="G1971" s="17" t="str">
        <f>IFERROR(VLOOKUP(Table1[[#This Row],[Codigo_insumo]],BD_Insumos!$B:$E,4),"")</f>
        <v/>
      </c>
      <c r="H1971" s="139"/>
      <c r="I1971" s="5" t="s">
        <v>457</v>
      </c>
      <c r="J1971" s="20" t="str">
        <f t="shared" si="30"/>
        <v/>
      </c>
      <c r="K1971" s="21">
        <f>IF(I1971&lt;&gt;"",SUMIF(Table1[Codigo_servico],A1971,Table1[Subtotal_insumo]),"")</f>
        <v>436.83981270889706</v>
      </c>
      <c r="L1971" s="17" t="str">
        <f>IF(Table1[[#This Row],[Ordem_insumos]]&lt;&gt;0,VLOOKUP(Table1[[#This Row],[Codigo_servico]],Preencher_Orcamento!$B:$D,3,FALSE)*Table1[[#This Row],[Qtde_insumo]],"")</f>
        <v/>
      </c>
      <c r="M1971" s="17" t="str">
        <f>IF(Table1[[#This Row],[Ordem_insumos]]&lt;&gt;0,VLOOKUP(Table1[[#This Row],[Codigo_servico]],Preencher_Orcamento!$B:$D,3,FALSE)*Table1[[#This Row],[Subtotal_insumo]],"")</f>
        <v/>
      </c>
    </row>
    <row r="1972" spans="1:13" ht="26.25" x14ac:dyDescent="0.25">
      <c r="A1972" s="6">
        <v>70149</v>
      </c>
      <c r="B1972" s="126">
        <v>1</v>
      </c>
      <c r="C1972" s="133"/>
      <c r="D1972" s="134">
        <v>31008</v>
      </c>
      <c r="E1972" s="7" t="s">
        <v>632</v>
      </c>
      <c r="F1972" s="8" t="s">
        <v>457</v>
      </c>
      <c r="G1972" s="16">
        <f>IFERROR(VLOOKUP(Table1[[#This Row],[Codigo_insumo]],BD_Insumos!$B:$E,4),"")</f>
        <v>11.0868</v>
      </c>
      <c r="H1972" s="140">
        <v>6</v>
      </c>
      <c r="I1972" s="9"/>
      <c r="J1972" s="22">
        <f t="shared" si="30"/>
        <v>66.520800000000008</v>
      </c>
      <c r="K1972" s="22" t="str">
        <f>IF(I1972&lt;&gt;"",SUMIF(Table1[Codigo_servico],A1972,Table1[Subtotal_insumo]),"")</f>
        <v/>
      </c>
      <c r="L1972" s="16">
        <f>IF(Table1[[#This Row],[Ordem_insumos]]&lt;&gt;0,VLOOKUP(Table1[[#This Row],[Codigo_servico]],Preencher_Orcamento!$B:$D,3,FALSE)*Table1[[#This Row],[Qtde_insumo]],"")</f>
        <v>0</v>
      </c>
      <c r="M1972" s="16">
        <f>IF(Table1[[#This Row],[Ordem_insumos]]&lt;&gt;0,VLOOKUP(Table1[[#This Row],[Codigo_servico]],Preencher_Orcamento!$B:$D,3,FALSE)*Table1[[#This Row],[Subtotal_insumo]],"")</f>
        <v>0</v>
      </c>
    </row>
    <row r="1973" spans="1:13" ht="26.25" x14ac:dyDescent="0.25">
      <c r="A1973" s="6">
        <v>70149</v>
      </c>
      <c r="B1973" s="126">
        <v>2</v>
      </c>
      <c r="C1973" s="133"/>
      <c r="D1973" s="134">
        <v>17039</v>
      </c>
      <c r="E1973" s="7" t="s">
        <v>374</v>
      </c>
      <c r="F1973" s="8" t="s">
        <v>457</v>
      </c>
      <c r="G1973" s="16">
        <f>IFERROR(VLOOKUP(Table1[[#This Row],[Codigo_insumo]],BD_Insumos!$B:$E,4),"")</f>
        <v>0.2266</v>
      </c>
      <c r="H1973" s="140">
        <v>8</v>
      </c>
      <c r="I1973" s="9"/>
      <c r="J1973" s="22">
        <f t="shared" si="30"/>
        <v>1.8128</v>
      </c>
      <c r="K1973" s="22" t="str">
        <f>IF(I1973&lt;&gt;"",SUMIF(Table1[Codigo_servico],A1973,Table1[Subtotal_insumo]),"")</f>
        <v/>
      </c>
      <c r="L1973" s="16">
        <f>IF(Table1[[#This Row],[Ordem_insumos]]&lt;&gt;0,VLOOKUP(Table1[[#This Row],[Codigo_servico]],Preencher_Orcamento!$B:$D,3,FALSE)*Table1[[#This Row],[Qtde_insumo]],"")</f>
        <v>0</v>
      </c>
      <c r="M1973" s="16">
        <f>IF(Table1[[#This Row],[Ordem_insumos]]&lt;&gt;0,VLOOKUP(Table1[[#This Row],[Codigo_servico]],Preencher_Orcamento!$B:$D,3,FALSE)*Table1[[#This Row],[Subtotal_insumo]],"")</f>
        <v>0</v>
      </c>
    </row>
    <row r="1974" spans="1:13" x14ac:dyDescent="0.25">
      <c r="A1974" s="6">
        <v>70149</v>
      </c>
      <c r="B1974" s="126">
        <v>3</v>
      </c>
      <c r="C1974" s="133"/>
      <c r="D1974" s="134">
        <v>2013</v>
      </c>
      <c r="E1974" s="7" t="s">
        <v>2184</v>
      </c>
      <c r="F1974" s="8" t="s">
        <v>2140</v>
      </c>
      <c r="G1974" s="18">
        <f>IFERROR(VLOOKUP(Table1[[#This Row],[Codigo_insumo]],BD_Insumos!$B:$E,4),"")</f>
        <v>15.756939025755017</v>
      </c>
      <c r="H1974" s="140">
        <v>3</v>
      </c>
      <c r="I1974" s="9"/>
      <c r="J1974" s="23">
        <f t="shared" si="30"/>
        <v>47.27081707726505</v>
      </c>
      <c r="K1974" s="22" t="str">
        <f>IF(I1974&lt;&gt;"",SUMIF(Table1[Codigo_servico],A1974,Table1[Subtotal_insumo]),"")</f>
        <v/>
      </c>
      <c r="L1974" s="18">
        <f>IF(Table1[[#This Row],[Ordem_insumos]]&lt;&gt;0,VLOOKUP(Table1[[#This Row],[Codigo_servico]],Preencher_Orcamento!$B:$D,3,FALSE)*Table1[[#This Row],[Qtde_insumo]],"")</f>
        <v>0</v>
      </c>
      <c r="M1974" s="18">
        <f>IF(Table1[[#This Row],[Ordem_insumos]]&lt;&gt;0,VLOOKUP(Table1[[#This Row],[Codigo_servico]],Preencher_Orcamento!$B:$D,3,FALSE)*Table1[[#This Row],[Subtotal_insumo]],"")</f>
        <v>0</v>
      </c>
    </row>
    <row r="1975" spans="1:13" ht="64.5" x14ac:dyDescent="0.25">
      <c r="A1975" s="6">
        <v>70149</v>
      </c>
      <c r="B1975" s="126">
        <v>4</v>
      </c>
      <c r="C1975" s="133"/>
      <c r="D1975" s="134">
        <v>30064</v>
      </c>
      <c r="E1975" s="7" t="s">
        <v>535</v>
      </c>
      <c r="F1975" s="8" t="s">
        <v>457</v>
      </c>
      <c r="G1975" s="18">
        <f>IFERROR(VLOOKUP(Table1[[#This Row],[Codigo_insumo]],BD_Insumos!$B:$E,4),"")</f>
        <v>139.28219999999999</v>
      </c>
      <c r="H1975" s="140">
        <v>2</v>
      </c>
      <c r="I1975" s="9"/>
      <c r="J1975" s="23">
        <f t="shared" si="30"/>
        <v>278.56439999999998</v>
      </c>
      <c r="K1975" s="22" t="str">
        <f>IF(I1975&lt;&gt;"",SUMIF(Table1[Codigo_servico],A1975,Table1[Subtotal_insumo]),"")</f>
        <v/>
      </c>
      <c r="L1975" s="18">
        <f>IF(Table1[[#This Row],[Ordem_insumos]]&lt;&gt;0,VLOOKUP(Table1[[#This Row],[Codigo_servico]],Preencher_Orcamento!$B:$D,3,FALSE)*Table1[[#This Row],[Qtde_insumo]],"")</f>
        <v>0</v>
      </c>
      <c r="M1975" s="18">
        <f>IF(Table1[[#This Row],[Ordem_insumos]]&lt;&gt;0,VLOOKUP(Table1[[#This Row],[Codigo_servico]],Preencher_Orcamento!$B:$D,3,FALSE)*Table1[[#This Row],[Subtotal_insumo]],"")</f>
        <v>0</v>
      </c>
    </row>
    <row r="1976" spans="1:13" x14ac:dyDescent="0.25">
      <c r="A1976" s="6">
        <v>70149</v>
      </c>
      <c r="B1976" s="126">
        <v>5</v>
      </c>
      <c r="C1976" s="133"/>
      <c r="D1976" s="134">
        <v>2014</v>
      </c>
      <c r="E1976" s="7" t="s">
        <v>2185</v>
      </c>
      <c r="F1976" s="8" t="s">
        <v>2140</v>
      </c>
      <c r="G1976" s="18">
        <f>IFERROR(VLOOKUP(Table1[[#This Row],[Codigo_insumo]],BD_Insumos!$B:$E,4),"")</f>
        <v>13.173665210544026</v>
      </c>
      <c r="H1976" s="140">
        <v>3</v>
      </c>
      <c r="I1976" s="9"/>
      <c r="J1976" s="23">
        <f t="shared" si="30"/>
        <v>39.520995631632076</v>
      </c>
      <c r="K1976" s="22" t="str">
        <f>IF(I1976&lt;&gt;"",SUMIF(Table1[Codigo_servico],A1976,Table1[Subtotal_insumo]),"")</f>
        <v/>
      </c>
      <c r="L1976" s="18">
        <f>IF(Table1[[#This Row],[Ordem_insumos]]&lt;&gt;0,VLOOKUP(Table1[[#This Row],[Codigo_servico]],Preencher_Orcamento!$B:$D,3,FALSE)*Table1[[#This Row],[Qtde_insumo]],"")</f>
        <v>0</v>
      </c>
      <c r="M1976" s="18">
        <f>IF(Table1[[#This Row],[Ordem_insumos]]&lt;&gt;0,VLOOKUP(Table1[[#This Row],[Codigo_servico]],Preencher_Orcamento!$B:$D,3,FALSE)*Table1[[#This Row],[Subtotal_insumo]],"")</f>
        <v>0</v>
      </c>
    </row>
    <row r="1977" spans="1:13" x14ac:dyDescent="0.25">
      <c r="A1977" s="6">
        <v>70149</v>
      </c>
      <c r="B1977" s="126">
        <v>6</v>
      </c>
      <c r="C1977" s="133"/>
      <c r="D1977" s="134">
        <v>21053</v>
      </c>
      <c r="E1977" s="7" t="s">
        <v>427</v>
      </c>
      <c r="F1977" s="8" t="s">
        <v>5</v>
      </c>
      <c r="G1977" s="18">
        <f>IFERROR(VLOOKUP(Table1[[#This Row],[Codigo_insumo]],BD_Insumos!$B:$E,4),"")</f>
        <v>1.5</v>
      </c>
      <c r="H1977" s="140">
        <v>2.1</v>
      </c>
      <c r="I1977" s="9"/>
      <c r="J1977" s="23">
        <f t="shared" si="30"/>
        <v>3.1500000000000004</v>
      </c>
      <c r="K1977" s="22" t="str">
        <f>IF(I1977&lt;&gt;"",SUMIF(Table1[Codigo_servico],A1977,Table1[Subtotal_insumo]),"")</f>
        <v/>
      </c>
      <c r="L1977" s="18">
        <f>IF(Table1[[#This Row],[Ordem_insumos]]&lt;&gt;0,VLOOKUP(Table1[[#This Row],[Codigo_servico]],Preencher_Orcamento!$B:$D,3,FALSE)*Table1[[#This Row],[Qtde_insumo]],"")</f>
        <v>0</v>
      </c>
      <c r="M1977" s="18">
        <f>IF(Table1[[#This Row],[Ordem_insumos]]&lt;&gt;0,VLOOKUP(Table1[[#This Row],[Codigo_servico]],Preencher_Orcamento!$B:$D,3,FALSE)*Table1[[#This Row],[Subtotal_insumo]],"")</f>
        <v>0</v>
      </c>
    </row>
    <row r="1978" spans="1:13" x14ac:dyDescent="0.25">
      <c r="A1978" s="3">
        <v>70150</v>
      </c>
      <c r="B1978" s="125">
        <v>0</v>
      </c>
      <c r="C1978" s="131" t="s">
        <v>2786</v>
      </c>
      <c r="D1978" s="132"/>
      <c r="E1978" s="4"/>
      <c r="F1978" s="4"/>
      <c r="G1978" s="17" t="str">
        <f>IFERROR(VLOOKUP(Table1[[#This Row],[Codigo_insumo]],BD_Insumos!$B:$E,4),"")</f>
        <v/>
      </c>
      <c r="H1978" s="139"/>
      <c r="I1978" s="5" t="s">
        <v>2787</v>
      </c>
      <c r="J1978" s="20" t="str">
        <f t="shared" si="30"/>
        <v/>
      </c>
      <c r="K1978" s="21">
        <f>IF(I1978&lt;&gt;"",SUMIF(Table1[Codigo_servico],A1978,Table1[Subtotal_insumo]),"")</f>
        <v>238.29655939425581</v>
      </c>
      <c r="L1978" s="17" t="str">
        <f>IF(Table1[[#This Row],[Ordem_insumos]]&lt;&gt;0,VLOOKUP(Table1[[#This Row],[Codigo_servico]],Preencher_Orcamento!$B:$D,3,FALSE)*Table1[[#This Row],[Qtde_insumo]],"")</f>
        <v/>
      </c>
      <c r="M1978" s="17" t="str">
        <f>IF(Table1[[#This Row],[Ordem_insumos]]&lt;&gt;0,VLOOKUP(Table1[[#This Row],[Codigo_servico]],Preencher_Orcamento!$B:$D,3,FALSE)*Table1[[#This Row],[Subtotal_insumo]],"")</f>
        <v/>
      </c>
    </row>
    <row r="1979" spans="1:13" x14ac:dyDescent="0.25">
      <c r="A1979" s="6">
        <v>70150</v>
      </c>
      <c r="B1979" s="126">
        <v>1</v>
      </c>
      <c r="C1979" s="133"/>
      <c r="D1979" s="134">
        <v>2099</v>
      </c>
      <c r="E1979" s="7" t="s">
        <v>2205</v>
      </c>
      <c r="F1979" s="8" t="s">
        <v>2140</v>
      </c>
      <c r="G1979" s="16">
        <f>IFERROR(VLOOKUP(Table1[[#This Row],[Codigo_insumo]],BD_Insumos!$B:$E,4),"")</f>
        <v>12.627877718847255</v>
      </c>
      <c r="H1979" s="140">
        <v>0.44600000000000001</v>
      </c>
      <c r="I1979" s="9"/>
      <c r="J1979" s="22">
        <f t="shared" si="30"/>
        <v>5.6320334626058761</v>
      </c>
      <c r="K1979" s="22" t="str">
        <f>IF(I1979&lt;&gt;"",SUMIF(Table1[Codigo_servico],A1979,Table1[Subtotal_insumo]),"")</f>
        <v/>
      </c>
      <c r="L1979" s="16">
        <f>IF(Table1[[#This Row],[Ordem_insumos]]&lt;&gt;0,VLOOKUP(Table1[[#This Row],[Codigo_servico]],Preencher_Orcamento!$B:$D,3,FALSE)*Table1[[#This Row],[Qtde_insumo]],"")</f>
        <v>0</v>
      </c>
      <c r="M1979" s="16">
        <f>IF(Table1[[#This Row],[Ordem_insumos]]&lt;&gt;0,VLOOKUP(Table1[[#This Row],[Codigo_servico]],Preencher_Orcamento!$B:$D,3,FALSE)*Table1[[#This Row],[Subtotal_insumo]],"")</f>
        <v>0</v>
      </c>
    </row>
    <row r="1980" spans="1:13" ht="26.25" x14ac:dyDescent="0.25">
      <c r="A1980" s="6">
        <v>70150</v>
      </c>
      <c r="B1980" s="126">
        <v>2</v>
      </c>
      <c r="C1980" s="133"/>
      <c r="D1980" s="134">
        <v>17520</v>
      </c>
      <c r="E1980" s="7" t="s">
        <v>385</v>
      </c>
      <c r="F1980" s="8" t="s">
        <v>197</v>
      </c>
      <c r="G1980" s="16">
        <f>IFERROR(VLOOKUP(Table1[[#This Row],[Codigo_insumo]],BD_Insumos!$B:$E,4),"")</f>
        <v>7.9619999999999997</v>
      </c>
      <c r="H1980" s="140">
        <v>0.1</v>
      </c>
      <c r="I1980" s="9"/>
      <c r="J1980" s="22">
        <f t="shared" si="30"/>
        <v>0.79620000000000002</v>
      </c>
      <c r="K1980" s="22" t="str">
        <f>IF(I1980&lt;&gt;"",SUMIF(Table1[Codigo_servico],A1980,Table1[Subtotal_insumo]),"")</f>
        <v/>
      </c>
      <c r="L1980" s="16">
        <f>IF(Table1[[#This Row],[Ordem_insumos]]&lt;&gt;0,VLOOKUP(Table1[[#This Row],[Codigo_servico]],Preencher_Orcamento!$B:$D,3,FALSE)*Table1[[#This Row],[Qtde_insumo]],"")</f>
        <v>0</v>
      </c>
      <c r="M1980" s="16">
        <f>IF(Table1[[#This Row],[Ordem_insumos]]&lt;&gt;0,VLOOKUP(Table1[[#This Row],[Codigo_servico]],Preencher_Orcamento!$B:$D,3,FALSE)*Table1[[#This Row],[Subtotal_insumo]],"")</f>
        <v>0</v>
      </c>
    </row>
    <row r="1981" spans="1:13" x14ac:dyDescent="0.25">
      <c r="A1981" s="6">
        <v>70150</v>
      </c>
      <c r="B1981" s="126">
        <v>3</v>
      </c>
      <c r="C1981" s="133"/>
      <c r="D1981" s="134">
        <v>37565</v>
      </c>
      <c r="E1981" s="7" t="s">
        <v>847</v>
      </c>
      <c r="F1981" s="8" t="s">
        <v>168</v>
      </c>
      <c r="G1981" s="16">
        <f>IFERROR(VLOOKUP(Table1[[#This Row],[Codigo_insumo]],BD_Insumos!$B:$E,4),"")</f>
        <v>8.7706999999999997</v>
      </c>
      <c r="H1981" s="140">
        <v>0.12</v>
      </c>
      <c r="I1981" s="9"/>
      <c r="J1981" s="22">
        <f t="shared" si="30"/>
        <v>1.052484</v>
      </c>
      <c r="K1981" s="22" t="str">
        <f>IF(I1981&lt;&gt;"",SUMIF(Table1[Codigo_servico],A1981,Table1[Subtotal_insumo]),"")</f>
        <v/>
      </c>
      <c r="L1981" s="16">
        <f>IF(Table1[[#This Row],[Ordem_insumos]]&lt;&gt;0,VLOOKUP(Table1[[#This Row],[Codigo_servico]],Preencher_Orcamento!$B:$D,3,FALSE)*Table1[[#This Row],[Qtde_insumo]],"")</f>
        <v>0</v>
      </c>
      <c r="M1981" s="16">
        <f>IF(Table1[[#This Row],[Ordem_insumos]]&lt;&gt;0,VLOOKUP(Table1[[#This Row],[Codigo_servico]],Preencher_Orcamento!$B:$D,3,FALSE)*Table1[[#This Row],[Subtotal_insumo]],"")</f>
        <v>0</v>
      </c>
    </row>
    <row r="1982" spans="1:13" x14ac:dyDescent="0.25">
      <c r="A1982" s="6">
        <v>70150</v>
      </c>
      <c r="B1982" s="126">
        <v>4</v>
      </c>
      <c r="C1982" s="133"/>
      <c r="D1982" s="134">
        <v>2013</v>
      </c>
      <c r="E1982" s="7" t="s">
        <v>2184</v>
      </c>
      <c r="F1982" s="8" t="s">
        <v>2140</v>
      </c>
      <c r="G1982" s="16">
        <f>IFERROR(VLOOKUP(Table1[[#This Row],[Codigo_insumo]],BD_Insumos!$B:$E,4),"")</f>
        <v>15.756939025755017</v>
      </c>
      <c r="H1982" s="140">
        <v>0.5</v>
      </c>
      <c r="I1982" s="9"/>
      <c r="J1982" s="22">
        <f t="shared" si="30"/>
        <v>7.8784695128775084</v>
      </c>
      <c r="K1982" s="22" t="str">
        <f>IF(I1982&lt;&gt;"",SUMIF(Table1[Codigo_servico],A1982,Table1[Subtotal_insumo]),"")</f>
        <v/>
      </c>
      <c r="L1982" s="16">
        <f>IF(Table1[[#This Row],[Ordem_insumos]]&lt;&gt;0,VLOOKUP(Table1[[#This Row],[Codigo_servico]],Preencher_Orcamento!$B:$D,3,FALSE)*Table1[[#This Row],[Qtde_insumo]],"")</f>
        <v>0</v>
      </c>
      <c r="M1982" s="16">
        <f>IF(Table1[[#This Row],[Ordem_insumos]]&lt;&gt;0,VLOOKUP(Table1[[#This Row],[Codigo_servico]],Preencher_Orcamento!$B:$D,3,FALSE)*Table1[[#This Row],[Subtotal_insumo]],"")</f>
        <v>0</v>
      </c>
    </row>
    <row r="1983" spans="1:13" x14ac:dyDescent="0.25">
      <c r="A1983" s="6">
        <v>70150</v>
      </c>
      <c r="B1983" s="126">
        <v>5</v>
      </c>
      <c r="C1983" s="133"/>
      <c r="D1983" s="134">
        <v>2020</v>
      </c>
      <c r="E1983" s="7" t="s">
        <v>2188</v>
      </c>
      <c r="F1983" s="8" t="s">
        <v>2140</v>
      </c>
      <c r="G1983" s="18">
        <f>IFERROR(VLOOKUP(Table1[[#This Row],[Codigo_insumo]],BD_Insumos!$B:$E,4),"")</f>
        <v>15.860837164231068</v>
      </c>
      <c r="H1983" s="140">
        <v>1.3</v>
      </c>
      <c r="I1983" s="9"/>
      <c r="J1983" s="23">
        <f t="shared" si="30"/>
        <v>20.619088313500388</v>
      </c>
      <c r="K1983" s="22" t="str">
        <f>IF(I1983&lt;&gt;"",SUMIF(Table1[Codigo_servico],A1983,Table1[Subtotal_insumo]),"")</f>
        <v/>
      </c>
      <c r="L1983" s="18">
        <f>IF(Table1[[#This Row],[Ordem_insumos]]&lt;&gt;0,VLOOKUP(Table1[[#This Row],[Codigo_servico]],Preencher_Orcamento!$B:$D,3,FALSE)*Table1[[#This Row],[Qtde_insumo]],"")</f>
        <v>0</v>
      </c>
      <c r="M1983" s="18">
        <f>IF(Table1[[#This Row],[Ordem_insumos]]&lt;&gt;0,VLOOKUP(Table1[[#This Row],[Codigo_servico]],Preencher_Orcamento!$B:$D,3,FALSE)*Table1[[#This Row],[Subtotal_insumo]],"")</f>
        <v>0</v>
      </c>
    </row>
    <row r="1984" spans="1:13" x14ac:dyDescent="0.25">
      <c r="A1984" s="6">
        <v>70150</v>
      </c>
      <c r="B1984" s="126">
        <v>6</v>
      </c>
      <c r="C1984" s="133"/>
      <c r="D1984" s="134">
        <v>2014</v>
      </c>
      <c r="E1984" s="7" t="s">
        <v>2185</v>
      </c>
      <c r="F1984" s="8" t="s">
        <v>2140</v>
      </c>
      <c r="G1984" s="18">
        <f>IFERROR(VLOOKUP(Table1[[#This Row],[Codigo_insumo]],BD_Insumos!$B:$E,4),"")</f>
        <v>13.173665210544026</v>
      </c>
      <c r="H1984" s="140">
        <v>0.5</v>
      </c>
      <c r="I1984" s="9"/>
      <c r="J1984" s="23">
        <f t="shared" si="30"/>
        <v>6.5868326052720132</v>
      </c>
      <c r="K1984" s="22" t="str">
        <f>IF(I1984&lt;&gt;"",SUMIF(Table1[Codigo_servico],A1984,Table1[Subtotal_insumo]),"")</f>
        <v/>
      </c>
      <c r="L1984" s="18">
        <f>IF(Table1[[#This Row],[Ordem_insumos]]&lt;&gt;0,VLOOKUP(Table1[[#This Row],[Codigo_servico]],Preencher_Orcamento!$B:$D,3,FALSE)*Table1[[#This Row],[Qtde_insumo]],"")</f>
        <v>0</v>
      </c>
      <c r="M1984" s="18">
        <f>IF(Table1[[#This Row],[Ordem_insumos]]&lt;&gt;0,VLOOKUP(Table1[[#This Row],[Codigo_servico]],Preencher_Orcamento!$B:$D,3,FALSE)*Table1[[#This Row],[Subtotal_insumo]],"")</f>
        <v>0</v>
      </c>
    </row>
    <row r="1985" spans="1:13" ht="26.25" x14ac:dyDescent="0.25">
      <c r="A1985" s="6">
        <v>70150</v>
      </c>
      <c r="B1985" s="126">
        <v>7</v>
      </c>
      <c r="C1985" s="133"/>
      <c r="D1985" s="134">
        <v>10629</v>
      </c>
      <c r="E1985" s="7" t="s">
        <v>139</v>
      </c>
      <c r="F1985" s="8" t="s">
        <v>58</v>
      </c>
      <c r="G1985" s="18">
        <f>IFERROR(VLOOKUP(Table1[[#This Row],[Codigo_insumo]],BD_Insumos!$B:$E,4),"")</f>
        <v>421.34249999999997</v>
      </c>
      <c r="H1985" s="140">
        <v>7.7999999999999996E-3</v>
      </c>
      <c r="I1985" s="9"/>
      <c r="J1985" s="23">
        <f t="shared" si="30"/>
        <v>3.2864714999999998</v>
      </c>
      <c r="K1985" s="22" t="str">
        <f>IF(I1985&lt;&gt;"",SUMIF(Table1[Codigo_servico],A1985,Table1[Subtotal_insumo]),"")</f>
        <v/>
      </c>
      <c r="L1985" s="18">
        <f>IF(Table1[[#This Row],[Ordem_insumos]]&lt;&gt;0,VLOOKUP(Table1[[#This Row],[Codigo_servico]],Preencher_Orcamento!$B:$D,3,FALSE)*Table1[[#This Row],[Qtde_insumo]],"")</f>
        <v>0</v>
      </c>
      <c r="M1985" s="18">
        <f>IF(Table1[[#This Row],[Ordem_insumos]]&lt;&gt;0,VLOOKUP(Table1[[#This Row],[Codigo_servico]],Preencher_Orcamento!$B:$D,3,FALSE)*Table1[[#This Row],[Subtotal_insumo]],"")</f>
        <v>0</v>
      </c>
    </row>
    <row r="1986" spans="1:13" ht="39" x14ac:dyDescent="0.25">
      <c r="A1986" s="6">
        <v>70150</v>
      </c>
      <c r="B1986" s="126">
        <v>8</v>
      </c>
      <c r="C1986" s="133"/>
      <c r="D1986" s="134">
        <v>30010</v>
      </c>
      <c r="E1986" s="7" t="s">
        <v>521</v>
      </c>
      <c r="F1986" s="8" t="s">
        <v>391</v>
      </c>
      <c r="G1986" s="18">
        <f>IFERROR(VLOOKUP(Table1[[#This Row],[Codigo_insumo]],BD_Insumos!$B:$E,4),"")</f>
        <v>162.1919</v>
      </c>
      <c r="H1986" s="140">
        <v>1</v>
      </c>
      <c r="I1986" s="9"/>
      <c r="J1986" s="23">
        <f t="shared" ref="J1986:J2049" si="31">IF(I1986="",G1986*H1986,"")</f>
        <v>162.1919</v>
      </c>
      <c r="K1986" s="22" t="str">
        <f>IF(I1986&lt;&gt;"",SUMIF(Table1[Codigo_servico],A1986,Table1[Subtotal_insumo]),"")</f>
        <v/>
      </c>
      <c r="L1986" s="18">
        <f>IF(Table1[[#This Row],[Ordem_insumos]]&lt;&gt;0,VLOOKUP(Table1[[#This Row],[Codigo_servico]],Preencher_Orcamento!$B:$D,3,FALSE)*Table1[[#This Row],[Qtde_insumo]],"")</f>
        <v>0</v>
      </c>
      <c r="M1986" s="18">
        <f>IF(Table1[[#This Row],[Ordem_insumos]]&lt;&gt;0,VLOOKUP(Table1[[#This Row],[Codigo_servico]],Preencher_Orcamento!$B:$D,3,FALSE)*Table1[[#This Row],[Subtotal_insumo]],"")</f>
        <v>0</v>
      </c>
    </row>
    <row r="1987" spans="1:13" ht="26.25" x14ac:dyDescent="0.25">
      <c r="A1987" s="6">
        <v>70150</v>
      </c>
      <c r="B1987" s="126">
        <v>9</v>
      </c>
      <c r="C1987" s="133"/>
      <c r="D1987" s="134">
        <v>17039</v>
      </c>
      <c r="E1987" s="7" t="s">
        <v>374</v>
      </c>
      <c r="F1987" s="8" t="s">
        <v>457</v>
      </c>
      <c r="G1987" s="18">
        <f>IFERROR(VLOOKUP(Table1[[#This Row],[Codigo_insumo]],BD_Insumos!$B:$E,4),"")</f>
        <v>0.2266</v>
      </c>
      <c r="H1987" s="140">
        <v>6</v>
      </c>
      <c r="I1987" s="9"/>
      <c r="J1987" s="23">
        <f t="shared" si="31"/>
        <v>1.3595999999999999</v>
      </c>
      <c r="K1987" s="22" t="str">
        <f>IF(I1987&lt;&gt;"",SUMIF(Table1[Codigo_servico],A1987,Table1[Subtotal_insumo]),"")</f>
        <v/>
      </c>
      <c r="L1987" s="18">
        <f>IF(Table1[[#This Row],[Ordem_insumos]]&lt;&gt;0,VLOOKUP(Table1[[#This Row],[Codigo_servico]],Preencher_Orcamento!$B:$D,3,FALSE)*Table1[[#This Row],[Qtde_insumo]],"")</f>
        <v>0</v>
      </c>
      <c r="M1987" s="18">
        <f>IF(Table1[[#This Row],[Ordem_insumos]]&lt;&gt;0,VLOOKUP(Table1[[#This Row],[Codigo_servico]],Preencher_Orcamento!$B:$D,3,FALSE)*Table1[[#This Row],[Subtotal_insumo]],"")</f>
        <v>0</v>
      </c>
    </row>
    <row r="1988" spans="1:13" x14ac:dyDescent="0.25">
      <c r="A1988" s="6">
        <v>70150</v>
      </c>
      <c r="B1988" s="126">
        <v>10</v>
      </c>
      <c r="C1988" s="133"/>
      <c r="D1988" s="134">
        <v>30030</v>
      </c>
      <c r="E1988" s="7" t="s">
        <v>527</v>
      </c>
      <c r="F1988" s="8" t="s">
        <v>5</v>
      </c>
      <c r="G1988" s="18">
        <f>IFERROR(VLOOKUP(Table1[[#This Row],[Codigo_insumo]],BD_Insumos!$B:$E,4),"")</f>
        <v>2.7258</v>
      </c>
      <c r="H1988" s="140">
        <v>10.6</v>
      </c>
      <c r="I1988" s="9"/>
      <c r="J1988" s="23">
        <f t="shared" si="31"/>
        <v>28.89348</v>
      </c>
      <c r="K1988" s="22" t="str">
        <f>IF(I1988&lt;&gt;"",SUMIF(Table1[Codigo_servico],A1988,Table1[Subtotal_insumo]),"")</f>
        <v/>
      </c>
      <c r="L1988" s="18">
        <f>IF(Table1[[#This Row],[Ordem_insumos]]&lt;&gt;0,VLOOKUP(Table1[[#This Row],[Codigo_servico]],Preencher_Orcamento!$B:$D,3,FALSE)*Table1[[#This Row],[Qtde_insumo]],"")</f>
        <v>0</v>
      </c>
      <c r="M1988" s="18">
        <f>IF(Table1[[#This Row],[Ordem_insumos]]&lt;&gt;0,VLOOKUP(Table1[[#This Row],[Codigo_servico]],Preencher_Orcamento!$B:$D,3,FALSE)*Table1[[#This Row],[Subtotal_insumo]],"")</f>
        <v>0</v>
      </c>
    </row>
    <row r="1989" spans="1:13" x14ac:dyDescent="0.25">
      <c r="A1989" s="3">
        <v>70151</v>
      </c>
      <c r="B1989" s="125">
        <v>0</v>
      </c>
      <c r="C1989" s="131" t="s">
        <v>2788</v>
      </c>
      <c r="D1989" s="132"/>
      <c r="E1989" s="4"/>
      <c r="F1989" s="4"/>
      <c r="G1989" s="17" t="str">
        <f>IFERROR(VLOOKUP(Table1[[#This Row],[Codigo_insumo]],BD_Insumos!$B:$E,4),"")</f>
        <v/>
      </c>
      <c r="H1989" s="139"/>
      <c r="I1989" s="5" t="s">
        <v>2787</v>
      </c>
      <c r="J1989" s="20" t="str">
        <f t="shared" si="31"/>
        <v/>
      </c>
      <c r="K1989" s="21">
        <f>IF(I1989&lt;&gt;"",SUMIF(Table1[Codigo_servico],A1989,Table1[Subtotal_insumo]),"")</f>
        <v>330.08289324295163</v>
      </c>
      <c r="L1989" s="17" t="str">
        <f>IF(Table1[[#This Row],[Ordem_insumos]]&lt;&gt;0,VLOOKUP(Table1[[#This Row],[Codigo_servico]],Preencher_Orcamento!$B:$D,3,FALSE)*Table1[[#This Row],[Qtde_insumo]],"")</f>
        <v/>
      </c>
      <c r="M1989" s="17" t="str">
        <f>IF(Table1[[#This Row],[Ordem_insumos]]&lt;&gt;0,VLOOKUP(Table1[[#This Row],[Codigo_servico]],Preencher_Orcamento!$B:$D,3,FALSE)*Table1[[#This Row],[Subtotal_insumo]],"")</f>
        <v/>
      </c>
    </row>
    <row r="1990" spans="1:13" x14ac:dyDescent="0.25">
      <c r="A1990" s="6">
        <v>70151</v>
      </c>
      <c r="B1990" s="126">
        <v>1</v>
      </c>
      <c r="C1990" s="133"/>
      <c r="D1990" s="134">
        <v>2013</v>
      </c>
      <c r="E1990" s="7" t="s">
        <v>2184</v>
      </c>
      <c r="F1990" s="8" t="s">
        <v>2140</v>
      </c>
      <c r="G1990" s="16">
        <f>IFERROR(VLOOKUP(Table1[[#This Row],[Codigo_insumo]],BD_Insumos!$B:$E,4),"")</f>
        <v>15.756939025755017</v>
      </c>
      <c r="H1990" s="140">
        <v>0.6</v>
      </c>
      <c r="I1990" s="9"/>
      <c r="J1990" s="22">
        <f t="shared" si="31"/>
        <v>9.4541634154530101</v>
      </c>
      <c r="K1990" s="22" t="str">
        <f>IF(I1990&lt;&gt;"",SUMIF(Table1[Codigo_servico],A1990,Table1[Subtotal_insumo]),"")</f>
        <v/>
      </c>
      <c r="L1990" s="16">
        <f>IF(Table1[[#This Row],[Ordem_insumos]]&lt;&gt;0,VLOOKUP(Table1[[#This Row],[Codigo_servico]],Preencher_Orcamento!$B:$D,3,FALSE)*Table1[[#This Row],[Qtde_insumo]],"")</f>
        <v>0</v>
      </c>
      <c r="M1990" s="16">
        <f>IF(Table1[[#This Row],[Ordem_insumos]]&lt;&gt;0,VLOOKUP(Table1[[#This Row],[Codigo_servico]],Preencher_Orcamento!$B:$D,3,FALSE)*Table1[[#This Row],[Subtotal_insumo]],"")</f>
        <v>0</v>
      </c>
    </row>
    <row r="1991" spans="1:13" ht="26.25" x14ac:dyDescent="0.25">
      <c r="A1991" s="6">
        <v>70151</v>
      </c>
      <c r="B1991" s="126">
        <v>2</v>
      </c>
      <c r="C1991" s="133"/>
      <c r="D1991" s="134">
        <v>17039</v>
      </c>
      <c r="E1991" s="7" t="s">
        <v>374</v>
      </c>
      <c r="F1991" s="8" t="s">
        <v>457</v>
      </c>
      <c r="G1991" s="16">
        <f>IFERROR(VLOOKUP(Table1[[#This Row],[Codigo_insumo]],BD_Insumos!$B:$E,4),"")</f>
        <v>0.2266</v>
      </c>
      <c r="H1991" s="140">
        <v>7</v>
      </c>
      <c r="I1991" s="9"/>
      <c r="J1991" s="22">
        <f t="shared" si="31"/>
        <v>1.5862000000000001</v>
      </c>
      <c r="K1991" s="22" t="str">
        <f>IF(I1991&lt;&gt;"",SUMIF(Table1[Codigo_servico],A1991,Table1[Subtotal_insumo]),"")</f>
        <v/>
      </c>
      <c r="L1991" s="16">
        <f>IF(Table1[[#This Row],[Ordem_insumos]]&lt;&gt;0,VLOOKUP(Table1[[#This Row],[Codigo_servico]],Preencher_Orcamento!$B:$D,3,FALSE)*Table1[[#This Row],[Qtde_insumo]],"")</f>
        <v>0</v>
      </c>
      <c r="M1991" s="16">
        <f>IF(Table1[[#This Row],[Ordem_insumos]]&lt;&gt;0,VLOOKUP(Table1[[#This Row],[Codigo_servico]],Preencher_Orcamento!$B:$D,3,FALSE)*Table1[[#This Row],[Subtotal_insumo]],"")</f>
        <v>0</v>
      </c>
    </row>
    <row r="1992" spans="1:13" ht="26.25" x14ac:dyDescent="0.25">
      <c r="A1992" s="6">
        <v>70151</v>
      </c>
      <c r="B1992" s="126">
        <v>3</v>
      </c>
      <c r="C1992" s="133"/>
      <c r="D1992" s="134">
        <v>10629</v>
      </c>
      <c r="E1992" s="7" t="s">
        <v>139</v>
      </c>
      <c r="F1992" s="8" t="s">
        <v>58</v>
      </c>
      <c r="G1992" s="16">
        <f>IFERROR(VLOOKUP(Table1[[#This Row],[Codigo_insumo]],BD_Insumos!$B:$E,4),"")</f>
        <v>421.34249999999997</v>
      </c>
      <c r="H1992" s="140">
        <v>8.9999999999999993E-3</v>
      </c>
      <c r="I1992" s="9"/>
      <c r="J1992" s="22">
        <f t="shared" si="31"/>
        <v>3.7920824999999994</v>
      </c>
      <c r="K1992" s="22" t="str">
        <f>IF(I1992&lt;&gt;"",SUMIF(Table1[Codigo_servico],A1992,Table1[Subtotal_insumo]),"")</f>
        <v/>
      </c>
      <c r="L1992" s="16">
        <f>IF(Table1[[#This Row],[Ordem_insumos]]&lt;&gt;0,VLOOKUP(Table1[[#This Row],[Codigo_servico]],Preencher_Orcamento!$B:$D,3,FALSE)*Table1[[#This Row],[Qtde_insumo]],"")</f>
        <v>0</v>
      </c>
      <c r="M1992" s="16">
        <f>IF(Table1[[#This Row],[Ordem_insumos]]&lt;&gt;0,VLOOKUP(Table1[[#This Row],[Codigo_servico]],Preencher_Orcamento!$B:$D,3,FALSE)*Table1[[#This Row],[Subtotal_insumo]],"")</f>
        <v>0</v>
      </c>
    </row>
    <row r="1993" spans="1:13" x14ac:dyDescent="0.25">
      <c r="A1993" s="6">
        <v>70151</v>
      </c>
      <c r="B1993" s="126">
        <v>4</v>
      </c>
      <c r="C1993" s="133"/>
      <c r="D1993" s="134">
        <v>2014</v>
      </c>
      <c r="E1993" s="7" t="s">
        <v>2185</v>
      </c>
      <c r="F1993" s="8" t="s">
        <v>2140</v>
      </c>
      <c r="G1993" s="16">
        <f>IFERROR(VLOOKUP(Table1[[#This Row],[Codigo_insumo]],BD_Insumos!$B:$E,4),"")</f>
        <v>13.173665210544026</v>
      </c>
      <c r="H1993" s="140">
        <v>0.6</v>
      </c>
      <c r="I1993" s="9"/>
      <c r="J1993" s="22">
        <f t="shared" si="31"/>
        <v>7.9041991263264153</v>
      </c>
      <c r="K1993" s="22" t="str">
        <f>IF(I1993&lt;&gt;"",SUMIF(Table1[Codigo_servico],A1993,Table1[Subtotal_insumo]),"")</f>
        <v/>
      </c>
      <c r="L1993" s="16">
        <f>IF(Table1[[#This Row],[Ordem_insumos]]&lt;&gt;0,VLOOKUP(Table1[[#This Row],[Codigo_servico]],Preencher_Orcamento!$B:$D,3,FALSE)*Table1[[#This Row],[Qtde_insumo]],"")</f>
        <v>0</v>
      </c>
      <c r="M1993" s="16">
        <f>IF(Table1[[#This Row],[Ordem_insumos]]&lt;&gt;0,VLOOKUP(Table1[[#This Row],[Codigo_servico]],Preencher_Orcamento!$B:$D,3,FALSE)*Table1[[#This Row],[Subtotal_insumo]],"")</f>
        <v>0</v>
      </c>
    </row>
    <row r="1994" spans="1:13" x14ac:dyDescent="0.25">
      <c r="A1994" s="6">
        <v>70151</v>
      </c>
      <c r="B1994" s="126">
        <v>5</v>
      </c>
      <c r="C1994" s="133"/>
      <c r="D1994" s="134">
        <v>37565</v>
      </c>
      <c r="E1994" s="7" t="s">
        <v>847</v>
      </c>
      <c r="F1994" s="8" t="s">
        <v>168</v>
      </c>
      <c r="G1994" s="18">
        <f>IFERROR(VLOOKUP(Table1[[#This Row],[Codigo_insumo]],BD_Insumos!$B:$E,4),"")</f>
        <v>8.7706999999999997</v>
      </c>
      <c r="H1994" s="140">
        <v>0.14000000000000001</v>
      </c>
      <c r="I1994" s="9"/>
      <c r="J1994" s="23">
        <f t="shared" si="31"/>
        <v>1.2278980000000002</v>
      </c>
      <c r="K1994" s="22" t="str">
        <f>IF(I1994&lt;&gt;"",SUMIF(Table1[Codigo_servico],A1994,Table1[Subtotal_insumo]),"")</f>
        <v/>
      </c>
      <c r="L1994" s="18">
        <f>IF(Table1[[#This Row],[Ordem_insumos]]&lt;&gt;0,VLOOKUP(Table1[[#This Row],[Codigo_servico]],Preencher_Orcamento!$B:$D,3,FALSE)*Table1[[#This Row],[Qtde_insumo]],"")</f>
        <v>0</v>
      </c>
      <c r="M1994" s="18">
        <f>IF(Table1[[#This Row],[Ordem_insumos]]&lt;&gt;0,VLOOKUP(Table1[[#This Row],[Codigo_servico]],Preencher_Orcamento!$B:$D,3,FALSE)*Table1[[#This Row],[Subtotal_insumo]],"")</f>
        <v>0</v>
      </c>
    </row>
    <row r="1995" spans="1:13" ht="39" x14ac:dyDescent="0.25">
      <c r="A1995" s="6">
        <v>70151</v>
      </c>
      <c r="B1995" s="126">
        <v>6</v>
      </c>
      <c r="C1995" s="133"/>
      <c r="D1995" s="134">
        <v>30014</v>
      </c>
      <c r="E1995" s="7" t="s">
        <v>522</v>
      </c>
      <c r="F1995" s="8" t="s">
        <v>391</v>
      </c>
      <c r="G1995" s="18">
        <f>IFERROR(VLOOKUP(Table1[[#This Row],[Codigo_insumo]],BD_Insumos!$B:$E,4),"")</f>
        <v>211.00219999999999</v>
      </c>
      <c r="H1995" s="140">
        <v>1</v>
      </c>
      <c r="I1995" s="9"/>
      <c r="J1995" s="23">
        <f t="shared" si="31"/>
        <v>211.00219999999999</v>
      </c>
      <c r="K1995" s="22" t="str">
        <f>IF(I1995&lt;&gt;"",SUMIF(Table1[Codigo_servico],A1995,Table1[Subtotal_insumo]),"")</f>
        <v/>
      </c>
      <c r="L1995" s="18">
        <f>IF(Table1[[#This Row],[Ordem_insumos]]&lt;&gt;0,VLOOKUP(Table1[[#This Row],[Codigo_servico]],Preencher_Orcamento!$B:$D,3,FALSE)*Table1[[#This Row],[Qtde_insumo]],"")</f>
        <v>0</v>
      </c>
      <c r="M1995" s="18">
        <f>IF(Table1[[#This Row],[Ordem_insumos]]&lt;&gt;0,VLOOKUP(Table1[[#This Row],[Codigo_servico]],Preencher_Orcamento!$B:$D,3,FALSE)*Table1[[#This Row],[Subtotal_insumo]],"")</f>
        <v>0</v>
      </c>
    </row>
    <row r="1996" spans="1:13" x14ac:dyDescent="0.25">
      <c r="A1996" s="6">
        <v>70151</v>
      </c>
      <c r="B1996" s="126">
        <v>7</v>
      </c>
      <c r="C1996" s="133"/>
      <c r="D1996" s="134">
        <v>2020</v>
      </c>
      <c r="E1996" s="7" t="s">
        <v>2188</v>
      </c>
      <c r="F1996" s="8" t="s">
        <v>2140</v>
      </c>
      <c r="G1996" s="18">
        <f>IFERROR(VLOOKUP(Table1[[#This Row],[Codigo_insumo]],BD_Insumos!$B:$E,4),"")</f>
        <v>15.860837164231068</v>
      </c>
      <c r="H1996" s="140">
        <v>2</v>
      </c>
      <c r="I1996" s="9"/>
      <c r="J1996" s="23">
        <f t="shared" si="31"/>
        <v>31.721674328462136</v>
      </c>
      <c r="K1996" s="22" t="str">
        <f>IF(I1996&lt;&gt;"",SUMIF(Table1[Codigo_servico],A1996,Table1[Subtotal_insumo]),"")</f>
        <v/>
      </c>
      <c r="L1996" s="18">
        <f>IF(Table1[[#This Row],[Ordem_insumos]]&lt;&gt;0,VLOOKUP(Table1[[#This Row],[Codigo_servico]],Preencher_Orcamento!$B:$D,3,FALSE)*Table1[[#This Row],[Qtde_insumo]],"")</f>
        <v>0</v>
      </c>
      <c r="M1996" s="18">
        <f>IF(Table1[[#This Row],[Ordem_insumos]]&lt;&gt;0,VLOOKUP(Table1[[#This Row],[Codigo_servico]],Preencher_Orcamento!$B:$D,3,FALSE)*Table1[[#This Row],[Subtotal_insumo]],"")</f>
        <v>0</v>
      </c>
    </row>
    <row r="1997" spans="1:13" x14ac:dyDescent="0.25">
      <c r="A1997" s="6">
        <v>70151</v>
      </c>
      <c r="B1997" s="126">
        <v>8</v>
      </c>
      <c r="C1997" s="133"/>
      <c r="D1997" s="134">
        <v>2099</v>
      </c>
      <c r="E1997" s="7" t="s">
        <v>2205</v>
      </c>
      <c r="F1997" s="8" t="s">
        <v>2140</v>
      </c>
      <c r="G1997" s="18">
        <f>IFERROR(VLOOKUP(Table1[[#This Row],[Codigo_insumo]],BD_Insumos!$B:$E,4),"")</f>
        <v>12.627877718847255</v>
      </c>
      <c r="H1997" s="140">
        <v>2.16</v>
      </c>
      <c r="I1997" s="9"/>
      <c r="J1997" s="23">
        <f t="shared" si="31"/>
        <v>27.276215872710072</v>
      </c>
      <c r="K1997" s="22" t="str">
        <f>IF(I1997&lt;&gt;"",SUMIF(Table1[Codigo_servico],A1997,Table1[Subtotal_insumo]),"")</f>
        <v/>
      </c>
      <c r="L1997" s="18">
        <f>IF(Table1[[#This Row],[Ordem_insumos]]&lt;&gt;0,VLOOKUP(Table1[[#This Row],[Codigo_servico]],Preencher_Orcamento!$B:$D,3,FALSE)*Table1[[#This Row],[Qtde_insumo]],"")</f>
        <v>0</v>
      </c>
      <c r="M1997" s="18">
        <f>IF(Table1[[#This Row],[Ordem_insumos]]&lt;&gt;0,VLOOKUP(Table1[[#This Row],[Codigo_servico]],Preencher_Orcamento!$B:$D,3,FALSE)*Table1[[#This Row],[Subtotal_insumo]],"")</f>
        <v>0</v>
      </c>
    </row>
    <row r="1998" spans="1:13" x14ac:dyDescent="0.25">
      <c r="A1998" s="6">
        <v>70151</v>
      </c>
      <c r="B1998" s="126">
        <v>9</v>
      </c>
      <c r="C1998" s="133"/>
      <c r="D1998" s="134">
        <v>30030</v>
      </c>
      <c r="E1998" s="7" t="s">
        <v>527</v>
      </c>
      <c r="F1998" s="8" t="s">
        <v>5</v>
      </c>
      <c r="G1998" s="18">
        <f>IFERROR(VLOOKUP(Table1[[#This Row],[Codigo_insumo]],BD_Insumos!$B:$E,4),"")</f>
        <v>2.7258</v>
      </c>
      <c r="H1998" s="140">
        <v>12.9</v>
      </c>
      <c r="I1998" s="9"/>
      <c r="J1998" s="23">
        <f t="shared" si="31"/>
        <v>35.162820000000004</v>
      </c>
      <c r="K1998" s="22" t="str">
        <f>IF(I1998&lt;&gt;"",SUMIF(Table1[Codigo_servico],A1998,Table1[Subtotal_insumo]),"")</f>
        <v/>
      </c>
      <c r="L1998" s="18">
        <f>IF(Table1[[#This Row],[Ordem_insumos]]&lt;&gt;0,VLOOKUP(Table1[[#This Row],[Codigo_servico]],Preencher_Orcamento!$B:$D,3,FALSE)*Table1[[#This Row],[Qtde_insumo]],"")</f>
        <v>0</v>
      </c>
      <c r="M1998" s="18">
        <f>IF(Table1[[#This Row],[Ordem_insumos]]&lt;&gt;0,VLOOKUP(Table1[[#This Row],[Codigo_servico]],Preencher_Orcamento!$B:$D,3,FALSE)*Table1[[#This Row],[Subtotal_insumo]],"")</f>
        <v>0</v>
      </c>
    </row>
    <row r="1999" spans="1:13" ht="26.25" x14ac:dyDescent="0.25">
      <c r="A1999" s="6">
        <v>70151</v>
      </c>
      <c r="B1999" s="126">
        <v>10</v>
      </c>
      <c r="C1999" s="133"/>
      <c r="D1999" s="134">
        <v>17520</v>
      </c>
      <c r="E1999" s="7" t="s">
        <v>385</v>
      </c>
      <c r="F1999" s="8" t="s">
        <v>197</v>
      </c>
      <c r="G1999" s="18">
        <f>IFERROR(VLOOKUP(Table1[[#This Row],[Codigo_insumo]],BD_Insumos!$B:$E,4),"")</f>
        <v>7.9619999999999997</v>
      </c>
      <c r="H1999" s="140">
        <v>0.12</v>
      </c>
      <c r="I1999" s="9"/>
      <c r="J1999" s="23">
        <f t="shared" si="31"/>
        <v>0.95543999999999996</v>
      </c>
      <c r="K1999" s="22" t="str">
        <f>IF(I1999&lt;&gt;"",SUMIF(Table1[Codigo_servico],A1999,Table1[Subtotal_insumo]),"")</f>
        <v/>
      </c>
      <c r="L1999" s="18">
        <f>IF(Table1[[#This Row],[Ordem_insumos]]&lt;&gt;0,VLOOKUP(Table1[[#This Row],[Codigo_servico]],Preencher_Orcamento!$B:$D,3,FALSE)*Table1[[#This Row],[Qtde_insumo]],"")</f>
        <v>0</v>
      </c>
      <c r="M1999" s="18">
        <f>IF(Table1[[#This Row],[Ordem_insumos]]&lt;&gt;0,VLOOKUP(Table1[[#This Row],[Codigo_servico]],Preencher_Orcamento!$B:$D,3,FALSE)*Table1[[#This Row],[Subtotal_insumo]],"")</f>
        <v>0</v>
      </c>
    </row>
    <row r="2000" spans="1:13" x14ac:dyDescent="0.25">
      <c r="A2000" s="3">
        <v>70152</v>
      </c>
      <c r="B2000" s="125">
        <v>0</v>
      </c>
      <c r="C2000" s="131" t="s">
        <v>2789</v>
      </c>
      <c r="D2000" s="132"/>
      <c r="E2000" s="4"/>
      <c r="F2000" s="4"/>
      <c r="G2000" s="17" t="str">
        <f>IFERROR(VLOOKUP(Table1[[#This Row],[Codigo_insumo]],BD_Insumos!$B:$E,4),"")</f>
        <v/>
      </c>
      <c r="H2000" s="139"/>
      <c r="I2000" s="5" t="s">
        <v>2787</v>
      </c>
      <c r="J2000" s="20" t="str">
        <f t="shared" si="31"/>
        <v/>
      </c>
      <c r="K2000" s="21">
        <f>IF(I2000&lt;&gt;"",SUMIF(Table1[Codigo_servico],A2000,Table1[Subtotal_insumo]),"")</f>
        <v>344.00993011264791</v>
      </c>
      <c r="L2000" s="17" t="str">
        <f>IF(Table1[[#This Row],[Ordem_insumos]]&lt;&gt;0,VLOOKUP(Table1[[#This Row],[Codigo_servico]],Preencher_Orcamento!$B:$D,3,FALSE)*Table1[[#This Row],[Qtde_insumo]],"")</f>
        <v/>
      </c>
      <c r="M2000" s="17" t="str">
        <f>IF(Table1[[#This Row],[Ordem_insumos]]&lt;&gt;0,VLOOKUP(Table1[[#This Row],[Codigo_servico]],Preencher_Orcamento!$B:$D,3,FALSE)*Table1[[#This Row],[Subtotal_insumo]],"")</f>
        <v/>
      </c>
    </row>
    <row r="2001" spans="1:13" x14ac:dyDescent="0.25">
      <c r="A2001" s="6">
        <v>70152</v>
      </c>
      <c r="B2001" s="126">
        <v>1</v>
      </c>
      <c r="C2001" s="133"/>
      <c r="D2001" s="134">
        <v>2014</v>
      </c>
      <c r="E2001" s="7" t="s">
        <v>2185</v>
      </c>
      <c r="F2001" s="8" t="s">
        <v>2140</v>
      </c>
      <c r="G2001" s="16">
        <f>IFERROR(VLOOKUP(Table1[[#This Row],[Codigo_insumo]],BD_Insumos!$B:$E,4),"")</f>
        <v>13.173665210544026</v>
      </c>
      <c r="H2001" s="140">
        <v>0.6</v>
      </c>
      <c r="I2001" s="9"/>
      <c r="J2001" s="22">
        <f t="shared" si="31"/>
        <v>7.9041991263264153</v>
      </c>
      <c r="K2001" s="22" t="str">
        <f>IF(I2001&lt;&gt;"",SUMIF(Table1[Codigo_servico],A2001,Table1[Subtotal_insumo]),"")</f>
        <v/>
      </c>
      <c r="L2001" s="16">
        <f>IF(Table1[[#This Row],[Ordem_insumos]]&lt;&gt;0,VLOOKUP(Table1[[#This Row],[Codigo_servico]],Preencher_Orcamento!$B:$D,3,FALSE)*Table1[[#This Row],[Qtde_insumo]],"")</f>
        <v>0</v>
      </c>
      <c r="M2001" s="16">
        <f>IF(Table1[[#This Row],[Ordem_insumos]]&lt;&gt;0,VLOOKUP(Table1[[#This Row],[Codigo_servico]],Preencher_Orcamento!$B:$D,3,FALSE)*Table1[[#This Row],[Subtotal_insumo]],"")</f>
        <v>0</v>
      </c>
    </row>
    <row r="2002" spans="1:13" x14ac:dyDescent="0.25">
      <c r="A2002" s="6">
        <v>70152</v>
      </c>
      <c r="B2002" s="126">
        <v>2</v>
      </c>
      <c r="C2002" s="133"/>
      <c r="D2002" s="134">
        <v>30030</v>
      </c>
      <c r="E2002" s="7" t="s">
        <v>527</v>
      </c>
      <c r="F2002" s="8" t="s">
        <v>5</v>
      </c>
      <c r="G2002" s="16">
        <f>IFERROR(VLOOKUP(Table1[[#This Row],[Codigo_insumo]],BD_Insumos!$B:$E,4),"")</f>
        <v>2.7258</v>
      </c>
      <c r="H2002" s="140">
        <v>12</v>
      </c>
      <c r="I2002" s="9"/>
      <c r="J2002" s="22">
        <f t="shared" si="31"/>
        <v>32.709600000000002</v>
      </c>
      <c r="K2002" s="22" t="str">
        <f>IF(I2002&lt;&gt;"",SUMIF(Table1[Codigo_servico],A2002,Table1[Subtotal_insumo]),"")</f>
        <v/>
      </c>
      <c r="L2002" s="16">
        <f>IF(Table1[[#This Row],[Ordem_insumos]]&lt;&gt;0,VLOOKUP(Table1[[#This Row],[Codigo_servico]],Preencher_Orcamento!$B:$D,3,FALSE)*Table1[[#This Row],[Qtde_insumo]],"")</f>
        <v>0</v>
      </c>
      <c r="M2002" s="16">
        <f>IF(Table1[[#This Row],[Ordem_insumos]]&lt;&gt;0,VLOOKUP(Table1[[#This Row],[Codigo_servico]],Preencher_Orcamento!$B:$D,3,FALSE)*Table1[[#This Row],[Subtotal_insumo]],"")</f>
        <v>0</v>
      </c>
    </row>
    <row r="2003" spans="1:13" x14ac:dyDescent="0.25">
      <c r="A2003" s="6">
        <v>70152</v>
      </c>
      <c r="B2003" s="126">
        <v>3</v>
      </c>
      <c r="C2003" s="133"/>
      <c r="D2003" s="134">
        <v>37565</v>
      </c>
      <c r="E2003" s="7" t="s">
        <v>847</v>
      </c>
      <c r="F2003" s="8" t="s">
        <v>168</v>
      </c>
      <c r="G2003" s="16">
        <f>IFERROR(VLOOKUP(Table1[[#This Row],[Codigo_insumo]],BD_Insumos!$B:$E,4),"")</f>
        <v>8.7706999999999997</v>
      </c>
      <c r="H2003" s="140">
        <v>0.13500000000000001</v>
      </c>
      <c r="I2003" s="9"/>
      <c r="J2003" s="22">
        <f t="shared" si="31"/>
        <v>1.1840444999999999</v>
      </c>
      <c r="K2003" s="22" t="str">
        <f>IF(I2003&lt;&gt;"",SUMIF(Table1[Codigo_servico],A2003,Table1[Subtotal_insumo]),"")</f>
        <v/>
      </c>
      <c r="L2003" s="16">
        <f>IF(Table1[[#This Row],[Ordem_insumos]]&lt;&gt;0,VLOOKUP(Table1[[#This Row],[Codigo_servico]],Preencher_Orcamento!$B:$D,3,FALSE)*Table1[[#This Row],[Qtde_insumo]],"")</f>
        <v>0</v>
      </c>
      <c r="M2003" s="16">
        <f>IF(Table1[[#This Row],[Ordem_insumos]]&lt;&gt;0,VLOOKUP(Table1[[#This Row],[Codigo_servico]],Preencher_Orcamento!$B:$D,3,FALSE)*Table1[[#This Row],[Subtotal_insumo]],"")</f>
        <v>0</v>
      </c>
    </row>
    <row r="2004" spans="1:13" ht="26.25" x14ac:dyDescent="0.25">
      <c r="A2004" s="6">
        <v>70152</v>
      </c>
      <c r="B2004" s="126">
        <v>4</v>
      </c>
      <c r="C2004" s="133"/>
      <c r="D2004" s="134">
        <v>10629</v>
      </c>
      <c r="E2004" s="7" t="s">
        <v>139</v>
      </c>
      <c r="F2004" s="8" t="s">
        <v>58</v>
      </c>
      <c r="G2004" s="16">
        <f>IFERROR(VLOOKUP(Table1[[#This Row],[Codigo_insumo]],BD_Insumos!$B:$E,4),"")</f>
        <v>421.34249999999997</v>
      </c>
      <c r="H2004" s="140">
        <v>9.1500000000000001E-3</v>
      </c>
      <c r="I2004" s="9"/>
      <c r="J2004" s="22">
        <f t="shared" si="31"/>
        <v>3.855283875</v>
      </c>
      <c r="K2004" s="22" t="str">
        <f>IF(I2004&lt;&gt;"",SUMIF(Table1[Codigo_servico],A2004,Table1[Subtotal_insumo]),"")</f>
        <v/>
      </c>
      <c r="L2004" s="16">
        <f>IF(Table1[[#This Row],[Ordem_insumos]]&lt;&gt;0,VLOOKUP(Table1[[#This Row],[Codigo_servico]],Preencher_Orcamento!$B:$D,3,FALSE)*Table1[[#This Row],[Qtde_insumo]],"")</f>
        <v>0</v>
      </c>
      <c r="M2004" s="16">
        <f>IF(Table1[[#This Row],[Ordem_insumos]]&lt;&gt;0,VLOOKUP(Table1[[#This Row],[Codigo_servico]],Preencher_Orcamento!$B:$D,3,FALSE)*Table1[[#This Row],[Subtotal_insumo]],"")</f>
        <v>0</v>
      </c>
    </row>
    <row r="2005" spans="1:13" ht="51.75" x14ac:dyDescent="0.25">
      <c r="A2005" s="6">
        <v>70152</v>
      </c>
      <c r="B2005" s="126">
        <v>5</v>
      </c>
      <c r="C2005" s="133"/>
      <c r="D2005" s="134">
        <v>30016</v>
      </c>
      <c r="E2005" s="7" t="s">
        <v>523</v>
      </c>
      <c r="F2005" s="8" t="s">
        <v>391</v>
      </c>
      <c r="G2005" s="18">
        <f>IFERROR(VLOOKUP(Table1[[#This Row],[Codigo_insumo]],BD_Insumos!$B:$E,4),"")</f>
        <v>226</v>
      </c>
      <c r="H2005" s="140">
        <v>1</v>
      </c>
      <c r="I2005" s="9"/>
      <c r="J2005" s="23">
        <f t="shared" si="31"/>
        <v>226</v>
      </c>
      <c r="K2005" s="22" t="str">
        <f>IF(I2005&lt;&gt;"",SUMIF(Table1[Codigo_servico],A2005,Table1[Subtotal_insumo]),"")</f>
        <v/>
      </c>
      <c r="L2005" s="18">
        <f>IF(Table1[[#This Row],[Ordem_insumos]]&lt;&gt;0,VLOOKUP(Table1[[#This Row],[Codigo_servico]],Preencher_Orcamento!$B:$D,3,FALSE)*Table1[[#This Row],[Qtde_insumo]],"")</f>
        <v>0</v>
      </c>
      <c r="M2005" s="18">
        <f>IF(Table1[[#This Row],[Ordem_insumos]]&lt;&gt;0,VLOOKUP(Table1[[#This Row],[Codigo_servico]],Preencher_Orcamento!$B:$D,3,FALSE)*Table1[[#This Row],[Subtotal_insumo]],"")</f>
        <v>0</v>
      </c>
    </row>
    <row r="2006" spans="1:13" x14ac:dyDescent="0.25">
      <c r="A2006" s="6">
        <v>70152</v>
      </c>
      <c r="B2006" s="126">
        <v>6</v>
      </c>
      <c r="C2006" s="133"/>
      <c r="D2006" s="134">
        <v>2013</v>
      </c>
      <c r="E2006" s="7" t="s">
        <v>2184</v>
      </c>
      <c r="F2006" s="8" t="s">
        <v>2140</v>
      </c>
      <c r="G2006" s="18">
        <f>IFERROR(VLOOKUP(Table1[[#This Row],[Codigo_insumo]],BD_Insumos!$B:$E,4),"")</f>
        <v>15.756939025755017</v>
      </c>
      <c r="H2006" s="140">
        <v>0.6</v>
      </c>
      <c r="I2006" s="9"/>
      <c r="J2006" s="23">
        <f t="shared" si="31"/>
        <v>9.4541634154530101</v>
      </c>
      <c r="K2006" s="22" t="str">
        <f>IF(I2006&lt;&gt;"",SUMIF(Table1[Codigo_servico],A2006,Table1[Subtotal_insumo]),"")</f>
        <v/>
      </c>
      <c r="L2006" s="18">
        <f>IF(Table1[[#This Row],[Ordem_insumos]]&lt;&gt;0,VLOOKUP(Table1[[#This Row],[Codigo_servico]],Preencher_Orcamento!$B:$D,3,FALSE)*Table1[[#This Row],[Qtde_insumo]],"")</f>
        <v>0</v>
      </c>
      <c r="M2006" s="18">
        <f>IF(Table1[[#This Row],[Ordem_insumos]]&lt;&gt;0,VLOOKUP(Table1[[#This Row],[Codigo_servico]],Preencher_Orcamento!$B:$D,3,FALSE)*Table1[[#This Row],[Subtotal_insumo]],"")</f>
        <v>0</v>
      </c>
    </row>
    <row r="2007" spans="1:13" ht="26.25" x14ac:dyDescent="0.25">
      <c r="A2007" s="6">
        <v>70152</v>
      </c>
      <c r="B2007" s="126">
        <v>7</v>
      </c>
      <c r="C2007" s="133"/>
      <c r="D2007" s="134">
        <v>17520</v>
      </c>
      <c r="E2007" s="7" t="s">
        <v>385</v>
      </c>
      <c r="F2007" s="8" t="s">
        <v>197</v>
      </c>
      <c r="G2007" s="18">
        <f>IFERROR(VLOOKUP(Table1[[#This Row],[Codigo_insumo]],BD_Insumos!$B:$E,4),"")</f>
        <v>7.9619999999999997</v>
      </c>
      <c r="H2007" s="140">
        <v>0.12</v>
      </c>
      <c r="I2007" s="9"/>
      <c r="J2007" s="23">
        <f t="shared" si="31"/>
        <v>0.95543999999999996</v>
      </c>
      <c r="K2007" s="22" t="str">
        <f>IF(I2007&lt;&gt;"",SUMIF(Table1[Codigo_servico],A2007,Table1[Subtotal_insumo]),"")</f>
        <v/>
      </c>
      <c r="L2007" s="18">
        <f>IF(Table1[[#This Row],[Ordem_insumos]]&lt;&gt;0,VLOOKUP(Table1[[#This Row],[Codigo_servico]],Preencher_Orcamento!$B:$D,3,FALSE)*Table1[[#This Row],[Qtde_insumo]],"")</f>
        <v>0</v>
      </c>
      <c r="M2007" s="18">
        <f>IF(Table1[[#This Row],[Ordem_insumos]]&lt;&gt;0,VLOOKUP(Table1[[#This Row],[Codigo_servico]],Preencher_Orcamento!$B:$D,3,FALSE)*Table1[[#This Row],[Subtotal_insumo]],"")</f>
        <v>0</v>
      </c>
    </row>
    <row r="2008" spans="1:13" x14ac:dyDescent="0.25">
      <c r="A2008" s="6">
        <v>70152</v>
      </c>
      <c r="B2008" s="126">
        <v>8</v>
      </c>
      <c r="C2008" s="133"/>
      <c r="D2008" s="134">
        <v>2099</v>
      </c>
      <c r="E2008" s="7" t="s">
        <v>2205</v>
      </c>
      <c r="F2008" s="8" t="s">
        <v>2140</v>
      </c>
      <c r="G2008" s="18">
        <f>IFERROR(VLOOKUP(Table1[[#This Row],[Codigo_insumo]],BD_Insumos!$B:$E,4),"")</f>
        <v>12.627877718847255</v>
      </c>
      <c r="H2008" s="140">
        <v>2.25</v>
      </c>
      <c r="I2008" s="9"/>
      <c r="J2008" s="23">
        <f t="shared" si="31"/>
        <v>28.412724867406325</v>
      </c>
      <c r="K2008" s="22" t="str">
        <f>IF(I2008&lt;&gt;"",SUMIF(Table1[Codigo_servico],A2008,Table1[Subtotal_insumo]),"")</f>
        <v/>
      </c>
      <c r="L2008" s="18">
        <f>IF(Table1[[#This Row],[Ordem_insumos]]&lt;&gt;0,VLOOKUP(Table1[[#This Row],[Codigo_servico]],Preencher_Orcamento!$B:$D,3,FALSE)*Table1[[#This Row],[Qtde_insumo]],"")</f>
        <v>0</v>
      </c>
      <c r="M2008" s="18">
        <f>IF(Table1[[#This Row],[Ordem_insumos]]&lt;&gt;0,VLOOKUP(Table1[[#This Row],[Codigo_servico]],Preencher_Orcamento!$B:$D,3,FALSE)*Table1[[#This Row],[Subtotal_insumo]],"")</f>
        <v>0</v>
      </c>
    </row>
    <row r="2009" spans="1:13" x14ac:dyDescent="0.25">
      <c r="A2009" s="6">
        <v>70152</v>
      </c>
      <c r="B2009" s="126">
        <v>9</v>
      </c>
      <c r="C2009" s="133"/>
      <c r="D2009" s="134">
        <v>2020</v>
      </c>
      <c r="E2009" s="7" t="s">
        <v>2188</v>
      </c>
      <c r="F2009" s="8" t="s">
        <v>2140</v>
      </c>
      <c r="G2009" s="18">
        <f>IFERROR(VLOOKUP(Table1[[#This Row],[Codigo_insumo]],BD_Insumos!$B:$E,4),"")</f>
        <v>15.860837164231068</v>
      </c>
      <c r="H2009" s="140">
        <v>2</v>
      </c>
      <c r="I2009" s="9"/>
      <c r="J2009" s="23">
        <f t="shared" si="31"/>
        <v>31.721674328462136</v>
      </c>
      <c r="K2009" s="22" t="str">
        <f>IF(I2009&lt;&gt;"",SUMIF(Table1[Codigo_servico],A2009,Table1[Subtotal_insumo]),"")</f>
        <v/>
      </c>
      <c r="L2009" s="18">
        <f>IF(Table1[[#This Row],[Ordem_insumos]]&lt;&gt;0,VLOOKUP(Table1[[#This Row],[Codigo_servico]],Preencher_Orcamento!$B:$D,3,FALSE)*Table1[[#This Row],[Qtde_insumo]],"")</f>
        <v>0</v>
      </c>
      <c r="M2009" s="18">
        <f>IF(Table1[[#This Row],[Ordem_insumos]]&lt;&gt;0,VLOOKUP(Table1[[#This Row],[Codigo_servico]],Preencher_Orcamento!$B:$D,3,FALSE)*Table1[[#This Row],[Subtotal_insumo]],"")</f>
        <v>0</v>
      </c>
    </row>
    <row r="2010" spans="1:13" ht="26.25" x14ac:dyDescent="0.25">
      <c r="A2010" s="6">
        <v>70152</v>
      </c>
      <c r="B2010" s="126">
        <v>10</v>
      </c>
      <c r="C2010" s="133"/>
      <c r="D2010" s="134">
        <v>17039</v>
      </c>
      <c r="E2010" s="7" t="s">
        <v>374</v>
      </c>
      <c r="F2010" s="8" t="s">
        <v>457</v>
      </c>
      <c r="G2010" s="18">
        <f>IFERROR(VLOOKUP(Table1[[#This Row],[Codigo_insumo]],BD_Insumos!$B:$E,4),"")</f>
        <v>0.2266</v>
      </c>
      <c r="H2010" s="140">
        <v>8</v>
      </c>
      <c r="I2010" s="9"/>
      <c r="J2010" s="23">
        <f t="shared" si="31"/>
        <v>1.8128</v>
      </c>
      <c r="K2010" s="22" t="str">
        <f>IF(I2010&lt;&gt;"",SUMIF(Table1[Codigo_servico],A2010,Table1[Subtotal_insumo]),"")</f>
        <v/>
      </c>
      <c r="L2010" s="18">
        <f>IF(Table1[[#This Row],[Ordem_insumos]]&lt;&gt;0,VLOOKUP(Table1[[#This Row],[Codigo_servico]],Preencher_Orcamento!$B:$D,3,FALSE)*Table1[[#This Row],[Qtde_insumo]],"")</f>
        <v>0</v>
      </c>
      <c r="M2010" s="18">
        <f>IF(Table1[[#This Row],[Ordem_insumos]]&lt;&gt;0,VLOOKUP(Table1[[#This Row],[Codigo_servico]],Preencher_Orcamento!$B:$D,3,FALSE)*Table1[[#This Row],[Subtotal_insumo]],"")</f>
        <v>0</v>
      </c>
    </row>
    <row r="2011" spans="1:13" x14ac:dyDescent="0.25">
      <c r="A2011" s="3">
        <v>70153</v>
      </c>
      <c r="B2011" s="125">
        <v>0</v>
      </c>
      <c r="C2011" s="131" t="s">
        <v>2790</v>
      </c>
      <c r="D2011" s="132"/>
      <c r="E2011" s="4"/>
      <c r="F2011" s="4"/>
      <c r="G2011" s="17" t="str">
        <f>IFERROR(VLOOKUP(Table1[[#This Row],[Codigo_insumo]],BD_Insumos!$B:$E,4),"")</f>
        <v/>
      </c>
      <c r="H2011" s="139"/>
      <c r="I2011" s="5" t="s">
        <v>2787</v>
      </c>
      <c r="J2011" s="20" t="str">
        <f t="shared" si="31"/>
        <v/>
      </c>
      <c r="K2011" s="21">
        <f>IF(I2011&lt;&gt;"",SUMIF(Table1[Codigo_servico],A2011,Table1[Subtotal_insumo]),"")</f>
        <v>241.32810364827372</v>
      </c>
      <c r="L2011" s="17" t="str">
        <f>IF(Table1[[#This Row],[Ordem_insumos]]&lt;&gt;0,VLOOKUP(Table1[[#This Row],[Codigo_servico]],Preencher_Orcamento!$B:$D,3,FALSE)*Table1[[#This Row],[Qtde_insumo]],"")</f>
        <v/>
      </c>
      <c r="M2011" s="17" t="str">
        <f>IF(Table1[[#This Row],[Ordem_insumos]]&lt;&gt;0,VLOOKUP(Table1[[#This Row],[Codigo_servico]],Preencher_Orcamento!$B:$D,3,FALSE)*Table1[[#This Row],[Subtotal_insumo]],"")</f>
        <v/>
      </c>
    </row>
    <row r="2012" spans="1:13" ht="39" x14ac:dyDescent="0.25">
      <c r="A2012" s="6">
        <v>70153</v>
      </c>
      <c r="B2012" s="126">
        <v>1</v>
      </c>
      <c r="C2012" s="133"/>
      <c r="D2012" s="134">
        <v>30010</v>
      </c>
      <c r="E2012" s="7" t="s">
        <v>521</v>
      </c>
      <c r="F2012" s="8" t="s">
        <v>391</v>
      </c>
      <c r="G2012" s="16">
        <f>IFERROR(VLOOKUP(Table1[[#This Row],[Codigo_insumo]],BD_Insumos!$B:$E,4),"")</f>
        <v>162.1919</v>
      </c>
      <c r="H2012" s="140">
        <v>1</v>
      </c>
      <c r="I2012" s="9"/>
      <c r="J2012" s="22">
        <f t="shared" si="31"/>
        <v>162.1919</v>
      </c>
      <c r="K2012" s="22" t="str">
        <f>IF(I2012&lt;&gt;"",SUMIF(Table1[Codigo_servico],A2012,Table1[Subtotal_insumo]),"")</f>
        <v/>
      </c>
      <c r="L2012" s="16">
        <f>IF(Table1[[#This Row],[Ordem_insumos]]&lt;&gt;0,VLOOKUP(Table1[[#This Row],[Codigo_servico]],Preencher_Orcamento!$B:$D,3,FALSE)*Table1[[#This Row],[Qtde_insumo]],"")</f>
        <v>0</v>
      </c>
      <c r="M2012" s="16">
        <f>IF(Table1[[#This Row],[Ordem_insumos]]&lt;&gt;0,VLOOKUP(Table1[[#This Row],[Codigo_servico]],Preencher_Orcamento!$B:$D,3,FALSE)*Table1[[#This Row],[Subtotal_insumo]],"")</f>
        <v>0</v>
      </c>
    </row>
    <row r="2013" spans="1:13" x14ac:dyDescent="0.25">
      <c r="A2013" s="6">
        <v>70153</v>
      </c>
      <c r="B2013" s="126">
        <v>2</v>
      </c>
      <c r="C2013" s="133"/>
      <c r="D2013" s="134">
        <v>2013</v>
      </c>
      <c r="E2013" s="7" t="s">
        <v>2184</v>
      </c>
      <c r="F2013" s="8" t="s">
        <v>2140</v>
      </c>
      <c r="G2013" s="16">
        <f>IFERROR(VLOOKUP(Table1[[#This Row],[Codigo_insumo]],BD_Insumos!$B:$E,4),"")</f>
        <v>15.756939025755017</v>
      </c>
      <c r="H2013" s="140">
        <v>0.5</v>
      </c>
      <c r="I2013" s="9"/>
      <c r="J2013" s="22">
        <f t="shared" si="31"/>
        <v>7.8784695128775084</v>
      </c>
      <c r="K2013" s="22" t="str">
        <f>IF(I2013&lt;&gt;"",SUMIF(Table1[Codigo_servico],A2013,Table1[Subtotal_insumo]),"")</f>
        <v/>
      </c>
      <c r="L2013" s="16">
        <f>IF(Table1[[#This Row],[Ordem_insumos]]&lt;&gt;0,VLOOKUP(Table1[[#This Row],[Codigo_servico]],Preencher_Orcamento!$B:$D,3,FALSE)*Table1[[#This Row],[Qtde_insumo]],"")</f>
        <v>0</v>
      </c>
      <c r="M2013" s="16">
        <f>IF(Table1[[#This Row],[Ordem_insumos]]&lt;&gt;0,VLOOKUP(Table1[[#This Row],[Codigo_servico]],Preencher_Orcamento!$B:$D,3,FALSE)*Table1[[#This Row],[Subtotal_insumo]],"")</f>
        <v>0</v>
      </c>
    </row>
    <row r="2014" spans="1:13" ht="26.25" x14ac:dyDescent="0.25">
      <c r="A2014" s="6">
        <v>70153</v>
      </c>
      <c r="B2014" s="126">
        <v>3</v>
      </c>
      <c r="C2014" s="133"/>
      <c r="D2014" s="134">
        <v>17039</v>
      </c>
      <c r="E2014" s="7" t="s">
        <v>374</v>
      </c>
      <c r="F2014" s="8" t="s">
        <v>457</v>
      </c>
      <c r="G2014" s="16">
        <f>IFERROR(VLOOKUP(Table1[[#This Row],[Codigo_insumo]],BD_Insumos!$B:$E,4),"")</f>
        <v>0.2266</v>
      </c>
      <c r="H2014" s="140">
        <v>6</v>
      </c>
      <c r="I2014" s="9"/>
      <c r="J2014" s="22">
        <f t="shared" si="31"/>
        <v>1.3595999999999999</v>
      </c>
      <c r="K2014" s="22" t="str">
        <f>IF(I2014&lt;&gt;"",SUMIF(Table1[Codigo_servico],A2014,Table1[Subtotal_insumo]),"")</f>
        <v/>
      </c>
      <c r="L2014" s="16">
        <f>IF(Table1[[#This Row],[Ordem_insumos]]&lt;&gt;0,VLOOKUP(Table1[[#This Row],[Codigo_servico]],Preencher_Orcamento!$B:$D,3,FALSE)*Table1[[#This Row],[Qtde_insumo]],"")</f>
        <v>0</v>
      </c>
      <c r="M2014" s="16">
        <f>IF(Table1[[#This Row],[Ordem_insumos]]&lt;&gt;0,VLOOKUP(Table1[[#This Row],[Codigo_servico]],Preencher_Orcamento!$B:$D,3,FALSE)*Table1[[#This Row],[Subtotal_insumo]],"")</f>
        <v>0</v>
      </c>
    </row>
    <row r="2015" spans="1:13" x14ac:dyDescent="0.25">
      <c r="A2015" s="6">
        <v>70153</v>
      </c>
      <c r="B2015" s="126">
        <v>4</v>
      </c>
      <c r="C2015" s="133"/>
      <c r="D2015" s="134">
        <v>2099</v>
      </c>
      <c r="E2015" s="7" t="s">
        <v>2205</v>
      </c>
      <c r="F2015" s="8" t="s">
        <v>2140</v>
      </c>
      <c r="G2015" s="16">
        <f>IFERROR(VLOOKUP(Table1[[#This Row],[Codigo_insumo]],BD_Insumos!$B:$E,4),"")</f>
        <v>12.627877718847255</v>
      </c>
      <c r="H2015" s="140">
        <v>1.1850000000000001</v>
      </c>
      <c r="I2015" s="9"/>
      <c r="J2015" s="22">
        <f t="shared" si="31"/>
        <v>14.964035096833998</v>
      </c>
      <c r="K2015" s="22" t="str">
        <f>IF(I2015&lt;&gt;"",SUMIF(Table1[Codigo_servico],A2015,Table1[Subtotal_insumo]),"")</f>
        <v/>
      </c>
      <c r="L2015" s="16">
        <f>IF(Table1[[#This Row],[Ordem_insumos]]&lt;&gt;0,VLOOKUP(Table1[[#This Row],[Codigo_servico]],Preencher_Orcamento!$B:$D,3,FALSE)*Table1[[#This Row],[Qtde_insumo]],"")</f>
        <v>0</v>
      </c>
      <c r="M2015" s="16">
        <f>IF(Table1[[#This Row],[Ordem_insumos]]&lt;&gt;0,VLOOKUP(Table1[[#This Row],[Codigo_servico]],Preencher_Orcamento!$B:$D,3,FALSE)*Table1[[#This Row],[Subtotal_insumo]],"")</f>
        <v>0</v>
      </c>
    </row>
    <row r="2016" spans="1:13" x14ac:dyDescent="0.25">
      <c r="A2016" s="6">
        <v>70153</v>
      </c>
      <c r="B2016" s="126">
        <v>5</v>
      </c>
      <c r="C2016" s="133"/>
      <c r="D2016" s="134">
        <v>2014</v>
      </c>
      <c r="E2016" s="7" t="s">
        <v>2185</v>
      </c>
      <c r="F2016" s="8" t="s">
        <v>2140</v>
      </c>
      <c r="G2016" s="18">
        <f>IFERROR(VLOOKUP(Table1[[#This Row],[Codigo_insumo]],BD_Insumos!$B:$E,4),"")</f>
        <v>13.173665210544026</v>
      </c>
      <c r="H2016" s="140">
        <v>0.75</v>
      </c>
      <c r="I2016" s="9"/>
      <c r="J2016" s="23">
        <f t="shared" si="31"/>
        <v>9.8802489079080189</v>
      </c>
      <c r="K2016" s="22" t="str">
        <f>IF(I2016&lt;&gt;"",SUMIF(Table1[Codigo_servico],A2016,Table1[Subtotal_insumo]),"")</f>
        <v/>
      </c>
      <c r="L2016" s="18">
        <f>IF(Table1[[#This Row],[Ordem_insumos]]&lt;&gt;0,VLOOKUP(Table1[[#This Row],[Codigo_servico]],Preencher_Orcamento!$B:$D,3,FALSE)*Table1[[#This Row],[Qtde_insumo]],"")</f>
        <v>0</v>
      </c>
      <c r="M2016" s="18">
        <f>IF(Table1[[#This Row],[Ordem_insumos]]&lt;&gt;0,VLOOKUP(Table1[[#This Row],[Codigo_servico]],Preencher_Orcamento!$B:$D,3,FALSE)*Table1[[#This Row],[Subtotal_insumo]],"")</f>
        <v>0</v>
      </c>
    </row>
    <row r="2017" spans="1:13" x14ac:dyDescent="0.25">
      <c r="A2017" s="6">
        <v>70153</v>
      </c>
      <c r="B2017" s="126">
        <v>6</v>
      </c>
      <c r="C2017" s="133"/>
      <c r="D2017" s="134">
        <v>2020</v>
      </c>
      <c r="E2017" s="7" t="s">
        <v>2188</v>
      </c>
      <c r="F2017" s="8" t="s">
        <v>2140</v>
      </c>
      <c r="G2017" s="18">
        <f>IFERROR(VLOOKUP(Table1[[#This Row],[Codigo_insumo]],BD_Insumos!$B:$E,4),"")</f>
        <v>15.860837164231068</v>
      </c>
      <c r="H2017" s="140">
        <v>1.1000000000000001</v>
      </c>
      <c r="I2017" s="9"/>
      <c r="J2017" s="23">
        <f t="shared" si="31"/>
        <v>17.446920880654176</v>
      </c>
      <c r="K2017" s="22" t="str">
        <f>IF(I2017&lt;&gt;"",SUMIF(Table1[Codigo_servico],A2017,Table1[Subtotal_insumo]),"")</f>
        <v/>
      </c>
      <c r="L2017" s="18">
        <f>IF(Table1[[#This Row],[Ordem_insumos]]&lt;&gt;0,VLOOKUP(Table1[[#This Row],[Codigo_servico]],Preencher_Orcamento!$B:$D,3,FALSE)*Table1[[#This Row],[Qtde_insumo]],"")</f>
        <v>0</v>
      </c>
      <c r="M2017" s="18">
        <f>IF(Table1[[#This Row],[Ordem_insumos]]&lt;&gt;0,VLOOKUP(Table1[[#This Row],[Codigo_servico]],Preencher_Orcamento!$B:$D,3,FALSE)*Table1[[#This Row],[Subtotal_insumo]],"")</f>
        <v>0</v>
      </c>
    </row>
    <row r="2018" spans="1:13" ht="26.25" x14ac:dyDescent="0.25">
      <c r="A2018" s="6">
        <v>70153</v>
      </c>
      <c r="B2018" s="126">
        <v>7</v>
      </c>
      <c r="C2018" s="133"/>
      <c r="D2018" s="134">
        <v>17520</v>
      </c>
      <c r="E2018" s="7" t="s">
        <v>385</v>
      </c>
      <c r="F2018" s="8" t="s">
        <v>197</v>
      </c>
      <c r="G2018" s="18">
        <f>IFERROR(VLOOKUP(Table1[[#This Row],[Codigo_insumo]],BD_Insumos!$B:$E,4),"")</f>
        <v>7.9619999999999997</v>
      </c>
      <c r="H2018" s="140">
        <v>0.08</v>
      </c>
      <c r="I2018" s="9"/>
      <c r="J2018" s="23">
        <f t="shared" si="31"/>
        <v>0.63695999999999997</v>
      </c>
      <c r="K2018" s="22" t="str">
        <f>IF(I2018&lt;&gt;"",SUMIF(Table1[Codigo_servico],A2018,Table1[Subtotal_insumo]),"")</f>
        <v/>
      </c>
      <c r="L2018" s="18">
        <f>IF(Table1[[#This Row],[Ordem_insumos]]&lt;&gt;0,VLOOKUP(Table1[[#This Row],[Codigo_servico]],Preencher_Orcamento!$B:$D,3,FALSE)*Table1[[#This Row],[Qtde_insumo]],"")</f>
        <v>0</v>
      </c>
      <c r="M2018" s="18">
        <f>IF(Table1[[#This Row],[Ordem_insumos]]&lt;&gt;0,VLOOKUP(Table1[[#This Row],[Codigo_servico]],Preencher_Orcamento!$B:$D,3,FALSE)*Table1[[#This Row],[Subtotal_insumo]],"")</f>
        <v>0</v>
      </c>
    </row>
    <row r="2019" spans="1:13" x14ac:dyDescent="0.25">
      <c r="A2019" s="6">
        <v>70153</v>
      </c>
      <c r="B2019" s="126">
        <v>8</v>
      </c>
      <c r="C2019" s="133"/>
      <c r="D2019" s="134">
        <v>30030</v>
      </c>
      <c r="E2019" s="7" t="s">
        <v>527</v>
      </c>
      <c r="F2019" s="8" t="s">
        <v>5</v>
      </c>
      <c r="G2019" s="18">
        <f>IFERROR(VLOOKUP(Table1[[#This Row],[Codigo_insumo]],BD_Insumos!$B:$E,4),"")</f>
        <v>2.7258</v>
      </c>
      <c r="H2019" s="140">
        <v>8.6</v>
      </c>
      <c r="I2019" s="9"/>
      <c r="J2019" s="23">
        <f t="shared" si="31"/>
        <v>23.441879999999998</v>
      </c>
      <c r="K2019" s="22" t="str">
        <f>IF(I2019&lt;&gt;"",SUMIF(Table1[Codigo_servico],A2019,Table1[Subtotal_insumo]),"")</f>
        <v/>
      </c>
      <c r="L2019" s="18">
        <f>IF(Table1[[#This Row],[Ordem_insumos]]&lt;&gt;0,VLOOKUP(Table1[[#This Row],[Codigo_servico]],Preencher_Orcamento!$B:$D,3,FALSE)*Table1[[#This Row],[Qtde_insumo]],"")</f>
        <v>0</v>
      </c>
      <c r="M2019" s="18">
        <f>IF(Table1[[#This Row],[Ordem_insumos]]&lt;&gt;0,VLOOKUP(Table1[[#This Row],[Codigo_servico]],Preencher_Orcamento!$B:$D,3,FALSE)*Table1[[#This Row],[Subtotal_insumo]],"")</f>
        <v>0</v>
      </c>
    </row>
    <row r="2020" spans="1:13" ht="26.25" x14ac:dyDescent="0.25">
      <c r="A2020" s="6">
        <v>70153</v>
      </c>
      <c r="B2020" s="126">
        <v>9</v>
      </c>
      <c r="C2020" s="133"/>
      <c r="D2020" s="134">
        <v>10629</v>
      </c>
      <c r="E2020" s="7" t="s">
        <v>139</v>
      </c>
      <c r="F2020" s="8" t="s">
        <v>58</v>
      </c>
      <c r="G2020" s="18">
        <f>IFERROR(VLOOKUP(Table1[[#This Row],[Codigo_insumo]],BD_Insumos!$B:$E,4),"")</f>
        <v>421.34249999999997</v>
      </c>
      <c r="H2020" s="140">
        <v>6.4999999999999997E-3</v>
      </c>
      <c r="I2020" s="9"/>
      <c r="J2020" s="23">
        <f t="shared" si="31"/>
        <v>2.7387262499999996</v>
      </c>
      <c r="K2020" s="22" t="str">
        <f>IF(I2020&lt;&gt;"",SUMIF(Table1[Codigo_servico],A2020,Table1[Subtotal_insumo]),"")</f>
        <v/>
      </c>
      <c r="L2020" s="18">
        <f>IF(Table1[[#This Row],[Ordem_insumos]]&lt;&gt;0,VLOOKUP(Table1[[#This Row],[Codigo_servico]],Preencher_Orcamento!$B:$D,3,FALSE)*Table1[[#This Row],[Qtde_insumo]],"")</f>
        <v>0</v>
      </c>
      <c r="M2020" s="18">
        <f>IF(Table1[[#This Row],[Ordem_insumos]]&lt;&gt;0,VLOOKUP(Table1[[#This Row],[Codigo_servico]],Preencher_Orcamento!$B:$D,3,FALSE)*Table1[[#This Row],[Subtotal_insumo]],"")</f>
        <v>0</v>
      </c>
    </row>
    <row r="2021" spans="1:13" x14ac:dyDescent="0.25">
      <c r="A2021" s="6">
        <v>70153</v>
      </c>
      <c r="B2021" s="126">
        <v>10</v>
      </c>
      <c r="C2021" s="133"/>
      <c r="D2021" s="134">
        <v>37565</v>
      </c>
      <c r="E2021" s="7" t="s">
        <v>847</v>
      </c>
      <c r="F2021" s="8" t="s">
        <v>168</v>
      </c>
      <c r="G2021" s="18">
        <f>IFERROR(VLOOKUP(Table1[[#This Row],[Codigo_insumo]],BD_Insumos!$B:$E,4),"")</f>
        <v>8.7706999999999997</v>
      </c>
      <c r="H2021" s="140">
        <v>0.09</v>
      </c>
      <c r="I2021" s="9"/>
      <c r="J2021" s="23">
        <f t="shared" si="31"/>
        <v>0.78936299999999993</v>
      </c>
      <c r="K2021" s="22" t="str">
        <f>IF(I2021&lt;&gt;"",SUMIF(Table1[Codigo_servico],A2021,Table1[Subtotal_insumo]),"")</f>
        <v/>
      </c>
      <c r="L2021" s="18">
        <f>IF(Table1[[#This Row],[Ordem_insumos]]&lt;&gt;0,VLOOKUP(Table1[[#This Row],[Codigo_servico]],Preencher_Orcamento!$B:$D,3,FALSE)*Table1[[#This Row],[Qtde_insumo]],"")</f>
        <v>0</v>
      </c>
      <c r="M2021" s="18">
        <f>IF(Table1[[#This Row],[Ordem_insumos]]&lt;&gt;0,VLOOKUP(Table1[[#This Row],[Codigo_servico]],Preencher_Orcamento!$B:$D,3,FALSE)*Table1[[#This Row],[Subtotal_insumo]],"")</f>
        <v>0</v>
      </c>
    </row>
    <row r="2022" spans="1:13" x14ac:dyDescent="0.25">
      <c r="A2022" s="3">
        <v>70154</v>
      </c>
      <c r="B2022" s="125">
        <v>0</v>
      </c>
      <c r="C2022" s="131" t="s">
        <v>2791</v>
      </c>
      <c r="D2022" s="132"/>
      <c r="E2022" s="4"/>
      <c r="F2022" s="4"/>
      <c r="G2022" s="17" t="str">
        <f>IFERROR(VLOOKUP(Table1[[#This Row],[Codigo_insumo]],BD_Insumos!$B:$E,4),"")</f>
        <v/>
      </c>
      <c r="H2022" s="139"/>
      <c r="I2022" s="5" t="s">
        <v>2787</v>
      </c>
      <c r="J2022" s="20" t="str">
        <f t="shared" si="31"/>
        <v/>
      </c>
      <c r="K2022" s="21">
        <f>IF(I2022&lt;&gt;"",SUMIF(Table1[Codigo_servico],A2022,Table1[Subtotal_insumo]),"")</f>
        <v>252.20878262955006</v>
      </c>
      <c r="L2022" s="17" t="str">
        <f>IF(Table1[[#This Row],[Ordem_insumos]]&lt;&gt;0,VLOOKUP(Table1[[#This Row],[Codigo_servico]],Preencher_Orcamento!$B:$D,3,FALSE)*Table1[[#This Row],[Qtde_insumo]],"")</f>
        <v/>
      </c>
      <c r="M2022" s="17" t="str">
        <f>IF(Table1[[#This Row],[Ordem_insumos]]&lt;&gt;0,VLOOKUP(Table1[[#This Row],[Codigo_servico]],Preencher_Orcamento!$B:$D,3,FALSE)*Table1[[#This Row],[Subtotal_insumo]],"")</f>
        <v/>
      </c>
    </row>
    <row r="2023" spans="1:13" x14ac:dyDescent="0.25">
      <c r="A2023" s="6">
        <v>70154</v>
      </c>
      <c r="B2023" s="126">
        <v>1</v>
      </c>
      <c r="C2023" s="133"/>
      <c r="D2023" s="134">
        <v>2014</v>
      </c>
      <c r="E2023" s="7" t="s">
        <v>2185</v>
      </c>
      <c r="F2023" s="8" t="s">
        <v>2140</v>
      </c>
      <c r="G2023" s="16">
        <f>IFERROR(VLOOKUP(Table1[[#This Row],[Codigo_insumo]],BD_Insumos!$B:$E,4),"")</f>
        <v>13.173665210544026</v>
      </c>
      <c r="H2023" s="140">
        <v>0.5</v>
      </c>
      <c r="I2023" s="9"/>
      <c r="J2023" s="22">
        <f t="shared" si="31"/>
        <v>6.5868326052720132</v>
      </c>
      <c r="K2023" s="22" t="str">
        <f>IF(I2023&lt;&gt;"",SUMIF(Table1[Codigo_servico],A2023,Table1[Subtotal_insumo]),"")</f>
        <v/>
      </c>
      <c r="L2023" s="16">
        <f>IF(Table1[[#This Row],[Ordem_insumos]]&lt;&gt;0,VLOOKUP(Table1[[#This Row],[Codigo_servico]],Preencher_Orcamento!$B:$D,3,FALSE)*Table1[[#This Row],[Qtde_insumo]],"")</f>
        <v>0</v>
      </c>
      <c r="M2023" s="16">
        <f>IF(Table1[[#This Row],[Ordem_insumos]]&lt;&gt;0,VLOOKUP(Table1[[#This Row],[Codigo_servico]],Preencher_Orcamento!$B:$D,3,FALSE)*Table1[[#This Row],[Subtotal_insumo]],"")</f>
        <v>0</v>
      </c>
    </row>
    <row r="2024" spans="1:13" ht="26.25" x14ac:dyDescent="0.25">
      <c r="A2024" s="6">
        <v>70154</v>
      </c>
      <c r="B2024" s="126">
        <v>2</v>
      </c>
      <c r="C2024" s="133"/>
      <c r="D2024" s="134">
        <v>17039</v>
      </c>
      <c r="E2024" s="7" t="s">
        <v>374</v>
      </c>
      <c r="F2024" s="8" t="s">
        <v>457</v>
      </c>
      <c r="G2024" s="16">
        <f>IFERROR(VLOOKUP(Table1[[#This Row],[Codigo_insumo]],BD_Insumos!$B:$E,4),"")</f>
        <v>0.2266</v>
      </c>
      <c r="H2024" s="140">
        <v>6</v>
      </c>
      <c r="I2024" s="9"/>
      <c r="J2024" s="22">
        <f t="shared" si="31"/>
        <v>1.3595999999999999</v>
      </c>
      <c r="K2024" s="22" t="str">
        <f>IF(I2024&lt;&gt;"",SUMIF(Table1[Codigo_servico],A2024,Table1[Subtotal_insumo]),"")</f>
        <v/>
      </c>
      <c r="L2024" s="16">
        <f>IF(Table1[[#This Row],[Ordem_insumos]]&lt;&gt;0,VLOOKUP(Table1[[#This Row],[Codigo_servico]],Preencher_Orcamento!$B:$D,3,FALSE)*Table1[[#This Row],[Qtde_insumo]],"")</f>
        <v>0</v>
      </c>
      <c r="M2024" s="16">
        <f>IF(Table1[[#This Row],[Ordem_insumos]]&lt;&gt;0,VLOOKUP(Table1[[#This Row],[Codigo_servico]],Preencher_Orcamento!$B:$D,3,FALSE)*Table1[[#This Row],[Subtotal_insumo]],"")</f>
        <v>0</v>
      </c>
    </row>
    <row r="2025" spans="1:13" ht="26.25" x14ac:dyDescent="0.25">
      <c r="A2025" s="6">
        <v>70154</v>
      </c>
      <c r="B2025" s="126">
        <v>3</v>
      </c>
      <c r="C2025" s="133"/>
      <c r="D2025" s="134">
        <v>10629</v>
      </c>
      <c r="E2025" s="7" t="s">
        <v>139</v>
      </c>
      <c r="F2025" s="8" t="s">
        <v>58</v>
      </c>
      <c r="G2025" s="16">
        <f>IFERROR(VLOOKUP(Table1[[#This Row],[Codigo_insumo]],BD_Insumos!$B:$E,4),"")</f>
        <v>421.34249999999997</v>
      </c>
      <c r="H2025" s="140">
        <v>1.5599999999999999E-2</v>
      </c>
      <c r="I2025" s="9"/>
      <c r="J2025" s="22">
        <f t="shared" si="31"/>
        <v>6.5729429999999995</v>
      </c>
      <c r="K2025" s="22" t="str">
        <f>IF(I2025&lt;&gt;"",SUMIF(Table1[Codigo_servico],A2025,Table1[Subtotal_insumo]),"")</f>
        <v/>
      </c>
      <c r="L2025" s="16">
        <f>IF(Table1[[#This Row],[Ordem_insumos]]&lt;&gt;0,VLOOKUP(Table1[[#This Row],[Codigo_servico]],Preencher_Orcamento!$B:$D,3,FALSE)*Table1[[#This Row],[Qtde_insumo]],"")</f>
        <v>0</v>
      </c>
      <c r="M2025" s="16">
        <f>IF(Table1[[#This Row],[Ordem_insumos]]&lt;&gt;0,VLOOKUP(Table1[[#This Row],[Codigo_servico]],Preencher_Orcamento!$B:$D,3,FALSE)*Table1[[#This Row],[Subtotal_insumo]],"")</f>
        <v>0</v>
      </c>
    </row>
    <row r="2026" spans="1:13" ht="26.25" x14ac:dyDescent="0.25">
      <c r="A2026" s="6">
        <v>70154</v>
      </c>
      <c r="B2026" s="126">
        <v>4</v>
      </c>
      <c r="C2026" s="133"/>
      <c r="D2026" s="134">
        <v>30018</v>
      </c>
      <c r="E2026" s="7" t="s">
        <v>524</v>
      </c>
      <c r="F2026" s="8" t="s">
        <v>391</v>
      </c>
      <c r="G2026" s="16">
        <f>IFERROR(VLOOKUP(Table1[[#This Row],[Codigo_insumo]],BD_Insumos!$B:$E,4),"")</f>
        <v>158.42599999999999</v>
      </c>
      <c r="H2026" s="140">
        <v>1</v>
      </c>
      <c r="I2026" s="9"/>
      <c r="J2026" s="22">
        <f t="shared" si="31"/>
        <v>158.42599999999999</v>
      </c>
      <c r="K2026" s="22" t="str">
        <f>IF(I2026&lt;&gt;"",SUMIF(Table1[Codigo_servico],A2026,Table1[Subtotal_insumo]),"")</f>
        <v/>
      </c>
      <c r="L2026" s="16">
        <f>IF(Table1[[#This Row],[Ordem_insumos]]&lt;&gt;0,VLOOKUP(Table1[[#This Row],[Codigo_servico]],Preencher_Orcamento!$B:$D,3,FALSE)*Table1[[#This Row],[Qtde_insumo]],"")</f>
        <v>0</v>
      </c>
      <c r="M2026" s="16">
        <f>IF(Table1[[#This Row],[Ordem_insumos]]&lt;&gt;0,VLOOKUP(Table1[[#This Row],[Codigo_servico]],Preencher_Orcamento!$B:$D,3,FALSE)*Table1[[#This Row],[Subtotal_insumo]],"")</f>
        <v>0</v>
      </c>
    </row>
    <row r="2027" spans="1:13" x14ac:dyDescent="0.25">
      <c r="A2027" s="6">
        <v>70154</v>
      </c>
      <c r="B2027" s="126">
        <v>5</v>
      </c>
      <c r="C2027" s="133"/>
      <c r="D2027" s="134">
        <v>37565</v>
      </c>
      <c r="E2027" s="7" t="s">
        <v>847</v>
      </c>
      <c r="F2027" s="8" t="s">
        <v>168</v>
      </c>
      <c r="G2027" s="18">
        <f>IFERROR(VLOOKUP(Table1[[#This Row],[Codigo_insumo]],BD_Insumos!$B:$E,4),"")</f>
        <v>8.7706999999999997</v>
      </c>
      <c r="H2027" s="140">
        <v>0.18</v>
      </c>
      <c r="I2027" s="9"/>
      <c r="J2027" s="23">
        <f t="shared" si="31"/>
        <v>1.5787259999999999</v>
      </c>
      <c r="K2027" s="22" t="str">
        <f>IF(I2027&lt;&gt;"",SUMIF(Table1[Codigo_servico],A2027,Table1[Subtotal_insumo]),"")</f>
        <v/>
      </c>
      <c r="L2027" s="18">
        <f>IF(Table1[[#This Row],[Ordem_insumos]]&lt;&gt;0,VLOOKUP(Table1[[#This Row],[Codigo_servico]],Preencher_Orcamento!$B:$D,3,FALSE)*Table1[[#This Row],[Qtde_insumo]],"")</f>
        <v>0</v>
      </c>
      <c r="M2027" s="18">
        <f>IF(Table1[[#This Row],[Ordem_insumos]]&lt;&gt;0,VLOOKUP(Table1[[#This Row],[Codigo_servico]],Preencher_Orcamento!$B:$D,3,FALSE)*Table1[[#This Row],[Subtotal_insumo]],"")</f>
        <v>0</v>
      </c>
    </row>
    <row r="2028" spans="1:13" x14ac:dyDescent="0.25">
      <c r="A2028" s="6">
        <v>70154</v>
      </c>
      <c r="B2028" s="126">
        <v>6</v>
      </c>
      <c r="C2028" s="133"/>
      <c r="D2028" s="134">
        <v>30030</v>
      </c>
      <c r="E2028" s="7" t="s">
        <v>527</v>
      </c>
      <c r="F2028" s="8" t="s">
        <v>5</v>
      </c>
      <c r="G2028" s="18">
        <f>IFERROR(VLOOKUP(Table1[[#This Row],[Codigo_insumo]],BD_Insumos!$B:$E,4),"")</f>
        <v>2.7258</v>
      </c>
      <c r="H2028" s="140">
        <v>10.6</v>
      </c>
      <c r="I2028" s="9"/>
      <c r="J2028" s="23">
        <f t="shared" si="31"/>
        <v>28.89348</v>
      </c>
      <c r="K2028" s="22" t="str">
        <f>IF(I2028&lt;&gt;"",SUMIF(Table1[Codigo_servico],A2028,Table1[Subtotal_insumo]),"")</f>
        <v/>
      </c>
      <c r="L2028" s="18">
        <f>IF(Table1[[#This Row],[Ordem_insumos]]&lt;&gt;0,VLOOKUP(Table1[[#This Row],[Codigo_servico]],Preencher_Orcamento!$B:$D,3,FALSE)*Table1[[#This Row],[Qtde_insumo]],"")</f>
        <v>0</v>
      </c>
      <c r="M2028" s="18">
        <f>IF(Table1[[#This Row],[Ordem_insumos]]&lt;&gt;0,VLOOKUP(Table1[[#This Row],[Codigo_servico]],Preencher_Orcamento!$B:$D,3,FALSE)*Table1[[#This Row],[Subtotal_insumo]],"")</f>
        <v>0</v>
      </c>
    </row>
    <row r="2029" spans="1:13" x14ac:dyDescent="0.25">
      <c r="A2029" s="6">
        <v>70154</v>
      </c>
      <c r="B2029" s="126">
        <v>7</v>
      </c>
      <c r="C2029" s="133"/>
      <c r="D2029" s="134">
        <v>2099</v>
      </c>
      <c r="E2029" s="7" t="s">
        <v>2205</v>
      </c>
      <c r="F2029" s="8" t="s">
        <v>2140</v>
      </c>
      <c r="G2029" s="18">
        <f>IFERROR(VLOOKUP(Table1[[#This Row],[Codigo_insumo]],BD_Insumos!$B:$E,4),"")</f>
        <v>12.627877718847255</v>
      </c>
      <c r="H2029" s="140">
        <v>1.544</v>
      </c>
      <c r="I2029" s="9"/>
      <c r="J2029" s="23">
        <f t="shared" si="31"/>
        <v>19.497443197900164</v>
      </c>
      <c r="K2029" s="22" t="str">
        <f>IF(I2029&lt;&gt;"",SUMIF(Table1[Codigo_servico],A2029,Table1[Subtotal_insumo]),"")</f>
        <v/>
      </c>
      <c r="L2029" s="18">
        <f>IF(Table1[[#This Row],[Ordem_insumos]]&lt;&gt;0,VLOOKUP(Table1[[#This Row],[Codigo_servico]],Preencher_Orcamento!$B:$D,3,FALSE)*Table1[[#This Row],[Qtde_insumo]],"")</f>
        <v>0</v>
      </c>
      <c r="M2029" s="18">
        <f>IF(Table1[[#This Row],[Ordem_insumos]]&lt;&gt;0,VLOOKUP(Table1[[#This Row],[Codigo_servico]],Preencher_Orcamento!$B:$D,3,FALSE)*Table1[[#This Row],[Subtotal_insumo]],"")</f>
        <v>0</v>
      </c>
    </row>
    <row r="2030" spans="1:13" x14ac:dyDescent="0.25">
      <c r="A2030" s="6">
        <v>70154</v>
      </c>
      <c r="B2030" s="126">
        <v>8</v>
      </c>
      <c r="C2030" s="133"/>
      <c r="D2030" s="134">
        <v>2020</v>
      </c>
      <c r="E2030" s="7" t="s">
        <v>2188</v>
      </c>
      <c r="F2030" s="8" t="s">
        <v>2140</v>
      </c>
      <c r="G2030" s="18">
        <f>IFERROR(VLOOKUP(Table1[[#This Row],[Codigo_insumo]],BD_Insumos!$B:$E,4),"")</f>
        <v>15.860837164231068</v>
      </c>
      <c r="H2030" s="140">
        <v>1.3</v>
      </c>
      <c r="I2030" s="9"/>
      <c r="J2030" s="23">
        <f t="shared" si="31"/>
        <v>20.619088313500388</v>
      </c>
      <c r="K2030" s="22" t="str">
        <f>IF(I2030&lt;&gt;"",SUMIF(Table1[Codigo_servico],A2030,Table1[Subtotal_insumo]),"")</f>
        <v/>
      </c>
      <c r="L2030" s="18">
        <f>IF(Table1[[#This Row],[Ordem_insumos]]&lt;&gt;0,VLOOKUP(Table1[[#This Row],[Codigo_servico]],Preencher_Orcamento!$B:$D,3,FALSE)*Table1[[#This Row],[Qtde_insumo]],"")</f>
        <v>0</v>
      </c>
      <c r="M2030" s="18">
        <f>IF(Table1[[#This Row],[Ordem_insumos]]&lt;&gt;0,VLOOKUP(Table1[[#This Row],[Codigo_servico]],Preencher_Orcamento!$B:$D,3,FALSE)*Table1[[#This Row],[Subtotal_insumo]],"")</f>
        <v>0</v>
      </c>
    </row>
    <row r="2031" spans="1:13" x14ac:dyDescent="0.25">
      <c r="A2031" s="6">
        <v>70154</v>
      </c>
      <c r="B2031" s="126">
        <v>9</v>
      </c>
      <c r="C2031" s="133"/>
      <c r="D2031" s="134">
        <v>2013</v>
      </c>
      <c r="E2031" s="7" t="s">
        <v>2184</v>
      </c>
      <c r="F2031" s="8" t="s">
        <v>2140</v>
      </c>
      <c r="G2031" s="18">
        <f>IFERROR(VLOOKUP(Table1[[#This Row],[Codigo_insumo]],BD_Insumos!$B:$E,4),"")</f>
        <v>15.756939025755017</v>
      </c>
      <c r="H2031" s="140">
        <v>0.5</v>
      </c>
      <c r="I2031" s="9"/>
      <c r="J2031" s="23">
        <f t="shared" si="31"/>
        <v>7.8784695128775084</v>
      </c>
      <c r="K2031" s="22" t="str">
        <f>IF(I2031&lt;&gt;"",SUMIF(Table1[Codigo_servico],A2031,Table1[Subtotal_insumo]),"")</f>
        <v/>
      </c>
      <c r="L2031" s="18">
        <f>IF(Table1[[#This Row],[Ordem_insumos]]&lt;&gt;0,VLOOKUP(Table1[[#This Row],[Codigo_servico]],Preencher_Orcamento!$B:$D,3,FALSE)*Table1[[#This Row],[Qtde_insumo]],"")</f>
        <v>0</v>
      </c>
      <c r="M2031" s="18">
        <f>IF(Table1[[#This Row],[Ordem_insumos]]&lt;&gt;0,VLOOKUP(Table1[[#This Row],[Codigo_servico]],Preencher_Orcamento!$B:$D,3,FALSE)*Table1[[#This Row],[Subtotal_insumo]],"")</f>
        <v>0</v>
      </c>
    </row>
    <row r="2032" spans="1:13" ht="26.25" x14ac:dyDescent="0.25">
      <c r="A2032" s="6">
        <v>70154</v>
      </c>
      <c r="B2032" s="126">
        <v>10</v>
      </c>
      <c r="C2032" s="133"/>
      <c r="D2032" s="134">
        <v>17520</v>
      </c>
      <c r="E2032" s="7" t="s">
        <v>385</v>
      </c>
      <c r="F2032" s="8" t="s">
        <v>197</v>
      </c>
      <c r="G2032" s="18">
        <f>IFERROR(VLOOKUP(Table1[[#This Row],[Codigo_insumo]],BD_Insumos!$B:$E,4),"")</f>
        <v>7.9619999999999997</v>
      </c>
      <c r="H2032" s="140">
        <v>0.1</v>
      </c>
      <c r="I2032" s="9"/>
      <c r="J2032" s="23">
        <f t="shared" si="31"/>
        <v>0.79620000000000002</v>
      </c>
      <c r="K2032" s="22" t="str">
        <f>IF(I2032&lt;&gt;"",SUMIF(Table1[Codigo_servico],A2032,Table1[Subtotal_insumo]),"")</f>
        <v/>
      </c>
      <c r="L2032" s="18">
        <f>IF(Table1[[#This Row],[Ordem_insumos]]&lt;&gt;0,VLOOKUP(Table1[[#This Row],[Codigo_servico]],Preencher_Orcamento!$B:$D,3,FALSE)*Table1[[#This Row],[Qtde_insumo]],"")</f>
        <v>0</v>
      </c>
      <c r="M2032" s="18">
        <f>IF(Table1[[#This Row],[Ordem_insumos]]&lt;&gt;0,VLOOKUP(Table1[[#This Row],[Codigo_servico]],Preencher_Orcamento!$B:$D,3,FALSE)*Table1[[#This Row],[Subtotal_insumo]],"")</f>
        <v>0</v>
      </c>
    </row>
    <row r="2033" spans="1:13" x14ac:dyDescent="0.25">
      <c r="A2033" s="3">
        <v>70155</v>
      </c>
      <c r="B2033" s="125">
        <v>0</v>
      </c>
      <c r="C2033" s="131" t="s">
        <v>2792</v>
      </c>
      <c r="D2033" s="132"/>
      <c r="E2033" s="4"/>
      <c r="F2033" s="4"/>
      <c r="G2033" s="17" t="str">
        <f>IFERROR(VLOOKUP(Table1[[#This Row],[Codigo_insumo]],BD_Insumos!$B:$E,4),"")</f>
        <v/>
      </c>
      <c r="H2033" s="139"/>
      <c r="I2033" s="5" t="s">
        <v>2787</v>
      </c>
      <c r="J2033" s="20" t="str">
        <f t="shared" si="31"/>
        <v/>
      </c>
      <c r="K2033" s="21">
        <f>IF(I2033&lt;&gt;"",SUMIF(Table1[Codigo_servico],A2033,Table1[Subtotal_insumo]),"")</f>
        <v>346.72469766430601</v>
      </c>
      <c r="L2033" s="17" t="str">
        <f>IF(Table1[[#This Row],[Ordem_insumos]]&lt;&gt;0,VLOOKUP(Table1[[#This Row],[Codigo_servico]],Preencher_Orcamento!$B:$D,3,FALSE)*Table1[[#This Row],[Qtde_insumo]],"")</f>
        <v/>
      </c>
      <c r="M2033" s="17" t="str">
        <f>IF(Table1[[#This Row],[Ordem_insumos]]&lt;&gt;0,VLOOKUP(Table1[[#This Row],[Codigo_servico]],Preencher_Orcamento!$B:$D,3,FALSE)*Table1[[#This Row],[Subtotal_insumo]],"")</f>
        <v/>
      </c>
    </row>
    <row r="2034" spans="1:13" x14ac:dyDescent="0.25">
      <c r="A2034" s="6">
        <v>70155</v>
      </c>
      <c r="B2034" s="126">
        <v>1</v>
      </c>
      <c r="C2034" s="133"/>
      <c r="D2034" s="134">
        <v>30030</v>
      </c>
      <c r="E2034" s="7" t="s">
        <v>527</v>
      </c>
      <c r="F2034" s="8" t="s">
        <v>5</v>
      </c>
      <c r="G2034" s="16">
        <f>IFERROR(VLOOKUP(Table1[[#This Row],[Codigo_insumo]],BD_Insumos!$B:$E,4),"")</f>
        <v>2.7258</v>
      </c>
      <c r="H2034" s="140">
        <v>12.9</v>
      </c>
      <c r="I2034" s="9"/>
      <c r="J2034" s="22">
        <f t="shared" si="31"/>
        <v>35.162820000000004</v>
      </c>
      <c r="K2034" s="22" t="str">
        <f>IF(I2034&lt;&gt;"",SUMIF(Table1[Codigo_servico],A2034,Table1[Subtotal_insumo]),"")</f>
        <v/>
      </c>
      <c r="L2034" s="16">
        <f>IF(Table1[[#This Row],[Ordem_insumos]]&lt;&gt;0,VLOOKUP(Table1[[#This Row],[Codigo_servico]],Preencher_Orcamento!$B:$D,3,FALSE)*Table1[[#This Row],[Qtde_insumo]],"")</f>
        <v>0</v>
      </c>
      <c r="M2034" s="16">
        <f>IF(Table1[[#This Row],[Ordem_insumos]]&lt;&gt;0,VLOOKUP(Table1[[#This Row],[Codigo_servico]],Preencher_Orcamento!$B:$D,3,FALSE)*Table1[[#This Row],[Subtotal_insumo]],"")</f>
        <v>0</v>
      </c>
    </row>
    <row r="2035" spans="1:13" ht="26.25" x14ac:dyDescent="0.25">
      <c r="A2035" s="6">
        <v>70155</v>
      </c>
      <c r="B2035" s="126">
        <v>2</v>
      </c>
      <c r="C2035" s="133"/>
      <c r="D2035" s="134">
        <v>10629</v>
      </c>
      <c r="E2035" s="7" t="s">
        <v>139</v>
      </c>
      <c r="F2035" s="8" t="s">
        <v>58</v>
      </c>
      <c r="G2035" s="16">
        <f>IFERROR(VLOOKUP(Table1[[#This Row],[Codigo_insumo]],BD_Insumos!$B:$E,4),"")</f>
        <v>421.34249999999997</v>
      </c>
      <c r="H2035" s="140">
        <v>1.8100000000000002E-2</v>
      </c>
      <c r="I2035" s="9"/>
      <c r="J2035" s="22">
        <f t="shared" si="31"/>
        <v>7.6262992499999998</v>
      </c>
      <c r="K2035" s="22" t="str">
        <f>IF(I2035&lt;&gt;"",SUMIF(Table1[Codigo_servico],A2035,Table1[Subtotal_insumo]),"")</f>
        <v/>
      </c>
      <c r="L2035" s="16">
        <f>IF(Table1[[#This Row],[Ordem_insumos]]&lt;&gt;0,VLOOKUP(Table1[[#This Row],[Codigo_servico]],Preencher_Orcamento!$B:$D,3,FALSE)*Table1[[#This Row],[Qtde_insumo]],"")</f>
        <v>0</v>
      </c>
      <c r="M2035" s="16">
        <f>IF(Table1[[#This Row],[Ordem_insumos]]&lt;&gt;0,VLOOKUP(Table1[[#This Row],[Codigo_servico]],Preencher_Orcamento!$B:$D,3,FALSE)*Table1[[#This Row],[Subtotal_insumo]],"")</f>
        <v>0</v>
      </c>
    </row>
    <row r="2036" spans="1:13" x14ac:dyDescent="0.25">
      <c r="A2036" s="6">
        <v>70155</v>
      </c>
      <c r="B2036" s="126">
        <v>3</v>
      </c>
      <c r="C2036" s="133"/>
      <c r="D2036" s="134">
        <v>2020</v>
      </c>
      <c r="E2036" s="7" t="s">
        <v>2188</v>
      </c>
      <c r="F2036" s="8" t="s">
        <v>2140</v>
      </c>
      <c r="G2036" s="16">
        <f>IFERROR(VLOOKUP(Table1[[#This Row],[Codigo_insumo]],BD_Insumos!$B:$E,4),"")</f>
        <v>15.860837164231068</v>
      </c>
      <c r="H2036" s="140">
        <v>2</v>
      </c>
      <c r="I2036" s="9"/>
      <c r="J2036" s="22">
        <f t="shared" si="31"/>
        <v>31.721674328462136</v>
      </c>
      <c r="K2036" s="22" t="str">
        <f>IF(I2036&lt;&gt;"",SUMIF(Table1[Codigo_servico],A2036,Table1[Subtotal_insumo]),"")</f>
        <v/>
      </c>
      <c r="L2036" s="16">
        <f>IF(Table1[[#This Row],[Ordem_insumos]]&lt;&gt;0,VLOOKUP(Table1[[#This Row],[Codigo_servico]],Preencher_Orcamento!$B:$D,3,FALSE)*Table1[[#This Row],[Qtde_insumo]],"")</f>
        <v>0</v>
      </c>
      <c r="M2036" s="16">
        <f>IF(Table1[[#This Row],[Ordem_insumos]]&lt;&gt;0,VLOOKUP(Table1[[#This Row],[Codigo_servico]],Preencher_Orcamento!$B:$D,3,FALSE)*Table1[[#This Row],[Subtotal_insumo]],"")</f>
        <v>0</v>
      </c>
    </row>
    <row r="2037" spans="1:13" x14ac:dyDescent="0.25">
      <c r="A2037" s="6">
        <v>70155</v>
      </c>
      <c r="B2037" s="126">
        <v>4</v>
      </c>
      <c r="C2037" s="133"/>
      <c r="D2037" s="134">
        <v>2014</v>
      </c>
      <c r="E2037" s="7" t="s">
        <v>2185</v>
      </c>
      <c r="F2037" s="8" t="s">
        <v>2140</v>
      </c>
      <c r="G2037" s="16">
        <f>IFERROR(VLOOKUP(Table1[[#This Row],[Codigo_insumo]],BD_Insumos!$B:$E,4),"")</f>
        <v>13.173665210544026</v>
      </c>
      <c r="H2037" s="140">
        <v>0.6</v>
      </c>
      <c r="I2037" s="9"/>
      <c r="J2037" s="22">
        <f t="shared" si="31"/>
        <v>7.9041991263264153</v>
      </c>
      <c r="K2037" s="22" t="str">
        <f>IF(I2037&lt;&gt;"",SUMIF(Table1[Codigo_servico],A2037,Table1[Subtotal_insumo]),"")</f>
        <v/>
      </c>
      <c r="L2037" s="16">
        <f>IF(Table1[[#This Row],[Ordem_insumos]]&lt;&gt;0,VLOOKUP(Table1[[#This Row],[Codigo_servico]],Preencher_Orcamento!$B:$D,3,FALSE)*Table1[[#This Row],[Qtde_insumo]],"")</f>
        <v>0</v>
      </c>
      <c r="M2037" s="16">
        <f>IF(Table1[[#This Row],[Ordem_insumos]]&lt;&gt;0,VLOOKUP(Table1[[#This Row],[Codigo_servico]],Preencher_Orcamento!$B:$D,3,FALSE)*Table1[[#This Row],[Subtotal_insumo]],"")</f>
        <v>0</v>
      </c>
    </row>
    <row r="2038" spans="1:13" x14ac:dyDescent="0.25">
      <c r="A2038" s="6">
        <v>70155</v>
      </c>
      <c r="B2038" s="126">
        <v>5</v>
      </c>
      <c r="C2038" s="133"/>
      <c r="D2038" s="134">
        <v>2013</v>
      </c>
      <c r="E2038" s="7" t="s">
        <v>2184</v>
      </c>
      <c r="F2038" s="8" t="s">
        <v>2140</v>
      </c>
      <c r="G2038" s="18">
        <f>IFERROR(VLOOKUP(Table1[[#This Row],[Codigo_insumo]],BD_Insumos!$B:$E,4),"")</f>
        <v>15.756939025755017</v>
      </c>
      <c r="H2038" s="140">
        <v>0.6</v>
      </c>
      <c r="I2038" s="9"/>
      <c r="J2038" s="23">
        <f t="shared" si="31"/>
        <v>9.4541634154530101</v>
      </c>
      <c r="K2038" s="22" t="str">
        <f>IF(I2038&lt;&gt;"",SUMIF(Table1[Codigo_servico],A2038,Table1[Subtotal_insumo]),"")</f>
        <v/>
      </c>
      <c r="L2038" s="18">
        <f>IF(Table1[[#This Row],[Ordem_insumos]]&lt;&gt;0,VLOOKUP(Table1[[#This Row],[Codigo_servico]],Preencher_Orcamento!$B:$D,3,FALSE)*Table1[[#This Row],[Qtde_insumo]],"")</f>
        <v>0</v>
      </c>
      <c r="M2038" s="18">
        <f>IF(Table1[[#This Row],[Ordem_insumos]]&lt;&gt;0,VLOOKUP(Table1[[#This Row],[Codigo_servico]],Preencher_Orcamento!$B:$D,3,FALSE)*Table1[[#This Row],[Subtotal_insumo]],"")</f>
        <v>0</v>
      </c>
    </row>
    <row r="2039" spans="1:13" ht="26.25" x14ac:dyDescent="0.25">
      <c r="A2039" s="6">
        <v>70155</v>
      </c>
      <c r="B2039" s="126">
        <v>6</v>
      </c>
      <c r="C2039" s="133"/>
      <c r="D2039" s="134">
        <v>17520</v>
      </c>
      <c r="E2039" s="7" t="s">
        <v>385</v>
      </c>
      <c r="F2039" s="8" t="s">
        <v>197</v>
      </c>
      <c r="G2039" s="18">
        <f>IFERROR(VLOOKUP(Table1[[#This Row],[Codigo_insumo]],BD_Insumos!$B:$E,4),"")</f>
        <v>7.9619999999999997</v>
      </c>
      <c r="H2039" s="140">
        <v>0.12</v>
      </c>
      <c r="I2039" s="9"/>
      <c r="J2039" s="23">
        <f t="shared" si="31"/>
        <v>0.95543999999999996</v>
      </c>
      <c r="K2039" s="22" t="str">
        <f>IF(I2039&lt;&gt;"",SUMIF(Table1[Codigo_servico],A2039,Table1[Subtotal_insumo]),"")</f>
        <v/>
      </c>
      <c r="L2039" s="18">
        <f>IF(Table1[[#This Row],[Ordem_insumos]]&lt;&gt;0,VLOOKUP(Table1[[#This Row],[Codigo_servico]],Preencher_Orcamento!$B:$D,3,FALSE)*Table1[[#This Row],[Qtde_insumo]],"")</f>
        <v>0</v>
      </c>
      <c r="M2039" s="18">
        <f>IF(Table1[[#This Row],[Ordem_insumos]]&lt;&gt;0,VLOOKUP(Table1[[#This Row],[Codigo_servico]],Preencher_Orcamento!$B:$D,3,FALSE)*Table1[[#This Row],[Subtotal_insumo]],"")</f>
        <v>0</v>
      </c>
    </row>
    <row r="2040" spans="1:13" x14ac:dyDescent="0.25">
      <c r="A2040" s="6">
        <v>70155</v>
      </c>
      <c r="B2040" s="126">
        <v>7</v>
      </c>
      <c r="C2040" s="133"/>
      <c r="D2040" s="134">
        <v>2099</v>
      </c>
      <c r="E2040" s="7" t="s">
        <v>2205</v>
      </c>
      <c r="F2040" s="8" t="s">
        <v>2140</v>
      </c>
      <c r="G2040" s="18">
        <f>IFERROR(VLOOKUP(Table1[[#This Row],[Codigo_insumo]],BD_Insumos!$B:$E,4),"")</f>
        <v>12.627877718847255</v>
      </c>
      <c r="H2040" s="140">
        <v>2.2690000000000001</v>
      </c>
      <c r="I2040" s="9"/>
      <c r="J2040" s="23">
        <f t="shared" si="31"/>
        <v>28.652654544064426</v>
      </c>
      <c r="K2040" s="22" t="str">
        <f>IF(I2040&lt;&gt;"",SUMIF(Table1[Codigo_servico],A2040,Table1[Subtotal_insumo]),"")</f>
        <v/>
      </c>
      <c r="L2040" s="18">
        <f>IF(Table1[[#This Row],[Ordem_insumos]]&lt;&gt;0,VLOOKUP(Table1[[#This Row],[Codigo_servico]],Preencher_Orcamento!$B:$D,3,FALSE)*Table1[[#This Row],[Qtde_insumo]],"")</f>
        <v>0</v>
      </c>
      <c r="M2040" s="18">
        <f>IF(Table1[[#This Row],[Ordem_insumos]]&lt;&gt;0,VLOOKUP(Table1[[#This Row],[Codigo_servico]],Preencher_Orcamento!$B:$D,3,FALSE)*Table1[[#This Row],[Subtotal_insumo]],"")</f>
        <v>0</v>
      </c>
    </row>
    <row r="2041" spans="1:13" x14ac:dyDescent="0.25">
      <c r="A2041" s="6">
        <v>70155</v>
      </c>
      <c r="B2041" s="126">
        <v>8</v>
      </c>
      <c r="C2041" s="133"/>
      <c r="D2041" s="134">
        <v>37565</v>
      </c>
      <c r="E2041" s="7" t="s">
        <v>847</v>
      </c>
      <c r="F2041" s="8" t="s">
        <v>168</v>
      </c>
      <c r="G2041" s="18">
        <f>IFERROR(VLOOKUP(Table1[[#This Row],[Codigo_insumo]],BD_Insumos!$B:$E,4),"")</f>
        <v>8.7706999999999997</v>
      </c>
      <c r="H2041" s="140">
        <v>0.21</v>
      </c>
      <c r="I2041" s="9"/>
      <c r="J2041" s="23">
        <f t="shared" si="31"/>
        <v>1.8418469999999998</v>
      </c>
      <c r="K2041" s="22" t="str">
        <f>IF(I2041&lt;&gt;"",SUMIF(Table1[Codigo_servico],A2041,Table1[Subtotal_insumo]),"")</f>
        <v/>
      </c>
      <c r="L2041" s="18">
        <f>IF(Table1[[#This Row],[Ordem_insumos]]&lt;&gt;0,VLOOKUP(Table1[[#This Row],[Codigo_servico]],Preencher_Orcamento!$B:$D,3,FALSE)*Table1[[#This Row],[Qtde_insumo]],"")</f>
        <v>0</v>
      </c>
      <c r="M2041" s="18">
        <f>IF(Table1[[#This Row],[Ordem_insumos]]&lt;&gt;0,VLOOKUP(Table1[[#This Row],[Codigo_servico]],Preencher_Orcamento!$B:$D,3,FALSE)*Table1[[#This Row],[Subtotal_insumo]],"")</f>
        <v>0</v>
      </c>
    </row>
    <row r="2042" spans="1:13" ht="26.25" x14ac:dyDescent="0.25">
      <c r="A2042" s="6">
        <v>70155</v>
      </c>
      <c r="B2042" s="126">
        <v>9</v>
      </c>
      <c r="C2042" s="133"/>
      <c r="D2042" s="134">
        <v>17039</v>
      </c>
      <c r="E2042" s="7" t="s">
        <v>374</v>
      </c>
      <c r="F2042" s="8" t="s">
        <v>457</v>
      </c>
      <c r="G2042" s="18">
        <f>IFERROR(VLOOKUP(Table1[[#This Row],[Codigo_insumo]],BD_Insumos!$B:$E,4),"")</f>
        <v>0.2266</v>
      </c>
      <c r="H2042" s="140">
        <v>7</v>
      </c>
      <c r="I2042" s="9"/>
      <c r="J2042" s="23">
        <f t="shared" si="31"/>
        <v>1.5862000000000001</v>
      </c>
      <c r="K2042" s="22" t="str">
        <f>IF(I2042&lt;&gt;"",SUMIF(Table1[Codigo_servico],A2042,Table1[Subtotal_insumo]),"")</f>
        <v/>
      </c>
      <c r="L2042" s="18">
        <f>IF(Table1[[#This Row],[Ordem_insumos]]&lt;&gt;0,VLOOKUP(Table1[[#This Row],[Codigo_servico]],Preencher_Orcamento!$B:$D,3,FALSE)*Table1[[#This Row],[Qtde_insumo]],"")</f>
        <v>0</v>
      </c>
      <c r="M2042" s="18">
        <f>IF(Table1[[#This Row],[Ordem_insumos]]&lt;&gt;0,VLOOKUP(Table1[[#This Row],[Codigo_servico]],Preencher_Orcamento!$B:$D,3,FALSE)*Table1[[#This Row],[Subtotal_insumo]],"")</f>
        <v>0</v>
      </c>
    </row>
    <row r="2043" spans="1:13" ht="26.25" x14ac:dyDescent="0.25">
      <c r="A2043" s="6">
        <v>70155</v>
      </c>
      <c r="B2043" s="126">
        <v>10</v>
      </c>
      <c r="C2043" s="133"/>
      <c r="D2043" s="134">
        <v>30020</v>
      </c>
      <c r="E2043" s="7" t="s">
        <v>525</v>
      </c>
      <c r="F2043" s="8" t="s">
        <v>391</v>
      </c>
      <c r="G2043" s="18">
        <f>IFERROR(VLOOKUP(Table1[[#This Row],[Codigo_insumo]],BD_Insumos!$B:$E,4),"")</f>
        <v>221.8194</v>
      </c>
      <c r="H2043" s="140">
        <v>1</v>
      </c>
      <c r="I2043" s="9"/>
      <c r="J2043" s="23">
        <f t="shared" si="31"/>
        <v>221.8194</v>
      </c>
      <c r="K2043" s="22" t="str">
        <f>IF(I2043&lt;&gt;"",SUMIF(Table1[Codigo_servico],A2043,Table1[Subtotal_insumo]),"")</f>
        <v/>
      </c>
      <c r="L2043" s="18">
        <f>IF(Table1[[#This Row],[Ordem_insumos]]&lt;&gt;0,VLOOKUP(Table1[[#This Row],[Codigo_servico]],Preencher_Orcamento!$B:$D,3,FALSE)*Table1[[#This Row],[Qtde_insumo]],"")</f>
        <v>0</v>
      </c>
      <c r="M2043" s="18">
        <f>IF(Table1[[#This Row],[Ordem_insumos]]&lt;&gt;0,VLOOKUP(Table1[[#This Row],[Codigo_servico]],Preencher_Orcamento!$B:$D,3,FALSE)*Table1[[#This Row],[Subtotal_insumo]],"")</f>
        <v>0</v>
      </c>
    </row>
    <row r="2044" spans="1:13" x14ac:dyDescent="0.25">
      <c r="A2044" s="3">
        <v>70156</v>
      </c>
      <c r="B2044" s="125">
        <v>0</v>
      </c>
      <c r="C2044" s="131" t="s">
        <v>2793</v>
      </c>
      <c r="D2044" s="132"/>
      <c r="E2044" s="4"/>
      <c r="F2044" s="4"/>
      <c r="G2044" s="17" t="str">
        <f>IFERROR(VLOOKUP(Table1[[#This Row],[Codigo_insumo]],BD_Insumos!$B:$E,4),"")</f>
        <v/>
      </c>
      <c r="H2044" s="139"/>
      <c r="I2044" s="5" t="s">
        <v>2787</v>
      </c>
      <c r="J2044" s="20" t="str">
        <f t="shared" si="31"/>
        <v/>
      </c>
      <c r="K2044" s="21">
        <f>IF(I2044&lt;&gt;"",SUMIF(Table1[Codigo_servico],A2044,Table1[Subtotal_insumo]),"")</f>
        <v>597.19588503141745</v>
      </c>
      <c r="L2044" s="17" t="str">
        <f>IF(Table1[[#This Row],[Ordem_insumos]]&lt;&gt;0,VLOOKUP(Table1[[#This Row],[Codigo_servico]],Preencher_Orcamento!$B:$D,3,FALSE)*Table1[[#This Row],[Qtde_insumo]],"")</f>
        <v/>
      </c>
      <c r="M2044" s="17" t="str">
        <f>IF(Table1[[#This Row],[Ordem_insumos]]&lt;&gt;0,VLOOKUP(Table1[[#This Row],[Codigo_servico]],Preencher_Orcamento!$B:$D,3,FALSE)*Table1[[#This Row],[Subtotal_insumo]],"")</f>
        <v/>
      </c>
    </row>
    <row r="2045" spans="1:13" x14ac:dyDescent="0.25">
      <c r="A2045" s="6">
        <v>70156</v>
      </c>
      <c r="B2045" s="126">
        <v>1</v>
      </c>
      <c r="C2045" s="133"/>
      <c r="D2045" s="134">
        <v>2014</v>
      </c>
      <c r="E2045" s="7" t="s">
        <v>2185</v>
      </c>
      <c r="F2045" s="8" t="s">
        <v>2140</v>
      </c>
      <c r="G2045" s="16">
        <f>IFERROR(VLOOKUP(Table1[[#This Row],[Codigo_insumo]],BD_Insumos!$B:$E,4),"")</f>
        <v>13.173665210544026</v>
      </c>
      <c r="H2045" s="140">
        <v>0.6</v>
      </c>
      <c r="I2045" s="9"/>
      <c r="J2045" s="22">
        <f t="shared" si="31"/>
        <v>7.9041991263264153</v>
      </c>
      <c r="K2045" s="22" t="str">
        <f>IF(I2045&lt;&gt;"",SUMIF(Table1[Codigo_servico],A2045,Table1[Subtotal_insumo]),"")</f>
        <v/>
      </c>
      <c r="L2045" s="16">
        <f>IF(Table1[[#This Row],[Ordem_insumos]]&lt;&gt;0,VLOOKUP(Table1[[#This Row],[Codigo_servico]],Preencher_Orcamento!$B:$D,3,FALSE)*Table1[[#This Row],[Qtde_insumo]],"")</f>
        <v>0</v>
      </c>
      <c r="M2045" s="16">
        <f>IF(Table1[[#This Row],[Ordem_insumos]]&lt;&gt;0,VLOOKUP(Table1[[#This Row],[Codigo_servico]],Preencher_Orcamento!$B:$D,3,FALSE)*Table1[[#This Row],[Subtotal_insumo]],"")</f>
        <v>0</v>
      </c>
    </row>
    <row r="2046" spans="1:13" x14ac:dyDescent="0.25">
      <c r="A2046" s="6">
        <v>70156</v>
      </c>
      <c r="B2046" s="126">
        <v>2</v>
      </c>
      <c r="C2046" s="133"/>
      <c r="D2046" s="134">
        <v>2013</v>
      </c>
      <c r="E2046" s="7" t="s">
        <v>2184</v>
      </c>
      <c r="F2046" s="8" t="s">
        <v>2140</v>
      </c>
      <c r="G2046" s="16">
        <f>IFERROR(VLOOKUP(Table1[[#This Row],[Codigo_insumo]],BD_Insumos!$B:$E,4),"")</f>
        <v>15.756939025755017</v>
      </c>
      <c r="H2046" s="140">
        <v>0.6</v>
      </c>
      <c r="I2046" s="9"/>
      <c r="J2046" s="22">
        <f t="shared" si="31"/>
        <v>9.4541634154530101</v>
      </c>
      <c r="K2046" s="22" t="str">
        <f>IF(I2046&lt;&gt;"",SUMIF(Table1[Codigo_servico],A2046,Table1[Subtotal_insumo]),"")</f>
        <v/>
      </c>
      <c r="L2046" s="16">
        <f>IF(Table1[[#This Row],[Ordem_insumos]]&lt;&gt;0,VLOOKUP(Table1[[#This Row],[Codigo_servico]],Preencher_Orcamento!$B:$D,3,FALSE)*Table1[[#This Row],[Qtde_insumo]],"")</f>
        <v>0</v>
      </c>
      <c r="M2046" s="16">
        <f>IF(Table1[[#This Row],[Ordem_insumos]]&lt;&gt;0,VLOOKUP(Table1[[#This Row],[Codigo_servico]],Preencher_Orcamento!$B:$D,3,FALSE)*Table1[[#This Row],[Subtotal_insumo]],"")</f>
        <v>0</v>
      </c>
    </row>
    <row r="2047" spans="1:13" x14ac:dyDescent="0.25">
      <c r="A2047" s="6">
        <v>70156</v>
      </c>
      <c r="B2047" s="126">
        <v>3</v>
      </c>
      <c r="C2047" s="133"/>
      <c r="D2047" s="134">
        <v>2099</v>
      </c>
      <c r="E2047" s="7" t="s">
        <v>2205</v>
      </c>
      <c r="F2047" s="8" t="s">
        <v>2140</v>
      </c>
      <c r="G2047" s="16">
        <f>IFERROR(VLOOKUP(Table1[[#This Row],[Codigo_insumo]],BD_Insumos!$B:$E,4),"")</f>
        <v>12.627877718847255</v>
      </c>
      <c r="H2047" s="140">
        <v>2.4500000000000002</v>
      </c>
      <c r="I2047" s="9"/>
      <c r="J2047" s="22">
        <f t="shared" si="31"/>
        <v>30.938300411175778</v>
      </c>
      <c r="K2047" s="22" t="str">
        <f>IF(I2047&lt;&gt;"",SUMIF(Table1[Codigo_servico],A2047,Table1[Subtotal_insumo]),"")</f>
        <v/>
      </c>
      <c r="L2047" s="16">
        <f>IF(Table1[[#This Row],[Ordem_insumos]]&lt;&gt;0,VLOOKUP(Table1[[#This Row],[Codigo_servico]],Preencher_Orcamento!$B:$D,3,FALSE)*Table1[[#This Row],[Qtde_insumo]],"")</f>
        <v>0</v>
      </c>
      <c r="M2047" s="16">
        <f>IF(Table1[[#This Row],[Ordem_insumos]]&lt;&gt;0,VLOOKUP(Table1[[#This Row],[Codigo_servico]],Preencher_Orcamento!$B:$D,3,FALSE)*Table1[[#This Row],[Subtotal_insumo]],"")</f>
        <v>0</v>
      </c>
    </row>
    <row r="2048" spans="1:13" x14ac:dyDescent="0.25">
      <c r="A2048" s="6">
        <v>70156</v>
      </c>
      <c r="B2048" s="126">
        <v>4</v>
      </c>
      <c r="C2048" s="133"/>
      <c r="D2048" s="134">
        <v>2020</v>
      </c>
      <c r="E2048" s="7" t="s">
        <v>2188</v>
      </c>
      <c r="F2048" s="8" t="s">
        <v>2140</v>
      </c>
      <c r="G2048" s="16">
        <f>IFERROR(VLOOKUP(Table1[[#This Row],[Codigo_insumo]],BD_Insumos!$B:$E,4),"")</f>
        <v>15.860837164231068</v>
      </c>
      <c r="H2048" s="140">
        <v>2</v>
      </c>
      <c r="I2048" s="9"/>
      <c r="J2048" s="22">
        <f t="shared" si="31"/>
        <v>31.721674328462136</v>
      </c>
      <c r="K2048" s="22" t="str">
        <f>IF(I2048&lt;&gt;"",SUMIF(Table1[Codigo_servico],A2048,Table1[Subtotal_insumo]),"")</f>
        <v/>
      </c>
      <c r="L2048" s="16">
        <f>IF(Table1[[#This Row],[Ordem_insumos]]&lt;&gt;0,VLOOKUP(Table1[[#This Row],[Codigo_servico]],Preencher_Orcamento!$B:$D,3,FALSE)*Table1[[#This Row],[Qtde_insumo]],"")</f>
        <v>0</v>
      </c>
      <c r="M2048" s="16">
        <f>IF(Table1[[#This Row],[Ordem_insumos]]&lt;&gt;0,VLOOKUP(Table1[[#This Row],[Codigo_servico]],Preencher_Orcamento!$B:$D,3,FALSE)*Table1[[#This Row],[Subtotal_insumo]],"")</f>
        <v>0</v>
      </c>
    </row>
    <row r="2049" spans="1:13" ht="26.25" x14ac:dyDescent="0.25">
      <c r="A2049" s="6">
        <v>70156</v>
      </c>
      <c r="B2049" s="126">
        <v>5</v>
      </c>
      <c r="C2049" s="133"/>
      <c r="D2049" s="134">
        <v>10629</v>
      </c>
      <c r="E2049" s="7" t="s">
        <v>139</v>
      </c>
      <c r="F2049" s="8" t="s">
        <v>58</v>
      </c>
      <c r="G2049" s="18">
        <f>IFERROR(VLOOKUP(Table1[[#This Row],[Codigo_insumo]],BD_Insumos!$B:$E,4),"")</f>
        <v>421.34249999999997</v>
      </c>
      <c r="H2049" s="140">
        <v>1.83E-2</v>
      </c>
      <c r="I2049" s="9"/>
      <c r="J2049" s="23">
        <f t="shared" si="31"/>
        <v>7.7105677500000001</v>
      </c>
      <c r="K2049" s="22" t="str">
        <f>IF(I2049&lt;&gt;"",SUMIF(Table1[Codigo_servico],A2049,Table1[Subtotal_insumo]),"")</f>
        <v/>
      </c>
      <c r="L2049" s="18">
        <f>IF(Table1[[#This Row],[Ordem_insumos]]&lt;&gt;0,VLOOKUP(Table1[[#This Row],[Codigo_servico]],Preencher_Orcamento!$B:$D,3,FALSE)*Table1[[#This Row],[Qtde_insumo]],"")</f>
        <v>0</v>
      </c>
      <c r="M2049" s="18">
        <f>IF(Table1[[#This Row],[Ordem_insumos]]&lt;&gt;0,VLOOKUP(Table1[[#This Row],[Codigo_servico]],Preencher_Orcamento!$B:$D,3,FALSE)*Table1[[#This Row],[Subtotal_insumo]],"")</f>
        <v>0</v>
      </c>
    </row>
    <row r="2050" spans="1:13" x14ac:dyDescent="0.25">
      <c r="A2050" s="6">
        <v>70156</v>
      </c>
      <c r="B2050" s="126">
        <v>6</v>
      </c>
      <c r="C2050" s="133"/>
      <c r="D2050" s="134">
        <v>37565</v>
      </c>
      <c r="E2050" s="7" t="s">
        <v>847</v>
      </c>
      <c r="F2050" s="8" t="s">
        <v>168</v>
      </c>
      <c r="G2050" s="18">
        <f>IFERROR(VLOOKUP(Table1[[#This Row],[Codigo_insumo]],BD_Insumos!$B:$E,4),"")</f>
        <v>8.7706999999999997</v>
      </c>
      <c r="H2050" s="140">
        <v>0.2</v>
      </c>
      <c r="I2050" s="9"/>
      <c r="J2050" s="23">
        <f t="shared" ref="J2050:J2113" si="32">IF(I2050="",G2050*H2050,"")</f>
        <v>1.75414</v>
      </c>
      <c r="K2050" s="22" t="str">
        <f>IF(I2050&lt;&gt;"",SUMIF(Table1[Codigo_servico],A2050,Table1[Subtotal_insumo]),"")</f>
        <v/>
      </c>
      <c r="L2050" s="18">
        <f>IF(Table1[[#This Row],[Ordem_insumos]]&lt;&gt;0,VLOOKUP(Table1[[#This Row],[Codigo_servico]],Preencher_Orcamento!$B:$D,3,FALSE)*Table1[[#This Row],[Qtde_insumo]],"")</f>
        <v>0</v>
      </c>
      <c r="M2050" s="18">
        <f>IF(Table1[[#This Row],[Ordem_insumos]]&lt;&gt;0,VLOOKUP(Table1[[#This Row],[Codigo_servico]],Preencher_Orcamento!$B:$D,3,FALSE)*Table1[[#This Row],[Subtotal_insumo]],"")</f>
        <v>0</v>
      </c>
    </row>
    <row r="2051" spans="1:13" ht="26.25" x14ac:dyDescent="0.25">
      <c r="A2051" s="6">
        <v>70156</v>
      </c>
      <c r="B2051" s="126">
        <v>7</v>
      </c>
      <c r="C2051" s="133"/>
      <c r="D2051" s="134">
        <v>17520</v>
      </c>
      <c r="E2051" s="7" t="s">
        <v>385</v>
      </c>
      <c r="F2051" s="8" t="s">
        <v>197</v>
      </c>
      <c r="G2051" s="18">
        <f>IFERROR(VLOOKUP(Table1[[#This Row],[Codigo_insumo]],BD_Insumos!$B:$E,4),"")</f>
        <v>7.9619999999999997</v>
      </c>
      <c r="H2051" s="140">
        <v>0.12</v>
      </c>
      <c r="I2051" s="9"/>
      <c r="J2051" s="23">
        <f t="shared" si="32"/>
        <v>0.95543999999999996</v>
      </c>
      <c r="K2051" s="22" t="str">
        <f>IF(I2051&lt;&gt;"",SUMIF(Table1[Codigo_servico],A2051,Table1[Subtotal_insumo]),"")</f>
        <v/>
      </c>
      <c r="L2051" s="18">
        <f>IF(Table1[[#This Row],[Ordem_insumos]]&lt;&gt;0,VLOOKUP(Table1[[#This Row],[Codigo_servico]],Preencher_Orcamento!$B:$D,3,FALSE)*Table1[[#This Row],[Qtde_insumo]],"")</f>
        <v>0</v>
      </c>
      <c r="M2051" s="18">
        <f>IF(Table1[[#This Row],[Ordem_insumos]]&lt;&gt;0,VLOOKUP(Table1[[#This Row],[Codigo_servico]],Preencher_Orcamento!$B:$D,3,FALSE)*Table1[[#This Row],[Subtotal_insumo]],"")</f>
        <v>0</v>
      </c>
    </row>
    <row r="2052" spans="1:13" ht="39" x14ac:dyDescent="0.25">
      <c r="A2052" s="6">
        <v>70156</v>
      </c>
      <c r="B2052" s="126">
        <v>8</v>
      </c>
      <c r="C2052" s="133"/>
      <c r="D2052" s="134">
        <v>30022</v>
      </c>
      <c r="E2052" s="7" t="s">
        <v>526</v>
      </c>
      <c r="F2052" s="8" t="s">
        <v>391</v>
      </c>
      <c r="G2052" s="18">
        <f>IFERROR(VLOOKUP(Table1[[#This Row],[Codigo_insumo]],BD_Insumos!$B:$E,4),"")</f>
        <v>472.23500000000001</v>
      </c>
      <c r="H2052" s="140">
        <v>1</v>
      </c>
      <c r="I2052" s="9"/>
      <c r="J2052" s="23">
        <f t="shared" si="32"/>
        <v>472.23500000000001</v>
      </c>
      <c r="K2052" s="22" t="str">
        <f>IF(I2052&lt;&gt;"",SUMIF(Table1[Codigo_servico],A2052,Table1[Subtotal_insumo]),"")</f>
        <v/>
      </c>
      <c r="L2052" s="18">
        <f>IF(Table1[[#This Row],[Ordem_insumos]]&lt;&gt;0,VLOOKUP(Table1[[#This Row],[Codigo_servico]],Preencher_Orcamento!$B:$D,3,FALSE)*Table1[[#This Row],[Qtde_insumo]],"")</f>
        <v>0</v>
      </c>
      <c r="M2052" s="18">
        <f>IF(Table1[[#This Row],[Ordem_insumos]]&lt;&gt;0,VLOOKUP(Table1[[#This Row],[Codigo_servico]],Preencher_Orcamento!$B:$D,3,FALSE)*Table1[[#This Row],[Subtotal_insumo]],"")</f>
        <v>0</v>
      </c>
    </row>
    <row r="2053" spans="1:13" ht="26.25" x14ac:dyDescent="0.25">
      <c r="A2053" s="6">
        <v>70156</v>
      </c>
      <c r="B2053" s="126">
        <v>9</v>
      </c>
      <c r="C2053" s="133"/>
      <c r="D2053" s="134">
        <v>17039</v>
      </c>
      <c r="E2053" s="7" t="s">
        <v>374</v>
      </c>
      <c r="F2053" s="8" t="s">
        <v>457</v>
      </c>
      <c r="G2053" s="18">
        <f>IFERROR(VLOOKUP(Table1[[#This Row],[Codigo_insumo]],BD_Insumos!$B:$E,4),"")</f>
        <v>0.2266</v>
      </c>
      <c r="H2053" s="140">
        <v>8</v>
      </c>
      <c r="I2053" s="9"/>
      <c r="J2053" s="23">
        <f t="shared" si="32"/>
        <v>1.8128</v>
      </c>
      <c r="K2053" s="22" t="str">
        <f>IF(I2053&lt;&gt;"",SUMIF(Table1[Codigo_servico],A2053,Table1[Subtotal_insumo]),"")</f>
        <v/>
      </c>
      <c r="L2053" s="18">
        <f>IF(Table1[[#This Row],[Ordem_insumos]]&lt;&gt;0,VLOOKUP(Table1[[#This Row],[Codigo_servico]],Preencher_Orcamento!$B:$D,3,FALSE)*Table1[[#This Row],[Qtde_insumo]],"")</f>
        <v>0</v>
      </c>
      <c r="M2053" s="18">
        <f>IF(Table1[[#This Row],[Ordem_insumos]]&lt;&gt;0,VLOOKUP(Table1[[#This Row],[Codigo_servico]],Preencher_Orcamento!$B:$D,3,FALSE)*Table1[[#This Row],[Subtotal_insumo]],"")</f>
        <v>0</v>
      </c>
    </row>
    <row r="2054" spans="1:13" x14ac:dyDescent="0.25">
      <c r="A2054" s="6">
        <v>70156</v>
      </c>
      <c r="B2054" s="126">
        <v>10</v>
      </c>
      <c r="C2054" s="133"/>
      <c r="D2054" s="134">
        <v>30030</v>
      </c>
      <c r="E2054" s="7" t="s">
        <v>527</v>
      </c>
      <c r="F2054" s="8" t="s">
        <v>5</v>
      </c>
      <c r="G2054" s="18">
        <f>IFERROR(VLOOKUP(Table1[[#This Row],[Codigo_insumo]],BD_Insumos!$B:$E,4),"")</f>
        <v>2.7258</v>
      </c>
      <c r="H2054" s="140">
        <v>12</v>
      </c>
      <c r="I2054" s="9"/>
      <c r="J2054" s="23">
        <f t="shared" si="32"/>
        <v>32.709600000000002</v>
      </c>
      <c r="K2054" s="22" t="str">
        <f>IF(I2054&lt;&gt;"",SUMIF(Table1[Codigo_servico],A2054,Table1[Subtotal_insumo]),"")</f>
        <v/>
      </c>
      <c r="L2054" s="18">
        <f>IF(Table1[[#This Row],[Ordem_insumos]]&lt;&gt;0,VLOOKUP(Table1[[#This Row],[Codigo_servico]],Preencher_Orcamento!$B:$D,3,FALSE)*Table1[[#This Row],[Qtde_insumo]],"")</f>
        <v>0</v>
      </c>
      <c r="M2054" s="18">
        <f>IF(Table1[[#This Row],[Ordem_insumos]]&lt;&gt;0,VLOOKUP(Table1[[#This Row],[Codigo_servico]],Preencher_Orcamento!$B:$D,3,FALSE)*Table1[[#This Row],[Subtotal_insumo]],"")</f>
        <v>0</v>
      </c>
    </row>
    <row r="2055" spans="1:13" x14ac:dyDescent="0.25">
      <c r="A2055" s="3">
        <v>70157</v>
      </c>
      <c r="B2055" s="125">
        <v>0</v>
      </c>
      <c r="C2055" s="131" t="s">
        <v>2794</v>
      </c>
      <c r="D2055" s="132"/>
      <c r="E2055" s="4"/>
      <c r="F2055" s="4"/>
      <c r="G2055" s="17" t="str">
        <f>IFERROR(VLOOKUP(Table1[[#This Row],[Codigo_insumo]],BD_Insumos!$B:$E,4),"")</f>
        <v/>
      </c>
      <c r="H2055" s="139"/>
      <c r="I2055" s="5" t="s">
        <v>5</v>
      </c>
      <c r="J2055" s="20" t="str">
        <f t="shared" si="32"/>
        <v/>
      </c>
      <c r="K2055" s="21">
        <f>IF(I2055&lt;&gt;"",SUMIF(Table1[Codigo_servico],A2055,Table1[Subtotal_insumo]),"")</f>
        <v>31.630282482704665</v>
      </c>
      <c r="L2055" s="17" t="str">
        <f>IF(Table1[[#This Row],[Ordem_insumos]]&lt;&gt;0,VLOOKUP(Table1[[#This Row],[Codigo_servico]],Preencher_Orcamento!$B:$D,3,FALSE)*Table1[[#This Row],[Qtde_insumo]],"")</f>
        <v/>
      </c>
      <c r="M2055" s="17" t="str">
        <f>IF(Table1[[#This Row],[Ordem_insumos]]&lt;&gt;0,VLOOKUP(Table1[[#This Row],[Codigo_servico]],Preencher_Orcamento!$B:$D,3,FALSE)*Table1[[#This Row],[Subtotal_insumo]],"")</f>
        <v/>
      </c>
    </row>
    <row r="2056" spans="1:13" ht="26.25" x14ac:dyDescent="0.25">
      <c r="A2056" s="6">
        <v>70157</v>
      </c>
      <c r="B2056" s="126">
        <v>1</v>
      </c>
      <c r="C2056" s="133"/>
      <c r="D2056" s="134">
        <v>19060</v>
      </c>
      <c r="E2056" s="7" t="s">
        <v>416</v>
      </c>
      <c r="F2056" s="8" t="s">
        <v>5</v>
      </c>
      <c r="G2056" s="16">
        <f>IFERROR(VLOOKUP(Table1[[#This Row],[Codigo_insumo]],BD_Insumos!$B:$E,4),"")</f>
        <v>1.4254</v>
      </c>
      <c r="H2056" s="140">
        <v>1.03</v>
      </c>
      <c r="I2056" s="9"/>
      <c r="J2056" s="22">
        <f t="shared" si="32"/>
        <v>1.468162</v>
      </c>
      <c r="K2056" s="22" t="str">
        <f>IF(I2056&lt;&gt;"",SUMIF(Table1[Codigo_servico],A2056,Table1[Subtotal_insumo]),"")</f>
        <v/>
      </c>
      <c r="L2056" s="16">
        <f>IF(Table1[[#This Row],[Ordem_insumos]]&lt;&gt;0,VLOOKUP(Table1[[#This Row],[Codigo_servico]],Preencher_Orcamento!$B:$D,3,FALSE)*Table1[[#This Row],[Qtde_insumo]],"")</f>
        <v>0</v>
      </c>
      <c r="M2056" s="16">
        <f>IF(Table1[[#This Row],[Ordem_insumos]]&lt;&gt;0,VLOOKUP(Table1[[#This Row],[Codigo_servico]],Preencher_Orcamento!$B:$D,3,FALSE)*Table1[[#This Row],[Subtotal_insumo]],"")</f>
        <v>0</v>
      </c>
    </row>
    <row r="2057" spans="1:13" x14ac:dyDescent="0.25">
      <c r="A2057" s="6">
        <v>70157</v>
      </c>
      <c r="B2057" s="126">
        <v>2</v>
      </c>
      <c r="C2057" s="133"/>
      <c r="D2057" s="134">
        <v>2014</v>
      </c>
      <c r="E2057" s="7" t="s">
        <v>2185</v>
      </c>
      <c r="F2057" s="8" t="s">
        <v>2140</v>
      </c>
      <c r="G2057" s="16">
        <f>IFERROR(VLOOKUP(Table1[[#This Row],[Codigo_insumo]],BD_Insumos!$B:$E,4),"")</f>
        <v>13.173665210544026</v>
      </c>
      <c r="H2057" s="140">
        <v>0.35</v>
      </c>
      <c r="I2057" s="9"/>
      <c r="J2057" s="22">
        <f t="shared" si="32"/>
        <v>4.6107828236904087</v>
      </c>
      <c r="K2057" s="22" t="str">
        <f>IF(I2057&lt;&gt;"",SUMIF(Table1[Codigo_servico],A2057,Table1[Subtotal_insumo]),"")</f>
        <v/>
      </c>
      <c r="L2057" s="16">
        <f>IF(Table1[[#This Row],[Ordem_insumos]]&lt;&gt;0,VLOOKUP(Table1[[#This Row],[Codigo_servico]],Preencher_Orcamento!$B:$D,3,FALSE)*Table1[[#This Row],[Qtde_insumo]],"")</f>
        <v>0</v>
      </c>
      <c r="M2057" s="16">
        <f>IF(Table1[[#This Row],[Ordem_insumos]]&lt;&gt;0,VLOOKUP(Table1[[#This Row],[Codigo_servico]],Preencher_Orcamento!$B:$D,3,FALSE)*Table1[[#This Row],[Subtotal_insumo]],"")</f>
        <v>0</v>
      </c>
    </row>
    <row r="2058" spans="1:13" x14ac:dyDescent="0.25">
      <c r="A2058" s="6">
        <v>70157</v>
      </c>
      <c r="B2058" s="126">
        <v>3</v>
      </c>
      <c r="C2058" s="133"/>
      <c r="D2058" s="134">
        <v>2013</v>
      </c>
      <c r="E2058" s="7" t="s">
        <v>2184</v>
      </c>
      <c r="F2058" s="8" t="s">
        <v>2140</v>
      </c>
      <c r="G2058" s="18">
        <f>IFERROR(VLOOKUP(Table1[[#This Row],[Codigo_insumo]],BD_Insumos!$B:$E,4),"")</f>
        <v>15.756939025755017</v>
      </c>
      <c r="H2058" s="140">
        <v>0.35</v>
      </c>
      <c r="I2058" s="9"/>
      <c r="J2058" s="23">
        <f t="shared" si="32"/>
        <v>5.5149286590142559</v>
      </c>
      <c r="K2058" s="22" t="str">
        <f>IF(I2058&lt;&gt;"",SUMIF(Table1[Codigo_servico],A2058,Table1[Subtotal_insumo]),"")</f>
        <v/>
      </c>
      <c r="L2058" s="18">
        <f>IF(Table1[[#This Row],[Ordem_insumos]]&lt;&gt;0,VLOOKUP(Table1[[#This Row],[Codigo_servico]],Preencher_Orcamento!$B:$D,3,FALSE)*Table1[[#This Row],[Qtde_insumo]],"")</f>
        <v>0</v>
      </c>
      <c r="M2058" s="18">
        <f>IF(Table1[[#This Row],[Ordem_insumos]]&lt;&gt;0,VLOOKUP(Table1[[#This Row],[Codigo_servico]],Preencher_Orcamento!$B:$D,3,FALSE)*Table1[[#This Row],[Subtotal_insumo]],"")</f>
        <v>0</v>
      </c>
    </row>
    <row r="2059" spans="1:13" x14ac:dyDescent="0.25">
      <c r="A2059" s="6">
        <v>70157</v>
      </c>
      <c r="B2059" s="126">
        <v>4</v>
      </c>
      <c r="C2059" s="133"/>
      <c r="D2059" s="134">
        <v>30030</v>
      </c>
      <c r="E2059" s="7" t="s">
        <v>527</v>
      </c>
      <c r="F2059" s="8" t="s">
        <v>5</v>
      </c>
      <c r="G2059" s="18">
        <f>IFERROR(VLOOKUP(Table1[[#This Row],[Codigo_insumo]],BD_Insumos!$B:$E,4),"")</f>
        <v>2.7258</v>
      </c>
      <c r="H2059" s="140">
        <v>2.1</v>
      </c>
      <c r="I2059" s="9"/>
      <c r="J2059" s="23">
        <f t="shared" si="32"/>
        <v>5.7241800000000005</v>
      </c>
      <c r="K2059" s="22" t="str">
        <f>IF(I2059&lt;&gt;"",SUMIF(Table1[Codigo_servico],A2059,Table1[Subtotal_insumo]),"")</f>
        <v/>
      </c>
      <c r="L2059" s="18">
        <f>IF(Table1[[#This Row],[Ordem_insumos]]&lt;&gt;0,VLOOKUP(Table1[[#This Row],[Codigo_servico]],Preencher_Orcamento!$B:$D,3,FALSE)*Table1[[#This Row],[Qtde_insumo]],"")</f>
        <v>0</v>
      </c>
      <c r="M2059" s="18">
        <f>IF(Table1[[#This Row],[Ordem_insumos]]&lt;&gt;0,VLOOKUP(Table1[[#This Row],[Codigo_servico]],Preencher_Orcamento!$B:$D,3,FALSE)*Table1[[#This Row],[Subtotal_insumo]],"")</f>
        <v>0</v>
      </c>
    </row>
    <row r="2060" spans="1:13" x14ac:dyDescent="0.25">
      <c r="A2060" s="6">
        <v>70157</v>
      </c>
      <c r="B2060" s="126">
        <v>5</v>
      </c>
      <c r="C2060" s="133"/>
      <c r="D2060" s="134">
        <v>17515</v>
      </c>
      <c r="E2060" s="7" t="s">
        <v>383</v>
      </c>
      <c r="F2060" s="8" t="s">
        <v>197</v>
      </c>
      <c r="G2060" s="18">
        <f>IFERROR(VLOOKUP(Table1[[#This Row],[Codigo_insumo]],BD_Insumos!$B:$E,4),"")</f>
        <v>5.5275999999999996</v>
      </c>
      <c r="H2060" s="140">
        <v>2.5000000000000001E-2</v>
      </c>
      <c r="I2060" s="9"/>
      <c r="J2060" s="23">
        <f t="shared" si="32"/>
        <v>0.13819000000000001</v>
      </c>
      <c r="K2060" s="22" t="str">
        <f>IF(I2060&lt;&gt;"",SUMIF(Table1[Codigo_servico],A2060,Table1[Subtotal_insumo]),"")</f>
        <v/>
      </c>
      <c r="L2060" s="18">
        <f>IF(Table1[[#This Row],[Ordem_insumos]]&lt;&gt;0,VLOOKUP(Table1[[#This Row],[Codigo_servico]],Preencher_Orcamento!$B:$D,3,FALSE)*Table1[[#This Row],[Qtde_insumo]],"")</f>
        <v>0</v>
      </c>
      <c r="M2060" s="18">
        <f>IF(Table1[[#This Row],[Ordem_insumos]]&lt;&gt;0,VLOOKUP(Table1[[#This Row],[Codigo_servico]],Preencher_Orcamento!$B:$D,3,FALSE)*Table1[[#This Row],[Subtotal_insumo]],"")</f>
        <v>0</v>
      </c>
    </row>
    <row r="2061" spans="1:13" ht="26.25" x14ac:dyDescent="0.25">
      <c r="A2061" s="6">
        <v>70157</v>
      </c>
      <c r="B2061" s="126">
        <v>6</v>
      </c>
      <c r="C2061" s="133"/>
      <c r="D2061" s="134">
        <v>19045</v>
      </c>
      <c r="E2061" s="7" t="s">
        <v>415</v>
      </c>
      <c r="F2061" s="8" t="s">
        <v>5</v>
      </c>
      <c r="G2061" s="18">
        <f>IFERROR(VLOOKUP(Table1[[#This Row],[Codigo_insumo]],BD_Insumos!$B:$E,4),"")</f>
        <v>1.8092999999999999</v>
      </c>
      <c r="H2061" s="140">
        <v>1.03</v>
      </c>
      <c r="I2061" s="9"/>
      <c r="J2061" s="23">
        <f t="shared" si="32"/>
        <v>1.8635789999999999</v>
      </c>
      <c r="K2061" s="22" t="str">
        <f>IF(I2061&lt;&gt;"",SUMIF(Table1[Codigo_servico],A2061,Table1[Subtotal_insumo]),"")</f>
        <v/>
      </c>
      <c r="L2061" s="18">
        <f>IF(Table1[[#This Row],[Ordem_insumos]]&lt;&gt;0,VLOOKUP(Table1[[#This Row],[Codigo_servico]],Preencher_Orcamento!$B:$D,3,FALSE)*Table1[[#This Row],[Qtde_insumo]],"")</f>
        <v>0</v>
      </c>
      <c r="M2061" s="18">
        <f>IF(Table1[[#This Row],[Ordem_insumos]]&lt;&gt;0,VLOOKUP(Table1[[#This Row],[Codigo_servico]],Preencher_Orcamento!$B:$D,3,FALSE)*Table1[[#This Row],[Subtotal_insumo]],"")</f>
        <v>0</v>
      </c>
    </row>
    <row r="2062" spans="1:13" ht="26.25" x14ac:dyDescent="0.25">
      <c r="A2062" s="6">
        <v>70157</v>
      </c>
      <c r="B2062" s="126">
        <v>7</v>
      </c>
      <c r="C2062" s="133"/>
      <c r="D2062" s="134">
        <v>17520</v>
      </c>
      <c r="E2062" s="7" t="s">
        <v>385</v>
      </c>
      <c r="F2062" s="8" t="s">
        <v>197</v>
      </c>
      <c r="G2062" s="18">
        <f>IFERROR(VLOOKUP(Table1[[#This Row],[Codigo_insumo]],BD_Insumos!$B:$E,4),"")</f>
        <v>7.9619999999999997</v>
      </c>
      <c r="H2062" s="140">
        <v>0.03</v>
      </c>
      <c r="I2062" s="9"/>
      <c r="J2062" s="23">
        <f t="shared" si="32"/>
        <v>0.23885999999999999</v>
      </c>
      <c r="K2062" s="22" t="str">
        <f>IF(I2062&lt;&gt;"",SUMIF(Table1[Codigo_servico],A2062,Table1[Subtotal_insumo]),"")</f>
        <v/>
      </c>
      <c r="L2062" s="18">
        <f>IF(Table1[[#This Row],[Ordem_insumos]]&lt;&gt;0,VLOOKUP(Table1[[#This Row],[Codigo_servico]],Preencher_Orcamento!$B:$D,3,FALSE)*Table1[[#This Row],[Qtde_insumo]],"")</f>
        <v>0</v>
      </c>
      <c r="M2062" s="18">
        <f>IF(Table1[[#This Row],[Ordem_insumos]]&lt;&gt;0,VLOOKUP(Table1[[#This Row],[Codigo_servico]],Preencher_Orcamento!$B:$D,3,FALSE)*Table1[[#This Row],[Subtotal_insumo]],"")</f>
        <v>0</v>
      </c>
    </row>
    <row r="2063" spans="1:13" ht="26.25" x14ac:dyDescent="0.25">
      <c r="A2063" s="6">
        <v>70157</v>
      </c>
      <c r="B2063" s="126">
        <v>8</v>
      </c>
      <c r="C2063" s="133"/>
      <c r="D2063" s="134">
        <v>19065</v>
      </c>
      <c r="E2063" s="7" t="s">
        <v>417</v>
      </c>
      <c r="F2063" s="8" t="s">
        <v>5</v>
      </c>
      <c r="G2063" s="18">
        <f>IFERROR(VLOOKUP(Table1[[#This Row],[Codigo_insumo]],BD_Insumos!$B:$E,4),"")</f>
        <v>11.72</v>
      </c>
      <c r="H2063" s="140">
        <v>1.03</v>
      </c>
      <c r="I2063" s="9"/>
      <c r="J2063" s="23">
        <f t="shared" si="32"/>
        <v>12.0716</v>
      </c>
      <c r="K2063" s="22" t="str">
        <f>IF(I2063&lt;&gt;"",SUMIF(Table1[Codigo_servico],A2063,Table1[Subtotal_insumo]),"")</f>
        <v/>
      </c>
      <c r="L2063" s="18">
        <f>IF(Table1[[#This Row],[Ordem_insumos]]&lt;&gt;0,VLOOKUP(Table1[[#This Row],[Codigo_servico]],Preencher_Orcamento!$B:$D,3,FALSE)*Table1[[#This Row],[Qtde_insumo]],"")</f>
        <v>0</v>
      </c>
      <c r="M2063" s="18">
        <f>IF(Table1[[#This Row],[Ordem_insumos]]&lt;&gt;0,VLOOKUP(Table1[[#This Row],[Codigo_servico]],Preencher_Orcamento!$B:$D,3,FALSE)*Table1[[#This Row],[Subtotal_insumo]],"")</f>
        <v>0</v>
      </c>
    </row>
    <row r="2064" spans="1:13" x14ac:dyDescent="0.25">
      <c r="A2064" s="3">
        <v>70160</v>
      </c>
      <c r="B2064" s="125">
        <v>0</v>
      </c>
      <c r="C2064" s="131" t="s">
        <v>2795</v>
      </c>
      <c r="D2064" s="132"/>
      <c r="E2064" s="4"/>
      <c r="F2064" s="4"/>
      <c r="G2064" s="17" t="str">
        <f>IFERROR(VLOOKUP(Table1[[#This Row],[Codigo_insumo]],BD_Insumos!$B:$E,4),"")</f>
        <v/>
      </c>
      <c r="H2064" s="139"/>
      <c r="I2064" s="5" t="s">
        <v>457</v>
      </c>
      <c r="J2064" s="20" t="str">
        <f t="shared" si="32"/>
        <v/>
      </c>
      <c r="K2064" s="21">
        <f>IF(I2064&lt;&gt;"",SUMIF(Table1[Codigo_servico],A2064,Table1[Subtotal_insumo]),"")</f>
        <v>244.60168591883613</v>
      </c>
      <c r="L2064" s="17" t="str">
        <f>IF(Table1[[#This Row],[Ordem_insumos]]&lt;&gt;0,VLOOKUP(Table1[[#This Row],[Codigo_servico]],Preencher_Orcamento!$B:$D,3,FALSE)*Table1[[#This Row],[Qtde_insumo]],"")</f>
        <v/>
      </c>
      <c r="M2064" s="17" t="str">
        <f>IF(Table1[[#This Row],[Ordem_insumos]]&lt;&gt;0,VLOOKUP(Table1[[#This Row],[Codigo_servico]],Preencher_Orcamento!$B:$D,3,FALSE)*Table1[[#This Row],[Subtotal_insumo]],"")</f>
        <v/>
      </c>
    </row>
    <row r="2065" spans="1:13" ht="51.75" x14ac:dyDescent="0.25">
      <c r="A2065" s="6">
        <v>70160</v>
      </c>
      <c r="B2065" s="126">
        <v>1</v>
      </c>
      <c r="C2065" s="133"/>
      <c r="D2065" s="134">
        <v>30060</v>
      </c>
      <c r="E2065" s="7" t="s">
        <v>531</v>
      </c>
      <c r="F2065" s="8" t="s">
        <v>457</v>
      </c>
      <c r="G2065" s="16">
        <f>IFERROR(VLOOKUP(Table1[[#This Row],[Codigo_insumo]],BD_Insumos!$B:$E,4),"")</f>
        <v>100.5309</v>
      </c>
      <c r="H2065" s="140">
        <v>1</v>
      </c>
      <c r="I2065" s="9"/>
      <c r="J2065" s="22">
        <f t="shared" si="32"/>
        <v>100.5309</v>
      </c>
      <c r="K2065" s="22" t="str">
        <f>IF(I2065&lt;&gt;"",SUMIF(Table1[Codigo_servico],A2065,Table1[Subtotal_insumo]),"")</f>
        <v/>
      </c>
      <c r="L2065" s="16">
        <f>IF(Table1[[#This Row],[Ordem_insumos]]&lt;&gt;0,VLOOKUP(Table1[[#This Row],[Codigo_servico]],Preencher_Orcamento!$B:$D,3,FALSE)*Table1[[#This Row],[Qtde_insumo]],"")</f>
        <v>0</v>
      </c>
      <c r="M2065" s="16">
        <f>IF(Table1[[#This Row],[Ordem_insumos]]&lt;&gt;0,VLOOKUP(Table1[[#This Row],[Codigo_servico]],Preencher_Orcamento!$B:$D,3,FALSE)*Table1[[#This Row],[Subtotal_insumo]],"")</f>
        <v>0</v>
      </c>
    </row>
    <row r="2066" spans="1:13" ht="26.25" x14ac:dyDescent="0.25">
      <c r="A2066" s="6">
        <v>70160</v>
      </c>
      <c r="B2066" s="126">
        <v>2</v>
      </c>
      <c r="C2066" s="133"/>
      <c r="D2066" s="134">
        <v>31014</v>
      </c>
      <c r="E2066" s="7" t="s">
        <v>633</v>
      </c>
      <c r="F2066" s="8" t="s">
        <v>457</v>
      </c>
      <c r="G2066" s="16">
        <f>IFERROR(VLOOKUP(Table1[[#This Row],[Codigo_insumo]],BD_Insumos!$B:$E,4),"")</f>
        <v>5.8148</v>
      </c>
      <c r="H2066" s="140">
        <v>2</v>
      </c>
      <c r="I2066" s="9"/>
      <c r="J2066" s="22">
        <f t="shared" si="32"/>
        <v>11.6296</v>
      </c>
      <c r="K2066" s="22" t="str">
        <f>IF(I2066&lt;&gt;"",SUMIF(Table1[Codigo_servico],A2066,Table1[Subtotal_insumo]),"")</f>
        <v/>
      </c>
      <c r="L2066" s="16">
        <f>IF(Table1[[#This Row],[Ordem_insumos]]&lt;&gt;0,VLOOKUP(Table1[[#This Row],[Codigo_servico]],Preencher_Orcamento!$B:$D,3,FALSE)*Table1[[#This Row],[Qtde_insumo]],"")</f>
        <v>0</v>
      </c>
      <c r="M2066" s="16">
        <f>IF(Table1[[#This Row],[Ordem_insumos]]&lt;&gt;0,VLOOKUP(Table1[[#This Row],[Codigo_servico]],Preencher_Orcamento!$B:$D,3,FALSE)*Table1[[#This Row],[Subtotal_insumo]],"")</f>
        <v>0</v>
      </c>
    </row>
    <row r="2067" spans="1:13" x14ac:dyDescent="0.25">
      <c r="A2067" s="6">
        <v>70160</v>
      </c>
      <c r="B2067" s="126">
        <v>3</v>
      </c>
      <c r="C2067" s="133"/>
      <c r="D2067" s="134">
        <v>33085</v>
      </c>
      <c r="E2067" s="7" t="s">
        <v>684</v>
      </c>
      <c r="F2067" s="8" t="s">
        <v>5</v>
      </c>
      <c r="G2067" s="18">
        <f>IFERROR(VLOOKUP(Table1[[#This Row],[Codigo_insumo]],BD_Insumos!$B:$E,4),"")</f>
        <v>6.5590999999999999</v>
      </c>
      <c r="H2067" s="140">
        <v>1</v>
      </c>
      <c r="I2067" s="9"/>
      <c r="J2067" s="23">
        <f t="shared" si="32"/>
        <v>6.5590999999999999</v>
      </c>
      <c r="K2067" s="22" t="str">
        <f>IF(I2067&lt;&gt;"",SUMIF(Table1[Codigo_servico],A2067,Table1[Subtotal_insumo]),"")</f>
        <v/>
      </c>
      <c r="L2067" s="18">
        <f>IF(Table1[[#This Row],[Ordem_insumos]]&lt;&gt;0,VLOOKUP(Table1[[#This Row],[Codigo_servico]],Preencher_Orcamento!$B:$D,3,FALSE)*Table1[[#This Row],[Qtde_insumo]],"")</f>
        <v>0</v>
      </c>
      <c r="M2067" s="18">
        <f>IF(Table1[[#This Row],[Ordem_insumos]]&lt;&gt;0,VLOOKUP(Table1[[#This Row],[Codigo_servico]],Preencher_Orcamento!$B:$D,3,FALSE)*Table1[[#This Row],[Subtotal_insumo]],"")</f>
        <v>0</v>
      </c>
    </row>
    <row r="2068" spans="1:13" ht="26.25" x14ac:dyDescent="0.25">
      <c r="A2068" s="6">
        <v>70160</v>
      </c>
      <c r="B2068" s="126">
        <v>4</v>
      </c>
      <c r="C2068" s="133"/>
      <c r="D2068" s="134">
        <v>32530</v>
      </c>
      <c r="E2068" s="7" t="s">
        <v>677</v>
      </c>
      <c r="F2068" s="8" t="s">
        <v>170</v>
      </c>
      <c r="G2068" s="18">
        <f>IFERROR(VLOOKUP(Table1[[#This Row],[Codigo_insumo]],BD_Insumos!$B:$E,4),"")</f>
        <v>17.553599999999999</v>
      </c>
      <c r="H2068" s="140">
        <v>1.72</v>
      </c>
      <c r="I2068" s="9"/>
      <c r="J2068" s="23">
        <f t="shared" si="32"/>
        <v>30.192191999999999</v>
      </c>
      <c r="K2068" s="22" t="str">
        <f>IF(I2068&lt;&gt;"",SUMIF(Table1[Codigo_servico],A2068,Table1[Subtotal_insumo]),"")</f>
        <v/>
      </c>
      <c r="L2068" s="18">
        <f>IF(Table1[[#This Row],[Ordem_insumos]]&lt;&gt;0,VLOOKUP(Table1[[#This Row],[Codigo_servico]],Preencher_Orcamento!$B:$D,3,FALSE)*Table1[[#This Row],[Qtde_insumo]],"")</f>
        <v>0</v>
      </c>
      <c r="M2068" s="18">
        <f>IF(Table1[[#This Row],[Ordem_insumos]]&lt;&gt;0,VLOOKUP(Table1[[#This Row],[Codigo_servico]],Preencher_Orcamento!$B:$D,3,FALSE)*Table1[[#This Row],[Subtotal_insumo]],"")</f>
        <v>0</v>
      </c>
    </row>
    <row r="2069" spans="1:13" x14ac:dyDescent="0.25">
      <c r="A2069" s="6">
        <v>70160</v>
      </c>
      <c r="B2069" s="126">
        <v>5</v>
      </c>
      <c r="C2069" s="133"/>
      <c r="D2069" s="134">
        <v>2013</v>
      </c>
      <c r="E2069" s="7" t="s">
        <v>2184</v>
      </c>
      <c r="F2069" s="8" t="s">
        <v>2140</v>
      </c>
      <c r="G2069" s="18">
        <f>IFERROR(VLOOKUP(Table1[[#This Row],[Codigo_insumo]],BD_Insumos!$B:$E,4),"")</f>
        <v>15.756939025755017</v>
      </c>
      <c r="H2069" s="140">
        <v>4</v>
      </c>
      <c r="I2069" s="9"/>
      <c r="J2069" s="23">
        <f t="shared" si="32"/>
        <v>63.027756103020067</v>
      </c>
      <c r="K2069" s="22" t="str">
        <f>IF(I2069&lt;&gt;"",SUMIF(Table1[Codigo_servico],A2069,Table1[Subtotal_insumo]),"")</f>
        <v/>
      </c>
      <c r="L2069" s="18">
        <f>IF(Table1[[#This Row],[Ordem_insumos]]&lt;&gt;0,VLOOKUP(Table1[[#This Row],[Codigo_servico]],Preencher_Orcamento!$B:$D,3,FALSE)*Table1[[#This Row],[Qtde_insumo]],"")</f>
        <v>0</v>
      </c>
      <c r="M2069" s="18">
        <f>IF(Table1[[#This Row],[Ordem_insumos]]&lt;&gt;0,VLOOKUP(Table1[[#This Row],[Codigo_servico]],Preencher_Orcamento!$B:$D,3,FALSE)*Table1[[#This Row],[Subtotal_insumo]],"")</f>
        <v>0</v>
      </c>
    </row>
    <row r="2070" spans="1:13" x14ac:dyDescent="0.25">
      <c r="A2070" s="6">
        <v>70160</v>
      </c>
      <c r="B2070" s="126">
        <v>6</v>
      </c>
      <c r="C2070" s="133"/>
      <c r="D2070" s="134">
        <v>2014</v>
      </c>
      <c r="E2070" s="7" t="s">
        <v>2185</v>
      </c>
      <c r="F2070" s="8" t="s">
        <v>2140</v>
      </c>
      <c r="G2070" s="18">
        <f>IFERROR(VLOOKUP(Table1[[#This Row],[Codigo_insumo]],BD_Insumos!$B:$E,4),"")</f>
        <v>13.173665210544026</v>
      </c>
      <c r="H2070" s="140">
        <v>1.5</v>
      </c>
      <c r="I2070" s="9"/>
      <c r="J2070" s="23">
        <f t="shared" si="32"/>
        <v>19.760497815816038</v>
      </c>
      <c r="K2070" s="22" t="str">
        <f>IF(I2070&lt;&gt;"",SUMIF(Table1[Codigo_servico],A2070,Table1[Subtotal_insumo]),"")</f>
        <v/>
      </c>
      <c r="L2070" s="18">
        <f>IF(Table1[[#This Row],[Ordem_insumos]]&lt;&gt;0,VLOOKUP(Table1[[#This Row],[Codigo_servico]],Preencher_Orcamento!$B:$D,3,FALSE)*Table1[[#This Row],[Qtde_insumo]],"")</f>
        <v>0</v>
      </c>
      <c r="M2070" s="18">
        <f>IF(Table1[[#This Row],[Ordem_insumos]]&lt;&gt;0,VLOOKUP(Table1[[#This Row],[Codigo_servico]],Preencher_Orcamento!$B:$D,3,FALSE)*Table1[[#This Row],[Subtotal_insumo]],"")</f>
        <v>0</v>
      </c>
    </row>
    <row r="2071" spans="1:13" x14ac:dyDescent="0.25">
      <c r="A2071" s="6">
        <v>70160</v>
      </c>
      <c r="B2071" s="126">
        <v>7</v>
      </c>
      <c r="C2071" s="133"/>
      <c r="D2071" s="134">
        <v>19015</v>
      </c>
      <c r="E2071" s="7" t="s">
        <v>411</v>
      </c>
      <c r="F2071" s="8" t="s">
        <v>197</v>
      </c>
      <c r="G2071" s="18">
        <f>IFERROR(VLOOKUP(Table1[[#This Row],[Codigo_insumo]],BD_Insumos!$B:$E,4),"")</f>
        <v>12.894</v>
      </c>
      <c r="H2071" s="140">
        <v>0.86</v>
      </c>
      <c r="I2071" s="9"/>
      <c r="J2071" s="23">
        <f t="shared" si="32"/>
        <v>11.088839999999999</v>
      </c>
      <c r="K2071" s="22" t="str">
        <f>IF(I2071&lt;&gt;"",SUMIF(Table1[Codigo_servico],A2071,Table1[Subtotal_insumo]),"")</f>
        <v/>
      </c>
      <c r="L2071" s="18">
        <f>IF(Table1[[#This Row],[Ordem_insumos]]&lt;&gt;0,VLOOKUP(Table1[[#This Row],[Codigo_servico]],Preencher_Orcamento!$B:$D,3,FALSE)*Table1[[#This Row],[Qtde_insumo]],"")</f>
        <v>0</v>
      </c>
      <c r="M2071" s="18">
        <f>IF(Table1[[#This Row],[Ordem_insumos]]&lt;&gt;0,VLOOKUP(Table1[[#This Row],[Codigo_servico]],Preencher_Orcamento!$B:$D,3,FALSE)*Table1[[#This Row],[Subtotal_insumo]],"")</f>
        <v>0</v>
      </c>
    </row>
    <row r="2072" spans="1:13" ht="26.25" x14ac:dyDescent="0.25">
      <c r="A2072" s="6">
        <v>70160</v>
      </c>
      <c r="B2072" s="126">
        <v>8</v>
      </c>
      <c r="C2072" s="133"/>
      <c r="D2072" s="134">
        <v>17039</v>
      </c>
      <c r="E2072" s="7" t="s">
        <v>374</v>
      </c>
      <c r="F2072" s="8" t="s">
        <v>457</v>
      </c>
      <c r="G2072" s="18">
        <f>IFERROR(VLOOKUP(Table1[[#This Row],[Codigo_insumo]],BD_Insumos!$B:$E,4),"")</f>
        <v>0.2266</v>
      </c>
      <c r="H2072" s="140">
        <v>8</v>
      </c>
      <c r="I2072" s="9"/>
      <c r="J2072" s="23">
        <f t="shared" si="32"/>
        <v>1.8128</v>
      </c>
      <c r="K2072" s="22" t="str">
        <f>IF(I2072&lt;&gt;"",SUMIF(Table1[Codigo_servico],A2072,Table1[Subtotal_insumo]),"")</f>
        <v/>
      </c>
      <c r="L2072" s="18">
        <f>IF(Table1[[#This Row],[Ordem_insumos]]&lt;&gt;0,VLOOKUP(Table1[[#This Row],[Codigo_servico]],Preencher_Orcamento!$B:$D,3,FALSE)*Table1[[#This Row],[Qtde_insumo]],"")</f>
        <v>0</v>
      </c>
      <c r="M2072" s="18">
        <f>IF(Table1[[#This Row],[Ordem_insumos]]&lt;&gt;0,VLOOKUP(Table1[[#This Row],[Codigo_servico]],Preencher_Orcamento!$B:$D,3,FALSE)*Table1[[#This Row],[Subtotal_insumo]],"")</f>
        <v>0</v>
      </c>
    </row>
    <row r="2073" spans="1:13" x14ac:dyDescent="0.25">
      <c r="A2073" s="3">
        <v>70170</v>
      </c>
      <c r="B2073" s="125">
        <v>0</v>
      </c>
      <c r="C2073" s="131" t="s">
        <v>2796</v>
      </c>
      <c r="D2073" s="132"/>
      <c r="E2073" s="4"/>
      <c r="F2073" s="4"/>
      <c r="G2073" s="17" t="str">
        <f>IFERROR(VLOOKUP(Table1[[#This Row],[Codigo_insumo]],BD_Insumos!$B:$E,4),"")</f>
        <v/>
      </c>
      <c r="H2073" s="139"/>
      <c r="I2073" s="5" t="s">
        <v>170</v>
      </c>
      <c r="J2073" s="20" t="str">
        <f t="shared" si="32"/>
        <v/>
      </c>
      <c r="K2073" s="21">
        <f>IF(I2073&lt;&gt;"",SUMIF(Table1[Codigo_servico],A2073,Table1[Subtotal_insumo]),"")</f>
        <v>215.27950423629903</v>
      </c>
      <c r="L2073" s="17" t="str">
        <f>IF(Table1[[#This Row],[Ordem_insumos]]&lt;&gt;0,VLOOKUP(Table1[[#This Row],[Codigo_servico]],Preencher_Orcamento!$B:$D,3,FALSE)*Table1[[#This Row],[Qtde_insumo]],"")</f>
        <v/>
      </c>
      <c r="M2073" s="17" t="str">
        <f>IF(Table1[[#This Row],[Ordem_insumos]]&lt;&gt;0,VLOOKUP(Table1[[#This Row],[Codigo_servico]],Preencher_Orcamento!$B:$D,3,FALSE)*Table1[[#This Row],[Subtotal_insumo]],"")</f>
        <v/>
      </c>
    </row>
    <row r="2074" spans="1:13" ht="26.25" x14ac:dyDescent="0.25">
      <c r="A2074" s="6">
        <v>70170</v>
      </c>
      <c r="B2074" s="126">
        <v>1</v>
      </c>
      <c r="C2074" s="133"/>
      <c r="D2074" s="134">
        <v>30005</v>
      </c>
      <c r="E2074" s="7" t="s">
        <v>520</v>
      </c>
      <c r="F2074" s="8" t="s">
        <v>170</v>
      </c>
      <c r="G2074" s="16">
        <f>IFERROR(VLOOKUP(Table1[[#This Row],[Codigo_insumo]],BD_Insumos!$B:$E,4),"")</f>
        <v>186.34889999999999</v>
      </c>
      <c r="H2074" s="140">
        <v>1</v>
      </c>
      <c r="I2074" s="9"/>
      <c r="J2074" s="22">
        <f t="shared" si="32"/>
        <v>186.34889999999999</v>
      </c>
      <c r="K2074" s="22" t="str">
        <f>IF(I2074&lt;&gt;"",SUMIF(Table1[Codigo_servico],A2074,Table1[Subtotal_insumo]),"")</f>
        <v/>
      </c>
      <c r="L2074" s="16">
        <f>IF(Table1[[#This Row],[Ordem_insumos]]&lt;&gt;0,VLOOKUP(Table1[[#This Row],[Codigo_servico]],Preencher_Orcamento!$B:$D,3,FALSE)*Table1[[#This Row],[Qtde_insumo]],"")</f>
        <v>0</v>
      </c>
      <c r="M2074" s="16">
        <f>IF(Table1[[#This Row],[Ordem_insumos]]&lt;&gt;0,VLOOKUP(Table1[[#This Row],[Codigo_servico]],Preencher_Orcamento!$B:$D,3,FALSE)*Table1[[#This Row],[Subtotal_insumo]],"")</f>
        <v>0</v>
      </c>
    </row>
    <row r="2075" spans="1:13" x14ac:dyDescent="0.25">
      <c r="A2075" s="6">
        <v>70170</v>
      </c>
      <c r="B2075" s="126">
        <v>2</v>
      </c>
      <c r="C2075" s="133"/>
      <c r="D2075" s="134">
        <v>2013</v>
      </c>
      <c r="E2075" s="7" t="s">
        <v>2184</v>
      </c>
      <c r="F2075" s="8" t="s">
        <v>2140</v>
      </c>
      <c r="G2075" s="16">
        <f>IFERROR(VLOOKUP(Table1[[#This Row],[Codigo_insumo]],BD_Insumos!$B:$E,4),"")</f>
        <v>15.756939025755017</v>
      </c>
      <c r="H2075" s="140">
        <v>1</v>
      </c>
      <c r="I2075" s="9"/>
      <c r="J2075" s="22">
        <f t="shared" si="32"/>
        <v>15.756939025755017</v>
      </c>
      <c r="K2075" s="22" t="str">
        <f>IF(I2075&lt;&gt;"",SUMIF(Table1[Codigo_servico],A2075,Table1[Subtotal_insumo]),"")</f>
        <v/>
      </c>
      <c r="L2075" s="16">
        <f>IF(Table1[[#This Row],[Ordem_insumos]]&lt;&gt;0,VLOOKUP(Table1[[#This Row],[Codigo_servico]],Preencher_Orcamento!$B:$D,3,FALSE)*Table1[[#This Row],[Qtde_insumo]],"")</f>
        <v>0</v>
      </c>
      <c r="M2075" s="16">
        <f>IF(Table1[[#This Row],[Ordem_insumos]]&lt;&gt;0,VLOOKUP(Table1[[#This Row],[Codigo_servico]],Preencher_Orcamento!$B:$D,3,FALSE)*Table1[[#This Row],[Subtotal_insumo]],"")</f>
        <v>0</v>
      </c>
    </row>
    <row r="2076" spans="1:13" x14ac:dyDescent="0.25">
      <c r="A2076" s="6">
        <v>70170</v>
      </c>
      <c r="B2076" s="126">
        <v>3</v>
      </c>
      <c r="C2076" s="133"/>
      <c r="D2076" s="134">
        <v>2014</v>
      </c>
      <c r="E2076" s="7" t="s">
        <v>2185</v>
      </c>
      <c r="F2076" s="8" t="s">
        <v>2140</v>
      </c>
      <c r="G2076" s="18">
        <f>IFERROR(VLOOKUP(Table1[[#This Row],[Codigo_insumo]],BD_Insumos!$B:$E,4),"")</f>
        <v>13.173665210544026</v>
      </c>
      <c r="H2076" s="140">
        <v>1</v>
      </c>
      <c r="I2076" s="9"/>
      <c r="J2076" s="23">
        <f t="shared" si="32"/>
        <v>13.173665210544026</v>
      </c>
      <c r="K2076" s="22" t="str">
        <f>IF(I2076&lt;&gt;"",SUMIF(Table1[Codigo_servico],A2076,Table1[Subtotal_insumo]),"")</f>
        <v/>
      </c>
      <c r="L2076" s="18">
        <f>IF(Table1[[#This Row],[Ordem_insumos]]&lt;&gt;0,VLOOKUP(Table1[[#This Row],[Codigo_servico]],Preencher_Orcamento!$B:$D,3,FALSE)*Table1[[#This Row],[Qtde_insumo]],"")</f>
        <v>0</v>
      </c>
      <c r="M2076" s="18">
        <f>IF(Table1[[#This Row],[Ordem_insumos]]&lt;&gt;0,VLOOKUP(Table1[[#This Row],[Codigo_servico]],Preencher_Orcamento!$B:$D,3,FALSE)*Table1[[#This Row],[Subtotal_insumo]],"")</f>
        <v>0</v>
      </c>
    </row>
    <row r="2077" spans="1:13" x14ac:dyDescent="0.25">
      <c r="A2077" s="3">
        <v>70175</v>
      </c>
      <c r="B2077" s="125">
        <v>0</v>
      </c>
      <c r="C2077" s="131" t="s">
        <v>2797</v>
      </c>
      <c r="D2077" s="132"/>
      <c r="E2077" s="4"/>
      <c r="F2077" s="4"/>
      <c r="G2077" s="17" t="str">
        <f>IFERROR(VLOOKUP(Table1[[#This Row],[Codigo_insumo]],BD_Insumos!$B:$E,4),"")</f>
        <v/>
      </c>
      <c r="H2077" s="139"/>
      <c r="I2077" s="5" t="s">
        <v>457</v>
      </c>
      <c r="J2077" s="20" t="str">
        <f t="shared" si="32"/>
        <v/>
      </c>
      <c r="K2077" s="21">
        <f>IF(I2077&lt;&gt;"",SUMIF(Table1[Codigo_servico],A2077,Table1[Subtotal_insumo]),"")</f>
        <v>117.99202154177942</v>
      </c>
      <c r="L2077" s="17" t="str">
        <f>IF(Table1[[#This Row],[Ordem_insumos]]&lt;&gt;0,VLOOKUP(Table1[[#This Row],[Codigo_servico]],Preencher_Orcamento!$B:$D,3,FALSE)*Table1[[#This Row],[Qtde_insumo]],"")</f>
        <v/>
      </c>
      <c r="M2077" s="17" t="str">
        <f>IF(Table1[[#This Row],[Ordem_insumos]]&lt;&gt;0,VLOOKUP(Table1[[#This Row],[Codigo_servico]],Preencher_Orcamento!$B:$D,3,FALSE)*Table1[[#This Row],[Subtotal_insumo]],"")</f>
        <v/>
      </c>
    </row>
    <row r="2078" spans="1:13" x14ac:dyDescent="0.25">
      <c r="A2078" s="6">
        <v>70175</v>
      </c>
      <c r="B2078" s="126">
        <v>1</v>
      </c>
      <c r="C2078" s="133"/>
      <c r="D2078" s="134">
        <v>2013</v>
      </c>
      <c r="E2078" s="7" t="s">
        <v>2184</v>
      </c>
      <c r="F2078" s="8" t="s">
        <v>2140</v>
      </c>
      <c r="G2078" s="16">
        <f>IFERROR(VLOOKUP(Table1[[#This Row],[Codigo_insumo]],BD_Insumos!$B:$E,4),"")</f>
        <v>15.756939025755017</v>
      </c>
      <c r="H2078" s="140">
        <v>0.6</v>
      </c>
      <c r="I2078" s="9"/>
      <c r="J2078" s="22">
        <f t="shared" si="32"/>
        <v>9.4541634154530101</v>
      </c>
      <c r="K2078" s="22" t="str">
        <f>IF(I2078&lt;&gt;"",SUMIF(Table1[Codigo_servico],A2078,Table1[Subtotal_insumo]),"")</f>
        <v/>
      </c>
      <c r="L2078" s="16">
        <f>IF(Table1[[#This Row],[Ordem_insumos]]&lt;&gt;0,VLOOKUP(Table1[[#This Row],[Codigo_servico]],Preencher_Orcamento!$B:$D,3,FALSE)*Table1[[#This Row],[Qtde_insumo]],"")</f>
        <v>0</v>
      </c>
      <c r="M2078" s="16">
        <f>IF(Table1[[#This Row],[Ordem_insumos]]&lt;&gt;0,VLOOKUP(Table1[[#This Row],[Codigo_servico]],Preencher_Orcamento!$B:$D,3,FALSE)*Table1[[#This Row],[Subtotal_insumo]],"")</f>
        <v>0</v>
      </c>
    </row>
    <row r="2079" spans="1:13" x14ac:dyDescent="0.25">
      <c r="A2079" s="6">
        <v>70175</v>
      </c>
      <c r="B2079" s="126">
        <v>2</v>
      </c>
      <c r="C2079" s="133"/>
      <c r="D2079" s="134">
        <v>2014</v>
      </c>
      <c r="E2079" s="7" t="s">
        <v>2185</v>
      </c>
      <c r="F2079" s="8" t="s">
        <v>2140</v>
      </c>
      <c r="G2079" s="16">
        <f>IFERROR(VLOOKUP(Table1[[#This Row],[Codigo_insumo]],BD_Insumos!$B:$E,4),"")</f>
        <v>13.173665210544026</v>
      </c>
      <c r="H2079" s="140">
        <v>0.6</v>
      </c>
      <c r="I2079" s="9"/>
      <c r="J2079" s="22">
        <f t="shared" si="32"/>
        <v>7.9041991263264153</v>
      </c>
      <c r="K2079" s="22" t="str">
        <f>IF(I2079&lt;&gt;"",SUMIF(Table1[Codigo_servico],A2079,Table1[Subtotal_insumo]),"")</f>
        <v/>
      </c>
      <c r="L2079" s="16">
        <f>IF(Table1[[#This Row],[Ordem_insumos]]&lt;&gt;0,VLOOKUP(Table1[[#This Row],[Codigo_servico]],Preencher_Orcamento!$B:$D,3,FALSE)*Table1[[#This Row],[Qtde_insumo]],"")</f>
        <v>0</v>
      </c>
      <c r="M2079" s="16">
        <f>IF(Table1[[#This Row],[Ordem_insumos]]&lt;&gt;0,VLOOKUP(Table1[[#This Row],[Codigo_servico]],Preencher_Orcamento!$B:$D,3,FALSE)*Table1[[#This Row],[Subtotal_insumo]],"")</f>
        <v>0</v>
      </c>
    </row>
    <row r="2080" spans="1:13" ht="26.25" x14ac:dyDescent="0.25">
      <c r="A2080" s="6">
        <v>70175</v>
      </c>
      <c r="B2080" s="126">
        <v>3</v>
      </c>
      <c r="C2080" s="133"/>
      <c r="D2080" s="134">
        <v>36550</v>
      </c>
      <c r="E2080" s="7" t="s">
        <v>805</v>
      </c>
      <c r="F2080" s="8" t="s">
        <v>170</v>
      </c>
      <c r="G2080" s="18">
        <f>IFERROR(VLOOKUP(Table1[[#This Row],[Codigo_insumo]],BD_Insumos!$B:$E,4),"")</f>
        <v>36.088200000000001</v>
      </c>
      <c r="H2080" s="140">
        <v>0.15</v>
      </c>
      <c r="I2080" s="9"/>
      <c r="J2080" s="23">
        <f t="shared" si="32"/>
        <v>5.4132299999999995</v>
      </c>
      <c r="K2080" s="22" t="str">
        <f>IF(I2080&lt;&gt;"",SUMIF(Table1[Codigo_servico],A2080,Table1[Subtotal_insumo]),"")</f>
        <v/>
      </c>
      <c r="L2080" s="18">
        <f>IF(Table1[[#This Row],[Ordem_insumos]]&lt;&gt;0,VLOOKUP(Table1[[#This Row],[Codigo_servico]],Preencher_Orcamento!$B:$D,3,FALSE)*Table1[[#This Row],[Qtde_insumo]],"")</f>
        <v>0</v>
      </c>
      <c r="M2080" s="18">
        <f>IF(Table1[[#This Row],[Ordem_insumos]]&lt;&gt;0,VLOOKUP(Table1[[#This Row],[Codigo_servico]],Preencher_Orcamento!$B:$D,3,FALSE)*Table1[[#This Row],[Subtotal_insumo]],"")</f>
        <v>0</v>
      </c>
    </row>
    <row r="2081" spans="1:13" ht="26.25" x14ac:dyDescent="0.25">
      <c r="A2081" s="6">
        <v>70175</v>
      </c>
      <c r="B2081" s="126">
        <v>4</v>
      </c>
      <c r="C2081" s="133"/>
      <c r="D2081" s="134">
        <v>21054</v>
      </c>
      <c r="E2081" s="7" t="s">
        <v>428</v>
      </c>
      <c r="F2081" s="8" t="s">
        <v>5</v>
      </c>
      <c r="G2081" s="18">
        <f>IFERROR(VLOOKUP(Table1[[#This Row],[Codigo_insumo]],BD_Insumos!$B:$E,4),"")</f>
        <v>23.4923</v>
      </c>
      <c r="H2081" s="140">
        <v>3.87</v>
      </c>
      <c r="I2081" s="9"/>
      <c r="J2081" s="23">
        <f t="shared" si="32"/>
        <v>90.915200999999996</v>
      </c>
      <c r="K2081" s="22" t="str">
        <f>IF(I2081&lt;&gt;"",SUMIF(Table1[Codigo_servico],A2081,Table1[Subtotal_insumo]),"")</f>
        <v/>
      </c>
      <c r="L2081" s="18">
        <f>IF(Table1[[#This Row],[Ordem_insumos]]&lt;&gt;0,VLOOKUP(Table1[[#This Row],[Codigo_servico]],Preencher_Orcamento!$B:$D,3,FALSE)*Table1[[#This Row],[Qtde_insumo]],"")</f>
        <v>0</v>
      </c>
      <c r="M2081" s="18">
        <f>IF(Table1[[#This Row],[Ordem_insumos]]&lt;&gt;0,VLOOKUP(Table1[[#This Row],[Codigo_servico]],Preencher_Orcamento!$B:$D,3,FALSE)*Table1[[#This Row],[Subtotal_insumo]],"")</f>
        <v>0</v>
      </c>
    </row>
    <row r="2082" spans="1:13" x14ac:dyDescent="0.25">
      <c r="A2082" s="6">
        <v>70175</v>
      </c>
      <c r="B2082" s="126">
        <v>5</v>
      </c>
      <c r="C2082" s="133"/>
      <c r="D2082" s="134">
        <v>21053</v>
      </c>
      <c r="E2082" s="7" t="s">
        <v>427</v>
      </c>
      <c r="F2082" s="8" t="s">
        <v>5</v>
      </c>
      <c r="G2082" s="18">
        <f>IFERROR(VLOOKUP(Table1[[#This Row],[Codigo_insumo]],BD_Insumos!$B:$E,4),"")</f>
        <v>1.5</v>
      </c>
      <c r="H2082" s="140">
        <v>1.9</v>
      </c>
      <c r="I2082" s="9"/>
      <c r="J2082" s="23">
        <f t="shared" si="32"/>
        <v>2.8499999999999996</v>
      </c>
      <c r="K2082" s="22" t="str">
        <f>IF(I2082&lt;&gt;"",SUMIF(Table1[Codigo_servico],A2082,Table1[Subtotal_insumo]),"")</f>
        <v/>
      </c>
      <c r="L2082" s="18">
        <f>IF(Table1[[#This Row],[Ordem_insumos]]&lt;&gt;0,VLOOKUP(Table1[[#This Row],[Codigo_servico]],Preencher_Orcamento!$B:$D,3,FALSE)*Table1[[#This Row],[Qtde_insumo]],"")</f>
        <v>0</v>
      </c>
      <c r="M2082" s="18">
        <f>IF(Table1[[#This Row],[Ordem_insumos]]&lt;&gt;0,VLOOKUP(Table1[[#This Row],[Codigo_servico]],Preencher_Orcamento!$B:$D,3,FALSE)*Table1[[#This Row],[Subtotal_insumo]],"")</f>
        <v>0</v>
      </c>
    </row>
    <row r="2083" spans="1:13" x14ac:dyDescent="0.25">
      <c r="A2083" s="6">
        <v>70175</v>
      </c>
      <c r="B2083" s="126">
        <v>6</v>
      </c>
      <c r="C2083" s="133"/>
      <c r="D2083" s="134">
        <v>19015</v>
      </c>
      <c r="E2083" s="7" t="s">
        <v>411</v>
      </c>
      <c r="F2083" s="8" t="s">
        <v>197</v>
      </c>
      <c r="G2083" s="18">
        <f>IFERROR(VLOOKUP(Table1[[#This Row],[Codigo_insumo]],BD_Insumos!$B:$E,4),"")</f>
        <v>12.894</v>
      </c>
      <c r="H2083" s="140">
        <v>0.1</v>
      </c>
      <c r="I2083" s="9"/>
      <c r="J2083" s="23">
        <f t="shared" si="32"/>
        <v>1.2894000000000001</v>
      </c>
      <c r="K2083" s="22" t="str">
        <f>IF(I2083&lt;&gt;"",SUMIF(Table1[Codigo_servico],A2083,Table1[Subtotal_insumo]),"")</f>
        <v/>
      </c>
      <c r="L2083" s="18">
        <f>IF(Table1[[#This Row],[Ordem_insumos]]&lt;&gt;0,VLOOKUP(Table1[[#This Row],[Codigo_servico]],Preencher_Orcamento!$B:$D,3,FALSE)*Table1[[#This Row],[Qtde_insumo]],"")</f>
        <v>0</v>
      </c>
      <c r="M2083" s="18">
        <f>IF(Table1[[#This Row],[Ordem_insumos]]&lt;&gt;0,VLOOKUP(Table1[[#This Row],[Codigo_servico]],Preencher_Orcamento!$B:$D,3,FALSE)*Table1[[#This Row],[Subtotal_insumo]],"")</f>
        <v>0</v>
      </c>
    </row>
    <row r="2084" spans="1:13" x14ac:dyDescent="0.25">
      <c r="A2084" s="6">
        <v>70175</v>
      </c>
      <c r="B2084" s="126">
        <v>7</v>
      </c>
      <c r="C2084" s="133"/>
      <c r="D2084" s="134">
        <v>17515</v>
      </c>
      <c r="E2084" s="7" t="s">
        <v>383</v>
      </c>
      <c r="F2084" s="8" t="s">
        <v>197</v>
      </c>
      <c r="G2084" s="18">
        <f>IFERROR(VLOOKUP(Table1[[#This Row],[Codigo_insumo]],BD_Insumos!$B:$E,4),"")</f>
        <v>5.5275999999999996</v>
      </c>
      <c r="H2084" s="140">
        <v>0.03</v>
      </c>
      <c r="I2084" s="9"/>
      <c r="J2084" s="23">
        <f t="shared" si="32"/>
        <v>0.16582799999999998</v>
      </c>
      <c r="K2084" s="22" t="str">
        <f>IF(I2084&lt;&gt;"",SUMIF(Table1[Codigo_servico],A2084,Table1[Subtotal_insumo]),"")</f>
        <v/>
      </c>
      <c r="L2084" s="18">
        <f>IF(Table1[[#This Row],[Ordem_insumos]]&lt;&gt;0,VLOOKUP(Table1[[#This Row],[Codigo_servico]],Preencher_Orcamento!$B:$D,3,FALSE)*Table1[[#This Row],[Qtde_insumo]],"")</f>
        <v>0</v>
      </c>
      <c r="M2084" s="18">
        <f>IF(Table1[[#This Row],[Ordem_insumos]]&lt;&gt;0,VLOOKUP(Table1[[#This Row],[Codigo_servico]],Preencher_Orcamento!$B:$D,3,FALSE)*Table1[[#This Row],[Subtotal_insumo]],"")</f>
        <v>0</v>
      </c>
    </row>
    <row r="2085" spans="1:13" x14ac:dyDescent="0.25">
      <c r="A2085" s="3">
        <v>70180</v>
      </c>
      <c r="B2085" s="125">
        <v>0</v>
      </c>
      <c r="C2085" s="131" t="s">
        <v>2798</v>
      </c>
      <c r="D2085" s="132"/>
      <c r="E2085" s="4"/>
      <c r="F2085" s="4"/>
      <c r="G2085" s="17" t="str">
        <f>IFERROR(VLOOKUP(Table1[[#This Row],[Codigo_insumo]],BD_Insumos!$B:$E,4),"")</f>
        <v/>
      </c>
      <c r="H2085" s="139"/>
      <c r="I2085" s="5" t="s">
        <v>170</v>
      </c>
      <c r="J2085" s="20" t="str">
        <f t="shared" si="32"/>
        <v/>
      </c>
      <c r="K2085" s="21">
        <f>IF(I2085&lt;&gt;"",SUMIF(Table1[Codigo_servico],A2085,Table1[Subtotal_insumo]),"")</f>
        <v>53.507032118149525</v>
      </c>
      <c r="L2085" s="17" t="str">
        <f>IF(Table1[[#This Row],[Ordem_insumos]]&lt;&gt;0,VLOOKUP(Table1[[#This Row],[Codigo_servico]],Preencher_Orcamento!$B:$D,3,FALSE)*Table1[[#This Row],[Qtde_insumo]],"")</f>
        <v/>
      </c>
      <c r="M2085" s="17" t="str">
        <f>IF(Table1[[#This Row],[Ordem_insumos]]&lt;&gt;0,VLOOKUP(Table1[[#This Row],[Codigo_servico]],Preencher_Orcamento!$B:$D,3,FALSE)*Table1[[#This Row],[Subtotal_insumo]],"")</f>
        <v/>
      </c>
    </row>
    <row r="2086" spans="1:13" ht="26.25" x14ac:dyDescent="0.25">
      <c r="A2086" s="6">
        <v>70180</v>
      </c>
      <c r="B2086" s="126">
        <v>1</v>
      </c>
      <c r="C2086" s="133"/>
      <c r="D2086" s="134">
        <v>32520</v>
      </c>
      <c r="E2086" s="7" t="s">
        <v>676</v>
      </c>
      <c r="F2086" s="8" t="s">
        <v>170</v>
      </c>
      <c r="G2086" s="16">
        <f>IFERROR(VLOOKUP(Table1[[#This Row],[Codigo_insumo]],BD_Insumos!$B:$E,4),"")</f>
        <v>31.0426</v>
      </c>
      <c r="H2086" s="140">
        <v>1.05</v>
      </c>
      <c r="I2086" s="9"/>
      <c r="J2086" s="22">
        <f t="shared" si="32"/>
        <v>32.594729999999998</v>
      </c>
      <c r="K2086" s="22" t="str">
        <f>IF(I2086&lt;&gt;"",SUMIF(Table1[Codigo_servico],A2086,Table1[Subtotal_insumo]),"")</f>
        <v/>
      </c>
      <c r="L2086" s="16">
        <f>IF(Table1[[#This Row],[Ordem_insumos]]&lt;&gt;0,VLOOKUP(Table1[[#This Row],[Codigo_servico]],Preencher_Orcamento!$B:$D,3,FALSE)*Table1[[#This Row],[Qtde_insumo]],"")</f>
        <v>0</v>
      </c>
      <c r="M2086" s="16">
        <f>IF(Table1[[#This Row],[Ordem_insumos]]&lt;&gt;0,VLOOKUP(Table1[[#This Row],[Codigo_servico]],Preencher_Orcamento!$B:$D,3,FALSE)*Table1[[#This Row],[Subtotal_insumo]],"")</f>
        <v>0</v>
      </c>
    </row>
    <row r="2087" spans="1:13" x14ac:dyDescent="0.25">
      <c r="A2087" s="6">
        <v>70180</v>
      </c>
      <c r="B2087" s="126">
        <v>2</v>
      </c>
      <c r="C2087" s="133"/>
      <c r="D2087" s="134">
        <v>2014</v>
      </c>
      <c r="E2087" s="7" t="s">
        <v>2185</v>
      </c>
      <c r="F2087" s="8" t="s">
        <v>2140</v>
      </c>
      <c r="G2087" s="16">
        <f>IFERROR(VLOOKUP(Table1[[#This Row],[Codigo_insumo]],BD_Insumos!$B:$E,4),"")</f>
        <v>13.173665210544026</v>
      </c>
      <c r="H2087" s="140">
        <v>0.5</v>
      </c>
      <c r="I2087" s="9"/>
      <c r="J2087" s="22">
        <f t="shared" si="32"/>
        <v>6.5868326052720132</v>
      </c>
      <c r="K2087" s="22" t="str">
        <f>IF(I2087&lt;&gt;"",SUMIF(Table1[Codigo_servico],A2087,Table1[Subtotal_insumo]),"")</f>
        <v/>
      </c>
      <c r="L2087" s="16">
        <f>IF(Table1[[#This Row],[Ordem_insumos]]&lt;&gt;0,VLOOKUP(Table1[[#This Row],[Codigo_servico]],Preencher_Orcamento!$B:$D,3,FALSE)*Table1[[#This Row],[Qtde_insumo]],"")</f>
        <v>0</v>
      </c>
      <c r="M2087" s="16">
        <f>IF(Table1[[#This Row],[Ordem_insumos]]&lt;&gt;0,VLOOKUP(Table1[[#This Row],[Codigo_servico]],Preencher_Orcamento!$B:$D,3,FALSE)*Table1[[#This Row],[Subtotal_insumo]],"")</f>
        <v>0</v>
      </c>
    </row>
    <row r="2088" spans="1:13" x14ac:dyDescent="0.25">
      <c r="A2088" s="6">
        <v>70180</v>
      </c>
      <c r="B2088" s="126">
        <v>3</v>
      </c>
      <c r="C2088" s="133"/>
      <c r="D2088" s="134">
        <v>2013</v>
      </c>
      <c r="E2088" s="7" t="s">
        <v>2184</v>
      </c>
      <c r="F2088" s="8" t="s">
        <v>2140</v>
      </c>
      <c r="G2088" s="18">
        <f>IFERROR(VLOOKUP(Table1[[#This Row],[Codigo_insumo]],BD_Insumos!$B:$E,4),"")</f>
        <v>15.756939025755017</v>
      </c>
      <c r="H2088" s="140">
        <v>0.5</v>
      </c>
      <c r="I2088" s="9"/>
      <c r="J2088" s="23">
        <f t="shared" si="32"/>
        <v>7.8784695128775084</v>
      </c>
      <c r="K2088" s="22" t="str">
        <f>IF(I2088&lt;&gt;"",SUMIF(Table1[Codigo_servico],A2088,Table1[Subtotal_insumo]),"")</f>
        <v/>
      </c>
      <c r="L2088" s="18">
        <f>IF(Table1[[#This Row],[Ordem_insumos]]&lt;&gt;0,VLOOKUP(Table1[[#This Row],[Codigo_servico]],Preencher_Orcamento!$B:$D,3,FALSE)*Table1[[#This Row],[Qtde_insumo]],"")</f>
        <v>0</v>
      </c>
      <c r="M2088" s="18">
        <f>IF(Table1[[#This Row],[Ordem_insumos]]&lt;&gt;0,VLOOKUP(Table1[[#This Row],[Codigo_servico]],Preencher_Orcamento!$B:$D,3,FALSE)*Table1[[#This Row],[Subtotal_insumo]],"")</f>
        <v>0</v>
      </c>
    </row>
    <row r="2089" spans="1:13" x14ac:dyDescent="0.25">
      <c r="A2089" s="6">
        <v>70180</v>
      </c>
      <c r="B2089" s="126">
        <v>4</v>
      </c>
      <c r="C2089" s="133"/>
      <c r="D2089" s="134">
        <v>19015</v>
      </c>
      <c r="E2089" s="7" t="s">
        <v>411</v>
      </c>
      <c r="F2089" s="8" t="s">
        <v>197</v>
      </c>
      <c r="G2089" s="18">
        <f>IFERROR(VLOOKUP(Table1[[#This Row],[Codigo_insumo]],BD_Insumos!$B:$E,4),"")</f>
        <v>12.894</v>
      </c>
      <c r="H2089" s="140">
        <v>0.5</v>
      </c>
      <c r="I2089" s="9"/>
      <c r="J2089" s="23">
        <f t="shared" si="32"/>
        <v>6.4470000000000001</v>
      </c>
      <c r="K2089" s="22" t="str">
        <f>IF(I2089&lt;&gt;"",SUMIF(Table1[Codigo_servico],A2089,Table1[Subtotal_insumo]),"")</f>
        <v/>
      </c>
      <c r="L2089" s="18">
        <f>IF(Table1[[#This Row],[Ordem_insumos]]&lt;&gt;0,VLOOKUP(Table1[[#This Row],[Codigo_servico]],Preencher_Orcamento!$B:$D,3,FALSE)*Table1[[#This Row],[Qtde_insumo]],"")</f>
        <v>0</v>
      </c>
      <c r="M2089" s="18">
        <f>IF(Table1[[#This Row],[Ordem_insumos]]&lt;&gt;0,VLOOKUP(Table1[[#This Row],[Codigo_servico]],Preencher_Orcamento!$B:$D,3,FALSE)*Table1[[#This Row],[Subtotal_insumo]],"")</f>
        <v>0</v>
      </c>
    </row>
    <row r="2090" spans="1:13" x14ac:dyDescent="0.25">
      <c r="A2090" s="3">
        <v>70202</v>
      </c>
      <c r="B2090" s="125">
        <v>0</v>
      </c>
      <c r="C2090" s="131" t="s">
        <v>2799</v>
      </c>
      <c r="D2090" s="132"/>
      <c r="E2090" s="4"/>
      <c r="F2090" s="4"/>
      <c r="G2090" s="17" t="str">
        <f>IFERROR(VLOOKUP(Table1[[#This Row],[Codigo_insumo]],BD_Insumos!$B:$E,4),"")</f>
        <v/>
      </c>
      <c r="H2090" s="139"/>
      <c r="I2090" s="5" t="s">
        <v>457</v>
      </c>
      <c r="J2090" s="20" t="str">
        <f t="shared" si="32"/>
        <v/>
      </c>
      <c r="K2090" s="21">
        <f>IF(I2090&lt;&gt;"",SUMIF(Table1[Codigo_servico],A2090,Table1[Subtotal_insumo]),"")</f>
        <v>171.20777195408553</v>
      </c>
      <c r="L2090" s="17" t="str">
        <f>IF(Table1[[#This Row],[Ordem_insumos]]&lt;&gt;0,VLOOKUP(Table1[[#This Row],[Codigo_servico]],Preencher_Orcamento!$B:$D,3,FALSE)*Table1[[#This Row],[Qtde_insumo]],"")</f>
        <v/>
      </c>
      <c r="M2090" s="17" t="str">
        <f>IF(Table1[[#This Row],[Ordem_insumos]]&lt;&gt;0,VLOOKUP(Table1[[#This Row],[Codigo_servico]],Preencher_Orcamento!$B:$D,3,FALSE)*Table1[[#This Row],[Subtotal_insumo]],"")</f>
        <v/>
      </c>
    </row>
    <row r="2091" spans="1:13" x14ac:dyDescent="0.25">
      <c r="A2091" s="6">
        <v>70202</v>
      </c>
      <c r="B2091" s="126">
        <v>1</v>
      </c>
      <c r="C2091" s="133"/>
      <c r="D2091" s="134">
        <v>2013</v>
      </c>
      <c r="E2091" s="7" t="s">
        <v>2184</v>
      </c>
      <c r="F2091" s="8" t="s">
        <v>2140</v>
      </c>
      <c r="G2091" s="16">
        <f>IFERROR(VLOOKUP(Table1[[#This Row],[Codigo_insumo]],BD_Insumos!$B:$E,4),"")</f>
        <v>15.756939025755017</v>
      </c>
      <c r="H2091" s="140">
        <v>2.1</v>
      </c>
      <c r="I2091" s="9"/>
      <c r="J2091" s="22">
        <f t="shared" si="32"/>
        <v>33.089571954085535</v>
      </c>
      <c r="K2091" s="22" t="str">
        <f>IF(I2091&lt;&gt;"",SUMIF(Table1[Codigo_servico],A2091,Table1[Subtotal_insumo]),"")</f>
        <v/>
      </c>
      <c r="L2091" s="16">
        <f>IF(Table1[[#This Row],[Ordem_insumos]]&lt;&gt;0,VLOOKUP(Table1[[#This Row],[Codigo_servico]],Preencher_Orcamento!$B:$D,3,FALSE)*Table1[[#This Row],[Qtde_insumo]],"")</f>
        <v>0</v>
      </c>
      <c r="M2091" s="16">
        <f>IF(Table1[[#This Row],[Ordem_insumos]]&lt;&gt;0,VLOOKUP(Table1[[#This Row],[Codigo_servico]],Preencher_Orcamento!$B:$D,3,FALSE)*Table1[[#This Row],[Subtotal_insumo]],"")</f>
        <v>0</v>
      </c>
    </row>
    <row r="2092" spans="1:13" ht="51.75" x14ac:dyDescent="0.25">
      <c r="A2092" s="6">
        <v>70202</v>
      </c>
      <c r="B2092" s="126">
        <v>2</v>
      </c>
      <c r="C2092" s="133"/>
      <c r="D2092" s="134">
        <v>31028</v>
      </c>
      <c r="E2092" s="7" t="s">
        <v>639</v>
      </c>
      <c r="F2092" s="8" t="s">
        <v>391</v>
      </c>
      <c r="G2092" s="18">
        <f>IFERROR(VLOOKUP(Table1[[#This Row],[Codigo_insumo]],BD_Insumos!$B:$E,4),"")</f>
        <v>138.1182</v>
      </c>
      <c r="H2092" s="140">
        <v>1</v>
      </c>
      <c r="I2092" s="9"/>
      <c r="J2092" s="23">
        <f t="shared" si="32"/>
        <v>138.1182</v>
      </c>
      <c r="K2092" s="22" t="str">
        <f>IF(I2092&lt;&gt;"",SUMIF(Table1[Codigo_servico],A2092,Table1[Subtotal_insumo]),"")</f>
        <v/>
      </c>
      <c r="L2092" s="18">
        <f>IF(Table1[[#This Row],[Ordem_insumos]]&lt;&gt;0,VLOOKUP(Table1[[#This Row],[Codigo_servico]],Preencher_Orcamento!$B:$D,3,FALSE)*Table1[[#This Row],[Qtde_insumo]],"")</f>
        <v>0</v>
      </c>
      <c r="M2092" s="18">
        <f>IF(Table1[[#This Row],[Ordem_insumos]]&lt;&gt;0,VLOOKUP(Table1[[#This Row],[Codigo_servico]],Preencher_Orcamento!$B:$D,3,FALSE)*Table1[[#This Row],[Subtotal_insumo]],"")</f>
        <v>0</v>
      </c>
    </row>
    <row r="2093" spans="1:13" x14ac:dyDescent="0.25">
      <c r="A2093" s="3">
        <v>70208</v>
      </c>
      <c r="B2093" s="125">
        <v>0</v>
      </c>
      <c r="C2093" s="131" t="s">
        <v>2800</v>
      </c>
      <c r="D2093" s="132"/>
      <c r="E2093" s="4"/>
      <c r="F2093" s="4"/>
      <c r="G2093" s="17" t="str">
        <f>IFERROR(VLOOKUP(Table1[[#This Row],[Codigo_insumo]],BD_Insumos!$B:$E,4),"")</f>
        <v/>
      </c>
      <c r="H2093" s="139"/>
      <c r="I2093" s="5" t="s">
        <v>457</v>
      </c>
      <c r="J2093" s="20" t="str">
        <f t="shared" si="32"/>
        <v/>
      </c>
      <c r="K2093" s="21">
        <f>IF(I2093&lt;&gt;"",SUMIF(Table1[Codigo_servico],A2093,Table1[Subtotal_insumo]),"")</f>
        <v>121.89138414893452</v>
      </c>
      <c r="L2093" s="17" t="str">
        <f>IF(Table1[[#This Row],[Ordem_insumos]]&lt;&gt;0,VLOOKUP(Table1[[#This Row],[Codigo_servico]],Preencher_Orcamento!$B:$D,3,FALSE)*Table1[[#This Row],[Qtde_insumo]],"")</f>
        <v/>
      </c>
      <c r="M2093" s="17" t="str">
        <f>IF(Table1[[#This Row],[Ordem_insumos]]&lt;&gt;0,VLOOKUP(Table1[[#This Row],[Codigo_servico]],Preencher_Orcamento!$B:$D,3,FALSE)*Table1[[#This Row],[Subtotal_insumo]],"")</f>
        <v/>
      </c>
    </row>
    <row r="2094" spans="1:13" ht="39" x14ac:dyDescent="0.25">
      <c r="A2094" s="6">
        <v>70208</v>
      </c>
      <c r="B2094" s="126">
        <v>1</v>
      </c>
      <c r="C2094" s="133"/>
      <c r="D2094" s="134">
        <v>31024</v>
      </c>
      <c r="E2094" s="7" t="s">
        <v>638</v>
      </c>
      <c r="F2094" s="8" t="s">
        <v>457</v>
      </c>
      <c r="G2094" s="16">
        <f>IFERROR(VLOOKUP(Table1[[#This Row],[Codigo_insumo]],BD_Insumos!$B:$E,4),"")</f>
        <v>91.953199999999995</v>
      </c>
      <c r="H2094" s="140">
        <v>1</v>
      </c>
      <c r="I2094" s="9"/>
      <c r="J2094" s="22">
        <f t="shared" si="32"/>
        <v>91.953199999999995</v>
      </c>
      <c r="K2094" s="22" t="str">
        <f>IF(I2094&lt;&gt;"",SUMIF(Table1[Codigo_servico],A2094,Table1[Subtotal_insumo]),"")</f>
        <v/>
      </c>
      <c r="L2094" s="16">
        <f>IF(Table1[[#This Row],[Ordem_insumos]]&lt;&gt;0,VLOOKUP(Table1[[#This Row],[Codigo_servico]],Preencher_Orcamento!$B:$D,3,FALSE)*Table1[[#This Row],[Qtde_insumo]],"")</f>
        <v>0</v>
      </c>
      <c r="M2094" s="16">
        <f>IF(Table1[[#This Row],[Ordem_insumos]]&lt;&gt;0,VLOOKUP(Table1[[#This Row],[Codigo_servico]],Preencher_Orcamento!$B:$D,3,FALSE)*Table1[[#This Row],[Subtotal_insumo]],"")</f>
        <v>0</v>
      </c>
    </row>
    <row r="2095" spans="1:13" x14ac:dyDescent="0.25">
      <c r="A2095" s="6">
        <v>70208</v>
      </c>
      <c r="B2095" s="126">
        <v>2</v>
      </c>
      <c r="C2095" s="133"/>
      <c r="D2095" s="134">
        <v>2013</v>
      </c>
      <c r="E2095" s="7" t="s">
        <v>2184</v>
      </c>
      <c r="F2095" s="8" t="s">
        <v>2140</v>
      </c>
      <c r="G2095" s="18">
        <f>IFERROR(VLOOKUP(Table1[[#This Row],[Codigo_insumo]],BD_Insumos!$B:$E,4),"")</f>
        <v>15.756939025755017</v>
      </c>
      <c r="H2095" s="140">
        <v>1.9</v>
      </c>
      <c r="I2095" s="9"/>
      <c r="J2095" s="23">
        <f t="shared" si="32"/>
        <v>29.938184148934532</v>
      </c>
      <c r="K2095" s="22" t="str">
        <f>IF(I2095&lt;&gt;"",SUMIF(Table1[Codigo_servico],A2095,Table1[Subtotal_insumo]),"")</f>
        <v/>
      </c>
      <c r="L2095" s="18">
        <f>IF(Table1[[#This Row],[Ordem_insumos]]&lt;&gt;0,VLOOKUP(Table1[[#This Row],[Codigo_servico]],Preencher_Orcamento!$B:$D,3,FALSE)*Table1[[#This Row],[Qtde_insumo]],"")</f>
        <v>0</v>
      </c>
      <c r="M2095" s="18">
        <f>IF(Table1[[#This Row],[Ordem_insumos]]&lt;&gt;0,VLOOKUP(Table1[[#This Row],[Codigo_servico]],Preencher_Orcamento!$B:$D,3,FALSE)*Table1[[#This Row],[Subtotal_insumo]],"")</f>
        <v>0</v>
      </c>
    </row>
    <row r="2096" spans="1:13" x14ac:dyDescent="0.25">
      <c r="A2096" s="3">
        <v>70210</v>
      </c>
      <c r="B2096" s="125">
        <v>0</v>
      </c>
      <c r="C2096" s="131" t="s">
        <v>2801</v>
      </c>
      <c r="D2096" s="132"/>
      <c r="E2096" s="4"/>
      <c r="F2096" s="4"/>
      <c r="G2096" s="17" t="str">
        <f>IFERROR(VLOOKUP(Table1[[#This Row],[Codigo_insumo]],BD_Insumos!$B:$E,4),"")</f>
        <v/>
      </c>
      <c r="H2096" s="139"/>
      <c r="I2096" s="5" t="s">
        <v>457</v>
      </c>
      <c r="J2096" s="20" t="str">
        <f t="shared" si="32"/>
        <v/>
      </c>
      <c r="K2096" s="21">
        <f>IF(I2096&lt;&gt;"",SUMIF(Table1[Codigo_servico],A2096,Table1[Subtotal_insumo]),"")</f>
        <v>125.84328414893454</v>
      </c>
      <c r="L2096" s="17" t="str">
        <f>IF(Table1[[#This Row],[Ordem_insumos]]&lt;&gt;0,VLOOKUP(Table1[[#This Row],[Codigo_servico]],Preencher_Orcamento!$B:$D,3,FALSE)*Table1[[#This Row],[Qtde_insumo]],"")</f>
        <v/>
      </c>
      <c r="M2096" s="17" t="str">
        <f>IF(Table1[[#This Row],[Ordem_insumos]]&lt;&gt;0,VLOOKUP(Table1[[#This Row],[Codigo_servico]],Preencher_Orcamento!$B:$D,3,FALSE)*Table1[[#This Row],[Subtotal_insumo]],"")</f>
        <v/>
      </c>
    </row>
    <row r="2097" spans="1:13" ht="51.75" x14ac:dyDescent="0.25">
      <c r="A2097" s="6">
        <v>70210</v>
      </c>
      <c r="B2097" s="126">
        <v>1</v>
      </c>
      <c r="C2097" s="133"/>
      <c r="D2097" s="134">
        <v>31020</v>
      </c>
      <c r="E2097" s="7" t="s">
        <v>636</v>
      </c>
      <c r="F2097" s="8" t="s">
        <v>457</v>
      </c>
      <c r="G2097" s="16">
        <f>IFERROR(VLOOKUP(Table1[[#This Row],[Codigo_insumo]],BD_Insumos!$B:$E,4),"")</f>
        <v>95.905100000000004</v>
      </c>
      <c r="H2097" s="140">
        <v>1</v>
      </c>
      <c r="I2097" s="9"/>
      <c r="J2097" s="22">
        <f t="shared" si="32"/>
        <v>95.905100000000004</v>
      </c>
      <c r="K2097" s="22" t="str">
        <f>IF(I2097&lt;&gt;"",SUMIF(Table1[Codigo_servico],A2097,Table1[Subtotal_insumo]),"")</f>
        <v/>
      </c>
      <c r="L2097" s="16">
        <f>IF(Table1[[#This Row],[Ordem_insumos]]&lt;&gt;0,VLOOKUP(Table1[[#This Row],[Codigo_servico]],Preencher_Orcamento!$B:$D,3,FALSE)*Table1[[#This Row],[Qtde_insumo]],"")</f>
        <v>0</v>
      </c>
      <c r="M2097" s="16">
        <f>IF(Table1[[#This Row],[Ordem_insumos]]&lt;&gt;0,VLOOKUP(Table1[[#This Row],[Codigo_servico]],Preencher_Orcamento!$B:$D,3,FALSE)*Table1[[#This Row],[Subtotal_insumo]],"")</f>
        <v>0</v>
      </c>
    </row>
    <row r="2098" spans="1:13" x14ac:dyDescent="0.25">
      <c r="A2098" s="6">
        <v>70210</v>
      </c>
      <c r="B2098" s="126">
        <v>2</v>
      </c>
      <c r="C2098" s="133"/>
      <c r="D2098" s="134">
        <v>2013</v>
      </c>
      <c r="E2098" s="7" t="s">
        <v>2184</v>
      </c>
      <c r="F2098" s="8" t="s">
        <v>2140</v>
      </c>
      <c r="G2098" s="18">
        <f>IFERROR(VLOOKUP(Table1[[#This Row],[Codigo_insumo]],BD_Insumos!$B:$E,4),"")</f>
        <v>15.756939025755017</v>
      </c>
      <c r="H2098" s="140">
        <v>1.9</v>
      </c>
      <c r="I2098" s="9"/>
      <c r="J2098" s="23">
        <f t="shared" si="32"/>
        <v>29.938184148934532</v>
      </c>
      <c r="K2098" s="22" t="str">
        <f>IF(I2098&lt;&gt;"",SUMIF(Table1[Codigo_servico],A2098,Table1[Subtotal_insumo]),"")</f>
        <v/>
      </c>
      <c r="L2098" s="18">
        <f>IF(Table1[[#This Row],[Ordem_insumos]]&lt;&gt;0,VLOOKUP(Table1[[#This Row],[Codigo_servico]],Preencher_Orcamento!$B:$D,3,FALSE)*Table1[[#This Row],[Qtde_insumo]],"")</f>
        <v>0</v>
      </c>
      <c r="M2098" s="18">
        <f>IF(Table1[[#This Row],[Ordem_insumos]]&lt;&gt;0,VLOOKUP(Table1[[#This Row],[Codigo_servico]],Preencher_Orcamento!$B:$D,3,FALSE)*Table1[[#This Row],[Subtotal_insumo]],"")</f>
        <v>0</v>
      </c>
    </row>
    <row r="2099" spans="1:13" x14ac:dyDescent="0.25">
      <c r="A2099" s="3">
        <v>70212</v>
      </c>
      <c r="B2099" s="125">
        <v>0</v>
      </c>
      <c r="C2099" s="131" t="s">
        <v>2802</v>
      </c>
      <c r="D2099" s="132"/>
      <c r="E2099" s="4"/>
      <c r="F2099" s="4"/>
      <c r="G2099" s="17" t="str">
        <f>IFERROR(VLOOKUP(Table1[[#This Row],[Codigo_insumo]],BD_Insumos!$B:$E,4),"")</f>
        <v/>
      </c>
      <c r="H2099" s="139"/>
      <c r="I2099" s="5" t="s">
        <v>457</v>
      </c>
      <c r="J2099" s="20" t="str">
        <f t="shared" si="32"/>
        <v/>
      </c>
      <c r="K2099" s="21">
        <f>IF(I2099&lt;&gt;"",SUMIF(Table1[Codigo_servico],A2099,Table1[Subtotal_insumo]),"")</f>
        <v>126.88928414893454</v>
      </c>
      <c r="L2099" s="17" t="str">
        <f>IF(Table1[[#This Row],[Ordem_insumos]]&lt;&gt;0,VLOOKUP(Table1[[#This Row],[Codigo_servico]],Preencher_Orcamento!$B:$D,3,FALSE)*Table1[[#This Row],[Qtde_insumo]],"")</f>
        <v/>
      </c>
      <c r="M2099" s="17" t="str">
        <f>IF(Table1[[#This Row],[Ordem_insumos]]&lt;&gt;0,VLOOKUP(Table1[[#This Row],[Codigo_servico]],Preencher_Orcamento!$B:$D,3,FALSE)*Table1[[#This Row],[Subtotal_insumo]],"")</f>
        <v/>
      </c>
    </row>
    <row r="2100" spans="1:13" ht="26.25" x14ac:dyDescent="0.25">
      <c r="A2100" s="6">
        <v>70212</v>
      </c>
      <c r="B2100" s="126">
        <v>1</v>
      </c>
      <c r="C2100" s="133"/>
      <c r="D2100" s="134">
        <v>31062</v>
      </c>
      <c r="E2100" s="7" t="s">
        <v>654</v>
      </c>
      <c r="F2100" s="8" t="s">
        <v>457</v>
      </c>
      <c r="G2100" s="16">
        <f>IFERROR(VLOOKUP(Table1[[#This Row],[Codigo_insumo]],BD_Insumos!$B:$E,4),"")</f>
        <v>4.8247999999999998</v>
      </c>
      <c r="H2100" s="140">
        <v>2</v>
      </c>
      <c r="I2100" s="9"/>
      <c r="J2100" s="22">
        <f t="shared" si="32"/>
        <v>9.6495999999999995</v>
      </c>
      <c r="K2100" s="22" t="str">
        <f>IF(I2100&lt;&gt;"",SUMIF(Table1[Codigo_servico],A2100,Table1[Subtotal_insumo]),"")</f>
        <v/>
      </c>
      <c r="L2100" s="16">
        <f>IF(Table1[[#This Row],[Ordem_insumos]]&lt;&gt;0,VLOOKUP(Table1[[#This Row],[Codigo_servico]],Preencher_Orcamento!$B:$D,3,FALSE)*Table1[[#This Row],[Qtde_insumo]],"")</f>
        <v>0</v>
      </c>
      <c r="M2100" s="16">
        <f>IF(Table1[[#This Row],[Ordem_insumos]]&lt;&gt;0,VLOOKUP(Table1[[#This Row],[Codigo_servico]],Preencher_Orcamento!$B:$D,3,FALSE)*Table1[[#This Row],[Subtotal_insumo]],"")</f>
        <v>0</v>
      </c>
    </row>
    <row r="2101" spans="1:13" x14ac:dyDescent="0.25">
      <c r="A2101" s="6">
        <v>70212</v>
      </c>
      <c r="B2101" s="126">
        <v>2</v>
      </c>
      <c r="C2101" s="133"/>
      <c r="D2101" s="134">
        <v>2013</v>
      </c>
      <c r="E2101" s="7" t="s">
        <v>2184</v>
      </c>
      <c r="F2101" s="8" t="s">
        <v>2140</v>
      </c>
      <c r="G2101" s="18">
        <f>IFERROR(VLOOKUP(Table1[[#This Row],[Codigo_insumo]],BD_Insumos!$B:$E,4),"")</f>
        <v>15.756939025755017</v>
      </c>
      <c r="H2101" s="140">
        <v>1.9</v>
      </c>
      <c r="I2101" s="9"/>
      <c r="J2101" s="23">
        <f t="shared" si="32"/>
        <v>29.938184148934532</v>
      </c>
      <c r="K2101" s="22" t="str">
        <f>IF(I2101&lt;&gt;"",SUMIF(Table1[Codigo_servico],A2101,Table1[Subtotal_insumo]),"")</f>
        <v/>
      </c>
      <c r="L2101" s="18">
        <f>IF(Table1[[#This Row],[Ordem_insumos]]&lt;&gt;0,VLOOKUP(Table1[[#This Row],[Codigo_servico]],Preencher_Orcamento!$B:$D,3,FALSE)*Table1[[#This Row],[Qtde_insumo]],"")</f>
        <v>0</v>
      </c>
      <c r="M2101" s="18">
        <f>IF(Table1[[#This Row],[Ordem_insumos]]&lt;&gt;0,VLOOKUP(Table1[[#This Row],[Codigo_servico]],Preencher_Orcamento!$B:$D,3,FALSE)*Table1[[#This Row],[Subtotal_insumo]],"")</f>
        <v>0</v>
      </c>
    </row>
    <row r="2102" spans="1:13" ht="39" x14ac:dyDescent="0.25">
      <c r="A2102" s="6">
        <v>70212</v>
      </c>
      <c r="B2102" s="126">
        <v>3</v>
      </c>
      <c r="C2102" s="133"/>
      <c r="D2102" s="134">
        <v>31022</v>
      </c>
      <c r="E2102" s="7" t="s">
        <v>637</v>
      </c>
      <c r="F2102" s="8" t="s">
        <v>457</v>
      </c>
      <c r="G2102" s="18">
        <f>IFERROR(VLOOKUP(Table1[[#This Row],[Codigo_insumo]],BD_Insumos!$B:$E,4),"")</f>
        <v>87.301500000000004</v>
      </c>
      <c r="H2102" s="140">
        <v>1</v>
      </c>
      <c r="I2102" s="9"/>
      <c r="J2102" s="23">
        <f t="shared" si="32"/>
        <v>87.301500000000004</v>
      </c>
      <c r="K2102" s="22" t="str">
        <f>IF(I2102&lt;&gt;"",SUMIF(Table1[Codigo_servico],A2102,Table1[Subtotal_insumo]),"")</f>
        <v/>
      </c>
      <c r="L2102" s="18">
        <f>IF(Table1[[#This Row],[Ordem_insumos]]&lt;&gt;0,VLOOKUP(Table1[[#This Row],[Codigo_servico]],Preencher_Orcamento!$B:$D,3,FALSE)*Table1[[#This Row],[Qtde_insumo]],"")</f>
        <v>0</v>
      </c>
      <c r="M2102" s="18">
        <f>IF(Table1[[#This Row],[Ordem_insumos]]&lt;&gt;0,VLOOKUP(Table1[[#This Row],[Codigo_servico]],Preencher_Orcamento!$B:$D,3,FALSE)*Table1[[#This Row],[Subtotal_insumo]],"")</f>
        <v>0</v>
      </c>
    </row>
    <row r="2103" spans="1:13" x14ac:dyDescent="0.25">
      <c r="A2103" s="3">
        <v>70216</v>
      </c>
      <c r="B2103" s="125">
        <v>0</v>
      </c>
      <c r="C2103" s="131" t="s">
        <v>2803</v>
      </c>
      <c r="D2103" s="132"/>
      <c r="E2103" s="4"/>
      <c r="F2103" s="4"/>
      <c r="G2103" s="17" t="str">
        <f>IFERROR(VLOOKUP(Table1[[#This Row],[Codigo_insumo]],BD_Insumos!$B:$E,4),"")</f>
        <v/>
      </c>
      <c r="H2103" s="139"/>
      <c r="I2103" s="5" t="s">
        <v>457</v>
      </c>
      <c r="J2103" s="20" t="str">
        <f t="shared" si="32"/>
        <v/>
      </c>
      <c r="K2103" s="21">
        <f>IF(I2103&lt;&gt;"",SUMIF(Table1[Codigo_servico],A2103,Table1[Subtotal_insumo]),"")</f>
        <v>123.42037195408554</v>
      </c>
      <c r="L2103" s="17" t="str">
        <f>IF(Table1[[#This Row],[Ordem_insumos]]&lt;&gt;0,VLOOKUP(Table1[[#This Row],[Codigo_servico]],Preencher_Orcamento!$B:$D,3,FALSE)*Table1[[#This Row],[Qtde_insumo]],"")</f>
        <v/>
      </c>
      <c r="M2103" s="17" t="str">
        <f>IF(Table1[[#This Row],[Ordem_insumos]]&lt;&gt;0,VLOOKUP(Table1[[#This Row],[Codigo_servico]],Preencher_Orcamento!$B:$D,3,FALSE)*Table1[[#This Row],[Subtotal_insumo]],"")</f>
        <v/>
      </c>
    </row>
    <row r="2104" spans="1:13" ht="26.25" x14ac:dyDescent="0.25">
      <c r="A2104" s="6">
        <v>70216</v>
      </c>
      <c r="B2104" s="126">
        <v>1</v>
      </c>
      <c r="C2104" s="133"/>
      <c r="D2104" s="134">
        <v>31032</v>
      </c>
      <c r="E2104" s="7" t="s">
        <v>641</v>
      </c>
      <c r="F2104" s="8" t="s">
        <v>457</v>
      </c>
      <c r="G2104" s="16">
        <f>IFERROR(VLOOKUP(Table1[[#This Row],[Codigo_insumo]],BD_Insumos!$B:$E,4),"")</f>
        <v>90.330799999999996</v>
      </c>
      <c r="H2104" s="140">
        <v>1</v>
      </c>
      <c r="I2104" s="9"/>
      <c r="J2104" s="22">
        <f t="shared" si="32"/>
        <v>90.330799999999996</v>
      </c>
      <c r="K2104" s="22" t="str">
        <f>IF(I2104&lt;&gt;"",SUMIF(Table1[Codigo_servico],A2104,Table1[Subtotal_insumo]),"")</f>
        <v/>
      </c>
      <c r="L2104" s="16">
        <f>IF(Table1[[#This Row],[Ordem_insumos]]&lt;&gt;0,VLOOKUP(Table1[[#This Row],[Codigo_servico]],Preencher_Orcamento!$B:$D,3,FALSE)*Table1[[#This Row],[Qtde_insumo]],"")</f>
        <v>0</v>
      </c>
      <c r="M2104" s="16">
        <f>IF(Table1[[#This Row],[Ordem_insumos]]&lt;&gt;0,VLOOKUP(Table1[[#This Row],[Codigo_servico]],Preencher_Orcamento!$B:$D,3,FALSE)*Table1[[#This Row],[Subtotal_insumo]],"")</f>
        <v>0</v>
      </c>
    </row>
    <row r="2105" spans="1:13" x14ac:dyDescent="0.25">
      <c r="A2105" s="6">
        <v>70216</v>
      </c>
      <c r="B2105" s="126">
        <v>2</v>
      </c>
      <c r="C2105" s="133"/>
      <c r="D2105" s="134">
        <v>2013</v>
      </c>
      <c r="E2105" s="7" t="s">
        <v>2184</v>
      </c>
      <c r="F2105" s="8" t="s">
        <v>2140</v>
      </c>
      <c r="G2105" s="18">
        <f>IFERROR(VLOOKUP(Table1[[#This Row],[Codigo_insumo]],BD_Insumos!$B:$E,4),"")</f>
        <v>15.756939025755017</v>
      </c>
      <c r="H2105" s="140">
        <v>2.1</v>
      </c>
      <c r="I2105" s="9"/>
      <c r="J2105" s="23">
        <f t="shared" si="32"/>
        <v>33.089571954085535</v>
      </c>
      <c r="K2105" s="22" t="str">
        <f>IF(I2105&lt;&gt;"",SUMIF(Table1[Codigo_servico],A2105,Table1[Subtotal_insumo]),"")</f>
        <v/>
      </c>
      <c r="L2105" s="18">
        <f>IF(Table1[[#This Row],[Ordem_insumos]]&lt;&gt;0,VLOOKUP(Table1[[#This Row],[Codigo_servico]],Preencher_Orcamento!$B:$D,3,FALSE)*Table1[[#This Row],[Qtde_insumo]],"")</f>
        <v>0</v>
      </c>
      <c r="M2105" s="18">
        <f>IF(Table1[[#This Row],[Ordem_insumos]]&lt;&gt;0,VLOOKUP(Table1[[#This Row],[Codigo_servico]],Preencher_Orcamento!$B:$D,3,FALSE)*Table1[[#This Row],[Subtotal_insumo]],"")</f>
        <v>0</v>
      </c>
    </row>
    <row r="2106" spans="1:13" x14ac:dyDescent="0.25">
      <c r="A2106" s="3">
        <v>70219</v>
      </c>
      <c r="B2106" s="125">
        <v>0</v>
      </c>
      <c r="C2106" s="131" t="s">
        <v>2804</v>
      </c>
      <c r="D2106" s="132"/>
      <c r="E2106" s="4"/>
      <c r="F2106" s="4"/>
      <c r="G2106" s="17" t="str">
        <f>IFERROR(VLOOKUP(Table1[[#This Row],[Codigo_insumo]],BD_Insumos!$B:$E,4),"")</f>
        <v/>
      </c>
      <c r="H2106" s="139"/>
      <c r="I2106" s="5" t="s">
        <v>457</v>
      </c>
      <c r="J2106" s="20" t="str">
        <f t="shared" si="32"/>
        <v/>
      </c>
      <c r="K2106" s="21">
        <f>IF(I2106&lt;&gt;"",SUMIF(Table1[Codigo_servico],A2106,Table1[Subtotal_insumo]),"")</f>
        <v>76.179584148934538</v>
      </c>
      <c r="L2106" s="17" t="str">
        <f>IF(Table1[[#This Row],[Ordem_insumos]]&lt;&gt;0,VLOOKUP(Table1[[#This Row],[Codigo_servico]],Preencher_Orcamento!$B:$D,3,FALSE)*Table1[[#This Row],[Qtde_insumo]],"")</f>
        <v/>
      </c>
      <c r="M2106" s="17" t="str">
        <f>IF(Table1[[#This Row],[Ordem_insumos]]&lt;&gt;0,VLOOKUP(Table1[[#This Row],[Codigo_servico]],Preencher_Orcamento!$B:$D,3,FALSE)*Table1[[#This Row],[Subtotal_insumo]],"")</f>
        <v/>
      </c>
    </row>
    <row r="2107" spans="1:13" x14ac:dyDescent="0.25">
      <c r="A2107" s="6">
        <v>70219</v>
      </c>
      <c r="B2107" s="126">
        <v>1</v>
      </c>
      <c r="C2107" s="133"/>
      <c r="D2107" s="134">
        <v>2013</v>
      </c>
      <c r="E2107" s="7" t="s">
        <v>2184</v>
      </c>
      <c r="F2107" s="8" t="s">
        <v>2140</v>
      </c>
      <c r="G2107" s="16">
        <f>IFERROR(VLOOKUP(Table1[[#This Row],[Codigo_insumo]],BD_Insumos!$B:$E,4),"")</f>
        <v>15.756939025755017</v>
      </c>
      <c r="H2107" s="140">
        <v>1.9</v>
      </c>
      <c r="I2107" s="9"/>
      <c r="J2107" s="22">
        <f t="shared" si="32"/>
        <v>29.938184148934532</v>
      </c>
      <c r="K2107" s="22" t="str">
        <f>IF(I2107&lt;&gt;"",SUMIF(Table1[Codigo_servico],A2107,Table1[Subtotal_insumo]),"")</f>
        <v/>
      </c>
      <c r="L2107" s="16">
        <f>IF(Table1[[#This Row],[Ordem_insumos]]&lt;&gt;0,VLOOKUP(Table1[[#This Row],[Codigo_servico]],Preencher_Orcamento!$B:$D,3,FALSE)*Table1[[#This Row],[Qtde_insumo]],"")</f>
        <v>0</v>
      </c>
      <c r="M2107" s="16">
        <f>IF(Table1[[#This Row],[Ordem_insumos]]&lt;&gt;0,VLOOKUP(Table1[[#This Row],[Codigo_servico]],Preencher_Orcamento!$B:$D,3,FALSE)*Table1[[#This Row],[Subtotal_insumo]],"")</f>
        <v>0</v>
      </c>
    </row>
    <row r="2108" spans="1:13" ht="39" x14ac:dyDescent="0.25">
      <c r="A2108" s="6">
        <v>70219</v>
      </c>
      <c r="B2108" s="126">
        <v>2</v>
      </c>
      <c r="C2108" s="133"/>
      <c r="D2108" s="134">
        <v>31030</v>
      </c>
      <c r="E2108" s="7" t="s">
        <v>640</v>
      </c>
      <c r="F2108" s="8" t="s">
        <v>457</v>
      </c>
      <c r="G2108" s="18">
        <f>IFERROR(VLOOKUP(Table1[[#This Row],[Codigo_insumo]],BD_Insumos!$B:$E,4),"")</f>
        <v>46.241399999999999</v>
      </c>
      <c r="H2108" s="140">
        <v>1</v>
      </c>
      <c r="I2108" s="9"/>
      <c r="J2108" s="23">
        <f t="shared" si="32"/>
        <v>46.241399999999999</v>
      </c>
      <c r="K2108" s="22" t="str">
        <f>IF(I2108&lt;&gt;"",SUMIF(Table1[Codigo_servico],A2108,Table1[Subtotal_insumo]),"")</f>
        <v/>
      </c>
      <c r="L2108" s="18">
        <f>IF(Table1[[#This Row],[Ordem_insumos]]&lt;&gt;0,VLOOKUP(Table1[[#This Row],[Codigo_servico]],Preencher_Orcamento!$B:$D,3,FALSE)*Table1[[#This Row],[Qtde_insumo]],"")</f>
        <v>0</v>
      </c>
      <c r="M2108" s="18">
        <f>IF(Table1[[#This Row],[Ordem_insumos]]&lt;&gt;0,VLOOKUP(Table1[[#This Row],[Codigo_servico]],Preencher_Orcamento!$B:$D,3,FALSE)*Table1[[#This Row],[Subtotal_insumo]],"")</f>
        <v>0</v>
      </c>
    </row>
    <row r="2109" spans="1:13" x14ac:dyDescent="0.25">
      <c r="A2109" s="3">
        <v>70228</v>
      </c>
      <c r="B2109" s="125">
        <v>0</v>
      </c>
      <c r="C2109" s="131" t="s">
        <v>2805</v>
      </c>
      <c r="D2109" s="132"/>
      <c r="E2109" s="4"/>
      <c r="F2109" s="4"/>
      <c r="G2109" s="17" t="str">
        <f>IFERROR(VLOOKUP(Table1[[#This Row],[Codigo_insumo]],BD_Insumos!$B:$E,4),"")</f>
        <v/>
      </c>
      <c r="H2109" s="139"/>
      <c r="I2109" s="5" t="s">
        <v>457</v>
      </c>
      <c r="J2109" s="20" t="str">
        <f t="shared" si="32"/>
        <v/>
      </c>
      <c r="K2109" s="21">
        <f>IF(I2109&lt;&gt;"",SUMIF(Table1[Codigo_servico],A2109,Table1[Subtotal_insumo]),"")</f>
        <v>116.69938414893454</v>
      </c>
      <c r="L2109" s="17" t="str">
        <f>IF(Table1[[#This Row],[Ordem_insumos]]&lt;&gt;0,VLOOKUP(Table1[[#This Row],[Codigo_servico]],Preencher_Orcamento!$B:$D,3,FALSE)*Table1[[#This Row],[Qtde_insumo]],"")</f>
        <v/>
      </c>
      <c r="M2109" s="17" t="str">
        <f>IF(Table1[[#This Row],[Ordem_insumos]]&lt;&gt;0,VLOOKUP(Table1[[#This Row],[Codigo_servico]],Preencher_Orcamento!$B:$D,3,FALSE)*Table1[[#This Row],[Subtotal_insumo]],"")</f>
        <v/>
      </c>
    </row>
    <row r="2110" spans="1:13" ht="39" x14ac:dyDescent="0.25">
      <c r="A2110" s="6">
        <v>70228</v>
      </c>
      <c r="B2110" s="126">
        <v>1</v>
      </c>
      <c r="C2110" s="133"/>
      <c r="D2110" s="134">
        <v>31034</v>
      </c>
      <c r="E2110" s="7" t="s">
        <v>642</v>
      </c>
      <c r="F2110" s="8" t="s">
        <v>457</v>
      </c>
      <c r="G2110" s="16">
        <f>IFERROR(VLOOKUP(Table1[[#This Row],[Codigo_insumo]],BD_Insumos!$B:$E,4),"")</f>
        <v>86.761200000000002</v>
      </c>
      <c r="H2110" s="140">
        <v>1</v>
      </c>
      <c r="I2110" s="9"/>
      <c r="J2110" s="22">
        <f t="shared" si="32"/>
        <v>86.761200000000002</v>
      </c>
      <c r="K2110" s="22" t="str">
        <f>IF(I2110&lt;&gt;"",SUMIF(Table1[Codigo_servico],A2110,Table1[Subtotal_insumo]),"")</f>
        <v/>
      </c>
      <c r="L2110" s="16">
        <f>IF(Table1[[#This Row],[Ordem_insumos]]&lt;&gt;0,VLOOKUP(Table1[[#This Row],[Codigo_servico]],Preencher_Orcamento!$B:$D,3,FALSE)*Table1[[#This Row],[Qtde_insumo]],"")</f>
        <v>0</v>
      </c>
      <c r="M2110" s="16">
        <f>IF(Table1[[#This Row],[Ordem_insumos]]&lt;&gt;0,VLOOKUP(Table1[[#This Row],[Codigo_servico]],Preencher_Orcamento!$B:$D,3,FALSE)*Table1[[#This Row],[Subtotal_insumo]],"")</f>
        <v>0</v>
      </c>
    </row>
    <row r="2111" spans="1:13" x14ac:dyDescent="0.25">
      <c r="A2111" s="6">
        <v>70228</v>
      </c>
      <c r="B2111" s="126">
        <v>2</v>
      </c>
      <c r="C2111" s="133"/>
      <c r="D2111" s="134">
        <v>2013</v>
      </c>
      <c r="E2111" s="7" t="s">
        <v>2184</v>
      </c>
      <c r="F2111" s="8" t="s">
        <v>2140</v>
      </c>
      <c r="G2111" s="18">
        <f>IFERROR(VLOOKUP(Table1[[#This Row],[Codigo_insumo]],BD_Insumos!$B:$E,4),"")</f>
        <v>15.756939025755017</v>
      </c>
      <c r="H2111" s="140">
        <v>1.9</v>
      </c>
      <c r="I2111" s="9"/>
      <c r="J2111" s="23">
        <f t="shared" si="32"/>
        <v>29.938184148934532</v>
      </c>
      <c r="K2111" s="22" t="str">
        <f>IF(I2111&lt;&gt;"",SUMIF(Table1[Codigo_servico],A2111,Table1[Subtotal_insumo]),"")</f>
        <v/>
      </c>
      <c r="L2111" s="18">
        <f>IF(Table1[[#This Row],[Ordem_insumos]]&lt;&gt;0,VLOOKUP(Table1[[#This Row],[Codigo_servico]],Preencher_Orcamento!$B:$D,3,FALSE)*Table1[[#This Row],[Qtde_insumo]],"")</f>
        <v>0</v>
      </c>
      <c r="M2111" s="18">
        <f>IF(Table1[[#This Row],[Ordem_insumos]]&lt;&gt;0,VLOOKUP(Table1[[#This Row],[Codigo_servico]],Preencher_Orcamento!$B:$D,3,FALSE)*Table1[[#This Row],[Subtotal_insumo]],"")</f>
        <v>0</v>
      </c>
    </row>
    <row r="2112" spans="1:13" x14ac:dyDescent="0.25">
      <c r="A2112" s="3">
        <v>70231</v>
      </c>
      <c r="B2112" s="125">
        <v>0</v>
      </c>
      <c r="C2112" s="131" t="s">
        <v>2806</v>
      </c>
      <c r="D2112" s="132"/>
      <c r="E2112" s="4"/>
      <c r="F2112" s="4"/>
      <c r="G2112" s="17" t="str">
        <f>IFERROR(VLOOKUP(Table1[[#This Row],[Codigo_insumo]],BD_Insumos!$B:$E,4),"")</f>
        <v/>
      </c>
      <c r="H2112" s="139"/>
      <c r="I2112" s="5" t="s">
        <v>457</v>
      </c>
      <c r="J2112" s="20" t="str">
        <f t="shared" si="32"/>
        <v/>
      </c>
      <c r="K2112" s="21">
        <f>IF(I2112&lt;&gt;"",SUMIF(Table1[Codigo_servico],A2112,Table1[Subtotal_insumo]),"")</f>
        <v>114.32877195408554</v>
      </c>
      <c r="L2112" s="17" t="str">
        <f>IF(Table1[[#This Row],[Ordem_insumos]]&lt;&gt;0,VLOOKUP(Table1[[#This Row],[Codigo_servico]],Preencher_Orcamento!$B:$D,3,FALSE)*Table1[[#This Row],[Qtde_insumo]],"")</f>
        <v/>
      </c>
      <c r="M2112" s="17" t="str">
        <f>IF(Table1[[#This Row],[Ordem_insumos]]&lt;&gt;0,VLOOKUP(Table1[[#This Row],[Codigo_servico]],Preencher_Orcamento!$B:$D,3,FALSE)*Table1[[#This Row],[Subtotal_insumo]],"")</f>
        <v/>
      </c>
    </row>
    <row r="2113" spans="1:13" ht="51.75" x14ac:dyDescent="0.25">
      <c r="A2113" s="6">
        <v>70231</v>
      </c>
      <c r="B2113" s="126">
        <v>1</v>
      </c>
      <c r="C2113" s="133"/>
      <c r="D2113" s="134">
        <v>31038</v>
      </c>
      <c r="E2113" s="7" t="s">
        <v>644</v>
      </c>
      <c r="F2113" s="8" t="s">
        <v>457</v>
      </c>
      <c r="G2113" s="16">
        <f>IFERROR(VLOOKUP(Table1[[#This Row],[Codigo_insumo]],BD_Insumos!$B:$E,4),"")</f>
        <v>81.239199999999997</v>
      </c>
      <c r="H2113" s="140">
        <v>1</v>
      </c>
      <c r="I2113" s="9"/>
      <c r="J2113" s="22">
        <f t="shared" si="32"/>
        <v>81.239199999999997</v>
      </c>
      <c r="K2113" s="22" t="str">
        <f>IF(I2113&lt;&gt;"",SUMIF(Table1[Codigo_servico],A2113,Table1[Subtotal_insumo]),"")</f>
        <v/>
      </c>
      <c r="L2113" s="16">
        <f>IF(Table1[[#This Row],[Ordem_insumos]]&lt;&gt;0,VLOOKUP(Table1[[#This Row],[Codigo_servico]],Preencher_Orcamento!$B:$D,3,FALSE)*Table1[[#This Row],[Qtde_insumo]],"")</f>
        <v>0</v>
      </c>
      <c r="M2113" s="16">
        <f>IF(Table1[[#This Row],[Ordem_insumos]]&lt;&gt;0,VLOOKUP(Table1[[#This Row],[Codigo_servico]],Preencher_Orcamento!$B:$D,3,FALSE)*Table1[[#This Row],[Subtotal_insumo]],"")</f>
        <v>0</v>
      </c>
    </row>
    <row r="2114" spans="1:13" x14ac:dyDescent="0.25">
      <c r="A2114" s="6">
        <v>70231</v>
      </c>
      <c r="B2114" s="126">
        <v>2</v>
      </c>
      <c r="C2114" s="133"/>
      <c r="D2114" s="134">
        <v>2013</v>
      </c>
      <c r="E2114" s="7" t="s">
        <v>2184</v>
      </c>
      <c r="F2114" s="8" t="s">
        <v>2140</v>
      </c>
      <c r="G2114" s="18">
        <f>IFERROR(VLOOKUP(Table1[[#This Row],[Codigo_insumo]],BD_Insumos!$B:$E,4),"")</f>
        <v>15.756939025755017</v>
      </c>
      <c r="H2114" s="140">
        <v>2.1</v>
      </c>
      <c r="I2114" s="9"/>
      <c r="J2114" s="23">
        <f t="shared" ref="J2114:J2177" si="33">IF(I2114="",G2114*H2114,"")</f>
        <v>33.089571954085535</v>
      </c>
      <c r="K2114" s="22" t="str">
        <f>IF(I2114&lt;&gt;"",SUMIF(Table1[Codigo_servico],A2114,Table1[Subtotal_insumo]),"")</f>
        <v/>
      </c>
      <c r="L2114" s="18">
        <f>IF(Table1[[#This Row],[Ordem_insumos]]&lt;&gt;0,VLOOKUP(Table1[[#This Row],[Codigo_servico]],Preencher_Orcamento!$B:$D,3,FALSE)*Table1[[#This Row],[Qtde_insumo]],"")</f>
        <v>0</v>
      </c>
      <c r="M2114" s="18">
        <f>IF(Table1[[#This Row],[Ordem_insumos]]&lt;&gt;0,VLOOKUP(Table1[[#This Row],[Codigo_servico]],Preencher_Orcamento!$B:$D,3,FALSE)*Table1[[#This Row],[Subtotal_insumo]],"")</f>
        <v>0</v>
      </c>
    </row>
    <row r="2115" spans="1:13" x14ac:dyDescent="0.25">
      <c r="A2115" s="3">
        <v>70233</v>
      </c>
      <c r="B2115" s="125">
        <v>0</v>
      </c>
      <c r="C2115" s="131" t="s">
        <v>2807</v>
      </c>
      <c r="D2115" s="132"/>
      <c r="E2115" s="4"/>
      <c r="F2115" s="4"/>
      <c r="G2115" s="17" t="str">
        <f>IFERROR(VLOOKUP(Table1[[#This Row],[Codigo_insumo]],BD_Insumos!$B:$E,4),"")</f>
        <v/>
      </c>
      <c r="H2115" s="139"/>
      <c r="I2115" s="5" t="s">
        <v>457</v>
      </c>
      <c r="J2115" s="20" t="str">
        <f t="shared" si="33"/>
        <v/>
      </c>
      <c r="K2115" s="21">
        <f>IF(I2115&lt;&gt;"",SUMIF(Table1[Codigo_servico],A2115,Table1[Subtotal_insumo]),"")</f>
        <v>93.690184148934534</v>
      </c>
      <c r="L2115" s="17" t="str">
        <f>IF(Table1[[#This Row],[Ordem_insumos]]&lt;&gt;0,VLOOKUP(Table1[[#This Row],[Codigo_servico]],Preencher_Orcamento!$B:$D,3,FALSE)*Table1[[#This Row],[Qtde_insumo]],"")</f>
        <v/>
      </c>
      <c r="M2115" s="17" t="str">
        <f>IF(Table1[[#This Row],[Ordem_insumos]]&lt;&gt;0,VLOOKUP(Table1[[#This Row],[Codigo_servico]],Preencher_Orcamento!$B:$D,3,FALSE)*Table1[[#This Row],[Subtotal_insumo]],"")</f>
        <v/>
      </c>
    </row>
    <row r="2116" spans="1:13" ht="51.75" x14ac:dyDescent="0.25">
      <c r="A2116" s="6">
        <v>70233</v>
      </c>
      <c r="B2116" s="126">
        <v>1</v>
      </c>
      <c r="C2116" s="133"/>
      <c r="D2116" s="134">
        <v>31036</v>
      </c>
      <c r="E2116" s="7" t="s">
        <v>643</v>
      </c>
      <c r="F2116" s="8" t="s">
        <v>457</v>
      </c>
      <c r="G2116" s="16">
        <f>IFERROR(VLOOKUP(Table1[[#This Row],[Codigo_insumo]],BD_Insumos!$B:$E,4),"")</f>
        <v>63.752000000000002</v>
      </c>
      <c r="H2116" s="140">
        <v>1</v>
      </c>
      <c r="I2116" s="9"/>
      <c r="J2116" s="22">
        <f t="shared" si="33"/>
        <v>63.752000000000002</v>
      </c>
      <c r="K2116" s="22" t="str">
        <f>IF(I2116&lt;&gt;"",SUMIF(Table1[Codigo_servico],A2116,Table1[Subtotal_insumo]),"")</f>
        <v/>
      </c>
      <c r="L2116" s="16">
        <f>IF(Table1[[#This Row],[Ordem_insumos]]&lt;&gt;0,VLOOKUP(Table1[[#This Row],[Codigo_servico]],Preencher_Orcamento!$B:$D,3,FALSE)*Table1[[#This Row],[Qtde_insumo]],"")</f>
        <v>0</v>
      </c>
      <c r="M2116" s="16">
        <f>IF(Table1[[#This Row],[Ordem_insumos]]&lt;&gt;0,VLOOKUP(Table1[[#This Row],[Codigo_servico]],Preencher_Orcamento!$B:$D,3,FALSE)*Table1[[#This Row],[Subtotal_insumo]],"")</f>
        <v>0</v>
      </c>
    </row>
    <row r="2117" spans="1:13" x14ac:dyDescent="0.25">
      <c r="A2117" s="6">
        <v>70233</v>
      </c>
      <c r="B2117" s="126">
        <v>2</v>
      </c>
      <c r="C2117" s="133"/>
      <c r="D2117" s="134">
        <v>2013</v>
      </c>
      <c r="E2117" s="7" t="s">
        <v>2184</v>
      </c>
      <c r="F2117" s="8" t="s">
        <v>2140</v>
      </c>
      <c r="G2117" s="18">
        <f>IFERROR(VLOOKUP(Table1[[#This Row],[Codigo_insumo]],BD_Insumos!$B:$E,4),"")</f>
        <v>15.756939025755017</v>
      </c>
      <c r="H2117" s="140">
        <v>1.9</v>
      </c>
      <c r="I2117" s="9"/>
      <c r="J2117" s="23">
        <f t="shared" si="33"/>
        <v>29.938184148934532</v>
      </c>
      <c r="K2117" s="22" t="str">
        <f>IF(I2117&lt;&gt;"",SUMIF(Table1[Codigo_servico],A2117,Table1[Subtotal_insumo]),"")</f>
        <v/>
      </c>
      <c r="L2117" s="18">
        <f>IF(Table1[[#This Row],[Ordem_insumos]]&lt;&gt;0,VLOOKUP(Table1[[#This Row],[Codigo_servico]],Preencher_Orcamento!$B:$D,3,FALSE)*Table1[[#This Row],[Qtde_insumo]],"")</f>
        <v>0</v>
      </c>
      <c r="M2117" s="18">
        <f>IF(Table1[[#This Row],[Ordem_insumos]]&lt;&gt;0,VLOOKUP(Table1[[#This Row],[Codigo_servico]],Preencher_Orcamento!$B:$D,3,FALSE)*Table1[[#This Row],[Subtotal_insumo]],"")</f>
        <v>0</v>
      </c>
    </row>
    <row r="2118" spans="1:13" x14ac:dyDescent="0.25">
      <c r="A2118" s="3">
        <v>70240</v>
      </c>
      <c r="B2118" s="125">
        <v>0</v>
      </c>
      <c r="C2118" s="131" t="s">
        <v>2808</v>
      </c>
      <c r="D2118" s="132"/>
      <c r="E2118" s="4"/>
      <c r="F2118" s="4"/>
      <c r="G2118" s="17" t="str">
        <f>IFERROR(VLOOKUP(Table1[[#This Row],[Codigo_insumo]],BD_Insumos!$B:$E,4),"")</f>
        <v/>
      </c>
      <c r="H2118" s="139"/>
      <c r="I2118" s="5" t="s">
        <v>391</v>
      </c>
      <c r="J2118" s="20" t="str">
        <f t="shared" si="33"/>
        <v/>
      </c>
      <c r="K2118" s="21">
        <f>IF(I2118&lt;&gt;"",SUMIF(Table1[Codigo_servico],A2118,Table1[Subtotal_insumo]),"")</f>
        <v>70.875884148934531</v>
      </c>
      <c r="L2118" s="17" t="str">
        <f>IF(Table1[[#This Row],[Ordem_insumos]]&lt;&gt;0,VLOOKUP(Table1[[#This Row],[Codigo_servico]],Preencher_Orcamento!$B:$D,3,FALSE)*Table1[[#This Row],[Qtde_insumo]],"")</f>
        <v/>
      </c>
      <c r="M2118" s="17" t="str">
        <f>IF(Table1[[#This Row],[Ordem_insumos]]&lt;&gt;0,VLOOKUP(Table1[[#This Row],[Codigo_servico]],Preencher_Orcamento!$B:$D,3,FALSE)*Table1[[#This Row],[Subtotal_insumo]],"")</f>
        <v/>
      </c>
    </row>
    <row r="2119" spans="1:13" ht="39" x14ac:dyDescent="0.25">
      <c r="A2119" s="6">
        <v>70240</v>
      </c>
      <c r="B2119" s="126">
        <v>1</v>
      </c>
      <c r="C2119" s="133"/>
      <c r="D2119" s="134">
        <v>31097</v>
      </c>
      <c r="E2119" s="7" t="s">
        <v>664</v>
      </c>
      <c r="F2119" s="8" t="s">
        <v>457</v>
      </c>
      <c r="G2119" s="16">
        <f>IFERROR(VLOOKUP(Table1[[#This Row],[Codigo_insumo]],BD_Insumos!$B:$E,4),"")</f>
        <v>40.9377</v>
      </c>
      <c r="H2119" s="140">
        <v>1</v>
      </c>
      <c r="I2119" s="9"/>
      <c r="J2119" s="22">
        <f t="shared" si="33"/>
        <v>40.9377</v>
      </c>
      <c r="K2119" s="22" t="str">
        <f>IF(I2119&lt;&gt;"",SUMIF(Table1[Codigo_servico],A2119,Table1[Subtotal_insumo]),"")</f>
        <v/>
      </c>
      <c r="L2119" s="16">
        <f>IF(Table1[[#This Row],[Ordem_insumos]]&lt;&gt;0,VLOOKUP(Table1[[#This Row],[Codigo_servico]],Preencher_Orcamento!$B:$D,3,FALSE)*Table1[[#This Row],[Qtde_insumo]],"")</f>
        <v>4</v>
      </c>
      <c r="M2119" s="16">
        <f>IF(Table1[[#This Row],[Ordem_insumos]]&lt;&gt;0,VLOOKUP(Table1[[#This Row],[Codigo_servico]],Preencher_Orcamento!$B:$D,3,FALSE)*Table1[[#This Row],[Subtotal_insumo]],"")</f>
        <v>163.7508</v>
      </c>
    </row>
    <row r="2120" spans="1:13" x14ac:dyDescent="0.25">
      <c r="A2120" s="6">
        <v>70240</v>
      </c>
      <c r="B2120" s="126">
        <v>2</v>
      </c>
      <c r="C2120" s="133"/>
      <c r="D2120" s="134">
        <v>2013</v>
      </c>
      <c r="E2120" s="7" t="s">
        <v>2184</v>
      </c>
      <c r="F2120" s="8" t="s">
        <v>2140</v>
      </c>
      <c r="G2120" s="18">
        <f>IFERROR(VLOOKUP(Table1[[#This Row],[Codigo_insumo]],BD_Insumos!$B:$E,4),"")</f>
        <v>15.756939025755017</v>
      </c>
      <c r="H2120" s="140">
        <v>1.9</v>
      </c>
      <c r="I2120" s="9"/>
      <c r="J2120" s="23">
        <f t="shared" si="33"/>
        <v>29.938184148934532</v>
      </c>
      <c r="K2120" s="22" t="str">
        <f>IF(I2120&lt;&gt;"",SUMIF(Table1[Codigo_servico],A2120,Table1[Subtotal_insumo]),"")</f>
        <v/>
      </c>
      <c r="L2120" s="18">
        <f>IF(Table1[[#This Row],[Ordem_insumos]]&lt;&gt;0,VLOOKUP(Table1[[#This Row],[Codigo_servico]],Preencher_Orcamento!$B:$D,3,FALSE)*Table1[[#This Row],[Qtde_insumo]],"")</f>
        <v>7.6</v>
      </c>
      <c r="M2120" s="18">
        <f>IF(Table1[[#This Row],[Ordem_insumos]]&lt;&gt;0,VLOOKUP(Table1[[#This Row],[Codigo_servico]],Preencher_Orcamento!$B:$D,3,FALSE)*Table1[[#This Row],[Subtotal_insumo]],"")</f>
        <v>119.75273659573813</v>
      </c>
    </row>
    <row r="2121" spans="1:13" x14ac:dyDescent="0.25">
      <c r="A2121" s="3">
        <v>70250</v>
      </c>
      <c r="B2121" s="125">
        <v>0</v>
      </c>
      <c r="C2121" s="131" t="s">
        <v>2809</v>
      </c>
      <c r="D2121" s="132"/>
      <c r="E2121" s="4"/>
      <c r="F2121" s="4"/>
      <c r="G2121" s="17" t="str">
        <f>IFERROR(VLOOKUP(Table1[[#This Row],[Codigo_insumo]],BD_Insumos!$B:$E,4),"")</f>
        <v/>
      </c>
      <c r="H2121" s="139"/>
      <c r="I2121" s="5" t="s">
        <v>457</v>
      </c>
      <c r="J2121" s="20" t="str">
        <f t="shared" si="33"/>
        <v/>
      </c>
      <c r="K2121" s="21">
        <f>IF(I2121&lt;&gt;"",SUMIF(Table1[Codigo_servico],A2121,Table1[Subtotal_insumo]),"")</f>
        <v>69.433420733481512</v>
      </c>
      <c r="L2121" s="17" t="str">
        <f>IF(Table1[[#This Row],[Ordem_insumos]]&lt;&gt;0,VLOOKUP(Table1[[#This Row],[Codigo_servico]],Preencher_Orcamento!$B:$D,3,FALSE)*Table1[[#This Row],[Qtde_insumo]],"")</f>
        <v/>
      </c>
      <c r="M2121" s="17" t="str">
        <f>IF(Table1[[#This Row],[Ordem_insumos]]&lt;&gt;0,VLOOKUP(Table1[[#This Row],[Codigo_servico]],Preencher_Orcamento!$B:$D,3,FALSE)*Table1[[#This Row],[Subtotal_insumo]],"")</f>
        <v/>
      </c>
    </row>
    <row r="2122" spans="1:13" ht="26.25" x14ac:dyDescent="0.25">
      <c r="A2122" s="6">
        <v>70250</v>
      </c>
      <c r="B2122" s="126">
        <v>1</v>
      </c>
      <c r="C2122" s="133"/>
      <c r="D2122" s="134">
        <v>31068</v>
      </c>
      <c r="E2122" s="7" t="s">
        <v>656</v>
      </c>
      <c r="F2122" s="8" t="s">
        <v>457</v>
      </c>
      <c r="G2122" s="16">
        <f>IFERROR(VLOOKUP(Table1[[#This Row],[Codigo_insumo]],BD_Insumos!$B:$E,4),"")</f>
        <v>48.949399999999997</v>
      </c>
      <c r="H2122" s="140">
        <v>1</v>
      </c>
      <c r="I2122" s="9"/>
      <c r="J2122" s="22">
        <f t="shared" si="33"/>
        <v>48.949399999999997</v>
      </c>
      <c r="K2122" s="22" t="str">
        <f>IF(I2122&lt;&gt;"",SUMIF(Table1[Codigo_servico],A2122,Table1[Subtotal_insumo]),"")</f>
        <v/>
      </c>
      <c r="L2122" s="16">
        <f>IF(Table1[[#This Row],[Ordem_insumos]]&lt;&gt;0,VLOOKUP(Table1[[#This Row],[Codigo_servico]],Preencher_Orcamento!$B:$D,3,FALSE)*Table1[[#This Row],[Qtde_insumo]],"")</f>
        <v>0</v>
      </c>
      <c r="M2122" s="16">
        <f>IF(Table1[[#This Row],[Ordem_insumos]]&lt;&gt;0,VLOOKUP(Table1[[#This Row],[Codigo_servico]],Preencher_Orcamento!$B:$D,3,FALSE)*Table1[[#This Row],[Subtotal_insumo]],"")</f>
        <v>0</v>
      </c>
    </row>
    <row r="2123" spans="1:13" x14ac:dyDescent="0.25">
      <c r="A2123" s="6">
        <v>70250</v>
      </c>
      <c r="B2123" s="126">
        <v>2</v>
      </c>
      <c r="C2123" s="133"/>
      <c r="D2123" s="134">
        <v>2013</v>
      </c>
      <c r="E2123" s="7" t="s">
        <v>2184</v>
      </c>
      <c r="F2123" s="8" t="s">
        <v>2140</v>
      </c>
      <c r="G2123" s="18">
        <f>IFERROR(VLOOKUP(Table1[[#This Row],[Codigo_insumo]],BD_Insumos!$B:$E,4),"")</f>
        <v>15.756939025755017</v>
      </c>
      <c r="H2123" s="140">
        <v>1.3</v>
      </c>
      <c r="I2123" s="9"/>
      <c r="J2123" s="23">
        <f t="shared" si="33"/>
        <v>20.484020733481522</v>
      </c>
      <c r="K2123" s="22" t="str">
        <f>IF(I2123&lt;&gt;"",SUMIF(Table1[Codigo_servico],A2123,Table1[Subtotal_insumo]),"")</f>
        <v/>
      </c>
      <c r="L2123" s="18">
        <f>IF(Table1[[#This Row],[Ordem_insumos]]&lt;&gt;0,VLOOKUP(Table1[[#This Row],[Codigo_servico]],Preencher_Orcamento!$B:$D,3,FALSE)*Table1[[#This Row],[Qtde_insumo]],"")</f>
        <v>0</v>
      </c>
      <c r="M2123" s="18">
        <f>IF(Table1[[#This Row],[Ordem_insumos]]&lt;&gt;0,VLOOKUP(Table1[[#This Row],[Codigo_servico]],Preencher_Orcamento!$B:$D,3,FALSE)*Table1[[#This Row],[Subtotal_insumo]],"")</f>
        <v>0</v>
      </c>
    </row>
    <row r="2124" spans="1:13" x14ac:dyDescent="0.25">
      <c r="A2124" s="3">
        <v>70251</v>
      </c>
      <c r="B2124" s="125">
        <v>0</v>
      </c>
      <c r="C2124" s="131" t="s">
        <v>2810</v>
      </c>
      <c r="D2124" s="132"/>
      <c r="E2124" s="4"/>
      <c r="F2124" s="4"/>
      <c r="G2124" s="17" t="str">
        <f>IFERROR(VLOOKUP(Table1[[#This Row],[Codigo_insumo]],BD_Insumos!$B:$E,4),"")</f>
        <v/>
      </c>
      <c r="H2124" s="139"/>
      <c r="I2124" s="5" t="s">
        <v>457</v>
      </c>
      <c r="J2124" s="20" t="str">
        <f t="shared" si="33"/>
        <v/>
      </c>
      <c r="K2124" s="21">
        <f>IF(I2124&lt;&gt;"",SUMIF(Table1[Codigo_servico],A2124,Table1[Subtotal_insumo]),"")</f>
        <v>120.45238170772652</v>
      </c>
      <c r="L2124" s="17" t="str">
        <f>IF(Table1[[#This Row],[Ordem_insumos]]&lt;&gt;0,VLOOKUP(Table1[[#This Row],[Codigo_servico]],Preencher_Orcamento!$B:$D,3,FALSE)*Table1[[#This Row],[Qtde_insumo]],"")</f>
        <v/>
      </c>
      <c r="M2124" s="17" t="str">
        <f>IF(Table1[[#This Row],[Ordem_insumos]]&lt;&gt;0,VLOOKUP(Table1[[#This Row],[Codigo_servico]],Preencher_Orcamento!$B:$D,3,FALSE)*Table1[[#This Row],[Subtotal_insumo]],"")</f>
        <v/>
      </c>
    </row>
    <row r="2125" spans="1:13" x14ac:dyDescent="0.25">
      <c r="A2125" s="6">
        <v>70251</v>
      </c>
      <c r="B2125" s="126">
        <v>1</v>
      </c>
      <c r="C2125" s="133"/>
      <c r="D2125" s="134">
        <v>2013</v>
      </c>
      <c r="E2125" s="7" t="s">
        <v>2184</v>
      </c>
      <c r="F2125" s="8" t="s">
        <v>2140</v>
      </c>
      <c r="G2125" s="16">
        <f>IFERROR(VLOOKUP(Table1[[#This Row],[Codigo_insumo]],BD_Insumos!$B:$E,4),"")</f>
        <v>15.756939025755017</v>
      </c>
      <c r="H2125" s="140">
        <v>0.3</v>
      </c>
      <c r="I2125" s="9"/>
      <c r="J2125" s="22">
        <f t="shared" si="33"/>
        <v>4.727081707726505</v>
      </c>
      <c r="K2125" s="22" t="str">
        <f>IF(I2125&lt;&gt;"",SUMIF(Table1[Codigo_servico],A2125,Table1[Subtotal_insumo]),"")</f>
        <v/>
      </c>
      <c r="L2125" s="16">
        <f>IF(Table1[[#This Row],[Ordem_insumos]]&lt;&gt;0,VLOOKUP(Table1[[#This Row],[Codigo_servico]],Preencher_Orcamento!$B:$D,3,FALSE)*Table1[[#This Row],[Qtde_insumo]],"")</f>
        <v>0</v>
      </c>
      <c r="M2125" s="16">
        <f>IF(Table1[[#This Row],[Ordem_insumos]]&lt;&gt;0,VLOOKUP(Table1[[#This Row],[Codigo_servico]],Preencher_Orcamento!$B:$D,3,FALSE)*Table1[[#This Row],[Subtotal_insumo]],"")</f>
        <v>0</v>
      </c>
    </row>
    <row r="2126" spans="1:13" ht="39" x14ac:dyDescent="0.25">
      <c r="A2126" s="6">
        <v>70251</v>
      </c>
      <c r="B2126" s="126">
        <v>2</v>
      </c>
      <c r="C2126" s="133"/>
      <c r="D2126" s="134">
        <v>31044</v>
      </c>
      <c r="E2126" s="7" t="s">
        <v>646</v>
      </c>
      <c r="F2126" s="8" t="s">
        <v>457</v>
      </c>
      <c r="G2126" s="18">
        <f>IFERROR(VLOOKUP(Table1[[#This Row],[Codigo_insumo]],BD_Insumos!$B:$E,4),"")</f>
        <v>115.7253</v>
      </c>
      <c r="H2126" s="140">
        <v>1</v>
      </c>
      <c r="I2126" s="9"/>
      <c r="J2126" s="23">
        <f t="shared" si="33"/>
        <v>115.7253</v>
      </c>
      <c r="K2126" s="22" t="str">
        <f>IF(I2126&lt;&gt;"",SUMIF(Table1[Codigo_servico],A2126,Table1[Subtotal_insumo]),"")</f>
        <v/>
      </c>
      <c r="L2126" s="18">
        <f>IF(Table1[[#This Row],[Ordem_insumos]]&lt;&gt;0,VLOOKUP(Table1[[#This Row],[Codigo_servico]],Preencher_Orcamento!$B:$D,3,FALSE)*Table1[[#This Row],[Qtde_insumo]],"")</f>
        <v>0</v>
      </c>
      <c r="M2126" s="18">
        <f>IF(Table1[[#This Row],[Ordem_insumos]]&lt;&gt;0,VLOOKUP(Table1[[#This Row],[Codigo_servico]],Preencher_Orcamento!$B:$D,3,FALSE)*Table1[[#This Row],[Subtotal_insumo]],"")</f>
        <v>0</v>
      </c>
    </row>
    <row r="2127" spans="1:13" x14ac:dyDescent="0.25">
      <c r="A2127" s="3">
        <v>70252</v>
      </c>
      <c r="B2127" s="125">
        <v>0</v>
      </c>
      <c r="C2127" s="131" t="s">
        <v>2811</v>
      </c>
      <c r="D2127" s="132"/>
      <c r="E2127" s="4"/>
      <c r="F2127" s="4"/>
      <c r="G2127" s="17" t="str">
        <f>IFERROR(VLOOKUP(Table1[[#This Row],[Codigo_insumo]],BD_Insumos!$B:$E,4),"")</f>
        <v/>
      </c>
      <c r="H2127" s="139"/>
      <c r="I2127" s="5" t="s">
        <v>457</v>
      </c>
      <c r="J2127" s="20" t="str">
        <f t="shared" si="33"/>
        <v/>
      </c>
      <c r="K2127" s="21">
        <f>IF(I2127&lt;&gt;"",SUMIF(Table1[Codigo_servico],A2127,Table1[Subtotal_insumo]),"")</f>
        <v>74.665251220604006</v>
      </c>
      <c r="L2127" s="17" t="str">
        <f>IF(Table1[[#This Row],[Ordem_insumos]]&lt;&gt;0,VLOOKUP(Table1[[#This Row],[Codigo_servico]],Preencher_Orcamento!$B:$D,3,FALSE)*Table1[[#This Row],[Qtde_insumo]],"")</f>
        <v/>
      </c>
      <c r="M2127" s="17" t="str">
        <f>IF(Table1[[#This Row],[Ordem_insumos]]&lt;&gt;0,VLOOKUP(Table1[[#This Row],[Codigo_servico]],Preencher_Orcamento!$B:$D,3,FALSE)*Table1[[#This Row],[Subtotal_insumo]],"")</f>
        <v/>
      </c>
    </row>
    <row r="2128" spans="1:13" ht="39" x14ac:dyDescent="0.25">
      <c r="A2128" s="6">
        <v>70252</v>
      </c>
      <c r="B2128" s="126">
        <v>1</v>
      </c>
      <c r="C2128" s="133"/>
      <c r="D2128" s="134">
        <v>31042</v>
      </c>
      <c r="E2128" s="7" t="s">
        <v>645</v>
      </c>
      <c r="F2128" s="8" t="s">
        <v>457</v>
      </c>
      <c r="G2128" s="16">
        <f>IFERROR(VLOOKUP(Table1[[#This Row],[Codigo_insumo]],BD_Insumos!$B:$E,4),"")</f>
        <v>62.059699999999999</v>
      </c>
      <c r="H2128" s="140">
        <v>1</v>
      </c>
      <c r="I2128" s="9"/>
      <c r="J2128" s="22">
        <f t="shared" si="33"/>
        <v>62.059699999999999</v>
      </c>
      <c r="K2128" s="22" t="str">
        <f>IF(I2128&lt;&gt;"",SUMIF(Table1[Codigo_servico],A2128,Table1[Subtotal_insumo]),"")</f>
        <v/>
      </c>
      <c r="L2128" s="16">
        <f>IF(Table1[[#This Row],[Ordem_insumos]]&lt;&gt;0,VLOOKUP(Table1[[#This Row],[Codigo_servico]],Preencher_Orcamento!$B:$D,3,FALSE)*Table1[[#This Row],[Qtde_insumo]],"")</f>
        <v>0</v>
      </c>
      <c r="M2128" s="16">
        <f>IF(Table1[[#This Row],[Ordem_insumos]]&lt;&gt;0,VLOOKUP(Table1[[#This Row],[Codigo_servico]],Preencher_Orcamento!$B:$D,3,FALSE)*Table1[[#This Row],[Subtotal_insumo]],"")</f>
        <v>0</v>
      </c>
    </row>
    <row r="2129" spans="1:13" x14ac:dyDescent="0.25">
      <c r="A2129" s="6">
        <v>70252</v>
      </c>
      <c r="B2129" s="126">
        <v>2</v>
      </c>
      <c r="C2129" s="133"/>
      <c r="D2129" s="134">
        <v>2013</v>
      </c>
      <c r="E2129" s="7" t="s">
        <v>2184</v>
      </c>
      <c r="F2129" s="8" t="s">
        <v>2140</v>
      </c>
      <c r="G2129" s="18">
        <f>IFERROR(VLOOKUP(Table1[[#This Row],[Codigo_insumo]],BD_Insumos!$B:$E,4),"")</f>
        <v>15.756939025755017</v>
      </c>
      <c r="H2129" s="140">
        <v>0.8</v>
      </c>
      <c r="I2129" s="9"/>
      <c r="J2129" s="23">
        <f t="shared" si="33"/>
        <v>12.605551220604013</v>
      </c>
      <c r="K2129" s="22" t="str">
        <f>IF(I2129&lt;&gt;"",SUMIF(Table1[Codigo_servico],A2129,Table1[Subtotal_insumo]),"")</f>
        <v/>
      </c>
      <c r="L2129" s="18">
        <f>IF(Table1[[#This Row],[Ordem_insumos]]&lt;&gt;0,VLOOKUP(Table1[[#This Row],[Codigo_servico]],Preencher_Orcamento!$B:$D,3,FALSE)*Table1[[#This Row],[Qtde_insumo]],"")</f>
        <v>0</v>
      </c>
      <c r="M2129" s="18">
        <f>IF(Table1[[#This Row],[Ordem_insumos]]&lt;&gt;0,VLOOKUP(Table1[[#This Row],[Codigo_servico]],Preencher_Orcamento!$B:$D,3,FALSE)*Table1[[#This Row],[Subtotal_insumo]],"")</f>
        <v>0</v>
      </c>
    </row>
    <row r="2130" spans="1:13" x14ac:dyDescent="0.25">
      <c r="A2130" s="3">
        <v>70264</v>
      </c>
      <c r="B2130" s="125">
        <v>0</v>
      </c>
      <c r="C2130" s="131" t="s">
        <v>2812</v>
      </c>
      <c r="D2130" s="132"/>
      <c r="E2130" s="4"/>
      <c r="F2130" s="4"/>
      <c r="G2130" s="17" t="str">
        <f>IFERROR(VLOOKUP(Table1[[#This Row],[Codigo_insumo]],BD_Insumos!$B:$E,4),"")</f>
        <v/>
      </c>
      <c r="H2130" s="139"/>
      <c r="I2130" s="5" t="s">
        <v>457</v>
      </c>
      <c r="J2130" s="20" t="str">
        <f t="shared" si="33"/>
        <v/>
      </c>
      <c r="K2130" s="21">
        <f>IF(I2130&lt;&gt;"",SUMIF(Table1[Codigo_servico],A2130,Table1[Subtotal_insumo]),"")</f>
        <v>124.710675610302</v>
      </c>
      <c r="L2130" s="17" t="str">
        <f>IF(Table1[[#This Row],[Ordem_insumos]]&lt;&gt;0,VLOOKUP(Table1[[#This Row],[Codigo_servico]],Preencher_Orcamento!$B:$D,3,FALSE)*Table1[[#This Row],[Qtde_insumo]],"")</f>
        <v/>
      </c>
      <c r="M2130" s="17" t="str">
        <f>IF(Table1[[#This Row],[Ordem_insumos]]&lt;&gt;0,VLOOKUP(Table1[[#This Row],[Codigo_servico]],Preencher_Orcamento!$B:$D,3,FALSE)*Table1[[#This Row],[Subtotal_insumo]],"")</f>
        <v/>
      </c>
    </row>
    <row r="2131" spans="1:13" x14ac:dyDescent="0.25">
      <c r="A2131" s="6">
        <v>70264</v>
      </c>
      <c r="B2131" s="126">
        <v>1</v>
      </c>
      <c r="C2131" s="133"/>
      <c r="D2131" s="134">
        <v>2013</v>
      </c>
      <c r="E2131" s="7" t="s">
        <v>2184</v>
      </c>
      <c r="F2131" s="8" t="s">
        <v>2140</v>
      </c>
      <c r="G2131" s="16">
        <f>IFERROR(VLOOKUP(Table1[[#This Row],[Codigo_insumo]],BD_Insumos!$B:$E,4),"")</f>
        <v>15.756939025755017</v>
      </c>
      <c r="H2131" s="140">
        <v>0.4</v>
      </c>
      <c r="I2131" s="9"/>
      <c r="J2131" s="22">
        <f t="shared" si="33"/>
        <v>6.3027756103020067</v>
      </c>
      <c r="K2131" s="22" t="str">
        <f>IF(I2131&lt;&gt;"",SUMIF(Table1[Codigo_servico],A2131,Table1[Subtotal_insumo]),"")</f>
        <v/>
      </c>
      <c r="L2131" s="16">
        <f>IF(Table1[[#This Row],[Ordem_insumos]]&lt;&gt;0,VLOOKUP(Table1[[#This Row],[Codigo_servico]],Preencher_Orcamento!$B:$D,3,FALSE)*Table1[[#This Row],[Qtde_insumo]],"")</f>
        <v>0</v>
      </c>
      <c r="M2131" s="16">
        <f>IF(Table1[[#This Row],[Ordem_insumos]]&lt;&gt;0,VLOOKUP(Table1[[#This Row],[Codigo_servico]],Preencher_Orcamento!$B:$D,3,FALSE)*Table1[[#This Row],[Subtotal_insumo]],"")</f>
        <v>0</v>
      </c>
    </row>
    <row r="2132" spans="1:13" ht="26.25" x14ac:dyDescent="0.25">
      <c r="A2132" s="6">
        <v>70264</v>
      </c>
      <c r="B2132" s="126">
        <v>2</v>
      </c>
      <c r="C2132" s="133"/>
      <c r="D2132" s="134">
        <v>31050</v>
      </c>
      <c r="E2132" s="7" t="s">
        <v>649</v>
      </c>
      <c r="F2132" s="8" t="s">
        <v>457</v>
      </c>
      <c r="G2132" s="18">
        <f>IFERROR(VLOOKUP(Table1[[#This Row],[Codigo_insumo]],BD_Insumos!$B:$E,4),"")</f>
        <v>118.4079</v>
      </c>
      <c r="H2132" s="140">
        <v>1</v>
      </c>
      <c r="I2132" s="9"/>
      <c r="J2132" s="23">
        <f t="shared" si="33"/>
        <v>118.4079</v>
      </c>
      <c r="K2132" s="22" t="str">
        <f>IF(I2132&lt;&gt;"",SUMIF(Table1[Codigo_servico],A2132,Table1[Subtotal_insumo]),"")</f>
        <v/>
      </c>
      <c r="L2132" s="18">
        <f>IF(Table1[[#This Row],[Ordem_insumos]]&lt;&gt;0,VLOOKUP(Table1[[#This Row],[Codigo_servico]],Preencher_Orcamento!$B:$D,3,FALSE)*Table1[[#This Row],[Qtde_insumo]],"")</f>
        <v>0</v>
      </c>
      <c r="M2132" s="18">
        <f>IF(Table1[[#This Row],[Ordem_insumos]]&lt;&gt;0,VLOOKUP(Table1[[#This Row],[Codigo_servico]],Preencher_Orcamento!$B:$D,3,FALSE)*Table1[[#This Row],[Subtotal_insumo]],"")</f>
        <v>0</v>
      </c>
    </row>
    <row r="2133" spans="1:13" x14ac:dyDescent="0.25">
      <c r="A2133" s="3">
        <v>70265</v>
      </c>
      <c r="B2133" s="125">
        <v>0</v>
      </c>
      <c r="C2133" s="131" t="s">
        <v>2813</v>
      </c>
      <c r="D2133" s="132"/>
      <c r="E2133" s="4"/>
      <c r="F2133" s="4"/>
      <c r="G2133" s="17" t="str">
        <f>IFERROR(VLOOKUP(Table1[[#This Row],[Codigo_insumo]],BD_Insumos!$B:$E,4),"")</f>
        <v/>
      </c>
      <c r="H2133" s="139"/>
      <c r="I2133" s="5" t="s">
        <v>457</v>
      </c>
      <c r="J2133" s="20" t="str">
        <f t="shared" si="33"/>
        <v/>
      </c>
      <c r="K2133" s="21">
        <f>IF(I2133&lt;&gt;"",SUMIF(Table1[Codigo_servico],A2133,Table1[Subtotal_insumo]),"")</f>
        <v>142.93337561030199</v>
      </c>
      <c r="L2133" s="17" t="str">
        <f>IF(Table1[[#This Row],[Ordem_insumos]]&lt;&gt;0,VLOOKUP(Table1[[#This Row],[Codigo_servico]],Preencher_Orcamento!$B:$D,3,FALSE)*Table1[[#This Row],[Qtde_insumo]],"")</f>
        <v/>
      </c>
      <c r="M2133" s="17" t="str">
        <f>IF(Table1[[#This Row],[Ordem_insumos]]&lt;&gt;0,VLOOKUP(Table1[[#This Row],[Codigo_servico]],Preencher_Orcamento!$B:$D,3,FALSE)*Table1[[#This Row],[Subtotal_insumo]],"")</f>
        <v/>
      </c>
    </row>
    <row r="2134" spans="1:13" x14ac:dyDescent="0.25">
      <c r="A2134" s="6">
        <v>70265</v>
      </c>
      <c r="B2134" s="126">
        <v>1</v>
      </c>
      <c r="C2134" s="133"/>
      <c r="D2134" s="134">
        <v>2013</v>
      </c>
      <c r="E2134" s="7" t="s">
        <v>2184</v>
      </c>
      <c r="F2134" s="8" t="s">
        <v>2140</v>
      </c>
      <c r="G2134" s="16">
        <f>IFERROR(VLOOKUP(Table1[[#This Row],[Codigo_insumo]],BD_Insumos!$B:$E,4),"")</f>
        <v>15.756939025755017</v>
      </c>
      <c r="H2134" s="140">
        <v>0.4</v>
      </c>
      <c r="I2134" s="9"/>
      <c r="J2134" s="22">
        <f t="shared" si="33"/>
        <v>6.3027756103020067</v>
      </c>
      <c r="K2134" s="22" t="str">
        <f>IF(I2134&lt;&gt;"",SUMIF(Table1[Codigo_servico],A2134,Table1[Subtotal_insumo]),"")</f>
        <v/>
      </c>
      <c r="L2134" s="16">
        <f>IF(Table1[[#This Row],[Ordem_insumos]]&lt;&gt;0,VLOOKUP(Table1[[#This Row],[Codigo_servico]],Preencher_Orcamento!$B:$D,3,FALSE)*Table1[[#This Row],[Qtde_insumo]],"")</f>
        <v>0</v>
      </c>
      <c r="M2134" s="16">
        <f>IF(Table1[[#This Row],[Ordem_insumos]]&lt;&gt;0,VLOOKUP(Table1[[#This Row],[Codigo_servico]],Preencher_Orcamento!$B:$D,3,FALSE)*Table1[[#This Row],[Subtotal_insumo]],"")</f>
        <v>0</v>
      </c>
    </row>
    <row r="2135" spans="1:13" ht="26.25" x14ac:dyDescent="0.25">
      <c r="A2135" s="6">
        <v>70265</v>
      </c>
      <c r="B2135" s="126">
        <v>2</v>
      </c>
      <c r="C2135" s="133"/>
      <c r="D2135" s="134">
        <v>31052</v>
      </c>
      <c r="E2135" s="7" t="s">
        <v>650</v>
      </c>
      <c r="F2135" s="8" t="s">
        <v>457</v>
      </c>
      <c r="G2135" s="18">
        <f>IFERROR(VLOOKUP(Table1[[#This Row],[Codigo_insumo]],BD_Insumos!$B:$E,4),"")</f>
        <v>136.63059999999999</v>
      </c>
      <c r="H2135" s="140">
        <v>1</v>
      </c>
      <c r="I2135" s="9"/>
      <c r="J2135" s="23">
        <f t="shared" si="33"/>
        <v>136.63059999999999</v>
      </c>
      <c r="K2135" s="22" t="str">
        <f>IF(I2135&lt;&gt;"",SUMIF(Table1[Codigo_servico],A2135,Table1[Subtotal_insumo]),"")</f>
        <v/>
      </c>
      <c r="L2135" s="18">
        <f>IF(Table1[[#This Row],[Ordem_insumos]]&lt;&gt;0,VLOOKUP(Table1[[#This Row],[Codigo_servico]],Preencher_Orcamento!$B:$D,3,FALSE)*Table1[[#This Row],[Qtde_insumo]],"")</f>
        <v>0</v>
      </c>
      <c r="M2135" s="18">
        <f>IF(Table1[[#This Row],[Ordem_insumos]]&lt;&gt;0,VLOOKUP(Table1[[#This Row],[Codigo_servico]],Preencher_Orcamento!$B:$D,3,FALSE)*Table1[[#This Row],[Subtotal_insumo]],"")</f>
        <v>0</v>
      </c>
    </row>
    <row r="2136" spans="1:13" x14ac:dyDescent="0.25">
      <c r="A2136" s="3">
        <v>70266</v>
      </c>
      <c r="B2136" s="125">
        <v>0</v>
      </c>
      <c r="C2136" s="131" t="s">
        <v>2814</v>
      </c>
      <c r="D2136" s="132"/>
      <c r="E2136" s="4"/>
      <c r="F2136" s="4"/>
      <c r="G2136" s="17" t="str">
        <f>IFERROR(VLOOKUP(Table1[[#This Row],[Codigo_insumo]],BD_Insumos!$B:$E,4),"")</f>
        <v/>
      </c>
      <c r="H2136" s="139"/>
      <c r="I2136" s="5" t="s">
        <v>457</v>
      </c>
      <c r="J2136" s="20" t="str">
        <f t="shared" si="33"/>
        <v/>
      </c>
      <c r="K2136" s="21">
        <f>IF(I2136&lt;&gt;"",SUMIF(Table1[Codigo_servico],A2136,Table1[Subtotal_insumo]),"")</f>
        <v>222.02486341545301</v>
      </c>
      <c r="L2136" s="17" t="str">
        <f>IF(Table1[[#This Row],[Ordem_insumos]]&lt;&gt;0,VLOOKUP(Table1[[#This Row],[Codigo_servico]],Preencher_Orcamento!$B:$D,3,FALSE)*Table1[[#This Row],[Qtde_insumo]],"")</f>
        <v/>
      </c>
      <c r="M2136" s="17" t="str">
        <f>IF(Table1[[#This Row],[Ordem_insumos]]&lt;&gt;0,VLOOKUP(Table1[[#This Row],[Codigo_servico]],Preencher_Orcamento!$B:$D,3,FALSE)*Table1[[#This Row],[Subtotal_insumo]],"")</f>
        <v/>
      </c>
    </row>
    <row r="2137" spans="1:13" x14ac:dyDescent="0.25">
      <c r="A2137" s="6">
        <v>70266</v>
      </c>
      <c r="B2137" s="126">
        <v>1</v>
      </c>
      <c r="C2137" s="133"/>
      <c r="D2137" s="134">
        <v>31054</v>
      </c>
      <c r="E2137" s="7" t="s">
        <v>651</v>
      </c>
      <c r="F2137" s="8" t="s">
        <v>457</v>
      </c>
      <c r="G2137" s="16">
        <f>IFERROR(VLOOKUP(Table1[[#This Row],[Codigo_insumo]],BD_Insumos!$B:$E,4),"")</f>
        <v>212.57069999999999</v>
      </c>
      <c r="H2137" s="140">
        <v>1</v>
      </c>
      <c r="I2137" s="9"/>
      <c r="J2137" s="22">
        <f t="shared" si="33"/>
        <v>212.57069999999999</v>
      </c>
      <c r="K2137" s="22" t="str">
        <f>IF(I2137&lt;&gt;"",SUMIF(Table1[Codigo_servico],A2137,Table1[Subtotal_insumo]),"")</f>
        <v/>
      </c>
      <c r="L2137" s="16">
        <f>IF(Table1[[#This Row],[Ordem_insumos]]&lt;&gt;0,VLOOKUP(Table1[[#This Row],[Codigo_servico]],Preencher_Orcamento!$B:$D,3,FALSE)*Table1[[#This Row],[Qtde_insumo]],"")</f>
        <v>0</v>
      </c>
      <c r="M2137" s="16">
        <f>IF(Table1[[#This Row],[Ordem_insumos]]&lt;&gt;0,VLOOKUP(Table1[[#This Row],[Codigo_servico]],Preencher_Orcamento!$B:$D,3,FALSE)*Table1[[#This Row],[Subtotal_insumo]],"")</f>
        <v>0</v>
      </c>
    </row>
    <row r="2138" spans="1:13" x14ac:dyDescent="0.25">
      <c r="A2138" s="6">
        <v>70266</v>
      </c>
      <c r="B2138" s="126">
        <v>2</v>
      </c>
      <c r="C2138" s="133"/>
      <c r="D2138" s="134">
        <v>2013</v>
      </c>
      <c r="E2138" s="7" t="s">
        <v>2184</v>
      </c>
      <c r="F2138" s="8" t="s">
        <v>2140</v>
      </c>
      <c r="G2138" s="18">
        <f>IFERROR(VLOOKUP(Table1[[#This Row],[Codigo_insumo]],BD_Insumos!$B:$E,4),"")</f>
        <v>15.756939025755017</v>
      </c>
      <c r="H2138" s="140">
        <v>0.6</v>
      </c>
      <c r="I2138" s="9"/>
      <c r="J2138" s="23">
        <f t="shared" si="33"/>
        <v>9.4541634154530101</v>
      </c>
      <c r="K2138" s="22" t="str">
        <f>IF(I2138&lt;&gt;"",SUMIF(Table1[Codigo_servico],A2138,Table1[Subtotal_insumo]),"")</f>
        <v/>
      </c>
      <c r="L2138" s="18">
        <f>IF(Table1[[#This Row],[Ordem_insumos]]&lt;&gt;0,VLOOKUP(Table1[[#This Row],[Codigo_servico]],Preencher_Orcamento!$B:$D,3,FALSE)*Table1[[#This Row],[Qtde_insumo]],"")</f>
        <v>0</v>
      </c>
      <c r="M2138" s="18">
        <f>IF(Table1[[#This Row],[Ordem_insumos]]&lt;&gt;0,VLOOKUP(Table1[[#This Row],[Codigo_servico]],Preencher_Orcamento!$B:$D,3,FALSE)*Table1[[#This Row],[Subtotal_insumo]],"")</f>
        <v>0</v>
      </c>
    </row>
    <row r="2139" spans="1:13" x14ac:dyDescent="0.25">
      <c r="A2139" s="3">
        <v>70273</v>
      </c>
      <c r="B2139" s="125">
        <v>0</v>
      </c>
      <c r="C2139" s="131" t="s">
        <v>2815</v>
      </c>
      <c r="D2139" s="132"/>
      <c r="E2139" s="4"/>
      <c r="F2139" s="4"/>
      <c r="G2139" s="17" t="str">
        <f>IFERROR(VLOOKUP(Table1[[#This Row],[Codigo_insumo]],BD_Insumos!$B:$E,4),"")</f>
        <v/>
      </c>
      <c r="H2139" s="139"/>
      <c r="I2139" s="5" t="s">
        <v>457</v>
      </c>
      <c r="J2139" s="20" t="str">
        <f t="shared" si="33"/>
        <v/>
      </c>
      <c r="K2139" s="21">
        <f>IF(I2139&lt;&gt;"",SUMIF(Table1[Codigo_servico],A2139,Table1[Subtotal_insumo]),"")</f>
        <v>14.148999999999999</v>
      </c>
      <c r="L2139" s="17" t="str">
        <f>IF(Table1[[#This Row],[Ordem_insumos]]&lt;&gt;0,VLOOKUP(Table1[[#This Row],[Codigo_servico]],Preencher_Orcamento!$B:$D,3,FALSE)*Table1[[#This Row],[Qtde_insumo]],"")</f>
        <v/>
      </c>
      <c r="M2139" s="17" t="str">
        <f>IF(Table1[[#This Row],[Ordem_insumos]]&lt;&gt;0,VLOOKUP(Table1[[#This Row],[Codigo_servico]],Preencher_Orcamento!$B:$D,3,FALSE)*Table1[[#This Row],[Subtotal_insumo]],"")</f>
        <v/>
      </c>
    </row>
    <row r="2140" spans="1:13" ht="26.25" x14ac:dyDescent="0.25">
      <c r="A2140" s="6">
        <v>70273</v>
      </c>
      <c r="B2140" s="126">
        <v>1</v>
      </c>
      <c r="C2140" s="133"/>
      <c r="D2140" s="134">
        <v>31006</v>
      </c>
      <c r="E2140" s="7" t="s">
        <v>631</v>
      </c>
      <c r="F2140" s="8" t="s">
        <v>457</v>
      </c>
      <c r="G2140" s="18">
        <f>IFERROR(VLOOKUP(Table1[[#This Row],[Codigo_insumo]],BD_Insumos!$B:$E,4),"")</f>
        <v>14.148999999999999</v>
      </c>
      <c r="H2140" s="140">
        <v>1</v>
      </c>
      <c r="I2140" s="9"/>
      <c r="J2140" s="23">
        <f t="shared" si="33"/>
        <v>14.148999999999999</v>
      </c>
      <c r="K2140" s="22" t="str">
        <f>IF(I2140&lt;&gt;"",SUMIF(Table1[Codigo_servico],A2140,Table1[Subtotal_insumo]),"")</f>
        <v/>
      </c>
      <c r="L2140" s="18">
        <f>IF(Table1[[#This Row],[Ordem_insumos]]&lt;&gt;0,VLOOKUP(Table1[[#This Row],[Codigo_servico]],Preencher_Orcamento!$B:$D,3,FALSE)*Table1[[#This Row],[Qtde_insumo]],"")</f>
        <v>0</v>
      </c>
      <c r="M2140" s="18">
        <f>IF(Table1[[#This Row],[Ordem_insumos]]&lt;&gt;0,VLOOKUP(Table1[[#This Row],[Codigo_servico]],Preencher_Orcamento!$B:$D,3,FALSE)*Table1[[#This Row],[Subtotal_insumo]],"")</f>
        <v>0</v>
      </c>
    </row>
    <row r="2141" spans="1:13" x14ac:dyDescent="0.25">
      <c r="A2141" s="3">
        <v>70280</v>
      </c>
      <c r="B2141" s="125">
        <v>0</v>
      </c>
      <c r="C2141" s="131" t="s">
        <v>2816</v>
      </c>
      <c r="D2141" s="132"/>
      <c r="E2141" s="4"/>
      <c r="F2141" s="4"/>
      <c r="G2141" s="17" t="str">
        <f>IFERROR(VLOOKUP(Table1[[#This Row],[Codigo_insumo]],BD_Insumos!$B:$E,4),"")</f>
        <v/>
      </c>
      <c r="H2141" s="139"/>
      <c r="I2141" s="5" t="s">
        <v>457</v>
      </c>
      <c r="J2141" s="20" t="str">
        <f t="shared" si="33"/>
        <v/>
      </c>
      <c r="K2141" s="21">
        <f>IF(I2141&lt;&gt;"",SUMIF(Table1[Codigo_servico],A2141,Table1[Subtotal_insumo]),"")</f>
        <v>6.031981707726505</v>
      </c>
      <c r="L2141" s="17" t="str">
        <f>IF(Table1[[#This Row],[Ordem_insumos]]&lt;&gt;0,VLOOKUP(Table1[[#This Row],[Codigo_servico]],Preencher_Orcamento!$B:$D,3,FALSE)*Table1[[#This Row],[Qtde_insumo]],"")</f>
        <v/>
      </c>
      <c r="M2141" s="17" t="str">
        <f>IF(Table1[[#This Row],[Ordem_insumos]]&lt;&gt;0,VLOOKUP(Table1[[#This Row],[Codigo_servico]],Preencher_Orcamento!$B:$D,3,FALSE)*Table1[[#This Row],[Subtotal_insumo]],"")</f>
        <v/>
      </c>
    </row>
    <row r="2142" spans="1:13" x14ac:dyDescent="0.25">
      <c r="A2142" s="6">
        <v>70280</v>
      </c>
      <c r="B2142" s="126">
        <v>1</v>
      </c>
      <c r="C2142" s="133"/>
      <c r="D2142" s="134">
        <v>2013</v>
      </c>
      <c r="E2142" s="7" t="s">
        <v>2184</v>
      </c>
      <c r="F2142" s="8" t="s">
        <v>2140</v>
      </c>
      <c r="G2142" s="16">
        <f>IFERROR(VLOOKUP(Table1[[#This Row],[Codigo_insumo]],BD_Insumos!$B:$E,4),"")</f>
        <v>15.756939025755017</v>
      </c>
      <c r="H2142" s="140">
        <v>0.3</v>
      </c>
      <c r="I2142" s="9"/>
      <c r="J2142" s="22">
        <f t="shared" si="33"/>
        <v>4.727081707726505</v>
      </c>
      <c r="K2142" s="22" t="str">
        <f>IF(I2142&lt;&gt;"",SUMIF(Table1[Codigo_servico],A2142,Table1[Subtotal_insumo]),"")</f>
        <v/>
      </c>
      <c r="L2142" s="16">
        <f>IF(Table1[[#This Row],[Ordem_insumos]]&lt;&gt;0,VLOOKUP(Table1[[#This Row],[Codigo_servico]],Preencher_Orcamento!$B:$D,3,FALSE)*Table1[[#This Row],[Qtde_insumo]],"")</f>
        <v>0</v>
      </c>
      <c r="M2142" s="16">
        <f>IF(Table1[[#This Row],[Ordem_insumos]]&lt;&gt;0,VLOOKUP(Table1[[#This Row],[Codigo_servico]],Preencher_Orcamento!$B:$D,3,FALSE)*Table1[[#This Row],[Subtotal_insumo]],"")</f>
        <v>0</v>
      </c>
    </row>
    <row r="2143" spans="1:13" ht="26.25" x14ac:dyDescent="0.25">
      <c r="A2143" s="6">
        <v>70280</v>
      </c>
      <c r="B2143" s="126">
        <v>2</v>
      </c>
      <c r="C2143" s="133"/>
      <c r="D2143" s="134">
        <v>31056</v>
      </c>
      <c r="E2143" s="7" t="s">
        <v>652</v>
      </c>
      <c r="F2143" s="8" t="s">
        <v>457</v>
      </c>
      <c r="G2143" s="18">
        <f>IFERROR(VLOOKUP(Table1[[#This Row],[Codigo_insumo]],BD_Insumos!$B:$E,4),"")</f>
        <v>1.3048999999999999</v>
      </c>
      <c r="H2143" s="140">
        <v>1</v>
      </c>
      <c r="I2143" s="9"/>
      <c r="J2143" s="23">
        <f t="shared" si="33"/>
        <v>1.3048999999999999</v>
      </c>
      <c r="K2143" s="22" t="str">
        <f>IF(I2143&lt;&gt;"",SUMIF(Table1[Codigo_servico],A2143,Table1[Subtotal_insumo]),"")</f>
        <v/>
      </c>
      <c r="L2143" s="18">
        <f>IF(Table1[[#This Row],[Ordem_insumos]]&lt;&gt;0,VLOOKUP(Table1[[#This Row],[Codigo_servico]],Preencher_Orcamento!$B:$D,3,FALSE)*Table1[[#This Row],[Qtde_insumo]],"")</f>
        <v>0</v>
      </c>
      <c r="M2143" s="18">
        <f>IF(Table1[[#This Row],[Ordem_insumos]]&lt;&gt;0,VLOOKUP(Table1[[#This Row],[Codigo_servico]],Preencher_Orcamento!$B:$D,3,FALSE)*Table1[[#This Row],[Subtotal_insumo]],"")</f>
        <v>0</v>
      </c>
    </row>
    <row r="2144" spans="1:13" x14ac:dyDescent="0.25">
      <c r="A2144" s="3">
        <v>70281</v>
      </c>
      <c r="B2144" s="125">
        <v>0</v>
      </c>
      <c r="C2144" s="131" t="s">
        <v>2817</v>
      </c>
      <c r="D2144" s="132"/>
      <c r="E2144" s="4"/>
      <c r="F2144" s="4"/>
      <c r="G2144" s="17" t="str">
        <f>IFERROR(VLOOKUP(Table1[[#This Row],[Codigo_insumo]],BD_Insumos!$B:$E,4),"")</f>
        <v/>
      </c>
      <c r="H2144" s="139"/>
      <c r="I2144" s="5" t="s">
        <v>457</v>
      </c>
      <c r="J2144" s="20" t="str">
        <f t="shared" si="33"/>
        <v/>
      </c>
      <c r="K2144" s="21">
        <f>IF(I2144&lt;&gt;"",SUMIF(Table1[Codigo_servico],A2144,Table1[Subtotal_insumo]),"")</f>
        <v>8.3399817077265048</v>
      </c>
      <c r="L2144" s="17" t="str">
        <f>IF(Table1[[#This Row],[Ordem_insumos]]&lt;&gt;0,VLOOKUP(Table1[[#This Row],[Codigo_servico]],Preencher_Orcamento!$B:$D,3,FALSE)*Table1[[#This Row],[Qtde_insumo]],"")</f>
        <v/>
      </c>
      <c r="M2144" s="17" t="str">
        <f>IF(Table1[[#This Row],[Ordem_insumos]]&lt;&gt;0,VLOOKUP(Table1[[#This Row],[Codigo_servico]],Preencher_Orcamento!$B:$D,3,FALSE)*Table1[[#This Row],[Subtotal_insumo]],"")</f>
        <v/>
      </c>
    </row>
    <row r="2145" spans="1:13" x14ac:dyDescent="0.25">
      <c r="A2145" s="6">
        <v>70281</v>
      </c>
      <c r="B2145" s="126">
        <v>1</v>
      </c>
      <c r="C2145" s="133"/>
      <c r="D2145" s="134">
        <v>2013</v>
      </c>
      <c r="E2145" s="7" t="s">
        <v>2184</v>
      </c>
      <c r="F2145" s="8" t="s">
        <v>2140</v>
      </c>
      <c r="G2145" s="16">
        <f>IFERROR(VLOOKUP(Table1[[#This Row],[Codigo_insumo]],BD_Insumos!$B:$E,4),"")</f>
        <v>15.756939025755017</v>
      </c>
      <c r="H2145" s="140">
        <v>0.3</v>
      </c>
      <c r="I2145" s="9"/>
      <c r="J2145" s="22">
        <f t="shared" si="33"/>
        <v>4.727081707726505</v>
      </c>
      <c r="K2145" s="22" t="str">
        <f>IF(I2145&lt;&gt;"",SUMIF(Table1[Codigo_servico],A2145,Table1[Subtotal_insumo]),"")</f>
        <v/>
      </c>
      <c r="L2145" s="16">
        <f>IF(Table1[[#This Row],[Ordem_insumos]]&lt;&gt;0,VLOOKUP(Table1[[#This Row],[Codigo_servico]],Preencher_Orcamento!$B:$D,3,FALSE)*Table1[[#This Row],[Qtde_insumo]],"")</f>
        <v>0</v>
      </c>
      <c r="M2145" s="16">
        <f>IF(Table1[[#This Row],[Ordem_insumos]]&lt;&gt;0,VLOOKUP(Table1[[#This Row],[Codigo_servico]],Preencher_Orcamento!$B:$D,3,FALSE)*Table1[[#This Row],[Subtotal_insumo]],"")</f>
        <v>0</v>
      </c>
    </row>
    <row r="2146" spans="1:13" ht="26.25" x14ac:dyDescent="0.25">
      <c r="A2146" s="6">
        <v>70281</v>
      </c>
      <c r="B2146" s="126">
        <v>2</v>
      </c>
      <c r="C2146" s="133"/>
      <c r="D2146" s="134">
        <v>31058</v>
      </c>
      <c r="E2146" s="7" t="s">
        <v>653</v>
      </c>
      <c r="F2146" s="8" t="s">
        <v>457</v>
      </c>
      <c r="G2146" s="18">
        <f>IFERROR(VLOOKUP(Table1[[#This Row],[Codigo_insumo]],BD_Insumos!$B:$E,4),"")</f>
        <v>3.6128999999999998</v>
      </c>
      <c r="H2146" s="140">
        <v>1</v>
      </c>
      <c r="I2146" s="9"/>
      <c r="J2146" s="23">
        <f t="shared" si="33"/>
        <v>3.6128999999999998</v>
      </c>
      <c r="K2146" s="22" t="str">
        <f>IF(I2146&lt;&gt;"",SUMIF(Table1[Codigo_servico],A2146,Table1[Subtotal_insumo]),"")</f>
        <v/>
      </c>
      <c r="L2146" s="18">
        <f>IF(Table1[[#This Row],[Ordem_insumos]]&lt;&gt;0,VLOOKUP(Table1[[#This Row],[Codigo_servico]],Preencher_Orcamento!$B:$D,3,FALSE)*Table1[[#This Row],[Qtde_insumo]],"")</f>
        <v>0</v>
      </c>
      <c r="M2146" s="18">
        <f>IF(Table1[[#This Row],[Ordem_insumos]]&lt;&gt;0,VLOOKUP(Table1[[#This Row],[Codigo_servico]],Preencher_Orcamento!$B:$D,3,FALSE)*Table1[[#This Row],[Subtotal_insumo]],"")</f>
        <v>0</v>
      </c>
    </row>
    <row r="2147" spans="1:13" x14ac:dyDescent="0.25">
      <c r="A2147" s="3">
        <v>70290</v>
      </c>
      <c r="B2147" s="125">
        <v>0</v>
      </c>
      <c r="C2147" s="131" t="s">
        <v>2818</v>
      </c>
      <c r="D2147" s="132"/>
      <c r="E2147" s="4"/>
      <c r="F2147" s="4"/>
      <c r="G2147" s="17" t="str">
        <f>IFERROR(VLOOKUP(Table1[[#This Row],[Codigo_insumo]],BD_Insumos!$B:$E,4),"")</f>
        <v/>
      </c>
      <c r="H2147" s="139"/>
      <c r="I2147" s="5" t="s">
        <v>457</v>
      </c>
      <c r="J2147" s="20" t="str">
        <f t="shared" si="33"/>
        <v/>
      </c>
      <c r="K2147" s="21">
        <f>IF(I2147&lt;&gt;"",SUMIF(Table1[Codigo_servico],A2147,Table1[Subtotal_insumo]),"")</f>
        <v>512.8136573180285</v>
      </c>
      <c r="L2147" s="17" t="str">
        <f>IF(Table1[[#This Row],[Ordem_insumos]]&lt;&gt;0,VLOOKUP(Table1[[#This Row],[Codigo_servico]],Preencher_Orcamento!$B:$D,3,FALSE)*Table1[[#This Row],[Qtde_insumo]],"")</f>
        <v/>
      </c>
      <c r="M2147" s="17" t="str">
        <f>IF(Table1[[#This Row],[Ordem_insumos]]&lt;&gt;0,VLOOKUP(Table1[[#This Row],[Codigo_servico]],Preencher_Orcamento!$B:$D,3,FALSE)*Table1[[#This Row],[Subtotal_insumo]],"")</f>
        <v/>
      </c>
    </row>
    <row r="2148" spans="1:13" x14ac:dyDescent="0.25">
      <c r="A2148" s="6">
        <v>70290</v>
      </c>
      <c r="B2148" s="126">
        <v>1</v>
      </c>
      <c r="C2148" s="133"/>
      <c r="D2148" s="134">
        <v>2013</v>
      </c>
      <c r="E2148" s="7" t="s">
        <v>2184</v>
      </c>
      <c r="F2148" s="8" t="s">
        <v>2140</v>
      </c>
      <c r="G2148" s="16">
        <f>IFERROR(VLOOKUP(Table1[[#This Row],[Codigo_insumo]],BD_Insumos!$B:$E,4),"")</f>
        <v>15.756939025755017</v>
      </c>
      <c r="H2148" s="140">
        <v>0.7</v>
      </c>
      <c r="I2148" s="9"/>
      <c r="J2148" s="22">
        <f t="shared" si="33"/>
        <v>11.029857318028512</v>
      </c>
      <c r="K2148" s="22" t="str">
        <f>IF(I2148&lt;&gt;"",SUMIF(Table1[Codigo_servico],A2148,Table1[Subtotal_insumo]),"")</f>
        <v/>
      </c>
      <c r="L2148" s="16">
        <f>IF(Table1[[#This Row],[Ordem_insumos]]&lt;&gt;0,VLOOKUP(Table1[[#This Row],[Codigo_servico]],Preencher_Orcamento!$B:$D,3,FALSE)*Table1[[#This Row],[Qtde_insumo]],"")</f>
        <v>0</v>
      </c>
      <c r="M2148" s="16">
        <f>IF(Table1[[#This Row],[Ordem_insumos]]&lt;&gt;0,VLOOKUP(Table1[[#This Row],[Codigo_servico]],Preencher_Orcamento!$B:$D,3,FALSE)*Table1[[#This Row],[Subtotal_insumo]],"")</f>
        <v>0</v>
      </c>
    </row>
    <row r="2149" spans="1:13" ht="26.25" x14ac:dyDescent="0.25">
      <c r="A2149" s="6">
        <v>70290</v>
      </c>
      <c r="B2149" s="126">
        <v>2</v>
      </c>
      <c r="C2149" s="133"/>
      <c r="D2149" s="134">
        <v>31095</v>
      </c>
      <c r="E2149" s="7" t="s">
        <v>663</v>
      </c>
      <c r="F2149" s="8" t="s">
        <v>457</v>
      </c>
      <c r="G2149" s="18">
        <f>IFERROR(VLOOKUP(Table1[[#This Row],[Codigo_insumo]],BD_Insumos!$B:$E,4),"")</f>
        <v>501.78379999999999</v>
      </c>
      <c r="H2149" s="140">
        <v>1</v>
      </c>
      <c r="I2149" s="9"/>
      <c r="J2149" s="23">
        <f t="shared" si="33"/>
        <v>501.78379999999999</v>
      </c>
      <c r="K2149" s="22" t="str">
        <f>IF(I2149&lt;&gt;"",SUMIF(Table1[Codigo_servico],A2149,Table1[Subtotal_insumo]),"")</f>
        <v/>
      </c>
      <c r="L2149" s="18">
        <f>IF(Table1[[#This Row],[Ordem_insumos]]&lt;&gt;0,VLOOKUP(Table1[[#This Row],[Codigo_servico]],Preencher_Orcamento!$B:$D,3,FALSE)*Table1[[#This Row],[Qtde_insumo]],"")</f>
        <v>0</v>
      </c>
      <c r="M2149" s="18">
        <f>IF(Table1[[#This Row],[Ordem_insumos]]&lt;&gt;0,VLOOKUP(Table1[[#This Row],[Codigo_servico]],Preencher_Orcamento!$B:$D,3,FALSE)*Table1[[#This Row],[Subtotal_insumo]],"")</f>
        <v>0</v>
      </c>
    </row>
    <row r="2150" spans="1:13" x14ac:dyDescent="0.25">
      <c r="A2150" s="3">
        <v>70295</v>
      </c>
      <c r="B2150" s="125">
        <v>0</v>
      </c>
      <c r="C2150" s="131" t="s">
        <v>2819</v>
      </c>
      <c r="D2150" s="132"/>
      <c r="E2150" s="4"/>
      <c r="F2150" s="4"/>
      <c r="G2150" s="17" t="str">
        <f>IFERROR(VLOOKUP(Table1[[#This Row],[Codigo_insumo]],BD_Insumos!$B:$E,4),"")</f>
        <v/>
      </c>
      <c r="H2150" s="139"/>
      <c r="I2150" s="5" t="s">
        <v>457</v>
      </c>
      <c r="J2150" s="20" t="str">
        <f t="shared" si="33"/>
        <v/>
      </c>
      <c r="K2150" s="21">
        <f>IF(I2150&lt;&gt;"",SUMIF(Table1[Codigo_servico],A2150,Table1[Subtotal_insumo]),"")</f>
        <v>31.87212073348152</v>
      </c>
      <c r="L2150" s="17" t="str">
        <f>IF(Table1[[#This Row],[Ordem_insumos]]&lt;&gt;0,VLOOKUP(Table1[[#This Row],[Codigo_servico]],Preencher_Orcamento!$B:$D,3,FALSE)*Table1[[#This Row],[Qtde_insumo]],"")</f>
        <v/>
      </c>
      <c r="M2150" s="17" t="str">
        <f>IF(Table1[[#This Row],[Ordem_insumos]]&lt;&gt;0,VLOOKUP(Table1[[#This Row],[Codigo_servico]],Preencher_Orcamento!$B:$D,3,FALSE)*Table1[[#This Row],[Subtotal_insumo]],"")</f>
        <v/>
      </c>
    </row>
    <row r="2151" spans="1:13" x14ac:dyDescent="0.25">
      <c r="A2151" s="6">
        <v>70295</v>
      </c>
      <c r="B2151" s="126">
        <v>1</v>
      </c>
      <c r="C2151" s="133"/>
      <c r="D2151" s="134">
        <v>2013</v>
      </c>
      <c r="E2151" s="7" t="s">
        <v>2184</v>
      </c>
      <c r="F2151" s="8" t="s">
        <v>2140</v>
      </c>
      <c r="G2151" s="16">
        <f>IFERROR(VLOOKUP(Table1[[#This Row],[Codigo_insumo]],BD_Insumos!$B:$E,4),"")</f>
        <v>15.756939025755017</v>
      </c>
      <c r="H2151" s="140">
        <v>1.3</v>
      </c>
      <c r="I2151" s="9"/>
      <c r="J2151" s="22">
        <f t="shared" si="33"/>
        <v>20.484020733481522</v>
      </c>
      <c r="K2151" s="22" t="str">
        <f>IF(I2151&lt;&gt;"",SUMIF(Table1[Codigo_servico],A2151,Table1[Subtotal_insumo]),"")</f>
        <v/>
      </c>
      <c r="L2151" s="16">
        <f>IF(Table1[[#This Row],[Ordem_insumos]]&lt;&gt;0,VLOOKUP(Table1[[#This Row],[Codigo_servico]],Preencher_Orcamento!$B:$D,3,FALSE)*Table1[[#This Row],[Qtde_insumo]],"")</f>
        <v>0</v>
      </c>
      <c r="M2151" s="16">
        <f>IF(Table1[[#This Row],[Ordem_insumos]]&lt;&gt;0,VLOOKUP(Table1[[#This Row],[Codigo_servico]],Preencher_Orcamento!$B:$D,3,FALSE)*Table1[[#This Row],[Subtotal_insumo]],"")</f>
        <v>0</v>
      </c>
    </row>
    <row r="2152" spans="1:13" x14ac:dyDescent="0.25">
      <c r="A2152" s="6">
        <v>70295</v>
      </c>
      <c r="B2152" s="126">
        <v>2</v>
      </c>
      <c r="C2152" s="133"/>
      <c r="D2152" s="134">
        <v>31045</v>
      </c>
      <c r="E2152" s="7" t="s">
        <v>647</v>
      </c>
      <c r="F2152" s="8" t="s">
        <v>457</v>
      </c>
      <c r="G2152" s="18">
        <f>IFERROR(VLOOKUP(Table1[[#This Row],[Codigo_insumo]],BD_Insumos!$B:$E,4),"")</f>
        <v>10.934900000000001</v>
      </c>
      <c r="H2152" s="140">
        <v>1</v>
      </c>
      <c r="I2152" s="9"/>
      <c r="J2152" s="23">
        <f t="shared" si="33"/>
        <v>10.934900000000001</v>
      </c>
      <c r="K2152" s="22" t="str">
        <f>IF(I2152&lt;&gt;"",SUMIF(Table1[Codigo_servico],A2152,Table1[Subtotal_insumo]),"")</f>
        <v/>
      </c>
      <c r="L2152" s="18">
        <f>IF(Table1[[#This Row],[Ordem_insumos]]&lt;&gt;0,VLOOKUP(Table1[[#This Row],[Codigo_servico]],Preencher_Orcamento!$B:$D,3,FALSE)*Table1[[#This Row],[Qtde_insumo]],"")</f>
        <v>0</v>
      </c>
      <c r="M2152" s="18">
        <f>IF(Table1[[#This Row],[Ordem_insumos]]&lt;&gt;0,VLOOKUP(Table1[[#This Row],[Codigo_servico]],Preencher_Orcamento!$B:$D,3,FALSE)*Table1[[#This Row],[Subtotal_insumo]],"")</f>
        <v>0</v>
      </c>
    </row>
    <row r="2153" spans="1:13" ht="26.25" x14ac:dyDescent="0.25">
      <c r="A2153" s="6">
        <v>70295</v>
      </c>
      <c r="B2153" s="126">
        <v>3</v>
      </c>
      <c r="C2153" s="133"/>
      <c r="D2153" s="134">
        <v>17039</v>
      </c>
      <c r="E2153" s="7" t="s">
        <v>374</v>
      </c>
      <c r="F2153" s="8" t="s">
        <v>457</v>
      </c>
      <c r="G2153" s="18">
        <f>IFERROR(VLOOKUP(Table1[[#This Row],[Codigo_insumo]],BD_Insumos!$B:$E,4),"")</f>
        <v>0.2266</v>
      </c>
      <c r="H2153" s="140">
        <v>2</v>
      </c>
      <c r="I2153" s="9"/>
      <c r="J2153" s="23">
        <f t="shared" si="33"/>
        <v>0.45319999999999999</v>
      </c>
      <c r="K2153" s="22" t="str">
        <f>IF(I2153&lt;&gt;"",SUMIF(Table1[Codigo_servico],A2153,Table1[Subtotal_insumo]),"")</f>
        <v/>
      </c>
      <c r="L2153" s="18">
        <f>IF(Table1[[#This Row],[Ordem_insumos]]&lt;&gt;0,VLOOKUP(Table1[[#This Row],[Codigo_servico]],Preencher_Orcamento!$B:$D,3,FALSE)*Table1[[#This Row],[Qtde_insumo]],"")</f>
        <v>0</v>
      </c>
      <c r="M2153" s="18">
        <f>IF(Table1[[#This Row],[Ordem_insumos]]&lt;&gt;0,VLOOKUP(Table1[[#This Row],[Codigo_servico]],Preencher_Orcamento!$B:$D,3,FALSE)*Table1[[#This Row],[Subtotal_insumo]],"")</f>
        <v>0</v>
      </c>
    </row>
    <row r="2154" spans="1:13" x14ac:dyDescent="0.25">
      <c r="A2154" s="3">
        <v>70301</v>
      </c>
      <c r="B2154" s="125">
        <v>0</v>
      </c>
      <c r="C2154" s="131" t="s">
        <v>2820</v>
      </c>
      <c r="D2154" s="132"/>
      <c r="E2154" s="4"/>
      <c r="F2154" s="4"/>
      <c r="G2154" s="17" t="str">
        <f>IFERROR(VLOOKUP(Table1[[#This Row],[Codigo_insumo]],BD_Insumos!$B:$E,4),"")</f>
        <v/>
      </c>
      <c r="H2154" s="139"/>
      <c r="I2154" s="5" t="s">
        <v>457</v>
      </c>
      <c r="J2154" s="20" t="str">
        <f t="shared" si="33"/>
        <v/>
      </c>
      <c r="K2154" s="21">
        <f>IF(I2154&lt;&gt;"",SUMIF(Table1[Codigo_servico],A2154,Table1[Subtotal_insumo]),"")</f>
        <v>568.19110783767223</v>
      </c>
      <c r="L2154" s="17" t="str">
        <f>IF(Table1[[#This Row],[Ordem_insumos]]&lt;&gt;0,VLOOKUP(Table1[[#This Row],[Codigo_servico]],Preencher_Orcamento!$B:$D,3,FALSE)*Table1[[#This Row],[Qtde_insumo]],"")</f>
        <v/>
      </c>
      <c r="M2154" s="17" t="str">
        <f>IF(Table1[[#This Row],[Ordem_insumos]]&lt;&gt;0,VLOOKUP(Table1[[#This Row],[Codigo_servico]],Preencher_Orcamento!$B:$D,3,FALSE)*Table1[[#This Row],[Subtotal_insumo]],"")</f>
        <v/>
      </c>
    </row>
    <row r="2155" spans="1:13" ht="26.25" x14ac:dyDescent="0.25">
      <c r="A2155" s="6">
        <v>70301</v>
      </c>
      <c r="B2155" s="126">
        <v>1</v>
      </c>
      <c r="C2155" s="133"/>
      <c r="D2155" s="134">
        <v>32530</v>
      </c>
      <c r="E2155" s="7" t="s">
        <v>677</v>
      </c>
      <c r="F2155" s="8" t="s">
        <v>170</v>
      </c>
      <c r="G2155" s="16">
        <f>IFERROR(VLOOKUP(Table1[[#This Row],[Codigo_insumo]],BD_Insumos!$B:$E,4),"")</f>
        <v>17.553599999999999</v>
      </c>
      <c r="H2155" s="140">
        <v>5.5</v>
      </c>
      <c r="I2155" s="9"/>
      <c r="J2155" s="22">
        <f t="shared" si="33"/>
        <v>96.544799999999995</v>
      </c>
      <c r="K2155" s="22" t="str">
        <f>IF(I2155&lt;&gt;"",SUMIF(Table1[Codigo_servico],A2155,Table1[Subtotal_insumo]),"")</f>
        <v/>
      </c>
      <c r="L2155" s="16">
        <f>IF(Table1[[#This Row],[Ordem_insumos]]&lt;&gt;0,VLOOKUP(Table1[[#This Row],[Codigo_servico]],Preencher_Orcamento!$B:$D,3,FALSE)*Table1[[#This Row],[Qtde_insumo]],"")</f>
        <v>0</v>
      </c>
      <c r="M2155" s="16">
        <f>IF(Table1[[#This Row],[Ordem_insumos]]&lt;&gt;0,VLOOKUP(Table1[[#This Row],[Codigo_servico]],Preencher_Orcamento!$B:$D,3,FALSE)*Table1[[#This Row],[Subtotal_insumo]],"")</f>
        <v>0</v>
      </c>
    </row>
    <row r="2156" spans="1:13" x14ac:dyDescent="0.25">
      <c r="A2156" s="6">
        <v>70301</v>
      </c>
      <c r="B2156" s="126">
        <v>2</v>
      </c>
      <c r="C2156" s="133"/>
      <c r="D2156" s="134">
        <v>2013</v>
      </c>
      <c r="E2156" s="7" t="s">
        <v>2184</v>
      </c>
      <c r="F2156" s="8" t="s">
        <v>2140</v>
      </c>
      <c r="G2156" s="16">
        <f>IFERROR(VLOOKUP(Table1[[#This Row],[Codigo_insumo]],BD_Insumos!$B:$E,4),"")</f>
        <v>15.756939025755017</v>
      </c>
      <c r="H2156" s="140">
        <v>8</v>
      </c>
      <c r="I2156" s="9"/>
      <c r="J2156" s="22">
        <f t="shared" si="33"/>
        <v>126.05551220604013</v>
      </c>
      <c r="K2156" s="22" t="str">
        <f>IF(I2156&lt;&gt;"",SUMIF(Table1[Codigo_servico],A2156,Table1[Subtotal_insumo]),"")</f>
        <v/>
      </c>
      <c r="L2156" s="16">
        <f>IF(Table1[[#This Row],[Ordem_insumos]]&lt;&gt;0,VLOOKUP(Table1[[#This Row],[Codigo_servico]],Preencher_Orcamento!$B:$D,3,FALSE)*Table1[[#This Row],[Qtde_insumo]],"")</f>
        <v>0</v>
      </c>
      <c r="M2156" s="16">
        <f>IF(Table1[[#This Row],[Ordem_insumos]]&lt;&gt;0,VLOOKUP(Table1[[#This Row],[Codigo_servico]],Preencher_Orcamento!$B:$D,3,FALSE)*Table1[[#This Row],[Subtotal_insumo]],"")</f>
        <v>0</v>
      </c>
    </row>
    <row r="2157" spans="1:13" x14ac:dyDescent="0.25">
      <c r="A2157" s="6">
        <v>70301</v>
      </c>
      <c r="B2157" s="126">
        <v>3</v>
      </c>
      <c r="C2157" s="133"/>
      <c r="D2157" s="134">
        <v>2014</v>
      </c>
      <c r="E2157" s="7" t="s">
        <v>2185</v>
      </c>
      <c r="F2157" s="8" t="s">
        <v>2140</v>
      </c>
      <c r="G2157" s="18">
        <f>IFERROR(VLOOKUP(Table1[[#This Row],[Codigo_insumo]],BD_Insumos!$B:$E,4),"")</f>
        <v>13.173665210544026</v>
      </c>
      <c r="H2157" s="140">
        <v>3</v>
      </c>
      <c r="I2157" s="9"/>
      <c r="J2157" s="23">
        <f t="shared" si="33"/>
        <v>39.520995631632076</v>
      </c>
      <c r="K2157" s="22" t="str">
        <f>IF(I2157&lt;&gt;"",SUMIF(Table1[Codigo_servico],A2157,Table1[Subtotal_insumo]),"")</f>
        <v/>
      </c>
      <c r="L2157" s="18">
        <f>IF(Table1[[#This Row],[Ordem_insumos]]&lt;&gt;0,VLOOKUP(Table1[[#This Row],[Codigo_servico]],Preencher_Orcamento!$B:$D,3,FALSE)*Table1[[#This Row],[Qtde_insumo]],"")</f>
        <v>0</v>
      </c>
      <c r="M2157" s="18">
        <f>IF(Table1[[#This Row],[Ordem_insumos]]&lt;&gt;0,VLOOKUP(Table1[[#This Row],[Codigo_servico]],Preencher_Orcamento!$B:$D,3,FALSE)*Table1[[#This Row],[Subtotal_insumo]],"")</f>
        <v>0</v>
      </c>
    </row>
    <row r="2158" spans="1:13" x14ac:dyDescent="0.25">
      <c r="A2158" s="6">
        <v>70301</v>
      </c>
      <c r="B2158" s="126">
        <v>4</v>
      </c>
      <c r="C2158" s="133"/>
      <c r="D2158" s="134">
        <v>21053</v>
      </c>
      <c r="E2158" s="7" t="s">
        <v>427</v>
      </c>
      <c r="F2158" s="8" t="s">
        <v>5</v>
      </c>
      <c r="G2158" s="18">
        <f>IFERROR(VLOOKUP(Table1[[#This Row],[Codigo_insumo]],BD_Insumos!$B:$E,4),"")</f>
        <v>1.5</v>
      </c>
      <c r="H2158" s="140">
        <v>2.1</v>
      </c>
      <c r="I2158" s="9"/>
      <c r="J2158" s="23">
        <f t="shared" si="33"/>
        <v>3.1500000000000004</v>
      </c>
      <c r="K2158" s="22" t="str">
        <f>IF(I2158&lt;&gt;"",SUMIF(Table1[Codigo_servico],A2158,Table1[Subtotal_insumo]),"")</f>
        <v/>
      </c>
      <c r="L2158" s="18">
        <f>IF(Table1[[#This Row],[Ordem_insumos]]&lt;&gt;0,VLOOKUP(Table1[[#This Row],[Codigo_servico]],Preencher_Orcamento!$B:$D,3,FALSE)*Table1[[#This Row],[Qtde_insumo]],"")</f>
        <v>0</v>
      </c>
      <c r="M2158" s="18">
        <f>IF(Table1[[#This Row],[Ordem_insumos]]&lt;&gt;0,VLOOKUP(Table1[[#This Row],[Codigo_servico]],Preencher_Orcamento!$B:$D,3,FALSE)*Table1[[#This Row],[Subtotal_insumo]],"")</f>
        <v>0</v>
      </c>
    </row>
    <row r="2159" spans="1:13" ht="26.25" x14ac:dyDescent="0.25">
      <c r="A2159" s="6">
        <v>70301</v>
      </c>
      <c r="B2159" s="126">
        <v>5</v>
      </c>
      <c r="C2159" s="133"/>
      <c r="D2159" s="134">
        <v>31008</v>
      </c>
      <c r="E2159" s="7" t="s">
        <v>632</v>
      </c>
      <c r="F2159" s="8" t="s">
        <v>457</v>
      </c>
      <c r="G2159" s="18">
        <f>IFERROR(VLOOKUP(Table1[[#This Row],[Codigo_insumo]],BD_Insumos!$B:$E,4),"")</f>
        <v>11.0868</v>
      </c>
      <c r="H2159" s="140">
        <v>6</v>
      </c>
      <c r="I2159" s="9"/>
      <c r="J2159" s="23">
        <f t="shared" si="33"/>
        <v>66.520800000000008</v>
      </c>
      <c r="K2159" s="22" t="str">
        <f>IF(I2159&lt;&gt;"",SUMIF(Table1[Codigo_servico],A2159,Table1[Subtotal_insumo]),"")</f>
        <v/>
      </c>
      <c r="L2159" s="18">
        <f>IF(Table1[[#This Row],[Ordem_insumos]]&lt;&gt;0,VLOOKUP(Table1[[#This Row],[Codigo_servico]],Preencher_Orcamento!$B:$D,3,FALSE)*Table1[[#This Row],[Qtde_insumo]],"")</f>
        <v>0</v>
      </c>
      <c r="M2159" s="18">
        <f>IF(Table1[[#This Row],[Ordem_insumos]]&lt;&gt;0,VLOOKUP(Table1[[#This Row],[Codigo_servico]],Preencher_Orcamento!$B:$D,3,FALSE)*Table1[[#This Row],[Subtotal_insumo]],"")</f>
        <v>0</v>
      </c>
    </row>
    <row r="2160" spans="1:13" ht="26.25" x14ac:dyDescent="0.25">
      <c r="A2160" s="6">
        <v>70301</v>
      </c>
      <c r="B2160" s="126">
        <v>6</v>
      </c>
      <c r="C2160" s="133"/>
      <c r="D2160" s="134">
        <v>17039</v>
      </c>
      <c r="E2160" s="7" t="s">
        <v>374</v>
      </c>
      <c r="F2160" s="8" t="s">
        <v>457</v>
      </c>
      <c r="G2160" s="18">
        <f>IFERROR(VLOOKUP(Table1[[#This Row],[Codigo_insumo]],BD_Insumos!$B:$E,4),"")</f>
        <v>0.2266</v>
      </c>
      <c r="H2160" s="140">
        <v>8</v>
      </c>
      <c r="I2160" s="9"/>
      <c r="J2160" s="23">
        <f t="shared" si="33"/>
        <v>1.8128</v>
      </c>
      <c r="K2160" s="22" t="str">
        <f>IF(I2160&lt;&gt;"",SUMIF(Table1[Codigo_servico],A2160,Table1[Subtotal_insumo]),"")</f>
        <v/>
      </c>
      <c r="L2160" s="18">
        <f>IF(Table1[[#This Row],[Ordem_insumos]]&lt;&gt;0,VLOOKUP(Table1[[#This Row],[Codigo_servico]],Preencher_Orcamento!$B:$D,3,FALSE)*Table1[[#This Row],[Qtde_insumo]],"")</f>
        <v>0</v>
      </c>
      <c r="M2160" s="18">
        <f>IF(Table1[[#This Row],[Ordem_insumos]]&lt;&gt;0,VLOOKUP(Table1[[#This Row],[Codigo_servico]],Preencher_Orcamento!$B:$D,3,FALSE)*Table1[[#This Row],[Subtotal_insumo]],"")</f>
        <v>0</v>
      </c>
    </row>
    <row r="2161" spans="1:13" x14ac:dyDescent="0.25">
      <c r="A2161" s="6">
        <v>70301</v>
      </c>
      <c r="B2161" s="126">
        <v>7</v>
      </c>
      <c r="C2161" s="133"/>
      <c r="D2161" s="134">
        <v>19015</v>
      </c>
      <c r="E2161" s="7" t="s">
        <v>411</v>
      </c>
      <c r="F2161" s="8" t="s">
        <v>197</v>
      </c>
      <c r="G2161" s="18">
        <f>IFERROR(VLOOKUP(Table1[[#This Row],[Codigo_insumo]],BD_Insumos!$B:$E,4),"")</f>
        <v>12.894</v>
      </c>
      <c r="H2161" s="140">
        <v>2.6</v>
      </c>
      <c r="I2161" s="9"/>
      <c r="J2161" s="23">
        <f t="shared" si="33"/>
        <v>33.5244</v>
      </c>
      <c r="K2161" s="22" t="str">
        <f>IF(I2161&lt;&gt;"",SUMIF(Table1[Codigo_servico],A2161,Table1[Subtotal_insumo]),"")</f>
        <v/>
      </c>
      <c r="L2161" s="18">
        <f>IF(Table1[[#This Row],[Ordem_insumos]]&lt;&gt;0,VLOOKUP(Table1[[#This Row],[Codigo_servico]],Preencher_Orcamento!$B:$D,3,FALSE)*Table1[[#This Row],[Qtde_insumo]],"")</f>
        <v>0</v>
      </c>
      <c r="M2161" s="18">
        <f>IF(Table1[[#This Row],[Ordem_insumos]]&lt;&gt;0,VLOOKUP(Table1[[#This Row],[Codigo_servico]],Preencher_Orcamento!$B:$D,3,FALSE)*Table1[[#This Row],[Subtotal_insumo]],"")</f>
        <v>0</v>
      </c>
    </row>
    <row r="2162" spans="1:13" ht="51.75" x14ac:dyDescent="0.25">
      <c r="A2162" s="6">
        <v>70301</v>
      </c>
      <c r="B2162" s="126">
        <v>8</v>
      </c>
      <c r="C2162" s="133"/>
      <c r="D2162" s="134">
        <v>30060</v>
      </c>
      <c r="E2162" s="7" t="s">
        <v>531</v>
      </c>
      <c r="F2162" s="8" t="s">
        <v>457</v>
      </c>
      <c r="G2162" s="18">
        <f>IFERROR(VLOOKUP(Table1[[#This Row],[Codigo_insumo]],BD_Insumos!$B:$E,4),"")</f>
        <v>100.5309</v>
      </c>
      <c r="H2162" s="140">
        <v>2</v>
      </c>
      <c r="I2162" s="9"/>
      <c r="J2162" s="23">
        <f t="shared" si="33"/>
        <v>201.06180000000001</v>
      </c>
      <c r="K2162" s="22" t="str">
        <f>IF(I2162&lt;&gt;"",SUMIF(Table1[Codigo_servico],A2162,Table1[Subtotal_insumo]),"")</f>
        <v/>
      </c>
      <c r="L2162" s="18">
        <f>IF(Table1[[#This Row],[Ordem_insumos]]&lt;&gt;0,VLOOKUP(Table1[[#This Row],[Codigo_servico]],Preencher_Orcamento!$B:$D,3,FALSE)*Table1[[#This Row],[Qtde_insumo]],"")</f>
        <v>0</v>
      </c>
      <c r="M2162" s="18">
        <f>IF(Table1[[#This Row],[Ordem_insumos]]&lt;&gt;0,VLOOKUP(Table1[[#This Row],[Codigo_servico]],Preencher_Orcamento!$B:$D,3,FALSE)*Table1[[#This Row],[Subtotal_insumo]],"")</f>
        <v>0</v>
      </c>
    </row>
    <row r="2163" spans="1:13" x14ac:dyDescent="0.25">
      <c r="A2163" s="3">
        <v>70302</v>
      </c>
      <c r="B2163" s="125">
        <v>0</v>
      </c>
      <c r="C2163" s="131" t="s">
        <v>2821</v>
      </c>
      <c r="D2163" s="132"/>
      <c r="E2163" s="4"/>
      <c r="F2163" s="4"/>
      <c r="G2163" s="17" t="str">
        <f>IFERROR(VLOOKUP(Table1[[#This Row],[Codigo_insumo]],BD_Insumos!$B:$E,4),"")</f>
        <v/>
      </c>
      <c r="H2163" s="139"/>
      <c r="I2163" s="5" t="s">
        <v>457</v>
      </c>
      <c r="J2163" s="20" t="str">
        <f t="shared" si="33"/>
        <v/>
      </c>
      <c r="K2163" s="21">
        <f>IF(I2163&lt;&gt;"",SUMIF(Table1[Codigo_servico],A2163,Table1[Subtotal_insumo]),"")</f>
        <v>589.91264783767224</v>
      </c>
      <c r="L2163" s="17" t="str">
        <f>IF(Table1[[#This Row],[Ordem_insumos]]&lt;&gt;0,VLOOKUP(Table1[[#This Row],[Codigo_servico]],Preencher_Orcamento!$B:$D,3,FALSE)*Table1[[#This Row],[Qtde_insumo]],"")</f>
        <v/>
      </c>
      <c r="M2163" s="17" t="str">
        <f>IF(Table1[[#This Row],[Ordem_insumos]]&lt;&gt;0,VLOOKUP(Table1[[#This Row],[Codigo_servico]],Preencher_Orcamento!$B:$D,3,FALSE)*Table1[[#This Row],[Subtotal_insumo]],"")</f>
        <v/>
      </c>
    </row>
    <row r="2164" spans="1:13" x14ac:dyDescent="0.25">
      <c r="A2164" s="6">
        <v>70302</v>
      </c>
      <c r="B2164" s="126">
        <v>1</v>
      </c>
      <c r="C2164" s="133"/>
      <c r="D2164" s="134">
        <v>2013</v>
      </c>
      <c r="E2164" s="7" t="s">
        <v>2184</v>
      </c>
      <c r="F2164" s="8" t="s">
        <v>2140</v>
      </c>
      <c r="G2164" s="16">
        <f>IFERROR(VLOOKUP(Table1[[#This Row],[Codigo_insumo]],BD_Insumos!$B:$E,4),"")</f>
        <v>15.756939025755017</v>
      </c>
      <c r="H2164" s="140">
        <v>8</v>
      </c>
      <c r="I2164" s="9"/>
      <c r="J2164" s="22">
        <f t="shared" si="33"/>
        <v>126.05551220604013</v>
      </c>
      <c r="K2164" s="22" t="str">
        <f>IF(I2164&lt;&gt;"",SUMIF(Table1[Codigo_servico],A2164,Table1[Subtotal_insumo]),"")</f>
        <v/>
      </c>
      <c r="L2164" s="16">
        <f>IF(Table1[[#This Row],[Ordem_insumos]]&lt;&gt;0,VLOOKUP(Table1[[#This Row],[Codigo_servico]],Preencher_Orcamento!$B:$D,3,FALSE)*Table1[[#This Row],[Qtde_insumo]],"")</f>
        <v>0</v>
      </c>
      <c r="M2164" s="16">
        <f>IF(Table1[[#This Row],[Ordem_insumos]]&lt;&gt;0,VLOOKUP(Table1[[#This Row],[Codigo_servico]],Preencher_Orcamento!$B:$D,3,FALSE)*Table1[[#This Row],[Subtotal_insumo]],"")</f>
        <v>0</v>
      </c>
    </row>
    <row r="2165" spans="1:13" x14ac:dyDescent="0.25">
      <c r="A2165" s="6">
        <v>70302</v>
      </c>
      <c r="B2165" s="126">
        <v>2</v>
      </c>
      <c r="C2165" s="133"/>
      <c r="D2165" s="134">
        <v>2014</v>
      </c>
      <c r="E2165" s="7" t="s">
        <v>2185</v>
      </c>
      <c r="F2165" s="8" t="s">
        <v>2140</v>
      </c>
      <c r="G2165" s="16">
        <f>IFERROR(VLOOKUP(Table1[[#This Row],[Codigo_insumo]],BD_Insumos!$B:$E,4),"")</f>
        <v>13.173665210544026</v>
      </c>
      <c r="H2165" s="140">
        <v>3</v>
      </c>
      <c r="I2165" s="9"/>
      <c r="J2165" s="22">
        <f t="shared" si="33"/>
        <v>39.520995631632076</v>
      </c>
      <c r="K2165" s="22" t="str">
        <f>IF(I2165&lt;&gt;"",SUMIF(Table1[Codigo_servico],A2165,Table1[Subtotal_insumo]),"")</f>
        <v/>
      </c>
      <c r="L2165" s="16">
        <f>IF(Table1[[#This Row],[Ordem_insumos]]&lt;&gt;0,VLOOKUP(Table1[[#This Row],[Codigo_servico]],Preencher_Orcamento!$B:$D,3,FALSE)*Table1[[#This Row],[Qtde_insumo]],"")</f>
        <v>0</v>
      </c>
      <c r="M2165" s="16">
        <f>IF(Table1[[#This Row],[Ordem_insumos]]&lt;&gt;0,VLOOKUP(Table1[[#This Row],[Codigo_servico]],Preencher_Orcamento!$B:$D,3,FALSE)*Table1[[#This Row],[Subtotal_insumo]],"")</f>
        <v>0</v>
      </c>
    </row>
    <row r="2166" spans="1:13" ht="26.25" x14ac:dyDescent="0.25">
      <c r="A2166" s="6">
        <v>70302</v>
      </c>
      <c r="B2166" s="126">
        <v>3</v>
      </c>
      <c r="C2166" s="133"/>
      <c r="D2166" s="134">
        <v>32530</v>
      </c>
      <c r="E2166" s="7" t="s">
        <v>677</v>
      </c>
      <c r="F2166" s="8" t="s">
        <v>170</v>
      </c>
      <c r="G2166" s="18">
        <f>IFERROR(VLOOKUP(Table1[[#This Row],[Codigo_insumo]],BD_Insumos!$B:$E,4),"")</f>
        <v>17.553599999999999</v>
      </c>
      <c r="H2166" s="140">
        <v>6.4</v>
      </c>
      <c r="I2166" s="9"/>
      <c r="J2166" s="23">
        <f t="shared" si="33"/>
        <v>112.34304</v>
      </c>
      <c r="K2166" s="22" t="str">
        <f>IF(I2166&lt;&gt;"",SUMIF(Table1[Codigo_servico],A2166,Table1[Subtotal_insumo]),"")</f>
        <v/>
      </c>
      <c r="L2166" s="18">
        <f>IF(Table1[[#This Row],[Ordem_insumos]]&lt;&gt;0,VLOOKUP(Table1[[#This Row],[Codigo_servico]],Preencher_Orcamento!$B:$D,3,FALSE)*Table1[[#This Row],[Qtde_insumo]],"")</f>
        <v>0</v>
      </c>
      <c r="M2166" s="18">
        <f>IF(Table1[[#This Row],[Ordem_insumos]]&lt;&gt;0,VLOOKUP(Table1[[#This Row],[Codigo_servico]],Preencher_Orcamento!$B:$D,3,FALSE)*Table1[[#This Row],[Subtotal_insumo]],"")</f>
        <v>0</v>
      </c>
    </row>
    <row r="2167" spans="1:13" ht="26.25" x14ac:dyDescent="0.25">
      <c r="A2167" s="6">
        <v>70302</v>
      </c>
      <c r="B2167" s="126">
        <v>4</v>
      </c>
      <c r="C2167" s="133"/>
      <c r="D2167" s="134">
        <v>17039</v>
      </c>
      <c r="E2167" s="7" t="s">
        <v>374</v>
      </c>
      <c r="F2167" s="8" t="s">
        <v>457</v>
      </c>
      <c r="G2167" s="18">
        <f>IFERROR(VLOOKUP(Table1[[#This Row],[Codigo_insumo]],BD_Insumos!$B:$E,4),"")</f>
        <v>0.2266</v>
      </c>
      <c r="H2167" s="140">
        <v>8</v>
      </c>
      <c r="I2167" s="9"/>
      <c r="J2167" s="23">
        <f t="shared" si="33"/>
        <v>1.8128</v>
      </c>
      <c r="K2167" s="22" t="str">
        <f>IF(I2167&lt;&gt;"",SUMIF(Table1[Codigo_servico],A2167,Table1[Subtotal_insumo]),"")</f>
        <v/>
      </c>
      <c r="L2167" s="18">
        <f>IF(Table1[[#This Row],[Ordem_insumos]]&lt;&gt;0,VLOOKUP(Table1[[#This Row],[Codigo_servico]],Preencher_Orcamento!$B:$D,3,FALSE)*Table1[[#This Row],[Qtde_insumo]],"")</f>
        <v>0</v>
      </c>
      <c r="M2167" s="18">
        <f>IF(Table1[[#This Row],[Ordem_insumos]]&lt;&gt;0,VLOOKUP(Table1[[#This Row],[Codigo_servico]],Preencher_Orcamento!$B:$D,3,FALSE)*Table1[[#This Row],[Subtotal_insumo]],"")</f>
        <v>0</v>
      </c>
    </row>
    <row r="2168" spans="1:13" ht="26.25" x14ac:dyDescent="0.25">
      <c r="A2168" s="6">
        <v>70302</v>
      </c>
      <c r="B2168" s="126">
        <v>5</v>
      </c>
      <c r="C2168" s="133"/>
      <c r="D2168" s="134">
        <v>31008</v>
      </c>
      <c r="E2168" s="7" t="s">
        <v>632</v>
      </c>
      <c r="F2168" s="8" t="s">
        <v>457</v>
      </c>
      <c r="G2168" s="18">
        <f>IFERROR(VLOOKUP(Table1[[#This Row],[Codigo_insumo]],BD_Insumos!$B:$E,4),"")</f>
        <v>11.0868</v>
      </c>
      <c r="H2168" s="140">
        <v>6</v>
      </c>
      <c r="I2168" s="9"/>
      <c r="J2168" s="23">
        <f t="shared" si="33"/>
        <v>66.520800000000008</v>
      </c>
      <c r="K2168" s="22" t="str">
        <f>IF(I2168&lt;&gt;"",SUMIF(Table1[Codigo_servico],A2168,Table1[Subtotal_insumo]),"")</f>
        <v/>
      </c>
      <c r="L2168" s="18">
        <f>IF(Table1[[#This Row],[Ordem_insumos]]&lt;&gt;0,VLOOKUP(Table1[[#This Row],[Codigo_servico]],Preencher_Orcamento!$B:$D,3,FALSE)*Table1[[#This Row],[Qtde_insumo]],"")</f>
        <v>0</v>
      </c>
      <c r="M2168" s="18">
        <f>IF(Table1[[#This Row],[Ordem_insumos]]&lt;&gt;0,VLOOKUP(Table1[[#This Row],[Codigo_servico]],Preencher_Orcamento!$B:$D,3,FALSE)*Table1[[#This Row],[Subtotal_insumo]],"")</f>
        <v>0</v>
      </c>
    </row>
    <row r="2169" spans="1:13" x14ac:dyDescent="0.25">
      <c r="A2169" s="6">
        <v>70302</v>
      </c>
      <c r="B2169" s="126">
        <v>6</v>
      </c>
      <c r="C2169" s="133"/>
      <c r="D2169" s="134">
        <v>19015</v>
      </c>
      <c r="E2169" s="7" t="s">
        <v>411</v>
      </c>
      <c r="F2169" s="8" t="s">
        <v>197</v>
      </c>
      <c r="G2169" s="18">
        <f>IFERROR(VLOOKUP(Table1[[#This Row],[Codigo_insumo]],BD_Insumos!$B:$E,4),"")</f>
        <v>12.894</v>
      </c>
      <c r="H2169" s="140">
        <v>3.05</v>
      </c>
      <c r="I2169" s="9"/>
      <c r="J2169" s="23">
        <f t="shared" si="33"/>
        <v>39.326699999999995</v>
      </c>
      <c r="K2169" s="22" t="str">
        <f>IF(I2169&lt;&gt;"",SUMIF(Table1[Codigo_servico],A2169,Table1[Subtotal_insumo]),"")</f>
        <v/>
      </c>
      <c r="L2169" s="18">
        <f>IF(Table1[[#This Row],[Ordem_insumos]]&lt;&gt;0,VLOOKUP(Table1[[#This Row],[Codigo_servico]],Preencher_Orcamento!$B:$D,3,FALSE)*Table1[[#This Row],[Qtde_insumo]],"")</f>
        <v>0</v>
      </c>
      <c r="M2169" s="18">
        <f>IF(Table1[[#This Row],[Ordem_insumos]]&lt;&gt;0,VLOOKUP(Table1[[#This Row],[Codigo_servico]],Preencher_Orcamento!$B:$D,3,FALSE)*Table1[[#This Row],[Subtotal_insumo]],"")</f>
        <v>0</v>
      </c>
    </row>
    <row r="2170" spans="1:13" x14ac:dyDescent="0.25">
      <c r="A2170" s="6">
        <v>70302</v>
      </c>
      <c r="B2170" s="126">
        <v>7</v>
      </c>
      <c r="C2170" s="133"/>
      <c r="D2170" s="134">
        <v>21053</v>
      </c>
      <c r="E2170" s="7" t="s">
        <v>427</v>
      </c>
      <c r="F2170" s="8" t="s">
        <v>5</v>
      </c>
      <c r="G2170" s="18">
        <f>IFERROR(VLOOKUP(Table1[[#This Row],[Codigo_insumo]],BD_Insumos!$B:$E,4),"")</f>
        <v>1.5</v>
      </c>
      <c r="H2170" s="140">
        <v>2.1</v>
      </c>
      <c r="I2170" s="9"/>
      <c r="J2170" s="23">
        <f t="shared" si="33"/>
        <v>3.1500000000000004</v>
      </c>
      <c r="K2170" s="22" t="str">
        <f>IF(I2170&lt;&gt;"",SUMIF(Table1[Codigo_servico],A2170,Table1[Subtotal_insumo]),"")</f>
        <v/>
      </c>
      <c r="L2170" s="18">
        <f>IF(Table1[[#This Row],[Ordem_insumos]]&lt;&gt;0,VLOOKUP(Table1[[#This Row],[Codigo_servico]],Preencher_Orcamento!$B:$D,3,FALSE)*Table1[[#This Row],[Qtde_insumo]],"")</f>
        <v>0</v>
      </c>
      <c r="M2170" s="18">
        <f>IF(Table1[[#This Row],[Ordem_insumos]]&lt;&gt;0,VLOOKUP(Table1[[#This Row],[Codigo_servico]],Preencher_Orcamento!$B:$D,3,FALSE)*Table1[[#This Row],[Subtotal_insumo]],"")</f>
        <v>0</v>
      </c>
    </row>
    <row r="2171" spans="1:13" ht="51.75" x14ac:dyDescent="0.25">
      <c r="A2171" s="6">
        <v>70302</v>
      </c>
      <c r="B2171" s="126">
        <v>8</v>
      </c>
      <c r="C2171" s="133"/>
      <c r="D2171" s="134">
        <v>30061</v>
      </c>
      <c r="E2171" s="7" t="s">
        <v>532</v>
      </c>
      <c r="F2171" s="8" t="s">
        <v>457</v>
      </c>
      <c r="G2171" s="18">
        <f>IFERROR(VLOOKUP(Table1[[#This Row],[Codigo_insumo]],BD_Insumos!$B:$E,4),"")</f>
        <v>100.59139999999999</v>
      </c>
      <c r="H2171" s="140">
        <v>2</v>
      </c>
      <c r="I2171" s="9"/>
      <c r="J2171" s="23">
        <f t="shared" si="33"/>
        <v>201.18279999999999</v>
      </c>
      <c r="K2171" s="22" t="str">
        <f>IF(I2171&lt;&gt;"",SUMIF(Table1[Codigo_servico],A2171,Table1[Subtotal_insumo]),"")</f>
        <v/>
      </c>
      <c r="L2171" s="18">
        <f>IF(Table1[[#This Row],[Ordem_insumos]]&lt;&gt;0,VLOOKUP(Table1[[#This Row],[Codigo_servico]],Preencher_Orcamento!$B:$D,3,FALSE)*Table1[[#This Row],[Qtde_insumo]],"")</f>
        <v>0</v>
      </c>
      <c r="M2171" s="18">
        <f>IF(Table1[[#This Row],[Ordem_insumos]]&lt;&gt;0,VLOOKUP(Table1[[#This Row],[Codigo_servico]],Preencher_Orcamento!$B:$D,3,FALSE)*Table1[[#This Row],[Subtotal_insumo]],"")</f>
        <v>0</v>
      </c>
    </row>
    <row r="2172" spans="1:13" x14ac:dyDescent="0.25">
      <c r="A2172" s="3">
        <v>70303</v>
      </c>
      <c r="B2172" s="125">
        <v>0</v>
      </c>
      <c r="C2172" s="131" t="s">
        <v>2822</v>
      </c>
      <c r="D2172" s="132"/>
      <c r="E2172" s="4"/>
      <c r="F2172" s="4"/>
      <c r="G2172" s="17" t="str">
        <f>IFERROR(VLOOKUP(Table1[[#This Row],[Codigo_insumo]],BD_Insumos!$B:$E,4),"")</f>
        <v/>
      </c>
      <c r="H2172" s="139"/>
      <c r="I2172" s="5" t="s">
        <v>457</v>
      </c>
      <c r="J2172" s="20" t="str">
        <f t="shared" si="33"/>
        <v/>
      </c>
      <c r="K2172" s="21">
        <f>IF(I2172&lt;&gt;"",SUMIF(Table1[Codigo_servico],A2172,Table1[Subtotal_insumo]),"")</f>
        <v>611.10528783767211</v>
      </c>
      <c r="L2172" s="17" t="str">
        <f>IF(Table1[[#This Row],[Ordem_insumos]]&lt;&gt;0,VLOOKUP(Table1[[#This Row],[Codigo_servico]],Preencher_Orcamento!$B:$D,3,FALSE)*Table1[[#This Row],[Qtde_insumo]],"")</f>
        <v/>
      </c>
      <c r="M2172" s="17" t="str">
        <f>IF(Table1[[#This Row],[Ordem_insumos]]&lt;&gt;0,VLOOKUP(Table1[[#This Row],[Codigo_servico]],Preencher_Orcamento!$B:$D,3,FALSE)*Table1[[#This Row],[Subtotal_insumo]],"")</f>
        <v/>
      </c>
    </row>
    <row r="2173" spans="1:13" ht="26.25" x14ac:dyDescent="0.25">
      <c r="A2173" s="6">
        <v>70303</v>
      </c>
      <c r="B2173" s="126">
        <v>1</v>
      </c>
      <c r="C2173" s="133"/>
      <c r="D2173" s="134">
        <v>17039</v>
      </c>
      <c r="E2173" s="7" t="s">
        <v>374</v>
      </c>
      <c r="F2173" s="8" t="s">
        <v>457</v>
      </c>
      <c r="G2173" s="16">
        <f>IFERROR(VLOOKUP(Table1[[#This Row],[Codigo_insumo]],BD_Insumos!$B:$E,4),"")</f>
        <v>0.2266</v>
      </c>
      <c r="H2173" s="140">
        <v>8</v>
      </c>
      <c r="I2173" s="9"/>
      <c r="J2173" s="22">
        <f t="shared" si="33"/>
        <v>1.8128</v>
      </c>
      <c r="K2173" s="22" t="str">
        <f>IF(I2173&lt;&gt;"",SUMIF(Table1[Codigo_servico],A2173,Table1[Subtotal_insumo]),"")</f>
        <v/>
      </c>
      <c r="L2173" s="16">
        <f>IF(Table1[[#This Row],[Ordem_insumos]]&lt;&gt;0,VLOOKUP(Table1[[#This Row],[Codigo_servico]],Preencher_Orcamento!$B:$D,3,FALSE)*Table1[[#This Row],[Qtde_insumo]],"")</f>
        <v>0</v>
      </c>
      <c r="M2173" s="16">
        <f>IF(Table1[[#This Row],[Ordem_insumos]]&lt;&gt;0,VLOOKUP(Table1[[#This Row],[Codigo_servico]],Preencher_Orcamento!$B:$D,3,FALSE)*Table1[[#This Row],[Subtotal_insumo]],"")</f>
        <v>0</v>
      </c>
    </row>
    <row r="2174" spans="1:13" x14ac:dyDescent="0.25">
      <c r="A2174" s="6">
        <v>70303</v>
      </c>
      <c r="B2174" s="126">
        <v>2</v>
      </c>
      <c r="C2174" s="133"/>
      <c r="D2174" s="134">
        <v>2014</v>
      </c>
      <c r="E2174" s="7" t="s">
        <v>2185</v>
      </c>
      <c r="F2174" s="8" t="s">
        <v>2140</v>
      </c>
      <c r="G2174" s="16">
        <f>IFERROR(VLOOKUP(Table1[[#This Row],[Codigo_insumo]],BD_Insumos!$B:$E,4),"")</f>
        <v>13.173665210544026</v>
      </c>
      <c r="H2174" s="140">
        <v>3</v>
      </c>
      <c r="I2174" s="9"/>
      <c r="J2174" s="22">
        <f t="shared" si="33"/>
        <v>39.520995631632076</v>
      </c>
      <c r="K2174" s="22" t="str">
        <f>IF(I2174&lt;&gt;"",SUMIF(Table1[Codigo_servico],A2174,Table1[Subtotal_insumo]),"")</f>
        <v/>
      </c>
      <c r="L2174" s="16">
        <f>IF(Table1[[#This Row],[Ordem_insumos]]&lt;&gt;0,VLOOKUP(Table1[[#This Row],[Codigo_servico]],Preencher_Orcamento!$B:$D,3,FALSE)*Table1[[#This Row],[Qtde_insumo]],"")</f>
        <v>0</v>
      </c>
      <c r="M2174" s="16">
        <f>IF(Table1[[#This Row],[Ordem_insumos]]&lt;&gt;0,VLOOKUP(Table1[[#This Row],[Codigo_servico]],Preencher_Orcamento!$B:$D,3,FALSE)*Table1[[#This Row],[Subtotal_insumo]],"")</f>
        <v>0</v>
      </c>
    </row>
    <row r="2175" spans="1:13" ht="26.25" x14ac:dyDescent="0.25">
      <c r="A2175" s="6">
        <v>70303</v>
      </c>
      <c r="B2175" s="126">
        <v>3</v>
      </c>
      <c r="C2175" s="133"/>
      <c r="D2175" s="134">
        <v>31008</v>
      </c>
      <c r="E2175" s="7" t="s">
        <v>632</v>
      </c>
      <c r="F2175" s="8" t="s">
        <v>457</v>
      </c>
      <c r="G2175" s="18">
        <f>IFERROR(VLOOKUP(Table1[[#This Row],[Codigo_insumo]],BD_Insumos!$B:$E,4),"")</f>
        <v>11.0868</v>
      </c>
      <c r="H2175" s="140">
        <v>6</v>
      </c>
      <c r="I2175" s="9"/>
      <c r="J2175" s="23">
        <f t="shared" si="33"/>
        <v>66.520800000000008</v>
      </c>
      <c r="K2175" s="22" t="str">
        <f>IF(I2175&lt;&gt;"",SUMIF(Table1[Codigo_servico],A2175,Table1[Subtotal_insumo]),"")</f>
        <v/>
      </c>
      <c r="L2175" s="18">
        <f>IF(Table1[[#This Row],[Ordem_insumos]]&lt;&gt;0,VLOOKUP(Table1[[#This Row],[Codigo_servico]],Preencher_Orcamento!$B:$D,3,FALSE)*Table1[[#This Row],[Qtde_insumo]],"")</f>
        <v>0</v>
      </c>
      <c r="M2175" s="18">
        <f>IF(Table1[[#This Row],[Ordem_insumos]]&lt;&gt;0,VLOOKUP(Table1[[#This Row],[Codigo_servico]],Preencher_Orcamento!$B:$D,3,FALSE)*Table1[[#This Row],[Subtotal_insumo]],"")</f>
        <v>0</v>
      </c>
    </row>
    <row r="2176" spans="1:13" ht="26.25" x14ac:dyDescent="0.25">
      <c r="A2176" s="6">
        <v>70303</v>
      </c>
      <c r="B2176" s="126">
        <v>4</v>
      </c>
      <c r="C2176" s="133"/>
      <c r="D2176" s="134">
        <v>32530</v>
      </c>
      <c r="E2176" s="7" t="s">
        <v>677</v>
      </c>
      <c r="F2176" s="8" t="s">
        <v>170</v>
      </c>
      <c r="G2176" s="18">
        <f>IFERROR(VLOOKUP(Table1[[#This Row],[Codigo_insumo]],BD_Insumos!$B:$E,4),"")</f>
        <v>17.553599999999999</v>
      </c>
      <c r="H2176" s="140">
        <v>7.3</v>
      </c>
      <c r="I2176" s="9"/>
      <c r="J2176" s="23">
        <f t="shared" si="33"/>
        <v>128.14127999999999</v>
      </c>
      <c r="K2176" s="22" t="str">
        <f>IF(I2176&lt;&gt;"",SUMIF(Table1[Codigo_servico],A2176,Table1[Subtotal_insumo]),"")</f>
        <v/>
      </c>
      <c r="L2176" s="18">
        <f>IF(Table1[[#This Row],[Ordem_insumos]]&lt;&gt;0,VLOOKUP(Table1[[#This Row],[Codigo_servico]],Preencher_Orcamento!$B:$D,3,FALSE)*Table1[[#This Row],[Qtde_insumo]],"")</f>
        <v>0</v>
      </c>
      <c r="M2176" s="18">
        <f>IF(Table1[[#This Row],[Ordem_insumos]]&lt;&gt;0,VLOOKUP(Table1[[#This Row],[Codigo_servico]],Preencher_Orcamento!$B:$D,3,FALSE)*Table1[[#This Row],[Subtotal_insumo]],"")</f>
        <v>0</v>
      </c>
    </row>
    <row r="2177" spans="1:13" x14ac:dyDescent="0.25">
      <c r="A2177" s="6">
        <v>70303</v>
      </c>
      <c r="B2177" s="126">
        <v>5</v>
      </c>
      <c r="C2177" s="133"/>
      <c r="D2177" s="134">
        <v>2013</v>
      </c>
      <c r="E2177" s="7" t="s">
        <v>2184</v>
      </c>
      <c r="F2177" s="8" t="s">
        <v>2140</v>
      </c>
      <c r="G2177" s="18">
        <f>IFERROR(VLOOKUP(Table1[[#This Row],[Codigo_insumo]],BD_Insumos!$B:$E,4),"")</f>
        <v>15.756939025755017</v>
      </c>
      <c r="H2177" s="140">
        <v>8</v>
      </c>
      <c r="I2177" s="9"/>
      <c r="J2177" s="23">
        <f t="shared" si="33"/>
        <v>126.05551220604013</v>
      </c>
      <c r="K2177" s="22" t="str">
        <f>IF(I2177&lt;&gt;"",SUMIF(Table1[Codigo_servico],A2177,Table1[Subtotal_insumo]),"")</f>
        <v/>
      </c>
      <c r="L2177" s="18">
        <f>IF(Table1[[#This Row],[Ordem_insumos]]&lt;&gt;0,VLOOKUP(Table1[[#This Row],[Codigo_servico]],Preencher_Orcamento!$B:$D,3,FALSE)*Table1[[#This Row],[Qtde_insumo]],"")</f>
        <v>0</v>
      </c>
      <c r="M2177" s="18">
        <f>IF(Table1[[#This Row],[Ordem_insumos]]&lt;&gt;0,VLOOKUP(Table1[[#This Row],[Codigo_servico]],Preencher_Orcamento!$B:$D,3,FALSE)*Table1[[#This Row],[Subtotal_insumo]],"")</f>
        <v>0</v>
      </c>
    </row>
    <row r="2178" spans="1:13" x14ac:dyDescent="0.25">
      <c r="A2178" s="6">
        <v>70303</v>
      </c>
      <c r="B2178" s="126">
        <v>6</v>
      </c>
      <c r="C2178" s="133"/>
      <c r="D2178" s="134">
        <v>21053</v>
      </c>
      <c r="E2178" s="7" t="s">
        <v>427</v>
      </c>
      <c r="F2178" s="8" t="s">
        <v>5</v>
      </c>
      <c r="G2178" s="18">
        <f>IFERROR(VLOOKUP(Table1[[#This Row],[Codigo_insumo]],BD_Insumos!$B:$E,4),"")</f>
        <v>1.5</v>
      </c>
      <c r="H2178" s="140">
        <v>2.1</v>
      </c>
      <c r="I2178" s="9"/>
      <c r="J2178" s="23">
        <f t="shared" ref="J2178:J2241" si="34">IF(I2178="",G2178*H2178,"")</f>
        <v>3.1500000000000004</v>
      </c>
      <c r="K2178" s="22" t="str">
        <f>IF(I2178&lt;&gt;"",SUMIF(Table1[Codigo_servico],A2178,Table1[Subtotal_insumo]),"")</f>
        <v/>
      </c>
      <c r="L2178" s="18">
        <f>IF(Table1[[#This Row],[Ordem_insumos]]&lt;&gt;0,VLOOKUP(Table1[[#This Row],[Codigo_servico]],Preencher_Orcamento!$B:$D,3,FALSE)*Table1[[#This Row],[Qtde_insumo]],"")</f>
        <v>0</v>
      </c>
      <c r="M2178" s="18">
        <f>IF(Table1[[#This Row],[Ordem_insumos]]&lt;&gt;0,VLOOKUP(Table1[[#This Row],[Codigo_servico]],Preencher_Orcamento!$B:$D,3,FALSE)*Table1[[#This Row],[Subtotal_insumo]],"")</f>
        <v>0</v>
      </c>
    </row>
    <row r="2179" spans="1:13" ht="51.75" x14ac:dyDescent="0.25">
      <c r="A2179" s="6">
        <v>70303</v>
      </c>
      <c r="B2179" s="126">
        <v>7</v>
      </c>
      <c r="C2179" s="133"/>
      <c r="D2179" s="134">
        <v>30062</v>
      </c>
      <c r="E2179" s="7" t="s">
        <v>533</v>
      </c>
      <c r="F2179" s="8" t="s">
        <v>457</v>
      </c>
      <c r="G2179" s="18">
        <f>IFERROR(VLOOKUP(Table1[[#This Row],[Codigo_insumo]],BD_Insumos!$B:$E,4),"")</f>
        <v>100.7098</v>
      </c>
      <c r="H2179" s="140">
        <v>2</v>
      </c>
      <c r="I2179" s="9"/>
      <c r="J2179" s="23">
        <f t="shared" si="34"/>
        <v>201.4196</v>
      </c>
      <c r="K2179" s="22" t="str">
        <f>IF(I2179&lt;&gt;"",SUMIF(Table1[Codigo_servico],A2179,Table1[Subtotal_insumo]),"")</f>
        <v/>
      </c>
      <c r="L2179" s="18">
        <f>IF(Table1[[#This Row],[Ordem_insumos]]&lt;&gt;0,VLOOKUP(Table1[[#This Row],[Codigo_servico]],Preencher_Orcamento!$B:$D,3,FALSE)*Table1[[#This Row],[Qtde_insumo]],"")</f>
        <v>0</v>
      </c>
      <c r="M2179" s="18">
        <f>IF(Table1[[#This Row],[Ordem_insumos]]&lt;&gt;0,VLOOKUP(Table1[[#This Row],[Codigo_servico]],Preencher_Orcamento!$B:$D,3,FALSE)*Table1[[#This Row],[Subtotal_insumo]],"")</f>
        <v>0</v>
      </c>
    </row>
    <row r="2180" spans="1:13" x14ac:dyDescent="0.25">
      <c r="A2180" s="6">
        <v>70303</v>
      </c>
      <c r="B2180" s="126">
        <v>8</v>
      </c>
      <c r="C2180" s="133"/>
      <c r="D2180" s="134">
        <v>19015</v>
      </c>
      <c r="E2180" s="7" t="s">
        <v>411</v>
      </c>
      <c r="F2180" s="8" t="s">
        <v>197</v>
      </c>
      <c r="G2180" s="18">
        <f>IFERROR(VLOOKUP(Table1[[#This Row],[Codigo_insumo]],BD_Insumos!$B:$E,4),"")</f>
        <v>12.894</v>
      </c>
      <c r="H2180" s="140">
        <v>3.45</v>
      </c>
      <c r="I2180" s="9"/>
      <c r="J2180" s="23">
        <f t="shared" si="34"/>
        <v>44.484300000000005</v>
      </c>
      <c r="K2180" s="22" t="str">
        <f>IF(I2180&lt;&gt;"",SUMIF(Table1[Codigo_servico],A2180,Table1[Subtotal_insumo]),"")</f>
        <v/>
      </c>
      <c r="L2180" s="18">
        <f>IF(Table1[[#This Row],[Ordem_insumos]]&lt;&gt;0,VLOOKUP(Table1[[#This Row],[Codigo_servico]],Preencher_Orcamento!$B:$D,3,FALSE)*Table1[[#This Row],[Qtde_insumo]],"")</f>
        <v>0</v>
      </c>
      <c r="M2180" s="18">
        <f>IF(Table1[[#This Row],[Ordem_insumos]]&lt;&gt;0,VLOOKUP(Table1[[#This Row],[Codigo_servico]],Preencher_Orcamento!$B:$D,3,FALSE)*Table1[[#This Row],[Subtotal_insumo]],"")</f>
        <v>0</v>
      </c>
    </row>
    <row r="2181" spans="1:13" x14ac:dyDescent="0.25">
      <c r="A2181" s="3">
        <v>70304</v>
      </c>
      <c r="B2181" s="125">
        <v>0</v>
      </c>
      <c r="C2181" s="131" t="s">
        <v>2823</v>
      </c>
      <c r="D2181" s="132"/>
      <c r="E2181" s="4"/>
      <c r="F2181" s="4"/>
      <c r="G2181" s="17" t="str">
        <f>IFERROR(VLOOKUP(Table1[[#This Row],[Codigo_insumo]],BD_Insumos!$B:$E,4),"")</f>
        <v/>
      </c>
      <c r="H2181" s="139"/>
      <c r="I2181" s="5" t="s">
        <v>457</v>
      </c>
      <c r="J2181" s="20" t="str">
        <f t="shared" si="34"/>
        <v/>
      </c>
      <c r="K2181" s="21">
        <f>IF(I2181&lt;&gt;"",SUMIF(Table1[Codigo_servico],A2181,Table1[Subtotal_insumo]),"")</f>
        <v>653.93474783767215</v>
      </c>
      <c r="L2181" s="17" t="str">
        <f>IF(Table1[[#This Row],[Ordem_insumos]]&lt;&gt;0,VLOOKUP(Table1[[#This Row],[Codigo_servico]],Preencher_Orcamento!$B:$D,3,FALSE)*Table1[[#This Row],[Qtde_insumo]],"")</f>
        <v/>
      </c>
      <c r="M2181" s="17" t="str">
        <f>IF(Table1[[#This Row],[Ordem_insumos]]&lt;&gt;0,VLOOKUP(Table1[[#This Row],[Codigo_servico]],Preencher_Orcamento!$B:$D,3,FALSE)*Table1[[#This Row],[Subtotal_insumo]],"")</f>
        <v/>
      </c>
    </row>
    <row r="2182" spans="1:13" x14ac:dyDescent="0.25">
      <c r="A2182" s="6">
        <v>70304</v>
      </c>
      <c r="B2182" s="126">
        <v>1</v>
      </c>
      <c r="C2182" s="133"/>
      <c r="D2182" s="134">
        <v>19015</v>
      </c>
      <c r="E2182" s="7" t="s">
        <v>411</v>
      </c>
      <c r="F2182" s="8" t="s">
        <v>197</v>
      </c>
      <c r="G2182" s="16">
        <f>IFERROR(VLOOKUP(Table1[[#This Row],[Codigo_insumo]],BD_Insumos!$B:$E,4),"")</f>
        <v>12.894</v>
      </c>
      <c r="H2182" s="140">
        <v>3.9</v>
      </c>
      <c r="I2182" s="9"/>
      <c r="J2182" s="22">
        <f t="shared" si="34"/>
        <v>50.2866</v>
      </c>
      <c r="K2182" s="22" t="str">
        <f>IF(I2182&lt;&gt;"",SUMIF(Table1[Codigo_servico],A2182,Table1[Subtotal_insumo]),"")</f>
        <v/>
      </c>
      <c r="L2182" s="16">
        <f>IF(Table1[[#This Row],[Ordem_insumos]]&lt;&gt;0,VLOOKUP(Table1[[#This Row],[Codigo_servico]],Preencher_Orcamento!$B:$D,3,FALSE)*Table1[[#This Row],[Qtde_insumo]],"")</f>
        <v>0</v>
      </c>
      <c r="M2182" s="16">
        <f>IF(Table1[[#This Row],[Ordem_insumos]]&lt;&gt;0,VLOOKUP(Table1[[#This Row],[Codigo_servico]],Preencher_Orcamento!$B:$D,3,FALSE)*Table1[[#This Row],[Subtotal_insumo]],"")</f>
        <v>0</v>
      </c>
    </row>
    <row r="2183" spans="1:13" x14ac:dyDescent="0.25">
      <c r="A2183" s="6">
        <v>70304</v>
      </c>
      <c r="B2183" s="126">
        <v>2</v>
      </c>
      <c r="C2183" s="133"/>
      <c r="D2183" s="134">
        <v>2014</v>
      </c>
      <c r="E2183" s="7" t="s">
        <v>2185</v>
      </c>
      <c r="F2183" s="8" t="s">
        <v>2140</v>
      </c>
      <c r="G2183" s="16">
        <f>IFERROR(VLOOKUP(Table1[[#This Row],[Codigo_insumo]],BD_Insumos!$B:$E,4),"")</f>
        <v>13.173665210544026</v>
      </c>
      <c r="H2183" s="140">
        <v>3</v>
      </c>
      <c r="I2183" s="9"/>
      <c r="J2183" s="22">
        <f t="shared" si="34"/>
        <v>39.520995631632076</v>
      </c>
      <c r="K2183" s="22" t="str">
        <f>IF(I2183&lt;&gt;"",SUMIF(Table1[Codigo_servico],A2183,Table1[Subtotal_insumo]),"")</f>
        <v/>
      </c>
      <c r="L2183" s="16">
        <f>IF(Table1[[#This Row],[Ordem_insumos]]&lt;&gt;0,VLOOKUP(Table1[[#This Row],[Codigo_servico]],Preencher_Orcamento!$B:$D,3,FALSE)*Table1[[#This Row],[Qtde_insumo]],"")</f>
        <v>0</v>
      </c>
      <c r="M2183" s="16">
        <f>IF(Table1[[#This Row],[Ordem_insumos]]&lt;&gt;0,VLOOKUP(Table1[[#This Row],[Codigo_servico]],Preencher_Orcamento!$B:$D,3,FALSE)*Table1[[#This Row],[Subtotal_insumo]],"")</f>
        <v>0</v>
      </c>
    </row>
    <row r="2184" spans="1:13" x14ac:dyDescent="0.25">
      <c r="A2184" s="6">
        <v>70304</v>
      </c>
      <c r="B2184" s="126">
        <v>3</v>
      </c>
      <c r="C2184" s="133"/>
      <c r="D2184" s="134">
        <v>21053</v>
      </c>
      <c r="E2184" s="7" t="s">
        <v>427</v>
      </c>
      <c r="F2184" s="8" t="s">
        <v>5</v>
      </c>
      <c r="G2184" s="18">
        <f>IFERROR(VLOOKUP(Table1[[#This Row],[Codigo_insumo]],BD_Insumos!$B:$E,4),"")</f>
        <v>1.5</v>
      </c>
      <c r="H2184" s="140">
        <v>2.1</v>
      </c>
      <c r="I2184" s="9"/>
      <c r="J2184" s="23">
        <f t="shared" si="34"/>
        <v>3.1500000000000004</v>
      </c>
      <c r="K2184" s="22" t="str">
        <f>IF(I2184&lt;&gt;"",SUMIF(Table1[Codigo_servico],A2184,Table1[Subtotal_insumo]),"")</f>
        <v/>
      </c>
      <c r="L2184" s="18">
        <f>IF(Table1[[#This Row],[Ordem_insumos]]&lt;&gt;0,VLOOKUP(Table1[[#This Row],[Codigo_servico]],Preencher_Orcamento!$B:$D,3,FALSE)*Table1[[#This Row],[Qtde_insumo]],"")</f>
        <v>0</v>
      </c>
      <c r="M2184" s="18">
        <f>IF(Table1[[#This Row],[Ordem_insumos]]&lt;&gt;0,VLOOKUP(Table1[[#This Row],[Codigo_servico]],Preencher_Orcamento!$B:$D,3,FALSE)*Table1[[#This Row],[Subtotal_insumo]],"")</f>
        <v>0</v>
      </c>
    </row>
    <row r="2185" spans="1:13" ht="26.25" x14ac:dyDescent="0.25">
      <c r="A2185" s="6">
        <v>70304</v>
      </c>
      <c r="B2185" s="126">
        <v>4</v>
      </c>
      <c r="C2185" s="133"/>
      <c r="D2185" s="134">
        <v>17039</v>
      </c>
      <c r="E2185" s="7" t="s">
        <v>374</v>
      </c>
      <c r="F2185" s="8" t="s">
        <v>457</v>
      </c>
      <c r="G2185" s="18">
        <f>IFERROR(VLOOKUP(Table1[[#This Row],[Codigo_insumo]],BD_Insumos!$B:$E,4),"")</f>
        <v>0.2266</v>
      </c>
      <c r="H2185" s="140">
        <v>8</v>
      </c>
      <c r="I2185" s="9"/>
      <c r="J2185" s="23">
        <f t="shared" si="34"/>
        <v>1.8128</v>
      </c>
      <c r="K2185" s="22" t="str">
        <f>IF(I2185&lt;&gt;"",SUMIF(Table1[Codigo_servico],A2185,Table1[Subtotal_insumo]),"")</f>
        <v/>
      </c>
      <c r="L2185" s="18">
        <f>IF(Table1[[#This Row],[Ordem_insumos]]&lt;&gt;0,VLOOKUP(Table1[[#This Row],[Codigo_servico]],Preencher_Orcamento!$B:$D,3,FALSE)*Table1[[#This Row],[Qtde_insumo]],"")</f>
        <v>0</v>
      </c>
      <c r="M2185" s="18">
        <f>IF(Table1[[#This Row],[Ordem_insumos]]&lt;&gt;0,VLOOKUP(Table1[[#This Row],[Codigo_servico]],Preencher_Orcamento!$B:$D,3,FALSE)*Table1[[#This Row],[Subtotal_insumo]],"")</f>
        <v>0</v>
      </c>
    </row>
    <row r="2186" spans="1:13" ht="26.25" x14ac:dyDescent="0.25">
      <c r="A2186" s="6">
        <v>70304</v>
      </c>
      <c r="B2186" s="126">
        <v>5</v>
      </c>
      <c r="C2186" s="133"/>
      <c r="D2186" s="134">
        <v>32530</v>
      </c>
      <c r="E2186" s="7" t="s">
        <v>677</v>
      </c>
      <c r="F2186" s="8" t="s">
        <v>170</v>
      </c>
      <c r="G2186" s="18">
        <f>IFERROR(VLOOKUP(Table1[[#This Row],[Codigo_insumo]],BD_Insumos!$B:$E,4),"")</f>
        <v>17.553599999999999</v>
      </c>
      <c r="H2186" s="140">
        <v>8.15</v>
      </c>
      <c r="I2186" s="9"/>
      <c r="J2186" s="23">
        <f t="shared" si="34"/>
        <v>143.06183999999999</v>
      </c>
      <c r="K2186" s="22" t="str">
        <f>IF(I2186&lt;&gt;"",SUMIF(Table1[Codigo_servico],A2186,Table1[Subtotal_insumo]),"")</f>
        <v/>
      </c>
      <c r="L2186" s="18">
        <f>IF(Table1[[#This Row],[Ordem_insumos]]&lt;&gt;0,VLOOKUP(Table1[[#This Row],[Codigo_servico]],Preencher_Orcamento!$B:$D,3,FALSE)*Table1[[#This Row],[Qtde_insumo]],"")</f>
        <v>0</v>
      </c>
      <c r="M2186" s="18">
        <f>IF(Table1[[#This Row],[Ordem_insumos]]&lt;&gt;0,VLOOKUP(Table1[[#This Row],[Codigo_servico]],Preencher_Orcamento!$B:$D,3,FALSE)*Table1[[#This Row],[Subtotal_insumo]],"")</f>
        <v>0</v>
      </c>
    </row>
    <row r="2187" spans="1:13" ht="51.75" x14ac:dyDescent="0.25">
      <c r="A2187" s="6">
        <v>70304</v>
      </c>
      <c r="B2187" s="126">
        <v>6</v>
      </c>
      <c r="C2187" s="133"/>
      <c r="D2187" s="134">
        <v>30063</v>
      </c>
      <c r="E2187" s="7" t="s">
        <v>534</v>
      </c>
      <c r="F2187" s="8" t="s">
        <v>457</v>
      </c>
      <c r="G2187" s="18">
        <f>IFERROR(VLOOKUP(Table1[[#This Row],[Codigo_insumo]],BD_Insumos!$B:$E,4),"")</f>
        <v>111.76309999999999</v>
      </c>
      <c r="H2187" s="140">
        <v>2</v>
      </c>
      <c r="I2187" s="9"/>
      <c r="J2187" s="23">
        <f t="shared" si="34"/>
        <v>223.52619999999999</v>
      </c>
      <c r="K2187" s="22" t="str">
        <f>IF(I2187&lt;&gt;"",SUMIF(Table1[Codigo_servico],A2187,Table1[Subtotal_insumo]),"")</f>
        <v/>
      </c>
      <c r="L2187" s="18">
        <f>IF(Table1[[#This Row],[Ordem_insumos]]&lt;&gt;0,VLOOKUP(Table1[[#This Row],[Codigo_servico]],Preencher_Orcamento!$B:$D,3,FALSE)*Table1[[#This Row],[Qtde_insumo]],"")</f>
        <v>0</v>
      </c>
      <c r="M2187" s="18">
        <f>IF(Table1[[#This Row],[Ordem_insumos]]&lt;&gt;0,VLOOKUP(Table1[[#This Row],[Codigo_servico]],Preencher_Orcamento!$B:$D,3,FALSE)*Table1[[#This Row],[Subtotal_insumo]],"")</f>
        <v>0</v>
      </c>
    </row>
    <row r="2188" spans="1:13" x14ac:dyDescent="0.25">
      <c r="A2188" s="6">
        <v>70304</v>
      </c>
      <c r="B2188" s="126">
        <v>7</v>
      </c>
      <c r="C2188" s="133"/>
      <c r="D2188" s="134">
        <v>2013</v>
      </c>
      <c r="E2188" s="7" t="s">
        <v>2184</v>
      </c>
      <c r="F2188" s="8" t="s">
        <v>2140</v>
      </c>
      <c r="G2188" s="18">
        <f>IFERROR(VLOOKUP(Table1[[#This Row],[Codigo_insumo]],BD_Insumos!$B:$E,4),"")</f>
        <v>15.756939025755017</v>
      </c>
      <c r="H2188" s="140">
        <v>8</v>
      </c>
      <c r="I2188" s="9"/>
      <c r="J2188" s="23">
        <f t="shared" si="34"/>
        <v>126.05551220604013</v>
      </c>
      <c r="K2188" s="22" t="str">
        <f>IF(I2188&lt;&gt;"",SUMIF(Table1[Codigo_servico],A2188,Table1[Subtotal_insumo]),"")</f>
        <v/>
      </c>
      <c r="L2188" s="18">
        <f>IF(Table1[[#This Row],[Ordem_insumos]]&lt;&gt;0,VLOOKUP(Table1[[#This Row],[Codigo_servico]],Preencher_Orcamento!$B:$D,3,FALSE)*Table1[[#This Row],[Qtde_insumo]],"")</f>
        <v>0</v>
      </c>
      <c r="M2188" s="18">
        <f>IF(Table1[[#This Row],[Ordem_insumos]]&lt;&gt;0,VLOOKUP(Table1[[#This Row],[Codigo_servico]],Preencher_Orcamento!$B:$D,3,FALSE)*Table1[[#This Row],[Subtotal_insumo]],"")</f>
        <v>0</v>
      </c>
    </row>
    <row r="2189" spans="1:13" ht="26.25" x14ac:dyDescent="0.25">
      <c r="A2189" s="6">
        <v>70304</v>
      </c>
      <c r="B2189" s="126">
        <v>8</v>
      </c>
      <c r="C2189" s="133"/>
      <c r="D2189" s="134">
        <v>31008</v>
      </c>
      <c r="E2189" s="7" t="s">
        <v>632</v>
      </c>
      <c r="F2189" s="8" t="s">
        <v>457</v>
      </c>
      <c r="G2189" s="18">
        <f>IFERROR(VLOOKUP(Table1[[#This Row],[Codigo_insumo]],BD_Insumos!$B:$E,4),"")</f>
        <v>11.0868</v>
      </c>
      <c r="H2189" s="140">
        <v>6</v>
      </c>
      <c r="I2189" s="9"/>
      <c r="J2189" s="23">
        <f t="shared" si="34"/>
        <v>66.520800000000008</v>
      </c>
      <c r="K2189" s="22" t="str">
        <f>IF(I2189&lt;&gt;"",SUMIF(Table1[Codigo_servico],A2189,Table1[Subtotal_insumo]),"")</f>
        <v/>
      </c>
      <c r="L2189" s="18">
        <f>IF(Table1[[#This Row],[Ordem_insumos]]&lt;&gt;0,VLOOKUP(Table1[[#This Row],[Codigo_servico]],Preencher_Orcamento!$B:$D,3,FALSE)*Table1[[#This Row],[Qtde_insumo]],"")</f>
        <v>0</v>
      </c>
      <c r="M2189" s="18">
        <f>IF(Table1[[#This Row],[Ordem_insumos]]&lt;&gt;0,VLOOKUP(Table1[[#This Row],[Codigo_servico]],Preencher_Orcamento!$B:$D,3,FALSE)*Table1[[#This Row],[Subtotal_insumo]],"")</f>
        <v>0</v>
      </c>
    </row>
    <row r="2190" spans="1:13" x14ac:dyDescent="0.25">
      <c r="A2190" s="3">
        <v>70305</v>
      </c>
      <c r="B2190" s="125">
        <v>0</v>
      </c>
      <c r="C2190" s="131" t="s">
        <v>2824</v>
      </c>
      <c r="D2190" s="132"/>
      <c r="E2190" s="4"/>
      <c r="F2190" s="4"/>
      <c r="G2190" s="17" t="str">
        <f>IFERROR(VLOOKUP(Table1[[#This Row],[Codigo_insumo]],BD_Insumos!$B:$E,4),"")</f>
        <v/>
      </c>
      <c r="H2190" s="139"/>
      <c r="I2190" s="5" t="s">
        <v>457</v>
      </c>
      <c r="J2190" s="20" t="str">
        <f t="shared" si="34"/>
        <v/>
      </c>
      <c r="K2190" s="21">
        <f>IF(I2190&lt;&gt;"",SUMIF(Table1[Codigo_servico],A2190,Table1[Subtotal_insumo]),"")</f>
        <v>729.75325183767222</v>
      </c>
      <c r="L2190" s="17" t="str">
        <f>IF(Table1[[#This Row],[Ordem_insumos]]&lt;&gt;0,VLOOKUP(Table1[[#This Row],[Codigo_servico]],Preencher_Orcamento!$B:$D,3,FALSE)*Table1[[#This Row],[Qtde_insumo]],"")</f>
        <v/>
      </c>
      <c r="M2190" s="17" t="str">
        <f>IF(Table1[[#This Row],[Ordem_insumos]]&lt;&gt;0,VLOOKUP(Table1[[#This Row],[Codigo_servico]],Preencher_Orcamento!$B:$D,3,FALSE)*Table1[[#This Row],[Subtotal_insumo]],"")</f>
        <v/>
      </c>
    </row>
    <row r="2191" spans="1:13" x14ac:dyDescent="0.25">
      <c r="A2191" s="6">
        <v>70305</v>
      </c>
      <c r="B2191" s="126">
        <v>1</v>
      </c>
      <c r="C2191" s="133"/>
      <c r="D2191" s="134">
        <v>2014</v>
      </c>
      <c r="E2191" s="7" t="s">
        <v>2185</v>
      </c>
      <c r="F2191" s="8" t="s">
        <v>2140</v>
      </c>
      <c r="G2191" s="16">
        <f>IFERROR(VLOOKUP(Table1[[#This Row],[Codigo_insumo]],BD_Insumos!$B:$E,4),"")</f>
        <v>13.173665210544026</v>
      </c>
      <c r="H2191" s="140">
        <v>3</v>
      </c>
      <c r="I2191" s="9"/>
      <c r="J2191" s="22">
        <f t="shared" si="34"/>
        <v>39.520995631632076</v>
      </c>
      <c r="K2191" s="22" t="str">
        <f>IF(I2191&lt;&gt;"",SUMIF(Table1[Codigo_servico],A2191,Table1[Subtotal_insumo]),"")</f>
        <v/>
      </c>
      <c r="L2191" s="16">
        <f>IF(Table1[[#This Row],[Ordem_insumos]]&lt;&gt;0,VLOOKUP(Table1[[#This Row],[Codigo_servico]],Preencher_Orcamento!$B:$D,3,FALSE)*Table1[[#This Row],[Qtde_insumo]],"")</f>
        <v>0</v>
      </c>
      <c r="M2191" s="16">
        <f>IF(Table1[[#This Row],[Ordem_insumos]]&lt;&gt;0,VLOOKUP(Table1[[#This Row],[Codigo_servico]],Preencher_Orcamento!$B:$D,3,FALSE)*Table1[[#This Row],[Subtotal_insumo]],"")</f>
        <v>0</v>
      </c>
    </row>
    <row r="2192" spans="1:13" ht="26.25" x14ac:dyDescent="0.25">
      <c r="A2192" s="6">
        <v>70305</v>
      </c>
      <c r="B2192" s="126">
        <v>2</v>
      </c>
      <c r="C2192" s="133"/>
      <c r="D2192" s="134">
        <v>32530</v>
      </c>
      <c r="E2192" s="7" t="s">
        <v>677</v>
      </c>
      <c r="F2192" s="8" t="s">
        <v>170</v>
      </c>
      <c r="G2192" s="16">
        <f>IFERROR(VLOOKUP(Table1[[#This Row],[Codigo_insumo]],BD_Insumos!$B:$E,4),"")</f>
        <v>17.553599999999999</v>
      </c>
      <c r="H2192" s="140">
        <v>9.0399999999999991</v>
      </c>
      <c r="I2192" s="9"/>
      <c r="J2192" s="22">
        <f t="shared" si="34"/>
        <v>158.68454399999999</v>
      </c>
      <c r="K2192" s="22" t="str">
        <f>IF(I2192&lt;&gt;"",SUMIF(Table1[Codigo_servico],A2192,Table1[Subtotal_insumo]),"")</f>
        <v/>
      </c>
      <c r="L2192" s="16">
        <f>IF(Table1[[#This Row],[Ordem_insumos]]&lt;&gt;0,VLOOKUP(Table1[[#This Row],[Codigo_servico]],Preencher_Orcamento!$B:$D,3,FALSE)*Table1[[#This Row],[Qtde_insumo]],"")</f>
        <v>0</v>
      </c>
      <c r="M2192" s="16">
        <f>IF(Table1[[#This Row],[Ordem_insumos]]&lt;&gt;0,VLOOKUP(Table1[[#This Row],[Codigo_servico]],Preencher_Orcamento!$B:$D,3,FALSE)*Table1[[#This Row],[Subtotal_insumo]],"")</f>
        <v>0</v>
      </c>
    </row>
    <row r="2193" spans="1:13" x14ac:dyDescent="0.25">
      <c r="A2193" s="6">
        <v>70305</v>
      </c>
      <c r="B2193" s="126">
        <v>3</v>
      </c>
      <c r="C2193" s="133"/>
      <c r="D2193" s="134">
        <v>2013</v>
      </c>
      <c r="E2193" s="7" t="s">
        <v>2184</v>
      </c>
      <c r="F2193" s="8" t="s">
        <v>2140</v>
      </c>
      <c r="G2193" s="18">
        <f>IFERROR(VLOOKUP(Table1[[#This Row],[Codigo_insumo]],BD_Insumos!$B:$E,4),"")</f>
        <v>15.756939025755017</v>
      </c>
      <c r="H2193" s="140">
        <v>8</v>
      </c>
      <c r="I2193" s="9"/>
      <c r="J2193" s="23">
        <f t="shared" si="34"/>
        <v>126.05551220604013</v>
      </c>
      <c r="K2193" s="22" t="str">
        <f>IF(I2193&lt;&gt;"",SUMIF(Table1[Codigo_servico],A2193,Table1[Subtotal_insumo]),"")</f>
        <v/>
      </c>
      <c r="L2193" s="18">
        <f>IF(Table1[[#This Row],[Ordem_insumos]]&lt;&gt;0,VLOOKUP(Table1[[#This Row],[Codigo_servico]],Preencher_Orcamento!$B:$D,3,FALSE)*Table1[[#This Row],[Qtde_insumo]],"")</f>
        <v>0</v>
      </c>
      <c r="M2193" s="18">
        <f>IF(Table1[[#This Row],[Ordem_insumos]]&lt;&gt;0,VLOOKUP(Table1[[#This Row],[Codigo_servico]],Preencher_Orcamento!$B:$D,3,FALSE)*Table1[[#This Row],[Subtotal_insumo]],"")</f>
        <v>0</v>
      </c>
    </row>
    <row r="2194" spans="1:13" ht="64.5" x14ac:dyDescent="0.25">
      <c r="A2194" s="6">
        <v>70305</v>
      </c>
      <c r="B2194" s="126">
        <v>4</v>
      </c>
      <c r="C2194" s="133"/>
      <c r="D2194" s="134">
        <v>30064</v>
      </c>
      <c r="E2194" s="7" t="s">
        <v>535</v>
      </c>
      <c r="F2194" s="8" t="s">
        <v>457</v>
      </c>
      <c r="G2194" s="18">
        <f>IFERROR(VLOOKUP(Table1[[#This Row],[Codigo_insumo]],BD_Insumos!$B:$E,4),"")</f>
        <v>139.28219999999999</v>
      </c>
      <c r="H2194" s="140">
        <v>2</v>
      </c>
      <c r="I2194" s="9"/>
      <c r="J2194" s="23">
        <f t="shared" si="34"/>
        <v>278.56439999999998</v>
      </c>
      <c r="K2194" s="22" t="str">
        <f>IF(I2194&lt;&gt;"",SUMIF(Table1[Codigo_servico],A2194,Table1[Subtotal_insumo]),"")</f>
        <v/>
      </c>
      <c r="L2194" s="18">
        <f>IF(Table1[[#This Row],[Ordem_insumos]]&lt;&gt;0,VLOOKUP(Table1[[#This Row],[Codigo_servico]],Preencher_Orcamento!$B:$D,3,FALSE)*Table1[[#This Row],[Qtde_insumo]],"")</f>
        <v>0</v>
      </c>
      <c r="M2194" s="18">
        <f>IF(Table1[[#This Row],[Ordem_insumos]]&lt;&gt;0,VLOOKUP(Table1[[#This Row],[Codigo_servico]],Preencher_Orcamento!$B:$D,3,FALSE)*Table1[[#This Row],[Subtotal_insumo]],"")</f>
        <v>0</v>
      </c>
    </row>
    <row r="2195" spans="1:13" ht="26.25" x14ac:dyDescent="0.25">
      <c r="A2195" s="6">
        <v>70305</v>
      </c>
      <c r="B2195" s="126">
        <v>5</v>
      </c>
      <c r="C2195" s="133"/>
      <c r="D2195" s="134">
        <v>17039</v>
      </c>
      <c r="E2195" s="7" t="s">
        <v>374</v>
      </c>
      <c r="F2195" s="8" t="s">
        <v>457</v>
      </c>
      <c r="G2195" s="18">
        <f>IFERROR(VLOOKUP(Table1[[#This Row],[Codigo_insumo]],BD_Insumos!$B:$E,4),"")</f>
        <v>0.2266</v>
      </c>
      <c r="H2195" s="140">
        <v>8</v>
      </c>
      <c r="I2195" s="9"/>
      <c r="J2195" s="23">
        <f t="shared" si="34"/>
        <v>1.8128</v>
      </c>
      <c r="K2195" s="22" t="str">
        <f>IF(I2195&lt;&gt;"",SUMIF(Table1[Codigo_servico],A2195,Table1[Subtotal_insumo]),"")</f>
        <v/>
      </c>
      <c r="L2195" s="18">
        <f>IF(Table1[[#This Row],[Ordem_insumos]]&lt;&gt;0,VLOOKUP(Table1[[#This Row],[Codigo_servico]],Preencher_Orcamento!$B:$D,3,FALSE)*Table1[[#This Row],[Qtde_insumo]],"")</f>
        <v>0</v>
      </c>
      <c r="M2195" s="18">
        <f>IF(Table1[[#This Row],[Ordem_insumos]]&lt;&gt;0,VLOOKUP(Table1[[#This Row],[Codigo_servico]],Preencher_Orcamento!$B:$D,3,FALSE)*Table1[[#This Row],[Subtotal_insumo]],"")</f>
        <v>0</v>
      </c>
    </row>
    <row r="2196" spans="1:13" x14ac:dyDescent="0.25">
      <c r="A2196" s="6">
        <v>70305</v>
      </c>
      <c r="B2196" s="126">
        <v>6</v>
      </c>
      <c r="C2196" s="133"/>
      <c r="D2196" s="134">
        <v>19015</v>
      </c>
      <c r="E2196" s="7" t="s">
        <v>411</v>
      </c>
      <c r="F2196" s="8" t="s">
        <v>197</v>
      </c>
      <c r="G2196" s="18">
        <f>IFERROR(VLOOKUP(Table1[[#This Row],[Codigo_insumo]],BD_Insumos!$B:$E,4),"")</f>
        <v>12.894</v>
      </c>
      <c r="H2196" s="140">
        <v>4.3</v>
      </c>
      <c r="I2196" s="9"/>
      <c r="J2196" s="23">
        <f t="shared" si="34"/>
        <v>55.444199999999995</v>
      </c>
      <c r="K2196" s="22" t="str">
        <f>IF(I2196&lt;&gt;"",SUMIF(Table1[Codigo_servico],A2196,Table1[Subtotal_insumo]),"")</f>
        <v/>
      </c>
      <c r="L2196" s="18">
        <f>IF(Table1[[#This Row],[Ordem_insumos]]&lt;&gt;0,VLOOKUP(Table1[[#This Row],[Codigo_servico]],Preencher_Orcamento!$B:$D,3,FALSE)*Table1[[#This Row],[Qtde_insumo]],"")</f>
        <v>0</v>
      </c>
      <c r="M2196" s="18">
        <f>IF(Table1[[#This Row],[Ordem_insumos]]&lt;&gt;0,VLOOKUP(Table1[[#This Row],[Codigo_servico]],Preencher_Orcamento!$B:$D,3,FALSE)*Table1[[#This Row],[Subtotal_insumo]],"")</f>
        <v>0</v>
      </c>
    </row>
    <row r="2197" spans="1:13" x14ac:dyDescent="0.25">
      <c r="A2197" s="6">
        <v>70305</v>
      </c>
      <c r="B2197" s="126">
        <v>7</v>
      </c>
      <c r="C2197" s="133"/>
      <c r="D2197" s="134">
        <v>21053</v>
      </c>
      <c r="E2197" s="7" t="s">
        <v>427</v>
      </c>
      <c r="F2197" s="8" t="s">
        <v>5</v>
      </c>
      <c r="G2197" s="18">
        <f>IFERROR(VLOOKUP(Table1[[#This Row],[Codigo_insumo]],BD_Insumos!$B:$E,4),"")</f>
        <v>1.5</v>
      </c>
      <c r="H2197" s="140">
        <v>2.1</v>
      </c>
      <c r="I2197" s="9"/>
      <c r="J2197" s="23">
        <f t="shared" si="34"/>
        <v>3.1500000000000004</v>
      </c>
      <c r="K2197" s="22" t="str">
        <f>IF(I2197&lt;&gt;"",SUMIF(Table1[Codigo_servico],A2197,Table1[Subtotal_insumo]),"")</f>
        <v/>
      </c>
      <c r="L2197" s="18">
        <f>IF(Table1[[#This Row],[Ordem_insumos]]&lt;&gt;0,VLOOKUP(Table1[[#This Row],[Codigo_servico]],Preencher_Orcamento!$B:$D,3,FALSE)*Table1[[#This Row],[Qtde_insumo]],"")</f>
        <v>0</v>
      </c>
      <c r="M2197" s="18">
        <f>IF(Table1[[#This Row],[Ordem_insumos]]&lt;&gt;0,VLOOKUP(Table1[[#This Row],[Codigo_servico]],Preencher_Orcamento!$B:$D,3,FALSE)*Table1[[#This Row],[Subtotal_insumo]],"")</f>
        <v>0</v>
      </c>
    </row>
    <row r="2198" spans="1:13" ht="26.25" x14ac:dyDescent="0.25">
      <c r="A2198" s="6">
        <v>70305</v>
      </c>
      <c r="B2198" s="126">
        <v>8</v>
      </c>
      <c r="C2198" s="133"/>
      <c r="D2198" s="134">
        <v>31008</v>
      </c>
      <c r="E2198" s="7" t="s">
        <v>632</v>
      </c>
      <c r="F2198" s="8" t="s">
        <v>457</v>
      </c>
      <c r="G2198" s="18">
        <f>IFERROR(VLOOKUP(Table1[[#This Row],[Codigo_insumo]],BD_Insumos!$B:$E,4),"")</f>
        <v>11.0868</v>
      </c>
      <c r="H2198" s="140">
        <v>6</v>
      </c>
      <c r="I2198" s="9"/>
      <c r="J2198" s="23">
        <f t="shared" si="34"/>
        <v>66.520800000000008</v>
      </c>
      <c r="K2198" s="22" t="str">
        <f>IF(I2198&lt;&gt;"",SUMIF(Table1[Codigo_servico],A2198,Table1[Subtotal_insumo]),"")</f>
        <v/>
      </c>
      <c r="L2198" s="18">
        <f>IF(Table1[[#This Row],[Ordem_insumos]]&lt;&gt;0,VLOOKUP(Table1[[#This Row],[Codigo_servico]],Preencher_Orcamento!$B:$D,3,FALSE)*Table1[[#This Row],[Qtde_insumo]],"")</f>
        <v>0</v>
      </c>
      <c r="M2198" s="18">
        <f>IF(Table1[[#This Row],[Ordem_insumos]]&lt;&gt;0,VLOOKUP(Table1[[#This Row],[Codigo_servico]],Preencher_Orcamento!$B:$D,3,FALSE)*Table1[[#This Row],[Subtotal_insumo]],"")</f>
        <v>0</v>
      </c>
    </row>
    <row r="2199" spans="1:13" x14ac:dyDescent="0.25">
      <c r="A2199" s="3">
        <v>70322</v>
      </c>
      <c r="B2199" s="125">
        <v>0</v>
      </c>
      <c r="C2199" s="131" t="s">
        <v>2825</v>
      </c>
      <c r="D2199" s="132"/>
      <c r="E2199" s="4"/>
      <c r="F2199" s="4"/>
      <c r="G2199" s="17" t="str">
        <f>IFERROR(VLOOKUP(Table1[[#This Row],[Codigo_insumo]],BD_Insumos!$B:$E,4),"")</f>
        <v/>
      </c>
      <c r="H2199" s="139"/>
      <c r="I2199" s="5" t="s">
        <v>457</v>
      </c>
      <c r="J2199" s="20" t="str">
        <f t="shared" si="34"/>
        <v/>
      </c>
      <c r="K2199" s="21">
        <f>IF(I2199&lt;&gt;"",SUMIF(Table1[Codigo_servico],A2199,Table1[Subtotal_insumo]),"")</f>
        <v>505.26209203698556</v>
      </c>
      <c r="L2199" s="17" t="str">
        <f>IF(Table1[[#This Row],[Ordem_insumos]]&lt;&gt;0,VLOOKUP(Table1[[#This Row],[Codigo_servico]],Preencher_Orcamento!$B:$D,3,FALSE)*Table1[[#This Row],[Qtde_insumo]],"")</f>
        <v/>
      </c>
      <c r="M2199" s="17" t="str">
        <f>IF(Table1[[#This Row],[Ordem_insumos]]&lt;&gt;0,VLOOKUP(Table1[[#This Row],[Codigo_servico]],Preencher_Orcamento!$B:$D,3,FALSE)*Table1[[#This Row],[Subtotal_insumo]],"")</f>
        <v/>
      </c>
    </row>
    <row r="2200" spans="1:13" ht="26.25" x14ac:dyDescent="0.25">
      <c r="A2200" s="6">
        <v>70322</v>
      </c>
      <c r="B2200" s="126">
        <v>1</v>
      </c>
      <c r="C2200" s="133"/>
      <c r="D2200" s="134">
        <v>31008</v>
      </c>
      <c r="E2200" s="7" t="s">
        <v>632</v>
      </c>
      <c r="F2200" s="8" t="s">
        <v>457</v>
      </c>
      <c r="G2200" s="16">
        <f>IFERROR(VLOOKUP(Table1[[#This Row],[Codigo_insumo]],BD_Insumos!$B:$E,4),"")</f>
        <v>11.0868</v>
      </c>
      <c r="H2200" s="140">
        <v>4</v>
      </c>
      <c r="I2200" s="9"/>
      <c r="J2200" s="22">
        <f t="shared" si="34"/>
        <v>44.347200000000001</v>
      </c>
      <c r="K2200" s="22" t="str">
        <f>IF(I2200&lt;&gt;"",SUMIF(Table1[Codigo_servico],A2200,Table1[Subtotal_insumo]),"")</f>
        <v/>
      </c>
      <c r="L2200" s="16">
        <f>IF(Table1[[#This Row],[Ordem_insumos]]&lt;&gt;0,VLOOKUP(Table1[[#This Row],[Codigo_servico]],Preencher_Orcamento!$B:$D,3,FALSE)*Table1[[#This Row],[Qtde_insumo]],"")</f>
        <v>0</v>
      </c>
      <c r="M2200" s="16">
        <f>IF(Table1[[#This Row],[Ordem_insumos]]&lt;&gt;0,VLOOKUP(Table1[[#This Row],[Codigo_servico]],Preencher_Orcamento!$B:$D,3,FALSE)*Table1[[#This Row],[Subtotal_insumo]],"")</f>
        <v>0</v>
      </c>
    </row>
    <row r="2201" spans="1:13" ht="39" x14ac:dyDescent="0.25">
      <c r="A2201" s="6">
        <v>70322</v>
      </c>
      <c r="B2201" s="126">
        <v>2</v>
      </c>
      <c r="C2201" s="133"/>
      <c r="D2201" s="134">
        <v>17560</v>
      </c>
      <c r="E2201" s="7" t="s">
        <v>392</v>
      </c>
      <c r="F2201" s="8" t="s">
        <v>457</v>
      </c>
      <c r="G2201" s="16">
        <f>IFERROR(VLOOKUP(Table1[[#This Row],[Codigo_insumo]],BD_Insumos!$B:$E,4),"")</f>
        <v>1.7084999999999999</v>
      </c>
      <c r="H2201" s="140">
        <v>2</v>
      </c>
      <c r="I2201" s="9"/>
      <c r="J2201" s="22">
        <f t="shared" si="34"/>
        <v>3.4169999999999998</v>
      </c>
      <c r="K2201" s="22" t="str">
        <f>IF(I2201&lt;&gt;"",SUMIF(Table1[Codigo_servico],A2201,Table1[Subtotal_insumo]),"")</f>
        <v/>
      </c>
      <c r="L2201" s="16">
        <f>IF(Table1[[#This Row],[Ordem_insumos]]&lt;&gt;0,VLOOKUP(Table1[[#This Row],[Codigo_servico]],Preencher_Orcamento!$B:$D,3,FALSE)*Table1[[#This Row],[Qtde_insumo]],"")</f>
        <v>0</v>
      </c>
      <c r="M2201" s="16">
        <f>IF(Table1[[#This Row],[Ordem_insumos]]&lt;&gt;0,VLOOKUP(Table1[[#This Row],[Codigo_servico]],Preencher_Orcamento!$B:$D,3,FALSE)*Table1[[#This Row],[Subtotal_insumo]],"")</f>
        <v>0</v>
      </c>
    </row>
    <row r="2202" spans="1:13" x14ac:dyDescent="0.25">
      <c r="A2202" s="6">
        <v>70322</v>
      </c>
      <c r="B2202" s="126">
        <v>3</v>
      </c>
      <c r="C2202" s="133"/>
      <c r="D2202" s="134">
        <v>19015</v>
      </c>
      <c r="E2202" s="7" t="s">
        <v>411</v>
      </c>
      <c r="F2202" s="8" t="s">
        <v>197</v>
      </c>
      <c r="G2202" s="18">
        <f>IFERROR(VLOOKUP(Table1[[#This Row],[Codigo_insumo]],BD_Insumos!$B:$E,4),"")</f>
        <v>12.894</v>
      </c>
      <c r="H2202" s="140">
        <v>2.4300000000000002</v>
      </c>
      <c r="I2202" s="9"/>
      <c r="J2202" s="23">
        <f t="shared" si="34"/>
        <v>31.332420000000003</v>
      </c>
      <c r="K2202" s="22" t="str">
        <f>IF(I2202&lt;&gt;"",SUMIF(Table1[Codigo_servico],A2202,Table1[Subtotal_insumo]),"")</f>
        <v/>
      </c>
      <c r="L2202" s="18">
        <f>IF(Table1[[#This Row],[Ordem_insumos]]&lt;&gt;0,VLOOKUP(Table1[[#This Row],[Codigo_servico]],Preencher_Orcamento!$B:$D,3,FALSE)*Table1[[#This Row],[Qtde_insumo]],"")</f>
        <v>0</v>
      </c>
      <c r="M2202" s="18">
        <f>IF(Table1[[#This Row],[Ordem_insumos]]&lt;&gt;0,VLOOKUP(Table1[[#This Row],[Codigo_servico]],Preencher_Orcamento!$B:$D,3,FALSE)*Table1[[#This Row],[Subtotal_insumo]],"")</f>
        <v>0</v>
      </c>
    </row>
    <row r="2203" spans="1:13" ht="26.25" x14ac:dyDescent="0.25">
      <c r="A2203" s="6">
        <v>70322</v>
      </c>
      <c r="B2203" s="126">
        <v>4</v>
      </c>
      <c r="C2203" s="133"/>
      <c r="D2203" s="134">
        <v>32520</v>
      </c>
      <c r="E2203" s="7" t="s">
        <v>676</v>
      </c>
      <c r="F2203" s="8" t="s">
        <v>170</v>
      </c>
      <c r="G2203" s="18">
        <f>IFERROR(VLOOKUP(Table1[[#This Row],[Codigo_insumo]],BD_Insumos!$B:$E,4),"")</f>
        <v>31.0426</v>
      </c>
      <c r="H2203" s="140">
        <v>4.28</v>
      </c>
      <c r="I2203" s="9"/>
      <c r="J2203" s="23">
        <f t="shared" si="34"/>
        <v>132.86232800000002</v>
      </c>
      <c r="K2203" s="22" t="str">
        <f>IF(I2203&lt;&gt;"",SUMIF(Table1[Codigo_servico],A2203,Table1[Subtotal_insumo]),"")</f>
        <v/>
      </c>
      <c r="L2203" s="18">
        <f>IF(Table1[[#This Row],[Ordem_insumos]]&lt;&gt;0,VLOOKUP(Table1[[#This Row],[Codigo_servico]],Preencher_Orcamento!$B:$D,3,FALSE)*Table1[[#This Row],[Qtde_insumo]],"")</f>
        <v>0</v>
      </c>
      <c r="M2203" s="18">
        <f>IF(Table1[[#This Row],[Ordem_insumos]]&lt;&gt;0,VLOOKUP(Table1[[#This Row],[Codigo_servico]],Preencher_Orcamento!$B:$D,3,FALSE)*Table1[[#This Row],[Subtotal_insumo]],"")</f>
        <v>0</v>
      </c>
    </row>
    <row r="2204" spans="1:13" x14ac:dyDescent="0.25">
      <c r="A2204" s="6">
        <v>70322</v>
      </c>
      <c r="B2204" s="126">
        <v>5</v>
      </c>
      <c r="C2204" s="133"/>
      <c r="D2204" s="134">
        <v>11021</v>
      </c>
      <c r="E2204" s="7" t="s">
        <v>175</v>
      </c>
      <c r="F2204" s="8" t="s">
        <v>170</v>
      </c>
      <c r="G2204" s="18">
        <f>IFERROR(VLOOKUP(Table1[[#This Row],[Codigo_insumo]],BD_Insumos!$B:$E,4),"")</f>
        <v>12.2156</v>
      </c>
      <c r="H2204" s="140">
        <v>0.23</v>
      </c>
      <c r="I2204" s="9"/>
      <c r="J2204" s="23">
        <f t="shared" si="34"/>
        <v>2.8095880000000002</v>
      </c>
      <c r="K2204" s="22" t="str">
        <f>IF(I2204&lt;&gt;"",SUMIF(Table1[Codigo_servico],A2204,Table1[Subtotal_insumo]),"")</f>
        <v/>
      </c>
      <c r="L2204" s="18">
        <f>IF(Table1[[#This Row],[Ordem_insumos]]&lt;&gt;0,VLOOKUP(Table1[[#This Row],[Codigo_servico]],Preencher_Orcamento!$B:$D,3,FALSE)*Table1[[#This Row],[Qtde_insumo]],"")</f>
        <v>0</v>
      </c>
      <c r="M2204" s="18">
        <f>IF(Table1[[#This Row],[Ordem_insumos]]&lt;&gt;0,VLOOKUP(Table1[[#This Row],[Codigo_servico]],Preencher_Orcamento!$B:$D,3,FALSE)*Table1[[#This Row],[Subtotal_insumo]],"")</f>
        <v>0</v>
      </c>
    </row>
    <row r="2205" spans="1:13" ht="26.25" x14ac:dyDescent="0.25">
      <c r="A2205" s="6">
        <v>70322</v>
      </c>
      <c r="B2205" s="126">
        <v>6</v>
      </c>
      <c r="C2205" s="133"/>
      <c r="D2205" s="134">
        <v>31014</v>
      </c>
      <c r="E2205" s="7" t="s">
        <v>633</v>
      </c>
      <c r="F2205" s="8" t="s">
        <v>457</v>
      </c>
      <c r="G2205" s="18">
        <f>IFERROR(VLOOKUP(Table1[[#This Row],[Codigo_insumo]],BD_Insumos!$B:$E,4),"")</f>
        <v>5.8148</v>
      </c>
      <c r="H2205" s="140">
        <v>5</v>
      </c>
      <c r="I2205" s="9"/>
      <c r="J2205" s="23">
        <f t="shared" si="34"/>
        <v>29.073999999999998</v>
      </c>
      <c r="K2205" s="22" t="str">
        <f>IF(I2205&lt;&gt;"",SUMIF(Table1[Codigo_servico],A2205,Table1[Subtotal_insumo]),"")</f>
        <v/>
      </c>
      <c r="L2205" s="18">
        <f>IF(Table1[[#This Row],[Ordem_insumos]]&lt;&gt;0,VLOOKUP(Table1[[#This Row],[Codigo_servico]],Preencher_Orcamento!$B:$D,3,FALSE)*Table1[[#This Row],[Qtde_insumo]],"")</f>
        <v>0</v>
      </c>
      <c r="M2205" s="18">
        <f>IF(Table1[[#This Row],[Ordem_insumos]]&lt;&gt;0,VLOOKUP(Table1[[#This Row],[Codigo_servico]],Preencher_Orcamento!$B:$D,3,FALSE)*Table1[[#This Row],[Subtotal_insumo]],"")</f>
        <v>0</v>
      </c>
    </row>
    <row r="2206" spans="1:13" ht="39" x14ac:dyDescent="0.25">
      <c r="A2206" s="6">
        <v>70322</v>
      </c>
      <c r="B2206" s="126">
        <v>7</v>
      </c>
      <c r="C2206" s="133"/>
      <c r="D2206" s="134">
        <v>30073</v>
      </c>
      <c r="E2206" s="7" t="s">
        <v>538</v>
      </c>
      <c r="F2206" s="8" t="s">
        <v>457</v>
      </c>
      <c r="G2206" s="18">
        <f>IFERROR(VLOOKUP(Table1[[#This Row],[Codigo_insumo]],BD_Insumos!$B:$E,4),"")</f>
        <v>164.166</v>
      </c>
      <c r="H2206" s="140">
        <v>1</v>
      </c>
      <c r="I2206" s="9"/>
      <c r="J2206" s="23">
        <f t="shared" si="34"/>
        <v>164.166</v>
      </c>
      <c r="K2206" s="22" t="str">
        <f>IF(I2206&lt;&gt;"",SUMIF(Table1[Codigo_servico],A2206,Table1[Subtotal_insumo]),"")</f>
        <v/>
      </c>
      <c r="L2206" s="18">
        <f>IF(Table1[[#This Row],[Ordem_insumos]]&lt;&gt;0,VLOOKUP(Table1[[#This Row],[Codigo_servico]],Preencher_Orcamento!$B:$D,3,FALSE)*Table1[[#This Row],[Qtde_insumo]],"")</f>
        <v>0</v>
      </c>
      <c r="M2206" s="18">
        <f>IF(Table1[[#This Row],[Ordem_insumos]]&lt;&gt;0,VLOOKUP(Table1[[#This Row],[Codigo_servico]],Preencher_Orcamento!$B:$D,3,FALSE)*Table1[[#This Row],[Subtotal_insumo]],"")</f>
        <v>0</v>
      </c>
    </row>
    <row r="2207" spans="1:13" x14ac:dyDescent="0.25">
      <c r="A2207" s="6">
        <v>70322</v>
      </c>
      <c r="B2207" s="126">
        <v>8</v>
      </c>
      <c r="C2207" s="133"/>
      <c r="D2207" s="134">
        <v>2013</v>
      </c>
      <c r="E2207" s="7" t="s">
        <v>2184</v>
      </c>
      <c r="F2207" s="8" t="s">
        <v>2140</v>
      </c>
      <c r="G2207" s="18">
        <f>IFERROR(VLOOKUP(Table1[[#This Row],[Codigo_insumo]],BD_Insumos!$B:$E,4),"")</f>
        <v>15.756939025755017</v>
      </c>
      <c r="H2207" s="140">
        <v>4.5</v>
      </c>
      <c r="I2207" s="9"/>
      <c r="J2207" s="23">
        <f t="shared" si="34"/>
        <v>70.906225615897569</v>
      </c>
      <c r="K2207" s="22" t="str">
        <f>IF(I2207&lt;&gt;"",SUMIF(Table1[Codigo_servico],A2207,Table1[Subtotal_insumo]),"")</f>
        <v/>
      </c>
      <c r="L2207" s="18">
        <f>IF(Table1[[#This Row],[Ordem_insumos]]&lt;&gt;0,VLOOKUP(Table1[[#This Row],[Codigo_servico]],Preencher_Orcamento!$B:$D,3,FALSE)*Table1[[#This Row],[Qtde_insumo]],"")</f>
        <v>0</v>
      </c>
      <c r="M2207" s="18">
        <f>IF(Table1[[#This Row],[Ordem_insumos]]&lt;&gt;0,VLOOKUP(Table1[[#This Row],[Codigo_servico]],Preencher_Orcamento!$B:$D,3,FALSE)*Table1[[#This Row],[Subtotal_insumo]],"")</f>
        <v>0</v>
      </c>
    </row>
    <row r="2208" spans="1:13" x14ac:dyDescent="0.25">
      <c r="A2208" s="6">
        <v>70322</v>
      </c>
      <c r="B2208" s="126">
        <v>9</v>
      </c>
      <c r="C2208" s="133"/>
      <c r="D2208" s="134">
        <v>2014</v>
      </c>
      <c r="E2208" s="7" t="s">
        <v>2185</v>
      </c>
      <c r="F2208" s="8" t="s">
        <v>2140</v>
      </c>
      <c r="G2208" s="18">
        <f>IFERROR(VLOOKUP(Table1[[#This Row],[Codigo_insumo]],BD_Insumos!$B:$E,4),"")</f>
        <v>13.173665210544026</v>
      </c>
      <c r="H2208" s="140">
        <v>2</v>
      </c>
      <c r="I2208" s="9"/>
      <c r="J2208" s="23">
        <f t="shared" si="34"/>
        <v>26.347330421088053</v>
      </c>
      <c r="K2208" s="22" t="str">
        <f>IF(I2208&lt;&gt;"",SUMIF(Table1[Codigo_servico],A2208,Table1[Subtotal_insumo]),"")</f>
        <v/>
      </c>
      <c r="L2208" s="18">
        <f>IF(Table1[[#This Row],[Ordem_insumos]]&lt;&gt;0,VLOOKUP(Table1[[#This Row],[Codigo_servico]],Preencher_Orcamento!$B:$D,3,FALSE)*Table1[[#This Row],[Qtde_insumo]],"")</f>
        <v>0</v>
      </c>
      <c r="M2208" s="18">
        <f>IF(Table1[[#This Row],[Ordem_insumos]]&lt;&gt;0,VLOOKUP(Table1[[#This Row],[Codigo_servico]],Preencher_Orcamento!$B:$D,3,FALSE)*Table1[[#This Row],[Subtotal_insumo]],"")</f>
        <v>0</v>
      </c>
    </row>
    <row r="2209" spans="1:13" x14ac:dyDescent="0.25">
      <c r="A2209" s="3">
        <v>70910</v>
      </c>
      <c r="B2209" s="125">
        <v>0</v>
      </c>
      <c r="C2209" s="131" t="s">
        <v>2826</v>
      </c>
      <c r="D2209" s="132"/>
      <c r="E2209" s="4"/>
      <c r="F2209" s="4"/>
      <c r="G2209" s="17" t="str">
        <f>IFERROR(VLOOKUP(Table1[[#This Row],[Codigo_insumo]],BD_Insumos!$B:$E,4),"")</f>
        <v/>
      </c>
      <c r="H2209" s="139"/>
      <c r="I2209" s="5" t="s">
        <v>170</v>
      </c>
      <c r="J2209" s="20" t="str">
        <f t="shared" si="34"/>
        <v/>
      </c>
      <c r="K2209" s="21">
        <f>IF(I2209&lt;&gt;"",SUMIF(Table1[Codigo_servico],A2209,Table1[Subtotal_insumo]),"")</f>
        <v>554.46821621096262</v>
      </c>
      <c r="L2209" s="17" t="str">
        <f>IF(Table1[[#This Row],[Ordem_insumos]]&lt;&gt;0,VLOOKUP(Table1[[#This Row],[Codigo_servico]],Preencher_Orcamento!$B:$D,3,FALSE)*Table1[[#This Row],[Qtde_insumo]],"")</f>
        <v/>
      </c>
      <c r="M2209" s="17" t="str">
        <f>IF(Table1[[#This Row],[Ordem_insumos]]&lt;&gt;0,VLOOKUP(Table1[[#This Row],[Codigo_servico]],Preencher_Orcamento!$B:$D,3,FALSE)*Table1[[#This Row],[Subtotal_insumo]],"")</f>
        <v/>
      </c>
    </row>
    <row r="2210" spans="1:13" x14ac:dyDescent="0.25">
      <c r="A2210" s="6">
        <v>70910</v>
      </c>
      <c r="B2210" s="126">
        <v>1</v>
      </c>
      <c r="C2210" s="133"/>
      <c r="D2210" s="134">
        <v>11019</v>
      </c>
      <c r="E2210" s="7" t="s">
        <v>173</v>
      </c>
      <c r="F2210" s="8" t="s">
        <v>170</v>
      </c>
      <c r="G2210" s="16">
        <f>IFERROR(VLOOKUP(Table1[[#This Row],[Codigo_insumo]],BD_Insumos!$B:$E,4),"")</f>
        <v>6.65</v>
      </c>
      <c r="H2210" s="140">
        <v>1.27</v>
      </c>
      <c r="I2210" s="9"/>
      <c r="J2210" s="22">
        <f t="shared" si="34"/>
        <v>8.4455000000000009</v>
      </c>
      <c r="K2210" s="22" t="str">
        <f>IF(I2210&lt;&gt;"",SUMIF(Table1[Codigo_servico],A2210,Table1[Subtotal_insumo]),"")</f>
        <v/>
      </c>
      <c r="L2210" s="16">
        <f>IF(Table1[[#This Row],[Ordem_insumos]]&lt;&gt;0,VLOOKUP(Table1[[#This Row],[Codigo_servico]],Preencher_Orcamento!$B:$D,3,FALSE)*Table1[[#This Row],[Qtde_insumo]],"")</f>
        <v>0</v>
      </c>
      <c r="M2210" s="16">
        <f>IF(Table1[[#This Row],[Ordem_insumos]]&lt;&gt;0,VLOOKUP(Table1[[#This Row],[Codigo_servico]],Preencher_Orcamento!$B:$D,3,FALSE)*Table1[[#This Row],[Subtotal_insumo]],"")</f>
        <v>0</v>
      </c>
    </row>
    <row r="2211" spans="1:13" x14ac:dyDescent="0.25">
      <c r="A2211" s="6">
        <v>70910</v>
      </c>
      <c r="B2211" s="126">
        <v>2</v>
      </c>
      <c r="C2211" s="133"/>
      <c r="D2211" s="134">
        <v>19015</v>
      </c>
      <c r="E2211" s="7" t="s">
        <v>411</v>
      </c>
      <c r="F2211" s="8" t="s">
        <v>197</v>
      </c>
      <c r="G2211" s="18">
        <f>IFERROR(VLOOKUP(Table1[[#This Row],[Codigo_insumo]],BD_Insumos!$B:$E,4),"")</f>
        <v>12.894</v>
      </c>
      <c r="H2211" s="140">
        <v>3.41</v>
      </c>
      <c r="I2211" s="9"/>
      <c r="J2211" s="23">
        <f t="shared" si="34"/>
        <v>43.968540000000004</v>
      </c>
      <c r="K2211" s="22" t="str">
        <f>IF(I2211&lt;&gt;"",SUMIF(Table1[Codigo_servico],A2211,Table1[Subtotal_insumo]),"")</f>
        <v/>
      </c>
      <c r="L2211" s="18">
        <f>IF(Table1[[#This Row],[Ordem_insumos]]&lt;&gt;0,VLOOKUP(Table1[[#This Row],[Codigo_servico]],Preencher_Orcamento!$B:$D,3,FALSE)*Table1[[#This Row],[Qtde_insumo]],"")</f>
        <v>0</v>
      </c>
      <c r="M2211" s="18">
        <f>IF(Table1[[#This Row],[Ordem_insumos]]&lt;&gt;0,VLOOKUP(Table1[[#This Row],[Codigo_servico]],Preencher_Orcamento!$B:$D,3,FALSE)*Table1[[#This Row],[Subtotal_insumo]],"")</f>
        <v>0</v>
      </c>
    </row>
    <row r="2212" spans="1:13" ht="26.25" x14ac:dyDescent="0.25">
      <c r="A2212" s="6">
        <v>70910</v>
      </c>
      <c r="B2212" s="126">
        <v>3</v>
      </c>
      <c r="C2212" s="133"/>
      <c r="D2212" s="134">
        <v>30133</v>
      </c>
      <c r="E2212" s="7" t="s">
        <v>549</v>
      </c>
      <c r="F2212" s="8" t="s">
        <v>170</v>
      </c>
      <c r="G2212" s="18">
        <f>IFERROR(VLOOKUP(Table1[[#This Row],[Codigo_insumo]],BD_Insumos!$B:$E,4),"")</f>
        <v>17.4331</v>
      </c>
      <c r="H2212" s="140">
        <v>1.47</v>
      </c>
      <c r="I2212" s="9"/>
      <c r="J2212" s="23">
        <f t="shared" si="34"/>
        <v>25.626656999999998</v>
      </c>
      <c r="K2212" s="22" t="str">
        <f>IF(I2212&lt;&gt;"",SUMIF(Table1[Codigo_servico],A2212,Table1[Subtotal_insumo]),"")</f>
        <v/>
      </c>
      <c r="L2212" s="18">
        <f>IF(Table1[[#This Row],[Ordem_insumos]]&lt;&gt;0,VLOOKUP(Table1[[#This Row],[Codigo_servico]],Preencher_Orcamento!$B:$D,3,FALSE)*Table1[[#This Row],[Qtde_insumo]],"")</f>
        <v>0</v>
      </c>
      <c r="M2212" s="18">
        <f>IF(Table1[[#This Row],[Ordem_insumos]]&lt;&gt;0,VLOOKUP(Table1[[#This Row],[Codigo_servico]],Preencher_Orcamento!$B:$D,3,FALSE)*Table1[[#This Row],[Subtotal_insumo]],"")</f>
        <v>0</v>
      </c>
    </row>
    <row r="2213" spans="1:13" ht="26.25" x14ac:dyDescent="0.25">
      <c r="A2213" s="6">
        <v>70910</v>
      </c>
      <c r="B2213" s="126">
        <v>4</v>
      </c>
      <c r="C2213" s="133"/>
      <c r="D2213" s="134">
        <v>30134</v>
      </c>
      <c r="E2213" s="7" t="s">
        <v>550</v>
      </c>
      <c r="F2213" s="8" t="s">
        <v>170</v>
      </c>
      <c r="G2213" s="18">
        <f>IFERROR(VLOOKUP(Table1[[#This Row],[Codigo_insumo]],BD_Insumos!$B:$E,4),"")</f>
        <v>23.645399999999999</v>
      </c>
      <c r="H2213" s="140">
        <v>1.32</v>
      </c>
      <c r="I2213" s="9"/>
      <c r="J2213" s="23">
        <f t="shared" si="34"/>
        <v>31.211928</v>
      </c>
      <c r="K2213" s="22" t="str">
        <f>IF(I2213&lt;&gt;"",SUMIF(Table1[Codigo_servico],A2213,Table1[Subtotal_insumo]),"")</f>
        <v/>
      </c>
      <c r="L2213" s="18">
        <f>IF(Table1[[#This Row],[Ordem_insumos]]&lt;&gt;0,VLOOKUP(Table1[[#This Row],[Codigo_servico]],Preencher_Orcamento!$B:$D,3,FALSE)*Table1[[#This Row],[Qtde_insumo]],"")</f>
        <v>0</v>
      </c>
      <c r="M2213" s="18">
        <f>IF(Table1[[#This Row],[Ordem_insumos]]&lt;&gt;0,VLOOKUP(Table1[[#This Row],[Codigo_servico]],Preencher_Orcamento!$B:$D,3,FALSE)*Table1[[#This Row],[Subtotal_insumo]],"")</f>
        <v>0</v>
      </c>
    </row>
    <row r="2214" spans="1:13" ht="26.25" x14ac:dyDescent="0.25">
      <c r="A2214" s="6">
        <v>70910</v>
      </c>
      <c r="B2214" s="126">
        <v>5</v>
      </c>
      <c r="C2214" s="133"/>
      <c r="D2214" s="134">
        <v>32520</v>
      </c>
      <c r="E2214" s="7" t="s">
        <v>676</v>
      </c>
      <c r="F2214" s="8" t="s">
        <v>170</v>
      </c>
      <c r="G2214" s="18">
        <f>IFERROR(VLOOKUP(Table1[[#This Row],[Codigo_insumo]],BD_Insumos!$B:$E,4),"")</f>
        <v>31.0426</v>
      </c>
      <c r="H2214" s="140">
        <v>6.82</v>
      </c>
      <c r="I2214" s="9"/>
      <c r="J2214" s="23">
        <f t="shared" si="34"/>
        <v>211.710532</v>
      </c>
      <c r="K2214" s="22" t="str">
        <f>IF(I2214&lt;&gt;"",SUMIF(Table1[Codigo_servico],A2214,Table1[Subtotal_insumo]),"")</f>
        <v/>
      </c>
      <c r="L2214" s="18">
        <f>IF(Table1[[#This Row],[Ordem_insumos]]&lt;&gt;0,VLOOKUP(Table1[[#This Row],[Codigo_servico]],Preencher_Orcamento!$B:$D,3,FALSE)*Table1[[#This Row],[Qtde_insumo]],"")</f>
        <v>0</v>
      </c>
      <c r="M2214" s="18">
        <f>IF(Table1[[#This Row],[Ordem_insumos]]&lt;&gt;0,VLOOKUP(Table1[[#This Row],[Codigo_servico]],Preencher_Orcamento!$B:$D,3,FALSE)*Table1[[#This Row],[Subtotal_insumo]],"")</f>
        <v>0</v>
      </c>
    </row>
    <row r="2215" spans="1:13" x14ac:dyDescent="0.25">
      <c r="A2215" s="6">
        <v>70910</v>
      </c>
      <c r="B2215" s="126">
        <v>6</v>
      </c>
      <c r="C2215" s="133"/>
      <c r="D2215" s="134">
        <v>2080</v>
      </c>
      <c r="E2215" s="7" t="s">
        <v>2201</v>
      </c>
      <c r="F2215" s="8" t="s">
        <v>2140</v>
      </c>
      <c r="G2215" s="18">
        <f>IFERROR(VLOOKUP(Table1[[#This Row],[Codigo_insumo]],BD_Insumos!$B:$E,4),"")</f>
        <v>22.892652863819865</v>
      </c>
      <c r="H2215" s="140">
        <v>10.199999999999999</v>
      </c>
      <c r="I2215" s="9"/>
      <c r="J2215" s="23">
        <f t="shared" si="34"/>
        <v>233.5050592109626</v>
      </c>
      <c r="K2215" s="22" t="str">
        <f>IF(I2215&lt;&gt;"",SUMIF(Table1[Codigo_servico],A2215,Table1[Subtotal_insumo]),"")</f>
        <v/>
      </c>
      <c r="L2215" s="18">
        <f>IF(Table1[[#This Row],[Ordem_insumos]]&lt;&gt;0,VLOOKUP(Table1[[#This Row],[Codigo_servico]],Preencher_Orcamento!$B:$D,3,FALSE)*Table1[[#This Row],[Qtde_insumo]],"")</f>
        <v>0</v>
      </c>
      <c r="M2215" s="18">
        <f>IF(Table1[[#This Row],[Ordem_insumos]]&lt;&gt;0,VLOOKUP(Table1[[#This Row],[Codigo_servico]],Preencher_Orcamento!$B:$D,3,FALSE)*Table1[[#This Row],[Subtotal_insumo]],"")</f>
        <v>0</v>
      </c>
    </row>
    <row r="2216" spans="1:13" x14ac:dyDescent="0.25">
      <c r="A2216" s="3">
        <v>70912</v>
      </c>
      <c r="B2216" s="125">
        <v>0</v>
      </c>
      <c r="C2216" s="131" t="s">
        <v>2827</v>
      </c>
      <c r="D2216" s="132"/>
      <c r="E2216" s="4"/>
      <c r="F2216" s="4"/>
      <c r="G2216" s="17" t="str">
        <f>IFERROR(VLOOKUP(Table1[[#This Row],[Codigo_insumo]],BD_Insumos!$B:$E,4),"")</f>
        <v/>
      </c>
      <c r="H2216" s="139"/>
      <c r="I2216" s="5" t="s">
        <v>170</v>
      </c>
      <c r="J2216" s="20" t="str">
        <f t="shared" si="34"/>
        <v/>
      </c>
      <c r="K2216" s="21">
        <f>IF(I2216&lt;&gt;"",SUMIF(Table1[Codigo_servico],A2216,Table1[Subtotal_insumo]),"")</f>
        <v>244.67479918759309</v>
      </c>
      <c r="L2216" s="17" t="str">
        <f>IF(Table1[[#This Row],[Ordem_insumos]]&lt;&gt;0,VLOOKUP(Table1[[#This Row],[Codigo_servico]],Preencher_Orcamento!$B:$D,3,FALSE)*Table1[[#This Row],[Qtde_insumo]],"")</f>
        <v/>
      </c>
      <c r="M2216" s="17" t="str">
        <f>IF(Table1[[#This Row],[Ordem_insumos]]&lt;&gt;0,VLOOKUP(Table1[[#This Row],[Codigo_servico]],Preencher_Orcamento!$B:$D,3,FALSE)*Table1[[#This Row],[Subtotal_insumo]],"")</f>
        <v/>
      </c>
    </row>
    <row r="2217" spans="1:13" ht="26.25" x14ac:dyDescent="0.25">
      <c r="A2217" s="6">
        <v>70912</v>
      </c>
      <c r="B2217" s="126">
        <v>1</v>
      </c>
      <c r="C2217" s="133"/>
      <c r="D2217" s="134">
        <v>30133</v>
      </c>
      <c r="E2217" s="7" t="s">
        <v>549</v>
      </c>
      <c r="F2217" s="8" t="s">
        <v>170</v>
      </c>
      <c r="G2217" s="16">
        <f>IFERROR(VLOOKUP(Table1[[#This Row],[Codigo_insumo]],BD_Insumos!$B:$E,4),"")</f>
        <v>17.4331</v>
      </c>
      <c r="H2217" s="140">
        <v>1.47</v>
      </c>
      <c r="I2217" s="9"/>
      <c r="J2217" s="22">
        <f t="shared" si="34"/>
        <v>25.626656999999998</v>
      </c>
      <c r="K2217" s="22" t="str">
        <f>IF(I2217&lt;&gt;"",SUMIF(Table1[Codigo_servico],A2217,Table1[Subtotal_insumo]),"")</f>
        <v/>
      </c>
      <c r="L2217" s="16">
        <f>IF(Table1[[#This Row],[Ordem_insumos]]&lt;&gt;0,VLOOKUP(Table1[[#This Row],[Codigo_servico]],Preencher_Orcamento!$B:$D,3,FALSE)*Table1[[#This Row],[Qtde_insumo]],"")</f>
        <v>0</v>
      </c>
      <c r="M2217" s="16">
        <f>IF(Table1[[#This Row],[Ordem_insumos]]&lt;&gt;0,VLOOKUP(Table1[[#This Row],[Codigo_servico]],Preencher_Orcamento!$B:$D,3,FALSE)*Table1[[#This Row],[Subtotal_insumo]],"")</f>
        <v>0</v>
      </c>
    </row>
    <row r="2218" spans="1:13" x14ac:dyDescent="0.25">
      <c r="A2218" s="6">
        <v>70912</v>
      </c>
      <c r="B2218" s="126">
        <v>2</v>
      </c>
      <c r="C2218" s="133"/>
      <c r="D2218" s="134">
        <v>2080</v>
      </c>
      <c r="E2218" s="7" t="s">
        <v>2201</v>
      </c>
      <c r="F2218" s="8" t="s">
        <v>2140</v>
      </c>
      <c r="G2218" s="18">
        <f>IFERROR(VLOOKUP(Table1[[#This Row],[Codigo_insumo]],BD_Insumos!$B:$E,4),"")</f>
        <v>22.892652863819865</v>
      </c>
      <c r="H2218" s="140">
        <v>6.7</v>
      </c>
      <c r="I2218" s="9"/>
      <c r="J2218" s="23">
        <f t="shared" si="34"/>
        <v>153.38077418759309</v>
      </c>
      <c r="K2218" s="22" t="str">
        <f>IF(I2218&lt;&gt;"",SUMIF(Table1[Codigo_servico],A2218,Table1[Subtotal_insumo]),"")</f>
        <v/>
      </c>
      <c r="L2218" s="18">
        <f>IF(Table1[[#This Row],[Ordem_insumos]]&lt;&gt;0,VLOOKUP(Table1[[#This Row],[Codigo_servico]],Preencher_Orcamento!$B:$D,3,FALSE)*Table1[[#This Row],[Qtde_insumo]],"")</f>
        <v>0</v>
      </c>
      <c r="M2218" s="18">
        <f>IF(Table1[[#This Row],[Ordem_insumos]]&lt;&gt;0,VLOOKUP(Table1[[#This Row],[Codigo_servico]],Preencher_Orcamento!$B:$D,3,FALSE)*Table1[[#This Row],[Subtotal_insumo]],"")</f>
        <v>0</v>
      </c>
    </row>
    <row r="2219" spans="1:13" x14ac:dyDescent="0.25">
      <c r="A2219" s="6">
        <v>70912</v>
      </c>
      <c r="B2219" s="126">
        <v>3</v>
      </c>
      <c r="C2219" s="133"/>
      <c r="D2219" s="134">
        <v>11019</v>
      </c>
      <c r="E2219" s="7" t="s">
        <v>173</v>
      </c>
      <c r="F2219" s="8" t="s">
        <v>170</v>
      </c>
      <c r="G2219" s="18">
        <f>IFERROR(VLOOKUP(Table1[[#This Row],[Codigo_insumo]],BD_Insumos!$B:$E,4),"")</f>
        <v>6.65</v>
      </c>
      <c r="H2219" s="140">
        <v>1.27</v>
      </c>
      <c r="I2219" s="9"/>
      <c r="J2219" s="23">
        <f t="shared" si="34"/>
        <v>8.4455000000000009</v>
      </c>
      <c r="K2219" s="22" t="str">
        <f>IF(I2219&lt;&gt;"",SUMIF(Table1[Codigo_servico],A2219,Table1[Subtotal_insumo]),"")</f>
        <v/>
      </c>
      <c r="L2219" s="18">
        <f>IF(Table1[[#This Row],[Ordem_insumos]]&lt;&gt;0,VLOOKUP(Table1[[#This Row],[Codigo_servico]],Preencher_Orcamento!$B:$D,3,FALSE)*Table1[[#This Row],[Qtde_insumo]],"")</f>
        <v>0</v>
      </c>
      <c r="M2219" s="18">
        <f>IF(Table1[[#This Row],[Ordem_insumos]]&lt;&gt;0,VLOOKUP(Table1[[#This Row],[Codigo_servico]],Preencher_Orcamento!$B:$D,3,FALSE)*Table1[[#This Row],[Subtotal_insumo]],"")</f>
        <v>0</v>
      </c>
    </row>
    <row r="2220" spans="1:13" ht="26.25" x14ac:dyDescent="0.25">
      <c r="A2220" s="6">
        <v>70912</v>
      </c>
      <c r="B2220" s="126">
        <v>4</v>
      </c>
      <c r="C2220" s="133"/>
      <c r="D2220" s="134">
        <v>30134</v>
      </c>
      <c r="E2220" s="7" t="s">
        <v>550</v>
      </c>
      <c r="F2220" s="8" t="s">
        <v>170</v>
      </c>
      <c r="G2220" s="18">
        <f>IFERROR(VLOOKUP(Table1[[#This Row],[Codigo_insumo]],BD_Insumos!$B:$E,4),"")</f>
        <v>23.645399999999999</v>
      </c>
      <c r="H2220" s="140">
        <v>2.42</v>
      </c>
      <c r="I2220" s="9"/>
      <c r="J2220" s="23">
        <f t="shared" si="34"/>
        <v>57.221867999999994</v>
      </c>
      <c r="K2220" s="22" t="str">
        <f>IF(I2220&lt;&gt;"",SUMIF(Table1[Codigo_servico],A2220,Table1[Subtotal_insumo]),"")</f>
        <v/>
      </c>
      <c r="L2220" s="18">
        <f>IF(Table1[[#This Row],[Ordem_insumos]]&lt;&gt;0,VLOOKUP(Table1[[#This Row],[Codigo_servico]],Preencher_Orcamento!$B:$D,3,FALSE)*Table1[[#This Row],[Qtde_insumo]],"")</f>
        <v>0</v>
      </c>
      <c r="M2220" s="18">
        <f>IF(Table1[[#This Row],[Ordem_insumos]]&lt;&gt;0,VLOOKUP(Table1[[#This Row],[Codigo_servico]],Preencher_Orcamento!$B:$D,3,FALSE)*Table1[[#This Row],[Subtotal_insumo]],"")</f>
        <v>0</v>
      </c>
    </row>
    <row r="2221" spans="1:13" x14ac:dyDescent="0.25">
      <c r="A2221" s="3">
        <v>70914</v>
      </c>
      <c r="B2221" s="125">
        <v>0</v>
      </c>
      <c r="C2221" s="131" t="s">
        <v>2828</v>
      </c>
      <c r="D2221" s="132"/>
      <c r="E2221" s="4"/>
      <c r="F2221" s="4"/>
      <c r="G2221" s="17" t="str">
        <f>IFERROR(VLOOKUP(Table1[[#This Row],[Codigo_insumo]],BD_Insumos!$B:$E,4),"")</f>
        <v/>
      </c>
      <c r="H2221" s="139"/>
      <c r="I2221" s="5" t="s">
        <v>170</v>
      </c>
      <c r="J2221" s="20" t="str">
        <f t="shared" si="34"/>
        <v/>
      </c>
      <c r="K2221" s="21">
        <f>IF(I2221&lt;&gt;"",SUMIF(Table1[Codigo_servico],A2221,Table1[Subtotal_insumo]),"")</f>
        <v>737.67146008880411</v>
      </c>
      <c r="L2221" s="17" t="str">
        <f>IF(Table1[[#This Row],[Ordem_insumos]]&lt;&gt;0,VLOOKUP(Table1[[#This Row],[Codigo_servico]],Preencher_Orcamento!$B:$D,3,FALSE)*Table1[[#This Row],[Qtde_insumo]],"")</f>
        <v/>
      </c>
      <c r="M2221" s="17" t="str">
        <f>IF(Table1[[#This Row],[Ordem_insumos]]&lt;&gt;0,VLOOKUP(Table1[[#This Row],[Codigo_servico]],Preencher_Orcamento!$B:$D,3,FALSE)*Table1[[#This Row],[Subtotal_insumo]],"")</f>
        <v/>
      </c>
    </row>
    <row r="2222" spans="1:13" ht="26.25" x14ac:dyDescent="0.25">
      <c r="A2222" s="6">
        <v>70914</v>
      </c>
      <c r="B2222" s="126">
        <v>1</v>
      </c>
      <c r="C2222" s="133"/>
      <c r="D2222" s="134">
        <v>32520</v>
      </c>
      <c r="E2222" s="7" t="s">
        <v>676</v>
      </c>
      <c r="F2222" s="8" t="s">
        <v>170</v>
      </c>
      <c r="G2222" s="16">
        <f>IFERROR(VLOOKUP(Table1[[#This Row],[Codigo_insumo]],BD_Insumos!$B:$E,4),"")</f>
        <v>31.0426</v>
      </c>
      <c r="H2222" s="140">
        <v>9.1199999999999992</v>
      </c>
      <c r="I2222" s="9"/>
      <c r="J2222" s="22">
        <f t="shared" si="34"/>
        <v>283.10851199999996</v>
      </c>
      <c r="K2222" s="22" t="str">
        <f>IF(I2222&lt;&gt;"",SUMIF(Table1[Codigo_servico],A2222,Table1[Subtotal_insumo]),"")</f>
        <v/>
      </c>
      <c r="L2222" s="16">
        <f>IF(Table1[[#This Row],[Ordem_insumos]]&lt;&gt;0,VLOOKUP(Table1[[#This Row],[Codigo_servico]],Preencher_Orcamento!$B:$D,3,FALSE)*Table1[[#This Row],[Qtde_insumo]],"")</f>
        <v>0</v>
      </c>
      <c r="M2222" s="16">
        <f>IF(Table1[[#This Row],[Ordem_insumos]]&lt;&gt;0,VLOOKUP(Table1[[#This Row],[Codigo_servico]],Preencher_Orcamento!$B:$D,3,FALSE)*Table1[[#This Row],[Subtotal_insumo]],"")</f>
        <v>0</v>
      </c>
    </row>
    <row r="2223" spans="1:13" ht="26.25" x14ac:dyDescent="0.25">
      <c r="A2223" s="6">
        <v>70914</v>
      </c>
      <c r="B2223" s="126">
        <v>2</v>
      </c>
      <c r="C2223" s="133"/>
      <c r="D2223" s="134">
        <v>30134</v>
      </c>
      <c r="E2223" s="7" t="s">
        <v>550</v>
      </c>
      <c r="F2223" s="8" t="s">
        <v>170</v>
      </c>
      <c r="G2223" s="18">
        <f>IFERROR(VLOOKUP(Table1[[#This Row],[Codigo_insumo]],BD_Insumos!$B:$E,4),"")</f>
        <v>23.645399999999999</v>
      </c>
      <c r="H2223" s="140">
        <v>2.42</v>
      </c>
      <c r="I2223" s="9"/>
      <c r="J2223" s="23">
        <f t="shared" si="34"/>
        <v>57.221867999999994</v>
      </c>
      <c r="K2223" s="22" t="str">
        <f>IF(I2223&lt;&gt;"",SUMIF(Table1[Codigo_servico],A2223,Table1[Subtotal_insumo]),"")</f>
        <v/>
      </c>
      <c r="L2223" s="18">
        <f>IF(Table1[[#This Row],[Ordem_insumos]]&lt;&gt;0,VLOOKUP(Table1[[#This Row],[Codigo_servico]],Preencher_Orcamento!$B:$D,3,FALSE)*Table1[[#This Row],[Qtde_insumo]],"")</f>
        <v>0</v>
      </c>
      <c r="M2223" s="18">
        <f>IF(Table1[[#This Row],[Ordem_insumos]]&lt;&gt;0,VLOOKUP(Table1[[#This Row],[Codigo_servico]],Preencher_Orcamento!$B:$D,3,FALSE)*Table1[[#This Row],[Subtotal_insumo]],"")</f>
        <v>0</v>
      </c>
    </row>
    <row r="2224" spans="1:13" ht="26.25" x14ac:dyDescent="0.25">
      <c r="A2224" s="6">
        <v>70914</v>
      </c>
      <c r="B2224" s="126">
        <v>3</v>
      </c>
      <c r="C2224" s="133"/>
      <c r="D2224" s="134">
        <v>30133</v>
      </c>
      <c r="E2224" s="7" t="s">
        <v>549</v>
      </c>
      <c r="F2224" s="8" t="s">
        <v>170</v>
      </c>
      <c r="G2224" s="18">
        <f>IFERROR(VLOOKUP(Table1[[#This Row],[Codigo_insumo]],BD_Insumos!$B:$E,4),"")</f>
        <v>17.4331</v>
      </c>
      <c r="H2224" s="140">
        <v>1.47</v>
      </c>
      <c r="I2224" s="9"/>
      <c r="J2224" s="23">
        <f t="shared" si="34"/>
        <v>25.626656999999998</v>
      </c>
      <c r="K2224" s="22" t="str">
        <f>IF(I2224&lt;&gt;"",SUMIF(Table1[Codigo_servico],A2224,Table1[Subtotal_insumo]),"")</f>
        <v/>
      </c>
      <c r="L2224" s="18">
        <f>IF(Table1[[#This Row],[Ordem_insumos]]&lt;&gt;0,VLOOKUP(Table1[[#This Row],[Codigo_servico]],Preencher_Orcamento!$B:$D,3,FALSE)*Table1[[#This Row],[Qtde_insumo]],"")</f>
        <v>0</v>
      </c>
      <c r="M2224" s="18">
        <f>IF(Table1[[#This Row],[Ordem_insumos]]&lt;&gt;0,VLOOKUP(Table1[[#This Row],[Codigo_servico]],Preencher_Orcamento!$B:$D,3,FALSE)*Table1[[#This Row],[Subtotal_insumo]],"")</f>
        <v>0</v>
      </c>
    </row>
    <row r="2225" spans="1:13" x14ac:dyDescent="0.25">
      <c r="A2225" s="6">
        <v>70914</v>
      </c>
      <c r="B2225" s="126">
        <v>4</v>
      </c>
      <c r="C2225" s="133"/>
      <c r="D2225" s="134">
        <v>19015</v>
      </c>
      <c r="E2225" s="7" t="s">
        <v>411</v>
      </c>
      <c r="F2225" s="8" t="s">
        <v>197</v>
      </c>
      <c r="G2225" s="18">
        <f>IFERROR(VLOOKUP(Table1[[#This Row],[Codigo_insumo]],BD_Insumos!$B:$E,4),"")</f>
        <v>12.894</v>
      </c>
      <c r="H2225" s="140">
        <v>4.5599999999999996</v>
      </c>
      <c r="I2225" s="9"/>
      <c r="J2225" s="23">
        <f t="shared" si="34"/>
        <v>58.796639999999996</v>
      </c>
      <c r="K2225" s="22" t="str">
        <f>IF(I2225&lt;&gt;"",SUMIF(Table1[Codigo_servico],A2225,Table1[Subtotal_insumo]),"")</f>
        <v/>
      </c>
      <c r="L2225" s="18">
        <f>IF(Table1[[#This Row],[Ordem_insumos]]&lt;&gt;0,VLOOKUP(Table1[[#This Row],[Codigo_servico]],Preencher_Orcamento!$B:$D,3,FALSE)*Table1[[#This Row],[Qtde_insumo]],"")</f>
        <v>0</v>
      </c>
      <c r="M2225" s="18">
        <f>IF(Table1[[#This Row],[Ordem_insumos]]&lt;&gt;0,VLOOKUP(Table1[[#This Row],[Codigo_servico]],Preencher_Orcamento!$B:$D,3,FALSE)*Table1[[#This Row],[Subtotal_insumo]],"")</f>
        <v>0</v>
      </c>
    </row>
    <row r="2226" spans="1:13" x14ac:dyDescent="0.25">
      <c r="A2226" s="6">
        <v>70914</v>
      </c>
      <c r="B2226" s="126">
        <v>5</v>
      </c>
      <c r="C2226" s="133"/>
      <c r="D2226" s="134">
        <v>11019</v>
      </c>
      <c r="E2226" s="7" t="s">
        <v>173</v>
      </c>
      <c r="F2226" s="8" t="s">
        <v>170</v>
      </c>
      <c r="G2226" s="18">
        <f>IFERROR(VLOOKUP(Table1[[#This Row],[Codigo_insumo]],BD_Insumos!$B:$E,4),"")</f>
        <v>6.65</v>
      </c>
      <c r="H2226" s="140">
        <v>1.27</v>
      </c>
      <c r="I2226" s="9"/>
      <c r="J2226" s="23">
        <f t="shared" si="34"/>
        <v>8.4455000000000009</v>
      </c>
      <c r="K2226" s="22" t="str">
        <f>IF(I2226&lt;&gt;"",SUMIF(Table1[Codigo_servico],A2226,Table1[Subtotal_insumo]),"")</f>
        <v/>
      </c>
      <c r="L2226" s="18">
        <f>IF(Table1[[#This Row],[Ordem_insumos]]&lt;&gt;0,VLOOKUP(Table1[[#This Row],[Codigo_servico]],Preencher_Orcamento!$B:$D,3,FALSE)*Table1[[#This Row],[Qtde_insumo]],"")</f>
        <v>0</v>
      </c>
      <c r="M2226" s="18">
        <f>IF(Table1[[#This Row],[Ordem_insumos]]&lt;&gt;0,VLOOKUP(Table1[[#This Row],[Codigo_servico]],Preencher_Orcamento!$B:$D,3,FALSE)*Table1[[#This Row],[Subtotal_insumo]],"")</f>
        <v>0</v>
      </c>
    </row>
    <row r="2227" spans="1:13" x14ac:dyDescent="0.25">
      <c r="A2227" s="6">
        <v>70914</v>
      </c>
      <c r="B2227" s="126">
        <v>6</v>
      </c>
      <c r="C2227" s="133"/>
      <c r="D2227" s="134">
        <v>2080</v>
      </c>
      <c r="E2227" s="7" t="s">
        <v>2201</v>
      </c>
      <c r="F2227" s="8" t="s">
        <v>2140</v>
      </c>
      <c r="G2227" s="18">
        <f>IFERROR(VLOOKUP(Table1[[#This Row],[Codigo_insumo]],BD_Insumos!$B:$E,4),"")</f>
        <v>22.892652863819865</v>
      </c>
      <c r="H2227" s="140">
        <v>13.3</v>
      </c>
      <c r="I2227" s="9"/>
      <c r="J2227" s="23">
        <f t="shared" si="34"/>
        <v>304.4722830888042</v>
      </c>
      <c r="K2227" s="22" t="str">
        <f>IF(I2227&lt;&gt;"",SUMIF(Table1[Codigo_servico],A2227,Table1[Subtotal_insumo]),"")</f>
        <v/>
      </c>
      <c r="L2227" s="18">
        <f>IF(Table1[[#This Row],[Ordem_insumos]]&lt;&gt;0,VLOOKUP(Table1[[#This Row],[Codigo_servico]],Preencher_Orcamento!$B:$D,3,FALSE)*Table1[[#This Row],[Qtde_insumo]],"")</f>
        <v>0</v>
      </c>
      <c r="M2227" s="18">
        <f>IF(Table1[[#This Row],[Ordem_insumos]]&lt;&gt;0,VLOOKUP(Table1[[#This Row],[Codigo_servico]],Preencher_Orcamento!$B:$D,3,FALSE)*Table1[[#This Row],[Subtotal_insumo]],"")</f>
        <v>0</v>
      </c>
    </row>
    <row r="2228" spans="1:13" x14ac:dyDescent="0.25">
      <c r="A2228" s="3">
        <v>70918</v>
      </c>
      <c r="B2228" s="125">
        <v>0</v>
      </c>
      <c r="C2228" s="131" t="s">
        <v>2829</v>
      </c>
      <c r="D2228" s="132"/>
      <c r="E2228" s="4"/>
      <c r="F2228" s="4"/>
      <c r="G2228" s="17" t="str">
        <f>IFERROR(VLOOKUP(Table1[[#This Row],[Codigo_insumo]],BD_Insumos!$B:$E,4),"")</f>
        <v/>
      </c>
      <c r="H2228" s="139"/>
      <c r="I2228" s="5" t="s">
        <v>170</v>
      </c>
      <c r="J2228" s="20" t="str">
        <f t="shared" si="34"/>
        <v/>
      </c>
      <c r="K2228" s="21">
        <f>IF(I2228&lt;&gt;"",SUMIF(Table1[Codigo_servico],A2228,Table1[Subtotal_insumo]),"")</f>
        <v>58.05965400934781</v>
      </c>
      <c r="L2228" s="17" t="str">
        <f>IF(Table1[[#This Row],[Ordem_insumos]]&lt;&gt;0,VLOOKUP(Table1[[#This Row],[Codigo_servico]],Preencher_Orcamento!$B:$D,3,FALSE)*Table1[[#This Row],[Qtde_insumo]],"")</f>
        <v/>
      </c>
      <c r="M2228" s="17" t="str">
        <f>IF(Table1[[#This Row],[Ordem_insumos]]&lt;&gt;0,VLOOKUP(Table1[[#This Row],[Codigo_servico]],Preencher_Orcamento!$B:$D,3,FALSE)*Table1[[#This Row],[Subtotal_insumo]],"")</f>
        <v/>
      </c>
    </row>
    <row r="2229" spans="1:13" ht="26.25" x14ac:dyDescent="0.25">
      <c r="A2229" s="6">
        <v>70918</v>
      </c>
      <c r="B2229" s="126">
        <v>1</v>
      </c>
      <c r="C2229" s="133"/>
      <c r="D2229" s="134">
        <v>30134</v>
      </c>
      <c r="E2229" s="7" t="s">
        <v>550</v>
      </c>
      <c r="F2229" s="8" t="s">
        <v>170</v>
      </c>
      <c r="G2229" s="16">
        <f>IFERROR(VLOOKUP(Table1[[#This Row],[Codigo_insumo]],BD_Insumos!$B:$E,4),"")</f>
        <v>23.645399999999999</v>
      </c>
      <c r="H2229" s="140">
        <v>1.1000000000000001</v>
      </c>
      <c r="I2229" s="9"/>
      <c r="J2229" s="22">
        <f t="shared" si="34"/>
        <v>26.00994</v>
      </c>
      <c r="K2229" s="22" t="str">
        <f>IF(I2229&lt;&gt;"",SUMIF(Table1[Codigo_servico],A2229,Table1[Subtotal_insumo]),"")</f>
        <v/>
      </c>
      <c r="L2229" s="16">
        <f>IF(Table1[[#This Row],[Ordem_insumos]]&lt;&gt;0,VLOOKUP(Table1[[#This Row],[Codigo_servico]],Preencher_Orcamento!$B:$D,3,FALSE)*Table1[[#This Row],[Qtde_insumo]],"")</f>
        <v>0</v>
      </c>
      <c r="M2229" s="16">
        <f>IF(Table1[[#This Row],[Ordem_insumos]]&lt;&gt;0,VLOOKUP(Table1[[#This Row],[Codigo_servico]],Preencher_Orcamento!$B:$D,3,FALSE)*Table1[[#This Row],[Subtotal_insumo]],"")</f>
        <v>0</v>
      </c>
    </row>
    <row r="2230" spans="1:13" x14ac:dyDescent="0.25">
      <c r="A2230" s="6">
        <v>70918</v>
      </c>
      <c r="B2230" s="126">
        <v>2</v>
      </c>
      <c r="C2230" s="133"/>
      <c r="D2230" s="134">
        <v>2080</v>
      </c>
      <c r="E2230" s="7" t="s">
        <v>2201</v>
      </c>
      <c r="F2230" s="8" t="s">
        <v>2140</v>
      </c>
      <c r="G2230" s="18">
        <f>IFERROR(VLOOKUP(Table1[[#This Row],[Codigo_insumo]],BD_Insumos!$B:$E,4),"")</f>
        <v>22.892652863819865</v>
      </c>
      <c r="H2230" s="140">
        <v>1.4</v>
      </c>
      <c r="I2230" s="9"/>
      <c r="J2230" s="23">
        <f t="shared" si="34"/>
        <v>32.049714009347809</v>
      </c>
      <c r="K2230" s="22" t="str">
        <f>IF(I2230&lt;&gt;"",SUMIF(Table1[Codigo_servico],A2230,Table1[Subtotal_insumo]),"")</f>
        <v/>
      </c>
      <c r="L2230" s="18">
        <f>IF(Table1[[#This Row],[Ordem_insumos]]&lt;&gt;0,VLOOKUP(Table1[[#This Row],[Codigo_servico]],Preencher_Orcamento!$B:$D,3,FALSE)*Table1[[#This Row],[Qtde_insumo]],"")</f>
        <v>0</v>
      </c>
      <c r="M2230" s="18">
        <f>IF(Table1[[#This Row],[Ordem_insumos]]&lt;&gt;0,VLOOKUP(Table1[[#This Row],[Codigo_servico]],Preencher_Orcamento!$B:$D,3,FALSE)*Table1[[#This Row],[Subtotal_insumo]],"")</f>
        <v>0</v>
      </c>
    </row>
    <row r="2231" spans="1:13" x14ac:dyDescent="0.25">
      <c r="A2231" s="3">
        <v>70919</v>
      </c>
      <c r="B2231" s="125">
        <v>0</v>
      </c>
      <c r="C2231" s="131" t="s">
        <v>2830</v>
      </c>
      <c r="D2231" s="132"/>
      <c r="E2231" s="4"/>
      <c r="F2231" s="4"/>
      <c r="G2231" s="17" t="str">
        <f>IFERROR(VLOOKUP(Table1[[#This Row],[Codigo_insumo]],BD_Insumos!$B:$E,4),"")</f>
        <v/>
      </c>
      <c r="H2231" s="139"/>
      <c r="I2231" s="5" t="s">
        <v>170</v>
      </c>
      <c r="J2231" s="20" t="str">
        <f t="shared" si="34"/>
        <v/>
      </c>
      <c r="K2231" s="21">
        <f>IF(I2231&lt;&gt;"",SUMIF(Table1[Codigo_servico],A2231,Table1[Subtotal_insumo]),"")</f>
        <v>121.84055158678569</v>
      </c>
      <c r="L2231" s="17" t="str">
        <f>IF(Table1[[#This Row],[Ordem_insumos]]&lt;&gt;0,VLOOKUP(Table1[[#This Row],[Codigo_servico]],Preencher_Orcamento!$B:$D,3,FALSE)*Table1[[#This Row],[Qtde_insumo]],"")</f>
        <v/>
      </c>
      <c r="M2231" s="17" t="str">
        <f>IF(Table1[[#This Row],[Ordem_insumos]]&lt;&gt;0,VLOOKUP(Table1[[#This Row],[Codigo_servico]],Preencher_Orcamento!$B:$D,3,FALSE)*Table1[[#This Row],[Subtotal_insumo]],"")</f>
        <v/>
      </c>
    </row>
    <row r="2232" spans="1:13" ht="26.25" x14ac:dyDescent="0.25">
      <c r="A2232" s="6">
        <v>70919</v>
      </c>
      <c r="B2232" s="126">
        <v>1</v>
      </c>
      <c r="C2232" s="133"/>
      <c r="D2232" s="134">
        <v>32520</v>
      </c>
      <c r="E2232" s="7" t="s">
        <v>676</v>
      </c>
      <c r="F2232" s="8" t="s">
        <v>170</v>
      </c>
      <c r="G2232" s="16">
        <f>IFERROR(VLOOKUP(Table1[[#This Row],[Codigo_insumo]],BD_Insumos!$B:$E,4),"")</f>
        <v>31.0426</v>
      </c>
      <c r="H2232" s="140">
        <v>1.1499999999999999</v>
      </c>
      <c r="I2232" s="9"/>
      <c r="J2232" s="22">
        <f t="shared" si="34"/>
        <v>35.698989999999995</v>
      </c>
      <c r="K2232" s="22" t="str">
        <f>IF(I2232&lt;&gt;"",SUMIF(Table1[Codigo_servico],A2232,Table1[Subtotal_insumo]),"")</f>
        <v/>
      </c>
      <c r="L2232" s="16">
        <f>IF(Table1[[#This Row],[Ordem_insumos]]&lt;&gt;0,VLOOKUP(Table1[[#This Row],[Codigo_servico]],Preencher_Orcamento!$B:$D,3,FALSE)*Table1[[#This Row],[Qtde_insumo]],"")</f>
        <v>0</v>
      </c>
      <c r="M2232" s="16">
        <f>IF(Table1[[#This Row],[Ordem_insumos]]&lt;&gt;0,VLOOKUP(Table1[[#This Row],[Codigo_servico]],Preencher_Orcamento!$B:$D,3,FALSE)*Table1[[#This Row],[Subtotal_insumo]],"")</f>
        <v>0</v>
      </c>
    </row>
    <row r="2233" spans="1:13" ht="26.25" x14ac:dyDescent="0.25">
      <c r="A2233" s="6">
        <v>70919</v>
      </c>
      <c r="B2233" s="126">
        <v>2</v>
      </c>
      <c r="C2233" s="133"/>
      <c r="D2233" s="134">
        <v>30134</v>
      </c>
      <c r="E2233" s="7" t="s">
        <v>550</v>
      </c>
      <c r="F2233" s="8" t="s">
        <v>170</v>
      </c>
      <c r="G2233" s="18">
        <f>IFERROR(VLOOKUP(Table1[[#This Row],[Codigo_insumo]],BD_Insumos!$B:$E,4),"")</f>
        <v>23.645399999999999</v>
      </c>
      <c r="H2233" s="140">
        <v>1.1000000000000001</v>
      </c>
      <c r="I2233" s="9"/>
      <c r="J2233" s="23">
        <f t="shared" si="34"/>
        <v>26.00994</v>
      </c>
      <c r="K2233" s="22" t="str">
        <f>IF(I2233&lt;&gt;"",SUMIF(Table1[Codigo_servico],A2233,Table1[Subtotal_insumo]),"")</f>
        <v/>
      </c>
      <c r="L2233" s="18">
        <f>IF(Table1[[#This Row],[Ordem_insumos]]&lt;&gt;0,VLOOKUP(Table1[[#This Row],[Codigo_servico]],Preencher_Orcamento!$B:$D,3,FALSE)*Table1[[#This Row],[Qtde_insumo]],"")</f>
        <v>0</v>
      </c>
      <c r="M2233" s="18">
        <f>IF(Table1[[#This Row],[Ordem_insumos]]&lt;&gt;0,VLOOKUP(Table1[[#This Row],[Codigo_servico]],Preencher_Orcamento!$B:$D,3,FALSE)*Table1[[#This Row],[Subtotal_insumo]],"")</f>
        <v>0</v>
      </c>
    </row>
    <row r="2234" spans="1:13" x14ac:dyDescent="0.25">
      <c r="A2234" s="6">
        <v>70919</v>
      </c>
      <c r="B2234" s="126">
        <v>3</v>
      </c>
      <c r="C2234" s="133"/>
      <c r="D2234" s="134">
        <v>19015</v>
      </c>
      <c r="E2234" s="7" t="s">
        <v>411</v>
      </c>
      <c r="F2234" s="8" t="s">
        <v>197</v>
      </c>
      <c r="G2234" s="18">
        <f>IFERROR(VLOOKUP(Table1[[#This Row],[Codigo_insumo]],BD_Insumos!$B:$E,4),"")</f>
        <v>12.894</v>
      </c>
      <c r="H2234" s="140">
        <v>0.57999999999999996</v>
      </c>
      <c r="I2234" s="9"/>
      <c r="J2234" s="23">
        <f t="shared" si="34"/>
        <v>7.4785199999999996</v>
      </c>
      <c r="K2234" s="22" t="str">
        <f>IF(I2234&lt;&gt;"",SUMIF(Table1[Codigo_servico],A2234,Table1[Subtotal_insumo]),"")</f>
        <v/>
      </c>
      <c r="L2234" s="18">
        <f>IF(Table1[[#This Row],[Ordem_insumos]]&lt;&gt;0,VLOOKUP(Table1[[#This Row],[Codigo_servico]],Preencher_Orcamento!$B:$D,3,FALSE)*Table1[[#This Row],[Qtde_insumo]],"")</f>
        <v>0</v>
      </c>
      <c r="M2234" s="18">
        <f>IF(Table1[[#This Row],[Ordem_insumos]]&lt;&gt;0,VLOOKUP(Table1[[#This Row],[Codigo_servico]],Preencher_Orcamento!$B:$D,3,FALSE)*Table1[[#This Row],[Subtotal_insumo]],"")</f>
        <v>0</v>
      </c>
    </row>
    <row r="2235" spans="1:13" x14ac:dyDescent="0.25">
      <c r="A2235" s="6">
        <v>70919</v>
      </c>
      <c r="B2235" s="126">
        <v>4</v>
      </c>
      <c r="C2235" s="133"/>
      <c r="D2235" s="134">
        <v>2080</v>
      </c>
      <c r="E2235" s="7" t="s">
        <v>2201</v>
      </c>
      <c r="F2235" s="8" t="s">
        <v>2140</v>
      </c>
      <c r="G2235" s="18">
        <f>IFERROR(VLOOKUP(Table1[[#This Row],[Codigo_insumo]],BD_Insumos!$B:$E,4),"")</f>
        <v>22.892652863819865</v>
      </c>
      <c r="H2235" s="140">
        <v>2.2999999999999998</v>
      </c>
      <c r="I2235" s="9"/>
      <c r="J2235" s="23">
        <f t="shared" si="34"/>
        <v>52.653101586785688</v>
      </c>
      <c r="K2235" s="22" t="str">
        <f>IF(I2235&lt;&gt;"",SUMIF(Table1[Codigo_servico],A2235,Table1[Subtotal_insumo]),"")</f>
        <v/>
      </c>
      <c r="L2235" s="18">
        <f>IF(Table1[[#This Row],[Ordem_insumos]]&lt;&gt;0,VLOOKUP(Table1[[#This Row],[Codigo_servico]],Preencher_Orcamento!$B:$D,3,FALSE)*Table1[[#This Row],[Qtde_insumo]],"")</f>
        <v>0</v>
      </c>
      <c r="M2235" s="18">
        <f>IF(Table1[[#This Row],[Ordem_insumos]]&lt;&gt;0,VLOOKUP(Table1[[#This Row],[Codigo_servico]],Preencher_Orcamento!$B:$D,3,FALSE)*Table1[[#This Row],[Subtotal_insumo]],"")</f>
        <v>0</v>
      </c>
    </row>
    <row r="2236" spans="1:13" x14ac:dyDescent="0.25">
      <c r="A2236" s="3">
        <v>70920</v>
      </c>
      <c r="B2236" s="125">
        <v>0</v>
      </c>
      <c r="C2236" s="131" t="s">
        <v>2831</v>
      </c>
      <c r="D2236" s="132"/>
      <c r="E2236" s="4"/>
      <c r="F2236" s="4"/>
      <c r="G2236" s="17" t="str">
        <f>IFERROR(VLOOKUP(Table1[[#This Row],[Codigo_insumo]],BD_Insumos!$B:$E,4),"")</f>
        <v/>
      </c>
      <c r="H2236" s="139"/>
      <c r="I2236" s="5" t="s">
        <v>170</v>
      </c>
      <c r="J2236" s="20" t="str">
        <f t="shared" si="34"/>
        <v/>
      </c>
      <c r="K2236" s="21">
        <f>IF(I2236&lt;&gt;"",SUMIF(Table1[Codigo_servico],A2236,Table1[Subtotal_insumo]),"")</f>
        <v>183.20324387784157</v>
      </c>
      <c r="L2236" s="17" t="str">
        <f>IF(Table1[[#This Row],[Ordem_insumos]]&lt;&gt;0,VLOOKUP(Table1[[#This Row],[Codigo_servico]],Preencher_Orcamento!$B:$D,3,FALSE)*Table1[[#This Row],[Qtde_insumo]],"")</f>
        <v/>
      </c>
      <c r="M2236" s="17" t="str">
        <f>IF(Table1[[#This Row],[Ordem_insumos]]&lt;&gt;0,VLOOKUP(Table1[[#This Row],[Codigo_servico]],Preencher_Orcamento!$B:$D,3,FALSE)*Table1[[#This Row],[Subtotal_insumo]],"")</f>
        <v/>
      </c>
    </row>
    <row r="2237" spans="1:13" x14ac:dyDescent="0.25">
      <c r="A2237" s="6">
        <v>70920</v>
      </c>
      <c r="B2237" s="126">
        <v>1</v>
      </c>
      <c r="C2237" s="133"/>
      <c r="D2237" s="134">
        <v>19015</v>
      </c>
      <c r="E2237" s="7" t="s">
        <v>411</v>
      </c>
      <c r="F2237" s="8" t="s">
        <v>197</v>
      </c>
      <c r="G2237" s="16">
        <f>IFERROR(VLOOKUP(Table1[[#This Row],[Codigo_insumo]],BD_Insumos!$B:$E,4),"")</f>
        <v>12.894</v>
      </c>
      <c r="H2237" s="140">
        <v>1.1499999999999999</v>
      </c>
      <c r="I2237" s="9"/>
      <c r="J2237" s="22">
        <f t="shared" si="34"/>
        <v>14.828099999999999</v>
      </c>
      <c r="K2237" s="22" t="str">
        <f>IF(I2237&lt;&gt;"",SUMIF(Table1[Codigo_servico],A2237,Table1[Subtotal_insumo]),"")</f>
        <v/>
      </c>
      <c r="L2237" s="16">
        <f>IF(Table1[[#This Row],[Ordem_insumos]]&lt;&gt;0,VLOOKUP(Table1[[#This Row],[Codigo_servico]],Preencher_Orcamento!$B:$D,3,FALSE)*Table1[[#This Row],[Qtde_insumo]],"")</f>
        <v>0</v>
      </c>
      <c r="M2237" s="16">
        <f>IF(Table1[[#This Row],[Ordem_insumos]]&lt;&gt;0,VLOOKUP(Table1[[#This Row],[Codigo_servico]],Preencher_Orcamento!$B:$D,3,FALSE)*Table1[[#This Row],[Subtotal_insumo]],"")</f>
        <v>0</v>
      </c>
    </row>
    <row r="2238" spans="1:13" x14ac:dyDescent="0.25">
      <c r="A2238" s="6">
        <v>70920</v>
      </c>
      <c r="B2238" s="126">
        <v>2</v>
      </c>
      <c r="C2238" s="133"/>
      <c r="D2238" s="134">
        <v>2080</v>
      </c>
      <c r="E2238" s="7" t="s">
        <v>2201</v>
      </c>
      <c r="F2238" s="8" t="s">
        <v>2140</v>
      </c>
      <c r="G2238" s="18">
        <f>IFERROR(VLOOKUP(Table1[[#This Row],[Codigo_insumo]],BD_Insumos!$B:$E,4),"")</f>
        <v>22.892652863819865</v>
      </c>
      <c r="H2238" s="140">
        <v>3.1</v>
      </c>
      <c r="I2238" s="9"/>
      <c r="J2238" s="23">
        <f t="shared" si="34"/>
        <v>70.96722387784159</v>
      </c>
      <c r="K2238" s="22" t="str">
        <f>IF(I2238&lt;&gt;"",SUMIF(Table1[Codigo_servico],A2238,Table1[Subtotal_insumo]),"")</f>
        <v/>
      </c>
      <c r="L2238" s="18">
        <f>IF(Table1[[#This Row],[Ordem_insumos]]&lt;&gt;0,VLOOKUP(Table1[[#This Row],[Codigo_servico]],Preencher_Orcamento!$B:$D,3,FALSE)*Table1[[#This Row],[Qtde_insumo]],"")</f>
        <v>0</v>
      </c>
      <c r="M2238" s="18">
        <f>IF(Table1[[#This Row],[Ordem_insumos]]&lt;&gt;0,VLOOKUP(Table1[[#This Row],[Codigo_servico]],Preencher_Orcamento!$B:$D,3,FALSE)*Table1[[#This Row],[Subtotal_insumo]],"")</f>
        <v>0</v>
      </c>
    </row>
    <row r="2239" spans="1:13" ht="26.25" x14ac:dyDescent="0.25">
      <c r="A2239" s="6">
        <v>70920</v>
      </c>
      <c r="B2239" s="126">
        <v>3</v>
      </c>
      <c r="C2239" s="133"/>
      <c r="D2239" s="134">
        <v>30134</v>
      </c>
      <c r="E2239" s="7" t="s">
        <v>550</v>
      </c>
      <c r="F2239" s="8" t="s">
        <v>170</v>
      </c>
      <c r="G2239" s="18">
        <f>IFERROR(VLOOKUP(Table1[[#This Row],[Codigo_insumo]],BD_Insumos!$B:$E,4),"")</f>
        <v>23.645399999999999</v>
      </c>
      <c r="H2239" s="140">
        <v>1.1000000000000001</v>
      </c>
      <c r="I2239" s="9"/>
      <c r="J2239" s="23">
        <f t="shared" si="34"/>
        <v>26.00994</v>
      </c>
      <c r="K2239" s="22" t="str">
        <f>IF(I2239&lt;&gt;"",SUMIF(Table1[Codigo_servico],A2239,Table1[Subtotal_insumo]),"")</f>
        <v/>
      </c>
      <c r="L2239" s="18">
        <f>IF(Table1[[#This Row],[Ordem_insumos]]&lt;&gt;0,VLOOKUP(Table1[[#This Row],[Codigo_servico]],Preencher_Orcamento!$B:$D,3,FALSE)*Table1[[#This Row],[Qtde_insumo]],"")</f>
        <v>0</v>
      </c>
      <c r="M2239" s="18">
        <f>IF(Table1[[#This Row],[Ordem_insumos]]&lt;&gt;0,VLOOKUP(Table1[[#This Row],[Codigo_servico]],Preencher_Orcamento!$B:$D,3,FALSE)*Table1[[#This Row],[Subtotal_insumo]],"")</f>
        <v>0</v>
      </c>
    </row>
    <row r="2240" spans="1:13" ht="26.25" x14ac:dyDescent="0.25">
      <c r="A2240" s="6">
        <v>70920</v>
      </c>
      <c r="B2240" s="126">
        <v>4</v>
      </c>
      <c r="C2240" s="133"/>
      <c r="D2240" s="134">
        <v>32520</v>
      </c>
      <c r="E2240" s="7" t="s">
        <v>676</v>
      </c>
      <c r="F2240" s="8" t="s">
        <v>170</v>
      </c>
      <c r="G2240" s="18">
        <f>IFERROR(VLOOKUP(Table1[[#This Row],[Codigo_insumo]],BD_Insumos!$B:$E,4),"")</f>
        <v>31.0426</v>
      </c>
      <c r="H2240" s="140">
        <v>2.2999999999999998</v>
      </c>
      <c r="I2240" s="9"/>
      <c r="J2240" s="23">
        <f t="shared" si="34"/>
        <v>71.39797999999999</v>
      </c>
      <c r="K2240" s="22" t="str">
        <f>IF(I2240&lt;&gt;"",SUMIF(Table1[Codigo_servico],A2240,Table1[Subtotal_insumo]),"")</f>
        <v/>
      </c>
      <c r="L2240" s="18">
        <f>IF(Table1[[#This Row],[Ordem_insumos]]&lt;&gt;0,VLOOKUP(Table1[[#This Row],[Codigo_servico]],Preencher_Orcamento!$B:$D,3,FALSE)*Table1[[#This Row],[Qtde_insumo]],"")</f>
        <v>0</v>
      </c>
      <c r="M2240" s="18">
        <f>IF(Table1[[#This Row],[Ordem_insumos]]&lt;&gt;0,VLOOKUP(Table1[[#This Row],[Codigo_servico]],Preencher_Orcamento!$B:$D,3,FALSE)*Table1[[#This Row],[Subtotal_insumo]],"")</f>
        <v>0</v>
      </c>
    </row>
    <row r="2241" spans="1:13" x14ac:dyDescent="0.25">
      <c r="A2241" s="3">
        <v>70925</v>
      </c>
      <c r="B2241" s="125">
        <v>0</v>
      </c>
      <c r="C2241" s="131" t="s">
        <v>2832</v>
      </c>
      <c r="D2241" s="132"/>
      <c r="E2241" s="4"/>
      <c r="F2241" s="4"/>
      <c r="G2241" s="17" t="str">
        <f>IFERROR(VLOOKUP(Table1[[#This Row],[Codigo_insumo]],BD_Insumos!$B:$E,4),"")</f>
        <v/>
      </c>
      <c r="H2241" s="139"/>
      <c r="I2241" s="5" t="s">
        <v>170</v>
      </c>
      <c r="J2241" s="20" t="str">
        <f t="shared" si="34"/>
        <v/>
      </c>
      <c r="K2241" s="21">
        <f>IF(I2241&lt;&gt;"",SUMIF(Table1[Codigo_servico],A2241,Table1[Subtotal_insumo]),"")</f>
        <v>51.226124009347814</v>
      </c>
      <c r="L2241" s="17" t="str">
        <f>IF(Table1[[#This Row],[Ordem_insumos]]&lt;&gt;0,VLOOKUP(Table1[[#This Row],[Codigo_servico]],Preencher_Orcamento!$B:$D,3,FALSE)*Table1[[#This Row],[Qtde_insumo]],"")</f>
        <v/>
      </c>
      <c r="M2241" s="17" t="str">
        <f>IF(Table1[[#This Row],[Ordem_insumos]]&lt;&gt;0,VLOOKUP(Table1[[#This Row],[Codigo_servico]],Preencher_Orcamento!$B:$D,3,FALSE)*Table1[[#This Row],[Subtotal_insumo]],"")</f>
        <v/>
      </c>
    </row>
    <row r="2242" spans="1:13" ht="26.25" x14ac:dyDescent="0.25">
      <c r="A2242" s="6">
        <v>70925</v>
      </c>
      <c r="B2242" s="126">
        <v>1</v>
      </c>
      <c r="C2242" s="133"/>
      <c r="D2242" s="134">
        <v>30133</v>
      </c>
      <c r="E2242" s="7" t="s">
        <v>549</v>
      </c>
      <c r="F2242" s="8" t="s">
        <v>170</v>
      </c>
      <c r="G2242" s="16">
        <f>IFERROR(VLOOKUP(Table1[[#This Row],[Codigo_insumo]],BD_Insumos!$B:$E,4),"")</f>
        <v>17.4331</v>
      </c>
      <c r="H2242" s="140">
        <v>1.1000000000000001</v>
      </c>
      <c r="I2242" s="9"/>
      <c r="J2242" s="22">
        <f t="shared" ref="J2242:J2305" si="35">IF(I2242="",G2242*H2242,"")</f>
        <v>19.176410000000001</v>
      </c>
      <c r="K2242" s="22" t="str">
        <f>IF(I2242&lt;&gt;"",SUMIF(Table1[Codigo_servico],A2242,Table1[Subtotal_insumo]),"")</f>
        <v/>
      </c>
      <c r="L2242" s="16">
        <f>IF(Table1[[#This Row],[Ordem_insumos]]&lt;&gt;0,VLOOKUP(Table1[[#This Row],[Codigo_servico]],Preencher_Orcamento!$B:$D,3,FALSE)*Table1[[#This Row],[Qtde_insumo]],"")</f>
        <v>0</v>
      </c>
      <c r="M2242" s="16">
        <f>IF(Table1[[#This Row],[Ordem_insumos]]&lt;&gt;0,VLOOKUP(Table1[[#This Row],[Codigo_servico]],Preencher_Orcamento!$B:$D,3,FALSE)*Table1[[#This Row],[Subtotal_insumo]],"")</f>
        <v>0</v>
      </c>
    </row>
    <row r="2243" spans="1:13" x14ac:dyDescent="0.25">
      <c r="A2243" s="6">
        <v>70925</v>
      </c>
      <c r="B2243" s="126">
        <v>2</v>
      </c>
      <c r="C2243" s="133"/>
      <c r="D2243" s="134">
        <v>2080</v>
      </c>
      <c r="E2243" s="7" t="s">
        <v>2201</v>
      </c>
      <c r="F2243" s="8" t="s">
        <v>2140</v>
      </c>
      <c r="G2243" s="18">
        <f>IFERROR(VLOOKUP(Table1[[#This Row],[Codigo_insumo]],BD_Insumos!$B:$E,4),"")</f>
        <v>22.892652863819865</v>
      </c>
      <c r="H2243" s="140">
        <v>1.4</v>
      </c>
      <c r="I2243" s="9"/>
      <c r="J2243" s="23">
        <f t="shared" si="35"/>
        <v>32.049714009347809</v>
      </c>
      <c r="K2243" s="22" t="str">
        <f>IF(I2243&lt;&gt;"",SUMIF(Table1[Codigo_servico],A2243,Table1[Subtotal_insumo]),"")</f>
        <v/>
      </c>
      <c r="L2243" s="18">
        <f>IF(Table1[[#This Row],[Ordem_insumos]]&lt;&gt;0,VLOOKUP(Table1[[#This Row],[Codigo_servico]],Preencher_Orcamento!$B:$D,3,FALSE)*Table1[[#This Row],[Qtde_insumo]],"")</f>
        <v>0</v>
      </c>
      <c r="M2243" s="18">
        <f>IF(Table1[[#This Row],[Ordem_insumos]]&lt;&gt;0,VLOOKUP(Table1[[#This Row],[Codigo_servico]],Preencher_Orcamento!$B:$D,3,FALSE)*Table1[[#This Row],[Subtotal_insumo]],"")</f>
        <v>0</v>
      </c>
    </row>
    <row r="2244" spans="1:13" x14ac:dyDescent="0.25">
      <c r="A2244" s="3">
        <v>70926</v>
      </c>
      <c r="B2244" s="125">
        <v>0</v>
      </c>
      <c r="C2244" s="131" t="s">
        <v>2833</v>
      </c>
      <c r="D2244" s="132"/>
      <c r="E2244" s="4"/>
      <c r="F2244" s="4"/>
      <c r="G2244" s="17" t="str">
        <f>IFERROR(VLOOKUP(Table1[[#This Row],[Codigo_insumo]],BD_Insumos!$B:$E,4),"")</f>
        <v/>
      </c>
      <c r="H2244" s="139"/>
      <c r="I2244" s="5" t="s">
        <v>170</v>
      </c>
      <c r="J2244" s="20" t="str">
        <f t="shared" si="35"/>
        <v/>
      </c>
      <c r="K2244" s="21">
        <f>IF(I2244&lt;&gt;"",SUMIF(Table1[Codigo_servico],A2244,Table1[Subtotal_insumo]),"")</f>
        <v>115.00702158678568</v>
      </c>
      <c r="L2244" s="17" t="str">
        <f>IF(Table1[[#This Row],[Ordem_insumos]]&lt;&gt;0,VLOOKUP(Table1[[#This Row],[Codigo_servico]],Preencher_Orcamento!$B:$D,3,FALSE)*Table1[[#This Row],[Qtde_insumo]],"")</f>
        <v/>
      </c>
      <c r="M2244" s="17" t="str">
        <f>IF(Table1[[#This Row],[Ordem_insumos]]&lt;&gt;0,VLOOKUP(Table1[[#This Row],[Codigo_servico]],Preencher_Orcamento!$B:$D,3,FALSE)*Table1[[#This Row],[Subtotal_insumo]],"")</f>
        <v/>
      </c>
    </row>
    <row r="2245" spans="1:13" x14ac:dyDescent="0.25">
      <c r="A2245" s="6">
        <v>70926</v>
      </c>
      <c r="B2245" s="126">
        <v>1</v>
      </c>
      <c r="C2245" s="133"/>
      <c r="D2245" s="134">
        <v>19015</v>
      </c>
      <c r="E2245" s="7" t="s">
        <v>411</v>
      </c>
      <c r="F2245" s="8" t="s">
        <v>197</v>
      </c>
      <c r="G2245" s="16">
        <f>IFERROR(VLOOKUP(Table1[[#This Row],[Codigo_insumo]],BD_Insumos!$B:$E,4),"")</f>
        <v>12.894</v>
      </c>
      <c r="H2245" s="140">
        <v>0.57999999999999996</v>
      </c>
      <c r="I2245" s="9"/>
      <c r="J2245" s="22">
        <f t="shared" si="35"/>
        <v>7.4785199999999996</v>
      </c>
      <c r="K2245" s="22" t="str">
        <f>IF(I2245&lt;&gt;"",SUMIF(Table1[Codigo_servico],A2245,Table1[Subtotal_insumo]),"")</f>
        <v/>
      </c>
      <c r="L2245" s="16">
        <f>IF(Table1[[#This Row],[Ordem_insumos]]&lt;&gt;0,VLOOKUP(Table1[[#This Row],[Codigo_servico]],Preencher_Orcamento!$B:$D,3,FALSE)*Table1[[#This Row],[Qtde_insumo]],"")</f>
        <v>0</v>
      </c>
      <c r="M2245" s="16">
        <f>IF(Table1[[#This Row],[Ordem_insumos]]&lt;&gt;0,VLOOKUP(Table1[[#This Row],[Codigo_servico]],Preencher_Orcamento!$B:$D,3,FALSE)*Table1[[#This Row],[Subtotal_insumo]],"")</f>
        <v>0</v>
      </c>
    </row>
    <row r="2246" spans="1:13" x14ac:dyDescent="0.25">
      <c r="A2246" s="6">
        <v>70926</v>
      </c>
      <c r="B2246" s="126">
        <v>2</v>
      </c>
      <c r="C2246" s="133"/>
      <c r="D2246" s="134">
        <v>2080</v>
      </c>
      <c r="E2246" s="7" t="s">
        <v>2201</v>
      </c>
      <c r="F2246" s="8" t="s">
        <v>2140</v>
      </c>
      <c r="G2246" s="18">
        <f>IFERROR(VLOOKUP(Table1[[#This Row],[Codigo_insumo]],BD_Insumos!$B:$E,4),"")</f>
        <v>22.892652863819865</v>
      </c>
      <c r="H2246" s="140">
        <v>2.2999999999999998</v>
      </c>
      <c r="I2246" s="9"/>
      <c r="J2246" s="23">
        <f t="shared" si="35"/>
        <v>52.653101586785688</v>
      </c>
      <c r="K2246" s="22" t="str">
        <f>IF(I2246&lt;&gt;"",SUMIF(Table1[Codigo_servico],A2246,Table1[Subtotal_insumo]),"")</f>
        <v/>
      </c>
      <c r="L2246" s="18">
        <f>IF(Table1[[#This Row],[Ordem_insumos]]&lt;&gt;0,VLOOKUP(Table1[[#This Row],[Codigo_servico]],Preencher_Orcamento!$B:$D,3,FALSE)*Table1[[#This Row],[Qtde_insumo]],"")</f>
        <v>0</v>
      </c>
      <c r="M2246" s="18">
        <f>IF(Table1[[#This Row],[Ordem_insumos]]&lt;&gt;0,VLOOKUP(Table1[[#This Row],[Codigo_servico]],Preencher_Orcamento!$B:$D,3,FALSE)*Table1[[#This Row],[Subtotal_insumo]],"")</f>
        <v>0</v>
      </c>
    </row>
    <row r="2247" spans="1:13" ht="26.25" x14ac:dyDescent="0.25">
      <c r="A2247" s="6">
        <v>70926</v>
      </c>
      <c r="B2247" s="126">
        <v>3</v>
      </c>
      <c r="C2247" s="133"/>
      <c r="D2247" s="134">
        <v>30133</v>
      </c>
      <c r="E2247" s="7" t="s">
        <v>549</v>
      </c>
      <c r="F2247" s="8" t="s">
        <v>170</v>
      </c>
      <c r="G2247" s="18">
        <f>IFERROR(VLOOKUP(Table1[[#This Row],[Codigo_insumo]],BD_Insumos!$B:$E,4),"")</f>
        <v>17.4331</v>
      </c>
      <c r="H2247" s="140">
        <v>1.1000000000000001</v>
      </c>
      <c r="I2247" s="9"/>
      <c r="J2247" s="23">
        <f t="shared" si="35"/>
        <v>19.176410000000001</v>
      </c>
      <c r="K2247" s="22" t="str">
        <f>IF(I2247&lt;&gt;"",SUMIF(Table1[Codigo_servico],A2247,Table1[Subtotal_insumo]),"")</f>
        <v/>
      </c>
      <c r="L2247" s="18">
        <f>IF(Table1[[#This Row],[Ordem_insumos]]&lt;&gt;0,VLOOKUP(Table1[[#This Row],[Codigo_servico]],Preencher_Orcamento!$B:$D,3,FALSE)*Table1[[#This Row],[Qtde_insumo]],"")</f>
        <v>0</v>
      </c>
      <c r="M2247" s="18">
        <f>IF(Table1[[#This Row],[Ordem_insumos]]&lt;&gt;0,VLOOKUP(Table1[[#This Row],[Codigo_servico]],Preencher_Orcamento!$B:$D,3,FALSE)*Table1[[#This Row],[Subtotal_insumo]],"")</f>
        <v>0</v>
      </c>
    </row>
    <row r="2248" spans="1:13" ht="26.25" x14ac:dyDescent="0.25">
      <c r="A2248" s="6">
        <v>70926</v>
      </c>
      <c r="B2248" s="126">
        <v>4</v>
      </c>
      <c r="C2248" s="133"/>
      <c r="D2248" s="134">
        <v>32520</v>
      </c>
      <c r="E2248" s="7" t="s">
        <v>676</v>
      </c>
      <c r="F2248" s="8" t="s">
        <v>170</v>
      </c>
      <c r="G2248" s="18">
        <f>IFERROR(VLOOKUP(Table1[[#This Row],[Codigo_insumo]],BD_Insumos!$B:$E,4),"")</f>
        <v>31.0426</v>
      </c>
      <c r="H2248" s="140">
        <v>1.1499999999999999</v>
      </c>
      <c r="I2248" s="9"/>
      <c r="J2248" s="23">
        <f t="shared" si="35"/>
        <v>35.698989999999995</v>
      </c>
      <c r="K2248" s="22" t="str">
        <f>IF(I2248&lt;&gt;"",SUMIF(Table1[Codigo_servico],A2248,Table1[Subtotal_insumo]),"")</f>
        <v/>
      </c>
      <c r="L2248" s="18">
        <f>IF(Table1[[#This Row],[Ordem_insumos]]&lt;&gt;0,VLOOKUP(Table1[[#This Row],[Codigo_servico]],Preencher_Orcamento!$B:$D,3,FALSE)*Table1[[#This Row],[Qtde_insumo]],"")</f>
        <v>0</v>
      </c>
      <c r="M2248" s="18">
        <f>IF(Table1[[#This Row],[Ordem_insumos]]&lt;&gt;0,VLOOKUP(Table1[[#This Row],[Codigo_servico]],Preencher_Orcamento!$B:$D,3,FALSE)*Table1[[#This Row],[Subtotal_insumo]],"")</f>
        <v>0</v>
      </c>
    </row>
    <row r="2249" spans="1:13" x14ac:dyDescent="0.25">
      <c r="A2249" s="3">
        <v>70927</v>
      </c>
      <c r="B2249" s="125">
        <v>0</v>
      </c>
      <c r="C2249" s="131" t="s">
        <v>2834</v>
      </c>
      <c r="D2249" s="132"/>
      <c r="E2249" s="4"/>
      <c r="F2249" s="4"/>
      <c r="G2249" s="17" t="str">
        <f>IFERROR(VLOOKUP(Table1[[#This Row],[Codigo_insumo]],BD_Insumos!$B:$E,4),"")</f>
        <v/>
      </c>
      <c r="H2249" s="139"/>
      <c r="I2249" s="5" t="s">
        <v>170</v>
      </c>
      <c r="J2249" s="20" t="str">
        <f t="shared" si="35"/>
        <v/>
      </c>
      <c r="K2249" s="21">
        <f>IF(I2249&lt;&gt;"",SUMIF(Table1[Codigo_servico],A2249,Table1[Subtotal_insumo]),"")</f>
        <v>176.36971387784158</v>
      </c>
      <c r="L2249" s="17" t="str">
        <f>IF(Table1[[#This Row],[Ordem_insumos]]&lt;&gt;0,VLOOKUP(Table1[[#This Row],[Codigo_servico]],Preencher_Orcamento!$B:$D,3,FALSE)*Table1[[#This Row],[Qtde_insumo]],"")</f>
        <v/>
      </c>
      <c r="M2249" s="17" t="str">
        <f>IF(Table1[[#This Row],[Ordem_insumos]]&lt;&gt;0,VLOOKUP(Table1[[#This Row],[Codigo_servico]],Preencher_Orcamento!$B:$D,3,FALSE)*Table1[[#This Row],[Subtotal_insumo]],"")</f>
        <v/>
      </c>
    </row>
    <row r="2250" spans="1:13" ht="26.25" x14ac:dyDescent="0.25">
      <c r="A2250" s="6">
        <v>70927</v>
      </c>
      <c r="B2250" s="126">
        <v>1</v>
      </c>
      <c r="C2250" s="133"/>
      <c r="D2250" s="134">
        <v>32520</v>
      </c>
      <c r="E2250" s="7" t="s">
        <v>676</v>
      </c>
      <c r="F2250" s="8" t="s">
        <v>170</v>
      </c>
      <c r="G2250" s="16">
        <f>IFERROR(VLOOKUP(Table1[[#This Row],[Codigo_insumo]],BD_Insumos!$B:$E,4),"")</f>
        <v>31.0426</v>
      </c>
      <c r="H2250" s="140">
        <v>2.2999999999999998</v>
      </c>
      <c r="I2250" s="9"/>
      <c r="J2250" s="22">
        <f t="shared" si="35"/>
        <v>71.39797999999999</v>
      </c>
      <c r="K2250" s="22" t="str">
        <f>IF(I2250&lt;&gt;"",SUMIF(Table1[Codigo_servico],A2250,Table1[Subtotal_insumo]),"")</f>
        <v/>
      </c>
      <c r="L2250" s="16">
        <f>IF(Table1[[#This Row],[Ordem_insumos]]&lt;&gt;0,VLOOKUP(Table1[[#This Row],[Codigo_servico]],Preencher_Orcamento!$B:$D,3,FALSE)*Table1[[#This Row],[Qtde_insumo]],"")</f>
        <v>0</v>
      </c>
      <c r="M2250" s="16">
        <f>IF(Table1[[#This Row],[Ordem_insumos]]&lt;&gt;0,VLOOKUP(Table1[[#This Row],[Codigo_servico]],Preencher_Orcamento!$B:$D,3,FALSE)*Table1[[#This Row],[Subtotal_insumo]],"")</f>
        <v>0</v>
      </c>
    </row>
    <row r="2251" spans="1:13" x14ac:dyDescent="0.25">
      <c r="A2251" s="6">
        <v>70927</v>
      </c>
      <c r="B2251" s="126">
        <v>2</v>
      </c>
      <c r="C2251" s="133"/>
      <c r="D2251" s="134">
        <v>2080</v>
      </c>
      <c r="E2251" s="7" t="s">
        <v>2201</v>
      </c>
      <c r="F2251" s="8" t="s">
        <v>2140</v>
      </c>
      <c r="G2251" s="18">
        <f>IFERROR(VLOOKUP(Table1[[#This Row],[Codigo_insumo]],BD_Insumos!$B:$E,4),"")</f>
        <v>22.892652863819865</v>
      </c>
      <c r="H2251" s="140">
        <v>3.1</v>
      </c>
      <c r="I2251" s="9"/>
      <c r="J2251" s="23">
        <f t="shared" si="35"/>
        <v>70.96722387784159</v>
      </c>
      <c r="K2251" s="22" t="str">
        <f>IF(I2251&lt;&gt;"",SUMIF(Table1[Codigo_servico],A2251,Table1[Subtotal_insumo]),"")</f>
        <v/>
      </c>
      <c r="L2251" s="18">
        <f>IF(Table1[[#This Row],[Ordem_insumos]]&lt;&gt;0,VLOOKUP(Table1[[#This Row],[Codigo_servico]],Preencher_Orcamento!$B:$D,3,FALSE)*Table1[[#This Row],[Qtde_insumo]],"")</f>
        <v>0</v>
      </c>
      <c r="M2251" s="18">
        <f>IF(Table1[[#This Row],[Ordem_insumos]]&lt;&gt;0,VLOOKUP(Table1[[#This Row],[Codigo_servico]],Preencher_Orcamento!$B:$D,3,FALSE)*Table1[[#This Row],[Subtotal_insumo]],"")</f>
        <v>0</v>
      </c>
    </row>
    <row r="2252" spans="1:13" x14ac:dyDescent="0.25">
      <c r="A2252" s="6">
        <v>70927</v>
      </c>
      <c r="B2252" s="126">
        <v>3</v>
      </c>
      <c r="C2252" s="133"/>
      <c r="D2252" s="134">
        <v>19015</v>
      </c>
      <c r="E2252" s="7" t="s">
        <v>411</v>
      </c>
      <c r="F2252" s="8" t="s">
        <v>197</v>
      </c>
      <c r="G2252" s="18">
        <f>IFERROR(VLOOKUP(Table1[[#This Row],[Codigo_insumo]],BD_Insumos!$B:$E,4),"")</f>
        <v>12.894</v>
      </c>
      <c r="H2252" s="140">
        <v>1.1499999999999999</v>
      </c>
      <c r="I2252" s="9"/>
      <c r="J2252" s="23">
        <f t="shared" si="35"/>
        <v>14.828099999999999</v>
      </c>
      <c r="K2252" s="22" t="str">
        <f>IF(I2252&lt;&gt;"",SUMIF(Table1[Codigo_servico],A2252,Table1[Subtotal_insumo]),"")</f>
        <v/>
      </c>
      <c r="L2252" s="18">
        <f>IF(Table1[[#This Row],[Ordem_insumos]]&lt;&gt;0,VLOOKUP(Table1[[#This Row],[Codigo_servico]],Preencher_Orcamento!$B:$D,3,FALSE)*Table1[[#This Row],[Qtde_insumo]],"")</f>
        <v>0</v>
      </c>
      <c r="M2252" s="18">
        <f>IF(Table1[[#This Row],[Ordem_insumos]]&lt;&gt;0,VLOOKUP(Table1[[#This Row],[Codigo_servico]],Preencher_Orcamento!$B:$D,3,FALSE)*Table1[[#This Row],[Subtotal_insumo]],"")</f>
        <v>0</v>
      </c>
    </row>
    <row r="2253" spans="1:13" ht="26.25" x14ac:dyDescent="0.25">
      <c r="A2253" s="6">
        <v>70927</v>
      </c>
      <c r="B2253" s="126">
        <v>4</v>
      </c>
      <c r="C2253" s="133"/>
      <c r="D2253" s="134">
        <v>30133</v>
      </c>
      <c r="E2253" s="7" t="s">
        <v>549</v>
      </c>
      <c r="F2253" s="8" t="s">
        <v>170</v>
      </c>
      <c r="G2253" s="18">
        <f>IFERROR(VLOOKUP(Table1[[#This Row],[Codigo_insumo]],BD_Insumos!$B:$E,4),"")</f>
        <v>17.4331</v>
      </c>
      <c r="H2253" s="140">
        <v>1.1000000000000001</v>
      </c>
      <c r="I2253" s="9"/>
      <c r="J2253" s="23">
        <f t="shared" si="35"/>
        <v>19.176410000000001</v>
      </c>
      <c r="K2253" s="22" t="str">
        <f>IF(I2253&lt;&gt;"",SUMIF(Table1[Codigo_servico],A2253,Table1[Subtotal_insumo]),"")</f>
        <v/>
      </c>
      <c r="L2253" s="18">
        <f>IF(Table1[[#This Row],[Ordem_insumos]]&lt;&gt;0,VLOOKUP(Table1[[#This Row],[Codigo_servico]],Preencher_Orcamento!$B:$D,3,FALSE)*Table1[[#This Row],[Qtde_insumo]],"")</f>
        <v>0</v>
      </c>
      <c r="M2253" s="18">
        <f>IF(Table1[[#This Row],[Ordem_insumos]]&lt;&gt;0,VLOOKUP(Table1[[#This Row],[Codigo_servico]],Preencher_Orcamento!$B:$D,3,FALSE)*Table1[[#This Row],[Subtotal_insumo]],"")</f>
        <v>0</v>
      </c>
    </row>
    <row r="2254" spans="1:13" x14ac:dyDescent="0.25">
      <c r="A2254" s="3">
        <v>70930</v>
      </c>
      <c r="B2254" s="125">
        <v>0</v>
      </c>
      <c r="C2254" s="131" t="s">
        <v>2835</v>
      </c>
      <c r="D2254" s="132"/>
      <c r="E2254" s="4"/>
      <c r="F2254" s="4"/>
      <c r="G2254" s="17" t="str">
        <f>IFERROR(VLOOKUP(Table1[[#This Row],[Codigo_insumo]],BD_Insumos!$B:$E,4),"")</f>
        <v/>
      </c>
      <c r="H2254" s="139"/>
      <c r="I2254" s="5" t="s">
        <v>457</v>
      </c>
      <c r="J2254" s="20" t="str">
        <f t="shared" si="35"/>
        <v/>
      </c>
      <c r="K2254" s="21">
        <f>IF(I2254&lt;&gt;"",SUMIF(Table1[Codigo_servico],A2254,Table1[Subtotal_insumo]),"")</f>
        <v>26.344207291055891</v>
      </c>
      <c r="L2254" s="17" t="str">
        <f>IF(Table1[[#This Row],[Ordem_insumos]]&lt;&gt;0,VLOOKUP(Table1[[#This Row],[Codigo_servico]],Preencher_Orcamento!$B:$D,3,FALSE)*Table1[[#This Row],[Qtde_insumo]],"")</f>
        <v/>
      </c>
      <c r="M2254" s="17" t="str">
        <f>IF(Table1[[#This Row],[Ordem_insumos]]&lt;&gt;0,VLOOKUP(Table1[[#This Row],[Codigo_servico]],Preencher_Orcamento!$B:$D,3,FALSE)*Table1[[#This Row],[Subtotal_insumo]],"")</f>
        <v/>
      </c>
    </row>
    <row r="2255" spans="1:13" x14ac:dyDescent="0.25">
      <c r="A2255" s="6">
        <v>70930</v>
      </c>
      <c r="B2255" s="126">
        <v>1</v>
      </c>
      <c r="C2255" s="133"/>
      <c r="D2255" s="134">
        <v>11019</v>
      </c>
      <c r="E2255" s="7" t="s">
        <v>173</v>
      </c>
      <c r="F2255" s="8" t="s">
        <v>170</v>
      </c>
      <c r="G2255" s="16">
        <f>IFERROR(VLOOKUP(Table1[[#This Row],[Codigo_insumo]],BD_Insumos!$B:$E,4),"")</f>
        <v>6.65</v>
      </c>
      <c r="H2255" s="140">
        <v>0.28999999999999998</v>
      </c>
      <c r="I2255" s="9"/>
      <c r="J2255" s="22">
        <f t="shared" si="35"/>
        <v>1.9284999999999999</v>
      </c>
      <c r="K2255" s="22" t="str">
        <f>IF(I2255&lt;&gt;"",SUMIF(Table1[Codigo_servico],A2255,Table1[Subtotal_insumo]),"")</f>
        <v/>
      </c>
      <c r="L2255" s="16">
        <f>IF(Table1[[#This Row],[Ordem_insumos]]&lt;&gt;0,VLOOKUP(Table1[[#This Row],[Codigo_servico]],Preencher_Orcamento!$B:$D,3,FALSE)*Table1[[#This Row],[Qtde_insumo]],"")</f>
        <v>0</v>
      </c>
      <c r="M2255" s="16">
        <f>IF(Table1[[#This Row],[Ordem_insumos]]&lt;&gt;0,VLOOKUP(Table1[[#This Row],[Codigo_servico]],Preencher_Orcamento!$B:$D,3,FALSE)*Table1[[#This Row],[Subtotal_insumo]],"")</f>
        <v>0</v>
      </c>
    </row>
    <row r="2256" spans="1:13" ht="26.25" x14ac:dyDescent="0.25">
      <c r="A2256" s="6">
        <v>70930</v>
      </c>
      <c r="B2256" s="126">
        <v>2</v>
      </c>
      <c r="C2256" s="133"/>
      <c r="D2256" s="134">
        <v>30133</v>
      </c>
      <c r="E2256" s="7" t="s">
        <v>549</v>
      </c>
      <c r="F2256" s="8" t="s">
        <v>170</v>
      </c>
      <c r="G2256" s="18">
        <f>IFERROR(VLOOKUP(Table1[[#This Row],[Codigo_insumo]],BD_Insumos!$B:$E,4),"")</f>
        <v>17.4331</v>
      </c>
      <c r="H2256" s="140">
        <v>0.35</v>
      </c>
      <c r="I2256" s="9"/>
      <c r="J2256" s="23">
        <f t="shared" si="35"/>
        <v>6.1015849999999991</v>
      </c>
      <c r="K2256" s="22" t="str">
        <f>IF(I2256&lt;&gt;"",SUMIF(Table1[Codigo_servico],A2256,Table1[Subtotal_insumo]),"")</f>
        <v/>
      </c>
      <c r="L2256" s="18">
        <f>IF(Table1[[#This Row],[Ordem_insumos]]&lt;&gt;0,VLOOKUP(Table1[[#This Row],[Codigo_servico]],Preencher_Orcamento!$B:$D,3,FALSE)*Table1[[#This Row],[Qtde_insumo]],"")</f>
        <v>0</v>
      </c>
      <c r="M2256" s="18">
        <f>IF(Table1[[#This Row],[Ordem_insumos]]&lt;&gt;0,VLOOKUP(Table1[[#This Row],[Codigo_servico]],Preencher_Orcamento!$B:$D,3,FALSE)*Table1[[#This Row],[Subtotal_insumo]],"")</f>
        <v>0</v>
      </c>
    </row>
    <row r="2257" spans="1:13" x14ac:dyDescent="0.25">
      <c r="A2257" s="6">
        <v>70930</v>
      </c>
      <c r="B2257" s="126">
        <v>3</v>
      </c>
      <c r="C2257" s="133"/>
      <c r="D2257" s="134">
        <v>2080</v>
      </c>
      <c r="E2257" s="7" t="s">
        <v>2201</v>
      </c>
      <c r="F2257" s="8" t="s">
        <v>2140</v>
      </c>
      <c r="G2257" s="18">
        <f>IFERROR(VLOOKUP(Table1[[#This Row],[Codigo_insumo]],BD_Insumos!$B:$E,4),"")</f>
        <v>22.892652863819865</v>
      </c>
      <c r="H2257" s="140">
        <v>0.8</v>
      </c>
      <c r="I2257" s="9"/>
      <c r="J2257" s="23">
        <f t="shared" si="35"/>
        <v>18.314122291055892</v>
      </c>
      <c r="K2257" s="22" t="str">
        <f>IF(I2257&lt;&gt;"",SUMIF(Table1[Codigo_servico],A2257,Table1[Subtotal_insumo]),"")</f>
        <v/>
      </c>
      <c r="L2257" s="18">
        <f>IF(Table1[[#This Row],[Ordem_insumos]]&lt;&gt;0,VLOOKUP(Table1[[#This Row],[Codigo_servico]],Preencher_Orcamento!$B:$D,3,FALSE)*Table1[[#This Row],[Qtde_insumo]],"")</f>
        <v>0</v>
      </c>
      <c r="M2257" s="18">
        <f>IF(Table1[[#This Row],[Ordem_insumos]]&lt;&gt;0,VLOOKUP(Table1[[#This Row],[Codigo_servico]],Preencher_Orcamento!$B:$D,3,FALSE)*Table1[[#This Row],[Subtotal_insumo]],"")</f>
        <v>0</v>
      </c>
    </row>
    <row r="2258" spans="1:13" x14ac:dyDescent="0.25">
      <c r="A2258" s="3">
        <v>70931</v>
      </c>
      <c r="B2258" s="125">
        <v>0</v>
      </c>
      <c r="C2258" s="131" t="s">
        <v>2836</v>
      </c>
      <c r="D2258" s="132"/>
      <c r="E2258" s="4"/>
      <c r="F2258" s="4"/>
      <c r="G2258" s="17" t="str">
        <f>IFERROR(VLOOKUP(Table1[[#This Row],[Codigo_insumo]],BD_Insumos!$B:$E,4),"")</f>
        <v/>
      </c>
      <c r="H2258" s="139"/>
      <c r="I2258" s="5" t="s">
        <v>457</v>
      </c>
      <c r="J2258" s="20" t="str">
        <f t="shared" si="35"/>
        <v/>
      </c>
      <c r="K2258" s="21">
        <f>IF(I2258&lt;&gt;"",SUMIF(Table1[Codigo_servico],A2258,Table1[Subtotal_insumo]),"")</f>
        <v>46.708259150201854</v>
      </c>
      <c r="L2258" s="17" t="str">
        <f>IF(Table1[[#This Row],[Ordem_insumos]]&lt;&gt;0,VLOOKUP(Table1[[#This Row],[Codigo_servico]],Preencher_Orcamento!$B:$D,3,FALSE)*Table1[[#This Row],[Qtde_insumo]],"")</f>
        <v/>
      </c>
      <c r="M2258" s="17" t="str">
        <f>IF(Table1[[#This Row],[Ordem_insumos]]&lt;&gt;0,VLOOKUP(Table1[[#This Row],[Codigo_servico]],Preencher_Orcamento!$B:$D,3,FALSE)*Table1[[#This Row],[Subtotal_insumo]],"")</f>
        <v/>
      </c>
    </row>
    <row r="2259" spans="1:13" ht="26.25" x14ac:dyDescent="0.25">
      <c r="A2259" s="6">
        <v>70931</v>
      </c>
      <c r="B2259" s="126">
        <v>1</v>
      </c>
      <c r="C2259" s="133"/>
      <c r="D2259" s="134">
        <v>32520</v>
      </c>
      <c r="E2259" s="7" t="s">
        <v>676</v>
      </c>
      <c r="F2259" s="8" t="s">
        <v>170</v>
      </c>
      <c r="G2259" s="16">
        <f>IFERROR(VLOOKUP(Table1[[#This Row],[Codigo_insumo]],BD_Insumos!$B:$E,4),"")</f>
        <v>31.0426</v>
      </c>
      <c r="H2259" s="140">
        <v>0.36</v>
      </c>
      <c r="I2259" s="9"/>
      <c r="J2259" s="22">
        <f t="shared" si="35"/>
        <v>11.175336</v>
      </c>
      <c r="K2259" s="22" t="str">
        <f>IF(I2259&lt;&gt;"",SUMIF(Table1[Codigo_servico],A2259,Table1[Subtotal_insumo]),"")</f>
        <v/>
      </c>
      <c r="L2259" s="16">
        <f>IF(Table1[[#This Row],[Ordem_insumos]]&lt;&gt;0,VLOOKUP(Table1[[#This Row],[Codigo_servico]],Preencher_Orcamento!$B:$D,3,FALSE)*Table1[[#This Row],[Qtde_insumo]],"")</f>
        <v>0</v>
      </c>
      <c r="M2259" s="16">
        <f>IF(Table1[[#This Row],[Ordem_insumos]]&lt;&gt;0,VLOOKUP(Table1[[#This Row],[Codigo_servico]],Preencher_Orcamento!$B:$D,3,FALSE)*Table1[[#This Row],[Subtotal_insumo]],"")</f>
        <v>0</v>
      </c>
    </row>
    <row r="2260" spans="1:13" x14ac:dyDescent="0.25">
      <c r="A2260" s="6">
        <v>70931</v>
      </c>
      <c r="B2260" s="126">
        <v>2</v>
      </c>
      <c r="C2260" s="133"/>
      <c r="D2260" s="134">
        <v>11019</v>
      </c>
      <c r="E2260" s="7" t="s">
        <v>173</v>
      </c>
      <c r="F2260" s="8" t="s">
        <v>170</v>
      </c>
      <c r="G2260" s="18">
        <f>IFERROR(VLOOKUP(Table1[[#This Row],[Codigo_insumo]],BD_Insumos!$B:$E,4),"")</f>
        <v>6.65</v>
      </c>
      <c r="H2260" s="140">
        <v>0.28999999999999998</v>
      </c>
      <c r="I2260" s="9"/>
      <c r="J2260" s="23">
        <f t="shared" si="35"/>
        <v>1.9284999999999999</v>
      </c>
      <c r="K2260" s="22" t="str">
        <f>IF(I2260&lt;&gt;"",SUMIF(Table1[Codigo_servico],A2260,Table1[Subtotal_insumo]),"")</f>
        <v/>
      </c>
      <c r="L2260" s="18">
        <f>IF(Table1[[#This Row],[Ordem_insumos]]&lt;&gt;0,VLOOKUP(Table1[[#This Row],[Codigo_servico]],Preencher_Orcamento!$B:$D,3,FALSE)*Table1[[#This Row],[Qtde_insumo]],"")</f>
        <v>0</v>
      </c>
      <c r="M2260" s="18">
        <f>IF(Table1[[#This Row],[Ordem_insumos]]&lt;&gt;0,VLOOKUP(Table1[[#This Row],[Codigo_servico]],Preencher_Orcamento!$B:$D,3,FALSE)*Table1[[#This Row],[Subtotal_insumo]],"")</f>
        <v>0</v>
      </c>
    </row>
    <row r="2261" spans="1:13" x14ac:dyDescent="0.25">
      <c r="A2261" s="6">
        <v>70931</v>
      </c>
      <c r="B2261" s="126">
        <v>3</v>
      </c>
      <c r="C2261" s="133"/>
      <c r="D2261" s="134">
        <v>19015</v>
      </c>
      <c r="E2261" s="7" t="s">
        <v>411</v>
      </c>
      <c r="F2261" s="8" t="s">
        <v>197</v>
      </c>
      <c r="G2261" s="18">
        <f>IFERROR(VLOOKUP(Table1[[#This Row],[Codigo_insumo]],BD_Insumos!$B:$E,4),"")</f>
        <v>12.894</v>
      </c>
      <c r="H2261" s="140">
        <v>0.18</v>
      </c>
      <c r="I2261" s="9"/>
      <c r="J2261" s="23">
        <f t="shared" si="35"/>
        <v>2.3209200000000001</v>
      </c>
      <c r="K2261" s="22" t="str">
        <f>IF(I2261&lt;&gt;"",SUMIF(Table1[Codigo_servico],A2261,Table1[Subtotal_insumo]),"")</f>
        <v/>
      </c>
      <c r="L2261" s="18">
        <f>IF(Table1[[#This Row],[Ordem_insumos]]&lt;&gt;0,VLOOKUP(Table1[[#This Row],[Codigo_servico]],Preencher_Orcamento!$B:$D,3,FALSE)*Table1[[#This Row],[Qtde_insumo]],"")</f>
        <v>0</v>
      </c>
      <c r="M2261" s="18">
        <f>IF(Table1[[#This Row],[Ordem_insumos]]&lt;&gt;0,VLOOKUP(Table1[[#This Row],[Codigo_servico]],Preencher_Orcamento!$B:$D,3,FALSE)*Table1[[#This Row],[Subtotal_insumo]],"")</f>
        <v>0</v>
      </c>
    </row>
    <row r="2262" spans="1:13" ht="26.25" x14ac:dyDescent="0.25">
      <c r="A2262" s="6">
        <v>70931</v>
      </c>
      <c r="B2262" s="126">
        <v>4</v>
      </c>
      <c r="C2262" s="133"/>
      <c r="D2262" s="134">
        <v>30133</v>
      </c>
      <c r="E2262" s="7" t="s">
        <v>549</v>
      </c>
      <c r="F2262" s="8" t="s">
        <v>170</v>
      </c>
      <c r="G2262" s="18">
        <f>IFERROR(VLOOKUP(Table1[[#This Row],[Codigo_insumo]],BD_Insumos!$B:$E,4),"")</f>
        <v>17.4331</v>
      </c>
      <c r="H2262" s="140">
        <v>0.35</v>
      </c>
      <c r="I2262" s="9"/>
      <c r="J2262" s="23">
        <f t="shared" si="35"/>
        <v>6.1015849999999991</v>
      </c>
      <c r="K2262" s="22" t="str">
        <f>IF(I2262&lt;&gt;"",SUMIF(Table1[Codigo_servico],A2262,Table1[Subtotal_insumo]),"")</f>
        <v/>
      </c>
      <c r="L2262" s="18">
        <f>IF(Table1[[#This Row],[Ordem_insumos]]&lt;&gt;0,VLOOKUP(Table1[[#This Row],[Codigo_servico]],Preencher_Orcamento!$B:$D,3,FALSE)*Table1[[#This Row],[Qtde_insumo]],"")</f>
        <v>0</v>
      </c>
      <c r="M2262" s="18">
        <f>IF(Table1[[#This Row],[Ordem_insumos]]&lt;&gt;0,VLOOKUP(Table1[[#This Row],[Codigo_servico]],Preencher_Orcamento!$B:$D,3,FALSE)*Table1[[#This Row],[Subtotal_insumo]],"")</f>
        <v>0</v>
      </c>
    </row>
    <row r="2263" spans="1:13" x14ac:dyDescent="0.25">
      <c r="A2263" s="6">
        <v>70931</v>
      </c>
      <c r="B2263" s="126">
        <v>5</v>
      </c>
      <c r="C2263" s="133"/>
      <c r="D2263" s="134">
        <v>2080</v>
      </c>
      <c r="E2263" s="7" t="s">
        <v>2201</v>
      </c>
      <c r="F2263" s="8" t="s">
        <v>2140</v>
      </c>
      <c r="G2263" s="18">
        <f>IFERROR(VLOOKUP(Table1[[#This Row],[Codigo_insumo]],BD_Insumos!$B:$E,4),"")</f>
        <v>22.892652863819865</v>
      </c>
      <c r="H2263" s="140">
        <v>1.1000000000000001</v>
      </c>
      <c r="I2263" s="9"/>
      <c r="J2263" s="23">
        <f t="shared" si="35"/>
        <v>25.181918150201852</v>
      </c>
      <c r="K2263" s="22" t="str">
        <f>IF(I2263&lt;&gt;"",SUMIF(Table1[Codigo_servico],A2263,Table1[Subtotal_insumo]),"")</f>
        <v/>
      </c>
      <c r="L2263" s="18">
        <f>IF(Table1[[#This Row],[Ordem_insumos]]&lt;&gt;0,VLOOKUP(Table1[[#This Row],[Codigo_servico]],Preencher_Orcamento!$B:$D,3,FALSE)*Table1[[#This Row],[Qtde_insumo]],"")</f>
        <v>0</v>
      </c>
      <c r="M2263" s="18">
        <f>IF(Table1[[#This Row],[Ordem_insumos]]&lt;&gt;0,VLOOKUP(Table1[[#This Row],[Codigo_servico]],Preencher_Orcamento!$B:$D,3,FALSE)*Table1[[#This Row],[Subtotal_insumo]],"")</f>
        <v>0</v>
      </c>
    </row>
    <row r="2264" spans="1:13" x14ac:dyDescent="0.25">
      <c r="A2264" s="3">
        <v>70932</v>
      </c>
      <c r="B2264" s="125">
        <v>0</v>
      </c>
      <c r="C2264" s="131" t="s">
        <v>2837</v>
      </c>
      <c r="D2264" s="132"/>
      <c r="E2264" s="4"/>
      <c r="F2264" s="4"/>
      <c r="G2264" s="17" t="str">
        <f>IFERROR(VLOOKUP(Table1[[#This Row],[Codigo_insumo]],BD_Insumos!$B:$E,4),"")</f>
        <v/>
      </c>
      <c r="H2264" s="139"/>
      <c r="I2264" s="5" t="s">
        <v>457</v>
      </c>
      <c r="J2264" s="20" t="str">
        <f t="shared" si="35"/>
        <v/>
      </c>
      <c r="K2264" s="21">
        <f>IF(I2264&lt;&gt;"",SUMIF(Table1[Codigo_servico],A2264,Table1[Subtotal_insumo]),"")</f>
        <v>82.897721582111785</v>
      </c>
      <c r="L2264" s="17" t="str">
        <f>IF(Table1[[#This Row],[Ordem_insumos]]&lt;&gt;0,VLOOKUP(Table1[[#This Row],[Codigo_servico]],Preencher_Orcamento!$B:$D,3,FALSE)*Table1[[#This Row],[Qtde_insumo]],"")</f>
        <v/>
      </c>
      <c r="M2264" s="17" t="str">
        <f>IF(Table1[[#This Row],[Ordem_insumos]]&lt;&gt;0,VLOOKUP(Table1[[#This Row],[Codigo_servico]],Preencher_Orcamento!$B:$D,3,FALSE)*Table1[[#This Row],[Subtotal_insumo]],"")</f>
        <v/>
      </c>
    </row>
    <row r="2265" spans="1:13" x14ac:dyDescent="0.25">
      <c r="A2265" s="6">
        <v>70932</v>
      </c>
      <c r="B2265" s="126">
        <v>1</v>
      </c>
      <c r="C2265" s="133"/>
      <c r="D2265" s="134">
        <v>2080</v>
      </c>
      <c r="E2265" s="7" t="s">
        <v>2201</v>
      </c>
      <c r="F2265" s="8" t="s">
        <v>2140</v>
      </c>
      <c r="G2265" s="16">
        <f>IFERROR(VLOOKUP(Table1[[#This Row],[Codigo_insumo]],BD_Insumos!$B:$E,4),"")</f>
        <v>22.892652863819865</v>
      </c>
      <c r="H2265" s="140">
        <v>1.6</v>
      </c>
      <c r="I2265" s="9"/>
      <c r="J2265" s="22">
        <f t="shared" si="35"/>
        <v>36.628244582111783</v>
      </c>
      <c r="K2265" s="22" t="str">
        <f>IF(I2265&lt;&gt;"",SUMIF(Table1[Codigo_servico],A2265,Table1[Subtotal_insumo]),"")</f>
        <v/>
      </c>
      <c r="L2265" s="16">
        <f>IF(Table1[[#This Row],[Ordem_insumos]]&lt;&gt;0,VLOOKUP(Table1[[#This Row],[Codigo_servico]],Preencher_Orcamento!$B:$D,3,FALSE)*Table1[[#This Row],[Qtde_insumo]],"")</f>
        <v>0</v>
      </c>
      <c r="M2265" s="16">
        <f>IF(Table1[[#This Row],[Ordem_insumos]]&lt;&gt;0,VLOOKUP(Table1[[#This Row],[Codigo_servico]],Preencher_Orcamento!$B:$D,3,FALSE)*Table1[[#This Row],[Subtotal_insumo]],"")</f>
        <v>0</v>
      </c>
    </row>
    <row r="2266" spans="1:13" x14ac:dyDescent="0.25">
      <c r="A2266" s="6">
        <v>70932</v>
      </c>
      <c r="B2266" s="126">
        <v>2</v>
      </c>
      <c r="C2266" s="133"/>
      <c r="D2266" s="134">
        <v>11019</v>
      </c>
      <c r="E2266" s="7" t="s">
        <v>173</v>
      </c>
      <c r="F2266" s="8" t="s">
        <v>170</v>
      </c>
      <c r="G2266" s="18">
        <f>IFERROR(VLOOKUP(Table1[[#This Row],[Codigo_insumo]],BD_Insumos!$B:$E,4),"")</f>
        <v>6.65</v>
      </c>
      <c r="H2266" s="140">
        <v>0.28999999999999998</v>
      </c>
      <c r="I2266" s="9"/>
      <c r="J2266" s="23">
        <f t="shared" si="35"/>
        <v>1.9284999999999999</v>
      </c>
      <c r="K2266" s="22" t="str">
        <f>IF(I2266&lt;&gt;"",SUMIF(Table1[Codigo_servico],A2266,Table1[Subtotal_insumo]),"")</f>
        <v/>
      </c>
      <c r="L2266" s="18">
        <f>IF(Table1[[#This Row],[Ordem_insumos]]&lt;&gt;0,VLOOKUP(Table1[[#This Row],[Codigo_servico]],Preencher_Orcamento!$B:$D,3,FALSE)*Table1[[#This Row],[Qtde_insumo]],"")</f>
        <v>0</v>
      </c>
      <c r="M2266" s="18">
        <f>IF(Table1[[#This Row],[Ordem_insumos]]&lt;&gt;0,VLOOKUP(Table1[[#This Row],[Codigo_servico]],Preencher_Orcamento!$B:$D,3,FALSE)*Table1[[#This Row],[Subtotal_insumo]],"")</f>
        <v>0</v>
      </c>
    </row>
    <row r="2267" spans="1:13" ht="26.25" x14ac:dyDescent="0.25">
      <c r="A2267" s="6">
        <v>70932</v>
      </c>
      <c r="B2267" s="126">
        <v>3</v>
      </c>
      <c r="C2267" s="133"/>
      <c r="D2267" s="134">
        <v>32520</v>
      </c>
      <c r="E2267" s="7" t="s">
        <v>676</v>
      </c>
      <c r="F2267" s="8" t="s">
        <v>170</v>
      </c>
      <c r="G2267" s="18">
        <f>IFERROR(VLOOKUP(Table1[[#This Row],[Codigo_insumo]],BD_Insumos!$B:$E,4),"")</f>
        <v>31.0426</v>
      </c>
      <c r="H2267" s="140">
        <v>1.02</v>
      </c>
      <c r="I2267" s="9"/>
      <c r="J2267" s="23">
        <f t="shared" si="35"/>
        <v>31.663451999999999</v>
      </c>
      <c r="K2267" s="22" t="str">
        <f>IF(I2267&lt;&gt;"",SUMIF(Table1[Codigo_servico],A2267,Table1[Subtotal_insumo]),"")</f>
        <v/>
      </c>
      <c r="L2267" s="18">
        <f>IF(Table1[[#This Row],[Ordem_insumos]]&lt;&gt;0,VLOOKUP(Table1[[#This Row],[Codigo_servico]],Preencher_Orcamento!$B:$D,3,FALSE)*Table1[[#This Row],[Qtde_insumo]],"")</f>
        <v>0</v>
      </c>
      <c r="M2267" s="18">
        <f>IF(Table1[[#This Row],[Ordem_insumos]]&lt;&gt;0,VLOOKUP(Table1[[#This Row],[Codigo_servico]],Preencher_Orcamento!$B:$D,3,FALSE)*Table1[[#This Row],[Subtotal_insumo]],"")</f>
        <v>0</v>
      </c>
    </row>
    <row r="2268" spans="1:13" ht="26.25" x14ac:dyDescent="0.25">
      <c r="A2268" s="6">
        <v>70932</v>
      </c>
      <c r="B2268" s="126">
        <v>4</v>
      </c>
      <c r="C2268" s="133"/>
      <c r="D2268" s="134">
        <v>30133</v>
      </c>
      <c r="E2268" s="7" t="s">
        <v>549</v>
      </c>
      <c r="F2268" s="8" t="s">
        <v>170</v>
      </c>
      <c r="G2268" s="18">
        <f>IFERROR(VLOOKUP(Table1[[#This Row],[Codigo_insumo]],BD_Insumos!$B:$E,4),"")</f>
        <v>17.4331</v>
      </c>
      <c r="H2268" s="140">
        <v>0.35</v>
      </c>
      <c r="I2268" s="9"/>
      <c r="J2268" s="23">
        <f t="shared" si="35"/>
        <v>6.1015849999999991</v>
      </c>
      <c r="K2268" s="22" t="str">
        <f>IF(I2268&lt;&gt;"",SUMIF(Table1[Codigo_servico],A2268,Table1[Subtotal_insumo]),"")</f>
        <v/>
      </c>
      <c r="L2268" s="18">
        <f>IF(Table1[[#This Row],[Ordem_insumos]]&lt;&gt;0,VLOOKUP(Table1[[#This Row],[Codigo_servico]],Preencher_Orcamento!$B:$D,3,FALSE)*Table1[[#This Row],[Qtde_insumo]],"")</f>
        <v>0</v>
      </c>
      <c r="M2268" s="18">
        <f>IF(Table1[[#This Row],[Ordem_insumos]]&lt;&gt;0,VLOOKUP(Table1[[#This Row],[Codigo_servico]],Preencher_Orcamento!$B:$D,3,FALSE)*Table1[[#This Row],[Subtotal_insumo]],"")</f>
        <v>0</v>
      </c>
    </row>
    <row r="2269" spans="1:13" x14ac:dyDescent="0.25">
      <c r="A2269" s="6">
        <v>70932</v>
      </c>
      <c r="B2269" s="126">
        <v>5</v>
      </c>
      <c r="C2269" s="133"/>
      <c r="D2269" s="134">
        <v>19015</v>
      </c>
      <c r="E2269" s="7" t="s">
        <v>411</v>
      </c>
      <c r="F2269" s="8" t="s">
        <v>197</v>
      </c>
      <c r="G2269" s="18">
        <f>IFERROR(VLOOKUP(Table1[[#This Row],[Codigo_insumo]],BD_Insumos!$B:$E,4),"")</f>
        <v>12.894</v>
      </c>
      <c r="H2269" s="140">
        <v>0.51</v>
      </c>
      <c r="I2269" s="9"/>
      <c r="J2269" s="23">
        <f t="shared" si="35"/>
        <v>6.5759400000000001</v>
      </c>
      <c r="K2269" s="22" t="str">
        <f>IF(I2269&lt;&gt;"",SUMIF(Table1[Codigo_servico],A2269,Table1[Subtotal_insumo]),"")</f>
        <v/>
      </c>
      <c r="L2269" s="18">
        <f>IF(Table1[[#This Row],[Ordem_insumos]]&lt;&gt;0,VLOOKUP(Table1[[#This Row],[Codigo_servico]],Preencher_Orcamento!$B:$D,3,FALSE)*Table1[[#This Row],[Qtde_insumo]],"")</f>
        <v>0</v>
      </c>
      <c r="M2269" s="18">
        <f>IF(Table1[[#This Row],[Ordem_insumos]]&lt;&gt;0,VLOOKUP(Table1[[#This Row],[Codigo_servico]],Preencher_Orcamento!$B:$D,3,FALSE)*Table1[[#This Row],[Subtotal_insumo]],"")</f>
        <v>0</v>
      </c>
    </row>
    <row r="2270" spans="1:13" x14ac:dyDescent="0.25">
      <c r="A2270" s="3">
        <v>71013</v>
      </c>
      <c r="B2270" s="125">
        <v>0</v>
      </c>
      <c r="C2270" s="131" t="s">
        <v>2838</v>
      </c>
      <c r="D2270" s="132"/>
      <c r="E2270" s="4"/>
      <c r="F2270" s="4"/>
      <c r="G2270" s="17" t="str">
        <f>IFERROR(VLOOKUP(Table1[[#This Row],[Codigo_insumo]],BD_Insumos!$B:$E,4),"")</f>
        <v/>
      </c>
      <c r="H2270" s="139"/>
      <c r="I2270" s="5" t="s">
        <v>457</v>
      </c>
      <c r="J2270" s="20" t="str">
        <f t="shared" si="35"/>
        <v/>
      </c>
      <c r="K2270" s="21">
        <f>IF(I2270&lt;&gt;"",SUMIF(Table1[Codigo_servico],A2270,Table1[Subtotal_insumo]),"")</f>
        <v>1019.655</v>
      </c>
      <c r="L2270" s="17" t="str">
        <f>IF(Table1[[#This Row],[Ordem_insumos]]&lt;&gt;0,VLOOKUP(Table1[[#This Row],[Codigo_servico]],Preencher_Orcamento!$B:$D,3,FALSE)*Table1[[#This Row],[Qtde_insumo]],"")</f>
        <v/>
      </c>
      <c r="M2270" s="17" t="str">
        <f>IF(Table1[[#This Row],[Ordem_insumos]]&lt;&gt;0,VLOOKUP(Table1[[#This Row],[Codigo_servico]],Preencher_Orcamento!$B:$D,3,FALSE)*Table1[[#This Row],[Subtotal_insumo]],"")</f>
        <v/>
      </c>
    </row>
    <row r="2271" spans="1:13" x14ac:dyDescent="0.25">
      <c r="A2271" s="6">
        <v>71013</v>
      </c>
      <c r="B2271" s="126">
        <v>1</v>
      </c>
      <c r="C2271" s="133"/>
      <c r="D2271" s="134">
        <v>30250</v>
      </c>
      <c r="E2271" s="7" t="s">
        <v>552</v>
      </c>
      <c r="F2271" s="8" t="s">
        <v>457</v>
      </c>
      <c r="G2271" s="18">
        <f>IFERROR(VLOOKUP(Table1[[#This Row],[Codigo_insumo]],BD_Insumos!$B:$E,4),"")</f>
        <v>1019.655</v>
      </c>
      <c r="H2271" s="140">
        <v>1</v>
      </c>
      <c r="I2271" s="9"/>
      <c r="J2271" s="23">
        <f t="shared" si="35"/>
        <v>1019.655</v>
      </c>
      <c r="K2271" s="22" t="str">
        <f>IF(I2271&lt;&gt;"",SUMIF(Table1[Codigo_servico],A2271,Table1[Subtotal_insumo]),"")</f>
        <v/>
      </c>
      <c r="L2271" s="18">
        <f>IF(Table1[[#This Row],[Ordem_insumos]]&lt;&gt;0,VLOOKUP(Table1[[#This Row],[Codigo_servico]],Preencher_Orcamento!$B:$D,3,FALSE)*Table1[[#This Row],[Qtde_insumo]],"")</f>
        <v>0</v>
      </c>
      <c r="M2271" s="18">
        <f>IF(Table1[[#This Row],[Ordem_insumos]]&lt;&gt;0,VLOOKUP(Table1[[#This Row],[Codigo_servico]],Preencher_Orcamento!$B:$D,3,FALSE)*Table1[[#This Row],[Subtotal_insumo]],"")</f>
        <v>0</v>
      </c>
    </row>
    <row r="2272" spans="1:13" x14ac:dyDescent="0.25">
      <c r="A2272" s="3">
        <v>71014</v>
      </c>
      <c r="B2272" s="125">
        <v>0</v>
      </c>
      <c r="C2272" s="131" t="s">
        <v>2839</v>
      </c>
      <c r="D2272" s="132"/>
      <c r="E2272" s="4"/>
      <c r="F2272" s="4"/>
      <c r="G2272" s="17" t="str">
        <f>IFERROR(VLOOKUP(Table1[[#This Row],[Codigo_insumo]],BD_Insumos!$B:$E,4),"")</f>
        <v/>
      </c>
      <c r="H2272" s="139"/>
      <c r="I2272" s="5" t="s">
        <v>457</v>
      </c>
      <c r="J2272" s="20" t="str">
        <f t="shared" si="35"/>
        <v/>
      </c>
      <c r="K2272" s="21">
        <f>IF(I2272&lt;&gt;"",SUMIF(Table1[Codigo_servico],A2272,Table1[Subtotal_insumo]),"")</f>
        <v>978.63660000000004</v>
      </c>
      <c r="L2272" s="17" t="str">
        <f>IF(Table1[[#This Row],[Ordem_insumos]]&lt;&gt;0,VLOOKUP(Table1[[#This Row],[Codigo_servico]],Preencher_Orcamento!$B:$D,3,FALSE)*Table1[[#This Row],[Qtde_insumo]],"")</f>
        <v/>
      </c>
      <c r="M2272" s="17" t="str">
        <f>IF(Table1[[#This Row],[Ordem_insumos]]&lt;&gt;0,VLOOKUP(Table1[[#This Row],[Codigo_servico]],Preencher_Orcamento!$B:$D,3,FALSE)*Table1[[#This Row],[Subtotal_insumo]],"")</f>
        <v/>
      </c>
    </row>
    <row r="2273" spans="1:13" x14ac:dyDescent="0.25">
      <c r="A2273" s="6">
        <v>71014</v>
      </c>
      <c r="B2273" s="126">
        <v>1</v>
      </c>
      <c r="C2273" s="133"/>
      <c r="D2273" s="134">
        <v>30251</v>
      </c>
      <c r="E2273" s="7" t="s">
        <v>553</v>
      </c>
      <c r="F2273" s="8" t="s">
        <v>457</v>
      </c>
      <c r="G2273" s="18">
        <f>IFERROR(VLOOKUP(Table1[[#This Row],[Codigo_insumo]],BD_Insumos!$B:$E,4),"")</f>
        <v>978.63660000000004</v>
      </c>
      <c r="H2273" s="140">
        <v>1</v>
      </c>
      <c r="I2273" s="9"/>
      <c r="J2273" s="23">
        <f t="shared" si="35"/>
        <v>978.63660000000004</v>
      </c>
      <c r="K2273" s="22" t="str">
        <f>IF(I2273&lt;&gt;"",SUMIF(Table1[Codigo_servico],A2273,Table1[Subtotal_insumo]),"")</f>
        <v/>
      </c>
      <c r="L2273" s="18">
        <f>IF(Table1[[#This Row],[Ordem_insumos]]&lt;&gt;0,VLOOKUP(Table1[[#This Row],[Codigo_servico]],Preencher_Orcamento!$B:$D,3,FALSE)*Table1[[#This Row],[Qtde_insumo]],"")</f>
        <v>0</v>
      </c>
      <c r="M2273" s="18">
        <f>IF(Table1[[#This Row],[Ordem_insumos]]&lt;&gt;0,VLOOKUP(Table1[[#This Row],[Codigo_servico]],Preencher_Orcamento!$B:$D,3,FALSE)*Table1[[#This Row],[Subtotal_insumo]],"")</f>
        <v>0</v>
      </c>
    </row>
    <row r="2274" spans="1:13" x14ac:dyDescent="0.25">
      <c r="A2274" s="3">
        <v>71015</v>
      </c>
      <c r="B2274" s="125">
        <v>0</v>
      </c>
      <c r="C2274" s="131" t="s">
        <v>2840</v>
      </c>
      <c r="D2274" s="132"/>
      <c r="E2274" s="4"/>
      <c r="F2274" s="4"/>
      <c r="G2274" s="17" t="str">
        <f>IFERROR(VLOOKUP(Table1[[#This Row],[Codigo_insumo]],BD_Insumos!$B:$E,4),"")</f>
        <v/>
      </c>
      <c r="H2274" s="139"/>
      <c r="I2274" s="5" t="s">
        <v>457</v>
      </c>
      <c r="J2274" s="20" t="str">
        <f t="shared" si="35"/>
        <v/>
      </c>
      <c r="K2274" s="21">
        <f>IF(I2274&lt;&gt;"",SUMIF(Table1[Codigo_servico],A2274,Table1[Subtotal_insumo]),"")</f>
        <v>1076.1916000000001</v>
      </c>
      <c r="L2274" s="17" t="str">
        <f>IF(Table1[[#This Row],[Ordem_insumos]]&lt;&gt;0,VLOOKUP(Table1[[#This Row],[Codigo_servico]],Preencher_Orcamento!$B:$D,3,FALSE)*Table1[[#This Row],[Qtde_insumo]],"")</f>
        <v/>
      </c>
      <c r="M2274" s="17" t="str">
        <f>IF(Table1[[#This Row],[Ordem_insumos]]&lt;&gt;0,VLOOKUP(Table1[[#This Row],[Codigo_servico]],Preencher_Orcamento!$B:$D,3,FALSE)*Table1[[#This Row],[Subtotal_insumo]],"")</f>
        <v/>
      </c>
    </row>
    <row r="2275" spans="1:13" x14ac:dyDescent="0.25">
      <c r="A2275" s="6">
        <v>71015</v>
      </c>
      <c r="B2275" s="126">
        <v>1</v>
      </c>
      <c r="C2275" s="133"/>
      <c r="D2275" s="134">
        <v>30252</v>
      </c>
      <c r="E2275" s="7" t="s">
        <v>554</v>
      </c>
      <c r="F2275" s="8" t="s">
        <v>457</v>
      </c>
      <c r="G2275" s="18">
        <f>IFERROR(VLOOKUP(Table1[[#This Row],[Codigo_insumo]],BD_Insumos!$B:$E,4),"")</f>
        <v>1076.1916000000001</v>
      </c>
      <c r="H2275" s="140">
        <v>1</v>
      </c>
      <c r="I2275" s="9"/>
      <c r="J2275" s="23">
        <f t="shared" si="35"/>
        <v>1076.1916000000001</v>
      </c>
      <c r="K2275" s="22" t="str">
        <f>IF(I2275&lt;&gt;"",SUMIF(Table1[Codigo_servico],A2275,Table1[Subtotal_insumo]),"")</f>
        <v/>
      </c>
      <c r="L2275" s="18">
        <f>IF(Table1[[#This Row],[Ordem_insumos]]&lt;&gt;0,VLOOKUP(Table1[[#This Row],[Codigo_servico]],Preencher_Orcamento!$B:$D,3,FALSE)*Table1[[#This Row],[Qtde_insumo]],"")</f>
        <v>0</v>
      </c>
      <c r="M2275" s="18">
        <f>IF(Table1[[#This Row],[Ordem_insumos]]&lt;&gt;0,VLOOKUP(Table1[[#This Row],[Codigo_servico]],Preencher_Orcamento!$B:$D,3,FALSE)*Table1[[#This Row],[Subtotal_insumo]],"")</f>
        <v>0</v>
      </c>
    </row>
    <row r="2276" spans="1:13" x14ac:dyDescent="0.25">
      <c r="A2276" s="3">
        <v>71018</v>
      </c>
      <c r="B2276" s="125">
        <v>0</v>
      </c>
      <c r="C2276" s="131" t="s">
        <v>2841</v>
      </c>
      <c r="D2276" s="132"/>
      <c r="E2276" s="4"/>
      <c r="F2276" s="4"/>
      <c r="G2276" s="17" t="str">
        <f>IFERROR(VLOOKUP(Table1[[#This Row],[Codigo_insumo]],BD_Insumos!$B:$E,4),"")</f>
        <v/>
      </c>
      <c r="H2276" s="139"/>
      <c r="I2276" s="5" t="s">
        <v>457</v>
      </c>
      <c r="J2276" s="20" t="str">
        <f t="shared" si="35"/>
        <v/>
      </c>
      <c r="K2276" s="21">
        <f>IF(I2276&lt;&gt;"",SUMIF(Table1[Codigo_servico],A2276,Table1[Subtotal_insumo]),"")</f>
        <v>480.875</v>
      </c>
      <c r="L2276" s="17" t="str">
        <f>IF(Table1[[#This Row],[Ordem_insumos]]&lt;&gt;0,VLOOKUP(Table1[[#This Row],[Codigo_servico]],Preencher_Orcamento!$B:$D,3,FALSE)*Table1[[#This Row],[Qtde_insumo]],"")</f>
        <v/>
      </c>
      <c r="M2276" s="17" t="str">
        <f>IF(Table1[[#This Row],[Ordem_insumos]]&lt;&gt;0,VLOOKUP(Table1[[#This Row],[Codigo_servico]],Preencher_Orcamento!$B:$D,3,FALSE)*Table1[[#This Row],[Subtotal_insumo]],"")</f>
        <v/>
      </c>
    </row>
    <row r="2277" spans="1:13" x14ac:dyDescent="0.25">
      <c r="A2277" s="6">
        <v>71018</v>
      </c>
      <c r="B2277" s="126">
        <v>1</v>
      </c>
      <c r="C2277" s="133"/>
      <c r="D2277" s="134">
        <v>30255</v>
      </c>
      <c r="E2277" s="7" t="s">
        <v>555</v>
      </c>
      <c r="F2277" s="8" t="s">
        <v>457</v>
      </c>
      <c r="G2277" s="18">
        <f>IFERROR(VLOOKUP(Table1[[#This Row],[Codigo_insumo]],BD_Insumos!$B:$E,4),"")</f>
        <v>480.875</v>
      </c>
      <c r="H2277" s="140">
        <v>1</v>
      </c>
      <c r="I2277" s="9"/>
      <c r="J2277" s="23">
        <f t="shared" si="35"/>
        <v>480.875</v>
      </c>
      <c r="K2277" s="22" t="str">
        <f>IF(I2277&lt;&gt;"",SUMIF(Table1[Codigo_servico],A2277,Table1[Subtotal_insumo]),"")</f>
        <v/>
      </c>
      <c r="L2277" s="18">
        <f>IF(Table1[[#This Row],[Ordem_insumos]]&lt;&gt;0,VLOOKUP(Table1[[#This Row],[Codigo_servico]],Preencher_Orcamento!$B:$D,3,FALSE)*Table1[[#This Row],[Qtde_insumo]],"")</f>
        <v>0</v>
      </c>
      <c r="M2277" s="18">
        <f>IF(Table1[[#This Row],[Ordem_insumos]]&lt;&gt;0,VLOOKUP(Table1[[#This Row],[Codigo_servico]],Preencher_Orcamento!$B:$D,3,FALSE)*Table1[[#This Row],[Subtotal_insumo]],"")</f>
        <v>0</v>
      </c>
    </row>
    <row r="2278" spans="1:13" x14ac:dyDescent="0.25">
      <c r="A2278" s="3">
        <v>71020</v>
      </c>
      <c r="B2278" s="125">
        <v>0</v>
      </c>
      <c r="C2278" s="131" t="s">
        <v>2842</v>
      </c>
      <c r="D2278" s="132"/>
      <c r="E2278" s="4"/>
      <c r="F2278" s="4"/>
      <c r="G2278" s="17" t="str">
        <f>IFERROR(VLOOKUP(Table1[[#This Row],[Codigo_insumo]],BD_Insumos!$B:$E,4),"")</f>
        <v/>
      </c>
      <c r="H2278" s="139"/>
      <c r="I2278" s="5" t="s">
        <v>5</v>
      </c>
      <c r="J2278" s="20" t="str">
        <f t="shared" si="35"/>
        <v/>
      </c>
      <c r="K2278" s="21">
        <f>IF(I2278&lt;&gt;"",SUMIF(Table1[Codigo_servico],A2278,Table1[Subtotal_insumo]),"")</f>
        <v>207.02569780010705</v>
      </c>
      <c r="L2278" s="17" t="str">
        <f>IF(Table1[[#This Row],[Ordem_insumos]]&lt;&gt;0,VLOOKUP(Table1[[#This Row],[Codigo_servico]],Preencher_Orcamento!$B:$D,3,FALSE)*Table1[[#This Row],[Qtde_insumo]],"")</f>
        <v/>
      </c>
      <c r="M2278" s="17" t="str">
        <f>IF(Table1[[#This Row],[Ordem_insumos]]&lt;&gt;0,VLOOKUP(Table1[[#This Row],[Codigo_servico]],Preencher_Orcamento!$B:$D,3,FALSE)*Table1[[#This Row],[Subtotal_insumo]],"")</f>
        <v/>
      </c>
    </row>
    <row r="2279" spans="1:13" x14ac:dyDescent="0.25">
      <c r="A2279" s="6">
        <v>71020</v>
      </c>
      <c r="B2279" s="126">
        <v>1</v>
      </c>
      <c r="C2279" s="133"/>
      <c r="D2279" s="134">
        <v>2076</v>
      </c>
      <c r="E2279" s="7" t="s">
        <v>2200</v>
      </c>
      <c r="F2279" s="8" t="s">
        <v>2140</v>
      </c>
      <c r="G2279" s="16">
        <f>IFERROR(VLOOKUP(Table1[[#This Row],[Codigo_insumo]],BD_Insumos!$B:$E,4),"")</f>
        <v>12.645924541907611</v>
      </c>
      <c r="H2279" s="140">
        <v>1.54175</v>
      </c>
      <c r="I2279" s="9"/>
      <c r="J2279" s="22">
        <f t="shared" si="35"/>
        <v>19.496854162486059</v>
      </c>
      <c r="K2279" s="22" t="str">
        <f>IF(I2279&lt;&gt;"",SUMIF(Table1[Codigo_servico],A2279,Table1[Subtotal_insumo]),"")</f>
        <v/>
      </c>
      <c r="L2279" s="16">
        <f>IF(Table1[[#This Row],[Ordem_insumos]]&lt;&gt;0,VLOOKUP(Table1[[#This Row],[Codigo_servico]],Preencher_Orcamento!$B:$D,3,FALSE)*Table1[[#This Row],[Qtde_insumo]],"")</f>
        <v>0</v>
      </c>
      <c r="M2279" s="16">
        <f>IF(Table1[[#This Row],[Ordem_insumos]]&lt;&gt;0,VLOOKUP(Table1[[#This Row],[Codigo_servico]],Preencher_Orcamento!$B:$D,3,FALSE)*Table1[[#This Row],[Subtotal_insumo]],"")</f>
        <v>0</v>
      </c>
    </row>
    <row r="2280" spans="1:13" x14ac:dyDescent="0.25">
      <c r="A2280" s="6">
        <v>71020</v>
      </c>
      <c r="B2280" s="126">
        <v>2</v>
      </c>
      <c r="C2280" s="133"/>
      <c r="D2280" s="134">
        <v>37005</v>
      </c>
      <c r="E2280" s="7" t="s">
        <v>811</v>
      </c>
      <c r="F2280" s="8" t="s">
        <v>168</v>
      </c>
      <c r="G2280" s="16">
        <f>IFERROR(VLOOKUP(Table1[[#This Row],[Codigo_insumo]],BD_Insumos!$B:$E,4),"")</f>
        <v>15.942500000000001</v>
      </c>
      <c r="H2280" s="140">
        <v>1.762</v>
      </c>
      <c r="I2280" s="9"/>
      <c r="J2280" s="22">
        <f t="shared" si="35"/>
        <v>28.090685000000001</v>
      </c>
      <c r="K2280" s="22" t="str">
        <f>IF(I2280&lt;&gt;"",SUMIF(Table1[Codigo_servico],A2280,Table1[Subtotal_insumo]),"")</f>
        <v/>
      </c>
      <c r="L2280" s="16">
        <f>IF(Table1[[#This Row],[Ordem_insumos]]&lt;&gt;0,VLOOKUP(Table1[[#This Row],[Codigo_servico]],Preencher_Orcamento!$B:$D,3,FALSE)*Table1[[#This Row],[Qtde_insumo]],"")</f>
        <v>0</v>
      </c>
      <c r="M2280" s="16">
        <f>IF(Table1[[#This Row],[Ordem_insumos]]&lt;&gt;0,VLOOKUP(Table1[[#This Row],[Codigo_servico]],Preencher_Orcamento!$B:$D,3,FALSE)*Table1[[#This Row],[Subtotal_insumo]],"")</f>
        <v>0</v>
      </c>
    </row>
    <row r="2281" spans="1:13" x14ac:dyDescent="0.25">
      <c r="A2281" s="6">
        <v>71020</v>
      </c>
      <c r="B2281" s="126">
        <v>3</v>
      </c>
      <c r="C2281" s="133"/>
      <c r="D2281" s="134">
        <v>2075</v>
      </c>
      <c r="E2281" s="7" t="s">
        <v>2199</v>
      </c>
      <c r="F2281" s="8" t="s">
        <v>2140</v>
      </c>
      <c r="G2281" s="16">
        <f>IFERROR(VLOOKUP(Table1[[#This Row],[Codigo_insumo]],BD_Insumos!$B:$E,4),"")</f>
        <v>15.599673853371913</v>
      </c>
      <c r="H2281" s="140">
        <v>3.524</v>
      </c>
      <c r="I2281" s="9"/>
      <c r="J2281" s="22">
        <f t="shared" si="35"/>
        <v>54.97325065928262</v>
      </c>
      <c r="K2281" s="22" t="str">
        <f>IF(I2281&lt;&gt;"",SUMIF(Table1[Codigo_servico],A2281,Table1[Subtotal_insumo]),"")</f>
        <v/>
      </c>
      <c r="L2281" s="16">
        <f>IF(Table1[[#This Row],[Ordem_insumos]]&lt;&gt;0,VLOOKUP(Table1[[#This Row],[Codigo_servico]],Preencher_Orcamento!$B:$D,3,FALSE)*Table1[[#This Row],[Qtde_insumo]],"")</f>
        <v>0</v>
      </c>
      <c r="M2281" s="16">
        <f>IF(Table1[[#This Row],[Ordem_insumos]]&lt;&gt;0,VLOOKUP(Table1[[#This Row],[Codigo_servico]],Preencher_Orcamento!$B:$D,3,FALSE)*Table1[[#This Row],[Subtotal_insumo]],"")</f>
        <v>0</v>
      </c>
    </row>
    <row r="2282" spans="1:13" x14ac:dyDescent="0.25">
      <c r="A2282" s="6">
        <v>71020</v>
      </c>
      <c r="B2282" s="126">
        <v>4</v>
      </c>
      <c r="C2282" s="133"/>
      <c r="D2282" s="134">
        <v>2081</v>
      </c>
      <c r="E2282" s="7" t="s">
        <v>2202</v>
      </c>
      <c r="F2282" s="8" t="s">
        <v>2140</v>
      </c>
      <c r="G2282" s="16">
        <f>IFERROR(VLOOKUP(Table1[[#This Row],[Codigo_insumo]],BD_Insumos!$B:$E,4),"")</f>
        <v>13.94838954334932</v>
      </c>
      <c r="H2282" s="140">
        <v>2</v>
      </c>
      <c r="I2282" s="9"/>
      <c r="J2282" s="22">
        <f t="shared" si="35"/>
        <v>27.89677908669864</v>
      </c>
      <c r="K2282" s="22" t="str">
        <f>IF(I2282&lt;&gt;"",SUMIF(Table1[Codigo_servico],A2282,Table1[Subtotal_insumo]),"")</f>
        <v/>
      </c>
      <c r="L2282" s="16">
        <f>IF(Table1[[#This Row],[Ordem_insumos]]&lt;&gt;0,VLOOKUP(Table1[[#This Row],[Codigo_servico]],Preencher_Orcamento!$B:$D,3,FALSE)*Table1[[#This Row],[Qtde_insumo]],"")</f>
        <v>0</v>
      </c>
      <c r="M2282" s="16">
        <f>IF(Table1[[#This Row],[Ordem_insumos]]&lt;&gt;0,VLOOKUP(Table1[[#This Row],[Codigo_servico]],Preencher_Orcamento!$B:$D,3,FALSE)*Table1[[#This Row],[Subtotal_insumo]],"")</f>
        <v>0</v>
      </c>
    </row>
    <row r="2283" spans="1:13" x14ac:dyDescent="0.25">
      <c r="A2283" s="6">
        <v>71020</v>
      </c>
      <c r="B2283" s="126">
        <v>5</v>
      </c>
      <c r="C2283" s="133"/>
      <c r="D2283" s="134">
        <v>37540</v>
      </c>
      <c r="E2283" s="7" t="s">
        <v>838</v>
      </c>
      <c r="F2283" s="8" t="s">
        <v>457</v>
      </c>
      <c r="G2283" s="18">
        <f>IFERROR(VLOOKUP(Table1[[#This Row],[Codigo_insumo]],BD_Insumos!$B:$E,4),"")</f>
        <v>0.39579999999999999</v>
      </c>
      <c r="H2283" s="140">
        <v>2.2025000000000001</v>
      </c>
      <c r="I2283" s="9"/>
      <c r="J2283" s="23">
        <f t="shared" si="35"/>
        <v>0.87174950000000007</v>
      </c>
      <c r="K2283" s="22" t="str">
        <f>IF(I2283&lt;&gt;"",SUMIF(Table1[Codigo_servico],A2283,Table1[Subtotal_insumo]),"")</f>
        <v/>
      </c>
      <c r="L2283" s="18">
        <f>IF(Table1[[#This Row],[Ordem_insumos]]&lt;&gt;0,VLOOKUP(Table1[[#This Row],[Codigo_servico]],Preencher_Orcamento!$B:$D,3,FALSE)*Table1[[#This Row],[Qtde_insumo]],"")</f>
        <v>0</v>
      </c>
      <c r="M2283" s="18">
        <f>IF(Table1[[#This Row],[Ordem_insumos]]&lt;&gt;0,VLOOKUP(Table1[[#This Row],[Codigo_servico]],Preencher_Orcamento!$B:$D,3,FALSE)*Table1[[#This Row],[Subtotal_insumo]],"")</f>
        <v>0</v>
      </c>
    </row>
    <row r="2284" spans="1:13" ht="39" x14ac:dyDescent="0.25">
      <c r="A2284" s="6">
        <v>71020</v>
      </c>
      <c r="B2284" s="126">
        <v>6</v>
      </c>
      <c r="C2284" s="133"/>
      <c r="D2284" s="134">
        <v>17040</v>
      </c>
      <c r="E2284" s="7" t="s">
        <v>375</v>
      </c>
      <c r="F2284" s="8" t="s">
        <v>457</v>
      </c>
      <c r="G2284" s="18">
        <f>IFERROR(VLOOKUP(Table1[[#This Row],[Codigo_insumo]],BD_Insumos!$B:$E,4),"")</f>
        <v>0.31169999999999998</v>
      </c>
      <c r="H2284" s="140">
        <v>6</v>
      </c>
      <c r="I2284" s="9"/>
      <c r="J2284" s="23">
        <f t="shared" si="35"/>
        <v>1.8701999999999999</v>
      </c>
      <c r="K2284" s="22" t="str">
        <f>IF(I2284&lt;&gt;"",SUMIF(Table1[Codigo_servico],A2284,Table1[Subtotal_insumo]),"")</f>
        <v/>
      </c>
      <c r="L2284" s="18">
        <f>IF(Table1[[#This Row],[Ordem_insumos]]&lt;&gt;0,VLOOKUP(Table1[[#This Row],[Codigo_servico]],Preencher_Orcamento!$B:$D,3,FALSE)*Table1[[#This Row],[Qtde_insumo]],"")</f>
        <v>0</v>
      </c>
      <c r="M2284" s="18">
        <f>IF(Table1[[#This Row],[Ordem_insumos]]&lt;&gt;0,VLOOKUP(Table1[[#This Row],[Codigo_servico]],Preencher_Orcamento!$B:$D,3,FALSE)*Table1[[#This Row],[Subtotal_insumo]],"")</f>
        <v>0</v>
      </c>
    </row>
    <row r="2285" spans="1:13" x14ac:dyDescent="0.25">
      <c r="A2285" s="6">
        <v>71020</v>
      </c>
      <c r="B2285" s="126">
        <v>7</v>
      </c>
      <c r="C2285" s="133"/>
      <c r="D2285" s="134">
        <v>2080</v>
      </c>
      <c r="E2285" s="7" t="s">
        <v>2201</v>
      </c>
      <c r="F2285" s="8" t="s">
        <v>2140</v>
      </c>
      <c r="G2285" s="18">
        <f>IFERROR(VLOOKUP(Table1[[#This Row],[Codigo_insumo]],BD_Insumos!$B:$E,4),"")</f>
        <v>22.892652863819865</v>
      </c>
      <c r="H2285" s="140">
        <v>2</v>
      </c>
      <c r="I2285" s="9"/>
      <c r="J2285" s="23">
        <f t="shared" si="35"/>
        <v>45.785305727639731</v>
      </c>
      <c r="K2285" s="22" t="str">
        <f>IF(I2285&lt;&gt;"",SUMIF(Table1[Codigo_servico],A2285,Table1[Subtotal_insumo]),"")</f>
        <v/>
      </c>
      <c r="L2285" s="18">
        <f>IF(Table1[[#This Row],[Ordem_insumos]]&lt;&gt;0,VLOOKUP(Table1[[#This Row],[Codigo_servico]],Preencher_Orcamento!$B:$D,3,FALSE)*Table1[[#This Row],[Qtde_insumo]],"")</f>
        <v>0</v>
      </c>
      <c r="M2285" s="18">
        <f>IF(Table1[[#This Row],[Ordem_insumos]]&lt;&gt;0,VLOOKUP(Table1[[#This Row],[Codigo_servico]],Preencher_Orcamento!$B:$D,3,FALSE)*Table1[[#This Row],[Subtotal_insumo]],"")</f>
        <v>0</v>
      </c>
    </row>
    <row r="2286" spans="1:13" ht="26.25" x14ac:dyDescent="0.25">
      <c r="A2286" s="6">
        <v>71020</v>
      </c>
      <c r="B2286" s="126">
        <v>8</v>
      </c>
      <c r="C2286" s="133"/>
      <c r="D2286" s="134">
        <v>15510</v>
      </c>
      <c r="E2286" s="7" t="s">
        <v>324</v>
      </c>
      <c r="F2286" s="8" t="s">
        <v>58</v>
      </c>
      <c r="G2286" s="18">
        <f>IFERROR(VLOOKUP(Table1[[#This Row],[Codigo_insumo]],BD_Insumos!$B:$E,4),"")</f>
        <v>1083.3612000000001</v>
      </c>
      <c r="H2286" s="140">
        <v>8.7200000000000003E-3</v>
      </c>
      <c r="I2286" s="9"/>
      <c r="J2286" s="23">
        <f t="shared" si="35"/>
        <v>9.4469096640000014</v>
      </c>
      <c r="K2286" s="22" t="str">
        <f>IF(I2286&lt;&gt;"",SUMIF(Table1[Codigo_servico],A2286,Table1[Subtotal_insumo]),"")</f>
        <v/>
      </c>
      <c r="L2286" s="18">
        <f>IF(Table1[[#This Row],[Ordem_insumos]]&lt;&gt;0,VLOOKUP(Table1[[#This Row],[Codigo_servico]],Preencher_Orcamento!$B:$D,3,FALSE)*Table1[[#This Row],[Qtde_insumo]],"")</f>
        <v>0</v>
      </c>
      <c r="M2286" s="18">
        <f>IF(Table1[[#This Row],[Ordem_insumos]]&lt;&gt;0,VLOOKUP(Table1[[#This Row],[Codigo_servico]],Preencher_Orcamento!$B:$D,3,FALSE)*Table1[[#This Row],[Subtotal_insumo]],"")</f>
        <v>0</v>
      </c>
    </row>
    <row r="2287" spans="1:13" x14ac:dyDescent="0.25">
      <c r="A2287" s="6">
        <v>71020</v>
      </c>
      <c r="B2287" s="126">
        <v>9</v>
      </c>
      <c r="C2287" s="133"/>
      <c r="D2287" s="134">
        <v>37545</v>
      </c>
      <c r="E2287" s="7" t="s">
        <v>843</v>
      </c>
      <c r="F2287" s="8" t="s">
        <v>168</v>
      </c>
      <c r="G2287" s="18">
        <f>IFERROR(VLOOKUP(Table1[[#This Row],[Codigo_insumo]],BD_Insumos!$B:$E,4),"")</f>
        <v>14.4274</v>
      </c>
      <c r="H2287" s="140">
        <v>1.19</v>
      </c>
      <c r="I2287" s="9"/>
      <c r="J2287" s="23">
        <f t="shared" si="35"/>
        <v>17.168606</v>
      </c>
      <c r="K2287" s="22" t="str">
        <f>IF(I2287&lt;&gt;"",SUMIF(Table1[Codigo_servico],A2287,Table1[Subtotal_insumo]),"")</f>
        <v/>
      </c>
      <c r="L2287" s="18">
        <f>IF(Table1[[#This Row],[Ordem_insumos]]&lt;&gt;0,VLOOKUP(Table1[[#This Row],[Codigo_servico]],Preencher_Orcamento!$B:$D,3,FALSE)*Table1[[#This Row],[Qtde_insumo]],"")</f>
        <v>0</v>
      </c>
      <c r="M2287" s="18">
        <f>IF(Table1[[#This Row],[Ordem_insumos]]&lt;&gt;0,VLOOKUP(Table1[[#This Row],[Codigo_servico]],Preencher_Orcamento!$B:$D,3,FALSE)*Table1[[#This Row],[Subtotal_insumo]],"")</f>
        <v>0</v>
      </c>
    </row>
    <row r="2288" spans="1:13" ht="26.25" x14ac:dyDescent="0.25">
      <c r="A2288" s="6">
        <v>71020</v>
      </c>
      <c r="B2288" s="126">
        <v>10</v>
      </c>
      <c r="C2288" s="133"/>
      <c r="D2288" s="134">
        <v>17516</v>
      </c>
      <c r="E2288" s="7" t="s">
        <v>384</v>
      </c>
      <c r="F2288" s="8" t="s">
        <v>197</v>
      </c>
      <c r="G2288" s="18">
        <f>IFERROR(VLOOKUP(Table1[[#This Row],[Codigo_insumo]],BD_Insumos!$B:$E,4),"")</f>
        <v>6.4789000000000003</v>
      </c>
      <c r="H2288" s="140">
        <v>0.22</v>
      </c>
      <c r="I2288" s="9"/>
      <c r="J2288" s="23">
        <f t="shared" si="35"/>
        <v>1.4253580000000001</v>
      </c>
      <c r="K2288" s="22" t="str">
        <f>IF(I2288&lt;&gt;"",SUMIF(Table1[Codigo_servico],A2288,Table1[Subtotal_insumo]),"")</f>
        <v/>
      </c>
      <c r="L2288" s="18">
        <f>IF(Table1[[#This Row],[Ordem_insumos]]&lt;&gt;0,VLOOKUP(Table1[[#This Row],[Codigo_servico]],Preencher_Orcamento!$B:$D,3,FALSE)*Table1[[#This Row],[Qtde_insumo]],"")</f>
        <v>0</v>
      </c>
      <c r="M2288" s="18">
        <f>IF(Table1[[#This Row],[Ordem_insumos]]&lt;&gt;0,VLOOKUP(Table1[[#This Row],[Codigo_servico]],Preencher_Orcamento!$B:$D,3,FALSE)*Table1[[#This Row],[Subtotal_insumo]],"")</f>
        <v>0</v>
      </c>
    </row>
    <row r="2289" spans="1:13" x14ac:dyDescent="0.25">
      <c r="A2289" s="3">
        <v>72010</v>
      </c>
      <c r="B2289" s="125">
        <v>0</v>
      </c>
      <c r="C2289" s="131" t="s">
        <v>2843</v>
      </c>
      <c r="D2289" s="132"/>
      <c r="E2289" s="4"/>
      <c r="F2289" s="4"/>
      <c r="G2289" s="17" t="str">
        <f>IFERROR(VLOOKUP(Table1[[#This Row],[Codigo_insumo]],BD_Insumos!$B:$E,4),"")</f>
        <v/>
      </c>
      <c r="H2289" s="139"/>
      <c r="I2289" s="5" t="s">
        <v>5</v>
      </c>
      <c r="J2289" s="20" t="str">
        <f t="shared" si="35"/>
        <v/>
      </c>
      <c r="K2289" s="21">
        <f>IF(I2289&lt;&gt;"",SUMIF(Table1[Codigo_servico],A2289,Table1[Subtotal_insumo]),"")</f>
        <v>116.24508127088971</v>
      </c>
      <c r="L2289" s="17" t="str">
        <f>IF(Table1[[#This Row],[Ordem_insumos]]&lt;&gt;0,VLOOKUP(Table1[[#This Row],[Codigo_servico]],Preencher_Orcamento!$B:$D,3,FALSE)*Table1[[#This Row],[Qtde_insumo]],"")</f>
        <v/>
      </c>
      <c r="M2289" s="17" t="str">
        <f>IF(Table1[[#This Row],[Ordem_insumos]]&lt;&gt;0,VLOOKUP(Table1[[#This Row],[Codigo_servico]],Preencher_Orcamento!$B:$D,3,FALSE)*Table1[[#This Row],[Subtotal_insumo]],"")</f>
        <v/>
      </c>
    </row>
    <row r="2290" spans="1:13" x14ac:dyDescent="0.25">
      <c r="A2290" s="6">
        <v>72010</v>
      </c>
      <c r="B2290" s="126">
        <v>1</v>
      </c>
      <c r="C2290" s="133"/>
      <c r="D2290" s="134">
        <v>2014</v>
      </c>
      <c r="E2290" s="7" t="s">
        <v>2185</v>
      </c>
      <c r="F2290" s="8" t="s">
        <v>2140</v>
      </c>
      <c r="G2290" s="16">
        <f>IFERROR(VLOOKUP(Table1[[#This Row],[Codigo_insumo]],BD_Insumos!$B:$E,4),"")</f>
        <v>13.173665210544026</v>
      </c>
      <c r="H2290" s="140">
        <v>0.3</v>
      </c>
      <c r="I2290" s="9"/>
      <c r="J2290" s="22">
        <f t="shared" si="35"/>
        <v>3.9520995631632077</v>
      </c>
      <c r="K2290" s="22" t="str">
        <f>IF(I2290&lt;&gt;"",SUMIF(Table1[Codigo_servico],A2290,Table1[Subtotal_insumo]),"")</f>
        <v/>
      </c>
      <c r="L2290" s="16">
        <f>IF(Table1[[#This Row],[Ordem_insumos]]&lt;&gt;0,VLOOKUP(Table1[[#This Row],[Codigo_servico]],Preencher_Orcamento!$B:$D,3,FALSE)*Table1[[#This Row],[Qtde_insumo]],"")</f>
        <v>0</v>
      </c>
      <c r="M2290" s="16">
        <f>IF(Table1[[#This Row],[Ordem_insumos]]&lt;&gt;0,VLOOKUP(Table1[[#This Row],[Codigo_servico]],Preencher_Orcamento!$B:$D,3,FALSE)*Table1[[#This Row],[Subtotal_insumo]],"")</f>
        <v>0</v>
      </c>
    </row>
    <row r="2291" spans="1:13" ht="39" x14ac:dyDescent="0.25">
      <c r="A2291" s="6">
        <v>72010</v>
      </c>
      <c r="B2291" s="126">
        <v>2</v>
      </c>
      <c r="C2291" s="133"/>
      <c r="D2291" s="134">
        <v>17040</v>
      </c>
      <c r="E2291" s="7" t="s">
        <v>375</v>
      </c>
      <c r="F2291" s="8" t="s">
        <v>457</v>
      </c>
      <c r="G2291" s="16">
        <f>IFERROR(VLOOKUP(Table1[[#This Row],[Codigo_insumo]],BD_Insumos!$B:$E,4),"")</f>
        <v>0.31169999999999998</v>
      </c>
      <c r="H2291" s="140">
        <v>2</v>
      </c>
      <c r="I2291" s="9"/>
      <c r="J2291" s="22">
        <f t="shared" si="35"/>
        <v>0.62339999999999995</v>
      </c>
      <c r="K2291" s="22" t="str">
        <f>IF(I2291&lt;&gt;"",SUMIF(Table1[Codigo_servico],A2291,Table1[Subtotal_insumo]),"")</f>
        <v/>
      </c>
      <c r="L2291" s="16">
        <f>IF(Table1[[#This Row],[Ordem_insumos]]&lt;&gt;0,VLOOKUP(Table1[[#This Row],[Codigo_servico]],Preencher_Orcamento!$B:$D,3,FALSE)*Table1[[#This Row],[Qtde_insumo]],"")</f>
        <v>0</v>
      </c>
      <c r="M2291" s="16">
        <f>IF(Table1[[#This Row],[Ordem_insumos]]&lt;&gt;0,VLOOKUP(Table1[[#This Row],[Codigo_servico]],Preencher_Orcamento!$B:$D,3,FALSE)*Table1[[#This Row],[Subtotal_insumo]],"")</f>
        <v>0</v>
      </c>
    </row>
    <row r="2292" spans="1:13" x14ac:dyDescent="0.25">
      <c r="A2292" s="6">
        <v>72010</v>
      </c>
      <c r="B2292" s="126">
        <v>3</v>
      </c>
      <c r="C2292" s="133"/>
      <c r="D2292" s="134">
        <v>2013</v>
      </c>
      <c r="E2292" s="7" t="s">
        <v>2184</v>
      </c>
      <c r="F2292" s="8" t="s">
        <v>2140</v>
      </c>
      <c r="G2292" s="18">
        <f>IFERROR(VLOOKUP(Table1[[#This Row],[Codigo_insumo]],BD_Insumos!$B:$E,4),"")</f>
        <v>15.756939025755017</v>
      </c>
      <c r="H2292" s="140">
        <v>0.3</v>
      </c>
      <c r="I2292" s="9"/>
      <c r="J2292" s="23">
        <f t="shared" si="35"/>
        <v>4.727081707726505</v>
      </c>
      <c r="K2292" s="22" t="str">
        <f>IF(I2292&lt;&gt;"",SUMIF(Table1[Codigo_servico],A2292,Table1[Subtotal_insumo]),"")</f>
        <v/>
      </c>
      <c r="L2292" s="18">
        <f>IF(Table1[[#This Row],[Ordem_insumos]]&lt;&gt;0,VLOOKUP(Table1[[#This Row],[Codigo_servico]],Preencher_Orcamento!$B:$D,3,FALSE)*Table1[[#This Row],[Qtde_insumo]],"")</f>
        <v>0</v>
      </c>
      <c r="M2292" s="18">
        <f>IF(Table1[[#This Row],[Ordem_insumos]]&lt;&gt;0,VLOOKUP(Table1[[#This Row],[Codigo_servico]],Preencher_Orcamento!$B:$D,3,FALSE)*Table1[[#This Row],[Subtotal_insumo]],"")</f>
        <v>0</v>
      </c>
    </row>
    <row r="2293" spans="1:13" ht="26.25" x14ac:dyDescent="0.25">
      <c r="A2293" s="6">
        <v>72010</v>
      </c>
      <c r="B2293" s="126">
        <v>4</v>
      </c>
      <c r="C2293" s="133"/>
      <c r="D2293" s="134">
        <v>33053</v>
      </c>
      <c r="E2293" s="7" t="s">
        <v>682</v>
      </c>
      <c r="F2293" s="8" t="s">
        <v>5</v>
      </c>
      <c r="G2293" s="18">
        <f>IFERROR(VLOOKUP(Table1[[#This Row],[Codigo_insumo]],BD_Insumos!$B:$E,4),"")</f>
        <v>101.85</v>
      </c>
      <c r="H2293" s="140">
        <v>1.05</v>
      </c>
      <c r="I2293" s="9"/>
      <c r="J2293" s="23">
        <f t="shared" si="35"/>
        <v>106.9425</v>
      </c>
      <c r="K2293" s="22" t="str">
        <f>IF(I2293&lt;&gt;"",SUMIF(Table1[Codigo_servico],A2293,Table1[Subtotal_insumo]),"")</f>
        <v/>
      </c>
      <c r="L2293" s="18">
        <f>IF(Table1[[#This Row],[Ordem_insumos]]&lt;&gt;0,VLOOKUP(Table1[[#This Row],[Codigo_servico]],Preencher_Orcamento!$B:$D,3,FALSE)*Table1[[#This Row],[Qtde_insumo]],"")</f>
        <v>0</v>
      </c>
      <c r="M2293" s="18">
        <f>IF(Table1[[#This Row],[Ordem_insumos]]&lt;&gt;0,VLOOKUP(Table1[[#This Row],[Codigo_servico]],Preencher_Orcamento!$B:$D,3,FALSE)*Table1[[#This Row],[Subtotal_insumo]],"")</f>
        <v>0</v>
      </c>
    </row>
    <row r="2294" spans="1:13" x14ac:dyDescent="0.25">
      <c r="A2294" s="3">
        <v>76001</v>
      </c>
      <c r="B2294" s="125">
        <v>0</v>
      </c>
      <c r="C2294" s="131" t="s">
        <v>2844</v>
      </c>
      <c r="D2294" s="132"/>
      <c r="E2294" s="4"/>
      <c r="F2294" s="4"/>
      <c r="G2294" s="17" t="str">
        <f>IFERROR(VLOOKUP(Table1[[#This Row],[Codigo_insumo]],BD_Insumos!$B:$E,4),"")</f>
        <v/>
      </c>
      <c r="H2294" s="139"/>
      <c r="I2294" s="5" t="s">
        <v>457</v>
      </c>
      <c r="J2294" s="20" t="str">
        <f t="shared" si="35"/>
        <v/>
      </c>
      <c r="K2294" s="21">
        <f>IF(I2294&lt;&gt;"",SUMIF(Table1[Codigo_servico],A2294,Table1[Subtotal_insumo]),"")</f>
        <v>7.8784695128775084</v>
      </c>
      <c r="L2294" s="17" t="str">
        <f>IF(Table1[[#This Row],[Ordem_insumos]]&lt;&gt;0,VLOOKUP(Table1[[#This Row],[Codigo_servico]],Preencher_Orcamento!$B:$D,3,FALSE)*Table1[[#This Row],[Qtde_insumo]],"")</f>
        <v/>
      </c>
      <c r="M2294" s="17" t="str">
        <f>IF(Table1[[#This Row],[Ordem_insumos]]&lt;&gt;0,VLOOKUP(Table1[[#This Row],[Codigo_servico]],Preencher_Orcamento!$B:$D,3,FALSE)*Table1[[#This Row],[Subtotal_insumo]],"")</f>
        <v/>
      </c>
    </row>
    <row r="2295" spans="1:13" x14ac:dyDescent="0.25">
      <c r="A2295" s="6">
        <v>76001</v>
      </c>
      <c r="B2295" s="126">
        <v>1</v>
      </c>
      <c r="C2295" s="133"/>
      <c r="D2295" s="134">
        <v>2013</v>
      </c>
      <c r="E2295" s="7" t="s">
        <v>2184</v>
      </c>
      <c r="F2295" s="8" t="s">
        <v>2140</v>
      </c>
      <c r="G2295" s="16">
        <f>IFERROR(VLOOKUP(Table1[[#This Row],[Codigo_insumo]],BD_Insumos!$B:$E,4),"")</f>
        <v>15.756939025755017</v>
      </c>
      <c r="H2295" s="140">
        <v>0.5</v>
      </c>
      <c r="I2295" s="9"/>
      <c r="J2295" s="22">
        <f t="shared" si="35"/>
        <v>7.8784695128775084</v>
      </c>
      <c r="K2295" s="22" t="str">
        <f>IF(I2295&lt;&gt;"",SUMIF(Table1[Codigo_servico],A2295,Table1[Subtotal_insumo]),"")</f>
        <v/>
      </c>
      <c r="L2295" s="16">
        <f>IF(Table1[[#This Row],[Ordem_insumos]]&lt;&gt;0,VLOOKUP(Table1[[#This Row],[Codigo_servico]],Preencher_Orcamento!$B:$D,3,FALSE)*Table1[[#This Row],[Qtde_insumo]],"")</f>
        <v>0</v>
      </c>
      <c r="M2295" s="16">
        <f>IF(Table1[[#This Row],[Ordem_insumos]]&lt;&gt;0,VLOOKUP(Table1[[#This Row],[Codigo_servico]],Preencher_Orcamento!$B:$D,3,FALSE)*Table1[[#This Row],[Subtotal_insumo]],"")</f>
        <v>0</v>
      </c>
    </row>
    <row r="2296" spans="1:13" x14ac:dyDescent="0.25">
      <c r="A2296" s="3">
        <v>76002</v>
      </c>
      <c r="B2296" s="125">
        <v>0</v>
      </c>
      <c r="C2296" s="131" t="s">
        <v>2845</v>
      </c>
      <c r="D2296" s="132"/>
      <c r="E2296" s="4"/>
      <c r="F2296" s="4"/>
      <c r="G2296" s="17" t="str">
        <f>IFERROR(VLOOKUP(Table1[[#This Row],[Codigo_insumo]],BD_Insumos!$B:$E,4),"")</f>
        <v/>
      </c>
      <c r="H2296" s="139"/>
      <c r="I2296" s="5" t="s">
        <v>457</v>
      </c>
      <c r="J2296" s="20" t="str">
        <f t="shared" si="35"/>
        <v/>
      </c>
      <c r="K2296" s="21">
        <f>IF(I2296&lt;&gt;"",SUMIF(Table1[Codigo_servico],A2296,Table1[Subtotal_insumo]),"")</f>
        <v>34.186457859693988</v>
      </c>
      <c r="L2296" s="17" t="str">
        <f>IF(Table1[[#This Row],[Ordem_insumos]]&lt;&gt;0,VLOOKUP(Table1[[#This Row],[Codigo_servico]],Preencher_Orcamento!$B:$D,3,FALSE)*Table1[[#This Row],[Qtde_insumo]],"")</f>
        <v/>
      </c>
      <c r="M2296" s="17" t="str">
        <f>IF(Table1[[#This Row],[Ordem_insumos]]&lt;&gt;0,VLOOKUP(Table1[[#This Row],[Codigo_servico]],Preencher_Orcamento!$B:$D,3,FALSE)*Table1[[#This Row],[Subtotal_insumo]],"")</f>
        <v/>
      </c>
    </row>
    <row r="2297" spans="1:13" x14ac:dyDescent="0.25">
      <c r="A2297" s="6">
        <v>76002</v>
      </c>
      <c r="B2297" s="126">
        <v>1</v>
      </c>
      <c r="C2297" s="133"/>
      <c r="D2297" s="134">
        <v>2020</v>
      </c>
      <c r="E2297" s="7" t="s">
        <v>2188</v>
      </c>
      <c r="F2297" s="8" t="s">
        <v>2140</v>
      </c>
      <c r="G2297" s="16">
        <f>IFERROR(VLOOKUP(Table1[[#This Row],[Codigo_insumo]],BD_Insumos!$B:$E,4),"")</f>
        <v>15.860837164231068</v>
      </c>
      <c r="H2297" s="140">
        <v>1.2</v>
      </c>
      <c r="I2297" s="9"/>
      <c r="J2297" s="22">
        <f t="shared" si="35"/>
        <v>19.03300459707728</v>
      </c>
      <c r="K2297" s="22" t="str">
        <f>IF(I2297&lt;&gt;"",SUMIF(Table1[Codigo_servico],A2297,Table1[Subtotal_insumo]),"")</f>
        <v/>
      </c>
      <c r="L2297" s="16">
        <f>IF(Table1[[#This Row],[Ordem_insumos]]&lt;&gt;0,VLOOKUP(Table1[[#This Row],[Codigo_servico]],Preencher_Orcamento!$B:$D,3,FALSE)*Table1[[#This Row],[Qtde_insumo]],"")</f>
        <v>0</v>
      </c>
      <c r="M2297" s="16">
        <f>IF(Table1[[#This Row],[Ordem_insumos]]&lt;&gt;0,VLOOKUP(Table1[[#This Row],[Codigo_servico]],Preencher_Orcamento!$B:$D,3,FALSE)*Table1[[#This Row],[Subtotal_insumo]],"")</f>
        <v>0</v>
      </c>
    </row>
    <row r="2298" spans="1:13" x14ac:dyDescent="0.25">
      <c r="A2298" s="6">
        <v>76002</v>
      </c>
      <c r="B2298" s="126">
        <v>2</v>
      </c>
      <c r="C2298" s="133"/>
      <c r="D2298" s="134">
        <v>2099</v>
      </c>
      <c r="E2298" s="7" t="s">
        <v>2205</v>
      </c>
      <c r="F2298" s="8" t="s">
        <v>2140</v>
      </c>
      <c r="G2298" s="16">
        <f>IFERROR(VLOOKUP(Table1[[#This Row],[Codigo_insumo]],BD_Insumos!$B:$E,4),"")</f>
        <v>12.627877718847255</v>
      </c>
      <c r="H2298" s="140">
        <v>1.2</v>
      </c>
      <c r="I2298" s="9"/>
      <c r="J2298" s="22">
        <f t="shared" si="35"/>
        <v>15.153453262616706</v>
      </c>
      <c r="K2298" s="22" t="str">
        <f>IF(I2298&lt;&gt;"",SUMIF(Table1[Codigo_servico],A2298,Table1[Subtotal_insumo]),"")</f>
        <v/>
      </c>
      <c r="L2298" s="16">
        <f>IF(Table1[[#This Row],[Ordem_insumos]]&lt;&gt;0,VLOOKUP(Table1[[#This Row],[Codigo_servico]],Preencher_Orcamento!$B:$D,3,FALSE)*Table1[[#This Row],[Qtde_insumo]],"")</f>
        <v>0</v>
      </c>
      <c r="M2298" s="16">
        <f>IF(Table1[[#This Row],[Ordem_insumos]]&lt;&gt;0,VLOOKUP(Table1[[#This Row],[Codigo_servico]],Preencher_Orcamento!$B:$D,3,FALSE)*Table1[[#This Row],[Subtotal_insumo]],"")</f>
        <v>0</v>
      </c>
    </row>
    <row r="2299" spans="1:13" x14ac:dyDescent="0.25">
      <c r="A2299" s="3">
        <v>76008</v>
      </c>
      <c r="B2299" s="125">
        <v>0</v>
      </c>
      <c r="C2299" s="131" t="s">
        <v>2846</v>
      </c>
      <c r="D2299" s="132"/>
      <c r="E2299" s="4"/>
      <c r="F2299" s="4"/>
      <c r="G2299" s="17" t="str">
        <f>IFERROR(VLOOKUP(Table1[[#This Row],[Codigo_insumo]],BD_Insumos!$B:$E,4),"")</f>
        <v/>
      </c>
      <c r="H2299" s="139"/>
      <c r="I2299" s="5" t="s">
        <v>5</v>
      </c>
      <c r="J2299" s="20" t="str">
        <f t="shared" si="35"/>
        <v/>
      </c>
      <c r="K2299" s="21">
        <f>IF(I2299&lt;&gt;"",SUMIF(Table1[Codigo_servico],A2299,Table1[Subtotal_insumo]),"")</f>
        <v>1.1029857318028513</v>
      </c>
      <c r="L2299" s="17" t="str">
        <f>IF(Table1[[#This Row],[Ordem_insumos]]&lt;&gt;0,VLOOKUP(Table1[[#This Row],[Codigo_servico]],Preencher_Orcamento!$B:$D,3,FALSE)*Table1[[#This Row],[Qtde_insumo]],"")</f>
        <v/>
      </c>
      <c r="M2299" s="17" t="str">
        <f>IF(Table1[[#This Row],[Ordem_insumos]]&lt;&gt;0,VLOOKUP(Table1[[#This Row],[Codigo_servico]],Preencher_Orcamento!$B:$D,3,FALSE)*Table1[[#This Row],[Subtotal_insumo]],"")</f>
        <v/>
      </c>
    </row>
    <row r="2300" spans="1:13" x14ac:dyDescent="0.25">
      <c r="A2300" s="6">
        <v>76008</v>
      </c>
      <c r="B2300" s="126">
        <v>1</v>
      </c>
      <c r="C2300" s="133"/>
      <c r="D2300" s="134">
        <v>2013</v>
      </c>
      <c r="E2300" s="7" t="s">
        <v>2184</v>
      </c>
      <c r="F2300" s="8" t="s">
        <v>2140</v>
      </c>
      <c r="G2300" s="16">
        <f>IFERROR(VLOOKUP(Table1[[#This Row],[Codigo_insumo]],BD_Insumos!$B:$E,4),"")</f>
        <v>15.756939025755017</v>
      </c>
      <c r="H2300" s="140">
        <v>7.0000000000000007E-2</v>
      </c>
      <c r="I2300" s="9"/>
      <c r="J2300" s="22">
        <f t="shared" si="35"/>
        <v>1.1029857318028513</v>
      </c>
      <c r="K2300" s="22" t="str">
        <f>IF(I2300&lt;&gt;"",SUMIF(Table1[Codigo_servico],A2300,Table1[Subtotal_insumo]),"")</f>
        <v/>
      </c>
      <c r="L2300" s="16">
        <f>IF(Table1[[#This Row],[Ordem_insumos]]&lt;&gt;0,VLOOKUP(Table1[[#This Row],[Codigo_servico]],Preencher_Orcamento!$B:$D,3,FALSE)*Table1[[#This Row],[Qtde_insumo]],"")</f>
        <v>0</v>
      </c>
      <c r="M2300" s="16">
        <f>IF(Table1[[#This Row],[Ordem_insumos]]&lt;&gt;0,VLOOKUP(Table1[[#This Row],[Codigo_servico]],Preencher_Orcamento!$B:$D,3,FALSE)*Table1[[#This Row],[Subtotal_insumo]],"")</f>
        <v>0</v>
      </c>
    </row>
    <row r="2301" spans="1:13" x14ac:dyDescent="0.25">
      <c r="A2301" s="3">
        <v>76010</v>
      </c>
      <c r="B2301" s="125">
        <v>0</v>
      </c>
      <c r="C2301" s="131" t="s">
        <v>2847</v>
      </c>
      <c r="D2301" s="132"/>
      <c r="E2301" s="4"/>
      <c r="F2301" s="4"/>
      <c r="G2301" s="17" t="str">
        <f>IFERROR(VLOOKUP(Table1[[#This Row],[Codigo_insumo]],BD_Insumos!$B:$E,4),"")</f>
        <v/>
      </c>
      <c r="H2301" s="139"/>
      <c r="I2301" s="5" t="s">
        <v>457</v>
      </c>
      <c r="J2301" s="20" t="str">
        <f t="shared" si="35"/>
        <v/>
      </c>
      <c r="K2301" s="21">
        <f>IF(I2301&lt;&gt;"",SUMIF(Table1[Codigo_servico],A2301,Table1[Subtotal_insumo]),"")</f>
        <v>34.186457859693988</v>
      </c>
      <c r="L2301" s="17" t="str">
        <f>IF(Table1[[#This Row],[Ordem_insumos]]&lt;&gt;0,VLOOKUP(Table1[[#This Row],[Codigo_servico]],Preencher_Orcamento!$B:$D,3,FALSE)*Table1[[#This Row],[Qtde_insumo]],"")</f>
        <v/>
      </c>
      <c r="M2301" s="17" t="str">
        <f>IF(Table1[[#This Row],[Ordem_insumos]]&lt;&gt;0,VLOOKUP(Table1[[#This Row],[Codigo_servico]],Preencher_Orcamento!$B:$D,3,FALSE)*Table1[[#This Row],[Subtotal_insumo]],"")</f>
        <v/>
      </c>
    </row>
    <row r="2302" spans="1:13" x14ac:dyDescent="0.25">
      <c r="A2302" s="6">
        <v>76010</v>
      </c>
      <c r="B2302" s="126">
        <v>1</v>
      </c>
      <c r="C2302" s="133"/>
      <c r="D2302" s="134">
        <v>2020</v>
      </c>
      <c r="E2302" s="7" t="s">
        <v>2188</v>
      </c>
      <c r="F2302" s="8" t="s">
        <v>2140</v>
      </c>
      <c r="G2302" s="16">
        <f>IFERROR(VLOOKUP(Table1[[#This Row],[Codigo_insumo]],BD_Insumos!$B:$E,4),"")</f>
        <v>15.860837164231068</v>
      </c>
      <c r="H2302" s="140">
        <v>1.2</v>
      </c>
      <c r="I2302" s="9"/>
      <c r="J2302" s="22">
        <f t="shared" si="35"/>
        <v>19.03300459707728</v>
      </c>
      <c r="K2302" s="22" t="str">
        <f>IF(I2302&lt;&gt;"",SUMIF(Table1[Codigo_servico],A2302,Table1[Subtotal_insumo]),"")</f>
        <v/>
      </c>
      <c r="L2302" s="16">
        <f>IF(Table1[[#This Row],[Ordem_insumos]]&lt;&gt;0,VLOOKUP(Table1[[#This Row],[Codigo_servico]],Preencher_Orcamento!$B:$D,3,FALSE)*Table1[[#This Row],[Qtde_insumo]],"")</f>
        <v>0</v>
      </c>
      <c r="M2302" s="16">
        <f>IF(Table1[[#This Row],[Ordem_insumos]]&lt;&gt;0,VLOOKUP(Table1[[#This Row],[Codigo_servico]],Preencher_Orcamento!$B:$D,3,FALSE)*Table1[[#This Row],[Subtotal_insumo]],"")</f>
        <v>0</v>
      </c>
    </row>
    <row r="2303" spans="1:13" x14ac:dyDescent="0.25">
      <c r="A2303" s="6">
        <v>76010</v>
      </c>
      <c r="B2303" s="126">
        <v>2</v>
      </c>
      <c r="C2303" s="133"/>
      <c r="D2303" s="134">
        <v>2099</v>
      </c>
      <c r="E2303" s="7" t="s">
        <v>2205</v>
      </c>
      <c r="F2303" s="8" t="s">
        <v>2140</v>
      </c>
      <c r="G2303" s="16">
        <f>IFERROR(VLOOKUP(Table1[[#This Row],[Codigo_insumo]],BD_Insumos!$B:$E,4),"")</f>
        <v>12.627877718847255</v>
      </c>
      <c r="H2303" s="140">
        <v>1.2</v>
      </c>
      <c r="I2303" s="9"/>
      <c r="J2303" s="22">
        <f t="shared" si="35"/>
        <v>15.153453262616706</v>
      </c>
      <c r="K2303" s="22" t="str">
        <f>IF(I2303&lt;&gt;"",SUMIF(Table1[Codigo_servico],A2303,Table1[Subtotal_insumo]),"")</f>
        <v/>
      </c>
      <c r="L2303" s="16">
        <f>IF(Table1[[#This Row],[Ordem_insumos]]&lt;&gt;0,VLOOKUP(Table1[[#This Row],[Codigo_servico]],Preencher_Orcamento!$B:$D,3,FALSE)*Table1[[#This Row],[Qtde_insumo]],"")</f>
        <v>0</v>
      </c>
      <c r="M2303" s="16">
        <f>IF(Table1[[#This Row],[Ordem_insumos]]&lt;&gt;0,VLOOKUP(Table1[[#This Row],[Codigo_servico]],Preencher_Orcamento!$B:$D,3,FALSE)*Table1[[#This Row],[Subtotal_insumo]],"")</f>
        <v>0</v>
      </c>
    </row>
    <row r="2304" spans="1:13" x14ac:dyDescent="0.25">
      <c r="A2304" s="3">
        <v>76050</v>
      </c>
      <c r="B2304" s="125">
        <v>0</v>
      </c>
      <c r="C2304" s="131" t="s">
        <v>2848</v>
      </c>
      <c r="D2304" s="132"/>
      <c r="E2304" s="4"/>
      <c r="F2304" s="4"/>
      <c r="G2304" s="17" t="str">
        <f>IFERROR(VLOOKUP(Table1[[#This Row],[Codigo_insumo]],BD_Insumos!$B:$E,4),"")</f>
        <v/>
      </c>
      <c r="H2304" s="139"/>
      <c r="I2304" s="5" t="s">
        <v>457</v>
      </c>
      <c r="J2304" s="20" t="str">
        <f t="shared" si="35"/>
        <v/>
      </c>
      <c r="K2304" s="21">
        <f>IF(I2304&lt;&gt;"",SUMIF(Table1[Codigo_servico],A2304,Table1[Subtotal_insumo]),"")</f>
        <v>7.8784695128775084</v>
      </c>
      <c r="L2304" s="17" t="str">
        <f>IF(Table1[[#This Row],[Ordem_insumos]]&lt;&gt;0,VLOOKUP(Table1[[#This Row],[Codigo_servico]],Preencher_Orcamento!$B:$D,3,FALSE)*Table1[[#This Row],[Qtde_insumo]],"")</f>
        <v/>
      </c>
      <c r="M2304" s="17" t="str">
        <f>IF(Table1[[#This Row],[Ordem_insumos]]&lt;&gt;0,VLOOKUP(Table1[[#This Row],[Codigo_servico]],Preencher_Orcamento!$B:$D,3,FALSE)*Table1[[#This Row],[Subtotal_insumo]],"")</f>
        <v/>
      </c>
    </row>
    <row r="2305" spans="1:13" x14ac:dyDescent="0.25">
      <c r="A2305" s="6">
        <v>76050</v>
      </c>
      <c r="B2305" s="126">
        <v>1</v>
      </c>
      <c r="C2305" s="133"/>
      <c r="D2305" s="134">
        <v>2013</v>
      </c>
      <c r="E2305" s="7" t="s">
        <v>2184</v>
      </c>
      <c r="F2305" s="8" t="s">
        <v>2140</v>
      </c>
      <c r="G2305" s="16">
        <f>IFERROR(VLOOKUP(Table1[[#This Row],[Codigo_insumo]],BD_Insumos!$B:$E,4),"")</f>
        <v>15.756939025755017</v>
      </c>
      <c r="H2305" s="140">
        <v>0.5</v>
      </c>
      <c r="I2305" s="9"/>
      <c r="J2305" s="22">
        <f t="shared" si="35"/>
        <v>7.8784695128775084</v>
      </c>
      <c r="K2305" s="22" t="str">
        <f>IF(I2305&lt;&gt;"",SUMIF(Table1[Codigo_servico],A2305,Table1[Subtotal_insumo]),"")</f>
        <v/>
      </c>
      <c r="L2305" s="16">
        <f>IF(Table1[[#This Row],[Ordem_insumos]]&lt;&gt;0,VLOOKUP(Table1[[#This Row],[Codigo_servico]],Preencher_Orcamento!$B:$D,3,FALSE)*Table1[[#This Row],[Qtde_insumo]],"")</f>
        <v>0</v>
      </c>
      <c r="M2305" s="16">
        <f>IF(Table1[[#This Row],[Ordem_insumos]]&lt;&gt;0,VLOOKUP(Table1[[#This Row],[Codigo_servico]],Preencher_Orcamento!$B:$D,3,FALSE)*Table1[[#This Row],[Subtotal_insumo]],"")</f>
        <v>0</v>
      </c>
    </row>
    <row r="2306" spans="1:13" x14ac:dyDescent="0.25">
      <c r="A2306" s="3">
        <v>76051</v>
      </c>
      <c r="B2306" s="125">
        <v>0</v>
      </c>
      <c r="C2306" s="131" t="s">
        <v>2849</v>
      </c>
      <c r="D2306" s="132"/>
      <c r="E2306" s="4"/>
      <c r="F2306" s="4"/>
      <c r="G2306" s="17" t="str">
        <f>IFERROR(VLOOKUP(Table1[[#This Row],[Codigo_insumo]],BD_Insumos!$B:$E,4),"")</f>
        <v/>
      </c>
      <c r="H2306" s="139"/>
      <c r="I2306" s="5" t="s">
        <v>457</v>
      </c>
      <c r="J2306" s="20" t="str">
        <f t="shared" ref="J2306:J2369" si="36">IF(I2306="",G2306*H2306,"")</f>
        <v/>
      </c>
      <c r="K2306" s="21">
        <f>IF(I2306&lt;&gt;"",SUMIF(Table1[Codigo_servico],A2306,Table1[Subtotal_insumo]),"")</f>
        <v>3.1513878051510034</v>
      </c>
      <c r="L2306" s="17" t="str">
        <f>IF(Table1[[#This Row],[Ordem_insumos]]&lt;&gt;0,VLOOKUP(Table1[[#This Row],[Codigo_servico]],Preencher_Orcamento!$B:$D,3,FALSE)*Table1[[#This Row],[Qtde_insumo]],"")</f>
        <v/>
      </c>
      <c r="M2306" s="17" t="str">
        <f>IF(Table1[[#This Row],[Ordem_insumos]]&lt;&gt;0,VLOOKUP(Table1[[#This Row],[Codigo_servico]],Preencher_Orcamento!$B:$D,3,FALSE)*Table1[[#This Row],[Subtotal_insumo]],"")</f>
        <v/>
      </c>
    </row>
    <row r="2307" spans="1:13" x14ac:dyDescent="0.25">
      <c r="A2307" s="6">
        <v>76051</v>
      </c>
      <c r="B2307" s="126">
        <v>1</v>
      </c>
      <c r="C2307" s="133"/>
      <c r="D2307" s="134">
        <v>2013</v>
      </c>
      <c r="E2307" s="7" t="s">
        <v>2184</v>
      </c>
      <c r="F2307" s="8" t="s">
        <v>2140</v>
      </c>
      <c r="G2307" s="16">
        <f>IFERROR(VLOOKUP(Table1[[#This Row],[Codigo_insumo]],BD_Insumos!$B:$E,4),"")</f>
        <v>15.756939025755017</v>
      </c>
      <c r="H2307" s="140">
        <v>0.2</v>
      </c>
      <c r="I2307" s="9"/>
      <c r="J2307" s="22">
        <f t="shared" si="36"/>
        <v>3.1513878051510034</v>
      </c>
      <c r="K2307" s="22" t="str">
        <f>IF(I2307&lt;&gt;"",SUMIF(Table1[Codigo_servico],A2307,Table1[Subtotal_insumo]),"")</f>
        <v/>
      </c>
      <c r="L2307" s="16">
        <f>IF(Table1[[#This Row],[Ordem_insumos]]&lt;&gt;0,VLOOKUP(Table1[[#This Row],[Codigo_servico]],Preencher_Orcamento!$B:$D,3,FALSE)*Table1[[#This Row],[Qtde_insumo]],"")</f>
        <v>0</v>
      </c>
      <c r="M2307" s="16">
        <f>IF(Table1[[#This Row],[Ordem_insumos]]&lt;&gt;0,VLOOKUP(Table1[[#This Row],[Codigo_servico]],Preencher_Orcamento!$B:$D,3,FALSE)*Table1[[#This Row],[Subtotal_insumo]],"")</f>
        <v>0</v>
      </c>
    </row>
    <row r="2308" spans="1:13" x14ac:dyDescent="0.25">
      <c r="A2308" s="3">
        <v>76065</v>
      </c>
      <c r="B2308" s="125">
        <v>0</v>
      </c>
      <c r="C2308" s="131" t="s">
        <v>2850</v>
      </c>
      <c r="D2308" s="132"/>
      <c r="E2308" s="4"/>
      <c r="F2308" s="4"/>
      <c r="G2308" s="17" t="str">
        <f>IFERROR(VLOOKUP(Table1[[#This Row],[Codigo_insumo]],BD_Insumos!$B:$E,4),"")</f>
        <v/>
      </c>
      <c r="H2308" s="139"/>
      <c r="I2308" s="5" t="s">
        <v>2851</v>
      </c>
      <c r="J2308" s="20" t="str">
        <f t="shared" si="36"/>
        <v/>
      </c>
      <c r="K2308" s="21">
        <f>IF(I2308&lt;&gt;"",SUMIF(Table1[Codigo_servico],A2308,Table1[Subtotal_insumo]),"")</f>
        <v>4.2543735369538549</v>
      </c>
      <c r="L2308" s="17" t="str">
        <f>IF(Table1[[#This Row],[Ordem_insumos]]&lt;&gt;0,VLOOKUP(Table1[[#This Row],[Codigo_servico]],Preencher_Orcamento!$B:$D,3,FALSE)*Table1[[#This Row],[Qtde_insumo]],"")</f>
        <v/>
      </c>
      <c r="M2308" s="17" t="str">
        <f>IF(Table1[[#This Row],[Ordem_insumos]]&lt;&gt;0,VLOOKUP(Table1[[#This Row],[Codigo_servico]],Preencher_Orcamento!$B:$D,3,FALSE)*Table1[[#This Row],[Subtotal_insumo]],"")</f>
        <v/>
      </c>
    </row>
    <row r="2309" spans="1:13" x14ac:dyDescent="0.25">
      <c r="A2309" s="6">
        <v>76065</v>
      </c>
      <c r="B2309" s="126">
        <v>1</v>
      </c>
      <c r="C2309" s="133"/>
      <c r="D2309" s="134">
        <v>2013</v>
      </c>
      <c r="E2309" s="7" t="s">
        <v>2184</v>
      </c>
      <c r="F2309" s="8" t="s">
        <v>2140</v>
      </c>
      <c r="G2309" s="16">
        <f>IFERROR(VLOOKUP(Table1[[#This Row],[Codigo_insumo]],BD_Insumos!$B:$E,4),"")</f>
        <v>15.756939025755017</v>
      </c>
      <c r="H2309" s="140">
        <v>0.27</v>
      </c>
      <c r="I2309" s="9"/>
      <c r="J2309" s="22">
        <f t="shared" si="36"/>
        <v>4.2543735369538549</v>
      </c>
      <c r="K2309" s="22" t="str">
        <f>IF(I2309&lt;&gt;"",SUMIF(Table1[Codigo_servico],A2309,Table1[Subtotal_insumo]),"")</f>
        <v/>
      </c>
      <c r="L2309" s="16">
        <f>IF(Table1[[#This Row],[Ordem_insumos]]&lt;&gt;0,VLOOKUP(Table1[[#This Row],[Codigo_servico]],Preencher_Orcamento!$B:$D,3,FALSE)*Table1[[#This Row],[Qtde_insumo]],"")</f>
        <v>0</v>
      </c>
      <c r="M2309" s="16">
        <f>IF(Table1[[#This Row],[Ordem_insumos]]&lt;&gt;0,VLOOKUP(Table1[[#This Row],[Codigo_servico]],Preencher_Orcamento!$B:$D,3,FALSE)*Table1[[#This Row],[Subtotal_insumo]],"")</f>
        <v>0</v>
      </c>
    </row>
    <row r="2310" spans="1:13" x14ac:dyDescent="0.25">
      <c r="A2310" s="3">
        <v>76066</v>
      </c>
      <c r="B2310" s="125">
        <v>0</v>
      </c>
      <c r="C2310" s="131" t="s">
        <v>2852</v>
      </c>
      <c r="D2310" s="132"/>
      <c r="E2310" s="4"/>
      <c r="F2310" s="4"/>
      <c r="G2310" s="17" t="str">
        <f>IFERROR(VLOOKUP(Table1[[#This Row],[Codigo_insumo]],BD_Insumos!$B:$E,4),"")</f>
        <v/>
      </c>
      <c r="H2310" s="139"/>
      <c r="I2310" s="5" t="s">
        <v>2851</v>
      </c>
      <c r="J2310" s="20" t="str">
        <f t="shared" si="36"/>
        <v/>
      </c>
      <c r="K2310" s="21">
        <f>IF(I2310&lt;&gt;"",SUMIF(Table1[Codigo_servico],A2310,Table1[Subtotal_insumo]),"")</f>
        <v>2.6786796343783532</v>
      </c>
      <c r="L2310" s="17" t="str">
        <f>IF(Table1[[#This Row],[Ordem_insumos]]&lt;&gt;0,VLOOKUP(Table1[[#This Row],[Codigo_servico]],Preencher_Orcamento!$B:$D,3,FALSE)*Table1[[#This Row],[Qtde_insumo]],"")</f>
        <v/>
      </c>
      <c r="M2310" s="17" t="str">
        <f>IF(Table1[[#This Row],[Ordem_insumos]]&lt;&gt;0,VLOOKUP(Table1[[#This Row],[Codigo_servico]],Preencher_Orcamento!$B:$D,3,FALSE)*Table1[[#This Row],[Subtotal_insumo]],"")</f>
        <v/>
      </c>
    </row>
    <row r="2311" spans="1:13" x14ac:dyDescent="0.25">
      <c r="A2311" s="6">
        <v>76066</v>
      </c>
      <c r="B2311" s="126">
        <v>1</v>
      </c>
      <c r="C2311" s="133"/>
      <c r="D2311" s="134">
        <v>2013</v>
      </c>
      <c r="E2311" s="7" t="s">
        <v>2184</v>
      </c>
      <c r="F2311" s="8" t="s">
        <v>2140</v>
      </c>
      <c r="G2311" s="16">
        <f>IFERROR(VLOOKUP(Table1[[#This Row],[Codigo_insumo]],BD_Insumos!$B:$E,4),"")</f>
        <v>15.756939025755017</v>
      </c>
      <c r="H2311" s="140">
        <v>0.17</v>
      </c>
      <c r="I2311" s="9"/>
      <c r="J2311" s="22">
        <f t="shared" si="36"/>
        <v>2.6786796343783532</v>
      </c>
      <c r="K2311" s="22" t="str">
        <f>IF(I2311&lt;&gt;"",SUMIF(Table1[Codigo_servico],A2311,Table1[Subtotal_insumo]),"")</f>
        <v/>
      </c>
      <c r="L2311" s="16">
        <f>IF(Table1[[#This Row],[Ordem_insumos]]&lt;&gt;0,VLOOKUP(Table1[[#This Row],[Codigo_servico]],Preencher_Orcamento!$B:$D,3,FALSE)*Table1[[#This Row],[Qtde_insumo]],"")</f>
        <v>0</v>
      </c>
      <c r="M2311" s="16">
        <f>IF(Table1[[#This Row],[Ordem_insumos]]&lt;&gt;0,VLOOKUP(Table1[[#This Row],[Codigo_servico]],Preencher_Orcamento!$B:$D,3,FALSE)*Table1[[#This Row],[Subtotal_insumo]],"")</f>
        <v>0</v>
      </c>
    </row>
    <row r="2312" spans="1:13" x14ac:dyDescent="0.25">
      <c r="A2312" s="3">
        <v>76067</v>
      </c>
      <c r="B2312" s="125">
        <v>0</v>
      </c>
      <c r="C2312" s="131" t="s">
        <v>2853</v>
      </c>
      <c r="D2312" s="132"/>
      <c r="E2312" s="4"/>
      <c r="F2312" s="4"/>
      <c r="G2312" s="17" t="str">
        <f>IFERROR(VLOOKUP(Table1[[#This Row],[Codigo_insumo]],BD_Insumos!$B:$E,4),"")</f>
        <v/>
      </c>
      <c r="H2312" s="139"/>
      <c r="I2312" s="5" t="s">
        <v>2851</v>
      </c>
      <c r="J2312" s="20" t="str">
        <f t="shared" si="36"/>
        <v/>
      </c>
      <c r="K2312" s="21">
        <f>IF(I2312&lt;&gt;"",SUMIF(Table1[Codigo_servico],A2312,Table1[Subtotal_insumo]),"")</f>
        <v>2.6786796343783532</v>
      </c>
      <c r="L2312" s="17" t="str">
        <f>IF(Table1[[#This Row],[Ordem_insumos]]&lt;&gt;0,VLOOKUP(Table1[[#This Row],[Codigo_servico]],Preencher_Orcamento!$B:$D,3,FALSE)*Table1[[#This Row],[Qtde_insumo]],"")</f>
        <v/>
      </c>
      <c r="M2312" s="17" t="str">
        <f>IF(Table1[[#This Row],[Ordem_insumos]]&lt;&gt;0,VLOOKUP(Table1[[#This Row],[Codigo_servico]],Preencher_Orcamento!$B:$D,3,FALSE)*Table1[[#This Row],[Subtotal_insumo]],"")</f>
        <v/>
      </c>
    </row>
    <row r="2313" spans="1:13" x14ac:dyDescent="0.25">
      <c r="A2313" s="6">
        <v>76067</v>
      </c>
      <c r="B2313" s="126">
        <v>1</v>
      </c>
      <c r="C2313" s="133"/>
      <c r="D2313" s="134">
        <v>2013</v>
      </c>
      <c r="E2313" s="7" t="s">
        <v>2184</v>
      </c>
      <c r="F2313" s="8" t="s">
        <v>2140</v>
      </c>
      <c r="G2313" s="16">
        <f>IFERROR(VLOOKUP(Table1[[#This Row],[Codigo_insumo]],BD_Insumos!$B:$E,4),"")</f>
        <v>15.756939025755017</v>
      </c>
      <c r="H2313" s="140">
        <v>0.17</v>
      </c>
      <c r="I2313" s="9"/>
      <c r="J2313" s="22">
        <f t="shared" si="36"/>
        <v>2.6786796343783532</v>
      </c>
      <c r="K2313" s="22" t="str">
        <f>IF(I2313&lt;&gt;"",SUMIF(Table1[Codigo_servico],A2313,Table1[Subtotal_insumo]),"")</f>
        <v/>
      </c>
      <c r="L2313" s="16">
        <f>IF(Table1[[#This Row],[Ordem_insumos]]&lt;&gt;0,VLOOKUP(Table1[[#This Row],[Codigo_servico]],Preencher_Orcamento!$B:$D,3,FALSE)*Table1[[#This Row],[Qtde_insumo]],"")</f>
        <v>0</v>
      </c>
      <c r="M2313" s="16">
        <f>IF(Table1[[#This Row],[Ordem_insumos]]&lt;&gt;0,VLOOKUP(Table1[[#This Row],[Codigo_servico]],Preencher_Orcamento!$B:$D,3,FALSE)*Table1[[#This Row],[Subtotal_insumo]],"")</f>
        <v>0</v>
      </c>
    </row>
    <row r="2314" spans="1:13" x14ac:dyDescent="0.25">
      <c r="A2314" s="3">
        <v>76068</v>
      </c>
      <c r="B2314" s="125">
        <v>0</v>
      </c>
      <c r="C2314" s="131" t="s">
        <v>2854</v>
      </c>
      <c r="D2314" s="132"/>
      <c r="E2314" s="4"/>
      <c r="F2314" s="4"/>
      <c r="G2314" s="17" t="str">
        <f>IFERROR(VLOOKUP(Table1[[#This Row],[Codigo_insumo]],BD_Insumos!$B:$E,4),"")</f>
        <v/>
      </c>
      <c r="H2314" s="139"/>
      <c r="I2314" s="5" t="s">
        <v>457</v>
      </c>
      <c r="J2314" s="20" t="str">
        <f t="shared" si="36"/>
        <v/>
      </c>
      <c r="K2314" s="21">
        <f>IF(I2314&lt;&gt;"",SUMIF(Table1[Codigo_servico],A2314,Table1[Subtotal_insumo]),"")</f>
        <v>2.1271867684769274</v>
      </c>
      <c r="L2314" s="17" t="str">
        <f>IF(Table1[[#This Row],[Ordem_insumos]]&lt;&gt;0,VLOOKUP(Table1[[#This Row],[Codigo_servico]],Preencher_Orcamento!$B:$D,3,FALSE)*Table1[[#This Row],[Qtde_insumo]],"")</f>
        <v/>
      </c>
      <c r="M2314" s="17" t="str">
        <f>IF(Table1[[#This Row],[Ordem_insumos]]&lt;&gt;0,VLOOKUP(Table1[[#This Row],[Codigo_servico]],Preencher_Orcamento!$B:$D,3,FALSE)*Table1[[#This Row],[Subtotal_insumo]],"")</f>
        <v/>
      </c>
    </row>
    <row r="2315" spans="1:13" x14ac:dyDescent="0.25">
      <c r="A2315" s="6">
        <v>76068</v>
      </c>
      <c r="B2315" s="126">
        <v>1</v>
      </c>
      <c r="C2315" s="133"/>
      <c r="D2315" s="134">
        <v>2013</v>
      </c>
      <c r="E2315" s="7" t="s">
        <v>2184</v>
      </c>
      <c r="F2315" s="8" t="s">
        <v>2140</v>
      </c>
      <c r="G2315" s="16">
        <f>IFERROR(VLOOKUP(Table1[[#This Row],[Codigo_insumo]],BD_Insumos!$B:$E,4),"")</f>
        <v>15.756939025755017</v>
      </c>
      <c r="H2315" s="140">
        <v>0.13500000000000001</v>
      </c>
      <c r="I2315" s="9"/>
      <c r="J2315" s="22">
        <f t="shared" si="36"/>
        <v>2.1271867684769274</v>
      </c>
      <c r="K2315" s="22" t="str">
        <f>IF(I2315&lt;&gt;"",SUMIF(Table1[Codigo_servico],A2315,Table1[Subtotal_insumo]),"")</f>
        <v/>
      </c>
      <c r="L2315" s="16">
        <f>IF(Table1[[#This Row],[Ordem_insumos]]&lt;&gt;0,VLOOKUP(Table1[[#This Row],[Codigo_servico]],Preencher_Orcamento!$B:$D,3,FALSE)*Table1[[#This Row],[Qtde_insumo]],"")</f>
        <v>0</v>
      </c>
      <c r="M2315" s="16">
        <f>IF(Table1[[#This Row],[Ordem_insumos]]&lt;&gt;0,VLOOKUP(Table1[[#This Row],[Codigo_servico]],Preencher_Orcamento!$B:$D,3,FALSE)*Table1[[#This Row],[Subtotal_insumo]],"")</f>
        <v>0</v>
      </c>
    </row>
    <row r="2316" spans="1:13" x14ac:dyDescent="0.25">
      <c r="A2316" s="3">
        <v>76070</v>
      </c>
      <c r="B2316" s="125">
        <v>0</v>
      </c>
      <c r="C2316" s="131" t="s">
        <v>2855</v>
      </c>
      <c r="D2316" s="132"/>
      <c r="E2316" s="4"/>
      <c r="F2316" s="4"/>
      <c r="G2316" s="17" t="str">
        <f>IFERROR(VLOOKUP(Table1[[#This Row],[Codigo_insumo]],BD_Insumos!$B:$E,4),"")</f>
        <v/>
      </c>
      <c r="H2316" s="139"/>
      <c r="I2316" s="5" t="s">
        <v>457</v>
      </c>
      <c r="J2316" s="20" t="str">
        <f t="shared" si="36"/>
        <v/>
      </c>
      <c r="K2316" s="21">
        <f>IF(I2316&lt;&gt;"",SUMIF(Table1[Codigo_servico],A2316,Table1[Subtotal_insumo]),"")</f>
        <v>3.1513878051510034</v>
      </c>
      <c r="L2316" s="17" t="str">
        <f>IF(Table1[[#This Row],[Ordem_insumos]]&lt;&gt;0,VLOOKUP(Table1[[#This Row],[Codigo_servico]],Preencher_Orcamento!$B:$D,3,FALSE)*Table1[[#This Row],[Qtde_insumo]],"")</f>
        <v/>
      </c>
      <c r="M2316" s="17" t="str">
        <f>IF(Table1[[#This Row],[Ordem_insumos]]&lt;&gt;0,VLOOKUP(Table1[[#This Row],[Codigo_servico]],Preencher_Orcamento!$B:$D,3,FALSE)*Table1[[#This Row],[Subtotal_insumo]],"")</f>
        <v/>
      </c>
    </row>
    <row r="2317" spans="1:13" x14ac:dyDescent="0.25">
      <c r="A2317" s="6">
        <v>76070</v>
      </c>
      <c r="B2317" s="126">
        <v>1</v>
      </c>
      <c r="C2317" s="133"/>
      <c r="D2317" s="134">
        <v>2013</v>
      </c>
      <c r="E2317" s="7" t="s">
        <v>2184</v>
      </c>
      <c r="F2317" s="8" t="s">
        <v>2140</v>
      </c>
      <c r="G2317" s="16">
        <f>IFERROR(VLOOKUP(Table1[[#This Row],[Codigo_insumo]],BD_Insumos!$B:$E,4),"")</f>
        <v>15.756939025755017</v>
      </c>
      <c r="H2317" s="140">
        <v>0.2</v>
      </c>
      <c r="I2317" s="9"/>
      <c r="J2317" s="22">
        <f t="shared" si="36"/>
        <v>3.1513878051510034</v>
      </c>
      <c r="K2317" s="22" t="str">
        <f>IF(I2317&lt;&gt;"",SUMIF(Table1[Codigo_servico],A2317,Table1[Subtotal_insumo]),"")</f>
        <v/>
      </c>
      <c r="L2317" s="16">
        <f>IF(Table1[[#This Row],[Ordem_insumos]]&lt;&gt;0,VLOOKUP(Table1[[#This Row],[Codigo_servico]],Preencher_Orcamento!$B:$D,3,FALSE)*Table1[[#This Row],[Qtde_insumo]],"")</f>
        <v>0</v>
      </c>
      <c r="M2317" s="16">
        <f>IF(Table1[[#This Row],[Ordem_insumos]]&lt;&gt;0,VLOOKUP(Table1[[#This Row],[Codigo_servico]],Preencher_Orcamento!$B:$D,3,FALSE)*Table1[[#This Row],[Subtotal_insumo]],"")</f>
        <v>0</v>
      </c>
    </row>
    <row r="2318" spans="1:13" x14ac:dyDescent="0.25">
      <c r="A2318" s="3">
        <v>77001</v>
      </c>
      <c r="B2318" s="125">
        <v>0</v>
      </c>
      <c r="C2318" s="131" t="s">
        <v>2856</v>
      </c>
      <c r="D2318" s="132"/>
      <c r="E2318" s="4"/>
      <c r="F2318" s="4"/>
      <c r="G2318" s="17" t="str">
        <f>IFERROR(VLOOKUP(Table1[[#This Row],[Codigo_insumo]],BD_Insumos!$B:$E,4),"")</f>
        <v/>
      </c>
      <c r="H2318" s="139"/>
      <c r="I2318" s="5" t="s">
        <v>457</v>
      </c>
      <c r="J2318" s="20" t="str">
        <f t="shared" si="36"/>
        <v/>
      </c>
      <c r="K2318" s="21">
        <f>IF(I2318&lt;&gt;"",SUMIF(Table1[Codigo_servico],A2318,Table1[Subtotal_insumo]),"")</f>
        <v>63.647329319857896</v>
      </c>
      <c r="L2318" s="17" t="str">
        <f>IF(Table1[[#This Row],[Ordem_insumos]]&lt;&gt;0,VLOOKUP(Table1[[#This Row],[Codigo_servico]],Preencher_Orcamento!$B:$D,3,FALSE)*Table1[[#This Row],[Qtde_insumo]],"")</f>
        <v/>
      </c>
      <c r="M2318" s="17" t="str">
        <f>IF(Table1[[#This Row],[Ordem_insumos]]&lt;&gt;0,VLOOKUP(Table1[[#This Row],[Codigo_servico]],Preencher_Orcamento!$B:$D,3,FALSE)*Table1[[#This Row],[Subtotal_insumo]],"")</f>
        <v/>
      </c>
    </row>
    <row r="2319" spans="1:13" x14ac:dyDescent="0.25">
      <c r="A2319" s="6">
        <v>77001</v>
      </c>
      <c r="B2319" s="126">
        <v>1</v>
      </c>
      <c r="C2319" s="133"/>
      <c r="D2319" s="134">
        <v>2013</v>
      </c>
      <c r="E2319" s="7" t="s">
        <v>2184</v>
      </c>
      <c r="F2319" s="8" t="s">
        <v>2140</v>
      </c>
      <c r="G2319" s="16">
        <f>IFERROR(VLOOKUP(Table1[[#This Row],[Codigo_insumo]],BD_Insumos!$B:$E,4),"")</f>
        <v>15.756939025755017</v>
      </c>
      <c r="H2319" s="140">
        <v>2.2000000000000002</v>
      </c>
      <c r="I2319" s="9"/>
      <c r="J2319" s="22">
        <f t="shared" si="36"/>
        <v>34.665265856661037</v>
      </c>
      <c r="K2319" s="22" t="str">
        <f>IF(I2319&lt;&gt;"",SUMIF(Table1[Codigo_servico],A2319,Table1[Subtotal_insumo]),"")</f>
        <v/>
      </c>
      <c r="L2319" s="16">
        <f>IF(Table1[[#This Row],[Ordem_insumos]]&lt;&gt;0,VLOOKUP(Table1[[#This Row],[Codigo_servico]],Preencher_Orcamento!$B:$D,3,FALSE)*Table1[[#This Row],[Qtde_insumo]],"")</f>
        <v>0</v>
      </c>
      <c r="M2319" s="16">
        <f>IF(Table1[[#This Row],[Ordem_insumos]]&lt;&gt;0,VLOOKUP(Table1[[#This Row],[Codigo_servico]],Preencher_Orcamento!$B:$D,3,FALSE)*Table1[[#This Row],[Subtotal_insumo]],"")</f>
        <v>0</v>
      </c>
    </row>
    <row r="2320" spans="1:13" x14ac:dyDescent="0.25">
      <c r="A2320" s="6">
        <v>77001</v>
      </c>
      <c r="B2320" s="126">
        <v>2</v>
      </c>
      <c r="C2320" s="133"/>
      <c r="D2320" s="134">
        <v>2014</v>
      </c>
      <c r="E2320" s="7" t="s">
        <v>2185</v>
      </c>
      <c r="F2320" s="8" t="s">
        <v>2140</v>
      </c>
      <c r="G2320" s="16">
        <f>IFERROR(VLOOKUP(Table1[[#This Row],[Codigo_insumo]],BD_Insumos!$B:$E,4),"")</f>
        <v>13.173665210544026</v>
      </c>
      <c r="H2320" s="140">
        <v>2.2000000000000002</v>
      </c>
      <c r="I2320" s="9"/>
      <c r="J2320" s="22">
        <f t="shared" si="36"/>
        <v>28.982063463196859</v>
      </c>
      <c r="K2320" s="22" t="str">
        <f>IF(I2320&lt;&gt;"",SUMIF(Table1[Codigo_servico],A2320,Table1[Subtotal_insumo]),"")</f>
        <v/>
      </c>
      <c r="L2320" s="16">
        <f>IF(Table1[[#This Row],[Ordem_insumos]]&lt;&gt;0,VLOOKUP(Table1[[#This Row],[Codigo_servico]],Preencher_Orcamento!$B:$D,3,FALSE)*Table1[[#This Row],[Qtde_insumo]],"")</f>
        <v>0</v>
      </c>
      <c r="M2320" s="16">
        <f>IF(Table1[[#This Row],[Ordem_insumos]]&lt;&gt;0,VLOOKUP(Table1[[#This Row],[Codigo_servico]],Preencher_Orcamento!$B:$D,3,FALSE)*Table1[[#This Row],[Subtotal_insumo]],"")</f>
        <v>0</v>
      </c>
    </row>
    <row r="2321" spans="1:13" x14ac:dyDescent="0.25">
      <c r="A2321" s="3">
        <v>77002</v>
      </c>
      <c r="B2321" s="125">
        <v>0</v>
      </c>
      <c r="C2321" s="131" t="s">
        <v>2857</v>
      </c>
      <c r="D2321" s="132"/>
      <c r="E2321" s="4"/>
      <c r="F2321" s="4"/>
      <c r="G2321" s="17" t="str">
        <f>IFERROR(VLOOKUP(Table1[[#This Row],[Codigo_insumo]],BD_Insumos!$B:$E,4),"")</f>
        <v/>
      </c>
      <c r="H2321" s="139"/>
      <c r="I2321" s="5" t="s">
        <v>457</v>
      </c>
      <c r="J2321" s="20" t="str">
        <f t="shared" si="36"/>
        <v/>
      </c>
      <c r="K2321" s="21">
        <f>IF(I2321&lt;&gt;"",SUMIF(Table1[Codigo_servico],A2321,Table1[Subtotal_insumo]),"")</f>
        <v>38.140849348001822</v>
      </c>
      <c r="L2321" s="17" t="str">
        <f>IF(Table1[[#This Row],[Ordem_insumos]]&lt;&gt;0,VLOOKUP(Table1[[#This Row],[Codigo_servico]],Preencher_Orcamento!$B:$D,3,FALSE)*Table1[[#This Row],[Qtde_insumo]],"")</f>
        <v/>
      </c>
      <c r="M2321" s="17" t="str">
        <f>IF(Table1[[#This Row],[Ordem_insumos]]&lt;&gt;0,VLOOKUP(Table1[[#This Row],[Codigo_servico]],Preencher_Orcamento!$B:$D,3,FALSE)*Table1[[#This Row],[Subtotal_insumo]],"")</f>
        <v/>
      </c>
    </row>
    <row r="2322" spans="1:13" x14ac:dyDescent="0.25">
      <c r="A2322" s="6">
        <v>77002</v>
      </c>
      <c r="B2322" s="126">
        <v>1</v>
      </c>
      <c r="C2322" s="133"/>
      <c r="D2322" s="134">
        <v>2020</v>
      </c>
      <c r="E2322" s="7" t="s">
        <v>2188</v>
      </c>
      <c r="F2322" s="8" t="s">
        <v>2140</v>
      </c>
      <c r="G2322" s="16">
        <f>IFERROR(VLOOKUP(Table1[[#This Row],[Codigo_insumo]],BD_Insumos!$B:$E,4),"")</f>
        <v>15.860837164231068</v>
      </c>
      <c r="H2322" s="140">
        <v>1.3</v>
      </c>
      <c r="I2322" s="9"/>
      <c r="J2322" s="22">
        <f t="shared" si="36"/>
        <v>20.619088313500388</v>
      </c>
      <c r="K2322" s="22" t="str">
        <f>IF(I2322&lt;&gt;"",SUMIF(Table1[Codigo_servico],A2322,Table1[Subtotal_insumo]),"")</f>
        <v/>
      </c>
      <c r="L2322" s="16">
        <f>IF(Table1[[#This Row],[Ordem_insumos]]&lt;&gt;0,VLOOKUP(Table1[[#This Row],[Codigo_servico]],Preencher_Orcamento!$B:$D,3,FALSE)*Table1[[#This Row],[Qtde_insumo]],"")</f>
        <v>0</v>
      </c>
      <c r="M2322" s="16">
        <f>IF(Table1[[#This Row],[Ordem_insumos]]&lt;&gt;0,VLOOKUP(Table1[[#This Row],[Codigo_servico]],Preencher_Orcamento!$B:$D,3,FALSE)*Table1[[#This Row],[Subtotal_insumo]],"")</f>
        <v>0</v>
      </c>
    </row>
    <row r="2323" spans="1:13" x14ac:dyDescent="0.25">
      <c r="A2323" s="6">
        <v>77002</v>
      </c>
      <c r="B2323" s="126">
        <v>2</v>
      </c>
      <c r="C2323" s="133"/>
      <c r="D2323" s="134">
        <v>17515</v>
      </c>
      <c r="E2323" s="7" t="s">
        <v>383</v>
      </c>
      <c r="F2323" s="8" t="s">
        <v>197</v>
      </c>
      <c r="G2323" s="16">
        <f>IFERROR(VLOOKUP(Table1[[#This Row],[Codigo_insumo]],BD_Insumos!$B:$E,4),"")</f>
        <v>5.5275999999999996</v>
      </c>
      <c r="H2323" s="140">
        <v>0.2</v>
      </c>
      <c r="I2323" s="9"/>
      <c r="J2323" s="22">
        <f t="shared" si="36"/>
        <v>1.1055200000000001</v>
      </c>
      <c r="K2323" s="22" t="str">
        <f>IF(I2323&lt;&gt;"",SUMIF(Table1[Codigo_servico],A2323,Table1[Subtotal_insumo]),"")</f>
        <v/>
      </c>
      <c r="L2323" s="16">
        <f>IF(Table1[[#This Row],[Ordem_insumos]]&lt;&gt;0,VLOOKUP(Table1[[#This Row],[Codigo_servico]],Preencher_Orcamento!$B:$D,3,FALSE)*Table1[[#This Row],[Qtde_insumo]],"")</f>
        <v>0</v>
      </c>
      <c r="M2323" s="16">
        <f>IF(Table1[[#This Row],[Ordem_insumos]]&lt;&gt;0,VLOOKUP(Table1[[#This Row],[Codigo_servico]],Preencher_Orcamento!$B:$D,3,FALSE)*Table1[[#This Row],[Subtotal_insumo]],"")</f>
        <v>0</v>
      </c>
    </row>
    <row r="2324" spans="1:13" x14ac:dyDescent="0.25">
      <c r="A2324" s="6">
        <v>77002</v>
      </c>
      <c r="B2324" s="126">
        <v>3</v>
      </c>
      <c r="C2324" s="133"/>
      <c r="D2324" s="134">
        <v>2099</v>
      </c>
      <c r="E2324" s="7" t="s">
        <v>2205</v>
      </c>
      <c r="F2324" s="8" t="s">
        <v>2140</v>
      </c>
      <c r="G2324" s="18">
        <f>IFERROR(VLOOKUP(Table1[[#This Row],[Codigo_insumo]],BD_Insumos!$B:$E,4),"")</f>
        <v>12.627877718847255</v>
      </c>
      <c r="H2324" s="140">
        <v>1.3</v>
      </c>
      <c r="I2324" s="9"/>
      <c r="J2324" s="23">
        <f t="shared" si="36"/>
        <v>16.416241034501432</v>
      </c>
      <c r="K2324" s="22" t="str">
        <f>IF(I2324&lt;&gt;"",SUMIF(Table1[Codigo_servico],A2324,Table1[Subtotal_insumo]),"")</f>
        <v/>
      </c>
      <c r="L2324" s="18">
        <f>IF(Table1[[#This Row],[Ordem_insumos]]&lt;&gt;0,VLOOKUP(Table1[[#This Row],[Codigo_servico]],Preencher_Orcamento!$B:$D,3,FALSE)*Table1[[#This Row],[Qtde_insumo]],"")</f>
        <v>0</v>
      </c>
      <c r="M2324" s="18">
        <f>IF(Table1[[#This Row],[Ordem_insumos]]&lt;&gt;0,VLOOKUP(Table1[[#This Row],[Codigo_servico]],Preencher_Orcamento!$B:$D,3,FALSE)*Table1[[#This Row],[Subtotal_insumo]],"")</f>
        <v>0</v>
      </c>
    </row>
    <row r="2325" spans="1:13" x14ac:dyDescent="0.25">
      <c r="A2325" s="3">
        <v>77008</v>
      </c>
      <c r="B2325" s="125">
        <v>0</v>
      </c>
      <c r="C2325" s="131" t="s">
        <v>2858</v>
      </c>
      <c r="D2325" s="132"/>
      <c r="E2325" s="4"/>
      <c r="F2325" s="4"/>
      <c r="G2325" s="17" t="str">
        <f>IFERROR(VLOOKUP(Table1[[#This Row],[Codigo_insumo]],BD_Insumos!$B:$E,4),"")</f>
        <v/>
      </c>
      <c r="H2325" s="139"/>
      <c r="I2325" s="5" t="s">
        <v>5</v>
      </c>
      <c r="J2325" s="20" t="str">
        <f t="shared" si="36"/>
        <v/>
      </c>
      <c r="K2325" s="21">
        <f>IF(I2325&lt;&gt;"",SUMIF(Table1[Codigo_servico],A2325,Table1[Subtotal_insumo]),"")</f>
        <v>1.4465302118149523</v>
      </c>
      <c r="L2325" s="17" t="str">
        <f>IF(Table1[[#This Row],[Ordem_insumos]]&lt;&gt;0,VLOOKUP(Table1[[#This Row],[Codigo_servico]],Preencher_Orcamento!$B:$D,3,FALSE)*Table1[[#This Row],[Qtde_insumo]],"")</f>
        <v/>
      </c>
      <c r="M2325" s="17" t="str">
        <f>IF(Table1[[#This Row],[Ordem_insumos]]&lt;&gt;0,VLOOKUP(Table1[[#This Row],[Codigo_servico]],Preencher_Orcamento!$B:$D,3,FALSE)*Table1[[#This Row],[Subtotal_insumo]],"")</f>
        <v/>
      </c>
    </row>
    <row r="2326" spans="1:13" x14ac:dyDescent="0.25">
      <c r="A2326" s="6">
        <v>77008</v>
      </c>
      <c r="B2326" s="126">
        <v>1</v>
      </c>
      <c r="C2326" s="133"/>
      <c r="D2326" s="134">
        <v>2014</v>
      </c>
      <c r="E2326" s="7" t="s">
        <v>2185</v>
      </c>
      <c r="F2326" s="8" t="s">
        <v>2140</v>
      </c>
      <c r="G2326" s="16">
        <f>IFERROR(VLOOKUP(Table1[[#This Row],[Codigo_insumo]],BD_Insumos!$B:$E,4),"")</f>
        <v>13.173665210544026</v>
      </c>
      <c r="H2326" s="140">
        <v>0.05</v>
      </c>
      <c r="I2326" s="9"/>
      <c r="J2326" s="22">
        <f t="shared" si="36"/>
        <v>0.65868326052720139</v>
      </c>
      <c r="K2326" s="22" t="str">
        <f>IF(I2326&lt;&gt;"",SUMIF(Table1[Codigo_servico],A2326,Table1[Subtotal_insumo]),"")</f>
        <v/>
      </c>
      <c r="L2326" s="16">
        <f>IF(Table1[[#This Row],[Ordem_insumos]]&lt;&gt;0,VLOOKUP(Table1[[#This Row],[Codigo_servico]],Preencher_Orcamento!$B:$D,3,FALSE)*Table1[[#This Row],[Qtde_insumo]],"")</f>
        <v>0</v>
      </c>
      <c r="M2326" s="16">
        <f>IF(Table1[[#This Row],[Ordem_insumos]]&lt;&gt;0,VLOOKUP(Table1[[#This Row],[Codigo_servico]],Preencher_Orcamento!$B:$D,3,FALSE)*Table1[[#This Row],[Subtotal_insumo]],"")</f>
        <v>0</v>
      </c>
    </row>
    <row r="2327" spans="1:13" x14ac:dyDescent="0.25">
      <c r="A2327" s="6">
        <v>77008</v>
      </c>
      <c r="B2327" s="126">
        <v>2</v>
      </c>
      <c r="C2327" s="133"/>
      <c r="D2327" s="134">
        <v>2013</v>
      </c>
      <c r="E2327" s="7" t="s">
        <v>2184</v>
      </c>
      <c r="F2327" s="8" t="s">
        <v>2140</v>
      </c>
      <c r="G2327" s="16">
        <f>IFERROR(VLOOKUP(Table1[[#This Row],[Codigo_insumo]],BD_Insumos!$B:$E,4),"")</f>
        <v>15.756939025755017</v>
      </c>
      <c r="H2327" s="140">
        <v>0.05</v>
      </c>
      <c r="I2327" s="9"/>
      <c r="J2327" s="22">
        <f t="shared" si="36"/>
        <v>0.78784695128775084</v>
      </c>
      <c r="K2327" s="22" t="str">
        <f>IF(I2327&lt;&gt;"",SUMIF(Table1[Codigo_servico],A2327,Table1[Subtotal_insumo]),"")</f>
        <v/>
      </c>
      <c r="L2327" s="16">
        <f>IF(Table1[[#This Row],[Ordem_insumos]]&lt;&gt;0,VLOOKUP(Table1[[#This Row],[Codigo_servico]],Preencher_Orcamento!$B:$D,3,FALSE)*Table1[[#This Row],[Qtde_insumo]],"")</f>
        <v>0</v>
      </c>
      <c r="M2327" s="16">
        <f>IF(Table1[[#This Row],[Ordem_insumos]]&lt;&gt;0,VLOOKUP(Table1[[#This Row],[Codigo_servico]],Preencher_Orcamento!$B:$D,3,FALSE)*Table1[[#This Row],[Subtotal_insumo]],"")</f>
        <v>0</v>
      </c>
    </row>
    <row r="2328" spans="1:13" x14ac:dyDescent="0.25">
      <c r="A2328" s="3">
        <v>77010</v>
      </c>
      <c r="B2328" s="125">
        <v>0</v>
      </c>
      <c r="C2328" s="131" t="s">
        <v>2859</v>
      </c>
      <c r="D2328" s="132"/>
      <c r="E2328" s="4"/>
      <c r="F2328" s="4"/>
      <c r="G2328" s="17" t="str">
        <f>IFERROR(VLOOKUP(Table1[[#This Row],[Codigo_insumo]],BD_Insumos!$B:$E,4),"")</f>
        <v/>
      </c>
      <c r="H2328" s="139"/>
      <c r="I2328" s="5" t="s">
        <v>457</v>
      </c>
      <c r="J2328" s="20" t="str">
        <f t="shared" si="36"/>
        <v/>
      </c>
      <c r="K2328" s="21">
        <f>IF(I2328&lt;&gt;"",SUMIF(Table1[Codigo_servico],A2328,Table1[Subtotal_insumo]),"")</f>
        <v>54.658825501713672</v>
      </c>
      <c r="L2328" s="17" t="str">
        <f>IF(Table1[[#This Row],[Ordem_insumos]]&lt;&gt;0,VLOOKUP(Table1[[#This Row],[Codigo_servico]],Preencher_Orcamento!$B:$D,3,FALSE)*Table1[[#This Row],[Qtde_insumo]],"")</f>
        <v/>
      </c>
      <c r="M2328" s="17" t="str">
        <f>IF(Table1[[#This Row],[Ordem_insumos]]&lt;&gt;0,VLOOKUP(Table1[[#This Row],[Codigo_servico]],Preencher_Orcamento!$B:$D,3,FALSE)*Table1[[#This Row],[Subtotal_insumo]],"")</f>
        <v/>
      </c>
    </row>
    <row r="2329" spans="1:13" x14ac:dyDescent="0.25">
      <c r="A2329" s="6">
        <v>77010</v>
      </c>
      <c r="B2329" s="126">
        <v>1</v>
      </c>
      <c r="C2329" s="133"/>
      <c r="D2329" s="134">
        <v>2020</v>
      </c>
      <c r="E2329" s="7" t="s">
        <v>2188</v>
      </c>
      <c r="F2329" s="8" t="s">
        <v>2140</v>
      </c>
      <c r="G2329" s="16">
        <f>IFERROR(VLOOKUP(Table1[[#This Row],[Codigo_insumo]],BD_Insumos!$B:$E,4),"")</f>
        <v>15.860837164231068</v>
      </c>
      <c r="H2329" s="140">
        <v>0.7</v>
      </c>
      <c r="I2329" s="9"/>
      <c r="J2329" s="22">
        <f t="shared" si="36"/>
        <v>11.102586014961746</v>
      </c>
      <c r="K2329" s="22" t="str">
        <f>IF(I2329&lt;&gt;"",SUMIF(Table1[Codigo_servico],A2329,Table1[Subtotal_insumo]),"")</f>
        <v/>
      </c>
      <c r="L2329" s="16">
        <f>IF(Table1[[#This Row],[Ordem_insumos]]&lt;&gt;0,VLOOKUP(Table1[[#This Row],[Codigo_servico]],Preencher_Orcamento!$B:$D,3,FALSE)*Table1[[#This Row],[Qtde_insumo]],"")</f>
        <v>0</v>
      </c>
      <c r="M2329" s="16">
        <f>IF(Table1[[#This Row],[Ordem_insumos]]&lt;&gt;0,VLOOKUP(Table1[[#This Row],[Codigo_servico]],Preencher_Orcamento!$B:$D,3,FALSE)*Table1[[#This Row],[Subtotal_insumo]],"")</f>
        <v>0</v>
      </c>
    </row>
    <row r="2330" spans="1:13" x14ac:dyDescent="0.25">
      <c r="A2330" s="6">
        <v>77010</v>
      </c>
      <c r="B2330" s="126">
        <v>2</v>
      </c>
      <c r="C2330" s="133"/>
      <c r="D2330" s="134">
        <v>2099</v>
      </c>
      <c r="E2330" s="7" t="s">
        <v>2205</v>
      </c>
      <c r="F2330" s="8" t="s">
        <v>2140</v>
      </c>
      <c r="G2330" s="16">
        <f>IFERROR(VLOOKUP(Table1[[#This Row],[Codigo_insumo]],BD_Insumos!$B:$E,4),"")</f>
        <v>12.627877718847255</v>
      </c>
      <c r="H2330" s="140">
        <v>0.7</v>
      </c>
      <c r="I2330" s="9"/>
      <c r="J2330" s="22">
        <f t="shared" si="36"/>
        <v>8.8395144031930784</v>
      </c>
      <c r="K2330" s="22" t="str">
        <f>IF(I2330&lt;&gt;"",SUMIF(Table1[Codigo_servico],A2330,Table1[Subtotal_insumo]),"")</f>
        <v/>
      </c>
      <c r="L2330" s="16">
        <f>IF(Table1[[#This Row],[Ordem_insumos]]&lt;&gt;0,VLOOKUP(Table1[[#This Row],[Codigo_servico]],Preencher_Orcamento!$B:$D,3,FALSE)*Table1[[#This Row],[Qtde_insumo]],"")</f>
        <v>0</v>
      </c>
      <c r="M2330" s="16">
        <f>IF(Table1[[#This Row],[Ordem_insumos]]&lt;&gt;0,VLOOKUP(Table1[[#This Row],[Codigo_servico]],Preencher_Orcamento!$B:$D,3,FALSE)*Table1[[#This Row],[Subtotal_insumo]],"")</f>
        <v>0</v>
      </c>
    </row>
    <row r="2331" spans="1:13" x14ac:dyDescent="0.25">
      <c r="A2331" s="6">
        <v>77010</v>
      </c>
      <c r="B2331" s="126">
        <v>3</v>
      </c>
      <c r="C2331" s="133"/>
      <c r="D2331" s="134">
        <v>2014</v>
      </c>
      <c r="E2331" s="7" t="s">
        <v>2185</v>
      </c>
      <c r="F2331" s="8" t="s">
        <v>2140</v>
      </c>
      <c r="G2331" s="16">
        <f>IFERROR(VLOOKUP(Table1[[#This Row],[Codigo_insumo]],BD_Insumos!$B:$E,4),"")</f>
        <v>13.173665210544026</v>
      </c>
      <c r="H2331" s="140">
        <v>1.2</v>
      </c>
      <c r="I2331" s="9"/>
      <c r="J2331" s="22">
        <f t="shared" si="36"/>
        <v>15.808398252652831</v>
      </c>
      <c r="K2331" s="22" t="str">
        <f>IF(I2331&lt;&gt;"",SUMIF(Table1[Codigo_servico],A2331,Table1[Subtotal_insumo]),"")</f>
        <v/>
      </c>
      <c r="L2331" s="16">
        <f>IF(Table1[[#This Row],[Ordem_insumos]]&lt;&gt;0,VLOOKUP(Table1[[#This Row],[Codigo_servico]],Preencher_Orcamento!$B:$D,3,FALSE)*Table1[[#This Row],[Qtde_insumo]],"")</f>
        <v>0</v>
      </c>
      <c r="M2331" s="16">
        <f>IF(Table1[[#This Row],[Ordem_insumos]]&lt;&gt;0,VLOOKUP(Table1[[#This Row],[Codigo_servico]],Preencher_Orcamento!$B:$D,3,FALSE)*Table1[[#This Row],[Subtotal_insumo]],"")</f>
        <v>0</v>
      </c>
    </row>
    <row r="2332" spans="1:13" x14ac:dyDescent="0.25">
      <c r="A2332" s="6">
        <v>77010</v>
      </c>
      <c r="B2332" s="126">
        <v>4</v>
      </c>
      <c r="C2332" s="133"/>
      <c r="D2332" s="134">
        <v>2013</v>
      </c>
      <c r="E2332" s="7" t="s">
        <v>2184</v>
      </c>
      <c r="F2332" s="8" t="s">
        <v>2140</v>
      </c>
      <c r="G2332" s="16">
        <f>IFERROR(VLOOKUP(Table1[[#This Row],[Codigo_insumo]],BD_Insumos!$B:$E,4),"")</f>
        <v>15.756939025755017</v>
      </c>
      <c r="H2332" s="140">
        <v>1.2</v>
      </c>
      <c r="I2332" s="9"/>
      <c r="J2332" s="22">
        <f t="shared" si="36"/>
        <v>18.90832683090602</v>
      </c>
      <c r="K2332" s="22" t="str">
        <f>IF(I2332&lt;&gt;"",SUMIF(Table1[Codigo_servico],A2332,Table1[Subtotal_insumo]),"")</f>
        <v/>
      </c>
      <c r="L2332" s="16">
        <f>IF(Table1[[#This Row],[Ordem_insumos]]&lt;&gt;0,VLOOKUP(Table1[[#This Row],[Codigo_servico]],Preencher_Orcamento!$B:$D,3,FALSE)*Table1[[#This Row],[Qtde_insumo]],"")</f>
        <v>0</v>
      </c>
      <c r="M2332" s="16">
        <f>IF(Table1[[#This Row],[Ordem_insumos]]&lt;&gt;0,VLOOKUP(Table1[[#This Row],[Codigo_servico]],Preencher_Orcamento!$B:$D,3,FALSE)*Table1[[#This Row],[Subtotal_insumo]],"")</f>
        <v>0</v>
      </c>
    </row>
    <row r="2333" spans="1:13" x14ac:dyDescent="0.25">
      <c r="A2333" s="3">
        <v>77050</v>
      </c>
      <c r="B2333" s="125">
        <v>0</v>
      </c>
      <c r="C2333" s="131" t="s">
        <v>2860</v>
      </c>
      <c r="D2333" s="132"/>
      <c r="E2333" s="4"/>
      <c r="F2333" s="4"/>
      <c r="G2333" s="17" t="str">
        <f>IFERROR(VLOOKUP(Table1[[#This Row],[Codigo_insumo]],BD_Insumos!$B:$E,4),"")</f>
        <v/>
      </c>
      <c r="H2333" s="139"/>
      <c r="I2333" s="5" t="s">
        <v>457</v>
      </c>
      <c r="J2333" s="20" t="str">
        <f t="shared" si="36"/>
        <v/>
      </c>
      <c r="K2333" s="21">
        <f>IF(I2333&lt;&gt;"",SUMIF(Table1[Codigo_servico],A2333,Table1[Subtotal_insumo]),"")</f>
        <v>25.053533050950477</v>
      </c>
      <c r="L2333" s="17" t="str">
        <f>IF(Table1[[#This Row],[Ordem_insumos]]&lt;&gt;0,VLOOKUP(Table1[[#This Row],[Codigo_servico]],Preencher_Orcamento!$B:$D,3,FALSE)*Table1[[#This Row],[Qtde_insumo]],"")</f>
        <v/>
      </c>
      <c r="M2333" s="17" t="str">
        <f>IF(Table1[[#This Row],[Ordem_insumos]]&lt;&gt;0,VLOOKUP(Table1[[#This Row],[Codigo_servico]],Preencher_Orcamento!$B:$D,3,FALSE)*Table1[[#This Row],[Subtotal_insumo]],"")</f>
        <v/>
      </c>
    </row>
    <row r="2334" spans="1:13" x14ac:dyDescent="0.25">
      <c r="A2334" s="6">
        <v>77050</v>
      </c>
      <c r="B2334" s="126">
        <v>1</v>
      </c>
      <c r="C2334" s="133"/>
      <c r="D2334" s="134">
        <v>2013</v>
      </c>
      <c r="E2334" s="7" t="s">
        <v>2184</v>
      </c>
      <c r="F2334" s="8" t="s">
        <v>2140</v>
      </c>
      <c r="G2334" s="16">
        <f>IFERROR(VLOOKUP(Table1[[#This Row],[Codigo_insumo]],BD_Insumos!$B:$E,4),"")</f>
        <v>15.756939025755017</v>
      </c>
      <c r="H2334" s="140">
        <v>1.59</v>
      </c>
      <c r="I2334" s="9"/>
      <c r="J2334" s="22">
        <f t="shared" si="36"/>
        <v>25.053533050950477</v>
      </c>
      <c r="K2334" s="22" t="str">
        <f>IF(I2334&lt;&gt;"",SUMIF(Table1[Codigo_servico],A2334,Table1[Subtotal_insumo]),"")</f>
        <v/>
      </c>
      <c r="L2334" s="16">
        <f>IF(Table1[[#This Row],[Ordem_insumos]]&lt;&gt;0,VLOOKUP(Table1[[#This Row],[Codigo_servico]],Preencher_Orcamento!$B:$D,3,FALSE)*Table1[[#This Row],[Qtde_insumo]],"")</f>
        <v>0</v>
      </c>
      <c r="M2334" s="16">
        <f>IF(Table1[[#This Row],[Ordem_insumos]]&lt;&gt;0,VLOOKUP(Table1[[#This Row],[Codigo_servico]],Preencher_Orcamento!$B:$D,3,FALSE)*Table1[[#This Row],[Subtotal_insumo]],"")</f>
        <v>0</v>
      </c>
    </row>
    <row r="2335" spans="1:13" x14ac:dyDescent="0.25">
      <c r="A2335" s="3">
        <v>77051</v>
      </c>
      <c r="B2335" s="125">
        <v>0</v>
      </c>
      <c r="C2335" s="131" t="s">
        <v>2861</v>
      </c>
      <c r="D2335" s="132"/>
      <c r="E2335" s="4"/>
      <c r="F2335" s="4"/>
      <c r="G2335" s="17" t="str">
        <f>IFERROR(VLOOKUP(Table1[[#This Row],[Codigo_insumo]],BD_Insumos!$B:$E,4),"")</f>
        <v/>
      </c>
      <c r="H2335" s="139"/>
      <c r="I2335" s="5" t="s">
        <v>457</v>
      </c>
      <c r="J2335" s="20" t="str">
        <f t="shared" si="36"/>
        <v/>
      </c>
      <c r="K2335" s="21">
        <f>IF(I2335&lt;&gt;"",SUMIF(Table1[Codigo_servico],A2335,Table1[Subtotal_insumo]),"")</f>
        <v>12.605551220604013</v>
      </c>
      <c r="L2335" s="17" t="str">
        <f>IF(Table1[[#This Row],[Ordem_insumos]]&lt;&gt;0,VLOOKUP(Table1[[#This Row],[Codigo_servico]],Preencher_Orcamento!$B:$D,3,FALSE)*Table1[[#This Row],[Qtde_insumo]],"")</f>
        <v/>
      </c>
      <c r="M2335" s="17" t="str">
        <f>IF(Table1[[#This Row],[Ordem_insumos]]&lt;&gt;0,VLOOKUP(Table1[[#This Row],[Codigo_servico]],Preencher_Orcamento!$B:$D,3,FALSE)*Table1[[#This Row],[Subtotal_insumo]],"")</f>
        <v/>
      </c>
    </row>
    <row r="2336" spans="1:13" x14ac:dyDescent="0.25">
      <c r="A2336" s="6">
        <v>77051</v>
      </c>
      <c r="B2336" s="126">
        <v>1</v>
      </c>
      <c r="C2336" s="133"/>
      <c r="D2336" s="134">
        <v>2013</v>
      </c>
      <c r="E2336" s="7" t="s">
        <v>2184</v>
      </c>
      <c r="F2336" s="8" t="s">
        <v>2140</v>
      </c>
      <c r="G2336" s="16">
        <f>IFERROR(VLOOKUP(Table1[[#This Row],[Codigo_insumo]],BD_Insumos!$B:$E,4),"")</f>
        <v>15.756939025755017</v>
      </c>
      <c r="H2336" s="140">
        <v>0.8</v>
      </c>
      <c r="I2336" s="9"/>
      <c r="J2336" s="22">
        <f t="shared" si="36"/>
        <v>12.605551220604013</v>
      </c>
      <c r="K2336" s="22" t="str">
        <f>IF(I2336&lt;&gt;"",SUMIF(Table1[Codigo_servico],A2336,Table1[Subtotal_insumo]),"")</f>
        <v/>
      </c>
      <c r="L2336" s="16">
        <f>IF(Table1[[#This Row],[Ordem_insumos]]&lt;&gt;0,VLOOKUP(Table1[[#This Row],[Codigo_servico]],Preencher_Orcamento!$B:$D,3,FALSE)*Table1[[#This Row],[Qtde_insumo]],"")</f>
        <v>0</v>
      </c>
      <c r="M2336" s="16">
        <f>IF(Table1[[#This Row],[Ordem_insumos]]&lt;&gt;0,VLOOKUP(Table1[[#This Row],[Codigo_servico]],Preencher_Orcamento!$B:$D,3,FALSE)*Table1[[#This Row],[Subtotal_insumo]],"")</f>
        <v>0</v>
      </c>
    </row>
    <row r="2337" spans="1:13" x14ac:dyDescent="0.25">
      <c r="A2337" s="3">
        <v>77065</v>
      </c>
      <c r="B2337" s="125">
        <v>0</v>
      </c>
      <c r="C2337" s="131" t="s">
        <v>2862</v>
      </c>
      <c r="D2337" s="132"/>
      <c r="E2337" s="4"/>
      <c r="F2337" s="4"/>
      <c r="G2337" s="17" t="str">
        <f>IFERROR(VLOOKUP(Table1[[#This Row],[Codigo_insumo]],BD_Insumos!$B:$E,4),"")</f>
        <v/>
      </c>
      <c r="H2337" s="139"/>
      <c r="I2337" s="5" t="s">
        <v>2851</v>
      </c>
      <c r="J2337" s="20" t="str">
        <f t="shared" si="36"/>
        <v/>
      </c>
      <c r="K2337" s="21">
        <f>IF(I2337&lt;&gt;"",SUMIF(Table1[Codigo_servico],A2337,Table1[Subtotal_insumo]),"")</f>
        <v>2.6786796343783532</v>
      </c>
      <c r="L2337" s="17" t="str">
        <f>IF(Table1[[#This Row],[Ordem_insumos]]&lt;&gt;0,VLOOKUP(Table1[[#This Row],[Codigo_servico]],Preencher_Orcamento!$B:$D,3,FALSE)*Table1[[#This Row],[Qtde_insumo]],"")</f>
        <v/>
      </c>
      <c r="M2337" s="17" t="str">
        <f>IF(Table1[[#This Row],[Ordem_insumos]]&lt;&gt;0,VLOOKUP(Table1[[#This Row],[Codigo_servico]],Preencher_Orcamento!$B:$D,3,FALSE)*Table1[[#This Row],[Subtotal_insumo]],"")</f>
        <v/>
      </c>
    </row>
    <row r="2338" spans="1:13" x14ac:dyDescent="0.25">
      <c r="A2338" s="6">
        <v>77065</v>
      </c>
      <c r="B2338" s="126">
        <v>1</v>
      </c>
      <c r="C2338" s="133"/>
      <c r="D2338" s="134">
        <v>2013</v>
      </c>
      <c r="E2338" s="7" t="s">
        <v>2184</v>
      </c>
      <c r="F2338" s="8" t="s">
        <v>2140</v>
      </c>
      <c r="G2338" s="16">
        <f>IFERROR(VLOOKUP(Table1[[#This Row],[Codigo_insumo]],BD_Insumos!$B:$E,4),"")</f>
        <v>15.756939025755017</v>
      </c>
      <c r="H2338" s="140">
        <v>0.17</v>
      </c>
      <c r="I2338" s="9"/>
      <c r="J2338" s="22">
        <f t="shared" si="36"/>
        <v>2.6786796343783532</v>
      </c>
      <c r="K2338" s="22" t="str">
        <f>IF(I2338&lt;&gt;"",SUMIF(Table1[Codigo_servico],A2338,Table1[Subtotal_insumo]),"")</f>
        <v/>
      </c>
      <c r="L2338" s="16">
        <f>IF(Table1[[#This Row],[Ordem_insumos]]&lt;&gt;0,VLOOKUP(Table1[[#This Row],[Codigo_servico]],Preencher_Orcamento!$B:$D,3,FALSE)*Table1[[#This Row],[Qtde_insumo]],"")</f>
        <v>0</v>
      </c>
      <c r="M2338" s="16">
        <f>IF(Table1[[#This Row],[Ordem_insumos]]&lt;&gt;0,VLOOKUP(Table1[[#This Row],[Codigo_servico]],Preencher_Orcamento!$B:$D,3,FALSE)*Table1[[#This Row],[Subtotal_insumo]],"")</f>
        <v>0</v>
      </c>
    </row>
    <row r="2339" spans="1:13" x14ac:dyDescent="0.25">
      <c r="A2339" s="3">
        <v>77066</v>
      </c>
      <c r="B2339" s="125">
        <v>0</v>
      </c>
      <c r="C2339" s="131" t="s">
        <v>2863</v>
      </c>
      <c r="D2339" s="132"/>
      <c r="E2339" s="4"/>
      <c r="F2339" s="4"/>
      <c r="G2339" s="17" t="str">
        <f>IFERROR(VLOOKUP(Table1[[#This Row],[Codigo_insumo]],BD_Insumos!$B:$E,4),"")</f>
        <v/>
      </c>
      <c r="H2339" s="139"/>
      <c r="I2339" s="5" t="s">
        <v>2851</v>
      </c>
      <c r="J2339" s="20" t="str">
        <f t="shared" si="36"/>
        <v/>
      </c>
      <c r="K2339" s="21">
        <f>IF(I2339&lt;&gt;"",SUMIF(Table1[Codigo_servico],A2339,Table1[Subtotal_insumo]),"")</f>
        <v>2.6786796343783532</v>
      </c>
      <c r="L2339" s="17" t="str">
        <f>IF(Table1[[#This Row],[Ordem_insumos]]&lt;&gt;0,VLOOKUP(Table1[[#This Row],[Codigo_servico]],Preencher_Orcamento!$B:$D,3,FALSE)*Table1[[#This Row],[Qtde_insumo]],"")</f>
        <v/>
      </c>
      <c r="M2339" s="17" t="str">
        <f>IF(Table1[[#This Row],[Ordem_insumos]]&lt;&gt;0,VLOOKUP(Table1[[#This Row],[Codigo_servico]],Preencher_Orcamento!$B:$D,3,FALSE)*Table1[[#This Row],[Subtotal_insumo]],"")</f>
        <v/>
      </c>
    </row>
    <row r="2340" spans="1:13" x14ac:dyDescent="0.25">
      <c r="A2340" s="6">
        <v>77066</v>
      </c>
      <c r="B2340" s="126">
        <v>1</v>
      </c>
      <c r="C2340" s="133"/>
      <c r="D2340" s="134">
        <v>2013</v>
      </c>
      <c r="E2340" s="7" t="s">
        <v>2184</v>
      </c>
      <c r="F2340" s="8" t="s">
        <v>2140</v>
      </c>
      <c r="G2340" s="16">
        <f>IFERROR(VLOOKUP(Table1[[#This Row],[Codigo_insumo]],BD_Insumos!$B:$E,4),"")</f>
        <v>15.756939025755017</v>
      </c>
      <c r="H2340" s="140">
        <v>0.17</v>
      </c>
      <c r="I2340" s="9"/>
      <c r="J2340" s="22">
        <f t="shared" si="36"/>
        <v>2.6786796343783532</v>
      </c>
      <c r="K2340" s="22" t="str">
        <f>IF(I2340&lt;&gt;"",SUMIF(Table1[Codigo_servico],A2340,Table1[Subtotal_insumo]),"")</f>
        <v/>
      </c>
      <c r="L2340" s="16">
        <f>IF(Table1[[#This Row],[Ordem_insumos]]&lt;&gt;0,VLOOKUP(Table1[[#This Row],[Codigo_servico]],Preencher_Orcamento!$B:$D,3,FALSE)*Table1[[#This Row],[Qtde_insumo]],"")</f>
        <v>0</v>
      </c>
      <c r="M2340" s="16">
        <f>IF(Table1[[#This Row],[Ordem_insumos]]&lt;&gt;0,VLOOKUP(Table1[[#This Row],[Codigo_servico]],Preencher_Orcamento!$B:$D,3,FALSE)*Table1[[#This Row],[Subtotal_insumo]],"")</f>
        <v>0</v>
      </c>
    </row>
    <row r="2341" spans="1:13" x14ac:dyDescent="0.25">
      <c r="A2341" s="3">
        <v>77067</v>
      </c>
      <c r="B2341" s="125">
        <v>0</v>
      </c>
      <c r="C2341" s="131" t="s">
        <v>2864</v>
      </c>
      <c r="D2341" s="132"/>
      <c r="E2341" s="4"/>
      <c r="F2341" s="4"/>
      <c r="G2341" s="17" t="str">
        <f>IFERROR(VLOOKUP(Table1[[#This Row],[Codigo_insumo]],BD_Insumos!$B:$E,4),"")</f>
        <v/>
      </c>
      <c r="H2341" s="139"/>
      <c r="I2341" s="5" t="s">
        <v>2851</v>
      </c>
      <c r="J2341" s="20" t="str">
        <f t="shared" si="36"/>
        <v/>
      </c>
      <c r="K2341" s="21">
        <f>IF(I2341&lt;&gt;"",SUMIF(Table1[Codigo_servico],A2341,Table1[Subtotal_insumo]),"")</f>
        <v>2.6786796343783532</v>
      </c>
      <c r="L2341" s="17" t="str">
        <f>IF(Table1[[#This Row],[Ordem_insumos]]&lt;&gt;0,VLOOKUP(Table1[[#This Row],[Codigo_servico]],Preencher_Orcamento!$B:$D,3,FALSE)*Table1[[#This Row],[Qtde_insumo]],"")</f>
        <v/>
      </c>
      <c r="M2341" s="17" t="str">
        <f>IF(Table1[[#This Row],[Ordem_insumos]]&lt;&gt;0,VLOOKUP(Table1[[#This Row],[Codigo_servico]],Preencher_Orcamento!$B:$D,3,FALSE)*Table1[[#This Row],[Subtotal_insumo]],"")</f>
        <v/>
      </c>
    </row>
    <row r="2342" spans="1:13" x14ac:dyDescent="0.25">
      <c r="A2342" s="6">
        <v>77067</v>
      </c>
      <c r="B2342" s="126">
        <v>1</v>
      </c>
      <c r="C2342" s="133"/>
      <c r="D2342" s="134">
        <v>2013</v>
      </c>
      <c r="E2342" s="7" t="s">
        <v>2184</v>
      </c>
      <c r="F2342" s="8" t="s">
        <v>2140</v>
      </c>
      <c r="G2342" s="16">
        <f>IFERROR(VLOOKUP(Table1[[#This Row],[Codigo_insumo]],BD_Insumos!$B:$E,4),"")</f>
        <v>15.756939025755017</v>
      </c>
      <c r="H2342" s="140">
        <v>0.17</v>
      </c>
      <c r="I2342" s="9"/>
      <c r="J2342" s="22">
        <f t="shared" si="36"/>
        <v>2.6786796343783532</v>
      </c>
      <c r="K2342" s="22" t="str">
        <f>IF(I2342&lt;&gt;"",SUMIF(Table1[Codigo_servico],A2342,Table1[Subtotal_insumo]),"")</f>
        <v/>
      </c>
      <c r="L2342" s="16">
        <f>IF(Table1[[#This Row],[Ordem_insumos]]&lt;&gt;0,VLOOKUP(Table1[[#This Row],[Codigo_servico]],Preencher_Orcamento!$B:$D,3,FALSE)*Table1[[#This Row],[Qtde_insumo]],"")</f>
        <v>0</v>
      </c>
      <c r="M2342" s="16">
        <f>IF(Table1[[#This Row],[Ordem_insumos]]&lt;&gt;0,VLOOKUP(Table1[[#This Row],[Codigo_servico]],Preencher_Orcamento!$B:$D,3,FALSE)*Table1[[#This Row],[Subtotal_insumo]],"")</f>
        <v>0</v>
      </c>
    </row>
    <row r="2343" spans="1:13" x14ac:dyDescent="0.25">
      <c r="A2343" s="3">
        <v>77068</v>
      </c>
      <c r="B2343" s="125">
        <v>0</v>
      </c>
      <c r="C2343" s="131" t="s">
        <v>2865</v>
      </c>
      <c r="D2343" s="132"/>
      <c r="E2343" s="4"/>
      <c r="F2343" s="4"/>
      <c r="G2343" s="17" t="str">
        <f>IFERROR(VLOOKUP(Table1[[#This Row],[Codigo_insumo]],BD_Insumos!$B:$E,4),"")</f>
        <v/>
      </c>
      <c r="H2343" s="139"/>
      <c r="I2343" s="5" t="s">
        <v>457</v>
      </c>
      <c r="J2343" s="20" t="str">
        <f t="shared" si="36"/>
        <v/>
      </c>
      <c r="K2343" s="21">
        <f>IF(I2343&lt;&gt;"",SUMIF(Table1[Codigo_servico],A2343,Table1[Subtotal_insumo]),"")</f>
        <v>1.9696173782193771</v>
      </c>
      <c r="L2343" s="17" t="str">
        <f>IF(Table1[[#This Row],[Ordem_insumos]]&lt;&gt;0,VLOOKUP(Table1[[#This Row],[Codigo_servico]],Preencher_Orcamento!$B:$D,3,FALSE)*Table1[[#This Row],[Qtde_insumo]],"")</f>
        <v/>
      </c>
      <c r="M2343" s="17" t="str">
        <f>IF(Table1[[#This Row],[Ordem_insumos]]&lt;&gt;0,VLOOKUP(Table1[[#This Row],[Codigo_servico]],Preencher_Orcamento!$B:$D,3,FALSE)*Table1[[#This Row],[Subtotal_insumo]],"")</f>
        <v/>
      </c>
    </row>
    <row r="2344" spans="1:13" x14ac:dyDescent="0.25">
      <c r="A2344" s="6">
        <v>77068</v>
      </c>
      <c r="B2344" s="126">
        <v>1</v>
      </c>
      <c r="C2344" s="133"/>
      <c r="D2344" s="134">
        <v>2013</v>
      </c>
      <c r="E2344" s="7" t="s">
        <v>2184</v>
      </c>
      <c r="F2344" s="8" t="s">
        <v>2140</v>
      </c>
      <c r="G2344" s="16">
        <f>IFERROR(VLOOKUP(Table1[[#This Row],[Codigo_insumo]],BD_Insumos!$B:$E,4),"")</f>
        <v>15.756939025755017</v>
      </c>
      <c r="H2344" s="140">
        <v>0.125</v>
      </c>
      <c r="I2344" s="9"/>
      <c r="J2344" s="22">
        <f t="shared" si="36"/>
        <v>1.9696173782193771</v>
      </c>
      <c r="K2344" s="22" t="str">
        <f>IF(I2344&lt;&gt;"",SUMIF(Table1[Codigo_servico],A2344,Table1[Subtotal_insumo]),"")</f>
        <v/>
      </c>
      <c r="L2344" s="16">
        <f>IF(Table1[[#This Row],[Ordem_insumos]]&lt;&gt;0,VLOOKUP(Table1[[#This Row],[Codigo_servico]],Preencher_Orcamento!$B:$D,3,FALSE)*Table1[[#This Row],[Qtde_insumo]],"")</f>
        <v>0</v>
      </c>
      <c r="M2344" s="16">
        <f>IF(Table1[[#This Row],[Ordem_insumos]]&lt;&gt;0,VLOOKUP(Table1[[#This Row],[Codigo_servico]],Preencher_Orcamento!$B:$D,3,FALSE)*Table1[[#This Row],[Subtotal_insumo]],"")</f>
        <v>0</v>
      </c>
    </row>
    <row r="2345" spans="1:13" x14ac:dyDescent="0.25">
      <c r="A2345" s="3">
        <v>77070</v>
      </c>
      <c r="B2345" s="125">
        <v>0</v>
      </c>
      <c r="C2345" s="131" t="s">
        <v>2866</v>
      </c>
      <c r="D2345" s="132"/>
      <c r="E2345" s="4"/>
      <c r="F2345" s="4"/>
      <c r="G2345" s="17" t="str">
        <f>IFERROR(VLOOKUP(Table1[[#This Row],[Codigo_insumo]],BD_Insumos!$B:$E,4),"")</f>
        <v/>
      </c>
      <c r="H2345" s="139"/>
      <c r="I2345" s="5" t="s">
        <v>457</v>
      </c>
      <c r="J2345" s="20" t="str">
        <f t="shared" si="36"/>
        <v/>
      </c>
      <c r="K2345" s="21">
        <f>IF(I2345&lt;&gt;"",SUMIF(Table1[Codigo_servico],A2345,Table1[Subtotal_insumo]),"")</f>
        <v>2.6786796343783532</v>
      </c>
      <c r="L2345" s="17" t="str">
        <f>IF(Table1[[#This Row],[Ordem_insumos]]&lt;&gt;0,VLOOKUP(Table1[[#This Row],[Codigo_servico]],Preencher_Orcamento!$B:$D,3,FALSE)*Table1[[#This Row],[Qtde_insumo]],"")</f>
        <v/>
      </c>
      <c r="M2345" s="17" t="str">
        <f>IF(Table1[[#This Row],[Ordem_insumos]]&lt;&gt;0,VLOOKUP(Table1[[#This Row],[Codigo_servico]],Preencher_Orcamento!$B:$D,3,FALSE)*Table1[[#This Row],[Subtotal_insumo]],"")</f>
        <v/>
      </c>
    </row>
    <row r="2346" spans="1:13" x14ac:dyDescent="0.25">
      <c r="A2346" s="6">
        <v>77070</v>
      </c>
      <c r="B2346" s="126">
        <v>1</v>
      </c>
      <c r="C2346" s="133"/>
      <c r="D2346" s="134">
        <v>2013</v>
      </c>
      <c r="E2346" s="7" t="s">
        <v>2184</v>
      </c>
      <c r="F2346" s="8" t="s">
        <v>2140</v>
      </c>
      <c r="G2346" s="16">
        <f>IFERROR(VLOOKUP(Table1[[#This Row],[Codigo_insumo]],BD_Insumos!$B:$E,4),"")</f>
        <v>15.756939025755017</v>
      </c>
      <c r="H2346" s="140">
        <v>0.17</v>
      </c>
      <c r="I2346" s="9"/>
      <c r="J2346" s="22">
        <f t="shared" si="36"/>
        <v>2.6786796343783532</v>
      </c>
      <c r="K2346" s="22" t="str">
        <f>IF(I2346&lt;&gt;"",SUMIF(Table1[Codigo_servico],A2346,Table1[Subtotal_insumo]),"")</f>
        <v/>
      </c>
      <c r="L2346" s="16">
        <f>IF(Table1[[#This Row],[Ordem_insumos]]&lt;&gt;0,VLOOKUP(Table1[[#This Row],[Codigo_servico]],Preencher_Orcamento!$B:$D,3,FALSE)*Table1[[#This Row],[Qtde_insumo]],"")</f>
        <v>0</v>
      </c>
      <c r="M2346" s="16">
        <f>IF(Table1[[#This Row],[Ordem_insumos]]&lt;&gt;0,VLOOKUP(Table1[[#This Row],[Codigo_servico]],Preencher_Orcamento!$B:$D,3,FALSE)*Table1[[#This Row],[Subtotal_insumo]],"")</f>
        <v>0</v>
      </c>
    </row>
    <row r="2347" spans="1:13" x14ac:dyDescent="0.25">
      <c r="A2347" s="3">
        <v>78001</v>
      </c>
      <c r="B2347" s="125">
        <v>0</v>
      </c>
      <c r="C2347" s="131" t="s">
        <v>2867</v>
      </c>
      <c r="D2347" s="132"/>
      <c r="E2347" s="4"/>
      <c r="F2347" s="4"/>
      <c r="G2347" s="17" t="str">
        <f>IFERROR(VLOOKUP(Table1[[#This Row],[Codigo_insumo]],BD_Insumos!$B:$E,4),"")</f>
        <v/>
      </c>
      <c r="H2347" s="139"/>
      <c r="I2347" s="5" t="s">
        <v>5</v>
      </c>
      <c r="J2347" s="20" t="str">
        <f t="shared" si="36"/>
        <v/>
      </c>
      <c r="K2347" s="21">
        <f>IF(I2347&lt;&gt;"",SUMIF(Table1[Codigo_servico],A2347,Table1[Subtotal_insumo]),"")</f>
        <v>4.4449102118149524</v>
      </c>
      <c r="L2347" s="17" t="str">
        <f>IF(Table1[[#This Row],[Ordem_insumos]]&lt;&gt;0,VLOOKUP(Table1[[#This Row],[Codigo_servico]],Preencher_Orcamento!$B:$D,3,FALSE)*Table1[[#This Row],[Qtde_insumo]],"")</f>
        <v/>
      </c>
      <c r="M2347" s="17" t="str">
        <f>IF(Table1[[#This Row],[Ordem_insumos]]&lt;&gt;0,VLOOKUP(Table1[[#This Row],[Codigo_servico]],Preencher_Orcamento!$B:$D,3,FALSE)*Table1[[#This Row],[Subtotal_insumo]],"")</f>
        <v/>
      </c>
    </row>
    <row r="2348" spans="1:13" x14ac:dyDescent="0.25">
      <c r="A2348" s="6">
        <v>78001</v>
      </c>
      <c r="B2348" s="126">
        <v>1</v>
      </c>
      <c r="C2348" s="133"/>
      <c r="D2348" s="134">
        <v>2014</v>
      </c>
      <c r="E2348" s="7" t="s">
        <v>2185</v>
      </c>
      <c r="F2348" s="8" t="s">
        <v>2140</v>
      </c>
      <c r="G2348" s="16">
        <f>IFERROR(VLOOKUP(Table1[[#This Row],[Codigo_insumo]],BD_Insumos!$B:$E,4),"")</f>
        <v>13.173665210544026</v>
      </c>
      <c r="H2348" s="140">
        <v>0.05</v>
      </c>
      <c r="I2348" s="9"/>
      <c r="J2348" s="22">
        <f t="shared" si="36"/>
        <v>0.65868326052720139</v>
      </c>
      <c r="K2348" s="22" t="str">
        <f>IF(I2348&lt;&gt;"",SUMIF(Table1[Codigo_servico],A2348,Table1[Subtotal_insumo]),"")</f>
        <v/>
      </c>
      <c r="L2348" s="16">
        <f>IF(Table1[[#This Row],[Ordem_insumos]]&lt;&gt;0,VLOOKUP(Table1[[#This Row],[Codigo_servico]],Preencher_Orcamento!$B:$D,3,FALSE)*Table1[[#This Row],[Qtde_insumo]],"")</f>
        <v>0</v>
      </c>
      <c r="M2348" s="16">
        <f>IF(Table1[[#This Row],[Ordem_insumos]]&lt;&gt;0,VLOOKUP(Table1[[#This Row],[Codigo_servico]],Preencher_Orcamento!$B:$D,3,FALSE)*Table1[[#This Row],[Subtotal_insumo]],"")</f>
        <v>0</v>
      </c>
    </row>
    <row r="2349" spans="1:13" x14ac:dyDescent="0.25">
      <c r="A2349" s="6">
        <v>78001</v>
      </c>
      <c r="B2349" s="126">
        <v>2</v>
      </c>
      <c r="C2349" s="133"/>
      <c r="D2349" s="134">
        <v>30030</v>
      </c>
      <c r="E2349" s="7" t="s">
        <v>527</v>
      </c>
      <c r="F2349" s="8" t="s">
        <v>5</v>
      </c>
      <c r="G2349" s="16">
        <f>IFERROR(VLOOKUP(Table1[[#This Row],[Codigo_insumo]],BD_Insumos!$B:$E,4),"")</f>
        <v>2.7258</v>
      </c>
      <c r="H2349" s="140">
        <v>1.1000000000000001</v>
      </c>
      <c r="I2349" s="9"/>
      <c r="J2349" s="22">
        <f t="shared" si="36"/>
        <v>2.99838</v>
      </c>
      <c r="K2349" s="22" t="str">
        <f>IF(I2349&lt;&gt;"",SUMIF(Table1[Codigo_servico],A2349,Table1[Subtotal_insumo]),"")</f>
        <v/>
      </c>
      <c r="L2349" s="16">
        <f>IF(Table1[[#This Row],[Ordem_insumos]]&lt;&gt;0,VLOOKUP(Table1[[#This Row],[Codigo_servico]],Preencher_Orcamento!$B:$D,3,FALSE)*Table1[[#This Row],[Qtde_insumo]],"")</f>
        <v>0</v>
      </c>
      <c r="M2349" s="16">
        <f>IF(Table1[[#This Row],[Ordem_insumos]]&lt;&gt;0,VLOOKUP(Table1[[#This Row],[Codigo_servico]],Preencher_Orcamento!$B:$D,3,FALSE)*Table1[[#This Row],[Subtotal_insumo]],"")</f>
        <v>0</v>
      </c>
    </row>
    <row r="2350" spans="1:13" x14ac:dyDescent="0.25">
      <c r="A2350" s="6">
        <v>78001</v>
      </c>
      <c r="B2350" s="126">
        <v>3</v>
      </c>
      <c r="C2350" s="133"/>
      <c r="D2350" s="134">
        <v>2013</v>
      </c>
      <c r="E2350" s="7" t="s">
        <v>2184</v>
      </c>
      <c r="F2350" s="8" t="s">
        <v>2140</v>
      </c>
      <c r="G2350" s="18">
        <f>IFERROR(VLOOKUP(Table1[[#This Row],[Codigo_insumo]],BD_Insumos!$B:$E,4),"")</f>
        <v>15.756939025755017</v>
      </c>
      <c r="H2350" s="140">
        <v>0.05</v>
      </c>
      <c r="I2350" s="9"/>
      <c r="J2350" s="23">
        <f t="shared" si="36"/>
        <v>0.78784695128775084</v>
      </c>
      <c r="K2350" s="22" t="str">
        <f>IF(I2350&lt;&gt;"",SUMIF(Table1[Codigo_servico],A2350,Table1[Subtotal_insumo]),"")</f>
        <v/>
      </c>
      <c r="L2350" s="18">
        <f>IF(Table1[[#This Row],[Ordem_insumos]]&lt;&gt;0,VLOOKUP(Table1[[#This Row],[Codigo_servico]],Preencher_Orcamento!$B:$D,3,FALSE)*Table1[[#This Row],[Qtde_insumo]],"")</f>
        <v>0</v>
      </c>
      <c r="M2350" s="18">
        <f>IF(Table1[[#This Row],[Ordem_insumos]]&lt;&gt;0,VLOOKUP(Table1[[#This Row],[Codigo_servico]],Preencher_Orcamento!$B:$D,3,FALSE)*Table1[[#This Row],[Subtotal_insumo]],"")</f>
        <v>0</v>
      </c>
    </row>
    <row r="2351" spans="1:13" x14ac:dyDescent="0.25">
      <c r="A2351" s="3">
        <v>78002</v>
      </c>
      <c r="B2351" s="125">
        <v>0</v>
      </c>
      <c r="C2351" s="131" t="s">
        <v>2868</v>
      </c>
      <c r="D2351" s="132"/>
      <c r="E2351" s="4"/>
      <c r="F2351" s="4"/>
      <c r="G2351" s="17" t="str">
        <f>IFERROR(VLOOKUP(Table1[[#This Row],[Codigo_insumo]],BD_Insumos!$B:$E,4),"")</f>
        <v/>
      </c>
      <c r="H2351" s="139"/>
      <c r="I2351" s="5" t="s">
        <v>5</v>
      </c>
      <c r="J2351" s="20" t="str">
        <f t="shared" si="36"/>
        <v/>
      </c>
      <c r="K2351" s="21">
        <f>IF(I2351&lt;&gt;"",SUMIF(Table1[Codigo_servico],A2351,Table1[Subtotal_insumo]),"")</f>
        <v>5.5187302118149528</v>
      </c>
      <c r="L2351" s="17" t="str">
        <f>IF(Table1[[#This Row],[Ordem_insumos]]&lt;&gt;0,VLOOKUP(Table1[[#This Row],[Codigo_servico]],Preencher_Orcamento!$B:$D,3,FALSE)*Table1[[#This Row],[Qtde_insumo]],"")</f>
        <v/>
      </c>
      <c r="M2351" s="17" t="str">
        <f>IF(Table1[[#This Row],[Ordem_insumos]]&lt;&gt;0,VLOOKUP(Table1[[#This Row],[Codigo_servico]],Preencher_Orcamento!$B:$D,3,FALSE)*Table1[[#This Row],[Subtotal_insumo]],"")</f>
        <v/>
      </c>
    </row>
    <row r="2352" spans="1:13" x14ac:dyDescent="0.25">
      <c r="A2352" s="6">
        <v>78002</v>
      </c>
      <c r="B2352" s="126">
        <v>1</v>
      </c>
      <c r="C2352" s="133"/>
      <c r="D2352" s="134">
        <v>30031</v>
      </c>
      <c r="E2352" s="7" t="s">
        <v>528</v>
      </c>
      <c r="F2352" s="8" t="s">
        <v>5</v>
      </c>
      <c r="G2352" s="16">
        <f>IFERROR(VLOOKUP(Table1[[#This Row],[Codigo_insumo]],BD_Insumos!$B:$E,4),"")</f>
        <v>3.702</v>
      </c>
      <c r="H2352" s="140">
        <v>1.1000000000000001</v>
      </c>
      <c r="I2352" s="9"/>
      <c r="J2352" s="22">
        <f t="shared" si="36"/>
        <v>4.0722000000000005</v>
      </c>
      <c r="K2352" s="22" t="str">
        <f>IF(I2352&lt;&gt;"",SUMIF(Table1[Codigo_servico],A2352,Table1[Subtotal_insumo]),"")</f>
        <v/>
      </c>
      <c r="L2352" s="16">
        <f>IF(Table1[[#This Row],[Ordem_insumos]]&lt;&gt;0,VLOOKUP(Table1[[#This Row],[Codigo_servico]],Preencher_Orcamento!$B:$D,3,FALSE)*Table1[[#This Row],[Qtde_insumo]],"")</f>
        <v>0</v>
      </c>
      <c r="M2352" s="16">
        <f>IF(Table1[[#This Row],[Ordem_insumos]]&lt;&gt;0,VLOOKUP(Table1[[#This Row],[Codigo_servico]],Preencher_Orcamento!$B:$D,3,FALSE)*Table1[[#This Row],[Subtotal_insumo]],"")</f>
        <v>0</v>
      </c>
    </row>
    <row r="2353" spans="1:13" x14ac:dyDescent="0.25">
      <c r="A2353" s="6">
        <v>78002</v>
      </c>
      <c r="B2353" s="126">
        <v>2</v>
      </c>
      <c r="C2353" s="133"/>
      <c r="D2353" s="134">
        <v>2014</v>
      </c>
      <c r="E2353" s="7" t="s">
        <v>2185</v>
      </c>
      <c r="F2353" s="8" t="s">
        <v>2140</v>
      </c>
      <c r="G2353" s="16">
        <f>IFERROR(VLOOKUP(Table1[[#This Row],[Codigo_insumo]],BD_Insumos!$B:$E,4),"")</f>
        <v>13.173665210544026</v>
      </c>
      <c r="H2353" s="140">
        <v>0.05</v>
      </c>
      <c r="I2353" s="9"/>
      <c r="J2353" s="22">
        <f t="shared" si="36"/>
        <v>0.65868326052720139</v>
      </c>
      <c r="K2353" s="22" t="str">
        <f>IF(I2353&lt;&gt;"",SUMIF(Table1[Codigo_servico],A2353,Table1[Subtotal_insumo]),"")</f>
        <v/>
      </c>
      <c r="L2353" s="16">
        <f>IF(Table1[[#This Row],[Ordem_insumos]]&lt;&gt;0,VLOOKUP(Table1[[#This Row],[Codigo_servico]],Preencher_Orcamento!$B:$D,3,FALSE)*Table1[[#This Row],[Qtde_insumo]],"")</f>
        <v>0</v>
      </c>
      <c r="M2353" s="16">
        <f>IF(Table1[[#This Row],[Ordem_insumos]]&lt;&gt;0,VLOOKUP(Table1[[#This Row],[Codigo_servico]],Preencher_Orcamento!$B:$D,3,FALSE)*Table1[[#This Row],[Subtotal_insumo]],"")</f>
        <v>0</v>
      </c>
    </row>
    <row r="2354" spans="1:13" x14ac:dyDescent="0.25">
      <c r="A2354" s="6">
        <v>78002</v>
      </c>
      <c r="B2354" s="126">
        <v>3</v>
      </c>
      <c r="C2354" s="133"/>
      <c r="D2354" s="134">
        <v>2013</v>
      </c>
      <c r="E2354" s="7" t="s">
        <v>2184</v>
      </c>
      <c r="F2354" s="8" t="s">
        <v>2140</v>
      </c>
      <c r="G2354" s="18">
        <f>IFERROR(VLOOKUP(Table1[[#This Row],[Codigo_insumo]],BD_Insumos!$B:$E,4),"")</f>
        <v>15.756939025755017</v>
      </c>
      <c r="H2354" s="140">
        <v>0.05</v>
      </c>
      <c r="I2354" s="9"/>
      <c r="J2354" s="23">
        <f t="shared" si="36"/>
        <v>0.78784695128775084</v>
      </c>
      <c r="K2354" s="22" t="str">
        <f>IF(I2354&lt;&gt;"",SUMIF(Table1[Codigo_servico],A2354,Table1[Subtotal_insumo]),"")</f>
        <v/>
      </c>
      <c r="L2354" s="18">
        <f>IF(Table1[[#This Row],[Ordem_insumos]]&lt;&gt;0,VLOOKUP(Table1[[#This Row],[Codigo_servico]],Preencher_Orcamento!$B:$D,3,FALSE)*Table1[[#This Row],[Qtde_insumo]],"")</f>
        <v>0</v>
      </c>
      <c r="M2354" s="18">
        <f>IF(Table1[[#This Row],[Ordem_insumos]]&lt;&gt;0,VLOOKUP(Table1[[#This Row],[Codigo_servico]],Preencher_Orcamento!$B:$D,3,FALSE)*Table1[[#This Row],[Subtotal_insumo]],"")</f>
        <v>0</v>
      </c>
    </row>
    <row r="2355" spans="1:13" x14ac:dyDescent="0.25">
      <c r="A2355" s="3">
        <v>78003</v>
      </c>
      <c r="B2355" s="125">
        <v>0</v>
      </c>
      <c r="C2355" s="131" t="s">
        <v>2869</v>
      </c>
      <c r="D2355" s="132"/>
      <c r="E2355" s="4"/>
      <c r="F2355" s="4"/>
      <c r="G2355" s="17" t="str">
        <f>IFERROR(VLOOKUP(Table1[[#This Row],[Codigo_insumo]],BD_Insumos!$B:$E,4),"")</f>
        <v/>
      </c>
      <c r="H2355" s="139"/>
      <c r="I2355" s="5" t="s">
        <v>5</v>
      </c>
      <c r="J2355" s="20" t="str">
        <f t="shared" si="36"/>
        <v/>
      </c>
      <c r="K2355" s="21">
        <f>IF(I2355&lt;&gt;"",SUMIF(Table1[Codigo_servico],A2355,Table1[Subtotal_insumo]),"")</f>
        <v>9.4864302118149535</v>
      </c>
      <c r="L2355" s="17" t="str">
        <f>IF(Table1[[#This Row],[Ordem_insumos]]&lt;&gt;0,VLOOKUP(Table1[[#This Row],[Codigo_servico]],Preencher_Orcamento!$B:$D,3,FALSE)*Table1[[#This Row],[Qtde_insumo]],"")</f>
        <v/>
      </c>
      <c r="M2355" s="17" t="str">
        <f>IF(Table1[[#This Row],[Ordem_insumos]]&lt;&gt;0,VLOOKUP(Table1[[#This Row],[Codigo_servico]],Preencher_Orcamento!$B:$D,3,FALSE)*Table1[[#This Row],[Subtotal_insumo]],"")</f>
        <v/>
      </c>
    </row>
    <row r="2356" spans="1:13" x14ac:dyDescent="0.25">
      <c r="A2356" s="6">
        <v>78003</v>
      </c>
      <c r="B2356" s="126">
        <v>1</v>
      </c>
      <c r="C2356" s="133"/>
      <c r="D2356" s="134">
        <v>2013</v>
      </c>
      <c r="E2356" s="7" t="s">
        <v>2184</v>
      </c>
      <c r="F2356" s="8" t="s">
        <v>2140</v>
      </c>
      <c r="G2356" s="16">
        <f>IFERROR(VLOOKUP(Table1[[#This Row],[Codigo_insumo]],BD_Insumos!$B:$E,4),"")</f>
        <v>15.756939025755017</v>
      </c>
      <c r="H2356" s="140">
        <v>0.05</v>
      </c>
      <c r="I2356" s="9"/>
      <c r="J2356" s="22">
        <f t="shared" si="36"/>
        <v>0.78784695128775084</v>
      </c>
      <c r="K2356" s="22" t="str">
        <f>IF(I2356&lt;&gt;"",SUMIF(Table1[Codigo_servico],A2356,Table1[Subtotal_insumo]),"")</f>
        <v/>
      </c>
      <c r="L2356" s="16">
        <f>IF(Table1[[#This Row],[Ordem_insumos]]&lt;&gt;0,VLOOKUP(Table1[[#This Row],[Codigo_servico]],Preencher_Orcamento!$B:$D,3,FALSE)*Table1[[#This Row],[Qtde_insumo]],"")</f>
        <v>0</v>
      </c>
      <c r="M2356" s="16">
        <f>IF(Table1[[#This Row],[Ordem_insumos]]&lt;&gt;0,VLOOKUP(Table1[[#This Row],[Codigo_servico]],Preencher_Orcamento!$B:$D,3,FALSE)*Table1[[#This Row],[Subtotal_insumo]],"")</f>
        <v>0</v>
      </c>
    </row>
    <row r="2357" spans="1:13" x14ac:dyDescent="0.25">
      <c r="A2357" s="6">
        <v>78003</v>
      </c>
      <c r="B2357" s="126">
        <v>2</v>
      </c>
      <c r="C2357" s="133"/>
      <c r="D2357" s="134">
        <v>2014</v>
      </c>
      <c r="E2357" s="7" t="s">
        <v>2185</v>
      </c>
      <c r="F2357" s="8" t="s">
        <v>2140</v>
      </c>
      <c r="G2357" s="16">
        <f>IFERROR(VLOOKUP(Table1[[#This Row],[Codigo_insumo]],BD_Insumos!$B:$E,4),"")</f>
        <v>13.173665210544026</v>
      </c>
      <c r="H2357" s="140">
        <v>0.05</v>
      </c>
      <c r="I2357" s="9"/>
      <c r="J2357" s="22">
        <f t="shared" si="36"/>
        <v>0.65868326052720139</v>
      </c>
      <c r="K2357" s="22" t="str">
        <f>IF(I2357&lt;&gt;"",SUMIF(Table1[Codigo_servico],A2357,Table1[Subtotal_insumo]),"")</f>
        <v/>
      </c>
      <c r="L2357" s="16">
        <f>IF(Table1[[#This Row],[Ordem_insumos]]&lt;&gt;0,VLOOKUP(Table1[[#This Row],[Codigo_servico]],Preencher_Orcamento!$B:$D,3,FALSE)*Table1[[#This Row],[Qtde_insumo]],"")</f>
        <v>0</v>
      </c>
      <c r="M2357" s="16">
        <f>IF(Table1[[#This Row],[Ordem_insumos]]&lt;&gt;0,VLOOKUP(Table1[[#This Row],[Codigo_servico]],Preencher_Orcamento!$B:$D,3,FALSE)*Table1[[#This Row],[Subtotal_insumo]],"")</f>
        <v>0</v>
      </c>
    </row>
    <row r="2358" spans="1:13" x14ac:dyDescent="0.25">
      <c r="A2358" s="6">
        <v>78003</v>
      </c>
      <c r="B2358" s="126">
        <v>3</v>
      </c>
      <c r="C2358" s="133"/>
      <c r="D2358" s="134">
        <v>30032</v>
      </c>
      <c r="E2358" s="7" t="s">
        <v>529</v>
      </c>
      <c r="F2358" s="8" t="s">
        <v>5</v>
      </c>
      <c r="G2358" s="18">
        <f>IFERROR(VLOOKUP(Table1[[#This Row],[Codigo_insumo]],BD_Insumos!$B:$E,4),"")</f>
        <v>7.3090000000000002</v>
      </c>
      <c r="H2358" s="140">
        <v>1.1000000000000001</v>
      </c>
      <c r="I2358" s="9"/>
      <c r="J2358" s="23">
        <f t="shared" si="36"/>
        <v>8.0399000000000012</v>
      </c>
      <c r="K2358" s="22" t="str">
        <f>IF(I2358&lt;&gt;"",SUMIF(Table1[Codigo_servico],A2358,Table1[Subtotal_insumo]),"")</f>
        <v/>
      </c>
      <c r="L2358" s="18">
        <f>IF(Table1[[#This Row],[Ordem_insumos]]&lt;&gt;0,VLOOKUP(Table1[[#This Row],[Codigo_servico]],Preencher_Orcamento!$B:$D,3,FALSE)*Table1[[#This Row],[Qtde_insumo]],"")</f>
        <v>0</v>
      </c>
      <c r="M2358" s="18">
        <f>IF(Table1[[#This Row],[Ordem_insumos]]&lt;&gt;0,VLOOKUP(Table1[[#This Row],[Codigo_servico]],Preencher_Orcamento!$B:$D,3,FALSE)*Table1[[#This Row],[Subtotal_insumo]],"")</f>
        <v>0</v>
      </c>
    </row>
    <row r="2359" spans="1:13" x14ac:dyDescent="0.25">
      <c r="A2359" s="3">
        <v>78004</v>
      </c>
      <c r="B2359" s="125">
        <v>0</v>
      </c>
      <c r="C2359" s="131" t="s">
        <v>2870</v>
      </c>
      <c r="D2359" s="132"/>
      <c r="E2359" s="4"/>
      <c r="F2359" s="4"/>
      <c r="G2359" s="17" t="str">
        <f>IFERROR(VLOOKUP(Table1[[#This Row],[Codigo_insumo]],BD_Insumos!$B:$E,4),"")</f>
        <v/>
      </c>
      <c r="H2359" s="139"/>
      <c r="I2359" s="5" t="s">
        <v>5</v>
      </c>
      <c r="J2359" s="20" t="str">
        <f t="shared" si="36"/>
        <v/>
      </c>
      <c r="K2359" s="21">
        <f>IF(I2359&lt;&gt;"",SUMIF(Table1[Codigo_servico],A2359,Table1[Subtotal_insumo]),"")</f>
        <v>24.055160211814954</v>
      </c>
      <c r="L2359" s="17" t="str">
        <f>IF(Table1[[#This Row],[Ordem_insumos]]&lt;&gt;0,VLOOKUP(Table1[[#This Row],[Codigo_servico]],Preencher_Orcamento!$B:$D,3,FALSE)*Table1[[#This Row],[Qtde_insumo]],"")</f>
        <v/>
      </c>
      <c r="M2359" s="17" t="str">
        <f>IF(Table1[[#This Row],[Ordem_insumos]]&lt;&gt;0,VLOOKUP(Table1[[#This Row],[Codigo_servico]],Preencher_Orcamento!$B:$D,3,FALSE)*Table1[[#This Row],[Subtotal_insumo]],"")</f>
        <v/>
      </c>
    </row>
    <row r="2360" spans="1:13" x14ac:dyDescent="0.25">
      <c r="A2360" s="6">
        <v>78004</v>
      </c>
      <c r="B2360" s="126">
        <v>1</v>
      </c>
      <c r="C2360" s="133"/>
      <c r="D2360" s="134">
        <v>2013</v>
      </c>
      <c r="E2360" s="7" t="s">
        <v>2184</v>
      </c>
      <c r="F2360" s="8" t="s">
        <v>2140</v>
      </c>
      <c r="G2360" s="16">
        <f>IFERROR(VLOOKUP(Table1[[#This Row],[Codigo_insumo]],BD_Insumos!$B:$E,4),"")</f>
        <v>15.756939025755017</v>
      </c>
      <c r="H2360" s="140">
        <v>0.05</v>
      </c>
      <c r="I2360" s="9"/>
      <c r="J2360" s="22">
        <f t="shared" si="36"/>
        <v>0.78784695128775084</v>
      </c>
      <c r="K2360" s="22" t="str">
        <f>IF(I2360&lt;&gt;"",SUMIF(Table1[Codigo_servico],A2360,Table1[Subtotal_insumo]),"")</f>
        <v/>
      </c>
      <c r="L2360" s="16">
        <f>IF(Table1[[#This Row],[Ordem_insumos]]&lt;&gt;0,VLOOKUP(Table1[[#This Row],[Codigo_servico]],Preencher_Orcamento!$B:$D,3,FALSE)*Table1[[#This Row],[Qtde_insumo]],"")</f>
        <v>0</v>
      </c>
      <c r="M2360" s="16">
        <f>IF(Table1[[#This Row],[Ordem_insumos]]&lt;&gt;0,VLOOKUP(Table1[[#This Row],[Codigo_servico]],Preencher_Orcamento!$B:$D,3,FALSE)*Table1[[#This Row],[Subtotal_insumo]],"")</f>
        <v>0</v>
      </c>
    </row>
    <row r="2361" spans="1:13" x14ac:dyDescent="0.25">
      <c r="A2361" s="6">
        <v>78004</v>
      </c>
      <c r="B2361" s="126">
        <v>2</v>
      </c>
      <c r="C2361" s="133"/>
      <c r="D2361" s="134">
        <v>2014</v>
      </c>
      <c r="E2361" s="7" t="s">
        <v>2185</v>
      </c>
      <c r="F2361" s="8" t="s">
        <v>2140</v>
      </c>
      <c r="G2361" s="16">
        <f>IFERROR(VLOOKUP(Table1[[#This Row],[Codigo_insumo]],BD_Insumos!$B:$E,4),"")</f>
        <v>13.173665210544026</v>
      </c>
      <c r="H2361" s="140">
        <v>0.05</v>
      </c>
      <c r="I2361" s="9"/>
      <c r="J2361" s="22">
        <f t="shared" si="36"/>
        <v>0.65868326052720139</v>
      </c>
      <c r="K2361" s="22" t="str">
        <f>IF(I2361&lt;&gt;"",SUMIF(Table1[Codigo_servico],A2361,Table1[Subtotal_insumo]),"")</f>
        <v/>
      </c>
      <c r="L2361" s="16">
        <f>IF(Table1[[#This Row],[Ordem_insumos]]&lt;&gt;0,VLOOKUP(Table1[[#This Row],[Codigo_servico]],Preencher_Orcamento!$B:$D,3,FALSE)*Table1[[#This Row],[Qtde_insumo]],"")</f>
        <v>0</v>
      </c>
      <c r="M2361" s="16">
        <f>IF(Table1[[#This Row],[Ordem_insumos]]&lt;&gt;0,VLOOKUP(Table1[[#This Row],[Codigo_servico]],Preencher_Orcamento!$B:$D,3,FALSE)*Table1[[#This Row],[Subtotal_insumo]],"")</f>
        <v>0</v>
      </c>
    </row>
    <row r="2362" spans="1:13" x14ac:dyDescent="0.25">
      <c r="A2362" s="6">
        <v>78004</v>
      </c>
      <c r="B2362" s="126">
        <v>3</v>
      </c>
      <c r="C2362" s="133"/>
      <c r="D2362" s="134">
        <v>30033</v>
      </c>
      <c r="E2362" s="7" t="s">
        <v>530</v>
      </c>
      <c r="F2362" s="8" t="s">
        <v>5</v>
      </c>
      <c r="G2362" s="18">
        <f>IFERROR(VLOOKUP(Table1[[#This Row],[Codigo_insumo]],BD_Insumos!$B:$E,4),"")</f>
        <v>20.5533</v>
      </c>
      <c r="H2362" s="140">
        <v>1.1000000000000001</v>
      </c>
      <c r="I2362" s="9"/>
      <c r="J2362" s="23">
        <f t="shared" si="36"/>
        <v>22.608630000000002</v>
      </c>
      <c r="K2362" s="22" t="str">
        <f>IF(I2362&lt;&gt;"",SUMIF(Table1[Codigo_servico],A2362,Table1[Subtotal_insumo]),"")</f>
        <v/>
      </c>
      <c r="L2362" s="18">
        <f>IF(Table1[[#This Row],[Ordem_insumos]]&lt;&gt;0,VLOOKUP(Table1[[#This Row],[Codigo_servico]],Preencher_Orcamento!$B:$D,3,FALSE)*Table1[[#This Row],[Qtde_insumo]],"")</f>
        <v>0</v>
      </c>
      <c r="M2362" s="18">
        <f>IF(Table1[[#This Row],[Ordem_insumos]]&lt;&gt;0,VLOOKUP(Table1[[#This Row],[Codigo_servico]],Preencher_Orcamento!$B:$D,3,FALSE)*Table1[[#This Row],[Subtotal_insumo]],"")</f>
        <v>0</v>
      </c>
    </row>
    <row r="2363" spans="1:13" x14ac:dyDescent="0.25">
      <c r="A2363" s="3">
        <v>78010</v>
      </c>
      <c r="B2363" s="125">
        <v>0</v>
      </c>
      <c r="C2363" s="131" t="s">
        <v>2871</v>
      </c>
      <c r="D2363" s="132"/>
      <c r="E2363" s="4"/>
      <c r="F2363" s="4"/>
      <c r="G2363" s="17" t="str">
        <f>IFERROR(VLOOKUP(Table1[[#This Row],[Codigo_insumo]],BD_Insumos!$B:$E,4),"")</f>
        <v/>
      </c>
      <c r="H2363" s="139"/>
      <c r="I2363" s="5" t="s">
        <v>457</v>
      </c>
      <c r="J2363" s="20" t="str">
        <f t="shared" si="36"/>
        <v/>
      </c>
      <c r="K2363" s="21">
        <f>IF(I2363&lt;&gt;"",SUMIF(Table1[Codigo_servico],A2363,Table1[Subtotal_insumo]),"")</f>
        <v>165.69284329507127</v>
      </c>
      <c r="L2363" s="17" t="str">
        <f>IF(Table1[[#This Row],[Ordem_insumos]]&lt;&gt;0,VLOOKUP(Table1[[#This Row],[Codigo_servico]],Preencher_Orcamento!$B:$D,3,FALSE)*Table1[[#This Row],[Qtde_insumo]],"")</f>
        <v/>
      </c>
      <c r="M2363" s="17" t="str">
        <f>IF(Table1[[#This Row],[Ordem_insumos]]&lt;&gt;0,VLOOKUP(Table1[[#This Row],[Codigo_servico]],Preencher_Orcamento!$B:$D,3,FALSE)*Table1[[#This Row],[Subtotal_insumo]],"")</f>
        <v/>
      </c>
    </row>
    <row r="2364" spans="1:13" x14ac:dyDescent="0.25">
      <c r="A2364" s="6">
        <v>78010</v>
      </c>
      <c r="B2364" s="126">
        <v>1</v>
      </c>
      <c r="C2364" s="133"/>
      <c r="D2364" s="134">
        <v>2013</v>
      </c>
      <c r="E2364" s="7" t="s">
        <v>2184</v>
      </c>
      <c r="F2364" s="8" t="s">
        <v>2140</v>
      </c>
      <c r="G2364" s="16">
        <f>IFERROR(VLOOKUP(Table1[[#This Row],[Codigo_insumo]],BD_Insumos!$B:$E,4),"")</f>
        <v>15.756939025755017</v>
      </c>
      <c r="H2364" s="140">
        <v>1.75</v>
      </c>
      <c r="I2364" s="9"/>
      <c r="J2364" s="22">
        <f t="shared" si="36"/>
        <v>27.574643295071279</v>
      </c>
      <c r="K2364" s="22" t="str">
        <f>IF(I2364&lt;&gt;"",SUMIF(Table1[Codigo_servico],A2364,Table1[Subtotal_insumo]),"")</f>
        <v/>
      </c>
      <c r="L2364" s="16">
        <f>IF(Table1[[#This Row],[Ordem_insumos]]&lt;&gt;0,VLOOKUP(Table1[[#This Row],[Codigo_servico]],Preencher_Orcamento!$B:$D,3,FALSE)*Table1[[#This Row],[Qtde_insumo]],"")</f>
        <v>0</v>
      </c>
      <c r="M2364" s="16">
        <f>IF(Table1[[#This Row],[Ordem_insumos]]&lt;&gt;0,VLOOKUP(Table1[[#This Row],[Codigo_servico]],Preencher_Orcamento!$B:$D,3,FALSE)*Table1[[#This Row],[Subtotal_insumo]],"")</f>
        <v>0</v>
      </c>
    </row>
    <row r="2365" spans="1:13" ht="51.75" x14ac:dyDescent="0.25">
      <c r="A2365" s="6">
        <v>78010</v>
      </c>
      <c r="B2365" s="126">
        <v>2</v>
      </c>
      <c r="C2365" s="133"/>
      <c r="D2365" s="134">
        <v>31028</v>
      </c>
      <c r="E2365" s="7" t="s">
        <v>639</v>
      </c>
      <c r="F2365" s="8" t="s">
        <v>391</v>
      </c>
      <c r="G2365" s="18">
        <f>IFERROR(VLOOKUP(Table1[[#This Row],[Codigo_insumo]],BD_Insumos!$B:$E,4),"")</f>
        <v>138.1182</v>
      </c>
      <c r="H2365" s="140">
        <v>1</v>
      </c>
      <c r="I2365" s="9"/>
      <c r="J2365" s="23">
        <f t="shared" si="36"/>
        <v>138.1182</v>
      </c>
      <c r="K2365" s="22" t="str">
        <f>IF(I2365&lt;&gt;"",SUMIF(Table1[Codigo_servico],A2365,Table1[Subtotal_insumo]),"")</f>
        <v/>
      </c>
      <c r="L2365" s="18">
        <f>IF(Table1[[#This Row],[Ordem_insumos]]&lt;&gt;0,VLOOKUP(Table1[[#This Row],[Codigo_servico]],Preencher_Orcamento!$B:$D,3,FALSE)*Table1[[#This Row],[Qtde_insumo]],"")</f>
        <v>0</v>
      </c>
      <c r="M2365" s="18">
        <f>IF(Table1[[#This Row],[Ordem_insumos]]&lt;&gt;0,VLOOKUP(Table1[[#This Row],[Codigo_servico]],Preencher_Orcamento!$B:$D,3,FALSE)*Table1[[#This Row],[Subtotal_insumo]],"")</f>
        <v>0</v>
      </c>
    </row>
    <row r="2366" spans="1:13" x14ac:dyDescent="0.25">
      <c r="A2366" s="3">
        <v>78012</v>
      </c>
      <c r="B2366" s="125">
        <v>0</v>
      </c>
      <c r="C2366" s="131" t="s">
        <v>2872</v>
      </c>
      <c r="D2366" s="132"/>
      <c r="E2366" s="4"/>
      <c r="F2366" s="4"/>
      <c r="G2366" s="17" t="str">
        <f>IFERROR(VLOOKUP(Table1[[#This Row],[Codigo_insumo]],BD_Insumos!$B:$E,4),"")</f>
        <v/>
      </c>
      <c r="H2366" s="139"/>
      <c r="I2366" s="5" t="s">
        <v>457</v>
      </c>
      <c r="J2366" s="20" t="str">
        <f t="shared" si="36"/>
        <v/>
      </c>
      <c r="K2366" s="21">
        <f>IF(I2366&lt;&gt;"",SUMIF(Table1[Codigo_servico],A2366,Table1[Subtotal_insumo]),"")</f>
        <v>116.84916366069292</v>
      </c>
      <c r="L2366" s="17" t="str">
        <f>IF(Table1[[#This Row],[Ordem_insumos]]&lt;&gt;0,VLOOKUP(Table1[[#This Row],[Codigo_servico]],Preencher_Orcamento!$B:$D,3,FALSE)*Table1[[#This Row],[Qtde_insumo]],"")</f>
        <v/>
      </c>
      <c r="M2366" s="17" t="str">
        <f>IF(Table1[[#This Row],[Ordem_insumos]]&lt;&gt;0,VLOOKUP(Table1[[#This Row],[Codigo_servico]],Preencher_Orcamento!$B:$D,3,FALSE)*Table1[[#This Row],[Subtotal_insumo]],"")</f>
        <v/>
      </c>
    </row>
    <row r="2367" spans="1:13" x14ac:dyDescent="0.25">
      <c r="A2367" s="6">
        <v>78012</v>
      </c>
      <c r="B2367" s="126">
        <v>1</v>
      </c>
      <c r="C2367" s="133"/>
      <c r="D2367" s="134">
        <v>2013</v>
      </c>
      <c r="E2367" s="7" t="s">
        <v>2184</v>
      </c>
      <c r="F2367" s="8" t="s">
        <v>2140</v>
      </c>
      <c r="G2367" s="16">
        <f>IFERROR(VLOOKUP(Table1[[#This Row],[Codigo_insumo]],BD_Insumos!$B:$E,4),"")</f>
        <v>15.756939025755017</v>
      </c>
      <c r="H2367" s="140">
        <v>1.58</v>
      </c>
      <c r="I2367" s="9"/>
      <c r="J2367" s="22">
        <f t="shared" si="36"/>
        <v>24.895963660692928</v>
      </c>
      <c r="K2367" s="22" t="str">
        <f>IF(I2367&lt;&gt;"",SUMIF(Table1[Codigo_servico],A2367,Table1[Subtotal_insumo]),"")</f>
        <v/>
      </c>
      <c r="L2367" s="16">
        <f>IF(Table1[[#This Row],[Ordem_insumos]]&lt;&gt;0,VLOOKUP(Table1[[#This Row],[Codigo_servico]],Preencher_Orcamento!$B:$D,3,FALSE)*Table1[[#This Row],[Qtde_insumo]],"")</f>
        <v>0</v>
      </c>
      <c r="M2367" s="16">
        <f>IF(Table1[[#This Row],[Ordem_insumos]]&lt;&gt;0,VLOOKUP(Table1[[#This Row],[Codigo_servico]],Preencher_Orcamento!$B:$D,3,FALSE)*Table1[[#This Row],[Subtotal_insumo]],"")</f>
        <v>0</v>
      </c>
    </row>
    <row r="2368" spans="1:13" ht="39" x14ac:dyDescent="0.25">
      <c r="A2368" s="6">
        <v>78012</v>
      </c>
      <c r="B2368" s="126">
        <v>2</v>
      </c>
      <c r="C2368" s="133"/>
      <c r="D2368" s="134">
        <v>31024</v>
      </c>
      <c r="E2368" s="7" t="s">
        <v>638</v>
      </c>
      <c r="F2368" s="8" t="s">
        <v>457</v>
      </c>
      <c r="G2368" s="18">
        <f>IFERROR(VLOOKUP(Table1[[#This Row],[Codigo_insumo]],BD_Insumos!$B:$E,4),"")</f>
        <v>91.953199999999995</v>
      </c>
      <c r="H2368" s="140">
        <v>1</v>
      </c>
      <c r="I2368" s="9"/>
      <c r="J2368" s="23">
        <f t="shared" si="36"/>
        <v>91.953199999999995</v>
      </c>
      <c r="K2368" s="22" t="str">
        <f>IF(I2368&lt;&gt;"",SUMIF(Table1[Codigo_servico],A2368,Table1[Subtotal_insumo]),"")</f>
        <v/>
      </c>
      <c r="L2368" s="18">
        <f>IF(Table1[[#This Row],[Ordem_insumos]]&lt;&gt;0,VLOOKUP(Table1[[#This Row],[Codigo_servico]],Preencher_Orcamento!$B:$D,3,FALSE)*Table1[[#This Row],[Qtde_insumo]],"")</f>
        <v>0</v>
      </c>
      <c r="M2368" s="18">
        <f>IF(Table1[[#This Row],[Ordem_insumos]]&lt;&gt;0,VLOOKUP(Table1[[#This Row],[Codigo_servico]],Preencher_Orcamento!$B:$D,3,FALSE)*Table1[[#This Row],[Subtotal_insumo]],"")</f>
        <v>0</v>
      </c>
    </row>
    <row r="2369" spans="1:13" x14ac:dyDescent="0.25">
      <c r="A2369" s="3">
        <v>78013</v>
      </c>
      <c r="B2369" s="125">
        <v>0</v>
      </c>
      <c r="C2369" s="131" t="s">
        <v>2873</v>
      </c>
      <c r="D2369" s="132"/>
      <c r="E2369" s="4"/>
      <c r="F2369" s="4"/>
      <c r="G2369" s="17" t="str">
        <f>IFERROR(VLOOKUP(Table1[[#This Row],[Codigo_insumo]],BD_Insumos!$B:$E,4),"")</f>
        <v/>
      </c>
      <c r="H2369" s="139"/>
      <c r="I2369" s="5" t="s">
        <v>457</v>
      </c>
      <c r="J2369" s="20" t="str">
        <f t="shared" si="36"/>
        <v/>
      </c>
      <c r="K2369" s="21">
        <f>IF(I2369&lt;&gt;"",SUMIF(Table1[Codigo_servico],A2369,Table1[Subtotal_insumo]),"")</f>
        <v>118.12238402631458</v>
      </c>
      <c r="L2369" s="17" t="str">
        <f>IF(Table1[[#This Row],[Ordem_insumos]]&lt;&gt;0,VLOOKUP(Table1[[#This Row],[Codigo_servico]],Preencher_Orcamento!$B:$D,3,FALSE)*Table1[[#This Row],[Qtde_insumo]],"")</f>
        <v/>
      </c>
      <c r="M2369" s="17" t="str">
        <f>IF(Table1[[#This Row],[Ordem_insumos]]&lt;&gt;0,VLOOKUP(Table1[[#This Row],[Codigo_servico]],Preencher_Orcamento!$B:$D,3,FALSE)*Table1[[#This Row],[Subtotal_insumo]],"")</f>
        <v/>
      </c>
    </row>
    <row r="2370" spans="1:13" x14ac:dyDescent="0.25">
      <c r="A2370" s="6">
        <v>78013</v>
      </c>
      <c r="B2370" s="126">
        <v>1</v>
      </c>
      <c r="C2370" s="133"/>
      <c r="D2370" s="134">
        <v>2013</v>
      </c>
      <c r="E2370" s="7" t="s">
        <v>2184</v>
      </c>
      <c r="F2370" s="8" t="s">
        <v>2140</v>
      </c>
      <c r="G2370" s="16">
        <f>IFERROR(VLOOKUP(Table1[[#This Row],[Codigo_insumo]],BD_Insumos!$B:$E,4),"")</f>
        <v>15.756939025755017</v>
      </c>
      <c r="H2370" s="140">
        <v>1.41</v>
      </c>
      <c r="I2370" s="9"/>
      <c r="J2370" s="22">
        <f t="shared" ref="J2370:J2433" si="37">IF(I2370="",G2370*H2370,"")</f>
        <v>22.217284026314573</v>
      </c>
      <c r="K2370" s="22" t="str">
        <f>IF(I2370&lt;&gt;"",SUMIF(Table1[Codigo_servico],A2370,Table1[Subtotal_insumo]),"")</f>
        <v/>
      </c>
      <c r="L2370" s="16">
        <f>IF(Table1[[#This Row],[Ordem_insumos]]&lt;&gt;0,VLOOKUP(Table1[[#This Row],[Codigo_servico]],Preencher_Orcamento!$B:$D,3,FALSE)*Table1[[#This Row],[Qtde_insumo]],"")</f>
        <v>0</v>
      </c>
      <c r="M2370" s="16">
        <f>IF(Table1[[#This Row],[Ordem_insumos]]&lt;&gt;0,VLOOKUP(Table1[[#This Row],[Codigo_servico]],Preencher_Orcamento!$B:$D,3,FALSE)*Table1[[#This Row],[Subtotal_insumo]],"")</f>
        <v>0</v>
      </c>
    </row>
    <row r="2371" spans="1:13" ht="51.75" x14ac:dyDescent="0.25">
      <c r="A2371" s="6">
        <v>78013</v>
      </c>
      <c r="B2371" s="126">
        <v>2</v>
      </c>
      <c r="C2371" s="133"/>
      <c r="D2371" s="134">
        <v>31020</v>
      </c>
      <c r="E2371" s="7" t="s">
        <v>636</v>
      </c>
      <c r="F2371" s="8" t="s">
        <v>457</v>
      </c>
      <c r="G2371" s="18">
        <f>IFERROR(VLOOKUP(Table1[[#This Row],[Codigo_insumo]],BD_Insumos!$B:$E,4),"")</f>
        <v>95.905100000000004</v>
      </c>
      <c r="H2371" s="140">
        <v>1</v>
      </c>
      <c r="I2371" s="9"/>
      <c r="J2371" s="23">
        <f t="shared" si="37"/>
        <v>95.905100000000004</v>
      </c>
      <c r="K2371" s="22" t="str">
        <f>IF(I2371&lt;&gt;"",SUMIF(Table1[Codigo_servico],A2371,Table1[Subtotal_insumo]),"")</f>
        <v/>
      </c>
      <c r="L2371" s="18">
        <f>IF(Table1[[#This Row],[Ordem_insumos]]&lt;&gt;0,VLOOKUP(Table1[[#This Row],[Codigo_servico]],Preencher_Orcamento!$B:$D,3,FALSE)*Table1[[#This Row],[Qtde_insumo]],"")</f>
        <v>0</v>
      </c>
      <c r="M2371" s="18">
        <f>IF(Table1[[#This Row],[Ordem_insumos]]&lt;&gt;0,VLOOKUP(Table1[[#This Row],[Codigo_servico]],Preencher_Orcamento!$B:$D,3,FALSE)*Table1[[#This Row],[Subtotal_insumo]],"")</f>
        <v>0</v>
      </c>
    </row>
    <row r="2372" spans="1:13" x14ac:dyDescent="0.25">
      <c r="A2372" s="3">
        <v>78014</v>
      </c>
      <c r="B2372" s="125">
        <v>0</v>
      </c>
      <c r="C2372" s="131" t="s">
        <v>2874</v>
      </c>
      <c r="D2372" s="132"/>
      <c r="E2372" s="4"/>
      <c r="F2372" s="4"/>
      <c r="G2372" s="17" t="str">
        <f>IFERROR(VLOOKUP(Table1[[#This Row],[Codigo_insumo]],BD_Insumos!$B:$E,4),"")</f>
        <v/>
      </c>
      <c r="H2372" s="139"/>
      <c r="I2372" s="5" t="s">
        <v>457</v>
      </c>
      <c r="J2372" s="20" t="str">
        <f t="shared" si="37"/>
        <v/>
      </c>
      <c r="K2372" s="21">
        <f>IF(I2372&lt;&gt;"",SUMIF(Table1[Codigo_servico],A2372,Table1[Subtotal_insumo]),"")</f>
        <v>119.16838402631458</v>
      </c>
      <c r="L2372" s="17" t="str">
        <f>IF(Table1[[#This Row],[Ordem_insumos]]&lt;&gt;0,VLOOKUP(Table1[[#This Row],[Codigo_servico]],Preencher_Orcamento!$B:$D,3,FALSE)*Table1[[#This Row],[Qtde_insumo]],"")</f>
        <v/>
      </c>
      <c r="M2372" s="17" t="str">
        <f>IF(Table1[[#This Row],[Ordem_insumos]]&lt;&gt;0,VLOOKUP(Table1[[#This Row],[Codigo_servico]],Preencher_Orcamento!$B:$D,3,FALSE)*Table1[[#This Row],[Subtotal_insumo]],"")</f>
        <v/>
      </c>
    </row>
    <row r="2373" spans="1:13" ht="39" x14ac:dyDescent="0.25">
      <c r="A2373" s="6">
        <v>78014</v>
      </c>
      <c r="B2373" s="126">
        <v>1</v>
      </c>
      <c r="C2373" s="133"/>
      <c r="D2373" s="134">
        <v>31022</v>
      </c>
      <c r="E2373" s="7" t="s">
        <v>637</v>
      </c>
      <c r="F2373" s="8" t="s">
        <v>457</v>
      </c>
      <c r="G2373" s="16">
        <f>IFERROR(VLOOKUP(Table1[[#This Row],[Codigo_insumo]],BD_Insumos!$B:$E,4),"")</f>
        <v>87.301500000000004</v>
      </c>
      <c r="H2373" s="140">
        <v>1</v>
      </c>
      <c r="I2373" s="9"/>
      <c r="J2373" s="22">
        <f t="shared" si="37"/>
        <v>87.301500000000004</v>
      </c>
      <c r="K2373" s="22" t="str">
        <f>IF(I2373&lt;&gt;"",SUMIF(Table1[Codigo_servico],A2373,Table1[Subtotal_insumo]),"")</f>
        <v/>
      </c>
      <c r="L2373" s="16">
        <f>IF(Table1[[#This Row],[Ordem_insumos]]&lt;&gt;0,VLOOKUP(Table1[[#This Row],[Codigo_servico]],Preencher_Orcamento!$B:$D,3,FALSE)*Table1[[#This Row],[Qtde_insumo]],"")</f>
        <v>0</v>
      </c>
      <c r="M2373" s="16">
        <f>IF(Table1[[#This Row],[Ordem_insumos]]&lt;&gt;0,VLOOKUP(Table1[[#This Row],[Codigo_servico]],Preencher_Orcamento!$B:$D,3,FALSE)*Table1[[#This Row],[Subtotal_insumo]],"")</f>
        <v>0</v>
      </c>
    </row>
    <row r="2374" spans="1:13" x14ac:dyDescent="0.25">
      <c r="A2374" s="6">
        <v>78014</v>
      </c>
      <c r="B2374" s="126">
        <v>2</v>
      </c>
      <c r="C2374" s="133"/>
      <c r="D2374" s="134">
        <v>2013</v>
      </c>
      <c r="E2374" s="7" t="s">
        <v>2184</v>
      </c>
      <c r="F2374" s="8" t="s">
        <v>2140</v>
      </c>
      <c r="G2374" s="18">
        <f>IFERROR(VLOOKUP(Table1[[#This Row],[Codigo_insumo]],BD_Insumos!$B:$E,4),"")</f>
        <v>15.756939025755017</v>
      </c>
      <c r="H2374" s="140">
        <v>1.41</v>
      </c>
      <c r="I2374" s="9"/>
      <c r="J2374" s="23">
        <f t="shared" si="37"/>
        <v>22.217284026314573</v>
      </c>
      <c r="K2374" s="22" t="str">
        <f>IF(I2374&lt;&gt;"",SUMIF(Table1[Codigo_servico],A2374,Table1[Subtotal_insumo]),"")</f>
        <v/>
      </c>
      <c r="L2374" s="18">
        <f>IF(Table1[[#This Row],[Ordem_insumos]]&lt;&gt;0,VLOOKUP(Table1[[#This Row],[Codigo_servico]],Preencher_Orcamento!$B:$D,3,FALSE)*Table1[[#This Row],[Qtde_insumo]],"")</f>
        <v>0</v>
      </c>
      <c r="M2374" s="18">
        <f>IF(Table1[[#This Row],[Ordem_insumos]]&lt;&gt;0,VLOOKUP(Table1[[#This Row],[Codigo_servico]],Preencher_Orcamento!$B:$D,3,FALSE)*Table1[[#This Row],[Subtotal_insumo]],"")</f>
        <v>0</v>
      </c>
    </row>
    <row r="2375" spans="1:13" ht="26.25" x14ac:dyDescent="0.25">
      <c r="A2375" s="6">
        <v>78014</v>
      </c>
      <c r="B2375" s="126">
        <v>3</v>
      </c>
      <c r="C2375" s="133"/>
      <c r="D2375" s="134">
        <v>31062</v>
      </c>
      <c r="E2375" s="7" t="s">
        <v>654</v>
      </c>
      <c r="F2375" s="8" t="s">
        <v>457</v>
      </c>
      <c r="G2375" s="18">
        <f>IFERROR(VLOOKUP(Table1[[#This Row],[Codigo_insumo]],BD_Insumos!$B:$E,4),"")</f>
        <v>4.8247999999999998</v>
      </c>
      <c r="H2375" s="140">
        <v>2</v>
      </c>
      <c r="I2375" s="9"/>
      <c r="J2375" s="23">
        <f t="shared" si="37"/>
        <v>9.6495999999999995</v>
      </c>
      <c r="K2375" s="22" t="str">
        <f>IF(I2375&lt;&gt;"",SUMIF(Table1[Codigo_servico],A2375,Table1[Subtotal_insumo]),"")</f>
        <v/>
      </c>
      <c r="L2375" s="18">
        <f>IF(Table1[[#This Row],[Ordem_insumos]]&lt;&gt;0,VLOOKUP(Table1[[#This Row],[Codigo_servico]],Preencher_Orcamento!$B:$D,3,FALSE)*Table1[[#This Row],[Qtde_insumo]],"")</f>
        <v>0</v>
      </c>
      <c r="M2375" s="18">
        <f>IF(Table1[[#This Row],[Ordem_insumos]]&lt;&gt;0,VLOOKUP(Table1[[#This Row],[Codigo_servico]],Preencher_Orcamento!$B:$D,3,FALSE)*Table1[[#This Row],[Subtotal_insumo]],"")</f>
        <v>0</v>
      </c>
    </row>
    <row r="2376" spans="1:13" x14ac:dyDescent="0.25">
      <c r="A2376" s="3">
        <v>78015</v>
      </c>
      <c r="B2376" s="125">
        <v>0</v>
      </c>
      <c r="C2376" s="131" t="s">
        <v>2875</v>
      </c>
      <c r="D2376" s="132"/>
      <c r="E2376" s="4"/>
      <c r="F2376" s="4"/>
      <c r="G2376" s="17" t="str">
        <f>IFERROR(VLOOKUP(Table1[[#This Row],[Codigo_insumo]],BD_Insumos!$B:$E,4),"")</f>
        <v/>
      </c>
      <c r="H2376" s="139"/>
      <c r="I2376" s="5" t="s">
        <v>457</v>
      </c>
      <c r="J2376" s="20" t="str">
        <f t="shared" si="37"/>
        <v/>
      </c>
      <c r="K2376" s="21">
        <f>IF(I2376&lt;&gt;"",SUMIF(Table1[Codigo_servico],A2376,Table1[Subtotal_insumo]),"")</f>
        <v>117.90544329507128</v>
      </c>
      <c r="L2376" s="17" t="str">
        <f>IF(Table1[[#This Row],[Ordem_insumos]]&lt;&gt;0,VLOOKUP(Table1[[#This Row],[Codigo_servico]],Preencher_Orcamento!$B:$D,3,FALSE)*Table1[[#This Row],[Qtde_insumo]],"")</f>
        <v/>
      </c>
      <c r="M2376" s="17" t="str">
        <f>IF(Table1[[#This Row],[Ordem_insumos]]&lt;&gt;0,VLOOKUP(Table1[[#This Row],[Codigo_servico]],Preencher_Orcamento!$B:$D,3,FALSE)*Table1[[#This Row],[Subtotal_insumo]],"")</f>
        <v/>
      </c>
    </row>
    <row r="2377" spans="1:13" x14ac:dyDescent="0.25">
      <c r="A2377" s="6">
        <v>78015</v>
      </c>
      <c r="B2377" s="126">
        <v>1</v>
      </c>
      <c r="C2377" s="133"/>
      <c r="D2377" s="134">
        <v>2013</v>
      </c>
      <c r="E2377" s="7" t="s">
        <v>2184</v>
      </c>
      <c r="F2377" s="8" t="s">
        <v>2140</v>
      </c>
      <c r="G2377" s="16">
        <f>IFERROR(VLOOKUP(Table1[[#This Row],[Codigo_insumo]],BD_Insumos!$B:$E,4),"")</f>
        <v>15.756939025755017</v>
      </c>
      <c r="H2377" s="140">
        <v>1.75</v>
      </c>
      <c r="I2377" s="9"/>
      <c r="J2377" s="22">
        <f t="shared" si="37"/>
        <v>27.574643295071279</v>
      </c>
      <c r="K2377" s="22" t="str">
        <f>IF(I2377&lt;&gt;"",SUMIF(Table1[Codigo_servico],A2377,Table1[Subtotal_insumo]),"")</f>
        <v/>
      </c>
      <c r="L2377" s="16">
        <f>IF(Table1[[#This Row],[Ordem_insumos]]&lt;&gt;0,VLOOKUP(Table1[[#This Row],[Codigo_servico]],Preencher_Orcamento!$B:$D,3,FALSE)*Table1[[#This Row],[Qtde_insumo]],"")</f>
        <v>0</v>
      </c>
      <c r="M2377" s="16">
        <f>IF(Table1[[#This Row],[Ordem_insumos]]&lt;&gt;0,VLOOKUP(Table1[[#This Row],[Codigo_servico]],Preencher_Orcamento!$B:$D,3,FALSE)*Table1[[#This Row],[Subtotal_insumo]],"")</f>
        <v>0</v>
      </c>
    </row>
    <row r="2378" spans="1:13" ht="26.25" x14ac:dyDescent="0.25">
      <c r="A2378" s="6">
        <v>78015</v>
      </c>
      <c r="B2378" s="126">
        <v>2</v>
      </c>
      <c r="C2378" s="133"/>
      <c r="D2378" s="134">
        <v>31032</v>
      </c>
      <c r="E2378" s="7" t="s">
        <v>641</v>
      </c>
      <c r="F2378" s="8" t="s">
        <v>457</v>
      </c>
      <c r="G2378" s="18">
        <f>IFERROR(VLOOKUP(Table1[[#This Row],[Codigo_insumo]],BD_Insumos!$B:$E,4),"")</f>
        <v>90.330799999999996</v>
      </c>
      <c r="H2378" s="140">
        <v>1</v>
      </c>
      <c r="I2378" s="9"/>
      <c r="J2378" s="23">
        <f t="shared" si="37"/>
        <v>90.330799999999996</v>
      </c>
      <c r="K2378" s="22" t="str">
        <f>IF(I2378&lt;&gt;"",SUMIF(Table1[Codigo_servico],A2378,Table1[Subtotal_insumo]),"")</f>
        <v/>
      </c>
      <c r="L2378" s="18">
        <f>IF(Table1[[#This Row],[Ordem_insumos]]&lt;&gt;0,VLOOKUP(Table1[[#This Row],[Codigo_servico]],Preencher_Orcamento!$B:$D,3,FALSE)*Table1[[#This Row],[Qtde_insumo]],"")</f>
        <v>0</v>
      </c>
      <c r="M2378" s="18">
        <f>IF(Table1[[#This Row],[Ordem_insumos]]&lt;&gt;0,VLOOKUP(Table1[[#This Row],[Codigo_servico]],Preencher_Orcamento!$B:$D,3,FALSE)*Table1[[#This Row],[Subtotal_insumo]],"")</f>
        <v>0</v>
      </c>
    </row>
    <row r="2379" spans="1:13" x14ac:dyDescent="0.25">
      <c r="A2379" s="3">
        <v>78016</v>
      </c>
      <c r="B2379" s="125">
        <v>0</v>
      </c>
      <c r="C2379" s="131" t="s">
        <v>2876</v>
      </c>
      <c r="D2379" s="132"/>
      <c r="E2379" s="4"/>
      <c r="F2379" s="4"/>
      <c r="G2379" s="17" t="str">
        <f>IFERROR(VLOOKUP(Table1[[#This Row],[Codigo_insumo]],BD_Insumos!$B:$E,4),"")</f>
        <v/>
      </c>
      <c r="H2379" s="139"/>
      <c r="I2379" s="5" t="s">
        <v>457</v>
      </c>
      <c r="J2379" s="20" t="str">
        <f t="shared" si="37"/>
        <v/>
      </c>
      <c r="K2379" s="21">
        <f>IF(I2379&lt;&gt;"",SUMIF(Table1[Codigo_servico],A2379,Table1[Subtotal_insumo]),"")</f>
        <v>68.458684026314572</v>
      </c>
      <c r="L2379" s="17" t="str">
        <f>IF(Table1[[#This Row],[Ordem_insumos]]&lt;&gt;0,VLOOKUP(Table1[[#This Row],[Codigo_servico]],Preencher_Orcamento!$B:$D,3,FALSE)*Table1[[#This Row],[Qtde_insumo]],"")</f>
        <v/>
      </c>
      <c r="M2379" s="17" t="str">
        <f>IF(Table1[[#This Row],[Ordem_insumos]]&lt;&gt;0,VLOOKUP(Table1[[#This Row],[Codigo_servico]],Preencher_Orcamento!$B:$D,3,FALSE)*Table1[[#This Row],[Subtotal_insumo]],"")</f>
        <v/>
      </c>
    </row>
    <row r="2380" spans="1:13" x14ac:dyDescent="0.25">
      <c r="A2380" s="6">
        <v>78016</v>
      </c>
      <c r="B2380" s="126">
        <v>1</v>
      </c>
      <c r="C2380" s="133"/>
      <c r="D2380" s="134">
        <v>2013</v>
      </c>
      <c r="E2380" s="7" t="s">
        <v>2184</v>
      </c>
      <c r="F2380" s="8" t="s">
        <v>2140</v>
      </c>
      <c r="G2380" s="16">
        <f>IFERROR(VLOOKUP(Table1[[#This Row],[Codigo_insumo]],BD_Insumos!$B:$E,4),"")</f>
        <v>15.756939025755017</v>
      </c>
      <c r="H2380" s="140">
        <v>1.41</v>
      </c>
      <c r="I2380" s="9"/>
      <c r="J2380" s="22">
        <f t="shared" si="37"/>
        <v>22.217284026314573</v>
      </c>
      <c r="K2380" s="22" t="str">
        <f>IF(I2380&lt;&gt;"",SUMIF(Table1[Codigo_servico],A2380,Table1[Subtotal_insumo]),"")</f>
        <v/>
      </c>
      <c r="L2380" s="16">
        <f>IF(Table1[[#This Row],[Ordem_insumos]]&lt;&gt;0,VLOOKUP(Table1[[#This Row],[Codigo_servico]],Preencher_Orcamento!$B:$D,3,FALSE)*Table1[[#This Row],[Qtde_insumo]],"")</f>
        <v>0</v>
      </c>
      <c r="M2380" s="16">
        <f>IF(Table1[[#This Row],[Ordem_insumos]]&lt;&gt;0,VLOOKUP(Table1[[#This Row],[Codigo_servico]],Preencher_Orcamento!$B:$D,3,FALSE)*Table1[[#This Row],[Subtotal_insumo]],"")</f>
        <v>0</v>
      </c>
    </row>
    <row r="2381" spans="1:13" ht="39" x14ac:dyDescent="0.25">
      <c r="A2381" s="6">
        <v>78016</v>
      </c>
      <c r="B2381" s="126">
        <v>2</v>
      </c>
      <c r="C2381" s="133"/>
      <c r="D2381" s="134">
        <v>31030</v>
      </c>
      <c r="E2381" s="7" t="s">
        <v>640</v>
      </c>
      <c r="F2381" s="8" t="s">
        <v>457</v>
      </c>
      <c r="G2381" s="18">
        <f>IFERROR(VLOOKUP(Table1[[#This Row],[Codigo_insumo]],BD_Insumos!$B:$E,4),"")</f>
        <v>46.241399999999999</v>
      </c>
      <c r="H2381" s="140">
        <v>1</v>
      </c>
      <c r="I2381" s="9"/>
      <c r="J2381" s="23">
        <f t="shared" si="37"/>
        <v>46.241399999999999</v>
      </c>
      <c r="K2381" s="22" t="str">
        <f>IF(I2381&lt;&gt;"",SUMIF(Table1[Codigo_servico],A2381,Table1[Subtotal_insumo]),"")</f>
        <v/>
      </c>
      <c r="L2381" s="18">
        <f>IF(Table1[[#This Row],[Ordem_insumos]]&lt;&gt;0,VLOOKUP(Table1[[#This Row],[Codigo_servico]],Preencher_Orcamento!$B:$D,3,FALSE)*Table1[[#This Row],[Qtde_insumo]],"")</f>
        <v>0</v>
      </c>
      <c r="M2381" s="18">
        <f>IF(Table1[[#This Row],[Ordem_insumos]]&lt;&gt;0,VLOOKUP(Table1[[#This Row],[Codigo_servico]],Preencher_Orcamento!$B:$D,3,FALSE)*Table1[[#This Row],[Subtotal_insumo]],"")</f>
        <v>0</v>
      </c>
    </row>
    <row r="2382" spans="1:13" x14ac:dyDescent="0.25">
      <c r="A2382" s="3">
        <v>78022</v>
      </c>
      <c r="B2382" s="125">
        <v>0</v>
      </c>
      <c r="C2382" s="131" t="s">
        <v>2877</v>
      </c>
      <c r="D2382" s="132"/>
      <c r="E2382" s="4"/>
      <c r="F2382" s="4"/>
      <c r="G2382" s="17" t="str">
        <f>IFERROR(VLOOKUP(Table1[[#This Row],[Codigo_insumo]],BD_Insumos!$B:$E,4),"")</f>
        <v/>
      </c>
      <c r="H2382" s="139"/>
      <c r="I2382" s="5" t="s">
        <v>457</v>
      </c>
      <c r="J2382" s="20" t="str">
        <f t="shared" si="37"/>
        <v/>
      </c>
      <c r="K2382" s="21">
        <f>IF(I2382&lt;&gt;"",SUMIF(Table1[Codigo_servico],A2382,Table1[Subtotal_insumo]),"")</f>
        <v>61.554951220604011</v>
      </c>
      <c r="L2382" s="17" t="str">
        <f>IF(Table1[[#This Row],[Ordem_insumos]]&lt;&gt;0,VLOOKUP(Table1[[#This Row],[Codigo_servico]],Preencher_Orcamento!$B:$D,3,FALSE)*Table1[[#This Row],[Qtde_insumo]],"")</f>
        <v/>
      </c>
      <c r="M2382" s="17" t="str">
        <f>IF(Table1[[#This Row],[Ordem_insumos]]&lt;&gt;0,VLOOKUP(Table1[[#This Row],[Codigo_servico]],Preencher_Orcamento!$B:$D,3,FALSE)*Table1[[#This Row],[Subtotal_insumo]],"")</f>
        <v/>
      </c>
    </row>
    <row r="2383" spans="1:13" ht="26.25" x14ac:dyDescent="0.25">
      <c r="A2383" s="6">
        <v>78022</v>
      </c>
      <c r="B2383" s="126">
        <v>1</v>
      </c>
      <c r="C2383" s="133"/>
      <c r="D2383" s="134">
        <v>31068</v>
      </c>
      <c r="E2383" s="7" t="s">
        <v>656</v>
      </c>
      <c r="F2383" s="8" t="s">
        <v>457</v>
      </c>
      <c r="G2383" s="16">
        <f>IFERROR(VLOOKUP(Table1[[#This Row],[Codigo_insumo]],BD_Insumos!$B:$E,4),"")</f>
        <v>48.949399999999997</v>
      </c>
      <c r="H2383" s="140">
        <v>1</v>
      </c>
      <c r="I2383" s="9"/>
      <c r="J2383" s="22">
        <f t="shared" si="37"/>
        <v>48.949399999999997</v>
      </c>
      <c r="K2383" s="22" t="str">
        <f>IF(I2383&lt;&gt;"",SUMIF(Table1[Codigo_servico],A2383,Table1[Subtotal_insumo]),"")</f>
        <v/>
      </c>
      <c r="L2383" s="16">
        <f>IF(Table1[[#This Row],[Ordem_insumos]]&lt;&gt;0,VLOOKUP(Table1[[#This Row],[Codigo_servico]],Preencher_Orcamento!$B:$D,3,FALSE)*Table1[[#This Row],[Qtde_insumo]],"")</f>
        <v>0</v>
      </c>
      <c r="M2383" s="16">
        <f>IF(Table1[[#This Row],[Ordem_insumos]]&lt;&gt;0,VLOOKUP(Table1[[#This Row],[Codigo_servico]],Preencher_Orcamento!$B:$D,3,FALSE)*Table1[[#This Row],[Subtotal_insumo]],"")</f>
        <v>0</v>
      </c>
    </row>
    <row r="2384" spans="1:13" x14ac:dyDescent="0.25">
      <c r="A2384" s="6">
        <v>78022</v>
      </c>
      <c r="B2384" s="126">
        <v>2</v>
      </c>
      <c r="C2384" s="133"/>
      <c r="D2384" s="134">
        <v>2013</v>
      </c>
      <c r="E2384" s="7" t="s">
        <v>2184</v>
      </c>
      <c r="F2384" s="8" t="s">
        <v>2140</v>
      </c>
      <c r="G2384" s="18">
        <f>IFERROR(VLOOKUP(Table1[[#This Row],[Codigo_insumo]],BD_Insumos!$B:$E,4),"")</f>
        <v>15.756939025755017</v>
      </c>
      <c r="H2384" s="140">
        <v>0.8</v>
      </c>
      <c r="I2384" s="9"/>
      <c r="J2384" s="23">
        <f t="shared" si="37"/>
        <v>12.605551220604013</v>
      </c>
      <c r="K2384" s="22" t="str">
        <f>IF(I2384&lt;&gt;"",SUMIF(Table1[Codigo_servico],A2384,Table1[Subtotal_insumo]),"")</f>
        <v/>
      </c>
      <c r="L2384" s="18">
        <f>IF(Table1[[#This Row],[Ordem_insumos]]&lt;&gt;0,VLOOKUP(Table1[[#This Row],[Codigo_servico]],Preencher_Orcamento!$B:$D,3,FALSE)*Table1[[#This Row],[Qtde_insumo]],"")</f>
        <v>0</v>
      </c>
      <c r="M2384" s="18">
        <f>IF(Table1[[#This Row],[Ordem_insumos]]&lt;&gt;0,VLOOKUP(Table1[[#This Row],[Codigo_servico]],Preencher_Orcamento!$B:$D,3,FALSE)*Table1[[#This Row],[Subtotal_insumo]],"")</f>
        <v>0</v>
      </c>
    </row>
    <row r="2385" spans="1:13" x14ac:dyDescent="0.25">
      <c r="A2385" s="3">
        <v>78035</v>
      </c>
      <c r="B2385" s="125">
        <v>0</v>
      </c>
      <c r="C2385" s="131" t="s">
        <v>2878</v>
      </c>
      <c r="D2385" s="132"/>
      <c r="E2385" s="4"/>
      <c r="F2385" s="4"/>
      <c r="G2385" s="17" t="str">
        <f>IFERROR(VLOOKUP(Table1[[#This Row],[Codigo_insumo]],BD_Insumos!$B:$E,4),"")</f>
        <v/>
      </c>
      <c r="H2385" s="139"/>
      <c r="I2385" s="5" t="s">
        <v>457</v>
      </c>
      <c r="J2385" s="20" t="str">
        <f t="shared" si="37"/>
        <v/>
      </c>
      <c r="K2385" s="21">
        <f>IF(I2385&lt;&gt;"",SUMIF(Table1[Codigo_servico],A2385,Table1[Subtotal_insumo]),"")</f>
        <v>45.299079634378351</v>
      </c>
      <c r="L2385" s="17" t="str">
        <f>IF(Table1[[#This Row],[Ordem_insumos]]&lt;&gt;0,VLOOKUP(Table1[[#This Row],[Codigo_servico]],Preencher_Orcamento!$B:$D,3,FALSE)*Table1[[#This Row],[Qtde_insumo]],"")</f>
        <v/>
      </c>
      <c r="M2385" s="17" t="str">
        <f>IF(Table1[[#This Row],[Ordem_insumos]]&lt;&gt;0,VLOOKUP(Table1[[#This Row],[Codigo_servico]],Preencher_Orcamento!$B:$D,3,FALSE)*Table1[[#This Row],[Subtotal_insumo]],"")</f>
        <v/>
      </c>
    </row>
    <row r="2386" spans="1:13" ht="26.25" x14ac:dyDescent="0.25">
      <c r="A2386" s="6">
        <v>78035</v>
      </c>
      <c r="B2386" s="126">
        <v>1</v>
      </c>
      <c r="C2386" s="133"/>
      <c r="D2386" s="134">
        <v>31048</v>
      </c>
      <c r="E2386" s="7" t="s">
        <v>648</v>
      </c>
      <c r="F2386" s="8" t="s">
        <v>635</v>
      </c>
      <c r="G2386" s="16">
        <f>IFERROR(VLOOKUP(Table1[[#This Row],[Codigo_insumo]],BD_Insumos!$B:$E,4),"")</f>
        <v>42.620399999999997</v>
      </c>
      <c r="H2386" s="140">
        <v>1</v>
      </c>
      <c r="I2386" s="9"/>
      <c r="J2386" s="22">
        <f t="shared" si="37"/>
        <v>42.620399999999997</v>
      </c>
      <c r="K2386" s="22" t="str">
        <f>IF(I2386&lt;&gt;"",SUMIF(Table1[Codigo_servico],A2386,Table1[Subtotal_insumo]),"")</f>
        <v/>
      </c>
      <c r="L2386" s="16">
        <f>IF(Table1[[#This Row],[Ordem_insumos]]&lt;&gt;0,VLOOKUP(Table1[[#This Row],[Codigo_servico]],Preencher_Orcamento!$B:$D,3,FALSE)*Table1[[#This Row],[Qtde_insumo]],"")</f>
        <v>0</v>
      </c>
      <c r="M2386" s="16">
        <f>IF(Table1[[#This Row],[Ordem_insumos]]&lt;&gt;0,VLOOKUP(Table1[[#This Row],[Codigo_servico]],Preencher_Orcamento!$B:$D,3,FALSE)*Table1[[#This Row],[Subtotal_insumo]],"")</f>
        <v>0</v>
      </c>
    </row>
    <row r="2387" spans="1:13" x14ac:dyDescent="0.25">
      <c r="A2387" s="6">
        <v>78035</v>
      </c>
      <c r="B2387" s="126">
        <v>2</v>
      </c>
      <c r="C2387" s="133"/>
      <c r="D2387" s="134">
        <v>2013</v>
      </c>
      <c r="E2387" s="7" t="s">
        <v>2184</v>
      </c>
      <c r="F2387" s="8" t="s">
        <v>2140</v>
      </c>
      <c r="G2387" s="18">
        <f>IFERROR(VLOOKUP(Table1[[#This Row],[Codigo_insumo]],BD_Insumos!$B:$E,4),"")</f>
        <v>15.756939025755017</v>
      </c>
      <c r="H2387" s="140">
        <v>0.17</v>
      </c>
      <c r="I2387" s="9"/>
      <c r="J2387" s="23">
        <f t="shared" si="37"/>
        <v>2.6786796343783532</v>
      </c>
      <c r="K2387" s="22" t="str">
        <f>IF(I2387&lt;&gt;"",SUMIF(Table1[Codigo_servico],A2387,Table1[Subtotal_insumo]),"")</f>
        <v/>
      </c>
      <c r="L2387" s="18">
        <f>IF(Table1[[#This Row],[Ordem_insumos]]&lt;&gt;0,VLOOKUP(Table1[[#This Row],[Codigo_servico]],Preencher_Orcamento!$B:$D,3,FALSE)*Table1[[#This Row],[Qtde_insumo]],"")</f>
        <v>0</v>
      </c>
      <c r="M2387" s="18">
        <f>IF(Table1[[#This Row],[Ordem_insumos]]&lt;&gt;0,VLOOKUP(Table1[[#This Row],[Codigo_servico]],Preencher_Orcamento!$B:$D,3,FALSE)*Table1[[#This Row],[Subtotal_insumo]],"")</f>
        <v>0</v>
      </c>
    </row>
    <row r="2388" spans="1:13" x14ac:dyDescent="0.25">
      <c r="A2388" s="3">
        <v>78036</v>
      </c>
      <c r="B2388" s="125">
        <v>0</v>
      </c>
      <c r="C2388" s="131" t="s">
        <v>2879</v>
      </c>
      <c r="D2388" s="132"/>
      <c r="E2388" s="4"/>
      <c r="F2388" s="4"/>
      <c r="G2388" s="17" t="str">
        <f>IFERROR(VLOOKUP(Table1[[#This Row],[Codigo_insumo]],BD_Insumos!$B:$E,4),"")</f>
        <v/>
      </c>
      <c r="H2388" s="139"/>
      <c r="I2388" s="5" t="s">
        <v>2851</v>
      </c>
      <c r="J2388" s="20" t="str">
        <f t="shared" si="37"/>
        <v/>
      </c>
      <c r="K2388" s="21">
        <f>IF(I2388&lt;&gt;"",SUMIF(Table1[Codigo_servico],A2388,Table1[Subtotal_insumo]),"")</f>
        <v>33.554479634378353</v>
      </c>
      <c r="L2388" s="17" t="str">
        <f>IF(Table1[[#This Row],[Ordem_insumos]]&lt;&gt;0,VLOOKUP(Table1[[#This Row],[Codigo_servico]],Preencher_Orcamento!$B:$D,3,FALSE)*Table1[[#This Row],[Qtde_insumo]],"")</f>
        <v/>
      </c>
      <c r="M2388" s="17" t="str">
        <f>IF(Table1[[#This Row],[Ordem_insumos]]&lt;&gt;0,VLOOKUP(Table1[[#This Row],[Codigo_servico]],Preencher_Orcamento!$B:$D,3,FALSE)*Table1[[#This Row],[Subtotal_insumo]],"")</f>
        <v/>
      </c>
    </row>
    <row r="2389" spans="1:13" x14ac:dyDescent="0.25">
      <c r="A2389" s="6">
        <v>78036</v>
      </c>
      <c r="B2389" s="126">
        <v>1</v>
      </c>
      <c r="C2389" s="133"/>
      <c r="D2389" s="134">
        <v>2013</v>
      </c>
      <c r="E2389" s="7" t="s">
        <v>2184</v>
      </c>
      <c r="F2389" s="8" t="s">
        <v>2140</v>
      </c>
      <c r="G2389" s="16">
        <f>IFERROR(VLOOKUP(Table1[[#This Row],[Codigo_insumo]],BD_Insumos!$B:$E,4),"")</f>
        <v>15.756939025755017</v>
      </c>
      <c r="H2389" s="140">
        <v>0.17</v>
      </c>
      <c r="I2389" s="9"/>
      <c r="J2389" s="22">
        <f t="shared" si="37"/>
        <v>2.6786796343783532</v>
      </c>
      <c r="K2389" s="22" t="str">
        <f>IF(I2389&lt;&gt;"",SUMIF(Table1[Codigo_servico],A2389,Table1[Subtotal_insumo]),"")</f>
        <v/>
      </c>
      <c r="L2389" s="16">
        <f>IF(Table1[[#This Row],[Ordem_insumos]]&lt;&gt;0,VLOOKUP(Table1[[#This Row],[Codigo_servico]],Preencher_Orcamento!$B:$D,3,FALSE)*Table1[[#This Row],[Qtde_insumo]],"")</f>
        <v>0</v>
      </c>
      <c r="M2389" s="16">
        <f>IF(Table1[[#This Row],[Ordem_insumos]]&lt;&gt;0,VLOOKUP(Table1[[#This Row],[Codigo_servico]],Preencher_Orcamento!$B:$D,3,FALSE)*Table1[[#This Row],[Subtotal_insumo]],"")</f>
        <v>0</v>
      </c>
    </row>
    <row r="2390" spans="1:13" ht="26.25" x14ac:dyDescent="0.25">
      <c r="A2390" s="6">
        <v>78036</v>
      </c>
      <c r="B2390" s="126">
        <v>2</v>
      </c>
      <c r="C2390" s="133"/>
      <c r="D2390" s="134">
        <v>31018</v>
      </c>
      <c r="E2390" s="7" t="s">
        <v>634</v>
      </c>
      <c r="F2390" s="8" t="s">
        <v>635</v>
      </c>
      <c r="G2390" s="18">
        <f>IFERROR(VLOOKUP(Table1[[#This Row],[Codigo_insumo]],BD_Insumos!$B:$E,4),"")</f>
        <v>30.875800000000002</v>
      </c>
      <c r="H2390" s="140">
        <v>1</v>
      </c>
      <c r="I2390" s="9"/>
      <c r="J2390" s="23">
        <f t="shared" si="37"/>
        <v>30.875800000000002</v>
      </c>
      <c r="K2390" s="22" t="str">
        <f>IF(I2390&lt;&gt;"",SUMIF(Table1[Codigo_servico],A2390,Table1[Subtotal_insumo]),"")</f>
        <v/>
      </c>
      <c r="L2390" s="18">
        <f>IF(Table1[[#This Row],[Ordem_insumos]]&lt;&gt;0,VLOOKUP(Table1[[#This Row],[Codigo_servico]],Preencher_Orcamento!$B:$D,3,FALSE)*Table1[[#This Row],[Qtde_insumo]],"")</f>
        <v>0</v>
      </c>
      <c r="M2390" s="18">
        <f>IF(Table1[[#This Row],[Ordem_insumos]]&lt;&gt;0,VLOOKUP(Table1[[#This Row],[Codigo_servico]],Preencher_Orcamento!$B:$D,3,FALSE)*Table1[[#This Row],[Subtotal_insumo]],"")</f>
        <v>0</v>
      </c>
    </row>
    <row r="2391" spans="1:13" x14ac:dyDescent="0.25">
      <c r="A2391" s="3">
        <v>78037</v>
      </c>
      <c r="B2391" s="125">
        <v>0</v>
      </c>
      <c r="C2391" s="131" t="s">
        <v>2880</v>
      </c>
      <c r="D2391" s="132"/>
      <c r="E2391" s="4"/>
      <c r="F2391" s="4"/>
      <c r="G2391" s="17" t="str">
        <f>IFERROR(VLOOKUP(Table1[[#This Row],[Codigo_insumo]],BD_Insumos!$B:$E,4),"")</f>
        <v/>
      </c>
      <c r="H2391" s="139"/>
      <c r="I2391" s="5" t="s">
        <v>2851</v>
      </c>
      <c r="J2391" s="20" t="str">
        <f t="shared" si="37"/>
        <v/>
      </c>
      <c r="K2391" s="21">
        <f>IF(I2391&lt;&gt;"",SUMIF(Table1[Codigo_servico],A2391,Table1[Subtotal_insumo]),"")</f>
        <v>8.4315796343783536</v>
      </c>
      <c r="L2391" s="17" t="str">
        <f>IF(Table1[[#This Row],[Ordem_insumos]]&lt;&gt;0,VLOOKUP(Table1[[#This Row],[Codigo_servico]],Preencher_Orcamento!$B:$D,3,FALSE)*Table1[[#This Row],[Qtde_insumo]],"")</f>
        <v/>
      </c>
      <c r="M2391" s="17" t="str">
        <f>IF(Table1[[#This Row],[Ordem_insumos]]&lt;&gt;0,VLOOKUP(Table1[[#This Row],[Codigo_servico]],Preencher_Orcamento!$B:$D,3,FALSE)*Table1[[#This Row],[Subtotal_insumo]],"")</f>
        <v/>
      </c>
    </row>
    <row r="2392" spans="1:13" ht="26.25" x14ac:dyDescent="0.25">
      <c r="A2392" s="6">
        <v>78037</v>
      </c>
      <c r="B2392" s="126">
        <v>1</v>
      </c>
      <c r="C2392" s="133"/>
      <c r="D2392" s="134">
        <v>31066</v>
      </c>
      <c r="E2392" s="7" t="s">
        <v>655</v>
      </c>
      <c r="F2392" s="8" t="s">
        <v>635</v>
      </c>
      <c r="G2392" s="16">
        <f>IFERROR(VLOOKUP(Table1[[#This Row],[Codigo_insumo]],BD_Insumos!$B:$E,4),"")</f>
        <v>5.7529000000000003</v>
      </c>
      <c r="H2392" s="140">
        <v>1</v>
      </c>
      <c r="I2392" s="9"/>
      <c r="J2392" s="22">
        <f t="shared" si="37"/>
        <v>5.7529000000000003</v>
      </c>
      <c r="K2392" s="22" t="str">
        <f>IF(I2392&lt;&gt;"",SUMIF(Table1[Codigo_servico],A2392,Table1[Subtotal_insumo]),"")</f>
        <v/>
      </c>
      <c r="L2392" s="16">
        <f>IF(Table1[[#This Row],[Ordem_insumos]]&lt;&gt;0,VLOOKUP(Table1[[#This Row],[Codigo_servico]],Preencher_Orcamento!$B:$D,3,FALSE)*Table1[[#This Row],[Qtde_insumo]],"")</f>
        <v>0</v>
      </c>
      <c r="M2392" s="16">
        <f>IF(Table1[[#This Row],[Ordem_insumos]]&lt;&gt;0,VLOOKUP(Table1[[#This Row],[Codigo_servico]],Preencher_Orcamento!$B:$D,3,FALSE)*Table1[[#This Row],[Subtotal_insumo]],"")</f>
        <v>0</v>
      </c>
    </row>
    <row r="2393" spans="1:13" x14ac:dyDescent="0.25">
      <c r="A2393" s="6">
        <v>78037</v>
      </c>
      <c r="B2393" s="126">
        <v>2</v>
      </c>
      <c r="C2393" s="133"/>
      <c r="D2393" s="134">
        <v>2013</v>
      </c>
      <c r="E2393" s="7" t="s">
        <v>2184</v>
      </c>
      <c r="F2393" s="8" t="s">
        <v>2140</v>
      </c>
      <c r="G2393" s="18">
        <f>IFERROR(VLOOKUP(Table1[[#This Row],[Codigo_insumo]],BD_Insumos!$B:$E,4),"")</f>
        <v>15.756939025755017</v>
      </c>
      <c r="H2393" s="140">
        <v>0.17</v>
      </c>
      <c r="I2393" s="9"/>
      <c r="J2393" s="23">
        <f t="shared" si="37"/>
        <v>2.6786796343783532</v>
      </c>
      <c r="K2393" s="22" t="str">
        <f>IF(I2393&lt;&gt;"",SUMIF(Table1[Codigo_servico],A2393,Table1[Subtotal_insumo]),"")</f>
        <v/>
      </c>
      <c r="L2393" s="18">
        <f>IF(Table1[[#This Row],[Ordem_insumos]]&lt;&gt;0,VLOOKUP(Table1[[#This Row],[Codigo_servico]],Preencher_Orcamento!$B:$D,3,FALSE)*Table1[[#This Row],[Qtde_insumo]],"")</f>
        <v>0</v>
      </c>
      <c r="M2393" s="18">
        <f>IF(Table1[[#This Row],[Ordem_insumos]]&lt;&gt;0,VLOOKUP(Table1[[#This Row],[Codigo_servico]],Preencher_Orcamento!$B:$D,3,FALSE)*Table1[[#This Row],[Subtotal_insumo]],"")</f>
        <v>0</v>
      </c>
    </row>
    <row r="2394" spans="1:13" x14ac:dyDescent="0.25">
      <c r="A2394" s="3">
        <v>78050</v>
      </c>
      <c r="B2394" s="125">
        <v>0</v>
      </c>
      <c r="C2394" s="131" t="s">
        <v>2881</v>
      </c>
      <c r="D2394" s="132"/>
      <c r="E2394" s="4"/>
      <c r="F2394" s="4"/>
      <c r="G2394" s="17" t="str">
        <f>IFERROR(VLOOKUP(Table1[[#This Row],[Codigo_insumo]],BD_Insumos!$B:$E,4),"")</f>
        <v/>
      </c>
      <c r="H2394" s="139"/>
      <c r="I2394" s="5" t="s">
        <v>457</v>
      </c>
      <c r="J2394" s="20" t="str">
        <f t="shared" si="37"/>
        <v/>
      </c>
      <c r="K2394" s="21">
        <f>IF(I2394&lt;&gt;"",SUMIF(Table1[Codigo_servico],A2394,Table1[Subtotal_insumo]),"")</f>
        <v>13.765479634378353</v>
      </c>
      <c r="L2394" s="17" t="str">
        <f>IF(Table1[[#This Row],[Ordem_insumos]]&lt;&gt;0,VLOOKUP(Table1[[#This Row],[Codigo_servico]],Preencher_Orcamento!$B:$D,3,FALSE)*Table1[[#This Row],[Qtde_insumo]],"")</f>
        <v/>
      </c>
      <c r="M2394" s="17" t="str">
        <f>IF(Table1[[#This Row],[Ordem_insumos]]&lt;&gt;0,VLOOKUP(Table1[[#This Row],[Codigo_servico]],Preencher_Orcamento!$B:$D,3,FALSE)*Table1[[#This Row],[Subtotal_insumo]],"")</f>
        <v/>
      </c>
    </row>
    <row r="2395" spans="1:13" ht="26.25" x14ac:dyDescent="0.25">
      <c r="A2395" s="6">
        <v>78050</v>
      </c>
      <c r="B2395" s="126">
        <v>1</v>
      </c>
      <c r="C2395" s="133"/>
      <c r="D2395" s="134">
        <v>31008</v>
      </c>
      <c r="E2395" s="7" t="s">
        <v>632</v>
      </c>
      <c r="F2395" s="8" t="s">
        <v>457</v>
      </c>
      <c r="G2395" s="16">
        <f>IFERROR(VLOOKUP(Table1[[#This Row],[Codigo_insumo]],BD_Insumos!$B:$E,4),"")</f>
        <v>11.0868</v>
      </c>
      <c r="H2395" s="140">
        <v>1</v>
      </c>
      <c r="I2395" s="9"/>
      <c r="J2395" s="22">
        <f t="shared" si="37"/>
        <v>11.0868</v>
      </c>
      <c r="K2395" s="22" t="str">
        <f>IF(I2395&lt;&gt;"",SUMIF(Table1[Codigo_servico],A2395,Table1[Subtotal_insumo]),"")</f>
        <v/>
      </c>
      <c r="L2395" s="16">
        <f>IF(Table1[[#This Row],[Ordem_insumos]]&lt;&gt;0,VLOOKUP(Table1[[#This Row],[Codigo_servico]],Preencher_Orcamento!$B:$D,3,FALSE)*Table1[[#This Row],[Qtde_insumo]],"")</f>
        <v>0</v>
      </c>
      <c r="M2395" s="16">
        <f>IF(Table1[[#This Row],[Ordem_insumos]]&lt;&gt;0,VLOOKUP(Table1[[#This Row],[Codigo_servico]],Preencher_Orcamento!$B:$D,3,FALSE)*Table1[[#This Row],[Subtotal_insumo]],"")</f>
        <v>0</v>
      </c>
    </row>
    <row r="2396" spans="1:13" x14ac:dyDescent="0.25">
      <c r="A2396" s="6">
        <v>78050</v>
      </c>
      <c r="B2396" s="126">
        <v>2</v>
      </c>
      <c r="C2396" s="133"/>
      <c r="D2396" s="134">
        <v>2013</v>
      </c>
      <c r="E2396" s="7" t="s">
        <v>2184</v>
      </c>
      <c r="F2396" s="8" t="s">
        <v>2140</v>
      </c>
      <c r="G2396" s="18">
        <f>IFERROR(VLOOKUP(Table1[[#This Row],[Codigo_insumo]],BD_Insumos!$B:$E,4),"")</f>
        <v>15.756939025755017</v>
      </c>
      <c r="H2396" s="140">
        <v>0.17</v>
      </c>
      <c r="I2396" s="9"/>
      <c r="J2396" s="23">
        <f t="shared" si="37"/>
        <v>2.6786796343783532</v>
      </c>
      <c r="K2396" s="22" t="str">
        <f>IF(I2396&lt;&gt;"",SUMIF(Table1[Codigo_servico],A2396,Table1[Subtotal_insumo]),"")</f>
        <v/>
      </c>
      <c r="L2396" s="18">
        <f>IF(Table1[[#This Row],[Ordem_insumos]]&lt;&gt;0,VLOOKUP(Table1[[#This Row],[Codigo_servico]],Preencher_Orcamento!$B:$D,3,FALSE)*Table1[[#This Row],[Qtde_insumo]],"")</f>
        <v>0</v>
      </c>
      <c r="M2396" s="18">
        <f>IF(Table1[[#This Row],[Ordem_insumos]]&lt;&gt;0,VLOOKUP(Table1[[#This Row],[Codigo_servico]],Preencher_Orcamento!$B:$D,3,FALSE)*Table1[[#This Row],[Subtotal_insumo]],"")</f>
        <v>0</v>
      </c>
    </row>
    <row r="2397" spans="1:13" x14ac:dyDescent="0.25">
      <c r="A2397" s="3">
        <v>80101</v>
      </c>
      <c r="B2397" s="125">
        <v>0</v>
      </c>
      <c r="C2397" s="131" t="s">
        <v>2882</v>
      </c>
      <c r="D2397" s="132"/>
      <c r="E2397" s="4"/>
      <c r="F2397" s="4"/>
      <c r="G2397" s="17" t="str">
        <f>IFERROR(VLOOKUP(Table1[[#This Row],[Codigo_insumo]],BD_Insumos!$B:$E,4),"")</f>
        <v/>
      </c>
      <c r="H2397" s="139"/>
      <c r="I2397" s="5" t="s">
        <v>170</v>
      </c>
      <c r="J2397" s="20" t="str">
        <f t="shared" si="37"/>
        <v/>
      </c>
      <c r="K2397" s="21">
        <f>IF(I2397&lt;&gt;"",SUMIF(Table1[Codigo_servico],A2397,Table1[Subtotal_insumo]),"")</f>
        <v>791.90036247491037</v>
      </c>
      <c r="L2397" s="17" t="str">
        <f>IF(Table1[[#This Row],[Ordem_insumos]]&lt;&gt;0,VLOOKUP(Table1[[#This Row],[Codigo_servico]],Preencher_Orcamento!$B:$D,3,FALSE)*Table1[[#This Row],[Qtde_insumo]],"")</f>
        <v/>
      </c>
      <c r="M2397" s="17" t="str">
        <f>IF(Table1[[#This Row],[Ordem_insumos]]&lt;&gt;0,VLOOKUP(Table1[[#This Row],[Codigo_servico]],Preencher_Orcamento!$B:$D,3,FALSE)*Table1[[#This Row],[Subtotal_insumo]],"")</f>
        <v/>
      </c>
    </row>
    <row r="2398" spans="1:13" x14ac:dyDescent="0.25">
      <c r="A2398" s="6">
        <v>80101</v>
      </c>
      <c r="B2398" s="126">
        <v>1</v>
      </c>
      <c r="C2398" s="133"/>
      <c r="D2398" s="134">
        <v>2020</v>
      </c>
      <c r="E2398" s="7" t="s">
        <v>2188</v>
      </c>
      <c r="F2398" s="8" t="s">
        <v>2140</v>
      </c>
      <c r="G2398" s="16">
        <f>IFERROR(VLOOKUP(Table1[[#This Row],[Codigo_insumo]],BD_Insumos!$B:$E,4),"")</f>
        <v>15.860837164231068</v>
      </c>
      <c r="H2398" s="140">
        <v>2</v>
      </c>
      <c r="I2398" s="9"/>
      <c r="J2398" s="22">
        <f t="shared" si="37"/>
        <v>31.721674328462136</v>
      </c>
      <c r="K2398" s="22" t="str">
        <f>IF(I2398&lt;&gt;"",SUMIF(Table1[Codigo_servico],A2398,Table1[Subtotal_insumo]),"")</f>
        <v/>
      </c>
      <c r="L2398" s="16">
        <f>IF(Table1[[#This Row],[Ordem_insumos]]&lt;&gt;0,VLOOKUP(Table1[[#This Row],[Codigo_servico]],Preencher_Orcamento!$B:$D,3,FALSE)*Table1[[#This Row],[Qtde_insumo]],"")</f>
        <v>0</v>
      </c>
      <c r="M2398" s="16">
        <f>IF(Table1[[#This Row],[Ordem_insumos]]&lt;&gt;0,VLOOKUP(Table1[[#This Row],[Codigo_servico]],Preencher_Orcamento!$B:$D,3,FALSE)*Table1[[#This Row],[Subtotal_insumo]],"")</f>
        <v>0</v>
      </c>
    </row>
    <row r="2399" spans="1:13" ht="39" x14ac:dyDescent="0.25">
      <c r="A2399" s="6">
        <v>80101</v>
      </c>
      <c r="B2399" s="126">
        <v>2</v>
      </c>
      <c r="C2399" s="133"/>
      <c r="D2399" s="134">
        <v>30584</v>
      </c>
      <c r="E2399" s="7" t="s">
        <v>593</v>
      </c>
      <c r="F2399" s="8" t="s">
        <v>170</v>
      </c>
      <c r="G2399" s="16">
        <f>IFERROR(VLOOKUP(Table1[[#This Row],[Codigo_insumo]],BD_Insumos!$B:$E,4),"")</f>
        <v>732.19529999999997</v>
      </c>
      <c r="H2399" s="140">
        <v>1</v>
      </c>
      <c r="I2399" s="9"/>
      <c r="J2399" s="22">
        <f t="shared" si="37"/>
        <v>732.19529999999997</v>
      </c>
      <c r="K2399" s="22" t="str">
        <f>IF(I2399&lt;&gt;"",SUMIF(Table1[Codigo_servico],A2399,Table1[Subtotal_insumo]),"")</f>
        <v/>
      </c>
      <c r="L2399" s="16">
        <f>IF(Table1[[#This Row],[Ordem_insumos]]&lt;&gt;0,VLOOKUP(Table1[[#This Row],[Codigo_servico]],Preencher_Orcamento!$B:$D,3,FALSE)*Table1[[#This Row],[Qtde_insumo]],"")</f>
        <v>0</v>
      </c>
      <c r="M2399" s="16">
        <f>IF(Table1[[#This Row],[Ordem_insumos]]&lt;&gt;0,VLOOKUP(Table1[[#This Row],[Codigo_servico]],Preencher_Orcamento!$B:$D,3,FALSE)*Table1[[#This Row],[Subtotal_insumo]],"")</f>
        <v>0</v>
      </c>
    </row>
    <row r="2400" spans="1:13" x14ac:dyDescent="0.25">
      <c r="A2400" s="6">
        <v>80101</v>
      </c>
      <c r="B2400" s="126">
        <v>3</v>
      </c>
      <c r="C2400" s="133"/>
      <c r="D2400" s="134">
        <v>2099</v>
      </c>
      <c r="E2400" s="7" t="s">
        <v>2205</v>
      </c>
      <c r="F2400" s="8" t="s">
        <v>2140</v>
      </c>
      <c r="G2400" s="18">
        <f>IFERROR(VLOOKUP(Table1[[#This Row],[Codigo_insumo]],BD_Insumos!$B:$E,4),"")</f>
        <v>12.627877718847255</v>
      </c>
      <c r="H2400" s="140">
        <v>2.04</v>
      </c>
      <c r="I2400" s="9"/>
      <c r="J2400" s="23">
        <f t="shared" si="37"/>
        <v>25.760870546448402</v>
      </c>
      <c r="K2400" s="22" t="str">
        <f>IF(I2400&lt;&gt;"",SUMIF(Table1[Codigo_servico],A2400,Table1[Subtotal_insumo]),"")</f>
        <v/>
      </c>
      <c r="L2400" s="18">
        <f>IF(Table1[[#This Row],[Ordem_insumos]]&lt;&gt;0,VLOOKUP(Table1[[#This Row],[Codigo_servico]],Preencher_Orcamento!$B:$D,3,FALSE)*Table1[[#This Row],[Qtde_insumo]],"")</f>
        <v>0</v>
      </c>
      <c r="M2400" s="18">
        <f>IF(Table1[[#This Row],[Ordem_insumos]]&lt;&gt;0,VLOOKUP(Table1[[#This Row],[Codigo_servico]],Preencher_Orcamento!$B:$D,3,FALSE)*Table1[[#This Row],[Subtotal_insumo]],"")</f>
        <v>0</v>
      </c>
    </row>
    <row r="2401" spans="1:13" ht="26.25" x14ac:dyDescent="0.25">
      <c r="A2401" s="6">
        <v>80101</v>
      </c>
      <c r="B2401" s="126">
        <v>4</v>
      </c>
      <c r="C2401" s="133"/>
      <c r="D2401" s="134">
        <v>10631</v>
      </c>
      <c r="E2401" s="7" t="s">
        <v>141</v>
      </c>
      <c r="F2401" s="8" t="s">
        <v>58</v>
      </c>
      <c r="G2401" s="18">
        <f>IFERROR(VLOOKUP(Table1[[#This Row],[Codigo_insumo]],BD_Insumos!$B:$E,4),"")</f>
        <v>370.4196</v>
      </c>
      <c r="H2401" s="140">
        <v>6.0000000000000001E-3</v>
      </c>
      <c r="I2401" s="9"/>
      <c r="J2401" s="23">
        <f t="shared" si="37"/>
        <v>2.2225176000000002</v>
      </c>
      <c r="K2401" s="22" t="str">
        <f>IF(I2401&lt;&gt;"",SUMIF(Table1[Codigo_servico],A2401,Table1[Subtotal_insumo]),"")</f>
        <v/>
      </c>
      <c r="L2401" s="18">
        <f>IF(Table1[[#This Row],[Ordem_insumos]]&lt;&gt;0,VLOOKUP(Table1[[#This Row],[Codigo_servico]],Preencher_Orcamento!$B:$D,3,FALSE)*Table1[[#This Row],[Qtde_insumo]],"")</f>
        <v>0</v>
      </c>
      <c r="M2401" s="18">
        <f>IF(Table1[[#This Row],[Ordem_insumos]]&lt;&gt;0,VLOOKUP(Table1[[#This Row],[Codigo_servico]],Preencher_Orcamento!$B:$D,3,FALSE)*Table1[[#This Row],[Subtotal_insumo]],"")</f>
        <v>0</v>
      </c>
    </row>
    <row r="2402" spans="1:13" x14ac:dyDescent="0.25">
      <c r="A2402" s="3">
        <v>80102</v>
      </c>
      <c r="B2402" s="125">
        <v>0</v>
      </c>
      <c r="C2402" s="131" t="s">
        <v>2883</v>
      </c>
      <c r="D2402" s="132"/>
      <c r="E2402" s="4"/>
      <c r="F2402" s="4"/>
      <c r="G2402" s="17" t="str">
        <f>IFERROR(VLOOKUP(Table1[[#This Row],[Codigo_insumo]],BD_Insumos!$B:$E,4),"")</f>
        <v/>
      </c>
      <c r="H2402" s="139"/>
      <c r="I2402" s="5" t="s">
        <v>170</v>
      </c>
      <c r="J2402" s="20" t="str">
        <f t="shared" si="37"/>
        <v/>
      </c>
      <c r="K2402" s="21">
        <f>IF(I2402&lt;&gt;"",SUMIF(Table1[Codigo_servico],A2402,Table1[Subtotal_insumo]),"")</f>
        <v>783.58076247491056</v>
      </c>
      <c r="L2402" s="17" t="str">
        <f>IF(Table1[[#This Row],[Ordem_insumos]]&lt;&gt;0,VLOOKUP(Table1[[#This Row],[Codigo_servico]],Preencher_Orcamento!$B:$D,3,FALSE)*Table1[[#This Row],[Qtde_insumo]],"")</f>
        <v/>
      </c>
      <c r="M2402" s="17" t="str">
        <f>IF(Table1[[#This Row],[Ordem_insumos]]&lt;&gt;0,VLOOKUP(Table1[[#This Row],[Codigo_servico]],Preencher_Orcamento!$B:$D,3,FALSE)*Table1[[#This Row],[Subtotal_insumo]],"")</f>
        <v/>
      </c>
    </row>
    <row r="2403" spans="1:13" ht="26.25" x14ac:dyDescent="0.25">
      <c r="A2403" s="6">
        <v>80102</v>
      </c>
      <c r="B2403" s="126">
        <v>1</v>
      </c>
      <c r="C2403" s="133"/>
      <c r="D2403" s="134">
        <v>10631</v>
      </c>
      <c r="E2403" s="7" t="s">
        <v>141</v>
      </c>
      <c r="F2403" s="8" t="s">
        <v>58</v>
      </c>
      <c r="G2403" s="16">
        <f>IFERROR(VLOOKUP(Table1[[#This Row],[Codigo_insumo]],BD_Insumos!$B:$E,4),"")</f>
        <v>370.4196</v>
      </c>
      <c r="H2403" s="140">
        <v>6.0000000000000001E-3</v>
      </c>
      <c r="I2403" s="9"/>
      <c r="J2403" s="22">
        <f t="shared" si="37"/>
        <v>2.2225176000000002</v>
      </c>
      <c r="K2403" s="22" t="str">
        <f>IF(I2403&lt;&gt;"",SUMIF(Table1[Codigo_servico],A2403,Table1[Subtotal_insumo]),"")</f>
        <v/>
      </c>
      <c r="L2403" s="16">
        <f>IF(Table1[[#This Row],[Ordem_insumos]]&lt;&gt;0,VLOOKUP(Table1[[#This Row],[Codigo_servico]],Preencher_Orcamento!$B:$D,3,FALSE)*Table1[[#This Row],[Qtde_insumo]],"")</f>
        <v>0</v>
      </c>
      <c r="M2403" s="16">
        <f>IF(Table1[[#This Row],[Ordem_insumos]]&lt;&gt;0,VLOOKUP(Table1[[#This Row],[Codigo_servico]],Preencher_Orcamento!$B:$D,3,FALSE)*Table1[[#This Row],[Subtotal_insumo]],"")</f>
        <v>0</v>
      </c>
    </row>
    <row r="2404" spans="1:13" x14ac:dyDescent="0.25">
      <c r="A2404" s="6">
        <v>80102</v>
      </c>
      <c r="B2404" s="126">
        <v>2</v>
      </c>
      <c r="C2404" s="133"/>
      <c r="D2404" s="134">
        <v>2020</v>
      </c>
      <c r="E2404" s="7" t="s">
        <v>2188</v>
      </c>
      <c r="F2404" s="8" t="s">
        <v>2140</v>
      </c>
      <c r="G2404" s="16">
        <f>IFERROR(VLOOKUP(Table1[[#This Row],[Codigo_insumo]],BD_Insumos!$B:$E,4),"")</f>
        <v>15.860837164231068</v>
      </c>
      <c r="H2404" s="140">
        <v>2</v>
      </c>
      <c r="I2404" s="9"/>
      <c r="J2404" s="22">
        <f t="shared" si="37"/>
        <v>31.721674328462136</v>
      </c>
      <c r="K2404" s="22" t="str">
        <f>IF(I2404&lt;&gt;"",SUMIF(Table1[Codigo_servico],A2404,Table1[Subtotal_insumo]),"")</f>
        <v/>
      </c>
      <c r="L2404" s="16">
        <f>IF(Table1[[#This Row],[Ordem_insumos]]&lt;&gt;0,VLOOKUP(Table1[[#This Row],[Codigo_servico]],Preencher_Orcamento!$B:$D,3,FALSE)*Table1[[#This Row],[Qtde_insumo]],"")</f>
        <v>0</v>
      </c>
      <c r="M2404" s="16">
        <f>IF(Table1[[#This Row],[Ordem_insumos]]&lt;&gt;0,VLOOKUP(Table1[[#This Row],[Codigo_servico]],Preencher_Orcamento!$B:$D,3,FALSE)*Table1[[#This Row],[Subtotal_insumo]],"")</f>
        <v>0</v>
      </c>
    </row>
    <row r="2405" spans="1:13" ht="39" x14ac:dyDescent="0.25">
      <c r="A2405" s="6">
        <v>80102</v>
      </c>
      <c r="B2405" s="126">
        <v>3</v>
      </c>
      <c r="C2405" s="133"/>
      <c r="D2405" s="134">
        <v>30574</v>
      </c>
      <c r="E2405" s="7" t="s">
        <v>589</v>
      </c>
      <c r="F2405" s="8" t="s">
        <v>170</v>
      </c>
      <c r="G2405" s="18">
        <f>IFERROR(VLOOKUP(Table1[[#This Row],[Codigo_insumo]],BD_Insumos!$B:$E,4),"")</f>
        <v>723.87570000000005</v>
      </c>
      <c r="H2405" s="140">
        <v>1</v>
      </c>
      <c r="I2405" s="9"/>
      <c r="J2405" s="23">
        <f t="shared" si="37"/>
        <v>723.87570000000005</v>
      </c>
      <c r="K2405" s="22" t="str">
        <f>IF(I2405&lt;&gt;"",SUMIF(Table1[Codigo_servico],A2405,Table1[Subtotal_insumo]),"")</f>
        <v/>
      </c>
      <c r="L2405" s="18">
        <f>IF(Table1[[#This Row],[Ordem_insumos]]&lt;&gt;0,VLOOKUP(Table1[[#This Row],[Codigo_servico]],Preencher_Orcamento!$B:$D,3,FALSE)*Table1[[#This Row],[Qtde_insumo]],"")</f>
        <v>0</v>
      </c>
      <c r="M2405" s="18">
        <f>IF(Table1[[#This Row],[Ordem_insumos]]&lt;&gt;0,VLOOKUP(Table1[[#This Row],[Codigo_servico]],Preencher_Orcamento!$B:$D,3,FALSE)*Table1[[#This Row],[Subtotal_insumo]],"")</f>
        <v>0</v>
      </c>
    </row>
    <row r="2406" spans="1:13" x14ac:dyDescent="0.25">
      <c r="A2406" s="6">
        <v>80102</v>
      </c>
      <c r="B2406" s="126">
        <v>4</v>
      </c>
      <c r="C2406" s="133"/>
      <c r="D2406" s="134">
        <v>2099</v>
      </c>
      <c r="E2406" s="7" t="s">
        <v>2205</v>
      </c>
      <c r="F2406" s="8" t="s">
        <v>2140</v>
      </c>
      <c r="G2406" s="18">
        <f>IFERROR(VLOOKUP(Table1[[#This Row],[Codigo_insumo]],BD_Insumos!$B:$E,4),"")</f>
        <v>12.627877718847255</v>
      </c>
      <c r="H2406" s="140">
        <v>2.04</v>
      </c>
      <c r="I2406" s="9"/>
      <c r="J2406" s="23">
        <f t="shared" si="37"/>
        <v>25.760870546448402</v>
      </c>
      <c r="K2406" s="22" t="str">
        <f>IF(I2406&lt;&gt;"",SUMIF(Table1[Codigo_servico],A2406,Table1[Subtotal_insumo]),"")</f>
        <v/>
      </c>
      <c r="L2406" s="18">
        <f>IF(Table1[[#This Row],[Ordem_insumos]]&lt;&gt;0,VLOOKUP(Table1[[#This Row],[Codigo_servico]],Preencher_Orcamento!$B:$D,3,FALSE)*Table1[[#This Row],[Qtde_insumo]],"")</f>
        <v>0</v>
      </c>
      <c r="M2406" s="18">
        <f>IF(Table1[[#This Row],[Ordem_insumos]]&lt;&gt;0,VLOOKUP(Table1[[#This Row],[Codigo_servico]],Preencher_Orcamento!$B:$D,3,FALSE)*Table1[[#This Row],[Subtotal_insumo]],"")</f>
        <v>0</v>
      </c>
    </row>
    <row r="2407" spans="1:13" x14ac:dyDescent="0.25">
      <c r="A2407" s="3">
        <v>80104</v>
      </c>
      <c r="B2407" s="125">
        <v>0</v>
      </c>
      <c r="C2407" s="131" t="s">
        <v>2884</v>
      </c>
      <c r="D2407" s="132"/>
      <c r="E2407" s="4"/>
      <c r="F2407" s="4"/>
      <c r="G2407" s="17" t="str">
        <f>IFERROR(VLOOKUP(Table1[[#This Row],[Codigo_insumo]],BD_Insumos!$B:$E,4),"")</f>
        <v/>
      </c>
      <c r="H2407" s="139"/>
      <c r="I2407" s="5" t="s">
        <v>170</v>
      </c>
      <c r="J2407" s="20" t="str">
        <f t="shared" si="37"/>
        <v/>
      </c>
      <c r="K2407" s="21">
        <f>IF(I2407&lt;&gt;"",SUMIF(Table1[Codigo_servico],A2407,Table1[Subtotal_insumo]),"")</f>
        <v>731.08986247491043</v>
      </c>
      <c r="L2407" s="17" t="str">
        <f>IF(Table1[[#This Row],[Ordem_insumos]]&lt;&gt;0,VLOOKUP(Table1[[#This Row],[Codigo_servico]],Preencher_Orcamento!$B:$D,3,FALSE)*Table1[[#This Row],[Qtde_insumo]],"")</f>
        <v/>
      </c>
      <c r="M2407" s="17" t="str">
        <f>IF(Table1[[#This Row],[Ordem_insumos]]&lt;&gt;0,VLOOKUP(Table1[[#This Row],[Codigo_servico]],Preencher_Orcamento!$B:$D,3,FALSE)*Table1[[#This Row],[Subtotal_insumo]],"")</f>
        <v/>
      </c>
    </row>
    <row r="2408" spans="1:13" ht="39" x14ac:dyDescent="0.25">
      <c r="A2408" s="6">
        <v>80104</v>
      </c>
      <c r="B2408" s="126">
        <v>1</v>
      </c>
      <c r="C2408" s="133"/>
      <c r="D2408" s="134">
        <v>30582</v>
      </c>
      <c r="E2408" s="7" t="s">
        <v>592</v>
      </c>
      <c r="F2408" s="8" t="s">
        <v>170</v>
      </c>
      <c r="G2408" s="16">
        <f>IFERROR(VLOOKUP(Table1[[#This Row],[Codigo_insumo]],BD_Insumos!$B:$E,4),"")</f>
        <v>671.38480000000004</v>
      </c>
      <c r="H2408" s="140">
        <v>1</v>
      </c>
      <c r="I2408" s="9"/>
      <c r="J2408" s="22">
        <f t="shared" si="37"/>
        <v>671.38480000000004</v>
      </c>
      <c r="K2408" s="22" t="str">
        <f>IF(I2408&lt;&gt;"",SUMIF(Table1[Codigo_servico],A2408,Table1[Subtotal_insumo]),"")</f>
        <v/>
      </c>
      <c r="L2408" s="16">
        <f>IF(Table1[[#This Row],[Ordem_insumos]]&lt;&gt;0,VLOOKUP(Table1[[#This Row],[Codigo_servico]],Preencher_Orcamento!$B:$D,3,FALSE)*Table1[[#This Row],[Qtde_insumo]],"")</f>
        <v>0</v>
      </c>
      <c r="M2408" s="16">
        <f>IF(Table1[[#This Row],[Ordem_insumos]]&lt;&gt;0,VLOOKUP(Table1[[#This Row],[Codigo_servico]],Preencher_Orcamento!$B:$D,3,FALSE)*Table1[[#This Row],[Subtotal_insumo]],"")</f>
        <v>0</v>
      </c>
    </row>
    <row r="2409" spans="1:13" x14ac:dyDescent="0.25">
      <c r="A2409" s="6">
        <v>80104</v>
      </c>
      <c r="B2409" s="126">
        <v>2</v>
      </c>
      <c r="C2409" s="133"/>
      <c r="D2409" s="134">
        <v>2099</v>
      </c>
      <c r="E2409" s="7" t="s">
        <v>2205</v>
      </c>
      <c r="F2409" s="8" t="s">
        <v>2140</v>
      </c>
      <c r="G2409" s="16">
        <f>IFERROR(VLOOKUP(Table1[[#This Row],[Codigo_insumo]],BD_Insumos!$B:$E,4),"")</f>
        <v>12.627877718847255</v>
      </c>
      <c r="H2409" s="140">
        <v>2.04</v>
      </c>
      <c r="I2409" s="9"/>
      <c r="J2409" s="22">
        <f t="shared" si="37"/>
        <v>25.760870546448402</v>
      </c>
      <c r="K2409" s="22" t="str">
        <f>IF(I2409&lt;&gt;"",SUMIF(Table1[Codigo_servico],A2409,Table1[Subtotal_insumo]),"")</f>
        <v/>
      </c>
      <c r="L2409" s="16">
        <f>IF(Table1[[#This Row],[Ordem_insumos]]&lt;&gt;0,VLOOKUP(Table1[[#This Row],[Codigo_servico]],Preencher_Orcamento!$B:$D,3,FALSE)*Table1[[#This Row],[Qtde_insumo]],"")</f>
        <v>0</v>
      </c>
      <c r="M2409" s="16">
        <f>IF(Table1[[#This Row],[Ordem_insumos]]&lt;&gt;0,VLOOKUP(Table1[[#This Row],[Codigo_servico]],Preencher_Orcamento!$B:$D,3,FALSE)*Table1[[#This Row],[Subtotal_insumo]],"")</f>
        <v>0</v>
      </c>
    </row>
    <row r="2410" spans="1:13" ht="26.25" x14ac:dyDescent="0.25">
      <c r="A2410" s="6">
        <v>80104</v>
      </c>
      <c r="B2410" s="126">
        <v>3</v>
      </c>
      <c r="C2410" s="133"/>
      <c r="D2410" s="134">
        <v>10631</v>
      </c>
      <c r="E2410" s="7" t="s">
        <v>141</v>
      </c>
      <c r="F2410" s="8" t="s">
        <v>58</v>
      </c>
      <c r="G2410" s="18">
        <f>IFERROR(VLOOKUP(Table1[[#This Row],[Codigo_insumo]],BD_Insumos!$B:$E,4),"")</f>
        <v>370.4196</v>
      </c>
      <c r="H2410" s="140">
        <v>6.0000000000000001E-3</v>
      </c>
      <c r="I2410" s="9"/>
      <c r="J2410" s="23">
        <f t="shared" si="37"/>
        <v>2.2225176000000002</v>
      </c>
      <c r="K2410" s="22" t="str">
        <f>IF(I2410&lt;&gt;"",SUMIF(Table1[Codigo_servico],A2410,Table1[Subtotal_insumo]),"")</f>
        <v/>
      </c>
      <c r="L2410" s="18">
        <f>IF(Table1[[#This Row],[Ordem_insumos]]&lt;&gt;0,VLOOKUP(Table1[[#This Row],[Codigo_servico]],Preencher_Orcamento!$B:$D,3,FALSE)*Table1[[#This Row],[Qtde_insumo]],"")</f>
        <v>0</v>
      </c>
      <c r="M2410" s="18">
        <f>IF(Table1[[#This Row],[Ordem_insumos]]&lt;&gt;0,VLOOKUP(Table1[[#This Row],[Codigo_servico]],Preencher_Orcamento!$B:$D,3,FALSE)*Table1[[#This Row],[Subtotal_insumo]],"")</f>
        <v>0</v>
      </c>
    </row>
    <row r="2411" spans="1:13" x14ac:dyDescent="0.25">
      <c r="A2411" s="6">
        <v>80104</v>
      </c>
      <c r="B2411" s="126">
        <v>4</v>
      </c>
      <c r="C2411" s="133"/>
      <c r="D2411" s="134">
        <v>2020</v>
      </c>
      <c r="E2411" s="7" t="s">
        <v>2188</v>
      </c>
      <c r="F2411" s="8" t="s">
        <v>2140</v>
      </c>
      <c r="G2411" s="18">
        <f>IFERROR(VLOOKUP(Table1[[#This Row],[Codigo_insumo]],BD_Insumos!$B:$E,4),"")</f>
        <v>15.860837164231068</v>
      </c>
      <c r="H2411" s="140">
        <v>2</v>
      </c>
      <c r="I2411" s="9"/>
      <c r="J2411" s="23">
        <f t="shared" si="37"/>
        <v>31.721674328462136</v>
      </c>
      <c r="K2411" s="22" t="str">
        <f>IF(I2411&lt;&gt;"",SUMIF(Table1[Codigo_servico],A2411,Table1[Subtotal_insumo]),"")</f>
        <v/>
      </c>
      <c r="L2411" s="18">
        <f>IF(Table1[[#This Row],[Ordem_insumos]]&lt;&gt;0,VLOOKUP(Table1[[#This Row],[Codigo_servico]],Preencher_Orcamento!$B:$D,3,FALSE)*Table1[[#This Row],[Qtde_insumo]],"")</f>
        <v>0</v>
      </c>
      <c r="M2411" s="18">
        <f>IF(Table1[[#This Row],[Ordem_insumos]]&lt;&gt;0,VLOOKUP(Table1[[#This Row],[Codigo_servico]],Preencher_Orcamento!$B:$D,3,FALSE)*Table1[[#This Row],[Subtotal_insumo]],"")</f>
        <v>0</v>
      </c>
    </row>
    <row r="2412" spans="1:13" x14ac:dyDescent="0.25">
      <c r="A2412" s="3">
        <v>80105</v>
      </c>
      <c r="B2412" s="125">
        <v>0</v>
      </c>
      <c r="C2412" s="131" t="s">
        <v>2885</v>
      </c>
      <c r="D2412" s="132"/>
      <c r="E2412" s="4"/>
      <c r="F2412" s="4"/>
      <c r="G2412" s="17" t="str">
        <f>IFERROR(VLOOKUP(Table1[[#This Row],[Codigo_insumo]],BD_Insumos!$B:$E,4),"")</f>
        <v/>
      </c>
      <c r="H2412" s="139"/>
      <c r="I2412" s="5" t="s">
        <v>170</v>
      </c>
      <c r="J2412" s="20" t="str">
        <f t="shared" si="37"/>
        <v/>
      </c>
      <c r="K2412" s="21">
        <f>IF(I2412&lt;&gt;"",SUMIF(Table1[Codigo_servico],A2412,Table1[Subtotal_insumo]),"")</f>
        <v>756.73546247491038</v>
      </c>
      <c r="L2412" s="17" t="str">
        <f>IF(Table1[[#This Row],[Ordem_insumos]]&lt;&gt;0,VLOOKUP(Table1[[#This Row],[Codigo_servico]],Preencher_Orcamento!$B:$D,3,FALSE)*Table1[[#This Row],[Qtde_insumo]],"")</f>
        <v/>
      </c>
      <c r="M2412" s="17" t="str">
        <f>IF(Table1[[#This Row],[Ordem_insumos]]&lt;&gt;0,VLOOKUP(Table1[[#This Row],[Codigo_servico]],Preencher_Orcamento!$B:$D,3,FALSE)*Table1[[#This Row],[Subtotal_insumo]],"")</f>
        <v/>
      </c>
    </row>
    <row r="2413" spans="1:13" ht="39" x14ac:dyDescent="0.25">
      <c r="A2413" s="6">
        <v>80105</v>
      </c>
      <c r="B2413" s="126">
        <v>1</v>
      </c>
      <c r="C2413" s="133"/>
      <c r="D2413" s="134">
        <v>30578</v>
      </c>
      <c r="E2413" s="7" t="s">
        <v>590</v>
      </c>
      <c r="F2413" s="8" t="s">
        <v>170</v>
      </c>
      <c r="G2413" s="16">
        <f>IFERROR(VLOOKUP(Table1[[#This Row],[Codigo_insumo]],BD_Insumos!$B:$E,4),"")</f>
        <v>697.03039999999999</v>
      </c>
      <c r="H2413" s="140">
        <v>1</v>
      </c>
      <c r="I2413" s="9"/>
      <c r="J2413" s="22">
        <f t="shared" si="37"/>
        <v>697.03039999999999</v>
      </c>
      <c r="K2413" s="22" t="str">
        <f>IF(I2413&lt;&gt;"",SUMIF(Table1[Codigo_servico],A2413,Table1[Subtotal_insumo]),"")</f>
        <v/>
      </c>
      <c r="L2413" s="16">
        <f>IF(Table1[[#This Row],[Ordem_insumos]]&lt;&gt;0,VLOOKUP(Table1[[#This Row],[Codigo_servico]],Preencher_Orcamento!$B:$D,3,FALSE)*Table1[[#This Row],[Qtde_insumo]],"")</f>
        <v>0</v>
      </c>
      <c r="M2413" s="16">
        <f>IF(Table1[[#This Row],[Ordem_insumos]]&lt;&gt;0,VLOOKUP(Table1[[#This Row],[Codigo_servico]],Preencher_Orcamento!$B:$D,3,FALSE)*Table1[[#This Row],[Subtotal_insumo]],"")</f>
        <v>0</v>
      </c>
    </row>
    <row r="2414" spans="1:13" x14ac:dyDescent="0.25">
      <c r="A2414" s="6">
        <v>80105</v>
      </c>
      <c r="B2414" s="126">
        <v>2</v>
      </c>
      <c r="C2414" s="133"/>
      <c r="D2414" s="134">
        <v>2020</v>
      </c>
      <c r="E2414" s="7" t="s">
        <v>2188</v>
      </c>
      <c r="F2414" s="8" t="s">
        <v>2140</v>
      </c>
      <c r="G2414" s="16">
        <f>IFERROR(VLOOKUP(Table1[[#This Row],[Codigo_insumo]],BD_Insumos!$B:$E,4),"")</f>
        <v>15.860837164231068</v>
      </c>
      <c r="H2414" s="140">
        <v>2</v>
      </c>
      <c r="I2414" s="9"/>
      <c r="J2414" s="22">
        <f t="shared" si="37"/>
        <v>31.721674328462136</v>
      </c>
      <c r="K2414" s="22" t="str">
        <f>IF(I2414&lt;&gt;"",SUMIF(Table1[Codigo_servico],A2414,Table1[Subtotal_insumo]),"")</f>
        <v/>
      </c>
      <c r="L2414" s="16">
        <f>IF(Table1[[#This Row],[Ordem_insumos]]&lt;&gt;0,VLOOKUP(Table1[[#This Row],[Codigo_servico]],Preencher_Orcamento!$B:$D,3,FALSE)*Table1[[#This Row],[Qtde_insumo]],"")</f>
        <v>0</v>
      </c>
      <c r="M2414" s="16">
        <f>IF(Table1[[#This Row],[Ordem_insumos]]&lt;&gt;0,VLOOKUP(Table1[[#This Row],[Codigo_servico]],Preencher_Orcamento!$B:$D,3,FALSE)*Table1[[#This Row],[Subtotal_insumo]],"")</f>
        <v>0</v>
      </c>
    </row>
    <row r="2415" spans="1:13" x14ac:dyDescent="0.25">
      <c r="A2415" s="6">
        <v>80105</v>
      </c>
      <c r="B2415" s="126">
        <v>3</v>
      </c>
      <c r="C2415" s="133"/>
      <c r="D2415" s="134">
        <v>2099</v>
      </c>
      <c r="E2415" s="7" t="s">
        <v>2205</v>
      </c>
      <c r="F2415" s="8" t="s">
        <v>2140</v>
      </c>
      <c r="G2415" s="18">
        <f>IFERROR(VLOOKUP(Table1[[#This Row],[Codigo_insumo]],BD_Insumos!$B:$E,4),"")</f>
        <v>12.627877718847255</v>
      </c>
      <c r="H2415" s="140">
        <v>2.04</v>
      </c>
      <c r="I2415" s="9"/>
      <c r="J2415" s="23">
        <f t="shared" si="37"/>
        <v>25.760870546448402</v>
      </c>
      <c r="K2415" s="22" t="str">
        <f>IF(I2415&lt;&gt;"",SUMIF(Table1[Codigo_servico],A2415,Table1[Subtotal_insumo]),"")</f>
        <v/>
      </c>
      <c r="L2415" s="18">
        <f>IF(Table1[[#This Row],[Ordem_insumos]]&lt;&gt;0,VLOOKUP(Table1[[#This Row],[Codigo_servico]],Preencher_Orcamento!$B:$D,3,FALSE)*Table1[[#This Row],[Qtde_insumo]],"")</f>
        <v>0</v>
      </c>
      <c r="M2415" s="18">
        <f>IF(Table1[[#This Row],[Ordem_insumos]]&lt;&gt;0,VLOOKUP(Table1[[#This Row],[Codigo_servico]],Preencher_Orcamento!$B:$D,3,FALSE)*Table1[[#This Row],[Subtotal_insumo]],"")</f>
        <v>0</v>
      </c>
    </row>
    <row r="2416" spans="1:13" ht="26.25" x14ac:dyDescent="0.25">
      <c r="A2416" s="6">
        <v>80105</v>
      </c>
      <c r="B2416" s="126">
        <v>4</v>
      </c>
      <c r="C2416" s="133"/>
      <c r="D2416" s="134">
        <v>10631</v>
      </c>
      <c r="E2416" s="7" t="s">
        <v>141</v>
      </c>
      <c r="F2416" s="8" t="s">
        <v>58</v>
      </c>
      <c r="G2416" s="18">
        <f>IFERROR(VLOOKUP(Table1[[#This Row],[Codigo_insumo]],BD_Insumos!$B:$E,4),"")</f>
        <v>370.4196</v>
      </c>
      <c r="H2416" s="140">
        <v>6.0000000000000001E-3</v>
      </c>
      <c r="I2416" s="9"/>
      <c r="J2416" s="23">
        <f t="shared" si="37"/>
        <v>2.2225176000000002</v>
      </c>
      <c r="K2416" s="22" t="str">
        <f>IF(I2416&lt;&gt;"",SUMIF(Table1[Codigo_servico],A2416,Table1[Subtotal_insumo]),"")</f>
        <v/>
      </c>
      <c r="L2416" s="18">
        <f>IF(Table1[[#This Row],[Ordem_insumos]]&lt;&gt;0,VLOOKUP(Table1[[#This Row],[Codigo_servico]],Preencher_Orcamento!$B:$D,3,FALSE)*Table1[[#This Row],[Qtde_insumo]],"")</f>
        <v>0</v>
      </c>
      <c r="M2416" s="18">
        <f>IF(Table1[[#This Row],[Ordem_insumos]]&lt;&gt;0,VLOOKUP(Table1[[#This Row],[Codigo_servico]],Preencher_Orcamento!$B:$D,3,FALSE)*Table1[[#This Row],[Subtotal_insumo]],"")</f>
        <v>0</v>
      </c>
    </row>
    <row r="2417" spans="1:13" x14ac:dyDescent="0.25">
      <c r="A2417" s="3">
        <v>80106</v>
      </c>
      <c r="B2417" s="125">
        <v>0</v>
      </c>
      <c r="C2417" s="131" t="s">
        <v>2886</v>
      </c>
      <c r="D2417" s="132"/>
      <c r="E2417" s="4"/>
      <c r="F2417" s="4"/>
      <c r="G2417" s="17" t="str">
        <f>IFERROR(VLOOKUP(Table1[[#This Row],[Codigo_insumo]],BD_Insumos!$B:$E,4),"")</f>
        <v/>
      </c>
      <c r="H2417" s="139"/>
      <c r="I2417" s="5" t="s">
        <v>170</v>
      </c>
      <c r="J2417" s="20" t="str">
        <f t="shared" si="37"/>
        <v/>
      </c>
      <c r="K2417" s="21">
        <f>IF(I2417&lt;&gt;"",SUMIF(Table1[Codigo_servico],A2417,Table1[Subtotal_insumo]),"")</f>
        <v>780.9052624749105</v>
      </c>
      <c r="L2417" s="17" t="str">
        <f>IF(Table1[[#This Row],[Ordem_insumos]]&lt;&gt;0,VLOOKUP(Table1[[#This Row],[Codigo_servico]],Preencher_Orcamento!$B:$D,3,FALSE)*Table1[[#This Row],[Qtde_insumo]],"")</f>
        <v/>
      </c>
      <c r="M2417" s="17" t="str">
        <f>IF(Table1[[#This Row],[Ordem_insumos]]&lt;&gt;0,VLOOKUP(Table1[[#This Row],[Codigo_servico]],Preencher_Orcamento!$B:$D,3,FALSE)*Table1[[#This Row],[Subtotal_insumo]],"")</f>
        <v/>
      </c>
    </row>
    <row r="2418" spans="1:13" ht="26.25" x14ac:dyDescent="0.25">
      <c r="A2418" s="6">
        <v>80106</v>
      </c>
      <c r="B2418" s="126">
        <v>1</v>
      </c>
      <c r="C2418" s="133"/>
      <c r="D2418" s="134">
        <v>10631</v>
      </c>
      <c r="E2418" s="7" t="s">
        <v>141</v>
      </c>
      <c r="F2418" s="8" t="s">
        <v>58</v>
      </c>
      <c r="G2418" s="16">
        <f>IFERROR(VLOOKUP(Table1[[#This Row],[Codigo_insumo]],BD_Insumos!$B:$E,4),"")</f>
        <v>370.4196</v>
      </c>
      <c r="H2418" s="140">
        <v>6.0000000000000001E-3</v>
      </c>
      <c r="I2418" s="9"/>
      <c r="J2418" s="22">
        <f t="shared" si="37"/>
        <v>2.2225176000000002</v>
      </c>
      <c r="K2418" s="22" t="str">
        <f>IF(I2418&lt;&gt;"",SUMIF(Table1[Codigo_servico],A2418,Table1[Subtotal_insumo]),"")</f>
        <v/>
      </c>
      <c r="L2418" s="16">
        <f>IF(Table1[[#This Row],[Ordem_insumos]]&lt;&gt;0,VLOOKUP(Table1[[#This Row],[Codigo_servico]],Preencher_Orcamento!$B:$D,3,FALSE)*Table1[[#This Row],[Qtde_insumo]],"")</f>
        <v>0</v>
      </c>
      <c r="M2418" s="16">
        <f>IF(Table1[[#This Row],[Ordem_insumos]]&lt;&gt;0,VLOOKUP(Table1[[#This Row],[Codigo_servico]],Preencher_Orcamento!$B:$D,3,FALSE)*Table1[[#This Row],[Subtotal_insumo]],"")</f>
        <v>0</v>
      </c>
    </row>
    <row r="2419" spans="1:13" x14ac:dyDescent="0.25">
      <c r="A2419" s="6">
        <v>80106</v>
      </c>
      <c r="B2419" s="126">
        <v>2</v>
      </c>
      <c r="C2419" s="133"/>
      <c r="D2419" s="134">
        <v>2099</v>
      </c>
      <c r="E2419" s="7" t="s">
        <v>2205</v>
      </c>
      <c r="F2419" s="8" t="s">
        <v>2140</v>
      </c>
      <c r="G2419" s="16">
        <f>IFERROR(VLOOKUP(Table1[[#This Row],[Codigo_insumo]],BD_Insumos!$B:$E,4),"")</f>
        <v>12.627877718847255</v>
      </c>
      <c r="H2419" s="140">
        <v>2.04</v>
      </c>
      <c r="I2419" s="9"/>
      <c r="J2419" s="22">
        <f t="shared" si="37"/>
        <v>25.760870546448402</v>
      </c>
      <c r="K2419" s="22" t="str">
        <f>IF(I2419&lt;&gt;"",SUMIF(Table1[Codigo_servico],A2419,Table1[Subtotal_insumo]),"")</f>
        <v/>
      </c>
      <c r="L2419" s="16">
        <f>IF(Table1[[#This Row],[Ordem_insumos]]&lt;&gt;0,VLOOKUP(Table1[[#This Row],[Codigo_servico]],Preencher_Orcamento!$B:$D,3,FALSE)*Table1[[#This Row],[Qtde_insumo]],"")</f>
        <v>0</v>
      </c>
      <c r="M2419" s="16">
        <f>IF(Table1[[#This Row],[Ordem_insumos]]&lt;&gt;0,VLOOKUP(Table1[[#This Row],[Codigo_servico]],Preencher_Orcamento!$B:$D,3,FALSE)*Table1[[#This Row],[Subtotal_insumo]],"")</f>
        <v>0</v>
      </c>
    </row>
    <row r="2420" spans="1:13" x14ac:dyDescent="0.25">
      <c r="A2420" s="6">
        <v>80106</v>
      </c>
      <c r="B2420" s="126">
        <v>3</v>
      </c>
      <c r="C2420" s="133"/>
      <c r="D2420" s="134">
        <v>2020</v>
      </c>
      <c r="E2420" s="7" t="s">
        <v>2188</v>
      </c>
      <c r="F2420" s="8" t="s">
        <v>2140</v>
      </c>
      <c r="G2420" s="18">
        <f>IFERROR(VLOOKUP(Table1[[#This Row],[Codigo_insumo]],BD_Insumos!$B:$E,4),"")</f>
        <v>15.860837164231068</v>
      </c>
      <c r="H2420" s="140">
        <v>2</v>
      </c>
      <c r="I2420" s="9"/>
      <c r="J2420" s="23">
        <f t="shared" si="37"/>
        <v>31.721674328462136</v>
      </c>
      <c r="K2420" s="22" t="str">
        <f>IF(I2420&lt;&gt;"",SUMIF(Table1[Codigo_servico],A2420,Table1[Subtotal_insumo]),"")</f>
        <v/>
      </c>
      <c r="L2420" s="18">
        <f>IF(Table1[[#This Row],[Ordem_insumos]]&lt;&gt;0,VLOOKUP(Table1[[#This Row],[Codigo_servico]],Preencher_Orcamento!$B:$D,3,FALSE)*Table1[[#This Row],[Qtde_insumo]],"")</f>
        <v>0</v>
      </c>
      <c r="M2420" s="18">
        <f>IF(Table1[[#This Row],[Ordem_insumos]]&lt;&gt;0,VLOOKUP(Table1[[#This Row],[Codigo_servico]],Preencher_Orcamento!$B:$D,3,FALSE)*Table1[[#This Row],[Subtotal_insumo]],"")</f>
        <v>0</v>
      </c>
    </row>
    <row r="2421" spans="1:13" ht="39" x14ac:dyDescent="0.25">
      <c r="A2421" s="6">
        <v>80106</v>
      </c>
      <c r="B2421" s="126">
        <v>4</v>
      </c>
      <c r="C2421" s="133"/>
      <c r="D2421" s="134">
        <v>30580</v>
      </c>
      <c r="E2421" s="7" t="s">
        <v>591</v>
      </c>
      <c r="F2421" s="8" t="s">
        <v>170</v>
      </c>
      <c r="G2421" s="18">
        <f>IFERROR(VLOOKUP(Table1[[#This Row],[Codigo_insumo]],BD_Insumos!$B:$E,4),"")</f>
        <v>721.2002</v>
      </c>
      <c r="H2421" s="140">
        <v>1</v>
      </c>
      <c r="I2421" s="9"/>
      <c r="J2421" s="23">
        <f t="shared" si="37"/>
        <v>721.2002</v>
      </c>
      <c r="K2421" s="22" t="str">
        <f>IF(I2421&lt;&gt;"",SUMIF(Table1[Codigo_servico],A2421,Table1[Subtotal_insumo]),"")</f>
        <v/>
      </c>
      <c r="L2421" s="18">
        <f>IF(Table1[[#This Row],[Ordem_insumos]]&lt;&gt;0,VLOOKUP(Table1[[#This Row],[Codigo_servico]],Preencher_Orcamento!$B:$D,3,FALSE)*Table1[[#This Row],[Qtde_insumo]],"")</f>
        <v>0</v>
      </c>
      <c r="M2421" s="18">
        <f>IF(Table1[[#This Row],[Ordem_insumos]]&lt;&gt;0,VLOOKUP(Table1[[#This Row],[Codigo_servico]],Preencher_Orcamento!$B:$D,3,FALSE)*Table1[[#This Row],[Subtotal_insumo]],"")</f>
        <v>0</v>
      </c>
    </row>
    <row r="2422" spans="1:13" x14ac:dyDescent="0.25">
      <c r="A2422" s="3">
        <v>80110</v>
      </c>
      <c r="B2422" s="125">
        <v>0</v>
      </c>
      <c r="C2422" s="131" t="s">
        <v>2887</v>
      </c>
      <c r="D2422" s="132"/>
      <c r="E2422" s="4"/>
      <c r="F2422" s="4"/>
      <c r="G2422" s="17" t="str">
        <f>IFERROR(VLOOKUP(Table1[[#This Row],[Codigo_insumo]],BD_Insumos!$B:$E,4),"")</f>
        <v/>
      </c>
      <c r="H2422" s="139"/>
      <c r="I2422" s="5" t="s">
        <v>457</v>
      </c>
      <c r="J2422" s="20" t="str">
        <f t="shared" si="37"/>
        <v/>
      </c>
      <c r="K2422" s="21">
        <f>IF(I2422&lt;&gt;"",SUMIF(Table1[Codigo_servico],A2422,Table1[Subtotal_insumo]),"")</f>
        <v>1780.6274794161102</v>
      </c>
      <c r="L2422" s="17" t="str">
        <f>IF(Table1[[#This Row],[Ordem_insumos]]&lt;&gt;0,VLOOKUP(Table1[[#This Row],[Codigo_servico]],Preencher_Orcamento!$B:$D,3,FALSE)*Table1[[#This Row],[Qtde_insumo]],"")</f>
        <v/>
      </c>
      <c r="M2422" s="17" t="str">
        <f>IF(Table1[[#This Row],[Ordem_insumos]]&lt;&gt;0,VLOOKUP(Table1[[#This Row],[Codigo_servico]],Preencher_Orcamento!$B:$D,3,FALSE)*Table1[[#This Row],[Subtotal_insumo]],"")</f>
        <v/>
      </c>
    </row>
    <row r="2423" spans="1:13" ht="39" x14ac:dyDescent="0.25">
      <c r="A2423" s="6">
        <v>80110</v>
      </c>
      <c r="B2423" s="126">
        <v>1</v>
      </c>
      <c r="C2423" s="133"/>
      <c r="D2423" s="134">
        <v>76710</v>
      </c>
      <c r="E2423" s="7" t="s">
        <v>1908</v>
      </c>
      <c r="F2423" s="8" t="s">
        <v>457</v>
      </c>
      <c r="G2423" s="16">
        <f>IFERROR(VLOOKUP(Table1[[#This Row],[Codigo_insumo]],BD_Insumos!$B:$E,4),"")</f>
        <v>100.6862</v>
      </c>
      <c r="H2423" s="140">
        <v>1</v>
      </c>
      <c r="I2423" s="9"/>
      <c r="J2423" s="22">
        <f t="shared" si="37"/>
        <v>100.6862</v>
      </c>
      <c r="K2423" s="22" t="str">
        <f>IF(I2423&lt;&gt;"",SUMIF(Table1[Codigo_servico],A2423,Table1[Subtotal_insumo]),"")</f>
        <v/>
      </c>
      <c r="L2423" s="16">
        <f>IF(Table1[[#This Row],[Ordem_insumos]]&lt;&gt;0,VLOOKUP(Table1[[#This Row],[Codigo_servico]],Preencher_Orcamento!$B:$D,3,FALSE)*Table1[[#This Row],[Qtde_insumo]],"")</f>
        <v>0</v>
      </c>
      <c r="M2423" s="16">
        <f>IF(Table1[[#This Row],[Ordem_insumos]]&lt;&gt;0,VLOOKUP(Table1[[#This Row],[Codigo_servico]],Preencher_Orcamento!$B:$D,3,FALSE)*Table1[[#This Row],[Subtotal_insumo]],"")</f>
        <v>0</v>
      </c>
    </row>
    <row r="2424" spans="1:13" ht="39" x14ac:dyDescent="0.25">
      <c r="A2424" s="6">
        <v>80110</v>
      </c>
      <c r="B2424" s="126">
        <v>2</v>
      </c>
      <c r="C2424" s="133"/>
      <c r="D2424" s="134">
        <v>30584</v>
      </c>
      <c r="E2424" s="7" t="s">
        <v>593</v>
      </c>
      <c r="F2424" s="8" t="s">
        <v>170</v>
      </c>
      <c r="G2424" s="16">
        <f>IFERROR(VLOOKUP(Table1[[#This Row],[Codigo_insumo]],BD_Insumos!$B:$E,4),"")</f>
        <v>732.19529999999997</v>
      </c>
      <c r="H2424" s="140">
        <v>1.89</v>
      </c>
      <c r="I2424" s="9"/>
      <c r="J2424" s="22">
        <f t="shared" si="37"/>
        <v>1383.849117</v>
      </c>
      <c r="K2424" s="22" t="str">
        <f>IF(I2424&lt;&gt;"",SUMIF(Table1[Codigo_servico],A2424,Table1[Subtotal_insumo]),"")</f>
        <v/>
      </c>
      <c r="L2424" s="16">
        <f>IF(Table1[[#This Row],[Ordem_insumos]]&lt;&gt;0,VLOOKUP(Table1[[#This Row],[Codigo_servico]],Preencher_Orcamento!$B:$D,3,FALSE)*Table1[[#This Row],[Qtde_insumo]],"")</f>
        <v>0</v>
      </c>
      <c r="M2424" s="16">
        <f>IF(Table1[[#This Row],[Ordem_insumos]]&lt;&gt;0,VLOOKUP(Table1[[#This Row],[Codigo_servico]],Preencher_Orcamento!$B:$D,3,FALSE)*Table1[[#This Row],[Subtotal_insumo]],"")</f>
        <v>0</v>
      </c>
    </row>
    <row r="2425" spans="1:13" ht="26.25" x14ac:dyDescent="0.25">
      <c r="A2425" s="6">
        <v>80110</v>
      </c>
      <c r="B2425" s="126">
        <v>3</v>
      </c>
      <c r="C2425" s="133"/>
      <c r="D2425" s="134">
        <v>17046</v>
      </c>
      <c r="E2425" s="7" t="s">
        <v>379</v>
      </c>
      <c r="F2425" s="8" t="s">
        <v>457</v>
      </c>
      <c r="G2425" s="18">
        <f>IFERROR(VLOOKUP(Table1[[#This Row],[Codigo_insumo]],BD_Insumos!$B:$E,4),"")</f>
        <v>1.3055000000000001</v>
      </c>
      <c r="H2425" s="140">
        <v>6</v>
      </c>
      <c r="I2425" s="9"/>
      <c r="J2425" s="23">
        <f t="shared" si="37"/>
        <v>7.8330000000000002</v>
      </c>
      <c r="K2425" s="22" t="str">
        <f>IF(I2425&lt;&gt;"",SUMIF(Table1[Codigo_servico],A2425,Table1[Subtotal_insumo]),"")</f>
        <v/>
      </c>
      <c r="L2425" s="18">
        <f>IF(Table1[[#This Row],[Ordem_insumos]]&lt;&gt;0,VLOOKUP(Table1[[#This Row],[Codigo_servico]],Preencher_Orcamento!$B:$D,3,FALSE)*Table1[[#This Row],[Qtde_insumo]],"")</f>
        <v>0</v>
      </c>
      <c r="M2425" s="18">
        <f>IF(Table1[[#This Row],[Ordem_insumos]]&lt;&gt;0,VLOOKUP(Table1[[#This Row],[Codigo_servico]],Preencher_Orcamento!$B:$D,3,FALSE)*Table1[[#This Row],[Subtotal_insumo]],"")</f>
        <v>0</v>
      </c>
    </row>
    <row r="2426" spans="1:13" ht="26.25" x14ac:dyDescent="0.25">
      <c r="A2426" s="6">
        <v>80110</v>
      </c>
      <c r="B2426" s="126">
        <v>4</v>
      </c>
      <c r="C2426" s="133"/>
      <c r="D2426" s="134">
        <v>10631</v>
      </c>
      <c r="E2426" s="7" t="s">
        <v>141</v>
      </c>
      <c r="F2426" s="8" t="s">
        <v>58</v>
      </c>
      <c r="G2426" s="18">
        <f>IFERROR(VLOOKUP(Table1[[#This Row],[Codigo_insumo]],BD_Insumos!$B:$E,4),"")</f>
        <v>370.4196</v>
      </c>
      <c r="H2426" s="140">
        <v>1.1299999999999999E-2</v>
      </c>
      <c r="I2426" s="9"/>
      <c r="J2426" s="23">
        <f t="shared" si="37"/>
        <v>4.1857414799999999</v>
      </c>
      <c r="K2426" s="22" t="str">
        <f>IF(I2426&lt;&gt;"",SUMIF(Table1[Codigo_servico],A2426,Table1[Subtotal_insumo]),"")</f>
        <v/>
      </c>
      <c r="L2426" s="18">
        <f>IF(Table1[[#This Row],[Ordem_insumos]]&lt;&gt;0,VLOOKUP(Table1[[#This Row],[Codigo_servico]],Preencher_Orcamento!$B:$D,3,FALSE)*Table1[[#This Row],[Qtde_insumo]],"")</f>
        <v>0</v>
      </c>
      <c r="M2426" s="18">
        <f>IF(Table1[[#This Row],[Ordem_insumos]]&lt;&gt;0,VLOOKUP(Table1[[#This Row],[Codigo_servico]],Preencher_Orcamento!$B:$D,3,FALSE)*Table1[[#This Row],[Subtotal_insumo]],"")</f>
        <v>0</v>
      </c>
    </row>
    <row r="2427" spans="1:13" ht="26.25" x14ac:dyDescent="0.25">
      <c r="A2427" s="6">
        <v>80110</v>
      </c>
      <c r="B2427" s="126">
        <v>5</v>
      </c>
      <c r="C2427" s="133"/>
      <c r="D2427" s="134">
        <v>31008</v>
      </c>
      <c r="E2427" s="7" t="s">
        <v>632</v>
      </c>
      <c r="F2427" s="8" t="s">
        <v>457</v>
      </c>
      <c r="G2427" s="18">
        <f>IFERROR(VLOOKUP(Table1[[#This Row],[Codigo_insumo]],BD_Insumos!$B:$E,4),"")</f>
        <v>11.0868</v>
      </c>
      <c r="H2427" s="140">
        <v>3</v>
      </c>
      <c r="I2427" s="9"/>
      <c r="J2427" s="23">
        <f t="shared" si="37"/>
        <v>33.260400000000004</v>
      </c>
      <c r="K2427" s="22" t="str">
        <f>IF(I2427&lt;&gt;"",SUMIF(Table1[Codigo_servico],A2427,Table1[Subtotal_insumo]),"")</f>
        <v/>
      </c>
      <c r="L2427" s="18">
        <f>IF(Table1[[#This Row],[Ordem_insumos]]&lt;&gt;0,VLOOKUP(Table1[[#This Row],[Codigo_servico]],Preencher_Orcamento!$B:$D,3,FALSE)*Table1[[#This Row],[Qtde_insumo]],"")</f>
        <v>0</v>
      </c>
      <c r="M2427" s="18">
        <f>IF(Table1[[#This Row],[Ordem_insumos]]&lt;&gt;0,VLOOKUP(Table1[[#This Row],[Codigo_servico]],Preencher_Orcamento!$B:$D,3,FALSE)*Table1[[#This Row],[Subtotal_insumo]],"")</f>
        <v>0</v>
      </c>
    </row>
    <row r="2428" spans="1:13" ht="51.75" x14ac:dyDescent="0.25">
      <c r="A2428" s="6">
        <v>80110</v>
      </c>
      <c r="B2428" s="126">
        <v>6</v>
      </c>
      <c r="C2428" s="133"/>
      <c r="D2428" s="134">
        <v>31028</v>
      </c>
      <c r="E2428" s="7" t="s">
        <v>639</v>
      </c>
      <c r="F2428" s="8" t="s">
        <v>391</v>
      </c>
      <c r="G2428" s="18">
        <f>IFERROR(VLOOKUP(Table1[[#This Row],[Codigo_insumo]],BD_Insumos!$B:$E,4),"")</f>
        <v>138.1182</v>
      </c>
      <c r="H2428" s="140">
        <v>1</v>
      </c>
      <c r="I2428" s="9"/>
      <c r="J2428" s="23">
        <f t="shared" si="37"/>
        <v>138.1182</v>
      </c>
      <c r="K2428" s="22" t="str">
        <f>IF(I2428&lt;&gt;"",SUMIF(Table1[Codigo_servico],A2428,Table1[Subtotal_insumo]),"")</f>
        <v/>
      </c>
      <c r="L2428" s="18">
        <f>IF(Table1[[#This Row],[Ordem_insumos]]&lt;&gt;0,VLOOKUP(Table1[[#This Row],[Codigo_servico]],Preencher_Orcamento!$B:$D,3,FALSE)*Table1[[#This Row],[Qtde_insumo]],"")</f>
        <v>0</v>
      </c>
      <c r="M2428" s="18">
        <f>IF(Table1[[#This Row],[Ordem_insumos]]&lt;&gt;0,VLOOKUP(Table1[[#This Row],[Codigo_servico]],Preencher_Orcamento!$B:$D,3,FALSE)*Table1[[#This Row],[Subtotal_insumo]],"")</f>
        <v>0</v>
      </c>
    </row>
    <row r="2429" spans="1:13" x14ac:dyDescent="0.25">
      <c r="A2429" s="6">
        <v>80110</v>
      </c>
      <c r="B2429" s="126">
        <v>7</v>
      </c>
      <c r="C2429" s="133"/>
      <c r="D2429" s="134">
        <v>2020</v>
      </c>
      <c r="E2429" s="7" t="s">
        <v>2188</v>
      </c>
      <c r="F2429" s="8" t="s">
        <v>2140</v>
      </c>
      <c r="G2429" s="18">
        <f>IFERROR(VLOOKUP(Table1[[#This Row],[Codigo_insumo]],BD_Insumos!$B:$E,4),"")</f>
        <v>15.860837164231068</v>
      </c>
      <c r="H2429" s="140">
        <v>3.87</v>
      </c>
      <c r="I2429" s="9"/>
      <c r="J2429" s="23">
        <f t="shared" si="37"/>
        <v>61.381439825574233</v>
      </c>
      <c r="K2429" s="22" t="str">
        <f>IF(I2429&lt;&gt;"",SUMIF(Table1[Codigo_servico],A2429,Table1[Subtotal_insumo]),"")</f>
        <v/>
      </c>
      <c r="L2429" s="18">
        <f>IF(Table1[[#This Row],[Ordem_insumos]]&lt;&gt;0,VLOOKUP(Table1[[#This Row],[Codigo_servico]],Preencher_Orcamento!$B:$D,3,FALSE)*Table1[[#This Row],[Qtde_insumo]],"")</f>
        <v>0</v>
      </c>
      <c r="M2429" s="18">
        <f>IF(Table1[[#This Row],[Ordem_insumos]]&lt;&gt;0,VLOOKUP(Table1[[#This Row],[Codigo_servico]],Preencher_Orcamento!$B:$D,3,FALSE)*Table1[[#This Row],[Subtotal_insumo]],"")</f>
        <v>0</v>
      </c>
    </row>
    <row r="2430" spans="1:13" x14ac:dyDescent="0.25">
      <c r="A2430" s="6">
        <v>80110</v>
      </c>
      <c r="B2430" s="126">
        <v>8</v>
      </c>
      <c r="C2430" s="133"/>
      <c r="D2430" s="134">
        <v>2099</v>
      </c>
      <c r="E2430" s="7" t="s">
        <v>2205</v>
      </c>
      <c r="F2430" s="8" t="s">
        <v>2140</v>
      </c>
      <c r="G2430" s="18">
        <f>IFERROR(VLOOKUP(Table1[[#This Row],[Codigo_insumo]],BD_Insumos!$B:$E,4),"")</f>
        <v>12.627877718847255</v>
      </c>
      <c r="H2430" s="140">
        <v>4.0635000000000003</v>
      </c>
      <c r="I2430" s="9"/>
      <c r="J2430" s="23">
        <f t="shared" si="37"/>
        <v>51.313381110535829</v>
      </c>
      <c r="K2430" s="22" t="str">
        <f>IF(I2430&lt;&gt;"",SUMIF(Table1[Codigo_servico],A2430,Table1[Subtotal_insumo]),"")</f>
        <v/>
      </c>
      <c r="L2430" s="18">
        <f>IF(Table1[[#This Row],[Ordem_insumos]]&lt;&gt;0,VLOOKUP(Table1[[#This Row],[Codigo_servico]],Preencher_Orcamento!$B:$D,3,FALSE)*Table1[[#This Row],[Qtde_insumo]],"")</f>
        <v>0</v>
      </c>
      <c r="M2430" s="18">
        <f>IF(Table1[[#This Row],[Ordem_insumos]]&lt;&gt;0,VLOOKUP(Table1[[#This Row],[Codigo_servico]],Preencher_Orcamento!$B:$D,3,FALSE)*Table1[[#This Row],[Subtotal_insumo]],"")</f>
        <v>0</v>
      </c>
    </row>
    <row r="2431" spans="1:13" x14ac:dyDescent="0.25">
      <c r="A2431" s="3">
        <v>80119</v>
      </c>
      <c r="B2431" s="125">
        <v>0</v>
      </c>
      <c r="C2431" s="131" t="s">
        <v>2888</v>
      </c>
      <c r="D2431" s="132"/>
      <c r="E2431" s="4"/>
      <c r="F2431" s="4"/>
      <c r="G2431" s="17" t="str">
        <f>IFERROR(VLOOKUP(Table1[[#This Row],[Codigo_insumo]],BD_Insumos!$B:$E,4),"")</f>
        <v/>
      </c>
      <c r="H2431" s="139"/>
      <c r="I2431" s="5" t="s">
        <v>170</v>
      </c>
      <c r="J2431" s="20" t="str">
        <f t="shared" si="37"/>
        <v/>
      </c>
      <c r="K2431" s="21">
        <f>IF(I2431&lt;&gt;"",SUMIF(Table1[Codigo_servico],A2431,Table1[Subtotal_insumo]),"")</f>
        <v>658.34006247491038</v>
      </c>
      <c r="L2431" s="17" t="str">
        <f>IF(Table1[[#This Row],[Ordem_insumos]]&lt;&gt;0,VLOOKUP(Table1[[#This Row],[Codigo_servico]],Preencher_Orcamento!$B:$D,3,FALSE)*Table1[[#This Row],[Qtde_insumo]],"")</f>
        <v/>
      </c>
      <c r="M2431" s="17" t="str">
        <f>IF(Table1[[#This Row],[Ordem_insumos]]&lt;&gt;0,VLOOKUP(Table1[[#This Row],[Codigo_servico]],Preencher_Orcamento!$B:$D,3,FALSE)*Table1[[#This Row],[Subtotal_insumo]],"")</f>
        <v/>
      </c>
    </row>
    <row r="2432" spans="1:13" ht="39" x14ac:dyDescent="0.25">
      <c r="A2432" s="6">
        <v>80119</v>
      </c>
      <c r="B2432" s="126">
        <v>1</v>
      </c>
      <c r="C2432" s="133"/>
      <c r="D2432" s="134">
        <v>30564</v>
      </c>
      <c r="E2432" s="7" t="s">
        <v>585</v>
      </c>
      <c r="F2432" s="8" t="s">
        <v>170</v>
      </c>
      <c r="G2432" s="16">
        <f>IFERROR(VLOOKUP(Table1[[#This Row],[Codigo_insumo]],BD_Insumos!$B:$E,4),"")</f>
        <v>598.63499999999999</v>
      </c>
      <c r="H2432" s="140">
        <v>1</v>
      </c>
      <c r="I2432" s="9"/>
      <c r="J2432" s="22">
        <f t="shared" si="37"/>
        <v>598.63499999999999</v>
      </c>
      <c r="K2432" s="22" t="str">
        <f>IF(I2432&lt;&gt;"",SUMIF(Table1[Codigo_servico],A2432,Table1[Subtotal_insumo]),"")</f>
        <v/>
      </c>
      <c r="L2432" s="16">
        <f>IF(Table1[[#This Row],[Ordem_insumos]]&lt;&gt;0,VLOOKUP(Table1[[#This Row],[Codigo_servico]],Preencher_Orcamento!$B:$D,3,FALSE)*Table1[[#This Row],[Qtde_insumo]],"")</f>
        <v>0</v>
      </c>
      <c r="M2432" s="16">
        <f>IF(Table1[[#This Row],[Ordem_insumos]]&lt;&gt;0,VLOOKUP(Table1[[#This Row],[Codigo_servico]],Preencher_Orcamento!$B:$D,3,FALSE)*Table1[[#This Row],[Subtotal_insumo]],"")</f>
        <v>0</v>
      </c>
    </row>
    <row r="2433" spans="1:13" x14ac:dyDescent="0.25">
      <c r="A2433" s="6">
        <v>80119</v>
      </c>
      <c r="B2433" s="126">
        <v>2</v>
      </c>
      <c r="C2433" s="133"/>
      <c r="D2433" s="134">
        <v>2099</v>
      </c>
      <c r="E2433" s="7" t="s">
        <v>2205</v>
      </c>
      <c r="F2433" s="8" t="s">
        <v>2140</v>
      </c>
      <c r="G2433" s="16">
        <f>IFERROR(VLOOKUP(Table1[[#This Row],[Codigo_insumo]],BD_Insumos!$B:$E,4),"")</f>
        <v>12.627877718847255</v>
      </c>
      <c r="H2433" s="140">
        <v>2.04</v>
      </c>
      <c r="I2433" s="9"/>
      <c r="J2433" s="22">
        <f t="shared" si="37"/>
        <v>25.760870546448402</v>
      </c>
      <c r="K2433" s="22" t="str">
        <f>IF(I2433&lt;&gt;"",SUMIF(Table1[Codigo_servico],A2433,Table1[Subtotal_insumo]),"")</f>
        <v/>
      </c>
      <c r="L2433" s="16">
        <f>IF(Table1[[#This Row],[Ordem_insumos]]&lt;&gt;0,VLOOKUP(Table1[[#This Row],[Codigo_servico]],Preencher_Orcamento!$B:$D,3,FALSE)*Table1[[#This Row],[Qtde_insumo]],"")</f>
        <v>0</v>
      </c>
      <c r="M2433" s="16">
        <f>IF(Table1[[#This Row],[Ordem_insumos]]&lt;&gt;0,VLOOKUP(Table1[[#This Row],[Codigo_servico]],Preencher_Orcamento!$B:$D,3,FALSE)*Table1[[#This Row],[Subtotal_insumo]],"")</f>
        <v>0</v>
      </c>
    </row>
    <row r="2434" spans="1:13" ht="26.25" x14ac:dyDescent="0.25">
      <c r="A2434" s="6">
        <v>80119</v>
      </c>
      <c r="B2434" s="126">
        <v>3</v>
      </c>
      <c r="C2434" s="133"/>
      <c r="D2434" s="134">
        <v>10631</v>
      </c>
      <c r="E2434" s="7" t="s">
        <v>141</v>
      </c>
      <c r="F2434" s="8" t="s">
        <v>58</v>
      </c>
      <c r="G2434" s="18">
        <f>IFERROR(VLOOKUP(Table1[[#This Row],[Codigo_insumo]],BD_Insumos!$B:$E,4),"")</f>
        <v>370.4196</v>
      </c>
      <c r="H2434" s="140">
        <v>6.0000000000000001E-3</v>
      </c>
      <c r="I2434" s="9"/>
      <c r="J2434" s="23">
        <f t="shared" ref="J2434:J2497" si="38">IF(I2434="",G2434*H2434,"")</f>
        <v>2.2225176000000002</v>
      </c>
      <c r="K2434" s="22" t="str">
        <f>IF(I2434&lt;&gt;"",SUMIF(Table1[Codigo_servico],A2434,Table1[Subtotal_insumo]),"")</f>
        <v/>
      </c>
      <c r="L2434" s="18">
        <f>IF(Table1[[#This Row],[Ordem_insumos]]&lt;&gt;0,VLOOKUP(Table1[[#This Row],[Codigo_servico]],Preencher_Orcamento!$B:$D,3,FALSE)*Table1[[#This Row],[Qtde_insumo]],"")</f>
        <v>0</v>
      </c>
      <c r="M2434" s="18">
        <f>IF(Table1[[#This Row],[Ordem_insumos]]&lt;&gt;0,VLOOKUP(Table1[[#This Row],[Codigo_servico]],Preencher_Orcamento!$B:$D,3,FALSE)*Table1[[#This Row],[Subtotal_insumo]],"")</f>
        <v>0</v>
      </c>
    </row>
    <row r="2435" spans="1:13" x14ac:dyDescent="0.25">
      <c r="A2435" s="6">
        <v>80119</v>
      </c>
      <c r="B2435" s="126">
        <v>4</v>
      </c>
      <c r="C2435" s="133"/>
      <c r="D2435" s="134">
        <v>2020</v>
      </c>
      <c r="E2435" s="7" t="s">
        <v>2188</v>
      </c>
      <c r="F2435" s="8" t="s">
        <v>2140</v>
      </c>
      <c r="G2435" s="18">
        <f>IFERROR(VLOOKUP(Table1[[#This Row],[Codigo_insumo]],BD_Insumos!$B:$E,4),"")</f>
        <v>15.860837164231068</v>
      </c>
      <c r="H2435" s="140">
        <v>2</v>
      </c>
      <c r="I2435" s="9"/>
      <c r="J2435" s="23">
        <f t="shared" si="38"/>
        <v>31.721674328462136</v>
      </c>
      <c r="K2435" s="22" t="str">
        <f>IF(I2435&lt;&gt;"",SUMIF(Table1[Codigo_servico],A2435,Table1[Subtotal_insumo]),"")</f>
        <v/>
      </c>
      <c r="L2435" s="18">
        <f>IF(Table1[[#This Row],[Ordem_insumos]]&lt;&gt;0,VLOOKUP(Table1[[#This Row],[Codigo_servico]],Preencher_Orcamento!$B:$D,3,FALSE)*Table1[[#This Row],[Qtde_insumo]],"")</f>
        <v>0</v>
      </c>
      <c r="M2435" s="18">
        <f>IF(Table1[[#This Row],[Ordem_insumos]]&lt;&gt;0,VLOOKUP(Table1[[#This Row],[Codigo_servico]],Preencher_Orcamento!$B:$D,3,FALSE)*Table1[[#This Row],[Subtotal_insumo]],"")</f>
        <v>0</v>
      </c>
    </row>
    <row r="2436" spans="1:13" x14ac:dyDescent="0.25">
      <c r="A2436" s="3">
        <v>80125</v>
      </c>
      <c r="B2436" s="125">
        <v>0</v>
      </c>
      <c r="C2436" s="131" t="s">
        <v>2889</v>
      </c>
      <c r="D2436" s="132"/>
      <c r="E2436" s="4"/>
      <c r="F2436" s="4"/>
      <c r="G2436" s="17" t="str">
        <f>IFERROR(VLOOKUP(Table1[[#This Row],[Codigo_insumo]],BD_Insumos!$B:$E,4),"")</f>
        <v/>
      </c>
      <c r="H2436" s="139"/>
      <c r="I2436" s="5" t="s">
        <v>170</v>
      </c>
      <c r="J2436" s="20" t="str">
        <f t="shared" si="38"/>
        <v/>
      </c>
      <c r="K2436" s="21">
        <f>IF(I2436&lt;&gt;"",SUMIF(Table1[Codigo_servico],A2436,Table1[Subtotal_insumo]),"")</f>
        <v>622.05176247491045</v>
      </c>
      <c r="L2436" s="17" t="str">
        <f>IF(Table1[[#This Row],[Ordem_insumos]]&lt;&gt;0,VLOOKUP(Table1[[#This Row],[Codigo_servico]],Preencher_Orcamento!$B:$D,3,FALSE)*Table1[[#This Row],[Qtde_insumo]],"")</f>
        <v/>
      </c>
      <c r="M2436" s="17" t="str">
        <f>IF(Table1[[#This Row],[Ordem_insumos]]&lt;&gt;0,VLOOKUP(Table1[[#This Row],[Codigo_servico]],Preencher_Orcamento!$B:$D,3,FALSE)*Table1[[#This Row],[Subtotal_insumo]],"")</f>
        <v/>
      </c>
    </row>
    <row r="2437" spans="1:13" x14ac:dyDescent="0.25">
      <c r="A2437" s="6">
        <v>80125</v>
      </c>
      <c r="B2437" s="126">
        <v>1</v>
      </c>
      <c r="C2437" s="133"/>
      <c r="D2437" s="134">
        <v>2020</v>
      </c>
      <c r="E2437" s="7" t="s">
        <v>2188</v>
      </c>
      <c r="F2437" s="8" t="s">
        <v>2140</v>
      </c>
      <c r="G2437" s="16">
        <f>IFERROR(VLOOKUP(Table1[[#This Row],[Codigo_insumo]],BD_Insumos!$B:$E,4),"")</f>
        <v>15.860837164231068</v>
      </c>
      <c r="H2437" s="140">
        <v>2</v>
      </c>
      <c r="I2437" s="9"/>
      <c r="J2437" s="22">
        <f t="shared" si="38"/>
        <v>31.721674328462136</v>
      </c>
      <c r="K2437" s="22" t="str">
        <f>IF(I2437&lt;&gt;"",SUMIF(Table1[Codigo_servico],A2437,Table1[Subtotal_insumo]),"")</f>
        <v/>
      </c>
      <c r="L2437" s="16">
        <f>IF(Table1[[#This Row],[Ordem_insumos]]&lt;&gt;0,VLOOKUP(Table1[[#This Row],[Codigo_servico]],Preencher_Orcamento!$B:$D,3,FALSE)*Table1[[#This Row],[Qtde_insumo]],"")</f>
        <v>0</v>
      </c>
      <c r="M2437" s="16">
        <f>IF(Table1[[#This Row],[Ordem_insumos]]&lt;&gt;0,VLOOKUP(Table1[[#This Row],[Codigo_servico]],Preencher_Orcamento!$B:$D,3,FALSE)*Table1[[#This Row],[Subtotal_insumo]],"")</f>
        <v>0</v>
      </c>
    </row>
    <row r="2438" spans="1:13" ht="39" x14ac:dyDescent="0.25">
      <c r="A2438" s="6">
        <v>80125</v>
      </c>
      <c r="B2438" s="126">
        <v>2</v>
      </c>
      <c r="C2438" s="133"/>
      <c r="D2438" s="134">
        <v>30569</v>
      </c>
      <c r="E2438" s="7" t="s">
        <v>586</v>
      </c>
      <c r="F2438" s="8" t="s">
        <v>170</v>
      </c>
      <c r="G2438" s="16">
        <f>IFERROR(VLOOKUP(Table1[[#This Row],[Codigo_insumo]],BD_Insumos!$B:$E,4),"")</f>
        <v>562.34670000000006</v>
      </c>
      <c r="H2438" s="140">
        <v>1</v>
      </c>
      <c r="I2438" s="9"/>
      <c r="J2438" s="22">
        <f t="shared" si="38"/>
        <v>562.34670000000006</v>
      </c>
      <c r="K2438" s="22" t="str">
        <f>IF(I2438&lt;&gt;"",SUMIF(Table1[Codigo_servico],A2438,Table1[Subtotal_insumo]),"")</f>
        <v/>
      </c>
      <c r="L2438" s="16">
        <f>IF(Table1[[#This Row],[Ordem_insumos]]&lt;&gt;0,VLOOKUP(Table1[[#This Row],[Codigo_servico]],Preencher_Orcamento!$B:$D,3,FALSE)*Table1[[#This Row],[Qtde_insumo]],"")</f>
        <v>0</v>
      </c>
      <c r="M2438" s="16">
        <f>IF(Table1[[#This Row],[Ordem_insumos]]&lt;&gt;0,VLOOKUP(Table1[[#This Row],[Codigo_servico]],Preencher_Orcamento!$B:$D,3,FALSE)*Table1[[#This Row],[Subtotal_insumo]],"")</f>
        <v>0</v>
      </c>
    </row>
    <row r="2439" spans="1:13" x14ac:dyDescent="0.25">
      <c r="A2439" s="6">
        <v>80125</v>
      </c>
      <c r="B2439" s="126">
        <v>3</v>
      </c>
      <c r="C2439" s="133"/>
      <c r="D2439" s="134">
        <v>2099</v>
      </c>
      <c r="E2439" s="7" t="s">
        <v>2205</v>
      </c>
      <c r="F2439" s="8" t="s">
        <v>2140</v>
      </c>
      <c r="G2439" s="18">
        <f>IFERROR(VLOOKUP(Table1[[#This Row],[Codigo_insumo]],BD_Insumos!$B:$E,4),"")</f>
        <v>12.627877718847255</v>
      </c>
      <c r="H2439" s="140">
        <v>2.04</v>
      </c>
      <c r="I2439" s="9"/>
      <c r="J2439" s="23">
        <f t="shared" si="38"/>
        <v>25.760870546448402</v>
      </c>
      <c r="K2439" s="22" t="str">
        <f>IF(I2439&lt;&gt;"",SUMIF(Table1[Codigo_servico],A2439,Table1[Subtotal_insumo]),"")</f>
        <v/>
      </c>
      <c r="L2439" s="18">
        <f>IF(Table1[[#This Row],[Ordem_insumos]]&lt;&gt;0,VLOOKUP(Table1[[#This Row],[Codigo_servico]],Preencher_Orcamento!$B:$D,3,FALSE)*Table1[[#This Row],[Qtde_insumo]],"")</f>
        <v>0</v>
      </c>
      <c r="M2439" s="18">
        <f>IF(Table1[[#This Row],[Ordem_insumos]]&lt;&gt;0,VLOOKUP(Table1[[#This Row],[Codigo_servico]],Preencher_Orcamento!$B:$D,3,FALSE)*Table1[[#This Row],[Subtotal_insumo]],"")</f>
        <v>0</v>
      </c>
    </row>
    <row r="2440" spans="1:13" ht="26.25" x14ac:dyDescent="0.25">
      <c r="A2440" s="6">
        <v>80125</v>
      </c>
      <c r="B2440" s="126">
        <v>4</v>
      </c>
      <c r="C2440" s="133"/>
      <c r="D2440" s="134">
        <v>10631</v>
      </c>
      <c r="E2440" s="7" t="s">
        <v>141</v>
      </c>
      <c r="F2440" s="8" t="s">
        <v>58</v>
      </c>
      <c r="G2440" s="18">
        <f>IFERROR(VLOOKUP(Table1[[#This Row],[Codigo_insumo]],BD_Insumos!$B:$E,4),"")</f>
        <v>370.4196</v>
      </c>
      <c r="H2440" s="140">
        <v>6.0000000000000001E-3</v>
      </c>
      <c r="I2440" s="9"/>
      <c r="J2440" s="23">
        <f t="shared" si="38"/>
        <v>2.2225176000000002</v>
      </c>
      <c r="K2440" s="22" t="str">
        <f>IF(I2440&lt;&gt;"",SUMIF(Table1[Codigo_servico],A2440,Table1[Subtotal_insumo]),"")</f>
        <v/>
      </c>
      <c r="L2440" s="18">
        <f>IF(Table1[[#This Row],[Ordem_insumos]]&lt;&gt;0,VLOOKUP(Table1[[#This Row],[Codigo_servico]],Preencher_Orcamento!$B:$D,3,FALSE)*Table1[[#This Row],[Qtde_insumo]],"")</f>
        <v>0</v>
      </c>
      <c r="M2440" s="18">
        <f>IF(Table1[[#This Row],[Ordem_insumos]]&lt;&gt;0,VLOOKUP(Table1[[#This Row],[Codigo_servico]],Preencher_Orcamento!$B:$D,3,FALSE)*Table1[[#This Row],[Subtotal_insumo]],"")</f>
        <v>0</v>
      </c>
    </row>
    <row r="2441" spans="1:13" x14ac:dyDescent="0.25">
      <c r="A2441" s="3">
        <v>80126</v>
      </c>
      <c r="B2441" s="125">
        <v>0</v>
      </c>
      <c r="C2441" s="131" t="s">
        <v>2890</v>
      </c>
      <c r="D2441" s="132"/>
      <c r="E2441" s="4"/>
      <c r="F2441" s="4"/>
      <c r="G2441" s="17" t="str">
        <f>IFERROR(VLOOKUP(Table1[[#This Row],[Codigo_insumo]],BD_Insumos!$B:$E,4),"")</f>
        <v/>
      </c>
      <c r="H2441" s="139"/>
      <c r="I2441" s="5" t="s">
        <v>170</v>
      </c>
      <c r="J2441" s="20" t="str">
        <f t="shared" si="38"/>
        <v/>
      </c>
      <c r="K2441" s="21">
        <f>IF(I2441&lt;&gt;"",SUMIF(Table1[Codigo_servico],A2441,Table1[Subtotal_insumo]),"")</f>
        <v>622.05176247491056</v>
      </c>
      <c r="L2441" s="17" t="str">
        <f>IF(Table1[[#This Row],[Ordem_insumos]]&lt;&gt;0,VLOOKUP(Table1[[#This Row],[Codigo_servico]],Preencher_Orcamento!$B:$D,3,FALSE)*Table1[[#This Row],[Qtde_insumo]],"")</f>
        <v/>
      </c>
      <c r="M2441" s="17" t="str">
        <f>IF(Table1[[#This Row],[Ordem_insumos]]&lt;&gt;0,VLOOKUP(Table1[[#This Row],[Codigo_servico]],Preencher_Orcamento!$B:$D,3,FALSE)*Table1[[#This Row],[Subtotal_insumo]],"")</f>
        <v/>
      </c>
    </row>
    <row r="2442" spans="1:13" x14ac:dyDescent="0.25">
      <c r="A2442" s="6">
        <v>80126</v>
      </c>
      <c r="B2442" s="126">
        <v>1</v>
      </c>
      <c r="C2442" s="133"/>
      <c r="D2442" s="134">
        <v>2020</v>
      </c>
      <c r="E2442" s="7" t="s">
        <v>2188</v>
      </c>
      <c r="F2442" s="8" t="s">
        <v>2140</v>
      </c>
      <c r="G2442" s="16">
        <f>IFERROR(VLOOKUP(Table1[[#This Row],[Codigo_insumo]],BD_Insumos!$B:$E,4),"")</f>
        <v>15.860837164231068</v>
      </c>
      <c r="H2442" s="140">
        <v>2</v>
      </c>
      <c r="I2442" s="9"/>
      <c r="J2442" s="22">
        <f t="shared" si="38"/>
        <v>31.721674328462136</v>
      </c>
      <c r="K2442" s="22" t="str">
        <f>IF(I2442&lt;&gt;"",SUMIF(Table1[Codigo_servico],A2442,Table1[Subtotal_insumo]),"")</f>
        <v/>
      </c>
      <c r="L2442" s="16">
        <f>IF(Table1[[#This Row],[Ordem_insumos]]&lt;&gt;0,VLOOKUP(Table1[[#This Row],[Codigo_servico]],Preencher_Orcamento!$B:$D,3,FALSE)*Table1[[#This Row],[Qtde_insumo]],"")</f>
        <v>0</v>
      </c>
      <c r="M2442" s="16">
        <f>IF(Table1[[#This Row],[Ordem_insumos]]&lt;&gt;0,VLOOKUP(Table1[[#This Row],[Codigo_servico]],Preencher_Orcamento!$B:$D,3,FALSE)*Table1[[#This Row],[Subtotal_insumo]],"")</f>
        <v>0</v>
      </c>
    </row>
    <row r="2443" spans="1:13" x14ac:dyDescent="0.25">
      <c r="A2443" s="6">
        <v>80126</v>
      </c>
      <c r="B2443" s="126">
        <v>2</v>
      </c>
      <c r="C2443" s="133"/>
      <c r="D2443" s="134">
        <v>2099</v>
      </c>
      <c r="E2443" s="7" t="s">
        <v>2205</v>
      </c>
      <c r="F2443" s="8" t="s">
        <v>2140</v>
      </c>
      <c r="G2443" s="16">
        <f>IFERROR(VLOOKUP(Table1[[#This Row],[Codigo_insumo]],BD_Insumos!$B:$E,4),"")</f>
        <v>12.627877718847255</v>
      </c>
      <c r="H2443" s="140">
        <v>2.04</v>
      </c>
      <c r="I2443" s="9"/>
      <c r="J2443" s="22">
        <f t="shared" si="38"/>
        <v>25.760870546448402</v>
      </c>
      <c r="K2443" s="22" t="str">
        <f>IF(I2443&lt;&gt;"",SUMIF(Table1[Codigo_servico],A2443,Table1[Subtotal_insumo]),"")</f>
        <v/>
      </c>
      <c r="L2443" s="16">
        <f>IF(Table1[[#This Row],[Ordem_insumos]]&lt;&gt;0,VLOOKUP(Table1[[#This Row],[Codigo_servico]],Preencher_Orcamento!$B:$D,3,FALSE)*Table1[[#This Row],[Qtde_insumo]],"")</f>
        <v>0</v>
      </c>
      <c r="M2443" s="16">
        <f>IF(Table1[[#This Row],[Ordem_insumos]]&lt;&gt;0,VLOOKUP(Table1[[#This Row],[Codigo_servico]],Preencher_Orcamento!$B:$D,3,FALSE)*Table1[[#This Row],[Subtotal_insumo]],"")</f>
        <v>0</v>
      </c>
    </row>
    <row r="2444" spans="1:13" ht="39" x14ac:dyDescent="0.25">
      <c r="A2444" s="6">
        <v>80126</v>
      </c>
      <c r="B2444" s="126">
        <v>3</v>
      </c>
      <c r="C2444" s="133"/>
      <c r="D2444" s="134">
        <v>30569</v>
      </c>
      <c r="E2444" s="7" t="s">
        <v>586</v>
      </c>
      <c r="F2444" s="8" t="s">
        <v>170</v>
      </c>
      <c r="G2444" s="18">
        <f>IFERROR(VLOOKUP(Table1[[#This Row],[Codigo_insumo]],BD_Insumos!$B:$E,4),"")</f>
        <v>562.34670000000006</v>
      </c>
      <c r="H2444" s="140">
        <v>1</v>
      </c>
      <c r="I2444" s="9"/>
      <c r="J2444" s="23">
        <f t="shared" si="38"/>
        <v>562.34670000000006</v>
      </c>
      <c r="K2444" s="22" t="str">
        <f>IF(I2444&lt;&gt;"",SUMIF(Table1[Codigo_servico],A2444,Table1[Subtotal_insumo]),"")</f>
        <v/>
      </c>
      <c r="L2444" s="18">
        <f>IF(Table1[[#This Row],[Ordem_insumos]]&lt;&gt;0,VLOOKUP(Table1[[#This Row],[Codigo_servico]],Preencher_Orcamento!$B:$D,3,FALSE)*Table1[[#This Row],[Qtde_insumo]],"")</f>
        <v>0</v>
      </c>
      <c r="M2444" s="18">
        <f>IF(Table1[[#This Row],[Ordem_insumos]]&lt;&gt;0,VLOOKUP(Table1[[#This Row],[Codigo_servico]],Preencher_Orcamento!$B:$D,3,FALSE)*Table1[[#This Row],[Subtotal_insumo]],"")</f>
        <v>0</v>
      </c>
    </row>
    <row r="2445" spans="1:13" ht="26.25" x14ac:dyDescent="0.25">
      <c r="A2445" s="6">
        <v>80126</v>
      </c>
      <c r="B2445" s="126">
        <v>4</v>
      </c>
      <c r="C2445" s="133"/>
      <c r="D2445" s="134">
        <v>10631</v>
      </c>
      <c r="E2445" s="7" t="s">
        <v>141</v>
      </c>
      <c r="F2445" s="8" t="s">
        <v>58</v>
      </c>
      <c r="G2445" s="18">
        <f>IFERROR(VLOOKUP(Table1[[#This Row],[Codigo_insumo]],BD_Insumos!$B:$E,4),"")</f>
        <v>370.4196</v>
      </c>
      <c r="H2445" s="140">
        <v>6.0000000000000001E-3</v>
      </c>
      <c r="I2445" s="9"/>
      <c r="J2445" s="23">
        <f t="shared" si="38"/>
        <v>2.2225176000000002</v>
      </c>
      <c r="K2445" s="22" t="str">
        <f>IF(I2445&lt;&gt;"",SUMIF(Table1[Codigo_servico],A2445,Table1[Subtotal_insumo]),"")</f>
        <v/>
      </c>
      <c r="L2445" s="18">
        <f>IF(Table1[[#This Row],[Ordem_insumos]]&lt;&gt;0,VLOOKUP(Table1[[#This Row],[Codigo_servico]],Preencher_Orcamento!$B:$D,3,FALSE)*Table1[[#This Row],[Qtde_insumo]],"")</f>
        <v>0</v>
      </c>
      <c r="M2445" s="18">
        <f>IF(Table1[[#This Row],[Ordem_insumos]]&lt;&gt;0,VLOOKUP(Table1[[#This Row],[Codigo_servico]],Preencher_Orcamento!$B:$D,3,FALSE)*Table1[[#This Row],[Subtotal_insumo]],"")</f>
        <v>0</v>
      </c>
    </row>
    <row r="2446" spans="1:13" x14ac:dyDescent="0.25">
      <c r="A2446" s="3">
        <v>80139</v>
      </c>
      <c r="B2446" s="125">
        <v>0</v>
      </c>
      <c r="C2446" s="131" t="s">
        <v>2891</v>
      </c>
      <c r="D2446" s="132"/>
      <c r="E2446" s="4"/>
      <c r="F2446" s="4"/>
      <c r="G2446" s="17" t="str">
        <f>IFERROR(VLOOKUP(Table1[[#This Row],[Codigo_insumo]],BD_Insumos!$B:$E,4),"")</f>
        <v/>
      </c>
      <c r="H2446" s="139"/>
      <c r="I2446" s="5" t="s">
        <v>170</v>
      </c>
      <c r="J2446" s="20" t="str">
        <f t="shared" si="38"/>
        <v/>
      </c>
      <c r="K2446" s="21">
        <f>IF(I2446&lt;&gt;"",SUMIF(Table1[Codigo_servico],A2446,Table1[Subtotal_insumo]),"")</f>
        <v>570.881876939834</v>
      </c>
      <c r="L2446" s="17" t="str">
        <f>IF(Table1[[#This Row],[Ordem_insumos]]&lt;&gt;0,VLOOKUP(Table1[[#This Row],[Codigo_servico]],Preencher_Orcamento!$B:$D,3,FALSE)*Table1[[#This Row],[Qtde_insumo]],"")</f>
        <v/>
      </c>
      <c r="M2446" s="17" t="str">
        <f>IF(Table1[[#This Row],[Ordem_insumos]]&lt;&gt;0,VLOOKUP(Table1[[#This Row],[Codigo_servico]],Preencher_Orcamento!$B:$D,3,FALSE)*Table1[[#This Row],[Subtotal_insumo]],"")</f>
        <v/>
      </c>
    </row>
    <row r="2447" spans="1:13" x14ac:dyDescent="0.25">
      <c r="A2447" s="6">
        <v>80139</v>
      </c>
      <c r="B2447" s="126">
        <v>1</v>
      </c>
      <c r="C2447" s="133"/>
      <c r="D2447" s="134">
        <v>2099</v>
      </c>
      <c r="E2447" s="7" t="s">
        <v>2205</v>
      </c>
      <c r="F2447" s="8" t="s">
        <v>2140</v>
      </c>
      <c r="G2447" s="16">
        <f>IFERROR(VLOOKUP(Table1[[#This Row],[Codigo_insumo]],BD_Insumos!$B:$E,4),"")</f>
        <v>12.627877718847255</v>
      </c>
      <c r="H2447" s="140">
        <v>2.34</v>
      </c>
      <c r="I2447" s="9"/>
      <c r="J2447" s="22">
        <f t="shared" si="38"/>
        <v>29.549233862102575</v>
      </c>
      <c r="K2447" s="22" t="str">
        <f>IF(I2447&lt;&gt;"",SUMIF(Table1[Codigo_servico],A2447,Table1[Subtotal_insumo]),"")</f>
        <v/>
      </c>
      <c r="L2447" s="16">
        <f>IF(Table1[[#This Row],[Ordem_insumos]]&lt;&gt;0,VLOOKUP(Table1[[#This Row],[Codigo_servico]],Preencher_Orcamento!$B:$D,3,FALSE)*Table1[[#This Row],[Qtde_insumo]],"")</f>
        <v>0</v>
      </c>
      <c r="M2447" s="16">
        <f>IF(Table1[[#This Row],[Ordem_insumos]]&lt;&gt;0,VLOOKUP(Table1[[#This Row],[Codigo_servico]],Preencher_Orcamento!$B:$D,3,FALSE)*Table1[[#This Row],[Subtotal_insumo]],"")</f>
        <v>0</v>
      </c>
    </row>
    <row r="2448" spans="1:13" x14ac:dyDescent="0.25">
      <c r="A2448" s="6">
        <v>80139</v>
      </c>
      <c r="B2448" s="126">
        <v>2</v>
      </c>
      <c r="C2448" s="133"/>
      <c r="D2448" s="134">
        <v>2020</v>
      </c>
      <c r="E2448" s="7" t="s">
        <v>2188</v>
      </c>
      <c r="F2448" s="8" t="s">
        <v>2140</v>
      </c>
      <c r="G2448" s="16">
        <f>IFERROR(VLOOKUP(Table1[[#This Row],[Codigo_insumo]],BD_Insumos!$B:$E,4),"")</f>
        <v>15.860837164231068</v>
      </c>
      <c r="H2448" s="140">
        <v>2.2999999999999998</v>
      </c>
      <c r="I2448" s="9"/>
      <c r="J2448" s="22">
        <f t="shared" si="38"/>
        <v>36.479925477731456</v>
      </c>
      <c r="K2448" s="22" t="str">
        <f>IF(I2448&lt;&gt;"",SUMIF(Table1[Codigo_servico],A2448,Table1[Subtotal_insumo]),"")</f>
        <v/>
      </c>
      <c r="L2448" s="16">
        <f>IF(Table1[[#This Row],[Ordem_insumos]]&lt;&gt;0,VLOOKUP(Table1[[#This Row],[Codigo_servico]],Preencher_Orcamento!$B:$D,3,FALSE)*Table1[[#This Row],[Qtde_insumo]],"")</f>
        <v>0</v>
      </c>
      <c r="M2448" s="16">
        <f>IF(Table1[[#This Row],[Ordem_insumos]]&lt;&gt;0,VLOOKUP(Table1[[#This Row],[Codigo_servico]],Preencher_Orcamento!$B:$D,3,FALSE)*Table1[[#This Row],[Subtotal_insumo]],"")</f>
        <v>0</v>
      </c>
    </row>
    <row r="2449" spans="1:13" ht="39" x14ac:dyDescent="0.25">
      <c r="A2449" s="6">
        <v>80139</v>
      </c>
      <c r="B2449" s="126">
        <v>3</v>
      </c>
      <c r="C2449" s="133"/>
      <c r="D2449" s="134">
        <v>30552</v>
      </c>
      <c r="E2449" s="7" t="s">
        <v>580</v>
      </c>
      <c r="F2449" s="8" t="s">
        <v>170</v>
      </c>
      <c r="G2449" s="18">
        <f>IFERROR(VLOOKUP(Table1[[#This Row],[Codigo_insumo]],BD_Insumos!$B:$E,4),"")</f>
        <v>502.6302</v>
      </c>
      <c r="H2449" s="140">
        <v>1</v>
      </c>
      <c r="I2449" s="9"/>
      <c r="J2449" s="23">
        <f t="shared" si="38"/>
        <v>502.6302</v>
      </c>
      <c r="K2449" s="22" t="str">
        <f>IF(I2449&lt;&gt;"",SUMIF(Table1[Codigo_servico],A2449,Table1[Subtotal_insumo]),"")</f>
        <v/>
      </c>
      <c r="L2449" s="18">
        <f>IF(Table1[[#This Row],[Ordem_insumos]]&lt;&gt;0,VLOOKUP(Table1[[#This Row],[Codigo_servico]],Preencher_Orcamento!$B:$D,3,FALSE)*Table1[[#This Row],[Qtde_insumo]],"")</f>
        <v>0</v>
      </c>
      <c r="M2449" s="18">
        <f>IF(Table1[[#This Row],[Ordem_insumos]]&lt;&gt;0,VLOOKUP(Table1[[#This Row],[Codigo_servico]],Preencher_Orcamento!$B:$D,3,FALSE)*Table1[[#This Row],[Subtotal_insumo]],"")</f>
        <v>0</v>
      </c>
    </row>
    <row r="2450" spans="1:13" ht="26.25" x14ac:dyDescent="0.25">
      <c r="A2450" s="6">
        <v>80139</v>
      </c>
      <c r="B2450" s="126">
        <v>4</v>
      </c>
      <c r="C2450" s="133"/>
      <c r="D2450" s="134">
        <v>10631</v>
      </c>
      <c r="E2450" s="7" t="s">
        <v>141</v>
      </c>
      <c r="F2450" s="8" t="s">
        <v>58</v>
      </c>
      <c r="G2450" s="18">
        <f>IFERROR(VLOOKUP(Table1[[#This Row],[Codigo_insumo]],BD_Insumos!$B:$E,4),"")</f>
        <v>370.4196</v>
      </c>
      <c r="H2450" s="140">
        <v>6.0000000000000001E-3</v>
      </c>
      <c r="I2450" s="9"/>
      <c r="J2450" s="23">
        <f t="shared" si="38"/>
        <v>2.2225176000000002</v>
      </c>
      <c r="K2450" s="22" t="str">
        <f>IF(I2450&lt;&gt;"",SUMIF(Table1[Codigo_servico],A2450,Table1[Subtotal_insumo]),"")</f>
        <v/>
      </c>
      <c r="L2450" s="18">
        <f>IF(Table1[[#This Row],[Ordem_insumos]]&lt;&gt;0,VLOOKUP(Table1[[#This Row],[Codigo_servico]],Preencher_Orcamento!$B:$D,3,FALSE)*Table1[[#This Row],[Qtde_insumo]],"")</f>
        <v>0</v>
      </c>
      <c r="M2450" s="18">
        <f>IF(Table1[[#This Row],[Ordem_insumos]]&lt;&gt;0,VLOOKUP(Table1[[#This Row],[Codigo_servico]],Preencher_Orcamento!$B:$D,3,FALSE)*Table1[[#This Row],[Subtotal_insumo]],"")</f>
        <v>0</v>
      </c>
    </row>
    <row r="2451" spans="1:13" x14ac:dyDescent="0.25">
      <c r="A2451" s="3">
        <v>80140</v>
      </c>
      <c r="B2451" s="125">
        <v>0</v>
      </c>
      <c r="C2451" s="131" t="s">
        <v>2892</v>
      </c>
      <c r="D2451" s="132"/>
      <c r="E2451" s="4"/>
      <c r="F2451" s="4"/>
      <c r="G2451" s="17" t="str">
        <f>IFERROR(VLOOKUP(Table1[[#This Row],[Codigo_insumo]],BD_Insumos!$B:$E,4),"")</f>
        <v/>
      </c>
      <c r="H2451" s="139"/>
      <c r="I2451" s="5" t="s">
        <v>170</v>
      </c>
      <c r="J2451" s="20" t="str">
        <f t="shared" si="38"/>
        <v/>
      </c>
      <c r="K2451" s="21">
        <f>IF(I2451&lt;&gt;"",SUMIF(Table1[Codigo_servico],A2451,Table1[Subtotal_insumo]),"")</f>
        <v>535.27017693983396</v>
      </c>
      <c r="L2451" s="17" t="str">
        <f>IF(Table1[[#This Row],[Ordem_insumos]]&lt;&gt;0,VLOOKUP(Table1[[#This Row],[Codigo_servico]],Preencher_Orcamento!$B:$D,3,FALSE)*Table1[[#This Row],[Qtde_insumo]],"")</f>
        <v/>
      </c>
      <c r="M2451" s="17" t="str">
        <f>IF(Table1[[#This Row],[Ordem_insumos]]&lt;&gt;0,VLOOKUP(Table1[[#This Row],[Codigo_servico]],Preencher_Orcamento!$B:$D,3,FALSE)*Table1[[#This Row],[Subtotal_insumo]],"")</f>
        <v/>
      </c>
    </row>
    <row r="2452" spans="1:13" x14ac:dyDescent="0.25">
      <c r="A2452" s="6">
        <v>80140</v>
      </c>
      <c r="B2452" s="126">
        <v>1</v>
      </c>
      <c r="C2452" s="133"/>
      <c r="D2452" s="134">
        <v>2099</v>
      </c>
      <c r="E2452" s="7" t="s">
        <v>2205</v>
      </c>
      <c r="F2452" s="8" t="s">
        <v>2140</v>
      </c>
      <c r="G2452" s="16">
        <f>IFERROR(VLOOKUP(Table1[[#This Row],[Codigo_insumo]],BD_Insumos!$B:$E,4),"")</f>
        <v>12.627877718847255</v>
      </c>
      <c r="H2452" s="140">
        <v>2.34</v>
      </c>
      <c r="I2452" s="9"/>
      <c r="J2452" s="22">
        <f t="shared" si="38"/>
        <v>29.549233862102575</v>
      </c>
      <c r="K2452" s="22" t="str">
        <f>IF(I2452&lt;&gt;"",SUMIF(Table1[Codigo_servico],A2452,Table1[Subtotal_insumo]),"")</f>
        <v/>
      </c>
      <c r="L2452" s="16">
        <f>IF(Table1[[#This Row],[Ordem_insumos]]&lt;&gt;0,VLOOKUP(Table1[[#This Row],[Codigo_servico]],Preencher_Orcamento!$B:$D,3,FALSE)*Table1[[#This Row],[Qtde_insumo]],"")</f>
        <v>0</v>
      </c>
      <c r="M2452" s="16">
        <f>IF(Table1[[#This Row],[Ordem_insumos]]&lt;&gt;0,VLOOKUP(Table1[[#This Row],[Codigo_servico]],Preencher_Orcamento!$B:$D,3,FALSE)*Table1[[#This Row],[Subtotal_insumo]],"")</f>
        <v>0</v>
      </c>
    </row>
    <row r="2453" spans="1:13" x14ac:dyDescent="0.25">
      <c r="A2453" s="6">
        <v>80140</v>
      </c>
      <c r="B2453" s="126">
        <v>2</v>
      </c>
      <c r="C2453" s="133"/>
      <c r="D2453" s="134">
        <v>2020</v>
      </c>
      <c r="E2453" s="7" t="s">
        <v>2188</v>
      </c>
      <c r="F2453" s="8" t="s">
        <v>2140</v>
      </c>
      <c r="G2453" s="16">
        <f>IFERROR(VLOOKUP(Table1[[#This Row],[Codigo_insumo]],BD_Insumos!$B:$E,4),"")</f>
        <v>15.860837164231068</v>
      </c>
      <c r="H2453" s="140">
        <v>2.2999999999999998</v>
      </c>
      <c r="I2453" s="9"/>
      <c r="J2453" s="22">
        <f t="shared" si="38"/>
        <v>36.479925477731456</v>
      </c>
      <c r="K2453" s="22" t="str">
        <f>IF(I2453&lt;&gt;"",SUMIF(Table1[Codigo_servico],A2453,Table1[Subtotal_insumo]),"")</f>
        <v/>
      </c>
      <c r="L2453" s="16">
        <f>IF(Table1[[#This Row],[Ordem_insumos]]&lt;&gt;0,VLOOKUP(Table1[[#This Row],[Codigo_servico]],Preencher_Orcamento!$B:$D,3,FALSE)*Table1[[#This Row],[Qtde_insumo]],"")</f>
        <v>0</v>
      </c>
      <c r="M2453" s="16">
        <f>IF(Table1[[#This Row],[Ordem_insumos]]&lt;&gt;0,VLOOKUP(Table1[[#This Row],[Codigo_servico]],Preencher_Orcamento!$B:$D,3,FALSE)*Table1[[#This Row],[Subtotal_insumo]],"")</f>
        <v>0</v>
      </c>
    </row>
    <row r="2454" spans="1:13" ht="39" x14ac:dyDescent="0.25">
      <c r="A2454" s="6">
        <v>80140</v>
      </c>
      <c r="B2454" s="126">
        <v>3</v>
      </c>
      <c r="C2454" s="133"/>
      <c r="D2454" s="134">
        <v>30554</v>
      </c>
      <c r="E2454" s="7" t="s">
        <v>581</v>
      </c>
      <c r="F2454" s="8" t="s">
        <v>170</v>
      </c>
      <c r="G2454" s="18">
        <f>IFERROR(VLOOKUP(Table1[[#This Row],[Codigo_insumo]],BD_Insumos!$B:$E,4),"")</f>
        <v>467.01850000000002</v>
      </c>
      <c r="H2454" s="140">
        <v>1</v>
      </c>
      <c r="I2454" s="9"/>
      <c r="J2454" s="23">
        <f t="shared" si="38"/>
        <v>467.01850000000002</v>
      </c>
      <c r="K2454" s="22" t="str">
        <f>IF(I2454&lt;&gt;"",SUMIF(Table1[Codigo_servico],A2454,Table1[Subtotal_insumo]),"")</f>
        <v/>
      </c>
      <c r="L2454" s="18">
        <f>IF(Table1[[#This Row],[Ordem_insumos]]&lt;&gt;0,VLOOKUP(Table1[[#This Row],[Codigo_servico]],Preencher_Orcamento!$B:$D,3,FALSE)*Table1[[#This Row],[Qtde_insumo]],"")</f>
        <v>0</v>
      </c>
      <c r="M2454" s="18">
        <f>IF(Table1[[#This Row],[Ordem_insumos]]&lt;&gt;0,VLOOKUP(Table1[[#This Row],[Codigo_servico]],Preencher_Orcamento!$B:$D,3,FALSE)*Table1[[#This Row],[Subtotal_insumo]],"")</f>
        <v>0</v>
      </c>
    </row>
    <row r="2455" spans="1:13" ht="26.25" x14ac:dyDescent="0.25">
      <c r="A2455" s="6">
        <v>80140</v>
      </c>
      <c r="B2455" s="126">
        <v>4</v>
      </c>
      <c r="C2455" s="133"/>
      <c r="D2455" s="134">
        <v>10631</v>
      </c>
      <c r="E2455" s="7" t="s">
        <v>141</v>
      </c>
      <c r="F2455" s="8" t="s">
        <v>58</v>
      </c>
      <c r="G2455" s="18">
        <f>IFERROR(VLOOKUP(Table1[[#This Row],[Codigo_insumo]],BD_Insumos!$B:$E,4),"")</f>
        <v>370.4196</v>
      </c>
      <c r="H2455" s="140">
        <v>6.0000000000000001E-3</v>
      </c>
      <c r="I2455" s="9"/>
      <c r="J2455" s="23">
        <f t="shared" si="38"/>
        <v>2.2225176000000002</v>
      </c>
      <c r="K2455" s="22" t="str">
        <f>IF(I2455&lt;&gt;"",SUMIF(Table1[Codigo_servico],A2455,Table1[Subtotal_insumo]),"")</f>
        <v/>
      </c>
      <c r="L2455" s="18">
        <f>IF(Table1[[#This Row],[Ordem_insumos]]&lt;&gt;0,VLOOKUP(Table1[[#This Row],[Codigo_servico]],Preencher_Orcamento!$B:$D,3,FALSE)*Table1[[#This Row],[Qtde_insumo]],"")</f>
        <v>0</v>
      </c>
      <c r="M2455" s="18">
        <f>IF(Table1[[#This Row],[Ordem_insumos]]&lt;&gt;0,VLOOKUP(Table1[[#This Row],[Codigo_servico]],Preencher_Orcamento!$B:$D,3,FALSE)*Table1[[#This Row],[Subtotal_insumo]],"")</f>
        <v>0</v>
      </c>
    </row>
    <row r="2456" spans="1:13" x14ac:dyDescent="0.25">
      <c r="A2456" s="3">
        <v>80141</v>
      </c>
      <c r="B2456" s="125">
        <v>0</v>
      </c>
      <c r="C2456" s="131" t="s">
        <v>2893</v>
      </c>
      <c r="D2456" s="132"/>
      <c r="E2456" s="4"/>
      <c r="F2456" s="4"/>
      <c r="G2456" s="17" t="str">
        <f>IFERROR(VLOOKUP(Table1[[#This Row],[Codigo_insumo]],BD_Insumos!$B:$E,4),"")</f>
        <v/>
      </c>
      <c r="H2456" s="139"/>
      <c r="I2456" s="5" t="s">
        <v>170</v>
      </c>
      <c r="J2456" s="20" t="str">
        <f t="shared" si="38"/>
        <v/>
      </c>
      <c r="K2456" s="21">
        <f>IF(I2456&lt;&gt;"",SUMIF(Table1[Codigo_servico],A2456,Table1[Subtotal_insumo]),"")</f>
        <v>539.38737693983398</v>
      </c>
      <c r="L2456" s="17" t="str">
        <f>IF(Table1[[#This Row],[Ordem_insumos]]&lt;&gt;0,VLOOKUP(Table1[[#This Row],[Codigo_servico]],Preencher_Orcamento!$B:$D,3,FALSE)*Table1[[#This Row],[Qtde_insumo]],"")</f>
        <v/>
      </c>
      <c r="M2456" s="17" t="str">
        <f>IF(Table1[[#This Row],[Ordem_insumos]]&lt;&gt;0,VLOOKUP(Table1[[#This Row],[Codigo_servico]],Preencher_Orcamento!$B:$D,3,FALSE)*Table1[[#This Row],[Subtotal_insumo]],"")</f>
        <v/>
      </c>
    </row>
    <row r="2457" spans="1:13" x14ac:dyDescent="0.25">
      <c r="A2457" s="6">
        <v>80141</v>
      </c>
      <c r="B2457" s="126">
        <v>1</v>
      </c>
      <c r="C2457" s="133"/>
      <c r="D2457" s="134">
        <v>2099</v>
      </c>
      <c r="E2457" s="7" t="s">
        <v>2205</v>
      </c>
      <c r="F2457" s="8" t="s">
        <v>2140</v>
      </c>
      <c r="G2457" s="16">
        <f>IFERROR(VLOOKUP(Table1[[#This Row],[Codigo_insumo]],BD_Insumos!$B:$E,4),"")</f>
        <v>12.627877718847255</v>
      </c>
      <c r="H2457" s="140">
        <v>2.34</v>
      </c>
      <c r="I2457" s="9"/>
      <c r="J2457" s="22">
        <f t="shared" si="38"/>
        <v>29.549233862102575</v>
      </c>
      <c r="K2457" s="22" t="str">
        <f>IF(I2457&lt;&gt;"",SUMIF(Table1[Codigo_servico],A2457,Table1[Subtotal_insumo]),"")</f>
        <v/>
      </c>
      <c r="L2457" s="16">
        <f>IF(Table1[[#This Row],[Ordem_insumos]]&lt;&gt;0,VLOOKUP(Table1[[#This Row],[Codigo_servico]],Preencher_Orcamento!$B:$D,3,FALSE)*Table1[[#This Row],[Qtde_insumo]],"")</f>
        <v>0</v>
      </c>
      <c r="M2457" s="16">
        <f>IF(Table1[[#This Row],[Ordem_insumos]]&lt;&gt;0,VLOOKUP(Table1[[#This Row],[Codigo_servico]],Preencher_Orcamento!$B:$D,3,FALSE)*Table1[[#This Row],[Subtotal_insumo]],"")</f>
        <v>0</v>
      </c>
    </row>
    <row r="2458" spans="1:13" ht="26.25" x14ac:dyDescent="0.25">
      <c r="A2458" s="6">
        <v>80141</v>
      </c>
      <c r="B2458" s="126">
        <v>2</v>
      </c>
      <c r="C2458" s="133"/>
      <c r="D2458" s="134">
        <v>10631</v>
      </c>
      <c r="E2458" s="7" t="s">
        <v>141</v>
      </c>
      <c r="F2458" s="8" t="s">
        <v>58</v>
      </c>
      <c r="G2458" s="16">
        <f>IFERROR(VLOOKUP(Table1[[#This Row],[Codigo_insumo]],BD_Insumos!$B:$E,4),"")</f>
        <v>370.4196</v>
      </c>
      <c r="H2458" s="140">
        <v>6.0000000000000001E-3</v>
      </c>
      <c r="I2458" s="9"/>
      <c r="J2458" s="22">
        <f t="shared" si="38"/>
        <v>2.2225176000000002</v>
      </c>
      <c r="K2458" s="22" t="str">
        <f>IF(I2458&lt;&gt;"",SUMIF(Table1[Codigo_servico],A2458,Table1[Subtotal_insumo]),"")</f>
        <v/>
      </c>
      <c r="L2458" s="16">
        <f>IF(Table1[[#This Row],[Ordem_insumos]]&lt;&gt;0,VLOOKUP(Table1[[#This Row],[Codigo_servico]],Preencher_Orcamento!$B:$D,3,FALSE)*Table1[[#This Row],[Qtde_insumo]],"")</f>
        <v>0</v>
      </c>
      <c r="M2458" s="16">
        <f>IF(Table1[[#This Row],[Ordem_insumos]]&lt;&gt;0,VLOOKUP(Table1[[#This Row],[Codigo_servico]],Preencher_Orcamento!$B:$D,3,FALSE)*Table1[[#This Row],[Subtotal_insumo]],"")</f>
        <v>0</v>
      </c>
    </row>
    <row r="2459" spans="1:13" x14ac:dyDescent="0.25">
      <c r="A2459" s="6">
        <v>80141</v>
      </c>
      <c r="B2459" s="126">
        <v>3</v>
      </c>
      <c r="C2459" s="133"/>
      <c r="D2459" s="134">
        <v>2020</v>
      </c>
      <c r="E2459" s="7" t="s">
        <v>2188</v>
      </c>
      <c r="F2459" s="8" t="s">
        <v>2140</v>
      </c>
      <c r="G2459" s="18">
        <f>IFERROR(VLOOKUP(Table1[[#This Row],[Codigo_insumo]],BD_Insumos!$B:$E,4),"")</f>
        <v>15.860837164231068</v>
      </c>
      <c r="H2459" s="140">
        <v>2.2999999999999998</v>
      </c>
      <c r="I2459" s="9"/>
      <c r="J2459" s="23">
        <f t="shared" si="38"/>
        <v>36.479925477731456</v>
      </c>
      <c r="K2459" s="22" t="str">
        <f>IF(I2459&lt;&gt;"",SUMIF(Table1[Codigo_servico],A2459,Table1[Subtotal_insumo]),"")</f>
        <v/>
      </c>
      <c r="L2459" s="18">
        <f>IF(Table1[[#This Row],[Ordem_insumos]]&lt;&gt;0,VLOOKUP(Table1[[#This Row],[Codigo_servico]],Preencher_Orcamento!$B:$D,3,FALSE)*Table1[[#This Row],[Qtde_insumo]],"")</f>
        <v>0</v>
      </c>
      <c r="M2459" s="18">
        <f>IF(Table1[[#This Row],[Ordem_insumos]]&lt;&gt;0,VLOOKUP(Table1[[#This Row],[Codigo_servico]],Preencher_Orcamento!$B:$D,3,FALSE)*Table1[[#This Row],[Subtotal_insumo]],"")</f>
        <v>0</v>
      </c>
    </row>
    <row r="2460" spans="1:13" ht="39" x14ac:dyDescent="0.25">
      <c r="A2460" s="6">
        <v>80141</v>
      </c>
      <c r="B2460" s="126">
        <v>4</v>
      </c>
      <c r="C2460" s="133"/>
      <c r="D2460" s="134">
        <v>30556</v>
      </c>
      <c r="E2460" s="7" t="s">
        <v>582</v>
      </c>
      <c r="F2460" s="8" t="s">
        <v>170</v>
      </c>
      <c r="G2460" s="18">
        <f>IFERROR(VLOOKUP(Table1[[#This Row],[Codigo_insumo]],BD_Insumos!$B:$E,4),"")</f>
        <v>471.13569999999999</v>
      </c>
      <c r="H2460" s="140">
        <v>1</v>
      </c>
      <c r="I2460" s="9"/>
      <c r="J2460" s="23">
        <f t="shared" si="38"/>
        <v>471.13569999999999</v>
      </c>
      <c r="K2460" s="22" t="str">
        <f>IF(I2460&lt;&gt;"",SUMIF(Table1[Codigo_servico],A2460,Table1[Subtotal_insumo]),"")</f>
        <v/>
      </c>
      <c r="L2460" s="18">
        <f>IF(Table1[[#This Row],[Ordem_insumos]]&lt;&gt;0,VLOOKUP(Table1[[#This Row],[Codigo_servico]],Preencher_Orcamento!$B:$D,3,FALSE)*Table1[[#This Row],[Qtde_insumo]],"")</f>
        <v>0</v>
      </c>
      <c r="M2460" s="18">
        <f>IF(Table1[[#This Row],[Ordem_insumos]]&lt;&gt;0,VLOOKUP(Table1[[#This Row],[Codigo_servico]],Preencher_Orcamento!$B:$D,3,FALSE)*Table1[[#This Row],[Subtotal_insumo]],"")</f>
        <v>0</v>
      </c>
    </row>
    <row r="2461" spans="1:13" x14ac:dyDescent="0.25">
      <c r="A2461" s="3">
        <v>80145</v>
      </c>
      <c r="B2461" s="125">
        <v>0</v>
      </c>
      <c r="C2461" s="131" t="s">
        <v>2894</v>
      </c>
      <c r="D2461" s="132"/>
      <c r="E2461" s="4"/>
      <c r="F2461" s="4"/>
      <c r="G2461" s="17" t="str">
        <f>IFERROR(VLOOKUP(Table1[[#This Row],[Codigo_insumo]],BD_Insumos!$B:$E,4),"")</f>
        <v/>
      </c>
      <c r="H2461" s="139"/>
      <c r="I2461" s="5" t="s">
        <v>170</v>
      </c>
      <c r="J2461" s="20" t="str">
        <f t="shared" si="38"/>
        <v/>
      </c>
      <c r="K2461" s="21">
        <f>IF(I2461&lt;&gt;"",SUMIF(Table1[Codigo_servico],A2461,Table1[Subtotal_insumo]),"")</f>
        <v>602.31427693983403</v>
      </c>
      <c r="L2461" s="17" t="str">
        <f>IF(Table1[[#This Row],[Ordem_insumos]]&lt;&gt;0,VLOOKUP(Table1[[#This Row],[Codigo_servico]],Preencher_Orcamento!$B:$D,3,FALSE)*Table1[[#This Row],[Qtde_insumo]],"")</f>
        <v/>
      </c>
      <c r="M2461" s="17" t="str">
        <f>IF(Table1[[#This Row],[Ordem_insumos]]&lt;&gt;0,VLOOKUP(Table1[[#This Row],[Codigo_servico]],Preencher_Orcamento!$B:$D,3,FALSE)*Table1[[#This Row],[Subtotal_insumo]],"")</f>
        <v/>
      </c>
    </row>
    <row r="2462" spans="1:13" ht="26.25" x14ac:dyDescent="0.25">
      <c r="A2462" s="6">
        <v>80145</v>
      </c>
      <c r="B2462" s="126">
        <v>1</v>
      </c>
      <c r="C2462" s="133"/>
      <c r="D2462" s="134">
        <v>10631</v>
      </c>
      <c r="E2462" s="7" t="s">
        <v>141</v>
      </c>
      <c r="F2462" s="8" t="s">
        <v>58</v>
      </c>
      <c r="G2462" s="16">
        <f>IFERROR(VLOOKUP(Table1[[#This Row],[Codigo_insumo]],BD_Insumos!$B:$E,4),"")</f>
        <v>370.4196</v>
      </c>
      <c r="H2462" s="140">
        <v>6.0000000000000001E-3</v>
      </c>
      <c r="I2462" s="9"/>
      <c r="J2462" s="22">
        <f t="shared" si="38"/>
        <v>2.2225176000000002</v>
      </c>
      <c r="K2462" s="22" t="str">
        <f>IF(I2462&lt;&gt;"",SUMIF(Table1[Codigo_servico],A2462,Table1[Subtotal_insumo]),"")</f>
        <v/>
      </c>
      <c r="L2462" s="16">
        <f>IF(Table1[[#This Row],[Ordem_insumos]]&lt;&gt;0,VLOOKUP(Table1[[#This Row],[Codigo_servico]],Preencher_Orcamento!$B:$D,3,FALSE)*Table1[[#This Row],[Qtde_insumo]],"")</f>
        <v>0</v>
      </c>
      <c r="M2462" s="16">
        <f>IF(Table1[[#This Row],[Ordem_insumos]]&lt;&gt;0,VLOOKUP(Table1[[#This Row],[Codigo_servico]],Preencher_Orcamento!$B:$D,3,FALSE)*Table1[[#This Row],[Subtotal_insumo]],"")</f>
        <v>0</v>
      </c>
    </row>
    <row r="2463" spans="1:13" ht="26.25" x14ac:dyDescent="0.25">
      <c r="A2463" s="6">
        <v>80145</v>
      </c>
      <c r="B2463" s="126">
        <v>2</v>
      </c>
      <c r="C2463" s="133"/>
      <c r="D2463" s="134">
        <v>30558</v>
      </c>
      <c r="E2463" s="7" t="s">
        <v>583</v>
      </c>
      <c r="F2463" s="8" t="s">
        <v>170</v>
      </c>
      <c r="G2463" s="16">
        <f>IFERROR(VLOOKUP(Table1[[#This Row],[Codigo_insumo]],BD_Insumos!$B:$E,4),"")</f>
        <v>534.06259999999997</v>
      </c>
      <c r="H2463" s="140">
        <v>1</v>
      </c>
      <c r="I2463" s="9"/>
      <c r="J2463" s="22">
        <f t="shared" si="38"/>
        <v>534.06259999999997</v>
      </c>
      <c r="K2463" s="22" t="str">
        <f>IF(I2463&lt;&gt;"",SUMIF(Table1[Codigo_servico],A2463,Table1[Subtotal_insumo]),"")</f>
        <v/>
      </c>
      <c r="L2463" s="16">
        <f>IF(Table1[[#This Row],[Ordem_insumos]]&lt;&gt;0,VLOOKUP(Table1[[#This Row],[Codigo_servico]],Preencher_Orcamento!$B:$D,3,FALSE)*Table1[[#This Row],[Qtde_insumo]],"")</f>
        <v>0</v>
      </c>
      <c r="M2463" s="16">
        <f>IF(Table1[[#This Row],[Ordem_insumos]]&lt;&gt;0,VLOOKUP(Table1[[#This Row],[Codigo_servico]],Preencher_Orcamento!$B:$D,3,FALSE)*Table1[[#This Row],[Subtotal_insumo]],"")</f>
        <v>0</v>
      </c>
    </row>
    <row r="2464" spans="1:13" x14ac:dyDescent="0.25">
      <c r="A2464" s="6">
        <v>80145</v>
      </c>
      <c r="B2464" s="126">
        <v>3</v>
      </c>
      <c r="C2464" s="133"/>
      <c r="D2464" s="134">
        <v>2020</v>
      </c>
      <c r="E2464" s="7" t="s">
        <v>2188</v>
      </c>
      <c r="F2464" s="8" t="s">
        <v>2140</v>
      </c>
      <c r="G2464" s="18">
        <f>IFERROR(VLOOKUP(Table1[[#This Row],[Codigo_insumo]],BD_Insumos!$B:$E,4),"")</f>
        <v>15.860837164231068</v>
      </c>
      <c r="H2464" s="140">
        <v>2.2999999999999998</v>
      </c>
      <c r="I2464" s="9"/>
      <c r="J2464" s="23">
        <f t="shared" si="38"/>
        <v>36.479925477731456</v>
      </c>
      <c r="K2464" s="22" t="str">
        <f>IF(I2464&lt;&gt;"",SUMIF(Table1[Codigo_servico],A2464,Table1[Subtotal_insumo]),"")</f>
        <v/>
      </c>
      <c r="L2464" s="18">
        <f>IF(Table1[[#This Row],[Ordem_insumos]]&lt;&gt;0,VLOOKUP(Table1[[#This Row],[Codigo_servico]],Preencher_Orcamento!$B:$D,3,FALSE)*Table1[[#This Row],[Qtde_insumo]],"")</f>
        <v>0</v>
      </c>
      <c r="M2464" s="18">
        <f>IF(Table1[[#This Row],[Ordem_insumos]]&lt;&gt;0,VLOOKUP(Table1[[#This Row],[Codigo_servico]],Preencher_Orcamento!$B:$D,3,FALSE)*Table1[[#This Row],[Subtotal_insumo]],"")</f>
        <v>0</v>
      </c>
    </row>
    <row r="2465" spans="1:13" x14ac:dyDescent="0.25">
      <c r="A2465" s="6">
        <v>80145</v>
      </c>
      <c r="B2465" s="126">
        <v>4</v>
      </c>
      <c r="C2465" s="133"/>
      <c r="D2465" s="134">
        <v>2099</v>
      </c>
      <c r="E2465" s="7" t="s">
        <v>2205</v>
      </c>
      <c r="F2465" s="8" t="s">
        <v>2140</v>
      </c>
      <c r="G2465" s="18">
        <f>IFERROR(VLOOKUP(Table1[[#This Row],[Codigo_insumo]],BD_Insumos!$B:$E,4),"")</f>
        <v>12.627877718847255</v>
      </c>
      <c r="H2465" s="140">
        <v>2.34</v>
      </c>
      <c r="I2465" s="9"/>
      <c r="J2465" s="23">
        <f t="shared" si="38"/>
        <v>29.549233862102575</v>
      </c>
      <c r="K2465" s="22" t="str">
        <f>IF(I2465&lt;&gt;"",SUMIF(Table1[Codigo_servico],A2465,Table1[Subtotal_insumo]),"")</f>
        <v/>
      </c>
      <c r="L2465" s="18">
        <f>IF(Table1[[#This Row],[Ordem_insumos]]&lt;&gt;0,VLOOKUP(Table1[[#This Row],[Codigo_servico]],Preencher_Orcamento!$B:$D,3,FALSE)*Table1[[#This Row],[Qtde_insumo]],"")</f>
        <v>0</v>
      </c>
      <c r="M2465" s="18">
        <f>IF(Table1[[#This Row],[Ordem_insumos]]&lt;&gt;0,VLOOKUP(Table1[[#This Row],[Codigo_servico]],Preencher_Orcamento!$B:$D,3,FALSE)*Table1[[#This Row],[Subtotal_insumo]],"")</f>
        <v>0</v>
      </c>
    </row>
    <row r="2466" spans="1:13" x14ac:dyDescent="0.25">
      <c r="A2466" s="3">
        <v>80150</v>
      </c>
      <c r="B2466" s="125">
        <v>0</v>
      </c>
      <c r="C2466" s="131" t="s">
        <v>2895</v>
      </c>
      <c r="D2466" s="132"/>
      <c r="E2466" s="4"/>
      <c r="F2466" s="4"/>
      <c r="G2466" s="17" t="str">
        <f>IFERROR(VLOOKUP(Table1[[#This Row],[Codigo_insumo]],BD_Insumos!$B:$E,4),"")</f>
        <v/>
      </c>
      <c r="H2466" s="139"/>
      <c r="I2466" s="5" t="s">
        <v>170</v>
      </c>
      <c r="J2466" s="20" t="str">
        <f t="shared" si="38"/>
        <v/>
      </c>
      <c r="K2466" s="21">
        <f>IF(I2466&lt;&gt;"",SUMIF(Table1[Codigo_servico],A2466,Table1[Subtotal_insumo]),"")</f>
        <v>316.72798057489723</v>
      </c>
      <c r="L2466" s="17" t="str">
        <f>IF(Table1[[#This Row],[Ordem_insumos]]&lt;&gt;0,VLOOKUP(Table1[[#This Row],[Codigo_servico]],Preencher_Orcamento!$B:$D,3,FALSE)*Table1[[#This Row],[Qtde_insumo]],"")</f>
        <v/>
      </c>
      <c r="M2466" s="17" t="str">
        <f>IF(Table1[[#This Row],[Ordem_insumos]]&lt;&gt;0,VLOOKUP(Table1[[#This Row],[Codigo_servico]],Preencher_Orcamento!$B:$D,3,FALSE)*Table1[[#This Row],[Subtotal_insumo]],"")</f>
        <v/>
      </c>
    </row>
    <row r="2467" spans="1:13" ht="39" x14ac:dyDescent="0.25">
      <c r="A2467" s="6">
        <v>80150</v>
      </c>
      <c r="B2467" s="126">
        <v>1</v>
      </c>
      <c r="C2467" s="133"/>
      <c r="D2467" s="134">
        <v>30570</v>
      </c>
      <c r="E2467" s="7" t="s">
        <v>587</v>
      </c>
      <c r="F2467" s="8" t="s">
        <v>170</v>
      </c>
      <c r="G2467" s="16">
        <f>IFERROR(VLOOKUP(Table1[[#This Row],[Codigo_insumo]],BD_Insumos!$B:$E,4),"")</f>
        <v>289.68560000000002</v>
      </c>
      <c r="H2467" s="140">
        <v>1</v>
      </c>
      <c r="I2467" s="9"/>
      <c r="J2467" s="22">
        <f t="shared" si="38"/>
        <v>289.68560000000002</v>
      </c>
      <c r="K2467" s="22" t="str">
        <f>IF(I2467&lt;&gt;"",SUMIF(Table1[Codigo_servico],A2467,Table1[Subtotal_insumo]),"")</f>
        <v/>
      </c>
      <c r="L2467" s="16">
        <f>IF(Table1[[#This Row],[Ordem_insumos]]&lt;&gt;0,VLOOKUP(Table1[[#This Row],[Codigo_servico]],Preencher_Orcamento!$B:$D,3,FALSE)*Table1[[#This Row],[Qtde_insumo]],"")</f>
        <v>0</v>
      </c>
      <c r="M2467" s="16">
        <f>IF(Table1[[#This Row],[Ordem_insumos]]&lt;&gt;0,VLOOKUP(Table1[[#This Row],[Codigo_servico]],Preencher_Orcamento!$B:$D,3,FALSE)*Table1[[#This Row],[Subtotal_insumo]],"")</f>
        <v>0</v>
      </c>
    </row>
    <row r="2468" spans="1:13" ht="26.25" x14ac:dyDescent="0.25">
      <c r="A2468" s="6">
        <v>80150</v>
      </c>
      <c r="B2468" s="126">
        <v>2</v>
      </c>
      <c r="C2468" s="133"/>
      <c r="D2468" s="134">
        <v>10631</v>
      </c>
      <c r="E2468" s="7" t="s">
        <v>141</v>
      </c>
      <c r="F2468" s="8" t="s">
        <v>58</v>
      </c>
      <c r="G2468" s="16">
        <f>IFERROR(VLOOKUP(Table1[[#This Row],[Codigo_insumo]],BD_Insumos!$B:$E,4),"")</f>
        <v>370.4196</v>
      </c>
      <c r="H2468" s="140">
        <v>1.2500000000000001E-2</v>
      </c>
      <c r="I2468" s="9"/>
      <c r="J2468" s="22">
        <f t="shared" si="38"/>
        <v>4.6302450000000004</v>
      </c>
      <c r="K2468" s="22" t="str">
        <f>IF(I2468&lt;&gt;"",SUMIF(Table1[Codigo_servico],A2468,Table1[Subtotal_insumo]),"")</f>
        <v/>
      </c>
      <c r="L2468" s="16">
        <f>IF(Table1[[#This Row],[Ordem_insumos]]&lt;&gt;0,VLOOKUP(Table1[[#This Row],[Codigo_servico]],Preencher_Orcamento!$B:$D,3,FALSE)*Table1[[#This Row],[Qtde_insumo]],"")</f>
        <v>0</v>
      </c>
      <c r="M2468" s="16">
        <f>IF(Table1[[#This Row],[Ordem_insumos]]&lt;&gt;0,VLOOKUP(Table1[[#This Row],[Codigo_servico]],Preencher_Orcamento!$B:$D,3,FALSE)*Table1[[#This Row],[Subtotal_insumo]],"")</f>
        <v>0</v>
      </c>
    </row>
    <row r="2469" spans="1:13" x14ac:dyDescent="0.25">
      <c r="A2469" s="6">
        <v>80150</v>
      </c>
      <c r="B2469" s="126">
        <v>3</v>
      </c>
      <c r="C2469" s="133"/>
      <c r="D2469" s="134">
        <v>2099</v>
      </c>
      <c r="E2469" s="7" t="s">
        <v>2205</v>
      </c>
      <c r="F2469" s="8" t="s">
        <v>2140</v>
      </c>
      <c r="G2469" s="18">
        <f>IFERROR(VLOOKUP(Table1[[#This Row],[Codigo_insumo]],BD_Insumos!$B:$E,4),"")</f>
        <v>12.627877718847255</v>
      </c>
      <c r="H2469" s="140">
        <v>0.77</v>
      </c>
      <c r="I2469" s="9"/>
      <c r="J2469" s="23">
        <f t="shared" si="38"/>
        <v>9.7234658435123862</v>
      </c>
      <c r="K2469" s="22" t="str">
        <f>IF(I2469&lt;&gt;"",SUMIF(Table1[Codigo_servico],A2469,Table1[Subtotal_insumo]),"")</f>
        <v/>
      </c>
      <c r="L2469" s="18">
        <f>IF(Table1[[#This Row],[Ordem_insumos]]&lt;&gt;0,VLOOKUP(Table1[[#This Row],[Codigo_servico]],Preencher_Orcamento!$B:$D,3,FALSE)*Table1[[#This Row],[Qtde_insumo]],"")</f>
        <v>0</v>
      </c>
      <c r="M2469" s="18">
        <f>IF(Table1[[#This Row],[Ordem_insumos]]&lt;&gt;0,VLOOKUP(Table1[[#This Row],[Codigo_servico]],Preencher_Orcamento!$B:$D,3,FALSE)*Table1[[#This Row],[Subtotal_insumo]],"")</f>
        <v>0</v>
      </c>
    </row>
    <row r="2470" spans="1:13" x14ac:dyDescent="0.25">
      <c r="A2470" s="6">
        <v>80150</v>
      </c>
      <c r="B2470" s="126">
        <v>4</v>
      </c>
      <c r="C2470" s="133"/>
      <c r="D2470" s="134">
        <v>2020</v>
      </c>
      <c r="E2470" s="7" t="s">
        <v>2188</v>
      </c>
      <c r="F2470" s="8" t="s">
        <v>2140</v>
      </c>
      <c r="G2470" s="18">
        <f>IFERROR(VLOOKUP(Table1[[#This Row],[Codigo_insumo]],BD_Insumos!$B:$E,4),"")</f>
        <v>15.860837164231068</v>
      </c>
      <c r="H2470" s="140">
        <v>0.8</v>
      </c>
      <c r="I2470" s="9"/>
      <c r="J2470" s="23">
        <f t="shared" si="38"/>
        <v>12.688669731384856</v>
      </c>
      <c r="K2470" s="22" t="str">
        <f>IF(I2470&lt;&gt;"",SUMIF(Table1[Codigo_servico],A2470,Table1[Subtotal_insumo]),"")</f>
        <v/>
      </c>
      <c r="L2470" s="18">
        <f>IF(Table1[[#This Row],[Ordem_insumos]]&lt;&gt;0,VLOOKUP(Table1[[#This Row],[Codigo_servico]],Preencher_Orcamento!$B:$D,3,FALSE)*Table1[[#This Row],[Qtde_insumo]],"")</f>
        <v>0</v>
      </c>
      <c r="M2470" s="18">
        <f>IF(Table1[[#This Row],[Ordem_insumos]]&lt;&gt;0,VLOOKUP(Table1[[#This Row],[Codigo_servico]],Preencher_Orcamento!$B:$D,3,FALSE)*Table1[[#This Row],[Subtotal_insumo]],"")</f>
        <v>0</v>
      </c>
    </row>
    <row r="2471" spans="1:13" x14ac:dyDescent="0.25">
      <c r="A2471" s="3">
        <v>80151</v>
      </c>
      <c r="B2471" s="125">
        <v>0</v>
      </c>
      <c r="C2471" s="131" t="s">
        <v>2896</v>
      </c>
      <c r="D2471" s="132"/>
      <c r="E2471" s="4"/>
      <c r="F2471" s="4"/>
      <c r="G2471" s="17" t="str">
        <f>IFERROR(VLOOKUP(Table1[[#This Row],[Codigo_insumo]],BD_Insumos!$B:$E,4),"")</f>
        <v/>
      </c>
      <c r="H2471" s="139"/>
      <c r="I2471" s="5" t="s">
        <v>170</v>
      </c>
      <c r="J2471" s="20" t="str">
        <f t="shared" si="38"/>
        <v/>
      </c>
      <c r="K2471" s="21">
        <f>IF(I2471&lt;&gt;"",SUMIF(Table1[Codigo_servico],A2471,Table1[Subtotal_insumo]),"")</f>
        <v>338.41278057489723</v>
      </c>
      <c r="L2471" s="17" t="str">
        <f>IF(Table1[[#This Row],[Ordem_insumos]]&lt;&gt;0,VLOOKUP(Table1[[#This Row],[Codigo_servico]],Preencher_Orcamento!$B:$D,3,FALSE)*Table1[[#This Row],[Qtde_insumo]],"")</f>
        <v/>
      </c>
      <c r="M2471" s="17" t="str">
        <f>IF(Table1[[#This Row],[Ordem_insumos]]&lt;&gt;0,VLOOKUP(Table1[[#This Row],[Codigo_servico]],Preencher_Orcamento!$B:$D,3,FALSE)*Table1[[#This Row],[Subtotal_insumo]],"")</f>
        <v/>
      </c>
    </row>
    <row r="2472" spans="1:13" ht="26.25" x14ac:dyDescent="0.25">
      <c r="A2472" s="6">
        <v>80151</v>
      </c>
      <c r="B2472" s="126">
        <v>1</v>
      </c>
      <c r="C2472" s="133"/>
      <c r="D2472" s="134">
        <v>10631</v>
      </c>
      <c r="E2472" s="7" t="s">
        <v>141</v>
      </c>
      <c r="F2472" s="8" t="s">
        <v>58</v>
      </c>
      <c r="G2472" s="16">
        <f>IFERROR(VLOOKUP(Table1[[#This Row],[Codigo_insumo]],BD_Insumos!$B:$E,4),"")</f>
        <v>370.4196</v>
      </c>
      <c r="H2472" s="140">
        <v>1.2500000000000001E-2</v>
      </c>
      <c r="I2472" s="9"/>
      <c r="J2472" s="22">
        <f t="shared" si="38"/>
        <v>4.6302450000000004</v>
      </c>
      <c r="K2472" s="22" t="str">
        <f>IF(I2472&lt;&gt;"",SUMIF(Table1[Codigo_servico],A2472,Table1[Subtotal_insumo]),"")</f>
        <v/>
      </c>
      <c r="L2472" s="16">
        <f>IF(Table1[[#This Row],[Ordem_insumos]]&lt;&gt;0,VLOOKUP(Table1[[#This Row],[Codigo_servico]],Preencher_Orcamento!$B:$D,3,FALSE)*Table1[[#This Row],[Qtde_insumo]],"")</f>
        <v>0</v>
      </c>
      <c r="M2472" s="16">
        <f>IF(Table1[[#This Row],[Ordem_insumos]]&lt;&gt;0,VLOOKUP(Table1[[#This Row],[Codigo_servico]],Preencher_Orcamento!$B:$D,3,FALSE)*Table1[[#This Row],[Subtotal_insumo]],"")</f>
        <v>0</v>
      </c>
    </row>
    <row r="2473" spans="1:13" x14ac:dyDescent="0.25">
      <c r="A2473" s="6">
        <v>80151</v>
      </c>
      <c r="B2473" s="126">
        <v>2</v>
      </c>
      <c r="C2473" s="133"/>
      <c r="D2473" s="134">
        <v>2020</v>
      </c>
      <c r="E2473" s="7" t="s">
        <v>2188</v>
      </c>
      <c r="F2473" s="8" t="s">
        <v>2140</v>
      </c>
      <c r="G2473" s="16">
        <f>IFERROR(VLOOKUP(Table1[[#This Row],[Codigo_insumo]],BD_Insumos!$B:$E,4),"")</f>
        <v>15.860837164231068</v>
      </c>
      <c r="H2473" s="140">
        <v>0.8</v>
      </c>
      <c r="I2473" s="9"/>
      <c r="J2473" s="22">
        <f t="shared" si="38"/>
        <v>12.688669731384856</v>
      </c>
      <c r="K2473" s="22" t="str">
        <f>IF(I2473&lt;&gt;"",SUMIF(Table1[Codigo_servico],A2473,Table1[Subtotal_insumo]),"")</f>
        <v/>
      </c>
      <c r="L2473" s="16">
        <f>IF(Table1[[#This Row],[Ordem_insumos]]&lt;&gt;0,VLOOKUP(Table1[[#This Row],[Codigo_servico]],Preencher_Orcamento!$B:$D,3,FALSE)*Table1[[#This Row],[Qtde_insumo]],"")</f>
        <v>0</v>
      </c>
      <c r="M2473" s="16">
        <f>IF(Table1[[#This Row],[Ordem_insumos]]&lt;&gt;0,VLOOKUP(Table1[[#This Row],[Codigo_servico]],Preencher_Orcamento!$B:$D,3,FALSE)*Table1[[#This Row],[Subtotal_insumo]],"")</f>
        <v>0</v>
      </c>
    </row>
    <row r="2474" spans="1:13" ht="39" x14ac:dyDescent="0.25">
      <c r="A2474" s="6">
        <v>80151</v>
      </c>
      <c r="B2474" s="126">
        <v>3</v>
      </c>
      <c r="C2474" s="133"/>
      <c r="D2474" s="134">
        <v>30572</v>
      </c>
      <c r="E2474" s="7" t="s">
        <v>588</v>
      </c>
      <c r="F2474" s="8" t="s">
        <v>170</v>
      </c>
      <c r="G2474" s="18">
        <f>IFERROR(VLOOKUP(Table1[[#This Row],[Codigo_insumo]],BD_Insumos!$B:$E,4),"")</f>
        <v>311.37040000000002</v>
      </c>
      <c r="H2474" s="140">
        <v>1</v>
      </c>
      <c r="I2474" s="9"/>
      <c r="J2474" s="23">
        <f t="shared" si="38"/>
        <v>311.37040000000002</v>
      </c>
      <c r="K2474" s="22" t="str">
        <f>IF(I2474&lt;&gt;"",SUMIF(Table1[Codigo_servico],A2474,Table1[Subtotal_insumo]),"")</f>
        <v/>
      </c>
      <c r="L2474" s="18">
        <f>IF(Table1[[#This Row],[Ordem_insumos]]&lt;&gt;0,VLOOKUP(Table1[[#This Row],[Codigo_servico]],Preencher_Orcamento!$B:$D,3,FALSE)*Table1[[#This Row],[Qtde_insumo]],"")</f>
        <v>0</v>
      </c>
      <c r="M2474" s="18">
        <f>IF(Table1[[#This Row],[Ordem_insumos]]&lt;&gt;0,VLOOKUP(Table1[[#This Row],[Codigo_servico]],Preencher_Orcamento!$B:$D,3,FALSE)*Table1[[#This Row],[Subtotal_insumo]],"")</f>
        <v>0</v>
      </c>
    </row>
    <row r="2475" spans="1:13" x14ac:dyDescent="0.25">
      <c r="A2475" s="6">
        <v>80151</v>
      </c>
      <c r="B2475" s="126">
        <v>4</v>
      </c>
      <c r="C2475" s="133"/>
      <c r="D2475" s="134">
        <v>2099</v>
      </c>
      <c r="E2475" s="7" t="s">
        <v>2205</v>
      </c>
      <c r="F2475" s="8" t="s">
        <v>2140</v>
      </c>
      <c r="G2475" s="18">
        <f>IFERROR(VLOOKUP(Table1[[#This Row],[Codigo_insumo]],BD_Insumos!$B:$E,4),"")</f>
        <v>12.627877718847255</v>
      </c>
      <c r="H2475" s="140">
        <v>0.77</v>
      </c>
      <c r="I2475" s="9"/>
      <c r="J2475" s="23">
        <f t="shared" si="38"/>
        <v>9.7234658435123862</v>
      </c>
      <c r="K2475" s="22" t="str">
        <f>IF(I2475&lt;&gt;"",SUMIF(Table1[Codigo_servico],A2475,Table1[Subtotal_insumo]),"")</f>
        <v/>
      </c>
      <c r="L2475" s="18">
        <f>IF(Table1[[#This Row],[Ordem_insumos]]&lt;&gt;0,VLOOKUP(Table1[[#This Row],[Codigo_servico]],Preencher_Orcamento!$B:$D,3,FALSE)*Table1[[#This Row],[Qtde_insumo]],"")</f>
        <v>0</v>
      </c>
      <c r="M2475" s="18">
        <f>IF(Table1[[#This Row],[Ordem_insumos]]&lt;&gt;0,VLOOKUP(Table1[[#This Row],[Codigo_servico]],Preencher_Orcamento!$B:$D,3,FALSE)*Table1[[#This Row],[Subtotal_insumo]],"")</f>
        <v>0</v>
      </c>
    </row>
    <row r="2476" spans="1:13" x14ac:dyDescent="0.25">
      <c r="A2476" s="3">
        <v>80159</v>
      </c>
      <c r="B2476" s="125">
        <v>0</v>
      </c>
      <c r="C2476" s="131" t="s">
        <v>2897</v>
      </c>
      <c r="D2476" s="132"/>
      <c r="E2476" s="4"/>
      <c r="F2476" s="4"/>
      <c r="G2476" s="17" t="str">
        <f>IFERROR(VLOOKUP(Table1[[#This Row],[Codigo_insumo]],BD_Insumos!$B:$E,4),"")</f>
        <v/>
      </c>
      <c r="H2476" s="139"/>
      <c r="I2476" s="5" t="s">
        <v>5</v>
      </c>
      <c r="J2476" s="20" t="str">
        <f t="shared" si="38"/>
        <v/>
      </c>
      <c r="K2476" s="21">
        <f>IF(I2476&lt;&gt;"",SUMIF(Table1[Codigo_servico],A2476,Table1[Subtotal_insumo]),"")</f>
        <v>87.148200000000003</v>
      </c>
      <c r="L2476" s="17" t="str">
        <f>IF(Table1[[#This Row],[Ordem_insumos]]&lt;&gt;0,VLOOKUP(Table1[[#This Row],[Codigo_servico]],Preencher_Orcamento!$B:$D,3,FALSE)*Table1[[#This Row],[Qtde_insumo]],"")</f>
        <v/>
      </c>
      <c r="M2476" s="17" t="str">
        <f>IF(Table1[[#This Row],[Ordem_insumos]]&lt;&gt;0,VLOOKUP(Table1[[#This Row],[Codigo_servico]],Preencher_Orcamento!$B:$D,3,FALSE)*Table1[[#This Row],[Subtotal_insumo]],"")</f>
        <v/>
      </c>
    </row>
    <row r="2477" spans="1:13" x14ac:dyDescent="0.25">
      <c r="A2477" s="6">
        <v>80159</v>
      </c>
      <c r="B2477" s="126">
        <v>1</v>
      </c>
      <c r="C2477" s="133"/>
      <c r="D2477" s="134">
        <v>30540</v>
      </c>
      <c r="E2477" s="7" t="s">
        <v>573</v>
      </c>
      <c r="F2477" s="8" t="s">
        <v>5</v>
      </c>
      <c r="G2477" s="18">
        <f>IFERROR(VLOOKUP(Table1[[#This Row],[Codigo_insumo]],BD_Insumos!$B:$E,4),"")</f>
        <v>87.148200000000003</v>
      </c>
      <c r="H2477" s="140">
        <v>1</v>
      </c>
      <c r="I2477" s="9"/>
      <c r="J2477" s="23">
        <f t="shared" si="38"/>
        <v>87.148200000000003</v>
      </c>
      <c r="K2477" s="22" t="str">
        <f>IF(I2477&lt;&gt;"",SUMIF(Table1[Codigo_servico],A2477,Table1[Subtotal_insumo]),"")</f>
        <v/>
      </c>
      <c r="L2477" s="18">
        <f>IF(Table1[[#This Row],[Ordem_insumos]]&lt;&gt;0,VLOOKUP(Table1[[#This Row],[Codigo_servico]],Preencher_Orcamento!$B:$D,3,FALSE)*Table1[[#This Row],[Qtde_insumo]],"")</f>
        <v>0</v>
      </c>
      <c r="M2477" s="18">
        <f>IF(Table1[[#This Row],[Ordem_insumos]]&lt;&gt;0,VLOOKUP(Table1[[#This Row],[Codigo_servico]],Preencher_Orcamento!$B:$D,3,FALSE)*Table1[[#This Row],[Subtotal_insumo]],"")</f>
        <v>0</v>
      </c>
    </row>
    <row r="2478" spans="1:13" x14ac:dyDescent="0.25">
      <c r="A2478" s="3">
        <v>80161</v>
      </c>
      <c r="B2478" s="125">
        <v>0</v>
      </c>
      <c r="C2478" s="131" t="s">
        <v>2898</v>
      </c>
      <c r="D2478" s="132"/>
      <c r="E2478" s="4"/>
      <c r="F2478" s="4"/>
      <c r="G2478" s="17" t="str">
        <f>IFERROR(VLOOKUP(Table1[[#This Row],[Codigo_insumo]],BD_Insumos!$B:$E,4),"")</f>
        <v/>
      </c>
      <c r="H2478" s="139"/>
      <c r="I2478" s="5" t="s">
        <v>457</v>
      </c>
      <c r="J2478" s="20" t="str">
        <f t="shared" si="38"/>
        <v/>
      </c>
      <c r="K2478" s="21">
        <f>IF(I2478&lt;&gt;"",SUMIF(Table1[Codigo_servico],A2478,Table1[Subtotal_insumo]),"")</f>
        <v>76.894800000000004</v>
      </c>
      <c r="L2478" s="17" t="str">
        <f>IF(Table1[[#This Row],[Ordem_insumos]]&lt;&gt;0,VLOOKUP(Table1[[#This Row],[Codigo_servico]],Preencher_Orcamento!$B:$D,3,FALSE)*Table1[[#This Row],[Qtde_insumo]],"")</f>
        <v/>
      </c>
      <c r="M2478" s="17" t="str">
        <f>IF(Table1[[#This Row],[Ordem_insumos]]&lt;&gt;0,VLOOKUP(Table1[[#This Row],[Codigo_servico]],Preencher_Orcamento!$B:$D,3,FALSE)*Table1[[#This Row],[Subtotal_insumo]],"")</f>
        <v/>
      </c>
    </row>
    <row r="2479" spans="1:13" ht="26.25" x14ac:dyDescent="0.25">
      <c r="A2479" s="6">
        <v>80161</v>
      </c>
      <c r="B2479" s="126">
        <v>1</v>
      </c>
      <c r="C2479" s="133"/>
      <c r="D2479" s="134">
        <v>30545</v>
      </c>
      <c r="E2479" s="7" t="s">
        <v>576</v>
      </c>
      <c r="F2479" s="8" t="s">
        <v>457</v>
      </c>
      <c r="G2479" s="18">
        <f>IFERROR(VLOOKUP(Table1[[#This Row],[Codigo_insumo]],BD_Insumos!$B:$E,4),"")</f>
        <v>76.894800000000004</v>
      </c>
      <c r="H2479" s="140">
        <v>1</v>
      </c>
      <c r="I2479" s="9"/>
      <c r="J2479" s="23">
        <f t="shared" si="38"/>
        <v>76.894800000000004</v>
      </c>
      <c r="K2479" s="22" t="str">
        <f>IF(I2479&lt;&gt;"",SUMIF(Table1[Codigo_servico],A2479,Table1[Subtotal_insumo]),"")</f>
        <v/>
      </c>
      <c r="L2479" s="18">
        <f>IF(Table1[[#This Row],[Ordem_insumos]]&lt;&gt;0,VLOOKUP(Table1[[#This Row],[Codigo_servico]],Preencher_Orcamento!$B:$D,3,FALSE)*Table1[[#This Row],[Qtde_insumo]],"")</f>
        <v>0</v>
      </c>
      <c r="M2479" s="18">
        <f>IF(Table1[[#This Row],[Ordem_insumos]]&lt;&gt;0,VLOOKUP(Table1[[#This Row],[Codigo_servico]],Preencher_Orcamento!$B:$D,3,FALSE)*Table1[[#This Row],[Subtotal_insumo]],"")</f>
        <v>0</v>
      </c>
    </row>
    <row r="2480" spans="1:13" x14ac:dyDescent="0.25">
      <c r="A2480" s="3">
        <v>80170</v>
      </c>
      <c r="B2480" s="125">
        <v>0</v>
      </c>
      <c r="C2480" s="131" t="s">
        <v>2899</v>
      </c>
      <c r="D2480" s="132"/>
      <c r="E2480" s="4"/>
      <c r="F2480" s="4"/>
      <c r="G2480" s="17" t="str">
        <f>IFERROR(VLOOKUP(Table1[[#This Row],[Codigo_insumo]],BD_Insumos!$B:$E,4),"")</f>
        <v/>
      </c>
      <c r="H2480" s="139"/>
      <c r="I2480" s="5" t="s">
        <v>5</v>
      </c>
      <c r="J2480" s="20" t="str">
        <f t="shared" si="38"/>
        <v/>
      </c>
      <c r="K2480" s="21">
        <f>IF(I2480&lt;&gt;"",SUMIF(Table1[Codigo_servico],A2480,Table1[Subtotal_insumo]),"")</f>
        <v>65.63011566872764</v>
      </c>
      <c r="L2480" s="17" t="str">
        <f>IF(Table1[[#This Row],[Ordem_insumos]]&lt;&gt;0,VLOOKUP(Table1[[#This Row],[Codigo_servico]],Preencher_Orcamento!$B:$D,3,FALSE)*Table1[[#This Row],[Qtde_insumo]],"")</f>
        <v/>
      </c>
      <c r="M2480" s="17" t="str">
        <f>IF(Table1[[#This Row],[Ordem_insumos]]&lt;&gt;0,VLOOKUP(Table1[[#This Row],[Codigo_servico]],Preencher_Orcamento!$B:$D,3,FALSE)*Table1[[#This Row],[Subtotal_insumo]],"")</f>
        <v/>
      </c>
    </row>
    <row r="2481" spans="1:13" x14ac:dyDescent="0.25">
      <c r="A2481" s="6">
        <v>80170</v>
      </c>
      <c r="B2481" s="126">
        <v>1</v>
      </c>
      <c r="C2481" s="133"/>
      <c r="D2481" s="134">
        <v>2099</v>
      </c>
      <c r="E2481" s="7" t="s">
        <v>2205</v>
      </c>
      <c r="F2481" s="8" t="s">
        <v>2140</v>
      </c>
      <c r="G2481" s="16">
        <f>IFERROR(VLOOKUP(Table1[[#This Row],[Codigo_insumo]],BD_Insumos!$B:$E,4),"")</f>
        <v>12.627877718847255</v>
      </c>
      <c r="H2481" s="140">
        <v>0.51</v>
      </c>
      <c r="I2481" s="9"/>
      <c r="J2481" s="22">
        <f t="shared" si="38"/>
        <v>6.4402176366121004</v>
      </c>
      <c r="K2481" s="22" t="str">
        <f>IF(I2481&lt;&gt;"",SUMIF(Table1[Codigo_servico],A2481,Table1[Subtotal_insumo]),"")</f>
        <v/>
      </c>
      <c r="L2481" s="16">
        <f>IF(Table1[[#This Row],[Ordem_insumos]]&lt;&gt;0,VLOOKUP(Table1[[#This Row],[Codigo_servico]],Preencher_Orcamento!$B:$D,3,FALSE)*Table1[[#This Row],[Qtde_insumo]],"")</f>
        <v>0</v>
      </c>
      <c r="M2481" s="16">
        <f>IF(Table1[[#This Row],[Ordem_insumos]]&lt;&gt;0,VLOOKUP(Table1[[#This Row],[Codigo_servico]],Preencher_Orcamento!$B:$D,3,FALSE)*Table1[[#This Row],[Subtotal_insumo]],"")</f>
        <v>0</v>
      </c>
    </row>
    <row r="2482" spans="1:13" x14ac:dyDescent="0.25">
      <c r="A2482" s="6">
        <v>80170</v>
      </c>
      <c r="B2482" s="126">
        <v>2</v>
      </c>
      <c r="C2482" s="133"/>
      <c r="D2482" s="134">
        <v>2020</v>
      </c>
      <c r="E2482" s="7" t="s">
        <v>2188</v>
      </c>
      <c r="F2482" s="8" t="s">
        <v>2140</v>
      </c>
      <c r="G2482" s="16">
        <f>IFERROR(VLOOKUP(Table1[[#This Row],[Codigo_insumo]],BD_Insumos!$B:$E,4),"")</f>
        <v>15.860837164231068</v>
      </c>
      <c r="H2482" s="140">
        <v>0.5</v>
      </c>
      <c r="I2482" s="9"/>
      <c r="J2482" s="22">
        <f t="shared" si="38"/>
        <v>7.930418582115534</v>
      </c>
      <c r="K2482" s="22" t="str">
        <f>IF(I2482&lt;&gt;"",SUMIF(Table1[Codigo_servico],A2482,Table1[Subtotal_insumo]),"")</f>
        <v/>
      </c>
      <c r="L2482" s="16">
        <f>IF(Table1[[#This Row],[Ordem_insumos]]&lt;&gt;0,VLOOKUP(Table1[[#This Row],[Codigo_servico]],Preencher_Orcamento!$B:$D,3,FALSE)*Table1[[#This Row],[Qtde_insumo]],"")</f>
        <v>0</v>
      </c>
      <c r="M2482" s="16">
        <f>IF(Table1[[#This Row],[Ordem_insumos]]&lt;&gt;0,VLOOKUP(Table1[[#This Row],[Codigo_servico]],Preencher_Orcamento!$B:$D,3,FALSE)*Table1[[#This Row],[Subtotal_insumo]],"")</f>
        <v>0</v>
      </c>
    </row>
    <row r="2483" spans="1:13" ht="26.25" x14ac:dyDescent="0.25">
      <c r="A2483" s="6">
        <v>80170</v>
      </c>
      <c r="B2483" s="126">
        <v>3</v>
      </c>
      <c r="C2483" s="133"/>
      <c r="D2483" s="134">
        <v>30501</v>
      </c>
      <c r="E2483" s="7" t="s">
        <v>558</v>
      </c>
      <c r="F2483" s="8" t="s">
        <v>5</v>
      </c>
      <c r="G2483" s="18">
        <f>IFERROR(VLOOKUP(Table1[[#This Row],[Codigo_insumo]],BD_Insumos!$B:$E,4),"")</f>
        <v>50.3</v>
      </c>
      <c r="H2483" s="140">
        <v>1</v>
      </c>
      <c r="I2483" s="9"/>
      <c r="J2483" s="23">
        <f t="shared" si="38"/>
        <v>50.3</v>
      </c>
      <c r="K2483" s="22" t="str">
        <f>IF(I2483&lt;&gt;"",SUMIF(Table1[Codigo_servico],A2483,Table1[Subtotal_insumo]),"")</f>
        <v/>
      </c>
      <c r="L2483" s="18">
        <f>IF(Table1[[#This Row],[Ordem_insumos]]&lt;&gt;0,VLOOKUP(Table1[[#This Row],[Codigo_servico]],Preencher_Orcamento!$B:$D,3,FALSE)*Table1[[#This Row],[Qtde_insumo]],"")</f>
        <v>0</v>
      </c>
      <c r="M2483" s="18">
        <f>IF(Table1[[#This Row],[Ordem_insumos]]&lt;&gt;0,VLOOKUP(Table1[[#This Row],[Codigo_servico]],Preencher_Orcamento!$B:$D,3,FALSE)*Table1[[#This Row],[Subtotal_insumo]],"")</f>
        <v>0</v>
      </c>
    </row>
    <row r="2484" spans="1:13" ht="26.25" x14ac:dyDescent="0.25">
      <c r="A2484" s="6">
        <v>80170</v>
      </c>
      <c r="B2484" s="126">
        <v>4</v>
      </c>
      <c r="C2484" s="133"/>
      <c r="D2484" s="134">
        <v>10645</v>
      </c>
      <c r="E2484" s="7" t="s">
        <v>155</v>
      </c>
      <c r="F2484" s="8" t="s">
        <v>58</v>
      </c>
      <c r="G2484" s="18">
        <f>IFERROR(VLOOKUP(Table1[[#This Row],[Codigo_insumo]],BD_Insumos!$B:$E,4),"")</f>
        <v>309.5095</v>
      </c>
      <c r="H2484" s="140">
        <v>3.0999999999999999E-3</v>
      </c>
      <c r="I2484" s="9"/>
      <c r="J2484" s="23">
        <f t="shared" si="38"/>
        <v>0.95947945000000001</v>
      </c>
      <c r="K2484" s="22" t="str">
        <f>IF(I2484&lt;&gt;"",SUMIF(Table1[Codigo_servico],A2484,Table1[Subtotal_insumo]),"")</f>
        <v/>
      </c>
      <c r="L2484" s="18">
        <f>IF(Table1[[#This Row],[Ordem_insumos]]&lt;&gt;0,VLOOKUP(Table1[[#This Row],[Codigo_servico]],Preencher_Orcamento!$B:$D,3,FALSE)*Table1[[#This Row],[Qtde_insumo]],"")</f>
        <v>0</v>
      </c>
      <c r="M2484" s="18">
        <f>IF(Table1[[#This Row],[Ordem_insumos]]&lt;&gt;0,VLOOKUP(Table1[[#This Row],[Codigo_servico]],Preencher_Orcamento!$B:$D,3,FALSE)*Table1[[#This Row],[Subtotal_insumo]],"")</f>
        <v>0</v>
      </c>
    </row>
    <row r="2485" spans="1:13" x14ac:dyDescent="0.25">
      <c r="A2485" s="3">
        <v>80171</v>
      </c>
      <c r="B2485" s="125">
        <v>0</v>
      </c>
      <c r="C2485" s="131" t="s">
        <v>2900</v>
      </c>
      <c r="D2485" s="132"/>
      <c r="E2485" s="4"/>
      <c r="F2485" s="4"/>
      <c r="G2485" s="17" t="str">
        <f>IFERROR(VLOOKUP(Table1[[#This Row],[Codigo_insumo]],BD_Insumos!$B:$E,4),"")</f>
        <v/>
      </c>
      <c r="H2485" s="139"/>
      <c r="I2485" s="5" t="s">
        <v>5</v>
      </c>
      <c r="J2485" s="20" t="str">
        <f t="shared" si="38"/>
        <v/>
      </c>
      <c r="K2485" s="21">
        <f>IF(I2485&lt;&gt;"",SUMIF(Table1[Codigo_servico],A2485,Table1[Subtotal_insumo]),"")</f>
        <v>65.63011566872764</v>
      </c>
      <c r="L2485" s="17" t="str">
        <f>IF(Table1[[#This Row],[Ordem_insumos]]&lt;&gt;0,VLOOKUP(Table1[[#This Row],[Codigo_servico]],Preencher_Orcamento!$B:$D,3,FALSE)*Table1[[#This Row],[Qtde_insumo]],"")</f>
        <v/>
      </c>
      <c r="M2485" s="17" t="str">
        <f>IF(Table1[[#This Row],[Ordem_insumos]]&lt;&gt;0,VLOOKUP(Table1[[#This Row],[Codigo_servico]],Preencher_Orcamento!$B:$D,3,FALSE)*Table1[[#This Row],[Subtotal_insumo]],"")</f>
        <v/>
      </c>
    </row>
    <row r="2486" spans="1:13" ht="26.25" x14ac:dyDescent="0.25">
      <c r="A2486" s="6">
        <v>80171</v>
      </c>
      <c r="B2486" s="126">
        <v>1</v>
      </c>
      <c r="C2486" s="133"/>
      <c r="D2486" s="134">
        <v>10645</v>
      </c>
      <c r="E2486" s="7" t="s">
        <v>155</v>
      </c>
      <c r="F2486" s="8" t="s">
        <v>58</v>
      </c>
      <c r="G2486" s="16">
        <f>IFERROR(VLOOKUP(Table1[[#This Row],[Codigo_insumo]],BD_Insumos!$B:$E,4),"")</f>
        <v>309.5095</v>
      </c>
      <c r="H2486" s="140">
        <v>3.0999999999999999E-3</v>
      </c>
      <c r="I2486" s="9"/>
      <c r="J2486" s="22">
        <f t="shared" si="38"/>
        <v>0.95947945000000001</v>
      </c>
      <c r="K2486" s="22" t="str">
        <f>IF(I2486&lt;&gt;"",SUMIF(Table1[Codigo_servico],A2486,Table1[Subtotal_insumo]),"")</f>
        <v/>
      </c>
      <c r="L2486" s="16">
        <f>IF(Table1[[#This Row],[Ordem_insumos]]&lt;&gt;0,VLOOKUP(Table1[[#This Row],[Codigo_servico]],Preencher_Orcamento!$B:$D,3,FALSE)*Table1[[#This Row],[Qtde_insumo]],"")</f>
        <v>0</v>
      </c>
      <c r="M2486" s="16">
        <f>IF(Table1[[#This Row],[Ordem_insumos]]&lt;&gt;0,VLOOKUP(Table1[[#This Row],[Codigo_servico]],Preencher_Orcamento!$B:$D,3,FALSE)*Table1[[#This Row],[Subtotal_insumo]],"")</f>
        <v>0</v>
      </c>
    </row>
    <row r="2487" spans="1:13" ht="26.25" x14ac:dyDescent="0.25">
      <c r="A2487" s="6">
        <v>80171</v>
      </c>
      <c r="B2487" s="126">
        <v>2</v>
      </c>
      <c r="C2487" s="133"/>
      <c r="D2487" s="134">
        <v>30501</v>
      </c>
      <c r="E2487" s="7" t="s">
        <v>558</v>
      </c>
      <c r="F2487" s="8" t="s">
        <v>5</v>
      </c>
      <c r="G2487" s="16">
        <f>IFERROR(VLOOKUP(Table1[[#This Row],[Codigo_insumo]],BD_Insumos!$B:$E,4),"")</f>
        <v>50.3</v>
      </c>
      <c r="H2487" s="140">
        <v>1</v>
      </c>
      <c r="I2487" s="9"/>
      <c r="J2487" s="22">
        <f t="shared" si="38"/>
        <v>50.3</v>
      </c>
      <c r="K2487" s="22" t="str">
        <f>IF(I2487&lt;&gt;"",SUMIF(Table1[Codigo_servico],A2487,Table1[Subtotal_insumo]),"")</f>
        <v/>
      </c>
      <c r="L2487" s="16">
        <f>IF(Table1[[#This Row],[Ordem_insumos]]&lt;&gt;0,VLOOKUP(Table1[[#This Row],[Codigo_servico]],Preencher_Orcamento!$B:$D,3,FALSE)*Table1[[#This Row],[Qtde_insumo]],"")</f>
        <v>0</v>
      </c>
      <c r="M2487" s="16">
        <f>IF(Table1[[#This Row],[Ordem_insumos]]&lt;&gt;0,VLOOKUP(Table1[[#This Row],[Codigo_servico]],Preencher_Orcamento!$B:$D,3,FALSE)*Table1[[#This Row],[Subtotal_insumo]],"")</f>
        <v>0</v>
      </c>
    </row>
    <row r="2488" spans="1:13" x14ac:dyDescent="0.25">
      <c r="A2488" s="6">
        <v>80171</v>
      </c>
      <c r="B2488" s="126">
        <v>3</v>
      </c>
      <c r="C2488" s="133"/>
      <c r="D2488" s="134">
        <v>2099</v>
      </c>
      <c r="E2488" s="7" t="s">
        <v>2205</v>
      </c>
      <c r="F2488" s="8" t="s">
        <v>2140</v>
      </c>
      <c r="G2488" s="18">
        <f>IFERROR(VLOOKUP(Table1[[#This Row],[Codigo_insumo]],BD_Insumos!$B:$E,4),"")</f>
        <v>12.627877718847255</v>
      </c>
      <c r="H2488" s="140">
        <v>0.51</v>
      </c>
      <c r="I2488" s="9"/>
      <c r="J2488" s="23">
        <f t="shared" si="38"/>
        <v>6.4402176366121004</v>
      </c>
      <c r="K2488" s="22" t="str">
        <f>IF(I2488&lt;&gt;"",SUMIF(Table1[Codigo_servico],A2488,Table1[Subtotal_insumo]),"")</f>
        <v/>
      </c>
      <c r="L2488" s="18">
        <f>IF(Table1[[#This Row],[Ordem_insumos]]&lt;&gt;0,VLOOKUP(Table1[[#This Row],[Codigo_servico]],Preencher_Orcamento!$B:$D,3,FALSE)*Table1[[#This Row],[Qtde_insumo]],"")</f>
        <v>0</v>
      </c>
      <c r="M2488" s="18">
        <f>IF(Table1[[#This Row],[Ordem_insumos]]&lt;&gt;0,VLOOKUP(Table1[[#This Row],[Codigo_servico]],Preencher_Orcamento!$B:$D,3,FALSE)*Table1[[#This Row],[Subtotal_insumo]],"")</f>
        <v>0</v>
      </c>
    </row>
    <row r="2489" spans="1:13" x14ac:dyDescent="0.25">
      <c r="A2489" s="6">
        <v>80171</v>
      </c>
      <c r="B2489" s="126">
        <v>4</v>
      </c>
      <c r="C2489" s="133"/>
      <c r="D2489" s="134">
        <v>2020</v>
      </c>
      <c r="E2489" s="7" t="s">
        <v>2188</v>
      </c>
      <c r="F2489" s="8" t="s">
        <v>2140</v>
      </c>
      <c r="G2489" s="18">
        <f>IFERROR(VLOOKUP(Table1[[#This Row],[Codigo_insumo]],BD_Insumos!$B:$E,4),"")</f>
        <v>15.860837164231068</v>
      </c>
      <c r="H2489" s="140">
        <v>0.5</v>
      </c>
      <c r="I2489" s="9"/>
      <c r="J2489" s="23">
        <f t="shared" si="38"/>
        <v>7.930418582115534</v>
      </c>
      <c r="K2489" s="22" t="str">
        <f>IF(I2489&lt;&gt;"",SUMIF(Table1[Codigo_servico],A2489,Table1[Subtotal_insumo]),"")</f>
        <v/>
      </c>
      <c r="L2489" s="18">
        <f>IF(Table1[[#This Row],[Ordem_insumos]]&lt;&gt;0,VLOOKUP(Table1[[#This Row],[Codigo_servico]],Preencher_Orcamento!$B:$D,3,FALSE)*Table1[[#This Row],[Qtde_insumo]],"")</f>
        <v>0</v>
      </c>
      <c r="M2489" s="18">
        <f>IF(Table1[[#This Row],[Ordem_insumos]]&lt;&gt;0,VLOOKUP(Table1[[#This Row],[Codigo_servico]],Preencher_Orcamento!$B:$D,3,FALSE)*Table1[[#This Row],[Subtotal_insumo]],"")</f>
        <v>0</v>
      </c>
    </row>
    <row r="2490" spans="1:13" x14ac:dyDescent="0.25">
      <c r="A2490" s="3">
        <v>80174</v>
      </c>
      <c r="B2490" s="125">
        <v>0</v>
      </c>
      <c r="C2490" s="131" t="s">
        <v>2901</v>
      </c>
      <c r="D2490" s="132"/>
      <c r="E2490" s="4"/>
      <c r="F2490" s="4"/>
      <c r="G2490" s="17" t="str">
        <f>IFERROR(VLOOKUP(Table1[[#This Row],[Codigo_insumo]],BD_Insumos!$B:$E,4),"")</f>
        <v/>
      </c>
      <c r="H2490" s="139"/>
      <c r="I2490" s="5" t="s">
        <v>2787</v>
      </c>
      <c r="J2490" s="20" t="str">
        <f t="shared" si="38"/>
        <v/>
      </c>
      <c r="K2490" s="21">
        <f>IF(I2490&lt;&gt;"",SUMIF(Table1[Codigo_servico],A2490,Table1[Subtotal_insumo]),"")</f>
        <v>283.43239535239206</v>
      </c>
      <c r="L2490" s="17" t="str">
        <f>IF(Table1[[#This Row],[Ordem_insumos]]&lt;&gt;0,VLOOKUP(Table1[[#This Row],[Codigo_servico]],Preencher_Orcamento!$B:$D,3,FALSE)*Table1[[#This Row],[Qtde_insumo]],"")</f>
        <v/>
      </c>
      <c r="M2490" s="17" t="str">
        <f>IF(Table1[[#This Row],[Ordem_insumos]]&lt;&gt;0,VLOOKUP(Table1[[#This Row],[Codigo_servico]],Preencher_Orcamento!$B:$D,3,FALSE)*Table1[[#This Row],[Subtotal_insumo]],"")</f>
        <v/>
      </c>
    </row>
    <row r="2491" spans="1:13" ht="51.75" x14ac:dyDescent="0.25">
      <c r="A2491" s="6">
        <v>80174</v>
      </c>
      <c r="B2491" s="126">
        <v>1</v>
      </c>
      <c r="C2491" s="133"/>
      <c r="D2491" s="134">
        <v>30601</v>
      </c>
      <c r="E2491" s="7" t="s">
        <v>600</v>
      </c>
      <c r="F2491" s="8" t="s">
        <v>391</v>
      </c>
      <c r="G2491" s="16">
        <f>IFERROR(VLOOKUP(Table1[[#This Row],[Codigo_insumo]],BD_Insumos!$B:$E,4),"")</f>
        <v>206.2148</v>
      </c>
      <c r="H2491" s="140">
        <v>1</v>
      </c>
      <c r="I2491" s="9"/>
      <c r="J2491" s="22">
        <f t="shared" si="38"/>
        <v>206.2148</v>
      </c>
      <c r="K2491" s="22" t="str">
        <f>IF(I2491&lt;&gt;"",SUMIF(Table1[Codigo_servico],A2491,Table1[Subtotal_insumo]),"")</f>
        <v/>
      </c>
      <c r="L2491" s="16">
        <f>IF(Table1[[#This Row],[Ordem_insumos]]&lt;&gt;0,VLOOKUP(Table1[[#This Row],[Codigo_servico]],Preencher_Orcamento!$B:$D,3,FALSE)*Table1[[#This Row],[Qtde_insumo]],"")</f>
        <v>0</v>
      </c>
      <c r="M2491" s="16">
        <f>IF(Table1[[#This Row],[Ordem_insumos]]&lt;&gt;0,VLOOKUP(Table1[[#This Row],[Codigo_servico]],Preencher_Orcamento!$B:$D,3,FALSE)*Table1[[#This Row],[Subtotal_insumo]],"")</f>
        <v>0</v>
      </c>
    </row>
    <row r="2492" spans="1:13" x14ac:dyDescent="0.25">
      <c r="A2492" s="6">
        <v>80174</v>
      </c>
      <c r="B2492" s="126">
        <v>2</v>
      </c>
      <c r="C2492" s="133"/>
      <c r="D2492" s="134">
        <v>2020</v>
      </c>
      <c r="E2492" s="7" t="s">
        <v>2188</v>
      </c>
      <c r="F2492" s="8" t="s">
        <v>2140</v>
      </c>
      <c r="G2492" s="16">
        <f>IFERROR(VLOOKUP(Table1[[#This Row],[Codigo_insumo]],BD_Insumos!$B:$E,4),"")</f>
        <v>15.860837164231068</v>
      </c>
      <c r="H2492" s="140">
        <v>2.5</v>
      </c>
      <c r="I2492" s="9"/>
      <c r="J2492" s="22">
        <f t="shared" si="38"/>
        <v>39.652092910577672</v>
      </c>
      <c r="K2492" s="22" t="str">
        <f>IF(I2492&lt;&gt;"",SUMIF(Table1[Codigo_servico],A2492,Table1[Subtotal_insumo]),"")</f>
        <v/>
      </c>
      <c r="L2492" s="16">
        <f>IF(Table1[[#This Row],[Ordem_insumos]]&lt;&gt;0,VLOOKUP(Table1[[#This Row],[Codigo_servico]],Preencher_Orcamento!$B:$D,3,FALSE)*Table1[[#This Row],[Qtde_insumo]],"")</f>
        <v>0</v>
      </c>
      <c r="M2492" s="16">
        <f>IF(Table1[[#This Row],[Ordem_insumos]]&lt;&gt;0,VLOOKUP(Table1[[#This Row],[Codigo_servico]],Preencher_Orcamento!$B:$D,3,FALSE)*Table1[[#This Row],[Subtotal_insumo]],"")</f>
        <v>0</v>
      </c>
    </row>
    <row r="2493" spans="1:13" x14ac:dyDescent="0.25">
      <c r="A2493" s="6">
        <v>80174</v>
      </c>
      <c r="B2493" s="126">
        <v>3</v>
      </c>
      <c r="C2493" s="133"/>
      <c r="D2493" s="134">
        <v>2099</v>
      </c>
      <c r="E2493" s="7" t="s">
        <v>2205</v>
      </c>
      <c r="F2493" s="8" t="s">
        <v>2140</v>
      </c>
      <c r="G2493" s="18">
        <f>IFERROR(VLOOKUP(Table1[[#This Row],[Codigo_insumo]],BD_Insumos!$B:$E,4),"")</f>
        <v>12.627877718847255</v>
      </c>
      <c r="H2493" s="140">
        <v>2.59</v>
      </c>
      <c r="I2493" s="9"/>
      <c r="J2493" s="23">
        <f t="shared" si="38"/>
        <v>32.70620329181439</v>
      </c>
      <c r="K2493" s="22" t="str">
        <f>IF(I2493&lt;&gt;"",SUMIF(Table1[Codigo_servico],A2493,Table1[Subtotal_insumo]),"")</f>
        <v/>
      </c>
      <c r="L2493" s="18">
        <f>IF(Table1[[#This Row],[Ordem_insumos]]&lt;&gt;0,VLOOKUP(Table1[[#This Row],[Codigo_servico]],Preencher_Orcamento!$B:$D,3,FALSE)*Table1[[#This Row],[Qtde_insumo]],"")</f>
        <v>0</v>
      </c>
      <c r="M2493" s="18">
        <f>IF(Table1[[#This Row],[Ordem_insumos]]&lt;&gt;0,VLOOKUP(Table1[[#This Row],[Codigo_servico]],Preencher_Orcamento!$B:$D,3,FALSE)*Table1[[#This Row],[Subtotal_insumo]],"")</f>
        <v>0</v>
      </c>
    </row>
    <row r="2494" spans="1:13" ht="26.25" x14ac:dyDescent="0.25">
      <c r="A2494" s="6">
        <v>80174</v>
      </c>
      <c r="B2494" s="126">
        <v>4</v>
      </c>
      <c r="C2494" s="133"/>
      <c r="D2494" s="134">
        <v>10645</v>
      </c>
      <c r="E2494" s="7" t="s">
        <v>155</v>
      </c>
      <c r="F2494" s="8" t="s">
        <v>58</v>
      </c>
      <c r="G2494" s="18">
        <f>IFERROR(VLOOKUP(Table1[[#This Row],[Codigo_insumo]],BD_Insumos!$B:$E,4),"")</f>
        <v>309.5095</v>
      </c>
      <c r="H2494" s="140">
        <v>1.5699999999999999E-2</v>
      </c>
      <c r="I2494" s="9"/>
      <c r="J2494" s="23">
        <f t="shared" si="38"/>
        <v>4.85929915</v>
      </c>
      <c r="K2494" s="22" t="str">
        <f>IF(I2494&lt;&gt;"",SUMIF(Table1[Codigo_servico],A2494,Table1[Subtotal_insumo]),"")</f>
        <v/>
      </c>
      <c r="L2494" s="18">
        <f>IF(Table1[[#This Row],[Ordem_insumos]]&lt;&gt;0,VLOOKUP(Table1[[#This Row],[Codigo_servico]],Preencher_Orcamento!$B:$D,3,FALSE)*Table1[[#This Row],[Qtde_insumo]],"")</f>
        <v>0</v>
      </c>
      <c r="M2494" s="18">
        <f>IF(Table1[[#This Row],[Ordem_insumos]]&lt;&gt;0,VLOOKUP(Table1[[#This Row],[Codigo_servico]],Preencher_Orcamento!$B:$D,3,FALSE)*Table1[[#This Row],[Subtotal_insumo]],"")</f>
        <v>0</v>
      </c>
    </row>
    <row r="2495" spans="1:13" x14ac:dyDescent="0.25">
      <c r="A2495" s="3">
        <v>80175</v>
      </c>
      <c r="B2495" s="125">
        <v>0</v>
      </c>
      <c r="C2495" s="131" t="s">
        <v>2902</v>
      </c>
      <c r="D2495" s="132"/>
      <c r="E2495" s="4"/>
      <c r="F2495" s="4"/>
      <c r="G2495" s="17" t="str">
        <f>IFERROR(VLOOKUP(Table1[[#This Row],[Codigo_insumo]],BD_Insumos!$B:$E,4),"")</f>
        <v/>
      </c>
      <c r="H2495" s="139"/>
      <c r="I2495" s="5" t="s">
        <v>2787</v>
      </c>
      <c r="J2495" s="20" t="str">
        <f t="shared" si="38"/>
        <v/>
      </c>
      <c r="K2495" s="21">
        <f>IF(I2495&lt;&gt;"",SUMIF(Table1[Codigo_servico],A2495,Table1[Subtotal_insumo]),"")</f>
        <v>343.67119428865794</v>
      </c>
      <c r="L2495" s="17" t="str">
        <f>IF(Table1[[#This Row],[Ordem_insumos]]&lt;&gt;0,VLOOKUP(Table1[[#This Row],[Codigo_servico]],Preencher_Orcamento!$B:$D,3,FALSE)*Table1[[#This Row],[Qtde_insumo]],"")</f>
        <v/>
      </c>
      <c r="M2495" s="17" t="str">
        <f>IF(Table1[[#This Row],[Ordem_insumos]]&lt;&gt;0,VLOOKUP(Table1[[#This Row],[Codigo_servico]],Preencher_Orcamento!$B:$D,3,FALSE)*Table1[[#This Row],[Subtotal_insumo]],"")</f>
        <v/>
      </c>
    </row>
    <row r="2496" spans="1:13" ht="26.25" x14ac:dyDescent="0.25">
      <c r="A2496" s="6">
        <v>80175</v>
      </c>
      <c r="B2496" s="126">
        <v>1</v>
      </c>
      <c r="C2496" s="133"/>
      <c r="D2496" s="134">
        <v>10645</v>
      </c>
      <c r="E2496" s="7" t="s">
        <v>155</v>
      </c>
      <c r="F2496" s="8" t="s">
        <v>58</v>
      </c>
      <c r="G2496" s="16">
        <f>IFERROR(VLOOKUP(Table1[[#This Row],[Codigo_insumo]],BD_Insumos!$B:$E,4),"")</f>
        <v>309.5095</v>
      </c>
      <c r="H2496" s="140">
        <v>1.78E-2</v>
      </c>
      <c r="I2496" s="9"/>
      <c r="J2496" s="22">
        <f t="shared" si="38"/>
        <v>5.5092691</v>
      </c>
      <c r="K2496" s="22" t="str">
        <f>IF(I2496&lt;&gt;"",SUMIF(Table1[Codigo_servico],A2496,Table1[Subtotal_insumo]),"")</f>
        <v/>
      </c>
      <c r="L2496" s="16">
        <f>IF(Table1[[#This Row],[Ordem_insumos]]&lt;&gt;0,VLOOKUP(Table1[[#This Row],[Codigo_servico]],Preencher_Orcamento!$B:$D,3,FALSE)*Table1[[#This Row],[Qtde_insumo]],"")</f>
        <v>0</v>
      </c>
      <c r="M2496" s="16">
        <f>IF(Table1[[#This Row],[Ordem_insumos]]&lt;&gt;0,VLOOKUP(Table1[[#This Row],[Codigo_servico]],Preencher_Orcamento!$B:$D,3,FALSE)*Table1[[#This Row],[Subtotal_insumo]],"")</f>
        <v>0</v>
      </c>
    </row>
    <row r="2497" spans="1:13" x14ac:dyDescent="0.25">
      <c r="A2497" s="6">
        <v>80175</v>
      </c>
      <c r="B2497" s="126">
        <v>2</v>
      </c>
      <c r="C2497" s="133"/>
      <c r="D2497" s="134">
        <v>2020</v>
      </c>
      <c r="E2497" s="7" t="s">
        <v>2188</v>
      </c>
      <c r="F2497" s="8" t="s">
        <v>2140</v>
      </c>
      <c r="G2497" s="16">
        <f>IFERROR(VLOOKUP(Table1[[#This Row],[Codigo_insumo]],BD_Insumos!$B:$E,4),"")</f>
        <v>15.860837164231068</v>
      </c>
      <c r="H2497" s="140">
        <v>2.85</v>
      </c>
      <c r="I2497" s="9"/>
      <c r="J2497" s="22">
        <f t="shared" si="38"/>
        <v>45.203385918058544</v>
      </c>
      <c r="K2497" s="22" t="str">
        <f>IF(I2497&lt;&gt;"",SUMIF(Table1[Codigo_servico],A2497,Table1[Subtotal_insumo]),"")</f>
        <v/>
      </c>
      <c r="L2497" s="16">
        <f>IF(Table1[[#This Row],[Ordem_insumos]]&lt;&gt;0,VLOOKUP(Table1[[#This Row],[Codigo_servico]],Preencher_Orcamento!$B:$D,3,FALSE)*Table1[[#This Row],[Qtde_insumo]],"")</f>
        <v>0</v>
      </c>
      <c r="M2497" s="16">
        <f>IF(Table1[[#This Row],[Ordem_insumos]]&lt;&gt;0,VLOOKUP(Table1[[#This Row],[Codigo_servico]],Preencher_Orcamento!$B:$D,3,FALSE)*Table1[[#This Row],[Subtotal_insumo]],"")</f>
        <v>0</v>
      </c>
    </row>
    <row r="2498" spans="1:13" ht="51.75" x14ac:dyDescent="0.25">
      <c r="A2498" s="6">
        <v>80175</v>
      </c>
      <c r="B2498" s="126">
        <v>3</v>
      </c>
      <c r="C2498" s="133"/>
      <c r="D2498" s="134">
        <v>30602</v>
      </c>
      <c r="E2498" s="7" t="s">
        <v>601</v>
      </c>
      <c r="F2498" s="8" t="s">
        <v>391</v>
      </c>
      <c r="G2498" s="18">
        <f>IFERROR(VLOOKUP(Table1[[#This Row],[Codigo_insumo]],BD_Insumos!$B:$E,4),"")</f>
        <v>255.7063</v>
      </c>
      <c r="H2498" s="140">
        <v>1</v>
      </c>
      <c r="I2498" s="9"/>
      <c r="J2498" s="23">
        <f t="shared" ref="J2498:J2561" si="39">IF(I2498="",G2498*H2498,"")</f>
        <v>255.7063</v>
      </c>
      <c r="K2498" s="22" t="str">
        <f>IF(I2498&lt;&gt;"",SUMIF(Table1[Codigo_servico],A2498,Table1[Subtotal_insumo]),"")</f>
        <v/>
      </c>
      <c r="L2498" s="18">
        <f>IF(Table1[[#This Row],[Ordem_insumos]]&lt;&gt;0,VLOOKUP(Table1[[#This Row],[Codigo_servico]],Preencher_Orcamento!$B:$D,3,FALSE)*Table1[[#This Row],[Qtde_insumo]],"")</f>
        <v>0</v>
      </c>
      <c r="M2498" s="18">
        <f>IF(Table1[[#This Row],[Ordem_insumos]]&lt;&gt;0,VLOOKUP(Table1[[#This Row],[Codigo_servico]],Preencher_Orcamento!$B:$D,3,FALSE)*Table1[[#This Row],[Subtotal_insumo]],"")</f>
        <v>0</v>
      </c>
    </row>
    <row r="2499" spans="1:13" x14ac:dyDescent="0.25">
      <c r="A2499" s="6">
        <v>80175</v>
      </c>
      <c r="B2499" s="126">
        <v>4</v>
      </c>
      <c r="C2499" s="133"/>
      <c r="D2499" s="134">
        <v>2099</v>
      </c>
      <c r="E2499" s="7" t="s">
        <v>2205</v>
      </c>
      <c r="F2499" s="8" t="s">
        <v>2140</v>
      </c>
      <c r="G2499" s="18">
        <f>IFERROR(VLOOKUP(Table1[[#This Row],[Codigo_insumo]],BD_Insumos!$B:$E,4),"")</f>
        <v>12.627877718847255</v>
      </c>
      <c r="H2499" s="140">
        <v>2.95</v>
      </c>
      <c r="I2499" s="9"/>
      <c r="J2499" s="23">
        <f t="shared" si="39"/>
        <v>37.252239270599404</v>
      </c>
      <c r="K2499" s="22" t="str">
        <f>IF(I2499&lt;&gt;"",SUMIF(Table1[Codigo_servico],A2499,Table1[Subtotal_insumo]),"")</f>
        <v/>
      </c>
      <c r="L2499" s="18">
        <f>IF(Table1[[#This Row],[Ordem_insumos]]&lt;&gt;0,VLOOKUP(Table1[[#This Row],[Codigo_servico]],Preencher_Orcamento!$B:$D,3,FALSE)*Table1[[#This Row],[Qtde_insumo]],"")</f>
        <v>0</v>
      </c>
      <c r="M2499" s="18">
        <f>IF(Table1[[#This Row],[Ordem_insumos]]&lt;&gt;0,VLOOKUP(Table1[[#This Row],[Codigo_servico]],Preencher_Orcamento!$B:$D,3,FALSE)*Table1[[#This Row],[Subtotal_insumo]],"")</f>
        <v>0</v>
      </c>
    </row>
    <row r="2500" spans="1:13" x14ac:dyDescent="0.25">
      <c r="A2500" s="3">
        <v>80180</v>
      </c>
      <c r="B2500" s="125">
        <v>0</v>
      </c>
      <c r="C2500" s="131" t="s">
        <v>2903</v>
      </c>
      <c r="D2500" s="132"/>
      <c r="E2500" s="4"/>
      <c r="F2500" s="4"/>
      <c r="G2500" s="17" t="str">
        <f>IFERROR(VLOOKUP(Table1[[#This Row],[Codigo_insumo]],BD_Insumos!$B:$E,4),"")</f>
        <v/>
      </c>
      <c r="H2500" s="139"/>
      <c r="I2500" s="5" t="s">
        <v>2787</v>
      </c>
      <c r="J2500" s="20" t="str">
        <f t="shared" si="39"/>
        <v/>
      </c>
      <c r="K2500" s="21">
        <f>IF(I2500&lt;&gt;"",SUMIF(Table1[Codigo_servico],A2500,Table1[Subtotal_insumo]),"")</f>
        <v>79.567978720769588</v>
      </c>
      <c r="L2500" s="17" t="str">
        <f>IF(Table1[[#This Row],[Ordem_insumos]]&lt;&gt;0,VLOOKUP(Table1[[#This Row],[Codigo_servico]],Preencher_Orcamento!$B:$D,3,FALSE)*Table1[[#This Row],[Qtde_insumo]],"")</f>
        <v/>
      </c>
      <c r="M2500" s="17" t="str">
        <f>IF(Table1[[#This Row],[Ordem_insumos]]&lt;&gt;0,VLOOKUP(Table1[[#This Row],[Codigo_servico]],Preencher_Orcamento!$B:$D,3,FALSE)*Table1[[#This Row],[Subtotal_insumo]],"")</f>
        <v/>
      </c>
    </row>
    <row r="2501" spans="1:13" x14ac:dyDescent="0.25">
      <c r="A2501" s="6">
        <v>80180</v>
      </c>
      <c r="B2501" s="126">
        <v>1</v>
      </c>
      <c r="C2501" s="133"/>
      <c r="D2501" s="134">
        <v>2099</v>
      </c>
      <c r="E2501" s="7" t="s">
        <v>2205</v>
      </c>
      <c r="F2501" s="8" t="s">
        <v>2140</v>
      </c>
      <c r="G2501" s="16">
        <f>IFERROR(VLOOKUP(Table1[[#This Row],[Codigo_insumo]],BD_Insumos!$B:$E,4),"")</f>
        <v>12.627877718847255</v>
      </c>
      <c r="H2501" s="140">
        <v>0.25</v>
      </c>
      <c r="I2501" s="9"/>
      <c r="J2501" s="22">
        <f t="shared" si="39"/>
        <v>3.1569694297118138</v>
      </c>
      <c r="K2501" s="22" t="str">
        <f>IF(I2501&lt;&gt;"",SUMIF(Table1[Codigo_servico],A2501,Table1[Subtotal_insumo]),"")</f>
        <v/>
      </c>
      <c r="L2501" s="16">
        <f>IF(Table1[[#This Row],[Ordem_insumos]]&lt;&gt;0,VLOOKUP(Table1[[#This Row],[Codigo_servico]],Preencher_Orcamento!$B:$D,3,FALSE)*Table1[[#This Row],[Qtde_insumo]],"")</f>
        <v>0</v>
      </c>
      <c r="M2501" s="16">
        <f>IF(Table1[[#This Row],[Ordem_insumos]]&lt;&gt;0,VLOOKUP(Table1[[#This Row],[Codigo_servico]],Preencher_Orcamento!$B:$D,3,FALSE)*Table1[[#This Row],[Subtotal_insumo]],"")</f>
        <v>0</v>
      </c>
    </row>
    <row r="2502" spans="1:13" x14ac:dyDescent="0.25">
      <c r="A2502" s="6">
        <v>80180</v>
      </c>
      <c r="B2502" s="126">
        <v>2</v>
      </c>
      <c r="C2502" s="133"/>
      <c r="D2502" s="134">
        <v>2020</v>
      </c>
      <c r="E2502" s="7" t="s">
        <v>2188</v>
      </c>
      <c r="F2502" s="8" t="s">
        <v>2140</v>
      </c>
      <c r="G2502" s="16">
        <f>IFERROR(VLOOKUP(Table1[[#This Row],[Codigo_insumo]],BD_Insumos!$B:$E,4),"")</f>
        <v>15.860837164231068</v>
      </c>
      <c r="H2502" s="140">
        <v>0.25</v>
      </c>
      <c r="I2502" s="9"/>
      <c r="J2502" s="22">
        <f t="shared" si="39"/>
        <v>3.965209291057767</v>
      </c>
      <c r="K2502" s="22" t="str">
        <f>IF(I2502&lt;&gt;"",SUMIF(Table1[Codigo_servico],A2502,Table1[Subtotal_insumo]),"")</f>
        <v/>
      </c>
      <c r="L2502" s="16">
        <f>IF(Table1[[#This Row],[Ordem_insumos]]&lt;&gt;0,VLOOKUP(Table1[[#This Row],[Codigo_servico]],Preencher_Orcamento!$B:$D,3,FALSE)*Table1[[#This Row],[Qtde_insumo]],"")</f>
        <v>0</v>
      </c>
      <c r="M2502" s="16">
        <f>IF(Table1[[#This Row],[Ordem_insumos]]&lt;&gt;0,VLOOKUP(Table1[[#This Row],[Codigo_servico]],Preencher_Orcamento!$B:$D,3,FALSE)*Table1[[#This Row],[Subtotal_insumo]],"")</f>
        <v>0</v>
      </c>
    </row>
    <row r="2503" spans="1:13" ht="51.75" x14ac:dyDescent="0.25">
      <c r="A2503" s="6">
        <v>80180</v>
      </c>
      <c r="B2503" s="126">
        <v>3</v>
      </c>
      <c r="C2503" s="133"/>
      <c r="D2503" s="134">
        <v>30650</v>
      </c>
      <c r="E2503" s="7" t="s">
        <v>609</v>
      </c>
      <c r="F2503" s="8" t="s">
        <v>391</v>
      </c>
      <c r="G2503" s="18">
        <f>IFERROR(VLOOKUP(Table1[[#This Row],[Codigo_insumo]],BD_Insumos!$B:$E,4),"")</f>
        <v>72.445800000000006</v>
      </c>
      <c r="H2503" s="140">
        <v>1</v>
      </c>
      <c r="I2503" s="9"/>
      <c r="J2503" s="23">
        <f t="shared" si="39"/>
        <v>72.445800000000006</v>
      </c>
      <c r="K2503" s="22" t="str">
        <f>IF(I2503&lt;&gt;"",SUMIF(Table1[Codigo_servico],A2503,Table1[Subtotal_insumo]),"")</f>
        <v/>
      </c>
      <c r="L2503" s="18">
        <f>IF(Table1[[#This Row],[Ordem_insumos]]&lt;&gt;0,VLOOKUP(Table1[[#This Row],[Codigo_servico]],Preencher_Orcamento!$B:$D,3,FALSE)*Table1[[#This Row],[Qtde_insumo]],"")</f>
        <v>0</v>
      </c>
      <c r="M2503" s="18">
        <f>IF(Table1[[#This Row],[Ordem_insumos]]&lt;&gt;0,VLOOKUP(Table1[[#This Row],[Codigo_servico]],Preencher_Orcamento!$B:$D,3,FALSE)*Table1[[#This Row],[Subtotal_insumo]],"")</f>
        <v>0</v>
      </c>
    </row>
    <row r="2504" spans="1:13" x14ac:dyDescent="0.25">
      <c r="A2504" s="3">
        <v>80186</v>
      </c>
      <c r="B2504" s="125">
        <v>0</v>
      </c>
      <c r="C2504" s="131" t="s">
        <v>2904</v>
      </c>
      <c r="D2504" s="132"/>
      <c r="E2504" s="4"/>
      <c r="F2504" s="4"/>
      <c r="G2504" s="17" t="str">
        <f>IFERROR(VLOOKUP(Table1[[#This Row],[Codigo_insumo]],BD_Insumos!$B:$E,4),"")</f>
        <v/>
      </c>
      <c r="H2504" s="139"/>
      <c r="I2504" s="5" t="s">
        <v>170</v>
      </c>
      <c r="J2504" s="20" t="str">
        <f t="shared" si="39"/>
        <v/>
      </c>
      <c r="K2504" s="21">
        <f>IF(I2504&lt;&gt;"",SUMIF(Table1[Codigo_servico],A2504,Table1[Subtotal_insumo]),"")</f>
        <v>408.44191759395369</v>
      </c>
      <c r="L2504" s="17" t="str">
        <f>IF(Table1[[#This Row],[Ordem_insumos]]&lt;&gt;0,VLOOKUP(Table1[[#This Row],[Codigo_servico]],Preencher_Orcamento!$B:$D,3,FALSE)*Table1[[#This Row],[Qtde_insumo]],"")</f>
        <v/>
      </c>
      <c r="M2504" s="17" t="str">
        <f>IF(Table1[[#This Row],[Ordem_insumos]]&lt;&gt;0,VLOOKUP(Table1[[#This Row],[Codigo_servico]],Preencher_Orcamento!$B:$D,3,FALSE)*Table1[[#This Row],[Subtotal_insumo]],"")</f>
        <v/>
      </c>
    </row>
    <row r="2505" spans="1:13" ht="26.25" x14ac:dyDescent="0.25">
      <c r="A2505" s="6">
        <v>80186</v>
      </c>
      <c r="B2505" s="126">
        <v>1</v>
      </c>
      <c r="C2505" s="133"/>
      <c r="D2505" s="134">
        <v>10645</v>
      </c>
      <c r="E2505" s="7" t="s">
        <v>155</v>
      </c>
      <c r="F2505" s="8" t="s">
        <v>58</v>
      </c>
      <c r="G2505" s="16">
        <f>IFERROR(VLOOKUP(Table1[[#This Row],[Codigo_insumo]],BD_Insumos!$B:$E,4),"")</f>
        <v>309.5095</v>
      </c>
      <c r="H2505" s="140">
        <v>9.5999999999999992E-3</v>
      </c>
      <c r="I2505" s="9"/>
      <c r="J2505" s="22">
        <f t="shared" si="39"/>
        <v>2.9712911999999996</v>
      </c>
      <c r="K2505" s="22" t="str">
        <f>IF(I2505&lt;&gt;"",SUMIF(Table1[Codigo_servico],A2505,Table1[Subtotal_insumo]),"")</f>
        <v/>
      </c>
      <c r="L2505" s="16">
        <f>IF(Table1[[#This Row],[Ordem_insumos]]&lt;&gt;0,VLOOKUP(Table1[[#This Row],[Codigo_servico]],Preencher_Orcamento!$B:$D,3,FALSE)*Table1[[#This Row],[Qtde_insumo]],"")</f>
        <v>0</v>
      </c>
      <c r="M2505" s="16">
        <f>IF(Table1[[#This Row],[Ordem_insumos]]&lt;&gt;0,VLOOKUP(Table1[[#This Row],[Codigo_servico]],Preencher_Orcamento!$B:$D,3,FALSE)*Table1[[#This Row],[Subtotal_insumo]],"")</f>
        <v>0</v>
      </c>
    </row>
    <row r="2506" spans="1:13" ht="51.75" x14ac:dyDescent="0.25">
      <c r="A2506" s="6">
        <v>80186</v>
      </c>
      <c r="B2506" s="126">
        <v>2</v>
      </c>
      <c r="C2506" s="133"/>
      <c r="D2506" s="134">
        <v>30518</v>
      </c>
      <c r="E2506" s="7" t="s">
        <v>566</v>
      </c>
      <c r="F2506" s="8" t="s">
        <v>170</v>
      </c>
      <c r="G2506" s="16">
        <f>IFERROR(VLOOKUP(Table1[[#This Row],[Codigo_insumo]],BD_Insumos!$B:$E,4),"")</f>
        <v>376.9314</v>
      </c>
      <c r="H2506" s="140">
        <v>1</v>
      </c>
      <c r="I2506" s="9"/>
      <c r="J2506" s="22">
        <f t="shared" si="39"/>
        <v>376.9314</v>
      </c>
      <c r="K2506" s="22" t="str">
        <f>IF(I2506&lt;&gt;"",SUMIF(Table1[Codigo_servico],A2506,Table1[Subtotal_insumo]),"")</f>
        <v/>
      </c>
      <c r="L2506" s="16">
        <f>IF(Table1[[#This Row],[Ordem_insumos]]&lt;&gt;0,VLOOKUP(Table1[[#This Row],[Codigo_servico]],Preencher_Orcamento!$B:$D,3,FALSE)*Table1[[#This Row],[Qtde_insumo]],"")</f>
        <v>0</v>
      </c>
      <c r="M2506" s="16">
        <f>IF(Table1[[#This Row],[Ordem_insumos]]&lt;&gt;0,VLOOKUP(Table1[[#This Row],[Codigo_servico]],Preencher_Orcamento!$B:$D,3,FALSE)*Table1[[#This Row],[Subtotal_insumo]],"")</f>
        <v>0</v>
      </c>
    </row>
    <row r="2507" spans="1:13" x14ac:dyDescent="0.25">
      <c r="A2507" s="6">
        <v>80186</v>
      </c>
      <c r="B2507" s="126">
        <v>3</v>
      </c>
      <c r="C2507" s="133"/>
      <c r="D2507" s="134">
        <v>2020</v>
      </c>
      <c r="E2507" s="7" t="s">
        <v>2188</v>
      </c>
      <c r="F2507" s="8" t="s">
        <v>2140</v>
      </c>
      <c r="G2507" s="18">
        <f>IFERROR(VLOOKUP(Table1[[#This Row],[Codigo_insumo]],BD_Insumos!$B:$E,4),"")</f>
        <v>15.860837164231068</v>
      </c>
      <c r="H2507" s="140">
        <v>1</v>
      </c>
      <c r="I2507" s="9"/>
      <c r="J2507" s="23">
        <f t="shared" si="39"/>
        <v>15.860837164231068</v>
      </c>
      <c r="K2507" s="22" t="str">
        <f>IF(I2507&lt;&gt;"",SUMIF(Table1[Codigo_servico],A2507,Table1[Subtotal_insumo]),"")</f>
        <v/>
      </c>
      <c r="L2507" s="18">
        <f>IF(Table1[[#This Row],[Ordem_insumos]]&lt;&gt;0,VLOOKUP(Table1[[#This Row],[Codigo_servico]],Preencher_Orcamento!$B:$D,3,FALSE)*Table1[[#This Row],[Qtde_insumo]],"")</f>
        <v>0</v>
      </c>
      <c r="M2507" s="18">
        <f>IF(Table1[[#This Row],[Ordem_insumos]]&lt;&gt;0,VLOOKUP(Table1[[#This Row],[Codigo_servico]],Preencher_Orcamento!$B:$D,3,FALSE)*Table1[[#This Row],[Subtotal_insumo]],"")</f>
        <v>0</v>
      </c>
    </row>
    <row r="2508" spans="1:13" x14ac:dyDescent="0.25">
      <c r="A2508" s="6">
        <v>80186</v>
      </c>
      <c r="B2508" s="126">
        <v>4</v>
      </c>
      <c r="C2508" s="133"/>
      <c r="D2508" s="134">
        <v>2099</v>
      </c>
      <c r="E2508" s="7" t="s">
        <v>2205</v>
      </c>
      <c r="F2508" s="8" t="s">
        <v>2140</v>
      </c>
      <c r="G2508" s="18">
        <f>IFERROR(VLOOKUP(Table1[[#This Row],[Codigo_insumo]],BD_Insumos!$B:$E,4),"")</f>
        <v>12.627877718847255</v>
      </c>
      <c r="H2508" s="140">
        <v>1.004</v>
      </c>
      <c r="I2508" s="9"/>
      <c r="J2508" s="23">
        <f t="shared" si="39"/>
        <v>12.678389229722644</v>
      </c>
      <c r="K2508" s="22" t="str">
        <f>IF(I2508&lt;&gt;"",SUMIF(Table1[Codigo_servico],A2508,Table1[Subtotal_insumo]),"")</f>
        <v/>
      </c>
      <c r="L2508" s="18">
        <f>IF(Table1[[#This Row],[Ordem_insumos]]&lt;&gt;0,VLOOKUP(Table1[[#This Row],[Codigo_servico]],Preencher_Orcamento!$B:$D,3,FALSE)*Table1[[#This Row],[Qtde_insumo]],"")</f>
        <v>0</v>
      </c>
      <c r="M2508" s="18">
        <f>IF(Table1[[#This Row],[Ordem_insumos]]&lt;&gt;0,VLOOKUP(Table1[[#This Row],[Codigo_servico]],Preencher_Orcamento!$B:$D,3,FALSE)*Table1[[#This Row],[Subtotal_insumo]],"")</f>
        <v>0</v>
      </c>
    </row>
    <row r="2509" spans="1:13" x14ac:dyDescent="0.25">
      <c r="A2509" s="3">
        <v>80201</v>
      </c>
      <c r="B2509" s="125">
        <v>0</v>
      </c>
      <c r="C2509" s="131" t="s">
        <v>2905</v>
      </c>
      <c r="D2509" s="132"/>
      <c r="E2509" s="4"/>
      <c r="F2509" s="4"/>
      <c r="G2509" s="17" t="str">
        <f>IFERROR(VLOOKUP(Table1[[#This Row],[Codigo_insumo]],BD_Insumos!$B:$E,4),"")</f>
        <v/>
      </c>
      <c r="H2509" s="139"/>
      <c r="I2509" s="5" t="s">
        <v>170</v>
      </c>
      <c r="J2509" s="20" t="str">
        <f t="shared" si="39"/>
        <v/>
      </c>
      <c r="K2509" s="21">
        <f>IF(I2509&lt;&gt;"",SUMIF(Table1[Codigo_servico],A2509,Table1[Subtotal_insumo]),"")</f>
        <v>408.44191759395369</v>
      </c>
      <c r="L2509" s="17" t="str">
        <f>IF(Table1[[#This Row],[Ordem_insumos]]&lt;&gt;0,VLOOKUP(Table1[[#This Row],[Codigo_servico]],Preencher_Orcamento!$B:$D,3,FALSE)*Table1[[#This Row],[Qtde_insumo]],"")</f>
        <v/>
      </c>
      <c r="M2509" s="17" t="str">
        <f>IF(Table1[[#This Row],[Ordem_insumos]]&lt;&gt;0,VLOOKUP(Table1[[#This Row],[Codigo_servico]],Preencher_Orcamento!$B:$D,3,FALSE)*Table1[[#This Row],[Subtotal_insumo]],"")</f>
        <v/>
      </c>
    </row>
    <row r="2510" spans="1:13" x14ac:dyDescent="0.25">
      <c r="A2510" s="6">
        <v>80201</v>
      </c>
      <c r="B2510" s="126">
        <v>1</v>
      </c>
      <c r="C2510" s="133"/>
      <c r="D2510" s="134">
        <v>2099</v>
      </c>
      <c r="E2510" s="7" t="s">
        <v>2205</v>
      </c>
      <c r="F2510" s="8" t="s">
        <v>2140</v>
      </c>
      <c r="G2510" s="16">
        <f>IFERROR(VLOOKUP(Table1[[#This Row],[Codigo_insumo]],BD_Insumos!$B:$E,4),"")</f>
        <v>12.627877718847255</v>
      </c>
      <c r="H2510" s="140">
        <v>1.004</v>
      </c>
      <c r="I2510" s="9"/>
      <c r="J2510" s="22">
        <f t="shared" si="39"/>
        <v>12.678389229722644</v>
      </c>
      <c r="K2510" s="22" t="str">
        <f>IF(I2510&lt;&gt;"",SUMIF(Table1[Codigo_servico],A2510,Table1[Subtotal_insumo]),"")</f>
        <v/>
      </c>
      <c r="L2510" s="16">
        <f>IF(Table1[[#This Row],[Ordem_insumos]]&lt;&gt;0,VLOOKUP(Table1[[#This Row],[Codigo_servico]],Preencher_Orcamento!$B:$D,3,FALSE)*Table1[[#This Row],[Qtde_insumo]],"")</f>
        <v>0</v>
      </c>
      <c r="M2510" s="16">
        <f>IF(Table1[[#This Row],[Ordem_insumos]]&lt;&gt;0,VLOOKUP(Table1[[#This Row],[Codigo_servico]],Preencher_Orcamento!$B:$D,3,FALSE)*Table1[[#This Row],[Subtotal_insumo]],"")</f>
        <v>0</v>
      </c>
    </row>
    <row r="2511" spans="1:13" x14ac:dyDescent="0.25">
      <c r="A2511" s="6">
        <v>80201</v>
      </c>
      <c r="B2511" s="126">
        <v>2</v>
      </c>
      <c r="C2511" s="133"/>
      <c r="D2511" s="134">
        <v>2020</v>
      </c>
      <c r="E2511" s="7" t="s">
        <v>2188</v>
      </c>
      <c r="F2511" s="8" t="s">
        <v>2140</v>
      </c>
      <c r="G2511" s="16">
        <f>IFERROR(VLOOKUP(Table1[[#This Row],[Codigo_insumo]],BD_Insumos!$B:$E,4),"")</f>
        <v>15.860837164231068</v>
      </c>
      <c r="H2511" s="140">
        <v>1</v>
      </c>
      <c r="I2511" s="9"/>
      <c r="J2511" s="22">
        <f t="shared" si="39"/>
        <v>15.860837164231068</v>
      </c>
      <c r="K2511" s="22" t="str">
        <f>IF(I2511&lt;&gt;"",SUMIF(Table1[Codigo_servico],A2511,Table1[Subtotal_insumo]),"")</f>
        <v/>
      </c>
      <c r="L2511" s="16">
        <f>IF(Table1[[#This Row],[Ordem_insumos]]&lt;&gt;0,VLOOKUP(Table1[[#This Row],[Codigo_servico]],Preencher_Orcamento!$B:$D,3,FALSE)*Table1[[#This Row],[Qtde_insumo]],"")</f>
        <v>0</v>
      </c>
      <c r="M2511" s="16">
        <f>IF(Table1[[#This Row],[Ordem_insumos]]&lt;&gt;0,VLOOKUP(Table1[[#This Row],[Codigo_servico]],Preencher_Orcamento!$B:$D,3,FALSE)*Table1[[#This Row],[Subtotal_insumo]],"")</f>
        <v>0</v>
      </c>
    </row>
    <row r="2512" spans="1:13" ht="26.25" x14ac:dyDescent="0.25">
      <c r="A2512" s="6">
        <v>80201</v>
      </c>
      <c r="B2512" s="126">
        <v>3</v>
      </c>
      <c r="C2512" s="133"/>
      <c r="D2512" s="134">
        <v>10645</v>
      </c>
      <c r="E2512" s="7" t="s">
        <v>155</v>
      </c>
      <c r="F2512" s="8" t="s">
        <v>58</v>
      </c>
      <c r="G2512" s="18">
        <f>IFERROR(VLOOKUP(Table1[[#This Row],[Codigo_insumo]],BD_Insumos!$B:$E,4),"")</f>
        <v>309.5095</v>
      </c>
      <c r="H2512" s="140">
        <v>9.5999999999999992E-3</v>
      </c>
      <c r="I2512" s="9"/>
      <c r="J2512" s="23">
        <f t="shared" si="39"/>
        <v>2.9712911999999996</v>
      </c>
      <c r="K2512" s="22" t="str">
        <f>IF(I2512&lt;&gt;"",SUMIF(Table1[Codigo_servico],A2512,Table1[Subtotal_insumo]),"")</f>
        <v/>
      </c>
      <c r="L2512" s="18">
        <f>IF(Table1[[#This Row],[Ordem_insumos]]&lt;&gt;0,VLOOKUP(Table1[[#This Row],[Codigo_servico]],Preencher_Orcamento!$B:$D,3,FALSE)*Table1[[#This Row],[Qtde_insumo]],"")</f>
        <v>0</v>
      </c>
      <c r="M2512" s="18">
        <f>IF(Table1[[#This Row],[Ordem_insumos]]&lt;&gt;0,VLOOKUP(Table1[[#This Row],[Codigo_servico]],Preencher_Orcamento!$B:$D,3,FALSE)*Table1[[#This Row],[Subtotal_insumo]],"")</f>
        <v>0</v>
      </c>
    </row>
    <row r="2513" spans="1:13" ht="51.75" x14ac:dyDescent="0.25">
      <c r="A2513" s="6">
        <v>80201</v>
      </c>
      <c r="B2513" s="126">
        <v>4</v>
      </c>
      <c r="C2513" s="133"/>
      <c r="D2513" s="134">
        <v>30518</v>
      </c>
      <c r="E2513" s="7" t="s">
        <v>566</v>
      </c>
      <c r="F2513" s="8" t="s">
        <v>170</v>
      </c>
      <c r="G2513" s="18">
        <f>IFERROR(VLOOKUP(Table1[[#This Row],[Codigo_insumo]],BD_Insumos!$B:$E,4),"")</f>
        <v>376.9314</v>
      </c>
      <c r="H2513" s="140">
        <v>1</v>
      </c>
      <c r="I2513" s="9"/>
      <c r="J2513" s="23">
        <f t="shared" si="39"/>
        <v>376.9314</v>
      </c>
      <c r="K2513" s="22" t="str">
        <f>IF(I2513&lt;&gt;"",SUMIF(Table1[Codigo_servico],A2513,Table1[Subtotal_insumo]),"")</f>
        <v/>
      </c>
      <c r="L2513" s="18">
        <f>IF(Table1[[#This Row],[Ordem_insumos]]&lt;&gt;0,VLOOKUP(Table1[[#This Row],[Codigo_servico]],Preencher_Orcamento!$B:$D,3,FALSE)*Table1[[#This Row],[Qtde_insumo]],"")</f>
        <v>0</v>
      </c>
      <c r="M2513" s="18">
        <f>IF(Table1[[#This Row],[Ordem_insumos]]&lt;&gt;0,VLOOKUP(Table1[[#This Row],[Codigo_servico]],Preencher_Orcamento!$B:$D,3,FALSE)*Table1[[#This Row],[Subtotal_insumo]],"")</f>
        <v>0</v>
      </c>
    </row>
    <row r="2514" spans="1:13" x14ac:dyDescent="0.25">
      <c r="A2514" s="3">
        <v>80203</v>
      </c>
      <c r="B2514" s="125">
        <v>0</v>
      </c>
      <c r="C2514" s="131" t="s">
        <v>2906</v>
      </c>
      <c r="D2514" s="132"/>
      <c r="E2514" s="4"/>
      <c r="F2514" s="4"/>
      <c r="G2514" s="17" t="str">
        <f>IFERROR(VLOOKUP(Table1[[#This Row],[Codigo_insumo]],BD_Insumos!$B:$E,4),"")</f>
        <v/>
      </c>
      <c r="H2514" s="139"/>
      <c r="I2514" s="5" t="s">
        <v>170</v>
      </c>
      <c r="J2514" s="20" t="str">
        <f t="shared" si="39"/>
        <v/>
      </c>
      <c r="K2514" s="21">
        <f>IF(I2514&lt;&gt;"",SUMIF(Table1[Codigo_servico],A2514,Table1[Subtotal_insumo]),"")</f>
        <v>408.44131759395367</v>
      </c>
      <c r="L2514" s="17" t="str">
        <f>IF(Table1[[#This Row],[Ordem_insumos]]&lt;&gt;0,VLOOKUP(Table1[[#This Row],[Codigo_servico]],Preencher_Orcamento!$B:$D,3,FALSE)*Table1[[#This Row],[Qtde_insumo]],"")</f>
        <v/>
      </c>
      <c r="M2514" s="17" t="str">
        <f>IF(Table1[[#This Row],[Ordem_insumos]]&lt;&gt;0,VLOOKUP(Table1[[#This Row],[Codigo_servico]],Preencher_Orcamento!$B:$D,3,FALSE)*Table1[[#This Row],[Subtotal_insumo]],"")</f>
        <v/>
      </c>
    </row>
    <row r="2515" spans="1:13" ht="51.75" x14ac:dyDescent="0.25">
      <c r="A2515" s="6">
        <v>80203</v>
      </c>
      <c r="B2515" s="126">
        <v>1</v>
      </c>
      <c r="C2515" s="133"/>
      <c r="D2515" s="134">
        <v>30516</v>
      </c>
      <c r="E2515" s="7" t="s">
        <v>565</v>
      </c>
      <c r="F2515" s="8" t="s">
        <v>170</v>
      </c>
      <c r="G2515" s="16">
        <f>IFERROR(VLOOKUP(Table1[[#This Row],[Codigo_insumo]],BD_Insumos!$B:$E,4),"")</f>
        <v>376.93079999999998</v>
      </c>
      <c r="H2515" s="140">
        <v>1</v>
      </c>
      <c r="I2515" s="9"/>
      <c r="J2515" s="22">
        <f t="shared" si="39"/>
        <v>376.93079999999998</v>
      </c>
      <c r="K2515" s="22" t="str">
        <f>IF(I2515&lt;&gt;"",SUMIF(Table1[Codigo_servico],A2515,Table1[Subtotal_insumo]),"")</f>
        <v/>
      </c>
      <c r="L2515" s="16">
        <f>IF(Table1[[#This Row],[Ordem_insumos]]&lt;&gt;0,VLOOKUP(Table1[[#This Row],[Codigo_servico]],Preencher_Orcamento!$B:$D,3,FALSE)*Table1[[#This Row],[Qtde_insumo]],"")</f>
        <v>0</v>
      </c>
      <c r="M2515" s="16">
        <f>IF(Table1[[#This Row],[Ordem_insumos]]&lt;&gt;0,VLOOKUP(Table1[[#This Row],[Codigo_servico]],Preencher_Orcamento!$B:$D,3,FALSE)*Table1[[#This Row],[Subtotal_insumo]],"")</f>
        <v>0</v>
      </c>
    </row>
    <row r="2516" spans="1:13" x14ac:dyDescent="0.25">
      <c r="A2516" s="6">
        <v>80203</v>
      </c>
      <c r="B2516" s="126">
        <v>2</v>
      </c>
      <c r="C2516" s="133"/>
      <c r="D2516" s="134">
        <v>2020</v>
      </c>
      <c r="E2516" s="7" t="s">
        <v>2188</v>
      </c>
      <c r="F2516" s="8" t="s">
        <v>2140</v>
      </c>
      <c r="G2516" s="16">
        <f>IFERROR(VLOOKUP(Table1[[#This Row],[Codigo_insumo]],BD_Insumos!$B:$E,4),"")</f>
        <v>15.860837164231068</v>
      </c>
      <c r="H2516" s="140">
        <v>1</v>
      </c>
      <c r="I2516" s="9"/>
      <c r="J2516" s="22">
        <f t="shared" si="39"/>
        <v>15.860837164231068</v>
      </c>
      <c r="K2516" s="22" t="str">
        <f>IF(I2516&lt;&gt;"",SUMIF(Table1[Codigo_servico],A2516,Table1[Subtotal_insumo]),"")</f>
        <v/>
      </c>
      <c r="L2516" s="16">
        <f>IF(Table1[[#This Row],[Ordem_insumos]]&lt;&gt;0,VLOOKUP(Table1[[#This Row],[Codigo_servico]],Preencher_Orcamento!$B:$D,3,FALSE)*Table1[[#This Row],[Qtde_insumo]],"")</f>
        <v>0</v>
      </c>
      <c r="M2516" s="16">
        <f>IF(Table1[[#This Row],[Ordem_insumos]]&lt;&gt;0,VLOOKUP(Table1[[#This Row],[Codigo_servico]],Preencher_Orcamento!$B:$D,3,FALSE)*Table1[[#This Row],[Subtotal_insumo]],"")</f>
        <v>0</v>
      </c>
    </row>
    <row r="2517" spans="1:13" x14ac:dyDescent="0.25">
      <c r="A2517" s="6">
        <v>80203</v>
      </c>
      <c r="B2517" s="126">
        <v>3</v>
      </c>
      <c r="C2517" s="133"/>
      <c r="D2517" s="134">
        <v>2099</v>
      </c>
      <c r="E2517" s="7" t="s">
        <v>2205</v>
      </c>
      <c r="F2517" s="8" t="s">
        <v>2140</v>
      </c>
      <c r="G2517" s="18">
        <f>IFERROR(VLOOKUP(Table1[[#This Row],[Codigo_insumo]],BD_Insumos!$B:$E,4),"")</f>
        <v>12.627877718847255</v>
      </c>
      <c r="H2517" s="140">
        <v>1.004</v>
      </c>
      <c r="I2517" s="9"/>
      <c r="J2517" s="23">
        <f t="shared" si="39"/>
        <v>12.678389229722644</v>
      </c>
      <c r="K2517" s="22" t="str">
        <f>IF(I2517&lt;&gt;"",SUMIF(Table1[Codigo_servico],A2517,Table1[Subtotal_insumo]),"")</f>
        <v/>
      </c>
      <c r="L2517" s="18">
        <f>IF(Table1[[#This Row],[Ordem_insumos]]&lt;&gt;0,VLOOKUP(Table1[[#This Row],[Codigo_servico]],Preencher_Orcamento!$B:$D,3,FALSE)*Table1[[#This Row],[Qtde_insumo]],"")</f>
        <v>0</v>
      </c>
      <c r="M2517" s="18">
        <f>IF(Table1[[#This Row],[Ordem_insumos]]&lt;&gt;0,VLOOKUP(Table1[[#This Row],[Codigo_servico]],Preencher_Orcamento!$B:$D,3,FALSE)*Table1[[#This Row],[Subtotal_insumo]],"")</f>
        <v>0</v>
      </c>
    </row>
    <row r="2518" spans="1:13" ht="26.25" x14ac:dyDescent="0.25">
      <c r="A2518" s="6">
        <v>80203</v>
      </c>
      <c r="B2518" s="126">
        <v>4</v>
      </c>
      <c r="C2518" s="133"/>
      <c r="D2518" s="134">
        <v>10645</v>
      </c>
      <c r="E2518" s="7" t="s">
        <v>155</v>
      </c>
      <c r="F2518" s="8" t="s">
        <v>58</v>
      </c>
      <c r="G2518" s="18">
        <f>IFERROR(VLOOKUP(Table1[[#This Row],[Codigo_insumo]],BD_Insumos!$B:$E,4),"")</f>
        <v>309.5095</v>
      </c>
      <c r="H2518" s="140">
        <v>9.5999999999999992E-3</v>
      </c>
      <c r="I2518" s="9"/>
      <c r="J2518" s="23">
        <f t="shared" si="39"/>
        <v>2.9712911999999996</v>
      </c>
      <c r="K2518" s="22" t="str">
        <f>IF(I2518&lt;&gt;"",SUMIF(Table1[Codigo_servico],A2518,Table1[Subtotal_insumo]),"")</f>
        <v/>
      </c>
      <c r="L2518" s="18">
        <f>IF(Table1[[#This Row],[Ordem_insumos]]&lt;&gt;0,VLOOKUP(Table1[[#This Row],[Codigo_servico]],Preencher_Orcamento!$B:$D,3,FALSE)*Table1[[#This Row],[Qtde_insumo]],"")</f>
        <v>0</v>
      </c>
      <c r="M2518" s="18">
        <f>IF(Table1[[#This Row],[Ordem_insumos]]&lt;&gt;0,VLOOKUP(Table1[[#This Row],[Codigo_servico]],Preencher_Orcamento!$B:$D,3,FALSE)*Table1[[#This Row],[Subtotal_insumo]],"")</f>
        <v>0</v>
      </c>
    </row>
    <row r="2519" spans="1:13" x14ac:dyDescent="0.25">
      <c r="A2519" s="3">
        <v>80205</v>
      </c>
      <c r="B2519" s="125">
        <v>0</v>
      </c>
      <c r="C2519" s="131" t="s">
        <v>2907</v>
      </c>
      <c r="D2519" s="132"/>
      <c r="E2519" s="4"/>
      <c r="F2519" s="4"/>
      <c r="G2519" s="17" t="str">
        <f>IFERROR(VLOOKUP(Table1[[#This Row],[Codigo_insumo]],BD_Insumos!$B:$E,4),"")</f>
        <v/>
      </c>
      <c r="H2519" s="139"/>
      <c r="I2519" s="5" t="s">
        <v>170</v>
      </c>
      <c r="J2519" s="20" t="str">
        <f t="shared" si="39"/>
        <v/>
      </c>
      <c r="K2519" s="21">
        <f>IF(I2519&lt;&gt;"",SUMIF(Table1[Codigo_servico],A2519,Table1[Subtotal_insumo]),"")</f>
        <v>476.80526874504125</v>
      </c>
      <c r="L2519" s="17" t="str">
        <f>IF(Table1[[#This Row],[Ordem_insumos]]&lt;&gt;0,VLOOKUP(Table1[[#This Row],[Codigo_servico]],Preencher_Orcamento!$B:$D,3,FALSE)*Table1[[#This Row],[Qtde_insumo]],"")</f>
        <v/>
      </c>
      <c r="M2519" s="17" t="str">
        <f>IF(Table1[[#This Row],[Ordem_insumos]]&lt;&gt;0,VLOOKUP(Table1[[#This Row],[Codigo_servico]],Preencher_Orcamento!$B:$D,3,FALSE)*Table1[[#This Row],[Subtotal_insumo]],"")</f>
        <v/>
      </c>
    </row>
    <row r="2520" spans="1:13" ht="26.25" x14ac:dyDescent="0.25">
      <c r="A2520" s="6">
        <v>80205</v>
      </c>
      <c r="B2520" s="126">
        <v>1</v>
      </c>
      <c r="C2520" s="133"/>
      <c r="D2520" s="134">
        <v>10645</v>
      </c>
      <c r="E2520" s="7" t="s">
        <v>155</v>
      </c>
      <c r="F2520" s="8" t="s">
        <v>58</v>
      </c>
      <c r="G2520" s="16">
        <f>IFERROR(VLOOKUP(Table1[[#This Row],[Codigo_insumo]],BD_Insumos!$B:$E,4),"")</f>
        <v>309.5095</v>
      </c>
      <c r="H2520" s="140">
        <v>9.5999999999999992E-3</v>
      </c>
      <c r="I2520" s="9"/>
      <c r="J2520" s="22">
        <f t="shared" si="39"/>
        <v>2.9712911999999996</v>
      </c>
      <c r="K2520" s="22" t="str">
        <f>IF(I2520&lt;&gt;"",SUMIF(Table1[Codigo_servico],A2520,Table1[Subtotal_insumo]),"")</f>
        <v/>
      </c>
      <c r="L2520" s="16">
        <f>IF(Table1[[#This Row],[Ordem_insumos]]&lt;&gt;0,VLOOKUP(Table1[[#This Row],[Codigo_servico]],Preencher_Orcamento!$B:$D,3,FALSE)*Table1[[#This Row],[Qtde_insumo]],"")</f>
        <v>0</v>
      </c>
      <c r="M2520" s="16">
        <f>IF(Table1[[#This Row],[Ordem_insumos]]&lt;&gt;0,VLOOKUP(Table1[[#This Row],[Codigo_servico]],Preencher_Orcamento!$B:$D,3,FALSE)*Table1[[#This Row],[Subtotal_insumo]],"")</f>
        <v>0</v>
      </c>
    </row>
    <row r="2521" spans="1:13" x14ac:dyDescent="0.25">
      <c r="A2521" s="6">
        <v>80205</v>
      </c>
      <c r="B2521" s="126">
        <v>2</v>
      </c>
      <c r="C2521" s="133"/>
      <c r="D2521" s="134">
        <v>2099</v>
      </c>
      <c r="E2521" s="7" t="s">
        <v>2205</v>
      </c>
      <c r="F2521" s="8" t="s">
        <v>2140</v>
      </c>
      <c r="G2521" s="16">
        <f>IFERROR(VLOOKUP(Table1[[#This Row],[Codigo_insumo]],BD_Insumos!$B:$E,4),"")</f>
        <v>12.627877718847255</v>
      </c>
      <c r="H2521" s="140">
        <v>1.0044</v>
      </c>
      <c r="I2521" s="9"/>
      <c r="J2521" s="22">
        <f t="shared" si="39"/>
        <v>12.683440380810183</v>
      </c>
      <c r="K2521" s="22" t="str">
        <f>IF(I2521&lt;&gt;"",SUMIF(Table1[Codigo_servico],A2521,Table1[Subtotal_insumo]),"")</f>
        <v/>
      </c>
      <c r="L2521" s="16">
        <f>IF(Table1[[#This Row],[Ordem_insumos]]&lt;&gt;0,VLOOKUP(Table1[[#This Row],[Codigo_servico]],Preencher_Orcamento!$B:$D,3,FALSE)*Table1[[#This Row],[Qtde_insumo]],"")</f>
        <v>0</v>
      </c>
      <c r="M2521" s="16">
        <f>IF(Table1[[#This Row],[Ordem_insumos]]&lt;&gt;0,VLOOKUP(Table1[[#This Row],[Codigo_servico]],Preencher_Orcamento!$B:$D,3,FALSE)*Table1[[#This Row],[Subtotal_insumo]],"")</f>
        <v>0</v>
      </c>
    </row>
    <row r="2522" spans="1:13" x14ac:dyDescent="0.25">
      <c r="A2522" s="6">
        <v>80205</v>
      </c>
      <c r="B2522" s="126">
        <v>3</v>
      </c>
      <c r="C2522" s="133"/>
      <c r="D2522" s="134">
        <v>2020</v>
      </c>
      <c r="E2522" s="7" t="s">
        <v>2188</v>
      </c>
      <c r="F2522" s="8" t="s">
        <v>2140</v>
      </c>
      <c r="G2522" s="18">
        <f>IFERROR(VLOOKUP(Table1[[#This Row],[Codigo_insumo]],BD_Insumos!$B:$E,4),"")</f>
        <v>15.860837164231068</v>
      </c>
      <c r="H2522" s="140">
        <v>1</v>
      </c>
      <c r="I2522" s="9"/>
      <c r="J2522" s="23">
        <f t="shared" si="39"/>
        <v>15.860837164231068</v>
      </c>
      <c r="K2522" s="22" t="str">
        <f>IF(I2522&lt;&gt;"",SUMIF(Table1[Codigo_servico],A2522,Table1[Subtotal_insumo]),"")</f>
        <v/>
      </c>
      <c r="L2522" s="18">
        <f>IF(Table1[[#This Row],[Ordem_insumos]]&lt;&gt;0,VLOOKUP(Table1[[#This Row],[Codigo_servico]],Preencher_Orcamento!$B:$D,3,FALSE)*Table1[[#This Row],[Qtde_insumo]],"")</f>
        <v>0</v>
      </c>
      <c r="M2522" s="18">
        <f>IF(Table1[[#This Row],[Ordem_insumos]]&lt;&gt;0,VLOOKUP(Table1[[#This Row],[Codigo_servico]],Preencher_Orcamento!$B:$D,3,FALSE)*Table1[[#This Row],[Subtotal_insumo]],"")</f>
        <v>0</v>
      </c>
    </row>
    <row r="2523" spans="1:13" ht="39" x14ac:dyDescent="0.25">
      <c r="A2523" s="6">
        <v>80205</v>
      </c>
      <c r="B2523" s="126">
        <v>4</v>
      </c>
      <c r="C2523" s="133"/>
      <c r="D2523" s="134">
        <v>30526</v>
      </c>
      <c r="E2523" s="7" t="s">
        <v>570</v>
      </c>
      <c r="F2523" s="8" t="s">
        <v>170</v>
      </c>
      <c r="G2523" s="18">
        <f>IFERROR(VLOOKUP(Table1[[#This Row],[Codigo_insumo]],BD_Insumos!$B:$E,4),"")</f>
        <v>445.28969999999998</v>
      </c>
      <c r="H2523" s="140">
        <v>1</v>
      </c>
      <c r="I2523" s="9"/>
      <c r="J2523" s="23">
        <f t="shared" si="39"/>
        <v>445.28969999999998</v>
      </c>
      <c r="K2523" s="22" t="str">
        <f>IF(I2523&lt;&gt;"",SUMIF(Table1[Codigo_servico],A2523,Table1[Subtotal_insumo]),"")</f>
        <v/>
      </c>
      <c r="L2523" s="18">
        <f>IF(Table1[[#This Row],[Ordem_insumos]]&lt;&gt;0,VLOOKUP(Table1[[#This Row],[Codigo_servico]],Preencher_Orcamento!$B:$D,3,FALSE)*Table1[[#This Row],[Qtde_insumo]],"")</f>
        <v>0</v>
      </c>
      <c r="M2523" s="18">
        <f>IF(Table1[[#This Row],[Ordem_insumos]]&lt;&gt;0,VLOOKUP(Table1[[#This Row],[Codigo_servico]],Preencher_Orcamento!$B:$D,3,FALSE)*Table1[[#This Row],[Subtotal_insumo]],"")</f>
        <v>0</v>
      </c>
    </row>
    <row r="2524" spans="1:13" x14ac:dyDescent="0.25">
      <c r="A2524" s="3">
        <v>80209</v>
      </c>
      <c r="B2524" s="125">
        <v>0</v>
      </c>
      <c r="C2524" s="131" t="s">
        <v>2908</v>
      </c>
      <c r="D2524" s="132"/>
      <c r="E2524" s="4"/>
      <c r="F2524" s="4"/>
      <c r="G2524" s="17" t="str">
        <f>IFERROR(VLOOKUP(Table1[[#This Row],[Codigo_insumo]],BD_Insumos!$B:$E,4),"")</f>
        <v/>
      </c>
      <c r="H2524" s="139"/>
      <c r="I2524" s="5" t="s">
        <v>170</v>
      </c>
      <c r="J2524" s="20" t="str">
        <f t="shared" si="39"/>
        <v/>
      </c>
      <c r="K2524" s="21">
        <f>IF(I2524&lt;&gt;"",SUMIF(Table1[Codigo_servico],A2524,Table1[Subtotal_insumo]),"")</f>
        <v>435.67212054800183</v>
      </c>
      <c r="L2524" s="17" t="str">
        <f>IF(Table1[[#This Row],[Ordem_insumos]]&lt;&gt;0,VLOOKUP(Table1[[#This Row],[Codigo_servico]],Preencher_Orcamento!$B:$D,3,FALSE)*Table1[[#This Row],[Qtde_insumo]],"")</f>
        <v/>
      </c>
      <c r="M2524" s="17" t="str">
        <f>IF(Table1[[#This Row],[Ordem_insumos]]&lt;&gt;0,VLOOKUP(Table1[[#This Row],[Codigo_servico]],Preencher_Orcamento!$B:$D,3,FALSE)*Table1[[#This Row],[Subtotal_insumo]],"")</f>
        <v/>
      </c>
    </row>
    <row r="2525" spans="1:13" x14ac:dyDescent="0.25">
      <c r="A2525" s="6">
        <v>80209</v>
      </c>
      <c r="B2525" s="126">
        <v>1</v>
      </c>
      <c r="C2525" s="133"/>
      <c r="D2525" s="134">
        <v>2020</v>
      </c>
      <c r="E2525" s="7" t="s">
        <v>2188</v>
      </c>
      <c r="F2525" s="8" t="s">
        <v>2140</v>
      </c>
      <c r="G2525" s="16">
        <f>IFERROR(VLOOKUP(Table1[[#This Row],[Codigo_insumo]],BD_Insumos!$B:$E,4),"")</f>
        <v>15.860837164231068</v>
      </c>
      <c r="H2525" s="140">
        <v>1.3</v>
      </c>
      <c r="I2525" s="9"/>
      <c r="J2525" s="22">
        <f t="shared" si="39"/>
        <v>20.619088313500388</v>
      </c>
      <c r="K2525" s="22" t="str">
        <f>IF(I2525&lt;&gt;"",SUMIF(Table1[Codigo_servico],A2525,Table1[Subtotal_insumo]),"")</f>
        <v/>
      </c>
      <c r="L2525" s="16">
        <f>IF(Table1[[#This Row],[Ordem_insumos]]&lt;&gt;0,VLOOKUP(Table1[[#This Row],[Codigo_servico]],Preencher_Orcamento!$B:$D,3,FALSE)*Table1[[#This Row],[Qtde_insumo]],"")</f>
        <v>5.2</v>
      </c>
      <c r="M2525" s="16">
        <f>IF(Table1[[#This Row],[Ordem_insumos]]&lt;&gt;0,VLOOKUP(Table1[[#This Row],[Codigo_servico]],Preencher_Orcamento!$B:$D,3,FALSE)*Table1[[#This Row],[Subtotal_insumo]],"")</f>
        <v>82.476353254001552</v>
      </c>
    </row>
    <row r="2526" spans="1:13" x14ac:dyDescent="0.25">
      <c r="A2526" s="6">
        <v>80209</v>
      </c>
      <c r="B2526" s="126">
        <v>2</v>
      </c>
      <c r="C2526" s="133"/>
      <c r="D2526" s="134">
        <v>2099</v>
      </c>
      <c r="E2526" s="7" t="s">
        <v>2205</v>
      </c>
      <c r="F2526" s="8" t="s">
        <v>2140</v>
      </c>
      <c r="G2526" s="16">
        <f>IFERROR(VLOOKUP(Table1[[#This Row],[Codigo_insumo]],BD_Insumos!$B:$E,4),"")</f>
        <v>12.627877718847255</v>
      </c>
      <c r="H2526" s="140">
        <v>1.3</v>
      </c>
      <c r="I2526" s="9"/>
      <c r="J2526" s="22">
        <f t="shared" si="39"/>
        <v>16.416241034501432</v>
      </c>
      <c r="K2526" s="22" t="str">
        <f>IF(I2526&lt;&gt;"",SUMIF(Table1[Codigo_servico],A2526,Table1[Subtotal_insumo]),"")</f>
        <v/>
      </c>
      <c r="L2526" s="16">
        <f>IF(Table1[[#This Row],[Ordem_insumos]]&lt;&gt;0,VLOOKUP(Table1[[#This Row],[Codigo_servico]],Preencher_Orcamento!$B:$D,3,FALSE)*Table1[[#This Row],[Qtde_insumo]],"")</f>
        <v>5.2</v>
      </c>
      <c r="M2526" s="16">
        <f>IF(Table1[[#This Row],[Ordem_insumos]]&lt;&gt;0,VLOOKUP(Table1[[#This Row],[Codigo_servico]],Preencher_Orcamento!$B:$D,3,FALSE)*Table1[[#This Row],[Subtotal_insumo]],"")</f>
        <v>65.664964138005729</v>
      </c>
    </row>
    <row r="2527" spans="1:13" ht="26.25" x14ac:dyDescent="0.25">
      <c r="A2527" s="6">
        <v>80209</v>
      </c>
      <c r="B2527" s="126">
        <v>3</v>
      </c>
      <c r="C2527" s="133"/>
      <c r="D2527" s="134">
        <v>10645</v>
      </c>
      <c r="E2527" s="7" t="s">
        <v>155</v>
      </c>
      <c r="F2527" s="8" t="s">
        <v>58</v>
      </c>
      <c r="G2527" s="18">
        <f>IFERROR(VLOOKUP(Table1[[#This Row],[Codigo_insumo]],BD_Insumos!$B:$E,4),"")</f>
        <v>309.5095</v>
      </c>
      <c r="H2527" s="140">
        <v>9.5999999999999992E-3</v>
      </c>
      <c r="I2527" s="9"/>
      <c r="J2527" s="23">
        <f t="shared" si="39"/>
        <v>2.9712911999999996</v>
      </c>
      <c r="K2527" s="22" t="str">
        <f>IF(I2527&lt;&gt;"",SUMIF(Table1[Codigo_servico],A2527,Table1[Subtotal_insumo]),"")</f>
        <v/>
      </c>
      <c r="L2527" s="18">
        <f>IF(Table1[[#This Row],[Ordem_insumos]]&lt;&gt;0,VLOOKUP(Table1[[#This Row],[Codigo_servico]],Preencher_Orcamento!$B:$D,3,FALSE)*Table1[[#This Row],[Qtde_insumo]],"")</f>
        <v>3.8399999999999997E-2</v>
      </c>
      <c r="M2527" s="18">
        <f>IF(Table1[[#This Row],[Ordem_insumos]]&lt;&gt;0,VLOOKUP(Table1[[#This Row],[Codigo_servico]],Preencher_Orcamento!$B:$D,3,FALSE)*Table1[[#This Row],[Subtotal_insumo]],"")</f>
        <v>11.885164799999998</v>
      </c>
    </row>
    <row r="2528" spans="1:13" ht="39" x14ac:dyDescent="0.25">
      <c r="A2528" s="6">
        <v>80209</v>
      </c>
      <c r="B2528" s="126">
        <v>4</v>
      </c>
      <c r="C2528" s="133"/>
      <c r="D2528" s="134">
        <v>30524</v>
      </c>
      <c r="E2528" s="7" t="s">
        <v>569</v>
      </c>
      <c r="F2528" s="8" t="s">
        <v>170</v>
      </c>
      <c r="G2528" s="18">
        <f>IFERROR(VLOOKUP(Table1[[#This Row],[Codigo_insumo]],BD_Insumos!$B:$E,4),"")</f>
        <v>395.66550000000001</v>
      </c>
      <c r="H2528" s="140">
        <v>1</v>
      </c>
      <c r="I2528" s="9"/>
      <c r="J2528" s="23">
        <f t="shared" si="39"/>
        <v>395.66550000000001</v>
      </c>
      <c r="K2528" s="22" t="str">
        <f>IF(I2528&lt;&gt;"",SUMIF(Table1[Codigo_servico],A2528,Table1[Subtotal_insumo]),"")</f>
        <v/>
      </c>
      <c r="L2528" s="18">
        <f>IF(Table1[[#This Row],[Ordem_insumos]]&lt;&gt;0,VLOOKUP(Table1[[#This Row],[Codigo_servico]],Preencher_Orcamento!$B:$D,3,FALSE)*Table1[[#This Row],[Qtde_insumo]],"")</f>
        <v>4</v>
      </c>
      <c r="M2528" s="18">
        <f>IF(Table1[[#This Row],[Ordem_insumos]]&lt;&gt;0,VLOOKUP(Table1[[#This Row],[Codigo_servico]],Preencher_Orcamento!$B:$D,3,FALSE)*Table1[[#This Row],[Subtotal_insumo]],"")</f>
        <v>1582.662</v>
      </c>
    </row>
    <row r="2529" spans="1:13" x14ac:dyDescent="0.25">
      <c r="A2529" s="3">
        <v>80213</v>
      </c>
      <c r="B2529" s="125">
        <v>0</v>
      </c>
      <c r="C2529" s="131" t="s">
        <v>2909</v>
      </c>
      <c r="D2529" s="132"/>
      <c r="E2529" s="4"/>
      <c r="F2529" s="4"/>
      <c r="G2529" s="17" t="str">
        <f>IFERROR(VLOOKUP(Table1[[#This Row],[Codigo_insumo]],BD_Insumos!$B:$E,4),"")</f>
        <v/>
      </c>
      <c r="H2529" s="139"/>
      <c r="I2529" s="5" t="s">
        <v>170</v>
      </c>
      <c r="J2529" s="20" t="str">
        <f t="shared" si="39"/>
        <v/>
      </c>
      <c r="K2529" s="21">
        <f>IF(I2529&lt;&gt;"",SUMIF(Table1[Codigo_servico],A2529,Table1[Subtotal_insumo]),"")</f>
        <v>473.38901759395367</v>
      </c>
      <c r="L2529" s="17" t="str">
        <f>IF(Table1[[#This Row],[Ordem_insumos]]&lt;&gt;0,VLOOKUP(Table1[[#This Row],[Codigo_servico]],Preencher_Orcamento!$B:$D,3,FALSE)*Table1[[#This Row],[Qtde_insumo]],"")</f>
        <v/>
      </c>
      <c r="M2529" s="17" t="str">
        <f>IF(Table1[[#This Row],[Ordem_insumos]]&lt;&gt;0,VLOOKUP(Table1[[#This Row],[Codigo_servico]],Preencher_Orcamento!$B:$D,3,FALSE)*Table1[[#This Row],[Subtotal_insumo]],"")</f>
        <v/>
      </c>
    </row>
    <row r="2530" spans="1:13" x14ac:dyDescent="0.25">
      <c r="A2530" s="6">
        <v>80213</v>
      </c>
      <c r="B2530" s="126">
        <v>1</v>
      </c>
      <c r="C2530" s="133"/>
      <c r="D2530" s="134">
        <v>2099</v>
      </c>
      <c r="E2530" s="7" t="s">
        <v>2205</v>
      </c>
      <c r="F2530" s="8" t="s">
        <v>2140</v>
      </c>
      <c r="G2530" s="16">
        <f>IFERROR(VLOOKUP(Table1[[#This Row],[Codigo_insumo]],BD_Insumos!$B:$E,4),"")</f>
        <v>12.627877718847255</v>
      </c>
      <c r="H2530" s="140">
        <v>1.004</v>
      </c>
      <c r="I2530" s="9"/>
      <c r="J2530" s="22">
        <f t="shared" si="39"/>
        <v>12.678389229722644</v>
      </c>
      <c r="K2530" s="22" t="str">
        <f>IF(I2530&lt;&gt;"",SUMIF(Table1[Codigo_servico],A2530,Table1[Subtotal_insumo]),"")</f>
        <v/>
      </c>
      <c r="L2530" s="16">
        <f>IF(Table1[[#This Row],[Ordem_insumos]]&lt;&gt;0,VLOOKUP(Table1[[#This Row],[Codigo_servico]],Preencher_Orcamento!$B:$D,3,FALSE)*Table1[[#This Row],[Qtde_insumo]],"")</f>
        <v>0</v>
      </c>
      <c r="M2530" s="16">
        <f>IF(Table1[[#This Row],[Ordem_insumos]]&lt;&gt;0,VLOOKUP(Table1[[#This Row],[Codigo_servico]],Preencher_Orcamento!$B:$D,3,FALSE)*Table1[[#This Row],[Subtotal_insumo]],"")</f>
        <v>0</v>
      </c>
    </row>
    <row r="2531" spans="1:13" x14ac:dyDescent="0.25">
      <c r="A2531" s="6">
        <v>80213</v>
      </c>
      <c r="B2531" s="126">
        <v>2</v>
      </c>
      <c r="C2531" s="133"/>
      <c r="D2531" s="134">
        <v>2020</v>
      </c>
      <c r="E2531" s="7" t="s">
        <v>2188</v>
      </c>
      <c r="F2531" s="8" t="s">
        <v>2140</v>
      </c>
      <c r="G2531" s="16">
        <f>IFERROR(VLOOKUP(Table1[[#This Row],[Codigo_insumo]],BD_Insumos!$B:$E,4),"")</f>
        <v>15.860837164231068</v>
      </c>
      <c r="H2531" s="140">
        <v>1</v>
      </c>
      <c r="I2531" s="9"/>
      <c r="J2531" s="22">
        <f t="shared" si="39"/>
        <v>15.860837164231068</v>
      </c>
      <c r="K2531" s="22" t="str">
        <f>IF(I2531&lt;&gt;"",SUMIF(Table1[Codigo_servico],A2531,Table1[Subtotal_insumo]),"")</f>
        <v/>
      </c>
      <c r="L2531" s="16">
        <f>IF(Table1[[#This Row],[Ordem_insumos]]&lt;&gt;0,VLOOKUP(Table1[[#This Row],[Codigo_servico]],Preencher_Orcamento!$B:$D,3,FALSE)*Table1[[#This Row],[Qtde_insumo]],"")</f>
        <v>0</v>
      </c>
      <c r="M2531" s="16">
        <f>IF(Table1[[#This Row],[Ordem_insumos]]&lt;&gt;0,VLOOKUP(Table1[[#This Row],[Codigo_servico]],Preencher_Orcamento!$B:$D,3,FALSE)*Table1[[#This Row],[Subtotal_insumo]],"")</f>
        <v>0</v>
      </c>
    </row>
    <row r="2532" spans="1:13" ht="51.75" x14ac:dyDescent="0.25">
      <c r="A2532" s="6">
        <v>80213</v>
      </c>
      <c r="B2532" s="126">
        <v>3</v>
      </c>
      <c r="C2532" s="133"/>
      <c r="D2532" s="134">
        <v>30520</v>
      </c>
      <c r="E2532" s="7" t="s">
        <v>567</v>
      </c>
      <c r="F2532" s="8" t="s">
        <v>170</v>
      </c>
      <c r="G2532" s="18">
        <f>IFERROR(VLOOKUP(Table1[[#This Row],[Codigo_insumo]],BD_Insumos!$B:$E,4),"")</f>
        <v>441.87849999999997</v>
      </c>
      <c r="H2532" s="140">
        <v>1</v>
      </c>
      <c r="I2532" s="9"/>
      <c r="J2532" s="23">
        <f t="shared" si="39"/>
        <v>441.87849999999997</v>
      </c>
      <c r="K2532" s="22" t="str">
        <f>IF(I2532&lt;&gt;"",SUMIF(Table1[Codigo_servico],A2532,Table1[Subtotal_insumo]),"")</f>
        <v/>
      </c>
      <c r="L2532" s="18">
        <f>IF(Table1[[#This Row],[Ordem_insumos]]&lt;&gt;0,VLOOKUP(Table1[[#This Row],[Codigo_servico]],Preencher_Orcamento!$B:$D,3,FALSE)*Table1[[#This Row],[Qtde_insumo]],"")</f>
        <v>0</v>
      </c>
      <c r="M2532" s="18">
        <f>IF(Table1[[#This Row],[Ordem_insumos]]&lt;&gt;0,VLOOKUP(Table1[[#This Row],[Codigo_servico]],Preencher_Orcamento!$B:$D,3,FALSE)*Table1[[#This Row],[Subtotal_insumo]],"")</f>
        <v>0</v>
      </c>
    </row>
    <row r="2533" spans="1:13" ht="26.25" x14ac:dyDescent="0.25">
      <c r="A2533" s="6">
        <v>80213</v>
      </c>
      <c r="B2533" s="126">
        <v>4</v>
      </c>
      <c r="C2533" s="133"/>
      <c r="D2533" s="134">
        <v>10645</v>
      </c>
      <c r="E2533" s="7" t="s">
        <v>155</v>
      </c>
      <c r="F2533" s="8" t="s">
        <v>58</v>
      </c>
      <c r="G2533" s="18">
        <f>IFERROR(VLOOKUP(Table1[[#This Row],[Codigo_insumo]],BD_Insumos!$B:$E,4),"")</f>
        <v>309.5095</v>
      </c>
      <c r="H2533" s="140">
        <v>9.5999999999999992E-3</v>
      </c>
      <c r="I2533" s="9"/>
      <c r="J2533" s="23">
        <f t="shared" si="39"/>
        <v>2.9712911999999996</v>
      </c>
      <c r="K2533" s="22" t="str">
        <f>IF(I2533&lt;&gt;"",SUMIF(Table1[Codigo_servico],A2533,Table1[Subtotal_insumo]),"")</f>
        <v/>
      </c>
      <c r="L2533" s="18">
        <f>IF(Table1[[#This Row],[Ordem_insumos]]&lt;&gt;0,VLOOKUP(Table1[[#This Row],[Codigo_servico]],Preencher_Orcamento!$B:$D,3,FALSE)*Table1[[#This Row],[Qtde_insumo]],"")</f>
        <v>0</v>
      </c>
      <c r="M2533" s="18">
        <f>IF(Table1[[#This Row],[Ordem_insumos]]&lt;&gt;0,VLOOKUP(Table1[[#This Row],[Codigo_servico]],Preencher_Orcamento!$B:$D,3,FALSE)*Table1[[#This Row],[Subtotal_insumo]],"")</f>
        <v>0</v>
      </c>
    </row>
    <row r="2534" spans="1:13" x14ac:dyDescent="0.25">
      <c r="A2534" s="3">
        <v>80217</v>
      </c>
      <c r="B2534" s="125">
        <v>0</v>
      </c>
      <c r="C2534" s="131" t="s">
        <v>2910</v>
      </c>
      <c r="D2534" s="132"/>
      <c r="E2534" s="4"/>
      <c r="F2534" s="4"/>
      <c r="G2534" s="17" t="str">
        <f>IFERROR(VLOOKUP(Table1[[#This Row],[Codigo_insumo]],BD_Insumos!$B:$E,4),"")</f>
        <v/>
      </c>
      <c r="H2534" s="139"/>
      <c r="I2534" s="5" t="s">
        <v>170</v>
      </c>
      <c r="J2534" s="20" t="str">
        <f t="shared" si="39"/>
        <v/>
      </c>
      <c r="K2534" s="21">
        <f>IF(I2534&lt;&gt;"",SUMIF(Table1[Codigo_servico],A2534,Table1[Subtotal_insumo]),"")</f>
        <v>430.75758320996476</v>
      </c>
      <c r="L2534" s="17" t="str">
        <f>IF(Table1[[#This Row],[Ordem_insumos]]&lt;&gt;0,VLOOKUP(Table1[[#This Row],[Codigo_servico]],Preencher_Orcamento!$B:$D,3,FALSE)*Table1[[#This Row],[Qtde_insumo]],"")</f>
        <v/>
      </c>
      <c r="M2534" s="17" t="str">
        <f>IF(Table1[[#This Row],[Ordem_insumos]]&lt;&gt;0,VLOOKUP(Table1[[#This Row],[Codigo_servico]],Preencher_Orcamento!$B:$D,3,FALSE)*Table1[[#This Row],[Subtotal_insumo]],"")</f>
        <v/>
      </c>
    </row>
    <row r="2535" spans="1:13" ht="26.25" x14ac:dyDescent="0.25">
      <c r="A2535" s="6">
        <v>80217</v>
      </c>
      <c r="B2535" s="126">
        <v>1</v>
      </c>
      <c r="C2535" s="133"/>
      <c r="D2535" s="134">
        <v>10645</v>
      </c>
      <c r="E2535" s="7" t="s">
        <v>155</v>
      </c>
      <c r="F2535" s="8" t="s">
        <v>58</v>
      </c>
      <c r="G2535" s="16">
        <f>IFERROR(VLOOKUP(Table1[[#This Row],[Codigo_insumo]],BD_Insumos!$B:$E,4),"")</f>
        <v>309.5095</v>
      </c>
      <c r="H2535" s="140">
        <v>9.5999999999999992E-3</v>
      </c>
      <c r="I2535" s="9"/>
      <c r="J2535" s="22">
        <f t="shared" si="39"/>
        <v>2.9712911999999996</v>
      </c>
      <c r="K2535" s="22" t="str">
        <f>IF(I2535&lt;&gt;"",SUMIF(Table1[Codigo_servico],A2535,Table1[Subtotal_insumo]),"")</f>
        <v/>
      </c>
      <c r="L2535" s="16">
        <f>IF(Table1[[#This Row],[Ordem_insumos]]&lt;&gt;0,VLOOKUP(Table1[[#This Row],[Codigo_servico]],Preencher_Orcamento!$B:$D,3,FALSE)*Table1[[#This Row],[Qtde_insumo]],"")</f>
        <v>0.24</v>
      </c>
      <c r="M2535" s="16">
        <f>IF(Table1[[#This Row],[Ordem_insumos]]&lt;&gt;0,VLOOKUP(Table1[[#This Row],[Codigo_servico]],Preencher_Orcamento!$B:$D,3,FALSE)*Table1[[#This Row],[Subtotal_insumo]],"")</f>
        <v>74.282279999999986</v>
      </c>
    </row>
    <row r="2536" spans="1:13" x14ac:dyDescent="0.25">
      <c r="A2536" s="6">
        <v>80217</v>
      </c>
      <c r="B2536" s="126">
        <v>2</v>
      </c>
      <c r="C2536" s="133"/>
      <c r="D2536" s="134">
        <v>2099</v>
      </c>
      <c r="E2536" s="7" t="s">
        <v>2205</v>
      </c>
      <c r="F2536" s="8" t="s">
        <v>2140</v>
      </c>
      <c r="G2536" s="16">
        <f>IFERROR(VLOOKUP(Table1[[#This Row],[Codigo_insumo]],BD_Insumos!$B:$E,4),"")</f>
        <v>12.627877718847255</v>
      </c>
      <c r="H2536" s="140">
        <v>1.3044</v>
      </c>
      <c r="I2536" s="9"/>
      <c r="J2536" s="22">
        <f t="shared" si="39"/>
        <v>16.471803696464359</v>
      </c>
      <c r="K2536" s="22" t="str">
        <f>IF(I2536&lt;&gt;"",SUMIF(Table1[Codigo_servico],A2536,Table1[Subtotal_insumo]),"")</f>
        <v/>
      </c>
      <c r="L2536" s="16">
        <f>IF(Table1[[#This Row],[Ordem_insumos]]&lt;&gt;0,VLOOKUP(Table1[[#This Row],[Codigo_servico]],Preencher_Orcamento!$B:$D,3,FALSE)*Table1[[#This Row],[Qtde_insumo]],"")</f>
        <v>32.61</v>
      </c>
      <c r="M2536" s="16">
        <f>IF(Table1[[#This Row],[Ordem_insumos]]&lt;&gt;0,VLOOKUP(Table1[[#This Row],[Codigo_servico]],Preencher_Orcamento!$B:$D,3,FALSE)*Table1[[#This Row],[Subtotal_insumo]],"")</f>
        <v>411.79509241160901</v>
      </c>
    </row>
    <row r="2537" spans="1:13" x14ac:dyDescent="0.25">
      <c r="A2537" s="6">
        <v>80217</v>
      </c>
      <c r="B2537" s="126">
        <v>3</v>
      </c>
      <c r="C2537" s="133"/>
      <c r="D2537" s="134">
        <v>2020</v>
      </c>
      <c r="E2537" s="7" t="s">
        <v>2188</v>
      </c>
      <c r="F2537" s="8" t="s">
        <v>2140</v>
      </c>
      <c r="G2537" s="18">
        <f>IFERROR(VLOOKUP(Table1[[#This Row],[Codigo_insumo]],BD_Insumos!$B:$E,4),"")</f>
        <v>15.860837164231068</v>
      </c>
      <c r="H2537" s="140">
        <v>1.3</v>
      </c>
      <c r="I2537" s="9"/>
      <c r="J2537" s="23">
        <f t="shared" si="39"/>
        <v>20.619088313500388</v>
      </c>
      <c r="K2537" s="22" t="str">
        <f>IF(I2537&lt;&gt;"",SUMIF(Table1[Codigo_servico],A2537,Table1[Subtotal_insumo]),"")</f>
        <v/>
      </c>
      <c r="L2537" s="18">
        <f>IF(Table1[[#This Row],[Ordem_insumos]]&lt;&gt;0,VLOOKUP(Table1[[#This Row],[Codigo_servico]],Preencher_Orcamento!$B:$D,3,FALSE)*Table1[[#This Row],[Qtde_insumo]],"")</f>
        <v>32.5</v>
      </c>
      <c r="M2537" s="18">
        <f>IF(Table1[[#This Row],[Ordem_insumos]]&lt;&gt;0,VLOOKUP(Table1[[#This Row],[Codigo_servico]],Preencher_Orcamento!$B:$D,3,FALSE)*Table1[[#This Row],[Subtotal_insumo]],"")</f>
        <v>515.4772078375097</v>
      </c>
    </row>
    <row r="2538" spans="1:13" ht="26.25" x14ac:dyDescent="0.25">
      <c r="A2538" s="6">
        <v>80217</v>
      </c>
      <c r="B2538" s="126">
        <v>4</v>
      </c>
      <c r="C2538" s="133"/>
      <c r="D2538" s="134">
        <v>30522</v>
      </c>
      <c r="E2538" s="7" t="s">
        <v>568</v>
      </c>
      <c r="F2538" s="8" t="s">
        <v>170</v>
      </c>
      <c r="G2538" s="18">
        <f>IFERROR(VLOOKUP(Table1[[#This Row],[Codigo_insumo]],BD_Insumos!$B:$E,4),"")</f>
        <v>390.69540000000001</v>
      </c>
      <c r="H2538" s="140">
        <v>1</v>
      </c>
      <c r="I2538" s="9"/>
      <c r="J2538" s="23">
        <f t="shared" si="39"/>
        <v>390.69540000000001</v>
      </c>
      <c r="K2538" s="22" t="str">
        <f>IF(I2538&lt;&gt;"",SUMIF(Table1[Codigo_servico],A2538,Table1[Subtotal_insumo]),"")</f>
        <v/>
      </c>
      <c r="L2538" s="18">
        <f>IF(Table1[[#This Row],[Ordem_insumos]]&lt;&gt;0,VLOOKUP(Table1[[#This Row],[Codigo_servico]],Preencher_Orcamento!$B:$D,3,FALSE)*Table1[[#This Row],[Qtde_insumo]],"")</f>
        <v>25</v>
      </c>
      <c r="M2538" s="18">
        <f>IF(Table1[[#This Row],[Ordem_insumos]]&lt;&gt;0,VLOOKUP(Table1[[#This Row],[Codigo_servico]],Preencher_Orcamento!$B:$D,3,FALSE)*Table1[[#This Row],[Subtotal_insumo]],"")</f>
        <v>9767.3850000000002</v>
      </c>
    </row>
    <row r="2539" spans="1:13" x14ac:dyDescent="0.25">
      <c r="A2539" s="3">
        <v>80237</v>
      </c>
      <c r="B2539" s="125">
        <v>0</v>
      </c>
      <c r="C2539" s="131" t="s">
        <v>2911</v>
      </c>
      <c r="D2539" s="132"/>
      <c r="E2539" s="4"/>
      <c r="F2539" s="4"/>
      <c r="G2539" s="17" t="str">
        <f>IFERROR(VLOOKUP(Table1[[#This Row],[Codigo_insumo]],BD_Insumos!$B:$E,4),"")</f>
        <v/>
      </c>
      <c r="H2539" s="139"/>
      <c r="I2539" s="5" t="s">
        <v>170</v>
      </c>
      <c r="J2539" s="20" t="str">
        <f t="shared" si="39"/>
        <v/>
      </c>
      <c r="K2539" s="21">
        <f>IF(I2539&lt;&gt;"",SUMIF(Table1[Codigo_servico],A2539,Table1[Subtotal_insumo]),"")</f>
        <v>430.34841759395368</v>
      </c>
      <c r="L2539" s="17" t="str">
        <f>IF(Table1[[#This Row],[Ordem_insumos]]&lt;&gt;0,VLOOKUP(Table1[[#This Row],[Codigo_servico]],Preencher_Orcamento!$B:$D,3,FALSE)*Table1[[#This Row],[Qtde_insumo]],"")</f>
        <v/>
      </c>
      <c r="M2539" s="17" t="str">
        <f>IF(Table1[[#This Row],[Ordem_insumos]]&lt;&gt;0,VLOOKUP(Table1[[#This Row],[Codigo_servico]],Preencher_Orcamento!$B:$D,3,FALSE)*Table1[[#This Row],[Subtotal_insumo]],"")</f>
        <v/>
      </c>
    </row>
    <row r="2540" spans="1:13" x14ac:dyDescent="0.25">
      <c r="A2540" s="6">
        <v>80237</v>
      </c>
      <c r="B2540" s="126">
        <v>1</v>
      </c>
      <c r="C2540" s="133"/>
      <c r="D2540" s="134">
        <v>2099</v>
      </c>
      <c r="E2540" s="7" t="s">
        <v>2205</v>
      </c>
      <c r="F2540" s="8" t="s">
        <v>2140</v>
      </c>
      <c r="G2540" s="16">
        <f>IFERROR(VLOOKUP(Table1[[#This Row],[Codigo_insumo]],BD_Insumos!$B:$E,4),"")</f>
        <v>12.627877718847255</v>
      </c>
      <c r="H2540" s="140">
        <v>1.004</v>
      </c>
      <c r="I2540" s="9"/>
      <c r="J2540" s="22">
        <f t="shared" si="39"/>
        <v>12.678389229722644</v>
      </c>
      <c r="K2540" s="22" t="str">
        <f>IF(I2540&lt;&gt;"",SUMIF(Table1[Codigo_servico],A2540,Table1[Subtotal_insumo]),"")</f>
        <v/>
      </c>
      <c r="L2540" s="16">
        <f>IF(Table1[[#This Row],[Ordem_insumos]]&lt;&gt;0,VLOOKUP(Table1[[#This Row],[Codigo_servico]],Preencher_Orcamento!$B:$D,3,FALSE)*Table1[[#This Row],[Qtde_insumo]],"")</f>
        <v>0</v>
      </c>
      <c r="M2540" s="16">
        <f>IF(Table1[[#This Row],[Ordem_insumos]]&lt;&gt;0,VLOOKUP(Table1[[#This Row],[Codigo_servico]],Preencher_Orcamento!$B:$D,3,FALSE)*Table1[[#This Row],[Subtotal_insumo]],"")</f>
        <v>0</v>
      </c>
    </row>
    <row r="2541" spans="1:13" ht="26.25" x14ac:dyDescent="0.25">
      <c r="A2541" s="6">
        <v>80237</v>
      </c>
      <c r="B2541" s="126">
        <v>2</v>
      </c>
      <c r="C2541" s="133"/>
      <c r="D2541" s="134">
        <v>10645</v>
      </c>
      <c r="E2541" s="7" t="s">
        <v>155</v>
      </c>
      <c r="F2541" s="8" t="s">
        <v>58</v>
      </c>
      <c r="G2541" s="16">
        <f>IFERROR(VLOOKUP(Table1[[#This Row],[Codigo_insumo]],BD_Insumos!$B:$E,4),"")</f>
        <v>309.5095</v>
      </c>
      <c r="H2541" s="140">
        <v>9.5999999999999992E-3</v>
      </c>
      <c r="I2541" s="9"/>
      <c r="J2541" s="22">
        <f t="shared" si="39"/>
        <v>2.9712911999999996</v>
      </c>
      <c r="K2541" s="22" t="str">
        <f>IF(I2541&lt;&gt;"",SUMIF(Table1[Codigo_servico],A2541,Table1[Subtotal_insumo]),"")</f>
        <v/>
      </c>
      <c r="L2541" s="16">
        <f>IF(Table1[[#This Row],[Ordem_insumos]]&lt;&gt;0,VLOOKUP(Table1[[#This Row],[Codigo_servico]],Preencher_Orcamento!$B:$D,3,FALSE)*Table1[[#This Row],[Qtde_insumo]],"")</f>
        <v>0</v>
      </c>
      <c r="M2541" s="16">
        <f>IF(Table1[[#This Row],[Ordem_insumos]]&lt;&gt;0,VLOOKUP(Table1[[#This Row],[Codigo_servico]],Preencher_Orcamento!$B:$D,3,FALSE)*Table1[[#This Row],[Subtotal_insumo]],"")</f>
        <v>0</v>
      </c>
    </row>
    <row r="2542" spans="1:13" x14ac:dyDescent="0.25">
      <c r="A2542" s="6">
        <v>80237</v>
      </c>
      <c r="B2542" s="126">
        <v>3</v>
      </c>
      <c r="C2542" s="133"/>
      <c r="D2542" s="134">
        <v>2020</v>
      </c>
      <c r="E2542" s="7" t="s">
        <v>2188</v>
      </c>
      <c r="F2542" s="8" t="s">
        <v>2140</v>
      </c>
      <c r="G2542" s="18">
        <f>IFERROR(VLOOKUP(Table1[[#This Row],[Codigo_insumo]],BD_Insumos!$B:$E,4),"")</f>
        <v>15.860837164231068</v>
      </c>
      <c r="H2542" s="140">
        <v>1</v>
      </c>
      <c r="I2542" s="9"/>
      <c r="J2542" s="23">
        <f t="shared" si="39"/>
        <v>15.860837164231068</v>
      </c>
      <c r="K2542" s="22" t="str">
        <f>IF(I2542&lt;&gt;"",SUMIF(Table1[Codigo_servico],A2542,Table1[Subtotal_insumo]),"")</f>
        <v/>
      </c>
      <c r="L2542" s="18">
        <f>IF(Table1[[#This Row],[Ordem_insumos]]&lt;&gt;0,VLOOKUP(Table1[[#This Row],[Codigo_servico]],Preencher_Orcamento!$B:$D,3,FALSE)*Table1[[#This Row],[Qtde_insumo]],"")</f>
        <v>0</v>
      </c>
      <c r="M2542" s="18">
        <f>IF(Table1[[#This Row],[Ordem_insumos]]&lt;&gt;0,VLOOKUP(Table1[[#This Row],[Codigo_servico]],Preencher_Orcamento!$B:$D,3,FALSE)*Table1[[#This Row],[Subtotal_insumo]],"")</f>
        <v>0</v>
      </c>
    </row>
    <row r="2543" spans="1:13" ht="51.75" x14ac:dyDescent="0.25">
      <c r="A2543" s="6">
        <v>80237</v>
      </c>
      <c r="B2543" s="126">
        <v>4</v>
      </c>
      <c r="C2543" s="133"/>
      <c r="D2543" s="134">
        <v>30528</v>
      </c>
      <c r="E2543" s="7" t="s">
        <v>571</v>
      </c>
      <c r="F2543" s="8" t="s">
        <v>170</v>
      </c>
      <c r="G2543" s="18">
        <f>IFERROR(VLOOKUP(Table1[[#This Row],[Codigo_insumo]],BD_Insumos!$B:$E,4),"")</f>
        <v>398.83789999999999</v>
      </c>
      <c r="H2543" s="140">
        <v>1</v>
      </c>
      <c r="I2543" s="9"/>
      <c r="J2543" s="23">
        <f t="shared" si="39"/>
        <v>398.83789999999999</v>
      </c>
      <c r="K2543" s="22" t="str">
        <f>IF(I2543&lt;&gt;"",SUMIF(Table1[Codigo_servico],A2543,Table1[Subtotal_insumo]),"")</f>
        <v/>
      </c>
      <c r="L2543" s="18">
        <f>IF(Table1[[#This Row],[Ordem_insumos]]&lt;&gt;0,VLOOKUP(Table1[[#This Row],[Codigo_servico]],Preencher_Orcamento!$B:$D,3,FALSE)*Table1[[#This Row],[Qtde_insumo]],"")</f>
        <v>0</v>
      </c>
      <c r="M2543" s="18">
        <f>IF(Table1[[#This Row],[Ordem_insumos]]&lt;&gt;0,VLOOKUP(Table1[[#This Row],[Codigo_servico]],Preencher_Orcamento!$B:$D,3,FALSE)*Table1[[#This Row],[Subtotal_insumo]],"")</f>
        <v>0</v>
      </c>
    </row>
    <row r="2544" spans="1:13" x14ac:dyDescent="0.25">
      <c r="A2544" s="3">
        <v>80243</v>
      </c>
      <c r="B2544" s="125">
        <v>0</v>
      </c>
      <c r="C2544" s="131" t="s">
        <v>2912</v>
      </c>
      <c r="D2544" s="132"/>
      <c r="E2544" s="4"/>
      <c r="F2544" s="4"/>
      <c r="G2544" s="17" t="str">
        <f>IFERROR(VLOOKUP(Table1[[#This Row],[Codigo_insumo]],BD_Insumos!$B:$E,4),"")</f>
        <v/>
      </c>
      <c r="H2544" s="139"/>
      <c r="I2544" s="5" t="s">
        <v>170</v>
      </c>
      <c r="J2544" s="20" t="str">
        <f t="shared" si="39"/>
        <v/>
      </c>
      <c r="K2544" s="21">
        <f>IF(I2544&lt;&gt;"",SUMIF(Table1[Codigo_servico],A2544,Table1[Subtotal_insumo]),"")</f>
        <v>488.45831759395367</v>
      </c>
      <c r="L2544" s="17" t="str">
        <f>IF(Table1[[#This Row],[Ordem_insumos]]&lt;&gt;0,VLOOKUP(Table1[[#This Row],[Codigo_servico]],Preencher_Orcamento!$B:$D,3,FALSE)*Table1[[#This Row],[Qtde_insumo]],"")</f>
        <v/>
      </c>
      <c r="M2544" s="17" t="str">
        <f>IF(Table1[[#This Row],[Ordem_insumos]]&lt;&gt;0,VLOOKUP(Table1[[#This Row],[Codigo_servico]],Preencher_Orcamento!$B:$D,3,FALSE)*Table1[[#This Row],[Subtotal_insumo]],"")</f>
        <v/>
      </c>
    </row>
    <row r="2545" spans="1:13" x14ac:dyDescent="0.25">
      <c r="A2545" s="6">
        <v>80243</v>
      </c>
      <c r="B2545" s="126">
        <v>1</v>
      </c>
      <c r="C2545" s="133"/>
      <c r="D2545" s="134">
        <v>2099</v>
      </c>
      <c r="E2545" s="7" t="s">
        <v>2205</v>
      </c>
      <c r="F2545" s="8" t="s">
        <v>2140</v>
      </c>
      <c r="G2545" s="16">
        <f>IFERROR(VLOOKUP(Table1[[#This Row],[Codigo_insumo]],BD_Insumos!$B:$E,4),"")</f>
        <v>12.627877718847255</v>
      </c>
      <c r="H2545" s="140">
        <v>1.004</v>
      </c>
      <c r="I2545" s="9"/>
      <c r="J2545" s="22">
        <f t="shared" si="39"/>
        <v>12.678389229722644</v>
      </c>
      <c r="K2545" s="22" t="str">
        <f>IF(I2545&lt;&gt;"",SUMIF(Table1[Codigo_servico],A2545,Table1[Subtotal_insumo]),"")</f>
        <v/>
      </c>
      <c r="L2545" s="16">
        <f>IF(Table1[[#This Row],[Ordem_insumos]]&lt;&gt;0,VLOOKUP(Table1[[#This Row],[Codigo_servico]],Preencher_Orcamento!$B:$D,3,FALSE)*Table1[[#This Row],[Qtde_insumo]],"")</f>
        <v>0</v>
      </c>
      <c r="M2545" s="16">
        <f>IF(Table1[[#This Row],[Ordem_insumos]]&lt;&gt;0,VLOOKUP(Table1[[#This Row],[Codigo_servico]],Preencher_Orcamento!$B:$D,3,FALSE)*Table1[[#This Row],[Subtotal_insumo]],"")</f>
        <v>0</v>
      </c>
    </row>
    <row r="2546" spans="1:13" ht="26.25" x14ac:dyDescent="0.25">
      <c r="A2546" s="6">
        <v>80243</v>
      </c>
      <c r="B2546" s="126">
        <v>2</v>
      </c>
      <c r="C2546" s="133"/>
      <c r="D2546" s="134">
        <v>10645</v>
      </c>
      <c r="E2546" s="7" t="s">
        <v>155</v>
      </c>
      <c r="F2546" s="8" t="s">
        <v>58</v>
      </c>
      <c r="G2546" s="16">
        <f>IFERROR(VLOOKUP(Table1[[#This Row],[Codigo_insumo]],BD_Insumos!$B:$E,4),"")</f>
        <v>309.5095</v>
      </c>
      <c r="H2546" s="140">
        <v>9.5999999999999992E-3</v>
      </c>
      <c r="I2546" s="9"/>
      <c r="J2546" s="22">
        <f t="shared" si="39"/>
        <v>2.9712911999999996</v>
      </c>
      <c r="K2546" s="22" t="str">
        <f>IF(I2546&lt;&gt;"",SUMIF(Table1[Codigo_servico],A2546,Table1[Subtotal_insumo]),"")</f>
        <v/>
      </c>
      <c r="L2546" s="16">
        <f>IF(Table1[[#This Row],[Ordem_insumos]]&lt;&gt;0,VLOOKUP(Table1[[#This Row],[Codigo_servico]],Preencher_Orcamento!$B:$D,3,FALSE)*Table1[[#This Row],[Qtde_insumo]],"")</f>
        <v>0</v>
      </c>
      <c r="M2546" s="16">
        <f>IF(Table1[[#This Row],[Ordem_insumos]]&lt;&gt;0,VLOOKUP(Table1[[#This Row],[Codigo_servico]],Preencher_Orcamento!$B:$D,3,FALSE)*Table1[[#This Row],[Subtotal_insumo]],"")</f>
        <v>0</v>
      </c>
    </row>
    <row r="2547" spans="1:13" ht="51.75" x14ac:dyDescent="0.25">
      <c r="A2547" s="6">
        <v>80243</v>
      </c>
      <c r="B2547" s="126">
        <v>3</v>
      </c>
      <c r="C2547" s="133"/>
      <c r="D2547" s="134">
        <v>30539</v>
      </c>
      <c r="E2547" s="7" t="s">
        <v>572</v>
      </c>
      <c r="F2547" s="8" t="s">
        <v>170</v>
      </c>
      <c r="G2547" s="18">
        <f>IFERROR(VLOOKUP(Table1[[#This Row],[Codigo_insumo]],BD_Insumos!$B:$E,4),"")</f>
        <v>456.94779999999997</v>
      </c>
      <c r="H2547" s="140">
        <v>1</v>
      </c>
      <c r="I2547" s="9"/>
      <c r="J2547" s="23">
        <f t="shared" si="39"/>
        <v>456.94779999999997</v>
      </c>
      <c r="K2547" s="22" t="str">
        <f>IF(I2547&lt;&gt;"",SUMIF(Table1[Codigo_servico],A2547,Table1[Subtotal_insumo]),"")</f>
        <v/>
      </c>
      <c r="L2547" s="18">
        <f>IF(Table1[[#This Row],[Ordem_insumos]]&lt;&gt;0,VLOOKUP(Table1[[#This Row],[Codigo_servico]],Preencher_Orcamento!$B:$D,3,FALSE)*Table1[[#This Row],[Qtde_insumo]],"")</f>
        <v>0</v>
      </c>
      <c r="M2547" s="18">
        <f>IF(Table1[[#This Row],[Ordem_insumos]]&lt;&gt;0,VLOOKUP(Table1[[#This Row],[Codigo_servico]],Preencher_Orcamento!$B:$D,3,FALSE)*Table1[[#This Row],[Subtotal_insumo]],"")</f>
        <v>0</v>
      </c>
    </row>
    <row r="2548" spans="1:13" x14ac:dyDescent="0.25">
      <c r="A2548" s="6">
        <v>80243</v>
      </c>
      <c r="B2548" s="126">
        <v>4</v>
      </c>
      <c r="C2548" s="133"/>
      <c r="D2548" s="134">
        <v>2020</v>
      </c>
      <c r="E2548" s="7" t="s">
        <v>2188</v>
      </c>
      <c r="F2548" s="8" t="s">
        <v>2140</v>
      </c>
      <c r="G2548" s="18">
        <f>IFERROR(VLOOKUP(Table1[[#This Row],[Codigo_insumo]],BD_Insumos!$B:$E,4),"")</f>
        <v>15.860837164231068</v>
      </c>
      <c r="H2548" s="140">
        <v>1</v>
      </c>
      <c r="I2548" s="9"/>
      <c r="J2548" s="23">
        <f t="shared" si="39"/>
        <v>15.860837164231068</v>
      </c>
      <c r="K2548" s="22" t="str">
        <f>IF(I2548&lt;&gt;"",SUMIF(Table1[Codigo_servico],A2548,Table1[Subtotal_insumo]),"")</f>
        <v/>
      </c>
      <c r="L2548" s="18">
        <f>IF(Table1[[#This Row],[Ordem_insumos]]&lt;&gt;0,VLOOKUP(Table1[[#This Row],[Codigo_servico]],Preencher_Orcamento!$B:$D,3,FALSE)*Table1[[#This Row],[Qtde_insumo]],"")</f>
        <v>0</v>
      </c>
      <c r="M2548" s="18">
        <f>IF(Table1[[#This Row],[Ordem_insumos]]&lt;&gt;0,VLOOKUP(Table1[[#This Row],[Codigo_servico]],Preencher_Orcamento!$B:$D,3,FALSE)*Table1[[#This Row],[Subtotal_insumo]],"")</f>
        <v>0</v>
      </c>
    </row>
    <row r="2549" spans="1:13" x14ac:dyDescent="0.25">
      <c r="A2549" s="3">
        <v>80251</v>
      </c>
      <c r="B2549" s="125">
        <v>0</v>
      </c>
      <c r="C2549" s="131" t="s">
        <v>2913</v>
      </c>
      <c r="D2549" s="132"/>
      <c r="E2549" s="4"/>
      <c r="F2549" s="4"/>
      <c r="G2549" s="17" t="str">
        <f>IFERROR(VLOOKUP(Table1[[#This Row],[Codigo_insumo]],BD_Insumos!$B:$E,4),"")</f>
        <v/>
      </c>
      <c r="H2549" s="139"/>
      <c r="I2549" s="5" t="s">
        <v>170</v>
      </c>
      <c r="J2549" s="20" t="str">
        <f t="shared" si="39"/>
        <v/>
      </c>
      <c r="K2549" s="21">
        <f>IF(I2549&lt;&gt;"",SUMIF(Table1[Codigo_servico],A2549,Table1[Subtotal_insumo]),"")</f>
        <v>440.79801423110513</v>
      </c>
      <c r="L2549" s="17" t="str">
        <f>IF(Table1[[#This Row],[Ordem_insumos]]&lt;&gt;0,VLOOKUP(Table1[[#This Row],[Codigo_servico]],Preencher_Orcamento!$B:$D,3,FALSE)*Table1[[#This Row],[Qtde_insumo]],"")</f>
        <v/>
      </c>
      <c r="M2549" s="17" t="str">
        <f>IF(Table1[[#This Row],[Ordem_insumos]]&lt;&gt;0,VLOOKUP(Table1[[#This Row],[Codigo_servico]],Preencher_Orcamento!$B:$D,3,FALSE)*Table1[[#This Row],[Subtotal_insumo]],"")</f>
        <v/>
      </c>
    </row>
    <row r="2550" spans="1:13" x14ac:dyDescent="0.25">
      <c r="A2550" s="6">
        <v>80251</v>
      </c>
      <c r="B2550" s="126">
        <v>1</v>
      </c>
      <c r="C2550" s="133"/>
      <c r="D2550" s="134">
        <v>2099</v>
      </c>
      <c r="E2550" s="7" t="s">
        <v>2205</v>
      </c>
      <c r="F2550" s="8" t="s">
        <v>2140</v>
      </c>
      <c r="G2550" s="16">
        <f>IFERROR(VLOOKUP(Table1[[#This Row],[Codigo_insumo]],BD_Insumos!$B:$E,4),"")</f>
        <v>12.627877718847255</v>
      </c>
      <c r="H2550" s="140">
        <v>0.73</v>
      </c>
      <c r="I2550" s="9"/>
      <c r="J2550" s="22">
        <f t="shared" si="39"/>
        <v>9.2183507347584968</v>
      </c>
      <c r="K2550" s="22" t="str">
        <f>IF(I2550&lt;&gt;"",SUMIF(Table1[Codigo_servico],A2550,Table1[Subtotal_insumo]),"")</f>
        <v/>
      </c>
      <c r="L2550" s="16">
        <f>IF(Table1[[#This Row],[Ordem_insumos]]&lt;&gt;0,VLOOKUP(Table1[[#This Row],[Codigo_servico]],Preencher_Orcamento!$B:$D,3,FALSE)*Table1[[#This Row],[Qtde_insumo]],"")</f>
        <v>0</v>
      </c>
      <c r="M2550" s="16">
        <f>IF(Table1[[#This Row],[Ordem_insumos]]&lt;&gt;0,VLOOKUP(Table1[[#This Row],[Codigo_servico]],Preencher_Orcamento!$B:$D,3,FALSE)*Table1[[#This Row],[Subtotal_insumo]],"")</f>
        <v>0</v>
      </c>
    </row>
    <row r="2551" spans="1:13" ht="26.25" x14ac:dyDescent="0.25">
      <c r="A2551" s="6">
        <v>80251</v>
      </c>
      <c r="B2551" s="126">
        <v>2</v>
      </c>
      <c r="C2551" s="133"/>
      <c r="D2551" s="134">
        <v>10648</v>
      </c>
      <c r="E2551" s="7" t="s">
        <v>158</v>
      </c>
      <c r="F2551" s="8" t="s">
        <v>58</v>
      </c>
      <c r="G2551" s="16">
        <f>IFERROR(VLOOKUP(Table1[[#This Row],[Codigo_insumo]],BD_Insumos!$B:$E,4),"")</f>
        <v>359.69349999999997</v>
      </c>
      <c r="H2551" s="140">
        <v>6.4999999999999997E-3</v>
      </c>
      <c r="I2551" s="9"/>
      <c r="J2551" s="22">
        <f t="shared" si="39"/>
        <v>2.3380077499999996</v>
      </c>
      <c r="K2551" s="22" t="str">
        <f>IF(I2551&lt;&gt;"",SUMIF(Table1[Codigo_servico],A2551,Table1[Subtotal_insumo]),"")</f>
        <v/>
      </c>
      <c r="L2551" s="16">
        <f>IF(Table1[[#This Row],[Ordem_insumos]]&lt;&gt;0,VLOOKUP(Table1[[#This Row],[Codigo_servico]],Preencher_Orcamento!$B:$D,3,FALSE)*Table1[[#This Row],[Qtde_insumo]],"")</f>
        <v>0</v>
      </c>
      <c r="M2551" s="16">
        <f>IF(Table1[[#This Row],[Ordem_insumos]]&lt;&gt;0,VLOOKUP(Table1[[#This Row],[Codigo_servico]],Preencher_Orcamento!$B:$D,3,FALSE)*Table1[[#This Row],[Subtotal_insumo]],"")</f>
        <v>0</v>
      </c>
    </row>
    <row r="2552" spans="1:13" ht="51.75" x14ac:dyDescent="0.25">
      <c r="A2552" s="6">
        <v>80251</v>
      </c>
      <c r="B2552" s="126">
        <v>3</v>
      </c>
      <c r="C2552" s="133"/>
      <c r="D2552" s="134">
        <v>30506</v>
      </c>
      <c r="E2552" s="7" t="s">
        <v>561</v>
      </c>
      <c r="F2552" s="8" t="s">
        <v>170</v>
      </c>
      <c r="G2552" s="18">
        <f>IFERROR(VLOOKUP(Table1[[#This Row],[Codigo_insumo]],BD_Insumos!$B:$E,4),"")</f>
        <v>405.4504</v>
      </c>
      <c r="H2552" s="140">
        <v>1</v>
      </c>
      <c r="I2552" s="9"/>
      <c r="J2552" s="23">
        <f t="shared" si="39"/>
        <v>405.4504</v>
      </c>
      <c r="K2552" s="22" t="str">
        <f>IF(I2552&lt;&gt;"",SUMIF(Table1[Codigo_servico],A2552,Table1[Subtotal_insumo]),"")</f>
        <v/>
      </c>
      <c r="L2552" s="18">
        <f>IF(Table1[[#This Row],[Ordem_insumos]]&lt;&gt;0,VLOOKUP(Table1[[#This Row],[Codigo_servico]],Preencher_Orcamento!$B:$D,3,FALSE)*Table1[[#This Row],[Qtde_insumo]],"")</f>
        <v>0</v>
      </c>
      <c r="M2552" s="18">
        <f>IF(Table1[[#This Row],[Ordem_insumos]]&lt;&gt;0,VLOOKUP(Table1[[#This Row],[Codigo_servico]],Preencher_Orcamento!$B:$D,3,FALSE)*Table1[[#This Row],[Subtotal_insumo]],"")</f>
        <v>0</v>
      </c>
    </row>
    <row r="2553" spans="1:13" x14ac:dyDescent="0.25">
      <c r="A2553" s="6">
        <v>80251</v>
      </c>
      <c r="B2553" s="126">
        <v>4</v>
      </c>
      <c r="C2553" s="133"/>
      <c r="D2553" s="134">
        <v>2020</v>
      </c>
      <c r="E2553" s="7" t="s">
        <v>2188</v>
      </c>
      <c r="F2553" s="8" t="s">
        <v>2140</v>
      </c>
      <c r="G2553" s="18">
        <f>IFERROR(VLOOKUP(Table1[[#This Row],[Codigo_insumo]],BD_Insumos!$B:$E,4),"")</f>
        <v>15.860837164231068</v>
      </c>
      <c r="H2553" s="140">
        <v>1.5</v>
      </c>
      <c r="I2553" s="9"/>
      <c r="J2553" s="23">
        <f t="shared" si="39"/>
        <v>23.7912557463466</v>
      </c>
      <c r="K2553" s="22" t="str">
        <f>IF(I2553&lt;&gt;"",SUMIF(Table1[Codigo_servico],A2553,Table1[Subtotal_insumo]),"")</f>
        <v/>
      </c>
      <c r="L2553" s="18">
        <f>IF(Table1[[#This Row],[Ordem_insumos]]&lt;&gt;0,VLOOKUP(Table1[[#This Row],[Codigo_servico]],Preencher_Orcamento!$B:$D,3,FALSE)*Table1[[#This Row],[Qtde_insumo]],"")</f>
        <v>0</v>
      </c>
      <c r="M2553" s="18">
        <f>IF(Table1[[#This Row],[Ordem_insumos]]&lt;&gt;0,VLOOKUP(Table1[[#This Row],[Codigo_servico]],Preencher_Orcamento!$B:$D,3,FALSE)*Table1[[#This Row],[Subtotal_insumo]],"")</f>
        <v>0</v>
      </c>
    </row>
    <row r="2554" spans="1:13" x14ac:dyDescent="0.25">
      <c r="A2554" s="3">
        <v>80253</v>
      </c>
      <c r="B2554" s="125">
        <v>0</v>
      </c>
      <c r="C2554" s="131" t="s">
        <v>2914</v>
      </c>
      <c r="D2554" s="132"/>
      <c r="E2554" s="4"/>
      <c r="F2554" s="4"/>
      <c r="G2554" s="17" t="str">
        <f>IFERROR(VLOOKUP(Table1[[#This Row],[Codigo_insumo]],BD_Insumos!$B:$E,4),"")</f>
        <v/>
      </c>
      <c r="H2554" s="139"/>
      <c r="I2554" s="5" t="s">
        <v>170</v>
      </c>
      <c r="J2554" s="20" t="str">
        <f t="shared" si="39"/>
        <v/>
      </c>
      <c r="K2554" s="21">
        <f>IF(I2554&lt;&gt;"",SUMIF(Table1[Codigo_servico],A2554,Table1[Subtotal_insumo]),"")</f>
        <v>448.76371423110504</v>
      </c>
      <c r="L2554" s="17" t="str">
        <f>IF(Table1[[#This Row],[Ordem_insumos]]&lt;&gt;0,VLOOKUP(Table1[[#This Row],[Codigo_servico]],Preencher_Orcamento!$B:$D,3,FALSE)*Table1[[#This Row],[Qtde_insumo]],"")</f>
        <v/>
      </c>
      <c r="M2554" s="17" t="str">
        <f>IF(Table1[[#This Row],[Ordem_insumos]]&lt;&gt;0,VLOOKUP(Table1[[#This Row],[Codigo_servico]],Preencher_Orcamento!$B:$D,3,FALSE)*Table1[[#This Row],[Subtotal_insumo]],"")</f>
        <v/>
      </c>
    </row>
    <row r="2555" spans="1:13" x14ac:dyDescent="0.25">
      <c r="A2555" s="6">
        <v>80253</v>
      </c>
      <c r="B2555" s="126">
        <v>1</v>
      </c>
      <c r="C2555" s="133"/>
      <c r="D2555" s="134">
        <v>2099</v>
      </c>
      <c r="E2555" s="7" t="s">
        <v>2205</v>
      </c>
      <c r="F2555" s="8" t="s">
        <v>2140</v>
      </c>
      <c r="G2555" s="16">
        <f>IFERROR(VLOOKUP(Table1[[#This Row],[Codigo_insumo]],BD_Insumos!$B:$E,4),"")</f>
        <v>12.627877718847255</v>
      </c>
      <c r="H2555" s="140">
        <v>0.73</v>
      </c>
      <c r="I2555" s="9"/>
      <c r="J2555" s="22">
        <f t="shared" si="39"/>
        <v>9.2183507347584968</v>
      </c>
      <c r="K2555" s="22" t="str">
        <f>IF(I2555&lt;&gt;"",SUMIF(Table1[Codigo_servico],A2555,Table1[Subtotal_insumo]),"")</f>
        <v/>
      </c>
      <c r="L2555" s="16">
        <f>IF(Table1[[#This Row],[Ordem_insumos]]&lt;&gt;0,VLOOKUP(Table1[[#This Row],[Codigo_servico]],Preencher_Orcamento!$B:$D,3,FALSE)*Table1[[#This Row],[Qtde_insumo]],"")</f>
        <v>0</v>
      </c>
      <c r="M2555" s="16">
        <f>IF(Table1[[#This Row],[Ordem_insumos]]&lt;&gt;0,VLOOKUP(Table1[[#This Row],[Codigo_servico]],Preencher_Orcamento!$B:$D,3,FALSE)*Table1[[#This Row],[Subtotal_insumo]],"")</f>
        <v>0</v>
      </c>
    </row>
    <row r="2556" spans="1:13" ht="26.25" x14ac:dyDescent="0.25">
      <c r="A2556" s="6">
        <v>80253</v>
      </c>
      <c r="B2556" s="126">
        <v>2</v>
      </c>
      <c r="C2556" s="133"/>
      <c r="D2556" s="134">
        <v>30508</v>
      </c>
      <c r="E2556" s="7" t="s">
        <v>562</v>
      </c>
      <c r="F2556" s="8" t="s">
        <v>170</v>
      </c>
      <c r="G2556" s="16">
        <f>IFERROR(VLOOKUP(Table1[[#This Row],[Codigo_insumo]],BD_Insumos!$B:$E,4),"")</f>
        <v>413.41609999999997</v>
      </c>
      <c r="H2556" s="140">
        <v>1</v>
      </c>
      <c r="I2556" s="9"/>
      <c r="J2556" s="22">
        <f t="shared" si="39"/>
        <v>413.41609999999997</v>
      </c>
      <c r="K2556" s="22" t="str">
        <f>IF(I2556&lt;&gt;"",SUMIF(Table1[Codigo_servico],A2556,Table1[Subtotal_insumo]),"")</f>
        <v/>
      </c>
      <c r="L2556" s="16">
        <f>IF(Table1[[#This Row],[Ordem_insumos]]&lt;&gt;0,VLOOKUP(Table1[[#This Row],[Codigo_servico]],Preencher_Orcamento!$B:$D,3,FALSE)*Table1[[#This Row],[Qtde_insumo]],"")</f>
        <v>0</v>
      </c>
      <c r="M2556" s="16">
        <f>IF(Table1[[#This Row],[Ordem_insumos]]&lt;&gt;0,VLOOKUP(Table1[[#This Row],[Codigo_servico]],Preencher_Orcamento!$B:$D,3,FALSE)*Table1[[#This Row],[Subtotal_insumo]],"")</f>
        <v>0</v>
      </c>
    </row>
    <row r="2557" spans="1:13" ht="26.25" x14ac:dyDescent="0.25">
      <c r="A2557" s="6">
        <v>80253</v>
      </c>
      <c r="B2557" s="126">
        <v>3</v>
      </c>
      <c r="C2557" s="133"/>
      <c r="D2557" s="134">
        <v>10648</v>
      </c>
      <c r="E2557" s="7" t="s">
        <v>158</v>
      </c>
      <c r="F2557" s="8" t="s">
        <v>58</v>
      </c>
      <c r="G2557" s="18">
        <f>IFERROR(VLOOKUP(Table1[[#This Row],[Codigo_insumo]],BD_Insumos!$B:$E,4),"")</f>
        <v>359.69349999999997</v>
      </c>
      <c r="H2557" s="140">
        <v>6.4999999999999997E-3</v>
      </c>
      <c r="I2557" s="9"/>
      <c r="J2557" s="23">
        <f t="shared" si="39"/>
        <v>2.3380077499999996</v>
      </c>
      <c r="K2557" s="22" t="str">
        <f>IF(I2557&lt;&gt;"",SUMIF(Table1[Codigo_servico],A2557,Table1[Subtotal_insumo]),"")</f>
        <v/>
      </c>
      <c r="L2557" s="18">
        <f>IF(Table1[[#This Row],[Ordem_insumos]]&lt;&gt;0,VLOOKUP(Table1[[#This Row],[Codigo_servico]],Preencher_Orcamento!$B:$D,3,FALSE)*Table1[[#This Row],[Qtde_insumo]],"")</f>
        <v>0</v>
      </c>
      <c r="M2557" s="18">
        <f>IF(Table1[[#This Row],[Ordem_insumos]]&lt;&gt;0,VLOOKUP(Table1[[#This Row],[Codigo_servico]],Preencher_Orcamento!$B:$D,3,FALSE)*Table1[[#This Row],[Subtotal_insumo]],"")</f>
        <v>0</v>
      </c>
    </row>
    <row r="2558" spans="1:13" x14ac:dyDescent="0.25">
      <c r="A2558" s="6">
        <v>80253</v>
      </c>
      <c r="B2558" s="126">
        <v>4</v>
      </c>
      <c r="C2558" s="133"/>
      <c r="D2558" s="134">
        <v>2020</v>
      </c>
      <c r="E2558" s="7" t="s">
        <v>2188</v>
      </c>
      <c r="F2558" s="8" t="s">
        <v>2140</v>
      </c>
      <c r="G2558" s="18">
        <f>IFERROR(VLOOKUP(Table1[[#This Row],[Codigo_insumo]],BD_Insumos!$B:$E,4),"")</f>
        <v>15.860837164231068</v>
      </c>
      <c r="H2558" s="140">
        <v>1.5</v>
      </c>
      <c r="I2558" s="9"/>
      <c r="J2558" s="23">
        <f t="shared" si="39"/>
        <v>23.7912557463466</v>
      </c>
      <c r="K2558" s="22" t="str">
        <f>IF(I2558&lt;&gt;"",SUMIF(Table1[Codigo_servico],A2558,Table1[Subtotal_insumo]),"")</f>
        <v/>
      </c>
      <c r="L2558" s="18">
        <f>IF(Table1[[#This Row],[Ordem_insumos]]&lt;&gt;0,VLOOKUP(Table1[[#This Row],[Codigo_servico]],Preencher_Orcamento!$B:$D,3,FALSE)*Table1[[#This Row],[Qtde_insumo]],"")</f>
        <v>0</v>
      </c>
      <c r="M2558" s="18">
        <f>IF(Table1[[#This Row],[Ordem_insumos]]&lt;&gt;0,VLOOKUP(Table1[[#This Row],[Codigo_servico]],Preencher_Orcamento!$B:$D,3,FALSE)*Table1[[#This Row],[Subtotal_insumo]],"")</f>
        <v>0</v>
      </c>
    </row>
    <row r="2559" spans="1:13" x14ac:dyDescent="0.25">
      <c r="A2559" s="3">
        <v>80254</v>
      </c>
      <c r="B2559" s="125">
        <v>0</v>
      </c>
      <c r="C2559" s="131" t="s">
        <v>2915</v>
      </c>
      <c r="D2559" s="132"/>
      <c r="E2559" s="4"/>
      <c r="F2559" s="4"/>
      <c r="G2559" s="17" t="str">
        <f>IFERROR(VLOOKUP(Table1[[#This Row],[Codigo_insumo]],BD_Insumos!$B:$E,4),"")</f>
        <v/>
      </c>
      <c r="H2559" s="139"/>
      <c r="I2559" s="5" t="s">
        <v>170</v>
      </c>
      <c r="J2559" s="20" t="str">
        <f t="shared" si="39"/>
        <v/>
      </c>
      <c r="K2559" s="21">
        <f>IF(I2559&lt;&gt;"",SUMIF(Table1[Codigo_servico],A2559,Table1[Subtotal_insumo]),"")</f>
        <v>651.62361423110497</v>
      </c>
      <c r="L2559" s="17" t="str">
        <f>IF(Table1[[#This Row],[Ordem_insumos]]&lt;&gt;0,VLOOKUP(Table1[[#This Row],[Codigo_servico]],Preencher_Orcamento!$B:$D,3,FALSE)*Table1[[#This Row],[Qtde_insumo]],"")</f>
        <v/>
      </c>
      <c r="M2559" s="17" t="str">
        <f>IF(Table1[[#This Row],[Ordem_insumos]]&lt;&gt;0,VLOOKUP(Table1[[#This Row],[Codigo_servico]],Preencher_Orcamento!$B:$D,3,FALSE)*Table1[[#This Row],[Subtotal_insumo]],"")</f>
        <v/>
      </c>
    </row>
    <row r="2560" spans="1:13" ht="26.25" x14ac:dyDescent="0.25">
      <c r="A2560" s="6">
        <v>80254</v>
      </c>
      <c r="B2560" s="126">
        <v>1</v>
      </c>
      <c r="C2560" s="133"/>
      <c r="D2560" s="134">
        <v>10648</v>
      </c>
      <c r="E2560" s="7" t="s">
        <v>158</v>
      </c>
      <c r="F2560" s="8" t="s">
        <v>58</v>
      </c>
      <c r="G2560" s="16">
        <f>IFERROR(VLOOKUP(Table1[[#This Row],[Codigo_insumo]],BD_Insumos!$B:$E,4),"")</f>
        <v>359.69349999999997</v>
      </c>
      <c r="H2560" s="140">
        <v>6.4999999999999997E-3</v>
      </c>
      <c r="I2560" s="9"/>
      <c r="J2560" s="22">
        <f t="shared" si="39"/>
        <v>2.3380077499999996</v>
      </c>
      <c r="K2560" s="22" t="str">
        <f>IF(I2560&lt;&gt;"",SUMIF(Table1[Codigo_servico],A2560,Table1[Subtotal_insumo]),"")</f>
        <v/>
      </c>
      <c r="L2560" s="16">
        <f>IF(Table1[[#This Row],[Ordem_insumos]]&lt;&gt;0,VLOOKUP(Table1[[#This Row],[Codigo_servico]],Preencher_Orcamento!$B:$D,3,FALSE)*Table1[[#This Row],[Qtde_insumo]],"")</f>
        <v>0</v>
      </c>
      <c r="M2560" s="16">
        <f>IF(Table1[[#This Row],[Ordem_insumos]]&lt;&gt;0,VLOOKUP(Table1[[#This Row],[Codigo_servico]],Preencher_Orcamento!$B:$D,3,FALSE)*Table1[[#This Row],[Subtotal_insumo]],"")</f>
        <v>0</v>
      </c>
    </row>
    <row r="2561" spans="1:13" x14ac:dyDescent="0.25">
      <c r="A2561" s="6">
        <v>80254</v>
      </c>
      <c r="B2561" s="126">
        <v>2</v>
      </c>
      <c r="C2561" s="133"/>
      <c r="D2561" s="134">
        <v>2099</v>
      </c>
      <c r="E2561" s="7" t="s">
        <v>2205</v>
      </c>
      <c r="F2561" s="8" t="s">
        <v>2140</v>
      </c>
      <c r="G2561" s="16">
        <f>IFERROR(VLOOKUP(Table1[[#This Row],[Codigo_insumo]],BD_Insumos!$B:$E,4),"")</f>
        <v>12.627877718847255</v>
      </c>
      <c r="H2561" s="140">
        <v>0.73</v>
      </c>
      <c r="I2561" s="9"/>
      <c r="J2561" s="22">
        <f t="shared" si="39"/>
        <v>9.2183507347584968</v>
      </c>
      <c r="K2561" s="22" t="str">
        <f>IF(I2561&lt;&gt;"",SUMIF(Table1[Codigo_servico],A2561,Table1[Subtotal_insumo]),"")</f>
        <v/>
      </c>
      <c r="L2561" s="16">
        <f>IF(Table1[[#This Row],[Ordem_insumos]]&lt;&gt;0,VLOOKUP(Table1[[#This Row],[Codigo_servico]],Preencher_Orcamento!$B:$D,3,FALSE)*Table1[[#This Row],[Qtde_insumo]],"")</f>
        <v>0</v>
      </c>
      <c r="M2561" s="16">
        <f>IF(Table1[[#This Row],[Ordem_insumos]]&lt;&gt;0,VLOOKUP(Table1[[#This Row],[Codigo_servico]],Preencher_Orcamento!$B:$D,3,FALSE)*Table1[[#This Row],[Subtotal_insumo]],"")</f>
        <v>0</v>
      </c>
    </row>
    <row r="2562" spans="1:13" ht="26.25" x14ac:dyDescent="0.25">
      <c r="A2562" s="6">
        <v>80254</v>
      </c>
      <c r="B2562" s="126">
        <v>3</v>
      </c>
      <c r="C2562" s="133"/>
      <c r="D2562" s="134">
        <v>30512</v>
      </c>
      <c r="E2562" s="7" t="s">
        <v>564</v>
      </c>
      <c r="F2562" s="8" t="s">
        <v>170</v>
      </c>
      <c r="G2562" s="18">
        <f>IFERROR(VLOOKUP(Table1[[#This Row],[Codigo_insumo]],BD_Insumos!$B:$E,4),"")</f>
        <v>616.27599999999995</v>
      </c>
      <c r="H2562" s="140">
        <v>1</v>
      </c>
      <c r="I2562" s="9"/>
      <c r="J2562" s="23">
        <f t="shared" ref="J2562:J2625" si="40">IF(I2562="",G2562*H2562,"")</f>
        <v>616.27599999999995</v>
      </c>
      <c r="K2562" s="22" t="str">
        <f>IF(I2562&lt;&gt;"",SUMIF(Table1[Codigo_servico],A2562,Table1[Subtotal_insumo]),"")</f>
        <v/>
      </c>
      <c r="L2562" s="18">
        <f>IF(Table1[[#This Row],[Ordem_insumos]]&lt;&gt;0,VLOOKUP(Table1[[#This Row],[Codigo_servico]],Preencher_Orcamento!$B:$D,3,FALSE)*Table1[[#This Row],[Qtde_insumo]],"")</f>
        <v>0</v>
      </c>
      <c r="M2562" s="18">
        <f>IF(Table1[[#This Row],[Ordem_insumos]]&lt;&gt;0,VLOOKUP(Table1[[#This Row],[Codigo_servico]],Preencher_Orcamento!$B:$D,3,FALSE)*Table1[[#This Row],[Subtotal_insumo]],"")</f>
        <v>0</v>
      </c>
    </row>
    <row r="2563" spans="1:13" x14ac:dyDescent="0.25">
      <c r="A2563" s="6">
        <v>80254</v>
      </c>
      <c r="B2563" s="126">
        <v>4</v>
      </c>
      <c r="C2563" s="133"/>
      <c r="D2563" s="134">
        <v>2020</v>
      </c>
      <c r="E2563" s="7" t="s">
        <v>2188</v>
      </c>
      <c r="F2563" s="8" t="s">
        <v>2140</v>
      </c>
      <c r="G2563" s="18">
        <f>IFERROR(VLOOKUP(Table1[[#This Row],[Codigo_insumo]],BD_Insumos!$B:$E,4),"")</f>
        <v>15.860837164231068</v>
      </c>
      <c r="H2563" s="140">
        <v>1.5</v>
      </c>
      <c r="I2563" s="9"/>
      <c r="J2563" s="23">
        <f t="shared" si="40"/>
        <v>23.7912557463466</v>
      </c>
      <c r="K2563" s="22" t="str">
        <f>IF(I2563&lt;&gt;"",SUMIF(Table1[Codigo_servico],A2563,Table1[Subtotal_insumo]),"")</f>
        <v/>
      </c>
      <c r="L2563" s="18">
        <f>IF(Table1[[#This Row],[Ordem_insumos]]&lt;&gt;0,VLOOKUP(Table1[[#This Row],[Codigo_servico]],Preencher_Orcamento!$B:$D,3,FALSE)*Table1[[#This Row],[Qtde_insumo]],"")</f>
        <v>0</v>
      </c>
      <c r="M2563" s="18">
        <f>IF(Table1[[#This Row],[Ordem_insumos]]&lt;&gt;0,VLOOKUP(Table1[[#This Row],[Codigo_servico]],Preencher_Orcamento!$B:$D,3,FALSE)*Table1[[#This Row],[Subtotal_insumo]],"")</f>
        <v>0</v>
      </c>
    </row>
    <row r="2564" spans="1:13" x14ac:dyDescent="0.25">
      <c r="A2564" s="3">
        <v>80258</v>
      </c>
      <c r="B2564" s="125">
        <v>0</v>
      </c>
      <c r="C2564" s="131" t="s">
        <v>2916</v>
      </c>
      <c r="D2564" s="132"/>
      <c r="E2564" s="4"/>
      <c r="F2564" s="4"/>
      <c r="G2564" s="17" t="str">
        <f>IFERROR(VLOOKUP(Table1[[#This Row],[Codigo_insumo]],BD_Insumos!$B:$E,4),"")</f>
        <v/>
      </c>
      <c r="H2564" s="139"/>
      <c r="I2564" s="5" t="s">
        <v>170</v>
      </c>
      <c r="J2564" s="20" t="str">
        <f t="shared" si="40"/>
        <v/>
      </c>
      <c r="K2564" s="21">
        <f>IF(I2564&lt;&gt;"",SUMIF(Table1[Codigo_servico],A2564,Table1[Subtotal_insumo]),"")</f>
        <v>525.03101423110502</v>
      </c>
      <c r="L2564" s="17" t="str">
        <f>IF(Table1[[#This Row],[Ordem_insumos]]&lt;&gt;0,VLOOKUP(Table1[[#This Row],[Codigo_servico]],Preencher_Orcamento!$B:$D,3,FALSE)*Table1[[#This Row],[Qtde_insumo]],"")</f>
        <v/>
      </c>
      <c r="M2564" s="17" t="str">
        <f>IF(Table1[[#This Row],[Ordem_insumos]]&lt;&gt;0,VLOOKUP(Table1[[#This Row],[Codigo_servico]],Preencher_Orcamento!$B:$D,3,FALSE)*Table1[[#This Row],[Subtotal_insumo]],"")</f>
        <v/>
      </c>
    </row>
    <row r="2565" spans="1:13" x14ac:dyDescent="0.25">
      <c r="A2565" s="6">
        <v>80258</v>
      </c>
      <c r="B2565" s="126">
        <v>1</v>
      </c>
      <c r="C2565" s="133"/>
      <c r="D2565" s="134">
        <v>2020</v>
      </c>
      <c r="E2565" s="7" t="s">
        <v>2188</v>
      </c>
      <c r="F2565" s="8" t="s">
        <v>2140</v>
      </c>
      <c r="G2565" s="16">
        <f>IFERROR(VLOOKUP(Table1[[#This Row],[Codigo_insumo]],BD_Insumos!$B:$E,4),"")</f>
        <v>15.860837164231068</v>
      </c>
      <c r="H2565" s="140">
        <v>1.5</v>
      </c>
      <c r="I2565" s="9"/>
      <c r="J2565" s="22">
        <f t="shared" si="40"/>
        <v>23.7912557463466</v>
      </c>
      <c r="K2565" s="22" t="str">
        <f>IF(I2565&lt;&gt;"",SUMIF(Table1[Codigo_servico],A2565,Table1[Subtotal_insumo]),"")</f>
        <v/>
      </c>
      <c r="L2565" s="16">
        <f>IF(Table1[[#This Row],[Ordem_insumos]]&lt;&gt;0,VLOOKUP(Table1[[#This Row],[Codigo_servico]],Preencher_Orcamento!$B:$D,3,FALSE)*Table1[[#This Row],[Qtde_insumo]],"")</f>
        <v>0</v>
      </c>
      <c r="M2565" s="16">
        <f>IF(Table1[[#This Row],[Ordem_insumos]]&lt;&gt;0,VLOOKUP(Table1[[#This Row],[Codigo_servico]],Preencher_Orcamento!$B:$D,3,FALSE)*Table1[[#This Row],[Subtotal_insumo]],"")</f>
        <v>0</v>
      </c>
    </row>
    <row r="2566" spans="1:13" ht="26.25" x14ac:dyDescent="0.25">
      <c r="A2566" s="6">
        <v>80258</v>
      </c>
      <c r="B2566" s="126">
        <v>2</v>
      </c>
      <c r="C2566" s="133"/>
      <c r="D2566" s="134">
        <v>30510</v>
      </c>
      <c r="E2566" s="7" t="s">
        <v>563</v>
      </c>
      <c r="F2566" s="8" t="s">
        <v>170</v>
      </c>
      <c r="G2566" s="16">
        <f>IFERROR(VLOOKUP(Table1[[#This Row],[Codigo_insumo]],BD_Insumos!$B:$E,4),"")</f>
        <v>489.68340000000001</v>
      </c>
      <c r="H2566" s="140">
        <v>1</v>
      </c>
      <c r="I2566" s="9"/>
      <c r="J2566" s="22">
        <f t="shared" si="40"/>
        <v>489.68340000000001</v>
      </c>
      <c r="K2566" s="22" t="str">
        <f>IF(I2566&lt;&gt;"",SUMIF(Table1[Codigo_servico],A2566,Table1[Subtotal_insumo]),"")</f>
        <v/>
      </c>
      <c r="L2566" s="16">
        <f>IF(Table1[[#This Row],[Ordem_insumos]]&lt;&gt;0,VLOOKUP(Table1[[#This Row],[Codigo_servico]],Preencher_Orcamento!$B:$D,3,FALSE)*Table1[[#This Row],[Qtde_insumo]],"")</f>
        <v>0</v>
      </c>
      <c r="M2566" s="16">
        <f>IF(Table1[[#This Row],[Ordem_insumos]]&lt;&gt;0,VLOOKUP(Table1[[#This Row],[Codigo_servico]],Preencher_Orcamento!$B:$D,3,FALSE)*Table1[[#This Row],[Subtotal_insumo]],"")</f>
        <v>0</v>
      </c>
    </row>
    <row r="2567" spans="1:13" ht="26.25" x14ac:dyDescent="0.25">
      <c r="A2567" s="6">
        <v>80258</v>
      </c>
      <c r="B2567" s="126">
        <v>3</v>
      </c>
      <c r="C2567" s="133"/>
      <c r="D2567" s="134">
        <v>10648</v>
      </c>
      <c r="E2567" s="7" t="s">
        <v>158</v>
      </c>
      <c r="F2567" s="8" t="s">
        <v>58</v>
      </c>
      <c r="G2567" s="18">
        <f>IFERROR(VLOOKUP(Table1[[#This Row],[Codigo_insumo]],BD_Insumos!$B:$E,4),"")</f>
        <v>359.69349999999997</v>
      </c>
      <c r="H2567" s="140">
        <v>6.4999999999999997E-3</v>
      </c>
      <c r="I2567" s="9"/>
      <c r="J2567" s="23">
        <f t="shared" si="40"/>
        <v>2.3380077499999996</v>
      </c>
      <c r="K2567" s="22" t="str">
        <f>IF(I2567&lt;&gt;"",SUMIF(Table1[Codigo_servico],A2567,Table1[Subtotal_insumo]),"")</f>
        <v/>
      </c>
      <c r="L2567" s="18">
        <f>IF(Table1[[#This Row],[Ordem_insumos]]&lt;&gt;0,VLOOKUP(Table1[[#This Row],[Codigo_servico]],Preencher_Orcamento!$B:$D,3,FALSE)*Table1[[#This Row],[Qtde_insumo]],"")</f>
        <v>0</v>
      </c>
      <c r="M2567" s="18">
        <f>IF(Table1[[#This Row],[Ordem_insumos]]&lt;&gt;0,VLOOKUP(Table1[[#This Row],[Codigo_servico]],Preencher_Orcamento!$B:$D,3,FALSE)*Table1[[#This Row],[Subtotal_insumo]],"")</f>
        <v>0</v>
      </c>
    </row>
    <row r="2568" spans="1:13" x14ac:dyDescent="0.25">
      <c r="A2568" s="6">
        <v>80258</v>
      </c>
      <c r="B2568" s="126">
        <v>4</v>
      </c>
      <c r="C2568" s="133"/>
      <c r="D2568" s="134">
        <v>2099</v>
      </c>
      <c r="E2568" s="7" t="s">
        <v>2205</v>
      </c>
      <c r="F2568" s="8" t="s">
        <v>2140</v>
      </c>
      <c r="G2568" s="18">
        <f>IFERROR(VLOOKUP(Table1[[#This Row],[Codigo_insumo]],BD_Insumos!$B:$E,4),"")</f>
        <v>12.627877718847255</v>
      </c>
      <c r="H2568" s="140">
        <v>0.73</v>
      </c>
      <c r="I2568" s="9"/>
      <c r="J2568" s="23">
        <f t="shared" si="40"/>
        <v>9.2183507347584968</v>
      </c>
      <c r="K2568" s="22" t="str">
        <f>IF(I2568&lt;&gt;"",SUMIF(Table1[Codigo_servico],A2568,Table1[Subtotal_insumo]),"")</f>
        <v/>
      </c>
      <c r="L2568" s="18">
        <f>IF(Table1[[#This Row],[Ordem_insumos]]&lt;&gt;0,VLOOKUP(Table1[[#This Row],[Codigo_servico]],Preencher_Orcamento!$B:$D,3,FALSE)*Table1[[#This Row],[Qtde_insumo]],"")</f>
        <v>0</v>
      </c>
      <c r="M2568" s="18">
        <f>IF(Table1[[#This Row],[Ordem_insumos]]&lt;&gt;0,VLOOKUP(Table1[[#This Row],[Codigo_servico]],Preencher_Orcamento!$B:$D,3,FALSE)*Table1[[#This Row],[Subtotal_insumo]],"")</f>
        <v>0</v>
      </c>
    </row>
    <row r="2569" spans="1:13" x14ac:dyDescent="0.25">
      <c r="A2569" s="3">
        <v>80262</v>
      </c>
      <c r="B2569" s="125">
        <v>0</v>
      </c>
      <c r="C2569" s="131" t="s">
        <v>2917</v>
      </c>
      <c r="D2569" s="132"/>
      <c r="E2569" s="4"/>
      <c r="F2569" s="4"/>
      <c r="G2569" s="17" t="str">
        <f>IFERROR(VLOOKUP(Table1[[#This Row],[Codigo_insumo]],BD_Insumos!$B:$E,4),"")</f>
        <v/>
      </c>
      <c r="H2569" s="139"/>
      <c r="I2569" s="5" t="s">
        <v>170</v>
      </c>
      <c r="J2569" s="20" t="str">
        <f t="shared" si="40"/>
        <v/>
      </c>
      <c r="K2569" s="21">
        <f>IF(I2569&lt;&gt;"",SUMIF(Table1[Codigo_servico],A2569,Table1[Subtotal_insumo]),"")</f>
        <v>575.47351423110513</v>
      </c>
      <c r="L2569" s="17" t="str">
        <f>IF(Table1[[#This Row],[Ordem_insumos]]&lt;&gt;0,VLOOKUP(Table1[[#This Row],[Codigo_servico]],Preencher_Orcamento!$B:$D,3,FALSE)*Table1[[#This Row],[Qtde_insumo]],"")</f>
        <v/>
      </c>
      <c r="M2569" s="17" t="str">
        <f>IF(Table1[[#This Row],[Ordem_insumos]]&lt;&gt;0,VLOOKUP(Table1[[#This Row],[Codigo_servico]],Preencher_Orcamento!$B:$D,3,FALSE)*Table1[[#This Row],[Subtotal_insumo]],"")</f>
        <v/>
      </c>
    </row>
    <row r="2570" spans="1:13" ht="26.25" x14ac:dyDescent="0.25">
      <c r="A2570" s="6">
        <v>80262</v>
      </c>
      <c r="B2570" s="126">
        <v>1</v>
      </c>
      <c r="C2570" s="133"/>
      <c r="D2570" s="134">
        <v>10648</v>
      </c>
      <c r="E2570" s="7" t="s">
        <v>158</v>
      </c>
      <c r="F2570" s="8" t="s">
        <v>58</v>
      </c>
      <c r="G2570" s="16">
        <f>IFERROR(VLOOKUP(Table1[[#This Row],[Codigo_insumo]],BD_Insumos!$B:$E,4),"")</f>
        <v>359.69349999999997</v>
      </c>
      <c r="H2570" s="140">
        <v>6.4999999999999997E-3</v>
      </c>
      <c r="I2570" s="9"/>
      <c r="J2570" s="22">
        <f t="shared" si="40"/>
        <v>2.3380077499999996</v>
      </c>
      <c r="K2570" s="22" t="str">
        <f>IF(I2570&lt;&gt;"",SUMIF(Table1[Codigo_servico],A2570,Table1[Subtotal_insumo]),"")</f>
        <v/>
      </c>
      <c r="L2570" s="16">
        <f>IF(Table1[[#This Row],[Ordem_insumos]]&lt;&gt;0,VLOOKUP(Table1[[#This Row],[Codigo_servico]],Preencher_Orcamento!$B:$D,3,FALSE)*Table1[[#This Row],[Qtde_insumo]],"")</f>
        <v>0</v>
      </c>
      <c r="M2570" s="16">
        <f>IF(Table1[[#This Row],[Ordem_insumos]]&lt;&gt;0,VLOOKUP(Table1[[#This Row],[Codigo_servico]],Preencher_Orcamento!$B:$D,3,FALSE)*Table1[[#This Row],[Subtotal_insumo]],"")</f>
        <v>0</v>
      </c>
    </row>
    <row r="2571" spans="1:13" x14ac:dyDescent="0.25">
      <c r="A2571" s="6">
        <v>80262</v>
      </c>
      <c r="B2571" s="126">
        <v>2</v>
      </c>
      <c r="C2571" s="133"/>
      <c r="D2571" s="134">
        <v>2020</v>
      </c>
      <c r="E2571" s="7" t="s">
        <v>2188</v>
      </c>
      <c r="F2571" s="8" t="s">
        <v>2140</v>
      </c>
      <c r="G2571" s="16">
        <f>IFERROR(VLOOKUP(Table1[[#This Row],[Codigo_insumo]],BD_Insumos!$B:$E,4),"")</f>
        <v>15.860837164231068</v>
      </c>
      <c r="H2571" s="140">
        <v>1.5</v>
      </c>
      <c r="I2571" s="9"/>
      <c r="J2571" s="22">
        <f t="shared" si="40"/>
        <v>23.7912557463466</v>
      </c>
      <c r="K2571" s="22" t="str">
        <f>IF(I2571&lt;&gt;"",SUMIF(Table1[Codigo_servico],A2571,Table1[Subtotal_insumo]),"")</f>
        <v/>
      </c>
      <c r="L2571" s="16">
        <f>IF(Table1[[#This Row],[Ordem_insumos]]&lt;&gt;0,VLOOKUP(Table1[[#This Row],[Codigo_servico]],Preencher_Orcamento!$B:$D,3,FALSE)*Table1[[#This Row],[Qtde_insumo]],"")</f>
        <v>0</v>
      </c>
      <c r="M2571" s="16">
        <f>IF(Table1[[#This Row],[Ordem_insumos]]&lt;&gt;0,VLOOKUP(Table1[[#This Row],[Codigo_servico]],Preencher_Orcamento!$B:$D,3,FALSE)*Table1[[#This Row],[Subtotal_insumo]],"")</f>
        <v>0</v>
      </c>
    </row>
    <row r="2572" spans="1:13" x14ac:dyDescent="0.25">
      <c r="A2572" s="6">
        <v>80262</v>
      </c>
      <c r="B2572" s="126">
        <v>3</v>
      </c>
      <c r="C2572" s="133"/>
      <c r="D2572" s="134">
        <v>2099</v>
      </c>
      <c r="E2572" s="7" t="s">
        <v>2205</v>
      </c>
      <c r="F2572" s="8" t="s">
        <v>2140</v>
      </c>
      <c r="G2572" s="18">
        <f>IFERROR(VLOOKUP(Table1[[#This Row],[Codigo_insumo]],BD_Insumos!$B:$E,4),"")</f>
        <v>12.627877718847255</v>
      </c>
      <c r="H2572" s="140">
        <v>0.73</v>
      </c>
      <c r="I2572" s="9"/>
      <c r="J2572" s="23">
        <f t="shared" si="40"/>
        <v>9.2183507347584968</v>
      </c>
      <c r="K2572" s="22" t="str">
        <f>IF(I2572&lt;&gt;"",SUMIF(Table1[Codigo_servico],A2572,Table1[Subtotal_insumo]),"")</f>
        <v/>
      </c>
      <c r="L2572" s="18">
        <f>IF(Table1[[#This Row],[Ordem_insumos]]&lt;&gt;0,VLOOKUP(Table1[[#This Row],[Codigo_servico]],Preencher_Orcamento!$B:$D,3,FALSE)*Table1[[#This Row],[Qtde_insumo]],"")</f>
        <v>0</v>
      </c>
      <c r="M2572" s="18">
        <f>IF(Table1[[#This Row],[Ordem_insumos]]&lt;&gt;0,VLOOKUP(Table1[[#This Row],[Codigo_servico]],Preencher_Orcamento!$B:$D,3,FALSE)*Table1[[#This Row],[Subtotal_insumo]],"")</f>
        <v>0</v>
      </c>
    </row>
    <row r="2573" spans="1:13" ht="51.75" x14ac:dyDescent="0.25">
      <c r="A2573" s="6">
        <v>80262</v>
      </c>
      <c r="B2573" s="126">
        <v>4</v>
      </c>
      <c r="C2573" s="133"/>
      <c r="D2573" s="134">
        <v>30502</v>
      </c>
      <c r="E2573" s="7" t="s">
        <v>559</v>
      </c>
      <c r="F2573" s="8" t="s">
        <v>170</v>
      </c>
      <c r="G2573" s="18">
        <f>IFERROR(VLOOKUP(Table1[[#This Row],[Codigo_insumo]],BD_Insumos!$B:$E,4),"")</f>
        <v>540.1259</v>
      </c>
      <c r="H2573" s="140">
        <v>1</v>
      </c>
      <c r="I2573" s="9"/>
      <c r="J2573" s="23">
        <f t="shared" si="40"/>
        <v>540.1259</v>
      </c>
      <c r="K2573" s="22" t="str">
        <f>IF(I2573&lt;&gt;"",SUMIF(Table1[Codigo_servico],A2573,Table1[Subtotal_insumo]),"")</f>
        <v/>
      </c>
      <c r="L2573" s="18">
        <f>IF(Table1[[#This Row],[Ordem_insumos]]&lt;&gt;0,VLOOKUP(Table1[[#This Row],[Codigo_servico]],Preencher_Orcamento!$B:$D,3,FALSE)*Table1[[#This Row],[Qtde_insumo]],"")</f>
        <v>0</v>
      </c>
      <c r="M2573" s="18">
        <f>IF(Table1[[#This Row],[Ordem_insumos]]&lt;&gt;0,VLOOKUP(Table1[[#This Row],[Codigo_servico]],Preencher_Orcamento!$B:$D,3,FALSE)*Table1[[#This Row],[Subtotal_insumo]],"")</f>
        <v>0</v>
      </c>
    </row>
    <row r="2574" spans="1:13" x14ac:dyDescent="0.25">
      <c r="A2574" s="3">
        <v>80266</v>
      </c>
      <c r="B2574" s="125">
        <v>0</v>
      </c>
      <c r="C2574" s="131" t="s">
        <v>2918</v>
      </c>
      <c r="D2574" s="132"/>
      <c r="E2574" s="4"/>
      <c r="F2574" s="4"/>
      <c r="G2574" s="17" t="str">
        <f>IFERROR(VLOOKUP(Table1[[#This Row],[Codigo_insumo]],BD_Insumos!$B:$E,4),"")</f>
        <v/>
      </c>
      <c r="H2574" s="139"/>
      <c r="I2574" s="5" t="s">
        <v>170</v>
      </c>
      <c r="J2574" s="20" t="str">
        <f t="shared" si="40"/>
        <v/>
      </c>
      <c r="K2574" s="21">
        <f>IF(I2574&lt;&gt;"",SUMIF(Table1[Codigo_servico],A2574,Table1[Subtotal_insumo]),"")</f>
        <v>652.95841423110517</v>
      </c>
      <c r="L2574" s="17" t="str">
        <f>IF(Table1[[#This Row],[Ordem_insumos]]&lt;&gt;0,VLOOKUP(Table1[[#This Row],[Codigo_servico]],Preencher_Orcamento!$B:$D,3,FALSE)*Table1[[#This Row],[Qtde_insumo]],"")</f>
        <v/>
      </c>
      <c r="M2574" s="17" t="str">
        <f>IF(Table1[[#This Row],[Ordem_insumos]]&lt;&gt;0,VLOOKUP(Table1[[#This Row],[Codigo_servico]],Preencher_Orcamento!$B:$D,3,FALSE)*Table1[[#This Row],[Subtotal_insumo]],"")</f>
        <v/>
      </c>
    </row>
    <row r="2575" spans="1:13" ht="26.25" x14ac:dyDescent="0.25">
      <c r="A2575" s="6">
        <v>80266</v>
      </c>
      <c r="B2575" s="126">
        <v>1</v>
      </c>
      <c r="C2575" s="133"/>
      <c r="D2575" s="134">
        <v>10648</v>
      </c>
      <c r="E2575" s="7" t="s">
        <v>158</v>
      </c>
      <c r="F2575" s="8" t="s">
        <v>58</v>
      </c>
      <c r="G2575" s="16">
        <f>IFERROR(VLOOKUP(Table1[[#This Row],[Codigo_insumo]],BD_Insumos!$B:$E,4),"")</f>
        <v>359.69349999999997</v>
      </c>
      <c r="H2575" s="140">
        <v>6.4999999999999997E-3</v>
      </c>
      <c r="I2575" s="9"/>
      <c r="J2575" s="22">
        <f t="shared" si="40"/>
        <v>2.3380077499999996</v>
      </c>
      <c r="K2575" s="22" t="str">
        <f>IF(I2575&lt;&gt;"",SUMIF(Table1[Codigo_servico],A2575,Table1[Subtotal_insumo]),"")</f>
        <v/>
      </c>
      <c r="L2575" s="16">
        <f>IF(Table1[[#This Row],[Ordem_insumos]]&lt;&gt;0,VLOOKUP(Table1[[#This Row],[Codigo_servico]],Preencher_Orcamento!$B:$D,3,FALSE)*Table1[[#This Row],[Qtde_insumo]],"")</f>
        <v>0</v>
      </c>
      <c r="M2575" s="16">
        <f>IF(Table1[[#This Row],[Ordem_insumos]]&lt;&gt;0,VLOOKUP(Table1[[#This Row],[Codigo_servico]],Preencher_Orcamento!$B:$D,3,FALSE)*Table1[[#This Row],[Subtotal_insumo]],"")</f>
        <v>0</v>
      </c>
    </row>
    <row r="2576" spans="1:13" x14ac:dyDescent="0.25">
      <c r="A2576" s="6">
        <v>80266</v>
      </c>
      <c r="B2576" s="126">
        <v>2</v>
      </c>
      <c r="C2576" s="133"/>
      <c r="D2576" s="134">
        <v>2099</v>
      </c>
      <c r="E2576" s="7" t="s">
        <v>2205</v>
      </c>
      <c r="F2576" s="8" t="s">
        <v>2140</v>
      </c>
      <c r="G2576" s="16">
        <f>IFERROR(VLOOKUP(Table1[[#This Row],[Codigo_insumo]],BD_Insumos!$B:$E,4),"")</f>
        <v>12.627877718847255</v>
      </c>
      <c r="H2576" s="140">
        <v>0.73</v>
      </c>
      <c r="I2576" s="9"/>
      <c r="J2576" s="22">
        <f t="shared" si="40"/>
        <v>9.2183507347584968</v>
      </c>
      <c r="K2576" s="22" t="str">
        <f>IF(I2576&lt;&gt;"",SUMIF(Table1[Codigo_servico],A2576,Table1[Subtotal_insumo]),"")</f>
        <v/>
      </c>
      <c r="L2576" s="16">
        <f>IF(Table1[[#This Row],[Ordem_insumos]]&lt;&gt;0,VLOOKUP(Table1[[#This Row],[Codigo_servico]],Preencher_Orcamento!$B:$D,3,FALSE)*Table1[[#This Row],[Qtde_insumo]],"")</f>
        <v>0</v>
      </c>
      <c r="M2576" s="16">
        <f>IF(Table1[[#This Row],[Ordem_insumos]]&lt;&gt;0,VLOOKUP(Table1[[#This Row],[Codigo_servico]],Preencher_Orcamento!$B:$D,3,FALSE)*Table1[[#This Row],[Subtotal_insumo]],"")</f>
        <v>0</v>
      </c>
    </row>
    <row r="2577" spans="1:13" x14ac:dyDescent="0.25">
      <c r="A2577" s="6">
        <v>80266</v>
      </c>
      <c r="B2577" s="126">
        <v>3</v>
      </c>
      <c r="C2577" s="133"/>
      <c r="D2577" s="134">
        <v>2020</v>
      </c>
      <c r="E2577" s="7" t="s">
        <v>2188</v>
      </c>
      <c r="F2577" s="8" t="s">
        <v>2140</v>
      </c>
      <c r="G2577" s="18">
        <f>IFERROR(VLOOKUP(Table1[[#This Row],[Codigo_insumo]],BD_Insumos!$B:$E,4),"")</f>
        <v>15.860837164231068</v>
      </c>
      <c r="H2577" s="140">
        <v>1.5</v>
      </c>
      <c r="I2577" s="9"/>
      <c r="J2577" s="23">
        <f t="shared" si="40"/>
        <v>23.7912557463466</v>
      </c>
      <c r="K2577" s="22" t="str">
        <f>IF(I2577&lt;&gt;"",SUMIF(Table1[Codigo_servico],A2577,Table1[Subtotal_insumo]),"")</f>
        <v/>
      </c>
      <c r="L2577" s="18">
        <f>IF(Table1[[#This Row],[Ordem_insumos]]&lt;&gt;0,VLOOKUP(Table1[[#This Row],[Codigo_servico]],Preencher_Orcamento!$B:$D,3,FALSE)*Table1[[#This Row],[Qtde_insumo]],"")</f>
        <v>0</v>
      </c>
      <c r="M2577" s="18">
        <f>IF(Table1[[#This Row],[Ordem_insumos]]&lt;&gt;0,VLOOKUP(Table1[[#This Row],[Codigo_servico]],Preencher_Orcamento!$B:$D,3,FALSE)*Table1[[#This Row],[Subtotal_insumo]],"")</f>
        <v>0</v>
      </c>
    </row>
    <row r="2578" spans="1:13" ht="51.75" x14ac:dyDescent="0.25">
      <c r="A2578" s="6">
        <v>80266</v>
      </c>
      <c r="B2578" s="126">
        <v>4</v>
      </c>
      <c r="C2578" s="133"/>
      <c r="D2578" s="134">
        <v>30504</v>
      </c>
      <c r="E2578" s="7" t="s">
        <v>560</v>
      </c>
      <c r="F2578" s="8" t="s">
        <v>170</v>
      </c>
      <c r="G2578" s="18">
        <f>IFERROR(VLOOKUP(Table1[[#This Row],[Codigo_insumo]],BD_Insumos!$B:$E,4),"")</f>
        <v>617.61080000000004</v>
      </c>
      <c r="H2578" s="140">
        <v>1</v>
      </c>
      <c r="I2578" s="9"/>
      <c r="J2578" s="23">
        <f t="shared" si="40"/>
        <v>617.61080000000004</v>
      </c>
      <c r="K2578" s="22" t="str">
        <f>IF(I2578&lt;&gt;"",SUMIF(Table1[Codigo_servico],A2578,Table1[Subtotal_insumo]),"")</f>
        <v/>
      </c>
      <c r="L2578" s="18">
        <f>IF(Table1[[#This Row],[Ordem_insumos]]&lt;&gt;0,VLOOKUP(Table1[[#This Row],[Codigo_servico]],Preencher_Orcamento!$B:$D,3,FALSE)*Table1[[#This Row],[Qtde_insumo]],"")</f>
        <v>0</v>
      </c>
      <c r="M2578" s="18">
        <f>IF(Table1[[#This Row],[Ordem_insumos]]&lt;&gt;0,VLOOKUP(Table1[[#This Row],[Codigo_servico]],Preencher_Orcamento!$B:$D,3,FALSE)*Table1[[#This Row],[Subtotal_insumo]],"")</f>
        <v>0</v>
      </c>
    </row>
    <row r="2579" spans="1:13" x14ac:dyDescent="0.25">
      <c r="A2579" s="3">
        <v>80274</v>
      </c>
      <c r="B2579" s="125">
        <v>0</v>
      </c>
      <c r="C2579" s="131" t="s">
        <v>2919</v>
      </c>
      <c r="D2579" s="132"/>
      <c r="E2579" s="4"/>
      <c r="F2579" s="4"/>
      <c r="G2579" s="17" t="str">
        <f>IFERROR(VLOOKUP(Table1[[#This Row],[Codigo_insumo]],BD_Insumos!$B:$E,4),"")</f>
        <v/>
      </c>
      <c r="H2579" s="139"/>
      <c r="I2579" s="5" t="s">
        <v>170</v>
      </c>
      <c r="J2579" s="20" t="str">
        <f t="shared" si="40"/>
        <v/>
      </c>
      <c r="K2579" s="21">
        <f>IF(I2579&lt;&gt;"",SUMIF(Table1[Codigo_servico],A2579,Table1[Subtotal_insumo]),"")</f>
        <v>70.163995374324429</v>
      </c>
      <c r="L2579" s="17" t="str">
        <f>IF(Table1[[#This Row],[Ordem_insumos]]&lt;&gt;0,VLOOKUP(Table1[[#This Row],[Codigo_servico]],Preencher_Orcamento!$B:$D,3,FALSE)*Table1[[#This Row],[Qtde_insumo]],"")</f>
        <v/>
      </c>
      <c r="M2579" s="17" t="str">
        <f>IF(Table1[[#This Row],[Ordem_insumos]]&lt;&gt;0,VLOOKUP(Table1[[#This Row],[Codigo_servico]],Preencher_Orcamento!$B:$D,3,FALSE)*Table1[[#This Row],[Subtotal_insumo]],"")</f>
        <v/>
      </c>
    </row>
    <row r="2580" spans="1:13" ht="26.25" x14ac:dyDescent="0.25">
      <c r="A2580" s="6">
        <v>80274</v>
      </c>
      <c r="B2580" s="126">
        <v>1</v>
      </c>
      <c r="C2580" s="133"/>
      <c r="D2580" s="134">
        <v>30549</v>
      </c>
      <c r="E2580" s="7" t="s">
        <v>577</v>
      </c>
      <c r="F2580" s="8" t="s">
        <v>170</v>
      </c>
      <c r="G2580" s="16">
        <f>IFERROR(VLOOKUP(Table1[[#This Row],[Codigo_insumo]],BD_Insumos!$B:$E,4),"")</f>
        <v>40.4985</v>
      </c>
      <c r="H2580" s="140">
        <v>1</v>
      </c>
      <c r="I2580" s="9"/>
      <c r="J2580" s="22">
        <f t="shared" si="40"/>
        <v>40.4985</v>
      </c>
      <c r="K2580" s="22" t="str">
        <f>IF(I2580&lt;&gt;"",SUMIF(Table1[Codigo_servico],A2580,Table1[Subtotal_insumo]),"")</f>
        <v/>
      </c>
      <c r="L2580" s="16">
        <f>IF(Table1[[#This Row],[Ordem_insumos]]&lt;&gt;0,VLOOKUP(Table1[[#This Row],[Codigo_servico]],Preencher_Orcamento!$B:$D,3,FALSE)*Table1[[#This Row],[Qtde_insumo]],"")</f>
        <v>0</v>
      </c>
      <c r="M2580" s="16">
        <f>IF(Table1[[#This Row],[Ordem_insumos]]&lt;&gt;0,VLOOKUP(Table1[[#This Row],[Codigo_servico]],Preencher_Orcamento!$B:$D,3,FALSE)*Table1[[#This Row],[Subtotal_insumo]],"")</f>
        <v>0</v>
      </c>
    </row>
    <row r="2581" spans="1:13" ht="26.25" x14ac:dyDescent="0.25">
      <c r="A2581" s="6">
        <v>80274</v>
      </c>
      <c r="B2581" s="126">
        <v>2</v>
      </c>
      <c r="C2581" s="133"/>
      <c r="D2581" s="134">
        <v>10630</v>
      </c>
      <c r="E2581" s="7" t="s">
        <v>140</v>
      </c>
      <c r="F2581" s="8" t="s">
        <v>58</v>
      </c>
      <c r="G2581" s="16">
        <f>IFERROR(VLOOKUP(Table1[[#This Row],[Codigo_insumo]],BD_Insumos!$B:$E,4),"")</f>
        <v>420.47390000000001</v>
      </c>
      <c r="H2581" s="140">
        <v>4.0000000000000001E-3</v>
      </c>
      <c r="I2581" s="9"/>
      <c r="J2581" s="22">
        <f t="shared" si="40"/>
        <v>1.6818956</v>
      </c>
      <c r="K2581" s="22" t="str">
        <f>IF(I2581&lt;&gt;"",SUMIF(Table1[Codigo_servico],A2581,Table1[Subtotal_insumo]),"")</f>
        <v/>
      </c>
      <c r="L2581" s="16">
        <f>IF(Table1[[#This Row],[Ordem_insumos]]&lt;&gt;0,VLOOKUP(Table1[[#This Row],[Codigo_servico]],Preencher_Orcamento!$B:$D,3,FALSE)*Table1[[#This Row],[Qtde_insumo]],"")</f>
        <v>0</v>
      </c>
      <c r="M2581" s="16">
        <f>IF(Table1[[#This Row],[Ordem_insumos]]&lt;&gt;0,VLOOKUP(Table1[[#This Row],[Codigo_servico]],Preencher_Orcamento!$B:$D,3,FALSE)*Table1[[#This Row],[Subtotal_insumo]],"")</f>
        <v>0</v>
      </c>
    </row>
    <row r="2582" spans="1:13" x14ac:dyDescent="0.25">
      <c r="A2582" s="6">
        <v>80274</v>
      </c>
      <c r="B2582" s="126">
        <v>3</v>
      </c>
      <c r="C2582" s="133"/>
      <c r="D2582" s="134">
        <v>2020</v>
      </c>
      <c r="E2582" s="7" t="s">
        <v>2188</v>
      </c>
      <c r="F2582" s="8" t="s">
        <v>2140</v>
      </c>
      <c r="G2582" s="18">
        <f>IFERROR(VLOOKUP(Table1[[#This Row],[Codigo_insumo]],BD_Insumos!$B:$E,4),"")</f>
        <v>15.860837164231068</v>
      </c>
      <c r="H2582" s="140">
        <v>1</v>
      </c>
      <c r="I2582" s="9"/>
      <c r="J2582" s="23">
        <f t="shared" si="40"/>
        <v>15.860837164231068</v>
      </c>
      <c r="K2582" s="22" t="str">
        <f>IF(I2582&lt;&gt;"",SUMIF(Table1[Codigo_servico],A2582,Table1[Subtotal_insumo]),"")</f>
        <v/>
      </c>
      <c r="L2582" s="18">
        <f>IF(Table1[[#This Row],[Ordem_insumos]]&lt;&gt;0,VLOOKUP(Table1[[#This Row],[Codigo_servico]],Preencher_Orcamento!$B:$D,3,FALSE)*Table1[[#This Row],[Qtde_insumo]],"")</f>
        <v>0</v>
      </c>
      <c r="M2582" s="18">
        <f>IF(Table1[[#This Row],[Ordem_insumos]]&lt;&gt;0,VLOOKUP(Table1[[#This Row],[Codigo_servico]],Preencher_Orcamento!$B:$D,3,FALSE)*Table1[[#This Row],[Subtotal_insumo]],"")</f>
        <v>0</v>
      </c>
    </row>
    <row r="2583" spans="1:13" x14ac:dyDescent="0.25">
      <c r="A2583" s="6">
        <v>80274</v>
      </c>
      <c r="B2583" s="126">
        <v>4</v>
      </c>
      <c r="C2583" s="133"/>
      <c r="D2583" s="134">
        <v>2099</v>
      </c>
      <c r="E2583" s="7" t="s">
        <v>2205</v>
      </c>
      <c r="F2583" s="8" t="s">
        <v>2140</v>
      </c>
      <c r="G2583" s="18">
        <f>IFERROR(VLOOKUP(Table1[[#This Row],[Codigo_insumo]],BD_Insumos!$B:$E,4),"")</f>
        <v>12.627877718847255</v>
      </c>
      <c r="H2583" s="140">
        <v>0.96</v>
      </c>
      <c r="I2583" s="9"/>
      <c r="J2583" s="23">
        <f t="shared" si="40"/>
        <v>12.122762610093364</v>
      </c>
      <c r="K2583" s="22" t="str">
        <f>IF(I2583&lt;&gt;"",SUMIF(Table1[Codigo_servico],A2583,Table1[Subtotal_insumo]),"")</f>
        <v/>
      </c>
      <c r="L2583" s="18">
        <f>IF(Table1[[#This Row],[Ordem_insumos]]&lt;&gt;0,VLOOKUP(Table1[[#This Row],[Codigo_servico]],Preencher_Orcamento!$B:$D,3,FALSE)*Table1[[#This Row],[Qtde_insumo]],"")</f>
        <v>0</v>
      </c>
      <c r="M2583" s="18">
        <f>IF(Table1[[#This Row],[Ordem_insumos]]&lt;&gt;0,VLOOKUP(Table1[[#This Row],[Codigo_servico]],Preencher_Orcamento!$B:$D,3,FALSE)*Table1[[#This Row],[Subtotal_insumo]],"")</f>
        <v>0</v>
      </c>
    </row>
    <row r="2584" spans="1:13" x14ac:dyDescent="0.25">
      <c r="A2584" s="3">
        <v>80275</v>
      </c>
      <c r="B2584" s="125">
        <v>0</v>
      </c>
      <c r="C2584" s="131" t="s">
        <v>2920</v>
      </c>
      <c r="D2584" s="132"/>
      <c r="E2584" s="4"/>
      <c r="F2584" s="4"/>
      <c r="G2584" s="17" t="str">
        <f>IFERROR(VLOOKUP(Table1[[#This Row],[Codigo_insumo]],BD_Insumos!$B:$E,4),"")</f>
        <v/>
      </c>
      <c r="H2584" s="139"/>
      <c r="I2584" s="5" t="s">
        <v>170</v>
      </c>
      <c r="J2584" s="20" t="str">
        <f t="shared" si="40"/>
        <v/>
      </c>
      <c r="K2584" s="21">
        <f>IF(I2584&lt;&gt;"",SUMIF(Table1[Codigo_servico],A2584,Table1[Subtotal_insumo]),"")</f>
        <v>72.033195374324436</v>
      </c>
      <c r="L2584" s="17" t="str">
        <f>IF(Table1[[#This Row],[Ordem_insumos]]&lt;&gt;0,VLOOKUP(Table1[[#This Row],[Codigo_servico]],Preencher_Orcamento!$B:$D,3,FALSE)*Table1[[#This Row],[Qtde_insumo]],"")</f>
        <v/>
      </c>
      <c r="M2584" s="17" t="str">
        <f>IF(Table1[[#This Row],[Ordem_insumos]]&lt;&gt;0,VLOOKUP(Table1[[#This Row],[Codigo_servico]],Preencher_Orcamento!$B:$D,3,FALSE)*Table1[[#This Row],[Subtotal_insumo]],"")</f>
        <v/>
      </c>
    </row>
    <row r="2585" spans="1:13" x14ac:dyDescent="0.25">
      <c r="A2585" s="6">
        <v>80275</v>
      </c>
      <c r="B2585" s="126">
        <v>1</v>
      </c>
      <c r="C2585" s="133"/>
      <c r="D2585" s="134">
        <v>2020</v>
      </c>
      <c r="E2585" s="7" t="s">
        <v>2188</v>
      </c>
      <c r="F2585" s="8" t="s">
        <v>2140</v>
      </c>
      <c r="G2585" s="16">
        <f>IFERROR(VLOOKUP(Table1[[#This Row],[Codigo_insumo]],BD_Insumos!$B:$E,4),"")</f>
        <v>15.860837164231068</v>
      </c>
      <c r="H2585" s="140">
        <v>1</v>
      </c>
      <c r="I2585" s="9"/>
      <c r="J2585" s="22">
        <f t="shared" si="40"/>
        <v>15.860837164231068</v>
      </c>
      <c r="K2585" s="22" t="str">
        <f>IF(I2585&lt;&gt;"",SUMIF(Table1[Codigo_servico],A2585,Table1[Subtotal_insumo]),"")</f>
        <v/>
      </c>
      <c r="L2585" s="16">
        <f>IF(Table1[[#This Row],[Ordem_insumos]]&lt;&gt;0,VLOOKUP(Table1[[#This Row],[Codigo_servico]],Preencher_Orcamento!$B:$D,3,FALSE)*Table1[[#This Row],[Qtde_insumo]],"")</f>
        <v>0</v>
      </c>
      <c r="M2585" s="16">
        <f>IF(Table1[[#This Row],[Ordem_insumos]]&lt;&gt;0,VLOOKUP(Table1[[#This Row],[Codigo_servico]],Preencher_Orcamento!$B:$D,3,FALSE)*Table1[[#This Row],[Subtotal_insumo]],"")</f>
        <v>0</v>
      </c>
    </row>
    <row r="2586" spans="1:13" x14ac:dyDescent="0.25">
      <c r="A2586" s="6">
        <v>80275</v>
      </c>
      <c r="B2586" s="126">
        <v>2</v>
      </c>
      <c r="C2586" s="133"/>
      <c r="D2586" s="134">
        <v>2099</v>
      </c>
      <c r="E2586" s="7" t="s">
        <v>2205</v>
      </c>
      <c r="F2586" s="8" t="s">
        <v>2140</v>
      </c>
      <c r="G2586" s="16">
        <f>IFERROR(VLOOKUP(Table1[[#This Row],[Codigo_insumo]],BD_Insumos!$B:$E,4),"")</f>
        <v>12.627877718847255</v>
      </c>
      <c r="H2586" s="140">
        <v>0.96</v>
      </c>
      <c r="I2586" s="9"/>
      <c r="J2586" s="22">
        <f t="shared" si="40"/>
        <v>12.122762610093364</v>
      </c>
      <c r="K2586" s="22" t="str">
        <f>IF(I2586&lt;&gt;"",SUMIF(Table1[Codigo_servico],A2586,Table1[Subtotal_insumo]),"")</f>
        <v/>
      </c>
      <c r="L2586" s="16">
        <f>IF(Table1[[#This Row],[Ordem_insumos]]&lt;&gt;0,VLOOKUP(Table1[[#This Row],[Codigo_servico]],Preencher_Orcamento!$B:$D,3,FALSE)*Table1[[#This Row],[Qtde_insumo]],"")</f>
        <v>0</v>
      </c>
      <c r="M2586" s="16">
        <f>IF(Table1[[#This Row],[Ordem_insumos]]&lt;&gt;0,VLOOKUP(Table1[[#This Row],[Codigo_servico]],Preencher_Orcamento!$B:$D,3,FALSE)*Table1[[#This Row],[Subtotal_insumo]],"")</f>
        <v>0</v>
      </c>
    </row>
    <row r="2587" spans="1:13" ht="26.25" x14ac:dyDescent="0.25">
      <c r="A2587" s="6">
        <v>80275</v>
      </c>
      <c r="B2587" s="126">
        <v>3</v>
      </c>
      <c r="C2587" s="133"/>
      <c r="D2587" s="134">
        <v>10630</v>
      </c>
      <c r="E2587" s="7" t="s">
        <v>140</v>
      </c>
      <c r="F2587" s="8" t="s">
        <v>58</v>
      </c>
      <c r="G2587" s="18">
        <f>IFERROR(VLOOKUP(Table1[[#This Row],[Codigo_insumo]],BD_Insumos!$B:$E,4),"")</f>
        <v>420.47390000000001</v>
      </c>
      <c r="H2587" s="140">
        <v>4.0000000000000001E-3</v>
      </c>
      <c r="I2587" s="9"/>
      <c r="J2587" s="23">
        <f t="shared" si="40"/>
        <v>1.6818956</v>
      </c>
      <c r="K2587" s="22" t="str">
        <f>IF(I2587&lt;&gt;"",SUMIF(Table1[Codigo_servico],A2587,Table1[Subtotal_insumo]),"")</f>
        <v/>
      </c>
      <c r="L2587" s="18">
        <f>IF(Table1[[#This Row],[Ordem_insumos]]&lt;&gt;0,VLOOKUP(Table1[[#This Row],[Codigo_servico]],Preencher_Orcamento!$B:$D,3,FALSE)*Table1[[#This Row],[Qtde_insumo]],"")</f>
        <v>0</v>
      </c>
      <c r="M2587" s="18">
        <f>IF(Table1[[#This Row],[Ordem_insumos]]&lt;&gt;0,VLOOKUP(Table1[[#This Row],[Codigo_servico]],Preencher_Orcamento!$B:$D,3,FALSE)*Table1[[#This Row],[Subtotal_insumo]],"")</f>
        <v>0</v>
      </c>
    </row>
    <row r="2588" spans="1:13" x14ac:dyDescent="0.25">
      <c r="A2588" s="6">
        <v>80275</v>
      </c>
      <c r="B2588" s="126">
        <v>4</v>
      </c>
      <c r="C2588" s="133"/>
      <c r="D2588" s="134">
        <v>30550</v>
      </c>
      <c r="E2588" s="7" t="s">
        <v>578</v>
      </c>
      <c r="F2588" s="8" t="s">
        <v>170</v>
      </c>
      <c r="G2588" s="18">
        <f>IFERROR(VLOOKUP(Table1[[#This Row],[Codigo_insumo]],BD_Insumos!$B:$E,4),"")</f>
        <v>42.367699999999999</v>
      </c>
      <c r="H2588" s="140">
        <v>1</v>
      </c>
      <c r="I2588" s="9"/>
      <c r="J2588" s="23">
        <f t="shared" si="40"/>
        <v>42.367699999999999</v>
      </c>
      <c r="K2588" s="22" t="str">
        <f>IF(I2588&lt;&gt;"",SUMIF(Table1[Codigo_servico],A2588,Table1[Subtotal_insumo]),"")</f>
        <v/>
      </c>
      <c r="L2588" s="18">
        <f>IF(Table1[[#This Row],[Ordem_insumos]]&lt;&gt;0,VLOOKUP(Table1[[#This Row],[Codigo_servico]],Preencher_Orcamento!$B:$D,3,FALSE)*Table1[[#This Row],[Qtde_insumo]],"")</f>
        <v>0</v>
      </c>
      <c r="M2588" s="18">
        <f>IF(Table1[[#This Row],[Ordem_insumos]]&lt;&gt;0,VLOOKUP(Table1[[#This Row],[Codigo_servico]],Preencher_Orcamento!$B:$D,3,FALSE)*Table1[[#This Row],[Subtotal_insumo]],"")</f>
        <v>0</v>
      </c>
    </row>
    <row r="2589" spans="1:13" x14ac:dyDescent="0.25">
      <c r="A2589" s="3">
        <v>80276</v>
      </c>
      <c r="B2589" s="125">
        <v>0</v>
      </c>
      <c r="C2589" s="131" t="s">
        <v>2921</v>
      </c>
      <c r="D2589" s="132"/>
      <c r="E2589" s="4"/>
      <c r="F2589" s="4"/>
      <c r="G2589" s="17" t="str">
        <f>IFERROR(VLOOKUP(Table1[[#This Row],[Codigo_insumo]],BD_Insumos!$B:$E,4),"")</f>
        <v/>
      </c>
      <c r="H2589" s="139"/>
      <c r="I2589" s="5" t="s">
        <v>170</v>
      </c>
      <c r="J2589" s="20" t="str">
        <f t="shared" si="40"/>
        <v/>
      </c>
      <c r="K2589" s="21">
        <f>IF(I2589&lt;&gt;"",SUMIF(Table1[Codigo_servico],A2589,Table1[Subtotal_insumo]),"")</f>
        <v>194.78280041815484</v>
      </c>
      <c r="L2589" s="17" t="str">
        <f>IF(Table1[[#This Row],[Ordem_insumos]]&lt;&gt;0,VLOOKUP(Table1[[#This Row],[Codigo_servico]],Preencher_Orcamento!$B:$D,3,FALSE)*Table1[[#This Row],[Qtde_insumo]],"")</f>
        <v/>
      </c>
      <c r="M2589" s="17" t="str">
        <f>IF(Table1[[#This Row],[Ordem_insumos]]&lt;&gt;0,VLOOKUP(Table1[[#This Row],[Codigo_servico]],Preencher_Orcamento!$B:$D,3,FALSE)*Table1[[#This Row],[Subtotal_insumo]],"")</f>
        <v/>
      </c>
    </row>
    <row r="2590" spans="1:13" x14ac:dyDescent="0.25">
      <c r="A2590" s="6">
        <v>80276</v>
      </c>
      <c r="B2590" s="126">
        <v>1</v>
      </c>
      <c r="C2590" s="133"/>
      <c r="D2590" s="134">
        <v>2099</v>
      </c>
      <c r="E2590" s="7" t="s">
        <v>2205</v>
      </c>
      <c r="F2590" s="8" t="s">
        <v>2140</v>
      </c>
      <c r="G2590" s="16">
        <f>IFERROR(VLOOKUP(Table1[[#This Row],[Codigo_insumo]],BD_Insumos!$B:$E,4),"")</f>
        <v>12.627877718847255</v>
      </c>
      <c r="H2590" s="140">
        <v>0.7</v>
      </c>
      <c r="I2590" s="9"/>
      <c r="J2590" s="22">
        <f t="shared" si="40"/>
        <v>8.8395144031930784</v>
      </c>
      <c r="K2590" s="22" t="str">
        <f>IF(I2590&lt;&gt;"",SUMIF(Table1[Codigo_servico],A2590,Table1[Subtotal_insumo]),"")</f>
        <v/>
      </c>
      <c r="L2590" s="16">
        <f>IF(Table1[[#This Row],[Ordem_insumos]]&lt;&gt;0,VLOOKUP(Table1[[#This Row],[Codigo_servico]],Preencher_Orcamento!$B:$D,3,FALSE)*Table1[[#This Row],[Qtde_insumo]],"")</f>
        <v>0</v>
      </c>
      <c r="M2590" s="16">
        <f>IF(Table1[[#This Row],[Ordem_insumos]]&lt;&gt;0,VLOOKUP(Table1[[#This Row],[Codigo_servico]],Preencher_Orcamento!$B:$D,3,FALSE)*Table1[[#This Row],[Subtotal_insumo]],"")</f>
        <v>0</v>
      </c>
    </row>
    <row r="2591" spans="1:13" ht="26.25" x14ac:dyDescent="0.25">
      <c r="A2591" s="6">
        <v>80276</v>
      </c>
      <c r="B2591" s="126">
        <v>2</v>
      </c>
      <c r="C2591" s="133"/>
      <c r="D2591" s="134">
        <v>30551</v>
      </c>
      <c r="E2591" s="7" t="s">
        <v>579</v>
      </c>
      <c r="F2591" s="8" t="s">
        <v>170</v>
      </c>
      <c r="G2591" s="16">
        <f>IFERROR(VLOOKUP(Table1[[#This Row],[Codigo_insumo]],BD_Insumos!$B:$E,4),"")</f>
        <v>174.8407</v>
      </c>
      <c r="H2591" s="140">
        <v>1</v>
      </c>
      <c r="I2591" s="9"/>
      <c r="J2591" s="22">
        <f t="shared" si="40"/>
        <v>174.8407</v>
      </c>
      <c r="K2591" s="22" t="str">
        <f>IF(I2591&lt;&gt;"",SUMIF(Table1[Codigo_servico],A2591,Table1[Subtotal_insumo]),"")</f>
        <v/>
      </c>
      <c r="L2591" s="16">
        <f>IF(Table1[[#This Row],[Ordem_insumos]]&lt;&gt;0,VLOOKUP(Table1[[#This Row],[Codigo_servico]],Preencher_Orcamento!$B:$D,3,FALSE)*Table1[[#This Row],[Qtde_insumo]],"")</f>
        <v>0</v>
      </c>
      <c r="M2591" s="16">
        <f>IF(Table1[[#This Row],[Ordem_insumos]]&lt;&gt;0,VLOOKUP(Table1[[#This Row],[Codigo_servico]],Preencher_Orcamento!$B:$D,3,FALSE)*Table1[[#This Row],[Subtotal_insumo]],"")</f>
        <v>0</v>
      </c>
    </row>
    <row r="2592" spans="1:13" x14ac:dyDescent="0.25">
      <c r="A2592" s="6">
        <v>80276</v>
      </c>
      <c r="B2592" s="126">
        <v>3</v>
      </c>
      <c r="C2592" s="133"/>
      <c r="D2592" s="134">
        <v>2020</v>
      </c>
      <c r="E2592" s="7" t="s">
        <v>2188</v>
      </c>
      <c r="F2592" s="8" t="s">
        <v>2140</v>
      </c>
      <c r="G2592" s="18">
        <f>IFERROR(VLOOKUP(Table1[[#This Row],[Codigo_insumo]],BD_Insumos!$B:$E,4),"")</f>
        <v>15.860837164231068</v>
      </c>
      <c r="H2592" s="140">
        <v>0.7</v>
      </c>
      <c r="I2592" s="9"/>
      <c r="J2592" s="23">
        <f t="shared" si="40"/>
        <v>11.102586014961746</v>
      </c>
      <c r="K2592" s="22" t="str">
        <f>IF(I2592&lt;&gt;"",SUMIF(Table1[Codigo_servico],A2592,Table1[Subtotal_insumo]),"")</f>
        <v/>
      </c>
      <c r="L2592" s="18">
        <f>IF(Table1[[#This Row],[Ordem_insumos]]&lt;&gt;0,VLOOKUP(Table1[[#This Row],[Codigo_servico]],Preencher_Orcamento!$B:$D,3,FALSE)*Table1[[#This Row],[Qtde_insumo]],"")</f>
        <v>0</v>
      </c>
      <c r="M2592" s="18">
        <f>IF(Table1[[#This Row],[Ordem_insumos]]&lt;&gt;0,VLOOKUP(Table1[[#This Row],[Codigo_servico]],Preencher_Orcamento!$B:$D,3,FALSE)*Table1[[#This Row],[Subtotal_insumo]],"")</f>
        <v>0</v>
      </c>
    </row>
    <row r="2593" spans="1:13" x14ac:dyDescent="0.25">
      <c r="A2593" s="3">
        <v>80280</v>
      </c>
      <c r="B2593" s="125">
        <v>0</v>
      </c>
      <c r="C2593" s="131" t="s">
        <v>2922</v>
      </c>
      <c r="D2593" s="132"/>
      <c r="E2593" s="4"/>
      <c r="F2593" s="4"/>
      <c r="G2593" s="17" t="str">
        <f>IFERROR(VLOOKUP(Table1[[#This Row],[Codigo_insumo]],BD_Insumos!$B:$E,4),"")</f>
        <v/>
      </c>
      <c r="H2593" s="139"/>
      <c r="I2593" s="5" t="s">
        <v>170</v>
      </c>
      <c r="J2593" s="20" t="str">
        <f t="shared" si="40"/>
        <v/>
      </c>
      <c r="K2593" s="21">
        <f>IF(I2593&lt;&gt;"",SUMIF(Table1[Codigo_servico],A2593,Table1[Subtotal_insumo]),"")</f>
        <v>118.49887488307833</v>
      </c>
      <c r="L2593" s="17" t="str">
        <f>IF(Table1[[#This Row],[Ordem_insumos]]&lt;&gt;0,VLOOKUP(Table1[[#This Row],[Codigo_servico]],Preencher_Orcamento!$B:$D,3,FALSE)*Table1[[#This Row],[Qtde_insumo]],"")</f>
        <v/>
      </c>
      <c r="M2593" s="17" t="str">
        <f>IF(Table1[[#This Row],[Ordem_insumos]]&lt;&gt;0,VLOOKUP(Table1[[#This Row],[Codigo_servico]],Preencher_Orcamento!$B:$D,3,FALSE)*Table1[[#This Row],[Subtotal_insumo]],"")</f>
        <v/>
      </c>
    </row>
    <row r="2594" spans="1:13" x14ac:dyDescent="0.25">
      <c r="A2594" s="6">
        <v>80280</v>
      </c>
      <c r="B2594" s="126">
        <v>1</v>
      </c>
      <c r="C2594" s="133"/>
      <c r="D2594" s="134">
        <v>2020</v>
      </c>
      <c r="E2594" s="7" t="s">
        <v>2188</v>
      </c>
      <c r="F2594" s="8" t="s">
        <v>2140</v>
      </c>
      <c r="G2594" s="16">
        <f>IFERROR(VLOOKUP(Table1[[#This Row],[Codigo_insumo]],BD_Insumos!$B:$E,4),"")</f>
        <v>15.860837164231068</v>
      </c>
      <c r="H2594" s="140">
        <v>1</v>
      </c>
      <c r="I2594" s="9"/>
      <c r="J2594" s="22">
        <f t="shared" si="40"/>
        <v>15.860837164231068</v>
      </c>
      <c r="K2594" s="22" t="str">
        <f>IF(I2594&lt;&gt;"",SUMIF(Table1[Codigo_servico],A2594,Table1[Subtotal_insumo]),"")</f>
        <v/>
      </c>
      <c r="L2594" s="16">
        <f>IF(Table1[[#This Row],[Ordem_insumos]]&lt;&gt;0,VLOOKUP(Table1[[#This Row],[Codigo_servico]],Preencher_Orcamento!$B:$D,3,FALSE)*Table1[[#This Row],[Qtde_insumo]],"")</f>
        <v>0</v>
      </c>
      <c r="M2594" s="16">
        <f>IF(Table1[[#This Row],[Ordem_insumos]]&lt;&gt;0,VLOOKUP(Table1[[#This Row],[Codigo_servico]],Preencher_Orcamento!$B:$D,3,FALSE)*Table1[[#This Row],[Subtotal_insumo]],"")</f>
        <v>0</v>
      </c>
    </row>
    <row r="2595" spans="1:13" x14ac:dyDescent="0.25">
      <c r="A2595" s="6">
        <v>80280</v>
      </c>
      <c r="B2595" s="126">
        <v>2</v>
      </c>
      <c r="C2595" s="133"/>
      <c r="D2595" s="134">
        <v>30542</v>
      </c>
      <c r="E2595" s="7" t="s">
        <v>574</v>
      </c>
      <c r="F2595" s="8" t="s">
        <v>197</v>
      </c>
      <c r="G2595" s="16">
        <f>IFERROR(VLOOKUP(Table1[[#This Row],[Codigo_insumo]],BD_Insumos!$B:$E,4),"")</f>
        <v>6.2305000000000001</v>
      </c>
      <c r="H2595" s="140">
        <v>5.12</v>
      </c>
      <c r="I2595" s="9"/>
      <c r="J2595" s="22">
        <f t="shared" si="40"/>
        <v>31.900160000000003</v>
      </c>
      <c r="K2595" s="22" t="str">
        <f>IF(I2595&lt;&gt;"",SUMIF(Table1[Codigo_servico],A2595,Table1[Subtotal_insumo]),"")</f>
        <v/>
      </c>
      <c r="L2595" s="16">
        <f>IF(Table1[[#This Row],[Ordem_insumos]]&lt;&gt;0,VLOOKUP(Table1[[#This Row],[Codigo_servico]],Preencher_Orcamento!$B:$D,3,FALSE)*Table1[[#This Row],[Qtde_insumo]],"")</f>
        <v>0</v>
      </c>
      <c r="M2595" s="16">
        <f>IF(Table1[[#This Row],[Ordem_insumos]]&lt;&gt;0,VLOOKUP(Table1[[#This Row],[Codigo_servico]],Preencher_Orcamento!$B:$D,3,FALSE)*Table1[[#This Row],[Subtotal_insumo]],"")</f>
        <v>0</v>
      </c>
    </row>
    <row r="2596" spans="1:13" x14ac:dyDescent="0.25">
      <c r="A2596" s="6">
        <v>80280</v>
      </c>
      <c r="B2596" s="126">
        <v>3</v>
      </c>
      <c r="C2596" s="133"/>
      <c r="D2596" s="134">
        <v>2099</v>
      </c>
      <c r="E2596" s="7" t="s">
        <v>2205</v>
      </c>
      <c r="F2596" s="8" t="s">
        <v>2140</v>
      </c>
      <c r="G2596" s="18">
        <f>IFERROR(VLOOKUP(Table1[[#This Row],[Codigo_insumo]],BD_Insumos!$B:$E,4),"")</f>
        <v>12.627877718847255</v>
      </c>
      <c r="H2596" s="140">
        <v>1</v>
      </c>
      <c r="I2596" s="9"/>
      <c r="J2596" s="23">
        <f t="shared" si="40"/>
        <v>12.627877718847255</v>
      </c>
      <c r="K2596" s="22" t="str">
        <f>IF(I2596&lt;&gt;"",SUMIF(Table1[Codigo_servico],A2596,Table1[Subtotal_insumo]),"")</f>
        <v/>
      </c>
      <c r="L2596" s="18">
        <f>IF(Table1[[#This Row],[Ordem_insumos]]&lt;&gt;0,VLOOKUP(Table1[[#This Row],[Codigo_servico]],Preencher_Orcamento!$B:$D,3,FALSE)*Table1[[#This Row],[Qtde_insumo]],"")</f>
        <v>0</v>
      </c>
      <c r="M2596" s="18">
        <f>IF(Table1[[#This Row],[Ordem_insumos]]&lt;&gt;0,VLOOKUP(Table1[[#This Row],[Codigo_servico]],Preencher_Orcamento!$B:$D,3,FALSE)*Table1[[#This Row],[Subtotal_insumo]],"")</f>
        <v>0</v>
      </c>
    </row>
    <row r="2597" spans="1:13" ht="26.25" x14ac:dyDescent="0.25">
      <c r="A2597" s="6">
        <v>80280</v>
      </c>
      <c r="B2597" s="126">
        <v>4</v>
      </c>
      <c r="C2597" s="133"/>
      <c r="D2597" s="134">
        <v>30590</v>
      </c>
      <c r="E2597" s="7" t="s">
        <v>594</v>
      </c>
      <c r="F2597" s="8" t="s">
        <v>170</v>
      </c>
      <c r="G2597" s="18">
        <f>IFERROR(VLOOKUP(Table1[[#This Row],[Codigo_insumo]],BD_Insumos!$B:$E,4),"")</f>
        <v>58.11</v>
      </c>
      <c r="H2597" s="140">
        <v>1</v>
      </c>
      <c r="I2597" s="9"/>
      <c r="J2597" s="23">
        <f t="shared" si="40"/>
        <v>58.11</v>
      </c>
      <c r="K2597" s="22" t="str">
        <f>IF(I2597&lt;&gt;"",SUMIF(Table1[Codigo_servico],A2597,Table1[Subtotal_insumo]),"")</f>
        <v/>
      </c>
      <c r="L2597" s="18">
        <f>IF(Table1[[#This Row],[Ordem_insumos]]&lt;&gt;0,VLOOKUP(Table1[[#This Row],[Codigo_servico]],Preencher_Orcamento!$B:$D,3,FALSE)*Table1[[#This Row],[Qtde_insumo]],"")</f>
        <v>0</v>
      </c>
      <c r="M2597" s="18">
        <f>IF(Table1[[#This Row],[Ordem_insumos]]&lt;&gt;0,VLOOKUP(Table1[[#This Row],[Codigo_servico]],Preencher_Orcamento!$B:$D,3,FALSE)*Table1[[#This Row],[Subtotal_insumo]],"")</f>
        <v>0</v>
      </c>
    </row>
    <row r="2598" spans="1:13" x14ac:dyDescent="0.25">
      <c r="A2598" s="3">
        <v>80281</v>
      </c>
      <c r="B2598" s="125">
        <v>0</v>
      </c>
      <c r="C2598" s="131" t="s">
        <v>2923</v>
      </c>
      <c r="D2598" s="132"/>
      <c r="E2598" s="4"/>
      <c r="F2598" s="4"/>
      <c r="G2598" s="17" t="str">
        <f>IFERROR(VLOOKUP(Table1[[#This Row],[Codigo_insumo]],BD_Insumos!$B:$E,4),"")</f>
        <v/>
      </c>
      <c r="H2598" s="139"/>
      <c r="I2598" s="5" t="s">
        <v>170</v>
      </c>
      <c r="J2598" s="20" t="str">
        <f t="shared" si="40"/>
        <v/>
      </c>
      <c r="K2598" s="21">
        <f>IF(I2598&lt;&gt;"",SUMIF(Table1[Codigo_servico],A2598,Table1[Subtotal_insumo]),"")</f>
        <v>89.152224883078333</v>
      </c>
      <c r="L2598" s="17" t="str">
        <f>IF(Table1[[#This Row],[Ordem_insumos]]&lt;&gt;0,VLOOKUP(Table1[[#This Row],[Codigo_servico]],Preencher_Orcamento!$B:$D,3,FALSE)*Table1[[#This Row],[Qtde_insumo]],"")</f>
        <v/>
      </c>
      <c r="M2598" s="17" t="str">
        <f>IF(Table1[[#This Row],[Ordem_insumos]]&lt;&gt;0,VLOOKUP(Table1[[#This Row],[Codigo_servico]],Preencher_Orcamento!$B:$D,3,FALSE)*Table1[[#This Row],[Subtotal_insumo]],"")</f>
        <v/>
      </c>
    </row>
    <row r="2599" spans="1:13" ht="39" x14ac:dyDescent="0.25">
      <c r="A2599" s="6">
        <v>80281</v>
      </c>
      <c r="B2599" s="126">
        <v>1</v>
      </c>
      <c r="C2599" s="133"/>
      <c r="D2599" s="134">
        <v>17040</v>
      </c>
      <c r="E2599" s="7" t="s">
        <v>375</v>
      </c>
      <c r="F2599" s="8" t="s">
        <v>457</v>
      </c>
      <c r="G2599" s="16">
        <f>IFERROR(VLOOKUP(Table1[[#This Row],[Codigo_insumo]],BD_Insumos!$B:$E,4),"")</f>
        <v>0.31169999999999998</v>
      </c>
      <c r="H2599" s="140">
        <v>6</v>
      </c>
      <c r="I2599" s="9"/>
      <c r="J2599" s="22">
        <f t="shared" si="40"/>
        <v>1.8701999999999999</v>
      </c>
      <c r="K2599" s="22" t="str">
        <f>IF(I2599&lt;&gt;"",SUMIF(Table1[Codigo_servico],A2599,Table1[Subtotal_insumo]),"")</f>
        <v/>
      </c>
      <c r="L2599" s="16">
        <f>IF(Table1[[#This Row],[Ordem_insumos]]&lt;&gt;0,VLOOKUP(Table1[[#This Row],[Codigo_servico]],Preencher_Orcamento!$B:$D,3,FALSE)*Table1[[#This Row],[Qtde_insumo]],"")</f>
        <v>0</v>
      </c>
      <c r="M2599" s="16">
        <f>IF(Table1[[#This Row],[Ordem_insumos]]&lt;&gt;0,VLOOKUP(Table1[[#This Row],[Codigo_servico]],Preencher_Orcamento!$B:$D,3,FALSE)*Table1[[#This Row],[Subtotal_insumo]],"")</f>
        <v>0</v>
      </c>
    </row>
    <row r="2600" spans="1:13" x14ac:dyDescent="0.25">
      <c r="A2600" s="6">
        <v>80281</v>
      </c>
      <c r="B2600" s="126">
        <v>2</v>
      </c>
      <c r="C2600" s="133"/>
      <c r="D2600" s="134">
        <v>2099</v>
      </c>
      <c r="E2600" s="7" t="s">
        <v>2205</v>
      </c>
      <c r="F2600" s="8" t="s">
        <v>2140</v>
      </c>
      <c r="G2600" s="16">
        <f>IFERROR(VLOOKUP(Table1[[#This Row],[Codigo_insumo]],BD_Insumos!$B:$E,4),"")</f>
        <v>12.627877718847255</v>
      </c>
      <c r="H2600" s="140">
        <v>1</v>
      </c>
      <c r="I2600" s="9"/>
      <c r="J2600" s="22">
        <f t="shared" si="40"/>
        <v>12.627877718847255</v>
      </c>
      <c r="K2600" s="22" t="str">
        <f>IF(I2600&lt;&gt;"",SUMIF(Table1[Codigo_servico],A2600,Table1[Subtotal_insumo]),"")</f>
        <v/>
      </c>
      <c r="L2600" s="16">
        <f>IF(Table1[[#This Row],[Ordem_insumos]]&lt;&gt;0,VLOOKUP(Table1[[#This Row],[Codigo_servico]],Preencher_Orcamento!$B:$D,3,FALSE)*Table1[[#This Row],[Qtde_insumo]],"")</f>
        <v>0</v>
      </c>
      <c r="M2600" s="16">
        <f>IF(Table1[[#This Row],[Ordem_insumos]]&lt;&gt;0,VLOOKUP(Table1[[#This Row],[Codigo_servico]],Preencher_Orcamento!$B:$D,3,FALSE)*Table1[[#This Row],[Subtotal_insumo]],"")</f>
        <v>0</v>
      </c>
    </row>
    <row r="2601" spans="1:13" x14ac:dyDescent="0.25">
      <c r="A2601" s="6">
        <v>80281</v>
      </c>
      <c r="B2601" s="126">
        <v>3</v>
      </c>
      <c r="C2601" s="133"/>
      <c r="D2601" s="134">
        <v>2020</v>
      </c>
      <c r="E2601" s="7" t="s">
        <v>2188</v>
      </c>
      <c r="F2601" s="8" t="s">
        <v>2140</v>
      </c>
      <c r="G2601" s="18">
        <f>IFERROR(VLOOKUP(Table1[[#This Row],[Codigo_insumo]],BD_Insumos!$B:$E,4),"")</f>
        <v>15.860837164231068</v>
      </c>
      <c r="H2601" s="140">
        <v>1</v>
      </c>
      <c r="I2601" s="9"/>
      <c r="J2601" s="23">
        <f t="shared" si="40"/>
        <v>15.860837164231068</v>
      </c>
      <c r="K2601" s="22" t="str">
        <f>IF(I2601&lt;&gt;"",SUMIF(Table1[Codigo_servico],A2601,Table1[Subtotal_insumo]),"")</f>
        <v/>
      </c>
      <c r="L2601" s="18">
        <f>IF(Table1[[#This Row],[Ordem_insumos]]&lt;&gt;0,VLOOKUP(Table1[[#This Row],[Codigo_servico]],Preencher_Orcamento!$B:$D,3,FALSE)*Table1[[#This Row],[Qtde_insumo]],"")</f>
        <v>0</v>
      </c>
      <c r="M2601" s="18">
        <f>IF(Table1[[#This Row],[Ordem_insumos]]&lt;&gt;0,VLOOKUP(Table1[[#This Row],[Codigo_servico]],Preencher_Orcamento!$B:$D,3,FALSE)*Table1[[#This Row],[Subtotal_insumo]],"")</f>
        <v>0</v>
      </c>
    </row>
    <row r="2602" spans="1:13" ht="26.25" x14ac:dyDescent="0.25">
      <c r="A2602" s="6">
        <v>80281</v>
      </c>
      <c r="B2602" s="126">
        <v>4</v>
      </c>
      <c r="C2602" s="133"/>
      <c r="D2602" s="134">
        <v>30591</v>
      </c>
      <c r="E2602" s="7" t="s">
        <v>595</v>
      </c>
      <c r="F2602" s="8" t="s">
        <v>170</v>
      </c>
      <c r="G2602" s="18">
        <f>IFERROR(VLOOKUP(Table1[[#This Row],[Codigo_insumo]],BD_Insumos!$B:$E,4),"")</f>
        <v>25.024000000000001</v>
      </c>
      <c r="H2602" s="140">
        <v>1</v>
      </c>
      <c r="I2602" s="9"/>
      <c r="J2602" s="23">
        <f t="shared" si="40"/>
        <v>25.024000000000001</v>
      </c>
      <c r="K2602" s="22" t="str">
        <f>IF(I2602&lt;&gt;"",SUMIF(Table1[Codigo_servico],A2602,Table1[Subtotal_insumo]),"")</f>
        <v/>
      </c>
      <c r="L2602" s="18">
        <f>IF(Table1[[#This Row],[Ordem_insumos]]&lt;&gt;0,VLOOKUP(Table1[[#This Row],[Codigo_servico]],Preencher_Orcamento!$B:$D,3,FALSE)*Table1[[#This Row],[Qtde_insumo]],"")</f>
        <v>0</v>
      </c>
      <c r="M2602" s="18">
        <f>IF(Table1[[#This Row],[Ordem_insumos]]&lt;&gt;0,VLOOKUP(Table1[[#This Row],[Codigo_servico]],Preencher_Orcamento!$B:$D,3,FALSE)*Table1[[#This Row],[Subtotal_insumo]],"")</f>
        <v>0</v>
      </c>
    </row>
    <row r="2603" spans="1:13" x14ac:dyDescent="0.25">
      <c r="A2603" s="6">
        <v>80281</v>
      </c>
      <c r="B2603" s="126">
        <v>5</v>
      </c>
      <c r="C2603" s="133"/>
      <c r="D2603" s="134">
        <v>30542</v>
      </c>
      <c r="E2603" s="7" t="s">
        <v>574</v>
      </c>
      <c r="F2603" s="8" t="s">
        <v>197</v>
      </c>
      <c r="G2603" s="18">
        <f>IFERROR(VLOOKUP(Table1[[#This Row],[Codigo_insumo]],BD_Insumos!$B:$E,4),"")</f>
        <v>6.2305000000000001</v>
      </c>
      <c r="H2603" s="140">
        <v>5.42</v>
      </c>
      <c r="I2603" s="9"/>
      <c r="J2603" s="23">
        <f t="shared" si="40"/>
        <v>33.769309999999997</v>
      </c>
      <c r="K2603" s="22" t="str">
        <f>IF(I2603&lt;&gt;"",SUMIF(Table1[Codigo_servico],A2603,Table1[Subtotal_insumo]),"")</f>
        <v/>
      </c>
      <c r="L2603" s="18">
        <f>IF(Table1[[#This Row],[Ordem_insumos]]&lt;&gt;0,VLOOKUP(Table1[[#This Row],[Codigo_servico]],Preencher_Orcamento!$B:$D,3,FALSE)*Table1[[#This Row],[Qtde_insumo]],"")</f>
        <v>0</v>
      </c>
      <c r="M2603" s="18">
        <f>IF(Table1[[#This Row],[Ordem_insumos]]&lt;&gt;0,VLOOKUP(Table1[[#This Row],[Codigo_servico]],Preencher_Orcamento!$B:$D,3,FALSE)*Table1[[#This Row],[Subtotal_insumo]],"")</f>
        <v>0</v>
      </c>
    </row>
    <row r="2604" spans="1:13" x14ac:dyDescent="0.25">
      <c r="A2604" s="3">
        <v>80301</v>
      </c>
      <c r="B2604" s="125">
        <v>0</v>
      </c>
      <c r="C2604" s="131" t="s">
        <v>2924</v>
      </c>
      <c r="D2604" s="132"/>
      <c r="E2604" s="4"/>
      <c r="F2604" s="4"/>
      <c r="G2604" s="17" t="str">
        <f>IFERROR(VLOOKUP(Table1[[#This Row],[Codigo_insumo]],BD_Insumos!$B:$E,4),"")</f>
        <v/>
      </c>
      <c r="H2604" s="139"/>
      <c r="I2604" s="5" t="s">
        <v>170</v>
      </c>
      <c r="J2604" s="20" t="str">
        <f t="shared" si="40"/>
        <v/>
      </c>
      <c r="K2604" s="21">
        <f>IF(I2604&lt;&gt;"",SUMIF(Table1[Codigo_servico],A2604,Table1[Subtotal_insumo]),"")</f>
        <v>621.9107955906934</v>
      </c>
      <c r="L2604" s="17" t="str">
        <f>IF(Table1[[#This Row],[Ordem_insumos]]&lt;&gt;0,VLOOKUP(Table1[[#This Row],[Codigo_servico]],Preencher_Orcamento!$B:$D,3,FALSE)*Table1[[#This Row],[Qtde_insumo]],"")</f>
        <v/>
      </c>
      <c r="M2604" s="17" t="str">
        <f>IF(Table1[[#This Row],[Ordem_insumos]]&lt;&gt;0,VLOOKUP(Table1[[#This Row],[Codigo_servico]],Preencher_Orcamento!$B:$D,3,FALSE)*Table1[[#This Row],[Subtotal_insumo]],"")</f>
        <v/>
      </c>
    </row>
    <row r="2605" spans="1:13" x14ac:dyDescent="0.25">
      <c r="A2605" s="6">
        <v>80301</v>
      </c>
      <c r="B2605" s="126">
        <v>1</v>
      </c>
      <c r="C2605" s="133"/>
      <c r="D2605" s="134">
        <v>2099</v>
      </c>
      <c r="E2605" s="7" t="s">
        <v>2205</v>
      </c>
      <c r="F2605" s="8" t="s">
        <v>2140</v>
      </c>
      <c r="G2605" s="16">
        <f>IFERROR(VLOOKUP(Table1[[#This Row],[Codigo_insumo]],BD_Insumos!$B:$E,4),"")</f>
        <v>12.627877718847255</v>
      </c>
      <c r="H2605" s="140">
        <v>2.0550000000000002</v>
      </c>
      <c r="I2605" s="9"/>
      <c r="J2605" s="22">
        <f t="shared" si="40"/>
        <v>25.95028871223111</v>
      </c>
      <c r="K2605" s="22" t="str">
        <f>IF(I2605&lt;&gt;"",SUMIF(Table1[Codigo_servico],A2605,Table1[Subtotal_insumo]),"")</f>
        <v/>
      </c>
      <c r="L2605" s="16">
        <f>IF(Table1[[#This Row],[Ordem_insumos]]&lt;&gt;0,VLOOKUP(Table1[[#This Row],[Codigo_servico]],Preencher_Orcamento!$B:$D,3,FALSE)*Table1[[#This Row],[Qtde_insumo]],"")</f>
        <v>0</v>
      </c>
      <c r="M2605" s="16">
        <f>IF(Table1[[#This Row],[Ordem_insumos]]&lt;&gt;0,VLOOKUP(Table1[[#This Row],[Codigo_servico]],Preencher_Orcamento!$B:$D,3,FALSE)*Table1[[#This Row],[Subtotal_insumo]],"")</f>
        <v>0</v>
      </c>
    </row>
    <row r="2606" spans="1:13" x14ac:dyDescent="0.25">
      <c r="A2606" s="6">
        <v>80301</v>
      </c>
      <c r="B2606" s="126">
        <v>2</v>
      </c>
      <c r="C2606" s="133"/>
      <c r="D2606" s="134">
        <v>2020</v>
      </c>
      <c r="E2606" s="7" t="s">
        <v>2188</v>
      </c>
      <c r="F2606" s="8" t="s">
        <v>2140</v>
      </c>
      <c r="G2606" s="16">
        <f>IFERROR(VLOOKUP(Table1[[#This Row],[Codigo_insumo]],BD_Insumos!$B:$E,4),"")</f>
        <v>15.860837164231068</v>
      </c>
      <c r="H2606" s="140">
        <v>2</v>
      </c>
      <c r="I2606" s="9"/>
      <c r="J2606" s="22">
        <f t="shared" si="40"/>
        <v>31.721674328462136</v>
      </c>
      <c r="K2606" s="22" t="str">
        <f>IF(I2606&lt;&gt;"",SUMIF(Table1[Codigo_servico],A2606,Table1[Subtotal_insumo]),"")</f>
        <v/>
      </c>
      <c r="L2606" s="16">
        <f>IF(Table1[[#This Row],[Ordem_insumos]]&lt;&gt;0,VLOOKUP(Table1[[#This Row],[Codigo_servico]],Preencher_Orcamento!$B:$D,3,FALSE)*Table1[[#This Row],[Qtde_insumo]],"")</f>
        <v>0</v>
      </c>
      <c r="M2606" s="16">
        <f>IF(Table1[[#This Row],[Ordem_insumos]]&lt;&gt;0,VLOOKUP(Table1[[#This Row],[Codigo_servico]],Preencher_Orcamento!$B:$D,3,FALSE)*Table1[[#This Row],[Subtotal_insumo]],"")</f>
        <v>0</v>
      </c>
    </row>
    <row r="2607" spans="1:13" x14ac:dyDescent="0.25">
      <c r="A2607" s="6">
        <v>80301</v>
      </c>
      <c r="B2607" s="126">
        <v>3</v>
      </c>
      <c r="C2607" s="133"/>
      <c r="D2607" s="134">
        <v>30560</v>
      </c>
      <c r="E2607" s="7" t="s">
        <v>584</v>
      </c>
      <c r="F2607" s="8" t="s">
        <v>170</v>
      </c>
      <c r="G2607" s="18">
        <f>IFERROR(VLOOKUP(Table1[[#This Row],[Codigo_insumo]],BD_Insumos!$B:$E,4),"")</f>
        <v>562.34670000000006</v>
      </c>
      <c r="H2607" s="140">
        <v>1</v>
      </c>
      <c r="I2607" s="9"/>
      <c r="J2607" s="23">
        <f t="shared" si="40"/>
        <v>562.34670000000006</v>
      </c>
      <c r="K2607" s="22" t="str">
        <f>IF(I2607&lt;&gt;"",SUMIF(Table1[Codigo_servico],A2607,Table1[Subtotal_insumo]),"")</f>
        <v/>
      </c>
      <c r="L2607" s="18">
        <f>IF(Table1[[#This Row],[Ordem_insumos]]&lt;&gt;0,VLOOKUP(Table1[[#This Row],[Codigo_servico]],Preencher_Orcamento!$B:$D,3,FALSE)*Table1[[#This Row],[Qtde_insumo]],"")</f>
        <v>0</v>
      </c>
      <c r="M2607" s="18">
        <f>IF(Table1[[#This Row],[Ordem_insumos]]&lt;&gt;0,VLOOKUP(Table1[[#This Row],[Codigo_servico]],Preencher_Orcamento!$B:$D,3,FALSE)*Table1[[#This Row],[Subtotal_insumo]],"")</f>
        <v>0</v>
      </c>
    </row>
    <row r="2608" spans="1:13" ht="26.25" x14ac:dyDescent="0.25">
      <c r="A2608" s="6">
        <v>80301</v>
      </c>
      <c r="B2608" s="126">
        <v>4</v>
      </c>
      <c r="C2608" s="133"/>
      <c r="D2608" s="134">
        <v>10630</v>
      </c>
      <c r="E2608" s="7" t="s">
        <v>140</v>
      </c>
      <c r="F2608" s="8" t="s">
        <v>58</v>
      </c>
      <c r="G2608" s="18">
        <f>IFERROR(VLOOKUP(Table1[[#This Row],[Codigo_insumo]],BD_Insumos!$B:$E,4),"")</f>
        <v>420.47390000000001</v>
      </c>
      <c r="H2608" s="140">
        <v>4.4999999999999997E-3</v>
      </c>
      <c r="I2608" s="9"/>
      <c r="J2608" s="23">
        <f t="shared" si="40"/>
        <v>1.8921325499999999</v>
      </c>
      <c r="K2608" s="22" t="str">
        <f>IF(I2608&lt;&gt;"",SUMIF(Table1[Codigo_servico],A2608,Table1[Subtotal_insumo]),"")</f>
        <v/>
      </c>
      <c r="L2608" s="18">
        <f>IF(Table1[[#This Row],[Ordem_insumos]]&lt;&gt;0,VLOOKUP(Table1[[#This Row],[Codigo_servico]],Preencher_Orcamento!$B:$D,3,FALSE)*Table1[[#This Row],[Qtde_insumo]],"")</f>
        <v>0</v>
      </c>
      <c r="M2608" s="18">
        <f>IF(Table1[[#This Row],[Ordem_insumos]]&lt;&gt;0,VLOOKUP(Table1[[#This Row],[Codigo_servico]],Preencher_Orcamento!$B:$D,3,FALSE)*Table1[[#This Row],[Subtotal_insumo]],"")</f>
        <v>0</v>
      </c>
    </row>
    <row r="2609" spans="1:13" x14ac:dyDescent="0.25">
      <c r="A2609" s="3">
        <v>80305</v>
      </c>
      <c r="B2609" s="125">
        <v>0</v>
      </c>
      <c r="C2609" s="131" t="s">
        <v>2925</v>
      </c>
      <c r="D2609" s="132"/>
      <c r="E2609" s="4"/>
      <c r="F2609" s="4"/>
      <c r="G2609" s="17" t="str">
        <f>IFERROR(VLOOKUP(Table1[[#This Row],[Codigo_insumo]],BD_Insumos!$B:$E,4),"")</f>
        <v/>
      </c>
      <c r="H2609" s="139"/>
      <c r="I2609" s="5" t="s">
        <v>170</v>
      </c>
      <c r="J2609" s="20" t="str">
        <f t="shared" si="40"/>
        <v/>
      </c>
      <c r="K2609" s="21">
        <f>IF(I2609&lt;&gt;"",SUMIF(Table1[Codigo_servico],A2609,Table1[Subtotal_insumo]),"")</f>
        <v>202.95810125182481</v>
      </c>
      <c r="L2609" s="17" t="str">
        <f>IF(Table1[[#This Row],[Ordem_insumos]]&lt;&gt;0,VLOOKUP(Table1[[#This Row],[Codigo_servico]],Preencher_Orcamento!$B:$D,3,FALSE)*Table1[[#This Row],[Qtde_insumo]],"")</f>
        <v/>
      </c>
      <c r="M2609" s="17" t="str">
        <f>IF(Table1[[#This Row],[Ordem_insumos]]&lt;&gt;0,VLOOKUP(Table1[[#This Row],[Codigo_servico]],Preencher_Orcamento!$B:$D,3,FALSE)*Table1[[#This Row],[Subtotal_insumo]],"")</f>
        <v/>
      </c>
    </row>
    <row r="2610" spans="1:13" x14ac:dyDescent="0.25">
      <c r="A2610" s="6">
        <v>80305</v>
      </c>
      <c r="B2610" s="126">
        <v>1</v>
      </c>
      <c r="C2610" s="133"/>
      <c r="D2610" s="134">
        <v>30542</v>
      </c>
      <c r="E2610" s="7" t="s">
        <v>574</v>
      </c>
      <c r="F2610" s="8" t="s">
        <v>197</v>
      </c>
      <c r="G2610" s="16">
        <f>IFERROR(VLOOKUP(Table1[[#This Row],[Codigo_insumo]],BD_Insumos!$B:$E,4),"")</f>
        <v>6.2305000000000001</v>
      </c>
      <c r="H2610" s="140">
        <v>22.03</v>
      </c>
      <c r="I2610" s="9"/>
      <c r="J2610" s="22">
        <f t="shared" si="40"/>
        <v>137.257915</v>
      </c>
      <c r="K2610" s="22" t="str">
        <f>IF(I2610&lt;&gt;"",SUMIF(Table1[Codigo_servico],A2610,Table1[Subtotal_insumo]),"")</f>
        <v/>
      </c>
      <c r="L2610" s="16">
        <f>IF(Table1[[#This Row],[Ordem_insumos]]&lt;&gt;0,VLOOKUP(Table1[[#This Row],[Codigo_servico]],Preencher_Orcamento!$B:$D,3,FALSE)*Table1[[#This Row],[Qtde_insumo]],"")</f>
        <v>0</v>
      </c>
      <c r="M2610" s="16">
        <f>IF(Table1[[#This Row],[Ordem_insumos]]&lt;&gt;0,VLOOKUP(Table1[[#This Row],[Codigo_servico]],Preencher_Orcamento!$B:$D,3,FALSE)*Table1[[#This Row],[Subtotal_insumo]],"")</f>
        <v>0</v>
      </c>
    </row>
    <row r="2611" spans="1:13" x14ac:dyDescent="0.25">
      <c r="A2611" s="6">
        <v>80305</v>
      </c>
      <c r="B2611" s="126">
        <v>2</v>
      </c>
      <c r="C2611" s="133"/>
      <c r="D2611" s="134">
        <v>2020</v>
      </c>
      <c r="E2611" s="7" t="s">
        <v>2188</v>
      </c>
      <c r="F2611" s="8" t="s">
        <v>2140</v>
      </c>
      <c r="G2611" s="16">
        <f>IFERROR(VLOOKUP(Table1[[#This Row],[Codigo_insumo]],BD_Insumos!$B:$E,4),"")</f>
        <v>15.860837164231068</v>
      </c>
      <c r="H2611" s="140">
        <v>1.2</v>
      </c>
      <c r="I2611" s="9"/>
      <c r="J2611" s="22">
        <f t="shared" si="40"/>
        <v>19.03300459707728</v>
      </c>
      <c r="K2611" s="22" t="str">
        <f>IF(I2611&lt;&gt;"",SUMIF(Table1[Codigo_servico],A2611,Table1[Subtotal_insumo]),"")</f>
        <v/>
      </c>
      <c r="L2611" s="16">
        <f>IF(Table1[[#This Row],[Ordem_insumos]]&lt;&gt;0,VLOOKUP(Table1[[#This Row],[Codigo_servico]],Preencher_Orcamento!$B:$D,3,FALSE)*Table1[[#This Row],[Qtde_insumo]],"")</f>
        <v>0</v>
      </c>
      <c r="M2611" s="16">
        <f>IF(Table1[[#This Row],[Ordem_insumos]]&lt;&gt;0,VLOOKUP(Table1[[#This Row],[Codigo_servico]],Preencher_Orcamento!$B:$D,3,FALSE)*Table1[[#This Row],[Subtotal_insumo]],"")</f>
        <v>0</v>
      </c>
    </row>
    <row r="2612" spans="1:13" ht="26.25" x14ac:dyDescent="0.25">
      <c r="A2612" s="6">
        <v>80305</v>
      </c>
      <c r="B2612" s="126">
        <v>3</v>
      </c>
      <c r="C2612" s="133"/>
      <c r="D2612" s="134">
        <v>30595</v>
      </c>
      <c r="E2612" s="7" t="s">
        <v>598</v>
      </c>
      <c r="F2612" s="8" t="s">
        <v>197</v>
      </c>
      <c r="G2612" s="18">
        <f>IFERROR(VLOOKUP(Table1[[#This Row],[Codigo_insumo]],BD_Insumos!$B:$E,4),"")</f>
        <v>3.2837000000000001</v>
      </c>
      <c r="H2612" s="140">
        <v>8.84</v>
      </c>
      <c r="I2612" s="9"/>
      <c r="J2612" s="23">
        <f t="shared" si="40"/>
        <v>29.027908</v>
      </c>
      <c r="K2612" s="22" t="str">
        <f>IF(I2612&lt;&gt;"",SUMIF(Table1[Codigo_servico],A2612,Table1[Subtotal_insumo]),"")</f>
        <v/>
      </c>
      <c r="L2612" s="18">
        <f>IF(Table1[[#This Row],[Ordem_insumos]]&lt;&gt;0,VLOOKUP(Table1[[#This Row],[Codigo_servico]],Preencher_Orcamento!$B:$D,3,FALSE)*Table1[[#This Row],[Qtde_insumo]],"")</f>
        <v>0</v>
      </c>
      <c r="M2612" s="18">
        <f>IF(Table1[[#This Row],[Ordem_insumos]]&lt;&gt;0,VLOOKUP(Table1[[#This Row],[Codigo_servico]],Preencher_Orcamento!$B:$D,3,FALSE)*Table1[[#This Row],[Subtotal_insumo]],"")</f>
        <v>0</v>
      </c>
    </row>
    <row r="2613" spans="1:13" x14ac:dyDescent="0.25">
      <c r="A2613" s="6">
        <v>80305</v>
      </c>
      <c r="B2613" s="126">
        <v>4</v>
      </c>
      <c r="C2613" s="133"/>
      <c r="D2613" s="134">
        <v>2099</v>
      </c>
      <c r="E2613" s="7" t="s">
        <v>2205</v>
      </c>
      <c r="F2613" s="8" t="s">
        <v>2140</v>
      </c>
      <c r="G2613" s="18">
        <f>IFERROR(VLOOKUP(Table1[[#This Row],[Codigo_insumo]],BD_Insumos!$B:$E,4),"")</f>
        <v>12.627877718847255</v>
      </c>
      <c r="H2613" s="140">
        <v>1.26</v>
      </c>
      <c r="I2613" s="9"/>
      <c r="J2613" s="23">
        <f t="shared" si="40"/>
        <v>15.911125925747541</v>
      </c>
      <c r="K2613" s="22" t="str">
        <f>IF(I2613&lt;&gt;"",SUMIF(Table1[Codigo_servico],A2613,Table1[Subtotal_insumo]),"")</f>
        <v/>
      </c>
      <c r="L2613" s="18">
        <f>IF(Table1[[#This Row],[Ordem_insumos]]&lt;&gt;0,VLOOKUP(Table1[[#This Row],[Codigo_servico]],Preencher_Orcamento!$B:$D,3,FALSE)*Table1[[#This Row],[Qtde_insumo]],"")</f>
        <v>0</v>
      </c>
      <c r="M2613" s="18">
        <f>IF(Table1[[#This Row],[Ordem_insumos]]&lt;&gt;0,VLOOKUP(Table1[[#This Row],[Codigo_servico]],Preencher_Orcamento!$B:$D,3,FALSE)*Table1[[#This Row],[Subtotal_insumo]],"")</f>
        <v>0</v>
      </c>
    </row>
    <row r="2614" spans="1:13" ht="26.25" x14ac:dyDescent="0.25">
      <c r="A2614" s="6">
        <v>80305</v>
      </c>
      <c r="B2614" s="126">
        <v>5</v>
      </c>
      <c r="C2614" s="133"/>
      <c r="D2614" s="134">
        <v>10630</v>
      </c>
      <c r="E2614" s="7" t="s">
        <v>140</v>
      </c>
      <c r="F2614" s="8" t="s">
        <v>58</v>
      </c>
      <c r="G2614" s="18">
        <f>IFERROR(VLOOKUP(Table1[[#This Row],[Codigo_insumo]],BD_Insumos!$B:$E,4),"")</f>
        <v>420.47390000000001</v>
      </c>
      <c r="H2614" s="140">
        <v>4.1099999999999999E-3</v>
      </c>
      <c r="I2614" s="9"/>
      <c r="J2614" s="23">
        <f t="shared" si="40"/>
        <v>1.728147729</v>
      </c>
      <c r="K2614" s="22" t="str">
        <f>IF(I2614&lt;&gt;"",SUMIF(Table1[Codigo_servico],A2614,Table1[Subtotal_insumo]),"")</f>
        <v/>
      </c>
      <c r="L2614" s="18">
        <f>IF(Table1[[#This Row],[Ordem_insumos]]&lt;&gt;0,VLOOKUP(Table1[[#This Row],[Codigo_servico]],Preencher_Orcamento!$B:$D,3,FALSE)*Table1[[#This Row],[Qtde_insumo]],"")</f>
        <v>0</v>
      </c>
      <c r="M2614" s="18">
        <f>IF(Table1[[#This Row],[Ordem_insumos]]&lt;&gt;0,VLOOKUP(Table1[[#This Row],[Codigo_servico]],Preencher_Orcamento!$B:$D,3,FALSE)*Table1[[#This Row],[Subtotal_insumo]],"")</f>
        <v>0</v>
      </c>
    </row>
    <row r="2615" spans="1:13" x14ac:dyDescent="0.25">
      <c r="A2615" s="3">
        <v>80306</v>
      </c>
      <c r="B2615" s="125">
        <v>0</v>
      </c>
      <c r="C2615" s="131" t="s">
        <v>2926</v>
      </c>
      <c r="D2615" s="132"/>
      <c r="E2615" s="4"/>
      <c r="F2615" s="4"/>
      <c r="G2615" s="17" t="str">
        <f>IFERROR(VLOOKUP(Table1[[#This Row],[Codigo_insumo]],BD_Insumos!$B:$E,4),"")</f>
        <v/>
      </c>
      <c r="H2615" s="139"/>
      <c r="I2615" s="5" t="s">
        <v>170</v>
      </c>
      <c r="J2615" s="20" t="str">
        <f t="shared" si="40"/>
        <v/>
      </c>
      <c r="K2615" s="21">
        <f>IF(I2615&lt;&gt;"",SUMIF(Table1[Codigo_servico],A2615,Table1[Subtotal_insumo]),"")</f>
        <v>200.82949125182483</v>
      </c>
      <c r="L2615" s="17" t="str">
        <f>IF(Table1[[#This Row],[Ordem_insumos]]&lt;&gt;0,VLOOKUP(Table1[[#This Row],[Codigo_servico]],Preencher_Orcamento!$B:$D,3,FALSE)*Table1[[#This Row],[Qtde_insumo]],"")</f>
        <v/>
      </c>
      <c r="M2615" s="17" t="str">
        <f>IF(Table1[[#This Row],[Ordem_insumos]]&lt;&gt;0,VLOOKUP(Table1[[#This Row],[Codigo_servico]],Preencher_Orcamento!$B:$D,3,FALSE)*Table1[[#This Row],[Subtotal_insumo]],"")</f>
        <v/>
      </c>
    </row>
    <row r="2616" spans="1:13" x14ac:dyDescent="0.25">
      <c r="A2616" s="6">
        <v>80306</v>
      </c>
      <c r="B2616" s="126">
        <v>1</v>
      </c>
      <c r="C2616" s="133"/>
      <c r="D2616" s="134">
        <v>2099</v>
      </c>
      <c r="E2616" s="7" t="s">
        <v>2205</v>
      </c>
      <c r="F2616" s="8" t="s">
        <v>2140</v>
      </c>
      <c r="G2616" s="16">
        <f>IFERROR(VLOOKUP(Table1[[#This Row],[Codigo_insumo]],BD_Insumos!$B:$E,4),"")</f>
        <v>12.627877718847255</v>
      </c>
      <c r="H2616" s="140">
        <v>1.26</v>
      </c>
      <c r="I2616" s="9"/>
      <c r="J2616" s="22">
        <f t="shared" si="40"/>
        <v>15.911125925747541</v>
      </c>
      <c r="K2616" s="22" t="str">
        <f>IF(I2616&lt;&gt;"",SUMIF(Table1[Codigo_servico],A2616,Table1[Subtotal_insumo]),"")</f>
        <v/>
      </c>
      <c r="L2616" s="16">
        <f>IF(Table1[[#This Row],[Ordem_insumos]]&lt;&gt;0,VLOOKUP(Table1[[#This Row],[Codigo_servico]],Preencher_Orcamento!$B:$D,3,FALSE)*Table1[[#This Row],[Qtde_insumo]],"")</f>
        <v>0</v>
      </c>
      <c r="M2616" s="16">
        <f>IF(Table1[[#This Row],[Ordem_insumos]]&lt;&gt;0,VLOOKUP(Table1[[#This Row],[Codigo_servico]],Preencher_Orcamento!$B:$D,3,FALSE)*Table1[[#This Row],[Subtotal_insumo]],"")</f>
        <v>0</v>
      </c>
    </row>
    <row r="2617" spans="1:13" x14ac:dyDescent="0.25">
      <c r="A2617" s="6">
        <v>80306</v>
      </c>
      <c r="B2617" s="126">
        <v>2</v>
      </c>
      <c r="C2617" s="133"/>
      <c r="D2617" s="134">
        <v>30542</v>
      </c>
      <c r="E2617" s="7" t="s">
        <v>574</v>
      </c>
      <c r="F2617" s="8" t="s">
        <v>197</v>
      </c>
      <c r="G2617" s="16">
        <f>IFERROR(VLOOKUP(Table1[[#This Row],[Codigo_insumo]],BD_Insumos!$B:$E,4),"")</f>
        <v>6.2305000000000001</v>
      </c>
      <c r="H2617" s="140">
        <v>22.03</v>
      </c>
      <c r="I2617" s="9"/>
      <c r="J2617" s="22">
        <f t="shared" si="40"/>
        <v>137.257915</v>
      </c>
      <c r="K2617" s="22" t="str">
        <f>IF(I2617&lt;&gt;"",SUMIF(Table1[Codigo_servico],A2617,Table1[Subtotal_insumo]),"")</f>
        <v/>
      </c>
      <c r="L2617" s="16">
        <f>IF(Table1[[#This Row],[Ordem_insumos]]&lt;&gt;0,VLOOKUP(Table1[[#This Row],[Codigo_servico]],Preencher_Orcamento!$B:$D,3,FALSE)*Table1[[#This Row],[Qtde_insumo]],"")</f>
        <v>0</v>
      </c>
      <c r="M2617" s="16">
        <f>IF(Table1[[#This Row],[Ordem_insumos]]&lt;&gt;0,VLOOKUP(Table1[[#This Row],[Codigo_servico]],Preencher_Orcamento!$B:$D,3,FALSE)*Table1[[#This Row],[Subtotal_insumo]],"")</f>
        <v>0</v>
      </c>
    </row>
    <row r="2618" spans="1:13" x14ac:dyDescent="0.25">
      <c r="A2618" s="6">
        <v>80306</v>
      </c>
      <c r="B2618" s="126">
        <v>3</v>
      </c>
      <c r="C2618" s="133"/>
      <c r="D2618" s="134">
        <v>2020</v>
      </c>
      <c r="E2618" s="7" t="s">
        <v>2188</v>
      </c>
      <c r="F2618" s="8" t="s">
        <v>2140</v>
      </c>
      <c r="G2618" s="18">
        <f>IFERROR(VLOOKUP(Table1[[#This Row],[Codigo_insumo]],BD_Insumos!$B:$E,4),"")</f>
        <v>15.860837164231068</v>
      </c>
      <c r="H2618" s="140">
        <v>1.2</v>
      </c>
      <c r="I2618" s="9"/>
      <c r="J2618" s="23">
        <f t="shared" si="40"/>
        <v>19.03300459707728</v>
      </c>
      <c r="K2618" s="22" t="str">
        <f>IF(I2618&lt;&gt;"",SUMIF(Table1[Codigo_servico],A2618,Table1[Subtotal_insumo]),"")</f>
        <v/>
      </c>
      <c r="L2618" s="18">
        <f>IF(Table1[[#This Row],[Ordem_insumos]]&lt;&gt;0,VLOOKUP(Table1[[#This Row],[Codigo_servico]],Preencher_Orcamento!$B:$D,3,FALSE)*Table1[[#This Row],[Qtde_insumo]],"")</f>
        <v>0</v>
      </c>
      <c r="M2618" s="18">
        <f>IF(Table1[[#This Row],[Ordem_insumos]]&lt;&gt;0,VLOOKUP(Table1[[#This Row],[Codigo_servico]],Preencher_Orcamento!$B:$D,3,FALSE)*Table1[[#This Row],[Subtotal_insumo]],"")</f>
        <v>0</v>
      </c>
    </row>
    <row r="2619" spans="1:13" ht="26.25" x14ac:dyDescent="0.25">
      <c r="A2619" s="6">
        <v>80306</v>
      </c>
      <c r="B2619" s="126">
        <v>4</v>
      </c>
      <c r="C2619" s="133"/>
      <c r="D2619" s="134">
        <v>30592</v>
      </c>
      <c r="E2619" s="7" t="s">
        <v>596</v>
      </c>
      <c r="F2619" s="8" t="s">
        <v>170</v>
      </c>
      <c r="G2619" s="18">
        <f>IFERROR(VLOOKUP(Table1[[#This Row],[Codigo_insumo]],BD_Insumos!$B:$E,4),"")</f>
        <v>46.378100000000003</v>
      </c>
      <c r="H2619" s="140">
        <v>0.57999999999999996</v>
      </c>
      <c r="I2619" s="9"/>
      <c r="J2619" s="23">
        <f t="shared" si="40"/>
        <v>26.899298000000002</v>
      </c>
      <c r="K2619" s="22" t="str">
        <f>IF(I2619&lt;&gt;"",SUMIF(Table1[Codigo_servico],A2619,Table1[Subtotal_insumo]),"")</f>
        <v/>
      </c>
      <c r="L2619" s="18">
        <f>IF(Table1[[#This Row],[Ordem_insumos]]&lt;&gt;0,VLOOKUP(Table1[[#This Row],[Codigo_servico]],Preencher_Orcamento!$B:$D,3,FALSE)*Table1[[#This Row],[Qtde_insumo]],"")</f>
        <v>0</v>
      </c>
      <c r="M2619" s="18">
        <f>IF(Table1[[#This Row],[Ordem_insumos]]&lt;&gt;0,VLOOKUP(Table1[[#This Row],[Codigo_servico]],Preencher_Orcamento!$B:$D,3,FALSE)*Table1[[#This Row],[Subtotal_insumo]],"")</f>
        <v>0</v>
      </c>
    </row>
    <row r="2620" spans="1:13" ht="26.25" x14ac:dyDescent="0.25">
      <c r="A2620" s="6">
        <v>80306</v>
      </c>
      <c r="B2620" s="126">
        <v>5</v>
      </c>
      <c r="C2620" s="133"/>
      <c r="D2620" s="134">
        <v>10630</v>
      </c>
      <c r="E2620" s="7" t="s">
        <v>140</v>
      </c>
      <c r="F2620" s="8" t="s">
        <v>58</v>
      </c>
      <c r="G2620" s="18">
        <f>IFERROR(VLOOKUP(Table1[[#This Row],[Codigo_insumo]],BD_Insumos!$B:$E,4),"")</f>
        <v>420.47390000000001</v>
      </c>
      <c r="H2620" s="140">
        <v>4.1099999999999999E-3</v>
      </c>
      <c r="I2620" s="9"/>
      <c r="J2620" s="23">
        <f t="shared" si="40"/>
        <v>1.728147729</v>
      </c>
      <c r="K2620" s="22" t="str">
        <f>IF(I2620&lt;&gt;"",SUMIF(Table1[Codigo_servico],A2620,Table1[Subtotal_insumo]),"")</f>
        <v/>
      </c>
      <c r="L2620" s="18">
        <f>IF(Table1[[#This Row],[Ordem_insumos]]&lt;&gt;0,VLOOKUP(Table1[[#This Row],[Codigo_servico]],Preencher_Orcamento!$B:$D,3,FALSE)*Table1[[#This Row],[Qtde_insumo]],"")</f>
        <v>0</v>
      </c>
      <c r="M2620" s="18">
        <f>IF(Table1[[#This Row],[Ordem_insumos]]&lt;&gt;0,VLOOKUP(Table1[[#This Row],[Codigo_servico]],Preencher_Orcamento!$B:$D,3,FALSE)*Table1[[#This Row],[Subtotal_insumo]],"")</f>
        <v>0</v>
      </c>
    </row>
    <row r="2621" spans="1:13" x14ac:dyDescent="0.25">
      <c r="A2621" s="3">
        <v>80311</v>
      </c>
      <c r="B2621" s="125">
        <v>0</v>
      </c>
      <c r="C2621" s="131" t="s">
        <v>2927</v>
      </c>
      <c r="D2621" s="132"/>
      <c r="E2621" s="4"/>
      <c r="F2621" s="4"/>
      <c r="G2621" s="17" t="str">
        <f>IFERROR(VLOOKUP(Table1[[#This Row],[Codigo_insumo]],BD_Insumos!$B:$E,4),"")</f>
        <v/>
      </c>
      <c r="H2621" s="139"/>
      <c r="I2621" s="5" t="s">
        <v>170</v>
      </c>
      <c r="J2621" s="20" t="str">
        <f t="shared" si="40"/>
        <v/>
      </c>
      <c r="K2621" s="21">
        <f>IF(I2621&lt;&gt;"",SUMIF(Table1[Codigo_servico],A2621,Table1[Subtotal_insumo]),"")</f>
        <v>783.37665620209907</v>
      </c>
      <c r="L2621" s="17" t="str">
        <f>IF(Table1[[#This Row],[Ordem_insumos]]&lt;&gt;0,VLOOKUP(Table1[[#This Row],[Codigo_servico]],Preencher_Orcamento!$B:$D,3,FALSE)*Table1[[#This Row],[Qtde_insumo]],"")</f>
        <v/>
      </c>
      <c r="M2621" s="17" t="str">
        <f>IF(Table1[[#This Row],[Ordem_insumos]]&lt;&gt;0,VLOOKUP(Table1[[#This Row],[Codigo_servico]],Preencher_Orcamento!$B:$D,3,FALSE)*Table1[[#This Row],[Subtotal_insumo]],"")</f>
        <v/>
      </c>
    </row>
    <row r="2622" spans="1:13" x14ac:dyDescent="0.25">
      <c r="A2622" s="6">
        <v>80311</v>
      </c>
      <c r="B2622" s="126">
        <v>1</v>
      </c>
      <c r="C2622" s="133"/>
      <c r="D2622" s="134">
        <v>2020</v>
      </c>
      <c r="E2622" s="7" t="s">
        <v>2188</v>
      </c>
      <c r="F2622" s="8" t="s">
        <v>2140</v>
      </c>
      <c r="G2622" s="16">
        <f>IFERROR(VLOOKUP(Table1[[#This Row],[Codigo_insumo]],BD_Insumos!$B:$E,4),"")</f>
        <v>15.860837164231068</v>
      </c>
      <c r="H2622" s="140">
        <v>2</v>
      </c>
      <c r="I2622" s="9"/>
      <c r="J2622" s="22">
        <f t="shared" si="40"/>
        <v>31.721674328462136</v>
      </c>
      <c r="K2622" s="22" t="str">
        <f>IF(I2622&lt;&gt;"",SUMIF(Table1[Codigo_servico],A2622,Table1[Subtotal_insumo]),"")</f>
        <v/>
      </c>
      <c r="L2622" s="16">
        <f>IF(Table1[[#This Row],[Ordem_insumos]]&lt;&gt;0,VLOOKUP(Table1[[#This Row],[Codigo_servico]],Preencher_Orcamento!$B:$D,3,FALSE)*Table1[[#This Row],[Qtde_insumo]],"")</f>
        <v>0</v>
      </c>
      <c r="M2622" s="16">
        <f>IF(Table1[[#This Row],[Ordem_insumos]]&lt;&gt;0,VLOOKUP(Table1[[#This Row],[Codigo_servico]],Preencher_Orcamento!$B:$D,3,FALSE)*Table1[[#This Row],[Subtotal_insumo]],"")</f>
        <v>0</v>
      </c>
    </row>
    <row r="2623" spans="1:13" x14ac:dyDescent="0.25">
      <c r="A2623" s="6">
        <v>80311</v>
      </c>
      <c r="B2623" s="126">
        <v>2</v>
      </c>
      <c r="C2623" s="133"/>
      <c r="D2623" s="134">
        <v>2099</v>
      </c>
      <c r="E2623" s="7" t="s">
        <v>2205</v>
      </c>
      <c r="F2623" s="8" t="s">
        <v>2140</v>
      </c>
      <c r="G2623" s="16">
        <f>IFERROR(VLOOKUP(Table1[[#This Row],[Codigo_insumo]],BD_Insumos!$B:$E,4),"")</f>
        <v>12.627877718847255</v>
      </c>
      <c r="H2623" s="140">
        <v>2.0499999999999998</v>
      </c>
      <c r="I2623" s="9"/>
      <c r="J2623" s="22">
        <f t="shared" si="40"/>
        <v>25.887149323636873</v>
      </c>
      <c r="K2623" s="22" t="str">
        <f>IF(I2623&lt;&gt;"",SUMIF(Table1[Codigo_servico],A2623,Table1[Subtotal_insumo]),"")</f>
        <v/>
      </c>
      <c r="L2623" s="16">
        <f>IF(Table1[[#This Row],[Ordem_insumos]]&lt;&gt;0,VLOOKUP(Table1[[#This Row],[Codigo_servico]],Preencher_Orcamento!$B:$D,3,FALSE)*Table1[[#This Row],[Qtde_insumo]],"")</f>
        <v>0</v>
      </c>
      <c r="M2623" s="16">
        <f>IF(Table1[[#This Row],[Ordem_insumos]]&lt;&gt;0,VLOOKUP(Table1[[#This Row],[Codigo_servico]],Preencher_Orcamento!$B:$D,3,FALSE)*Table1[[#This Row],[Subtotal_insumo]],"")</f>
        <v>0</v>
      </c>
    </row>
    <row r="2624" spans="1:13" ht="39" x14ac:dyDescent="0.25">
      <c r="A2624" s="6">
        <v>80311</v>
      </c>
      <c r="B2624" s="126">
        <v>3</v>
      </c>
      <c r="C2624" s="133"/>
      <c r="D2624" s="134">
        <v>30574</v>
      </c>
      <c r="E2624" s="7" t="s">
        <v>589</v>
      </c>
      <c r="F2624" s="8" t="s">
        <v>170</v>
      </c>
      <c r="G2624" s="18">
        <f>IFERROR(VLOOKUP(Table1[[#This Row],[Codigo_insumo]],BD_Insumos!$B:$E,4),"")</f>
        <v>723.87570000000005</v>
      </c>
      <c r="H2624" s="140">
        <v>1</v>
      </c>
      <c r="I2624" s="9"/>
      <c r="J2624" s="23">
        <f t="shared" si="40"/>
        <v>723.87570000000005</v>
      </c>
      <c r="K2624" s="22" t="str">
        <f>IF(I2624&lt;&gt;"",SUMIF(Table1[Codigo_servico],A2624,Table1[Subtotal_insumo]),"")</f>
        <v/>
      </c>
      <c r="L2624" s="18">
        <f>IF(Table1[[#This Row],[Ordem_insumos]]&lt;&gt;0,VLOOKUP(Table1[[#This Row],[Codigo_servico]],Preencher_Orcamento!$B:$D,3,FALSE)*Table1[[#This Row],[Qtde_insumo]],"")</f>
        <v>0</v>
      </c>
      <c r="M2624" s="18">
        <f>IF(Table1[[#This Row],[Ordem_insumos]]&lt;&gt;0,VLOOKUP(Table1[[#This Row],[Codigo_servico]],Preencher_Orcamento!$B:$D,3,FALSE)*Table1[[#This Row],[Subtotal_insumo]],"")</f>
        <v>0</v>
      </c>
    </row>
    <row r="2625" spans="1:13" ht="26.25" x14ac:dyDescent="0.25">
      <c r="A2625" s="6">
        <v>80311</v>
      </c>
      <c r="B2625" s="126">
        <v>4</v>
      </c>
      <c r="C2625" s="133"/>
      <c r="D2625" s="134">
        <v>10630</v>
      </c>
      <c r="E2625" s="7" t="s">
        <v>140</v>
      </c>
      <c r="F2625" s="8" t="s">
        <v>58</v>
      </c>
      <c r="G2625" s="18">
        <f>IFERROR(VLOOKUP(Table1[[#This Row],[Codigo_insumo]],BD_Insumos!$B:$E,4),"")</f>
        <v>420.47390000000001</v>
      </c>
      <c r="H2625" s="140">
        <v>4.4999999999999997E-3</v>
      </c>
      <c r="I2625" s="9"/>
      <c r="J2625" s="23">
        <f t="shared" si="40"/>
        <v>1.8921325499999999</v>
      </c>
      <c r="K2625" s="22" t="str">
        <f>IF(I2625&lt;&gt;"",SUMIF(Table1[Codigo_servico],A2625,Table1[Subtotal_insumo]),"")</f>
        <v/>
      </c>
      <c r="L2625" s="18">
        <f>IF(Table1[[#This Row],[Ordem_insumos]]&lt;&gt;0,VLOOKUP(Table1[[#This Row],[Codigo_servico]],Preencher_Orcamento!$B:$D,3,FALSE)*Table1[[#This Row],[Qtde_insumo]],"")</f>
        <v>0</v>
      </c>
      <c r="M2625" s="18">
        <f>IF(Table1[[#This Row],[Ordem_insumos]]&lt;&gt;0,VLOOKUP(Table1[[#This Row],[Codigo_servico]],Preencher_Orcamento!$B:$D,3,FALSE)*Table1[[#This Row],[Subtotal_insumo]],"")</f>
        <v>0</v>
      </c>
    </row>
    <row r="2626" spans="1:13" x14ac:dyDescent="0.25">
      <c r="A2626" s="3">
        <v>80320</v>
      </c>
      <c r="B2626" s="125">
        <v>0</v>
      </c>
      <c r="C2626" s="131" t="s">
        <v>2928</v>
      </c>
      <c r="D2626" s="132"/>
      <c r="E2626" s="4"/>
      <c r="F2626" s="4"/>
      <c r="G2626" s="17" t="str">
        <f>IFERROR(VLOOKUP(Table1[[#This Row],[Codigo_insumo]],BD_Insumos!$B:$E,4),"")</f>
        <v/>
      </c>
      <c r="H2626" s="139"/>
      <c r="I2626" s="5" t="s">
        <v>170</v>
      </c>
      <c r="J2626" s="20" t="str">
        <f t="shared" ref="J2626:J2689" si="41">IF(I2626="",G2626*H2626,"")</f>
        <v/>
      </c>
      <c r="K2626" s="21">
        <f>IF(I2626&lt;&gt;"",SUMIF(Table1[Codigo_servico],A2626,Table1[Subtotal_insumo]),"")</f>
        <v>216.04279305113263</v>
      </c>
      <c r="L2626" s="17" t="str">
        <f>IF(Table1[[#This Row],[Ordem_insumos]]&lt;&gt;0,VLOOKUP(Table1[[#This Row],[Codigo_servico]],Preencher_Orcamento!$B:$D,3,FALSE)*Table1[[#This Row],[Qtde_insumo]],"")</f>
        <v/>
      </c>
      <c r="M2626" s="17" t="str">
        <f>IF(Table1[[#This Row],[Ordem_insumos]]&lt;&gt;0,VLOOKUP(Table1[[#This Row],[Codigo_servico]],Preencher_Orcamento!$B:$D,3,FALSE)*Table1[[#This Row],[Subtotal_insumo]],"")</f>
        <v/>
      </c>
    </row>
    <row r="2627" spans="1:13" x14ac:dyDescent="0.25">
      <c r="A2627" s="6">
        <v>80320</v>
      </c>
      <c r="B2627" s="126">
        <v>1</v>
      </c>
      <c r="C2627" s="133"/>
      <c r="D2627" s="134">
        <v>2099</v>
      </c>
      <c r="E2627" s="7" t="s">
        <v>2205</v>
      </c>
      <c r="F2627" s="8" t="s">
        <v>2140</v>
      </c>
      <c r="G2627" s="16">
        <f>IFERROR(VLOOKUP(Table1[[#This Row],[Codigo_insumo]],BD_Insumos!$B:$E,4),"")</f>
        <v>12.627877718847255</v>
      </c>
      <c r="H2627" s="140">
        <v>1.36</v>
      </c>
      <c r="I2627" s="9"/>
      <c r="J2627" s="22">
        <f t="shared" si="41"/>
        <v>17.173913697632269</v>
      </c>
      <c r="K2627" s="22" t="str">
        <f>IF(I2627&lt;&gt;"",SUMIF(Table1[Codigo_servico],A2627,Table1[Subtotal_insumo]),"")</f>
        <v/>
      </c>
      <c r="L2627" s="16">
        <f>IF(Table1[[#This Row],[Ordem_insumos]]&lt;&gt;0,VLOOKUP(Table1[[#This Row],[Codigo_servico]],Preencher_Orcamento!$B:$D,3,FALSE)*Table1[[#This Row],[Qtde_insumo]],"")</f>
        <v>0</v>
      </c>
      <c r="M2627" s="16">
        <f>IF(Table1[[#This Row],[Ordem_insumos]]&lt;&gt;0,VLOOKUP(Table1[[#This Row],[Codigo_servico]],Preencher_Orcamento!$B:$D,3,FALSE)*Table1[[#This Row],[Subtotal_insumo]],"")</f>
        <v>0</v>
      </c>
    </row>
    <row r="2628" spans="1:13" ht="26.25" x14ac:dyDescent="0.25">
      <c r="A2628" s="6">
        <v>80320</v>
      </c>
      <c r="B2628" s="126">
        <v>2</v>
      </c>
      <c r="C2628" s="133"/>
      <c r="D2628" s="134">
        <v>30595</v>
      </c>
      <c r="E2628" s="7" t="s">
        <v>598</v>
      </c>
      <c r="F2628" s="8" t="s">
        <v>197</v>
      </c>
      <c r="G2628" s="16">
        <f>IFERROR(VLOOKUP(Table1[[#This Row],[Codigo_insumo]],BD_Insumos!$B:$E,4),"")</f>
        <v>3.2837000000000001</v>
      </c>
      <c r="H2628" s="140">
        <v>12.2</v>
      </c>
      <c r="I2628" s="9"/>
      <c r="J2628" s="22">
        <f t="shared" si="41"/>
        <v>40.061140000000002</v>
      </c>
      <c r="K2628" s="22" t="str">
        <f>IF(I2628&lt;&gt;"",SUMIF(Table1[Codigo_servico],A2628,Table1[Subtotal_insumo]),"")</f>
        <v/>
      </c>
      <c r="L2628" s="16">
        <f>IF(Table1[[#This Row],[Ordem_insumos]]&lt;&gt;0,VLOOKUP(Table1[[#This Row],[Codigo_servico]],Preencher_Orcamento!$B:$D,3,FALSE)*Table1[[#This Row],[Qtde_insumo]],"")</f>
        <v>0</v>
      </c>
      <c r="M2628" s="16">
        <f>IF(Table1[[#This Row],[Ordem_insumos]]&lt;&gt;0,VLOOKUP(Table1[[#This Row],[Codigo_servico]],Preencher_Orcamento!$B:$D,3,FALSE)*Table1[[#This Row],[Subtotal_insumo]],"")</f>
        <v>0</v>
      </c>
    </row>
    <row r="2629" spans="1:13" ht="26.25" x14ac:dyDescent="0.25">
      <c r="A2629" s="6">
        <v>80320</v>
      </c>
      <c r="B2629" s="126">
        <v>3</v>
      </c>
      <c r="C2629" s="133"/>
      <c r="D2629" s="134">
        <v>31014</v>
      </c>
      <c r="E2629" s="7" t="s">
        <v>633</v>
      </c>
      <c r="F2629" s="8" t="s">
        <v>457</v>
      </c>
      <c r="G2629" s="18">
        <f>IFERROR(VLOOKUP(Table1[[#This Row],[Codigo_insumo]],BD_Insumos!$B:$E,4),"")</f>
        <v>5.8148</v>
      </c>
      <c r="H2629" s="140">
        <v>2</v>
      </c>
      <c r="I2629" s="9"/>
      <c r="J2629" s="23">
        <f t="shared" si="41"/>
        <v>11.6296</v>
      </c>
      <c r="K2629" s="22" t="str">
        <f>IF(I2629&lt;&gt;"",SUMIF(Table1[Codigo_servico],A2629,Table1[Subtotal_insumo]),"")</f>
        <v/>
      </c>
      <c r="L2629" s="18">
        <f>IF(Table1[[#This Row],[Ordem_insumos]]&lt;&gt;0,VLOOKUP(Table1[[#This Row],[Codigo_servico]],Preencher_Orcamento!$B:$D,3,FALSE)*Table1[[#This Row],[Qtde_insumo]],"")</f>
        <v>0</v>
      </c>
      <c r="M2629" s="18">
        <f>IF(Table1[[#This Row],[Ordem_insumos]]&lt;&gt;0,VLOOKUP(Table1[[#This Row],[Codigo_servico]],Preencher_Orcamento!$B:$D,3,FALSE)*Table1[[#This Row],[Subtotal_insumo]],"")</f>
        <v>0</v>
      </c>
    </row>
    <row r="2630" spans="1:13" ht="26.25" x14ac:dyDescent="0.25">
      <c r="A2630" s="6">
        <v>80320</v>
      </c>
      <c r="B2630" s="126">
        <v>4</v>
      </c>
      <c r="C2630" s="133"/>
      <c r="D2630" s="134">
        <v>31058</v>
      </c>
      <c r="E2630" s="7" t="s">
        <v>653</v>
      </c>
      <c r="F2630" s="8" t="s">
        <v>457</v>
      </c>
      <c r="G2630" s="18">
        <f>IFERROR(VLOOKUP(Table1[[#This Row],[Codigo_insumo]],BD_Insumos!$B:$E,4),"")</f>
        <v>3.6128999999999998</v>
      </c>
      <c r="H2630" s="140">
        <v>1</v>
      </c>
      <c r="I2630" s="9"/>
      <c r="J2630" s="23">
        <f t="shared" si="41"/>
        <v>3.6128999999999998</v>
      </c>
      <c r="K2630" s="22" t="str">
        <f>IF(I2630&lt;&gt;"",SUMIF(Table1[Codigo_servico],A2630,Table1[Subtotal_insumo]),"")</f>
        <v/>
      </c>
      <c r="L2630" s="18">
        <f>IF(Table1[[#This Row],[Ordem_insumos]]&lt;&gt;0,VLOOKUP(Table1[[#This Row],[Codigo_servico]],Preencher_Orcamento!$B:$D,3,FALSE)*Table1[[#This Row],[Qtde_insumo]],"")</f>
        <v>0</v>
      </c>
      <c r="M2630" s="18">
        <f>IF(Table1[[#This Row],[Ordem_insumos]]&lt;&gt;0,VLOOKUP(Table1[[#This Row],[Codigo_servico]],Preencher_Orcamento!$B:$D,3,FALSE)*Table1[[#This Row],[Subtotal_insumo]],"")</f>
        <v>0</v>
      </c>
    </row>
    <row r="2631" spans="1:13" ht="26.25" x14ac:dyDescent="0.25">
      <c r="A2631" s="6">
        <v>80320</v>
      </c>
      <c r="B2631" s="126">
        <v>5</v>
      </c>
      <c r="C2631" s="133"/>
      <c r="D2631" s="134">
        <v>10630</v>
      </c>
      <c r="E2631" s="7" t="s">
        <v>140</v>
      </c>
      <c r="F2631" s="8" t="s">
        <v>58</v>
      </c>
      <c r="G2631" s="18">
        <f>IFERROR(VLOOKUP(Table1[[#This Row],[Codigo_insumo]],BD_Insumos!$B:$E,4),"")</f>
        <v>420.47390000000001</v>
      </c>
      <c r="H2631" s="140">
        <v>3.5999999999999999E-3</v>
      </c>
      <c r="I2631" s="9"/>
      <c r="J2631" s="23">
        <f t="shared" si="41"/>
        <v>1.51370604</v>
      </c>
      <c r="K2631" s="22" t="str">
        <f>IF(I2631&lt;&gt;"",SUMIF(Table1[Codigo_servico],A2631,Table1[Subtotal_insumo]),"")</f>
        <v/>
      </c>
      <c r="L2631" s="18">
        <f>IF(Table1[[#This Row],[Ordem_insumos]]&lt;&gt;0,VLOOKUP(Table1[[#This Row],[Codigo_servico]],Preencher_Orcamento!$B:$D,3,FALSE)*Table1[[#This Row],[Qtde_insumo]],"")</f>
        <v>0</v>
      </c>
      <c r="M2631" s="18">
        <f>IF(Table1[[#This Row],[Ordem_insumos]]&lt;&gt;0,VLOOKUP(Table1[[#This Row],[Codigo_servico]],Preencher_Orcamento!$B:$D,3,FALSE)*Table1[[#This Row],[Subtotal_insumo]],"")</f>
        <v>0</v>
      </c>
    </row>
    <row r="2632" spans="1:13" x14ac:dyDescent="0.25">
      <c r="A2632" s="6">
        <v>80320</v>
      </c>
      <c r="B2632" s="126">
        <v>6</v>
      </c>
      <c r="C2632" s="133"/>
      <c r="D2632" s="134">
        <v>30542</v>
      </c>
      <c r="E2632" s="7" t="s">
        <v>574</v>
      </c>
      <c r="F2632" s="8" t="s">
        <v>197</v>
      </c>
      <c r="G2632" s="18">
        <f>IFERROR(VLOOKUP(Table1[[#This Row],[Codigo_insumo]],BD_Insumos!$B:$E,4),"")</f>
        <v>6.2305000000000001</v>
      </c>
      <c r="H2632" s="140">
        <v>19.489999999999998</v>
      </c>
      <c r="I2632" s="9"/>
      <c r="J2632" s="23">
        <f t="shared" si="41"/>
        <v>121.43244499999999</v>
      </c>
      <c r="K2632" s="22" t="str">
        <f>IF(I2632&lt;&gt;"",SUMIF(Table1[Codigo_servico],A2632,Table1[Subtotal_insumo]),"")</f>
        <v/>
      </c>
      <c r="L2632" s="18">
        <f>IF(Table1[[#This Row],[Ordem_insumos]]&lt;&gt;0,VLOOKUP(Table1[[#This Row],[Codigo_servico]],Preencher_Orcamento!$B:$D,3,FALSE)*Table1[[#This Row],[Qtde_insumo]],"")</f>
        <v>0</v>
      </c>
      <c r="M2632" s="18">
        <f>IF(Table1[[#This Row],[Ordem_insumos]]&lt;&gt;0,VLOOKUP(Table1[[#This Row],[Codigo_servico]],Preencher_Orcamento!$B:$D,3,FALSE)*Table1[[#This Row],[Subtotal_insumo]],"")</f>
        <v>0</v>
      </c>
    </row>
    <row r="2633" spans="1:13" x14ac:dyDescent="0.25">
      <c r="A2633" s="6">
        <v>80320</v>
      </c>
      <c r="B2633" s="126">
        <v>7</v>
      </c>
      <c r="C2633" s="133"/>
      <c r="D2633" s="134">
        <v>2020</v>
      </c>
      <c r="E2633" s="7" t="s">
        <v>2188</v>
      </c>
      <c r="F2633" s="8" t="s">
        <v>2140</v>
      </c>
      <c r="G2633" s="18">
        <f>IFERROR(VLOOKUP(Table1[[#This Row],[Codigo_insumo]],BD_Insumos!$B:$E,4),"")</f>
        <v>15.860837164231068</v>
      </c>
      <c r="H2633" s="140">
        <v>1.3</v>
      </c>
      <c r="I2633" s="9"/>
      <c r="J2633" s="23">
        <f t="shared" si="41"/>
        <v>20.619088313500388</v>
      </c>
      <c r="K2633" s="22" t="str">
        <f>IF(I2633&lt;&gt;"",SUMIF(Table1[Codigo_servico],A2633,Table1[Subtotal_insumo]),"")</f>
        <v/>
      </c>
      <c r="L2633" s="18">
        <f>IF(Table1[[#This Row],[Ordem_insumos]]&lt;&gt;0,VLOOKUP(Table1[[#This Row],[Codigo_servico]],Preencher_Orcamento!$B:$D,3,FALSE)*Table1[[#This Row],[Qtde_insumo]],"")</f>
        <v>0</v>
      </c>
      <c r="M2633" s="18">
        <f>IF(Table1[[#This Row],[Ordem_insumos]]&lt;&gt;0,VLOOKUP(Table1[[#This Row],[Codigo_servico]],Preencher_Orcamento!$B:$D,3,FALSE)*Table1[[#This Row],[Subtotal_insumo]],"")</f>
        <v>0</v>
      </c>
    </row>
    <row r="2634" spans="1:13" x14ac:dyDescent="0.25">
      <c r="A2634" s="3">
        <v>86001</v>
      </c>
      <c r="B2634" s="125">
        <v>0</v>
      </c>
      <c r="C2634" s="131" t="s">
        <v>2929</v>
      </c>
      <c r="D2634" s="132"/>
      <c r="E2634" s="4"/>
      <c r="F2634" s="4"/>
      <c r="G2634" s="17" t="str">
        <f>IFERROR(VLOOKUP(Table1[[#This Row],[Codigo_insumo]],BD_Insumos!$B:$E,4),"")</f>
        <v/>
      </c>
      <c r="H2634" s="139"/>
      <c r="I2634" s="5" t="s">
        <v>170</v>
      </c>
      <c r="J2634" s="20" t="str">
        <f t="shared" si="41"/>
        <v/>
      </c>
      <c r="K2634" s="21">
        <f>IF(I2634&lt;&gt;"",SUMIF(Table1[Codigo_servico],A2634,Table1[Subtotal_insumo]),"")</f>
        <v>19.942100418154823</v>
      </c>
      <c r="L2634" s="17" t="str">
        <f>IF(Table1[[#This Row],[Ordem_insumos]]&lt;&gt;0,VLOOKUP(Table1[[#This Row],[Codigo_servico]],Preencher_Orcamento!$B:$D,3,FALSE)*Table1[[#This Row],[Qtde_insumo]],"")</f>
        <v/>
      </c>
      <c r="M2634" s="17" t="str">
        <f>IF(Table1[[#This Row],[Ordem_insumos]]&lt;&gt;0,VLOOKUP(Table1[[#This Row],[Codigo_servico]],Preencher_Orcamento!$B:$D,3,FALSE)*Table1[[#This Row],[Subtotal_insumo]],"")</f>
        <v/>
      </c>
    </row>
    <row r="2635" spans="1:13" x14ac:dyDescent="0.25">
      <c r="A2635" s="6">
        <v>86001</v>
      </c>
      <c r="B2635" s="126">
        <v>1</v>
      </c>
      <c r="C2635" s="133"/>
      <c r="D2635" s="134">
        <v>2099</v>
      </c>
      <c r="E2635" s="7" t="s">
        <v>2205</v>
      </c>
      <c r="F2635" s="8" t="s">
        <v>2140</v>
      </c>
      <c r="G2635" s="16">
        <f>IFERROR(VLOOKUP(Table1[[#This Row],[Codigo_insumo]],BD_Insumos!$B:$E,4),"")</f>
        <v>12.627877718847255</v>
      </c>
      <c r="H2635" s="140">
        <v>0.7</v>
      </c>
      <c r="I2635" s="9"/>
      <c r="J2635" s="22">
        <f t="shared" si="41"/>
        <v>8.8395144031930784</v>
      </c>
      <c r="K2635" s="22" t="str">
        <f>IF(I2635&lt;&gt;"",SUMIF(Table1[Codigo_servico],A2635,Table1[Subtotal_insumo]),"")</f>
        <v/>
      </c>
      <c r="L2635" s="16">
        <f>IF(Table1[[#This Row],[Ordem_insumos]]&lt;&gt;0,VLOOKUP(Table1[[#This Row],[Codigo_servico]],Preencher_Orcamento!$B:$D,3,FALSE)*Table1[[#This Row],[Qtde_insumo]],"")</f>
        <v>0</v>
      </c>
      <c r="M2635" s="16">
        <f>IF(Table1[[#This Row],[Ordem_insumos]]&lt;&gt;0,VLOOKUP(Table1[[#This Row],[Codigo_servico]],Preencher_Orcamento!$B:$D,3,FALSE)*Table1[[#This Row],[Subtotal_insumo]],"")</f>
        <v>0</v>
      </c>
    </row>
    <row r="2636" spans="1:13" x14ac:dyDescent="0.25">
      <c r="A2636" s="6">
        <v>86001</v>
      </c>
      <c r="B2636" s="126">
        <v>2</v>
      </c>
      <c r="C2636" s="133"/>
      <c r="D2636" s="134">
        <v>2020</v>
      </c>
      <c r="E2636" s="7" t="s">
        <v>2188</v>
      </c>
      <c r="F2636" s="8" t="s">
        <v>2140</v>
      </c>
      <c r="G2636" s="16">
        <f>IFERROR(VLOOKUP(Table1[[#This Row],[Codigo_insumo]],BD_Insumos!$B:$E,4),"")</f>
        <v>15.860837164231068</v>
      </c>
      <c r="H2636" s="140">
        <v>0.7</v>
      </c>
      <c r="I2636" s="9"/>
      <c r="J2636" s="22">
        <f t="shared" si="41"/>
        <v>11.102586014961746</v>
      </c>
      <c r="K2636" s="22" t="str">
        <f>IF(I2636&lt;&gt;"",SUMIF(Table1[Codigo_servico],A2636,Table1[Subtotal_insumo]),"")</f>
        <v/>
      </c>
      <c r="L2636" s="16">
        <f>IF(Table1[[#This Row],[Ordem_insumos]]&lt;&gt;0,VLOOKUP(Table1[[#This Row],[Codigo_servico]],Preencher_Orcamento!$B:$D,3,FALSE)*Table1[[#This Row],[Qtde_insumo]],"")</f>
        <v>0</v>
      </c>
      <c r="M2636" s="16">
        <f>IF(Table1[[#This Row],[Ordem_insumos]]&lt;&gt;0,VLOOKUP(Table1[[#This Row],[Codigo_servico]],Preencher_Orcamento!$B:$D,3,FALSE)*Table1[[#This Row],[Subtotal_insumo]],"")</f>
        <v>0</v>
      </c>
    </row>
    <row r="2637" spans="1:13" x14ac:dyDescent="0.25">
      <c r="A2637" s="3">
        <v>86005</v>
      </c>
      <c r="B2637" s="125">
        <v>0</v>
      </c>
      <c r="C2637" s="131" t="s">
        <v>2930</v>
      </c>
      <c r="D2637" s="132"/>
      <c r="E2637" s="4"/>
      <c r="F2637" s="4"/>
      <c r="G2637" s="17" t="str">
        <f>IFERROR(VLOOKUP(Table1[[#This Row],[Codigo_insumo]],BD_Insumos!$B:$E,4),"")</f>
        <v/>
      </c>
      <c r="H2637" s="139"/>
      <c r="I2637" s="5" t="s">
        <v>457</v>
      </c>
      <c r="J2637" s="20" t="str">
        <f t="shared" si="41"/>
        <v/>
      </c>
      <c r="K2637" s="21">
        <f>IF(I2637&lt;&gt;"",SUMIF(Table1[Codigo_servico],A2637,Table1[Subtotal_insumo]),"")</f>
        <v>34.186457859693988</v>
      </c>
      <c r="L2637" s="17" t="str">
        <f>IF(Table1[[#This Row],[Ordem_insumos]]&lt;&gt;0,VLOOKUP(Table1[[#This Row],[Codigo_servico]],Preencher_Orcamento!$B:$D,3,FALSE)*Table1[[#This Row],[Qtde_insumo]],"")</f>
        <v/>
      </c>
      <c r="M2637" s="17" t="str">
        <f>IF(Table1[[#This Row],[Ordem_insumos]]&lt;&gt;0,VLOOKUP(Table1[[#This Row],[Codigo_servico]],Preencher_Orcamento!$B:$D,3,FALSE)*Table1[[#This Row],[Subtotal_insumo]],"")</f>
        <v/>
      </c>
    </row>
    <row r="2638" spans="1:13" x14ac:dyDescent="0.25">
      <c r="A2638" s="6">
        <v>86005</v>
      </c>
      <c r="B2638" s="126">
        <v>1</v>
      </c>
      <c r="C2638" s="133"/>
      <c r="D2638" s="134">
        <v>2099</v>
      </c>
      <c r="E2638" s="7" t="s">
        <v>2205</v>
      </c>
      <c r="F2638" s="8" t="s">
        <v>2140</v>
      </c>
      <c r="G2638" s="16">
        <f>IFERROR(VLOOKUP(Table1[[#This Row],[Codigo_insumo]],BD_Insumos!$B:$E,4),"")</f>
        <v>12.627877718847255</v>
      </c>
      <c r="H2638" s="140">
        <v>1.2</v>
      </c>
      <c r="I2638" s="9"/>
      <c r="J2638" s="22">
        <f t="shared" si="41"/>
        <v>15.153453262616706</v>
      </c>
      <c r="K2638" s="22" t="str">
        <f>IF(I2638&lt;&gt;"",SUMIF(Table1[Codigo_servico],A2638,Table1[Subtotal_insumo]),"")</f>
        <v/>
      </c>
      <c r="L2638" s="16">
        <f>IF(Table1[[#This Row],[Ordem_insumos]]&lt;&gt;0,VLOOKUP(Table1[[#This Row],[Codigo_servico]],Preencher_Orcamento!$B:$D,3,FALSE)*Table1[[#This Row],[Qtde_insumo]],"")</f>
        <v>0</v>
      </c>
      <c r="M2638" s="16">
        <f>IF(Table1[[#This Row],[Ordem_insumos]]&lt;&gt;0,VLOOKUP(Table1[[#This Row],[Codigo_servico]],Preencher_Orcamento!$B:$D,3,FALSE)*Table1[[#This Row],[Subtotal_insumo]],"")</f>
        <v>0</v>
      </c>
    </row>
    <row r="2639" spans="1:13" x14ac:dyDescent="0.25">
      <c r="A2639" s="6">
        <v>86005</v>
      </c>
      <c r="B2639" s="126">
        <v>2</v>
      </c>
      <c r="C2639" s="133"/>
      <c r="D2639" s="134">
        <v>2020</v>
      </c>
      <c r="E2639" s="7" t="s">
        <v>2188</v>
      </c>
      <c r="F2639" s="8" t="s">
        <v>2140</v>
      </c>
      <c r="G2639" s="16">
        <f>IFERROR(VLOOKUP(Table1[[#This Row],[Codigo_insumo]],BD_Insumos!$B:$E,4),"")</f>
        <v>15.860837164231068</v>
      </c>
      <c r="H2639" s="140">
        <v>1.2</v>
      </c>
      <c r="I2639" s="9"/>
      <c r="J2639" s="22">
        <f t="shared" si="41"/>
        <v>19.03300459707728</v>
      </c>
      <c r="K2639" s="22" t="str">
        <f>IF(I2639&lt;&gt;"",SUMIF(Table1[Codigo_servico],A2639,Table1[Subtotal_insumo]),"")</f>
        <v/>
      </c>
      <c r="L2639" s="16">
        <f>IF(Table1[[#This Row],[Ordem_insumos]]&lt;&gt;0,VLOOKUP(Table1[[#This Row],[Codigo_servico]],Preencher_Orcamento!$B:$D,3,FALSE)*Table1[[#This Row],[Qtde_insumo]],"")</f>
        <v>0</v>
      </c>
      <c r="M2639" s="16">
        <f>IF(Table1[[#This Row],[Ordem_insumos]]&lt;&gt;0,VLOOKUP(Table1[[#This Row],[Codigo_servico]],Preencher_Orcamento!$B:$D,3,FALSE)*Table1[[#This Row],[Subtotal_insumo]],"")</f>
        <v>0</v>
      </c>
    </row>
    <row r="2640" spans="1:13" x14ac:dyDescent="0.25">
      <c r="A2640" s="3">
        <v>86020</v>
      </c>
      <c r="B2640" s="125">
        <v>0</v>
      </c>
      <c r="C2640" s="131" t="s">
        <v>2931</v>
      </c>
      <c r="D2640" s="132"/>
      <c r="E2640" s="4"/>
      <c r="F2640" s="4"/>
      <c r="G2640" s="17" t="str">
        <f>IFERROR(VLOOKUP(Table1[[#This Row],[Codigo_insumo]],BD_Insumos!$B:$E,4),"")</f>
        <v/>
      </c>
      <c r="H2640" s="139"/>
      <c r="I2640" s="5" t="s">
        <v>457</v>
      </c>
      <c r="J2640" s="20" t="str">
        <f t="shared" si="41"/>
        <v/>
      </c>
      <c r="K2640" s="21">
        <f>IF(I2640&lt;&gt;"",SUMIF(Table1[Codigo_servico],A2640,Table1[Subtotal_insumo]),"")</f>
        <v>14.322603310093706</v>
      </c>
      <c r="L2640" s="17" t="str">
        <f>IF(Table1[[#This Row],[Ordem_insumos]]&lt;&gt;0,VLOOKUP(Table1[[#This Row],[Codigo_servico]],Preencher_Orcamento!$B:$D,3,FALSE)*Table1[[#This Row],[Qtde_insumo]],"")</f>
        <v/>
      </c>
      <c r="M2640" s="17" t="str">
        <f>IF(Table1[[#This Row],[Ordem_insumos]]&lt;&gt;0,VLOOKUP(Table1[[#This Row],[Codigo_servico]],Preencher_Orcamento!$B:$D,3,FALSE)*Table1[[#This Row],[Subtotal_insumo]],"")</f>
        <v/>
      </c>
    </row>
    <row r="2641" spans="1:13" x14ac:dyDescent="0.25">
      <c r="A2641" s="6">
        <v>86020</v>
      </c>
      <c r="B2641" s="126">
        <v>1</v>
      </c>
      <c r="C2641" s="133"/>
      <c r="D2641" s="134">
        <v>2045</v>
      </c>
      <c r="E2641" s="7" t="s">
        <v>2194</v>
      </c>
      <c r="F2641" s="8" t="s">
        <v>2140</v>
      </c>
      <c r="G2641" s="16">
        <f>IFERROR(VLOOKUP(Table1[[#This Row],[Codigo_insumo]],BD_Insumos!$B:$E,4),"")</f>
        <v>28.645206620187412</v>
      </c>
      <c r="H2641" s="140">
        <v>0.5</v>
      </c>
      <c r="I2641" s="9"/>
      <c r="J2641" s="22">
        <f t="shared" si="41"/>
        <v>14.322603310093706</v>
      </c>
      <c r="K2641" s="22" t="str">
        <f>IF(I2641&lt;&gt;"",SUMIF(Table1[Codigo_servico],A2641,Table1[Subtotal_insumo]),"")</f>
        <v/>
      </c>
      <c r="L2641" s="16">
        <f>IF(Table1[[#This Row],[Ordem_insumos]]&lt;&gt;0,VLOOKUP(Table1[[#This Row],[Codigo_servico]],Preencher_Orcamento!$B:$D,3,FALSE)*Table1[[#This Row],[Qtde_insumo]],"")</f>
        <v>0</v>
      </c>
      <c r="M2641" s="16">
        <f>IF(Table1[[#This Row],[Ordem_insumos]]&lt;&gt;0,VLOOKUP(Table1[[#This Row],[Codigo_servico]],Preencher_Orcamento!$B:$D,3,FALSE)*Table1[[#This Row],[Subtotal_insumo]],"")</f>
        <v>0</v>
      </c>
    </row>
    <row r="2642" spans="1:13" x14ac:dyDescent="0.25">
      <c r="A2642" s="3">
        <v>86021</v>
      </c>
      <c r="B2642" s="125">
        <v>0</v>
      </c>
      <c r="C2642" s="131" t="s">
        <v>2932</v>
      </c>
      <c r="D2642" s="132"/>
      <c r="E2642" s="4"/>
      <c r="F2642" s="4"/>
      <c r="G2642" s="17" t="str">
        <f>IFERROR(VLOOKUP(Table1[[#This Row],[Codigo_insumo]],BD_Insumos!$B:$E,4),"")</f>
        <v/>
      </c>
      <c r="H2642" s="139"/>
      <c r="I2642" s="5" t="s">
        <v>457</v>
      </c>
      <c r="J2642" s="20" t="str">
        <f t="shared" si="41"/>
        <v/>
      </c>
      <c r="K2642" s="21">
        <f>IF(I2642&lt;&gt;"",SUMIF(Table1[Codigo_servico],A2642,Table1[Subtotal_insumo]),"")</f>
        <v>11.458082648074965</v>
      </c>
      <c r="L2642" s="17" t="str">
        <f>IF(Table1[[#This Row],[Ordem_insumos]]&lt;&gt;0,VLOOKUP(Table1[[#This Row],[Codigo_servico]],Preencher_Orcamento!$B:$D,3,FALSE)*Table1[[#This Row],[Qtde_insumo]],"")</f>
        <v/>
      </c>
      <c r="M2642" s="17" t="str">
        <f>IF(Table1[[#This Row],[Ordem_insumos]]&lt;&gt;0,VLOOKUP(Table1[[#This Row],[Codigo_servico]],Preencher_Orcamento!$B:$D,3,FALSE)*Table1[[#This Row],[Subtotal_insumo]],"")</f>
        <v/>
      </c>
    </row>
    <row r="2643" spans="1:13" x14ac:dyDescent="0.25">
      <c r="A2643" s="6">
        <v>86021</v>
      </c>
      <c r="B2643" s="126">
        <v>1</v>
      </c>
      <c r="C2643" s="133"/>
      <c r="D2643" s="134">
        <v>2045</v>
      </c>
      <c r="E2643" s="7" t="s">
        <v>2194</v>
      </c>
      <c r="F2643" s="8" t="s">
        <v>2140</v>
      </c>
      <c r="G2643" s="16">
        <f>IFERROR(VLOOKUP(Table1[[#This Row],[Codigo_insumo]],BD_Insumos!$B:$E,4),"")</f>
        <v>28.645206620187412</v>
      </c>
      <c r="H2643" s="140">
        <v>0.4</v>
      </c>
      <c r="I2643" s="9"/>
      <c r="J2643" s="22">
        <f t="shared" si="41"/>
        <v>11.458082648074965</v>
      </c>
      <c r="K2643" s="22" t="str">
        <f>IF(I2643&lt;&gt;"",SUMIF(Table1[Codigo_servico],A2643,Table1[Subtotal_insumo]),"")</f>
        <v/>
      </c>
      <c r="L2643" s="16">
        <f>IF(Table1[[#This Row],[Ordem_insumos]]&lt;&gt;0,VLOOKUP(Table1[[#This Row],[Codigo_servico]],Preencher_Orcamento!$B:$D,3,FALSE)*Table1[[#This Row],[Qtde_insumo]],"")</f>
        <v>0</v>
      </c>
      <c r="M2643" s="16">
        <f>IF(Table1[[#This Row],[Ordem_insumos]]&lt;&gt;0,VLOOKUP(Table1[[#This Row],[Codigo_servico]],Preencher_Orcamento!$B:$D,3,FALSE)*Table1[[#This Row],[Subtotal_insumo]],"")</f>
        <v>0</v>
      </c>
    </row>
    <row r="2644" spans="1:13" x14ac:dyDescent="0.25">
      <c r="A2644" s="3">
        <v>86022</v>
      </c>
      <c r="B2644" s="125">
        <v>0</v>
      </c>
      <c r="C2644" s="131" t="s">
        <v>2933</v>
      </c>
      <c r="D2644" s="132"/>
      <c r="E2644" s="4"/>
      <c r="F2644" s="4"/>
      <c r="G2644" s="17" t="str">
        <f>IFERROR(VLOOKUP(Table1[[#This Row],[Codigo_insumo]],BD_Insumos!$B:$E,4),"")</f>
        <v/>
      </c>
      <c r="H2644" s="139"/>
      <c r="I2644" s="5" t="s">
        <v>457</v>
      </c>
      <c r="J2644" s="20" t="str">
        <f t="shared" si="41"/>
        <v/>
      </c>
      <c r="K2644" s="21">
        <f>IF(I2644&lt;&gt;"",SUMIF(Table1[Codigo_servico],A2644,Table1[Subtotal_insumo]),"")</f>
        <v>4.0103289268262383</v>
      </c>
      <c r="L2644" s="17" t="str">
        <f>IF(Table1[[#This Row],[Ordem_insumos]]&lt;&gt;0,VLOOKUP(Table1[[#This Row],[Codigo_servico]],Preencher_Orcamento!$B:$D,3,FALSE)*Table1[[#This Row],[Qtde_insumo]],"")</f>
        <v/>
      </c>
      <c r="M2644" s="17" t="str">
        <f>IF(Table1[[#This Row],[Ordem_insumos]]&lt;&gt;0,VLOOKUP(Table1[[#This Row],[Codigo_servico]],Preencher_Orcamento!$B:$D,3,FALSE)*Table1[[#This Row],[Subtotal_insumo]],"")</f>
        <v/>
      </c>
    </row>
    <row r="2645" spans="1:13" x14ac:dyDescent="0.25">
      <c r="A2645" s="6">
        <v>86022</v>
      </c>
      <c r="B2645" s="126">
        <v>1</v>
      </c>
      <c r="C2645" s="133"/>
      <c r="D2645" s="134">
        <v>2045</v>
      </c>
      <c r="E2645" s="7" t="s">
        <v>2194</v>
      </c>
      <c r="F2645" s="8" t="s">
        <v>2140</v>
      </c>
      <c r="G2645" s="16">
        <f>IFERROR(VLOOKUP(Table1[[#This Row],[Codigo_insumo]],BD_Insumos!$B:$E,4),"")</f>
        <v>28.645206620187412</v>
      </c>
      <c r="H2645" s="140">
        <v>0.14000000000000001</v>
      </c>
      <c r="I2645" s="9"/>
      <c r="J2645" s="22">
        <f t="shared" si="41"/>
        <v>4.0103289268262383</v>
      </c>
      <c r="K2645" s="22" t="str">
        <f>IF(I2645&lt;&gt;"",SUMIF(Table1[Codigo_servico],A2645,Table1[Subtotal_insumo]),"")</f>
        <v/>
      </c>
      <c r="L2645" s="16">
        <f>IF(Table1[[#This Row],[Ordem_insumos]]&lt;&gt;0,VLOOKUP(Table1[[#This Row],[Codigo_servico]],Preencher_Orcamento!$B:$D,3,FALSE)*Table1[[#This Row],[Qtde_insumo]],"")</f>
        <v>0</v>
      </c>
      <c r="M2645" s="16">
        <f>IF(Table1[[#This Row],[Ordem_insumos]]&lt;&gt;0,VLOOKUP(Table1[[#This Row],[Codigo_servico]],Preencher_Orcamento!$B:$D,3,FALSE)*Table1[[#This Row],[Subtotal_insumo]],"")</f>
        <v>0</v>
      </c>
    </row>
    <row r="2646" spans="1:13" x14ac:dyDescent="0.25">
      <c r="A2646" s="3">
        <v>87001</v>
      </c>
      <c r="B2646" s="125">
        <v>0</v>
      </c>
      <c r="C2646" s="131" t="s">
        <v>2934</v>
      </c>
      <c r="D2646" s="132"/>
      <c r="E2646" s="4"/>
      <c r="F2646" s="4"/>
      <c r="G2646" s="17" t="str">
        <f>IFERROR(VLOOKUP(Table1[[#This Row],[Codigo_insumo]],BD_Insumos!$B:$E,4),"")</f>
        <v/>
      </c>
      <c r="H2646" s="139"/>
      <c r="I2646" s="5" t="s">
        <v>170</v>
      </c>
      <c r="J2646" s="20" t="str">
        <f t="shared" si="41"/>
        <v/>
      </c>
      <c r="K2646" s="21">
        <f>IF(I2646&lt;&gt;"",SUMIF(Table1[Codigo_servico],A2646,Table1[Subtotal_insumo]),"")</f>
        <v>28.488714883078323</v>
      </c>
      <c r="L2646" s="17" t="str">
        <f>IF(Table1[[#This Row],[Ordem_insumos]]&lt;&gt;0,VLOOKUP(Table1[[#This Row],[Codigo_servico]],Preencher_Orcamento!$B:$D,3,FALSE)*Table1[[#This Row],[Qtde_insumo]],"")</f>
        <v/>
      </c>
      <c r="M2646" s="17" t="str">
        <f>IF(Table1[[#This Row],[Ordem_insumos]]&lt;&gt;0,VLOOKUP(Table1[[#This Row],[Codigo_servico]],Preencher_Orcamento!$B:$D,3,FALSE)*Table1[[#This Row],[Subtotal_insumo]],"")</f>
        <v/>
      </c>
    </row>
    <row r="2647" spans="1:13" x14ac:dyDescent="0.25">
      <c r="A2647" s="6">
        <v>87001</v>
      </c>
      <c r="B2647" s="126">
        <v>1</v>
      </c>
      <c r="C2647" s="133"/>
      <c r="D2647" s="134">
        <v>2020</v>
      </c>
      <c r="E2647" s="7" t="s">
        <v>2188</v>
      </c>
      <c r="F2647" s="8" t="s">
        <v>2140</v>
      </c>
      <c r="G2647" s="16">
        <f>IFERROR(VLOOKUP(Table1[[#This Row],[Codigo_insumo]],BD_Insumos!$B:$E,4),"")</f>
        <v>15.860837164231068</v>
      </c>
      <c r="H2647" s="140">
        <v>1</v>
      </c>
      <c r="I2647" s="9"/>
      <c r="J2647" s="22">
        <f t="shared" si="41"/>
        <v>15.860837164231068</v>
      </c>
      <c r="K2647" s="22" t="str">
        <f>IF(I2647&lt;&gt;"",SUMIF(Table1[Codigo_servico],A2647,Table1[Subtotal_insumo]),"")</f>
        <v/>
      </c>
      <c r="L2647" s="16">
        <f>IF(Table1[[#This Row],[Ordem_insumos]]&lt;&gt;0,VLOOKUP(Table1[[#This Row],[Codigo_servico]],Preencher_Orcamento!$B:$D,3,FALSE)*Table1[[#This Row],[Qtde_insumo]],"")</f>
        <v>0</v>
      </c>
      <c r="M2647" s="16">
        <f>IF(Table1[[#This Row],[Ordem_insumos]]&lt;&gt;0,VLOOKUP(Table1[[#This Row],[Codigo_servico]],Preencher_Orcamento!$B:$D,3,FALSE)*Table1[[#This Row],[Subtotal_insumo]],"")</f>
        <v>0</v>
      </c>
    </row>
    <row r="2648" spans="1:13" x14ac:dyDescent="0.25">
      <c r="A2648" s="6">
        <v>87001</v>
      </c>
      <c r="B2648" s="126">
        <v>2</v>
      </c>
      <c r="C2648" s="133"/>
      <c r="D2648" s="134">
        <v>2099</v>
      </c>
      <c r="E2648" s="7" t="s">
        <v>2205</v>
      </c>
      <c r="F2648" s="8" t="s">
        <v>2140</v>
      </c>
      <c r="G2648" s="16">
        <f>IFERROR(VLOOKUP(Table1[[#This Row],[Codigo_insumo]],BD_Insumos!$B:$E,4),"")</f>
        <v>12.627877718847255</v>
      </c>
      <c r="H2648" s="140">
        <v>1</v>
      </c>
      <c r="I2648" s="9"/>
      <c r="J2648" s="22">
        <f t="shared" si="41"/>
        <v>12.627877718847255</v>
      </c>
      <c r="K2648" s="22" t="str">
        <f>IF(I2648&lt;&gt;"",SUMIF(Table1[Codigo_servico],A2648,Table1[Subtotal_insumo]),"")</f>
        <v/>
      </c>
      <c r="L2648" s="16">
        <f>IF(Table1[[#This Row],[Ordem_insumos]]&lt;&gt;0,VLOOKUP(Table1[[#This Row],[Codigo_servico]],Preencher_Orcamento!$B:$D,3,FALSE)*Table1[[#This Row],[Qtde_insumo]],"")</f>
        <v>0</v>
      </c>
      <c r="M2648" s="16">
        <f>IF(Table1[[#This Row],[Ordem_insumos]]&lt;&gt;0,VLOOKUP(Table1[[#This Row],[Codigo_servico]],Preencher_Orcamento!$B:$D,3,FALSE)*Table1[[#This Row],[Subtotal_insumo]],"")</f>
        <v>0</v>
      </c>
    </row>
    <row r="2649" spans="1:13" x14ac:dyDescent="0.25">
      <c r="A2649" s="3">
        <v>87005</v>
      </c>
      <c r="B2649" s="125">
        <v>0</v>
      </c>
      <c r="C2649" s="131" t="s">
        <v>2935</v>
      </c>
      <c r="D2649" s="132"/>
      <c r="E2649" s="4"/>
      <c r="F2649" s="4"/>
      <c r="G2649" s="17" t="str">
        <f>IFERROR(VLOOKUP(Table1[[#This Row],[Codigo_insumo]],BD_Insumos!$B:$E,4),"")</f>
        <v/>
      </c>
      <c r="H2649" s="139"/>
      <c r="I2649" s="5" t="s">
        <v>457</v>
      </c>
      <c r="J2649" s="20" t="str">
        <f t="shared" si="41"/>
        <v/>
      </c>
      <c r="K2649" s="21">
        <f>IF(I2649&lt;&gt;"",SUMIF(Table1[Codigo_servico],A2649,Table1[Subtotal_insumo]),"")</f>
        <v>37.035329348001824</v>
      </c>
      <c r="L2649" s="17" t="str">
        <f>IF(Table1[[#This Row],[Ordem_insumos]]&lt;&gt;0,VLOOKUP(Table1[[#This Row],[Codigo_servico]],Preencher_Orcamento!$B:$D,3,FALSE)*Table1[[#This Row],[Qtde_insumo]],"")</f>
        <v/>
      </c>
      <c r="M2649" s="17" t="str">
        <f>IF(Table1[[#This Row],[Ordem_insumos]]&lt;&gt;0,VLOOKUP(Table1[[#This Row],[Codigo_servico]],Preencher_Orcamento!$B:$D,3,FALSE)*Table1[[#This Row],[Subtotal_insumo]],"")</f>
        <v/>
      </c>
    </row>
    <row r="2650" spans="1:13" x14ac:dyDescent="0.25">
      <c r="A2650" s="6">
        <v>87005</v>
      </c>
      <c r="B2650" s="126">
        <v>1</v>
      </c>
      <c r="C2650" s="133"/>
      <c r="D2650" s="134">
        <v>2020</v>
      </c>
      <c r="E2650" s="7" t="s">
        <v>2188</v>
      </c>
      <c r="F2650" s="8" t="s">
        <v>2140</v>
      </c>
      <c r="G2650" s="16">
        <f>IFERROR(VLOOKUP(Table1[[#This Row],[Codigo_insumo]],BD_Insumos!$B:$E,4),"")</f>
        <v>15.860837164231068</v>
      </c>
      <c r="H2650" s="140">
        <v>1.3</v>
      </c>
      <c r="I2650" s="9"/>
      <c r="J2650" s="22">
        <f t="shared" si="41"/>
        <v>20.619088313500388</v>
      </c>
      <c r="K2650" s="22" t="str">
        <f>IF(I2650&lt;&gt;"",SUMIF(Table1[Codigo_servico],A2650,Table1[Subtotal_insumo]),"")</f>
        <v/>
      </c>
      <c r="L2650" s="16">
        <f>IF(Table1[[#This Row],[Ordem_insumos]]&lt;&gt;0,VLOOKUP(Table1[[#This Row],[Codigo_servico]],Preencher_Orcamento!$B:$D,3,FALSE)*Table1[[#This Row],[Qtde_insumo]],"")</f>
        <v>0</v>
      </c>
      <c r="M2650" s="16">
        <f>IF(Table1[[#This Row],[Ordem_insumos]]&lt;&gt;0,VLOOKUP(Table1[[#This Row],[Codigo_servico]],Preencher_Orcamento!$B:$D,3,FALSE)*Table1[[#This Row],[Subtotal_insumo]],"")</f>
        <v>0</v>
      </c>
    </row>
    <row r="2651" spans="1:13" x14ac:dyDescent="0.25">
      <c r="A2651" s="6">
        <v>87005</v>
      </c>
      <c r="B2651" s="126">
        <v>2</v>
      </c>
      <c r="C2651" s="133"/>
      <c r="D2651" s="134">
        <v>2099</v>
      </c>
      <c r="E2651" s="7" t="s">
        <v>2205</v>
      </c>
      <c r="F2651" s="8" t="s">
        <v>2140</v>
      </c>
      <c r="G2651" s="16">
        <f>IFERROR(VLOOKUP(Table1[[#This Row],[Codigo_insumo]],BD_Insumos!$B:$E,4),"")</f>
        <v>12.627877718847255</v>
      </c>
      <c r="H2651" s="140">
        <v>1.3</v>
      </c>
      <c r="I2651" s="9"/>
      <c r="J2651" s="22">
        <f t="shared" si="41"/>
        <v>16.416241034501432</v>
      </c>
      <c r="K2651" s="22" t="str">
        <f>IF(I2651&lt;&gt;"",SUMIF(Table1[Codigo_servico],A2651,Table1[Subtotal_insumo]),"")</f>
        <v/>
      </c>
      <c r="L2651" s="16">
        <f>IF(Table1[[#This Row],[Ordem_insumos]]&lt;&gt;0,VLOOKUP(Table1[[#This Row],[Codigo_servico]],Preencher_Orcamento!$B:$D,3,FALSE)*Table1[[#This Row],[Qtde_insumo]],"")</f>
        <v>0</v>
      </c>
      <c r="M2651" s="16">
        <f>IF(Table1[[#This Row],[Ordem_insumos]]&lt;&gt;0,VLOOKUP(Table1[[#This Row],[Codigo_servico]],Preencher_Orcamento!$B:$D,3,FALSE)*Table1[[#This Row],[Subtotal_insumo]],"")</f>
        <v>0</v>
      </c>
    </row>
    <row r="2652" spans="1:13" x14ac:dyDescent="0.25">
      <c r="A2652" s="3">
        <v>87020</v>
      </c>
      <c r="B2652" s="125">
        <v>0</v>
      </c>
      <c r="C2652" s="131" t="s">
        <v>2936</v>
      </c>
      <c r="D2652" s="132"/>
      <c r="E2652" s="4"/>
      <c r="F2652" s="4"/>
      <c r="G2652" s="17" t="str">
        <f>IFERROR(VLOOKUP(Table1[[#This Row],[Codigo_insumo]],BD_Insumos!$B:$E,4),"")</f>
        <v/>
      </c>
      <c r="H2652" s="139"/>
      <c r="I2652" s="5" t="s">
        <v>5</v>
      </c>
      <c r="J2652" s="20" t="str">
        <f t="shared" si="41"/>
        <v/>
      </c>
      <c r="K2652" s="21">
        <f>IF(I2652&lt;&gt;"",SUMIF(Table1[Codigo_servico],A2652,Table1[Subtotal_insumo]),"")</f>
        <v>34.374247944224891</v>
      </c>
      <c r="L2652" s="17" t="str">
        <f>IF(Table1[[#This Row],[Ordem_insumos]]&lt;&gt;0,VLOOKUP(Table1[[#This Row],[Codigo_servico]],Preencher_Orcamento!$B:$D,3,FALSE)*Table1[[#This Row],[Qtde_insumo]],"")</f>
        <v/>
      </c>
      <c r="M2652" s="17" t="str">
        <f>IF(Table1[[#This Row],[Ordem_insumos]]&lt;&gt;0,VLOOKUP(Table1[[#This Row],[Codigo_servico]],Preencher_Orcamento!$B:$D,3,FALSE)*Table1[[#This Row],[Subtotal_insumo]],"")</f>
        <v/>
      </c>
    </row>
    <row r="2653" spans="1:13" x14ac:dyDescent="0.25">
      <c r="A2653" s="6">
        <v>87020</v>
      </c>
      <c r="B2653" s="126">
        <v>1</v>
      </c>
      <c r="C2653" s="133"/>
      <c r="D2653" s="134">
        <v>2045</v>
      </c>
      <c r="E2653" s="7" t="s">
        <v>2194</v>
      </c>
      <c r="F2653" s="8" t="s">
        <v>2140</v>
      </c>
      <c r="G2653" s="16">
        <f>IFERROR(VLOOKUP(Table1[[#This Row],[Codigo_insumo]],BD_Insumos!$B:$E,4),"")</f>
        <v>28.645206620187412</v>
      </c>
      <c r="H2653" s="140">
        <v>1.2</v>
      </c>
      <c r="I2653" s="9"/>
      <c r="J2653" s="22">
        <f t="shared" si="41"/>
        <v>34.374247944224891</v>
      </c>
      <c r="K2653" s="22" t="str">
        <f>IF(I2653&lt;&gt;"",SUMIF(Table1[Codigo_servico],A2653,Table1[Subtotal_insumo]),"")</f>
        <v/>
      </c>
      <c r="L2653" s="16">
        <f>IF(Table1[[#This Row],[Ordem_insumos]]&lt;&gt;0,VLOOKUP(Table1[[#This Row],[Codigo_servico]],Preencher_Orcamento!$B:$D,3,FALSE)*Table1[[#This Row],[Qtde_insumo]],"")</f>
        <v>0</v>
      </c>
      <c r="M2653" s="16">
        <f>IF(Table1[[#This Row],[Ordem_insumos]]&lt;&gt;0,VLOOKUP(Table1[[#This Row],[Codigo_servico]],Preencher_Orcamento!$B:$D,3,FALSE)*Table1[[#This Row],[Subtotal_insumo]],"")</f>
        <v>0</v>
      </c>
    </row>
    <row r="2654" spans="1:13" x14ac:dyDescent="0.25">
      <c r="A2654" s="3">
        <v>87021</v>
      </c>
      <c r="B2654" s="125">
        <v>0</v>
      </c>
      <c r="C2654" s="131" t="s">
        <v>2937</v>
      </c>
      <c r="D2654" s="132"/>
      <c r="E2654" s="4"/>
      <c r="F2654" s="4"/>
      <c r="G2654" s="17" t="str">
        <f>IFERROR(VLOOKUP(Table1[[#This Row],[Codigo_insumo]],BD_Insumos!$B:$E,4),"")</f>
        <v/>
      </c>
      <c r="H2654" s="139"/>
      <c r="I2654" s="5" t="s">
        <v>457</v>
      </c>
      <c r="J2654" s="20" t="str">
        <f t="shared" si="41"/>
        <v/>
      </c>
      <c r="K2654" s="21">
        <f>IF(I2654&lt;&gt;"",SUMIF(Table1[Codigo_servico],A2654,Table1[Subtotal_insumo]),"")</f>
        <v>31.509727282206157</v>
      </c>
      <c r="L2654" s="17" t="str">
        <f>IF(Table1[[#This Row],[Ordem_insumos]]&lt;&gt;0,VLOOKUP(Table1[[#This Row],[Codigo_servico]],Preencher_Orcamento!$B:$D,3,FALSE)*Table1[[#This Row],[Qtde_insumo]],"")</f>
        <v/>
      </c>
      <c r="M2654" s="17" t="str">
        <f>IF(Table1[[#This Row],[Ordem_insumos]]&lt;&gt;0,VLOOKUP(Table1[[#This Row],[Codigo_servico]],Preencher_Orcamento!$B:$D,3,FALSE)*Table1[[#This Row],[Subtotal_insumo]],"")</f>
        <v/>
      </c>
    </row>
    <row r="2655" spans="1:13" x14ac:dyDescent="0.25">
      <c r="A2655" s="6">
        <v>87021</v>
      </c>
      <c r="B2655" s="126">
        <v>1</v>
      </c>
      <c r="C2655" s="133"/>
      <c r="D2655" s="134">
        <v>2045</v>
      </c>
      <c r="E2655" s="7" t="s">
        <v>2194</v>
      </c>
      <c r="F2655" s="8" t="s">
        <v>2140</v>
      </c>
      <c r="G2655" s="16">
        <f>IFERROR(VLOOKUP(Table1[[#This Row],[Codigo_insumo]],BD_Insumos!$B:$E,4),"")</f>
        <v>28.645206620187412</v>
      </c>
      <c r="H2655" s="140">
        <v>1.1000000000000001</v>
      </c>
      <c r="I2655" s="9"/>
      <c r="J2655" s="22">
        <f t="shared" si="41"/>
        <v>31.509727282206157</v>
      </c>
      <c r="K2655" s="22" t="str">
        <f>IF(I2655&lt;&gt;"",SUMIF(Table1[Codigo_servico],A2655,Table1[Subtotal_insumo]),"")</f>
        <v/>
      </c>
      <c r="L2655" s="16">
        <f>IF(Table1[[#This Row],[Ordem_insumos]]&lt;&gt;0,VLOOKUP(Table1[[#This Row],[Codigo_servico]],Preencher_Orcamento!$B:$D,3,FALSE)*Table1[[#This Row],[Qtde_insumo]],"")</f>
        <v>0</v>
      </c>
      <c r="M2655" s="16">
        <f>IF(Table1[[#This Row],[Ordem_insumos]]&lt;&gt;0,VLOOKUP(Table1[[#This Row],[Codigo_servico]],Preencher_Orcamento!$B:$D,3,FALSE)*Table1[[#This Row],[Subtotal_insumo]],"")</f>
        <v>0</v>
      </c>
    </row>
    <row r="2656" spans="1:13" x14ac:dyDescent="0.25">
      <c r="A2656" s="3">
        <v>87022</v>
      </c>
      <c r="B2656" s="125">
        <v>0</v>
      </c>
      <c r="C2656" s="131" t="s">
        <v>2938</v>
      </c>
      <c r="D2656" s="132"/>
      <c r="E2656" s="4"/>
      <c r="F2656" s="4"/>
      <c r="G2656" s="17" t="str">
        <f>IFERROR(VLOOKUP(Table1[[#This Row],[Codigo_insumo]],BD_Insumos!$B:$E,4),"")</f>
        <v/>
      </c>
      <c r="H2656" s="139"/>
      <c r="I2656" s="5" t="s">
        <v>457</v>
      </c>
      <c r="J2656" s="20" t="str">
        <f t="shared" si="41"/>
        <v/>
      </c>
      <c r="K2656" s="21">
        <f>IF(I2656&lt;&gt;"",SUMIF(Table1[Codigo_servico],A2656,Table1[Subtotal_insumo]),"")</f>
        <v>5.7290413240374827</v>
      </c>
      <c r="L2656" s="17" t="str">
        <f>IF(Table1[[#This Row],[Ordem_insumos]]&lt;&gt;0,VLOOKUP(Table1[[#This Row],[Codigo_servico]],Preencher_Orcamento!$B:$D,3,FALSE)*Table1[[#This Row],[Qtde_insumo]],"")</f>
        <v/>
      </c>
      <c r="M2656" s="17" t="str">
        <f>IF(Table1[[#This Row],[Ordem_insumos]]&lt;&gt;0,VLOOKUP(Table1[[#This Row],[Codigo_servico]],Preencher_Orcamento!$B:$D,3,FALSE)*Table1[[#This Row],[Subtotal_insumo]],"")</f>
        <v/>
      </c>
    </row>
    <row r="2657" spans="1:13" x14ac:dyDescent="0.25">
      <c r="A2657" s="6">
        <v>87022</v>
      </c>
      <c r="B2657" s="126">
        <v>1</v>
      </c>
      <c r="C2657" s="133"/>
      <c r="D2657" s="134">
        <v>2045</v>
      </c>
      <c r="E2657" s="7" t="s">
        <v>2194</v>
      </c>
      <c r="F2657" s="8" t="s">
        <v>2140</v>
      </c>
      <c r="G2657" s="16">
        <f>IFERROR(VLOOKUP(Table1[[#This Row],[Codigo_insumo]],BD_Insumos!$B:$E,4),"")</f>
        <v>28.645206620187412</v>
      </c>
      <c r="H2657" s="140">
        <v>0.2</v>
      </c>
      <c r="I2657" s="9"/>
      <c r="J2657" s="22">
        <f t="shared" si="41"/>
        <v>5.7290413240374827</v>
      </c>
      <c r="K2657" s="22" t="str">
        <f>IF(I2657&lt;&gt;"",SUMIF(Table1[Codigo_servico],A2657,Table1[Subtotal_insumo]),"")</f>
        <v/>
      </c>
      <c r="L2657" s="16">
        <f>IF(Table1[[#This Row],[Ordem_insumos]]&lt;&gt;0,VLOOKUP(Table1[[#This Row],[Codigo_servico]],Preencher_Orcamento!$B:$D,3,FALSE)*Table1[[#This Row],[Qtde_insumo]],"")</f>
        <v>0</v>
      </c>
      <c r="M2657" s="16">
        <f>IF(Table1[[#This Row],[Ordem_insumos]]&lt;&gt;0,VLOOKUP(Table1[[#This Row],[Codigo_servico]],Preencher_Orcamento!$B:$D,3,FALSE)*Table1[[#This Row],[Subtotal_insumo]],"")</f>
        <v>0</v>
      </c>
    </row>
    <row r="2658" spans="1:13" x14ac:dyDescent="0.25">
      <c r="A2658" s="3">
        <v>88020</v>
      </c>
      <c r="B2658" s="125">
        <v>0</v>
      </c>
      <c r="C2658" s="131" t="s">
        <v>2939</v>
      </c>
      <c r="D2658" s="132"/>
      <c r="E2658" s="4"/>
      <c r="F2658" s="4"/>
      <c r="G2658" s="17" t="str">
        <f>IFERROR(VLOOKUP(Table1[[#This Row],[Codigo_insumo]],BD_Insumos!$B:$E,4),"")</f>
        <v/>
      </c>
      <c r="H2658" s="139"/>
      <c r="I2658" s="5" t="s">
        <v>5</v>
      </c>
      <c r="J2658" s="20" t="str">
        <f t="shared" si="41"/>
        <v/>
      </c>
      <c r="K2658" s="21">
        <f>IF(I2658&lt;&gt;"",SUMIF(Table1[Codigo_servico],A2658,Table1[Subtotal_insumo]),"")</f>
        <v>37.13862094422489</v>
      </c>
      <c r="L2658" s="17" t="str">
        <f>IF(Table1[[#This Row],[Ordem_insumos]]&lt;&gt;0,VLOOKUP(Table1[[#This Row],[Codigo_servico]],Preencher_Orcamento!$B:$D,3,FALSE)*Table1[[#This Row],[Qtde_insumo]],"")</f>
        <v/>
      </c>
      <c r="M2658" s="17" t="str">
        <f>IF(Table1[[#This Row],[Ordem_insumos]]&lt;&gt;0,VLOOKUP(Table1[[#This Row],[Codigo_servico]],Preencher_Orcamento!$B:$D,3,FALSE)*Table1[[#This Row],[Subtotal_insumo]],"")</f>
        <v/>
      </c>
    </row>
    <row r="2659" spans="1:13" x14ac:dyDescent="0.25">
      <c r="A2659" s="6">
        <v>88020</v>
      </c>
      <c r="B2659" s="126">
        <v>1</v>
      </c>
      <c r="C2659" s="133"/>
      <c r="D2659" s="134">
        <v>2045</v>
      </c>
      <c r="E2659" s="7" t="s">
        <v>2194</v>
      </c>
      <c r="F2659" s="8" t="s">
        <v>2140</v>
      </c>
      <c r="G2659" s="16">
        <f>IFERROR(VLOOKUP(Table1[[#This Row],[Codigo_insumo]],BD_Insumos!$B:$E,4),"")</f>
        <v>28.645206620187412</v>
      </c>
      <c r="H2659" s="140">
        <v>1.2</v>
      </c>
      <c r="I2659" s="9"/>
      <c r="J2659" s="22">
        <f t="shared" si="41"/>
        <v>34.374247944224891</v>
      </c>
      <c r="K2659" s="22" t="str">
        <f>IF(I2659&lt;&gt;"",SUMIF(Table1[Codigo_servico],A2659,Table1[Subtotal_insumo]),"")</f>
        <v/>
      </c>
      <c r="L2659" s="16">
        <f>IF(Table1[[#This Row],[Ordem_insumos]]&lt;&gt;0,VLOOKUP(Table1[[#This Row],[Codigo_servico]],Preencher_Orcamento!$B:$D,3,FALSE)*Table1[[#This Row],[Qtde_insumo]],"")</f>
        <v>0</v>
      </c>
      <c r="M2659" s="16">
        <f>IF(Table1[[#This Row],[Ordem_insumos]]&lt;&gt;0,VLOOKUP(Table1[[#This Row],[Codigo_servico]],Preencher_Orcamento!$B:$D,3,FALSE)*Table1[[#This Row],[Subtotal_insumo]],"")</f>
        <v>0</v>
      </c>
    </row>
    <row r="2660" spans="1:13" ht="26.25" x14ac:dyDescent="0.25">
      <c r="A2660" s="6">
        <v>88020</v>
      </c>
      <c r="B2660" s="126">
        <v>2</v>
      </c>
      <c r="C2660" s="133"/>
      <c r="D2660" s="134">
        <v>31078</v>
      </c>
      <c r="E2660" s="7" t="s">
        <v>658</v>
      </c>
      <c r="F2660" s="8" t="s">
        <v>5</v>
      </c>
      <c r="G2660" s="18">
        <f>IFERROR(VLOOKUP(Table1[[#This Row],[Codigo_insumo]],BD_Insumos!$B:$E,4),"")</f>
        <v>2.3818000000000001</v>
      </c>
      <c r="H2660" s="140">
        <v>1</v>
      </c>
      <c r="I2660" s="9"/>
      <c r="J2660" s="23">
        <f t="shared" si="41"/>
        <v>2.3818000000000001</v>
      </c>
      <c r="K2660" s="22" t="str">
        <f>IF(I2660&lt;&gt;"",SUMIF(Table1[Codigo_servico],A2660,Table1[Subtotal_insumo]),"")</f>
        <v/>
      </c>
      <c r="L2660" s="18">
        <f>IF(Table1[[#This Row],[Ordem_insumos]]&lt;&gt;0,VLOOKUP(Table1[[#This Row],[Codigo_servico]],Preencher_Orcamento!$B:$D,3,FALSE)*Table1[[#This Row],[Qtde_insumo]],"")</f>
        <v>0</v>
      </c>
      <c r="M2660" s="18">
        <f>IF(Table1[[#This Row],[Ordem_insumos]]&lt;&gt;0,VLOOKUP(Table1[[#This Row],[Codigo_servico]],Preencher_Orcamento!$B:$D,3,FALSE)*Table1[[#This Row],[Subtotal_insumo]],"")</f>
        <v>0</v>
      </c>
    </row>
    <row r="2661" spans="1:13" ht="26.25" x14ac:dyDescent="0.25">
      <c r="A2661" s="6">
        <v>88020</v>
      </c>
      <c r="B2661" s="126">
        <v>3</v>
      </c>
      <c r="C2661" s="133"/>
      <c r="D2661" s="134">
        <v>17530</v>
      </c>
      <c r="E2661" s="7" t="s">
        <v>387</v>
      </c>
      <c r="F2661" s="8" t="s">
        <v>197</v>
      </c>
      <c r="G2661" s="18">
        <f>IFERROR(VLOOKUP(Table1[[#This Row],[Codigo_insumo]],BD_Insumos!$B:$E,4),"")</f>
        <v>38.257300000000001</v>
      </c>
      <c r="H2661" s="140">
        <v>0.01</v>
      </c>
      <c r="I2661" s="9"/>
      <c r="J2661" s="23">
        <f t="shared" si="41"/>
        <v>0.382573</v>
      </c>
      <c r="K2661" s="22" t="str">
        <f>IF(I2661&lt;&gt;"",SUMIF(Table1[Codigo_servico],A2661,Table1[Subtotal_insumo]),"")</f>
        <v/>
      </c>
      <c r="L2661" s="18">
        <f>IF(Table1[[#This Row],[Ordem_insumos]]&lt;&gt;0,VLOOKUP(Table1[[#This Row],[Codigo_servico]],Preencher_Orcamento!$B:$D,3,FALSE)*Table1[[#This Row],[Qtde_insumo]],"")</f>
        <v>0</v>
      </c>
      <c r="M2661" s="18">
        <f>IF(Table1[[#This Row],[Ordem_insumos]]&lt;&gt;0,VLOOKUP(Table1[[#This Row],[Codigo_servico]],Preencher_Orcamento!$B:$D,3,FALSE)*Table1[[#This Row],[Subtotal_insumo]],"")</f>
        <v>0</v>
      </c>
    </row>
    <row r="2662" spans="1:13" x14ac:dyDescent="0.25">
      <c r="A2662" s="3">
        <v>88021</v>
      </c>
      <c r="B2662" s="125">
        <v>0</v>
      </c>
      <c r="C2662" s="131" t="s">
        <v>2940</v>
      </c>
      <c r="D2662" s="132"/>
      <c r="E2662" s="4"/>
      <c r="F2662" s="4"/>
      <c r="G2662" s="17" t="str">
        <f>IFERROR(VLOOKUP(Table1[[#This Row],[Codigo_insumo]],BD_Insumos!$B:$E,4),"")</f>
        <v/>
      </c>
      <c r="H2662" s="139"/>
      <c r="I2662" s="5" t="s">
        <v>457</v>
      </c>
      <c r="J2662" s="20" t="str">
        <f t="shared" si="41"/>
        <v/>
      </c>
      <c r="K2662" s="21">
        <f>IF(I2662&lt;&gt;"",SUMIF(Table1[Codigo_servico],A2662,Table1[Subtotal_insumo]),"")</f>
        <v>35.267600282206161</v>
      </c>
      <c r="L2662" s="17" t="str">
        <f>IF(Table1[[#This Row],[Ordem_insumos]]&lt;&gt;0,VLOOKUP(Table1[[#This Row],[Codigo_servico]],Preencher_Orcamento!$B:$D,3,FALSE)*Table1[[#This Row],[Qtde_insumo]],"")</f>
        <v/>
      </c>
      <c r="M2662" s="17" t="str">
        <f>IF(Table1[[#This Row],[Ordem_insumos]]&lt;&gt;0,VLOOKUP(Table1[[#This Row],[Codigo_servico]],Preencher_Orcamento!$B:$D,3,FALSE)*Table1[[#This Row],[Subtotal_insumo]],"")</f>
        <v/>
      </c>
    </row>
    <row r="2663" spans="1:13" x14ac:dyDescent="0.25">
      <c r="A2663" s="6">
        <v>88021</v>
      </c>
      <c r="B2663" s="126">
        <v>1</v>
      </c>
      <c r="C2663" s="133"/>
      <c r="D2663" s="134">
        <v>2045</v>
      </c>
      <c r="E2663" s="7" t="s">
        <v>2194</v>
      </c>
      <c r="F2663" s="8" t="s">
        <v>2140</v>
      </c>
      <c r="G2663" s="16">
        <f>IFERROR(VLOOKUP(Table1[[#This Row],[Codigo_insumo]],BD_Insumos!$B:$E,4),"")</f>
        <v>28.645206620187412</v>
      </c>
      <c r="H2663" s="140">
        <v>1.1000000000000001</v>
      </c>
      <c r="I2663" s="9"/>
      <c r="J2663" s="22">
        <f t="shared" si="41"/>
        <v>31.509727282206157</v>
      </c>
      <c r="K2663" s="22" t="str">
        <f>IF(I2663&lt;&gt;"",SUMIF(Table1[Codigo_servico],A2663,Table1[Subtotal_insumo]),"")</f>
        <v/>
      </c>
      <c r="L2663" s="16">
        <f>IF(Table1[[#This Row],[Ordem_insumos]]&lt;&gt;0,VLOOKUP(Table1[[#This Row],[Codigo_servico]],Preencher_Orcamento!$B:$D,3,FALSE)*Table1[[#This Row],[Qtde_insumo]],"")</f>
        <v>0</v>
      </c>
      <c r="M2663" s="16">
        <f>IF(Table1[[#This Row],[Ordem_insumos]]&lt;&gt;0,VLOOKUP(Table1[[#This Row],[Codigo_servico]],Preencher_Orcamento!$B:$D,3,FALSE)*Table1[[#This Row],[Subtotal_insumo]],"")</f>
        <v>0</v>
      </c>
    </row>
    <row r="2664" spans="1:13" ht="26.25" x14ac:dyDescent="0.25">
      <c r="A2664" s="6">
        <v>88021</v>
      </c>
      <c r="B2664" s="126">
        <v>2</v>
      </c>
      <c r="C2664" s="133"/>
      <c r="D2664" s="134">
        <v>31076</v>
      </c>
      <c r="E2664" s="7" t="s">
        <v>657</v>
      </c>
      <c r="F2664" s="8" t="s">
        <v>457</v>
      </c>
      <c r="G2664" s="18">
        <f>IFERROR(VLOOKUP(Table1[[#This Row],[Codigo_insumo]],BD_Insumos!$B:$E,4),"")</f>
        <v>3.3753000000000002</v>
      </c>
      <c r="H2664" s="140">
        <v>1</v>
      </c>
      <c r="I2664" s="9"/>
      <c r="J2664" s="23">
        <f t="shared" si="41"/>
        <v>3.3753000000000002</v>
      </c>
      <c r="K2664" s="22" t="str">
        <f>IF(I2664&lt;&gt;"",SUMIF(Table1[Codigo_servico],A2664,Table1[Subtotal_insumo]),"")</f>
        <v/>
      </c>
      <c r="L2664" s="18">
        <f>IF(Table1[[#This Row],[Ordem_insumos]]&lt;&gt;0,VLOOKUP(Table1[[#This Row],[Codigo_servico]],Preencher_Orcamento!$B:$D,3,FALSE)*Table1[[#This Row],[Qtde_insumo]],"")</f>
        <v>0</v>
      </c>
      <c r="M2664" s="18">
        <f>IF(Table1[[#This Row],[Ordem_insumos]]&lt;&gt;0,VLOOKUP(Table1[[#This Row],[Codigo_servico]],Preencher_Orcamento!$B:$D,3,FALSE)*Table1[[#This Row],[Subtotal_insumo]],"")</f>
        <v>0</v>
      </c>
    </row>
    <row r="2665" spans="1:13" ht="26.25" x14ac:dyDescent="0.25">
      <c r="A2665" s="6">
        <v>88021</v>
      </c>
      <c r="B2665" s="126">
        <v>3</v>
      </c>
      <c r="C2665" s="133"/>
      <c r="D2665" s="134">
        <v>17530</v>
      </c>
      <c r="E2665" s="7" t="s">
        <v>387</v>
      </c>
      <c r="F2665" s="8" t="s">
        <v>197</v>
      </c>
      <c r="G2665" s="18">
        <f>IFERROR(VLOOKUP(Table1[[#This Row],[Codigo_insumo]],BD_Insumos!$B:$E,4),"")</f>
        <v>38.257300000000001</v>
      </c>
      <c r="H2665" s="140">
        <v>0.01</v>
      </c>
      <c r="I2665" s="9"/>
      <c r="J2665" s="23">
        <f t="shared" si="41"/>
        <v>0.382573</v>
      </c>
      <c r="K2665" s="22" t="str">
        <f>IF(I2665&lt;&gt;"",SUMIF(Table1[Codigo_servico],A2665,Table1[Subtotal_insumo]),"")</f>
        <v/>
      </c>
      <c r="L2665" s="18">
        <f>IF(Table1[[#This Row],[Ordem_insumos]]&lt;&gt;0,VLOOKUP(Table1[[#This Row],[Codigo_servico]],Preencher_Orcamento!$B:$D,3,FALSE)*Table1[[#This Row],[Qtde_insumo]],"")</f>
        <v>0</v>
      </c>
      <c r="M2665" s="18">
        <f>IF(Table1[[#This Row],[Ordem_insumos]]&lt;&gt;0,VLOOKUP(Table1[[#This Row],[Codigo_servico]],Preencher_Orcamento!$B:$D,3,FALSE)*Table1[[#This Row],[Subtotal_insumo]],"")</f>
        <v>0</v>
      </c>
    </row>
    <row r="2666" spans="1:13" x14ac:dyDescent="0.25">
      <c r="A2666" s="3">
        <v>88049</v>
      </c>
      <c r="B2666" s="125">
        <v>0</v>
      </c>
      <c r="C2666" s="131" t="s">
        <v>2941</v>
      </c>
      <c r="D2666" s="132"/>
      <c r="E2666" s="4"/>
      <c r="F2666" s="4"/>
      <c r="G2666" s="17" t="str">
        <f>IFERROR(VLOOKUP(Table1[[#This Row],[Codigo_insumo]],BD_Insumos!$B:$E,4),"")</f>
        <v/>
      </c>
      <c r="H2666" s="139"/>
      <c r="I2666" s="5" t="s">
        <v>170</v>
      </c>
      <c r="J2666" s="20" t="str">
        <f t="shared" si="41"/>
        <v/>
      </c>
      <c r="K2666" s="21">
        <f>IF(I2666&lt;&gt;"",SUMIF(Table1[Codigo_servico],A2666,Table1[Subtotal_insumo]),"")</f>
        <v>3.819997794422489</v>
      </c>
      <c r="L2666" s="17" t="str">
        <f>IF(Table1[[#This Row],[Ordem_insumos]]&lt;&gt;0,VLOOKUP(Table1[[#This Row],[Codigo_servico]],Preencher_Orcamento!$B:$D,3,FALSE)*Table1[[#This Row],[Qtde_insumo]],"")</f>
        <v/>
      </c>
      <c r="M2666" s="17" t="str">
        <f>IF(Table1[[#This Row],[Ordem_insumos]]&lt;&gt;0,VLOOKUP(Table1[[#This Row],[Codigo_servico]],Preencher_Orcamento!$B:$D,3,FALSE)*Table1[[#This Row],[Subtotal_insumo]],"")</f>
        <v/>
      </c>
    </row>
    <row r="2667" spans="1:13" ht="26.25" x14ac:dyDescent="0.25">
      <c r="A2667" s="6">
        <v>88049</v>
      </c>
      <c r="B2667" s="126">
        <v>1</v>
      </c>
      <c r="C2667" s="133"/>
      <c r="D2667" s="134">
        <v>17530</v>
      </c>
      <c r="E2667" s="7" t="s">
        <v>387</v>
      </c>
      <c r="F2667" s="8" t="s">
        <v>197</v>
      </c>
      <c r="G2667" s="16">
        <f>IFERROR(VLOOKUP(Table1[[#This Row],[Codigo_insumo]],BD_Insumos!$B:$E,4),"")</f>
        <v>38.257300000000001</v>
      </c>
      <c r="H2667" s="140">
        <v>0.01</v>
      </c>
      <c r="I2667" s="9"/>
      <c r="J2667" s="22">
        <f t="shared" si="41"/>
        <v>0.382573</v>
      </c>
      <c r="K2667" s="22" t="str">
        <f>IF(I2667&lt;&gt;"",SUMIF(Table1[Codigo_servico],A2667,Table1[Subtotal_insumo]),"")</f>
        <v/>
      </c>
      <c r="L2667" s="16">
        <f>IF(Table1[[#This Row],[Ordem_insumos]]&lt;&gt;0,VLOOKUP(Table1[[#This Row],[Codigo_servico]],Preencher_Orcamento!$B:$D,3,FALSE)*Table1[[#This Row],[Qtde_insumo]],"")</f>
        <v>0</v>
      </c>
      <c r="M2667" s="16">
        <f>IF(Table1[[#This Row],[Ordem_insumos]]&lt;&gt;0,VLOOKUP(Table1[[#This Row],[Codigo_servico]],Preencher_Orcamento!$B:$D,3,FALSE)*Table1[[#This Row],[Subtotal_insumo]],"")</f>
        <v>0</v>
      </c>
    </row>
    <row r="2668" spans="1:13" x14ac:dyDescent="0.25">
      <c r="A2668" s="6">
        <v>88049</v>
      </c>
      <c r="B2668" s="126">
        <v>2</v>
      </c>
      <c r="C2668" s="133"/>
      <c r="D2668" s="134">
        <v>2045</v>
      </c>
      <c r="E2668" s="7" t="s">
        <v>2194</v>
      </c>
      <c r="F2668" s="8" t="s">
        <v>2140</v>
      </c>
      <c r="G2668" s="18">
        <f>IFERROR(VLOOKUP(Table1[[#This Row],[Codigo_insumo]],BD_Insumos!$B:$E,4),"")</f>
        <v>28.645206620187412</v>
      </c>
      <c r="H2668" s="140">
        <v>0.12</v>
      </c>
      <c r="I2668" s="9"/>
      <c r="J2668" s="23">
        <f t="shared" si="41"/>
        <v>3.4374247944224892</v>
      </c>
      <c r="K2668" s="22" t="str">
        <f>IF(I2668&lt;&gt;"",SUMIF(Table1[Codigo_servico],A2668,Table1[Subtotal_insumo]),"")</f>
        <v/>
      </c>
      <c r="L2668" s="18">
        <f>IF(Table1[[#This Row],[Ordem_insumos]]&lt;&gt;0,VLOOKUP(Table1[[#This Row],[Codigo_servico]],Preencher_Orcamento!$B:$D,3,FALSE)*Table1[[#This Row],[Qtde_insumo]],"")</f>
        <v>0</v>
      </c>
      <c r="M2668" s="18">
        <f>IF(Table1[[#This Row],[Ordem_insumos]]&lt;&gt;0,VLOOKUP(Table1[[#This Row],[Codigo_servico]],Preencher_Orcamento!$B:$D,3,FALSE)*Table1[[#This Row],[Subtotal_insumo]],"")</f>
        <v>0</v>
      </c>
    </row>
    <row r="2669" spans="1:13" x14ac:dyDescent="0.25">
      <c r="A2669" s="3">
        <v>88050</v>
      </c>
      <c r="B2669" s="125">
        <v>0</v>
      </c>
      <c r="C2669" s="131" t="s">
        <v>2942</v>
      </c>
      <c r="D2669" s="132"/>
      <c r="E2669" s="4"/>
      <c r="F2669" s="4"/>
      <c r="G2669" s="17" t="str">
        <f>IFERROR(VLOOKUP(Table1[[#This Row],[Codigo_insumo]],BD_Insumos!$B:$E,4),"")</f>
        <v/>
      </c>
      <c r="H2669" s="139"/>
      <c r="I2669" s="5" t="s">
        <v>197</v>
      </c>
      <c r="J2669" s="20" t="str">
        <f t="shared" si="41"/>
        <v/>
      </c>
      <c r="K2669" s="21">
        <f>IF(I2669&lt;&gt;"",SUMIF(Table1[Codigo_servico],A2669,Table1[Subtotal_insumo]),"")</f>
        <v>6.2305000000000001</v>
      </c>
      <c r="L2669" s="17" t="str">
        <f>IF(Table1[[#This Row],[Ordem_insumos]]&lt;&gt;0,VLOOKUP(Table1[[#This Row],[Codigo_servico]],Preencher_Orcamento!$B:$D,3,FALSE)*Table1[[#This Row],[Qtde_insumo]],"")</f>
        <v/>
      </c>
      <c r="M2669" s="17" t="str">
        <f>IF(Table1[[#This Row],[Ordem_insumos]]&lt;&gt;0,VLOOKUP(Table1[[#This Row],[Codigo_servico]],Preencher_Orcamento!$B:$D,3,FALSE)*Table1[[#This Row],[Subtotal_insumo]],"")</f>
        <v/>
      </c>
    </row>
    <row r="2670" spans="1:13" x14ac:dyDescent="0.25">
      <c r="A2670" s="6">
        <v>88050</v>
      </c>
      <c r="B2670" s="126">
        <v>1</v>
      </c>
      <c r="C2670" s="133"/>
      <c r="D2670" s="134">
        <v>30542</v>
      </c>
      <c r="E2670" s="7" t="s">
        <v>574</v>
      </c>
      <c r="F2670" s="8" t="s">
        <v>197</v>
      </c>
      <c r="G2670" s="18">
        <f>IFERROR(VLOOKUP(Table1[[#This Row],[Codigo_insumo]],BD_Insumos!$B:$E,4),"")</f>
        <v>6.2305000000000001</v>
      </c>
      <c r="H2670" s="140">
        <v>1</v>
      </c>
      <c r="I2670" s="9"/>
      <c r="J2670" s="23">
        <f t="shared" si="41"/>
        <v>6.2305000000000001</v>
      </c>
      <c r="K2670" s="22" t="str">
        <f>IF(I2670&lt;&gt;"",SUMIF(Table1[Codigo_servico],A2670,Table1[Subtotal_insumo]),"")</f>
        <v/>
      </c>
      <c r="L2670" s="18">
        <f>IF(Table1[[#This Row],[Ordem_insumos]]&lt;&gt;0,VLOOKUP(Table1[[#This Row],[Codigo_servico]],Preencher_Orcamento!$B:$D,3,FALSE)*Table1[[#This Row],[Qtde_insumo]],"")</f>
        <v>0</v>
      </c>
      <c r="M2670" s="18">
        <f>IF(Table1[[#This Row],[Ordem_insumos]]&lt;&gt;0,VLOOKUP(Table1[[#This Row],[Codigo_servico]],Preencher_Orcamento!$B:$D,3,FALSE)*Table1[[#This Row],[Subtotal_insumo]],"")</f>
        <v>0</v>
      </c>
    </row>
    <row r="2671" spans="1:13" x14ac:dyDescent="0.25">
      <c r="A2671" s="3">
        <v>88051</v>
      </c>
      <c r="B2671" s="125">
        <v>0</v>
      </c>
      <c r="C2671" s="131" t="s">
        <v>2943</v>
      </c>
      <c r="D2671" s="132"/>
      <c r="E2671" s="4"/>
      <c r="F2671" s="4"/>
      <c r="G2671" s="17" t="str">
        <f>IFERROR(VLOOKUP(Table1[[#This Row],[Codigo_insumo]],BD_Insumos!$B:$E,4),"")</f>
        <v/>
      </c>
      <c r="H2671" s="139"/>
      <c r="I2671" s="5" t="s">
        <v>197</v>
      </c>
      <c r="J2671" s="20" t="str">
        <f t="shared" si="41"/>
        <v/>
      </c>
      <c r="K2671" s="21">
        <f>IF(I2671&lt;&gt;"",SUMIF(Table1[Codigo_servico],A2671,Table1[Subtotal_insumo]),"")</f>
        <v>50.4422</v>
      </c>
      <c r="L2671" s="17" t="str">
        <f>IF(Table1[[#This Row],[Ordem_insumos]]&lt;&gt;0,VLOOKUP(Table1[[#This Row],[Codigo_servico]],Preencher_Orcamento!$B:$D,3,FALSE)*Table1[[#This Row],[Qtde_insumo]],"")</f>
        <v/>
      </c>
      <c r="M2671" s="17" t="str">
        <f>IF(Table1[[#This Row],[Ordem_insumos]]&lt;&gt;0,VLOOKUP(Table1[[#This Row],[Codigo_servico]],Preencher_Orcamento!$B:$D,3,FALSE)*Table1[[#This Row],[Subtotal_insumo]],"")</f>
        <v/>
      </c>
    </row>
    <row r="2672" spans="1:13" ht="26.25" x14ac:dyDescent="0.25">
      <c r="A2672" s="6">
        <v>88051</v>
      </c>
      <c r="B2672" s="126">
        <v>1</v>
      </c>
      <c r="C2672" s="133"/>
      <c r="D2672" s="134">
        <v>30543</v>
      </c>
      <c r="E2672" s="7" t="s">
        <v>575</v>
      </c>
      <c r="F2672" s="8" t="s">
        <v>197</v>
      </c>
      <c r="G2672" s="18">
        <f>IFERROR(VLOOKUP(Table1[[#This Row],[Codigo_insumo]],BD_Insumos!$B:$E,4),"")</f>
        <v>50.4422</v>
      </c>
      <c r="H2672" s="140">
        <v>1</v>
      </c>
      <c r="I2672" s="9"/>
      <c r="J2672" s="23">
        <f t="shared" si="41"/>
        <v>50.4422</v>
      </c>
      <c r="K2672" s="22" t="str">
        <f>IF(I2672&lt;&gt;"",SUMIF(Table1[Codigo_servico],A2672,Table1[Subtotal_insumo]),"")</f>
        <v/>
      </c>
      <c r="L2672" s="18">
        <f>IF(Table1[[#This Row],[Ordem_insumos]]&lt;&gt;0,VLOOKUP(Table1[[#This Row],[Codigo_servico]],Preencher_Orcamento!$B:$D,3,FALSE)*Table1[[#This Row],[Qtde_insumo]],"")</f>
        <v>0</v>
      </c>
      <c r="M2672" s="18">
        <f>IF(Table1[[#This Row],[Ordem_insumos]]&lt;&gt;0,VLOOKUP(Table1[[#This Row],[Codigo_servico]],Preencher_Orcamento!$B:$D,3,FALSE)*Table1[[#This Row],[Subtotal_insumo]],"")</f>
        <v>0</v>
      </c>
    </row>
    <row r="2673" spans="1:13" x14ac:dyDescent="0.25">
      <c r="A2673" s="3">
        <v>90150</v>
      </c>
      <c r="B2673" s="125">
        <v>0</v>
      </c>
      <c r="C2673" s="131" t="s">
        <v>2944</v>
      </c>
      <c r="D2673" s="132"/>
      <c r="E2673" s="4"/>
      <c r="F2673" s="4"/>
      <c r="G2673" s="17" t="str">
        <f>IFERROR(VLOOKUP(Table1[[#This Row],[Codigo_insumo]],BD_Insumos!$B:$E,4),"")</f>
        <v/>
      </c>
      <c r="H2673" s="139"/>
      <c r="I2673" s="5" t="s">
        <v>457</v>
      </c>
      <c r="J2673" s="20" t="str">
        <f t="shared" si="41"/>
        <v/>
      </c>
      <c r="K2673" s="21">
        <f>IF(I2673&lt;&gt;"",SUMIF(Table1[Codigo_servico],A2673,Table1[Subtotal_insumo]),"")</f>
        <v>1577.0446254187189</v>
      </c>
      <c r="L2673" s="17" t="str">
        <f>IF(Table1[[#This Row],[Ordem_insumos]]&lt;&gt;0,VLOOKUP(Table1[[#This Row],[Codigo_servico]],Preencher_Orcamento!$B:$D,3,FALSE)*Table1[[#This Row],[Qtde_insumo]],"")</f>
        <v/>
      </c>
      <c r="M2673" s="17" t="str">
        <f>IF(Table1[[#This Row],[Ordem_insumos]]&lt;&gt;0,VLOOKUP(Table1[[#This Row],[Codigo_servico]],Preencher_Orcamento!$B:$D,3,FALSE)*Table1[[#This Row],[Subtotal_insumo]],"")</f>
        <v/>
      </c>
    </row>
    <row r="2674" spans="1:13" x14ac:dyDescent="0.25">
      <c r="A2674" s="6">
        <v>90150</v>
      </c>
      <c r="B2674" s="126">
        <v>1</v>
      </c>
      <c r="C2674" s="133"/>
      <c r="D2674" s="134">
        <v>58412</v>
      </c>
      <c r="E2674" s="7" t="s">
        <v>1563</v>
      </c>
      <c r="F2674" s="8" t="s">
        <v>457</v>
      </c>
      <c r="G2674" s="16">
        <f>IFERROR(VLOOKUP(Table1[[#This Row],[Codigo_insumo]],BD_Insumos!$B:$E,4),"")</f>
        <v>0.37609999999999999</v>
      </c>
      <c r="H2674" s="140">
        <v>4</v>
      </c>
      <c r="I2674" s="9"/>
      <c r="J2674" s="22">
        <f t="shared" si="41"/>
        <v>1.5044</v>
      </c>
      <c r="K2674" s="22" t="str">
        <f>IF(I2674&lt;&gt;"",SUMIF(Table1[Codigo_servico],A2674,Table1[Subtotal_insumo]),"")</f>
        <v/>
      </c>
      <c r="L2674" s="16">
        <f>IF(Table1[[#This Row],[Ordem_insumos]]&lt;&gt;0,VLOOKUP(Table1[[#This Row],[Codigo_servico]],Preencher_Orcamento!$B:$D,3,FALSE)*Table1[[#This Row],[Qtde_insumo]],"")</f>
        <v>0</v>
      </c>
      <c r="M2674" s="16">
        <f>IF(Table1[[#This Row],[Ordem_insumos]]&lt;&gt;0,VLOOKUP(Table1[[#This Row],[Codigo_servico]],Preencher_Orcamento!$B:$D,3,FALSE)*Table1[[#This Row],[Subtotal_insumo]],"")</f>
        <v>0</v>
      </c>
    </row>
    <row r="2675" spans="1:13" x14ac:dyDescent="0.25">
      <c r="A2675" s="6">
        <v>90150</v>
      </c>
      <c r="B2675" s="126">
        <v>2</v>
      </c>
      <c r="C2675" s="133"/>
      <c r="D2675" s="134">
        <v>52845</v>
      </c>
      <c r="E2675" s="7" t="s">
        <v>1108</v>
      </c>
      <c r="F2675" s="8" t="s">
        <v>5</v>
      </c>
      <c r="G2675" s="16">
        <f>IFERROR(VLOOKUP(Table1[[#This Row],[Codigo_insumo]],BD_Insumos!$B:$E,4),"")</f>
        <v>3.5449000000000002</v>
      </c>
      <c r="H2675" s="140">
        <v>4</v>
      </c>
      <c r="I2675" s="9"/>
      <c r="J2675" s="22">
        <f t="shared" si="41"/>
        <v>14.179600000000001</v>
      </c>
      <c r="K2675" s="22" t="str">
        <f>IF(I2675&lt;&gt;"",SUMIF(Table1[Codigo_servico],A2675,Table1[Subtotal_insumo]),"")</f>
        <v/>
      </c>
      <c r="L2675" s="16">
        <f>IF(Table1[[#This Row],[Ordem_insumos]]&lt;&gt;0,VLOOKUP(Table1[[#This Row],[Codigo_servico]],Preencher_Orcamento!$B:$D,3,FALSE)*Table1[[#This Row],[Qtde_insumo]],"")</f>
        <v>0</v>
      </c>
      <c r="M2675" s="16">
        <f>IF(Table1[[#This Row],[Ordem_insumos]]&lt;&gt;0,VLOOKUP(Table1[[#This Row],[Codigo_servico]],Preencher_Orcamento!$B:$D,3,FALSE)*Table1[[#This Row],[Subtotal_insumo]],"")</f>
        <v>0</v>
      </c>
    </row>
    <row r="2676" spans="1:13" ht="26.25" x14ac:dyDescent="0.25">
      <c r="A2676" s="6">
        <v>90150</v>
      </c>
      <c r="B2676" s="126">
        <v>3</v>
      </c>
      <c r="C2676" s="133"/>
      <c r="D2676" s="134">
        <v>58602</v>
      </c>
      <c r="E2676" s="7" t="s">
        <v>1572</v>
      </c>
      <c r="F2676" s="8" t="s">
        <v>457</v>
      </c>
      <c r="G2676" s="18">
        <f>IFERROR(VLOOKUP(Table1[[#This Row],[Codigo_insumo]],BD_Insumos!$B:$E,4),"")</f>
        <v>221.25239999999999</v>
      </c>
      <c r="H2676" s="140">
        <v>1</v>
      </c>
      <c r="I2676" s="9"/>
      <c r="J2676" s="23">
        <f t="shared" si="41"/>
        <v>221.25239999999999</v>
      </c>
      <c r="K2676" s="22" t="str">
        <f>IF(I2676&lt;&gt;"",SUMIF(Table1[Codigo_servico],A2676,Table1[Subtotal_insumo]),"")</f>
        <v/>
      </c>
      <c r="L2676" s="18">
        <f>IF(Table1[[#This Row],[Ordem_insumos]]&lt;&gt;0,VLOOKUP(Table1[[#This Row],[Codigo_servico]],Preencher_Orcamento!$B:$D,3,FALSE)*Table1[[#This Row],[Qtde_insumo]],"")</f>
        <v>0</v>
      </c>
      <c r="M2676" s="18">
        <f>IF(Table1[[#This Row],[Ordem_insumos]]&lt;&gt;0,VLOOKUP(Table1[[#This Row],[Codigo_servico]],Preencher_Orcamento!$B:$D,3,FALSE)*Table1[[#This Row],[Subtotal_insumo]],"")</f>
        <v>0</v>
      </c>
    </row>
    <row r="2677" spans="1:13" ht="26.25" x14ac:dyDescent="0.25">
      <c r="A2677" s="6">
        <v>90150</v>
      </c>
      <c r="B2677" s="126">
        <v>4</v>
      </c>
      <c r="C2677" s="133"/>
      <c r="D2677" s="134">
        <v>52805</v>
      </c>
      <c r="E2677" s="7" t="s">
        <v>1083</v>
      </c>
      <c r="F2677" s="8" t="s">
        <v>5</v>
      </c>
      <c r="G2677" s="18">
        <f>IFERROR(VLOOKUP(Table1[[#This Row],[Codigo_insumo]],BD_Insumos!$B:$E,4),"")</f>
        <v>3.8980999999999999</v>
      </c>
      <c r="H2677" s="140">
        <v>30</v>
      </c>
      <c r="I2677" s="9"/>
      <c r="J2677" s="23">
        <f t="shared" si="41"/>
        <v>116.943</v>
      </c>
      <c r="K2677" s="22" t="str">
        <f>IF(I2677&lt;&gt;"",SUMIF(Table1[Codigo_servico],A2677,Table1[Subtotal_insumo]),"")</f>
        <v/>
      </c>
      <c r="L2677" s="18">
        <f>IF(Table1[[#This Row],[Ordem_insumos]]&lt;&gt;0,VLOOKUP(Table1[[#This Row],[Codigo_servico]],Preencher_Orcamento!$B:$D,3,FALSE)*Table1[[#This Row],[Qtde_insumo]],"")</f>
        <v>0</v>
      </c>
      <c r="M2677" s="18">
        <f>IF(Table1[[#This Row],[Ordem_insumos]]&lt;&gt;0,VLOOKUP(Table1[[#This Row],[Codigo_servico]],Preencher_Orcamento!$B:$D,3,FALSE)*Table1[[#This Row],[Subtotal_insumo]],"")</f>
        <v>0</v>
      </c>
    </row>
    <row r="2678" spans="1:13" x14ac:dyDescent="0.25">
      <c r="A2678" s="6">
        <v>90150</v>
      </c>
      <c r="B2678" s="126">
        <v>5</v>
      </c>
      <c r="C2678" s="133"/>
      <c r="D2678" s="134">
        <v>50830</v>
      </c>
      <c r="E2678" s="7" t="s">
        <v>1008</v>
      </c>
      <c r="F2678" s="8" t="s">
        <v>457</v>
      </c>
      <c r="G2678" s="18">
        <f>IFERROR(VLOOKUP(Table1[[#This Row],[Codigo_insumo]],BD_Insumos!$B:$E,4),"")</f>
        <v>37.503599999999999</v>
      </c>
      <c r="H2678" s="140">
        <v>1</v>
      </c>
      <c r="I2678" s="9"/>
      <c r="J2678" s="23">
        <f t="shared" si="41"/>
        <v>37.503599999999999</v>
      </c>
      <c r="K2678" s="22" t="str">
        <f>IF(I2678&lt;&gt;"",SUMIF(Table1[Codigo_servico],A2678,Table1[Subtotal_insumo]),"")</f>
        <v/>
      </c>
      <c r="L2678" s="18">
        <f>IF(Table1[[#This Row],[Ordem_insumos]]&lt;&gt;0,VLOOKUP(Table1[[#This Row],[Codigo_servico]],Preencher_Orcamento!$B:$D,3,FALSE)*Table1[[#This Row],[Qtde_insumo]],"")</f>
        <v>0</v>
      </c>
      <c r="M2678" s="18">
        <f>IF(Table1[[#This Row],[Ordem_insumos]]&lt;&gt;0,VLOOKUP(Table1[[#This Row],[Codigo_servico]],Preencher_Orcamento!$B:$D,3,FALSE)*Table1[[#This Row],[Subtotal_insumo]],"")</f>
        <v>0</v>
      </c>
    </row>
    <row r="2679" spans="1:13" ht="26.25" x14ac:dyDescent="0.25">
      <c r="A2679" s="6">
        <v>90150</v>
      </c>
      <c r="B2679" s="126">
        <v>6</v>
      </c>
      <c r="C2679" s="133"/>
      <c r="D2679" s="134">
        <v>54576</v>
      </c>
      <c r="E2679" s="7" t="s">
        <v>1250</v>
      </c>
      <c r="F2679" s="8" t="s">
        <v>457</v>
      </c>
      <c r="G2679" s="18">
        <f>IFERROR(VLOOKUP(Table1[[#This Row],[Codigo_insumo]],BD_Insumos!$B:$E,4),"")</f>
        <v>1.3</v>
      </c>
      <c r="H2679" s="140">
        <v>2</v>
      </c>
      <c r="I2679" s="9"/>
      <c r="J2679" s="23">
        <f t="shared" si="41"/>
        <v>2.6</v>
      </c>
      <c r="K2679" s="22" t="str">
        <f>IF(I2679&lt;&gt;"",SUMIF(Table1[Codigo_servico],A2679,Table1[Subtotal_insumo]),"")</f>
        <v/>
      </c>
      <c r="L2679" s="18">
        <f>IF(Table1[[#This Row],[Ordem_insumos]]&lt;&gt;0,VLOOKUP(Table1[[#This Row],[Codigo_servico]],Preencher_Orcamento!$B:$D,3,FALSE)*Table1[[#This Row],[Qtde_insumo]],"")</f>
        <v>0</v>
      </c>
      <c r="M2679" s="18">
        <f>IF(Table1[[#This Row],[Ordem_insumos]]&lt;&gt;0,VLOOKUP(Table1[[#This Row],[Codigo_servico]],Preencher_Orcamento!$B:$D,3,FALSE)*Table1[[#This Row],[Subtotal_insumo]],"")</f>
        <v>0</v>
      </c>
    </row>
    <row r="2680" spans="1:13" ht="39" x14ac:dyDescent="0.25">
      <c r="A2680" s="6">
        <v>90150</v>
      </c>
      <c r="B2680" s="126">
        <v>7</v>
      </c>
      <c r="C2680" s="133"/>
      <c r="D2680" s="134">
        <v>51641</v>
      </c>
      <c r="E2680" s="7" t="s">
        <v>1044</v>
      </c>
      <c r="F2680" s="8" t="s">
        <v>5</v>
      </c>
      <c r="G2680" s="18">
        <f>IFERROR(VLOOKUP(Table1[[#This Row],[Codigo_insumo]],BD_Insumos!$B:$E,4),"")</f>
        <v>8.7725000000000009</v>
      </c>
      <c r="H2680" s="140">
        <v>9</v>
      </c>
      <c r="I2680" s="9"/>
      <c r="J2680" s="23">
        <f t="shared" si="41"/>
        <v>78.952500000000015</v>
      </c>
      <c r="K2680" s="22" t="str">
        <f>IF(I2680&lt;&gt;"",SUMIF(Table1[Codigo_servico],A2680,Table1[Subtotal_insumo]),"")</f>
        <v/>
      </c>
      <c r="L2680" s="18">
        <f>IF(Table1[[#This Row],[Ordem_insumos]]&lt;&gt;0,VLOOKUP(Table1[[#This Row],[Codigo_servico]],Preencher_Orcamento!$B:$D,3,FALSE)*Table1[[#This Row],[Qtde_insumo]],"")</f>
        <v>0</v>
      </c>
      <c r="M2680" s="18">
        <f>IF(Table1[[#This Row],[Ordem_insumos]]&lt;&gt;0,VLOOKUP(Table1[[#This Row],[Codigo_servico]],Preencher_Orcamento!$B:$D,3,FALSE)*Table1[[#This Row],[Subtotal_insumo]],"")</f>
        <v>0</v>
      </c>
    </row>
    <row r="2681" spans="1:13" ht="26.25" x14ac:dyDescent="0.25">
      <c r="A2681" s="6">
        <v>90150</v>
      </c>
      <c r="B2681" s="126">
        <v>8</v>
      </c>
      <c r="C2681" s="133"/>
      <c r="D2681" s="134">
        <v>59030</v>
      </c>
      <c r="E2681" s="7" t="s">
        <v>1584</v>
      </c>
      <c r="F2681" s="8" t="s">
        <v>5</v>
      </c>
      <c r="G2681" s="18">
        <f>IFERROR(VLOOKUP(Table1[[#This Row],[Codigo_insumo]],BD_Insumos!$B:$E,4),"")</f>
        <v>0.19450000000000001</v>
      </c>
      <c r="H2681" s="140">
        <v>3</v>
      </c>
      <c r="I2681" s="9"/>
      <c r="J2681" s="23">
        <f t="shared" si="41"/>
        <v>0.58350000000000002</v>
      </c>
      <c r="K2681" s="22" t="str">
        <f>IF(I2681&lt;&gt;"",SUMIF(Table1[Codigo_servico],A2681,Table1[Subtotal_insumo]),"")</f>
        <v/>
      </c>
      <c r="L2681" s="18">
        <f>IF(Table1[[#This Row],[Ordem_insumos]]&lt;&gt;0,VLOOKUP(Table1[[#This Row],[Codigo_servico]],Preencher_Orcamento!$B:$D,3,FALSE)*Table1[[#This Row],[Qtde_insumo]],"")</f>
        <v>0</v>
      </c>
      <c r="M2681" s="18">
        <f>IF(Table1[[#This Row],[Ordem_insumos]]&lt;&gt;0,VLOOKUP(Table1[[#This Row],[Codigo_servico]],Preencher_Orcamento!$B:$D,3,FALSE)*Table1[[#This Row],[Subtotal_insumo]],"")</f>
        <v>0</v>
      </c>
    </row>
    <row r="2682" spans="1:13" ht="26.25" x14ac:dyDescent="0.25">
      <c r="A2682" s="6">
        <v>90150</v>
      </c>
      <c r="B2682" s="126">
        <v>9</v>
      </c>
      <c r="C2682" s="133"/>
      <c r="D2682" s="134">
        <v>58024</v>
      </c>
      <c r="E2682" s="7" t="s">
        <v>1543</v>
      </c>
      <c r="F2682" s="8" t="s">
        <v>457</v>
      </c>
      <c r="G2682" s="18">
        <f>IFERROR(VLOOKUP(Table1[[#This Row],[Codigo_insumo]],BD_Insumos!$B:$E,4),"")</f>
        <v>2.0491999999999999</v>
      </c>
      <c r="H2682" s="140">
        <v>7</v>
      </c>
      <c r="I2682" s="9"/>
      <c r="J2682" s="23">
        <f t="shared" si="41"/>
        <v>14.3444</v>
      </c>
      <c r="K2682" s="22" t="str">
        <f>IF(I2682&lt;&gt;"",SUMIF(Table1[Codigo_servico],A2682,Table1[Subtotal_insumo]),"")</f>
        <v/>
      </c>
      <c r="L2682" s="18">
        <f>IF(Table1[[#This Row],[Ordem_insumos]]&lt;&gt;0,VLOOKUP(Table1[[#This Row],[Codigo_servico]],Preencher_Orcamento!$B:$D,3,FALSE)*Table1[[#This Row],[Qtde_insumo]],"")</f>
        <v>0</v>
      </c>
      <c r="M2682" s="18">
        <f>IF(Table1[[#This Row],[Ordem_insumos]]&lt;&gt;0,VLOOKUP(Table1[[#This Row],[Codigo_servico]],Preencher_Orcamento!$B:$D,3,FALSE)*Table1[[#This Row],[Subtotal_insumo]],"")</f>
        <v>0</v>
      </c>
    </row>
    <row r="2683" spans="1:13" ht="26.25" x14ac:dyDescent="0.25">
      <c r="A2683" s="6">
        <v>90150</v>
      </c>
      <c r="B2683" s="126">
        <v>10</v>
      </c>
      <c r="C2683" s="133"/>
      <c r="D2683" s="134">
        <v>57610</v>
      </c>
      <c r="E2683" s="7" t="s">
        <v>1524</v>
      </c>
      <c r="F2683" s="8" t="s">
        <v>457</v>
      </c>
      <c r="G2683" s="18">
        <f>IFERROR(VLOOKUP(Table1[[#This Row],[Codigo_insumo]],BD_Insumos!$B:$E,4),"")</f>
        <v>59.200600000000001</v>
      </c>
      <c r="H2683" s="140">
        <v>1</v>
      </c>
      <c r="I2683" s="9"/>
      <c r="J2683" s="23">
        <f t="shared" si="41"/>
        <v>59.200600000000001</v>
      </c>
      <c r="K2683" s="22" t="str">
        <f>IF(I2683&lt;&gt;"",SUMIF(Table1[Codigo_servico],A2683,Table1[Subtotal_insumo]),"")</f>
        <v/>
      </c>
      <c r="L2683" s="18">
        <f>IF(Table1[[#This Row],[Ordem_insumos]]&lt;&gt;0,VLOOKUP(Table1[[#This Row],[Codigo_servico]],Preencher_Orcamento!$B:$D,3,FALSE)*Table1[[#This Row],[Qtde_insumo]],"")</f>
        <v>0</v>
      </c>
      <c r="M2683" s="18">
        <f>IF(Table1[[#This Row],[Ordem_insumos]]&lt;&gt;0,VLOOKUP(Table1[[#This Row],[Codigo_servico]],Preencher_Orcamento!$B:$D,3,FALSE)*Table1[[#This Row],[Subtotal_insumo]],"")</f>
        <v>0</v>
      </c>
    </row>
    <row r="2684" spans="1:13" ht="39" x14ac:dyDescent="0.25">
      <c r="A2684" s="6">
        <v>90150</v>
      </c>
      <c r="B2684" s="126">
        <v>11</v>
      </c>
      <c r="C2684" s="133"/>
      <c r="D2684" s="134">
        <v>51642</v>
      </c>
      <c r="E2684" s="7" t="s">
        <v>1045</v>
      </c>
      <c r="F2684" s="8" t="s">
        <v>5</v>
      </c>
      <c r="G2684" s="18">
        <f>IFERROR(VLOOKUP(Table1[[#This Row],[Codigo_insumo]],BD_Insumos!$B:$E,4),"")</f>
        <v>10.9876</v>
      </c>
      <c r="H2684" s="140">
        <v>9</v>
      </c>
      <c r="I2684" s="9"/>
      <c r="J2684" s="23">
        <f t="shared" si="41"/>
        <v>98.888400000000004</v>
      </c>
      <c r="K2684" s="22" t="str">
        <f>IF(I2684&lt;&gt;"",SUMIF(Table1[Codigo_servico],A2684,Table1[Subtotal_insumo]),"")</f>
        <v/>
      </c>
      <c r="L2684" s="18">
        <f>IF(Table1[[#This Row],[Ordem_insumos]]&lt;&gt;0,VLOOKUP(Table1[[#This Row],[Codigo_servico]],Preencher_Orcamento!$B:$D,3,FALSE)*Table1[[#This Row],[Qtde_insumo]],"")</f>
        <v>0</v>
      </c>
      <c r="M2684" s="18">
        <f>IF(Table1[[#This Row],[Ordem_insumos]]&lt;&gt;0,VLOOKUP(Table1[[#This Row],[Codigo_servico]],Preencher_Orcamento!$B:$D,3,FALSE)*Table1[[#This Row],[Subtotal_insumo]],"")</f>
        <v>0</v>
      </c>
    </row>
    <row r="2685" spans="1:13" x14ac:dyDescent="0.25">
      <c r="A2685" s="6">
        <v>90150</v>
      </c>
      <c r="B2685" s="126">
        <v>12</v>
      </c>
      <c r="C2685" s="133"/>
      <c r="D2685" s="134">
        <v>51672</v>
      </c>
      <c r="E2685" s="7" t="s">
        <v>1058</v>
      </c>
      <c r="F2685" s="8" t="s">
        <v>457</v>
      </c>
      <c r="G2685" s="18">
        <f>IFERROR(VLOOKUP(Table1[[#This Row],[Codigo_insumo]],BD_Insumos!$B:$E,4),"")</f>
        <v>5.66</v>
      </c>
      <c r="H2685" s="140">
        <v>1</v>
      </c>
      <c r="I2685" s="9"/>
      <c r="J2685" s="23">
        <f t="shared" si="41"/>
        <v>5.66</v>
      </c>
      <c r="K2685" s="22" t="str">
        <f>IF(I2685&lt;&gt;"",SUMIF(Table1[Codigo_servico],A2685,Table1[Subtotal_insumo]),"")</f>
        <v/>
      </c>
      <c r="L2685" s="18">
        <f>IF(Table1[[#This Row],[Ordem_insumos]]&lt;&gt;0,VLOOKUP(Table1[[#This Row],[Codigo_servico]],Preencher_Orcamento!$B:$D,3,FALSE)*Table1[[#This Row],[Qtde_insumo]],"")</f>
        <v>0</v>
      </c>
      <c r="M2685" s="18">
        <f>IF(Table1[[#This Row],[Ordem_insumos]]&lt;&gt;0,VLOOKUP(Table1[[#This Row],[Codigo_servico]],Preencher_Orcamento!$B:$D,3,FALSE)*Table1[[#This Row],[Subtotal_insumo]],"")</f>
        <v>0</v>
      </c>
    </row>
    <row r="2686" spans="1:13" x14ac:dyDescent="0.25">
      <c r="A2686" s="6">
        <v>90150</v>
      </c>
      <c r="B2686" s="126">
        <v>13</v>
      </c>
      <c r="C2686" s="133"/>
      <c r="D2686" s="134">
        <v>2041</v>
      </c>
      <c r="E2686" s="7" t="s">
        <v>2192</v>
      </c>
      <c r="F2686" s="8" t="s">
        <v>2140</v>
      </c>
      <c r="G2686" s="18">
        <f>IFERROR(VLOOKUP(Table1[[#This Row],[Codigo_insumo]],BD_Insumos!$B:$E,4),"")</f>
        <v>18.820516146129485</v>
      </c>
      <c r="H2686" s="140">
        <v>12</v>
      </c>
      <c r="I2686" s="9"/>
      <c r="J2686" s="23">
        <f t="shared" si="41"/>
        <v>225.84619375355382</v>
      </c>
      <c r="K2686" s="22" t="str">
        <f>IF(I2686&lt;&gt;"",SUMIF(Table1[Codigo_servico],A2686,Table1[Subtotal_insumo]),"")</f>
        <v/>
      </c>
      <c r="L2686" s="18">
        <f>IF(Table1[[#This Row],[Ordem_insumos]]&lt;&gt;0,VLOOKUP(Table1[[#This Row],[Codigo_servico]],Preencher_Orcamento!$B:$D,3,FALSE)*Table1[[#This Row],[Qtde_insumo]],"")</f>
        <v>0</v>
      </c>
      <c r="M2686" s="18">
        <f>IF(Table1[[#This Row],[Ordem_insumos]]&lt;&gt;0,VLOOKUP(Table1[[#This Row],[Codigo_servico]],Preencher_Orcamento!$B:$D,3,FALSE)*Table1[[#This Row],[Subtotal_insumo]],"")</f>
        <v>0</v>
      </c>
    </row>
    <row r="2687" spans="1:13" ht="26.25" x14ac:dyDescent="0.25">
      <c r="A2687" s="6">
        <v>90150</v>
      </c>
      <c r="B2687" s="126">
        <v>14</v>
      </c>
      <c r="C2687" s="133"/>
      <c r="D2687" s="134">
        <v>59010</v>
      </c>
      <c r="E2687" s="7" t="s">
        <v>1580</v>
      </c>
      <c r="F2687" s="8" t="s">
        <v>457</v>
      </c>
      <c r="G2687" s="18">
        <f>IFERROR(VLOOKUP(Table1[[#This Row],[Codigo_insumo]],BD_Insumos!$B:$E,4),"")</f>
        <v>24.719000000000001</v>
      </c>
      <c r="H2687" s="140">
        <v>1</v>
      </c>
      <c r="I2687" s="9"/>
      <c r="J2687" s="23">
        <f t="shared" si="41"/>
        <v>24.719000000000001</v>
      </c>
      <c r="K2687" s="22" t="str">
        <f>IF(I2687&lt;&gt;"",SUMIF(Table1[Codigo_servico],A2687,Table1[Subtotal_insumo]),"")</f>
        <v/>
      </c>
      <c r="L2687" s="18">
        <f>IF(Table1[[#This Row],[Ordem_insumos]]&lt;&gt;0,VLOOKUP(Table1[[#This Row],[Codigo_servico]],Preencher_Orcamento!$B:$D,3,FALSE)*Table1[[#This Row],[Qtde_insumo]],"")</f>
        <v>0</v>
      </c>
      <c r="M2687" s="18">
        <f>IF(Table1[[#This Row],[Ordem_insumos]]&lt;&gt;0,VLOOKUP(Table1[[#This Row],[Codigo_servico]],Preencher_Orcamento!$B:$D,3,FALSE)*Table1[[#This Row],[Subtotal_insumo]],"")</f>
        <v>0</v>
      </c>
    </row>
    <row r="2688" spans="1:13" ht="26.25" x14ac:dyDescent="0.25">
      <c r="A2688" s="6">
        <v>90150</v>
      </c>
      <c r="B2688" s="126">
        <v>15</v>
      </c>
      <c r="C2688" s="133"/>
      <c r="D2688" s="134">
        <v>59021</v>
      </c>
      <c r="E2688" s="7" t="s">
        <v>1582</v>
      </c>
      <c r="F2688" s="8" t="s">
        <v>457</v>
      </c>
      <c r="G2688" s="18">
        <f>IFERROR(VLOOKUP(Table1[[#This Row],[Codigo_insumo]],BD_Insumos!$B:$E,4),"")</f>
        <v>14.596299999999999</v>
      </c>
      <c r="H2688" s="140">
        <v>6</v>
      </c>
      <c r="I2688" s="9"/>
      <c r="J2688" s="23">
        <f t="shared" si="41"/>
        <v>87.577799999999996</v>
      </c>
      <c r="K2688" s="22" t="str">
        <f>IF(I2688&lt;&gt;"",SUMIF(Table1[Codigo_servico],A2688,Table1[Subtotal_insumo]),"")</f>
        <v/>
      </c>
      <c r="L2688" s="18">
        <f>IF(Table1[[#This Row],[Ordem_insumos]]&lt;&gt;0,VLOOKUP(Table1[[#This Row],[Codigo_servico]],Preencher_Orcamento!$B:$D,3,FALSE)*Table1[[#This Row],[Qtde_insumo]],"")</f>
        <v>0</v>
      </c>
      <c r="M2688" s="18">
        <f>IF(Table1[[#This Row],[Ordem_insumos]]&lt;&gt;0,VLOOKUP(Table1[[#This Row],[Codigo_servico]],Preencher_Orcamento!$B:$D,3,FALSE)*Table1[[#This Row],[Subtotal_insumo]],"")</f>
        <v>0</v>
      </c>
    </row>
    <row r="2689" spans="1:13" ht="26.25" x14ac:dyDescent="0.25">
      <c r="A2689" s="6">
        <v>90150</v>
      </c>
      <c r="B2689" s="126">
        <v>16</v>
      </c>
      <c r="C2689" s="133"/>
      <c r="D2689" s="134">
        <v>58020</v>
      </c>
      <c r="E2689" s="7" t="s">
        <v>1542</v>
      </c>
      <c r="F2689" s="8" t="s">
        <v>457</v>
      </c>
      <c r="G2689" s="18">
        <f>IFERROR(VLOOKUP(Table1[[#This Row],[Codigo_insumo]],BD_Insumos!$B:$E,4),"")</f>
        <v>16.640699999999999</v>
      </c>
      <c r="H2689" s="140">
        <v>1</v>
      </c>
      <c r="I2689" s="9"/>
      <c r="J2689" s="23">
        <f t="shared" si="41"/>
        <v>16.640699999999999</v>
      </c>
      <c r="K2689" s="22" t="str">
        <f>IF(I2689&lt;&gt;"",SUMIF(Table1[Codigo_servico],A2689,Table1[Subtotal_insumo]),"")</f>
        <v/>
      </c>
      <c r="L2689" s="18">
        <f>IF(Table1[[#This Row],[Ordem_insumos]]&lt;&gt;0,VLOOKUP(Table1[[#This Row],[Codigo_servico]],Preencher_Orcamento!$B:$D,3,FALSE)*Table1[[#This Row],[Qtde_insumo]],"")</f>
        <v>0</v>
      </c>
      <c r="M2689" s="18">
        <f>IF(Table1[[#This Row],[Ordem_insumos]]&lt;&gt;0,VLOOKUP(Table1[[#This Row],[Codigo_servico]],Preencher_Orcamento!$B:$D,3,FALSE)*Table1[[#This Row],[Subtotal_insumo]],"")</f>
        <v>0</v>
      </c>
    </row>
    <row r="2690" spans="1:13" x14ac:dyDescent="0.25">
      <c r="A2690" s="6">
        <v>90150</v>
      </c>
      <c r="B2690" s="126">
        <v>17</v>
      </c>
      <c r="C2690" s="133"/>
      <c r="D2690" s="134">
        <v>17715</v>
      </c>
      <c r="E2690" s="7" t="s">
        <v>395</v>
      </c>
      <c r="F2690" s="8" t="s">
        <v>197</v>
      </c>
      <c r="G2690" s="18">
        <f>IFERROR(VLOOKUP(Table1[[#This Row],[Codigo_insumo]],BD_Insumos!$B:$E,4),"")</f>
        <v>6.9610000000000003</v>
      </c>
      <c r="H2690" s="140">
        <v>0.2</v>
      </c>
      <c r="I2690" s="9"/>
      <c r="J2690" s="23">
        <f t="shared" ref="J2690:J2753" si="42">IF(I2690="",G2690*H2690,"")</f>
        <v>1.3922000000000001</v>
      </c>
      <c r="K2690" s="22" t="str">
        <f>IF(I2690&lt;&gt;"",SUMIF(Table1[Codigo_servico],A2690,Table1[Subtotal_insumo]),"")</f>
        <v/>
      </c>
      <c r="L2690" s="18">
        <f>IF(Table1[[#This Row],[Ordem_insumos]]&lt;&gt;0,VLOOKUP(Table1[[#This Row],[Codigo_servico]],Preencher_Orcamento!$B:$D,3,FALSE)*Table1[[#This Row],[Qtde_insumo]],"")</f>
        <v>0</v>
      </c>
      <c r="M2690" s="18">
        <f>IF(Table1[[#This Row],[Ordem_insumos]]&lt;&gt;0,VLOOKUP(Table1[[#This Row],[Codigo_servico]],Preencher_Orcamento!$B:$D,3,FALSE)*Table1[[#This Row],[Subtotal_insumo]],"")</f>
        <v>0</v>
      </c>
    </row>
    <row r="2691" spans="1:13" ht="26.25" x14ac:dyDescent="0.25">
      <c r="A2691" s="6">
        <v>90150</v>
      </c>
      <c r="B2691" s="126">
        <v>18</v>
      </c>
      <c r="C2691" s="133"/>
      <c r="D2691" s="134">
        <v>54453</v>
      </c>
      <c r="E2691" s="7" t="s">
        <v>1215</v>
      </c>
      <c r="F2691" s="8" t="s">
        <v>457</v>
      </c>
      <c r="G2691" s="18">
        <f>IFERROR(VLOOKUP(Table1[[#This Row],[Codigo_insumo]],BD_Insumos!$B:$E,4),"")</f>
        <v>23.7834</v>
      </c>
      <c r="H2691" s="140">
        <v>2</v>
      </c>
      <c r="I2691" s="9"/>
      <c r="J2691" s="23">
        <f t="shared" si="42"/>
        <v>47.566800000000001</v>
      </c>
      <c r="K2691" s="22" t="str">
        <f>IF(I2691&lt;&gt;"",SUMIF(Table1[Codigo_servico],A2691,Table1[Subtotal_insumo]),"")</f>
        <v/>
      </c>
      <c r="L2691" s="18">
        <f>IF(Table1[[#This Row],[Ordem_insumos]]&lt;&gt;0,VLOOKUP(Table1[[#This Row],[Codigo_servico]],Preencher_Orcamento!$B:$D,3,FALSE)*Table1[[#This Row],[Qtde_insumo]],"")</f>
        <v>0</v>
      </c>
      <c r="M2691" s="18">
        <f>IF(Table1[[#This Row],[Ordem_insumos]]&lt;&gt;0,VLOOKUP(Table1[[#This Row],[Codigo_servico]],Preencher_Orcamento!$B:$D,3,FALSE)*Table1[[#This Row],[Subtotal_insumo]],"")</f>
        <v>0</v>
      </c>
    </row>
    <row r="2692" spans="1:13" x14ac:dyDescent="0.25">
      <c r="A2692" s="6">
        <v>90150</v>
      </c>
      <c r="B2692" s="126">
        <v>19</v>
      </c>
      <c r="C2692" s="133"/>
      <c r="D2692" s="134">
        <v>2044</v>
      </c>
      <c r="E2692" s="7" t="s">
        <v>2193</v>
      </c>
      <c r="F2692" s="8" t="s">
        <v>2140</v>
      </c>
      <c r="G2692" s="18">
        <f>IFERROR(VLOOKUP(Table1[[#This Row],[Codigo_insumo]],BD_Insumos!$B:$E,4),"")</f>
        <v>13.596734305430379</v>
      </c>
      <c r="H2692" s="140">
        <v>12</v>
      </c>
      <c r="I2692" s="9"/>
      <c r="J2692" s="23">
        <f t="shared" si="42"/>
        <v>163.16081166516454</v>
      </c>
      <c r="K2692" s="22" t="str">
        <f>IF(I2692&lt;&gt;"",SUMIF(Table1[Codigo_servico],A2692,Table1[Subtotal_insumo]),"")</f>
        <v/>
      </c>
      <c r="L2692" s="18">
        <f>IF(Table1[[#This Row],[Ordem_insumos]]&lt;&gt;0,VLOOKUP(Table1[[#This Row],[Codigo_servico]],Preencher_Orcamento!$B:$D,3,FALSE)*Table1[[#This Row],[Qtde_insumo]],"")</f>
        <v>0</v>
      </c>
      <c r="M2692" s="18">
        <f>IF(Table1[[#This Row],[Ordem_insumos]]&lt;&gt;0,VLOOKUP(Table1[[#This Row],[Codigo_servico]],Preencher_Orcamento!$B:$D,3,FALSE)*Table1[[#This Row],[Subtotal_insumo]],"")</f>
        <v>0</v>
      </c>
    </row>
    <row r="2693" spans="1:13" ht="26.25" x14ac:dyDescent="0.25">
      <c r="A2693" s="6">
        <v>90150</v>
      </c>
      <c r="B2693" s="126">
        <v>20</v>
      </c>
      <c r="C2693" s="133"/>
      <c r="D2693" s="134">
        <v>51264</v>
      </c>
      <c r="E2693" s="7" t="s">
        <v>1020</v>
      </c>
      <c r="F2693" s="8" t="s">
        <v>457</v>
      </c>
      <c r="G2693" s="18">
        <f>IFERROR(VLOOKUP(Table1[[#This Row],[Codigo_insumo]],BD_Insumos!$B:$E,4),"")</f>
        <v>128.48699999999999</v>
      </c>
      <c r="H2693" s="140">
        <v>1</v>
      </c>
      <c r="I2693" s="9"/>
      <c r="J2693" s="23">
        <f t="shared" si="42"/>
        <v>128.48699999999999</v>
      </c>
      <c r="K2693" s="22" t="str">
        <f>IF(I2693&lt;&gt;"",SUMIF(Table1[Codigo_servico],A2693,Table1[Subtotal_insumo]),"")</f>
        <v/>
      </c>
      <c r="L2693" s="18">
        <f>IF(Table1[[#This Row],[Ordem_insumos]]&lt;&gt;0,VLOOKUP(Table1[[#This Row],[Codigo_servico]],Preencher_Orcamento!$B:$D,3,FALSE)*Table1[[#This Row],[Qtde_insumo]],"")</f>
        <v>0</v>
      </c>
      <c r="M2693" s="18">
        <f>IF(Table1[[#This Row],[Ordem_insumos]]&lt;&gt;0,VLOOKUP(Table1[[#This Row],[Codigo_servico]],Preencher_Orcamento!$B:$D,3,FALSE)*Table1[[#This Row],[Subtotal_insumo]],"")</f>
        <v>0</v>
      </c>
    </row>
    <row r="2694" spans="1:13" ht="26.25" x14ac:dyDescent="0.25">
      <c r="A2694" s="6">
        <v>90150</v>
      </c>
      <c r="B2694" s="126">
        <v>21</v>
      </c>
      <c r="C2694" s="133"/>
      <c r="D2694" s="134">
        <v>53269</v>
      </c>
      <c r="E2694" s="7" t="s">
        <v>1145</v>
      </c>
      <c r="F2694" s="8" t="s">
        <v>457</v>
      </c>
      <c r="G2694" s="18">
        <f>IFERROR(VLOOKUP(Table1[[#This Row],[Codigo_insumo]],BD_Insumos!$B:$E,4),"")</f>
        <v>141.89660000000001</v>
      </c>
      <c r="H2694" s="140">
        <v>1</v>
      </c>
      <c r="I2694" s="9"/>
      <c r="J2694" s="23">
        <f t="shared" si="42"/>
        <v>141.89660000000001</v>
      </c>
      <c r="K2694" s="22" t="str">
        <f>IF(I2694&lt;&gt;"",SUMIF(Table1[Codigo_servico],A2694,Table1[Subtotal_insumo]),"")</f>
        <v/>
      </c>
      <c r="L2694" s="18">
        <f>IF(Table1[[#This Row],[Ordem_insumos]]&lt;&gt;0,VLOOKUP(Table1[[#This Row],[Codigo_servico]],Preencher_Orcamento!$B:$D,3,FALSE)*Table1[[#This Row],[Qtde_insumo]],"")</f>
        <v>0</v>
      </c>
      <c r="M2694" s="18">
        <f>IF(Table1[[#This Row],[Ordem_insumos]]&lt;&gt;0,VLOOKUP(Table1[[#This Row],[Codigo_servico]],Preencher_Orcamento!$B:$D,3,FALSE)*Table1[[#This Row],[Subtotal_insumo]],"")</f>
        <v>0</v>
      </c>
    </row>
    <row r="2695" spans="1:13" ht="26.25" x14ac:dyDescent="0.25">
      <c r="A2695" s="6">
        <v>90150</v>
      </c>
      <c r="B2695" s="126">
        <v>22</v>
      </c>
      <c r="C2695" s="133"/>
      <c r="D2695" s="134">
        <v>52430</v>
      </c>
      <c r="E2695" s="7" t="s">
        <v>1066</v>
      </c>
      <c r="F2695" s="8" t="s">
        <v>5</v>
      </c>
      <c r="G2695" s="18">
        <f>IFERROR(VLOOKUP(Table1[[#This Row],[Codigo_insumo]],BD_Insumos!$B:$E,4),"")</f>
        <v>1.8502000000000001</v>
      </c>
      <c r="H2695" s="140">
        <v>3</v>
      </c>
      <c r="I2695" s="9"/>
      <c r="J2695" s="23">
        <f t="shared" si="42"/>
        <v>5.5506000000000002</v>
      </c>
      <c r="K2695" s="22" t="str">
        <f>IF(I2695&lt;&gt;"",SUMIF(Table1[Codigo_servico],A2695,Table1[Subtotal_insumo]),"")</f>
        <v/>
      </c>
      <c r="L2695" s="18">
        <f>IF(Table1[[#This Row],[Ordem_insumos]]&lt;&gt;0,VLOOKUP(Table1[[#This Row],[Codigo_servico]],Preencher_Orcamento!$B:$D,3,FALSE)*Table1[[#This Row],[Qtde_insumo]],"")</f>
        <v>0</v>
      </c>
      <c r="M2695" s="18">
        <f>IF(Table1[[#This Row],[Ordem_insumos]]&lt;&gt;0,VLOOKUP(Table1[[#This Row],[Codigo_servico]],Preencher_Orcamento!$B:$D,3,FALSE)*Table1[[#This Row],[Subtotal_insumo]],"")</f>
        <v>0</v>
      </c>
    </row>
    <row r="2696" spans="1:13" x14ac:dyDescent="0.25">
      <c r="A2696" s="6">
        <v>90150</v>
      </c>
      <c r="B2696" s="126">
        <v>23</v>
      </c>
      <c r="C2696" s="133"/>
      <c r="D2696" s="134">
        <v>58413</v>
      </c>
      <c r="E2696" s="7" t="s">
        <v>1564</v>
      </c>
      <c r="F2696" s="8" t="s">
        <v>457</v>
      </c>
      <c r="G2696" s="18">
        <f>IFERROR(VLOOKUP(Table1[[#This Row],[Codigo_insumo]],BD_Insumos!$B:$E,4),"")</f>
        <v>0.62229999999999996</v>
      </c>
      <c r="H2696" s="140">
        <v>6</v>
      </c>
      <c r="I2696" s="9"/>
      <c r="J2696" s="23">
        <f t="shared" si="42"/>
        <v>3.7337999999999996</v>
      </c>
      <c r="K2696" s="22" t="str">
        <f>IF(I2696&lt;&gt;"",SUMIF(Table1[Codigo_servico],A2696,Table1[Subtotal_insumo]),"")</f>
        <v/>
      </c>
      <c r="L2696" s="18">
        <f>IF(Table1[[#This Row],[Ordem_insumos]]&lt;&gt;0,VLOOKUP(Table1[[#This Row],[Codigo_servico]],Preencher_Orcamento!$B:$D,3,FALSE)*Table1[[#This Row],[Qtde_insumo]],"")</f>
        <v>0</v>
      </c>
      <c r="M2696" s="18">
        <f>IF(Table1[[#This Row],[Ordem_insumos]]&lt;&gt;0,VLOOKUP(Table1[[#This Row],[Codigo_servico]],Preencher_Orcamento!$B:$D,3,FALSE)*Table1[[#This Row],[Subtotal_insumo]],"")</f>
        <v>0</v>
      </c>
    </row>
    <row r="2697" spans="1:13" ht="26.25" x14ac:dyDescent="0.25">
      <c r="A2697" s="6">
        <v>90150</v>
      </c>
      <c r="B2697" s="126">
        <v>24</v>
      </c>
      <c r="C2697" s="133"/>
      <c r="D2697" s="134">
        <v>52471</v>
      </c>
      <c r="E2697" s="7" t="s">
        <v>1081</v>
      </c>
      <c r="F2697" s="8" t="s">
        <v>457</v>
      </c>
      <c r="G2697" s="18">
        <f>IFERROR(VLOOKUP(Table1[[#This Row],[Codigo_insumo]],BD_Insumos!$B:$E,4),"")</f>
        <v>1.8943000000000001</v>
      </c>
      <c r="H2697" s="140">
        <v>3</v>
      </c>
      <c r="I2697" s="9"/>
      <c r="J2697" s="23">
        <f t="shared" si="42"/>
        <v>5.6829000000000001</v>
      </c>
      <c r="K2697" s="22" t="str">
        <f>IF(I2697&lt;&gt;"",SUMIF(Table1[Codigo_servico],A2697,Table1[Subtotal_insumo]),"")</f>
        <v/>
      </c>
      <c r="L2697" s="18">
        <f>IF(Table1[[#This Row],[Ordem_insumos]]&lt;&gt;0,VLOOKUP(Table1[[#This Row],[Codigo_servico]],Preencher_Orcamento!$B:$D,3,FALSE)*Table1[[#This Row],[Qtde_insumo]],"")</f>
        <v>0</v>
      </c>
      <c r="M2697" s="18">
        <f>IF(Table1[[#This Row],[Ordem_insumos]]&lt;&gt;0,VLOOKUP(Table1[[#This Row],[Codigo_servico]],Preencher_Orcamento!$B:$D,3,FALSE)*Table1[[#This Row],[Subtotal_insumo]],"")</f>
        <v>0</v>
      </c>
    </row>
    <row r="2698" spans="1:13" x14ac:dyDescent="0.25">
      <c r="A2698" s="6">
        <v>90150</v>
      </c>
      <c r="B2698" s="126">
        <v>25</v>
      </c>
      <c r="C2698" s="133"/>
      <c r="D2698" s="134">
        <v>51652</v>
      </c>
      <c r="E2698" s="7" t="s">
        <v>1053</v>
      </c>
      <c r="F2698" s="8" t="s">
        <v>457</v>
      </c>
      <c r="G2698" s="18">
        <f>IFERROR(VLOOKUP(Table1[[#This Row],[Codigo_insumo]],BD_Insumos!$B:$E,4),"")</f>
        <v>1.1198999999999999</v>
      </c>
      <c r="H2698" s="140">
        <v>5</v>
      </c>
      <c r="I2698" s="9"/>
      <c r="J2698" s="23">
        <f t="shared" si="42"/>
        <v>5.599499999999999</v>
      </c>
      <c r="K2698" s="22" t="str">
        <f>IF(I2698&lt;&gt;"",SUMIF(Table1[Codigo_servico],A2698,Table1[Subtotal_insumo]),"")</f>
        <v/>
      </c>
      <c r="L2698" s="18">
        <f>IF(Table1[[#This Row],[Ordem_insumos]]&lt;&gt;0,VLOOKUP(Table1[[#This Row],[Codigo_servico]],Preencher_Orcamento!$B:$D,3,FALSE)*Table1[[#This Row],[Qtde_insumo]],"")</f>
        <v>0</v>
      </c>
      <c r="M2698" s="18">
        <f>IF(Table1[[#This Row],[Ordem_insumos]]&lt;&gt;0,VLOOKUP(Table1[[#This Row],[Codigo_servico]],Preencher_Orcamento!$B:$D,3,FALSE)*Table1[[#This Row],[Subtotal_insumo]],"")</f>
        <v>0</v>
      </c>
    </row>
    <row r="2699" spans="1:13" ht="26.25" x14ac:dyDescent="0.25">
      <c r="A2699" s="6">
        <v>90150</v>
      </c>
      <c r="B2699" s="126">
        <v>26</v>
      </c>
      <c r="C2699" s="133"/>
      <c r="D2699" s="134">
        <v>57214</v>
      </c>
      <c r="E2699" s="7" t="s">
        <v>1517</v>
      </c>
      <c r="F2699" s="8" t="s">
        <v>457</v>
      </c>
      <c r="G2699" s="18">
        <f>IFERROR(VLOOKUP(Table1[[#This Row],[Codigo_insumo]],BD_Insumos!$B:$E,4),"")</f>
        <v>47.9026</v>
      </c>
      <c r="H2699" s="140">
        <v>1</v>
      </c>
      <c r="I2699" s="9"/>
      <c r="J2699" s="23">
        <f t="shared" si="42"/>
        <v>47.9026</v>
      </c>
      <c r="K2699" s="22" t="str">
        <f>IF(I2699&lt;&gt;"",SUMIF(Table1[Codigo_servico],A2699,Table1[Subtotal_insumo]),"")</f>
        <v/>
      </c>
      <c r="L2699" s="18">
        <f>IF(Table1[[#This Row],[Ordem_insumos]]&lt;&gt;0,VLOOKUP(Table1[[#This Row],[Codigo_servico]],Preencher_Orcamento!$B:$D,3,FALSE)*Table1[[#This Row],[Qtde_insumo]],"")</f>
        <v>0</v>
      </c>
      <c r="M2699" s="18">
        <f>IF(Table1[[#This Row],[Ordem_insumos]]&lt;&gt;0,VLOOKUP(Table1[[#This Row],[Codigo_servico]],Preencher_Orcamento!$B:$D,3,FALSE)*Table1[[#This Row],[Subtotal_insumo]],"")</f>
        <v>0</v>
      </c>
    </row>
    <row r="2700" spans="1:13" x14ac:dyDescent="0.25">
      <c r="A2700" s="6">
        <v>90150</v>
      </c>
      <c r="B2700" s="126">
        <v>27</v>
      </c>
      <c r="C2700" s="133"/>
      <c r="D2700" s="134">
        <v>51651</v>
      </c>
      <c r="E2700" s="7" t="s">
        <v>1052</v>
      </c>
      <c r="F2700" s="8" t="s">
        <v>457</v>
      </c>
      <c r="G2700" s="18">
        <f>IFERROR(VLOOKUP(Table1[[#This Row],[Codigo_insumo]],BD_Insumos!$B:$E,4),"")</f>
        <v>0.87890000000000001</v>
      </c>
      <c r="H2700" s="140">
        <v>5</v>
      </c>
      <c r="I2700" s="9"/>
      <c r="J2700" s="23">
        <f t="shared" si="42"/>
        <v>4.3944999999999999</v>
      </c>
      <c r="K2700" s="22" t="str">
        <f>IF(I2700&lt;&gt;"",SUMIF(Table1[Codigo_servico],A2700,Table1[Subtotal_insumo]),"")</f>
        <v/>
      </c>
      <c r="L2700" s="18">
        <f>IF(Table1[[#This Row],[Ordem_insumos]]&lt;&gt;0,VLOOKUP(Table1[[#This Row],[Codigo_servico]],Preencher_Orcamento!$B:$D,3,FALSE)*Table1[[#This Row],[Qtde_insumo]],"")</f>
        <v>0</v>
      </c>
      <c r="M2700" s="18">
        <f>IF(Table1[[#This Row],[Ordem_insumos]]&lt;&gt;0,VLOOKUP(Table1[[#This Row],[Codigo_servico]],Preencher_Orcamento!$B:$D,3,FALSE)*Table1[[#This Row],[Subtotal_insumo]],"")</f>
        <v>0</v>
      </c>
    </row>
    <row r="2701" spans="1:13" ht="26.25" x14ac:dyDescent="0.25">
      <c r="A2701" s="6">
        <v>90150</v>
      </c>
      <c r="B2701" s="126">
        <v>28</v>
      </c>
      <c r="C2701" s="133"/>
      <c r="D2701" s="134">
        <v>51603</v>
      </c>
      <c r="E2701" s="7" t="s">
        <v>1029</v>
      </c>
      <c r="F2701" s="8" t="s">
        <v>457</v>
      </c>
      <c r="G2701" s="18">
        <f>IFERROR(VLOOKUP(Table1[[#This Row],[Codigo_insumo]],BD_Insumos!$B:$E,4),"")</f>
        <v>3.9369000000000001</v>
      </c>
      <c r="H2701" s="140">
        <v>2</v>
      </c>
      <c r="I2701" s="9"/>
      <c r="J2701" s="23">
        <f t="shared" si="42"/>
        <v>7.8738000000000001</v>
      </c>
      <c r="K2701" s="22" t="str">
        <f>IF(I2701&lt;&gt;"",SUMIF(Table1[Codigo_servico],A2701,Table1[Subtotal_insumo]),"")</f>
        <v/>
      </c>
      <c r="L2701" s="18">
        <f>IF(Table1[[#This Row],[Ordem_insumos]]&lt;&gt;0,VLOOKUP(Table1[[#This Row],[Codigo_servico]],Preencher_Orcamento!$B:$D,3,FALSE)*Table1[[#This Row],[Qtde_insumo]],"")</f>
        <v>0</v>
      </c>
      <c r="M2701" s="18">
        <f>IF(Table1[[#This Row],[Ordem_insumos]]&lt;&gt;0,VLOOKUP(Table1[[#This Row],[Codigo_servico]],Preencher_Orcamento!$B:$D,3,FALSE)*Table1[[#This Row],[Subtotal_insumo]],"")</f>
        <v>0</v>
      </c>
    </row>
    <row r="2702" spans="1:13" ht="26.25" x14ac:dyDescent="0.25">
      <c r="A2702" s="6">
        <v>90150</v>
      </c>
      <c r="B2702" s="126">
        <v>29</v>
      </c>
      <c r="C2702" s="133"/>
      <c r="D2702" s="134">
        <v>51602</v>
      </c>
      <c r="E2702" s="7" t="s">
        <v>1028</v>
      </c>
      <c r="F2702" s="8" t="s">
        <v>457</v>
      </c>
      <c r="G2702" s="18">
        <f>IFERROR(VLOOKUP(Table1[[#This Row],[Codigo_insumo]],BD_Insumos!$B:$E,4),"")</f>
        <v>2.8881999999999999</v>
      </c>
      <c r="H2702" s="140">
        <v>2</v>
      </c>
      <c r="I2702" s="9"/>
      <c r="J2702" s="23">
        <f t="shared" si="42"/>
        <v>5.7763999999999998</v>
      </c>
      <c r="K2702" s="22" t="str">
        <f>IF(I2702&lt;&gt;"",SUMIF(Table1[Codigo_servico],A2702,Table1[Subtotal_insumo]),"")</f>
        <v/>
      </c>
      <c r="L2702" s="18">
        <f>IF(Table1[[#This Row],[Ordem_insumos]]&lt;&gt;0,VLOOKUP(Table1[[#This Row],[Codigo_servico]],Preencher_Orcamento!$B:$D,3,FALSE)*Table1[[#This Row],[Qtde_insumo]],"")</f>
        <v>0</v>
      </c>
      <c r="M2702" s="18">
        <f>IF(Table1[[#This Row],[Ordem_insumos]]&lt;&gt;0,VLOOKUP(Table1[[#This Row],[Codigo_servico]],Preencher_Orcamento!$B:$D,3,FALSE)*Table1[[#This Row],[Subtotal_insumo]],"")</f>
        <v>0</v>
      </c>
    </row>
    <row r="2703" spans="1:13" ht="26.25" x14ac:dyDescent="0.25">
      <c r="A2703" s="6">
        <v>90150</v>
      </c>
      <c r="B2703" s="126">
        <v>30</v>
      </c>
      <c r="C2703" s="133"/>
      <c r="D2703" s="134">
        <v>54022</v>
      </c>
      <c r="E2703" s="7" t="s">
        <v>1179</v>
      </c>
      <c r="F2703" s="8" t="s">
        <v>5</v>
      </c>
      <c r="G2703" s="18">
        <f>IFERROR(VLOOKUP(Table1[[#This Row],[Codigo_insumo]],BD_Insumos!$B:$E,4),"")</f>
        <v>8.1550999999999991</v>
      </c>
      <c r="H2703" s="140">
        <v>0.2</v>
      </c>
      <c r="I2703" s="9"/>
      <c r="J2703" s="23">
        <f t="shared" si="42"/>
        <v>1.6310199999999999</v>
      </c>
      <c r="K2703" s="22" t="str">
        <f>IF(I2703&lt;&gt;"",SUMIF(Table1[Codigo_servico],A2703,Table1[Subtotal_insumo]),"")</f>
        <v/>
      </c>
      <c r="L2703" s="18">
        <f>IF(Table1[[#This Row],[Ordem_insumos]]&lt;&gt;0,VLOOKUP(Table1[[#This Row],[Codigo_servico]],Preencher_Orcamento!$B:$D,3,FALSE)*Table1[[#This Row],[Qtde_insumo]],"")</f>
        <v>0</v>
      </c>
      <c r="M2703" s="18">
        <f>IF(Table1[[#This Row],[Ordem_insumos]]&lt;&gt;0,VLOOKUP(Table1[[#This Row],[Codigo_servico]],Preencher_Orcamento!$B:$D,3,FALSE)*Table1[[#This Row],[Subtotal_insumo]],"")</f>
        <v>0</v>
      </c>
    </row>
    <row r="2704" spans="1:13" x14ac:dyDescent="0.25">
      <c r="A2704" s="3">
        <v>90152</v>
      </c>
      <c r="B2704" s="125">
        <v>0</v>
      </c>
      <c r="C2704" s="131" t="s">
        <v>2945</v>
      </c>
      <c r="D2704" s="132"/>
      <c r="E2704" s="4"/>
      <c r="F2704" s="4"/>
      <c r="G2704" s="17" t="str">
        <f>IFERROR(VLOOKUP(Table1[[#This Row],[Codigo_insumo]],BD_Insumos!$B:$E,4),"")</f>
        <v/>
      </c>
      <c r="H2704" s="139"/>
      <c r="I2704" s="5" t="s">
        <v>457</v>
      </c>
      <c r="J2704" s="20" t="str">
        <f t="shared" si="42"/>
        <v/>
      </c>
      <c r="K2704" s="21">
        <f>IF(I2704&lt;&gt;"",SUMIF(Table1[Codigo_servico],A2704,Table1[Subtotal_insumo]),"")</f>
        <v>1616.5475254187184</v>
      </c>
      <c r="L2704" s="17" t="str">
        <f>IF(Table1[[#This Row],[Ordem_insumos]]&lt;&gt;0,VLOOKUP(Table1[[#This Row],[Codigo_servico]],Preencher_Orcamento!$B:$D,3,FALSE)*Table1[[#This Row],[Qtde_insumo]],"")</f>
        <v/>
      </c>
      <c r="M2704" s="17" t="str">
        <f>IF(Table1[[#This Row],[Ordem_insumos]]&lt;&gt;0,VLOOKUP(Table1[[#This Row],[Codigo_servico]],Preencher_Orcamento!$B:$D,3,FALSE)*Table1[[#This Row],[Subtotal_insumo]],"")</f>
        <v/>
      </c>
    </row>
    <row r="2705" spans="1:13" ht="26.25" x14ac:dyDescent="0.25">
      <c r="A2705" s="6">
        <v>90152</v>
      </c>
      <c r="B2705" s="126">
        <v>1</v>
      </c>
      <c r="C2705" s="133"/>
      <c r="D2705" s="134">
        <v>51603</v>
      </c>
      <c r="E2705" s="7" t="s">
        <v>1029</v>
      </c>
      <c r="F2705" s="8" t="s">
        <v>457</v>
      </c>
      <c r="G2705" s="16">
        <f>IFERROR(VLOOKUP(Table1[[#This Row],[Codigo_insumo]],BD_Insumos!$B:$E,4),"")</f>
        <v>3.9369000000000001</v>
      </c>
      <c r="H2705" s="140">
        <v>2</v>
      </c>
      <c r="I2705" s="9"/>
      <c r="J2705" s="22">
        <f t="shared" si="42"/>
        <v>7.8738000000000001</v>
      </c>
      <c r="K2705" s="22" t="str">
        <f>IF(I2705&lt;&gt;"",SUMIF(Table1[Codigo_servico],A2705,Table1[Subtotal_insumo]),"")</f>
        <v/>
      </c>
      <c r="L2705" s="16">
        <f>IF(Table1[[#This Row],[Ordem_insumos]]&lt;&gt;0,VLOOKUP(Table1[[#This Row],[Codigo_servico]],Preencher_Orcamento!$B:$D,3,FALSE)*Table1[[#This Row],[Qtde_insumo]],"")</f>
        <v>0</v>
      </c>
      <c r="M2705" s="16">
        <f>IF(Table1[[#This Row],[Ordem_insumos]]&lt;&gt;0,VLOOKUP(Table1[[#This Row],[Codigo_servico]],Preencher_Orcamento!$B:$D,3,FALSE)*Table1[[#This Row],[Subtotal_insumo]],"")</f>
        <v>0</v>
      </c>
    </row>
    <row r="2706" spans="1:13" x14ac:dyDescent="0.25">
      <c r="A2706" s="6">
        <v>90152</v>
      </c>
      <c r="B2706" s="126">
        <v>2</v>
      </c>
      <c r="C2706" s="133"/>
      <c r="D2706" s="134">
        <v>2041</v>
      </c>
      <c r="E2706" s="7" t="s">
        <v>2192</v>
      </c>
      <c r="F2706" s="8" t="s">
        <v>2140</v>
      </c>
      <c r="G2706" s="16">
        <f>IFERROR(VLOOKUP(Table1[[#This Row],[Codigo_insumo]],BD_Insumos!$B:$E,4),"")</f>
        <v>18.820516146129485</v>
      </c>
      <c r="H2706" s="140">
        <v>12</v>
      </c>
      <c r="I2706" s="9"/>
      <c r="J2706" s="22">
        <f t="shared" si="42"/>
        <v>225.84619375355382</v>
      </c>
      <c r="K2706" s="22" t="str">
        <f>IF(I2706&lt;&gt;"",SUMIF(Table1[Codigo_servico],A2706,Table1[Subtotal_insumo]),"")</f>
        <v/>
      </c>
      <c r="L2706" s="16">
        <f>IF(Table1[[#This Row],[Ordem_insumos]]&lt;&gt;0,VLOOKUP(Table1[[#This Row],[Codigo_servico]],Preencher_Orcamento!$B:$D,3,FALSE)*Table1[[#This Row],[Qtde_insumo]],"")</f>
        <v>0</v>
      </c>
      <c r="M2706" s="16">
        <f>IF(Table1[[#This Row],[Ordem_insumos]]&lt;&gt;0,VLOOKUP(Table1[[#This Row],[Codigo_servico]],Preencher_Orcamento!$B:$D,3,FALSE)*Table1[[#This Row],[Subtotal_insumo]],"")</f>
        <v>0</v>
      </c>
    </row>
    <row r="2707" spans="1:13" ht="26.25" x14ac:dyDescent="0.25">
      <c r="A2707" s="6">
        <v>90152</v>
      </c>
      <c r="B2707" s="126">
        <v>3</v>
      </c>
      <c r="C2707" s="133"/>
      <c r="D2707" s="134">
        <v>52471</v>
      </c>
      <c r="E2707" s="7" t="s">
        <v>1081</v>
      </c>
      <c r="F2707" s="8" t="s">
        <v>457</v>
      </c>
      <c r="G2707" s="18">
        <f>IFERROR(VLOOKUP(Table1[[#This Row],[Codigo_insumo]],BD_Insumos!$B:$E,4),"")</f>
        <v>1.8943000000000001</v>
      </c>
      <c r="H2707" s="140">
        <v>3</v>
      </c>
      <c r="I2707" s="9"/>
      <c r="J2707" s="23">
        <f t="shared" si="42"/>
        <v>5.6829000000000001</v>
      </c>
      <c r="K2707" s="22" t="str">
        <f>IF(I2707&lt;&gt;"",SUMIF(Table1[Codigo_servico],A2707,Table1[Subtotal_insumo]),"")</f>
        <v/>
      </c>
      <c r="L2707" s="18">
        <f>IF(Table1[[#This Row],[Ordem_insumos]]&lt;&gt;0,VLOOKUP(Table1[[#This Row],[Codigo_servico]],Preencher_Orcamento!$B:$D,3,FALSE)*Table1[[#This Row],[Qtde_insumo]],"")</f>
        <v>0</v>
      </c>
      <c r="M2707" s="18">
        <f>IF(Table1[[#This Row],[Ordem_insumos]]&lt;&gt;0,VLOOKUP(Table1[[#This Row],[Codigo_servico]],Preencher_Orcamento!$B:$D,3,FALSE)*Table1[[#This Row],[Subtotal_insumo]],"")</f>
        <v>0</v>
      </c>
    </row>
    <row r="2708" spans="1:13" ht="26.25" x14ac:dyDescent="0.25">
      <c r="A2708" s="6">
        <v>90152</v>
      </c>
      <c r="B2708" s="126">
        <v>4</v>
      </c>
      <c r="C2708" s="133"/>
      <c r="D2708" s="134">
        <v>52430</v>
      </c>
      <c r="E2708" s="7" t="s">
        <v>1066</v>
      </c>
      <c r="F2708" s="8" t="s">
        <v>5</v>
      </c>
      <c r="G2708" s="18">
        <f>IFERROR(VLOOKUP(Table1[[#This Row],[Codigo_insumo]],BD_Insumos!$B:$E,4),"")</f>
        <v>1.8502000000000001</v>
      </c>
      <c r="H2708" s="140">
        <v>3</v>
      </c>
      <c r="I2708" s="9"/>
      <c r="J2708" s="23">
        <f t="shared" si="42"/>
        <v>5.5506000000000002</v>
      </c>
      <c r="K2708" s="22" t="str">
        <f>IF(I2708&lt;&gt;"",SUMIF(Table1[Codigo_servico],A2708,Table1[Subtotal_insumo]),"")</f>
        <v/>
      </c>
      <c r="L2708" s="18">
        <f>IF(Table1[[#This Row],[Ordem_insumos]]&lt;&gt;0,VLOOKUP(Table1[[#This Row],[Codigo_servico]],Preencher_Orcamento!$B:$D,3,FALSE)*Table1[[#This Row],[Qtde_insumo]],"")</f>
        <v>0</v>
      </c>
      <c r="M2708" s="18">
        <f>IF(Table1[[#This Row],[Ordem_insumos]]&lt;&gt;0,VLOOKUP(Table1[[#This Row],[Codigo_servico]],Preencher_Orcamento!$B:$D,3,FALSE)*Table1[[#This Row],[Subtotal_insumo]],"")</f>
        <v>0</v>
      </c>
    </row>
    <row r="2709" spans="1:13" ht="26.25" x14ac:dyDescent="0.25">
      <c r="A2709" s="6">
        <v>90152</v>
      </c>
      <c r="B2709" s="126">
        <v>5</v>
      </c>
      <c r="C2709" s="133"/>
      <c r="D2709" s="134">
        <v>59030</v>
      </c>
      <c r="E2709" s="7" t="s">
        <v>1584</v>
      </c>
      <c r="F2709" s="8" t="s">
        <v>5</v>
      </c>
      <c r="G2709" s="18">
        <f>IFERROR(VLOOKUP(Table1[[#This Row],[Codigo_insumo]],BD_Insumos!$B:$E,4),"")</f>
        <v>0.19450000000000001</v>
      </c>
      <c r="H2709" s="140">
        <v>4.8</v>
      </c>
      <c r="I2709" s="9"/>
      <c r="J2709" s="23">
        <f t="shared" si="42"/>
        <v>0.93359999999999999</v>
      </c>
      <c r="K2709" s="22" t="str">
        <f>IF(I2709&lt;&gt;"",SUMIF(Table1[Codigo_servico],A2709,Table1[Subtotal_insumo]),"")</f>
        <v/>
      </c>
      <c r="L2709" s="18">
        <f>IF(Table1[[#This Row],[Ordem_insumos]]&lt;&gt;0,VLOOKUP(Table1[[#This Row],[Codigo_servico]],Preencher_Orcamento!$B:$D,3,FALSE)*Table1[[#This Row],[Qtde_insumo]],"")</f>
        <v>0</v>
      </c>
      <c r="M2709" s="18">
        <f>IF(Table1[[#This Row],[Ordem_insumos]]&lt;&gt;0,VLOOKUP(Table1[[#This Row],[Codigo_servico]],Preencher_Orcamento!$B:$D,3,FALSE)*Table1[[#This Row],[Subtotal_insumo]],"")</f>
        <v>0</v>
      </c>
    </row>
    <row r="2710" spans="1:13" x14ac:dyDescent="0.25">
      <c r="A2710" s="6">
        <v>90152</v>
      </c>
      <c r="B2710" s="126">
        <v>6</v>
      </c>
      <c r="C2710" s="133"/>
      <c r="D2710" s="134">
        <v>51672</v>
      </c>
      <c r="E2710" s="7" t="s">
        <v>1058</v>
      </c>
      <c r="F2710" s="8" t="s">
        <v>457</v>
      </c>
      <c r="G2710" s="18">
        <f>IFERROR(VLOOKUP(Table1[[#This Row],[Codigo_insumo]],BD_Insumos!$B:$E,4),"")</f>
        <v>5.66</v>
      </c>
      <c r="H2710" s="140">
        <v>1</v>
      </c>
      <c r="I2710" s="9"/>
      <c r="J2710" s="23">
        <f t="shared" si="42"/>
        <v>5.66</v>
      </c>
      <c r="K2710" s="22" t="str">
        <f>IF(I2710&lt;&gt;"",SUMIF(Table1[Codigo_servico],A2710,Table1[Subtotal_insumo]),"")</f>
        <v/>
      </c>
      <c r="L2710" s="18">
        <f>IF(Table1[[#This Row],[Ordem_insumos]]&lt;&gt;0,VLOOKUP(Table1[[#This Row],[Codigo_servico]],Preencher_Orcamento!$B:$D,3,FALSE)*Table1[[#This Row],[Qtde_insumo]],"")</f>
        <v>0</v>
      </c>
      <c r="M2710" s="18">
        <f>IF(Table1[[#This Row],[Ordem_insumos]]&lt;&gt;0,VLOOKUP(Table1[[#This Row],[Codigo_servico]],Preencher_Orcamento!$B:$D,3,FALSE)*Table1[[#This Row],[Subtotal_insumo]],"")</f>
        <v>0</v>
      </c>
    </row>
    <row r="2711" spans="1:13" x14ac:dyDescent="0.25">
      <c r="A2711" s="6">
        <v>90152</v>
      </c>
      <c r="B2711" s="126">
        <v>7</v>
      </c>
      <c r="C2711" s="133"/>
      <c r="D2711" s="134">
        <v>51652</v>
      </c>
      <c r="E2711" s="7" t="s">
        <v>1053</v>
      </c>
      <c r="F2711" s="8" t="s">
        <v>457</v>
      </c>
      <c r="G2711" s="18">
        <f>IFERROR(VLOOKUP(Table1[[#This Row],[Codigo_insumo]],BD_Insumos!$B:$E,4),"")</f>
        <v>1.1198999999999999</v>
      </c>
      <c r="H2711" s="140">
        <v>5</v>
      </c>
      <c r="I2711" s="9"/>
      <c r="J2711" s="23">
        <f t="shared" si="42"/>
        <v>5.599499999999999</v>
      </c>
      <c r="K2711" s="22" t="str">
        <f>IF(I2711&lt;&gt;"",SUMIF(Table1[Codigo_servico],A2711,Table1[Subtotal_insumo]),"")</f>
        <v/>
      </c>
      <c r="L2711" s="18">
        <f>IF(Table1[[#This Row],[Ordem_insumos]]&lt;&gt;0,VLOOKUP(Table1[[#This Row],[Codigo_servico]],Preencher_Orcamento!$B:$D,3,FALSE)*Table1[[#This Row],[Qtde_insumo]],"")</f>
        <v>0</v>
      </c>
      <c r="M2711" s="18">
        <f>IF(Table1[[#This Row],[Ordem_insumos]]&lt;&gt;0,VLOOKUP(Table1[[#This Row],[Codigo_servico]],Preencher_Orcamento!$B:$D,3,FALSE)*Table1[[#This Row],[Subtotal_insumo]],"")</f>
        <v>0</v>
      </c>
    </row>
    <row r="2712" spans="1:13" x14ac:dyDescent="0.25">
      <c r="A2712" s="6">
        <v>90152</v>
      </c>
      <c r="B2712" s="126">
        <v>8</v>
      </c>
      <c r="C2712" s="133"/>
      <c r="D2712" s="134">
        <v>51651</v>
      </c>
      <c r="E2712" s="7" t="s">
        <v>1052</v>
      </c>
      <c r="F2712" s="8" t="s">
        <v>457</v>
      </c>
      <c r="G2712" s="18">
        <f>IFERROR(VLOOKUP(Table1[[#This Row],[Codigo_insumo]],BD_Insumos!$B:$E,4),"")</f>
        <v>0.87890000000000001</v>
      </c>
      <c r="H2712" s="140">
        <v>5</v>
      </c>
      <c r="I2712" s="9"/>
      <c r="J2712" s="23">
        <f t="shared" si="42"/>
        <v>4.3944999999999999</v>
      </c>
      <c r="K2712" s="22" t="str">
        <f>IF(I2712&lt;&gt;"",SUMIF(Table1[Codigo_servico],A2712,Table1[Subtotal_insumo]),"")</f>
        <v/>
      </c>
      <c r="L2712" s="18">
        <f>IF(Table1[[#This Row],[Ordem_insumos]]&lt;&gt;0,VLOOKUP(Table1[[#This Row],[Codigo_servico]],Preencher_Orcamento!$B:$D,3,FALSE)*Table1[[#This Row],[Qtde_insumo]],"")</f>
        <v>0</v>
      </c>
      <c r="M2712" s="18">
        <f>IF(Table1[[#This Row],[Ordem_insumos]]&lt;&gt;0,VLOOKUP(Table1[[#This Row],[Codigo_servico]],Preencher_Orcamento!$B:$D,3,FALSE)*Table1[[#This Row],[Subtotal_insumo]],"")</f>
        <v>0</v>
      </c>
    </row>
    <row r="2713" spans="1:13" ht="26.25" x14ac:dyDescent="0.25">
      <c r="A2713" s="6">
        <v>90152</v>
      </c>
      <c r="B2713" s="126">
        <v>9</v>
      </c>
      <c r="C2713" s="133"/>
      <c r="D2713" s="134">
        <v>59021</v>
      </c>
      <c r="E2713" s="7" t="s">
        <v>1582</v>
      </c>
      <c r="F2713" s="8" t="s">
        <v>457</v>
      </c>
      <c r="G2713" s="18">
        <f>IFERROR(VLOOKUP(Table1[[#This Row],[Codigo_insumo]],BD_Insumos!$B:$E,4),"")</f>
        <v>14.596299999999999</v>
      </c>
      <c r="H2713" s="140">
        <v>6</v>
      </c>
      <c r="I2713" s="9"/>
      <c r="J2713" s="23">
        <f t="shared" si="42"/>
        <v>87.577799999999996</v>
      </c>
      <c r="K2713" s="22" t="str">
        <f>IF(I2713&lt;&gt;"",SUMIF(Table1[Codigo_servico],A2713,Table1[Subtotal_insumo]),"")</f>
        <v/>
      </c>
      <c r="L2713" s="18">
        <f>IF(Table1[[#This Row],[Ordem_insumos]]&lt;&gt;0,VLOOKUP(Table1[[#This Row],[Codigo_servico]],Preencher_Orcamento!$B:$D,3,FALSE)*Table1[[#This Row],[Qtde_insumo]],"")</f>
        <v>0</v>
      </c>
      <c r="M2713" s="18">
        <f>IF(Table1[[#This Row],[Ordem_insumos]]&lt;&gt;0,VLOOKUP(Table1[[#This Row],[Codigo_servico]],Preencher_Orcamento!$B:$D,3,FALSE)*Table1[[#This Row],[Subtotal_insumo]],"")</f>
        <v>0</v>
      </c>
    </row>
    <row r="2714" spans="1:13" ht="26.25" x14ac:dyDescent="0.25">
      <c r="A2714" s="6">
        <v>90152</v>
      </c>
      <c r="B2714" s="126">
        <v>10</v>
      </c>
      <c r="C2714" s="133"/>
      <c r="D2714" s="134">
        <v>51264</v>
      </c>
      <c r="E2714" s="7" t="s">
        <v>1020</v>
      </c>
      <c r="F2714" s="8" t="s">
        <v>457</v>
      </c>
      <c r="G2714" s="18">
        <f>IFERROR(VLOOKUP(Table1[[#This Row],[Codigo_insumo]],BD_Insumos!$B:$E,4),"")</f>
        <v>128.48699999999999</v>
      </c>
      <c r="H2714" s="140">
        <v>1</v>
      </c>
      <c r="I2714" s="9"/>
      <c r="J2714" s="23">
        <f t="shared" si="42"/>
        <v>128.48699999999999</v>
      </c>
      <c r="K2714" s="22" t="str">
        <f>IF(I2714&lt;&gt;"",SUMIF(Table1[Codigo_servico],A2714,Table1[Subtotal_insumo]),"")</f>
        <v/>
      </c>
      <c r="L2714" s="18">
        <f>IF(Table1[[#This Row],[Ordem_insumos]]&lt;&gt;0,VLOOKUP(Table1[[#This Row],[Codigo_servico]],Preencher_Orcamento!$B:$D,3,FALSE)*Table1[[#This Row],[Qtde_insumo]],"")</f>
        <v>0</v>
      </c>
      <c r="M2714" s="18">
        <f>IF(Table1[[#This Row],[Ordem_insumos]]&lt;&gt;0,VLOOKUP(Table1[[#This Row],[Codigo_servico]],Preencher_Orcamento!$B:$D,3,FALSE)*Table1[[#This Row],[Subtotal_insumo]],"")</f>
        <v>0</v>
      </c>
    </row>
    <row r="2715" spans="1:13" x14ac:dyDescent="0.25">
      <c r="A2715" s="6">
        <v>90152</v>
      </c>
      <c r="B2715" s="126">
        <v>11</v>
      </c>
      <c r="C2715" s="133"/>
      <c r="D2715" s="134">
        <v>17715</v>
      </c>
      <c r="E2715" s="7" t="s">
        <v>395</v>
      </c>
      <c r="F2715" s="8" t="s">
        <v>197</v>
      </c>
      <c r="G2715" s="18">
        <f>IFERROR(VLOOKUP(Table1[[#This Row],[Codigo_insumo]],BD_Insumos!$B:$E,4),"")</f>
        <v>6.9610000000000003</v>
      </c>
      <c r="H2715" s="140">
        <v>0.2</v>
      </c>
      <c r="I2715" s="9"/>
      <c r="J2715" s="23">
        <f t="shared" si="42"/>
        <v>1.3922000000000001</v>
      </c>
      <c r="K2715" s="22" t="str">
        <f>IF(I2715&lt;&gt;"",SUMIF(Table1[Codigo_servico],A2715,Table1[Subtotal_insumo]),"")</f>
        <v/>
      </c>
      <c r="L2715" s="18">
        <f>IF(Table1[[#This Row],[Ordem_insumos]]&lt;&gt;0,VLOOKUP(Table1[[#This Row],[Codigo_servico]],Preencher_Orcamento!$B:$D,3,FALSE)*Table1[[#This Row],[Qtde_insumo]],"")</f>
        <v>0</v>
      </c>
      <c r="M2715" s="18">
        <f>IF(Table1[[#This Row],[Ordem_insumos]]&lt;&gt;0,VLOOKUP(Table1[[#This Row],[Codigo_servico]],Preencher_Orcamento!$B:$D,3,FALSE)*Table1[[#This Row],[Subtotal_insumo]],"")</f>
        <v>0</v>
      </c>
    </row>
    <row r="2716" spans="1:13" x14ac:dyDescent="0.25">
      <c r="A2716" s="6">
        <v>90152</v>
      </c>
      <c r="B2716" s="126">
        <v>12</v>
      </c>
      <c r="C2716" s="133"/>
      <c r="D2716" s="134">
        <v>2044</v>
      </c>
      <c r="E2716" s="7" t="s">
        <v>2193</v>
      </c>
      <c r="F2716" s="8" t="s">
        <v>2140</v>
      </c>
      <c r="G2716" s="18">
        <f>IFERROR(VLOOKUP(Table1[[#This Row],[Codigo_insumo]],BD_Insumos!$B:$E,4),"")</f>
        <v>13.596734305430379</v>
      </c>
      <c r="H2716" s="140">
        <v>12</v>
      </c>
      <c r="I2716" s="9"/>
      <c r="J2716" s="23">
        <f t="shared" si="42"/>
        <v>163.16081166516454</v>
      </c>
      <c r="K2716" s="22" t="str">
        <f>IF(I2716&lt;&gt;"",SUMIF(Table1[Codigo_servico],A2716,Table1[Subtotal_insumo]),"")</f>
        <v/>
      </c>
      <c r="L2716" s="18">
        <f>IF(Table1[[#This Row],[Ordem_insumos]]&lt;&gt;0,VLOOKUP(Table1[[#This Row],[Codigo_servico]],Preencher_Orcamento!$B:$D,3,FALSE)*Table1[[#This Row],[Qtde_insumo]],"")</f>
        <v>0</v>
      </c>
      <c r="M2716" s="18">
        <f>IF(Table1[[#This Row],[Ordem_insumos]]&lt;&gt;0,VLOOKUP(Table1[[#This Row],[Codigo_servico]],Preencher_Orcamento!$B:$D,3,FALSE)*Table1[[#This Row],[Subtotal_insumo]],"")</f>
        <v>0</v>
      </c>
    </row>
    <row r="2717" spans="1:13" ht="26.25" x14ac:dyDescent="0.25">
      <c r="A2717" s="6">
        <v>90152</v>
      </c>
      <c r="B2717" s="126">
        <v>13</v>
      </c>
      <c r="C2717" s="133"/>
      <c r="D2717" s="134">
        <v>53261</v>
      </c>
      <c r="E2717" s="7" t="s">
        <v>1140</v>
      </c>
      <c r="F2717" s="8" t="s">
        <v>457</v>
      </c>
      <c r="G2717" s="18">
        <f>IFERROR(VLOOKUP(Table1[[#This Row],[Codigo_insumo]],BD_Insumos!$B:$E,4),"")</f>
        <v>100.4682</v>
      </c>
      <c r="H2717" s="140">
        <v>1</v>
      </c>
      <c r="I2717" s="9"/>
      <c r="J2717" s="23">
        <f t="shared" si="42"/>
        <v>100.4682</v>
      </c>
      <c r="K2717" s="22" t="str">
        <f>IF(I2717&lt;&gt;"",SUMIF(Table1[Codigo_servico],A2717,Table1[Subtotal_insumo]),"")</f>
        <v/>
      </c>
      <c r="L2717" s="18">
        <f>IF(Table1[[#This Row],[Ordem_insumos]]&lt;&gt;0,VLOOKUP(Table1[[#This Row],[Codigo_servico]],Preencher_Orcamento!$B:$D,3,FALSE)*Table1[[#This Row],[Qtde_insumo]],"")</f>
        <v>0</v>
      </c>
      <c r="M2717" s="18">
        <f>IF(Table1[[#This Row],[Ordem_insumos]]&lt;&gt;0,VLOOKUP(Table1[[#This Row],[Codigo_servico]],Preencher_Orcamento!$B:$D,3,FALSE)*Table1[[#This Row],[Subtotal_insumo]],"")</f>
        <v>0</v>
      </c>
    </row>
    <row r="2718" spans="1:13" x14ac:dyDescent="0.25">
      <c r="A2718" s="6">
        <v>90152</v>
      </c>
      <c r="B2718" s="126">
        <v>14</v>
      </c>
      <c r="C2718" s="133"/>
      <c r="D2718" s="134">
        <v>52845</v>
      </c>
      <c r="E2718" s="7" t="s">
        <v>1108</v>
      </c>
      <c r="F2718" s="8" t="s">
        <v>5</v>
      </c>
      <c r="G2718" s="18">
        <f>IFERROR(VLOOKUP(Table1[[#This Row],[Codigo_insumo]],BD_Insumos!$B:$E,4),"")</f>
        <v>3.5449000000000002</v>
      </c>
      <c r="H2718" s="140">
        <v>4</v>
      </c>
      <c r="I2718" s="9"/>
      <c r="J2718" s="23">
        <f t="shared" si="42"/>
        <v>14.179600000000001</v>
      </c>
      <c r="K2718" s="22" t="str">
        <f>IF(I2718&lt;&gt;"",SUMIF(Table1[Codigo_servico],A2718,Table1[Subtotal_insumo]),"")</f>
        <v/>
      </c>
      <c r="L2718" s="18">
        <f>IF(Table1[[#This Row],[Ordem_insumos]]&lt;&gt;0,VLOOKUP(Table1[[#This Row],[Codigo_servico]],Preencher_Orcamento!$B:$D,3,FALSE)*Table1[[#This Row],[Qtde_insumo]],"")</f>
        <v>0</v>
      </c>
      <c r="M2718" s="18">
        <f>IF(Table1[[#This Row],[Ordem_insumos]]&lt;&gt;0,VLOOKUP(Table1[[#This Row],[Codigo_servico]],Preencher_Orcamento!$B:$D,3,FALSE)*Table1[[#This Row],[Subtotal_insumo]],"")</f>
        <v>0</v>
      </c>
    </row>
    <row r="2719" spans="1:13" ht="26.25" x14ac:dyDescent="0.25">
      <c r="A2719" s="6">
        <v>90152</v>
      </c>
      <c r="B2719" s="126">
        <v>15</v>
      </c>
      <c r="C2719" s="133"/>
      <c r="D2719" s="134">
        <v>58602</v>
      </c>
      <c r="E2719" s="7" t="s">
        <v>1572</v>
      </c>
      <c r="F2719" s="8" t="s">
        <v>457</v>
      </c>
      <c r="G2719" s="18">
        <f>IFERROR(VLOOKUP(Table1[[#This Row],[Codigo_insumo]],BD_Insumos!$B:$E,4),"")</f>
        <v>221.25239999999999</v>
      </c>
      <c r="H2719" s="140">
        <v>1</v>
      </c>
      <c r="I2719" s="9"/>
      <c r="J2719" s="23">
        <f t="shared" si="42"/>
        <v>221.25239999999999</v>
      </c>
      <c r="K2719" s="22" t="str">
        <f>IF(I2719&lt;&gt;"",SUMIF(Table1[Codigo_servico],A2719,Table1[Subtotal_insumo]),"")</f>
        <v/>
      </c>
      <c r="L2719" s="18">
        <f>IF(Table1[[#This Row],[Ordem_insumos]]&lt;&gt;0,VLOOKUP(Table1[[#This Row],[Codigo_servico]],Preencher_Orcamento!$B:$D,3,FALSE)*Table1[[#This Row],[Qtde_insumo]],"")</f>
        <v>0</v>
      </c>
      <c r="M2719" s="18">
        <f>IF(Table1[[#This Row],[Ordem_insumos]]&lt;&gt;0,VLOOKUP(Table1[[#This Row],[Codigo_servico]],Preencher_Orcamento!$B:$D,3,FALSE)*Table1[[#This Row],[Subtotal_insumo]],"")</f>
        <v>0</v>
      </c>
    </row>
    <row r="2720" spans="1:13" ht="26.25" x14ac:dyDescent="0.25">
      <c r="A2720" s="6">
        <v>90152</v>
      </c>
      <c r="B2720" s="126">
        <v>16</v>
      </c>
      <c r="C2720" s="133"/>
      <c r="D2720" s="134">
        <v>54453</v>
      </c>
      <c r="E2720" s="7" t="s">
        <v>1215</v>
      </c>
      <c r="F2720" s="8" t="s">
        <v>457</v>
      </c>
      <c r="G2720" s="18">
        <f>IFERROR(VLOOKUP(Table1[[#This Row],[Codigo_insumo]],BD_Insumos!$B:$E,4),"")</f>
        <v>23.7834</v>
      </c>
      <c r="H2720" s="140">
        <v>2</v>
      </c>
      <c r="I2720" s="9"/>
      <c r="J2720" s="23">
        <f t="shared" si="42"/>
        <v>47.566800000000001</v>
      </c>
      <c r="K2720" s="22" t="str">
        <f>IF(I2720&lt;&gt;"",SUMIF(Table1[Codigo_servico],A2720,Table1[Subtotal_insumo]),"")</f>
        <v/>
      </c>
      <c r="L2720" s="18">
        <f>IF(Table1[[#This Row],[Ordem_insumos]]&lt;&gt;0,VLOOKUP(Table1[[#This Row],[Codigo_servico]],Preencher_Orcamento!$B:$D,3,FALSE)*Table1[[#This Row],[Qtde_insumo]],"")</f>
        <v>0</v>
      </c>
      <c r="M2720" s="18">
        <f>IF(Table1[[#This Row],[Ordem_insumos]]&lt;&gt;0,VLOOKUP(Table1[[#This Row],[Codigo_servico]],Preencher_Orcamento!$B:$D,3,FALSE)*Table1[[#This Row],[Subtotal_insumo]],"")</f>
        <v>0</v>
      </c>
    </row>
    <row r="2721" spans="1:13" ht="39" x14ac:dyDescent="0.25">
      <c r="A2721" s="6">
        <v>90152</v>
      </c>
      <c r="B2721" s="126">
        <v>17</v>
      </c>
      <c r="C2721" s="133"/>
      <c r="D2721" s="134">
        <v>51641</v>
      </c>
      <c r="E2721" s="7" t="s">
        <v>1044</v>
      </c>
      <c r="F2721" s="8" t="s">
        <v>5</v>
      </c>
      <c r="G2721" s="18">
        <f>IFERROR(VLOOKUP(Table1[[#This Row],[Codigo_insumo]],BD_Insumos!$B:$E,4),"")</f>
        <v>8.7725000000000009</v>
      </c>
      <c r="H2721" s="140">
        <v>9</v>
      </c>
      <c r="I2721" s="9"/>
      <c r="J2721" s="23">
        <f t="shared" si="42"/>
        <v>78.952500000000015</v>
      </c>
      <c r="K2721" s="22" t="str">
        <f>IF(I2721&lt;&gt;"",SUMIF(Table1[Codigo_servico],A2721,Table1[Subtotal_insumo]),"")</f>
        <v/>
      </c>
      <c r="L2721" s="18">
        <f>IF(Table1[[#This Row],[Ordem_insumos]]&lt;&gt;0,VLOOKUP(Table1[[#This Row],[Codigo_servico]],Preencher_Orcamento!$B:$D,3,FALSE)*Table1[[#This Row],[Qtde_insumo]],"")</f>
        <v>0</v>
      </c>
      <c r="M2721" s="18">
        <f>IF(Table1[[#This Row],[Ordem_insumos]]&lt;&gt;0,VLOOKUP(Table1[[#This Row],[Codigo_servico]],Preencher_Orcamento!$B:$D,3,FALSE)*Table1[[#This Row],[Subtotal_insumo]],"")</f>
        <v>0</v>
      </c>
    </row>
    <row r="2722" spans="1:13" ht="26.25" x14ac:dyDescent="0.25">
      <c r="A2722" s="6">
        <v>90152</v>
      </c>
      <c r="B2722" s="126">
        <v>18</v>
      </c>
      <c r="C2722" s="133"/>
      <c r="D2722" s="134">
        <v>58024</v>
      </c>
      <c r="E2722" s="7" t="s">
        <v>1543</v>
      </c>
      <c r="F2722" s="8" t="s">
        <v>457</v>
      </c>
      <c r="G2722" s="18">
        <f>IFERROR(VLOOKUP(Table1[[#This Row],[Codigo_insumo]],BD_Insumos!$B:$E,4),"")</f>
        <v>2.0491999999999999</v>
      </c>
      <c r="H2722" s="140">
        <v>1</v>
      </c>
      <c r="I2722" s="9"/>
      <c r="J2722" s="23">
        <f t="shared" si="42"/>
        <v>2.0491999999999999</v>
      </c>
      <c r="K2722" s="22" t="str">
        <f>IF(I2722&lt;&gt;"",SUMIF(Table1[Codigo_servico],A2722,Table1[Subtotal_insumo]),"")</f>
        <v/>
      </c>
      <c r="L2722" s="18">
        <f>IF(Table1[[#This Row],[Ordem_insumos]]&lt;&gt;0,VLOOKUP(Table1[[#This Row],[Codigo_servico]],Preencher_Orcamento!$B:$D,3,FALSE)*Table1[[#This Row],[Qtde_insumo]],"")</f>
        <v>0</v>
      </c>
      <c r="M2722" s="18">
        <f>IF(Table1[[#This Row],[Ordem_insumos]]&lt;&gt;0,VLOOKUP(Table1[[#This Row],[Codigo_servico]],Preencher_Orcamento!$B:$D,3,FALSE)*Table1[[#This Row],[Subtotal_insumo]],"")</f>
        <v>0</v>
      </c>
    </row>
    <row r="2723" spans="1:13" ht="51.75" x14ac:dyDescent="0.25">
      <c r="A2723" s="6">
        <v>90152</v>
      </c>
      <c r="B2723" s="126">
        <v>19</v>
      </c>
      <c r="C2723" s="133"/>
      <c r="D2723" s="134">
        <v>59020</v>
      </c>
      <c r="E2723" s="7" t="s">
        <v>1581</v>
      </c>
      <c r="F2723" s="8" t="s">
        <v>457</v>
      </c>
      <c r="G2723" s="18">
        <f>IFERROR(VLOOKUP(Table1[[#This Row],[Codigo_insumo]],BD_Insumos!$B:$E,4),"")</f>
        <v>5.4438000000000004</v>
      </c>
      <c r="H2723" s="140">
        <v>1</v>
      </c>
      <c r="I2723" s="9"/>
      <c r="J2723" s="23">
        <f t="shared" si="42"/>
        <v>5.4438000000000004</v>
      </c>
      <c r="K2723" s="22" t="str">
        <f>IF(I2723&lt;&gt;"",SUMIF(Table1[Codigo_servico],A2723,Table1[Subtotal_insumo]),"")</f>
        <v/>
      </c>
      <c r="L2723" s="18">
        <f>IF(Table1[[#This Row],[Ordem_insumos]]&lt;&gt;0,VLOOKUP(Table1[[#This Row],[Codigo_servico]],Preencher_Orcamento!$B:$D,3,FALSE)*Table1[[#This Row],[Qtde_insumo]],"")</f>
        <v>0</v>
      </c>
      <c r="M2723" s="18">
        <f>IF(Table1[[#This Row],[Ordem_insumos]]&lt;&gt;0,VLOOKUP(Table1[[#This Row],[Codigo_servico]],Preencher_Orcamento!$B:$D,3,FALSE)*Table1[[#This Row],[Subtotal_insumo]],"")</f>
        <v>0</v>
      </c>
    </row>
    <row r="2724" spans="1:13" x14ac:dyDescent="0.25">
      <c r="A2724" s="6">
        <v>90152</v>
      </c>
      <c r="B2724" s="126">
        <v>20</v>
      </c>
      <c r="C2724" s="133"/>
      <c r="D2724" s="134">
        <v>50830</v>
      </c>
      <c r="E2724" s="7" t="s">
        <v>1008</v>
      </c>
      <c r="F2724" s="8" t="s">
        <v>457</v>
      </c>
      <c r="G2724" s="18">
        <f>IFERROR(VLOOKUP(Table1[[#This Row],[Codigo_insumo]],BD_Insumos!$B:$E,4),"")</f>
        <v>37.503599999999999</v>
      </c>
      <c r="H2724" s="140">
        <v>1</v>
      </c>
      <c r="I2724" s="9"/>
      <c r="J2724" s="23">
        <f t="shared" si="42"/>
        <v>37.503599999999999</v>
      </c>
      <c r="K2724" s="22" t="str">
        <f>IF(I2724&lt;&gt;"",SUMIF(Table1[Codigo_servico],A2724,Table1[Subtotal_insumo]),"")</f>
        <v/>
      </c>
      <c r="L2724" s="18">
        <f>IF(Table1[[#This Row],[Ordem_insumos]]&lt;&gt;0,VLOOKUP(Table1[[#This Row],[Codigo_servico]],Preencher_Orcamento!$B:$D,3,FALSE)*Table1[[#This Row],[Qtde_insumo]],"")</f>
        <v>0</v>
      </c>
      <c r="M2724" s="18">
        <f>IF(Table1[[#This Row],[Ordem_insumos]]&lt;&gt;0,VLOOKUP(Table1[[#This Row],[Codigo_servico]],Preencher_Orcamento!$B:$D,3,FALSE)*Table1[[#This Row],[Subtotal_insumo]],"")</f>
        <v>0</v>
      </c>
    </row>
    <row r="2725" spans="1:13" ht="39" x14ac:dyDescent="0.25">
      <c r="A2725" s="6">
        <v>90152</v>
      </c>
      <c r="B2725" s="126">
        <v>21</v>
      </c>
      <c r="C2725" s="133"/>
      <c r="D2725" s="134">
        <v>51642</v>
      </c>
      <c r="E2725" s="7" t="s">
        <v>1045</v>
      </c>
      <c r="F2725" s="8" t="s">
        <v>5</v>
      </c>
      <c r="G2725" s="18">
        <f>IFERROR(VLOOKUP(Table1[[#This Row],[Codigo_insumo]],BD_Insumos!$B:$E,4),"")</f>
        <v>10.9876</v>
      </c>
      <c r="H2725" s="140">
        <v>9</v>
      </c>
      <c r="I2725" s="9"/>
      <c r="J2725" s="23">
        <f t="shared" si="42"/>
        <v>98.888400000000004</v>
      </c>
      <c r="K2725" s="22" t="str">
        <f>IF(I2725&lt;&gt;"",SUMIF(Table1[Codigo_servico],A2725,Table1[Subtotal_insumo]),"")</f>
        <v/>
      </c>
      <c r="L2725" s="18">
        <f>IF(Table1[[#This Row],[Ordem_insumos]]&lt;&gt;0,VLOOKUP(Table1[[#This Row],[Codigo_servico]],Preencher_Orcamento!$B:$D,3,FALSE)*Table1[[#This Row],[Qtde_insumo]],"")</f>
        <v>0</v>
      </c>
      <c r="M2725" s="18">
        <f>IF(Table1[[#This Row],[Ordem_insumos]]&lt;&gt;0,VLOOKUP(Table1[[#This Row],[Codigo_servico]],Preencher_Orcamento!$B:$D,3,FALSE)*Table1[[#This Row],[Subtotal_insumo]],"")</f>
        <v>0</v>
      </c>
    </row>
    <row r="2726" spans="1:13" ht="26.25" x14ac:dyDescent="0.25">
      <c r="A2726" s="6">
        <v>90152</v>
      </c>
      <c r="B2726" s="126">
        <v>22</v>
      </c>
      <c r="C2726" s="133"/>
      <c r="D2726" s="134">
        <v>51602</v>
      </c>
      <c r="E2726" s="7" t="s">
        <v>1028</v>
      </c>
      <c r="F2726" s="8" t="s">
        <v>457</v>
      </c>
      <c r="G2726" s="18">
        <f>IFERROR(VLOOKUP(Table1[[#This Row],[Codigo_insumo]],BD_Insumos!$B:$E,4),"")</f>
        <v>2.8881999999999999</v>
      </c>
      <c r="H2726" s="140">
        <v>2</v>
      </c>
      <c r="I2726" s="9"/>
      <c r="J2726" s="23">
        <f t="shared" si="42"/>
        <v>5.7763999999999998</v>
      </c>
      <c r="K2726" s="22" t="str">
        <f>IF(I2726&lt;&gt;"",SUMIF(Table1[Codigo_servico],A2726,Table1[Subtotal_insumo]),"")</f>
        <v/>
      </c>
      <c r="L2726" s="18">
        <f>IF(Table1[[#This Row],[Ordem_insumos]]&lt;&gt;0,VLOOKUP(Table1[[#This Row],[Codigo_servico]],Preencher_Orcamento!$B:$D,3,FALSE)*Table1[[#This Row],[Qtde_insumo]],"")</f>
        <v>0</v>
      </c>
      <c r="M2726" s="18">
        <f>IF(Table1[[#This Row],[Ordem_insumos]]&lt;&gt;0,VLOOKUP(Table1[[#This Row],[Codigo_servico]],Preencher_Orcamento!$B:$D,3,FALSE)*Table1[[#This Row],[Subtotal_insumo]],"")</f>
        <v>0</v>
      </c>
    </row>
    <row r="2727" spans="1:13" ht="26.25" x14ac:dyDescent="0.25">
      <c r="A2727" s="6">
        <v>90152</v>
      </c>
      <c r="B2727" s="126">
        <v>23</v>
      </c>
      <c r="C2727" s="133"/>
      <c r="D2727" s="134">
        <v>52806</v>
      </c>
      <c r="E2727" s="7" t="s">
        <v>1084</v>
      </c>
      <c r="F2727" s="8" t="s">
        <v>5</v>
      </c>
      <c r="G2727" s="18">
        <f>IFERROR(VLOOKUP(Table1[[#This Row],[Codigo_insumo]],BD_Insumos!$B:$E,4),"")</f>
        <v>5.8967999999999998</v>
      </c>
      <c r="H2727" s="140">
        <v>30</v>
      </c>
      <c r="I2727" s="9"/>
      <c r="J2727" s="23">
        <f t="shared" si="42"/>
        <v>176.904</v>
      </c>
      <c r="K2727" s="22" t="str">
        <f>IF(I2727&lt;&gt;"",SUMIF(Table1[Codigo_servico],A2727,Table1[Subtotal_insumo]),"")</f>
        <v/>
      </c>
      <c r="L2727" s="18">
        <f>IF(Table1[[#This Row],[Ordem_insumos]]&lt;&gt;0,VLOOKUP(Table1[[#This Row],[Codigo_servico]],Preencher_Orcamento!$B:$D,3,FALSE)*Table1[[#This Row],[Qtde_insumo]],"")</f>
        <v>0</v>
      </c>
      <c r="M2727" s="18">
        <f>IF(Table1[[#This Row],[Ordem_insumos]]&lt;&gt;0,VLOOKUP(Table1[[#This Row],[Codigo_servico]],Preencher_Orcamento!$B:$D,3,FALSE)*Table1[[#This Row],[Subtotal_insumo]],"")</f>
        <v>0</v>
      </c>
    </row>
    <row r="2728" spans="1:13" ht="26.25" x14ac:dyDescent="0.25">
      <c r="A2728" s="6">
        <v>90152</v>
      </c>
      <c r="B2728" s="126">
        <v>24</v>
      </c>
      <c r="C2728" s="133"/>
      <c r="D2728" s="134">
        <v>59010</v>
      </c>
      <c r="E2728" s="7" t="s">
        <v>1580</v>
      </c>
      <c r="F2728" s="8" t="s">
        <v>457</v>
      </c>
      <c r="G2728" s="18">
        <f>IFERROR(VLOOKUP(Table1[[#This Row],[Codigo_insumo]],BD_Insumos!$B:$E,4),"")</f>
        <v>24.719000000000001</v>
      </c>
      <c r="H2728" s="140">
        <v>1</v>
      </c>
      <c r="I2728" s="9"/>
      <c r="J2728" s="23">
        <f t="shared" si="42"/>
        <v>24.719000000000001</v>
      </c>
      <c r="K2728" s="22" t="str">
        <f>IF(I2728&lt;&gt;"",SUMIF(Table1[Codigo_servico],A2728,Table1[Subtotal_insumo]),"")</f>
        <v/>
      </c>
      <c r="L2728" s="18">
        <f>IF(Table1[[#This Row],[Ordem_insumos]]&lt;&gt;0,VLOOKUP(Table1[[#This Row],[Codigo_servico]],Preencher_Orcamento!$B:$D,3,FALSE)*Table1[[#This Row],[Qtde_insumo]],"")</f>
        <v>0</v>
      </c>
      <c r="M2728" s="18">
        <f>IF(Table1[[#This Row],[Ordem_insumos]]&lt;&gt;0,VLOOKUP(Table1[[#This Row],[Codigo_servico]],Preencher_Orcamento!$B:$D,3,FALSE)*Table1[[#This Row],[Subtotal_insumo]],"")</f>
        <v>0</v>
      </c>
    </row>
    <row r="2729" spans="1:13" ht="26.25" x14ac:dyDescent="0.25">
      <c r="A2729" s="6">
        <v>90152</v>
      </c>
      <c r="B2729" s="126">
        <v>25</v>
      </c>
      <c r="C2729" s="133"/>
      <c r="D2729" s="134">
        <v>59005</v>
      </c>
      <c r="E2729" s="7" t="s">
        <v>1579</v>
      </c>
      <c r="F2729" s="8" t="s">
        <v>457</v>
      </c>
      <c r="G2729" s="18">
        <f>IFERROR(VLOOKUP(Table1[[#This Row],[Codigo_insumo]],BD_Insumos!$B:$E,4),"")</f>
        <v>11.94</v>
      </c>
      <c r="H2729" s="140">
        <v>1</v>
      </c>
      <c r="I2729" s="9"/>
      <c r="J2729" s="23">
        <f t="shared" si="42"/>
        <v>11.94</v>
      </c>
      <c r="K2729" s="22" t="str">
        <f>IF(I2729&lt;&gt;"",SUMIF(Table1[Codigo_servico],A2729,Table1[Subtotal_insumo]),"")</f>
        <v/>
      </c>
      <c r="L2729" s="18">
        <f>IF(Table1[[#This Row],[Ordem_insumos]]&lt;&gt;0,VLOOKUP(Table1[[#This Row],[Codigo_servico]],Preencher_Orcamento!$B:$D,3,FALSE)*Table1[[#This Row],[Qtde_insumo]],"")</f>
        <v>0</v>
      </c>
      <c r="M2729" s="18">
        <f>IF(Table1[[#This Row],[Ordem_insumos]]&lt;&gt;0,VLOOKUP(Table1[[#This Row],[Codigo_servico]],Preencher_Orcamento!$B:$D,3,FALSE)*Table1[[#This Row],[Subtotal_insumo]],"")</f>
        <v>0</v>
      </c>
    </row>
    <row r="2730" spans="1:13" ht="26.25" x14ac:dyDescent="0.25">
      <c r="A2730" s="6">
        <v>90152</v>
      </c>
      <c r="B2730" s="126">
        <v>26</v>
      </c>
      <c r="C2730" s="133"/>
      <c r="D2730" s="134">
        <v>54576</v>
      </c>
      <c r="E2730" s="7" t="s">
        <v>1250</v>
      </c>
      <c r="F2730" s="8" t="s">
        <v>457</v>
      </c>
      <c r="G2730" s="18">
        <f>IFERROR(VLOOKUP(Table1[[#This Row],[Codigo_insumo]],BD_Insumos!$B:$E,4),"")</f>
        <v>1.3</v>
      </c>
      <c r="H2730" s="140">
        <v>2</v>
      </c>
      <c r="I2730" s="9"/>
      <c r="J2730" s="23">
        <f t="shared" si="42"/>
        <v>2.6</v>
      </c>
      <c r="K2730" s="22" t="str">
        <f>IF(I2730&lt;&gt;"",SUMIF(Table1[Codigo_servico],A2730,Table1[Subtotal_insumo]),"")</f>
        <v/>
      </c>
      <c r="L2730" s="18">
        <f>IF(Table1[[#This Row],[Ordem_insumos]]&lt;&gt;0,VLOOKUP(Table1[[#This Row],[Codigo_servico]],Preencher_Orcamento!$B:$D,3,FALSE)*Table1[[#This Row],[Qtde_insumo]],"")</f>
        <v>0</v>
      </c>
      <c r="M2730" s="18">
        <f>IF(Table1[[#This Row],[Ordem_insumos]]&lt;&gt;0,VLOOKUP(Table1[[#This Row],[Codigo_servico]],Preencher_Orcamento!$B:$D,3,FALSE)*Table1[[#This Row],[Subtotal_insumo]],"")</f>
        <v>0</v>
      </c>
    </row>
    <row r="2731" spans="1:13" x14ac:dyDescent="0.25">
      <c r="A2731" s="6">
        <v>90152</v>
      </c>
      <c r="B2731" s="126">
        <v>27</v>
      </c>
      <c r="C2731" s="133"/>
      <c r="D2731" s="134">
        <v>58412</v>
      </c>
      <c r="E2731" s="7" t="s">
        <v>1563</v>
      </c>
      <c r="F2731" s="8" t="s">
        <v>457</v>
      </c>
      <c r="G2731" s="18">
        <f>IFERROR(VLOOKUP(Table1[[#This Row],[Codigo_insumo]],BD_Insumos!$B:$E,4),"")</f>
        <v>0.37609999999999999</v>
      </c>
      <c r="H2731" s="140">
        <v>4</v>
      </c>
      <c r="I2731" s="9"/>
      <c r="J2731" s="23">
        <f t="shared" si="42"/>
        <v>1.5044</v>
      </c>
      <c r="K2731" s="22" t="str">
        <f>IF(I2731&lt;&gt;"",SUMIF(Table1[Codigo_servico],A2731,Table1[Subtotal_insumo]),"")</f>
        <v/>
      </c>
      <c r="L2731" s="18">
        <f>IF(Table1[[#This Row],[Ordem_insumos]]&lt;&gt;0,VLOOKUP(Table1[[#This Row],[Codigo_servico]],Preencher_Orcamento!$B:$D,3,FALSE)*Table1[[#This Row],[Qtde_insumo]],"")</f>
        <v>0</v>
      </c>
      <c r="M2731" s="18">
        <f>IF(Table1[[#This Row],[Ordem_insumos]]&lt;&gt;0,VLOOKUP(Table1[[#This Row],[Codigo_servico]],Preencher_Orcamento!$B:$D,3,FALSE)*Table1[[#This Row],[Subtotal_insumo]],"")</f>
        <v>0</v>
      </c>
    </row>
    <row r="2732" spans="1:13" ht="26.25" x14ac:dyDescent="0.25">
      <c r="A2732" s="6">
        <v>90152</v>
      </c>
      <c r="B2732" s="126">
        <v>28</v>
      </c>
      <c r="C2732" s="133"/>
      <c r="D2732" s="134">
        <v>58025</v>
      </c>
      <c r="E2732" s="7" t="s">
        <v>1544</v>
      </c>
      <c r="F2732" s="8" t="s">
        <v>457</v>
      </c>
      <c r="G2732" s="18">
        <f>IFERROR(VLOOKUP(Table1[[#This Row],[Codigo_insumo]],BD_Insumos!$B:$E,4),"")</f>
        <v>2.5886</v>
      </c>
      <c r="H2732" s="140">
        <v>6</v>
      </c>
      <c r="I2732" s="9"/>
      <c r="J2732" s="23">
        <f t="shared" si="42"/>
        <v>15.531600000000001</v>
      </c>
      <c r="K2732" s="22" t="str">
        <f>IF(I2732&lt;&gt;"",SUMIF(Table1[Codigo_servico],A2732,Table1[Subtotal_insumo]),"")</f>
        <v/>
      </c>
      <c r="L2732" s="18">
        <f>IF(Table1[[#This Row],[Ordem_insumos]]&lt;&gt;0,VLOOKUP(Table1[[#This Row],[Codigo_servico]],Preencher_Orcamento!$B:$D,3,FALSE)*Table1[[#This Row],[Qtde_insumo]],"")</f>
        <v>0</v>
      </c>
      <c r="M2732" s="18">
        <f>IF(Table1[[#This Row],[Ordem_insumos]]&lt;&gt;0,VLOOKUP(Table1[[#This Row],[Codigo_servico]],Preencher_Orcamento!$B:$D,3,FALSE)*Table1[[#This Row],[Subtotal_insumo]],"")</f>
        <v>0</v>
      </c>
    </row>
    <row r="2733" spans="1:13" ht="26.25" x14ac:dyDescent="0.25">
      <c r="A2733" s="6">
        <v>90152</v>
      </c>
      <c r="B2733" s="126">
        <v>29</v>
      </c>
      <c r="C2733" s="133"/>
      <c r="D2733" s="134">
        <v>58020</v>
      </c>
      <c r="E2733" s="7" t="s">
        <v>1542</v>
      </c>
      <c r="F2733" s="8" t="s">
        <v>457</v>
      </c>
      <c r="G2733" s="18">
        <f>IFERROR(VLOOKUP(Table1[[#This Row],[Codigo_insumo]],BD_Insumos!$B:$E,4),"")</f>
        <v>16.640699999999999</v>
      </c>
      <c r="H2733" s="140">
        <v>1</v>
      </c>
      <c r="I2733" s="9"/>
      <c r="J2733" s="23">
        <f t="shared" si="42"/>
        <v>16.640699999999999</v>
      </c>
      <c r="K2733" s="22" t="str">
        <f>IF(I2733&lt;&gt;"",SUMIF(Table1[Codigo_servico],A2733,Table1[Subtotal_insumo]),"")</f>
        <v/>
      </c>
      <c r="L2733" s="18">
        <f>IF(Table1[[#This Row],[Ordem_insumos]]&lt;&gt;0,VLOOKUP(Table1[[#This Row],[Codigo_servico]],Preencher_Orcamento!$B:$D,3,FALSE)*Table1[[#This Row],[Qtde_insumo]],"")</f>
        <v>0</v>
      </c>
      <c r="M2733" s="18">
        <f>IF(Table1[[#This Row],[Ordem_insumos]]&lt;&gt;0,VLOOKUP(Table1[[#This Row],[Codigo_servico]],Preencher_Orcamento!$B:$D,3,FALSE)*Table1[[#This Row],[Subtotal_insumo]],"")</f>
        <v>0</v>
      </c>
    </row>
    <row r="2734" spans="1:13" ht="26.25" x14ac:dyDescent="0.25">
      <c r="A2734" s="6">
        <v>90152</v>
      </c>
      <c r="B2734" s="126">
        <v>30</v>
      </c>
      <c r="C2734" s="133"/>
      <c r="D2734" s="134">
        <v>57214</v>
      </c>
      <c r="E2734" s="7" t="s">
        <v>1517</v>
      </c>
      <c r="F2734" s="8" t="s">
        <v>457</v>
      </c>
      <c r="G2734" s="18">
        <f>IFERROR(VLOOKUP(Table1[[#This Row],[Codigo_insumo]],BD_Insumos!$B:$E,4),"")</f>
        <v>47.9026</v>
      </c>
      <c r="H2734" s="140">
        <v>1</v>
      </c>
      <c r="I2734" s="9"/>
      <c r="J2734" s="23">
        <f t="shared" si="42"/>
        <v>47.9026</v>
      </c>
      <c r="K2734" s="22" t="str">
        <f>IF(I2734&lt;&gt;"",SUMIF(Table1[Codigo_servico],A2734,Table1[Subtotal_insumo]),"")</f>
        <v/>
      </c>
      <c r="L2734" s="18">
        <f>IF(Table1[[#This Row],[Ordem_insumos]]&lt;&gt;0,VLOOKUP(Table1[[#This Row],[Codigo_servico]],Preencher_Orcamento!$B:$D,3,FALSE)*Table1[[#This Row],[Qtde_insumo]],"")</f>
        <v>0</v>
      </c>
      <c r="M2734" s="18">
        <f>IF(Table1[[#This Row],[Ordem_insumos]]&lt;&gt;0,VLOOKUP(Table1[[#This Row],[Codigo_servico]],Preencher_Orcamento!$B:$D,3,FALSE)*Table1[[#This Row],[Subtotal_insumo]],"")</f>
        <v>0</v>
      </c>
    </row>
    <row r="2735" spans="1:13" x14ac:dyDescent="0.25">
      <c r="A2735" s="6">
        <v>90152</v>
      </c>
      <c r="B2735" s="126">
        <v>31</v>
      </c>
      <c r="C2735" s="133"/>
      <c r="D2735" s="134">
        <v>58413</v>
      </c>
      <c r="E2735" s="7" t="s">
        <v>1564</v>
      </c>
      <c r="F2735" s="8" t="s">
        <v>457</v>
      </c>
      <c r="G2735" s="18">
        <f>IFERROR(VLOOKUP(Table1[[#This Row],[Codigo_insumo]],BD_Insumos!$B:$E,4),"")</f>
        <v>0.62229999999999996</v>
      </c>
      <c r="H2735" s="140">
        <v>6</v>
      </c>
      <c r="I2735" s="9"/>
      <c r="J2735" s="23">
        <f t="shared" si="42"/>
        <v>3.7337999999999996</v>
      </c>
      <c r="K2735" s="22" t="str">
        <f>IF(I2735&lt;&gt;"",SUMIF(Table1[Codigo_servico],A2735,Table1[Subtotal_insumo]),"")</f>
        <v/>
      </c>
      <c r="L2735" s="18">
        <f>IF(Table1[[#This Row],[Ordem_insumos]]&lt;&gt;0,VLOOKUP(Table1[[#This Row],[Codigo_servico]],Preencher_Orcamento!$B:$D,3,FALSE)*Table1[[#This Row],[Qtde_insumo]],"")</f>
        <v>0</v>
      </c>
      <c r="M2735" s="18">
        <f>IF(Table1[[#This Row],[Ordem_insumos]]&lt;&gt;0,VLOOKUP(Table1[[#This Row],[Codigo_servico]],Preencher_Orcamento!$B:$D,3,FALSE)*Table1[[#This Row],[Subtotal_insumo]],"")</f>
        <v>0</v>
      </c>
    </row>
    <row r="2736" spans="1:13" ht="26.25" x14ac:dyDescent="0.25">
      <c r="A2736" s="6">
        <v>90152</v>
      </c>
      <c r="B2736" s="126">
        <v>32</v>
      </c>
      <c r="C2736" s="133"/>
      <c r="D2736" s="134">
        <v>57610</v>
      </c>
      <c r="E2736" s="7" t="s">
        <v>1524</v>
      </c>
      <c r="F2736" s="8" t="s">
        <v>457</v>
      </c>
      <c r="G2736" s="18">
        <f>IFERROR(VLOOKUP(Table1[[#This Row],[Codigo_insumo]],BD_Insumos!$B:$E,4),"")</f>
        <v>59.200600000000001</v>
      </c>
      <c r="H2736" s="140">
        <v>1</v>
      </c>
      <c r="I2736" s="9"/>
      <c r="J2736" s="23">
        <f t="shared" si="42"/>
        <v>59.200600000000001</v>
      </c>
      <c r="K2736" s="22" t="str">
        <f>IF(I2736&lt;&gt;"",SUMIF(Table1[Codigo_servico],A2736,Table1[Subtotal_insumo]),"")</f>
        <v/>
      </c>
      <c r="L2736" s="18">
        <f>IF(Table1[[#This Row],[Ordem_insumos]]&lt;&gt;0,VLOOKUP(Table1[[#This Row],[Codigo_servico]],Preencher_Orcamento!$B:$D,3,FALSE)*Table1[[#This Row],[Qtde_insumo]],"")</f>
        <v>0</v>
      </c>
      <c r="M2736" s="18">
        <f>IF(Table1[[#This Row],[Ordem_insumos]]&lt;&gt;0,VLOOKUP(Table1[[#This Row],[Codigo_servico]],Preencher_Orcamento!$B:$D,3,FALSE)*Table1[[#This Row],[Subtotal_insumo]],"")</f>
        <v>0</v>
      </c>
    </row>
    <row r="2737" spans="1:13" ht="26.25" x14ac:dyDescent="0.25">
      <c r="A2737" s="6">
        <v>90152</v>
      </c>
      <c r="B2737" s="126">
        <v>33</v>
      </c>
      <c r="C2737" s="133"/>
      <c r="D2737" s="134">
        <v>54022</v>
      </c>
      <c r="E2737" s="7" t="s">
        <v>1179</v>
      </c>
      <c r="F2737" s="8" t="s">
        <v>5</v>
      </c>
      <c r="G2737" s="18">
        <f>IFERROR(VLOOKUP(Table1[[#This Row],[Codigo_insumo]],BD_Insumos!$B:$E,4),"")</f>
        <v>8.1550999999999991</v>
      </c>
      <c r="H2737" s="140">
        <v>0.2</v>
      </c>
      <c r="I2737" s="9"/>
      <c r="J2737" s="23">
        <f t="shared" si="42"/>
        <v>1.6310199999999999</v>
      </c>
      <c r="K2737" s="22" t="str">
        <f>IF(I2737&lt;&gt;"",SUMIF(Table1[Codigo_servico],A2737,Table1[Subtotal_insumo]),"")</f>
        <v/>
      </c>
      <c r="L2737" s="18">
        <f>IF(Table1[[#This Row],[Ordem_insumos]]&lt;&gt;0,VLOOKUP(Table1[[#This Row],[Codigo_servico]],Preencher_Orcamento!$B:$D,3,FALSE)*Table1[[#This Row],[Qtde_insumo]],"")</f>
        <v>0</v>
      </c>
      <c r="M2737" s="18">
        <f>IF(Table1[[#This Row],[Ordem_insumos]]&lt;&gt;0,VLOOKUP(Table1[[#This Row],[Codigo_servico]],Preencher_Orcamento!$B:$D,3,FALSE)*Table1[[#This Row],[Subtotal_insumo]],"")</f>
        <v>0</v>
      </c>
    </row>
    <row r="2738" spans="1:13" x14ac:dyDescent="0.25">
      <c r="A2738" s="3">
        <v>90153</v>
      </c>
      <c r="B2738" s="125">
        <v>0</v>
      </c>
      <c r="C2738" s="131" t="s">
        <v>2946</v>
      </c>
      <c r="D2738" s="132"/>
      <c r="E2738" s="4"/>
      <c r="F2738" s="4"/>
      <c r="G2738" s="17" t="str">
        <f>IFERROR(VLOOKUP(Table1[[#This Row],[Codigo_insumo]],BD_Insumos!$B:$E,4),"")</f>
        <v/>
      </c>
      <c r="H2738" s="139"/>
      <c r="I2738" s="5" t="s">
        <v>457</v>
      </c>
      <c r="J2738" s="20" t="str">
        <f t="shared" si="42"/>
        <v/>
      </c>
      <c r="K2738" s="21">
        <f>IF(I2738&lt;&gt;"",SUMIF(Table1[Codigo_servico],A2738,Table1[Subtotal_insumo]),"")</f>
        <v>1843.3414654187181</v>
      </c>
      <c r="L2738" s="17" t="str">
        <f>IF(Table1[[#This Row],[Ordem_insumos]]&lt;&gt;0,VLOOKUP(Table1[[#This Row],[Codigo_servico]],Preencher_Orcamento!$B:$D,3,FALSE)*Table1[[#This Row],[Qtde_insumo]],"")</f>
        <v/>
      </c>
      <c r="M2738" s="17" t="str">
        <f>IF(Table1[[#This Row],[Ordem_insumos]]&lt;&gt;0,VLOOKUP(Table1[[#This Row],[Codigo_servico]],Preencher_Orcamento!$B:$D,3,FALSE)*Table1[[#This Row],[Subtotal_insumo]],"")</f>
        <v/>
      </c>
    </row>
    <row r="2739" spans="1:13" ht="26.25" x14ac:dyDescent="0.25">
      <c r="A2739" s="6">
        <v>90153</v>
      </c>
      <c r="B2739" s="126">
        <v>1</v>
      </c>
      <c r="C2739" s="133"/>
      <c r="D2739" s="134">
        <v>52430</v>
      </c>
      <c r="E2739" s="7" t="s">
        <v>1066</v>
      </c>
      <c r="F2739" s="8" t="s">
        <v>5</v>
      </c>
      <c r="G2739" s="16">
        <f>IFERROR(VLOOKUP(Table1[[#This Row],[Codigo_insumo]],BD_Insumos!$B:$E,4),"")</f>
        <v>1.8502000000000001</v>
      </c>
      <c r="H2739" s="140">
        <v>3</v>
      </c>
      <c r="I2739" s="9"/>
      <c r="J2739" s="22">
        <f t="shared" si="42"/>
        <v>5.5506000000000002</v>
      </c>
      <c r="K2739" s="22" t="str">
        <f>IF(I2739&lt;&gt;"",SUMIF(Table1[Codigo_servico],A2739,Table1[Subtotal_insumo]),"")</f>
        <v/>
      </c>
      <c r="L2739" s="16">
        <f>IF(Table1[[#This Row],[Ordem_insumos]]&lt;&gt;0,VLOOKUP(Table1[[#This Row],[Codigo_servico]],Preencher_Orcamento!$B:$D,3,FALSE)*Table1[[#This Row],[Qtde_insumo]],"")</f>
        <v>0</v>
      </c>
      <c r="M2739" s="16">
        <f>IF(Table1[[#This Row],[Ordem_insumos]]&lt;&gt;0,VLOOKUP(Table1[[#This Row],[Codigo_servico]],Preencher_Orcamento!$B:$D,3,FALSE)*Table1[[#This Row],[Subtotal_insumo]],"")</f>
        <v>0</v>
      </c>
    </row>
    <row r="2740" spans="1:13" ht="26.25" x14ac:dyDescent="0.25">
      <c r="A2740" s="6">
        <v>90153</v>
      </c>
      <c r="B2740" s="126">
        <v>2</v>
      </c>
      <c r="C2740" s="133"/>
      <c r="D2740" s="134">
        <v>52471</v>
      </c>
      <c r="E2740" s="7" t="s">
        <v>1081</v>
      </c>
      <c r="F2740" s="8" t="s">
        <v>457</v>
      </c>
      <c r="G2740" s="16">
        <f>IFERROR(VLOOKUP(Table1[[#This Row],[Codigo_insumo]],BD_Insumos!$B:$E,4),"")</f>
        <v>1.8943000000000001</v>
      </c>
      <c r="H2740" s="140">
        <v>3</v>
      </c>
      <c r="I2740" s="9"/>
      <c r="J2740" s="22">
        <f t="shared" si="42"/>
        <v>5.6829000000000001</v>
      </c>
      <c r="K2740" s="22" t="str">
        <f>IF(I2740&lt;&gt;"",SUMIF(Table1[Codigo_servico],A2740,Table1[Subtotal_insumo]),"")</f>
        <v/>
      </c>
      <c r="L2740" s="16">
        <f>IF(Table1[[#This Row],[Ordem_insumos]]&lt;&gt;0,VLOOKUP(Table1[[#This Row],[Codigo_servico]],Preencher_Orcamento!$B:$D,3,FALSE)*Table1[[#This Row],[Qtde_insumo]],"")</f>
        <v>0</v>
      </c>
      <c r="M2740" s="16">
        <f>IF(Table1[[#This Row],[Ordem_insumos]]&lt;&gt;0,VLOOKUP(Table1[[#This Row],[Codigo_servico]],Preencher_Orcamento!$B:$D,3,FALSE)*Table1[[#This Row],[Subtotal_insumo]],"")</f>
        <v>0</v>
      </c>
    </row>
    <row r="2741" spans="1:13" ht="26.25" x14ac:dyDescent="0.25">
      <c r="A2741" s="6">
        <v>90153</v>
      </c>
      <c r="B2741" s="126">
        <v>3</v>
      </c>
      <c r="C2741" s="133"/>
      <c r="D2741" s="134">
        <v>52807</v>
      </c>
      <c r="E2741" s="7" t="s">
        <v>1085</v>
      </c>
      <c r="F2741" s="8" t="s">
        <v>5</v>
      </c>
      <c r="G2741" s="18">
        <f>IFERROR(VLOOKUP(Table1[[#This Row],[Codigo_insumo]],BD_Insumos!$B:$E,4),"")</f>
        <v>8.9335000000000004</v>
      </c>
      <c r="H2741" s="140">
        <v>30</v>
      </c>
      <c r="I2741" s="9"/>
      <c r="J2741" s="23">
        <f t="shared" si="42"/>
        <v>268.005</v>
      </c>
      <c r="K2741" s="22" t="str">
        <f>IF(I2741&lt;&gt;"",SUMIF(Table1[Codigo_servico],A2741,Table1[Subtotal_insumo]),"")</f>
        <v/>
      </c>
      <c r="L2741" s="18">
        <f>IF(Table1[[#This Row],[Ordem_insumos]]&lt;&gt;0,VLOOKUP(Table1[[#This Row],[Codigo_servico]],Preencher_Orcamento!$B:$D,3,FALSE)*Table1[[#This Row],[Qtde_insumo]],"")</f>
        <v>0</v>
      </c>
      <c r="M2741" s="18">
        <f>IF(Table1[[#This Row],[Ordem_insumos]]&lt;&gt;0,VLOOKUP(Table1[[#This Row],[Codigo_servico]],Preencher_Orcamento!$B:$D,3,FALSE)*Table1[[#This Row],[Subtotal_insumo]],"")</f>
        <v>0</v>
      </c>
    </row>
    <row r="2742" spans="1:13" x14ac:dyDescent="0.25">
      <c r="A2742" s="6">
        <v>90153</v>
      </c>
      <c r="B2742" s="126">
        <v>4</v>
      </c>
      <c r="C2742" s="133"/>
      <c r="D2742" s="134">
        <v>52846</v>
      </c>
      <c r="E2742" s="7" t="s">
        <v>1109</v>
      </c>
      <c r="F2742" s="8" t="s">
        <v>5</v>
      </c>
      <c r="G2742" s="18">
        <f>IFERROR(VLOOKUP(Table1[[#This Row],[Codigo_insumo]],BD_Insumos!$B:$E,4),"")</f>
        <v>7.4828999999999999</v>
      </c>
      <c r="H2742" s="140">
        <v>4</v>
      </c>
      <c r="I2742" s="9"/>
      <c r="J2742" s="23">
        <f t="shared" si="42"/>
        <v>29.9316</v>
      </c>
      <c r="K2742" s="22" t="str">
        <f>IF(I2742&lt;&gt;"",SUMIF(Table1[Codigo_servico],A2742,Table1[Subtotal_insumo]),"")</f>
        <v/>
      </c>
      <c r="L2742" s="18">
        <f>IF(Table1[[#This Row],[Ordem_insumos]]&lt;&gt;0,VLOOKUP(Table1[[#This Row],[Codigo_servico]],Preencher_Orcamento!$B:$D,3,FALSE)*Table1[[#This Row],[Qtde_insumo]],"")</f>
        <v>0</v>
      </c>
      <c r="M2742" s="18">
        <f>IF(Table1[[#This Row],[Ordem_insumos]]&lt;&gt;0,VLOOKUP(Table1[[#This Row],[Codigo_servico]],Preencher_Orcamento!$B:$D,3,FALSE)*Table1[[#This Row],[Subtotal_insumo]],"")</f>
        <v>0</v>
      </c>
    </row>
    <row r="2743" spans="1:13" ht="26.25" x14ac:dyDescent="0.25">
      <c r="A2743" s="6">
        <v>90153</v>
      </c>
      <c r="B2743" s="126">
        <v>5</v>
      </c>
      <c r="C2743" s="133"/>
      <c r="D2743" s="134">
        <v>54022</v>
      </c>
      <c r="E2743" s="7" t="s">
        <v>1179</v>
      </c>
      <c r="F2743" s="8" t="s">
        <v>5</v>
      </c>
      <c r="G2743" s="18">
        <f>IFERROR(VLOOKUP(Table1[[#This Row],[Codigo_insumo]],BD_Insumos!$B:$E,4),"")</f>
        <v>8.1550999999999991</v>
      </c>
      <c r="H2743" s="140">
        <v>0.2</v>
      </c>
      <c r="I2743" s="9"/>
      <c r="J2743" s="23">
        <f t="shared" si="42"/>
        <v>1.6310199999999999</v>
      </c>
      <c r="K2743" s="22" t="str">
        <f>IF(I2743&lt;&gt;"",SUMIF(Table1[Codigo_servico],A2743,Table1[Subtotal_insumo]),"")</f>
        <v/>
      </c>
      <c r="L2743" s="18">
        <f>IF(Table1[[#This Row],[Ordem_insumos]]&lt;&gt;0,VLOOKUP(Table1[[#This Row],[Codigo_servico]],Preencher_Orcamento!$B:$D,3,FALSE)*Table1[[#This Row],[Qtde_insumo]],"")</f>
        <v>0</v>
      </c>
      <c r="M2743" s="18">
        <f>IF(Table1[[#This Row],[Ordem_insumos]]&lt;&gt;0,VLOOKUP(Table1[[#This Row],[Codigo_servico]],Preencher_Orcamento!$B:$D,3,FALSE)*Table1[[#This Row],[Subtotal_insumo]],"")</f>
        <v>0</v>
      </c>
    </row>
    <row r="2744" spans="1:13" x14ac:dyDescent="0.25">
      <c r="A2744" s="6">
        <v>90153</v>
      </c>
      <c r="B2744" s="126">
        <v>6</v>
      </c>
      <c r="C2744" s="133"/>
      <c r="D2744" s="134">
        <v>51654</v>
      </c>
      <c r="E2744" s="7" t="s">
        <v>1054</v>
      </c>
      <c r="F2744" s="8" t="s">
        <v>457</v>
      </c>
      <c r="G2744" s="18">
        <f>IFERROR(VLOOKUP(Table1[[#This Row],[Codigo_insumo]],BD_Insumos!$B:$E,4),"")</f>
        <v>2.4419</v>
      </c>
      <c r="H2744" s="140">
        <v>5</v>
      </c>
      <c r="I2744" s="9"/>
      <c r="J2744" s="23">
        <f t="shared" si="42"/>
        <v>12.2095</v>
      </c>
      <c r="K2744" s="22" t="str">
        <f>IF(I2744&lt;&gt;"",SUMIF(Table1[Codigo_servico],A2744,Table1[Subtotal_insumo]),"")</f>
        <v/>
      </c>
      <c r="L2744" s="18">
        <f>IF(Table1[[#This Row],[Ordem_insumos]]&lt;&gt;0,VLOOKUP(Table1[[#This Row],[Codigo_servico]],Preencher_Orcamento!$B:$D,3,FALSE)*Table1[[#This Row],[Qtde_insumo]],"")</f>
        <v>0</v>
      </c>
      <c r="M2744" s="18">
        <f>IF(Table1[[#This Row],[Ordem_insumos]]&lt;&gt;0,VLOOKUP(Table1[[#This Row],[Codigo_servico]],Preencher_Orcamento!$B:$D,3,FALSE)*Table1[[#This Row],[Subtotal_insumo]],"")</f>
        <v>0</v>
      </c>
    </row>
    <row r="2745" spans="1:13" ht="39" x14ac:dyDescent="0.25">
      <c r="A2745" s="6">
        <v>90153</v>
      </c>
      <c r="B2745" s="126">
        <v>7</v>
      </c>
      <c r="C2745" s="133"/>
      <c r="D2745" s="134">
        <v>51641</v>
      </c>
      <c r="E2745" s="7" t="s">
        <v>1044</v>
      </c>
      <c r="F2745" s="8" t="s">
        <v>5</v>
      </c>
      <c r="G2745" s="18">
        <f>IFERROR(VLOOKUP(Table1[[#This Row],[Codigo_insumo]],BD_Insumos!$B:$E,4),"")</f>
        <v>8.7725000000000009</v>
      </c>
      <c r="H2745" s="140">
        <v>9</v>
      </c>
      <c r="I2745" s="9"/>
      <c r="J2745" s="23">
        <f t="shared" si="42"/>
        <v>78.952500000000015</v>
      </c>
      <c r="K2745" s="22" t="str">
        <f>IF(I2745&lt;&gt;"",SUMIF(Table1[Codigo_servico],A2745,Table1[Subtotal_insumo]),"")</f>
        <v/>
      </c>
      <c r="L2745" s="18">
        <f>IF(Table1[[#This Row],[Ordem_insumos]]&lt;&gt;0,VLOOKUP(Table1[[#This Row],[Codigo_servico]],Preencher_Orcamento!$B:$D,3,FALSE)*Table1[[#This Row],[Qtde_insumo]],"")</f>
        <v>0</v>
      </c>
      <c r="M2745" s="18">
        <f>IF(Table1[[#This Row],[Ordem_insumos]]&lt;&gt;0,VLOOKUP(Table1[[#This Row],[Codigo_servico]],Preencher_Orcamento!$B:$D,3,FALSE)*Table1[[#This Row],[Subtotal_insumo]],"")</f>
        <v>0</v>
      </c>
    </row>
    <row r="2746" spans="1:13" x14ac:dyDescent="0.25">
      <c r="A2746" s="6">
        <v>90153</v>
      </c>
      <c r="B2746" s="126">
        <v>8</v>
      </c>
      <c r="C2746" s="133"/>
      <c r="D2746" s="134">
        <v>17715</v>
      </c>
      <c r="E2746" s="7" t="s">
        <v>395</v>
      </c>
      <c r="F2746" s="8" t="s">
        <v>197</v>
      </c>
      <c r="G2746" s="18">
        <f>IFERROR(VLOOKUP(Table1[[#This Row],[Codigo_insumo]],BD_Insumos!$B:$E,4),"")</f>
        <v>6.9610000000000003</v>
      </c>
      <c r="H2746" s="140">
        <v>0.2</v>
      </c>
      <c r="I2746" s="9"/>
      <c r="J2746" s="23">
        <f t="shared" si="42"/>
        <v>1.3922000000000001</v>
      </c>
      <c r="K2746" s="22" t="str">
        <f>IF(I2746&lt;&gt;"",SUMIF(Table1[Codigo_servico],A2746,Table1[Subtotal_insumo]),"")</f>
        <v/>
      </c>
      <c r="L2746" s="18">
        <f>IF(Table1[[#This Row],[Ordem_insumos]]&lt;&gt;0,VLOOKUP(Table1[[#This Row],[Codigo_servico]],Preencher_Orcamento!$B:$D,3,FALSE)*Table1[[#This Row],[Qtde_insumo]],"")</f>
        <v>0</v>
      </c>
      <c r="M2746" s="18">
        <f>IF(Table1[[#This Row],[Ordem_insumos]]&lt;&gt;0,VLOOKUP(Table1[[#This Row],[Codigo_servico]],Preencher_Orcamento!$B:$D,3,FALSE)*Table1[[#This Row],[Subtotal_insumo]],"")</f>
        <v>0</v>
      </c>
    </row>
    <row r="2747" spans="1:13" x14ac:dyDescent="0.25">
      <c r="A2747" s="6">
        <v>90153</v>
      </c>
      <c r="B2747" s="126">
        <v>9</v>
      </c>
      <c r="C2747" s="133"/>
      <c r="D2747" s="134">
        <v>51651</v>
      </c>
      <c r="E2747" s="7" t="s">
        <v>1052</v>
      </c>
      <c r="F2747" s="8" t="s">
        <v>457</v>
      </c>
      <c r="G2747" s="18">
        <f>IFERROR(VLOOKUP(Table1[[#This Row],[Codigo_insumo]],BD_Insumos!$B:$E,4),"")</f>
        <v>0.87890000000000001</v>
      </c>
      <c r="H2747" s="140">
        <v>5</v>
      </c>
      <c r="I2747" s="9"/>
      <c r="J2747" s="23">
        <f t="shared" si="42"/>
        <v>4.3944999999999999</v>
      </c>
      <c r="K2747" s="22" t="str">
        <f>IF(I2747&lt;&gt;"",SUMIF(Table1[Codigo_servico],A2747,Table1[Subtotal_insumo]),"")</f>
        <v/>
      </c>
      <c r="L2747" s="18">
        <f>IF(Table1[[#This Row],[Ordem_insumos]]&lt;&gt;0,VLOOKUP(Table1[[#This Row],[Codigo_servico]],Preencher_Orcamento!$B:$D,3,FALSE)*Table1[[#This Row],[Qtde_insumo]],"")</f>
        <v>0</v>
      </c>
      <c r="M2747" s="18">
        <f>IF(Table1[[#This Row],[Ordem_insumos]]&lt;&gt;0,VLOOKUP(Table1[[#This Row],[Codigo_servico]],Preencher_Orcamento!$B:$D,3,FALSE)*Table1[[#This Row],[Subtotal_insumo]],"")</f>
        <v>0</v>
      </c>
    </row>
    <row r="2748" spans="1:13" ht="26.25" x14ac:dyDescent="0.25">
      <c r="A2748" s="6">
        <v>90153</v>
      </c>
      <c r="B2748" s="126">
        <v>10</v>
      </c>
      <c r="C2748" s="133"/>
      <c r="D2748" s="134">
        <v>51605</v>
      </c>
      <c r="E2748" s="7" t="s">
        <v>1030</v>
      </c>
      <c r="F2748" s="8" t="s">
        <v>457</v>
      </c>
      <c r="G2748" s="18">
        <f>IFERROR(VLOOKUP(Table1[[#This Row],[Codigo_insumo]],BD_Insumos!$B:$E,4),"")</f>
        <v>9.8917999999999999</v>
      </c>
      <c r="H2748" s="140">
        <v>2</v>
      </c>
      <c r="I2748" s="9"/>
      <c r="J2748" s="23">
        <f t="shared" si="42"/>
        <v>19.7836</v>
      </c>
      <c r="K2748" s="22" t="str">
        <f>IF(I2748&lt;&gt;"",SUMIF(Table1[Codigo_servico],A2748,Table1[Subtotal_insumo]),"")</f>
        <v/>
      </c>
      <c r="L2748" s="18">
        <f>IF(Table1[[#This Row],[Ordem_insumos]]&lt;&gt;0,VLOOKUP(Table1[[#This Row],[Codigo_servico]],Preencher_Orcamento!$B:$D,3,FALSE)*Table1[[#This Row],[Qtde_insumo]],"")</f>
        <v>0</v>
      </c>
      <c r="M2748" s="18">
        <f>IF(Table1[[#This Row],[Ordem_insumos]]&lt;&gt;0,VLOOKUP(Table1[[#This Row],[Codigo_servico]],Preencher_Orcamento!$B:$D,3,FALSE)*Table1[[#This Row],[Subtotal_insumo]],"")</f>
        <v>0</v>
      </c>
    </row>
    <row r="2749" spans="1:13" ht="26.25" x14ac:dyDescent="0.25">
      <c r="A2749" s="6">
        <v>90153</v>
      </c>
      <c r="B2749" s="126">
        <v>11</v>
      </c>
      <c r="C2749" s="133"/>
      <c r="D2749" s="134">
        <v>51602</v>
      </c>
      <c r="E2749" s="7" t="s">
        <v>1028</v>
      </c>
      <c r="F2749" s="8" t="s">
        <v>457</v>
      </c>
      <c r="G2749" s="18">
        <f>IFERROR(VLOOKUP(Table1[[#This Row],[Codigo_insumo]],BD_Insumos!$B:$E,4),"")</f>
        <v>2.8881999999999999</v>
      </c>
      <c r="H2749" s="140">
        <v>2</v>
      </c>
      <c r="I2749" s="9"/>
      <c r="J2749" s="23">
        <f t="shared" si="42"/>
        <v>5.7763999999999998</v>
      </c>
      <c r="K2749" s="22" t="str">
        <f>IF(I2749&lt;&gt;"",SUMIF(Table1[Codigo_servico],A2749,Table1[Subtotal_insumo]),"")</f>
        <v/>
      </c>
      <c r="L2749" s="18">
        <f>IF(Table1[[#This Row],[Ordem_insumos]]&lt;&gt;0,VLOOKUP(Table1[[#This Row],[Codigo_servico]],Preencher_Orcamento!$B:$D,3,FALSE)*Table1[[#This Row],[Qtde_insumo]],"")</f>
        <v>0</v>
      </c>
      <c r="M2749" s="18">
        <f>IF(Table1[[#This Row],[Ordem_insumos]]&lt;&gt;0,VLOOKUP(Table1[[#This Row],[Codigo_servico]],Preencher_Orcamento!$B:$D,3,FALSE)*Table1[[#This Row],[Subtotal_insumo]],"")</f>
        <v>0</v>
      </c>
    </row>
    <row r="2750" spans="1:13" ht="26.25" x14ac:dyDescent="0.25">
      <c r="A2750" s="6">
        <v>90153</v>
      </c>
      <c r="B2750" s="126">
        <v>12</v>
      </c>
      <c r="C2750" s="133"/>
      <c r="D2750" s="134">
        <v>51264</v>
      </c>
      <c r="E2750" s="7" t="s">
        <v>1020</v>
      </c>
      <c r="F2750" s="8" t="s">
        <v>457</v>
      </c>
      <c r="G2750" s="18">
        <f>IFERROR(VLOOKUP(Table1[[#This Row],[Codigo_insumo]],BD_Insumos!$B:$E,4),"")</f>
        <v>128.48699999999999</v>
      </c>
      <c r="H2750" s="140">
        <v>1</v>
      </c>
      <c r="I2750" s="9"/>
      <c r="J2750" s="23">
        <f t="shared" si="42"/>
        <v>128.48699999999999</v>
      </c>
      <c r="K2750" s="22" t="str">
        <f>IF(I2750&lt;&gt;"",SUMIF(Table1[Codigo_servico],A2750,Table1[Subtotal_insumo]),"")</f>
        <v/>
      </c>
      <c r="L2750" s="18">
        <f>IF(Table1[[#This Row],[Ordem_insumos]]&lt;&gt;0,VLOOKUP(Table1[[#This Row],[Codigo_servico]],Preencher_Orcamento!$B:$D,3,FALSE)*Table1[[#This Row],[Qtde_insumo]],"")</f>
        <v>0</v>
      </c>
      <c r="M2750" s="18">
        <f>IF(Table1[[#This Row],[Ordem_insumos]]&lt;&gt;0,VLOOKUP(Table1[[#This Row],[Codigo_servico]],Preencher_Orcamento!$B:$D,3,FALSE)*Table1[[#This Row],[Subtotal_insumo]],"")</f>
        <v>0</v>
      </c>
    </row>
    <row r="2751" spans="1:13" x14ac:dyDescent="0.25">
      <c r="A2751" s="6">
        <v>90153</v>
      </c>
      <c r="B2751" s="126">
        <v>13</v>
      </c>
      <c r="C2751" s="133"/>
      <c r="D2751" s="134">
        <v>50830</v>
      </c>
      <c r="E2751" s="7" t="s">
        <v>1008</v>
      </c>
      <c r="F2751" s="8" t="s">
        <v>457</v>
      </c>
      <c r="G2751" s="18">
        <f>IFERROR(VLOOKUP(Table1[[#This Row],[Codigo_insumo]],BD_Insumos!$B:$E,4),"")</f>
        <v>37.503599999999999</v>
      </c>
      <c r="H2751" s="140">
        <v>1</v>
      </c>
      <c r="I2751" s="9"/>
      <c r="J2751" s="23">
        <f t="shared" si="42"/>
        <v>37.503599999999999</v>
      </c>
      <c r="K2751" s="22" t="str">
        <f>IF(I2751&lt;&gt;"",SUMIF(Table1[Codigo_servico],A2751,Table1[Subtotal_insumo]),"")</f>
        <v/>
      </c>
      <c r="L2751" s="18">
        <f>IF(Table1[[#This Row],[Ordem_insumos]]&lt;&gt;0,VLOOKUP(Table1[[#This Row],[Codigo_servico]],Preencher_Orcamento!$B:$D,3,FALSE)*Table1[[#This Row],[Qtde_insumo]],"")</f>
        <v>0</v>
      </c>
      <c r="M2751" s="18">
        <f>IF(Table1[[#This Row],[Ordem_insumos]]&lt;&gt;0,VLOOKUP(Table1[[#This Row],[Codigo_servico]],Preencher_Orcamento!$B:$D,3,FALSE)*Table1[[#This Row],[Subtotal_insumo]],"")</f>
        <v>0</v>
      </c>
    </row>
    <row r="2752" spans="1:13" x14ac:dyDescent="0.25">
      <c r="A2752" s="6">
        <v>90153</v>
      </c>
      <c r="B2752" s="126">
        <v>14</v>
      </c>
      <c r="C2752" s="133"/>
      <c r="D2752" s="134">
        <v>51674</v>
      </c>
      <c r="E2752" s="7" t="s">
        <v>1059</v>
      </c>
      <c r="F2752" s="8" t="s">
        <v>457</v>
      </c>
      <c r="G2752" s="18">
        <f>IFERROR(VLOOKUP(Table1[[#This Row],[Codigo_insumo]],BD_Insumos!$B:$E,4),"")</f>
        <v>18.666899999999998</v>
      </c>
      <c r="H2752" s="140">
        <v>1</v>
      </c>
      <c r="I2752" s="9"/>
      <c r="J2752" s="23">
        <f t="shared" si="42"/>
        <v>18.666899999999998</v>
      </c>
      <c r="K2752" s="22" t="str">
        <f>IF(I2752&lt;&gt;"",SUMIF(Table1[Codigo_servico],A2752,Table1[Subtotal_insumo]),"")</f>
        <v/>
      </c>
      <c r="L2752" s="18">
        <f>IF(Table1[[#This Row],[Ordem_insumos]]&lt;&gt;0,VLOOKUP(Table1[[#This Row],[Codigo_servico]],Preencher_Orcamento!$B:$D,3,FALSE)*Table1[[#This Row],[Qtde_insumo]],"")</f>
        <v>0</v>
      </c>
      <c r="M2752" s="18">
        <f>IF(Table1[[#This Row],[Ordem_insumos]]&lt;&gt;0,VLOOKUP(Table1[[#This Row],[Codigo_servico]],Preencher_Orcamento!$B:$D,3,FALSE)*Table1[[#This Row],[Subtotal_insumo]],"")</f>
        <v>0</v>
      </c>
    </row>
    <row r="2753" spans="1:13" ht="51.75" x14ac:dyDescent="0.25">
      <c r="A2753" s="6">
        <v>90153</v>
      </c>
      <c r="B2753" s="126">
        <v>15</v>
      </c>
      <c r="C2753" s="133"/>
      <c r="D2753" s="134">
        <v>51644</v>
      </c>
      <c r="E2753" s="7" t="s">
        <v>1047</v>
      </c>
      <c r="F2753" s="8" t="s">
        <v>5</v>
      </c>
      <c r="G2753" s="18">
        <f>IFERROR(VLOOKUP(Table1[[#This Row],[Codigo_insumo]],BD_Insumos!$B:$E,4),"")</f>
        <v>16.799099999999999</v>
      </c>
      <c r="H2753" s="140">
        <v>6</v>
      </c>
      <c r="I2753" s="9"/>
      <c r="J2753" s="23">
        <f t="shared" si="42"/>
        <v>100.7946</v>
      </c>
      <c r="K2753" s="22" t="str">
        <f>IF(I2753&lt;&gt;"",SUMIF(Table1[Codigo_servico],A2753,Table1[Subtotal_insumo]),"")</f>
        <v/>
      </c>
      <c r="L2753" s="18">
        <f>IF(Table1[[#This Row],[Ordem_insumos]]&lt;&gt;0,VLOOKUP(Table1[[#This Row],[Codigo_servico]],Preencher_Orcamento!$B:$D,3,FALSE)*Table1[[#This Row],[Qtde_insumo]],"")</f>
        <v>0</v>
      </c>
      <c r="M2753" s="18">
        <f>IF(Table1[[#This Row],[Ordem_insumos]]&lt;&gt;0,VLOOKUP(Table1[[#This Row],[Codigo_servico]],Preencher_Orcamento!$B:$D,3,FALSE)*Table1[[#This Row],[Subtotal_insumo]],"")</f>
        <v>0</v>
      </c>
    </row>
    <row r="2754" spans="1:13" x14ac:dyDescent="0.25">
      <c r="A2754" s="6">
        <v>90153</v>
      </c>
      <c r="B2754" s="126">
        <v>16</v>
      </c>
      <c r="C2754" s="133"/>
      <c r="D2754" s="134">
        <v>2044</v>
      </c>
      <c r="E2754" s="7" t="s">
        <v>2193</v>
      </c>
      <c r="F2754" s="8" t="s">
        <v>2140</v>
      </c>
      <c r="G2754" s="18">
        <f>IFERROR(VLOOKUP(Table1[[#This Row],[Codigo_insumo]],BD_Insumos!$B:$E,4),"")</f>
        <v>13.596734305430379</v>
      </c>
      <c r="H2754" s="140">
        <v>12</v>
      </c>
      <c r="I2754" s="9"/>
      <c r="J2754" s="23">
        <f t="shared" ref="J2754:J2817" si="43">IF(I2754="",G2754*H2754,"")</f>
        <v>163.16081166516454</v>
      </c>
      <c r="K2754" s="22" t="str">
        <f>IF(I2754&lt;&gt;"",SUMIF(Table1[Codigo_servico],A2754,Table1[Subtotal_insumo]),"")</f>
        <v/>
      </c>
      <c r="L2754" s="18">
        <f>IF(Table1[[#This Row],[Ordem_insumos]]&lt;&gt;0,VLOOKUP(Table1[[#This Row],[Codigo_servico]],Preencher_Orcamento!$B:$D,3,FALSE)*Table1[[#This Row],[Qtde_insumo]],"")</f>
        <v>0</v>
      </c>
      <c r="M2754" s="18">
        <f>IF(Table1[[#This Row],[Ordem_insumos]]&lt;&gt;0,VLOOKUP(Table1[[#This Row],[Codigo_servico]],Preencher_Orcamento!$B:$D,3,FALSE)*Table1[[#This Row],[Subtotal_insumo]],"")</f>
        <v>0</v>
      </c>
    </row>
    <row r="2755" spans="1:13" ht="26.25" x14ac:dyDescent="0.25">
      <c r="A2755" s="6">
        <v>90153</v>
      </c>
      <c r="B2755" s="126">
        <v>17</v>
      </c>
      <c r="C2755" s="133"/>
      <c r="D2755" s="134">
        <v>61082</v>
      </c>
      <c r="E2755" s="7" t="s">
        <v>1658</v>
      </c>
      <c r="F2755" s="8" t="s">
        <v>457</v>
      </c>
      <c r="G2755" s="18">
        <f>IFERROR(VLOOKUP(Table1[[#This Row],[Codigo_insumo]],BD_Insumos!$B:$E,4),"")</f>
        <v>63.913699999999999</v>
      </c>
      <c r="H2755" s="140">
        <v>2</v>
      </c>
      <c r="I2755" s="9"/>
      <c r="J2755" s="23">
        <f t="shared" si="43"/>
        <v>127.8274</v>
      </c>
      <c r="K2755" s="22" t="str">
        <f>IF(I2755&lt;&gt;"",SUMIF(Table1[Codigo_servico],A2755,Table1[Subtotal_insumo]),"")</f>
        <v/>
      </c>
      <c r="L2755" s="18">
        <f>IF(Table1[[#This Row],[Ordem_insumos]]&lt;&gt;0,VLOOKUP(Table1[[#This Row],[Codigo_servico]],Preencher_Orcamento!$B:$D,3,FALSE)*Table1[[#This Row],[Qtde_insumo]],"")</f>
        <v>0</v>
      </c>
      <c r="M2755" s="18">
        <f>IF(Table1[[#This Row],[Ordem_insumos]]&lt;&gt;0,VLOOKUP(Table1[[#This Row],[Codigo_servico]],Preencher_Orcamento!$B:$D,3,FALSE)*Table1[[#This Row],[Subtotal_insumo]],"")</f>
        <v>0</v>
      </c>
    </row>
    <row r="2756" spans="1:13" ht="26.25" x14ac:dyDescent="0.25">
      <c r="A2756" s="6">
        <v>90153</v>
      </c>
      <c r="B2756" s="126">
        <v>18</v>
      </c>
      <c r="C2756" s="133"/>
      <c r="D2756" s="134">
        <v>58602</v>
      </c>
      <c r="E2756" s="7" t="s">
        <v>1572</v>
      </c>
      <c r="F2756" s="8" t="s">
        <v>457</v>
      </c>
      <c r="G2756" s="18">
        <f>IFERROR(VLOOKUP(Table1[[#This Row],[Codigo_insumo]],BD_Insumos!$B:$E,4),"")</f>
        <v>221.25239999999999</v>
      </c>
      <c r="H2756" s="140">
        <v>1</v>
      </c>
      <c r="I2756" s="9"/>
      <c r="J2756" s="23">
        <f t="shared" si="43"/>
        <v>221.25239999999999</v>
      </c>
      <c r="K2756" s="22" t="str">
        <f>IF(I2756&lt;&gt;"",SUMIF(Table1[Codigo_servico],A2756,Table1[Subtotal_insumo]),"")</f>
        <v/>
      </c>
      <c r="L2756" s="18">
        <f>IF(Table1[[#This Row],[Ordem_insumos]]&lt;&gt;0,VLOOKUP(Table1[[#This Row],[Codigo_servico]],Preencher_Orcamento!$B:$D,3,FALSE)*Table1[[#This Row],[Qtde_insumo]],"")</f>
        <v>0</v>
      </c>
      <c r="M2756" s="18">
        <f>IF(Table1[[#This Row],[Ordem_insumos]]&lt;&gt;0,VLOOKUP(Table1[[#This Row],[Codigo_servico]],Preencher_Orcamento!$B:$D,3,FALSE)*Table1[[#This Row],[Subtotal_insumo]],"")</f>
        <v>0</v>
      </c>
    </row>
    <row r="2757" spans="1:13" ht="26.25" x14ac:dyDescent="0.25">
      <c r="A2757" s="6">
        <v>90153</v>
      </c>
      <c r="B2757" s="126">
        <v>19</v>
      </c>
      <c r="C2757" s="133"/>
      <c r="D2757" s="134">
        <v>59021</v>
      </c>
      <c r="E2757" s="7" t="s">
        <v>1582</v>
      </c>
      <c r="F2757" s="8" t="s">
        <v>457</v>
      </c>
      <c r="G2757" s="18">
        <f>IFERROR(VLOOKUP(Table1[[#This Row],[Codigo_insumo]],BD_Insumos!$B:$E,4),"")</f>
        <v>14.596299999999999</v>
      </c>
      <c r="H2757" s="140">
        <v>6</v>
      </c>
      <c r="I2757" s="9"/>
      <c r="J2757" s="23">
        <f t="shared" si="43"/>
        <v>87.577799999999996</v>
      </c>
      <c r="K2757" s="22" t="str">
        <f>IF(I2757&lt;&gt;"",SUMIF(Table1[Codigo_servico],A2757,Table1[Subtotal_insumo]),"")</f>
        <v/>
      </c>
      <c r="L2757" s="18">
        <f>IF(Table1[[#This Row],[Ordem_insumos]]&lt;&gt;0,VLOOKUP(Table1[[#This Row],[Codigo_servico]],Preencher_Orcamento!$B:$D,3,FALSE)*Table1[[#This Row],[Qtde_insumo]],"")</f>
        <v>0</v>
      </c>
      <c r="M2757" s="18">
        <f>IF(Table1[[#This Row],[Ordem_insumos]]&lt;&gt;0,VLOOKUP(Table1[[#This Row],[Codigo_servico]],Preencher_Orcamento!$B:$D,3,FALSE)*Table1[[#This Row],[Subtotal_insumo]],"")</f>
        <v>0</v>
      </c>
    </row>
    <row r="2758" spans="1:13" x14ac:dyDescent="0.25">
      <c r="A2758" s="6">
        <v>90153</v>
      </c>
      <c r="B2758" s="126">
        <v>20</v>
      </c>
      <c r="C2758" s="133"/>
      <c r="D2758" s="134">
        <v>58412</v>
      </c>
      <c r="E2758" s="7" t="s">
        <v>1563</v>
      </c>
      <c r="F2758" s="8" t="s">
        <v>457</v>
      </c>
      <c r="G2758" s="18">
        <f>IFERROR(VLOOKUP(Table1[[#This Row],[Codigo_insumo]],BD_Insumos!$B:$E,4),"")</f>
        <v>0.37609999999999999</v>
      </c>
      <c r="H2758" s="140">
        <v>4</v>
      </c>
      <c r="I2758" s="9"/>
      <c r="J2758" s="23">
        <f t="shared" si="43"/>
        <v>1.5044</v>
      </c>
      <c r="K2758" s="22" t="str">
        <f>IF(I2758&lt;&gt;"",SUMIF(Table1[Codigo_servico],A2758,Table1[Subtotal_insumo]),"")</f>
        <v/>
      </c>
      <c r="L2758" s="18">
        <f>IF(Table1[[#This Row],[Ordem_insumos]]&lt;&gt;0,VLOOKUP(Table1[[#This Row],[Codigo_servico]],Preencher_Orcamento!$B:$D,3,FALSE)*Table1[[#This Row],[Qtde_insumo]],"")</f>
        <v>0</v>
      </c>
      <c r="M2758" s="18">
        <f>IF(Table1[[#This Row],[Ordem_insumos]]&lt;&gt;0,VLOOKUP(Table1[[#This Row],[Codigo_servico]],Preencher_Orcamento!$B:$D,3,FALSE)*Table1[[#This Row],[Subtotal_insumo]],"")</f>
        <v>0</v>
      </c>
    </row>
    <row r="2759" spans="1:13" ht="26.25" x14ac:dyDescent="0.25">
      <c r="A2759" s="6">
        <v>90153</v>
      </c>
      <c r="B2759" s="126">
        <v>21</v>
      </c>
      <c r="C2759" s="133"/>
      <c r="D2759" s="134">
        <v>53261</v>
      </c>
      <c r="E2759" s="7" t="s">
        <v>1140</v>
      </c>
      <c r="F2759" s="8" t="s">
        <v>457</v>
      </c>
      <c r="G2759" s="18">
        <f>IFERROR(VLOOKUP(Table1[[#This Row],[Codigo_insumo]],BD_Insumos!$B:$E,4),"")</f>
        <v>100.4682</v>
      </c>
      <c r="H2759" s="140">
        <v>1</v>
      </c>
      <c r="I2759" s="9"/>
      <c r="J2759" s="23">
        <f t="shared" si="43"/>
        <v>100.4682</v>
      </c>
      <c r="K2759" s="22" t="str">
        <f>IF(I2759&lt;&gt;"",SUMIF(Table1[Codigo_servico],A2759,Table1[Subtotal_insumo]),"")</f>
        <v/>
      </c>
      <c r="L2759" s="18">
        <f>IF(Table1[[#This Row],[Ordem_insumos]]&lt;&gt;0,VLOOKUP(Table1[[#This Row],[Codigo_servico]],Preencher_Orcamento!$B:$D,3,FALSE)*Table1[[#This Row],[Qtde_insumo]],"")</f>
        <v>0</v>
      </c>
      <c r="M2759" s="18">
        <f>IF(Table1[[#This Row],[Ordem_insumos]]&lt;&gt;0,VLOOKUP(Table1[[#This Row],[Codigo_servico]],Preencher_Orcamento!$B:$D,3,FALSE)*Table1[[#This Row],[Subtotal_insumo]],"")</f>
        <v>0</v>
      </c>
    </row>
    <row r="2760" spans="1:13" ht="26.25" x14ac:dyDescent="0.25">
      <c r="A2760" s="6">
        <v>90153</v>
      </c>
      <c r="B2760" s="126">
        <v>22</v>
      </c>
      <c r="C2760" s="133"/>
      <c r="D2760" s="134">
        <v>59030</v>
      </c>
      <c r="E2760" s="7" t="s">
        <v>1584</v>
      </c>
      <c r="F2760" s="8" t="s">
        <v>5</v>
      </c>
      <c r="G2760" s="18">
        <f>IFERROR(VLOOKUP(Table1[[#This Row],[Codigo_insumo]],BD_Insumos!$B:$E,4),"")</f>
        <v>0.19450000000000001</v>
      </c>
      <c r="H2760" s="140">
        <v>5.52</v>
      </c>
      <c r="I2760" s="9"/>
      <c r="J2760" s="23">
        <f t="shared" si="43"/>
        <v>1.0736399999999999</v>
      </c>
      <c r="K2760" s="22" t="str">
        <f>IF(I2760&lt;&gt;"",SUMIF(Table1[Codigo_servico],A2760,Table1[Subtotal_insumo]),"")</f>
        <v/>
      </c>
      <c r="L2760" s="18">
        <f>IF(Table1[[#This Row],[Ordem_insumos]]&lt;&gt;0,VLOOKUP(Table1[[#This Row],[Codigo_servico]],Preencher_Orcamento!$B:$D,3,FALSE)*Table1[[#This Row],[Qtde_insumo]],"")</f>
        <v>0</v>
      </c>
      <c r="M2760" s="18">
        <f>IF(Table1[[#This Row],[Ordem_insumos]]&lt;&gt;0,VLOOKUP(Table1[[#This Row],[Codigo_servico]],Preencher_Orcamento!$B:$D,3,FALSE)*Table1[[#This Row],[Subtotal_insumo]],"")</f>
        <v>0</v>
      </c>
    </row>
    <row r="2761" spans="1:13" ht="51.75" x14ac:dyDescent="0.25">
      <c r="A2761" s="6">
        <v>90153</v>
      </c>
      <c r="B2761" s="126">
        <v>23</v>
      </c>
      <c r="C2761" s="133"/>
      <c r="D2761" s="134">
        <v>59020</v>
      </c>
      <c r="E2761" s="7" t="s">
        <v>1581</v>
      </c>
      <c r="F2761" s="8" t="s">
        <v>457</v>
      </c>
      <c r="G2761" s="18">
        <f>IFERROR(VLOOKUP(Table1[[#This Row],[Codigo_insumo]],BD_Insumos!$B:$E,4),"")</f>
        <v>5.4438000000000004</v>
      </c>
      <c r="H2761" s="140">
        <v>1</v>
      </c>
      <c r="I2761" s="9"/>
      <c r="J2761" s="23">
        <f t="shared" si="43"/>
        <v>5.4438000000000004</v>
      </c>
      <c r="K2761" s="22" t="str">
        <f>IF(I2761&lt;&gt;"",SUMIF(Table1[Codigo_servico],A2761,Table1[Subtotal_insumo]),"")</f>
        <v/>
      </c>
      <c r="L2761" s="18">
        <f>IF(Table1[[#This Row],[Ordem_insumos]]&lt;&gt;0,VLOOKUP(Table1[[#This Row],[Codigo_servico]],Preencher_Orcamento!$B:$D,3,FALSE)*Table1[[#This Row],[Qtde_insumo]],"")</f>
        <v>0</v>
      </c>
      <c r="M2761" s="18">
        <f>IF(Table1[[#This Row],[Ordem_insumos]]&lt;&gt;0,VLOOKUP(Table1[[#This Row],[Codigo_servico]],Preencher_Orcamento!$B:$D,3,FALSE)*Table1[[#This Row],[Subtotal_insumo]],"")</f>
        <v>0</v>
      </c>
    </row>
    <row r="2762" spans="1:13" ht="26.25" x14ac:dyDescent="0.25">
      <c r="A2762" s="6">
        <v>90153</v>
      </c>
      <c r="B2762" s="126">
        <v>24</v>
      </c>
      <c r="C2762" s="133"/>
      <c r="D2762" s="134">
        <v>59010</v>
      </c>
      <c r="E2762" s="7" t="s">
        <v>1580</v>
      </c>
      <c r="F2762" s="8" t="s">
        <v>457</v>
      </c>
      <c r="G2762" s="18">
        <f>IFERROR(VLOOKUP(Table1[[#This Row],[Codigo_insumo]],BD_Insumos!$B:$E,4),"")</f>
        <v>24.719000000000001</v>
      </c>
      <c r="H2762" s="140">
        <v>1</v>
      </c>
      <c r="I2762" s="9"/>
      <c r="J2762" s="23">
        <f t="shared" si="43"/>
        <v>24.719000000000001</v>
      </c>
      <c r="K2762" s="22" t="str">
        <f>IF(I2762&lt;&gt;"",SUMIF(Table1[Codigo_servico],A2762,Table1[Subtotal_insumo]),"")</f>
        <v/>
      </c>
      <c r="L2762" s="18">
        <f>IF(Table1[[#This Row],[Ordem_insumos]]&lt;&gt;0,VLOOKUP(Table1[[#This Row],[Codigo_servico]],Preencher_Orcamento!$B:$D,3,FALSE)*Table1[[#This Row],[Qtde_insumo]],"")</f>
        <v>0</v>
      </c>
      <c r="M2762" s="18">
        <f>IF(Table1[[#This Row],[Ordem_insumos]]&lt;&gt;0,VLOOKUP(Table1[[#This Row],[Codigo_servico]],Preencher_Orcamento!$B:$D,3,FALSE)*Table1[[#This Row],[Subtotal_insumo]],"")</f>
        <v>0</v>
      </c>
    </row>
    <row r="2763" spans="1:13" ht="26.25" x14ac:dyDescent="0.25">
      <c r="A2763" s="6">
        <v>90153</v>
      </c>
      <c r="B2763" s="126">
        <v>25</v>
      </c>
      <c r="C2763" s="133"/>
      <c r="D2763" s="134">
        <v>59005</v>
      </c>
      <c r="E2763" s="7" t="s">
        <v>1579</v>
      </c>
      <c r="F2763" s="8" t="s">
        <v>457</v>
      </c>
      <c r="G2763" s="18">
        <f>IFERROR(VLOOKUP(Table1[[#This Row],[Codigo_insumo]],BD_Insumos!$B:$E,4),"")</f>
        <v>11.94</v>
      </c>
      <c r="H2763" s="140">
        <v>1</v>
      </c>
      <c r="I2763" s="9"/>
      <c r="J2763" s="23">
        <f t="shared" si="43"/>
        <v>11.94</v>
      </c>
      <c r="K2763" s="22" t="str">
        <f>IF(I2763&lt;&gt;"",SUMIF(Table1[Codigo_servico],A2763,Table1[Subtotal_insumo]),"")</f>
        <v/>
      </c>
      <c r="L2763" s="18">
        <f>IF(Table1[[#This Row],[Ordem_insumos]]&lt;&gt;0,VLOOKUP(Table1[[#This Row],[Codigo_servico]],Preencher_Orcamento!$B:$D,3,FALSE)*Table1[[#This Row],[Qtde_insumo]],"")</f>
        <v>0</v>
      </c>
      <c r="M2763" s="18">
        <f>IF(Table1[[#This Row],[Ordem_insumos]]&lt;&gt;0,VLOOKUP(Table1[[#This Row],[Codigo_servico]],Preencher_Orcamento!$B:$D,3,FALSE)*Table1[[#This Row],[Subtotal_insumo]],"")</f>
        <v>0</v>
      </c>
    </row>
    <row r="2764" spans="1:13" ht="26.25" x14ac:dyDescent="0.25">
      <c r="A2764" s="6">
        <v>90153</v>
      </c>
      <c r="B2764" s="126">
        <v>26</v>
      </c>
      <c r="C2764" s="133"/>
      <c r="D2764" s="134">
        <v>57214</v>
      </c>
      <c r="E2764" s="7" t="s">
        <v>1517</v>
      </c>
      <c r="F2764" s="8" t="s">
        <v>457</v>
      </c>
      <c r="G2764" s="18">
        <f>IFERROR(VLOOKUP(Table1[[#This Row],[Codigo_insumo]],BD_Insumos!$B:$E,4),"")</f>
        <v>47.9026</v>
      </c>
      <c r="H2764" s="140">
        <v>1</v>
      </c>
      <c r="I2764" s="9"/>
      <c r="J2764" s="23">
        <f t="shared" si="43"/>
        <v>47.9026</v>
      </c>
      <c r="K2764" s="22" t="str">
        <f>IF(I2764&lt;&gt;"",SUMIF(Table1[Codigo_servico],A2764,Table1[Subtotal_insumo]),"")</f>
        <v/>
      </c>
      <c r="L2764" s="18">
        <f>IF(Table1[[#This Row],[Ordem_insumos]]&lt;&gt;0,VLOOKUP(Table1[[#This Row],[Codigo_servico]],Preencher_Orcamento!$B:$D,3,FALSE)*Table1[[#This Row],[Qtde_insumo]],"")</f>
        <v>0</v>
      </c>
      <c r="M2764" s="18">
        <f>IF(Table1[[#This Row],[Ordem_insumos]]&lt;&gt;0,VLOOKUP(Table1[[#This Row],[Codigo_servico]],Preencher_Orcamento!$B:$D,3,FALSE)*Table1[[#This Row],[Subtotal_insumo]],"")</f>
        <v>0</v>
      </c>
    </row>
    <row r="2765" spans="1:13" ht="26.25" x14ac:dyDescent="0.25">
      <c r="A2765" s="6">
        <v>90153</v>
      </c>
      <c r="B2765" s="126">
        <v>27</v>
      </c>
      <c r="C2765" s="133"/>
      <c r="D2765" s="134">
        <v>54576</v>
      </c>
      <c r="E2765" s="7" t="s">
        <v>1250</v>
      </c>
      <c r="F2765" s="8" t="s">
        <v>457</v>
      </c>
      <c r="G2765" s="18">
        <f>IFERROR(VLOOKUP(Table1[[#This Row],[Codigo_insumo]],BD_Insumos!$B:$E,4),"")</f>
        <v>1.3</v>
      </c>
      <c r="H2765" s="140">
        <v>2</v>
      </c>
      <c r="I2765" s="9"/>
      <c r="J2765" s="23">
        <f t="shared" si="43"/>
        <v>2.6</v>
      </c>
      <c r="K2765" s="22" t="str">
        <f>IF(I2765&lt;&gt;"",SUMIF(Table1[Codigo_servico],A2765,Table1[Subtotal_insumo]),"")</f>
        <v/>
      </c>
      <c r="L2765" s="18">
        <f>IF(Table1[[#This Row],[Ordem_insumos]]&lt;&gt;0,VLOOKUP(Table1[[#This Row],[Codigo_servico]],Preencher_Orcamento!$B:$D,3,FALSE)*Table1[[#This Row],[Qtde_insumo]],"")</f>
        <v>0</v>
      </c>
      <c r="M2765" s="18">
        <f>IF(Table1[[#This Row],[Ordem_insumos]]&lt;&gt;0,VLOOKUP(Table1[[#This Row],[Codigo_servico]],Preencher_Orcamento!$B:$D,3,FALSE)*Table1[[#This Row],[Subtotal_insumo]],"")</f>
        <v>0</v>
      </c>
    </row>
    <row r="2766" spans="1:13" ht="26.25" x14ac:dyDescent="0.25">
      <c r="A2766" s="6">
        <v>90153</v>
      </c>
      <c r="B2766" s="126">
        <v>28</v>
      </c>
      <c r="C2766" s="133"/>
      <c r="D2766" s="134">
        <v>58030</v>
      </c>
      <c r="E2766" s="7" t="s">
        <v>1545</v>
      </c>
      <c r="F2766" s="8" t="s">
        <v>457</v>
      </c>
      <c r="G2766" s="18">
        <f>IFERROR(VLOOKUP(Table1[[#This Row],[Codigo_insumo]],BD_Insumos!$B:$E,4),"")</f>
        <v>3.0396999999999998</v>
      </c>
      <c r="H2766" s="140">
        <v>6</v>
      </c>
      <c r="I2766" s="9"/>
      <c r="J2766" s="23">
        <f t="shared" si="43"/>
        <v>18.238199999999999</v>
      </c>
      <c r="K2766" s="22" t="str">
        <f>IF(I2766&lt;&gt;"",SUMIF(Table1[Codigo_servico],A2766,Table1[Subtotal_insumo]),"")</f>
        <v/>
      </c>
      <c r="L2766" s="18">
        <f>IF(Table1[[#This Row],[Ordem_insumos]]&lt;&gt;0,VLOOKUP(Table1[[#This Row],[Codigo_servico]],Preencher_Orcamento!$B:$D,3,FALSE)*Table1[[#This Row],[Qtde_insumo]],"")</f>
        <v>0</v>
      </c>
      <c r="M2766" s="18">
        <f>IF(Table1[[#This Row],[Ordem_insumos]]&lt;&gt;0,VLOOKUP(Table1[[#This Row],[Codigo_servico]],Preencher_Orcamento!$B:$D,3,FALSE)*Table1[[#This Row],[Subtotal_insumo]],"")</f>
        <v>0</v>
      </c>
    </row>
    <row r="2767" spans="1:13" ht="26.25" x14ac:dyDescent="0.25">
      <c r="A2767" s="6">
        <v>90153</v>
      </c>
      <c r="B2767" s="126">
        <v>29</v>
      </c>
      <c r="C2767" s="133"/>
      <c r="D2767" s="134">
        <v>58020</v>
      </c>
      <c r="E2767" s="7" t="s">
        <v>1542</v>
      </c>
      <c r="F2767" s="8" t="s">
        <v>457</v>
      </c>
      <c r="G2767" s="18">
        <f>IFERROR(VLOOKUP(Table1[[#This Row],[Codigo_insumo]],BD_Insumos!$B:$E,4),"")</f>
        <v>16.640699999999999</v>
      </c>
      <c r="H2767" s="140">
        <v>1</v>
      </c>
      <c r="I2767" s="9"/>
      <c r="J2767" s="23">
        <f t="shared" si="43"/>
        <v>16.640699999999999</v>
      </c>
      <c r="K2767" s="22" t="str">
        <f>IF(I2767&lt;&gt;"",SUMIF(Table1[Codigo_servico],A2767,Table1[Subtotal_insumo]),"")</f>
        <v/>
      </c>
      <c r="L2767" s="18">
        <f>IF(Table1[[#This Row],[Ordem_insumos]]&lt;&gt;0,VLOOKUP(Table1[[#This Row],[Codigo_servico]],Preencher_Orcamento!$B:$D,3,FALSE)*Table1[[#This Row],[Qtde_insumo]],"")</f>
        <v>0</v>
      </c>
      <c r="M2767" s="18">
        <f>IF(Table1[[#This Row],[Ordem_insumos]]&lt;&gt;0,VLOOKUP(Table1[[#This Row],[Codigo_servico]],Preencher_Orcamento!$B:$D,3,FALSE)*Table1[[#This Row],[Subtotal_insumo]],"")</f>
        <v>0</v>
      </c>
    </row>
    <row r="2768" spans="1:13" ht="26.25" x14ac:dyDescent="0.25">
      <c r="A2768" s="6">
        <v>90153</v>
      </c>
      <c r="B2768" s="126">
        <v>30</v>
      </c>
      <c r="C2768" s="133"/>
      <c r="D2768" s="134">
        <v>57610</v>
      </c>
      <c r="E2768" s="7" t="s">
        <v>1524</v>
      </c>
      <c r="F2768" s="8" t="s">
        <v>457</v>
      </c>
      <c r="G2768" s="18">
        <f>IFERROR(VLOOKUP(Table1[[#This Row],[Codigo_insumo]],BD_Insumos!$B:$E,4),"")</f>
        <v>59.200600000000001</v>
      </c>
      <c r="H2768" s="140">
        <v>1</v>
      </c>
      <c r="I2768" s="9"/>
      <c r="J2768" s="23">
        <f t="shared" si="43"/>
        <v>59.200600000000001</v>
      </c>
      <c r="K2768" s="22" t="str">
        <f>IF(I2768&lt;&gt;"",SUMIF(Table1[Codigo_servico],A2768,Table1[Subtotal_insumo]),"")</f>
        <v/>
      </c>
      <c r="L2768" s="18">
        <f>IF(Table1[[#This Row],[Ordem_insumos]]&lt;&gt;0,VLOOKUP(Table1[[#This Row],[Codigo_servico]],Preencher_Orcamento!$B:$D,3,FALSE)*Table1[[#This Row],[Qtde_insumo]],"")</f>
        <v>0</v>
      </c>
      <c r="M2768" s="18">
        <f>IF(Table1[[#This Row],[Ordem_insumos]]&lt;&gt;0,VLOOKUP(Table1[[#This Row],[Codigo_servico]],Preencher_Orcamento!$B:$D,3,FALSE)*Table1[[#This Row],[Subtotal_insumo]],"")</f>
        <v>0</v>
      </c>
    </row>
    <row r="2769" spans="1:13" x14ac:dyDescent="0.25">
      <c r="A2769" s="6">
        <v>90153</v>
      </c>
      <c r="B2769" s="126">
        <v>31</v>
      </c>
      <c r="C2769" s="133"/>
      <c r="D2769" s="134">
        <v>58415</v>
      </c>
      <c r="E2769" s="7" t="s">
        <v>1565</v>
      </c>
      <c r="F2769" s="8" t="s">
        <v>457</v>
      </c>
      <c r="G2769" s="18">
        <f>IFERROR(VLOOKUP(Table1[[#This Row],[Codigo_insumo]],BD_Insumos!$B:$E,4),"")</f>
        <v>1.0992</v>
      </c>
      <c r="H2769" s="140">
        <v>6</v>
      </c>
      <c r="I2769" s="9"/>
      <c r="J2769" s="23">
        <f t="shared" si="43"/>
        <v>6.5952000000000002</v>
      </c>
      <c r="K2769" s="22" t="str">
        <f>IF(I2769&lt;&gt;"",SUMIF(Table1[Codigo_servico],A2769,Table1[Subtotal_insumo]),"")</f>
        <v/>
      </c>
      <c r="L2769" s="18">
        <f>IF(Table1[[#This Row],[Ordem_insumos]]&lt;&gt;0,VLOOKUP(Table1[[#This Row],[Codigo_servico]],Preencher_Orcamento!$B:$D,3,FALSE)*Table1[[#This Row],[Qtde_insumo]],"")</f>
        <v>0</v>
      </c>
      <c r="M2769" s="18">
        <f>IF(Table1[[#This Row],[Ordem_insumos]]&lt;&gt;0,VLOOKUP(Table1[[#This Row],[Codigo_servico]],Preencher_Orcamento!$B:$D,3,FALSE)*Table1[[#This Row],[Subtotal_insumo]],"")</f>
        <v>0</v>
      </c>
    </row>
    <row r="2770" spans="1:13" ht="26.25" x14ac:dyDescent="0.25">
      <c r="A2770" s="6">
        <v>90153</v>
      </c>
      <c r="B2770" s="126">
        <v>32</v>
      </c>
      <c r="C2770" s="133"/>
      <c r="D2770" s="134">
        <v>58025</v>
      </c>
      <c r="E2770" s="7" t="s">
        <v>1544</v>
      </c>
      <c r="F2770" s="8" t="s">
        <v>457</v>
      </c>
      <c r="G2770" s="18">
        <f>IFERROR(VLOOKUP(Table1[[#This Row],[Codigo_insumo]],BD_Insumos!$B:$E,4),"")</f>
        <v>2.5886</v>
      </c>
      <c r="H2770" s="140">
        <v>1</v>
      </c>
      <c r="I2770" s="9"/>
      <c r="J2770" s="23">
        <f t="shared" si="43"/>
        <v>2.5886</v>
      </c>
      <c r="K2770" s="22" t="str">
        <f>IF(I2770&lt;&gt;"",SUMIF(Table1[Codigo_servico],A2770,Table1[Subtotal_insumo]),"")</f>
        <v/>
      </c>
      <c r="L2770" s="18">
        <f>IF(Table1[[#This Row],[Ordem_insumos]]&lt;&gt;0,VLOOKUP(Table1[[#This Row],[Codigo_servico]],Preencher_Orcamento!$B:$D,3,FALSE)*Table1[[#This Row],[Qtde_insumo]],"")</f>
        <v>0</v>
      </c>
      <c r="M2770" s="18">
        <f>IF(Table1[[#This Row],[Ordem_insumos]]&lt;&gt;0,VLOOKUP(Table1[[#This Row],[Codigo_servico]],Preencher_Orcamento!$B:$D,3,FALSE)*Table1[[#This Row],[Subtotal_insumo]],"")</f>
        <v>0</v>
      </c>
    </row>
    <row r="2771" spans="1:13" x14ac:dyDescent="0.25">
      <c r="A2771" s="6">
        <v>90153</v>
      </c>
      <c r="B2771" s="126">
        <v>33</v>
      </c>
      <c r="C2771" s="133"/>
      <c r="D2771" s="134">
        <v>2041</v>
      </c>
      <c r="E2771" s="7" t="s">
        <v>2192</v>
      </c>
      <c r="F2771" s="8" t="s">
        <v>2140</v>
      </c>
      <c r="G2771" s="18">
        <f>IFERROR(VLOOKUP(Table1[[#This Row],[Codigo_insumo]],BD_Insumos!$B:$E,4),"")</f>
        <v>18.820516146129485</v>
      </c>
      <c r="H2771" s="140">
        <v>12</v>
      </c>
      <c r="I2771" s="9"/>
      <c r="J2771" s="23">
        <f t="shared" si="43"/>
        <v>225.84619375355382</v>
      </c>
      <c r="K2771" s="22" t="str">
        <f>IF(I2771&lt;&gt;"",SUMIF(Table1[Codigo_servico],A2771,Table1[Subtotal_insumo]),"")</f>
        <v/>
      </c>
      <c r="L2771" s="18">
        <f>IF(Table1[[#This Row],[Ordem_insumos]]&lt;&gt;0,VLOOKUP(Table1[[#This Row],[Codigo_servico]],Preencher_Orcamento!$B:$D,3,FALSE)*Table1[[#This Row],[Qtde_insumo]],"")</f>
        <v>0</v>
      </c>
      <c r="M2771" s="18">
        <f>IF(Table1[[#This Row],[Ordem_insumos]]&lt;&gt;0,VLOOKUP(Table1[[#This Row],[Codigo_servico]],Preencher_Orcamento!$B:$D,3,FALSE)*Table1[[#This Row],[Subtotal_insumo]],"")</f>
        <v>0</v>
      </c>
    </row>
    <row r="2772" spans="1:13" x14ac:dyDescent="0.25">
      <c r="A2772" s="3">
        <v>90154</v>
      </c>
      <c r="B2772" s="125">
        <v>0</v>
      </c>
      <c r="C2772" s="131" t="s">
        <v>2947</v>
      </c>
      <c r="D2772" s="132"/>
      <c r="E2772" s="4"/>
      <c r="F2772" s="4"/>
      <c r="G2772" s="17" t="str">
        <f>IFERROR(VLOOKUP(Table1[[#This Row],[Codigo_insumo]],BD_Insumos!$B:$E,4),"")</f>
        <v/>
      </c>
      <c r="H2772" s="139"/>
      <c r="I2772" s="5" t="s">
        <v>457</v>
      </c>
      <c r="J2772" s="20" t="str">
        <f t="shared" si="43"/>
        <v/>
      </c>
      <c r="K2772" s="21">
        <f>IF(I2772&lt;&gt;"",SUMIF(Table1[Codigo_servico],A2772,Table1[Subtotal_insumo]),"")</f>
        <v>1843.3414654187179</v>
      </c>
      <c r="L2772" s="17" t="str">
        <f>IF(Table1[[#This Row],[Ordem_insumos]]&lt;&gt;0,VLOOKUP(Table1[[#This Row],[Codigo_servico]],Preencher_Orcamento!$B:$D,3,FALSE)*Table1[[#This Row],[Qtde_insumo]],"")</f>
        <v/>
      </c>
      <c r="M2772" s="17" t="str">
        <f>IF(Table1[[#This Row],[Ordem_insumos]]&lt;&gt;0,VLOOKUP(Table1[[#This Row],[Codigo_servico]],Preencher_Orcamento!$B:$D,3,FALSE)*Table1[[#This Row],[Subtotal_insumo]],"")</f>
        <v/>
      </c>
    </row>
    <row r="2773" spans="1:13" x14ac:dyDescent="0.25">
      <c r="A2773" s="6">
        <v>90154</v>
      </c>
      <c r="B2773" s="126">
        <v>1</v>
      </c>
      <c r="C2773" s="133"/>
      <c r="D2773" s="134">
        <v>51651</v>
      </c>
      <c r="E2773" s="7" t="s">
        <v>1052</v>
      </c>
      <c r="F2773" s="8" t="s">
        <v>457</v>
      </c>
      <c r="G2773" s="16">
        <f>IFERROR(VLOOKUP(Table1[[#This Row],[Codigo_insumo]],BD_Insumos!$B:$E,4),"")</f>
        <v>0.87890000000000001</v>
      </c>
      <c r="H2773" s="140">
        <v>5</v>
      </c>
      <c r="I2773" s="9"/>
      <c r="J2773" s="22">
        <f t="shared" si="43"/>
        <v>4.3944999999999999</v>
      </c>
      <c r="K2773" s="22" t="str">
        <f>IF(I2773&lt;&gt;"",SUMIF(Table1[Codigo_servico],A2773,Table1[Subtotal_insumo]),"")</f>
        <v/>
      </c>
      <c r="L2773" s="16">
        <f>IF(Table1[[#This Row],[Ordem_insumos]]&lt;&gt;0,VLOOKUP(Table1[[#This Row],[Codigo_servico]],Preencher_Orcamento!$B:$D,3,FALSE)*Table1[[#This Row],[Qtde_insumo]],"")</f>
        <v>0</v>
      </c>
      <c r="M2773" s="16">
        <f>IF(Table1[[#This Row],[Ordem_insumos]]&lt;&gt;0,VLOOKUP(Table1[[#This Row],[Codigo_servico]],Preencher_Orcamento!$B:$D,3,FALSE)*Table1[[#This Row],[Subtotal_insumo]],"")</f>
        <v>0</v>
      </c>
    </row>
    <row r="2774" spans="1:13" ht="26.25" x14ac:dyDescent="0.25">
      <c r="A2774" s="6">
        <v>90154</v>
      </c>
      <c r="B2774" s="126">
        <v>2</v>
      </c>
      <c r="C2774" s="133"/>
      <c r="D2774" s="134">
        <v>58602</v>
      </c>
      <c r="E2774" s="7" t="s">
        <v>1572</v>
      </c>
      <c r="F2774" s="8" t="s">
        <v>457</v>
      </c>
      <c r="G2774" s="16">
        <f>IFERROR(VLOOKUP(Table1[[#This Row],[Codigo_insumo]],BD_Insumos!$B:$E,4),"")</f>
        <v>221.25239999999999</v>
      </c>
      <c r="H2774" s="140">
        <v>1</v>
      </c>
      <c r="I2774" s="9"/>
      <c r="J2774" s="22">
        <f t="shared" si="43"/>
        <v>221.25239999999999</v>
      </c>
      <c r="K2774" s="22" t="str">
        <f>IF(I2774&lt;&gt;"",SUMIF(Table1[Codigo_servico],A2774,Table1[Subtotal_insumo]),"")</f>
        <v/>
      </c>
      <c r="L2774" s="16">
        <f>IF(Table1[[#This Row],[Ordem_insumos]]&lt;&gt;0,VLOOKUP(Table1[[#This Row],[Codigo_servico]],Preencher_Orcamento!$B:$D,3,FALSE)*Table1[[#This Row],[Qtde_insumo]],"")</f>
        <v>0</v>
      </c>
      <c r="M2774" s="16">
        <f>IF(Table1[[#This Row],[Ordem_insumos]]&lt;&gt;0,VLOOKUP(Table1[[#This Row],[Codigo_servico]],Preencher_Orcamento!$B:$D,3,FALSE)*Table1[[#This Row],[Subtotal_insumo]],"")</f>
        <v>0</v>
      </c>
    </row>
    <row r="2775" spans="1:13" x14ac:dyDescent="0.25">
      <c r="A2775" s="6">
        <v>90154</v>
      </c>
      <c r="B2775" s="126">
        <v>3</v>
      </c>
      <c r="C2775" s="133"/>
      <c r="D2775" s="134">
        <v>51674</v>
      </c>
      <c r="E2775" s="7" t="s">
        <v>1059</v>
      </c>
      <c r="F2775" s="8" t="s">
        <v>457</v>
      </c>
      <c r="G2775" s="18">
        <f>IFERROR(VLOOKUP(Table1[[#This Row],[Codigo_insumo]],BD_Insumos!$B:$E,4),"")</f>
        <v>18.666899999999998</v>
      </c>
      <c r="H2775" s="140">
        <v>1</v>
      </c>
      <c r="I2775" s="9"/>
      <c r="J2775" s="23">
        <f t="shared" si="43"/>
        <v>18.666899999999998</v>
      </c>
      <c r="K2775" s="22" t="str">
        <f>IF(I2775&lt;&gt;"",SUMIF(Table1[Codigo_servico],A2775,Table1[Subtotal_insumo]),"")</f>
        <v/>
      </c>
      <c r="L2775" s="18">
        <f>IF(Table1[[#This Row],[Ordem_insumos]]&lt;&gt;0,VLOOKUP(Table1[[#This Row],[Codigo_servico]],Preencher_Orcamento!$B:$D,3,FALSE)*Table1[[#This Row],[Qtde_insumo]],"")</f>
        <v>0</v>
      </c>
      <c r="M2775" s="18">
        <f>IF(Table1[[#This Row],[Ordem_insumos]]&lt;&gt;0,VLOOKUP(Table1[[#This Row],[Codigo_servico]],Preencher_Orcamento!$B:$D,3,FALSE)*Table1[[#This Row],[Subtotal_insumo]],"")</f>
        <v>0</v>
      </c>
    </row>
    <row r="2776" spans="1:13" ht="39" x14ac:dyDescent="0.25">
      <c r="A2776" s="6">
        <v>90154</v>
      </c>
      <c r="B2776" s="126">
        <v>4</v>
      </c>
      <c r="C2776" s="133"/>
      <c r="D2776" s="134">
        <v>51641</v>
      </c>
      <c r="E2776" s="7" t="s">
        <v>1044</v>
      </c>
      <c r="F2776" s="8" t="s">
        <v>5</v>
      </c>
      <c r="G2776" s="18">
        <f>IFERROR(VLOOKUP(Table1[[#This Row],[Codigo_insumo]],BD_Insumos!$B:$E,4),"")</f>
        <v>8.7725000000000009</v>
      </c>
      <c r="H2776" s="140">
        <v>9</v>
      </c>
      <c r="I2776" s="9"/>
      <c r="J2776" s="23">
        <f t="shared" si="43"/>
        <v>78.952500000000015</v>
      </c>
      <c r="K2776" s="22" t="str">
        <f>IF(I2776&lt;&gt;"",SUMIF(Table1[Codigo_servico],A2776,Table1[Subtotal_insumo]),"")</f>
        <v/>
      </c>
      <c r="L2776" s="18">
        <f>IF(Table1[[#This Row],[Ordem_insumos]]&lt;&gt;0,VLOOKUP(Table1[[#This Row],[Codigo_servico]],Preencher_Orcamento!$B:$D,3,FALSE)*Table1[[#This Row],[Qtde_insumo]],"")</f>
        <v>0</v>
      </c>
      <c r="M2776" s="18">
        <f>IF(Table1[[#This Row],[Ordem_insumos]]&lt;&gt;0,VLOOKUP(Table1[[#This Row],[Codigo_servico]],Preencher_Orcamento!$B:$D,3,FALSE)*Table1[[#This Row],[Subtotal_insumo]],"")</f>
        <v>0</v>
      </c>
    </row>
    <row r="2777" spans="1:13" ht="26.25" x14ac:dyDescent="0.25">
      <c r="A2777" s="6">
        <v>90154</v>
      </c>
      <c r="B2777" s="126">
        <v>5</v>
      </c>
      <c r="C2777" s="133"/>
      <c r="D2777" s="134">
        <v>52807</v>
      </c>
      <c r="E2777" s="7" t="s">
        <v>1085</v>
      </c>
      <c r="F2777" s="8" t="s">
        <v>5</v>
      </c>
      <c r="G2777" s="18">
        <f>IFERROR(VLOOKUP(Table1[[#This Row],[Codigo_insumo]],BD_Insumos!$B:$E,4),"")</f>
        <v>8.9335000000000004</v>
      </c>
      <c r="H2777" s="140">
        <v>30</v>
      </c>
      <c r="I2777" s="9"/>
      <c r="J2777" s="23">
        <f t="shared" si="43"/>
        <v>268.005</v>
      </c>
      <c r="K2777" s="22" t="str">
        <f>IF(I2777&lt;&gt;"",SUMIF(Table1[Codigo_servico],A2777,Table1[Subtotal_insumo]),"")</f>
        <v/>
      </c>
      <c r="L2777" s="18">
        <f>IF(Table1[[#This Row],[Ordem_insumos]]&lt;&gt;0,VLOOKUP(Table1[[#This Row],[Codigo_servico]],Preencher_Orcamento!$B:$D,3,FALSE)*Table1[[#This Row],[Qtde_insumo]],"")</f>
        <v>0</v>
      </c>
      <c r="M2777" s="18">
        <f>IF(Table1[[#This Row],[Ordem_insumos]]&lt;&gt;0,VLOOKUP(Table1[[#This Row],[Codigo_servico]],Preencher_Orcamento!$B:$D,3,FALSE)*Table1[[#This Row],[Subtotal_insumo]],"")</f>
        <v>0</v>
      </c>
    </row>
    <row r="2778" spans="1:13" ht="51.75" x14ac:dyDescent="0.25">
      <c r="A2778" s="6">
        <v>90154</v>
      </c>
      <c r="B2778" s="126">
        <v>6</v>
      </c>
      <c r="C2778" s="133"/>
      <c r="D2778" s="134">
        <v>59020</v>
      </c>
      <c r="E2778" s="7" t="s">
        <v>1581</v>
      </c>
      <c r="F2778" s="8" t="s">
        <v>457</v>
      </c>
      <c r="G2778" s="18">
        <f>IFERROR(VLOOKUP(Table1[[#This Row],[Codigo_insumo]],BD_Insumos!$B:$E,4),"")</f>
        <v>5.4438000000000004</v>
      </c>
      <c r="H2778" s="140">
        <v>1</v>
      </c>
      <c r="I2778" s="9"/>
      <c r="J2778" s="23">
        <f t="shared" si="43"/>
        <v>5.4438000000000004</v>
      </c>
      <c r="K2778" s="22" t="str">
        <f>IF(I2778&lt;&gt;"",SUMIF(Table1[Codigo_servico],A2778,Table1[Subtotal_insumo]),"")</f>
        <v/>
      </c>
      <c r="L2778" s="18">
        <f>IF(Table1[[#This Row],[Ordem_insumos]]&lt;&gt;0,VLOOKUP(Table1[[#This Row],[Codigo_servico]],Preencher_Orcamento!$B:$D,3,FALSE)*Table1[[#This Row],[Qtde_insumo]],"")</f>
        <v>0</v>
      </c>
      <c r="M2778" s="18">
        <f>IF(Table1[[#This Row],[Ordem_insumos]]&lt;&gt;0,VLOOKUP(Table1[[#This Row],[Codigo_servico]],Preencher_Orcamento!$B:$D,3,FALSE)*Table1[[#This Row],[Subtotal_insumo]],"")</f>
        <v>0</v>
      </c>
    </row>
    <row r="2779" spans="1:13" ht="26.25" x14ac:dyDescent="0.25">
      <c r="A2779" s="6">
        <v>90154</v>
      </c>
      <c r="B2779" s="126">
        <v>7</v>
      </c>
      <c r="C2779" s="133"/>
      <c r="D2779" s="134">
        <v>51602</v>
      </c>
      <c r="E2779" s="7" t="s">
        <v>1028</v>
      </c>
      <c r="F2779" s="8" t="s">
        <v>457</v>
      </c>
      <c r="G2779" s="18">
        <f>IFERROR(VLOOKUP(Table1[[#This Row],[Codigo_insumo]],BD_Insumos!$B:$E,4),"")</f>
        <v>2.8881999999999999</v>
      </c>
      <c r="H2779" s="140">
        <v>2</v>
      </c>
      <c r="I2779" s="9"/>
      <c r="J2779" s="23">
        <f t="shared" si="43"/>
        <v>5.7763999999999998</v>
      </c>
      <c r="K2779" s="22" t="str">
        <f>IF(I2779&lt;&gt;"",SUMIF(Table1[Codigo_servico],A2779,Table1[Subtotal_insumo]),"")</f>
        <v/>
      </c>
      <c r="L2779" s="18">
        <f>IF(Table1[[#This Row],[Ordem_insumos]]&lt;&gt;0,VLOOKUP(Table1[[#This Row],[Codigo_servico]],Preencher_Orcamento!$B:$D,3,FALSE)*Table1[[#This Row],[Qtde_insumo]],"")</f>
        <v>0</v>
      </c>
      <c r="M2779" s="18">
        <f>IF(Table1[[#This Row],[Ordem_insumos]]&lt;&gt;0,VLOOKUP(Table1[[#This Row],[Codigo_servico]],Preencher_Orcamento!$B:$D,3,FALSE)*Table1[[#This Row],[Subtotal_insumo]],"")</f>
        <v>0</v>
      </c>
    </row>
    <row r="2780" spans="1:13" ht="26.25" x14ac:dyDescent="0.25">
      <c r="A2780" s="6">
        <v>90154</v>
      </c>
      <c r="B2780" s="126">
        <v>8</v>
      </c>
      <c r="C2780" s="133"/>
      <c r="D2780" s="134">
        <v>52430</v>
      </c>
      <c r="E2780" s="7" t="s">
        <v>1066</v>
      </c>
      <c r="F2780" s="8" t="s">
        <v>5</v>
      </c>
      <c r="G2780" s="18">
        <f>IFERROR(VLOOKUP(Table1[[#This Row],[Codigo_insumo]],BD_Insumos!$B:$E,4),"")</f>
        <v>1.8502000000000001</v>
      </c>
      <c r="H2780" s="140">
        <v>3</v>
      </c>
      <c r="I2780" s="9"/>
      <c r="J2780" s="23">
        <f t="shared" si="43"/>
        <v>5.5506000000000002</v>
      </c>
      <c r="K2780" s="22" t="str">
        <f>IF(I2780&lt;&gt;"",SUMIF(Table1[Codigo_servico],A2780,Table1[Subtotal_insumo]),"")</f>
        <v/>
      </c>
      <c r="L2780" s="18">
        <f>IF(Table1[[#This Row],[Ordem_insumos]]&lt;&gt;0,VLOOKUP(Table1[[#This Row],[Codigo_servico]],Preencher_Orcamento!$B:$D,3,FALSE)*Table1[[#This Row],[Qtde_insumo]],"")</f>
        <v>0</v>
      </c>
      <c r="M2780" s="18">
        <f>IF(Table1[[#This Row],[Ordem_insumos]]&lt;&gt;0,VLOOKUP(Table1[[#This Row],[Codigo_servico]],Preencher_Orcamento!$B:$D,3,FALSE)*Table1[[#This Row],[Subtotal_insumo]],"")</f>
        <v>0</v>
      </c>
    </row>
    <row r="2781" spans="1:13" ht="26.25" x14ac:dyDescent="0.25">
      <c r="A2781" s="6">
        <v>90154</v>
      </c>
      <c r="B2781" s="126">
        <v>9</v>
      </c>
      <c r="C2781" s="133"/>
      <c r="D2781" s="134">
        <v>59021</v>
      </c>
      <c r="E2781" s="7" t="s">
        <v>1582</v>
      </c>
      <c r="F2781" s="8" t="s">
        <v>457</v>
      </c>
      <c r="G2781" s="18">
        <f>IFERROR(VLOOKUP(Table1[[#This Row],[Codigo_insumo]],BD_Insumos!$B:$E,4),"")</f>
        <v>14.596299999999999</v>
      </c>
      <c r="H2781" s="140">
        <v>6</v>
      </c>
      <c r="I2781" s="9"/>
      <c r="J2781" s="23">
        <f t="shared" si="43"/>
        <v>87.577799999999996</v>
      </c>
      <c r="K2781" s="22" t="str">
        <f>IF(I2781&lt;&gt;"",SUMIF(Table1[Codigo_servico],A2781,Table1[Subtotal_insumo]),"")</f>
        <v/>
      </c>
      <c r="L2781" s="18">
        <f>IF(Table1[[#This Row],[Ordem_insumos]]&lt;&gt;0,VLOOKUP(Table1[[#This Row],[Codigo_servico]],Preencher_Orcamento!$B:$D,3,FALSE)*Table1[[#This Row],[Qtde_insumo]],"")</f>
        <v>0</v>
      </c>
      <c r="M2781" s="18">
        <f>IF(Table1[[#This Row],[Ordem_insumos]]&lt;&gt;0,VLOOKUP(Table1[[#This Row],[Codigo_servico]],Preencher_Orcamento!$B:$D,3,FALSE)*Table1[[#This Row],[Subtotal_insumo]],"")</f>
        <v>0</v>
      </c>
    </row>
    <row r="2782" spans="1:13" ht="26.25" x14ac:dyDescent="0.25">
      <c r="A2782" s="6">
        <v>90154</v>
      </c>
      <c r="B2782" s="126">
        <v>10</v>
      </c>
      <c r="C2782" s="133"/>
      <c r="D2782" s="134">
        <v>51264</v>
      </c>
      <c r="E2782" s="7" t="s">
        <v>1020</v>
      </c>
      <c r="F2782" s="8" t="s">
        <v>457</v>
      </c>
      <c r="G2782" s="18">
        <f>IFERROR(VLOOKUP(Table1[[#This Row],[Codigo_insumo]],BD_Insumos!$B:$E,4),"")</f>
        <v>128.48699999999999</v>
      </c>
      <c r="H2782" s="140">
        <v>1</v>
      </c>
      <c r="I2782" s="9"/>
      <c r="J2782" s="23">
        <f t="shared" si="43"/>
        <v>128.48699999999999</v>
      </c>
      <c r="K2782" s="22" t="str">
        <f>IF(I2782&lt;&gt;"",SUMIF(Table1[Codigo_servico],A2782,Table1[Subtotal_insumo]),"")</f>
        <v/>
      </c>
      <c r="L2782" s="18">
        <f>IF(Table1[[#This Row],[Ordem_insumos]]&lt;&gt;0,VLOOKUP(Table1[[#This Row],[Codigo_servico]],Preencher_Orcamento!$B:$D,3,FALSE)*Table1[[#This Row],[Qtde_insumo]],"")</f>
        <v>0</v>
      </c>
      <c r="M2782" s="18">
        <f>IF(Table1[[#This Row],[Ordem_insumos]]&lt;&gt;0,VLOOKUP(Table1[[#This Row],[Codigo_servico]],Preencher_Orcamento!$B:$D,3,FALSE)*Table1[[#This Row],[Subtotal_insumo]],"")</f>
        <v>0</v>
      </c>
    </row>
    <row r="2783" spans="1:13" x14ac:dyDescent="0.25">
      <c r="A2783" s="6">
        <v>90154</v>
      </c>
      <c r="B2783" s="126">
        <v>11</v>
      </c>
      <c r="C2783" s="133"/>
      <c r="D2783" s="134">
        <v>50830</v>
      </c>
      <c r="E2783" s="7" t="s">
        <v>1008</v>
      </c>
      <c r="F2783" s="8" t="s">
        <v>457</v>
      </c>
      <c r="G2783" s="18">
        <f>IFERROR(VLOOKUP(Table1[[#This Row],[Codigo_insumo]],BD_Insumos!$B:$E,4),"")</f>
        <v>37.503599999999999</v>
      </c>
      <c r="H2783" s="140">
        <v>1</v>
      </c>
      <c r="I2783" s="9"/>
      <c r="J2783" s="23">
        <f t="shared" si="43"/>
        <v>37.503599999999999</v>
      </c>
      <c r="K2783" s="22" t="str">
        <f>IF(I2783&lt;&gt;"",SUMIF(Table1[Codigo_servico],A2783,Table1[Subtotal_insumo]),"")</f>
        <v/>
      </c>
      <c r="L2783" s="18">
        <f>IF(Table1[[#This Row],[Ordem_insumos]]&lt;&gt;0,VLOOKUP(Table1[[#This Row],[Codigo_servico]],Preencher_Orcamento!$B:$D,3,FALSE)*Table1[[#This Row],[Qtde_insumo]],"")</f>
        <v>0</v>
      </c>
      <c r="M2783" s="18">
        <f>IF(Table1[[#This Row],[Ordem_insumos]]&lt;&gt;0,VLOOKUP(Table1[[#This Row],[Codigo_servico]],Preencher_Orcamento!$B:$D,3,FALSE)*Table1[[#This Row],[Subtotal_insumo]],"")</f>
        <v>0</v>
      </c>
    </row>
    <row r="2784" spans="1:13" x14ac:dyDescent="0.25">
      <c r="A2784" s="6">
        <v>90154</v>
      </c>
      <c r="B2784" s="126">
        <v>12</v>
      </c>
      <c r="C2784" s="133"/>
      <c r="D2784" s="134">
        <v>17715</v>
      </c>
      <c r="E2784" s="7" t="s">
        <v>395</v>
      </c>
      <c r="F2784" s="8" t="s">
        <v>197</v>
      </c>
      <c r="G2784" s="18">
        <f>IFERROR(VLOOKUP(Table1[[#This Row],[Codigo_insumo]],BD_Insumos!$B:$E,4),"")</f>
        <v>6.9610000000000003</v>
      </c>
      <c r="H2784" s="140">
        <v>0.2</v>
      </c>
      <c r="I2784" s="9"/>
      <c r="J2784" s="23">
        <f t="shared" si="43"/>
        <v>1.3922000000000001</v>
      </c>
      <c r="K2784" s="22" t="str">
        <f>IF(I2784&lt;&gt;"",SUMIF(Table1[Codigo_servico],A2784,Table1[Subtotal_insumo]),"")</f>
        <v/>
      </c>
      <c r="L2784" s="18">
        <f>IF(Table1[[#This Row],[Ordem_insumos]]&lt;&gt;0,VLOOKUP(Table1[[#This Row],[Codigo_servico]],Preencher_Orcamento!$B:$D,3,FALSE)*Table1[[#This Row],[Qtde_insumo]],"")</f>
        <v>0</v>
      </c>
      <c r="M2784" s="18">
        <f>IF(Table1[[#This Row],[Ordem_insumos]]&lt;&gt;0,VLOOKUP(Table1[[#This Row],[Codigo_servico]],Preencher_Orcamento!$B:$D,3,FALSE)*Table1[[#This Row],[Subtotal_insumo]],"")</f>
        <v>0</v>
      </c>
    </row>
    <row r="2785" spans="1:13" x14ac:dyDescent="0.25">
      <c r="A2785" s="6">
        <v>90154</v>
      </c>
      <c r="B2785" s="126">
        <v>13</v>
      </c>
      <c r="C2785" s="133"/>
      <c r="D2785" s="134">
        <v>2044</v>
      </c>
      <c r="E2785" s="7" t="s">
        <v>2193</v>
      </c>
      <c r="F2785" s="8" t="s">
        <v>2140</v>
      </c>
      <c r="G2785" s="18">
        <f>IFERROR(VLOOKUP(Table1[[#This Row],[Codigo_insumo]],BD_Insumos!$B:$E,4),"")</f>
        <v>13.596734305430379</v>
      </c>
      <c r="H2785" s="140">
        <v>12</v>
      </c>
      <c r="I2785" s="9"/>
      <c r="J2785" s="23">
        <f t="shared" si="43"/>
        <v>163.16081166516454</v>
      </c>
      <c r="K2785" s="22" t="str">
        <f>IF(I2785&lt;&gt;"",SUMIF(Table1[Codigo_servico],A2785,Table1[Subtotal_insumo]),"")</f>
        <v/>
      </c>
      <c r="L2785" s="18">
        <f>IF(Table1[[#This Row],[Ordem_insumos]]&lt;&gt;0,VLOOKUP(Table1[[#This Row],[Codigo_servico]],Preencher_Orcamento!$B:$D,3,FALSE)*Table1[[#This Row],[Qtde_insumo]],"")</f>
        <v>0</v>
      </c>
      <c r="M2785" s="18">
        <f>IF(Table1[[#This Row],[Ordem_insumos]]&lt;&gt;0,VLOOKUP(Table1[[#This Row],[Codigo_servico]],Preencher_Orcamento!$B:$D,3,FALSE)*Table1[[#This Row],[Subtotal_insumo]],"")</f>
        <v>0</v>
      </c>
    </row>
    <row r="2786" spans="1:13" ht="26.25" x14ac:dyDescent="0.25">
      <c r="A2786" s="6">
        <v>90154</v>
      </c>
      <c r="B2786" s="126">
        <v>14</v>
      </c>
      <c r="C2786" s="133"/>
      <c r="D2786" s="134">
        <v>51605</v>
      </c>
      <c r="E2786" s="7" t="s">
        <v>1030</v>
      </c>
      <c r="F2786" s="8" t="s">
        <v>457</v>
      </c>
      <c r="G2786" s="18">
        <f>IFERROR(VLOOKUP(Table1[[#This Row],[Codigo_insumo]],BD_Insumos!$B:$E,4),"")</f>
        <v>9.8917999999999999</v>
      </c>
      <c r="H2786" s="140">
        <v>2</v>
      </c>
      <c r="I2786" s="9"/>
      <c r="J2786" s="23">
        <f t="shared" si="43"/>
        <v>19.7836</v>
      </c>
      <c r="K2786" s="22" t="str">
        <f>IF(I2786&lt;&gt;"",SUMIF(Table1[Codigo_servico],A2786,Table1[Subtotal_insumo]),"")</f>
        <v/>
      </c>
      <c r="L2786" s="18">
        <f>IF(Table1[[#This Row],[Ordem_insumos]]&lt;&gt;0,VLOOKUP(Table1[[#This Row],[Codigo_servico]],Preencher_Orcamento!$B:$D,3,FALSE)*Table1[[#This Row],[Qtde_insumo]],"")</f>
        <v>0</v>
      </c>
      <c r="M2786" s="18">
        <f>IF(Table1[[#This Row],[Ordem_insumos]]&lt;&gt;0,VLOOKUP(Table1[[#This Row],[Codigo_servico]],Preencher_Orcamento!$B:$D,3,FALSE)*Table1[[#This Row],[Subtotal_insumo]],"")</f>
        <v>0</v>
      </c>
    </row>
    <row r="2787" spans="1:13" x14ac:dyDescent="0.25">
      <c r="A2787" s="6">
        <v>90154</v>
      </c>
      <c r="B2787" s="126">
        <v>15</v>
      </c>
      <c r="C2787" s="133"/>
      <c r="D2787" s="134">
        <v>2041</v>
      </c>
      <c r="E2787" s="7" t="s">
        <v>2192</v>
      </c>
      <c r="F2787" s="8" t="s">
        <v>2140</v>
      </c>
      <c r="G2787" s="18">
        <f>IFERROR(VLOOKUP(Table1[[#This Row],[Codigo_insumo]],BD_Insumos!$B:$E,4),"")</f>
        <v>18.820516146129485</v>
      </c>
      <c r="H2787" s="140">
        <v>12</v>
      </c>
      <c r="I2787" s="9"/>
      <c r="J2787" s="23">
        <f t="shared" si="43"/>
        <v>225.84619375355382</v>
      </c>
      <c r="K2787" s="22" t="str">
        <f>IF(I2787&lt;&gt;"",SUMIF(Table1[Codigo_servico],A2787,Table1[Subtotal_insumo]),"")</f>
        <v/>
      </c>
      <c r="L2787" s="18">
        <f>IF(Table1[[#This Row],[Ordem_insumos]]&lt;&gt;0,VLOOKUP(Table1[[#This Row],[Codigo_servico]],Preencher_Orcamento!$B:$D,3,FALSE)*Table1[[#This Row],[Qtde_insumo]],"")</f>
        <v>0</v>
      </c>
      <c r="M2787" s="18">
        <f>IF(Table1[[#This Row],[Ordem_insumos]]&lt;&gt;0,VLOOKUP(Table1[[#This Row],[Codigo_servico]],Preencher_Orcamento!$B:$D,3,FALSE)*Table1[[#This Row],[Subtotal_insumo]],"")</f>
        <v>0</v>
      </c>
    </row>
    <row r="2788" spans="1:13" ht="26.25" x14ac:dyDescent="0.25">
      <c r="A2788" s="6">
        <v>90154</v>
      </c>
      <c r="B2788" s="126">
        <v>16</v>
      </c>
      <c r="C2788" s="133"/>
      <c r="D2788" s="134">
        <v>61082</v>
      </c>
      <c r="E2788" s="7" t="s">
        <v>1658</v>
      </c>
      <c r="F2788" s="8" t="s">
        <v>457</v>
      </c>
      <c r="G2788" s="18">
        <f>IFERROR(VLOOKUP(Table1[[#This Row],[Codigo_insumo]],BD_Insumos!$B:$E,4),"")</f>
        <v>63.913699999999999</v>
      </c>
      <c r="H2788" s="140">
        <v>2</v>
      </c>
      <c r="I2788" s="9"/>
      <c r="J2788" s="23">
        <f t="shared" si="43"/>
        <v>127.8274</v>
      </c>
      <c r="K2788" s="22" t="str">
        <f>IF(I2788&lt;&gt;"",SUMIF(Table1[Codigo_servico],A2788,Table1[Subtotal_insumo]),"")</f>
        <v/>
      </c>
      <c r="L2788" s="18">
        <f>IF(Table1[[#This Row],[Ordem_insumos]]&lt;&gt;0,VLOOKUP(Table1[[#This Row],[Codigo_servico]],Preencher_Orcamento!$B:$D,3,FALSE)*Table1[[#This Row],[Qtde_insumo]],"")</f>
        <v>0</v>
      </c>
      <c r="M2788" s="18">
        <f>IF(Table1[[#This Row],[Ordem_insumos]]&lt;&gt;0,VLOOKUP(Table1[[#This Row],[Codigo_servico]],Preencher_Orcamento!$B:$D,3,FALSE)*Table1[[#This Row],[Subtotal_insumo]],"")</f>
        <v>0</v>
      </c>
    </row>
    <row r="2789" spans="1:13" ht="51.75" x14ac:dyDescent="0.25">
      <c r="A2789" s="6">
        <v>90154</v>
      </c>
      <c r="B2789" s="126">
        <v>17</v>
      </c>
      <c r="C2789" s="133"/>
      <c r="D2789" s="134">
        <v>51644</v>
      </c>
      <c r="E2789" s="7" t="s">
        <v>1047</v>
      </c>
      <c r="F2789" s="8" t="s">
        <v>5</v>
      </c>
      <c r="G2789" s="18">
        <f>IFERROR(VLOOKUP(Table1[[#This Row],[Codigo_insumo]],BD_Insumos!$B:$E,4),"")</f>
        <v>16.799099999999999</v>
      </c>
      <c r="H2789" s="140">
        <v>6</v>
      </c>
      <c r="I2789" s="9"/>
      <c r="J2789" s="23">
        <f t="shared" si="43"/>
        <v>100.7946</v>
      </c>
      <c r="K2789" s="22" t="str">
        <f>IF(I2789&lt;&gt;"",SUMIF(Table1[Codigo_servico],A2789,Table1[Subtotal_insumo]),"")</f>
        <v/>
      </c>
      <c r="L2789" s="18">
        <f>IF(Table1[[#This Row],[Ordem_insumos]]&lt;&gt;0,VLOOKUP(Table1[[#This Row],[Codigo_servico]],Preencher_Orcamento!$B:$D,3,FALSE)*Table1[[#This Row],[Qtde_insumo]],"")</f>
        <v>0</v>
      </c>
      <c r="M2789" s="18">
        <f>IF(Table1[[#This Row],[Ordem_insumos]]&lt;&gt;0,VLOOKUP(Table1[[#This Row],[Codigo_servico]],Preencher_Orcamento!$B:$D,3,FALSE)*Table1[[#This Row],[Subtotal_insumo]],"")</f>
        <v>0</v>
      </c>
    </row>
    <row r="2790" spans="1:13" ht="26.25" x14ac:dyDescent="0.25">
      <c r="A2790" s="6">
        <v>90154</v>
      </c>
      <c r="B2790" s="126">
        <v>18</v>
      </c>
      <c r="C2790" s="133"/>
      <c r="D2790" s="134">
        <v>52471</v>
      </c>
      <c r="E2790" s="7" t="s">
        <v>1081</v>
      </c>
      <c r="F2790" s="8" t="s">
        <v>457</v>
      </c>
      <c r="G2790" s="18">
        <f>IFERROR(VLOOKUP(Table1[[#This Row],[Codigo_insumo]],BD_Insumos!$B:$E,4),"")</f>
        <v>1.8943000000000001</v>
      </c>
      <c r="H2790" s="140">
        <v>3</v>
      </c>
      <c r="I2790" s="9"/>
      <c r="J2790" s="23">
        <f t="shared" si="43"/>
        <v>5.6829000000000001</v>
      </c>
      <c r="K2790" s="22" t="str">
        <f>IF(I2790&lt;&gt;"",SUMIF(Table1[Codigo_servico],A2790,Table1[Subtotal_insumo]),"")</f>
        <v/>
      </c>
      <c r="L2790" s="18">
        <f>IF(Table1[[#This Row],[Ordem_insumos]]&lt;&gt;0,VLOOKUP(Table1[[#This Row],[Codigo_servico]],Preencher_Orcamento!$B:$D,3,FALSE)*Table1[[#This Row],[Qtde_insumo]],"")</f>
        <v>0</v>
      </c>
      <c r="M2790" s="18">
        <f>IF(Table1[[#This Row],[Ordem_insumos]]&lt;&gt;0,VLOOKUP(Table1[[#This Row],[Codigo_servico]],Preencher_Orcamento!$B:$D,3,FALSE)*Table1[[#This Row],[Subtotal_insumo]],"")</f>
        <v>0</v>
      </c>
    </row>
    <row r="2791" spans="1:13" x14ac:dyDescent="0.25">
      <c r="A2791" s="6">
        <v>90154</v>
      </c>
      <c r="B2791" s="126">
        <v>19</v>
      </c>
      <c r="C2791" s="133"/>
      <c r="D2791" s="134">
        <v>51654</v>
      </c>
      <c r="E2791" s="7" t="s">
        <v>1054</v>
      </c>
      <c r="F2791" s="8" t="s">
        <v>457</v>
      </c>
      <c r="G2791" s="18">
        <f>IFERROR(VLOOKUP(Table1[[#This Row],[Codigo_insumo]],BD_Insumos!$B:$E,4),"")</f>
        <v>2.4419</v>
      </c>
      <c r="H2791" s="140">
        <v>5</v>
      </c>
      <c r="I2791" s="9"/>
      <c r="J2791" s="23">
        <f t="shared" si="43"/>
        <v>12.2095</v>
      </c>
      <c r="K2791" s="22" t="str">
        <f>IF(I2791&lt;&gt;"",SUMIF(Table1[Codigo_servico],A2791,Table1[Subtotal_insumo]),"")</f>
        <v/>
      </c>
      <c r="L2791" s="18">
        <f>IF(Table1[[#This Row],[Ordem_insumos]]&lt;&gt;0,VLOOKUP(Table1[[#This Row],[Codigo_servico]],Preencher_Orcamento!$B:$D,3,FALSE)*Table1[[#This Row],[Qtde_insumo]],"")</f>
        <v>0</v>
      </c>
      <c r="M2791" s="18">
        <f>IF(Table1[[#This Row],[Ordem_insumos]]&lt;&gt;0,VLOOKUP(Table1[[#This Row],[Codigo_servico]],Preencher_Orcamento!$B:$D,3,FALSE)*Table1[[#This Row],[Subtotal_insumo]],"")</f>
        <v>0</v>
      </c>
    </row>
    <row r="2792" spans="1:13" ht="26.25" x14ac:dyDescent="0.25">
      <c r="A2792" s="6">
        <v>90154</v>
      </c>
      <c r="B2792" s="126">
        <v>20</v>
      </c>
      <c r="C2792" s="133"/>
      <c r="D2792" s="134">
        <v>57214</v>
      </c>
      <c r="E2792" s="7" t="s">
        <v>1517</v>
      </c>
      <c r="F2792" s="8" t="s">
        <v>457</v>
      </c>
      <c r="G2792" s="18">
        <f>IFERROR(VLOOKUP(Table1[[#This Row],[Codigo_insumo]],BD_Insumos!$B:$E,4),"")</f>
        <v>47.9026</v>
      </c>
      <c r="H2792" s="140">
        <v>1</v>
      </c>
      <c r="I2792" s="9"/>
      <c r="J2792" s="23">
        <f t="shared" si="43"/>
        <v>47.9026</v>
      </c>
      <c r="K2792" s="22" t="str">
        <f>IF(I2792&lt;&gt;"",SUMIF(Table1[Codigo_servico],A2792,Table1[Subtotal_insumo]),"")</f>
        <v/>
      </c>
      <c r="L2792" s="18">
        <f>IF(Table1[[#This Row],[Ordem_insumos]]&lt;&gt;0,VLOOKUP(Table1[[#This Row],[Codigo_servico]],Preencher_Orcamento!$B:$D,3,FALSE)*Table1[[#This Row],[Qtde_insumo]],"")</f>
        <v>0</v>
      </c>
      <c r="M2792" s="18">
        <f>IF(Table1[[#This Row],[Ordem_insumos]]&lt;&gt;0,VLOOKUP(Table1[[#This Row],[Codigo_servico]],Preencher_Orcamento!$B:$D,3,FALSE)*Table1[[#This Row],[Subtotal_insumo]],"")</f>
        <v>0</v>
      </c>
    </row>
    <row r="2793" spans="1:13" ht="26.25" x14ac:dyDescent="0.25">
      <c r="A2793" s="6">
        <v>90154</v>
      </c>
      <c r="B2793" s="126">
        <v>21</v>
      </c>
      <c r="C2793" s="133"/>
      <c r="D2793" s="134">
        <v>54022</v>
      </c>
      <c r="E2793" s="7" t="s">
        <v>1179</v>
      </c>
      <c r="F2793" s="8" t="s">
        <v>5</v>
      </c>
      <c r="G2793" s="18">
        <f>IFERROR(VLOOKUP(Table1[[#This Row],[Codigo_insumo]],BD_Insumos!$B:$E,4),"")</f>
        <v>8.1550999999999991</v>
      </c>
      <c r="H2793" s="140">
        <v>0.2</v>
      </c>
      <c r="I2793" s="9"/>
      <c r="J2793" s="23">
        <f t="shared" si="43"/>
        <v>1.6310199999999999</v>
      </c>
      <c r="K2793" s="22" t="str">
        <f>IF(I2793&lt;&gt;"",SUMIF(Table1[Codigo_servico],A2793,Table1[Subtotal_insumo]),"")</f>
        <v/>
      </c>
      <c r="L2793" s="18">
        <f>IF(Table1[[#This Row],[Ordem_insumos]]&lt;&gt;0,VLOOKUP(Table1[[#This Row],[Codigo_servico]],Preencher_Orcamento!$B:$D,3,FALSE)*Table1[[#This Row],[Qtde_insumo]],"")</f>
        <v>0</v>
      </c>
      <c r="M2793" s="18">
        <f>IF(Table1[[#This Row],[Ordem_insumos]]&lt;&gt;0,VLOOKUP(Table1[[#This Row],[Codigo_servico]],Preencher_Orcamento!$B:$D,3,FALSE)*Table1[[#This Row],[Subtotal_insumo]],"")</f>
        <v>0</v>
      </c>
    </row>
    <row r="2794" spans="1:13" ht="26.25" x14ac:dyDescent="0.25">
      <c r="A2794" s="6">
        <v>90154</v>
      </c>
      <c r="B2794" s="126">
        <v>22</v>
      </c>
      <c r="C2794" s="133"/>
      <c r="D2794" s="134">
        <v>59010</v>
      </c>
      <c r="E2794" s="7" t="s">
        <v>1580</v>
      </c>
      <c r="F2794" s="8" t="s">
        <v>457</v>
      </c>
      <c r="G2794" s="18">
        <f>IFERROR(VLOOKUP(Table1[[#This Row],[Codigo_insumo]],BD_Insumos!$B:$E,4),"")</f>
        <v>24.719000000000001</v>
      </c>
      <c r="H2794" s="140">
        <v>1</v>
      </c>
      <c r="I2794" s="9"/>
      <c r="J2794" s="23">
        <f t="shared" si="43"/>
        <v>24.719000000000001</v>
      </c>
      <c r="K2794" s="22" t="str">
        <f>IF(I2794&lt;&gt;"",SUMIF(Table1[Codigo_servico],A2794,Table1[Subtotal_insumo]),"")</f>
        <v/>
      </c>
      <c r="L2794" s="18">
        <f>IF(Table1[[#This Row],[Ordem_insumos]]&lt;&gt;0,VLOOKUP(Table1[[#This Row],[Codigo_servico]],Preencher_Orcamento!$B:$D,3,FALSE)*Table1[[#This Row],[Qtde_insumo]],"")</f>
        <v>0</v>
      </c>
      <c r="M2794" s="18">
        <f>IF(Table1[[#This Row],[Ordem_insumos]]&lt;&gt;0,VLOOKUP(Table1[[#This Row],[Codigo_servico]],Preencher_Orcamento!$B:$D,3,FALSE)*Table1[[#This Row],[Subtotal_insumo]],"")</f>
        <v>0</v>
      </c>
    </row>
    <row r="2795" spans="1:13" ht="26.25" x14ac:dyDescent="0.25">
      <c r="A2795" s="6">
        <v>90154</v>
      </c>
      <c r="B2795" s="126">
        <v>23</v>
      </c>
      <c r="C2795" s="133"/>
      <c r="D2795" s="134">
        <v>59005</v>
      </c>
      <c r="E2795" s="7" t="s">
        <v>1579</v>
      </c>
      <c r="F2795" s="8" t="s">
        <v>457</v>
      </c>
      <c r="G2795" s="18">
        <f>IFERROR(VLOOKUP(Table1[[#This Row],[Codigo_insumo]],BD_Insumos!$B:$E,4),"")</f>
        <v>11.94</v>
      </c>
      <c r="H2795" s="140">
        <v>1</v>
      </c>
      <c r="I2795" s="9"/>
      <c r="J2795" s="23">
        <f t="shared" si="43"/>
        <v>11.94</v>
      </c>
      <c r="K2795" s="22" t="str">
        <f>IF(I2795&lt;&gt;"",SUMIF(Table1[Codigo_servico],A2795,Table1[Subtotal_insumo]),"")</f>
        <v/>
      </c>
      <c r="L2795" s="18">
        <f>IF(Table1[[#This Row],[Ordem_insumos]]&lt;&gt;0,VLOOKUP(Table1[[#This Row],[Codigo_servico]],Preencher_Orcamento!$B:$D,3,FALSE)*Table1[[#This Row],[Qtde_insumo]],"")</f>
        <v>0</v>
      </c>
      <c r="M2795" s="18">
        <f>IF(Table1[[#This Row],[Ordem_insumos]]&lt;&gt;0,VLOOKUP(Table1[[#This Row],[Codigo_servico]],Preencher_Orcamento!$B:$D,3,FALSE)*Table1[[#This Row],[Subtotal_insumo]],"")</f>
        <v>0</v>
      </c>
    </row>
    <row r="2796" spans="1:13" x14ac:dyDescent="0.25">
      <c r="A2796" s="6">
        <v>90154</v>
      </c>
      <c r="B2796" s="126">
        <v>24</v>
      </c>
      <c r="C2796" s="133"/>
      <c r="D2796" s="134">
        <v>58415</v>
      </c>
      <c r="E2796" s="7" t="s">
        <v>1565</v>
      </c>
      <c r="F2796" s="8" t="s">
        <v>457</v>
      </c>
      <c r="G2796" s="18">
        <f>IFERROR(VLOOKUP(Table1[[#This Row],[Codigo_insumo]],BD_Insumos!$B:$E,4),"")</f>
        <v>1.0992</v>
      </c>
      <c r="H2796" s="140">
        <v>6</v>
      </c>
      <c r="I2796" s="9"/>
      <c r="J2796" s="23">
        <f t="shared" si="43"/>
        <v>6.5952000000000002</v>
      </c>
      <c r="K2796" s="22" t="str">
        <f>IF(I2796&lt;&gt;"",SUMIF(Table1[Codigo_servico],A2796,Table1[Subtotal_insumo]),"")</f>
        <v/>
      </c>
      <c r="L2796" s="18">
        <f>IF(Table1[[#This Row],[Ordem_insumos]]&lt;&gt;0,VLOOKUP(Table1[[#This Row],[Codigo_servico]],Preencher_Orcamento!$B:$D,3,FALSE)*Table1[[#This Row],[Qtde_insumo]],"")</f>
        <v>0</v>
      </c>
      <c r="M2796" s="18">
        <f>IF(Table1[[#This Row],[Ordem_insumos]]&lt;&gt;0,VLOOKUP(Table1[[#This Row],[Codigo_servico]],Preencher_Orcamento!$B:$D,3,FALSE)*Table1[[#This Row],[Subtotal_insumo]],"")</f>
        <v>0</v>
      </c>
    </row>
    <row r="2797" spans="1:13" x14ac:dyDescent="0.25">
      <c r="A2797" s="6">
        <v>90154</v>
      </c>
      <c r="B2797" s="126">
        <v>25</v>
      </c>
      <c r="C2797" s="133"/>
      <c r="D2797" s="134">
        <v>58412</v>
      </c>
      <c r="E2797" s="7" t="s">
        <v>1563</v>
      </c>
      <c r="F2797" s="8" t="s">
        <v>457</v>
      </c>
      <c r="G2797" s="18">
        <f>IFERROR(VLOOKUP(Table1[[#This Row],[Codigo_insumo]],BD_Insumos!$B:$E,4),"")</f>
        <v>0.37609999999999999</v>
      </c>
      <c r="H2797" s="140">
        <v>4</v>
      </c>
      <c r="I2797" s="9"/>
      <c r="J2797" s="23">
        <f t="shared" si="43"/>
        <v>1.5044</v>
      </c>
      <c r="K2797" s="22" t="str">
        <f>IF(I2797&lt;&gt;"",SUMIF(Table1[Codigo_servico],A2797,Table1[Subtotal_insumo]),"")</f>
        <v/>
      </c>
      <c r="L2797" s="18">
        <f>IF(Table1[[#This Row],[Ordem_insumos]]&lt;&gt;0,VLOOKUP(Table1[[#This Row],[Codigo_servico]],Preencher_Orcamento!$B:$D,3,FALSE)*Table1[[#This Row],[Qtde_insumo]],"")</f>
        <v>0</v>
      </c>
      <c r="M2797" s="18">
        <f>IF(Table1[[#This Row],[Ordem_insumos]]&lt;&gt;0,VLOOKUP(Table1[[#This Row],[Codigo_servico]],Preencher_Orcamento!$B:$D,3,FALSE)*Table1[[#This Row],[Subtotal_insumo]],"")</f>
        <v>0</v>
      </c>
    </row>
    <row r="2798" spans="1:13" ht="26.25" x14ac:dyDescent="0.25">
      <c r="A2798" s="6">
        <v>90154</v>
      </c>
      <c r="B2798" s="126">
        <v>26</v>
      </c>
      <c r="C2798" s="133"/>
      <c r="D2798" s="134">
        <v>58030</v>
      </c>
      <c r="E2798" s="7" t="s">
        <v>1545</v>
      </c>
      <c r="F2798" s="8" t="s">
        <v>457</v>
      </c>
      <c r="G2798" s="18">
        <f>IFERROR(VLOOKUP(Table1[[#This Row],[Codigo_insumo]],BD_Insumos!$B:$E,4),"")</f>
        <v>3.0396999999999998</v>
      </c>
      <c r="H2798" s="140">
        <v>6</v>
      </c>
      <c r="I2798" s="9"/>
      <c r="J2798" s="23">
        <f t="shared" si="43"/>
        <v>18.238199999999999</v>
      </c>
      <c r="K2798" s="22" t="str">
        <f>IF(I2798&lt;&gt;"",SUMIF(Table1[Codigo_servico],A2798,Table1[Subtotal_insumo]),"")</f>
        <v/>
      </c>
      <c r="L2798" s="18">
        <f>IF(Table1[[#This Row],[Ordem_insumos]]&lt;&gt;0,VLOOKUP(Table1[[#This Row],[Codigo_servico]],Preencher_Orcamento!$B:$D,3,FALSE)*Table1[[#This Row],[Qtde_insumo]],"")</f>
        <v>0</v>
      </c>
      <c r="M2798" s="18">
        <f>IF(Table1[[#This Row],[Ordem_insumos]]&lt;&gt;0,VLOOKUP(Table1[[#This Row],[Codigo_servico]],Preencher_Orcamento!$B:$D,3,FALSE)*Table1[[#This Row],[Subtotal_insumo]],"")</f>
        <v>0</v>
      </c>
    </row>
    <row r="2799" spans="1:13" ht="26.25" x14ac:dyDescent="0.25">
      <c r="A2799" s="6">
        <v>90154</v>
      </c>
      <c r="B2799" s="126">
        <v>27</v>
      </c>
      <c r="C2799" s="133"/>
      <c r="D2799" s="134">
        <v>59030</v>
      </c>
      <c r="E2799" s="7" t="s">
        <v>1584</v>
      </c>
      <c r="F2799" s="8" t="s">
        <v>5</v>
      </c>
      <c r="G2799" s="18">
        <f>IFERROR(VLOOKUP(Table1[[#This Row],[Codigo_insumo]],BD_Insumos!$B:$E,4),"")</f>
        <v>0.19450000000000001</v>
      </c>
      <c r="H2799" s="140">
        <v>5.52</v>
      </c>
      <c r="I2799" s="9"/>
      <c r="J2799" s="23">
        <f t="shared" si="43"/>
        <v>1.0736399999999999</v>
      </c>
      <c r="K2799" s="22" t="str">
        <f>IF(I2799&lt;&gt;"",SUMIF(Table1[Codigo_servico],A2799,Table1[Subtotal_insumo]),"")</f>
        <v/>
      </c>
      <c r="L2799" s="18">
        <f>IF(Table1[[#This Row],[Ordem_insumos]]&lt;&gt;0,VLOOKUP(Table1[[#This Row],[Codigo_servico]],Preencher_Orcamento!$B:$D,3,FALSE)*Table1[[#This Row],[Qtde_insumo]],"")</f>
        <v>0</v>
      </c>
      <c r="M2799" s="18">
        <f>IF(Table1[[#This Row],[Ordem_insumos]]&lt;&gt;0,VLOOKUP(Table1[[#This Row],[Codigo_servico]],Preencher_Orcamento!$B:$D,3,FALSE)*Table1[[#This Row],[Subtotal_insumo]],"")</f>
        <v>0</v>
      </c>
    </row>
    <row r="2800" spans="1:13" ht="26.25" x14ac:dyDescent="0.25">
      <c r="A2800" s="6">
        <v>90154</v>
      </c>
      <c r="B2800" s="126">
        <v>28</v>
      </c>
      <c r="C2800" s="133"/>
      <c r="D2800" s="134">
        <v>58020</v>
      </c>
      <c r="E2800" s="7" t="s">
        <v>1542</v>
      </c>
      <c r="F2800" s="8" t="s">
        <v>457</v>
      </c>
      <c r="G2800" s="18">
        <f>IFERROR(VLOOKUP(Table1[[#This Row],[Codigo_insumo]],BD_Insumos!$B:$E,4),"")</f>
        <v>16.640699999999999</v>
      </c>
      <c r="H2800" s="140">
        <v>1</v>
      </c>
      <c r="I2800" s="9"/>
      <c r="J2800" s="23">
        <f t="shared" si="43"/>
        <v>16.640699999999999</v>
      </c>
      <c r="K2800" s="22" t="str">
        <f>IF(I2800&lt;&gt;"",SUMIF(Table1[Codigo_servico],A2800,Table1[Subtotal_insumo]),"")</f>
        <v/>
      </c>
      <c r="L2800" s="18">
        <f>IF(Table1[[#This Row],[Ordem_insumos]]&lt;&gt;0,VLOOKUP(Table1[[#This Row],[Codigo_servico]],Preencher_Orcamento!$B:$D,3,FALSE)*Table1[[#This Row],[Qtde_insumo]],"")</f>
        <v>0</v>
      </c>
      <c r="M2800" s="18">
        <f>IF(Table1[[#This Row],[Ordem_insumos]]&lt;&gt;0,VLOOKUP(Table1[[#This Row],[Codigo_servico]],Preencher_Orcamento!$B:$D,3,FALSE)*Table1[[#This Row],[Subtotal_insumo]],"")</f>
        <v>0</v>
      </c>
    </row>
    <row r="2801" spans="1:13" ht="26.25" x14ac:dyDescent="0.25">
      <c r="A2801" s="6">
        <v>90154</v>
      </c>
      <c r="B2801" s="126">
        <v>29</v>
      </c>
      <c r="C2801" s="133"/>
      <c r="D2801" s="134">
        <v>57610</v>
      </c>
      <c r="E2801" s="7" t="s">
        <v>1524</v>
      </c>
      <c r="F2801" s="8" t="s">
        <v>457</v>
      </c>
      <c r="G2801" s="18">
        <f>IFERROR(VLOOKUP(Table1[[#This Row],[Codigo_insumo]],BD_Insumos!$B:$E,4),"")</f>
        <v>59.200600000000001</v>
      </c>
      <c r="H2801" s="140">
        <v>1</v>
      </c>
      <c r="I2801" s="9"/>
      <c r="J2801" s="23">
        <f t="shared" si="43"/>
        <v>59.200600000000001</v>
      </c>
      <c r="K2801" s="22" t="str">
        <f>IF(I2801&lt;&gt;"",SUMIF(Table1[Codigo_servico],A2801,Table1[Subtotal_insumo]),"")</f>
        <v/>
      </c>
      <c r="L2801" s="18">
        <f>IF(Table1[[#This Row],[Ordem_insumos]]&lt;&gt;0,VLOOKUP(Table1[[#This Row],[Codigo_servico]],Preencher_Orcamento!$B:$D,3,FALSE)*Table1[[#This Row],[Qtde_insumo]],"")</f>
        <v>0</v>
      </c>
      <c r="M2801" s="18">
        <f>IF(Table1[[#This Row],[Ordem_insumos]]&lt;&gt;0,VLOOKUP(Table1[[#This Row],[Codigo_servico]],Preencher_Orcamento!$B:$D,3,FALSE)*Table1[[#This Row],[Subtotal_insumo]],"")</f>
        <v>0</v>
      </c>
    </row>
    <row r="2802" spans="1:13" x14ac:dyDescent="0.25">
      <c r="A2802" s="6">
        <v>90154</v>
      </c>
      <c r="B2802" s="126">
        <v>30</v>
      </c>
      <c r="C2802" s="133"/>
      <c r="D2802" s="134">
        <v>52846</v>
      </c>
      <c r="E2802" s="7" t="s">
        <v>1109</v>
      </c>
      <c r="F2802" s="8" t="s">
        <v>5</v>
      </c>
      <c r="G2802" s="18">
        <f>IFERROR(VLOOKUP(Table1[[#This Row],[Codigo_insumo]],BD_Insumos!$B:$E,4),"")</f>
        <v>7.4828999999999999</v>
      </c>
      <c r="H2802" s="140">
        <v>4</v>
      </c>
      <c r="I2802" s="9"/>
      <c r="J2802" s="23">
        <f t="shared" si="43"/>
        <v>29.9316</v>
      </c>
      <c r="K2802" s="22" t="str">
        <f>IF(I2802&lt;&gt;"",SUMIF(Table1[Codigo_servico],A2802,Table1[Subtotal_insumo]),"")</f>
        <v/>
      </c>
      <c r="L2802" s="18">
        <f>IF(Table1[[#This Row],[Ordem_insumos]]&lt;&gt;0,VLOOKUP(Table1[[#This Row],[Codigo_servico]],Preencher_Orcamento!$B:$D,3,FALSE)*Table1[[#This Row],[Qtde_insumo]],"")</f>
        <v>0</v>
      </c>
      <c r="M2802" s="18">
        <f>IF(Table1[[#This Row],[Ordem_insumos]]&lt;&gt;0,VLOOKUP(Table1[[#This Row],[Codigo_servico]],Preencher_Orcamento!$B:$D,3,FALSE)*Table1[[#This Row],[Subtotal_insumo]],"")</f>
        <v>0</v>
      </c>
    </row>
    <row r="2803" spans="1:13" ht="26.25" x14ac:dyDescent="0.25">
      <c r="A2803" s="6">
        <v>90154</v>
      </c>
      <c r="B2803" s="126">
        <v>31</v>
      </c>
      <c r="C2803" s="133"/>
      <c r="D2803" s="134">
        <v>54576</v>
      </c>
      <c r="E2803" s="7" t="s">
        <v>1250</v>
      </c>
      <c r="F2803" s="8" t="s">
        <v>457</v>
      </c>
      <c r="G2803" s="18">
        <f>IFERROR(VLOOKUP(Table1[[#This Row],[Codigo_insumo]],BD_Insumos!$B:$E,4),"")</f>
        <v>1.3</v>
      </c>
      <c r="H2803" s="140">
        <v>2</v>
      </c>
      <c r="I2803" s="9"/>
      <c r="J2803" s="23">
        <f t="shared" si="43"/>
        <v>2.6</v>
      </c>
      <c r="K2803" s="22" t="str">
        <f>IF(I2803&lt;&gt;"",SUMIF(Table1[Codigo_servico],A2803,Table1[Subtotal_insumo]),"")</f>
        <v/>
      </c>
      <c r="L2803" s="18">
        <f>IF(Table1[[#This Row],[Ordem_insumos]]&lt;&gt;0,VLOOKUP(Table1[[#This Row],[Codigo_servico]],Preencher_Orcamento!$B:$D,3,FALSE)*Table1[[#This Row],[Qtde_insumo]],"")</f>
        <v>0</v>
      </c>
      <c r="M2803" s="18">
        <f>IF(Table1[[#This Row],[Ordem_insumos]]&lt;&gt;0,VLOOKUP(Table1[[#This Row],[Codigo_servico]],Preencher_Orcamento!$B:$D,3,FALSE)*Table1[[#This Row],[Subtotal_insumo]],"")</f>
        <v>0</v>
      </c>
    </row>
    <row r="2804" spans="1:13" ht="26.25" x14ac:dyDescent="0.25">
      <c r="A2804" s="6">
        <v>90154</v>
      </c>
      <c r="B2804" s="126">
        <v>32</v>
      </c>
      <c r="C2804" s="133"/>
      <c r="D2804" s="134">
        <v>53261</v>
      </c>
      <c r="E2804" s="7" t="s">
        <v>1140</v>
      </c>
      <c r="F2804" s="8" t="s">
        <v>457</v>
      </c>
      <c r="G2804" s="18">
        <f>IFERROR(VLOOKUP(Table1[[#This Row],[Codigo_insumo]],BD_Insumos!$B:$E,4),"")</f>
        <v>100.4682</v>
      </c>
      <c r="H2804" s="140">
        <v>1</v>
      </c>
      <c r="I2804" s="9"/>
      <c r="J2804" s="23">
        <f t="shared" si="43"/>
        <v>100.4682</v>
      </c>
      <c r="K2804" s="22" t="str">
        <f>IF(I2804&lt;&gt;"",SUMIF(Table1[Codigo_servico],A2804,Table1[Subtotal_insumo]),"")</f>
        <v/>
      </c>
      <c r="L2804" s="18">
        <f>IF(Table1[[#This Row],[Ordem_insumos]]&lt;&gt;0,VLOOKUP(Table1[[#This Row],[Codigo_servico]],Preencher_Orcamento!$B:$D,3,FALSE)*Table1[[#This Row],[Qtde_insumo]],"")</f>
        <v>0</v>
      </c>
      <c r="M2804" s="18">
        <f>IF(Table1[[#This Row],[Ordem_insumos]]&lt;&gt;0,VLOOKUP(Table1[[#This Row],[Codigo_servico]],Preencher_Orcamento!$B:$D,3,FALSE)*Table1[[#This Row],[Subtotal_insumo]],"")</f>
        <v>0</v>
      </c>
    </row>
    <row r="2805" spans="1:13" ht="26.25" x14ac:dyDescent="0.25">
      <c r="A2805" s="6">
        <v>90154</v>
      </c>
      <c r="B2805" s="126">
        <v>33</v>
      </c>
      <c r="C2805" s="133"/>
      <c r="D2805" s="134">
        <v>58025</v>
      </c>
      <c r="E2805" s="7" t="s">
        <v>1544</v>
      </c>
      <c r="F2805" s="8" t="s">
        <v>457</v>
      </c>
      <c r="G2805" s="18">
        <f>IFERROR(VLOOKUP(Table1[[#This Row],[Codigo_insumo]],BD_Insumos!$B:$E,4),"")</f>
        <v>2.5886</v>
      </c>
      <c r="H2805" s="140">
        <v>1</v>
      </c>
      <c r="I2805" s="9"/>
      <c r="J2805" s="23">
        <f t="shared" si="43"/>
        <v>2.5886</v>
      </c>
      <c r="K2805" s="22" t="str">
        <f>IF(I2805&lt;&gt;"",SUMIF(Table1[Codigo_servico],A2805,Table1[Subtotal_insumo]),"")</f>
        <v/>
      </c>
      <c r="L2805" s="18">
        <f>IF(Table1[[#This Row],[Ordem_insumos]]&lt;&gt;0,VLOOKUP(Table1[[#This Row],[Codigo_servico]],Preencher_Orcamento!$B:$D,3,FALSE)*Table1[[#This Row],[Qtde_insumo]],"")</f>
        <v>0</v>
      </c>
      <c r="M2805" s="18">
        <f>IF(Table1[[#This Row],[Ordem_insumos]]&lt;&gt;0,VLOOKUP(Table1[[#This Row],[Codigo_servico]],Preencher_Orcamento!$B:$D,3,FALSE)*Table1[[#This Row],[Subtotal_insumo]],"")</f>
        <v>0</v>
      </c>
    </row>
    <row r="2806" spans="1:13" x14ac:dyDescent="0.25">
      <c r="A2806" s="3">
        <v>90155</v>
      </c>
      <c r="B2806" s="125">
        <v>0</v>
      </c>
      <c r="C2806" s="131" t="s">
        <v>2948</v>
      </c>
      <c r="D2806" s="132"/>
      <c r="E2806" s="4"/>
      <c r="F2806" s="4"/>
      <c r="G2806" s="17" t="str">
        <f>IFERROR(VLOOKUP(Table1[[#This Row],[Codigo_insumo]],BD_Insumos!$B:$E,4),"")</f>
        <v/>
      </c>
      <c r="H2806" s="139"/>
      <c r="I2806" s="5" t="s">
        <v>457</v>
      </c>
      <c r="J2806" s="20" t="str">
        <f t="shared" si="43"/>
        <v/>
      </c>
      <c r="K2806" s="21">
        <f>IF(I2806&lt;&gt;"",SUMIF(Table1[Codigo_servico],A2806,Table1[Subtotal_insumo]),"")</f>
        <v>2214.0714831280775</v>
      </c>
      <c r="L2806" s="17" t="str">
        <f>IF(Table1[[#This Row],[Ordem_insumos]]&lt;&gt;0,VLOOKUP(Table1[[#This Row],[Codigo_servico]],Preencher_Orcamento!$B:$D,3,FALSE)*Table1[[#This Row],[Qtde_insumo]],"")</f>
        <v/>
      </c>
      <c r="M2806" s="17" t="str">
        <f>IF(Table1[[#This Row],[Ordem_insumos]]&lt;&gt;0,VLOOKUP(Table1[[#This Row],[Codigo_servico]],Preencher_Orcamento!$B:$D,3,FALSE)*Table1[[#This Row],[Subtotal_insumo]],"")</f>
        <v/>
      </c>
    </row>
    <row r="2807" spans="1:13" x14ac:dyDescent="0.25">
      <c r="A2807" s="6">
        <v>90155</v>
      </c>
      <c r="B2807" s="126">
        <v>1</v>
      </c>
      <c r="C2807" s="133"/>
      <c r="D2807" s="134">
        <v>17715</v>
      </c>
      <c r="E2807" s="7" t="s">
        <v>395</v>
      </c>
      <c r="F2807" s="8" t="s">
        <v>197</v>
      </c>
      <c r="G2807" s="16">
        <f>IFERROR(VLOOKUP(Table1[[#This Row],[Codigo_insumo]],BD_Insumos!$B:$E,4),"")</f>
        <v>6.9610000000000003</v>
      </c>
      <c r="H2807" s="140">
        <v>0.2</v>
      </c>
      <c r="I2807" s="9"/>
      <c r="J2807" s="22">
        <f t="shared" si="43"/>
        <v>1.3922000000000001</v>
      </c>
      <c r="K2807" s="22" t="str">
        <f>IF(I2807&lt;&gt;"",SUMIF(Table1[Codigo_servico],A2807,Table1[Subtotal_insumo]),"")</f>
        <v/>
      </c>
      <c r="L2807" s="16">
        <f>IF(Table1[[#This Row],[Ordem_insumos]]&lt;&gt;0,VLOOKUP(Table1[[#This Row],[Codigo_servico]],Preencher_Orcamento!$B:$D,3,FALSE)*Table1[[#This Row],[Qtde_insumo]],"")</f>
        <v>0</v>
      </c>
      <c r="M2807" s="16">
        <f>IF(Table1[[#This Row],[Ordem_insumos]]&lt;&gt;0,VLOOKUP(Table1[[#This Row],[Codigo_servico]],Preencher_Orcamento!$B:$D,3,FALSE)*Table1[[#This Row],[Subtotal_insumo]],"")</f>
        <v>0</v>
      </c>
    </row>
    <row r="2808" spans="1:13" x14ac:dyDescent="0.25">
      <c r="A2808" s="6">
        <v>90155</v>
      </c>
      <c r="B2808" s="126">
        <v>2</v>
      </c>
      <c r="C2808" s="133"/>
      <c r="D2808" s="134">
        <v>50830</v>
      </c>
      <c r="E2808" s="7" t="s">
        <v>1008</v>
      </c>
      <c r="F2808" s="8" t="s">
        <v>457</v>
      </c>
      <c r="G2808" s="16">
        <f>IFERROR(VLOOKUP(Table1[[#This Row],[Codigo_insumo]],BD_Insumos!$B:$E,4),"")</f>
        <v>37.503599999999999</v>
      </c>
      <c r="H2808" s="140">
        <v>1</v>
      </c>
      <c r="I2808" s="9"/>
      <c r="J2808" s="22">
        <f t="shared" si="43"/>
        <v>37.503599999999999</v>
      </c>
      <c r="K2808" s="22" t="str">
        <f>IF(I2808&lt;&gt;"",SUMIF(Table1[Codigo_servico],A2808,Table1[Subtotal_insumo]),"")</f>
        <v/>
      </c>
      <c r="L2808" s="16">
        <f>IF(Table1[[#This Row],[Ordem_insumos]]&lt;&gt;0,VLOOKUP(Table1[[#This Row],[Codigo_servico]],Preencher_Orcamento!$B:$D,3,FALSE)*Table1[[#This Row],[Qtde_insumo]],"")</f>
        <v>0</v>
      </c>
      <c r="M2808" s="16">
        <f>IF(Table1[[#This Row],[Ordem_insumos]]&lt;&gt;0,VLOOKUP(Table1[[#This Row],[Codigo_servico]],Preencher_Orcamento!$B:$D,3,FALSE)*Table1[[#This Row],[Subtotal_insumo]],"")</f>
        <v>0</v>
      </c>
    </row>
    <row r="2809" spans="1:13" ht="26.25" x14ac:dyDescent="0.25">
      <c r="A2809" s="6">
        <v>90155</v>
      </c>
      <c r="B2809" s="126">
        <v>3</v>
      </c>
      <c r="C2809" s="133"/>
      <c r="D2809" s="134">
        <v>51264</v>
      </c>
      <c r="E2809" s="7" t="s">
        <v>1020</v>
      </c>
      <c r="F2809" s="8" t="s">
        <v>457</v>
      </c>
      <c r="G2809" s="18">
        <f>IFERROR(VLOOKUP(Table1[[#This Row],[Codigo_insumo]],BD_Insumos!$B:$E,4),"")</f>
        <v>128.48699999999999</v>
      </c>
      <c r="H2809" s="140">
        <v>1</v>
      </c>
      <c r="I2809" s="9"/>
      <c r="J2809" s="23">
        <f t="shared" si="43"/>
        <v>128.48699999999999</v>
      </c>
      <c r="K2809" s="22" t="str">
        <f>IF(I2809&lt;&gt;"",SUMIF(Table1[Codigo_servico],A2809,Table1[Subtotal_insumo]),"")</f>
        <v/>
      </c>
      <c r="L2809" s="18">
        <f>IF(Table1[[#This Row],[Ordem_insumos]]&lt;&gt;0,VLOOKUP(Table1[[#This Row],[Codigo_servico]],Preencher_Orcamento!$B:$D,3,FALSE)*Table1[[#This Row],[Qtde_insumo]],"")</f>
        <v>0</v>
      </c>
      <c r="M2809" s="18">
        <f>IF(Table1[[#This Row],[Ordem_insumos]]&lt;&gt;0,VLOOKUP(Table1[[#This Row],[Codigo_servico]],Preencher_Orcamento!$B:$D,3,FALSE)*Table1[[#This Row],[Subtotal_insumo]],"")</f>
        <v>0</v>
      </c>
    </row>
    <row r="2810" spans="1:13" ht="26.25" x14ac:dyDescent="0.25">
      <c r="A2810" s="6">
        <v>90155</v>
      </c>
      <c r="B2810" s="126">
        <v>4</v>
      </c>
      <c r="C2810" s="133"/>
      <c r="D2810" s="134">
        <v>51606</v>
      </c>
      <c r="E2810" s="7" t="s">
        <v>1031</v>
      </c>
      <c r="F2810" s="8" t="s">
        <v>457</v>
      </c>
      <c r="G2810" s="18">
        <f>IFERROR(VLOOKUP(Table1[[#This Row],[Codigo_insumo]],BD_Insumos!$B:$E,4),"")</f>
        <v>16.574000000000002</v>
      </c>
      <c r="H2810" s="140">
        <v>2</v>
      </c>
      <c r="I2810" s="9"/>
      <c r="J2810" s="23">
        <f t="shared" si="43"/>
        <v>33.148000000000003</v>
      </c>
      <c r="K2810" s="22" t="str">
        <f>IF(I2810&lt;&gt;"",SUMIF(Table1[Codigo_servico],A2810,Table1[Subtotal_insumo]),"")</f>
        <v/>
      </c>
      <c r="L2810" s="18">
        <f>IF(Table1[[#This Row],[Ordem_insumos]]&lt;&gt;0,VLOOKUP(Table1[[#This Row],[Codigo_servico]],Preencher_Orcamento!$B:$D,3,FALSE)*Table1[[#This Row],[Qtde_insumo]],"")</f>
        <v>0</v>
      </c>
      <c r="M2810" s="18">
        <f>IF(Table1[[#This Row],[Ordem_insumos]]&lt;&gt;0,VLOOKUP(Table1[[#This Row],[Codigo_servico]],Preencher_Orcamento!$B:$D,3,FALSE)*Table1[[#This Row],[Subtotal_insumo]],"")</f>
        <v>0</v>
      </c>
    </row>
    <row r="2811" spans="1:13" x14ac:dyDescent="0.25">
      <c r="A2811" s="6">
        <v>90155</v>
      </c>
      <c r="B2811" s="126">
        <v>5</v>
      </c>
      <c r="C2811" s="133"/>
      <c r="D2811" s="134">
        <v>2044</v>
      </c>
      <c r="E2811" s="7" t="s">
        <v>2193</v>
      </c>
      <c r="F2811" s="8" t="s">
        <v>2140</v>
      </c>
      <c r="G2811" s="18">
        <f>IFERROR(VLOOKUP(Table1[[#This Row],[Codigo_insumo]],BD_Insumos!$B:$E,4),"")</f>
        <v>13.596734305430379</v>
      </c>
      <c r="H2811" s="140">
        <v>18</v>
      </c>
      <c r="I2811" s="9"/>
      <c r="J2811" s="23">
        <f t="shared" si="43"/>
        <v>244.74121749774682</v>
      </c>
      <c r="K2811" s="22" t="str">
        <f>IF(I2811&lt;&gt;"",SUMIF(Table1[Codigo_servico],A2811,Table1[Subtotal_insumo]),"")</f>
        <v/>
      </c>
      <c r="L2811" s="18">
        <f>IF(Table1[[#This Row],[Ordem_insumos]]&lt;&gt;0,VLOOKUP(Table1[[#This Row],[Codigo_servico]],Preencher_Orcamento!$B:$D,3,FALSE)*Table1[[#This Row],[Qtde_insumo]],"")</f>
        <v>0</v>
      </c>
      <c r="M2811" s="18">
        <f>IF(Table1[[#This Row],[Ordem_insumos]]&lt;&gt;0,VLOOKUP(Table1[[#This Row],[Codigo_servico]],Preencher_Orcamento!$B:$D,3,FALSE)*Table1[[#This Row],[Subtotal_insumo]],"")</f>
        <v>0</v>
      </c>
    </row>
    <row r="2812" spans="1:13" x14ac:dyDescent="0.25">
      <c r="A2812" s="6">
        <v>90155</v>
      </c>
      <c r="B2812" s="126">
        <v>6</v>
      </c>
      <c r="C2812" s="133"/>
      <c r="D2812" s="134">
        <v>51675</v>
      </c>
      <c r="E2812" s="7" t="s">
        <v>1060</v>
      </c>
      <c r="F2812" s="8" t="s">
        <v>457</v>
      </c>
      <c r="G2812" s="18">
        <f>IFERROR(VLOOKUP(Table1[[#This Row],[Codigo_insumo]],BD_Insumos!$B:$E,4),"")</f>
        <v>28.4438</v>
      </c>
      <c r="H2812" s="140">
        <v>1</v>
      </c>
      <c r="I2812" s="9"/>
      <c r="J2812" s="23">
        <f t="shared" si="43"/>
        <v>28.4438</v>
      </c>
      <c r="K2812" s="22" t="str">
        <f>IF(I2812&lt;&gt;"",SUMIF(Table1[Codigo_servico],A2812,Table1[Subtotal_insumo]),"")</f>
        <v/>
      </c>
      <c r="L2812" s="18">
        <f>IF(Table1[[#This Row],[Ordem_insumos]]&lt;&gt;0,VLOOKUP(Table1[[#This Row],[Codigo_servico]],Preencher_Orcamento!$B:$D,3,FALSE)*Table1[[#This Row],[Qtde_insumo]],"")</f>
        <v>0</v>
      </c>
      <c r="M2812" s="18">
        <f>IF(Table1[[#This Row],[Ordem_insumos]]&lt;&gt;0,VLOOKUP(Table1[[#This Row],[Codigo_servico]],Preencher_Orcamento!$B:$D,3,FALSE)*Table1[[#This Row],[Subtotal_insumo]],"")</f>
        <v>0</v>
      </c>
    </row>
    <row r="2813" spans="1:13" ht="39" x14ac:dyDescent="0.25">
      <c r="A2813" s="6">
        <v>90155</v>
      </c>
      <c r="B2813" s="126">
        <v>7</v>
      </c>
      <c r="C2813" s="133"/>
      <c r="D2813" s="134">
        <v>51641</v>
      </c>
      <c r="E2813" s="7" t="s">
        <v>1044</v>
      </c>
      <c r="F2813" s="8" t="s">
        <v>5</v>
      </c>
      <c r="G2813" s="18">
        <f>IFERROR(VLOOKUP(Table1[[#This Row],[Codigo_insumo]],BD_Insumos!$B:$E,4),"")</f>
        <v>8.7725000000000009</v>
      </c>
      <c r="H2813" s="140">
        <v>9</v>
      </c>
      <c r="I2813" s="9"/>
      <c r="J2813" s="23">
        <f t="shared" si="43"/>
        <v>78.952500000000015</v>
      </c>
      <c r="K2813" s="22" t="str">
        <f>IF(I2813&lt;&gt;"",SUMIF(Table1[Codigo_servico],A2813,Table1[Subtotal_insumo]),"")</f>
        <v/>
      </c>
      <c r="L2813" s="18">
        <f>IF(Table1[[#This Row],[Ordem_insumos]]&lt;&gt;0,VLOOKUP(Table1[[#This Row],[Codigo_servico]],Preencher_Orcamento!$B:$D,3,FALSE)*Table1[[#This Row],[Qtde_insumo]],"")</f>
        <v>0</v>
      </c>
      <c r="M2813" s="18">
        <f>IF(Table1[[#This Row],[Ordem_insumos]]&lt;&gt;0,VLOOKUP(Table1[[#This Row],[Codigo_servico]],Preencher_Orcamento!$B:$D,3,FALSE)*Table1[[#This Row],[Subtotal_insumo]],"")</f>
        <v>0</v>
      </c>
    </row>
    <row r="2814" spans="1:13" ht="26.25" x14ac:dyDescent="0.25">
      <c r="A2814" s="6">
        <v>90155</v>
      </c>
      <c r="B2814" s="126">
        <v>8</v>
      </c>
      <c r="C2814" s="133"/>
      <c r="D2814" s="134">
        <v>52430</v>
      </c>
      <c r="E2814" s="7" t="s">
        <v>1066</v>
      </c>
      <c r="F2814" s="8" t="s">
        <v>5</v>
      </c>
      <c r="G2814" s="18">
        <f>IFERROR(VLOOKUP(Table1[[#This Row],[Codigo_insumo]],BD_Insumos!$B:$E,4),"")</f>
        <v>1.8502000000000001</v>
      </c>
      <c r="H2814" s="140">
        <v>3</v>
      </c>
      <c r="I2814" s="9"/>
      <c r="J2814" s="23">
        <f t="shared" si="43"/>
        <v>5.5506000000000002</v>
      </c>
      <c r="K2814" s="22" t="str">
        <f>IF(I2814&lt;&gt;"",SUMIF(Table1[Codigo_servico],A2814,Table1[Subtotal_insumo]),"")</f>
        <v/>
      </c>
      <c r="L2814" s="18">
        <f>IF(Table1[[#This Row],[Ordem_insumos]]&lt;&gt;0,VLOOKUP(Table1[[#This Row],[Codigo_servico]],Preencher_Orcamento!$B:$D,3,FALSE)*Table1[[#This Row],[Qtde_insumo]],"")</f>
        <v>0</v>
      </c>
      <c r="M2814" s="18">
        <f>IF(Table1[[#This Row],[Ordem_insumos]]&lt;&gt;0,VLOOKUP(Table1[[#This Row],[Codigo_servico]],Preencher_Orcamento!$B:$D,3,FALSE)*Table1[[#This Row],[Subtotal_insumo]],"")</f>
        <v>0</v>
      </c>
    </row>
    <row r="2815" spans="1:13" x14ac:dyDescent="0.25">
      <c r="A2815" s="6">
        <v>90155</v>
      </c>
      <c r="B2815" s="126">
        <v>9</v>
      </c>
      <c r="C2815" s="133"/>
      <c r="D2815" s="134">
        <v>51655</v>
      </c>
      <c r="E2815" s="7" t="s">
        <v>1055</v>
      </c>
      <c r="F2815" s="8" t="s">
        <v>457</v>
      </c>
      <c r="G2815" s="18">
        <f>IFERROR(VLOOKUP(Table1[[#This Row],[Codigo_insumo]],BD_Insumos!$B:$E,4),"")</f>
        <v>3.4327999999999999</v>
      </c>
      <c r="H2815" s="140">
        <v>5</v>
      </c>
      <c r="I2815" s="9"/>
      <c r="J2815" s="23">
        <f t="shared" si="43"/>
        <v>17.163999999999998</v>
      </c>
      <c r="K2815" s="22" t="str">
        <f>IF(I2815&lt;&gt;"",SUMIF(Table1[Codigo_servico],A2815,Table1[Subtotal_insumo]),"")</f>
        <v/>
      </c>
      <c r="L2815" s="18">
        <f>IF(Table1[[#This Row],[Ordem_insumos]]&lt;&gt;0,VLOOKUP(Table1[[#This Row],[Codigo_servico]],Preencher_Orcamento!$B:$D,3,FALSE)*Table1[[#This Row],[Qtde_insumo]],"")</f>
        <v>0</v>
      </c>
      <c r="M2815" s="18">
        <f>IF(Table1[[#This Row],[Ordem_insumos]]&lt;&gt;0,VLOOKUP(Table1[[#This Row],[Codigo_servico]],Preencher_Orcamento!$B:$D,3,FALSE)*Table1[[#This Row],[Subtotal_insumo]],"")</f>
        <v>0</v>
      </c>
    </row>
    <row r="2816" spans="1:13" x14ac:dyDescent="0.25">
      <c r="A2816" s="6">
        <v>90155</v>
      </c>
      <c r="B2816" s="126">
        <v>10</v>
      </c>
      <c r="C2816" s="133"/>
      <c r="D2816" s="134">
        <v>2041</v>
      </c>
      <c r="E2816" s="7" t="s">
        <v>2192</v>
      </c>
      <c r="F2816" s="8" t="s">
        <v>2140</v>
      </c>
      <c r="G2816" s="18">
        <f>IFERROR(VLOOKUP(Table1[[#This Row],[Codigo_insumo]],BD_Insumos!$B:$E,4),"")</f>
        <v>18.820516146129485</v>
      </c>
      <c r="H2816" s="140">
        <v>18</v>
      </c>
      <c r="I2816" s="9"/>
      <c r="J2816" s="23">
        <f t="shared" si="43"/>
        <v>338.76929063033072</v>
      </c>
      <c r="K2816" s="22" t="str">
        <f>IF(I2816&lt;&gt;"",SUMIF(Table1[Codigo_servico],A2816,Table1[Subtotal_insumo]),"")</f>
        <v/>
      </c>
      <c r="L2816" s="18">
        <f>IF(Table1[[#This Row],[Ordem_insumos]]&lt;&gt;0,VLOOKUP(Table1[[#This Row],[Codigo_servico]],Preencher_Orcamento!$B:$D,3,FALSE)*Table1[[#This Row],[Qtde_insumo]],"")</f>
        <v>0</v>
      </c>
      <c r="M2816" s="18">
        <f>IF(Table1[[#This Row],[Ordem_insumos]]&lt;&gt;0,VLOOKUP(Table1[[#This Row],[Codigo_servico]],Preencher_Orcamento!$B:$D,3,FALSE)*Table1[[#This Row],[Subtotal_insumo]],"")</f>
        <v>0</v>
      </c>
    </row>
    <row r="2817" spans="1:13" ht="26.25" x14ac:dyDescent="0.25">
      <c r="A2817" s="6">
        <v>90155</v>
      </c>
      <c r="B2817" s="126">
        <v>11</v>
      </c>
      <c r="C2817" s="133"/>
      <c r="D2817" s="134">
        <v>58020</v>
      </c>
      <c r="E2817" s="7" t="s">
        <v>1542</v>
      </c>
      <c r="F2817" s="8" t="s">
        <v>457</v>
      </c>
      <c r="G2817" s="18">
        <f>IFERROR(VLOOKUP(Table1[[#This Row],[Codigo_insumo]],BD_Insumos!$B:$E,4),"")</f>
        <v>16.640699999999999</v>
      </c>
      <c r="H2817" s="140">
        <v>1</v>
      </c>
      <c r="I2817" s="9"/>
      <c r="J2817" s="23">
        <f t="shared" si="43"/>
        <v>16.640699999999999</v>
      </c>
      <c r="K2817" s="22" t="str">
        <f>IF(I2817&lt;&gt;"",SUMIF(Table1[Codigo_servico],A2817,Table1[Subtotal_insumo]),"")</f>
        <v/>
      </c>
      <c r="L2817" s="18">
        <f>IF(Table1[[#This Row],[Ordem_insumos]]&lt;&gt;0,VLOOKUP(Table1[[#This Row],[Codigo_servico]],Preencher_Orcamento!$B:$D,3,FALSE)*Table1[[#This Row],[Qtde_insumo]],"")</f>
        <v>0</v>
      </c>
      <c r="M2817" s="18">
        <f>IF(Table1[[#This Row],[Ordem_insumos]]&lt;&gt;0,VLOOKUP(Table1[[#This Row],[Codigo_servico]],Preencher_Orcamento!$B:$D,3,FALSE)*Table1[[#This Row],[Subtotal_insumo]],"")</f>
        <v>0</v>
      </c>
    </row>
    <row r="2818" spans="1:13" ht="26.25" x14ac:dyDescent="0.25">
      <c r="A2818" s="6">
        <v>90155</v>
      </c>
      <c r="B2818" s="126">
        <v>12</v>
      </c>
      <c r="C2818" s="133"/>
      <c r="D2818" s="134">
        <v>61082</v>
      </c>
      <c r="E2818" s="7" t="s">
        <v>1658</v>
      </c>
      <c r="F2818" s="8" t="s">
        <v>457</v>
      </c>
      <c r="G2818" s="18">
        <f>IFERROR(VLOOKUP(Table1[[#This Row],[Codigo_insumo]],BD_Insumos!$B:$E,4),"")</f>
        <v>63.913699999999999</v>
      </c>
      <c r="H2818" s="140">
        <v>2</v>
      </c>
      <c r="I2818" s="9"/>
      <c r="J2818" s="23">
        <f t="shared" ref="J2818:J2881" si="44">IF(I2818="",G2818*H2818,"")</f>
        <v>127.8274</v>
      </c>
      <c r="K2818" s="22" t="str">
        <f>IF(I2818&lt;&gt;"",SUMIF(Table1[Codigo_servico],A2818,Table1[Subtotal_insumo]),"")</f>
        <v/>
      </c>
      <c r="L2818" s="18">
        <f>IF(Table1[[#This Row],[Ordem_insumos]]&lt;&gt;0,VLOOKUP(Table1[[#This Row],[Codigo_servico]],Preencher_Orcamento!$B:$D,3,FALSE)*Table1[[#This Row],[Qtde_insumo]],"")</f>
        <v>0</v>
      </c>
      <c r="M2818" s="18">
        <f>IF(Table1[[#This Row],[Ordem_insumos]]&lt;&gt;0,VLOOKUP(Table1[[#This Row],[Codigo_servico]],Preencher_Orcamento!$B:$D,3,FALSE)*Table1[[#This Row],[Subtotal_insumo]],"")</f>
        <v>0</v>
      </c>
    </row>
    <row r="2819" spans="1:13" ht="26.25" x14ac:dyDescent="0.25">
      <c r="A2819" s="6">
        <v>90155</v>
      </c>
      <c r="B2819" s="126">
        <v>13</v>
      </c>
      <c r="C2819" s="133"/>
      <c r="D2819" s="134">
        <v>58031</v>
      </c>
      <c r="E2819" s="7" t="s">
        <v>1546</v>
      </c>
      <c r="F2819" s="8" t="s">
        <v>457</v>
      </c>
      <c r="G2819" s="18">
        <f>IFERROR(VLOOKUP(Table1[[#This Row],[Codigo_insumo]],BD_Insumos!$B:$E,4),"")</f>
        <v>3.5219</v>
      </c>
      <c r="H2819" s="140">
        <v>6</v>
      </c>
      <c r="I2819" s="9"/>
      <c r="J2819" s="23">
        <f t="shared" si="44"/>
        <v>21.131399999999999</v>
      </c>
      <c r="K2819" s="22" t="str">
        <f>IF(I2819&lt;&gt;"",SUMIF(Table1[Codigo_servico],A2819,Table1[Subtotal_insumo]),"")</f>
        <v/>
      </c>
      <c r="L2819" s="18">
        <f>IF(Table1[[#This Row],[Ordem_insumos]]&lt;&gt;0,VLOOKUP(Table1[[#This Row],[Codigo_servico]],Preencher_Orcamento!$B:$D,3,FALSE)*Table1[[#This Row],[Qtde_insumo]],"")</f>
        <v>0</v>
      </c>
      <c r="M2819" s="18">
        <f>IF(Table1[[#This Row],[Ordem_insumos]]&lt;&gt;0,VLOOKUP(Table1[[#This Row],[Codigo_servico]],Preencher_Orcamento!$B:$D,3,FALSE)*Table1[[#This Row],[Subtotal_insumo]],"")</f>
        <v>0</v>
      </c>
    </row>
    <row r="2820" spans="1:13" ht="26.25" x14ac:dyDescent="0.25">
      <c r="A2820" s="6">
        <v>90155</v>
      </c>
      <c r="B2820" s="126">
        <v>14</v>
      </c>
      <c r="C2820" s="133"/>
      <c r="D2820" s="134">
        <v>58602</v>
      </c>
      <c r="E2820" s="7" t="s">
        <v>1572</v>
      </c>
      <c r="F2820" s="8" t="s">
        <v>457</v>
      </c>
      <c r="G2820" s="18">
        <f>IFERROR(VLOOKUP(Table1[[#This Row],[Codigo_insumo]],BD_Insumos!$B:$E,4),"")</f>
        <v>221.25239999999999</v>
      </c>
      <c r="H2820" s="140">
        <v>1</v>
      </c>
      <c r="I2820" s="9"/>
      <c r="J2820" s="23">
        <f t="shared" si="44"/>
        <v>221.25239999999999</v>
      </c>
      <c r="K2820" s="22" t="str">
        <f>IF(I2820&lt;&gt;"",SUMIF(Table1[Codigo_servico],A2820,Table1[Subtotal_insumo]),"")</f>
        <v/>
      </c>
      <c r="L2820" s="18">
        <f>IF(Table1[[#This Row],[Ordem_insumos]]&lt;&gt;0,VLOOKUP(Table1[[#This Row],[Codigo_servico]],Preencher_Orcamento!$B:$D,3,FALSE)*Table1[[#This Row],[Qtde_insumo]],"")</f>
        <v>0</v>
      </c>
      <c r="M2820" s="18">
        <f>IF(Table1[[#This Row],[Ordem_insumos]]&lt;&gt;0,VLOOKUP(Table1[[#This Row],[Codigo_servico]],Preencher_Orcamento!$B:$D,3,FALSE)*Table1[[#This Row],[Subtotal_insumo]],"")</f>
        <v>0</v>
      </c>
    </row>
    <row r="2821" spans="1:13" ht="26.25" x14ac:dyDescent="0.25">
      <c r="A2821" s="6">
        <v>90155</v>
      </c>
      <c r="B2821" s="126">
        <v>15</v>
      </c>
      <c r="C2821" s="133"/>
      <c r="D2821" s="134">
        <v>52471</v>
      </c>
      <c r="E2821" s="7" t="s">
        <v>1081</v>
      </c>
      <c r="F2821" s="8" t="s">
        <v>457</v>
      </c>
      <c r="G2821" s="18">
        <f>IFERROR(VLOOKUP(Table1[[#This Row],[Codigo_insumo]],BD_Insumos!$B:$E,4),"")</f>
        <v>1.8943000000000001</v>
      </c>
      <c r="H2821" s="140">
        <v>3</v>
      </c>
      <c r="I2821" s="9"/>
      <c r="J2821" s="23">
        <f t="shared" si="44"/>
        <v>5.6829000000000001</v>
      </c>
      <c r="K2821" s="22" t="str">
        <f>IF(I2821&lt;&gt;"",SUMIF(Table1[Codigo_servico],A2821,Table1[Subtotal_insumo]),"")</f>
        <v/>
      </c>
      <c r="L2821" s="18">
        <f>IF(Table1[[#This Row],[Ordem_insumos]]&lt;&gt;0,VLOOKUP(Table1[[#This Row],[Codigo_servico]],Preencher_Orcamento!$B:$D,3,FALSE)*Table1[[#This Row],[Qtde_insumo]],"")</f>
        <v>0</v>
      </c>
      <c r="M2821" s="18">
        <f>IF(Table1[[#This Row],[Ordem_insumos]]&lt;&gt;0,VLOOKUP(Table1[[#This Row],[Codigo_servico]],Preencher_Orcamento!$B:$D,3,FALSE)*Table1[[#This Row],[Subtotal_insumo]],"")</f>
        <v>0</v>
      </c>
    </row>
    <row r="2822" spans="1:13" x14ac:dyDescent="0.25">
      <c r="A2822" s="6">
        <v>90155</v>
      </c>
      <c r="B2822" s="126">
        <v>16</v>
      </c>
      <c r="C2822" s="133"/>
      <c r="D2822" s="134">
        <v>58415</v>
      </c>
      <c r="E2822" s="7" t="s">
        <v>1565</v>
      </c>
      <c r="F2822" s="8" t="s">
        <v>457</v>
      </c>
      <c r="G2822" s="18">
        <f>IFERROR(VLOOKUP(Table1[[#This Row],[Codigo_insumo]],BD_Insumos!$B:$E,4),"")</f>
        <v>1.0992</v>
      </c>
      <c r="H2822" s="140">
        <v>6</v>
      </c>
      <c r="I2822" s="9"/>
      <c r="J2822" s="23">
        <f t="shared" si="44"/>
        <v>6.5952000000000002</v>
      </c>
      <c r="K2822" s="22" t="str">
        <f>IF(I2822&lt;&gt;"",SUMIF(Table1[Codigo_servico],A2822,Table1[Subtotal_insumo]),"")</f>
        <v/>
      </c>
      <c r="L2822" s="18">
        <f>IF(Table1[[#This Row],[Ordem_insumos]]&lt;&gt;0,VLOOKUP(Table1[[#This Row],[Codigo_servico]],Preencher_Orcamento!$B:$D,3,FALSE)*Table1[[#This Row],[Qtde_insumo]],"")</f>
        <v>0</v>
      </c>
      <c r="M2822" s="18">
        <f>IF(Table1[[#This Row],[Ordem_insumos]]&lt;&gt;0,VLOOKUP(Table1[[#This Row],[Codigo_servico]],Preencher_Orcamento!$B:$D,3,FALSE)*Table1[[#This Row],[Subtotal_insumo]],"")</f>
        <v>0</v>
      </c>
    </row>
    <row r="2823" spans="1:13" ht="39" x14ac:dyDescent="0.25">
      <c r="A2823" s="6">
        <v>90155</v>
      </c>
      <c r="B2823" s="126">
        <v>17</v>
      </c>
      <c r="C2823" s="133"/>
      <c r="D2823" s="134">
        <v>51645</v>
      </c>
      <c r="E2823" s="7" t="s">
        <v>1048</v>
      </c>
      <c r="F2823" s="8" t="s">
        <v>5</v>
      </c>
      <c r="G2823" s="18">
        <f>IFERROR(VLOOKUP(Table1[[#This Row],[Codigo_insumo]],BD_Insumos!$B:$E,4),"")</f>
        <v>20.958100000000002</v>
      </c>
      <c r="H2823" s="140">
        <v>6</v>
      </c>
      <c r="I2823" s="9"/>
      <c r="J2823" s="23">
        <f t="shared" si="44"/>
        <v>125.74860000000001</v>
      </c>
      <c r="K2823" s="22" t="str">
        <f>IF(I2823&lt;&gt;"",SUMIF(Table1[Codigo_servico],A2823,Table1[Subtotal_insumo]),"")</f>
        <v/>
      </c>
      <c r="L2823" s="18">
        <f>IF(Table1[[#This Row],[Ordem_insumos]]&lt;&gt;0,VLOOKUP(Table1[[#This Row],[Codigo_servico]],Preencher_Orcamento!$B:$D,3,FALSE)*Table1[[#This Row],[Qtde_insumo]],"")</f>
        <v>0</v>
      </c>
      <c r="M2823" s="18">
        <f>IF(Table1[[#This Row],[Ordem_insumos]]&lt;&gt;0,VLOOKUP(Table1[[#This Row],[Codigo_servico]],Preencher_Orcamento!$B:$D,3,FALSE)*Table1[[#This Row],[Subtotal_insumo]],"")</f>
        <v>0</v>
      </c>
    </row>
    <row r="2824" spans="1:13" x14ac:dyDescent="0.25">
      <c r="A2824" s="6">
        <v>90155</v>
      </c>
      <c r="B2824" s="126">
        <v>18</v>
      </c>
      <c r="C2824" s="133"/>
      <c r="D2824" s="134">
        <v>51651</v>
      </c>
      <c r="E2824" s="7" t="s">
        <v>1052</v>
      </c>
      <c r="F2824" s="8" t="s">
        <v>457</v>
      </c>
      <c r="G2824" s="18">
        <f>IFERROR(VLOOKUP(Table1[[#This Row],[Codigo_insumo]],BD_Insumos!$B:$E,4),"")</f>
        <v>0.87890000000000001</v>
      </c>
      <c r="H2824" s="140">
        <v>5</v>
      </c>
      <c r="I2824" s="9"/>
      <c r="J2824" s="23">
        <f t="shared" si="44"/>
        <v>4.3944999999999999</v>
      </c>
      <c r="K2824" s="22" t="str">
        <f>IF(I2824&lt;&gt;"",SUMIF(Table1[Codigo_servico],A2824,Table1[Subtotal_insumo]),"")</f>
        <v/>
      </c>
      <c r="L2824" s="18">
        <f>IF(Table1[[#This Row],[Ordem_insumos]]&lt;&gt;0,VLOOKUP(Table1[[#This Row],[Codigo_servico]],Preencher_Orcamento!$B:$D,3,FALSE)*Table1[[#This Row],[Qtde_insumo]],"")</f>
        <v>0</v>
      </c>
      <c r="M2824" s="18">
        <f>IF(Table1[[#This Row],[Ordem_insumos]]&lt;&gt;0,VLOOKUP(Table1[[#This Row],[Codigo_servico]],Preencher_Orcamento!$B:$D,3,FALSE)*Table1[[#This Row],[Subtotal_insumo]],"")</f>
        <v>0</v>
      </c>
    </row>
    <row r="2825" spans="1:13" ht="26.25" x14ac:dyDescent="0.25">
      <c r="A2825" s="6">
        <v>90155</v>
      </c>
      <c r="B2825" s="126">
        <v>19</v>
      </c>
      <c r="C2825" s="133"/>
      <c r="D2825" s="134">
        <v>58025</v>
      </c>
      <c r="E2825" s="7" t="s">
        <v>1544</v>
      </c>
      <c r="F2825" s="8" t="s">
        <v>457</v>
      </c>
      <c r="G2825" s="18">
        <f>IFERROR(VLOOKUP(Table1[[#This Row],[Codigo_insumo]],BD_Insumos!$B:$E,4),"")</f>
        <v>2.5886</v>
      </c>
      <c r="H2825" s="140">
        <v>1</v>
      </c>
      <c r="I2825" s="9"/>
      <c r="J2825" s="23">
        <f t="shared" si="44"/>
        <v>2.5886</v>
      </c>
      <c r="K2825" s="22" t="str">
        <f>IF(I2825&lt;&gt;"",SUMIF(Table1[Codigo_servico],A2825,Table1[Subtotal_insumo]),"")</f>
        <v/>
      </c>
      <c r="L2825" s="18">
        <f>IF(Table1[[#This Row],[Ordem_insumos]]&lt;&gt;0,VLOOKUP(Table1[[#This Row],[Codigo_servico]],Preencher_Orcamento!$B:$D,3,FALSE)*Table1[[#This Row],[Qtde_insumo]],"")</f>
        <v>0</v>
      </c>
      <c r="M2825" s="18">
        <f>IF(Table1[[#This Row],[Ordem_insumos]]&lt;&gt;0,VLOOKUP(Table1[[#This Row],[Codigo_servico]],Preencher_Orcamento!$B:$D,3,FALSE)*Table1[[#This Row],[Subtotal_insumo]],"")</f>
        <v>0</v>
      </c>
    </row>
    <row r="2826" spans="1:13" ht="26.25" x14ac:dyDescent="0.25">
      <c r="A2826" s="6">
        <v>90155</v>
      </c>
      <c r="B2826" s="126">
        <v>20</v>
      </c>
      <c r="C2826" s="133"/>
      <c r="D2826" s="134">
        <v>52808</v>
      </c>
      <c r="E2826" s="7" t="s">
        <v>1086</v>
      </c>
      <c r="F2826" s="8" t="s">
        <v>5</v>
      </c>
      <c r="G2826" s="18">
        <f>IFERROR(VLOOKUP(Table1[[#This Row],[Codigo_insumo]],BD_Insumos!$B:$E,4),"")</f>
        <v>12.9412</v>
      </c>
      <c r="H2826" s="140">
        <v>30</v>
      </c>
      <c r="I2826" s="9"/>
      <c r="J2826" s="23">
        <f t="shared" si="44"/>
        <v>388.23599999999999</v>
      </c>
      <c r="K2826" s="22" t="str">
        <f>IF(I2826&lt;&gt;"",SUMIF(Table1[Codigo_servico],A2826,Table1[Subtotal_insumo]),"")</f>
        <v/>
      </c>
      <c r="L2826" s="18">
        <f>IF(Table1[[#This Row],[Ordem_insumos]]&lt;&gt;0,VLOOKUP(Table1[[#This Row],[Codigo_servico]],Preencher_Orcamento!$B:$D,3,FALSE)*Table1[[#This Row],[Qtde_insumo]],"")</f>
        <v>0</v>
      </c>
      <c r="M2826" s="18">
        <f>IF(Table1[[#This Row],[Ordem_insumos]]&lt;&gt;0,VLOOKUP(Table1[[#This Row],[Codigo_servico]],Preencher_Orcamento!$B:$D,3,FALSE)*Table1[[#This Row],[Subtotal_insumo]],"")</f>
        <v>0</v>
      </c>
    </row>
    <row r="2827" spans="1:13" x14ac:dyDescent="0.25">
      <c r="A2827" s="6">
        <v>90155</v>
      </c>
      <c r="B2827" s="126">
        <v>21</v>
      </c>
      <c r="C2827" s="133"/>
      <c r="D2827" s="134">
        <v>52846</v>
      </c>
      <c r="E2827" s="7" t="s">
        <v>1109</v>
      </c>
      <c r="F2827" s="8" t="s">
        <v>5</v>
      </c>
      <c r="G2827" s="18">
        <f>IFERROR(VLOOKUP(Table1[[#This Row],[Codigo_insumo]],BD_Insumos!$B:$E,4),"")</f>
        <v>7.4828999999999999</v>
      </c>
      <c r="H2827" s="140">
        <v>4</v>
      </c>
      <c r="I2827" s="9"/>
      <c r="J2827" s="23">
        <f t="shared" si="44"/>
        <v>29.9316</v>
      </c>
      <c r="K2827" s="22" t="str">
        <f>IF(I2827&lt;&gt;"",SUMIF(Table1[Codigo_servico],A2827,Table1[Subtotal_insumo]),"")</f>
        <v/>
      </c>
      <c r="L2827" s="18">
        <f>IF(Table1[[#This Row],[Ordem_insumos]]&lt;&gt;0,VLOOKUP(Table1[[#This Row],[Codigo_servico]],Preencher_Orcamento!$B:$D,3,FALSE)*Table1[[#This Row],[Qtde_insumo]],"")</f>
        <v>0</v>
      </c>
      <c r="M2827" s="18">
        <f>IF(Table1[[#This Row],[Ordem_insumos]]&lt;&gt;0,VLOOKUP(Table1[[#This Row],[Codigo_servico]],Preencher_Orcamento!$B:$D,3,FALSE)*Table1[[#This Row],[Subtotal_insumo]],"")</f>
        <v>0</v>
      </c>
    </row>
    <row r="2828" spans="1:13" ht="26.25" x14ac:dyDescent="0.25">
      <c r="A2828" s="6">
        <v>90155</v>
      </c>
      <c r="B2828" s="126">
        <v>22</v>
      </c>
      <c r="C2828" s="133"/>
      <c r="D2828" s="134">
        <v>54022</v>
      </c>
      <c r="E2828" s="7" t="s">
        <v>1179</v>
      </c>
      <c r="F2828" s="8" t="s">
        <v>5</v>
      </c>
      <c r="G2828" s="18">
        <f>IFERROR(VLOOKUP(Table1[[#This Row],[Codigo_insumo]],BD_Insumos!$B:$E,4),"")</f>
        <v>8.1550999999999991</v>
      </c>
      <c r="H2828" s="140">
        <v>0.2</v>
      </c>
      <c r="I2828" s="9"/>
      <c r="J2828" s="23">
        <f t="shared" si="44"/>
        <v>1.6310199999999999</v>
      </c>
      <c r="K2828" s="22" t="str">
        <f>IF(I2828&lt;&gt;"",SUMIF(Table1[Codigo_servico],A2828,Table1[Subtotal_insumo]),"")</f>
        <v/>
      </c>
      <c r="L2828" s="18">
        <f>IF(Table1[[#This Row],[Ordem_insumos]]&lt;&gt;0,VLOOKUP(Table1[[#This Row],[Codigo_servico]],Preencher_Orcamento!$B:$D,3,FALSE)*Table1[[#This Row],[Qtde_insumo]],"")</f>
        <v>0</v>
      </c>
      <c r="M2828" s="18">
        <f>IF(Table1[[#This Row],[Ordem_insumos]]&lt;&gt;0,VLOOKUP(Table1[[#This Row],[Codigo_servico]],Preencher_Orcamento!$B:$D,3,FALSE)*Table1[[#This Row],[Subtotal_insumo]],"")</f>
        <v>0</v>
      </c>
    </row>
    <row r="2829" spans="1:13" ht="26.25" x14ac:dyDescent="0.25">
      <c r="A2829" s="6">
        <v>90155</v>
      </c>
      <c r="B2829" s="126">
        <v>23</v>
      </c>
      <c r="C2829" s="133"/>
      <c r="D2829" s="134">
        <v>54576</v>
      </c>
      <c r="E2829" s="7" t="s">
        <v>1250</v>
      </c>
      <c r="F2829" s="8" t="s">
        <v>457</v>
      </c>
      <c r="G2829" s="18">
        <f>IFERROR(VLOOKUP(Table1[[#This Row],[Codigo_insumo]],BD_Insumos!$B:$E,4),"")</f>
        <v>1.3</v>
      </c>
      <c r="H2829" s="140">
        <v>2</v>
      </c>
      <c r="I2829" s="9"/>
      <c r="J2829" s="23">
        <f t="shared" si="44"/>
        <v>2.6</v>
      </c>
      <c r="K2829" s="22" t="str">
        <f>IF(I2829&lt;&gt;"",SUMIF(Table1[Codigo_servico],A2829,Table1[Subtotal_insumo]),"")</f>
        <v/>
      </c>
      <c r="L2829" s="18">
        <f>IF(Table1[[#This Row],[Ordem_insumos]]&lt;&gt;0,VLOOKUP(Table1[[#This Row],[Codigo_servico]],Preencher_Orcamento!$B:$D,3,FALSE)*Table1[[#This Row],[Qtde_insumo]],"")</f>
        <v>0</v>
      </c>
      <c r="M2829" s="18">
        <f>IF(Table1[[#This Row],[Ordem_insumos]]&lt;&gt;0,VLOOKUP(Table1[[#This Row],[Codigo_servico]],Preencher_Orcamento!$B:$D,3,FALSE)*Table1[[#This Row],[Subtotal_insumo]],"")</f>
        <v>0</v>
      </c>
    </row>
    <row r="2830" spans="1:13" ht="26.25" x14ac:dyDescent="0.25">
      <c r="A2830" s="6">
        <v>90155</v>
      </c>
      <c r="B2830" s="126">
        <v>24</v>
      </c>
      <c r="C2830" s="133"/>
      <c r="D2830" s="134">
        <v>57610</v>
      </c>
      <c r="E2830" s="7" t="s">
        <v>1524</v>
      </c>
      <c r="F2830" s="8" t="s">
        <v>457</v>
      </c>
      <c r="G2830" s="18">
        <f>IFERROR(VLOOKUP(Table1[[#This Row],[Codigo_insumo]],BD_Insumos!$B:$E,4),"")</f>
        <v>59.200600000000001</v>
      </c>
      <c r="H2830" s="140">
        <v>1</v>
      </c>
      <c r="I2830" s="9"/>
      <c r="J2830" s="23">
        <f t="shared" si="44"/>
        <v>59.200600000000001</v>
      </c>
      <c r="K2830" s="22" t="str">
        <f>IF(I2830&lt;&gt;"",SUMIF(Table1[Codigo_servico],A2830,Table1[Subtotal_insumo]),"")</f>
        <v/>
      </c>
      <c r="L2830" s="18">
        <f>IF(Table1[[#This Row],[Ordem_insumos]]&lt;&gt;0,VLOOKUP(Table1[[#This Row],[Codigo_servico]],Preencher_Orcamento!$B:$D,3,FALSE)*Table1[[#This Row],[Qtde_insumo]],"")</f>
        <v>0</v>
      </c>
      <c r="M2830" s="18">
        <f>IF(Table1[[#This Row],[Ordem_insumos]]&lt;&gt;0,VLOOKUP(Table1[[#This Row],[Codigo_servico]],Preencher_Orcamento!$B:$D,3,FALSE)*Table1[[#This Row],[Subtotal_insumo]],"")</f>
        <v>0</v>
      </c>
    </row>
    <row r="2831" spans="1:13" ht="26.25" x14ac:dyDescent="0.25">
      <c r="A2831" s="6">
        <v>90155</v>
      </c>
      <c r="B2831" s="126">
        <v>25</v>
      </c>
      <c r="C2831" s="133"/>
      <c r="D2831" s="134">
        <v>59010</v>
      </c>
      <c r="E2831" s="7" t="s">
        <v>1580</v>
      </c>
      <c r="F2831" s="8" t="s">
        <v>457</v>
      </c>
      <c r="G2831" s="18">
        <f>IFERROR(VLOOKUP(Table1[[#This Row],[Codigo_insumo]],BD_Insumos!$B:$E,4),"")</f>
        <v>24.719000000000001</v>
      </c>
      <c r="H2831" s="140">
        <v>1</v>
      </c>
      <c r="I2831" s="9"/>
      <c r="J2831" s="23">
        <f t="shared" si="44"/>
        <v>24.719000000000001</v>
      </c>
      <c r="K2831" s="22" t="str">
        <f>IF(I2831&lt;&gt;"",SUMIF(Table1[Codigo_servico],A2831,Table1[Subtotal_insumo]),"")</f>
        <v/>
      </c>
      <c r="L2831" s="18">
        <f>IF(Table1[[#This Row],[Ordem_insumos]]&lt;&gt;0,VLOOKUP(Table1[[#This Row],[Codigo_servico]],Preencher_Orcamento!$B:$D,3,FALSE)*Table1[[#This Row],[Qtde_insumo]],"")</f>
        <v>0</v>
      </c>
      <c r="M2831" s="18">
        <f>IF(Table1[[#This Row],[Ordem_insumos]]&lt;&gt;0,VLOOKUP(Table1[[#This Row],[Codigo_servico]],Preencher_Orcamento!$B:$D,3,FALSE)*Table1[[#This Row],[Subtotal_insumo]],"")</f>
        <v>0</v>
      </c>
    </row>
    <row r="2832" spans="1:13" ht="26.25" x14ac:dyDescent="0.25">
      <c r="A2832" s="6">
        <v>90155</v>
      </c>
      <c r="B2832" s="126">
        <v>26</v>
      </c>
      <c r="C2832" s="133"/>
      <c r="D2832" s="134">
        <v>59030</v>
      </c>
      <c r="E2832" s="7" t="s">
        <v>1584</v>
      </c>
      <c r="F2832" s="8" t="s">
        <v>5</v>
      </c>
      <c r="G2832" s="18">
        <f>IFERROR(VLOOKUP(Table1[[#This Row],[Codigo_insumo]],BD_Insumos!$B:$E,4),"")</f>
        <v>0.19450000000000001</v>
      </c>
      <c r="H2832" s="140">
        <v>5.79</v>
      </c>
      <c r="I2832" s="9"/>
      <c r="J2832" s="23">
        <f t="shared" si="44"/>
        <v>1.126155</v>
      </c>
      <c r="K2832" s="22" t="str">
        <f>IF(I2832&lt;&gt;"",SUMIF(Table1[Codigo_servico],A2832,Table1[Subtotal_insumo]),"")</f>
        <v/>
      </c>
      <c r="L2832" s="18">
        <f>IF(Table1[[#This Row],[Ordem_insumos]]&lt;&gt;0,VLOOKUP(Table1[[#This Row],[Codigo_servico]],Preencher_Orcamento!$B:$D,3,FALSE)*Table1[[#This Row],[Qtde_insumo]],"")</f>
        <v>0</v>
      </c>
      <c r="M2832" s="18">
        <f>IF(Table1[[#This Row],[Ordem_insumos]]&lt;&gt;0,VLOOKUP(Table1[[#This Row],[Codigo_servico]],Preencher_Orcamento!$B:$D,3,FALSE)*Table1[[#This Row],[Subtotal_insumo]],"")</f>
        <v>0</v>
      </c>
    </row>
    <row r="2833" spans="1:13" x14ac:dyDescent="0.25">
      <c r="A2833" s="6">
        <v>90155</v>
      </c>
      <c r="B2833" s="126">
        <v>27</v>
      </c>
      <c r="C2833" s="133"/>
      <c r="D2833" s="134">
        <v>58412</v>
      </c>
      <c r="E2833" s="7" t="s">
        <v>1563</v>
      </c>
      <c r="F2833" s="8" t="s">
        <v>457</v>
      </c>
      <c r="G2833" s="18">
        <f>IFERROR(VLOOKUP(Table1[[#This Row],[Codigo_insumo]],BD_Insumos!$B:$E,4),"")</f>
        <v>0.37609999999999999</v>
      </c>
      <c r="H2833" s="140">
        <v>4</v>
      </c>
      <c r="I2833" s="9"/>
      <c r="J2833" s="23">
        <f t="shared" si="44"/>
        <v>1.5044</v>
      </c>
      <c r="K2833" s="22" t="str">
        <f>IF(I2833&lt;&gt;"",SUMIF(Table1[Codigo_servico],A2833,Table1[Subtotal_insumo]),"")</f>
        <v/>
      </c>
      <c r="L2833" s="18">
        <f>IF(Table1[[#This Row],[Ordem_insumos]]&lt;&gt;0,VLOOKUP(Table1[[#This Row],[Codigo_servico]],Preencher_Orcamento!$B:$D,3,FALSE)*Table1[[#This Row],[Qtde_insumo]],"")</f>
        <v>0</v>
      </c>
      <c r="M2833" s="18">
        <f>IF(Table1[[#This Row],[Ordem_insumos]]&lt;&gt;0,VLOOKUP(Table1[[#This Row],[Codigo_servico]],Preencher_Orcamento!$B:$D,3,FALSE)*Table1[[#This Row],[Subtotal_insumo]],"")</f>
        <v>0</v>
      </c>
    </row>
    <row r="2834" spans="1:13" ht="26.25" x14ac:dyDescent="0.25">
      <c r="A2834" s="6">
        <v>90155</v>
      </c>
      <c r="B2834" s="126">
        <v>28</v>
      </c>
      <c r="C2834" s="133"/>
      <c r="D2834" s="134">
        <v>59021</v>
      </c>
      <c r="E2834" s="7" t="s">
        <v>1582</v>
      </c>
      <c r="F2834" s="8" t="s">
        <v>457</v>
      </c>
      <c r="G2834" s="18">
        <f>IFERROR(VLOOKUP(Table1[[#This Row],[Codigo_insumo]],BD_Insumos!$B:$E,4),"")</f>
        <v>14.596299999999999</v>
      </c>
      <c r="H2834" s="140">
        <v>6</v>
      </c>
      <c r="I2834" s="9"/>
      <c r="J2834" s="23">
        <f t="shared" si="44"/>
        <v>87.577799999999996</v>
      </c>
      <c r="K2834" s="22" t="str">
        <f>IF(I2834&lt;&gt;"",SUMIF(Table1[Codigo_servico],A2834,Table1[Subtotal_insumo]),"")</f>
        <v/>
      </c>
      <c r="L2834" s="18">
        <f>IF(Table1[[#This Row],[Ordem_insumos]]&lt;&gt;0,VLOOKUP(Table1[[#This Row],[Codigo_servico]],Preencher_Orcamento!$B:$D,3,FALSE)*Table1[[#This Row],[Qtde_insumo]],"")</f>
        <v>0</v>
      </c>
      <c r="M2834" s="18">
        <f>IF(Table1[[#This Row],[Ordem_insumos]]&lt;&gt;0,VLOOKUP(Table1[[#This Row],[Codigo_servico]],Preencher_Orcamento!$B:$D,3,FALSE)*Table1[[#This Row],[Subtotal_insumo]],"")</f>
        <v>0</v>
      </c>
    </row>
    <row r="2835" spans="1:13" ht="26.25" x14ac:dyDescent="0.25">
      <c r="A2835" s="6">
        <v>90155</v>
      </c>
      <c r="B2835" s="126">
        <v>29</v>
      </c>
      <c r="C2835" s="133"/>
      <c r="D2835" s="134">
        <v>59005</v>
      </c>
      <c r="E2835" s="7" t="s">
        <v>1579</v>
      </c>
      <c r="F2835" s="8" t="s">
        <v>457</v>
      </c>
      <c r="G2835" s="18">
        <f>IFERROR(VLOOKUP(Table1[[#This Row],[Codigo_insumo]],BD_Insumos!$B:$E,4),"")</f>
        <v>11.94</v>
      </c>
      <c r="H2835" s="140">
        <v>1</v>
      </c>
      <c r="I2835" s="9"/>
      <c r="J2835" s="23">
        <f t="shared" si="44"/>
        <v>11.94</v>
      </c>
      <c r="K2835" s="22" t="str">
        <f>IF(I2835&lt;&gt;"",SUMIF(Table1[Codigo_servico],A2835,Table1[Subtotal_insumo]),"")</f>
        <v/>
      </c>
      <c r="L2835" s="18">
        <f>IF(Table1[[#This Row],[Ordem_insumos]]&lt;&gt;0,VLOOKUP(Table1[[#This Row],[Codigo_servico]],Preencher_Orcamento!$B:$D,3,FALSE)*Table1[[#This Row],[Qtde_insumo]],"")</f>
        <v>0</v>
      </c>
      <c r="M2835" s="18">
        <f>IF(Table1[[#This Row],[Ordem_insumos]]&lt;&gt;0,VLOOKUP(Table1[[#This Row],[Codigo_servico]],Preencher_Orcamento!$B:$D,3,FALSE)*Table1[[#This Row],[Subtotal_insumo]],"")</f>
        <v>0</v>
      </c>
    </row>
    <row r="2836" spans="1:13" ht="51.75" x14ac:dyDescent="0.25">
      <c r="A2836" s="6">
        <v>90155</v>
      </c>
      <c r="B2836" s="126">
        <v>30</v>
      </c>
      <c r="C2836" s="133"/>
      <c r="D2836" s="134">
        <v>59020</v>
      </c>
      <c r="E2836" s="7" t="s">
        <v>1581</v>
      </c>
      <c r="F2836" s="8" t="s">
        <v>457</v>
      </c>
      <c r="G2836" s="18">
        <f>IFERROR(VLOOKUP(Table1[[#This Row],[Codigo_insumo]],BD_Insumos!$B:$E,4),"")</f>
        <v>5.4438000000000004</v>
      </c>
      <c r="H2836" s="140">
        <v>1</v>
      </c>
      <c r="I2836" s="9"/>
      <c r="J2836" s="23">
        <f t="shared" si="44"/>
        <v>5.4438000000000004</v>
      </c>
      <c r="K2836" s="22" t="str">
        <f>IF(I2836&lt;&gt;"",SUMIF(Table1[Codigo_servico],A2836,Table1[Subtotal_insumo]),"")</f>
        <v/>
      </c>
      <c r="L2836" s="18">
        <f>IF(Table1[[#This Row],[Ordem_insumos]]&lt;&gt;0,VLOOKUP(Table1[[#This Row],[Codigo_servico]],Preencher_Orcamento!$B:$D,3,FALSE)*Table1[[#This Row],[Qtde_insumo]],"")</f>
        <v>0</v>
      </c>
      <c r="M2836" s="18">
        <f>IF(Table1[[#This Row],[Ordem_insumos]]&lt;&gt;0,VLOOKUP(Table1[[#This Row],[Codigo_servico]],Preencher_Orcamento!$B:$D,3,FALSE)*Table1[[#This Row],[Subtotal_insumo]],"")</f>
        <v>0</v>
      </c>
    </row>
    <row r="2837" spans="1:13" ht="26.25" x14ac:dyDescent="0.25">
      <c r="A2837" s="6">
        <v>90155</v>
      </c>
      <c r="B2837" s="126">
        <v>31</v>
      </c>
      <c r="C2837" s="133"/>
      <c r="D2837" s="134">
        <v>53261</v>
      </c>
      <c r="E2837" s="7" t="s">
        <v>1140</v>
      </c>
      <c r="F2837" s="8" t="s">
        <v>457</v>
      </c>
      <c r="G2837" s="18">
        <f>IFERROR(VLOOKUP(Table1[[#This Row],[Codigo_insumo]],BD_Insumos!$B:$E,4),"")</f>
        <v>100.4682</v>
      </c>
      <c r="H2837" s="140">
        <v>1</v>
      </c>
      <c r="I2837" s="9"/>
      <c r="J2837" s="23">
        <f t="shared" si="44"/>
        <v>100.4682</v>
      </c>
      <c r="K2837" s="22" t="str">
        <f>IF(I2837&lt;&gt;"",SUMIF(Table1[Codigo_servico],A2837,Table1[Subtotal_insumo]),"")</f>
        <v/>
      </c>
      <c r="L2837" s="18">
        <f>IF(Table1[[#This Row],[Ordem_insumos]]&lt;&gt;0,VLOOKUP(Table1[[#This Row],[Codigo_servico]],Preencher_Orcamento!$B:$D,3,FALSE)*Table1[[#This Row],[Qtde_insumo]],"")</f>
        <v>0</v>
      </c>
      <c r="M2837" s="18">
        <f>IF(Table1[[#This Row],[Ordem_insumos]]&lt;&gt;0,VLOOKUP(Table1[[#This Row],[Codigo_servico]],Preencher_Orcamento!$B:$D,3,FALSE)*Table1[[#This Row],[Subtotal_insumo]],"")</f>
        <v>0</v>
      </c>
    </row>
    <row r="2838" spans="1:13" ht="26.25" x14ac:dyDescent="0.25">
      <c r="A2838" s="6">
        <v>90155</v>
      </c>
      <c r="B2838" s="126">
        <v>32</v>
      </c>
      <c r="C2838" s="133"/>
      <c r="D2838" s="134">
        <v>51602</v>
      </c>
      <c r="E2838" s="7" t="s">
        <v>1028</v>
      </c>
      <c r="F2838" s="8" t="s">
        <v>457</v>
      </c>
      <c r="G2838" s="18">
        <f>IFERROR(VLOOKUP(Table1[[#This Row],[Codigo_insumo]],BD_Insumos!$B:$E,4),"")</f>
        <v>2.8881999999999999</v>
      </c>
      <c r="H2838" s="140">
        <v>2</v>
      </c>
      <c r="I2838" s="9"/>
      <c r="J2838" s="23">
        <f t="shared" si="44"/>
        <v>5.7763999999999998</v>
      </c>
      <c r="K2838" s="22" t="str">
        <f>IF(I2838&lt;&gt;"",SUMIF(Table1[Codigo_servico],A2838,Table1[Subtotal_insumo]),"")</f>
        <v/>
      </c>
      <c r="L2838" s="18">
        <f>IF(Table1[[#This Row],[Ordem_insumos]]&lt;&gt;0,VLOOKUP(Table1[[#This Row],[Codigo_servico]],Preencher_Orcamento!$B:$D,3,FALSE)*Table1[[#This Row],[Qtde_insumo]],"")</f>
        <v>0</v>
      </c>
      <c r="M2838" s="18">
        <f>IF(Table1[[#This Row],[Ordem_insumos]]&lt;&gt;0,VLOOKUP(Table1[[#This Row],[Codigo_servico]],Preencher_Orcamento!$B:$D,3,FALSE)*Table1[[#This Row],[Subtotal_insumo]],"")</f>
        <v>0</v>
      </c>
    </row>
    <row r="2839" spans="1:13" ht="26.25" x14ac:dyDescent="0.25">
      <c r="A2839" s="6">
        <v>90155</v>
      </c>
      <c r="B2839" s="126">
        <v>33</v>
      </c>
      <c r="C2839" s="133"/>
      <c r="D2839" s="134">
        <v>57214</v>
      </c>
      <c r="E2839" s="7" t="s">
        <v>1517</v>
      </c>
      <c r="F2839" s="8" t="s">
        <v>457</v>
      </c>
      <c r="G2839" s="18">
        <f>IFERROR(VLOOKUP(Table1[[#This Row],[Codigo_insumo]],BD_Insumos!$B:$E,4),"")</f>
        <v>47.9026</v>
      </c>
      <c r="H2839" s="140">
        <v>1</v>
      </c>
      <c r="I2839" s="9"/>
      <c r="J2839" s="23">
        <f t="shared" si="44"/>
        <v>47.9026</v>
      </c>
      <c r="K2839" s="22" t="str">
        <f>IF(I2839&lt;&gt;"",SUMIF(Table1[Codigo_servico],A2839,Table1[Subtotal_insumo]),"")</f>
        <v/>
      </c>
      <c r="L2839" s="18">
        <f>IF(Table1[[#This Row],[Ordem_insumos]]&lt;&gt;0,VLOOKUP(Table1[[#This Row],[Codigo_servico]],Preencher_Orcamento!$B:$D,3,FALSE)*Table1[[#This Row],[Qtde_insumo]],"")</f>
        <v>0</v>
      </c>
      <c r="M2839" s="18">
        <f>IF(Table1[[#This Row],[Ordem_insumos]]&lt;&gt;0,VLOOKUP(Table1[[#This Row],[Codigo_servico]],Preencher_Orcamento!$B:$D,3,FALSE)*Table1[[#This Row],[Subtotal_insumo]],"")</f>
        <v>0</v>
      </c>
    </row>
    <row r="2840" spans="1:13" x14ac:dyDescent="0.25">
      <c r="A2840" s="3">
        <v>90156</v>
      </c>
      <c r="B2840" s="125">
        <v>0</v>
      </c>
      <c r="C2840" s="131" t="s">
        <v>2949</v>
      </c>
      <c r="D2840" s="132"/>
      <c r="E2840" s="4"/>
      <c r="F2840" s="4"/>
      <c r="G2840" s="17" t="str">
        <f>IFERROR(VLOOKUP(Table1[[#This Row],[Codigo_insumo]],BD_Insumos!$B:$E,4),"")</f>
        <v/>
      </c>
      <c r="H2840" s="139"/>
      <c r="I2840" s="5" t="s">
        <v>457</v>
      </c>
      <c r="J2840" s="20" t="str">
        <f t="shared" si="44"/>
        <v/>
      </c>
      <c r="K2840" s="21">
        <f>IF(I2840&lt;&gt;"",SUMIF(Table1[Codigo_servico],A2840,Table1[Subtotal_insumo]),"")</f>
        <v>3524.8548681280772</v>
      </c>
      <c r="L2840" s="17" t="str">
        <f>IF(Table1[[#This Row],[Ordem_insumos]]&lt;&gt;0,VLOOKUP(Table1[[#This Row],[Codigo_servico]],Preencher_Orcamento!$B:$D,3,FALSE)*Table1[[#This Row],[Qtde_insumo]],"")</f>
        <v/>
      </c>
      <c r="M2840" s="17" t="str">
        <f>IF(Table1[[#This Row],[Ordem_insumos]]&lt;&gt;0,VLOOKUP(Table1[[#This Row],[Codigo_servico]],Preencher_Orcamento!$B:$D,3,FALSE)*Table1[[#This Row],[Subtotal_insumo]],"")</f>
        <v/>
      </c>
    </row>
    <row r="2841" spans="1:13" x14ac:dyDescent="0.25">
      <c r="A2841" s="6">
        <v>90156</v>
      </c>
      <c r="B2841" s="126">
        <v>1</v>
      </c>
      <c r="C2841" s="133"/>
      <c r="D2841" s="134">
        <v>50830</v>
      </c>
      <c r="E2841" s="7" t="s">
        <v>1008</v>
      </c>
      <c r="F2841" s="8" t="s">
        <v>457</v>
      </c>
      <c r="G2841" s="16">
        <f>IFERROR(VLOOKUP(Table1[[#This Row],[Codigo_insumo]],BD_Insumos!$B:$E,4),"")</f>
        <v>37.503599999999999</v>
      </c>
      <c r="H2841" s="140">
        <v>1</v>
      </c>
      <c r="I2841" s="9"/>
      <c r="J2841" s="22">
        <f t="shared" si="44"/>
        <v>37.503599999999999</v>
      </c>
      <c r="K2841" s="22" t="str">
        <f>IF(I2841&lt;&gt;"",SUMIF(Table1[Codigo_servico],A2841,Table1[Subtotal_insumo]),"")</f>
        <v/>
      </c>
      <c r="L2841" s="16">
        <f>IF(Table1[[#This Row],[Ordem_insumos]]&lt;&gt;0,VLOOKUP(Table1[[#This Row],[Codigo_servico]],Preencher_Orcamento!$B:$D,3,FALSE)*Table1[[#This Row],[Qtde_insumo]],"")</f>
        <v>1</v>
      </c>
      <c r="M2841" s="16">
        <f>IF(Table1[[#This Row],[Ordem_insumos]]&lt;&gt;0,VLOOKUP(Table1[[#This Row],[Codigo_servico]],Preencher_Orcamento!$B:$D,3,FALSE)*Table1[[#This Row],[Subtotal_insumo]],"")</f>
        <v>37.503599999999999</v>
      </c>
    </row>
    <row r="2842" spans="1:13" ht="26.25" x14ac:dyDescent="0.25">
      <c r="A2842" s="6">
        <v>90156</v>
      </c>
      <c r="B2842" s="126">
        <v>2</v>
      </c>
      <c r="C2842" s="133"/>
      <c r="D2842" s="134">
        <v>52430</v>
      </c>
      <c r="E2842" s="7" t="s">
        <v>1066</v>
      </c>
      <c r="F2842" s="8" t="s">
        <v>5</v>
      </c>
      <c r="G2842" s="16">
        <f>IFERROR(VLOOKUP(Table1[[#This Row],[Codigo_insumo]],BD_Insumos!$B:$E,4),"")</f>
        <v>1.8502000000000001</v>
      </c>
      <c r="H2842" s="140">
        <v>3</v>
      </c>
      <c r="I2842" s="9"/>
      <c r="J2842" s="22">
        <f t="shared" si="44"/>
        <v>5.5506000000000002</v>
      </c>
      <c r="K2842" s="22" t="str">
        <f>IF(I2842&lt;&gt;"",SUMIF(Table1[Codigo_servico],A2842,Table1[Subtotal_insumo]),"")</f>
        <v/>
      </c>
      <c r="L2842" s="16">
        <f>IF(Table1[[#This Row],[Ordem_insumos]]&lt;&gt;0,VLOOKUP(Table1[[#This Row],[Codigo_servico]],Preencher_Orcamento!$B:$D,3,FALSE)*Table1[[#This Row],[Qtde_insumo]],"")</f>
        <v>3</v>
      </c>
      <c r="M2842" s="16">
        <f>IF(Table1[[#This Row],[Ordem_insumos]]&lt;&gt;0,VLOOKUP(Table1[[#This Row],[Codigo_servico]],Preencher_Orcamento!$B:$D,3,FALSE)*Table1[[#This Row],[Subtotal_insumo]],"")</f>
        <v>5.5506000000000002</v>
      </c>
    </row>
    <row r="2843" spans="1:13" x14ac:dyDescent="0.25">
      <c r="A2843" s="6">
        <v>90156</v>
      </c>
      <c r="B2843" s="126">
        <v>3</v>
      </c>
      <c r="C2843" s="133"/>
      <c r="D2843" s="134">
        <v>51676</v>
      </c>
      <c r="E2843" s="7" t="s">
        <v>1061</v>
      </c>
      <c r="F2843" s="8" t="s">
        <v>457</v>
      </c>
      <c r="G2843" s="18">
        <f>IFERROR(VLOOKUP(Table1[[#This Row],[Codigo_insumo]],BD_Insumos!$B:$E,4),"")</f>
        <v>51.701799999999999</v>
      </c>
      <c r="H2843" s="140">
        <v>1</v>
      </c>
      <c r="I2843" s="9"/>
      <c r="J2843" s="23">
        <f t="shared" si="44"/>
        <v>51.701799999999999</v>
      </c>
      <c r="K2843" s="22" t="str">
        <f>IF(I2843&lt;&gt;"",SUMIF(Table1[Codigo_servico],A2843,Table1[Subtotal_insumo]),"")</f>
        <v/>
      </c>
      <c r="L2843" s="18">
        <f>IF(Table1[[#This Row],[Ordem_insumos]]&lt;&gt;0,VLOOKUP(Table1[[#This Row],[Codigo_servico]],Preencher_Orcamento!$B:$D,3,FALSE)*Table1[[#This Row],[Qtde_insumo]],"")</f>
        <v>1</v>
      </c>
      <c r="M2843" s="18">
        <f>IF(Table1[[#This Row],[Ordem_insumos]]&lt;&gt;0,VLOOKUP(Table1[[#This Row],[Codigo_servico]],Preencher_Orcamento!$B:$D,3,FALSE)*Table1[[#This Row],[Subtotal_insumo]],"")</f>
        <v>51.701799999999999</v>
      </c>
    </row>
    <row r="2844" spans="1:13" ht="26.25" x14ac:dyDescent="0.25">
      <c r="A2844" s="6">
        <v>90156</v>
      </c>
      <c r="B2844" s="126">
        <v>4</v>
      </c>
      <c r="C2844" s="133"/>
      <c r="D2844" s="134">
        <v>52471</v>
      </c>
      <c r="E2844" s="7" t="s">
        <v>1081</v>
      </c>
      <c r="F2844" s="8" t="s">
        <v>457</v>
      </c>
      <c r="G2844" s="18">
        <f>IFERROR(VLOOKUP(Table1[[#This Row],[Codigo_insumo]],BD_Insumos!$B:$E,4),"")</f>
        <v>1.8943000000000001</v>
      </c>
      <c r="H2844" s="140">
        <v>3</v>
      </c>
      <c r="I2844" s="9"/>
      <c r="J2844" s="23">
        <f t="shared" si="44"/>
        <v>5.6829000000000001</v>
      </c>
      <c r="K2844" s="22" t="str">
        <f>IF(I2844&lt;&gt;"",SUMIF(Table1[Codigo_servico],A2844,Table1[Subtotal_insumo]),"")</f>
        <v/>
      </c>
      <c r="L2844" s="18">
        <f>IF(Table1[[#This Row],[Ordem_insumos]]&lt;&gt;0,VLOOKUP(Table1[[#This Row],[Codigo_servico]],Preencher_Orcamento!$B:$D,3,FALSE)*Table1[[#This Row],[Qtde_insumo]],"")</f>
        <v>3</v>
      </c>
      <c r="M2844" s="18">
        <f>IF(Table1[[#This Row],[Ordem_insumos]]&lt;&gt;0,VLOOKUP(Table1[[#This Row],[Codigo_servico]],Preencher_Orcamento!$B:$D,3,FALSE)*Table1[[#This Row],[Subtotal_insumo]],"")</f>
        <v>5.6829000000000001</v>
      </c>
    </row>
    <row r="2845" spans="1:13" x14ac:dyDescent="0.25">
      <c r="A2845" s="6">
        <v>90156</v>
      </c>
      <c r="B2845" s="126">
        <v>5</v>
      </c>
      <c r="C2845" s="133"/>
      <c r="D2845" s="134">
        <v>51656</v>
      </c>
      <c r="E2845" s="7" t="s">
        <v>1056</v>
      </c>
      <c r="F2845" s="8" t="s">
        <v>457</v>
      </c>
      <c r="G2845" s="18">
        <f>IFERROR(VLOOKUP(Table1[[#This Row],[Codigo_insumo]],BD_Insumos!$B:$E,4),"")</f>
        <v>5.3163999999999998</v>
      </c>
      <c r="H2845" s="140">
        <v>5</v>
      </c>
      <c r="I2845" s="9"/>
      <c r="J2845" s="23">
        <f t="shared" si="44"/>
        <v>26.582000000000001</v>
      </c>
      <c r="K2845" s="22" t="str">
        <f>IF(I2845&lt;&gt;"",SUMIF(Table1[Codigo_servico],A2845,Table1[Subtotal_insumo]),"")</f>
        <v/>
      </c>
      <c r="L2845" s="18">
        <f>IF(Table1[[#This Row],[Ordem_insumos]]&lt;&gt;0,VLOOKUP(Table1[[#This Row],[Codigo_servico]],Preencher_Orcamento!$B:$D,3,FALSE)*Table1[[#This Row],[Qtde_insumo]],"")</f>
        <v>5</v>
      </c>
      <c r="M2845" s="18">
        <f>IF(Table1[[#This Row],[Ordem_insumos]]&lt;&gt;0,VLOOKUP(Table1[[#This Row],[Codigo_servico]],Preencher_Orcamento!$B:$D,3,FALSE)*Table1[[#This Row],[Subtotal_insumo]],"")</f>
        <v>26.582000000000001</v>
      </c>
    </row>
    <row r="2846" spans="1:13" x14ac:dyDescent="0.25">
      <c r="A2846" s="6">
        <v>90156</v>
      </c>
      <c r="B2846" s="126">
        <v>6</v>
      </c>
      <c r="C2846" s="133"/>
      <c r="D2846" s="134">
        <v>51651</v>
      </c>
      <c r="E2846" s="7" t="s">
        <v>1052</v>
      </c>
      <c r="F2846" s="8" t="s">
        <v>457</v>
      </c>
      <c r="G2846" s="18">
        <f>IFERROR(VLOOKUP(Table1[[#This Row],[Codigo_insumo]],BD_Insumos!$B:$E,4),"")</f>
        <v>0.87890000000000001</v>
      </c>
      <c r="H2846" s="140">
        <v>5</v>
      </c>
      <c r="I2846" s="9"/>
      <c r="J2846" s="23">
        <f t="shared" si="44"/>
        <v>4.3944999999999999</v>
      </c>
      <c r="K2846" s="22" t="str">
        <f>IF(I2846&lt;&gt;"",SUMIF(Table1[Codigo_servico],A2846,Table1[Subtotal_insumo]),"")</f>
        <v/>
      </c>
      <c r="L2846" s="18">
        <f>IF(Table1[[#This Row],[Ordem_insumos]]&lt;&gt;0,VLOOKUP(Table1[[#This Row],[Codigo_servico]],Preencher_Orcamento!$B:$D,3,FALSE)*Table1[[#This Row],[Qtde_insumo]],"")</f>
        <v>5</v>
      </c>
      <c r="M2846" s="18">
        <f>IF(Table1[[#This Row],[Ordem_insumos]]&lt;&gt;0,VLOOKUP(Table1[[#This Row],[Codigo_servico]],Preencher_Orcamento!$B:$D,3,FALSE)*Table1[[#This Row],[Subtotal_insumo]],"")</f>
        <v>4.3944999999999999</v>
      </c>
    </row>
    <row r="2847" spans="1:13" ht="26.25" x14ac:dyDescent="0.25">
      <c r="A2847" s="6">
        <v>90156</v>
      </c>
      <c r="B2847" s="126">
        <v>7</v>
      </c>
      <c r="C2847" s="133"/>
      <c r="D2847" s="134">
        <v>51607</v>
      </c>
      <c r="E2847" s="7" t="s">
        <v>1032</v>
      </c>
      <c r="F2847" s="8" t="s">
        <v>457</v>
      </c>
      <c r="G2847" s="18">
        <f>IFERROR(VLOOKUP(Table1[[#This Row],[Codigo_insumo]],BD_Insumos!$B:$E,4),"")</f>
        <v>36.741100000000003</v>
      </c>
      <c r="H2847" s="140">
        <v>2</v>
      </c>
      <c r="I2847" s="9"/>
      <c r="J2847" s="23">
        <f t="shared" si="44"/>
        <v>73.482200000000006</v>
      </c>
      <c r="K2847" s="22" t="str">
        <f>IF(I2847&lt;&gt;"",SUMIF(Table1[Codigo_servico],A2847,Table1[Subtotal_insumo]),"")</f>
        <v/>
      </c>
      <c r="L2847" s="18">
        <f>IF(Table1[[#This Row],[Ordem_insumos]]&lt;&gt;0,VLOOKUP(Table1[[#This Row],[Codigo_servico]],Preencher_Orcamento!$B:$D,3,FALSE)*Table1[[#This Row],[Qtde_insumo]],"")</f>
        <v>2</v>
      </c>
      <c r="M2847" s="18">
        <f>IF(Table1[[#This Row],[Ordem_insumos]]&lt;&gt;0,VLOOKUP(Table1[[#This Row],[Codigo_servico]],Preencher_Orcamento!$B:$D,3,FALSE)*Table1[[#This Row],[Subtotal_insumo]],"")</f>
        <v>73.482200000000006</v>
      </c>
    </row>
    <row r="2848" spans="1:13" ht="26.25" x14ac:dyDescent="0.25">
      <c r="A2848" s="6">
        <v>90156</v>
      </c>
      <c r="B2848" s="126">
        <v>8</v>
      </c>
      <c r="C2848" s="133"/>
      <c r="D2848" s="134">
        <v>51602</v>
      </c>
      <c r="E2848" s="7" t="s">
        <v>1028</v>
      </c>
      <c r="F2848" s="8" t="s">
        <v>457</v>
      </c>
      <c r="G2848" s="18">
        <f>IFERROR(VLOOKUP(Table1[[#This Row],[Codigo_insumo]],BD_Insumos!$B:$E,4),"")</f>
        <v>2.8881999999999999</v>
      </c>
      <c r="H2848" s="140">
        <v>2</v>
      </c>
      <c r="I2848" s="9"/>
      <c r="J2848" s="23">
        <f t="shared" si="44"/>
        <v>5.7763999999999998</v>
      </c>
      <c r="K2848" s="22" t="str">
        <f>IF(I2848&lt;&gt;"",SUMIF(Table1[Codigo_servico],A2848,Table1[Subtotal_insumo]),"")</f>
        <v/>
      </c>
      <c r="L2848" s="18">
        <f>IF(Table1[[#This Row],[Ordem_insumos]]&lt;&gt;0,VLOOKUP(Table1[[#This Row],[Codigo_servico]],Preencher_Orcamento!$B:$D,3,FALSE)*Table1[[#This Row],[Qtde_insumo]],"")</f>
        <v>2</v>
      </c>
      <c r="M2848" s="18">
        <f>IF(Table1[[#This Row],[Ordem_insumos]]&lt;&gt;0,VLOOKUP(Table1[[#This Row],[Codigo_servico]],Preencher_Orcamento!$B:$D,3,FALSE)*Table1[[#This Row],[Subtotal_insumo]],"")</f>
        <v>5.7763999999999998</v>
      </c>
    </row>
    <row r="2849" spans="1:13" ht="26.25" x14ac:dyDescent="0.25">
      <c r="A2849" s="6">
        <v>90156</v>
      </c>
      <c r="B2849" s="126">
        <v>9</v>
      </c>
      <c r="C2849" s="133"/>
      <c r="D2849" s="134">
        <v>50827</v>
      </c>
      <c r="E2849" s="7" t="s">
        <v>1007</v>
      </c>
      <c r="F2849" s="8" t="s">
        <v>457</v>
      </c>
      <c r="G2849" s="18">
        <f>IFERROR(VLOOKUP(Table1[[#This Row],[Codigo_insumo]],BD_Insumos!$B:$E,4),"")</f>
        <v>263.24200000000002</v>
      </c>
      <c r="H2849" s="140">
        <v>1</v>
      </c>
      <c r="I2849" s="9"/>
      <c r="J2849" s="23">
        <f t="shared" si="44"/>
        <v>263.24200000000002</v>
      </c>
      <c r="K2849" s="22" t="str">
        <f>IF(I2849&lt;&gt;"",SUMIF(Table1[Codigo_servico],A2849,Table1[Subtotal_insumo]),"")</f>
        <v/>
      </c>
      <c r="L2849" s="18">
        <f>IF(Table1[[#This Row],[Ordem_insumos]]&lt;&gt;0,VLOOKUP(Table1[[#This Row],[Codigo_servico]],Preencher_Orcamento!$B:$D,3,FALSE)*Table1[[#This Row],[Qtde_insumo]],"")</f>
        <v>1</v>
      </c>
      <c r="M2849" s="18">
        <f>IF(Table1[[#This Row],[Ordem_insumos]]&lt;&gt;0,VLOOKUP(Table1[[#This Row],[Codigo_servico]],Preencher_Orcamento!$B:$D,3,FALSE)*Table1[[#This Row],[Subtotal_insumo]],"")</f>
        <v>263.24200000000002</v>
      </c>
    </row>
    <row r="2850" spans="1:13" ht="26.25" x14ac:dyDescent="0.25">
      <c r="A2850" s="6">
        <v>90156</v>
      </c>
      <c r="B2850" s="126">
        <v>10</v>
      </c>
      <c r="C2850" s="133"/>
      <c r="D2850" s="134">
        <v>50826</v>
      </c>
      <c r="E2850" s="7" t="s">
        <v>1006</v>
      </c>
      <c r="F2850" s="8" t="s">
        <v>457</v>
      </c>
      <c r="G2850" s="18">
        <f>IFERROR(VLOOKUP(Table1[[#This Row],[Codigo_insumo]],BD_Insumos!$B:$E,4),"")</f>
        <v>726.22140000000002</v>
      </c>
      <c r="H2850" s="140">
        <v>1</v>
      </c>
      <c r="I2850" s="9"/>
      <c r="J2850" s="23">
        <f t="shared" si="44"/>
        <v>726.22140000000002</v>
      </c>
      <c r="K2850" s="22" t="str">
        <f>IF(I2850&lt;&gt;"",SUMIF(Table1[Codigo_servico],A2850,Table1[Subtotal_insumo]),"")</f>
        <v/>
      </c>
      <c r="L2850" s="18">
        <f>IF(Table1[[#This Row],[Ordem_insumos]]&lt;&gt;0,VLOOKUP(Table1[[#This Row],[Codigo_servico]],Preencher_Orcamento!$B:$D,3,FALSE)*Table1[[#This Row],[Qtde_insumo]],"")</f>
        <v>1</v>
      </c>
      <c r="M2850" s="18">
        <f>IF(Table1[[#This Row],[Ordem_insumos]]&lt;&gt;0,VLOOKUP(Table1[[#This Row],[Codigo_servico]],Preencher_Orcamento!$B:$D,3,FALSE)*Table1[[#This Row],[Subtotal_insumo]],"")</f>
        <v>726.22140000000002</v>
      </c>
    </row>
    <row r="2851" spans="1:13" x14ac:dyDescent="0.25">
      <c r="A2851" s="6">
        <v>90156</v>
      </c>
      <c r="B2851" s="126">
        <v>11</v>
      </c>
      <c r="C2851" s="133"/>
      <c r="D2851" s="134">
        <v>17715</v>
      </c>
      <c r="E2851" s="7" t="s">
        <v>395</v>
      </c>
      <c r="F2851" s="8" t="s">
        <v>197</v>
      </c>
      <c r="G2851" s="18">
        <f>IFERROR(VLOOKUP(Table1[[#This Row],[Codigo_insumo]],BD_Insumos!$B:$E,4),"")</f>
        <v>6.9610000000000003</v>
      </c>
      <c r="H2851" s="140">
        <v>0.2</v>
      </c>
      <c r="I2851" s="9"/>
      <c r="J2851" s="23">
        <f t="shared" si="44"/>
        <v>1.3922000000000001</v>
      </c>
      <c r="K2851" s="22" t="str">
        <f>IF(I2851&lt;&gt;"",SUMIF(Table1[Codigo_servico],A2851,Table1[Subtotal_insumo]),"")</f>
        <v/>
      </c>
      <c r="L2851" s="18">
        <f>IF(Table1[[#This Row],[Ordem_insumos]]&lt;&gt;0,VLOOKUP(Table1[[#This Row],[Codigo_servico]],Preencher_Orcamento!$B:$D,3,FALSE)*Table1[[#This Row],[Qtde_insumo]],"")</f>
        <v>0.2</v>
      </c>
      <c r="M2851" s="18">
        <f>IF(Table1[[#This Row],[Ordem_insumos]]&lt;&gt;0,VLOOKUP(Table1[[#This Row],[Codigo_servico]],Preencher_Orcamento!$B:$D,3,FALSE)*Table1[[#This Row],[Subtotal_insumo]],"")</f>
        <v>1.3922000000000001</v>
      </c>
    </row>
    <row r="2852" spans="1:13" x14ac:dyDescent="0.25">
      <c r="A2852" s="6">
        <v>90156</v>
      </c>
      <c r="B2852" s="126">
        <v>12</v>
      </c>
      <c r="C2852" s="133"/>
      <c r="D2852" s="134">
        <v>2044</v>
      </c>
      <c r="E2852" s="7" t="s">
        <v>2193</v>
      </c>
      <c r="F2852" s="8" t="s">
        <v>2140</v>
      </c>
      <c r="G2852" s="18">
        <f>IFERROR(VLOOKUP(Table1[[#This Row],[Codigo_insumo]],BD_Insumos!$B:$E,4),"")</f>
        <v>13.596734305430379</v>
      </c>
      <c r="H2852" s="140">
        <v>18</v>
      </c>
      <c r="I2852" s="9"/>
      <c r="J2852" s="23">
        <f t="shared" si="44"/>
        <v>244.74121749774682</v>
      </c>
      <c r="K2852" s="22" t="str">
        <f>IF(I2852&lt;&gt;"",SUMIF(Table1[Codigo_servico],A2852,Table1[Subtotal_insumo]),"")</f>
        <v/>
      </c>
      <c r="L2852" s="18">
        <f>IF(Table1[[#This Row],[Ordem_insumos]]&lt;&gt;0,VLOOKUP(Table1[[#This Row],[Codigo_servico]],Preencher_Orcamento!$B:$D,3,FALSE)*Table1[[#This Row],[Qtde_insumo]],"")</f>
        <v>18</v>
      </c>
      <c r="M2852" s="18">
        <f>IF(Table1[[#This Row],[Ordem_insumos]]&lt;&gt;0,VLOOKUP(Table1[[#This Row],[Codigo_servico]],Preencher_Orcamento!$B:$D,3,FALSE)*Table1[[#This Row],[Subtotal_insumo]],"")</f>
        <v>244.74121749774682</v>
      </c>
    </row>
    <row r="2853" spans="1:13" ht="26.25" x14ac:dyDescent="0.25">
      <c r="A2853" s="6">
        <v>90156</v>
      </c>
      <c r="B2853" s="126">
        <v>13</v>
      </c>
      <c r="C2853" s="133"/>
      <c r="D2853" s="134">
        <v>54026</v>
      </c>
      <c r="E2853" s="7" t="s">
        <v>1181</v>
      </c>
      <c r="F2853" s="8" t="s">
        <v>5</v>
      </c>
      <c r="G2853" s="18">
        <f>IFERROR(VLOOKUP(Table1[[#This Row],[Codigo_insumo]],BD_Insumos!$B:$E,4),"")</f>
        <v>34.610999999999997</v>
      </c>
      <c r="H2853" s="140">
        <v>0.2</v>
      </c>
      <c r="I2853" s="9"/>
      <c r="J2853" s="23">
        <f t="shared" si="44"/>
        <v>6.9222000000000001</v>
      </c>
      <c r="K2853" s="22" t="str">
        <f>IF(I2853&lt;&gt;"",SUMIF(Table1[Codigo_servico],A2853,Table1[Subtotal_insumo]),"")</f>
        <v/>
      </c>
      <c r="L2853" s="18">
        <f>IF(Table1[[#This Row],[Ordem_insumos]]&lt;&gt;0,VLOOKUP(Table1[[#This Row],[Codigo_servico]],Preencher_Orcamento!$B:$D,3,FALSE)*Table1[[#This Row],[Qtde_insumo]],"")</f>
        <v>0.2</v>
      </c>
      <c r="M2853" s="18">
        <f>IF(Table1[[#This Row],[Ordem_insumos]]&lt;&gt;0,VLOOKUP(Table1[[#This Row],[Codigo_servico]],Preencher_Orcamento!$B:$D,3,FALSE)*Table1[[#This Row],[Subtotal_insumo]],"")</f>
        <v>6.9222000000000001</v>
      </c>
    </row>
    <row r="2854" spans="1:13" ht="39" x14ac:dyDescent="0.25">
      <c r="A2854" s="6">
        <v>90156</v>
      </c>
      <c r="B2854" s="126">
        <v>14</v>
      </c>
      <c r="C2854" s="133"/>
      <c r="D2854" s="134">
        <v>51645</v>
      </c>
      <c r="E2854" s="7" t="s">
        <v>1048</v>
      </c>
      <c r="F2854" s="8" t="s">
        <v>5</v>
      </c>
      <c r="G2854" s="18">
        <f>IFERROR(VLOOKUP(Table1[[#This Row],[Codigo_insumo]],BD_Insumos!$B:$E,4),"")</f>
        <v>20.958100000000002</v>
      </c>
      <c r="H2854" s="140">
        <v>6</v>
      </c>
      <c r="I2854" s="9"/>
      <c r="J2854" s="23">
        <f t="shared" si="44"/>
        <v>125.74860000000001</v>
      </c>
      <c r="K2854" s="22" t="str">
        <f>IF(I2854&lt;&gt;"",SUMIF(Table1[Codigo_servico],A2854,Table1[Subtotal_insumo]),"")</f>
        <v/>
      </c>
      <c r="L2854" s="18">
        <f>IF(Table1[[#This Row],[Ordem_insumos]]&lt;&gt;0,VLOOKUP(Table1[[#This Row],[Codigo_servico]],Preencher_Orcamento!$B:$D,3,FALSE)*Table1[[#This Row],[Qtde_insumo]],"")</f>
        <v>6</v>
      </c>
      <c r="M2854" s="18">
        <f>IF(Table1[[#This Row],[Ordem_insumos]]&lt;&gt;0,VLOOKUP(Table1[[#This Row],[Codigo_servico]],Preencher_Orcamento!$B:$D,3,FALSE)*Table1[[#This Row],[Subtotal_insumo]],"")</f>
        <v>125.74860000000001</v>
      </c>
    </row>
    <row r="2855" spans="1:13" ht="26.25" x14ac:dyDescent="0.25">
      <c r="A2855" s="6">
        <v>90156</v>
      </c>
      <c r="B2855" s="126">
        <v>15</v>
      </c>
      <c r="C2855" s="133"/>
      <c r="D2855" s="134">
        <v>59021</v>
      </c>
      <c r="E2855" s="7" t="s">
        <v>1582</v>
      </c>
      <c r="F2855" s="8" t="s">
        <v>457</v>
      </c>
      <c r="G2855" s="18">
        <f>IFERROR(VLOOKUP(Table1[[#This Row],[Codigo_insumo]],BD_Insumos!$B:$E,4),"")</f>
        <v>14.596299999999999</v>
      </c>
      <c r="H2855" s="140">
        <v>6</v>
      </c>
      <c r="I2855" s="9"/>
      <c r="J2855" s="23">
        <f t="shared" si="44"/>
        <v>87.577799999999996</v>
      </c>
      <c r="K2855" s="22" t="str">
        <f>IF(I2855&lt;&gt;"",SUMIF(Table1[Codigo_servico],A2855,Table1[Subtotal_insumo]),"")</f>
        <v/>
      </c>
      <c r="L2855" s="18">
        <f>IF(Table1[[#This Row],[Ordem_insumos]]&lt;&gt;0,VLOOKUP(Table1[[#This Row],[Codigo_servico]],Preencher_Orcamento!$B:$D,3,FALSE)*Table1[[#This Row],[Qtde_insumo]],"")</f>
        <v>6</v>
      </c>
      <c r="M2855" s="18">
        <f>IF(Table1[[#This Row],[Ordem_insumos]]&lt;&gt;0,VLOOKUP(Table1[[#This Row],[Codigo_servico]],Preencher_Orcamento!$B:$D,3,FALSE)*Table1[[#This Row],[Subtotal_insumo]],"")</f>
        <v>87.577799999999996</v>
      </c>
    </row>
    <row r="2856" spans="1:13" ht="26.25" x14ac:dyDescent="0.25">
      <c r="A2856" s="6">
        <v>90156</v>
      </c>
      <c r="B2856" s="126">
        <v>16</v>
      </c>
      <c r="C2856" s="133"/>
      <c r="D2856" s="134">
        <v>58602</v>
      </c>
      <c r="E2856" s="7" t="s">
        <v>1572</v>
      </c>
      <c r="F2856" s="8" t="s">
        <v>457</v>
      </c>
      <c r="G2856" s="18">
        <f>IFERROR(VLOOKUP(Table1[[#This Row],[Codigo_insumo]],BD_Insumos!$B:$E,4),"")</f>
        <v>221.25239999999999</v>
      </c>
      <c r="H2856" s="140">
        <v>1</v>
      </c>
      <c r="I2856" s="9"/>
      <c r="J2856" s="23">
        <f t="shared" si="44"/>
        <v>221.25239999999999</v>
      </c>
      <c r="K2856" s="22" t="str">
        <f>IF(I2856&lt;&gt;"",SUMIF(Table1[Codigo_servico],A2856,Table1[Subtotal_insumo]),"")</f>
        <v/>
      </c>
      <c r="L2856" s="18">
        <f>IF(Table1[[#This Row],[Ordem_insumos]]&lt;&gt;0,VLOOKUP(Table1[[#This Row],[Codigo_servico]],Preencher_Orcamento!$B:$D,3,FALSE)*Table1[[#This Row],[Qtde_insumo]],"")</f>
        <v>1</v>
      </c>
      <c r="M2856" s="18">
        <f>IF(Table1[[#This Row],[Ordem_insumos]]&lt;&gt;0,VLOOKUP(Table1[[#This Row],[Codigo_servico]],Preencher_Orcamento!$B:$D,3,FALSE)*Table1[[#This Row],[Subtotal_insumo]],"")</f>
        <v>221.25239999999999</v>
      </c>
    </row>
    <row r="2857" spans="1:13" ht="26.25" x14ac:dyDescent="0.25">
      <c r="A2857" s="6">
        <v>90156</v>
      </c>
      <c r="B2857" s="126">
        <v>17</v>
      </c>
      <c r="C2857" s="133"/>
      <c r="D2857" s="134">
        <v>52809</v>
      </c>
      <c r="E2857" s="7" t="s">
        <v>1087</v>
      </c>
      <c r="F2857" s="8" t="s">
        <v>5</v>
      </c>
      <c r="G2857" s="18">
        <f>IFERROR(VLOOKUP(Table1[[#This Row],[Codigo_insumo]],BD_Insumos!$B:$E,4),"")</f>
        <v>18.145700000000001</v>
      </c>
      <c r="H2857" s="140">
        <v>30</v>
      </c>
      <c r="I2857" s="9"/>
      <c r="J2857" s="23">
        <f t="shared" si="44"/>
        <v>544.37100000000009</v>
      </c>
      <c r="K2857" s="22" t="str">
        <f>IF(I2857&lt;&gt;"",SUMIF(Table1[Codigo_servico],A2857,Table1[Subtotal_insumo]),"")</f>
        <v/>
      </c>
      <c r="L2857" s="18">
        <f>IF(Table1[[#This Row],[Ordem_insumos]]&lt;&gt;0,VLOOKUP(Table1[[#This Row],[Codigo_servico]],Preencher_Orcamento!$B:$D,3,FALSE)*Table1[[#This Row],[Qtde_insumo]],"")</f>
        <v>30</v>
      </c>
      <c r="M2857" s="18">
        <f>IF(Table1[[#This Row],[Ordem_insumos]]&lt;&gt;0,VLOOKUP(Table1[[#This Row],[Codigo_servico]],Preencher_Orcamento!$B:$D,3,FALSE)*Table1[[#This Row],[Subtotal_insumo]],"")</f>
        <v>544.37100000000009</v>
      </c>
    </row>
    <row r="2858" spans="1:13" ht="39" x14ac:dyDescent="0.25">
      <c r="A2858" s="6">
        <v>90156</v>
      </c>
      <c r="B2858" s="126">
        <v>18</v>
      </c>
      <c r="C2858" s="133"/>
      <c r="D2858" s="134">
        <v>51641</v>
      </c>
      <c r="E2858" s="7" t="s">
        <v>1044</v>
      </c>
      <c r="F2858" s="8" t="s">
        <v>5</v>
      </c>
      <c r="G2858" s="18">
        <f>IFERROR(VLOOKUP(Table1[[#This Row],[Codigo_insumo]],BD_Insumos!$B:$E,4),"")</f>
        <v>8.7725000000000009</v>
      </c>
      <c r="H2858" s="140">
        <v>9</v>
      </c>
      <c r="I2858" s="9"/>
      <c r="J2858" s="23">
        <f t="shared" si="44"/>
        <v>78.952500000000015</v>
      </c>
      <c r="K2858" s="22" t="str">
        <f>IF(I2858&lt;&gt;"",SUMIF(Table1[Codigo_servico],A2858,Table1[Subtotal_insumo]),"")</f>
        <v/>
      </c>
      <c r="L2858" s="18">
        <f>IF(Table1[[#This Row],[Ordem_insumos]]&lt;&gt;0,VLOOKUP(Table1[[#This Row],[Codigo_servico]],Preencher_Orcamento!$B:$D,3,FALSE)*Table1[[#This Row],[Qtde_insumo]],"")</f>
        <v>9</v>
      </c>
      <c r="M2858" s="18">
        <f>IF(Table1[[#This Row],[Ordem_insumos]]&lt;&gt;0,VLOOKUP(Table1[[#This Row],[Codigo_servico]],Preencher_Orcamento!$B:$D,3,FALSE)*Table1[[#This Row],[Subtotal_insumo]],"")</f>
        <v>78.952500000000015</v>
      </c>
    </row>
    <row r="2859" spans="1:13" ht="26.25" x14ac:dyDescent="0.25">
      <c r="A2859" s="6">
        <v>90156</v>
      </c>
      <c r="B2859" s="126">
        <v>19</v>
      </c>
      <c r="C2859" s="133"/>
      <c r="D2859" s="134">
        <v>61082</v>
      </c>
      <c r="E2859" s="7" t="s">
        <v>1658</v>
      </c>
      <c r="F2859" s="8" t="s">
        <v>457</v>
      </c>
      <c r="G2859" s="18">
        <f>IFERROR(VLOOKUP(Table1[[#This Row],[Codigo_insumo]],BD_Insumos!$B:$E,4),"")</f>
        <v>63.913699999999999</v>
      </c>
      <c r="H2859" s="140">
        <v>2</v>
      </c>
      <c r="I2859" s="9"/>
      <c r="J2859" s="23">
        <f t="shared" si="44"/>
        <v>127.8274</v>
      </c>
      <c r="K2859" s="22" t="str">
        <f>IF(I2859&lt;&gt;"",SUMIF(Table1[Codigo_servico],A2859,Table1[Subtotal_insumo]),"")</f>
        <v/>
      </c>
      <c r="L2859" s="18">
        <f>IF(Table1[[#This Row],[Ordem_insumos]]&lt;&gt;0,VLOOKUP(Table1[[#This Row],[Codigo_servico]],Preencher_Orcamento!$B:$D,3,FALSE)*Table1[[#This Row],[Qtde_insumo]],"")</f>
        <v>2</v>
      </c>
      <c r="M2859" s="18">
        <f>IF(Table1[[#This Row],[Ordem_insumos]]&lt;&gt;0,VLOOKUP(Table1[[#This Row],[Codigo_servico]],Preencher_Orcamento!$B:$D,3,FALSE)*Table1[[#This Row],[Subtotal_insumo]],"")</f>
        <v>127.8274</v>
      </c>
    </row>
    <row r="2860" spans="1:13" ht="26.25" x14ac:dyDescent="0.25">
      <c r="A2860" s="6">
        <v>90156</v>
      </c>
      <c r="B2860" s="126">
        <v>20</v>
      </c>
      <c r="C2860" s="133"/>
      <c r="D2860" s="134">
        <v>59030</v>
      </c>
      <c r="E2860" s="7" t="s">
        <v>1584</v>
      </c>
      <c r="F2860" s="8" t="s">
        <v>5</v>
      </c>
      <c r="G2860" s="18">
        <f>IFERROR(VLOOKUP(Table1[[#This Row],[Codigo_insumo]],BD_Insumos!$B:$E,4),"")</f>
        <v>0.19450000000000001</v>
      </c>
      <c r="H2860" s="140">
        <v>6.08</v>
      </c>
      <c r="I2860" s="9"/>
      <c r="J2860" s="23">
        <f t="shared" si="44"/>
        <v>1.1825600000000001</v>
      </c>
      <c r="K2860" s="22" t="str">
        <f>IF(I2860&lt;&gt;"",SUMIF(Table1[Codigo_servico],A2860,Table1[Subtotal_insumo]),"")</f>
        <v/>
      </c>
      <c r="L2860" s="18">
        <f>IF(Table1[[#This Row],[Ordem_insumos]]&lt;&gt;0,VLOOKUP(Table1[[#This Row],[Codigo_servico]],Preencher_Orcamento!$B:$D,3,FALSE)*Table1[[#This Row],[Qtde_insumo]],"")</f>
        <v>6.08</v>
      </c>
      <c r="M2860" s="18">
        <f>IF(Table1[[#This Row],[Ordem_insumos]]&lt;&gt;0,VLOOKUP(Table1[[#This Row],[Codigo_servico]],Preencher_Orcamento!$B:$D,3,FALSE)*Table1[[#This Row],[Subtotal_insumo]],"")</f>
        <v>1.1825600000000001</v>
      </c>
    </row>
    <row r="2861" spans="1:13" x14ac:dyDescent="0.25">
      <c r="A2861" s="6">
        <v>90156</v>
      </c>
      <c r="B2861" s="126">
        <v>21</v>
      </c>
      <c r="C2861" s="133"/>
      <c r="D2861" s="134">
        <v>52847</v>
      </c>
      <c r="E2861" s="7" t="s">
        <v>1110</v>
      </c>
      <c r="F2861" s="8" t="s">
        <v>5</v>
      </c>
      <c r="G2861" s="18">
        <f>IFERROR(VLOOKUP(Table1[[#This Row],[Codigo_insumo]],BD_Insumos!$B:$E,4),"")</f>
        <v>13.233000000000001</v>
      </c>
      <c r="H2861" s="140">
        <v>4</v>
      </c>
      <c r="I2861" s="9"/>
      <c r="J2861" s="23">
        <f t="shared" si="44"/>
        <v>52.932000000000002</v>
      </c>
      <c r="K2861" s="22" t="str">
        <f>IF(I2861&lt;&gt;"",SUMIF(Table1[Codigo_servico],A2861,Table1[Subtotal_insumo]),"")</f>
        <v/>
      </c>
      <c r="L2861" s="18">
        <f>IF(Table1[[#This Row],[Ordem_insumos]]&lt;&gt;0,VLOOKUP(Table1[[#This Row],[Codigo_servico]],Preencher_Orcamento!$B:$D,3,FALSE)*Table1[[#This Row],[Qtde_insumo]],"")</f>
        <v>4</v>
      </c>
      <c r="M2861" s="18">
        <f>IF(Table1[[#This Row],[Ordem_insumos]]&lt;&gt;0,VLOOKUP(Table1[[#This Row],[Codigo_servico]],Preencher_Orcamento!$B:$D,3,FALSE)*Table1[[#This Row],[Subtotal_insumo]],"")</f>
        <v>52.932000000000002</v>
      </c>
    </row>
    <row r="2862" spans="1:13" ht="51.75" x14ac:dyDescent="0.25">
      <c r="A2862" s="6">
        <v>90156</v>
      </c>
      <c r="B2862" s="126">
        <v>22</v>
      </c>
      <c r="C2862" s="133"/>
      <c r="D2862" s="134">
        <v>59020</v>
      </c>
      <c r="E2862" s="7" t="s">
        <v>1581</v>
      </c>
      <c r="F2862" s="8" t="s">
        <v>457</v>
      </c>
      <c r="G2862" s="18">
        <f>IFERROR(VLOOKUP(Table1[[#This Row],[Codigo_insumo]],BD_Insumos!$B:$E,4),"")</f>
        <v>5.4438000000000004</v>
      </c>
      <c r="H2862" s="140">
        <v>1</v>
      </c>
      <c r="I2862" s="9"/>
      <c r="J2862" s="23">
        <f t="shared" si="44"/>
        <v>5.4438000000000004</v>
      </c>
      <c r="K2862" s="22" t="str">
        <f>IF(I2862&lt;&gt;"",SUMIF(Table1[Codigo_servico],A2862,Table1[Subtotal_insumo]),"")</f>
        <v/>
      </c>
      <c r="L2862" s="18">
        <f>IF(Table1[[#This Row],[Ordem_insumos]]&lt;&gt;0,VLOOKUP(Table1[[#This Row],[Codigo_servico]],Preencher_Orcamento!$B:$D,3,FALSE)*Table1[[#This Row],[Qtde_insumo]],"")</f>
        <v>1</v>
      </c>
      <c r="M2862" s="18">
        <f>IF(Table1[[#This Row],[Ordem_insumos]]&lt;&gt;0,VLOOKUP(Table1[[#This Row],[Codigo_servico]],Preencher_Orcamento!$B:$D,3,FALSE)*Table1[[#This Row],[Subtotal_insumo]],"")</f>
        <v>5.4438000000000004</v>
      </c>
    </row>
    <row r="2863" spans="1:13" ht="26.25" x14ac:dyDescent="0.25">
      <c r="A2863" s="6">
        <v>90156</v>
      </c>
      <c r="B2863" s="126">
        <v>23</v>
      </c>
      <c r="C2863" s="133"/>
      <c r="D2863" s="134">
        <v>59010</v>
      </c>
      <c r="E2863" s="7" t="s">
        <v>1580</v>
      </c>
      <c r="F2863" s="8" t="s">
        <v>457</v>
      </c>
      <c r="G2863" s="18">
        <f>IFERROR(VLOOKUP(Table1[[#This Row],[Codigo_insumo]],BD_Insumos!$B:$E,4),"")</f>
        <v>24.719000000000001</v>
      </c>
      <c r="H2863" s="140">
        <v>1</v>
      </c>
      <c r="I2863" s="9"/>
      <c r="J2863" s="23">
        <f t="shared" si="44"/>
        <v>24.719000000000001</v>
      </c>
      <c r="K2863" s="22" t="str">
        <f>IF(I2863&lt;&gt;"",SUMIF(Table1[Codigo_servico],A2863,Table1[Subtotal_insumo]),"")</f>
        <v/>
      </c>
      <c r="L2863" s="18">
        <f>IF(Table1[[#This Row],[Ordem_insumos]]&lt;&gt;0,VLOOKUP(Table1[[#This Row],[Codigo_servico]],Preencher_Orcamento!$B:$D,3,FALSE)*Table1[[#This Row],[Qtde_insumo]],"")</f>
        <v>1</v>
      </c>
      <c r="M2863" s="18">
        <f>IF(Table1[[#This Row],[Ordem_insumos]]&lt;&gt;0,VLOOKUP(Table1[[#This Row],[Codigo_servico]],Preencher_Orcamento!$B:$D,3,FALSE)*Table1[[#This Row],[Subtotal_insumo]],"")</f>
        <v>24.719000000000001</v>
      </c>
    </row>
    <row r="2864" spans="1:13" ht="26.25" x14ac:dyDescent="0.25">
      <c r="A2864" s="6">
        <v>90156</v>
      </c>
      <c r="B2864" s="126">
        <v>24</v>
      </c>
      <c r="C2864" s="133"/>
      <c r="D2864" s="134">
        <v>59005</v>
      </c>
      <c r="E2864" s="7" t="s">
        <v>1579</v>
      </c>
      <c r="F2864" s="8" t="s">
        <v>457</v>
      </c>
      <c r="G2864" s="18">
        <f>IFERROR(VLOOKUP(Table1[[#This Row],[Codigo_insumo]],BD_Insumos!$B:$E,4),"")</f>
        <v>11.94</v>
      </c>
      <c r="H2864" s="140">
        <v>1</v>
      </c>
      <c r="I2864" s="9"/>
      <c r="J2864" s="23">
        <f t="shared" si="44"/>
        <v>11.94</v>
      </c>
      <c r="K2864" s="22" t="str">
        <f>IF(I2864&lt;&gt;"",SUMIF(Table1[Codigo_servico],A2864,Table1[Subtotal_insumo]),"")</f>
        <v/>
      </c>
      <c r="L2864" s="18">
        <f>IF(Table1[[#This Row],[Ordem_insumos]]&lt;&gt;0,VLOOKUP(Table1[[#This Row],[Codigo_servico]],Preencher_Orcamento!$B:$D,3,FALSE)*Table1[[#This Row],[Qtde_insumo]],"")</f>
        <v>1</v>
      </c>
      <c r="M2864" s="18">
        <f>IF(Table1[[#This Row],[Ordem_insumos]]&lt;&gt;0,VLOOKUP(Table1[[#This Row],[Codigo_servico]],Preencher_Orcamento!$B:$D,3,FALSE)*Table1[[#This Row],[Subtotal_insumo]],"")</f>
        <v>11.94</v>
      </c>
    </row>
    <row r="2865" spans="1:13" x14ac:dyDescent="0.25">
      <c r="A2865" s="6">
        <v>90156</v>
      </c>
      <c r="B2865" s="126">
        <v>25</v>
      </c>
      <c r="C2865" s="133"/>
      <c r="D2865" s="134">
        <v>58417</v>
      </c>
      <c r="E2865" s="7" t="s">
        <v>1566</v>
      </c>
      <c r="F2865" s="8" t="s">
        <v>457</v>
      </c>
      <c r="G2865" s="18">
        <f>IFERROR(VLOOKUP(Table1[[#This Row],[Codigo_insumo]],BD_Insumos!$B:$E,4),"")</f>
        <v>2.4554999999999998</v>
      </c>
      <c r="H2865" s="140">
        <v>6</v>
      </c>
      <c r="I2865" s="9"/>
      <c r="J2865" s="23">
        <f t="shared" si="44"/>
        <v>14.732999999999999</v>
      </c>
      <c r="K2865" s="22" t="str">
        <f>IF(I2865&lt;&gt;"",SUMIF(Table1[Codigo_servico],A2865,Table1[Subtotal_insumo]),"")</f>
        <v/>
      </c>
      <c r="L2865" s="18">
        <f>IF(Table1[[#This Row],[Ordem_insumos]]&lt;&gt;0,VLOOKUP(Table1[[#This Row],[Codigo_servico]],Preencher_Orcamento!$B:$D,3,FALSE)*Table1[[#This Row],[Qtde_insumo]],"")</f>
        <v>6</v>
      </c>
      <c r="M2865" s="18">
        <f>IF(Table1[[#This Row],[Ordem_insumos]]&lt;&gt;0,VLOOKUP(Table1[[#This Row],[Codigo_servico]],Preencher_Orcamento!$B:$D,3,FALSE)*Table1[[#This Row],[Subtotal_insumo]],"")</f>
        <v>14.732999999999999</v>
      </c>
    </row>
    <row r="2866" spans="1:13" x14ac:dyDescent="0.25">
      <c r="A2866" s="6">
        <v>90156</v>
      </c>
      <c r="B2866" s="126">
        <v>26</v>
      </c>
      <c r="C2866" s="133"/>
      <c r="D2866" s="134">
        <v>58412</v>
      </c>
      <c r="E2866" s="7" t="s">
        <v>1563</v>
      </c>
      <c r="F2866" s="8" t="s">
        <v>457</v>
      </c>
      <c r="G2866" s="18">
        <f>IFERROR(VLOOKUP(Table1[[#This Row],[Codigo_insumo]],BD_Insumos!$B:$E,4),"")</f>
        <v>0.37609999999999999</v>
      </c>
      <c r="H2866" s="140">
        <v>4</v>
      </c>
      <c r="I2866" s="9"/>
      <c r="J2866" s="23">
        <f t="shared" si="44"/>
        <v>1.5044</v>
      </c>
      <c r="K2866" s="22" t="str">
        <f>IF(I2866&lt;&gt;"",SUMIF(Table1[Codigo_servico],A2866,Table1[Subtotal_insumo]),"")</f>
        <v/>
      </c>
      <c r="L2866" s="18">
        <f>IF(Table1[[#This Row],[Ordem_insumos]]&lt;&gt;0,VLOOKUP(Table1[[#This Row],[Codigo_servico]],Preencher_Orcamento!$B:$D,3,FALSE)*Table1[[#This Row],[Qtde_insumo]],"")</f>
        <v>4</v>
      </c>
      <c r="M2866" s="18">
        <f>IF(Table1[[#This Row],[Ordem_insumos]]&lt;&gt;0,VLOOKUP(Table1[[#This Row],[Codigo_servico]],Preencher_Orcamento!$B:$D,3,FALSE)*Table1[[#This Row],[Subtotal_insumo]],"")</f>
        <v>1.5044</v>
      </c>
    </row>
    <row r="2867" spans="1:13" ht="39" x14ac:dyDescent="0.25">
      <c r="A2867" s="6">
        <v>90156</v>
      </c>
      <c r="B2867" s="126">
        <v>27</v>
      </c>
      <c r="C2867" s="133"/>
      <c r="D2867" s="134">
        <v>53277</v>
      </c>
      <c r="E2867" s="7" t="s">
        <v>1149</v>
      </c>
      <c r="F2867" s="8" t="s">
        <v>457</v>
      </c>
      <c r="G2867" s="18">
        <f>IFERROR(VLOOKUP(Table1[[#This Row],[Codigo_insumo]],BD_Insumos!$B:$E,4),"")</f>
        <v>277.8655</v>
      </c>
      <c r="H2867" s="140">
        <v>1</v>
      </c>
      <c r="I2867" s="9"/>
      <c r="J2867" s="23">
        <f t="shared" si="44"/>
        <v>277.8655</v>
      </c>
      <c r="K2867" s="22" t="str">
        <f>IF(I2867&lt;&gt;"",SUMIF(Table1[Codigo_servico],A2867,Table1[Subtotal_insumo]),"")</f>
        <v/>
      </c>
      <c r="L2867" s="18">
        <f>IF(Table1[[#This Row],[Ordem_insumos]]&lt;&gt;0,VLOOKUP(Table1[[#This Row],[Codigo_servico]],Preencher_Orcamento!$B:$D,3,FALSE)*Table1[[#This Row],[Qtde_insumo]],"")</f>
        <v>1</v>
      </c>
      <c r="M2867" s="18">
        <f>IF(Table1[[#This Row],[Ordem_insumos]]&lt;&gt;0,VLOOKUP(Table1[[#This Row],[Codigo_servico]],Preencher_Orcamento!$B:$D,3,FALSE)*Table1[[#This Row],[Subtotal_insumo]],"")</f>
        <v>277.8655</v>
      </c>
    </row>
    <row r="2868" spans="1:13" ht="26.25" x14ac:dyDescent="0.25">
      <c r="A2868" s="6">
        <v>90156</v>
      </c>
      <c r="B2868" s="126">
        <v>28</v>
      </c>
      <c r="C2868" s="133"/>
      <c r="D2868" s="134">
        <v>58030</v>
      </c>
      <c r="E2868" s="7" t="s">
        <v>1545</v>
      </c>
      <c r="F2868" s="8" t="s">
        <v>457</v>
      </c>
      <c r="G2868" s="18">
        <f>IFERROR(VLOOKUP(Table1[[#This Row],[Codigo_insumo]],BD_Insumos!$B:$E,4),"")</f>
        <v>3.0396999999999998</v>
      </c>
      <c r="H2868" s="140">
        <v>1</v>
      </c>
      <c r="I2868" s="9"/>
      <c r="J2868" s="23">
        <f t="shared" si="44"/>
        <v>3.0396999999999998</v>
      </c>
      <c r="K2868" s="22" t="str">
        <f>IF(I2868&lt;&gt;"",SUMIF(Table1[Codigo_servico],A2868,Table1[Subtotal_insumo]),"")</f>
        <v/>
      </c>
      <c r="L2868" s="18">
        <f>IF(Table1[[#This Row],[Ordem_insumos]]&lt;&gt;0,VLOOKUP(Table1[[#This Row],[Codigo_servico]],Preencher_Orcamento!$B:$D,3,FALSE)*Table1[[#This Row],[Qtde_insumo]],"")</f>
        <v>1</v>
      </c>
      <c r="M2868" s="18">
        <f>IF(Table1[[#This Row],[Ordem_insumos]]&lt;&gt;0,VLOOKUP(Table1[[#This Row],[Codigo_servico]],Preencher_Orcamento!$B:$D,3,FALSE)*Table1[[#This Row],[Subtotal_insumo]],"")</f>
        <v>3.0396999999999998</v>
      </c>
    </row>
    <row r="2869" spans="1:13" ht="26.25" x14ac:dyDescent="0.25">
      <c r="A2869" s="6">
        <v>90156</v>
      </c>
      <c r="B2869" s="126">
        <v>29</v>
      </c>
      <c r="C2869" s="133"/>
      <c r="D2869" s="134">
        <v>58020</v>
      </c>
      <c r="E2869" s="7" t="s">
        <v>1542</v>
      </c>
      <c r="F2869" s="8" t="s">
        <v>457</v>
      </c>
      <c r="G2869" s="18">
        <f>IFERROR(VLOOKUP(Table1[[#This Row],[Codigo_insumo]],BD_Insumos!$B:$E,4),"")</f>
        <v>16.640699999999999</v>
      </c>
      <c r="H2869" s="140">
        <v>1</v>
      </c>
      <c r="I2869" s="9"/>
      <c r="J2869" s="23">
        <f t="shared" si="44"/>
        <v>16.640699999999999</v>
      </c>
      <c r="K2869" s="22" t="str">
        <f>IF(I2869&lt;&gt;"",SUMIF(Table1[Codigo_servico],A2869,Table1[Subtotal_insumo]),"")</f>
        <v/>
      </c>
      <c r="L2869" s="18">
        <f>IF(Table1[[#This Row],[Ordem_insumos]]&lt;&gt;0,VLOOKUP(Table1[[#This Row],[Codigo_servico]],Preencher_Orcamento!$B:$D,3,FALSE)*Table1[[#This Row],[Qtde_insumo]],"")</f>
        <v>1</v>
      </c>
      <c r="M2869" s="18">
        <f>IF(Table1[[#This Row],[Ordem_insumos]]&lt;&gt;0,VLOOKUP(Table1[[#This Row],[Codigo_servico]],Preencher_Orcamento!$B:$D,3,FALSE)*Table1[[#This Row],[Subtotal_insumo]],"")</f>
        <v>16.640699999999999</v>
      </c>
    </row>
    <row r="2870" spans="1:13" ht="26.25" x14ac:dyDescent="0.25">
      <c r="A2870" s="6">
        <v>90156</v>
      </c>
      <c r="B2870" s="126">
        <v>30</v>
      </c>
      <c r="C2870" s="133"/>
      <c r="D2870" s="134">
        <v>57610</v>
      </c>
      <c r="E2870" s="7" t="s">
        <v>1524</v>
      </c>
      <c r="F2870" s="8" t="s">
        <v>457</v>
      </c>
      <c r="G2870" s="18">
        <f>IFERROR(VLOOKUP(Table1[[#This Row],[Codigo_insumo]],BD_Insumos!$B:$E,4),"")</f>
        <v>59.200600000000001</v>
      </c>
      <c r="H2870" s="140">
        <v>1</v>
      </c>
      <c r="I2870" s="9"/>
      <c r="J2870" s="23">
        <f t="shared" si="44"/>
        <v>59.200600000000001</v>
      </c>
      <c r="K2870" s="22" t="str">
        <f>IF(I2870&lt;&gt;"",SUMIF(Table1[Codigo_servico],A2870,Table1[Subtotal_insumo]),"")</f>
        <v/>
      </c>
      <c r="L2870" s="18">
        <f>IF(Table1[[#This Row],[Ordem_insumos]]&lt;&gt;0,VLOOKUP(Table1[[#This Row],[Codigo_servico]],Preencher_Orcamento!$B:$D,3,FALSE)*Table1[[#This Row],[Qtde_insumo]],"")</f>
        <v>1</v>
      </c>
      <c r="M2870" s="18">
        <f>IF(Table1[[#This Row],[Ordem_insumos]]&lt;&gt;0,VLOOKUP(Table1[[#This Row],[Codigo_servico]],Preencher_Orcamento!$B:$D,3,FALSE)*Table1[[#This Row],[Subtotal_insumo]],"")</f>
        <v>59.200600000000001</v>
      </c>
    </row>
    <row r="2871" spans="1:13" ht="26.25" x14ac:dyDescent="0.25">
      <c r="A2871" s="6">
        <v>90156</v>
      </c>
      <c r="B2871" s="126">
        <v>31</v>
      </c>
      <c r="C2871" s="133"/>
      <c r="D2871" s="134">
        <v>57214</v>
      </c>
      <c r="E2871" s="7" t="s">
        <v>1517</v>
      </c>
      <c r="F2871" s="8" t="s">
        <v>457</v>
      </c>
      <c r="G2871" s="18">
        <f>IFERROR(VLOOKUP(Table1[[#This Row],[Codigo_insumo]],BD_Insumos!$B:$E,4),"")</f>
        <v>47.9026</v>
      </c>
      <c r="H2871" s="140">
        <v>1</v>
      </c>
      <c r="I2871" s="9"/>
      <c r="J2871" s="23">
        <f t="shared" si="44"/>
        <v>47.9026</v>
      </c>
      <c r="K2871" s="22" t="str">
        <f>IF(I2871&lt;&gt;"",SUMIF(Table1[Codigo_servico],A2871,Table1[Subtotal_insumo]),"")</f>
        <v/>
      </c>
      <c r="L2871" s="18">
        <f>IF(Table1[[#This Row],[Ordem_insumos]]&lt;&gt;0,VLOOKUP(Table1[[#This Row],[Codigo_servico]],Preencher_Orcamento!$B:$D,3,FALSE)*Table1[[#This Row],[Qtde_insumo]],"")</f>
        <v>1</v>
      </c>
      <c r="M2871" s="18">
        <f>IF(Table1[[#This Row],[Ordem_insumos]]&lt;&gt;0,VLOOKUP(Table1[[#This Row],[Codigo_servico]],Preencher_Orcamento!$B:$D,3,FALSE)*Table1[[#This Row],[Subtotal_insumo]],"")</f>
        <v>47.9026</v>
      </c>
    </row>
    <row r="2872" spans="1:13" ht="26.25" x14ac:dyDescent="0.25">
      <c r="A2872" s="6">
        <v>90156</v>
      </c>
      <c r="B2872" s="126">
        <v>32</v>
      </c>
      <c r="C2872" s="133"/>
      <c r="D2872" s="134">
        <v>54576</v>
      </c>
      <c r="E2872" s="7" t="s">
        <v>1250</v>
      </c>
      <c r="F2872" s="8" t="s">
        <v>457</v>
      </c>
      <c r="G2872" s="18">
        <f>IFERROR(VLOOKUP(Table1[[#This Row],[Codigo_insumo]],BD_Insumos!$B:$E,4),"")</f>
        <v>1.3</v>
      </c>
      <c r="H2872" s="140">
        <v>2</v>
      </c>
      <c r="I2872" s="9"/>
      <c r="J2872" s="23">
        <f t="shared" si="44"/>
        <v>2.6</v>
      </c>
      <c r="K2872" s="22" t="str">
        <f>IF(I2872&lt;&gt;"",SUMIF(Table1[Codigo_servico],A2872,Table1[Subtotal_insumo]),"")</f>
        <v/>
      </c>
      <c r="L2872" s="18">
        <f>IF(Table1[[#This Row],[Ordem_insumos]]&lt;&gt;0,VLOOKUP(Table1[[#This Row],[Codigo_servico]],Preencher_Orcamento!$B:$D,3,FALSE)*Table1[[#This Row],[Qtde_insumo]],"")</f>
        <v>2</v>
      </c>
      <c r="M2872" s="18">
        <f>IF(Table1[[#This Row],[Ordem_insumos]]&lt;&gt;0,VLOOKUP(Table1[[#This Row],[Codigo_servico]],Preencher_Orcamento!$B:$D,3,FALSE)*Table1[[#This Row],[Subtotal_insumo]],"")</f>
        <v>2.6</v>
      </c>
    </row>
    <row r="2873" spans="1:13" x14ac:dyDescent="0.25">
      <c r="A2873" s="6">
        <v>90156</v>
      </c>
      <c r="B2873" s="126">
        <v>33</v>
      </c>
      <c r="C2873" s="133"/>
      <c r="D2873" s="134">
        <v>2041</v>
      </c>
      <c r="E2873" s="7" t="s">
        <v>2192</v>
      </c>
      <c r="F2873" s="8" t="s">
        <v>2140</v>
      </c>
      <c r="G2873" s="18">
        <f>IFERROR(VLOOKUP(Table1[[#This Row],[Codigo_insumo]],BD_Insumos!$B:$E,4),"")</f>
        <v>18.820516146129485</v>
      </c>
      <c r="H2873" s="140">
        <v>18</v>
      </c>
      <c r="I2873" s="9"/>
      <c r="J2873" s="23">
        <f t="shared" si="44"/>
        <v>338.76929063033072</v>
      </c>
      <c r="K2873" s="22" t="str">
        <f>IF(I2873&lt;&gt;"",SUMIF(Table1[Codigo_servico],A2873,Table1[Subtotal_insumo]),"")</f>
        <v/>
      </c>
      <c r="L2873" s="18">
        <f>IF(Table1[[#This Row],[Ordem_insumos]]&lt;&gt;0,VLOOKUP(Table1[[#This Row],[Codigo_servico]],Preencher_Orcamento!$B:$D,3,FALSE)*Table1[[#This Row],[Qtde_insumo]],"")</f>
        <v>18</v>
      </c>
      <c r="M2873" s="18">
        <f>IF(Table1[[#This Row],[Ordem_insumos]]&lt;&gt;0,VLOOKUP(Table1[[#This Row],[Codigo_servico]],Preencher_Orcamento!$B:$D,3,FALSE)*Table1[[#This Row],[Subtotal_insumo]],"")</f>
        <v>338.76929063033072</v>
      </c>
    </row>
    <row r="2874" spans="1:13" ht="26.25" x14ac:dyDescent="0.25">
      <c r="A2874" s="6">
        <v>90156</v>
      </c>
      <c r="B2874" s="126">
        <v>34</v>
      </c>
      <c r="C2874" s="133"/>
      <c r="D2874" s="134">
        <v>58034</v>
      </c>
      <c r="E2874" s="7" t="s">
        <v>1549</v>
      </c>
      <c r="F2874" s="8" t="s">
        <v>457</v>
      </c>
      <c r="G2874" s="18">
        <f>IFERROR(VLOOKUP(Table1[[#This Row],[Codigo_insumo]],BD_Insumos!$B:$E,4),"")</f>
        <v>4.5765000000000002</v>
      </c>
      <c r="H2874" s="140">
        <v>6</v>
      </c>
      <c r="I2874" s="9"/>
      <c r="J2874" s="23">
        <f t="shared" si="44"/>
        <v>27.459000000000003</v>
      </c>
      <c r="K2874" s="22" t="str">
        <f>IF(I2874&lt;&gt;"",SUMIF(Table1[Codigo_servico],A2874,Table1[Subtotal_insumo]),"")</f>
        <v/>
      </c>
      <c r="L2874" s="18">
        <f>IF(Table1[[#This Row],[Ordem_insumos]]&lt;&gt;0,VLOOKUP(Table1[[#This Row],[Codigo_servico]],Preencher_Orcamento!$B:$D,3,FALSE)*Table1[[#This Row],[Qtde_insumo]],"")</f>
        <v>6</v>
      </c>
      <c r="M2874" s="18">
        <f>IF(Table1[[#This Row],[Ordem_insumos]]&lt;&gt;0,VLOOKUP(Table1[[#This Row],[Codigo_servico]],Preencher_Orcamento!$B:$D,3,FALSE)*Table1[[#This Row],[Subtotal_insumo]],"")</f>
        <v>27.459000000000003</v>
      </c>
    </row>
    <row r="2875" spans="1:13" x14ac:dyDescent="0.25">
      <c r="A2875" s="3">
        <v>90157</v>
      </c>
      <c r="B2875" s="125">
        <v>0</v>
      </c>
      <c r="C2875" s="131" t="s">
        <v>2950</v>
      </c>
      <c r="D2875" s="132"/>
      <c r="E2875" s="4"/>
      <c r="F2875" s="4"/>
      <c r="G2875" s="17" t="str">
        <f>IFERROR(VLOOKUP(Table1[[#This Row],[Codigo_insumo]],BD_Insumos!$B:$E,4),"")</f>
        <v/>
      </c>
      <c r="H2875" s="139"/>
      <c r="I2875" s="5" t="s">
        <v>457</v>
      </c>
      <c r="J2875" s="20" t="str">
        <f t="shared" si="44"/>
        <v/>
      </c>
      <c r="K2875" s="21">
        <f>IF(I2875&lt;&gt;"",SUMIF(Table1[Codigo_servico],A2875,Table1[Subtotal_insumo]),"")</f>
        <v>4105.7434912889967</v>
      </c>
      <c r="L2875" s="17" t="str">
        <f>IF(Table1[[#This Row],[Ordem_insumos]]&lt;&gt;0,VLOOKUP(Table1[[#This Row],[Codigo_servico]],Preencher_Orcamento!$B:$D,3,FALSE)*Table1[[#This Row],[Qtde_insumo]],"")</f>
        <v/>
      </c>
      <c r="M2875" s="17" t="str">
        <f>IF(Table1[[#This Row],[Ordem_insumos]]&lt;&gt;0,VLOOKUP(Table1[[#This Row],[Codigo_servico]],Preencher_Orcamento!$B:$D,3,FALSE)*Table1[[#This Row],[Subtotal_insumo]],"")</f>
        <v/>
      </c>
    </row>
    <row r="2876" spans="1:13" ht="26.25" x14ac:dyDescent="0.25">
      <c r="A2876" s="6">
        <v>90157</v>
      </c>
      <c r="B2876" s="126">
        <v>1</v>
      </c>
      <c r="C2876" s="133"/>
      <c r="D2876" s="134">
        <v>51608</v>
      </c>
      <c r="E2876" s="7" t="s">
        <v>1033</v>
      </c>
      <c r="F2876" s="8" t="s">
        <v>457</v>
      </c>
      <c r="G2876" s="16">
        <f>IFERROR(VLOOKUP(Table1[[#This Row],[Codigo_insumo]],BD_Insumos!$B:$E,4),"")</f>
        <v>48.249400000000001</v>
      </c>
      <c r="H2876" s="140">
        <v>2</v>
      </c>
      <c r="I2876" s="9"/>
      <c r="J2876" s="22">
        <f t="shared" si="44"/>
        <v>96.498800000000003</v>
      </c>
      <c r="K2876" s="22" t="str">
        <f>IF(I2876&lt;&gt;"",SUMIF(Table1[Codigo_servico],A2876,Table1[Subtotal_insumo]),"")</f>
        <v/>
      </c>
      <c r="L2876" s="16">
        <f>IF(Table1[[#This Row],[Ordem_insumos]]&lt;&gt;0,VLOOKUP(Table1[[#This Row],[Codigo_servico]],Preencher_Orcamento!$B:$D,3,FALSE)*Table1[[#This Row],[Qtde_insumo]],"")</f>
        <v>0</v>
      </c>
      <c r="M2876" s="16">
        <f>IF(Table1[[#This Row],[Ordem_insumos]]&lt;&gt;0,VLOOKUP(Table1[[#This Row],[Codigo_servico]],Preencher_Orcamento!$B:$D,3,FALSE)*Table1[[#This Row],[Subtotal_insumo]],"")</f>
        <v>0</v>
      </c>
    </row>
    <row r="2877" spans="1:13" x14ac:dyDescent="0.25">
      <c r="A2877" s="6">
        <v>90157</v>
      </c>
      <c r="B2877" s="126">
        <v>2</v>
      </c>
      <c r="C2877" s="133"/>
      <c r="D2877" s="134">
        <v>51651</v>
      </c>
      <c r="E2877" s="7" t="s">
        <v>1052</v>
      </c>
      <c r="F2877" s="8" t="s">
        <v>457</v>
      </c>
      <c r="G2877" s="16">
        <f>IFERROR(VLOOKUP(Table1[[#This Row],[Codigo_insumo]],BD_Insumos!$B:$E,4),"")</f>
        <v>0.87890000000000001</v>
      </c>
      <c r="H2877" s="140">
        <v>5</v>
      </c>
      <c r="I2877" s="9"/>
      <c r="J2877" s="22">
        <f t="shared" si="44"/>
        <v>4.3944999999999999</v>
      </c>
      <c r="K2877" s="22" t="str">
        <f>IF(I2877&lt;&gt;"",SUMIF(Table1[Codigo_servico],A2877,Table1[Subtotal_insumo]),"")</f>
        <v/>
      </c>
      <c r="L2877" s="16">
        <f>IF(Table1[[#This Row],[Ordem_insumos]]&lt;&gt;0,VLOOKUP(Table1[[#This Row],[Codigo_servico]],Preencher_Orcamento!$B:$D,3,FALSE)*Table1[[#This Row],[Qtde_insumo]],"")</f>
        <v>0</v>
      </c>
      <c r="M2877" s="16">
        <f>IF(Table1[[#This Row],[Ordem_insumos]]&lt;&gt;0,VLOOKUP(Table1[[#This Row],[Codigo_servico]],Preencher_Orcamento!$B:$D,3,FALSE)*Table1[[#This Row],[Subtotal_insumo]],"")</f>
        <v>0</v>
      </c>
    </row>
    <row r="2878" spans="1:13" x14ac:dyDescent="0.25">
      <c r="A2878" s="6">
        <v>90157</v>
      </c>
      <c r="B2878" s="126">
        <v>3</v>
      </c>
      <c r="C2878" s="133"/>
      <c r="D2878" s="134">
        <v>51655</v>
      </c>
      <c r="E2878" s="7" t="s">
        <v>1055</v>
      </c>
      <c r="F2878" s="8" t="s">
        <v>457</v>
      </c>
      <c r="G2878" s="18">
        <f>IFERROR(VLOOKUP(Table1[[#This Row],[Codigo_insumo]],BD_Insumos!$B:$E,4),"")</f>
        <v>3.4327999999999999</v>
      </c>
      <c r="H2878" s="140">
        <v>5</v>
      </c>
      <c r="I2878" s="9"/>
      <c r="J2878" s="23">
        <f t="shared" si="44"/>
        <v>17.163999999999998</v>
      </c>
      <c r="K2878" s="22" t="str">
        <f>IF(I2878&lt;&gt;"",SUMIF(Table1[Codigo_servico],A2878,Table1[Subtotal_insumo]),"")</f>
        <v/>
      </c>
      <c r="L2878" s="18">
        <f>IF(Table1[[#This Row],[Ordem_insumos]]&lt;&gt;0,VLOOKUP(Table1[[#This Row],[Codigo_servico]],Preencher_Orcamento!$B:$D,3,FALSE)*Table1[[#This Row],[Qtde_insumo]],"")</f>
        <v>0</v>
      </c>
      <c r="M2878" s="18">
        <f>IF(Table1[[#This Row],[Ordem_insumos]]&lt;&gt;0,VLOOKUP(Table1[[#This Row],[Codigo_servico]],Preencher_Orcamento!$B:$D,3,FALSE)*Table1[[#This Row],[Subtotal_insumo]],"")</f>
        <v>0</v>
      </c>
    </row>
    <row r="2879" spans="1:13" x14ac:dyDescent="0.25">
      <c r="A2879" s="6">
        <v>90157</v>
      </c>
      <c r="B2879" s="126">
        <v>4</v>
      </c>
      <c r="C2879" s="133"/>
      <c r="D2879" s="134">
        <v>51677</v>
      </c>
      <c r="E2879" s="7" t="s">
        <v>1062</v>
      </c>
      <c r="F2879" s="8" t="s">
        <v>457</v>
      </c>
      <c r="G2879" s="18">
        <f>IFERROR(VLOOKUP(Table1[[#This Row],[Codigo_insumo]],BD_Insumos!$B:$E,4),"")</f>
        <v>70.196700000000007</v>
      </c>
      <c r="H2879" s="140">
        <v>1</v>
      </c>
      <c r="I2879" s="9"/>
      <c r="J2879" s="23">
        <f t="shared" si="44"/>
        <v>70.196700000000007</v>
      </c>
      <c r="K2879" s="22" t="str">
        <f>IF(I2879&lt;&gt;"",SUMIF(Table1[Codigo_servico],A2879,Table1[Subtotal_insumo]),"")</f>
        <v/>
      </c>
      <c r="L2879" s="18">
        <f>IF(Table1[[#This Row],[Ordem_insumos]]&lt;&gt;0,VLOOKUP(Table1[[#This Row],[Codigo_servico]],Preencher_Orcamento!$B:$D,3,FALSE)*Table1[[#This Row],[Qtde_insumo]],"")</f>
        <v>0</v>
      </c>
      <c r="M2879" s="18">
        <f>IF(Table1[[#This Row],[Ordem_insumos]]&lt;&gt;0,VLOOKUP(Table1[[#This Row],[Codigo_servico]],Preencher_Orcamento!$B:$D,3,FALSE)*Table1[[#This Row],[Subtotal_insumo]],"")</f>
        <v>0</v>
      </c>
    </row>
    <row r="2880" spans="1:13" ht="26.25" x14ac:dyDescent="0.25">
      <c r="A2880" s="6">
        <v>90157</v>
      </c>
      <c r="B2880" s="126">
        <v>5</v>
      </c>
      <c r="C2880" s="133"/>
      <c r="D2880" s="134">
        <v>52430</v>
      </c>
      <c r="E2880" s="7" t="s">
        <v>1066</v>
      </c>
      <c r="F2880" s="8" t="s">
        <v>5</v>
      </c>
      <c r="G2880" s="18">
        <f>IFERROR(VLOOKUP(Table1[[#This Row],[Codigo_insumo]],BD_Insumos!$B:$E,4),"")</f>
        <v>1.8502000000000001</v>
      </c>
      <c r="H2880" s="140">
        <v>3</v>
      </c>
      <c r="I2880" s="9"/>
      <c r="J2880" s="23">
        <f t="shared" si="44"/>
        <v>5.5506000000000002</v>
      </c>
      <c r="K2880" s="22" t="str">
        <f>IF(I2880&lt;&gt;"",SUMIF(Table1[Codigo_servico],A2880,Table1[Subtotal_insumo]),"")</f>
        <v/>
      </c>
      <c r="L2880" s="18">
        <f>IF(Table1[[#This Row],[Ordem_insumos]]&lt;&gt;0,VLOOKUP(Table1[[#This Row],[Codigo_servico]],Preencher_Orcamento!$B:$D,3,FALSE)*Table1[[#This Row],[Qtde_insumo]],"")</f>
        <v>0</v>
      </c>
      <c r="M2880" s="18">
        <f>IF(Table1[[#This Row],[Ordem_insumos]]&lt;&gt;0,VLOOKUP(Table1[[#This Row],[Codigo_servico]],Preencher_Orcamento!$B:$D,3,FALSE)*Table1[[#This Row],[Subtotal_insumo]],"")</f>
        <v>0</v>
      </c>
    </row>
    <row r="2881" spans="1:13" x14ac:dyDescent="0.25">
      <c r="A2881" s="6">
        <v>90157</v>
      </c>
      <c r="B2881" s="126">
        <v>6</v>
      </c>
      <c r="C2881" s="133"/>
      <c r="D2881" s="134">
        <v>50830</v>
      </c>
      <c r="E2881" s="7" t="s">
        <v>1008</v>
      </c>
      <c r="F2881" s="8" t="s">
        <v>457</v>
      </c>
      <c r="G2881" s="18">
        <f>IFERROR(VLOOKUP(Table1[[#This Row],[Codigo_insumo]],BD_Insumos!$B:$E,4),"")</f>
        <v>37.503599999999999</v>
      </c>
      <c r="H2881" s="140">
        <v>1</v>
      </c>
      <c r="I2881" s="9"/>
      <c r="J2881" s="23">
        <f t="shared" si="44"/>
        <v>37.503599999999999</v>
      </c>
      <c r="K2881" s="22" t="str">
        <f>IF(I2881&lt;&gt;"",SUMIF(Table1[Codigo_servico],A2881,Table1[Subtotal_insumo]),"")</f>
        <v/>
      </c>
      <c r="L2881" s="18">
        <f>IF(Table1[[#This Row],[Ordem_insumos]]&lt;&gt;0,VLOOKUP(Table1[[#This Row],[Codigo_servico]],Preencher_Orcamento!$B:$D,3,FALSE)*Table1[[#This Row],[Qtde_insumo]],"")</f>
        <v>0</v>
      </c>
      <c r="M2881" s="18">
        <f>IF(Table1[[#This Row],[Ordem_insumos]]&lt;&gt;0,VLOOKUP(Table1[[#This Row],[Codigo_servico]],Preencher_Orcamento!$B:$D,3,FALSE)*Table1[[#This Row],[Subtotal_insumo]],"")</f>
        <v>0</v>
      </c>
    </row>
    <row r="2882" spans="1:13" ht="26.25" x14ac:dyDescent="0.25">
      <c r="A2882" s="6">
        <v>90157</v>
      </c>
      <c r="B2882" s="126">
        <v>7</v>
      </c>
      <c r="C2882" s="133"/>
      <c r="D2882" s="134">
        <v>52810</v>
      </c>
      <c r="E2882" s="7" t="s">
        <v>1088</v>
      </c>
      <c r="F2882" s="8" t="s">
        <v>5</v>
      </c>
      <c r="G2882" s="18">
        <f>IFERROR(VLOOKUP(Table1[[#This Row],[Codigo_insumo]],BD_Insumos!$B:$E,4),"")</f>
        <v>25.581700000000001</v>
      </c>
      <c r="H2882" s="140">
        <v>30</v>
      </c>
      <c r="I2882" s="9"/>
      <c r="J2882" s="23">
        <f t="shared" ref="J2882:J2945" si="45">IF(I2882="",G2882*H2882,"")</f>
        <v>767.45100000000002</v>
      </c>
      <c r="K2882" s="22" t="str">
        <f>IF(I2882&lt;&gt;"",SUMIF(Table1[Codigo_servico],A2882,Table1[Subtotal_insumo]),"")</f>
        <v/>
      </c>
      <c r="L2882" s="18">
        <f>IF(Table1[[#This Row],[Ordem_insumos]]&lt;&gt;0,VLOOKUP(Table1[[#This Row],[Codigo_servico]],Preencher_Orcamento!$B:$D,3,FALSE)*Table1[[#This Row],[Qtde_insumo]],"")</f>
        <v>0</v>
      </c>
      <c r="M2882" s="18">
        <f>IF(Table1[[#This Row],[Ordem_insumos]]&lt;&gt;0,VLOOKUP(Table1[[#This Row],[Codigo_servico]],Preencher_Orcamento!$B:$D,3,FALSE)*Table1[[#This Row],[Subtotal_insumo]],"")</f>
        <v>0</v>
      </c>
    </row>
    <row r="2883" spans="1:13" ht="26.25" x14ac:dyDescent="0.25">
      <c r="A2883" s="6">
        <v>90157</v>
      </c>
      <c r="B2883" s="126">
        <v>8</v>
      </c>
      <c r="C2883" s="133"/>
      <c r="D2883" s="134">
        <v>54576</v>
      </c>
      <c r="E2883" s="7" t="s">
        <v>1250</v>
      </c>
      <c r="F2883" s="8" t="s">
        <v>457</v>
      </c>
      <c r="G2883" s="18">
        <f>IFERROR(VLOOKUP(Table1[[#This Row],[Codigo_insumo]],BD_Insumos!$B:$E,4),"")</f>
        <v>1.3</v>
      </c>
      <c r="H2883" s="140">
        <v>2</v>
      </c>
      <c r="I2883" s="9"/>
      <c r="J2883" s="23">
        <f t="shared" si="45"/>
        <v>2.6</v>
      </c>
      <c r="K2883" s="22" t="str">
        <f>IF(I2883&lt;&gt;"",SUMIF(Table1[Codigo_servico],A2883,Table1[Subtotal_insumo]),"")</f>
        <v/>
      </c>
      <c r="L2883" s="18">
        <f>IF(Table1[[#This Row],[Ordem_insumos]]&lt;&gt;0,VLOOKUP(Table1[[#This Row],[Codigo_servico]],Preencher_Orcamento!$B:$D,3,FALSE)*Table1[[#This Row],[Qtde_insumo]],"")</f>
        <v>0</v>
      </c>
      <c r="M2883" s="18">
        <f>IF(Table1[[#This Row],[Ordem_insumos]]&lt;&gt;0,VLOOKUP(Table1[[#This Row],[Codigo_servico]],Preencher_Orcamento!$B:$D,3,FALSE)*Table1[[#This Row],[Subtotal_insumo]],"")</f>
        <v>0</v>
      </c>
    </row>
    <row r="2884" spans="1:13" ht="26.25" x14ac:dyDescent="0.25">
      <c r="A2884" s="6">
        <v>90157</v>
      </c>
      <c r="B2884" s="126">
        <v>9</v>
      </c>
      <c r="C2884" s="133"/>
      <c r="D2884" s="134">
        <v>52471</v>
      </c>
      <c r="E2884" s="7" t="s">
        <v>1081</v>
      </c>
      <c r="F2884" s="8" t="s">
        <v>457</v>
      </c>
      <c r="G2884" s="18">
        <f>IFERROR(VLOOKUP(Table1[[#This Row],[Codigo_insumo]],BD_Insumos!$B:$E,4),"")</f>
        <v>1.8943000000000001</v>
      </c>
      <c r="H2884" s="140">
        <v>3</v>
      </c>
      <c r="I2884" s="9"/>
      <c r="J2884" s="23">
        <f t="shared" si="45"/>
        <v>5.6829000000000001</v>
      </c>
      <c r="K2884" s="22" t="str">
        <f>IF(I2884&lt;&gt;"",SUMIF(Table1[Codigo_servico],A2884,Table1[Subtotal_insumo]),"")</f>
        <v/>
      </c>
      <c r="L2884" s="18">
        <f>IF(Table1[[#This Row],[Ordem_insumos]]&lt;&gt;0,VLOOKUP(Table1[[#This Row],[Codigo_servico]],Preencher_Orcamento!$B:$D,3,FALSE)*Table1[[#This Row],[Qtde_insumo]],"")</f>
        <v>0</v>
      </c>
      <c r="M2884" s="18">
        <f>IF(Table1[[#This Row],[Ordem_insumos]]&lt;&gt;0,VLOOKUP(Table1[[#This Row],[Codigo_servico]],Preencher_Orcamento!$B:$D,3,FALSE)*Table1[[#This Row],[Subtotal_insumo]],"")</f>
        <v>0</v>
      </c>
    </row>
    <row r="2885" spans="1:13" ht="26.25" x14ac:dyDescent="0.25">
      <c r="A2885" s="6">
        <v>90157</v>
      </c>
      <c r="B2885" s="126">
        <v>10</v>
      </c>
      <c r="C2885" s="133"/>
      <c r="D2885" s="134">
        <v>50826</v>
      </c>
      <c r="E2885" s="7" t="s">
        <v>1006</v>
      </c>
      <c r="F2885" s="8" t="s">
        <v>457</v>
      </c>
      <c r="G2885" s="18">
        <f>IFERROR(VLOOKUP(Table1[[#This Row],[Codigo_insumo]],BD_Insumos!$B:$E,4),"")</f>
        <v>726.22140000000002</v>
      </c>
      <c r="H2885" s="140">
        <v>1</v>
      </c>
      <c r="I2885" s="9"/>
      <c r="J2885" s="23">
        <f t="shared" si="45"/>
        <v>726.22140000000002</v>
      </c>
      <c r="K2885" s="22" t="str">
        <f>IF(I2885&lt;&gt;"",SUMIF(Table1[Codigo_servico],A2885,Table1[Subtotal_insumo]),"")</f>
        <v/>
      </c>
      <c r="L2885" s="18">
        <f>IF(Table1[[#This Row],[Ordem_insumos]]&lt;&gt;0,VLOOKUP(Table1[[#This Row],[Codigo_servico]],Preencher_Orcamento!$B:$D,3,FALSE)*Table1[[#This Row],[Qtde_insumo]],"")</f>
        <v>0</v>
      </c>
      <c r="M2885" s="18">
        <f>IF(Table1[[#This Row],[Ordem_insumos]]&lt;&gt;0,VLOOKUP(Table1[[#This Row],[Codigo_servico]],Preencher_Orcamento!$B:$D,3,FALSE)*Table1[[#This Row],[Subtotal_insumo]],"")</f>
        <v>0</v>
      </c>
    </row>
    <row r="2886" spans="1:13" x14ac:dyDescent="0.25">
      <c r="A2886" s="6">
        <v>90157</v>
      </c>
      <c r="B2886" s="126">
        <v>11</v>
      </c>
      <c r="C2886" s="133"/>
      <c r="D2886" s="134">
        <v>17715</v>
      </c>
      <c r="E2886" s="7" t="s">
        <v>395</v>
      </c>
      <c r="F2886" s="8" t="s">
        <v>197</v>
      </c>
      <c r="G2886" s="18">
        <f>IFERROR(VLOOKUP(Table1[[#This Row],[Codigo_insumo]],BD_Insumos!$B:$E,4),"")</f>
        <v>6.9610000000000003</v>
      </c>
      <c r="H2886" s="140">
        <v>0.2</v>
      </c>
      <c r="I2886" s="9"/>
      <c r="J2886" s="23">
        <f t="shared" si="45"/>
        <v>1.3922000000000001</v>
      </c>
      <c r="K2886" s="22" t="str">
        <f>IF(I2886&lt;&gt;"",SUMIF(Table1[Codigo_servico],A2886,Table1[Subtotal_insumo]),"")</f>
        <v/>
      </c>
      <c r="L2886" s="18">
        <f>IF(Table1[[#This Row],[Ordem_insumos]]&lt;&gt;0,VLOOKUP(Table1[[#This Row],[Codigo_servico]],Preencher_Orcamento!$B:$D,3,FALSE)*Table1[[#This Row],[Qtde_insumo]],"")</f>
        <v>0</v>
      </c>
      <c r="M2886" s="18">
        <f>IF(Table1[[#This Row],[Ordem_insumos]]&lt;&gt;0,VLOOKUP(Table1[[#This Row],[Codigo_servico]],Preencher_Orcamento!$B:$D,3,FALSE)*Table1[[#This Row],[Subtotal_insumo]],"")</f>
        <v>0</v>
      </c>
    </row>
    <row r="2887" spans="1:13" ht="39" x14ac:dyDescent="0.25">
      <c r="A2887" s="6">
        <v>90157</v>
      </c>
      <c r="B2887" s="126">
        <v>12</v>
      </c>
      <c r="C2887" s="133"/>
      <c r="D2887" s="134">
        <v>51641</v>
      </c>
      <c r="E2887" s="7" t="s">
        <v>1044</v>
      </c>
      <c r="F2887" s="8" t="s">
        <v>5</v>
      </c>
      <c r="G2887" s="18">
        <f>IFERROR(VLOOKUP(Table1[[#This Row],[Codigo_insumo]],BD_Insumos!$B:$E,4),"")</f>
        <v>8.7725000000000009</v>
      </c>
      <c r="H2887" s="140">
        <v>9</v>
      </c>
      <c r="I2887" s="9"/>
      <c r="J2887" s="23">
        <f t="shared" si="45"/>
        <v>78.952500000000015</v>
      </c>
      <c r="K2887" s="22" t="str">
        <f>IF(I2887&lt;&gt;"",SUMIF(Table1[Codigo_servico],A2887,Table1[Subtotal_insumo]),"")</f>
        <v/>
      </c>
      <c r="L2887" s="18">
        <f>IF(Table1[[#This Row],[Ordem_insumos]]&lt;&gt;0,VLOOKUP(Table1[[#This Row],[Codigo_servico]],Preencher_Orcamento!$B:$D,3,FALSE)*Table1[[#This Row],[Qtde_insumo]],"")</f>
        <v>0</v>
      </c>
      <c r="M2887" s="18">
        <f>IF(Table1[[#This Row],[Ordem_insumos]]&lt;&gt;0,VLOOKUP(Table1[[#This Row],[Codigo_servico]],Preencher_Orcamento!$B:$D,3,FALSE)*Table1[[#This Row],[Subtotal_insumo]],"")</f>
        <v>0</v>
      </c>
    </row>
    <row r="2888" spans="1:13" ht="26.25" x14ac:dyDescent="0.25">
      <c r="A2888" s="6">
        <v>90157</v>
      </c>
      <c r="B2888" s="126">
        <v>13</v>
      </c>
      <c r="C2888" s="133"/>
      <c r="D2888" s="134">
        <v>50827</v>
      </c>
      <c r="E2888" s="7" t="s">
        <v>1007</v>
      </c>
      <c r="F2888" s="8" t="s">
        <v>457</v>
      </c>
      <c r="G2888" s="18">
        <f>IFERROR(VLOOKUP(Table1[[#This Row],[Codigo_insumo]],BD_Insumos!$B:$E,4),"")</f>
        <v>263.24200000000002</v>
      </c>
      <c r="H2888" s="140">
        <v>1</v>
      </c>
      <c r="I2888" s="9"/>
      <c r="J2888" s="23">
        <f t="shared" si="45"/>
        <v>263.24200000000002</v>
      </c>
      <c r="K2888" s="22" t="str">
        <f>IF(I2888&lt;&gt;"",SUMIF(Table1[Codigo_servico],A2888,Table1[Subtotal_insumo]),"")</f>
        <v/>
      </c>
      <c r="L2888" s="18">
        <f>IF(Table1[[#This Row],[Ordem_insumos]]&lt;&gt;0,VLOOKUP(Table1[[#This Row],[Codigo_servico]],Preencher_Orcamento!$B:$D,3,FALSE)*Table1[[#This Row],[Qtde_insumo]],"")</f>
        <v>0</v>
      </c>
      <c r="M2888" s="18">
        <f>IF(Table1[[#This Row],[Ordem_insumos]]&lt;&gt;0,VLOOKUP(Table1[[#This Row],[Codigo_servico]],Preencher_Orcamento!$B:$D,3,FALSE)*Table1[[#This Row],[Subtotal_insumo]],"")</f>
        <v>0</v>
      </c>
    </row>
    <row r="2889" spans="1:13" ht="26.25" x14ac:dyDescent="0.25">
      <c r="A2889" s="6">
        <v>90157</v>
      </c>
      <c r="B2889" s="126">
        <v>14</v>
      </c>
      <c r="C2889" s="133"/>
      <c r="D2889" s="134">
        <v>51602</v>
      </c>
      <c r="E2889" s="7" t="s">
        <v>1028</v>
      </c>
      <c r="F2889" s="8" t="s">
        <v>457</v>
      </c>
      <c r="G2889" s="18">
        <f>IFERROR(VLOOKUP(Table1[[#This Row],[Codigo_insumo]],BD_Insumos!$B:$E,4),"")</f>
        <v>2.8881999999999999</v>
      </c>
      <c r="H2889" s="140">
        <v>2</v>
      </c>
      <c r="I2889" s="9"/>
      <c r="J2889" s="23">
        <f t="shared" si="45"/>
        <v>5.7763999999999998</v>
      </c>
      <c r="K2889" s="22" t="str">
        <f>IF(I2889&lt;&gt;"",SUMIF(Table1[Codigo_servico],A2889,Table1[Subtotal_insumo]),"")</f>
        <v/>
      </c>
      <c r="L2889" s="18">
        <f>IF(Table1[[#This Row],[Ordem_insumos]]&lt;&gt;0,VLOOKUP(Table1[[#This Row],[Codigo_servico]],Preencher_Orcamento!$B:$D,3,FALSE)*Table1[[#This Row],[Qtde_insumo]],"")</f>
        <v>0</v>
      </c>
      <c r="M2889" s="18">
        <f>IF(Table1[[#This Row],[Ordem_insumos]]&lt;&gt;0,VLOOKUP(Table1[[#This Row],[Codigo_servico]],Preencher_Orcamento!$B:$D,3,FALSE)*Table1[[#This Row],[Subtotal_insumo]],"")</f>
        <v>0</v>
      </c>
    </row>
    <row r="2890" spans="1:13" x14ac:dyDescent="0.25">
      <c r="A2890" s="6">
        <v>90157</v>
      </c>
      <c r="B2890" s="126">
        <v>15</v>
      </c>
      <c r="C2890" s="133"/>
      <c r="D2890" s="134">
        <v>52848</v>
      </c>
      <c r="E2890" s="7" t="s">
        <v>1111</v>
      </c>
      <c r="F2890" s="8" t="s">
        <v>5</v>
      </c>
      <c r="G2890" s="18">
        <f>IFERROR(VLOOKUP(Table1[[#This Row],[Codigo_insumo]],BD_Insumos!$B:$E,4),"")</f>
        <v>17.606100000000001</v>
      </c>
      <c r="H2890" s="140">
        <v>4</v>
      </c>
      <c r="I2890" s="9"/>
      <c r="J2890" s="23">
        <f t="shared" si="45"/>
        <v>70.424400000000006</v>
      </c>
      <c r="K2890" s="22" t="str">
        <f>IF(I2890&lt;&gt;"",SUMIF(Table1[Codigo_servico],A2890,Table1[Subtotal_insumo]),"")</f>
        <v/>
      </c>
      <c r="L2890" s="18">
        <f>IF(Table1[[#This Row],[Ordem_insumos]]&lt;&gt;0,VLOOKUP(Table1[[#This Row],[Codigo_servico]],Preencher_Orcamento!$B:$D,3,FALSE)*Table1[[#This Row],[Qtde_insumo]],"")</f>
        <v>0</v>
      </c>
      <c r="M2890" s="18">
        <f>IF(Table1[[#This Row],[Ordem_insumos]]&lt;&gt;0,VLOOKUP(Table1[[#This Row],[Codigo_servico]],Preencher_Orcamento!$B:$D,3,FALSE)*Table1[[#This Row],[Subtotal_insumo]],"")</f>
        <v>0</v>
      </c>
    </row>
    <row r="2891" spans="1:13" ht="26.25" x14ac:dyDescent="0.25">
      <c r="A2891" s="6">
        <v>90157</v>
      </c>
      <c r="B2891" s="126">
        <v>16</v>
      </c>
      <c r="C2891" s="133"/>
      <c r="D2891" s="134">
        <v>58602</v>
      </c>
      <c r="E2891" s="7" t="s">
        <v>1572</v>
      </c>
      <c r="F2891" s="8" t="s">
        <v>457</v>
      </c>
      <c r="G2891" s="18">
        <f>IFERROR(VLOOKUP(Table1[[#This Row],[Codigo_insumo]],BD_Insumos!$B:$E,4),"")</f>
        <v>221.25239999999999</v>
      </c>
      <c r="H2891" s="140">
        <v>1</v>
      </c>
      <c r="I2891" s="9"/>
      <c r="J2891" s="23">
        <f t="shared" si="45"/>
        <v>221.25239999999999</v>
      </c>
      <c r="K2891" s="22" t="str">
        <f>IF(I2891&lt;&gt;"",SUMIF(Table1[Codigo_servico],A2891,Table1[Subtotal_insumo]),"")</f>
        <v/>
      </c>
      <c r="L2891" s="18">
        <f>IF(Table1[[#This Row],[Ordem_insumos]]&lt;&gt;0,VLOOKUP(Table1[[#This Row],[Codigo_servico]],Preencher_Orcamento!$B:$D,3,FALSE)*Table1[[#This Row],[Qtde_insumo]],"")</f>
        <v>0</v>
      </c>
      <c r="M2891" s="18">
        <f>IF(Table1[[#This Row],[Ordem_insumos]]&lt;&gt;0,VLOOKUP(Table1[[#This Row],[Codigo_servico]],Preencher_Orcamento!$B:$D,3,FALSE)*Table1[[#This Row],[Subtotal_insumo]],"")</f>
        <v>0</v>
      </c>
    </row>
    <row r="2892" spans="1:13" ht="39" x14ac:dyDescent="0.25">
      <c r="A2892" s="6">
        <v>90157</v>
      </c>
      <c r="B2892" s="126">
        <v>17</v>
      </c>
      <c r="C2892" s="133"/>
      <c r="D2892" s="134">
        <v>51647</v>
      </c>
      <c r="E2892" s="7" t="s">
        <v>1050</v>
      </c>
      <c r="F2892" s="8" t="s">
        <v>5</v>
      </c>
      <c r="G2892" s="18">
        <f>IFERROR(VLOOKUP(Table1[[#This Row],[Codigo_insumo]],BD_Insumos!$B:$E,4),"")</f>
        <v>31.902799999999999</v>
      </c>
      <c r="H2892" s="140">
        <v>6</v>
      </c>
      <c r="I2892" s="9"/>
      <c r="J2892" s="23">
        <f t="shared" si="45"/>
        <v>191.41679999999999</v>
      </c>
      <c r="K2892" s="22" t="str">
        <f>IF(I2892&lt;&gt;"",SUMIF(Table1[Codigo_servico],A2892,Table1[Subtotal_insumo]),"")</f>
        <v/>
      </c>
      <c r="L2892" s="18">
        <f>IF(Table1[[#This Row],[Ordem_insumos]]&lt;&gt;0,VLOOKUP(Table1[[#This Row],[Codigo_servico]],Preencher_Orcamento!$B:$D,3,FALSE)*Table1[[#This Row],[Qtde_insumo]],"")</f>
        <v>0</v>
      </c>
      <c r="M2892" s="18">
        <f>IF(Table1[[#This Row],[Ordem_insumos]]&lt;&gt;0,VLOOKUP(Table1[[#This Row],[Codigo_servico]],Preencher_Orcamento!$B:$D,3,FALSE)*Table1[[#This Row],[Subtotal_insumo]],"")</f>
        <v>0</v>
      </c>
    </row>
    <row r="2893" spans="1:13" x14ac:dyDescent="0.25">
      <c r="A2893" s="6">
        <v>90157</v>
      </c>
      <c r="B2893" s="126">
        <v>18</v>
      </c>
      <c r="C2893" s="133"/>
      <c r="D2893" s="134">
        <v>2044</v>
      </c>
      <c r="E2893" s="7" t="s">
        <v>2193</v>
      </c>
      <c r="F2893" s="8" t="s">
        <v>2140</v>
      </c>
      <c r="G2893" s="18">
        <f>IFERROR(VLOOKUP(Table1[[#This Row],[Codigo_insumo]],BD_Insumos!$B:$E,4),"")</f>
        <v>13.596734305430379</v>
      </c>
      <c r="H2893" s="140">
        <v>25</v>
      </c>
      <c r="I2893" s="9"/>
      <c r="J2893" s="23">
        <f t="shared" si="45"/>
        <v>339.91835763575949</v>
      </c>
      <c r="K2893" s="22" t="str">
        <f>IF(I2893&lt;&gt;"",SUMIF(Table1[Codigo_servico],A2893,Table1[Subtotal_insumo]),"")</f>
        <v/>
      </c>
      <c r="L2893" s="18">
        <f>IF(Table1[[#This Row],[Ordem_insumos]]&lt;&gt;0,VLOOKUP(Table1[[#This Row],[Codigo_servico]],Preencher_Orcamento!$B:$D,3,FALSE)*Table1[[#This Row],[Qtde_insumo]],"")</f>
        <v>0</v>
      </c>
      <c r="M2893" s="18">
        <f>IF(Table1[[#This Row],[Ordem_insumos]]&lt;&gt;0,VLOOKUP(Table1[[#This Row],[Codigo_servico]],Preencher_Orcamento!$B:$D,3,FALSE)*Table1[[#This Row],[Subtotal_insumo]],"")</f>
        <v>0</v>
      </c>
    </row>
    <row r="2894" spans="1:13" ht="51.75" x14ac:dyDescent="0.25">
      <c r="A2894" s="6">
        <v>90157</v>
      </c>
      <c r="B2894" s="126">
        <v>19</v>
      </c>
      <c r="C2894" s="133"/>
      <c r="D2894" s="134">
        <v>59020</v>
      </c>
      <c r="E2894" s="7" t="s">
        <v>1581</v>
      </c>
      <c r="F2894" s="8" t="s">
        <v>457</v>
      </c>
      <c r="G2894" s="18">
        <f>IFERROR(VLOOKUP(Table1[[#This Row],[Codigo_insumo]],BD_Insumos!$B:$E,4),"")</f>
        <v>5.4438000000000004</v>
      </c>
      <c r="H2894" s="140">
        <v>1</v>
      </c>
      <c r="I2894" s="9"/>
      <c r="J2894" s="23">
        <f t="shared" si="45"/>
        <v>5.4438000000000004</v>
      </c>
      <c r="K2894" s="22" t="str">
        <f>IF(I2894&lt;&gt;"",SUMIF(Table1[Codigo_servico],A2894,Table1[Subtotal_insumo]),"")</f>
        <v/>
      </c>
      <c r="L2894" s="18">
        <f>IF(Table1[[#This Row],[Ordem_insumos]]&lt;&gt;0,VLOOKUP(Table1[[#This Row],[Codigo_servico]],Preencher_Orcamento!$B:$D,3,FALSE)*Table1[[#This Row],[Qtde_insumo]],"")</f>
        <v>0</v>
      </c>
      <c r="M2894" s="18">
        <f>IF(Table1[[#This Row],[Ordem_insumos]]&lt;&gt;0,VLOOKUP(Table1[[#This Row],[Codigo_servico]],Preencher_Orcamento!$B:$D,3,FALSE)*Table1[[#This Row],[Subtotal_insumo]],"")</f>
        <v>0</v>
      </c>
    </row>
    <row r="2895" spans="1:13" ht="26.25" x14ac:dyDescent="0.25">
      <c r="A2895" s="6">
        <v>90157</v>
      </c>
      <c r="B2895" s="126">
        <v>20</v>
      </c>
      <c r="C2895" s="133"/>
      <c r="D2895" s="134">
        <v>61082</v>
      </c>
      <c r="E2895" s="7" t="s">
        <v>1658</v>
      </c>
      <c r="F2895" s="8" t="s">
        <v>457</v>
      </c>
      <c r="G2895" s="18">
        <f>IFERROR(VLOOKUP(Table1[[#This Row],[Codigo_insumo]],BD_Insumos!$B:$E,4),"")</f>
        <v>63.913699999999999</v>
      </c>
      <c r="H2895" s="140">
        <v>2</v>
      </c>
      <c r="I2895" s="9"/>
      <c r="J2895" s="23">
        <f t="shared" si="45"/>
        <v>127.8274</v>
      </c>
      <c r="K2895" s="22" t="str">
        <f>IF(I2895&lt;&gt;"",SUMIF(Table1[Codigo_servico],A2895,Table1[Subtotal_insumo]),"")</f>
        <v/>
      </c>
      <c r="L2895" s="18">
        <f>IF(Table1[[#This Row],[Ordem_insumos]]&lt;&gt;0,VLOOKUP(Table1[[#This Row],[Codigo_servico]],Preencher_Orcamento!$B:$D,3,FALSE)*Table1[[#This Row],[Qtde_insumo]],"")</f>
        <v>0</v>
      </c>
      <c r="M2895" s="18">
        <f>IF(Table1[[#This Row],[Ordem_insumos]]&lt;&gt;0,VLOOKUP(Table1[[#This Row],[Codigo_servico]],Preencher_Orcamento!$B:$D,3,FALSE)*Table1[[#This Row],[Subtotal_insumo]],"")</f>
        <v>0</v>
      </c>
    </row>
    <row r="2896" spans="1:13" ht="26.25" x14ac:dyDescent="0.25">
      <c r="A2896" s="6">
        <v>90157</v>
      </c>
      <c r="B2896" s="126">
        <v>21</v>
      </c>
      <c r="C2896" s="133"/>
      <c r="D2896" s="134">
        <v>54022</v>
      </c>
      <c r="E2896" s="7" t="s">
        <v>1179</v>
      </c>
      <c r="F2896" s="8" t="s">
        <v>5</v>
      </c>
      <c r="G2896" s="18">
        <f>IFERROR(VLOOKUP(Table1[[#This Row],[Codigo_insumo]],BD_Insumos!$B:$E,4),"")</f>
        <v>8.1550999999999991</v>
      </c>
      <c r="H2896" s="140">
        <v>0.2</v>
      </c>
      <c r="I2896" s="9"/>
      <c r="J2896" s="23">
        <f t="shared" si="45"/>
        <v>1.6310199999999999</v>
      </c>
      <c r="K2896" s="22" t="str">
        <f>IF(I2896&lt;&gt;"",SUMIF(Table1[Codigo_servico],A2896,Table1[Subtotal_insumo]),"")</f>
        <v/>
      </c>
      <c r="L2896" s="18">
        <f>IF(Table1[[#This Row],[Ordem_insumos]]&lt;&gt;0,VLOOKUP(Table1[[#This Row],[Codigo_servico]],Preencher_Orcamento!$B:$D,3,FALSE)*Table1[[#This Row],[Qtde_insumo]],"")</f>
        <v>0</v>
      </c>
      <c r="M2896" s="18">
        <f>IF(Table1[[#This Row],[Ordem_insumos]]&lt;&gt;0,VLOOKUP(Table1[[#This Row],[Codigo_servico]],Preencher_Orcamento!$B:$D,3,FALSE)*Table1[[#This Row],[Subtotal_insumo]],"")</f>
        <v>0</v>
      </c>
    </row>
    <row r="2897" spans="1:13" ht="39" x14ac:dyDescent="0.25">
      <c r="A2897" s="6">
        <v>90157</v>
      </c>
      <c r="B2897" s="126">
        <v>22</v>
      </c>
      <c r="C2897" s="133"/>
      <c r="D2897" s="134">
        <v>53277</v>
      </c>
      <c r="E2897" s="7" t="s">
        <v>1149</v>
      </c>
      <c r="F2897" s="8" t="s">
        <v>457</v>
      </c>
      <c r="G2897" s="18">
        <f>IFERROR(VLOOKUP(Table1[[#This Row],[Codigo_insumo]],BD_Insumos!$B:$E,4),"")</f>
        <v>277.8655</v>
      </c>
      <c r="H2897" s="140">
        <v>1</v>
      </c>
      <c r="I2897" s="9"/>
      <c r="J2897" s="23">
        <f t="shared" si="45"/>
        <v>277.8655</v>
      </c>
      <c r="K2897" s="22" t="str">
        <f>IF(I2897&lt;&gt;"",SUMIF(Table1[Codigo_servico],A2897,Table1[Subtotal_insumo]),"")</f>
        <v/>
      </c>
      <c r="L2897" s="18">
        <f>IF(Table1[[#This Row],[Ordem_insumos]]&lt;&gt;0,VLOOKUP(Table1[[#This Row],[Codigo_servico]],Preencher_Orcamento!$B:$D,3,FALSE)*Table1[[#This Row],[Qtde_insumo]],"")</f>
        <v>0</v>
      </c>
      <c r="M2897" s="18">
        <f>IF(Table1[[#This Row],[Ordem_insumos]]&lt;&gt;0,VLOOKUP(Table1[[#This Row],[Codigo_servico]],Preencher_Orcamento!$B:$D,3,FALSE)*Table1[[#This Row],[Subtotal_insumo]],"")</f>
        <v>0</v>
      </c>
    </row>
    <row r="2898" spans="1:13" ht="26.25" x14ac:dyDescent="0.25">
      <c r="A2898" s="6">
        <v>90157</v>
      </c>
      <c r="B2898" s="126">
        <v>23</v>
      </c>
      <c r="C2898" s="133"/>
      <c r="D2898" s="134">
        <v>59021</v>
      </c>
      <c r="E2898" s="7" t="s">
        <v>1582</v>
      </c>
      <c r="F2898" s="8" t="s">
        <v>457</v>
      </c>
      <c r="G2898" s="18">
        <f>IFERROR(VLOOKUP(Table1[[#This Row],[Codigo_insumo]],BD_Insumos!$B:$E,4),"")</f>
        <v>14.596299999999999</v>
      </c>
      <c r="H2898" s="140">
        <v>6</v>
      </c>
      <c r="I2898" s="9"/>
      <c r="J2898" s="23">
        <f t="shared" si="45"/>
        <v>87.577799999999996</v>
      </c>
      <c r="K2898" s="22" t="str">
        <f>IF(I2898&lt;&gt;"",SUMIF(Table1[Codigo_servico],A2898,Table1[Subtotal_insumo]),"")</f>
        <v/>
      </c>
      <c r="L2898" s="18">
        <f>IF(Table1[[#This Row],[Ordem_insumos]]&lt;&gt;0,VLOOKUP(Table1[[#This Row],[Codigo_servico]],Preencher_Orcamento!$B:$D,3,FALSE)*Table1[[#This Row],[Qtde_insumo]],"")</f>
        <v>0</v>
      </c>
      <c r="M2898" s="18">
        <f>IF(Table1[[#This Row],[Ordem_insumos]]&lt;&gt;0,VLOOKUP(Table1[[#This Row],[Codigo_servico]],Preencher_Orcamento!$B:$D,3,FALSE)*Table1[[#This Row],[Subtotal_insumo]],"")</f>
        <v>0</v>
      </c>
    </row>
    <row r="2899" spans="1:13" ht="26.25" x14ac:dyDescent="0.25">
      <c r="A2899" s="6">
        <v>90157</v>
      </c>
      <c r="B2899" s="126">
        <v>24</v>
      </c>
      <c r="C2899" s="133"/>
      <c r="D2899" s="134">
        <v>59010</v>
      </c>
      <c r="E2899" s="7" t="s">
        <v>1580</v>
      </c>
      <c r="F2899" s="8" t="s">
        <v>457</v>
      </c>
      <c r="G2899" s="18">
        <f>IFERROR(VLOOKUP(Table1[[#This Row],[Codigo_insumo]],BD_Insumos!$B:$E,4),"")</f>
        <v>24.719000000000001</v>
      </c>
      <c r="H2899" s="140">
        <v>1</v>
      </c>
      <c r="I2899" s="9"/>
      <c r="J2899" s="23">
        <f t="shared" si="45"/>
        <v>24.719000000000001</v>
      </c>
      <c r="K2899" s="22" t="str">
        <f>IF(I2899&lt;&gt;"",SUMIF(Table1[Codigo_servico],A2899,Table1[Subtotal_insumo]),"")</f>
        <v/>
      </c>
      <c r="L2899" s="18">
        <f>IF(Table1[[#This Row],[Ordem_insumos]]&lt;&gt;0,VLOOKUP(Table1[[#This Row],[Codigo_servico]],Preencher_Orcamento!$B:$D,3,FALSE)*Table1[[#This Row],[Qtde_insumo]],"")</f>
        <v>0</v>
      </c>
      <c r="M2899" s="18">
        <f>IF(Table1[[#This Row],[Ordem_insumos]]&lt;&gt;0,VLOOKUP(Table1[[#This Row],[Codigo_servico]],Preencher_Orcamento!$B:$D,3,FALSE)*Table1[[#This Row],[Subtotal_insumo]],"")</f>
        <v>0</v>
      </c>
    </row>
    <row r="2900" spans="1:13" ht="26.25" x14ac:dyDescent="0.25">
      <c r="A2900" s="6">
        <v>90157</v>
      </c>
      <c r="B2900" s="126">
        <v>25</v>
      </c>
      <c r="C2900" s="133"/>
      <c r="D2900" s="134">
        <v>59005</v>
      </c>
      <c r="E2900" s="7" t="s">
        <v>1579</v>
      </c>
      <c r="F2900" s="8" t="s">
        <v>457</v>
      </c>
      <c r="G2900" s="18">
        <f>IFERROR(VLOOKUP(Table1[[#This Row],[Codigo_insumo]],BD_Insumos!$B:$E,4),"")</f>
        <v>11.94</v>
      </c>
      <c r="H2900" s="140">
        <v>1</v>
      </c>
      <c r="I2900" s="9"/>
      <c r="J2900" s="23">
        <f t="shared" si="45"/>
        <v>11.94</v>
      </c>
      <c r="K2900" s="22" t="str">
        <f>IF(I2900&lt;&gt;"",SUMIF(Table1[Codigo_servico],A2900,Table1[Subtotal_insumo]),"")</f>
        <v/>
      </c>
      <c r="L2900" s="18">
        <f>IF(Table1[[#This Row],[Ordem_insumos]]&lt;&gt;0,VLOOKUP(Table1[[#This Row],[Codigo_servico]],Preencher_Orcamento!$B:$D,3,FALSE)*Table1[[#This Row],[Qtde_insumo]],"")</f>
        <v>0</v>
      </c>
      <c r="M2900" s="18">
        <f>IF(Table1[[#This Row],[Ordem_insumos]]&lt;&gt;0,VLOOKUP(Table1[[#This Row],[Codigo_servico]],Preencher_Orcamento!$B:$D,3,FALSE)*Table1[[#This Row],[Subtotal_insumo]],"")</f>
        <v>0</v>
      </c>
    </row>
    <row r="2901" spans="1:13" x14ac:dyDescent="0.25">
      <c r="A2901" s="6">
        <v>90157</v>
      </c>
      <c r="B2901" s="126">
        <v>26</v>
      </c>
      <c r="C2901" s="133"/>
      <c r="D2901" s="134">
        <v>58418</v>
      </c>
      <c r="E2901" s="7" t="s">
        <v>1567</v>
      </c>
      <c r="F2901" s="8" t="s">
        <v>457</v>
      </c>
      <c r="G2901" s="18">
        <f>IFERROR(VLOOKUP(Table1[[#This Row],[Codigo_insumo]],BD_Insumos!$B:$E,4),"")</f>
        <v>3.2635999999999998</v>
      </c>
      <c r="H2901" s="140">
        <v>6</v>
      </c>
      <c r="I2901" s="9"/>
      <c r="J2901" s="23">
        <f t="shared" si="45"/>
        <v>19.581599999999998</v>
      </c>
      <c r="K2901" s="22" t="str">
        <f>IF(I2901&lt;&gt;"",SUMIF(Table1[Codigo_servico],A2901,Table1[Subtotal_insumo]),"")</f>
        <v/>
      </c>
      <c r="L2901" s="18">
        <f>IF(Table1[[#This Row],[Ordem_insumos]]&lt;&gt;0,VLOOKUP(Table1[[#This Row],[Codigo_servico]],Preencher_Orcamento!$B:$D,3,FALSE)*Table1[[#This Row],[Qtde_insumo]],"")</f>
        <v>0</v>
      </c>
      <c r="M2901" s="18">
        <f>IF(Table1[[#This Row],[Ordem_insumos]]&lt;&gt;0,VLOOKUP(Table1[[#This Row],[Codigo_servico]],Preencher_Orcamento!$B:$D,3,FALSE)*Table1[[#This Row],[Subtotal_insumo]],"")</f>
        <v>0</v>
      </c>
    </row>
    <row r="2902" spans="1:13" ht="26.25" x14ac:dyDescent="0.25">
      <c r="A2902" s="6">
        <v>90157</v>
      </c>
      <c r="B2902" s="126">
        <v>27</v>
      </c>
      <c r="C2902" s="133"/>
      <c r="D2902" s="134">
        <v>57214</v>
      </c>
      <c r="E2902" s="7" t="s">
        <v>1517</v>
      </c>
      <c r="F2902" s="8" t="s">
        <v>457</v>
      </c>
      <c r="G2902" s="18">
        <f>IFERROR(VLOOKUP(Table1[[#This Row],[Codigo_insumo]],BD_Insumos!$B:$E,4),"")</f>
        <v>47.9026</v>
      </c>
      <c r="H2902" s="140">
        <v>1</v>
      </c>
      <c r="I2902" s="9"/>
      <c r="J2902" s="23">
        <f t="shared" si="45"/>
        <v>47.9026</v>
      </c>
      <c r="K2902" s="22" t="str">
        <f>IF(I2902&lt;&gt;"",SUMIF(Table1[Codigo_servico],A2902,Table1[Subtotal_insumo]),"")</f>
        <v/>
      </c>
      <c r="L2902" s="18">
        <f>IF(Table1[[#This Row],[Ordem_insumos]]&lt;&gt;0,VLOOKUP(Table1[[#This Row],[Codigo_servico]],Preencher_Orcamento!$B:$D,3,FALSE)*Table1[[#This Row],[Qtde_insumo]],"")</f>
        <v>0</v>
      </c>
      <c r="M2902" s="18">
        <f>IF(Table1[[#This Row],[Ordem_insumos]]&lt;&gt;0,VLOOKUP(Table1[[#This Row],[Codigo_servico]],Preencher_Orcamento!$B:$D,3,FALSE)*Table1[[#This Row],[Subtotal_insumo]],"")</f>
        <v>0</v>
      </c>
    </row>
    <row r="2903" spans="1:13" ht="26.25" x14ac:dyDescent="0.25">
      <c r="A2903" s="6">
        <v>90157</v>
      </c>
      <c r="B2903" s="126">
        <v>28</v>
      </c>
      <c r="C2903" s="133"/>
      <c r="D2903" s="134">
        <v>58032</v>
      </c>
      <c r="E2903" s="7" t="s">
        <v>1547</v>
      </c>
      <c r="F2903" s="8" t="s">
        <v>457</v>
      </c>
      <c r="G2903" s="18">
        <f>IFERROR(VLOOKUP(Table1[[#This Row],[Codigo_insumo]],BD_Insumos!$B:$E,4),"")</f>
        <v>7.1657999999999999</v>
      </c>
      <c r="H2903" s="140">
        <v>6</v>
      </c>
      <c r="I2903" s="9"/>
      <c r="J2903" s="23">
        <f t="shared" si="45"/>
        <v>42.994799999999998</v>
      </c>
      <c r="K2903" s="22" t="str">
        <f>IF(I2903&lt;&gt;"",SUMIF(Table1[Codigo_servico],A2903,Table1[Subtotal_insumo]),"")</f>
        <v/>
      </c>
      <c r="L2903" s="18">
        <f>IF(Table1[[#This Row],[Ordem_insumos]]&lt;&gt;0,VLOOKUP(Table1[[#This Row],[Codigo_servico]],Preencher_Orcamento!$B:$D,3,FALSE)*Table1[[#This Row],[Qtde_insumo]],"")</f>
        <v>0</v>
      </c>
      <c r="M2903" s="18">
        <f>IF(Table1[[#This Row],[Ordem_insumos]]&lt;&gt;0,VLOOKUP(Table1[[#This Row],[Codigo_servico]],Preencher_Orcamento!$B:$D,3,FALSE)*Table1[[#This Row],[Subtotal_insumo]],"")</f>
        <v>0</v>
      </c>
    </row>
    <row r="2904" spans="1:13" ht="26.25" x14ac:dyDescent="0.25">
      <c r="A2904" s="6">
        <v>90157</v>
      </c>
      <c r="B2904" s="126">
        <v>29</v>
      </c>
      <c r="C2904" s="133"/>
      <c r="D2904" s="134">
        <v>58031</v>
      </c>
      <c r="E2904" s="7" t="s">
        <v>1546</v>
      </c>
      <c r="F2904" s="8" t="s">
        <v>457</v>
      </c>
      <c r="G2904" s="18">
        <f>IFERROR(VLOOKUP(Table1[[#This Row],[Codigo_insumo]],BD_Insumos!$B:$E,4),"")</f>
        <v>3.5219</v>
      </c>
      <c r="H2904" s="140">
        <v>1</v>
      </c>
      <c r="I2904" s="9"/>
      <c r="J2904" s="23">
        <f t="shared" si="45"/>
        <v>3.5219</v>
      </c>
      <c r="K2904" s="22" t="str">
        <f>IF(I2904&lt;&gt;"",SUMIF(Table1[Codigo_servico],A2904,Table1[Subtotal_insumo]),"")</f>
        <v/>
      </c>
      <c r="L2904" s="18">
        <f>IF(Table1[[#This Row],[Ordem_insumos]]&lt;&gt;0,VLOOKUP(Table1[[#This Row],[Codigo_servico]],Preencher_Orcamento!$B:$D,3,FALSE)*Table1[[#This Row],[Qtde_insumo]],"")</f>
        <v>0</v>
      </c>
      <c r="M2904" s="18">
        <f>IF(Table1[[#This Row],[Ordem_insumos]]&lt;&gt;0,VLOOKUP(Table1[[#This Row],[Codigo_servico]],Preencher_Orcamento!$B:$D,3,FALSE)*Table1[[#This Row],[Subtotal_insumo]],"")</f>
        <v>0</v>
      </c>
    </row>
    <row r="2905" spans="1:13" ht="26.25" x14ac:dyDescent="0.25">
      <c r="A2905" s="6">
        <v>90157</v>
      </c>
      <c r="B2905" s="126">
        <v>30</v>
      </c>
      <c r="C2905" s="133"/>
      <c r="D2905" s="134">
        <v>58020</v>
      </c>
      <c r="E2905" s="7" t="s">
        <v>1542</v>
      </c>
      <c r="F2905" s="8" t="s">
        <v>457</v>
      </c>
      <c r="G2905" s="18">
        <f>IFERROR(VLOOKUP(Table1[[#This Row],[Codigo_insumo]],BD_Insumos!$B:$E,4),"")</f>
        <v>16.640699999999999</v>
      </c>
      <c r="H2905" s="140">
        <v>1</v>
      </c>
      <c r="I2905" s="9"/>
      <c r="J2905" s="23">
        <f t="shared" si="45"/>
        <v>16.640699999999999</v>
      </c>
      <c r="K2905" s="22" t="str">
        <f>IF(I2905&lt;&gt;"",SUMIF(Table1[Codigo_servico],A2905,Table1[Subtotal_insumo]),"")</f>
        <v/>
      </c>
      <c r="L2905" s="18">
        <f>IF(Table1[[#This Row],[Ordem_insumos]]&lt;&gt;0,VLOOKUP(Table1[[#This Row],[Codigo_servico]],Preencher_Orcamento!$B:$D,3,FALSE)*Table1[[#This Row],[Qtde_insumo]],"")</f>
        <v>0</v>
      </c>
      <c r="M2905" s="18">
        <f>IF(Table1[[#This Row],[Ordem_insumos]]&lt;&gt;0,VLOOKUP(Table1[[#This Row],[Codigo_servico]],Preencher_Orcamento!$B:$D,3,FALSE)*Table1[[#This Row],[Subtotal_insumo]],"")</f>
        <v>0</v>
      </c>
    </row>
    <row r="2906" spans="1:13" ht="26.25" x14ac:dyDescent="0.25">
      <c r="A2906" s="6">
        <v>90157</v>
      </c>
      <c r="B2906" s="126">
        <v>31</v>
      </c>
      <c r="C2906" s="133"/>
      <c r="D2906" s="134">
        <v>57610</v>
      </c>
      <c r="E2906" s="7" t="s">
        <v>1524</v>
      </c>
      <c r="F2906" s="8" t="s">
        <v>457</v>
      </c>
      <c r="G2906" s="18">
        <f>IFERROR(VLOOKUP(Table1[[#This Row],[Codigo_insumo]],BD_Insumos!$B:$E,4),"")</f>
        <v>59.200600000000001</v>
      </c>
      <c r="H2906" s="140">
        <v>1</v>
      </c>
      <c r="I2906" s="9"/>
      <c r="J2906" s="23">
        <f t="shared" si="45"/>
        <v>59.200600000000001</v>
      </c>
      <c r="K2906" s="22" t="str">
        <f>IF(I2906&lt;&gt;"",SUMIF(Table1[Codigo_servico],A2906,Table1[Subtotal_insumo]),"")</f>
        <v/>
      </c>
      <c r="L2906" s="18">
        <f>IF(Table1[[#This Row],[Ordem_insumos]]&lt;&gt;0,VLOOKUP(Table1[[#This Row],[Codigo_servico]],Preencher_Orcamento!$B:$D,3,FALSE)*Table1[[#This Row],[Qtde_insumo]],"")</f>
        <v>0</v>
      </c>
      <c r="M2906" s="18">
        <f>IF(Table1[[#This Row],[Ordem_insumos]]&lt;&gt;0,VLOOKUP(Table1[[#This Row],[Codigo_servico]],Preencher_Orcamento!$B:$D,3,FALSE)*Table1[[#This Row],[Subtotal_insumo]],"")</f>
        <v>0</v>
      </c>
    </row>
    <row r="2907" spans="1:13" x14ac:dyDescent="0.25">
      <c r="A2907" s="6">
        <v>90157</v>
      </c>
      <c r="B2907" s="126">
        <v>32</v>
      </c>
      <c r="C2907" s="133"/>
      <c r="D2907" s="134">
        <v>58412</v>
      </c>
      <c r="E2907" s="7" t="s">
        <v>1563</v>
      </c>
      <c r="F2907" s="8" t="s">
        <v>457</v>
      </c>
      <c r="G2907" s="18">
        <f>IFERROR(VLOOKUP(Table1[[#This Row],[Codigo_insumo]],BD_Insumos!$B:$E,4),"")</f>
        <v>0.37609999999999999</v>
      </c>
      <c r="H2907" s="140">
        <v>4</v>
      </c>
      <c r="I2907" s="9"/>
      <c r="J2907" s="23">
        <f t="shared" si="45"/>
        <v>1.5044</v>
      </c>
      <c r="K2907" s="22" t="str">
        <f>IF(I2907&lt;&gt;"",SUMIF(Table1[Codigo_servico],A2907,Table1[Subtotal_insumo]),"")</f>
        <v/>
      </c>
      <c r="L2907" s="18">
        <f>IF(Table1[[#This Row],[Ordem_insumos]]&lt;&gt;0,VLOOKUP(Table1[[#This Row],[Codigo_servico]],Preencher_Orcamento!$B:$D,3,FALSE)*Table1[[#This Row],[Qtde_insumo]],"")</f>
        <v>0</v>
      </c>
      <c r="M2907" s="18">
        <f>IF(Table1[[#This Row],[Ordem_insumos]]&lt;&gt;0,VLOOKUP(Table1[[#This Row],[Codigo_servico]],Preencher_Orcamento!$B:$D,3,FALSE)*Table1[[#This Row],[Subtotal_insumo]],"")</f>
        <v>0</v>
      </c>
    </row>
    <row r="2908" spans="1:13" ht="26.25" x14ac:dyDescent="0.25">
      <c r="A2908" s="6">
        <v>90157</v>
      </c>
      <c r="B2908" s="126">
        <v>33</v>
      </c>
      <c r="C2908" s="133"/>
      <c r="D2908" s="134">
        <v>59030</v>
      </c>
      <c r="E2908" s="7" t="s">
        <v>1584</v>
      </c>
      <c r="F2908" s="8" t="s">
        <v>5</v>
      </c>
      <c r="G2908" s="18">
        <f>IFERROR(VLOOKUP(Table1[[#This Row],[Codigo_insumo]],BD_Insumos!$B:$E,4),"")</f>
        <v>0.19450000000000001</v>
      </c>
      <c r="H2908" s="140">
        <v>6.38</v>
      </c>
      <c r="I2908" s="9"/>
      <c r="J2908" s="23">
        <f t="shared" si="45"/>
        <v>1.24091</v>
      </c>
      <c r="K2908" s="22" t="str">
        <f>IF(I2908&lt;&gt;"",SUMIF(Table1[Codigo_servico],A2908,Table1[Subtotal_insumo]),"")</f>
        <v/>
      </c>
      <c r="L2908" s="18">
        <f>IF(Table1[[#This Row],[Ordem_insumos]]&lt;&gt;0,VLOOKUP(Table1[[#This Row],[Codigo_servico]],Preencher_Orcamento!$B:$D,3,FALSE)*Table1[[#This Row],[Qtde_insumo]],"")</f>
        <v>0</v>
      </c>
      <c r="M2908" s="18">
        <f>IF(Table1[[#This Row],[Ordem_insumos]]&lt;&gt;0,VLOOKUP(Table1[[#This Row],[Codigo_servico]],Preencher_Orcamento!$B:$D,3,FALSE)*Table1[[#This Row],[Subtotal_insumo]],"")</f>
        <v>0</v>
      </c>
    </row>
    <row r="2909" spans="1:13" x14ac:dyDescent="0.25">
      <c r="A2909" s="6">
        <v>90157</v>
      </c>
      <c r="B2909" s="126">
        <v>34</v>
      </c>
      <c r="C2909" s="133"/>
      <c r="D2909" s="134">
        <v>2041</v>
      </c>
      <c r="E2909" s="7" t="s">
        <v>2192</v>
      </c>
      <c r="F2909" s="8" t="s">
        <v>2140</v>
      </c>
      <c r="G2909" s="18">
        <f>IFERROR(VLOOKUP(Table1[[#This Row],[Codigo_insumo]],BD_Insumos!$B:$E,4),"")</f>
        <v>18.820516146129485</v>
      </c>
      <c r="H2909" s="140">
        <v>25</v>
      </c>
      <c r="I2909" s="9"/>
      <c r="J2909" s="23">
        <f t="shared" si="45"/>
        <v>470.51290365323712</v>
      </c>
      <c r="K2909" s="22" t="str">
        <f>IF(I2909&lt;&gt;"",SUMIF(Table1[Codigo_servico],A2909,Table1[Subtotal_insumo]),"")</f>
        <v/>
      </c>
      <c r="L2909" s="18">
        <f>IF(Table1[[#This Row],[Ordem_insumos]]&lt;&gt;0,VLOOKUP(Table1[[#This Row],[Codigo_servico]],Preencher_Orcamento!$B:$D,3,FALSE)*Table1[[#This Row],[Qtde_insumo]],"")</f>
        <v>0</v>
      </c>
      <c r="M2909" s="18">
        <f>IF(Table1[[#This Row],[Ordem_insumos]]&lt;&gt;0,VLOOKUP(Table1[[#This Row],[Codigo_servico]],Preencher_Orcamento!$B:$D,3,FALSE)*Table1[[#This Row],[Subtotal_insumo]],"")</f>
        <v>0</v>
      </c>
    </row>
    <row r="2910" spans="1:13" x14ac:dyDescent="0.25">
      <c r="A2910" s="3">
        <v>90158</v>
      </c>
      <c r="B2910" s="125">
        <v>0</v>
      </c>
      <c r="C2910" s="131" t="s">
        <v>2951</v>
      </c>
      <c r="D2910" s="132"/>
      <c r="E2910" s="4"/>
      <c r="F2910" s="4"/>
      <c r="G2910" s="17" t="str">
        <f>IFERROR(VLOOKUP(Table1[[#This Row],[Codigo_insumo]],BD_Insumos!$B:$E,4),"")</f>
        <v/>
      </c>
      <c r="H2910" s="139"/>
      <c r="I2910" s="5" t="s">
        <v>457</v>
      </c>
      <c r="J2910" s="20" t="str">
        <f t="shared" si="45"/>
        <v/>
      </c>
      <c r="K2910" s="21">
        <f>IF(I2910&lt;&gt;"",SUMIF(Table1[Codigo_servico],A2910,Table1[Subtotal_insumo]),"")</f>
        <v>4533.1480235467952</v>
      </c>
      <c r="L2910" s="17" t="str">
        <f>IF(Table1[[#This Row],[Ordem_insumos]]&lt;&gt;0,VLOOKUP(Table1[[#This Row],[Codigo_servico]],Preencher_Orcamento!$B:$D,3,FALSE)*Table1[[#This Row],[Qtde_insumo]],"")</f>
        <v/>
      </c>
      <c r="M2910" s="17" t="str">
        <f>IF(Table1[[#This Row],[Ordem_insumos]]&lt;&gt;0,VLOOKUP(Table1[[#This Row],[Codigo_servico]],Preencher_Orcamento!$B:$D,3,FALSE)*Table1[[#This Row],[Subtotal_insumo]],"")</f>
        <v/>
      </c>
    </row>
    <row r="2911" spans="1:13" x14ac:dyDescent="0.25">
      <c r="A2911" s="6">
        <v>90158</v>
      </c>
      <c r="B2911" s="126">
        <v>1</v>
      </c>
      <c r="C2911" s="133"/>
      <c r="D2911" s="134">
        <v>58418</v>
      </c>
      <c r="E2911" s="7" t="s">
        <v>1567</v>
      </c>
      <c r="F2911" s="8" t="s">
        <v>457</v>
      </c>
      <c r="G2911" s="16">
        <f>IFERROR(VLOOKUP(Table1[[#This Row],[Codigo_insumo]],BD_Insumos!$B:$E,4),"")</f>
        <v>3.2635999999999998</v>
      </c>
      <c r="H2911" s="140">
        <v>6</v>
      </c>
      <c r="I2911" s="9"/>
      <c r="J2911" s="22">
        <f t="shared" si="45"/>
        <v>19.581599999999998</v>
      </c>
      <c r="K2911" s="22" t="str">
        <f>IF(I2911&lt;&gt;"",SUMIF(Table1[Codigo_servico],A2911,Table1[Subtotal_insumo]),"")</f>
        <v/>
      </c>
      <c r="L2911" s="16">
        <f>IF(Table1[[#This Row],[Ordem_insumos]]&lt;&gt;0,VLOOKUP(Table1[[#This Row],[Codigo_servico]],Preencher_Orcamento!$B:$D,3,FALSE)*Table1[[#This Row],[Qtde_insumo]],"")</f>
        <v>0</v>
      </c>
      <c r="M2911" s="16">
        <f>IF(Table1[[#This Row],[Ordem_insumos]]&lt;&gt;0,VLOOKUP(Table1[[#This Row],[Codigo_servico]],Preencher_Orcamento!$B:$D,3,FALSE)*Table1[[#This Row],[Subtotal_insumo]],"")</f>
        <v>0</v>
      </c>
    </row>
    <row r="2912" spans="1:13" x14ac:dyDescent="0.25">
      <c r="A2912" s="6">
        <v>90158</v>
      </c>
      <c r="B2912" s="126">
        <v>2</v>
      </c>
      <c r="C2912" s="133"/>
      <c r="D2912" s="134">
        <v>58412</v>
      </c>
      <c r="E2912" s="7" t="s">
        <v>1563</v>
      </c>
      <c r="F2912" s="8" t="s">
        <v>457</v>
      </c>
      <c r="G2912" s="16">
        <f>IFERROR(VLOOKUP(Table1[[#This Row],[Codigo_insumo]],BD_Insumos!$B:$E,4),"")</f>
        <v>0.37609999999999999</v>
      </c>
      <c r="H2912" s="140">
        <v>4</v>
      </c>
      <c r="I2912" s="9"/>
      <c r="J2912" s="22">
        <f t="shared" si="45"/>
        <v>1.5044</v>
      </c>
      <c r="K2912" s="22" t="str">
        <f>IF(I2912&lt;&gt;"",SUMIF(Table1[Codigo_servico],A2912,Table1[Subtotal_insumo]),"")</f>
        <v/>
      </c>
      <c r="L2912" s="16">
        <f>IF(Table1[[#This Row],[Ordem_insumos]]&lt;&gt;0,VLOOKUP(Table1[[#This Row],[Codigo_servico]],Preencher_Orcamento!$B:$D,3,FALSE)*Table1[[#This Row],[Qtde_insumo]],"")</f>
        <v>0</v>
      </c>
      <c r="M2912" s="16">
        <f>IF(Table1[[#This Row],[Ordem_insumos]]&lt;&gt;0,VLOOKUP(Table1[[#This Row],[Codigo_servico]],Preencher_Orcamento!$B:$D,3,FALSE)*Table1[[#This Row],[Subtotal_insumo]],"")</f>
        <v>0</v>
      </c>
    </row>
    <row r="2913" spans="1:13" ht="26.25" x14ac:dyDescent="0.25">
      <c r="A2913" s="6">
        <v>90158</v>
      </c>
      <c r="B2913" s="126">
        <v>3</v>
      </c>
      <c r="C2913" s="133"/>
      <c r="D2913" s="134">
        <v>58034</v>
      </c>
      <c r="E2913" s="7" t="s">
        <v>1549</v>
      </c>
      <c r="F2913" s="8" t="s">
        <v>457</v>
      </c>
      <c r="G2913" s="18">
        <f>IFERROR(VLOOKUP(Table1[[#This Row],[Codigo_insumo]],BD_Insumos!$B:$E,4),"")</f>
        <v>4.5765000000000002</v>
      </c>
      <c r="H2913" s="140">
        <v>1</v>
      </c>
      <c r="I2913" s="9"/>
      <c r="J2913" s="23">
        <f t="shared" si="45"/>
        <v>4.5765000000000002</v>
      </c>
      <c r="K2913" s="22" t="str">
        <f>IF(I2913&lt;&gt;"",SUMIF(Table1[Codigo_servico],A2913,Table1[Subtotal_insumo]),"")</f>
        <v/>
      </c>
      <c r="L2913" s="18">
        <f>IF(Table1[[#This Row],[Ordem_insumos]]&lt;&gt;0,VLOOKUP(Table1[[#This Row],[Codigo_servico]],Preencher_Orcamento!$B:$D,3,FALSE)*Table1[[#This Row],[Qtde_insumo]],"")</f>
        <v>0</v>
      </c>
      <c r="M2913" s="18">
        <f>IF(Table1[[#This Row],[Ordem_insumos]]&lt;&gt;0,VLOOKUP(Table1[[#This Row],[Codigo_servico]],Preencher_Orcamento!$B:$D,3,FALSE)*Table1[[#This Row],[Subtotal_insumo]],"")</f>
        <v>0</v>
      </c>
    </row>
    <row r="2914" spans="1:13" ht="26.25" x14ac:dyDescent="0.25">
      <c r="A2914" s="6">
        <v>90158</v>
      </c>
      <c r="B2914" s="126">
        <v>4</v>
      </c>
      <c r="C2914" s="133"/>
      <c r="D2914" s="134">
        <v>58033</v>
      </c>
      <c r="E2914" s="7" t="s">
        <v>1548</v>
      </c>
      <c r="F2914" s="8" t="s">
        <v>457</v>
      </c>
      <c r="G2914" s="18">
        <f>IFERROR(VLOOKUP(Table1[[#This Row],[Codigo_insumo]],BD_Insumos!$B:$E,4),"")</f>
        <v>11.0037</v>
      </c>
      <c r="H2914" s="140">
        <v>6</v>
      </c>
      <c r="I2914" s="9"/>
      <c r="J2914" s="23">
        <f t="shared" si="45"/>
        <v>66.022199999999998</v>
      </c>
      <c r="K2914" s="22" t="str">
        <f>IF(I2914&lt;&gt;"",SUMIF(Table1[Codigo_servico],A2914,Table1[Subtotal_insumo]),"")</f>
        <v/>
      </c>
      <c r="L2914" s="18">
        <f>IF(Table1[[#This Row],[Ordem_insumos]]&lt;&gt;0,VLOOKUP(Table1[[#This Row],[Codigo_servico]],Preencher_Orcamento!$B:$D,3,FALSE)*Table1[[#This Row],[Qtde_insumo]],"")</f>
        <v>0</v>
      </c>
      <c r="M2914" s="18">
        <f>IF(Table1[[#This Row],[Ordem_insumos]]&lt;&gt;0,VLOOKUP(Table1[[#This Row],[Codigo_servico]],Preencher_Orcamento!$B:$D,3,FALSE)*Table1[[#This Row],[Subtotal_insumo]],"")</f>
        <v>0</v>
      </c>
    </row>
    <row r="2915" spans="1:13" ht="26.25" x14ac:dyDescent="0.25">
      <c r="A2915" s="6">
        <v>90158</v>
      </c>
      <c r="B2915" s="126">
        <v>5</v>
      </c>
      <c r="C2915" s="133"/>
      <c r="D2915" s="134">
        <v>58020</v>
      </c>
      <c r="E2915" s="7" t="s">
        <v>1542</v>
      </c>
      <c r="F2915" s="8" t="s">
        <v>457</v>
      </c>
      <c r="G2915" s="18">
        <f>IFERROR(VLOOKUP(Table1[[#This Row],[Codigo_insumo]],BD_Insumos!$B:$E,4),"")</f>
        <v>16.640699999999999</v>
      </c>
      <c r="H2915" s="140">
        <v>1</v>
      </c>
      <c r="I2915" s="9"/>
      <c r="J2915" s="23">
        <f t="shared" si="45"/>
        <v>16.640699999999999</v>
      </c>
      <c r="K2915" s="22" t="str">
        <f>IF(I2915&lt;&gt;"",SUMIF(Table1[Codigo_servico],A2915,Table1[Subtotal_insumo]),"")</f>
        <v/>
      </c>
      <c r="L2915" s="18">
        <f>IF(Table1[[#This Row],[Ordem_insumos]]&lt;&gt;0,VLOOKUP(Table1[[#This Row],[Codigo_servico]],Preencher_Orcamento!$B:$D,3,FALSE)*Table1[[#This Row],[Qtde_insumo]],"")</f>
        <v>0</v>
      </c>
      <c r="M2915" s="18">
        <f>IF(Table1[[#This Row],[Ordem_insumos]]&lt;&gt;0,VLOOKUP(Table1[[#This Row],[Codigo_servico]],Preencher_Orcamento!$B:$D,3,FALSE)*Table1[[#This Row],[Subtotal_insumo]],"")</f>
        <v>0</v>
      </c>
    </row>
    <row r="2916" spans="1:13" ht="26.25" x14ac:dyDescent="0.25">
      <c r="A2916" s="6">
        <v>90158</v>
      </c>
      <c r="B2916" s="126">
        <v>6</v>
      </c>
      <c r="C2916" s="133"/>
      <c r="D2916" s="134">
        <v>57214</v>
      </c>
      <c r="E2916" s="7" t="s">
        <v>1517</v>
      </c>
      <c r="F2916" s="8" t="s">
        <v>457</v>
      </c>
      <c r="G2916" s="18">
        <f>IFERROR(VLOOKUP(Table1[[#This Row],[Codigo_insumo]],BD_Insumos!$B:$E,4),"")</f>
        <v>47.9026</v>
      </c>
      <c r="H2916" s="140">
        <v>1</v>
      </c>
      <c r="I2916" s="9"/>
      <c r="J2916" s="23">
        <f t="shared" si="45"/>
        <v>47.9026</v>
      </c>
      <c r="K2916" s="22" t="str">
        <f>IF(I2916&lt;&gt;"",SUMIF(Table1[Codigo_servico],A2916,Table1[Subtotal_insumo]),"")</f>
        <v/>
      </c>
      <c r="L2916" s="18">
        <f>IF(Table1[[#This Row],[Ordem_insumos]]&lt;&gt;0,VLOOKUP(Table1[[#This Row],[Codigo_servico]],Preencher_Orcamento!$B:$D,3,FALSE)*Table1[[#This Row],[Qtde_insumo]],"")</f>
        <v>0</v>
      </c>
      <c r="M2916" s="18">
        <f>IF(Table1[[#This Row],[Ordem_insumos]]&lt;&gt;0,VLOOKUP(Table1[[#This Row],[Codigo_servico]],Preencher_Orcamento!$B:$D,3,FALSE)*Table1[[#This Row],[Subtotal_insumo]],"")</f>
        <v>0</v>
      </c>
    </row>
    <row r="2917" spans="1:13" ht="26.25" x14ac:dyDescent="0.25">
      <c r="A2917" s="6">
        <v>90158</v>
      </c>
      <c r="B2917" s="126">
        <v>7</v>
      </c>
      <c r="C2917" s="133"/>
      <c r="D2917" s="134">
        <v>59005</v>
      </c>
      <c r="E2917" s="7" t="s">
        <v>1579</v>
      </c>
      <c r="F2917" s="8" t="s">
        <v>457</v>
      </c>
      <c r="G2917" s="18">
        <f>IFERROR(VLOOKUP(Table1[[#This Row],[Codigo_insumo]],BD_Insumos!$B:$E,4),"")</f>
        <v>11.94</v>
      </c>
      <c r="H2917" s="140">
        <v>1</v>
      </c>
      <c r="I2917" s="9"/>
      <c r="J2917" s="23">
        <f t="shared" si="45"/>
        <v>11.94</v>
      </c>
      <c r="K2917" s="22" t="str">
        <f>IF(I2917&lt;&gt;"",SUMIF(Table1[Codigo_servico],A2917,Table1[Subtotal_insumo]),"")</f>
        <v/>
      </c>
      <c r="L2917" s="18">
        <f>IF(Table1[[#This Row],[Ordem_insumos]]&lt;&gt;0,VLOOKUP(Table1[[#This Row],[Codigo_servico]],Preencher_Orcamento!$B:$D,3,FALSE)*Table1[[#This Row],[Qtde_insumo]],"")</f>
        <v>0</v>
      </c>
      <c r="M2917" s="18">
        <f>IF(Table1[[#This Row],[Ordem_insumos]]&lt;&gt;0,VLOOKUP(Table1[[#This Row],[Codigo_servico]],Preencher_Orcamento!$B:$D,3,FALSE)*Table1[[#This Row],[Subtotal_insumo]],"")</f>
        <v>0</v>
      </c>
    </row>
    <row r="2918" spans="1:13" ht="26.25" x14ac:dyDescent="0.25">
      <c r="A2918" s="6">
        <v>90158</v>
      </c>
      <c r="B2918" s="126">
        <v>8</v>
      </c>
      <c r="C2918" s="133"/>
      <c r="D2918" s="134">
        <v>61082</v>
      </c>
      <c r="E2918" s="7" t="s">
        <v>1658</v>
      </c>
      <c r="F2918" s="8" t="s">
        <v>457</v>
      </c>
      <c r="G2918" s="18">
        <f>IFERROR(VLOOKUP(Table1[[#This Row],[Codigo_insumo]],BD_Insumos!$B:$E,4),"")</f>
        <v>63.913699999999999</v>
      </c>
      <c r="H2918" s="140">
        <v>2</v>
      </c>
      <c r="I2918" s="9"/>
      <c r="J2918" s="23">
        <f t="shared" si="45"/>
        <v>127.8274</v>
      </c>
      <c r="K2918" s="22" t="str">
        <f>IF(I2918&lt;&gt;"",SUMIF(Table1[Codigo_servico],A2918,Table1[Subtotal_insumo]),"")</f>
        <v/>
      </c>
      <c r="L2918" s="18">
        <f>IF(Table1[[#This Row],[Ordem_insumos]]&lt;&gt;0,VLOOKUP(Table1[[#This Row],[Codigo_servico]],Preencher_Orcamento!$B:$D,3,FALSE)*Table1[[#This Row],[Qtde_insumo]],"")</f>
        <v>0</v>
      </c>
      <c r="M2918" s="18">
        <f>IF(Table1[[#This Row],[Ordem_insumos]]&lt;&gt;0,VLOOKUP(Table1[[#This Row],[Codigo_servico]],Preencher_Orcamento!$B:$D,3,FALSE)*Table1[[#This Row],[Subtotal_insumo]],"")</f>
        <v>0</v>
      </c>
    </row>
    <row r="2919" spans="1:13" ht="26.25" x14ac:dyDescent="0.25">
      <c r="A2919" s="6">
        <v>90158</v>
      </c>
      <c r="B2919" s="126">
        <v>9</v>
      </c>
      <c r="C2919" s="133"/>
      <c r="D2919" s="134">
        <v>57610</v>
      </c>
      <c r="E2919" s="7" t="s">
        <v>1524</v>
      </c>
      <c r="F2919" s="8" t="s">
        <v>457</v>
      </c>
      <c r="G2919" s="18">
        <f>IFERROR(VLOOKUP(Table1[[#This Row],[Codigo_insumo]],BD_Insumos!$B:$E,4),"")</f>
        <v>59.200600000000001</v>
      </c>
      <c r="H2919" s="140">
        <v>1</v>
      </c>
      <c r="I2919" s="9"/>
      <c r="J2919" s="23">
        <f t="shared" si="45"/>
        <v>59.200600000000001</v>
      </c>
      <c r="K2919" s="22" t="str">
        <f>IF(I2919&lt;&gt;"",SUMIF(Table1[Codigo_servico],A2919,Table1[Subtotal_insumo]),"")</f>
        <v/>
      </c>
      <c r="L2919" s="18">
        <f>IF(Table1[[#This Row],[Ordem_insumos]]&lt;&gt;0,VLOOKUP(Table1[[#This Row],[Codigo_servico]],Preencher_Orcamento!$B:$D,3,FALSE)*Table1[[#This Row],[Qtde_insumo]],"")</f>
        <v>0</v>
      </c>
      <c r="M2919" s="18">
        <f>IF(Table1[[#This Row],[Ordem_insumos]]&lt;&gt;0,VLOOKUP(Table1[[#This Row],[Codigo_servico]],Preencher_Orcamento!$B:$D,3,FALSE)*Table1[[#This Row],[Subtotal_insumo]],"")</f>
        <v>0</v>
      </c>
    </row>
    <row r="2920" spans="1:13" ht="26.25" x14ac:dyDescent="0.25">
      <c r="A2920" s="6">
        <v>90158</v>
      </c>
      <c r="B2920" s="126">
        <v>10</v>
      </c>
      <c r="C2920" s="133"/>
      <c r="D2920" s="134">
        <v>59010</v>
      </c>
      <c r="E2920" s="7" t="s">
        <v>1580</v>
      </c>
      <c r="F2920" s="8" t="s">
        <v>457</v>
      </c>
      <c r="G2920" s="18">
        <f>IFERROR(VLOOKUP(Table1[[#This Row],[Codigo_insumo]],BD_Insumos!$B:$E,4),"")</f>
        <v>24.719000000000001</v>
      </c>
      <c r="H2920" s="140">
        <v>1</v>
      </c>
      <c r="I2920" s="9"/>
      <c r="J2920" s="23">
        <f t="shared" si="45"/>
        <v>24.719000000000001</v>
      </c>
      <c r="K2920" s="22" t="str">
        <f>IF(I2920&lt;&gt;"",SUMIF(Table1[Codigo_servico],A2920,Table1[Subtotal_insumo]),"")</f>
        <v/>
      </c>
      <c r="L2920" s="18">
        <f>IF(Table1[[#This Row],[Ordem_insumos]]&lt;&gt;0,VLOOKUP(Table1[[#This Row],[Codigo_servico]],Preencher_Orcamento!$B:$D,3,FALSE)*Table1[[#This Row],[Qtde_insumo]],"")</f>
        <v>0</v>
      </c>
      <c r="M2920" s="18">
        <f>IF(Table1[[#This Row],[Ordem_insumos]]&lt;&gt;0,VLOOKUP(Table1[[#This Row],[Codigo_servico]],Preencher_Orcamento!$B:$D,3,FALSE)*Table1[[#This Row],[Subtotal_insumo]],"")</f>
        <v>0</v>
      </c>
    </row>
    <row r="2921" spans="1:13" ht="51.75" x14ac:dyDescent="0.25">
      <c r="A2921" s="6">
        <v>90158</v>
      </c>
      <c r="B2921" s="126">
        <v>11</v>
      </c>
      <c r="C2921" s="133"/>
      <c r="D2921" s="134">
        <v>59020</v>
      </c>
      <c r="E2921" s="7" t="s">
        <v>1581</v>
      </c>
      <c r="F2921" s="8" t="s">
        <v>457</v>
      </c>
      <c r="G2921" s="18">
        <f>IFERROR(VLOOKUP(Table1[[#This Row],[Codigo_insumo]],BD_Insumos!$B:$E,4),"")</f>
        <v>5.4438000000000004</v>
      </c>
      <c r="H2921" s="140">
        <v>1</v>
      </c>
      <c r="I2921" s="9"/>
      <c r="J2921" s="23">
        <f t="shared" si="45"/>
        <v>5.4438000000000004</v>
      </c>
      <c r="K2921" s="22" t="str">
        <f>IF(I2921&lt;&gt;"",SUMIF(Table1[Codigo_servico],A2921,Table1[Subtotal_insumo]),"")</f>
        <v/>
      </c>
      <c r="L2921" s="18">
        <f>IF(Table1[[#This Row],[Ordem_insumos]]&lt;&gt;0,VLOOKUP(Table1[[#This Row],[Codigo_servico]],Preencher_Orcamento!$B:$D,3,FALSE)*Table1[[#This Row],[Qtde_insumo]],"")</f>
        <v>0</v>
      </c>
      <c r="M2921" s="18">
        <f>IF(Table1[[#This Row],[Ordem_insumos]]&lt;&gt;0,VLOOKUP(Table1[[#This Row],[Codigo_servico]],Preencher_Orcamento!$B:$D,3,FALSE)*Table1[[#This Row],[Subtotal_insumo]],"")</f>
        <v>0</v>
      </c>
    </row>
    <row r="2922" spans="1:13" ht="26.25" x14ac:dyDescent="0.25">
      <c r="A2922" s="6">
        <v>90158</v>
      </c>
      <c r="B2922" s="126">
        <v>12</v>
      </c>
      <c r="C2922" s="133"/>
      <c r="D2922" s="134">
        <v>59021</v>
      </c>
      <c r="E2922" s="7" t="s">
        <v>1582</v>
      </c>
      <c r="F2922" s="8" t="s">
        <v>457</v>
      </c>
      <c r="G2922" s="18">
        <f>IFERROR(VLOOKUP(Table1[[#This Row],[Codigo_insumo]],BD_Insumos!$B:$E,4),"")</f>
        <v>14.596299999999999</v>
      </c>
      <c r="H2922" s="140">
        <v>6</v>
      </c>
      <c r="I2922" s="9"/>
      <c r="J2922" s="23">
        <f t="shared" si="45"/>
        <v>87.577799999999996</v>
      </c>
      <c r="K2922" s="22" t="str">
        <f>IF(I2922&lt;&gt;"",SUMIF(Table1[Codigo_servico],A2922,Table1[Subtotal_insumo]),"")</f>
        <v/>
      </c>
      <c r="L2922" s="18">
        <f>IF(Table1[[#This Row],[Ordem_insumos]]&lt;&gt;0,VLOOKUP(Table1[[#This Row],[Codigo_servico]],Preencher_Orcamento!$B:$D,3,FALSE)*Table1[[#This Row],[Qtde_insumo]],"")</f>
        <v>0</v>
      </c>
      <c r="M2922" s="18">
        <f>IF(Table1[[#This Row],[Ordem_insumos]]&lt;&gt;0,VLOOKUP(Table1[[#This Row],[Codigo_servico]],Preencher_Orcamento!$B:$D,3,FALSE)*Table1[[#This Row],[Subtotal_insumo]],"")</f>
        <v>0</v>
      </c>
    </row>
    <row r="2923" spans="1:13" ht="26.25" x14ac:dyDescent="0.25">
      <c r="A2923" s="6">
        <v>90158</v>
      </c>
      <c r="B2923" s="126">
        <v>13</v>
      </c>
      <c r="C2923" s="133"/>
      <c r="D2923" s="134">
        <v>59030</v>
      </c>
      <c r="E2923" s="7" t="s">
        <v>1584</v>
      </c>
      <c r="F2923" s="8" t="s">
        <v>5</v>
      </c>
      <c r="G2923" s="18">
        <f>IFERROR(VLOOKUP(Table1[[#This Row],[Codigo_insumo]],BD_Insumos!$B:$E,4),"")</f>
        <v>0.19450000000000001</v>
      </c>
      <c r="H2923" s="140">
        <v>6.7</v>
      </c>
      <c r="I2923" s="9"/>
      <c r="J2923" s="23">
        <f t="shared" si="45"/>
        <v>1.30315</v>
      </c>
      <c r="K2923" s="22" t="str">
        <f>IF(I2923&lt;&gt;"",SUMIF(Table1[Codigo_servico],A2923,Table1[Subtotal_insumo]),"")</f>
        <v/>
      </c>
      <c r="L2923" s="18">
        <f>IF(Table1[[#This Row],[Ordem_insumos]]&lt;&gt;0,VLOOKUP(Table1[[#This Row],[Codigo_servico]],Preencher_Orcamento!$B:$D,3,FALSE)*Table1[[#This Row],[Qtde_insumo]],"")</f>
        <v>0</v>
      </c>
      <c r="M2923" s="18">
        <f>IF(Table1[[#This Row],[Ordem_insumos]]&lt;&gt;0,VLOOKUP(Table1[[#This Row],[Codigo_servico]],Preencher_Orcamento!$B:$D,3,FALSE)*Table1[[#This Row],[Subtotal_insumo]],"")</f>
        <v>0</v>
      </c>
    </row>
    <row r="2924" spans="1:13" x14ac:dyDescent="0.25">
      <c r="A2924" s="6">
        <v>90158</v>
      </c>
      <c r="B2924" s="126">
        <v>14</v>
      </c>
      <c r="C2924" s="133"/>
      <c r="D2924" s="134">
        <v>52849</v>
      </c>
      <c r="E2924" s="7" t="s">
        <v>1112</v>
      </c>
      <c r="F2924" s="8" t="s">
        <v>5</v>
      </c>
      <c r="G2924" s="18">
        <f>IFERROR(VLOOKUP(Table1[[#This Row],[Codigo_insumo]],BD_Insumos!$B:$E,4),"")</f>
        <v>25.565300000000001</v>
      </c>
      <c r="H2924" s="140">
        <v>4</v>
      </c>
      <c r="I2924" s="9"/>
      <c r="J2924" s="23">
        <f t="shared" si="45"/>
        <v>102.2612</v>
      </c>
      <c r="K2924" s="22" t="str">
        <f>IF(I2924&lt;&gt;"",SUMIF(Table1[Codigo_servico],A2924,Table1[Subtotal_insumo]),"")</f>
        <v/>
      </c>
      <c r="L2924" s="18">
        <f>IF(Table1[[#This Row],[Ordem_insumos]]&lt;&gt;0,VLOOKUP(Table1[[#This Row],[Codigo_servico]],Preencher_Orcamento!$B:$D,3,FALSE)*Table1[[#This Row],[Qtde_insumo]],"")</f>
        <v>0</v>
      </c>
      <c r="M2924" s="18">
        <f>IF(Table1[[#This Row],[Ordem_insumos]]&lt;&gt;0,VLOOKUP(Table1[[#This Row],[Codigo_servico]],Preencher_Orcamento!$B:$D,3,FALSE)*Table1[[#This Row],[Subtotal_insumo]],"")</f>
        <v>0</v>
      </c>
    </row>
    <row r="2925" spans="1:13" ht="26.25" x14ac:dyDescent="0.25">
      <c r="A2925" s="6">
        <v>90158</v>
      </c>
      <c r="B2925" s="126">
        <v>15</v>
      </c>
      <c r="C2925" s="133"/>
      <c r="D2925" s="134">
        <v>51602</v>
      </c>
      <c r="E2925" s="7" t="s">
        <v>1028</v>
      </c>
      <c r="F2925" s="8" t="s">
        <v>457</v>
      </c>
      <c r="G2925" s="18">
        <f>IFERROR(VLOOKUP(Table1[[#This Row],[Codigo_insumo]],BD_Insumos!$B:$E,4),"")</f>
        <v>2.8881999999999999</v>
      </c>
      <c r="H2925" s="140">
        <v>2</v>
      </c>
      <c r="I2925" s="9"/>
      <c r="J2925" s="23">
        <f t="shared" si="45"/>
        <v>5.7763999999999998</v>
      </c>
      <c r="K2925" s="22" t="str">
        <f>IF(I2925&lt;&gt;"",SUMIF(Table1[Codigo_servico],A2925,Table1[Subtotal_insumo]),"")</f>
        <v/>
      </c>
      <c r="L2925" s="18">
        <f>IF(Table1[[#This Row],[Ordem_insumos]]&lt;&gt;0,VLOOKUP(Table1[[#This Row],[Codigo_servico]],Preencher_Orcamento!$B:$D,3,FALSE)*Table1[[#This Row],[Qtde_insumo]],"")</f>
        <v>0</v>
      </c>
      <c r="M2925" s="18">
        <f>IF(Table1[[#This Row],[Ordem_insumos]]&lt;&gt;0,VLOOKUP(Table1[[#This Row],[Codigo_servico]],Preencher_Orcamento!$B:$D,3,FALSE)*Table1[[#This Row],[Subtotal_insumo]],"")</f>
        <v>0</v>
      </c>
    </row>
    <row r="2926" spans="1:13" ht="39" x14ac:dyDescent="0.25">
      <c r="A2926" s="6">
        <v>90158</v>
      </c>
      <c r="B2926" s="126">
        <v>16</v>
      </c>
      <c r="C2926" s="133"/>
      <c r="D2926" s="134">
        <v>51641</v>
      </c>
      <c r="E2926" s="7" t="s">
        <v>1044</v>
      </c>
      <c r="F2926" s="8" t="s">
        <v>5</v>
      </c>
      <c r="G2926" s="18">
        <f>IFERROR(VLOOKUP(Table1[[#This Row],[Codigo_insumo]],BD_Insumos!$B:$E,4),"")</f>
        <v>8.7725000000000009</v>
      </c>
      <c r="H2926" s="140">
        <v>9</v>
      </c>
      <c r="I2926" s="9"/>
      <c r="J2926" s="23">
        <f t="shared" si="45"/>
        <v>78.952500000000015</v>
      </c>
      <c r="K2926" s="22" t="str">
        <f>IF(I2926&lt;&gt;"",SUMIF(Table1[Codigo_servico],A2926,Table1[Subtotal_insumo]),"")</f>
        <v/>
      </c>
      <c r="L2926" s="18">
        <f>IF(Table1[[#This Row],[Ordem_insumos]]&lt;&gt;0,VLOOKUP(Table1[[#This Row],[Codigo_servico]],Preencher_Orcamento!$B:$D,3,FALSE)*Table1[[#This Row],[Qtde_insumo]],"")</f>
        <v>0</v>
      </c>
      <c r="M2926" s="18">
        <f>IF(Table1[[#This Row],[Ordem_insumos]]&lt;&gt;0,VLOOKUP(Table1[[#This Row],[Codigo_servico]],Preencher_Orcamento!$B:$D,3,FALSE)*Table1[[#This Row],[Subtotal_insumo]],"")</f>
        <v>0</v>
      </c>
    </row>
    <row r="2927" spans="1:13" ht="39" x14ac:dyDescent="0.25">
      <c r="A2927" s="6">
        <v>90158</v>
      </c>
      <c r="B2927" s="126">
        <v>17</v>
      </c>
      <c r="C2927" s="133"/>
      <c r="D2927" s="134">
        <v>53277</v>
      </c>
      <c r="E2927" s="7" t="s">
        <v>1149</v>
      </c>
      <c r="F2927" s="8" t="s">
        <v>457</v>
      </c>
      <c r="G2927" s="18">
        <f>IFERROR(VLOOKUP(Table1[[#This Row],[Codigo_insumo]],BD_Insumos!$B:$E,4),"")</f>
        <v>277.8655</v>
      </c>
      <c r="H2927" s="140">
        <v>1</v>
      </c>
      <c r="I2927" s="9"/>
      <c r="J2927" s="23">
        <f t="shared" si="45"/>
        <v>277.8655</v>
      </c>
      <c r="K2927" s="22" t="str">
        <f>IF(I2927&lt;&gt;"",SUMIF(Table1[Codigo_servico],A2927,Table1[Subtotal_insumo]),"")</f>
        <v/>
      </c>
      <c r="L2927" s="18">
        <f>IF(Table1[[#This Row],[Ordem_insumos]]&lt;&gt;0,VLOOKUP(Table1[[#This Row],[Codigo_servico]],Preencher_Orcamento!$B:$D,3,FALSE)*Table1[[#This Row],[Qtde_insumo]],"")</f>
        <v>0</v>
      </c>
      <c r="M2927" s="18">
        <f>IF(Table1[[#This Row],[Ordem_insumos]]&lt;&gt;0,VLOOKUP(Table1[[#This Row],[Codigo_servico]],Preencher_Orcamento!$B:$D,3,FALSE)*Table1[[#This Row],[Subtotal_insumo]],"")</f>
        <v>0</v>
      </c>
    </row>
    <row r="2928" spans="1:13" ht="26.25" x14ac:dyDescent="0.25">
      <c r="A2928" s="6">
        <v>90158</v>
      </c>
      <c r="B2928" s="126">
        <v>18</v>
      </c>
      <c r="C2928" s="133"/>
      <c r="D2928" s="134">
        <v>58602</v>
      </c>
      <c r="E2928" s="7" t="s">
        <v>1572</v>
      </c>
      <c r="F2928" s="8" t="s">
        <v>457</v>
      </c>
      <c r="G2928" s="18">
        <f>IFERROR(VLOOKUP(Table1[[#This Row],[Codigo_insumo]],BD_Insumos!$B:$E,4),"")</f>
        <v>221.25239999999999</v>
      </c>
      <c r="H2928" s="140">
        <v>1</v>
      </c>
      <c r="I2928" s="9"/>
      <c r="J2928" s="23">
        <f t="shared" si="45"/>
        <v>221.25239999999999</v>
      </c>
      <c r="K2928" s="22" t="str">
        <f>IF(I2928&lt;&gt;"",SUMIF(Table1[Codigo_servico],A2928,Table1[Subtotal_insumo]),"")</f>
        <v/>
      </c>
      <c r="L2928" s="18">
        <f>IF(Table1[[#This Row],[Ordem_insumos]]&lt;&gt;0,VLOOKUP(Table1[[#This Row],[Codigo_servico]],Preencher_Orcamento!$B:$D,3,FALSE)*Table1[[#This Row],[Qtde_insumo]],"")</f>
        <v>0</v>
      </c>
      <c r="M2928" s="18">
        <f>IF(Table1[[#This Row],[Ordem_insumos]]&lt;&gt;0,VLOOKUP(Table1[[#This Row],[Codigo_servico]],Preencher_Orcamento!$B:$D,3,FALSE)*Table1[[#This Row],[Subtotal_insumo]],"")</f>
        <v>0</v>
      </c>
    </row>
    <row r="2929" spans="1:13" ht="39" x14ac:dyDescent="0.25">
      <c r="A2929" s="6">
        <v>90158</v>
      </c>
      <c r="B2929" s="126">
        <v>19</v>
      </c>
      <c r="C2929" s="133"/>
      <c r="D2929" s="134">
        <v>51647</v>
      </c>
      <c r="E2929" s="7" t="s">
        <v>1050</v>
      </c>
      <c r="F2929" s="8" t="s">
        <v>5</v>
      </c>
      <c r="G2929" s="18">
        <f>IFERROR(VLOOKUP(Table1[[#This Row],[Codigo_insumo]],BD_Insumos!$B:$E,4),"")</f>
        <v>31.902799999999999</v>
      </c>
      <c r="H2929" s="140">
        <v>6</v>
      </c>
      <c r="I2929" s="9"/>
      <c r="J2929" s="23">
        <f t="shared" si="45"/>
        <v>191.41679999999999</v>
      </c>
      <c r="K2929" s="22" t="str">
        <f>IF(I2929&lt;&gt;"",SUMIF(Table1[Codigo_servico],A2929,Table1[Subtotal_insumo]),"")</f>
        <v/>
      </c>
      <c r="L2929" s="18">
        <f>IF(Table1[[#This Row],[Ordem_insumos]]&lt;&gt;0,VLOOKUP(Table1[[#This Row],[Codigo_servico]],Preencher_Orcamento!$B:$D,3,FALSE)*Table1[[#This Row],[Qtde_insumo]],"")</f>
        <v>0</v>
      </c>
      <c r="M2929" s="18">
        <f>IF(Table1[[#This Row],[Ordem_insumos]]&lt;&gt;0,VLOOKUP(Table1[[#This Row],[Codigo_servico]],Preencher_Orcamento!$B:$D,3,FALSE)*Table1[[#This Row],[Subtotal_insumo]],"")</f>
        <v>0</v>
      </c>
    </row>
    <row r="2930" spans="1:13" x14ac:dyDescent="0.25">
      <c r="A2930" s="6">
        <v>90158</v>
      </c>
      <c r="B2930" s="126">
        <v>20</v>
      </c>
      <c r="C2930" s="133"/>
      <c r="D2930" s="134">
        <v>17715</v>
      </c>
      <c r="E2930" s="7" t="s">
        <v>395</v>
      </c>
      <c r="F2930" s="8" t="s">
        <v>197</v>
      </c>
      <c r="G2930" s="18">
        <f>IFERROR(VLOOKUP(Table1[[#This Row],[Codigo_insumo]],BD_Insumos!$B:$E,4),"")</f>
        <v>6.9610000000000003</v>
      </c>
      <c r="H2930" s="140">
        <v>0.2</v>
      </c>
      <c r="I2930" s="9"/>
      <c r="J2930" s="23">
        <f t="shared" si="45"/>
        <v>1.3922000000000001</v>
      </c>
      <c r="K2930" s="22" t="str">
        <f>IF(I2930&lt;&gt;"",SUMIF(Table1[Codigo_servico],A2930,Table1[Subtotal_insumo]),"")</f>
        <v/>
      </c>
      <c r="L2930" s="18">
        <f>IF(Table1[[#This Row],[Ordem_insumos]]&lt;&gt;0,VLOOKUP(Table1[[#This Row],[Codigo_servico]],Preencher_Orcamento!$B:$D,3,FALSE)*Table1[[#This Row],[Qtde_insumo]],"")</f>
        <v>0</v>
      </c>
      <c r="M2930" s="18">
        <f>IF(Table1[[#This Row],[Ordem_insumos]]&lt;&gt;0,VLOOKUP(Table1[[#This Row],[Codigo_servico]],Preencher_Orcamento!$B:$D,3,FALSE)*Table1[[#This Row],[Subtotal_insumo]],"")</f>
        <v>0</v>
      </c>
    </row>
    <row r="2931" spans="1:13" ht="26.25" x14ac:dyDescent="0.25">
      <c r="A2931" s="6">
        <v>90158</v>
      </c>
      <c r="B2931" s="126">
        <v>21</v>
      </c>
      <c r="C2931" s="133"/>
      <c r="D2931" s="134">
        <v>54576</v>
      </c>
      <c r="E2931" s="7" t="s">
        <v>1250</v>
      </c>
      <c r="F2931" s="8" t="s">
        <v>457</v>
      </c>
      <c r="G2931" s="18">
        <f>IFERROR(VLOOKUP(Table1[[#This Row],[Codigo_insumo]],BD_Insumos!$B:$E,4),"")</f>
        <v>1.3</v>
      </c>
      <c r="H2931" s="140">
        <v>2</v>
      </c>
      <c r="I2931" s="9"/>
      <c r="J2931" s="23">
        <f t="shared" si="45"/>
        <v>2.6</v>
      </c>
      <c r="K2931" s="22" t="str">
        <f>IF(I2931&lt;&gt;"",SUMIF(Table1[Codigo_servico],A2931,Table1[Subtotal_insumo]),"")</f>
        <v/>
      </c>
      <c r="L2931" s="18">
        <f>IF(Table1[[#This Row],[Ordem_insumos]]&lt;&gt;0,VLOOKUP(Table1[[#This Row],[Codigo_servico]],Preencher_Orcamento!$B:$D,3,FALSE)*Table1[[#This Row],[Qtde_insumo]],"")</f>
        <v>0</v>
      </c>
      <c r="M2931" s="18">
        <f>IF(Table1[[#This Row],[Ordem_insumos]]&lt;&gt;0,VLOOKUP(Table1[[#This Row],[Codigo_servico]],Preencher_Orcamento!$B:$D,3,FALSE)*Table1[[#This Row],[Subtotal_insumo]],"")</f>
        <v>0</v>
      </c>
    </row>
    <row r="2932" spans="1:13" ht="26.25" x14ac:dyDescent="0.25">
      <c r="A2932" s="6">
        <v>90158</v>
      </c>
      <c r="B2932" s="126">
        <v>22</v>
      </c>
      <c r="C2932" s="133"/>
      <c r="D2932" s="134">
        <v>50827</v>
      </c>
      <c r="E2932" s="7" t="s">
        <v>1007</v>
      </c>
      <c r="F2932" s="8" t="s">
        <v>457</v>
      </c>
      <c r="G2932" s="18">
        <f>IFERROR(VLOOKUP(Table1[[#This Row],[Codigo_insumo]],BD_Insumos!$B:$E,4),"")</f>
        <v>263.24200000000002</v>
      </c>
      <c r="H2932" s="140">
        <v>1</v>
      </c>
      <c r="I2932" s="9"/>
      <c r="J2932" s="23">
        <f t="shared" si="45"/>
        <v>263.24200000000002</v>
      </c>
      <c r="K2932" s="22" t="str">
        <f>IF(I2932&lt;&gt;"",SUMIF(Table1[Codigo_servico],A2932,Table1[Subtotal_insumo]),"")</f>
        <v/>
      </c>
      <c r="L2932" s="18">
        <f>IF(Table1[[#This Row],[Ordem_insumos]]&lt;&gt;0,VLOOKUP(Table1[[#This Row],[Codigo_servico]],Preencher_Orcamento!$B:$D,3,FALSE)*Table1[[#This Row],[Qtde_insumo]],"")</f>
        <v>0</v>
      </c>
      <c r="M2932" s="18">
        <f>IF(Table1[[#This Row],[Ordem_insumos]]&lt;&gt;0,VLOOKUP(Table1[[#This Row],[Codigo_servico]],Preencher_Orcamento!$B:$D,3,FALSE)*Table1[[#This Row],[Subtotal_insumo]],"")</f>
        <v>0</v>
      </c>
    </row>
    <row r="2933" spans="1:13" x14ac:dyDescent="0.25">
      <c r="A2933" s="6">
        <v>90158</v>
      </c>
      <c r="B2933" s="126">
        <v>23</v>
      </c>
      <c r="C2933" s="133"/>
      <c r="D2933" s="134">
        <v>2044</v>
      </c>
      <c r="E2933" s="7" t="s">
        <v>2193</v>
      </c>
      <c r="F2933" s="8" t="s">
        <v>2140</v>
      </c>
      <c r="G2933" s="18">
        <f>IFERROR(VLOOKUP(Table1[[#This Row],[Codigo_insumo]],BD_Insumos!$B:$E,4),"")</f>
        <v>13.596734305430379</v>
      </c>
      <c r="H2933" s="140">
        <v>30</v>
      </c>
      <c r="I2933" s="9"/>
      <c r="J2933" s="23">
        <f t="shared" si="45"/>
        <v>407.90202916291139</v>
      </c>
      <c r="K2933" s="22" t="str">
        <f>IF(I2933&lt;&gt;"",SUMIF(Table1[Codigo_servico],A2933,Table1[Subtotal_insumo]),"")</f>
        <v/>
      </c>
      <c r="L2933" s="18">
        <f>IF(Table1[[#This Row],[Ordem_insumos]]&lt;&gt;0,VLOOKUP(Table1[[#This Row],[Codigo_servico]],Preencher_Orcamento!$B:$D,3,FALSE)*Table1[[#This Row],[Qtde_insumo]],"")</f>
        <v>0</v>
      </c>
      <c r="M2933" s="18">
        <f>IF(Table1[[#This Row],[Ordem_insumos]]&lt;&gt;0,VLOOKUP(Table1[[#This Row],[Codigo_servico]],Preencher_Orcamento!$B:$D,3,FALSE)*Table1[[#This Row],[Subtotal_insumo]],"")</f>
        <v>0</v>
      </c>
    </row>
    <row r="2934" spans="1:13" ht="26.25" x14ac:dyDescent="0.25">
      <c r="A2934" s="6">
        <v>90158</v>
      </c>
      <c r="B2934" s="126">
        <v>24</v>
      </c>
      <c r="C2934" s="133"/>
      <c r="D2934" s="134">
        <v>50826</v>
      </c>
      <c r="E2934" s="7" t="s">
        <v>1006</v>
      </c>
      <c r="F2934" s="8" t="s">
        <v>457</v>
      </c>
      <c r="G2934" s="18">
        <f>IFERROR(VLOOKUP(Table1[[#This Row],[Codigo_insumo]],BD_Insumos!$B:$E,4),"")</f>
        <v>726.22140000000002</v>
      </c>
      <c r="H2934" s="140">
        <v>1</v>
      </c>
      <c r="I2934" s="9"/>
      <c r="J2934" s="23">
        <f t="shared" si="45"/>
        <v>726.22140000000002</v>
      </c>
      <c r="K2934" s="22" t="str">
        <f>IF(I2934&lt;&gt;"",SUMIF(Table1[Codigo_servico],A2934,Table1[Subtotal_insumo]),"")</f>
        <v/>
      </c>
      <c r="L2934" s="18">
        <f>IF(Table1[[#This Row],[Ordem_insumos]]&lt;&gt;0,VLOOKUP(Table1[[#This Row],[Codigo_servico]],Preencher_Orcamento!$B:$D,3,FALSE)*Table1[[#This Row],[Qtde_insumo]],"")</f>
        <v>0</v>
      </c>
      <c r="M2934" s="18">
        <f>IF(Table1[[#This Row],[Ordem_insumos]]&lt;&gt;0,VLOOKUP(Table1[[#This Row],[Codigo_servico]],Preencher_Orcamento!$B:$D,3,FALSE)*Table1[[#This Row],[Subtotal_insumo]],"")</f>
        <v>0</v>
      </c>
    </row>
    <row r="2935" spans="1:13" x14ac:dyDescent="0.25">
      <c r="A2935" s="6">
        <v>90158</v>
      </c>
      <c r="B2935" s="126">
        <v>25</v>
      </c>
      <c r="C2935" s="133"/>
      <c r="D2935" s="134">
        <v>50830</v>
      </c>
      <c r="E2935" s="7" t="s">
        <v>1008</v>
      </c>
      <c r="F2935" s="8" t="s">
        <v>457</v>
      </c>
      <c r="G2935" s="18">
        <f>IFERROR(VLOOKUP(Table1[[#This Row],[Codigo_insumo]],BD_Insumos!$B:$E,4),"")</f>
        <v>37.503599999999999</v>
      </c>
      <c r="H2935" s="140">
        <v>1</v>
      </c>
      <c r="I2935" s="9"/>
      <c r="J2935" s="23">
        <f t="shared" si="45"/>
        <v>37.503599999999999</v>
      </c>
      <c r="K2935" s="22" t="str">
        <f>IF(I2935&lt;&gt;"",SUMIF(Table1[Codigo_servico],A2935,Table1[Subtotal_insumo]),"")</f>
        <v/>
      </c>
      <c r="L2935" s="18">
        <f>IF(Table1[[#This Row],[Ordem_insumos]]&lt;&gt;0,VLOOKUP(Table1[[#This Row],[Codigo_servico]],Preencher_Orcamento!$B:$D,3,FALSE)*Table1[[#This Row],[Qtde_insumo]],"")</f>
        <v>0</v>
      </c>
      <c r="M2935" s="18">
        <f>IF(Table1[[#This Row],[Ordem_insumos]]&lt;&gt;0,VLOOKUP(Table1[[#This Row],[Codigo_servico]],Preencher_Orcamento!$B:$D,3,FALSE)*Table1[[#This Row],[Subtotal_insumo]],"")</f>
        <v>0</v>
      </c>
    </row>
    <row r="2936" spans="1:13" ht="26.25" x14ac:dyDescent="0.25">
      <c r="A2936" s="6">
        <v>90158</v>
      </c>
      <c r="B2936" s="126">
        <v>26</v>
      </c>
      <c r="C2936" s="133"/>
      <c r="D2936" s="134">
        <v>51608</v>
      </c>
      <c r="E2936" s="7" t="s">
        <v>1033</v>
      </c>
      <c r="F2936" s="8" t="s">
        <v>457</v>
      </c>
      <c r="G2936" s="18">
        <f>IFERROR(VLOOKUP(Table1[[#This Row],[Codigo_insumo]],BD_Insumos!$B:$E,4),"")</f>
        <v>48.249400000000001</v>
      </c>
      <c r="H2936" s="140">
        <v>2</v>
      </c>
      <c r="I2936" s="9"/>
      <c r="J2936" s="23">
        <f t="shared" si="45"/>
        <v>96.498800000000003</v>
      </c>
      <c r="K2936" s="22" t="str">
        <f>IF(I2936&lt;&gt;"",SUMIF(Table1[Codigo_servico],A2936,Table1[Subtotal_insumo]),"")</f>
        <v/>
      </c>
      <c r="L2936" s="18">
        <f>IF(Table1[[#This Row],[Ordem_insumos]]&lt;&gt;0,VLOOKUP(Table1[[#This Row],[Codigo_servico]],Preencher_Orcamento!$B:$D,3,FALSE)*Table1[[#This Row],[Qtde_insumo]],"")</f>
        <v>0</v>
      </c>
      <c r="M2936" s="18">
        <f>IF(Table1[[#This Row],[Ordem_insumos]]&lt;&gt;0,VLOOKUP(Table1[[#This Row],[Codigo_servico]],Preencher_Orcamento!$B:$D,3,FALSE)*Table1[[#This Row],[Subtotal_insumo]],"")</f>
        <v>0</v>
      </c>
    </row>
    <row r="2937" spans="1:13" ht="26.25" x14ac:dyDescent="0.25">
      <c r="A2937" s="6">
        <v>90158</v>
      </c>
      <c r="B2937" s="126">
        <v>27</v>
      </c>
      <c r="C2937" s="133"/>
      <c r="D2937" s="134">
        <v>52811</v>
      </c>
      <c r="E2937" s="7" t="s">
        <v>1089</v>
      </c>
      <c r="F2937" s="8" t="s">
        <v>5</v>
      </c>
      <c r="G2937" s="18">
        <f>IFERROR(VLOOKUP(Table1[[#This Row],[Codigo_insumo]],BD_Insumos!$B:$E,4),"")</f>
        <v>32.316299999999998</v>
      </c>
      <c r="H2937" s="140">
        <v>30</v>
      </c>
      <c r="I2937" s="9"/>
      <c r="J2937" s="23">
        <f t="shared" si="45"/>
        <v>969.48899999999992</v>
      </c>
      <c r="K2937" s="22" t="str">
        <f>IF(I2937&lt;&gt;"",SUMIF(Table1[Codigo_servico],A2937,Table1[Subtotal_insumo]),"")</f>
        <v/>
      </c>
      <c r="L2937" s="18">
        <f>IF(Table1[[#This Row],[Ordem_insumos]]&lt;&gt;0,VLOOKUP(Table1[[#This Row],[Codigo_servico]],Preencher_Orcamento!$B:$D,3,FALSE)*Table1[[#This Row],[Qtde_insumo]],"")</f>
        <v>0</v>
      </c>
      <c r="M2937" s="18">
        <f>IF(Table1[[#This Row],[Ordem_insumos]]&lt;&gt;0,VLOOKUP(Table1[[#This Row],[Codigo_servico]],Preencher_Orcamento!$B:$D,3,FALSE)*Table1[[#This Row],[Subtotal_insumo]],"")</f>
        <v>0</v>
      </c>
    </row>
    <row r="2938" spans="1:13" x14ac:dyDescent="0.25">
      <c r="A2938" s="6">
        <v>90158</v>
      </c>
      <c r="B2938" s="126">
        <v>28</v>
      </c>
      <c r="C2938" s="133"/>
      <c r="D2938" s="134">
        <v>51655</v>
      </c>
      <c r="E2938" s="7" t="s">
        <v>1055</v>
      </c>
      <c r="F2938" s="8" t="s">
        <v>457</v>
      </c>
      <c r="G2938" s="18">
        <f>IFERROR(VLOOKUP(Table1[[#This Row],[Codigo_insumo]],BD_Insumos!$B:$E,4),"")</f>
        <v>3.4327999999999999</v>
      </c>
      <c r="H2938" s="140">
        <v>5</v>
      </c>
      <c r="I2938" s="9"/>
      <c r="J2938" s="23">
        <f t="shared" si="45"/>
        <v>17.163999999999998</v>
      </c>
      <c r="K2938" s="22" t="str">
        <f>IF(I2938&lt;&gt;"",SUMIF(Table1[Codigo_servico],A2938,Table1[Subtotal_insumo]),"")</f>
        <v/>
      </c>
      <c r="L2938" s="18">
        <f>IF(Table1[[#This Row],[Ordem_insumos]]&lt;&gt;0,VLOOKUP(Table1[[#This Row],[Codigo_servico]],Preencher_Orcamento!$B:$D,3,FALSE)*Table1[[#This Row],[Qtde_insumo]],"")</f>
        <v>0</v>
      </c>
      <c r="M2938" s="18">
        <f>IF(Table1[[#This Row],[Ordem_insumos]]&lt;&gt;0,VLOOKUP(Table1[[#This Row],[Codigo_servico]],Preencher_Orcamento!$B:$D,3,FALSE)*Table1[[#This Row],[Subtotal_insumo]],"")</f>
        <v>0</v>
      </c>
    </row>
    <row r="2939" spans="1:13" x14ac:dyDescent="0.25">
      <c r="A2939" s="6">
        <v>90158</v>
      </c>
      <c r="B2939" s="126">
        <v>29</v>
      </c>
      <c r="C2939" s="133"/>
      <c r="D2939" s="134">
        <v>51677</v>
      </c>
      <c r="E2939" s="7" t="s">
        <v>1062</v>
      </c>
      <c r="F2939" s="8" t="s">
        <v>457</v>
      </c>
      <c r="G2939" s="18">
        <f>IFERROR(VLOOKUP(Table1[[#This Row],[Codigo_insumo]],BD_Insumos!$B:$E,4),"")</f>
        <v>70.196700000000007</v>
      </c>
      <c r="H2939" s="140">
        <v>1</v>
      </c>
      <c r="I2939" s="9"/>
      <c r="J2939" s="23">
        <f t="shared" si="45"/>
        <v>70.196700000000007</v>
      </c>
      <c r="K2939" s="22" t="str">
        <f>IF(I2939&lt;&gt;"",SUMIF(Table1[Codigo_servico],A2939,Table1[Subtotal_insumo]),"")</f>
        <v/>
      </c>
      <c r="L2939" s="18">
        <f>IF(Table1[[#This Row],[Ordem_insumos]]&lt;&gt;0,VLOOKUP(Table1[[#This Row],[Codigo_servico]],Preencher_Orcamento!$B:$D,3,FALSE)*Table1[[#This Row],[Qtde_insumo]],"")</f>
        <v>0</v>
      </c>
      <c r="M2939" s="18">
        <f>IF(Table1[[#This Row],[Ordem_insumos]]&lt;&gt;0,VLOOKUP(Table1[[#This Row],[Codigo_servico]],Preencher_Orcamento!$B:$D,3,FALSE)*Table1[[#This Row],[Subtotal_insumo]],"")</f>
        <v>0</v>
      </c>
    </row>
    <row r="2940" spans="1:13" ht="26.25" x14ac:dyDescent="0.25">
      <c r="A2940" s="6">
        <v>90158</v>
      </c>
      <c r="B2940" s="126">
        <v>30</v>
      </c>
      <c r="C2940" s="133"/>
      <c r="D2940" s="134">
        <v>52430</v>
      </c>
      <c r="E2940" s="7" t="s">
        <v>1066</v>
      </c>
      <c r="F2940" s="8" t="s">
        <v>5</v>
      </c>
      <c r="G2940" s="18">
        <f>IFERROR(VLOOKUP(Table1[[#This Row],[Codigo_insumo]],BD_Insumos!$B:$E,4),"")</f>
        <v>1.8502000000000001</v>
      </c>
      <c r="H2940" s="140">
        <v>3</v>
      </c>
      <c r="I2940" s="9"/>
      <c r="J2940" s="23">
        <f t="shared" si="45"/>
        <v>5.5506000000000002</v>
      </c>
      <c r="K2940" s="22" t="str">
        <f>IF(I2940&lt;&gt;"",SUMIF(Table1[Codigo_servico],A2940,Table1[Subtotal_insumo]),"")</f>
        <v/>
      </c>
      <c r="L2940" s="18">
        <f>IF(Table1[[#This Row],[Ordem_insumos]]&lt;&gt;0,VLOOKUP(Table1[[#This Row],[Codigo_servico]],Preencher_Orcamento!$B:$D,3,FALSE)*Table1[[#This Row],[Qtde_insumo]],"")</f>
        <v>0</v>
      </c>
      <c r="M2940" s="18">
        <f>IF(Table1[[#This Row],[Ordem_insumos]]&lt;&gt;0,VLOOKUP(Table1[[#This Row],[Codigo_servico]],Preencher_Orcamento!$B:$D,3,FALSE)*Table1[[#This Row],[Subtotal_insumo]],"")</f>
        <v>0</v>
      </c>
    </row>
    <row r="2941" spans="1:13" ht="26.25" x14ac:dyDescent="0.25">
      <c r="A2941" s="6">
        <v>90158</v>
      </c>
      <c r="B2941" s="126">
        <v>31</v>
      </c>
      <c r="C2941" s="133"/>
      <c r="D2941" s="134">
        <v>52471</v>
      </c>
      <c r="E2941" s="7" t="s">
        <v>1081</v>
      </c>
      <c r="F2941" s="8" t="s">
        <v>457</v>
      </c>
      <c r="G2941" s="18">
        <f>IFERROR(VLOOKUP(Table1[[#This Row],[Codigo_insumo]],BD_Insumos!$B:$E,4),"")</f>
        <v>1.8943000000000001</v>
      </c>
      <c r="H2941" s="140">
        <v>3</v>
      </c>
      <c r="I2941" s="9"/>
      <c r="J2941" s="23">
        <f t="shared" si="45"/>
        <v>5.6829000000000001</v>
      </c>
      <c r="K2941" s="22" t="str">
        <f>IF(I2941&lt;&gt;"",SUMIF(Table1[Codigo_servico],A2941,Table1[Subtotal_insumo]),"")</f>
        <v/>
      </c>
      <c r="L2941" s="18">
        <f>IF(Table1[[#This Row],[Ordem_insumos]]&lt;&gt;0,VLOOKUP(Table1[[#This Row],[Codigo_servico]],Preencher_Orcamento!$B:$D,3,FALSE)*Table1[[#This Row],[Qtde_insumo]],"")</f>
        <v>0</v>
      </c>
      <c r="M2941" s="18">
        <f>IF(Table1[[#This Row],[Ordem_insumos]]&lt;&gt;0,VLOOKUP(Table1[[#This Row],[Codigo_servico]],Preencher_Orcamento!$B:$D,3,FALSE)*Table1[[#This Row],[Subtotal_insumo]],"")</f>
        <v>0</v>
      </c>
    </row>
    <row r="2942" spans="1:13" x14ac:dyDescent="0.25">
      <c r="A2942" s="6">
        <v>90158</v>
      </c>
      <c r="B2942" s="126">
        <v>32</v>
      </c>
      <c r="C2942" s="133"/>
      <c r="D2942" s="134">
        <v>51651</v>
      </c>
      <c r="E2942" s="7" t="s">
        <v>1052</v>
      </c>
      <c r="F2942" s="8" t="s">
        <v>457</v>
      </c>
      <c r="G2942" s="18">
        <f>IFERROR(VLOOKUP(Table1[[#This Row],[Codigo_insumo]],BD_Insumos!$B:$E,4),"")</f>
        <v>0.87890000000000001</v>
      </c>
      <c r="H2942" s="140">
        <v>5</v>
      </c>
      <c r="I2942" s="9"/>
      <c r="J2942" s="23">
        <f t="shared" si="45"/>
        <v>4.3944999999999999</v>
      </c>
      <c r="K2942" s="22" t="str">
        <f>IF(I2942&lt;&gt;"",SUMIF(Table1[Codigo_servico],A2942,Table1[Subtotal_insumo]),"")</f>
        <v/>
      </c>
      <c r="L2942" s="18">
        <f>IF(Table1[[#This Row],[Ordem_insumos]]&lt;&gt;0,VLOOKUP(Table1[[#This Row],[Codigo_servico]],Preencher_Orcamento!$B:$D,3,FALSE)*Table1[[#This Row],[Qtde_insumo]],"")</f>
        <v>0</v>
      </c>
      <c r="M2942" s="18">
        <f>IF(Table1[[#This Row],[Ordem_insumos]]&lt;&gt;0,VLOOKUP(Table1[[#This Row],[Codigo_servico]],Preencher_Orcamento!$B:$D,3,FALSE)*Table1[[#This Row],[Subtotal_insumo]],"")</f>
        <v>0</v>
      </c>
    </row>
    <row r="2943" spans="1:13" ht="26.25" x14ac:dyDescent="0.25">
      <c r="A2943" s="6">
        <v>90158</v>
      </c>
      <c r="B2943" s="126">
        <v>33</v>
      </c>
      <c r="C2943" s="133"/>
      <c r="D2943" s="134">
        <v>54028</v>
      </c>
      <c r="E2943" s="7" t="s">
        <v>1182</v>
      </c>
      <c r="F2943" s="8" t="s">
        <v>5</v>
      </c>
      <c r="G2943" s="18">
        <f>IFERROR(VLOOKUP(Table1[[#This Row],[Codigo_insumo]],BD_Insumos!$B:$E,4),"")</f>
        <v>44.651299999999999</v>
      </c>
      <c r="H2943" s="140">
        <v>0.2</v>
      </c>
      <c r="I2943" s="9"/>
      <c r="J2943" s="23">
        <f t="shared" si="45"/>
        <v>8.9302600000000005</v>
      </c>
      <c r="K2943" s="22" t="str">
        <f>IF(I2943&lt;&gt;"",SUMIF(Table1[Codigo_servico],A2943,Table1[Subtotal_insumo]),"")</f>
        <v/>
      </c>
      <c r="L2943" s="18">
        <f>IF(Table1[[#This Row],[Ordem_insumos]]&lt;&gt;0,VLOOKUP(Table1[[#This Row],[Codigo_servico]],Preencher_Orcamento!$B:$D,3,FALSE)*Table1[[#This Row],[Qtde_insumo]],"")</f>
        <v>0</v>
      </c>
      <c r="M2943" s="18">
        <f>IF(Table1[[#This Row],[Ordem_insumos]]&lt;&gt;0,VLOOKUP(Table1[[#This Row],[Codigo_servico]],Preencher_Orcamento!$B:$D,3,FALSE)*Table1[[#This Row],[Subtotal_insumo]],"")</f>
        <v>0</v>
      </c>
    </row>
    <row r="2944" spans="1:13" x14ac:dyDescent="0.25">
      <c r="A2944" s="6">
        <v>90158</v>
      </c>
      <c r="B2944" s="126">
        <v>34</v>
      </c>
      <c r="C2944" s="133"/>
      <c r="D2944" s="134">
        <v>2041</v>
      </c>
      <c r="E2944" s="7" t="s">
        <v>2192</v>
      </c>
      <c r="F2944" s="8" t="s">
        <v>2140</v>
      </c>
      <c r="G2944" s="18">
        <f>IFERROR(VLOOKUP(Table1[[#This Row],[Codigo_insumo]],BD_Insumos!$B:$E,4),"")</f>
        <v>18.820516146129485</v>
      </c>
      <c r="H2944" s="140">
        <v>30</v>
      </c>
      <c r="I2944" s="9"/>
      <c r="J2944" s="23">
        <f t="shared" si="45"/>
        <v>564.61548438388456</v>
      </c>
      <c r="K2944" s="22" t="str">
        <f>IF(I2944&lt;&gt;"",SUMIF(Table1[Codigo_servico],A2944,Table1[Subtotal_insumo]),"")</f>
        <v/>
      </c>
      <c r="L2944" s="18">
        <f>IF(Table1[[#This Row],[Ordem_insumos]]&lt;&gt;0,VLOOKUP(Table1[[#This Row],[Codigo_servico]],Preencher_Orcamento!$B:$D,3,FALSE)*Table1[[#This Row],[Qtde_insumo]],"")</f>
        <v>0</v>
      </c>
      <c r="M2944" s="18">
        <f>IF(Table1[[#This Row],[Ordem_insumos]]&lt;&gt;0,VLOOKUP(Table1[[#This Row],[Codigo_servico]],Preencher_Orcamento!$B:$D,3,FALSE)*Table1[[#This Row],[Subtotal_insumo]],"")</f>
        <v>0</v>
      </c>
    </row>
    <row r="2945" spans="1:13" x14ac:dyDescent="0.25">
      <c r="A2945" s="3">
        <v>90159</v>
      </c>
      <c r="B2945" s="125">
        <v>0</v>
      </c>
      <c r="C2945" s="131" t="s">
        <v>2952</v>
      </c>
      <c r="D2945" s="132"/>
      <c r="E2945" s="4"/>
      <c r="F2945" s="4"/>
      <c r="G2945" s="17" t="str">
        <f>IFERROR(VLOOKUP(Table1[[#This Row],[Codigo_insumo]],BD_Insumos!$B:$E,4),"")</f>
        <v/>
      </c>
      <c r="H2945" s="139"/>
      <c r="I2945" s="5" t="s">
        <v>457</v>
      </c>
      <c r="J2945" s="20" t="str">
        <f t="shared" si="45"/>
        <v/>
      </c>
      <c r="K2945" s="21">
        <f>IF(I2945&lt;&gt;"",SUMIF(Table1[Codigo_servico],A2945,Table1[Subtotal_insumo]),"")</f>
        <v>5447.4002058045953</v>
      </c>
      <c r="L2945" s="17" t="str">
        <f>IF(Table1[[#This Row],[Ordem_insumos]]&lt;&gt;0,VLOOKUP(Table1[[#This Row],[Codigo_servico]],Preencher_Orcamento!$B:$D,3,FALSE)*Table1[[#This Row],[Qtde_insumo]],"")</f>
        <v/>
      </c>
      <c r="M2945" s="17" t="str">
        <f>IF(Table1[[#This Row],[Ordem_insumos]]&lt;&gt;0,VLOOKUP(Table1[[#This Row],[Codigo_servico]],Preencher_Orcamento!$B:$D,3,FALSE)*Table1[[#This Row],[Subtotal_insumo]],"")</f>
        <v/>
      </c>
    </row>
    <row r="2946" spans="1:13" ht="26.25" x14ac:dyDescent="0.25">
      <c r="A2946" s="6">
        <v>90159</v>
      </c>
      <c r="B2946" s="126">
        <v>1</v>
      </c>
      <c r="C2946" s="133"/>
      <c r="D2946" s="134">
        <v>51610</v>
      </c>
      <c r="E2946" s="7" t="s">
        <v>1034</v>
      </c>
      <c r="F2946" s="8" t="s">
        <v>457</v>
      </c>
      <c r="G2946" s="16">
        <f>IFERROR(VLOOKUP(Table1[[#This Row],[Codigo_insumo]],BD_Insumos!$B:$E,4),"")</f>
        <v>81.357600000000005</v>
      </c>
      <c r="H2946" s="140">
        <v>2</v>
      </c>
      <c r="I2946" s="9"/>
      <c r="J2946" s="22">
        <f t="shared" ref="J2946:J3009" si="46">IF(I2946="",G2946*H2946,"")</f>
        <v>162.71520000000001</v>
      </c>
      <c r="K2946" s="22" t="str">
        <f>IF(I2946&lt;&gt;"",SUMIF(Table1[Codigo_servico],A2946,Table1[Subtotal_insumo]),"")</f>
        <v/>
      </c>
      <c r="L2946" s="16">
        <f>IF(Table1[[#This Row],[Ordem_insumos]]&lt;&gt;0,VLOOKUP(Table1[[#This Row],[Codigo_servico]],Preencher_Orcamento!$B:$D,3,FALSE)*Table1[[#This Row],[Qtde_insumo]],"")</f>
        <v>0</v>
      </c>
      <c r="M2946" s="16">
        <f>IF(Table1[[#This Row],[Ordem_insumos]]&lt;&gt;0,VLOOKUP(Table1[[#This Row],[Codigo_servico]],Preencher_Orcamento!$B:$D,3,FALSE)*Table1[[#This Row],[Subtotal_insumo]],"")</f>
        <v>0</v>
      </c>
    </row>
    <row r="2947" spans="1:13" ht="26.25" x14ac:dyDescent="0.25">
      <c r="A2947" s="6">
        <v>90159</v>
      </c>
      <c r="B2947" s="126">
        <v>2</v>
      </c>
      <c r="C2947" s="133"/>
      <c r="D2947" s="134">
        <v>52812</v>
      </c>
      <c r="E2947" s="7" t="s">
        <v>1090</v>
      </c>
      <c r="F2947" s="8" t="s">
        <v>5</v>
      </c>
      <c r="G2947" s="16">
        <f>IFERROR(VLOOKUP(Table1[[#This Row],[Codigo_insumo]],BD_Insumos!$B:$E,4),"")</f>
        <v>42.902500000000003</v>
      </c>
      <c r="H2947" s="140">
        <v>30</v>
      </c>
      <c r="I2947" s="9"/>
      <c r="J2947" s="22">
        <f t="shared" si="46"/>
        <v>1287.075</v>
      </c>
      <c r="K2947" s="22" t="str">
        <f>IF(I2947&lt;&gt;"",SUMIF(Table1[Codigo_servico],A2947,Table1[Subtotal_insumo]),"")</f>
        <v/>
      </c>
      <c r="L2947" s="16">
        <f>IF(Table1[[#This Row],[Ordem_insumos]]&lt;&gt;0,VLOOKUP(Table1[[#This Row],[Codigo_servico]],Preencher_Orcamento!$B:$D,3,FALSE)*Table1[[#This Row],[Qtde_insumo]],"")</f>
        <v>0</v>
      </c>
      <c r="M2947" s="16">
        <f>IF(Table1[[#This Row],[Ordem_insumos]]&lt;&gt;0,VLOOKUP(Table1[[#This Row],[Codigo_servico]],Preencher_Orcamento!$B:$D,3,FALSE)*Table1[[#This Row],[Subtotal_insumo]],"")</f>
        <v>0</v>
      </c>
    </row>
    <row r="2948" spans="1:13" x14ac:dyDescent="0.25">
      <c r="A2948" s="6">
        <v>90159</v>
      </c>
      <c r="B2948" s="126">
        <v>3</v>
      </c>
      <c r="C2948" s="133"/>
      <c r="D2948" s="134">
        <v>52849</v>
      </c>
      <c r="E2948" s="7" t="s">
        <v>1112</v>
      </c>
      <c r="F2948" s="8" t="s">
        <v>5</v>
      </c>
      <c r="G2948" s="18">
        <f>IFERROR(VLOOKUP(Table1[[#This Row],[Codigo_insumo]],BD_Insumos!$B:$E,4),"")</f>
        <v>25.565300000000001</v>
      </c>
      <c r="H2948" s="140">
        <v>4</v>
      </c>
      <c r="I2948" s="9"/>
      <c r="J2948" s="23">
        <f t="shared" si="46"/>
        <v>102.2612</v>
      </c>
      <c r="K2948" s="22" t="str">
        <f>IF(I2948&lt;&gt;"",SUMIF(Table1[Codigo_servico],A2948,Table1[Subtotal_insumo]),"")</f>
        <v/>
      </c>
      <c r="L2948" s="18">
        <f>IF(Table1[[#This Row],[Ordem_insumos]]&lt;&gt;0,VLOOKUP(Table1[[#This Row],[Codigo_servico]],Preencher_Orcamento!$B:$D,3,FALSE)*Table1[[#This Row],[Qtde_insumo]],"")</f>
        <v>0</v>
      </c>
      <c r="M2948" s="18">
        <f>IF(Table1[[#This Row],[Ordem_insumos]]&lt;&gt;0,VLOOKUP(Table1[[#This Row],[Codigo_servico]],Preencher_Orcamento!$B:$D,3,FALSE)*Table1[[#This Row],[Subtotal_insumo]],"")</f>
        <v>0</v>
      </c>
    </row>
    <row r="2949" spans="1:13" ht="39" x14ac:dyDescent="0.25">
      <c r="A2949" s="6">
        <v>90159</v>
      </c>
      <c r="B2949" s="126">
        <v>4</v>
      </c>
      <c r="C2949" s="133"/>
      <c r="D2949" s="134">
        <v>53279</v>
      </c>
      <c r="E2949" s="7" t="s">
        <v>1150</v>
      </c>
      <c r="F2949" s="8" t="s">
        <v>457</v>
      </c>
      <c r="G2949" s="18">
        <f>IFERROR(VLOOKUP(Table1[[#This Row],[Codigo_insumo]],BD_Insumos!$B:$E,4),"")</f>
        <v>429.60770000000002</v>
      </c>
      <c r="H2949" s="140">
        <v>1</v>
      </c>
      <c r="I2949" s="9"/>
      <c r="J2949" s="23">
        <f t="shared" si="46"/>
        <v>429.60770000000002</v>
      </c>
      <c r="K2949" s="22" t="str">
        <f>IF(I2949&lt;&gt;"",SUMIF(Table1[Codigo_servico],A2949,Table1[Subtotal_insumo]),"")</f>
        <v/>
      </c>
      <c r="L2949" s="18">
        <f>IF(Table1[[#This Row],[Ordem_insumos]]&lt;&gt;0,VLOOKUP(Table1[[#This Row],[Codigo_servico]],Preencher_Orcamento!$B:$D,3,FALSE)*Table1[[#This Row],[Qtde_insumo]],"")</f>
        <v>0</v>
      </c>
      <c r="M2949" s="18">
        <f>IF(Table1[[#This Row],[Ordem_insumos]]&lt;&gt;0,VLOOKUP(Table1[[#This Row],[Codigo_servico]],Preencher_Orcamento!$B:$D,3,FALSE)*Table1[[#This Row],[Subtotal_insumo]],"")</f>
        <v>0</v>
      </c>
    </row>
    <row r="2950" spans="1:13" ht="26.25" x14ac:dyDescent="0.25">
      <c r="A2950" s="6">
        <v>90159</v>
      </c>
      <c r="B2950" s="126">
        <v>5</v>
      </c>
      <c r="C2950" s="133"/>
      <c r="D2950" s="134">
        <v>54028</v>
      </c>
      <c r="E2950" s="7" t="s">
        <v>1182</v>
      </c>
      <c r="F2950" s="8" t="s">
        <v>5</v>
      </c>
      <c r="G2950" s="18">
        <f>IFERROR(VLOOKUP(Table1[[#This Row],[Codigo_insumo]],BD_Insumos!$B:$E,4),"")</f>
        <v>44.651299999999999</v>
      </c>
      <c r="H2950" s="140">
        <v>0.2</v>
      </c>
      <c r="I2950" s="9"/>
      <c r="J2950" s="23">
        <f t="shared" si="46"/>
        <v>8.9302600000000005</v>
      </c>
      <c r="K2950" s="22" t="str">
        <f>IF(I2950&lt;&gt;"",SUMIF(Table1[Codigo_servico],A2950,Table1[Subtotal_insumo]),"")</f>
        <v/>
      </c>
      <c r="L2950" s="18">
        <f>IF(Table1[[#This Row],[Ordem_insumos]]&lt;&gt;0,VLOOKUP(Table1[[#This Row],[Codigo_servico]],Preencher_Orcamento!$B:$D,3,FALSE)*Table1[[#This Row],[Qtde_insumo]],"")</f>
        <v>0</v>
      </c>
      <c r="M2950" s="18">
        <f>IF(Table1[[#This Row],[Ordem_insumos]]&lt;&gt;0,VLOOKUP(Table1[[#This Row],[Codigo_servico]],Preencher_Orcamento!$B:$D,3,FALSE)*Table1[[#This Row],[Subtotal_insumo]],"")</f>
        <v>0</v>
      </c>
    </row>
    <row r="2951" spans="1:13" ht="26.25" x14ac:dyDescent="0.25">
      <c r="A2951" s="6">
        <v>90159</v>
      </c>
      <c r="B2951" s="126">
        <v>6</v>
      </c>
      <c r="C2951" s="133"/>
      <c r="D2951" s="134">
        <v>57214</v>
      </c>
      <c r="E2951" s="7" t="s">
        <v>1517</v>
      </c>
      <c r="F2951" s="8" t="s">
        <v>457</v>
      </c>
      <c r="G2951" s="18">
        <f>IFERROR(VLOOKUP(Table1[[#This Row],[Codigo_insumo]],BD_Insumos!$B:$E,4),"")</f>
        <v>47.9026</v>
      </c>
      <c r="H2951" s="140">
        <v>1</v>
      </c>
      <c r="I2951" s="9"/>
      <c r="J2951" s="23">
        <f t="shared" si="46"/>
        <v>47.9026</v>
      </c>
      <c r="K2951" s="22" t="str">
        <f>IF(I2951&lt;&gt;"",SUMIF(Table1[Codigo_servico],A2951,Table1[Subtotal_insumo]),"")</f>
        <v/>
      </c>
      <c r="L2951" s="18">
        <f>IF(Table1[[#This Row],[Ordem_insumos]]&lt;&gt;0,VLOOKUP(Table1[[#This Row],[Codigo_servico]],Preencher_Orcamento!$B:$D,3,FALSE)*Table1[[#This Row],[Qtde_insumo]],"")</f>
        <v>0</v>
      </c>
      <c r="M2951" s="18">
        <f>IF(Table1[[#This Row],[Ordem_insumos]]&lt;&gt;0,VLOOKUP(Table1[[#This Row],[Codigo_servico]],Preencher_Orcamento!$B:$D,3,FALSE)*Table1[[#This Row],[Subtotal_insumo]],"")</f>
        <v>0</v>
      </c>
    </row>
    <row r="2952" spans="1:13" ht="26.25" x14ac:dyDescent="0.25">
      <c r="A2952" s="6">
        <v>90159</v>
      </c>
      <c r="B2952" s="126">
        <v>7</v>
      </c>
      <c r="C2952" s="133"/>
      <c r="D2952" s="134">
        <v>52431</v>
      </c>
      <c r="E2952" s="7" t="s">
        <v>1067</v>
      </c>
      <c r="F2952" s="8" t="s">
        <v>5</v>
      </c>
      <c r="G2952" s="18">
        <f>IFERROR(VLOOKUP(Table1[[#This Row],[Codigo_insumo]],BD_Insumos!$B:$E,4),"")</f>
        <v>2.5066999999999999</v>
      </c>
      <c r="H2952" s="140">
        <v>3</v>
      </c>
      <c r="I2952" s="9"/>
      <c r="J2952" s="23">
        <f t="shared" si="46"/>
        <v>7.5200999999999993</v>
      </c>
      <c r="K2952" s="22" t="str">
        <f>IF(I2952&lt;&gt;"",SUMIF(Table1[Codigo_servico],A2952,Table1[Subtotal_insumo]),"")</f>
        <v/>
      </c>
      <c r="L2952" s="18">
        <f>IF(Table1[[#This Row],[Ordem_insumos]]&lt;&gt;0,VLOOKUP(Table1[[#This Row],[Codigo_servico]],Preencher_Orcamento!$B:$D,3,FALSE)*Table1[[#This Row],[Qtde_insumo]],"")</f>
        <v>0</v>
      </c>
      <c r="M2952" s="18">
        <f>IF(Table1[[#This Row],[Ordem_insumos]]&lt;&gt;0,VLOOKUP(Table1[[#This Row],[Codigo_servico]],Preencher_Orcamento!$B:$D,3,FALSE)*Table1[[#This Row],[Subtotal_insumo]],"")</f>
        <v>0</v>
      </c>
    </row>
    <row r="2953" spans="1:13" ht="26.25" x14ac:dyDescent="0.25">
      <c r="A2953" s="6">
        <v>90159</v>
      </c>
      <c r="B2953" s="126">
        <v>8</v>
      </c>
      <c r="C2953" s="133"/>
      <c r="D2953" s="134">
        <v>59021</v>
      </c>
      <c r="E2953" s="7" t="s">
        <v>1582</v>
      </c>
      <c r="F2953" s="8" t="s">
        <v>457</v>
      </c>
      <c r="G2953" s="18">
        <f>IFERROR(VLOOKUP(Table1[[#This Row],[Codigo_insumo]],BD_Insumos!$B:$E,4),"")</f>
        <v>14.596299999999999</v>
      </c>
      <c r="H2953" s="140">
        <v>6</v>
      </c>
      <c r="I2953" s="9"/>
      <c r="J2953" s="23">
        <f t="shared" si="46"/>
        <v>87.577799999999996</v>
      </c>
      <c r="K2953" s="22" t="str">
        <f>IF(I2953&lt;&gt;"",SUMIF(Table1[Codigo_servico],A2953,Table1[Subtotal_insumo]),"")</f>
        <v/>
      </c>
      <c r="L2953" s="18">
        <f>IF(Table1[[#This Row],[Ordem_insumos]]&lt;&gt;0,VLOOKUP(Table1[[#This Row],[Codigo_servico]],Preencher_Orcamento!$B:$D,3,FALSE)*Table1[[#This Row],[Qtde_insumo]],"")</f>
        <v>0</v>
      </c>
      <c r="M2953" s="18">
        <f>IF(Table1[[#This Row],[Ordem_insumos]]&lt;&gt;0,VLOOKUP(Table1[[#This Row],[Codigo_servico]],Preencher_Orcamento!$B:$D,3,FALSE)*Table1[[#This Row],[Subtotal_insumo]],"")</f>
        <v>0</v>
      </c>
    </row>
    <row r="2954" spans="1:13" ht="26.25" x14ac:dyDescent="0.25">
      <c r="A2954" s="6">
        <v>90159</v>
      </c>
      <c r="B2954" s="126">
        <v>9</v>
      </c>
      <c r="C2954" s="133"/>
      <c r="D2954" s="134">
        <v>51602</v>
      </c>
      <c r="E2954" s="7" t="s">
        <v>1028</v>
      </c>
      <c r="F2954" s="8" t="s">
        <v>457</v>
      </c>
      <c r="G2954" s="18">
        <f>IFERROR(VLOOKUP(Table1[[#This Row],[Codigo_insumo]],BD_Insumos!$B:$E,4),"")</f>
        <v>2.8881999999999999</v>
      </c>
      <c r="H2954" s="140">
        <v>2</v>
      </c>
      <c r="I2954" s="9"/>
      <c r="J2954" s="23">
        <f t="shared" si="46"/>
        <v>5.7763999999999998</v>
      </c>
      <c r="K2954" s="22" t="str">
        <f>IF(I2954&lt;&gt;"",SUMIF(Table1[Codigo_servico],A2954,Table1[Subtotal_insumo]),"")</f>
        <v/>
      </c>
      <c r="L2954" s="18">
        <f>IF(Table1[[#This Row],[Ordem_insumos]]&lt;&gt;0,VLOOKUP(Table1[[#This Row],[Codigo_servico]],Preencher_Orcamento!$B:$D,3,FALSE)*Table1[[#This Row],[Qtde_insumo]],"")</f>
        <v>0</v>
      </c>
      <c r="M2954" s="18">
        <f>IF(Table1[[#This Row],[Ordem_insumos]]&lt;&gt;0,VLOOKUP(Table1[[#This Row],[Codigo_servico]],Preencher_Orcamento!$B:$D,3,FALSE)*Table1[[#This Row],[Subtotal_insumo]],"")</f>
        <v>0</v>
      </c>
    </row>
    <row r="2955" spans="1:13" x14ac:dyDescent="0.25">
      <c r="A2955" s="6">
        <v>90159</v>
      </c>
      <c r="B2955" s="126">
        <v>10</v>
      </c>
      <c r="C2955" s="133"/>
      <c r="D2955" s="134">
        <v>51678</v>
      </c>
      <c r="E2955" s="7" t="s">
        <v>1063</v>
      </c>
      <c r="F2955" s="8" t="s">
        <v>457</v>
      </c>
      <c r="G2955" s="18">
        <f>IFERROR(VLOOKUP(Table1[[#This Row],[Codigo_insumo]],BD_Insumos!$B:$E,4),"")</f>
        <v>132.24350000000001</v>
      </c>
      <c r="H2955" s="140">
        <v>1</v>
      </c>
      <c r="I2955" s="9"/>
      <c r="J2955" s="23">
        <f t="shared" si="46"/>
        <v>132.24350000000001</v>
      </c>
      <c r="K2955" s="22" t="str">
        <f>IF(I2955&lt;&gt;"",SUMIF(Table1[Codigo_servico],A2955,Table1[Subtotal_insumo]),"")</f>
        <v/>
      </c>
      <c r="L2955" s="18">
        <f>IF(Table1[[#This Row],[Ordem_insumos]]&lt;&gt;0,VLOOKUP(Table1[[#This Row],[Codigo_servico]],Preencher_Orcamento!$B:$D,3,FALSE)*Table1[[#This Row],[Qtde_insumo]],"")</f>
        <v>0</v>
      </c>
      <c r="M2955" s="18">
        <f>IF(Table1[[#This Row],[Ordem_insumos]]&lt;&gt;0,VLOOKUP(Table1[[#This Row],[Codigo_servico]],Preencher_Orcamento!$B:$D,3,FALSE)*Table1[[#This Row],[Subtotal_insumo]],"")</f>
        <v>0</v>
      </c>
    </row>
    <row r="2956" spans="1:13" x14ac:dyDescent="0.25">
      <c r="A2956" s="6">
        <v>90159</v>
      </c>
      <c r="B2956" s="126">
        <v>11</v>
      </c>
      <c r="C2956" s="133"/>
      <c r="D2956" s="134">
        <v>51659</v>
      </c>
      <c r="E2956" s="7" t="s">
        <v>1057</v>
      </c>
      <c r="F2956" s="8" t="s">
        <v>457</v>
      </c>
      <c r="G2956" s="18">
        <f>IFERROR(VLOOKUP(Table1[[#This Row],[Codigo_insumo]],BD_Insumos!$B:$E,4),"")</f>
        <v>11.2721</v>
      </c>
      <c r="H2956" s="140">
        <v>5</v>
      </c>
      <c r="I2956" s="9"/>
      <c r="J2956" s="23">
        <f t="shared" si="46"/>
        <v>56.360500000000002</v>
      </c>
      <c r="K2956" s="22" t="str">
        <f>IF(I2956&lt;&gt;"",SUMIF(Table1[Codigo_servico],A2956,Table1[Subtotal_insumo]),"")</f>
        <v/>
      </c>
      <c r="L2956" s="18">
        <f>IF(Table1[[#This Row],[Ordem_insumos]]&lt;&gt;0,VLOOKUP(Table1[[#This Row],[Codigo_servico]],Preencher_Orcamento!$B:$D,3,FALSE)*Table1[[#This Row],[Qtde_insumo]],"")</f>
        <v>0</v>
      </c>
      <c r="M2956" s="18">
        <f>IF(Table1[[#This Row],[Ordem_insumos]]&lt;&gt;0,VLOOKUP(Table1[[#This Row],[Codigo_servico]],Preencher_Orcamento!$B:$D,3,FALSE)*Table1[[#This Row],[Subtotal_insumo]],"")</f>
        <v>0</v>
      </c>
    </row>
    <row r="2957" spans="1:13" x14ac:dyDescent="0.25">
      <c r="A2957" s="6">
        <v>90159</v>
      </c>
      <c r="B2957" s="126">
        <v>12</v>
      </c>
      <c r="C2957" s="133"/>
      <c r="D2957" s="134">
        <v>51651</v>
      </c>
      <c r="E2957" s="7" t="s">
        <v>1052</v>
      </c>
      <c r="F2957" s="8" t="s">
        <v>457</v>
      </c>
      <c r="G2957" s="18">
        <f>IFERROR(VLOOKUP(Table1[[#This Row],[Codigo_insumo]],BD_Insumos!$B:$E,4),"")</f>
        <v>0.87890000000000001</v>
      </c>
      <c r="H2957" s="140">
        <v>5</v>
      </c>
      <c r="I2957" s="9"/>
      <c r="J2957" s="23">
        <f t="shared" si="46"/>
        <v>4.3944999999999999</v>
      </c>
      <c r="K2957" s="22" t="str">
        <f>IF(I2957&lt;&gt;"",SUMIF(Table1[Codigo_servico],A2957,Table1[Subtotal_insumo]),"")</f>
        <v/>
      </c>
      <c r="L2957" s="18">
        <f>IF(Table1[[#This Row],[Ordem_insumos]]&lt;&gt;0,VLOOKUP(Table1[[#This Row],[Codigo_servico]],Preencher_Orcamento!$B:$D,3,FALSE)*Table1[[#This Row],[Qtde_insumo]],"")</f>
        <v>0</v>
      </c>
      <c r="M2957" s="18">
        <f>IF(Table1[[#This Row],[Ordem_insumos]]&lt;&gt;0,VLOOKUP(Table1[[#This Row],[Codigo_servico]],Preencher_Orcamento!$B:$D,3,FALSE)*Table1[[#This Row],[Subtotal_insumo]],"")</f>
        <v>0</v>
      </c>
    </row>
    <row r="2958" spans="1:13" ht="26.25" x14ac:dyDescent="0.25">
      <c r="A2958" s="6">
        <v>90159</v>
      </c>
      <c r="B2958" s="126">
        <v>13</v>
      </c>
      <c r="C2958" s="133"/>
      <c r="D2958" s="134">
        <v>52471</v>
      </c>
      <c r="E2958" s="7" t="s">
        <v>1081</v>
      </c>
      <c r="F2958" s="8" t="s">
        <v>457</v>
      </c>
      <c r="G2958" s="18">
        <f>IFERROR(VLOOKUP(Table1[[#This Row],[Codigo_insumo]],BD_Insumos!$B:$E,4),"")</f>
        <v>1.8943000000000001</v>
      </c>
      <c r="H2958" s="140">
        <v>3</v>
      </c>
      <c r="I2958" s="9"/>
      <c r="J2958" s="23">
        <f t="shared" si="46"/>
        <v>5.6829000000000001</v>
      </c>
      <c r="K2958" s="22" t="str">
        <f>IF(I2958&lt;&gt;"",SUMIF(Table1[Codigo_servico],A2958,Table1[Subtotal_insumo]),"")</f>
        <v/>
      </c>
      <c r="L2958" s="18">
        <f>IF(Table1[[#This Row],[Ordem_insumos]]&lt;&gt;0,VLOOKUP(Table1[[#This Row],[Codigo_servico]],Preencher_Orcamento!$B:$D,3,FALSE)*Table1[[#This Row],[Qtde_insumo]],"")</f>
        <v>0</v>
      </c>
      <c r="M2958" s="18">
        <f>IF(Table1[[#This Row],[Ordem_insumos]]&lt;&gt;0,VLOOKUP(Table1[[#This Row],[Codigo_servico]],Preencher_Orcamento!$B:$D,3,FALSE)*Table1[[#This Row],[Subtotal_insumo]],"")</f>
        <v>0</v>
      </c>
    </row>
    <row r="2959" spans="1:13" ht="26.25" x14ac:dyDescent="0.25">
      <c r="A2959" s="6">
        <v>90159</v>
      </c>
      <c r="B2959" s="126">
        <v>14</v>
      </c>
      <c r="C2959" s="133"/>
      <c r="D2959" s="134">
        <v>57610</v>
      </c>
      <c r="E2959" s="7" t="s">
        <v>1524</v>
      </c>
      <c r="F2959" s="8" t="s">
        <v>457</v>
      </c>
      <c r="G2959" s="18">
        <f>IFERROR(VLOOKUP(Table1[[#This Row],[Codigo_insumo]],BD_Insumos!$B:$E,4),"")</f>
        <v>59.200600000000001</v>
      </c>
      <c r="H2959" s="140">
        <v>1</v>
      </c>
      <c r="I2959" s="9"/>
      <c r="J2959" s="23">
        <f t="shared" si="46"/>
        <v>59.200600000000001</v>
      </c>
      <c r="K2959" s="22" t="str">
        <f>IF(I2959&lt;&gt;"",SUMIF(Table1[Codigo_servico],A2959,Table1[Subtotal_insumo]),"")</f>
        <v/>
      </c>
      <c r="L2959" s="18">
        <f>IF(Table1[[#This Row],[Ordem_insumos]]&lt;&gt;0,VLOOKUP(Table1[[#This Row],[Codigo_servico]],Preencher_Orcamento!$B:$D,3,FALSE)*Table1[[#This Row],[Qtde_insumo]],"")</f>
        <v>0</v>
      </c>
      <c r="M2959" s="18">
        <f>IF(Table1[[#This Row],[Ordem_insumos]]&lt;&gt;0,VLOOKUP(Table1[[#This Row],[Codigo_servico]],Preencher_Orcamento!$B:$D,3,FALSE)*Table1[[#This Row],[Subtotal_insumo]],"")</f>
        <v>0</v>
      </c>
    </row>
    <row r="2960" spans="1:13" ht="26.25" x14ac:dyDescent="0.25">
      <c r="A2960" s="6">
        <v>90159</v>
      </c>
      <c r="B2960" s="126">
        <v>15</v>
      </c>
      <c r="C2960" s="133"/>
      <c r="D2960" s="134">
        <v>58602</v>
      </c>
      <c r="E2960" s="7" t="s">
        <v>1572</v>
      </c>
      <c r="F2960" s="8" t="s">
        <v>457</v>
      </c>
      <c r="G2960" s="18">
        <f>IFERROR(VLOOKUP(Table1[[#This Row],[Codigo_insumo]],BD_Insumos!$B:$E,4),"")</f>
        <v>221.25239999999999</v>
      </c>
      <c r="H2960" s="140">
        <v>1</v>
      </c>
      <c r="I2960" s="9"/>
      <c r="J2960" s="23">
        <f t="shared" si="46"/>
        <v>221.25239999999999</v>
      </c>
      <c r="K2960" s="22" t="str">
        <f>IF(I2960&lt;&gt;"",SUMIF(Table1[Codigo_servico],A2960,Table1[Subtotal_insumo]),"")</f>
        <v/>
      </c>
      <c r="L2960" s="18">
        <f>IF(Table1[[#This Row],[Ordem_insumos]]&lt;&gt;0,VLOOKUP(Table1[[#This Row],[Codigo_servico]],Preencher_Orcamento!$B:$D,3,FALSE)*Table1[[#This Row],[Qtde_insumo]],"")</f>
        <v>0</v>
      </c>
      <c r="M2960" s="18">
        <f>IF(Table1[[#This Row],[Ordem_insumos]]&lt;&gt;0,VLOOKUP(Table1[[#This Row],[Codigo_servico]],Preencher_Orcamento!$B:$D,3,FALSE)*Table1[[#This Row],[Subtotal_insumo]],"")</f>
        <v>0</v>
      </c>
    </row>
    <row r="2961" spans="1:13" ht="26.25" x14ac:dyDescent="0.25">
      <c r="A2961" s="6">
        <v>90159</v>
      </c>
      <c r="B2961" s="126">
        <v>16</v>
      </c>
      <c r="C2961" s="133"/>
      <c r="D2961" s="134">
        <v>61082</v>
      </c>
      <c r="E2961" s="7" t="s">
        <v>1658</v>
      </c>
      <c r="F2961" s="8" t="s">
        <v>457</v>
      </c>
      <c r="G2961" s="18">
        <f>IFERROR(VLOOKUP(Table1[[#This Row],[Codigo_insumo]],BD_Insumos!$B:$E,4),"")</f>
        <v>63.913699999999999</v>
      </c>
      <c r="H2961" s="140">
        <v>2</v>
      </c>
      <c r="I2961" s="9"/>
      <c r="J2961" s="23">
        <f t="shared" si="46"/>
        <v>127.8274</v>
      </c>
      <c r="K2961" s="22" t="str">
        <f>IF(I2961&lt;&gt;"",SUMIF(Table1[Codigo_servico],A2961,Table1[Subtotal_insumo]),"")</f>
        <v/>
      </c>
      <c r="L2961" s="18">
        <f>IF(Table1[[#This Row],[Ordem_insumos]]&lt;&gt;0,VLOOKUP(Table1[[#This Row],[Codigo_servico]],Preencher_Orcamento!$B:$D,3,FALSE)*Table1[[#This Row],[Qtde_insumo]],"")</f>
        <v>0</v>
      </c>
      <c r="M2961" s="18">
        <f>IF(Table1[[#This Row],[Ordem_insumos]]&lt;&gt;0,VLOOKUP(Table1[[#This Row],[Codigo_servico]],Preencher_Orcamento!$B:$D,3,FALSE)*Table1[[#This Row],[Subtotal_insumo]],"")</f>
        <v>0</v>
      </c>
    </row>
    <row r="2962" spans="1:13" ht="39" x14ac:dyDescent="0.25">
      <c r="A2962" s="6">
        <v>90159</v>
      </c>
      <c r="B2962" s="126">
        <v>17</v>
      </c>
      <c r="C2962" s="133"/>
      <c r="D2962" s="134">
        <v>51649</v>
      </c>
      <c r="E2962" s="7" t="s">
        <v>1051</v>
      </c>
      <c r="F2962" s="8" t="s">
        <v>5</v>
      </c>
      <c r="G2962" s="18">
        <f>IFERROR(VLOOKUP(Table1[[#This Row],[Codigo_insumo]],BD_Insumos!$B:$E,4),"")</f>
        <v>46.335799999999999</v>
      </c>
      <c r="H2962" s="140">
        <v>6</v>
      </c>
      <c r="I2962" s="9"/>
      <c r="J2962" s="23">
        <f t="shared" si="46"/>
        <v>278.01479999999998</v>
      </c>
      <c r="K2962" s="22" t="str">
        <f>IF(I2962&lt;&gt;"",SUMIF(Table1[Codigo_servico],A2962,Table1[Subtotal_insumo]),"")</f>
        <v/>
      </c>
      <c r="L2962" s="18">
        <f>IF(Table1[[#This Row],[Ordem_insumos]]&lt;&gt;0,VLOOKUP(Table1[[#This Row],[Codigo_servico]],Preencher_Orcamento!$B:$D,3,FALSE)*Table1[[#This Row],[Qtde_insumo]],"")</f>
        <v>0</v>
      </c>
      <c r="M2962" s="18">
        <f>IF(Table1[[#This Row],[Ordem_insumos]]&lt;&gt;0,VLOOKUP(Table1[[#This Row],[Codigo_servico]],Preencher_Orcamento!$B:$D,3,FALSE)*Table1[[#This Row],[Subtotal_insumo]],"")</f>
        <v>0</v>
      </c>
    </row>
    <row r="2963" spans="1:13" ht="39" x14ac:dyDescent="0.25">
      <c r="A2963" s="6">
        <v>90159</v>
      </c>
      <c r="B2963" s="126">
        <v>18</v>
      </c>
      <c r="C2963" s="133"/>
      <c r="D2963" s="134">
        <v>51641</v>
      </c>
      <c r="E2963" s="7" t="s">
        <v>1044</v>
      </c>
      <c r="F2963" s="8" t="s">
        <v>5</v>
      </c>
      <c r="G2963" s="18">
        <f>IFERROR(VLOOKUP(Table1[[#This Row],[Codigo_insumo]],BD_Insumos!$B:$E,4),"")</f>
        <v>8.7725000000000009</v>
      </c>
      <c r="H2963" s="140">
        <v>9</v>
      </c>
      <c r="I2963" s="9"/>
      <c r="J2963" s="23">
        <f t="shared" si="46"/>
        <v>78.952500000000015</v>
      </c>
      <c r="K2963" s="22" t="str">
        <f>IF(I2963&lt;&gt;"",SUMIF(Table1[Codigo_servico],A2963,Table1[Subtotal_insumo]),"")</f>
        <v/>
      </c>
      <c r="L2963" s="18">
        <f>IF(Table1[[#This Row],[Ordem_insumos]]&lt;&gt;0,VLOOKUP(Table1[[#This Row],[Codigo_servico]],Preencher_Orcamento!$B:$D,3,FALSE)*Table1[[#This Row],[Qtde_insumo]],"")</f>
        <v>0</v>
      </c>
      <c r="M2963" s="18">
        <f>IF(Table1[[#This Row],[Ordem_insumos]]&lt;&gt;0,VLOOKUP(Table1[[#This Row],[Codigo_servico]],Preencher_Orcamento!$B:$D,3,FALSE)*Table1[[#This Row],[Subtotal_insumo]],"")</f>
        <v>0</v>
      </c>
    </row>
    <row r="2964" spans="1:13" ht="26.25" x14ac:dyDescent="0.25">
      <c r="A2964" s="6">
        <v>90159</v>
      </c>
      <c r="B2964" s="126">
        <v>19</v>
      </c>
      <c r="C2964" s="133"/>
      <c r="D2964" s="134">
        <v>58020</v>
      </c>
      <c r="E2964" s="7" t="s">
        <v>1542</v>
      </c>
      <c r="F2964" s="8" t="s">
        <v>457</v>
      </c>
      <c r="G2964" s="18">
        <f>IFERROR(VLOOKUP(Table1[[#This Row],[Codigo_insumo]],BD_Insumos!$B:$E,4),"")</f>
        <v>16.640699999999999</v>
      </c>
      <c r="H2964" s="140">
        <v>1</v>
      </c>
      <c r="I2964" s="9"/>
      <c r="J2964" s="23">
        <f t="shared" si="46"/>
        <v>16.640699999999999</v>
      </c>
      <c r="K2964" s="22" t="str">
        <f>IF(I2964&lt;&gt;"",SUMIF(Table1[Codigo_servico],A2964,Table1[Subtotal_insumo]),"")</f>
        <v/>
      </c>
      <c r="L2964" s="18">
        <f>IF(Table1[[#This Row],[Ordem_insumos]]&lt;&gt;0,VLOOKUP(Table1[[#This Row],[Codigo_servico]],Preencher_Orcamento!$B:$D,3,FALSE)*Table1[[#This Row],[Qtde_insumo]],"")</f>
        <v>0</v>
      </c>
      <c r="M2964" s="18">
        <f>IF(Table1[[#This Row],[Ordem_insumos]]&lt;&gt;0,VLOOKUP(Table1[[#This Row],[Codigo_servico]],Preencher_Orcamento!$B:$D,3,FALSE)*Table1[[#This Row],[Subtotal_insumo]],"")</f>
        <v>0</v>
      </c>
    </row>
    <row r="2965" spans="1:13" x14ac:dyDescent="0.25">
      <c r="A2965" s="6">
        <v>90159</v>
      </c>
      <c r="B2965" s="126">
        <v>20</v>
      </c>
      <c r="C2965" s="133"/>
      <c r="D2965" s="134">
        <v>2044</v>
      </c>
      <c r="E2965" s="7" t="s">
        <v>2193</v>
      </c>
      <c r="F2965" s="8" t="s">
        <v>2140</v>
      </c>
      <c r="G2965" s="18">
        <f>IFERROR(VLOOKUP(Table1[[#This Row],[Codigo_insumo]],BD_Insumos!$B:$E,4),"")</f>
        <v>13.596734305430379</v>
      </c>
      <c r="H2965" s="140">
        <v>35</v>
      </c>
      <c r="I2965" s="9"/>
      <c r="J2965" s="23">
        <f t="shared" si="46"/>
        <v>475.88570069006329</v>
      </c>
      <c r="K2965" s="22" t="str">
        <f>IF(I2965&lt;&gt;"",SUMIF(Table1[Codigo_servico],A2965,Table1[Subtotal_insumo]),"")</f>
        <v/>
      </c>
      <c r="L2965" s="18">
        <f>IF(Table1[[#This Row],[Ordem_insumos]]&lt;&gt;0,VLOOKUP(Table1[[#This Row],[Codigo_servico]],Preencher_Orcamento!$B:$D,3,FALSE)*Table1[[#This Row],[Qtde_insumo]],"")</f>
        <v>0</v>
      </c>
      <c r="M2965" s="18">
        <f>IF(Table1[[#This Row],[Ordem_insumos]]&lt;&gt;0,VLOOKUP(Table1[[#This Row],[Codigo_servico]],Preencher_Orcamento!$B:$D,3,FALSE)*Table1[[#This Row],[Subtotal_insumo]],"")</f>
        <v>0</v>
      </c>
    </row>
    <row r="2966" spans="1:13" ht="26.25" x14ac:dyDescent="0.25">
      <c r="A2966" s="6">
        <v>90159</v>
      </c>
      <c r="B2966" s="126">
        <v>21</v>
      </c>
      <c r="C2966" s="133"/>
      <c r="D2966" s="134">
        <v>59005</v>
      </c>
      <c r="E2966" s="7" t="s">
        <v>1579</v>
      </c>
      <c r="F2966" s="8" t="s">
        <v>457</v>
      </c>
      <c r="G2966" s="18">
        <f>IFERROR(VLOOKUP(Table1[[#This Row],[Codigo_insumo]],BD_Insumos!$B:$E,4),"")</f>
        <v>11.94</v>
      </c>
      <c r="H2966" s="140">
        <v>1</v>
      </c>
      <c r="I2966" s="9"/>
      <c r="J2966" s="23">
        <f t="shared" si="46"/>
        <v>11.94</v>
      </c>
      <c r="K2966" s="22" t="str">
        <f>IF(I2966&lt;&gt;"",SUMIF(Table1[Codigo_servico],A2966,Table1[Subtotal_insumo]),"")</f>
        <v/>
      </c>
      <c r="L2966" s="18">
        <f>IF(Table1[[#This Row],[Ordem_insumos]]&lt;&gt;0,VLOOKUP(Table1[[#This Row],[Codigo_servico]],Preencher_Orcamento!$B:$D,3,FALSE)*Table1[[#This Row],[Qtde_insumo]],"")</f>
        <v>0</v>
      </c>
      <c r="M2966" s="18">
        <f>IF(Table1[[#This Row],[Ordem_insumos]]&lt;&gt;0,VLOOKUP(Table1[[#This Row],[Codigo_servico]],Preencher_Orcamento!$B:$D,3,FALSE)*Table1[[#This Row],[Subtotal_insumo]],"")</f>
        <v>0</v>
      </c>
    </row>
    <row r="2967" spans="1:13" ht="26.25" x14ac:dyDescent="0.25">
      <c r="A2967" s="6">
        <v>90159</v>
      </c>
      <c r="B2967" s="126">
        <v>22</v>
      </c>
      <c r="C2967" s="133"/>
      <c r="D2967" s="134">
        <v>50827</v>
      </c>
      <c r="E2967" s="7" t="s">
        <v>1007</v>
      </c>
      <c r="F2967" s="8" t="s">
        <v>457</v>
      </c>
      <c r="G2967" s="18">
        <f>IFERROR(VLOOKUP(Table1[[#This Row],[Codigo_insumo]],BD_Insumos!$B:$E,4),"")</f>
        <v>263.24200000000002</v>
      </c>
      <c r="H2967" s="140">
        <v>1</v>
      </c>
      <c r="I2967" s="9"/>
      <c r="J2967" s="23">
        <f t="shared" si="46"/>
        <v>263.24200000000002</v>
      </c>
      <c r="K2967" s="22" t="str">
        <f>IF(I2967&lt;&gt;"",SUMIF(Table1[Codigo_servico],A2967,Table1[Subtotal_insumo]),"")</f>
        <v/>
      </c>
      <c r="L2967" s="18">
        <f>IF(Table1[[#This Row],[Ordem_insumos]]&lt;&gt;0,VLOOKUP(Table1[[#This Row],[Codigo_servico]],Preencher_Orcamento!$B:$D,3,FALSE)*Table1[[#This Row],[Qtde_insumo]],"")</f>
        <v>0</v>
      </c>
      <c r="M2967" s="18">
        <f>IF(Table1[[#This Row],[Ordem_insumos]]&lt;&gt;0,VLOOKUP(Table1[[#This Row],[Codigo_servico]],Preencher_Orcamento!$B:$D,3,FALSE)*Table1[[#This Row],[Subtotal_insumo]],"")</f>
        <v>0</v>
      </c>
    </row>
    <row r="2968" spans="1:13" x14ac:dyDescent="0.25">
      <c r="A2968" s="6">
        <v>90159</v>
      </c>
      <c r="B2968" s="126">
        <v>23</v>
      </c>
      <c r="C2968" s="133"/>
      <c r="D2968" s="134">
        <v>17715</v>
      </c>
      <c r="E2968" s="7" t="s">
        <v>395</v>
      </c>
      <c r="F2968" s="8" t="s">
        <v>197</v>
      </c>
      <c r="G2968" s="18">
        <f>IFERROR(VLOOKUP(Table1[[#This Row],[Codigo_insumo]],BD_Insumos!$B:$E,4),"")</f>
        <v>6.9610000000000003</v>
      </c>
      <c r="H2968" s="140">
        <v>0.2</v>
      </c>
      <c r="I2968" s="9"/>
      <c r="J2968" s="23">
        <f t="shared" si="46"/>
        <v>1.3922000000000001</v>
      </c>
      <c r="K2968" s="22" t="str">
        <f>IF(I2968&lt;&gt;"",SUMIF(Table1[Codigo_servico],A2968,Table1[Subtotal_insumo]),"")</f>
        <v/>
      </c>
      <c r="L2968" s="18">
        <f>IF(Table1[[#This Row],[Ordem_insumos]]&lt;&gt;0,VLOOKUP(Table1[[#This Row],[Codigo_servico]],Preencher_Orcamento!$B:$D,3,FALSE)*Table1[[#This Row],[Qtde_insumo]],"")</f>
        <v>0</v>
      </c>
      <c r="M2968" s="18">
        <f>IF(Table1[[#This Row],[Ordem_insumos]]&lt;&gt;0,VLOOKUP(Table1[[#This Row],[Codigo_servico]],Preencher_Orcamento!$B:$D,3,FALSE)*Table1[[#This Row],[Subtotal_insumo]],"")</f>
        <v>0</v>
      </c>
    </row>
    <row r="2969" spans="1:13" ht="26.25" x14ac:dyDescent="0.25">
      <c r="A2969" s="6">
        <v>90159</v>
      </c>
      <c r="B2969" s="126">
        <v>24</v>
      </c>
      <c r="C2969" s="133"/>
      <c r="D2969" s="134">
        <v>58033</v>
      </c>
      <c r="E2969" s="7" t="s">
        <v>1548</v>
      </c>
      <c r="F2969" s="8" t="s">
        <v>457</v>
      </c>
      <c r="G2969" s="18">
        <f>IFERROR(VLOOKUP(Table1[[#This Row],[Codigo_insumo]],BD_Insumos!$B:$E,4),"")</f>
        <v>11.0037</v>
      </c>
      <c r="H2969" s="140">
        <v>1</v>
      </c>
      <c r="I2969" s="9"/>
      <c r="J2969" s="23">
        <f t="shared" si="46"/>
        <v>11.0037</v>
      </c>
      <c r="K2969" s="22" t="str">
        <f>IF(I2969&lt;&gt;"",SUMIF(Table1[Codigo_servico],A2969,Table1[Subtotal_insumo]),"")</f>
        <v/>
      </c>
      <c r="L2969" s="18">
        <f>IF(Table1[[#This Row],[Ordem_insumos]]&lt;&gt;0,VLOOKUP(Table1[[#This Row],[Codigo_servico]],Preencher_Orcamento!$B:$D,3,FALSE)*Table1[[#This Row],[Qtde_insumo]],"")</f>
        <v>0</v>
      </c>
      <c r="M2969" s="18">
        <f>IF(Table1[[#This Row],[Ordem_insumos]]&lt;&gt;0,VLOOKUP(Table1[[#This Row],[Codigo_servico]],Preencher_Orcamento!$B:$D,3,FALSE)*Table1[[#This Row],[Subtotal_insumo]],"")</f>
        <v>0</v>
      </c>
    </row>
    <row r="2970" spans="1:13" ht="26.25" x14ac:dyDescent="0.25">
      <c r="A2970" s="6">
        <v>90159</v>
      </c>
      <c r="B2970" s="126">
        <v>25</v>
      </c>
      <c r="C2970" s="133"/>
      <c r="D2970" s="134">
        <v>58035</v>
      </c>
      <c r="E2970" s="7" t="s">
        <v>1550</v>
      </c>
      <c r="F2970" s="8" t="s">
        <v>457</v>
      </c>
      <c r="G2970" s="18">
        <f>IFERROR(VLOOKUP(Table1[[#This Row],[Codigo_insumo]],BD_Insumos!$B:$E,4),"")</f>
        <v>12.010300000000001</v>
      </c>
      <c r="H2970" s="140">
        <v>6</v>
      </c>
      <c r="I2970" s="9"/>
      <c r="J2970" s="23">
        <f t="shared" si="46"/>
        <v>72.061800000000005</v>
      </c>
      <c r="K2970" s="22" t="str">
        <f>IF(I2970&lt;&gt;"",SUMIF(Table1[Codigo_servico],A2970,Table1[Subtotal_insumo]),"")</f>
        <v/>
      </c>
      <c r="L2970" s="18">
        <f>IF(Table1[[#This Row],[Ordem_insumos]]&lt;&gt;0,VLOOKUP(Table1[[#This Row],[Codigo_servico]],Preencher_Orcamento!$B:$D,3,FALSE)*Table1[[#This Row],[Qtde_insumo]],"")</f>
        <v>0</v>
      </c>
      <c r="M2970" s="18">
        <f>IF(Table1[[#This Row],[Ordem_insumos]]&lt;&gt;0,VLOOKUP(Table1[[#This Row],[Codigo_servico]],Preencher_Orcamento!$B:$D,3,FALSE)*Table1[[#This Row],[Subtotal_insumo]],"")</f>
        <v>0</v>
      </c>
    </row>
    <row r="2971" spans="1:13" x14ac:dyDescent="0.25">
      <c r="A2971" s="6">
        <v>90159</v>
      </c>
      <c r="B2971" s="126">
        <v>26</v>
      </c>
      <c r="C2971" s="133"/>
      <c r="D2971" s="134">
        <v>50830</v>
      </c>
      <c r="E2971" s="7" t="s">
        <v>1008</v>
      </c>
      <c r="F2971" s="8" t="s">
        <v>457</v>
      </c>
      <c r="G2971" s="18">
        <f>IFERROR(VLOOKUP(Table1[[#This Row],[Codigo_insumo]],BD_Insumos!$B:$E,4),"")</f>
        <v>37.503599999999999</v>
      </c>
      <c r="H2971" s="140">
        <v>1</v>
      </c>
      <c r="I2971" s="9"/>
      <c r="J2971" s="23">
        <f t="shared" si="46"/>
        <v>37.503599999999999</v>
      </c>
      <c r="K2971" s="22" t="str">
        <f>IF(I2971&lt;&gt;"",SUMIF(Table1[Codigo_servico],A2971,Table1[Subtotal_insumo]),"")</f>
        <v/>
      </c>
      <c r="L2971" s="18">
        <f>IF(Table1[[#This Row],[Ordem_insumos]]&lt;&gt;0,VLOOKUP(Table1[[#This Row],[Codigo_servico]],Preencher_Orcamento!$B:$D,3,FALSE)*Table1[[#This Row],[Qtde_insumo]],"")</f>
        <v>0</v>
      </c>
      <c r="M2971" s="18">
        <f>IF(Table1[[#This Row],[Ordem_insumos]]&lt;&gt;0,VLOOKUP(Table1[[#This Row],[Codigo_servico]],Preencher_Orcamento!$B:$D,3,FALSE)*Table1[[#This Row],[Subtotal_insumo]],"")</f>
        <v>0</v>
      </c>
    </row>
    <row r="2972" spans="1:13" x14ac:dyDescent="0.25">
      <c r="A2972" s="6">
        <v>90159</v>
      </c>
      <c r="B2972" s="126">
        <v>27</v>
      </c>
      <c r="C2972" s="133"/>
      <c r="D2972" s="134">
        <v>58420</v>
      </c>
      <c r="E2972" s="7" t="s">
        <v>1568</v>
      </c>
      <c r="F2972" s="8" t="s">
        <v>457</v>
      </c>
      <c r="G2972" s="18">
        <f>IFERROR(VLOOKUP(Table1[[#This Row],[Codigo_insumo]],BD_Insumos!$B:$E,4),"")</f>
        <v>5.6432000000000002</v>
      </c>
      <c r="H2972" s="140">
        <v>6</v>
      </c>
      <c r="I2972" s="9"/>
      <c r="J2972" s="23">
        <f t="shared" si="46"/>
        <v>33.859200000000001</v>
      </c>
      <c r="K2972" s="22" t="str">
        <f>IF(I2972&lt;&gt;"",SUMIF(Table1[Codigo_servico],A2972,Table1[Subtotal_insumo]),"")</f>
        <v/>
      </c>
      <c r="L2972" s="18">
        <f>IF(Table1[[#This Row],[Ordem_insumos]]&lt;&gt;0,VLOOKUP(Table1[[#This Row],[Codigo_servico]],Preencher_Orcamento!$B:$D,3,FALSE)*Table1[[#This Row],[Qtde_insumo]],"")</f>
        <v>0</v>
      </c>
      <c r="M2972" s="18">
        <f>IF(Table1[[#This Row],[Ordem_insumos]]&lt;&gt;0,VLOOKUP(Table1[[#This Row],[Codigo_servico]],Preencher_Orcamento!$B:$D,3,FALSE)*Table1[[#This Row],[Subtotal_insumo]],"")</f>
        <v>0</v>
      </c>
    </row>
    <row r="2973" spans="1:13" x14ac:dyDescent="0.25">
      <c r="A2973" s="6">
        <v>90159</v>
      </c>
      <c r="B2973" s="126">
        <v>28</v>
      </c>
      <c r="C2973" s="133"/>
      <c r="D2973" s="134">
        <v>58412</v>
      </c>
      <c r="E2973" s="7" t="s">
        <v>1563</v>
      </c>
      <c r="F2973" s="8" t="s">
        <v>457</v>
      </c>
      <c r="G2973" s="18">
        <f>IFERROR(VLOOKUP(Table1[[#This Row],[Codigo_insumo]],BD_Insumos!$B:$E,4),"")</f>
        <v>0.37609999999999999</v>
      </c>
      <c r="H2973" s="140">
        <v>4</v>
      </c>
      <c r="I2973" s="9"/>
      <c r="J2973" s="23">
        <f t="shared" si="46"/>
        <v>1.5044</v>
      </c>
      <c r="K2973" s="22" t="str">
        <f>IF(I2973&lt;&gt;"",SUMIF(Table1[Codigo_servico],A2973,Table1[Subtotal_insumo]),"")</f>
        <v/>
      </c>
      <c r="L2973" s="18">
        <f>IF(Table1[[#This Row],[Ordem_insumos]]&lt;&gt;0,VLOOKUP(Table1[[#This Row],[Codigo_servico]],Preencher_Orcamento!$B:$D,3,FALSE)*Table1[[#This Row],[Qtde_insumo]],"")</f>
        <v>0</v>
      </c>
      <c r="M2973" s="18">
        <f>IF(Table1[[#This Row],[Ordem_insumos]]&lt;&gt;0,VLOOKUP(Table1[[#This Row],[Codigo_servico]],Preencher_Orcamento!$B:$D,3,FALSE)*Table1[[#This Row],[Subtotal_insumo]],"")</f>
        <v>0</v>
      </c>
    </row>
    <row r="2974" spans="1:13" ht="26.25" x14ac:dyDescent="0.25">
      <c r="A2974" s="6">
        <v>90159</v>
      </c>
      <c r="B2974" s="126">
        <v>29</v>
      </c>
      <c r="C2974" s="133"/>
      <c r="D2974" s="134">
        <v>59010</v>
      </c>
      <c r="E2974" s="7" t="s">
        <v>1580</v>
      </c>
      <c r="F2974" s="8" t="s">
        <v>457</v>
      </c>
      <c r="G2974" s="18">
        <f>IFERROR(VLOOKUP(Table1[[#This Row],[Codigo_insumo]],BD_Insumos!$B:$E,4),"")</f>
        <v>24.719000000000001</v>
      </c>
      <c r="H2974" s="140">
        <v>1</v>
      </c>
      <c r="I2974" s="9"/>
      <c r="J2974" s="23">
        <f t="shared" si="46"/>
        <v>24.719000000000001</v>
      </c>
      <c r="K2974" s="22" t="str">
        <f>IF(I2974&lt;&gt;"",SUMIF(Table1[Codigo_servico],A2974,Table1[Subtotal_insumo]),"")</f>
        <v/>
      </c>
      <c r="L2974" s="18">
        <f>IF(Table1[[#This Row],[Ordem_insumos]]&lt;&gt;0,VLOOKUP(Table1[[#This Row],[Codigo_servico]],Preencher_Orcamento!$B:$D,3,FALSE)*Table1[[#This Row],[Qtde_insumo]],"")</f>
        <v>0</v>
      </c>
      <c r="M2974" s="18">
        <f>IF(Table1[[#This Row],[Ordem_insumos]]&lt;&gt;0,VLOOKUP(Table1[[#This Row],[Codigo_servico]],Preencher_Orcamento!$B:$D,3,FALSE)*Table1[[#This Row],[Subtotal_insumo]],"")</f>
        <v>0</v>
      </c>
    </row>
    <row r="2975" spans="1:13" ht="51.75" x14ac:dyDescent="0.25">
      <c r="A2975" s="6">
        <v>90159</v>
      </c>
      <c r="B2975" s="126">
        <v>30</v>
      </c>
      <c r="C2975" s="133"/>
      <c r="D2975" s="134">
        <v>59020</v>
      </c>
      <c r="E2975" s="7" t="s">
        <v>1581</v>
      </c>
      <c r="F2975" s="8" t="s">
        <v>457</v>
      </c>
      <c r="G2975" s="18">
        <f>IFERROR(VLOOKUP(Table1[[#This Row],[Codigo_insumo]],BD_Insumos!$B:$E,4),"")</f>
        <v>5.4438000000000004</v>
      </c>
      <c r="H2975" s="140">
        <v>1</v>
      </c>
      <c r="I2975" s="9"/>
      <c r="J2975" s="23">
        <f t="shared" si="46"/>
        <v>5.4438000000000004</v>
      </c>
      <c r="K2975" s="22" t="str">
        <f>IF(I2975&lt;&gt;"",SUMIF(Table1[Codigo_servico],A2975,Table1[Subtotal_insumo]),"")</f>
        <v/>
      </c>
      <c r="L2975" s="18">
        <f>IF(Table1[[#This Row],[Ordem_insumos]]&lt;&gt;0,VLOOKUP(Table1[[#This Row],[Codigo_servico]],Preencher_Orcamento!$B:$D,3,FALSE)*Table1[[#This Row],[Qtde_insumo]],"")</f>
        <v>0</v>
      </c>
      <c r="M2975" s="18">
        <f>IF(Table1[[#This Row],[Ordem_insumos]]&lt;&gt;0,VLOOKUP(Table1[[#This Row],[Codigo_servico]],Preencher_Orcamento!$B:$D,3,FALSE)*Table1[[#This Row],[Subtotal_insumo]],"")</f>
        <v>0</v>
      </c>
    </row>
    <row r="2976" spans="1:13" ht="26.25" x14ac:dyDescent="0.25">
      <c r="A2976" s="6">
        <v>90159</v>
      </c>
      <c r="B2976" s="126">
        <v>31</v>
      </c>
      <c r="C2976" s="133"/>
      <c r="D2976" s="134">
        <v>59030</v>
      </c>
      <c r="E2976" s="7" t="s">
        <v>1584</v>
      </c>
      <c r="F2976" s="8" t="s">
        <v>5</v>
      </c>
      <c r="G2976" s="18">
        <f>IFERROR(VLOOKUP(Table1[[#This Row],[Codigo_insumo]],BD_Insumos!$B:$E,4),"")</f>
        <v>0.19450000000000001</v>
      </c>
      <c r="H2976" s="140">
        <v>7.04</v>
      </c>
      <c r="I2976" s="9"/>
      <c r="J2976" s="23">
        <f t="shared" si="46"/>
        <v>1.3692800000000001</v>
      </c>
      <c r="K2976" s="22" t="str">
        <f>IF(I2976&lt;&gt;"",SUMIF(Table1[Codigo_servico],A2976,Table1[Subtotal_insumo]),"")</f>
        <v/>
      </c>
      <c r="L2976" s="18">
        <f>IF(Table1[[#This Row],[Ordem_insumos]]&lt;&gt;0,VLOOKUP(Table1[[#This Row],[Codigo_servico]],Preencher_Orcamento!$B:$D,3,FALSE)*Table1[[#This Row],[Qtde_insumo]],"")</f>
        <v>0</v>
      </c>
      <c r="M2976" s="18">
        <f>IF(Table1[[#This Row],[Ordem_insumos]]&lt;&gt;0,VLOOKUP(Table1[[#This Row],[Codigo_servico]],Preencher_Orcamento!$B:$D,3,FALSE)*Table1[[#This Row],[Subtotal_insumo]],"")</f>
        <v>0</v>
      </c>
    </row>
    <row r="2977" spans="1:13" ht="26.25" x14ac:dyDescent="0.25">
      <c r="A2977" s="6">
        <v>90159</v>
      </c>
      <c r="B2977" s="126">
        <v>32</v>
      </c>
      <c r="C2977" s="133"/>
      <c r="D2977" s="134">
        <v>54576</v>
      </c>
      <c r="E2977" s="7" t="s">
        <v>1250</v>
      </c>
      <c r="F2977" s="8" t="s">
        <v>457</v>
      </c>
      <c r="G2977" s="18">
        <f>IFERROR(VLOOKUP(Table1[[#This Row],[Codigo_insumo]],BD_Insumos!$B:$E,4),"")</f>
        <v>1.3</v>
      </c>
      <c r="H2977" s="140">
        <v>2</v>
      </c>
      <c r="I2977" s="9"/>
      <c r="J2977" s="23">
        <f t="shared" si="46"/>
        <v>2.6</v>
      </c>
      <c r="K2977" s="22" t="str">
        <f>IF(I2977&lt;&gt;"",SUMIF(Table1[Codigo_servico],A2977,Table1[Subtotal_insumo]),"")</f>
        <v/>
      </c>
      <c r="L2977" s="18">
        <f>IF(Table1[[#This Row],[Ordem_insumos]]&lt;&gt;0,VLOOKUP(Table1[[#This Row],[Codigo_servico]],Preencher_Orcamento!$B:$D,3,FALSE)*Table1[[#This Row],[Qtde_insumo]],"")</f>
        <v>0</v>
      </c>
      <c r="M2977" s="18">
        <f>IF(Table1[[#This Row],[Ordem_insumos]]&lt;&gt;0,VLOOKUP(Table1[[#This Row],[Codigo_servico]],Preencher_Orcamento!$B:$D,3,FALSE)*Table1[[#This Row],[Subtotal_insumo]],"")</f>
        <v>0</v>
      </c>
    </row>
    <row r="2978" spans="1:13" x14ac:dyDescent="0.25">
      <c r="A2978" s="6">
        <v>90159</v>
      </c>
      <c r="B2978" s="126">
        <v>33</v>
      </c>
      <c r="C2978" s="133"/>
      <c r="D2978" s="134">
        <v>2041</v>
      </c>
      <c r="E2978" s="7" t="s">
        <v>2192</v>
      </c>
      <c r="F2978" s="8" t="s">
        <v>2140</v>
      </c>
      <c r="G2978" s="18">
        <f>IFERROR(VLOOKUP(Table1[[#This Row],[Codigo_insumo]],BD_Insumos!$B:$E,4),"")</f>
        <v>18.820516146129485</v>
      </c>
      <c r="H2978" s="140">
        <v>35</v>
      </c>
      <c r="I2978" s="9"/>
      <c r="J2978" s="23">
        <f t="shared" si="46"/>
        <v>658.71806511453201</v>
      </c>
      <c r="K2978" s="22" t="str">
        <f>IF(I2978&lt;&gt;"",SUMIF(Table1[Codigo_servico],A2978,Table1[Subtotal_insumo]),"")</f>
        <v/>
      </c>
      <c r="L2978" s="18">
        <f>IF(Table1[[#This Row],[Ordem_insumos]]&lt;&gt;0,VLOOKUP(Table1[[#This Row],[Codigo_servico]],Preencher_Orcamento!$B:$D,3,FALSE)*Table1[[#This Row],[Qtde_insumo]],"")</f>
        <v>0</v>
      </c>
      <c r="M2978" s="18">
        <f>IF(Table1[[#This Row],[Ordem_insumos]]&lt;&gt;0,VLOOKUP(Table1[[#This Row],[Codigo_servico]],Preencher_Orcamento!$B:$D,3,FALSE)*Table1[[#This Row],[Subtotal_insumo]],"")</f>
        <v>0</v>
      </c>
    </row>
    <row r="2979" spans="1:13" ht="26.25" x14ac:dyDescent="0.25">
      <c r="A2979" s="6">
        <v>90159</v>
      </c>
      <c r="B2979" s="126">
        <v>34</v>
      </c>
      <c r="C2979" s="133"/>
      <c r="D2979" s="134">
        <v>50826</v>
      </c>
      <c r="E2979" s="7" t="s">
        <v>1006</v>
      </c>
      <c r="F2979" s="8" t="s">
        <v>457</v>
      </c>
      <c r="G2979" s="18">
        <f>IFERROR(VLOOKUP(Table1[[#This Row],[Codigo_insumo]],BD_Insumos!$B:$E,4),"")</f>
        <v>726.22140000000002</v>
      </c>
      <c r="H2979" s="140">
        <v>1</v>
      </c>
      <c r="I2979" s="9"/>
      <c r="J2979" s="23">
        <f t="shared" si="46"/>
        <v>726.22140000000002</v>
      </c>
      <c r="K2979" s="22" t="str">
        <f>IF(I2979&lt;&gt;"",SUMIF(Table1[Codigo_servico],A2979,Table1[Subtotal_insumo]),"")</f>
        <v/>
      </c>
      <c r="L2979" s="18">
        <f>IF(Table1[[#This Row],[Ordem_insumos]]&lt;&gt;0,VLOOKUP(Table1[[#This Row],[Codigo_servico]],Preencher_Orcamento!$B:$D,3,FALSE)*Table1[[#This Row],[Qtde_insumo]],"")</f>
        <v>0</v>
      </c>
      <c r="M2979" s="18">
        <f>IF(Table1[[#This Row],[Ordem_insumos]]&lt;&gt;0,VLOOKUP(Table1[[#This Row],[Codigo_servico]],Preencher_Orcamento!$B:$D,3,FALSE)*Table1[[#This Row],[Subtotal_insumo]],"")</f>
        <v>0</v>
      </c>
    </row>
    <row r="2980" spans="1:13" x14ac:dyDescent="0.25">
      <c r="A2980" s="3">
        <v>90160</v>
      </c>
      <c r="B2980" s="125">
        <v>0</v>
      </c>
      <c r="C2980" s="131" t="s">
        <v>2953</v>
      </c>
      <c r="D2980" s="132"/>
      <c r="E2980" s="4"/>
      <c r="F2980" s="4"/>
      <c r="G2980" s="17" t="str">
        <f>IFERROR(VLOOKUP(Table1[[#This Row],[Codigo_insumo]],BD_Insumos!$B:$E,4),"")</f>
        <v/>
      </c>
      <c r="H2980" s="139"/>
      <c r="I2980" s="5" t="s">
        <v>457</v>
      </c>
      <c r="J2980" s="20" t="str">
        <f t="shared" si="46"/>
        <v/>
      </c>
      <c r="K2980" s="21">
        <f>IF(I2980&lt;&gt;"",SUMIF(Table1[Codigo_servico],A2980,Table1[Subtotal_insumo]),"")</f>
        <v>5857.8424808045947</v>
      </c>
      <c r="L2980" s="17" t="str">
        <f>IF(Table1[[#This Row],[Ordem_insumos]]&lt;&gt;0,VLOOKUP(Table1[[#This Row],[Codigo_servico]],Preencher_Orcamento!$B:$D,3,FALSE)*Table1[[#This Row],[Qtde_insumo]],"")</f>
        <v/>
      </c>
      <c r="M2980" s="17" t="str">
        <f>IF(Table1[[#This Row],[Ordem_insumos]]&lt;&gt;0,VLOOKUP(Table1[[#This Row],[Codigo_servico]],Preencher_Orcamento!$B:$D,3,FALSE)*Table1[[#This Row],[Subtotal_insumo]],"")</f>
        <v/>
      </c>
    </row>
    <row r="2981" spans="1:13" ht="26.25" x14ac:dyDescent="0.25">
      <c r="A2981" s="6">
        <v>90160</v>
      </c>
      <c r="B2981" s="126">
        <v>1</v>
      </c>
      <c r="C2981" s="133"/>
      <c r="D2981" s="134">
        <v>57610</v>
      </c>
      <c r="E2981" s="7" t="s">
        <v>1524</v>
      </c>
      <c r="F2981" s="8" t="s">
        <v>457</v>
      </c>
      <c r="G2981" s="16">
        <f>IFERROR(VLOOKUP(Table1[[#This Row],[Codigo_insumo]],BD_Insumos!$B:$E,4),"")</f>
        <v>59.200600000000001</v>
      </c>
      <c r="H2981" s="140">
        <v>1</v>
      </c>
      <c r="I2981" s="9"/>
      <c r="J2981" s="22">
        <f t="shared" si="46"/>
        <v>59.200600000000001</v>
      </c>
      <c r="K2981" s="22" t="str">
        <f>IF(I2981&lt;&gt;"",SUMIF(Table1[Codigo_servico],A2981,Table1[Subtotal_insumo]),"")</f>
        <v/>
      </c>
      <c r="L2981" s="16">
        <f>IF(Table1[[#This Row],[Ordem_insumos]]&lt;&gt;0,VLOOKUP(Table1[[#This Row],[Codigo_servico]],Preencher_Orcamento!$B:$D,3,FALSE)*Table1[[#This Row],[Qtde_insumo]],"")</f>
        <v>0</v>
      </c>
      <c r="M2981" s="16">
        <f>IF(Table1[[#This Row],[Ordem_insumos]]&lt;&gt;0,VLOOKUP(Table1[[#This Row],[Codigo_servico]],Preencher_Orcamento!$B:$D,3,FALSE)*Table1[[#This Row],[Subtotal_insumo]],"")</f>
        <v>0</v>
      </c>
    </row>
    <row r="2982" spans="1:13" ht="26.25" x14ac:dyDescent="0.25">
      <c r="A2982" s="6">
        <v>90160</v>
      </c>
      <c r="B2982" s="126">
        <v>2</v>
      </c>
      <c r="C2982" s="133"/>
      <c r="D2982" s="134">
        <v>58036</v>
      </c>
      <c r="E2982" s="7" t="s">
        <v>1551</v>
      </c>
      <c r="F2982" s="8" t="s">
        <v>457</v>
      </c>
      <c r="G2982" s="16">
        <f>IFERROR(VLOOKUP(Table1[[#This Row],[Codigo_insumo]],BD_Insumos!$B:$E,4),"")</f>
        <v>16.7</v>
      </c>
      <c r="H2982" s="140">
        <v>6</v>
      </c>
      <c r="I2982" s="9"/>
      <c r="J2982" s="22">
        <f t="shared" si="46"/>
        <v>100.19999999999999</v>
      </c>
      <c r="K2982" s="22" t="str">
        <f>IF(I2982&lt;&gt;"",SUMIF(Table1[Codigo_servico],A2982,Table1[Subtotal_insumo]),"")</f>
        <v/>
      </c>
      <c r="L2982" s="16">
        <f>IF(Table1[[#This Row],[Ordem_insumos]]&lt;&gt;0,VLOOKUP(Table1[[#This Row],[Codigo_servico]],Preencher_Orcamento!$B:$D,3,FALSE)*Table1[[#This Row],[Qtde_insumo]],"")</f>
        <v>0</v>
      </c>
      <c r="M2982" s="16">
        <f>IF(Table1[[#This Row],[Ordem_insumos]]&lt;&gt;0,VLOOKUP(Table1[[#This Row],[Codigo_servico]],Preencher_Orcamento!$B:$D,3,FALSE)*Table1[[#This Row],[Subtotal_insumo]],"")</f>
        <v>0</v>
      </c>
    </row>
    <row r="2983" spans="1:13" x14ac:dyDescent="0.25">
      <c r="A2983" s="6">
        <v>90160</v>
      </c>
      <c r="B2983" s="126">
        <v>3</v>
      </c>
      <c r="C2983" s="133"/>
      <c r="D2983" s="134">
        <v>58412</v>
      </c>
      <c r="E2983" s="7" t="s">
        <v>1563</v>
      </c>
      <c r="F2983" s="8" t="s">
        <v>457</v>
      </c>
      <c r="G2983" s="18">
        <f>IFERROR(VLOOKUP(Table1[[#This Row],[Codigo_insumo]],BD_Insumos!$B:$E,4),"")</f>
        <v>0.37609999999999999</v>
      </c>
      <c r="H2983" s="140">
        <v>4</v>
      </c>
      <c r="I2983" s="9"/>
      <c r="J2983" s="23">
        <f t="shared" si="46"/>
        <v>1.5044</v>
      </c>
      <c r="K2983" s="22" t="str">
        <f>IF(I2983&lt;&gt;"",SUMIF(Table1[Codigo_servico],A2983,Table1[Subtotal_insumo]),"")</f>
        <v/>
      </c>
      <c r="L2983" s="18">
        <f>IF(Table1[[#This Row],[Ordem_insumos]]&lt;&gt;0,VLOOKUP(Table1[[#This Row],[Codigo_servico]],Preencher_Orcamento!$B:$D,3,FALSE)*Table1[[#This Row],[Qtde_insumo]],"")</f>
        <v>0</v>
      </c>
      <c r="M2983" s="18">
        <f>IF(Table1[[#This Row],[Ordem_insumos]]&lt;&gt;0,VLOOKUP(Table1[[#This Row],[Codigo_servico]],Preencher_Orcamento!$B:$D,3,FALSE)*Table1[[#This Row],[Subtotal_insumo]],"")</f>
        <v>0</v>
      </c>
    </row>
    <row r="2984" spans="1:13" x14ac:dyDescent="0.25">
      <c r="A2984" s="6">
        <v>90160</v>
      </c>
      <c r="B2984" s="126">
        <v>4</v>
      </c>
      <c r="C2984" s="133"/>
      <c r="D2984" s="134">
        <v>58420</v>
      </c>
      <c r="E2984" s="7" t="s">
        <v>1568</v>
      </c>
      <c r="F2984" s="8" t="s">
        <v>457</v>
      </c>
      <c r="G2984" s="18">
        <f>IFERROR(VLOOKUP(Table1[[#This Row],[Codigo_insumo]],BD_Insumos!$B:$E,4),"")</f>
        <v>5.6432000000000002</v>
      </c>
      <c r="H2984" s="140">
        <v>6</v>
      </c>
      <c r="I2984" s="9"/>
      <c r="J2984" s="23">
        <f t="shared" si="46"/>
        <v>33.859200000000001</v>
      </c>
      <c r="K2984" s="22" t="str">
        <f>IF(I2984&lt;&gt;"",SUMIF(Table1[Codigo_servico],A2984,Table1[Subtotal_insumo]),"")</f>
        <v/>
      </c>
      <c r="L2984" s="18">
        <f>IF(Table1[[#This Row],[Ordem_insumos]]&lt;&gt;0,VLOOKUP(Table1[[#This Row],[Codigo_servico]],Preencher_Orcamento!$B:$D,3,FALSE)*Table1[[#This Row],[Qtde_insumo]],"")</f>
        <v>0</v>
      </c>
      <c r="M2984" s="18">
        <f>IF(Table1[[#This Row],[Ordem_insumos]]&lt;&gt;0,VLOOKUP(Table1[[#This Row],[Codigo_servico]],Preencher_Orcamento!$B:$D,3,FALSE)*Table1[[#This Row],[Subtotal_insumo]],"")</f>
        <v>0</v>
      </c>
    </row>
    <row r="2985" spans="1:13" ht="26.25" x14ac:dyDescent="0.25">
      <c r="A2985" s="6">
        <v>90160</v>
      </c>
      <c r="B2985" s="126">
        <v>5</v>
      </c>
      <c r="C2985" s="133"/>
      <c r="D2985" s="134">
        <v>59005</v>
      </c>
      <c r="E2985" s="7" t="s">
        <v>1579</v>
      </c>
      <c r="F2985" s="8" t="s">
        <v>457</v>
      </c>
      <c r="G2985" s="18">
        <f>IFERROR(VLOOKUP(Table1[[#This Row],[Codigo_insumo]],BD_Insumos!$B:$E,4),"")</f>
        <v>11.94</v>
      </c>
      <c r="H2985" s="140">
        <v>1</v>
      </c>
      <c r="I2985" s="9"/>
      <c r="J2985" s="23">
        <f t="shared" si="46"/>
        <v>11.94</v>
      </c>
      <c r="K2985" s="22" t="str">
        <f>IF(I2985&lt;&gt;"",SUMIF(Table1[Codigo_servico],A2985,Table1[Subtotal_insumo]),"")</f>
        <v/>
      </c>
      <c r="L2985" s="18">
        <f>IF(Table1[[#This Row],[Ordem_insumos]]&lt;&gt;0,VLOOKUP(Table1[[#This Row],[Codigo_servico]],Preencher_Orcamento!$B:$D,3,FALSE)*Table1[[#This Row],[Qtde_insumo]],"")</f>
        <v>0</v>
      </c>
      <c r="M2985" s="18">
        <f>IF(Table1[[#This Row],[Ordem_insumos]]&lt;&gt;0,VLOOKUP(Table1[[#This Row],[Codigo_servico]],Preencher_Orcamento!$B:$D,3,FALSE)*Table1[[#This Row],[Subtotal_insumo]],"")</f>
        <v>0</v>
      </c>
    </row>
    <row r="2986" spans="1:13" ht="51.75" x14ac:dyDescent="0.25">
      <c r="A2986" s="6">
        <v>90160</v>
      </c>
      <c r="B2986" s="126">
        <v>6</v>
      </c>
      <c r="C2986" s="133"/>
      <c r="D2986" s="134">
        <v>59020</v>
      </c>
      <c r="E2986" s="7" t="s">
        <v>1581</v>
      </c>
      <c r="F2986" s="8" t="s">
        <v>457</v>
      </c>
      <c r="G2986" s="18">
        <f>IFERROR(VLOOKUP(Table1[[#This Row],[Codigo_insumo]],BD_Insumos!$B:$E,4),"")</f>
        <v>5.4438000000000004</v>
      </c>
      <c r="H2986" s="140">
        <v>1</v>
      </c>
      <c r="I2986" s="9"/>
      <c r="J2986" s="23">
        <f t="shared" si="46"/>
        <v>5.4438000000000004</v>
      </c>
      <c r="K2986" s="22" t="str">
        <f>IF(I2986&lt;&gt;"",SUMIF(Table1[Codigo_servico],A2986,Table1[Subtotal_insumo]),"")</f>
        <v/>
      </c>
      <c r="L2986" s="18">
        <f>IF(Table1[[#This Row],[Ordem_insumos]]&lt;&gt;0,VLOOKUP(Table1[[#This Row],[Codigo_servico]],Preencher_Orcamento!$B:$D,3,FALSE)*Table1[[#This Row],[Qtde_insumo]],"")</f>
        <v>0</v>
      </c>
      <c r="M2986" s="18">
        <f>IF(Table1[[#This Row],[Ordem_insumos]]&lt;&gt;0,VLOOKUP(Table1[[#This Row],[Codigo_servico]],Preencher_Orcamento!$B:$D,3,FALSE)*Table1[[#This Row],[Subtotal_insumo]],"")</f>
        <v>0</v>
      </c>
    </row>
    <row r="2987" spans="1:13" ht="26.25" x14ac:dyDescent="0.25">
      <c r="A2987" s="6">
        <v>90160</v>
      </c>
      <c r="B2987" s="126">
        <v>7</v>
      </c>
      <c r="C2987" s="133"/>
      <c r="D2987" s="134">
        <v>57214</v>
      </c>
      <c r="E2987" s="7" t="s">
        <v>1517</v>
      </c>
      <c r="F2987" s="8" t="s">
        <v>457</v>
      </c>
      <c r="G2987" s="18">
        <f>IFERROR(VLOOKUP(Table1[[#This Row],[Codigo_insumo]],BD_Insumos!$B:$E,4),"")</f>
        <v>47.9026</v>
      </c>
      <c r="H2987" s="140">
        <v>1</v>
      </c>
      <c r="I2987" s="9"/>
      <c r="J2987" s="23">
        <f t="shared" si="46"/>
        <v>47.9026</v>
      </c>
      <c r="K2987" s="22" t="str">
        <f>IF(I2987&lt;&gt;"",SUMIF(Table1[Codigo_servico],A2987,Table1[Subtotal_insumo]),"")</f>
        <v/>
      </c>
      <c r="L2987" s="18">
        <f>IF(Table1[[#This Row],[Ordem_insumos]]&lt;&gt;0,VLOOKUP(Table1[[#This Row],[Codigo_servico]],Preencher_Orcamento!$B:$D,3,FALSE)*Table1[[#This Row],[Qtde_insumo]],"")</f>
        <v>0</v>
      </c>
      <c r="M2987" s="18">
        <f>IF(Table1[[#This Row],[Ordem_insumos]]&lt;&gt;0,VLOOKUP(Table1[[#This Row],[Codigo_servico]],Preencher_Orcamento!$B:$D,3,FALSE)*Table1[[#This Row],[Subtotal_insumo]],"")</f>
        <v>0</v>
      </c>
    </row>
    <row r="2988" spans="1:13" ht="26.25" x14ac:dyDescent="0.25">
      <c r="A2988" s="6">
        <v>90160</v>
      </c>
      <c r="B2988" s="126">
        <v>8</v>
      </c>
      <c r="C2988" s="133"/>
      <c r="D2988" s="134">
        <v>59030</v>
      </c>
      <c r="E2988" s="7" t="s">
        <v>1584</v>
      </c>
      <c r="F2988" s="8" t="s">
        <v>5</v>
      </c>
      <c r="G2988" s="18">
        <f>IFERROR(VLOOKUP(Table1[[#This Row],[Codigo_insumo]],BD_Insumos!$B:$E,4),"")</f>
        <v>0.19450000000000001</v>
      </c>
      <c r="H2988" s="140">
        <v>7.39</v>
      </c>
      <c r="I2988" s="9"/>
      <c r="J2988" s="23">
        <f t="shared" si="46"/>
        <v>1.4373549999999999</v>
      </c>
      <c r="K2988" s="22" t="str">
        <f>IF(I2988&lt;&gt;"",SUMIF(Table1[Codigo_servico],A2988,Table1[Subtotal_insumo]),"")</f>
        <v/>
      </c>
      <c r="L2988" s="18">
        <f>IF(Table1[[#This Row],[Ordem_insumos]]&lt;&gt;0,VLOOKUP(Table1[[#This Row],[Codigo_servico]],Preencher_Orcamento!$B:$D,3,FALSE)*Table1[[#This Row],[Qtde_insumo]],"")</f>
        <v>0</v>
      </c>
      <c r="M2988" s="18">
        <f>IF(Table1[[#This Row],[Ordem_insumos]]&lt;&gt;0,VLOOKUP(Table1[[#This Row],[Codigo_servico]],Preencher_Orcamento!$B:$D,3,FALSE)*Table1[[#This Row],[Subtotal_insumo]],"")</f>
        <v>0</v>
      </c>
    </row>
    <row r="2989" spans="1:13" x14ac:dyDescent="0.25">
      <c r="A2989" s="6">
        <v>90160</v>
      </c>
      <c r="B2989" s="126">
        <v>9</v>
      </c>
      <c r="C2989" s="133"/>
      <c r="D2989" s="134">
        <v>2041</v>
      </c>
      <c r="E2989" s="7" t="s">
        <v>2192</v>
      </c>
      <c r="F2989" s="8" t="s">
        <v>2140</v>
      </c>
      <c r="G2989" s="18">
        <f>IFERROR(VLOOKUP(Table1[[#This Row],[Codigo_insumo]],BD_Insumos!$B:$E,4),"")</f>
        <v>18.820516146129485</v>
      </c>
      <c r="H2989" s="140">
        <v>35</v>
      </c>
      <c r="I2989" s="9"/>
      <c r="J2989" s="23">
        <f t="shared" si="46"/>
        <v>658.71806511453201</v>
      </c>
      <c r="K2989" s="22" t="str">
        <f>IF(I2989&lt;&gt;"",SUMIF(Table1[Codigo_servico],A2989,Table1[Subtotal_insumo]),"")</f>
        <v/>
      </c>
      <c r="L2989" s="18">
        <f>IF(Table1[[#This Row],[Ordem_insumos]]&lt;&gt;0,VLOOKUP(Table1[[#This Row],[Codigo_servico]],Preencher_Orcamento!$B:$D,3,FALSE)*Table1[[#This Row],[Qtde_insumo]],"")</f>
        <v>0</v>
      </c>
      <c r="M2989" s="18">
        <f>IF(Table1[[#This Row],[Ordem_insumos]]&lt;&gt;0,VLOOKUP(Table1[[#This Row],[Codigo_servico]],Preencher_Orcamento!$B:$D,3,FALSE)*Table1[[#This Row],[Subtotal_insumo]],"")</f>
        <v>0</v>
      </c>
    </row>
    <row r="2990" spans="1:13" ht="26.25" x14ac:dyDescent="0.25">
      <c r="A2990" s="6">
        <v>90160</v>
      </c>
      <c r="B2990" s="126">
        <v>10</v>
      </c>
      <c r="C2990" s="133"/>
      <c r="D2990" s="134">
        <v>54576</v>
      </c>
      <c r="E2990" s="7" t="s">
        <v>1250</v>
      </c>
      <c r="F2990" s="8" t="s">
        <v>457</v>
      </c>
      <c r="G2990" s="18">
        <f>IFERROR(VLOOKUP(Table1[[#This Row],[Codigo_insumo]],BD_Insumos!$B:$E,4),"")</f>
        <v>1.3</v>
      </c>
      <c r="H2990" s="140">
        <v>2</v>
      </c>
      <c r="I2990" s="9"/>
      <c r="J2990" s="23">
        <f t="shared" si="46"/>
        <v>2.6</v>
      </c>
      <c r="K2990" s="22" t="str">
        <f>IF(I2990&lt;&gt;"",SUMIF(Table1[Codigo_servico],A2990,Table1[Subtotal_insumo]),"")</f>
        <v/>
      </c>
      <c r="L2990" s="18">
        <f>IF(Table1[[#This Row],[Ordem_insumos]]&lt;&gt;0,VLOOKUP(Table1[[#This Row],[Codigo_servico]],Preencher_Orcamento!$B:$D,3,FALSE)*Table1[[#This Row],[Qtde_insumo]],"")</f>
        <v>0</v>
      </c>
      <c r="M2990" s="18">
        <f>IF(Table1[[#This Row],[Ordem_insumos]]&lt;&gt;0,VLOOKUP(Table1[[#This Row],[Codigo_servico]],Preencher_Orcamento!$B:$D,3,FALSE)*Table1[[#This Row],[Subtotal_insumo]],"")</f>
        <v>0</v>
      </c>
    </row>
    <row r="2991" spans="1:13" ht="26.25" x14ac:dyDescent="0.25">
      <c r="A2991" s="6">
        <v>90160</v>
      </c>
      <c r="B2991" s="126">
        <v>11</v>
      </c>
      <c r="C2991" s="133"/>
      <c r="D2991" s="134">
        <v>54028</v>
      </c>
      <c r="E2991" s="7" t="s">
        <v>1182</v>
      </c>
      <c r="F2991" s="8" t="s">
        <v>5</v>
      </c>
      <c r="G2991" s="18">
        <f>IFERROR(VLOOKUP(Table1[[#This Row],[Codigo_insumo]],BD_Insumos!$B:$E,4),"")</f>
        <v>44.651299999999999</v>
      </c>
      <c r="H2991" s="140">
        <v>0.2</v>
      </c>
      <c r="I2991" s="9"/>
      <c r="J2991" s="23">
        <f t="shared" si="46"/>
        <v>8.9302600000000005</v>
      </c>
      <c r="K2991" s="22" t="str">
        <f>IF(I2991&lt;&gt;"",SUMIF(Table1[Codigo_servico],A2991,Table1[Subtotal_insumo]),"")</f>
        <v/>
      </c>
      <c r="L2991" s="18">
        <f>IF(Table1[[#This Row],[Ordem_insumos]]&lt;&gt;0,VLOOKUP(Table1[[#This Row],[Codigo_servico]],Preencher_Orcamento!$B:$D,3,FALSE)*Table1[[#This Row],[Qtde_insumo]],"")</f>
        <v>0</v>
      </c>
      <c r="M2991" s="18">
        <f>IF(Table1[[#This Row],[Ordem_insumos]]&lt;&gt;0,VLOOKUP(Table1[[#This Row],[Codigo_servico]],Preencher_Orcamento!$B:$D,3,FALSE)*Table1[[#This Row],[Subtotal_insumo]],"")</f>
        <v>0</v>
      </c>
    </row>
    <row r="2992" spans="1:13" ht="39" x14ac:dyDescent="0.25">
      <c r="A2992" s="6">
        <v>90160</v>
      </c>
      <c r="B2992" s="126">
        <v>12</v>
      </c>
      <c r="C2992" s="133"/>
      <c r="D2992" s="134">
        <v>53279</v>
      </c>
      <c r="E2992" s="7" t="s">
        <v>1150</v>
      </c>
      <c r="F2992" s="8" t="s">
        <v>457</v>
      </c>
      <c r="G2992" s="18">
        <f>IFERROR(VLOOKUP(Table1[[#This Row],[Codigo_insumo]],BD_Insumos!$B:$E,4),"")</f>
        <v>429.60770000000002</v>
      </c>
      <c r="H2992" s="140">
        <v>1</v>
      </c>
      <c r="I2992" s="9"/>
      <c r="J2992" s="23">
        <f t="shared" si="46"/>
        <v>429.60770000000002</v>
      </c>
      <c r="K2992" s="22" t="str">
        <f>IF(I2992&lt;&gt;"",SUMIF(Table1[Codigo_servico],A2992,Table1[Subtotal_insumo]),"")</f>
        <v/>
      </c>
      <c r="L2992" s="18">
        <f>IF(Table1[[#This Row],[Ordem_insumos]]&lt;&gt;0,VLOOKUP(Table1[[#This Row],[Codigo_servico]],Preencher_Orcamento!$B:$D,3,FALSE)*Table1[[#This Row],[Qtde_insumo]],"")</f>
        <v>0</v>
      </c>
      <c r="M2992" s="18">
        <f>IF(Table1[[#This Row],[Ordem_insumos]]&lt;&gt;0,VLOOKUP(Table1[[#This Row],[Codigo_servico]],Preencher_Orcamento!$B:$D,3,FALSE)*Table1[[#This Row],[Subtotal_insumo]],"")</f>
        <v>0</v>
      </c>
    </row>
    <row r="2993" spans="1:13" ht="26.25" x14ac:dyDescent="0.25">
      <c r="A2993" s="6">
        <v>90160</v>
      </c>
      <c r="B2993" s="126">
        <v>13</v>
      </c>
      <c r="C2993" s="133"/>
      <c r="D2993" s="134">
        <v>59021</v>
      </c>
      <c r="E2993" s="7" t="s">
        <v>1582</v>
      </c>
      <c r="F2993" s="8" t="s">
        <v>457</v>
      </c>
      <c r="G2993" s="18">
        <f>IFERROR(VLOOKUP(Table1[[#This Row],[Codigo_insumo]],BD_Insumos!$B:$E,4),"")</f>
        <v>14.596299999999999</v>
      </c>
      <c r="H2993" s="140">
        <v>6</v>
      </c>
      <c r="I2993" s="9"/>
      <c r="J2993" s="23">
        <f t="shared" si="46"/>
        <v>87.577799999999996</v>
      </c>
      <c r="K2993" s="22" t="str">
        <f>IF(I2993&lt;&gt;"",SUMIF(Table1[Codigo_servico],A2993,Table1[Subtotal_insumo]),"")</f>
        <v/>
      </c>
      <c r="L2993" s="18">
        <f>IF(Table1[[#This Row],[Ordem_insumos]]&lt;&gt;0,VLOOKUP(Table1[[#This Row],[Codigo_servico]],Preencher_Orcamento!$B:$D,3,FALSE)*Table1[[#This Row],[Qtde_insumo]],"")</f>
        <v>0</v>
      </c>
      <c r="M2993" s="18">
        <f>IF(Table1[[#This Row],[Ordem_insumos]]&lt;&gt;0,VLOOKUP(Table1[[#This Row],[Codigo_servico]],Preencher_Orcamento!$B:$D,3,FALSE)*Table1[[#This Row],[Subtotal_insumo]],"")</f>
        <v>0</v>
      </c>
    </row>
    <row r="2994" spans="1:13" ht="39" x14ac:dyDescent="0.25">
      <c r="A2994" s="6">
        <v>90160</v>
      </c>
      <c r="B2994" s="126">
        <v>14</v>
      </c>
      <c r="C2994" s="133"/>
      <c r="D2994" s="134">
        <v>51649</v>
      </c>
      <c r="E2994" s="7" t="s">
        <v>1051</v>
      </c>
      <c r="F2994" s="8" t="s">
        <v>5</v>
      </c>
      <c r="G2994" s="18">
        <f>IFERROR(VLOOKUP(Table1[[#This Row],[Codigo_insumo]],BD_Insumos!$B:$E,4),"")</f>
        <v>46.335799999999999</v>
      </c>
      <c r="H2994" s="140">
        <v>6</v>
      </c>
      <c r="I2994" s="9"/>
      <c r="J2994" s="23">
        <f t="shared" si="46"/>
        <v>278.01479999999998</v>
      </c>
      <c r="K2994" s="22" t="str">
        <f>IF(I2994&lt;&gt;"",SUMIF(Table1[Codigo_servico],A2994,Table1[Subtotal_insumo]),"")</f>
        <v/>
      </c>
      <c r="L2994" s="18">
        <f>IF(Table1[[#This Row],[Ordem_insumos]]&lt;&gt;0,VLOOKUP(Table1[[#This Row],[Codigo_servico]],Preencher_Orcamento!$B:$D,3,FALSE)*Table1[[#This Row],[Qtde_insumo]],"")</f>
        <v>0</v>
      </c>
      <c r="M2994" s="18">
        <f>IF(Table1[[#This Row],[Ordem_insumos]]&lt;&gt;0,VLOOKUP(Table1[[#This Row],[Codigo_servico]],Preencher_Orcamento!$B:$D,3,FALSE)*Table1[[#This Row],[Subtotal_insumo]],"")</f>
        <v>0</v>
      </c>
    </row>
    <row r="2995" spans="1:13" ht="26.25" x14ac:dyDescent="0.25">
      <c r="A2995" s="6">
        <v>90160</v>
      </c>
      <c r="B2995" s="126">
        <v>15</v>
      </c>
      <c r="C2995" s="133"/>
      <c r="D2995" s="134">
        <v>58033</v>
      </c>
      <c r="E2995" s="7" t="s">
        <v>1548</v>
      </c>
      <c r="F2995" s="8" t="s">
        <v>457</v>
      </c>
      <c r="G2995" s="18">
        <f>IFERROR(VLOOKUP(Table1[[#This Row],[Codigo_insumo]],BD_Insumos!$B:$E,4),"")</f>
        <v>11.0037</v>
      </c>
      <c r="H2995" s="140">
        <v>1</v>
      </c>
      <c r="I2995" s="9"/>
      <c r="J2995" s="23">
        <f t="shared" si="46"/>
        <v>11.0037</v>
      </c>
      <c r="K2995" s="22" t="str">
        <f>IF(I2995&lt;&gt;"",SUMIF(Table1[Codigo_servico],A2995,Table1[Subtotal_insumo]),"")</f>
        <v/>
      </c>
      <c r="L2995" s="18">
        <f>IF(Table1[[#This Row],[Ordem_insumos]]&lt;&gt;0,VLOOKUP(Table1[[#This Row],[Codigo_servico]],Preencher_Orcamento!$B:$D,3,FALSE)*Table1[[#This Row],[Qtde_insumo]],"")</f>
        <v>0</v>
      </c>
      <c r="M2995" s="18">
        <f>IF(Table1[[#This Row],[Ordem_insumos]]&lt;&gt;0,VLOOKUP(Table1[[#This Row],[Codigo_servico]],Preencher_Orcamento!$B:$D,3,FALSE)*Table1[[#This Row],[Subtotal_insumo]],"")</f>
        <v>0</v>
      </c>
    </row>
    <row r="2996" spans="1:13" ht="26.25" x14ac:dyDescent="0.25">
      <c r="A2996" s="6">
        <v>90160</v>
      </c>
      <c r="B2996" s="126">
        <v>16</v>
      </c>
      <c r="C2996" s="133"/>
      <c r="D2996" s="134">
        <v>58602</v>
      </c>
      <c r="E2996" s="7" t="s">
        <v>1572</v>
      </c>
      <c r="F2996" s="8" t="s">
        <v>457</v>
      </c>
      <c r="G2996" s="18">
        <f>IFERROR(VLOOKUP(Table1[[#This Row],[Codigo_insumo]],BD_Insumos!$B:$E,4),"")</f>
        <v>221.25239999999999</v>
      </c>
      <c r="H2996" s="140">
        <v>1</v>
      </c>
      <c r="I2996" s="9"/>
      <c r="J2996" s="23">
        <f t="shared" si="46"/>
        <v>221.25239999999999</v>
      </c>
      <c r="K2996" s="22" t="str">
        <f>IF(I2996&lt;&gt;"",SUMIF(Table1[Codigo_servico],A2996,Table1[Subtotal_insumo]),"")</f>
        <v/>
      </c>
      <c r="L2996" s="18">
        <f>IF(Table1[[#This Row],[Ordem_insumos]]&lt;&gt;0,VLOOKUP(Table1[[#This Row],[Codigo_servico]],Preencher_Orcamento!$B:$D,3,FALSE)*Table1[[#This Row],[Qtde_insumo]],"")</f>
        <v>0</v>
      </c>
      <c r="M2996" s="18">
        <f>IF(Table1[[#This Row],[Ordem_insumos]]&lt;&gt;0,VLOOKUP(Table1[[#This Row],[Codigo_servico]],Preencher_Orcamento!$B:$D,3,FALSE)*Table1[[#This Row],[Subtotal_insumo]],"")</f>
        <v>0</v>
      </c>
    </row>
    <row r="2997" spans="1:13" ht="26.25" x14ac:dyDescent="0.25">
      <c r="A2997" s="6">
        <v>90160</v>
      </c>
      <c r="B2997" s="126">
        <v>17</v>
      </c>
      <c r="C2997" s="133"/>
      <c r="D2997" s="134">
        <v>50827</v>
      </c>
      <c r="E2997" s="7" t="s">
        <v>1007</v>
      </c>
      <c r="F2997" s="8" t="s">
        <v>457</v>
      </c>
      <c r="G2997" s="18">
        <f>IFERROR(VLOOKUP(Table1[[#This Row],[Codigo_insumo]],BD_Insumos!$B:$E,4),"")</f>
        <v>263.24200000000002</v>
      </c>
      <c r="H2997" s="140">
        <v>1</v>
      </c>
      <c r="I2997" s="9"/>
      <c r="J2997" s="23">
        <f t="shared" si="46"/>
        <v>263.24200000000002</v>
      </c>
      <c r="K2997" s="22" t="str">
        <f>IF(I2997&lt;&gt;"",SUMIF(Table1[Codigo_servico],A2997,Table1[Subtotal_insumo]),"")</f>
        <v/>
      </c>
      <c r="L2997" s="18">
        <f>IF(Table1[[#This Row],[Ordem_insumos]]&lt;&gt;0,VLOOKUP(Table1[[#This Row],[Codigo_servico]],Preencher_Orcamento!$B:$D,3,FALSE)*Table1[[#This Row],[Qtde_insumo]],"")</f>
        <v>0</v>
      </c>
      <c r="M2997" s="18">
        <f>IF(Table1[[#This Row],[Ordem_insumos]]&lt;&gt;0,VLOOKUP(Table1[[#This Row],[Codigo_servico]],Preencher_Orcamento!$B:$D,3,FALSE)*Table1[[#This Row],[Subtotal_insumo]],"")</f>
        <v>0</v>
      </c>
    </row>
    <row r="2998" spans="1:13" ht="26.25" x14ac:dyDescent="0.25">
      <c r="A2998" s="6">
        <v>90160</v>
      </c>
      <c r="B2998" s="126">
        <v>18</v>
      </c>
      <c r="C2998" s="133"/>
      <c r="D2998" s="134">
        <v>61082</v>
      </c>
      <c r="E2998" s="7" t="s">
        <v>1658</v>
      </c>
      <c r="F2998" s="8" t="s">
        <v>457</v>
      </c>
      <c r="G2998" s="18">
        <f>IFERROR(VLOOKUP(Table1[[#This Row],[Codigo_insumo]],BD_Insumos!$B:$E,4),"")</f>
        <v>63.913699999999999</v>
      </c>
      <c r="H2998" s="140">
        <v>2</v>
      </c>
      <c r="I2998" s="9"/>
      <c r="J2998" s="23">
        <f t="shared" si="46"/>
        <v>127.8274</v>
      </c>
      <c r="K2998" s="22" t="str">
        <f>IF(I2998&lt;&gt;"",SUMIF(Table1[Codigo_servico],A2998,Table1[Subtotal_insumo]),"")</f>
        <v/>
      </c>
      <c r="L2998" s="18">
        <f>IF(Table1[[#This Row],[Ordem_insumos]]&lt;&gt;0,VLOOKUP(Table1[[#This Row],[Codigo_servico]],Preencher_Orcamento!$B:$D,3,FALSE)*Table1[[#This Row],[Qtde_insumo]],"")</f>
        <v>0</v>
      </c>
      <c r="M2998" s="18">
        <f>IF(Table1[[#This Row],[Ordem_insumos]]&lt;&gt;0,VLOOKUP(Table1[[#This Row],[Codigo_servico]],Preencher_Orcamento!$B:$D,3,FALSE)*Table1[[#This Row],[Subtotal_insumo]],"")</f>
        <v>0</v>
      </c>
    </row>
    <row r="2999" spans="1:13" ht="39" x14ac:dyDescent="0.25">
      <c r="A2999" s="6">
        <v>90160</v>
      </c>
      <c r="B2999" s="126">
        <v>19</v>
      </c>
      <c r="C2999" s="133"/>
      <c r="D2999" s="134">
        <v>51641</v>
      </c>
      <c r="E2999" s="7" t="s">
        <v>1044</v>
      </c>
      <c r="F2999" s="8" t="s">
        <v>5</v>
      </c>
      <c r="G2999" s="18">
        <f>IFERROR(VLOOKUP(Table1[[#This Row],[Codigo_insumo]],BD_Insumos!$B:$E,4),"")</f>
        <v>8.7725000000000009</v>
      </c>
      <c r="H2999" s="140">
        <v>9</v>
      </c>
      <c r="I2999" s="9"/>
      <c r="J2999" s="23">
        <f t="shared" si="46"/>
        <v>78.952500000000015</v>
      </c>
      <c r="K2999" s="22" t="str">
        <f>IF(I2999&lt;&gt;"",SUMIF(Table1[Codigo_servico],A2999,Table1[Subtotal_insumo]),"")</f>
        <v/>
      </c>
      <c r="L2999" s="18">
        <f>IF(Table1[[#This Row],[Ordem_insumos]]&lt;&gt;0,VLOOKUP(Table1[[#This Row],[Codigo_servico]],Preencher_Orcamento!$B:$D,3,FALSE)*Table1[[#This Row],[Qtde_insumo]],"")</f>
        <v>0</v>
      </c>
      <c r="M2999" s="18">
        <f>IF(Table1[[#This Row],[Ordem_insumos]]&lt;&gt;0,VLOOKUP(Table1[[#This Row],[Codigo_servico]],Preencher_Orcamento!$B:$D,3,FALSE)*Table1[[#This Row],[Subtotal_insumo]],"")</f>
        <v>0</v>
      </c>
    </row>
    <row r="3000" spans="1:13" ht="26.25" x14ac:dyDescent="0.25">
      <c r="A3000" s="6">
        <v>90160</v>
      </c>
      <c r="B3000" s="126">
        <v>20</v>
      </c>
      <c r="C3000" s="133"/>
      <c r="D3000" s="134">
        <v>51610</v>
      </c>
      <c r="E3000" s="7" t="s">
        <v>1034</v>
      </c>
      <c r="F3000" s="8" t="s">
        <v>457</v>
      </c>
      <c r="G3000" s="18">
        <f>IFERROR(VLOOKUP(Table1[[#This Row],[Codigo_insumo]],BD_Insumos!$B:$E,4),"")</f>
        <v>81.357600000000005</v>
      </c>
      <c r="H3000" s="140">
        <v>2</v>
      </c>
      <c r="I3000" s="9"/>
      <c r="J3000" s="23">
        <f t="shared" si="46"/>
        <v>162.71520000000001</v>
      </c>
      <c r="K3000" s="22" t="str">
        <f>IF(I3000&lt;&gt;"",SUMIF(Table1[Codigo_servico],A3000,Table1[Subtotal_insumo]),"")</f>
        <v/>
      </c>
      <c r="L3000" s="18">
        <f>IF(Table1[[#This Row],[Ordem_insumos]]&lt;&gt;0,VLOOKUP(Table1[[#This Row],[Codigo_servico]],Preencher_Orcamento!$B:$D,3,FALSE)*Table1[[#This Row],[Qtde_insumo]],"")</f>
        <v>0</v>
      </c>
      <c r="M3000" s="18">
        <f>IF(Table1[[#This Row],[Ordem_insumos]]&lt;&gt;0,VLOOKUP(Table1[[#This Row],[Codigo_servico]],Preencher_Orcamento!$B:$D,3,FALSE)*Table1[[#This Row],[Subtotal_insumo]],"")</f>
        <v>0</v>
      </c>
    </row>
    <row r="3001" spans="1:13" ht="26.25" x14ac:dyDescent="0.25">
      <c r="A3001" s="6">
        <v>90160</v>
      </c>
      <c r="B3001" s="126">
        <v>21</v>
      </c>
      <c r="C3001" s="133"/>
      <c r="D3001" s="134">
        <v>52471</v>
      </c>
      <c r="E3001" s="7" t="s">
        <v>1081</v>
      </c>
      <c r="F3001" s="8" t="s">
        <v>457</v>
      </c>
      <c r="G3001" s="18">
        <f>IFERROR(VLOOKUP(Table1[[#This Row],[Codigo_insumo]],BD_Insumos!$B:$E,4),"")</f>
        <v>1.8943000000000001</v>
      </c>
      <c r="H3001" s="140">
        <v>3</v>
      </c>
      <c r="I3001" s="9"/>
      <c r="J3001" s="23">
        <f t="shared" si="46"/>
        <v>5.6829000000000001</v>
      </c>
      <c r="K3001" s="22" t="str">
        <f>IF(I3001&lt;&gt;"",SUMIF(Table1[Codigo_servico],A3001,Table1[Subtotal_insumo]),"")</f>
        <v/>
      </c>
      <c r="L3001" s="18">
        <f>IF(Table1[[#This Row],[Ordem_insumos]]&lt;&gt;0,VLOOKUP(Table1[[#This Row],[Codigo_servico]],Preencher_Orcamento!$B:$D,3,FALSE)*Table1[[#This Row],[Qtde_insumo]],"")</f>
        <v>0</v>
      </c>
      <c r="M3001" s="18">
        <f>IF(Table1[[#This Row],[Ordem_insumos]]&lt;&gt;0,VLOOKUP(Table1[[#This Row],[Codigo_servico]],Preencher_Orcamento!$B:$D,3,FALSE)*Table1[[#This Row],[Subtotal_insumo]],"")</f>
        <v>0</v>
      </c>
    </row>
    <row r="3002" spans="1:13" ht="26.25" x14ac:dyDescent="0.25">
      <c r="A3002" s="6">
        <v>90160</v>
      </c>
      <c r="B3002" s="126">
        <v>22</v>
      </c>
      <c r="C3002" s="133"/>
      <c r="D3002" s="134">
        <v>52431</v>
      </c>
      <c r="E3002" s="7" t="s">
        <v>1067</v>
      </c>
      <c r="F3002" s="8" t="s">
        <v>5</v>
      </c>
      <c r="G3002" s="18">
        <f>IFERROR(VLOOKUP(Table1[[#This Row],[Codigo_insumo]],BD_Insumos!$B:$E,4),"")</f>
        <v>2.5066999999999999</v>
      </c>
      <c r="H3002" s="140">
        <v>3</v>
      </c>
      <c r="I3002" s="9"/>
      <c r="J3002" s="23">
        <f t="shared" si="46"/>
        <v>7.5200999999999993</v>
      </c>
      <c r="K3002" s="22" t="str">
        <f>IF(I3002&lt;&gt;"",SUMIF(Table1[Codigo_servico],A3002,Table1[Subtotal_insumo]),"")</f>
        <v/>
      </c>
      <c r="L3002" s="18">
        <f>IF(Table1[[#This Row],[Ordem_insumos]]&lt;&gt;0,VLOOKUP(Table1[[#This Row],[Codigo_servico]],Preencher_Orcamento!$B:$D,3,FALSE)*Table1[[#This Row],[Qtde_insumo]],"")</f>
        <v>0</v>
      </c>
      <c r="M3002" s="18">
        <f>IF(Table1[[#This Row],[Ordem_insumos]]&lt;&gt;0,VLOOKUP(Table1[[#This Row],[Codigo_servico]],Preencher_Orcamento!$B:$D,3,FALSE)*Table1[[#This Row],[Subtotal_insumo]],"")</f>
        <v>0</v>
      </c>
    </row>
    <row r="3003" spans="1:13" x14ac:dyDescent="0.25">
      <c r="A3003" s="6">
        <v>90160</v>
      </c>
      <c r="B3003" s="126">
        <v>23</v>
      </c>
      <c r="C3003" s="133"/>
      <c r="D3003" s="134">
        <v>51678</v>
      </c>
      <c r="E3003" s="7" t="s">
        <v>1063</v>
      </c>
      <c r="F3003" s="8" t="s">
        <v>457</v>
      </c>
      <c r="G3003" s="18">
        <f>IFERROR(VLOOKUP(Table1[[#This Row],[Codigo_insumo]],BD_Insumos!$B:$E,4),"")</f>
        <v>132.24350000000001</v>
      </c>
      <c r="H3003" s="140">
        <v>1</v>
      </c>
      <c r="I3003" s="9"/>
      <c r="J3003" s="23">
        <f t="shared" si="46"/>
        <v>132.24350000000001</v>
      </c>
      <c r="K3003" s="22" t="str">
        <f>IF(I3003&lt;&gt;"",SUMIF(Table1[Codigo_servico],A3003,Table1[Subtotal_insumo]),"")</f>
        <v/>
      </c>
      <c r="L3003" s="18">
        <f>IF(Table1[[#This Row],[Ordem_insumos]]&lt;&gt;0,VLOOKUP(Table1[[#This Row],[Codigo_servico]],Preencher_Orcamento!$B:$D,3,FALSE)*Table1[[#This Row],[Qtde_insumo]],"")</f>
        <v>0</v>
      </c>
      <c r="M3003" s="18">
        <f>IF(Table1[[#This Row],[Ordem_insumos]]&lt;&gt;0,VLOOKUP(Table1[[#This Row],[Codigo_servico]],Preencher_Orcamento!$B:$D,3,FALSE)*Table1[[#This Row],[Subtotal_insumo]],"")</f>
        <v>0</v>
      </c>
    </row>
    <row r="3004" spans="1:13" x14ac:dyDescent="0.25">
      <c r="A3004" s="6">
        <v>90160</v>
      </c>
      <c r="B3004" s="126">
        <v>24</v>
      </c>
      <c r="C3004" s="133"/>
      <c r="D3004" s="134">
        <v>51651</v>
      </c>
      <c r="E3004" s="7" t="s">
        <v>1052</v>
      </c>
      <c r="F3004" s="8" t="s">
        <v>457</v>
      </c>
      <c r="G3004" s="18">
        <f>IFERROR(VLOOKUP(Table1[[#This Row],[Codigo_insumo]],BD_Insumos!$B:$E,4),"")</f>
        <v>0.87890000000000001</v>
      </c>
      <c r="H3004" s="140">
        <v>5</v>
      </c>
      <c r="I3004" s="9"/>
      <c r="J3004" s="23">
        <f t="shared" si="46"/>
        <v>4.3944999999999999</v>
      </c>
      <c r="K3004" s="22" t="str">
        <f>IF(I3004&lt;&gt;"",SUMIF(Table1[Codigo_servico],A3004,Table1[Subtotal_insumo]),"")</f>
        <v/>
      </c>
      <c r="L3004" s="18">
        <f>IF(Table1[[#This Row],[Ordem_insumos]]&lt;&gt;0,VLOOKUP(Table1[[#This Row],[Codigo_servico]],Preencher_Orcamento!$B:$D,3,FALSE)*Table1[[#This Row],[Qtde_insumo]],"")</f>
        <v>0</v>
      </c>
      <c r="M3004" s="18">
        <f>IF(Table1[[#This Row],[Ordem_insumos]]&lt;&gt;0,VLOOKUP(Table1[[#This Row],[Codigo_servico]],Preencher_Orcamento!$B:$D,3,FALSE)*Table1[[#This Row],[Subtotal_insumo]],"")</f>
        <v>0</v>
      </c>
    </row>
    <row r="3005" spans="1:13" x14ac:dyDescent="0.25">
      <c r="A3005" s="6">
        <v>90160</v>
      </c>
      <c r="B3005" s="126">
        <v>25</v>
      </c>
      <c r="C3005" s="133"/>
      <c r="D3005" s="134">
        <v>17715</v>
      </c>
      <c r="E3005" s="7" t="s">
        <v>395</v>
      </c>
      <c r="F3005" s="8" t="s">
        <v>197</v>
      </c>
      <c r="G3005" s="18">
        <f>IFERROR(VLOOKUP(Table1[[#This Row],[Codigo_insumo]],BD_Insumos!$B:$E,4),"")</f>
        <v>6.9610000000000003</v>
      </c>
      <c r="H3005" s="140">
        <v>0.2</v>
      </c>
      <c r="I3005" s="9"/>
      <c r="J3005" s="23">
        <f t="shared" si="46"/>
        <v>1.3922000000000001</v>
      </c>
      <c r="K3005" s="22" t="str">
        <f>IF(I3005&lt;&gt;"",SUMIF(Table1[Codigo_servico],A3005,Table1[Subtotal_insumo]),"")</f>
        <v/>
      </c>
      <c r="L3005" s="18">
        <f>IF(Table1[[#This Row],[Ordem_insumos]]&lt;&gt;0,VLOOKUP(Table1[[#This Row],[Codigo_servico]],Preencher_Orcamento!$B:$D,3,FALSE)*Table1[[#This Row],[Qtde_insumo]],"")</f>
        <v>0</v>
      </c>
      <c r="M3005" s="18">
        <f>IF(Table1[[#This Row],[Ordem_insumos]]&lt;&gt;0,VLOOKUP(Table1[[#This Row],[Codigo_servico]],Preencher_Orcamento!$B:$D,3,FALSE)*Table1[[#This Row],[Subtotal_insumo]],"")</f>
        <v>0</v>
      </c>
    </row>
    <row r="3006" spans="1:13" ht="26.25" x14ac:dyDescent="0.25">
      <c r="A3006" s="6">
        <v>90160</v>
      </c>
      <c r="B3006" s="126">
        <v>26</v>
      </c>
      <c r="C3006" s="133"/>
      <c r="D3006" s="134">
        <v>51602</v>
      </c>
      <c r="E3006" s="7" t="s">
        <v>1028</v>
      </c>
      <c r="F3006" s="8" t="s">
        <v>457</v>
      </c>
      <c r="G3006" s="18">
        <f>IFERROR(VLOOKUP(Table1[[#This Row],[Codigo_insumo]],BD_Insumos!$B:$E,4),"")</f>
        <v>2.8881999999999999</v>
      </c>
      <c r="H3006" s="140">
        <v>2</v>
      </c>
      <c r="I3006" s="9"/>
      <c r="J3006" s="23">
        <f t="shared" si="46"/>
        <v>5.7763999999999998</v>
      </c>
      <c r="K3006" s="22" t="str">
        <f>IF(I3006&lt;&gt;"",SUMIF(Table1[Codigo_servico],A3006,Table1[Subtotal_insumo]),"")</f>
        <v/>
      </c>
      <c r="L3006" s="18">
        <f>IF(Table1[[#This Row],[Ordem_insumos]]&lt;&gt;0,VLOOKUP(Table1[[#This Row],[Codigo_servico]],Preencher_Orcamento!$B:$D,3,FALSE)*Table1[[#This Row],[Qtde_insumo]],"")</f>
        <v>0</v>
      </c>
      <c r="M3006" s="18">
        <f>IF(Table1[[#This Row],[Ordem_insumos]]&lt;&gt;0,VLOOKUP(Table1[[#This Row],[Codigo_servico]],Preencher_Orcamento!$B:$D,3,FALSE)*Table1[[#This Row],[Subtotal_insumo]],"")</f>
        <v>0</v>
      </c>
    </row>
    <row r="3007" spans="1:13" x14ac:dyDescent="0.25">
      <c r="A3007" s="6">
        <v>90160</v>
      </c>
      <c r="B3007" s="126">
        <v>27</v>
      </c>
      <c r="C3007" s="133"/>
      <c r="D3007" s="134">
        <v>50830</v>
      </c>
      <c r="E3007" s="7" t="s">
        <v>1008</v>
      </c>
      <c r="F3007" s="8" t="s">
        <v>457</v>
      </c>
      <c r="G3007" s="18">
        <f>IFERROR(VLOOKUP(Table1[[#This Row],[Codigo_insumo]],BD_Insumos!$B:$E,4),"")</f>
        <v>37.503599999999999</v>
      </c>
      <c r="H3007" s="140">
        <v>1</v>
      </c>
      <c r="I3007" s="9"/>
      <c r="J3007" s="23">
        <f t="shared" si="46"/>
        <v>37.503599999999999</v>
      </c>
      <c r="K3007" s="22" t="str">
        <f>IF(I3007&lt;&gt;"",SUMIF(Table1[Codigo_servico],A3007,Table1[Subtotal_insumo]),"")</f>
        <v/>
      </c>
      <c r="L3007" s="18">
        <f>IF(Table1[[#This Row],[Ordem_insumos]]&lt;&gt;0,VLOOKUP(Table1[[#This Row],[Codigo_servico]],Preencher_Orcamento!$B:$D,3,FALSE)*Table1[[#This Row],[Qtde_insumo]],"")</f>
        <v>0</v>
      </c>
      <c r="M3007" s="18">
        <f>IF(Table1[[#This Row],[Ordem_insumos]]&lt;&gt;0,VLOOKUP(Table1[[#This Row],[Codigo_servico]],Preencher_Orcamento!$B:$D,3,FALSE)*Table1[[#This Row],[Subtotal_insumo]],"")</f>
        <v>0</v>
      </c>
    </row>
    <row r="3008" spans="1:13" ht="26.25" x14ac:dyDescent="0.25">
      <c r="A3008" s="6">
        <v>90160</v>
      </c>
      <c r="B3008" s="126">
        <v>28</v>
      </c>
      <c r="C3008" s="133"/>
      <c r="D3008" s="134">
        <v>50826</v>
      </c>
      <c r="E3008" s="7" t="s">
        <v>1006</v>
      </c>
      <c r="F3008" s="8" t="s">
        <v>457</v>
      </c>
      <c r="G3008" s="18">
        <f>IFERROR(VLOOKUP(Table1[[#This Row],[Codigo_insumo]],BD_Insumos!$B:$E,4),"")</f>
        <v>726.22140000000002</v>
      </c>
      <c r="H3008" s="140">
        <v>1</v>
      </c>
      <c r="I3008" s="9"/>
      <c r="J3008" s="23">
        <f t="shared" si="46"/>
        <v>726.22140000000002</v>
      </c>
      <c r="K3008" s="22" t="str">
        <f>IF(I3008&lt;&gt;"",SUMIF(Table1[Codigo_servico],A3008,Table1[Subtotal_insumo]),"")</f>
        <v/>
      </c>
      <c r="L3008" s="18">
        <f>IF(Table1[[#This Row],[Ordem_insumos]]&lt;&gt;0,VLOOKUP(Table1[[#This Row],[Codigo_servico]],Preencher_Orcamento!$B:$D,3,FALSE)*Table1[[#This Row],[Qtde_insumo]],"")</f>
        <v>0</v>
      </c>
      <c r="M3008" s="18">
        <f>IF(Table1[[#This Row],[Ordem_insumos]]&lt;&gt;0,VLOOKUP(Table1[[#This Row],[Codigo_servico]],Preencher_Orcamento!$B:$D,3,FALSE)*Table1[[#This Row],[Subtotal_insumo]],"")</f>
        <v>0</v>
      </c>
    </row>
    <row r="3009" spans="1:13" x14ac:dyDescent="0.25">
      <c r="A3009" s="6">
        <v>90160</v>
      </c>
      <c r="B3009" s="126">
        <v>29</v>
      </c>
      <c r="C3009" s="133"/>
      <c r="D3009" s="134">
        <v>2044</v>
      </c>
      <c r="E3009" s="7" t="s">
        <v>2193</v>
      </c>
      <c r="F3009" s="8" t="s">
        <v>2140</v>
      </c>
      <c r="G3009" s="18">
        <f>IFERROR(VLOOKUP(Table1[[#This Row],[Codigo_insumo]],BD_Insumos!$B:$E,4),"")</f>
        <v>13.596734305430379</v>
      </c>
      <c r="H3009" s="140">
        <v>35</v>
      </c>
      <c r="I3009" s="9"/>
      <c r="J3009" s="23">
        <f t="shared" si="46"/>
        <v>475.88570069006329</v>
      </c>
      <c r="K3009" s="22" t="str">
        <f>IF(I3009&lt;&gt;"",SUMIF(Table1[Codigo_servico],A3009,Table1[Subtotal_insumo]),"")</f>
        <v/>
      </c>
      <c r="L3009" s="18">
        <f>IF(Table1[[#This Row],[Ordem_insumos]]&lt;&gt;0,VLOOKUP(Table1[[#This Row],[Codigo_servico]],Preencher_Orcamento!$B:$D,3,FALSE)*Table1[[#This Row],[Qtde_insumo]],"")</f>
        <v>0</v>
      </c>
      <c r="M3009" s="18">
        <f>IF(Table1[[#This Row],[Ordem_insumos]]&lt;&gt;0,VLOOKUP(Table1[[#This Row],[Codigo_servico]],Preencher_Orcamento!$B:$D,3,FALSE)*Table1[[#This Row],[Subtotal_insumo]],"")</f>
        <v>0</v>
      </c>
    </row>
    <row r="3010" spans="1:13" ht="26.25" x14ac:dyDescent="0.25">
      <c r="A3010" s="6">
        <v>90160</v>
      </c>
      <c r="B3010" s="126">
        <v>30</v>
      </c>
      <c r="C3010" s="133"/>
      <c r="D3010" s="134">
        <v>58020</v>
      </c>
      <c r="E3010" s="7" t="s">
        <v>1542</v>
      </c>
      <c r="F3010" s="8" t="s">
        <v>457</v>
      </c>
      <c r="G3010" s="18">
        <f>IFERROR(VLOOKUP(Table1[[#This Row],[Codigo_insumo]],BD_Insumos!$B:$E,4),"")</f>
        <v>16.640699999999999</v>
      </c>
      <c r="H3010" s="140">
        <v>1</v>
      </c>
      <c r="I3010" s="9"/>
      <c r="J3010" s="23">
        <f t="shared" ref="J3010:J3073" si="47">IF(I3010="",G3010*H3010,"")</f>
        <v>16.640699999999999</v>
      </c>
      <c r="K3010" s="22" t="str">
        <f>IF(I3010&lt;&gt;"",SUMIF(Table1[Codigo_servico],A3010,Table1[Subtotal_insumo]),"")</f>
        <v/>
      </c>
      <c r="L3010" s="18">
        <f>IF(Table1[[#This Row],[Ordem_insumos]]&lt;&gt;0,VLOOKUP(Table1[[#This Row],[Codigo_servico]],Preencher_Orcamento!$B:$D,3,FALSE)*Table1[[#This Row],[Qtde_insumo]],"")</f>
        <v>0</v>
      </c>
      <c r="M3010" s="18">
        <f>IF(Table1[[#This Row],[Ordem_insumos]]&lt;&gt;0,VLOOKUP(Table1[[#This Row],[Codigo_servico]],Preencher_Orcamento!$B:$D,3,FALSE)*Table1[[#This Row],[Subtotal_insumo]],"")</f>
        <v>0</v>
      </c>
    </row>
    <row r="3011" spans="1:13" x14ac:dyDescent="0.25">
      <c r="A3011" s="6">
        <v>90160</v>
      </c>
      <c r="B3011" s="126">
        <v>31</v>
      </c>
      <c r="C3011" s="133"/>
      <c r="D3011" s="134">
        <v>52849</v>
      </c>
      <c r="E3011" s="7" t="s">
        <v>1112</v>
      </c>
      <c r="F3011" s="8" t="s">
        <v>5</v>
      </c>
      <c r="G3011" s="18">
        <f>IFERROR(VLOOKUP(Table1[[#This Row],[Codigo_insumo]],BD_Insumos!$B:$E,4),"")</f>
        <v>25.565300000000001</v>
      </c>
      <c r="H3011" s="140">
        <v>4</v>
      </c>
      <c r="I3011" s="9"/>
      <c r="J3011" s="23">
        <f t="shared" si="47"/>
        <v>102.2612</v>
      </c>
      <c r="K3011" s="22" t="str">
        <f>IF(I3011&lt;&gt;"",SUMIF(Table1[Codigo_servico],A3011,Table1[Subtotal_insumo]),"")</f>
        <v/>
      </c>
      <c r="L3011" s="18">
        <f>IF(Table1[[#This Row],[Ordem_insumos]]&lt;&gt;0,VLOOKUP(Table1[[#This Row],[Codigo_servico]],Preencher_Orcamento!$B:$D,3,FALSE)*Table1[[#This Row],[Qtde_insumo]],"")</f>
        <v>0</v>
      </c>
      <c r="M3011" s="18">
        <f>IF(Table1[[#This Row],[Ordem_insumos]]&lt;&gt;0,VLOOKUP(Table1[[#This Row],[Codigo_servico]],Preencher_Orcamento!$B:$D,3,FALSE)*Table1[[#This Row],[Subtotal_insumo]],"")</f>
        <v>0</v>
      </c>
    </row>
    <row r="3012" spans="1:13" ht="26.25" x14ac:dyDescent="0.25">
      <c r="A3012" s="6">
        <v>90160</v>
      </c>
      <c r="B3012" s="126">
        <v>32</v>
      </c>
      <c r="C3012" s="133"/>
      <c r="D3012" s="134">
        <v>52813</v>
      </c>
      <c r="E3012" s="7" t="s">
        <v>1091</v>
      </c>
      <c r="F3012" s="8" t="s">
        <v>5</v>
      </c>
      <c r="G3012" s="18">
        <f>IFERROR(VLOOKUP(Table1[[#This Row],[Codigo_insumo]],BD_Insumos!$B:$E,4),"")</f>
        <v>55.643700000000003</v>
      </c>
      <c r="H3012" s="140">
        <v>30</v>
      </c>
      <c r="I3012" s="9"/>
      <c r="J3012" s="23">
        <f t="shared" si="47"/>
        <v>1669.3110000000001</v>
      </c>
      <c r="K3012" s="22" t="str">
        <f>IF(I3012&lt;&gt;"",SUMIF(Table1[Codigo_servico],A3012,Table1[Subtotal_insumo]),"")</f>
        <v/>
      </c>
      <c r="L3012" s="18">
        <f>IF(Table1[[#This Row],[Ordem_insumos]]&lt;&gt;0,VLOOKUP(Table1[[#This Row],[Codigo_servico]],Preencher_Orcamento!$B:$D,3,FALSE)*Table1[[#This Row],[Qtde_insumo]],"")</f>
        <v>0</v>
      </c>
      <c r="M3012" s="18">
        <f>IF(Table1[[#This Row],[Ordem_insumos]]&lt;&gt;0,VLOOKUP(Table1[[#This Row],[Codigo_servico]],Preencher_Orcamento!$B:$D,3,FALSE)*Table1[[#This Row],[Subtotal_insumo]],"")</f>
        <v>0</v>
      </c>
    </row>
    <row r="3013" spans="1:13" ht="26.25" x14ac:dyDescent="0.25">
      <c r="A3013" s="6">
        <v>90160</v>
      </c>
      <c r="B3013" s="126">
        <v>33</v>
      </c>
      <c r="C3013" s="133"/>
      <c r="D3013" s="134">
        <v>59010</v>
      </c>
      <c r="E3013" s="7" t="s">
        <v>1580</v>
      </c>
      <c r="F3013" s="8" t="s">
        <v>457</v>
      </c>
      <c r="G3013" s="18">
        <f>IFERROR(VLOOKUP(Table1[[#This Row],[Codigo_insumo]],BD_Insumos!$B:$E,4),"")</f>
        <v>24.719000000000001</v>
      </c>
      <c r="H3013" s="140">
        <v>1</v>
      </c>
      <c r="I3013" s="9"/>
      <c r="J3013" s="23">
        <f t="shared" si="47"/>
        <v>24.719000000000001</v>
      </c>
      <c r="K3013" s="22" t="str">
        <f>IF(I3013&lt;&gt;"",SUMIF(Table1[Codigo_servico],A3013,Table1[Subtotal_insumo]),"")</f>
        <v/>
      </c>
      <c r="L3013" s="18">
        <f>IF(Table1[[#This Row],[Ordem_insumos]]&lt;&gt;0,VLOOKUP(Table1[[#This Row],[Codigo_servico]],Preencher_Orcamento!$B:$D,3,FALSE)*Table1[[#This Row],[Qtde_insumo]],"")</f>
        <v>0</v>
      </c>
      <c r="M3013" s="18">
        <f>IF(Table1[[#This Row],[Ordem_insumos]]&lt;&gt;0,VLOOKUP(Table1[[#This Row],[Codigo_servico]],Preencher_Orcamento!$B:$D,3,FALSE)*Table1[[#This Row],[Subtotal_insumo]],"")</f>
        <v>0</v>
      </c>
    </row>
    <row r="3014" spans="1:13" x14ac:dyDescent="0.25">
      <c r="A3014" s="6">
        <v>90160</v>
      </c>
      <c r="B3014" s="126">
        <v>34</v>
      </c>
      <c r="C3014" s="133"/>
      <c r="D3014" s="134">
        <v>51659</v>
      </c>
      <c r="E3014" s="7" t="s">
        <v>1057</v>
      </c>
      <c r="F3014" s="8" t="s">
        <v>457</v>
      </c>
      <c r="G3014" s="18">
        <f>IFERROR(VLOOKUP(Table1[[#This Row],[Codigo_insumo]],BD_Insumos!$B:$E,4),"")</f>
        <v>11.2721</v>
      </c>
      <c r="H3014" s="140">
        <v>5</v>
      </c>
      <c r="I3014" s="9"/>
      <c r="J3014" s="23">
        <f t="shared" si="47"/>
        <v>56.360500000000002</v>
      </c>
      <c r="K3014" s="22" t="str">
        <f>IF(I3014&lt;&gt;"",SUMIF(Table1[Codigo_servico],A3014,Table1[Subtotal_insumo]),"")</f>
        <v/>
      </c>
      <c r="L3014" s="18">
        <f>IF(Table1[[#This Row],[Ordem_insumos]]&lt;&gt;0,VLOOKUP(Table1[[#This Row],[Codigo_servico]],Preencher_Orcamento!$B:$D,3,FALSE)*Table1[[#This Row],[Qtde_insumo]],"")</f>
        <v>0</v>
      </c>
      <c r="M3014" s="18">
        <f>IF(Table1[[#This Row],[Ordem_insumos]]&lt;&gt;0,VLOOKUP(Table1[[#This Row],[Codigo_servico]],Preencher_Orcamento!$B:$D,3,FALSE)*Table1[[#This Row],[Subtotal_insumo]],"")</f>
        <v>0</v>
      </c>
    </row>
    <row r="3015" spans="1:13" x14ac:dyDescent="0.25">
      <c r="A3015" s="3">
        <v>90161</v>
      </c>
      <c r="B3015" s="125">
        <v>0</v>
      </c>
      <c r="C3015" s="131" t="s">
        <v>2954</v>
      </c>
      <c r="D3015" s="132"/>
      <c r="E3015" s="4"/>
      <c r="F3015" s="4"/>
      <c r="G3015" s="17" t="str">
        <f>IFERROR(VLOOKUP(Table1[[#This Row],[Codigo_insumo]],BD_Insumos!$B:$E,4),"")</f>
        <v/>
      </c>
      <c r="H3015" s="139"/>
      <c r="I3015" s="5" t="s">
        <v>457</v>
      </c>
      <c r="J3015" s="20" t="str">
        <f t="shared" si="47"/>
        <v/>
      </c>
      <c r="K3015" s="21">
        <f>IF(I3015&lt;&gt;"",SUMIF(Table1[Codigo_servico],A3015,Table1[Subtotal_insumo]),"")</f>
        <v>6247.7696980623941</v>
      </c>
      <c r="L3015" s="17" t="str">
        <f>IF(Table1[[#This Row],[Ordem_insumos]]&lt;&gt;0,VLOOKUP(Table1[[#This Row],[Codigo_servico]],Preencher_Orcamento!$B:$D,3,FALSE)*Table1[[#This Row],[Qtde_insumo]],"")</f>
        <v/>
      </c>
      <c r="M3015" s="17" t="str">
        <f>IF(Table1[[#This Row],[Ordem_insumos]]&lt;&gt;0,VLOOKUP(Table1[[#This Row],[Codigo_servico]],Preencher_Orcamento!$B:$D,3,FALSE)*Table1[[#This Row],[Subtotal_insumo]],"")</f>
        <v/>
      </c>
    </row>
    <row r="3016" spans="1:13" x14ac:dyDescent="0.25">
      <c r="A3016" s="6">
        <v>90161</v>
      </c>
      <c r="B3016" s="126">
        <v>1</v>
      </c>
      <c r="C3016" s="133"/>
      <c r="D3016" s="134">
        <v>52849</v>
      </c>
      <c r="E3016" s="7" t="s">
        <v>1112</v>
      </c>
      <c r="F3016" s="8" t="s">
        <v>5</v>
      </c>
      <c r="G3016" s="16">
        <f>IFERROR(VLOOKUP(Table1[[#This Row],[Codigo_insumo]],BD_Insumos!$B:$E,4),"")</f>
        <v>25.565300000000001</v>
      </c>
      <c r="H3016" s="140">
        <v>4</v>
      </c>
      <c r="I3016" s="9"/>
      <c r="J3016" s="22">
        <f t="shared" si="47"/>
        <v>102.2612</v>
      </c>
      <c r="K3016" s="22" t="str">
        <f>IF(I3016&lt;&gt;"",SUMIF(Table1[Codigo_servico],A3016,Table1[Subtotal_insumo]),"")</f>
        <v/>
      </c>
      <c r="L3016" s="16">
        <f>IF(Table1[[#This Row],[Ordem_insumos]]&lt;&gt;0,VLOOKUP(Table1[[#This Row],[Codigo_servico]],Preencher_Orcamento!$B:$D,3,FALSE)*Table1[[#This Row],[Qtde_insumo]],"")</f>
        <v>0</v>
      </c>
      <c r="M3016" s="16">
        <f>IF(Table1[[#This Row],[Ordem_insumos]]&lt;&gt;0,VLOOKUP(Table1[[#This Row],[Codigo_servico]],Preencher_Orcamento!$B:$D,3,FALSE)*Table1[[#This Row],[Subtotal_insumo]],"")</f>
        <v>0</v>
      </c>
    </row>
    <row r="3017" spans="1:13" ht="26.25" x14ac:dyDescent="0.25">
      <c r="A3017" s="6">
        <v>90161</v>
      </c>
      <c r="B3017" s="126">
        <v>2</v>
      </c>
      <c r="C3017" s="133"/>
      <c r="D3017" s="134">
        <v>59030</v>
      </c>
      <c r="E3017" s="7" t="s">
        <v>1584</v>
      </c>
      <c r="F3017" s="8" t="s">
        <v>5</v>
      </c>
      <c r="G3017" s="16">
        <f>IFERROR(VLOOKUP(Table1[[#This Row],[Codigo_insumo]],BD_Insumos!$B:$E,4),"")</f>
        <v>0.19450000000000001</v>
      </c>
      <c r="H3017" s="140">
        <v>7.76</v>
      </c>
      <c r="I3017" s="9"/>
      <c r="J3017" s="22">
        <f t="shared" si="47"/>
        <v>1.50932</v>
      </c>
      <c r="K3017" s="22" t="str">
        <f>IF(I3017&lt;&gt;"",SUMIF(Table1[Codigo_servico],A3017,Table1[Subtotal_insumo]),"")</f>
        <v/>
      </c>
      <c r="L3017" s="16">
        <f>IF(Table1[[#This Row],[Ordem_insumos]]&lt;&gt;0,VLOOKUP(Table1[[#This Row],[Codigo_servico]],Preencher_Orcamento!$B:$D,3,FALSE)*Table1[[#This Row],[Qtde_insumo]],"")</f>
        <v>0</v>
      </c>
      <c r="M3017" s="16">
        <f>IF(Table1[[#This Row],[Ordem_insumos]]&lt;&gt;0,VLOOKUP(Table1[[#This Row],[Codigo_servico]],Preencher_Orcamento!$B:$D,3,FALSE)*Table1[[#This Row],[Subtotal_insumo]],"")</f>
        <v>0</v>
      </c>
    </row>
    <row r="3018" spans="1:13" x14ac:dyDescent="0.25">
      <c r="A3018" s="6">
        <v>90161</v>
      </c>
      <c r="B3018" s="126">
        <v>3</v>
      </c>
      <c r="C3018" s="133"/>
      <c r="D3018" s="134">
        <v>2041</v>
      </c>
      <c r="E3018" s="7" t="s">
        <v>2192</v>
      </c>
      <c r="F3018" s="8" t="s">
        <v>2140</v>
      </c>
      <c r="G3018" s="18">
        <f>IFERROR(VLOOKUP(Table1[[#This Row],[Codigo_insumo]],BD_Insumos!$B:$E,4),"")</f>
        <v>18.820516146129485</v>
      </c>
      <c r="H3018" s="140">
        <v>40</v>
      </c>
      <c r="I3018" s="9"/>
      <c r="J3018" s="23">
        <f t="shared" si="47"/>
        <v>752.82064584517934</v>
      </c>
      <c r="K3018" s="22" t="str">
        <f>IF(I3018&lt;&gt;"",SUMIF(Table1[Codigo_servico],A3018,Table1[Subtotal_insumo]),"")</f>
        <v/>
      </c>
      <c r="L3018" s="18">
        <f>IF(Table1[[#This Row],[Ordem_insumos]]&lt;&gt;0,VLOOKUP(Table1[[#This Row],[Codigo_servico]],Preencher_Orcamento!$B:$D,3,FALSE)*Table1[[#This Row],[Qtde_insumo]],"")</f>
        <v>0</v>
      </c>
      <c r="M3018" s="18">
        <f>IF(Table1[[#This Row],[Ordem_insumos]]&lt;&gt;0,VLOOKUP(Table1[[#This Row],[Codigo_servico]],Preencher_Orcamento!$B:$D,3,FALSE)*Table1[[#This Row],[Subtotal_insumo]],"")</f>
        <v>0</v>
      </c>
    </row>
    <row r="3019" spans="1:13" x14ac:dyDescent="0.25">
      <c r="A3019" s="6">
        <v>90161</v>
      </c>
      <c r="B3019" s="126">
        <v>4</v>
      </c>
      <c r="C3019" s="133"/>
      <c r="D3019" s="134">
        <v>2044</v>
      </c>
      <c r="E3019" s="7" t="s">
        <v>2193</v>
      </c>
      <c r="F3019" s="8" t="s">
        <v>2140</v>
      </c>
      <c r="G3019" s="18">
        <f>IFERROR(VLOOKUP(Table1[[#This Row],[Codigo_insumo]],BD_Insumos!$B:$E,4),"")</f>
        <v>13.596734305430379</v>
      </c>
      <c r="H3019" s="140">
        <v>40</v>
      </c>
      <c r="I3019" s="9"/>
      <c r="J3019" s="23">
        <f t="shared" si="47"/>
        <v>543.86937221721519</v>
      </c>
      <c r="K3019" s="22" t="str">
        <f>IF(I3019&lt;&gt;"",SUMIF(Table1[Codigo_servico],A3019,Table1[Subtotal_insumo]),"")</f>
        <v/>
      </c>
      <c r="L3019" s="18">
        <f>IF(Table1[[#This Row],[Ordem_insumos]]&lt;&gt;0,VLOOKUP(Table1[[#This Row],[Codigo_servico]],Preencher_Orcamento!$B:$D,3,FALSE)*Table1[[#This Row],[Qtde_insumo]],"")</f>
        <v>0</v>
      </c>
      <c r="M3019" s="18">
        <f>IF(Table1[[#This Row],[Ordem_insumos]]&lt;&gt;0,VLOOKUP(Table1[[#This Row],[Codigo_servico]],Preencher_Orcamento!$B:$D,3,FALSE)*Table1[[#This Row],[Subtotal_insumo]],"")</f>
        <v>0</v>
      </c>
    </row>
    <row r="3020" spans="1:13" x14ac:dyDescent="0.25">
      <c r="A3020" s="6">
        <v>90161</v>
      </c>
      <c r="B3020" s="126">
        <v>5</v>
      </c>
      <c r="C3020" s="133"/>
      <c r="D3020" s="134">
        <v>17715</v>
      </c>
      <c r="E3020" s="7" t="s">
        <v>395</v>
      </c>
      <c r="F3020" s="8" t="s">
        <v>197</v>
      </c>
      <c r="G3020" s="18">
        <f>IFERROR(VLOOKUP(Table1[[#This Row],[Codigo_insumo]],BD_Insumos!$B:$E,4),"")</f>
        <v>6.9610000000000003</v>
      </c>
      <c r="H3020" s="140">
        <v>0.2</v>
      </c>
      <c r="I3020" s="9"/>
      <c r="J3020" s="23">
        <f t="shared" si="47"/>
        <v>1.3922000000000001</v>
      </c>
      <c r="K3020" s="22" t="str">
        <f>IF(I3020&lt;&gt;"",SUMIF(Table1[Codigo_servico],A3020,Table1[Subtotal_insumo]),"")</f>
        <v/>
      </c>
      <c r="L3020" s="18">
        <f>IF(Table1[[#This Row],[Ordem_insumos]]&lt;&gt;0,VLOOKUP(Table1[[#This Row],[Codigo_servico]],Preencher_Orcamento!$B:$D,3,FALSE)*Table1[[#This Row],[Qtde_insumo]],"")</f>
        <v>0</v>
      </c>
      <c r="M3020" s="18">
        <f>IF(Table1[[#This Row],[Ordem_insumos]]&lt;&gt;0,VLOOKUP(Table1[[#This Row],[Codigo_servico]],Preencher_Orcamento!$B:$D,3,FALSE)*Table1[[#This Row],[Subtotal_insumo]],"")</f>
        <v>0</v>
      </c>
    </row>
    <row r="3021" spans="1:13" ht="26.25" x14ac:dyDescent="0.25">
      <c r="A3021" s="6">
        <v>90161</v>
      </c>
      <c r="B3021" s="126">
        <v>6</v>
      </c>
      <c r="C3021" s="133"/>
      <c r="D3021" s="134">
        <v>50826</v>
      </c>
      <c r="E3021" s="7" t="s">
        <v>1006</v>
      </c>
      <c r="F3021" s="8" t="s">
        <v>457</v>
      </c>
      <c r="G3021" s="18">
        <f>IFERROR(VLOOKUP(Table1[[#This Row],[Codigo_insumo]],BD_Insumos!$B:$E,4),"")</f>
        <v>726.22140000000002</v>
      </c>
      <c r="H3021" s="140">
        <v>1</v>
      </c>
      <c r="I3021" s="9"/>
      <c r="J3021" s="23">
        <f t="shared" si="47"/>
        <v>726.22140000000002</v>
      </c>
      <c r="K3021" s="22" t="str">
        <f>IF(I3021&lt;&gt;"",SUMIF(Table1[Codigo_servico],A3021,Table1[Subtotal_insumo]),"")</f>
        <v/>
      </c>
      <c r="L3021" s="18">
        <f>IF(Table1[[#This Row],[Ordem_insumos]]&lt;&gt;0,VLOOKUP(Table1[[#This Row],[Codigo_servico]],Preencher_Orcamento!$B:$D,3,FALSE)*Table1[[#This Row],[Qtde_insumo]],"")</f>
        <v>0</v>
      </c>
      <c r="M3021" s="18">
        <f>IF(Table1[[#This Row],[Ordem_insumos]]&lt;&gt;0,VLOOKUP(Table1[[#This Row],[Codigo_servico]],Preencher_Orcamento!$B:$D,3,FALSE)*Table1[[#This Row],[Subtotal_insumo]],"")</f>
        <v>0</v>
      </c>
    </row>
    <row r="3022" spans="1:13" x14ac:dyDescent="0.25">
      <c r="A3022" s="6">
        <v>90161</v>
      </c>
      <c r="B3022" s="126">
        <v>7</v>
      </c>
      <c r="C3022" s="133"/>
      <c r="D3022" s="134">
        <v>51651</v>
      </c>
      <c r="E3022" s="7" t="s">
        <v>1052</v>
      </c>
      <c r="F3022" s="8" t="s">
        <v>457</v>
      </c>
      <c r="G3022" s="18">
        <f>IFERROR(VLOOKUP(Table1[[#This Row],[Codigo_insumo]],BD_Insumos!$B:$E,4),"")</f>
        <v>0.87890000000000001</v>
      </c>
      <c r="H3022" s="140">
        <v>5</v>
      </c>
      <c r="I3022" s="9"/>
      <c r="J3022" s="23">
        <f t="shared" si="47"/>
        <v>4.3944999999999999</v>
      </c>
      <c r="K3022" s="22" t="str">
        <f>IF(I3022&lt;&gt;"",SUMIF(Table1[Codigo_servico],A3022,Table1[Subtotal_insumo]),"")</f>
        <v/>
      </c>
      <c r="L3022" s="18">
        <f>IF(Table1[[#This Row],[Ordem_insumos]]&lt;&gt;0,VLOOKUP(Table1[[#This Row],[Codigo_servico]],Preencher_Orcamento!$B:$D,3,FALSE)*Table1[[#This Row],[Qtde_insumo]],"")</f>
        <v>0</v>
      </c>
      <c r="M3022" s="18">
        <f>IF(Table1[[#This Row],[Ordem_insumos]]&lt;&gt;0,VLOOKUP(Table1[[#This Row],[Codigo_servico]],Preencher_Orcamento!$B:$D,3,FALSE)*Table1[[#This Row],[Subtotal_insumo]],"")</f>
        <v>0</v>
      </c>
    </row>
    <row r="3023" spans="1:13" ht="26.25" x14ac:dyDescent="0.25">
      <c r="A3023" s="6">
        <v>90161</v>
      </c>
      <c r="B3023" s="126">
        <v>8</v>
      </c>
      <c r="C3023" s="133"/>
      <c r="D3023" s="134">
        <v>50827</v>
      </c>
      <c r="E3023" s="7" t="s">
        <v>1007</v>
      </c>
      <c r="F3023" s="8" t="s">
        <v>457</v>
      </c>
      <c r="G3023" s="18">
        <f>IFERROR(VLOOKUP(Table1[[#This Row],[Codigo_insumo]],BD_Insumos!$B:$E,4),"")</f>
        <v>263.24200000000002</v>
      </c>
      <c r="H3023" s="140">
        <v>1</v>
      </c>
      <c r="I3023" s="9"/>
      <c r="J3023" s="23">
        <f t="shared" si="47"/>
        <v>263.24200000000002</v>
      </c>
      <c r="K3023" s="22" t="str">
        <f>IF(I3023&lt;&gt;"",SUMIF(Table1[Codigo_servico],A3023,Table1[Subtotal_insumo]),"")</f>
        <v/>
      </c>
      <c r="L3023" s="18">
        <f>IF(Table1[[#This Row],[Ordem_insumos]]&lt;&gt;0,VLOOKUP(Table1[[#This Row],[Codigo_servico]],Preencher_Orcamento!$B:$D,3,FALSE)*Table1[[#This Row],[Qtde_insumo]],"")</f>
        <v>0</v>
      </c>
      <c r="M3023" s="18">
        <f>IF(Table1[[#This Row],[Ordem_insumos]]&lt;&gt;0,VLOOKUP(Table1[[#This Row],[Codigo_servico]],Preencher_Orcamento!$B:$D,3,FALSE)*Table1[[#This Row],[Subtotal_insumo]],"")</f>
        <v>0</v>
      </c>
    </row>
    <row r="3024" spans="1:13" ht="26.25" x14ac:dyDescent="0.25">
      <c r="A3024" s="6">
        <v>90161</v>
      </c>
      <c r="B3024" s="126">
        <v>9</v>
      </c>
      <c r="C3024" s="133"/>
      <c r="D3024" s="134">
        <v>51610</v>
      </c>
      <c r="E3024" s="7" t="s">
        <v>1034</v>
      </c>
      <c r="F3024" s="8" t="s">
        <v>457</v>
      </c>
      <c r="G3024" s="18">
        <f>IFERROR(VLOOKUP(Table1[[#This Row],[Codigo_insumo]],BD_Insumos!$B:$E,4),"")</f>
        <v>81.357600000000005</v>
      </c>
      <c r="H3024" s="140">
        <v>2</v>
      </c>
      <c r="I3024" s="9"/>
      <c r="J3024" s="23">
        <f t="shared" si="47"/>
        <v>162.71520000000001</v>
      </c>
      <c r="K3024" s="22" t="str">
        <f>IF(I3024&lt;&gt;"",SUMIF(Table1[Codigo_servico],A3024,Table1[Subtotal_insumo]),"")</f>
        <v/>
      </c>
      <c r="L3024" s="18">
        <f>IF(Table1[[#This Row],[Ordem_insumos]]&lt;&gt;0,VLOOKUP(Table1[[#This Row],[Codigo_servico]],Preencher_Orcamento!$B:$D,3,FALSE)*Table1[[#This Row],[Qtde_insumo]],"")</f>
        <v>0</v>
      </c>
      <c r="M3024" s="18">
        <f>IF(Table1[[#This Row],[Ordem_insumos]]&lt;&gt;0,VLOOKUP(Table1[[#This Row],[Codigo_servico]],Preencher_Orcamento!$B:$D,3,FALSE)*Table1[[#This Row],[Subtotal_insumo]],"")</f>
        <v>0</v>
      </c>
    </row>
    <row r="3025" spans="1:13" x14ac:dyDescent="0.25">
      <c r="A3025" s="6">
        <v>90161</v>
      </c>
      <c r="B3025" s="126">
        <v>10</v>
      </c>
      <c r="C3025" s="133"/>
      <c r="D3025" s="134">
        <v>51659</v>
      </c>
      <c r="E3025" s="7" t="s">
        <v>1057</v>
      </c>
      <c r="F3025" s="8" t="s">
        <v>457</v>
      </c>
      <c r="G3025" s="18">
        <f>IFERROR(VLOOKUP(Table1[[#This Row],[Codigo_insumo]],BD_Insumos!$B:$E,4),"")</f>
        <v>11.2721</v>
      </c>
      <c r="H3025" s="140">
        <v>5</v>
      </c>
      <c r="I3025" s="9"/>
      <c r="J3025" s="23">
        <f t="shared" si="47"/>
        <v>56.360500000000002</v>
      </c>
      <c r="K3025" s="22" t="str">
        <f>IF(I3025&lt;&gt;"",SUMIF(Table1[Codigo_servico],A3025,Table1[Subtotal_insumo]),"")</f>
        <v/>
      </c>
      <c r="L3025" s="18">
        <f>IF(Table1[[#This Row],[Ordem_insumos]]&lt;&gt;0,VLOOKUP(Table1[[#This Row],[Codigo_servico]],Preencher_Orcamento!$B:$D,3,FALSE)*Table1[[#This Row],[Qtde_insumo]],"")</f>
        <v>0</v>
      </c>
      <c r="M3025" s="18">
        <f>IF(Table1[[#This Row],[Ordem_insumos]]&lt;&gt;0,VLOOKUP(Table1[[#This Row],[Codigo_servico]],Preencher_Orcamento!$B:$D,3,FALSE)*Table1[[#This Row],[Subtotal_insumo]],"")</f>
        <v>0</v>
      </c>
    </row>
    <row r="3026" spans="1:13" x14ac:dyDescent="0.25">
      <c r="A3026" s="6">
        <v>90161</v>
      </c>
      <c r="B3026" s="126">
        <v>11</v>
      </c>
      <c r="C3026" s="133"/>
      <c r="D3026" s="134">
        <v>51678</v>
      </c>
      <c r="E3026" s="7" t="s">
        <v>1063</v>
      </c>
      <c r="F3026" s="8" t="s">
        <v>457</v>
      </c>
      <c r="G3026" s="18">
        <f>IFERROR(VLOOKUP(Table1[[#This Row],[Codigo_insumo]],BD_Insumos!$B:$E,4),"")</f>
        <v>132.24350000000001</v>
      </c>
      <c r="H3026" s="140">
        <v>1</v>
      </c>
      <c r="I3026" s="9"/>
      <c r="J3026" s="23">
        <f t="shared" si="47"/>
        <v>132.24350000000001</v>
      </c>
      <c r="K3026" s="22" t="str">
        <f>IF(I3026&lt;&gt;"",SUMIF(Table1[Codigo_servico],A3026,Table1[Subtotal_insumo]),"")</f>
        <v/>
      </c>
      <c r="L3026" s="18">
        <f>IF(Table1[[#This Row],[Ordem_insumos]]&lt;&gt;0,VLOOKUP(Table1[[#This Row],[Codigo_servico]],Preencher_Orcamento!$B:$D,3,FALSE)*Table1[[#This Row],[Qtde_insumo]],"")</f>
        <v>0</v>
      </c>
      <c r="M3026" s="18">
        <f>IF(Table1[[#This Row],[Ordem_insumos]]&lt;&gt;0,VLOOKUP(Table1[[#This Row],[Codigo_servico]],Preencher_Orcamento!$B:$D,3,FALSE)*Table1[[#This Row],[Subtotal_insumo]],"")</f>
        <v>0</v>
      </c>
    </row>
    <row r="3027" spans="1:13" ht="26.25" x14ac:dyDescent="0.25">
      <c r="A3027" s="6">
        <v>90161</v>
      </c>
      <c r="B3027" s="126">
        <v>12</v>
      </c>
      <c r="C3027" s="133"/>
      <c r="D3027" s="134">
        <v>61082</v>
      </c>
      <c r="E3027" s="7" t="s">
        <v>1658</v>
      </c>
      <c r="F3027" s="8" t="s">
        <v>457</v>
      </c>
      <c r="G3027" s="18">
        <f>IFERROR(VLOOKUP(Table1[[#This Row],[Codigo_insumo]],BD_Insumos!$B:$E,4),"")</f>
        <v>63.913699999999999</v>
      </c>
      <c r="H3027" s="140">
        <v>2</v>
      </c>
      <c r="I3027" s="9"/>
      <c r="J3027" s="23">
        <f t="shared" si="47"/>
        <v>127.8274</v>
      </c>
      <c r="K3027" s="22" t="str">
        <f>IF(I3027&lt;&gt;"",SUMIF(Table1[Codigo_servico],A3027,Table1[Subtotal_insumo]),"")</f>
        <v/>
      </c>
      <c r="L3027" s="18">
        <f>IF(Table1[[#This Row],[Ordem_insumos]]&lt;&gt;0,VLOOKUP(Table1[[#This Row],[Codigo_servico]],Preencher_Orcamento!$B:$D,3,FALSE)*Table1[[#This Row],[Qtde_insumo]],"")</f>
        <v>0</v>
      </c>
      <c r="M3027" s="18">
        <f>IF(Table1[[#This Row],[Ordem_insumos]]&lt;&gt;0,VLOOKUP(Table1[[#This Row],[Codigo_servico]],Preencher_Orcamento!$B:$D,3,FALSE)*Table1[[#This Row],[Subtotal_insumo]],"")</f>
        <v>0</v>
      </c>
    </row>
    <row r="3028" spans="1:13" ht="26.25" x14ac:dyDescent="0.25">
      <c r="A3028" s="6">
        <v>90161</v>
      </c>
      <c r="B3028" s="126">
        <v>13</v>
      </c>
      <c r="C3028" s="133"/>
      <c r="D3028" s="134">
        <v>52471</v>
      </c>
      <c r="E3028" s="7" t="s">
        <v>1081</v>
      </c>
      <c r="F3028" s="8" t="s">
        <v>457</v>
      </c>
      <c r="G3028" s="18">
        <f>IFERROR(VLOOKUP(Table1[[#This Row],[Codigo_insumo]],BD_Insumos!$B:$E,4),"")</f>
        <v>1.8943000000000001</v>
      </c>
      <c r="H3028" s="140">
        <v>3</v>
      </c>
      <c r="I3028" s="9"/>
      <c r="J3028" s="23">
        <f t="shared" si="47"/>
        <v>5.6829000000000001</v>
      </c>
      <c r="K3028" s="22" t="str">
        <f>IF(I3028&lt;&gt;"",SUMIF(Table1[Codigo_servico],A3028,Table1[Subtotal_insumo]),"")</f>
        <v/>
      </c>
      <c r="L3028" s="18">
        <f>IF(Table1[[#This Row],[Ordem_insumos]]&lt;&gt;0,VLOOKUP(Table1[[#This Row],[Codigo_servico]],Preencher_Orcamento!$B:$D,3,FALSE)*Table1[[#This Row],[Qtde_insumo]],"")</f>
        <v>0</v>
      </c>
      <c r="M3028" s="18">
        <f>IF(Table1[[#This Row],[Ordem_insumos]]&lt;&gt;0,VLOOKUP(Table1[[#This Row],[Codigo_servico]],Preencher_Orcamento!$B:$D,3,FALSE)*Table1[[#This Row],[Subtotal_insumo]],"")</f>
        <v>0</v>
      </c>
    </row>
    <row r="3029" spans="1:13" ht="39" x14ac:dyDescent="0.25">
      <c r="A3029" s="6">
        <v>90161</v>
      </c>
      <c r="B3029" s="126">
        <v>14</v>
      </c>
      <c r="C3029" s="133"/>
      <c r="D3029" s="134">
        <v>51641</v>
      </c>
      <c r="E3029" s="7" t="s">
        <v>1044</v>
      </c>
      <c r="F3029" s="8" t="s">
        <v>5</v>
      </c>
      <c r="G3029" s="18">
        <f>IFERROR(VLOOKUP(Table1[[#This Row],[Codigo_insumo]],BD_Insumos!$B:$E,4),"")</f>
        <v>8.7725000000000009</v>
      </c>
      <c r="H3029" s="140">
        <v>9</v>
      </c>
      <c r="I3029" s="9"/>
      <c r="J3029" s="23">
        <f t="shared" si="47"/>
        <v>78.952500000000015</v>
      </c>
      <c r="K3029" s="22" t="str">
        <f>IF(I3029&lt;&gt;"",SUMIF(Table1[Codigo_servico],A3029,Table1[Subtotal_insumo]),"")</f>
        <v/>
      </c>
      <c r="L3029" s="18">
        <f>IF(Table1[[#This Row],[Ordem_insumos]]&lt;&gt;0,VLOOKUP(Table1[[#This Row],[Codigo_servico]],Preencher_Orcamento!$B:$D,3,FALSE)*Table1[[#This Row],[Qtde_insumo]],"")</f>
        <v>0</v>
      </c>
      <c r="M3029" s="18">
        <f>IF(Table1[[#This Row],[Ordem_insumos]]&lt;&gt;0,VLOOKUP(Table1[[#This Row],[Codigo_servico]],Preencher_Orcamento!$B:$D,3,FALSE)*Table1[[#This Row],[Subtotal_insumo]],"")</f>
        <v>0</v>
      </c>
    </row>
    <row r="3030" spans="1:13" ht="39" x14ac:dyDescent="0.25">
      <c r="A3030" s="6">
        <v>90161</v>
      </c>
      <c r="B3030" s="126">
        <v>15</v>
      </c>
      <c r="C3030" s="133"/>
      <c r="D3030" s="134">
        <v>51649</v>
      </c>
      <c r="E3030" s="7" t="s">
        <v>1051</v>
      </c>
      <c r="F3030" s="8" t="s">
        <v>5</v>
      </c>
      <c r="G3030" s="18">
        <f>IFERROR(VLOOKUP(Table1[[#This Row],[Codigo_insumo]],BD_Insumos!$B:$E,4),"")</f>
        <v>46.335799999999999</v>
      </c>
      <c r="H3030" s="140">
        <v>6</v>
      </c>
      <c r="I3030" s="9"/>
      <c r="J3030" s="23">
        <f t="shared" si="47"/>
        <v>278.01479999999998</v>
      </c>
      <c r="K3030" s="22" t="str">
        <f>IF(I3030&lt;&gt;"",SUMIF(Table1[Codigo_servico],A3030,Table1[Subtotal_insumo]),"")</f>
        <v/>
      </c>
      <c r="L3030" s="18">
        <f>IF(Table1[[#This Row],[Ordem_insumos]]&lt;&gt;0,VLOOKUP(Table1[[#This Row],[Codigo_servico]],Preencher_Orcamento!$B:$D,3,FALSE)*Table1[[#This Row],[Qtde_insumo]],"")</f>
        <v>0</v>
      </c>
      <c r="M3030" s="18">
        <f>IF(Table1[[#This Row],[Ordem_insumos]]&lt;&gt;0,VLOOKUP(Table1[[#This Row],[Codigo_servico]],Preencher_Orcamento!$B:$D,3,FALSE)*Table1[[#This Row],[Subtotal_insumo]],"")</f>
        <v>0</v>
      </c>
    </row>
    <row r="3031" spans="1:13" x14ac:dyDescent="0.25">
      <c r="A3031" s="6">
        <v>90161</v>
      </c>
      <c r="B3031" s="126">
        <v>16</v>
      </c>
      <c r="C3031" s="133"/>
      <c r="D3031" s="134">
        <v>50830</v>
      </c>
      <c r="E3031" s="7" t="s">
        <v>1008</v>
      </c>
      <c r="F3031" s="8" t="s">
        <v>457</v>
      </c>
      <c r="G3031" s="18">
        <f>IFERROR(VLOOKUP(Table1[[#This Row],[Codigo_insumo]],BD_Insumos!$B:$E,4),"")</f>
        <v>37.503599999999999</v>
      </c>
      <c r="H3031" s="140">
        <v>1</v>
      </c>
      <c r="I3031" s="9"/>
      <c r="J3031" s="23">
        <f t="shared" si="47"/>
        <v>37.503599999999999</v>
      </c>
      <c r="K3031" s="22" t="str">
        <f>IF(I3031&lt;&gt;"",SUMIF(Table1[Codigo_servico],A3031,Table1[Subtotal_insumo]),"")</f>
        <v/>
      </c>
      <c r="L3031" s="18">
        <f>IF(Table1[[#This Row],[Ordem_insumos]]&lt;&gt;0,VLOOKUP(Table1[[#This Row],[Codigo_servico]],Preencher_Orcamento!$B:$D,3,FALSE)*Table1[[#This Row],[Qtde_insumo]],"")</f>
        <v>0</v>
      </c>
      <c r="M3031" s="18">
        <f>IF(Table1[[#This Row],[Ordem_insumos]]&lt;&gt;0,VLOOKUP(Table1[[#This Row],[Codigo_servico]],Preencher_Orcamento!$B:$D,3,FALSE)*Table1[[#This Row],[Subtotal_insumo]],"")</f>
        <v>0</v>
      </c>
    </row>
    <row r="3032" spans="1:13" ht="26.25" x14ac:dyDescent="0.25">
      <c r="A3032" s="6">
        <v>90161</v>
      </c>
      <c r="B3032" s="126">
        <v>17</v>
      </c>
      <c r="C3032" s="133"/>
      <c r="D3032" s="134">
        <v>52431</v>
      </c>
      <c r="E3032" s="7" t="s">
        <v>1067</v>
      </c>
      <c r="F3032" s="8" t="s">
        <v>5</v>
      </c>
      <c r="G3032" s="18">
        <f>IFERROR(VLOOKUP(Table1[[#This Row],[Codigo_insumo]],BD_Insumos!$B:$E,4),"")</f>
        <v>2.5066999999999999</v>
      </c>
      <c r="H3032" s="140">
        <v>3</v>
      </c>
      <c r="I3032" s="9"/>
      <c r="J3032" s="23">
        <f t="shared" si="47"/>
        <v>7.5200999999999993</v>
      </c>
      <c r="K3032" s="22" t="str">
        <f>IF(I3032&lt;&gt;"",SUMIF(Table1[Codigo_servico],A3032,Table1[Subtotal_insumo]),"")</f>
        <v/>
      </c>
      <c r="L3032" s="18">
        <f>IF(Table1[[#This Row],[Ordem_insumos]]&lt;&gt;0,VLOOKUP(Table1[[#This Row],[Codigo_servico]],Preencher_Orcamento!$B:$D,3,FALSE)*Table1[[#This Row],[Qtde_insumo]],"")</f>
        <v>0</v>
      </c>
      <c r="M3032" s="18">
        <f>IF(Table1[[#This Row],[Ordem_insumos]]&lt;&gt;0,VLOOKUP(Table1[[#This Row],[Codigo_servico]],Preencher_Orcamento!$B:$D,3,FALSE)*Table1[[#This Row],[Subtotal_insumo]],"")</f>
        <v>0</v>
      </c>
    </row>
    <row r="3033" spans="1:13" ht="26.25" x14ac:dyDescent="0.25">
      <c r="A3033" s="6">
        <v>90161</v>
      </c>
      <c r="B3033" s="126">
        <v>18</v>
      </c>
      <c r="C3033" s="133"/>
      <c r="D3033" s="134">
        <v>58602</v>
      </c>
      <c r="E3033" s="7" t="s">
        <v>1572</v>
      </c>
      <c r="F3033" s="8" t="s">
        <v>457</v>
      </c>
      <c r="G3033" s="18">
        <f>IFERROR(VLOOKUP(Table1[[#This Row],[Codigo_insumo]],BD_Insumos!$B:$E,4),"")</f>
        <v>221.25239999999999</v>
      </c>
      <c r="H3033" s="140">
        <v>1</v>
      </c>
      <c r="I3033" s="9"/>
      <c r="J3033" s="23">
        <f t="shared" si="47"/>
        <v>221.25239999999999</v>
      </c>
      <c r="K3033" s="22" t="str">
        <f>IF(I3033&lt;&gt;"",SUMIF(Table1[Codigo_servico],A3033,Table1[Subtotal_insumo]),"")</f>
        <v/>
      </c>
      <c r="L3033" s="18">
        <f>IF(Table1[[#This Row],[Ordem_insumos]]&lt;&gt;0,VLOOKUP(Table1[[#This Row],[Codigo_servico]],Preencher_Orcamento!$B:$D,3,FALSE)*Table1[[#This Row],[Qtde_insumo]],"")</f>
        <v>0</v>
      </c>
      <c r="M3033" s="18">
        <f>IF(Table1[[#This Row],[Ordem_insumos]]&lt;&gt;0,VLOOKUP(Table1[[#This Row],[Codigo_servico]],Preencher_Orcamento!$B:$D,3,FALSE)*Table1[[#This Row],[Subtotal_insumo]],"")</f>
        <v>0</v>
      </c>
    </row>
    <row r="3034" spans="1:13" ht="26.25" x14ac:dyDescent="0.25">
      <c r="A3034" s="6">
        <v>90161</v>
      </c>
      <c r="B3034" s="126">
        <v>19</v>
      </c>
      <c r="C3034" s="133"/>
      <c r="D3034" s="134">
        <v>57214</v>
      </c>
      <c r="E3034" s="7" t="s">
        <v>1517</v>
      </c>
      <c r="F3034" s="8" t="s">
        <v>457</v>
      </c>
      <c r="G3034" s="18">
        <f>IFERROR(VLOOKUP(Table1[[#This Row],[Codigo_insumo]],BD_Insumos!$B:$E,4),"")</f>
        <v>47.9026</v>
      </c>
      <c r="H3034" s="140">
        <v>1</v>
      </c>
      <c r="I3034" s="9"/>
      <c r="J3034" s="23">
        <f t="shared" si="47"/>
        <v>47.9026</v>
      </c>
      <c r="K3034" s="22" t="str">
        <f>IF(I3034&lt;&gt;"",SUMIF(Table1[Codigo_servico],A3034,Table1[Subtotal_insumo]),"")</f>
        <v/>
      </c>
      <c r="L3034" s="18">
        <f>IF(Table1[[#This Row],[Ordem_insumos]]&lt;&gt;0,VLOOKUP(Table1[[#This Row],[Codigo_servico]],Preencher_Orcamento!$B:$D,3,FALSE)*Table1[[#This Row],[Qtde_insumo]],"")</f>
        <v>0</v>
      </c>
      <c r="M3034" s="18">
        <f>IF(Table1[[#This Row],[Ordem_insumos]]&lt;&gt;0,VLOOKUP(Table1[[#This Row],[Codigo_servico]],Preencher_Orcamento!$B:$D,3,FALSE)*Table1[[#This Row],[Subtotal_insumo]],"")</f>
        <v>0</v>
      </c>
    </row>
    <row r="3035" spans="1:13" ht="51.75" x14ac:dyDescent="0.25">
      <c r="A3035" s="6">
        <v>90161</v>
      </c>
      <c r="B3035" s="126">
        <v>20</v>
      </c>
      <c r="C3035" s="133"/>
      <c r="D3035" s="134">
        <v>59020</v>
      </c>
      <c r="E3035" s="7" t="s">
        <v>1581</v>
      </c>
      <c r="F3035" s="8" t="s">
        <v>457</v>
      </c>
      <c r="G3035" s="18">
        <f>IFERROR(VLOOKUP(Table1[[#This Row],[Codigo_insumo]],BD_Insumos!$B:$E,4),"")</f>
        <v>5.4438000000000004</v>
      </c>
      <c r="H3035" s="140">
        <v>1</v>
      </c>
      <c r="I3035" s="9"/>
      <c r="J3035" s="23">
        <f t="shared" si="47"/>
        <v>5.4438000000000004</v>
      </c>
      <c r="K3035" s="22" t="str">
        <f>IF(I3035&lt;&gt;"",SUMIF(Table1[Codigo_servico],A3035,Table1[Subtotal_insumo]),"")</f>
        <v/>
      </c>
      <c r="L3035" s="18">
        <f>IF(Table1[[#This Row],[Ordem_insumos]]&lt;&gt;0,VLOOKUP(Table1[[#This Row],[Codigo_servico]],Preencher_Orcamento!$B:$D,3,FALSE)*Table1[[#This Row],[Qtde_insumo]],"")</f>
        <v>0</v>
      </c>
      <c r="M3035" s="18">
        <f>IF(Table1[[#This Row],[Ordem_insumos]]&lt;&gt;0,VLOOKUP(Table1[[#This Row],[Codigo_servico]],Preencher_Orcamento!$B:$D,3,FALSE)*Table1[[#This Row],[Subtotal_insumo]],"")</f>
        <v>0</v>
      </c>
    </row>
    <row r="3036" spans="1:13" ht="26.25" x14ac:dyDescent="0.25">
      <c r="A3036" s="6">
        <v>90161</v>
      </c>
      <c r="B3036" s="126">
        <v>21</v>
      </c>
      <c r="C3036" s="133"/>
      <c r="D3036" s="134">
        <v>52814</v>
      </c>
      <c r="E3036" s="7" t="s">
        <v>1092</v>
      </c>
      <c r="F3036" s="8" t="s">
        <v>5</v>
      </c>
      <c r="G3036" s="18">
        <f>IFERROR(VLOOKUP(Table1[[#This Row],[Codigo_insumo]],BD_Insumos!$B:$E,4),"")</f>
        <v>62.589799999999997</v>
      </c>
      <c r="H3036" s="140">
        <v>30</v>
      </c>
      <c r="I3036" s="9"/>
      <c r="J3036" s="23">
        <f t="shared" si="47"/>
        <v>1877.694</v>
      </c>
      <c r="K3036" s="22" t="str">
        <f>IF(I3036&lt;&gt;"",SUMIF(Table1[Codigo_servico],A3036,Table1[Subtotal_insumo]),"")</f>
        <v/>
      </c>
      <c r="L3036" s="18">
        <f>IF(Table1[[#This Row],[Ordem_insumos]]&lt;&gt;0,VLOOKUP(Table1[[#This Row],[Codigo_servico]],Preencher_Orcamento!$B:$D,3,FALSE)*Table1[[#This Row],[Qtde_insumo]],"")</f>
        <v>0</v>
      </c>
      <c r="M3036" s="18">
        <f>IF(Table1[[#This Row],[Ordem_insumos]]&lt;&gt;0,VLOOKUP(Table1[[#This Row],[Codigo_servico]],Preencher_Orcamento!$B:$D,3,FALSE)*Table1[[#This Row],[Subtotal_insumo]],"")</f>
        <v>0</v>
      </c>
    </row>
    <row r="3037" spans="1:13" ht="26.25" x14ac:dyDescent="0.25">
      <c r="A3037" s="6">
        <v>90161</v>
      </c>
      <c r="B3037" s="126">
        <v>22</v>
      </c>
      <c r="C3037" s="133"/>
      <c r="D3037" s="134">
        <v>58033</v>
      </c>
      <c r="E3037" s="7" t="s">
        <v>1548</v>
      </c>
      <c r="F3037" s="8" t="s">
        <v>457</v>
      </c>
      <c r="G3037" s="18">
        <f>IFERROR(VLOOKUP(Table1[[#This Row],[Codigo_insumo]],BD_Insumos!$B:$E,4),"")</f>
        <v>11.0037</v>
      </c>
      <c r="H3037" s="140">
        <v>1</v>
      </c>
      <c r="I3037" s="9"/>
      <c r="J3037" s="23">
        <f t="shared" si="47"/>
        <v>11.0037</v>
      </c>
      <c r="K3037" s="22" t="str">
        <f>IF(I3037&lt;&gt;"",SUMIF(Table1[Codigo_servico],A3037,Table1[Subtotal_insumo]),"")</f>
        <v/>
      </c>
      <c r="L3037" s="18">
        <f>IF(Table1[[#This Row],[Ordem_insumos]]&lt;&gt;0,VLOOKUP(Table1[[#This Row],[Codigo_servico]],Preencher_Orcamento!$B:$D,3,FALSE)*Table1[[#This Row],[Qtde_insumo]],"")</f>
        <v>0</v>
      </c>
      <c r="M3037" s="18">
        <f>IF(Table1[[#This Row],[Ordem_insumos]]&lt;&gt;0,VLOOKUP(Table1[[#This Row],[Codigo_servico]],Preencher_Orcamento!$B:$D,3,FALSE)*Table1[[#This Row],[Subtotal_insumo]],"")</f>
        <v>0</v>
      </c>
    </row>
    <row r="3038" spans="1:13" ht="26.25" x14ac:dyDescent="0.25">
      <c r="A3038" s="6">
        <v>90161</v>
      </c>
      <c r="B3038" s="126">
        <v>23</v>
      </c>
      <c r="C3038" s="133"/>
      <c r="D3038" s="134">
        <v>54576</v>
      </c>
      <c r="E3038" s="7" t="s">
        <v>1250</v>
      </c>
      <c r="F3038" s="8" t="s">
        <v>457</v>
      </c>
      <c r="G3038" s="18">
        <f>IFERROR(VLOOKUP(Table1[[#This Row],[Codigo_insumo]],BD_Insumos!$B:$E,4),"")</f>
        <v>1.3</v>
      </c>
      <c r="H3038" s="140">
        <v>2</v>
      </c>
      <c r="I3038" s="9"/>
      <c r="J3038" s="23">
        <f t="shared" si="47"/>
        <v>2.6</v>
      </c>
      <c r="K3038" s="22" t="str">
        <f>IF(I3038&lt;&gt;"",SUMIF(Table1[Codigo_servico],A3038,Table1[Subtotal_insumo]),"")</f>
        <v/>
      </c>
      <c r="L3038" s="18">
        <f>IF(Table1[[#This Row],[Ordem_insumos]]&lt;&gt;0,VLOOKUP(Table1[[#This Row],[Codigo_servico]],Preencher_Orcamento!$B:$D,3,FALSE)*Table1[[#This Row],[Qtde_insumo]],"")</f>
        <v>0</v>
      </c>
      <c r="M3038" s="18">
        <f>IF(Table1[[#This Row],[Ordem_insumos]]&lt;&gt;0,VLOOKUP(Table1[[#This Row],[Codigo_servico]],Preencher_Orcamento!$B:$D,3,FALSE)*Table1[[#This Row],[Subtotal_insumo]],"")</f>
        <v>0</v>
      </c>
    </row>
    <row r="3039" spans="1:13" ht="26.25" x14ac:dyDescent="0.25">
      <c r="A3039" s="6">
        <v>90161</v>
      </c>
      <c r="B3039" s="126">
        <v>24</v>
      </c>
      <c r="C3039" s="133"/>
      <c r="D3039" s="134">
        <v>57610</v>
      </c>
      <c r="E3039" s="7" t="s">
        <v>1524</v>
      </c>
      <c r="F3039" s="8" t="s">
        <v>457</v>
      </c>
      <c r="G3039" s="18">
        <f>IFERROR(VLOOKUP(Table1[[#This Row],[Codigo_insumo]],BD_Insumos!$B:$E,4),"")</f>
        <v>59.200600000000001</v>
      </c>
      <c r="H3039" s="140">
        <v>1</v>
      </c>
      <c r="I3039" s="9"/>
      <c r="J3039" s="23">
        <f t="shared" si="47"/>
        <v>59.200600000000001</v>
      </c>
      <c r="K3039" s="22" t="str">
        <f>IF(I3039&lt;&gt;"",SUMIF(Table1[Codigo_servico],A3039,Table1[Subtotal_insumo]),"")</f>
        <v/>
      </c>
      <c r="L3039" s="18">
        <f>IF(Table1[[#This Row],[Ordem_insumos]]&lt;&gt;0,VLOOKUP(Table1[[#This Row],[Codigo_servico]],Preencher_Orcamento!$B:$D,3,FALSE)*Table1[[#This Row],[Qtde_insumo]],"")</f>
        <v>0</v>
      </c>
      <c r="M3039" s="18">
        <f>IF(Table1[[#This Row],[Ordem_insumos]]&lt;&gt;0,VLOOKUP(Table1[[#This Row],[Codigo_servico]],Preencher_Orcamento!$B:$D,3,FALSE)*Table1[[#This Row],[Subtotal_insumo]],"")</f>
        <v>0</v>
      </c>
    </row>
    <row r="3040" spans="1:13" ht="26.25" x14ac:dyDescent="0.25">
      <c r="A3040" s="6">
        <v>90161</v>
      </c>
      <c r="B3040" s="126">
        <v>25</v>
      </c>
      <c r="C3040" s="133"/>
      <c r="D3040" s="134">
        <v>58020</v>
      </c>
      <c r="E3040" s="7" t="s">
        <v>1542</v>
      </c>
      <c r="F3040" s="8" t="s">
        <v>457</v>
      </c>
      <c r="G3040" s="18">
        <f>IFERROR(VLOOKUP(Table1[[#This Row],[Codigo_insumo]],BD_Insumos!$B:$E,4),"")</f>
        <v>16.640699999999999</v>
      </c>
      <c r="H3040" s="140">
        <v>1</v>
      </c>
      <c r="I3040" s="9"/>
      <c r="J3040" s="23">
        <f t="shared" si="47"/>
        <v>16.640699999999999</v>
      </c>
      <c r="K3040" s="22" t="str">
        <f>IF(I3040&lt;&gt;"",SUMIF(Table1[Codigo_servico],A3040,Table1[Subtotal_insumo]),"")</f>
        <v/>
      </c>
      <c r="L3040" s="18">
        <f>IF(Table1[[#This Row],[Ordem_insumos]]&lt;&gt;0,VLOOKUP(Table1[[#This Row],[Codigo_servico]],Preencher_Orcamento!$B:$D,3,FALSE)*Table1[[#This Row],[Qtde_insumo]],"")</f>
        <v>0</v>
      </c>
      <c r="M3040" s="18">
        <f>IF(Table1[[#This Row],[Ordem_insumos]]&lt;&gt;0,VLOOKUP(Table1[[#This Row],[Codigo_servico]],Preencher_Orcamento!$B:$D,3,FALSE)*Table1[[#This Row],[Subtotal_insumo]],"")</f>
        <v>0</v>
      </c>
    </row>
    <row r="3041" spans="1:13" ht="26.25" x14ac:dyDescent="0.25">
      <c r="A3041" s="6">
        <v>90161</v>
      </c>
      <c r="B3041" s="126">
        <v>26</v>
      </c>
      <c r="C3041" s="133"/>
      <c r="D3041" s="134">
        <v>58037</v>
      </c>
      <c r="E3041" s="7" t="s">
        <v>1552</v>
      </c>
      <c r="F3041" s="8" t="s">
        <v>457</v>
      </c>
      <c r="G3041" s="18">
        <f>IFERROR(VLOOKUP(Table1[[#This Row],[Codigo_insumo]],BD_Insumos!$B:$E,4),"")</f>
        <v>19.931000000000001</v>
      </c>
      <c r="H3041" s="140">
        <v>6</v>
      </c>
      <c r="I3041" s="9"/>
      <c r="J3041" s="23">
        <f t="shared" si="47"/>
        <v>119.58600000000001</v>
      </c>
      <c r="K3041" s="22" t="str">
        <f>IF(I3041&lt;&gt;"",SUMIF(Table1[Codigo_servico],A3041,Table1[Subtotal_insumo]),"")</f>
        <v/>
      </c>
      <c r="L3041" s="18">
        <f>IF(Table1[[#This Row],[Ordem_insumos]]&lt;&gt;0,VLOOKUP(Table1[[#This Row],[Codigo_servico]],Preencher_Orcamento!$B:$D,3,FALSE)*Table1[[#This Row],[Qtde_insumo]],"")</f>
        <v>0</v>
      </c>
      <c r="M3041" s="18">
        <f>IF(Table1[[#This Row],[Ordem_insumos]]&lt;&gt;0,VLOOKUP(Table1[[#This Row],[Codigo_servico]],Preencher_Orcamento!$B:$D,3,FALSE)*Table1[[#This Row],[Subtotal_insumo]],"")</f>
        <v>0</v>
      </c>
    </row>
    <row r="3042" spans="1:13" x14ac:dyDescent="0.25">
      <c r="A3042" s="6">
        <v>90161</v>
      </c>
      <c r="B3042" s="126">
        <v>27</v>
      </c>
      <c r="C3042" s="133"/>
      <c r="D3042" s="134">
        <v>58420</v>
      </c>
      <c r="E3042" s="7" t="s">
        <v>1568</v>
      </c>
      <c r="F3042" s="8" t="s">
        <v>457</v>
      </c>
      <c r="G3042" s="18">
        <f>IFERROR(VLOOKUP(Table1[[#This Row],[Codigo_insumo]],BD_Insumos!$B:$E,4),"")</f>
        <v>5.6432000000000002</v>
      </c>
      <c r="H3042" s="140">
        <v>6</v>
      </c>
      <c r="I3042" s="9"/>
      <c r="J3042" s="23">
        <f t="shared" si="47"/>
        <v>33.859200000000001</v>
      </c>
      <c r="K3042" s="22" t="str">
        <f>IF(I3042&lt;&gt;"",SUMIF(Table1[Codigo_servico],A3042,Table1[Subtotal_insumo]),"")</f>
        <v/>
      </c>
      <c r="L3042" s="18">
        <f>IF(Table1[[#This Row],[Ordem_insumos]]&lt;&gt;0,VLOOKUP(Table1[[#This Row],[Codigo_servico]],Preencher_Orcamento!$B:$D,3,FALSE)*Table1[[#This Row],[Qtde_insumo]],"")</f>
        <v>0</v>
      </c>
      <c r="M3042" s="18">
        <f>IF(Table1[[#This Row],[Ordem_insumos]]&lt;&gt;0,VLOOKUP(Table1[[#This Row],[Codigo_servico]],Preencher_Orcamento!$B:$D,3,FALSE)*Table1[[#This Row],[Subtotal_insumo]],"")</f>
        <v>0</v>
      </c>
    </row>
    <row r="3043" spans="1:13" ht="26.25" x14ac:dyDescent="0.25">
      <c r="A3043" s="6">
        <v>90161</v>
      </c>
      <c r="B3043" s="126">
        <v>28</v>
      </c>
      <c r="C3043" s="133"/>
      <c r="D3043" s="134">
        <v>59005</v>
      </c>
      <c r="E3043" s="7" t="s">
        <v>1579</v>
      </c>
      <c r="F3043" s="8" t="s">
        <v>457</v>
      </c>
      <c r="G3043" s="18">
        <f>IFERROR(VLOOKUP(Table1[[#This Row],[Codigo_insumo]],BD_Insumos!$B:$E,4),"")</f>
        <v>11.94</v>
      </c>
      <c r="H3043" s="140">
        <v>1</v>
      </c>
      <c r="I3043" s="9"/>
      <c r="J3043" s="23">
        <f t="shared" si="47"/>
        <v>11.94</v>
      </c>
      <c r="K3043" s="22" t="str">
        <f>IF(I3043&lt;&gt;"",SUMIF(Table1[Codigo_servico],A3043,Table1[Subtotal_insumo]),"")</f>
        <v/>
      </c>
      <c r="L3043" s="18">
        <f>IF(Table1[[#This Row],[Ordem_insumos]]&lt;&gt;0,VLOOKUP(Table1[[#This Row],[Codigo_servico]],Preencher_Orcamento!$B:$D,3,FALSE)*Table1[[#This Row],[Qtde_insumo]],"")</f>
        <v>0</v>
      </c>
      <c r="M3043" s="18">
        <f>IF(Table1[[#This Row],[Ordem_insumos]]&lt;&gt;0,VLOOKUP(Table1[[#This Row],[Codigo_servico]],Preencher_Orcamento!$B:$D,3,FALSE)*Table1[[#This Row],[Subtotal_insumo]],"")</f>
        <v>0</v>
      </c>
    </row>
    <row r="3044" spans="1:13" ht="26.25" x14ac:dyDescent="0.25">
      <c r="A3044" s="6">
        <v>90161</v>
      </c>
      <c r="B3044" s="126">
        <v>29</v>
      </c>
      <c r="C3044" s="133"/>
      <c r="D3044" s="134">
        <v>59010</v>
      </c>
      <c r="E3044" s="7" t="s">
        <v>1580</v>
      </c>
      <c r="F3044" s="8" t="s">
        <v>457</v>
      </c>
      <c r="G3044" s="18">
        <f>IFERROR(VLOOKUP(Table1[[#This Row],[Codigo_insumo]],BD_Insumos!$B:$E,4),"")</f>
        <v>24.719000000000001</v>
      </c>
      <c r="H3044" s="140">
        <v>1</v>
      </c>
      <c r="I3044" s="9"/>
      <c r="J3044" s="23">
        <f t="shared" si="47"/>
        <v>24.719000000000001</v>
      </c>
      <c r="K3044" s="22" t="str">
        <f>IF(I3044&lt;&gt;"",SUMIF(Table1[Codigo_servico],A3044,Table1[Subtotal_insumo]),"")</f>
        <v/>
      </c>
      <c r="L3044" s="18">
        <f>IF(Table1[[#This Row],[Ordem_insumos]]&lt;&gt;0,VLOOKUP(Table1[[#This Row],[Codigo_servico]],Preencher_Orcamento!$B:$D,3,FALSE)*Table1[[#This Row],[Qtde_insumo]],"")</f>
        <v>0</v>
      </c>
      <c r="M3044" s="18">
        <f>IF(Table1[[#This Row],[Ordem_insumos]]&lt;&gt;0,VLOOKUP(Table1[[#This Row],[Codigo_servico]],Preencher_Orcamento!$B:$D,3,FALSE)*Table1[[#This Row],[Subtotal_insumo]],"")</f>
        <v>0</v>
      </c>
    </row>
    <row r="3045" spans="1:13" ht="39" x14ac:dyDescent="0.25">
      <c r="A3045" s="6">
        <v>90161</v>
      </c>
      <c r="B3045" s="126">
        <v>30</v>
      </c>
      <c r="C3045" s="133"/>
      <c r="D3045" s="134">
        <v>53279</v>
      </c>
      <c r="E3045" s="7" t="s">
        <v>1150</v>
      </c>
      <c r="F3045" s="8" t="s">
        <v>457</v>
      </c>
      <c r="G3045" s="18">
        <f>IFERROR(VLOOKUP(Table1[[#This Row],[Codigo_insumo]],BD_Insumos!$B:$E,4),"")</f>
        <v>429.60770000000002</v>
      </c>
      <c r="H3045" s="140">
        <v>1</v>
      </c>
      <c r="I3045" s="9"/>
      <c r="J3045" s="23">
        <f t="shared" si="47"/>
        <v>429.60770000000002</v>
      </c>
      <c r="K3045" s="22" t="str">
        <f>IF(I3045&lt;&gt;"",SUMIF(Table1[Codigo_servico],A3045,Table1[Subtotal_insumo]),"")</f>
        <v/>
      </c>
      <c r="L3045" s="18">
        <f>IF(Table1[[#This Row],[Ordem_insumos]]&lt;&gt;0,VLOOKUP(Table1[[#This Row],[Codigo_servico]],Preencher_Orcamento!$B:$D,3,FALSE)*Table1[[#This Row],[Qtde_insumo]],"")</f>
        <v>0</v>
      </c>
      <c r="M3045" s="18">
        <f>IF(Table1[[#This Row],[Ordem_insumos]]&lt;&gt;0,VLOOKUP(Table1[[#This Row],[Codigo_servico]],Preencher_Orcamento!$B:$D,3,FALSE)*Table1[[#This Row],[Subtotal_insumo]],"")</f>
        <v>0</v>
      </c>
    </row>
    <row r="3046" spans="1:13" x14ac:dyDescent="0.25">
      <c r="A3046" s="6">
        <v>90161</v>
      </c>
      <c r="B3046" s="126">
        <v>31</v>
      </c>
      <c r="C3046" s="133"/>
      <c r="D3046" s="134">
        <v>58412</v>
      </c>
      <c r="E3046" s="7" t="s">
        <v>1563</v>
      </c>
      <c r="F3046" s="8" t="s">
        <v>457</v>
      </c>
      <c r="G3046" s="18">
        <f>IFERROR(VLOOKUP(Table1[[#This Row],[Codigo_insumo]],BD_Insumos!$B:$E,4),"")</f>
        <v>0.37609999999999999</v>
      </c>
      <c r="H3046" s="140">
        <v>4</v>
      </c>
      <c r="I3046" s="9"/>
      <c r="J3046" s="23">
        <f t="shared" si="47"/>
        <v>1.5044</v>
      </c>
      <c r="K3046" s="22" t="str">
        <f>IF(I3046&lt;&gt;"",SUMIF(Table1[Codigo_servico],A3046,Table1[Subtotal_insumo]),"")</f>
        <v/>
      </c>
      <c r="L3046" s="18">
        <f>IF(Table1[[#This Row],[Ordem_insumos]]&lt;&gt;0,VLOOKUP(Table1[[#This Row],[Codigo_servico]],Preencher_Orcamento!$B:$D,3,FALSE)*Table1[[#This Row],[Qtde_insumo]],"")</f>
        <v>0</v>
      </c>
      <c r="M3046" s="18">
        <f>IF(Table1[[#This Row],[Ordem_insumos]]&lt;&gt;0,VLOOKUP(Table1[[#This Row],[Codigo_servico]],Preencher_Orcamento!$B:$D,3,FALSE)*Table1[[#This Row],[Subtotal_insumo]],"")</f>
        <v>0</v>
      </c>
    </row>
    <row r="3047" spans="1:13" ht="26.25" x14ac:dyDescent="0.25">
      <c r="A3047" s="6">
        <v>90161</v>
      </c>
      <c r="B3047" s="126">
        <v>32</v>
      </c>
      <c r="C3047" s="133"/>
      <c r="D3047" s="134">
        <v>51602</v>
      </c>
      <c r="E3047" s="7" t="s">
        <v>1028</v>
      </c>
      <c r="F3047" s="8" t="s">
        <v>457</v>
      </c>
      <c r="G3047" s="18">
        <f>IFERROR(VLOOKUP(Table1[[#This Row],[Codigo_insumo]],BD_Insumos!$B:$E,4),"")</f>
        <v>2.8881999999999999</v>
      </c>
      <c r="H3047" s="140">
        <v>2</v>
      </c>
      <c r="I3047" s="9"/>
      <c r="J3047" s="23">
        <f t="shared" si="47"/>
        <v>5.7763999999999998</v>
      </c>
      <c r="K3047" s="22" t="str">
        <f>IF(I3047&lt;&gt;"",SUMIF(Table1[Codigo_servico],A3047,Table1[Subtotal_insumo]),"")</f>
        <v/>
      </c>
      <c r="L3047" s="18">
        <f>IF(Table1[[#This Row],[Ordem_insumos]]&lt;&gt;0,VLOOKUP(Table1[[#This Row],[Codigo_servico]],Preencher_Orcamento!$B:$D,3,FALSE)*Table1[[#This Row],[Qtde_insumo]],"")</f>
        <v>0</v>
      </c>
      <c r="M3047" s="18">
        <f>IF(Table1[[#This Row],[Ordem_insumos]]&lt;&gt;0,VLOOKUP(Table1[[#This Row],[Codigo_servico]],Preencher_Orcamento!$B:$D,3,FALSE)*Table1[[#This Row],[Subtotal_insumo]],"")</f>
        <v>0</v>
      </c>
    </row>
    <row r="3048" spans="1:13" ht="26.25" x14ac:dyDescent="0.25">
      <c r="A3048" s="6">
        <v>90161</v>
      </c>
      <c r="B3048" s="126">
        <v>33</v>
      </c>
      <c r="C3048" s="133"/>
      <c r="D3048" s="134">
        <v>54028</v>
      </c>
      <c r="E3048" s="7" t="s">
        <v>1182</v>
      </c>
      <c r="F3048" s="8" t="s">
        <v>5</v>
      </c>
      <c r="G3048" s="18">
        <f>IFERROR(VLOOKUP(Table1[[#This Row],[Codigo_insumo]],BD_Insumos!$B:$E,4),"")</f>
        <v>44.651299999999999</v>
      </c>
      <c r="H3048" s="140">
        <v>0.2</v>
      </c>
      <c r="I3048" s="9"/>
      <c r="J3048" s="23">
        <f t="shared" si="47"/>
        <v>8.9302600000000005</v>
      </c>
      <c r="K3048" s="22" t="str">
        <f>IF(I3048&lt;&gt;"",SUMIF(Table1[Codigo_servico],A3048,Table1[Subtotal_insumo]),"")</f>
        <v/>
      </c>
      <c r="L3048" s="18">
        <f>IF(Table1[[#This Row],[Ordem_insumos]]&lt;&gt;0,VLOOKUP(Table1[[#This Row],[Codigo_servico]],Preencher_Orcamento!$B:$D,3,FALSE)*Table1[[#This Row],[Qtde_insumo]],"")</f>
        <v>0</v>
      </c>
      <c r="M3048" s="18">
        <f>IF(Table1[[#This Row],[Ordem_insumos]]&lt;&gt;0,VLOOKUP(Table1[[#This Row],[Codigo_servico]],Preencher_Orcamento!$B:$D,3,FALSE)*Table1[[#This Row],[Subtotal_insumo]],"")</f>
        <v>0</v>
      </c>
    </row>
    <row r="3049" spans="1:13" ht="26.25" x14ac:dyDescent="0.25">
      <c r="A3049" s="6">
        <v>90161</v>
      </c>
      <c r="B3049" s="126">
        <v>34</v>
      </c>
      <c r="C3049" s="133"/>
      <c r="D3049" s="134">
        <v>59021</v>
      </c>
      <c r="E3049" s="7" t="s">
        <v>1582</v>
      </c>
      <c r="F3049" s="8" t="s">
        <v>457</v>
      </c>
      <c r="G3049" s="18">
        <f>IFERROR(VLOOKUP(Table1[[#This Row],[Codigo_insumo]],BD_Insumos!$B:$E,4),"")</f>
        <v>14.596299999999999</v>
      </c>
      <c r="H3049" s="140">
        <v>6</v>
      </c>
      <c r="I3049" s="9"/>
      <c r="J3049" s="23">
        <f t="shared" si="47"/>
        <v>87.577799999999996</v>
      </c>
      <c r="K3049" s="22" t="str">
        <f>IF(I3049&lt;&gt;"",SUMIF(Table1[Codigo_servico],A3049,Table1[Subtotal_insumo]),"")</f>
        <v/>
      </c>
      <c r="L3049" s="18">
        <f>IF(Table1[[#This Row],[Ordem_insumos]]&lt;&gt;0,VLOOKUP(Table1[[#This Row],[Codigo_servico]],Preencher_Orcamento!$B:$D,3,FALSE)*Table1[[#This Row],[Qtde_insumo]],"")</f>
        <v>0</v>
      </c>
      <c r="M3049" s="18">
        <f>IF(Table1[[#This Row],[Ordem_insumos]]&lt;&gt;0,VLOOKUP(Table1[[#This Row],[Codigo_servico]],Preencher_Orcamento!$B:$D,3,FALSE)*Table1[[#This Row],[Subtotal_insumo]],"")</f>
        <v>0</v>
      </c>
    </row>
    <row r="3050" spans="1:13" x14ac:dyDescent="0.25">
      <c r="A3050" s="3">
        <v>90162</v>
      </c>
      <c r="B3050" s="125">
        <v>0</v>
      </c>
      <c r="C3050" s="131" t="s">
        <v>2955</v>
      </c>
      <c r="D3050" s="132"/>
      <c r="E3050" s="4"/>
      <c r="F3050" s="4"/>
      <c r="G3050" s="17" t="str">
        <f>IFERROR(VLOOKUP(Table1[[#This Row],[Codigo_insumo]],BD_Insumos!$B:$E,4),"")</f>
        <v/>
      </c>
      <c r="H3050" s="139"/>
      <c r="I3050" s="5" t="s">
        <v>457</v>
      </c>
      <c r="J3050" s="20" t="str">
        <f t="shared" si="47"/>
        <v/>
      </c>
      <c r="K3050" s="21">
        <f>IF(I3050&lt;&gt;"",SUMIF(Table1[Codigo_servico],A3050,Table1[Subtotal_insumo]),"")</f>
        <v>6997.4829530623956</v>
      </c>
      <c r="L3050" s="17" t="str">
        <f>IF(Table1[[#This Row],[Ordem_insumos]]&lt;&gt;0,VLOOKUP(Table1[[#This Row],[Codigo_servico]],Preencher_Orcamento!$B:$D,3,FALSE)*Table1[[#This Row],[Qtde_insumo]],"")</f>
        <v/>
      </c>
      <c r="M3050" s="17" t="str">
        <f>IF(Table1[[#This Row],[Ordem_insumos]]&lt;&gt;0,VLOOKUP(Table1[[#This Row],[Codigo_servico]],Preencher_Orcamento!$B:$D,3,FALSE)*Table1[[#This Row],[Subtotal_insumo]],"")</f>
        <v/>
      </c>
    </row>
    <row r="3051" spans="1:13" ht="26.25" x14ac:dyDescent="0.25">
      <c r="A3051" s="6">
        <v>90162</v>
      </c>
      <c r="B3051" s="126">
        <v>1</v>
      </c>
      <c r="C3051" s="133"/>
      <c r="D3051" s="134">
        <v>52815</v>
      </c>
      <c r="E3051" s="7" t="s">
        <v>1093</v>
      </c>
      <c r="F3051" s="8" t="s">
        <v>5</v>
      </c>
      <c r="G3051" s="16">
        <f>IFERROR(VLOOKUP(Table1[[#This Row],[Codigo_insumo]],BD_Insumos!$B:$E,4),"")</f>
        <v>86.559799999999996</v>
      </c>
      <c r="H3051" s="140">
        <v>30</v>
      </c>
      <c r="I3051" s="9"/>
      <c r="J3051" s="22">
        <f t="shared" si="47"/>
        <v>2596.7939999999999</v>
      </c>
      <c r="K3051" s="22" t="str">
        <f>IF(I3051&lt;&gt;"",SUMIF(Table1[Codigo_servico],A3051,Table1[Subtotal_insumo]),"")</f>
        <v/>
      </c>
      <c r="L3051" s="16">
        <f>IF(Table1[[#This Row],[Ordem_insumos]]&lt;&gt;0,VLOOKUP(Table1[[#This Row],[Codigo_servico]],Preencher_Orcamento!$B:$D,3,FALSE)*Table1[[#This Row],[Qtde_insumo]],"")</f>
        <v>0</v>
      </c>
      <c r="M3051" s="16">
        <f>IF(Table1[[#This Row],[Ordem_insumos]]&lt;&gt;0,VLOOKUP(Table1[[#This Row],[Codigo_servico]],Preencher_Orcamento!$B:$D,3,FALSE)*Table1[[#This Row],[Subtotal_insumo]],"")</f>
        <v>0</v>
      </c>
    </row>
    <row r="3052" spans="1:13" ht="26.25" x14ac:dyDescent="0.25">
      <c r="A3052" s="6">
        <v>90162</v>
      </c>
      <c r="B3052" s="126">
        <v>2</v>
      </c>
      <c r="C3052" s="133"/>
      <c r="D3052" s="134">
        <v>59021</v>
      </c>
      <c r="E3052" s="7" t="s">
        <v>1582</v>
      </c>
      <c r="F3052" s="8" t="s">
        <v>457</v>
      </c>
      <c r="G3052" s="16">
        <f>IFERROR(VLOOKUP(Table1[[#This Row],[Codigo_insumo]],BD_Insumos!$B:$E,4),"")</f>
        <v>14.596299999999999</v>
      </c>
      <c r="H3052" s="140">
        <v>6</v>
      </c>
      <c r="I3052" s="9"/>
      <c r="J3052" s="22">
        <f t="shared" si="47"/>
        <v>87.577799999999996</v>
      </c>
      <c r="K3052" s="22" t="str">
        <f>IF(I3052&lt;&gt;"",SUMIF(Table1[Codigo_servico],A3052,Table1[Subtotal_insumo]),"")</f>
        <v/>
      </c>
      <c r="L3052" s="16">
        <f>IF(Table1[[#This Row],[Ordem_insumos]]&lt;&gt;0,VLOOKUP(Table1[[#This Row],[Codigo_servico]],Preencher_Orcamento!$B:$D,3,FALSE)*Table1[[#This Row],[Qtde_insumo]],"")</f>
        <v>0</v>
      </c>
      <c r="M3052" s="16">
        <f>IF(Table1[[#This Row],[Ordem_insumos]]&lt;&gt;0,VLOOKUP(Table1[[#This Row],[Codigo_servico]],Preencher_Orcamento!$B:$D,3,FALSE)*Table1[[#This Row],[Subtotal_insumo]],"")</f>
        <v>0</v>
      </c>
    </row>
    <row r="3053" spans="1:13" ht="26.25" x14ac:dyDescent="0.25">
      <c r="A3053" s="6">
        <v>90162</v>
      </c>
      <c r="B3053" s="126">
        <v>3</v>
      </c>
      <c r="C3053" s="133"/>
      <c r="D3053" s="134">
        <v>58020</v>
      </c>
      <c r="E3053" s="7" t="s">
        <v>1542</v>
      </c>
      <c r="F3053" s="8" t="s">
        <v>457</v>
      </c>
      <c r="G3053" s="18">
        <f>IFERROR(VLOOKUP(Table1[[#This Row],[Codigo_insumo]],BD_Insumos!$B:$E,4),"")</f>
        <v>16.640699999999999</v>
      </c>
      <c r="H3053" s="140">
        <v>1</v>
      </c>
      <c r="I3053" s="9"/>
      <c r="J3053" s="23">
        <f t="shared" si="47"/>
        <v>16.640699999999999</v>
      </c>
      <c r="K3053" s="22" t="str">
        <f>IF(I3053&lt;&gt;"",SUMIF(Table1[Codigo_servico],A3053,Table1[Subtotal_insumo]),"")</f>
        <v/>
      </c>
      <c r="L3053" s="18">
        <f>IF(Table1[[#This Row],[Ordem_insumos]]&lt;&gt;0,VLOOKUP(Table1[[#This Row],[Codigo_servico]],Preencher_Orcamento!$B:$D,3,FALSE)*Table1[[#This Row],[Qtde_insumo]],"")</f>
        <v>0</v>
      </c>
      <c r="M3053" s="18">
        <f>IF(Table1[[#This Row],[Ordem_insumos]]&lt;&gt;0,VLOOKUP(Table1[[#This Row],[Codigo_servico]],Preencher_Orcamento!$B:$D,3,FALSE)*Table1[[#This Row],[Subtotal_insumo]],"")</f>
        <v>0</v>
      </c>
    </row>
    <row r="3054" spans="1:13" ht="26.25" x14ac:dyDescent="0.25">
      <c r="A3054" s="6">
        <v>90162</v>
      </c>
      <c r="B3054" s="126">
        <v>4</v>
      </c>
      <c r="C3054" s="133"/>
      <c r="D3054" s="134">
        <v>54576</v>
      </c>
      <c r="E3054" s="7" t="s">
        <v>1250</v>
      </c>
      <c r="F3054" s="8" t="s">
        <v>457</v>
      </c>
      <c r="G3054" s="18">
        <f>IFERROR(VLOOKUP(Table1[[#This Row],[Codigo_insumo]],BD_Insumos!$B:$E,4),"")</f>
        <v>1.3</v>
      </c>
      <c r="H3054" s="140">
        <v>2</v>
      </c>
      <c r="I3054" s="9"/>
      <c r="J3054" s="23">
        <f t="shared" si="47"/>
        <v>2.6</v>
      </c>
      <c r="K3054" s="22" t="str">
        <f>IF(I3054&lt;&gt;"",SUMIF(Table1[Codigo_servico],A3054,Table1[Subtotal_insumo]),"")</f>
        <v/>
      </c>
      <c r="L3054" s="18">
        <f>IF(Table1[[#This Row],[Ordem_insumos]]&lt;&gt;0,VLOOKUP(Table1[[#This Row],[Codigo_servico]],Preencher_Orcamento!$B:$D,3,FALSE)*Table1[[#This Row],[Qtde_insumo]],"")</f>
        <v>0</v>
      </c>
      <c r="M3054" s="18">
        <f>IF(Table1[[#This Row],[Ordem_insumos]]&lt;&gt;0,VLOOKUP(Table1[[#This Row],[Codigo_servico]],Preencher_Orcamento!$B:$D,3,FALSE)*Table1[[#This Row],[Subtotal_insumo]],"")</f>
        <v>0</v>
      </c>
    </row>
    <row r="3055" spans="1:13" ht="26.25" x14ac:dyDescent="0.25">
      <c r="A3055" s="6">
        <v>90162</v>
      </c>
      <c r="B3055" s="126">
        <v>5</v>
      </c>
      <c r="C3055" s="133"/>
      <c r="D3055" s="134">
        <v>54028</v>
      </c>
      <c r="E3055" s="7" t="s">
        <v>1182</v>
      </c>
      <c r="F3055" s="8" t="s">
        <v>5</v>
      </c>
      <c r="G3055" s="18">
        <f>IFERROR(VLOOKUP(Table1[[#This Row],[Codigo_insumo]],BD_Insumos!$B:$E,4),"")</f>
        <v>44.651299999999999</v>
      </c>
      <c r="H3055" s="140">
        <v>0.2</v>
      </c>
      <c r="I3055" s="9"/>
      <c r="J3055" s="23">
        <f t="shared" si="47"/>
        <v>8.9302600000000005</v>
      </c>
      <c r="K3055" s="22" t="str">
        <f>IF(I3055&lt;&gt;"",SUMIF(Table1[Codigo_servico],A3055,Table1[Subtotal_insumo]),"")</f>
        <v/>
      </c>
      <c r="L3055" s="18">
        <f>IF(Table1[[#This Row],[Ordem_insumos]]&lt;&gt;0,VLOOKUP(Table1[[#This Row],[Codigo_servico]],Preencher_Orcamento!$B:$D,3,FALSE)*Table1[[#This Row],[Qtde_insumo]],"")</f>
        <v>0</v>
      </c>
      <c r="M3055" s="18">
        <f>IF(Table1[[#This Row],[Ordem_insumos]]&lt;&gt;0,VLOOKUP(Table1[[#This Row],[Codigo_servico]],Preencher_Orcamento!$B:$D,3,FALSE)*Table1[[#This Row],[Subtotal_insumo]],"")</f>
        <v>0</v>
      </c>
    </row>
    <row r="3056" spans="1:13" x14ac:dyDescent="0.25">
      <c r="A3056" s="6">
        <v>90162</v>
      </c>
      <c r="B3056" s="126">
        <v>6</v>
      </c>
      <c r="C3056" s="133"/>
      <c r="D3056" s="134">
        <v>52849</v>
      </c>
      <c r="E3056" s="7" t="s">
        <v>1112</v>
      </c>
      <c r="F3056" s="8" t="s">
        <v>5</v>
      </c>
      <c r="G3056" s="18">
        <f>IFERROR(VLOOKUP(Table1[[#This Row],[Codigo_insumo]],BD_Insumos!$B:$E,4),"")</f>
        <v>25.565300000000001</v>
      </c>
      <c r="H3056" s="140">
        <v>4</v>
      </c>
      <c r="I3056" s="9"/>
      <c r="J3056" s="23">
        <f t="shared" si="47"/>
        <v>102.2612</v>
      </c>
      <c r="K3056" s="22" t="str">
        <f>IF(I3056&lt;&gt;"",SUMIF(Table1[Codigo_servico],A3056,Table1[Subtotal_insumo]),"")</f>
        <v/>
      </c>
      <c r="L3056" s="18">
        <f>IF(Table1[[#This Row],[Ordem_insumos]]&lt;&gt;0,VLOOKUP(Table1[[#This Row],[Codigo_servico]],Preencher_Orcamento!$B:$D,3,FALSE)*Table1[[#This Row],[Qtde_insumo]],"")</f>
        <v>0</v>
      </c>
      <c r="M3056" s="18">
        <f>IF(Table1[[#This Row],[Ordem_insumos]]&lt;&gt;0,VLOOKUP(Table1[[#This Row],[Codigo_servico]],Preencher_Orcamento!$B:$D,3,FALSE)*Table1[[#This Row],[Subtotal_insumo]],"")</f>
        <v>0</v>
      </c>
    </row>
    <row r="3057" spans="1:13" ht="51.75" x14ac:dyDescent="0.25">
      <c r="A3057" s="6">
        <v>90162</v>
      </c>
      <c r="B3057" s="126">
        <v>7</v>
      </c>
      <c r="C3057" s="133"/>
      <c r="D3057" s="134">
        <v>59020</v>
      </c>
      <c r="E3057" s="7" t="s">
        <v>1581</v>
      </c>
      <c r="F3057" s="8" t="s">
        <v>457</v>
      </c>
      <c r="G3057" s="18">
        <f>IFERROR(VLOOKUP(Table1[[#This Row],[Codigo_insumo]],BD_Insumos!$B:$E,4),"")</f>
        <v>5.4438000000000004</v>
      </c>
      <c r="H3057" s="140">
        <v>1</v>
      </c>
      <c r="I3057" s="9"/>
      <c r="J3057" s="23">
        <f t="shared" si="47"/>
        <v>5.4438000000000004</v>
      </c>
      <c r="K3057" s="22" t="str">
        <f>IF(I3057&lt;&gt;"",SUMIF(Table1[Codigo_servico],A3057,Table1[Subtotal_insumo]),"")</f>
        <v/>
      </c>
      <c r="L3057" s="18">
        <f>IF(Table1[[#This Row],[Ordem_insumos]]&lt;&gt;0,VLOOKUP(Table1[[#This Row],[Codigo_servico]],Preencher_Orcamento!$B:$D,3,FALSE)*Table1[[#This Row],[Qtde_insumo]],"")</f>
        <v>0</v>
      </c>
      <c r="M3057" s="18">
        <f>IF(Table1[[#This Row],[Ordem_insumos]]&lt;&gt;0,VLOOKUP(Table1[[#This Row],[Codigo_servico]],Preencher_Orcamento!$B:$D,3,FALSE)*Table1[[#This Row],[Subtotal_insumo]],"")</f>
        <v>0</v>
      </c>
    </row>
    <row r="3058" spans="1:13" ht="26.25" x14ac:dyDescent="0.25">
      <c r="A3058" s="6">
        <v>90162</v>
      </c>
      <c r="B3058" s="126">
        <v>8</v>
      </c>
      <c r="C3058" s="133"/>
      <c r="D3058" s="134">
        <v>61082</v>
      </c>
      <c r="E3058" s="7" t="s">
        <v>1658</v>
      </c>
      <c r="F3058" s="8" t="s">
        <v>457</v>
      </c>
      <c r="G3058" s="18">
        <f>IFERROR(VLOOKUP(Table1[[#This Row],[Codigo_insumo]],BD_Insumos!$B:$E,4),"")</f>
        <v>63.913699999999999</v>
      </c>
      <c r="H3058" s="140">
        <v>2</v>
      </c>
      <c r="I3058" s="9"/>
      <c r="J3058" s="23">
        <f t="shared" si="47"/>
        <v>127.8274</v>
      </c>
      <c r="K3058" s="22" t="str">
        <f>IF(I3058&lt;&gt;"",SUMIF(Table1[Codigo_servico],A3058,Table1[Subtotal_insumo]),"")</f>
        <v/>
      </c>
      <c r="L3058" s="18">
        <f>IF(Table1[[#This Row],[Ordem_insumos]]&lt;&gt;0,VLOOKUP(Table1[[#This Row],[Codigo_servico]],Preencher_Orcamento!$B:$D,3,FALSE)*Table1[[#This Row],[Qtde_insumo]],"")</f>
        <v>0</v>
      </c>
      <c r="M3058" s="18">
        <f>IF(Table1[[#This Row],[Ordem_insumos]]&lt;&gt;0,VLOOKUP(Table1[[#This Row],[Codigo_servico]],Preencher_Orcamento!$B:$D,3,FALSE)*Table1[[#This Row],[Subtotal_insumo]],"")</f>
        <v>0</v>
      </c>
    </row>
    <row r="3059" spans="1:13" ht="39" x14ac:dyDescent="0.25">
      <c r="A3059" s="6">
        <v>90162</v>
      </c>
      <c r="B3059" s="126">
        <v>9</v>
      </c>
      <c r="C3059" s="133"/>
      <c r="D3059" s="134">
        <v>53279</v>
      </c>
      <c r="E3059" s="7" t="s">
        <v>1150</v>
      </c>
      <c r="F3059" s="8" t="s">
        <v>457</v>
      </c>
      <c r="G3059" s="18">
        <f>IFERROR(VLOOKUP(Table1[[#This Row],[Codigo_insumo]],BD_Insumos!$B:$E,4),"")</f>
        <v>429.60770000000002</v>
      </c>
      <c r="H3059" s="140">
        <v>1</v>
      </c>
      <c r="I3059" s="9"/>
      <c r="J3059" s="23">
        <f t="shared" si="47"/>
        <v>429.60770000000002</v>
      </c>
      <c r="K3059" s="22" t="str">
        <f>IF(I3059&lt;&gt;"",SUMIF(Table1[Codigo_servico],A3059,Table1[Subtotal_insumo]),"")</f>
        <v/>
      </c>
      <c r="L3059" s="18">
        <f>IF(Table1[[#This Row],[Ordem_insumos]]&lt;&gt;0,VLOOKUP(Table1[[#This Row],[Codigo_servico]],Preencher_Orcamento!$B:$D,3,FALSE)*Table1[[#This Row],[Qtde_insumo]],"")</f>
        <v>0</v>
      </c>
      <c r="M3059" s="18">
        <f>IF(Table1[[#This Row],[Ordem_insumos]]&lt;&gt;0,VLOOKUP(Table1[[#This Row],[Codigo_servico]],Preencher_Orcamento!$B:$D,3,FALSE)*Table1[[#This Row],[Subtotal_insumo]],"")</f>
        <v>0</v>
      </c>
    </row>
    <row r="3060" spans="1:13" ht="26.25" x14ac:dyDescent="0.25">
      <c r="A3060" s="6">
        <v>90162</v>
      </c>
      <c r="B3060" s="126">
        <v>10</v>
      </c>
      <c r="C3060" s="133"/>
      <c r="D3060" s="134">
        <v>59010</v>
      </c>
      <c r="E3060" s="7" t="s">
        <v>1580</v>
      </c>
      <c r="F3060" s="8" t="s">
        <v>457</v>
      </c>
      <c r="G3060" s="18">
        <f>IFERROR(VLOOKUP(Table1[[#This Row],[Codigo_insumo]],BD_Insumos!$B:$E,4),"")</f>
        <v>24.719000000000001</v>
      </c>
      <c r="H3060" s="140">
        <v>1</v>
      </c>
      <c r="I3060" s="9"/>
      <c r="J3060" s="23">
        <f t="shared" si="47"/>
        <v>24.719000000000001</v>
      </c>
      <c r="K3060" s="22" t="str">
        <f>IF(I3060&lt;&gt;"",SUMIF(Table1[Codigo_servico],A3060,Table1[Subtotal_insumo]),"")</f>
        <v/>
      </c>
      <c r="L3060" s="18">
        <f>IF(Table1[[#This Row],[Ordem_insumos]]&lt;&gt;0,VLOOKUP(Table1[[#This Row],[Codigo_servico]],Preencher_Orcamento!$B:$D,3,FALSE)*Table1[[#This Row],[Qtde_insumo]],"")</f>
        <v>0</v>
      </c>
      <c r="M3060" s="18">
        <f>IF(Table1[[#This Row],[Ordem_insumos]]&lt;&gt;0,VLOOKUP(Table1[[#This Row],[Codigo_servico]],Preencher_Orcamento!$B:$D,3,FALSE)*Table1[[#This Row],[Subtotal_insumo]],"")</f>
        <v>0</v>
      </c>
    </row>
    <row r="3061" spans="1:13" ht="26.25" x14ac:dyDescent="0.25">
      <c r="A3061" s="6">
        <v>90162</v>
      </c>
      <c r="B3061" s="126">
        <v>11</v>
      </c>
      <c r="C3061" s="133"/>
      <c r="D3061" s="134">
        <v>59005</v>
      </c>
      <c r="E3061" s="7" t="s">
        <v>1579</v>
      </c>
      <c r="F3061" s="8" t="s">
        <v>457</v>
      </c>
      <c r="G3061" s="18">
        <f>IFERROR(VLOOKUP(Table1[[#This Row],[Codigo_insumo]],BD_Insumos!$B:$E,4),"")</f>
        <v>11.94</v>
      </c>
      <c r="H3061" s="140">
        <v>1</v>
      </c>
      <c r="I3061" s="9"/>
      <c r="J3061" s="23">
        <f t="shared" si="47"/>
        <v>11.94</v>
      </c>
      <c r="K3061" s="22" t="str">
        <f>IF(I3061&lt;&gt;"",SUMIF(Table1[Codigo_servico],A3061,Table1[Subtotal_insumo]),"")</f>
        <v/>
      </c>
      <c r="L3061" s="18">
        <f>IF(Table1[[#This Row],[Ordem_insumos]]&lt;&gt;0,VLOOKUP(Table1[[#This Row],[Codigo_servico]],Preencher_Orcamento!$B:$D,3,FALSE)*Table1[[#This Row],[Qtde_insumo]],"")</f>
        <v>0</v>
      </c>
      <c r="M3061" s="18">
        <f>IF(Table1[[#This Row],[Ordem_insumos]]&lt;&gt;0,VLOOKUP(Table1[[#This Row],[Codigo_servico]],Preencher_Orcamento!$B:$D,3,FALSE)*Table1[[#This Row],[Subtotal_insumo]],"")</f>
        <v>0</v>
      </c>
    </row>
    <row r="3062" spans="1:13" x14ac:dyDescent="0.25">
      <c r="A3062" s="6">
        <v>90162</v>
      </c>
      <c r="B3062" s="126">
        <v>12</v>
      </c>
      <c r="C3062" s="133"/>
      <c r="D3062" s="134">
        <v>58420</v>
      </c>
      <c r="E3062" s="7" t="s">
        <v>1568</v>
      </c>
      <c r="F3062" s="8" t="s">
        <v>457</v>
      </c>
      <c r="G3062" s="18">
        <f>IFERROR(VLOOKUP(Table1[[#This Row],[Codigo_insumo]],BD_Insumos!$B:$E,4),"")</f>
        <v>5.6432000000000002</v>
      </c>
      <c r="H3062" s="140">
        <v>6</v>
      </c>
      <c r="I3062" s="9"/>
      <c r="J3062" s="23">
        <f t="shared" si="47"/>
        <v>33.859200000000001</v>
      </c>
      <c r="K3062" s="22" t="str">
        <f>IF(I3062&lt;&gt;"",SUMIF(Table1[Codigo_servico],A3062,Table1[Subtotal_insumo]),"")</f>
        <v/>
      </c>
      <c r="L3062" s="18">
        <f>IF(Table1[[#This Row],[Ordem_insumos]]&lt;&gt;0,VLOOKUP(Table1[[#This Row],[Codigo_servico]],Preencher_Orcamento!$B:$D,3,FALSE)*Table1[[#This Row],[Qtde_insumo]],"")</f>
        <v>0</v>
      </c>
      <c r="M3062" s="18">
        <f>IF(Table1[[#This Row],[Ordem_insumos]]&lt;&gt;0,VLOOKUP(Table1[[#This Row],[Codigo_servico]],Preencher_Orcamento!$B:$D,3,FALSE)*Table1[[#This Row],[Subtotal_insumo]],"")</f>
        <v>0</v>
      </c>
    </row>
    <row r="3063" spans="1:13" x14ac:dyDescent="0.25">
      <c r="A3063" s="6">
        <v>90162</v>
      </c>
      <c r="B3063" s="126">
        <v>13</v>
      </c>
      <c r="C3063" s="133"/>
      <c r="D3063" s="134">
        <v>51678</v>
      </c>
      <c r="E3063" s="7" t="s">
        <v>1063</v>
      </c>
      <c r="F3063" s="8" t="s">
        <v>457</v>
      </c>
      <c r="G3063" s="18">
        <f>IFERROR(VLOOKUP(Table1[[#This Row],[Codigo_insumo]],BD_Insumos!$B:$E,4),"")</f>
        <v>132.24350000000001</v>
      </c>
      <c r="H3063" s="140">
        <v>1</v>
      </c>
      <c r="I3063" s="9"/>
      <c r="J3063" s="23">
        <f t="shared" si="47"/>
        <v>132.24350000000001</v>
      </c>
      <c r="K3063" s="22" t="str">
        <f>IF(I3063&lt;&gt;"",SUMIF(Table1[Codigo_servico],A3063,Table1[Subtotal_insumo]),"")</f>
        <v/>
      </c>
      <c r="L3063" s="18">
        <f>IF(Table1[[#This Row],[Ordem_insumos]]&lt;&gt;0,VLOOKUP(Table1[[#This Row],[Codigo_servico]],Preencher_Orcamento!$B:$D,3,FALSE)*Table1[[#This Row],[Qtde_insumo]],"")</f>
        <v>0</v>
      </c>
      <c r="M3063" s="18">
        <f>IF(Table1[[#This Row],[Ordem_insumos]]&lt;&gt;0,VLOOKUP(Table1[[#This Row],[Codigo_servico]],Preencher_Orcamento!$B:$D,3,FALSE)*Table1[[#This Row],[Subtotal_insumo]],"")</f>
        <v>0</v>
      </c>
    </row>
    <row r="3064" spans="1:13" ht="26.25" x14ac:dyDescent="0.25">
      <c r="A3064" s="6">
        <v>90162</v>
      </c>
      <c r="B3064" s="126">
        <v>14</v>
      </c>
      <c r="C3064" s="133"/>
      <c r="D3064" s="134">
        <v>58038</v>
      </c>
      <c r="E3064" s="7" t="s">
        <v>1553</v>
      </c>
      <c r="F3064" s="8" t="s">
        <v>457</v>
      </c>
      <c r="G3064" s="18">
        <f>IFERROR(VLOOKUP(Table1[[#This Row],[Codigo_insumo]],BD_Insumos!$B:$E,4),"")</f>
        <v>24.852799999999998</v>
      </c>
      <c r="H3064" s="140">
        <v>6</v>
      </c>
      <c r="I3064" s="9"/>
      <c r="J3064" s="23">
        <f t="shared" si="47"/>
        <v>149.11679999999998</v>
      </c>
      <c r="K3064" s="22" t="str">
        <f>IF(I3064&lt;&gt;"",SUMIF(Table1[Codigo_servico],A3064,Table1[Subtotal_insumo]),"")</f>
        <v/>
      </c>
      <c r="L3064" s="18">
        <f>IF(Table1[[#This Row],[Ordem_insumos]]&lt;&gt;0,VLOOKUP(Table1[[#This Row],[Codigo_servico]],Preencher_Orcamento!$B:$D,3,FALSE)*Table1[[#This Row],[Qtde_insumo]],"")</f>
        <v>0</v>
      </c>
      <c r="M3064" s="18">
        <f>IF(Table1[[#This Row],[Ordem_insumos]]&lt;&gt;0,VLOOKUP(Table1[[#This Row],[Codigo_servico]],Preencher_Orcamento!$B:$D,3,FALSE)*Table1[[#This Row],[Subtotal_insumo]],"")</f>
        <v>0</v>
      </c>
    </row>
    <row r="3065" spans="1:13" ht="26.25" x14ac:dyDescent="0.25">
      <c r="A3065" s="6">
        <v>90162</v>
      </c>
      <c r="B3065" s="126">
        <v>15</v>
      </c>
      <c r="C3065" s="133"/>
      <c r="D3065" s="134">
        <v>58602</v>
      </c>
      <c r="E3065" s="7" t="s">
        <v>1572</v>
      </c>
      <c r="F3065" s="8" t="s">
        <v>457</v>
      </c>
      <c r="G3065" s="18">
        <f>IFERROR(VLOOKUP(Table1[[#This Row],[Codigo_insumo]],BD_Insumos!$B:$E,4),"")</f>
        <v>221.25239999999999</v>
      </c>
      <c r="H3065" s="140">
        <v>1</v>
      </c>
      <c r="I3065" s="9"/>
      <c r="J3065" s="23">
        <f t="shared" si="47"/>
        <v>221.25239999999999</v>
      </c>
      <c r="K3065" s="22" t="str">
        <f>IF(I3065&lt;&gt;"",SUMIF(Table1[Codigo_servico],A3065,Table1[Subtotal_insumo]),"")</f>
        <v/>
      </c>
      <c r="L3065" s="18">
        <f>IF(Table1[[#This Row],[Ordem_insumos]]&lt;&gt;0,VLOOKUP(Table1[[#This Row],[Codigo_servico]],Preencher_Orcamento!$B:$D,3,FALSE)*Table1[[#This Row],[Qtde_insumo]],"")</f>
        <v>0</v>
      </c>
      <c r="M3065" s="18">
        <f>IF(Table1[[#This Row],[Ordem_insumos]]&lt;&gt;0,VLOOKUP(Table1[[#This Row],[Codigo_servico]],Preencher_Orcamento!$B:$D,3,FALSE)*Table1[[#This Row],[Subtotal_insumo]],"")</f>
        <v>0</v>
      </c>
    </row>
    <row r="3066" spans="1:13" x14ac:dyDescent="0.25">
      <c r="A3066" s="6">
        <v>90162</v>
      </c>
      <c r="B3066" s="126">
        <v>16</v>
      </c>
      <c r="C3066" s="133"/>
      <c r="D3066" s="134">
        <v>58412</v>
      </c>
      <c r="E3066" s="7" t="s">
        <v>1563</v>
      </c>
      <c r="F3066" s="8" t="s">
        <v>457</v>
      </c>
      <c r="G3066" s="18">
        <f>IFERROR(VLOOKUP(Table1[[#This Row],[Codigo_insumo]],BD_Insumos!$B:$E,4),"")</f>
        <v>0.37609999999999999</v>
      </c>
      <c r="H3066" s="140">
        <v>4</v>
      </c>
      <c r="I3066" s="9"/>
      <c r="J3066" s="23">
        <f t="shared" si="47"/>
        <v>1.5044</v>
      </c>
      <c r="K3066" s="22" t="str">
        <f>IF(I3066&lt;&gt;"",SUMIF(Table1[Codigo_servico],A3066,Table1[Subtotal_insumo]),"")</f>
        <v/>
      </c>
      <c r="L3066" s="18">
        <f>IF(Table1[[#This Row],[Ordem_insumos]]&lt;&gt;0,VLOOKUP(Table1[[#This Row],[Codigo_servico]],Preencher_Orcamento!$B:$D,3,FALSE)*Table1[[#This Row],[Qtde_insumo]],"")</f>
        <v>0</v>
      </c>
      <c r="M3066" s="18">
        <f>IF(Table1[[#This Row],[Ordem_insumos]]&lt;&gt;0,VLOOKUP(Table1[[#This Row],[Codigo_servico]],Preencher_Orcamento!$B:$D,3,FALSE)*Table1[[#This Row],[Subtotal_insumo]],"")</f>
        <v>0</v>
      </c>
    </row>
    <row r="3067" spans="1:13" ht="39" x14ac:dyDescent="0.25">
      <c r="A3067" s="6">
        <v>90162</v>
      </c>
      <c r="B3067" s="126">
        <v>17</v>
      </c>
      <c r="C3067" s="133"/>
      <c r="D3067" s="134">
        <v>51649</v>
      </c>
      <c r="E3067" s="7" t="s">
        <v>1051</v>
      </c>
      <c r="F3067" s="8" t="s">
        <v>5</v>
      </c>
      <c r="G3067" s="18">
        <f>IFERROR(VLOOKUP(Table1[[#This Row],[Codigo_insumo]],BD_Insumos!$B:$E,4),"")</f>
        <v>46.335799999999999</v>
      </c>
      <c r="H3067" s="140">
        <v>6</v>
      </c>
      <c r="I3067" s="9"/>
      <c r="J3067" s="23">
        <f t="shared" si="47"/>
        <v>278.01479999999998</v>
      </c>
      <c r="K3067" s="22" t="str">
        <f>IF(I3067&lt;&gt;"",SUMIF(Table1[Codigo_servico],A3067,Table1[Subtotal_insumo]),"")</f>
        <v/>
      </c>
      <c r="L3067" s="18">
        <f>IF(Table1[[#This Row],[Ordem_insumos]]&lt;&gt;0,VLOOKUP(Table1[[#This Row],[Codigo_servico]],Preencher_Orcamento!$B:$D,3,FALSE)*Table1[[#This Row],[Qtde_insumo]],"")</f>
        <v>0</v>
      </c>
      <c r="M3067" s="18">
        <f>IF(Table1[[#This Row],[Ordem_insumos]]&lt;&gt;0,VLOOKUP(Table1[[#This Row],[Codigo_servico]],Preencher_Orcamento!$B:$D,3,FALSE)*Table1[[#This Row],[Subtotal_insumo]],"")</f>
        <v>0</v>
      </c>
    </row>
    <row r="3068" spans="1:13" ht="39" x14ac:dyDescent="0.25">
      <c r="A3068" s="6">
        <v>90162</v>
      </c>
      <c r="B3068" s="126">
        <v>18</v>
      </c>
      <c r="C3068" s="133"/>
      <c r="D3068" s="134">
        <v>51641</v>
      </c>
      <c r="E3068" s="7" t="s">
        <v>1044</v>
      </c>
      <c r="F3068" s="8" t="s">
        <v>5</v>
      </c>
      <c r="G3068" s="18">
        <f>IFERROR(VLOOKUP(Table1[[#This Row],[Codigo_insumo]],BD_Insumos!$B:$E,4),"")</f>
        <v>8.7725000000000009</v>
      </c>
      <c r="H3068" s="140">
        <v>9</v>
      </c>
      <c r="I3068" s="9"/>
      <c r="J3068" s="23">
        <f t="shared" si="47"/>
        <v>78.952500000000015</v>
      </c>
      <c r="K3068" s="22" t="str">
        <f>IF(I3068&lt;&gt;"",SUMIF(Table1[Codigo_servico],A3068,Table1[Subtotal_insumo]),"")</f>
        <v/>
      </c>
      <c r="L3068" s="18">
        <f>IF(Table1[[#This Row],[Ordem_insumos]]&lt;&gt;0,VLOOKUP(Table1[[#This Row],[Codigo_servico]],Preencher_Orcamento!$B:$D,3,FALSE)*Table1[[#This Row],[Qtde_insumo]],"")</f>
        <v>0</v>
      </c>
      <c r="M3068" s="18">
        <f>IF(Table1[[#This Row],[Ordem_insumos]]&lt;&gt;0,VLOOKUP(Table1[[#This Row],[Codigo_servico]],Preencher_Orcamento!$B:$D,3,FALSE)*Table1[[#This Row],[Subtotal_insumo]],"")</f>
        <v>0</v>
      </c>
    </row>
    <row r="3069" spans="1:13" x14ac:dyDescent="0.25">
      <c r="A3069" s="6">
        <v>90162</v>
      </c>
      <c r="B3069" s="126">
        <v>19</v>
      </c>
      <c r="C3069" s="133"/>
      <c r="D3069" s="134">
        <v>2041</v>
      </c>
      <c r="E3069" s="7" t="s">
        <v>2192</v>
      </c>
      <c r="F3069" s="8" t="s">
        <v>2140</v>
      </c>
      <c r="G3069" s="18">
        <f>IFERROR(VLOOKUP(Table1[[#This Row],[Codigo_insumo]],BD_Insumos!$B:$E,4),"")</f>
        <v>18.820516146129485</v>
      </c>
      <c r="H3069" s="140">
        <v>40</v>
      </c>
      <c r="I3069" s="9"/>
      <c r="J3069" s="23">
        <f t="shared" si="47"/>
        <v>752.82064584517934</v>
      </c>
      <c r="K3069" s="22" t="str">
        <f>IF(I3069&lt;&gt;"",SUMIF(Table1[Codigo_servico],A3069,Table1[Subtotal_insumo]),"")</f>
        <v/>
      </c>
      <c r="L3069" s="18">
        <f>IF(Table1[[#This Row],[Ordem_insumos]]&lt;&gt;0,VLOOKUP(Table1[[#This Row],[Codigo_servico]],Preencher_Orcamento!$B:$D,3,FALSE)*Table1[[#This Row],[Qtde_insumo]],"")</f>
        <v>0</v>
      </c>
      <c r="M3069" s="18">
        <f>IF(Table1[[#This Row],[Ordem_insumos]]&lt;&gt;0,VLOOKUP(Table1[[#This Row],[Codigo_servico]],Preencher_Orcamento!$B:$D,3,FALSE)*Table1[[#This Row],[Subtotal_insumo]],"")</f>
        <v>0</v>
      </c>
    </row>
    <row r="3070" spans="1:13" ht="26.25" x14ac:dyDescent="0.25">
      <c r="A3070" s="6">
        <v>90162</v>
      </c>
      <c r="B3070" s="126">
        <v>20</v>
      </c>
      <c r="C3070" s="133"/>
      <c r="D3070" s="134">
        <v>52431</v>
      </c>
      <c r="E3070" s="7" t="s">
        <v>1067</v>
      </c>
      <c r="F3070" s="8" t="s">
        <v>5</v>
      </c>
      <c r="G3070" s="18">
        <f>IFERROR(VLOOKUP(Table1[[#This Row],[Codigo_insumo]],BD_Insumos!$B:$E,4),"")</f>
        <v>2.5066999999999999</v>
      </c>
      <c r="H3070" s="140">
        <v>3</v>
      </c>
      <c r="I3070" s="9"/>
      <c r="J3070" s="23">
        <f t="shared" si="47"/>
        <v>7.5200999999999993</v>
      </c>
      <c r="K3070" s="22" t="str">
        <f>IF(I3070&lt;&gt;"",SUMIF(Table1[Codigo_servico],A3070,Table1[Subtotal_insumo]),"")</f>
        <v/>
      </c>
      <c r="L3070" s="18">
        <f>IF(Table1[[#This Row],[Ordem_insumos]]&lt;&gt;0,VLOOKUP(Table1[[#This Row],[Codigo_servico]],Preencher_Orcamento!$B:$D,3,FALSE)*Table1[[#This Row],[Qtde_insumo]],"")</f>
        <v>0</v>
      </c>
      <c r="M3070" s="18">
        <f>IF(Table1[[#This Row],[Ordem_insumos]]&lt;&gt;0,VLOOKUP(Table1[[#This Row],[Codigo_servico]],Preencher_Orcamento!$B:$D,3,FALSE)*Table1[[#This Row],[Subtotal_insumo]],"")</f>
        <v>0</v>
      </c>
    </row>
    <row r="3071" spans="1:13" ht="26.25" x14ac:dyDescent="0.25">
      <c r="A3071" s="6">
        <v>90162</v>
      </c>
      <c r="B3071" s="126">
        <v>21</v>
      </c>
      <c r="C3071" s="133"/>
      <c r="D3071" s="134">
        <v>58035</v>
      </c>
      <c r="E3071" s="7" t="s">
        <v>1550</v>
      </c>
      <c r="F3071" s="8" t="s">
        <v>457</v>
      </c>
      <c r="G3071" s="18">
        <f>IFERROR(VLOOKUP(Table1[[#This Row],[Codigo_insumo]],BD_Insumos!$B:$E,4),"")</f>
        <v>12.010300000000001</v>
      </c>
      <c r="H3071" s="140">
        <v>1</v>
      </c>
      <c r="I3071" s="9"/>
      <c r="J3071" s="23">
        <f t="shared" si="47"/>
        <v>12.010300000000001</v>
      </c>
      <c r="K3071" s="22" t="str">
        <f>IF(I3071&lt;&gt;"",SUMIF(Table1[Codigo_servico],A3071,Table1[Subtotal_insumo]),"")</f>
        <v/>
      </c>
      <c r="L3071" s="18">
        <f>IF(Table1[[#This Row],[Ordem_insumos]]&lt;&gt;0,VLOOKUP(Table1[[#This Row],[Codigo_servico]],Preencher_Orcamento!$B:$D,3,FALSE)*Table1[[#This Row],[Qtde_insumo]],"")</f>
        <v>0</v>
      </c>
      <c r="M3071" s="18">
        <f>IF(Table1[[#This Row],[Ordem_insumos]]&lt;&gt;0,VLOOKUP(Table1[[#This Row],[Codigo_servico]],Preencher_Orcamento!$B:$D,3,FALSE)*Table1[[#This Row],[Subtotal_insumo]],"")</f>
        <v>0</v>
      </c>
    </row>
    <row r="3072" spans="1:13" ht="26.25" x14ac:dyDescent="0.25">
      <c r="A3072" s="6">
        <v>90162</v>
      </c>
      <c r="B3072" s="126">
        <v>22</v>
      </c>
      <c r="C3072" s="133"/>
      <c r="D3072" s="134">
        <v>52471</v>
      </c>
      <c r="E3072" s="7" t="s">
        <v>1081</v>
      </c>
      <c r="F3072" s="8" t="s">
        <v>457</v>
      </c>
      <c r="G3072" s="18">
        <f>IFERROR(VLOOKUP(Table1[[#This Row],[Codigo_insumo]],BD_Insumos!$B:$E,4),"")</f>
        <v>1.8943000000000001</v>
      </c>
      <c r="H3072" s="140">
        <v>3</v>
      </c>
      <c r="I3072" s="9"/>
      <c r="J3072" s="23">
        <f t="shared" si="47"/>
        <v>5.6829000000000001</v>
      </c>
      <c r="K3072" s="22" t="str">
        <f>IF(I3072&lt;&gt;"",SUMIF(Table1[Codigo_servico],A3072,Table1[Subtotal_insumo]),"")</f>
        <v/>
      </c>
      <c r="L3072" s="18">
        <f>IF(Table1[[#This Row],[Ordem_insumos]]&lt;&gt;0,VLOOKUP(Table1[[#This Row],[Codigo_servico]],Preencher_Orcamento!$B:$D,3,FALSE)*Table1[[#This Row],[Qtde_insumo]],"")</f>
        <v>0</v>
      </c>
      <c r="M3072" s="18">
        <f>IF(Table1[[#This Row],[Ordem_insumos]]&lt;&gt;0,VLOOKUP(Table1[[#This Row],[Codigo_servico]],Preencher_Orcamento!$B:$D,3,FALSE)*Table1[[#This Row],[Subtotal_insumo]],"")</f>
        <v>0</v>
      </c>
    </row>
    <row r="3073" spans="1:13" x14ac:dyDescent="0.25">
      <c r="A3073" s="6">
        <v>90162</v>
      </c>
      <c r="B3073" s="126">
        <v>23</v>
      </c>
      <c r="C3073" s="133"/>
      <c r="D3073" s="134">
        <v>2044</v>
      </c>
      <c r="E3073" s="7" t="s">
        <v>2193</v>
      </c>
      <c r="F3073" s="8" t="s">
        <v>2140</v>
      </c>
      <c r="G3073" s="18">
        <f>IFERROR(VLOOKUP(Table1[[#This Row],[Codigo_insumo]],BD_Insumos!$B:$E,4),"")</f>
        <v>13.596734305430379</v>
      </c>
      <c r="H3073" s="140">
        <v>40</v>
      </c>
      <c r="I3073" s="9"/>
      <c r="J3073" s="23">
        <f t="shared" si="47"/>
        <v>543.86937221721519</v>
      </c>
      <c r="K3073" s="22" t="str">
        <f>IF(I3073&lt;&gt;"",SUMIF(Table1[Codigo_servico],A3073,Table1[Subtotal_insumo]),"")</f>
        <v/>
      </c>
      <c r="L3073" s="18">
        <f>IF(Table1[[#This Row],[Ordem_insumos]]&lt;&gt;0,VLOOKUP(Table1[[#This Row],[Codigo_servico]],Preencher_Orcamento!$B:$D,3,FALSE)*Table1[[#This Row],[Qtde_insumo]],"")</f>
        <v>0</v>
      </c>
      <c r="M3073" s="18">
        <f>IF(Table1[[#This Row],[Ordem_insumos]]&lt;&gt;0,VLOOKUP(Table1[[#This Row],[Codigo_servico]],Preencher_Orcamento!$B:$D,3,FALSE)*Table1[[#This Row],[Subtotal_insumo]],"")</f>
        <v>0</v>
      </c>
    </row>
    <row r="3074" spans="1:13" x14ac:dyDescent="0.25">
      <c r="A3074" s="6">
        <v>90162</v>
      </c>
      <c r="B3074" s="126">
        <v>24</v>
      </c>
      <c r="C3074" s="133"/>
      <c r="D3074" s="134">
        <v>17715</v>
      </c>
      <c r="E3074" s="7" t="s">
        <v>395</v>
      </c>
      <c r="F3074" s="8" t="s">
        <v>197</v>
      </c>
      <c r="G3074" s="18">
        <f>IFERROR(VLOOKUP(Table1[[#This Row],[Codigo_insumo]],BD_Insumos!$B:$E,4),"")</f>
        <v>6.9610000000000003</v>
      </c>
      <c r="H3074" s="140">
        <v>0.2</v>
      </c>
      <c r="I3074" s="9"/>
      <c r="J3074" s="23">
        <f t="shared" ref="J3074:J3137" si="48">IF(I3074="",G3074*H3074,"")</f>
        <v>1.3922000000000001</v>
      </c>
      <c r="K3074" s="22" t="str">
        <f>IF(I3074&lt;&gt;"",SUMIF(Table1[Codigo_servico],A3074,Table1[Subtotal_insumo]),"")</f>
        <v/>
      </c>
      <c r="L3074" s="18">
        <f>IF(Table1[[#This Row],[Ordem_insumos]]&lt;&gt;0,VLOOKUP(Table1[[#This Row],[Codigo_servico]],Preencher_Orcamento!$B:$D,3,FALSE)*Table1[[#This Row],[Qtde_insumo]],"")</f>
        <v>0</v>
      </c>
      <c r="M3074" s="18">
        <f>IF(Table1[[#This Row],[Ordem_insumos]]&lt;&gt;0,VLOOKUP(Table1[[#This Row],[Codigo_servico]],Preencher_Orcamento!$B:$D,3,FALSE)*Table1[[#This Row],[Subtotal_insumo]],"")</f>
        <v>0</v>
      </c>
    </row>
    <row r="3075" spans="1:13" ht="26.25" x14ac:dyDescent="0.25">
      <c r="A3075" s="6">
        <v>90162</v>
      </c>
      <c r="B3075" s="126">
        <v>25</v>
      </c>
      <c r="C3075" s="133"/>
      <c r="D3075" s="134">
        <v>50826</v>
      </c>
      <c r="E3075" s="7" t="s">
        <v>1006</v>
      </c>
      <c r="F3075" s="8" t="s">
        <v>457</v>
      </c>
      <c r="G3075" s="18">
        <f>IFERROR(VLOOKUP(Table1[[#This Row],[Codigo_insumo]],BD_Insumos!$B:$E,4),"")</f>
        <v>726.22140000000002</v>
      </c>
      <c r="H3075" s="140">
        <v>1</v>
      </c>
      <c r="I3075" s="9"/>
      <c r="J3075" s="23">
        <f t="shared" si="48"/>
        <v>726.22140000000002</v>
      </c>
      <c r="K3075" s="22" t="str">
        <f>IF(I3075&lt;&gt;"",SUMIF(Table1[Codigo_servico],A3075,Table1[Subtotal_insumo]),"")</f>
        <v/>
      </c>
      <c r="L3075" s="18">
        <f>IF(Table1[[#This Row],[Ordem_insumos]]&lt;&gt;0,VLOOKUP(Table1[[#This Row],[Codigo_servico]],Preencher_Orcamento!$B:$D,3,FALSE)*Table1[[#This Row],[Qtde_insumo]],"")</f>
        <v>0</v>
      </c>
      <c r="M3075" s="18">
        <f>IF(Table1[[#This Row],[Ordem_insumos]]&lt;&gt;0,VLOOKUP(Table1[[#This Row],[Codigo_servico]],Preencher_Orcamento!$B:$D,3,FALSE)*Table1[[#This Row],[Subtotal_insumo]],"")</f>
        <v>0</v>
      </c>
    </row>
    <row r="3076" spans="1:13" ht="26.25" x14ac:dyDescent="0.25">
      <c r="A3076" s="6">
        <v>90162</v>
      </c>
      <c r="B3076" s="126">
        <v>26</v>
      </c>
      <c r="C3076" s="133"/>
      <c r="D3076" s="134">
        <v>57610</v>
      </c>
      <c r="E3076" s="7" t="s">
        <v>1524</v>
      </c>
      <c r="F3076" s="8" t="s">
        <v>457</v>
      </c>
      <c r="G3076" s="18">
        <f>IFERROR(VLOOKUP(Table1[[#This Row],[Codigo_insumo]],BD_Insumos!$B:$E,4),"")</f>
        <v>59.200600000000001</v>
      </c>
      <c r="H3076" s="140">
        <v>1</v>
      </c>
      <c r="I3076" s="9"/>
      <c r="J3076" s="23">
        <f t="shared" si="48"/>
        <v>59.200600000000001</v>
      </c>
      <c r="K3076" s="22" t="str">
        <f>IF(I3076&lt;&gt;"",SUMIF(Table1[Codigo_servico],A3076,Table1[Subtotal_insumo]),"")</f>
        <v/>
      </c>
      <c r="L3076" s="18">
        <f>IF(Table1[[#This Row],[Ordem_insumos]]&lt;&gt;0,VLOOKUP(Table1[[#This Row],[Codigo_servico]],Preencher_Orcamento!$B:$D,3,FALSE)*Table1[[#This Row],[Qtde_insumo]],"")</f>
        <v>0</v>
      </c>
      <c r="M3076" s="18">
        <f>IF(Table1[[#This Row],[Ordem_insumos]]&lt;&gt;0,VLOOKUP(Table1[[#This Row],[Codigo_servico]],Preencher_Orcamento!$B:$D,3,FALSE)*Table1[[#This Row],[Subtotal_insumo]],"")</f>
        <v>0</v>
      </c>
    </row>
    <row r="3077" spans="1:13" x14ac:dyDescent="0.25">
      <c r="A3077" s="6">
        <v>90162</v>
      </c>
      <c r="B3077" s="126">
        <v>27</v>
      </c>
      <c r="C3077" s="133"/>
      <c r="D3077" s="134">
        <v>50830</v>
      </c>
      <c r="E3077" s="7" t="s">
        <v>1008</v>
      </c>
      <c r="F3077" s="8" t="s">
        <v>457</v>
      </c>
      <c r="G3077" s="18">
        <f>IFERROR(VLOOKUP(Table1[[#This Row],[Codigo_insumo]],BD_Insumos!$B:$E,4),"")</f>
        <v>37.503599999999999</v>
      </c>
      <c r="H3077" s="140">
        <v>1</v>
      </c>
      <c r="I3077" s="9"/>
      <c r="J3077" s="23">
        <f t="shared" si="48"/>
        <v>37.503599999999999</v>
      </c>
      <c r="K3077" s="22" t="str">
        <f>IF(I3077&lt;&gt;"",SUMIF(Table1[Codigo_servico],A3077,Table1[Subtotal_insumo]),"")</f>
        <v/>
      </c>
      <c r="L3077" s="18">
        <f>IF(Table1[[#This Row],[Ordem_insumos]]&lt;&gt;0,VLOOKUP(Table1[[#This Row],[Codigo_servico]],Preencher_Orcamento!$B:$D,3,FALSE)*Table1[[#This Row],[Qtde_insumo]],"")</f>
        <v>0</v>
      </c>
      <c r="M3077" s="18">
        <f>IF(Table1[[#This Row],[Ordem_insumos]]&lt;&gt;0,VLOOKUP(Table1[[#This Row],[Codigo_servico]],Preencher_Orcamento!$B:$D,3,FALSE)*Table1[[#This Row],[Subtotal_insumo]],"")</f>
        <v>0</v>
      </c>
    </row>
    <row r="3078" spans="1:13" ht="26.25" x14ac:dyDescent="0.25">
      <c r="A3078" s="6">
        <v>90162</v>
      </c>
      <c r="B3078" s="126">
        <v>28</v>
      </c>
      <c r="C3078" s="133"/>
      <c r="D3078" s="134">
        <v>51602</v>
      </c>
      <c r="E3078" s="7" t="s">
        <v>1028</v>
      </c>
      <c r="F3078" s="8" t="s">
        <v>457</v>
      </c>
      <c r="G3078" s="18">
        <f>IFERROR(VLOOKUP(Table1[[#This Row],[Codigo_insumo]],BD_Insumos!$B:$E,4),"")</f>
        <v>2.8881999999999999</v>
      </c>
      <c r="H3078" s="140">
        <v>2</v>
      </c>
      <c r="I3078" s="9"/>
      <c r="J3078" s="23">
        <f t="shared" si="48"/>
        <v>5.7763999999999998</v>
      </c>
      <c r="K3078" s="22" t="str">
        <f>IF(I3078&lt;&gt;"",SUMIF(Table1[Codigo_servico],A3078,Table1[Subtotal_insumo]),"")</f>
        <v/>
      </c>
      <c r="L3078" s="18">
        <f>IF(Table1[[#This Row],[Ordem_insumos]]&lt;&gt;0,VLOOKUP(Table1[[#This Row],[Codigo_servico]],Preencher_Orcamento!$B:$D,3,FALSE)*Table1[[#This Row],[Qtde_insumo]],"")</f>
        <v>0</v>
      </c>
      <c r="M3078" s="18">
        <f>IF(Table1[[#This Row],[Ordem_insumos]]&lt;&gt;0,VLOOKUP(Table1[[#This Row],[Codigo_servico]],Preencher_Orcamento!$B:$D,3,FALSE)*Table1[[#This Row],[Subtotal_insumo]],"")</f>
        <v>0</v>
      </c>
    </row>
    <row r="3079" spans="1:13" ht="26.25" x14ac:dyDescent="0.25">
      <c r="A3079" s="6">
        <v>90162</v>
      </c>
      <c r="B3079" s="126">
        <v>29</v>
      </c>
      <c r="C3079" s="133"/>
      <c r="D3079" s="134">
        <v>51610</v>
      </c>
      <c r="E3079" s="7" t="s">
        <v>1034</v>
      </c>
      <c r="F3079" s="8" t="s">
        <v>457</v>
      </c>
      <c r="G3079" s="18">
        <f>IFERROR(VLOOKUP(Table1[[#This Row],[Codigo_insumo]],BD_Insumos!$B:$E,4),"")</f>
        <v>81.357600000000005</v>
      </c>
      <c r="H3079" s="140">
        <v>2</v>
      </c>
      <c r="I3079" s="9"/>
      <c r="J3079" s="23">
        <f t="shared" si="48"/>
        <v>162.71520000000001</v>
      </c>
      <c r="K3079" s="22" t="str">
        <f>IF(I3079&lt;&gt;"",SUMIF(Table1[Codigo_servico],A3079,Table1[Subtotal_insumo]),"")</f>
        <v/>
      </c>
      <c r="L3079" s="18">
        <f>IF(Table1[[#This Row],[Ordem_insumos]]&lt;&gt;0,VLOOKUP(Table1[[#This Row],[Codigo_servico]],Preencher_Orcamento!$B:$D,3,FALSE)*Table1[[#This Row],[Qtde_insumo]],"")</f>
        <v>0</v>
      </c>
      <c r="M3079" s="18">
        <f>IF(Table1[[#This Row],[Ordem_insumos]]&lt;&gt;0,VLOOKUP(Table1[[#This Row],[Codigo_servico]],Preencher_Orcamento!$B:$D,3,FALSE)*Table1[[#This Row],[Subtotal_insumo]],"")</f>
        <v>0</v>
      </c>
    </row>
    <row r="3080" spans="1:13" x14ac:dyDescent="0.25">
      <c r="A3080" s="6">
        <v>90162</v>
      </c>
      <c r="B3080" s="126">
        <v>30</v>
      </c>
      <c r="C3080" s="133"/>
      <c r="D3080" s="134">
        <v>51651</v>
      </c>
      <c r="E3080" s="7" t="s">
        <v>1052</v>
      </c>
      <c r="F3080" s="8" t="s">
        <v>457</v>
      </c>
      <c r="G3080" s="18">
        <f>IFERROR(VLOOKUP(Table1[[#This Row],[Codigo_insumo]],BD_Insumos!$B:$E,4),"")</f>
        <v>0.87890000000000001</v>
      </c>
      <c r="H3080" s="140">
        <v>5</v>
      </c>
      <c r="I3080" s="9"/>
      <c r="J3080" s="23">
        <f t="shared" si="48"/>
        <v>4.3944999999999999</v>
      </c>
      <c r="K3080" s="22" t="str">
        <f>IF(I3080&lt;&gt;"",SUMIF(Table1[Codigo_servico],A3080,Table1[Subtotal_insumo]),"")</f>
        <v/>
      </c>
      <c r="L3080" s="18">
        <f>IF(Table1[[#This Row],[Ordem_insumos]]&lt;&gt;0,VLOOKUP(Table1[[#This Row],[Codigo_servico]],Preencher_Orcamento!$B:$D,3,FALSE)*Table1[[#This Row],[Qtde_insumo]],"")</f>
        <v>0</v>
      </c>
      <c r="M3080" s="18">
        <f>IF(Table1[[#This Row],[Ordem_insumos]]&lt;&gt;0,VLOOKUP(Table1[[#This Row],[Codigo_servico]],Preencher_Orcamento!$B:$D,3,FALSE)*Table1[[#This Row],[Subtotal_insumo]],"")</f>
        <v>0</v>
      </c>
    </row>
    <row r="3081" spans="1:13" ht="26.25" x14ac:dyDescent="0.25">
      <c r="A3081" s="6">
        <v>90162</v>
      </c>
      <c r="B3081" s="126">
        <v>31</v>
      </c>
      <c r="C3081" s="133"/>
      <c r="D3081" s="134">
        <v>50827</v>
      </c>
      <c r="E3081" s="7" t="s">
        <v>1007</v>
      </c>
      <c r="F3081" s="8" t="s">
        <v>457</v>
      </c>
      <c r="G3081" s="18">
        <f>IFERROR(VLOOKUP(Table1[[#This Row],[Codigo_insumo]],BD_Insumos!$B:$E,4),"")</f>
        <v>263.24200000000002</v>
      </c>
      <c r="H3081" s="140">
        <v>1</v>
      </c>
      <c r="I3081" s="9"/>
      <c r="J3081" s="23">
        <f t="shared" si="48"/>
        <v>263.24200000000002</v>
      </c>
      <c r="K3081" s="22" t="str">
        <f>IF(I3081&lt;&gt;"",SUMIF(Table1[Codigo_servico],A3081,Table1[Subtotal_insumo]),"")</f>
        <v/>
      </c>
      <c r="L3081" s="18">
        <f>IF(Table1[[#This Row],[Ordem_insumos]]&lt;&gt;0,VLOOKUP(Table1[[#This Row],[Codigo_servico]],Preencher_Orcamento!$B:$D,3,FALSE)*Table1[[#This Row],[Qtde_insumo]],"")</f>
        <v>0</v>
      </c>
      <c r="M3081" s="18">
        <f>IF(Table1[[#This Row],[Ordem_insumos]]&lt;&gt;0,VLOOKUP(Table1[[#This Row],[Codigo_servico]],Preencher_Orcamento!$B:$D,3,FALSE)*Table1[[#This Row],[Subtotal_insumo]],"")</f>
        <v>0</v>
      </c>
    </row>
    <row r="3082" spans="1:13" ht="26.25" x14ac:dyDescent="0.25">
      <c r="A3082" s="6">
        <v>90162</v>
      </c>
      <c r="B3082" s="126">
        <v>32</v>
      </c>
      <c r="C3082" s="133"/>
      <c r="D3082" s="134">
        <v>59030</v>
      </c>
      <c r="E3082" s="7" t="s">
        <v>1584</v>
      </c>
      <c r="F3082" s="8" t="s">
        <v>5</v>
      </c>
      <c r="G3082" s="18">
        <f>IFERROR(VLOOKUP(Table1[[#This Row],[Codigo_insumo]],BD_Insumos!$B:$E,4),"")</f>
        <v>0.19450000000000001</v>
      </c>
      <c r="H3082" s="140">
        <v>8.15</v>
      </c>
      <c r="I3082" s="9"/>
      <c r="J3082" s="23">
        <f t="shared" si="48"/>
        <v>1.5851750000000002</v>
      </c>
      <c r="K3082" s="22" t="str">
        <f>IF(I3082&lt;&gt;"",SUMIF(Table1[Codigo_servico],A3082,Table1[Subtotal_insumo]),"")</f>
        <v/>
      </c>
      <c r="L3082" s="18">
        <f>IF(Table1[[#This Row],[Ordem_insumos]]&lt;&gt;0,VLOOKUP(Table1[[#This Row],[Codigo_servico]],Preencher_Orcamento!$B:$D,3,FALSE)*Table1[[#This Row],[Qtde_insumo]],"")</f>
        <v>0</v>
      </c>
      <c r="M3082" s="18">
        <f>IF(Table1[[#This Row],[Ordem_insumos]]&lt;&gt;0,VLOOKUP(Table1[[#This Row],[Codigo_servico]],Preencher_Orcamento!$B:$D,3,FALSE)*Table1[[#This Row],[Subtotal_insumo]],"")</f>
        <v>0</v>
      </c>
    </row>
    <row r="3083" spans="1:13" ht="26.25" x14ac:dyDescent="0.25">
      <c r="A3083" s="6">
        <v>90162</v>
      </c>
      <c r="B3083" s="126">
        <v>33</v>
      </c>
      <c r="C3083" s="133"/>
      <c r="D3083" s="134">
        <v>57214</v>
      </c>
      <c r="E3083" s="7" t="s">
        <v>1517</v>
      </c>
      <c r="F3083" s="8" t="s">
        <v>457</v>
      </c>
      <c r="G3083" s="18">
        <f>IFERROR(VLOOKUP(Table1[[#This Row],[Codigo_insumo]],BD_Insumos!$B:$E,4),"")</f>
        <v>47.9026</v>
      </c>
      <c r="H3083" s="140">
        <v>1</v>
      </c>
      <c r="I3083" s="9"/>
      <c r="J3083" s="23">
        <f t="shared" si="48"/>
        <v>47.9026</v>
      </c>
      <c r="K3083" s="22" t="str">
        <f>IF(I3083&lt;&gt;"",SUMIF(Table1[Codigo_servico],A3083,Table1[Subtotal_insumo]),"")</f>
        <v/>
      </c>
      <c r="L3083" s="18">
        <f>IF(Table1[[#This Row],[Ordem_insumos]]&lt;&gt;0,VLOOKUP(Table1[[#This Row],[Codigo_servico]],Preencher_Orcamento!$B:$D,3,FALSE)*Table1[[#This Row],[Qtde_insumo]],"")</f>
        <v>0</v>
      </c>
      <c r="M3083" s="18">
        <f>IF(Table1[[#This Row],[Ordem_insumos]]&lt;&gt;0,VLOOKUP(Table1[[#This Row],[Codigo_servico]],Preencher_Orcamento!$B:$D,3,FALSE)*Table1[[#This Row],[Subtotal_insumo]],"")</f>
        <v>0</v>
      </c>
    </row>
    <row r="3084" spans="1:13" x14ac:dyDescent="0.25">
      <c r="A3084" s="6">
        <v>90162</v>
      </c>
      <c r="B3084" s="126">
        <v>34</v>
      </c>
      <c r="C3084" s="133"/>
      <c r="D3084" s="134">
        <v>51659</v>
      </c>
      <c r="E3084" s="7" t="s">
        <v>1057</v>
      </c>
      <c r="F3084" s="8" t="s">
        <v>457</v>
      </c>
      <c r="G3084" s="18">
        <f>IFERROR(VLOOKUP(Table1[[#This Row],[Codigo_insumo]],BD_Insumos!$B:$E,4),"")</f>
        <v>11.2721</v>
      </c>
      <c r="H3084" s="140">
        <v>5</v>
      </c>
      <c r="I3084" s="9"/>
      <c r="J3084" s="23">
        <f t="shared" si="48"/>
        <v>56.360500000000002</v>
      </c>
      <c r="K3084" s="22" t="str">
        <f>IF(I3084&lt;&gt;"",SUMIF(Table1[Codigo_servico],A3084,Table1[Subtotal_insumo]),"")</f>
        <v/>
      </c>
      <c r="L3084" s="18">
        <f>IF(Table1[[#This Row],[Ordem_insumos]]&lt;&gt;0,VLOOKUP(Table1[[#This Row],[Codigo_servico]],Preencher_Orcamento!$B:$D,3,FALSE)*Table1[[#This Row],[Qtde_insumo]],"")</f>
        <v>0</v>
      </c>
      <c r="M3084" s="18">
        <f>IF(Table1[[#This Row],[Ordem_insumos]]&lt;&gt;0,VLOOKUP(Table1[[#This Row],[Codigo_servico]],Preencher_Orcamento!$B:$D,3,FALSE)*Table1[[#This Row],[Subtotal_insumo]],"")</f>
        <v>0</v>
      </c>
    </row>
    <row r="3085" spans="1:13" x14ac:dyDescent="0.25">
      <c r="A3085" s="3">
        <v>90190</v>
      </c>
      <c r="B3085" s="125">
        <v>0</v>
      </c>
      <c r="C3085" s="131" t="s">
        <v>2956</v>
      </c>
      <c r="D3085" s="132"/>
      <c r="E3085" s="4"/>
      <c r="F3085" s="4"/>
      <c r="G3085" s="17" t="str">
        <f>IFERROR(VLOOKUP(Table1[[#This Row],[Codigo_insumo]],BD_Insumos!$B:$E,4),"")</f>
        <v/>
      </c>
      <c r="H3085" s="139"/>
      <c r="I3085" s="5" t="s">
        <v>457</v>
      </c>
      <c r="J3085" s="20" t="str">
        <f t="shared" si="48"/>
        <v/>
      </c>
      <c r="K3085" s="21">
        <f>IF(I3085&lt;&gt;"",SUMIF(Table1[Codigo_servico],A3085,Table1[Subtotal_insumo]),"")</f>
        <v>716.60661998338173</v>
      </c>
      <c r="L3085" s="17" t="str">
        <f>IF(Table1[[#This Row],[Ordem_insumos]]&lt;&gt;0,VLOOKUP(Table1[[#This Row],[Codigo_servico]],Preencher_Orcamento!$B:$D,3,FALSE)*Table1[[#This Row],[Qtde_insumo]],"")</f>
        <v/>
      </c>
      <c r="M3085" s="17" t="str">
        <f>IF(Table1[[#This Row],[Ordem_insumos]]&lt;&gt;0,VLOOKUP(Table1[[#This Row],[Codigo_servico]],Preencher_Orcamento!$B:$D,3,FALSE)*Table1[[#This Row],[Subtotal_insumo]],"")</f>
        <v/>
      </c>
    </row>
    <row r="3086" spans="1:13" ht="26.25" x14ac:dyDescent="0.25">
      <c r="A3086" s="6">
        <v>90190</v>
      </c>
      <c r="B3086" s="126">
        <v>1</v>
      </c>
      <c r="C3086" s="133"/>
      <c r="D3086" s="134">
        <v>10630</v>
      </c>
      <c r="E3086" s="7" t="s">
        <v>140</v>
      </c>
      <c r="F3086" s="8" t="s">
        <v>58</v>
      </c>
      <c r="G3086" s="16">
        <f>IFERROR(VLOOKUP(Table1[[#This Row],[Codigo_insumo]],BD_Insumos!$B:$E,4),"")</f>
        <v>420.47390000000001</v>
      </c>
      <c r="H3086" s="140">
        <v>3.9E-2</v>
      </c>
      <c r="I3086" s="9"/>
      <c r="J3086" s="22">
        <f t="shared" si="48"/>
        <v>16.398482099999999</v>
      </c>
      <c r="K3086" s="22" t="str">
        <f>IF(I3086&lt;&gt;"",SUMIF(Table1[Codigo_servico],A3086,Table1[Subtotal_insumo]),"")</f>
        <v/>
      </c>
      <c r="L3086" s="16">
        <f>IF(Table1[[#This Row],[Ordem_insumos]]&lt;&gt;0,VLOOKUP(Table1[[#This Row],[Codigo_servico]],Preencher_Orcamento!$B:$D,3,FALSE)*Table1[[#This Row],[Qtde_insumo]],"")</f>
        <v>0</v>
      </c>
      <c r="M3086" s="16">
        <f>IF(Table1[[#This Row],[Ordem_insumos]]&lt;&gt;0,VLOOKUP(Table1[[#This Row],[Codigo_servico]],Preencher_Orcamento!$B:$D,3,FALSE)*Table1[[#This Row],[Subtotal_insumo]],"")</f>
        <v>0</v>
      </c>
    </row>
    <row r="3087" spans="1:13" x14ac:dyDescent="0.25">
      <c r="A3087" s="6">
        <v>90190</v>
      </c>
      <c r="B3087" s="126">
        <v>2</v>
      </c>
      <c r="C3087" s="133"/>
      <c r="D3087" s="134">
        <v>2041</v>
      </c>
      <c r="E3087" s="7" t="s">
        <v>2192</v>
      </c>
      <c r="F3087" s="8" t="s">
        <v>2140</v>
      </c>
      <c r="G3087" s="16">
        <f>IFERROR(VLOOKUP(Table1[[#This Row],[Codigo_insumo]],BD_Insumos!$B:$E,4),"")</f>
        <v>18.820516146129485</v>
      </c>
      <c r="H3087" s="140">
        <v>2</v>
      </c>
      <c r="I3087" s="9"/>
      <c r="J3087" s="22">
        <f t="shared" si="48"/>
        <v>37.64103229225897</v>
      </c>
      <c r="K3087" s="22" t="str">
        <f>IF(I3087&lt;&gt;"",SUMIF(Table1[Codigo_servico],A3087,Table1[Subtotal_insumo]),"")</f>
        <v/>
      </c>
      <c r="L3087" s="16">
        <f>IF(Table1[[#This Row],[Ordem_insumos]]&lt;&gt;0,VLOOKUP(Table1[[#This Row],[Codigo_servico]],Preencher_Orcamento!$B:$D,3,FALSE)*Table1[[#This Row],[Qtde_insumo]],"")</f>
        <v>0</v>
      </c>
      <c r="M3087" s="16">
        <f>IF(Table1[[#This Row],[Ordem_insumos]]&lt;&gt;0,VLOOKUP(Table1[[#This Row],[Codigo_servico]],Preencher_Orcamento!$B:$D,3,FALSE)*Table1[[#This Row],[Subtotal_insumo]],"")</f>
        <v>0</v>
      </c>
    </row>
    <row r="3088" spans="1:13" ht="26.25" x14ac:dyDescent="0.25">
      <c r="A3088" s="6">
        <v>90190</v>
      </c>
      <c r="B3088" s="126">
        <v>3</v>
      </c>
      <c r="C3088" s="133"/>
      <c r="D3088" s="134">
        <v>59005</v>
      </c>
      <c r="E3088" s="7" t="s">
        <v>1579</v>
      </c>
      <c r="F3088" s="8" t="s">
        <v>457</v>
      </c>
      <c r="G3088" s="16">
        <f>IFERROR(VLOOKUP(Table1[[#This Row],[Codigo_insumo]],BD_Insumos!$B:$E,4),"")</f>
        <v>11.94</v>
      </c>
      <c r="H3088" s="140">
        <v>1</v>
      </c>
      <c r="I3088" s="9"/>
      <c r="J3088" s="22">
        <f t="shared" si="48"/>
        <v>11.94</v>
      </c>
      <c r="K3088" s="22" t="str">
        <f>IF(I3088&lt;&gt;"",SUMIF(Table1[Codigo_servico],A3088,Table1[Subtotal_insumo]),"")</f>
        <v/>
      </c>
      <c r="L3088" s="16">
        <f>IF(Table1[[#This Row],[Ordem_insumos]]&lt;&gt;0,VLOOKUP(Table1[[#This Row],[Codigo_servico]],Preencher_Orcamento!$B:$D,3,FALSE)*Table1[[#This Row],[Qtde_insumo]],"")</f>
        <v>0</v>
      </c>
      <c r="M3088" s="16">
        <f>IF(Table1[[#This Row],[Ordem_insumos]]&lt;&gt;0,VLOOKUP(Table1[[#This Row],[Codigo_servico]],Preencher_Orcamento!$B:$D,3,FALSE)*Table1[[#This Row],[Subtotal_insumo]],"")</f>
        <v>0</v>
      </c>
    </row>
    <row r="3089" spans="1:13" x14ac:dyDescent="0.25">
      <c r="A3089" s="6">
        <v>90190</v>
      </c>
      <c r="B3089" s="126">
        <v>4</v>
      </c>
      <c r="C3089" s="133"/>
      <c r="D3089" s="134">
        <v>2020</v>
      </c>
      <c r="E3089" s="7" t="s">
        <v>2188</v>
      </c>
      <c r="F3089" s="8" t="s">
        <v>2140</v>
      </c>
      <c r="G3089" s="16">
        <f>IFERROR(VLOOKUP(Table1[[#This Row],[Codigo_insumo]],BD_Insumos!$B:$E,4),"")</f>
        <v>15.860837164231068</v>
      </c>
      <c r="H3089" s="140">
        <v>3</v>
      </c>
      <c r="I3089" s="9"/>
      <c r="J3089" s="22">
        <f t="shared" si="48"/>
        <v>47.5825114926932</v>
      </c>
      <c r="K3089" s="22" t="str">
        <f>IF(I3089&lt;&gt;"",SUMIF(Table1[Codigo_servico],A3089,Table1[Subtotal_insumo]),"")</f>
        <v/>
      </c>
      <c r="L3089" s="16">
        <f>IF(Table1[[#This Row],[Ordem_insumos]]&lt;&gt;0,VLOOKUP(Table1[[#This Row],[Codigo_servico]],Preencher_Orcamento!$B:$D,3,FALSE)*Table1[[#This Row],[Qtde_insumo]],"")</f>
        <v>0</v>
      </c>
      <c r="M3089" s="16">
        <f>IF(Table1[[#This Row],[Ordem_insumos]]&lt;&gt;0,VLOOKUP(Table1[[#This Row],[Codigo_servico]],Preencher_Orcamento!$B:$D,3,FALSE)*Table1[[#This Row],[Subtotal_insumo]],"")</f>
        <v>0</v>
      </c>
    </row>
    <row r="3090" spans="1:13" x14ac:dyDescent="0.25">
      <c r="A3090" s="6">
        <v>90190</v>
      </c>
      <c r="B3090" s="126">
        <v>5</v>
      </c>
      <c r="C3090" s="133"/>
      <c r="D3090" s="134">
        <v>2044</v>
      </c>
      <c r="E3090" s="7" t="s">
        <v>2193</v>
      </c>
      <c r="F3090" s="8" t="s">
        <v>2140</v>
      </c>
      <c r="G3090" s="18">
        <f>IFERROR(VLOOKUP(Table1[[#This Row],[Codigo_insumo]],BD_Insumos!$B:$E,4),"")</f>
        <v>13.596734305430379</v>
      </c>
      <c r="H3090" s="140">
        <v>2</v>
      </c>
      <c r="I3090" s="9"/>
      <c r="J3090" s="23">
        <f t="shared" si="48"/>
        <v>27.193468610860759</v>
      </c>
      <c r="K3090" s="22" t="str">
        <f>IF(I3090&lt;&gt;"",SUMIF(Table1[Codigo_servico],A3090,Table1[Subtotal_insumo]),"")</f>
        <v/>
      </c>
      <c r="L3090" s="18">
        <f>IF(Table1[[#This Row],[Ordem_insumos]]&lt;&gt;0,VLOOKUP(Table1[[#This Row],[Codigo_servico]],Preencher_Orcamento!$B:$D,3,FALSE)*Table1[[#This Row],[Qtde_insumo]],"")</f>
        <v>0</v>
      </c>
      <c r="M3090" s="18">
        <f>IF(Table1[[#This Row],[Ordem_insumos]]&lt;&gt;0,VLOOKUP(Table1[[#This Row],[Codigo_servico]],Preencher_Orcamento!$B:$D,3,FALSE)*Table1[[#This Row],[Subtotal_insumo]],"")</f>
        <v>0</v>
      </c>
    </row>
    <row r="3091" spans="1:13" x14ac:dyDescent="0.25">
      <c r="A3091" s="6">
        <v>90190</v>
      </c>
      <c r="B3091" s="126">
        <v>6</v>
      </c>
      <c r="C3091" s="133"/>
      <c r="D3091" s="134">
        <v>10543</v>
      </c>
      <c r="E3091" s="7" t="s">
        <v>91</v>
      </c>
      <c r="F3091" s="8" t="s">
        <v>58</v>
      </c>
      <c r="G3091" s="18">
        <f>IFERROR(VLOOKUP(Table1[[#This Row],[Codigo_insumo]],BD_Insumos!$B:$E,4),"")</f>
        <v>67.283799999999999</v>
      </c>
      <c r="H3091" s="140">
        <v>0.01</v>
      </c>
      <c r="I3091" s="9"/>
      <c r="J3091" s="23">
        <f t="shared" si="48"/>
        <v>0.67283800000000005</v>
      </c>
      <c r="K3091" s="22" t="str">
        <f>IF(I3091&lt;&gt;"",SUMIF(Table1[Codigo_servico],A3091,Table1[Subtotal_insumo]),"")</f>
        <v/>
      </c>
      <c r="L3091" s="18">
        <f>IF(Table1[[#This Row],[Ordem_insumos]]&lt;&gt;0,VLOOKUP(Table1[[#This Row],[Codigo_servico]],Preencher_Orcamento!$B:$D,3,FALSE)*Table1[[#This Row],[Qtde_insumo]],"")</f>
        <v>0</v>
      </c>
      <c r="M3091" s="18">
        <f>IF(Table1[[#This Row],[Ordem_insumos]]&lt;&gt;0,VLOOKUP(Table1[[#This Row],[Codigo_servico]],Preencher_Orcamento!$B:$D,3,FALSE)*Table1[[#This Row],[Subtotal_insumo]],"")</f>
        <v>0</v>
      </c>
    </row>
    <row r="3092" spans="1:13" ht="26.25" x14ac:dyDescent="0.25">
      <c r="A3092" s="6">
        <v>90190</v>
      </c>
      <c r="B3092" s="126">
        <v>7</v>
      </c>
      <c r="C3092" s="133"/>
      <c r="D3092" s="134">
        <v>10648</v>
      </c>
      <c r="E3092" s="7" t="s">
        <v>158</v>
      </c>
      <c r="F3092" s="8" t="s">
        <v>58</v>
      </c>
      <c r="G3092" s="18">
        <f>IFERROR(VLOOKUP(Table1[[#This Row],[Codigo_insumo]],BD_Insumos!$B:$E,4),"")</f>
        <v>359.69349999999997</v>
      </c>
      <c r="H3092" s="140">
        <v>1.37E-2</v>
      </c>
      <c r="I3092" s="9"/>
      <c r="J3092" s="23">
        <f t="shared" si="48"/>
        <v>4.92780095</v>
      </c>
      <c r="K3092" s="22" t="str">
        <f>IF(I3092&lt;&gt;"",SUMIF(Table1[Codigo_servico],A3092,Table1[Subtotal_insumo]),"")</f>
        <v/>
      </c>
      <c r="L3092" s="18">
        <f>IF(Table1[[#This Row],[Ordem_insumos]]&lt;&gt;0,VLOOKUP(Table1[[#This Row],[Codigo_servico]],Preencher_Orcamento!$B:$D,3,FALSE)*Table1[[#This Row],[Qtde_insumo]],"")</f>
        <v>0</v>
      </c>
      <c r="M3092" s="18">
        <f>IF(Table1[[#This Row],[Ordem_insumos]]&lt;&gt;0,VLOOKUP(Table1[[#This Row],[Codigo_servico]],Preencher_Orcamento!$B:$D,3,FALSE)*Table1[[#This Row],[Subtotal_insumo]],"")</f>
        <v>0</v>
      </c>
    </row>
    <row r="3093" spans="1:13" ht="26.25" x14ac:dyDescent="0.25">
      <c r="A3093" s="6">
        <v>90190</v>
      </c>
      <c r="B3093" s="126">
        <v>8</v>
      </c>
      <c r="C3093" s="133"/>
      <c r="D3093" s="134">
        <v>14040</v>
      </c>
      <c r="E3093" s="7" t="s">
        <v>299</v>
      </c>
      <c r="F3093" s="8" t="s">
        <v>168</v>
      </c>
      <c r="G3093" s="18">
        <f>IFERROR(VLOOKUP(Table1[[#This Row],[Codigo_insumo]],BD_Insumos!$B:$E,4),"")</f>
        <v>7.3939000000000004</v>
      </c>
      <c r="H3093" s="140">
        <v>0.34</v>
      </c>
      <c r="I3093" s="9"/>
      <c r="J3093" s="23">
        <f t="shared" si="48"/>
        <v>2.5139260000000001</v>
      </c>
      <c r="K3093" s="22" t="str">
        <f>IF(I3093&lt;&gt;"",SUMIF(Table1[Codigo_servico],A3093,Table1[Subtotal_insumo]),"")</f>
        <v/>
      </c>
      <c r="L3093" s="18">
        <f>IF(Table1[[#This Row],[Ordem_insumos]]&lt;&gt;0,VLOOKUP(Table1[[#This Row],[Codigo_servico]],Preencher_Orcamento!$B:$D,3,FALSE)*Table1[[#This Row],[Qtde_insumo]],"")</f>
        <v>0</v>
      </c>
      <c r="M3093" s="18">
        <f>IF(Table1[[#This Row],[Ordem_insumos]]&lt;&gt;0,VLOOKUP(Table1[[#This Row],[Codigo_servico]],Preencher_Orcamento!$B:$D,3,FALSE)*Table1[[#This Row],[Subtotal_insumo]],"")</f>
        <v>0</v>
      </c>
    </row>
    <row r="3094" spans="1:13" x14ac:dyDescent="0.25">
      <c r="A3094" s="6">
        <v>90190</v>
      </c>
      <c r="B3094" s="126">
        <v>9</v>
      </c>
      <c r="C3094" s="133"/>
      <c r="D3094" s="134">
        <v>12580</v>
      </c>
      <c r="E3094" s="7" t="s">
        <v>246</v>
      </c>
      <c r="F3094" s="8" t="s">
        <v>457</v>
      </c>
      <c r="G3094" s="18">
        <f>IFERROR(VLOOKUP(Table1[[#This Row],[Codigo_insumo]],BD_Insumos!$B:$E,4),"")</f>
        <v>0.25140000000000001</v>
      </c>
      <c r="H3094" s="140">
        <v>57</v>
      </c>
      <c r="I3094" s="9"/>
      <c r="J3094" s="23">
        <f t="shared" si="48"/>
        <v>14.329800000000001</v>
      </c>
      <c r="K3094" s="22" t="str">
        <f>IF(I3094&lt;&gt;"",SUMIF(Table1[Codigo_servico],A3094,Table1[Subtotal_insumo]),"")</f>
        <v/>
      </c>
      <c r="L3094" s="18">
        <f>IF(Table1[[#This Row],[Ordem_insumos]]&lt;&gt;0,VLOOKUP(Table1[[#This Row],[Codigo_servico]],Preencher_Orcamento!$B:$D,3,FALSE)*Table1[[#This Row],[Qtde_insumo]],"")</f>
        <v>0</v>
      </c>
      <c r="M3094" s="18">
        <f>IF(Table1[[#This Row],[Ordem_insumos]]&lt;&gt;0,VLOOKUP(Table1[[#This Row],[Codigo_servico]],Preencher_Orcamento!$B:$D,3,FALSE)*Table1[[#This Row],[Subtotal_insumo]],"")</f>
        <v>0</v>
      </c>
    </row>
    <row r="3095" spans="1:13" x14ac:dyDescent="0.25">
      <c r="A3095" s="6">
        <v>90190</v>
      </c>
      <c r="B3095" s="126">
        <v>10</v>
      </c>
      <c r="C3095" s="133"/>
      <c r="D3095" s="134">
        <v>10542</v>
      </c>
      <c r="E3095" s="7" t="s">
        <v>90</v>
      </c>
      <c r="F3095" s="8" t="s">
        <v>58</v>
      </c>
      <c r="G3095" s="18">
        <f>IFERROR(VLOOKUP(Table1[[#This Row],[Codigo_insumo]],BD_Insumos!$B:$E,4),"")</f>
        <v>67.5685</v>
      </c>
      <c r="H3095" s="140">
        <v>0.03</v>
      </c>
      <c r="I3095" s="9"/>
      <c r="J3095" s="23">
        <f t="shared" si="48"/>
        <v>2.0270549999999998</v>
      </c>
      <c r="K3095" s="22" t="str">
        <f>IF(I3095&lt;&gt;"",SUMIF(Table1[Codigo_servico],A3095,Table1[Subtotal_insumo]),"")</f>
        <v/>
      </c>
      <c r="L3095" s="18">
        <f>IF(Table1[[#This Row],[Ordem_insumos]]&lt;&gt;0,VLOOKUP(Table1[[#This Row],[Codigo_servico]],Preencher_Orcamento!$B:$D,3,FALSE)*Table1[[#This Row],[Qtde_insumo]],"")</f>
        <v>0</v>
      </c>
      <c r="M3095" s="18">
        <f>IF(Table1[[#This Row],[Ordem_insumos]]&lt;&gt;0,VLOOKUP(Table1[[#This Row],[Codigo_servico]],Preencher_Orcamento!$B:$D,3,FALSE)*Table1[[#This Row],[Subtotal_insumo]],"")</f>
        <v>0</v>
      </c>
    </row>
    <row r="3096" spans="1:13" ht="26.25" x14ac:dyDescent="0.25">
      <c r="A3096" s="6">
        <v>90190</v>
      </c>
      <c r="B3096" s="126">
        <v>11</v>
      </c>
      <c r="C3096" s="133"/>
      <c r="D3096" s="134">
        <v>52431</v>
      </c>
      <c r="E3096" s="7" t="s">
        <v>1067</v>
      </c>
      <c r="F3096" s="8" t="s">
        <v>5</v>
      </c>
      <c r="G3096" s="18">
        <f>IFERROR(VLOOKUP(Table1[[#This Row],[Codigo_insumo]],BD_Insumos!$B:$E,4),"")</f>
        <v>2.5066999999999999</v>
      </c>
      <c r="H3096" s="140">
        <v>5.5</v>
      </c>
      <c r="I3096" s="9"/>
      <c r="J3096" s="23">
        <f t="shared" si="48"/>
        <v>13.786849999999999</v>
      </c>
      <c r="K3096" s="22" t="str">
        <f>IF(I3096&lt;&gt;"",SUMIF(Table1[Codigo_servico],A3096,Table1[Subtotal_insumo]),"")</f>
        <v/>
      </c>
      <c r="L3096" s="18">
        <f>IF(Table1[[#This Row],[Ordem_insumos]]&lt;&gt;0,VLOOKUP(Table1[[#This Row],[Codigo_servico]],Preencher_Orcamento!$B:$D,3,FALSE)*Table1[[#This Row],[Qtde_insumo]],"")</f>
        <v>0</v>
      </c>
      <c r="M3096" s="18">
        <f>IF(Table1[[#This Row],[Ordem_insumos]]&lt;&gt;0,VLOOKUP(Table1[[#This Row],[Codigo_servico]],Preencher_Orcamento!$B:$D,3,FALSE)*Table1[[#This Row],[Subtotal_insumo]],"")</f>
        <v>0</v>
      </c>
    </row>
    <row r="3097" spans="1:13" ht="51.75" x14ac:dyDescent="0.25">
      <c r="A3097" s="6">
        <v>90190</v>
      </c>
      <c r="B3097" s="126">
        <v>12</v>
      </c>
      <c r="C3097" s="133"/>
      <c r="D3097" s="134">
        <v>59020</v>
      </c>
      <c r="E3097" s="7" t="s">
        <v>1581</v>
      </c>
      <c r="F3097" s="8" t="s">
        <v>457</v>
      </c>
      <c r="G3097" s="18">
        <f>IFERROR(VLOOKUP(Table1[[#This Row],[Codigo_insumo]],BD_Insumos!$B:$E,4),"")</f>
        <v>5.4438000000000004</v>
      </c>
      <c r="H3097" s="140">
        <v>1</v>
      </c>
      <c r="I3097" s="9"/>
      <c r="J3097" s="23">
        <f t="shared" si="48"/>
        <v>5.4438000000000004</v>
      </c>
      <c r="K3097" s="22" t="str">
        <f>IF(I3097&lt;&gt;"",SUMIF(Table1[Codigo_servico],A3097,Table1[Subtotal_insumo]),"")</f>
        <v/>
      </c>
      <c r="L3097" s="18">
        <f>IF(Table1[[#This Row],[Ordem_insumos]]&lt;&gt;0,VLOOKUP(Table1[[#This Row],[Codigo_servico]],Preencher_Orcamento!$B:$D,3,FALSE)*Table1[[#This Row],[Qtde_insumo]],"")</f>
        <v>0</v>
      </c>
      <c r="M3097" s="18">
        <f>IF(Table1[[#This Row],[Ordem_insumos]]&lt;&gt;0,VLOOKUP(Table1[[#This Row],[Codigo_servico]],Preencher_Orcamento!$B:$D,3,FALSE)*Table1[[#This Row],[Subtotal_insumo]],"")</f>
        <v>0</v>
      </c>
    </row>
    <row r="3098" spans="1:13" ht="26.25" x14ac:dyDescent="0.25">
      <c r="A3098" s="6">
        <v>90190</v>
      </c>
      <c r="B3098" s="126">
        <v>13</v>
      </c>
      <c r="C3098" s="133"/>
      <c r="D3098" s="134">
        <v>59021</v>
      </c>
      <c r="E3098" s="7" t="s">
        <v>1582</v>
      </c>
      <c r="F3098" s="8" t="s">
        <v>457</v>
      </c>
      <c r="G3098" s="18">
        <f>IFERROR(VLOOKUP(Table1[[#This Row],[Codigo_insumo]],BD_Insumos!$B:$E,4),"")</f>
        <v>14.596299999999999</v>
      </c>
      <c r="H3098" s="140">
        <v>2</v>
      </c>
      <c r="I3098" s="9"/>
      <c r="J3098" s="23">
        <f t="shared" si="48"/>
        <v>29.192599999999999</v>
      </c>
      <c r="K3098" s="22" t="str">
        <f>IF(I3098&lt;&gt;"",SUMIF(Table1[Codigo_servico],A3098,Table1[Subtotal_insumo]),"")</f>
        <v/>
      </c>
      <c r="L3098" s="18">
        <f>IF(Table1[[#This Row],[Ordem_insumos]]&lt;&gt;0,VLOOKUP(Table1[[#This Row],[Codigo_servico]],Preencher_Orcamento!$B:$D,3,FALSE)*Table1[[#This Row],[Qtde_insumo]],"")</f>
        <v>0</v>
      </c>
      <c r="M3098" s="18">
        <f>IF(Table1[[#This Row],[Ordem_insumos]]&lt;&gt;0,VLOOKUP(Table1[[#This Row],[Codigo_servico]],Preencher_Orcamento!$B:$D,3,FALSE)*Table1[[#This Row],[Subtotal_insumo]],"")</f>
        <v>0</v>
      </c>
    </row>
    <row r="3099" spans="1:13" ht="26.25" x14ac:dyDescent="0.25">
      <c r="A3099" s="6">
        <v>90190</v>
      </c>
      <c r="B3099" s="126">
        <v>14</v>
      </c>
      <c r="C3099" s="133"/>
      <c r="D3099" s="134">
        <v>59040</v>
      </c>
      <c r="E3099" s="7" t="s">
        <v>1587</v>
      </c>
      <c r="F3099" s="8" t="s">
        <v>457</v>
      </c>
      <c r="G3099" s="18">
        <f>IFERROR(VLOOKUP(Table1[[#This Row],[Codigo_insumo]],BD_Insumos!$B:$E,4),"")</f>
        <v>60.180599999999998</v>
      </c>
      <c r="H3099" s="140">
        <v>1</v>
      </c>
      <c r="I3099" s="9"/>
      <c r="J3099" s="23">
        <f t="shared" si="48"/>
        <v>60.180599999999998</v>
      </c>
      <c r="K3099" s="22" t="str">
        <f>IF(I3099&lt;&gt;"",SUMIF(Table1[Codigo_servico],A3099,Table1[Subtotal_insumo]),"")</f>
        <v/>
      </c>
      <c r="L3099" s="18">
        <f>IF(Table1[[#This Row],[Ordem_insumos]]&lt;&gt;0,VLOOKUP(Table1[[#This Row],[Codigo_servico]],Preencher_Orcamento!$B:$D,3,FALSE)*Table1[[#This Row],[Qtde_insumo]],"")</f>
        <v>0</v>
      </c>
      <c r="M3099" s="18">
        <f>IF(Table1[[#This Row],[Ordem_insumos]]&lt;&gt;0,VLOOKUP(Table1[[#This Row],[Codigo_servico]],Preencher_Orcamento!$B:$D,3,FALSE)*Table1[[#This Row],[Subtotal_insumo]],"")</f>
        <v>0</v>
      </c>
    </row>
    <row r="3100" spans="1:13" ht="26.25" x14ac:dyDescent="0.25">
      <c r="A3100" s="6">
        <v>90190</v>
      </c>
      <c r="B3100" s="126">
        <v>15</v>
      </c>
      <c r="C3100" s="133"/>
      <c r="D3100" s="134">
        <v>51602</v>
      </c>
      <c r="E3100" s="7" t="s">
        <v>1028</v>
      </c>
      <c r="F3100" s="8" t="s">
        <v>457</v>
      </c>
      <c r="G3100" s="18">
        <f>IFERROR(VLOOKUP(Table1[[#This Row],[Codigo_insumo]],BD_Insumos!$B:$E,4),"")</f>
        <v>2.8881999999999999</v>
      </c>
      <c r="H3100" s="140">
        <v>2</v>
      </c>
      <c r="I3100" s="9"/>
      <c r="J3100" s="23">
        <f t="shared" si="48"/>
        <v>5.7763999999999998</v>
      </c>
      <c r="K3100" s="22" t="str">
        <f>IF(I3100&lt;&gt;"",SUMIF(Table1[Codigo_servico],A3100,Table1[Subtotal_insumo]),"")</f>
        <v/>
      </c>
      <c r="L3100" s="18">
        <f>IF(Table1[[#This Row],[Ordem_insumos]]&lt;&gt;0,VLOOKUP(Table1[[#This Row],[Codigo_servico]],Preencher_Orcamento!$B:$D,3,FALSE)*Table1[[#This Row],[Qtde_insumo]],"")</f>
        <v>0</v>
      </c>
      <c r="M3100" s="18">
        <f>IF(Table1[[#This Row],[Ordem_insumos]]&lt;&gt;0,VLOOKUP(Table1[[#This Row],[Codigo_servico]],Preencher_Orcamento!$B:$D,3,FALSE)*Table1[[#This Row],[Subtotal_insumo]],"")</f>
        <v>0</v>
      </c>
    </row>
    <row r="3101" spans="1:13" x14ac:dyDescent="0.25">
      <c r="A3101" s="6">
        <v>90190</v>
      </c>
      <c r="B3101" s="126">
        <v>16</v>
      </c>
      <c r="C3101" s="133"/>
      <c r="D3101" s="134">
        <v>2099</v>
      </c>
      <c r="E3101" s="7" t="s">
        <v>2205</v>
      </c>
      <c r="F3101" s="8" t="s">
        <v>2140</v>
      </c>
      <c r="G3101" s="18">
        <f>IFERROR(VLOOKUP(Table1[[#This Row],[Codigo_insumo]],BD_Insumos!$B:$E,4),"")</f>
        <v>12.627877718847255</v>
      </c>
      <c r="H3101" s="140">
        <v>2.4735</v>
      </c>
      <c r="I3101" s="9"/>
      <c r="J3101" s="23">
        <f t="shared" si="48"/>
        <v>31.235055537568687</v>
      </c>
      <c r="K3101" s="22" t="str">
        <f>IF(I3101&lt;&gt;"",SUMIF(Table1[Codigo_servico],A3101,Table1[Subtotal_insumo]),"")</f>
        <v/>
      </c>
      <c r="L3101" s="18">
        <f>IF(Table1[[#This Row],[Ordem_insumos]]&lt;&gt;0,VLOOKUP(Table1[[#This Row],[Codigo_servico]],Preencher_Orcamento!$B:$D,3,FALSE)*Table1[[#This Row],[Qtde_insumo]],"")</f>
        <v>0</v>
      </c>
      <c r="M3101" s="18">
        <f>IF(Table1[[#This Row],[Ordem_insumos]]&lt;&gt;0,VLOOKUP(Table1[[#This Row],[Codigo_servico]],Preencher_Orcamento!$B:$D,3,FALSE)*Table1[[#This Row],[Subtotal_insumo]],"")</f>
        <v>0</v>
      </c>
    </row>
    <row r="3102" spans="1:13" ht="26.25" x14ac:dyDescent="0.25">
      <c r="A3102" s="6">
        <v>90190</v>
      </c>
      <c r="B3102" s="126">
        <v>17</v>
      </c>
      <c r="C3102" s="133"/>
      <c r="D3102" s="134">
        <v>50010</v>
      </c>
      <c r="E3102" s="7" t="s">
        <v>1000</v>
      </c>
      <c r="F3102" s="8" t="s">
        <v>457</v>
      </c>
      <c r="G3102" s="18">
        <f>IFERROR(VLOOKUP(Table1[[#This Row],[Codigo_insumo]],BD_Insumos!$B:$E,4),"")</f>
        <v>405.76440000000002</v>
      </c>
      <c r="H3102" s="140">
        <v>1</v>
      </c>
      <c r="I3102" s="9"/>
      <c r="J3102" s="23">
        <f t="shared" si="48"/>
        <v>405.76440000000002</v>
      </c>
      <c r="K3102" s="22" t="str">
        <f>IF(I3102&lt;&gt;"",SUMIF(Table1[Codigo_servico],A3102,Table1[Subtotal_insumo]),"")</f>
        <v/>
      </c>
      <c r="L3102" s="18">
        <f>IF(Table1[[#This Row],[Ordem_insumos]]&lt;&gt;0,VLOOKUP(Table1[[#This Row],[Codigo_servico]],Preencher_Orcamento!$B:$D,3,FALSE)*Table1[[#This Row],[Qtde_insumo]],"")</f>
        <v>0</v>
      </c>
      <c r="M3102" s="18">
        <f>IF(Table1[[#This Row],[Ordem_insumos]]&lt;&gt;0,VLOOKUP(Table1[[#This Row],[Codigo_servico]],Preencher_Orcamento!$B:$D,3,FALSE)*Table1[[#This Row],[Subtotal_insumo]],"")</f>
        <v>0</v>
      </c>
    </row>
    <row r="3103" spans="1:13" x14ac:dyDescent="0.25">
      <c r="A3103" s="3">
        <v>90195</v>
      </c>
      <c r="B3103" s="125">
        <v>0</v>
      </c>
      <c r="C3103" s="131" t="s">
        <v>2957</v>
      </c>
      <c r="D3103" s="132"/>
      <c r="E3103" s="4"/>
      <c r="F3103" s="4"/>
      <c r="G3103" s="17" t="str">
        <f>IFERROR(VLOOKUP(Table1[[#This Row],[Codigo_insumo]],BD_Insumos!$B:$E,4),"")</f>
        <v/>
      </c>
      <c r="H3103" s="139"/>
      <c r="I3103" s="5" t="s">
        <v>391</v>
      </c>
      <c r="J3103" s="20" t="str">
        <f t="shared" si="48"/>
        <v/>
      </c>
      <c r="K3103" s="21">
        <f>IF(I3103&lt;&gt;"",SUMIF(Table1[Codigo_servico],A3103,Table1[Subtotal_insumo]),"")</f>
        <v>101505.42341263618</v>
      </c>
      <c r="L3103" s="17" t="str">
        <f>IF(Table1[[#This Row],[Ordem_insumos]]&lt;&gt;0,VLOOKUP(Table1[[#This Row],[Codigo_servico]],Preencher_Orcamento!$B:$D,3,FALSE)*Table1[[#This Row],[Qtde_insumo]],"")</f>
        <v/>
      </c>
      <c r="M3103" s="17" t="str">
        <f>IF(Table1[[#This Row],[Ordem_insumos]]&lt;&gt;0,VLOOKUP(Table1[[#This Row],[Codigo_servico]],Preencher_Orcamento!$B:$D,3,FALSE)*Table1[[#This Row],[Subtotal_insumo]],"")</f>
        <v/>
      </c>
    </row>
    <row r="3104" spans="1:13" ht="39" x14ac:dyDescent="0.25">
      <c r="A3104" s="6">
        <v>90195</v>
      </c>
      <c r="B3104" s="126">
        <v>1</v>
      </c>
      <c r="C3104" s="133"/>
      <c r="D3104" s="134">
        <v>56301</v>
      </c>
      <c r="E3104" s="7" t="s">
        <v>1440</v>
      </c>
      <c r="F3104" s="8" t="s">
        <v>457</v>
      </c>
      <c r="G3104" s="16">
        <f>IFERROR(VLOOKUP(Table1[[#This Row],[Codigo_insumo]],BD_Insumos!$B:$E,4),"")</f>
        <v>66911.666700000002</v>
      </c>
      <c r="H3104" s="140">
        <v>1</v>
      </c>
      <c r="I3104" s="9"/>
      <c r="J3104" s="22">
        <f t="shared" si="48"/>
        <v>66911.666700000002</v>
      </c>
      <c r="K3104" s="22" t="str">
        <f>IF(I3104&lt;&gt;"",SUMIF(Table1[Codigo_servico],A3104,Table1[Subtotal_insumo]),"")</f>
        <v/>
      </c>
      <c r="L3104" s="16">
        <f>IF(Table1[[#This Row],[Ordem_insumos]]&lt;&gt;0,VLOOKUP(Table1[[#This Row],[Codigo_servico]],Preencher_Orcamento!$B:$D,3,FALSE)*Table1[[#This Row],[Qtde_insumo]],"")</f>
        <v>0</v>
      </c>
      <c r="M3104" s="16">
        <f>IF(Table1[[#This Row],[Ordem_insumos]]&lt;&gt;0,VLOOKUP(Table1[[#This Row],[Codigo_servico]],Preencher_Orcamento!$B:$D,3,FALSE)*Table1[[#This Row],[Subtotal_insumo]],"")</f>
        <v>0</v>
      </c>
    </row>
    <row r="3105" spans="1:13" ht="51.75" x14ac:dyDescent="0.25">
      <c r="A3105" s="6">
        <v>90195</v>
      </c>
      <c r="B3105" s="126">
        <v>2</v>
      </c>
      <c r="C3105" s="133"/>
      <c r="D3105" s="134">
        <v>56303</v>
      </c>
      <c r="E3105" s="7" t="s">
        <v>1442</v>
      </c>
      <c r="F3105" s="8" t="s">
        <v>457</v>
      </c>
      <c r="G3105" s="16">
        <f>IFERROR(VLOOKUP(Table1[[#This Row],[Codigo_insumo]],BD_Insumos!$B:$E,4),"")</f>
        <v>11200</v>
      </c>
      <c r="H3105" s="140">
        <v>1</v>
      </c>
      <c r="I3105" s="9"/>
      <c r="J3105" s="22">
        <f t="shared" si="48"/>
        <v>11200</v>
      </c>
      <c r="K3105" s="22" t="str">
        <f>IF(I3105&lt;&gt;"",SUMIF(Table1[Codigo_servico],A3105,Table1[Subtotal_insumo]),"")</f>
        <v/>
      </c>
      <c r="L3105" s="16">
        <f>IF(Table1[[#This Row],[Ordem_insumos]]&lt;&gt;0,VLOOKUP(Table1[[#This Row],[Codigo_servico]],Preencher_Orcamento!$B:$D,3,FALSE)*Table1[[#This Row],[Qtde_insumo]],"")</f>
        <v>0</v>
      </c>
      <c r="M3105" s="16">
        <f>IF(Table1[[#This Row],[Ordem_insumos]]&lt;&gt;0,VLOOKUP(Table1[[#This Row],[Codigo_servico]],Preencher_Orcamento!$B:$D,3,FALSE)*Table1[[#This Row],[Subtotal_insumo]],"")</f>
        <v>0</v>
      </c>
    </row>
    <row r="3106" spans="1:13" x14ac:dyDescent="0.25">
      <c r="A3106" s="6">
        <v>90195</v>
      </c>
      <c r="B3106" s="126">
        <v>3</v>
      </c>
      <c r="C3106" s="133"/>
      <c r="D3106" s="134">
        <v>2041</v>
      </c>
      <c r="E3106" s="7" t="s">
        <v>2192</v>
      </c>
      <c r="F3106" s="8" t="s">
        <v>2140</v>
      </c>
      <c r="G3106" s="16">
        <f>IFERROR(VLOOKUP(Table1[[#This Row],[Codigo_insumo]],BD_Insumos!$B:$E,4),"")</f>
        <v>18.820516146129485</v>
      </c>
      <c r="H3106" s="140">
        <v>100</v>
      </c>
      <c r="I3106" s="9"/>
      <c r="J3106" s="22">
        <f t="shared" si="48"/>
        <v>1882.0516146129485</v>
      </c>
      <c r="K3106" s="22" t="str">
        <f>IF(I3106&lt;&gt;"",SUMIF(Table1[Codigo_servico],A3106,Table1[Subtotal_insumo]),"")</f>
        <v/>
      </c>
      <c r="L3106" s="16">
        <f>IF(Table1[[#This Row],[Ordem_insumos]]&lt;&gt;0,VLOOKUP(Table1[[#This Row],[Codigo_servico]],Preencher_Orcamento!$B:$D,3,FALSE)*Table1[[#This Row],[Qtde_insumo]],"")</f>
        <v>0</v>
      </c>
      <c r="M3106" s="16">
        <f>IF(Table1[[#This Row],[Ordem_insumos]]&lt;&gt;0,VLOOKUP(Table1[[#This Row],[Codigo_servico]],Preencher_Orcamento!$B:$D,3,FALSE)*Table1[[#This Row],[Subtotal_insumo]],"")</f>
        <v>0</v>
      </c>
    </row>
    <row r="3107" spans="1:13" x14ac:dyDescent="0.25">
      <c r="A3107" s="6">
        <v>90195</v>
      </c>
      <c r="B3107" s="126">
        <v>4</v>
      </c>
      <c r="C3107" s="133"/>
      <c r="D3107" s="134">
        <v>1037</v>
      </c>
      <c r="E3107" s="7" t="s">
        <v>2958</v>
      </c>
      <c r="F3107" s="8" t="s">
        <v>2140</v>
      </c>
      <c r="G3107" s="16">
        <f>IFERROR(VLOOKUP(Table1[[#This Row],[Codigo_insumo]],BD_Insumos!$B:$E,4),"")</f>
        <v>35.200851491517405</v>
      </c>
      <c r="H3107" s="140">
        <v>30</v>
      </c>
      <c r="I3107" s="9"/>
      <c r="J3107" s="22">
        <f t="shared" si="48"/>
        <v>1056.0255447455222</v>
      </c>
      <c r="K3107" s="22" t="str">
        <f>IF(I3107&lt;&gt;"",SUMIF(Table1[Codigo_servico],A3107,Table1[Subtotal_insumo]),"")</f>
        <v/>
      </c>
      <c r="L3107" s="16">
        <f>IF(Table1[[#This Row],[Ordem_insumos]]&lt;&gt;0,VLOOKUP(Table1[[#This Row],[Codigo_servico]],Preencher_Orcamento!$B:$D,3,FALSE)*Table1[[#This Row],[Qtde_insumo]],"")</f>
        <v>0</v>
      </c>
      <c r="M3107" s="16">
        <f>IF(Table1[[#This Row],[Ordem_insumos]]&lt;&gt;0,VLOOKUP(Table1[[#This Row],[Codigo_servico]],Preencher_Orcamento!$B:$D,3,FALSE)*Table1[[#This Row],[Subtotal_insumo]],"")</f>
        <v>0</v>
      </c>
    </row>
    <row r="3108" spans="1:13" ht="26.25" x14ac:dyDescent="0.25">
      <c r="A3108" s="6">
        <v>90195</v>
      </c>
      <c r="B3108" s="126">
        <v>5</v>
      </c>
      <c r="C3108" s="133"/>
      <c r="D3108" s="134">
        <v>56302</v>
      </c>
      <c r="E3108" s="7" t="s">
        <v>1441</v>
      </c>
      <c r="F3108" s="8" t="s">
        <v>457</v>
      </c>
      <c r="G3108" s="18">
        <f>IFERROR(VLOOKUP(Table1[[#This Row],[Codigo_insumo]],BD_Insumos!$B:$E,4),"")</f>
        <v>18084.833299999998</v>
      </c>
      <c r="H3108" s="140">
        <v>1</v>
      </c>
      <c r="I3108" s="9"/>
      <c r="J3108" s="23">
        <f t="shared" si="48"/>
        <v>18084.833299999998</v>
      </c>
      <c r="K3108" s="22" t="str">
        <f>IF(I3108&lt;&gt;"",SUMIF(Table1[Codigo_servico],A3108,Table1[Subtotal_insumo]),"")</f>
        <v/>
      </c>
      <c r="L3108" s="18">
        <f>IF(Table1[[#This Row],[Ordem_insumos]]&lt;&gt;0,VLOOKUP(Table1[[#This Row],[Codigo_servico]],Preencher_Orcamento!$B:$D,3,FALSE)*Table1[[#This Row],[Qtde_insumo]],"")</f>
        <v>0</v>
      </c>
      <c r="M3108" s="18">
        <f>IF(Table1[[#This Row],[Ordem_insumos]]&lt;&gt;0,VLOOKUP(Table1[[#This Row],[Codigo_servico]],Preencher_Orcamento!$B:$D,3,FALSE)*Table1[[#This Row],[Subtotal_insumo]],"")</f>
        <v>0</v>
      </c>
    </row>
    <row r="3109" spans="1:13" ht="26.25" x14ac:dyDescent="0.25">
      <c r="A3109" s="6">
        <v>90195</v>
      </c>
      <c r="B3109" s="126">
        <v>6</v>
      </c>
      <c r="C3109" s="133"/>
      <c r="D3109" s="134">
        <v>56113</v>
      </c>
      <c r="E3109" s="7" t="s">
        <v>1426</v>
      </c>
      <c r="F3109" s="8" t="s">
        <v>457</v>
      </c>
      <c r="G3109" s="18">
        <f>IFERROR(VLOOKUP(Table1[[#This Row],[Codigo_insumo]],BD_Insumos!$B:$E,4),"")</f>
        <v>127.2861</v>
      </c>
      <c r="H3109" s="140">
        <v>3</v>
      </c>
      <c r="I3109" s="9"/>
      <c r="J3109" s="23">
        <f t="shared" si="48"/>
        <v>381.85829999999999</v>
      </c>
      <c r="K3109" s="22" t="str">
        <f>IF(I3109&lt;&gt;"",SUMIF(Table1[Codigo_servico],A3109,Table1[Subtotal_insumo]),"")</f>
        <v/>
      </c>
      <c r="L3109" s="18">
        <f>IF(Table1[[#This Row],[Ordem_insumos]]&lt;&gt;0,VLOOKUP(Table1[[#This Row],[Codigo_servico]],Preencher_Orcamento!$B:$D,3,FALSE)*Table1[[#This Row],[Qtde_insumo]],"")</f>
        <v>0</v>
      </c>
      <c r="M3109" s="18">
        <f>IF(Table1[[#This Row],[Ordem_insumos]]&lt;&gt;0,VLOOKUP(Table1[[#This Row],[Codigo_servico]],Preencher_Orcamento!$B:$D,3,FALSE)*Table1[[#This Row],[Subtotal_insumo]],"")</f>
        <v>0</v>
      </c>
    </row>
    <row r="3110" spans="1:13" x14ac:dyDescent="0.25">
      <c r="A3110" s="6">
        <v>90195</v>
      </c>
      <c r="B3110" s="126">
        <v>7</v>
      </c>
      <c r="C3110" s="133"/>
      <c r="D3110" s="134">
        <v>2044</v>
      </c>
      <c r="E3110" s="7" t="s">
        <v>2193</v>
      </c>
      <c r="F3110" s="8" t="s">
        <v>2140</v>
      </c>
      <c r="G3110" s="18">
        <f>IFERROR(VLOOKUP(Table1[[#This Row],[Codigo_insumo]],BD_Insumos!$B:$E,4),"")</f>
        <v>13.596734305430379</v>
      </c>
      <c r="H3110" s="140">
        <v>100</v>
      </c>
      <c r="I3110" s="9"/>
      <c r="J3110" s="23">
        <f t="shared" si="48"/>
        <v>1359.673430543038</v>
      </c>
      <c r="K3110" s="22" t="str">
        <f>IF(I3110&lt;&gt;"",SUMIF(Table1[Codigo_servico],A3110,Table1[Subtotal_insumo]),"")</f>
        <v/>
      </c>
      <c r="L3110" s="18">
        <f>IF(Table1[[#This Row],[Ordem_insumos]]&lt;&gt;0,VLOOKUP(Table1[[#This Row],[Codigo_servico]],Preencher_Orcamento!$B:$D,3,FALSE)*Table1[[#This Row],[Qtde_insumo]],"")</f>
        <v>0</v>
      </c>
      <c r="M3110" s="18">
        <f>IF(Table1[[#This Row],[Ordem_insumos]]&lt;&gt;0,VLOOKUP(Table1[[#This Row],[Codigo_servico]],Preencher_Orcamento!$B:$D,3,FALSE)*Table1[[#This Row],[Subtotal_insumo]],"")</f>
        <v>0</v>
      </c>
    </row>
    <row r="3111" spans="1:13" ht="39" x14ac:dyDescent="0.25">
      <c r="A3111" s="6">
        <v>90195</v>
      </c>
      <c r="B3111" s="126">
        <v>8</v>
      </c>
      <c r="C3111" s="133"/>
      <c r="D3111" s="134">
        <v>1124</v>
      </c>
      <c r="E3111" s="7" t="s">
        <v>2959</v>
      </c>
      <c r="F3111" s="8" t="s">
        <v>2140</v>
      </c>
      <c r="G3111" s="18">
        <f>IFERROR(VLOOKUP(Table1[[#This Row],[Codigo_insumo]],BD_Insumos!$B:$E,4),"")</f>
        <v>157.32863068366447</v>
      </c>
      <c r="H3111" s="140">
        <v>4</v>
      </c>
      <c r="I3111" s="9"/>
      <c r="J3111" s="23">
        <f t="shared" si="48"/>
        <v>629.31452273465788</v>
      </c>
      <c r="K3111" s="22" t="str">
        <f>IF(I3111&lt;&gt;"",SUMIF(Table1[Codigo_servico],A3111,Table1[Subtotal_insumo]),"")</f>
        <v/>
      </c>
      <c r="L3111" s="18">
        <f>IF(Table1[[#This Row],[Ordem_insumos]]&lt;&gt;0,VLOOKUP(Table1[[#This Row],[Codigo_servico]],Preencher_Orcamento!$B:$D,3,FALSE)*Table1[[#This Row],[Qtde_insumo]],"")</f>
        <v>0</v>
      </c>
      <c r="M3111" s="18">
        <f>IF(Table1[[#This Row],[Ordem_insumos]]&lt;&gt;0,VLOOKUP(Table1[[#This Row],[Codigo_servico]],Preencher_Orcamento!$B:$D,3,FALSE)*Table1[[#This Row],[Subtotal_insumo]],"")</f>
        <v>0</v>
      </c>
    </row>
    <row r="3112" spans="1:13" x14ac:dyDescent="0.25">
      <c r="A3112" s="3">
        <v>90201</v>
      </c>
      <c r="B3112" s="125">
        <v>0</v>
      </c>
      <c r="C3112" s="131" t="s">
        <v>2960</v>
      </c>
      <c r="D3112" s="132"/>
      <c r="E3112" s="4"/>
      <c r="F3112" s="4"/>
      <c r="G3112" s="17" t="str">
        <f>IFERROR(VLOOKUP(Table1[[#This Row],[Codigo_insumo]],BD_Insumos!$B:$E,4),"")</f>
        <v/>
      </c>
      <c r="H3112" s="139"/>
      <c r="I3112" s="5" t="s">
        <v>5</v>
      </c>
      <c r="J3112" s="20" t="str">
        <f t="shared" si="48"/>
        <v/>
      </c>
      <c r="K3112" s="21">
        <f>IF(I3112&lt;&gt;"",SUMIF(Table1[Codigo_servico],A3112,Table1[Subtotal_insumo]),"")</f>
        <v>11.760395135467959</v>
      </c>
      <c r="L3112" s="17" t="str">
        <f>IF(Table1[[#This Row],[Ordem_insumos]]&lt;&gt;0,VLOOKUP(Table1[[#This Row],[Codigo_servico]],Preencher_Orcamento!$B:$D,3,FALSE)*Table1[[#This Row],[Qtde_insumo]],"")</f>
        <v/>
      </c>
      <c r="M3112" s="17" t="str">
        <f>IF(Table1[[#This Row],[Ordem_insumos]]&lt;&gt;0,VLOOKUP(Table1[[#This Row],[Codigo_servico]],Preencher_Orcamento!$B:$D,3,FALSE)*Table1[[#This Row],[Subtotal_insumo]],"")</f>
        <v/>
      </c>
    </row>
    <row r="3113" spans="1:13" ht="26.25" x14ac:dyDescent="0.25">
      <c r="A3113" s="6">
        <v>90201</v>
      </c>
      <c r="B3113" s="126">
        <v>1</v>
      </c>
      <c r="C3113" s="133"/>
      <c r="D3113" s="134">
        <v>52430</v>
      </c>
      <c r="E3113" s="7" t="s">
        <v>1066</v>
      </c>
      <c r="F3113" s="8" t="s">
        <v>5</v>
      </c>
      <c r="G3113" s="16">
        <f>IFERROR(VLOOKUP(Table1[[#This Row],[Codigo_insumo]],BD_Insumos!$B:$E,4),"")</f>
        <v>1.8502000000000001</v>
      </c>
      <c r="H3113" s="140">
        <v>1.1000000000000001</v>
      </c>
      <c r="I3113" s="9"/>
      <c r="J3113" s="22">
        <f t="shared" si="48"/>
        <v>2.0352200000000003</v>
      </c>
      <c r="K3113" s="22" t="str">
        <f>IF(I3113&lt;&gt;"",SUMIF(Table1[Codigo_servico],A3113,Table1[Subtotal_insumo]),"")</f>
        <v/>
      </c>
      <c r="L3113" s="16">
        <f>IF(Table1[[#This Row],[Ordem_insumos]]&lt;&gt;0,VLOOKUP(Table1[[#This Row],[Codigo_servico]],Preencher_Orcamento!$B:$D,3,FALSE)*Table1[[#This Row],[Qtde_insumo]],"")</f>
        <v>0</v>
      </c>
      <c r="M3113" s="16">
        <f>IF(Table1[[#This Row],[Ordem_insumos]]&lt;&gt;0,VLOOKUP(Table1[[#This Row],[Codigo_servico]],Preencher_Orcamento!$B:$D,3,FALSE)*Table1[[#This Row],[Subtotal_insumo]],"")</f>
        <v>0</v>
      </c>
    </row>
    <row r="3114" spans="1:13" x14ac:dyDescent="0.25">
      <c r="A3114" s="6">
        <v>90201</v>
      </c>
      <c r="B3114" s="126">
        <v>2</v>
      </c>
      <c r="C3114" s="133"/>
      <c r="D3114" s="134">
        <v>2044</v>
      </c>
      <c r="E3114" s="7" t="s">
        <v>2193</v>
      </c>
      <c r="F3114" s="8" t="s">
        <v>2140</v>
      </c>
      <c r="G3114" s="16">
        <f>IFERROR(VLOOKUP(Table1[[#This Row],[Codigo_insumo]],BD_Insumos!$B:$E,4),"")</f>
        <v>13.596734305430379</v>
      </c>
      <c r="H3114" s="140">
        <v>0.3</v>
      </c>
      <c r="I3114" s="9"/>
      <c r="J3114" s="22">
        <f t="shared" si="48"/>
        <v>4.0790202916291136</v>
      </c>
      <c r="K3114" s="22" t="str">
        <f>IF(I3114&lt;&gt;"",SUMIF(Table1[Codigo_servico],A3114,Table1[Subtotal_insumo]),"")</f>
        <v/>
      </c>
      <c r="L3114" s="16">
        <f>IF(Table1[[#This Row],[Ordem_insumos]]&lt;&gt;0,VLOOKUP(Table1[[#This Row],[Codigo_servico]],Preencher_Orcamento!$B:$D,3,FALSE)*Table1[[#This Row],[Qtde_insumo]],"")</f>
        <v>0</v>
      </c>
      <c r="M3114" s="16">
        <f>IF(Table1[[#This Row],[Ordem_insumos]]&lt;&gt;0,VLOOKUP(Table1[[#This Row],[Codigo_servico]],Preencher_Orcamento!$B:$D,3,FALSE)*Table1[[#This Row],[Subtotal_insumo]],"")</f>
        <v>0</v>
      </c>
    </row>
    <row r="3115" spans="1:13" x14ac:dyDescent="0.25">
      <c r="A3115" s="6">
        <v>90201</v>
      </c>
      <c r="B3115" s="126">
        <v>3</v>
      </c>
      <c r="C3115" s="133"/>
      <c r="D3115" s="134">
        <v>2041</v>
      </c>
      <c r="E3115" s="7" t="s">
        <v>2192</v>
      </c>
      <c r="F3115" s="8" t="s">
        <v>2140</v>
      </c>
      <c r="G3115" s="18">
        <f>IFERROR(VLOOKUP(Table1[[#This Row],[Codigo_insumo]],BD_Insumos!$B:$E,4),"")</f>
        <v>18.820516146129485</v>
      </c>
      <c r="H3115" s="140">
        <v>0.3</v>
      </c>
      <c r="I3115" s="9"/>
      <c r="J3115" s="23">
        <f t="shared" si="48"/>
        <v>5.6461548438388451</v>
      </c>
      <c r="K3115" s="22" t="str">
        <f>IF(I3115&lt;&gt;"",SUMIF(Table1[Codigo_servico],A3115,Table1[Subtotal_insumo]),"")</f>
        <v/>
      </c>
      <c r="L3115" s="18">
        <f>IF(Table1[[#This Row],[Ordem_insumos]]&lt;&gt;0,VLOOKUP(Table1[[#This Row],[Codigo_servico]],Preencher_Orcamento!$B:$D,3,FALSE)*Table1[[#This Row],[Qtde_insumo]],"")</f>
        <v>0</v>
      </c>
      <c r="M3115" s="18">
        <f>IF(Table1[[#This Row],[Ordem_insumos]]&lt;&gt;0,VLOOKUP(Table1[[#This Row],[Codigo_servico]],Preencher_Orcamento!$B:$D,3,FALSE)*Table1[[#This Row],[Subtotal_insumo]],"")</f>
        <v>0</v>
      </c>
    </row>
    <row r="3116" spans="1:13" x14ac:dyDescent="0.25">
      <c r="A3116" s="3">
        <v>90202</v>
      </c>
      <c r="B3116" s="125">
        <v>0</v>
      </c>
      <c r="C3116" s="131" t="s">
        <v>2961</v>
      </c>
      <c r="D3116" s="132"/>
      <c r="E3116" s="4"/>
      <c r="F3116" s="4"/>
      <c r="G3116" s="17" t="str">
        <f>IFERROR(VLOOKUP(Table1[[#This Row],[Codigo_insumo]],BD_Insumos!$B:$E,4),"")</f>
        <v/>
      </c>
      <c r="H3116" s="139"/>
      <c r="I3116" s="5" t="s">
        <v>5</v>
      </c>
      <c r="J3116" s="20" t="str">
        <f t="shared" si="48"/>
        <v/>
      </c>
      <c r="K3116" s="21">
        <f>IF(I3116&lt;&gt;"",SUMIF(Table1[Codigo_servico],A3116,Table1[Subtotal_insumo]),"")</f>
        <v>12.482545135467959</v>
      </c>
      <c r="L3116" s="17" t="str">
        <f>IF(Table1[[#This Row],[Ordem_insumos]]&lt;&gt;0,VLOOKUP(Table1[[#This Row],[Codigo_servico]],Preencher_Orcamento!$B:$D,3,FALSE)*Table1[[#This Row],[Qtde_insumo]],"")</f>
        <v/>
      </c>
      <c r="M3116" s="17" t="str">
        <f>IF(Table1[[#This Row],[Ordem_insumos]]&lt;&gt;0,VLOOKUP(Table1[[#This Row],[Codigo_servico]],Preencher_Orcamento!$B:$D,3,FALSE)*Table1[[#This Row],[Subtotal_insumo]],"")</f>
        <v/>
      </c>
    </row>
    <row r="3117" spans="1:13" x14ac:dyDescent="0.25">
      <c r="A3117" s="6">
        <v>90202</v>
      </c>
      <c r="B3117" s="126">
        <v>1</v>
      </c>
      <c r="C3117" s="133"/>
      <c r="D3117" s="134">
        <v>2044</v>
      </c>
      <c r="E3117" s="7" t="s">
        <v>2193</v>
      </c>
      <c r="F3117" s="8" t="s">
        <v>2140</v>
      </c>
      <c r="G3117" s="16">
        <f>IFERROR(VLOOKUP(Table1[[#This Row],[Codigo_insumo]],BD_Insumos!$B:$E,4),"")</f>
        <v>13.596734305430379</v>
      </c>
      <c r="H3117" s="140">
        <v>0.3</v>
      </c>
      <c r="I3117" s="9"/>
      <c r="J3117" s="22">
        <f t="shared" si="48"/>
        <v>4.0790202916291136</v>
      </c>
      <c r="K3117" s="22" t="str">
        <f>IF(I3117&lt;&gt;"",SUMIF(Table1[Codigo_servico],A3117,Table1[Subtotal_insumo]),"")</f>
        <v/>
      </c>
      <c r="L3117" s="16">
        <f>IF(Table1[[#This Row],[Ordem_insumos]]&lt;&gt;0,VLOOKUP(Table1[[#This Row],[Codigo_servico]],Preencher_Orcamento!$B:$D,3,FALSE)*Table1[[#This Row],[Qtde_insumo]],"")</f>
        <v>0</v>
      </c>
      <c r="M3117" s="16">
        <f>IF(Table1[[#This Row],[Ordem_insumos]]&lt;&gt;0,VLOOKUP(Table1[[#This Row],[Codigo_servico]],Preencher_Orcamento!$B:$D,3,FALSE)*Table1[[#This Row],[Subtotal_insumo]],"")</f>
        <v>0</v>
      </c>
    </row>
    <row r="3118" spans="1:13" ht="26.25" x14ac:dyDescent="0.25">
      <c r="A3118" s="6">
        <v>90202</v>
      </c>
      <c r="B3118" s="126">
        <v>2</v>
      </c>
      <c r="C3118" s="133"/>
      <c r="D3118" s="134">
        <v>52431</v>
      </c>
      <c r="E3118" s="7" t="s">
        <v>1067</v>
      </c>
      <c r="F3118" s="8" t="s">
        <v>5</v>
      </c>
      <c r="G3118" s="16">
        <f>IFERROR(VLOOKUP(Table1[[#This Row],[Codigo_insumo]],BD_Insumos!$B:$E,4),"")</f>
        <v>2.5066999999999999</v>
      </c>
      <c r="H3118" s="140">
        <v>1.1000000000000001</v>
      </c>
      <c r="I3118" s="9"/>
      <c r="J3118" s="22">
        <f t="shared" si="48"/>
        <v>2.7573700000000003</v>
      </c>
      <c r="K3118" s="22" t="str">
        <f>IF(I3118&lt;&gt;"",SUMIF(Table1[Codigo_servico],A3118,Table1[Subtotal_insumo]),"")</f>
        <v/>
      </c>
      <c r="L3118" s="16">
        <f>IF(Table1[[#This Row],[Ordem_insumos]]&lt;&gt;0,VLOOKUP(Table1[[#This Row],[Codigo_servico]],Preencher_Orcamento!$B:$D,3,FALSE)*Table1[[#This Row],[Qtde_insumo]],"")</f>
        <v>0</v>
      </c>
      <c r="M3118" s="16">
        <f>IF(Table1[[#This Row],[Ordem_insumos]]&lt;&gt;0,VLOOKUP(Table1[[#This Row],[Codigo_servico]],Preencher_Orcamento!$B:$D,3,FALSE)*Table1[[#This Row],[Subtotal_insumo]],"")</f>
        <v>0</v>
      </c>
    </row>
    <row r="3119" spans="1:13" x14ac:dyDescent="0.25">
      <c r="A3119" s="6">
        <v>90202</v>
      </c>
      <c r="B3119" s="126">
        <v>3</v>
      </c>
      <c r="C3119" s="133"/>
      <c r="D3119" s="134">
        <v>2041</v>
      </c>
      <c r="E3119" s="7" t="s">
        <v>2192</v>
      </c>
      <c r="F3119" s="8" t="s">
        <v>2140</v>
      </c>
      <c r="G3119" s="18">
        <f>IFERROR(VLOOKUP(Table1[[#This Row],[Codigo_insumo]],BD_Insumos!$B:$E,4),"")</f>
        <v>18.820516146129485</v>
      </c>
      <c r="H3119" s="140">
        <v>0.3</v>
      </c>
      <c r="I3119" s="9"/>
      <c r="J3119" s="23">
        <f t="shared" si="48"/>
        <v>5.6461548438388451</v>
      </c>
      <c r="K3119" s="22" t="str">
        <f>IF(I3119&lt;&gt;"",SUMIF(Table1[Codigo_servico],A3119,Table1[Subtotal_insumo]),"")</f>
        <v/>
      </c>
      <c r="L3119" s="18">
        <f>IF(Table1[[#This Row],[Ordem_insumos]]&lt;&gt;0,VLOOKUP(Table1[[#This Row],[Codigo_servico]],Preencher_Orcamento!$B:$D,3,FALSE)*Table1[[#This Row],[Qtde_insumo]],"")</f>
        <v>0</v>
      </c>
      <c r="M3119" s="18">
        <f>IF(Table1[[#This Row],[Ordem_insumos]]&lt;&gt;0,VLOOKUP(Table1[[#This Row],[Codigo_servico]],Preencher_Orcamento!$B:$D,3,FALSE)*Table1[[#This Row],[Subtotal_insumo]],"")</f>
        <v>0</v>
      </c>
    </row>
    <row r="3120" spans="1:13" x14ac:dyDescent="0.25">
      <c r="A3120" s="3">
        <v>90203</v>
      </c>
      <c r="B3120" s="125">
        <v>0</v>
      </c>
      <c r="C3120" s="131" t="s">
        <v>2962</v>
      </c>
      <c r="D3120" s="132"/>
      <c r="E3120" s="4"/>
      <c r="F3120" s="4"/>
      <c r="G3120" s="17" t="str">
        <f>IFERROR(VLOOKUP(Table1[[#This Row],[Codigo_insumo]],BD_Insumos!$B:$E,4),"")</f>
        <v/>
      </c>
      <c r="H3120" s="139"/>
      <c r="I3120" s="5" t="s">
        <v>5</v>
      </c>
      <c r="J3120" s="20" t="str">
        <f t="shared" si="48"/>
        <v/>
      </c>
      <c r="K3120" s="21">
        <f>IF(I3120&lt;&gt;"",SUMIF(Table1[Codigo_servico],A3120,Table1[Subtotal_insumo]),"")</f>
        <v>13.257935135467958</v>
      </c>
      <c r="L3120" s="17" t="str">
        <f>IF(Table1[[#This Row],[Ordem_insumos]]&lt;&gt;0,VLOOKUP(Table1[[#This Row],[Codigo_servico]],Preencher_Orcamento!$B:$D,3,FALSE)*Table1[[#This Row],[Qtde_insumo]],"")</f>
        <v/>
      </c>
      <c r="M3120" s="17" t="str">
        <f>IF(Table1[[#This Row],[Ordem_insumos]]&lt;&gt;0,VLOOKUP(Table1[[#This Row],[Codigo_servico]],Preencher_Orcamento!$B:$D,3,FALSE)*Table1[[#This Row],[Subtotal_insumo]],"")</f>
        <v/>
      </c>
    </row>
    <row r="3121" spans="1:13" x14ac:dyDescent="0.25">
      <c r="A3121" s="6">
        <v>90203</v>
      </c>
      <c r="B3121" s="126">
        <v>1</v>
      </c>
      <c r="C3121" s="133"/>
      <c r="D3121" s="134">
        <v>52432</v>
      </c>
      <c r="E3121" s="7" t="s">
        <v>1068</v>
      </c>
      <c r="F3121" s="8" t="s">
        <v>5</v>
      </c>
      <c r="G3121" s="16">
        <f>IFERROR(VLOOKUP(Table1[[#This Row],[Codigo_insumo]],BD_Insumos!$B:$E,4),"")</f>
        <v>3.2115999999999998</v>
      </c>
      <c r="H3121" s="140">
        <v>1.1000000000000001</v>
      </c>
      <c r="I3121" s="9"/>
      <c r="J3121" s="22">
        <f t="shared" si="48"/>
        <v>3.5327600000000001</v>
      </c>
      <c r="K3121" s="22" t="str">
        <f>IF(I3121&lt;&gt;"",SUMIF(Table1[Codigo_servico],A3121,Table1[Subtotal_insumo]),"")</f>
        <v/>
      </c>
      <c r="L3121" s="16">
        <f>IF(Table1[[#This Row],[Ordem_insumos]]&lt;&gt;0,VLOOKUP(Table1[[#This Row],[Codigo_servico]],Preencher_Orcamento!$B:$D,3,FALSE)*Table1[[#This Row],[Qtde_insumo]],"")</f>
        <v>0</v>
      </c>
      <c r="M3121" s="16">
        <f>IF(Table1[[#This Row],[Ordem_insumos]]&lt;&gt;0,VLOOKUP(Table1[[#This Row],[Codigo_servico]],Preencher_Orcamento!$B:$D,3,FALSE)*Table1[[#This Row],[Subtotal_insumo]],"")</f>
        <v>0</v>
      </c>
    </row>
    <row r="3122" spans="1:13" x14ac:dyDescent="0.25">
      <c r="A3122" s="6">
        <v>90203</v>
      </c>
      <c r="B3122" s="126">
        <v>2</v>
      </c>
      <c r="C3122" s="133"/>
      <c r="D3122" s="134">
        <v>2044</v>
      </c>
      <c r="E3122" s="7" t="s">
        <v>2193</v>
      </c>
      <c r="F3122" s="8" t="s">
        <v>2140</v>
      </c>
      <c r="G3122" s="16">
        <f>IFERROR(VLOOKUP(Table1[[#This Row],[Codigo_insumo]],BD_Insumos!$B:$E,4),"")</f>
        <v>13.596734305430379</v>
      </c>
      <c r="H3122" s="140">
        <v>0.3</v>
      </c>
      <c r="I3122" s="9"/>
      <c r="J3122" s="22">
        <f t="shared" si="48"/>
        <v>4.0790202916291136</v>
      </c>
      <c r="K3122" s="22" t="str">
        <f>IF(I3122&lt;&gt;"",SUMIF(Table1[Codigo_servico],A3122,Table1[Subtotal_insumo]),"")</f>
        <v/>
      </c>
      <c r="L3122" s="16">
        <f>IF(Table1[[#This Row],[Ordem_insumos]]&lt;&gt;0,VLOOKUP(Table1[[#This Row],[Codigo_servico]],Preencher_Orcamento!$B:$D,3,FALSE)*Table1[[#This Row],[Qtde_insumo]],"")</f>
        <v>0</v>
      </c>
      <c r="M3122" s="16">
        <f>IF(Table1[[#This Row],[Ordem_insumos]]&lt;&gt;0,VLOOKUP(Table1[[#This Row],[Codigo_servico]],Preencher_Orcamento!$B:$D,3,FALSE)*Table1[[#This Row],[Subtotal_insumo]],"")</f>
        <v>0</v>
      </c>
    </row>
    <row r="3123" spans="1:13" x14ac:dyDescent="0.25">
      <c r="A3123" s="6">
        <v>90203</v>
      </c>
      <c r="B3123" s="126">
        <v>3</v>
      </c>
      <c r="C3123" s="133"/>
      <c r="D3123" s="134">
        <v>2041</v>
      </c>
      <c r="E3123" s="7" t="s">
        <v>2192</v>
      </c>
      <c r="F3123" s="8" t="s">
        <v>2140</v>
      </c>
      <c r="G3123" s="18">
        <f>IFERROR(VLOOKUP(Table1[[#This Row],[Codigo_insumo]],BD_Insumos!$B:$E,4),"")</f>
        <v>18.820516146129485</v>
      </c>
      <c r="H3123" s="140">
        <v>0.3</v>
      </c>
      <c r="I3123" s="9"/>
      <c r="J3123" s="23">
        <f t="shared" si="48"/>
        <v>5.6461548438388451</v>
      </c>
      <c r="K3123" s="22" t="str">
        <f>IF(I3123&lt;&gt;"",SUMIF(Table1[Codigo_servico],A3123,Table1[Subtotal_insumo]),"")</f>
        <v/>
      </c>
      <c r="L3123" s="18">
        <f>IF(Table1[[#This Row],[Ordem_insumos]]&lt;&gt;0,VLOOKUP(Table1[[#This Row],[Codigo_servico]],Preencher_Orcamento!$B:$D,3,FALSE)*Table1[[#This Row],[Qtde_insumo]],"")</f>
        <v>0</v>
      </c>
      <c r="M3123" s="18">
        <f>IF(Table1[[#This Row],[Ordem_insumos]]&lt;&gt;0,VLOOKUP(Table1[[#This Row],[Codigo_servico]],Preencher_Orcamento!$B:$D,3,FALSE)*Table1[[#This Row],[Subtotal_insumo]],"")</f>
        <v>0</v>
      </c>
    </row>
    <row r="3124" spans="1:13" x14ac:dyDescent="0.25">
      <c r="A3124" s="3">
        <v>90204</v>
      </c>
      <c r="B3124" s="125">
        <v>0</v>
      </c>
      <c r="C3124" s="131" t="s">
        <v>2963</v>
      </c>
      <c r="D3124" s="132"/>
      <c r="E3124" s="4"/>
      <c r="F3124" s="4"/>
      <c r="G3124" s="17" t="str">
        <f>IFERROR(VLOOKUP(Table1[[#This Row],[Codigo_insumo]],BD_Insumos!$B:$E,4),"")</f>
        <v/>
      </c>
      <c r="H3124" s="139"/>
      <c r="I3124" s="5" t="s">
        <v>5</v>
      </c>
      <c r="J3124" s="20" t="str">
        <f t="shared" si="48"/>
        <v/>
      </c>
      <c r="K3124" s="21">
        <f>IF(I3124&lt;&gt;"",SUMIF(Table1[Codigo_servico],A3124,Table1[Subtotal_insumo]),"")</f>
        <v>20.031882703201941</v>
      </c>
      <c r="L3124" s="17" t="str">
        <f>IF(Table1[[#This Row],[Ordem_insumos]]&lt;&gt;0,VLOOKUP(Table1[[#This Row],[Codigo_servico]],Preencher_Orcamento!$B:$D,3,FALSE)*Table1[[#This Row],[Qtde_insumo]],"")</f>
        <v/>
      </c>
      <c r="M3124" s="17" t="str">
        <f>IF(Table1[[#This Row],[Ordem_insumos]]&lt;&gt;0,VLOOKUP(Table1[[#This Row],[Codigo_servico]],Preencher_Orcamento!$B:$D,3,FALSE)*Table1[[#This Row],[Subtotal_insumo]],"")</f>
        <v/>
      </c>
    </row>
    <row r="3125" spans="1:13" x14ac:dyDescent="0.25">
      <c r="A3125" s="6">
        <v>90204</v>
      </c>
      <c r="B3125" s="126">
        <v>1</v>
      </c>
      <c r="C3125" s="133"/>
      <c r="D3125" s="134">
        <v>2044</v>
      </c>
      <c r="E3125" s="7" t="s">
        <v>2193</v>
      </c>
      <c r="F3125" s="8" t="s">
        <v>2140</v>
      </c>
      <c r="G3125" s="16">
        <f>IFERROR(VLOOKUP(Table1[[#This Row],[Codigo_insumo]],BD_Insumos!$B:$E,4),"")</f>
        <v>13.596734305430379</v>
      </c>
      <c r="H3125" s="140">
        <v>0.45</v>
      </c>
      <c r="I3125" s="9"/>
      <c r="J3125" s="22">
        <f t="shared" si="48"/>
        <v>6.1185304374436704</v>
      </c>
      <c r="K3125" s="22" t="str">
        <f>IF(I3125&lt;&gt;"",SUMIF(Table1[Codigo_servico],A3125,Table1[Subtotal_insumo]),"")</f>
        <v/>
      </c>
      <c r="L3125" s="16">
        <f>IF(Table1[[#This Row],[Ordem_insumos]]&lt;&gt;0,VLOOKUP(Table1[[#This Row],[Codigo_servico]],Preencher_Orcamento!$B:$D,3,FALSE)*Table1[[#This Row],[Qtde_insumo]],"")</f>
        <v>0</v>
      </c>
      <c r="M3125" s="16">
        <f>IF(Table1[[#This Row],[Ordem_insumos]]&lt;&gt;0,VLOOKUP(Table1[[#This Row],[Codigo_servico]],Preencher_Orcamento!$B:$D,3,FALSE)*Table1[[#This Row],[Subtotal_insumo]],"")</f>
        <v>0</v>
      </c>
    </row>
    <row r="3126" spans="1:13" ht="26.25" x14ac:dyDescent="0.25">
      <c r="A3126" s="6">
        <v>90204</v>
      </c>
      <c r="B3126" s="126">
        <v>2</v>
      </c>
      <c r="C3126" s="133"/>
      <c r="D3126" s="134">
        <v>52433</v>
      </c>
      <c r="E3126" s="7" t="s">
        <v>1069</v>
      </c>
      <c r="F3126" s="8" t="s">
        <v>5</v>
      </c>
      <c r="G3126" s="16">
        <f>IFERROR(VLOOKUP(Table1[[#This Row],[Codigo_insumo]],BD_Insumos!$B:$E,4),"")</f>
        <v>4.9492000000000003</v>
      </c>
      <c r="H3126" s="140">
        <v>1.1000000000000001</v>
      </c>
      <c r="I3126" s="9"/>
      <c r="J3126" s="22">
        <f t="shared" si="48"/>
        <v>5.4441200000000007</v>
      </c>
      <c r="K3126" s="22" t="str">
        <f>IF(I3126&lt;&gt;"",SUMIF(Table1[Codigo_servico],A3126,Table1[Subtotal_insumo]),"")</f>
        <v/>
      </c>
      <c r="L3126" s="16">
        <f>IF(Table1[[#This Row],[Ordem_insumos]]&lt;&gt;0,VLOOKUP(Table1[[#This Row],[Codigo_servico]],Preencher_Orcamento!$B:$D,3,FALSE)*Table1[[#This Row],[Qtde_insumo]],"")</f>
        <v>0</v>
      </c>
      <c r="M3126" s="16">
        <f>IF(Table1[[#This Row],[Ordem_insumos]]&lt;&gt;0,VLOOKUP(Table1[[#This Row],[Codigo_servico]],Preencher_Orcamento!$B:$D,3,FALSE)*Table1[[#This Row],[Subtotal_insumo]],"")</f>
        <v>0</v>
      </c>
    </row>
    <row r="3127" spans="1:13" x14ac:dyDescent="0.25">
      <c r="A3127" s="6">
        <v>90204</v>
      </c>
      <c r="B3127" s="126">
        <v>3</v>
      </c>
      <c r="C3127" s="133"/>
      <c r="D3127" s="134">
        <v>2041</v>
      </c>
      <c r="E3127" s="7" t="s">
        <v>2192</v>
      </c>
      <c r="F3127" s="8" t="s">
        <v>2140</v>
      </c>
      <c r="G3127" s="18">
        <f>IFERROR(VLOOKUP(Table1[[#This Row],[Codigo_insumo]],BD_Insumos!$B:$E,4),"")</f>
        <v>18.820516146129485</v>
      </c>
      <c r="H3127" s="140">
        <v>0.45</v>
      </c>
      <c r="I3127" s="9"/>
      <c r="J3127" s="23">
        <f t="shared" si="48"/>
        <v>8.4692322657582686</v>
      </c>
      <c r="K3127" s="22" t="str">
        <f>IF(I3127&lt;&gt;"",SUMIF(Table1[Codigo_servico],A3127,Table1[Subtotal_insumo]),"")</f>
        <v/>
      </c>
      <c r="L3127" s="18">
        <f>IF(Table1[[#This Row],[Ordem_insumos]]&lt;&gt;0,VLOOKUP(Table1[[#This Row],[Codigo_servico]],Preencher_Orcamento!$B:$D,3,FALSE)*Table1[[#This Row],[Qtde_insumo]],"")</f>
        <v>0</v>
      </c>
      <c r="M3127" s="18">
        <f>IF(Table1[[#This Row],[Ordem_insumos]]&lt;&gt;0,VLOOKUP(Table1[[#This Row],[Codigo_servico]],Preencher_Orcamento!$B:$D,3,FALSE)*Table1[[#This Row],[Subtotal_insumo]],"")</f>
        <v>0</v>
      </c>
    </row>
    <row r="3128" spans="1:13" x14ac:dyDescent="0.25">
      <c r="A3128" s="3">
        <v>90205</v>
      </c>
      <c r="B3128" s="125">
        <v>0</v>
      </c>
      <c r="C3128" s="131" t="s">
        <v>2964</v>
      </c>
      <c r="D3128" s="132"/>
      <c r="E3128" s="4"/>
      <c r="F3128" s="4"/>
      <c r="G3128" s="17" t="str">
        <f>IFERROR(VLOOKUP(Table1[[#This Row],[Codigo_insumo]],BD_Insumos!$B:$E,4),"")</f>
        <v/>
      </c>
      <c r="H3128" s="139"/>
      <c r="I3128" s="5" t="s">
        <v>5</v>
      </c>
      <c r="J3128" s="20" t="str">
        <f t="shared" si="48"/>
        <v/>
      </c>
      <c r="K3128" s="21">
        <f>IF(I3128&lt;&gt;"",SUMIF(Table1[Codigo_servico],A3128,Table1[Subtotal_insumo]),"")</f>
        <v>21.674842703201939</v>
      </c>
      <c r="L3128" s="17" t="str">
        <f>IF(Table1[[#This Row],[Ordem_insumos]]&lt;&gt;0,VLOOKUP(Table1[[#This Row],[Codigo_servico]],Preencher_Orcamento!$B:$D,3,FALSE)*Table1[[#This Row],[Qtde_insumo]],"")</f>
        <v/>
      </c>
      <c r="M3128" s="17" t="str">
        <f>IF(Table1[[#This Row],[Ordem_insumos]]&lt;&gt;0,VLOOKUP(Table1[[#This Row],[Codigo_servico]],Preencher_Orcamento!$B:$D,3,FALSE)*Table1[[#This Row],[Subtotal_insumo]],"")</f>
        <v/>
      </c>
    </row>
    <row r="3129" spans="1:13" x14ac:dyDescent="0.25">
      <c r="A3129" s="6">
        <v>90205</v>
      </c>
      <c r="B3129" s="126">
        <v>1</v>
      </c>
      <c r="C3129" s="133"/>
      <c r="D3129" s="134">
        <v>2041</v>
      </c>
      <c r="E3129" s="7" t="s">
        <v>2192</v>
      </c>
      <c r="F3129" s="8" t="s">
        <v>2140</v>
      </c>
      <c r="G3129" s="16">
        <f>IFERROR(VLOOKUP(Table1[[#This Row],[Codigo_insumo]],BD_Insumos!$B:$E,4),"")</f>
        <v>18.820516146129485</v>
      </c>
      <c r="H3129" s="140">
        <v>0.45</v>
      </c>
      <c r="I3129" s="9"/>
      <c r="J3129" s="22">
        <f t="shared" si="48"/>
        <v>8.4692322657582686</v>
      </c>
      <c r="K3129" s="22" t="str">
        <f>IF(I3129&lt;&gt;"",SUMIF(Table1[Codigo_servico],A3129,Table1[Subtotal_insumo]),"")</f>
        <v/>
      </c>
      <c r="L3129" s="16">
        <f>IF(Table1[[#This Row],[Ordem_insumos]]&lt;&gt;0,VLOOKUP(Table1[[#This Row],[Codigo_servico]],Preencher_Orcamento!$B:$D,3,FALSE)*Table1[[#This Row],[Qtde_insumo]],"")</f>
        <v>0</v>
      </c>
      <c r="M3129" s="16">
        <f>IF(Table1[[#This Row],[Ordem_insumos]]&lt;&gt;0,VLOOKUP(Table1[[#This Row],[Codigo_servico]],Preencher_Orcamento!$B:$D,3,FALSE)*Table1[[#This Row],[Subtotal_insumo]],"")</f>
        <v>0</v>
      </c>
    </row>
    <row r="3130" spans="1:13" ht="26.25" x14ac:dyDescent="0.25">
      <c r="A3130" s="6">
        <v>90205</v>
      </c>
      <c r="B3130" s="126">
        <v>2</v>
      </c>
      <c r="C3130" s="133"/>
      <c r="D3130" s="134">
        <v>52434</v>
      </c>
      <c r="E3130" s="7" t="s">
        <v>1070</v>
      </c>
      <c r="F3130" s="8" t="s">
        <v>5</v>
      </c>
      <c r="G3130" s="16">
        <f>IFERROR(VLOOKUP(Table1[[#This Row],[Codigo_insumo]],BD_Insumos!$B:$E,4),"")</f>
        <v>6.4428000000000001</v>
      </c>
      <c r="H3130" s="140">
        <v>1.1000000000000001</v>
      </c>
      <c r="I3130" s="9"/>
      <c r="J3130" s="22">
        <f t="shared" si="48"/>
        <v>7.0870800000000003</v>
      </c>
      <c r="K3130" s="22" t="str">
        <f>IF(I3130&lt;&gt;"",SUMIF(Table1[Codigo_servico],A3130,Table1[Subtotal_insumo]),"")</f>
        <v/>
      </c>
      <c r="L3130" s="16">
        <f>IF(Table1[[#This Row],[Ordem_insumos]]&lt;&gt;0,VLOOKUP(Table1[[#This Row],[Codigo_servico]],Preencher_Orcamento!$B:$D,3,FALSE)*Table1[[#This Row],[Qtde_insumo]],"")</f>
        <v>0</v>
      </c>
      <c r="M3130" s="16">
        <f>IF(Table1[[#This Row],[Ordem_insumos]]&lt;&gt;0,VLOOKUP(Table1[[#This Row],[Codigo_servico]],Preencher_Orcamento!$B:$D,3,FALSE)*Table1[[#This Row],[Subtotal_insumo]],"")</f>
        <v>0</v>
      </c>
    </row>
    <row r="3131" spans="1:13" x14ac:dyDescent="0.25">
      <c r="A3131" s="6">
        <v>90205</v>
      </c>
      <c r="B3131" s="126">
        <v>3</v>
      </c>
      <c r="C3131" s="133"/>
      <c r="D3131" s="134">
        <v>2044</v>
      </c>
      <c r="E3131" s="7" t="s">
        <v>2193</v>
      </c>
      <c r="F3131" s="8" t="s">
        <v>2140</v>
      </c>
      <c r="G3131" s="18">
        <f>IFERROR(VLOOKUP(Table1[[#This Row],[Codigo_insumo]],BD_Insumos!$B:$E,4),"")</f>
        <v>13.596734305430379</v>
      </c>
      <c r="H3131" s="140">
        <v>0.45</v>
      </c>
      <c r="I3131" s="9"/>
      <c r="J3131" s="23">
        <f t="shared" si="48"/>
        <v>6.1185304374436704</v>
      </c>
      <c r="K3131" s="22" t="str">
        <f>IF(I3131&lt;&gt;"",SUMIF(Table1[Codigo_servico],A3131,Table1[Subtotal_insumo]),"")</f>
        <v/>
      </c>
      <c r="L3131" s="18">
        <f>IF(Table1[[#This Row],[Ordem_insumos]]&lt;&gt;0,VLOOKUP(Table1[[#This Row],[Codigo_servico]],Preencher_Orcamento!$B:$D,3,FALSE)*Table1[[#This Row],[Qtde_insumo]],"")</f>
        <v>0</v>
      </c>
      <c r="M3131" s="18">
        <f>IF(Table1[[#This Row],[Ordem_insumos]]&lt;&gt;0,VLOOKUP(Table1[[#This Row],[Codigo_servico]],Preencher_Orcamento!$B:$D,3,FALSE)*Table1[[#This Row],[Subtotal_insumo]],"")</f>
        <v>0</v>
      </c>
    </row>
    <row r="3132" spans="1:13" x14ac:dyDescent="0.25">
      <c r="A3132" s="3">
        <v>90206</v>
      </c>
      <c r="B3132" s="125">
        <v>0</v>
      </c>
      <c r="C3132" s="131" t="s">
        <v>2965</v>
      </c>
      <c r="D3132" s="132"/>
      <c r="E3132" s="4"/>
      <c r="F3132" s="4"/>
      <c r="G3132" s="17" t="str">
        <f>IFERROR(VLOOKUP(Table1[[#This Row],[Codigo_insumo]],BD_Insumos!$B:$E,4),"")</f>
        <v/>
      </c>
      <c r="H3132" s="139"/>
      <c r="I3132" s="5" t="s">
        <v>5</v>
      </c>
      <c r="J3132" s="20" t="str">
        <f t="shared" si="48"/>
        <v/>
      </c>
      <c r="K3132" s="21">
        <f>IF(I3132&lt;&gt;"",SUMIF(Table1[Codigo_servico],A3132,Table1[Subtotal_insumo]),"")</f>
        <v>22.61204270320194</v>
      </c>
      <c r="L3132" s="17" t="str">
        <f>IF(Table1[[#This Row],[Ordem_insumos]]&lt;&gt;0,VLOOKUP(Table1[[#This Row],[Codigo_servico]],Preencher_Orcamento!$B:$D,3,FALSE)*Table1[[#This Row],[Qtde_insumo]],"")</f>
        <v/>
      </c>
      <c r="M3132" s="17" t="str">
        <f>IF(Table1[[#This Row],[Ordem_insumos]]&lt;&gt;0,VLOOKUP(Table1[[#This Row],[Codigo_servico]],Preencher_Orcamento!$B:$D,3,FALSE)*Table1[[#This Row],[Subtotal_insumo]],"")</f>
        <v/>
      </c>
    </row>
    <row r="3133" spans="1:13" x14ac:dyDescent="0.25">
      <c r="A3133" s="6">
        <v>90206</v>
      </c>
      <c r="B3133" s="126">
        <v>1</v>
      </c>
      <c r="C3133" s="133"/>
      <c r="D3133" s="134">
        <v>2044</v>
      </c>
      <c r="E3133" s="7" t="s">
        <v>2193</v>
      </c>
      <c r="F3133" s="8" t="s">
        <v>2140</v>
      </c>
      <c r="G3133" s="16">
        <f>IFERROR(VLOOKUP(Table1[[#This Row],[Codigo_insumo]],BD_Insumos!$B:$E,4),"")</f>
        <v>13.596734305430379</v>
      </c>
      <c r="H3133" s="140">
        <v>0.45</v>
      </c>
      <c r="I3133" s="9"/>
      <c r="J3133" s="22">
        <f t="shared" si="48"/>
        <v>6.1185304374436704</v>
      </c>
      <c r="K3133" s="22" t="str">
        <f>IF(I3133&lt;&gt;"",SUMIF(Table1[Codigo_servico],A3133,Table1[Subtotal_insumo]),"")</f>
        <v/>
      </c>
      <c r="L3133" s="16">
        <f>IF(Table1[[#This Row],[Ordem_insumos]]&lt;&gt;0,VLOOKUP(Table1[[#This Row],[Codigo_servico]],Preencher_Orcamento!$B:$D,3,FALSE)*Table1[[#This Row],[Qtde_insumo]],"")</f>
        <v>0</v>
      </c>
      <c r="M3133" s="16">
        <f>IF(Table1[[#This Row],[Ordem_insumos]]&lt;&gt;0,VLOOKUP(Table1[[#This Row],[Codigo_servico]],Preencher_Orcamento!$B:$D,3,FALSE)*Table1[[#This Row],[Subtotal_insumo]],"")</f>
        <v>0</v>
      </c>
    </row>
    <row r="3134" spans="1:13" x14ac:dyDescent="0.25">
      <c r="A3134" s="6">
        <v>90206</v>
      </c>
      <c r="B3134" s="126">
        <v>2</v>
      </c>
      <c r="C3134" s="133"/>
      <c r="D3134" s="134">
        <v>2041</v>
      </c>
      <c r="E3134" s="7" t="s">
        <v>2192</v>
      </c>
      <c r="F3134" s="8" t="s">
        <v>2140</v>
      </c>
      <c r="G3134" s="16">
        <f>IFERROR(VLOOKUP(Table1[[#This Row],[Codigo_insumo]],BD_Insumos!$B:$E,4),"")</f>
        <v>18.820516146129485</v>
      </c>
      <c r="H3134" s="140">
        <v>0.45</v>
      </c>
      <c r="I3134" s="9"/>
      <c r="J3134" s="22">
        <f t="shared" si="48"/>
        <v>8.4692322657582686</v>
      </c>
      <c r="K3134" s="22" t="str">
        <f>IF(I3134&lt;&gt;"",SUMIF(Table1[Codigo_servico],A3134,Table1[Subtotal_insumo]),"")</f>
        <v/>
      </c>
      <c r="L3134" s="16">
        <f>IF(Table1[[#This Row],[Ordem_insumos]]&lt;&gt;0,VLOOKUP(Table1[[#This Row],[Codigo_servico]],Preencher_Orcamento!$B:$D,3,FALSE)*Table1[[#This Row],[Qtde_insumo]],"")</f>
        <v>0</v>
      </c>
      <c r="M3134" s="16">
        <f>IF(Table1[[#This Row],[Ordem_insumos]]&lt;&gt;0,VLOOKUP(Table1[[#This Row],[Codigo_servico]],Preencher_Orcamento!$B:$D,3,FALSE)*Table1[[#This Row],[Subtotal_insumo]],"")</f>
        <v>0</v>
      </c>
    </row>
    <row r="3135" spans="1:13" x14ac:dyDescent="0.25">
      <c r="A3135" s="6">
        <v>90206</v>
      </c>
      <c r="B3135" s="126">
        <v>3</v>
      </c>
      <c r="C3135" s="133"/>
      <c r="D3135" s="134">
        <v>52435</v>
      </c>
      <c r="E3135" s="7" t="s">
        <v>1071</v>
      </c>
      <c r="F3135" s="8" t="s">
        <v>5</v>
      </c>
      <c r="G3135" s="18">
        <f>IFERROR(VLOOKUP(Table1[[#This Row],[Codigo_insumo]],BD_Insumos!$B:$E,4),"")</f>
        <v>7.2948000000000004</v>
      </c>
      <c r="H3135" s="140">
        <v>1.1000000000000001</v>
      </c>
      <c r="I3135" s="9"/>
      <c r="J3135" s="23">
        <f t="shared" si="48"/>
        <v>8.024280000000001</v>
      </c>
      <c r="K3135" s="22" t="str">
        <f>IF(I3135&lt;&gt;"",SUMIF(Table1[Codigo_servico],A3135,Table1[Subtotal_insumo]),"")</f>
        <v/>
      </c>
      <c r="L3135" s="18">
        <f>IF(Table1[[#This Row],[Ordem_insumos]]&lt;&gt;0,VLOOKUP(Table1[[#This Row],[Codigo_servico]],Preencher_Orcamento!$B:$D,3,FALSE)*Table1[[#This Row],[Qtde_insumo]],"")</f>
        <v>0</v>
      </c>
      <c r="M3135" s="18">
        <f>IF(Table1[[#This Row],[Ordem_insumos]]&lt;&gt;0,VLOOKUP(Table1[[#This Row],[Codigo_servico]],Preencher_Orcamento!$B:$D,3,FALSE)*Table1[[#This Row],[Subtotal_insumo]],"")</f>
        <v>0</v>
      </c>
    </row>
    <row r="3136" spans="1:13" x14ac:dyDescent="0.25">
      <c r="A3136" s="3">
        <v>90207</v>
      </c>
      <c r="B3136" s="125">
        <v>0</v>
      </c>
      <c r="C3136" s="131" t="s">
        <v>2966</v>
      </c>
      <c r="D3136" s="132"/>
      <c r="E3136" s="4"/>
      <c r="F3136" s="4"/>
      <c r="G3136" s="17" t="str">
        <f>IFERROR(VLOOKUP(Table1[[#This Row],[Codigo_insumo]],BD_Insumos!$B:$E,4),"")</f>
        <v/>
      </c>
      <c r="H3136" s="139"/>
      <c r="I3136" s="5" t="s">
        <v>5</v>
      </c>
      <c r="J3136" s="20" t="str">
        <f t="shared" si="48"/>
        <v/>
      </c>
      <c r="K3136" s="21">
        <f>IF(I3136&lt;&gt;"",SUMIF(Table1[Codigo_servico],A3136,Table1[Subtotal_insumo]),"")</f>
        <v>34.744750270935924</v>
      </c>
      <c r="L3136" s="17" t="str">
        <f>IF(Table1[[#This Row],[Ordem_insumos]]&lt;&gt;0,VLOOKUP(Table1[[#This Row],[Codigo_servico]],Preencher_Orcamento!$B:$D,3,FALSE)*Table1[[#This Row],[Qtde_insumo]],"")</f>
        <v/>
      </c>
      <c r="M3136" s="17" t="str">
        <f>IF(Table1[[#This Row],[Ordem_insumos]]&lt;&gt;0,VLOOKUP(Table1[[#This Row],[Codigo_servico]],Preencher_Orcamento!$B:$D,3,FALSE)*Table1[[#This Row],[Subtotal_insumo]],"")</f>
        <v/>
      </c>
    </row>
    <row r="3137" spans="1:13" ht="26.25" x14ac:dyDescent="0.25">
      <c r="A3137" s="6">
        <v>90207</v>
      </c>
      <c r="B3137" s="126">
        <v>1</v>
      </c>
      <c r="C3137" s="133"/>
      <c r="D3137" s="134">
        <v>52436</v>
      </c>
      <c r="E3137" s="7" t="s">
        <v>1072</v>
      </c>
      <c r="F3137" s="8" t="s">
        <v>5</v>
      </c>
      <c r="G3137" s="16">
        <f>IFERROR(VLOOKUP(Table1[[#This Row],[Codigo_insumo]],BD_Insumos!$B:$E,4),"")</f>
        <v>13.904</v>
      </c>
      <c r="H3137" s="140">
        <v>1.1000000000000001</v>
      </c>
      <c r="I3137" s="9"/>
      <c r="J3137" s="22">
        <f t="shared" si="48"/>
        <v>15.294400000000001</v>
      </c>
      <c r="K3137" s="22" t="str">
        <f>IF(I3137&lt;&gt;"",SUMIF(Table1[Codigo_servico],A3137,Table1[Subtotal_insumo]),"")</f>
        <v/>
      </c>
      <c r="L3137" s="16">
        <f>IF(Table1[[#This Row],[Ordem_insumos]]&lt;&gt;0,VLOOKUP(Table1[[#This Row],[Codigo_servico]],Preencher_Orcamento!$B:$D,3,FALSE)*Table1[[#This Row],[Qtde_insumo]],"")</f>
        <v>0</v>
      </c>
      <c r="M3137" s="16">
        <f>IF(Table1[[#This Row],[Ordem_insumos]]&lt;&gt;0,VLOOKUP(Table1[[#This Row],[Codigo_servico]],Preencher_Orcamento!$B:$D,3,FALSE)*Table1[[#This Row],[Subtotal_insumo]],"")</f>
        <v>0</v>
      </c>
    </row>
    <row r="3138" spans="1:13" x14ac:dyDescent="0.25">
      <c r="A3138" s="6">
        <v>90207</v>
      </c>
      <c r="B3138" s="126">
        <v>2</v>
      </c>
      <c r="C3138" s="133"/>
      <c r="D3138" s="134">
        <v>2044</v>
      </c>
      <c r="E3138" s="7" t="s">
        <v>2193</v>
      </c>
      <c r="F3138" s="8" t="s">
        <v>2140</v>
      </c>
      <c r="G3138" s="16">
        <f>IFERROR(VLOOKUP(Table1[[#This Row],[Codigo_insumo]],BD_Insumos!$B:$E,4),"")</f>
        <v>13.596734305430379</v>
      </c>
      <c r="H3138" s="140">
        <v>0.6</v>
      </c>
      <c r="I3138" s="9"/>
      <c r="J3138" s="22">
        <f t="shared" ref="J3138:J3201" si="49">IF(I3138="",G3138*H3138,"")</f>
        <v>8.1580405832582272</v>
      </c>
      <c r="K3138" s="22" t="str">
        <f>IF(I3138&lt;&gt;"",SUMIF(Table1[Codigo_servico],A3138,Table1[Subtotal_insumo]),"")</f>
        <v/>
      </c>
      <c r="L3138" s="16">
        <f>IF(Table1[[#This Row],[Ordem_insumos]]&lt;&gt;0,VLOOKUP(Table1[[#This Row],[Codigo_servico]],Preencher_Orcamento!$B:$D,3,FALSE)*Table1[[#This Row],[Qtde_insumo]],"")</f>
        <v>0</v>
      </c>
      <c r="M3138" s="16">
        <f>IF(Table1[[#This Row],[Ordem_insumos]]&lt;&gt;0,VLOOKUP(Table1[[#This Row],[Codigo_servico]],Preencher_Orcamento!$B:$D,3,FALSE)*Table1[[#This Row],[Subtotal_insumo]],"")</f>
        <v>0</v>
      </c>
    </row>
    <row r="3139" spans="1:13" x14ac:dyDescent="0.25">
      <c r="A3139" s="6">
        <v>90207</v>
      </c>
      <c r="B3139" s="126">
        <v>3</v>
      </c>
      <c r="C3139" s="133"/>
      <c r="D3139" s="134">
        <v>2041</v>
      </c>
      <c r="E3139" s="7" t="s">
        <v>2192</v>
      </c>
      <c r="F3139" s="8" t="s">
        <v>2140</v>
      </c>
      <c r="G3139" s="18">
        <f>IFERROR(VLOOKUP(Table1[[#This Row],[Codigo_insumo]],BD_Insumos!$B:$E,4),"")</f>
        <v>18.820516146129485</v>
      </c>
      <c r="H3139" s="140">
        <v>0.6</v>
      </c>
      <c r="I3139" s="9"/>
      <c r="J3139" s="23">
        <f t="shared" si="49"/>
        <v>11.29230968767769</v>
      </c>
      <c r="K3139" s="22" t="str">
        <f>IF(I3139&lt;&gt;"",SUMIF(Table1[Codigo_servico],A3139,Table1[Subtotal_insumo]),"")</f>
        <v/>
      </c>
      <c r="L3139" s="18">
        <f>IF(Table1[[#This Row],[Ordem_insumos]]&lt;&gt;0,VLOOKUP(Table1[[#This Row],[Codigo_servico]],Preencher_Orcamento!$B:$D,3,FALSE)*Table1[[#This Row],[Qtde_insumo]],"")</f>
        <v>0</v>
      </c>
      <c r="M3139" s="18">
        <f>IF(Table1[[#This Row],[Ordem_insumos]]&lt;&gt;0,VLOOKUP(Table1[[#This Row],[Codigo_servico]],Preencher_Orcamento!$B:$D,3,FALSE)*Table1[[#This Row],[Subtotal_insumo]],"")</f>
        <v>0</v>
      </c>
    </row>
    <row r="3140" spans="1:13" x14ac:dyDescent="0.25">
      <c r="A3140" s="3">
        <v>90208</v>
      </c>
      <c r="B3140" s="125">
        <v>0</v>
      </c>
      <c r="C3140" s="131" t="s">
        <v>2967</v>
      </c>
      <c r="D3140" s="132"/>
      <c r="E3140" s="4"/>
      <c r="F3140" s="4"/>
      <c r="G3140" s="17" t="str">
        <f>IFERROR(VLOOKUP(Table1[[#This Row],[Codigo_insumo]],BD_Insumos!$B:$E,4),"")</f>
        <v/>
      </c>
      <c r="H3140" s="139"/>
      <c r="I3140" s="5" t="s">
        <v>5</v>
      </c>
      <c r="J3140" s="20" t="str">
        <f t="shared" si="49"/>
        <v/>
      </c>
      <c r="K3140" s="21">
        <f>IF(I3140&lt;&gt;"",SUMIF(Table1[Codigo_servico],A3140,Table1[Subtotal_insumo]),"")</f>
        <v>39.86217027093592</v>
      </c>
      <c r="L3140" s="17" t="str">
        <f>IF(Table1[[#This Row],[Ordem_insumos]]&lt;&gt;0,VLOOKUP(Table1[[#This Row],[Codigo_servico]],Preencher_Orcamento!$B:$D,3,FALSE)*Table1[[#This Row],[Qtde_insumo]],"")</f>
        <v/>
      </c>
      <c r="M3140" s="17" t="str">
        <f>IF(Table1[[#This Row],[Ordem_insumos]]&lt;&gt;0,VLOOKUP(Table1[[#This Row],[Codigo_servico]],Preencher_Orcamento!$B:$D,3,FALSE)*Table1[[#This Row],[Subtotal_insumo]],"")</f>
        <v/>
      </c>
    </row>
    <row r="3141" spans="1:13" x14ac:dyDescent="0.25">
      <c r="A3141" s="6">
        <v>90208</v>
      </c>
      <c r="B3141" s="126">
        <v>1</v>
      </c>
      <c r="C3141" s="133"/>
      <c r="D3141" s="134">
        <v>2044</v>
      </c>
      <c r="E3141" s="7" t="s">
        <v>2193</v>
      </c>
      <c r="F3141" s="8" t="s">
        <v>2140</v>
      </c>
      <c r="G3141" s="16">
        <f>IFERROR(VLOOKUP(Table1[[#This Row],[Codigo_insumo]],BD_Insumos!$B:$E,4),"")</f>
        <v>13.596734305430379</v>
      </c>
      <c r="H3141" s="140">
        <v>0.6</v>
      </c>
      <c r="I3141" s="9"/>
      <c r="J3141" s="22">
        <f t="shared" si="49"/>
        <v>8.1580405832582272</v>
      </c>
      <c r="K3141" s="22" t="str">
        <f>IF(I3141&lt;&gt;"",SUMIF(Table1[Codigo_servico],A3141,Table1[Subtotal_insumo]),"")</f>
        <v/>
      </c>
      <c r="L3141" s="16">
        <f>IF(Table1[[#This Row],[Ordem_insumos]]&lt;&gt;0,VLOOKUP(Table1[[#This Row],[Codigo_servico]],Preencher_Orcamento!$B:$D,3,FALSE)*Table1[[#This Row],[Qtde_insumo]],"")</f>
        <v>0</v>
      </c>
      <c r="M3141" s="16">
        <f>IF(Table1[[#This Row],[Ordem_insumos]]&lt;&gt;0,VLOOKUP(Table1[[#This Row],[Codigo_servico]],Preencher_Orcamento!$B:$D,3,FALSE)*Table1[[#This Row],[Subtotal_insumo]],"")</f>
        <v>0</v>
      </c>
    </row>
    <row r="3142" spans="1:13" x14ac:dyDescent="0.25">
      <c r="A3142" s="6">
        <v>90208</v>
      </c>
      <c r="B3142" s="126">
        <v>2</v>
      </c>
      <c r="C3142" s="133"/>
      <c r="D3142" s="134">
        <v>52437</v>
      </c>
      <c r="E3142" s="7" t="s">
        <v>1073</v>
      </c>
      <c r="F3142" s="8" t="s">
        <v>5</v>
      </c>
      <c r="G3142" s="16">
        <f>IFERROR(VLOOKUP(Table1[[#This Row],[Codigo_insumo]],BD_Insumos!$B:$E,4),"")</f>
        <v>18.5562</v>
      </c>
      <c r="H3142" s="140">
        <v>1.1000000000000001</v>
      </c>
      <c r="I3142" s="9"/>
      <c r="J3142" s="22">
        <f t="shared" si="49"/>
        <v>20.411820000000002</v>
      </c>
      <c r="K3142" s="22" t="str">
        <f>IF(I3142&lt;&gt;"",SUMIF(Table1[Codigo_servico],A3142,Table1[Subtotal_insumo]),"")</f>
        <v/>
      </c>
      <c r="L3142" s="16">
        <f>IF(Table1[[#This Row],[Ordem_insumos]]&lt;&gt;0,VLOOKUP(Table1[[#This Row],[Codigo_servico]],Preencher_Orcamento!$B:$D,3,FALSE)*Table1[[#This Row],[Qtde_insumo]],"")</f>
        <v>0</v>
      </c>
      <c r="M3142" s="16">
        <f>IF(Table1[[#This Row],[Ordem_insumos]]&lt;&gt;0,VLOOKUP(Table1[[#This Row],[Codigo_servico]],Preencher_Orcamento!$B:$D,3,FALSE)*Table1[[#This Row],[Subtotal_insumo]],"")</f>
        <v>0</v>
      </c>
    </row>
    <row r="3143" spans="1:13" x14ac:dyDescent="0.25">
      <c r="A3143" s="6">
        <v>90208</v>
      </c>
      <c r="B3143" s="126">
        <v>3</v>
      </c>
      <c r="C3143" s="133"/>
      <c r="D3143" s="134">
        <v>2041</v>
      </c>
      <c r="E3143" s="7" t="s">
        <v>2192</v>
      </c>
      <c r="F3143" s="8" t="s">
        <v>2140</v>
      </c>
      <c r="G3143" s="18">
        <f>IFERROR(VLOOKUP(Table1[[#This Row],[Codigo_insumo]],BD_Insumos!$B:$E,4),"")</f>
        <v>18.820516146129485</v>
      </c>
      <c r="H3143" s="140">
        <v>0.6</v>
      </c>
      <c r="I3143" s="9"/>
      <c r="J3143" s="23">
        <f t="shared" si="49"/>
        <v>11.29230968767769</v>
      </c>
      <c r="K3143" s="22" t="str">
        <f>IF(I3143&lt;&gt;"",SUMIF(Table1[Codigo_servico],A3143,Table1[Subtotal_insumo]),"")</f>
        <v/>
      </c>
      <c r="L3143" s="18">
        <f>IF(Table1[[#This Row],[Ordem_insumos]]&lt;&gt;0,VLOOKUP(Table1[[#This Row],[Codigo_servico]],Preencher_Orcamento!$B:$D,3,FALSE)*Table1[[#This Row],[Qtde_insumo]],"")</f>
        <v>0</v>
      </c>
      <c r="M3143" s="18">
        <f>IF(Table1[[#This Row],[Ordem_insumos]]&lt;&gt;0,VLOOKUP(Table1[[#This Row],[Codigo_servico]],Preencher_Orcamento!$B:$D,3,FALSE)*Table1[[#This Row],[Subtotal_insumo]],"")</f>
        <v>0</v>
      </c>
    </row>
    <row r="3144" spans="1:13" x14ac:dyDescent="0.25">
      <c r="A3144" s="3">
        <v>90209</v>
      </c>
      <c r="B3144" s="125">
        <v>0</v>
      </c>
      <c r="C3144" s="131" t="s">
        <v>2968</v>
      </c>
      <c r="D3144" s="132"/>
      <c r="E3144" s="4"/>
      <c r="F3144" s="4"/>
      <c r="G3144" s="17" t="str">
        <f>IFERROR(VLOOKUP(Table1[[#This Row],[Codigo_insumo]],BD_Insumos!$B:$E,4),"")</f>
        <v/>
      </c>
      <c r="H3144" s="139"/>
      <c r="I3144" s="5" t="s">
        <v>5</v>
      </c>
      <c r="J3144" s="20" t="str">
        <f t="shared" si="49"/>
        <v/>
      </c>
      <c r="K3144" s="21">
        <f>IF(I3144&lt;&gt;"",SUMIF(Table1[Codigo_servico],A3144,Table1[Subtotal_insumo]),"")</f>
        <v>49.091940270935922</v>
      </c>
      <c r="L3144" s="17" t="str">
        <f>IF(Table1[[#This Row],[Ordem_insumos]]&lt;&gt;0,VLOOKUP(Table1[[#This Row],[Codigo_servico]],Preencher_Orcamento!$B:$D,3,FALSE)*Table1[[#This Row],[Qtde_insumo]],"")</f>
        <v/>
      </c>
      <c r="M3144" s="17" t="str">
        <f>IF(Table1[[#This Row],[Ordem_insumos]]&lt;&gt;0,VLOOKUP(Table1[[#This Row],[Codigo_servico]],Preencher_Orcamento!$B:$D,3,FALSE)*Table1[[#This Row],[Subtotal_insumo]],"")</f>
        <v/>
      </c>
    </row>
    <row r="3145" spans="1:13" x14ac:dyDescent="0.25">
      <c r="A3145" s="6">
        <v>90209</v>
      </c>
      <c r="B3145" s="126">
        <v>1</v>
      </c>
      <c r="C3145" s="133"/>
      <c r="D3145" s="134">
        <v>2044</v>
      </c>
      <c r="E3145" s="7" t="s">
        <v>2193</v>
      </c>
      <c r="F3145" s="8" t="s">
        <v>2140</v>
      </c>
      <c r="G3145" s="16">
        <f>IFERROR(VLOOKUP(Table1[[#This Row],[Codigo_insumo]],BD_Insumos!$B:$E,4),"")</f>
        <v>13.596734305430379</v>
      </c>
      <c r="H3145" s="140">
        <v>0.6</v>
      </c>
      <c r="I3145" s="9"/>
      <c r="J3145" s="22">
        <f t="shared" si="49"/>
        <v>8.1580405832582272</v>
      </c>
      <c r="K3145" s="22" t="str">
        <f>IF(I3145&lt;&gt;"",SUMIF(Table1[Codigo_servico],A3145,Table1[Subtotal_insumo]),"")</f>
        <v/>
      </c>
      <c r="L3145" s="16">
        <f>IF(Table1[[#This Row],[Ordem_insumos]]&lt;&gt;0,VLOOKUP(Table1[[#This Row],[Codigo_servico]],Preencher_Orcamento!$B:$D,3,FALSE)*Table1[[#This Row],[Qtde_insumo]],"")</f>
        <v>0</v>
      </c>
      <c r="M3145" s="16">
        <f>IF(Table1[[#This Row],[Ordem_insumos]]&lt;&gt;0,VLOOKUP(Table1[[#This Row],[Codigo_servico]],Preencher_Orcamento!$B:$D,3,FALSE)*Table1[[#This Row],[Subtotal_insumo]],"")</f>
        <v>0</v>
      </c>
    </row>
    <row r="3146" spans="1:13" x14ac:dyDescent="0.25">
      <c r="A3146" s="6">
        <v>90209</v>
      </c>
      <c r="B3146" s="126">
        <v>2</v>
      </c>
      <c r="C3146" s="133"/>
      <c r="D3146" s="134">
        <v>52438</v>
      </c>
      <c r="E3146" s="7" t="s">
        <v>1074</v>
      </c>
      <c r="F3146" s="8" t="s">
        <v>5</v>
      </c>
      <c r="G3146" s="16">
        <f>IFERROR(VLOOKUP(Table1[[#This Row],[Codigo_insumo]],BD_Insumos!$B:$E,4),"")</f>
        <v>26.946899999999999</v>
      </c>
      <c r="H3146" s="140">
        <v>1.1000000000000001</v>
      </c>
      <c r="I3146" s="9"/>
      <c r="J3146" s="22">
        <f t="shared" si="49"/>
        <v>29.641590000000001</v>
      </c>
      <c r="K3146" s="22" t="str">
        <f>IF(I3146&lt;&gt;"",SUMIF(Table1[Codigo_servico],A3146,Table1[Subtotal_insumo]),"")</f>
        <v/>
      </c>
      <c r="L3146" s="16">
        <f>IF(Table1[[#This Row],[Ordem_insumos]]&lt;&gt;0,VLOOKUP(Table1[[#This Row],[Codigo_servico]],Preencher_Orcamento!$B:$D,3,FALSE)*Table1[[#This Row],[Qtde_insumo]],"")</f>
        <v>0</v>
      </c>
      <c r="M3146" s="16">
        <f>IF(Table1[[#This Row],[Ordem_insumos]]&lt;&gt;0,VLOOKUP(Table1[[#This Row],[Codigo_servico]],Preencher_Orcamento!$B:$D,3,FALSE)*Table1[[#This Row],[Subtotal_insumo]],"")</f>
        <v>0</v>
      </c>
    </row>
    <row r="3147" spans="1:13" x14ac:dyDescent="0.25">
      <c r="A3147" s="6">
        <v>90209</v>
      </c>
      <c r="B3147" s="126">
        <v>3</v>
      </c>
      <c r="C3147" s="133"/>
      <c r="D3147" s="134">
        <v>2041</v>
      </c>
      <c r="E3147" s="7" t="s">
        <v>2192</v>
      </c>
      <c r="F3147" s="8" t="s">
        <v>2140</v>
      </c>
      <c r="G3147" s="18">
        <f>IFERROR(VLOOKUP(Table1[[#This Row],[Codigo_insumo]],BD_Insumos!$B:$E,4),"")</f>
        <v>18.820516146129485</v>
      </c>
      <c r="H3147" s="140">
        <v>0.6</v>
      </c>
      <c r="I3147" s="9"/>
      <c r="J3147" s="23">
        <f t="shared" si="49"/>
        <v>11.29230968767769</v>
      </c>
      <c r="K3147" s="22" t="str">
        <f>IF(I3147&lt;&gt;"",SUMIF(Table1[Codigo_servico],A3147,Table1[Subtotal_insumo]),"")</f>
        <v/>
      </c>
      <c r="L3147" s="18">
        <f>IF(Table1[[#This Row],[Ordem_insumos]]&lt;&gt;0,VLOOKUP(Table1[[#This Row],[Codigo_servico]],Preencher_Orcamento!$B:$D,3,FALSE)*Table1[[#This Row],[Qtde_insumo]],"")</f>
        <v>0</v>
      </c>
      <c r="M3147" s="18">
        <f>IF(Table1[[#This Row],[Ordem_insumos]]&lt;&gt;0,VLOOKUP(Table1[[#This Row],[Codigo_servico]],Preencher_Orcamento!$B:$D,3,FALSE)*Table1[[#This Row],[Subtotal_insumo]],"")</f>
        <v>0</v>
      </c>
    </row>
    <row r="3148" spans="1:13" x14ac:dyDescent="0.25">
      <c r="A3148" s="3">
        <v>90211</v>
      </c>
      <c r="B3148" s="125">
        <v>0</v>
      </c>
      <c r="C3148" s="131" t="s">
        <v>2969</v>
      </c>
      <c r="D3148" s="132"/>
      <c r="E3148" s="4"/>
      <c r="F3148" s="4"/>
      <c r="G3148" s="17" t="str">
        <f>IFERROR(VLOOKUP(Table1[[#This Row],[Codigo_insumo]],BD_Insumos!$B:$E,4),"")</f>
        <v/>
      </c>
      <c r="H3148" s="139"/>
      <c r="I3148" s="5" t="s">
        <v>5</v>
      </c>
      <c r="J3148" s="20" t="str">
        <f t="shared" si="49"/>
        <v/>
      </c>
      <c r="K3148" s="21">
        <f>IF(I3148&lt;&gt;"",SUMIF(Table1[Codigo_servico],A3148,Table1[Subtotal_insumo]),"")</f>
        <v>21.819510225779933</v>
      </c>
      <c r="L3148" s="17" t="str">
        <f>IF(Table1[[#This Row],[Ordem_insumos]]&lt;&gt;0,VLOOKUP(Table1[[#This Row],[Codigo_servico]],Preencher_Orcamento!$B:$D,3,FALSE)*Table1[[#This Row],[Qtde_insumo]],"")</f>
        <v/>
      </c>
      <c r="M3148" s="17" t="str">
        <f>IF(Table1[[#This Row],[Ordem_insumos]]&lt;&gt;0,VLOOKUP(Table1[[#This Row],[Codigo_servico]],Preencher_Orcamento!$B:$D,3,FALSE)*Table1[[#This Row],[Subtotal_insumo]],"")</f>
        <v/>
      </c>
    </row>
    <row r="3149" spans="1:13" x14ac:dyDescent="0.25">
      <c r="A3149" s="6">
        <v>90211</v>
      </c>
      <c r="B3149" s="126">
        <v>1</v>
      </c>
      <c r="C3149" s="133"/>
      <c r="D3149" s="134">
        <v>2041</v>
      </c>
      <c r="E3149" s="7" t="s">
        <v>2192</v>
      </c>
      <c r="F3149" s="8" t="s">
        <v>2140</v>
      </c>
      <c r="G3149" s="16">
        <f>IFERROR(VLOOKUP(Table1[[#This Row],[Codigo_insumo]],BD_Insumos!$B:$E,4),"")</f>
        <v>18.820516146129485</v>
      </c>
      <c r="H3149" s="140">
        <v>0.5</v>
      </c>
      <c r="I3149" s="9"/>
      <c r="J3149" s="22">
        <f t="shared" si="49"/>
        <v>9.4102580730647425</v>
      </c>
      <c r="K3149" s="22" t="str">
        <f>IF(I3149&lt;&gt;"",SUMIF(Table1[Codigo_servico],A3149,Table1[Subtotal_insumo]),"")</f>
        <v/>
      </c>
      <c r="L3149" s="16">
        <f>IF(Table1[[#This Row],[Ordem_insumos]]&lt;&gt;0,VLOOKUP(Table1[[#This Row],[Codigo_servico]],Preencher_Orcamento!$B:$D,3,FALSE)*Table1[[#This Row],[Qtde_insumo]],"")</f>
        <v>0</v>
      </c>
      <c r="M3149" s="16">
        <f>IF(Table1[[#This Row],[Ordem_insumos]]&lt;&gt;0,VLOOKUP(Table1[[#This Row],[Codigo_servico]],Preencher_Orcamento!$B:$D,3,FALSE)*Table1[[#This Row],[Subtotal_insumo]],"")</f>
        <v>0</v>
      </c>
    </row>
    <row r="3150" spans="1:13" ht="39" x14ac:dyDescent="0.25">
      <c r="A3150" s="6">
        <v>90211</v>
      </c>
      <c r="B3150" s="126">
        <v>2</v>
      </c>
      <c r="C3150" s="133"/>
      <c r="D3150" s="134">
        <v>51631</v>
      </c>
      <c r="E3150" s="7" t="s">
        <v>1035</v>
      </c>
      <c r="F3150" s="8" t="s">
        <v>5</v>
      </c>
      <c r="G3150" s="16">
        <f>IFERROR(VLOOKUP(Table1[[#This Row],[Codigo_insumo]],BD_Insumos!$B:$E,4),"")</f>
        <v>5.3437000000000001</v>
      </c>
      <c r="H3150" s="140">
        <v>1.05</v>
      </c>
      <c r="I3150" s="9"/>
      <c r="J3150" s="22">
        <f t="shared" si="49"/>
        <v>5.6108850000000006</v>
      </c>
      <c r="K3150" s="22" t="str">
        <f>IF(I3150&lt;&gt;"",SUMIF(Table1[Codigo_servico],A3150,Table1[Subtotal_insumo]),"")</f>
        <v/>
      </c>
      <c r="L3150" s="16">
        <f>IF(Table1[[#This Row],[Ordem_insumos]]&lt;&gt;0,VLOOKUP(Table1[[#This Row],[Codigo_servico]],Preencher_Orcamento!$B:$D,3,FALSE)*Table1[[#This Row],[Qtde_insumo]],"")</f>
        <v>0</v>
      </c>
      <c r="M3150" s="16">
        <f>IF(Table1[[#This Row],[Ordem_insumos]]&lt;&gt;0,VLOOKUP(Table1[[#This Row],[Codigo_servico]],Preencher_Orcamento!$B:$D,3,FALSE)*Table1[[#This Row],[Subtotal_insumo]],"")</f>
        <v>0</v>
      </c>
    </row>
    <row r="3151" spans="1:13" x14ac:dyDescent="0.25">
      <c r="A3151" s="6">
        <v>90211</v>
      </c>
      <c r="B3151" s="126">
        <v>3</v>
      </c>
      <c r="C3151" s="133"/>
      <c r="D3151" s="134">
        <v>2044</v>
      </c>
      <c r="E3151" s="7" t="s">
        <v>2193</v>
      </c>
      <c r="F3151" s="8" t="s">
        <v>2140</v>
      </c>
      <c r="G3151" s="18">
        <f>IFERROR(VLOOKUP(Table1[[#This Row],[Codigo_insumo]],BD_Insumos!$B:$E,4),"")</f>
        <v>13.596734305430379</v>
      </c>
      <c r="H3151" s="140">
        <v>0.5</v>
      </c>
      <c r="I3151" s="9"/>
      <c r="J3151" s="23">
        <f t="shared" si="49"/>
        <v>6.7983671527151897</v>
      </c>
      <c r="K3151" s="22" t="str">
        <f>IF(I3151&lt;&gt;"",SUMIF(Table1[Codigo_servico],A3151,Table1[Subtotal_insumo]),"")</f>
        <v/>
      </c>
      <c r="L3151" s="18">
        <f>IF(Table1[[#This Row],[Ordem_insumos]]&lt;&gt;0,VLOOKUP(Table1[[#This Row],[Codigo_servico]],Preencher_Orcamento!$B:$D,3,FALSE)*Table1[[#This Row],[Qtde_insumo]],"")</f>
        <v>0</v>
      </c>
      <c r="M3151" s="18">
        <f>IF(Table1[[#This Row],[Ordem_insumos]]&lt;&gt;0,VLOOKUP(Table1[[#This Row],[Codigo_servico]],Preencher_Orcamento!$B:$D,3,FALSE)*Table1[[#This Row],[Subtotal_insumo]],"")</f>
        <v>0</v>
      </c>
    </row>
    <row r="3152" spans="1:13" x14ac:dyDescent="0.25">
      <c r="A3152" s="3">
        <v>90212</v>
      </c>
      <c r="B3152" s="125">
        <v>0</v>
      </c>
      <c r="C3152" s="131" t="s">
        <v>2970</v>
      </c>
      <c r="D3152" s="132"/>
      <c r="E3152" s="4"/>
      <c r="F3152" s="4"/>
      <c r="G3152" s="17" t="str">
        <f>IFERROR(VLOOKUP(Table1[[#This Row],[Codigo_insumo]],BD_Insumos!$B:$E,4),"")</f>
        <v/>
      </c>
      <c r="H3152" s="139"/>
      <c r="I3152" s="5" t="s">
        <v>5</v>
      </c>
      <c r="J3152" s="20" t="str">
        <f t="shared" si="49"/>
        <v/>
      </c>
      <c r="K3152" s="21">
        <f>IF(I3152&lt;&gt;"",SUMIF(Table1[Codigo_servico],A3152,Table1[Subtotal_insumo]),"")</f>
        <v>23.281845225779932</v>
      </c>
      <c r="L3152" s="17" t="str">
        <f>IF(Table1[[#This Row],[Ordem_insumos]]&lt;&gt;0,VLOOKUP(Table1[[#This Row],[Codigo_servico]],Preencher_Orcamento!$B:$D,3,FALSE)*Table1[[#This Row],[Qtde_insumo]],"")</f>
        <v/>
      </c>
      <c r="M3152" s="17" t="str">
        <f>IF(Table1[[#This Row],[Ordem_insumos]]&lt;&gt;0,VLOOKUP(Table1[[#This Row],[Codigo_servico]],Preencher_Orcamento!$B:$D,3,FALSE)*Table1[[#This Row],[Subtotal_insumo]],"")</f>
        <v/>
      </c>
    </row>
    <row r="3153" spans="1:13" x14ac:dyDescent="0.25">
      <c r="A3153" s="6">
        <v>90212</v>
      </c>
      <c r="B3153" s="126">
        <v>1</v>
      </c>
      <c r="C3153" s="133"/>
      <c r="D3153" s="134">
        <v>2041</v>
      </c>
      <c r="E3153" s="7" t="s">
        <v>2192</v>
      </c>
      <c r="F3153" s="8" t="s">
        <v>2140</v>
      </c>
      <c r="G3153" s="16">
        <f>IFERROR(VLOOKUP(Table1[[#This Row],[Codigo_insumo]],BD_Insumos!$B:$E,4),"")</f>
        <v>18.820516146129485</v>
      </c>
      <c r="H3153" s="140">
        <v>0.5</v>
      </c>
      <c r="I3153" s="9"/>
      <c r="J3153" s="22">
        <f t="shared" si="49"/>
        <v>9.4102580730647425</v>
      </c>
      <c r="K3153" s="22" t="str">
        <f>IF(I3153&lt;&gt;"",SUMIF(Table1[Codigo_servico],A3153,Table1[Subtotal_insumo]),"")</f>
        <v/>
      </c>
      <c r="L3153" s="16">
        <f>IF(Table1[[#This Row],[Ordem_insumos]]&lt;&gt;0,VLOOKUP(Table1[[#This Row],[Codigo_servico]],Preencher_Orcamento!$B:$D,3,FALSE)*Table1[[#This Row],[Qtde_insumo]],"")</f>
        <v>0</v>
      </c>
      <c r="M3153" s="16">
        <f>IF(Table1[[#This Row],[Ordem_insumos]]&lt;&gt;0,VLOOKUP(Table1[[#This Row],[Codigo_servico]],Preencher_Orcamento!$B:$D,3,FALSE)*Table1[[#This Row],[Subtotal_insumo]],"")</f>
        <v>0</v>
      </c>
    </row>
    <row r="3154" spans="1:13" ht="39" x14ac:dyDescent="0.25">
      <c r="A3154" s="6">
        <v>90212</v>
      </c>
      <c r="B3154" s="126">
        <v>2</v>
      </c>
      <c r="C3154" s="133"/>
      <c r="D3154" s="134">
        <v>51632</v>
      </c>
      <c r="E3154" s="7" t="s">
        <v>1036</v>
      </c>
      <c r="F3154" s="8" t="s">
        <v>5</v>
      </c>
      <c r="G3154" s="16">
        <f>IFERROR(VLOOKUP(Table1[[#This Row],[Codigo_insumo]],BD_Insumos!$B:$E,4),"")</f>
        <v>6.7363999999999997</v>
      </c>
      <c r="H3154" s="140">
        <v>1.05</v>
      </c>
      <c r="I3154" s="9"/>
      <c r="J3154" s="22">
        <f t="shared" si="49"/>
        <v>7.0732200000000001</v>
      </c>
      <c r="K3154" s="22" t="str">
        <f>IF(I3154&lt;&gt;"",SUMIF(Table1[Codigo_servico],A3154,Table1[Subtotal_insumo]),"")</f>
        <v/>
      </c>
      <c r="L3154" s="16">
        <f>IF(Table1[[#This Row],[Ordem_insumos]]&lt;&gt;0,VLOOKUP(Table1[[#This Row],[Codigo_servico]],Preencher_Orcamento!$B:$D,3,FALSE)*Table1[[#This Row],[Qtde_insumo]],"")</f>
        <v>0</v>
      </c>
      <c r="M3154" s="16">
        <f>IF(Table1[[#This Row],[Ordem_insumos]]&lt;&gt;0,VLOOKUP(Table1[[#This Row],[Codigo_servico]],Preencher_Orcamento!$B:$D,3,FALSE)*Table1[[#This Row],[Subtotal_insumo]],"")</f>
        <v>0</v>
      </c>
    </row>
    <row r="3155" spans="1:13" x14ac:dyDescent="0.25">
      <c r="A3155" s="6">
        <v>90212</v>
      </c>
      <c r="B3155" s="126">
        <v>3</v>
      </c>
      <c r="C3155" s="133"/>
      <c r="D3155" s="134">
        <v>2044</v>
      </c>
      <c r="E3155" s="7" t="s">
        <v>2193</v>
      </c>
      <c r="F3155" s="8" t="s">
        <v>2140</v>
      </c>
      <c r="G3155" s="18">
        <f>IFERROR(VLOOKUP(Table1[[#This Row],[Codigo_insumo]],BD_Insumos!$B:$E,4),"")</f>
        <v>13.596734305430379</v>
      </c>
      <c r="H3155" s="140">
        <v>0.5</v>
      </c>
      <c r="I3155" s="9"/>
      <c r="J3155" s="23">
        <f t="shared" si="49"/>
        <v>6.7983671527151897</v>
      </c>
      <c r="K3155" s="22" t="str">
        <f>IF(I3155&lt;&gt;"",SUMIF(Table1[Codigo_servico],A3155,Table1[Subtotal_insumo]),"")</f>
        <v/>
      </c>
      <c r="L3155" s="18">
        <f>IF(Table1[[#This Row],[Ordem_insumos]]&lt;&gt;0,VLOOKUP(Table1[[#This Row],[Codigo_servico]],Preencher_Orcamento!$B:$D,3,FALSE)*Table1[[#This Row],[Qtde_insumo]],"")</f>
        <v>0</v>
      </c>
      <c r="M3155" s="18">
        <f>IF(Table1[[#This Row],[Ordem_insumos]]&lt;&gt;0,VLOOKUP(Table1[[#This Row],[Codigo_servico]],Preencher_Orcamento!$B:$D,3,FALSE)*Table1[[#This Row],[Subtotal_insumo]],"")</f>
        <v>0</v>
      </c>
    </row>
    <row r="3156" spans="1:13" x14ac:dyDescent="0.25">
      <c r="A3156" s="3">
        <v>90213</v>
      </c>
      <c r="B3156" s="125">
        <v>0</v>
      </c>
      <c r="C3156" s="131" t="s">
        <v>2971</v>
      </c>
      <c r="D3156" s="132"/>
      <c r="E3156" s="4"/>
      <c r="F3156" s="4"/>
      <c r="G3156" s="17" t="str">
        <f>IFERROR(VLOOKUP(Table1[[#This Row],[Codigo_insumo]],BD_Insumos!$B:$E,4),"")</f>
        <v/>
      </c>
      <c r="H3156" s="139"/>
      <c r="I3156" s="5" t="s">
        <v>5</v>
      </c>
      <c r="J3156" s="20" t="str">
        <f t="shared" si="49"/>
        <v/>
      </c>
      <c r="K3156" s="21">
        <f>IF(I3156&lt;&gt;"",SUMIF(Table1[Codigo_servico],A3156,Table1[Subtotal_insumo]),"")</f>
        <v>33.966322838669896</v>
      </c>
      <c r="L3156" s="17" t="str">
        <f>IF(Table1[[#This Row],[Ordem_insumos]]&lt;&gt;0,VLOOKUP(Table1[[#This Row],[Codigo_servico]],Preencher_Orcamento!$B:$D,3,FALSE)*Table1[[#This Row],[Qtde_insumo]],"")</f>
        <v/>
      </c>
      <c r="M3156" s="17" t="str">
        <f>IF(Table1[[#This Row],[Ordem_insumos]]&lt;&gt;0,VLOOKUP(Table1[[#This Row],[Codigo_servico]],Preencher_Orcamento!$B:$D,3,FALSE)*Table1[[#This Row],[Subtotal_insumo]],"")</f>
        <v/>
      </c>
    </row>
    <row r="3157" spans="1:13" x14ac:dyDescent="0.25">
      <c r="A3157" s="6">
        <v>90213</v>
      </c>
      <c r="B3157" s="126">
        <v>1</v>
      </c>
      <c r="C3157" s="133"/>
      <c r="D3157" s="134">
        <v>2041</v>
      </c>
      <c r="E3157" s="7" t="s">
        <v>2192</v>
      </c>
      <c r="F3157" s="8" t="s">
        <v>2140</v>
      </c>
      <c r="G3157" s="16">
        <f>IFERROR(VLOOKUP(Table1[[#This Row],[Codigo_insumo]],BD_Insumos!$B:$E,4),"")</f>
        <v>18.820516146129485</v>
      </c>
      <c r="H3157" s="140">
        <v>0.75</v>
      </c>
      <c r="I3157" s="9"/>
      <c r="J3157" s="22">
        <f t="shared" si="49"/>
        <v>14.115387109597114</v>
      </c>
      <c r="K3157" s="22" t="str">
        <f>IF(I3157&lt;&gt;"",SUMIF(Table1[Codigo_servico],A3157,Table1[Subtotal_insumo]),"")</f>
        <v/>
      </c>
      <c r="L3157" s="16">
        <f>IF(Table1[[#This Row],[Ordem_insumos]]&lt;&gt;0,VLOOKUP(Table1[[#This Row],[Codigo_servico]],Preencher_Orcamento!$B:$D,3,FALSE)*Table1[[#This Row],[Qtde_insumo]],"")</f>
        <v>0</v>
      </c>
      <c r="M3157" s="16">
        <f>IF(Table1[[#This Row],[Ordem_insumos]]&lt;&gt;0,VLOOKUP(Table1[[#This Row],[Codigo_servico]],Preencher_Orcamento!$B:$D,3,FALSE)*Table1[[#This Row],[Subtotal_insumo]],"")</f>
        <v>0</v>
      </c>
    </row>
    <row r="3158" spans="1:13" ht="39" x14ac:dyDescent="0.25">
      <c r="A3158" s="6">
        <v>90213</v>
      </c>
      <c r="B3158" s="126">
        <v>2</v>
      </c>
      <c r="C3158" s="133"/>
      <c r="D3158" s="134">
        <v>51633</v>
      </c>
      <c r="E3158" s="7" t="s">
        <v>1037</v>
      </c>
      <c r="F3158" s="8" t="s">
        <v>5</v>
      </c>
      <c r="G3158" s="16">
        <f>IFERROR(VLOOKUP(Table1[[#This Row],[Codigo_insumo]],BD_Insumos!$B:$E,4),"")</f>
        <v>9.1936999999999998</v>
      </c>
      <c r="H3158" s="140">
        <v>1.05</v>
      </c>
      <c r="I3158" s="9"/>
      <c r="J3158" s="22">
        <f t="shared" si="49"/>
        <v>9.6533850000000001</v>
      </c>
      <c r="K3158" s="22" t="str">
        <f>IF(I3158&lt;&gt;"",SUMIF(Table1[Codigo_servico],A3158,Table1[Subtotal_insumo]),"")</f>
        <v/>
      </c>
      <c r="L3158" s="16">
        <f>IF(Table1[[#This Row],[Ordem_insumos]]&lt;&gt;0,VLOOKUP(Table1[[#This Row],[Codigo_servico]],Preencher_Orcamento!$B:$D,3,FALSE)*Table1[[#This Row],[Qtde_insumo]],"")</f>
        <v>0</v>
      </c>
      <c r="M3158" s="16">
        <f>IF(Table1[[#This Row],[Ordem_insumos]]&lt;&gt;0,VLOOKUP(Table1[[#This Row],[Codigo_servico]],Preencher_Orcamento!$B:$D,3,FALSE)*Table1[[#This Row],[Subtotal_insumo]],"")</f>
        <v>0</v>
      </c>
    </row>
    <row r="3159" spans="1:13" x14ac:dyDescent="0.25">
      <c r="A3159" s="6">
        <v>90213</v>
      </c>
      <c r="B3159" s="126">
        <v>3</v>
      </c>
      <c r="C3159" s="133"/>
      <c r="D3159" s="134">
        <v>2044</v>
      </c>
      <c r="E3159" s="7" t="s">
        <v>2193</v>
      </c>
      <c r="F3159" s="8" t="s">
        <v>2140</v>
      </c>
      <c r="G3159" s="18">
        <f>IFERROR(VLOOKUP(Table1[[#This Row],[Codigo_insumo]],BD_Insumos!$B:$E,4),"")</f>
        <v>13.596734305430379</v>
      </c>
      <c r="H3159" s="140">
        <v>0.75</v>
      </c>
      <c r="I3159" s="9"/>
      <c r="J3159" s="23">
        <f t="shared" si="49"/>
        <v>10.197550729072784</v>
      </c>
      <c r="K3159" s="22" t="str">
        <f>IF(I3159&lt;&gt;"",SUMIF(Table1[Codigo_servico],A3159,Table1[Subtotal_insumo]),"")</f>
        <v/>
      </c>
      <c r="L3159" s="18">
        <f>IF(Table1[[#This Row],[Ordem_insumos]]&lt;&gt;0,VLOOKUP(Table1[[#This Row],[Codigo_servico]],Preencher_Orcamento!$B:$D,3,FALSE)*Table1[[#This Row],[Qtde_insumo]],"")</f>
        <v>0</v>
      </c>
      <c r="M3159" s="18">
        <f>IF(Table1[[#This Row],[Ordem_insumos]]&lt;&gt;0,VLOOKUP(Table1[[#This Row],[Codigo_servico]],Preencher_Orcamento!$B:$D,3,FALSE)*Table1[[#This Row],[Subtotal_insumo]],"")</f>
        <v>0</v>
      </c>
    </row>
    <row r="3160" spans="1:13" x14ac:dyDescent="0.25">
      <c r="A3160" s="3">
        <v>90214</v>
      </c>
      <c r="B3160" s="125">
        <v>0</v>
      </c>
      <c r="C3160" s="131" t="s">
        <v>2972</v>
      </c>
      <c r="D3160" s="132"/>
      <c r="E3160" s="4"/>
      <c r="F3160" s="4"/>
      <c r="G3160" s="17" t="str">
        <f>IFERROR(VLOOKUP(Table1[[#This Row],[Codigo_insumo]],BD_Insumos!$B:$E,4),"")</f>
        <v/>
      </c>
      <c r="H3160" s="139"/>
      <c r="I3160" s="5" t="s">
        <v>5</v>
      </c>
      <c r="J3160" s="20" t="str">
        <f t="shared" si="49"/>
        <v/>
      </c>
      <c r="K3160" s="21">
        <f>IF(I3160&lt;&gt;"",SUMIF(Table1[Codigo_servico],A3160,Table1[Subtotal_insumo]),"")</f>
        <v>35.569777838669893</v>
      </c>
      <c r="L3160" s="17" t="str">
        <f>IF(Table1[[#This Row],[Ordem_insumos]]&lt;&gt;0,VLOOKUP(Table1[[#This Row],[Codigo_servico]],Preencher_Orcamento!$B:$D,3,FALSE)*Table1[[#This Row],[Qtde_insumo]],"")</f>
        <v/>
      </c>
      <c r="M3160" s="17" t="str">
        <f>IF(Table1[[#This Row],[Ordem_insumos]]&lt;&gt;0,VLOOKUP(Table1[[#This Row],[Codigo_servico]],Preencher_Orcamento!$B:$D,3,FALSE)*Table1[[#This Row],[Subtotal_insumo]],"")</f>
        <v/>
      </c>
    </row>
    <row r="3161" spans="1:13" ht="39" x14ac:dyDescent="0.25">
      <c r="A3161" s="6">
        <v>90214</v>
      </c>
      <c r="B3161" s="126">
        <v>1</v>
      </c>
      <c r="C3161" s="133"/>
      <c r="D3161" s="134">
        <v>51634</v>
      </c>
      <c r="E3161" s="7" t="s">
        <v>1038</v>
      </c>
      <c r="F3161" s="8" t="s">
        <v>5</v>
      </c>
      <c r="G3161" s="16">
        <f>IFERROR(VLOOKUP(Table1[[#This Row],[Codigo_insumo]],BD_Insumos!$B:$E,4),"")</f>
        <v>10.720800000000001</v>
      </c>
      <c r="H3161" s="140">
        <v>1.05</v>
      </c>
      <c r="I3161" s="9"/>
      <c r="J3161" s="22">
        <f t="shared" si="49"/>
        <v>11.25684</v>
      </c>
      <c r="K3161" s="22" t="str">
        <f>IF(I3161&lt;&gt;"",SUMIF(Table1[Codigo_servico],A3161,Table1[Subtotal_insumo]),"")</f>
        <v/>
      </c>
      <c r="L3161" s="16">
        <f>IF(Table1[[#This Row],[Ordem_insumos]]&lt;&gt;0,VLOOKUP(Table1[[#This Row],[Codigo_servico]],Preencher_Orcamento!$B:$D,3,FALSE)*Table1[[#This Row],[Qtde_insumo]],"")</f>
        <v>0</v>
      </c>
      <c r="M3161" s="16">
        <f>IF(Table1[[#This Row],[Ordem_insumos]]&lt;&gt;0,VLOOKUP(Table1[[#This Row],[Codigo_servico]],Preencher_Orcamento!$B:$D,3,FALSE)*Table1[[#This Row],[Subtotal_insumo]],"")</f>
        <v>0</v>
      </c>
    </row>
    <row r="3162" spans="1:13" x14ac:dyDescent="0.25">
      <c r="A3162" s="6">
        <v>90214</v>
      </c>
      <c r="B3162" s="126">
        <v>2</v>
      </c>
      <c r="C3162" s="133"/>
      <c r="D3162" s="134">
        <v>2041</v>
      </c>
      <c r="E3162" s="7" t="s">
        <v>2192</v>
      </c>
      <c r="F3162" s="8" t="s">
        <v>2140</v>
      </c>
      <c r="G3162" s="16">
        <f>IFERROR(VLOOKUP(Table1[[#This Row],[Codigo_insumo]],BD_Insumos!$B:$E,4),"")</f>
        <v>18.820516146129485</v>
      </c>
      <c r="H3162" s="140">
        <v>0.75</v>
      </c>
      <c r="I3162" s="9"/>
      <c r="J3162" s="22">
        <f t="shared" si="49"/>
        <v>14.115387109597114</v>
      </c>
      <c r="K3162" s="22" t="str">
        <f>IF(I3162&lt;&gt;"",SUMIF(Table1[Codigo_servico],A3162,Table1[Subtotal_insumo]),"")</f>
        <v/>
      </c>
      <c r="L3162" s="16">
        <f>IF(Table1[[#This Row],[Ordem_insumos]]&lt;&gt;0,VLOOKUP(Table1[[#This Row],[Codigo_servico]],Preencher_Orcamento!$B:$D,3,FALSE)*Table1[[#This Row],[Qtde_insumo]],"")</f>
        <v>0</v>
      </c>
      <c r="M3162" s="16">
        <f>IF(Table1[[#This Row],[Ordem_insumos]]&lt;&gt;0,VLOOKUP(Table1[[#This Row],[Codigo_servico]],Preencher_Orcamento!$B:$D,3,FALSE)*Table1[[#This Row],[Subtotal_insumo]],"")</f>
        <v>0</v>
      </c>
    </row>
    <row r="3163" spans="1:13" x14ac:dyDescent="0.25">
      <c r="A3163" s="6">
        <v>90214</v>
      </c>
      <c r="B3163" s="126">
        <v>3</v>
      </c>
      <c r="C3163" s="133"/>
      <c r="D3163" s="134">
        <v>2044</v>
      </c>
      <c r="E3163" s="7" t="s">
        <v>2193</v>
      </c>
      <c r="F3163" s="8" t="s">
        <v>2140</v>
      </c>
      <c r="G3163" s="18">
        <f>IFERROR(VLOOKUP(Table1[[#This Row],[Codigo_insumo]],BD_Insumos!$B:$E,4),"")</f>
        <v>13.596734305430379</v>
      </c>
      <c r="H3163" s="140">
        <v>0.75</v>
      </c>
      <c r="I3163" s="9"/>
      <c r="J3163" s="23">
        <f t="shared" si="49"/>
        <v>10.197550729072784</v>
      </c>
      <c r="K3163" s="22" t="str">
        <f>IF(I3163&lt;&gt;"",SUMIF(Table1[Codigo_servico],A3163,Table1[Subtotal_insumo]),"")</f>
        <v/>
      </c>
      <c r="L3163" s="18">
        <f>IF(Table1[[#This Row],[Ordem_insumos]]&lt;&gt;0,VLOOKUP(Table1[[#This Row],[Codigo_servico]],Preencher_Orcamento!$B:$D,3,FALSE)*Table1[[#This Row],[Qtde_insumo]],"")</f>
        <v>0</v>
      </c>
      <c r="M3163" s="18">
        <f>IF(Table1[[#This Row],[Ordem_insumos]]&lt;&gt;0,VLOOKUP(Table1[[#This Row],[Codigo_servico]],Preencher_Orcamento!$B:$D,3,FALSE)*Table1[[#This Row],[Subtotal_insumo]],"")</f>
        <v>0</v>
      </c>
    </row>
    <row r="3164" spans="1:13" x14ac:dyDescent="0.25">
      <c r="A3164" s="3">
        <v>90215</v>
      </c>
      <c r="B3164" s="125">
        <v>0</v>
      </c>
      <c r="C3164" s="131" t="s">
        <v>2973</v>
      </c>
      <c r="D3164" s="132"/>
      <c r="E3164" s="4"/>
      <c r="F3164" s="4"/>
      <c r="G3164" s="17" t="str">
        <f>IFERROR(VLOOKUP(Table1[[#This Row],[Codigo_insumo]],BD_Insumos!$B:$E,4),"")</f>
        <v/>
      </c>
      <c r="H3164" s="139"/>
      <c r="I3164" s="5" t="s">
        <v>5</v>
      </c>
      <c r="J3164" s="20" t="str">
        <f t="shared" si="49"/>
        <v/>
      </c>
      <c r="K3164" s="21">
        <f>IF(I3164&lt;&gt;"",SUMIF(Table1[Codigo_servico],A3164,Table1[Subtotal_insumo]),"")</f>
        <v>41.605597838669894</v>
      </c>
      <c r="L3164" s="17" t="str">
        <f>IF(Table1[[#This Row],[Ordem_insumos]]&lt;&gt;0,VLOOKUP(Table1[[#This Row],[Codigo_servico]],Preencher_Orcamento!$B:$D,3,FALSE)*Table1[[#This Row],[Qtde_insumo]],"")</f>
        <v/>
      </c>
      <c r="M3164" s="17" t="str">
        <f>IF(Table1[[#This Row],[Ordem_insumos]]&lt;&gt;0,VLOOKUP(Table1[[#This Row],[Codigo_servico]],Preencher_Orcamento!$B:$D,3,FALSE)*Table1[[#This Row],[Subtotal_insumo]],"")</f>
        <v/>
      </c>
    </row>
    <row r="3165" spans="1:13" x14ac:dyDescent="0.25">
      <c r="A3165" s="6">
        <v>90215</v>
      </c>
      <c r="B3165" s="126">
        <v>1</v>
      </c>
      <c r="C3165" s="133"/>
      <c r="D3165" s="134">
        <v>2044</v>
      </c>
      <c r="E3165" s="7" t="s">
        <v>2193</v>
      </c>
      <c r="F3165" s="8" t="s">
        <v>2140</v>
      </c>
      <c r="G3165" s="16">
        <f>IFERROR(VLOOKUP(Table1[[#This Row],[Codigo_insumo]],BD_Insumos!$B:$E,4),"")</f>
        <v>13.596734305430379</v>
      </c>
      <c r="H3165" s="140">
        <v>0.75</v>
      </c>
      <c r="I3165" s="9"/>
      <c r="J3165" s="22">
        <f t="shared" si="49"/>
        <v>10.197550729072784</v>
      </c>
      <c r="K3165" s="22" t="str">
        <f>IF(I3165&lt;&gt;"",SUMIF(Table1[Codigo_servico],A3165,Table1[Subtotal_insumo]),"")</f>
        <v/>
      </c>
      <c r="L3165" s="16">
        <f>IF(Table1[[#This Row],[Ordem_insumos]]&lt;&gt;0,VLOOKUP(Table1[[#This Row],[Codigo_servico]],Preencher_Orcamento!$B:$D,3,FALSE)*Table1[[#This Row],[Qtde_insumo]],"")</f>
        <v>0</v>
      </c>
      <c r="M3165" s="16">
        <f>IF(Table1[[#This Row],[Ordem_insumos]]&lt;&gt;0,VLOOKUP(Table1[[#This Row],[Codigo_servico]],Preencher_Orcamento!$B:$D,3,FALSE)*Table1[[#This Row],[Subtotal_insumo]],"")</f>
        <v>0</v>
      </c>
    </row>
    <row r="3166" spans="1:13" x14ac:dyDescent="0.25">
      <c r="A3166" s="6">
        <v>90215</v>
      </c>
      <c r="B3166" s="126">
        <v>2</v>
      </c>
      <c r="C3166" s="133"/>
      <c r="D3166" s="134">
        <v>2041</v>
      </c>
      <c r="E3166" s="7" t="s">
        <v>2192</v>
      </c>
      <c r="F3166" s="8" t="s">
        <v>2140</v>
      </c>
      <c r="G3166" s="16">
        <f>IFERROR(VLOOKUP(Table1[[#This Row],[Codigo_insumo]],BD_Insumos!$B:$E,4),"")</f>
        <v>18.820516146129485</v>
      </c>
      <c r="H3166" s="140">
        <v>0.75</v>
      </c>
      <c r="I3166" s="9"/>
      <c r="J3166" s="22">
        <f t="shared" si="49"/>
        <v>14.115387109597114</v>
      </c>
      <c r="K3166" s="22" t="str">
        <f>IF(I3166&lt;&gt;"",SUMIF(Table1[Codigo_servico],A3166,Table1[Subtotal_insumo]),"")</f>
        <v/>
      </c>
      <c r="L3166" s="16">
        <f>IF(Table1[[#This Row],[Ordem_insumos]]&lt;&gt;0,VLOOKUP(Table1[[#This Row],[Codigo_servico]],Preencher_Orcamento!$B:$D,3,FALSE)*Table1[[#This Row],[Qtde_insumo]],"")</f>
        <v>0</v>
      </c>
      <c r="M3166" s="16">
        <f>IF(Table1[[#This Row],[Ordem_insumos]]&lt;&gt;0,VLOOKUP(Table1[[#This Row],[Codigo_servico]],Preencher_Orcamento!$B:$D,3,FALSE)*Table1[[#This Row],[Subtotal_insumo]],"")</f>
        <v>0</v>
      </c>
    </row>
    <row r="3167" spans="1:13" ht="39" x14ac:dyDescent="0.25">
      <c r="A3167" s="6">
        <v>90215</v>
      </c>
      <c r="B3167" s="126">
        <v>3</v>
      </c>
      <c r="C3167" s="133"/>
      <c r="D3167" s="134">
        <v>51635</v>
      </c>
      <c r="E3167" s="7" t="s">
        <v>1039</v>
      </c>
      <c r="F3167" s="8" t="s">
        <v>5</v>
      </c>
      <c r="G3167" s="18">
        <f>IFERROR(VLOOKUP(Table1[[#This Row],[Codigo_insumo]],BD_Insumos!$B:$E,4),"")</f>
        <v>16.469200000000001</v>
      </c>
      <c r="H3167" s="140">
        <v>1.05</v>
      </c>
      <c r="I3167" s="9"/>
      <c r="J3167" s="23">
        <f t="shared" si="49"/>
        <v>17.292660000000001</v>
      </c>
      <c r="K3167" s="22" t="str">
        <f>IF(I3167&lt;&gt;"",SUMIF(Table1[Codigo_servico],A3167,Table1[Subtotal_insumo]),"")</f>
        <v/>
      </c>
      <c r="L3167" s="18">
        <f>IF(Table1[[#This Row],[Ordem_insumos]]&lt;&gt;0,VLOOKUP(Table1[[#This Row],[Codigo_servico]],Preencher_Orcamento!$B:$D,3,FALSE)*Table1[[#This Row],[Qtde_insumo]],"")</f>
        <v>0</v>
      </c>
      <c r="M3167" s="18">
        <f>IF(Table1[[#This Row],[Ordem_insumos]]&lt;&gt;0,VLOOKUP(Table1[[#This Row],[Codigo_servico]],Preencher_Orcamento!$B:$D,3,FALSE)*Table1[[#This Row],[Subtotal_insumo]],"")</f>
        <v>0</v>
      </c>
    </row>
    <row r="3168" spans="1:13" x14ac:dyDescent="0.25">
      <c r="A3168" s="3">
        <v>90216</v>
      </c>
      <c r="B3168" s="125">
        <v>0</v>
      </c>
      <c r="C3168" s="131" t="s">
        <v>2974</v>
      </c>
      <c r="D3168" s="132"/>
      <c r="E3168" s="4"/>
      <c r="F3168" s="4"/>
      <c r="G3168" s="17" t="str">
        <f>IFERROR(VLOOKUP(Table1[[#This Row],[Codigo_insumo]],BD_Insumos!$B:$E,4),"")</f>
        <v/>
      </c>
      <c r="H3168" s="139"/>
      <c r="I3168" s="5" t="s">
        <v>5</v>
      </c>
      <c r="J3168" s="20" t="str">
        <f t="shared" si="49"/>
        <v/>
      </c>
      <c r="K3168" s="21">
        <f>IF(I3168&lt;&gt;"",SUMIF(Table1[Codigo_servico],A3168,Table1[Subtotal_insumo]),"")</f>
        <v>56.102625451559867</v>
      </c>
      <c r="L3168" s="17" t="str">
        <f>IF(Table1[[#This Row],[Ordem_insumos]]&lt;&gt;0,VLOOKUP(Table1[[#This Row],[Codigo_servico]],Preencher_Orcamento!$B:$D,3,FALSE)*Table1[[#This Row],[Qtde_insumo]],"")</f>
        <v/>
      </c>
      <c r="M3168" s="17" t="str">
        <f>IF(Table1[[#This Row],[Ordem_insumos]]&lt;&gt;0,VLOOKUP(Table1[[#This Row],[Codigo_servico]],Preencher_Orcamento!$B:$D,3,FALSE)*Table1[[#This Row],[Subtotal_insumo]],"")</f>
        <v/>
      </c>
    </row>
    <row r="3169" spans="1:13" ht="39" x14ac:dyDescent="0.25">
      <c r="A3169" s="6">
        <v>90216</v>
      </c>
      <c r="B3169" s="126">
        <v>1</v>
      </c>
      <c r="C3169" s="133"/>
      <c r="D3169" s="134">
        <v>51636</v>
      </c>
      <c r="E3169" s="7" t="s">
        <v>1040</v>
      </c>
      <c r="F3169" s="8" t="s">
        <v>5</v>
      </c>
      <c r="G3169" s="16">
        <f>IFERROR(VLOOKUP(Table1[[#This Row],[Codigo_insumo]],BD_Insumos!$B:$E,4),"")</f>
        <v>22.557500000000001</v>
      </c>
      <c r="H3169" s="140">
        <v>1.05</v>
      </c>
      <c r="I3169" s="9"/>
      <c r="J3169" s="22">
        <f t="shared" si="49"/>
        <v>23.685375000000001</v>
      </c>
      <c r="K3169" s="22" t="str">
        <f>IF(I3169&lt;&gt;"",SUMIF(Table1[Codigo_servico],A3169,Table1[Subtotal_insumo]),"")</f>
        <v/>
      </c>
      <c r="L3169" s="16">
        <f>IF(Table1[[#This Row],[Ordem_insumos]]&lt;&gt;0,VLOOKUP(Table1[[#This Row],[Codigo_servico]],Preencher_Orcamento!$B:$D,3,FALSE)*Table1[[#This Row],[Qtde_insumo]],"")</f>
        <v>0</v>
      </c>
      <c r="M3169" s="16">
        <f>IF(Table1[[#This Row],[Ordem_insumos]]&lt;&gt;0,VLOOKUP(Table1[[#This Row],[Codigo_servico]],Preencher_Orcamento!$B:$D,3,FALSE)*Table1[[#This Row],[Subtotal_insumo]],"")</f>
        <v>0</v>
      </c>
    </row>
    <row r="3170" spans="1:13" x14ac:dyDescent="0.25">
      <c r="A3170" s="6">
        <v>90216</v>
      </c>
      <c r="B3170" s="126">
        <v>2</v>
      </c>
      <c r="C3170" s="133"/>
      <c r="D3170" s="134">
        <v>2041</v>
      </c>
      <c r="E3170" s="7" t="s">
        <v>2192</v>
      </c>
      <c r="F3170" s="8" t="s">
        <v>2140</v>
      </c>
      <c r="G3170" s="16">
        <f>IFERROR(VLOOKUP(Table1[[#This Row],[Codigo_insumo]],BD_Insumos!$B:$E,4),"")</f>
        <v>18.820516146129485</v>
      </c>
      <c r="H3170" s="140">
        <v>1</v>
      </c>
      <c r="I3170" s="9"/>
      <c r="J3170" s="22">
        <f t="shared" si="49"/>
        <v>18.820516146129485</v>
      </c>
      <c r="K3170" s="22" t="str">
        <f>IF(I3170&lt;&gt;"",SUMIF(Table1[Codigo_servico],A3170,Table1[Subtotal_insumo]),"")</f>
        <v/>
      </c>
      <c r="L3170" s="16">
        <f>IF(Table1[[#This Row],[Ordem_insumos]]&lt;&gt;0,VLOOKUP(Table1[[#This Row],[Codigo_servico]],Preencher_Orcamento!$B:$D,3,FALSE)*Table1[[#This Row],[Qtde_insumo]],"")</f>
        <v>0</v>
      </c>
      <c r="M3170" s="16">
        <f>IF(Table1[[#This Row],[Ordem_insumos]]&lt;&gt;0,VLOOKUP(Table1[[#This Row],[Codigo_servico]],Preencher_Orcamento!$B:$D,3,FALSE)*Table1[[#This Row],[Subtotal_insumo]],"")</f>
        <v>0</v>
      </c>
    </row>
    <row r="3171" spans="1:13" x14ac:dyDescent="0.25">
      <c r="A3171" s="6">
        <v>90216</v>
      </c>
      <c r="B3171" s="126">
        <v>3</v>
      </c>
      <c r="C3171" s="133"/>
      <c r="D3171" s="134">
        <v>2044</v>
      </c>
      <c r="E3171" s="7" t="s">
        <v>2193</v>
      </c>
      <c r="F3171" s="8" t="s">
        <v>2140</v>
      </c>
      <c r="G3171" s="18">
        <f>IFERROR(VLOOKUP(Table1[[#This Row],[Codigo_insumo]],BD_Insumos!$B:$E,4),"")</f>
        <v>13.596734305430379</v>
      </c>
      <c r="H3171" s="140">
        <v>1</v>
      </c>
      <c r="I3171" s="9"/>
      <c r="J3171" s="23">
        <f t="shared" si="49"/>
        <v>13.596734305430379</v>
      </c>
      <c r="K3171" s="22" t="str">
        <f>IF(I3171&lt;&gt;"",SUMIF(Table1[Codigo_servico],A3171,Table1[Subtotal_insumo]),"")</f>
        <v/>
      </c>
      <c r="L3171" s="18">
        <f>IF(Table1[[#This Row],[Ordem_insumos]]&lt;&gt;0,VLOOKUP(Table1[[#This Row],[Codigo_servico]],Preencher_Orcamento!$B:$D,3,FALSE)*Table1[[#This Row],[Qtde_insumo]],"")</f>
        <v>0</v>
      </c>
      <c r="M3171" s="18">
        <f>IF(Table1[[#This Row],[Ordem_insumos]]&lt;&gt;0,VLOOKUP(Table1[[#This Row],[Codigo_servico]],Preencher_Orcamento!$B:$D,3,FALSE)*Table1[[#This Row],[Subtotal_insumo]],"")</f>
        <v>0</v>
      </c>
    </row>
    <row r="3172" spans="1:13" x14ac:dyDescent="0.25">
      <c r="A3172" s="3">
        <v>90217</v>
      </c>
      <c r="B3172" s="125">
        <v>0</v>
      </c>
      <c r="C3172" s="131" t="s">
        <v>2975</v>
      </c>
      <c r="D3172" s="132"/>
      <c r="E3172" s="4"/>
      <c r="F3172" s="4"/>
      <c r="G3172" s="17" t="str">
        <f>IFERROR(VLOOKUP(Table1[[#This Row],[Codigo_insumo]],BD_Insumos!$B:$E,4),"")</f>
        <v/>
      </c>
      <c r="H3172" s="139"/>
      <c r="I3172" s="5" t="s">
        <v>5</v>
      </c>
      <c r="J3172" s="20" t="str">
        <f t="shared" si="49"/>
        <v/>
      </c>
      <c r="K3172" s="21">
        <f>IF(I3172&lt;&gt;"",SUMIF(Table1[Codigo_servico],A3172,Table1[Subtotal_insumo]),"")</f>
        <v>59.763135451559869</v>
      </c>
      <c r="L3172" s="17" t="str">
        <f>IF(Table1[[#This Row],[Ordem_insumos]]&lt;&gt;0,VLOOKUP(Table1[[#This Row],[Codigo_servico]],Preencher_Orcamento!$B:$D,3,FALSE)*Table1[[#This Row],[Qtde_insumo]],"")</f>
        <v/>
      </c>
      <c r="M3172" s="17" t="str">
        <f>IF(Table1[[#This Row],[Ordem_insumos]]&lt;&gt;0,VLOOKUP(Table1[[#This Row],[Codigo_servico]],Preencher_Orcamento!$B:$D,3,FALSE)*Table1[[#This Row],[Subtotal_insumo]],"")</f>
        <v/>
      </c>
    </row>
    <row r="3173" spans="1:13" x14ac:dyDescent="0.25">
      <c r="A3173" s="6">
        <v>90217</v>
      </c>
      <c r="B3173" s="126">
        <v>1</v>
      </c>
      <c r="C3173" s="133"/>
      <c r="D3173" s="134">
        <v>2044</v>
      </c>
      <c r="E3173" s="7" t="s">
        <v>2193</v>
      </c>
      <c r="F3173" s="8" t="s">
        <v>2140</v>
      </c>
      <c r="G3173" s="16">
        <f>IFERROR(VLOOKUP(Table1[[#This Row],[Codigo_insumo]],BD_Insumos!$B:$E,4),"")</f>
        <v>13.596734305430379</v>
      </c>
      <c r="H3173" s="140">
        <v>1</v>
      </c>
      <c r="I3173" s="9"/>
      <c r="J3173" s="22">
        <f t="shared" si="49"/>
        <v>13.596734305430379</v>
      </c>
      <c r="K3173" s="22" t="str">
        <f>IF(I3173&lt;&gt;"",SUMIF(Table1[Codigo_servico],A3173,Table1[Subtotal_insumo]),"")</f>
        <v/>
      </c>
      <c r="L3173" s="16">
        <f>IF(Table1[[#This Row],[Ordem_insumos]]&lt;&gt;0,VLOOKUP(Table1[[#This Row],[Codigo_servico]],Preencher_Orcamento!$B:$D,3,FALSE)*Table1[[#This Row],[Qtde_insumo]],"")</f>
        <v>0</v>
      </c>
      <c r="M3173" s="16">
        <f>IF(Table1[[#This Row],[Ordem_insumos]]&lt;&gt;0,VLOOKUP(Table1[[#This Row],[Codigo_servico]],Preencher_Orcamento!$B:$D,3,FALSE)*Table1[[#This Row],[Subtotal_insumo]],"")</f>
        <v>0</v>
      </c>
    </row>
    <row r="3174" spans="1:13" x14ac:dyDescent="0.25">
      <c r="A3174" s="6">
        <v>90217</v>
      </c>
      <c r="B3174" s="126">
        <v>2</v>
      </c>
      <c r="C3174" s="133"/>
      <c r="D3174" s="134">
        <v>2041</v>
      </c>
      <c r="E3174" s="7" t="s">
        <v>2192</v>
      </c>
      <c r="F3174" s="8" t="s">
        <v>2140</v>
      </c>
      <c r="G3174" s="16">
        <f>IFERROR(VLOOKUP(Table1[[#This Row],[Codigo_insumo]],BD_Insumos!$B:$E,4),"")</f>
        <v>18.820516146129485</v>
      </c>
      <c r="H3174" s="140">
        <v>1</v>
      </c>
      <c r="I3174" s="9"/>
      <c r="J3174" s="22">
        <f t="shared" si="49"/>
        <v>18.820516146129485</v>
      </c>
      <c r="K3174" s="22" t="str">
        <f>IF(I3174&lt;&gt;"",SUMIF(Table1[Codigo_servico],A3174,Table1[Subtotal_insumo]),"")</f>
        <v/>
      </c>
      <c r="L3174" s="16">
        <f>IF(Table1[[#This Row],[Ordem_insumos]]&lt;&gt;0,VLOOKUP(Table1[[#This Row],[Codigo_servico]],Preencher_Orcamento!$B:$D,3,FALSE)*Table1[[#This Row],[Qtde_insumo]],"")</f>
        <v>0</v>
      </c>
      <c r="M3174" s="16">
        <f>IF(Table1[[#This Row],[Ordem_insumos]]&lt;&gt;0,VLOOKUP(Table1[[#This Row],[Codigo_servico]],Preencher_Orcamento!$B:$D,3,FALSE)*Table1[[#This Row],[Subtotal_insumo]],"")</f>
        <v>0</v>
      </c>
    </row>
    <row r="3175" spans="1:13" ht="39" x14ac:dyDescent="0.25">
      <c r="A3175" s="6">
        <v>90217</v>
      </c>
      <c r="B3175" s="126">
        <v>3</v>
      </c>
      <c r="C3175" s="133"/>
      <c r="D3175" s="134">
        <v>51637</v>
      </c>
      <c r="E3175" s="7" t="s">
        <v>1041</v>
      </c>
      <c r="F3175" s="8" t="s">
        <v>5</v>
      </c>
      <c r="G3175" s="18">
        <f>IFERROR(VLOOKUP(Table1[[#This Row],[Codigo_insumo]],BD_Insumos!$B:$E,4),"")</f>
        <v>26.043700000000001</v>
      </c>
      <c r="H3175" s="140">
        <v>1.05</v>
      </c>
      <c r="I3175" s="9"/>
      <c r="J3175" s="23">
        <f t="shared" si="49"/>
        <v>27.345885000000003</v>
      </c>
      <c r="K3175" s="22" t="str">
        <f>IF(I3175&lt;&gt;"",SUMIF(Table1[Codigo_servico],A3175,Table1[Subtotal_insumo]),"")</f>
        <v/>
      </c>
      <c r="L3175" s="18">
        <f>IF(Table1[[#This Row],[Ordem_insumos]]&lt;&gt;0,VLOOKUP(Table1[[#This Row],[Codigo_servico]],Preencher_Orcamento!$B:$D,3,FALSE)*Table1[[#This Row],[Qtde_insumo]],"")</f>
        <v>0</v>
      </c>
      <c r="M3175" s="18">
        <f>IF(Table1[[#This Row],[Ordem_insumos]]&lt;&gt;0,VLOOKUP(Table1[[#This Row],[Codigo_servico]],Preencher_Orcamento!$B:$D,3,FALSE)*Table1[[#This Row],[Subtotal_insumo]],"")</f>
        <v>0</v>
      </c>
    </row>
    <row r="3176" spans="1:13" x14ac:dyDescent="0.25">
      <c r="A3176" s="3">
        <v>90219</v>
      </c>
      <c r="B3176" s="125">
        <v>0</v>
      </c>
      <c r="C3176" s="131" t="s">
        <v>2976</v>
      </c>
      <c r="D3176" s="132"/>
      <c r="E3176" s="4"/>
      <c r="F3176" s="4"/>
      <c r="G3176" s="17" t="str">
        <f>IFERROR(VLOOKUP(Table1[[#This Row],[Codigo_insumo]],BD_Insumos!$B:$E,4),"")</f>
        <v/>
      </c>
      <c r="H3176" s="139"/>
      <c r="I3176" s="5" t="s">
        <v>5</v>
      </c>
      <c r="J3176" s="20" t="str">
        <f t="shared" si="49"/>
        <v/>
      </c>
      <c r="K3176" s="21">
        <f>IF(I3176&lt;&gt;"",SUMIF(Table1[Codigo_servico],A3176,Table1[Subtotal_insumo]),"")</f>
        <v>71.342535451559868</v>
      </c>
      <c r="L3176" s="17" t="str">
        <f>IF(Table1[[#This Row],[Ordem_insumos]]&lt;&gt;0,VLOOKUP(Table1[[#This Row],[Codigo_servico]],Preencher_Orcamento!$B:$D,3,FALSE)*Table1[[#This Row],[Qtde_insumo]],"")</f>
        <v/>
      </c>
      <c r="M3176" s="17" t="str">
        <f>IF(Table1[[#This Row],[Ordem_insumos]]&lt;&gt;0,VLOOKUP(Table1[[#This Row],[Codigo_servico]],Preencher_Orcamento!$B:$D,3,FALSE)*Table1[[#This Row],[Subtotal_insumo]],"")</f>
        <v/>
      </c>
    </row>
    <row r="3177" spans="1:13" x14ac:dyDescent="0.25">
      <c r="A3177" s="6">
        <v>90219</v>
      </c>
      <c r="B3177" s="126">
        <v>1</v>
      </c>
      <c r="C3177" s="133"/>
      <c r="D3177" s="134">
        <v>2041</v>
      </c>
      <c r="E3177" s="7" t="s">
        <v>2192</v>
      </c>
      <c r="F3177" s="8" t="s">
        <v>2140</v>
      </c>
      <c r="G3177" s="16">
        <f>IFERROR(VLOOKUP(Table1[[#This Row],[Codigo_insumo]],BD_Insumos!$B:$E,4),"")</f>
        <v>18.820516146129485</v>
      </c>
      <c r="H3177" s="140">
        <v>1</v>
      </c>
      <c r="I3177" s="9"/>
      <c r="J3177" s="22">
        <f t="shared" si="49"/>
        <v>18.820516146129485</v>
      </c>
      <c r="K3177" s="22" t="str">
        <f>IF(I3177&lt;&gt;"",SUMIF(Table1[Codigo_servico],A3177,Table1[Subtotal_insumo]),"")</f>
        <v/>
      </c>
      <c r="L3177" s="16">
        <f>IF(Table1[[#This Row],[Ordem_insumos]]&lt;&gt;0,VLOOKUP(Table1[[#This Row],[Codigo_servico]],Preencher_Orcamento!$B:$D,3,FALSE)*Table1[[#This Row],[Qtde_insumo]],"")</f>
        <v>0</v>
      </c>
      <c r="M3177" s="16">
        <f>IF(Table1[[#This Row],[Ordem_insumos]]&lt;&gt;0,VLOOKUP(Table1[[#This Row],[Codigo_servico]],Preencher_Orcamento!$B:$D,3,FALSE)*Table1[[#This Row],[Subtotal_insumo]],"")</f>
        <v>0</v>
      </c>
    </row>
    <row r="3178" spans="1:13" x14ac:dyDescent="0.25">
      <c r="A3178" s="6">
        <v>90219</v>
      </c>
      <c r="B3178" s="126">
        <v>2</v>
      </c>
      <c r="C3178" s="133"/>
      <c r="D3178" s="134">
        <v>2044</v>
      </c>
      <c r="E3178" s="7" t="s">
        <v>2193</v>
      </c>
      <c r="F3178" s="8" t="s">
        <v>2140</v>
      </c>
      <c r="G3178" s="16">
        <f>IFERROR(VLOOKUP(Table1[[#This Row],[Codigo_insumo]],BD_Insumos!$B:$E,4),"")</f>
        <v>13.596734305430379</v>
      </c>
      <c r="H3178" s="140">
        <v>1</v>
      </c>
      <c r="I3178" s="9"/>
      <c r="J3178" s="22">
        <f t="shared" si="49"/>
        <v>13.596734305430379</v>
      </c>
      <c r="K3178" s="22" t="str">
        <f>IF(I3178&lt;&gt;"",SUMIF(Table1[Codigo_servico],A3178,Table1[Subtotal_insumo]),"")</f>
        <v/>
      </c>
      <c r="L3178" s="16">
        <f>IF(Table1[[#This Row],[Ordem_insumos]]&lt;&gt;0,VLOOKUP(Table1[[#This Row],[Codigo_servico]],Preencher_Orcamento!$B:$D,3,FALSE)*Table1[[#This Row],[Qtde_insumo]],"")</f>
        <v>0</v>
      </c>
      <c r="M3178" s="16">
        <f>IF(Table1[[#This Row],[Ordem_insumos]]&lt;&gt;0,VLOOKUP(Table1[[#This Row],[Codigo_servico]],Preencher_Orcamento!$B:$D,3,FALSE)*Table1[[#This Row],[Subtotal_insumo]],"")</f>
        <v>0</v>
      </c>
    </row>
    <row r="3179" spans="1:13" ht="39" x14ac:dyDescent="0.25">
      <c r="A3179" s="6">
        <v>90219</v>
      </c>
      <c r="B3179" s="126">
        <v>3</v>
      </c>
      <c r="C3179" s="133"/>
      <c r="D3179" s="134">
        <v>51639</v>
      </c>
      <c r="E3179" s="7" t="s">
        <v>1042</v>
      </c>
      <c r="F3179" s="8" t="s">
        <v>5</v>
      </c>
      <c r="G3179" s="18">
        <f>IFERROR(VLOOKUP(Table1[[#This Row],[Codigo_insumo]],BD_Insumos!$B:$E,4),"")</f>
        <v>37.0717</v>
      </c>
      <c r="H3179" s="140">
        <v>1.05</v>
      </c>
      <c r="I3179" s="9"/>
      <c r="J3179" s="23">
        <f t="shared" si="49"/>
        <v>38.925285000000002</v>
      </c>
      <c r="K3179" s="22" t="str">
        <f>IF(I3179&lt;&gt;"",SUMIF(Table1[Codigo_servico],A3179,Table1[Subtotal_insumo]),"")</f>
        <v/>
      </c>
      <c r="L3179" s="18">
        <f>IF(Table1[[#This Row],[Ordem_insumos]]&lt;&gt;0,VLOOKUP(Table1[[#This Row],[Codigo_servico]],Preencher_Orcamento!$B:$D,3,FALSE)*Table1[[#This Row],[Qtde_insumo]],"")</f>
        <v>0</v>
      </c>
      <c r="M3179" s="18">
        <f>IF(Table1[[#This Row],[Ordem_insumos]]&lt;&gt;0,VLOOKUP(Table1[[#This Row],[Codigo_servico]],Preencher_Orcamento!$B:$D,3,FALSE)*Table1[[#This Row],[Subtotal_insumo]],"")</f>
        <v>0</v>
      </c>
    </row>
    <row r="3180" spans="1:13" x14ac:dyDescent="0.25">
      <c r="A3180" s="3">
        <v>90220</v>
      </c>
      <c r="B3180" s="125">
        <v>0</v>
      </c>
      <c r="C3180" s="131" t="s">
        <v>2977</v>
      </c>
      <c r="D3180" s="132"/>
      <c r="E3180" s="4"/>
      <c r="F3180" s="4"/>
      <c r="G3180" s="17" t="str">
        <f>IFERROR(VLOOKUP(Table1[[#This Row],[Codigo_insumo]],BD_Insumos!$B:$E,4),"")</f>
        <v/>
      </c>
      <c r="H3180" s="139"/>
      <c r="I3180" s="5" t="s">
        <v>5</v>
      </c>
      <c r="J3180" s="20" t="str">
        <f t="shared" si="49"/>
        <v/>
      </c>
      <c r="K3180" s="21">
        <f>IF(I3180&lt;&gt;"",SUMIF(Table1[Codigo_servico],A3180,Table1[Subtotal_insumo]),"")</f>
        <v>23.778390225779933</v>
      </c>
      <c r="L3180" s="17" t="str">
        <f>IF(Table1[[#This Row],[Ordem_insumos]]&lt;&gt;0,VLOOKUP(Table1[[#This Row],[Codigo_servico]],Preencher_Orcamento!$B:$D,3,FALSE)*Table1[[#This Row],[Qtde_insumo]],"")</f>
        <v/>
      </c>
      <c r="M3180" s="17" t="str">
        <f>IF(Table1[[#This Row],[Ordem_insumos]]&lt;&gt;0,VLOOKUP(Table1[[#This Row],[Codigo_servico]],Preencher_Orcamento!$B:$D,3,FALSE)*Table1[[#This Row],[Subtotal_insumo]],"")</f>
        <v/>
      </c>
    </row>
    <row r="3181" spans="1:13" x14ac:dyDescent="0.25">
      <c r="A3181" s="6">
        <v>90220</v>
      </c>
      <c r="B3181" s="126">
        <v>1</v>
      </c>
      <c r="C3181" s="133"/>
      <c r="D3181" s="134">
        <v>2044</v>
      </c>
      <c r="E3181" s="7" t="s">
        <v>2193</v>
      </c>
      <c r="F3181" s="8" t="s">
        <v>2140</v>
      </c>
      <c r="G3181" s="16">
        <f>IFERROR(VLOOKUP(Table1[[#This Row],[Codigo_insumo]],BD_Insumos!$B:$E,4),"")</f>
        <v>13.596734305430379</v>
      </c>
      <c r="H3181" s="140">
        <v>0.5</v>
      </c>
      <c r="I3181" s="9"/>
      <c r="J3181" s="22">
        <f t="shared" si="49"/>
        <v>6.7983671527151897</v>
      </c>
      <c r="K3181" s="22" t="str">
        <f>IF(I3181&lt;&gt;"",SUMIF(Table1[Codigo_servico],A3181,Table1[Subtotal_insumo]),"")</f>
        <v/>
      </c>
      <c r="L3181" s="16">
        <f>IF(Table1[[#This Row],[Ordem_insumos]]&lt;&gt;0,VLOOKUP(Table1[[#This Row],[Codigo_servico]],Preencher_Orcamento!$B:$D,3,FALSE)*Table1[[#This Row],[Qtde_insumo]],"")</f>
        <v>0</v>
      </c>
      <c r="M3181" s="16">
        <f>IF(Table1[[#This Row],[Ordem_insumos]]&lt;&gt;0,VLOOKUP(Table1[[#This Row],[Codigo_servico]],Preencher_Orcamento!$B:$D,3,FALSE)*Table1[[#This Row],[Subtotal_insumo]],"")</f>
        <v>0</v>
      </c>
    </row>
    <row r="3182" spans="1:13" x14ac:dyDescent="0.25">
      <c r="A3182" s="6">
        <v>90220</v>
      </c>
      <c r="B3182" s="126">
        <v>2</v>
      </c>
      <c r="C3182" s="133"/>
      <c r="D3182" s="134">
        <v>2041</v>
      </c>
      <c r="E3182" s="7" t="s">
        <v>2192</v>
      </c>
      <c r="F3182" s="8" t="s">
        <v>2140</v>
      </c>
      <c r="G3182" s="16">
        <f>IFERROR(VLOOKUP(Table1[[#This Row],[Codigo_insumo]],BD_Insumos!$B:$E,4),"")</f>
        <v>18.820516146129485</v>
      </c>
      <c r="H3182" s="140">
        <v>0.5</v>
      </c>
      <c r="I3182" s="9"/>
      <c r="J3182" s="22">
        <f t="shared" si="49"/>
        <v>9.4102580730647425</v>
      </c>
      <c r="K3182" s="22" t="str">
        <f>IF(I3182&lt;&gt;"",SUMIF(Table1[Codigo_servico],A3182,Table1[Subtotal_insumo]),"")</f>
        <v/>
      </c>
      <c r="L3182" s="16">
        <f>IF(Table1[[#This Row],[Ordem_insumos]]&lt;&gt;0,VLOOKUP(Table1[[#This Row],[Codigo_servico]],Preencher_Orcamento!$B:$D,3,FALSE)*Table1[[#This Row],[Qtde_insumo]],"")</f>
        <v>0</v>
      </c>
      <c r="M3182" s="16">
        <f>IF(Table1[[#This Row],[Ordem_insumos]]&lt;&gt;0,VLOOKUP(Table1[[#This Row],[Codigo_servico]],Preencher_Orcamento!$B:$D,3,FALSE)*Table1[[#This Row],[Subtotal_insumo]],"")</f>
        <v>0</v>
      </c>
    </row>
    <row r="3183" spans="1:13" ht="39" x14ac:dyDescent="0.25">
      <c r="A3183" s="6">
        <v>90220</v>
      </c>
      <c r="B3183" s="126">
        <v>3</v>
      </c>
      <c r="C3183" s="133"/>
      <c r="D3183" s="134">
        <v>51640</v>
      </c>
      <c r="E3183" s="7" t="s">
        <v>1043</v>
      </c>
      <c r="F3183" s="8" t="s">
        <v>5</v>
      </c>
      <c r="G3183" s="18">
        <f>IFERROR(VLOOKUP(Table1[[#This Row],[Codigo_insumo]],BD_Insumos!$B:$E,4),"")</f>
        <v>7.2092999999999998</v>
      </c>
      <c r="H3183" s="140">
        <v>1.05</v>
      </c>
      <c r="I3183" s="9"/>
      <c r="J3183" s="23">
        <f t="shared" si="49"/>
        <v>7.5697650000000003</v>
      </c>
      <c r="K3183" s="22" t="str">
        <f>IF(I3183&lt;&gt;"",SUMIF(Table1[Codigo_servico],A3183,Table1[Subtotal_insumo]),"")</f>
        <v/>
      </c>
      <c r="L3183" s="18">
        <f>IF(Table1[[#This Row],[Ordem_insumos]]&lt;&gt;0,VLOOKUP(Table1[[#This Row],[Codigo_servico]],Preencher_Orcamento!$B:$D,3,FALSE)*Table1[[#This Row],[Qtde_insumo]],"")</f>
        <v>0</v>
      </c>
      <c r="M3183" s="18">
        <f>IF(Table1[[#This Row],[Ordem_insumos]]&lt;&gt;0,VLOOKUP(Table1[[#This Row],[Codigo_servico]],Preencher_Orcamento!$B:$D,3,FALSE)*Table1[[#This Row],[Subtotal_insumo]],"")</f>
        <v>0</v>
      </c>
    </row>
    <row r="3184" spans="1:13" x14ac:dyDescent="0.25">
      <c r="A3184" s="3">
        <v>90221</v>
      </c>
      <c r="B3184" s="125">
        <v>0</v>
      </c>
      <c r="C3184" s="131" t="s">
        <v>2978</v>
      </c>
      <c r="D3184" s="132"/>
      <c r="E3184" s="4"/>
      <c r="F3184" s="4"/>
      <c r="G3184" s="17" t="str">
        <f>IFERROR(VLOOKUP(Table1[[#This Row],[Codigo_insumo]],BD_Insumos!$B:$E,4),"")</f>
        <v/>
      </c>
      <c r="H3184" s="139"/>
      <c r="I3184" s="5" t="s">
        <v>5</v>
      </c>
      <c r="J3184" s="20" t="str">
        <f t="shared" si="49"/>
        <v/>
      </c>
      <c r="K3184" s="21">
        <f>IF(I3184&lt;&gt;"",SUMIF(Table1[Codigo_servico],A3184,Table1[Subtotal_insumo]),"")</f>
        <v>25.419750225779932</v>
      </c>
      <c r="L3184" s="17" t="str">
        <f>IF(Table1[[#This Row],[Ordem_insumos]]&lt;&gt;0,VLOOKUP(Table1[[#This Row],[Codigo_servico]],Preencher_Orcamento!$B:$D,3,FALSE)*Table1[[#This Row],[Qtde_insumo]],"")</f>
        <v/>
      </c>
      <c r="M3184" s="17" t="str">
        <f>IF(Table1[[#This Row],[Ordem_insumos]]&lt;&gt;0,VLOOKUP(Table1[[#This Row],[Codigo_servico]],Preencher_Orcamento!$B:$D,3,FALSE)*Table1[[#This Row],[Subtotal_insumo]],"")</f>
        <v/>
      </c>
    </row>
    <row r="3185" spans="1:13" x14ac:dyDescent="0.25">
      <c r="A3185" s="6">
        <v>90221</v>
      </c>
      <c r="B3185" s="126">
        <v>1</v>
      </c>
      <c r="C3185" s="133"/>
      <c r="D3185" s="134">
        <v>2041</v>
      </c>
      <c r="E3185" s="7" t="s">
        <v>2192</v>
      </c>
      <c r="F3185" s="8" t="s">
        <v>2140</v>
      </c>
      <c r="G3185" s="16">
        <f>IFERROR(VLOOKUP(Table1[[#This Row],[Codigo_insumo]],BD_Insumos!$B:$E,4),"")</f>
        <v>18.820516146129485</v>
      </c>
      <c r="H3185" s="140">
        <v>0.5</v>
      </c>
      <c r="I3185" s="9"/>
      <c r="J3185" s="22">
        <f t="shared" si="49"/>
        <v>9.4102580730647425</v>
      </c>
      <c r="K3185" s="22" t="str">
        <f>IF(I3185&lt;&gt;"",SUMIF(Table1[Codigo_servico],A3185,Table1[Subtotal_insumo]),"")</f>
        <v/>
      </c>
      <c r="L3185" s="16">
        <f>IF(Table1[[#This Row],[Ordem_insumos]]&lt;&gt;0,VLOOKUP(Table1[[#This Row],[Codigo_servico]],Preencher_Orcamento!$B:$D,3,FALSE)*Table1[[#This Row],[Qtde_insumo]],"")</f>
        <v>0</v>
      </c>
      <c r="M3185" s="16">
        <f>IF(Table1[[#This Row],[Ordem_insumos]]&lt;&gt;0,VLOOKUP(Table1[[#This Row],[Codigo_servico]],Preencher_Orcamento!$B:$D,3,FALSE)*Table1[[#This Row],[Subtotal_insumo]],"")</f>
        <v>0</v>
      </c>
    </row>
    <row r="3186" spans="1:13" ht="39" x14ac:dyDescent="0.25">
      <c r="A3186" s="6">
        <v>90221</v>
      </c>
      <c r="B3186" s="126">
        <v>2</v>
      </c>
      <c r="C3186" s="133"/>
      <c r="D3186" s="134">
        <v>51641</v>
      </c>
      <c r="E3186" s="7" t="s">
        <v>1044</v>
      </c>
      <c r="F3186" s="8" t="s">
        <v>5</v>
      </c>
      <c r="G3186" s="16">
        <f>IFERROR(VLOOKUP(Table1[[#This Row],[Codigo_insumo]],BD_Insumos!$B:$E,4),"")</f>
        <v>8.7725000000000009</v>
      </c>
      <c r="H3186" s="140">
        <v>1.05</v>
      </c>
      <c r="I3186" s="9"/>
      <c r="J3186" s="22">
        <f t="shared" si="49"/>
        <v>9.2111250000000009</v>
      </c>
      <c r="K3186" s="22" t="str">
        <f>IF(I3186&lt;&gt;"",SUMIF(Table1[Codigo_servico],A3186,Table1[Subtotal_insumo]),"")</f>
        <v/>
      </c>
      <c r="L3186" s="16">
        <f>IF(Table1[[#This Row],[Ordem_insumos]]&lt;&gt;0,VLOOKUP(Table1[[#This Row],[Codigo_servico]],Preencher_Orcamento!$B:$D,3,FALSE)*Table1[[#This Row],[Qtde_insumo]],"")</f>
        <v>0</v>
      </c>
      <c r="M3186" s="16">
        <f>IF(Table1[[#This Row],[Ordem_insumos]]&lt;&gt;0,VLOOKUP(Table1[[#This Row],[Codigo_servico]],Preencher_Orcamento!$B:$D,3,FALSE)*Table1[[#This Row],[Subtotal_insumo]],"")</f>
        <v>0</v>
      </c>
    </row>
    <row r="3187" spans="1:13" x14ac:dyDescent="0.25">
      <c r="A3187" s="6">
        <v>90221</v>
      </c>
      <c r="B3187" s="126">
        <v>3</v>
      </c>
      <c r="C3187" s="133"/>
      <c r="D3187" s="134">
        <v>2044</v>
      </c>
      <c r="E3187" s="7" t="s">
        <v>2193</v>
      </c>
      <c r="F3187" s="8" t="s">
        <v>2140</v>
      </c>
      <c r="G3187" s="18">
        <f>IFERROR(VLOOKUP(Table1[[#This Row],[Codigo_insumo]],BD_Insumos!$B:$E,4),"")</f>
        <v>13.596734305430379</v>
      </c>
      <c r="H3187" s="140">
        <v>0.5</v>
      </c>
      <c r="I3187" s="9"/>
      <c r="J3187" s="23">
        <f t="shared" si="49"/>
        <v>6.7983671527151897</v>
      </c>
      <c r="K3187" s="22" t="str">
        <f>IF(I3187&lt;&gt;"",SUMIF(Table1[Codigo_servico],A3187,Table1[Subtotal_insumo]),"")</f>
        <v/>
      </c>
      <c r="L3187" s="18">
        <f>IF(Table1[[#This Row],[Ordem_insumos]]&lt;&gt;0,VLOOKUP(Table1[[#This Row],[Codigo_servico]],Preencher_Orcamento!$B:$D,3,FALSE)*Table1[[#This Row],[Qtde_insumo]],"")</f>
        <v>0</v>
      </c>
      <c r="M3187" s="18">
        <f>IF(Table1[[#This Row],[Ordem_insumos]]&lt;&gt;0,VLOOKUP(Table1[[#This Row],[Codigo_servico]],Preencher_Orcamento!$B:$D,3,FALSE)*Table1[[#This Row],[Subtotal_insumo]],"")</f>
        <v>0</v>
      </c>
    </row>
    <row r="3188" spans="1:13" x14ac:dyDescent="0.25">
      <c r="A3188" s="3">
        <v>90223</v>
      </c>
      <c r="B3188" s="125">
        <v>0</v>
      </c>
      <c r="C3188" s="131" t="s">
        <v>2979</v>
      </c>
      <c r="D3188" s="132"/>
      <c r="E3188" s="4"/>
      <c r="F3188" s="4"/>
      <c r="G3188" s="17" t="str">
        <f>IFERROR(VLOOKUP(Table1[[#This Row],[Codigo_insumo]],BD_Insumos!$B:$E,4),"")</f>
        <v/>
      </c>
      <c r="H3188" s="139"/>
      <c r="I3188" s="5" t="s">
        <v>5</v>
      </c>
      <c r="J3188" s="20" t="str">
        <f t="shared" si="49"/>
        <v/>
      </c>
      <c r="K3188" s="21">
        <f>IF(I3188&lt;&gt;"",SUMIF(Table1[Codigo_servico],A3188,Table1[Subtotal_insumo]),"")</f>
        <v>41.311282838669896</v>
      </c>
      <c r="L3188" s="17" t="str">
        <f>IF(Table1[[#This Row],[Ordem_insumos]]&lt;&gt;0,VLOOKUP(Table1[[#This Row],[Codigo_servico]],Preencher_Orcamento!$B:$D,3,FALSE)*Table1[[#This Row],[Qtde_insumo]],"")</f>
        <v/>
      </c>
      <c r="M3188" s="17" t="str">
        <f>IF(Table1[[#This Row],[Ordem_insumos]]&lt;&gt;0,VLOOKUP(Table1[[#This Row],[Codigo_servico]],Preencher_Orcamento!$B:$D,3,FALSE)*Table1[[#This Row],[Subtotal_insumo]],"")</f>
        <v/>
      </c>
    </row>
    <row r="3189" spans="1:13" x14ac:dyDescent="0.25">
      <c r="A3189" s="6">
        <v>90223</v>
      </c>
      <c r="B3189" s="126">
        <v>1</v>
      </c>
      <c r="C3189" s="133"/>
      <c r="D3189" s="134">
        <v>2041</v>
      </c>
      <c r="E3189" s="7" t="s">
        <v>2192</v>
      </c>
      <c r="F3189" s="8" t="s">
        <v>2140</v>
      </c>
      <c r="G3189" s="16">
        <f>IFERROR(VLOOKUP(Table1[[#This Row],[Codigo_insumo]],BD_Insumos!$B:$E,4),"")</f>
        <v>18.820516146129485</v>
      </c>
      <c r="H3189" s="140">
        <v>0.75</v>
      </c>
      <c r="I3189" s="9"/>
      <c r="J3189" s="22">
        <f t="shared" si="49"/>
        <v>14.115387109597114</v>
      </c>
      <c r="K3189" s="22" t="str">
        <f>IF(I3189&lt;&gt;"",SUMIF(Table1[Codigo_servico],A3189,Table1[Subtotal_insumo]),"")</f>
        <v/>
      </c>
      <c r="L3189" s="16">
        <f>IF(Table1[[#This Row],[Ordem_insumos]]&lt;&gt;0,VLOOKUP(Table1[[#This Row],[Codigo_servico]],Preencher_Orcamento!$B:$D,3,FALSE)*Table1[[#This Row],[Qtde_insumo]],"")</f>
        <v>0</v>
      </c>
      <c r="M3189" s="16">
        <f>IF(Table1[[#This Row],[Ordem_insumos]]&lt;&gt;0,VLOOKUP(Table1[[#This Row],[Codigo_servico]],Preencher_Orcamento!$B:$D,3,FALSE)*Table1[[#This Row],[Subtotal_insumo]],"")</f>
        <v>0</v>
      </c>
    </row>
    <row r="3190" spans="1:13" x14ac:dyDescent="0.25">
      <c r="A3190" s="6">
        <v>90223</v>
      </c>
      <c r="B3190" s="126">
        <v>2</v>
      </c>
      <c r="C3190" s="133"/>
      <c r="D3190" s="134">
        <v>2044</v>
      </c>
      <c r="E3190" s="7" t="s">
        <v>2193</v>
      </c>
      <c r="F3190" s="8" t="s">
        <v>2140</v>
      </c>
      <c r="G3190" s="16">
        <f>IFERROR(VLOOKUP(Table1[[#This Row],[Codigo_insumo]],BD_Insumos!$B:$E,4),"")</f>
        <v>13.596734305430379</v>
      </c>
      <c r="H3190" s="140">
        <v>0.75</v>
      </c>
      <c r="I3190" s="9"/>
      <c r="J3190" s="22">
        <f t="shared" si="49"/>
        <v>10.197550729072784</v>
      </c>
      <c r="K3190" s="22" t="str">
        <f>IF(I3190&lt;&gt;"",SUMIF(Table1[Codigo_servico],A3190,Table1[Subtotal_insumo]),"")</f>
        <v/>
      </c>
      <c r="L3190" s="16">
        <f>IF(Table1[[#This Row],[Ordem_insumos]]&lt;&gt;0,VLOOKUP(Table1[[#This Row],[Codigo_servico]],Preencher_Orcamento!$B:$D,3,FALSE)*Table1[[#This Row],[Qtde_insumo]],"")</f>
        <v>0</v>
      </c>
      <c r="M3190" s="16">
        <f>IF(Table1[[#This Row],[Ordem_insumos]]&lt;&gt;0,VLOOKUP(Table1[[#This Row],[Codigo_servico]],Preencher_Orcamento!$B:$D,3,FALSE)*Table1[[#This Row],[Subtotal_insumo]],"")</f>
        <v>0</v>
      </c>
    </row>
    <row r="3191" spans="1:13" ht="51.75" x14ac:dyDescent="0.25">
      <c r="A3191" s="6">
        <v>90223</v>
      </c>
      <c r="B3191" s="126">
        <v>3</v>
      </c>
      <c r="C3191" s="133"/>
      <c r="D3191" s="134">
        <v>51643</v>
      </c>
      <c r="E3191" s="7" t="s">
        <v>1046</v>
      </c>
      <c r="F3191" s="8" t="s">
        <v>5</v>
      </c>
      <c r="G3191" s="18">
        <f>IFERROR(VLOOKUP(Table1[[#This Row],[Codigo_insumo]],BD_Insumos!$B:$E,4),"")</f>
        <v>16.1889</v>
      </c>
      <c r="H3191" s="140">
        <v>1.05</v>
      </c>
      <c r="I3191" s="9"/>
      <c r="J3191" s="23">
        <f t="shared" si="49"/>
        <v>16.998345</v>
      </c>
      <c r="K3191" s="22" t="str">
        <f>IF(I3191&lt;&gt;"",SUMIF(Table1[Codigo_servico],A3191,Table1[Subtotal_insumo]),"")</f>
        <v/>
      </c>
      <c r="L3191" s="18">
        <f>IF(Table1[[#This Row],[Ordem_insumos]]&lt;&gt;0,VLOOKUP(Table1[[#This Row],[Codigo_servico]],Preencher_Orcamento!$B:$D,3,FALSE)*Table1[[#This Row],[Qtde_insumo]],"")</f>
        <v>0</v>
      </c>
      <c r="M3191" s="18">
        <f>IF(Table1[[#This Row],[Ordem_insumos]]&lt;&gt;0,VLOOKUP(Table1[[#This Row],[Codigo_servico]],Preencher_Orcamento!$B:$D,3,FALSE)*Table1[[#This Row],[Subtotal_insumo]],"")</f>
        <v>0</v>
      </c>
    </row>
    <row r="3192" spans="1:13" x14ac:dyDescent="0.25">
      <c r="A3192" s="3">
        <v>90224</v>
      </c>
      <c r="B3192" s="125">
        <v>0</v>
      </c>
      <c r="C3192" s="131" t="s">
        <v>2980</v>
      </c>
      <c r="D3192" s="132"/>
      <c r="E3192" s="4"/>
      <c r="F3192" s="4"/>
      <c r="G3192" s="17" t="str">
        <f>IFERROR(VLOOKUP(Table1[[#This Row],[Codigo_insumo]],BD_Insumos!$B:$E,4),"")</f>
        <v/>
      </c>
      <c r="H3192" s="139"/>
      <c r="I3192" s="5" t="s">
        <v>5</v>
      </c>
      <c r="J3192" s="20" t="str">
        <f t="shared" si="49"/>
        <v/>
      </c>
      <c r="K3192" s="21">
        <f>IF(I3192&lt;&gt;"",SUMIF(Table1[Codigo_servico],A3192,Table1[Subtotal_insumo]),"")</f>
        <v>41.951992838669895</v>
      </c>
      <c r="L3192" s="17" t="str">
        <f>IF(Table1[[#This Row],[Ordem_insumos]]&lt;&gt;0,VLOOKUP(Table1[[#This Row],[Codigo_servico]],Preencher_Orcamento!$B:$D,3,FALSE)*Table1[[#This Row],[Qtde_insumo]],"")</f>
        <v/>
      </c>
      <c r="M3192" s="17" t="str">
        <f>IF(Table1[[#This Row],[Ordem_insumos]]&lt;&gt;0,VLOOKUP(Table1[[#This Row],[Codigo_servico]],Preencher_Orcamento!$B:$D,3,FALSE)*Table1[[#This Row],[Subtotal_insumo]],"")</f>
        <v/>
      </c>
    </row>
    <row r="3193" spans="1:13" x14ac:dyDescent="0.25">
      <c r="A3193" s="6">
        <v>90224</v>
      </c>
      <c r="B3193" s="126">
        <v>1</v>
      </c>
      <c r="C3193" s="133"/>
      <c r="D3193" s="134">
        <v>2044</v>
      </c>
      <c r="E3193" s="7" t="s">
        <v>2193</v>
      </c>
      <c r="F3193" s="8" t="s">
        <v>2140</v>
      </c>
      <c r="G3193" s="16">
        <f>IFERROR(VLOOKUP(Table1[[#This Row],[Codigo_insumo]],BD_Insumos!$B:$E,4),"")</f>
        <v>13.596734305430379</v>
      </c>
      <c r="H3193" s="140">
        <v>0.75</v>
      </c>
      <c r="I3193" s="9"/>
      <c r="J3193" s="22">
        <f t="shared" si="49"/>
        <v>10.197550729072784</v>
      </c>
      <c r="K3193" s="22" t="str">
        <f>IF(I3193&lt;&gt;"",SUMIF(Table1[Codigo_servico],A3193,Table1[Subtotal_insumo]),"")</f>
        <v/>
      </c>
      <c r="L3193" s="16">
        <f>IF(Table1[[#This Row],[Ordem_insumos]]&lt;&gt;0,VLOOKUP(Table1[[#This Row],[Codigo_servico]],Preencher_Orcamento!$B:$D,3,FALSE)*Table1[[#This Row],[Qtde_insumo]],"")</f>
        <v>0</v>
      </c>
      <c r="M3193" s="16">
        <f>IF(Table1[[#This Row],[Ordem_insumos]]&lt;&gt;0,VLOOKUP(Table1[[#This Row],[Codigo_servico]],Preencher_Orcamento!$B:$D,3,FALSE)*Table1[[#This Row],[Subtotal_insumo]],"")</f>
        <v>0</v>
      </c>
    </row>
    <row r="3194" spans="1:13" x14ac:dyDescent="0.25">
      <c r="A3194" s="6">
        <v>90224</v>
      </c>
      <c r="B3194" s="126">
        <v>2</v>
      </c>
      <c r="C3194" s="133"/>
      <c r="D3194" s="134">
        <v>2041</v>
      </c>
      <c r="E3194" s="7" t="s">
        <v>2192</v>
      </c>
      <c r="F3194" s="8" t="s">
        <v>2140</v>
      </c>
      <c r="G3194" s="16">
        <f>IFERROR(VLOOKUP(Table1[[#This Row],[Codigo_insumo]],BD_Insumos!$B:$E,4),"")</f>
        <v>18.820516146129485</v>
      </c>
      <c r="H3194" s="140">
        <v>0.75</v>
      </c>
      <c r="I3194" s="9"/>
      <c r="J3194" s="22">
        <f t="shared" si="49"/>
        <v>14.115387109597114</v>
      </c>
      <c r="K3194" s="22" t="str">
        <f>IF(I3194&lt;&gt;"",SUMIF(Table1[Codigo_servico],A3194,Table1[Subtotal_insumo]),"")</f>
        <v/>
      </c>
      <c r="L3194" s="16">
        <f>IF(Table1[[#This Row],[Ordem_insumos]]&lt;&gt;0,VLOOKUP(Table1[[#This Row],[Codigo_servico]],Preencher_Orcamento!$B:$D,3,FALSE)*Table1[[#This Row],[Qtde_insumo]],"")</f>
        <v>0</v>
      </c>
      <c r="M3194" s="16">
        <f>IF(Table1[[#This Row],[Ordem_insumos]]&lt;&gt;0,VLOOKUP(Table1[[#This Row],[Codigo_servico]],Preencher_Orcamento!$B:$D,3,FALSE)*Table1[[#This Row],[Subtotal_insumo]],"")</f>
        <v>0</v>
      </c>
    </row>
    <row r="3195" spans="1:13" ht="51.75" x14ac:dyDescent="0.25">
      <c r="A3195" s="6">
        <v>90224</v>
      </c>
      <c r="B3195" s="126">
        <v>3</v>
      </c>
      <c r="C3195" s="133"/>
      <c r="D3195" s="134">
        <v>51644</v>
      </c>
      <c r="E3195" s="7" t="s">
        <v>1047</v>
      </c>
      <c r="F3195" s="8" t="s">
        <v>5</v>
      </c>
      <c r="G3195" s="18">
        <f>IFERROR(VLOOKUP(Table1[[#This Row],[Codigo_insumo]],BD_Insumos!$B:$E,4),"")</f>
        <v>16.799099999999999</v>
      </c>
      <c r="H3195" s="140">
        <v>1.05</v>
      </c>
      <c r="I3195" s="9"/>
      <c r="J3195" s="23">
        <f t="shared" si="49"/>
        <v>17.639054999999999</v>
      </c>
      <c r="K3195" s="22" t="str">
        <f>IF(I3195&lt;&gt;"",SUMIF(Table1[Codigo_servico],A3195,Table1[Subtotal_insumo]),"")</f>
        <v/>
      </c>
      <c r="L3195" s="18">
        <f>IF(Table1[[#This Row],[Ordem_insumos]]&lt;&gt;0,VLOOKUP(Table1[[#This Row],[Codigo_servico]],Preencher_Orcamento!$B:$D,3,FALSE)*Table1[[#This Row],[Qtde_insumo]],"")</f>
        <v>0</v>
      </c>
      <c r="M3195" s="18">
        <f>IF(Table1[[#This Row],[Ordem_insumos]]&lt;&gt;0,VLOOKUP(Table1[[#This Row],[Codigo_servico]],Preencher_Orcamento!$B:$D,3,FALSE)*Table1[[#This Row],[Subtotal_insumo]],"")</f>
        <v>0</v>
      </c>
    </row>
    <row r="3196" spans="1:13" x14ac:dyDescent="0.25">
      <c r="A3196" s="3">
        <v>90225</v>
      </c>
      <c r="B3196" s="125">
        <v>0</v>
      </c>
      <c r="C3196" s="131" t="s">
        <v>2981</v>
      </c>
      <c r="D3196" s="132"/>
      <c r="E3196" s="4"/>
      <c r="F3196" s="4"/>
      <c r="G3196" s="17" t="str">
        <f>IFERROR(VLOOKUP(Table1[[#This Row],[Codigo_insumo]],BD_Insumos!$B:$E,4),"")</f>
        <v/>
      </c>
      <c r="H3196" s="139"/>
      <c r="I3196" s="5" t="s">
        <v>5</v>
      </c>
      <c r="J3196" s="20" t="str">
        <f t="shared" si="49"/>
        <v/>
      </c>
      <c r="K3196" s="21">
        <f>IF(I3196&lt;&gt;"",SUMIF(Table1[Codigo_servico],A3196,Table1[Subtotal_insumo]),"")</f>
        <v>46.318942838669905</v>
      </c>
      <c r="L3196" s="17" t="str">
        <f>IF(Table1[[#This Row],[Ordem_insumos]]&lt;&gt;0,VLOOKUP(Table1[[#This Row],[Codigo_servico]],Preencher_Orcamento!$B:$D,3,FALSE)*Table1[[#This Row],[Qtde_insumo]],"")</f>
        <v/>
      </c>
      <c r="M3196" s="17" t="str">
        <f>IF(Table1[[#This Row],[Ordem_insumos]]&lt;&gt;0,VLOOKUP(Table1[[#This Row],[Codigo_servico]],Preencher_Orcamento!$B:$D,3,FALSE)*Table1[[#This Row],[Subtotal_insumo]],"")</f>
        <v/>
      </c>
    </row>
    <row r="3197" spans="1:13" ht="39" x14ac:dyDescent="0.25">
      <c r="A3197" s="6">
        <v>90225</v>
      </c>
      <c r="B3197" s="126">
        <v>1</v>
      </c>
      <c r="C3197" s="133"/>
      <c r="D3197" s="134">
        <v>51645</v>
      </c>
      <c r="E3197" s="7" t="s">
        <v>1048</v>
      </c>
      <c r="F3197" s="8" t="s">
        <v>5</v>
      </c>
      <c r="G3197" s="16">
        <f>IFERROR(VLOOKUP(Table1[[#This Row],[Codigo_insumo]],BD_Insumos!$B:$E,4),"")</f>
        <v>20.958100000000002</v>
      </c>
      <c r="H3197" s="140">
        <v>1.05</v>
      </c>
      <c r="I3197" s="9"/>
      <c r="J3197" s="22">
        <f t="shared" si="49"/>
        <v>22.006005000000002</v>
      </c>
      <c r="K3197" s="22" t="str">
        <f>IF(I3197&lt;&gt;"",SUMIF(Table1[Codigo_servico],A3197,Table1[Subtotal_insumo]),"")</f>
        <v/>
      </c>
      <c r="L3197" s="16">
        <f>IF(Table1[[#This Row],[Ordem_insumos]]&lt;&gt;0,VLOOKUP(Table1[[#This Row],[Codigo_servico]],Preencher_Orcamento!$B:$D,3,FALSE)*Table1[[#This Row],[Qtde_insumo]],"")</f>
        <v>0</v>
      </c>
      <c r="M3197" s="16">
        <f>IF(Table1[[#This Row],[Ordem_insumos]]&lt;&gt;0,VLOOKUP(Table1[[#This Row],[Codigo_servico]],Preencher_Orcamento!$B:$D,3,FALSE)*Table1[[#This Row],[Subtotal_insumo]],"")</f>
        <v>0</v>
      </c>
    </row>
    <row r="3198" spans="1:13" x14ac:dyDescent="0.25">
      <c r="A3198" s="6">
        <v>90225</v>
      </c>
      <c r="B3198" s="126">
        <v>2</v>
      </c>
      <c r="C3198" s="133"/>
      <c r="D3198" s="134">
        <v>2044</v>
      </c>
      <c r="E3198" s="7" t="s">
        <v>2193</v>
      </c>
      <c r="F3198" s="8" t="s">
        <v>2140</v>
      </c>
      <c r="G3198" s="16">
        <f>IFERROR(VLOOKUP(Table1[[#This Row],[Codigo_insumo]],BD_Insumos!$B:$E,4),"")</f>
        <v>13.596734305430379</v>
      </c>
      <c r="H3198" s="140">
        <v>0.75</v>
      </c>
      <c r="I3198" s="9"/>
      <c r="J3198" s="22">
        <f t="shared" si="49"/>
        <v>10.197550729072784</v>
      </c>
      <c r="K3198" s="22" t="str">
        <f>IF(I3198&lt;&gt;"",SUMIF(Table1[Codigo_servico],A3198,Table1[Subtotal_insumo]),"")</f>
        <v/>
      </c>
      <c r="L3198" s="16">
        <f>IF(Table1[[#This Row],[Ordem_insumos]]&lt;&gt;0,VLOOKUP(Table1[[#This Row],[Codigo_servico]],Preencher_Orcamento!$B:$D,3,FALSE)*Table1[[#This Row],[Qtde_insumo]],"")</f>
        <v>0</v>
      </c>
      <c r="M3198" s="16">
        <f>IF(Table1[[#This Row],[Ordem_insumos]]&lt;&gt;0,VLOOKUP(Table1[[#This Row],[Codigo_servico]],Preencher_Orcamento!$B:$D,3,FALSE)*Table1[[#This Row],[Subtotal_insumo]],"")</f>
        <v>0</v>
      </c>
    </row>
    <row r="3199" spans="1:13" x14ac:dyDescent="0.25">
      <c r="A3199" s="6">
        <v>90225</v>
      </c>
      <c r="B3199" s="126">
        <v>3</v>
      </c>
      <c r="C3199" s="133"/>
      <c r="D3199" s="134">
        <v>2041</v>
      </c>
      <c r="E3199" s="7" t="s">
        <v>2192</v>
      </c>
      <c r="F3199" s="8" t="s">
        <v>2140</v>
      </c>
      <c r="G3199" s="18">
        <f>IFERROR(VLOOKUP(Table1[[#This Row],[Codigo_insumo]],BD_Insumos!$B:$E,4),"")</f>
        <v>18.820516146129485</v>
      </c>
      <c r="H3199" s="140">
        <v>0.75</v>
      </c>
      <c r="I3199" s="9"/>
      <c r="J3199" s="23">
        <f t="shared" si="49"/>
        <v>14.115387109597114</v>
      </c>
      <c r="K3199" s="22" t="str">
        <f>IF(I3199&lt;&gt;"",SUMIF(Table1[Codigo_servico],A3199,Table1[Subtotal_insumo]),"")</f>
        <v/>
      </c>
      <c r="L3199" s="18">
        <f>IF(Table1[[#This Row],[Ordem_insumos]]&lt;&gt;0,VLOOKUP(Table1[[#This Row],[Codigo_servico]],Preencher_Orcamento!$B:$D,3,FALSE)*Table1[[#This Row],[Qtde_insumo]],"")</f>
        <v>0</v>
      </c>
      <c r="M3199" s="18">
        <f>IF(Table1[[#This Row],[Ordem_insumos]]&lt;&gt;0,VLOOKUP(Table1[[#This Row],[Codigo_servico]],Preencher_Orcamento!$B:$D,3,FALSE)*Table1[[#This Row],[Subtotal_insumo]],"")</f>
        <v>0</v>
      </c>
    </row>
    <row r="3200" spans="1:13" x14ac:dyDescent="0.25">
      <c r="A3200" s="3">
        <v>90226</v>
      </c>
      <c r="B3200" s="125">
        <v>0</v>
      </c>
      <c r="C3200" s="131" t="s">
        <v>2982</v>
      </c>
      <c r="D3200" s="132"/>
      <c r="E3200" s="4"/>
      <c r="F3200" s="4"/>
      <c r="G3200" s="17" t="str">
        <f>IFERROR(VLOOKUP(Table1[[#This Row],[Codigo_insumo]],BD_Insumos!$B:$E,4),"")</f>
        <v/>
      </c>
      <c r="H3200" s="139"/>
      <c r="I3200" s="5" t="s">
        <v>5</v>
      </c>
      <c r="J3200" s="20" t="str">
        <f t="shared" si="49"/>
        <v/>
      </c>
      <c r="K3200" s="21">
        <f>IF(I3200&lt;&gt;"",SUMIF(Table1[Codigo_servico],A3200,Table1[Subtotal_insumo]),"")</f>
        <v>63.805110451559869</v>
      </c>
      <c r="L3200" s="17" t="str">
        <f>IF(Table1[[#This Row],[Ordem_insumos]]&lt;&gt;0,VLOOKUP(Table1[[#This Row],[Codigo_servico]],Preencher_Orcamento!$B:$D,3,FALSE)*Table1[[#This Row],[Qtde_insumo]],"")</f>
        <v/>
      </c>
      <c r="M3200" s="17" t="str">
        <f>IF(Table1[[#This Row],[Ordem_insumos]]&lt;&gt;0,VLOOKUP(Table1[[#This Row],[Codigo_servico]],Preencher_Orcamento!$B:$D,3,FALSE)*Table1[[#This Row],[Subtotal_insumo]],"")</f>
        <v/>
      </c>
    </row>
    <row r="3201" spans="1:13" x14ac:dyDescent="0.25">
      <c r="A3201" s="6">
        <v>90226</v>
      </c>
      <c r="B3201" s="126">
        <v>1</v>
      </c>
      <c r="C3201" s="133"/>
      <c r="D3201" s="134">
        <v>2044</v>
      </c>
      <c r="E3201" s="7" t="s">
        <v>2193</v>
      </c>
      <c r="F3201" s="8" t="s">
        <v>2140</v>
      </c>
      <c r="G3201" s="16">
        <f>IFERROR(VLOOKUP(Table1[[#This Row],[Codigo_insumo]],BD_Insumos!$B:$E,4),"")</f>
        <v>13.596734305430379</v>
      </c>
      <c r="H3201" s="140">
        <v>1</v>
      </c>
      <c r="I3201" s="9"/>
      <c r="J3201" s="22">
        <f t="shared" si="49"/>
        <v>13.596734305430379</v>
      </c>
      <c r="K3201" s="22" t="str">
        <f>IF(I3201&lt;&gt;"",SUMIF(Table1[Codigo_servico],A3201,Table1[Subtotal_insumo]),"")</f>
        <v/>
      </c>
      <c r="L3201" s="16">
        <f>IF(Table1[[#This Row],[Ordem_insumos]]&lt;&gt;0,VLOOKUP(Table1[[#This Row],[Codigo_servico]],Preencher_Orcamento!$B:$D,3,FALSE)*Table1[[#This Row],[Qtde_insumo]],"")</f>
        <v>0</v>
      </c>
      <c r="M3201" s="16">
        <f>IF(Table1[[#This Row],[Ordem_insumos]]&lt;&gt;0,VLOOKUP(Table1[[#This Row],[Codigo_servico]],Preencher_Orcamento!$B:$D,3,FALSE)*Table1[[#This Row],[Subtotal_insumo]],"")</f>
        <v>0</v>
      </c>
    </row>
    <row r="3202" spans="1:13" x14ac:dyDescent="0.25">
      <c r="A3202" s="6">
        <v>90226</v>
      </c>
      <c r="B3202" s="126">
        <v>2</v>
      </c>
      <c r="C3202" s="133"/>
      <c r="D3202" s="134">
        <v>2041</v>
      </c>
      <c r="E3202" s="7" t="s">
        <v>2192</v>
      </c>
      <c r="F3202" s="8" t="s">
        <v>2140</v>
      </c>
      <c r="G3202" s="16">
        <f>IFERROR(VLOOKUP(Table1[[#This Row],[Codigo_insumo]],BD_Insumos!$B:$E,4),"")</f>
        <v>18.820516146129485</v>
      </c>
      <c r="H3202" s="140">
        <v>1</v>
      </c>
      <c r="I3202" s="9"/>
      <c r="J3202" s="22">
        <f t="shared" ref="J3202:J3265" si="50">IF(I3202="",G3202*H3202,"")</f>
        <v>18.820516146129485</v>
      </c>
      <c r="K3202" s="22" t="str">
        <f>IF(I3202&lt;&gt;"",SUMIF(Table1[Codigo_servico],A3202,Table1[Subtotal_insumo]),"")</f>
        <v/>
      </c>
      <c r="L3202" s="16">
        <f>IF(Table1[[#This Row],[Ordem_insumos]]&lt;&gt;0,VLOOKUP(Table1[[#This Row],[Codigo_servico]],Preencher_Orcamento!$B:$D,3,FALSE)*Table1[[#This Row],[Qtde_insumo]],"")</f>
        <v>0</v>
      </c>
      <c r="M3202" s="16">
        <f>IF(Table1[[#This Row],[Ordem_insumos]]&lt;&gt;0,VLOOKUP(Table1[[#This Row],[Codigo_servico]],Preencher_Orcamento!$B:$D,3,FALSE)*Table1[[#This Row],[Subtotal_insumo]],"")</f>
        <v>0</v>
      </c>
    </row>
    <row r="3203" spans="1:13" ht="51.75" x14ac:dyDescent="0.25">
      <c r="A3203" s="6">
        <v>90226</v>
      </c>
      <c r="B3203" s="126">
        <v>3</v>
      </c>
      <c r="C3203" s="133"/>
      <c r="D3203" s="134">
        <v>51646</v>
      </c>
      <c r="E3203" s="7" t="s">
        <v>1049</v>
      </c>
      <c r="F3203" s="8" t="s">
        <v>5</v>
      </c>
      <c r="G3203" s="18">
        <f>IFERROR(VLOOKUP(Table1[[#This Row],[Codigo_insumo]],BD_Insumos!$B:$E,4),"")</f>
        <v>29.8932</v>
      </c>
      <c r="H3203" s="140">
        <v>1.05</v>
      </c>
      <c r="I3203" s="9"/>
      <c r="J3203" s="23">
        <f t="shared" si="50"/>
        <v>31.38786</v>
      </c>
      <c r="K3203" s="22" t="str">
        <f>IF(I3203&lt;&gt;"",SUMIF(Table1[Codigo_servico],A3203,Table1[Subtotal_insumo]),"")</f>
        <v/>
      </c>
      <c r="L3203" s="18">
        <f>IF(Table1[[#This Row],[Ordem_insumos]]&lt;&gt;0,VLOOKUP(Table1[[#This Row],[Codigo_servico]],Preencher_Orcamento!$B:$D,3,FALSE)*Table1[[#This Row],[Qtde_insumo]],"")</f>
        <v>0</v>
      </c>
      <c r="M3203" s="18">
        <f>IF(Table1[[#This Row],[Ordem_insumos]]&lt;&gt;0,VLOOKUP(Table1[[#This Row],[Codigo_servico]],Preencher_Orcamento!$B:$D,3,FALSE)*Table1[[#This Row],[Subtotal_insumo]],"")</f>
        <v>0</v>
      </c>
    </row>
    <row r="3204" spans="1:13" x14ac:dyDescent="0.25">
      <c r="A3204" s="3">
        <v>90227</v>
      </c>
      <c r="B3204" s="125">
        <v>0</v>
      </c>
      <c r="C3204" s="131" t="s">
        <v>2983</v>
      </c>
      <c r="D3204" s="132"/>
      <c r="E3204" s="4"/>
      <c r="F3204" s="4"/>
      <c r="G3204" s="17" t="str">
        <f>IFERROR(VLOOKUP(Table1[[#This Row],[Codigo_insumo]],BD_Insumos!$B:$E,4),"")</f>
        <v/>
      </c>
      <c r="H3204" s="139"/>
      <c r="I3204" s="5" t="s">
        <v>5</v>
      </c>
      <c r="J3204" s="20" t="str">
        <f t="shared" si="50"/>
        <v/>
      </c>
      <c r="K3204" s="21">
        <f>IF(I3204&lt;&gt;"",SUMIF(Table1[Codigo_servico],A3204,Table1[Subtotal_insumo]),"")</f>
        <v>65.915190451559866</v>
      </c>
      <c r="L3204" s="17" t="str">
        <f>IF(Table1[[#This Row],[Ordem_insumos]]&lt;&gt;0,VLOOKUP(Table1[[#This Row],[Codigo_servico]],Preencher_Orcamento!$B:$D,3,FALSE)*Table1[[#This Row],[Qtde_insumo]],"")</f>
        <v/>
      </c>
      <c r="M3204" s="17" t="str">
        <f>IF(Table1[[#This Row],[Ordem_insumos]]&lt;&gt;0,VLOOKUP(Table1[[#This Row],[Codigo_servico]],Preencher_Orcamento!$B:$D,3,FALSE)*Table1[[#This Row],[Subtotal_insumo]],"")</f>
        <v/>
      </c>
    </row>
    <row r="3205" spans="1:13" x14ac:dyDescent="0.25">
      <c r="A3205" s="6">
        <v>90227</v>
      </c>
      <c r="B3205" s="126">
        <v>1</v>
      </c>
      <c r="C3205" s="133"/>
      <c r="D3205" s="134">
        <v>2041</v>
      </c>
      <c r="E3205" s="7" t="s">
        <v>2192</v>
      </c>
      <c r="F3205" s="8" t="s">
        <v>2140</v>
      </c>
      <c r="G3205" s="16">
        <f>IFERROR(VLOOKUP(Table1[[#This Row],[Codigo_insumo]],BD_Insumos!$B:$E,4),"")</f>
        <v>18.820516146129485</v>
      </c>
      <c r="H3205" s="140">
        <v>1</v>
      </c>
      <c r="I3205" s="9"/>
      <c r="J3205" s="22">
        <f t="shared" si="50"/>
        <v>18.820516146129485</v>
      </c>
      <c r="K3205" s="22" t="str">
        <f>IF(I3205&lt;&gt;"",SUMIF(Table1[Codigo_servico],A3205,Table1[Subtotal_insumo]),"")</f>
        <v/>
      </c>
      <c r="L3205" s="16">
        <f>IF(Table1[[#This Row],[Ordem_insumos]]&lt;&gt;0,VLOOKUP(Table1[[#This Row],[Codigo_servico]],Preencher_Orcamento!$B:$D,3,FALSE)*Table1[[#This Row],[Qtde_insumo]],"")</f>
        <v>0</v>
      </c>
      <c r="M3205" s="16">
        <f>IF(Table1[[#This Row],[Ordem_insumos]]&lt;&gt;0,VLOOKUP(Table1[[#This Row],[Codigo_servico]],Preencher_Orcamento!$B:$D,3,FALSE)*Table1[[#This Row],[Subtotal_insumo]],"")</f>
        <v>0</v>
      </c>
    </row>
    <row r="3206" spans="1:13" x14ac:dyDescent="0.25">
      <c r="A3206" s="6">
        <v>90227</v>
      </c>
      <c r="B3206" s="126">
        <v>2</v>
      </c>
      <c r="C3206" s="133"/>
      <c r="D3206" s="134">
        <v>2044</v>
      </c>
      <c r="E3206" s="7" t="s">
        <v>2193</v>
      </c>
      <c r="F3206" s="8" t="s">
        <v>2140</v>
      </c>
      <c r="G3206" s="16">
        <f>IFERROR(VLOOKUP(Table1[[#This Row],[Codigo_insumo]],BD_Insumos!$B:$E,4),"")</f>
        <v>13.596734305430379</v>
      </c>
      <c r="H3206" s="140">
        <v>1</v>
      </c>
      <c r="I3206" s="9"/>
      <c r="J3206" s="22">
        <f t="shared" si="50"/>
        <v>13.596734305430379</v>
      </c>
      <c r="K3206" s="22" t="str">
        <f>IF(I3206&lt;&gt;"",SUMIF(Table1[Codigo_servico],A3206,Table1[Subtotal_insumo]),"")</f>
        <v/>
      </c>
      <c r="L3206" s="16">
        <f>IF(Table1[[#This Row],[Ordem_insumos]]&lt;&gt;0,VLOOKUP(Table1[[#This Row],[Codigo_servico]],Preencher_Orcamento!$B:$D,3,FALSE)*Table1[[#This Row],[Qtde_insumo]],"")</f>
        <v>0</v>
      </c>
      <c r="M3206" s="16">
        <f>IF(Table1[[#This Row],[Ordem_insumos]]&lt;&gt;0,VLOOKUP(Table1[[#This Row],[Codigo_servico]],Preencher_Orcamento!$B:$D,3,FALSE)*Table1[[#This Row],[Subtotal_insumo]],"")</f>
        <v>0</v>
      </c>
    </row>
    <row r="3207" spans="1:13" ht="39" x14ac:dyDescent="0.25">
      <c r="A3207" s="6">
        <v>90227</v>
      </c>
      <c r="B3207" s="126">
        <v>3</v>
      </c>
      <c r="C3207" s="133"/>
      <c r="D3207" s="134">
        <v>51647</v>
      </c>
      <c r="E3207" s="7" t="s">
        <v>1050</v>
      </c>
      <c r="F3207" s="8" t="s">
        <v>5</v>
      </c>
      <c r="G3207" s="18">
        <f>IFERROR(VLOOKUP(Table1[[#This Row],[Codigo_insumo]],BD_Insumos!$B:$E,4),"")</f>
        <v>31.902799999999999</v>
      </c>
      <c r="H3207" s="140">
        <v>1.05</v>
      </c>
      <c r="I3207" s="9"/>
      <c r="J3207" s="23">
        <f t="shared" si="50"/>
        <v>33.49794</v>
      </c>
      <c r="K3207" s="22" t="str">
        <f>IF(I3207&lt;&gt;"",SUMIF(Table1[Codigo_servico],A3207,Table1[Subtotal_insumo]),"")</f>
        <v/>
      </c>
      <c r="L3207" s="18">
        <f>IF(Table1[[#This Row],[Ordem_insumos]]&lt;&gt;0,VLOOKUP(Table1[[#This Row],[Codigo_servico]],Preencher_Orcamento!$B:$D,3,FALSE)*Table1[[#This Row],[Qtde_insumo]],"")</f>
        <v>0</v>
      </c>
      <c r="M3207" s="18">
        <f>IF(Table1[[#This Row],[Ordem_insumos]]&lt;&gt;0,VLOOKUP(Table1[[#This Row],[Codigo_servico]],Preencher_Orcamento!$B:$D,3,FALSE)*Table1[[#This Row],[Subtotal_insumo]],"")</f>
        <v>0</v>
      </c>
    </row>
    <row r="3208" spans="1:13" x14ac:dyDescent="0.25">
      <c r="A3208" s="3">
        <v>90229</v>
      </c>
      <c r="B3208" s="125">
        <v>0</v>
      </c>
      <c r="C3208" s="131" t="s">
        <v>2984</v>
      </c>
      <c r="D3208" s="132"/>
      <c r="E3208" s="4"/>
      <c r="F3208" s="4"/>
      <c r="G3208" s="17" t="str">
        <f>IFERROR(VLOOKUP(Table1[[#This Row],[Codigo_insumo]],BD_Insumos!$B:$E,4),"")</f>
        <v/>
      </c>
      <c r="H3208" s="139"/>
      <c r="I3208" s="5" t="s">
        <v>5</v>
      </c>
      <c r="J3208" s="20" t="str">
        <f t="shared" si="50"/>
        <v/>
      </c>
      <c r="K3208" s="21">
        <f>IF(I3208&lt;&gt;"",SUMIF(Table1[Codigo_servico],A3208,Table1[Subtotal_insumo]),"")</f>
        <v>81.069840451559855</v>
      </c>
      <c r="L3208" s="17" t="str">
        <f>IF(Table1[[#This Row],[Ordem_insumos]]&lt;&gt;0,VLOOKUP(Table1[[#This Row],[Codigo_servico]],Preencher_Orcamento!$B:$D,3,FALSE)*Table1[[#This Row],[Qtde_insumo]],"")</f>
        <v/>
      </c>
      <c r="M3208" s="17" t="str">
        <f>IF(Table1[[#This Row],[Ordem_insumos]]&lt;&gt;0,VLOOKUP(Table1[[#This Row],[Codigo_servico]],Preencher_Orcamento!$B:$D,3,FALSE)*Table1[[#This Row],[Subtotal_insumo]],"")</f>
        <v/>
      </c>
    </row>
    <row r="3209" spans="1:13" x14ac:dyDescent="0.25">
      <c r="A3209" s="6">
        <v>90229</v>
      </c>
      <c r="B3209" s="126">
        <v>1</v>
      </c>
      <c r="C3209" s="133"/>
      <c r="D3209" s="134">
        <v>2041</v>
      </c>
      <c r="E3209" s="7" t="s">
        <v>2192</v>
      </c>
      <c r="F3209" s="8" t="s">
        <v>2140</v>
      </c>
      <c r="G3209" s="16">
        <f>IFERROR(VLOOKUP(Table1[[#This Row],[Codigo_insumo]],BD_Insumos!$B:$E,4),"")</f>
        <v>18.820516146129485</v>
      </c>
      <c r="H3209" s="140">
        <v>1</v>
      </c>
      <c r="I3209" s="9"/>
      <c r="J3209" s="22">
        <f t="shared" si="50"/>
        <v>18.820516146129485</v>
      </c>
      <c r="K3209" s="22" t="str">
        <f>IF(I3209&lt;&gt;"",SUMIF(Table1[Codigo_servico],A3209,Table1[Subtotal_insumo]),"")</f>
        <v/>
      </c>
      <c r="L3209" s="16">
        <f>IF(Table1[[#This Row],[Ordem_insumos]]&lt;&gt;0,VLOOKUP(Table1[[#This Row],[Codigo_servico]],Preencher_Orcamento!$B:$D,3,FALSE)*Table1[[#This Row],[Qtde_insumo]],"")</f>
        <v>0</v>
      </c>
      <c r="M3209" s="16">
        <f>IF(Table1[[#This Row],[Ordem_insumos]]&lt;&gt;0,VLOOKUP(Table1[[#This Row],[Codigo_servico]],Preencher_Orcamento!$B:$D,3,FALSE)*Table1[[#This Row],[Subtotal_insumo]],"")</f>
        <v>0</v>
      </c>
    </row>
    <row r="3210" spans="1:13" ht="39" x14ac:dyDescent="0.25">
      <c r="A3210" s="6">
        <v>90229</v>
      </c>
      <c r="B3210" s="126">
        <v>2</v>
      </c>
      <c r="C3210" s="133"/>
      <c r="D3210" s="134">
        <v>51649</v>
      </c>
      <c r="E3210" s="7" t="s">
        <v>1051</v>
      </c>
      <c r="F3210" s="8" t="s">
        <v>5</v>
      </c>
      <c r="G3210" s="16">
        <f>IFERROR(VLOOKUP(Table1[[#This Row],[Codigo_insumo]],BD_Insumos!$B:$E,4),"")</f>
        <v>46.335799999999999</v>
      </c>
      <c r="H3210" s="140">
        <v>1.05</v>
      </c>
      <c r="I3210" s="9"/>
      <c r="J3210" s="22">
        <f t="shared" si="50"/>
        <v>48.652590000000004</v>
      </c>
      <c r="K3210" s="22" t="str">
        <f>IF(I3210&lt;&gt;"",SUMIF(Table1[Codigo_servico],A3210,Table1[Subtotal_insumo]),"")</f>
        <v/>
      </c>
      <c r="L3210" s="16">
        <f>IF(Table1[[#This Row],[Ordem_insumos]]&lt;&gt;0,VLOOKUP(Table1[[#This Row],[Codigo_servico]],Preencher_Orcamento!$B:$D,3,FALSE)*Table1[[#This Row],[Qtde_insumo]],"")</f>
        <v>0</v>
      </c>
      <c r="M3210" s="16">
        <f>IF(Table1[[#This Row],[Ordem_insumos]]&lt;&gt;0,VLOOKUP(Table1[[#This Row],[Codigo_servico]],Preencher_Orcamento!$B:$D,3,FALSE)*Table1[[#This Row],[Subtotal_insumo]],"")</f>
        <v>0</v>
      </c>
    </row>
    <row r="3211" spans="1:13" x14ac:dyDescent="0.25">
      <c r="A3211" s="6">
        <v>90229</v>
      </c>
      <c r="B3211" s="126">
        <v>3</v>
      </c>
      <c r="C3211" s="133"/>
      <c r="D3211" s="134">
        <v>2044</v>
      </c>
      <c r="E3211" s="7" t="s">
        <v>2193</v>
      </c>
      <c r="F3211" s="8" t="s">
        <v>2140</v>
      </c>
      <c r="G3211" s="18">
        <f>IFERROR(VLOOKUP(Table1[[#This Row],[Codigo_insumo]],BD_Insumos!$B:$E,4),"")</f>
        <v>13.596734305430379</v>
      </c>
      <c r="H3211" s="140">
        <v>1</v>
      </c>
      <c r="I3211" s="9"/>
      <c r="J3211" s="23">
        <f t="shared" si="50"/>
        <v>13.596734305430379</v>
      </c>
      <c r="K3211" s="22" t="str">
        <f>IF(I3211&lt;&gt;"",SUMIF(Table1[Codigo_servico],A3211,Table1[Subtotal_insumo]),"")</f>
        <v/>
      </c>
      <c r="L3211" s="18">
        <f>IF(Table1[[#This Row],[Ordem_insumos]]&lt;&gt;0,VLOOKUP(Table1[[#This Row],[Codigo_servico]],Preencher_Orcamento!$B:$D,3,FALSE)*Table1[[#This Row],[Qtde_insumo]],"")</f>
        <v>0</v>
      </c>
      <c r="M3211" s="18">
        <f>IF(Table1[[#This Row],[Ordem_insumos]]&lt;&gt;0,VLOOKUP(Table1[[#This Row],[Codigo_servico]],Preencher_Orcamento!$B:$D,3,FALSE)*Table1[[#This Row],[Subtotal_insumo]],"")</f>
        <v>0</v>
      </c>
    </row>
    <row r="3212" spans="1:13" x14ac:dyDescent="0.25">
      <c r="A3212" s="3">
        <v>90251</v>
      </c>
      <c r="B3212" s="125">
        <v>0</v>
      </c>
      <c r="C3212" s="131" t="s">
        <v>2985</v>
      </c>
      <c r="D3212" s="132"/>
      <c r="E3212" s="4"/>
      <c r="F3212" s="4"/>
      <c r="G3212" s="17" t="str">
        <f>IFERROR(VLOOKUP(Table1[[#This Row],[Codigo_insumo]],BD_Insumos!$B:$E,4),"")</f>
        <v/>
      </c>
      <c r="H3212" s="139"/>
      <c r="I3212" s="5" t="s">
        <v>5</v>
      </c>
      <c r="J3212" s="20" t="str">
        <f t="shared" si="50"/>
        <v/>
      </c>
      <c r="K3212" s="21">
        <f>IF(I3212&lt;&gt;"",SUMIF(Table1[Codigo_servico],A3212,Table1[Subtotal_insumo]),"")</f>
        <v>33.31552027093592</v>
      </c>
      <c r="L3212" s="17" t="str">
        <f>IF(Table1[[#This Row],[Ordem_insumos]]&lt;&gt;0,VLOOKUP(Table1[[#This Row],[Codigo_servico]],Preencher_Orcamento!$B:$D,3,FALSE)*Table1[[#This Row],[Qtde_insumo]],"")</f>
        <v/>
      </c>
      <c r="M3212" s="17" t="str">
        <f>IF(Table1[[#This Row],[Ordem_insumos]]&lt;&gt;0,VLOOKUP(Table1[[#This Row],[Codigo_servico]],Preencher_Orcamento!$B:$D,3,FALSE)*Table1[[#This Row],[Subtotal_insumo]],"")</f>
        <v/>
      </c>
    </row>
    <row r="3213" spans="1:13" x14ac:dyDescent="0.25">
      <c r="A3213" s="6">
        <v>90251</v>
      </c>
      <c r="B3213" s="126">
        <v>1</v>
      </c>
      <c r="C3213" s="133"/>
      <c r="D3213" s="134">
        <v>2044</v>
      </c>
      <c r="E3213" s="7" t="s">
        <v>2193</v>
      </c>
      <c r="F3213" s="8" t="s">
        <v>2140</v>
      </c>
      <c r="G3213" s="16">
        <f>IFERROR(VLOOKUP(Table1[[#This Row],[Codigo_insumo]],BD_Insumos!$B:$E,4),"")</f>
        <v>13.596734305430379</v>
      </c>
      <c r="H3213" s="140">
        <v>0.6</v>
      </c>
      <c r="I3213" s="9"/>
      <c r="J3213" s="22">
        <f t="shared" si="50"/>
        <v>8.1580405832582272</v>
      </c>
      <c r="K3213" s="22" t="str">
        <f>IF(I3213&lt;&gt;"",SUMIF(Table1[Codigo_servico],A3213,Table1[Subtotal_insumo]),"")</f>
        <v/>
      </c>
      <c r="L3213" s="16">
        <f>IF(Table1[[#This Row],[Ordem_insumos]]&lt;&gt;0,VLOOKUP(Table1[[#This Row],[Codigo_servico]],Preencher_Orcamento!$B:$D,3,FALSE)*Table1[[#This Row],[Qtde_insumo]],"")</f>
        <v>0</v>
      </c>
      <c r="M3213" s="16">
        <f>IF(Table1[[#This Row],[Ordem_insumos]]&lt;&gt;0,VLOOKUP(Table1[[#This Row],[Codigo_servico]],Preencher_Orcamento!$B:$D,3,FALSE)*Table1[[#This Row],[Subtotal_insumo]],"")</f>
        <v>0</v>
      </c>
    </row>
    <row r="3214" spans="1:13" x14ac:dyDescent="0.25">
      <c r="A3214" s="6">
        <v>90251</v>
      </c>
      <c r="B3214" s="126">
        <v>2</v>
      </c>
      <c r="C3214" s="133"/>
      <c r="D3214" s="134">
        <v>2041</v>
      </c>
      <c r="E3214" s="7" t="s">
        <v>2192</v>
      </c>
      <c r="F3214" s="8" t="s">
        <v>2140</v>
      </c>
      <c r="G3214" s="16">
        <f>IFERROR(VLOOKUP(Table1[[#This Row],[Codigo_insumo]],BD_Insumos!$B:$E,4),"")</f>
        <v>18.820516146129485</v>
      </c>
      <c r="H3214" s="140">
        <v>0.6</v>
      </c>
      <c r="I3214" s="9"/>
      <c r="J3214" s="22">
        <f t="shared" si="50"/>
        <v>11.29230968767769</v>
      </c>
      <c r="K3214" s="22" t="str">
        <f>IF(I3214&lt;&gt;"",SUMIF(Table1[Codigo_servico],A3214,Table1[Subtotal_insumo]),"")</f>
        <v/>
      </c>
      <c r="L3214" s="16">
        <f>IF(Table1[[#This Row],[Ordem_insumos]]&lt;&gt;0,VLOOKUP(Table1[[#This Row],[Codigo_servico]],Preencher_Orcamento!$B:$D,3,FALSE)*Table1[[#This Row],[Qtde_insumo]],"")</f>
        <v>0</v>
      </c>
      <c r="M3214" s="16">
        <f>IF(Table1[[#This Row],[Ordem_insumos]]&lt;&gt;0,VLOOKUP(Table1[[#This Row],[Codigo_servico]],Preencher_Orcamento!$B:$D,3,FALSE)*Table1[[#This Row],[Subtotal_insumo]],"")</f>
        <v>0</v>
      </c>
    </row>
    <row r="3215" spans="1:13" ht="26.25" x14ac:dyDescent="0.25">
      <c r="A3215" s="6">
        <v>90251</v>
      </c>
      <c r="B3215" s="126">
        <v>3</v>
      </c>
      <c r="C3215" s="133"/>
      <c r="D3215" s="134">
        <v>52451</v>
      </c>
      <c r="E3215" s="7" t="s">
        <v>1076</v>
      </c>
      <c r="F3215" s="8" t="s">
        <v>5</v>
      </c>
      <c r="G3215" s="18">
        <f>IFERROR(VLOOKUP(Table1[[#This Row],[Codigo_insumo]],BD_Insumos!$B:$E,4),"")</f>
        <v>12.604699999999999</v>
      </c>
      <c r="H3215" s="140">
        <v>1.1000000000000001</v>
      </c>
      <c r="I3215" s="9"/>
      <c r="J3215" s="23">
        <f t="shared" si="50"/>
        <v>13.865170000000001</v>
      </c>
      <c r="K3215" s="22" t="str">
        <f>IF(I3215&lt;&gt;"",SUMIF(Table1[Codigo_servico],A3215,Table1[Subtotal_insumo]),"")</f>
        <v/>
      </c>
      <c r="L3215" s="18">
        <f>IF(Table1[[#This Row],[Ordem_insumos]]&lt;&gt;0,VLOOKUP(Table1[[#This Row],[Codigo_servico]],Preencher_Orcamento!$B:$D,3,FALSE)*Table1[[#This Row],[Qtde_insumo]],"")</f>
        <v>0</v>
      </c>
      <c r="M3215" s="18">
        <f>IF(Table1[[#This Row],[Ordem_insumos]]&lt;&gt;0,VLOOKUP(Table1[[#This Row],[Codigo_servico]],Preencher_Orcamento!$B:$D,3,FALSE)*Table1[[#This Row],[Subtotal_insumo]],"")</f>
        <v>0</v>
      </c>
    </row>
    <row r="3216" spans="1:13" x14ac:dyDescent="0.25">
      <c r="A3216" s="3">
        <v>90252</v>
      </c>
      <c r="B3216" s="125">
        <v>0</v>
      </c>
      <c r="C3216" s="131" t="s">
        <v>2986</v>
      </c>
      <c r="D3216" s="132"/>
      <c r="E3216" s="4"/>
      <c r="F3216" s="4"/>
      <c r="G3216" s="17" t="str">
        <f>IFERROR(VLOOKUP(Table1[[#This Row],[Codigo_insumo]],BD_Insumos!$B:$E,4),"")</f>
        <v/>
      </c>
      <c r="H3216" s="139"/>
      <c r="I3216" s="5" t="s">
        <v>5</v>
      </c>
      <c r="J3216" s="20" t="str">
        <f t="shared" si="50"/>
        <v/>
      </c>
      <c r="K3216" s="21">
        <f>IF(I3216&lt;&gt;"",SUMIF(Table1[Codigo_servico],A3216,Table1[Subtotal_insumo]),"")</f>
        <v>39.053010270935914</v>
      </c>
      <c r="L3216" s="17" t="str">
        <f>IF(Table1[[#This Row],[Ordem_insumos]]&lt;&gt;0,VLOOKUP(Table1[[#This Row],[Codigo_servico]],Preencher_Orcamento!$B:$D,3,FALSE)*Table1[[#This Row],[Qtde_insumo]],"")</f>
        <v/>
      </c>
      <c r="M3216" s="17" t="str">
        <f>IF(Table1[[#This Row],[Ordem_insumos]]&lt;&gt;0,VLOOKUP(Table1[[#This Row],[Codigo_servico]],Preencher_Orcamento!$B:$D,3,FALSE)*Table1[[#This Row],[Subtotal_insumo]],"")</f>
        <v/>
      </c>
    </row>
    <row r="3217" spans="1:13" x14ac:dyDescent="0.25">
      <c r="A3217" s="6">
        <v>90252</v>
      </c>
      <c r="B3217" s="126">
        <v>1</v>
      </c>
      <c r="C3217" s="133"/>
      <c r="D3217" s="134">
        <v>2041</v>
      </c>
      <c r="E3217" s="7" t="s">
        <v>2192</v>
      </c>
      <c r="F3217" s="8" t="s">
        <v>2140</v>
      </c>
      <c r="G3217" s="16">
        <f>IFERROR(VLOOKUP(Table1[[#This Row],[Codigo_insumo]],BD_Insumos!$B:$E,4),"")</f>
        <v>18.820516146129485</v>
      </c>
      <c r="H3217" s="140">
        <v>0.6</v>
      </c>
      <c r="I3217" s="9"/>
      <c r="J3217" s="22">
        <f t="shared" si="50"/>
        <v>11.29230968767769</v>
      </c>
      <c r="K3217" s="22" t="str">
        <f>IF(I3217&lt;&gt;"",SUMIF(Table1[Codigo_servico],A3217,Table1[Subtotal_insumo]),"")</f>
        <v/>
      </c>
      <c r="L3217" s="16">
        <f>IF(Table1[[#This Row],[Ordem_insumos]]&lt;&gt;0,VLOOKUP(Table1[[#This Row],[Codigo_servico]],Preencher_Orcamento!$B:$D,3,FALSE)*Table1[[#This Row],[Qtde_insumo]],"")</f>
        <v>0</v>
      </c>
      <c r="M3217" s="16">
        <f>IF(Table1[[#This Row],[Ordem_insumos]]&lt;&gt;0,VLOOKUP(Table1[[#This Row],[Codigo_servico]],Preencher_Orcamento!$B:$D,3,FALSE)*Table1[[#This Row],[Subtotal_insumo]],"")</f>
        <v>0</v>
      </c>
    </row>
    <row r="3218" spans="1:13" x14ac:dyDescent="0.25">
      <c r="A3218" s="6">
        <v>90252</v>
      </c>
      <c r="B3218" s="126">
        <v>2</v>
      </c>
      <c r="C3218" s="133"/>
      <c r="D3218" s="134">
        <v>2044</v>
      </c>
      <c r="E3218" s="7" t="s">
        <v>2193</v>
      </c>
      <c r="F3218" s="8" t="s">
        <v>2140</v>
      </c>
      <c r="G3218" s="16">
        <f>IFERROR(VLOOKUP(Table1[[#This Row],[Codigo_insumo]],BD_Insumos!$B:$E,4),"")</f>
        <v>13.596734305430379</v>
      </c>
      <c r="H3218" s="140">
        <v>0.6</v>
      </c>
      <c r="I3218" s="9"/>
      <c r="J3218" s="22">
        <f t="shared" si="50"/>
        <v>8.1580405832582272</v>
      </c>
      <c r="K3218" s="22" t="str">
        <f>IF(I3218&lt;&gt;"",SUMIF(Table1[Codigo_servico],A3218,Table1[Subtotal_insumo]),"")</f>
        <v/>
      </c>
      <c r="L3218" s="16">
        <f>IF(Table1[[#This Row],[Ordem_insumos]]&lt;&gt;0,VLOOKUP(Table1[[#This Row],[Codigo_servico]],Preencher_Orcamento!$B:$D,3,FALSE)*Table1[[#This Row],[Qtde_insumo]],"")</f>
        <v>0</v>
      </c>
      <c r="M3218" s="16">
        <f>IF(Table1[[#This Row],[Ordem_insumos]]&lt;&gt;0,VLOOKUP(Table1[[#This Row],[Codigo_servico]],Preencher_Orcamento!$B:$D,3,FALSE)*Table1[[#This Row],[Subtotal_insumo]],"")</f>
        <v>0</v>
      </c>
    </row>
    <row r="3219" spans="1:13" ht="26.25" x14ac:dyDescent="0.25">
      <c r="A3219" s="6">
        <v>90252</v>
      </c>
      <c r="B3219" s="126">
        <v>3</v>
      </c>
      <c r="C3219" s="133"/>
      <c r="D3219" s="134">
        <v>52452</v>
      </c>
      <c r="E3219" s="7" t="s">
        <v>1077</v>
      </c>
      <c r="F3219" s="8" t="s">
        <v>5</v>
      </c>
      <c r="G3219" s="18">
        <f>IFERROR(VLOOKUP(Table1[[#This Row],[Codigo_insumo]],BD_Insumos!$B:$E,4),"")</f>
        <v>17.820599999999999</v>
      </c>
      <c r="H3219" s="140">
        <v>1.1000000000000001</v>
      </c>
      <c r="I3219" s="9"/>
      <c r="J3219" s="23">
        <f t="shared" si="50"/>
        <v>19.60266</v>
      </c>
      <c r="K3219" s="22" t="str">
        <f>IF(I3219&lt;&gt;"",SUMIF(Table1[Codigo_servico],A3219,Table1[Subtotal_insumo]),"")</f>
        <v/>
      </c>
      <c r="L3219" s="18">
        <f>IF(Table1[[#This Row],[Ordem_insumos]]&lt;&gt;0,VLOOKUP(Table1[[#This Row],[Codigo_servico]],Preencher_Orcamento!$B:$D,3,FALSE)*Table1[[#This Row],[Qtde_insumo]],"")</f>
        <v>0</v>
      </c>
      <c r="M3219" s="18">
        <f>IF(Table1[[#This Row],[Ordem_insumos]]&lt;&gt;0,VLOOKUP(Table1[[#This Row],[Codigo_servico]],Preencher_Orcamento!$B:$D,3,FALSE)*Table1[[#This Row],[Subtotal_insumo]],"")</f>
        <v>0</v>
      </c>
    </row>
    <row r="3220" spans="1:13" x14ac:dyDescent="0.25">
      <c r="A3220" s="3">
        <v>90253</v>
      </c>
      <c r="B3220" s="125">
        <v>0</v>
      </c>
      <c r="C3220" s="131" t="s">
        <v>2987</v>
      </c>
      <c r="D3220" s="132"/>
      <c r="E3220" s="4"/>
      <c r="F3220" s="4"/>
      <c r="G3220" s="17" t="str">
        <f>IFERROR(VLOOKUP(Table1[[#This Row],[Codigo_insumo]],BD_Insumos!$B:$E,4),"")</f>
        <v/>
      </c>
      <c r="H3220" s="139"/>
      <c r="I3220" s="5" t="s">
        <v>5</v>
      </c>
      <c r="J3220" s="20" t="str">
        <f t="shared" si="50"/>
        <v/>
      </c>
      <c r="K3220" s="21">
        <f>IF(I3220&lt;&gt;"",SUMIF(Table1[Codigo_servico],A3220,Table1[Subtotal_insumo]),"")</f>
        <v>24.607992703201941</v>
      </c>
      <c r="L3220" s="17" t="str">
        <f>IF(Table1[[#This Row],[Ordem_insumos]]&lt;&gt;0,VLOOKUP(Table1[[#This Row],[Codigo_servico]],Preencher_Orcamento!$B:$D,3,FALSE)*Table1[[#This Row],[Qtde_insumo]],"")</f>
        <v/>
      </c>
      <c r="M3220" s="17" t="str">
        <f>IF(Table1[[#This Row],[Ordem_insumos]]&lt;&gt;0,VLOOKUP(Table1[[#This Row],[Codigo_servico]],Preencher_Orcamento!$B:$D,3,FALSE)*Table1[[#This Row],[Subtotal_insumo]],"")</f>
        <v/>
      </c>
    </row>
    <row r="3221" spans="1:13" ht="26.25" x14ac:dyDescent="0.25">
      <c r="A3221" s="6">
        <v>90253</v>
      </c>
      <c r="B3221" s="126">
        <v>1</v>
      </c>
      <c r="C3221" s="133"/>
      <c r="D3221" s="134">
        <v>52449</v>
      </c>
      <c r="E3221" s="7" t="s">
        <v>1075</v>
      </c>
      <c r="F3221" s="8" t="s">
        <v>5</v>
      </c>
      <c r="G3221" s="16">
        <f>IFERROR(VLOOKUP(Table1[[#This Row],[Codigo_insumo]],BD_Insumos!$B:$E,4),"")</f>
        <v>9.1092999999999993</v>
      </c>
      <c r="H3221" s="140">
        <v>1.1000000000000001</v>
      </c>
      <c r="I3221" s="9"/>
      <c r="J3221" s="22">
        <f t="shared" si="50"/>
        <v>10.02023</v>
      </c>
      <c r="K3221" s="22" t="str">
        <f>IF(I3221&lt;&gt;"",SUMIF(Table1[Codigo_servico],A3221,Table1[Subtotal_insumo]),"")</f>
        <v/>
      </c>
      <c r="L3221" s="16">
        <f>IF(Table1[[#This Row],[Ordem_insumos]]&lt;&gt;0,VLOOKUP(Table1[[#This Row],[Codigo_servico]],Preencher_Orcamento!$B:$D,3,FALSE)*Table1[[#This Row],[Qtde_insumo]],"")</f>
        <v>0</v>
      </c>
      <c r="M3221" s="16">
        <f>IF(Table1[[#This Row],[Ordem_insumos]]&lt;&gt;0,VLOOKUP(Table1[[#This Row],[Codigo_servico]],Preencher_Orcamento!$B:$D,3,FALSE)*Table1[[#This Row],[Subtotal_insumo]],"")</f>
        <v>0</v>
      </c>
    </row>
    <row r="3222" spans="1:13" x14ac:dyDescent="0.25">
      <c r="A3222" s="6">
        <v>90253</v>
      </c>
      <c r="B3222" s="126">
        <v>2</v>
      </c>
      <c r="C3222" s="133"/>
      <c r="D3222" s="134">
        <v>2041</v>
      </c>
      <c r="E3222" s="7" t="s">
        <v>2192</v>
      </c>
      <c r="F3222" s="8" t="s">
        <v>2140</v>
      </c>
      <c r="G3222" s="16">
        <f>IFERROR(VLOOKUP(Table1[[#This Row],[Codigo_insumo]],BD_Insumos!$B:$E,4),"")</f>
        <v>18.820516146129485</v>
      </c>
      <c r="H3222" s="140">
        <v>0.45</v>
      </c>
      <c r="I3222" s="9"/>
      <c r="J3222" s="22">
        <f t="shared" si="50"/>
        <v>8.4692322657582686</v>
      </c>
      <c r="K3222" s="22" t="str">
        <f>IF(I3222&lt;&gt;"",SUMIF(Table1[Codigo_servico],A3222,Table1[Subtotal_insumo]),"")</f>
        <v/>
      </c>
      <c r="L3222" s="16">
        <f>IF(Table1[[#This Row],[Ordem_insumos]]&lt;&gt;0,VLOOKUP(Table1[[#This Row],[Codigo_servico]],Preencher_Orcamento!$B:$D,3,FALSE)*Table1[[#This Row],[Qtde_insumo]],"")</f>
        <v>0</v>
      </c>
      <c r="M3222" s="16">
        <f>IF(Table1[[#This Row],[Ordem_insumos]]&lt;&gt;0,VLOOKUP(Table1[[#This Row],[Codigo_servico]],Preencher_Orcamento!$B:$D,3,FALSE)*Table1[[#This Row],[Subtotal_insumo]],"")</f>
        <v>0</v>
      </c>
    </row>
    <row r="3223" spans="1:13" x14ac:dyDescent="0.25">
      <c r="A3223" s="6">
        <v>90253</v>
      </c>
      <c r="B3223" s="126">
        <v>3</v>
      </c>
      <c r="C3223" s="133"/>
      <c r="D3223" s="134">
        <v>2044</v>
      </c>
      <c r="E3223" s="7" t="s">
        <v>2193</v>
      </c>
      <c r="F3223" s="8" t="s">
        <v>2140</v>
      </c>
      <c r="G3223" s="18">
        <f>IFERROR(VLOOKUP(Table1[[#This Row],[Codigo_insumo]],BD_Insumos!$B:$E,4),"")</f>
        <v>13.596734305430379</v>
      </c>
      <c r="H3223" s="140">
        <v>0.45</v>
      </c>
      <c r="I3223" s="9"/>
      <c r="J3223" s="23">
        <f t="shared" si="50"/>
        <v>6.1185304374436704</v>
      </c>
      <c r="K3223" s="22" t="str">
        <f>IF(I3223&lt;&gt;"",SUMIF(Table1[Codigo_servico],A3223,Table1[Subtotal_insumo]),"")</f>
        <v/>
      </c>
      <c r="L3223" s="18">
        <f>IF(Table1[[#This Row],[Ordem_insumos]]&lt;&gt;0,VLOOKUP(Table1[[#This Row],[Codigo_servico]],Preencher_Orcamento!$B:$D,3,FALSE)*Table1[[#This Row],[Qtde_insumo]],"")</f>
        <v>0</v>
      </c>
      <c r="M3223" s="18">
        <f>IF(Table1[[#This Row],[Ordem_insumos]]&lt;&gt;0,VLOOKUP(Table1[[#This Row],[Codigo_servico]],Preencher_Orcamento!$B:$D,3,FALSE)*Table1[[#This Row],[Subtotal_insumo]],"")</f>
        <v>0</v>
      </c>
    </row>
    <row r="3224" spans="1:13" x14ac:dyDescent="0.25">
      <c r="A3224" s="3">
        <v>90261</v>
      </c>
      <c r="B3224" s="125">
        <v>0</v>
      </c>
      <c r="C3224" s="131" t="s">
        <v>2988</v>
      </c>
      <c r="D3224" s="132"/>
      <c r="E3224" s="4"/>
      <c r="F3224" s="4"/>
      <c r="G3224" s="17" t="str">
        <f>IFERROR(VLOOKUP(Table1[[#This Row],[Codigo_insumo]],BD_Insumos!$B:$E,4),"")</f>
        <v/>
      </c>
      <c r="H3224" s="139"/>
      <c r="I3224" s="5" t="s">
        <v>5</v>
      </c>
      <c r="J3224" s="20" t="str">
        <f t="shared" si="50"/>
        <v/>
      </c>
      <c r="K3224" s="21">
        <f>IF(I3224&lt;&gt;"",SUMIF(Table1[Codigo_servico],A3224,Table1[Subtotal_insumo]),"")</f>
        <v>8.8789875677339793</v>
      </c>
      <c r="L3224" s="17" t="str">
        <f>IF(Table1[[#This Row],[Ordem_insumos]]&lt;&gt;0,VLOOKUP(Table1[[#This Row],[Codigo_servico]],Preencher_Orcamento!$B:$D,3,FALSE)*Table1[[#This Row],[Qtde_insumo]],"")</f>
        <v/>
      </c>
      <c r="M3224" s="17" t="str">
        <f>IF(Table1[[#This Row],[Ordem_insumos]]&lt;&gt;0,VLOOKUP(Table1[[#This Row],[Codigo_servico]],Preencher_Orcamento!$B:$D,3,FALSE)*Table1[[#This Row],[Subtotal_insumo]],"")</f>
        <v/>
      </c>
    </row>
    <row r="3225" spans="1:13" x14ac:dyDescent="0.25">
      <c r="A3225" s="6">
        <v>90261</v>
      </c>
      <c r="B3225" s="126">
        <v>1</v>
      </c>
      <c r="C3225" s="133"/>
      <c r="D3225" s="134">
        <v>2044</v>
      </c>
      <c r="E3225" s="7" t="s">
        <v>2193</v>
      </c>
      <c r="F3225" s="8" t="s">
        <v>2140</v>
      </c>
      <c r="G3225" s="16">
        <f>IFERROR(VLOOKUP(Table1[[#This Row],[Codigo_insumo]],BD_Insumos!$B:$E,4),"")</f>
        <v>13.596734305430379</v>
      </c>
      <c r="H3225" s="140">
        <v>0.15</v>
      </c>
      <c r="I3225" s="9"/>
      <c r="J3225" s="22">
        <f t="shared" si="50"/>
        <v>2.0395101458145568</v>
      </c>
      <c r="K3225" s="22" t="str">
        <f>IF(I3225&lt;&gt;"",SUMIF(Table1[Codigo_servico],A3225,Table1[Subtotal_insumo]),"")</f>
        <v/>
      </c>
      <c r="L3225" s="16">
        <f>IF(Table1[[#This Row],[Ordem_insumos]]&lt;&gt;0,VLOOKUP(Table1[[#This Row],[Codigo_servico]],Preencher_Orcamento!$B:$D,3,FALSE)*Table1[[#This Row],[Qtde_insumo]],"")</f>
        <v>0</v>
      </c>
      <c r="M3225" s="16">
        <f>IF(Table1[[#This Row],[Ordem_insumos]]&lt;&gt;0,VLOOKUP(Table1[[#This Row],[Codigo_servico]],Preencher_Orcamento!$B:$D,3,FALSE)*Table1[[#This Row],[Subtotal_insumo]],"")</f>
        <v>0</v>
      </c>
    </row>
    <row r="3226" spans="1:13" ht="26.25" x14ac:dyDescent="0.25">
      <c r="A3226" s="6">
        <v>90261</v>
      </c>
      <c r="B3226" s="126">
        <v>2</v>
      </c>
      <c r="C3226" s="133"/>
      <c r="D3226" s="134">
        <v>52461</v>
      </c>
      <c r="E3226" s="7" t="s">
        <v>1078</v>
      </c>
      <c r="F3226" s="8" t="s">
        <v>5</v>
      </c>
      <c r="G3226" s="16">
        <f>IFERROR(VLOOKUP(Table1[[#This Row],[Codigo_insumo]],BD_Insumos!$B:$E,4),"")</f>
        <v>4.0164</v>
      </c>
      <c r="H3226" s="140">
        <v>1</v>
      </c>
      <c r="I3226" s="9"/>
      <c r="J3226" s="22">
        <f t="shared" si="50"/>
        <v>4.0164</v>
      </c>
      <c r="K3226" s="22" t="str">
        <f>IF(I3226&lt;&gt;"",SUMIF(Table1[Codigo_servico],A3226,Table1[Subtotal_insumo]),"")</f>
        <v/>
      </c>
      <c r="L3226" s="16">
        <f>IF(Table1[[#This Row],[Ordem_insumos]]&lt;&gt;0,VLOOKUP(Table1[[#This Row],[Codigo_servico]],Preencher_Orcamento!$B:$D,3,FALSE)*Table1[[#This Row],[Qtde_insumo]],"")</f>
        <v>0</v>
      </c>
      <c r="M3226" s="16">
        <f>IF(Table1[[#This Row],[Ordem_insumos]]&lt;&gt;0,VLOOKUP(Table1[[#This Row],[Codigo_servico]],Preencher_Orcamento!$B:$D,3,FALSE)*Table1[[#This Row],[Subtotal_insumo]],"")</f>
        <v>0</v>
      </c>
    </row>
    <row r="3227" spans="1:13" x14ac:dyDescent="0.25">
      <c r="A3227" s="6">
        <v>90261</v>
      </c>
      <c r="B3227" s="126">
        <v>3</v>
      </c>
      <c r="C3227" s="133"/>
      <c r="D3227" s="134">
        <v>2041</v>
      </c>
      <c r="E3227" s="7" t="s">
        <v>2192</v>
      </c>
      <c r="F3227" s="8" t="s">
        <v>2140</v>
      </c>
      <c r="G3227" s="18">
        <f>IFERROR(VLOOKUP(Table1[[#This Row],[Codigo_insumo]],BD_Insumos!$B:$E,4),"")</f>
        <v>18.820516146129485</v>
      </c>
      <c r="H3227" s="140">
        <v>0.15</v>
      </c>
      <c r="I3227" s="9"/>
      <c r="J3227" s="23">
        <f t="shared" si="50"/>
        <v>2.8230774219194226</v>
      </c>
      <c r="K3227" s="22" t="str">
        <f>IF(I3227&lt;&gt;"",SUMIF(Table1[Codigo_servico],A3227,Table1[Subtotal_insumo]),"")</f>
        <v/>
      </c>
      <c r="L3227" s="18">
        <f>IF(Table1[[#This Row],[Ordem_insumos]]&lt;&gt;0,VLOOKUP(Table1[[#This Row],[Codigo_servico]],Preencher_Orcamento!$B:$D,3,FALSE)*Table1[[#This Row],[Qtde_insumo]],"")</f>
        <v>0</v>
      </c>
      <c r="M3227" s="18">
        <f>IF(Table1[[#This Row],[Ordem_insumos]]&lt;&gt;0,VLOOKUP(Table1[[#This Row],[Codigo_servico]],Preencher_Orcamento!$B:$D,3,FALSE)*Table1[[#This Row],[Subtotal_insumo]],"")</f>
        <v>0</v>
      </c>
    </row>
    <row r="3228" spans="1:13" x14ac:dyDescent="0.25">
      <c r="A3228" s="3">
        <v>90262</v>
      </c>
      <c r="B3228" s="125">
        <v>0</v>
      </c>
      <c r="C3228" s="131" t="s">
        <v>2989</v>
      </c>
      <c r="D3228" s="132"/>
      <c r="E3228" s="4"/>
      <c r="F3228" s="4"/>
      <c r="G3228" s="17" t="str">
        <f>IFERROR(VLOOKUP(Table1[[#This Row],[Codigo_insumo]],BD_Insumos!$B:$E,4),"")</f>
        <v/>
      </c>
      <c r="H3228" s="139"/>
      <c r="I3228" s="5" t="s">
        <v>5</v>
      </c>
      <c r="J3228" s="20" t="str">
        <f t="shared" si="50"/>
        <v/>
      </c>
      <c r="K3228" s="21">
        <f>IF(I3228&lt;&gt;"",SUMIF(Table1[Codigo_servico],A3228,Table1[Subtotal_insumo]),"")</f>
        <v>10.709787567733979</v>
      </c>
      <c r="L3228" s="17" t="str">
        <f>IF(Table1[[#This Row],[Ordem_insumos]]&lt;&gt;0,VLOOKUP(Table1[[#This Row],[Codigo_servico]],Preencher_Orcamento!$B:$D,3,FALSE)*Table1[[#This Row],[Qtde_insumo]],"")</f>
        <v/>
      </c>
      <c r="M3228" s="17" t="str">
        <f>IF(Table1[[#This Row],[Ordem_insumos]]&lt;&gt;0,VLOOKUP(Table1[[#This Row],[Codigo_servico]],Preencher_Orcamento!$B:$D,3,FALSE)*Table1[[#This Row],[Subtotal_insumo]],"")</f>
        <v/>
      </c>
    </row>
    <row r="3229" spans="1:13" ht="26.25" x14ac:dyDescent="0.25">
      <c r="A3229" s="6">
        <v>90262</v>
      </c>
      <c r="B3229" s="126">
        <v>1</v>
      </c>
      <c r="C3229" s="133"/>
      <c r="D3229" s="134">
        <v>52462</v>
      </c>
      <c r="E3229" s="7" t="s">
        <v>1079</v>
      </c>
      <c r="F3229" s="8" t="s">
        <v>5</v>
      </c>
      <c r="G3229" s="16">
        <f>IFERROR(VLOOKUP(Table1[[#This Row],[Codigo_insumo]],BD_Insumos!$B:$E,4),"")</f>
        <v>5.8472</v>
      </c>
      <c r="H3229" s="140">
        <v>1</v>
      </c>
      <c r="I3229" s="9"/>
      <c r="J3229" s="22">
        <f t="shared" si="50"/>
        <v>5.8472</v>
      </c>
      <c r="K3229" s="22" t="str">
        <f>IF(I3229&lt;&gt;"",SUMIF(Table1[Codigo_servico],A3229,Table1[Subtotal_insumo]),"")</f>
        <v/>
      </c>
      <c r="L3229" s="16">
        <f>IF(Table1[[#This Row],[Ordem_insumos]]&lt;&gt;0,VLOOKUP(Table1[[#This Row],[Codigo_servico]],Preencher_Orcamento!$B:$D,3,FALSE)*Table1[[#This Row],[Qtde_insumo]],"")</f>
        <v>0</v>
      </c>
      <c r="M3229" s="16">
        <f>IF(Table1[[#This Row],[Ordem_insumos]]&lt;&gt;0,VLOOKUP(Table1[[#This Row],[Codigo_servico]],Preencher_Orcamento!$B:$D,3,FALSE)*Table1[[#This Row],[Subtotal_insumo]],"")</f>
        <v>0</v>
      </c>
    </row>
    <row r="3230" spans="1:13" x14ac:dyDescent="0.25">
      <c r="A3230" s="6">
        <v>90262</v>
      </c>
      <c r="B3230" s="126">
        <v>2</v>
      </c>
      <c r="C3230" s="133"/>
      <c r="D3230" s="134">
        <v>2041</v>
      </c>
      <c r="E3230" s="7" t="s">
        <v>2192</v>
      </c>
      <c r="F3230" s="8" t="s">
        <v>2140</v>
      </c>
      <c r="G3230" s="16">
        <f>IFERROR(VLOOKUP(Table1[[#This Row],[Codigo_insumo]],BD_Insumos!$B:$E,4),"")</f>
        <v>18.820516146129485</v>
      </c>
      <c r="H3230" s="140">
        <v>0.15</v>
      </c>
      <c r="I3230" s="9"/>
      <c r="J3230" s="22">
        <f t="shared" si="50"/>
        <v>2.8230774219194226</v>
      </c>
      <c r="K3230" s="22" t="str">
        <f>IF(I3230&lt;&gt;"",SUMIF(Table1[Codigo_servico],A3230,Table1[Subtotal_insumo]),"")</f>
        <v/>
      </c>
      <c r="L3230" s="16">
        <f>IF(Table1[[#This Row],[Ordem_insumos]]&lt;&gt;0,VLOOKUP(Table1[[#This Row],[Codigo_servico]],Preencher_Orcamento!$B:$D,3,FALSE)*Table1[[#This Row],[Qtde_insumo]],"")</f>
        <v>0</v>
      </c>
      <c r="M3230" s="16">
        <f>IF(Table1[[#This Row],[Ordem_insumos]]&lt;&gt;0,VLOOKUP(Table1[[#This Row],[Codigo_servico]],Preencher_Orcamento!$B:$D,3,FALSE)*Table1[[#This Row],[Subtotal_insumo]],"")</f>
        <v>0</v>
      </c>
    </row>
    <row r="3231" spans="1:13" x14ac:dyDescent="0.25">
      <c r="A3231" s="6">
        <v>90262</v>
      </c>
      <c r="B3231" s="126">
        <v>3</v>
      </c>
      <c r="C3231" s="133"/>
      <c r="D3231" s="134">
        <v>2044</v>
      </c>
      <c r="E3231" s="7" t="s">
        <v>2193</v>
      </c>
      <c r="F3231" s="8" t="s">
        <v>2140</v>
      </c>
      <c r="G3231" s="18">
        <f>IFERROR(VLOOKUP(Table1[[#This Row],[Codigo_insumo]],BD_Insumos!$B:$E,4),"")</f>
        <v>13.596734305430379</v>
      </c>
      <c r="H3231" s="140">
        <v>0.15</v>
      </c>
      <c r="I3231" s="9"/>
      <c r="J3231" s="23">
        <f t="shared" si="50"/>
        <v>2.0395101458145568</v>
      </c>
      <c r="K3231" s="22" t="str">
        <f>IF(I3231&lt;&gt;"",SUMIF(Table1[Codigo_servico],A3231,Table1[Subtotal_insumo]),"")</f>
        <v/>
      </c>
      <c r="L3231" s="18">
        <f>IF(Table1[[#This Row],[Ordem_insumos]]&lt;&gt;0,VLOOKUP(Table1[[#This Row],[Codigo_servico]],Preencher_Orcamento!$B:$D,3,FALSE)*Table1[[#This Row],[Qtde_insumo]],"")</f>
        <v>0</v>
      </c>
      <c r="M3231" s="18">
        <f>IF(Table1[[#This Row],[Ordem_insumos]]&lt;&gt;0,VLOOKUP(Table1[[#This Row],[Codigo_servico]],Preencher_Orcamento!$B:$D,3,FALSE)*Table1[[#This Row],[Subtotal_insumo]],"")</f>
        <v>0</v>
      </c>
    </row>
    <row r="3232" spans="1:13" x14ac:dyDescent="0.25">
      <c r="A3232" s="3">
        <v>90263</v>
      </c>
      <c r="B3232" s="125">
        <v>0</v>
      </c>
      <c r="C3232" s="131" t="s">
        <v>2990</v>
      </c>
      <c r="D3232" s="132"/>
      <c r="E3232" s="4"/>
      <c r="F3232" s="4"/>
      <c r="G3232" s="17" t="str">
        <f>IFERROR(VLOOKUP(Table1[[#This Row],[Codigo_insumo]],BD_Insumos!$B:$E,4),"")</f>
        <v/>
      </c>
      <c r="H3232" s="139"/>
      <c r="I3232" s="5" t="s">
        <v>5</v>
      </c>
      <c r="J3232" s="20" t="str">
        <f t="shared" si="50"/>
        <v/>
      </c>
      <c r="K3232" s="21">
        <f>IF(I3232&lt;&gt;"",SUMIF(Table1[Codigo_servico],A3232,Table1[Subtotal_insumo]),"")</f>
        <v>16.040587567733979</v>
      </c>
      <c r="L3232" s="17" t="str">
        <f>IF(Table1[[#This Row],[Ordem_insumos]]&lt;&gt;0,VLOOKUP(Table1[[#This Row],[Codigo_servico]],Preencher_Orcamento!$B:$D,3,FALSE)*Table1[[#This Row],[Qtde_insumo]],"")</f>
        <v/>
      </c>
      <c r="M3232" s="17" t="str">
        <f>IF(Table1[[#This Row],[Ordem_insumos]]&lt;&gt;0,VLOOKUP(Table1[[#This Row],[Codigo_servico]],Preencher_Orcamento!$B:$D,3,FALSE)*Table1[[#This Row],[Subtotal_insumo]],"")</f>
        <v/>
      </c>
    </row>
    <row r="3233" spans="1:13" ht="26.25" x14ac:dyDescent="0.25">
      <c r="A3233" s="6">
        <v>90263</v>
      </c>
      <c r="B3233" s="126">
        <v>1</v>
      </c>
      <c r="C3233" s="133"/>
      <c r="D3233" s="134">
        <v>52463</v>
      </c>
      <c r="E3233" s="7" t="s">
        <v>1080</v>
      </c>
      <c r="F3233" s="8" t="s">
        <v>5</v>
      </c>
      <c r="G3233" s="16">
        <f>IFERROR(VLOOKUP(Table1[[#This Row],[Codigo_insumo]],BD_Insumos!$B:$E,4),"")</f>
        <v>11.178000000000001</v>
      </c>
      <c r="H3233" s="140">
        <v>1</v>
      </c>
      <c r="I3233" s="9"/>
      <c r="J3233" s="22">
        <f t="shared" si="50"/>
        <v>11.178000000000001</v>
      </c>
      <c r="K3233" s="22" t="str">
        <f>IF(I3233&lt;&gt;"",SUMIF(Table1[Codigo_servico],A3233,Table1[Subtotal_insumo]),"")</f>
        <v/>
      </c>
      <c r="L3233" s="16">
        <f>IF(Table1[[#This Row],[Ordem_insumos]]&lt;&gt;0,VLOOKUP(Table1[[#This Row],[Codigo_servico]],Preencher_Orcamento!$B:$D,3,FALSE)*Table1[[#This Row],[Qtde_insumo]],"")</f>
        <v>0</v>
      </c>
      <c r="M3233" s="16">
        <f>IF(Table1[[#This Row],[Ordem_insumos]]&lt;&gt;0,VLOOKUP(Table1[[#This Row],[Codigo_servico]],Preencher_Orcamento!$B:$D,3,FALSE)*Table1[[#This Row],[Subtotal_insumo]],"")</f>
        <v>0</v>
      </c>
    </row>
    <row r="3234" spans="1:13" x14ac:dyDescent="0.25">
      <c r="A3234" s="6">
        <v>90263</v>
      </c>
      <c r="B3234" s="126">
        <v>2</v>
      </c>
      <c r="C3234" s="133"/>
      <c r="D3234" s="134">
        <v>2044</v>
      </c>
      <c r="E3234" s="7" t="s">
        <v>2193</v>
      </c>
      <c r="F3234" s="8" t="s">
        <v>2140</v>
      </c>
      <c r="G3234" s="16">
        <f>IFERROR(VLOOKUP(Table1[[#This Row],[Codigo_insumo]],BD_Insumos!$B:$E,4),"")</f>
        <v>13.596734305430379</v>
      </c>
      <c r="H3234" s="140">
        <v>0.15</v>
      </c>
      <c r="I3234" s="9"/>
      <c r="J3234" s="22">
        <f t="shared" si="50"/>
        <v>2.0395101458145568</v>
      </c>
      <c r="K3234" s="22" t="str">
        <f>IF(I3234&lt;&gt;"",SUMIF(Table1[Codigo_servico],A3234,Table1[Subtotal_insumo]),"")</f>
        <v/>
      </c>
      <c r="L3234" s="16">
        <f>IF(Table1[[#This Row],[Ordem_insumos]]&lt;&gt;0,VLOOKUP(Table1[[#This Row],[Codigo_servico]],Preencher_Orcamento!$B:$D,3,FALSE)*Table1[[#This Row],[Qtde_insumo]],"")</f>
        <v>0</v>
      </c>
      <c r="M3234" s="16">
        <f>IF(Table1[[#This Row],[Ordem_insumos]]&lt;&gt;0,VLOOKUP(Table1[[#This Row],[Codigo_servico]],Preencher_Orcamento!$B:$D,3,FALSE)*Table1[[#This Row],[Subtotal_insumo]],"")</f>
        <v>0</v>
      </c>
    </row>
    <row r="3235" spans="1:13" x14ac:dyDescent="0.25">
      <c r="A3235" s="6">
        <v>90263</v>
      </c>
      <c r="B3235" s="126">
        <v>3</v>
      </c>
      <c r="C3235" s="133"/>
      <c r="D3235" s="134">
        <v>2041</v>
      </c>
      <c r="E3235" s="7" t="s">
        <v>2192</v>
      </c>
      <c r="F3235" s="8" t="s">
        <v>2140</v>
      </c>
      <c r="G3235" s="18">
        <f>IFERROR(VLOOKUP(Table1[[#This Row],[Codigo_insumo]],BD_Insumos!$B:$E,4),"")</f>
        <v>18.820516146129485</v>
      </c>
      <c r="H3235" s="140">
        <v>0.15</v>
      </c>
      <c r="I3235" s="9"/>
      <c r="J3235" s="23">
        <f t="shared" si="50"/>
        <v>2.8230774219194226</v>
      </c>
      <c r="K3235" s="22" t="str">
        <f>IF(I3235&lt;&gt;"",SUMIF(Table1[Codigo_servico],A3235,Table1[Subtotal_insumo]),"")</f>
        <v/>
      </c>
      <c r="L3235" s="18">
        <f>IF(Table1[[#This Row],[Ordem_insumos]]&lt;&gt;0,VLOOKUP(Table1[[#This Row],[Codigo_servico]],Preencher_Orcamento!$B:$D,3,FALSE)*Table1[[#This Row],[Qtde_insumo]],"")</f>
        <v>0</v>
      </c>
      <c r="M3235" s="18">
        <f>IF(Table1[[#This Row],[Ordem_insumos]]&lt;&gt;0,VLOOKUP(Table1[[#This Row],[Codigo_servico]],Preencher_Orcamento!$B:$D,3,FALSE)*Table1[[#This Row],[Subtotal_insumo]],"")</f>
        <v>0</v>
      </c>
    </row>
    <row r="3236" spans="1:13" x14ac:dyDescent="0.25">
      <c r="A3236" s="3">
        <v>90298</v>
      </c>
      <c r="B3236" s="125">
        <v>0</v>
      </c>
      <c r="C3236" s="131" t="s">
        <v>2991</v>
      </c>
      <c r="D3236" s="132"/>
      <c r="E3236" s="4"/>
      <c r="F3236" s="4"/>
      <c r="G3236" s="17" t="str">
        <f>IFERROR(VLOOKUP(Table1[[#This Row],[Codigo_insumo]],BD_Insumos!$B:$E,4),"")</f>
        <v/>
      </c>
      <c r="H3236" s="139"/>
      <c r="I3236" s="5" t="s">
        <v>5</v>
      </c>
      <c r="J3236" s="20" t="str">
        <f t="shared" si="50"/>
        <v/>
      </c>
      <c r="K3236" s="21">
        <f>IF(I3236&lt;&gt;"",SUMIF(Table1[Codigo_servico],A3236,Table1[Subtotal_insumo]),"")</f>
        <v>21.300509536908585</v>
      </c>
      <c r="L3236" s="17" t="str">
        <f>IF(Table1[[#This Row],[Ordem_insumos]]&lt;&gt;0,VLOOKUP(Table1[[#This Row],[Codigo_servico]],Preencher_Orcamento!$B:$D,3,FALSE)*Table1[[#This Row],[Qtde_insumo]],"")</f>
        <v/>
      </c>
      <c r="M3236" s="17" t="str">
        <f>IF(Table1[[#This Row],[Ordem_insumos]]&lt;&gt;0,VLOOKUP(Table1[[#This Row],[Codigo_servico]],Preencher_Orcamento!$B:$D,3,FALSE)*Table1[[#This Row],[Subtotal_insumo]],"")</f>
        <v/>
      </c>
    </row>
    <row r="3237" spans="1:13" x14ac:dyDescent="0.25">
      <c r="A3237" s="6">
        <v>90298</v>
      </c>
      <c r="B3237" s="126">
        <v>1</v>
      </c>
      <c r="C3237" s="133"/>
      <c r="D3237" s="134">
        <v>2020</v>
      </c>
      <c r="E3237" s="7" t="s">
        <v>2188</v>
      </c>
      <c r="F3237" s="8" t="s">
        <v>2140</v>
      </c>
      <c r="G3237" s="16">
        <f>IFERROR(VLOOKUP(Table1[[#This Row],[Codigo_insumo]],BD_Insumos!$B:$E,4),"")</f>
        <v>15.860837164231068</v>
      </c>
      <c r="H3237" s="140">
        <v>0.23</v>
      </c>
      <c r="I3237" s="9"/>
      <c r="J3237" s="22">
        <f t="shared" si="50"/>
        <v>3.6479925477731459</v>
      </c>
      <c r="K3237" s="22" t="str">
        <f>IF(I3237&lt;&gt;"",SUMIF(Table1[Codigo_servico],A3237,Table1[Subtotal_insumo]),"")</f>
        <v/>
      </c>
      <c r="L3237" s="16">
        <f>IF(Table1[[#This Row],[Ordem_insumos]]&lt;&gt;0,VLOOKUP(Table1[[#This Row],[Codigo_servico]],Preencher_Orcamento!$B:$D,3,FALSE)*Table1[[#This Row],[Qtde_insumo]],"")</f>
        <v>0</v>
      </c>
      <c r="M3237" s="16">
        <f>IF(Table1[[#This Row],[Ordem_insumos]]&lt;&gt;0,VLOOKUP(Table1[[#This Row],[Codigo_servico]],Preencher_Orcamento!$B:$D,3,FALSE)*Table1[[#This Row],[Subtotal_insumo]],"")</f>
        <v>0</v>
      </c>
    </row>
    <row r="3238" spans="1:13" x14ac:dyDescent="0.25">
      <c r="A3238" s="6">
        <v>90298</v>
      </c>
      <c r="B3238" s="126">
        <v>2</v>
      </c>
      <c r="C3238" s="133"/>
      <c r="D3238" s="134">
        <v>2099</v>
      </c>
      <c r="E3238" s="7" t="s">
        <v>2205</v>
      </c>
      <c r="F3238" s="8" t="s">
        <v>2140</v>
      </c>
      <c r="G3238" s="16">
        <f>IFERROR(VLOOKUP(Table1[[#This Row],[Codigo_insumo]],BD_Insumos!$B:$E,4),"")</f>
        <v>12.627877718847255</v>
      </c>
      <c r="H3238" s="140">
        <v>0.75</v>
      </c>
      <c r="I3238" s="9"/>
      <c r="J3238" s="22">
        <f t="shared" si="50"/>
        <v>9.4709082891354406</v>
      </c>
      <c r="K3238" s="22" t="str">
        <f>IF(I3238&lt;&gt;"",SUMIF(Table1[Codigo_servico],A3238,Table1[Subtotal_insumo]),"")</f>
        <v/>
      </c>
      <c r="L3238" s="16">
        <f>IF(Table1[[#This Row],[Ordem_insumos]]&lt;&gt;0,VLOOKUP(Table1[[#This Row],[Codigo_servico]],Preencher_Orcamento!$B:$D,3,FALSE)*Table1[[#This Row],[Qtde_insumo]],"")</f>
        <v>0</v>
      </c>
      <c r="M3238" s="16">
        <f>IF(Table1[[#This Row],[Ordem_insumos]]&lt;&gt;0,VLOOKUP(Table1[[#This Row],[Codigo_servico]],Preencher_Orcamento!$B:$D,3,FALSE)*Table1[[#This Row],[Subtotal_insumo]],"")</f>
        <v>0</v>
      </c>
    </row>
    <row r="3239" spans="1:13" x14ac:dyDescent="0.25">
      <c r="A3239" s="6">
        <v>90298</v>
      </c>
      <c r="B3239" s="126">
        <v>3</v>
      </c>
      <c r="C3239" s="133"/>
      <c r="D3239" s="134">
        <v>10601</v>
      </c>
      <c r="E3239" s="7" t="s">
        <v>111</v>
      </c>
      <c r="F3239" s="8" t="s">
        <v>58</v>
      </c>
      <c r="G3239" s="18">
        <f>IFERROR(VLOOKUP(Table1[[#This Row],[Codigo_insumo]],BD_Insumos!$B:$E,4),"")</f>
        <v>160.4237</v>
      </c>
      <c r="H3239" s="140">
        <v>5.0999999999999997E-2</v>
      </c>
      <c r="I3239" s="9"/>
      <c r="J3239" s="23">
        <f t="shared" si="50"/>
        <v>8.1816087</v>
      </c>
      <c r="K3239" s="22" t="str">
        <f>IF(I3239&lt;&gt;"",SUMIF(Table1[Codigo_servico],A3239,Table1[Subtotal_insumo]),"")</f>
        <v/>
      </c>
      <c r="L3239" s="18">
        <f>IF(Table1[[#This Row],[Ordem_insumos]]&lt;&gt;0,VLOOKUP(Table1[[#This Row],[Codigo_servico]],Preencher_Orcamento!$B:$D,3,FALSE)*Table1[[#This Row],[Qtde_insumo]],"")</f>
        <v>0</v>
      </c>
      <c r="M3239" s="18">
        <f>IF(Table1[[#This Row],[Ordem_insumos]]&lt;&gt;0,VLOOKUP(Table1[[#This Row],[Codigo_servico]],Preencher_Orcamento!$B:$D,3,FALSE)*Table1[[#This Row],[Subtotal_insumo]],"")</f>
        <v>0</v>
      </c>
    </row>
    <row r="3240" spans="1:13" x14ac:dyDescent="0.25">
      <c r="A3240" s="3">
        <v>90299</v>
      </c>
      <c r="B3240" s="125">
        <v>0</v>
      </c>
      <c r="C3240" s="131" t="s">
        <v>2992</v>
      </c>
      <c r="D3240" s="132"/>
      <c r="E3240" s="4"/>
      <c r="F3240" s="4"/>
      <c r="G3240" s="17" t="str">
        <f>IFERROR(VLOOKUP(Table1[[#This Row],[Codigo_insumo]],BD_Insumos!$B:$E,4),"")</f>
        <v/>
      </c>
      <c r="H3240" s="139"/>
      <c r="I3240" s="5" t="s">
        <v>5</v>
      </c>
      <c r="J3240" s="20" t="str">
        <f t="shared" si="50"/>
        <v/>
      </c>
      <c r="K3240" s="21">
        <f>IF(I3240&lt;&gt;"",SUMIF(Table1[Codigo_servico],A3240,Table1[Subtotal_insumo]),"")</f>
        <v>20.217422536908586</v>
      </c>
      <c r="L3240" s="17" t="str">
        <f>IF(Table1[[#This Row],[Ordem_insumos]]&lt;&gt;0,VLOOKUP(Table1[[#This Row],[Codigo_servico]],Preencher_Orcamento!$B:$D,3,FALSE)*Table1[[#This Row],[Qtde_insumo]],"")</f>
        <v/>
      </c>
      <c r="M3240" s="17" t="str">
        <f>IF(Table1[[#This Row],[Ordem_insumos]]&lt;&gt;0,VLOOKUP(Table1[[#This Row],[Codigo_servico]],Preencher_Orcamento!$B:$D,3,FALSE)*Table1[[#This Row],[Subtotal_insumo]],"")</f>
        <v/>
      </c>
    </row>
    <row r="3241" spans="1:13" ht="26.25" x14ac:dyDescent="0.25">
      <c r="A3241" s="6">
        <v>90299</v>
      </c>
      <c r="B3241" s="126">
        <v>1</v>
      </c>
      <c r="C3241" s="133"/>
      <c r="D3241" s="134">
        <v>10600</v>
      </c>
      <c r="E3241" s="7" t="s">
        <v>110</v>
      </c>
      <c r="F3241" s="8" t="s">
        <v>58</v>
      </c>
      <c r="G3241" s="16">
        <f>IFERROR(VLOOKUP(Table1[[#This Row],[Codigo_insumo]],BD_Insumos!$B:$E,4),"")</f>
        <v>139.1867</v>
      </c>
      <c r="H3241" s="140">
        <v>5.0999999999999997E-2</v>
      </c>
      <c r="I3241" s="9"/>
      <c r="J3241" s="22">
        <f t="shared" si="50"/>
        <v>7.0985217</v>
      </c>
      <c r="K3241" s="22" t="str">
        <f>IF(I3241&lt;&gt;"",SUMIF(Table1[Codigo_servico],A3241,Table1[Subtotal_insumo]),"")</f>
        <v/>
      </c>
      <c r="L3241" s="16">
        <f>IF(Table1[[#This Row],[Ordem_insumos]]&lt;&gt;0,VLOOKUP(Table1[[#This Row],[Codigo_servico]],Preencher_Orcamento!$B:$D,3,FALSE)*Table1[[#This Row],[Qtde_insumo]],"")</f>
        <v>0</v>
      </c>
      <c r="M3241" s="16">
        <f>IF(Table1[[#This Row],[Ordem_insumos]]&lt;&gt;0,VLOOKUP(Table1[[#This Row],[Codigo_servico]],Preencher_Orcamento!$B:$D,3,FALSE)*Table1[[#This Row],[Subtotal_insumo]],"")</f>
        <v>0</v>
      </c>
    </row>
    <row r="3242" spans="1:13" x14ac:dyDescent="0.25">
      <c r="A3242" s="6">
        <v>90299</v>
      </c>
      <c r="B3242" s="126">
        <v>2</v>
      </c>
      <c r="C3242" s="133"/>
      <c r="D3242" s="134">
        <v>2099</v>
      </c>
      <c r="E3242" s="7" t="s">
        <v>2205</v>
      </c>
      <c r="F3242" s="8" t="s">
        <v>2140</v>
      </c>
      <c r="G3242" s="16">
        <f>IFERROR(VLOOKUP(Table1[[#This Row],[Codigo_insumo]],BD_Insumos!$B:$E,4),"")</f>
        <v>12.627877718847255</v>
      </c>
      <c r="H3242" s="140">
        <v>0.75</v>
      </c>
      <c r="I3242" s="9"/>
      <c r="J3242" s="22">
        <f t="shared" si="50"/>
        <v>9.4709082891354406</v>
      </c>
      <c r="K3242" s="22" t="str">
        <f>IF(I3242&lt;&gt;"",SUMIF(Table1[Codigo_servico],A3242,Table1[Subtotal_insumo]),"")</f>
        <v/>
      </c>
      <c r="L3242" s="16">
        <f>IF(Table1[[#This Row],[Ordem_insumos]]&lt;&gt;0,VLOOKUP(Table1[[#This Row],[Codigo_servico]],Preencher_Orcamento!$B:$D,3,FALSE)*Table1[[#This Row],[Qtde_insumo]],"")</f>
        <v>0</v>
      </c>
      <c r="M3242" s="16">
        <f>IF(Table1[[#This Row],[Ordem_insumos]]&lt;&gt;0,VLOOKUP(Table1[[#This Row],[Codigo_servico]],Preencher_Orcamento!$B:$D,3,FALSE)*Table1[[#This Row],[Subtotal_insumo]],"")</f>
        <v>0</v>
      </c>
    </row>
    <row r="3243" spans="1:13" x14ac:dyDescent="0.25">
      <c r="A3243" s="6">
        <v>90299</v>
      </c>
      <c r="B3243" s="126">
        <v>3</v>
      </c>
      <c r="C3243" s="133"/>
      <c r="D3243" s="134">
        <v>2020</v>
      </c>
      <c r="E3243" s="7" t="s">
        <v>2188</v>
      </c>
      <c r="F3243" s="8" t="s">
        <v>2140</v>
      </c>
      <c r="G3243" s="18">
        <f>IFERROR(VLOOKUP(Table1[[#This Row],[Codigo_insumo]],BD_Insumos!$B:$E,4),"")</f>
        <v>15.860837164231068</v>
      </c>
      <c r="H3243" s="140">
        <v>0.23</v>
      </c>
      <c r="I3243" s="9"/>
      <c r="J3243" s="23">
        <f t="shared" si="50"/>
        <v>3.6479925477731459</v>
      </c>
      <c r="K3243" s="22" t="str">
        <f>IF(I3243&lt;&gt;"",SUMIF(Table1[Codigo_servico],A3243,Table1[Subtotal_insumo]),"")</f>
        <v/>
      </c>
      <c r="L3243" s="18">
        <f>IF(Table1[[#This Row],[Ordem_insumos]]&lt;&gt;0,VLOOKUP(Table1[[#This Row],[Codigo_servico]],Preencher_Orcamento!$B:$D,3,FALSE)*Table1[[#This Row],[Qtde_insumo]],"")</f>
        <v>0</v>
      </c>
      <c r="M3243" s="18">
        <f>IF(Table1[[#This Row],[Ordem_insumos]]&lt;&gt;0,VLOOKUP(Table1[[#This Row],[Codigo_servico]],Preencher_Orcamento!$B:$D,3,FALSE)*Table1[[#This Row],[Subtotal_insumo]],"")</f>
        <v>0</v>
      </c>
    </row>
    <row r="3244" spans="1:13" x14ac:dyDescent="0.25">
      <c r="A3244" s="3">
        <v>90303</v>
      </c>
      <c r="B3244" s="125">
        <v>0</v>
      </c>
      <c r="C3244" s="131" t="s">
        <v>2993</v>
      </c>
      <c r="D3244" s="132"/>
      <c r="E3244" s="4"/>
      <c r="F3244" s="4"/>
      <c r="G3244" s="17" t="str">
        <f>IFERROR(VLOOKUP(Table1[[#This Row],[Codigo_insumo]],BD_Insumos!$B:$E,4),"")</f>
        <v/>
      </c>
      <c r="H3244" s="139"/>
      <c r="I3244" s="5" t="s">
        <v>5</v>
      </c>
      <c r="J3244" s="20" t="str">
        <f t="shared" si="50"/>
        <v/>
      </c>
      <c r="K3244" s="21">
        <f>IF(I3244&lt;&gt;"",SUMIF(Table1[Codigo_servico],A3244,Table1[Subtotal_insumo]),"")</f>
        <v>1.7250900180623945</v>
      </c>
      <c r="L3244" s="17" t="str">
        <f>IF(Table1[[#This Row],[Ordem_insumos]]&lt;&gt;0,VLOOKUP(Table1[[#This Row],[Codigo_servico]],Preencher_Orcamento!$B:$D,3,FALSE)*Table1[[#This Row],[Qtde_insumo]],"")</f>
        <v/>
      </c>
      <c r="M3244" s="17" t="str">
        <f>IF(Table1[[#This Row],[Ordem_insumos]]&lt;&gt;0,VLOOKUP(Table1[[#This Row],[Codigo_servico]],Preencher_Orcamento!$B:$D,3,FALSE)*Table1[[#This Row],[Subtotal_insumo]],"")</f>
        <v/>
      </c>
    </row>
    <row r="3245" spans="1:13" ht="26.25" x14ac:dyDescent="0.25">
      <c r="A3245" s="6">
        <v>90303</v>
      </c>
      <c r="B3245" s="126">
        <v>1</v>
      </c>
      <c r="C3245" s="133"/>
      <c r="D3245" s="134">
        <v>52863</v>
      </c>
      <c r="E3245" s="7" t="s">
        <v>1116</v>
      </c>
      <c r="F3245" s="8" t="s">
        <v>5</v>
      </c>
      <c r="G3245" s="16">
        <f>IFERROR(VLOOKUP(Table1[[#This Row],[Codigo_insumo]],BD_Insumos!$B:$E,4),"")</f>
        <v>0.42</v>
      </c>
      <c r="H3245" s="140">
        <v>1.02</v>
      </c>
      <c r="I3245" s="9"/>
      <c r="J3245" s="22">
        <f t="shared" si="50"/>
        <v>0.4284</v>
      </c>
      <c r="K3245" s="22" t="str">
        <f>IF(I3245&lt;&gt;"",SUMIF(Table1[Codigo_servico],A3245,Table1[Subtotal_insumo]),"")</f>
        <v/>
      </c>
      <c r="L3245" s="16">
        <f>IF(Table1[[#This Row],[Ordem_insumos]]&lt;&gt;0,VLOOKUP(Table1[[#This Row],[Codigo_servico]],Preencher_Orcamento!$B:$D,3,FALSE)*Table1[[#This Row],[Qtde_insumo]],"")</f>
        <v>0</v>
      </c>
      <c r="M3245" s="16">
        <f>IF(Table1[[#This Row],[Ordem_insumos]]&lt;&gt;0,VLOOKUP(Table1[[#This Row],[Codigo_servico]],Preencher_Orcamento!$B:$D,3,FALSE)*Table1[[#This Row],[Subtotal_insumo]],"")</f>
        <v>0</v>
      </c>
    </row>
    <row r="3246" spans="1:13" x14ac:dyDescent="0.25">
      <c r="A3246" s="6">
        <v>90303</v>
      </c>
      <c r="B3246" s="126">
        <v>2</v>
      </c>
      <c r="C3246" s="133"/>
      <c r="D3246" s="134">
        <v>2041</v>
      </c>
      <c r="E3246" s="7" t="s">
        <v>2192</v>
      </c>
      <c r="F3246" s="8" t="s">
        <v>2140</v>
      </c>
      <c r="G3246" s="16">
        <f>IFERROR(VLOOKUP(Table1[[#This Row],[Codigo_insumo]],BD_Insumos!$B:$E,4),"")</f>
        <v>18.820516146129485</v>
      </c>
      <c r="H3246" s="140">
        <v>0.04</v>
      </c>
      <c r="I3246" s="9"/>
      <c r="J3246" s="22">
        <f t="shared" si="50"/>
        <v>0.75282064584517938</v>
      </c>
      <c r="K3246" s="22" t="str">
        <f>IF(I3246&lt;&gt;"",SUMIF(Table1[Codigo_servico],A3246,Table1[Subtotal_insumo]),"")</f>
        <v/>
      </c>
      <c r="L3246" s="16">
        <f>IF(Table1[[#This Row],[Ordem_insumos]]&lt;&gt;0,VLOOKUP(Table1[[#This Row],[Codigo_servico]],Preencher_Orcamento!$B:$D,3,FALSE)*Table1[[#This Row],[Qtde_insumo]],"")</f>
        <v>0</v>
      </c>
      <c r="M3246" s="16">
        <f>IF(Table1[[#This Row],[Ordem_insumos]]&lt;&gt;0,VLOOKUP(Table1[[#This Row],[Codigo_servico]],Preencher_Orcamento!$B:$D,3,FALSE)*Table1[[#This Row],[Subtotal_insumo]],"")</f>
        <v>0</v>
      </c>
    </row>
    <row r="3247" spans="1:13" x14ac:dyDescent="0.25">
      <c r="A3247" s="6">
        <v>90303</v>
      </c>
      <c r="B3247" s="126">
        <v>3</v>
      </c>
      <c r="C3247" s="133"/>
      <c r="D3247" s="134">
        <v>2044</v>
      </c>
      <c r="E3247" s="7" t="s">
        <v>2193</v>
      </c>
      <c r="F3247" s="8" t="s">
        <v>2140</v>
      </c>
      <c r="G3247" s="18">
        <f>IFERROR(VLOOKUP(Table1[[#This Row],[Codigo_insumo]],BD_Insumos!$B:$E,4),"")</f>
        <v>13.596734305430379</v>
      </c>
      <c r="H3247" s="140">
        <v>0.04</v>
      </c>
      <c r="I3247" s="9"/>
      <c r="J3247" s="23">
        <f t="shared" si="50"/>
        <v>0.54386937221721521</v>
      </c>
      <c r="K3247" s="22" t="str">
        <f>IF(I3247&lt;&gt;"",SUMIF(Table1[Codigo_servico],A3247,Table1[Subtotal_insumo]),"")</f>
        <v/>
      </c>
      <c r="L3247" s="18">
        <f>IF(Table1[[#This Row],[Ordem_insumos]]&lt;&gt;0,VLOOKUP(Table1[[#This Row],[Codigo_servico]],Preencher_Orcamento!$B:$D,3,FALSE)*Table1[[#This Row],[Qtde_insumo]],"")</f>
        <v>0</v>
      </c>
      <c r="M3247" s="18">
        <f>IF(Table1[[#This Row],[Ordem_insumos]]&lt;&gt;0,VLOOKUP(Table1[[#This Row],[Codigo_servico]],Preencher_Orcamento!$B:$D,3,FALSE)*Table1[[#This Row],[Subtotal_insumo]],"")</f>
        <v>0</v>
      </c>
    </row>
    <row r="3248" spans="1:13" x14ac:dyDescent="0.25">
      <c r="A3248" s="3">
        <v>90304</v>
      </c>
      <c r="B3248" s="125">
        <v>0</v>
      </c>
      <c r="C3248" s="131" t="s">
        <v>2994</v>
      </c>
      <c r="D3248" s="132"/>
      <c r="E3248" s="4"/>
      <c r="F3248" s="4"/>
      <c r="G3248" s="17" t="str">
        <f>IFERROR(VLOOKUP(Table1[[#This Row],[Codigo_insumo]],BD_Insumos!$B:$E,4),"")</f>
        <v/>
      </c>
      <c r="H3248" s="139"/>
      <c r="I3248" s="5" t="s">
        <v>5</v>
      </c>
      <c r="J3248" s="20" t="str">
        <f t="shared" si="50"/>
        <v/>
      </c>
      <c r="K3248" s="21">
        <f>IF(I3248&lt;&gt;"",SUMIF(Table1[Codigo_servico],A3248,Table1[Subtotal_insumo]),"")</f>
        <v>1.8760500180623945</v>
      </c>
      <c r="L3248" s="17" t="str">
        <f>IF(Table1[[#This Row],[Ordem_insumos]]&lt;&gt;0,VLOOKUP(Table1[[#This Row],[Codigo_servico]],Preencher_Orcamento!$B:$D,3,FALSE)*Table1[[#This Row],[Qtde_insumo]],"")</f>
        <v/>
      </c>
      <c r="M3248" s="17" t="str">
        <f>IF(Table1[[#This Row],[Ordem_insumos]]&lt;&gt;0,VLOOKUP(Table1[[#This Row],[Codigo_servico]],Preencher_Orcamento!$B:$D,3,FALSE)*Table1[[#This Row],[Subtotal_insumo]],"")</f>
        <v/>
      </c>
    </row>
    <row r="3249" spans="1:13" x14ac:dyDescent="0.25">
      <c r="A3249" s="6">
        <v>90304</v>
      </c>
      <c r="B3249" s="126">
        <v>1</v>
      </c>
      <c r="C3249" s="133"/>
      <c r="D3249" s="134">
        <v>2044</v>
      </c>
      <c r="E3249" s="7" t="s">
        <v>2193</v>
      </c>
      <c r="F3249" s="8" t="s">
        <v>2140</v>
      </c>
      <c r="G3249" s="16">
        <f>IFERROR(VLOOKUP(Table1[[#This Row],[Codigo_insumo]],BD_Insumos!$B:$E,4),"")</f>
        <v>13.596734305430379</v>
      </c>
      <c r="H3249" s="140">
        <v>0.04</v>
      </c>
      <c r="I3249" s="9"/>
      <c r="J3249" s="22">
        <f t="shared" si="50"/>
        <v>0.54386937221721521</v>
      </c>
      <c r="K3249" s="22" t="str">
        <f>IF(I3249&lt;&gt;"",SUMIF(Table1[Codigo_servico],A3249,Table1[Subtotal_insumo]),"")</f>
        <v/>
      </c>
      <c r="L3249" s="16">
        <f>IF(Table1[[#This Row],[Ordem_insumos]]&lt;&gt;0,VLOOKUP(Table1[[#This Row],[Codigo_servico]],Preencher_Orcamento!$B:$D,3,FALSE)*Table1[[#This Row],[Qtde_insumo]],"")</f>
        <v>0</v>
      </c>
      <c r="M3249" s="16">
        <f>IF(Table1[[#This Row],[Ordem_insumos]]&lt;&gt;0,VLOOKUP(Table1[[#This Row],[Codigo_servico]],Preencher_Orcamento!$B:$D,3,FALSE)*Table1[[#This Row],[Subtotal_insumo]],"")</f>
        <v>0</v>
      </c>
    </row>
    <row r="3250" spans="1:13" ht="26.25" x14ac:dyDescent="0.25">
      <c r="A3250" s="6">
        <v>90304</v>
      </c>
      <c r="B3250" s="126">
        <v>2</v>
      </c>
      <c r="C3250" s="133"/>
      <c r="D3250" s="134">
        <v>52864</v>
      </c>
      <c r="E3250" s="7" t="s">
        <v>1117</v>
      </c>
      <c r="F3250" s="8" t="s">
        <v>5</v>
      </c>
      <c r="G3250" s="16">
        <f>IFERROR(VLOOKUP(Table1[[#This Row],[Codigo_insumo]],BD_Insumos!$B:$E,4),"")</f>
        <v>0.56799999999999995</v>
      </c>
      <c r="H3250" s="140">
        <v>1.02</v>
      </c>
      <c r="I3250" s="9"/>
      <c r="J3250" s="22">
        <f t="shared" si="50"/>
        <v>0.57935999999999999</v>
      </c>
      <c r="K3250" s="22" t="str">
        <f>IF(I3250&lt;&gt;"",SUMIF(Table1[Codigo_servico],A3250,Table1[Subtotal_insumo]),"")</f>
        <v/>
      </c>
      <c r="L3250" s="16">
        <f>IF(Table1[[#This Row],[Ordem_insumos]]&lt;&gt;0,VLOOKUP(Table1[[#This Row],[Codigo_servico]],Preencher_Orcamento!$B:$D,3,FALSE)*Table1[[#This Row],[Qtde_insumo]],"")</f>
        <v>0</v>
      </c>
      <c r="M3250" s="16">
        <f>IF(Table1[[#This Row],[Ordem_insumos]]&lt;&gt;0,VLOOKUP(Table1[[#This Row],[Codigo_servico]],Preencher_Orcamento!$B:$D,3,FALSE)*Table1[[#This Row],[Subtotal_insumo]],"")</f>
        <v>0</v>
      </c>
    </row>
    <row r="3251" spans="1:13" x14ac:dyDescent="0.25">
      <c r="A3251" s="6">
        <v>90304</v>
      </c>
      <c r="B3251" s="126">
        <v>3</v>
      </c>
      <c r="C3251" s="133"/>
      <c r="D3251" s="134">
        <v>2041</v>
      </c>
      <c r="E3251" s="7" t="s">
        <v>2192</v>
      </c>
      <c r="F3251" s="8" t="s">
        <v>2140</v>
      </c>
      <c r="G3251" s="18">
        <f>IFERROR(VLOOKUP(Table1[[#This Row],[Codigo_insumo]],BD_Insumos!$B:$E,4),"")</f>
        <v>18.820516146129485</v>
      </c>
      <c r="H3251" s="140">
        <v>0.04</v>
      </c>
      <c r="I3251" s="9"/>
      <c r="J3251" s="23">
        <f t="shared" si="50"/>
        <v>0.75282064584517938</v>
      </c>
      <c r="K3251" s="22" t="str">
        <f>IF(I3251&lt;&gt;"",SUMIF(Table1[Codigo_servico],A3251,Table1[Subtotal_insumo]),"")</f>
        <v/>
      </c>
      <c r="L3251" s="18">
        <f>IF(Table1[[#This Row],[Ordem_insumos]]&lt;&gt;0,VLOOKUP(Table1[[#This Row],[Codigo_servico]],Preencher_Orcamento!$B:$D,3,FALSE)*Table1[[#This Row],[Qtde_insumo]],"")</f>
        <v>0</v>
      </c>
      <c r="M3251" s="18">
        <f>IF(Table1[[#This Row],[Ordem_insumos]]&lt;&gt;0,VLOOKUP(Table1[[#This Row],[Codigo_servico]],Preencher_Orcamento!$B:$D,3,FALSE)*Table1[[#This Row],[Subtotal_insumo]],"")</f>
        <v>0</v>
      </c>
    </row>
    <row r="3252" spans="1:13" x14ac:dyDescent="0.25">
      <c r="A3252" s="3">
        <v>90305</v>
      </c>
      <c r="B3252" s="125">
        <v>0</v>
      </c>
      <c r="C3252" s="131" t="s">
        <v>2995</v>
      </c>
      <c r="D3252" s="132"/>
      <c r="E3252" s="4"/>
      <c r="F3252" s="4"/>
      <c r="G3252" s="17" t="str">
        <f>IFERROR(VLOOKUP(Table1[[#This Row],[Codigo_insumo]],BD_Insumos!$B:$E,4),"")</f>
        <v/>
      </c>
      <c r="H3252" s="139"/>
      <c r="I3252" s="5" t="s">
        <v>5</v>
      </c>
      <c r="J3252" s="20" t="str">
        <f t="shared" si="50"/>
        <v/>
      </c>
      <c r="K3252" s="21">
        <f>IF(I3252&lt;&gt;"",SUMIF(Table1[Codigo_servico],A3252,Table1[Subtotal_insumo]),"")</f>
        <v>2.5274385225779934</v>
      </c>
      <c r="L3252" s="17" t="str">
        <f>IF(Table1[[#This Row],[Ordem_insumos]]&lt;&gt;0,VLOOKUP(Table1[[#This Row],[Codigo_servico]],Preencher_Orcamento!$B:$D,3,FALSE)*Table1[[#This Row],[Qtde_insumo]],"")</f>
        <v/>
      </c>
      <c r="M3252" s="17" t="str">
        <f>IF(Table1[[#This Row],[Ordem_insumos]]&lt;&gt;0,VLOOKUP(Table1[[#This Row],[Codigo_servico]],Preencher_Orcamento!$B:$D,3,FALSE)*Table1[[#This Row],[Subtotal_insumo]],"")</f>
        <v/>
      </c>
    </row>
    <row r="3253" spans="1:13" x14ac:dyDescent="0.25">
      <c r="A3253" s="6">
        <v>90305</v>
      </c>
      <c r="B3253" s="126">
        <v>1</v>
      </c>
      <c r="C3253" s="133"/>
      <c r="D3253" s="134">
        <v>2044</v>
      </c>
      <c r="E3253" s="7" t="s">
        <v>2193</v>
      </c>
      <c r="F3253" s="8" t="s">
        <v>2140</v>
      </c>
      <c r="G3253" s="16">
        <f>IFERROR(VLOOKUP(Table1[[#This Row],[Codigo_insumo]],BD_Insumos!$B:$E,4),"")</f>
        <v>13.596734305430379</v>
      </c>
      <c r="H3253" s="140">
        <v>0.05</v>
      </c>
      <c r="I3253" s="9"/>
      <c r="J3253" s="22">
        <f t="shared" si="50"/>
        <v>0.67983671527151901</v>
      </c>
      <c r="K3253" s="22" t="str">
        <f>IF(I3253&lt;&gt;"",SUMIF(Table1[Codigo_servico],A3253,Table1[Subtotal_insumo]),"")</f>
        <v/>
      </c>
      <c r="L3253" s="16">
        <f>IF(Table1[[#This Row],[Ordem_insumos]]&lt;&gt;0,VLOOKUP(Table1[[#This Row],[Codigo_servico]],Preencher_Orcamento!$B:$D,3,FALSE)*Table1[[#This Row],[Qtde_insumo]],"")</f>
        <v>0</v>
      </c>
      <c r="M3253" s="16">
        <f>IF(Table1[[#This Row],[Ordem_insumos]]&lt;&gt;0,VLOOKUP(Table1[[#This Row],[Codigo_servico]],Preencher_Orcamento!$B:$D,3,FALSE)*Table1[[#This Row],[Subtotal_insumo]],"")</f>
        <v>0</v>
      </c>
    </row>
    <row r="3254" spans="1:13" ht="26.25" x14ac:dyDescent="0.25">
      <c r="A3254" s="6">
        <v>90305</v>
      </c>
      <c r="B3254" s="126">
        <v>2</v>
      </c>
      <c r="C3254" s="133"/>
      <c r="D3254" s="134">
        <v>52865</v>
      </c>
      <c r="E3254" s="7" t="s">
        <v>1118</v>
      </c>
      <c r="F3254" s="8" t="s">
        <v>5</v>
      </c>
      <c r="G3254" s="16">
        <f>IFERROR(VLOOKUP(Table1[[#This Row],[Codigo_insumo]],BD_Insumos!$B:$E,4),"")</f>
        <v>0.88880000000000003</v>
      </c>
      <c r="H3254" s="140">
        <v>1.02</v>
      </c>
      <c r="I3254" s="9"/>
      <c r="J3254" s="22">
        <f t="shared" si="50"/>
        <v>0.90657600000000005</v>
      </c>
      <c r="K3254" s="22" t="str">
        <f>IF(I3254&lt;&gt;"",SUMIF(Table1[Codigo_servico],A3254,Table1[Subtotal_insumo]),"")</f>
        <v/>
      </c>
      <c r="L3254" s="16">
        <f>IF(Table1[[#This Row],[Ordem_insumos]]&lt;&gt;0,VLOOKUP(Table1[[#This Row],[Codigo_servico]],Preencher_Orcamento!$B:$D,3,FALSE)*Table1[[#This Row],[Qtde_insumo]],"")</f>
        <v>0</v>
      </c>
      <c r="M3254" s="16">
        <f>IF(Table1[[#This Row],[Ordem_insumos]]&lt;&gt;0,VLOOKUP(Table1[[#This Row],[Codigo_servico]],Preencher_Orcamento!$B:$D,3,FALSE)*Table1[[#This Row],[Subtotal_insumo]],"")</f>
        <v>0</v>
      </c>
    </row>
    <row r="3255" spans="1:13" x14ac:dyDescent="0.25">
      <c r="A3255" s="6">
        <v>90305</v>
      </c>
      <c r="B3255" s="126">
        <v>3</v>
      </c>
      <c r="C3255" s="133"/>
      <c r="D3255" s="134">
        <v>2041</v>
      </c>
      <c r="E3255" s="7" t="s">
        <v>2192</v>
      </c>
      <c r="F3255" s="8" t="s">
        <v>2140</v>
      </c>
      <c r="G3255" s="18">
        <f>IFERROR(VLOOKUP(Table1[[#This Row],[Codigo_insumo]],BD_Insumos!$B:$E,4),"")</f>
        <v>18.820516146129485</v>
      </c>
      <c r="H3255" s="140">
        <v>0.05</v>
      </c>
      <c r="I3255" s="9"/>
      <c r="J3255" s="23">
        <f t="shared" si="50"/>
        <v>0.94102580730647434</v>
      </c>
      <c r="K3255" s="22" t="str">
        <f>IF(I3255&lt;&gt;"",SUMIF(Table1[Codigo_servico],A3255,Table1[Subtotal_insumo]),"")</f>
        <v/>
      </c>
      <c r="L3255" s="18">
        <f>IF(Table1[[#This Row],[Ordem_insumos]]&lt;&gt;0,VLOOKUP(Table1[[#This Row],[Codigo_servico]],Preencher_Orcamento!$B:$D,3,FALSE)*Table1[[#This Row],[Qtde_insumo]],"")</f>
        <v>0</v>
      </c>
      <c r="M3255" s="18">
        <f>IF(Table1[[#This Row],[Ordem_insumos]]&lt;&gt;0,VLOOKUP(Table1[[#This Row],[Codigo_servico]],Preencher_Orcamento!$B:$D,3,FALSE)*Table1[[#This Row],[Subtotal_insumo]],"")</f>
        <v>0</v>
      </c>
    </row>
    <row r="3256" spans="1:13" x14ac:dyDescent="0.25">
      <c r="A3256" s="3">
        <v>90306</v>
      </c>
      <c r="B3256" s="125">
        <v>0</v>
      </c>
      <c r="C3256" s="131" t="s">
        <v>2996</v>
      </c>
      <c r="D3256" s="132"/>
      <c r="E3256" s="4"/>
      <c r="F3256" s="4"/>
      <c r="G3256" s="17" t="str">
        <f>IFERROR(VLOOKUP(Table1[[#This Row],[Codigo_insumo]],BD_Insumos!$B:$E,4),"")</f>
        <v/>
      </c>
      <c r="H3256" s="139"/>
      <c r="I3256" s="5" t="s">
        <v>5</v>
      </c>
      <c r="J3256" s="20" t="str">
        <f t="shared" si="50"/>
        <v/>
      </c>
      <c r="K3256" s="21">
        <f>IF(I3256&lt;&gt;"",SUMIF(Table1[Codigo_servico],A3256,Table1[Subtotal_insumo]),"")</f>
        <v>3.4042282775451516</v>
      </c>
      <c r="L3256" s="17" t="str">
        <f>IF(Table1[[#This Row],[Ordem_insumos]]&lt;&gt;0,VLOOKUP(Table1[[#This Row],[Codigo_servico]],Preencher_Orcamento!$B:$D,3,FALSE)*Table1[[#This Row],[Qtde_insumo]],"")</f>
        <v/>
      </c>
      <c r="M3256" s="17" t="str">
        <f>IF(Table1[[#This Row],[Ordem_insumos]]&lt;&gt;0,VLOOKUP(Table1[[#This Row],[Codigo_servico]],Preencher_Orcamento!$B:$D,3,FALSE)*Table1[[#This Row],[Subtotal_insumo]],"")</f>
        <v/>
      </c>
    </row>
    <row r="3257" spans="1:13" x14ac:dyDescent="0.25">
      <c r="A3257" s="6">
        <v>90306</v>
      </c>
      <c r="B3257" s="126">
        <v>1</v>
      </c>
      <c r="C3257" s="133"/>
      <c r="D3257" s="134">
        <v>2044</v>
      </c>
      <c r="E3257" s="7" t="s">
        <v>2193</v>
      </c>
      <c r="F3257" s="8" t="s">
        <v>2140</v>
      </c>
      <c r="G3257" s="16">
        <f>IFERROR(VLOOKUP(Table1[[#This Row],[Codigo_insumo]],BD_Insumos!$B:$E,4),"")</f>
        <v>13.596734305430379</v>
      </c>
      <c r="H3257" s="140">
        <v>6.0999999999999999E-2</v>
      </c>
      <c r="I3257" s="9"/>
      <c r="J3257" s="22">
        <f t="shared" si="50"/>
        <v>0.8294007926312531</v>
      </c>
      <c r="K3257" s="22" t="str">
        <f>IF(I3257&lt;&gt;"",SUMIF(Table1[Codigo_servico],A3257,Table1[Subtotal_insumo]),"")</f>
        <v/>
      </c>
      <c r="L3257" s="16">
        <f>IF(Table1[[#This Row],[Ordem_insumos]]&lt;&gt;0,VLOOKUP(Table1[[#This Row],[Codigo_servico]],Preencher_Orcamento!$B:$D,3,FALSE)*Table1[[#This Row],[Qtde_insumo]],"")</f>
        <v>36.6</v>
      </c>
      <c r="M3257" s="16">
        <f>IF(Table1[[#This Row],[Ordem_insumos]]&lt;&gt;0,VLOOKUP(Table1[[#This Row],[Codigo_servico]],Preencher_Orcamento!$B:$D,3,FALSE)*Table1[[#This Row],[Subtotal_insumo]],"")</f>
        <v>497.64047557875188</v>
      </c>
    </row>
    <row r="3258" spans="1:13" ht="26.25" x14ac:dyDescent="0.25">
      <c r="A3258" s="6">
        <v>90306</v>
      </c>
      <c r="B3258" s="126">
        <v>2</v>
      </c>
      <c r="C3258" s="133"/>
      <c r="D3258" s="134">
        <v>52866</v>
      </c>
      <c r="E3258" s="7" t="s">
        <v>1119</v>
      </c>
      <c r="F3258" s="8" t="s">
        <v>5</v>
      </c>
      <c r="G3258" s="16">
        <f>IFERROR(VLOOKUP(Table1[[#This Row],[Codigo_insumo]],BD_Insumos!$B:$E,4),"")</f>
        <v>1.3988</v>
      </c>
      <c r="H3258" s="140">
        <v>1.02</v>
      </c>
      <c r="I3258" s="9"/>
      <c r="J3258" s="22">
        <f t="shared" si="50"/>
        <v>1.426776</v>
      </c>
      <c r="K3258" s="22" t="str">
        <f>IF(I3258&lt;&gt;"",SUMIF(Table1[Codigo_servico],A3258,Table1[Subtotal_insumo]),"")</f>
        <v/>
      </c>
      <c r="L3258" s="16">
        <f>IF(Table1[[#This Row],[Ordem_insumos]]&lt;&gt;0,VLOOKUP(Table1[[#This Row],[Codigo_servico]],Preencher_Orcamento!$B:$D,3,FALSE)*Table1[[#This Row],[Qtde_insumo]],"")</f>
        <v>612</v>
      </c>
      <c r="M3258" s="16">
        <f>IF(Table1[[#This Row],[Ordem_insumos]]&lt;&gt;0,VLOOKUP(Table1[[#This Row],[Codigo_servico]],Preencher_Orcamento!$B:$D,3,FALSE)*Table1[[#This Row],[Subtotal_insumo]],"")</f>
        <v>856.06560000000002</v>
      </c>
    </row>
    <row r="3259" spans="1:13" x14ac:dyDescent="0.25">
      <c r="A3259" s="6">
        <v>90306</v>
      </c>
      <c r="B3259" s="126">
        <v>3</v>
      </c>
      <c r="C3259" s="133"/>
      <c r="D3259" s="134">
        <v>2041</v>
      </c>
      <c r="E3259" s="7" t="s">
        <v>2192</v>
      </c>
      <c r="F3259" s="8" t="s">
        <v>2140</v>
      </c>
      <c r="G3259" s="18">
        <f>IFERROR(VLOOKUP(Table1[[#This Row],[Codigo_insumo]],BD_Insumos!$B:$E,4),"")</f>
        <v>18.820516146129485</v>
      </c>
      <c r="H3259" s="140">
        <v>6.0999999999999999E-2</v>
      </c>
      <c r="I3259" s="9"/>
      <c r="J3259" s="23">
        <f t="shared" si="50"/>
        <v>1.1480514849138985</v>
      </c>
      <c r="K3259" s="22" t="str">
        <f>IF(I3259&lt;&gt;"",SUMIF(Table1[Codigo_servico],A3259,Table1[Subtotal_insumo]),"")</f>
        <v/>
      </c>
      <c r="L3259" s="18">
        <f>IF(Table1[[#This Row],[Ordem_insumos]]&lt;&gt;0,VLOOKUP(Table1[[#This Row],[Codigo_servico]],Preencher_Orcamento!$B:$D,3,FALSE)*Table1[[#This Row],[Qtde_insumo]],"")</f>
        <v>36.6</v>
      </c>
      <c r="M3259" s="18">
        <f>IF(Table1[[#This Row],[Ordem_insumos]]&lt;&gt;0,VLOOKUP(Table1[[#This Row],[Codigo_servico]],Preencher_Orcamento!$B:$D,3,FALSE)*Table1[[#This Row],[Subtotal_insumo]],"")</f>
        <v>688.83089094833906</v>
      </c>
    </row>
    <row r="3260" spans="1:13" x14ac:dyDescent="0.25">
      <c r="A3260" s="3">
        <v>90307</v>
      </c>
      <c r="B3260" s="125">
        <v>0</v>
      </c>
      <c r="C3260" s="131" t="s">
        <v>2997</v>
      </c>
      <c r="D3260" s="132"/>
      <c r="E3260" s="4"/>
      <c r="F3260" s="4"/>
      <c r="G3260" s="17" t="str">
        <f>IFERROR(VLOOKUP(Table1[[#This Row],[Codigo_insumo]],BD_Insumos!$B:$E,4),"")</f>
        <v/>
      </c>
      <c r="H3260" s="139"/>
      <c r="I3260" s="5" t="s">
        <v>5</v>
      </c>
      <c r="J3260" s="20" t="str">
        <f t="shared" si="50"/>
        <v/>
      </c>
      <c r="K3260" s="21">
        <f>IF(I3260&lt;&gt;"",SUMIF(Table1[Codigo_servico],A3260,Table1[Subtotal_insumo]),"")</f>
        <v>4.3717335316091912</v>
      </c>
      <c r="L3260" s="17" t="str">
        <f>IF(Table1[[#This Row],[Ordem_insumos]]&lt;&gt;0,VLOOKUP(Table1[[#This Row],[Codigo_servico]],Preencher_Orcamento!$B:$D,3,FALSE)*Table1[[#This Row],[Qtde_insumo]],"")</f>
        <v/>
      </c>
      <c r="M3260" s="17" t="str">
        <f>IF(Table1[[#This Row],[Ordem_insumos]]&lt;&gt;0,VLOOKUP(Table1[[#This Row],[Codigo_servico]],Preencher_Orcamento!$B:$D,3,FALSE)*Table1[[#This Row],[Subtotal_insumo]],"")</f>
        <v/>
      </c>
    </row>
    <row r="3261" spans="1:13" x14ac:dyDescent="0.25">
      <c r="A3261" s="6">
        <v>90307</v>
      </c>
      <c r="B3261" s="126">
        <v>1</v>
      </c>
      <c r="C3261" s="133"/>
      <c r="D3261" s="134">
        <v>2044</v>
      </c>
      <c r="E3261" s="7" t="s">
        <v>2193</v>
      </c>
      <c r="F3261" s="8" t="s">
        <v>2140</v>
      </c>
      <c r="G3261" s="16">
        <f>IFERROR(VLOOKUP(Table1[[#This Row],[Codigo_insumo]],BD_Insumos!$B:$E,4),"")</f>
        <v>13.596734305430379</v>
      </c>
      <c r="H3261" s="140">
        <v>7.0000000000000007E-2</v>
      </c>
      <c r="I3261" s="9"/>
      <c r="J3261" s="22">
        <f t="shared" si="50"/>
        <v>0.95177140138012661</v>
      </c>
      <c r="K3261" s="22" t="str">
        <f>IF(I3261&lt;&gt;"",SUMIF(Table1[Codigo_servico],A3261,Table1[Subtotal_insumo]),"")</f>
        <v/>
      </c>
      <c r="L3261" s="16">
        <f>IF(Table1[[#This Row],[Ordem_insumos]]&lt;&gt;0,VLOOKUP(Table1[[#This Row],[Codigo_servico]],Preencher_Orcamento!$B:$D,3,FALSE)*Table1[[#This Row],[Qtde_insumo]],"")</f>
        <v>28.000000000000004</v>
      </c>
      <c r="M3261" s="16">
        <f>IF(Table1[[#This Row],[Ordem_insumos]]&lt;&gt;0,VLOOKUP(Table1[[#This Row],[Codigo_servico]],Preencher_Orcamento!$B:$D,3,FALSE)*Table1[[#This Row],[Subtotal_insumo]],"")</f>
        <v>380.70856055205064</v>
      </c>
    </row>
    <row r="3262" spans="1:13" x14ac:dyDescent="0.25">
      <c r="A3262" s="6">
        <v>90307</v>
      </c>
      <c r="B3262" s="126">
        <v>2</v>
      </c>
      <c r="C3262" s="133"/>
      <c r="D3262" s="134">
        <v>2041</v>
      </c>
      <c r="E3262" s="7" t="s">
        <v>2192</v>
      </c>
      <c r="F3262" s="8" t="s">
        <v>2140</v>
      </c>
      <c r="G3262" s="16">
        <f>IFERROR(VLOOKUP(Table1[[#This Row],[Codigo_insumo]],BD_Insumos!$B:$E,4),"")</f>
        <v>18.820516146129485</v>
      </c>
      <c r="H3262" s="140">
        <v>7.0000000000000007E-2</v>
      </c>
      <c r="I3262" s="9"/>
      <c r="J3262" s="22">
        <f t="shared" si="50"/>
        <v>1.317436130229064</v>
      </c>
      <c r="K3262" s="22" t="str">
        <f>IF(I3262&lt;&gt;"",SUMIF(Table1[Codigo_servico],A3262,Table1[Subtotal_insumo]),"")</f>
        <v/>
      </c>
      <c r="L3262" s="16">
        <f>IF(Table1[[#This Row],[Ordem_insumos]]&lt;&gt;0,VLOOKUP(Table1[[#This Row],[Codigo_servico]],Preencher_Orcamento!$B:$D,3,FALSE)*Table1[[#This Row],[Qtde_insumo]],"")</f>
        <v>28.000000000000004</v>
      </c>
      <c r="M3262" s="16">
        <f>IF(Table1[[#This Row],[Ordem_insumos]]&lt;&gt;0,VLOOKUP(Table1[[#This Row],[Codigo_servico]],Preencher_Orcamento!$B:$D,3,FALSE)*Table1[[#This Row],[Subtotal_insumo]],"")</f>
        <v>526.97445209162561</v>
      </c>
    </row>
    <row r="3263" spans="1:13" ht="26.25" x14ac:dyDescent="0.25">
      <c r="A3263" s="6">
        <v>90307</v>
      </c>
      <c r="B3263" s="126">
        <v>3</v>
      </c>
      <c r="C3263" s="133"/>
      <c r="D3263" s="134">
        <v>52867</v>
      </c>
      <c r="E3263" s="7" t="s">
        <v>1120</v>
      </c>
      <c r="F3263" s="8" t="s">
        <v>5</v>
      </c>
      <c r="G3263" s="18">
        <f>IFERROR(VLOOKUP(Table1[[#This Row],[Codigo_insumo]],BD_Insumos!$B:$E,4),"")</f>
        <v>2.0613000000000001</v>
      </c>
      <c r="H3263" s="140">
        <v>1.02</v>
      </c>
      <c r="I3263" s="9"/>
      <c r="J3263" s="23">
        <f t="shared" si="50"/>
        <v>2.1025260000000001</v>
      </c>
      <c r="K3263" s="22" t="str">
        <f>IF(I3263&lt;&gt;"",SUMIF(Table1[Codigo_servico],A3263,Table1[Subtotal_insumo]),"")</f>
        <v/>
      </c>
      <c r="L3263" s="18">
        <f>IF(Table1[[#This Row],[Ordem_insumos]]&lt;&gt;0,VLOOKUP(Table1[[#This Row],[Codigo_servico]],Preencher_Orcamento!$B:$D,3,FALSE)*Table1[[#This Row],[Qtde_insumo]],"")</f>
        <v>408</v>
      </c>
      <c r="M3263" s="18">
        <f>IF(Table1[[#This Row],[Ordem_insumos]]&lt;&gt;0,VLOOKUP(Table1[[#This Row],[Codigo_servico]],Preencher_Orcamento!$B:$D,3,FALSE)*Table1[[#This Row],[Subtotal_insumo]],"")</f>
        <v>841.0104</v>
      </c>
    </row>
    <row r="3264" spans="1:13" x14ac:dyDescent="0.25">
      <c r="A3264" s="3">
        <v>90308</v>
      </c>
      <c r="B3264" s="125">
        <v>0</v>
      </c>
      <c r="C3264" s="131" t="s">
        <v>2998</v>
      </c>
      <c r="D3264" s="132"/>
      <c r="E3264" s="4"/>
      <c r="F3264" s="4"/>
      <c r="G3264" s="17" t="str">
        <f>IFERROR(VLOOKUP(Table1[[#This Row],[Codigo_insumo]],BD_Insumos!$B:$E,4),"")</f>
        <v/>
      </c>
      <c r="H3264" s="139"/>
      <c r="I3264" s="5" t="s">
        <v>5</v>
      </c>
      <c r="J3264" s="20" t="str">
        <f t="shared" si="50"/>
        <v/>
      </c>
      <c r="K3264" s="21">
        <f>IF(I3264&lt;&gt;"",SUMIF(Table1[Codigo_servico],A3264,Table1[Subtotal_insumo]),"")</f>
        <v>6.5694420361247889</v>
      </c>
      <c r="L3264" s="17" t="str">
        <f>IF(Table1[[#This Row],[Ordem_insumos]]&lt;&gt;0,VLOOKUP(Table1[[#This Row],[Codigo_servico]],Preencher_Orcamento!$B:$D,3,FALSE)*Table1[[#This Row],[Qtde_insumo]],"")</f>
        <v/>
      </c>
      <c r="M3264" s="17" t="str">
        <f>IF(Table1[[#This Row],[Ordem_insumos]]&lt;&gt;0,VLOOKUP(Table1[[#This Row],[Codigo_servico]],Preencher_Orcamento!$B:$D,3,FALSE)*Table1[[#This Row],[Subtotal_insumo]],"")</f>
        <v/>
      </c>
    </row>
    <row r="3265" spans="1:13" x14ac:dyDescent="0.25">
      <c r="A3265" s="6">
        <v>90308</v>
      </c>
      <c r="B3265" s="126">
        <v>1</v>
      </c>
      <c r="C3265" s="133"/>
      <c r="D3265" s="134">
        <v>2044</v>
      </c>
      <c r="E3265" s="7" t="s">
        <v>2193</v>
      </c>
      <c r="F3265" s="8" t="s">
        <v>2140</v>
      </c>
      <c r="G3265" s="16">
        <f>IFERROR(VLOOKUP(Table1[[#This Row],[Codigo_insumo]],BD_Insumos!$B:$E,4),"")</f>
        <v>13.596734305430379</v>
      </c>
      <c r="H3265" s="140">
        <v>0.08</v>
      </c>
      <c r="I3265" s="9"/>
      <c r="J3265" s="22">
        <f t="shared" si="50"/>
        <v>1.0877387444344304</v>
      </c>
      <c r="K3265" s="22" t="str">
        <f>IF(I3265&lt;&gt;"",SUMIF(Table1[Codigo_servico],A3265,Table1[Subtotal_insumo]),"")</f>
        <v/>
      </c>
      <c r="L3265" s="16">
        <f>IF(Table1[[#This Row],[Ordem_insumos]]&lt;&gt;0,VLOOKUP(Table1[[#This Row],[Codigo_servico]],Preencher_Orcamento!$B:$D,3,FALSE)*Table1[[#This Row],[Qtde_insumo]],"")</f>
        <v>0</v>
      </c>
      <c r="M3265" s="16">
        <f>IF(Table1[[#This Row],[Ordem_insumos]]&lt;&gt;0,VLOOKUP(Table1[[#This Row],[Codigo_servico]],Preencher_Orcamento!$B:$D,3,FALSE)*Table1[[#This Row],[Subtotal_insumo]],"")</f>
        <v>0</v>
      </c>
    </row>
    <row r="3266" spans="1:13" ht="26.25" x14ac:dyDescent="0.25">
      <c r="A3266" s="6">
        <v>90308</v>
      </c>
      <c r="B3266" s="126">
        <v>2</v>
      </c>
      <c r="C3266" s="133"/>
      <c r="D3266" s="134">
        <v>52805</v>
      </c>
      <c r="E3266" s="7" t="s">
        <v>1083</v>
      </c>
      <c r="F3266" s="8" t="s">
        <v>5</v>
      </c>
      <c r="G3266" s="16">
        <f>IFERROR(VLOOKUP(Table1[[#This Row],[Codigo_insumo]],BD_Insumos!$B:$E,4),"")</f>
        <v>3.8980999999999999</v>
      </c>
      <c r="H3266" s="140">
        <v>1.02</v>
      </c>
      <c r="I3266" s="9"/>
      <c r="J3266" s="22">
        <f t="shared" ref="J3266:J3329" si="51">IF(I3266="",G3266*H3266,"")</f>
        <v>3.9760619999999998</v>
      </c>
      <c r="K3266" s="22" t="str">
        <f>IF(I3266&lt;&gt;"",SUMIF(Table1[Codigo_servico],A3266,Table1[Subtotal_insumo]),"")</f>
        <v/>
      </c>
      <c r="L3266" s="16">
        <f>IF(Table1[[#This Row],[Ordem_insumos]]&lt;&gt;0,VLOOKUP(Table1[[#This Row],[Codigo_servico]],Preencher_Orcamento!$B:$D,3,FALSE)*Table1[[#This Row],[Qtde_insumo]],"")</f>
        <v>0</v>
      </c>
      <c r="M3266" s="16">
        <f>IF(Table1[[#This Row],[Ordem_insumos]]&lt;&gt;0,VLOOKUP(Table1[[#This Row],[Codigo_servico]],Preencher_Orcamento!$B:$D,3,FALSE)*Table1[[#This Row],[Subtotal_insumo]],"")</f>
        <v>0</v>
      </c>
    </row>
    <row r="3267" spans="1:13" x14ac:dyDescent="0.25">
      <c r="A3267" s="6">
        <v>90308</v>
      </c>
      <c r="B3267" s="126">
        <v>3</v>
      </c>
      <c r="C3267" s="133"/>
      <c r="D3267" s="134">
        <v>2041</v>
      </c>
      <c r="E3267" s="7" t="s">
        <v>2192</v>
      </c>
      <c r="F3267" s="8" t="s">
        <v>2140</v>
      </c>
      <c r="G3267" s="18">
        <f>IFERROR(VLOOKUP(Table1[[#This Row],[Codigo_insumo]],BD_Insumos!$B:$E,4),"")</f>
        <v>18.820516146129485</v>
      </c>
      <c r="H3267" s="140">
        <v>0.08</v>
      </c>
      <c r="I3267" s="9"/>
      <c r="J3267" s="23">
        <f t="shared" si="51"/>
        <v>1.5056412916903588</v>
      </c>
      <c r="K3267" s="22" t="str">
        <f>IF(I3267&lt;&gt;"",SUMIF(Table1[Codigo_servico],A3267,Table1[Subtotal_insumo]),"")</f>
        <v/>
      </c>
      <c r="L3267" s="18">
        <f>IF(Table1[[#This Row],[Ordem_insumos]]&lt;&gt;0,VLOOKUP(Table1[[#This Row],[Codigo_servico]],Preencher_Orcamento!$B:$D,3,FALSE)*Table1[[#This Row],[Qtde_insumo]],"")</f>
        <v>0</v>
      </c>
      <c r="M3267" s="18">
        <f>IF(Table1[[#This Row],[Ordem_insumos]]&lt;&gt;0,VLOOKUP(Table1[[#This Row],[Codigo_servico]],Preencher_Orcamento!$B:$D,3,FALSE)*Table1[[#This Row],[Subtotal_insumo]],"")</f>
        <v>0</v>
      </c>
    </row>
    <row r="3268" spans="1:13" x14ac:dyDescent="0.25">
      <c r="A3268" s="3">
        <v>90309</v>
      </c>
      <c r="B3268" s="125">
        <v>0</v>
      </c>
      <c r="C3268" s="131" t="s">
        <v>2999</v>
      </c>
      <c r="D3268" s="132"/>
      <c r="E3268" s="4"/>
      <c r="F3268" s="4"/>
      <c r="G3268" s="17" t="str">
        <f>IFERROR(VLOOKUP(Table1[[#This Row],[Codigo_insumo]],BD_Insumos!$B:$E,4),"")</f>
        <v/>
      </c>
      <c r="H3268" s="139"/>
      <c r="I3268" s="5" t="s">
        <v>5</v>
      </c>
      <c r="J3268" s="20" t="str">
        <f t="shared" si="51"/>
        <v/>
      </c>
      <c r="K3268" s="21">
        <f>IF(I3268&lt;&gt;"",SUMIF(Table1[Codigo_servico],A3268,Table1[Subtotal_insumo]),"")</f>
        <v>8.9322885406403874</v>
      </c>
      <c r="L3268" s="17" t="str">
        <f>IF(Table1[[#This Row],[Ordem_insumos]]&lt;&gt;0,VLOOKUP(Table1[[#This Row],[Codigo_servico]],Preencher_Orcamento!$B:$D,3,FALSE)*Table1[[#This Row],[Qtde_insumo]],"")</f>
        <v/>
      </c>
      <c r="M3268" s="17" t="str">
        <f>IF(Table1[[#This Row],[Ordem_insumos]]&lt;&gt;0,VLOOKUP(Table1[[#This Row],[Codigo_servico]],Preencher_Orcamento!$B:$D,3,FALSE)*Table1[[#This Row],[Subtotal_insumo]],"")</f>
        <v/>
      </c>
    </row>
    <row r="3269" spans="1:13" ht="26.25" x14ac:dyDescent="0.25">
      <c r="A3269" s="6">
        <v>90309</v>
      </c>
      <c r="B3269" s="126">
        <v>1</v>
      </c>
      <c r="C3269" s="133"/>
      <c r="D3269" s="134">
        <v>52806</v>
      </c>
      <c r="E3269" s="7" t="s">
        <v>1084</v>
      </c>
      <c r="F3269" s="8" t="s">
        <v>5</v>
      </c>
      <c r="G3269" s="16">
        <f>IFERROR(VLOOKUP(Table1[[#This Row],[Codigo_insumo]],BD_Insumos!$B:$E,4),"")</f>
        <v>5.8967999999999998</v>
      </c>
      <c r="H3269" s="140">
        <v>1.02</v>
      </c>
      <c r="I3269" s="9"/>
      <c r="J3269" s="22">
        <f t="shared" si="51"/>
        <v>6.0147360000000001</v>
      </c>
      <c r="K3269" s="22" t="str">
        <f>IF(I3269&lt;&gt;"",SUMIF(Table1[Codigo_servico],A3269,Table1[Subtotal_insumo]),"")</f>
        <v/>
      </c>
      <c r="L3269" s="16">
        <f>IF(Table1[[#This Row],[Ordem_insumos]]&lt;&gt;0,VLOOKUP(Table1[[#This Row],[Codigo_servico]],Preencher_Orcamento!$B:$D,3,FALSE)*Table1[[#This Row],[Qtde_insumo]],"")</f>
        <v>0</v>
      </c>
      <c r="M3269" s="16">
        <f>IF(Table1[[#This Row],[Ordem_insumos]]&lt;&gt;0,VLOOKUP(Table1[[#This Row],[Codigo_servico]],Preencher_Orcamento!$B:$D,3,FALSE)*Table1[[#This Row],[Subtotal_insumo]],"")</f>
        <v>0</v>
      </c>
    </row>
    <row r="3270" spans="1:13" x14ac:dyDescent="0.25">
      <c r="A3270" s="6">
        <v>90309</v>
      </c>
      <c r="B3270" s="126">
        <v>2</v>
      </c>
      <c r="C3270" s="133"/>
      <c r="D3270" s="134">
        <v>2044</v>
      </c>
      <c r="E3270" s="7" t="s">
        <v>2193</v>
      </c>
      <c r="F3270" s="8" t="s">
        <v>2140</v>
      </c>
      <c r="G3270" s="16">
        <f>IFERROR(VLOOKUP(Table1[[#This Row],[Codigo_insumo]],BD_Insumos!$B:$E,4),"")</f>
        <v>13.596734305430379</v>
      </c>
      <c r="H3270" s="140">
        <v>0.09</v>
      </c>
      <c r="I3270" s="9"/>
      <c r="J3270" s="22">
        <f t="shared" si="51"/>
        <v>1.223706087488734</v>
      </c>
      <c r="K3270" s="22" t="str">
        <f>IF(I3270&lt;&gt;"",SUMIF(Table1[Codigo_servico],A3270,Table1[Subtotal_insumo]),"")</f>
        <v/>
      </c>
      <c r="L3270" s="16">
        <f>IF(Table1[[#This Row],[Ordem_insumos]]&lt;&gt;0,VLOOKUP(Table1[[#This Row],[Codigo_servico]],Preencher_Orcamento!$B:$D,3,FALSE)*Table1[[#This Row],[Qtde_insumo]],"")</f>
        <v>0</v>
      </c>
      <c r="M3270" s="16">
        <f>IF(Table1[[#This Row],[Ordem_insumos]]&lt;&gt;0,VLOOKUP(Table1[[#This Row],[Codigo_servico]],Preencher_Orcamento!$B:$D,3,FALSE)*Table1[[#This Row],[Subtotal_insumo]],"")</f>
        <v>0</v>
      </c>
    </row>
    <row r="3271" spans="1:13" x14ac:dyDescent="0.25">
      <c r="A3271" s="6">
        <v>90309</v>
      </c>
      <c r="B3271" s="126">
        <v>3</v>
      </c>
      <c r="C3271" s="133"/>
      <c r="D3271" s="134">
        <v>2041</v>
      </c>
      <c r="E3271" s="7" t="s">
        <v>2192</v>
      </c>
      <c r="F3271" s="8" t="s">
        <v>2140</v>
      </c>
      <c r="G3271" s="18">
        <f>IFERROR(VLOOKUP(Table1[[#This Row],[Codigo_insumo]],BD_Insumos!$B:$E,4),"")</f>
        <v>18.820516146129485</v>
      </c>
      <c r="H3271" s="140">
        <v>0.09</v>
      </c>
      <c r="I3271" s="9"/>
      <c r="J3271" s="23">
        <f t="shared" si="51"/>
        <v>1.6938464531516535</v>
      </c>
      <c r="K3271" s="22" t="str">
        <f>IF(I3271&lt;&gt;"",SUMIF(Table1[Codigo_servico],A3271,Table1[Subtotal_insumo]),"")</f>
        <v/>
      </c>
      <c r="L3271" s="18">
        <f>IF(Table1[[#This Row],[Ordem_insumos]]&lt;&gt;0,VLOOKUP(Table1[[#This Row],[Codigo_servico]],Preencher_Orcamento!$B:$D,3,FALSE)*Table1[[#This Row],[Qtde_insumo]],"")</f>
        <v>0</v>
      </c>
      <c r="M3271" s="18">
        <f>IF(Table1[[#This Row],[Ordem_insumos]]&lt;&gt;0,VLOOKUP(Table1[[#This Row],[Codigo_servico]],Preencher_Orcamento!$B:$D,3,FALSE)*Table1[[#This Row],[Subtotal_insumo]],"")</f>
        <v>0</v>
      </c>
    </row>
    <row r="3272" spans="1:13" x14ac:dyDescent="0.25">
      <c r="A3272" s="3">
        <v>90310</v>
      </c>
      <c r="B3272" s="125">
        <v>0</v>
      </c>
      <c r="C3272" s="131" t="s">
        <v>3000</v>
      </c>
      <c r="D3272" s="132"/>
      <c r="E3272" s="4"/>
      <c r="F3272" s="4"/>
      <c r="G3272" s="17" t="str">
        <f>IFERROR(VLOOKUP(Table1[[#This Row],[Codigo_insumo]],BD_Insumos!$B:$E,4),"")</f>
        <v/>
      </c>
      <c r="H3272" s="139"/>
      <c r="I3272" s="5" t="s">
        <v>5</v>
      </c>
      <c r="J3272" s="20" t="str">
        <f t="shared" si="51"/>
        <v/>
      </c>
      <c r="K3272" s="21">
        <f>IF(I3272&lt;&gt;"",SUMIF(Table1[Codigo_servico],A3272,Table1[Subtotal_insumo]),"")</f>
        <v>12.353895045155987</v>
      </c>
      <c r="L3272" s="17" t="str">
        <f>IF(Table1[[#This Row],[Ordem_insumos]]&lt;&gt;0,VLOOKUP(Table1[[#This Row],[Codigo_servico]],Preencher_Orcamento!$B:$D,3,FALSE)*Table1[[#This Row],[Qtde_insumo]],"")</f>
        <v/>
      </c>
      <c r="M3272" s="17" t="str">
        <f>IF(Table1[[#This Row],[Ordem_insumos]]&lt;&gt;0,VLOOKUP(Table1[[#This Row],[Codigo_servico]],Preencher_Orcamento!$B:$D,3,FALSE)*Table1[[#This Row],[Subtotal_insumo]],"")</f>
        <v/>
      </c>
    </row>
    <row r="3273" spans="1:13" x14ac:dyDescent="0.25">
      <c r="A3273" s="6">
        <v>90310</v>
      </c>
      <c r="B3273" s="126">
        <v>1</v>
      </c>
      <c r="C3273" s="133"/>
      <c r="D3273" s="134">
        <v>2041</v>
      </c>
      <c r="E3273" s="7" t="s">
        <v>2192</v>
      </c>
      <c r="F3273" s="8" t="s">
        <v>2140</v>
      </c>
      <c r="G3273" s="16">
        <f>IFERROR(VLOOKUP(Table1[[#This Row],[Codigo_insumo]],BD_Insumos!$B:$E,4),"")</f>
        <v>18.820516146129485</v>
      </c>
      <c r="H3273" s="140">
        <v>0.1</v>
      </c>
      <c r="I3273" s="9"/>
      <c r="J3273" s="22">
        <f t="shared" si="51"/>
        <v>1.8820516146129487</v>
      </c>
      <c r="K3273" s="22" t="str">
        <f>IF(I3273&lt;&gt;"",SUMIF(Table1[Codigo_servico],A3273,Table1[Subtotal_insumo]),"")</f>
        <v/>
      </c>
      <c r="L3273" s="16">
        <f>IF(Table1[[#This Row],[Ordem_insumos]]&lt;&gt;0,VLOOKUP(Table1[[#This Row],[Codigo_servico]],Preencher_Orcamento!$B:$D,3,FALSE)*Table1[[#This Row],[Qtde_insumo]],"")</f>
        <v>0</v>
      </c>
      <c r="M3273" s="16">
        <f>IF(Table1[[#This Row],[Ordem_insumos]]&lt;&gt;0,VLOOKUP(Table1[[#This Row],[Codigo_servico]],Preencher_Orcamento!$B:$D,3,FALSE)*Table1[[#This Row],[Subtotal_insumo]],"")</f>
        <v>0</v>
      </c>
    </row>
    <row r="3274" spans="1:13" x14ac:dyDescent="0.25">
      <c r="A3274" s="6">
        <v>90310</v>
      </c>
      <c r="B3274" s="126">
        <v>2</v>
      </c>
      <c r="C3274" s="133"/>
      <c r="D3274" s="134">
        <v>2044</v>
      </c>
      <c r="E3274" s="7" t="s">
        <v>2193</v>
      </c>
      <c r="F3274" s="8" t="s">
        <v>2140</v>
      </c>
      <c r="G3274" s="16">
        <f>IFERROR(VLOOKUP(Table1[[#This Row],[Codigo_insumo]],BD_Insumos!$B:$E,4),"")</f>
        <v>13.596734305430379</v>
      </c>
      <c r="H3274" s="140">
        <v>0.1</v>
      </c>
      <c r="I3274" s="9"/>
      <c r="J3274" s="22">
        <f t="shared" si="51"/>
        <v>1.359673430543038</v>
      </c>
      <c r="K3274" s="22" t="str">
        <f>IF(I3274&lt;&gt;"",SUMIF(Table1[Codigo_servico],A3274,Table1[Subtotal_insumo]),"")</f>
        <v/>
      </c>
      <c r="L3274" s="16">
        <f>IF(Table1[[#This Row],[Ordem_insumos]]&lt;&gt;0,VLOOKUP(Table1[[#This Row],[Codigo_servico]],Preencher_Orcamento!$B:$D,3,FALSE)*Table1[[#This Row],[Qtde_insumo]],"")</f>
        <v>0</v>
      </c>
      <c r="M3274" s="16">
        <f>IF(Table1[[#This Row],[Ordem_insumos]]&lt;&gt;0,VLOOKUP(Table1[[#This Row],[Codigo_servico]],Preencher_Orcamento!$B:$D,3,FALSE)*Table1[[#This Row],[Subtotal_insumo]],"")</f>
        <v>0</v>
      </c>
    </row>
    <row r="3275" spans="1:13" ht="26.25" x14ac:dyDescent="0.25">
      <c r="A3275" s="6">
        <v>90310</v>
      </c>
      <c r="B3275" s="126">
        <v>3</v>
      </c>
      <c r="C3275" s="133"/>
      <c r="D3275" s="134">
        <v>52807</v>
      </c>
      <c r="E3275" s="7" t="s">
        <v>1085</v>
      </c>
      <c r="F3275" s="8" t="s">
        <v>5</v>
      </c>
      <c r="G3275" s="18">
        <f>IFERROR(VLOOKUP(Table1[[#This Row],[Codigo_insumo]],BD_Insumos!$B:$E,4),"")</f>
        <v>8.9335000000000004</v>
      </c>
      <c r="H3275" s="140">
        <v>1.02</v>
      </c>
      <c r="I3275" s="9"/>
      <c r="J3275" s="23">
        <f t="shared" si="51"/>
        <v>9.1121700000000008</v>
      </c>
      <c r="K3275" s="22" t="str">
        <f>IF(I3275&lt;&gt;"",SUMIF(Table1[Codigo_servico],A3275,Table1[Subtotal_insumo]),"")</f>
        <v/>
      </c>
      <c r="L3275" s="18">
        <f>IF(Table1[[#This Row],[Ordem_insumos]]&lt;&gt;0,VLOOKUP(Table1[[#This Row],[Codigo_servico]],Preencher_Orcamento!$B:$D,3,FALSE)*Table1[[#This Row],[Qtde_insumo]],"")</f>
        <v>0</v>
      </c>
      <c r="M3275" s="18">
        <f>IF(Table1[[#This Row],[Ordem_insumos]]&lt;&gt;0,VLOOKUP(Table1[[#This Row],[Codigo_servico]],Preencher_Orcamento!$B:$D,3,FALSE)*Table1[[#This Row],[Subtotal_insumo]],"")</f>
        <v>0</v>
      </c>
    </row>
    <row r="3276" spans="1:13" x14ac:dyDescent="0.25">
      <c r="A3276" s="3">
        <v>90311</v>
      </c>
      <c r="B3276" s="125">
        <v>0</v>
      </c>
      <c r="C3276" s="131" t="s">
        <v>3001</v>
      </c>
      <c r="D3276" s="132"/>
      <c r="E3276" s="4"/>
      <c r="F3276" s="4"/>
      <c r="G3276" s="17" t="str">
        <f>IFERROR(VLOOKUP(Table1[[#This Row],[Codigo_insumo]],BD_Insumos!$B:$E,4),"")</f>
        <v/>
      </c>
      <c r="H3276" s="139"/>
      <c r="I3276" s="5" t="s">
        <v>5</v>
      </c>
      <c r="J3276" s="20" t="str">
        <f t="shared" si="51"/>
        <v/>
      </c>
      <c r="K3276" s="21">
        <f>IF(I3276&lt;&gt;"",SUMIF(Table1[Codigo_servico],A3276,Table1[Subtotal_insumo]),"")</f>
        <v>18.062611567733981</v>
      </c>
      <c r="L3276" s="17" t="str">
        <f>IF(Table1[[#This Row],[Ordem_insumos]]&lt;&gt;0,VLOOKUP(Table1[[#This Row],[Codigo_servico]],Preencher_Orcamento!$B:$D,3,FALSE)*Table1[[#This Row],[Qtde_insumo]],"")</f>
        <v/>
      </c>
      <c r="M3276" s="17" t="str">
        <f>IF(Table1[[#This Row],[Ordem_insumos]]&lt;&gt;0,VLOOKUP(Table1[[#This Row],[Codigo_servico]],Preencher_Orcamento!$B:$D,3,FALSE)*Table1[[#This Row],[Subtotal_insumo]],"")</f>
        <v/>
      </c>
    </row>
    <row r="3277" spans="1:13" x14ac:dyDescent="0.25">
      <c r="A3277" s="6">
        <v>90311</v>
      </c>
      <c r="B3277" s="126">
        <v>1</v>
      </c>
      <c r="C3277" s="133"/>
      <c r="D3277" s="134">
        <v>2041</v>
      </c>
      <c r="E3277" s="7" t="s">
        <v>2192</v>
      </c>
      <c r="F3277" s="8" t="s">
        <v>2140</v>
      </c>
      <c r="G3277" s="16">
        <f>IFERROR(VLOOKUP(Table1[[#This Row],[Codigo_insumo]],BD_Insumos!$B:$E,4),"")</f>
        <v>18.820516146129485</v>
      </c>
      <c r="H3277" s="140">
        <v>0.15</v>
      </c>
      <c r="I3277" s="9"/>
      <c r="J3277" s="22">
        <f t="shared" si="51"/>
        <v>2.8230774219194226</v>
      </c>
      <c r="K3277" s="22" t="str">
        <f>IF(I3277&lt;&gt;"",SUMIF(Table1[Codigo_servico],A3277,Table1[Subtotal_insumo]),"")</f>
        <v/>
      </c>
      <c r="L3277" s="16">
        <f>IF(Table1[[#This Row],[Ordem_insumos]]&lt;&gt;0,VLOOKUP(Table1[[#This Row],[Codigo_servico]],Preencher_Orcamento!$B:$D,3,FALSE)*Table1[[#This Row],[Qtde_insumo]],"")</f>
        <v>18</v>
      </c>
      <c r="M3277" s="16">
        <f>IF(Table1[[#This Row],[Ordem_insumos]]&lt;&gt;0,VLOOKUP(Table1[[#This Row],[Codigo_servico]],Preencher_Orcamento!$B:$D,3,FALSE)*Table1[[#This Row],[Subtotal_insumo]],"")</f>
        <v>338.76929063033072</v>
      </c>
    </row>
    <row r="3278" spans="1:13" x14ac:dyDescent="0.25">
      <c r="A3278" s="6">
        <v>90311</v>
      </c>
      <c r="B3278" s="126">
        <v>2</v>
      </c>
      <c r="C3278" s="133"/>
      <c r="D3278" s="134">
        <v>2044</v>
      </c>
      <c r="E3278" s="7" t="s">
        <v>2193</v>
      </c>
      <c r="F3278" s="8" t="s">
        <v>2140</v>
      </c>
      <c r="G3278" s="16">
        <f>IFERROR(VLOOKUP(Table1[[#This Row],[Codigo_insumo]],BD_Insumos!$B:$E,4),"")</f>
        <v>13.596734305430379</v>
      </c>
      <c r="H3278" s="140">
        <v>0.15</v>
      </c>
      <c r="I3278" s="9"/>
      <c r="J3278" s="22">
        <f t="shared" si="51"/>
        <v>2.0395101458145568</v>
      </c>
      <c r="K3278" s="22" t="str">
        <f>IF(I3278&lt;&gt;"",SUMIF(Table1[Codigo_servico],A3278,Table1[Subtotal_insumo]),"")</f>
        <v/>
      </c>
      <c r="L3278" s="16">
        <f>IF(Table1[[#This Row],[Ordem_insumos]]&lt;&gt;0,VLOOKUP(Table1[[#This Row],[Codigo_servico]],Preencher_Orcamento!$B:$D,3,FALSE)*Table1[[#This Row],[Qtde_insumo]],"")</f>
        <v>18</v>
      </c>
      <c r="M3278" s="16">
        <f>IF(Table1[[#This Row],[Ordem_insumos]]&lt;&gt;0,VLOOKUP(Table1[[#This Row],[Codigo_servico]],Preencher_Orcamento!$B:$D,3,FALSE)*Table1[[#This Row],[Subtotal_insumo]],"")</f>
        <v>244.74121749774682</v>
      </c>
    </row>
    <row r="3279" spans="1:13" ht="26.25" x14ac:dyDescent="0.25">
      <c r="A3279" s="6">
        <v>90311</v>
      </c>
      <c r="B3279" s="126">
        <v>3</v>
      </c>
      <c r="C3279" s="133"/>
      <c r="D3279" s="134">
        <v>52808</v>
      </c>
      <c r="E3279" s="7" t="s">
        <v>1086</v>
      </c>
      <c r="F3279" s="8" t="s">
        <v>5</v>
      </c>
      <c r="G3279" s="18">
        <f>IFERROR(VLOOKUP(Table1[[#This Row],[Codigo_insumo]],BD_Insumos!$B:$E,4),"")</f>
        <v>12.9412</v>
      </c>
      <c r="H3279" s="140">
        <v>1.02</v>
      </c>
      <c r="I3279" s="9"/>
      <c r="J3279" s="23">
        <f t="shared" si="51"/>
        <v>13.200024000000001</v>
      </c>
      <c r="K3279" s="22" t="str">
        <f>IF(I3279&lt;&gt;"",SUMIF(Table1[Codigo_servico],A3279,Table1[Subtotal_insumo]),"")</f>
        <v/>
      </c>
      <c r="L3279" s="18">
        <f>IF(Table1[[#This Row],[Ordem_insumos]]&lt;&gt;0,VLOOKUP(Table1[[#This Row],[Codigo_servico]],Preencher_Orcamento!$B:$D,3,FALSE)*Table1[[#This Row],[Qtde_insumo]],"")</f>
        <v>122.4</v>
      </c>
      <c r="M3279" s="18">
        <f>IF(Table1[[#This Row],[Ordem_insumos]]&lt;&gt;0,VLOOKUP(Table1[[#This Row],[Codigo_servico]],Preencher_Orcamento!$B:$D,3,FALSE)*Table1[[#This Row],[Subtotal_insumo]],"")</f>
        <v>1584.00288</v>
      </c>
    </row>
    <row r="3280" spans="1:13" x14ac:dyDescent="0.25">
      <c r="A3280" s="3">
        <v>90312</v>
      </c>
      <c r="B3280" s="125">
        <v>0</v>
      </c>
      <c r="C3280" s="131" t="s">
        <v>3002</v>
      </c>
      <c r="D3280" s="132"/>
      <c r="E3280" s="4"/>
      <c r="F3280" s="4"/>
      <c r="G3280" s="17" t="str">
        <f>IFERROR(VLOOKUP(Table1[[#This Row],[Codigo_insumo]],BD_Insumos!$B:$E,4),"")</f>
        <v/>
      </c>
      <c r="H3280" s="139"/>
      <c r="I3280" s="5" t="s">
        <v>5</v>
      </c>
      <c r="J3280" s="20" t="str">
        <f t="shared" si="51"/>
        <v/>
      </c>
      <c r="K3280" s="21">
        <f>IF(I3280&lt;&gt;"",SUMIF(Table1[Codigo_servico],A3280,Table1[Subtotal_insumo]),"")</f>
        <v>24.992064090311974</v>
      </c>
      <c r="L3280" s="17" t="str">
        <f>IF(Table1[[#This Row],[Ordem_insumos]]&lt;&gt;0,VLOOKUP(Table1[[#This Row],[Codigo_servico]],Preencher_Orcamento!$B:$D,3,FALSE)*Table1[[#This Row],[Qtde_insumo]],"")</f>
        <v/>
      </c>
      <c r="M3280" s="17" t="str">
        <f>IF(Table1[[#This Row],[Ordem_insumos]]&lt;&gt;0,VLOOKUP(Table1[[#This Row],[Codigo_servico]],Preencher_Orcamento!$B:$D,3,FALSE)*Table1[[#This Row],[Subtotal_insumo]],"")</f>
        <v/>
      </c>
    </row>
    <row r="3281" spans="1:13" ht="26.25" x14ac:dyDescent="0.25">
      <c r="A3281" s="6">
        <v>90312</v>
      </c>
      <c r="B3281" s="126">
        <v>1</v>
      </c>
      <c r="C3281" s="133"/>
      <c r="D3281" s="134">
        <v>52809</v>
      </c>
      <c r="E3281" s="7" t="s">
        <v>1087</v>
      </c>
      <c r="F3281" s="8" t="s">
        <v>5</v>
      </c>
      <c r="G3281" s="16">
        <f>IFERROR(VLOOKUP(Table1[[#This Row],[Codigo_insumo]],BD_Insumos!$B:$E,4),"")</f>
        <v>18.145700000000001</v>
      </c>
      <c r="H3281" s="140">
        <v>1.02</v>
      </c>
      <c r="I3281" s="9"/>
      <c r="J3281" s="22">
        <f t="shared" si="51"/>
        <v>18.508614000000001</v>
      </c>
      <c r="K3281" s="22" t="str">
        <f>IF(I3281&lt;&gt;"",SUMIF(Table1[Codigo_servico],A3281,Table1[Subtotal_insumo]),"")</f>
        <v/>
      </c>
      <c r="L3281" s="16">
        <f>IF(Table1[[#This Row],[Ordem_insumos]]&lt;&gt;0,VLOOKUP(Table1[[#This Row],[Codigo_servico]],Preencher_Orcamento!$B:$D,3,FALSE)*Table1[[#This Row],[Qtde_insumo]],"")</f>
        <v>0</v>
      </c>
      <c r="M3281" s="16">
        <f>IF(Table1[[#This Row],[Ordem_insumos]]&lt;&gt;0,VLOOKUP(Table1[[#This Row],[Codigo_servico]],Preencher_Orcamento!$B:$D,3,FALSE)*Table1[[#This Row],[Subtotal_insumo]],"")</f>
        <v>0</v>
      </c>
    </row>
    <row r="3282" spans="1:13" x14ac:dyDescent="0.25">
      <c r="A3282" s="6">
        <v>90312</v>
      </c>
      <c r="B3282" s="126">
        <v>2</v>
      </c>
      <c r="C3282" s="133"/>
      <c r="D3282" s="134">
        <v>2041</v>
      </c>
      <c r="E3282" s="7" t="s">
        <v>2192</v>
      </c>
      <c r="F3282" s="8" t="s">
        <v>2140</v>
      </c>
      <c r="G3282" s="16">
        <f>IFERROR(VLOOKUP(Table1[[#This Row],[Codigo_insumo]],BD_Insumos!$B:$E,4),"")</f>
        <v>18.820516146129485</v>
      </c>
      <c r="H3282" s="140">
        <v>0.2</v>
      </c>
      <c r="I3282" s="9"/>
      <c r="J3282" s="22">
        <f t="shared" si="51"/>
        <v>3.7641032292258974</v>
      </c>
      <c r="K3282" s="22" t="str">
        <f>IF(I3282&lt;&gt;"",SUMIF(Table1[Codigo_servico],A3282,Table1[Subtotal_insumo]),"")</f>
        <v/>
      </c>
      <c r="L3282" s="16">
        <f>IF(Table1[[#This Row],[Ordem_insumos]]&lt;&gt;0,VLOOKUP(Table1[[#This Row],[Codigo_servico]],Preencher_Orcamento!$B:$D,3,FALSE)*Table1[[#This Row],[Qtde_insumo]],"")</f>
        <v>0</v>
      </c>
      <c r="M3282" s="16">
        <f>IF(Table1[[#This Row],[Ordem_insumos]]&lt;&gt;0,VLOOKUP(Table1[[#This Row],[Codigo_servico]],Preencher_Orcamento!$B:$D,3,FALSE)*Table1[[#This Row],[Subtotal_insumo]],"")</f>
        <v>0</v>
      </c>
    </row>
    <row r="3283" spans="1:13" x14ac:dyDescent="0.25">
      <c r="A3283" s="6">
        <v>90312</v>
      </c>
      <c r="B3283" s="126">
        <v>3</v>
      </c>
      <c r="C3283" s="133"/>
      <c r="D3283" s="134">
        <v>2044</v>
      </c>
      <c r="E3283" s="7" t="s">
        <v>2193</v>
      </c>
      <c r="F3283" s="8" t="s">
        <v>2140</v>
      </c>
      <c r="G3283" s="18">
        <f>IFERROR(VLOOKUP(Table1[[#This Row],[Codigo_insumo]],BD_Insumos!$B:$E,4),"")</f>
        <v>13.596734305430379</v>
      </c>
      <c r="H3283" s="140">
        <v>0.2</v>
      </c>
      <c r="I3283" s="9"/>
      <c r="J3283" s="23">
        <f t="shared" si="51"/>
        <v>2.719346861086076</v>
      </c>
      <c r="K3283" s="22" t="str">
        <f>IF(I3283&lt;&gt;"",SUMIF(Table1[Codigo_servico],A3283,Table1[Subtotal_insumo]),"")</f>
        <v/>
      </c>
      <c r="L3283" s="18">
        <f>IF(Table1[[#This Row],[Ordem_insumos]]&lt;&gt;0,VLOOKUP(Table1[[#This Row],[Codigo_servico]],Preencher_Orcamento!$B:$D,3,FALSE)*Table1[[#This Row],[Qtde_insumo]],"")</f>
        <v>0</v>
      </c>
      <c r="M3283" s="18">
        <f>IF(Table1[[#This Row],[Ordem_insumos]]&lt;&gt;0,VLOOKUP(Table1[[#This Row],[Codigo_servico]],Preencher_Orcamento!$B:$D,3,FALSE)*Table1[[#This Row],[Subtotal_insumo]],"")</f>
        <v>0</v>
      </c>
    </row>
    <row r="3284" spans="1:13" x14ac:dyDescent="0.25">
      <c r="A3284" s="3">
        <v>90313</v>
      </c>
      <c r="B3284" s="125">
        <v>0</v>
      </c>
      <c r="C3284" s="131" t="s">
        <v>3003</v>
      </c>
      <c r="D3284" s="132"/>
      <c r="E3284" s="4"/>
      <c r="F3284" s="4"/>
      <c r="G3284" s="17" t="str">
        <f>IFERROR(VLOOKUP(Table1[[#This Row],[Codigo_insumo]],BD_Insumos!$B:$E,4),"")</f>
        <v/>
      </c>
      <c r="H3284" s="139"/>
      <c r="I3284" s="5" t="s">
        <v>5</v>
      </c>
      <c r="J3284" s="20" t="str">
        <f t="shared" si="51"/>
        <v/>
      </c>
      <c r="K3284" s="21">
        <f>IF(I3284&lt;&gt;"",SUMIF(Table1[Codigo_servico],A3284,Table1[Subtotal_insumo]),"")</f>
        <v>34.197646612889969</v>
      </c>
      <c r="L3284" s="17" t="str">
        <f>IF(Table1[[#This Row],[Ordem_insumos]]&lt;&gt;0,VLOOKUP(Table1[[#This Row],[Codigo_servico]],Preencher_Orcamento!$B:$D,3,FALSE)*Table1[[#This Row],[Qtde_insumo]],"")</f>
        <v/>
      </c>
      <c r="M3284" s="17" t="str">
        <f>IF(Table1[[#This Row],[Ordem_insumos]]&lt;&gt;0,VLOOKUP(Table1[[#This Row],[Codigo_servico]],Preencher_Orcamento!$B:$D,3,FALSE)*Table1[[#This Row],[Subtotal_insumo]],"")</f>
        <v/>
      </c>
    </row>
    <row r="3285" spans="1:13" ht="26.25" x14ac:dyDescent="0.25">
      <c r="A3285" s="6">
        <v>90313</v>
      </c>
      <c r="B3285" s="126">
        <v>1</v>
      </c>
      <c r="C3285" s="133"/>
      <c r="D3285" s="134">
        <v>52810</v>
      </c>
      <c r="E3285" s="7" t="s">
        <v>1088</v>
      </c>
      <c r="F3285" s="8" t="s">
        <v>5</v>
      </c>
      <c r="G3285" s="16">
        <f>IFERROR(VLOOKUP(Table1[[#This Row],[Codigo_insumo]],BD_Insumos!$B:$E,4),"")</f>
        <v>25.581700000000001</v>
      </c>
      <c r="H3285" s="140">
        <v>1.02</v>
      </c>
      <c r="I3285" s="9"/>
      <c r="J3285" s="22">
        <f t="shared" si="51"/>
        <v>26.093334000000002</v>
      </c>
      <c r="K3285" s="22" t="str">
        <f>IF(I3285&lt;&gt;"",SUMIF(Table1[Codigo_servico],A3285,Table1[Subtotal_insumo]),"")</f>
        <v/>
      </c>
      <c r="L3285" s="16">
        <f>IF(Table1[[#This Row],[Ordem_insumos]]&lt;&gt;0,VLOOKUP(Table1[[#This Row],[Codigo_servico]],Preencher_Orcamento!$B:$D,3,FALSE)*Table1[[#This Row],[Qtde_insumo]],"")</f>
        <v>0</v>
      </c>
      <c r="M3285" s="16">
        <f>IF(Table1[[#This Row],[Ordem_insumos]]&lt;&gt;0,VLOOKUP(Table1[[#This Row],[Codigo_servico]],Preencher_Orcamento!$B:$D,3,FALSE)*Table1[[#This Row],[Subtotal_insumo]],"")</f>
        <v>0</v>
      </c>
    </row>
    <row r="3286" spans="1:13" x14ac:dyDescent="0.25">
      <c r="A3286" s="6">
        <v>90313</v>
      </c>
      <c r="B3286" s="126">
        <v>2</v>
      </c>
      <c r="C3286" s="133"/>
      <c r="D3286" s="134">
        <v>2041</v>
      </c>
      <c r="E3286" s="7" t="s">
        <v>2192</v>
      </c>
      <c r="F3286" s="8" t="s">
        <v>2140</v>
      </c>
      <c r="G3286" s="16">
        <f>IFERROR(VLOOKUP(Table1[[#This Row],[Codigo_insumo]],BD_Insumos!$B:$E,4),"")</f>
        <v>18.820516146129485</v>
      </c>
      <c r="H3286" s="140">
        <v>0.25</v>
      </c>
      <c r="I3286" s="9"/>
      <c r="J3286" s="22">
        <f t="shared" si="51"/>
        <v>4.7051290365323712</v>
      </c>
      <c r="K3286" s="22" t="str">
        <f>IF(I3286&lt;&gt;"",SUMIF(Table1[Codigo_servico],A3286,Table1[Subtotal_insumo]),"")</f>
        <v/>
      </c>
      <c r="L3286" s="16">
        <f>IF(Table1[[#This Row],[Ordem_insumos]]&lt;&gt;0,VLOOKUP(Table1[[#This Row],[Codigo_servico]],Preencher_Orcamento!$B:$D,3,FALSE)*Table1[[#This Row],[Qtde_insumo]],"")</f>
        <v>0</v>
      </c>
      <c r="M3286" s="16">
        <f>IF(Table1[[#This Row],[Ordem_insumos]]&lt;&gt;0,VLOOKUP(Table1[[#This Row],[Codigo_servico]],Preencher_Orcamento!$B:$D,3,FALSE)*Table1[[#This Row],[Subtotal_insumo]],"")</f>
        <v>0</v>
      </c>
    </row>
    <row r="3287" spans="1:13" x14ac:dyDescent="0.25">
      <c r="A3287" s="6">
        <v>90313</v>
      </c>
      <c r="B3287" s="126">
        <v>3</v>
      </c>
      <c r="C3287" s="133"/>
      <c r="D3287" s="134">
        <v>2044</v>
      </c>
      <c r="E3287" s="7" t="s">
        <v>2193</v>
      </c>
      <c r="F3287" s="8" t="s">
        <v>2140</v>
      </c>
      <c r="G3287" s="18">
        <f>IFERROR(VLOOKUP(Table1[[#This Row],[Codigo_insumo]],BD_Insumos!$B:$E,4),"")</f>
        <v>13.596734305430379</v>
      </c>
      <c r="H3287" s="140">
        <v>0.25</v>
      </c>
      <c r="I3287" s="9"/>
      <c r="J3287" s="23">
        <f t="shared" si="51"/>
        <v>3.3991835763575948</v>
      </c>
      <c r="K3287" s="22" t="str">
        <f>IF(I3287&lt;&gt;"",SUMIF(Table1[Codigo_servico],A3287,Table1[Subtotal_insumo]),"")</f>
        <v/>
      </c>
      <c r="L3287" s="18">
        <f>IF(Table1[[#This Row],[Ordem_insumos]]&lt;&gt;0,VLOOKUP(Table1[[#This Row],[Codigo_servico]],Preencher_Orcamento!$B:$D,3,FALSE)*Table1[[#This Row],[Qtde_insumo]],"")</f>
        <v>0</v>
      </c>
      <c r="M3287" s="18">
        <f>IF(Table1[[#This Row],[Ordem_insumos]]&lt;&gt;0,VLOOKUP(Table1[[#This Row],[Codigo_servico]],Preencher_Orcamento!$B:$D,3,FALSE)*Table1[[#This Row],[Subtotal_insumo]],"")</f>
        <v>0</v>
      </c>
    </row>
    <row r="3288" spans="1:13" x14ac:dyDescent="0.25">
      <c r="A3288" s="3">
        <v>90314</v>
      </c>
      <c r="B3288" s="125">
        <v>0</v>
      </c>
      <c r="C3288" s="131" t="s">
        <v>3004</v>
      </c>
      <c r="D3288" s="132"/>
      <c r="E3288" s="4"/>
      <c r="F3288" s="4"/>
      <c r="G3288" s="17" t="str">
        <f>IFERROR(VLOOKUP(Table1[[#This Row],[Codigo_insumo]],BD_Insumos!$B:$E,4),"")</f>
        <v/>
      </c>
      <c r="H3288" s="139"/>
      <c r="I3288" s="5" t="s">
        <v>5</v>
      </c>
      <c r="J3288" s="20" t="str">
        <f t="shared" si="51"/>
        <v/>
      </c>
      <c r="K3288" s="21">
        <f>IF(I3288&lt;&gt;"",SUMIF(Table1[Codigo_servico],A3288,Table1[Subtotal_insumo]),"")</f>
        <v>42.687801135467957</v>
      </c>
      <c r="L3288" s="17" t="str">
        <f>IF(Table1[[#This Row],[Ordem_insumos]]&lt;&gt;0,VLOOKUP(Table1[[#This Row],[Codigo_servico]],Preencher_Orcamento!$B:$D,3,FALSE)*Table1[[#This Row],[Qtde_insumo]],"")</f>
        <v/>
      </c>
      <c r="M3288" s="17" t="str">
        <f>IF(Table1[[#This Row],[Ordem_insumos]]&lt;&gt;0,VLOOKUP(Table1[[#This Row],[Codigo_servico]],Preencher_Orcamento!$B:$D,3,FALSE)*Table1[[#This Row],[Subtotal_insumo]],"")</f>
        <v/>
      </c>
    </row>
    <row r="3289" spans="1:13" ht="26.25" x14ac:dyDescent="0.25">
      <c r="A3289" s="6">
        <v>90314</v>
      </c>
      <c r="B3289" s="126">
        <v>1</v>
      </c>
      <c r="C3289" s="133"/>
      <c r="D3289" s="134">
        <v>52811</v>
      </c>
      <c r="E3289" s="7" t="s">
        <v>1089</v>
      </c>
      <c r="F3289" s="8" t="s">
        <v>5</v>
      </c>
      <c r="G3289" s="16">
        <f>IFERROR(VLOOKUP(Table1[[#This Row],[Codigo_insumo]],BD_Insumos!$B:$E,4),"")</f>
        <v>32.316299999999998</v>
      </c>
      <c r="H3289" s="140">
        <v>1.02</v>
      </c>
      <c r="I3289" s="9"/>
      <c r="J3289" s="22">
        <f t="shared" si="51"/>
        <v>32.962626</v>
      </c>
      <c r="K3289" s="22" t="str">
        <f>IF(I3289&lt;&gt;"",SUMIF(Table1[Codigo_servico],A3289,Table1[Subtotal_insumo]),"")</f>
        <v/>
      </c>
      <c r="L3289" s="16">
        <f>IF(Table1[[#This Row],[Ordem_insumos]]&lt;&gt;0,VLOOKUP(Table1[[#This Row],[Codigo_servico]],Preencher_Orcamento!$B:$D,3,FALSE)*Table1[[#This Row],[Qtde_insumo]],"")</f>
        <v>0</v>
      </c>
      <c r="M3289" s="16">
        <f>IF(Table1[[#This Row],[Ordem_insumos]]&lt;&gt;0,VLOOKUP(Table1[[#This Row],[Codigo_servico]],Preencher_Orcamento!$B:$D,3,FALSE)*Table1[[#This Row],[Subtotal_insumo]],"")</f>
        <v>0</v>
      </c>
    </row>
    <row r="3290" spans="1:13" x14ac:dyDescent="0.25">
      <c r="A3290" s="6">
        <v>90314</v>
      </c>
      <c r="B3290" s="126">
        <v>2</v>
      </c>
      <c r="C3290" s="133"/>
      <c r="D3290" s="134">
        <v>2041</v>
      </c>
      <c r="E3290" s="7" t="s">
        <v>2192</v>
      </c>
      <c r="F3290" s="8" t="s">
        <v>2140</v>
      </c>
      <c r="G3290" s="16">
        <f>IFERROR(VLOOKUP(Table1[[#This Row],[Codigo_insumo]],BD_Insumos!$B:$E,4),"")</f>
        <v>18.820516146129485</v>
      </c>
      <c r="H3290" s="140">
        <v>0.3</v>
      </c>
      <c r="I3290" s="9"/>
      <c r="J3290" s="22">
        <f t="shared" si="51"/>
        <v>5.6461548438388451</v>
      </c>
      <c r="K3290" s="22" t="str">
        <f>IF(I3290&lt;&gt;"",SUMIF(Table1[Codigo_servico],A3290,Table1[Subtotal_insumo]),"")</f>
        <v/>
      </c>
      <c r="L3290" s="16">
        <f>IF(Table1[[#This Row],[Ordem_insumos]]&lt;&gt;0,VLOOKUP(Table1[[#This Row],[Codigo_servico]],Preencher_Orcamento!$B:$D,3,FALSE)*Table1[[#This Row],[Qtde_insumo]],"")</f>
        <v>0</v>
      </c>
      <c r="M3290" s="16">
        <f>IF(Table1[[#This Row],[Ordem_insumos]]&lt;&gt;0,VLOOKUP(Table1[[#This Row],[Codigo_servico]],Preencher_Orcamento!$B:$D,3,FALSE)*Table1[[#This Row],[Subtotal_insumo]],"")</f>
        <v>0</v>
      </c>
    </row>
    <row r="3291" spans="1:13" x14ac:dyDescent="0.25">
      <c r="A3291" s="6">
        <v>90314</v>
      </c>
      <c r="B3291" s="126">
        <v>3</v>
      </c>
      <c r="C3291" s="133"/>
      <c r="D3291" s="134">
        <v>2044</v>
      </c>
      <c r="E3291" s="7" t="s">
        <v>2193</v>
      </c>
      <c r="F3291" s="8" t="s">
        <v>2140</v>
      </c>
      <c r="G3291" s="18">
        <f>IFERROR(VLOOKUP(Table1[[#This Row],[Codigo_insumo]],BD_Insumos!$B:$E,4),"")</f>
        <v>13.596734305430379</v>
      </c>
      <c r="H3291" s="140">
        <v>0.3</v>
      </c>
      <c r="I3291" s="9"/>
      <c r="J3291" s="23">
        <f t="shared" si="51"/>
        <v>4.0790202916291136</v>
      </c>
      <c r="K3291" s="22" t="str">
        <f>IF(I3291&lt;&gt;"",SUMIF(Table1[Codigo_servico],A3291,Table1[Subtotal_insumo]),"")</f>
        <v/>
      </c>
      <c r="L3291" s="18">
        <f>IF(Table1[[#This Row],[Ordem_insumos]]&lt;&gt;0,VLOOKUP(Table1[[#This Row],[Codigo_servico]],Preencher_Orcamento!$B:$D,3,FALSE)*Table1[[#This Row],[Qtde_insumo]],"")</f>
        <v>0</v>
      </c>
      <c r="M3291" s="18">
        <f>IF(Table1[[#This Row],[Ordem_insumos]]&lt;&gt;0,VLOOKUP(Table1[[#This Row],[Codigo_servico]],Preencher_Orcamento!$B:$D,3,FALSE)*Table1[[#This Row],[Subtotal_insumo]],"")</f>
        <v>0</v>
      </c>
    </row>
    <row r="3292" spans="1:13" x14ac:dyDescent="0.25">
      <c r="A3292" s="3">
        <v>90315</v>
      </c>
      <c r="B3292" s="125">
        <v>0</v>
      </c>
      <c r="C3292" s="131" t="s">
        <v>3005</v>
      </c>
      <c r="D3292" s="132"/>
      <c r="E3292" s="4"/>
      <c r="F3292" s="4"/>
      <c r="G3292" s="17" t="str">
        <f>IFERROR(VLOOKUP(Table1[[#This Row],[Codigo_insumo]],BD_Insumos!$B:$E,4),"")</f>
        <v/>
      </c>
      <c r="H3292" s="139"/>
      <c r="I3292" s="5" t="s">
        <v>5</v>
      </c>
      <c r="J3292" s="20" t="str">
        <f t="shared" si="51"/>
        <v/>
      </c>
      <c r="K3292" s="21">
        <f>IF(I3292&lt;&gt;"",SUMIF(Table1[Codigo_servico],A3292,Table1[Subtotal_insumo]),"")</f>
        <v>55.106587658045953</v>
      </c>
      <c r="L3292" s="17" t="str">
        <f>IF(Table1[[#This Row],[Ordem_insumos]]&lt;&gt;0,VLOOKUP(Table1[[#This Row],[Codigo_servico]],Preencher_Orcamento!$B:$D,3,FALSE)*Table1[[#This Row],[Qtde_insumo]],"")</f>
        <v/>
      </c>
      <c r="M3292" s="17" t="str">
        <f>IF(Table1[[#This Row],[Ordem_insumos]]&lt;&gt;0,VLOOKUP(Table1[[#This Row],[Codigo_servico]],Preencher_Orcamento!$B:$D,3,FALSE)*Table1[[#This Row],[Subtotal_insumo]],"")</f>
        <v/>
      </c>
    </row>
    <row r="3293" spans="1:13" ht="26.25" x14ac:dyDescent="0.25">
      <c r="A3293" s="6">
        <v>90315</v>
      </c>
      <c r="B3293" s="126">
        <v>1</v>
      </c>
      <c r="C3293" s="133"/>
      <c r="D3293" s="134">
        <v>52812</v>
      </c>
      <c r="E3293" s="7" t="s">
        <v>1090</v>
      </c>
      <c r="F3293" s="8" t="s">
        <v>5</v>
      </c>
      <c r="G3293" s="16">
        <f>IFERROR(VLOOKUP(Table1[[#This Row],[Codigo_insumo]],BD_Insumos!$B:$E,4),"")</f>
        <v>42.902500000000003</v>
      </c>
      <c r="H3293" s="140">
        <v>1.02</v>
      </c>
      <c r="I3293" s="9"/>
      <c r="J3293" s="22">
        <f t="shared" si="51"/>
        <v>43.760550000000002</v>
      </c>
      <c r="K3293" s="22" t="str">
        <f>IF(I3293&lt;&gt;"",SUMIF(Table1[Codigo_servico],A3293,Table1[Subtotal_insumo]),"")</f>
        <v/>
      </c>
      <c r="L3293" s="16">
        <f>IF(Table1[[#This Row],[Ordem_insumos]]&lt;&gt;0,VLOOKUP(Table1[[#This Row],[Codigo_servico]],Preencher_Orcamento!$B:$D,3,FALSE)*Table1[[#This Row],[Qtde_insumo]],"")</f>
        <v>0</v>
      </c>
      <c r="M3293" s="16">
        <f>IF(Table1[[#This Row],[Ordem_insumos]]&lt;&gt;0,VLOOKUP(Table1[[#This Row],[Codigo_servico]],Preencher_Orcamento!$B:$D,3,FALSE)*Table1[[#This Row],[Subtotal_insumo]],"")</f>
        <v>0</v>
      </c>
    </row>
    <row r="3294" spans="1:13" x14ac:dyDescent="0.25">
      <c r="A3294" s="6">
        <v>90315</v>
      </c>
      <c r="B3294" s="126">
        <v>2</v>
      </c>
      <c r="C3294" s="133"/>
      <c r="D3294" s="134">
        <v>2041</v>
      </c>
      <c r="E3294" s="7" t="s">
        <v>2192</v>
      </c>
      <c r="F3294" s="8" t="s">
        <v>2140</v>
      </c>
      <c r="G3294" s="16">
        <f>IFERROR(VLOOKUP(Table1[[#This Row],[Codigo_insumo]],BD_Insumos!$B:$E,4),"")</f>
        <v>18.820516146129485</v>
      </c>
      <c r="H3294" s="140">
        <v>0.35</v>
      </c>
      <c r="I3294" s="9"/>
      <c r="J3294" s="22">
        <f t="shared" si="51"/>
        <v>6.587180651145319</v>
      </c>
      <c r="K3294" s="22" t="str">
        <f>IF(I3294&lt;&gt;"",SUMIF(Table1[Codigo_servico],A3294,Table1[Subtotal_insumo]),"")</f>
        <v/>
      </c>
      <c r="L3294" s="16">
        <f>IF(Table1[[#This Row],[Ordem_insumos]]&lt;&gt;0,VLOOKUP(Table1[[#This Row],[Codigo_servico]],Preencher_Orcamento!$B:$D,3,FALSE)*Table1[[#This Row],[Qtde_insumo]],"")</f>
        <v>0</v>
      </c>
      <c r="M3294" s="16">
        <f>IF(Table1[[#This Row],[Ordem_insumos]]&lt;&gt;0,VLOOKUP(Table1[[#This Row],[Codigo_servico]],Preencher_Orcamento!$B:$D,3,FALSE)*Table1[[#This Row],[Subtotal_insumo]],"")</f>
        <v>0</v>
      </c>
    </row>
    <row r="3295" spans="1:13" x14ac:dyDescent="0.25">
      <c r="A3295" s="6">
        <v>90315</v>
      </c>
      <c r="B3295" s="126">
        <v>3</v>
      </c>
      <c r="C3295" s="133"/>
      <c r="D3295" s="134">
        <v>2044</v>
      </c>
      <c r="E3295" s="7" t="s">
        <v>2193</v>
      </c>
      <c r="F3295" s="8" t="s">
        <v>2140</v>
      </c>
      <c r="G3295" s="18">
        <f>IFERROR(VLOOKUP(Table1[[#This Row],[Codigo_insumo]],BD_Insumos!$B:$E,4),"")</f>
        <v>13.596734305430379</v>
      </c>
      <c r="H3295" s="140">
        <v>0.35</v>
      </c>
      <c r="I3295" s="9"/>
      <c r="J3295" s="23">
        <f t="shared" si="51"/>
        <v>4.7588570069006328</v>
      </c>
      <c r="K3295" s="22" t="str">
        <f>IF(I3295&lt;&gt;"",SUMIF(Table1[Codigo_servico],A3295,Table1[Subtotal_insumo]),"")</f>
        <v/>
      </c>
      <c r="L3295" s="18">
        <f>IF(Table1[[#This Row],[Ordem_insumos]]&lt;&gt;0,VLOOKUP(Table1[[#This Row],[Codigo_servico]],Preencher_Orcamento!$B:$D,3,FALSE)*Table1[[#This Row],[Qtde_insumo]],"")</f>
        <v>0</v>
      </c>
      <c r="M3295" s="18">
        <f>IF(Table1[[#This Row],[Ordem_insumos]]&lt;&gt;0,VLOOKUP(Table1[[#This Row],[Codigo_servico]],Preencher_Orcamento!$B:$D,3,FALSE)*Table1[[#This Row],[Subtotal_insumo]],"")</f>
        <v>0</v>
      </c>
    </row>
    <row r="3296" spans="1:13" x14ac:dyDescent="0.25">
      <c r="A3296" s="3">
        <v>90316</v>
      </c>
      <c r="B3296" s="125">
        <v>0</v>
      </c>
      <c r="C3296" s="131" t="s">
        <v>3006</v>
      </c>
      <c r="D3296" s="132"/>
      <c r="E3296" s="4"/>
      <c r="F3296" s="4"/>
      <c r="G3296" s="17" t="str">
        <f>IFERROR(VLOOKUP(Table1[[#This Row],[Codigo_insumo]],BD_Insumos!$B:$E,4),"")</f>
        <v/>
      </c>
      <c r="H3296" s="139"/>
      <c r="I3296" s="5" t="s">
        <v>5</v>
      </c>
      <c r="J3296" s="20" t="str">
        <f t="shared" si="51"/>
        <v/>
      </c>
      <c r="K3296" s="21">
        <f>IF(I3296&lt;&gt;"",SUMIF(Table1[Codigo_servico],A3296,Table1[Subtotal_insumo]),"")</f>
        <v>69.723474180623953</v>
      </c>
      <c r="L3296" s="17" t="str">
        <f>IF(Table1[[#This Row],[Ordem_insumos]]&lt;&gt;0,VLOOKUP(Table1[[#This Row],[Codigo_servico]],Preencher_Orcamento!$B:$D,3,FALSE)*Table1[[#This Row],[Qtde_insumo]],"")</f>
        <v/>
      </c>
      <c r="M3296" s="17" t="str">
        <f>IF(Table1[[#This Row],[Ordem_insumos]]&lt;&gt;0,VLOOKUP(Table1[[#This Row],[Codigo_servico]],Preencher_Orcamento!$B:$D,3,FALSE)*Table1[[#This Row],[Subtotal_insumo]],"")</f>
        <v/>
      </c>
    </row>
    <row r="3297" spans="1:13" x14ac:dyDescent="0.25">
      <c r="A3297" s="6">
        <v>90316</v>
      </c>
      <c r="B3297" s="126">
        <v>1</v>
      </c>
      <c r="C3297" s="133"/>
      <c r="D3297" s="134">
        <v>2044</v>
      </c>
      <c r="E3297" s="7" t="s">
        <v>2193</v>
      </c>
      <c r="F3297" s="8" t="s">
        <v>2140</v>
      </c>
      <c r="G3297" s="16">
        <f>IFERROR(VLOOKUP(Table1[[#This Row],[Codigo_insumo]],BD_Insumos!$B:$E,4),"")</f>
        <v>13.596734305430379</v>
      </c>
      <c r="H3297" s="140">
        <v>0.4</v>
      </c>
      <c r="I3297" s="9"/>
      <c r="J3297" s="22">
        <f t="shared" si="51"/>
        <v>5.4386937221721521</v>
      </c>
      <c r="K3297" s="22" t="str">
        <f>IF(I3297&lt;&gt;"",SUMIF(Table1[Codigo_servico],A3297,Table1[Subtotal_insumo]),"")</f>
        <v/>
      </c>
      <c r="L3297" s="16">
        <f>IF(Table1[[#This Row],[Ordem_insumos]]&lt;&gt;0,VLOOKUP(Table1[[#This Row],[Codigo_servico]],Preencher_Orcamento!$B:$D,3,FALSE)*Table1[[#This Row],[Qtde_insumo]],"")</f>
        <v>0</v>
      </c>
      <c r="M3297" s="16">
        <f>IF(Table1[[#This Row],[Ordem_insumos]]&lt;&gt;0,VLOOKUP(Table1[[#This Row],[Codigo_servico]],Preencher_Orcamento!$B:$D,3,FALSE)*Table1[[#This Row],[Subtotal_insumo]],"")</f>
        <v>0</v>
      </c>
    </row>
    <row r="3298" spans="1:13" x14ac:dyDescent="0.25">
      <c r="A3298" s="6">
        <v>90316</v>
      </c>
      <c r="B3298" s="126">
        <v>2</v>
      </c>
      <c r="C3298" s="133"/>
      <c r="D3298" s="134">
        <v>2041</v>
      </c>
      <c r="E3298" s="7" t="s">
        <v>2192</v>
      </c>
      <c r="F3298" s="8" t="s">
        <v>2140</v>
      </c>
      <c r="G3298" s="16">
        <f>IFERROR(VLOOKUP(Table1[[#This Row],[Codigo_insumo]],BD_Insumos!$B:$E,4),"")</f>
        <v>18.820516146129485</v>
      </c>
      <c r="H3298" s="140">
        <v>0.4</v>
      </c>
      <c r="I3298" s="9"/>
      <c r="J3298" s="22">
        <f t="shared" si="51"/>
        <v>7.5282064584517947</v>
      </c>
      <c r="K3298" s="22" t="str">
        <f>IF(I3298&lt;&gt;"",SUMIF(Table1[Codigo_servico],A3298,Table1[Subtotal_insumo]),"")</f>
        <v/>
      </c>
      <c r="L3298" s="16">
        <f>IF(Table1[[#This Row],[Ordem_insumos]]&lt;&gt;0,VLOOKUP(Table1[[#This Row],[Codigo_servico]],Preencher_Orcamento!$B:$D,3,FALSE)*Table1[[#This Row],[Qtde_insumo]],"")</f>
        <v>0</v>
      </c>
      <c r="M3298" s="16">
        <f>IF(Table1[[#This Row],[Ordem_insumos]]&lt;&gt;0,VLOOKUP(Table1[[#This Row],[Codigo_servico]],Preencher_Orcamento!$B:$D,3,FALSE)*Table1[[#This Row],[Subtotal_insumo]],"")</f>
        <v>0</v>
      </c>
    </row>
    <row r="3299" spans="1:13" ht="26.25" x14ac:dyDescent="0.25">
      <c r="A3299" s="6">
        <v>90316</v>
      </c>
      <c r="B3299" s="126">
        <v>3</v>
      </c>
      <c r="C3299" s="133"/>
      <c r="D3299" s="134">
        <v>52813</v>
      </c>
      <c r="E3299" s="7" t="s">
        <v>1091</v>
      </c>
      <c r="F3299" s="8" t="s">
        <v>5</v>
      </c>
      <c r="G3299" s="18">
        <f>IFERROR(VLOOKUP(Table1[[#This Row],[Codigo_insumo]],BD_Insumos!$B:$E,4),"")</f>
        <v>55.643700000000003</v>
      </c>
      <c r="H3299" s="140">
        <v>1.02</v>
      </c>
      <c r="I3299" s="9"/>
      <c r="J3299" s="23">
        <f t="shared" si="51"/>
        <v>56.756574000000001</v>
      </c>
      <c r="K3299" s="22" t="str">
        <f>IF(I3299&lt;&gt;"",SUMIF(Table1[Codigo_servico],A3299,Table1[Subtotal_insumo]),"")</f>
        <v/>
      </c>
      <c r="L3299" s="18">
        <f>IF(Table1[[#This Row],[Ordem_insumos]]&lt;&gt;0,VLOOKUP(Table1[[#This Row],[Codigo_servico]],Preencher_Orcamento!$B:$D,3,FALSE)*Table1[[#This Row],[Qtde_insumo]],"")</f>
        <v>0</v>
      </c>
      <c r="M3299" s="18">
        <f>IF(Table1[[#This Row],[Ordem_insumos]]&lt;&gt;0,VLOOKUP(Table1[[#This Row],[Codigo_servico]],Preencher_Orcamento!$B:$D,3,FALSE)*Table1[[#This Row],[Subtotal_insumo]],"")</f>
        <v>0</v>
      </c>
    </row>
    <row r="3300" spans="1:13" x14ac:dyDescent="0.25">
      <c r="A3300" s="3">
        <v>90317</v>
      </c>
      <c r="B3300" s="125">
        <v>0</v>
      </c>
      <c r="C3300" s="131" t="s">
        <v>3007</v>
      </c>
      <c r="D3300" s="132"/>
      <c r="E3300" s="4"/>
      <c r="F3300" s="4"/>
      <c r="G3300" s="17" t="str">
        <f>IFERROR(VLOOKUP(Table1[[#This Row],[Codigo_insumo]],BD_Insumos!$B:$E,4),"")</f>
        <v/>
      </c>
      <c r="H3300" s="139"/>
      <c r="I3300" s="5" t="s">
        <v>5</v>
      </c>
      <c r="J3300" s="20" t="str">
        <f t="shared" si="51"/>
        <v/>
      </c>
      <c r="K3300" s="21">
        <f>IF(I3300&lt;&gt;"",SUMIF(Table1[Codigo_servico],A3300,Table1[Subtotal_insumo]),"")</f>
        <v>78.429358703201927</v>
      </c>
      <c r="L3300" s="17" t="str">
        <f>IF(Table1[[#This Row],[Ordem_insumos]]&lt;&gt;0,VLOOKUP(Table1[[#This Row],[Codigo_servico]],Preencher_Orcamento!$B:$D,3,FALSE)*Table1[[#This Row],[Qtde_insumo]],"")</f>
        <v/>
      </c>
      <c r="M3300" s="17" t="str">
        <f>IF(Table1[[#This Row],[Ordem_insumos]]&lt;&gt;0,VLOOKUP(Table1[[#This Row],[Codigo_servico]],Preencher_Orcamento!$B:$D,3,FALSE)*Table1[[#This Row],[Subtotal_insumo]],"")</f>
        <v/>
      </c>
    </row>
    <row r="3301" spans="1:13" ht="26.25" x14ac:dyDescent="0.25">
      <c r="A3301" s="6">
        <v>90317</v>
      </c>
      <c r="B3301" s="126">
        <v>1</v>
      </c>
      <c r="C3301" s="133"/>
      <c r="D3301" s="134">
        <v>52814</v>
      </c>
      <c r="E3301" s="7" t="s">
        <v>1092</v>
      </c>
      <c r="F3301" s="8" t="s">
        <v>5</v>
      </c>
      <c r="G3301" s="16">
        <f>IFERROR(VLOOKUP(Table1[[#This Row],[Codigo_insumo]],BD_Insumos!$B:$E,4),"")</f>
        <v>62.589799999999997</v>
      </c>
      <c r="H3301" s="140">
        <v>1.02</v>
      </c>
      <c r="I3301" s="9"/>
      <c r="J3301" s="22">
        <f t="shared" si="51"/>
        <v>63.841595999999996</v>
      </c>
      <c r="K3301" s="22" t="str">
        <f>IF(I3301&lt;&gt;"",SUMIF(Table1[Codigo_servico],A3301,Table1[Subtotal_insumo]),"")</f>
        <v/>
      </c>
      <c r="L3301" s="16">
        <f>IF(Table1[[#This Row],[Ordem_insumos]]&lt;&gt;0,VLOOKUP(Table1[[#This Row],[Codigo_servico]],Preencher_Orcamento!$B:$D,3,FALSE)*Table1[[#This Row],[Qtde_insumo]],"")</f>
        <v>0</v>
      </c>
      <c r="M3301" s="16">
        <f>IF(Table1[[#This Row],[Ordem_insumos]]&lt;&gt;0,VLOOKUP(Table1[[#This Row],[Codigo_servico]],Preencher_Orcamento!$B:$D,3,FALSE)*Table1[[#This Row],[Subtotal_insumo]],"")</f>
        <v>0</v>
      </c>
    </row>
    <row r="3302" spans="1:13" x14ac:dyDescent="0.25">
      <c r="A3302" s="6">
        <v>90317</v>
      </c>
      <c r="B3302" s="126">
        <v>2</v>
      </c>
      <c r="C3302" s="133"/>
      <c r="D3302" s="134">
        <v>2041</v>
      </c>
      <c r="E3302" s="7" t="s">
        <v>2192</v>
      </c>
      <c r="F3302" s="8" t="s">
        <v>2140</v>
      </c>
      <c r="G3302" s="16">
        <f>IFERROR(VLOOKUP(Table1[[#This Row],[Codigo_insumo]],BD_Insumos!$B:$E,4),"")</f>
        <v>18.820516146129485</v>
      </c>
      <c r="H3302" s="140">
        <v>0.45</v>
      </c>
      <c r="I3302" s="9"/>
      <c r="J3302" s="22">
        <f t="shared" si="51"/>
        <v>8.4692322657582686</v>
      </c>
      <c r="K3302" s="22" t="str">
        <f>IF(I3302&lt;&gt;"",SUMIF(Table1[Codigo_servico],A3302,Table1[Subtotal_insumo]),"")</f>
        <v/>
      </c>
      <c r="L3302" s="16">
        <f>IF(Table1[[#This Row],[Ordem_insumos]]&lt;&gt;0,VLOOKUP(Table1[[#This Row],[Codigo_servico]],Preencher_Orcamento!$B:$D,3,FALSE)*Table1[[#This Row],[Qtde_insumo]],"")</f>
        <v>0</v>
      </c>
      <c r="M3302" s="16">
        <f>IF(Table1[[#This Row],[Ordem_insumos]]&lt;&gt;0,VLOOKUP(Table1[[#This Row],[Codigo_servico]],Preencher_Orcamento!$B:$D,3,FALSE)*Table1[[#This Row],[Subtotal_insumo]],"")</f>
        <v>0</v>
      </c>
    </row>
    <row r="3303" spans="1:13" x14ac:dyDescent="0.25">
      <c r="A3303" s="6">
        <v>90317</v>
      </c>
      <c r="B3303" s="126">
        <v>3</v>
      </c>
      <c r="C3303" s="133"/>
      <c r="D3303" s="134">
        <v>2044</v>
      </c>
      <c r="E3303" s="7" t="s">
        <v>2193</v>
      </c>
      <c r="F3303" s="8" t="s">
        <v>2140</v>
      </c>
      <c r="G3303" s="18">
        <f>IFERROR(VLOOKUP(Table1[[#This Row],[Codigo_insumo]],BD_Insumos!$B:$E,4),"")</f>
        <v>13.596734305430379</v>
      </c>
      <c r="H3303" s="140">
        <v>0.45</v>
      </c>
      <c r="I3303" s="9"/>
      <c r="J3303" s="23">
        <f t="shared" si="51"/>
        <v>6.1185304374436704</v>
      </c>
      <c r="K3303" s="22" t="str">
        <f>IF(I3303&lt;&gt;"",SUMIF(Table1[Codigo_servico],A3303,Table1[Subtotal_insumo]),"")</f>
        <v/>
      </c>
      <c r="L3303" s="18">
        <f>IF(Table1[[#This Row],[Ordem_insumos]]&lt;&gt;0,VLOOKUP(Table1[[#This Row],[Codigo_servico]],Preencher_Orcamento!$B:$D,3,FALSE)*Table1[[#This Row],[Qtde_insumo]],"")</f>
        <v>0</v>
      </c>
      <c r="M3303" s="18">
        <f>IF(Table1[[#This Row],[Ordem_insumos]]&lt;&gt;0,VLOOKUP(Table1[[#This Row],[Codigo_servico]],Preencher_Orcamento!$B:$D,3,FALSE)*Table1[[#This Row],[Subtotal_insumo]],"")</f>
        <v>0</v>
      </c>
    </row>
    <row r="3304" spans="1:13" x14ac:dyDescent="0.25">
      <c r="A3304" s="3">
        <v>90318</v>
      </c>
      <c r="B3304" s="125">
        <v>0</v>
      </c>
      <c r="C3304" s="131" t="s">
        <v>3008</v>
      </c>
      <c r="D3304" s="132"/>
      <c r="E3304" s="4"/>
      <c r="F3304" s="4"/>
      <c r="G3304" s="17" t="str">
        <f>IFERROR(VLOOKUP(Table1[[#This Row],[Codigo_insumo]],BD_Insumos!$B:$E,4),"")</f>
        <v/>
      </c>
      <c r="H3304" s="139"/>
      <c r="I3304" s="5" t="s">
        <v>5</v>
      </c>
      <c r="J3304" s="20" t="str">
        <f t="shared" si="51"/>
        <v/>
      </c>
      <c r="K3304" s="21">
        <f>IF(I3304&lt;&gt;"",SUMIF(Table1[Codigo_servico],A3304,Table1[Subtotal_insumo]),"")</f>
        <v>104.49962122577992</v>
      </c>
      <c r="L3304" s="17" t="str">
        <f>IF(Table1[[#This Row],[Ordem_insumos]]&lt;&gt;0,VLOOKUP(Table1[[#This Row],[Codigo_servico]],Preencher_Orcamento!$B:$D,3,FALSE)*Table1[[#This Row],[Qtde_insumo]],"")</f>
        <v/>
      </c>
      <c r="M3304" s="17" t="str">
        <f>IF(Table1[[#This Row],[Ordem_insumos]]&lt;&gt;0,VLOOKUP(Table1[[#This Row],[Codigo_servico]],Preencher_Orcamento!$B:$D,3,FALSE)*Table1[[#This Row],[Subtotal_insumo]],"")</f>
        <v/>
      </c>
    </row>
    <row r="3305" spans="1:13" x14ac:dyDescent="0.25">
      <c r="A3305" s="6">
        <v>90318</v>
      </c>
      <c r="B3305" s="126">
        <v>1</v>
      </c>
      <c r="C3305" s="133"/>
      <c r="D3305" s="134">
        <v>2041</v>
      </c>
      <c r="E3305" s="7" t="s">
        <v>2192</v>
      </c>
      <c r="F3305" s="8" t="s">
        <v>2140</v>
      </c>
      <c r="G3305" s="16">
        <f>IFERROR(VLOOKUP(Table1[[#This Row],[Codigo_insumo]],BD_Insumos!$B:$E,4),"")</f>
        <v>18.820516146129485</v>
      </c>
      <c r="H3305" s="140">
        <v>0.5</v>
      </c>
      <c r="I3305" s="9"/>
      <c r="J3305" s="22">
        <f t="shared" si="51"/>
        <v>9.4102580730647425</v>
      </c>
      <c r="K3305" s="22" t="str">
        <f>IF(I3305&lt;&gt;"",SUMIF(Table1[Codigo_servico],A3305,Table1[Subtotal_insumo]),"")</f>
        <v/>
      </c>
      <c r="L3305" s="16">
        <f>IF(Table1[[#This Row],[Ordem_insumos]]&lt;&gt;0,VLOOKUP(Table1[[#This Row],[Codigo_servico]],Preencher_Orcamento!$B:$D,3,FALSE)*Table1[[#This Row],[Qtde_insumo]],"")</f>
        <v>0</v>
      </c>
      <c r="M3305" s="16">
        <f>IF(Table1[[#This Row],[Ordem_insumos]]&lt;&gt;0,VLOOKUP(Table1[[#This Row],[Codigo_servico]],Preencher_Orcamento!$B:$D,3,FALSE)*Table1[[#This Row],[Subtotal_insumo]],"")</f>
        <v>0</v>
      </c>
    </row>
    <row r="3306" spans="1:13" ht="26.25" x14ac:dyDescent="0.25">
      <c r="A3306" s="6">
        <v>90318</v>
      </c>
      <c r="B3306" s="126">
        <v>2</v>
      </c>
      <c r="C3306" s="133"/>
      <c r="D3306" s="134">
        <v>52815</v>
      </c>
      <c r="E3306" s="7" t="s">
        <v>1093</v>
      </c>
      <c r="F3306" s="8" t="s">
        <v>5</v>
      </c>
      <c r="G3306" s="16">
        <f>IFERROR(VLOOKUP(Table1[[#This Row],[Codigo_insumo]],BD_Insumos!$B:$E,4),"")</f>
        <v>86.559799999999996</v>
      </c>
      <c r="H3306" s="140">
        <v>1.02</v>
      </c>
      <c r="I3306" s="9"/>
      <c r="J3306" s="22">
        <f t="shared" si="51"/>
        <v>88.290995999999993</v>
      </c>
      <c r="K3306" s="22" t="str">
        <f>IF(I3306&lt;&gt;"",SUMIF(Table1[Codigo_servico],A3306,Table1[Subtotal_insumo]),"")</f>
        <v/>
      </c>
      <c r="L3306" s="16">
        <f>IF(Table1[[#This Row],[Ordem_insumos]]&lt;&gt;0,VLOOKUP(Table1[[#This Row],[Codigo_servico]],Preencher_Orcamento!$B:$D,3,FALSE)*Table1[[#This Row],[Qtde_insumo]],"")</f>
        <v>0</v>
      </c>
      <c r="M3306" s="16">
        <f>IF(Table1[[#This Row],[Ordem_insumos]]&lt;&gt;0,VLOOKUP(Table1[[#This Row],[Codigo_servico]],Preencher_Orcamento!$B:$D,3,FALSE)*Table1[[#This Row],[Subtotal_insumo]],"")</f>
        <v>0</v>
      </c>
    </row>
    <row r="3307" spans="1:13" x14ac:dyDescent="0.25">
      <c r="A3307" s="6">
        <v>90318</v>
      </c>
      <c r="B3307" s="126">
        <v>3</v>
      </c>
      <c r="C3307" s="133"/>
      <c r="D3307" s="134">
        <v>2044</v>
      </c>
      <c r="E3307" s="7" t="s">
        <v>2193</v>
      </c>
      <c r="F3307" s="8" t="s">
        <v>2140</v>
      </c>
      <c r="G3307" s="18">
        <f>IFERROR(VLOOKUP(Table1[[#This Row],[Codigo_insumo]],BD_Insumos!$B:$E,4),"")</f>
        <v>13.596734305430379</v>
      </c>
      <c r="H3307" s="140">
        <v>0.5</v>
      </c>
      <c r="I3307" s="9"/>
      <c r="J3307" s="23">
        <f t="shared" si="51"/>
        <v>6.7983671527151897</v>
      </c>
      <c r="K3307" s="22" t="str">
        <f>IF(I3307&lt;&gt;"",SUMIF(Table1[Codigo_servico],A3307,Table1[Subtotal_insumo]),"")</f>
        <v/>
      </c>
      <c r="L3307" s="18">
        <f>IF(Table1[[#This Row],[Ordem_insumos]]&lt;&gt;0,VLOOKUP(Table1[[#This Row],[Codigo_servico]],Preencher_Orcamento!$B:$D,3,FALSE)*Table1[[#This Row],[Qtde_insumo]],"")</f>
        <v>0</v>
      </c>
      <c r="M3307" s="18">
        <f>IF(Table1[[#This Row],[Ordem_insumos]]&lt;&gt;0,VLOOKUP(Table1[[#This Row],[Codigo_servico]],Preencher_Orcamento!$B:$D,3,FALSE)*Table1[[#This Row],[Subtotal_insumo]],"")</f>
        <v>0</v>
      </c>
    </row>
    <row r="3308" spans="1:13" x14ac:dyDescent="0.25">
      <c r="A3308" s="3">
        <v>90319</v>
      </c>
      <c r="B3308" s="125">
        <v>0</v>
      </c>
      <c r="C3308" s="131" t="s">
        <v>3009</v>
      </c>
      <c r="D3308" s="132"/>
      <c r="E3308" s="4"/>
      <c r="F3308" s="4"/>
      <c r="G3308" s="17" t="str">
        <f>IFERROR(VLOOKUP(Table1[[#This Row],[Codigo_insumo]],BD_Insumos!$B:$E,4),"")</f>
        <v/>
      </c>
      <c r="H3308" s="139"/>
      <c r="I3308" s="5" t="s">
        <v>5</v>
      </c>
      <c r="J3308" s="20" t="str">
        <f t="shared" si="51"/>
        <v/>
      </c>
      <c r="K3308" s="21">
        <f>IF(I3308&lt;&gt;"",SUMIF(Table1[Codigo_servico],A3308,Table1[Subtotal_insumo]),"")</f>
        <v>136.93141974835794</v>
      </c>
      <c r="L3308" s="17" t="str">
        <f>IF(Table1[[#This Row],[Ordem_insumos]]&lt;&gt;0,VLOOKUP(Table1[[#This Row],[Codigo_servico]],Preencher_Orcamento!$B:$D,3,FALSE)*Table1[[#This Row],[Qtde_insumo]],"")</f>
        <v/>
      </c>
      <c r="M3308" s="17" t="str">
        <f>IF(Table1[[#This Row],[Ordem_insumos]]&lt;&gt;0,VLOOKUP(Table1[[#This Row],[Codigo_servico]],Preencher_Orcamento!$B:$D,3,FALSE)*Table1[[#This Row],[Subtotal_insumo]],"")</f>
        <v/>
      </c>
    </row>
    <row r="3309" spans="1:13" x14ac:dyDescent="0.25">
      <c r="A3309" s="6">
        <v>90319</v>
      </c>
      <c r="B3309" s="126">
        <v>1</v>
      </c>
      <c r="C3309" s="133"/>
      <c r="D3309" s="134">
        <v>2041</v>
      </c>
      <c r="E3309" s="7" t="s">
        <v>2192</v>
      </c>
      <c r="F3309" s="8" t="s">
        <v>2140</v>
      </c>
      <c r="G3309" s="16">
        <f>IFERROR(VLOOKUP(Table1[[#This Row],[Codigo_insumo]],BD_Insumos!$B:$E,4),"")</f>
        <v>18.820516146129485</v>
      </c>
      <c r="H3309" s="140">
        <v>0.55000000000000004</v>
      </c>
      <c r="I3309" s="9"/>
      <c r="J3309" s="22">
        <f t="shared" si="51"/>
        <v>10.351283880371218</v>
      </c>
      <c r="K3309" s="22" t="str">
        <f>IF(I3309&lt;&gt;"",SUMIF(Table1[Codigo_servico],A3309,Table1[Subtotal_insumo]),"")</f>
        <v/>
      </c>
      <c r="L3309" s="16">
        <f>IF(Table1[[#This Row],[Ordem_insumos]]&lt;&gt;0,VLOOKUP(Table1[[#This Row],[Codigo_servico]],Preencher_Orcamento!$B:$D,3,FALSE)*Table1[[#This Row],[Qtde_insumo]],"")</f>
        <v>0</v>
      </c>
      <c r="M3309" s="16">
        <f>IF(Table1[[#This Row],[Ordem_insumos]]&lt;&gt;0,VLOOKUP(Table1[[#This Row],[Codigo_servico]],Preencher_Orcamento!$B:$D,3,FALSE)*Table1[[#This Row],[Subtotal_insumo]],"")</f>
        <v>0</v>
      </c>
    </row>
    <row r="3310" spans="1:13" x14ac:dyDescent="0.25">
      <c r="A3310" s="6">
        <v>90319</v>
      </c>
      <c r="B3310" s="126">
        <v>2</v>
      </c>
      <c r="C3310" s="133"/>
      <c r="D3310" s="134">
        <v>2044</v>
      </c>
      <c r="E3310" s="7" t="s">
        <v>2193</v>
      </c>
      <c r="F3310" s="8" t="s">
        <v>2140</v>
      </c>
      <c r="G3310" s="16">
        <f>IFERROR(VLOOKUP(Table1[[#This Row],[Codigo_insumo]],BD_Insumos!$B:$E,4),"")</f>
        <v>13.596734305430379</v>
      </c>
      <c r="H3310" s="140">
        <v>0.55000000000000004</v>
      </c>
      <c r="I3310" s="9"/>
      <c r="J3310" s="22">
        <f t="shared" si="51"/>
        <v>7.4782038679867089</v>
      </c>
      <c r="K3310" s="22" t="str">
        <f>IF(I3310&lt;&gt;"",SUMIF(Table1[Codigo_servico],A3310,Table1[Subtotal_insumo]),"")</f>
        <v/>
      </c>
      <c r="L3310" s="16">
        <f>IF(Table1[[#This Row],[Ordem_insumos]]&lt;&gt;0,VLOOKUP(Table1[[#This Row],[Codigo_servico]],Preencher_Orcamento!$B:$D,3,FALSE)*Table1[[#This Row],[Qtde_insumo]],"")</f>
        <v>0</v>
      </c>
      <c r="M3310" s="16">
        <f>IF(Table1[[#This Row],[Ordem_insumos]]&lt;&gt;0,VLOOKUP(Table1[[#This Row],[Codigo_servico]],Preencher_Orcamento!$B:$D,3,FALSE)*Table1[[#This Row],[Subtotal_insumo]],"")</f>
        <v>0</v>
      </c>
    </row>
    <row r="3311" spans="1:13" ht="26.25" x14ac:dyDescent="0.25">
      <c r="A3311" s="6">
        <v>90319</v>
      </c>
      <c r="B3311" s="126">
        <v>3</v>
      </c>
      <c r="C3311" s="133"/>
      <c r="D3311" s="134">
        <v>52816</v>
      </c>
      <c r="E3311" s="7" t="s">
        <v>1094</v>
      </c>
      <c r="F3311" s="8" t="s">
        <v>5</v>
      </c>
      <c r="G3311" s="18">
        <f>IFERROR(VLOOKUP(Table1[[#This Row],[Codigo_insumo]],BD_Insumos!$B:$E,4),"")</f>
        <v>116.7666</v>
      </c>
      <c r="H3311" s="140">
        <v>1.02</v>
      </c>
      <c r="I3311" s="9"/>
      <c r="J3311" s="23">
        <f t="shared" si="51"/>
        <v>119.10193200000001</v>
      </c>
      <c r="K3311" s="22" t="str">
        <f>IF(I3311&lt;&gt;"",SUMIF(Table1[Codigo_servico],A3311,Table1[Subtotal_insumo]),"")</f>
        <v/>
      </c>
      <c r="L3311" s="18">
        <f>IF(Table1[[#This Row],[Ordem_insumos]]&lt;&gt;0,VLOOKUP(Table1[[#This Row],[Codigo_servico]],Preencher_Orcamento!$B:$D,3,FALSE)*Table1[[#This Row],[Qtde_insumo]],"")</f>
        <v>0</v>
      </c>
      <c r="M3311" s="18">
        <f>IF(Table1[[#This Row],[Ordem_insumos]]&lt;&gt;0,VLOOKUP(Table1[[#This Row],[Codigo_servico]],Preencher_Orcamento!$B:$D,3,FALSE)*Table1[[#This Row],[Subtotal_insumo]],"")</f>
        <v>0</v>
      </c>
    </row>
    <row r="3312" spans="1:13" x14ac:dyDescent="0.25">
      <c r="A3312" s="3">
        <v>90320</v>
      </c>
      <c r="B3312" s="125">
        <v>0</v>
      </c>
      <c r="C3312" s="131" t="s">
        <v>3010</v>
      </c>
      <c r="D3312" s="132"/>
      <c r="E3312" s="4"/>
      <c r="F3312" s="4"/>
      <c r="G3312" s="17" t="str">
        <f>IFERROR(VLOOKUP(Table1[[#This Row],[Codigo_insumo]],BD_Insumos!$B:$E,4),"")</f>
        <v/>
      </c>
      <c r="H3312" s="139"/>
      <c r="I3312" s="5" t="s">
        <v>5</v>
      </c>
      <c r="J3312" s="20" t="str">
        <f t="shared" si="51"/>
        <v/>
      </c>
      <c r="K3312" s="21">
        <f>IF(I3312&lt;&gt;"",SUMIF(Table1[Codigo_servico],A3312,Table1[Subtotal_insumo]),"")</f>
        <v>1.8341280180623947</v>
      </c>
      <c r="L3312" s="17" t="str">
        <f>IF(Table1[[#This Row],[Ordem_insumos]]&lt;&gt;0,VLOOKUP(Table1[[#This Row],[Codigo_servico]],Preencher_Orcamento!$B:$D,3,FALSE)*Table1[[#This Row],[Qtde_insumo]],"")</f>
        <v/>
      </c>
      <c r="M3312" s="17" t="str">
        <f>IF(Table1[[#This Row],[Ordem_insumos]]&lt;&gt;0,VLOOKUP(Table1[[#This Row],[Codigo_servico]],Preencher_Orcamento!$B:$D,3,FALSE)*Table1[[#This Row],[Subtotal_insumo]],"")</f>
        <v/>
      </c>
    </row>
    <row r="3313" spans="1:13" x14ac:dyDescent="0.25">
      <c r="A3313" s="6">
        <v>90320</v>
      </c>
      <c r="B3313" s="126">
        <v>1</v>
      </c>
      <c r="C3313" s="133"/>
      <c r="D3313" s="134">
        <v>2044</v>
      </c>
      <c r="E3313" s="7" t="s">
        <v>2193</v>
      </c>
      <c r="F3313" s="8" t="s">
        <v>2140</v>
      </c>
      <c r="G3313" s="16">
        <f>IFERROR(VLOOKUP(Table1[[#This Row],[Codigo_insumo]],BD_Insumos!$B:$E,4),"")</f>
        <v>13.596734305430379</v>
      </c>
      <c r="H3313" s="140">
        <v>0.04</v>
      </c>
      <c r="I3313" s="9"/>
      <c r="J3313" s="22">
        <f t="shared" si="51"/>
        <v>0.54386937221721521</v>
      </c>
      <c r="K3313" s="22" t="str">
        <f>IF(I3313&lt;&gt;"",SUMIF(Table1[Codigo_servico],A3313,Table1[Subtotal_insumo]),"")</f>
        <v/>
      </c>
      <c r="L3313" s="16">
        <f>IF(Table1[[#This Row],[Ordem_insumos]]&lt;&gt;0,VLOOKUP(Table1[[#This Row],[Codigo_servico]],Preencher_Orcamento!$B:$D,3,FALSE)*Table1[[#This Row],[Qtde_insumo]],"")</f>
        <v>0</v>
      </c>
      <c r="M3313" s="16">
        <f>IF(Table1[[#This Row],[Ordem_insumos]]&lt;&gt;0,VLOOKUP(Table1[[#This Row],[Codigo_servico]],Preencher_Orcamento!$B:$D,3,FALSE)*Table1[[#This Row],[Subtotal_insumo]],"")</f>
        <v>0</v>
      </c>
    </row>
    <row r="3314" spans="1:13" x14ac:dyDescent="0.25">
      <c r="A3314" s="6">
        <v>90320</v>
      </c>
      <c r="B3314" s="126">
        <v>2</v>
      </c>
      <c r="C3314" s="133"/>
      <c r="D3314" s="134">
        <v>2041</v>
      </c>
      <c r="E3314" s="7" t="s">
        <v>2192</v>
      </c>
      <c r="F3314" s="8" t="s">
        <v>2140</v>
      </c>
      <c r="G3314" s="16">
        <f>IFERROR(VLOOKUP(Table1[[#This Row],[Codigo_insumo]],BD_Insumos!$B:$E,4),"")</f>
        <v>18.820516146129485</v>
      </c>
      <c r="H3314" s="140">
        <v>0.04</v>
      </c>
      <c r="I3314" s="9"/>
      <c r="J3314" s="22">
        <f t="shared" si="51"/>
        <v>0.75282064584517938</v>
      </c>
      <c r="K3314" s="22" t="str">
        <f>IF(I3314&lt;&gt;"",SUMIF(Table1[Codigo_servico],A3314,Table1[Subtotal_insumo]),"")</f>
        <v/>
      </c>
      <c r="L3314" s="16">
        <f>IF(Table1[[#This Row],[Ordem_insumos]]&lt;&gt;0,VLOOKUP(Table1[[#This Row],[Codigo_servico]],Preencher_Orcamento!$B:$D,3,FALSE)*Table1[[#This Row],[Qtde_insumo]],"")</f>
        <v>0</v>
      </c>
      <c r="M3314" s="16">
        <f>IF(Table1[[#This Row],[Ordem_insumos]]&lt;&gt;0,VLOOKUP(Table1[[#This Row],[Codigo_servico]],Preencher_Orcamento!$B:$D,3,FALSE)*Table1[[#This Row],[Subtotal_insumo]],"")</f>
        <v>0</v>
      </c>
    </row>
    <row r="3315" spans="1:13" ht="39" x14ac:dyDescent="0.25">
      <c r="A3315" s="6">
        <v>90320</v>
      </c>
      <c r="B3315" s="126">
        <v>3</v>
      </c>
      <c r="C3315" s="133"/>
      <c r="D3315" s="134">
        <v>52868</v>
      </c>
      <c r="E3315" s="7" t="s">
        <v>1121</v>
      </c>
      <c r="F3315" s="8" t="s">
        <v>5</v>
      </c>
      <c r="G3315" s="18">
        <f>IFERROR(VLOOKUP(Table1[[#This Row],[Codigo_insumo]],BD_Insumos!$B:$E,4),"")</f>
        <v>0.52690000000000003</v>
      </c>
      <c r="H3315" s="140">
        <v>1.02</v>
      </c>
      <c r="I3315" s="9"/>
      <c r="J3315" s="23">
        <f t="shared" si="51"/>
        <v>0.53743800000000008</v>
      </c>
      <c r="K3315" s="22" t="str">
        <f>IF(I3315&lt;&gt;"",SUMIF(Table1[Codigo_servico],A3315,Table1[Subtotal_insumo]),"")</f>
        <v/>
      </c>
      <c r="L3315" s="18">
        <f>IF(Table1[[#This Row],[Ordem_insumos]]&lt;&gt;0,VLOOKUP(Table1[[#This Row],[Codigo_servico]],Preencher_Orcamento!$B:$D,3,FALSE)*Table1[[#This Row],[Qtde_insumo]],"")</f>
        <v>0</v>
      </c>
      <c r="M3315" s="18">
        <f>IF(Table1[[#This Row],[Ordem_insumos]]&lt;&gt;0,VLOOKUP(Table1[[#This Row],[Codigo_servico]],Preencher_Orcamento!$B:$D,3,FALSE)*Table1[[#This Row],[Subtotal_insumo]],"")</f>
        <v>0</v>
      </c>
    </row>
    <row r="3316" spans="1:13" x14ac:dyDescent="0.25">
      <c r="A3316" s="3">
        <v>90321</v>
      </c>
      <c r="B3316" s="125">
        <v>0</v>
      </c>
      <c r="C3316" s="131" t="s">
        <v>3011</v>
      </c>
      <c r="D3316" s="132"/>
      <c r="E3316" s="4"/>
      <c r="F3316" s="4"/>
      <c r="G3316" s="17" t="str">
        <f>IFERROR(VLOOKUP(Table1[[#This Row],[Codigo_insumo]],BD_Insumos!$B:$E,4),"")</f>
        <v/>
      </c>
      <c r="H3316" s="139"/>
      <c r="I3316" s="5" t="s">
        <v>5</v>
      </c>
      <c r="J3316" s="20" t="str">
        <f t="shared" si="51"/>
        <v/>
      </c>
      <c r="K3316" s="21">
        <f>IF(I3316&lt;&gt;"",SUMIF(Table1[Codigo_servico],A3316,Table1[Subtotal_insumo]),"")</f>
        <v>2.5457985225779938</v>
      </c>
      <c r="L3316" s="17" t="str">
        <f>IF(Table1[[#This Row],[Ordem_insumos]]&lt;&gt;0,VLOOKUP(Table1[[#This Row],[Codigo_servico]],Preencher_Orcamento!$B:$D,3,FALSE)*Table1[[#This Row],[Qtde_insumo]],"")</f>
        <v/>
      </c>
      <c r="M3316" s="17" t="str">
        <f>IF(Table1[[#This Row],[Ordem_insumos]]&lt;&gt;0,VLOOKUP(Table1[[#This Row],[Codigo_servico]],Preencher_Orcamento!$B:$D,3,FALSE)*Table1[[#This Row],[Subtotal_insumo]],"")</f>
        <v/>
      </c>
    </row>
    <row r="3317" spans="1:13" x14ac:dyDescent="0.25">
      <c r="A3317" s="6">
        <v>90321</v>
      </c>
      <c r="B3317" s="126">
        <v>1</v>
      </c>
      <c r="C3317" s="133"/>
      <c r="D3317" s="134">
        <v>2041</v>
      </c>
      <c r="E3317" s="7" t="s">
        <v>2192</v>
      </c>
      <c r="F3317" s="8" t="s">
        <v>2140</v>
      </c>
      <c r="G3317" s="16">
        <f>IFERROR(VLOOKUP(Table1[[#This Row],[Codigo_insumo]],BD_Insumos!$B:$E,4),"")</f>
        <v>18.820516146129485</v>
      </c>
      <c r="H3317" s="140">
        <v>0.05</v>
      </c>
      <c r="I3317" s="9"/>
      <c r="J3317" s="22">
        <f t="shared" si="51"/>
        <v>0.94102580730647434</v>
      </c>
      <c r="K3317" s="22" t="str">
        <f>IF(I3317&lt;&gt;"",SUMIF(Table1[Codigo_servico],A3317,Table1[Subtotal_insumo]),"")</f>
        <v/>
      </c>
      <c r="L3317" s="16">
        <f>IF(Table1[[#This Row],[Ordem_insumos]]&lt;&gt;0,VLOOKUP(Table1[[#This Row],[Codigo_servico]],Preencher_Orcamento!$B:$D,3,FALSE)*Table1[[#This Row],[Qtde_insumo]],"")</f>
        <v>0</v>
      </c>
      <c r="M3317" s="16">
        <f>IF(Table1[[#This Row],[Ordem_insumos]]&lt;&gt;0,VLOOKUP(Table1[[#This Row],[Codigo_servico]],Preencher_Orcamento!$B:$D,3,FALSE)*Table1[[#This Row],[Subtotal_insumo]],"")</f>
        <v>0</v>
      </c>
    </row>
    <row r="3318" spans="1:13" ht="39" x14ac:dyDescent="0.25">
      <c r="A3318" s="6">
        <v>90321</v>
      </c>
      <c r="B3318" s="126">
        <v>2</v>
      </c>
      <c r="C3318" s="133"/>
      <c r="D3318" s="134">
        <v>52869</v>
      </c>
      <c r="E3318" s="7" t="s">
        <v>1122</v>
      </c>
      <c r="F3318" s="8" t="s">
        <v>5</v>
      </c>
      <c r="G3318" s="16">
        <f>IFERROR(VLOOKUP(Table1[[#This Row],[Codigo_insumo]],BD_Insumos!$B:$E,4),"")</f>
        <v>0.90680000000000005</v>
      </c>
      <c r="H3318" s="140">
        <v>1.02</v>
      </c>
      <c r="I3318" s="9"/>
      <c r="J3318" s="22">
        <f t="shared" si="51"/>
        <v>0.92493600000000009</v>
      </c>
      <c r="K3318" s="22" t="str">
        <f>IF(I3318&lt;&gt;"",SUMIF(Table1[Codigo_servico],A3318,Table1[Subtotal_insumo]),"")</f>
        <v/>
      </c>
      <c r="L3318" s="16">
        <f>IF(Table1[[#This Row],[Ordem_insumos]]&lt;&gt;0,VLOOKUP(Table1[[#This Row],[Codigo_servico]],Preencher_Orcamento!$B:$D,3,FALSE)*Table1[[#This Row],[Qtde_insumo]],"")</f>
        <v>0</v>
      </c>
      <c r="M3318" s="16">
        <f>IF(Table1[[#This Row],[Ordem_insumos]]&lt;&gt;0,VLOOKUP(Table1[[#This Row],[Codigo_servico]],Preencher_Orcamento!$B:$D,3,FALSE)*Table1[[#This Row],[Subtotal_insumo]],"")</f>
        <v>0</v>
      </c>
    </row>
    <row r="3319" spans="1:13" x14ac:dyDescent="0.25">
      <c r="A3319" s="6">
        <v>90321</v>
      </c>
      <c r="B3319" s="126">
        <v>3</v>
      </c>
      <c r="C3319" s="133"/>
      <c r="D3319" s="134">
        <v>2044</v>
      </c>
      <c r="E3319" s="7" t="s">
        <v>2193</v>
      </c>
      <c r="F3319" s="8" t="s">
        <v>2140</v>
      </c>
      <c r="G3319" s="18">
        <f>IFERROR(VLOOKUP(Table1[[#This Row],[Codigo_insumo]],BD_Insumos!$B:$E,4),"")</f>
        <v>13.596734305430379</v>
      </c>
      <c r="H3319" s="140">
        <v>0.05</v>
      </c>
      <c r="I3319" s="9"/>
      <c r="J3319" s="23">
        <f t="shared" si="51"/>
        <v>0.67983671527151901</v>
      </c>
      <c r="K3319" s="22" t="str">
        <f>IF(I3319&lt;&gt;"",SUMIF(Table1[Codigo_servico],A3319,Table1[Subtotal_insumo]),"")</f>
        <v/>
      </c>
      <c r="L3319" s="18">
        <f>IF(Table1[[#This Row],[Ordem_insumos]]&lt;&gt;0,VLOOKUP(Table1[[#This Row],[Codigo_servico]],Preencher_Orcamento!$B:$D,3,FALSE)*Table1[[#This Row],[Qtde_insumo]],"")</f>
        <v>0</v>
      </c>
      <c r="M3319" s="18">
        <f>IF(Table1[[#This Row],[Ordem_insumos]]&lt;&gt;0,VLOOKUP(Table1[[#This Row],[Codigo_servico]],Preencher_Orcamento!$B:$D,3,FALSE)*Table1[[#This Row],[Subtotal_insumo]],"")</f>
        <v>0</v>
      </c>
    </row>
    <row r="3320" spans="1:13" x14ac:dyDescent="0.25">
      <c r="A3320" s="3">
        <v>90322</v>
      </c>
      <c r="B3320" s="125">
        <v>0</v>
      </c>
      <c r="C3320" s="131" t="s">
        <v>3012</v>
      </c>
      <c r="D3320" s="132"/>
      <c r="E3320" s="4"/>
      <c r="F3320" s="4"/>
      <c r="G3320" s="17" t="str">
        <f>IFERROR(VLOOKUP(Table1[[#This Row],[Codigo_insumo]],BD_Insumos!$B:$E,4),"")</f>
        <v/>
      </c>
      <c r="H3320" s="139"/>
      <c r="I3320" s="5" t="s">
        <v>5</v>
      </c>
      <c r="J3320" s="20" t="str">
        <f t="shared" si="51"/>
        <v/>
      </c>
      <c r="K3320" s="21">
        <f>IF(I3320&lt;&gt;"",SUMIF(Table1[Codigo_servico],A3320,Table1[Subtotal_insumo]),"")</f>
        <v>3.4205482775451519</v>
      </c>
      <c r="L3320" s="17" t="str">
        <f>IF(Table1[[#This Row],[Ordem_insumos]]&lt;&gt;0,VLOOKUP(Table1[[#This Row],[Codigo_servico]],Preencher_Orcamento!$B:$D,3,FALSE)*Table1[[#This Row],[Qtde_insumo]],"")</f>
        <v/>
      </c>
      <c r="M3320" s="17" t="str">
        <f>IF(Table1[[#This Row],[Ordem_insumos]]&lt;&gt;0,VLOOKUP(Table1[[#This Row],[Codigo_servico]],Preencher_Orcamento!$B:$D,3,FALSE)*Table1[[#This Row],[Subtotal_insumo]],"")</f>
        <v/>
      </c>
    </row>
    <row r="3321" spans="1:13" x14ac:dyDescent="0.25">
      <c r="A3321" s="6">
        <v>90322</v>
      </c>
      <c r="B3321" s="126">
        <v>1</v>
      </c>
      <c r="C3321" s="133"/>
      <c r="D3321" s="134">
        <v>2041</v>
      </c>
      <c r="E3321" s="7" t="s">
        <v>2192</v>
      </c>
      <c r="F3321" s="8" t="s">
        <v>2140</v>
      </c>
      <c r="G3321" s="16">
        <f>IFERROR(VLOOKUP(Table1[[#This Row],[Codigo_insumo]],BD_Insumos!$B:$E,4),"")</f>
        <v>18.820516146129485</v>
      </c>
      <c r="H3321" s="140">
        <v>6.0999999999999999E-2</v>
      </c>
      <c r="I3321" s="9"/>
      <c r="J3321" s="22">
        <f t="shared" si="51"/>
        <v>1.1480514849138985</v>
      </c>
      <c r="K3321" s="22" t="str">
        <f>IF(I3321&lt;&gt;"",SUMIF(Table1[Codigo_servico],A3321,Table1[Subtotal_insumo]),"")</f>
        <v/>
      </c>
      <c r="L3321" s="16">
        <f>IF(Table1[[#This Row],[Ordem_insumos]]&lt;&gt;0,VLOOKUP(Table1[[#This Row],[Codigo_servico]],Preencher_Orcamento!$B:$D,3,FALSE)*Table1[[#This Row],[Qtde_insumo]],"")</f>
        <v>0</v>
      </c>
      <c r="M3321" s="16">
        <f>IF(Table1[[#This Row],[Ordem_insumos]]&lt;&gt;0,VLOOKUP(Table1[[#This Row],[Codigo_servico]],Preencher_Orcamento!$B:$D,3,FALSE)*Table1[[#This Row],[Subtotal_insumo]],"")</f>
        <v>0</v>
      </c>
    </row>
    <row r="3322" spans="1:13" x14ac:dyDescent="0.25">
      <c r="A3322" s="6">
        <v>90322</v>
      </c>
      <c r="B3322" s="126">
        <v>2</v>
      </c>
      <c r="C3322" s="133"/>
      <c r="D3322" s="134">
        <v>2044</v>
      </c>
      <c r="E3322" s="7" t="s">
        <v>2193</v>
      </c>
      <c r="F3322" s="8" t="s">
        <v>2140</v>
      </c>
      <c r="G3322" s="16">
        <f>IFERROR(VLOOKUP(Table1[[#This Row],[Codigo_insumo]],BD_Insumos!$B:$E,4),"")</f>
        <v>13.596734305430379</v>
      </c>
      <c r="H3322" s="140">
        <v>6.0999999999999999E-2</v>
      </c>
      <c r="I3322" s="9"/>
      <c r="J3322" s="22">
        <f t="shared" si="51"/>
        <v>0.8294007926312531</v>
      </c>
      <c r="K3322" s="22" t="str">
        <f>IF(I3322&lt;&gt;"",SUMIF(Table1[Codigo_servico],A3322,Table1[Subtotal_insumo]),"")</f>
        <v/>
      </c>
      <c r="L3322" s="16">
        <f>IF(Table1[[#This Row],[Ordem_insumos]]&lt;&gt;0,VLOOKUP(Table1[[#This Row],[Codigo_servico]],Preencher_Orcamento!$B:$D,3,FALSE)*Table1[[#This Row],[Qtde_insumo]],"")</f>
        <v>0</v>
      </c>
      <c r="M3322" s="16">
        <f>IF(Table1[[#This Row],[Ordem_insumos]]&lt;&gt;0,VLOOKUP(Table1[[#This Row],[Codigo_servico]],Preencher_Orcamento!$B:$D,3,FALSE)*Table1[[#This Row],[Subtotal_insumo]],"")</f>
        <v>0</v>
      </c>
    </row>
    <row r="3323" spans="1:13" ht="39" x14ac:dyDescent="0.25">
      <c r="A3323" s="6">
        <v>90322</v>
      </c>
      <c r="B3323" s="126">
        <v>3</v>
      </c>
      <c r="C3323" s="133"/>
      <c r="D3323" s="134">
        <v>52870</v>
      </c>
      <c r="E3323" s="7" t="s">
        <v>1123</v>
      </c>
      <c r="F3323" s="8" t="s">
        <v>5</v>
      </c>
      <c r="G3323" s="18">
        <f>IFERROR(VLOOKUP(Table1[[#This Row],[Codigo_insumo]],BD_Insumos!$B:$E,4),"")</f>
        <v>1.4148000000000001</v>
      </c>
      <c r="H3323" s="140">
        <v>1.02</v>
      </c>
      <c r="I3323" s="9"/>
      <c r="J3323" s="23">
        <f t="shared" si="51"/>
        <v>1.4430960000000002</v>
      </c>
      <c r="K3323" s="22" t="str">
        <f>IF(I3323&lt;&gt;"",SUMIF(Table1[Codigo_servico],A3323,Table1[Subtotal_insumo]),"")</f>
        <v/>
      </c>
      <c r="L3323" s="18">
        <f>IF(Table1[[#This Row],[Ordem_insumos]]&lt;&gt;0,VLOOKUP(Table1[[#This Row],[Codigo_servico]],Preencher_Orcamento!$B:$D,3,FALSE)*Table1[[#This Row],[Qtde_insumo]],"")</f>
        <v>0</v>
      </c>
      <c r="M3323" s="18">
        <f>IF(Table1[[#This Row],[Ordem_insumos]]&lt;&gt;0,VLOOKUP(Table1[[#This Row],[Codigo_servico]],Preencher_Orcamento!$B:$D,3,FALSE)*Table1[[#This Row],[Subtotal_insumo]],"")</f>
        <v>0</v>
      </c>
    </row>
    <row r="3324" spans="1:13" x14ac:dyDescent="0.25">
      <c r="A3324" s="3">
        <v>90323</v>
      </c>
      <c r="B3324" s="125">
        <v>0</v>
      </c>
      <c r="C3324" s="131" t="s">
        <v>3013</v>
      </c>
      <c r="D3324" s="132"/>
      <c r="E3324" s="4"/>
      <c r="F3324" s="4"/>
      <c r="G3324" s="17" t="str">
        <f>IFERROR(VLOOKUP(Table1[[#This Row],[Codigo_insumo]],BD_Insumos!$B:$E,4),"")</f>
        <v/>
      </c>
      <c r="H3324" s="139"/>
      <c r="I3324" s="5" t="s">
        <v>5</v>
      </c>
      <c r="J3324" s="20" t="str">
        <f t="shared" si="51"/>
        <v/>
      </c>
      <c r="K3324" s="21">
        <f>IF(I3324&lt;&gt;"",SUMIF(Table1[Codigo_servico],A3324,Table1[Subtotal_insumo]),"")</f>
        <v>4.3860135316091906</v>
      </c>
      <c r="L3324" s="17" t="str">
        <f>IF(Table1[[#This Row],[Ordem_insumos]]&lt;&gt;0,VLOOKUP(Table1[[#This Row],[Codigo_servico]],Preencher_Orcamento!$B:$D,3,FALSE)*Table1[[#This Row],[Qtde_insumo]],"")</f>
        <v/>
      </c>
      <c r="M3324" s="17" t="str">
        <f>IF(Table1[[#This Row],[Ordem_insumos]]&lt;&gt;0,VLOOKUP(Table1[[#This Row],[Codigo_servico]],Preencher_Orcamento!$B:$D,3,FALSE)*Table1[[#This Row],[Subtotal_insumo]],"")</f>
        <v/>
      </c>
    </row>
    <row r="3325" spans="1:13" x14ac:dyDescent="0.25">
      <c r="A3325" s="6">
        <v>90323</v>
      </c>
      <c r="B3325" s="126">
        <v>1</v>
      </c>
      <c r="C3325" s="133"/>
      <c r="D3325" s="134">
        <v>2044</v>
      </c>
      <c r="E3325" s="7" t="s">
        <v>2193</v>
      </c>
      <c r="F3325" s="8" t="s">
        <v>2140</v>
      </c>
      <c r="G3325" s="16">
        <f>IFERROR(VLOOKUP(Table1[[#This Row],[Codigo_insumo]],BD_Insumos!$B:$E,4),"")</f>
        <v>13.596734305430379</v>
      </c>
      <c r="H3325" s="140">
        <v>7.0000000000000007E-2</v>
      </c>
      <c r="I3325" s="9"/>
      <c r="J3325" s="22">
        <f t="shared" si="51"/>
        <v>0.95177140138012661</v>
      </c>
      <c r="K3325" s="22" t="str">
        <f>IF(I3325&lt;&gt;"",SUMIF(Table1[Codigo_servico],A3325,Table1[Subtotal_insumo]),"")</f>
        <v/>
      </c>
      <c r="L3325" s="16">
        <f>IF(Table1[[#This Row],[Ordem_insumos]]&lt;&gt;0,VLOOKUP(Table1[[#This Row],[Codigo_servico]],Preencher_Orcamento!$B:$D,3,FALSE)*Table1[[#This Row],[Qtde_insumo]],"")</f>
        <v>0</v>
      </c>
      <c r="M3325" s="16">
        <f>IF(Table1[[#This Row],[Ordem_insumos]]&lt;&gt;0,VLOOKUP(Table1[[#This Row],[Codigo_servico]],Preencher_Orcamento!$B:$D,3,FALSE)*Table1[[#This Row],[Subtotal_insumo]],"")</f>
        <v>0</v>
      </c>
    </row>
    <row r="3326" spans="1:13" x14ac:dyDescent="0.25">
      <c r="A3326" s="6">
        <v>90323</v>
      </c>
      <c r="B3326" s="126">
        <v>2</v>
      </c>
      <c r="C3326" s="133"/>
      <c r="D3326" s="134">
        <v>2041</v>
      </c>
      <c r="E3326" s="7" t="s">
        <v>2192</v>
      </c>
      <c r="F3326" s="8" t="s">
        <v>2140</v>
      </c>
      <c r="G3326" s="16">
        <f>IFERROR(VLOOKUP(Table1[[#This Row],[Codigo_insumo]],BD_Insumos!$B:$E,4),"")</f>
        <v>18.820516146129485</v>
      </c>
      <c r="H3326" s="140">
        <v>7.0000000000000007E-2</v>
      </c>
      <c r="I3326" s="9"/>
      <c r="J3326" s="22">
        <f t="shared" si="51"/>
        <v>1.317436130229064</v>
      </c>
      <c r="K3326" s="22" t="str">
        <f>IF(I3326&lt;&gt;"",SUMIF(Table1[Codigo_servico],A3326,Table1[Subtotal_insumo]),"")</f>
        <v/>
      </c>
      <c r="L3326" s="16">
        <f>IF(Table1[[#This Row],[Ordem_insumos]]&lt;&gt;0,VLOOKUP(Table1[[#This Row],[Codigo_servico]],Preencher_Orcamento!$B:$D,3,FALSE)*Table1[[#This Row],[Qtde_insumo]],"")</f>
        <v>0</v>
      </c>
      <c r="M3326" s="16">
        <f>IF(Table1[[#This Row],[Ordem_insumos]]&lt;&gt;0,VLOOKUP(Table1[[#This Row],[Codigo_servico]],Preencher_Orcamento!$B:$D,3,FALSE)*Table1[[#This Row],[Subtotal_insumo]],"")</f>
        <v>0</v>
      </c>
    </row>
    <row r="3327" spans="1:13" ht="39" x14ac:dyDescent="0.25">
      <c r="A3327" s="6">
        <v>90323</v>
      </c>
      <c r="B3327" s="126">
        <v>3</v>
      </c>
      <c r="C3327" s="133"/>
      <c r="D3327" s="134">
        <v>52871</v>
      </c>
      <c r="E3327" s="7" t="s">
        <v>1124</v>
      </c>
      <c r="F3327" s="8" t="s">
        <v>5</v>
      </c>
      <c r="G3327" s="18">
        <f>IFERROR(VLOOKUP(Table1[[#This Row],[Codigo_insumo]],BD_Insumos!$B:$E,4),"")</f>
        <v>2.0752999999999999</v>
      </c>
      <c r="H3327" s="140">
        <v>1.02</v>
      </c>
      <c r="I3327" s="9"/>
      <c r="J3327" s="23">
        <f t="shared" si="51"/>
        <v>2.116806</v>
      </c>
      <c r="K3327" s="22" t="str">
        <f>IF(I3327&lt;&gt;"",SUMIF(Table1[Codigo_servico],A3327,Table1[Subtotal_insumo]),"")</f>
        <v/>
      </c>
      <c r="L3327" s="18">
        <f>IF(Table1[[#This Row],[Ordem_insumos]]&lt;&gt;0,VLOOKUP(Table1[[#This Row],[Codigo_servico]],Preencher_Orcamento!$B:$D,3,FALSE)*Table1[[#This Row],[Qtde_insumo]],"")</f>
        <v>0</v>
      </c>
      <c r="M3327" s="18">
        <f>IF(Table1[[#This Row],[Ordem_insumos]]&lt;&gt;0,VLOOKUP(Table1[[#This Row],[Codigo_servico]],Preencher_Orcamento!$B:$D,3,FALSE)*Table1[[#This Row],[Subtotal_insumo]],"")</f>
        <v>0</v>
      </c>
    </row>
    <row r="3328" spans="1:13" x14ac:dyDescent="0.25">
      <c r="A3328" s="3">
        <v>90328</v>
      </c>
      <c r="B3328" s="125">
        <v>0</v>
      </c>
      <c r="C3328" s="131" t="s">
        <v>3014</v>
      </c>
      <c r="D3328" s="132"/>
      <c r="E3328" s="4"/>
      <c r="F3328" s="4"/>
      <c r="G3328" s="17" t="str">
        <f>IFERROR(VLOOKUP(Table1[[#This Row],[Codigo_insumo]],BD_Insumos!$B:$E,4),"")</f>
        <v/>
      </c>
      <c r="H3328" s="139"/>
      <c r="I3328" s="5" t="s">
        <v>5</v>
      </c>
      <c r="J3328" s="20" t="str">
        <f t="shared" si="51"/>
        <v/>
      </c>
      <c r="K3328" s="21">
        <f>IF(I3328&lt;&gt;"",SUMIF(Table1[Codigo_servico],A3328,Table1[Subtotal_insumo]),"")</f>
        <v>2.0757660180623949</v>
      </c>
      <c r="L3328" s="17" t="str">
        <f>IF(Table1[[#This Row],[Ordem_insumos]]&lt;&gt;0,VLOOKUP(Table1[[#This Row],[Codigo_servico]],Preencher_Orcamento!$B:$D,3,FALSE)*Table1[[#This Row],[Qtde_insumo]],"")</f>
        <v/>
      </c>
      <c r="M3328" s="17" t="str">
        <f>IF(Table1[[#This Row],[Ordem_insumos]]&lt;&gt;0,VLOOKUP(Table1[[#This Row],[Codigo_servico]],Preencher_Orcamento!$B:$D,3,FALSE)*Table1[[#This Row],[Subtotal_insumo]],"")</f>
        <v/>
      </c>
    </row>
    <row r="3329" spans="1:13" ht="26.25" x14ac:dyDescent="0.25">
      <c r="A3329" s="6">
        <v>90328</v>
      </c>
      <c r="B3329" s="126">
        <v>1</v>
      </c>
      <c r="C3329" s="133"/>
      <c r="D3329" s="134">
        <v>52874</v>
      </c>
      <c r="E3329" s="7" t="s">
        <v>1125</v>
      </c>
      <c r="F3329" s="8" t="s">
        <v>5</v>
      </c>
      <c r="G3329" s="16">
        <f>IFERROR(VLOOKUP(Table1[[#This Row],[Codigo_insumo]],BD_Insumos!$B:$E,4),"")</f>
        <v>0.76380000000000003</v>
      </c>
      <c r="H3329" s="140">
        <v>1.02</v>
      </c>
      <c r="I3329" s="9"/>
      <c r="J3329" s="22">
        <f t="shared" si="51"/>
        <v>0.7790760000000001</v>
      </c>
      <c r="K3329" s="22" t="str">
        <f>IF(I3329&lt;&gt;"",SUMIF(Table1[Codigo_servico],A3329,Table1[Subtotal_insumo]),"")</f>
        <v/>
      </c>
      <c r="L3329" s="16">
        <f>IF(Table1[[#This Row],[Ordem_insumos]]&lt;&gt;0,VLOOKUP(Table1[[#This Row],[Codigo_servico]],Preencher_Orcamento!$B:$D,3,FALSE)*Table1[[#This Row],[Qtde_insumo]],"")</f>
        <v>0</v>
      </c>
      <c r="M3329" s="16">
        <f>IF(Table1[[#This Row],[Ordem_insumos]]&lt;&gt;0,VLOOKUP(Table1[[#This Row],[Codigo_servico]],Preencher_Orcamento!$B:$D,3,FALSE)*Table1[[#This Row],[Subtotal_insumo]],"")</f>
        <v>0</v>
      </c>
    </row>
    <row r="3330" spans="1:13" x14ac:dyDescent="0.25">
      <c r="A3330" s="6">
        <v>90328</v>
      </c>
      <c r="B3330" s="126">
        <v>2</v>
      </c>
      <c r="C3330" s="133"/>
      <c r="D3330" s="134">
        <v>2044</v>
      </c>
      <c r="E3330" s="7" t="s">
        <v>2193</v>
      </c>
      <c r="F3330" s="8" t="s">
        <v>2140</v>
      </c>
      <c r="G3330" s="16">
        <f>IFERROR(VLOOKUP(Table1[[#This Row],[Codigo_insumo]],BD_Insumos!$B:$E,4),"")</f>
        <v>13.596734305430379</v>
      </c>
      <c r="H3330" s="140">
        <v>0.04</v>
      </c>
      <c r="I3330" s="9"/>
      <c r="J3330" s="22">
        <f t="shared" ref="J3330:J3393" si="52">IF(I3330="",G3330*H3330,"")</f>
        <v>0.54386937221721521</v>
      </c>
      <c r="K3330" s="22" t="str">
        <f>IF(I3330&lt;&gt;"",SUMIF(Table1[Codigo_servico],A3330,Table1[Subtotal_insumo]),"")</f>
        <v/>
      </c>
      <c r="L3330" s="16">
        <f>IF(Table1[[#This Row],[Ordem_insumos]]&lt;&gt;0,VLOOKUP(Table1[[#This Row],[Codigo_servico]],Preencher_Orcamento!$B:$D,3,FALSE)*Table1[[#This Row],[Qtde_insumo]],"")</f>
        <v>0</v>
      </c>
      <c r="M3330" s="16">
        <f>IF(Table1[[#This Row],[Ordem_insumos]]&lt;&gt;0,VLOOKUP(Table1[[#This Row],[Codigo_servico]],Preencher_Orcamento!$B:$D,3,FALSE)*Table1[[#This Row],[Subtotal_insumo]],"")</f>
        <v>0</v>
      </c>
    </row>
    <row r="3331" spans="1:13" x14ac:dyDescent="0.25">
      <c r="A3331" s="6">
        <v>90328</v>
      </c>
      <c r="B3331" s="126">
        <v>3</v>
      </c>
      <c r="C3331" s="133"/>
      <c r="D3331" s="134">
        <v>2041</v>
      </c>
      <c r="E3331" s="7" t="s">
        <v>2192</v>
      </c>
      <c r="F3331" s="8" t="s">
        <v>2140</v>
      </c>
      <c r="G3331" s="18">
        <f>IFERROR(VLOOKUP(Table1[[#This Row],[Codigo_insumo]],BD_Insumos!$B:$E,4),"")</f>
        <v>18.820516146129485</v>
      </c>
      <c r="H3331" s="140">
        <v>0.04</v>
      </c>
      <c r="I3331" s="9"/>
      <c r="J3331" s="23">
        <f t="shared" si="52"/>
        <v>0.75282064584517938</v>
      </c>
      <c r="K3331" s="22" t="str">
        <f>IF(I3331&lt;&gt;"",SUMIF(Table1[Codigo_servico],A3331,Table1[Subtotal_insumo]),"")</f>
        <v/>
      </c>
      <c r="L3331" s="18">
        <f>IF(Table1[[#This Row],[Ordem_insumos]]&lt;&gt;0,VLOOKUP(Table1[[#This Row],[Codigo_servico]],Preencher_Orcamento!$B:$D,3,FALSE)*Table1[[#This Row],[Qtde_insumo]],"")</f>
        <v>0</v>
      </c>
      <c r="M3331" s="18">
        <f>IF(Table1[[#This Row],[Ordem_insumos]]&lt;&gt;0,VLOOKUP(Table1[[#This Row],[Codigo_servico]],Preencher_Orcamento!$B:$D,3,FALSE)*Table1[[#This Row],[Subtotal_insumo]],"")</f>
        <v>0</v>
      </c>
    </row>
    <row r="3332" spans="1:13" x14ac:dyDescent="0.25">
      <c r="A3332" s="3">
        <v>90329</v>
      </c>
      <c r="B3332" s="125">
        <v>0</v>
      </c>
      <c r="C3332" s="131" t="s">
        <v>3015</v>
      </c>
      <c r="D3332" s="132"/>
      <c r="E3332" s="4"/>
      <c r="F3332" s="4"/>
      <c r="G3332" s="17" t="str">
        <f>IFERROR(VLOOKUP(Table1[[#This Row],[Codigo_insumo]],BD_Insumos!$B:$E,4),"")</f>
        <v/>
      </c>
      <c r="H3332" s="139"/>
      <c r="I3332" s="5" t="s">
        <v>5</v>
      </c>
      <c r="J3332" s="20" t="str">
        <f t="shared" si="52"/>
        <v/>
      </c>
      <c r="K3332" s="21">
        <f>IF(I3332&lt;&gt;"",SUMIF(Table1[Codigo_servico],A3332,Table1[Subtotal_insumo]),"")</f>
        <v>2.7058365225779935</v>
      </c>
      <c r="L3332" s="17" t="str">
        <f>IF(Table1[[#This Row],[Ordem_insumos]]&lt;&gt;0,VLOOKUP(Table1[[#This Row],[Codigo_servico]],Preencher_Orcamento!$B:$D,3,FALSE)*Table1[[#This Row],[Qtde_insumo]],"")</f>
        <v/>
      </c>
      <c r="M3332" s="17" t="str">
        <f>IF(Table1[[#This Row],[Ordem_insumos]]&lt;&gt;0,VLOOKUP(Table1[[#This Row],[Codigo_servico]],Preencher_Orcamento!$B:$D,3,FALSE)*Table1[[#This Row],[Subtotal_insumo]],"")</f>
        <v/>
      </c>
    </row>
    <row r="3333" spans="1:13" x14ac:dyDescent="0.25">
      <c r="A3333" s="6">
        <v>90329</v>
      </c>
      <c r="B3333" s="126">
        <v>1</v>
      </c>
      <c r="C3333" s="133"/>
      <c r="D3333" s="134">
        <v>2044</v>
      </c>
      <c r="E3333" s="7" t="s">
        <v>2193</v>
      </c>
      <c r="F3333" s="8" t="s">
        <v>2140</v>
      </c>
      <c r="G3333" s="16">
        <f>IFERROR(VLOOKUP(Table1[[#This Row],[Codigo_insumo]],BD_Insumos!$B:$E,4),"")</f>
        <v>13.596734305430379</v>
      </c>
      <c r="H3333" s="140">
        <v>0.05</v>
      </c>
      <c r="I3333" s="9"/>
      <c r="J3333" s="22">
        <f t="shared" si="52"/>
        <v>0.67983671527151901</v>
      </c>
      <c r="K3333" s="22" t="str">
        <f>IF(I3333&lt;&gt;"",SUMIF(Table1[Codigo_servico],A3333,Table1[Subtotal_insumo]),"")</f>
        <v/>
      </c>
      <c r="L3333" s="16">
        <f>IF(Table1[[#This Row],[Ordem_insumos]]&lt;&gt;0,VLOOKUP(Table1[[#This Row],[Codigo_servico]],Preencher_Orcamento!$B:$D,3,FALSE)*Table1[[#This Row],[Qtde_insumo]],"")</f>
        <v>0</v>
      </c>
      <c r="M3333" s="16">
        <f>IF(Table1[[#This Row],[Ordem_insumos]]&lt;&gt;0,VLOOKUP(Table1[[#This Row],[Codigo_servico]],Preencher_Orcamento!$B:$D,3,FALSE)*Table1[[#This Row],[Subtotal_insumo]],"")</f>
        <v>0</v>
      </c>
    </row>
    <row r="3334" spans="1:13" ht="26.25" x14ac:dyDescent="0.25">
      <c r="A3334" s="6">
        <v>90329</v>
      </c>
      <c r="B3334" s="126">
        <v>2</v>
      </c>
      <c r="C3334" s="133"/>
      <c r="D3334" s="134">
        <v>52875</v>
      </c>
      <c r="E3334" s="7" t="s">
        <v>1126</v>
      </c>
      <c r="F3334" s="8" t="s">
        <v>5</v>
      </c>
      <c r="G3334" s="16">
        <f>IFERROR(VLOOKUP(Table1[[#This Row],[Codigo_insumo]],BD_Insumos!$B:$E,4),"")</f>
        <v>1.0637000000000001</v>
      </c>
      <c r="H3334" s="140">
        <v>1.02</v>
      </c>
      <c r="I3334" s="9"/>
      <c r="J3334" s="22">
        <f t="shared" si="52"/>
        <v>1.0849740000000001</v>
      </c>
      <c r="K3334" s="22" t="str">
        <f>IF(I3334&lt;&gt;"",SUMIF(Table1[Codigo_servico],A3334,Table1[Subtotal_insumo]),"")</f>
        <v/>
      </c>
      <c r="L3334" s="16">
        <f>IF(Table1[[#This Row],[Ordem_insumos]]&lt;&gt;0,VLOOKUP(Table1[[#This Row],[Codigo_servico]],Preencher_Orcamento!$B:$D,3,FALSE)*Table1[[#This Row],[Qtde_insumo]],"")</f>
        <v>0</v>
      </c>
      <c r="M3334" s="16">
        <f>IF(Table1[[#This Row],[Ordem_insumos]]&lt;&gt;0,VLOOKUP(Table1[[#This Row],[Codigo_servico]],Preencher_Orcamento!$B:$D,3,FALSE)*Table1[[#This Row],[Subtotal_insumo]],"")</f>
        <v>0</v>
      </c>
    </row>
    <row r="3335" spans="1:13" x14ac:dyDescent="0.25">
      <c r="A3335" s="6">
        <v>90329</v>
      </c>
      <c r="B3335" s="126">
        <v>3</v>
      </c>
      <c r="C3335" s="133"/>
      <c r="D3335" s="134">
        <v>2041</v>
      </c>
      <c r="E3335" s="7" t="s">
        <v>2192</v>
      </c>
      <c r="F3335" s="8" t="s">
        <v>2140</v>
      </c>
      <c r="G3335" s="18">
        <f>IFERROR(VLOOKUP(Table1[[#This Row],[Codigo_insumo]],BD_Insumos!$B:$E,4),"")</f>
        <v>18.820516146129485</v>
      </c>
      <c r="H3335" s="140">
        <v>0.05</v>
      </c>
      <c r="I3335" s="9"/>
      <c r="J3335" s="23">
        <f t="shared" si="52"/>
        <v>0.94102580730647434</v>
      </c>
      <c r="K3335" s="22" t="str">
        <f>IF(I3335&lt;&gt;"",SUMIF(Table1[Codigo_servico],A3335,Table1[Subtotal_insumo]),"")</f>
        <v/>
      </c>
      <c r="L3335" s="18">
        <f>IF(Table1[[#This Row],[Ordem_insumos]]&lt;&gt;0,VLOOKUP(Table1[[#This Row],[Codigo_servico]],Preencher_Orcamento!$B:$D,3,FALSE)*Table1[[#This Row],[Qtde_insumo]],"")</f>
        <v>0</v>
      </c>
      <c r="M3335" s="18">
        <f>IF(Table1[[#This Row],[Ordem_insumos]]&lt;&gt;0,VLOOKUP(Table1[[#This Row],[Codigo_servico]],Preencher_Orcamento!$B:$D,3,FALSE)*Table1[[#This Row],[Subtotal_insumo]],"")</f>
        <v>0</v>
      </c>
    </row>
    <row r="3336" spans="1:13" x14ac:dyDescent="0.25">
      <c r="A3336" s="3">
        <v>90330</v>
      </c>
      <c r="B3336" s="125">
        <v>0</v>
      </c>
      <c r="C3336" s="131" t="s">
        <v>3016</v>
      </c>
      <c r="D3336" s="132"/>
      <c r="E3336" s="4"/>
      <c r="F3336" s="4"/>
      <c r="G3336" s="17" t="str">
        <f>IFERROR(VLOOKUP(Table1[[#This Row],[Codigo_insumo]],BD_Insumos!$B:$E,4),"")</f>
        <v/>
      </c>
      <c r="H3336" s="139"/>
      <c r="I3336" s="5" t="s">
        <v>5</v>
      </c>
      <c r="J3336" s="20" t="str">
        <f t="shared" si="52"/>
        <v/>
      </c>
      <c r="K3336" s="21">
        <f>IF(I3336&lt;&gt;"",SUMIF(Table1[Codigo_servico],A3336,Table1[Subtotal_insumo]),"")</f>
        <v>3.6239362775451518</v>
      </c>
      <c r="L3336" s="17" t="str">
        <f>IF(Table1[[#This Row],[Ordem_insumos]]&lt;&gt;0,VLOOKUP(Table1[[#This Row],[Codigo_servico]],Preencher_Orcamento!$B:$D,3,FALSE)*Table1[[#This Row],[Qtde_insumo]],"")</f>
        <v/>
      </c>
      <c r="M3336" s="17" t="str">
        <f>IF(Table1[[#This Row],[Ordem_insumos]]&lt;&gt;0,VLOOKUP(Table1[[#This Row],[Codigo_servico]],Preencher_Orcamento!$B:$D,3,FALSE)*Table1[[#This Row],[Subtotal_insumo]],"")</f>
        <v/>
      </c>
    </row>
    <row r="3337" spans="1:13" x14ac:dyDescent="0.25">
      <c r="A3337" s="6">
        <v>90330</v>
      </c>
      <c r="B3337" s="126">
        <v>1</v>
      </c>
      <c r="C3337" s="133"/>
      <c r="D3337" s="134">
        <v>2044</v>
      </c>
      <c r="E3337" s="7" t="s">
        <v>2193</v>
      </c>
      <c r="F3337" s="8" t="s">
        <v>2140</v>
      </c>
      <c r="G3337" s="16">
        <f>IFERROR(VLOOKUP(Table1[[#This Row],[Codigo_insumo]],BD_Insumos!$B:$E,4),"")</f>
        <v>13.596734305430379</v>
      </c>
      <c r="H3337" s="140">
        <v>6.0999999999999999E-2</v>
      </c>
      <c r="I3337" s="9"/>
      <c r="J3337" s="22">
        <f t="shared" si="52"/>
        <v>0.8294007926312531</v>
      </c>
      <c r="K3337" s="22" t="str">
        <f>IF(I3337&lt;&gt;"",SUMIF(Table1[Codigo_servico],A3337,Table1[Subtotal_insumo]),"")</f>
        <v/>
      </c>
      <c r="L3337" s="16">
        <f>IF(Table1[[#This Row],[Ordem_insumos]]&lt;&gt;0,VLOOKUP(Table1[[#This Row],[Codigo_servico]],Preencher_Orcamento!$B:$D,3,FALSE)*Table1[[#This Row],[Qtde_insumo]],"")</f>
        <v>0</v>
      </c>
      <c r="M3337" s="16">
        <f>IF(Table1[[#This Row],[Ordem_insumos]]&lt;&gt;0,VLOOKUP(Table1[[#This Row],[Codigo_servico]],Preencher_Orcamento!$B:$D,3,FALSE)*Table1[[#This Row],[Subtotal_insumo]],"")</f>
        <v>0</v>
      </c>
    </row>
    <row r="3338" spans="1:13" ht="26.25" x14ac:dyDescent="0.25">
      <c r="A3338" s="6">
        <v>90330</v>
      </c>
      <c r="B3338" s="126">
        <v>2</v>
      </c>
      <c r="C3338" s="133"/>
      <c r="D3338" s="134">
        <v>52876</v>
      </c>
      <c r="E3338" s="7" t="s">
        <v>1127</v>
      </c>
      <c r="F3338" s="8" t="s">
        <v>5</v>
      </c>
      <c r="G3338" s="16">
        <f>IFERROR(VLOOKUP(Table1[[#This Row],[Codigo_insumo]],BD_Insumos!$B:$E,4),"")</f>
        <v>1.6142000000000001</v>
      </c>
      <c r="H3338" s="140">
        <v>1.02</v>
      </c>
      <c r="I3338" s="9"/>
      <c r="J3338" s="22">
        <f t="shared" si="52"/>
        <v>1.6464840000000001</v>
      </c>
      <c r="K3338" s="22" t="str">
        <f>IF(I3338&lt;&gt;"",SUMIF(Table1[Codigo_servico],A3338,Table1[Subtotal_insumo]),"")</f>
        <v/>
      </c>
      <c r="L3338" s="16">
        <f>IF(Table1[[#This Row],[Ordem_insumos]]&lt;&gt;0,VLOOKUP(Table1[[#This Row],[Codigo_servico]],Preencher_Orcamento!$B:$D,3,FALSE)*Table1[[#This Row],[Qtde_insumo]],"")</f>
        <v>0</v>
      </c>
      <c r="M3338" s="16">
        <f>IF(Table1[[#This Row],[Ordem_insumos]]&lt;&gt;0,VLOOKUP(Table1[[#This Row],[Codigo_servico]],Preencher_Orcamento!$B:$D,3,FALSE)*Table1[[#This Row],[Subtotal_insumo]],"")</f>
        <v>0</v>
      </c>
    </row>
    <row r="3339" spans="1:13" x14ac:dyDescent="0.25">
      <c r="A3339" s="6">
        <v>90330</v>
      </c>
      <c r="B3339" s="126">
        <v>3</v>
      </c>
      <c r="C3339" s="133"/>
      <c r="D3339" s="134">
        <v>2041</v>
      </c>
      <c r="E3339" s="7" t="s">
        <v>2192</v>
      </c>
      <c r="F3339" s="8" t="s">
        <v>2140</v>
      </c>
      <c r="G3339" s="18">
        <f>IFERROR(VLOOKUP(Table1[[#This Row],[Codigo_insumo]],BD_Insumos!$B:$E,4),"")</f>
        <v>18.820516146129485</v>
      </c>
      <c r="H3339" s="140">
        <v>6.0999999999999999E-2</v>
      </c>
      <c r="I3339" s="9"/>
      <c r="J3339" s="23">
        <f t="shared" si="52"/>
        <v>1.1480514849138985</v>
      </c>
      <c r="K3339" s="22" t="str">
        <f>IF(I3339&lt;&gt;"",SUMIF(Table1[Codigo_servico],A3339,Table1[Subtotal_insumo]),"")</f>
        <v/>
      </c>
      <c r="L3339" s="18">
        <f>IF(Table1[[#This Row],[Ordem_insumos]]&lt;&gt;0,VLOOKUP(Table1[[#This Row],[Codigo_servico]],Preencher_Orcamento!$B:$D,3,FALSE)*Table1[[#This Row],[Qtde_insumo]],"")</f>
        <v>0</v>
      </c>
      <c r="M3339" s="18">
        <f>IF(Table1[[#This Row],[Ordem_insumos]]&lt;&gt;0,VLOOKUP(Table1[[#This Row],[Codigo_servico]],Preencher_Orcamento!$B:$D,3,FALSE)*Table1[[#This Row],[Subtotal_insumo]],"")</f>
        <v>0</v>
      </c>
    </row>
    <row r="3340" spans="1:13" x14ac:dyDescent="0.25">
      <c r="A3340" s="3">
        <v>90331</v>
      </c>
      <c r="B3340" s="125">
        <v>0</v>
      </c>
      <c r="C3340" s="131" t="s">
        <v>3017</v>
      </c>
      <c r="D3340" s="132"/>
      <c r="E3340" s="4"/>
      <c r="F3340" s="4"/>
      <c r="G3340" s="17" t="str">
        <f>IFERROR(VLOOKUP(Table1[[#This Row],[Codigo_insumo]],BD_Insumos!$B:$E,4),"")</f>
        <v/>
      </c>
      <c r="H3340" s="139"/>
      <c r="I3340" s="5" t="s">
        <v>5</v>
      </c>
      <c r="J3340" s="20" t="str">
        <f t="shared" si="52"/>
        <v/>
      </c>
      <c r="K3340" s="21">
        <f>IF(I3340&lt;&gt;"",SUMIF(Table1[Codigo_servico],A3340,Table1[Subtotal_insumo]),"")</f>
        <v>4.5832815316091908</v>
      </c>
      <c r="L3340" s="17" t="str">
        <f>IF(Table1[[#This Row],[Ordem_insumos]]&lt;&gt;0,VLOOKUP(Table1[[#This Row],[Codigo_servico]],Preencher_Orcamento!$B:$D,3,FALSE)*Table1[[#This Row],[Qtde_insumo]],"")</f>
        <v/>
      </c>
      <c r="M3340" s="17" t="str">
        <f>IF(Table1[[#This Row],[Ordem_insumos]]&lt;&gt;0,VLOOKUP(Table1[[#This Row],[Codigo_servico]],Preencher_Orcamento!$B:$D,3,FALSE)*Table1[[#This Row],[Subtotal_insumo]],"")</f>
        <v/>
      </c>
    </row>
    <row r="3341" spans="1:13" x14ac:dyDescent="0.25">
      <c r="A3341" s="6">
        <v>90331</v>
      </c>
      <c r="B3341" s="126">
        <v>1</v>
      </c>
      <c r="C3341" s="133"/>
      <c r="D3341" s="134">
        <v>2041</v>
      </c>
      <c r="E3341" s="7" t="s">
        <v>2192</v>
      </c>
      <c r="F3341" s="8" t="s">
        <v>2140</v>
      </c>
      <c r="G3341" s="16">
        <f>IFERROR(VLOOKUP(Table1[[#This Row],[Codigo_insumo]],BD_Insumos!$B:$E,4),"")</f>
        <v>18.820516146129485</v>
      </c>
      <c r="H3341" s="140">
        <v>7.0000000000000007E-2</v>
      </c>
      <c r="I3341" s="9"/>
      <c r="J3341" s="22">
        <f t="shared" si="52"/>
        <v>1.317436130229064</v>
      </c>
      <c r="K3341" s="22" t="str">
        <f>IF(I3341&lt;&gt;"",SUMIF(Table1[Codigo_servico],A3341,Table1[Subtotal_insumo]),"")</f>
        <v/>
      </c>
      <c r="L3341" s="16">
        <f>IF(Table1[[#This Row],[Ordem_insumos]]&lt;&gt;0,VLOOKUP(Table1[[#This Row],[Codigo_servico]],Preencher_Orcamento!$B:$D,3,FALSE)*Table1[[#This Row],[Qtde_insumo]],"")</f>
        <v>0</v>
      </c>
      <c r="M3341" s="16">
        <f>IF(Table1[[#This Row],[Ordem_insumos]]&lt;&gt;0,VLOOKUP(Table1[[#This Row],[Codigo_servico]],Preencher_Orcamento!$B:$D,3,FALSE)*Table1[[#This Row],[Subtotal_insumo]],"")</f>
        <v>0</v>
      </c>
    </row>
    <row r="3342" spans="1:13" x14ac:dyDescent="0.25">
      <c r="A3342" s="6">
        <v>90331</v>
      </c>
      <c r="B3342" s="126">
        <v>2</v>
      </c>
      <c r="C3342" s="133"/>
      <c r="D3342" s="134">
        <v>2044</v>
      </c>
      <c r="E3342" s="7" t="s">
        <v>2193</v>
      </c>
      <c r="F3342" s="8" t="s">
        <v>2140</v>
      </c>
      <c r="G3342" s="16">
        <f>IFERROR(VLOOKUP(Table1[[#This Row],[Codigo_insumo]],BD_Insumos!$B:$E,4),"")</f>
        <v>13.596734305430379</v>
      </c>
      <c r="H3342" s="140">
        <v>7.0000000000000007E-2</v>
      </c>
      <c r="I3342" s="9"/>
      <c r="J3342" s="22">
        <f t="shared" si="52"/>
        <v>0.95177140138012661</v>
      </c>
      <c r="K3342" s="22" t="str">
        <f>IF(I3342&lt;&gt;"",SUMIF(Table1[Codigo_servico],A3342,Table1[Subtotal_insumo]),"")</f>
        <v/>
      </c>
      <c r="L3342" s="16">
        <f>IF(Table1[[#This Row],[Ordem_insumos]]&lt;&gt;0,VLOOKUP(Table1[[#This Row],[Codigo_servico]],Preencher_Orcamento!$B:$D,3,FALSE)*Table1[[#This Row],[Qtde_insumo]],"")</f>
        <v>0</v>
      </c>
      <c r="M3342" s="16">
        <f>IF(Table1[[#This Row],[Ordem_insumos]]&lt;&gt;0,VLOOKUP(Table1[[#This Row],[Codigo_servico]],Preencher_Orcamento!$B:$D,3,FALSE)*Table1[[#This Row],[Subtotal_insumo]],"")</f>
        <v>0</v>
      </c>
    </row>
    <row r="3343" spans="1:13" ht="26.25" x14ac:dyDescent="0.25">
      <c r="A3343" s="6">
        <v>90331</v>
      </c>
      <c r="B3343" s="126">
        <v>3</v>
      </c>
      <c r="C3343" s="133"/>
      <c r="D3343" s="134">
        <v>52877</v>
      </c>
      <c r="E3343" s="7" t="s">
        <v>1128</v>
      </c>
      <c r="F3343" s="8" t="s">
        <v>5</v>
      </c>
      <c r="G3343" s="18">
        <f>IFERROR(VLOOKUP(Table1[[#This Row],[Codigo_insumo]],BD_Insumos!$B:$E,4),"")</f>
        <v>2.2686999999999999</v>
      </c>
      <c r="H3343" s="140">
        <v>1.02</v>
      </c>
      <c r="I3343" s="9"/>
      <c r="J3343" s="23">
        <f t="shared" si="52"/>
        <v>2.3140740000000002</v>
      </c>
      <c r="K3343" s="22" t="str">
        <f>IF(I3343&lt;&gt;"",SUMIF(Table1[Codigo_servico],A3343,Table1[Subtotal_insumo]),"")</f>
        <v/>
      </c>
      <c r="L3343" s="18">
        <f>IF(Table1[[#This Row],[Ordem_insumos]]&lt;&gt;0,VLOOKUP(Table1[[#This Row],[Codigo_servico]],Preencher_Orcamento!$B:$D,3,FALSE)*Table1[[#This Row],[Qtde_insumo]],"")</f>
        <v>0</v>
      </c>
      <c r="M3343" s="18">
        <f>IF(Table1[[#This Row],[Ordem_insumos]]&lt;&gt;0,VLOOKUP(Table1[[#This Row],[Codigo_servico]],Preencher_Orcamento!$B:$D,3,FALSE)*Table1[[#This Row],[Subtotal_insumo]],"")</f>
        <v>0</v>
      </c>
    </row>
    <row r="3344" spans="1:13" x14ac:dyDescent="0.25">
      <c r="A3344" s="3">
        <v>90332</v>
      </c>
      <c r="B3344" s="125">
        <v>0</v>
      </c>
      <c r="C3344" s="131" t="s">
        <v>3018</v>
      </c>
      <c r="D3344" s="132"/>
      <c r="E3344" s="4"/>
      <c r="F3344" s="4"/>
      <c r="G3344" s="17" t="str">
        <f>IFERROR(VLOOKUP(Table1[[#This Row],[Codigo_insumo]],BD_Insumos!$B:$E,4),"")</f>
        <v/>
      </c>
      <c r="H3344" s="139"/>
      <c r="I3344" s="5" t="s">
        <v>5</v>
      </c>
      <c r="J3344" s="20" t="str">
        <f t="shared" si="52"/>
        <v/>
      </c>
      <c r="K3344" s="21">
        <f>IF(I3344&lt;&gt;"",SUMIF(Table1[Codigo_servico],A3344,Table1[Subtotal_insumo]),"")</f>
        <v>6.1748040361247893</v>
      </c>
      <c r="L3344" s="17" t="str">
        <f>IF(Table1[[#This Row],[Ordem_insumos]]&lt;&gt;0,VLOOKUP(Table1[[#This Row],[Codigo_servico]],Preencher_Orcamento!$B:$D,3,FALSE)*Table1[[#This Row],[Qtde_insumo]],"")</f>
        <v/>
      </c>
      <c r="M3344" s="17" t="str">
        <f>IF(Table1[[#This Row],[Ordem_insumos]]&lt;&gt;0,VLOOKUP(Table1[[#This Row],[Codigo_servico]],Preencher_Orcamento!$B:$D,3,FALSE)*Table1[[#This Row],[Subtotal_insumo]],"")</f>
        <v/>
      </c>
    </row>
    <row r="3345" spans="1:13" x14ac:dyDescent="0.25">
      <c r="A3345" s="6">
        <v>90332</v>
      </c>
      <c r="B3345" s="126">
        <v>1</v>
      </c>
      <c r="C3345" s="133"/>
      <c r="D3345" s="134">
        <v>2041</v>
      </c>
      <c r="E3345" s="7" t="s">
        <v>2192</v>
      </c>
      <c r="F3345" s="8" t="s">
        <v>2140</v>
      </c>
      <c r="G3345" s="16">
        <f>IFERROR(VLOOKUP(Table1[[#This Row],[Codigo_insumo]],BD_Insumos!$B:$E,4),"")</f>
        <v>18.820516146129485</v>
      </c>
      <c r="H3345" s="140">
        <v>0.08</v>
      </c>
      <c r="I3345" s="9"/>
      <c r="J3345" s="22">
        <f t="shared" si="52"/>
        <v>1.5056412916903588</v>
      </c>
      <c r="K3345" s="22" t="str">
        <f>IF(I3345&lt;&gt;"",SUMIF(Table1[Codigo_servico],A3345,Table1[Subtotal_insumo]),"")</f>
        <v/>
      </c>
      <c r="L3345" s="16">
        <f>IF(Table1[[#This Row],[Ordem_insumos]]&lt;&gt;0,VLOOKUP(Table1[[#This Row],[Codigo_servico]],Preencher_Orcamento!$B:$D,3,FALSE)*Table1[[#This Row],[Qtde_insumo]],"")</f>
        <v>0</v>
      </c>
      <c r="M3345" s="16">
        <f>IF(Table1[[#This Row],[Ordem_insumos]]&lt;&gt;0,VLOOKUP(Table1[[#This Row],[Codigo_servico]],Preencher_Orcamento!$B:$D,3,FALSE)*Table1[[#This Row],[Subtotal_insumo]],"")</f>
        <v>0</v>
      </c>
    </row>
    <row r="3346" spans="1:13" x14ac:dyDescent="0.25">
      <c r="A3346" s="6">
        <v>90332</v>
      </c>
      <c r="B3346" s="126">
        <v>2</v>
      </c>
      <c r="C3346" s="133"/>
      <c r="D3346" s="134">
        <v>2044</v>
      </c>
      <c r="E3346" s="7" t="s">
        <v>2193</v>
      </c>
      <c r="F3346" s="8" t="s">
        <v>2140</v>
      </c>
      <c r="G3346" s="16">
        <f>IFERROR(VLOOKUP(Table1[[#This Row],[Codigo_insumo]],BD_Insumos!$B:$E,4),"")</f>
        <v>13.596734305430379</v>
      </c>
      <c r="H3346" s="140">
        <v>0.08</v>
      </c>
      <c r="I3346" s="9"/>
      <c r="J3346" s="22">
        <f t="shared" si="52"/>
        <v>1.0877387444344304</v>
      </c>
      <c r="K3346" s="22" t="str">
        <f>IF(I3346&lt;&gt;"",SUMIF(Table1[Codigo_servico],A3346,Table1[Subtotal_insumo]),"")</f>
        <v/>
      </c>
      <c r="L3346" s="16">
        <f>IF(Table1[[#This Row],[Ordem_insumos]]&lt;&gt;0,VLOOKUP(Table1[[#This Row],[Codigo_servico]],Preencher_Orcamento!$B:$D,3,FALSE)*Table1[[#This Row],[Qtde_insumo]],"")</f>
        <v>0</v>
      </c>
      <c r="M3346" s="16">
        <f>IF(Table1[[#This Row],[Ordem_insumos]]&lt;&gt;0,VLOOKUP(Table1[[#This Row],[Codigo_servico]],Preencher_Orcamento!$B:$D,3,FALSE)*Table1[[#This Row],[Subtotal_insumo]],"")</f>
        <v>0</v>
      </c>
    </row>
    <row r="3347" spans="1:13" ht="26.25" x14ac:dyDescent="0.25">
      <c r="A3347" s="6">
        <v>90332</v>
      </c>
      <c r="B3347" s="126">
        <v>3</v>
      </c>
      <c r="C3347" s="133"/>
      <c r="D3347" s="134">
        <v>52825</v>
      </c>
      <c r="E3347" s="7" t="s">
        <v>1095</v>
      </c>
      <c r="F3347" s="8" t="s">
        <v>5</v>
      </c>
      <c r="G3347" s="18">
        <f>IFERROR(VLOOKUP(Table1[[#This Row],[Codigo_insumo]],BD_Insumos!$B:$E,4),"")</f>
        <v>3.5112000000000001</v>
      </c>
      <c r="H3347" s="140">
        <v>1.02</v>
      </c>
      <c r="I3347" s="9"/>
      <c r="J3347" s="23">
        <f t="shared" si="52"/>
        <v>3.5814240000000002</v>
      </c>
      <c r="K3347" s="22" t="str">
        <f>IF(I3347&lt;&gt;"",SUMIF(Table1[Codigo_servico],A3347,Table1[Subtotal_insumo]),"")</f>
        <v/>
      </c>
      <c r="L3347" s="18">
        <f>IF(Table1[[#This Row],[Ordem_insumos]]&lt;&gt;0,VLOOKUP(Table1[[#This Row],[Codigo_servico]],Preencher_Orcamento!$B:$D,3,FALSE)*Table1[[#This Row],[Qtde_insumo]],"")</f>
        <v>0</v>
      </c>
      <c r="M3347" s="18">
        <f>IF(Table1[[#This Row],[Ordem_insumos]]&lt;&gt;0,VLOOKUP(Table1[[#This Row],[Codigo_servico]],Preencher_Orcamento!$B:$D,3,FALSE)*Table1[[#This Row],[Subtotal_insumo]],"")</f>
        <v>0</v>
      </c>
    </row>
    <row r="3348" spans="1:13" x14ac:dyDescent="0.25">
      <c r="A3348" s="3">
        <v>90333</v>
      </c>
      <c r="B3348" s="125">
        <v>0</v>
      </c>
      <c r="C3348" s="131" t="s">
        <v>3019</v>
      </c>
      <c r="D3348" s="132"/>
      <c r="E3348" s="4"/>
      <c r="F3348" s="4"/>
      <c r="G3348" s="17" t="str">
        <f>IFERROR(VLOOKUP(Table1[[#This Row],[Codigo_insumo]],BD_Insumos!$B:$E,4),"")</f>
        <v/>
      </c>
      <c r="H3348" s="139"/>
      <c r="I3348" s="5" t="s">
        <v>5</v>
      </c>
      <c r="J3348" s="20" t="str">
        <f t="shared" si="52"/>
        <v/>
      </c>
      <c r="K3348" s="21">
        <f>IF(I3348&lt;&gt;"",SUMIF(Table1[Codigo_servico],A3348,Table1[Subtotal_insumo]),"")</f>
        <v>8.7783705406403882</v>
      </c>
      <c r="L3348" s="17" t="str">
        <f>IF(Table1[[#This Row],[Ordem_insumos]]&lt;&gt;0,VLOOKUP(Table1[[#This Row],[Codigo_servico]],Preencher_Orcamento!$B:$D,3,FALSE)*Table1[[#This Row],[Qtde_insumo]],"")</f>
        <v/>
      </c>
      <c r="M3348" s="17" t="str">
        <f>IF(Table1[[#This Row],[Ordem_insumos]]&lt;&gt;0,VLOOKUP(Table1[[#This Row],[Codigo_servico]],Preencher_Orcamento!$B:$D,3,FALSE)*Table1[[#This Row],[Subtotal_insumo]],"")</f>
        <v/>
      </c>
    </row>
    <row r="3349" spans="1:13" ht="26.25" x14ac:dyDescent="0.25">
      <c r="A3349" s="6">
        <v>90333</v>
      </c>
      <c r="B3349" s="126">
        <v>1</v>
      </c>
      <c r="C3349" s="133"/>
      <c r="D3349" s="134">
        <v>52826</v>
      </c>
      <c r="E3349" s="7" t="s">
        <v>1096</v>
      </c>
      <c r="F3349" s="8" t="s">
        <v>5</v>
      </c>
      <c r="G3349" s="16">
        <f>IFERROR(VLOOKUP(Table1[[#This Row],[Codigo_insumo]],BD_Insumos!$B:$E,4),"")</f>
        <v>5.7458999999999998</v>
      </c>
      <c r="H3349" s="140">
        <v>1.02</v>
      </c>
      <c r="I3349" s="9"/>
      <c r="J3349" s="22">
        <f t="shared" si="52"/>
        <v>5.8608180000000001</v>
      </c>
      <c r="K3349" s="22" t="str">
        <f>IF(I3349&lt;&gt;"",SUMIF(Table1[Codigo_servico],A3349,Table1[Subtotal_insumo]),"")</f>
        <v/>
      </c>
      <c r="L3349" s="16">
        <f>IF(Table1[[#This Row],[Ordem_insumos]]&lt;&gt;0,VLOOKUP(Table1[[#This Row],[Codigo_servico]],Preencher_Orcamento!$B:$D,3,FALSE)*Table1[[#This Row],[Qtde_insumo]],"")</f>
        <v>0</v>
      </c>
      <c r="M3349" s="16">
        <f>IF(Table1[[#This Row],[Ordem_insumos]]&lt;&gt;0,VLOOKUP(Table1[[#This Row],[Codigo_servico]],Preencher_Orcamento!$B:$D,3,FALSE)*Table1[[#This Row],[Subtotal_insumo]],"")</f>
        <v>0</v>
      </c>
    </row>
    <row r="3350" spans="1:13" x14ac:dyDescent="0.25">
      <c r="A3350" s="6">
        <v>90333</v>
      </c>
      <c r="B3350" s="126">
        <v>2</v>
      </c>
      <c r="C3350" s="133"/>
      <c r="D3350" s="134">
        <v>2044</v>
      </c>
      <c r="E3350" s="7" t="s">
        <v>2193</v>
      </c>
      <c r="F3350" s="8" t="s">
        <v>2140</v>
      </c>
      <c r="G3350" s="16">
        <f>IFERROR(VLOOKUP(Table1[[#This Row],[Codigo_insumo]],BD_Insumos!$B:$E,4),"")</f>
        <v>13.596734305430379</v>
      </c>
      <c r="H3350" s="140">
        <v>0.09</v>
      </c>
      <c r="I3350" s="9"/>
      <c r="J3350" s="22">
        <f t="shared" si="52"/>
        <v>1.223706087488734</v>
      </c>
      <c r="K3350" s="22" t="str">
        <f>IF(I3350&lt;&gt;"",SUMIF(Table1[Codigo_servico],A3350,Table1[Subtotal_insumo]),"")</f>
        <v/>
      </c>
      <c r="L3350" s="16">
        <f>IF(Table1[[#This Row],[Ordem_insumos]]&lt;&gt;0,VLOOKUP(Table1[[#This Row],[Codigo_servico]],Preencher_Orcamento!$B:$D,3,FALSE)*Table1[[#This Row],[Qtde_insumo]],"")</f>
        <v>0</v>
      </c>
      <c r="M3350" s="16">
        <f>IF(Table1[[#This Row],[Ordem_insumos]]&lt;&gt;0,VLOOKUP(Table1[[#This Row],[Codigo_servico]],Preencher_Orcamento!$B:$D,3,FALSE)*Table1[[#This Row],[Subtotal_insumo]],"")</f>
        <v>0</v>
      </c>
    </row>
    <row r="3351" spans="1:13" x14ac:dyDescent="0.25">
      <c r="A3351" s="6">
        <v>90333</v>
      </c>
      <c r="B3351" s="126">
        <v>3</v>
      </c>
      <c r="C3351" s="133"/>
      <c r="D3351" s="134">
        <v>2041</v>
      </c>
      <c r="E3351" s="7" t="s">
        <v>2192</v>
      </c>
      <c r="F3351" s="8" t="s">
        <v>2140</v>
      </c>
      <c r="G3351" s="18">
        <f>IFERROR(VLOOKUP(Table1[[#This Row],[Codigo_insumo]],BD_Insumos!$B:$E,4),"")</f>
        <v>18.820516146129485</v>
      </c>
      <c r="H3351" s="140">
        <v>0.09</v>
      </c>
      <c r="I3351" s="9"/>
      <c r="J3351" s="23">
        <f t="shared" si="52"/>
        <v>1.6938464531516535</v>
      </c>
      <c r="K3351" s="22" t="str">
        <f>IF(I3351&lt;&gt;"",SUMIF(Table1[Codigo_servico],A3351,Table1[Subtotal_insumo]),"")</f>
        <v/>
      </c>
      <c r="L3351" s="18">
        <f>IF(Table1[[#This Row],[Ordem_insumos]]&lt;&gt;0,VLOOKUP(Table1[[#This Row],[Codigo_servico]],Preencher_Orcamento!$B:$D,3,FALSE)*Table1[[#This Row],[Qtde_insumo]],"")</f>
        <v>0</v>
      </c>
      <c r="M3351" s="18">
        <f>IF(Table1[[#This Row],[Ordem_insumos]]&lt;&gt;0,VLOOKUP(Table1[[#This Row],[Codigo_servico]],Preencher_Orcamento!$B:$D,3,FALSE)*Table1[[#This Row],[Subtotal_insumo]],"")</f>
        <v>0</v>
      </c>
    </row>
    <row r="3352" spans="1:13" x14ac:dyDescent="0.25">
      <c r="A3352" s="3">
        <v>90334</v>
      </c>
      <c r="B3352" s="125">
        <v>0</v>
      </c>
      <c r="C3352" s="131" t="s">
        <v>3020</v>
      </c>
      <c r="D3352" s="132"/>
      <c r="E3352" s="4"/>
      <c r="F3352" s="4"/>
      <c r="G3352" s="17" t="str">
        <f>IFERROR(VLOOKUP(Table1[[#This Row],[Codigo_insumo]],BD_Insumos!$B:$E,4),"")</f>
        <v/>
      </c>
      <c r="H3352" s="139"/>
      <c r="I3352" s="5" t="s">
        <v>5</v>
      </c>
      <c r="J3352" s="20" t="str">
        <f t="shared" si="52"/>
        <v/>
      </c>
      <c r="K3352" s="21">
        <f>IF(I3352&lt;&gt;"",SUMIF(Table1[Codigo_servico],A3352,Table1[Subtotal_insumo]),"")</f>
        <v>12.027699045155986</v>
      </c>
      <c r="L3352" s="17" t="str">
        <f>IF(Table1[[#This Row],[Ordem_insumos]]&lt;&gt;0,VLOOKUP(Table1[[#This Row],[Codigo_servico]],Preencher_Orcamento!$B:$D,3,FALSE)*Table1[[#This Row],[Qtde_insumo]],"")</f>
        <v/>
      </c>
      <c r="M3352" s="17" t="str">
        <f>IF(Table1[[#This Row],[Ordem_insumos]]&lt;&gt;0,VLOOKUP(Table1[[#This Row],[Codigo_servico]],Preencher_Orcamento!$B:$D,3,FALSE)*Table1[[#This Row],[Subtotal_insumo]],"")</f>
        <v/>
      </c>
    </row>
    <row r="3353" spans="1:13" x14ac:dyDescent="0.25">
      <c r="A3353" s="6">
        <v>90334</v>
      </c>
      <c r="B3353" s="126">
        <v>1</v>
      </c>
      <c r="C3353" s="133"/>
      <c r="D3353" s="134">
        <v>2041</v>
      </c>
      <c r="E3353" s="7" t="s">
        <v>2192</v>
      </c>
      <c r="F3353" s="8" t="s">
        <v>2140</v>
      </c>
      <c r="G3353" s="16">
        <f>IFERROR(VLOOKUP(Table1[[#This Row],[Codigo_insumo]],BD_Insumos!$B:$E,4),"")</f>
        <v>18.820516146129485</v>
      </c>
      <c r="H3353" s="140">
        <v>0.1</v>
      </c>
      <c r="I3353" s="9"/>
      <c r="J3353" s="22">
        <f t="shared" si="52"/>
        <v>1.8820516146129487</v>
      </c>
      <c r="K3353" s="22" t="str">
        <f>IF(I3353&lt;&gt;"",SUMIF(Table1[Codigo_servico],A3353,Table1[Subtotal_insumo]),"")</f>
        <v/>
      </c>
      <c r="L3353" s="16">
        <f>IF(Table1[[#This Row],[Ordem_insumos]]&lt;&gt;0,VLOOKUP(Table1[[#This Row],[Codigo_servico]],Preencher_Orcamento!$B:$D,3,FALSE)*Table1[[#This Row],[Qtde_insumo]],"")</f>
        <v>0</v>
      </c>
      <c r="M3353" s="16">
        <f>IF(Table1[[#This Row],[Ordem_insumos]]&lt;&gt;0,VLOOKUP(Table1[[#This Row],[Codigo_servico]],Preencher_Orcamento!$B:$D,3,FALSE)*Table1[[#This Row],[Subtotal_insumo]],"")</f>
        <v>0</v>
      </c>
    </row>
    <row r="3354" spans="1:13" x14ac:dyDescent="0.25">
      <c r="A3354" s="6">
        <v>90334</v>
      </c>
      <c r="B3354" s="126">
        <v>2</v>
      </c>
      <c r="C3354" s="133"/>
      <c r="D3354" s="134">
        <v>2044</v>
      </c>
      <c r="E3354" s="7" t="s">
        <v>2193</v>
      </c>
      <c r="F3354" s="8" t="s">
        <v>2140</v>
      </c>
      <c r="G3354" s="16">
        <f>IFERROR(VLOOKUP(Table1[[#This Row],[Codigo_insumo]],BD_Insumos!$B:$E,4),"")</f>
        <v>13.596734305430379</v>
      </c>
      <c r="H3354" s="140">
        <v>0.1</v>
      </c>
      <c r="I3354" s="9"/>
      <c r="J3354" s="22">
        <f t="shared" si="52"/>
        <v>1.359673430543038</v>
      </c>
      <c r="K3354" s="22" t="str">
        <f>IF(I3354&lt;&gt;"",SUMIF(Table1[Codigo_servico],A3354,Table1[Subtotal_insumo]),"")</f>
        <v/>
      </c>
      <c r="L3354" s="16">
        <f>IF(Table1[[#This Row],[Ordem_insumos]]&lt;&gt;0,VLOOKUP(Table1[[#This Row],[Codigo_servico]],Preencher_Orcamento!$B:$D,3,FALSE)*Table1[[#This Row],[Qtde_insumo]],"")</f>
        <v>0</v>
      </c>
      <c r="M3354" s="16">
        <f>IF(Table1[[#This Row],[Ordem_insumos]]&lt;&gt;0,VLOOKUP(Table1[[#This Row],[Codigo_servico]],Preencher_Orcamento!$B:$D,3,FALSE)*Table1[[#This Row],[Subtotal_insumo]],"")</f>
        <v>0</v>
      </c>
    </row>
    <row r="3355" spans="1:13" ht="26.25" x14ac:dyDescent="0.25">
      <c r="A3355" s="6">
        <v>90334</v>
      </c>
      <c r="B3355" s="126">
        <v>3</v>
      </c>
      <c r="C3355" s="133"/>
      <c r="D3355" s="134">
        <v>52827</v>
      </c>
      <c r="E3355" s="7" t="s">
        <v>1097</v>
      </c>
      <c r="F3355" s="8" t="s">
        <v>5</v>
      </c>
      <c r="G3355" s="18">
        <f>IFERROR(VLOOKUP(Table1[[#This Row],[Codigo_insumo]],BD_Insumos!$B:$E,4),"")</f>
        <v>8.6136999999999997</v>
      </c>
      <c r="H3355" s="140">
        <v>1.02</v>
      </c>
      <c r="I3355" s="9"/>
      <c r="J3355" s="23">
        <f t="shared" si="52"/>
        <v>8.7859739999999995</v>
      </c>
      <c r="K3355" s="22" t="str">
        <f>IF(I3355&lt;&gt;"",SUMIF(Table1[Codigo_servico],A3355,Table1[Subtotal_insumo]),"")</f>
        <v/>
      </c>
      <c r="L3355" s="18">
        <f>IF(Table1[[#This Row],[Ordem_insumos]]&lt;&gt;0,VLOOKUP(Table1[[#This Row],[Codigo_servico]],Preencher_Orcamento!$B:$D,3,FALSE)*Table1[[#This Row],[Qtde_insumo]],"")</f>
        <v>0</v>
      </c>
      <c r="M3355" s="18">
        <f>IF(Table1[[#This Row],[Ordem_insumos]]&lt;&gt;0,VLOOKUP(Table1[[#This Row],[Codigo_servico]],Preencher_Orcamento!$B:$D,3,FALSE)*Table1[[#This Row],[Subtotal_insumo]],"")</f>
        <v>0</v>
      </c>
    </row>
    <row r="3356" spans="1:13" x14ac:dyDescent="0.25">
      <c r="A3356" s="3">
        <v>90335</v>
      </c>
      <c r="B3356" s="125">
        <v>0</v>
      </c>
      <c r="C3356" s="131" t="s">
        <v>3021</v>
      </c>
      <c r="D3356" s="132"/>
      <c r="E3356" s="4"/>
      <c r="F3356" s="4"/>
      <c r="G3356" s="17" t="str">
        <f>IFERROR(VLOOKUP(Table1[[#This Row],[Codigo_insumo]],BD_Insumos!$B:$E,4),"")</f>
        <v/>
      </c>
      <c r="H3356" s="139"/>
      <c r="I3356" s="5" t="s">
        <v>5</v>
      </c>
      <c r="J3356" s="20" t="str">
        <f t="shared" si="52"/>
        <v/>
      </c>
      <c r="K3356" s="21">
        <f>IF(I3356&lt;&gt;"",SUMIF(Table1[Codigo_servico],A3356,Table1[Subtotal_insumo]),"")</f>
        <v>16.966315567733979</v>
      </c>
      <c r="L3356" s="17" t="str">
        <f>IF(Table1[[#This Row],[Ordem_insumos]]&lt;&gt;0,VLOOKUP(Table1[[#This Row],[Codigo_servico]],Preencher_Orcamento!$B:$D,3,FALSE)*Table1[[#This Row],[Qtde_insumo]],"")</f>
        <v/>
      </c>
      <c r="M3356" s="17" t="str">
        <f>IF(Table1[[#This Row],[Ordem_insumos]]&lt;&gt;0,VLOOKUP(Table1[[#This Row],[Codigo_servico]],Preencher_Orcamento!$B:$D,3,FALSE)*Table1[[#This Row],[Subtotal_insumo]],"")</f>
        <v/>
      </c>
    </row>
    <row r="3357" spans="1:13" x14ac:dyDescent="0.25">
      <c r="A3357" s="6">
        <v>90335</v>
      </c>
      <c r="B3357" s="126">
        <v>1</v>
      </c>
      <c r="C3357" s="133"/>
      <c r="D3357" s="134">
        <v>2041</v>
      </c>
      <c r="E3357" s="7" t="s">
        <v>2192</v>
      </c>
      <c r="F3357" s="8" t="s">
        <v>2140</v>
      </c>
      <c r="G3357" s="16">
        <f>IFERROR(VLOOKUP(Table1[[#This Row],[Codigo_insumo]],BD_Insumos!$B:$E,4),"")</f>
        <v>18.820516146129485</v>
      </c>
      <c r="H3357" s="140">
        <v>0.15</v>
      </c>
      <c r="I3357" s="9"/>
      <c r="J3357" s="22">
        <f t="shared" si="52"/>
        <v>2.8230774219194226</v>
      </c>
      <c r="K3357" s="22" t="str">
        <f>IF(I3357&lt;&gt;"",SUMIF(Table1[Codigo_servico],A3357,Table1[Subtotal_insumo]),"")</f>
        <v/>
      </c>
      <c r="L3357" s="16">
        <f>IF(Table1[[#This Row],[Ordem_insumos]]&lt;&gt;0,VLOOKUP(Table1[[#This Row],[Codigo_servico]],Preencher_Orcamento!$B:$D,3,FALSE)*Table1[[#This Row],[Qtde_insumo]],"")</f>
        <v>0</v>
      </c>
      <c r="M3357" s="16">
        <f>IF(Table1[[#This Row],[Ordem_insumos]]&lt;&gt;0,VLOOKUP(Table1[[#This Row],[Codigo_servico]],Preencher_Orcamento!$B:$D,3,FALSE)*Table1[[#This Row],[Subtotal_insumo]],"")</f>
        <v>0</v>
      </c>
    </row>
    <row r="3358" spans="1:13" x14ac:dyDescent="0.25">
      <c r="A3358" s="6">
        <v>90335</v>
      </c>
      <c r="B3358" s="126">
        <v>2</v>
      </c>
      <c r="C3358" s="133"/>
      <c r="D3358" s="134">
        <v>2044</v>
      </c>
      <c r="E3358" s="7" t="s">
        <v>2193</v>
      </c>
      <c r="F3358" s="8" t="s">
        <v>2140</v>
      </c>
      <c r="G3358" s="16">
        <f>IFERROR(VLOOKUP(Table1[[#This Row],[Codigo_insumo]],BD_Insumos!$B:$E,4),"")</f>
        <v>13.596734305430379</v>
      </c>
      <c r="H3358" s="140">
        <v>0.15</v>
      </c>
      <c r="I3358" s="9"/>
      <c r="J3358" s="22">
        <f t="shared" si="52"/>
        <v>2.0395101458145568</v>
      </c>
      <c r="K3358" s="22" t="str">
        <f>IF(I3358&lt;&gt;"",SUMIF(Table1[Codigo_servico],A3358,Table1[Subtotal_insumo]),"")</f>
        <v/>
      </c>
      <c r="L3358" s="16">
        <f>IF(Table1[[#This Row],[Ordem_insumos]]&lt;&gt;0,VLOOKUP(Table1[[#This Row],[Codigo_servico]],Preencher_Orcamento!$B:$D,3,FALSE)*Table1[[#This Row],[Qtde_insumo]],"")</f>
        <v>0</v>
      </c>
      <c r="M3358" s="16">
        <f>IF(Table1[[#This Row],[Ordem_insumos]]&lt;&gt;0,VLOOKUP(Table1[[#This Row],[Codigo_servico]],Preencher_Orcamento!$B:$D,3,FALSE)*Table1[[#This Row],[Subtotal_insumo]],"")</f>
        <v>0</v>
      </c>
    </row>
    <row r="3359" spans="1:13" ht="26.25" x14ac:dyDescent="0.25">
      <c r="A3359" s="6">
        <v>90335</v>
      </c>
      <c r="B3359" s="126">
        <v>3</v>
      </c>
      <c r="C3359" s="133"/>
      <c r="D3359" s="134">
        <v>52828</v>
      </c>
      <c r="E3359" s="7" t="s">
        <v>1098</v>
      </c>
      <c r="F3359" s="8" t="s">
        <v>5</v>
      </c>
      <c r="G3359" s="18">
        <f>IFERROR(VLOOKUP(Table1[[#This Row],[Codigo_insumo]],BD_Insumos!$B:$E,4),"")</f>
        <v>11.866400000000001</v>
      </c>
      <c r="H3359" s="140">
        <v>1.02</v>
      </c>
      <c r="I3359" s="9"/>
      <c r="J3359" s="23">
        <f t="shared" si="52"/>
        <v>12.103728</v>
      </c>
      <c r="K3359" s="22" t="str">
        <f>IF(I3359&lt;&gt;"",SUMIF(Table1[Codigo_servico],A3359,Table1[Subtotal_insumo]),"")</f>
        <v/>
      </c>
      <c r="L3359" s="18">
        <f>IF(Table1[[#This Row],[Ordem_insumos]]&lt;&gt;0,VLOOKUP(Table1[[#This Row],[Codigo_servico]],Preencher_Orcamento!$B:$D,3,FALSE)*Table1[[#This Row],[Qtde_insumo]],"")</f>
        <v>0</v>
      </c>
      <c r="M3359" s="18">
        <f>IF(Table1[[#This Row],[Ordem_insumos]]&lt;&gt;0,VLOOKUP(Table1[[#This Row],[Codigo_servico]],Preencher_Orcamento!$B:$D,3,FALSE)*Table1[[#This Row],[Subtotal_insumo]],"")</f>
        <v>0</v>
      </c>
    </row>
    <row r="3360" spans="1:13" x14ac:dyDescent="0.25">
      <c r="A3360" s="3">
        <v>90336</v>
      </c>
      <c r="B3360" s="125">
        <v>0</v>
      </c>
      <c r="C3360" s="131" t="s">
        <v>3022</v>
      </c>
      <c r="D3360" s="132"/>
      <c r="E3360" s="4"/>
      <c r="F3360" s="4"/>
      <c r="G3360" s="17" t="str">
        <f>IFERROR(VLOOKUP(Table1[[#This Row],[Codigo_insumo]],BD_Insumos!$B:$E,4),"")</f>
        <v/>
      </c>
      <c r="H3360" s="139"/>
      <c r="I3360" s="5" t="s">
        <v>5</v>
      </c>
      <c r="J3360" s="20" t="str">
        <f t="shared" si="52"/>
        <v/>
      </c>
      <c r="K3360" s="21">
        <f>IF(I3360&lt;&gt;"",SUMIF(Table1[Codigo_servico],A3360,Table1[Subtotal_insumo]),"")</f>
        <v>24.215436090311972</v>
      </c>
      <c r="L3360" s="17" t="str">
        <f>IF(Table1[[#This Row],[Ordem_insumos]]&lt;&gt;0,VLOOKUP(Table1[[#This Row],[Codigo_servico]],Preencher_Orcamento!$B:$D,3,FALSE)*Table1[[#This Row],[Qtde_insumo]],"")</f>
        <v/>
      </c>
      <c r="M3360" s="17" t="str">
        <f>IF(Table1[[#This Row],[Ordem_insumos]]&lt;&gt;0,VLOOKUP(Table1[[#This Row],[Codigo_servico]],Preencher_Orcamento!$B:$D,3,FALSE)*Table1[[#This Row],[Subtotal_insumo]],"")</f>
        <v/>
      </c>
    </row>
    <row r="3361" spans="1:13" ht="26.25" x14ac:dyDescent="0.25">
      <c r="A3361" s="6">
        <v>90336</v>
      </c>
      <c r="B3361" s="126">
        <v>1</v>
      </c>
      <c r="C3361" s="133"/>
      <c r="D3361" s="134">
        <v>52829</v>
      </c>
      <c r="E3361" s="7" t="s">
        <v>1099</v>
      </c>
      <c r="F3361" s="8" t="s">
        <v>5</v>
      </c>
      <c r="G3361" s="16">
        <f>IFERROR(VLOOKUP(Table1[[#This Row],[Codigo_insumo]],BD_Insumos!$B:$E,4),"")</f>
        <v>17.3843</v>
      </c>
      <c r="H3361" s="140">
        <v>1.02</v>
      </c>
      <c r="I3361" s="9"/>
      <c r="J3361" s="22">
        <f t="shared" si="52"/>
        <v>17.731985999999999</v>
      </c>
      <c r="K3361" s="22" t="str">
        <f>IF(I3361&lt;&gt;"",SUMIF(Table1[Codigo_servico],A3361,Table1[Subtotal_insumo]),"")</f>
        <v/>
      </c>
      <c r="L3361" s="16">
        <f>IF(Table1[[#This Row],[Ordem_insumos]]&lt;&gt;0,VLOOKUP(Table1[[#This Row],[Codigo_servico]],Preencher_Orcamento!$B:$D,3,FALSE)*Table1[[#This Row],[Qtde_insumo]],"")</f>
        <v>0</v>
      </c>
      <c r="M3361" s="16">
        <f>IF(Table1[[#This Row],[Ordem_insumos]]&lt;&gt;0,VLOOKUP(Table1[[#This Row],[Codigo_servico]],Preencher_Orcamento!$B:$D,3,FALSE)*Table1[[#This Row],[Subtotal_insumo]],"")</f>
        <v>0</v>
      </c>
    </row>
    <row r="3362" spans="1:13" x14ac:dyDescent="0.25">
      <c r="A3362" s="6">
        <v>90336</v>
      </c>
      <c r="B3362" s="126">
        <v>2</v>
      </c>
      <c r="C3362" s="133"/>
      <c r="D3362" s="134">
        <v>2041</v>
      </c>
      <c r="E3362" s="7" t="s">
        <v>2192</v>
      </c>
      <c r="F3362" s="8" t="s">
        <v>2140</v>
      </c>
      <c r="G3362" s="16">
        <f>IFERROR(VLOOKUP(Table1[[#This Row],[Codigo_insumo]],BD_Insumos!$B:$E,4),"")</f>
        <v>18.820516146129485</v>
      </c>
      <c r="H3362" s="140">
        <v>0.2</v>
      </c>
      <c r="I3362" s="9"/>
      <c r="J3362" s="22">
        <f t="shared" si="52"/>
        <v>3.7641032292258974</v>
      </c>
      <c r="K3362" s="22" t="str">
        <f>IF(I3362&lt;&gt;"",SUMIF(Table1[Codigo_servico],A3362,Table1[Subtotal_insumo]),"")</f>
        <v/>
      </c>
      <c r="L3362" s="16">
        <f>IF(Table1[[#This Row],[Ordem_insumos]]&lt;&gt;0,VLOOKUP(Table1[[#This Row],[Codigo_servico]],Preencher_Orcamento!$B:$D,3,FALSE)*Table1[[#This Row],[Qtde_insumo]],"")</f>
        <v>0</v>
      </c>
      <c r="M3362" s="16">
        <f>IF(Table1[[#This Row],[Ordem_insumos]]&lt;&gt;0,VLOOKUP(Table1[[#This Row],[Codigo_servico]],Preencher_Orcamento!$B:$D,3,FALSE)*Table1[[#This Row],[Subtotal_insumo]],"")</f>
        <v>0</v>
      </c>
    </row>
    <row r="3363" spans="1:13" x14ac:dyDescent="0.25">
      <c r="A3363" s="6">
        <v>90336</v>
      </c>
      <c r="B3363" s="126">
        <v>3</v>
      </c>
      <c r="C3363" s="133"/>
      <c r="D3363" s="134">
        <v>2044</v>
      </c>
      <c r="E3363" s="7" t="s">
        <v>2193</v>
      </c>
      <c r="F3363" s="8" t="s">
        <v>2140</v>
      </c>
      <c r="G3363" s="18">
        <f>IFERROR(VLOOKUP(Table1[[#This Row],[Codigo_insumo]],BD_Insumos!$B:$E,4),"")</f>
        <v>13.596734305430379</v>
      </c>
      <c r="H3363" s="140">
        <v>0.2</v>
      </c>
      <c r="I3363" s="9"/>
      <c r="J3363" s="23">
        <f t="shared" si="52"/>
        <v>2.719346861086076</v>
      </c>
      <c r="K3363" s="22" t="str">
        <f>IF(I3363&lt;&gt;"",SUMIF(Table1[Codigo_servico],A3363,Table1[Subtotal_insumo]),"")</f>
        <v/>
      </c>
      <c r="L3363" s="18">
        <f>IF(Table1[[#This Row],[Ordem_insumos]]&lt;&gt;0,VLOOKUP(Table1[[#This Row],[Codigo_servico]],Preencher_Orcamento!$B:$D,3,FALSE)*Table1[[#This Row],[Qtde_insumo]],"")</f>
        <v>0</v>
      </c>
      <c r="M3363" s="18">
        <f>IF(Table1[[#This Row],[Ordem_insumos]]&lt;&gt;0,VLOOKUP(Table1[[#This Row],[Codigo_servico]],Preencher_Orcamento!$B:$D,3,FALSE)*Table1[[#This Row],[Subtotal_insumo]],"")</f>
        <v>0</v>
      </c>
    </row>
    <row r="3364" spans="1:13" x14ac:dyDescent="0.25">
      <c r="A3364" s="3">
        <v>90337</v>
      </c>
      <c r="B3364" s="125">
        <v>0</v>
      </c>
      <c r="C3364" s="131" t="s">
        <v>3023</v>
      </c>
      <c r="D3364" s="132"/>
      <c r="E3364" s="4"/>
      <c r="F3364" s="4"/>
      <c r="G3364" s="17" t="str">
        <f>IFERROR(VLOOKUP(Table1[[#This Row],[Codigo_insumo]],BD_Insumos!$B:$E,4),"")</f>
        <v/>
      </c>
      <c r="H3364" s="139"/>
      <c r="I3364" s="5" t="s">
        <v>5</v>
      </c>
      <c r="J3364" s="20" t="str">
        <f t="shared" si="52"/>
        <v/>
      </c>
      <c r="K3364" s="21">
        <f>IF(I3364&lt;&gt;"",SUMIF(Table1[Codigo_servico],A3364,Table1[Subtotal_insumo]),"")</f>
        <v>33.065140612889962</v>
      </c>
      <c r="L3364" s="17" t="str">
        <f>IF(Table1[[#This Row],[Ordem_insumos]]&lt;&gt;0,VLOOKUP(Table1[[#This Row],[Codigo_servico]],Preencher_Orcamento!$B:$D,3,FALSE)*Table1[[#This Row],[Qtde_insumo]],"")</f>
        <v/>
      </c>
      <c r="M3364" s="17" t="str">
        <f>IF(Table1[[#This Row],[Ordem_insumos]]&lt;&gt;0,VLOOKUP(Table1[[#This Row],[Codigo_servico]],Preencher_Orcamento!$B:$D,3,FALSE)*Table1[[#This Row],[Subtotal_insumo]],"")</f>
        <v/>
      </c>
    </row>
    <row r="3365" spans="1:13" ht="26.25" x14ac:dyDescent="0.25">
      <c r="A3365" s="6">
        <v>90337</v>
      </c>
      <c r="B3365" s="126">
        <v>1</v>
      </c>
      <c r="C3365" s="133"/>
      <c r="D3365" s="134">
        <v>52830</v>
      </c>
      <c r="E3365" s="7" t="s">
        <v>1100</v>
      </c>
      <c r="F3365" s="8" t="s">
        <v>5</v>
      </c>
      <c r="G3365" s="16">
        <f>IFERROR(VLOOKUP(Table1[[#This Row],[Codigo_insumo]],BD_Insumos!$B:$E,4),"")</f>
        <v>24.471399999999999</v>
      </c>
      <c r="H3365" s="140">
        <v>1.02</v>
      </c>
      <c r="I3365" s="9"/>
      <c r="J3365" s="22">
        <f t="shared" si="52"/>
        <v>24.960827999999999</v>
      </c>
      <c r="K3365" s="22" t="str">
        <f>IF(I3365&lt;&gt;"",SUMIF(Table1[Codigo_servico],A3365,Table1[Subtotal_insumo]),"")</f>
        <v/>
      </c>
      <c r="L3365" s="16">
        <f>IF(Table1[[#This Row],[Ordem_insumos]]&lt;&gt;0,VLOOKUP(Table1[[#This Row],[Codigo_servico]],Preencher_Orcamento!$B:$D,3,FALSE)*Table1[[#This Row],[Qtde_insumo]],"")</f>
        <v>0</v>
      </c>
      <c r="M3365" s="16">
        <f>IF(Table1[[#This Row],[Ordem_insumos]]&lt;&gt;0,VLOOKUP(Table1[[#This Row],[Codigo_servico]],Preencher_Orcamento!$B:$D,3,FALSE)*Table1[[#This Row],[Subtotal_insumo]],"")</f>
        <v>0</v>
      </c>
    </row>
    <row r="3366" spans="1:13" x14ac:dyDescent="0.25">
      <c r="A3366" s="6">
        <v>90337</v>
      </c>
      <c r="B3366" s="126">
        <v>2</v>
      </c>
      <c r="C3366" s="133"/>
      <c r="D3366" s="134">
        <v>2041</v>
      </c>
      <c r="E3366" s="7" t="s">
        <v>2192</v>
      </c>
      <c r="F3366" s="8" t="s">
        <v>2140</v>
      </c>
      <c r="G3366" s="16">
        <f>IFERROR(VLOOKUP(Table1[[#This Row],[Codigo_insumo]],BD_Insumos!$B:$E,4),"")</f>
        <v>18.820516146129485</v>
      </c>
      <c r="H3366" s="140">
        <v>0.25</v>
      </c>
      <c r="I3366" s="9"/>
      <c r="J3366" s="22">
        <f t="shared" si="52"/>
        <v>4.7051290365323712</v>
      </c>
      <c r="K3366" s="22" t="str">
        <f>IF(I3366&lt;&gt;"",SUMIF(Table1[Codigo_servico],A3366,Table1[Subtotal_insumo]),"")</f>
        <v/>
      </c>
      <c r="L3366" s="16">
        <f>IF(Table1[[#This Row],[Ordem_insumos]]&lt;&gt;0,VLOOKUP(Table1[[#This Row],[Codigo_servico]],Preencher_Orcamento!$B:$D,3,FALSE)*Table1[[#This Row],[Qtde_insumo]],"")</f>
        <v>0</v>
      </c>
      <c r="M3366" s="16">
        <f>IF(Table1[[#This Row],[Ordem_insumos]]&lt;&gt;0,VLOOKUP(Table1[[#This Row],[Codigo_servico]],Preencher_Orcamento!$B:$D,3,FALSE)*Table1[[#This Row],[Subtotal_insumo]],"")</f>
        <v>0</v>
      </c>
    </row>
    <row r="3367" spans="1:13" x14ac:dyDescent="0.25">
      <c r="A3367" s="6">
        <v>90337</v>
      </c>
      <c r="B3367" s="126">
        <v>3</v>
      </c>
      <c r="C3367" s="133"/>
      <c r="D3367" s="134">
        <v>2044</v>
      </c>
      <c r="E3367" s="7" t="s">
        <v>2193</v>
      </c>
      <c r="F3367" s="8" t="s">
        <v>2140</v>
      </c>
      <c r="G3367" s="18">
        <f>IFERROR(VLOOKUP(Table1[[#This Row],[Codigo_insumo]],BD_Insumos!$B:$E,4),"")</f>
        <v>13.596734305430379</v>
      </c>
      <c r="H3367" s="140">
        <v>0.25</v>
      </c>
      <c r="I3367" s="9"/>
      <c r="J3367" s="23">
        <f t="shared" si="52"/>
        <v>3.3991835763575948</v>
      </c>
      <c r="K3367" s="22" t="str">
        <f>IF(I3367&lt;&gt;"",SUMIF(Table1[Codigo_servico],A3367,Table1[Subtotal_insumo]),"")</f>
        <v/>
      </c>
      <c r="L3367" s="18">
        <f>IF(Table1[[#This Row],[Ordem_insumos]]&lt;&gt;0,VLOOKUP(Table1[[#This Row],[Codigo_servico]],Preencher_Orcamento!$B:$D,3,FALSE)*Table1[[#This Row],[Qtde_insumo]],"")</f>
        <v>0</v>
      </c>
      <c r="M3367" s="18">
        <f>IF(Table1[[#This Row],[Ordem_insumos]]&lt;&gt;0,VLOOKUP(Table1[[#This Row],[Codigo_servico]],Preencher_Orcamento!$B:$D,3,FALSE)*Table1[[#This Row],[Subtotal_insumo]],"")</f>
        <v>0</v>
      </c>
    </row>
    <row r="3368" spans="1:13" x14ac:dyDescent="0.25">
      <c r="A3368" s="3">
        <v>90338</v>
      </c>
      <c r="B3368" s="125">
        <v>0</v>
      </c>
      <c r="C3368" s="131" t="s">
        <v>3024</v>
      </c>
      <c r="D3368" s="132"/>
      <c r="E3368" s="4"/>
      <c r="F3368" s="4"/>
      <c r="G3368" s="17" t="str">
        <f>IFERROR(VLOOKUP(Table1[[#This Row],[Codigo_insumo]],BD_Insumos!$B:$E,4),"")</f>
        <v/>
      </c>
      <c r="H3368" s="139"/>
      <c r="I3368" s="5" t="s">
        <v>5</v>
      </c>
      <c r="J3368" s="20" t="str">
        <f t="shared" si="52"/>
        <v/>
      </c>
      <c r="K3368" s="21">
        <f>IF(I3368&lt;&gt;"",SUMIF(Table1[Codigo_servico],A3368,Table1[Subtotal_insumo]),"")</f>
        <v>42.577641135467957</v>
      </c>
      <c r="L3368" s="17" t="str">
        <f>IF(Table1[[#This Row],[Ordem_insumos]]&lt;&gt;0,VLOOKUP(Table1[[#This Row],[Codigo_servico]],Preencher_Orcamento!$B:$D,3,FALSE)*Table1[[#This Row],[Qtde_insumo]],"")</f>
        <v/>
      </c>
      <c r="M3368" s="17" t="str">
        <f>IF(Table1[[#This Row],[Ordem_insumos]]&lt;&gt;0,VLOOKUP(Table1[[#This Row],[Codigo_servico]],Preencher_Orcamento!$B:$D,3,FALSE)*Table1[[#This Row],[Subtotal_insumo]],"")</f>
        <v/>
      </c>
    </row>
    <row r="3369" spans="1:13" x14ac:dyDescent="0.25">
      <c r="A3369" s="6">
        <v>90338</v>
      </c>
      <c r="B3369" s="126">
        <v>1</v>
      </c>
      <c r="C3369" s="133"/>
      <c r="D3369" s="134">
        <v>2041</v>
      </c>
      <c r="E3369" s="7" t="s">
        <v>2192</v>
      </c>
      <c r="F3369" s="8" t="s">
        <v>2140</v>
      </c>
      <c r="G3369" s="16">
        <f>IFERROR(VLOOKUP(Table1[[#This Row],[Codigo_insumo]],BD_Insumos!$B:$E,4),"")</f>
        <v>18.820516146129485</v>
      </c>
      <c r="H3369" s="140">
        <v>0.3</v>
      </c>
      <c r="I3369" s="9"/>
      <c r="J3369" s="22">
        <f t="shared" si="52"/>
        <v>5.6461548438388451</v>
      </c>
      <c r="K3369" s="22" t="str">
        <f>IF(I3369&lt;&gt;"",SUMIF(Table1[Codigo_servico],A3369,Table1[Subtotal_insumo]),"")</f>
        <v/>
      </c>
      <c r="L3369" s="16">
        <f>IF(Table1[[#This Row],[Ordem_insumos]]&lt;&gt;0,VLOOKUP(Table1[[#This Row],[Codigo_servico]],Preencher_Orcamento!$B:$D,3,FALSE)*Table1[[#This Row],[Qtde_insumo]],"")</f>
        <v>0</v>
      </c>
      <c r="M3369" s="16">
        <f>IF(Table1[[#This Row],[Ordem_insumos]]&lt;&gt;0,VLOOKUP(Table1[[#This Row],[Codigo_servico]],Preencher_Orcamento!$B:$D,3,FALSE)*Table1[[#This Row],[Subtotal_insumo]],"")</f>
        <v>0</v>
      </c>
    </row>
    <row r="3370" spans="1:13" x14ac:dyDescent="0.25">
      <c r="A3370" s="6">
        <v>90338</v>
      </c>
      <c r="B3370" s="126">
        <v>2</v>
      </c>
      <c r="C3370" s="133"/>
      <c r="D3370" s="134">
        <v>2044</v>
      </c>
      <c r="E3370" s="7" t="s">
        <v>2193</v>
      </c>
      <c r="F3370" s="8" t="s">
        <v>2140</v>
      </c>
      <c r="G3370" s="16">
        <f>IFERROR(VLOOKUP(Table1[[#This Row],[Codigo_insumo]],BD_Insumos!$B:$E,4),"")</f>
        <v>13.596734305430379</v>
      </c>
      <c r="H3370" s="140">
        <v>0.3</v>
      </c>
      <c r="I3370" s="9"/>
      <c r="J3370" s="22">
        <f t="shared" si="52"/>
        <v>4.0790202916291136</v>
      </c>
      <c r="K3370" s="22" t="str">
        <f>IF(I3370&lt;&gt;"",SUMIF(Table1[Codigo_servico],A3370,Table1[Subtotal_insumo]),"")</f>
        <v/>
      </c>
      <c r="L3370" s="16">
        <f>IF(Table1[[#This Row],[Ordem_insumos]]&lt;&gt;0,VLOOKUP(Table1[[#This Row],[Codigo_servico]],Preencher_Orcamento!$B:$D,3,FALSE)*Table1[[#This Row],[Qtde_insumo]],"")</f>
        <v>0</v>
      </c>
      <c r="M3370" s="16">
        <f>IF(Table1[[#This Row],[Ordem_insumos]]&lt;&gt;0,VLOOKUP(Table1[[#This Row],[Codigo_servico]],Preencher_Orcamento!$B:$D,3,FALSE)*Table1[[#This Row],[Subtotal_insumo]],"")</f>
        <v>0</v>
      </c>
    </row>
    <row r="3371" spans="1:13" ht="26.25" x14ac:dyDescent="0.25">
      <c r="A3371" s="6">
        <v>90338</v>
      </c>
      <c r="B3371" s="126">
        <v>3</v>
      </c>
      <c r="C3371" s="133"/>
      <c r="D3371" s="134">
        <v>52831</v>
      </c>
      <c r="E3371" s="7" t="s">
        <v>1101</v>
      </c>
      <c r="F3371" s="8" t="s">
        <v>5</v>
      </c>
      <c r="G3371" s="18">
        <f>IFERROR(VLOOKUP(Table1[[#This Row],[Codigo_insumo]],BD_Insumos!$B:$E,4),"")</f>
        <v>32.208300000000001</v>
      </c>
      <c r="H3371" s="140">
        <v>1.02</v>
      </c>
      <c r="I3371" s="9"/>
      <c r="J3371" s="23">
        <f t="shared" si="52"/>
        <v>32.852466</v>
      </c>
      <c r="K3371" s="22" t="str">
        <f>IF(I3371&lt;&gt;"",SUMIF(Table1[Codigo_servico],A3371,Table1[Subtotal_insumo]),"")</f>
        <v/>
      </c>
      <c r="L3371" s="18">
        <f>IF(Table1[[#This Row],[Ordem_insumos]]&lt;&gt;0,VLOOKUP(Table1[[#This Row],[Codigo_servico]],Preencher_Orcamento!$B:$D,3,FALSE)*Table1[[#This Row],[Qtde_insumo]],"")</f>
        <v>0</v>
      </c>
      <c r="M3371" s="18">
        <f>IF(Table1[[#This Row],[Ordem_insumos]]&lt;&gt;0,VLOOKUP(Table1[[#This Row],[Codigo_servico]],Preencher_Orcamento!$B:$D,3,FALSE)*Table1[[#This Row],[Subtotal_insumo]],"")</f>
        <v>0</v>
      </c>
    </row>
    <row r="3372" spans="1:13" x14ac:dyDescent="0.25">
      <c r="A3372" s="3">
        <v>90339</v>
      </c>
      <c r="B3372" s="125">
        <v>0</v>
      </c>
      <c r="C3372" s="131" t="s">
        <v>3025</v>
      </c>
      <c r="D3372" s="132"/>
      <c r="E3372" s="4"/>
      <c r="F3372" s="4"/>
      <c r="G3372" s="17" t="str">
        <f>IFERROR(VLOOKUP(Table1[[#This Row],[Codigo_insumo]],BD_Insumos!$B:$E,4),"")</f>
        <v/>
      </c>
      <c r="H3372" s="139"/>
      <c r="I3372" s="5" t="s">
        <v>5</v>
      </c>
      <c r="J3372" s="20" t="str">
        <f t="shared" si="52"/>
        <v/>
      </c>
      <c r="K3372" s="21">
        <f>IF(I3372&lt;&gt;"",SUMIF(Table1[Codigo_servico],A3372,Table1[Subtotal_insumo]),"")</f>
        <v>58.327135658045954</v>
      </c>
      <c r="L3372" s="17" t="str">
        <f>IF(Table1[[#This Row],[Ordem_insumos]]&lt;&gt;0,VLOOKUP(Table1[[#This Row],[Codigo_servico]],Preencher_Orcamento!$B:$D,3,FALSE)*Table1[[#This Row],[Qtde_insumo]],"")</f>
        <v/>
      </c>
      <c r="M3372" s="17" t="str">
        <f>IF(Table1[[#This Row],[Ordem_insumos]]&lt;&gt;0,VLOOKUP(Table1[[#This Row],[Codigo_servico]],Preencher_Orcamento!$B:$D,3,FALSE)*Table1[[#This Row],[Subtotal_insumo]],"")</f>
        <v/>
      </c>
    </row>
    <row r="3373" spans="1:13" x14ac:dyDescent="0.25">
      <c r="A3373" s="6">
        <v>90339</v>
      </c>
      <c r="B3373" s="126">
        <v>1</v>
      </c>
      <c r="C3373" s="133"/>
      <c r="D3373" s="134">
        <v>2044</v>
      </c>
      <c r="E3373" s="7" t="s">
        <v>2193</v>
      </c>
      <c r="F3373" s="8" t="s">
        <v>2140</v>
      </c>
      <c r="G3373" s="16">
        <f>IFERROR(VLOOKUP(Table1[[#This Row],[Codigo_insumo]],BD_Insumos!$B:$E,4),"")</f>
        <v>13.596734305430379</v>
      </c>
      <c r="H3373" s="140">
        <v>0.35</v>
      </c>
      <c r="I3373" s="9"/>
      <c r="J3373" s="22">
        <f t="shared" si="52"/>
        <v>4.7588570069006328</v>
      </c>
      <c r="K3373" s="22" t="str">
        <f>IF(I3373&lt;&gt;"",SUMIF(Table1[Codigo_servico],A3373,Table1[Subtotal_insumo]),"")</f>
        <v/>
      </c>
      <c r="L3373" s="16">
        <f>IF(Table1[[#This Row],[Ordem_insumos]]&lt;&gt;0,VLOOKUP(Table1[[#This Row],[Codigo_servico]],Preencher_Orcamento!$B:$D,3,FALSE)*Table1[[#This Row],[Qtde_insumo]],"")</f>
        <v>0</v>
      </c>
      <c r="M3373" s="16">
        <f>IF(Table1[[#This Row],[Ordem_insumos]]&lt;&gt;0,VLOOKUP(Table1[[#This Row],[Codigo_servico]],Preencher_Orcamento!$B:$D,3,FALSE)*Table1[[#This Row],[Subtotal_insumo]],"")</f>
        <v>0</v>
      </c>
    </row>
    <row r="3374" spans="1:13" ht="26.25" x14ac:dyDescent="0.25">
      <c r="A3374" s="6">
        <v>90339</v>
      </c>
      <c r="B3374" s="126">
        <v>2</v>
      </c>
      <c r="C3374" s="133"/>
      <c r="D3374" s="134">
        <v>52832</v>
      </c>
      <c r="E3374" s="7" t="s">
        <v>1102</v>
      </c>
      <c r="F3374" s="8" t="s">
        <v>5</v>
      </c>
      <c r="G3374" s="16">
        <f>IFERROR(VLOOKUP(Table1[[#This Row],[Codigo_insumo]],BD_Insumos!$B:$E,4),"")</f>
        <v>46.059899999999999</v>
      </c>
      <c r="H3374" s="140">
        <v>1.02</v>
      </c>
      <c r="I3374" s="9"/>
      <c r="J3374" s="22">
        <f t="shared" si="52"/>
        <v>46.981098000000003</v>
      </c>
      <c r="K3374" s="22" t="str">
        <f>IF(I3374&lt;&gt;"",SUMIF(Table1[Codigo_servico],A3374,Table1[Subtotal_insumo]),"")</f>
        <v/>
      </c>
      <c r="L3374" s="16">
        <f>IF(Table1[[#This Row],[Ordem_insumos]]&lt;&gt;0,VLOOKUP(Table1[[#This Row],[Codigo_servico]],Preencher_Orcamento!$B:$D,3,FALSE)*Table1[[#This Row],[Qtde_insumo]],"")</f>
        <v>0</v>
      </c>
      <c r="M3374" s="16">
        <f>IF(Table1[[#This Row],[Ordem_insumos]]&lt;&gt;0,VLOOKUP(Table1[[#This Row],[Codigo_servico]],Preencher_Orcamento!$B:$D,3,FALSE)*Table1[[#This Row],[Subtotal_insumo]],"")</f>
        <v>0</v>
      </c>
    </row>
    <row r="3375" spans="1:13" x14ac:dyDescent="0.25">
      <c r="A3375" s="6">
        <v>90339</v>
      </c>
      <c r="B3375" s="126">
        <v>3</v>
      </c>
      <c r="C3375" s="133"/>
      <c r="D3375" s="134">
        <v>2041</v>
      </c>
      <c r="E3375" s="7" t="s">
        <v>2192</v>
      </c>
      <c r="F3375" s="8" t="s">
        <v>2140</v>
      </c>
      <c r="G3375" s="18">
        <f>IFERROR(VLOOKUP(Table1[[#This Row],[Codigo_insumo]],BD_Insumos!$B:$E,4),"")</f>
        <v>18.820516146129485</v>
      </c>
      <c r="H3375" s="140">
        <v>0.35</v>
      </c>
      <c r="I3375" s="9"/>
      <c r="J3375" s="23">
        <f t="shared" si="52"/>
        <v>6.587180651145319</v>
      </c>
      <c r="K3375" s="22" t="str">
        <f>IF(I3375&lt;&gt;"",SUMIF(Table1[Codigo_servico],A3375,Table1[Subtotal_insumo]),"")</f>
        <v/>
      </c>
      <c r="L3375" s="18">
        <f>IF(Table1[[#This Row],[Ordem_insumos]]&lt;&gt;0,VLOOKUP(Table1[[#This Row],[Codigo_servico]],Preencher_Orcamento!$B:$D,3,FALSE)*Table1[[#This Row],[Qtde_insumo]],"")</f>
        <v>0</v>
      </c>
      <c r="M3375" s="18">
        <f>IF(Table1[[#This Row],[Ordem_insumos]]&lt;&gt;0,VLOOKUP(Table1[[#This Row],[Codigo_servico]],Preencher_Orcamento!$B:$D,3,FALSE)*Table1[[#This Row],[Subtotal_insumo]],"")</f>
        <v>0</v>
      </c>
    </row>
    <row r="3376" spans="1:13" x14ac:dyDescent="0.25">
      <c r="A3376" s="3">
        <v>90340</v>
      </c>
      <c r="B3376" s="125">
        <v>0</v>
      </c>
      <c r="C3376" s="131" t="s">
        <v>3026</v>
      </c>
      <c r="D3376" s="132"/>
      <c r="E3376" s="4"/>
      <c r="F3376" s="4"/>
      <c r="G3376" s="17" t="str">
        <f>IFERROR(VLOOKUP(Table1[[#This Row],[Codigo_insumo]],BD_Insumos!$B:$E,4),"")</f>
        <v/>
      </c>
      <c r="H3376" s="139"/>
      <c r="I3376" s="5" t="s">
        <v>5</v>
      </c>
      <c r="J3376" s="20" t="str">
        <f t="shared" si="52"/>
        <v/>
      </c>
      <c r="K3376" s="21">
        <f>IF(I3376&lt;&gt;"",SUMIF(Table1[Codigo_servico],A3376,Table1[Subtotal_insumo]),"")</f>
        <v>69.283650180623951</v>
      </c>
      <c r="L3376" s="17" t="str">
        <f>IF(Table1[[#This Row],[Ordem_insumos]]&lt;&gt;0,VLOOKUP(Table1[[#This Row],[Codigo_servico]],Preencher_Orcamento!$B:$D,3,FALSE)*Table1[[#This Row],[Qtde_insumo]],"")</f>
        <v/>
      </c>
      <c r="M3376" s="17" t="str">
        <f>IF(Table1[[#This Row],[Ordem_insumos]]&lt;&gt;0,VLOOKUP(Table1[[#This Row],[Codigo_servico]],Preencher_Orcamento!$B:$D,3,FALSE)*Table1[[#This Row],[Subtotal_insumo]],"")</f>
        <v/>
      </c>
    </row>
    <row r="3377" spans="1:13" x14ac:dyDescent="0.25">
      <c r="A3377" s="6">
        <v>90340</v>
      </c>
      <c r="B3377" s="126">
        <v>1</v>
      </c>
      <c r="C3377" s="133"/>
      <c r="D3377" s="134">
        <v>2044</v>
      </c>
      <c r="E3377" s="7" t="s">
        <v>2193</v>
      </c>
      <c r="F3377" s="8" t="s">
        <v>2140</v>
      </c>
      <c r="G3377" s="16">
        <f>IFERROR(VLOOKUP(Table1[[#This Row],[Codigo_insumo]],BD_Insumos!$B:$E,4),"")</f>
        <v>13.596734305430379</v>
      </c>
      <c r="H3377" s="140">
        <v>0.4</v>
      </c>
      <c r="I3377" s="9"/>
      <c r="J3377" s="22">
        <f t="shared" si="52"/>
        <v>5.4386937221721521</v>
      </c>
      <c r="K3377" s="22" t="str">
        <f>IF(I3377&lt;&gt;"",SUMIF(Table1[Codigo_servico],A3377,Table1[Subtotal_insumo]),"")</f>
        <v/>
      </c>
      <c r="L3377" s="16">
        <f>IF(Table1[[#This Row],[Ordem_insumos]]&lt;&gt;0,VLOOKUP(Table1[[#This Row],[Codigo_servico]],Preencher_Orcamento!$B:$D,3,FALSE)*Table1[[#This Row],[Qtde_insumo]],"")</f>
        <v>0</v>
      </c>
      <c r="M3377" s="16">
        <f>IF(Table1[[#This Row],[Ordem_insumos]]&lt;&gt;0,VLOOKUP(Table1[[#This Row],[Codigo_servico]],Preencher_Orcamento!$B:$D,3,FALSE)*Table1[[#This Row],[Subtotal_insumo]],"")</f>
        <v>0</v>
      </c>
    </row>
    <row r="3378" spans="1:13" x14ac:dyDescent="0.25">
      <c r="A3378" s="6">
        <v>90340</v>
      </c>
      <c r="B3378" s="126">
        <v>2</v>
      </c>
      <c r="C3378" s="133"/>
      <c r="D3378" s="134">
        <v>2041</v>
      </c>
      <c r="E3378" s="7" t="s">
        <v>2192</v>
      </c>
      <c r="F3378" s="8" t="s">
        <v>2140</v>
      </c>
      <c r="G3378" s="16">
        <f>IFERROR(VLOOKUP(Table1[[#This Row],[Codigo_insumo]],BD_Insumos!$B:$E,4),"")</f>
        <v>18.820516146129485</v>
      </c>
      <c r="H3378" s="140">
        <v>0.4</v>
      </c>
      <c r="I3378" s="9"/>
      <c r="J3378" s="22">
        <f t="shared" si="52"/>
        <v>7.5282064584517947</v>
      </c>
      <c r="K3378" s="22" t="str">
        <f>IF(I3378&lt;&gt;"",SUMIF(Table1[Codigo_servico],A3378,Table1[Subtotal_insumo]),"")</f>
        <v/>
      </c>
      <c r="L3378" s="16">
        <f>IF(Table1[[#This Row],[Ordem_insumos]]&lt;&gt;0,VLOOKUP(Table1[[#This Row],[Codigo_servico]],Preencher_Orcamento!$B:$D,3,FALSE)*Table1[[#This Row],[Qtde_insumo]],"")</f>
        <v>0</v>
      </c>
      <c r="M3378" s="16">
        <f>IF(Table1[[#This Row],[Ordem_insumos]]&lt;&gt;0,VLOOKUP(Table1[[#This Row],[Codigo_servico]],Preencher_Orcamento!$B:$D,3,FALSE)*Table1[[#This Row],[Subtotal_insumo]],"")</f>
        <v>0</v>
      </c>
    </row>
    <row r="3379" spans="1:13" ht="26.25" x14ac:dyDescent="0.25">
      <c r="A3379" s="6">
        <v>90340</v>
      </c>
      <c r="B3379" s="126">
        <v>3</v>
      </c>
      <c r="C3379" s="133"/>
      <c r="D3379" s="134">
        <v>52833</v>
      </c>
      <c r="E3379" s="7" t="s">
        <v>1103</v>
      </c>
      <c r="F3379" s="8" t="s">
        <v>5</v>
      </c>
      <c r="G3379" s="18">
        <f>IFERROR(VLOOKUP(Table1[[#This Row],[Codigo_insumo]],BD_Insumos!$B:$E,4),"")</f>
        <v>55.212499999999999</v>
      </c>
      <c r="H3379" s="140">
        <v>1.02</v>
      </c>
      <c r="I3379" s="9"/>
      <c r="J3379" s="23">
        <f t="shared" si="52"/>
        <v>56.316749999999999</v>
      </c>
      <c r="K3379" s="22" t="str">
        <f>IF(I3379&lt;&gt;"",SUMIF(Table1[Codigo_servico],A3379,Table1[Subtotal_insumo]),"")</f>
        <v/>
      </c>
      <c r="L3379" s="18">
        <f>IF(Table1[[#This Row],[Ordem_insumos]]&lt;&gt;0,VLOOKUP(Table1[[#This Row],[Codigo_servico]],Preencher_Orcamento!$B:$D,3,FALSE)*Table1[[#This Row],[Qtde_insumo]],"")</f>
        <v>0</v>
      </c>
      <c r="M3379" s="18">
        <f>IF(Table1[[#This Row],[Ordem_insumos]]&lt;&gt;0,VLOOKUP(Table1[[#This Row],[Codigo_servico]],Preencher_Orcamento!$B:$D,3,FALSE)*Table1[[#This Row],[Subtotal_insumo]],"")</f>
        <v>0</v>
      </c>
    </row>
    <row r="3380" spans="1:13" x14ac:dyDescent="0.25">
      <c r="A3380" s="3">
        <v>90341</v>
      </c>
      <c r="B3380" s="125">
        <v>0</v>
      </c>
      <c r="C3380" s="131" t="s">
        <v>3027</v>
      </c>
      <c r="D3380" s="132"/>
      <c r="E3380" s="4"/>
      <c r="F3380" s="4"/>
      <c r="G3380" s="17" t="str">
        <f>IFERROR(VLOOKUP(Table1[[#This Row],[Codigo_insumo]],BD_Insumos!$B:$E,4),"")</f>
        <v/>
      </c>
      <c r="H3380" s="139"/>
      <c r="I3380" s="5" t="s">
        <v>5</v>
      </c>
      <c r="J3380" s="20" t="str">
        <f t="shared" si="52"/>
        <v/>
      </c>
      <c r="K3380" s="21">
        <f>IF(I3380&lt;&gt;"",SUMIF(Table1[Codigo_servico],A3380,Table1[Subtotal_insumo]),"")</f>
        <v>86.356288703201926</v>
      </c>
      <c r="L3380" s="17" t="str">
        <f>IF(Table1[[#This Row],[Ordem_insumos]]&lt;&gt;0,VLOOKUP(Table1[[#This Row],[Codigo_servico]],Preencher_Orcamento!$B:$D,3,FALSE)*Table1[[#This Row],[Qtde_insumo]],"")</f>
        <v/>
      </c>
      <c r="M3380" s="17" t="str">
        <f>IF(Table1[[#This Row],[Ordem_insumos]]&lt;&gt;0,VLOOKUP(Table1[[#This Row],[Codigo_servico]],Preencher_Orcamento!$B:$D,3,FALSE)*Table1[[#This Row],[Subtotal_insumo]],"")</f>
        <v/>
      </c>
    </row>
    <row r="3381" spans="1:13" x14ac:dyDescent="0.25">
      <c r="A3381" s="6">
        <v>90341</v>
      </c>
      <c r="B3381" s="126">
        <v>1</v>
      </c>
      <c r="C3381" s="133"/>
      <c r="D3381" s="134">
        <v>2044</v>
      </c>
      <c r="E3381" s="7" t="s">
        <v>2193</v>
      </c>
      <c r="F3381" s="8" t="s">
        <v>2140</v>
      </c>
      <c r="G3381" s="16">
        <f>IFERROR(VLOOKUP(Table1[[#This Row],[Codigo_insumo]],BD_Insumos!$B:$E,4),"")</f>
        <v>13.596734305430379</v>
      </c>
      <c r="H3381" s="140">
        <v>0.45</v>
      </c>
      <c r="I3381" s="9"/>
      <c r="J3381" s="22">
        <f t="shared" si="52"/>
        <v>6.1185304374436704</v>
      </c>
      <c r="K3381" s="22" t="str">
        <f>IF(I3381&lt;&gt;"",SUMIF(Table1[Codigo_servico],A3381,Table1[Subtotal_insumo]),"")</f>
        <v/>
      </c>
      <c r="L3381" s="16">
        <f>IF(Table1[[#This Row],[Ordem_insumos]]&lt;&gt;0,VLOOKUP(Table1[[#This Row],[Codigo_servico]],Preencher_Orcamento!$B:$D,3,FALSE)*Table1[[#This Row],[Qtde_insumo]],"")</f>
        <v>0</v>
      </c>
      <c r="M3381" s="16">
        <f>IF(Table1[[#This Row],[Ordem_insumos]]&lt;&gt;0,VLOOKUP(Table1[[#This Row],[Codigo_servico]],Preencher_Orcamento!$B:$D,3,FALSE)*Table1[[#This Row],[Subtotal_insumo]],"")</f>
        <v>0</v>
      </c>
    </row>
    <row r="3382" spans="1:13" ht="26.25" x14ac:dyDescent="0.25">
      <c r="A3382" s="6">
        <v>90341</v>
      </c>
      <c r="B3382" s="126">
        <v>2</v>
      </c>
      <c r="C3382" s="133"/>
      <c r="D3382" s="134">
        <v>52834</v>
      </c>
      <c r="E3382" s="7" t="s">
        <v>1104</v>
      </c>
      <c r="F3382" s="8" t="s">
        <v>5</v>
      </c>
      <c r="G3382" s="16">
        <f>IFERROR(VLOOKUP(Table1[[#This Row],[Codigo_insumo]],BD_Insumos!$B:$E,4),"")</f>
        <v>70.3613</v>
      </c>
      <c r="H3382" s="140">
        <v>1.02</v>
      </c>
      <c r="I3382" s="9"/>
      <c r="J3382" s="22">
        <f t="shared" si="52"/>
        <v>71.768525999999994</v>
      </c>
      <c r="K3382" s="22" t="str">
        <f>IF(I3382&lt;&gt;"",SUMIF(Table1[Codigo_servico],A3382,Table1[Subtotal_insumo]),"")</f>
        <v/>
      </c>
      <c r="L3382" s="16">
        <f>IF(Table1[[#This Row],[Ordem_insumos]]&lt;&gt;0,VLOOKUP(Table1[[#This Row],[Codigo_servico]],Preencher_Orcamento!$B:$D,3,FALSE)*Table1[[#This Row],[Qtde_insumo]],"")</f>
        <v>0</v>
      </c>
      <c r="M3382" s="16">
        <f>IF(Table1[[#This Row],[Ordem_insumos]]&lt;&gt;0,VLOOKUP(Table1[[#This Row],[Codigo_servico]],Preencher_Orcamento!$B:$D,3,FALSE)*Table1[[#This Row],[Subtotal_insumo]],"")</f>
        <v>0</v>
      </c>
    </row>
    <row r="3383" spans="1:13" x14ac:dyDescent="0.25">
      <c r="A3383" s="6">
        <v>90341</v>
      </c>
      <c r="B3383" s="126">
        <v>3</v>
      </c>
      <c r="C3383" s="133"/>
      <c r="D3383" s="134">
        <v>2041</v>
      </c>
      <c r="E3383" s="7" t="s">
        <v>2192</v>
      </c>
      <c r="F3383" s="8" t="s">
        <v>2140</v>
      </c>
      <c r="G3383" s="18">
        <f>IFERROR(VLOOKUP(Table1[[#This Row],[Codigo_insumo]],BD_Insumos!$B:$E,4),"")</f>
        <v>18.820516146129485</v>
      </c>
      <c r="H3383" s="140">
        <v>0.45</v>
      </c>
      <c r="I3383" s="9"/>
      <c r="J3383" s="23">
        <f t="shared" si="52"/>
        <v>8.4692322657582686</v>
      </c>
      <c r="K3383" s="22" t="str">
        <f>IF(I3383&lt;&gt;"",SUMIF(Table1[Codigo_servico],A3383,Table1[Subtotal_insumo]),"")</f>
        <v/>
      </c>
      <c r="L3383" s="18">
        <f>IF(Table1[[#This Row],[Ordem_insumos]]&lt;&gt;0,VLOOKUP(Table1[[#This Row],[Codigo_servico]],Preencher_Orcamento!$B:$D,3,FALSE)*Table1[[#This Row],[Qtde_insumo]],"")</f>
        <v>0</v>
      </c>
      <c r="M3383" s="18">
        <f>IF(Table1[[#This Row],[Ordem_insumos]]&lt;&gt;0,VLOOKUP(Table1[[#This Row],[Codigo_servico]],Preencher_Orcamento!$B:$D,3,FALSE)*Table1[[#This Row],[Subtotal_insumo]],"")</f>
        <v>0</v>
      </c>
    </row>
    <row r="3384" spans="1:13" x14ac:dyDescent="0.25">
      <c r="A3384" s="3">
        <v>90342</v>
      </c>
      <c r="B3384" s="125">
        <v>0</v>
      </c>
      <c r="C3384" s="131" t="s">
        <v>3028</v>
      </c>
      <c r="D3384" s="132"/>
      <c r="E3384" s="4"/>
      <c r="F3384" s="4"/>
      <c r="G3384" s="17" t="str">
        <f>IFERROR(VLOOKUP(Table1[[#This Row],[Codigo_insumo]],BD_Insumos!$B:$E,4),"")</f>
        <v/>
      </c>
      <c r="H3384" s="139"/>
      <c r="I3384" s="5" t="s">
        <v>5</v>
      </c>
      <c r="J3384" s="20" t="str">
        <f t="shared" si="52"/>
        <v/>
      </c>
      <c r="K3384" s="21">
        <f>IF(I3384&lt;&gt;"",SUMIF(Table1[Codigo_servico],A3384,Table1[Subtotal_insumo]),"")</f>
        <v>110.75120122577992</v>
      </c>
      <c r="L3384" s="17" t="str">
        <f>IF(Table1[[#This Row],[Ordem_insumos]]&lt;&gt;0,VLOOKUP(Table1[[#This Row],[Codigo_servico]],Preencher_Orcamento!$B:$D,3,FALSE)*Table1[[#This Row],[Qtde_insumo]],"")</f>
        <v/>
      </c>
      <c r="M3384" s="17" t="str">
        <f>IF(Table1[[#This Row],[Ordem_insumos]]&lt;&gt;0,VLOOKUP(Table1[[#This Row],[Codigo_servico]],Preencher_Orcamento!$B:$D,3,FALSE)*Table1[[#This Row],[Subtotal_insumo]],"")</f>
        <v/>
      </c>
    </row>
    <row r="3385" spans="1:13" ht="26.25" x14ac:dyDescent="0.25">
      <c r="A3385" s="6">
        <v>90342</v>
      </c>
      <c r="B3385" s="126">
        <v>1</v>
      </c>
      <c r="C3385" s="133"/>
      <c r="D3385" s="134">
        <v>52835</v>
      </c>
      <c r="E3385" s="7" t="s">
        <v>1105</v>
      </c>
      <c r="F3385" s="8" t="s">
        <v>5</v>
      </c>
      <c r="G3385" s="16">
        <f>IFERROR(VLOOKUP(Table1[[#This Row],[Codigo_insumo]],BD_Insumos!$B:$E,4),"")</f>
        <v>92.688800000000001</v>
      </c>
      <c r="H3385" s="140">
        <v>1.02</v>
      </c>
      <c r="I3385" s="9"/>
      <c r="J3385" s="22">
        <f t="shared" si="52"/>
        <v>94.542575999999997</v>
      </c>
      <c r="K3385" s="22" t="str">
        <f>IF(I3385&lt;&gt;"",SUMIF(Table1[Codigo_servico],A3385,Table1[Subtotal_insumo]),"")</f>
        <v/>
      </c>
      <c r="L3385" s="16">
        <f>IF(Table1[[#This Row],[Ordem_insumos]]&lt;&gt;0,VLOOKUP(Table1[[#This Row],[Codigo_servico]],Preencher_Orcamento!$B:$D,3,FALSE)*Table1[[#This Row],[Qtde_insumo]],"")</f>
        <v>0</v>
      </c>
      <c r="M3385" s="16">
        <f>IF(Table1[[#This Row],[Ordem_insumos]]&lt;&gt;0,VLOOKUP(Table1[[#This Row],[Codigo_servico]],Preencher_Orcamento!$B:$D,3,FALSE)*Table1[[#This Row],[Subtotal_insumo]],"")</f>
        <v>0</v>
      </c>
    </row>
    <row r="3386" spans="1:13" x14ac:dyDescent="0.25">
      <c r="A3386" s="6">
        <v>90342</v>
      </c>
      <c r="B3386" s="126">
        <v>2</v>
      </c>
      <c r="C3386" s="133"/>
      <c r="D3386" s="134">
        <v>2041</v>
      </c>
      <c r="E3386" s="7" t="s">
        <v>2192</v>
      </c>
      <c r="F3386" s="8" t="s">
        <v>2140</v>
      </c>
      <c r="G3386" s="16">
        <f>IFERROR(VLOOKUP(Table1[[#This Row],[Codigo_insumo]],BD_Insumos!$B:$E,4),"")</f>
        <v>18.820516146129485</v>
      </c>
      <c r="H3386" s="140">
        <v>0.5</v>
      </c>
      <c r="I3386" s="9"/>
      <c r="J3386" s="22">
        <f t="shared" si="52"/>
        <v>9.4102580730647425</v>
      </c>
      <c r="K3386" s="22" t="str">
        <f>IF(I3386&lt;&gt;"",SUMIF(Table1[Codigo_servico],A3386,Table1[Subtotal_insumo]),"")</f>
        <v/>
      </c>
      <c r="L3386" s="16">
        <f>IF(Table1[[#This Row],[Ordem_insumos]]&lt;&gt;0,VLOOKUP(Table1[[#This Row],[Codigo_servico]],Preencher_Orcamento!$B:$D,3,FALSE)*Table1[[#This Row],[Qtde_insumo]],"")</f>
        <v>0</v>
      </c>
      <c r="M3386" s="16">
        <f>IF(Table1[[#This Row],[Ordem_insumos]]&lt;&gt;0,VLOOKUP(Table1[[#This Row],[Codigo_servico]],Preencher_Orcamento!$B:$D,3,FALSE)*Table1[[#This Row],[Subtotal_insumo]],"")</f>
        <v>0</v>
      </c>
    </row>
    <row r="3387" spans="1:13" x14ac:dyDescent="0.25">
      <c r="A3387" s="6">
        <v>90342</v>
      </c>
      <c r="B3387" s="126">
        <v>3</v>
      </c>
      <c r="C3387" s="133"/>
      <c r="D3387" s="134">
        <v>2044</v>
      </c>
      <c r="E3387" s="7" t="s">
        <v>2193</v>
      </c>
      <c r="F3387" s="8" t="s">
        <v>2140</v>
      </c>
      <c r="G3387" s="18">
        <f>IFERROR(VLOOKUP(Table1[[#This Row],[Codigo_insumo]],BD_Insumos!$B:$E,4),"")</f>
        <v>13.596734305430379</v>
      </c>
      <c r="H3387" s="140">
        <v>0.5</v>
      </c>
      <c r="I3387" s="9"/>
      <c r="J3387" s="23">
        <f t="shared" si="52"/>
        <v>6.7983671527151897</v>
      </c>
      <c r="K3387" s="22" t="str">
        <f>IF(I3387&lt;&gt;"",SUMIF(Table1[Codigo_servico],A3387,Table1[Subtotal_insumo]),"")</f>
        <v/>
      </c>
      <c r="L3387" s="18">
        <f>IF(Table1[[#This Row],[Ordem_insumos]]&lt;&gt;0,VLOOKUP(Table1[[#This Row],[Codigo_servico]],Preencher_Orcamento!$B:$D,3,FALSE)*Table1[[#This Row],[Qtde_insumo]],"")</f>
        <v>0</v>
      </c>
      <c r="M3387" s="18">
        <f>IF(Table1[[#This Row],[Ordem_insumos]]&lt;&gt;0,VLOOKUP(Table1[[#This Row],[Codigo_servico]],Preencher_Orcamento!$B:$D,3,FALSE)*Table1[[#This Row],[Subtotal_insumo]],"")</f>
        <v>0</v>
      </c>
    </row>
    <row r="3388" spans="1:13" x14ac:dyDescent="0.25">
      <c r="A3388" s="3">
        <v>90343</v>
      </c>
      <c r="B3388" s="125">
        <v>0</v>
      </c>
      <c r="C3388" s="131" t="s">
        <v>3029</v>
      </c>
      <c r="D3388" s="132"/>
      <c r="E3388" s="4"/>
      <c r="F3388" s="4"/>
      <c r="G3388" s="17" t="str">
        <f>IFERROR(VLOOKUP(Table1[[#This Row],[Codigo_insumo]],BD_Insumos!$B:$E,4),"")</f>
        <v/>
      </c>
      <c r="H3388" s="139"/>
      <c r="I3388" s="5" t="s">
        <v>5</v>
      </c>
      <c r="J3388" s="20" t="str">
        <f t="shared" si="52"/>
        <v/>
      </c>
      <c r="K3388" s="21">
        <f>IF(I3388&lt;&gt;"",SUMIF(Table1[Codigo_servico],A3388,Table1[Subtotal_insumo]),"")</f>
        <v>125.35921374835794</v>
      </c>
      <c r="L3388" s="17" t="str">
        <f>IF(Table1[[#This Row],[Ordem_insumos]]&lt;&gt;0,VLOOKUP(Table1[[#This Row],[Codigo_servico]],Preencher_Orcamento!$B:$D,3,FALSE)*Table1[[#This Row],[Qtde_insumo]],"")</f>
        <v/>
      </c>
      <c r="M3388" s="17" t="str">
        <f>IF(Table1[[#This Row],[Ordem_insumos]]&lt;&gt;0,VLOOKUP(Table1[[#This Row],[Codigo_servico]],Preencher_Orcamento!$B:$D,3,FALSE)*Table1[[#This Row],[Subtotal_insumo]],"")</f>
        <v/>
      </c>
    </row>
    <row r="3389" spans="1:13" x14ac:dyDescent="0.25">
      <c r="A3389" s="6">
        <v>90343</v>
      </c>
      <c r="B3389" s="126">
        <v>1</v>
      </c>
      <c r="C3389" s="133"/>
      <c r="D3389" s="134">
        <v>2044</v>
      </c>
      <c r="E3389" s="7" t="s">
        <v>2193</v>
      </c>
      <c r="F3389" s="8" t="s">
        <v>2140</v>
      </c>
      <c r="G3389" s="16">
        <f>IFERROR(VLOOKUP(Table1[[#This Row],[Codigo_insumo]],BD_Insumos!$B:$E,4),"")</f>
        <v>13.596734305430379</v>
      </c>
      <c r="H3389" s="140">
        <v>0.55000000000000004</v>
      </c>
      <c r="I3389" s="9"/>
      <c r="J3389" s="22">
        <f t="shared" si="52"/>
        <v>7.4782038679867089</v>
      </c>
      <c r="K3389" s="22" t="str">
        <f>IF(I3389&lt;&gt;"",SUMIF(Table1[Codigo_servico],A3389,Table1[Subtotal_insumo]),"")</f>
        <v/>
      </c>
      <c r="L3389" s="16">
        <f>IF(Table1[[#This Row],[Ordem_insumos]]&lt;&gt;0,VLOOKUP(Table1[[#This Row],[Codigo_servico]],Preencher_Orcamento!$B:$D,3,FALSE)*Table1[[#This Row],[Qtde_insumo]],"")</f>
        <v>0</v>
      </c>
      <c r="M3389" s="16">
        <f>IF(Table1[[#This Row],[Ordem_insumos]]&lt;&gt;0,VLOOKUP(Table1[[#This Row],[Codigo_servico]],Preencher_Orcamento!$B:$D,3,FALSE)*Table1[[#This Row],[Subtotal_insumo]],"")</f>
        <v>0</v>
      </c>
    </row>
    <row r="3390" spans="1:13" x14ac:dyDescent="0.25">
      <c r="A3390" s="6">
        <v>90343</v>
      </c>
      <c r="B3390" s="126">
        <v>2</v>
      </c>
      <c r="C3390" s="133"/>
      <c r="D3390" s="134">
        <v>2041</v>
      </c>
      <c r="E3390" s="7" t="s">
        <v>2192</v>
      </c>
      <c r="F3390" s="8" t="s">
        <v>2140</v>
      </c>
      <c r="G3390" s="16">
        <f>IFERROR(VLOOKUP(Table1[[#This Row],[Codigo_insumo]],BD_Insumos!$B:$E,4),"")</f>
        <v>18.820516146129485</v>
      </c>
      <c r="H3390" s="140">
        <v>0.55000000000000004</v>
      </c>
      <c r="I3390" s="9"/>
      <c r="J3390" s="22">
        <f t="shared" si="52"/>
        <v>10.351283880371218</v>
      </c>
      <c r="K3390" s="22" t="str">
        <f>IF(I3390&lt;&gt;"",SUMIF(Table1[Codigo_servico],A3390,Table1[Subtotal_insumo]),"")</f>
        <v/>
      </c>
      <c r="L3390" s="16">
        <f>IF(Table1[[#This Row],[Ordem_insumos]]&lt;&gt;0,VLOOKUP(Table1[[#This Row],[Codigo_servico]],Preencher_Orcamento!$B:$D,3,FALSE)*Table1[[#This Row],[Qtde_insumo]],"")</f>
        <v>0</v>
      </c>
      <c r="M3390" s="16">
        <f>IF(Table1[[#This Row],[Ordem_insumos]]&lt;&gt;0,VLOOKUP(Table1[[#This Row],[Codigo_servico]],Preencher_Orcamento!$B:$D,3,FALSE)*Table1[[#This Row],[Subtotal_insumo]],"")</f>
        <v>0</v>
      </c>
    </row>
    <row r="3391" spans="1:13" ht="26.25" x14ac:dyDescent="0.25">
      <c r="A3391" s="6">
        <v>90343</v>
      </c>
      <c r="B3391" s="126">
        <v>3</v>
      </c>
      <c r="C3391" s="133"/>
      <c r="D3391" s="134">
        <v>52836</v>
      </c>
      <c r="E3391" s="7" t="s">
        <v>1106</v>
      </c>
      <c r="F3391" s="8" t="s">
        <v>5</v>
      </c>
      <c r="G3391" s="18">
        <f>IFERROR(VLOOKUP(Table1[[#This Row],[Codigo_insumo]],BD_Insumos!$B:$E,4),"")</f>
        <v>105.4213</v>
      </c>
      <c r="H3391" s="140">
        <v>1.02</v>
      </c>
      <c r="I3391" s="9"/>
      <c r="J3391" s="23">
        <f t="shared" si="52"/>
        <v>107.52972600000001</v>
      </c>
      <c r="K3391" s="22" t="str">
        <f>IF(I3391&lt;&gt;"",SUMIF(Table1[Codigo_servico],A3391,Table1[Subtotal_insumo]),"")</f>
        <v/>
      </c>
      <c r="L3391" s="18">
        <f>IF(Table1[[#This Row],[Ordem_insumos]]&lt;&gt;0,VLOOKUP(Table1[[#This Row],[Codigo_servico]],Preencher_Orcamento!$B:$D,3,FALSE)*Table1[[#This Row],[Qtde_insumo]],"")</f>
        <v>0</v>
      </c>
      <c r="M3391" s="18">
        <f>IF(Table1[[#This Row],[Ordem_insumos]]&lt;&gt;0,VLOOKUP(Table1[[#This Row],[Codigo_servico]],Preencher_Orcamento!$B:$D,3,FALSE)*Table1[[#This Row],[Subtotal_insumo]],"")</f>
        <v>0</v>
      </c>
    </row>
    <row r="3392" spans="1:13" x14ac:dyDescent="0.25">
      <c r="A3392" s="3">
        <v>90360</v>
      </c>
      <c r="B3392" s="125">
        <v>0</v>
      </c>
      <c r="C3392" s="131" t="s">
        <v>3030</v>
      </c>
      <c r="D3392" s="132"/>
      <c r="E3392" s="4"/>
      <c r="F3392" s="4"/>
      <c r="G3392" s="17" t="str">
        <f>IFERROR(VLOOKUP(Table1[[#This Row],[Codigo_insumo]],BD_Insumos!$B:$E,4),"")</f>
        <v/>
      </c>
      <c r="H3392" s="139"/>
      <c r="I3392" s="5" t="s">
        <v>5</v>
      </c>
      <c r="J3392" s="20" t="str">
        <f t="shared" si="52"/>
        <v/>
      </c>
      <c r="K3392" s="21">
        <f>IF(I3392&lt;&gt;"",SUMIF(Table1[Codigo_servico],A3392,Table1[Subtotal_insumo]),"")</f>
        <v>1.2439395135467959</v>
      </c>
      <c r="L3392" s="17" t="str">
        <f>IF(Table1[[#This Row],[Ordem_insumos]]&lt;&gt;0,VLOOKUP(Table1[[#This Row],[Codigo_servico]],Preencher_Orcamento!$B:$D,3,FALSE)*Table1[[#This Row],[Qtde_insumo]],"")</f>
        <v/>
      </c>
      <c r="M3392" s="17" t="str">
        <f>IF(Table1[[#This Row],[Ordem_insumos]]&lt;&gt;0,VLOOKUP(Table1[[#This Row],[Codigo_servico]],Preencher_Orcamento!$B:$D,3,FALSE)*Table1[[#This Row],[Subtotal_insumo]],"")</f>
        <v/>
      </c>
    </row>
    <row r="3393" spans="1:13" x14ac:dyDescent="0.25">
      <c r="A3393" s="6">
        <v>90360</v>
      </c>
      <c r="B3393" s="126">
        <v>1</v>
      </c>
      <c r="C3393" s="133"/>
      <c r="D3393" s="134">
        <v>2044</v>
      </c>
      <c r="E3393" s="7" t="s">
        <v>2193</v>
      </c>
      <c r="F3393" s="8" t="s">
        <v>2140</v>
      </c>
      <c r="G3393" s="16">
        <f>IFERROR(VLOOKUP(Table1[[#This Row],[Codigo_insumo]],BD_Insumos!$B:$E,4),"")</f>
        <v>13.596734305430379</v>
      </c>
      <c r="H3393" s="140">
        <v>0.03</v>
      </c>
      <c r="I3393" s="9"/>
      <c r="J3393" s="22">
        <f t="shared" si="52"/>
        <v>0.40790202916291135</v>
      </c>
      <c r="K3393" s="22" t="str">
        <f>IF(I3393&lt;&gt;"",SUMIF(Table1[Codigo_servico],A3393,Table1[Subtotal_insumo]),"")</f>
        <v/>
      </c>
      <c r="L3393" s="16">
        <f>IF(Table1[[#This Row],[Ordem_insumos]]&lt;&gt;0,VLOOKUP(Table1[[#This Row],[Codigo_servico]],Preencher_Orcamento!$B:$D,3,FALSE)*Table1[[#This Row],[Qtde_insumo]],"")</f>
        <v>9</v>
      </c>
      <c r="M3393" s="16">
        <f>IF(Table1[[#This Row],[Ordem_insumos]]&lt;&gt;0,VLOOKUP(Table1[[#This Row],[Codigo_servico]],Preencher_Orcamento!$B:$D,3,FALSE)*Table1[[#This Row],[Subtotal_insumo]],"")</f>
        <v>122.37060874887341</v>
      </c>
    </row>
    <row r="3394" spans="1:13" ht="26.25" x14ac:dyDescent="0.25">
      <c r="A3394" s="6">
        <v>90360</v>
      </c>
      <c r="B3394" s="126">
        <v>2</v>
      </c>
      <c r="C3394" s="133"/>
      <c r="D3394" s="134">
        <v>52882</v>
      </c>
      <c r="E3394" s="7" t="s">
        <v>1129</v>
      </c>
      <c r="F3394" s="8" t="s">
        <v>5</v>
      </c>
      <c r="G3394" s="16">
        <f>IFERROR(VLOOKUP(Table1[[#This Row],[Codigo_insumo]],BD_Insumos!$B:$E,4),"")</f>
        <v>0.2661</v>
      </c>
      <c r="H3394" s="140">
        <v>1.02</v>
      </c>
      <c r="I3394" s="9"/>
      <c r="J3394" s="22">
        <f t="shared" ref="J3394:J3457" si="53">IF(I3394="",G3394*H3394,"")</f>
        <v>0.271422</v>
      </c>
      <c r="K3394" s="22" t="str">
        <f>IF(I3394&lt;&gt;"",SUMIF(Table1[Codigo_servico],A3394,Table1[Subtotal_insumo]),"")</f>
        <v/>
      </c>
      <c r="L3394" s="16">
        <f>IF(Table1[[#This Row],[Ordem_insumos]]&lt;&gt;0,VLOOKUP(Table1[[#This Row],[Codigo_servico]],Preencher_Orcamento!$B:$D,3,FALSE)*Table1[[#This Row],[Qtde_insumo]],"")</f>
        <v>306</v>
      </c>
      <c r="M3394" s="16">
        <f>IF(Table1[[#This Row],[Ordem_insumos]]&lt;&gt;0,VLOOKUP(Table1[[#This Row],[Codigo_servico]],Preencher_Orcamento!$B:$D,3,FALSE)*Table1[[#This Row],[Subtotal_insumo]],"")</f>
        <v>81.426599999999993</v>
      </c>
    </row>
    <row r="3395" spans="1:13" x14ac:dyDescent="0.25">
      <c r="A3395" s="6">
        <v>90360</v>
      </c>
      <c r="B3395" s="126">
        <v>3</v>
      </c>
      <c r="C3395" s="133"/>
      <c r="D3395" s="134">
        <v>2041</v>
      </c>
      <c r="E3395" s="7" t="s">
        <v>2192</v>
      </c>
      <c r="F3395" s="8" t="s">
        <v>2140</v>
      </c>
      <c r="G3395" s="18">
        <f>IFERROR(VLOOKUP(Table1[[#This Row],[Codigo_insumo]],BD_Insumos!$B:$E,4),"")</f>
        <v>18.820516146129485</v>
      </c>
      <c r="H3395" s="140">
        <v>0.03</v>
      </c>
      <c r="I3395" s="9"/>
      <c r="J3395" s="23">
        <f t="shared" si="53"/>
        <v>0.56461548438388454</v>
      </c>
      <c r="K3395" s="22" t="str">
        <f>IF(I3395&lt;&gt;"",SUMIF(Table1[Codigo_servico],A3395,Table1[Subtotal_insumo]),"")</f>
        <v/>
      </c>
      <c r="L3395" s="18">
        <f>IF(Table1[[#This Row],[Ordem_insumos]]&lt;&gt;0,VLOOKUP(Table1[[#This Row],[Codigo_servico]],Preencher_Orcamento!$B:$D,3,FALSE)*Table1[[#This Row],[Qtde_insumo]],"")</f>
        <v>9</v>
      </c>
      <c r="M3395" s="18">
        <f>IF(Table1[[#This Row],[Ordem_insumos]]&lt;&gt;0,VLOOKUP(Table1[[#This Row],[Codigo_servico]],Preencher_Orcamento!$B:$D,3,FALSE)*Table1[[#This Row],[Subtotal_insumo]],"")</f>
        <v>169.38464531516536</v>
      </c>
    </row>
    <row r="3396" spans="1:13" x14ac:dyDescent="0.25">
      <c r="A3396" s="3">
        <v>90361</v>
      </c>
      <c r="B3396" s="125">
        <v>0</v>
      </c>
      <c r="C3396" s="131" t="s">
        <v>3031</v>
      </c>
      <c r="D3396" s="132"/>
      <c r="E3396" s="4"/>
      <c r="F3396" s="4"/>
      <c r="G3396" s="17" t="str">
        <f>IFERROR(VLOOKUP(Table1[[#This Row],[Codigo_insumo]],BD_Insumos!$B:$E,4),"")</f>
        <v/>
      </c>
      <c r="H3396" s="139"/>
      <c r="I3396" s="5" t="s">
        <v>5</v>
      </c>
      <c r="J3396" s="20" t="str">
        <f t="shared" si="53"/>
        <v/>
      </c>
      <c r="K3396" s="21">
        <f>IF(I3396&lt;&gt;"",SUMIF(Table1[Codigo_servico],A3396,Table1[Subtotal_insumo]),"")</f>
        <v>1.5766635135467959</v>
      </c>
      <c r="L3396" s="17" t="str">
        <f>IF(Table1[[#This Row],[Ordem_insumos]]&lt;&gt;0,VLOOKUP(Table1[[#This Row],[Codigo_servico]],Preencher_Orcamento!$B:$D,3,FALSE)*Table1[[#This Row],[Qtde_insumo]],"")</f>
        <v/>
      </c>
      <c r="M3396" s="17" t="str">
        <f>IF(Table1[[#This Row],[Ordem_insumos]]&lt;&gt;0,VLOOKUP(Table1[[#This Row],[Codigo_servico]],Preencher_Orcamento!$B:$D,3,FALSE)*Table1[[#This Row],[Subtotal_insumo]],"")</f>
        <v/>
      </c>
    </row>
    <row r="3397" spans="1:13" x14ac:dyDescent="0.25">
      <c r="A3397" s="6">
        <v>90361</v>
      </c>
      <c r="B3397" s="126">
        <v>1</v>
      </c>
      <c r="C3397" s="133"/>
      <c r="D3397" s="134">
        <v>2041</v>
      </c>
      <c r="E3397" s="7" t="s">
        <v>2192</v>
      </c>
      <c r="F3397" s="8" t="s">
        <v>2140</v>
      </c>
      <c r="G3397" s="16">
        <f>IFERROR(VLOOKUP(Table1[[#This Row],[Codigo_insumo]],BD_Insumos!$B:$E,4),"")</f>
        <v>18.820516146129485</v>
      </c>
      <c r="H3397" s="140">
        <v>0.03</v>
      </c>
      <c r="I3397" s="9"/>
      <c r="J3397" s="22">
        <f t="shared" si="53"/>
        <v>0.56461548438388454</v>
      </c>
      <c r="K3397" s="22" t="str">
        <f>IF(I3397&lt;&gt;"",SUMIF(Table1[Codigo_servico],A3397,Table1[Subtotal_insumo]),"")</f>
        <v/>
      </c>
      <c r="L3397" s="16">
        <f>IF(Table1[[#This Row],[Ordem_insumos]]&lt;&gt;0,VLOOKUP(Table1[[#This Row],[Codigo_servico]],Preencher_Orcamento!$B:$D,3,FALSE)*Table1[[#This Row],[Qtde_insumo]],"")</f>
        <v>0</v>
      </c>
      <c r="M3397" s="16">
        <f>IF(Table1[[#This Row],[Ordem_insumos]]&lt;&gt;0,VLOOKUP(Table1[[#This Row],[Codigo_servico]],Preencher_Orcamento!$B:$D,3,FALSE)*Table1[[#This Row],[Subtotal_insumo]],"")</f>
        <v>0</v>
      </c>
    </row>
    <row r="3398" spans="1:13" x14ac:dyDescent="0.25">
      <c r="A3398" s="6">
        <v>90361</v>
      </c>
      <c r="B3398" s="126">
        <v>2</v>
      </c>
      <c r="C3398" s="133"/>
      <c r="D3398" s="134">
        <v>2044</v>
      </c>
      <c r="E3398" s="7" t="s">
        <v>2193</v>
      </c>
      <c r="F3398" s="8" t="s">
        <v>2140</v>
      </c>
      <c r="G3398" s="16">
        <f>IFERROR(VLOOKUP(Table1[[#This Row],[Codigo_insumo]],BD_Insumos!$B:$E,4),"")</f>
        <v>13.596734305430379</v>
      </c>
      <c r="H3398" s="140">
        <v>0.03</v>
      </c>
      <c r="I3398" s="9"/>
      <c r="J3398" s="22">
        <f t="shared" si="53"/>
        <v>0.40790202916291135</v>
      </c>
      <c r="K3398" s="22" t="str">
        <f>IF(I3398&lt;&gt;"",SUMIF(Table1[Codigo_servico],A3398,Table1[Subtotal_insumo]),"")</f>
        <v/>
      </c>
      <c r="L3398" s="16">
        <f>IF(Table1[[#This Row],[Ordem_insumos]]&lt;&gt;0,VLOOKUP(Table1[[#This Row],[Codigo_servico]],Preencher_Orcamento!$B:$D,3,FALSE)*Table1[[#This Row],[Qtde_insumo]],"")</f>
        <v>0</v>
      </c>
      <c r="M3398" s="16">
        <f>IF(Table1[[#This Row],[Ordem_insumos]]&lt;&gt;0,VLOOKUP(Table1[[#This Row],[Codigo_servico]],Preencher_Orcamento!$B:$D,3,FALSE)*Table1[[#This Row],[Subtotal_insumo]],"")</f>
        <v>0</v>
      </c>
    </row>
    <row r="3399" spans="1:13" ht="26.25" x14ac:dyDescent="0.25">
      <c r="A3399" s="6">
        <v>90361</v>
      </c>
      <c r="B3399" s="126">
        <v>3</v>
      </c>
      <c r="C3399" s="133"/>
      <c r="D3399" s="134">
        <v>52883</v>
      </c>
      <c r="E3399" s="7" t="s">
        <v>1130</v>
      </c>
      <c r="F3399" s="8" t="s">
        <v>5</v>
      </c>
      <c r="G3399" s="18">
        <f>IFERROR(VLOOKUP(Table1[[#This Row],[Codigo_insumo]],BD_Insumos!$B:$E,4),"")</f>
        <v>0.59230000000000005</v>
      </c>
      <c r="H3399" s="140">
        <v>1.02</v>
      </c>
      <c r="I3399" s="9"/>
      <c r="J3399" s="23">
        <f t="shared" si="53"/>
        <v>0.60414600000000007</v>
      </c>
      <c r="K3399" s="22" t="str">
        <f>IF(I3399&lt;&gt;"",SUMIF(Table1[Codigo_servico],A3399,Table1[Subtotal_insumo]),"")</f>
        <v/>
      </c>
      <c r="L3399" s="18">
        <f>IF(Table1[[#This Row],[Ordem_insumos]]&lt;&gt;0,VLOOKUP(Table1[[#This Row],[Codigo_servico]],Preencher_Orcamento!$B:$D,3,FALSE)*Table1[[#This Row],[Qtde_insumo]],"")</f>
        <v>0</v>
      </c>
      <c r="M3399" s="18">
        <f>IF(Table1[[#This Row],[Ordem_insumos]]&lt;&gt;0,VLOOKUP(Table1[[#This Row],[Codigo_servico]],Preencher_Orcamento!$B:$D,3,FALSE)*Table1[[#This Row],[Subtotal_insumo]],"")</f>
        <v>0</v>
      </c>
    </row>
    <row r="3400" spans="1:13" x14ac:dyDescent="0.25">
      <c r="A3400" s="3">
        <v>90370</v>
      </c>
      <c r="B3400" s="125">
        <v>0</v>
      </c>
      <c r="C3400" s="131" t="s">
        <v>3032</v>
      </c>
      <c r="D3400" s="132"/>
      <c r="E3400" s="4"/>
      <c r="F3400" s="4"/>
      <c r="G3400" s="17" t="str">
        <f>IFERROR(VLOOKUP(Table1[[#This Row],[Codigo_insumo]],BD_Insumos!$B:$E,4),"")</f>
        <v/>
      </c>
      <c r="H3400" s="139"/>
      <c r="I3400" s="5" t="s">
        <v>5</v>
      </c>
      <c r="J3400" s="20" t="str">
        <f t="shared" si="53"/>
        <v/>
      </c>
      <c r="K3400" s="21">
        <f>IF(I3400&lt;&gt;"",SUMIF(Table1[Codigo_servico],A3400,Table1[Subtotal_insumo]),"")</f>
        <v>2.8948260180623948</v>
      </c>
      <c r="L3400" s="17" t="str">
        <f>IF(Table1[[#This Row],[Ordem_insumos]]&lt;&gt;0,VLOOKUP(Table1[[#This Row],[Codigo_servico]],Preencher_Orcamento!$B:$D,3,FALSE)*Table1[[#This Row],[Qtde_insumo]],"")</f>
        <v/>
      </c>
      <c r="M3400" s="17" t="str">
        <f>IF(Table1[[#This Row],[Ordem_insumos]]&lt;&gt;0,VLOOKUP(Table1[[#This Row],[Codigo_servico]],Preencher_Orcamento!$B:$D,3,FALSE)*Table1[[#This Row],[Subtotal_insumo]],"")</f>
        <v/>
      </c>
    </row>
    <row r="3401" spans="1:13" x14ac:dyDescent="0.25">
      <c r="A3401" s="6">
        <v>90370</v>
      </c>
      <c r="B3401" s="126">
        <v>1</v>
      </c>
      <c r="C3401" s="133"/>
      <c r="D3401" s="134">
        <v>2044</v>
      </c>
      <c r="E3401" s="7" t="s">
        <v>2193</v>
      </c>
      <c r="F3401" s="8" t="s">
        <v>2140</v>
      </c>
      <c r="G3401" s="16">
        <f>IFERROR(VLOOKUP(Table1[[#This Row],[Codigo_insumo]],BD_Insumos!$B:$E,4),"")</f>
        <v>13.596734305430379</v>
      </c>
      <c r="H3401" s="140">
        <v>0.04</v>
      </c>
      <c r="I3401" s="9"/>
      <c r="J3401" s="22">
        <f t="shared" si="53"/>
        <v>0.54386937221721521</v>
      </c>
      <c r="K3401" s="22" t="str">
        <f>IF(I3401&lt;&gt;"",SUMIF(Table1[Codigo_servico],A3401,Table1[Subtotal_insumo]),"")</f>
        <v/>
      </c>
      <c r="L3401" s="16">
        <f>IF(Table1[[#This Row],[Ordem_insumos]]&lt;&gt;0,VLOOKUP(Table1[[#This Row],[Codigo_servico]],Preencher_Orcamento!$B:$D,3,FALSE)*Table1[[#This Row],[Qtde_insumo]],"")</f>
        <v>0</v>
      </c>
      <c r="M3401" s="16">
        <f>IF(Table1[[#This Row],[Ordem_insumos]]&lt;&gt;0,VLOOKUP(Table1[[#This Row],[Codigo_servico]],Preencher_Orcamento!$B:$D,3,FALSE)*Table1[[#This Row],[Subtotal_insumo]],"")</f>
        <v>0</v>
      </c>
    </row>
    <row r="3402" spans="1:13" ht="26.25" x14ac:dyDescent="0.25">
      <c r="A3402" s="6">
        <v>90370</v>
      </c>
      <c r="B3402" s="126">
        <v>2</v>
      </c>
      <c r="C3402" s="133"/>
      <c r="D3402" s="134">
        <v>52910</v>
      </c>
      <c r="E3402" s="7" t="s">
        <v>1133</v>
      </c>
      <c r="F3402" s="8" t="s">
        <v>5</v>
      </c>
      <c r="G3402" s="16">
        <f>IFERROR(VLOOKUP(Table1[[#This Row],[Codigo_insumo]],BD_Insumos!$B:$E,4),"")</f>
        <v>1.5668</v>
      </c>
      <c r="H3402" s="140">
        <v>1.02</v>
      </c>
      <c r="I3402" s="9"/>
      <c r="J3402" s="22">
        <f t="shared" si="53"/>
        <v>1.598136</v>
      </c>
      <c r="K3402" s="22" t="str">
        <f>IF(I3402&lt;&gt;"",SUMIF(Table1[Codigo_servico],A3402,Table1[Subtotal_insumo]),"")</f>
        <v/>
      </c>
      <c r="L3402" s="16">
        <f>IF(Table1[[#This Row],[Ordem_insumos]]&lt;&gt;0,VLOOKUP(Table1[[#This Row],[Codigo_servico]],Preencher_Orcamento!$B:$D,3,FALSE)*Table1[[#This Row],[Qtde_insumo]],"")</f>
        <v>0</v>
      </c>
      <c r="M3402" s="16">
        <f>IF(Table1[[#This Row],[Ordem_insumos]]&lt;&gt;0,VLOOKUP(Table1[[#This Row],[Codigo_servico]],Preencher_Orcamento!$B:$D,3,FALSE)*Table1[[#This Row],[Subtotal_insumo]],"")</f>
        <v>0</v>
      </c>
    </row>
    <row r="3403" spans="1:13" x14ac:dyDescent="0.25">
      <c r="A3403" s="6">
        <v>90370</v>
      </c>
      <c r="B3403" s="126">
        <v>3</v>
      </c>
      <c r="C3403" s="133"/>
      <c r="D3403" s="134">
        <v>2041</v>
      </c>
      <c r="E3403" s="7" t="s">
        <v>2192</v>
      </c>
      <c r="F3403" s="8" t="s">
        <v>2140</v>
      </c>
      <c r="G3403" s="18">
        <f>IFERROR(VLOOKUP(Table1[[#This Row],[Codigo_insumo]],BD_Insumos!$B:$E,4),"")</f>
        <v>18.820516146129485</v>
      </c>
      <c r="H3403" s="140">
        <v>0.04</v>
      </c>
      <c r="I3403" s="9"/>
      <c r="J3403" s="23">
        <f t="shared" si="53"/>
        <v>0.75282064584517938</v>
      </c>
      <c r="K3403" s="22" t="str">
        <f>IF(I3403&lt;&gt;"",SUMIF(Table1[Codigo_servico],A3403,Table1[Subtotal_insumo]),"")</f>
        <v/>
      </c>
      <c r="L3403" s="18">
        <f>IF(Table1[[#This Row],[Ordem_insumos]]&lt;&gt;0,VLOOKUP(Table1[[#This Row],[Codigo_servico]],Preencher_Orcamento!$B:$D,3,FALSE)*Table1[[#This Row],[Qtde_insumo]],"")</f>
        <v>0</v>
      </c>
      <c r="M3403" s="18">
        <f>IF(Table1[[#This Row],[Ordem_insumos]]&lt;&gt;0,VLOOKUP(Table1[[#This Row],[Codigo_servico]],Preencher_Orcamento!$B:$D,3,FALSE)*Table1[[#This Row],[Subtotal_insumo]],"")</f>
        <v>0</v>
      </c>
    </row>
    <row r="3404" spans="1:13" x14ac:dyDescent="0.25">
      <c r="A3404" s="3">
        <v>90372</v>
      </c>
      <c r="B3404" s="125">
        <v>0</v>
      </c>
      <c r="C3404" s="131" t="s">
        <v>3033</v>
      </c>
      <c r="D3404" s="132"/>
      <c r="E3404" s="4"/>
      <c r="F3404" s="4"/>
      <c r="G3404" s="17" t="str">
        <f>IFERROR(VLOOKUP(Table1[[#This Row],[Codigo_insumo]],BD_Insumos!$B:$E,4),"")</f>
        <v/>
      </c>
      <c r="H3404" s="139"/>
      <c r="I3404" s="5" t="s">
        <v>5</v>
      </c>
      <c r="J3404" s="20" t="str">
        <f t="shared" si="53"/>
        <v/>
      </c>
      <c r="K3404" s="21">
        <f>IF(I3404&lt;&gt;"",SUMIF(Table1[Codigo_servico],A3404,Table1[Subtotal_insumo]),"")</f>
        <v>5.7977602775451516</v>
      </c>
      <c r="L3404" s="17" t="str">
        <f>IF(Table1[[#This Row],[Ordem_insumos]]&lt;&gt;0,VLOOKUP(Table1[[#This Row],[Codigo_servico]],Preencher_Orcamento!$B:$D,3,FALSE)*Table1[[#This Row],[Qtde_insumo]],"")</f>
        <v/>
      </c>
      <c r="M3404" s="17" t="str">
        <f>IF(Table1[[#This Row],[Ordem_insumos]]&lt;&gt;0,VLOOKUP(Table1[[#This Row],[Codigo_servico]],Preencher_Orcamento!$B:$D,3,FALSE)*Table1[[#This Row],[Subtotal_insumo]],"")</f>
        <v/>
      </c>
    </row>
    <row r="3405" spans="1:13" ht="26.25" x14ac:dyDescent="0.25">
      <c r="A3405" s="6">
        <v>90372</v>
      </c>
      <c r="B3405" s="126">
        <v>1</v>
      </c>
      <c r="C3405" s="133"/>
      <c r="D3405" s="134">
        <v>52912</v>
      </c>
      <c r="E3405" s="7" t="s">
        <v>1134</v>
      </c>
      <c r="F3405" s="8" t="s">
        <v>5</v>
      </c>
      <c r="G3405" s="16">
        <f>IFERROR(VLOOKUP(Table1[[#This Row],[Codigo_insumo]],BD_Insumos!$B:$E,4),"")</f>
        <v>3.7454000000000001</v>
      </c>
      <c r="H3405" s="140">
        <v>1.02</v>
      </c>
      <c r="I3405" s="9"/>
      <c r="J3405" s="22">
        <f t="shared" si="53"/>
        <v>3.8203080000000003</v>
      </c>
      <c r="K3405" s="22" t="str">
        <f>IF(I3405&lt;&gt;"",SUMIF(Table1[Codigo_servico],A3405,Table1[Subtotal_insumo]),"")</f>
        <v/>
      </c>
      <c r="L3405" s="16">
        <f>IF(Table1[[#This Row],[Ordem_insumos]]&lt;&gt;0,VLOOKUP(Table1[[#This Row],[Codigo_servico]],Preencher_Orcamento!$B:$D,3,FALSE)*Table1[[#This Row],[Qtde_insumo]],"")</f>
        <v>0</v>
      </c>
      <c r="M3405" s="16">
        <f>IF(Table1[[#This Row],[Ordem_insumos]]&lt;&gt;0,VLOOKUP(Table1[[#This Row],[Codigo_servico]],Preencher_Orcamento!$B:$D,3,FALSE)*Table1[[#This Row],[Subtotal_insumo]],"")</f>
        <v>0</v>
      </c>
    </row>
    <row r="3406" spans="1:13" x14ac:dyDescent="0.25">
      <c r="A3406" s="6">
        <v>90372</v>
      </c>
      <c r="B3406" s="126">
        <v>2</v>
      </c>
      <c r="C3406" s="133"/>
      <c r="D3406" s="134">
        <v>2041</v>
      </c>
      <c r="E3406" s="7" t="s">
        <v>2192</v>
      </c>
      <c r="F3406" s="8" t="s">
        <v>2140</v>
      </c>
      <c r="G3406" s="16">
        <f>IFERROR(VLOOKUP(Table1[[#This Row],[Codigo_insumo]],BD_Insumos!$B:$E,4),"")</f>
        <v>18.820516146129485</v>
      </c>
      <c r="H3406" s="140">
        <v>6.0999999999999999E-2</v>
      </c>
      <c r="I3406" s="9"/>
      <c r="J3406" s="22">
        <f t="shared" si="53"/>
        <v>1.1480514849138985</v>
      </c>
      <c r="K3406" s="22" t="str">
        <f>IF(I3406&lt;&gt;"",SUMIF(Table1[Codigo_servico],A3406,Table1[Subtotal_insumo]),"")</f>
        <v/>
      </c>
      <c r="L3406" s="16">
        <f>IF(Table1[[#This Row],[Ordem_insumos]]&lt;&gt;0,VLOOKUP(Table1[[#This Row],[Codigo_servico]],Preencher_Orcamento!$B:$D,3,FALSE)*Table1[[#This Row],[Qtde_insumo]],"")</f>
        <v>0</v>
      </c>
      <c r="M3406" s="16">
        <f>IF(Table1[[#This Row],[Ordem_insumos]]&lt;&gt;0,VLOOKUP(Table1[[#This Row],[Codigo_servico]],Preencher_Orcamento!$B:$D,3,FALSE)*Table1[[#This Row],[Subtotal_insumo]],"")</f>
        <v>0</v>
      </c>
    </row>
    <row r="3407" spans="1:13" x14ac:dyDescent="0.25">
      <c r="A3407" s="6">
        <v>90372</v>
      </c>
      <c r="B3407" s="126">
        <v>3</v>
      </c>
      <c r="C3407" s="133"/>
      <c r="D3407" s="134">
        <v>2044</v>
      </c>
      <c r="E3407" s="7" t="s">
        <v>2193</v>
      </c>
      <c r="F3407" s="8" t="s">
        <v>2140</v>
      </c>
      <c r="G3407" s="18">
        <f>IFERROR(VLOOKUP(Table1[[#This Row],[Codigo_insumo]],BD_Insumos!$B:$E,4),"")</f>
        <v>13.596734305430379</v>
      </c>
      <c r="H3407" s="140">
        <v>6.0999999999999999E-2</v>
      </c>
      <c r="I3407" s="9"/>
      <c r="J3407" s="23">
        <f t="shared" si="53"/>
        <v>0.8294007926312531</v>
      </c>
      <c r="K3407" s="22" t="str">
        <f>IF(I3407&lt;&gt;"",SUMIF(Table1[Codigo_servico],A3407,Table1[Subtotal_insumo]),"")</f>
        <v/>
      </c>
      <c r="L3407" s="18">
        <f>IF(Table1[[#This Row],[Ordem_insumos]]&lt;&gt;0,VLOOKUP(Table1[[#This Row],[Codigo_servico]],Preencher_Orcamento!$B:$D,3,FALSE)*Table1[[#This Row],[Qtde_insumo]],"")</f>
        <v>0</v>
      </c>
      <c r="M3407" s="18">
        <f>IF(Table1[[#This Row],[Ordem_insumos]]&lt;&gt;0,VLOOKUP(Table1[[#This Row],[Codigo_servico]],Preencher_Orcamento!$B:$D,3,FALSE)*Table1[[#This Row],[Subtotal_insumo]],"")</f>
        <v>0</v>
      </c>
    </row>
    <row r="3408" spans="1:13" x14ac:dyDescent="0.25">
      <c r="A3408" s="3">
        <v>90375</v>
      </c>
      <c r="B3408" s="125">
        <v>0</v>
      </c>
      <c r="C3408" s="131" t="s">
        <v>3034</v>
      </c>
      <c r="D3408" s="132"/>
      <c r="E3408" s="4"/>
      <c r="F3408" s="4"/>
      <c r="G3408" s="17" t="str">
        <f>IFERROR(VLOOKUP(Table1[[#This Row],[Codigo_insumo]],BD_Insumos!$B:$E,4),"")</f>
        <v/>
      </c>
      <c r="H3408" s="139"/>
      <c r="I3408" s="5" t="s">
        <v>5</v>
      </c>
      <c r="J3408" s="20" t="str">
        <f t="shared" si="53"/>
        <v/>
      </c>
      <c r="K3408" s="21">
        <f>IF(I3408&lt;&gt;"",SUMIF(Table1[Codigo_servico],A3408,Table1[Subtotal_insumo]),"")</f>
        <v>3.4776540180623945</v>
      </c>
      <c r="L3408" s="17" t="str">
        <f>IF(Table1[[#This Row],[Ordem_insumos]]&lt;&gt;0,VLOOKUP(Table1[[#This Row],[Codigo_servico]],Preencher_Orcamento!$B:$D,3,FALSE)*Table1[[#This Row],[Qtde_insumo]],"")</f>
        <v/>
      </c>
      <c r="M3408" s="17" t="str">
        <f>IF(Table1[[#This Row],[Ordem_insumos]]&lt;&gt;0,VLOOKUP(Table1[[#This Row],[Codigo_servico]],Preencher_Orcamento!$B:$D,3,FALSE)*Table1[[#This Row],[Subtotal_insumo]],"")</f>
        <v/>
      </c>
    </row>
    <row r="3409" spans="1:13" ht="26.25" x14ac:dyDescent="0.25">
      <c r="A3409" s="6">
        <v>90375</v>
      </c>
      <c r="B3409" s="126">
        <v>1</v>
      </c>
      <c r="C3409" s="133"/>
      <c r="D3409" s="134">
        <v>52915</v>
      </c>
      <c r="E3409" s="7" t="s">
        <v>1135</v>
      </c>
      <c r="F3409" s="8" t="s">
        <v>5</v>
      </c>
      <c r="G3409" s="16">
        <f>IFERROR(VLOOKUP(Table1[[#This Row],[Codigo_insumo]],BD_Insumos!$B:$E,4),"")</f>
        <v>2.1381999999999999</v>
      </c>
      <c r="H3409" s="140">
        <v>1.02</v>
      </c>
      <c r="I3409" s="9"/>
      <c r="J3409" s="22">
        <f t="shared" si="53"/>
        <v>2.1809639999999999</v>
      </c>
      <c r="K3409" s="22" t="str">
        <f>IF(I3409&lt;&gt;"",SUMIF(Table1[Codigo_servico],A3409,Table1[Subtotal_insumo]),"")</f>
        <v/>
      </c>
      <c r="L3409" s="16">
        <f>IF(Table1[[#This Row],[Ordem_insumos]]&lt;&gt;0,VLOOKUP(Table1[[#This Row],[Codigo_servico]],Preencher_Orcamento!$B:$D,3,FALSE)*Table1[[#This Row],[Qtde_insumo]],"")</f>
        <v>0</v>
      </c>
      <c r="M3409" s="16">
        <f>IF(Table1[[#This Row],[Ordem_insumos]]&lt;&gt;0,VLOOKUP(Table1[[#This Row],[Codigo_servico]],Preencher_Orcamento!$B:$D,3,FALSE)*Table1[[#This Row],[Subtotal_insumo]],"")</f>
        <v>0</v>
      </c>
    </row>
    <row r="3410" spans="1:13" x14ac:dyDescent="0.25">
      <c r="A3410" s="6">
        <v>90375</v>
      </c>
      <c r="B3410" s="126">
        <v>2</v>
      </c>
      <c r="C3410" s="133"/>
      <c r="D3410" s="134">
        <v>2041</v>
      </c>
      <c r="E3410" s="7" t="s">
        <v>2192</v>
      </c>
      <c r="F3410" s="8" t="s">
        <v>2140</v>
      </c>
      <c r="G3410" s="16">
        <f>IFERROR(VLOOKUP(Table1[[#This Row],[Codigo_insumo]],BD_Insumos!$B:$E,4),"")</f>
        <v>18.820516146129485</v>
      </c>
      <c r="H3410" s="140">
        <v>0.04</v>
      </c>
      <c r="I3410" s="9"/>
      <c r="J3410" s="22">
        <f t="shared" si="53"/>
        <v>0.75282064584517938</v>
      </c>
      <c r="K3410" s="22" t="str">
        <f>IF(I3410&lt;&gt;"",SUMIF(Table1[Codigo_servico],A3410,Table1[Subtotal_insumo]),"")</f>
        <v/>
      </c>
      <c r="L3410" s="16">
        <f>IF(Table1[[#This Row],[Ordem_insumos]]&lt;&gt;0,VLOOKUP(Table1[[#This Row],[Codigo_servico]],Preencher_Orcamento!$B:$D,3,FALSE)*Table1[[#This Row],[Qtde_insumo]],"")</f>
        <v>0</v>
      </c>
      <c r="M3410" s="16">
        <f>IF(Table1[[#This Row],[Ordem_insumos]]&lt;&gt;0,VLOOKUP(Table1[[#This Row],[Codigo_servico]],Preencher_Orcamento!$B:$D,3,FALSE)*Table1[[#This Row],[Subtotal_insumo]],"")</f>
        <v>0</v>
      </c>
    </row>
    <row r="3411" spans="1:13" x14ac:dyDescent="0.25">
      <c r="A3411" s="6">
        <v>90375</v>
      </c>
      <c r="B3411" s="126">
        <v>3</v>
      </c>
      <c r="C3411" s="133"/>
      <c r="D3411" s="134">
        <v>2044</v>
      </c>
      <c r="E3411" s="7" t="s">
        <v>2193</v>
      </c>
      <c r="F3411" s="8" t="s">
        <v>2140</v>
      </c>
      <c r="G3411" s="18">
        <f>IFERROR(VLOOKUP(Table1[[#This Row],[Codigo_insumo]],BD_Insumos!$B:$E,4),"")</f>
        <v>13.596734305430379</v>
      </c>
      <c r="H3411" s="140">
        <v>0.04</v>
      </c>
      <c r="I3411" s="9"/>
      <c r="J3411" s="23">
        <f t="shared" si="53"/>
        <v>0.54386937221721521</v>
      </c>
      <c r="K3411" s="22" t="str">
        <f>IF(I3411&lt;&gt;"",SUMIF(Table1[Codigo_servico],A3411,Table1[Subtotal_insumo]),"")</f>
        <v/>
      </c>
      <c r="L3411" s="18">
        <f>IF(Table1[[#This Row],[Ordem_insumos]]&lt;&gt;0,VLOOKUP(Table1[[#This Row],[Codigo_servico]],Preencher_Orcamento!$B:$D,3,FALSE)*Table1[[#This Row],[Qtde_insumo]],"")</f>
        <v>0</v>
      </c>
      <c r="M3411" s="18">
        <f>IF(Table1[[#This Row],[Ordem_insumos]]&lt;&gt;0,VLOOKUP(Table1[[#This Row],[Codigo_servico]],Preencher_Orcamento!$B:$D,3,FALSE)*Table1[[#This Row],[Subtotal_insumo]],"")</f>
        <v>0</v>
      </c>
    </row>
    <row r="3412" spans="1:13" x14ac:dyDescent="0.25">
      <c r="A3412" s="3">
        <v>90376</v>
      </c>
      <c r="B3412" s="125">
        <v>0</v>
      </c>
      <c r="C3412" s="131" t="s">
        <v>3035</v>
      </c>
      <c r="D3412" s="132"/>
      <c r="E3412" s="4"/>
      <c r="F3412" s="4"/>
      <c r="G3412" s="17" t="str">
        <f>IFERROR(VLOOKUP(Table1[[#This Row],[Codigo_insumo]],BD_Insumos!$B:$E,4),"")</f>
        <v/>
      </c>
      <c r="H3412" s="139"/>
      <c r="I3412" s="5" t="s">
        <v>5</v>
      </c>
      <c r="J3412" s="20" t="str">
        <f t="shared" si="53"/>
        <v/>
      </c>
      <c r="K3412" s="21">
        <f>IF(I3412&lt;&gt;"",SUMIF(Table1[Codigo_servico],A3412,Table1[Subtotal_insumo]),"")</f>
        <v>5.1633225225779933</v>
      </c>
      <c r="L3412" s="17" t="str">
        <f>IF(Table1[[#This Row],[Ordem_insumos]]&lt;&gt;0,VLOOKUP(Table1[[#This Row],[Codigo_servico]],Preencher_Orcamento!$B:$D,3,FALSE)*Table1[[#This Row],[Qtde_insumo]],"")</f>
        <v/>
      </c>
      <c r="M3412" s="17" t="str">
        <f>IF(Table1[[#This Row],[Ordem_insumos]]&lt;&gt;0,VLOOKUP(Table1[[#This Row],[Codigo_servico]],Preencher_Orcamento!$B:$D,3,FALSE)*Table1[[#This Row],[Subtotal_insumo]],"")</f>
        <v/>
      </c>
    </row>
    <row r="3413" spans="1:13" x14ac:dyDescent="0.25">
      <c r="A3413" s="6">
        <v>90376</v>
      </c>
      <c r="B3413" s="126">
        <v>1</v>
      </c>
      <c r="C3413" s="133"/>
      <c r="D3413" s="134">
        <v>2041</v>
      </c>
      <c r="E3413" s="7" t="s">
        <v>2192</v>
      </c>
      <c r="F3413" s="8" t="s">
        <v>2140</v>
      </c>
      <c r="G3413" s="16">
        <f>IFERROR(VLOOKUP(Table1[[#This Row],[Codigo_insumo]],BD_Insumos!$B:$E,4),"")</f>
        <v>18.820516146129485</v>
      </c>
      <c r="H3413" s="140">
        <v>0.05</v>
      </c>
      <c r="I3413" s="9"/>
      <c r="J3413" s="22">
        <f t="shared" si="53"/>
        <v>0.94102580730647434</v>
      </c>
      <c r="K3413" s="22" t="str">
        <f>IF(I3413&lt;&gt;"",SUMIF(Table1[Codigo_servico],A3413,Table1[Subtotal_insumo]),"")</f>
        <v/>
      </c>
      <c r="L3413" s="16">
        <f>IF(Table1[[#This Row],[Ordem_insumos]]&lt;&gt;0,VLOOKUP(Table1[[#This Row],[Codigo_servico]],Preencher_Orcamento!$B:$D,3,FALSE)*Table1[[#This Row],[Qtde_insumo]],"")</f>
        <v>0</v>
      </c>
      <c r="M3413" s="16">
        <f>IF(Table1[[#This Row],[Ordem_insumos]]&lt;&gt;0,VLOOKUP(Table1[[#This Row],[Codigo_servico]],Preencher_Orcamento!$B:$D,3,FALSE)*Table1[[#This Row],[Subtotal_insumo]],"")</f>
        <v>0</v>
      </c>
    </row>
    <row r="3414" spans="1:13" ht="26.25" x14ac:dyDescent="0.25">
      <c r="A3414" s="6">
        <v>90376</v>
      </c>
      <c r="B3414" s="126">
        <v>2</v>
      </c>
      <c r="C3414" s="133"/>
      <c r="D3414" s="134">
        <v>52916</v>
      </c>
      <c r="E3414" s="7" t="s">
        <v>1136</v>
      </c>
      <c r="F3414" s="8" t="s">
        <v>5</v>
      </c>
      <c r="G3414" s="16">
        <f>IFERROR(VLOOKUP(Table1[[#This Row],[Codigo_insumo]],BD_Insumos!$B:$E,4),"")</f>
        <v>3.4729999999999999</v>
      </c>
      <c r="H3414" s="140">
        <v>1.02</v>
      </c>
      <c r="I3414" s="9"/>
      <c r="J3414" s="22">
        <f t="shared" si="53"/>
        <v>3.5424599999999997</v>
      </c>
      <c r="K3414" s="22" t="str">
        <f>IF(I3414&lt;&gt;"",SUMIF(Table1[Codigo_servico],A3414,Table1[Subtotal_insumo]),"")</f>
        <v/>
      </c>
      <c r="L3414" s="16">
        <f>IF(Table1[[#This Row],[Ordem_insumos]]&lt;&gt;0,VLOOKUP(Table1[[#This Row],[Codigo_servico]],Preencher_Orcamento!$B:$D,3,FALSE)*Table1[[#This Row],[Qtde_insumo]],"")</f>
        <v>0</v>
      </c>
      <c r="M3414" s="16">
        <f>IF(Table1[[#This Row],[Ordem_insumos]]&lt;&gt;0,VLOOKUP(Table1[[#This Row],[Codigo_servico]],Preencher_Orcamento!$B:$D,3,FALSE)*Table1[[#This Row],[Subtotal_insumo]],"")</f>
        <v>0</v>
      </c>
    </row>
    <row r="3415" spans="1:13" x14ac:dyDescent="0.25">
      <c r="A3415" s="6">
        <v>90376</v>
      </c>
      <c r="B3415" s="126">
        <v>3</v>
      </c>
      <c r="C3415" s="133"/>
      <c r="D3415" s="134">
        <v>2044</v>
      </c>
      <c r="E3415" s="7" t="s">
        <v>2193</v>
      </c>
      <c r="F3415" s="8" t="s">
        <v>2140</v>
      </c>
      <c r="G3415" s="18">
        <f>IFERROR(VLOOKUP(Table1[[#This Row],[Codigo_insumo]],BD_Insumos!$B:$E,4),"")</f>
        <v>13.596734305430379</v>
      </c>
      <c r="H3415" s="140">
        <v>0.05</v>
      </c>
      <c r="I3415" s="9"/>
      <c r="J3415" s="23">
        <f t="shared" si="53"/>
        <v>0.67983671527151901</v>
      </c>
      <c r="K3415" s="22" t="str">
        <f>IF(I3415&lt;&gt;"",SUMIF(Table1[Codigo_servico],A3415,Table1[Subtotal_insumo]),"")</f>
        <v/>
      </c>
      <c r="L3415" s="18">
        <f>IF(Table1[[#This Row],[Ordem_insumos]]&lt;&gt;0,VLOOKUP(Table1[[#This Row],[Codigo_servico]],Preencher_Orcamento!$B:$D,3,FALSE)*Table1[[#This Row],[Qtde_insumo]],"")</f>
        <v>0</v>
      </c>
      <c r="M3415" s="18">
        <f>IF(Table1[[#This Row],[Ordem_insumos]]&lt;&gt;0,VLOOKUP(Table1[[#This Row],[Codigo_servico]],Preencher_Orcamento!$B:$D,3,FALSE)*Table1[[#This Row],[Subtotal_insumo]],"")</f>
        <v>0</v>
      </c>
    </row>
    <row r="3416" spans="1:13" x14ac:dyDescent="0.25">
      <c r="A3416" s="3">
        <v>90380</v>
      </c>
      <c r="B3416" s="125">
        <v>0</v>
      </c>
      <c r="C3416" s="131" t="s">
        <v>3036</v>
      </c>
      <c r="D3416" s="132"/>
      <c r="E3416" s="4"/>
      <c r="F3416" s="4"/>
      <c r="G3416" s="17" t="str">
        <f>IFERROR(VLOOKUP(Table1[[#This Row],[Codigo_insumo]],BD_Insumos!$B:$E,4),"")</f>
        <v/>
      </c>
      <c r="H3416" s="139"/>
      <c r="I3416" s="5" t="s">
        <v>5</v>
      </c>
      <c r="J3416" s="20" t="str">
        <f t="shared" si="53"/>
        <v/>
      </c>
      <c r="K3416" s="21">
        <f>IF(I3416&lt;&gt;"",SUMIF(Table1[Codigo_servico],A3416,Table1[Subtotal_insumo]),"")</f>
        <v>4.2321480180623947</v>
      </c>
      <c r="L3416" s="17" t="str">
        <f>IF(Table1[[#This Row],[Ordem_insumos]]&lt;&gt;0,VLOOKUP(Table1[[#This Row],[Codigo_servico]],Preencher_Orcamento!$B:$D,3,FALSE)*Table1[[#This Row],[Qtde_insumo]],"")</f>
        <v/>
      </c>
      <c r="M3416" s="17" t="str">
        <f>IF(Table1[[#This Row],[Ordem_insumos]]&lt;&gt;0,VLOOKUP(Table1[[#This Row],[Codigo_servico]],Preencher_Orcamento!$B:$D,3,FALSE)*Table1[[#This Row],[Subtotal_insumo]],"")</f>
        <v/>
      </c>
    </row>
    <row r="3417" spans="1:13" x14ac:dyDescent="0.25">
      <c r="A3417" s="6">
        <v>90380</v>
      </c>
      <c r="B3417" s="126">
        <v>1</v>
      </c>
      <c r="C3417" s="133"/>
      <c r="D3417" s="134">
        <v>2044</v>
      </c>
      <c r="E3417" s="7" t="s">
        <v>2193</v>
      </c>
      <c r="F3417" s="8" t="s">
        <v>2140</v>
      </c>
      <c r="G3417" s="16">
        <f>IFERROR(VLOOKUP(Table1[[#This Row],[Codigo_insumo]],BD_Insumos!$B:$E,4),"")</f>
        <v>13.596734305430379</v>
      </c>
      <c r="H3417" s="140">
        <v>0.04</v>
      </c>
      <c r="I3417" s="9"/>
      <c r="J3417" s="22">
        <f t="shared" si="53"/>
        <v>0.54386937221721521</v>
      </c>
      <c r="K3417" s="22" t="str">
        <f>IF(I3417&lt;&gt;"",SUMIF(Table1[Codigo_servico],A3417,Table1[Subtotal_insumo]),"")</f>
        <v/>
      </c>
      <c r="L3417" s="16">
        <f>IF(Table1[[#This Row],[Ordem_insumos]]&lt;&gt;0,VLOOKUP(Table1[[#This Row],[Codigo_servico]],Preencher_Orcamento!$B:$D,3,FALSE)*Table1[[#This Row],[Qtde_insumo]],"")</f>
        <v>0</v>
      </c>
      <c r="M3417" s="16">
        <f>IF(Table1[[#This Row],[Ordem_insumos]]&lt;&gt;0,VLOOKUP(Table1[[#This Row],[Codigo_servico]],Preencher_Orcamento!$B:$D,3,FALSE)*Table1[[#This Row],[Subtotal_insumo]],"")</f>
        <v>0</v>
      </c>
    </row>
    <row r="3418" spans="1:13" x14ac:dyDescent="0.25">
      <c r="A3418" s="6">
        <v>90380</v>
      </c>
      <c r="B3418" s="126">
        <v>2</v>
      </c>
      <c r="C3418" s="133"/>
      <c r="D3418" s="134">
        <v>2041</v>
      </c>
      <c r="E3418" s="7" t="s">
        <v>2192</v>
      </c>
      <c r="F3418" s="8" t="s">
        <v>2140</v>
      </c>
      <c r="G3418" s="16">
        <f>IFERROR(VLOOKUP(Table1[[#This Row],[Codigo_insumo]],BD_Insumos!$B:$E,4),"")</f>
        <v>18.820516146129485</v>
      </c>
      <c r="H3418" s="140">
        <v>0.04</v>
      </c>
      <c r="I3418" s="9"/>
      <c r="J3418" s="22">
        <f t="shared" si="53"/>
        <v>0.75282064584517938</v>
      </c>
      <c r="K3418" s="22" t="str">
        <f>IF(I3418&lt;&gt;"",SUMIF(Table1[Codigo_servico],A3418,Table1[Subtotal_insumo]),"")</f>
        <v/>
      </c>
      <c r="L3418" s="16">
        <f>IF(Table1[[#This Row],[Ordem_insumos]]&lt;&gt;0,VLOOKUP(Table1[[#This Row],[Codigo_servico]],Preencher_Orcamento!$B:$D,3,FALSE)*Table1[[#This Row],[Qtde_insumo]],"")</f>
        <v>0</v>
      </c>
      <c r="M3418" s="16">
        <f>IF(Table1[[#This Row],[Ordem_insumos]]&lt;&gt;0,VLOOKUP(Table1[[#This Row],[Codigo_servico]],Preencher_Orcamento!$B:$D,3,FALSE)*Table1[[#This Row],[Subtotal_insumo]],"")</f>
        <v>0</v>
      </c>
    </row>
    <row r="3419" spans="1:13" ht="26.25" x14ac:dyDescent="0.25">
      <c r="A3419" s="6">
        <v>90380</v>
      </c>
      <c r="B3419" s="126">
        <v>3</v>
      </c>
      <c r="C3419" s="133"/>
      <c r="D3419" s="134">
        <v>52920</v>
      </c>
      <c r="E3419" s="7" t="s">
        <v>1137</v>
      </c>
      <c r="F3419" s="8" t="s">
        <v>5</v>
      </c>
      <c r="G3419" s="18">
        <f>IFERROR(VLOOKUP(Table1[[#This Row],[Codigo_insumo]],BD_Insumos!$B:$E,4),"")</f>
        <v>2.8778999999999999</v>
      </c>
      <c r="H3419" s="140">
        <v>1.02</v>
      </c>
      <c r="I3419" s="9"/>
      <c r="J3419" s="23">
        <f t="shared" si="53"/>
        <v>2.9354580000000001</v>
      </c>
      <c r="K3419" s="22" t="str">
        <f>IF(I3419&lt;&gt;"",SUMIF(Table1[Codigo_servico],A3419,Table1[Subtotal_insumo]),"")</f>
        <v/>
      </c>
      <c r="L3419" s="18">
        <f>IF(Table1[[#This Row],[Ordem_insumos]]&lt;&gt;0,VLOOKUP(Table1[[#This Row],[Codigo_servico]],Preencher_Orcamento!$B:$D,3,FALSE)*Table1[[#This Row],[Qtde_insumo]],"")</f>
        <v>0</v>
      </c>
      <c r="M3419" s="18">
        <f>IF(Table1[[#This Row],[Ordem_insumos]]&lt;&gt;0,VLOOKUP(Table1[[#This Row],[Codigo_servico]],Preencher_Orcamento!$B:$D,3,FALSE)*Table1[[#This Row],[Subtotal_insumo]],"")</f>
        <v>0</v>
      </c>
    </row>
    <row r="3420" spans="1:13" x14ac:dyDescent="0.25">
      <c r="A3420" s="3">
        <v>90402</v>
      </c>
      <c r="B3420" s="125">
        <v>0</v>
      </c>
      <c r="C3420" s="131" t="s">
        <v>3037</v>
      </c>
      <c r="D3420" s="132"/>
      <c r="E3420" s="4"/>
      <c r="F3420" s="4"/>
      <c r="G3420" s="17" t="str">
        <f>IFERROR(VLOOKUP(Table1[[#This Row],[Codigo_insumo]],BD_Insumos!$B:$E,4),"")</f>
        <v/>
      </c>
      <c r="H3420" s="139"/>
      <c r="I3420" s="5" t="s">
        <v>457</v>
      </c>
      <c r="J3420" s="20" t="str">
        <f t="shared" si="53"/>
        <v/>
      </c>
      <c r="K3420" s="21">
        <f>IF(I3420&lt;&gt;"",SUMIF(Table1[Codigo_servico],A3420,Table1[Subtotal_insumo]),"")</f>
        <v>67.665375135467954</v>
      </c>
      <c r="L3420" s="17" t="str">
        <f>IF(Table1[[#This Row],[Ordem_insumos]]&lt;&gt;0,VLOOKUP(Table1[[#This Row],[Codigo_servico]],Preencher_Orcamento!$B:$D,3,FALSE)*Table1[[#This Row],[Qtde_insumo]],"")</f>
        <v/>
      </c>
      <c r="M3420" s="17" t="str">
        <f>IF(Table1[[#This Row],[Ordem_insumos]]&lt;&gt;0,VLOOKUP(Table1[[#This Row],[Codigo_servico]],Preencher_Orcamento!$B:$D,3,FALSE)*Table1[[#This Row],[Subtotal_insumo]],"")</f>
        <v/>
      </c>
    </row>
    <row r="3421" spans="1:13" x14ac:dyDescent="0.25">
      <c r="A3421" s="6">
        <v>90402</v>
      </c>
      <c r="B3421" s="126">
        <v>1</v>
      </c>
      <c r="C3421" s="133"/>
      <c r="D3421" s="134">
        <v>2041</v>
      </c>
      <c r="E3421" s="7" t="s">
        <v>2192</v>
      </c>
      <c r="F3421" s="8" t="s">
        <v>2140</v>
      </c>
      <c r="G3421" s="16">
        <f>IFERROR(VLOOKUP(Table1[[#This Row],[Codigo_insumo]],BD_Insumos!$B:$E,4),"")</f>
        <v>18.820516146129485</v>
      </c>
      <c r="H3421" s="140">
        <v>0.3</v>
      </c>
      <c r="I3421" s="9"/>
      <c r="J3421" s="22">
        <f t="shared" si="53"/>
        <v>5.6461548438388451</v>
      </c>
      <c r="K3421" s="22" t="str">
        <f>IF(I3421&lt;&gt;"",SUMIF(Table1[Codigo_servico],A3421,Table1[Subtotal_insumo]),"")</f>
        <v/>
      </c>
      <c r="L3421" s="16">
        <f>IF(Table1[[#This Row],[Ordem_insumos]]&lt;&gt;0,VLOOKUP(Table1[[#This Row],[Codigo_servico]],Preencher_Orcamento!$B:$D,3,FALSE)*Table1[[#This Row],[Qtde_insumo]],"")</f>
        <v>0</v>
      </c>
      <c r="M3421" s="16">
        <f>IF(Table1[[#This Row],[Ordem_insumos]]&lt;&gt;0,VLOOKUP(Table1[[#This Row],[Codigo_servico]],Preencher_Orcamento!$B:$D,3,FALSE)*Table1[[#This Row],[Subtotal_insumo]],"")</f>
        <v>0</v>
      </c>
    </row>
    <row r="3422" spans="1:13" x14ac:dyDescent="0.25">
      <c r="A3422" s="6">
        <v>90402</v>
      </c>
      <c r="B3422" s="126">
        <v>2</v>
      </c>
      <c r="C3422" s="133"/>
      <c r="D3422" s="134">
        <v>2044</v>
      </c>
      <c r="E3422" s="7" t="s">
        <v>2193</v>
      </c>
      <c r="F3422" s="8" t="s">
        <v>2140</v>
      </c>
      <c r="G3422" s="16">
        <f>IFERROR(VLOOKUP(Table1[[#This Row],[Codigo_insumo]],BD_Insumos!$B:$E,4),"")</f>
        <v>13.596734305430379</v>
      </c>
      <c r="H3422" s="140">
        <v>0.3</v>
      </c>
      <c r="I3422" s="9"/>
      <c r="J3422" s="22">
        <f t="shared" si="53"/>
        <v>4.0790202916291136</v>
      </c>
      <c r="K3422" s="22" t="str">
        <f>IF(I3422&lt;&gt;"",SUMIF(Table1[Codigo_servico],A3422,Table1[Subtotal_insumo]),"")</f>
        <v/>
      </c>
      <c r="L3422" s="16">
        <f>IF(Table1[[#This Row],[Ordem_insumos]]&lt;&gt;0,VLOOKUP(Table1[[#This Row],[Codigo_servico]],Preencher_Orcamento!$B:$D,3,FALSE)*Table1[[#This Row],[Qtde_insumo]],"")</f>
        <v>0</v>
      </c>
      <c r="M3422" s="16">
        <f>IF(Table1[[#This Row],[Ordem_insumos]]&lt;&gt;0,VLOOKUP(Table1[[#This Row],[Codigo_servico]],Preencher_Orcamento!$B:$D,3,FALSE)*Table1[[#This Row],[Subtotal_insumo]],"")</f>
        <v>0</v>
      </c>
    </row>
    <row r="3423" spans="1:13" ht="26.25" x14ac:dyDescent="0.25">
      <c r="A3423" s="6">
        <v>90402</v>
      </c>
      <c r="B3423" s="126">
        <v>3</v>
      </c>
      <c r="C3423" s="133"/>
      <c r="D3423" s="134">
        <v>54533</v>
      </c>
      <c r="E3423" s="7" t="s">
        <v>1240</v>
      </c>
      <c r="F3423" s="8" t="s">
        <v>457</v>
      </c>
      <c r="G3423" s="18">
        <f>IFERROR(VLOOKUP(Table1[[#This Row],[Codigo_insumo]],BD_Insumos!$B:$E,4),"")</f>
        <v>57.940199999999997</v>
      </c>
      <c r="H3423" s="140">
        <v>1</v>
      </c>
      <c r="I3423" s="9"/>
      <c r="J3423" s="23">
        <f t="shared" si="53"/>
        <v>57.940199999999997</v>
      </c>
      <c r="K3423" s="22" t="str">
        <f>IF(I3423&lt;&gt;"",SUMIF(Table1[Codigo_servico],A3423,Table1[Subtotal_insumo]),"")</f>
        <v/>
      </c>
      <c r="L3423" s="18">
        <f>IF(Table1[[#This Row],[Ordem_insumos]]&lt;&gt;0,VLOOKUP(Table1[[#This Row],[Codigo_servico]],Preencher_Orcamento!$B:$D,3,FALSE)*Table1[[#This Row],[Qtde_insumo]],"")</f>
        <v>0</v>
      </c>
      <c r="M3423" s="18">
        <f>IF(Table1[[#This Row],[Ordem_insumos]]&lt;&gt;0,VLOOKUP(Table1[[#This Row],[Codigo_servico]],Preencher_Orcamento!$B:$D,3,FALSE)*Table1[[#This Row],[Subtotal_insumo]],"")</f>
        <v>0</v>
      </c>
    </row>
    <row r="3424" spans="1:13" x14ac:dyDescent="0.25">
      <c r="A3424" s="3">
        <v>90403</v>
      </c>
      <c r="B3424" s="125">
        <v>0</v>
      </c>
      <c r="C3424" s="131" t="s">
        <v>3038</v>
      </c>
      <c r="D3424" s="132"/>
      <c r="E3424" s="4"/>
      <c r="F3424" s="4"/>
      <c r="G3424" s="17" t="str">
        <f>IFERROR(VLOOKUP(Table1[[#This Row],[Codigo_insumo]],BD_Insumos!$B:$E,4),"")</f>
        <v/>
      </c>
      <c r="H3424" s="139"/>
      <c r="I3424" s="5" t="s">
        <v>457</v>
      </c>
      <c r="J3424" s="20" t="str">
        <f t="shared" si="53"/>
        <v/>
      </c>
      <c r="K3424" s="21">
        <f>IF(I3424&lt;&gt;"",SUMIF(Table1[Codigo_servico],A3424,Table1[Subtotal_insumo]),"")</f>
        <v>67.461475135467964</v>
      </c>
      <c r="L3424" s="17" t="str">
        <f>IF(Table1[[#This Row],[Ordem_insumos]]&lt;&gt;0,VLOOKUP(Table1[[#This Row],[Codigo_servico]],Preencher_Orcamento!$B:$D,3,FALSE)*Table1[[#This Row],[Qtde_insumo]],"")</f>
        <v/>
      </c>
      <c r="M3424" s="17" t="str">
        <f>IF(Table1[[#This Row],[Ordem_insumos]]&lt;&gt;0,VLOOKUP(Table1[[#This Row],[Codigo_servico]],Preencher_Orcamento!$B:$D,3,FALSE)*Table1[[#This Row],[Subtotal_insumo]],"")</f>
        <v/>
      </c>
    </row>
    <row r="3425" spans="1:13" ht="26.25" x14ac:dyDescent="0.25">
      <c r="A3425" s="6">
        <v>90403</v>
      </c>
      <c r="B3425" s="126">
        <v>1</v>
      </c>
      <c r="C3425" s="133"/>
      <c r="D3425" s="134">
        <v>54534</v>
      </c>
      <c r="E3425" s="7" t="s">
        <v>1241</v>
      </c>
      <c r="F3425" s="8" t="s">
        <v>457</v>
      </c>
      <c r="G3425" s="16">
        <f>IFERROR(VLOOKUP(Table1[[#This Row],[Codigo_insumo]],BD_Insumos!$B:$E,4),"")</f>
        <v>57.7363</v>
      </c>
      <c r="H3425" s="140">
        <v>1</v>
      </c>
      <c r="I3425" s="9"/>
      <c r="J3425" s="22">
        <f t="shared" si="53"/>
        <v>57.7363</v>
      </c>
      <c r="K3425" s="22" t="str">
        <f>IF(I3425&lt;&gt;"",SUMIF(Table1[Codigo_servico],A3425,Table1[Subtotal_insumo]),"")</f>
        <v/>
      </c>
      <c r="L3425" s="16">
        <f>IF(Table1[[#This Row],[Ordem_insumos]]&lt;&gt;0,VLOOKUP(Table1[[#This Row],[Codigo_servico]],Preencher_Orcamento!$B:$D,3,FALSE)*Table1[[#This Row],[Qtde_insumo]],"")</f>
        <v>0</v>
      </c>
      <c r="M3425" s="16">
        <f>IF(Table1[[#This Row],[Ordem_insumos]]&lt;&gt;0,VLOOKUP(Table1[[#This Row],[Codigo_servico]],Preencher_Orcamento!$B:$D,3,FALSE)*Table1[[#This Row],[Subtotal_insumo]],"")</f>
        <v>0</v>
      </c>
    </row>
    <row r="3426" spans="1:13" x14ac:dyDescent="0.25">
      <c r="A3426" s="6">
        <v>90403</v>
      </c>
      <c r="B3426" s="126">
        <v>2</v>
      </c>
      <c r="C3426" s="133"/>
      <c r="D3426" s="134">
        <v>2041</v>
      </c>
      <c r="E3426" s="7" t="s">
        <v>2192</v>
      </c>
      <c r="F3426" s="8" t="s">
        <v>2140</v>
      </c>
      <c r="G3426" s="16">
        <f>IFERROR(VLOOKUP(Table1[[#This Row],[Codigo_insumo]],BD_Insumos!$B:$E,4),"")</f>
        <v>18.820516146129485</v>
      </c>
      <c r="H3426" s="140">
        <v>0.3</v>
      </c>
      <c r="I3426" s="9"/>
      <c r="J3426" s="22">
        <f t="shared" si="53"/>
        <v>5.6461548438388451</v>
      </c>
      <c r="K3426" s="22" t="str">
        <f>IF(I3426&lt;&gt;"",SUMIF(Table1[Codigo_servico],A3426,Table1[Subtotal_insumo]),"")</f>
        <v/>
      </c>
      <c r="L3426" s="16">
        <f>IF(Table1[[#This Row],[Ordem_insumos]]&lt;&gt;0,VLOOKUP(Table1[[#This Row],[Codigo_servico]],Preencher_Orcamento!$B:$D,3,FALSE)*Table1[[#This Row],[Qtde_insumo]],"")</f>
        <v>0</v>
      </c>
      <c r="M3426" s="16">
        <f>IF(Table1[[#This Row],[Ordem_insumos]]&lt;&gt;0,VLOOKUP(Table1[[#This Row],[Codigo_servico]],Preencher_Orcamento!$B:$D,3,FALSE)*Table1[[#This Row],[Subtotal_insumo]],"")</f>
        <v>0</v>
      </c>
    </row>
    <row r="3427" spans="1:13" x14ac:dyDescent="0.25">
      <c r="A3427" s="6">
        <v>90403</v>
      </c>
      <c r="B3427" s="126">
        <v>3</v>
      </c>
      <c r="C3427" s="133"/>
      <c r="D3427" s="134">
        <v>2044</v>
      </c>
      <c r="E3427" s="7" t="s">
        <v>2193</v>
      </c>
      <c r="F3427" s="8" t="s">
        <v>2140</v>
      </c>
      <c r="G3427" s="18">
        <f>IFERROR(VLOOKUP(Table1[[#This Row],[Codigo_insumo]],BD_Insumos!$B:$E,4),"")</f>
        <v>13.596734305430379</v>
      </c>
      <c r="H3427" s="140">
        <v>0.3</v>
      </c>
      <c r="I3427" s="9"/>
      <c r="J3427" s="23">
        <f t="shared" si="53"/>
        <v>4.0790202916291136</v>
      </c>
      <c r="K3427" s="22" t="str">
        <f>IF(I3427&lt;&gt;"",SUMIF(Table1[Codigo_servico],A3427,Table1[Subtotal_insumo]),"")</f>
        <v/>
      </c>
      <c r="L3427" s="18">
        <f>IF(Table1[[#This Row],[Ordem_insumos]]&lt;&gt;0,VLOOKUP(Table1[[#This Row],[Codigo_servico]],Preencher_Orcamento!$B:$D,3,FALSE)*Table1[[#This Row],[Qtde_insumo]],"")</f>
        <v>0</v>
      </c>
      <c r="M3427" s="18">
        <f>IF(Table1[[#This Row],[Ordem_insumos]]&lt;&gt;0,VLOOKUP(Table1[[#This Row],[Codigo_servico]],Preencher_Orcamento!$B:$D,3,FALSE)*Table1[[#This Row],[Subtotal_insumo]],"")</f>
        <v>0</v>
      </c>
    </row>
    <row r="3428" spans="1:13" x14ac:dyDescent="0.25">
      <c r="A3428" s="3">
        <v>90411</v>
      </c>
      <c r="B3428" s="125">
        <v>0</v>
      </c>
      <c r="C3428" s="131" t="s">
        <v>3039</v>
      </c>
      <c r="D3428" s="132"/>
      <c r="E3428" s="4"/>
      <c r="F3428" s="4"/>
      <c r="G3428" s="17" t="str">
        <f>IFERROR(VLOOKUP(Table1[[#This Row],[Codigo_insumo]],BD_Insumos!$B:$E,4),"")</f>
        <v/>
      </c>
      <c r="H3428" s="139"/>
      <c r="I3428" s="5" t="s">
        <v>457</v>
      </c>
      <c r="J3428" s="20" t="str">
        <f t="shared" si="53"/>
        <v/>
      </c>
      <c r="K3428" s="21">
        <f>IF(I3428&lt;&gt;"",SUMIF(Table1[Codigo_servico],A3428,Table1[Subtotal_insumo]),"")</f>
        <v>162.66115169403443</v>
      </c>
      <c r="L3428" s="17" t="str">
        <f>IF(Table1[[#This Row],[Ordem_insumos]]&lt;&gt;0,VLOOKUP(Table1[[#This Row],[Codigo_servico]],Preencher_Orcamento!$B:$D,3,FALSE)*Table1[[#This Row],[Qtde_insumo]],"")</f>
        <v/>
      </c>
      <c r="M3428" s="17" t="str">
        <f>IF(Table1[[#This Row],[Ordem_insumos]]&lt;&gt;0,VLOOKUP(Table1[[#This Row],[Codigo_servico]],Preencher_Orcamento!$B:$D,3,FALSE)*Table1[[#This Row],[Subtotal_insumo]],"")</f>
        <v/>
      </c>
    </row>
    <row r="3429" spans="1:13" x14ac:dyDescent="0.25">
      <c r="A3429" s="6">
        <v>90411</v>
      </c>
      <c r="B3429" s="126">
        <v>1</v>
      </c>
      <c r="C3429" s="133"/>
      <c r="D3429" s="134">
        <v>2041</v>
      </c>
      <c r="E3429" s="7" t="s">
        <v>2192</v>
      </c>
      <c r="F3429" s="8" t="s">
        <v>2140</v>
      </c>
      <c r="G3429" s="16">
        <f>IFERROR(VLOOKUP(Table1[[#This Row],[Codigo_insumo]],BD_Insumos!$B:$E,4),"")</f>
        <v>18.820516146129485</v>
      </c>
      <c r="H3429" s="140">
        <v>2.1</v>
      </c>
      <c r="I3429" s="9"/>
      <c r="J3429" s="22">
        <f t="shared" si="53"/>
        <v>39.523083906871918</v>
      </c>
      <c r="K3429" s="22" t="str">
        <f>IF(I3429&lt;&gt;"",SUMIF(Table1[Codigo_servico],A3429,Table1[Subtotal_insumo]),"")</f>
        <v/>
      </c>
      <c r="L3429" s="16">
        <f>IF(Table1[[#This Row],[Ordem_insumos]]&lt;&gt;0,VLOOKUP(Table1[[#This Row],[Codigo_servico]],Preencher_Orcamento!$B:$D,3,FALSE)*Table1[[#This Row],[Qtde_insumo]],"")</f>
        <v>0</v>
      </c>
      <c r="M3429" s="16">
        <f>IF(Table1[[#This Row],[Ordem_insumos]]&lt;&gt;0,VLOOKUP(Table1[[#This Row],[Codigo_servico]],Preencher_Orcamento!$B:$D,3,FALSE)*Table1[[#This Row],[Subtotal_insumo]],"")</f>
        <v>0</v>
      </c>
    </row>
    <row r="3430" spans="1:13" x14ac:dyDescent="0.25">
      <c r="A3430" s="6">
        <v>90411</v>
      </c>
      <c r="B3430" s="126">
        <v>2</v>
      </c>
      <c r="C3430" s="133"/>
      <c r="D3430" s="134">
        <v>2044</v>
      </c>
      <c r="E3430" s="7" t="s">
        <v>2193</v>
      </c>
      <c r="F3430" s="8" t="s">
        <v>2140</v>
      </c>
      <c r="G3430" s="16">
        <f>IFERROR(VLOOKUP(Table1[[#This Row],[Codigo_insumo]],BD_Insumos!$B:$E,4),"")</f>
        <v>13.596734305430379</v>
      </c>
      <c r="H3430" s="140">
        <v>2.1</v>
      </c>
      <c r="I3430" s="9"/>
      <c r="J3430" s="22">
        <f t="shared" si="53"/>
        <v>28.553142041403799</v>
      </c>
      <c r="K3430" s="22" t="str">
        <f>IF(I3430&lt;&gt;"",SUMIF(Table1[Codigo_servico],A3430,Table1[Subtotal_insumo]),"")</f>
        <v/>
      </c>
      <c r="L3430" s="16">
        <f>IF(Table1[[#This Row],[Ordem_insumos]]&lt;&gt;0,VLOOKUP(Table1[[#This Row],[Codigo_servico]],Preencher_Orcamento!$B:$D,3,FALSE)*Table1[[#This Row],[Qtde_insumo]],"")</f>
        <v>0</v>
      </c>
      <c r="M3430" s="16">
        <f>IF(Table1[[#This Row],[Ordem_insumos]]&lt;&gt;0,VLOOKUP(Table1[[#This Row],[Codigo_servico]],Preencher_Orcamento!$B:$D,3,FALSE)*Table1[[#This Row],[Subtotal_insumo]],"")</f>
        <v>0</v>
      </c>
    </row>
    <row r="3431" spans="1:13" x14ac:dyDescent="0.25">
      <c r="A3431" s="6">
        <v>90411</v>
      </c>
      <c r="B3431" s="126">
        <v>3</v>
      </c>
      <c r="C3431" s="133"/>
      <c r="D3431" s="134">
        <v>54511</v>
      </c>
      <c r="E3431" s="7" t="s">
        <v>1239</v>
      </c>
      <c r="F3431" s="8" t="s">
        <v>457</v>
      </c>
      <c r="G3431" s="16">
        <f>IFERROR(VLOOKUP(Table1[[#This Row],[Codigo_insumo]],BD_Insumos!$B:$E,4),"")</f>
        <v>76.984499999999997</v>
      </c>
      <c r="H3431" s="140">
        <v>1</v>
      </c>
      <c r="I3431" s="9"/>
      <c r="J3431" s="22">
        <f t="shared" si="53"/>
        <v>76.984499999999997</v>
      </c>
      <c r="K3431" s="22" t="str">
        <f>IF(I3431&lt;&gt;"",SUMIF(Table1[Codigo_servico],A3431,Table1[Subtotal_insumo]),"")</f>
        <v/>
      </c>
      <c r="L3431" s="16">
        <f>IF(Table1[[#This Row],[Ordem_insumos]]&lt;&gt;0,VLOOKUP(Table1[[#This Row],[Codigo_servico]],Preencher_Orcamento!$B:$D,3,FALSE)*Table1[[#This Row],[Qtde_insumo]],"")</f>
        <v>0</v>
      </c>
      <c r="M3431" s="16">
        <f>IF(Table1[[#This Row],[Ordem_insumos]]&lt;&gt;0,VLOOKUP(Table1[[#This Row],[Codigo_servico]],Preencher_Orcamento!$B:$D,3,FALSE)*Table1[[#This Row],[Subtotal_insumo]],"")</f>
        <v>0</v>
      </c>
    </row>
    <row r="3432" spans="1:13" x14ac:dyDescent="0.25">
      <c r="A3432" s="6">
        <v>90411</v>
      </c>
      <c r="B3432" s="126">
        <v>4</v>
      </c>
      <c r="C3432" s="133"/>
      <c r="D3432" s="134">
        <v>1037</v>
      </c>
      <c r="E3432" s="7" t="s">
        <v>2958</v>
      </c>
      <c r="F3432" s="8" t="s">
        <v>2140</v>
      </c>
      <c r="G3432" s="18">
        <f>IFERROR(VLOOKUP(Table1[[#This Row],[Codigo_insumo]],BD_Insumos!$B:$E,4),"")</f>
        <v>35.200851491517405</v>
      </c>
      <c r="H3432" s="140">
        <v>0.5</v>
      </c>
      <c r="I3432" s="9"/>
      <c r="J3432" s="23">
        <f t="shared" si="53"/>
        <v>17.600425745758702</v>
      </c>
      <c r="K3432" s="22" t="str">
        <f>IF(I3432&lt;&gt;"",SUMIF(Table1[Codigo_servico],A3432,Table1[Subtotal_insumo]),"")</f>
        <v/>
      </c>
      <c r="L3432" s="18">
        <f>IF(Table1[[#This Row],[Ordem_insumos]]&lt;&gt;0,VLOOKUP(Table1[[#This Row],[Codigo_servico]],Preencher_Orcamento!$B:$D,3,FALSE)*Table1[[#This Row],[Qtde_insumo]],"")</f>
        <v>0</v>
      </c>
      <c r="M3432" s="18">
        <f>IF(Table1[[#This Row],[Ordem_insumos]]&lt;&gt;0,VLOOKUP(Table1[[#This Row],[Codigo_servico]],Preencher_Orcamento!$B:$D,3,FALSE)*Table1[[#This Row],[Subtotal_insumo]],"")</f>
        <v>0</v>
      </c>
    </row>
    <row r="3433" spans="1:13" x14ac:dyDescent="0.25">
      <c r="A3433" s="3">
        <v>90430</v>
      </c>
      <c r="B3433" s="125">
        <v>0</v>
      </c>
      <c r="C3433" s="131" t="s">
        <v>3040</v>
      </c>
      <c r="D3433" s="132"/>
      <c r="E3433" s="4"/>
      <c r="F3433" s="4"/>
      <c r="G3433" s="17" t="str">
        <f>IFERROR(VLOOKUP(Table1[[#This Row],[Codigo_insumo]],BD_Insumos!$B:$E,4),"")</f>
        <v/>
      </c>
      <c r="H3433" s="139"/>
      <c r="I3433" s="5" t="s">
        <v>457</v>
      </c>
      <c r="J3433" s="20" t="str">
        <f t="shared" si="53"/>
        <v/>
      </c>
      <c r="K3433" s="21">
        <f>IF(I3433&lt;&gt;"",SUMIF(Table1[Codigo_servico],A3433,Table1[Subtotal_insumo]),"")</f>
        <v>224.3617771004383</v>
      </c>
      <c r="L3433" s="17" t="str">
        <f>IF(Table1[[#This Row],[Ordem_insumos]]&lt;&gt;0,VLOOKUP(Table1[[#This Row],[Codigo_servico]],Preencher_Orcamento!$B:$D,3,FALSE)*Table1[[#This Row],[Qtde_insumo]],"")</f>
        <v/>
      </c>
      <c r="M3433" s="17" t="str">
        <f>IF(Table1[[#This Row],[Ordem_insumos]]&lt;&gt;0,VLOOKUP(Table1[[#This Row],[Codigo_servico]],Preencher_Orcamento!$B:$D,3,FALSE)*Table1[[#This Row],[Subtotal_insumo]],"")</f>
        <v/>
      </c>
    </row>
    <row r="3434" spans="1:13" x14ac:dyDescent="0.25">
      <c r="A3434" s="6">
        <v>90430</v>
      </c>
      <c r="B3434" s="126">
        <v>1</v>
      </c>
      <c r="C3434" s="133"/>
      <c r="D3434" s="134">
        <v>2044</v>
      </c>
      <c r="E3434" s="7" t="s">
        <v>2193</v>
      </c>
      <c r="F3434" s="8" t="s">
        <v>2140</v>
      </c>
      <c r="G3434" s="16">
        <f>IFERROR(VLOOKUP(Table1[[#This Row],[Codigo_insumo]],BD_Insumos!$B:$E,4),"")</f>
        <v>13.596734305430379</v>
      </c>
      <c r="H3434" s="140">
        <v>3</v>
      </c>
      <c r="I3434" s="9"/>
      <c r="J3434" s="22">
        <f t="shared" si="53"/>
        <v>40.790202916291136</v>
      </c>
      <c r="K3434" s="22" t="str">
        <f>IF(I3434&lt;&gt;"",SUMIF(Table1[Codigo_servico],A3434,Table1[Subtotal_insumo]),"")</f>
        <v/>
      </c>
      <c r="L3434" s="16">
        <f>IF(Table1[[#This Row],[Ordem_insumos]]&lt;&gt;0,VLOOKUP(Table1[[#This Row],[Codigo_servico]],Preencher_Orcamento!$B:$D,3,FALSE)*Table1[[#This Row],[Qtde_insumo]],"")</f>
        <v>0</v>
      </c>
      <c r="M3434" s="16">
        <f>IF(Table1[[#This Row],[Ordem_insumos]]&lt;&gt;0,VLOOKUP(Table1[[#This Row],[Codigo_servico]],Preencher_Orcamento!$B:$D,3,FALSE)*Table1[[#This Row],[Subtotal_insumo]],"")</f>
        <v>0</v>
      </c>
    </row>
    <row r="3435" spans="1:13" x14ac:dyDescent="0.25">
      <c r="A3435" s="6">
        <v>90430</v>
      </c>
      <c r="B3435" s="126">
        <v>2</v>
      </c>
      <c r="C3435" s="133"/>
      <c r="D3435" s="134">
        <v>2041</v>
      </c>
      <c r="E3435" s="7" t="s">
        <v>2192</v>
      </c>
      <c r="F3435" s="8" t="s">
        <v>2140</v>
      </c>
      <c r="G3435" s="16">
        <f>IFERROR(VLOOKUP(Table1[[#This Row],[Codigo_insumo]],BD_Insumos!$B:$E,4),"")</f>
        <v>18.820516146129485</v>
      </c>
      <c r="H3435" s="140">
        <v>3</v>
      </c>
      <c r="I3435" s="9"/>
      <c r="J3435" s="22">
        <f t="shared" si="53"/>
        <v>56.461548438388455</v>
      </c>
      <c r="K3435" s="22" t="str">
        <f>IF(I3435&lt;&gt;"",SUMIF(Table1[Codigo_servico],A3435,Table1[Subtotal_insumo]),"")</f>
        <v/>
      </c>
      <c r="L3435" s="16">
        <f>IF(Table1[[#This Row],[Ordem_insumos]]&lt;&gt;0,VLOOKUP(Table1[[#This Row],[Codigo_servico]],Preencher_Orcamento!$B:$D,3,FALSE)*Table1[[#This Row],[Qtde_insumo]],"")</f>
        <v>0</v>
      </c>
      <c r="M3435" s="16">
        <f>IF(Table1[[#This Row],[Ordem_insumos]]&lt;&gt;0,VLOOKUP(Table1[[#This Row],[Codigo_servico]],Preencher_Orcamento!$B:$D,3,FALSE)*Table1[[#This Row],[Subtotal_insumo]],"")</f>
        <v>0</v>
      </c>
    </row>
    <row r="3436" spans="1:13" x14ac:dyDescent="0.25">
      <c r="A3436" s="6">
        <v>90430</v>
      </c>
      <c r="B3436" s="126">
        <v>3</v>
      </c>
      <c r="C3436" s="133"/>
      <c r="D3436" s="134">
        <v>1037</v>
      </c>
      <c r="E3436" s="7" t="s">
        <v>2958</v>
      </c>
      <c r="F3436" s="8" t="s">
        <v>2140</v>
      </c>
      <c r="G3436" s="16">
        <f>IFERROR(VLOOKUP(Table1[[#This Row],[Codigo_insumo]],BD_Insumos!$B:$E,4),"")</f>
        <v>35.200851491517405</v>
      </c>
      <c r="H3436" s="140">
        <v>0.5</v>
      </c>
      <c r="I3436" s="9"/>
      <c r="J3436" s="22">
        <f t="shared" si="53"/>
        <v>17.600425745758702</v>
      </c>
      <c r="K3436" s="22" t="str">
        <f>IF(I3436&lt;&gt;"",SUMIF(Table1[Codigo_servico],A3436,Table1[Subtotal_insumo]),"")</f>
        <v/>
      </c>
      <c r="L3436" s="16">
        <f>IF(Table1[[#This Row],[Ordem_insumos]]&lt;&gt;0,VLOOKUP(Table1[[#This Row],[Codigo_servico]],Preencher_Orcamento!$B:$D,3,FALSE)*Table1[[#This Row],[Qtde_insumo]],"")</f>
        <v>0</v>
      </c>
      <c r="M3436" s="16">
        <f>IF(Table1[[#This Row],[Ordem_insumos]]&lt;&gt;0,VLOOKUP(Table1[[#This Row],[Codigo_servico]],Preencher_Orcamento!$B:$D,3,FALSE)*Table1[[#This Row],[Subtotal_insumo]],"")</f>
        <v>0</v>
      </c>
    </row>
    <row r="3437" spans="1:13" ht="26.25" x14ac:dyDescent="0.25">
      <c r="A3437" s="6">
        <v>90430</v>
      </c>
      <c r="B3437" s="126">
        <v>4</v>
      </c>
      <c r="C3437" s="133"/>
      <c r="D3437" s="134">
        <v>54540</v>
      </c>
      <c r="E3437" s="7" t="s">
        <v>1242</v>
      </c>
      <c r="F3437" s="8" t="s">
        <v>457</v>
      </c>
      <c r="G3437" s="18">
        <f>IFERROR(VLOOKUP(Table1[[#This Row],[Codigo_insumo]],BD_Insumos!$B:$E,4),"")</f>
        <v>109.50960000000001</v>
      </c>
      <c r="H3437" s="140">
        <v>1</v>
      </c>
      <c r="I3437" s="9"/>
      <c r="J3437" s="23">
        <f t="shared" si="53"/>
        <v>109.50960000000001</v>
      </c>
      <c r="K3437" s="22" t="str">
        <f>IF(I3437&lt;&gt;"",SUMIF(Table1[Codigo_servico],A3437,Table1[Subtotal_insumo]),"")</f>
        <v/>
      </c>
      <c r="L3437" s="18">
        <f>IF(Table1[[#This Row],[Ordem_insumos]]&lt;&gt;0,VLOOKUP(Table1[[#This Row],[Codigo_servico]],Preencher_Orcamento!$B:$D,3,FALSE)*Table1[[#This Row],[Qtde_insumo]],"")</f>
        <v>0</v>
      </c>
      <c r="M3437" s="18">
        <f>IF(Table1[[#This Row],[Ordem_insumos]]&lt;&gt;0,VLOOKUP(Table1[[#This Row],[Codigo_servico]],Preencher_Orcamento!$B:$D,3,FALSE)*Table1[[#This Row],[Subtotal_insumo]],"")</f>
        <v>0</v>
      </c>
    </row>
    <row r="3438" spans="1:13" x14ac:dyDescent="0.25">
      <c r="A3438" s="3">
        <v>90431</v>
      </c>
      <c r="B3438" s="125">
        <v>0</v>
      </c>
      <c r="C3438" s="131" t="s">
        <v>3041</v>
      </c>
      <c r="D3438" s="132"/>
      <c r="E3438" s="4"/>
      <c r="F3438" s="4"/>
      <c r="G3438" s="17" t="str">
        <f>IFERROR(VLOOKUP(Table1[[#This Row],[Codigo_insumo]],BD_Insumos!$B:$E,4),"")</f>
        <v/>
      </c>
      <c r="H3438" s="139"/>
      <c r="I3438" s="5" t="s">
        <v>457</v>
      </c>
      <c r="J3438" s="20" t="str">
        <f t="shared" si="53"/>
        <v/>
      </c>
      <c r="K3438" s="21">
        <f>IF(I3438&lt;&gt;"",SUMIF(Table1[Codigo_servico],A3438,Table1[Subtotal_insumo]),"")</f>
        <v>263.0785023262182</v>
      </c>
      <c r="L3438" s="17" t="str">
        <f>IF(Table1[[#This Row],[Ordem_insumos]]&lt;&gt;0,VLOOKUP(Table1[[#This Row],[Codigo_servico]],Preencher_Orcamento!$B:$D,3,FALSE)*Table1[[#This Row],[Qtde_insumo]],"")</f>
        <v/>
      </c>
      <c r="M3438" s="17" t="str">
        <f>IF(Table1[[#This Row],[Ordem_insumos]]&lt;&gt;0,VLOOKUP(Table1[[#This Row],[Codigo_servico]],Preencher_Orcamento!$B:$D,3,FALSE)*Table1[[#This Row],[Subtotal_insumo]],"")</f>
        <v/>
      </c>
    </row>
    <row r="3439" spans="1:13" x14ac:dyDescent="0.25">
      <c r="A3439" s="6">
        <v>90431</v>
      </c>
      <c r="B3439" s="126">
        <v>1</v>
      </c>
      <c r="C3439" s="133"/>
      <c r="D3439" s="134">
        <v>2041</v>
      </c>
      <c r="E3439" s="7" t="s">
        <v>2192</v>
      </c>
      <c r="F3439" s="8" t="s">
        <v>2140</v>
      </c>
      <c r="G3439" s="16">
        <f>IFERROR(VLOOKUP(Table1[[#This Row],[Codigo_insumo]],BD_Insumos!$B:$E,4),"")</f>
        <v>18.820516146129485</v>
      </c>
      <c r="H3439" s="140">
        <v>3.5</v>
      </c>
      <c r="I3439" s="9"/>
      <c r="J3439" s="22">
        <f t="shared" si="53"/>
        <v>65.871806511453201</v>
      </c>
      <c r="K3439" s="22" t="str">
        <f>IF(I3439&lt;&gt;"",SUMIF(Table1[Codigo_servico],A3439,Table1[Subtotal_insumo]),"")</f>
        <v/>
      </c>
      <c r="L3439" s="16">
        <f>IF(Table1[[#This Row],[Ordem_insumos]]&lt;&gt;0,VLOOKUP(Table1[[#This Row],[Codigo_servico]],Preencher_Orcamento!$B:$D,3,FALSE)*Table1[[#This Row],[Qtde_insumo]],"")</f>
        <v>0</v>
      </c>
      <c r="M3439" s="16">
        <f>IF(Table1[[#This Row],[Ordem_insumos]]&lt;&gt;0,VLOOKUP(Table1[[#This Row],[Codigo_servico]],Preencher_Orcamento!$B:$D,3,FALSE)*Table1[[#This Row],[Subtotal_insumo]],"")</f>
        <v>0</v>
      </c>
    </row>
    <row r="3440" spans="1:13" x14ac:dyDescent="0.25">
      <c r="A3440" s="6">
        <v>90431</v>
      </c>
      <c r="B3440" s="126">
        <v>2</v>
      </c>
      <c r="C3440" s="133"/>
      <c r="D3440" s="134">
        <v>1037</v>
      </c>
      <c r="E3440" s="7" t="s">
        <v>2958</v>
      </c>
      <c r="F3440" s="8" t="s">
        <v>2140</v>
      </c>
      <c r="G3440" s="16">
        <f>IFERROR(VLOOKUP(Table1[[#This Row],[Codigo_insumo]],BD_Insumos!$B:$E,4),"")</f>
        <v>35.200851491517405</v>
      </c>
      <c r="H3440" s="140">
        <v>0.5</v>
      </c>
      <c r="I3440" s="9"/>
      <c r="J3440" s="22">
        <f t="shared" si="53"/>
        <v>17.600425745758702</v>
      </c>
      <c r="K3440" s="22" t="str">
        <f>IF(I3440&lt;&gt;"",SUMIF(Table1[Codigo_servico],A3440,Table1[Subtotal_insumo]),"")</f>
        <v/>
      </c>
      <c r="L3440" s="16">
        <f>IF(Table1[[#This Row],[Ordem_insumos]]&lt;&gt;0,VLOOKUP(Table1[[#This Row],[Codigo_servico]],Preencher_Orcamento!$B:$D,3,FALSE)*Table1[[#This Row],[Qtde_insumo]],"")</f>
        <v>0</v>
      </c>
      <c r="M3440" s="16">
        <f>IF(Table1[[#This Row],[Ordem_insumos]]&lt;&gt;0,VLOOKUP(Table1[[#This Row],[Codigo_servico]],Preencher_Orcamento!$B:$D,3,FALSE)*Table1[[#This Row],[Subtotal_insumo]],"")</f>
        <v>0</v>
      </c>
    </row>
    <row r="3441" spans="1:13" ht="26.25" x14ac:dyDescent="0.25">
      <c r="A3441" s="6">
        <v>90431</v>
      </c>
      <c r="B3441" s="126">
        <v>3</v>
      </c>
      <c r="C3441" s="133"/>
      <c r="D3441" s="134">
        <v>54541</v>
      </c>
      <c r="E3441" s="7" t="s">
        <v>1243</v>
      </c>
      <c r="F3441" s="8" t="s">
        <v>457</v>
      </c>
      <c r="G3441" s="16">
        <f>IFERROR(VLOOKUP(Table1[[#This Row],[Codigo_insumo]],BD_Insumos!$B:$E,4),"")</f>
        <v>132.01769999999999</v>
      </c>
      <c r="H3441" s="140">
        <v>1</v>
      </c>
      <c r="I3441" s="9"/>
      <c r="J3441" s="22">
        <f t="shared" si="53"/>
        <v>132.01769999999999</v>
      </c>
      <c r="K3441" s="22" t="str">
        <f>IF(I3441&lt;&gt;"",SUMIF(Table1[Codigo_servico],A3441,Table1[Subtotal_insumo]),"")</f>
        <v/>
      </c>
      <c r="L3441" s="16">
        <f>IF(Table1[[#This Row],[Ordem_insumos]]&lt;&gt;0,VLOOKUP(Table1[[#This Row],[Codigo_servico]],Preencher_Orcamento!$B:$D,3,FALSE)*Table1[[#This Row],[Qtde_insumo]],"")</f>
        <v>0</v>
      </c>
      <c r="M3441" s="16">
        <f>IF(Table1[[#This Row],[Ordem_insumos]]&lt;&gt;0,VLOOKUP(Table1[[#This Row],[Codigo_servico]],Preencher_Orcamento!$B:$D,3,FALSE)*Table1[[#This Row],[Subtotal_insumo]],"")</f>
        <v>0</v>
      </c>
    </row>
    <row r="3442" spans="1:13" x14ac:dyDescent="0.25">
      <c r="A3442" s="6">
        <v>90431</v>
      </c>
      <c r="B3442" s="126">
        <v>4</v>
      </c>
      <c r="C3442" s="133"/>
      <c r="D3442" s="134">
        <v>2044</v>
      </c>
      <c r="E3442" s="7" t="s">
        <v>2193</v>
      </c>
      <c r="F3442" s="8" t="s">
        <v>2140</v>
      </c>
      <c r="G3442" s="18">
        <f>IFERROR(VLOOKUP(Table1[[#This Row],[Codigo_insumo]],BD_Insumos!$B:$E,4),"")</f>
        <v>13.596734305430379</v>
      </c>
      <c r="H3442" s="140">
        <v>3.5</v>
      </c>
      <c r="I3442" s="9"/>
      <c r="J3442" s="23">
        <f t="shared" si="53"/>
        <v>47.58857006900633</v>
      </c>
      <c r="K3442" s="22" t="str">
        <f>IF(I3442&lt;&gt;"",SUMIF(Table1[Codigo_servico],A3442,Table1[Subtotal_insumo]),"")</f>
        <v/>
      </c>
      <c r="L3442" s="18">
        <f>IF(Table1[[#This Row],[Ordem_insumos]]&lt;&gt;0,VLOOKUP(Table1[[#This Row],[Codigo_servico]],Preencher_Orcamento!$B:$D,3,FALSE)*Table1[[#This Row],[Qtde_insumo]],"")</f>
        <v>0</v>
      </c>
      <c r="M3442" s="18">
        <f>IF(Table1[[#This Row],[Ordem_insumos]]&lt;&gt;0,VLOOKUP(Table1[[#This Row],[Codigo_servico]],Preencher_Orcamento!$B:$D,3,FALSE)*Table1[[#This Row],[Subtotal_insumo]],"")</f>
        <v>0</v>
      </c>
    </row>
    <row r="3443" spans="1:13" x14ac:dyDescent="0.25">
      <c r="A3443" s="3">
        <v>90432</v>
      </c>
      <c r="B3443" s="125">
        <v>0</v>
      </c>
      <c r="C3443" s="131" t="s">
        <v>3042</v>
      </c>
      <c r="D3443" s="132"/>
      <c r="E3443" s="4"/>
      <c r="F3443" s="4"/>
      <c r="G3443" s="17" t="str">
        <f>IFERROR(VLOOKUP(Table1[[#This Row],[Codigo_insumo]],BD_Insumos!$B:$E,4),"")</f>
        <v/>
      </c>
      <c r="H3443" s="139"/>
      <c r="I3443" s="5" t="s">
        <v>457</v>
      </c>
      <c r="J3443" s="20" t="str">
        <f t="shared" si="53"/>
        <v/>
      </c>
      <c r="K3443" s="21">
        <f>IF(I3443&lt;&gt;"",SUMIF(Table1[Codigo_servico],A3443,Table1[Subtotal_insumo]),"")</f>
        <v>398.20747746168615</v>
      </c>
      <c r="L3443" s="17" t="str">
        <f>IF(Table1[[#This Row],[Ordem_insumos]]&lt;&gt;0,VLOOKUP(Table1[[#This Row],[Codigo_servico]],Preencher_Orcamento!$B:$D,3,FALSE)*Table1[[#This Row],[Qtde_insumo]],"")</f>
        <v/>
      </c>
      <c r="M3443" s="17" t="str">
        <f>IF(Table1[[#This Row],[Ordem_insumos]]&lt;&gt;0,VLOOKUP(Table1[[#This Row],[Codigo_servico]],Preencher_Orcamento!$B:$D,3,FALSE)*Table1[[#This Row],[Subtotal_insumo]],"")</f>
        <v/>
      </c>
    </row>
    <row r="3444" spans="1:13" x14ac:dyDescent="0.25">
      <c r="A3444" s="6">
        <v>90432</v>
      </c>
      <c r="B3444" s="126">
        <v>1</v>
      </c>
      <c r="C3444" s="133"/>
      <c r="D3444" s="134">
        <v>2044</v>
      </c>
      <c r="E3444" s="7" t="s">
        <v>2193</v>
      </c>
      <c r="F3444" s="8" t="s">
        <v>2140</v>
      </c>
      <c r="G3444" s="16">
        <f>IFERROR(VLOOKUP(Table1[[#This Row],[Codigo_insumo]],BD_Insumos!$B:$E,4),"")</f>
        <v>13.596734305430379</v>
      </c>
      <c r="H3444" s="140">
        <v>3.8</v>
      </c>
      <c r="I3444" s="9"/>
      <c r="J3444" s="22">
        <f t="shared" si="53"/>
        <v>51.667590360635437</v>
      </c>
      <c r="K3444" s="22" t="str">
        <f>IF(I3444&lt;&gt;"",SUMIF(Table1[Codigo_servico],A3444,Table1[Subtotal_insumo]),"")</f>
        <v/>
      </c>
      <c r="L3444" s="16">
        <f>IF(Table1[[#This Row],[Ordem_insumos]]&lt;&gt;0,VLOOKUP(Table1[[#This Row],[Codigo_servico]],Preencher_Orcamento!$B:$D,3,FALSE)*Table1[[#This Row],[Qtde_insumo]],"")</f>
        <v>0</v>
      </c>
      <c r="M3444" s="16">
        <f>IF(Table1[[#This Row],[Ordem_insumos]]&lt;&gt;0,VLOOKUP(Table1[[#This Row],[Codigo_servico]],Preencher_Orcamento!$B:$D,3,FALSE)*Table1[[#This Row],[Subtotal_insumo]],"")</f>
        <v>0</v>
      </c>
    </row>
    <row r="3445" spans="1:13" x14ac:dyDescent="0.25">
      <c r="A3445" s="6">
        <v>90432</v>
      </c>
      <c r="B3445" s="126">
        <v>2</v>
      </c>
      <c r="C3445" s="133"/>
      <c r="D3445" s="134">
        <v>1037</v>
      </c>
      <c r="E3445" s="7" t="s">
        <v>2958</v>
      </c>
      <c r="F3445" s="8" t="s">
        <v>2140</v>
      </c>
      <c r="G3445" s="16">
        <f>IFERROR(VLOOKUP(Table1[[#This Row],[Codigo_insumo]],BD_Insumos!$B:$E,4),"")</f>
        <v>35.200851491517405</v>
      </c>
      <c r="H3445" s="140">
        <v>0.5</v>
      </c>
      <c r="I3445" s="9"/>
      <c r="J3445" s="22">
        <f t="shared" si="53"/>
        <v>17.600425745758702</v>
      </c>
      <c r="K3445" s="22" t="str">
        <f>IF(I3445&lt;&gt;"",SUMIF(Table1[Codigo_servico],A3445,Table1[Subtotal_insumo]),"")</f>
        <v/>
      </c>
      <c r="L3445" s="16">
        <f>IF(Table1[[#This Row],[Ordem_insumos]]&lt;&gt;0,VLOOKUP(Table1[[#This Row],[Codigo_servico]],Preencher_Orcamento!$B:$D,3,FALSE)*Table1[[#This Row],[Qtde_insumo]],"")</f>
        <v>0</v>
      </c>
      <c r="M3445" s="16">
        <f>IF(Table1[[#This Row],[Ordem_insumos]]&lt;&gt;0,VLOOKUP(Table1[[#This Row],[Codigo_servico]],Preencher_Orcamento!$B:$D,3,FALSE)*Table1[[#This Row],[Subtotal_insumo]],"")</f>
        <v>0</v>
      </c>
    </row>
    <row r="3446" spans="1:13" x14ac:dyDescent="0.25">
      <c r="A3446" s="6">
        <v>90432</v>
      </c>
      <c r="B3446" s="126">
        <v>3</v>
      </c>
      <c r="C3446" s="133"/>
      <c r="D3446" s="134">
        <v>2041</v>
      </c>
      <c r="E3446" s="7" t="s">
        <v>2192</v>
      </c>
      <c r="F3446" s="8" t="s">
        <v>2140</v>
      </c>
      <c r="G3446" s="16">
        <f>IFERROR(VLOOKUP(Table1[[#This Row],[Codigo_insumo]],BD_Insumos!$B:$E,4),"")</f>
        <v>18.820516146129485</v>
      </c>
      <c r="H3446" s="140">
        <v>3.8</v>
      </c>
      <c r="I3446" s="9"/>
      <c r="J3446" s="22">
        <f t="shared" si="53"/>
        <v>71.517961355292044</v>
      </c>
      <c r="K3446" s="22" t="str">
        <f>IF(I3446&lt;&gt;"",SUMIF(Table1[Codigo_servico],A3446,Table1[Subtotal_insumo]),"")</f>
        <v/>
      </c>
      <c r="L3446" s="16">
        <f>IF(Table1[[#This Row],[Ordem_insumos]]&lt;&gt;0,VLOOKUP(Table1[[#This Row],[Codigo_servico]],Preencher_Orcamento!$B:$D,3,FALSE)*Table1[[#This Row],[Qtde_insumo]],"")</f>
        <v>0</v>
      </c>
      <c r="M3446" s="16">
        <f>IF(Table1[[#This Row],[Ordem_insumos]]&lt;&gt;0,VLOOKUP(Table1[[#This Row],[Codigo_servico]],Preencher_Orcamento!$B:$D,3,FALSE)*Table1[[#This Row],[Subtotal_insumo]],"")</f>
        <v>0</v>
      </c>
    </row>
    <row r="3447" spans="1:13" ht="26.25" x14ac:dyDescent="0.25">
      <c r="A3447" s="6">
        <v>90432</v>
      </c>
      <c r="B3447" s="126">
        <v>4</v>
      </c>
      <c r="C3447" s="133"/>
      <c r="D3447" s="134">
        <v>54542</v>
      </c>
      <c r="E3447" s="7" t="s">
        <v>1244</v>
      </c>
      <c r="F3447" s="8" t="s">
        <v>457</v>
      </c>
      <c r="G3447" s="18">
        <f>IFERROR(VLOOKUP(Table1[[#This Row],[Codigo_insumo]],BD_Insumos!$B:$E,4),"")</f>
        <v>257.42149999999998</v>
      </c>
      <c r="H3447" s="140">
        <v>1</v>
      </c>
      <c r="I3447" s="9"/>
      <c r="J3447" s="23">
        <f t="shared" si="53"/>
        <v>257.42149999999998</v>
      </c>
      <c r="K3447" s="22" t="str">
        <f>IF(I3447&lt;&gt;"",SUMIF(Table1[Codigo_servico],A3447,Table1[Subtotal_insumo]),"")</f>
        <v/>
      </c>
      <c r="L3447" s="18">
        <f>IF(Table1[[#This Row],[Ordem_insumos]]&lt;&gt;0,VLOOKUP(Table1[[#This Row],[Codigo_servico]],Preencher_Orcamento!$B:$D,3,FALSE)*Table1[[#This Row],[Qtde_insumo]],"")</f>
        <v>0</v>
      </c>
      <c r="M3447" s="18">
        <f>IF(Table1[[#This Row],[Ordem_insumos]]&lt;&gt;0,VLOOKUP(Table1[[#This Row],[Codigo_servico]],Preencher_Orcamento!$B:$D,3,FALSE)*Table1[[#This Row],[Subtotal_insumo]],"")</f>
        <v>0</v>
      </c>
    </row>
    <row r="3448" spans="1:13" x14ac:dyDescent="0.25">
      <c r="A3448" s="3">
        <v>90433</v>
      </c>
      <c r="B3448" s="125">
        <v>0</v>
      </c>
      <c r="C3448" s="131" t="s">
        <v>3043</v>
      </c>
      <c r="D3448" s="132"/>
      <c r="E3448" s="4"/>
      <c r="F3448" s="4"/>
      <c r="G3448" s="17" t="str">
        <f>IFERROR(VLOOKUP(Table1[[#This Row],[Codigo_insumo]],BD_Insumos!$B:$E,4),"")</f>
        <v/>
      </c>
      <c r="H3448" s="139"/>
      <c r="I3448" s="5" t="s">
        <v>457</v>
      </c>
      <c r="J3448" s="20" t="str">
        <f t="shared" si="53"/>
        <v/>
      </c>
      <c r="K3448" s="21">
        <f>IF(I3448&lt;&gt;"",SUMIF(Table1[Codigo_servico],A3448,Table1[Subtotal_insumo]),"")</f>
        <v>539.80242755199811</v>
      </c>
      <c r="L3448" s="17" t="str">
        <f>IF(Table1[[#This Row],[Ordem_insumos]]&lt;&gt;0,VLOOKUP(Table1[[#This Row],[Codigo_servico]],Preencher_Orcamento!$B:$D,3,FALSE)*Table1[[#This Row],[Qtde_insumo]],"")</f>
        <v/>
      </c>
      <c r="M3448" s="17" t="str">
        <f>IF(Table1[[#This Row],[Ordem_insumos]]&lt;&gt;0,VLOOKUP(Table1[[#This Row],[Codigo_servico]],Preencher_Orcamento!$B:$D,3,FALSE)*Table1[[#This Row],[Subtotal_insumo]],"")</f>
        <v/>
      </c>
    </row>
    <row r="3449" spans="1:13" ht="26.25" x14ac:dyDescent="0.25">
      <c r="A3449" s="6">
        <v>90433</v>
      </c>
      <c r="B3449" s="126">
        <v>1</v>
      </c>
      <c r="C3449" s="133"/>
      <c r="D3449" s="134">
        <v>54543</v>
      </c>
      <c r="E3449" s="7" t="s">
        <v>1245</v>
      </c>
      <c r="F3449" s="8" t="s">
        <v>457</v>
      </c>
      <c r="G3449" s="16">
        <f>IFERROR(VLOOKUP(Table1[[#This Row],[Codigo_insumo]],BD_Insumos!$B:$E,4),"")</f>
        <v>392.53300000000002</v>
      </c>
      <c r="H3449" s="140">
        <v>1</v>
      </c>
      <c r="I3449" s="9"/>
      <c r="J3449" s="22">
        <f t="shared" si="53"/>
        <v>392.53300000000002</v>
      </c>
      <c r="K3449" s="22" t="str">
        <f>IF(I3449&lt;&gt;"",SUMIF(Table1[Codigo_servico],A3449,Table1[Subtotal_insumo]),"")</f>
        <v/>
      </c>
      <c r="L3449" s="16">
        <f>IF(Table1[[#This Row],[Ordem_insumos]]&lt;&gt;0,VLOOKUP(Table1[[#This Row],[Codigo_servico]],Preencher_Orcamento!$B:$D,3,FALSE)*Table1[[#This Row],[Qtde_insumo]],"")</f>
        <v>0</v>
      </c>
      <c r="M3449" s="16">
        <f>IF(Table1[[#This Row],[Ordem_insumos]]&lt;&gt;0,VLOOKUP(Table1[[#This Row],[Codigo_servico]],Preencher_Orcamento!$B:$D,3,FALSE)*Table1[[#This Row],[Subtotal_insumo]],"")</f>
        <v>0</v>
      </c>
    </row>
    <row r="3450" spans="1:13" x14ac:dyDescent="0.25">
      <c r="A3450" s="6">
        <v>90433</v>
      </c>
      <c r="B3450" s="126">
        <v>2</v>
      </c>
      <c r="C3450" s="133"/>
      <c r="D3450" s="134">
        <v>2044</v>
      </c>
      <c r="E3450" s="7" t="s">
        <v>2193</v>
      </c>
      <c r="F3450" s="8" t="s">
        <v>2140</v>
      </c>
      <c r="G3450" s="16">
        <f>IFERROR(VLOOKUP(Table1[[#This Row],[Codigo_insumo]],BD_Insumos!$B:$E,4),"")</f>
        <v>13.596734305430379</v>
      </c>
      <c r="H3450" s="140">
        <v>4</v>
      </c>
      <c r="I3450" s="9"/>
      <c r="J3450" s="22">
        <f t="shared" si="53"/>
        <v>54.386937221721517</v>
      </c>
      <c r="K3450" s="22" t="str">
        <f>IF(I3450&lt;&gt;"",SUMIF(Table1[Codigo_servico],A3450,Table1[Subtotal_insumo]),"")</f>
        <v/>
      </c>
      <c r="L3450" s="16">
        <f>IF(Table1[[#This Row],[Ordem_insumos]]&lt;&gt;0,VLOOKUP(Table1[[#This Row],[Codigo_servico]],Preencher_Orcamento!$B:$D,3,FALSE)*Table1[[#This Row],[Qtde_insumo]],"")</f>
        <v>0</v>
      </c>
      <c r="M3450" s="16">
        <f>IF(Table1[[#This Row],[Ordem_insumos]]&lt;&gt;0,VLOOKUP(Table1[[#This Row],[Codigo_servico]],Preencher_Orcamento!$B:$D,3,FALSE)*Table1[[#This Row],[Subtotal_insumo]],"")</f>
        <v>0</v>
      </c>
    </row>
    <row r="3451" spans="1:13" x14ac:dyDescent="0.25">
      <c r="A3451" s="6">
        <v>90433</v>
      </c>
      <c r="B3451" s="126">
        <v>3</v>
      </c>
      <c r="C3451" s="133"/>
      <c r="D3451" s="134">
        <v>1037</v>
      </c>
      <c r="E3451" s="7" t="s">
        <v>2958</v>
      </c>
      <c r="F3451" s="8" t="s">
        <v>2140</v>
      </c>
      <c r="G3451" s="16">
        <f>IFERROR(VLOOKUP(Table1[[#This Row],[Codigo_insumo]],BD_Insumos!$B:$E,4),"")</f>
        <v>35.200851491517405</v>
      </c>
      <c r="H3451" s="140">
        <v>0.5</v>
      </c>
      <c r="I3451" s="9"/>
      <c r="J3451" s="22">
        <f t="shared" si="53"/>
        <v>17.600425745758702</v>
      </c>
      <c r="K3451" s="22" t="str">
        <f>IF(I3451&lt;&gt;"",SUMIF(Table1[Codigo_servico],A3451,Table1[Subtotal_insumo]),"")</f>
        <v/>
      </c>
      <c r="L3451" s="16">
        <f>IF(Table1[[#This Row],[Ordem_insumos]]&lt;&gt;0,VLOOKUP(Table1[[#This Row],[Codigo_servico]],Preencher_Orcamento!$B:$D,3,FALSE)*Table1[[#This Row],[Qtde_insumo]],"")</f>
        <v>0</v>
      </c>
      <c r="M3451" s="16">
        <f>IF(Table1[[#This Row],[Ordem_insumos]]&lt;&gt;0,VLOOKUP(Table1[[#This Row],[Codigo_servico]],Preencher_Orcamento!$B:$D,3,FALSE)*Table1[[#This Row],[Subtotal_insumo]],"")</f>
        <v>0</v>
      </c>
    </row>
    <row r="3452" spans="1:13" x14ac:dyDescent="0.25">
      <c r="A3452" s="6">
        <v>90433</v>
      </c>
      <c r="B3452" s="126">
        <v>4</v>
      </c>
      <c r="C3452" s="133"/>
      <c r="D3452" s="134">
        <v>2041</v>
      </c>
      <c r="E3452" s="7" t="s">
        <v>2192</v>
      </c>
      <c r="F3452" s="8" t="s">
        <v>2140</v>
      </c>
      <c r="G3452" s="18">
        <f>IFERROR(VLOOKUP(Table1[[#This Row],[Codigo_insumo]],BD_Insumos!$B:$E,4),"")</f>
        <v>18.820516146129485</v>
      </c>
      <c r="H3452" s="140">
        <v>4</v>
      </c>
      <c r="I3452" s="9"/>
      <c r="J3452" s="23">
        <f t="shared" si="53"/>
        <v>75.28206458451794</v>
      </c>
      <c r="K3452" s="22" t="str">
        <f>IF(I3452&lt;&gt;"",SUMIF(Table1[Codigo_servico],A3452,Table1[Subtotal_insumo]),"")</f>
        <v/>
      </c>
      <c r="L3452" s="18">
        <f>IF(Table1[[#This Row],[Ordem_insumos]]&lt;&gt;0,VLOOKUP(Table1[[#This Row],[Codigo_servico]],Preencher_Orcamento!$B:$D,3,FALSE)*Table1[[#This Row],[Qtde_insumo]],"")</f>
        <v>0</v>
      </c>
      <c r="M3452" s="18">
        <f>IF(Table1[[#This Row],[Ordem_insumos]]&lt;&gt;0,VLOOKUP(Table1[[#This Row],[Codigo_servico]],Preencher_Orcamento!$B:$D,3,FALSE)*Table1[[#This Row],[Subtotal_insumo]],"")</f>
        <v>0</v>
      </c>
    </row>
    <row r="3453" spans="1:13" x14ac:dyDescent="0.25">
      <c r="A3453" s="3">
        <v>90440</v>
      </c>
      <c r="B3453" s="125">
        <v>0</v>
      </c>
      <c r="C3453" s="131" t="s">
        <v>3044</v>
      </c>
      <c r="D3453" s="132"/>
      <c r="E3453" s="4"/>
      <c r="F3453" s="4"/>
      <c r="G3453" s="17" t="str">
        <f>IFERROR(VLOOKUP(Table1[[#This Row],[Codigo_insumo]],BD_Insumos!$B:$E,4),"")</f>
        <v/>
      </c>
      <c r="H3453" s="139"/>
      <c r="I3453" s="5" t="s">
        <v>457</v>
      </c>
      <c r="J3453" s="20" t="str">
        <f t="shared" si="53"/>
        <v/>
      </c>
      <c r="K3453" s="21">
        <f>IF(I3453&lt;&gt;"",SUMIF(Table1[Codigo_servico],A3453,Table1[Subtotal_insumo]),"")</f>
        <v>162.44122664887843</v>
      </c>
      <c r="L3453" s="17" t="str">
        <f>IF(Table1[[#This Row],[Ordem_insumos]]&lt;&gt;0,VLOOKUP(Table1[[#This Row],[Codigo_servico]],Preencher_Orcamento!$B:$D,3,FALSE)*Table1[[#This Row],[Qtde_insumo]],"")</f>
        <v/>
      </c>
      <c r="M3453" s="17" t="str">
        <f>IF(Table1[[#This Row],[Ordem_insumos]]&lt;&gt;0,VLOOKUP(Table1[[#This Row],[Codigo_servico]],Preencher_Orcamento!$B:$D,3,FALSE)*Table1[[#This Row],[Subtotal_insumo]],"")</f>
        <v/>
      </c>
    </row>
    <row r="3454" spans="1:13" x14ac:dyDescent="0.25">
      <c r="A3454" s="6">
        <v>90440</v>
      </c>
      <c r="B3454" s="126">
        <v>1</v>
      </c>
      <c r="C3454" s="133"/>
      <c r="D3454" s="134">
        <v>1037</v>
      </c>
      <c r="E3454" s="7" t="s">
        <v>2958</v>
      </c>
      <c r="F3454" s="8" t="s">
        <v>2140</v>
      </c>
      <c r="G3454" s="16">
        <f>IFERROR(VLOOKUP(Table1[[#This Row],[Codigo_insumo]],BD_Insumos!$B:$E,4),"")</f>
        <v>35.200851491517405</v>
      </c>
      <c r="H3454" s="140">
        <v>0.5</v>
      </c>
      <c r="I3454" s="9"/>
      <c r="J3454" s="22">
        <f t="shared" si="53"/>
        <v>17.600425745758702</v>
      </c>
      <c r="K3454" s="22" t="str">
        <f>IF(I3454&lt;&gt;"",SUMIF(Table1[Codigo_servico],A3454,Table1[Subtotal_insumo]),"")</f>
        <v/>
      </c>
      <c r="L3454" s="16">
        <f>IF(Table1[[#This Row],[Ordem_insumos]]&lt;&gt;0,VLOOKUP(Table1[[#This Row],[Codigo_servico]],Preencher_Orcamento!$B:$D,3,FALSE)*Table1[[#This Row],[Qtde_insumo]],"")</f>
        <v>0</v>
      </c>
      <c r="M3454" s="16">
        <f>IF(Table1[[#This Row],[Ordem_insumos]]&lt;&gt;0,VLOOKUP(Table1[[#This Row],[Codigo_servico]],Preencher_Orcamento!$B:$D,3,FALSE)*Table1[[#This Row],[Subtotal_insumo]],"")</f>
        <v>0</v>
      </c>
    </row>
    <row r="3455" spans="1:13" x14ac:dyDescent="0.25">
      <c r="A3455" s="6">
        <v>90440</v>
      </c>
      <c r="B3455" s="126">
        <v>2</v>
      </c>
      <c r="C3455" s="133"/>
      <c r="D3455" s="134">
        <v>2044</v>
      </c>
      <c r="E3455" s="7" t="s">
        <v>2193</v>
      </c>
      <c r="F3455" s="8" t="s">
        <v>2140</v>
      </c>
      <c r="G3455" s="16">
        <f>IFERROR(VLOOKUP(Table1[[#This Row],[Codigo_insumo]],BD_Insumos!$B:$E,4),"")</f>
        <v>13.596734305430379</v>
      </c>
      <c r="H3455" s="140">
        <v>2</v>
      </c>
      <c r="I3455" s="9"/>
      <c r="J3455" s="22">
        <f t="shared" si="53"/>
        <v>27.193468610860759</v>
      </c>
      <c r="K3455" s="22" t="str">
        <f>IF(I3455&lt;&gt;"",SUMIF(Table1[Codigo_servico],A3455,Table1[Subtotal_insumo]),"")</f>
        <v/>
      </c>
      <c r="L3455" s="16">
        <f>IF(Table1[[#This Row],[Ordem_insumos]]&lt;&gt;0,VLOOKUP(Table1[[#This Row],[Codigo_servico]],Preencher_Orcamento!$B:$D,3,FALSE)*Table1[[#This Row],[Qtde_insumo]],"")</f>
        <v>0</v>
      </c>
      <c r="M3455" s="16">
        <f>IF(Table1[[#This Row],[Ordem_insumos]]&lt;&gt;0,VLOOKUP(Table1[[#This Row],[Codigo_servico]],Preencher_Orcamento!$B:$D,3,FALSE)*Table1[[#This Row],[Subtotal_insumo]],"")</f>
        <v>0</v>
      </c>
    </row>
    <row r="3456" spans="1:13" ht="26.25" x14ac:dyDescent="0.25">
      <c r="A3456" s="6">
        <v>90440</v>
      </c>
      <c r="B3456" s="126">
        <v>3</v>
      </c>
      <c r="C3456" s="133"/>
      <c r="D3456" s="134">
        <v>54550</v>
      </c>
      <c r="E3456" s="7" t="s">
        <v>1246</v>
      </c>
      <c r="F3456" s="8" t="s">
        <v>457</v>
      </c>
      <c r="G3456" s="16">
        <f>IFERROR(VLOOKUP(Table1[[#This Row],[Codigo_insumo]],BD_Insumos!$B:$E,4),"")</f>
        <v>80.006299999999996</v>
      </c>
      <c r="H3456" s="140">
        <v>1</v>
      </c>
      <c r="I3456" s="9"/>
      <c r="J3456" s="22">
        <f t="shared" si="53"/>
        <v>80.006299999999996</v>
      </c>
      <c r="K3456" s="22" t="str">
        <f>IF(I3456&lt;&gt;"",SUMIF(Table1[Codigo_servico],A3456,Table1[Subtotal_insumo]),"")</f>
        <v/>
      </c>
      <c r="L3456" s="16">
        <f>IF(Table1[[#This Row],[Ordem_insumos]]&lt;&gt;0,VLOOKUP(Table1[[#This Row],[Codigo_servico]],Preencher_Orcamento!$B:$D,3,FALSE)*Table1[[#This Row],[Qtde_insumo]],"")</f>
        <v>0</v>
      </c>
      <c r="M3456" s="16">
        <f>IF(Table1[[#This Row],[Ordem_insumos]]&lt;&gt;0,VLOOKUP(Table1[[#This Row],[Codigo_servico]],Preencher_Orcamento!$B:$D,3,FALSE)*Table1[[#This Row],[Subtotal_insumo]],"")</f>
        <v>0</v>
      </c>
    </row>
    <row r="3457" spans="1:13" x14ac:dyDescent="0.25">
      <c r="A3457" s="6">
        <v>90440</v>
      </c>
      <c r="B3457" s="126">
        <v>4</v>
      </c>
      <c r="C3457" s="133"/>
      <c r="D3457" s="134">
        <v>2041</v>
      </c>
      <c r="E3457" s="7" t="s">
        <v>2192</v>
      </c>
      <c r="F3457" s="8" t="s">
        <v>2140</v>
      </c>
      <c r="G3457" s="18">
        <f>IFERROR(VLOOKUP(Table1[[#This Row],[Codigo_insumo]],BD_Insumos!$B:$E,4),"")</f>
        <v>18.820516146129485</v>
      </c>
      <c r="H3457" s="140">
        <v>2</v>
      </c>
      <c r="I3457" s="9"/>
      <c r="J3457" s="23">
        <f t="shared" si="53"/>
        <v>37.64103229225897</v>
      </c>
      <c r="K3457" s="22" t="str">
        <f>IF(I3457&lt;&gt;"",SUMIF(Table1[Codigo_servico],A3457,Table1[Subtotal_insumo]),"")</f>
        <v/>
      </c>
      <c r="L3457" s="18">
        <f>IF(Table1[[#This Row],[Ordem_insumos]]&lt;&gt;0,VLOOKUP(Table1[[#This Row],[Codigo_servico]],Preencher_Orcamento!$B:$D,3,FALSE)*Table1[[#This Row],[Qtde_insumo]],"")</f>
        <v>0</v>
      </c>
      <c r="M3457" s="18">
        <f>IF(Table1[[#This Row],[Ordem_insumos]]&lt;&gt;0,VLOOKUP(Table1[[#This Row],[Codigo_servico]],Preencher_Orcamento!$B:$D,3,FALSE)*Table1[[#This Row],[Subtotal_insumo]],"")</f>
        <v>0</v>
      </c>
    </row>
    <row r="3458" spans="1:13" x14ac:dyDescent="0.25">
      <c r="A3458" s="3">
        <v>90441</v>
      </c>
      <c r="B3458" s="125">
        <v>0</v>
      </c>
      <c r="C3458" s="131" t="s">
        <v>3045</v>
      </c>
      <c r="D3458" s="132"/>
      <c r="E3458" s="4"/>
      <c r="F3458" s="4"/>
      <c r="G3458" s="17" t="str">
        <f>IFERROR(VLOOKUP(Table1[[#This Row],[Codigo_insumo]],BD_Insumos!$B:$E,4),"")</f>
        <v/>
      </c>
      <c r="H3458" s="139"/>
      <c r="I3458" s="5" t="s">
        <v>457</v>
      </c>
      <c r="J3458" s="20" t="str">
        <f t="shared" ref="J3458:J3521" si="54">IF(I3458="",G3458*H3458,"")</f>
        <v/>
      </c>
      <c r="K3458" s="21">
        <f>IF(I3458&lt;&gt;"",SUMIF(Table1[Codigo_servico],A3458,Table1[Subtotal_insumo]),"")</f>
        <v>196.16855169403442</v>
      </c>
      <c r="L3458" s="17" t="str">
        <f>IF(Table1[[#This Row],[Ordem_insumos]]&lt;&gt;0,VLOOKUP(Table1[[#This Row],[Codigo_servico]],Preencher_Orcamento!$B:$D,3,FALSE)*Table1[[#This Row],[Qtde_insumo]],"")</f>
        <v/>
      </c>
      <c r="M3458" s="17" t="str">
        <f>IF(Table1[[#This Row],[Ordem_insumos]]&lt;&gt;0,VLOOKUP(Table1[[#This Row],[Codigo_servico]],Preencher_Orcamento!$B:$D,3,FALSE)*Table1[[#This Row],[Subtotal_insumo]],"")</f>
        <v/>
      </c>
    </row>
    <row r="3459" spans="1:13" x14ac:dyDescent="0.25">
      <c r="A3459" s="6">
        <v>90441</v>
      </c>
      <c r="B3459" s="126">
        <v>1</v>
      </c>
      <c r="C3459" s="133"/>
      <c r="D3459" s="134">
        <v>2041</v>
      </c>
      <c r="E3459" s="7" t="s">
        <v>2192</v>
      </c>
      <c r="F3459" s="8" t="s">
        <v>2140</v>
      </c>
      <c r="G3459" s="16">
        <f>IFERROR(VLOOKUP(Table1[[#This Row],[Codigo_insumo]],BD_Insumos!$B:$E,4),"")</f>
        <v>18.820516146129485</v>
      </c>
      <c r="H3459" s="140">
        <v>2.1</v>
      </c>
      <c r="I3459" s="9"/>
      <c r="J3459" s="22">
        <f t="shared" si="54"/>
        <v>39.523083906871918</v>
      </c>
      <c r="K3459" s="22" t="str">
        <f>IF(I3459&lt;&gt;"",SUMIF(Table1[Codigo_servico],A3459,Table1[Subtotal_insumo]),"")</f>
        <v/>
      </c>
      <c r="L3459" s="16">
        <f>IF(Table1[[#This Row],[Ordem_insumos]]&lt;&gt;0,VLOOKUP(Table1[[#This Row],[Codigo_servico]],Preencher_Orcamento!$B:$D,3,FALSE)*Table1[[#This Row],[Qtde_insumo]],"")</f>
        <v>0</v>
      </c>
      <c r="M3459" s="16">
        <f>IF(Table1[[#This Row],[Ordem_insumos]]&lt;&gt;0,VLOOKUP(Table1[[#This Row],[Codigo_servico]],Preencher_Orcamento!$B:$D,3,FALSE)*Table1[[#This Row],[Subtotal_insumo]],"")</f>
        <v>0</v>
      </c>
    </row>
    <row r="3460" spans="1:13" ht="26.25" x14ac:dyDescent="0.25">
      <c r="A3460" s="6">
        <v>90441</v>
      </c>
      <c r="B3460" s="126">
        <v>2</v>
      </c>
      <c r="C3460" s="133"/>
      <c r="D3460" s="134">
        <v>54551</v>
      </c>
      <c r="E3460" s="7" t="s">
        <v>1247</v>
      </c>
      <c r="F3460" s="8" t="s">
        <v>457</v>
      </c>
      <c r="G3460" s="16">
        <f>IFERROR(VLOOKUP(Table1[[#This Row],[Codigo_insumo]],BD_Insumos!$B:$E,4),"")</f>
        <v>110.4919</v>
      </c>
      <c r="H3460" s="140">
        <v>1</v>
      </c>
      <c r="I3460" s="9"/>
      <c r="J3460" s="22">
        <f t="shared" si="54"/>
        <v>110.4919</v>
      </c>
      <c r="K3460" s="22" t="str">
        <f>IF(I3460&lt;&gt;"",SUMIF(Table1[Codigo_servico],A3460,Table1[Subtotal_insumo]),"")</f>
        <v/>
      </c>
      <c r="L3460" s="16">
        <f>IF(Table1[[#This Row],[Ordem_insumos]]&lt;&gt;0,VLOOKUP(Table1[[#This Row],[Codigo_servico]],Preencher_Orcamento!$B:$D,3,FALSE)*Table1[[#This Row],[Qtde_insumo]],"")</f>
        <v>0</v>
      </c>
      <c r="M3460" s="16">
        <f>IF(Table1[[#This Row],[Ordem_insumos]]&lt;&gt;0,VLOOKUP(Table1[[#This Row],[Codigo_servico]],Preencher_Orcamento!$B:$D,3,FALSE)*Table1[[#This Row],[Subtotal_insumo]],"")</f>
        <v>0</v>
      </c>
    </row>
    <row r="3461" spans="1:13" x14ac:dyDescent="0.25">
      <c r="A3461" s="6">
        <v>90441</v>
      </c>
      <c r="B3461" s="126">
        <v>3</v>
      </c>
      <c r="C3461" s="133"/>
      <c r="D3461" s="134">
        <v>2044</v>
      </c>
      <c r="E3461" s="7" t="s">
        <v>2193</v>
      </c>
      <c r="F3461" s="8" t="s">
        <v>2140</v>
      </c>
      <c r="G3461" s="16">
        <f>IFERROR(VLOOKUP(Table1[[#This Row],[Codigo_insumo]],BD_Insumos!$B:$E,4),"")</f>
        <v>13.596734305430379</v>
      </c>
      <c r="H3461" s="140">
        <v>2.1</v>
      </c>
      <c r="I3461" s="9"/>
      <c r="J3461" s="22">
        <f t="shared" si="54"/>
        <v>28.553142041403799</v>
      </c>
      <c r="K3461" s="22" t="str">
        <f>IF(I3461&lt;&gt;"",SUMIF(Table1[Codigo_servico],A3461,Table1[Subtotal_insumo]),"")</f>
        <v/>
      </c>
      <c r="L3461" s="16">
        <f>IF(Table1[[#This Row],[Ordem_insumos]]&lt;&gt;0,VLOOKUP(Table1[[#This Row],[Codigo_servico]],Preencher_Orcamento!$B:$D,3,FALSE)*Table1[[#This Row],[Qtde_insumo]],"")</f>
        <v>0</v>
      </c>
      <c r="M3461" s="16">
        <f>IF(Table1[[#This Row],[Ordem_insumos]]&lt;&gt;0,VLOOKUP(Table1[[#This Row],[Codigo_servico]],Preencher_Orcamento!$B:$D,3,FALSE)*Table1[[#This Row],[Subtotal_insumo]],"")</f>
        <v>0</v>
      </c>
    </row>
    <row r="3462" spans="1:13" x14ac:dyDescent="0.25">
      <c r="A3462" s="6">
        <v>90441</v>
      </c>
      <c r="B3462" s="126">
        <v>4</v>
      </c>
      <c r="C3462" s="133"/>
      <c r="D3462" s="134">
        <v>1037</v>
      </c>
      <c r="E3462" s="7" t="s">
        <v>2958</v>
      </c>
      <c r="F3462" s="8" t="s">
        <v>2140</v>
      </c>
      <c r="G3462" s="18">
        <f>IFERROR(VLOOKUP(Table1[[#This Row],[Codigo_insumo]],BD_Insumos!$B:$E,4),"")</f>
        <v>35.200851491517405</v>
      </c>
      <c r="H3462" s="140">
        <v>0.5</v>
      </c>
      <c r="I3462" s="9"/>
      <c r="J3462" s="23">
        <f t="shared" si="54"/>
        <v>17.600425745758702</v>
      </c>
      <c r="K3462" s="22" t="str">
        <f>IF(I3462&lt;&gt;"",SUMIF(Table1[Codigo_servico],A3462,Table1[Subtotal_insumo]),"")</f>
        <v/>
      </c>
      <c r="L3462" s="18">
        <f>IF(Table1[[#This Row],[Ordem_insumos]]&lt;&gt;0,VLOOKUP(Table1[[#This Row],[Codigo_servico]],Preencher_Orcamento!$B:$D,3,FALSE)*Table1[[#This Row],[Qtde_insumo]],"")</f>
        <v>0</v>
      </c>
      <c r="M3462" s="18">
        <f>IF(Table1[[#This Row],[Ordem_insumos]]&lt;&gt;0,VLOOKUP(Table1[[#This Row],[Codigo_servico]],Preencher_Orcamento!$B:$D,3,FALSE)*Table1[[#This Row],[Subtotal_insumo]],"")</f>
        <v>0</v>
      </c>
    </row>
    <row r="3463" spans="1:13" x14ac:dyDescent="0.25">
      <c r="A3463" s="3">
        <v>90442</v>
      </c>
      <c r="B3463" s="125">
        <v>0</v>
      </c>
      <c r="C3463" s="131" t="s">
        <v>3046</v>
      </c>
      <c r="D3463" s="132"/>
      <c r="E3463" s="4"/>
      <c r="F3463" s="4"/>
      <c r="G3463" s="17" t="str">
        <f>IFERROR(VLOOKUP(Table1[[#This Row],[Codigo_insumo]],BD_Insumos!$B:$E,4),"")</f>
        <v/>
      </c>
      <c r="H3463" s="139"/>
      <c r="I3463" s="5" t="s">
        <v>457</v>
      </c>
      <c r="J3463" s="20" t="str">
        <f t="shared" si="54"/>
        <v/>
      </c>
      <c r="K3463" s="21">
        <f>IF(I3463&lt;&gt;"",SUMIF(Table1[Codigo_servico],A3463,Table1[Subtotal_insumo]),"")</f>
        <v>217.03540178434639</v>
      </c>
      <c r="L3463" s="17" t="str">
        <f>IF(Table1[[#This Row],[Ordem_insumos]]&lt;&gt;0,VLOOKUP(Table1[[#This Row],[Codigo_servico]],Preencher_Orcamento!$B:$D,3,FALSE)*Table1[[#This Row],[Qtde_insumo]],"")</f>
        <v/>
      </c>
      <c r="M3463" s="17" t="str">
        <f>IF(Table1[[#This Row],[Ordem_insumos]]&lt;&gt;0,VLOOKUP(Table1[[#This Row],[Codigo_servico]],Preencher_Orcamento!$B:$D,3,FALSE)*Table1[[#This Row],[Subtotal_insumo]],"")</f>
        <v/>
      </c>
    </row>
    <row r="3464" spans="1:13" ht="26.25" x14ac:dyDescent="0.25">
      <c r="A3464" s="6">
        <v>90442</v>
      </c>
      <c r="B3464" s="126">
        <v>1</v>
      </c>
      <c r="C3464" s="133"/>
      <c r="D3464" s="134">
        <v>54552</v>
      </c>
      <c r="E3464" s="7" t="s">
        <v>1248</v>
      </c>
      <c r="F3464" s="8" t="s">
        <v>457</v>
      </c>
      <c r="G3464" s="16">
        <f>IFERROR(VLOOKUP(Table1[[#This Row],[Codigo_insumo]],BD_Insumos!$B:$E,4),"")</f>
        <v>124.8753</v>
      </c>
      <c r="H3464" s="140">
        <v>1</v>
      </c>
      <c r="I3464" s="9"/>
      <c r="J3464" s="22">
        <f t="shared" si="54"/>
        <v>124.8753</v>
      </c>
      <c r="K3464" s="22" t="str">
        <f>IF(I3464&lt;&gt;"",SUMIF(Table1[Codigo_servico],A3464,Table1[Subtotal_insumo]),"")</f>
        <v/>
      </c>
      <c r="L3464" s="16">
        <f>IF(Table1[[#This Row],[Ordem_insumos]]&lt;&gt;0,VLOOKUP(Table1[[#This Row],[Codigo_servico]],Preencher_Orcamento!$B:$D,3,FALSE)*Table1[[#This Row],[Qtde_insumo]],"")</f>
        <v>0</v>
      </c>
      <c r="M3464" s="16">
        <f>IF(Table1[[#This Row],[Ordem_insumos]]&lt;&gt;0,VLOOKUP(Table1[[#This Row],[Codigo_servico]],Preencher_Orcamento!$B:$D,3,FALSE)*Table1[[#This Row],[Subtotal_insumo]],"")</f>
        <v>0</v>
      </c>
    </row>
    <row r="3465" spans="1:13" x14ac:dyDescent="0.25">
      <c r="A3465" s="6">
        <v>90442</v>
      </c>
      <c r="B3465" s="126">
        <v>2</v>
      </c>
      <c r="C3465" s="133"/>
      <c r="D3465" s="134">
        <v>1037</v>
      </c>
      <c r="E3465" s="7" t="s">
        <v>2958</v>
      </c>
      <c r="F3465" s="8" t="s">
        <v>2140</v>
      </c>
      <c r="G3465" s="16">
        <f>IFERROR(VLOOKUP(Table1[[#This Row],[Codigo_insumo]],BD_Insumos!$B:$E,4),"")</f>
        <v>35.200851491517405</v>
      </c>
      <c r="H3465" s="140">
        <v>0.5</v>
      </c>
      <c r="I3465" s="9"/>
      <c r="J3465" s="22">
        <f t="shared" si="54"/>
        <v>17.600425745758702</v>
      </c>
      <c r="K3465" s="22" t="str">
        <f>IF(I3465&lt;&gt;"",SUMIF(Table1[Codigo_servico],A3465,Table1[Subtotal_insumo]),"")</f>
        <v/>
      </c>
      <c r="L3465" s="16">
        <f>IF(Table1[[#This Row],[Ordem_insumos]]&lt;&gt;0,VLOOKUP(Table1[[#This Row],[Codigo_servico]],Preencher_Orcamento!$B:$D,3,FALSE)*Table1[[#This Row],[Qtde_insumo]],"")</f>
        <v>0</v>
      </c>
      <c r="M3465" s="16">
        <f>IF(Table1[[#This Row],[Ordem_insumos]]&lt;&gt;0,VLOOKUP(Table1[[#This Row],[Codigo_servico]],Preencher_Orcamento!$B:$D,3,FALSE)*Table1[[#This Row],[Subtotal_insumo]],"")</f>
        <v>0</v>
      </c>
    </row>
    <row r="3466" spans="1:13" x14ac:dyDescent="0.25">
      <c r="A3466" s="6">
        <v>90442</v>
      </c>
      <c r="B3466" s="126">
        <v>3</v>
      </c>
      <c r="C3466" s="133"/>
      <c r="D3466" s="134">
        <v>2044</v>
      </c>
      <c r="E3466" s="7" t="s">
        <v>2193</v>
      </c>
      <c r="F3466" s="8" t="s">
        <v>2140</v>
      </c>
      <c r="G3466" s="16">
        <f>IFERROR(VLOOKUP(Table1[[#This Row],[Codigo_insumo]],BD_Insumos!$B:$E,4),"")</f>
        <v>13.596734305430379</v>
      </c>
      <c r="H3466" s="140">
        <v>2.2999999999999998</v>
      </c>
      <c r="I3466" s="9"/>
      <c r="J3466" s="22">
        <f t="shared" si="54"/>
        <v>31.272488902489869</v>
      </c>
      <c r="K3466" s="22" t="str">
        <f>IF(I3466&lt;&gt;"",SUMIF(Table1[Codigo_servico],A3466,Table1[Subtotal_insumo]),"")</f>
        <v/>
      </c>
      <c r="L3466" s="16">
        <f>IF(Table1[[#This Row],[Ordem_insumos]]&lt;&gt;0,VLOOKUP(Table1[[#This Row],[Codigo_servico]],Preencher_Orcamento!$B:$D,3,FALSE)*Table1[[#This Row],[Qtde_insumo]],"")</f>
        <v>0</v>
      </c>
      <c r="M3466" s="16">
        <f>IF(Table1[[#This Row],[Ordem_insumos]]&lt;&gt;0,VLOOKUP(Table1[[#This Row],[Codigo_servico]],Preencher_Orcamento!$B:$D,3,FALSE)*Table1[[#This Row],[Subtotal_insumo]],"")</f>
        <v>0</v>
      </c>
    </row>
    <row r="3467" spans="1:13" x14ac:dyDescent="0.25">
      <c r="A3467" s="6">
        <v>90442</v>
      </c>
      <c r="B3467" s="126">
        <v>4</v>
      </c>
      <c r="C3467" s="133"/>
      <c r="D3467" s="134">
        <v>2041</v>
      </c>
      <c r="E3467" s="7" t="s">
        <v>2192</v>
      </c>
      <c r="F3467" s="8" t="s">
        <v>2140</v>
      </c>
      <c r="G3467" s="18">
        <f>IFERROR(VLOOKUP(Table1[[#This Row],[Codigo_insumo]],BD_Insumos!$B:$E,4),"")</f>
        <v>18.820516146129485</v>
      </c>
      <c r="H3467" s="140">
        <v>2.2999999999999998</v>
      </c>
      <c r="I3467" s="9"/>
      <c r="J3467" s="23">
        <f t="shared" si="54"/>
        <v>43.287187136097813</v>
      </c>
      <c r="K3467" s="22" t="str">
        <f>IF(I3467&lt;&gt;"",SUMIF(Table1[Codigo_servico],A3467,Table1[Subtotal_insumo]),"")</f>
        <v/>
      </c>
      <c r="L3467" s="18">
        <f>IF(Table1[[#This Row],[Ordem_insumos]]&lt;&gt;0,VLOOKUP(Table1[[#This Row],[Codigo_servico]],Preencher_Orcamento!$B:$D,3,FALSE)*Table1[[#This Row],[Qtde_insumo]],"")</f>
        <v>0</v>
      </c>
      <c r="M3467" s="18">
        <f>IF(Table1[[#This Row],[Ordem_insumos]]&lt;&gt;0,VLOOKUP(Table1[[#This Row],[Codigo_servico]],Preencher_Orcamento!$B:$D,3,FALSE)*Table1[[#This Row],[Subtotal_insumo]],"")</f>
        <v>0</v>
      </c>
    </row>
    <row r="3468" spans="1:13" x14ac:dyDescent="0.25">
      <c r="A3468" s="3">
        <v>90448</v>
      </c>
      <c r="B3468" s="125">
        <v>0</v>
      </c>
      <c r="C3468" s="131" t="s">
        <v>3047</v>
      </c>
      <c r="D3468" s="132"/>
      <c r="E3468" s="4"/>
      <c r="F3468" s="4"/>
      <c r="G3468" s="17" t="str">
        <f>IFERROR(VLOOKUP(Table1[[#This Row],[Codigo_insumo]],BD_Insumos!$B:$E,4),"")</f>
        <v/>
      </c>
      <c r="H3468" s="139"/>
      <c r="I3468" s="5" t="s">
        <v>457</v>
      </c>
      <c r="J3468" s="20" t="str">
        <f t="shared" si="54"/>
        <v/>
      </c>
      <c r="K3468" s="21">
        <f>IF(I3468&lt;&gt;"",SUMIF(Table1[Codigo_servico],A3468,Table1[Subtotal_insumo]),"")</f>
        <v>101.47787619731857</v>
      </c>
      <c r="L3468" s="17" t="str">
        <f>IF(Table1[[#This Row],[Ordem_insumos]]&lt;&gt;0,VLOOKUP(Table1[[#This Row],[Codigo_servico]],Preencher_Orcamento!$B:$D,3,FALSE)*Table1[[#This Row],[Qtde_insumo]],"")</f>
        <v/>
      </c>
      <c r="M3468" s="17" t="str">
        <f>IF(Table1[[#This Row],[Ordem_insumos]]&lt;&gt;0,VLOOKUP(Table1[[#This Row],[Codigo_servico]],Preencher_Orcamento!$B:$D,3,FALSE)*Table1[[#This Row],[Subtotal_insumo]],"")</f>
        <v/>
      </c>
    </row>
    <row r="3469" spans="1:13" x14ac:dyDescent="0.25">
      <c r="A3469" s="6">
        <v>90448</v>
      </c>
      <c r="B3469" s="126">
        <v>1</v>
      </c>
      <c r="C3469" s="133"/>
      <c r="D3469" s="134">
        <v>2041</v>
      </c>
      <c r="E3469" s="7" t="s">
        <v>2192</v>
      </c>
      <c r="F3469" s="8" t="s">
        <v>2140</v>
      </c>
      <c r="G3469" s="16">
        <f>IFERROR(VLOOKUP(Table1[[#This Row],[Codigo_insumo]],BD_Insumos!$B:$E,4),"")</f>
        <v>18.820516146129485</v>
      </c>
      <c r="H3469" s="140">
        <v>1</v>
      </c>
      <c r="I3469" s="9"/>
      <c r="J3469" s="22">
        <f t="shared" si="54"/>
        <v>18.820516146129485</v>
      </c>
      <c r="K3469" s="22" t="str">
        <f>IF(I3469&lt;&gt;"",SUMIF(Table1[Codigo_servico],A3469,Table1[Subtotal_insumo]),"")</f>
        <v/>
      </c>
      <c r="L3469" s="16">
        <f>IF(Table1[[#This Row],[Ordem_insumos]]&lt;&gt;0,VLOOKUP(Table1[[#This Row],[Codigo_servico]],Preencher_Orcamento!$B:$D,3,FALSE)*Table1[[#This Row],[Qtde_insumo]],"")</f>
        <v>0</v>
      </c>
      <c r="M3469" s="16">
        <f>IF(Table1[[#This Row],[Ordem_insumos]]&lt;&gt;0,VLOOKUP(Table1[[#This Row],[Codigo_servico]],Preencher_Orcamento!$B:$D,3,FALSE)*Table1[[#This Row],[Subtotal_insumo]],"")</f>
        <v>0</v>
      </c>
    </row>
    <row r="3470" spans="1:13" x14ac:dyDescent="0.25">
      <c r="A3470" s="6">
        <v>90448</v>
      </c>
      <c r="B3470" s="126">
        <v>2</v>
      </c>
      <c r="C3470" s="133"/>
      <c r="D3470" s="134">
        <v>2044</v>
      </c>
      <c r="E3470" s="7" t="s">
        <v>2193</v>
      </c>
      <c r="F3470" s="8" t="s">
        <v>2140</v>
      </c>
      <c r="G3470" s="16">
        <f>IFERROR(VLOOKUP(Table1[[#This Row],[Codigo_insumo]],BD_Insumos!$B:$E,4),"")</f>
        <v>13.596734305430379</v>
      </c>
      <c r="H3470" s="140">
        <v>1</v>
      </c>
      <c r="I3470" s="9"/>
      <c r="J3470" s="22">
        <f t="shared" si="54"/>
        <v>13.596734305430379</v>
      </c>
      <c r="K3470" s="22" t="str">
        <f>IF(I3470&lt;&gt;"",SUMIF(Table1[Codigo_servico],A3470,Table1[Subtotal_insumo]),"")</f>
        <v/>
      </c>
      <c r="L3470" s="16">
        <f>IF(Table1[[#This Row],[Ordem_insumos]]&lt;&gt;0,VLOOKUP(Table1[[#This Row],[Codigo_servico]],Preencher_Orcamento!$B:$D,3,FALSE)*Table1[[#This Row],[Qtde_insumo]],"")</f>
        <v>0</v>
      </c>
      <c r="M3470" s="16">
        <f>IF(Table1[[#This Row],[Ordem_insumos]]&lt;&gt;0,VLOOKUP(Table1[[#This Row],[Codigo_servico]],Preencher_Orcamento!$B:$D,3,FALSE)*Table1[[#This Row],[Subtotal_insumo]],"")</f>
        <v>0</v>
      </c>
    </row>
    <row r="3471" spans="1:13" ht="26.25" x14ac:dyDescent="0.25">
      <c r="A3471" s="6">
        <v>90448</v>
      </c>
      <c r="B3471" s="126">
        <v>3</v>
      </c>
      <c r="C3471" s="133"/>
      <c r="D3471" s="134">
        <v>54560</v>
      </c>
      <c r="E3471" s="7" t="s">
        <v>1249</v>
      </c>
      <c r="F3471" s="8" t="s">
        <v>457</v>
      </c>
      <c r="G3471" s="16">
        <f>IFERROR(VLOOKUP(Table1[[#This Row],[Codigo_insumo]],BD_Insumos!$B:$E,4),"")</f>
        <v>51.4602</v>
      </c>
      <c r="H3471" s="140">
        <v>1</v>
      </c>
      <c r="I3471" s="9"/>
      <c r="J3471" s="22">
        <f t="shared" si="54"/>
        <v>51.4602</v>
      </c>
      <c r="K3471" s="22" t="str">
        <f>IF(I3471&lt;&gt;"",SUMIF(Table1[Codigo_servico],A3471,Table1[Subtotal_insumo]),"")</f>
        <v/>
      </c>
      <c r="L3471" s="16">
        <f>IF(Table1[[#This Row],[Ordem_insumos]]&lt;&gt;0,VLOOKUP(Table1[[#This Row],[Codigo_servico]],Preencher_Orcamento!$B:$D,3,FALSE)*Table1[[#This Row],[Qtde_insumo]],"")</f>
        <v>0</v>
      </c>
      <c r="M3471" s="16">
        <f>IF(Table1[[#This Row],[Ordem_insumos]]&lt;&gt;0,VLOOKUP(Table1[[#This Row],[Codigo_servico]],Preencher_Orcamento!$B:$D,3,FALSE)*Table1[[#This Row],[Subtotal_insumo]],"")</f>
        <v>0</v>
      </c>
    </row>
    <row r="3472" spans="1:13" x14ac:dyDescent="0.25">
      <c r="A3472" s="6">
        <v>90448</v>
      </c>
      <c r="B3472" s="126">
        <v>4</v>
      </c>
      <c r="C3472" s="133"/>
      <c r="D3472" s="134">
        <v>1037</v>
      </c>
      <c r="E3472" s="7" t="s">
        <v>2958</v>
      </c>
      <c r="F3472" s="8" t="s">
        <v>2140</v>
      </c>
      <c r="G3472" s="18">
        <f>IFERROR(VLOOKUP(Table1[[#This Row],[Codigo_insumo]],BD_Insumos!$B:$E,4),"")</f>
        <v>35.200851491517405</v>
      </c>
      <c r="H3472" s="140">
        <v>0.5</v>
      </c>
      <c r="I3472" s="9"/>
      <c r="J3472" s="23">
        <f t="shared" si="54"/>
        <v>17.600425745758702</v>
      </c>
      <c r="K3472" s="22" t="str">
        <f>IF(I3472&lt;&gt;"",SUMIF(Table1[Codigo_servico],A3472,Table1[Subtotal_insumo]),"")</f>
        <v/>
      </c>
      <c r="L3472" s="18">
        <f>IF(Table1[[#This Row],[Ordem_insumos]]&lt;&gt;0,VLOOKUP(Table1[[#This Row],[Codigo_servico]],Preencher_Orcamento!$B:$D,3,FALSE)*Table1[[#This Row],[Qtde_insumo]],"")</f>
        <v>0</v>
      </c>
      <c r="M3472" s="18">
        <f>IF(Table1[[#This Row],[Ordem_insumos]]&lt;&gt;0,VLOOKUP(Table1[[#This Row],[Codigo_servico]],Preencher_Orcamento!$B:$D,3,FALSE)*Table1[[#This Row],[Subtotal_insumo]],"")</f>
        <v>0</v>
      </c>
    </row>
    <row r="3473" spans="1:13" x14ac:dyDescent="0.25">
      <c r="A3473" s="3">
        <v>90460</v>
      </c>
      <c r="B3473" s="125">
        <v>0</v>
      </c>
      <c r="C3473" s="131" t="s">
        <v>3048</v>
      </c>
      <c r="D3473" s="132"/>
      <c r="E3473" s="4"/>
      <c r="F3473" s="4"/>
      <c r="G3473" s="17" t="str">
        <f>IFERROR(VLOOKUP(Table1[[#This Row],[Codigo_insumo]],BD_Insumos!$B:$E,4),"")</f>
        <v/>
      </c>
      <c r="H3473" s="139"/>
      <c r="I3473" s="5" t="s">
        <v>457</v>
      </c>
      <c r="J3473" s="20" t="str">
        <f t="shared" si="54"/>
        <v/>
      </c>
      <c r="K3473" s="21">
        <f>IF(I3473&lt;&gt;"",SUMIF(Table1[Codigo_servico],A3473,Table1[Subtotal_insumo]),"")</f>
        <v>41.241309687677692</v>
      </c>
      <c r="L3473" s="17" t="str">
        <f>IF(Table1[[#This Row],[Ordem_insumos]]&lt;&gt;0,VLOOKUP(Table1[[#This Row],[Codigo_servico]],Preencher_Orcamento!$B:$D,3,FALSE)*Table1[[#This Row],[Qtde_insumo]],"")</f>
        <v/>
      </c>
      <c r="M3473" s="17" t="str">
        <f>IF(Table1[[#This Row],[Ordem_insumos]]&lt;&gt;0,VLOOKUP(Table1[[#This Row],[Codigo_servico]],Preencher_Orcamento!$B:$D,3,FALSE)*Table1[[#This Row],[Subtotal_insumo]],"")</f>
        <v/>
      </c>
    </row>
    <row r="3474" spans="1:13" ht="26.25" x14ac:dyDescent="0.25">
      <c r="A3474" s="6">
        <v>90460</v>
      </c>
      <c r="B3474" s="126">
        <v>1</v>
      </c>
      <c r="C3474" s="133"/>
      <c r="D3474" s="134">
        <v>54580</v>
      </c>
      <c r="E3474" s="7" t="s">
        <v>1252</v>
      </c>
      <c r="F3474" s="8" t="s">
        <v>457</v>
      </c>
      <c r="G3474" s="16">
        <f>IFERROR(VLOOKUP(Table1[[#This Row],[Codigo_insumo]],BD_Insumos!$B:$E,4),"")</f>
        <v>29.949000000000002</v>
      </c>
      <c r="H3474" s="140">
        <v>1</v>
      </c>
      <c r="I3474" s="9"/>
      <c r="J3474" s="22">
        <f t="shared" si="54"/>
        <v>29.949000000000002</v>
      </c>
      <c r="K3474" s="22" t="str">
        <f>IF(I3474&lt;&gt;"",SUMIF(Table1[Codigo_servico],A3474,Table1[Subtotal_insumo]),"")</f>
        <v/>
      </c>
      <c r="L3474" s="16">
        <f>IF(Table1[[#This Row],[Ordem_insumos]]&lt;&gt;0,VLOOKUP(Table1[[#This Row],[Codigo_servico]],Preencher_Orcamento!$B:$D,3,FALSE)*Table1[[#This Row],[Qtde_insumo]],"")</f>
        <v>0</v>
      </c>
      <c r="M3474" s="16">
        <f>IF(Table1[[#This Row],[Ordem_insumos]]&lt;&gt;0,VLOOKUP(Table1[[#This Row],[Codigo_servico]],Preencher_Orcamento!$B:$D,3,FALSE)*Table1[[#This Row],[Subtotal_insumo]],"")</f>
        <v>0</v>
      </c>
    </row>
    <row r="3475" spans="1:13" x14ac:dyDescent="0.25">
      <c r="A3475" s="6">
        <v>90460</v>
      </c>
      <c r="B3475" s="126">
        <v>2</v>
      </c>
      <c r="C3475" s="133"/>
      <c r="D3475" s="134">
        <v>2041</v>
      </c>
      <c r="E3475" s="7" t="s">
        <v>2192</v>
      </c>
      <c r="F3475" s="8" t="s">
        <v>2140</v>
      </c>
      <c r="G3475" s="18">
        <f>IFERROR(VLOOKUP(Table1[[#This Row],[Codigo_insumo]],BD_Insumos!$B:$E,4),"")</f>
        <v>18.820516146129485</v>
      </c>
      <c r="H3475" s="140">
        <v>0.6</v>
      </c>
      <c r="I3475" s="9"/>
      <c r="J3475" s="23">
        <f t="shared" si="54"/>
        <v>11.29230968767769</v>
      </c>
      <c r="K3475" s="22" t="str">
        <f>IF(I3475&lt;&gt;"",SUMIF(Table1[Codigo_servico],A3475,Table1[Subtotal_insumo]),"")</f>
        <v/>
      </c>
      <c r="L3475" s="18">
        <f>IF(Table1[[#This Row],[Ordem_insumos]]&lt;&gt;0,VLOOKUP(Table1[[#This Row],[Codigo_servico]],Preencher_Orcamento!$B:$D,3,FALSE)*Table1[[#This Row],[Qtde_insumo]],"")</f>
        <v>0</v>
      </c>
      <c r="M3475" s="18">
        <f>IF(Table1[[#This Row],[Ordem_insumos]]&lt;&gt;0,VLOOKUP(Table1[[#This Row],[Codigo_servico]],Preencher_Orcamento!$B:$D,3,FALSE)*Table1[[#This Row],[Subtotal_insumo]],"")</f>
        <v>0</v>
      </c>
    </row>
    <row r="3476" spans="1:13" x14ac:dyDescent="0.25">
      <c r="A3476" s="3">
        <v>90465</v>
      </c>
      <c r="B3476" s="125">
        <v>0</v>
      </c>
      <c r="C3476" s="131" t="s">
        <v>3049</v>
      </c>
      <c r="D3476" s="132"/>
      <c r="E3476" s="4"/>
      <c r="F3476" s="4"/>
      <c r="G3476" s="17" t="str">
        <f>IFERROR(VLOOKUP(Table1[[#This Row],[Codigo_insumo]],BD_Insumos!$B:$E,4),"")</f>
        <v/>
      </c>
      <c r="H3476" s="139"/>
      <c r="I3476" s="5" t="s">
        <v>457</v>
      </c>
      <c r="J3476" s="20" t="str">
        <f t="shared" si="54"/>
        <v/>
      </c>
      <c r="K3476" s="21">
        <f>IF(I3476&lt;&gt;"",SUMIF(Table1[Codigo_servico],A3476,Table1[Subtotal_insumo]),"")</f>
        <v>31.916458073064742</v>
      </c>
      <c r="L3476" s="17" t="str">
        <f>IF(Table1[[#This Row],[Ordem_insumos]]&lt;&gt;0,VLOOKUP(Table1[[#This Row],[Codigo_servico]],Preencher_Orcamento!$B:$D,3,FALSE)*Table1[[#This Row],[Qtde_insumo]],"")</f>
        <v/>
      </c>
      <c r="M3476" s="17" t="str">
        <f>IF(Table1[[#This Row],[Ordem_insumos]]&lt;&gt;0,VLOOKUP(Table1[[#This Row],[Codigo_servico]],Preencher_Orcamento!$B:$D,3,FALSE)*Table1[[#This Row],[Subtotal_insumo]],"")</f>
        <v/>
      </c>
    </row>
    <row r="3477" spans="1:13" x14ac:dyDescent="0.25">
      <c r="A3477" s="6">
        <v>90465</v>
      </c>
      <c r="B3477" s="126">
        <v>1</v>
      </c>
      <c r="C3477" s="133"/>
      <c r="D3477" s="134">
        <v>2041</v>
      </c>
      <c r="E3477" s="7" t="s">
        <v>2192</v>
      </c>
      <c r="F3477" s="8" t="s">
        <v>2140</v>
      </c>
      <c r="G3477" s="16">
        <f>IFERROR(VLOOKUP(Table1[[#This Row],[Codigo_insumo]],BD_Insumos!$B:$E,4),"")</f>
        <v>18.820516146129485</v>
      </c>
      <c r="H3477" s="140">
        <v>0.5</v>
      </c>
      <c r="I3477" s="9"/>
      <c r="J3477" s="22">
        <f t="shared" si="54"/>
        <v>9.4102580730647425</v>
      </c>
      <c r="K3477" s="22" t="str">
        <f>IF(I3477&lt;&gt;"",SUMIF(Table1[Codigo_servico],A3477,Table1[Subtotal_insumo]),"")</f>
        <v/>
      </c>
      <c r="L3477" s="16">
        <f>IF(Table1[[#This Row],[Ordem_insumos]]&lt;&gt;0,VLOOKUP(Table1[[#This Row],[Codigo_servico]],Preencher_Orcamento!$B:$D,3,FALSE)*Table1[[#This Row],[Qtde_insumo]],"")</f>
        <v>0</v>
      </c>
      <c r="M3477" s="16">
        <f>IF(Table1[[#This Row],[Ordem_insumos]]&lt;&gt;0,VLOOKUP(Table1[[#This Row],[Codigo_servico]],Preencher_Orcamento!$B:$D,3,FALSE)*Table1[[#This Row],[Subtotal_insumo]],"")</f>
        <v>0</v>
      </c>
    </row>
    <row r="3478" spans="1:13" x14ac:dyDescent="0.25">
      <c r="A3478" s="6">
        <v>90465</v>
      </c>
      <c r="B3478" s="126">
        <v>2</v>
      </c>
      <c r="C3478" s="133"/>
      <c r="D3478" s="134">
        <v>54578</v>
      </c>
      <c r="E3478" s="7" t="s">
        <v>1251</v>
      </c>
      <c r="F3478" s="8" t="s">
        <v>457</v>
      </c>
      <c r="G3478" s="18">
        <f>IFERROR(VLOOKUP(Table1[[#This Row],[Codigo_insumo]],BD_Insumos!$B:$E,4),"")</f>
        <v>22.5062</v>
      </c>
      <c r="H3478" s="140">
        <v>1</v>
      </c>
      <c r="I3478" s="9"/>
      <c r="J3478" s="23">
        <f t="shared" si="54"/>
        <v>22.5062</v>
      </c>
      <c r="K3478" s="22" t="str">
        <f>IF(I3478&lt;&gt;"",SUMIF(Table1[Codigo_servico],A3478,Table1[Subtotal_insumo]),"")</f>
        <v/>
      </c>
      <c r="L3478" s="18">
        <f>IF(Table1[[#This Row],[Ordem_insumos]]&lt;&gt;0,VLOOKUP(Table1[[#This Row],[Codigo_servico]],Preencher_Orcamento!$B:$D,3,FALSE)*Table1[[#This Row],[Qtde_insumo]],"")</f>
        <v>0</v>
      </c>
      <c r="M3478" s="18">
        <f>IF(Table1[[#This Row],[Ordem_insumos]]&lt;&gt;0,VLOOKUP(Table1[[#This Row],[Codigo_servico]],Preencher_Orcamento!$B:$D,3,FALSE)*Table1[[#This Row],[Subtotal_insumo]],"")</f>
        <v>0</v>
      </c>
    </row>
    <row r="3479" spans="1:13" x14ac:dyDescent="0.25">
      <c r="A3479" s="3">
        <v>90468</v>
      </c>
      <c r="B3479" s="125">
        <v>0</v>
      </c>
      <c r="C3479" s="131" t="s">
        <v>3050</v>
      </c>
      <c r="D3479" s="132"/>
      <c r="E3479" s="4"/>
      <c r="F3479" s="4"/>
      <c r="G3479" s="17" t="str">
        <f>IFERROR(VLOOKUP(Table1[[#This Row],[Codigo_insumo]],BD_Insumos!$B:$E,4),"")</f>
        <v/>
      </c>
      <c r="H3479" s="139"/>
      <c r="I3479" s="5" t="s">
        <v>457</v>
      </c>
      <c r="J3479" s="20" t="str">
        <f t="shared" si="54"/>
        <v/>
      </c>
      <c r="K3479" s="21">
        <f>IF(I3479&lt;&gt;"",SUMIF(Table1[Codigo_servico],A3479,Table1[Subtotal_insumo]),"")</f>
        <v>178.42221161740625</v>
      </c>
      <c r="L3479" s="17" t="str">
        <f>IF(Table1[[#This Row],[Ordem_insumos]]&lt;&gt;0,VLOOKUP(Table1[[#This Row],[Codigo_servico]],Preencher_Orcamento!$B:$D,3,FALSE)*Table1[[#This Row],[Qtde_insumo]],"")</f>
        <v/>
      </c>
      <c r="M3479" s="17" t="str">
        <f>IF(Table1[[#This Row],[Ordem_insumos]]&lt;&gt;0,VLOOKUP(Table1[[#This Row],[Codigo_servico]],Preencher_Orcamento!$B:$D,3,FALSE)*Table1[[#This Row],[Subtotal_insumo]],"")</f>
        <v/>
      </c>
    </row>
    <row r="3480" spans="1:13" x14ac:dyDescent="0.25">
      <c r="A3480" s="6">
        <v>90468</v>
      </c>
      <c r="B3480" s="126">
        <v>1</v>
      </c>
      <c r="C3480" s="133"/>
      <c r="D3480" s="134">
        <v>1037</v>
      </c>
      <c r="E3480" s="7" t="s">
        <v>2958</v>
      </c>
      <c r="F3480" s="8" t="s">
        <v>2140</v>
      </c>
      <c r="G3480" s="16">
        <f>IFERROR(VLOOKUP(Table1[[#This Row],[Codigo_insumo]],BD_Insumos!$B:$E,4),"")</f>
        <v>35.200851491517405</v>
      </c>
      <c r="H3480" s="140">
        <v>0.6</v>
      </c>
      <c r="I3480" s="9"/>
      <c r="J3480" s="22">
        <f t="shared" si="54"/>
        <v>21.120510894910442</v>
      </c>
      <c r="K3480" s="22" t="str">
        <f>IF(I3480&lt;&gt;"",SUMIF(Table1[Codigo_servico],A3480,Table1[Subtotal_insumo]),"")</f>
        <v/>
      </c>
      <c r="L3480" s="16">
        <f>IF(Table1[[#This Row],[Ordem_insumos]]&lt;&gt;0,VLOOKUP(Table1[[#This Row],[Codigo_servico]],Preencher_Orcamento!$B:$D,3,FALSE)*Table1[[#This Row],[Qtde_insumo]],"")</f>
        <v>0</v>
      </c>
      <c r="M3480" s="16">
        <f>IF(Table1[[#This Row],[Ordem_insumos]]&lt;&gt;0,VLOOKUP(Table1[[#This Row],[Codigo_servico]],Preencher_Orcamento!$B:$D,3,FALSE)*Table1[[#This Row],[Subtotal_insumo]],"")</f>
        <v>0</v>
      </c>
    </row>
    <row r="3481" spans="1:13" x14ac:dyDescent="0.25">
      <c r="A3481" s="6">
        <v>90468</v>
      </c>
      <c r="B3481" s="126">
        <v>2</v>
      </c>
      <c r="C3481" s="133"/>
      <c r="D3481" s="134">
        <v>2041</v>
      </c>
      <c r="E3481" s="7" t="s">
        <v>2192</v>
      </c>
      <c r="F3481" s="8" t="s">
        <v>2140</v>
      </c>
      <c r="G3481" s="16">
        <f>IFERROR(VLOOKUP(Table1[[#This Row],[Codigo_insumo]],BD_Insumos!$B:$E,4),"")</f>
        <v>18.820516146129485</v>
      </c>
      <c r="H3481" s="140">
        <v>1.6</v>
      </c>
      <c r="I3481" s="9"/>
      <c r="J3481" s="22">
        <f t="shared" si="54"/>
        <v>30.112825833807179</v>
      </c>
      <c r="K3481" s="22" t="str">
        <f>IF(I3481&lt;&gt;"",SUMIF(Table1[Codigo_servico],A3481,Table1[Subtotal_insumo]),"")</f>
        <v/>
      </c>
      <c r="L3481" s="16">
        <f>IF(Table1[[#This Row],[Ordem_insumos]]&lt;&gt;0,VLOOKUP(Table1[[#This Row],[Codigo_servico]],Preencher_Orcamento!$B:$D,3,FALSE)*Table1[[#This Row],[Qtde_insumo]],"")</f>
        <v>0</v>
      </c>
      <c r="M3481" s="16">
        <f>IF(Table1[[#This Row],[Ordem_insumos]]&lt;&gt;0,VLOOKUP(Table1[[#This Row],[Codigo_servico]],Preencher_Orcamento!$B:$D,3,FALSE)*Table1[[#This Row],[Subtotal_insumo]],"")</f>
        <v>0</v>
      </c>
    </row>
    <row r="3482" spans="1:13" ht="26.25" x14ac:dyDescent="0.25">
      <c r="A3482" s="6">
        <v>90468</v>
      </c>
      <c r="B3482" s="126">
        <v>3</v>
      </c>
      <c r="C3482" s="133"/>
      <c r="D3482" s="134">
        <v>61003</v>
      </c>
      <c r="E3482" s="7" t="s">
        <v>1590</v>
      </c>
      <c r="F3482" s="8" t="s">
        <v>457</v>
      </c>
      <c r="G3482" s="16">
        <f>IFERROR(VLOOKUP(Table1[[#This Row],[Codigo_insumo]],BD_Insumos!$B:$E,4),"")</f>
        <v>105.4341</v>
      </c>
      <c r="H3482" s="140">
        <v>1</v>
      </c>
      <c r="I3482" s="9"/>
      <c r="J3482" s="22">
        <f t="shared" si="54"/>
        <v>105.4341</v>
      </c>
      <c r="K3482" s="22" t="str">
        <f>IF(I3482&lt;&gt;"",SUMIF(Table1[Codigo_servico],A3482,Table1[Subtotal_insumo]),"")</f>
        <v/>
      </c>
      <c r="L3482" s="16">
        <f>IF(Table1[[#This Row],[Ordem_insumos]]&lt;&gt;0,VLOOKUP(Table1[[#This Row],[Codigo_servico]],Preencher_Orcamento!$B:$D,3,FALSE)*Table1[[#This Row],[Qtde_insumo]],"")</f>
        <v>0</v>
      </c>
      <c r="M3482" s="16">
        <f>IF(Table1[[#This Row],[Ordem_insumos]]&lt;&gt;0,VLOOKUP(Table1[[#This Row],[Codigo_servico]],Preencher_Orcamento!$B:$D,3,FALSE)*Table1[[#This Row],[Subtotal_insumo]],"")</f>
        <v>0</v>
      </c>
    </row>
    <row r="3483" spans="1:13" x14ac:dyDescent="0.25">
      <c r="A3483" s="6">
        <v>90468</v>
      </c>
      <c r="B3483" s="126">
        <v>4</v>
      </c>
      <c r="C3483" s="133"/>
      <c r="D3483" s="134">
        <v>2044</v>
      </c>
      <c r="E3483" s="7" t="s">
        <v>2193</v>
      </c>
      <c r="F3483" s="8" t="s">
        <v>2140</v>
      </c>
      <c r="G3483" s="18">
        <f>IFERROR(VLOOKUP(Table1[[#This Row],[Codigo_insumo]],BD_Insumos!$B:$E,4),"")</f>
        <v>13.596734305430379</v>
      </c>
      <c r="H3483" s="140">
        <v>1.6</v>
      </c>
      <c r="I3483" s="9"/>
      <c r="J3483" s="23">
        <f t="shared" si="54"/>
        <v>21.754774888688608</v>
      </c>
      <c r="K3483" s="22" t="str">
        <f>IF(I3483&lt;&gt;"",SUMIF(Table1[Codigo_servico],A3483,Table1[Subtotal_insumo]),"")</f>
        <v/>
      </c>
      <c r="L3483" s="18">
        <f>IF(Table1[[#This Row],[Ordem_insumos]]&lt;&gt;0,VLOOKUP(Table1[[#This Row],[Codigo_servico]],Preencher_Orcamento!$B:$D,3,FALSE)*Table1[[#This Row],[Qtde_insumo]],"")</f>
        <v>0</v>
      </c>
      <c r="M3483" s="18">
        <f>IF(Table1[[#This Row],[Ordem_insumos]]&lt;&gt;0,VLOOKUP(Table1[[#This Row],[Codigo_servico]],Preencher_Orcamento!$B:$D,3,FALSE)*Table1[[#This Row],[Subtotal_insumo]],"")</f>
        <v>0</v>
      </c>
    </row>
    <row r="3484" spans="1:13" x14ac:dyDescent="0.25">
      <c r="A3484" s="3">
        <v>90469</v>
      </c>
      <c r="B3484" s="125">
        <v>0</v>
      </c>
      <c r="C3484" s="131" t="s">
        <v>3051</v>
      </c>
      <c r="D3484" s="132"/>
      <c r="E3484" s="4"/>
      <c r="F3484" s="4"/>
      <c r="G3484" s="17" t="str">
        <f>IFERROR(VLOOKUP(Table1[[#This Row],[Codigo_insumo]],BD_Insumos!$B:$E,4),"")</f>
        <v/>
      </c>
      <c r="H3484" s="139"/>
      <c r="I3484" s="5" t="s">
        <v>457</v>
      </c>
      <c r="J3484" s="20" t="str">
        <f t="shared" si="54"/>
        <v/>
      </c>
      <c r="K3484" s="21">
        <f>IF(I3484&lt;&gt;"",SUMIF(Table1[Codigo_servico],A3484,Table1[Subtotal_insumo]),"")</f>
        <v>177.13161161740624</v>
      </c>
      <c r="L3484" s="17" t="str">
        <f>IF(Table1[[#This Row],[Ordem_insumos]]&lt;&gt;0,VLOOKUP(Table1[[#This Row],[Codigo_servico]],Preencher_Orcamento!$B:$D,3,FALSE)*Table1[[#This Row],[Qtde_insumo]],"")</f>
        <v/>
      </c>
      <c r="M3484" s="17" t="str">
        <f>IF(Table1[[#This Row],[Ordem_insumos]]&lt;&gt;0,VLOOKUP(Table1[[#This Row],[Codigo_servico]],Preencher_Orcamento!$B:$D,3,FALSE)*Table1[[#This Row],[Subtotal_insumo]],"")</f>
        <v/>
      </c>
    </row>
    <row r="3485" spans="1:13" ht="26.25" x14ac:dyDescent="0.25">
      <c r="A3485" s="6">
        <v>90469</v>
      </c>
      <c r="B3485" s="126">
        <v>1</v>
      </c>
      <c r="C3485" s="133"/>
      <c r="D3485" s="134">
        <v>61004</v>
      </c>
      <c r="E3485" s="7" t="s">
        <v>1591</v>
      </c>
      <c r="F3485" s="8" t="s">
        <v>457</v>
      </c>
      <c r="G3485" s="16">
        <f>IFERROR(VLOOKUP(Table1[[#This Row],[Codigo_insumo]],BD_Insumos!$B:$E,4),"")</f>
        <v>104.1435</v>
      </c>
      <c r="H3485" s="140">
        <v>1</v>
      </c>
      <c r="I3485" s="9"/>
      <c r="J3485" s="22">
        <f t="shared" si="54"/>
        <v>104.1435</v>
      </c>
      <c r="K3485" s="22" t="str">
        <f>IF(I3485&lt;&gt;"",SUMIF(Table1[Codigo_servico],A3485,Table1[Subtotal_insumo]),"")</f>
        <v/>
      </c>
      <c r="L3485" s="16">
        <f>IF(Table1[[#This Row],[Ordem_insumos]]&lt;&gt;0,VLOOKUP(Table1[[#This Row],[Codigo_servico]],Preencher_Orcamento!$B:$D,3,FALSE)*Table1[[#This Row],[Qtde_insumo]],"")</f>
        <v>0</v>
      </c>
      <c r="M3485" s="16">
        <f>IF(Table1[[#This Row],[Ordem_insumos]]&lt;&gt;0,VLOOKUP(Table1[[#This Row],[Codigo_servico]],Preencher_Orcamento!$B:$D,3,FALSE)*Table1[[#This Row],[Subtotal_insumo]],"")</f>
        <v>0</v>
      </c>
    </row>
    <row r="3486" spans="1:13" x14ac:dyDescent="0.25">
      <c r="A3486" s="6">
        <v>90469</v>
      </c>
      <c r="B3486" s="126">
        <v>2</v>
      </c>
      <c r="C3486" s="133"/>
      <c r="D3486" s="134">
        <v>2044</v>
      </c>
      <c r="E3486" s="7" t="s">
        <v>2193</v>
      </c>
      <c r="F3486" s="8" t="s">
        <v>2140</v>
      </c>
      <c r="G3486" s="16">
        <f>IFERROR(VLOOKUP(Table1[[#This Row],[Codigo_insumo]],BD_Insumos!$B:$E,4),"")</f>
        <v>13.596734305430379</v>
      </c>
      <c r="H3486" s="140">
        <v>1.6</v>
      </c>
      <c r="I3486" s="9"/>
      <c r="J3486" s="22">
        <f t="shared" si="54"/>
        <v>21.754774888688608</v>
      </c>
      <c r="K3486" s="22" t="str">
        <f>IF(I3486&lt;&gt;"",SUMIF(Table1[Codigo_servico],A3486,Table1[Subtotal_insumo]),"")</f>
        <v/>
      </c>
      <c r="L3486" s="16">
        <f>IF(Table1[[#This Row],[Ordem_insumos]]&lt;&gt;0,VLOOKUP(Table1[[#This Row],[Codigo_servico]],Preencher_Orcamento!$B:$D,3,FALSE)*Table1[[#This Row],[Qtde_insumo]],"")</f>
        <v>0</v>
      </c>
      <c r="M3486" s="16">
        <f>IF(Table1[[#This Row],[Ordem_insumos]]&lt;&gt;0,VLOOKUP(Table1[[#This Row],[Codigo_servico]],Preencher_Orcamento!$B:$D,3,FALSE)*Table1[[#This Row],[Subtotal_insumo]],"")</f>
        <v>0</v>
      </c>
    </row>
    <row r="3487" spans="1:13" x14ac:dyDescent="0.25">
      <c r="A3487" s="6">
        <v>90469</v>
      </c>
      <c r="B3487" s="126">
        <v>3</v>
      </c>
      <c r="C3487" s="133"/>
      <c r="D3487" s="134">
        <v>1037</v>
      </c>
      <c r="E3487" s="7" t="s">
        <v>2958</v>
      </c>
      <c r="F3487" s="8" t="s">
        <v>2140</v>
      </c>
      <c r="G3487" s="16">
        <f>IFERROR(VLOOKUP(Table1[[#This Row],[Codigo_insumo]],BD_Insumos!$B:$E,4),"")</f>
        <v>35.200851491517405</v>
      </c>
      <c r="H3487" s="140">
        <v>0.6</v>
      </c>
      <c r="I3487" s="9"/>
      <c r="J3487" s="22">
        <f t="shared" si="54"/>
        <v>21.120510894910442</v>
      </c>
      <c r="K3487" s="22" t="str">
        <f>IF(I3487&lt;&gt;"",SUMIF(Table1[Codigo_servico],A3487,Table1[Subtotal_insumo]),"")</f>
        <v/>
      </c>
      <c r="L3487" s="16">
        <f>IF(Table1[[#This Row],[Ordem_insumos]]&lt;&gt;0,VLOOKUP(Table1[[#This Row],[Codigo_servico]],Preencher_Orcamento!$B:$D,3,FALSE)*Table1[[#This Row],[Qtde_insumo]],"")</f>
        <v>0</v>
      </c>
      <c r="M3487" s="16">
        <f>IF(Table1[[#This Row],[Ordem_insumos]]&lt;&gt;0,VLOOKUP(Table1[[#This Row],[Codigo_servico]],Preencher_Orcamento!$B:$D,3,FALSE)*Table1[[#This Row],[Subtotal_insumo]],"")</f>
        <v>0</v>
      </c>
    </row>
    <row r="3488" spans="1:13" x14ac:dyDescent="0.25">
      <c r="A3488" s="6">
        <v>90469</v>
      </c>
      <c r="B3488" s="126">
        <v>4</v>
      </c>
      <c r="C3488" s="133"/>
      <c r="D3488" s="134">
        <v>2041</v>
      </c>
      <c r="E3488" s="7" t="s">
        <v>2192</v>
      </c>
      <c r="F3488" s="8" t="s">
        <v>2140</v>
      </c>
      <c r="G3488" s="18">
        <f>IFERROR(VLOOKUP(Table1[[#This Row],[Codigo_insumo]],BD_Insumos!$B:$E,4),"")</f>
        <v>18.820516146129485</v>
      </c>
      <c r="H3488" s="140">
        <v>1.6</v>
      </c>
      <c r="I3488" s="9"/>
      <c r="J3488" s="23">
        <f t="shared" si="54"/>
        <v>30.112825833807179</v>
      </c>
      <c r="K3488" s="22" t="str">
        <f>IF(I3488&lt;&gt;"",SUMIF(Table1[Codigo_servico],A3488,Table1[Subtotal_insumo]),"")</f>
        <v/>
      </c>
      <c r="L3488" s="18">
        <f>IF(Table1[[#This Row],[Ordem_insumos]]&lt;&gt;0,VLOOKUP(Table1[[#This Row],[Codigo_servico]],Preencher_Orcamento!$B:$D,3,FALSE)*Table1[[#This Row],[Qtde_insumo]],"")</f>
        <v>0</v>
      </c>
      <c r="M3488" s="18">
        <f>IF(Table1[[#This Row],[Ordem_insumos]]&lt;&gt;0,VLOOKUP(Table1[[#This Row],[Codigo_servico]],Preencher_Orcamento!$B:$D,3,FALSE)*Table1[[#This Row],[Subtotal_insumo]],"")</f>
        <v>0</v>
      </c>
    </row>
    <row r="3489" spans="1:13" x14ac:dyDescent="0.25">
      <c r="A3489" s="3">
        <v>90470</v>
      </c>
      <c r="B3489" s="125">
        <v>0</v>
      </c>
      <c r="C3489" s="131" t="s">
        <v>3052</v>
      </c>
      <c r="D3489" s="132"/>
      <c r="E3489" s="4"/>
      <c r="F3489" s="4"/>
      <c r="G3489" s="17" t="str">
        <f>IFERROR(VLOOKUP(Table1[[#This Row],[Codigo_insumo]],BD_Insumos!$B:$E,4),"")</f>
        <v/>
      </c>
      <c r="H3489" s="139"/>
      <c r="I3489" s="5" t="s">
        <v>457</v>
      </c>
      <c r="J3489" s="20" t="str">
        <f t="shared" si="54"/>
        <v/>
      </c>
      <c r="K3489" s="21">
        <f>IF(I3489&lt;&gt;"",SUMIF(Table1[Codigo_servico],A3489,Table1[Subtotal_insumo]),"")</f>
        <v>231.32701161740621</v>
      </c>
      <c r="L3489" s="17" t="str">
        <f>IF(Table1[[#This Row],[Ordem_insumos]]&lt;&gt;0,VLOOKUP(Table1[[#This Row],[Codigo_servico]],Preencher_Orcamento!$B:$D,3,FALSE)*Table1[[#This Row],[Qtde_insumo]],"")</f>
        <v/>
      </c>
      <c r="M3489" s="17" t="str">
        <f>IF(Table1[[#This Row],[Ordem_insumos]]&lt;&gt;0,VLOOKUP(Table1[[#This Row],[Codigo_servico]],Preencher_Orcamento!$B:$D,3,FALSE)*Table1[[#This Row],[Subtotal_insumo]],"")</f>
        <v/>
      </c>
    </row>
    <row r="3490" spans="1:13" x14ac:dyDescent="0.25">
      <c r="A3490" s="6">
        <v>90470</v>
      </c>
      <c r="B3490" s="126">
        <v>1</v>
      </c>
      <c r="C3490" s="133"/>
      <c r="D3490" s="134">
        <v>2041</v>
      </c>
      <c r="E3490" s="7" t="s">
        <v>2192</v>
      </c>
      <c r="F3490" s="8" t="s">
        <v>2140</v>
      </c>
      <c r="G3490" s="16">
        <f>IFERROR(VLOOKUP(Table1[[#This Row],[Codigo_insumo]],BD_Insumos!$B:$E,4),"")</f>
        <v>18.820516146129485</v>
      </c>
      <c r="H3490" s="140">
        <v>1.6</v>
      </c>
      <c r="I3490" s="9"/>
      <c r="J3490" s="22">
        <f t="shared" si="54"/>
        <v>30.112825833807179</v>
      </c>
      <c r="K3490" s="22" t="str">
        <f>IF(I3490&lt;&gt;"",SUMIF(Table1[Codigo_servico],A3490,Table1[Subtotal_insumo]),"")</f>
        <v/>
      </c>
      <c r="L3490" s="16">
        <f>IF(Table1[[#This Row],[Ordem_insumos]]&lt;&gt;0,VLOOKUP(Table1[[#This Row],[Codigo_servico]],Preencher_Orcamento!$B:$D,3,FALSE)*Table1[[#This Row],[Qtde_insumo]],"")</f>
        <v>0</v>
      </c>
      <c r="M3490" s="16">
        <f>IF(Table1[[#This Row],[Ordem_insumos]]&lt;&gt;0,VLOOKUP(Table1[[#This Row],[Codigo_servico]],Preencher_Orcamento!$B:$D,3,FALSE)*Table1[[#This Row],[Subtotal_insumo]],"")</f>
        <v>0</v>
      </c>
    </row>
    <row r="3491" spans="1:13" x14ac:dyDescent="0.25">
      <c r="A3491" s="6">
        <v>90470</v>
      </c>
      <c r="B3491" s="126">
        <v>2</v>
      </c>
      <c r="C3491" s="133"/>
      <c r="D3491" s="134">
        <v>1037</v>
      </c>
      <c r="E3491" s="7" t="s">
        <v>2958</v>
      </c>
      <c r="F3491" s="8" t="s">
        <v>2140</v>
      </c>
      <c r="G3491" s="16">
        <f>IFERROR(VLOOKUP(Table1[[#This Row],[Codigo_insumo]],BD_Insumos!$B:$E,4),"")</f>
        <v>35.200851491517405</v>
      </c>
      <c r="H3491" s="140">
        <v>0.6</v>
      </c>
      <c r="I3491" s="9"/>
      <c r="J3491" s="22">
        <f t="shared" si="54"/>
        <v>21.120510894910442</v>
      </c>
      <c r="K3491" s="22" t="str">
        <f>IF(I3491&lt;&gt;"",SUMIF(Table1[Codigo_servico],A3491,Table1[Subtotal_insumo]),"")</f>
        <v/>
      </c>
      <c r="L3491" s="16">
        <f>IF(Table1[[#This Row],[Ordem_insumos]]&lt;&gt;0,VLOOKUP(Table1[[#This Row],[Codigo_servico]],Preencher_Orcamento!$B:$D,3,FALSE)*Table1[[#This Row],[Qtde_insumo]],"")</f>
        <v>0</v>
      </c>
      <c r="M3491" s="16">
        <f>IF(Table1[[#This Row],[Ordem_insumos]]&lt;&gt;0,VLOOKUP(Table1[[#This Row],[Codigo_servico]],Preencher_Orcamento!$B:$D,3,FALSE)*Table1[[#This Row],[Subtotal_insumo]],"")</f>
        <v>0</v>
      </c>
    </row>
    <row r="3492" spans="1:13" x14ac:dyDescent="0.25">
      <c r="A3492" s="6">
        <v>90470</v>
      </c>
      <c r="B3492" s="126">
        <v>3</v>
      </c>
      <c r="C3492" s="133"/>
      <c r="D3492" s="134">
        <v>2044</v>
      </c>
      <c r="E3492" s="7" t="s">
        <v>2193</v>
      </c>
      <c r="F3492" s="8" t="s">
        <v>2140</v>
      </c>
      <c r="G3492" s="16">
        <f>IFERROR(VLOOKUP(Table1[[#This Row],[Codigo_insumo]],BD_Insumos!$B:$E,4),"")</f>
        <v>13.596734305430379</v>
      </c>
      <c r="H3492" s="140">
        <v>1.6</v>
      </c>
      <c r="I3492" s="9"/>
      <c r="J3492" s="22">
        <f t="shared" si="54"/>
        <v>21.754774888688608</v>
      </c>
      <c r="K3492" s="22" t="str">
        <f>IF(I3492&lt;&gt;"",SUMIF(Table1[Codigo_servico],A3492,Table1[Subtotal_insumo]),"")</f>
        <v/>
      </c>
      <c r="L3492" s="16">
        <f>IF(Table1[[#This Row],[Ordem_insumos]]&lt;&gt;0,VLOOKUP(Table1[[#This Row],[Codigo_servico]],Preencher_Orcamento!$B:$D,3,FALSE)*Table1[[#This Row],[Qtde_insumo]],"")</f>
        <v>0</v>
      </c>
      <c r="M3492" s="16">
        <f>IF(Table1[[#This Row],[Ordem_insumos]]&lt;&gt;0,VLOOKUP(Table1[[#This Row],[Codigo_servico]],Preencher_Orcamento!$B:$D,3,FALSE)*Table1[[#This Row],[Subtotal_insumo]],"")</f>
        <v>0</v>
      </c>
    </row>
    <row r="3493" spans="1:13" ht="26.25" x14ac:dyDescent="0.25">
      <c r="A3493" s="6">
        <v>90470</v>
      </c>
      <c r="B3493" s="126">
        <v>4</v>
      </c>
      <c r="C3493" s="133"/>
      <c r="D3493" s="134">
        <v>54115</v>
      </c>
      <c r="E3493" s="7" t="s">
        <v>1198</v>
      </c>
      <c r="F3493" s="8" t="s">
        <v>457</v>
      </c>
      <c r="G3493" s="18">
        <f>IFERROR(VLOOKUP(Table1[[#This Row],[Codigo_insumo]],BD_Insumos!$B:$E,4),"")</f>
        <v>158.3389</v>
      </c>
      <c r="H3493" s="140">
        <v>1</v>
      </c>
      <c r="I3493" s="9"/>
      <c r="J3493" s="23">
        <f t="shared" si="54"/>
        <v>158.3389</v>
      </c>
      <c r="K3493" s="22" t="str">
        <f>IF(I3493&lt;&gt;"",SUMIF(Table1[Codigo_servico],A3493,Table1[Subtotal_insumo]),"")</f>
        <v/>
      </c>
      <c r="L3493" s="18">
        <f>IF(Table1[[#This Row],[Ordem_insumos]]&lt;&gt;0,VLOOKUP(Table1[[#This Row],[Codigo_servico]],Preencher_Orcamento!$B:$D,3,FALSE)*Table1[[#This Row],[Qtde_insumo]],"")</f>
        <v>0</v>
      </c>
      <c r="M3493" s="18">
        <f>IF(Table1[[#This Row],[Ordem_insumos]]&lt;&gt;0,VLOOKUP(Table1[[#This Row],[Codigo_servico]],Preencher_Orcamento!$B:$D,3,FALSE)*Table1[[#This Row],[Subtotal_insumo]],"")</f>
        <v>0</v>
      </c>
    </row>
    <row r="3494" spans="1:13" x14ac:dyDescent="0.25">
      <c r="A3494" s="3">
        <v>90472</v>
      </c>
      <c r="B3494" s="125">
        <v>0</v>
      </c>
      <c r="C3494" s="131" t="s">
        <v>3053</v>
      </c>
      <c r="D3494" s="132"/>
      <c r="E3494" s="4"/>
      <c r="F3494" s="4"/>
      <c r="G3494" s="17" t="str">
        <f>IFERROR(VLOOKUP(Table1[[#This Row],[Codigo_insumo]],BD_Insumos!$B:$E,4),"")</f>
        <v/>
      </c>
      <c r="H3494" s="139"/>
      <c r="I3494" s="5" t="s">
        <v>457</v>
      </c>
      <c r="J3494" s="20" t="str">
        <f t="shared" si="54"/>
        <v/>
      </c>
      <c r="K3494" s="21">
        <f>IF(I3494&lt;&gt;"",SUMIF(Table1[Codigo_servico],A3494,Table1[Subtotal_insumo]),"")</f>
        <v>201.49671161740622</v>
      </c>
      <c r="L3494" s="17" t="str">
        <f>IF(Table1[[#This Row],[Ordem_insumos]]&lt;&gt;0,VLOOKUP(Table1[[#This Row],[Codigo_servico]],Preencher_Orcamento!$B:$D,3,FALSE)*Table1[[#This Row],[Qtde_insumo]],"")</f>
        <v/>
      </c>
      <c r="M3494" s="17" t="str">
        <f>IF(Table1[[#This Row],[Ordem_insumos]]&lt;&gt;0,VLOOKUP(Table1[[#This Row],[Codigo_servico]],Preencher_Orcamento!$B:$D,3,FALSE)*Table1[[#This Row],[Subtotal_insumo]],"")</f>
        <v/>
      </c>
    </row>
    <row r="3495" spans="1:13" x14ac:dyDescent="0.25">
      <c r="A3495" s="6">
        <v>90472</v>
      </c>
      <c r="B3495" s="126">
        <v>1</v>
      </c>
      <c r="C3495" s="133"/>
      <c r="D3495" s="134">
        <v>1037</v>
      </c>
      <c r="E3495" s="7" t="s">
        <v>2958</v>
      </c>
      <c r="F3495" s="8" t="s">
        <v>2140</v>
      </c>
      <c r="G3495" s="16">
        <f>IFERROR(VLOOKUP(Table1[[#This Row],[Codigo_insumo]],BD_Insumos!$B:$E,4),"")</f>
        <v>35.200851491517405</v>
      </c>
      <c r="H3495" s="140">
        <v>0.6</v>
      </c>
      <c r="I3495" s="9"/>
      <c r="J3495" s="22">
        <f t="shared" si="54"/>
        <v>21.120510894910442</v>
      </c>
      <c r="K3495" s="22" t="str">
        <f>IF(I3495&lt;&gt;"",SUMIF(Table1[Codigo_servico],A3495,Table1[Subtotal_insumo]),"")</f>
        <v/>
      </c>
      <c r="L3495" s="16">
        <f>IF(Table1[[#This Row],[Ordem_insumos]]&lt;&gt;0,VLOOKUP(Table1[[#This Row],[Codigo_servico]],Preencher_Orcamento!$B:$D,3,FALSE)*Table1[[#This Row],[Qtde_insumo]],"")</f>
        <v>0</v>
      </c>
      <c r="M3495" s="16">
        <f>IF(Table1[[#This Row],[Ordem_insumos]]&lt;&gt;0,VLOOKUP(Table1[[#This Row],[Codigo_servico]],Preencher_Orcamento!$B:$D,3,FALSE)*Table1[[#This Row],[Subtotal_insumo]],"")</f>
        <v>0</v>
      </c>
    </row>
    <row r="3496" spans="1:13" x14ac:dyDescent="0.25">
      <c r="A3496" s="6">
        <v>90472</v>
      </c>
      <c r="B3496" s="126">
        <v>2</v>
      </c>
      <c r="C3496" s="133"/>
      <c r="D3496" s="134">
        <v>2044</v>
      </c>
      <c r="E3496" s="7" t="s">
        <v>2193</v>
      </c>
      <c r="F3496" s="8" t="s">
        <v>2140</v>
      </c>
      <c r="G3496" s="16">
        <f>IFERROR(VLOOKUP(Table1[[#This Row],[Codigo_insumo]],BD_Insumos!$B:$E,4),"")</f>
        <v>13.596734305430379</v>
      </c>
      <c r="H3496" s="140">
        <v>1.6</v>
      </c>
      <c r="I3496" s="9"/>
      <c r="J3496" s="22">
        <f t="shared" si="54"/>
        <v>21.754774888688608</v>
      </c>
      <c r="K3496" s="22" t="str">
        <f>IF(I3496&lt;&gt;"",SUMIF(Table1[Codigo_servico],A3496,Table1[Subtotal_insumo]),"")</f>
        <v/>
      </c>
      <c r="L3496" s="16">
        <f>IF(Table1[[#This Row],[Ordem_insumos]]&lt;&gt;0,VLOOKUP(Table1[[#This Row],[Codigo_servico]],Preencher_Orcamento!$B:$D,3,FALSE)*Table1[[#This Row],[Qtde_insumo]],"")</f>
        <v>0</v>
      </c>
      <c r="M3496" s="16">
        <f>IF(Table1[[#This Row],[Ordem_insumos]]&lt;&gt;0,VLOOKUP(Table1[[#This Row],[Codigo_servico]],Preencher_Orcamento!$B:$D,3,FALSE)*Table1[[#This Row],[Subtotal_insumo]],"")</f>
        <v>0</v>
      </c>
    </row>
    <row r="3497" spans="1:13" x14ac:dyDescent="0.25">
      <c r="A3497" s="6">
        <v>90472</v>
      </c>
      <c r="B3497" s="126">
        <v>3</v>
      </c>
      <c r="C3497" s="133"/>
      <c r="D3497" s="134">
        <v>2041</v>
      </c>
      <c r="E3497" s="7" t="s">
        <v>2192</v>
      </c>
      <c r="F3497" s="8" t="s">
        <v>2140</v>
      </c>
      <c r="G3497" s="16">
        <f>IFERROR(VLOOKUP(Table1[[#This Row],[Codigo_insumo]],BD_Insumos!$B:$E,4),"")</f>
        <v>18.820516146129485</v>
      </c>
      <c r="H3497" s="140">
        <v>1.6</v>
      </c>
      <c r="I3497" s="9"/>
      <c r="J3497" s="22">
        <f t="shared" si="54"/>
        <v>30.112825833807179</v>
      </c>
      <c r="K3497" s="22" t="str">
        <f>IF(I3497&lt;&gt;"",SUMIF(Table1[Codigo_servico],A3497,Table1[Subtotal_insumo]),"")</f>
        <v/>
      </c>
      <c r="L3497" s="16">
        <f>IF(Table1[[#This Row],[Ordem_insumos]]&lt;&gt;0,VLOOKUP(Table1[[#This Row],[Codigo_servico]],Preencher_Orcamento!$B:$D,3,FALSE)*Table1[[#This Row],[Qtde_insumo]],"")</f>
        <v>0</v>
      </c>
      <c r="M3497" s="16">
        <f>IF(Table1[[#This Row],[Ordem_insumos]]&lt;&gt;0,VLOOKUP(Table1[[#This Row],[Codigo_servico]],Preencher_Orcamento!$B:$D,3,FALSE)*Table1[[#This Row],[Subtotal_insumo]],"")</f>
        <v>0</v>
      </c>
    </row>
    <row r="3498" spans="1:13" ht="26.25" x14ac:dyDescent="0.25">
      <c r="A3498" s="6">
        <v>90472</v>
      </c>
      <c r="B3498" s="126">
        <v>4</v>
      </c>
      <c r="C3498" s="133"/>
      <c r="D3498" s="134">
        <v>54112</v>
      </c>
      <c r="E3498" s="7" t="s">
        <v>1197</v>
      </c>
      <c r="F3498" s="8" t="s">
        <v>457</v>
      </c>
      <c r="G3498" s="18">
        <f>IFERROR(VLOOKUP(Table1[[#This Row],[Codigo_insumo]],BD_Insumos!$B:$E,4),"")</f>
        <v>128.5086</v>
      </c>
      <c r="H3498" s="140">
        <v>1</v>
      </c>
      <c r="I3498" s="9"/>
      <c r="J3498" s="23">
        <f t="shared" si="54"/>
        <v>128.5086</v>
      </c>
      <c r="K3498" s="22" t="str">
        <f>IF(I3498&lt;&gt;"",SUMIF(Table1[Codigo_servico],A3498,Table1[Subtotal_insumo]),"")</f>
        <v/>
      </c>
      <c r="L3498" s="18">
        <f>IF(Table1[[#This Row],[Ordem_insumos]]&lt;&gt;0,VLOOKUP(Table1[[#This Row],[Codigo_servico]],Preencher_Orcamento!$B:$D,3,FALSE)*Table1[[#This Row],[Qtde_insumo]],"")</f>
        <v>0</v>
      </c>
      <c r="M3498" s="18">
        <f>IF(Table1[[#This Row],[Ordem_insumos]]&lt;&gt;0,VLOOKUP(Table1[[#This Row],[Codigo_servico]],Preencher_Orcamento!$B:$D,3,FALSE)*Table1[[#This Row],[Subtotal_insumo]],"")</f>
        <v>0</v>
      </c>
    </row>
    <row r="3499" spans="1:13" x14ac:dyDescent="0.25">
      <c r="A3499" s="3">
        <v>90475</v>
      </c>
      <c r="B3499" s="125">
        <v>0</v>
      </c>
      <c r="C3499" s="131" t="s">
        <v>3054</v>
      </c>
      <c r="D3499" s="132"/>
      <c r="E3499" s="4"/>
      <c r="F3499" s="4"/>
      <c r="G3499" s="17" t="str">
        <f>IFERROR(VLOOKUP(Table1[[#This Row],[Codigo_insumo]],BD_Insumos!$B:$E,4),"")</f>
        <v/>
      </c>
      <c r="H3499" s="139"/>
      <c r="I3499" s="5" t="s">
        <v>457</v>
      </c>
      <c r="J3499" s="20" t="str">
        <f t="shared" si="54"/>
        <v/>
      </c>
      <c r="K3499" s="21">
        <f>IF(I3499&lt;&gt;"",SUMIF(Table1[Codigo_servico],A3499,Table1[Subtotal_insumo]),"")</f>
        <v>231.8860617077182</v>
      </c>
      <c r="L3499" s="17" t="str">
        <f>IF(Table1[[#This Row],[Ordem_insumos]]&lt;&gt;0,VLOOKUP(Table1[[#This Row],[Codigo_servico]],Preencher_Orcamento!$B:$D,3,FALSE)*Table1[[#This Row],[Qtde_insumo]],"")</f>
        <v/>
      </c>
      <c r="M3499" s="17" t="str">
        <f>IF(Table1[[#This Row],[Ordem_insumos]]&lt;&gt;0,VLOOKUP(Table1[[#This Row],[Codigo_servico]],Preencher_Orcamento!$B:$D,3,FALSE)*Table1[[#This Row],[Subtotal_insumo]],"")</f>
        <v/>
      </c>
    </row>
    <row r="3500" spans="1:13" x14ac:dyDescent="0.25">
      <c r="A3500" s="6">
        <v>90475</v>
      </c>
      <c r="B3500" s="126">
        <v>1</v>
      </c>
      <c r="C3500" s="133"/>
      <c r="D3500" s="134">
        <v>2041</v>
      </c>
      <c r="E3500" s="7" t="s">
        <v>2192</v>
      </c>
      <c r="F3500" s="8" t="s">
        <v>2140</v>
      </c>
      <c r="G3500" s="16">
        <f>IFERROR(VLOOKUP(Table1[[#This Row],[Codigo_insumo]],BD_Insumos!$B:$E,4),"")</f>
        <v>18.820516146129485</v>
      </c>
      <c r="H3500" s="140">
        <v>1.8</v>
      </c>
      <c r="I3500" s="9"/>
      <c r="J3500" s="22">
        <f t="shared" si="54"/>
        <v>33.876929063033074</v>
      </c>
      <c r="K3500" s="22" t="str">
        <f>IF(I3500&lt;&gt;"",SUMIF(Table1[Codigo_servico],A3500,Table1[Subtotal_insumo]),"")</f>
        <v/>
      </c>
      <c r="L3500" s="16">
        <f>IF(Table1[[#This Row],[Ordem_insumos]]&lt;&gt;0,VLOOKUP(Table1[[#This Row],[Codigo_servico]],Preencher_Orcamento!$B:$D,3,FALSE)*Table1[[#This Row],[Qtde_insumo]],"")</f>
        <v>0</v>
      </c>
      <c r="M3500" s="16">
        <f>IF(Table1[[#This Row],[Ordem_insumos]]&lt;&gt;0,VLOOKUP(Table1[[#This Row],[Codigo_servico]],Preencher_Orcamento!$B:$D,3,FALSE)*Table1[[#This Row],[Subtotal_insumo]],"")</f>
        <v>0</v>
      </c>
    </row>
    <row r="3501" spans="1:13" x14ac:dyDescent="0.25">
      <c r="A3501" s="6">
        <v>90475</v>
      </c>
      <c r="B3501" s="126">
        <v>2</v>
      </c>
      <c r="C3501" s="133"/>
      <c r="D3501" s="134">
        <v>2044</v>
      </c>
      <c r="E3501" s="7" t="s">
        <v>2193</v>
      </c>
      <c r="F3501" s="8" t="s">
        <v>2140</v>
      </c>
      <c r="G3501" s="16">
        <f>IFERROR(VLOOKUP(Table1[[#This Row],[Codigo_insumo]],BD_Insumos!$B:$E,4),"")</f>
        <v>13.596734305430379</v>
      </c>
      <c r="H3501" s="140">
        <v>1.8</v>
      </c>
      <c r="I3501" s="9"/>
      <c r="J3501" s="22">
        <f t="shared" si="54"/>
        <v>24.474121749774682</v>
      </c>
      <c r="K3501" s="22" t="str">
        <f>IF(I3501&lt;&gt;"",SUMIF(Table1[Codigo_servico],A3501,Table1[Subtotal_insumo]),"")</f>
        <v/>
      </c>
      <c r="L3501" s="16">
        <f>IF(Table1[[#This Row],[Ordem_insumos]]&lt;&gt;0,VLOOKUP(Table1[[#This Row],[Codigo_servico]],Preencher_Orcamento!$B:$D,3,FALSE)*Table1[[#This Row],[Qtde_insumo]],"")</f>
        <v>0</v>
      </c>
      <c r="M3501" s="16">
        <f>IF(Table1[[#This Row],[Ordem_insumos]]&lt;&gt;0,VLOOKUP(Table1[[#This Row],[Codigo_servico]],Preencher_Orcamento!$B:$D,3,FALSE)*Table1[[#This Row],[Subtotal_insumo]],"")</f>
        <v>0</v>
      </c>
    </row>
    <row r="3502" spans="1:13" ht="26.25" x14ac:dyDescent="0.25">
      <c r="A3502" s="6">
        <v>90475</v>
      </c>
      <c r="B3502" s="126">
        <v>3</v>
      </c>
      <c r="C3502" s="133"/>
      <c r="D3502" s="134">
        <v>54116</v>
      </c>
      <c r="E3502" s="7" t="s">
        <v>1199</v>
      </c>
      <c r="F3502" s="8" t="s">
        <v>457</v>
      </c>
      <c r="G3502" s="16">
        <f>IFERROR(VLOOKUP(Table1[[#This Row],[Codigo_insumo]],BD_Insumos!$B:$E,4),"")</f>
        <v>152.4145</v>
      </c>
      <c r="H3502" s="140">
        <v>1</v>
      </c>
      <c r="I3502" s="9"/>
      <c r="J3502" s="22">
        <f t="shared" si="54"/>
        <v>152.4145</v>
      </c>
      <c r="K3502" s="22" t="str">
        <f>IF(I3502&lt;&gt;"",SUMIF(Table1[Codigo_servico],A3502,Table1[Subtotal_insumo]),"")</f>
        <v/>
      </c>
      <c r="L3502" s="16">
        <f>IF(Table1[[#This Row],[Ordem_insumos]]&lt;&gt;0,VLOOKUP(Table1[[#This Row],[Codigo_servico]],Preencher_Orcamento!$B:$D,3,FALSE)*Table1[[#This Row],[Qtde_insumo]],"")</f>
        <v>0</v>
      </c>
      <c r="M3502" s="16">
        <f>IF(Table1[[#This Row],[Ordem_insumos]]&lt;&gt;0,VLOOKUP(Table1[[#This Row],[Codigo_servico]],Preencher_Orcamento!$B:$D,3,FALSE)*Table1[[#This Row],[Subtotal_insumo]],"")</f>
        <v>0</v>
      </c>
    </row>
    <row r="3503" spans="1:13" x14ac:dyDescent="0.25">
      <c r="A3503" s="6">
        <v>90475</v>
      </c>
      <c r="B3503" s="126">
        <v>4</v>
      </c>
      <c r="C3503" s="133"/>
      <c r="D3503" s="134">
        <v>1037</v>
      </c>
      <c r="E3503" s="7" t="s">
        <v>2958</v>
      </c>
      <c r="F3503" s="8" t="s">
        <v>2140</v>
      </c>
      <c r="G3503" s="18">
        <f>IFERROR(VLOOKUP(Table1[[#This Row],[Codigo_insumo]],BD_Insumos!$B:$E,4),"")</f>
        <v>35.200851491517405</v>
      </c>
      <c r="H3503" s="140">
        <v>0.6</v>
      </c>
      <c r="I3503" s="9"/>
      <c r="J3503" s="23">
        <f t="shared" si="54"/>
        <v>21.120510894910442</v>
      </c>
      <c r="K3503" s="22" t="str">
        <f>IF(I3503&lt;&gt;"",SUMIF(Table1[Codigo_servico],A3503,Table1[Subtotal_insumo]),"")</f>
        <v/>
      </c>
      <c r="L3503" s="18">
        <f>IF(Table1[[#This Row],[Ordem_insumos]]&lt;&gt;0,VLOOKUP(Table1[[#This Row],[Codigo_servico]],Preencher_Orcamento!$B:$D,3,FALSE)*Table1[[#This Row],[Qtde_insumo]],"")</f>
        <v>0</v>
      </c>
      <c r="M3503" s="18">
        <f>IF(Table1[[#This Row],[Ordem_insumos]]&lt;&gt;0,VLOOKUP(Table1[[#This Row],[Codigo_servico]],Preencher_Orcamento!$B:$D,3,FALSE)*Table1[[#This Row],[Subtotal_insumo]],"")</f>
        <v>0</v>
      </c>
    </row>
    <row r="3504" spans="1:13" x14ac:dyDescent="0.25">
      <c r="A3504" s="3">
        <v>90476</v>
      </c>
      <c r="B3504" s="125">
        <v>0</v>
      </c>
      <c r="C3504" s="131" t="s">
        <v>3055</v>
      </c>
      <c r="D3504" s="132"/>
      <c r="E3504" s="4"/>
      <c r="F3504" s="4"/>
      <c r="G3504" s="17" t="str">
        <f>IFERROR(VLOOKUP(Table1[[#This Row],[Codigo_insumo]],BD_Insumos!$B:$E,4),"")</f>
        <v/>
      </c>
      <c r="H3504" s="139"/>
      <c r="I3504" s="5" t="s">
        <v>457</v>
      </c>
      <c r="J3504" s="20" t="str">
        <f t="shared" si="54"/>
        <v/>
      </c>
      <c r="K3504" s="21">
        <f>IF(I3504&lt;&gt;"",SUMIF(Table1[Codigo_servico],A3504,Table1[Subtotal_insumo]),"")</f>
        <v>356.92538675287426</v>
      </c>
      <c r="L3504" s="17" t="str">
        <f>IF(Table1[[#This Row],[Ordem_insumos]]&lt;&gt;0,VLOOKUP(Table1[[#This Row],[Codigo_servico]],Preencher_Orcamento!$B:$D,3,FALSE)*Table1[[#This Row],[Qtde_insumo]],"")</f>
        <v/>
      </c>
      <c r="M3504" s="17" t="str">
        <f>IF(Table1[[#This Row],[Ordem_insumos]]&lt;&gt;0,VLOOKUP(Table1[[#This Row],[Codigo_servico]],Preencher_Orcamento!$B:$D,3,FALSE)*Table1[[#This Row],[Subtotal_insumo]],"")</f>
        <v/>
      </c>
    </row>
    <row r="3505" spans="1:13" ht="26.25" x14ac:dyDescent="0.25">
      <c r="A3505" s="6">
        <v>90476</v>
      </c>
      <c r="B3505" s="126">
        <v>1</v>
      </c>
      <c r="C3505" s="133"/>
      <c r="D3505" s="134">
        <v>54117</v>
      </c>
      <c r="E3505" s="7" t="s">
        <v>1200</v>
      </c>
      <c r="F3505" s="8" t="s">
        <v>457</v>
      </c>
      <c r="G3505" s="16">
        <f>IFERROR(VLOOKUP(Table1[[#This Row],[Codigo_insumo]],BD_Insumos!$B:$E,4),"")</f>
        <v>274.21210000000002</v>
      </c>
      <c r="H3505" s="140">
        <v>1</v>
      </c>
      <c r="I3505" s="9"/>
      <c r="J3505" s="22">
        <f t="shared" si="54"/>
        <v>274.21210000000002</v>
      </c>
      <c r="K3505" s="22" t="str">
        <f>IF(I3505&lt;&gt;"",SUMIF(Table1[Codigo_servico],A3505,Table1[Subtotal_insumo]),"")</f>
        <v/>
      </c>
      <c r="L3505" s="16">
        <f>IF(Table1[[#This Row],[Ordem_insumos]]&lt;&gt;0,VLOOKUP(Table1[[#This Row],[Codigo_servico]],Preencher_Orcamento!$B:$D,3,FALSE)*Table1[[#This Row],[Qtde_insumo]],"")</f>
        <v>0</v>
      </c>
      <c r="M3505" s="16">
        <f>IF(Table1[[#This Row],[Ordem_insumos]]&lt;&gt;0,VLOOKUP(Table1[[#This Row],[Codigo_servico]],Preencher_Orcamento!$B:$D,3,FALSE)*Table1[[#This Row],[Subtotal_insumo]],"")</f>
        <v>0</v>
      </c>
    </row>
    <row r="3506" spans="1:13" x14ac:dyDescent="0.25">
      <c r="A3506" s="6">
        <v>90476</v>
      </c>
      <c r="B3506" s="126">
        <v>2</v>
      </c>
      <c r="C3506" s="133"/>
      <c r="D3506" s="134">
        <v>1037</v>
      </c>
      <c r="E3506" s="7" t="s">
        <v>2958</v>
      </c>
      <c r="F3506" s="8" t="s">
        <v>2140</v>
      </c>
      <c r="G3506" s="16">
        <f>IFERROR(VLOOKUP(Table1[[#This Row],[Codigo_insumo]],BD_Insumos!$B:$E,4),"")</f>
        <v>35.200851491517405</v>
      </c>
      <c r="H3506" s="140">
        <v>0.6</v>
      </c>
      <c r="I3506" s="9"/>
      <c r="J3506" s="22">
        <f t="shared" si="54"/>
        <v>21.120510894910442</v>
      </c>
      <c r="K3506" s="22" t="str">
        <f>IF(I3506&lt;&gt;"",SUMIF(Table1[Codigo_servico],A3506,Table1[Subtotal_insumo]),"")</f>
        <v/>
      </c>
      <c r="L3506" s="16">
        <f>IF(Table1[[#This Row],[Ordem_insumos]]&lt;&gt;0,VLOOKUP(Table1[[#This Row],[Codigo_servico]],Preencher_Orcamento!$B:$D,3,FALSE)*Table1[[#This Row],[Qtde_insumo]],"")</f>
        <v>0</v>
      </c>
      <c r="M3506" s="16">
        <f>IF(Table1[[#This Row],[Ordem_insumos]]&lt;&gt;0,VLOOKUP(Table1[[#This Row],[Codigo_servico]],Preencher_Orcamento!$B:$D,3,FALSE)*Table1[[#This Row],[Subtotal_insumo]],"")</f>
        <v>0</v>
      </c>
    </row>
    <row r="3507" spans="1:13" x14ac:dyDescent="0.25">
      <c r="A3507" s="6">
        <v>90476</v>
      </c>
      <c r="B3507" s="126">
        <v>3</v>
      </c>
      <c r="C3507" s="133"/>
      <c r="D3507" s="134">
        <v>2041</v>
      </c>
      <c r="E3507" s="7" t="s">
        <v>2192</v>
      </c>
      <c r="F3507" s="8" t="s">
        <v>2140</v>
      </c>
      <c r="G3507" s="16">
        <f>IFERROR(VLOOKUP(Table1[[#This Row],[Codigo_insumo]],BD_Insumos!$B:$E,4),"")</f>
        <v>18.820516146129485</v>
      </c>
      <c r="H3507" s="140">
        <v>1.9</v>
      </c>
      <c r="I3507" s="9"/>
      <c r="J3507" s="22">
        <f t="shared" si="54"/>
        <v>35.758980677646022</v>
      </c>
      <c r="K3507" s="22" t="str">
        <f>IF(I3507&lt;&gt;"",SUMIF(Table1[Codigo_servico],A3507,Table1[Subtotal_insumo]),"")</f>
        <v/>
      </c>
      <c r="L3507" s="16">
        <f>IF(Table1[[#This Row],[Ordem_insumos]]&lt;&gt;0,VLOOKUP(Table1[[#This Row],[Codigo_servico]],Preencher_Orcamento!$B:$D,3,FALSE)*Table1[[#This Row],[Qtde_insumo]],"")</f>
        <v>0</v>
      </c>
      <c r="M3507" s="16">
        <f>IF(Table1[[#This Row],[Ordem_insumos]]&lt;&gt;0,VLOOKUP(Table1[[#This Row],[Codigo_servico]],Preencher_Orcamento!$B:$D,3,FALSE)*Table1[[#This Row],[Subtotal_insumo]],"")</f>
        <v>0</v>
      </c>
    </row>
    <row r="3508" spans="1:13" x14ac:dyDescent="0.25">
      <c r="A3508" s="6">
        <v>90476</v>
      </c>
      <c r="B3508" s="126">
        <v>4</v>
      </c>
      <c r="C3508" s="133"/>
      <c r="D3508" s="134">
        <v>2044</v>
      </c>
      <c r="E3508" s="7" t="s">
        <v>2193</v>
      </c>
      <c r="F3508" s="8" t="s">
        <v>2140</v>
      </c>
      <c r="G3508" s="18">
        <f>IFERROR(VLOOKUP(Table1[[#This Row],[Codigo_insumo]],BD_Insumos!$B:$E,4),"")</f>
        <v>13.596734305430379</v>
      </c>
      <c r="H3508" s="140">
        <v>1.9</v>
      </c>
      <c r="I3508" s="9"/>
      <c r="J3508" s="23">
        <f t="shared" si="54"/>
        <v>25.833795180317718</v>
      </c>
      <c r="K3508" s="22" t="str">
        <f>IF(I3508&lt;&gt;"",SUMIF(Table1[Codigo_servico],A3508,Table1[Subtotal_insumo]),"")</f>
        <v/>
      </c>
      <c r="L3508" s="18">
        <f>IF(Table1[[#This Row],[Ordem_insumos]]&lt;&gt;0,VLOOKUP(Table1[[#This Row],[Codigo_servico]],Preencher_Orcamento!$B:$D,3,FALSE)*Table1[[#This Row],[Qtde_insumo]],"")</f>
        <v>0</v>
      </c>
      <c r="M3508" s="18">
        <f>IF(Table1[[#This Row],[Ordem_insumos]]&lt;&gt;0,VLOOKUP(Table1[[#This Row],[Codigo_servico]],Preencher_Orcamento!$B:$D,3,FALSE)*Table1[[#This Row],[Subtotal_insumo]],"")</f>
        <v>0</v>
      </c>
    </row>
    <row r="3509" spans="1:13" x14ac:dyDescent="0.25">
      <c r="A3509" s="3">
        <v>90477</v>
      </c>
      <c r="B3509" s="125">
        <v>0</v>
      </c>
      <c r="C3509" s="131" t="s">
        <v>3056</v>
      </c>
      <c r="D3509" s="132"/>
      <c r="E3509" s="4"/>
      <c r="F3509" s="4"/>
      <c r="G3509" s="17" t="str">
        <f>IFERROR(VLOOKUP(Table1[[#This Row],[Codigo_insumo]],BD_Insumos!$B:$E,4),"")</f>
        <v/>
      </c>
      <c r="H3509" s="139"/>
      <c r="I3509" s="5" t="s">
        <v>457</v>
      </c>
      <c r="J3509" s="20" t="str">
        <f t="shared" si="54"/>
        <v/>
      </c>
      <c r="K3509" s="21">
        <f>IF(I3509&lt;&gt;"",SUMIF(Table1[Codigo_servico],A3509,Table1[Subtotal_insumo]),"")</f>
        <v>339.83131179803013</v>
      </c>
      <c r="L3509" s="17" t="str">
        <f>IF(Table1[[#This Row],[Ordem_insumos]]&lt;&gt;0,VLOOKUP(Table1[[#This Row],[Codigo_servico]],Preencher_Orcamento!$B:$D,3,FALSE)*Table1[[#This Row],[Qtde_insumo]],"")</f>
        <v/>
      </c>
      <c r="M3509" s="17" t="str">
        <f>IF(Table1[[#This Row],[Ordem_insumos]]&lt;&gt;0,VLOOKUP(Table1[[#This Row],[Codigo_servico]],Preencher_Orcamento!$B:$D,3,FALSE)*Table1[[#This Row],[Subtotal_insumo]],"")</f>
        <v/>
      </c>
    </row>
    <row r="3510" spans="1:13" x14ac:dyDescent="0.25">
      <c r="A3510" s="6">
        <v>90477</v>
      </c>
      <c r="B3510" s="126">
        <v>1</v>
      </c>
      <c r="C3510" s="133"/>
      <c r="D3510" s="134">
        <v>2041</v>
      </c>
      <c r="E3510" s="7" t="s">
        <v>2192</v>
      </c>
      <c r="F3510" s="8" t="s">
        <v>2140</v>
      </c>
      <c r="G3510" s="16">
        <f>IFERROR(VLOOKUP(Table1[[#This Row],[Codigo_insumo]],BD_Insumos!$B:$E,4),"")</f>
        <v>18.820516146129485</v>
      </c>
      <c r="H3510" s="140">
        <v>2</v>
      </c>
      <c r="I3510" s="9"/>
      <c r="J3510" s="22">
        <f t="shared" si="54"/>
        <v>37.64103229225897</v>
      </c>
      <c r="K3510" s="22" t="str">
        <f>IF(I3510&lt;&gt;"",SUMIF(Table1[Codigo_servico],A3510,Table1[Subtotal_insumo]),"")</f>
        <v/>
      </c>
      <c r="L3510" s="16">
        <f>IF(Table1[[#This Row],[Ordem_insumos]]&lt;&gt;0,VLOOKUP(Table1[[#This Row],[Codigo_servico]],Preencher_Orcamento!$B:$D,3,FALSE)*Table1[[#This Row],[Qtde_insumo]],"")</f>
        <v>0</v>
      </c>
      <c r="M3510" s="16">
        <f>IF(Table1[[#This Row],[Ordem_insumos]]&lt;&gt;0,VLOOKUP(Table1[[#This Row],[Codigo_servico]],Preencher_Orcamento!$B:$D,3,FALSE)*Table1[[#This Row],[Subtotal_insumo]],"")</f>
        <v>0</v>
      </c>
    </row>
    <row r="3511" spans="1:13" x14ac:dyDescent="0.25">
      <c r="A3511" s="6">
        <v>90477</v>
      </c>
      <c r="B3511" s="126">
        <v>2</v>
      </c>
      <c r="C3511" s="133"/>
      <c r="D3511" s="134">
        <v>2044</v>
      </c>
      <c r="E3511" s="7" t="s">
        <v>2193</v>
      </c>
      <c r="F3511" s="8" t="s">
        <v>2140</v>
      </c>
      <c r="G3511" s="16">
        <f>IFERROR(VLOOKUP(Table1[[#This Row],[Codigo_insumo]],BD_Insumos!$B:$E,4),"")</f>
        <v>13.596734305430379</v>
      </c>
      <c r="H3511" s="140">
        <v>2</v>
      </c>
      <c r="I3511" s="9"/>
      <c r="J3511" s="22">
        <f t="shared" si="54"/>
        <v>27.193468610860759</v>
      </c>
      <c r="K3511" s="22" t="str">
        <f>IF(I3511&lt;&gt;"",SUMIF(Table1[Codigo_servico],A3511,Table1[Subtotal_insumo]),"")</f>
        <v/>
      </c>
      <c r="L3511" s="16">
        <f>IF(Table1[[#This Row],[Ordem_insumos]]&lt;&gt;0,VLOOKUP(Table1[[#This Row],[Codigo_servico]],Preencher_Orcamento!$B:$D,3,FALSE)*Table1[[#This Row],[Qtde_insumo]],"")</f>
        <v>0</v>
      </c>
      <c r="M3511" s="16">
        <f>IF(Table1[[#This Row],[Ordem_insumos]]&lt;&gt;0,VLOOKUP(Table1[[#This Row],[Codigo_servico]],Preencher_Orcamento!$B:$D,3,FALSE)*Table1[[#This Row],[Subtotal_insumo]],"")</f>
        <v>0</v>
      </c>
    </row>
    <row r="3512" spans="1:13" x14ac:dyDescent="0.25">
      <c r="A3512" s="6">
        <v>90477</v>
      </c>
      <c r="B3512" s="126">
        <v>3</v>
      </c>
      <c r="C3512" s="133"/>
      <c r="D3512" s="134">
        <v>1037</v>
      </c>
      <c r="E3512" s="7" t="s">
        <v>2958</v>
      </c>
      <c r="F3512" s="8" t="s">
        <v>2140</v>
      </c>
      <c r="G3512" s="16">
        <f>IFERROR(VLOOKUP(Table1[[#This Row],[Codigo_insumo]],BD_Insumos!$B:$E,4),"")</f>
        <v>35.200851491517405</v>
      </c>
      <c r="H3512" s="140">
        <v>0.6</v>
      </c>
      <c r="I3512" s="9"/>
      <c r="J3512" s="22">
        <f t="shared" si="54"/>
        <v>21.120510894910442</v>
      </c>
      <c r="K3512" s="22" t="str">
        <f>IF(I3512&lt;&gt;"",SUMIF(Table1[Codigo_servico],A3512,Table1[Subtotal_insumo]),"")</f>
        <v/>
      </c>
      <c r="L3512" s="16">
        <f>IF(Table1[[#This Row],[Ordem_insumos]]&lt;&gt;0,VLOOKUP(Table1[[#This Row],[Codigo_servico]],Preencher_Orcamento!$B:$D,3,FALSE)*Table1[[#This Row],[Qtde_insumo]],"")</f>
        <v>0</v>
      </c>
      <c r="M3512" s="16">
        <f>IF(Table1[[#This Row],[Ordem_insumos]]&lt;&gt;0,VLOOKUP(Table1[[#This Row],[Codigo_servico]],Preencher_Orcamento!$B:$D,3,FALSE)*Table1[[#This Row],[Subtotal_insumo]],"")</f>
        <v>0</v>
      </c>
    </row>
    <row r="3513" spans="1:13" ht="26.25" x14ac:dyDescent="0.25">
      <c r="A3513" s="6">
        <v>90477</v>
      </c>
      <c r="B3513" s="126">
        <v>4</v>
      </c>
      <c r="C3513" s="133"/>
      <c r="D3513" s="134">
        <v>54118</v>
      </c>
      <c r="E3513" s="7" t="s">
        <v>1201</v>
      </c>
      <c r="F3513" s="8" t="s">
        <v>457</v>
      </c>
      <c r="G3513" s="18">
        <f>IFERROR(VLOOKUP(Table1[[#This Row],[Codigo_insumo]],BD_Insumos!$B:$E,4),"")</f>
        <v>253.87629999999999</v>
      </c>
      <c r="H3513" s="140">
        <v>1</v>
      </c>
      <c r="I3513" s="9"/>
      <c r="J3513" s="23">
        <f t="shared" si="54"/>
        <v>253.87629999999999</v>
      </c>
      <c r="K3513" s="22" t="str">
        <f>IF(I3513&lt;&gt;"",SUMIF(Table1[Codigo_servico],A3513,Table1[Subtotal_insumo]),"")</f>
        <v/>
      </c>
      <c r="L3513" s="18">
        <f>IF(Table1[[#This Row],[Ordem_insumos]]&lt;&gt;0,VLOOKUP(Table1[[#This Row],[Codigo_servico]],Preencher_Orcamento!$B:$D,3,FALSE)*Table1[[#This Row],[Qtde_insumo]],"")</f>
        <v>0</v>
      </c>
      <c r="M3513" s="18">
        <f>IF(Table1[[#This Row],[Ordem_insumos]]&lt;&gt;0,VLOOKUP(Table1[[#This Row],[Codigo_servico]],Preencher_Orcamento!$B:$D,3,FALSE)*Table1[[#This Row],[Subtotal_insumo]],"")</f>
        <v>0</v>
      </c>
    </row>
    <row r="3514" spans="1:13" x14ac:dyDescent="0.25">
      <c r="A3514" s="3">
        <v>90478</v>
      </c>
      <c r="B3514" s="125">
        <v>0</v>
      </c>
      <c r="C3514" s="131" t="s">
        <v>3057</v>
      </c>
      <c r="D3514" s="132"/>
      <c r="E3514" s="4"/>
      <c r="F3514" s="4"/>
      <c r="G3514" s="17" t="str">
        <f>IFERROR(VLOOKUP(Table1[[#This Row],[Codigo_insumo]],BD_Insumos!$B:$E,4),"")</f>
        <v/>
      </c>
      <c r="H3514" s="139"/>
      <c r="I3514" s="5" t="s">
        <v>457</v>
      </c>
      <c r="J3514" s="20" t="str">
        <f t="shared" si="54"/>
        <v/>
      </c>
      <c r="K3514" s="21">
        <f>IF(I3514&lt;&gt;"",SUMIF(Table1[Codigo_servico],A3514,Table1[Subtotal_insumo]),"")</f>
        <v>1910.4099368431862</v>
      </c>
      <c r="L3514" s="17" t="str">
        <f>IF(Table1[[#This Row],[Ordem_insumos]]&lt;&gt;0,VLOOKUP(Table1[[#This Row],[Codigo_servico]],Preencher_Orcamento!$B:$D,3,FALSE)*Table1[[#This Row],[Qtde_insumo]],"")</f>
        <v/>
      </c>
      <c r="M3514" s="17" t="str">
        <f>IF(Table1[[#This Row],[Ordem_insumos]]&lt;&gt;0,VLOOKUP(Table1[[#This Row],[Codigo_servico]],Preencher_Orcamento!$B:$D,3,FALSE)*Table1[[#This Row],[Subtotal_insumo]],"")</f>
        <v/>
      </c>
    </row>
    <row r="3515" spans="1:13" x14ac:dyDescent="0.25">
      <c r="A3515" s="6">
        <v>90478</v>
      </c>
      <c r="B3515" s="126">
        <v>1</v>
      </c>
      <c r="C3515" s="133"/>
      <c r="D3515" s="134">
        <v>2044</v>
      </c>
      <c r="E3515" s="7" t="s">
        <v>2193</v>
      </c>
      <c r="F3515" s="8" t="s">
        <v>2140</v>
      </c>
      <c r="G3515" s="16">
        <f>IFERROR(VLOOKUP(Table1[[#This Row],[Codigo_insumo]],BD_Insumos!$B:$E,4),"")</f>
        <v>13.596734305430379</v>
      </c>
      <c r="H3515" s="140">
        <v>2.1</v>
      </c>
      <c r="I3515" s="9"/>
      <c r="J3515" s="22">
        <f t="shared" si="54"/>
        <v>28.553142041403799</v>
      </c>
      <c r="K3515" s="22" t="str">
        <f>IF(I3515&lt;&gt;"",SUMIF(Table1[Codigo_servico],A3515,Table1[Subtotal_insumo]),"")</f>
        <v/>
      </c>
      <c r="L3515" s="16">
        <f>IF(Table1[[#This Row],[Ordem_insumos]]&lt;&gt;0,VLOOKUP(Table1[[#This Row],[Codigo_servico]],Preencher_Orcamento!$B:$D,3,FALSE)*Table1[[#This Row],[Qtde_insumo]],"")</f>
        <v>0</v>
      </c>
      <c r="M3515" s="16">
        <f>IF(Table1[[#This Row],[Ordem_insumos]]&lt;&gt;0,VLOOKUP(Table1[[#This Row],[Codigo_servico]],Preencher_Orcamento!$B:$D,3,FALSE)*Table1[[#This Row],[Subtotal_insumo]],"")</f>
        <v>0</v>
      </c>
    </row>
    <row r="3516" spans="1:13" ht="26.25" x14ac:dyDescent="0.25">
      <c r="A3516" s="6">
        <v>90478</v>
      </c>
      <c r="B3516" s="126">
        <v>2</v>
      </c>
      <c r="C3516" s="133"/>
      <c r="D3516" s="134">
        <v>54119</v>
      </c>
      <c r="E3516" s="7" t="s">
        <v>1202</v>
      </c>
      <c r="F3516" s="8" t="s">
        <v>457</v>
      </c>
      <c r="G3516" s="16">
        <f>IFERROR(VLOOKUP(Table1[[#This Row],[Codigo_insumo]],BD_Insumos!$B:$E,4),"")</f>
        <v>1821.2131999999999</v>
      </c>
      <c r="H3516" s="140">
        <v>1</v>
      </c>
      <c r="I3516" s="9"/>
      <c r="J3516" s="22">
        <f t="shared" si="54"/>
        <v>1821.2131999999999</v>
      </c>
      <c r="K3516" s="22" t="str">
        <f>IF(I3516&lt;&gt;"",SUMIF(Table1[Codigo_servico],A3516,Table1[Subtotal_insumo]),"")</f>
        <v/>
      </c>
      <c r="L3516" s="16">
        <f>IF(Table1[[#This Row],[Ordem_insumos]]&lt;&gt;0,VLOOKUP(Table1[[#This Row],[Codigo_servico]],Preencher_Orcamento!$B:$D,3,FALSE)*Table1[[#This Row],[Qtde_insumo]],"")</f>
        <v>0</v>
      </c>
      <c r="M3516" s="16">
        <f>IF(Table1[[#This Row],[Ordem_insumos]]&lt;&gt;0,VLOOKUP(Table1[[#This Row],[Codigo_servico]],Preencher_Orcamento!$B:$D,3,FALSE)*Table1[[#This Row],[Subtotal_insumo]],"")</f>
        <v>0</v>
      </c>
    </row>
    <row r="3517" spans="1:13" x14ac:dyDescent="0.25">
      <c r="A3517" s="6">
        <v>90478</v>
      </c>
      <c r="B3517" s="126">
        <v>3</v>
      </c>
      <c r="C3517" s="133"/>
      <c r="D3517" s="134">
        <v>2041</v>
      </c>
      <c r="E3517" s="7" t="s">
        <v>2192</v>
      </c>
      <c r="F3517" s="8" t="s">
        <v>2140</v>
      </c>
      <c r="G3517" s="16">
        <f>IFERROR(VLOOKUP(Table1[[#This Row],[Codigo_insumo]],BD_Insumos!$B:$E,4),"")</f>
        <v>18.820516146129485</v>
      </c>
      <c r="H3517" s="140">
        <v>2.1</v>
      </c>
      <c r="I3517" s="9"/>
      <c r="J3517" s="22">
        <f t="shared" si="54"/>
        <v>39.523083906871918</v>
      </c>
      <c r="K3517" s="22" t="str">
        <f>IF(I3517&lt;&gt;"",SUMIF(Table1[Codigo_servico],A3517,Table1[Subtotal_insumo]),"")</f>
        <v/>
      </c>
      <c r="L3517" s="16">
        <f>IF(Table1[[#This Row],[Ordem_insumos]]&lt;&gt;0,VLOOKUP(Table1[[#This Row],[Codigo_servico]],Preencher_Orcamento!$B:$D,3,FALSE)*Table1[[#This Row],[Qtde_insumo]],"")</f>
        <v>0</v>
      </c>
      <c r="M3517" s="16">
        <f>IF(Table1[[#This Row],[Ordem_insumos]]&lt;&gt;0,VLOOKUP(Table1[[#This Row],[Codigo_servico]],Preencher_Orcamento!$B:$D,3,FALSE)*Table1[[#This Row],[Subtotal_insumo]],"")</f>
        <v>0</v>
      </c>
    </row>
    <row r="3518" spans="1:13" x14ac:dyDescent="0.25">
      <c r="A3518" s="6">
        <v>90478</v>
      </c>
      <c r="B3518" s="126">
        <v>4</v>
      </c>
      <c r="C3518" s="133"/>
      <c r="D3518" s="134">
        <v>1037</v>
      </c>
      <c r="E3518" s="7" t="s">
        <v>2958</v>
      </c>
      <c r="F3518" s="8" t="s">
        <v>2140</v>
      </c>
      <c r="G3518" s="18">
        <f>IFERROR(VLOOKUP(Table1[[#This Row],[Codigo_insumo]],BD_Insumos!$B:$E,4),"")</f>
        <v>35.200851491517405</v>
      </c>
      <c r="H3518" s="140">
        <v>0.6</v>
      </c>
      <c r="I3518" s="9"/>
      <c r="J3518" s="23">
        <f t="shared" si="54"/>
        <v>21.120510894910442</v>
      </c>
      <c r="K3518" s="22" t="str">
        <f>IF(I3518&lt;&gt;"",SUMIF(Table1[Codigo_servico],A3518,Table1[Subtotal_insumo]),"")</f>
        <v/>
      </c>
      <c r="L3518" s="18">
        <f>IF(Table1[[#This Row],[Ordem_insumos]]&lt;&gt;0,VLOOKUP(Table1[[#This Row],[Codigo_servico]],Preencher_Orcamento!$B:$D,3,FALSE)*Table1[[#This Row],[Qtde_insumo]],"")</f>
        <v>0</v>
      </c>
      <c r="M3518" s="18">
        <f>IF(Table1[[#This Row],[Ordem_insumos]]&lt;&gt;0,VLOOKUP(Table1[[#This Row],[Codigo_servico]],Preencher_Orcamento!$B:$D,3,FALSE)*Table1[[#This Row],[Subtotal_insumo]],"")</f>
        <v>0</v>
      </c>
    </row>
    <row r="3519" spans="1:13" x14ac:dyDescent="0.25">
      <c r="A3519" s="3">
        <v>90484</v>
      </c>
      <c r="B3519" s="125">
        <v>0</v>
      </c>
      <c r="C3519" s="131" t="s">
        <v>3058</v>
      </c>
      <c r="D3519" s="132"/>
      <c r="E3519" s="4"/>
      <c r="F3519" s="4"/>
      <c r="G3519" s="17" t="str">
        <f>IFERROR(VLOOKUP(Table1[[#This Row],[Codigo_insumo]],BD_Insumos!$B:$E,4),"")</f>
        <v/>
      </c>
      <c r="H3519" s="139"/>
      <c r="I3519" s="5" t="s">
        <v>457</v>
      </c>
      <c r="J3519" s="20" t="str">
        <f t="shared" si="54"/>
        <v/>
      </c>
      <c r="K3519" s="21">
        <f>IF(I3519&lt;&gt;"",SUMIF(Table1[Codigo_servico],A3519,Table1[Subtotal_insumo]),"")</f>
        <v>1926.758461888342</v>
      </c>
      <c r="L3519" s="17" t="str">
        <f>IF(Table1[[#This Row],[Ordem_insumos]]&lt;&gt;0,VLOOKUP(Table1[[#This Row],[Codigo_servico]],Preencher_Orcamento!$B:$D,3,FALSE)*Table1[[#This Row],[Qtde_insumo]],"")</f>
        <v/>
      </c>
      <c r="M3519" s="17" t="str">
        <f>IF(Table1[[#This Row],[Ordem_insumos]]&lt;&gt;0,VLOOKUP(Table1[[#This Row],[Codigo_servico]],Preencher_Orcamento!$B:$D,3,FALSE)*Table1[[#This Row],[Subtotal_insumo]],"")</f>
        <v/>
      </c>
    </row>
    <row r="3520" spans="1:13" x14ac:dyDescent="0.25">
      <c r="A3520" s="6">
        <v>90484</v>
      </c>
      <c r="B3520" s="126">
        <v>1</v>
      </c>
      <c r="C3520" s="133"/>
      <c r="D3520" s="134">
        <v>2044</v>
      </c>
      <c r="E3520" s="7" t="s">
        <v>2193</v>
      </c>
      <c r="F3520" s="8" t="s">
        <v>2140</v>
      </c>
      <c r="G3520" s="16">
        <f>IFERROR(VLOOKUP(Table1[[#This Row],[Codigo_insumo]],BD_Insumos!$B:$E,4),"")</f>
        <v>13.596734305430379</v>
      </c>
      <c r="H3520" s="140">
        <v>2.2000000000000002</v>
      </c>
      <c r="I3520" s="9"/>
      <c r="J3520" s="22">
        <f t="shared" si="54"/>
        <v>29.912815471946836</v>
      </c>
      <c r="K3520" s="22" t="str">
        <f>IF(I3520&lt;&gt;"",SUMIF(Table1[Codigo_servico],A3520,Table1[Subtotal_insumo]),"")</f>
        <v/>
      </c>
      <c r="L3520" s="16">
        <f>IF(Table1[[#This Row],[Ordem_insumos]]&lt;&gt;0,VLOOKUP(Table1[[#This Row],[Codigo_servico]],Preencher_Orcamento!$B:$D,3,FALSE)*Table1[[#This Row],[Qtde_insumo]],"")</f>
        <v>0</v>
      </c>
      <c r="M3520" s="16">
        <f>IF(Table1[[#This Row],[Ordem_insumos]]&lt;&gt;0,VLOOKUP(Table1[[#This Row],[Codigo_servico]],Preencher_Orcamento!$B:$D,3,FALSE)*Table1[[#This Row],[Subtotal_insumo]],"")</f>
        <v>0</v>
      </c>
    </row>
    <row r="3521" spans="1:13" x14ac:dyDescent="0.25">
      <c r="A3521" s="6">
        <v>90484</v>
      </c>
      <c r="B3521" s="126">
        <v>2</v>
      </c>
      <c r="C3521" s="133"/>
      <c r="D3521" s="134">
        <v>2041</v>
      </c>
      <c r="E3521" s="7" t="s">
        <v>2192</v>
      </c>
      <c r="F3521" s="8" t="s">
        <v>2140</v>
      </c>
      <c r="G3521" s="16">
        <f>IFERROR(VLOOKUP(Table1[[#This Row],[Codigo_insumo]],BD_Insumos!$B:$E,4),"")</f>
        <v>18.820516146129485</v>
      </c>
      <c r="H3521" s="140">
        <v>2.2000000000000002</v>
      </c>
      <c r="I3521" s="9"/>
      <c r="J3521" s="22">
        <f t="shared" si="54"/>
        <v>41.405135521484873</v>
      </c>
      <c r="K3521" s="22" t="str">
        <f>IF(I3521&lt;&gt;"",SUMIF(Table1[Codigo_servico],A3521,Table1[Subtotal_insumo]),"")</f>
        <v/>
      </c>
      <c r="L3521" s="16">
        <f>IF(Table1[[#This Row],[Ordem_insumos]]&lt;&gt;0,VLOOKUP(Table1[[#This Row],[Codigo_servico]],Preencher_Orcamento!$B:$D,3,FALSE)*Table1[[#This Row],[Qtde_insumo]],"")</f>
        <v>0</v>
      </c>
      <c r="M3521" s="16">
        <f>IF(Table1[[#This Row],[Ordem_insumos]]&lt;&gt;0,VLOOKUP(Table1[[#This Row],[Codigo_servico]],Preencher_Orcamento!$B:$D,3,FALSE)*Table1[[#This Row],[Subtotal_insumo]],"")</f>
        <v>0</v>
      </c>
    </row>
    <row r="3522" spans="1:13" x14ac:dyDescent="0.25">
      <c r="A3522" s="6">
        <v>90484</v>
      </c>
      <c r="B3522" s="126">
        <v>3</v>
      </c>
      <c r="C3522" s="133"/>
      <c r="D3522" s="134">
        <v>1037</v>
      </c>
      <c r="E3522" s="7" t="s">
        <v>2958</v>
      </c>
      <c r="F3522" s="8" t="s">
        <v>2140</v>
      </c>
      <c r="G3522" s="16">
        <f>IFERROR(VLOOKUP(Table1[[#This Row],[Codigo_insumo]],BD_Insumos!$B:$E,4),"")</f>
        <v>35.200851491517405</v>
      </c>
      <c r="H3522" s="140">
        <v>0.6</v>
      </c>
      <c r="I3522" s="9"/>
      <c r="J3522" s="22">
        <f t="shared" ref="J3522:J3585" si="55">IF(I3522="",G3522*H3522,"")</f>
        <v>21.120510894910442</v>
      </c>
      <c r="K3522" s="22" t="str">
        <f>IF(I3522&lt;&gt;"",SUMIF(Table1[Codigo_servico],A3522,Table1[Subtotal_insumo]),"")</f>
        <v/>
      </c>
      <c r="L3522" s="16">
        <f>IF(Table1[[#This Row],[Ordem_insumos]]&lt;&gt;0,VLOOKUP(Table1[[#This Row],[Codigo_servico]],Preencher_Orcamento!$B:$D,3,FALSE)*Table1[[#This Row],[Qtde_insumo]],"")</f>
        <v>0</v>
      </c>
      <c r="M3522" s="16">
        <f>IF(Table1[[#This Row],[Ordem_insumos]]&lt;&gt;0,VLOOKUP(Table1[[#This Row],[Codigo_servico]],Preencher_Orcamento!$B:$D,3,FALSE)*Table1[[#This Row],[Subtotal_insumo]],"")</f>
        <v>0</v>
      </c>
    </row>
    <row r="3523" spans="1:13" ht="26.25" x14ac:dyDescent="0.25">
      <c r="A3523" s="6">
        <v>90484</v>
      </c>
      <c r="B3523" s="126">
        <v>4</v>
      </c>
      <c r="C3523" s="133"/>
      <c r="D3523" s="134">
        <v>54124</v>
      </c>
      <c r="E3523" s="7" t="s">
        <v>1203</v>
      </c>
      <c r="F3523" s="8" t="s">
        <v>457</v>
      </c>
      <c r="G3523" s="18">
        <f>IFERROR(VLOOKUP(Table1[[#This Row],[Codigo_insumo]],BD_Insumos!$B:$E,4),"")</f>
        <v>1834.32</v>
      </c>
      <c r="H3523" s="140">
        <v>1</v>
      </c>
      <c r="I3523" s="9"/>
      <c r="J3523" s="23">
        <f t="shared" si="55"/>
        <v>1834.32</v>
      </c>
      <c r="K3523" s="22" t="str">
        <f>IF(I3523&lt;&gt;"",SUMIF(Table1[Codigo_servico],A3523,Table1[Subtotal_insumo]),"")</f>
        <v/>
      </c>
      <c r="L3523" s="18">
        <f>IF(Table1[[#This Row],[Ordem_insumos]]&lt;&gt;0,VLOOKUP(Table1[[#This Row],[Codigo_servico]],Preencher_Orcamento!$B:$D,3,FALSE)*Table1[[#This Row],[Qtde_insumo]],"")</f>
        <v>0</v>
      </c>
      <c r="M3523" s="18">
        <f>IF(Table1[[#This Row],[Ordem_insumos]]&lt;&gt;0,VLOOKUP(Table1[[#This Row],[Codigo_servico]],Preencher_Orcamento!$B:$D,3,FALSE)*Table1[[#This Row],[Subtotal_insumo]],"")</f>
        <v>0</v>
      </c>
    </row>
    <row r="3524" spans="1:13" x14ac:dyDescent="0.25">
      <c r="A3524" s="3">
        <v>90487</v>
      </c>
      <c r="B3524" s="125">
        <v>0</v>
      </c>
      <c r="C3524" s="131" t="s">
        <v>3059</v>
      </c>
      <c r="D3524" s="132"/>
      <c r="E3524" s="4"/>
      <c r="F3524" s="4"/>
      <c r="G3524" s="17" t="str">
        <f>IFERROR(VLOOKUP(Table1[[#This Row],[Codigo_insumo]],BD_Insumos!$B:$E,4),"")</f>
        <v/>
      </c>
      <c r="H3524" s="139"/>
      <c r="I3524" s="5" t="s">
        <v>457</v>
      </c>
      <c r="J3524" s="20" t="str">
        <f t="shared" si="55"/>
        <v/>
      </c>
      <c r="K3524" s="21">
        <f>IF(I3524&lt;&gt;"",SUMIF(Table1[Codigo_servico],A3524,Table1[Subtotal_insumo]),"")</f>
        <v>243.02481179803016</v>
      </c>
      <c r="L3524" s="17" t="str">
        <f>IF(Table1[[#This Row],[Ordem_insumos]]&lt;&gt;0,VLOOKUP(Table1[[#This Row],[Codigo_servico]],Preencher_Orcamento!$B:$D,3,FALSE)*Table1[[#This Row],[Qtde_insumo]],"")</f>
        <v/>
      </c>
      <c r="M3524" s="17" t="str">
        <f>IF(Table1[[#This Row],[Ordem_insumos]]&lt;&gt;0,VLOOKUP(Table1[[#This Row],[Codigo_servico]],Preencher_Orcamento!$B:$D,3,FALSE)*Table1[[#This Row],[Subtotal_insumo]],"")</f>
        <v/>
      </c>
    </row>
    <row r="3525" spans="1:13" x14ac:dyDescent="0.25">
      <c r="A3525" s="6">
        <v>90487</v>
      </c>
      <c r="B3525" s="126">
        <v>1</v>
      </c>
      <c r="C3525" s="133"/>
      <c r="D3525" s="134">
        <v>1037</v>
      </c>
      <c r="E3525" s="7" t="s">
        <v>2958</v>
      </c>
      <c r="F3525" s="8" t="s">
        <v>2140</v>
      </c>
      <c r="G3525" s="16">
        <f>IFERROR(VLOOKUP(Table1[[#This Row],[Codigo_insumo]],BD_Insumos!$B:$E,4),"")</f>
        <v>35.200851491517405</v>
      </c>
      <c r="H3525" s="140">
        <v>0.6</v>
      </c>
      <c r="I3525" s="9"/>
      <c r="J3525" s="22">
        <f t="shared" si="55"/>
        <v>21.120510894910442</v>
      </c>
      <c r="K3525" s="22" t="str">
        <f>IF(I3525&lt;&gt;"",SUMIF(Table1[Codigo_servico],A3525,Table1[Subtotal_insumo]),"")</f>
        <v/>
      </c>
      <c r="L3525" s="16">
        <f>IF(Table1[[#This Row],[Ordem_insumos]]&lt;&gt;0,VLOOKUP(Table1[[#This Row],[Codigo_servico]],Preencher_Orcamento!$B:$D,3,FALSE)*Table1[[#This Row],[Qtde_insumo]],"")</f>
        <v>0</v>
      </c>
      <c r="M3525" s="16">
        <f>IF(Table1[[#This Row],[Ordem_insumos]]&lt;&gt;0,VLOOKUP(Table1[[#This Row],[Codigo_servico]],Preencher_Orcamento!$B:$D,3,FALSE)*Table1[[#This Row],[Subtotal_insumo]],"")</f>
        <v>0</v>
      </c>
    </row>
    <row r="3526" spans="1:13" x14ac:dyDescent="0.25">
      <c r="A3526" s="6">
        <v>90487</v>
      </c>
      <c r="B3526" s="126">
        <v>2</v>
      </c>
      <c r="C3526" s="133"/>
      <c r="D3526" s="134">
        <v>2041</v>
      </c>
      <c r="E3526" s="7" t="s">
        <v>2192</v>
      </c>
      <c r="F3526" s="8" t="s">
        <v>2140</v>
      </c>
      <c r="G3526" s="16">
        <f>IFERROR(VLOOKUP(Table1[[#This Row],[Codigo_insumo]],BD_Insumos!$B:$E,4),"")</f>
        <v>18.820516146129485</v>
      </c>
      <c r="H3526" s="140">
        <v>2</v>
      </c>
      <c r="I3526" s="9"/>
      <c r="J3526" s="22">
        <f t="shared" si="55"/>
        <v>37.64103229225897</v>
      </c>
      <c r="K3526" s="22" t="str">
        <f>IF(I3526&lt;&gt;"",SUMIF(Table1[Codigo_servico],A3526,Table1[Subtotal_insumo]),"")</f>
        <v/>
      </c>
      <c r="L3526" s="16">
        <f>IF(Table1[[#This Row],[Ordem_insumos]]&lt;&gt;0,VLOOKUP(Table1[[#This Row],[Codigo_servico]],Preencher_Orcamento!$B:$D,3,FALSE)*Table1[[#This Row],[Qtde_insumo]],"")</f>
        <v>0</v>
      </c>
      <c r="M3526" s="16">
        <f>IF(Table1[[#This Row],[Ordem_insumos]]&lt;&gt;0,VLOOKUP(Table1[[#This Row],[Codigo_servico]],Preencher_Orcamento!$B:$D,3,FALSE)*Table1[[#This Row],[Subtotal_insumo]],"")</f>
        <v>0</v>
      </c>
    </row>
    <row r="3527" spans="1:13" x14ac:dyDescent="0.25">
      <c r="A3527" s="6">
        <v>90487</v>
      </c>
      <c r="B3527" s="126">
        <v>3</v>
      </c>
      <c r="C3527" s="133"/>
      <c r="D3527" s="134">
        <v>2044</v>
      </c>
      <c r="E3527" s="7" t="s">
        <v>2193</v>
      </c>
      <c r="F3527" s="8" t="s">
        <v>2140</v>
      </c>
      <c r="G3527" s="16">
        <f>IFERROR(VLOOKUP(Table1[[#This Row],[Codigo_insumo]],BD_Insumos!$B:$E,4),"")</f>
        <v>13.596734305430379</v>
      </c>
      <c r="H3527" s="140">
        <v>2</v>
      </c>
      <c r="I3527" s="9"/>
      <c r="J3527" s="22">
        <f t="shared" si="55"/>
        <v>27.193468610860759</v>
      </c>
      <c r="K3527" s="22" t="str">
        <f>IF(I3527&lt;&gt;"",SUMIF(Table1[Codigo_servico],A3527,Table1[Subtotal_insumo]),"")</f>
        <v/>
      </c>
      <c r="L3527" s="16">
        <f>IF(Table1[[#This Row],[Ordem_insumos]]&lt;&gt;0,VLOOKUP(Table1[[#This Row],[Codigo_servico]],Preencher_Orcamento!$B:$D,3,FALSE)*Table1[[#This Row],[Qtde_insumo]],"")</f>
        <v>0</v>
      </c>
      <c r="M3527" s="16">
        <f>IF(Table1[[#This Row],[Ordem_insumos]]&lt;&gt;0,VLOOKUP(Table1[[#This Row],[Codigo_servico]],Preencher_Orcamento!$B:$D,3,FALSE)*Table1[[#This Row],[Subtotal_insumo]],"")</f>
        <v>0</v>
      </c>
    </row>
    <row r="3528" spans="1:13" ht="26.25" x14ac:dyDescent="0.25">
      <c r="A3528" s="6">
        <v>90487</v>
      </c>
      <c r="B3528" s="126">
        <v>4</v>
      </c>
      <c r="C3528" s="133"/>
      <c r="D3528" s="134">
        <v>54126</v>
      </c>
      <c r="E3528" s="7" t="s">
        <v>1204</v>
      </c>
      <c r="F3528" s="8" t="s">
        <v>457</v>
      </c>
      <c r="G3528" s="18">
        <f>IFERROR(VLOOKUP(Table1[[#This Row],[Codigo_insumo]],BD_Insumos!$B:$E,4),"")</f>
        <v>157.06979999999999</v>
      </c>
      <c r="H3528" s="140">
        <v>1</v>
      </c>
      <c r="I3528" s="9"/>
      <c r="J3528" s="23">
        <f t="shared" si="55"/>
        <v>157.06979999999999</v>
      </c>
      <c r="K3528" s="22" t="str">
        <f>IF(I3528&lt;&gt;"",SUMIF(Table1[Codigo_servico],A3528,Table1[Subtotal_insumo]),"")</f>
        <v/>
      </c>
      <c r="L3528" s="18">
        <f>IF(Table1[[#This Row],[Ordem_insumos]]&lt;&gt;0,VLOOKUP(Table1[[#This Row],[Codigo_servico]],Preencher_Orcamento!$B:$D,3,FALSE)*Table1[[#This Row],[Qtde_insumo]],"")</f>
        <v>0</v>
      </c>
      <c r="M3528" s="18">
        <f>IF(Table1[[#This Row],[Ordem_insumos]]&lt;&gt;0,VLOOKUP(Table1[[#This Row],[Codigo_servico]],Preencher_Orcamento!$B:$D,3,FALSE)*Table1[[#This Row],[Subtotal_insumo]],"")</f>
        <v>0</v>
      </c>
    </row>
    <row r="3529" spans="1:13" x14ac:dyDescent="0.25">
      <c r="A3529" s="3">
        <v>90488</v>
      </c>
      <c r="B3529" s="125">
        <v>0</v>
      </c>
      <c r="C3529" s="131" t="s">
        <v>3060</v>
      </c>
      <c r="D3529" s="132"/>
      <c r="E3529" s="4"/>
      <c r="F3529" s="4"/>
      <c r="G3529" s="17" t="str">
        <f>IFERROR(VLOOKUP(Table1[[#This Row],[Codigo_insumo]],BD_Insumos!$B:$E,4),"")</f>
        <v/>
      </c>
      <c r="H3529" s="139"/>
      <c r="I3529" s="5" t="s">
        <v>457</v>
      </c>
      <c r="J3529" s="20" t="str">
        <f t="shared" si="55"/>
        <v/>
      </c>
      <c r="K3529" s="21">
        <f>IF(I3529&lt;&gt;"",SUMIF(Table1[Codigo_servico],A3529,Table1[Subtotal_insumo]),"")</f>
        <v>372.3290368431862</v>
      </c>
      <c r="L3529" s="17" t="str">
        <f>IF(Table1[[#This Row],[Ordem_insumos]]&lt;&gt;0,VLOOKUP(Table1[[#This Row],[Codigo_servico]],Preencher_Orcamento!$B:$D,3,FALSE)*Table1[[#This Row],[Qtde_insumo]],"")</f>
        <v/>
      </c>
      <c r="M3529" s="17" t="str">
        <f>IF(Table1[[#This Row],[Ordem_insumos]]&lt;&gt;0,VLOOKUP(Table1[[#This Row],[Codigo_servico]],Preencher_Orcamento!$B:$D,3,FALSE)*Table1[[#This Row],[Subtotal_insumo]],"")</f>
        <v/>
      </c>
    </row>
    <row r="3530" spans="1:13" ht="26.25" x14ac:dyDescent="0.25">
      <c r="A3530" s="6">
        <v>90488</v>
      </c>
      <c r="B3530" s="126">
        <v>1</v>
      </c>
      <c r="C3530" s="133"/>
      <c r="D3530" s="134">
        <v>54127</v>
      </c>
      <c r="E3530" s="7" t="s">
        <v>1205</v>
      </c>
      <c r="F3530" s="8" t="s">
        <v>457</v>
      </c>
      <c r="G3530" s="16">
        <f>IFERROR(VLOOKUP(Table1[[#This Row],[Codigo_insumo]],BD_Insumos!$B:$E,4),"")</f>
        <v>283.13229999999999</v>
      </c>
      <c r="H3530" s="140">
        <v>1</v>
      </c>
      <c r="I3530" s="9"/>
      <c r="J3530" s="22">
        <f t="shared" si="55"/>
        <v>283.13229999999999</v>
      </c>
      <c r="K3530" s="22" t="str">
        <f>IF(I3530&lt;&gt;"",SUMIF(Table1[Codigo_servico],A3530,Table1[Subtotal_insumo]),"")</f>
        <v/>
      </c>
      <c r="L3530" s="16">
        <f>IF(Table1[[#This Row],[Ordem_insumos]]&lt;&gt;0,VLOOKUP(Table1[[#This Row],[Codigo_servico]],Preencher_Orcamento!$B:$D,3,FALSE)*Table1[[#This Row],[Qtde_insumo]],"")</f>
        <v>0</v>
      </c>
      <c r="M3530" s="16">
        <f>IF(Table1[[#This Row],[Ordem_insumos]]&lt;&gt;0,VLOOKUP(Table1[[#This Row],[Codigo_servico]],Preencher_Orcamento!$B:$D,3,FALSE)*Table1[[#This Row],[Subtotal_insumo]],"")</f>
        <v>0</v>
      </c>
    </row>
    <row r="3531" spans="1:13" x14ac:dyDescent="0.25">
      <c r="A3531" s="6">
        <v>90488</v>
      </c>
      <c r="B3531" s="126">
        <v>2</v>
      </c>
      <c r="C3531" s="133"/>
      <c r="D3531" s="134">
        <v>2044</v>
      </c>
      <c r="E3531" s="7" t="s">
        <v>2193</v>
      </c>
      <c r="F3531" s="8" t="s">
        <v>2140</v>
      </c>
      <c r="G3531" s="16">
        <f>IFERROR(VLOOKUP(Table1[[#This Row],[Codigo_insumo]],BD_Insumos!$B:$E,4),"")</f>
        <v>13.596734305430379</v>
      </c>
      <c r="H3531" s="140">
        <v>2.1</v>
      </c>
      <c r="I3531" s="9"/>
      <c r="J3531" s="22">
        <f t="shared" si="55"/>
        <v>28.553142041403799</v>
      </c>
      <c r="K3531" s="22" t="str">
        <f>IF(I3531&lt;&gt;"",SUMIF(Table1[Codigo_servico],A3531,Table1[Subtotal_insumo]),"")</f>
        <v/>
      </c>
      <c r="L3531" s="16">
        <f>IF(Table1[[#This Row],[Ordem_insumos]]&lt;&gt;0,VLOOKUP(Table1[[#This Row],[Codigo_servico]],Preencher_Orcamento!$B:$D,3,FALSE)*Table1[[#This Row],[Qtde_insumo]],"")</f>
        <v>0</v>
      </c>
      <c r="M3531" s="16">
        <f>IF(Table1[[#This Row],[Ordem_insumos]]&lt;&gt;0,VLOOKUP(Table1[[#This Row],[Codigo_servico]],Preencher_Orcamento!$B:$D,3,FALSE)*Table1[[#This Row],[Subtotal_insumo]],"")</f>
        <v>0</v>
      </c>
    </row>
    <row r="3532" spans="1:13" x14ac:dyDescent="0.25">
      <c r="A3532" s="6">
        <v>90488</v>
      </c>
      <c r="B3532" s="126">
        <v>3</v>
      </c>
      <c r="C3532" s="133"/>
      <c r="D3532" s="134">
        <v>2041</v>
      </c>
      <c r="E3532" s="7" t="s">
        <v>2192</v>
      </c>
      <c r="F3532" s="8" t="s">
        <v>2140</v>
      </c>
      <c r="G3532" s="16">
        <f>IFERROR(VLOOKUP(Table1[[#This Row],[Codigo_insumo]],BD_Insumos!$B:$E,4),"")</f>
        <v>18.820516146129485</v>
      </c>
      <c r="H3532" s="140">
        <v>2.1</v>
      </c>
      <c r="I3532" s="9"/>
      <c r="J3532" s="22">
        <f t="shared" si="55"/>
        <v>39.523083906871918</v>
      </c>
      <c r="K3532" s="22" t="str">
        <f>IF(I3532&lt;&gt;"",SUMIF(Table1[Codigo_servico],A3532,Table1[Subtotal_insumo]),"")</f>
        <v/>
      </c>
      <c r="L3532" s="16">
        <f>IF(Table1[[#This Row],[Ordem_insumos]]&lt;&gt;0,VLOOKUP(Table1[[#This Row],[Codigo_servico]],Preencher_Orcamento!$B:$D,3,FALSE)*Table1[[#This Row],[Qtde_insumo]],"")</f>
        <v>0</v>
      </c>
      <c r="M3532" s="16">
        <f>IF(Table1[[#This Row],[Ordem_insumos]]&lt;&gt;0,VLOOKUP(Table1[[#This Row],[Codigo_servico]],Preencher_Orcamento!$B:$D,3,FALSE)*Table1[[#This Row],[Subtotal_insumo]],"")</f>
        <v>0</v>
      </c>
    </row>
    <row r="3533" spans="1:13" x14ac:dyDescent="0.25">
      <c r="A3533" s="6">
        <v>90488</v>
      </c>
      <c r="B3533" s="126">
        <v>4</v>
      </c>
      <c r="C3533" s="133"/>
      <c r="D3533" s="134">
        <v>1037</v>
      </c>
      <c r="E3533" s="7" t="s">
        <v>2958</v>
      </c>
      <c r="F3533" s="8" t="s">
        <v>2140</v>
      </c>
      <c r="G3533" s="18">
        <f>IFERROR(VLOOKUP(Table1[[#This Row],[Codigo_insumo]],BD_Insumos!$B:$E,4),"")</f>
        <v>35.200851491517405</v>
      </c>
      <c r="H3533" s="140">
        <v>0.6</v>
      </c>
      <c r="I3533" s="9"/>
      <c r="J3533" s="23">
        <f t="shared" si="55"/>
        <v>21.120510894910442</v>
      </c>
      <c r="K3533" s="22" t="str">
        <f>IF(I3533&lt;&gt;"",SUMIF(Table1[Codigo_servico],A3533,Table1[Subtotal_insumo]),"")</f>
        <v/>
      </c>
      <c r="L3533" s="18">
        <f>IF(Table1[[#This Row],[Ordem_insumos]]&lt;&gt;0,VLOOKUP(Table1[[#This Row],[Codigo_servico]],Preencher_Orcamento!$B:$D,3,FALSE)*Table1[[#This Row],[Qtde_insumo]],"")</f>
        <v>0</v>
      </c>
      <c r="M3533" s="18">
        <f>IF(Table1[[#This Row],[Ordem_insumos]]&lt;&gt;0,VLOOKUP(Table1[[#This Row],[Codigo_servico]],Preencher_Orcamento!$B:$D,3,FALSE)*Table1[[#This Row],[Subtotal_insumo]],"")</f>
        <v>0</v>
      </c>
    </row>
    <row r="3534" spans="1:13" x14ac:dyDescent="0.25">
      <c r="A3534" s="3">
        <v>90489</v>
      </c>
      <c r="B3534" s="125">
        <v>0</v>
      </c>
      <c r="C3534" s="131" t="s">
        <v>3061</v>
      </c>
      <c r="D3534" s="132"/>
      <c r="E3534" s="4"/>
      <c r="F3534" s="4"/>
      <c r="G3534" s="17" t="str">
        <f>IFERROR(VLOOKUP(Table1[[#This Row],[Codigo_insumo]],BD_Insumos!$B:$E,4),"")</f>
        <v/>
      </c>
      <c r="H3534" s="139"/>
      <c r="I3534" s="5" t="s">
        <v>457</v>
      </c>
      <c r="J3534" s="20" t="str">
        <f t="shared" si="55"/>
        <v/>
      </c>
      <c r="K3534" s="21">
        <f>IF(I3534&lt;&gt;"",SUMIF(Table1[Codigo_servico],A3534,Table1[Subtotal_insumo]),"")</f>
        <v>519.46376188834211</v>
      </c>
      <c r="L3534" s="17" t="str">
        <f>IF(Table1[[#This Row],[Ordem_insumos]]&lt;&gt;0,VLOOKUP(Table1[[#This Row],[Codigo_servico]],Preencher_Orcamento!$B:$D,3,FALSE)*Table1[[#This Row],[Qtde_insumo]],"")</f>
        <v/>
      </c>
      <c r="M3534" s="17" t="str">
        <f>IF(Table1[[#This Row],[Ordem_insumos]]&lt;&gt;0,VLOOKUP(Table1[[#This Row],[Codigo_servico]],Preencher_Orcamento!$B:$D,3,FALSE)*Table1[[#This Row],[Subtotal_insumo]],"")</f>
        <v/>
      </c>
    </row>
    <row r="3535" spans="1:13" x14ac:dyDescent="0.25">
      <c r="A3535" s="6">
        <v>90489</v>
      </c>
      <c r="B3535" s="126">
        <v>1</v>
      </c>
      <c r="C3535" s="133"/>
      <c r="D3535" s="134">
        <v>2041</v>
      </c>
      <c r="E3535" s="7" t="s">
        <v>2192</v>
      </c>
      <c r="F3535" s="8" t="s">
        <v>2140</v>
      </c>
      <c r="G3535" s="16">
        <f>IFERROR(VLOOKUP(Table1[[#This Row],[Codigo_insumo]],BD_Insumos!$B:$E,4),"")</f>
        <v>18.820516146129485</v>
      </c>
      <c r="H3535" s="140">
        <v>2.2000000000000002</v>
      </c>
      <c r="I3535" s="9"/>
      <c r="J3535" s="22">
        <f t="shared" si="55"/>
        <v>41.405135521484873</v>
      </c>
      <c r="K3535" s="22" t="str">
        <f>IF(I3535&lt;&gt;"",SUMIF(Table1[Codigo_servico],A3535,Table1[Subtotal_insumo]),"")</f>
        <v/>
      </c>
      <c r="L3535" s="16">
        <f>IF(Table1[[#This Row],[Ordem_insumos]]&lt;&gt;0,VLOOKUP(Table1[[#This Row],[Codigo_servico]],Preencher_Orcamento!$B:$D,3,FALSE)*Table1[[#This Row],[Qtde_insumo]],"")</f>
        <v>0</v>
      </c>
      <c r="M3535" s="16">
        <f>IF(Table1[[#This Row],[Ordem_insumos]]&lt;&gt;0,VLOOKUP(Table1[[#This Row],[Codigo_servico]],Preencher_Orcamento!$B:$D,3,FALSE)*Table1[[#This Row],[Subtotal_insumo]],"")</f>
        <v>0</v>
      </c>
    </row>
    <row r="3536" spans="1:13" ht="26.25" x14ac:dyDescent="0.25">
      <c r="A3536" s="6">
        <v>90489</v>
      </c>
      <c r="B3536" s="126">
        <v>2</v>
      </c>
      <c r="C3536" s="133"/>
      <c r="D3536" s="134">
        <v>54128</v>
      </c>
      <c r="E3536" s="7" t="s">
        <v>1206</v>
      </c>
      <c r="F3536" s="8" t="s">
        <v>457</v>
      </c>
      <c r="G3536" s="16">
        <f>IFERROR(VLOOKUP(Table1[[#This Row],[Codigo_insumo]],BD_Insumos!$B:$E,4),"")</f>
        <v>427.02530000000002</v>
      </c>
      <c r="H3536" s="140">
        <v>1</v>
      </c>
      <c r="I3536" s="9"/>
      <c r="J3536" s="22">
        <f t="shared" si="55"/>
        <v>427.02530000000002</v>
      </c>
      <c r="K3536" s="22" t="str">
        <f>IF(I3536&lt;&gt;"",SUMIF(Table1[Codigo_servico],A3536,Table1[Subtotal_insumo]),"")</f>
        <v/>
      </c>
      <c r="L3536" s="16">
        <f>IF(Table1[[#This Row],[Ordem_insumos]]&lt;&gt;0,VLOOKUP(Table1[[#This Row],[Codigo_servico]],Preencher_Orcamento!$B:$D,3,FALSE)*Table1[[#This Row],[Qtde_insumo]],"")</f>
        <v>0</v>
      </c>
      <c r="M3536" s="16">
        <f>IF(Table1[[#This Row],[Ordem_insumos]]&lt;&gt;0,VLOOKUP(Table1[[#This Row],[Codigo_servico]],Preencher_Orcamento!$B:$D,3,FALSE)*Table1[[#This Row],[Subtotal_insumo]],"")</f>
        <v>0</v>
      </c>
    </row>
    <row r="3537" spans="1:13" x14ac:dyDescent="0.25">
      <c r="A3537" s="6">
        <v>90489</v>
      </c>
      <c r="B3537" s="126">
        <v>3</v>
      </c>
      <c r="C3537" s="133"/>
      <c r="D3537" s="134">
        <v>2044</v>
      </c>
      <c r="E3537" s="7" t="s">
        <v>2193</v>
      </c>
      <c r="F3537" s="8" t="s">
        <v>2140</v>
      </c>
      <c r="G3537" s="16">
        <f>IFERROR(VLOOKUP(Table1[[#This Row],[Codigo_insumo]],BD_Insumos!$B:$E,4),"")</f>
        <v>13.596734305430379</v>
      </c>
      <c r="H3537" s="140">
        <v>2.2000000000000002</v>
      </c>
      <c r="I3537" s="9"/>
      <c r="J3537" s="22">
        <f t="shared" si="55"/>
        <v>29.912815471946836</v>
      </c>
      <c r="K3537" s="22" t="str">
        <f>IF(I3537&lt;&gt;"",SUMIF(Table1[Codigo_servico],A3537,Table1[Subtotal_insumo]),"")</f>
        <v/>
      </c>
      <c r="L3537" s="16">
        <f>IF(Table1[[#This Row],[Ordem_insumos]]&lt;&gt;0,VLOOKUP(Table1[[#This Row],[Codigo_servico]],Preencher_Orcamento!$B:$D,3,FALSE)*Table1[[#This Row],[Qtde_insumo]],"")</f>
        <v>0</v>
      </c>
      <c r="M3537" s="16">
        <f>IF(Table1[[#This Row],[Ordem_insumos]]&lt;&gt;0,VLOOKUP(Table1[[#This Row],[Codigo_servico]],Preencher_Orcamento!$B:$D,3,FALSE)*Table1[[#This Row],[Subtotal_insumo]],"")</f>
        <v>0</v>
      </c>
    </row>
    <row r="3538" spans="1:13" x14ac:dyDescent="0.25">
      <c r="A3538" s="6">
        <v>90489</v>
      </c>
      <c r="B3538" s="126">
        <v>4</v>
      </c>
      <c r="C3538" s="133"/>
      <c r="D3538" s="134">
        <v>1037</v>
      </c>
      <c r="E3538" s="7" t="s">
        <v>2958</v>
      </c>
      <c r="F3538" s="8" t="s">
        <v>2140</v>
      </c>
      <c r="G3538" s="18">
        <f>IFERROR(VLOOKUP(Table1[[#This Row],[Codigo_insumo]],BD_Insumos!$B:$E,4),"")</f>
        <v>35.200851491517405</v>
      </c>
      <c r="H3538" s="140">
        <v>0.6</v>
      </c>
      <c r="I3538" s="9"/>
      <c r="J3538" s="23">
        <f t="shared" si="55"/>
        <v>21.120510894910442</v>
      </c>
      <c r="K3538" s="22" t="str">
        <f>IF(I3538&lt;&gt;"",SUMIF(Table1[Codigo_servico],A3538,Table1[Subtotal_insumo]),"")</f>
        <v/>
      </c>
      <c r="L3538" s="18">
        <f>IF(Table1[[#This Row],[Ordem_insumos]]&lt;&gt;0,VLOOKUP(Table1[[#This Row],[Codigo_servico]],Preencher_Orcamento!$B:$D,3,FALSE)*Table1[[#This Row],[Qtde_insumo]],"")</f>
        <v>0</v>
      </c>
      <c r="M3538" s="18">
        <f>IF(Table1[[#This Row],[Ordem_insumos]]&lt;&gt;0,VLOOKUP(Table1[[#This Row],[Codigo_servico]],Preencher_Orcamento!$B:$D,3,FALSE)*Table1[[#This Row],[Subtotal_insumo]],"")</f>
        <v>0</v>
      </c>
    </row>
    <row r="3539" spans="1:13" x14ac:dyDescent="0.25">
      <c r="A3539" s="3">
        <v>90490</v>
      </c>
      <c r="B3539" s="125">
        <v>0</v>
      </c>
      <c r="C3539" s="131" t="s">
        <v>3062</v>
      </c>
      <c r="D3539" s="132"/>
      <c r="E3539" s="4"/>
      <c r="F3539" s="4"/>
      <c r="G3539" s="17" t="str">
        <f>IFERROR(VLOOKUP(Table1[[#This Row],[Codigo_insumo]],BD_Insumos!$B:$E,4),"")</f>
        <v/>
      </c>
      <c r="H3539" s="139"/>
      <c r="I3539" s="5" t="s">
        <v>457</v>
      </c>
      <c r="J3539" s="20" t="str">
        <f t="shared" si="55"/>
        <v/>
      </c>
      <c r="K3539" s="21">
        <f>IF(I3539&lt;&gt;"",SUMIF(Table1[Codigo_servico],A3539,Table1[Subtotal_insumo]),"")</f>
        <v>1459.2551869334982</v>
      </c>
      <c r="L3539" s="17" t="str">
        <f>IF(Table1[[#This Row],[Ordem_insumos]]&lt;&gt;0,VLOOKUP(Table1[[#This Row],[Codigo_servico]],Preencher_Orcamento!$B:$D,3,FALSE)*Table1[[#This Row],[Qtde_insumo]],"")</f>
        <v/>
      </c>
      <c r="M3539" s="17" t="str">
        <f>IF(Table1[[#This Row],[Ordem_insumos]]&lt;&gt;0,VLOOKUP(Table1[[#This Row],[Codigo_servico]],Preencher_Orcamento!$B:$D,3,FALSE)*Table1[[#This Row],[Subtotal_insumo]],"")</f>
        <v/>
      </c>
    </row>
    <row r="3540" spans="1:13" x14ac:dyDescent="0.25">
      <c r="A3540" s="6">
        <v>90490</v>
      </c>
      <c r="B3540" s="126">
        <v>1</v>
      </c>
      <c r="C3540" s="133"/>
      <c r="D3540" s="134">
        <v>2041</v>
      </c>
      <c r="E3540" s="7" t="s">
        <v>2192</v>
      </c>
      <c r="F3540" s="8" t="s">
        <v>2140</v>
      </c>
      <c r="G3540" s="16">
        <f>IFERROR(VLOOKUP(Table1[[#This Row],[Codigo_insumo]],BD_Insumos!$B:$E,4),"")</f>
        <v>18.820516146129485</v>
      </c>
      <c r="H3540" s="140">
        <v>2.2999999999999998</v>
      </c>
      <c r="I3540" s="9"/>
      <c r="J3540" s="22">
        <f t="shared" si="55"/>
        <v>43.287187136097813</v>
      </c>
      <c r="K3540" s="22" t="str">
        <f>IF(I3540&lt;&gt;"",SUMIF(Table1[Codigo_servico],A3540,Table1[Subtotal_insumo]),"")</f>
        <v/>
      </c>
      <c r="L3540" s="16">
        <f>IF(Table1[[#This Row],[Ordem_insumos]]&lt;&gt;0,VLOOKUP(Table1[[#This Row],[Codigo_servico]],Preencher_Orcamento!$B:$D,3,FALSE)*Table1[[#This Row],[Qtde_insumo]],"")</f>
        <v>0</v>
      </c>
      <c r="M3540" s="16">
        <f>IF(Table1[[#This Row],[Ordem_insumos]]&lt;&gt;0,VLOOKUP(Table1[[#This Row],[Codigo_servico]],Preencher_Orcamento!$B:$D,3,FALSE)*Table1[[#This Row],[Subtotal_insumo]],"")</f>
        <v>0</v>
      </c>
    </row>
    <row r="3541" spans="1:13" x14ac:dyDescent="0.25">
      <c r="A3541" s="6">
        <v>90490</v>
      </c>
      <c r="B3541" s="126">
        <v>2</v>
      </c>
      <c r="C3541" s="133"/>
      <c r="D3541" s="134">
        <v>2044</v>
      </c>
      <c r="E3541" s="7" t="s">
        <v>2193</v>
      </c>
      <c r="F3541" s="8" t="s">
        <v>2140</v>
      </c>
      <c r="G3541" s="16">
        <f>IFERROR(VLOOKUP(Table1[[#This Row],[Codigo_insumo]],BD_Insumos!$B:$E,4),"")</f>
        <v>13.596734305430379</v>
      </c>
      <c r="H3541" s="140">
        <v>2.2999999999999998</v>
      </c>
      <c r="I3541" s="9"/>
      <c r="J3541" s="22">
        <f t="shared" si="55"/>
        <v>31.272488902489869</v>
      </c>
      <c r="K3541" s="22" t="str">
        <f>IF(I3541&lt;&gt;"",SUMIF(Table1[Codigo_servico],A3541,Table1[Subtotal_insumo]),"")</f>
        <v/>
      </c>
      <c r="L3541" s="16">
        <f>IF(Table1[[#This Row],[Ordem_insumos]]&lt;&gt;0,VLOOKUP(Table1[[#This Row],[Codigo_servico]],Preencher_Orcamento!$B:$D,3,FALSE)*Table1[[#This Row],[Qtde_insumo]],"")</f>
        <v>0</v>
      </c>
      <c r="M3541" s="16">
        <f>IF(Table1[[#This Row],[Ordem_insumos]]&lt;&gt;0,VLOOKUP(Table1[[#This Row],[Codigo_servico]],Preencher_Orcamento!$B:$D,3,FALSE)*Table1[[#This Row],[Subtotal_insumo]],"")</f>
        <v>0</v>
      </c>
    </row>
    <row r="3542" spans="1:13" ht="26.25" x14ac:dyDescent="0.25">
      <c r="A3542" s="6">
        <v>90490</v>
      </c>
      <c r="B3542" s="126">
        <v>3</v>
      </c>
      <c r="C3542" s="133"/>
      <c r="D3542" s="134">
        <v>54129</v>
      </c>
      <c r="E3542" s="7" t="s">
        <v>1207</v>
      </c>
      <c r="F3542" s="8" t="s">
        <v>457</v>
      </c>
      <c r="G3542" s="16">
        <f>IFERROR(VLOOKUP(Table1[[#This Row],[Codigo_insumo]],BD_Insumos!$B:$E,4),"")</f>
        <v>1363.575</v>
      </c>
      <c r="H3542" s="140">
        <v>1</v>
      </c>
      <c r="I3542" s="9"/>
      <c r="J3542" s="22">
        <f t="shared" si="55"/>
        <v>1363.575</v>
      </c>
      <c r="K3542" s="22" t="str">
        <f>IF(I3542&lt;&gt;"",SUMIF(Table1[Codigo_servico],A3542,Table1[Subtotal_insumo]),"")</f>
        <v/>
      </c>
      <c r="L3542" s="16">
        <f>IF(Table1[[#This Row],[Ordem_insumos]]&lt;&gt;0,VLOOKUP(Table1[[#This Row],[Codigo_servico]],Preencher_Orcamento!$B:$D,3,FALSE)*Table1[[#This Row],[Qtde_insumo]],"")</f>
        <v>0</v>
      </c>
      <c r="M3542" s="16">
        <f>IF(Table1[[#This Row],[Ordem_insumos]]&lt;&gt;0,VLOOKUP(Table1[[#This Row],[Codigo_servico]],Preencher_Orcamento!$B:$D,3,FALSE)*Table1[[#This Row],[Subtotal_insumo]],"")</f>
        <v>0</v>
      </c>
    </row>
    <row r="3543" spans="1:13" x14ac:dyDescent="0.25">
      <c r="A3543" s="6">
        <v>90490</v>
      </c>
      <c r="B3543" s="126">
        <v>4</v>
      </c>
      <c r="C3543" s="133"/>
      <c r="D3543" s="134">
        <v>1037</v>
      </c>
      <c r="E3543" s="7" t="s">
        <v>2958</v>
      </c>
      <c r="F3543" s="8" t="s">
        <v>2140</v>
      </c>
      <c r="G3543" s="18">
        <f>IFERROR(VLOOKUP(Table1[[#This Row],[Codigo_insumo]],BD_Insumos!$B:$E,4),"")</f>
        <v>35.200851491517405</v>
      </c>
      <c r="H3543" s="140">
        <v>0.6</v>
      </c>
      <c r="I3543" s="9"/>
      <c r="J3543" s="23">
        <f t="shared" si="55"/>
        <v>21.120510894910442</v>
      </c>
      <c r="K3543" s="22" t="str">
        <f>IF(I3543&lt;&gt;"",SUMIF(Table1[Codigo_servico],A3543,Table1[Subtotal_insumo]),"")</f>
        <v/>
      </c>
      <c r="L3543" s="18">
        <f>IF(Table1[[#This Row],[Ordem_insumos]]&lt;&gt;0,VLOOKUP(Table1[[#This Row],[Codigo_servico]],Preencher_Orcamento!$B:$D,3,FALSE)*Table1[[#This Row],[Qtde_insumo]],"")</f>
        <v>0</v>
      </c>
      <c r="M3543" s="18">
        <f>IF(Table1[[#This Row],[Ordem_insumos]]&lt;&gt;0,VLOOKUP(Table1[[#This Row],[Codigo_servico]],Preencher_Orcamento!$B:$D,3,FALSE)*Table1[[#This Row],[Subtotal_insumo]],"")</f>
        <v>0</v>
      </c>
    </row>
    <row r="3544" spans="1:13" x14ac:dyDescent="0.25">
      <c r="A3544" s="3">
        <v>90493</v>
      </c>
      <c r="B3544" s="125">
        <v>0</v>
      </c>
      <c r="C3544" s="131" t="s">
        <v>3063</v>
      </c>
      <c r="D3544" s="132"/>
      <c r="E3544" s="4"/>
      <c r="F3544" s="4"/>
      <c r="G3544" s="17" t="str">
        <f>IFERROR(VLOOKUP(Table1[[#This Row],[Codigo_insumo]],BD_Insumos!$B:$E,4),"")</f>
        <v/>
      </c>
      <c r="H3544" s="139"/>
      <c r="I3544" s="5" t="s">
        <v>457</v>
      </c>
      <c r="J3544" s="20" t="str">
        <f t="shared" si="55"/>
        <v/>
      </c>
      <c r="K3544" s="21">
        <f>IF(I3544&lt;&gt;"",SUMIF(Table1[Codigo_servico],A3544,Table1[Subtotal_insumo]),"")</f>
        <v>285.42583684318618</v>
      </c>
      <c r="L3544" s="17" t="str">
        <f>IF(Table1[[#This Row],[Ordem_insumos]]&lt;&gt;0,VLOOKUP(Table1[[#This Row],[Codigo_servico]],Preencher_Orcamento!$B:$D,3,FALSE)*Table1[[#This Row],[Qtde_insumo]],"")</f>
        <v/>
      </c>
      <c r="M3544" s="17" t="str">
        <f>IF(Table1[[#This Row],[Ordem_insumos]]&lt;&gt;0,VLOOKUP(Table1[[#This Row],[Codigo_servico]],Preencher_Orcamento!$B:$D,3,FALSE)*Table1[[#This Row],[Subtotal_insumo]],"")</f>
        <v/>
      </c>
    </row>
    <row r="3545" spans="1:13" x14ac:dyDescent="0.25">
      <c r="A3545" s="6">
        <v>90493</v>
      </c>
      <c r="B3545" s="126">
        <v>1</v>
      </c>
      <c r="C3545" s="133"/>
      <c r="D3545" s="134">
        <v>1037</v>
      </c>
      <c r="E3545" s="7" t="s">
        <v>2958</v>
      </c>
      <c r="F3545" s="8" t="s">
        <v>2140</v>
      </c>
      <c r="G3545" s="16">
        <f>IFERROR(VLOOKUP(Table1[[#This Row],[Codigo_insumo]],BD_Insumos!$B:$E,4),"")</f>
        <v>35.200851491517405</v>
      </c>
      <c r="H3545" s="140">
        <v>0.6</v>
      </c>
      <c r="I3545" s="9"/>
      <c r="J3545" s="22">
        <f t="shared" si="55"/>
        <v>21.120510894910442</v>
      </c>
      <c r="K3545" s="22" t="str">
        <f>IF(I3545&lt;&gt;"",SUMIF(Table1[Codigo_servico],A3545,Table1[Subtotal_insumo]),"")</f>
        <v/>
      </c>
      <c r="L3545" s="16">
        <f>IF(Table1[[#This Row],[Ordem_insumos]]&lt;&gt;0,VLOOKUP(Table1[[#This Row],[Codigo_servico]],Preencher_Orcamento!$B:$D,3,FALSE)*Table1[[#This Row],[Qtde_insumo]],"")</f>
        <v>0</v>
      </c>
      <c r="M3545" s="16">
        <f>IF(Table1[[#This Row],[Ordem_insumos]]&lt;&gt;0,VLOOKUP(Table1[[#This Row],[Codigo_servico]],Preencher_Orcamento!$B:$D,3,FALSE)*Table1[[#This Row],[Subtotal_insumo]],"")</f>
        <v>0</v>
      </c>
    </row>
    <row r="3546" spans="1:13" x14ac:dyDescent="0.25">
      <c r="A3546" s="6">
        <v>90493</v>
      </c>
      <c r="B3546" s="126">
        <v>2</v>
      </c>
      <c r="C3546" s="133"/>
      <c r="D3546" s="134">
        <v>2044</v>
      </c>
      <c r="E3546" s="7" t="s">
        <v>2193</v>
      </c>
      <c r="F3546" s="8" t="s">
        <v>2140</v>
      </c>
      <c r="G3546" s="16">
        <f>IFERROR(VLOOKUP(Table1[[#This Row],[Codigo_insumo]],BD_Insumos!$B:$E,4),"")</f>
        <v>13.596734305430379</v>
      </c>
      <c r="H3546" s="140">
        <v>2.1</v>
      </c>
      <c r="I3546" s="9"/>
      <c r="J3546" s="22">
        <f t="shared" si="55"/>
        <v>28.553142041403799</v>
      </c>
      <c r="K3546" s="22" t="str">
        <f>IF(I3546&lt;&gt;"",SUMIF(Table1[Codigo_servico],A3546,Table1[Subtotal_insumo]),"")</f>
        <v/>
      </c>
      <c r="L3546" s="16">
        <f>IF(Table1[[#This Row],[Ordem_insumos]]&lt;&gt;0,VLOOKUP(Table1[[#This Row],[Codigo_servico]],Preencher_Orcamento!$B:$D,3,FALSE)*Table1[[#This Row],[Qtde_insumo]],"")</f>
        <v>0</v>
      </c>
      <c r="M3546" s="16">
        <f>IF(Table1[[#This Row],[Ordem_insumos]]&lt;&gt;0,VLOOKUP(Table1[[#This Row],[Codigo_servico]],Preencher_Orcamento!$B:$D,3,FALSE)*Table1[[#This Row],[Subtotal_insumo]],"")</f>
        <v>0</v>
      </c>
    </row>
    <row r="3547" spans="1:13" x14ac:dyDescent="0.25">
      <c r="A3547" s="6">
        <v>90493</v>
      </c>
      <c r="B3547" s="126">
        <v>3</v>
      </c>
      <c r="C3547" s="133"/>
      <c r="D3547" s="134">
        <v>2041</v>
      </c>
      <c r="E3547" s="7" t="s">
        <v>2192</v>
      </c>
      <c r="F3547" s="8" t="s">
        <v>2140</v>
      </c>
      <c r="G3547" s="16">
        <f>IFERROR(VLOOKUP(Table1[[#This Row],[Codigo_insumo]],BD_Insumos!$B:$E,4),"")</f>
        <v>18.820516146129485</v>
      </c>
      <c r="H3547" s="140">
        <v>2.1</v>
      </c>
      <c r="I3547" s="9"/>
      <c r="J3547" s="22">
        <f t="shared" si="55"/>
        <v>39.523083906871918</v>
      </c>
      <c r="K3547" s="22" t="str">
        <f>IF(I3547&lt;&gt;"",SUMIF(Table1[Codigo_servico],A3547,Table1[Subtotal_insumo]),"")</f>
        <v/>
      </c>
      <c r="L3547" s="16">
        <f>IF(Table1[[#This Row],[Ordem_insumos]]&lt;&gt;0,VLOOKUP(Table1[[#This Row],[Codigo_servico]],Preencher_Orcamento!$B:$D,3,FALSE)*Table1[[#This Row],[Qtde_insumo]],"")</f>
        <v>0</v>
      </c>
      <c r="M3547" s="16">
        <f>IF(Table1[[#This Row],[Ordem_insumos]]&lt;&gt;0,VLOOKUP(Table1[[#This Row],[Codigo_servico]],Preencher_Orcamento!$B:$D,3,FALSE)*Table1[[#This Row],[Subtotal_insumo]],"")</f>
        <v>0</v>
      </c>
    </row>
    <row r="3548" spans="1:13" ht="26.25" x14ac:dyDescent="0.25">
      <c r="A3548" s="6">
        <v>90493</v>
      </c>
      <c r="B3548" s="126">
        <v>4</v>
      </c>
      <c r="C3548" s="133"/>
      <c r="D3548" s="134">
        <v>54131</v>
      </c>
      <c r="E3548" s="7" t="s">
        <v>1208</v>
      </c>
      <c r="F3548" s="8" t="s">
        <v>457</v>
      </c>
      <c r="G3548" s="18">
        <f>IFERROR(VLOOKUP(Table1[[#This Row],[Codigo_insumo]],BD_Insumos!$B:$E,4),"")</f>
        <v>196.22909999999999</v>
      </c>
      <c r="H3548" s="140">
        <v>1</v>
      </c>
      <c r="I3548" s="9"/>
      <c r="J3548" s="23">
        <f t="shared" si="55"/>
        <v>196.22909999999999</v>
      </c>
      <c r="K3548" s="22" t="str">
        <f>IF(I3548&lt;&gt;"",SUMIF(Table1[Codigo_servico],A3548,Table1[Subtotal_insumo]),"")</f>
        <v/>
      </c>
      <c r="L3548" s="18">
        <f>IF(Table1[[#This Row],[Ordem_insumos]]&lt;&gt;0,VLOOKUP(Table1[[#This Row],[Codigo_servico]],Preencher_Orcamento!$B:$D,3,FALSE)*Table1[[#This Row],[Qtde_insumo]],"")</f>
        <v>0</v>
      </c>
      <c r="M3548" s="18">
        <f>IF(Table1[[#This Row],[Ordem_insumos]]&lt;&gt;0,VLOOKUP(Table1[[#This Row],[Codigo_servico]],Preencher_Orcamento!$B:$D,3,FALSE)*Table1[[#This Row],[Subtotal_insumo]],"")</f>
        <v>0</v>
      </c>
    </row>
    <row r="3549" spans="1:13" x14ac:dyDescent="0.25">
      <c r="A3549" s="3">
        <v>90496</v>
      </c>
      <c r="B3549" s="125">
        <v>0</v>
      </c>
      <c r="C3549" s="131" t="s">
        <v>3064</v>
      </c>
      <c r="D3549" s="132"/>
      <c r="E3549" s="4"/>
      <c r="F3549" s="4"/>
      <c r="G3549" s="17" t="str">
        <f>IFERROR(VLOOKUP(Table1[[#This Row],[Codigo_insumo]],BD_Insumos!$B:$E,4),"")</f>
        <v/>
      </c>
      <c r="H3549" s="139"/>
      <c r="I3549" s="5" t="s">
        <v>457</v>
      </c>
      <c r="J3549" s="20" t="str">
        <f t="shared" si="55"/>
        <v/>
      </c>
      <c r="K3549" s="21">
        <f>IF(I3549&lt;&gt;"",SUMIF(Table1[Codigo_servico],A3549,Table1[Subtotal_insumo]),"")</f>
        <v>1631.9148119786541</v>
      </c>
      <c r="L3549" s="17" t="str">
        <f>IF(Table1[[#This Row],[Ordem_insumos]]&lt;&gt;0,VLOOKUP(Table1[[#This Row],[Codigo_servico]],Preencher_Orcamento!$B:$D,3,FALSE)*Table1[[#This Row],[Qtde_insumo]],"")</f>
        <v/>
      </c>
      <c r="M3549" s="17" t="str">
        <f>IF(Table1[[#This Row],[Ordem_insumos]]&lt;&gt;0,VLOOKUP(Table1[[#This Row],[Codigo_servico]],Preencher_Orcamento!$B:$D,3,FALSE)*Table1[[#This Row],[Subtotal_insumo]],"")</f>
        <v/>
      </c>
    </row>
    <row r="3550" spans="1:13" ht="26.25" x14ac:dyDescent="0.25">
      <c r="A3550" s="6">
        <v>90496</v>
      </c>
      <c r="B3550" s="126">
        <v>1</v>
      </c>
      <c r="C3550" s="133"/>
      <c r="D3550" s="134">
        <v>54134</v>
      </c>
      <c r="E3550" s="7" t="s">
        <v>1209</v>
      </c>
      <c r="F3550" s="8" t="s">
        <v>457</v>
      </c>
      <c r="G3550" s="16">
        <f>IFERROR(VLOOKUP(Table1[[#This Row],[Codigo_insumo]],BD_Insumos!$B:$E,4),"")</f>
        <v>1532.9929</v>
      </c>
      <c r="H3550" s="140">
        <v>1</v>
      </c>
      <c r="I3550" s="9"/>
      <c r="J3550" s="22">
        <f t="shared" si="55"/>
        <v>1532.9929</v>
      </c>
      <c r="K3550" s="22" t="str">
        <f>IF(I3550&lt;&gt;"",SUMIF(Table1[Codigo_servico],A3550,Table1[Subtotal_insumo]),"")</f>
        <v/>
      </c>
      <c r="L3550" s="16">
        <f>IF(Table1[[#This Row],[Ordem_insumos]]&lt;&gt;0,VLOOKUP(Table1[[#This Row],[Codigo_servico]],Preencher_Orcamento!$B:$D,3,FALSE)*Table1[[#This Row],[Qtde_insumo]],"")</f>
        <v>0</v>
      </c>
      <c r="M3550" s="16">
        <f>IF(Table1[[#This Row],[Ordem_insumos]]&lt;&gt;0,VLOOKUP(Table1[[#This Row],[Codigo_servico]],Preencher_Orcamento!$B:$D,3,FALSE)*Table1[[#This Row],[Subtotal_insumo]],"")</f>
        <v>0</v>
      </c>
    </row>
    <row r="3551" spans="1:13" x14ac:dyDescent="0.25">
      <c r="A3551" s="6">
        <v>90496</v>
      </c>
      <c r="B3551" s="126">
        <v>2</v>
      </c>
      <c r="C3551" s="133"/>
      <c r="D3551" s="134">
        <v>2041</v>
      </c>
      <c r="E3551" s="7" t="s">
        <v>2192</v>
      </c>
      <c r="F3551" s="8" t="s">
        <v>2140</v>
      </c>
      <c r="G3551" s="16">
        <f>IFERROR(VLOOKUP(Table1[[#This Row],[Codigo_insumo]],BD_Insumos!$B:$E,4),"")</f>
        <v>18.820516146129485</v>
      </c>
      <c r="H3551" s="140">
        <v>2.4</v>
      </c>
      <c r="I3551" s="9"/>
      <c r="J3551" s="22">
        <f t="shared" si="55"/>
        <v>45.169238750710761</v>
      </c>
      <c r="K3551" s="22" t="str">
        <f>IF(I3551&lt;&gt;"",SUMIF(Table1[Codigo_servico],A3551,Table1[Subtotal_insumo]),"")</f>
        <v/>
      </c>
      <c r="L3551" s="16">
        <f>IF(Table1[[#This Row],[Ordem_insumos]]&lt;&gt;0,VLOOKUP(Table1[[#This Row],[Codigo_servico]],Preencher_Orcamento!$B:$D,3,FALSE)*Table1[[#This Row],[Qtde_insumo]],"")</f>
        <v>0</v>
      </c>
      <c r="M3551" s="16">
        <f>IF(Table1[[#This Row],[Ordem_insumos]]&lt;&gt;0,VLOOKUP(Table1[[#This Row],[Codigo_servico]],Preencher_Orcamento!$B:$D,3,FALSE)*Table1[[#This Row],[Subtotal_insumo]],"")</f>
        <v>0</v>
      </c>
    </row>
    <row r="3552" spans="1:13" x14ac:dyDescent="0.25">
      <c r="A3552" s="6">
        <v>90496</v>
      </c>
      <c r="B3552" s="126">
        <v>3</v>
      </c>
      <c r="C3552" s="133"/>
      <c r="D3552" s="134">
        <v>1037</v>
      </c>
      <c r="E3552" s="7" t="s">
        <v>2958</v>
      </c>
      <c r="F3552" s="8" t="s">
        <v>2140</v>
      </c>
      <c r="G3552" s="16">
        <f>IFERROR(VLOOKUP(Table1[[#This Row],[Codigo_insumo]],BD_Insumos!$B:$E,4),"")</f>
        <v>35.200851491517405</v>
      </c>
      <c r="H3552" s="140">
        <v>0.6</v>
      </c>
      <c r="I3552" s="9"/>
      <c r="J3552" s="22">
        <f t="shared" si="55"/>
        <v>21.120510894910442</v>
      </c>
      <c r="K3552" s="22" t="str">
        <f>IF(I3552&lt;&gt;"",SUMIF(Table1[Codigo_servico],A3552,Table1[Subtotal_insumo]),"")</f>
        <v/>
      </c>
      <c r="L3552" s="16">
        <f>IF(Table1[[#This Row],[Ordem_insumos]]&lt;&gt;0,VLOOKUP(Table1[[#This Row],[Codigo_servico]],Preencher_Orcamento!$B:$D,3,FALSE)*Table1[[#This Row],[Qtde_insumo]],"")</f>
        <v>0</v>
      </c>
      <c r="M3552" s="16">
        <f>IF(Table1[[#This Row],[Ordem_insumos]]&lt;&gt;0,VLOOKUP(Table1[[#This Row],[Codigo_servico]],Preencher_Orcamento!$B:$D,3,FALSE)*Table1[[#This Row],[Subtotal_insumo]],"")</f>
        <v>0</v>
      </c>
    </row>
    <row r="3553" spans="1:13" x14ac:dyDescent="0.25">
      <c r="A3553" s="6">
        <v>90496</v>
      </c>
      <c r="B3553" s="126">
        <v>4</v>
      </c>
      <c r="C3553" s="133"/>
      <c r="D3553" s="134">
        <v>2044</v>
      </c>
      <c r="E3553" s="7" t="s">
        <v>2193</v>
      </c>
      <c r="F3553" s="8" t="s">
        <v>2140</v>
      </c>
      <c r="G3553" s="18">
        <f>IFERROR(VLOOKUP(Table1[[#This Row],[Codigo_insumo]],BD_Insumos!$B:$E,4),"")</f>
        <v>13.596734305430379</v>
      </c>
      <c r="H3553" s="140">
        <v>2.4</v>
      </c>
      <c r="I3553" s="9"/>
      <c r="J3553" s="23">
        <f t="shared" si="55"/>
        <v>32.632162333032909</v>
      </c>
      <c r="K3553" s="22" t="str">
        <f>IF(I3553&lt;&gt;"",SUMIF(Table1[Codigo_servico],A3553,Table1[Subtotal_insumo]),"")</f>
        <v/>
      </c>
      <c r="L3553" s="18">
        <f>IF(Table1[[#This Row],[Ordem_insumos]]&lt;&gt;0,VLOOKUP(Table1[[#This Row],[Codigo_servico]],Preencher_Orcamento!$B:$D,3,FALSE)*Table1[[#This Row],[Qtde_insumo]],"")</f>
        <v>0</v>
      </c>
      <c r="M3553" s="18">
        <f>IF(Table1[[#This Row],[Ordem_insumos]]&lt;&gt;0,VLOOKUP(Table1[[#This Row],[Codigo_servico]],Preencher_Orcamento!$B:$D,3,FALSE)*Table1[[#This Row],[Subtotal_insumo]],"")</f>
        <v>0</v>
      </c>
    </row>
    <row r="3554" spans="1:13" x14ac:dyDescent="0.25">
      <c r="A3554" s="3">
        <v>90501</v>
      </c>
      <c r="B3554" s="125">
        <v>0</v>
      </c>
      <c r="C3554" s="131" t="s">
        <v>3065</v>
      </c>
      <c r="D3554" s="132"/>
      <c r="E3554" s="4"/>
      <c r="F3554" s="4"/>
      <c r="G3554" s="17" t="str">
        <f>IFERROR(VLOOKUP(Table1[[#This Row],[Codigo_insumo]],BD_Insumos!$B:$E,4),"")</f>
        <v/>
      </c>
      <c r="H3554" s="139"/>
      <c r="I3554" s="5" t="s">
        <v>457</v>
      </c>
      <c r="J3554" s="20" t="str">
        <f t="shared" si="55"/>
        <v/>
      </c>
      <c r="K3554" s="21">
        <f>IF(I3554&lt;&gt;"",SUMIF(Table1[Codigo_servico],A3554,Table1[Subtotal_insumo]),"")</f>
        <v>38.456858550948013</v>
      </c>
      <c r="L3554" s="17" t="str">
        <f>IF(Table1[[#This Row],[Ordem_insumos]]&lt;&gt;0,VLOOKUP(Table1[[#This Row],[Codigo_servico]],Preencher_Orcamento!$B:$D,3,FALSE)*Table1[[#This Row],[Qtde_insumo]],"")</f>
        <v/>
      </c>
      <c r="M3554" s="17" t="str">
        <f>IF(Table1[[#This Row],[Ordem_insumos]]&lt;&gt;0,VLOOKUP(Table1[[#This Row],[Codigo_servico]],Preencher_Orcamento!$B:$D,3,FALSE)*Table1[[#This Row],[Subtotal_insumo]],"")</f>
        <v/>
      </c>
    </row>
    <row r="3555" spans="1:13" x14ac:dyDescent="0.25">
      <c r="A3555" s="6">
        <v>90501</v>
      </c>
      <c r="B3555" s="126">
        <v>1</v>
      </c>
      <c r="C3555" s="133"/>
      <c r="D3555" s="134">
        <v>2044</v>
      </c>
      <c r="E3555" s="7" t="s">
        <v>2193</v>
      </c>
      <c r="F3555" s="8" t="s">
        <v>2140</v>
      </c>
      <c r="G3555" s="16">
        <f>IFERROR(VLOOKUP(Table1[[#This Row],[Codigo_insumo]],BD_Insumos!$B:$E,4),"")</f>
        <v>13.596734305430379</v>
      </c>
      <c r="H3555" s="140">
        <v>0.44</v>
      </c>
      <c r="I3555" s="9"/>
      <c r="J3555" s="22">
        <f t="shared" si="55"/>
        <v>5.9825630943893673</v>
      </c>
      <c r="K3555" s="22" t="str">
        <f>IF(I3555&lt;&gt;"",SUMIF(Table1[Codigo_servico],A3555,Table1[Subtotal_insumo]),"")</f>
        <v/>
      </c>
      <c r="L3555" s="16">
        <f>IF(Table1[[#This Row],[Ordem_insumos]]&lt;&gt;0,VLOOKUP(Table1[[#This Row],[Codigo_servico]],Preencher_Orcamento!$B:$D,3,FALSE)*Table1[[#This Row],[Qtde_insumo]],"")</f>
        <v>0</v>
      </c>
      <c r="M3555" s="16">
        <f>IF(Table1[[#This Row],[Ordem_insumos]]&lt;&gt;0,VLOOKUP(Table1[[#This Row],[Codigo_servico]],Preencher_Orcamento!$B:$D,3,FALSE)*Table1[[#This Row],[Subtotal_insumo]],"")</f>
        <v>0</v>
      </c>
    </row>
    <row r="3556" spans="1:13" ht="39" x14ac:dyDescent="0.25">
      <c r="A3556" s="6">
        <v>90501</v>
      </c>
      <c r="B3556" s="126">
        <v>2</v>
      </c>
      <c r="C3556" s="133"/>
      <c r="D3556" s="134">
        <v>51204</v>
      </c>
      <c r="E3556" s="7" t="s">
        <v>1010</v>
      </c>
      <c r="F3556" s="8" t="s">
        <v>457</v>
      </c>
      <c r="G3556" s="16">
        <f>IFERROR(VLOOKUP(Table1[[#This Row],[Codigo_insumo]],BD_Insumos!$B:$E,4),"")</f>
        <v>17.214500000000001</v>
      </c>
      <c r="H3556" s="140">
        <v>1</v>
      </c>
      <c r="I3556" s="9"/>
      <c r="J3556" s="22">
        <f t="shared" si="55"/>
        <v>17.214500000000001</v>
      </c>
      <c r="K3556" s="22" t="str">
        <f>IF(I3556&lt;&gt;"",SUMIF(Table1[Codigo_servico],A3556,Table1[Subtotal_insumo]),"")</f>
        <v/>
      </c>
      <c r="L3556" s="16">
        <f>IF(Table1[[#This Row],[Ordem_insumos]]&lt;&gt;0,VLOOKUP(Table1[[#This Row],[Codigo_servico]],Preencher_Orcamento!$B:$D,3,FALSE)*Table1[[#This Row],[Qtde_insumo]],"")</f>
        <v>0</v>
      </c>
      <c r="M3556" s="16">
        <f>IF(Table1[[#This Row],[Ordem_insumos]]&lt;&gt;0,VLOOKUP(Table1[[#This Row],[Codigo_servico]],Preencher_Orcamento!$B:$D,3,FALSE)*Table1[[#This Row],[Subtotal_insumo]],"")</f>
        <v>0</v>
      </c>
    </row>
    <row r="3557" spans="1:13" x14ac:dyDescent="0.25">
      <c r="A3557" s="6">
        <v>90501</v>
      </c>
      <c r="B3557" s="126">
        <v>3</v>
      </c>
      <c r="C3557" s="133"/>
      <c r="D3557" s="134">
        <v>2020</v>
      </c>
      <c r="E3557" s="7" t="s">
        <v>2188</v>
      </c>
      <c r="F3557" s="8" t="s">
        <v>2140</v>
      </c>
      <c r="G3557" s="16">
        <f>IFERROR(VLOOKUP(Table1[[#This Row],[Codigo_insumo]],BD_Insumos!$B:$E,4),"")</f>
        <v>15.860837164231068</v>
      </c>
      <c r="H3557" s="140">
        <v>0.44</v>
      </c>
      <c r="I3557" s="9"/>
      <c r="J3557" s="22">
        <f t="shared" si="55"/>
        <v>6.9787683522616701</v>
      </c>
      <c r="K3557" s="22" t="str">
        <f>IF(I3557&lt;&gt;"",SUMIF(Table1[Codigo_servico],A3557,Table1[Subtotal_insumo]),"")</f>
        <v/>
      </c>
      <c r="L3557" s="16">
        <f>IF(Table1[[#This Row],[Ordem_insumos]]&lt;&gt;0,VLOOKUP(Table1[[#This Row],[Codigo_servico]],Preencher_Orcamento!$B:$D,3,FALSE)*Table1[[#This Row],[Qtde_insumo]],"")</f>
        <v>0</v>
      </c>
      <c r="M3557" s="16">
        <f>IF(Table1[[#This Row],[Ordem_insumos]]&lt;&gt;0,VLOOKUP(Table1[[#This Row],[Codigo_servico]],Preencher_Orcamento!$B:$D,3,FALSE)*Table1[[#This Row],[Subtotal_insumo]],"")</f>
        <v>0</v>
      </c>
    </row>
    <row r="3558" spans="1:13" x14ac:dyDescent="0.25">
      <c r="A3558" s="6">
        <v>90501</v>
      </c>
      <c r="B3558" s="126">
        <v>4</v>
      </c>
      <c r="C3558" s="133"/>
      <c r="D3558" s="134">
        <v>2041</v>
      </c>
      <c r="E3558" s="7" t="s">
        <v>2192</v>
      </c>
      <c r="F3558" s="8" t="s">
        <v>2140</v>
      </c>
      <c r="G3558" s="18">
        <f>IFERROR(VLOOKUP(Table1[[#This Row],[Codigo_insumo]],BD_Insumos!$B:$E,4),"")</f>
        <v>18.820516146129485</v>
      </c>
      <c r="H3558" s="140">
        <v>0.44</v>
      </c>
      <c r="I3558" s="9"/>
      <c r="J3558" s="23">
        <f t="shared" si="55"/>
        <v>8.2810271042969728</v>
      </c>
      <c r="K3558" s="22" t="str">
        <f>IF(I3558&lt;&gt;"",SUMIF(Table1[Codigo_servico],A3558,Table1[Subtotal_insumo]),"")</f>
        <v/>
      </c>
      <c r="L3558" s="18">
        <f>IF(Table1[[#This Row],[Ordem_insumos]]&lt;&gt;0,VLOOKUP(Table1[[#This Row],[Codigo_servico]],Preencher_Orcamento!$B:$D,3,FALSE)*Table1[[#This Row],[Qtde_insumo]],"")</f>
        <v>0</v>
      </c>
      <c r="M3558" s="18">
        <f>IF(Table1[[#This Row],[Ordem_insumos]]&lt;&gt;0,VLOOKUP(Table1[[#This Row],[Codigo_servico]],Preencher_Orcamento!$B:$D,3,FALSE)*Table1[[#This Row],[Subtotal_insumo]],"")</f>
        <v>0</v>
      </c>
    </row>
    <row r="3559" spans="1:13" x14ac:dyDescent="0.25">
      <c r="A3559" s="3">
        <v>90504</v>
      </c>
      <c r="B3559" s="125">
        <v>0</v>
      </c>
      <c r="C3559" s="131" t="s">
        <v>3066</v>
      </c>
      <c r="D3559" s="132"/>
      <c r="E3559" s="4"/>
      <c r="F3559" s="4"/>
      <c r="G3559" s="17" t="str">
        <f>IFERROR(VLOOKUP(Table1[[#This Row],[Codigo_insumo]],BD_Insumos!$B:$E,4),"")</f>
        <v/>
      </c>
      <c r="H3559" s="139"/>
      <c r="I3559" s="5" t="s">
        <v>457</v>
      </c>
      <c r="J3559" s="20" t="str">
        <f t="shared" si="55"/>
        <v/>
      </c>
      <c r="K3559" s="21">
        <f>IF(I3559&lt;&gt;"",SUMIF(Table1[Codigo_servico],A3559,Table1[Subtotal_insumo]),"")</f>
        <v>75.167976074106193</v>
      </c>
      <c r="L3559" s="17" t="str">
        <f>IF(Table1[[#This Row],[Ordem_insumos]]&lt;&gt;0,VLOOKUP(Table1[[#This Row],[Codigo_servico]],Preencher_Orcamento!$B:$D,3,FALSE)*Table1[[#This Row],[Qtde_insumo]],"")</f>
        <v/>
      </c>
      <c r="M3559" s="17" t="str">
        <f>IF(Table1[[#This Row],[Ordem_insumos]]&lt;&gt;0,VLOOKUP(Table1[[#This Row],[Codigo_servico]],Preencher_Orcamento!$B:$D,3,FALSE)*Table1[[#This Row],[Subtotal_insumo]],"")</f>
        <v/>
      </c>
    </row>
    <row r="3560" spans="1:13" x14ac:dyDescent="0.25">
      <c r="A3560" s="6">
        <v>90504</v>
      </c>
      <c r="B3560" s="126">
        <v>1</v>
      </c>
      <c r="C3560" s="133"/>
      <c r="D3560" s="134">
        <v>2020</v>
      </c>
      <c r="E3560" s="7" t="s">
        <v>2188</v>
      </c>
      <c r="F3560" s="8" t="s">
        <v>2140</v>
      </c>
      <c r="G3560" s="16">
        <f>IFERROR(VLOOKUP(Table1[[#This Row],[Codigo_insumo]],BD_Insumos!$B:$E,4),"")</f>
        <v>15.860837164231068</v>
      </c>
      <c r="H3560" s="140">
        <v>0.64</v>
      </c>
      <c r="I3560" s="9"/>
      <c r="J3560" s="22">
        <f t="shared" si="55"/>
        <v>10.150935785107883</v>
      </c>
      <c r="K3560" s="22" t="str">
        <f>IF(I3560&lt;&gt;"",SUMIF(Table1[Codigo_servico],A3560,Table1[Subtotal_insumo]),"")</f>
        <v/>
      </c>
      <c r="L3560" s="16">
        <f>IF(Table1[[#This Row],[Ordem_insumos]]&lt;&gt;0,VLOOKUP(Table1[[#This Row],[Codigo_servico]],Preencher_Orcamento!$B:$D,3,FALSE)*Table1[[#This Row],[Qtde_insumo]],"")</f>
        <v>0</v>
      </c>
      <c r="M3560" s="16">
        <f>IF(Table1[[#This Row],[Ordem_insumos]]&lt;&gt;0,VLOOKUP(Table1[[#This Row],[Codigo_servico]],Preencher_Orcamento!$B:$D,3,FALSE)*Table1[[#This Row],[Subtotal_insumo]],"")</f>
        <v>0</v>
      </c>
    </row>
    <row r="3561" spans="1:13" ht="39" x14ac:dyDescent="0.25">
      <c r="A3561" s="6">
        <v>90504</v>
      </c>
      <c r="B3561" s="126">
        <v>2</v>
      </c>
      <c r="C3561" s="133"/>
      <c r="D3561" s="134">
        <v>51212</v>
      </c>
      <c r="E3561" s="7" t="s">
        <v>1011</v>
      </c>
      <c r="F3561" s="8" t="s">
        <v>457</v>
      </c>
      <c r="G3561" s="16">
        <f>IFERROR(VLOOKUP(Table1[[#This Row],[Codigo_insumo]],BD_Insumos!$B:$E,4),"")</f>
        <v>44.27</v>
      </c>
      <c r="H3561" s="140">
        <v>1</v>
      </c>
      <c r="I3561" s="9"/>
      <c r="J3561" s="22">
        <f t="shared" si="55"/>
        <v>44.27</v>
      </c>
      <c r="K3561" s="22" t="str">
        <f>IF(I3561&lt;&gt;"",SUMIF(Table1[Codigo_servico],A3561,Table1[Subtotal_insumo]),"")</f>
        <v/>
      </c>
      <c r="L3561" s="16">
        <f>IF(Table1[[#This Row],[Ordem_insumos]]&lt;&gt;0,VLOOKUP(Table1[[#This Row],[Codigo_servico]],Preencher_Orcamento!$B:$D,3,FALSE)*Table1[[#This Row],[Qtde_insumo]],"")</f>
        <v>0</v>
      </c>
      <c r="M3561" s="16">
        <f>IF(Table1[[#This Row],[Ordem_insumos]]&lt;&gt;0,VLOOKUP(Table1[[#This Row],[Codigo_servico]],Preencher_Orcamento!$B:$D,3,FALSE)*Table1[[#This Row],[Subtotal_insumo]],"")</f>
        <v>0</v>
      </c>
    </row>
    <row r="3562" spans="1:13" x14ac:dyDescent="0.25">
      <c r="A3562" s="6">
        <v>90504</v>
      </c>
      <c r="B3562" s="126">
        <v>3</v>
      </c>
      <c r="C3562" s="133"/>
      <c r="D3562" s="134">
        <v>2041</v>
      </c>
      <c r="E3562" s="7" t="s">
        <v>2192</v>
      </c>
      <c r="F3562" s="8" t="s">
        <v>2140</v>
      </c>
      <c r="G3562" s="16">
        <f>IFERROR(VLOOKUP(Table1[[#This Row],[Codigo_insumo]],BD_Insumos!$B:$E,4),"")</f>
        <v>18.820516146129485</v>
      </c>
      <c r="H3562" s="140">
        <v>0.64</v>
      </c>
      <c r="I3562" s="9"/>
      <c r="J3562" s="22">
        <f t="shared" si="55"/>
        <v>12.04513033352287</v>
      </c>
      <c r="K3562" s="22" t="str">
        <f>IF(I3562&lt;&gt;"",SUMIF(Table1[Codigo_servico],A3562,Table1[Subtotal_insumo]),"")</f>
        <v/>
      </c>
      <c r="L3562" s="16">
        <f>IF(Table1[[#This Row],[Ordem_insumos]]&lt;&gt;0,VLOOKUP(Table1[[#This Row],[Codigo_servico]],Preencher_Orcamento!$B:$D,3,FALSE)*Table1[[#This Row],[Qtde_insumo]],"")</f>
        <v>0</v>
      </c>
      <c r="M3562" s="16">
        <f>IF(Table1[[#This Row],[Ordem_insumos]]&lt;&gt;0,VLOOKUP(Table1[[#This Row],[Codigo_servico]],Preencher_Orcamento!$B:$D,3,FALSE)*Table1[[#This Row],[Subtotal_insumo]],"")</f>
        <v>0</v>
      </c>
    </row>
    <row r="3563" spans="1:13" x14ac:dyDescent="0.25">
      <c r="A3563" s="6">
        <v>90504</v>
      </c>
      <c r="B3563" s="126">
        <v>4</v>
      </c>
      <c r="C3563" s="133"/>
      <c r="D3563" s="134">
        <v>2044</v>
      </c>
      <c r="E3563" s="7" t="s">
        <v>2193</v>
      </c>
      <c r="F3563" s="8" t="s">
        <v>2140</v>
      </c>
      <c r="G3563" s="18">
        <f>IFERROR(VLOOKUP(Table1[[#This Row],[Codigo_insumo]],BD_Insumos!$B:$E,4),"")</f>
        <v>13.596734305430379</v>
      </c>
      <c r="H3563" s="140">
        <v>0.64</v>
      </c>
      <c r="I3563" s="9"/>
      <c r="J3563" s="23">
        <f t="shared" si="55"/>
        <v>8.7019099554754433</v>
      </c>
      <c r="K3563" s="22" t="str">
        <f>IF(I3563&lt;&gt;"",SUMIF(Table1[Codigo_servico],A3563,Table1[Subtotal_insumo]),"")</f>
        <v/>
      </c>
      <c r="L3563" s="18">
        <f>IF(Table1[[#This Row],[Ordem_insumos]]&lt;&gt;0,VLOOKUP(Table1[[#This Row],[Codigo_servico]],Preencher_Orcamento!$B:$D,3,FALSE)*Table1[[#This Row],[Qtde_insumo]],"")</f>
        <v>0</v>
      </c>
      <c r="M3563" s="18">
        <f>IF(Table1[[#This Row],[Ordem_insumos]]&lt;&gt;0,VLOOKUP(Table1[[#This Row],[Codigo_servico]],Preencher_Orcamento!$B:$D,3,FALSE)*Table1[[#This Row],[Subtotal_insumo]],"")</f>
        <v>0</v>
      </c>
    </row>
    <row r="3564" spans="1:13" x14ac:dyDescent="0.25">
      <c r="A3564" s="3">
        <v>90506</v>
      </c>
      <c r="B3564" s="125">
        <v>0</v>
      </c>
      <c r="C3564" s="131" t="s">
        <v>3067</v>
      </c>
      <c r="D3564" s="132"/>
      <c r="E3564" s="4"/>
      <c r="F3564" s="4"/>
      <c r="G3564" s="17" t="str">
        <f>IFERROR(VLOOKUP(Table1[[#This Row],[Codigo_insumo]],BD_Insumos!$B:$E,4),"")</f>
        <v/>
      </c>
      <c r="H3564" s="139"/>
      <c r="I3564" s="5" t="s">
        <v>457</v>
      </c>
      <c r="J3564" s="20" t="str">
        <f t="shared" si="55"/>
        <v/>
      </c>
      <c r="K3564" s="21">
        <f>IF(I3564&lt;&gt;"",SUMIF(Table1[Codigo_servico],A3564,Table1[Subtotal_insumo]),"")</f>
        <v>266.13941710189602</v>
      </c>
      <c r="L3564" s="17" t="str">
        <f>IF(Table1[[#This Row],[Ordem_insumos]]&lt;&gt;0,VLOOKUP(Table1[[#This Row],[Codigo_servico]],Preencher_Orcamento!$B:$D,3,FALSE)*Table1[[#This Row],[Qtde_insumo]],"")</f>
        <v/>
      </c>
      <c r="M3564" s="17" t="str">
        <f>IF(Table1[[#This Row],[Ordem_insumos]]&lt;&gt;0,VLOOKUP(Table1[[#This Row],[Codigo_servico]],Preencher_Orcamento!$B:$D,3,FALSE)*Table1[[#This Row],[Subtotal_insumo]],"")</f>
        <v/>
      </c>
    </row>
    <row r="3565" spans="1:13" ht="51.75" x14ac:dyDescent="0.25">
      <c r="A3565" s="6">
        <v>90506</v>
      </c>
      <c r="B3565" s="126">
        <v>1</v>
      </c>
      <c r="C3565" s="133"/>
      <c r="D3565" s="134">
        <v>51216</v>
      </c>
      <c r="E3565" s="7" t="s">
        <v>1012</v>
      </c>
      <c r="F3565" s="8" t="s">
        <v>457</v>
      </c>
      <c r="G3565" s="16">
        <f>IFERROR(VLOOKUP(Table1[[#This Row],[Codigo_insumo]],BD_Insumos!$B:$E,4),"")</f>
        <v>223.65469999999999</v>
      </c>
      <c r="H3565" s="140">
        <v>1</v>
      </c>
      <c r="I3565" s="9"/>
      <c r="J3565" s="22">
        <f t="shared" si="55"/>
        <v>223.65469999999999</v>
      </c>
      <c r="K3565" s="22" t="str">
        <f>IF(I3565&lt;&gt;"",SUMIF(Table1[Codigo_servico],A3565,Table1[Subtotal_insumo]),"")</f>
        <v/>
      </c>
      <c r="L3565" s="16">
        <f>IF(Table1[[#This Row],[Ordem_insumos]]&lt;&gt;0,VLOOKUP(Table1[[#This Row],[Codigo_servico]],Preencher_Orcamento!$B:$D,3,FALSE)*Table1[[#This Row],[Qtde_insumo]],"")</f>
        <v>0</v>
      </c>
      <c r="M3565" s="16">
        <f>IF(Table1[[#This Row],[Ordem_insumos]]&lt;&gt;0,VLOOKUP(Table1[[#This Row],[Codigo_servico]],Preencher_Orcamento!$B:$D,3,FALSE)*Table1[[#This Row],[Subtotal_insumo]],"")</f>
        <v>0</v>
      </c>
    </row>
    <row r="3566" spans="1:13" x14ac:dyDescent="0.25">
      <c r="A3566" s="6">
        <v>90506</v>
      </c>
      <c r="B3566" s="126">
        <v>2</v>
      </c>
      <c r="C3566" s="133"/>
      <c r="D3566" s="134">
        <v>2041</v>
      </c>
      <c r="E3566" s="7" t="s">
        <v>2192</v>
      </c>
      <c r="F3566" s="8" t="s">
        <v>2140</v>
      </c>
      <c r="G3566" s="16">
        <f>IFERROR(VLOOKUP(Table1[[#This Row],[Codigo_insumo]],BD_Insumos!$B:$E,4),"")</f>
        <v>18.820516146129485</v>
      </c>
      <c r="H3566" s="140">
        <v>0.88</v>
      </c>
      <c r="I3566" s="9"/>
      <c r="J3566" s="22">
        <f t="shared" si="55"/>
        <v>16.562054208593946</v>
      </c>
      <c r="K3566" s="22" t="str">
        <f>IF(I3566&lt;&gt;"",SUMIF(Table1[Codigo_servico],A3566,Table1[Subtotal_insumo]),"")</f>
        <v/>
      </c>
      <c r="L3566" s="16">
        <f>IF(Table1[[#This Row],[Ordem_insumos]]&lt;&gt;0,VLOOKUP(Table1[[#This Row],[Codigo_servico]],Preencher_Orcamento!$B:$D,3,FALSE)*Table1[[#This Row],[Qtde_insumo]],"")</f>
        <v>0</v>
      </c>
      <c r="M3566" s="16">
        <f>IF(Table1[[#This Row],[Ordem_insumos]]&lt;&gt;0,VLOOKUP(Table1[[#This Row],[Codigo_servico]],Preencher_Orcamento!$B:$D,3,FALSE)*Table1[[#This Row],[Subtotal_insumo]],"")</f>
        <v>0</v>
      </c>
    </row>
    <row r="3567" spans="1:13" x14ac:dyDescent="0.25">
      <c r="A3567" s="6">
        <v>90506</v>
      </c>
      <c r="B3567" s="126">
        <v>3</v>
      </c>
      <c r="C3567" s="133"/>
      <c r="D3567" s="134">
        <v>2020</v>
      </c>
      <c r="E3567" s="7" t="s">
        <v>2188</v>
      </c>
      <c r="F3567" s="8" t="s">
        <v>2140</v>
      </c>
      <c r="G3567" s="16">
        <f>IFERROR(VLOOKUP(Table1[[#This Row],[Codigo_insumo]],BD_Insumos!$B:$E,4),"")</f>
        <v>15.860837164231068</v>
      </c>
      <c r="H3567" s="140">
        <v>0.88</v>
      </c>
      <c r="I3567" s="9"/>
      <c r="J3567" s="22">
        <f t="shared" si="55"/>
        <v>13.95753670452334</v>
      </c>
      <c r="K3567" s="22" t="str">
        <f>IF(I3567&lt;&gt;"",SUMIF(Table1[Codigo_servico],A3567,Table1[Subtotal_insumo]),"")</f>
        <v/>
      </c>
      <c r="L3567" s="16">
        <f>IF(Table1[[#This Row],[Ordem_insumos]]&lt;&gt;0,VLOOKUP(Table1[[#This Row],[Codigo_servico]],Preencher_Orcamento!$B:$D,3,FALSE)*Table1[[#This Row],[Qtde_insumo]],"")</f>
        <v>0</v>
      </c>
      <c r="M3567" s="16">
        <f>IF(Table1[[#This Row],[Ordem_insumos]]&lt;&gt;0,VLOOKUP(Table1[[#This Row],[Codigo_servico]],Preencher_Orcamento!$B:$D,3,FALSE)*Table1[[#This Row],[Subtotal_insumo]],"")</f>
        <v>0</v>
      </c>
    </row>
    <row r="3568" spans="1:13" x14ac:dyDescent="0.25">
      <c r="A3568" s="6">
        <v>90506</v>
      </c>
      <c r="B3568" s="126">
        <v>4</v>
      </c>
      <c r="C3568" s="133"/>
      <c r="D3568" s="134">
        <v>2044</v>
      </c>
      <c r="E3568" s="7" t="s">
        <v>2193</v>
      </c>
      <c r="F3568" s="8" t="s">
        <v>2140</v>
      </c>
      <c r="G3568" s="18">
        <f>IFERROR(VLOOKUP(Table1[[#This Row],[Codigo_insumo]],BD_Insumos!$B:$E,4),"")</f>
        <v>13.596734305430379</v>
      </c>
      <c r="H3568" s="140">
        <v>0.88</v>
      </c>
      <c r="I3568" s="9"/>
      <c r="J3568" s="23">
        <f t="shared" si="55"/>
        <v>11.965126188778735</v>
      </c>
      <c r="K3568" s="22" t="str">
        <f>IF(I3568&lt;&gt;"",SUMIF(Table1[Codigo_servico],A3568,Table1[Subtotal_insumo]),"")</f>
        <v/>
      </c>
      <c r="L3568" s="18">
        <f>IF(Table1[[#This Row],[Ordem_insumos]]&lt;&gt;0,VLOOKUP(Table1[[#This Row],[Codigo_servico]],Preencher_Orcamento!$B:$D,3,FALSE)*Table1[[#This Row],[Qtde_insumo]],"")</f>
        <v>0</v>
      </c>
      <c r="M3568" s="18">
        <f>IF(Table1[[#This Row],[Ordem_insumos]]&lt;&gt;0,VLOOKUP(Table1[[#This Row],[Codigo_servico]],Preencher_Orcamento!$B:$D,3,FALSE)*Table1[[#This Row],[Subtotal_insumo]],"")</f>
        <v>0</v>
      </c>
    </row>
    <row r="3569" spans="1:13" x14ac:dyDescent="0.25">
      <c r="A3569" s="3">
        <v>90510</v>
      </c>
      <c r="B3569" s="125">
        <v>0</v>
      </c>
      <c r="C3569" s="131" t="s">
        <v>3068</v>
      </c>
      <c r="D3569" s="132"/>
      <c r="E3569" s="4"/>
      <c r="F3569" s="4"/>
      <c r="G3569" s="17" t="str">
        <f>IFERROR(VLOOKUP(Table1[[#This Row],[Codigo_insumo]],BD_Insumos!$B:$E,4),"")</f>
        <v/>
      </c>
      <c r="H3569" s="139"/>
      <c r="I3569" s="5" t="s">
        <v>3069</v>
      </c>
      <c r="J3569" s="20" t="str">
        <f t="shared" si="55"/>
        <v/>
      </c>
      <c r="K3569" s="21">
        <f>IF(I3569&lt;&gt;"",SUMIF(Table1[Codigo_servico],A3569,Table1[Subtotal_insumo]),"")</f>
        <v>546.20024616673891</v>
      </c>
      <c r="L3569" s="17" t="str">
        <f>IF(Table1[[#This Row],[Ordem_insumos]]&lt;&gt;0,VLOOKUP(Table1[[#This Row],[Codigo_servico]],Preencher_Orcamento!$B:$D,3,FALSE)*Table1[[#This Row],[Qtde_insumo]],"")</f>
        <v/>
      </c>
      <c r="M3569" s="17" t="str">
        <f>IF(Table1[[#This Row],[Ordem_insumos]]&lt;&gt;0,VLOOKUP(Table1[[#This Row],[Codigo_servico]],Preencher_Orcamento!$B:$D,3,FALSE)*Table1[[#This Row],[Subtotal_insumo]],"")</f>
        <v/>
      </c>
    </row>
    <row r="3570" spans="1:13" x14ac:dyDescent="0.25">
      <c r="A3570" s="6">
        <v>90510</v>
      </c>
      <c r="B3570" s="126">
        <v>1</v>
      </c>
      <c r="C3570" s="133"/>
      <c r="D3570" s="134">
        <v>2044</v>
      </c>
      <c r="E3570" s="7" t="s">
        <v>2193</v>
      </c>
      <c r="F3570" s="8" t="s">
        <v>2140</v>
      </c>
      <c r="G3570" s="16">
        <f>IFERROR(VLOOKUP(Table1[[#This Row],[Codigo_insumo]],BD_Insumos!$B:$E,4),"")</f>
        <v>13.596734305430379</v>
      </c>
      <c r="H3570" s="140">
        <v>1.44</v>
      </c>
      <c r="I3570" s="9"/>
      <c r="J3570" s="22">
        <f t="shared" si="55"/>
        <v>19.579297399819744</v>
      </c>
      <c r="K3570" s="22" t="str">
        <f>IF(I3570&lt;&gt;"",SUMIF(Table1[Codigo_servico],A3570,Table1[Subtotal_insumo]),"")</f>
        <v/>
      </c>
      <c r="L3570" s="16">
        <f>IF(Table1[[#This Row],[Ordem_insumos]]&lt;&gt;0,VLOOKUP(Table1[[#This Row],[Codigo_servico]],Preencher_Orcamento!$B:$D,3,FALSE)*Table1[[#This Row],[Qtde_insumo]],"")</f>
        <v>2.88</v>
      </c>
      <c r="M3570" s="16">
        <f>IF(Table1[[#This Row],[Ordem_insumos]]&lt;&gt;0,VLOOKUP(Table1[[#This Row],[Codigo_servico]],Preencher_Orcamento!$B:$D,3,FALSE)*Table1[[#This Row],[Subtotal_insumo]],"")</f>
        <v>39.158594799639488</v>
      </c>
    </row>
    <row r="3571" spans="1:13" ht="51.75" x14ac:dyDescent="0.25">
      <c r="A3571" s="6">
        <v>90510</v>
      </c>
      <c r="B3571" s="126">
        <v>2</v>
      </c>
      <c r="C3571" s="133"/>
      <c r="D3571" s="134">
        <v>51222</v>
      </c>
      <c r="E3571" s="7" t="s">
        <v>1013</v>
      </c>
      <c r="F3571" s="8" t="s">
        <v>457</v>
      </c>
      <c r="G3571" s="16">
        <f>IFERROR(VLOOKUP(Table1[[#This Row],[Codigo_insumo]],BD_Insumos!$B:$E,4),"")</f>
        <v>476.6798</v>
      </c>
      <c r="H3571" s="140">
        <v>1</v>
      </c>
      <c r="I3571" s="9"/>
      <c r="J3571" s="22">
        <f t="shared" si="55"/>
        <v>476.6798</v>
      </c>
      <c r="K3571" s="22" t="str">
        <f>IF(I3571&lt;&gt;"",SUMIF(Table1[Codigo_servico],A3571,Table1[Subtotal_insumo]),"")</f>
        <v/>
      </c>
      <c r="L3571" s="16">
        <f>IF(Table1[[#This Row],[Ordem_insumos]]&lt;&gt;0,VLOOKUP(Table1[[#This Row],[Codigo_servico]],Preencher_Orcamento!$B:$D,3,FALSE)*Table1[[#This Row],[Qtde_insumo]],"")</f>
        <v>2</v>
      </c>
      <c r="M3571" s="16">
        <f>IF(Table1[[#This Row],[Ordem_insumos]]&lt;&gt;0,VLOOKUP(Table1[[#This Row],[Codigo_servico]],Preencher_Orcamento!$B:$D,3,FALSE)*Table1[[#This Row],[Subtotal_insumo]],"")</f>
        <v>953.3596</v>
      </c>
    </row>
    <row r="3572" spans="1:13" x14ac:dyDescent="0.25">
      <c r="A3572" s="6">
        <v>90510</v>
      </c>
      <c r="B3572" s="126">
        <v>3</v>
      </c>
      <c r="C3572" s="133"/>
      <c r="D3572" s="134">
        <v>2041</v>
      </c>
      <c r="E3572" s="7" t="s">
        <v>2192</v>
      </c>
      <c r="F3572" s="8" t="s">
        <v>2140</v>
      </c>
      <c r="G3572" s="16">
        <f>IFERROR(VLOOKUP(Table1[[#This Row],[Codigo_insumo]],BD_Insumos!$B:$E,4),"")</f>
        <v>18.820516146129485</v>
      </c>
      <c r="H3572" s="140">
        <v>1.44</v>
      </c>
      <c r="I3572" s="9"/>
      <c r="J3572" s="22">
        <f t="shared" si="55"/>
        <v>27.101543250426456</v>
      </c>
      <c r="K3572" s="22" t="str">
        <f>IF(I3572&lt;&gt;"",SUMIF(Table1[Codigo_servico],A3572,Table1[Subtotal_insumo]),"")</f>
        <v/>
      </c>
      <c r="L3572" s="16">
        <f>IF(Table1[[#This Row],[Ordem_insumos]]&lt;&gt;0,VLOOKUP(Table1[[#This Row],[Codigo_servico]],Preencher_Orcamento!$B:$D,3,FALSE)*Table1[[#This Row],[Qtde_insumo]],"")</f>
        <v>2.88</v>
      </c>
      <c r="M3572" s="16">
        <f>IF(Table1[[#This Row],[Ordem_insumos]]&lt;&gt;0,VLOOKUP(Table1[[#This Row],[Codigo_servico]],Preencher_Orcamento!$B:$D,3,FALSE)*Table1[[#This Row],[Subtotal_insumo]],"")</f>
        <v>54.203086500852912</v>
      </c>
    </row>
    <row r="3573" spans="1:13" x14ac:dyDescent="0.25">
      <c r="A3573" s="6">
        <v>90510</v>
      </c>
      <c r="B3573" s="126">
        <v>4</v>
      </c>
      <c r="C3573" s="133"/>
      <c r="D3573" s="134">
        <v>2020</v>
      </c>
      <c r="E3573" s="7" t="s">
        <v>2188</v>
      </c>
      <c r="F3573" s="8" t="s">
        <v>2140</v>
      </c>
      <c r="G3573" s="18">
        <f>IFERROR(VLOOKUP(Table1[[#This Row],[Codigo_insumo]],BD_Insumos!$B:$E,4),"")</f>
        <v>15.860837164231068</v>
      </c>
      <c r="H3573" s="140">
        <v>1.44</v>
      </c>
      <c r="I3573" s="9"/>
      <c r="J3573" s="23">
        <f t="shared" si="55"/>
        <v>22.839605516492735</v>
      </c>
      <c r="K3573" s="22" t="str">
        <f>IF(I3573&lt;&gt;"",SUMIF(Table1[Codigo_servico],A3573,Table1[Subtotal_insumo]),"")</f>
        <v/>
      </c>
      <c r="L3573" s="18">
        <f>IF(Table1[[#This Row],[Ordem_insumos]]&lt;&gt;0,VLOOKUP(Table1[[#This Row],[Codigo_servico]],Preencher_Orcamento!$B:$D,3,FALSE)*Table1[[#This Row],[Qtde_insumo]],"")</f>
        <v>2.88</v>
      </c>
      <c r="M3573" s="18">
        <f>IF(Table1[[#This Row],[Ordem_insumos]]&lt;&gt;0,VLOOKUP(Table1[[#This Row],[Codigo_servico]],Preencher_Orcamento!$B:$D,3,FALSE)*Table1[[#This Row],[Subtotal_insumo]],"")</f>
        <v>45.679211032985471</v>
      </c>
    </row>
    <row r="3574" spans="1:13" x14ac:dyDescent="0.25">
      <c r="A3574" s="3">
        <v>90512</v>
      </c>
      <c r="B3574" s="125">
        <v>0</v>
      </c>
      <c r="C3574" s="131" t="s">
        <v>3070</v>
      </c>
      <c r="D3574" s="132"/>
      <c r="E3574" s="4"/>
      <c r="F3574" s="4"/>
      <c r="G3574" s="17" t="str">
        <f>IFERROR(VLOOKUP(Table1[[#This Row],[Codigo_insumo]],BD_Insumos!$B:$E,4),"")</f>
        <v/>
      </c>
      <c r="H3574" s="139"/>
      <c r="I3574" s="5" t="s">
        <v>457</v>
      </c>
      <c r="J3574" s="20" t="str">
        <f t="shared" si="55"/>
        <v/>
      </c>
      <c r="K3574" s="21">
        <f>IF(I3574&lt;&gt;"",SUMIF(Table1[Codigo_servico],A3574,Table1[Subtotal_insumo]),"")</f>
        <v>345.15674616673891</v>
      </c>
      <c r="L3574" s="17" t="str">
        <f>IF(Table1[[#This Row],[Ordem_insumos]]&lt;&gt;0,VLOOKUP(Table1[[#This Row],[Codigo_servico]],Preencher_Orcamento!$B:$D,3,FALSE)*Table1[[#This Row],[Qtde_insumo]],"")</f>
        <v/>
      </c>
      <c r="M3574" s="17" t="str">
        <f>IF(Table1[[#This Row],[Ordem_insumos]]&lt;&gt;0,VLOOKUP(Table1[[#This Row],[Codigo_servico]],Preencher_Orcamento!$B:$D,3,FALSE)*Table1[[#This Row],[Subtotal_insumo]],"")</f>
        <v/>
      </c>
    </row>
    <row r="3575" spans="1:13" x14ac:dyDescent="0.25">
      <c r="A3575" s="6">
        <v>90512</v>
      </c>
      <c r="B3575" s="126">
        <v>1</v>
      </c>
      <c r="C3575" s="133"/>
      <c r="D3575" s="134">
        <v>2020</v>
      </c>
      <c r="E3575" s="7" t="s">
        <v>2188</v>
      </c>
      <c r="F3575" s="8" t="s">
        <v>2140</v>
      </c>
      <c r="G3575" s="16">
        <f>IFERROR(VLOOKUP(Table1[[#This Row],[Codigo_insumo]],BD_Insumos!$B:$E,4),"")</f>
        <v>15.860837164231068</v>
      </c>
      <c r="H3575" s="140">
        <v>1.44</v>
      </c>
      <c r="I3575" s="9"/>
      <c r="J3575" s="22">
        <f t="shared" si="55"/>
        <v>22.839605516492735</v>
      </c>
      <c r="K3575" s="22" t="str">
        <f>IF(I3575&lt;&gt;"",SUMIF(Table1[Codigo_servico],A3575,Table1[Subtotal_insumo]),"")</f>
        <v/>
      </c>
      <c r="L3575" s="16">
        <f>IF(Table1[[#This Row],[Ordem_insumos]]&lt;&gt;0,VLOOKUP(Table1[[#This Row],[Codigo_servico]],Preencher_Orcamento!$B:$D,3,FALSE)*Table1[[#This Row],[Qtde_insumo]],"")</f>
        <v>0</v>
      </c>
      <c r="M3575" s="16">
        <f>IF(Table1[[#This Row],[Ordem_insumos]]&lt;&gt;0,VLOOKUP(Table1[[#This Row],[Codigo_servico]],Preencher_Orcamento!$B:$D,3,FALSE)*Table1[[#This Row],[Subtotal_insumo]],"")</f>
        <v>0</v>
      </c>
    </row>
    <row r="3576" spans="1:13" x14ac:dyDescent="0.25">
      <c r="A3576" s="6">
        <v>90512</v>
      </c>
      <c r="B3576" s="126">
        <v>2</v>
      </c>
      <c r="C3576" s="133"/>
      <c r="D3576" s="134">
        <v>2041</v>
      </c>
      <c r="E3576" s="7" t="s">
        <v>2192</v>
      </c>
      <c r="F3576" s="8" t="s">
        <v>2140</v>
      </c>
      <c r="G3576" s="16">
        <f>IFERROR(VLOOKUP(Table1[[#This Row],[Codigo_insumo]],BD_Insumos!$B:$E,4),"")</f>
        <v>18.820516146129485</v>
      </c>
      <c r="H3576" s="140">
        <v>1.44</v>
      </c>
      <c r="I3576" s="9"/>
      <c r="J3576" s="22">
        <f t="shared" si="55"/>
        <v>27.101543250426456</v>
      </c>
      <c r="K3576" s="22" t="str">
        <f>IF(I3576&lt;&gt;"",SUMIF(Table1[Codigo_servico],A3576,Table1[Subtotal_insumo]),"")</f>
        <v/>
      </c>
      <c r="L3576" s="16">
        <f>IF(Table1[[#This Row],[Ordem_insumos]]&lt;&gt;0,VLOOKUP(Table1[[#This Row],[Codigo_servico]],Preencher_Orcamento!$B:$D,3,FALSE)*Table1[[#This Row],[Qtde_insumo]],"")</f>
        <v>0</v>
      </c>
      <c r="M3576" s="16">
        <f>IF(Table1[[#This Row],[Ordem_insumos]]&lt;&gt;0,VLOOKUP(Table1[[#This Row],[Codigo_servico]],Preencher_Orcamento!$B:$D,3,FALSE)*Table1[[#This Row],[Subtotal_insumo]],"")</f>
        <v>0</v>
      </c>
    </row>
    <row r="3577" spans="1:13" x14ac:dyDescent="0.25">
      <c r="A3577" s="6">
        <v>90512</v>
      </c>
      <c r="B3577" s="126">
        <v>3</v>
      </c>
      <c r="C3577" s="133"/>
      <c r="D3577" s="134">
        <v>2044</v>
      </c>
      <c r="E3577" s="7" t="s">
        <v>2193</v>
      </c>
      <c r="F3577" s="8" t="s">
        <v>2140</v>
      </c>
      <c r="G3577" s="16">
        <f>IFERROR(VLOOKUP(Table1[[#This Row],[Codigo_insumo]],BD_Insumos!$B:$E,4),"")</f>
        <v>13.596734305430379</v>
      </c>
      <c r="H3577" s="140">
        <v>1.44</v>
      </c>
      <c r="I3577" s="9"/>
      <c r="J3577" s="22">
        <f t="shared" si="55"/>
        <v>19.579297399819744</v>
      </c>
      <c r="K3577" s="22" t="str">
        <f>IF(I3577&lt;&gt;"",SUMIF(Table1[Codigo_servico],A3577,Table1[Subtotal_insumo]),"")</f>
        <v/>
      </c>
      <c r="L3577" s="16">
        <f>IF(Table1[[#This Row],[Ordem_insumos]]&lt;&gt;0,VLOOKUP(Table1[[#This Row],[Codigo_servico]],Preencher_Orcamento!$B:$D,3,FALSE)*Table1[[#This Row],[Qtde_insumo]],"")</f>
        <v>0</v>
      </c>
      <c r="M3577" s="16">
        <f>IF(Table1[[#This Row],[Ordem_insumos]]&lt;&gt;0,VLOOKUP(Table1[[#This Row],[Codigo_servico]],Preencher_Orcamento!$B:$D,3,FALSE)*Table1[[#This Row],[Subtotal_insumo]],"")</f>
        <v>0</v>
      </c>
    </row>
    <row r="3578" spans="1:13" ht="51.75" x14ac:dyDescent="0.25">
      <c r="A3578" s="6">
        <v>90512</v>
      </c>
      <c r="B3578" s="126">
        <v>4</v>
      </c>
      <c r="C3578" s="133"/>
      <c r="D3578" s="134">
        <v>51228</v>
      </c>
      <c r="E3578" s="7" t="s">
        <v>1014</v>
      </c>
      <c r="F3578" s="8" t="s">
        <v>457</v>
      </c>
      <c r="G3578" s="18">
        <f>IFERROR(VLOOKUP(Table1[[#This Row],[Codigo_insumo]],BD_Insumos!$B:$E,4),"")</f>
        <v>275.63630000000001</v>
      </c>
      <c r="H3578" s="140">
        <v>1</v>
      </c>
      <c r="I3578" s="9"/>
      <c r="J3578" s="23">
        <f t="shared" si="55"/>
        <v>275.63630000000001</v>
      </c>
      <c r="K3578" s="22" t="str">
        <f>IF(I3578&lt;&gt;"",SUMIF(Table1[Codigo_servico],A3578,Table1[Subtotal_insumo]),"")</f>
        <v/>
      </c>
      <c r="L3578" s="18">
        <f>IF(Table1[[#This Row],[Ordem_insumos]]&lt;&gt;0,VLOOKUP(Table1[[#This Row],[Codigo_servico]],Preencher_Orcamento!$B:$D,3,FALSE)*Table1[[#This Row],[Qtde_insumo]],"")</f>
        <v>0</v>
      </c>
      <c r="M3578" s="18">
        <f>IF(Table1[[#This Row],[Ordem_insumos]]&lt;&gt;0,VLOOKUP(Table1[[#This Row],[Codigo_servico]],Preencher_Orcamento!$B:$D,3,FALSE)*Table1[[#This Row],[Subtotal_insumo]],"")</f>
        <v>0</v>
      </c>
    </row>
    <row r="3579" spans="1:13" x14ac:dyDescent="0.25">
      <c r="A3579" s="3">
        <v>90514</v>
      </c>
      <c r="B3579" s="125">
        <v>0</v>
      </c>
      <c r="C3579" s="131" t="s">
        <v>3071</v>
      </c>
      <c r="D3579" s="132"/>
      <c r="E3579" s="4"/>
      <c r="F3579" s="4"/>
      <c r="G3579" s="17" t="str">
        <f>IFERROR(VLOOKUP(Table1[[#This Row],[Codigo_insumo]],BD_Insumos!$B:$E,4),"")</f>
        <v/>
      </c>
      <c r="H3579" s="139"/>
      <c r="I3579" s="5" t="s">
        <v>457</v>
      </c>
      <c r="J3579" s="20" t="str">
        <f t="shared" si="55"/>
        <v/>
      </c>
      <c r="K3579" s="21">
        <f>IF(I3579&lt;&gt;"",SUMIF(Table1[Codigo_servico],A3579,Table1[Subtotal_insumo]),"")</f>
        <v>601.69654616673893</v>
      </c>
      <c r="L3579" s="17" t="str">
        <f>IF(Table1[[#This Row],[Ordem_insumos]]&lt;&gt;0,VLOOKUP(Table1[[#This Row],[Codigo_servico]],Preencher_Orcamento!$B:$D,3,FALSE)*Table1[[#This Row],[Qtde_insumo]],"")</f>
        <v/>
      </c>
      <c r="M3579" s="17" t="str">
        <f>IF(Table1[[#This Row],[Ordem_insumos]]&lt;&gt;0,VLOOKUP(Table1[[#This Row],[Codigo_servico]],Preencher_Orcamento!$B:$D,3,FALSE)*Table1[[#This Row],[Subtotal_insumo]],"")</f>
        <v/>
      </c>
    </row>
    <row r="3580" spans="1:13" x14ac:dyDescent="0.25">
      <c r="A3580" s="6">
        <v>90514</v>
      </c>
      <c r="B3580" s="126">
        <v>1</v>
      </c>
      <c r="C3580" s="133"/>
      <c r="D3580" s="134">
        <v>2041</v>
      </c>
      <c r="E3580" s="7" t="s">
        <v>2192</v>
      </c>
      <c r="F3580" s="8" t="s">
        <v>2140</v>
      </c>
      <c r="G3580" s="16">
        <f>IFERROR(VLOOKUP(Table1[[#This Row],[Codigo_insumo]],BD_Insumos!$B:$E,4),"")</f>
        <v>18.820516146129485</v>
      </c>
      <c r="H3580" s="140">
        <v>1.44</v>
      </c>
      <c r="I3580" s="9"/>
      <c r="J3580" s="22">
        <f t="shared" si="55"/>
        <v>27.101543250426456</v>
      </c>
      <c r="K3580" s="22" t="str">
        <f>IF(I3580&lt;&gt;"",SUMIF(Table1[Codigo_servico],A3580,Table1[Subtotal_insumo]),"")</f>
        <v/>
      </c>
      <c r="L3580" s="16">
        <f>IF(Table1[[#This Row],[Ordem_insumos]]&lt;&gt;0,VLOOKUP(Table1[[#This Row],[Codigo_servico]],Preencher_Orcamento!$B:$D,3,FALSE)*Table1[[#This Row],[Qtde_insumo]],"")</f>
        <v>0</v>
      </c>
      <c r="M3580" s="16">
        <f>IF(Table1[[#This Row],[Ordem_insumos]]&lt;&gt;0,VLOOKUP(Table1[[#This Row],[Codigo_servico]],Preencher_Orcamento!$B:$D,3,FALSE)*Table1[[#This Row],[Subtotal_insumo]],"")</f>
        <v>0</v>
      </c>
    </row>
    <row r="3581" spans="1:13" x14ac:dyDescent="0.25">
      <c r="A3581" s="6">
        <v>90514</v>
      </c>
      <c r="B3581" s="126">
        <v>2</v>
      </c>
      <c r="C3581" s="133"/>
      <c r="D3581" s="134">
        <v>2044</v>
      </c>
      <c r="E3581" s="7" t="s">
        <v>2193</v>
      </c>
      <c r="F3581" s="8" t="s">
        <v>2140</v>
      </c>
      <c r="G3581" s="16">
        <f>IFERROR(VLOOKUP(Table1[[#This Row],[Codigo_insumo]],BD_Insumos!$B:$E,4),"")</f>
        <v>13.596734305430379</v>
      </c>
      <c r="H3581" s="140">
        <v>1.44</v>
      </c>
      <c r="I3581" s="9"/>
      <c r="J3581" s="22">
        <f t="shared" si="55"/>
        <v>19.579297399819744</v>
      </c>
      <c r="K3581" s="22" t="str">
        <f>IF(I3581&lt;&gt;"",SUMIF(Table1[Codigo_servico],A3581,Table1[Subtotal_insumo]),"")</f>
        <v/>
      </c>
      <c r="L3581" s="16">
        <f>IF(Table1[[#This Row],[Ordem_insumos]]&lt;&gt;0,VLOOKUP(Table1[[#This Row],[Codigo_servico]],Preencher_Orcamento!$B:$D,3,FALSE)*Table1[[#This Row],[Qtde_insumo]],"")</f>
        <v>0</v>
      </c>
      <c r="M3581" s="16">
        <f>IF(Table1[[#This Row],[Ordem_insumos]]&lt;&gt;0,VLOOKUP(Table1[[#This Row],[Codigo_servico]],Preencher_Orcamento!$B:$D,3,FALSE)*Table1[[#This Row],[Subtotal_insumo]],"")</f>
        <v>0</v>
      </c>
    </row>
    <row r="3582" spans="1:13" x14ac:dyDescent="0.25">
      <c r="A3582" s="6">
        <v>90514</v>
      </c>
      <c r="B3582" s="126">
        <v>3</v>
      </c>
      <c r="C3582" s="133"/>
      <c r="D3582" s="134">
        <v>2020</v>
      </c>
      <c r="E3582" s="7" t="s">
        <v>2188</v>
      </c>
      <c r="F3582" s="8" t="s">
        <v>2140</v>
      </c>
      <c r="G3582" s="16">
        <f>IFERROR(VLOOKUP(Table1[[#This Row],[Codigo_insumo]],BD_Insumos!$B:$E,4),"")</f>
        <v>15.860837164231068</v>
      </c>
      <c r="H3582" s="140">
        <v>1.44</v>
      </c>
      <c r="I3582" s="9"/>
      <c r="J3582" s="22">
        <f t="shared" si="55"/>
        <v>22.839605516492735</v>
      </c>
      <c r="K3582" s="22" t="str">
        <f>IF(I3582&lt;&gt;"",SUMIF(Table1[Codigo_servico],A3582,Table1[Subtotal_insumo]),"")</f>
        <v/>
      </c>
      <c r="L3582" s="16">
        <f>IF(Table1[[#This Row],[Ordem_insumos]]&lt;&gt;0,VLOOKUP(Table1[[#This Row],[Codigo_servico]],Preencher_Orcamento!$B:$D,3,FALSE)*Table1[[#This Row],[Qtde_insumo]],"")</f>
        <v>0</v>
      </c>
      <c r="M3582" s="16">
        <f>IF(Table1[[#This Row],[Ordem_insumos]]&lt;&gt;0,VLOOKUP(Table1[[#This Row],[Codigo_servico]],Preencher_Orcamento!$B:$D,3,FALSE)*Table1[[#This Row],[Subtotal_insumo]],"")</f>
        <v>0</v>
      </c>
    </row>
    <row r="3583" spans="1:13" ht="51.75" x14ac:dyDescent="0.25">
      <c r="A3583" s="6">
        <v>90514</v>
      </c>
      <c r="B3583" s="126">
        <v>4</v>
      </c>
      <c r="C3583" s="133"/>
      <c r="D3583" s="134">
        <v>51232</v>
      </c>
      <c r="E3583" s="7" t="s">
        <v>1015</v>
      </c>
      <c r="F3583" s="8" t="s">
        <v>457</v>
      </c>
      <c r="G3583" s="18">
        <f>IFERROR(VLOOKUP(Table1[[#This Row],[Codigo_insumo]],BD_Insumos!$B:$E,4),"")</f>
        <v>532.17610000000002</v>
      </c>
      <c r="H3583" s="140">
        <v>1</v>
      </c>
      <c r="I3583" s="9"/>
      <c r="J3583" s="23">
        <f t="shared" si="55"/>
        <v>532.17610000000002</v>
      </c>
      <c r="K3583" s="22" t="str">
        <f>IF(I3583&lt;&gt;"",SUMIF(Table1[Codigo_servico],A3583,Table1[Subtotal_insumo]),"")</f>
        <v/>
      </c>
      <c r="L3583" s="18">
        <f>IF(Table1[[#This Row],[Ordem_insumos]]&lt;&gt;0,VLOOKUP(Table1[[#This Row],[Codigo_servico]],Preencher_Orcamento!$B:$D,3,FALSE)*Table1[[#This Row],[Qtde_insumo]],"")</f>
        <v>0</v>
      </c>
      <c r="M3583" s="18">
        <f>IF(Table1[[#This Row],[Ordem_insumos]]&lt;&gt;0,VLOOKUP(Table1[[#This Row],[Codigo_servico]],Preencher_Orcamento!$B:$D,3,FALSE)*Table1[[#This Row],[Subtotal_insumo]],"")</f>
        <v>0</v>
      </c>
    </row>
    <row r="3584" spans="1:13" x14ac:dyDescent="0.25">
      <c r="A3584" s="3">
        <v>90517</v>
      </c>
      <c r="B3584" s="125">
        <v>0</v>
      </c>
      <c r="C3584" s="131" t="s">
        <v>3072</v>
      </c>
      <c r="D3584" s="132"/>
      <c r="E3584" s="4"/>
      <c r="F3584" s="4"/>
      <c r="G3584" s="17" t="str">
        <f>IFERROR(VLOOKUP(Table1[[#This Row],[Codigo_insumo]],BD_Insumos!$B:$E,4),"")</f>
        <v/>
      </c>
      <c r="H3584" s="139"/>
      <c r="I3584" s="5" t="s">
        <v>457</v>
      </c>
      <c r="J3584" s="20" t="str">
        <f t="shared" si="55"/>
        <v/>
      </c>
      <c r="K3584" s="21">
        <f>IF(I3584&lt;&gt;"",SUMIF(Table1[Codigo_servico],A3584,Table1[Subtotal_insumo]),"")</f>
        <v>726.2443752315819</v>
      </c>
      <c r="L3584" s="17" t="str">
        <f>IF(Table1[[#This Row],[Ordem_insumos]]&lt;&gt;0,VLOOKUP(Table1[[#This Row],[Codigo_servico]],Preencher_Orcamento!$B:$D,3,FALSE)*Table1[[#This Row],[Qtde_insumo]],"")</f>
        <v/>
      </c>
      <c r="M3584" s="17" t="str">
        <f>IF(Table1[[#This Row],[Ordem_insumos]]&lt;&gt;0,VLOOKUP(Table1[[#This Row],[Codigo_servico]],Preencher_Orcamento!$B:$D,3,FALSE)*Table1[[#This Row],[Subtotal_insumo]],"")</f>
        <v/>
      </c>
    </row>
    <row r="3585" spans="1:13" ht="51.75" x14ac:dyDescent="0.25">
      <c r="A3585" s="6">
        <v>90517</v>
      </c>
      <c r="B3585" s="126">
        <v>1</v>
      </c>
      <c r="C3585" s="133"/>
      <c r="D3585" s="134">
        <v>51239</v>
      </c>
      <c r="E3585" s="7" t="s">
        <v>1016</v>
      </c>
      <c r="F3585" s="8" t="s">
        <v>457</v>
      </c>
      <c r="G3585" s="16">
        <f>IFERROR(VLOOKUP(Table1[[#This Row],[Codigo_insumo]],BD_Insumos!$B:$E,4),"")</f>
        <v>629.68820000000005</v>
      </c>
      <c r="H3585" s="140">
        <v>1</v>
      </c>
      <c r="I3585" s="9"/>
      <c r="J3585" s="22">
        <f t="shared" si="55"/>
        <v>629.68820000000005</v>
      </c>
      <c r="K3585" s="22" t="str">
        <f>IF(I3585&lt;&gt;"",SUMIF(Table1[Codigo_servico],A3585,Table1[Subtotal_insumo]),"")</f>
        <v/>
      </c>
      <c r="L3585" s="16">
        <f>IF(Table1[[#This Row],[Ordem_insumos]]&lt;&gt;0,VLOOKUP(Table1[[#This Row],[Codigo_servico]],Preencher_Orcamento!$B:$D,3,FALSE)*Table1[[#This Row],[Qtde_insumo]],"")</f>
        <v>0</v>
      </c>
      <c r="M3585" s="16">
        <f>IF(Table1[[#This Row],[Ordem_insumos]]&lt;&gt;0,VLOOKUP(Table1[[#This Row],[Codigo_servico]],Preencher_Orcamento!$B:$D,3,FALSE)*Table1[[#This Row],[Subtotal_insumo]],"")</f>
        <v>0</v>
      </c>
    </row>
    <row r="3586" spans="1:13" x14ac:dyDescent="0.25">
      <c r="A3586" s="6">
        <v>90517</v>
      </c>
      <c r="B3586" s="126">
        <v>2</v>
      </c>
      <c r="C3586" s="133"/>
      <c r="D3586" s="134">
        <v>2020</v>
      </c>
      <c r="E3586" s="7" t="s">
        <v>2188</v>
      </c>
      <c r="F3586" s="8" t="s">
        <v>2140</v>
      </c>
      <c r="G3586" s="16">
        <f>IFERROR(VLOOKUP(Table1[[#This Row],[Codigo_insumo]],BD_Insumos!$B:$E,4),"")</f>
        <v>15.860837164231068</v>
      </c>
      <c r="H3586" s="140">
        <v>2</v>
      </c>
      <c r="I3586" s="9"/>
      <c r="J3586" s="22">
        <f t="shared" ref="J3586:J3649" si="56">IF(I3586="",G3586*H3586,"")</f>
        <v>31.721674328462136</v>
      </c>
      <c r="K3586" s="22" t="str">
        <f>IF(I3586&lt;&gt;"",SUMIF(Table1[Codigo_servico],A3586,Table1[Subtotal_insumo]),"")</f>
        <v/>
      </c>
      <c r="L3586" s="16">
        <f>IF(Table1[[#This Row],[Ordem_insumos]]&lt;&gt;0,VLOOKUP(Table1[[#This Row],[Codigo_servico]],Preencher_Orcamento!$B:$D,3,FALSE)*Table1[[#This Row],[Qtde_insumo]],"")</f>
        <v>0</v>
      </c>
      <c r="M3586" s="16">
        <f>IF(Table1[[#This Row],[Ordem_insumos]]&lt;&gt;0,VLOOKUP(Table1[[#This Row],[Codigo_servico]],Preencher_Orcamento!$B:$D,3,FALSE)*Table1[[#This Row],[Subtotal_insumo]],"")</f>
        <v>0</v>
      </c>
    </row>
    <row r="3587" spans="1:13" x14ac:dyDescent="0.25">
      <c r="A3587" s="6">
        <v>90517</v>
      </c>
      <c r="B3587" s="126">
        <v>3</v>
      </c>
      <c r="C3587" s="133"/>
      <c r="D3587" s="134">
        <v>2041</v>
      </c>
      <c r="E3587" s="7" t="s">
        <v>2192</v>
      </c>
      <c r="F3587" s="8" t="s">
        <v>2140</v>
      </c>
      <c r="G3587" s="16">
        <f>IFERROR(VLOOKUP(Table1[[#This Row],[Codigo_insumo]],BD_Insumos!$B:$E,4),"")</f>
        <v>18.820516146129485</v>
      </c>
      <c r="H3587" s="140">
        <v>2</v>
      </c>
      <c r="I3587" s="9"/>
      <c r="J3587" s="22">
        <f t="shared" si="56"/>
        <v>37.64103229225897</v>
      </c>
      <c r="K3587" s="22" t="str">
        <f>IF(I3587&lt;&gt;"",SUMIF(Table1[Codigo_servico],A3587,Table1[Subtotal_insumo]),"")</f>
        <v/>
      </c>
      <c r="L3587" s="16">
        <f>IF(Table1[[#This Row],[Ordem_insumos]]&lt;&gt;0,VLOOKUP(Table1[[#This Row],[Codigo_servico]],Preencher_Orcamento!$B:$D,3,FALSE)*Table1[[#This Row],[Qtde_insumo]],"")</f>
        <v>0</v>
      </c>
      <c r="M3587" s="16">
        <f>IF(Table1[[#This Row],[Ordem_insumos]]&lt;&gt;0,VLOOKUP(Table1[[#This Row],[Codigo_servico]],Preencher_Orcamento!$B:$D,3,FALSE)*Table1[[#This Row],[Subtotal_insumo]],"")</f>
        <v>0</v>
      </c>
    </row>
    <row r="3588" spans="1:13" x14ac:dyDescent="0.25">
      <c r="A3588" s="6">
        <v>90517</v>
      </c>
      <c r="B3588" s="126">
        <v>4</v>
      </c>
      <c r="C3588" s="133"/>
      <c r="D3588" s="134">
        <v>2044</v>
      </c>
      <c r="E3588" s="7" t="s">
        <v>2193</v>
      </c>
      <c r="F3588" s="8" t="s">
        <v>2140</v>
      </c>
      <c r="G3588" s="18">
        <f>IFERROR(VLOOKUP(Table1[[#This Row],[Codigo_insumo]],BD_Insumos!$B:$E,4),"")</f>
        <v>13.596734305430379</v>
      </c>
      <c r="H3588" s="140">
        <v>2</v>
      </c>
      <c r="I3588" s="9"/>
      <c r="J3588" s="23">
        <f t="shared" si="56"/>
        <v>27.193468610860759</v>
      </c>
      <c r="K3588" s="22" t="str">
        <f>IF(I3588&lt;&gt;"",SUMIF(Table1[Codigo_servico],A3588,Table1[Subtotal_insumo]),"")</f>
        <v/>
      </c>
      <c r="L3588" s="18">
        <f>IF(Table1[[#This Row],[Ordem_insumos]]&lt;&gt;0,VLOOKUP(Table1[[#This Row],[Codigo_servico]],Preencher_Orcamento!$B:$D,3,FALSE)*Table1[[#This Row],[Qtde_insumo]],"")</f>
        <v>0</v>
      </c>
      <c r="M3588" s="18">
        <f>IF(Table1[[#This Row],[Ordem_insumos]]&lt;&gt;0,VLOOKUP(Table1[[#This Row],[Codigo_servico]],Preencher_Orcamento!$B:$D,3,FALSE)*Table1[[#This Row],[Subtotal_insumo]],"")</f>
        <v>0</v>
      </c>
    </row>
    <row r="3589" spans="1:13" x14ac:dyDescent="0.25">
      <c r="A3589" s="3">
        <v>90519</v>
      </c>
      <c r="B3589" s="125">
        <v>0</v>
      </c>
      <c r="C3589" s="131" t="s">
        <v>3073</v>
      </c>
      <c r="D3589" s="132"/>
      <c r="E3589" s="4"/>
      <c r="F3589" s="4"/>
      <c r="G3589" s="17" t="str">
        <f>IFERROR(VLOOKUP(Table1[[#This Row],[Codigo_insumo]],BD_Insumos!$B:$E,4),"")</f>
        <v/>
      </c>
      <c r="H3589" s="139"/>
      <c r="I3589" s="5" t="s">
        <v>457</v>
      </c>
      <c r="J3589" s="20" t="str">
        <f t="shared" si="56"/>
        <v/>
      </c>
      <c r="K3589" s="21">
        <f>IF(I3589&lt;&gt;"",SUMIF(Table1[Codigo_servico],A3589,Table1[Subtotal_insumo]),"")</f>
        <v>1291.4035628473728</v>
      </c>
      <c r="L3589" s="17" t="str">
        <f>IF(Table1[[#This Row],[Ordem_insumos]]&lt;&gt;0,VLOOKUP(Table1[[#This Row],[Codigo_servico]],Preencher_Orcamento!$B:$D,3,FALSE)*Table1[[#This Row],[Qtde_insumo]],"")</f>
        <v/>
      </c>
      <c r="M3589" s="17" t="str">
        <f>IF(Table1[[#This Row],[Ordem_insumos]]&lt;&gt;0,VLOOKUP(Table1[[#This Row],[Codigo_servico]],Preencher_Orcamento!$B:$D,3,FALSE)*Table1[[#This Row],[Subtotal_insumo]],"")</f>
        <v/>
      </c>
    </row>
    <row r="3590" spans="1:13" ht="51.75" x14ac:dyDescent="0.25">
      <c r="A3590" s="6">
        <v>90519</v>
      </c>
      <c r="B3590" s="126">
        <v>1</v>
      </c>
      <c r="C3590" s="133"/>
      <c r="D3590" s="134">
        <v>51241</v>
      </c>
      <c r="E3590" s="7" t="s">
        <v>1017</v>
      </c>
      <c r="F3590" s="8" t="s">
        <v>457</v>
      </c>
      <c r="G3590" s="16">
        <f>IFERROR(VLOOKUP(Table1[[#This Row],[Codigo_insumo]],BD_Insumos!$B:$E,4),"")</f>
        <v>1146.5693000000001</v>
      </c>
      <c r="H3590" s="140">
        <v>1</v>
      </c>
      <c r="I3590" s="9"/>
      <c r="J3590" s="22">
        <f t="shared" si="56"/>
        <v>1146.5693000000001</v>
      </c>
      <c r="K3590" s="22" t="str">
        <f>IF(I3590&lt;&gt;"",SUMIF(Table1[Codigo_servico],A3590,Table1[Subtotal_insumo]),"")</f>
        <v/>
      </c>
      <c r="L3590" s="16">
        <f>IF(Table1[[#This Row],[Ordem_insumos]]&lt;&gt;0,VLOOKUP(Table1[[#This Row],[Codigo_servico]],Preencher_Orcamento!$B:$D,3,FALSE)*Table1[[#This Row],[Qtde_insumo]],"")</f>
        <v>0</v>
      </c>
      <c r="M3590" s="16">
        <f>IF(Table1[[#This Row],[Ordem_insumos]]&lt;&gt;0,VLOOKUP(Table1[[#This Row],[Codigo_servico]],Preencher_Orcamento!$B:$D,3,FALSE)*Table1[[#This Row],[Subtotal_insumo]],"")</f>
        <v>0</v>
      </c>
    </row>
    <row r="3591" spans="1:13" x14ac:dyDescent="0.25">
      <c r="A3591" s="6">
        <v>90519</v>
      </c>
      <c r="B3591" s="126">
        <v>2</v>
      </c>
      <c r="C3591" s="133"/>
      <c r="D3591" s="134">
        <v>2041</v>
      </c>
      <c r="E3591" s="7" t="s">
        <v>2192</v>
      </c>
      <c r="F3591" s="8" t="s">
        <v>2140</v>
      </c>
      <c r="G3591" s="16">
        <f>IFERROR(VLOOKUP(Table1[[#This Row],[Codigo_insumo]],BD_Insumos!$B:$E,4),"")</f>
        <v>18.820516146129485</v>
      </c>
      <c r="H3591" s="140">
        <v>3</v>
      </c>
      <c r="I3591" s="9"/>
      <c r="J3591" s="22">
        <f t="shared" si="56"/>
        <v>56.461548438388455</v>
      </c>
      <c r="K3591" s="22" t="str">
        <f>IF(I3591&lt;&gt;"",SUMIF(Table1[Codigo_servico],A3591,Table1[Subtotal_insumo]),"")</f>
        <v/>
      </c>
      <c r="L3591" s="16">
        <f>IF(Table1[[#This Row],[Ordem_insumos]]&lt;&gt;0,VLOOKUP(Table1[[#This Row],[Codigo_servico]],Preencher_Orcamento!$B:$D,3,FALSE)*Table1[[#This Row],[Qtde_insumo]],"")</f>
        <v>0</v>
      </c>
      <c r="M3591" s="16">
        <f>IF(Table1[[#This Row],[Ordem_insumos]]&lt;&gt;0,VLOOKUP(Table1[[#This Row],[Codigo_servico]],Preencher_Orcamento!$B:$D,3,FALSE)*Table1[[#This Row],[Subtotal_insumo]],"")</f>
        <v>0</v>
      </c>
    </row>
    <row r="3592" spans="1:13" x14ac:dyDescent="0.25">
      <c r="A3592" s="6">
        <v>90519</v>
      </c>
      <c r="B3592" s="126">
        <v>3</v>
      </c>
      <c r="C3592" s="133"/>
      <c r="D3592" s="134">
        <v>2044</v>
      </c>
      <c r="E3592" s="7" t="s">
        <v>2193</v>
      </c>
      <c r="F3592" s="8" t="s">
        <v>2140</v>
      </c>
      <c r="G3592" s="16">
        <f>IFERROR(VLOOKUP(Table1[[#This Row],[Codigo_insumo]],BD_Insumos!$B:$E,4),"")</f>
        <v>13.596734305430379</v>
      </c>
      <c r="H3592" s="140">
        <v>3</v>
      </c>
      <c r="I3592" s="9"/>
      <c r="J3592" s="22">
        <f t="shared" si="56"/>
        <v>40.790202916291136</v>
      </c>
      <c r="K3592" s="22" t="str">
        <f>IF(I3592&lt;&gt;"",SUMIF(Table1[Codigo_servico],A3592,Table1[Subtotal_insumo]),"")</f>
        <v/>
      </c>
      <c r="L3592" s="16">
        <f>IF(Table1[[#This Row],[Ordem_insumos]]&lt;&gt;0,VLOOKUP(Table1[[#This Row],[Codigo_servico]],Preencher_Orcamento!$B:$D,3,FALSE)*Table1[[#This Row],[Qtde_insumo]],"")</f>
        <v>0</v>
      </c>
      <c r="M3592" s="16">
        <f>IF(Table1[[#This Row],[Ordem_insumos]]&lt;&gt;0,VLOOKUP(Table1[[#This Row],[Codigo_servico]],Preencher_Orcamento!$B:$D,3,FALSE)*Table1[[#This Row],[Subtotal_insumo]],"")</f>
        <v>0</v>
      </c>
    </row>
    <row r="3593" spans="1:13" x14ac:dyDescent="0.25">
      <c r="A3593" s="6">
        <v>90519</v>
      </c>
      <c r="B3593" s="126">
        <v>4</v>
      </c>
      <c r="C3593" s="133"/>
      <c r="D3593" s="134">
        <v>2020</v>
      </c>
      <c r="E3593" s="7" t="s">
        <v>2188</v>
      </c>
      <c r="F3593" s="8" t="s">
        <v>2140</v>
      </c>
      <c r="G3593" s="18">
        <f>IFERROR(VLOOKUP(Table1[[#This Row],[Codigo_insumo]],BD_Insumos!$B:$E,4),"")</f>
        <v>15.860837164231068</v>
      </c>
      <c r="H3593" s="140">
        <v>3</v>
      </c>
      <c r="I3593" s="9"/>
      <c r="J3593" s="23">
        <f t="shared" si="56"/>
        <v>47.5825114926932</v>
      </c>
      <c r="K3593" s="22" t="str">
        <f>IF(I3593&lt;&gt;"",SUMIF(Table1[Codigo_servico],A3593,Table1[Subtotal_insumo]),"")</f>
        <v/>
      </c>
      <c r="L3593" s="18">
        <f>IF(Table1[[#This Row],[Ordem_insumos]]&lt;&gt;0,VLOOKUP(Table1[[#This Row],[Codigo_servico]],Preencher_Orcamento!$B:$D,3,FALSE)*Table1[[#This Row],[Qtde_insumo]],"")</f>
        <v>0</v>
      </c>
      <c r="M3593" s="18">
        <f>IF(Table1[[#This Row],[Ordem_insumos]]&lt;&gt;0,VLOOKUP(Table1[[#This Row],[Codigo_servico]],Preencher_Orcamento!$B:$D,3,FALSE)*Table1[[#This Row],[Subtotal_insumo]],"")</f>
        <v>0</v>
      </c>
    </row>
    <row r="3594" spans="1:13" x14ac:dyDescent="0.25">
      <c r="A3594" s="3">
        <v>90520</v>
      </c>
      <c r="B3594" s="125">
        <v>0</v>
      </c>
      <c r="C3594" s="131" t="s">
        <v>3074</v>
      </c>
      <c r="D3594" s="132"/>
      <c r="E3594" s="4"/>
      <c r="F3594" s="4"/>
      <c r="G3594" s="17" t="str">
        <f>IFERROR(VLOOKUP(Table1[[#This Row],[Codigo_insumo]],BD_Insumos!$B:$E,4),"")</f>
        <v/>
      </c>
      <c r="H3594" s="139"/>
      <c r="I3594" s="5" t="s">
        <v>457</v>
      </c>
      <c r="J3594" s="20" t="str">
        <f t="shared" si="56"/>
        <v/>
      </c>
      <c r="K3594" s="21">
        <f>IF(I3594&lt;&gt;"",SUMIF(Table1[Codigo_servico],A3594,Table1[Subtotal_insumo]),"")</f>
        <v>11.498406458451795</v>
      </c>
      <c r="L3594" s="17" t="str">
        <f>IF(Table1[[#This Row],[Ordem_insumos]]&lt;&gt;0,VLOOKUP(Table1[[#This Row],[Codigo_servico]],Preencher_Orcamento!$B:$D,3,FALSE)*Table1[[#This Row],[Qtde_insumo]],"")</f>
        <v/>
      </c>
      <c r="M3594" s="17" t="str">
        <f>IF(Table1[[#This Row],[Ordem_insumos]]&lt;&gt;0,VLOOKUP(Table1[[#This Row],[Codigo_servico]],Preencher_Orcamento!$B:$D,3,FALSE)*Table1[[#This Row],[Subtotal_insumo]],"")</f>
        <v/>
      </c>
    </row>
    <row r="3595" spans="1:13" ht="26.25" x14ac:dyDescent="0.25">
      <c r="A3595" s="6">
        <v>90520</v>
      </c>
      <c r="B3595" s="126">
        <v>1</v>
      </c>
      <c r="C3595" s="133"/>
      <c r="D3595" s="134">
        <v>54811</v>
      </c>
      <c r="E3595" s="7" t="s">
        <v>1260</v>
      </c>
      <c r="F3595" s="8" t="s">
        <v>457</v>
      </c>
      <c r="G3595" s="16">
        <f>IFERROR(VLOOKUP(Table1[[#This Row],[Codigo_insumo]],BD_Insumos!$B:$E,4),"")</f>
        <v>3.9702000000000002</v>
      </c>
      <c r="H3595" s="140">
        <v>1</v>
      </c>
      <c r="I3595" s="9"/>
      <c r="J3595" s="22">
        <f t="shared" si="56"/>
        <v>3.9702000000000002</v>
      </c>
      <c r="K3595" s="22" t="str">
        <f>IF(I3595&lt;&gt;"",SUMIF(Table1[Codigo_servico],A3595,Table1[Subtotal_insumo]),"")</f>
        <v/>
      </c>
      <c r="L3595" s="16">
        <f>IF(Table1[[#This Row],[Ordem_insumos]]&lt;&gt;0,VLOOKUP(Table1[[#This Row],[Codigo_servico]],Preencher_Orcamento!$B:$D,3,FALSE)*Table1[[#This Row],[Qtde_insumo]],"")</f>
        <v>0</v>
      </c>
      <c r="M3595" s="16">
        <f>IF(Table1[[#This Row],[Ordem_insumos]]&lt;&gt;0,VLOOKUP(Table1[[#This Row],[Codigo_servico]],Preencher_Orcamento!$B:$D,3,FALSE)*Table1[[#This Row],[Subtotal_insumo]],"")</f>
        <v>0</v>
      </c>
    </row>
    <row r="3596" spans="1:13" x14ac:dyDescent="0.25">
      <c r="A3596" s="6">
        <v>90520</v>
      </c>
      <c r="B3596" s="126">
        <v>2</v>
      </c>
      <c r="C3596" s="133"/>
      <c r="D3596" s="134">
        <v>2041</v>
      </c>
      <c r="E3596" s="7" t="s">
        <v>2192</v>
      </c>
      <c r="F3596" s="8" t="s">
        <v>2140</v>
      </c>
      <c r="G3596" s="18">
        <f>IFERROR(VLOOKUP(Table1[[#This Row],[Codigo_insumo]],BD_Insumos!$B:$E,4),"")</f>
        <v>18.820516146129485</v>
      </c>
      <c r="H3596" s="140">
        <v>0.4</v>
      </c>
      <c r="I3596" s="9"/>
      <c r="J3596" s="23">
        <f t="shared" si="56"/>
        <v>7.5282064584517947</v>
      </c>
      <c r="K3596" s="22" t="str">
        <f>IF(I3596&lt;&gt;"",SUMIF(Table1[Codigo_servico],A3596,Table1[Subtotal_insumo]),"")</f>
        <v/>
      </c>
      <c r="L3596" s="18">
        <f>IF(Table1[[#This Row],[Ordem_insumos]]&lt;&gt;0,VLOOKUP(Table1[[#This Row],[Codigo_servico]],Preencher_Orcamento!$B:$D,3,FALSE)*Table1[[#This Row],[Qtde_insumo]],"")</f>
        <v>0</v>
      </c>
      <c r="M3596" s="18">
        <f>IF(Table1[[#This Row],[Ordem_insumos]]&lt;&gt;0,VLOOKUP(Table1[[#This Row],[Codigo_servico]],Preencher_Orcamento!$B:$D,3,FALSE)*Table1[[#This Row],[Subtotal_insumo]],"")</f>
        <v>0</v>
      </c>
    </row>
    <row r="3597" spans="1:13" x14ac:dyDescent="0.25">
      <c r="A3597" s="3">
        <v>90521</v>
      </c>
      <c r="B3597" s="125">
        <v>0</v>
      </c>
      <c r="C3597" s="131" t="s">
        <v>3075</v>
      </c>
      <c r="D3597" s="132"/>
      <c r="E3597" s="4"/>
      <c r="F3597" s="4"/>
      <c r="G3597" s="17" t="str">
        <f>IFERROR(VLOOKUP(Table1[[#This Row],[Codigo_insumo]],BD_Insumos!$B:$E,4),"")</f>
        <v/>
      </c>
      <c r="H3597" s="139"/>
      <c r="I3597" s="5" t="s">
        <v>457</v>
      </c>
      <c r="J3597" s="20" t="str">
        <f t="shared" si="56"/>
        <v/>
      </c>
      <c r="K3597" s="21">
        <f>IF(I3597&lt;&gt;"",SUMIF(Table1[Codigo_servico],A3597,Table1[Subtotal_insumo]),"")</f>
        <v>11.879180651145319</v>
      </c>
      <c r="L3597" s="17" t="str">
        <f>IF(Table1[[#This Row],[Ordem_insumos]]&lt;&gt;0,VLOOKUP(Table1[[#This Row],[Codigo_servico]],Preencher_Orcamento!$B:$D,3,FALSE)*Table1[[#This Row],[Qtde_insumo]],"")</f>
        <v/>
      </c>
      <c r="M3597" s="17" t="str">
        <f>IF(Table1[[#This Row],[Ordem_insumos]]&lt;&gt;0,VLOOKUP(Table1[[#This Row],[Codigo_servico]],Preencher_Orcamento!$B:$D,3,FALSE)*Table1[[#This Row],[Subtotal_insumo]],"")</f>
        <v/>
      </c>
    </row>
    <row r="3598" spans="1:13" ht="26.25" x14ac:dyDescent="0.25">
      <c r="A3598" s="6">
        <v>90521</v>
      </c>
      <c r="B3598" s="126">
        <v>1</v>
      </c>
      <c r="C3598" s="133"/>
      <c r="D3598" s="134">
        <v>54810</v>
      </c>
      <c r="E3598" s="7" t="s">
        <v>1259</v>
      </c>
      <c r="F3598" s="8" t="s">
        <v>457</v>
      </c>
      <c r="G3598" s="16">
        <f>IFERROR(VLOOKUP(Table1[[#This Row],[Codigo_insumo]],BD_Insumos!$B:$E,4),"")</f>
        <v>3.6795</v>
      </c>
      <c r="H3598" s="140">
        <v>1</v>
      </c>
      <c r="I3598" s="9"/>
      <c r="J3598" s="22">
        <f t="shared" si="56"/>
        <v>3.6795</v>
      </c>
      <c r="K3598" s="22" t="str">
        <f>IF(I3598&lt;&gt;"",SUMIF(Table1[Codigo_servico],A3598,Table1[Subtotal_insumo]),"")</f>
        <v/>
      </c>
      <c r="L3598" s="16">
        <f>IF(Table1[[#This Row],[Ordem_insumos]]&lt;&gt;0,VLOOKUP(Table1[[#This Row],[Codigo_servico]],Preencher_Orcamento!$B:$D,3,FALSE)*Table1[[#This Row],[Qtde_insumo]],"")</f>
        <v>0</v>
      </c>
      <c r="M3598" s="16">
        <f>IF(Table1[[#This Row],[Ordem_insumos]]&lt;&gt;0,VLOOKUP(Table1[[#This Row],[Codigo_servico]],Preencher_Orcamento!$B:$D,3,FALSE)*Table1[[#This Row],[Subtotal_insumo]],"")</f>
        <v>0</v>
      </c>
    </row>
    <row r="3599" spans="1:13" x14ac:dyDescent="0.25">
      <c r="A3599" s="6">
        <v>90521</v>
      </c>
      <c r="B3599" s="126">
        <v>2</v>
      </c>
      <c r="C3599" s="133"/>
      <c r="D3599" s="134">
        <v>2041</v>
      </c>
      <c r="E3599" s="7" t="s">
        <v>2192</v>
      </c>
      <c r="F3599" s="8" t="s">
        <v>2140</v>
      </c>
      <c r="G3599" s="18">
        <f>IFERROR(VLOOKUP(Table1[[#This Row],[Codigo_insumo]],BD_Insumos!$B:$E,4),"")</f>
        <v>18.820516146129485</v>
      </c>
      <c r="H3599" s="140">
        <v>0.35</v>
      </c>
      <c r="I3599" s="9"/>
      <c r="J3599" s="23">
        <f t="shared" si="56"/>
        <v>6.587180651145319</v>
      </c>
      <c r="K3599" s="22" t="str">
        <f>IF(I3599&lt;&gt;"",SUMIF(Table1[Codigo_servico],A3599,Table1[Subtotal_insumo]),"")</f>
        <v/>
      </c>
      <c r="L3599" s="18">
        <f>IF(Table1[[#This Row],[Ordem_insumos]]&lt;&gt;0,VLOOKUP(Table1[[#This Row],[Codigo_servico]],Preencher_Orcamento!$B:$D,3,FALSE)*Table1[[#This Row],[Qtde_insumo]],"")</f>
        <v>0</v>
      </c>
      <c r="M3599" s="18">
        <f>IF(Table1[[#This Row],[Ordem_insumos]]&lt;&gt;0,VLOOKUP(Table1[[#This Row],[Codigo_servico]],Preencher_Orcamento!$B:$D,3,FALSE)*Table1[[#This Row],[Subtotal_insumo]],"")</f>
        <v>0</v>
      </c>
    </row>
    <row r="3600" spans="1:13" x14ac:dyDescent="0.25">
      <c r="A3600" s="6">
        <v>90521</v>
      </c>
      <c r="B3600" s="126">
        <v>3</v>
      </c>
      <c r="C3600" s="133"/>
      <c r="D3600" s="134">
        <v>55212</v>
      </c>
      <c r="E3600" s="7" t="s">
        <v>1346</v>
      </c>
      <c r="F3600" s="8" t="s">
        <v>457</v>
      </c>
      <c r="G3600" s="18">
        <f>IFERROR(VLOOKUP(Table1[[#This Row],[Codigo_insumo]],BD_Insumos!$B:$E,4),"")</f>
        <v>1.6125</v>
      </c>
      <c r="H3600" s="140">
        <v>1</v>
      </c>
      <c r="I3600" s="9"/>
      <c r="J3600" s="23">
        <f t="shared" si="56"/>
        <v>1.6125</v>
      </c>
      <c r="K3600" s="22" t="str">
        <f>IF(I3600&lt;&gt;"",SUMIF(Table1[Codigo_servico],A3600,Table1[Subtotal_insumo]),"")</f>
        <v/>
      </c>
      <c r="L3600" s="18">
        <f>IF(Table1[[#This Row],[Ordem_insumos]]&lt;&gt;0,VLOOKUP(Table1[[#This Row],[Codigo_servico]],Preencher_Orcamento!$B:$D,3,FALSE)*Table1[[#This Row],[Qtde_insumo]],"")</f>
        <v>0</v>
      </c>
      <c r="M3600" s="18">
        <f>IF(Table1[[#This Row],[Ordem_insumos]]&lt;&gt;0,VLOOKUP(Table1[[#This Row],[Codigo_servico]],Preencher_Orcamento!$B:$D,3,FALSE)*Table1[[#This Row],[Subtotal_insumo]],"")</f>
        <v>0</v>
      </c>
    </row>
    <row r="3601" spans="1:13" x14ac:dyDescent="0.25">
      <c r="A3601" s="3">
        <v>90522</v>
      </c>
      <c r="B3601" s="125">
        <v>0</v>
      </c>
      <c r="C3601" s="131" t="s">
        <v>3076</v>
      </c>
      <c r="D3601" s="132"/>
      <c r="E3601" s="4"/>
      <c r="F3601" s="4"/>
      <c r="G3601" s="17" t="str">
        <f>IFERROR(VLOOKUP(Table1[[#This Row],[Codigo_insumo]],BD_Insumos!$B:$E,4),"")</f>
        <v/>
      </c>
      <c r="H3601" s="139"/>
      <c r="I3601" s="5" t="s">
        <v>457</v>
      </c>
      <c r="J3601" s="20" t="str">
        <f t="shared" si="56"/>
        <v/>
      </c>
      <c r="K3601" s="21">
        <f>IF(I3601&lt;&gt;"",SUMIF(Table1[Codigo_servico],A3601,Table1[Subtotal_insumo]),"")</f>
        <v>9.211754843838845</v>
      </c>
      <c r="L3601" s="17" t="str">
        <f>IF(Table1[[#This Row],[Ordem_insumos]]&lt;&gt;0,VLOOKUP(Table1[[#This Row],[Codigo_servico]],Preencher_Orcamento!$B:$D,3,FALSE)*Table1[[#This Row],[Qtde_insumo]],"")</f>
        <v/>
      </c>
      <c r="M3601" s="17" t="str">
        <f>IF(Table1[[#This Row],[Ordem_insumos]]&lt;&gt;0,VLOOKUP(Table1[[#This Row],[Codigo_servico]],Preencher_Orcamento!$B:$D,3,FALSE)*Table1[[#This Row],[Subtotal_insumo]],"")</f>
        <v/>
      </c>
    </row>
    <row r="3602" spans="1:13" x14ac:dyDescent="0.25">
      <c r="A3602" s="6">
        <v>90522</v>
      </c>
      <c r="B3602" s="126">
        <v>1</v>
      </c>
      <c r="C3602" s="133"/>
      <c r="D3602" s="134">
        <v>55210</v>
      </c>
      <c r="E3602" s="7" t="s">
        <v>1344</v>
      </c>
      <c r="F3602" s="8" t="s">
        <v>457</v>
      </c>
      <c r="G3602" s="16">
        <f>IFERROR(VLOOKUP(Table1[[#This Row],[Codigo_insumo]],BD_Insumos!$B:$E,4),"")</f>
        <v>1.6540999999999999</v>
      </c>
      <c r="H3602" s="140">
        <v>1</v>
      </c>
      <c r="I3602" s="9"/>
      <c r="J3602" s="22">
        <f t="shared" si="56"/>
        <v>1.6540999999999999</v>
      </c>
      <c r="K3602" s="22" t="str">
        <f>IF(I3602&lt;&gt;"",SUMIF(Table1[Codigo_servico],A3602,Table1[Subtotal_insumo]),"")</f>
        <v/>
      </c>
      <c r="L3602" s="16">
        <f>IF(Table1[[#This Row],[Ordem_insumos]]&lt;&gt;0,VLOOKUP(Table1[[#This Row],[Codigo_servico]],Preencher_Orcamento!$B:$D,3,FALSE)*Table1[[#This Row],[Qtde_insumo]],"")</f>
        <v>0</v>
      </c>
      <c r="M3602" s="16">
        <f>IF(Table1[[#This Row],[Ordem_insumos]]&lt;&gt;0,VLOOKUP(Table1[[#This Row],[Codigo_servico]],Preencher_Orcamento!$B:$D,3,FALSE)*Table1[[#This Row],[Subtotal_insumo]],"")</f>
        <v>0</v>
      </c>
    </row>
    <row r="3603" spans="1:13" x14ac:dyDescent="0.25">
      <c r="A3603" s="6">
        <v>90522</v>
      </c>
      <c r="B3603" s="126">
        <v>2</v>
      </c>
      <c r="C3603" s="133"/>
      <c r="D3603" s="134">
        <v>54813</v>
      </c>
      <c r="E3603" s="7" t="s">
        <v>1262</v>
      </c>
      <c r="F3603" s="8" t="s">
        <v>457</v>
      </c>
      <c r="G3603" s="18">
        <f>IFERROR(VLOOKUP(Table1[[#This Row],[Codigo_insumo]],BD_Insumos!$B:$E,4),"")</f>
        <v>1.9115</v>
      </c>
      <c r="H3603" s="140">
        <v>1</v>
      </c>
      <c r="I3603" s="9"/>
      <c r="J3603" s="23">
        <f t="shared" si="56"/>
        <v>1.9115</v>
      </c>
      <c r="K3603" s="22" t="str">
        <f>IF(I3603&lt;&gt;"",SUMIF(Table1[Codigo_servico],A3603,Table1[Subtotal_insumo]),"")</f>
        <v/>
      </c>
      <c r="L3603" s="18">
        <f>IF(Table1[[#This Row],[Ordem_insumos]]&lt;&gt;0,VLOOKUP(Table1[[#This Row],[Codigo_servico]],Preencher_Orcamento!$B:$D,3,FALSE)*Table1[[#This Row],[Qtde_insumo]],"")</f>
        <v>0</v>
      </c>
      <c r="M3603" s="18">
        <f>IF(Table1[[#This Row],[Ordem_insumos]]&lt;&gt;0,VLOOKUP(Table1[[#This Row],[Codigo_servico]],Preencher_Orcamento!$B:$D,3,FALSE)*Table1[[#This Row],[Subtotal_insumo]],"")</f>
        <v>0</v>
      </c>
    </row>
    <row r="3604" spans="1:13" x14ac:dyDescent="0.25">
      <c r="A3604" s="6">
        <v>90522</v>
      </c>
      <c r="B3604" s="126">
        <v>3</v>
      </c>
      <c r="C3604" s="133"/>
      <c r="D3604" s="134">
        <v>2041</v>
      </c>
      <c r="E3604" s="7" t="s">
        <v>2192</v>
      </c>
      <c r="F3604" s="8" t="s">
        <v>2140</v>
      </c>
      <c r="G3604" s="18">
        <f>IFERROR(VLOOKUP(Table1[[#This Row],[Codigo_insumo]],BD_Insumos!$B:$E,4),"")</f>
        <v>18.820516146129485</v>
      </c>
      <c r="H3604" s="140">
        <v>0.3</v>
      </c>
      <c r="I3604" s="9"/>
      <c r="J3604" s="23">
        <f t="shared" si="56"/>
        <v>5.6461548438388451</v>
      </c>
      <c r="K3604" s="22" t="str">
        <f>IF(I3604&lt;&gt;"",SUMIF(Table1[Codigo_servico],A3604,Table1[Subtotal_insumo]),"")</f>
        <v/>
      </c>
      <c r="L3604" s="18">
        <f>IF(Table1[[#This Row],[Ordem_insumos]]&lt;&gt;0,VLOOKUP(Table1[[#This Row],[Codigo_servico]],Preencher_Orcamento!$B:$D,3,FALSE)*Table1[[#This Row],[Qtde_insumo]],"")</f>
        <v>0</v>
      </c>
      <c r="M3604" s="18">
        <f>IF(Table1[[#This Row],[Ordem_insumos]]&lt;&gt;0,VLOOKUP(Table1[[#This Row],[Codigo_servico]],Preencher_Orcamento!$B:$D,3,FALSE)*Table1[[#This Row],[Subtotal_insumo]],"")</f>
        <v>0</v>
      </c>
    </row>
    <row r="3605" spans="1:13" x14ac:dyDescent="0.25">
      <c r="A3605" s="3">
        <v>90523</v>
      </c>
      <c r="B3605" s="125">
        <v>0</v>
      </c>
      <c r="C3605" s="131" t="s">
        <v>3077</v>
      </c>
      <c r="D3605" s="132"/>
      <c r="E3605" s="4"/>
      <c r="F3605" s="4"/>
      <c r="G3605" s="17" t="str">
        <f>IFERROR(VLOOKUP(Table1[[#This Row],[Codigo_insumo]],BD_Insumos!$B:$E,4),"")</f>
        <v/>
      </c>
      <c r="H3605" s="139"/>
      <c r="I3605" s="5" t="s">
        <v>457</v>
      </c>
      <c r="J3605" s="20" t="str">
        <f t="shared" si="56"/>
        <v/>
      </c>
      <c r="K3605" s="21">
        <f>IF(I3605&lt;&gt;"",SUMIF(Table1[Codigo_servico],A3605,Table1[Subtotal_insumo]),"")</f>
        <v>16.539906458451796</v>
      </c>
      <c r="L3605" s="17" t="str">
        <f>IF(Table1[[#This Row],[Ordem_insumos]]&lt;&gt;0,VLOOKUP(Table1[[#This Row],[Codigo_servico]],Preencher_Orcamento!$B:$D,3,FALSE)*Table1[[#This Row],[Qtde_insumo]],"")</f>
        <v/>
      </c>
      <c r="M3605" s="17" t="str">
        <f>IF(Table1[[#This Row],[Ordem_insumos]]&lt;&gt;0,VLOOKUP(Table1[[#This Row],[Codigo_servico]],Preencher_Orcamento!$B:$D,3,FALSE)*Table1[[#This Row],[Subtotal_insumo]],"")</f>
        <v/>
      </c>
    </row>
    <row r="3606" spans="1:13" x14ac:dyDescent="0.25">
      <c r="A3606" s="6">
        <v>90523</v>
      </c>
      <c r="B3606" s="126">
        <v>1</v>
      </c>
      <c r="C3606" s="133"/>
      <c r="D3606" s="134">
        <v>55211</v>
      </c>
      <c r="E3606" s="7" t="s">
        <v>1345</v>
      </c>
      <c r="F3606" s="8" t="s">
        <v>457</v>
      </c>
      <c r="G3606" s="16">
        <f>IFERROR(VLOOKUP(Table1[[#This Row],[Codigo_insumo]],BD_Insumos!$B:$E,4),"")</f>
        <v>5.6426999999999996</v>
      </c>
      <c r="H3606" s="140">
        <v>1</v>
      </c>
      <c r="I3606" s="9"/>
      <c r="J3606" s="22">
        <f t="shared" si="56"/>
        <v>5.6426999999999996</v>
      </c>
      <c r="K3606" s="22" t="str">
        <f>IF(I3606&lt;&gt;"",SUMIF(Table1[Codigo_servico],A3606,Table1[Subtotal_insumo]),"")</f>
        <v/>
      </c>
      <c r="L3606" s="16">
        <f>IF(Table1[[#This Row],[Ordem_insumos]]&lt;&gt;0,VLOOKUP(Table1[[#This Row],[Codigo_servico]],Preencher_Orcamento!$B:$D,3,FALSE)*Table1[[#This Row],[Qtde_insumo]],"")</f>
        <v>0</v>
      </c>
      <c r="M3606" s="16">
        <f>IF(Table1[[#This Row],[Ordem_insumos]]&lt;&gt;0,VLOOKUP(Table1[[#This Row],[Codigo_servico]],Preencher_Orcamento!$B:$D,3,FALSE)*Table1[[#This Row],[Subtotal_insumo]],"")</f>
        <v>0</v>
      </c>
    </row>
    <row r="3607" spans="1:13" x14ac:dyDescent="0.25">
      <c r="A3607" s="6">
        <v>90523</v>
      </c>
      <c r="B3607" s="126">
        <v>2</v>
      </c>
      <c r="C3607" s="133"/>
      <c r="D3607" s="134">
        <v>54812</v>
      </c>
      <c r="E3607" s="7" t="s">
        <v>1261</v>
      </c>
      <c r="F3607" s="8" t="s">
        <v>457</v>
      </c>
      <c r="G3607" s="18">
        <f>IFERROR(VLOOKUP(Table1[[#This Row],[Codigo_insumo]],BD_Insumos!$B:$E,4),"")</f>
        <v>3.3690000000000002</v>
      </c>
      <c r="H3607" s="140">
        <v>1</v>
      </c>
      <c r="I3607" s="9"/>
      <c r="J3607" s="23">
        <f t="shared" si="56"/>
        <v>3.3690000000000002</v>
      </c>
      <c r="K3607" s="22" t="str">
        <f>IF(I3607&lt;&gt;"",SUMIF(Table1[Codigo_servico],A3607,Table1[Subtotal_insumo]),"")</f>
        <v/>
      </c>
      <c r="L3607" s="18">
        <f>IF(Table1[[#This Row],[Ordem_insumos]]&lt;&gt;0,VLOOKUP(Table1[[#This Row],[Codigo_servico]],Preencher_Orcamento!$B:$D,3,FALSE)*Table1[[#This Row],[Qtde_insumo]],"")</f>
        <v>0</v>
      </c>
      <c r="M3607" s="18">
        <f>IF(Table1[[#This Row],[Ordem_insumos]]&lt;&gt;0,VLOOKUP(Table1[[#This Row],[Codigo_servico]],Preencher_Orcamento!$B:$D,3,FALSE)*Table1[[#This Row],[Subtotal_insumo]],"")</f>
        <v>0</v>
      </c>
    </row>
    <row r="3608" spans="1:13" x14ac:dyDescent="0.25">
      <c r="A3608" s="6">
        <v>90523</v>
      </c>
      <c r="B3608" s="126">
        <v>3</v>
      </c>
      <c r="C3608" s="133"/>
      <c r="D3608" s="134">
        <v>2041</v>
      </c>
      <c r="E3608" s="7" t="s">
        <v>2192</v>
      </c>
      <c r="F3608" s="8" t="s">
        <v>2140</v>
      </c>
      <c r="G3608" s="18">
        <f>IFERROR(VLOOKUP(Table1[[#This Row],[Codigo_insumo]],BD_Insumos!$B:$E,4),"")</f>
        <v>18.820516146129485</v>
      </c>
      <c r="H3608" s="140">
        <v>0.4</v>
      </c>
      <c r="I3608" s="9"/>
      <c r="J3608" s="23">
        <f t="shared" si="56"/>
        <v>7.5282064584517947</v>
      </c>
      <c r="K3608" s="22" t="str">
        <f>IF(I3608&lt;&gt;"",SUMIF(Table1[Codigo_servico],A3608,Table1[Subtotal_insumo]),"")</f>
        <v/>
      </c>
      <c r="L3608" s="18">
        <f>IF(Table1[[#This Row],[Ordem_insumos]]&lt;&gt;0,VLOOKUP(Table1[[#This Row],[Codigo_servico]],Preencher_Orcamento!$B:$D,3,FALSE)*Table1[[#This Row],[Qtde_insumo]],"")</f>
        <v>0</v>
      </c>
      <c r="M3608" s="18">
        <f>IF(Table1[[#This Row],[Ordem_insumos]]&lt;&gt;0,VLOOKUP(Table1[[#This Row],[Codigo_servico]],Preencher_Orcamento!$B:$D,3,FALSE)*Table1[[#This Row],[Subtotal_insumo]],"")</f>
        <v>0</v>
      </c>
    </row>
    <row r="3609" spans="1:13" x14ac:dyDescent="0.25">
      <c r="A3609" s="3">
        <v>90524</v>
      </c>
      <c r="B3609" s="125">
        <v>0</v>
      </c>
      <c r="C3609" s="131" t="s">
        <v>3078</v>
      </c>
      <c r="D3609" s="132"/>
      <c r="E3609" s="4"/>
      <c r="F3609" s="4"/>
      <c r="G3609" s="17" t="str">
        <f>IFERROR(VLOOKUP(Table1[[#This Row],[Codigo_insumo]],BD_Insumos!$B:$E,4),"")</f>
        <v/>
      </c>
      <c r="H3609" s="139"/>
      <c r="I3609" s="5" t="s">
        <v>457</v>
      </c>
      <c r="J3609" s="20" t="str">
        <f t="shared" si="56"/>
        <v/>
      </c>
      <c r="K3609" s="21">
        <f>IF(I3609&lt;&gt;"",SUMIF(Table1[Codigo_servico],A3609,Table1[Subtotal_insumo]),"")</f>
        <v>10.52818065114532</v>
      </c>
      <c r="L3609" s="17" t="str">
        <f>IF(Table1[[#This Row],[Ordem_insumos]]&lt;&gt;0,VLOOKUP(Table1[[#This Row],[Codigo_servico]],Preencher_Orcamento!$B:$D,3,FALSE)*Table1[[#This Row],[Qtde_insumo]],"")</f>
        <v/>
      </c>
      <c r="M3609" s="17" t="str">
        <f>IF(Table1[[#This Row],[Ordem_insumos]]&lt;&gt;0,VLOOKUP(Table1[[#This Row],[Codigo_servico]],Preencher_Orcamento!$B:$D,3,FALSE)*Table1[[#This Row],[Subtotal_insumo]],"")</f>
        <v/>
      </c>
    </row>
    <row r="3610" spans="1:13" x14ac:dyDescent="0.25">
      <c r="A3610" s="6">
        <v>90524</v>
      </c>
      <c r="B3610" s="126">
        <v>1</v>
      </c>
      <c r="C3610" s="133"/>
      <c r="D3610" s="134">
        <v>54801</v>
      </c>
      <c r="E3610" s="7" t="s">
        <v>1254</v>
      </c>
      <c r="F3610" s="8" t="s">
        <v>457</v>
      </c>
      <c r="G3610" s="16">
        <f>IFERROR(VLOOKUP(Table1[[#This Row],[Codigo_insumo]],BD_Insumos!$B:$E,4),"")</f>
        <v>2.3285</v>
      </c>
      <c r="H3610" s="140">
        <v>1</v>
      </c>
      <c r="I3610" s="9"/>
      <c r="J3610" s="22">
        <f t="shared" si="56"/>
        <v>2.3285</v>
      </c>
      <c r="K3610" s="22" t="str">
        <f>IF(I3610&lt;&gt;"",SUMIF(Table1[Codigo_servico],A3610,Table1[Subtotal_insumo]),"")</f>
        <v/>
      </c>
      <c r="L3610" s="16">
        <f>IF(Table1[[#This Row],[Ordem_insumos]]&lt;&gt;0,VLOOKUP(Table1[[#This Row],[Codigo_servico]],Preencher_Orcamento!$B:$D,3,FALSE)*Table1[[#This Row],[Qtde_insumo]],"")</f>
        <v>0</v>
      </c>
      <c r="M3610" s="16">
        <f>IF(Table1[[#This Row],[Ordem_insumos]]&lt;&gt;0,VLOOKUP(Table1[[#This Row],[Codigo_servico]],Preencher_Orcamento!$B:$D,3,FALSE)*Table1[[#This Row],[Subtotal_insumo]],"")</f>
        <v>0</v>
      </c>
    </row>
    <row r="3611" spans="1:13" x14ac:dyDescent="0.25">
      <c r="A3611" s="6">
        <v>90524</v>
      </c>
      <c r="B3611" s="126">
        <v>2</v>
      </c>
      <c r="C3611" s="133"/>
      <c r="D3611" s="134">
        <v>2041</v>
      </c>
      <c r="E3611" s="7" t="s">
        <v>2192</v>
      </c>
      <c r="F3611" s="8" t="s">
        <v>2140</v>
      </c>
      <c r="G3611" s="18">
        <f>IFERROR(VLOOKUP(Table1[[#This Row],[Codigo_insumo]],BD_Insumos!$B:$E,4),"")</f>
        <v>18.820516146129485</v>
      </c>
      <c r="H3611" s="140">
        <v>0.35</v>
      </c>
      <c r="I3611" s="9"/>
      <c r="J3611" s="23">
        <f t="shared" si="56"/>
        <v>6.587180651145319</v>
      </c>
      <c r="K3611" s="22" t="str">
        <f>IF(I3611&lt;&gt;"",SUMIF(Table1[Codigo_servico],A3611,Table1[Subtotal_insumo]),"")</f>
        <v/>
      </c>
      <c r="L3611" s="18">
        <f>IF(Table1[[#This Row],[Ordem_insumos]]&lt;&gt;0,VLOOKUP(Table1[[#This Row],[Codigo_servico]],Preencher_Orcamento!$B:$D,3,FALSE)*Table1[[#This Row],[Qtde_insumo]],"")</f>
        <v>0</v>
      </c>
      <c r="M3611" s="18">
        <f>IF(Table1[[#This Row],[Ordem_insumos]]&lt;&gt;0,VLOOKUP(Table1[[#This Row],[Codigo_servico]],Preencher_Orcamento!$B:$D,3,FALSE)*Table1[[#This Row],[Subtotal_insumo]],"")</f>
        <v>0</v>
      </c>
    </row>
    <row r="3612" spans="1:13" x14ac:dyDescent="0.25">
      <c r="A3612" s="6">
        <v>90524</v>
      </c>
      <c r="B3612" s="126">
        <v>3</v>
      </c>
      <c r="C3612" s="133"/>
      <c r="D3612" s="134">
        <v>55212</v>
      </c>
      <c r="E3612" s="7" t="s">
        <v>1346</v>
      </c>
      <c r="F3612" s="8" t="s">
        <v>457</v>
      </c>
      <c r="G3612" s="18">
        <f>IFERROR(VLOOKUP(Table1[[#This Row],[Codigo_insumo]],BD_Insumos!$B:$E,4),"")</f>
        <v>1.6125</v>
      </c>
      <c r="H3612" s="140">
        <v>1</v>
      </c>
      <c r="I3612" s="9"/>
      <c r="J3612" s="23">
        <f t="shared" si="56"/>
        <v>1.6125</v>
      </c>
      <c r="K3612" s="22" t="str">
        <f>IF(I3612&lt;&gt;"",SUMIF(Table1[Codigo_servico],A3612,Table1[Subtotal_insumo]),"")</f>
        <v/>
      </c>
      <c r="L3612" s="18">
        <f>IF(Table1[[#This Row],[Ordem_insumos]]&lt;&gt;0,VLOOKUP(Table1[[#This Row],[Codigo_servico]],Preencher_Orcamento!$B:$D,3,FALSE)*Table1[[#This Row],[Qtde_insumo]],"")</f>
        <v>0</v>
      </c>
      <c r="M3612" s="18">
        <f>IF(Table1[[#This Row],[Ordem_insumos]]&lt;&gt;0,VLOOKUP(Table1[[#This Row],[Codigo_servico]],Preencher_Orcamento!$B:$D,3,FALSE)*Table1[[#This Row],[Subtotal_insumo]],"")</f>
        <v>0</v>
      </c>
    </row>
    <row r="3613" spans="1:13" x14ac:dyDescent="0.25">
      <c r="A3613" s="3">
        <v>90525</v>
      </c>
      <c r="B3613" s="125">
        <v>0</v>
      </c>
      <c r="C3613" s="131" t="s">
        <v>3079</v>
      </c>
      <c r="D3613" s="132"/>
      <c r="E3613" s="4"/>
      <c r="F3613" s="4"/>
      <c r="G3613" s="17" t="str">
        <f>IFERROR(VLOOKUP(Table1[[#This Row],[Codigo_insumo]],BD_Insumos!$B:$E,4),"")</f>
        <v/>
      </c>
      <c r="H3613" s="139"/>
      <c r="I3613" s="5" t="s">
        <v>457</v>
      </c>
      <c r="J3613" s="20" t="str">
        <f t="shared" si="56"/>
        <v/>
      </c>
      <c r="K3613" s="21">
        <f>IF(I3613&lt;&gt;"",SUMIF(Table1[Codigo_servico],A3613,Table1[Subtotal_insumo]),"")</f>
        <v>9.533754843838846</v>
      </c>
      <c r="L3613" s="17" t="str">
        <f>IF(Table1[[#This Row],[Ordem_insumos]]&lt;&gt;0,VLOOKUP(Table1[[#This Row],[Codigo_servico]],Preencher_Orcamento!$B:$D,3,FALSE)*Table1[[#This Row],[Qtde_insumo]],"")</f>
        <v/>
      </c>
      <c r="M3613" s="17" t="str">
        <f>IF(Table1[[#This Row],[Ordem_insumos]]&lt;&gt;0,VLOOKUP(Table1[[#This Row],[Codigo_servico]],Preencher_Orcamento!$B:$D,3,FALSE)*Table1[[#This Row],[Subtotal_insumo]],"")</f>
        <v/>
      </c>
    </row>
    <row r="3614" spans="1:13" x14ac:dyDescent="0.25">
      <c r="A3614" s="6">
        <v>90525</v>
      </c>
      <c r="B3614" s="126">
        <v>1</v>
      </c>
      <c r="C3614" s="133"/>
      <c r="D3614" s="134">
        <v>54803</v>
      </c>
      <c r="E3614" s="7" t="s">
        <v>1256</v>
      </c>
      <c r="F3614" s="8" t="s">
        <v>457</v>
      </c>
      <c r="G3614" s="16">
        <f>IFERROR(VLOOKUP(Table1[[#This Row],[Codigo_insumo]],BD_Insumos!$B:$E,4),"")</f>
        <v>2.2334999999999998</v>
      </c>
      <c r="H3614" s="140">
        <v>1</v>
      </c>
      <c r="I3614" s="9"/>
      <c r="J3614" s="22">
        <f t="shared" si="56"/>
        <v>2.2334999999999998</v>
      </c>
      <c r="K3614" s="22" t="str">
        <f>IF(I3614&lt;&gt;"",SUMIF(Table1[Codigo_servico],A3614,Table1[Subtotal_insumo]),"")</f>
        <v/>
      </c>
      <c r="L3614" s="16">
        <f>IF(Table1[[#This Row],[Ordem_insumos]]&lt;&gt;0,VLOOKUP(Table1[[#This Row],[Codigo_servico]],Preencher_Orcamento!$B:$D,3,FALSE)*Table1[[#This Row],[Qtde_insumo]],"")</f>
        <v>0</v>
      </c>
      <c r="M3614" s="16">
        <f>IF(Table1[[#This Row],[Ordem_insumos]]&lt;&gt;0,VLOOKUP(Table1[[#This Row],[Codigo_servico]],Preencher_Orcamento!$B:$D,3,FALSE)*Table1[[#This Row],[Subtotal_insumo]],"")</f>
        <v>0</v>
      </c>
    </row>
    <row r="3615" spans="1:13" x14ac:dyDescent="0.25">
      <c r="A3615" s="6">
        <v>90525</v>
      </c>
      <c r="B3615" s="126">
        <v>2</v>
      </c>
      <c r="C3615" s="133"/>
      <c r="D3615" s="134">
        <v>55210</v>
      </c>
      <c r="E3615" s="7" t="s">
        <v>1344</v>
      </c>
      <c r="F3615" s="8" t="s">
        <v>457</v>
      </c>
      <c r="G3615" s="18">
        <f>IFERROR(VLOOKUP(Table1[[#This Row],[Codigo_insumo]],BD_Insumos!$B:$E,4),"")</f>
        <v>1.6540999999999999</v>
      </c>
      <c r="H3615" s="140">
        <v>1</v>
      </c>
      <c r="I3615" s="9"/>
      <c r="J3615" s="23">
        <f t="shared" si="56"/>
        <v>1.6540999999999999</v>
      </c>
      <c r="K3615" s="22" t="str">
        <f>IF(I3615&lt;&gt;"",SUMIF(Table1[Codigo_servico],A3615,Table1[Subtotal_insumo]),"")</f>
        <v/>
      </c>
      <c r="L3615" s="18">
        <f>IF(Table1[[#This Row],[Ordem_insumos]]&lt;&gt;0,VLOOKUP(Table1[[#This Row],[Codigo_servico]],Preencher_Orcamento!$B:$D,3,FALSE)*Table1[[#This Row],[Qtde_insumo]],"")</f>
        <v>0</v>
      </c>
      <c r="M3615" s="18">
        <f>IF(Table1[[#This Row],[Ordem_insumos]]&lt;&gt;0,VLOOKUP(Table1[[#This Row],[Codigo_servico]],Preencher_Orcamento!$B:$D,3,FALSE)*Table1[[#This Row],[Subtotal_insumo]],"")</f>
        <v>0</v>
      </c>
    </row>
    <row r="3616" spans="1:13" x14ac:dyDescent="0.25">
      <c r="A3616" s="6">
        <v>90525</v>
      </c>
      <c r="B3616" s="126">
        <v>3</v>
      </c>
      <c r="C3616" s="133"/>
      <c r="D3616" s="134">
        <v>2041</v>
      </c>
      <c r="E3616" s="7" t="s">
        <v>2192</v>
      </c>
      <c r="F3616" s="8" t="s">
        <v>2140</v>
      </c>
      <c r="G3616" s="18">
        <f>IFERROR(VLOOKUP(Table1[[#This Row],[Codigo_insumo]],BD_Insumos!$B:$E,4),"")</f>
        <v>18.820516146129485</v>
      </c>
      <c r="H3616" s="140">
        <v>0.3</v>
      </c>
      <c r="I3616" s="9"/>
      <c r="J3616" s="23">
        <f t="shared" si="56"/>
        <v>5.6461548438388451</v>
      </c>
      <c r="K3616" s="22" t="str">
        <f>IF(I3616&lt;&gt;"",SUMIF(Table1[Codigo_servico],A3616,Table1[Subtotal_insumo]),"")</f>
        <v/>
      </c>
      <c r="L3616" s="18">
        <f>IF(Table1[[#This Row],[Ordem_insumos]]&lt;&gt;0,VLOOKUP(Table1[[#This Row],[Codigo_servico]],Preencher_Orcamento!$B:$D,3,FALSE)*Table1[[#This Row],[Qtde_insumo]],"")</f>
        <v>0</v>
      </c>
      <c r="M3616" s="18">
        <f>IF(Table1[[#This Row],[Ordem_insumos]]&lt;&gt;0,VLOOKUP(Table1[[#This Row],[Codigo_servico]],Preencher_Orcamento!$B:$D,3,FALSE)*Table1[[#This Row],[Subtotal_insumo]],"")</f>
        <v>0</v>
      </c>
    </row>
    <row r="3617" spans="1:13" x14ac:dyDescent="0.25">
      <c r="A3617" s="3">
        <v>90526</v>
      </c>
      <c r="B3617" s="125">
        <v>0</v>
      </c>
      <c r="C3617" s="131" t="s">
        <v>3080</v>
      </c>
      <c r="D3617" s="132"/>
      <c r="E3617" s="4"/>
      <c r="F3617" s="4"/>
      <c r="G3617" s="17" t="str">
        <f>IFERROR(VLOOKUP(Table1[[#This Row],[Codigo_insumo]],BD_Insumos!$B:$E,4),"")</f>
        <v/>
      </c>
      <c r="H3617" s="139"/>
      <c r="I3617" s="5" t="s">
        <v>457</v>
      </c>
      <c r="J3617" s="20" t="str">
        <f t="shared" si="56"/>
        <v/>
      </c>
      <c r="K3617" s="21">
        <f>IF(I3617&lt;&gt;"",SUMIF(Table1[Codigo_servico],A3617,Table1[Subtotal_insumo]),"")</f>
        <v>17.192206458451793</v>
      </c>
      <c r="L3617" s="17" t="str">
        <f>IF(Table1[[#This Row],[Ordem_insumos]]&lt;&gt;0,VLOOKUP(Table1[[#This Row],[Codigo_servico]],Preencher_Orcamento!$B:$D,3,FALSE)*Table1[[#This Row],[Qtde_insumo]],"")</f>
        <v/>
      </c>
      <c r="M3617" s="17" t="str">
        <f>IF(Table1[[#This Row],[Ordem_insumos]]&lt;&gt;0,VLOOKUP(Table1[[#This Row],[Codigo_servico]],Preencher_Orcamento!$B:$D,3,FALSE)*Table1[[#This Row],[Subtotal_insumo]],"")</f>
        <v/>
      </c>
    </row>
    <row r="3618" spans="1:13" x14ac:dyDescent="0.25">
      <c r="A3618" s="6">
        <v>90526</v>
      </c>
      <c r="B3618" s="126">
        <v>1</v>
      </c>
      <c r="C3618" s="133"/>
      <c r="D3618" s="134">
        <v>2041</v>
      </c>
      <c r="E3618" s="7" t="s">
        <v>2192</v>
      </c>
      <c r="F3618" s="8" t="s">
        <v>2140</v>
      </c>
      <c r="G3618" s="16">
        <f>IFERROR(VLOOKUP(Table1[[#This Row],[Codigo_insumo]],BD_Insumos!$B:$E,4),"")</f>
        <v>18.820516146129485</v>
      </c>
      <c r="H3618" s="140">
        <v>0.4</v>
      </c>
      <c r="I3618" s="9"/>
      <c r="J3618" s="22">
        <f t="shared" si="56"/>
        <v>7.5282064584517947</v>
      </c>
      <c r="K3618" s="22" t="str">
        <f>IF(I3618&lt;&gt;"",SUMIF(Table1[Codigo_servico],A3618,Table1[Subtotal_insumo]),"")</f>
        <v/>
      </c>
      <c r="L3618" s="16">
        <f>IF(Table1[[#This Row],[Ordem_insumos]]&lt;&gt;0,VLOOKUP(Table1[[#This Row],[Codigo_servico]],Preencher_Orcamento!$B:$D,3,FALSE)*Table1[[#This Row],[Qtde_insumo]],"")</f>
        <v>0</v>
      </c>
      <c r="M3618" s="16">
        <f>IF(Table1[[#This Row],[Ordem_insumos]]&lt;&gt;0,VLOOKUP(Table1[[#This Row],[Codigo_servico]],Preencher_Orcamento!$B:$D,3,FALSE)*Table1[[#This Row],[Subtotal_insumo]],"")</f>
        <v>0</v>
      </c>
    </row>
    <row r="3619" spans="1:13" x14ac:dyDescent="0.25">
      <c r="A3619" s="6">
        <v>90526</v>
      </c>
      <c r="B3619" s="126">
        <v>2</v>
      </c>
      <c r="C3619" s="133"/>
      <c r="D3619" s="134">
        <v>54802</v>
      </c>
      <c r="E3619" s="7" t="s">
        <v>1255</v>
      </c>
      <c r="F3619" s="8" t="s">
        <v>457</v>
      </c>
      <c r="G3619" s="18">
        <f>IFERROR(VLOOKUP(Table1[[#This Row],[Codigo_insumo]],BD_Insumos!$B:$E,4),"")</f>
        <v>4.0213000000000001</v>
      </c>
      <c r="H3619" s="140">
        <v>1</v>
      </c>
      <c r="I3619" s="9"/>
      <c r="J3619" s="23">
        <f t="shared" si="56"/>
        <v>4.0213000000000001</v>
      </c>
      <c r="K3619" s="22" t="str">
        <f>IF(I3619&lt;&gt;"",SUMIF(Table1[Codigo_servico],A3619,Table1[Subtotal_insumo]),"")</f>
        <v/>
      </c>
      <c r="L3619" s="18">
        <f>IF(Table1[[#This Row],[Ordem_insumos]]&lt;&gt;0,VLOOKUP(Table1[[#This Row],[Codigo_servico]],Preencher_Orcamento!$B:$D,3,FALSE)*Table1[[#This Row],[Qtde_insumo]],"")</f>
        <v>0</v>
      </c>
      <c r="M3619" s="18">
        <f>IF(Table1[[#This Row],[Ordem_insumos]]&lt;&gt;0,VLOOKUP(Table1[[#This Row],[Codigo_servico]],Preencher_Orcamento!$B:$D,3,FALSE)*Table1[[#This Row],[Subtotal_insumo]],"")</f>
        <v>0</v>
      </c>
    </row>
    <row r="3620" spans="1:13" x14ac:dyDescent="0.25">
      <c r="A3620" s="6">
        <v>90526</v>
      </c>
      <c r="B3620" s="126">
        <v>3</v>
      </c>
      <c r="C3620" s="133"/>
      <c r="D3620" s="134">
        <v>55211</v>
      </c>
      <c r="E3620" s="7" t="s">
        <v>1345</v>
      </c>
      <c r="F3620" s="8" t="s">
        <v>457</v>
      </c>
      <c r="G3620" s="18">
        <f>IFERROR(VLOOKUP(Table1[[#This Row],[Codigo_insumo]],BD_Insumos!$B:$E,4),"")</f>
        <v>5.6426999999999996</v>
      </c>
      <c r="H3620" s="140">
        <v>1</v>
      </c>
      <c r="I3620" s="9"/>
      <c r="J3620" s="23">
        <f t="shared" si="56"/>
        <v>5.6426999999999996</v>
      </c>
      <c r="K3620" s="22" t="str">
        <f>IF(I3620&lt;&gt;"",SUMIF(Table1[Codigo_servico],A3620,Table1[Subtotal_insumo]),"")</f>
        <v/>
      </c>
      <c r="L3620" s="18">
        <f>IF(Table1[[#This Row],[Ordem_insumos]]&lt;&gt;0,VLOOKUP(Table1[[#This Row],[Codigo_servico]],Preencher_Orcamento!$B:$D,3,FALSE)*Table1[[#This Row],[Qtde_insumo]],"")</f>
        <v>0</v>
      </c>
      <c r="M3620" s="18">
        <f>IF(Table1[[#This Row],[Ordem_insumos]]&lt;&gt;0,VLOOKUP(Table1[[#This Row],[Codigo_servico]],Preencher_Orcamento!$B:$D,3,FALSE)*Table1[[#This Row],[Subtotal_insumo]],"")</f>
        <v>0</v>
      </c>
    </row>
    <row r="3621" spans="1:13" x14ac:dyDescent="0.25">
      <c r="A3621" s="3">
        <v>90527</v>
      </c>
      <c r="B3621" s="125">
        <v>0</v>
      </c>
      <c r="C3621" s="131" t="s">
        <v>3081</v>
      </c>
      <c r="D3621" s="132"/>
      <c r="E3621" s="4"/>
      <c r="F3621" s="4"/>
      <c r="G3621" s="17" t="str">
        <f>IFERROR(VLOOKUP(Table1[[#This Row],[Codigo_insumo]],BD_Insumos!$B:$E,4),"")</f>
        <v/>
      </c>
      <c r="H3621" s="139"/>
      <c r="I3621" s="5" t="s">
        <v>457</v>
      </c>
      <c r="J3621" s="20" t="str">
        <f t="shared" si="56"/>
        <v/>
      </c>
      <c r="K3621" s="21">
        <f>IF(I3621&lt;&gt;"",SUMIF(Table1[Codigo_servico],A3621,Table1[Subtotal_insumo]),"")</f>
        <v>9.0534064584517946</v>
      </c>
      <c r="L3621" s="17" t="str">
        <f>IF(Table1[[#This Row],[Ordem_insumos]]&lt;&gt;0,VLOOKUP(Table1[[#This Row],[Codigo_servico]],Preencher_Orcamento!$B:$D,3,FALSE)*Table1[[#This Row],[Qtde_insumo]],"")</f>
        <v/>
      </c>
      <c r="M3621" s="17" t="str">
        <f>IF(Table1[[#This Row],[Ordem_insumos]]&lt;&gt;0,VLOOKUP(Table1[[#This Row],[Codigo_servico]],Preencher_Orcamento!$B:$D,3,FALSE)*Table1[[#This Row],[Subtotal_insumo]],"")</f>
        <v/>
      </c>
    </row>
    <row r="3622" spans="1:13" x14ac:dyDescent="0.25">
      <c r="A3622" s="6">
        <v>90527</v>
      </c>
      <c r="B3622" s="126">
        <v>1</v>
      </c>
      <c r="C3622" s="133"/>
      <c r="D3622" s="134">
        <v>2041</v>
      </c>
      <c r="E3622" s="7" t="s">
        <v>2192</v>
      </c>
      <c r="F3622" s="8" t="s">
        <v>2140</v>
      </c>
      <c r="G3622" s="16">
        <f>IFERROR(VLOOKUP(Table1[[#This Row],[Codigo_insumo]],BD_Insumos!$B:$E,4),"")</f>
        <v>18.820516146129485</v>
      </c>
      <c r="H3622" s="140">
        <v>0.4</v>
      </c>
      <c r="I3622" s="9"/>
      <c r="J3622" s="22">
        <f t="shared" si="56"/>
        <v>7.5282064584517947</v>
      </c>
      <c r="K3622" s="22" t="str">
        <f>IF(I3622&lt;&gt;"",SUMIF(Table1[Codigo_servico],A3622,Table1[Subtotal_insumo]),"")</f>
        <v/>
      </c>
      <c r="L3622" s="16">
        <f>IF(Table1[[#This Row],[Ordem_insumos]]&lt;&gt;0,VLOOKUP(Table1[[#This Row],[Codigo_servico]],Preencher_Orcamento!$B:$D,3,FALSE)*Table1[[#This Row],[Qtde_insumo]],"")</f>
        <v>0</v>
      </c>
      <c r="M3622" s="16">
        <f>IF(Table1[[#This Row],[Ordem_insumos]]&lt;&gt;0,VLOOKUP(Table1[[#This Row],[Codigo_servico]],Preencher_Orcamento!$B:$D,3,FALSE)*Table1[[#This Row],[Subtotal_insumo]],"")</f>
        <v>0</v>
      </c>
    </row>
    <row r="3623" spans="1:13" ht="26.25" x14ac:dyDescent="0.25">
      <c r="A3623" s="6">
        <v>90527</v>
      </c>
      <c r="B3623" s="126">
        <v>2</v>
      </c>
      <c r="C3623" s="133"/>
      <c r="D3623" s="134">
        <v>54804</v>
      </c>
      <c r="E3623" s="7" t="s">
        <v>1257</v>
      </c>
      <c r="F3623" s="8" t="s">
        <v>457</v>
      </c>
      <c r="G3623" s="18">
        <f>IFERROR(VLOOKUP(Table1[[#This Row],[Codigo_insumo]],BD_Insumos!$B:$E,4),"")</f>
        <v>1.5251999999999999</v>
      </c>
      <c r="H3623" s="140">
        <v>1</v>
      </c>
      <c r="I3623" s="9"/>
      <c r="J3623" s="23">
        <f t="shared" si="56"/>
        <v>1.5251999999999999</v>
      </c>
      <c r="K3623" s="22" t="str">
        <f>IF(I3623&lt;&gt;"",SUMIF(Table1[Codigo_servico],A3623,Table1[Subtotal_insumo]),"")</f>
        <v/>
      </c>
      <c r="L3623" s="18">
        <f>IF(Table1[[#This Row],[Ordem_insumos]]&lt;&gt;0,VLOOKUP(Table1[[#This Row],[Codigo_servico]],Preencher_Orcamento!$B:$D,3,FALSE)*Table1[[#This Row],[Qtde_insumo]],"")</f>
        <v>0</v>
      </c>
      <c r="M3623" s="18">
        <f>IF(Table1[[#This Row],[Ordem_insumos]]&lt;&gt;0,VLOOKUP(Table1[[#This Row],[Codigo_servico]],Preencher_Orcamento!$B:$D,3,FALSE)*Table1[[#This Row],[Subtotal_insumo]],"")</f>
        <v>0</v>
      </c>
    </row>
    <row r="3624" spans="1:13" x14ac:dyDescent="0.25">
      <c r="A3624" s="3">
        <v>90528</v>
      </c>
      <c r="B3624" s="125">
        <v>0</v>
      </c>
      <c r="C3624" s="131" t="s">
        <v>3082</v>
      </c>
      <c r="D3624" s="132"/>
      <c r="E3624" s="4"/>
      <c r="F3624" s="4"/>
      <c r="G3624" s="17" t="str">
        <f>IFERROR(VLOOKUP(Table1[[#This Row],[Codigo_insumo]],BD_Insumos!$B:$E,4),"")</f>
        <v/>
      </c>
      <c r="H3624" s="139"/>
      <c r="I3624" s="5" t="s">
        <v>457</v>
      </c>
      <c r="J3624" s="20" t="str">
        <f t="shared" si="56"/>
        <v/>
      </c>
      <c r="K3624" s="21">
        <f>IF(I3624&lt;&gt;"",SUMIF(Table1[Codigo_servico],A3624,Table1[Subtotal_insumo]),"")</f>
        <v>20.071958073064742</v>
      </c>
      <c r="L3624" s="17" t="str">
        <f>IF(Table1[[#This Row],[Ordem_insumos]]&lt;&gt;0,VLOOKUP(Table1[[#This Row],[Codigo_servico]],Preencher_Orcamento!$B:$D,3,FALSE)*Table1[[#This Row],[Qtde_insumo]],"")</f>
        <v/>
      </c>
      <c r="M3624" s="17" t="str">
        <f>IF(Table1[[#This Row],[Ordem_insumos]]&lt;&gt;0,VLOOKUP(Table1[[#This Row],[Codigo_servico]],Preencher_Orcamento!$B:$D,3,FALSE)*Table1[[#This Row],[Subtotal_insumo]],"")</f>
        <v/>
      </c>
    </row>
    <row r="3625" spans="1:13" x14ac:dyDescent="0.25">
      <c r="A3625" s="6">
        <v>90528</v>
      </c>
      <c r="B3625" s="126">
        <v>1</v>
      </c>
      <c r="C3625" s="133"/>
      <c r="D3625" s="134">
        <v>2041</v>
      </c>
      <c r="E3625" s="7" t="s">
        <v>2192</v>
      </c>
      <c r="F3625" s="8" t="s">
        <v>2140</v>
      </c>
      <c r="G3625" s="16">
        <f>IFERROR(VLOOKUP(Table1[[#This Row],[Codigo_insumo]],BD_Insumos!$B:$E,4),"")</f>
        <v>18.820516146129485</v>
      </c>
      <c r="H3625" s="140">
        <v>0.5</v>
      </c>
      <c r="I3625" s="9"/>
      <c r="J3625" s="22">
        <f t="shared" si="56"/>
        <v>9.4102580730647425</v>
      </c>
      <c r="K3625" s="22" t="str">
        <f>IF(I3625&lt;&gt;"",SUMIF(Table1[Codigo_servico],A3625,Table1[Subtotal_insumo]),"")</f>
        <v/>
      </c>
      <c r="L3625" s="16">
        <f>IF(Table1[[#This Row],[Ordem_insumos]]&lt;&gt;0,VLOOKUP(Table1[[#This Row],[Codigo_servico]],Preencher_Orcamento!$B:$D,3,FALSE)*Table1[[#This Row],[Qtde_insumo]],"")</f>
        <v>0</v>
      </c>
      <c r="M3625" s="16">
        <f>IF(Table1[[#This Row],[Ordem_insumos]]&lt;&gt;0,VLOOKUP(Table1[[#This Row],[Codigo_servico]],Preencher_Orcamento!$B:$D,3,FALSE)*Table1[[#This Row],[Subtotal_insumo]],"")</f>
        <v>0</v>
      </c>
    </row>
    <row r="3626" spans="1:13" ht="26.25" x14ac:dyDescent="0.25">
      <c r="A3626" s="6">
        <v>90528</v>
      </c>
      <c r="B3626" s="126">
        <v>2</v>
      </c>
      <c r="C3626" s="133"/>
      <c r="D3626" s="134">
        <v>54862</v>
      </c>
      <c r="E3626" s="7" t="s">
        <v>1278</v>
      </c>
      <c r="F3626" s="8" t="s">
        <v>457</v>
      </c>
      <c r="G3626" s="18">
        <f>IFERROR(VLOOKUP(Table1[[#This Row],[Codigo_insumo]],BD_Insumos!$B:$E,4),"")</f>
        <v>10.6617</v>
      </c>
      <c r="H3626" s="140">
        <v>1</v>
      </c>
      <c r="I3626" s="9"/>
      <c r="J3626" s="23">
        <f t="shared" si="56"/>
        <v>10.6617</v>
      </c>
      <c r="K3626" s="22" t="str">
        <f>IF(I3626&lt;&gt;"",SUMIF(Table1[Codigo_servico],A3626,Table1[Subtotal_insumo]),"")</f>
        <v/>
      </c>
      <c r="L3626" s="18">
        <f>IF(Table1[[#This Row],[Ordem_insumos]]&lt;&gt;0,VLOOKUP(Table1[[#This Row],[Codigo_servico]],Preencher_Orcamento!$B:$D,3,FALSE)*Table1[[#This Row],[Qtde_insumo]],"")</f>
        <v>0</v>
      </c>
      <c r="M3626" s="18">
        <f>IF(Table1[[#This Row],[Ordem_insumos]]&lt;&gt;0,VLOOKUP(Table1[[#This Row],[Codigo_servico]],Preencher_Orcamento!$B:$D,3,FALSE)*Table1[[#This Row],[Subtotal_insumo]],"")</f>
        <v>0</v>
      </c>
    </row>
    <row r="3627" spans="1:13" x14ac:dyDescent="0.25">
      <c r="A3627" s="3">
        <v>90529</v>
      </c>
      <c r="B3627" s="125">
        <v>0</v>
      </c>
      <c r="C3627" s="131" t="s">
        <v>3083</v>
      </c>
      <c r="D3627" s="132"/>
      <c r="E3627" s="4"/>
      <c r="F3627" s="4"/>
      <c r="G3627" s="17" t="str">
        <f>IFERROR(VLOOKUP(Table1[[#This Row],[Codigo_insumo]],BD_Insumos!$B:$E,4),"")</f>
        <v/>
      </c>
      <c r="H3627" s="139"/>
      <c r="I3627" s="5" t="s">
        <v>457</v>
      </c>
      <c r="J3627" s="20" t="str">
        <f t="shared" si="56"/>
        <v/>
      </c>
      <c r="K3627" s="21">
        <f>IF(I3627&lt;&gt;"",SUMIF(Table1[Codigo_servico],A3627,Table1[Subtotal_insumo]),"")</f>
        <v>22.043658073064741</v>
      </c>
      <c r="L3627" s="17" t="str">
        <f>IF(Table1[[#This Row],[Ordem_insumos]]&lt;&gt;0,VLOOKUP(Table1[[#This Row],[Codigo_servico]],Preencher_Orcamento!$B:$D,3,FALSE)*Table1[[#This Row],[Qtde_insumo]],"")</f>
        <v/>
      </c>
      <c r="M3627" s="17" t="str">
        <f>IF(Table1[[#This Row],[Ordem_insumos]]&lt;&gt;0,VLOOKUP(Table1[[#This Row],[Codigo_servico]],Preencher_Orcamento!$B:$D,3,FALSE)*Table1[[#This Row],[Subtotal_insumo]],"")</f>
        <v/>
      </c>
    </row>
    <row r="3628" spans="1:13" ht="26.25" x14ac:dyDescent="0.25">
      <c r="A3628" s="6">
        <v>90529</v>
      </c>
      <c r="B3628" s="126">
        <v>1</v>
      </c>
      <c r="C3628" s="133"/>
      <c r="D3628" s="134">
        <v>54863</v>
      </c>
      <c r="E3628" s="7" t="s">
        <v>1279</v>
      </c>
      <c r="F3628" s="8" t="s">
        <v>457</v>
      </c>
      <c r="G3628" s="16">
        <f>IFERROR(VLOOKUP(Table1[[#This Row],[Codigo_insumo]],BD_Insumos!$B:$E,4),"")</f>
        <v>12.6334</v>
      </c>
      <c r="H3628" s="140">
        <v>1</v>
      </c>
      <c r="I3628" s="9"/>
      <c r="J3628" s="22">
        <f t="shared" si="56"/>
        <v>12.6334</v>
      </c>
      <c r="K3628" s="22" t="str">
        <f>IF(I3628&lt;&gt;"",SUMIF(Table1[Codigo_servico],A3628,Table1[Subtotal_insumo]),"")</f>
        <v/>
      </c>
      <c r="L3628" s="16">
        <f>IF(Table1[[#This Row],[Ordem_insumos]]&lt;&gt;0,VLOOKUP(Table1[[#This Row],[Codigo_servico]],Preencher_Orcamento!$B:$D,3,FALSE)*Table1[[#This Row],[Qtde_insumo]],"")</f>
        <v>0</v>
      </c>
      <c r="M3628" s="16">
        <f>IF(Table1[[#This Row],[Ordem_insumos]]&lt;&gt;0,VLOOKUP(Table1[[#This Row],[Codigo_servico]],Preencher_Orcamento!$B:$D,3,FALSE)*Table1[[#This Row],[Subtotal_insumo]],"")</f>
        <v>0</v>
      </c>
    </row>
    <row r="3629" spans="1:13" x14ac:dyDescent="0.25">
      <c r="A3629" s="6">
        <v>90529</v>
      </c>
      <c r="B3629" s="126">
        <v>2</v>
      </c>
      <c r="C3629" s="133"/>
      <c r="D3629" s="134">
        <v>2041</v>
      </c>
      <c r="E3629" s="7" t="s">
        <v>2192</v>
      </c>
      <c r="F3629" s="8" t="s">
        <v>2140</v>
      </c>
      <c r="G3629" s="18">
        <f>IFERROR(VLOOKUP(Table1[[#This Row],[Codigo_insumo]],BD_Insumos!$B:$E,4),"")</f>
        <v>18.820516146129485</v>
      </c>
      <c r="H3629" s="140">
        <v>0.5</v>
      </c>
      <c r="I3629" s="9"/>
      <c r="J3629" s="23">
        <f t="shared" si="56"/>
        <v>9.4102580730647425</v>
      </c>
      <c r="K3629" s="22" t="str">
        <f>IF(I3629&lt;&gt;"",SUMIF(Table1[Codigo_servico],A3629,Table1[Subtotal_insumo]),"")</f>
        <v/>
      </c>
      <c r="L3629" s="18">
        <f>IF(Table1[[#This Row],[Ordem_insumos]]&lt;&gt;0,VLOOKUP(Table1[[#This Row],[Codigo_servico]],Preencher_Orcamento!$B:$D,3,FALSE)*Table1[[#This Row],[Qtde_insumo]],"")</f>
        <v>0</v>
      </c>
      <c r="M3629" s="18">
        <f>IF(Table1[[#This Row],[Ordem_insumos]]&lt;&gt;0,VLOOKUP(Table1[[#This Row],[Codigo_servico]],Preencher_Orcamento!$B:$D,3,FALSE)*Table1[[#This Row],[Subtotal_insumo]],"")</f>
        <v>0</v>
      </c>
    </row>
    <row r="3630" spans="1:13" x14ac:dyDescent="0.25">
      <c r="A3630" s="3">
        <v>90530</v>
      </c>
      <c r="B3630" s="125">
        <v>0</v>
      </c>
      <c r="C3630" s="131" t="s">
        <v>3084</v>
      </c>
      <c r="D3630" s="132"/>
      <c r="E3630" s="4"/>
      <c r="F3630" s="4"/>
      <c r="G3630" s="17" t="str">
        <f>IFERROR(VLOOKUP(Table1[[#This Row],[Codigo_insumo]],BD_Insumos!$B:$E,4),"")</f>
        <v/>
      </c>
      <c r="H3630" s="139"/>
      <c r="I3630" s="5" t="s">
        <v>457</v>
      </c>
      <c r="J3630" s="20" t="str">
        <f t="shared" si="56"/>
        <v/>
      </c>
      <c r="K3630" s="21">
        <f>IF(I3630&lt;&gt;"",SUMIF(Table1[Codigo_servico],A3630,Table1[Subtotal_insumo]),"")</f>
        <v>26.409558073064744</v>
      </c>
      <c r="L3630" s="17" t="str">
        <f>IF(Table1[[#This Row],[Ordem_insumos]]&lt;&gt;0,VLOOKUP(Table1[[#This Row],[Codigo_servico]],Preencher_Orcamento!$B:$D,3,FALSE)*Table1[[#This Row],[Qtde_insumo]],"")</f>
        <v/>
      </c>
      <c r="M3630" s="17" t="str">
        <f>IF(Table1[[#This Row],[Ordem_insumos]]&lt;&gt;0,VLOOKUP(Table1[[#This Row],[Codigo_servico]],Preencher_Orcamento!$B:$D,3,FALSE)*Table1[[#This Row],[Subtotal_insumo]],"")</f>
        <v/>
      </c>
    </row>
    <row r="3631" spans="1:13" x14ac:dyDescent="0.25">
      <c r="A3631" s="6">
        <v>90530</v>
      </c>
      <c r="B3631" s="126">
        <v>1</v>
      </c>
      <c r="C3631" s="133"/>
      <c r="D3631" s="134">
        <v>2041</v>
      </c>
      <c r="E3631" s="7" t="s">
        <v>2192</v>
      </c>
      <c r="F3631" s="8" t="s">
        <v>2140</v>
      </c>
      <c r="G3631" s="16">
        <f>IFERROR(VLOOKUP(Table1[[#This Row],[Codigo_insumo]],BD_Insumos!$B:$E,4),"")</f>
        <v>18.820516146129485</v>
      </c>
      <c r="H3631" s="140">
        <v>0.5</v>
      </c>
      <c r="I3631" s="9"/>
      <c r="J3631" s="22">
        <f t="shared" si="56"/>
        <v>9.4102580730647425</v>
      </c>
      <c r="K3631" s="22" t="str">
        <f>IF(I3631&lt;&gt;"",SUMIF(Table1[Codigo_servico],A3631,Table1[Subtotal_insumo]),"")</f>
        <v/>
      </c>
      <c r="L3631" s="16">
        <f>IF(Table1[[#This Row],[Ordem_insumos]]&lt;&gt;0,VLOOKUP(Table1[[#This Row],[Codigo_servico]],Preencher_Orcamento!$B:$D,3,FALSE)*Table1[[#This Row],[Qtde_insumo]],"")</f>
        <v>0</v>
      </c>
      <c r="M3631" s="16">
        <f>IF(Table1[[#This Row],[Ordem_insumos]]&lt;&gt;0,VLOOKUP(Table1[[#This Row],[Codigo_servico]],Preencher_Orcamento!$B:$D,3,FALSE)*Table1[[#This Row],[Subtotal_insumo]],"")</f>
        <v>0</v>
      </c>
    </row>
    <row r="3632" spans="1:13" ht="26.25" x14ac:dyDescent="0.25">
      <c r="A3632" s="6">
        <v>90530</v>
      </c>
      <c r="B3632" s="126">
        <v>2</v>
      </c>
      <c r="C3632" s="133"/>
      <c r="D3632" s="134">
        <v>54864</v>
      </c>
      <c r="E3632" s="7" t="s">
        <v>1280</v>
      </c>
      <c r="F3632" s="8" t="s">
        <v>457</v>
      </c>
      <c r="G3632" s="18">
        <f>IFERROR(VLOOKUP(Table1[[#This Row],[Codigo_insumo]],BD_Insumos!$B:$E,4),"")</f>
        <v>16.999300000000002</v>
      </c>
      <c r="H3632" s="140">
        <v>1</v>
      </c>
      <c r="I3632" s="9"/>
      <c r="J3632" s="23">
        <f t="shared" si="56"/>
        <v>16.999300000000002</v>
      </c>
      <c r="K3632" s="22" t="str">
        <f>IF(I3632&lt;&gt;"",SUMIF(Table1[Codigo_servico],A3632,Table1[Subtotal_insumo]),"")</f>
        <v/>
      </c>
      <c r="L3632" s="18">
        <f>IF(Table1[[#This Row],[Ordem_insumos]]&lt;&gt;0,VLOOKUP(Table1[[#This Row],[Codigo_servico]],Preencher_Orcamento!$B:$D,3,FALSE)*Table1[[#This Row],[Qtde_insumo]],"")</f>
        <v>0</v>
      </c>
      <c r="M3632" s="18">
        <f>IF(Table1[[#This Row],[Ordem_insumos]]&lt;&gt;0,VLOOKUP(Table1[[#This Row],[Codigo_servico]],Preencher_Orcamento!$B:$D,3,FALSE)*Table1[[#This Row],[Subtotal_insumo]],"")</f>
        <v>0</v>
      </c>
    </row>
    <row r="3633" spans="1:13" x14ac:dyDescent="0.25">
      <c r="A3633" s="3">
        <v>90531</v>
      </c>
      <c r="B3633" s="125">
        <v>0</v>
      </c>
      <c r="C3633" s="131" t="s">
        <v>3085</v>
      </c>
      <c r="D3633" s="132"/>
      <c r="E3633" s="4"/>
      <c r="F3633" s="4"/>
      <c r="G3633" s="17" t="str">
        <f>IFERROR(VLOOKUP(Table1[[#This Row],[Codigo_insumo]],BD_Insumos!$B:$E,4),"")</f>
        <v/>
      </c>
      <c r="H3633" s="139"/>
      <c r="I3633" s="5" t="s">
        <v>457</v>
      </c>
      <c r="J3633" s="20" t="str">
        <f t="shared" si="56"/>
        <v/>
      </c>
      <c r="K3633" s="21">
        <f>IF(I3633&lt;&gt;"",SUMIF(Table1[Codigo_servico],A3633,Table1[Subtotal_insumo]),"")</f>
        <v>33.706058073064739</v>
      </c>
      <c r="L3633" s="17" t="str">
        <f>IF(Table1[[#This Row],[Ordem_insumos]]&lt;&gt;0,VLOOKUP(Table1[[#This Row],[Codigo_servico]],Preencher_Orcamento!$B:$D,3,FALSE)*Table1[[#This Row],[Qtde_insumo]],"")</f>
        <v/>
      </c>
      <c r="M3633" s="17" t="str">
        <f>IF(Table1[[#This Row],[Ordem_insumos]]&lt;&gt;0,VLOOKUP(Table1[[#This Row],[Codigo_servico]],Preencher_Orcamento!$B:$D,3,FALSE)*Table1[[#This Row],[Subtotal_insumo]],"")</f>
        <v/>
      </c>
    </row>
    <row r="3634" spans="1:13" x14ac:dyDescent="0.25">
      <c r="A3634" s="6">
        <v>90531</v>
      </c>
      <c r="B3634" s="126">
        <v>1</v>
      </c>
      <c r="C3634" s="133"/>
      <c r="D3634" s="134">
        <v>2041</v>
      </c>
      <c r="E3634" s="7" t="s">
        <v>2192</v>
      </c>
      <c r="F3634" s="8" t="s">
        <v>2140</v>
      </c>
      <c r="G3634" s="16">
        <f>IFERROR(VLOOKUP(Table1[[#This Row],[Codigo_insumo]],BD_Insumos!$B:$E,4),"")</f>
        <v>18.820516146129485</v>
      </c>
      <c r="H3634" s="140">
        <v>0.5</v>
      </c>
      <c r="I3634" s="9"/>
      <c r="J3634" s="22">
        <f t="shared" si="56"/>
        <v>9.4102580730647425</v>
      </c>
      <c r="K3634" s="22" t="str">
        <f>IF(I3634&lt;&gt;"",SUMIF(Table1[Codigo_servico],A3634,Table1[Subtotal_insumo]),"")</f>
        <v/>
      </c>
      <c r="L3634" s="16">
        <f>IF(Table1[[#This Row],[Ordem_insumos]]&lt;&gt;0,VLOOKUP(Table1[[#This Row],[Codigo_servico]],Preencher_Orcamento!$B:$D,3,FALSE)*Table1[[#This Row],[Qtde_insumo]],"")</f>
        <v>0</v>
      </c>
      <c r="M3634" s="16">
        <f>IF(Table1[[#This Row],[Ordem_insumos]]&lt;&gt;0,VLOOKUP(Table1[[#This Row],[Codigo_servico]],Preencher_Orcamento!$B:$D,3,FALSE)*Table1[[#This Row],[Subtotal_insumo]],"")</f>
        <v>0</v>
      </c>
    </row>
    <row r="3635" spans="1:13" ht="26.25" x14ac:dyDescent="0.25">
      <c r="A3635" s="6">
        <v>90531</v>
      </c>
      <c r="B3635" s="126">
        <v>2</v>
      </c>
      <c r="C3635" s="133"/>
      <c r="D3635" s="134">
        <v>54865</v>
      </c>
      <c r="E3635" s="7" t="s">
        <v>1281</v>
      </c>
      <c r="F3635" s="8" t="s">
        <v>457</v>
      </c>
      <c r="G3635" s="18">
        <f>IFERROR(VLOOKUP(Table1[[#This Row],[Codigo_insumo]],BD_Insumos!$B:$E,4),"")</f>
        <v>24.2958</v>
      </c>
      <c r="H3635" s="140">
        <v>1</v>
      </c>
      <c r="I3635" s="9"/>
      <c r="J3635" s="23">
        <f t="shared" si="56"/>
        <v>24.2958</v>
      </c>
      <c r="K3635" s="22" t="str">
        <f>IF(I3635&lt;&gt;"",SUMIF(Table1[Codigo_servico],A3635,Table1[Subtotal_insumo]),"")</f>
        <v/>
      </c>
      <c r="L3635" s="18">
        <f>IF(Table1[[#This Row],[Ordem_insumos]]&lt;&gt;0,VLOOKUP(Table1[[#This Row],[Codigo_servico]],Preencher_Orcamento!$B:$D,3,FALSE)*Table1[[#This Row],[Qtde_insumo]],"")</f>
        <v>0</v>
      </c>
      <c r="M3635" s="18">
        <f>IF(Table1[[#This Row],[Ordem_insumos]]&lt;&gt;0,VLOOKUP(Table1[[#This Row],[Codigo_servico]],Preencher_Orcamento!$B:$D,3,FALSE)*Table1[[#This Row],[Subtotal_insumo]],"")</f>
        <v>0</v>
      </c>
    </row>
    <row r="3636" spans="1:13" x14ac:dyDescent="0.25">
      <c r="A3636" s="3">
        <v>90532</v>
      </c>
      <c r="B3636" s="125">
        <v>0</v>
      </c>
      <c r="C3636" s="131" t="s">
        <v>3086</v>
      </c>
      <c r="D3636" s="132"/>
      <c r="E3636" s="4"/>
      <c r="F3636" s="4"/>
      <c r="G3636" s="17" t="str">
        <f>IFERROR(VLOOKUP(Table1[[#This Row],[Codigo_insumo]],BD_Insumos!$B:$E,4),"")</f>
        <v/>
      </c>
      <c r="H3636" s="139"/>
      <c r="I3636" s="5" t="s">
        <v>457</v>
      </c>
      <c r="J3636" s="20" t="str">
        <f t="shared" si="56"/>
        <v/>
      </c>
      <c r="K3636" s="21">
        <f>IF(I3636&lt;&gt;"",SUMIF(Table1[Codigo_servico],A3636,Table1[Subtotal_insumo]),"")</f>
        <v>43.98435807306474</v>
      </c>
      <c r="L3636" s="17" t="str">
        <f>IF(Table1[[#This Row],[Ordem_insumos]]&lt;&gt;0,VLOOKUP(Table1[[#This Row],[Codigo_servico]],Preencher_Orcamento!$B:$D,3,FALSE)*Table1[[#This Row],[Qtde_insumo]],"")</f>
        <v/>
      </c>
      <c r="M3636" s="17" t="str">
        <f>IF(Table1[[#This Row],[Ordem_insumos]]&lt;&gt;0,VLOOKUP(Table1[[#This Row],[Codigo_servico]],Preencher_Orcamento!$B:$D,3,FALSE)*Table1[[#This Row],[Subtotal_insumo]],"")</f>
        <v/>
      </c>
    </row>
    <row r="3637" spans="1:13" ht="26.25" x14ac:dyDescent="0.25">
      <c r="A3637" s="6">
        <v>90532</v>
      </c>
      <c r="B3637" s="126">
        <v>1</v>
      </c>
      <c r="C3637" s="133"/>
      <c r="D3637" s="134">
        <v>54866</v>
      </c>
      <c r="E3637" s="7" t="s">
        <v>1282</v>
      </c>
      <c r="F3637" s="8" t="s">
        <v>457</v>
      </c>
      <c r="G3637" s="16">
        <f>IFERROR(VLOOKUP(Table1[[#This Row],[Codigo_insumo]],BD_Insumos!$B:$E,4),"")</f>
        <v>34.574100000000001</v>
      </c>
      <c r="H3637" s="140">
        <v>1</v>
      </c>
      <c r="I3637" s="9"/>
      <c r="J3637" s="22">
        <f t="shared" si="56"/>
        <v>34.574100000000001</v>
      </c>
      <c r="K3637" s="22" t="str">
        <f>IF(I3637&lt;&gt;"",SUMIF(Table1[Codigo_servico],A3637,Table1[Subtotal_insumo]),"")</f>
        <v/>
      </c>
      <c r="L3637" s="16">
        <f>IF(Table1[[#This Row],[Ordem_insumos]]&lt;&gt;0,VLOOKUP(Table1[[#This Row],[Codigo_servico]],Preencher_Orcamento!$B:$D,3,FALSE)*Table1[[#This Row],[Qtde_insumo]],"")</f>
        <v>0</v>
      </c>
      <c r="M3637" s="16">
        <f>IF(Table1[[#This Row],[Ordem_insumos]]&lt;&gt;0,VLOOKUP(Table1[[#This Row],[Codigo_servico]],Preencher_Orcamento!$B:$D,3,FALSE)*Table1[[#This Row],[Subtotal_insumo]],"")</f>
        <v>0</v>
      </c>
    </row>
    <row r="3638" spans="1:13" x14ac:dyDescent="0.25">
      <c r="A3638" s="6">
        <v>90532</v>
      </c>
      <c r="B3638" s="126">
        <v>2</v>
      </c>
      <c r="C3638" s="133"/>
      <c r="D3638" s="134">
        <v>2041</v>
      </c>
      <c r="E3638" s="7" t="s">
        <v>2192</v>
      </c>
      <c r="F3638" s="8" t="s">
        <v>2140</v>
      </c>
      <c r="G3638" s="18">
        <f>IFERROR(VLOOKUP(Table1[[#This Row],[Codigo_insumo]],BD_Insumos!$B:$E,4),"")</f>
        <v>18.820516146129485</v>
      </c>
      <c r="H3638" s="140">
        <v>0.5</v>
      </c>
      <c r="I3638" s="9"/>
      <c r="J3638" s="23">
        <f t="shared" si="56"/>
        <v>9.4102580730647425</v>
      </c>
      <c r="K3638" s="22" t="str">
        <f>IF(I3638&lt;&gt;"",SUMIF(Table1[Codigo_servico],A3638,Table1[Subtotal_insumo]),"")</f>
        <v/>
      </c>
      <c r="L3638" s="18">
        <f>IF(Table1[[#This Row],[Ordem_insumos]]&lt;&gt;0,VLOOKUP(Table1[[#This Row],[Codigo_servico]],Preencher_Orcamento!$B:$D,3,FALSE)*Table1[[#This Row],[Qtde_insumo]],"")</f>
        <v>0</v>
      </c>
      <c r="M3638" s="18">
        <f>IF(Table1[[#This Row],[Ordem_insumos]]&lt;&gt;0,VLOOKUP(Table1[[#This Row],[Codigo_servico]],Preencher_Orcamento!$B:$D,3,FALSE)*Table1[[#This Row],[Subtotal_insumo]],"")</f>
        <v>0</v>
      </c>
    </row>
    <row r="3639" spans="1:13" x14ac:dyDescent="0.25">
      <c r="A3639" s="3">
        <v>90533</v>
      </c>
      <c r="B3639" s="125">
        <v>0</v>
      </c>
      <c r="C3639" s="131" t="s">
        <v>3087</v>
      </c>
      <c r="D3639" s="132"/>
      <c r="E3639" s="4"/>
      <c r="F3639" s="4"/>
      <c r="G3639" s="17" t="str">
        <f>IFERROR(VLOOKUP(Table1[[#This Row],[Codigo_insumo]],BD_Insumos!$B:$E,4),"")</f>
        <v/>
      </c>
      <c r="H3639" s="139"/>
      <c r="I3639" s="5" t="s">
        <v>457</v>
      </c>
      <c r="J3639" s="20" t="str">
        <f t="shared" si="56"/>
        <v/>
      </c>
      <c r="K3639" s="21">
        <f>IF(I3639&lt;&gt;"",SUMIF(Table1[Codigo_servico],A3639,Table1[Subtotal_insumo]),"")</f>
        <v>61.415558073064744</v>
      </c>
      <c r="L3639" s="17" t="str">
        <f>IF(Table1[[#This Row],[Ordem_insumos]]&lt;&gt;0,VLOOKUP(Table1[[#This Row],[Codigo_servico]],Preencher_Orcamento!$B:$D,3,FALSE)*Table1[[#This Row],[Qtde_insumo]],"")</f>
        <v/>
      </c>
      <c r="M3639" s="17" t="str">
        <f>IF(Table1[[#This Row],[Ordem_insumos]]&lt;&gt;0,VLOOKUP(Table1[[#This Row],[Codigo_servico]],Preencher_Orcamento!$B:$D,3,FALSE)*Table1[[#This Row],[Subtotal_insumo]],"")</f>
        <v/>
      </c>
    </row>
    <row r="3640" spans="1:13" x14ac:dyDescent="0.25">
      <c r="A3640" s="6">
        <v>90533</v>
      </c>
      <c r="B3640" s="126">
        <v>1</v>
      </c>
      <c r="C3640" s="133"/>
      <c r="D3640" s="134">
        <v>2041</v>
      </c>
      <c r="E3640" s="7" t="s">
        <v>2192</v>
      </c>
      <c r="F3640" s="8" t="s">
        <v>2140</v>
      </c>
      <c r="G3640" s="16">
        <f>IFERROR(VLOOKUP(Table1[[#This Row],[Codigo_insumo]],BD_Insumos!$B:$E,4),"")</f>
        <v>18.820516146129485</v>
      </c>
      <c r="H3640" s="140">
        <v>0.5</v>
      </c>
      <c r="I3640" s="9"/>
      <c r="J3640" s="22">
        <f t="shared" si="56"/>
        <v>9.4102580730647425</v>
      </c>
      <c r="K3640" s="22" t="str">
        <f>IF(I3640&lt;&gt;"",SUMIF(Table1[Codigo_servico],A3640,Table1[Subtotal_insumo]),"")</f>
        <v/>
      </c>
      <c r="L3640" s="16">
        <f>IF(Table1[[#This Row],[Ordem_insumos]]&lt;&gt;0,VLOOKUP(Table1[[#This Row],[Codigo_servico]],Preencher_Orcamento!$B:$D,3,FALSE)*Table1[[#This Row],[Qtde_insumo]],"")</f>
        <v>0</v>
      </c>
      <c r="M3640" s="16">
        <f>IF(Table1[[#This Row],[Ordem_insumos]]&lt;&gt;0,VLOOKUP(Table1[[#This Row],[Codigo_servico]],Preencher_Orcamento!$B:$D,3,FALSE)*Table1[[#This Row],[Subtotal_insumo]],"")</f>
        <v>0</v>
      </c>
    </row>
    <row r="3641" spans="1:13" ht="26.25" x14ac:dyDescent="0.25">
      <c r="A3641" s="6">
        <v>90533</v>
      </c>
      <c r="B3641" s="126">
        <v>2</v>
      </c>
      <c r="C3641" s="133"/>
      <c r="D3641" s="134">
        <v>54867</v>
      </c>
      <c r="E3641" s="7" t="s">
        <v>1283</v>
      </c>
      <c r="F3641" s="8" t="s">
        <v>457</v>
      </c>
      <c r="G3641" s="18">
        <f>IFERROR(VLOOKUP(Table1[[#This Row],[Codigo_insumo]],BD_Insumos!$B:$E,4),"")</f>
        <v>52.005299999999998</v>
      </c>
      <c r="H3641" s="140">
        <v>1</v>
      </c>
      <c r="I3641" s="9"/>
      <c r="J3641" s="23">
        <f t="shared" si="56"/>
        <v>52.005299999999998</v>
      </c>
      <c r="K3641" s="22" t="str">
        <f>IF(I3641&lt;&gt;"",SUMIF(Table1[Codigo_servico],A3641,Table1[Subtotal_insumo]),"")</f>
        <v/>
      </c>
      <c r="L3641" s="18">
        <f>IF(Table1[[#This Row],[Ordem_insumos]]&lt;&gt;0,VLOOKUP(Table1[[#This Row],[Codigo_servico]],Preencher_Orcamento!$B:$D,3,FALSE)*Table1[[#This Row],[Qtde_insumo]],"")</f>
        <v>0</v>
      </c>
      <c r="M3641" s="18">
        <f>IF(Table1[[#This Row],[Ordem_insumos]]&lt;&gt;0,VLOOKUP(Table1[[#This Row],[Codigo_servico]],Preencher_Orcamento!$B:$D,3,FALSE)*Table1[[#This Row],[Subtotal_insumo]],"")</f>
        <v>0</v>
      </c>
    </row>
    <row r="3642" spans="1:13" x14ac:dyDescent="0.25">
      <c r="A3642" s="3">
        <v>90534</v>
      </c>
      <c r="B3642" s="125">
        <v>0</v>
      </c>
      <c r="C3642" s="131" t="s">
        <v>3088</v>
      </c>
      <c r="D3642" s="132"/>
      <c r="E3642" s="4"/>
      <c r="F3642" s="4"/>
      <c r="G3642" s="17" t="str">
        <f>IFERROR(VLOOKUP(Table1[[#This Row],[Codigo_insumo]],BD_Insumos!$B:$E,4),"")</f>
        <v/>
      </c>
      <c r="H3642" s="139"/>
      <c r="I3642" s="5" t="s">
        <v>457</v>
      </c>
      <c r="J3642" s="20" t="str">
        <f t="shared" si="56"/>
        <v/>
      </c>
      <c r="K3642" s="21">
        <f>IF(I3642&lt;&gt;"",SUMIF(Table1[Codigo_servico],A3642,Table1[Subtotal_insumo]),"")</f>
        <v>111.23100968767768</v>
      </c>
      <c r="L3642" s="17" t="str">
        <f>IF(Table1[[#This Row],[Ordem_insumos]]&lt;&gt;0,VLOOKUP(Table1[[#This Row],[Codigo_servico]],Preencher_Orcamento!$B:$D,3,FALSE)*Table1[[#This Row],[Qtde_insumo]],"")</f>
        <v/>
      </c>
      <c r="M3642" s="17" t="str">
        <f>IF(Table1[[#This Row],[Ordem_insumos]]&lt;&gt;0,VLOOKUP(Table1[[#This Row],[Codigo_servico]],Preencher_Orcamento!$B:$D,3,FALSE)*Table1[[#This Row],[Subtotal_insumo]],"")</f>
        <v/>
      </c>
    </row>
    <row r="3643" spans="1:13" x14ac:dyDescent="0.25">
      <c r="A3643" s="6">
        <v>90534</v>
      </c>
      <c r="B3643" s="126">
        <v>1</v>
      </c>
      <c r="C3643" s="133"/>
      <c r="D3643" s="134">
        <v>2041</v>
      </c>
      <c r="E3643" s="7" t="s">
        <v>2192</v>
      </c>
      <c r="F3643" s="8" t="s">
        <v>2140</v>
      </c>
      <c r="G3643" s="16">
        <f>IFERROR(VLOOKUP(Table1[[#This Row],[Codigo_insumo]],BD_Insumos!$B:$E,4),"")</f>
        <v>18.820516146129485</v>
      </c>
      <c r="H3643" s="140">
        <v>0.6</v>
      </c>
      <c r="I3643" s="9"/>
      <c r="J3643" s="22">
        <f t="shared" si="56"/>
        <v>11.29230968767769</v>
      </c>
      <c r="K3643" s="22" t="str">
        <f>IF(I3643&lt;&gt;"",SUMIF(Table1[Codigo_servico],A3643,Table1[Subtotal_insumo]),"")</f>
        <v/>
      </c>
      <c r="L3643" s="16">
        <f>IF(Table1[[#This Row],[Ordem_insumos]]&lt;&gt;0,VLOOKUP(Table1[[#This Row],[Codigo_servico]],Preencher_Orcamento!$B:$D,3,FALSE)*Table1[[#This Row],[Qtde_insumo]],"")</f>
        <v>0</v>
      </c>
      <c r="M3643" s="16">
        <f>IF(Table1[[#This Row],[Ordem_insumos]]&lt;&gt;0,VLOOKUP(Table1[[#This Row],[Codigo_servico]],Preencher_Orcamento!$B:$D,3,FALSE)*Table1[[#This Row],[Subtotal_insumo]],"")</f>
        <v>0</v>
      </c>
    </row>
    <row r="3644" spans="1:13" ht="26.25" x14ac:dyDescent="0.25">
      <c r="A3644" s="6">
        <v>90534</v>
      </c>
      <c r="B3644" s="126">
        <v>2</v>
      </c>
      <c r="C3644" s="133"/>
      <c r="D3644" s="134">
        <v>54868</v>
      </c>
      <c r="E3644" s="7" t="s">
        <v>1284</v>
      </c>
      <c r="F3644" s="8" t="s">
        <v>457</v>
      </c>
      <c r="G3644" s="18">
        <f>IFERROR(VLOOKUP(Table1[[#This Row],[Codigo_insumo]],BD_Insumos!$B:$E,4),"")</f>
        <v>99.938699999999997</v>
      </c>
      <c r="H3644" s="140">
        <v>1</v>
      </c>
      <c r="I3644" s="9"/>
      <c r="J3644" s="23">
        <f t="shared" si="56"/>
        <v>99.938699999999997</v>
      </c>
      <c r="K3644" s="22" t="str">
        <f>IF(I3644&lt;&gt;"",SUMIF(Table1[Codigo_servico],A3644,Table1[Subtotal_insumo]),"")</f>
        <v/>
      </c>
      <c r="L3644" s="18">
        <f>IF(Table1[[#This Row],[Ordem_insumos]]&lt;&gt;0,VLOOKUP(Table1[[#This Row],[Codigo_servico]],Preencher_Orcamento!$B:$D,3,FALSE)*Table1[[#This Row],[Qtde_insumo]],"")</f>
        <v>0</v>
      </c>
      <c r="M3644" s="18">
        <f>IF(Table1[[#This Row],[Ordem_insumos]]&lt;&gt;0,VLOOKUP(Table1[[#This Row],[Codigo_servico]],Preencher_Orcamento!$B:$D,3,FALSE)*Table1[[#This Row],[Subtotal_insumo]],"")</f>
        <v>0</v>
      </c>
    </row>
    <row r="3645" spans="1:13" x14ac:dyDescent="0.25">
      <c r="A3645" s="3">
        <v>90535</v>
      </c>
      <c r="B3645" s="125">
        <v>0</v>
      </c>
      <c r="C3645" s="131" t="s">
        <v>3089</v>
      </c>
      <c r="D3645" s="132"/>
      <c r="E3645" s="4"/>
      <c r="F3645" s="4"/>
      <c r="G3645" s="17" t="str">
        <f>IFERROR(VLOOKUP(Table1[[#This Row],[Codigo_insumo]],BD_Insumos!$B:$E,4),"")</f>
        <v/>
      </c>
      <c r="H3645" s="139"/>
      <c r="I3645" s="5" t="s">
        <v>457</v>
      </c>
      <c r="J3645" s="20" t="str">
        <f t="shared" si="56"/>
        <v/>
      </c>
      <c r="K3645" s="21">
        <f>IF(I3645&lt;&gt;"",SUMIF(Table1[Codigo_servico],A3645,Table1[Subtotal_insumo]),"")</f>
        <v>158.49626130229063</v>
      </c>
      <c r="L3645" s="17" t="str">
        <f>IF(Table1[[#This Row],[Ordem_insumos]]&lt;&gt;0,VLOOKUP(Table1[[#This Row],[Codigo_servico]],Preencher_Orcamento!$B:$D,3,FALSE)*Table1[[#This Row],[Qtde_insumo]],"")</f>
        <v/>
      </c>
      <c r="M3645" s="17" t="str">
        <f>IF(Table1[[#This Row],[Ordem_insumos]]&lt;&gt;0,VLOOKUP(Table1[[#This Row],[Codigo_servico]],Preencher_Orcamento!$B:$D,3,FALSE)*Table1[[#This Row],[Subtotal_insumo]],"")</f>
        <v/>
      </c>
    </row>
    <row r="3646" spans="1:13" x14ac:dyDescent="0.25">
      <c r="A3646" s="6">
        <v>90535</v>
      </c>
      <c r="B3646" s="126">
        <v>1</v>
      </c>
      <c r="C3646" s="133"/>
      <c r="D3646" s="134">
        <v>2041</v>
      </c>
      <c r="E3646" s="7" t="s">
        <v>2192</v>
      </c>
      <c r="F3646" s="8" t="s">
        <v>2140</v>
      </c>
      <c r="G3646" s="16">
        <f>IFERROR(VLOOKUP(Table1[[#This Row],[Codigo_insumo]],BD_Insumos!$B:$E,4),"")</f>
        <v>18.820516146129485</v>
      </c>
      <c r="H3646" s="140">
        <v>0.7</v>
      </c>
      <c r="I3646" s="9"/>
      <c r="J3646" s="22">
        <f t="shared" si="56"/>
        <v>13.174361302290638</v>
      </c>
      <c r="K3646" s="22" t="str">
        <f>IF(I3646&lt;&gt;"",SUMIF(Table1[Codigo_servico],A3646,Table1[Subtotal_insumo]),"")</f>
        <v/>
      </c>
      <c r="L3646" s="16">
        <f>IF(Table1[[#This Row],[Ordem_insumos]]&lt;&gt;0,VLOOKUP(Table1[[#This Row],[Codigo_servico]],Preencher_Orcamento!$B:$D,3,FALSE)*Table1[[#This Row],[Qtde_insumo]],"")</f>
        <v>0</v>
      </c>
      <c r="M3646" s="16">
        <f>IF(Table1[[#This Row],[Ordem_insumos]]&lt;&gt;0,VLOOKUP(Table1[[#This Row],[Codigo_servico]],Preencher_Orcamento!$B:$D,3,FALSE)*Table1[[#This Row],[Subtotal_insumo]],"")</f>
        <v>0</v>
      </c>
    </row>
    <row r="3647" spans="1:13" ht="26.25" x14ac:dyDescent="0.25">
      <c r="A3647" s="6">
        <v>90535</v>
      </c>
      <c r="B3647" s="126">
        <v>2</v>
      </c>
      <c r="C3647" s="133"/>
      <c r="D3647" s="134">
        <v>54869</v>
      </c>
      <c r="E3647" s="7" t="s">
        <v>1285</v>
      </c>
      <c r="F3647" s="8" t="s">
        <v>457</v>
      </c>
      <c r="G3647" s="18">
        <f>IFERROR(VLOOKUP(Table1[[#This Row],[Codigo_insumo]],BD_Insumos!$B:$E,4),"")</f>
        <v>145.3219</v>
      </c>
      <c r="H3647" s="140">
        <v>1</v>
      </c>
      <c r="I3647" s="9"/>
      <c r="J3647" s="23">
        <f t="shared" si="56"/>
        <v>145.3219</v>
      </c>
      <c r="K3647" s="22" t="str">
        <f>IF(I3647&lt;&gt;"",SUMIF(Table1[Codigo_servico],A3647,Table1[Subtotal_insumo]),"")</f>
        <v/>
      </c>
      <c r="L3647" s="18">
        <f>IF(Table1[[#This Row],[Ordem_insumos]]&lt;&gt;0,VLOOKUP(Table1[[#This Row],[Codigo_servico]],Preencher_Orcamento!$B:$D,3,FALSE)*Table1[[#This Row],[Qtde_insumo]],"")</f>
        <v>0</v>
      </c>
      <c r="M3647" s="18">
        <f>IF(Table1[[#This Row],[Ordem_insumos]]&lt;&gt;0,VLOOKUP(Table1[[#This Row],[Codigo_servico]],Preencher_Orcamento!$B:$D,3,FALSE)*Table1[[#This Row],[Subtotal_insumo]],"")</f>
        <v>0</v>
      </c>
    </row>
    <row r="3648" spans="1:13" x14ac:dyDescent="0.25">
      <c r="A3648" s="3">
        <v>90537</v>
      </c>
      <c r="B3648" s="125">
        <v>0</v>
      </c>
      <c r="C3648" s="131" t="s">
        <v>3090</v>
      </c>
      <c r="D3648" s="132"/>
      <c r="E3648" s="4"/>
      <c r="F3648" s="4"/>
      <c r="G3648" s="17" t="str">
        <f>IFERROR(VLOOKUP(Table1[[#This Row],[Codigo_insumo]],BD_Insumos!$B:$E,4),"")</f>
        <v/>
      </c>
      <c r="H3648" s="139"/>
      <c r="I3648" s="5" t="s">
        <v>457</v>
      </c>
      <c r="J3648" s="20" t="str">
        <f t="shared" si="56"/>
        <v/>
      </c>
      <c r="K3648" s="21">
        <f>IF(I3648&lt;&gt;"",SUMIF(Table1[Codigo_servico],A3648,Table1[Subtotal_insumo]),"")</f>
        <v>247.50373872421008</v>
      </c>
      <c r="L3648" s="17" t="str">
        <f>IF(Table1[[#This Row],[Ordem_insumos]]&lt;&gt;0,VLOOKUP(Table1[[#This Row],[Codigo_servico]],Preencher_Orcamento!$B:$D,3,FALSE)*Table1[[#This Row],[Qtde_insumo]],"")</f>
        <v/>
      </c>
      <c r="M3648" s="17" t="str">
        <f>IF(Table1[[#This Row],[Ordem_insumos]]&lt;&gt;0,VLOOKUP(Table1[[#This Row],[Codigo_servico]],Preencher_Orcamento!$B:$D,3,FALSE)*Table1[[#This Row],[Subtotal_insumo]],"")</f>
        <v/>
      </c>
    </row>
    <row r="3649" spans="1:13" x14ac:dyDescent="0.25">
      <c r="A3649" s="6">
        <v>90537</v>
      </c>
      <c r="B3649" s="126">
        <v>1</v>
      </c>
      <c r="C3649" s="133"/>
      <c r="D3649" s="134">
        <v>2041</v>
      </c>
      <c r="E3649" s="7" t="s">
        <v>2192</v>
      </c>
      <c r="F3649" s="8" t="s">
        <v>2140</v>
      </c>
      <c r="G3649" s="16">
        <f>IFERROR(VLOOKUP(Table1[[#This Row],[Codigo_insumo]],BD_Insumos!$B:$E,4),"")</f>
        <v>18.820516146129485</v>
      </c>
      <c r="H3649" s="140">
        <v>0.85</v>
      </c>
      <c r="I3649" s="9"/>
      <c r="J3649" s="22">
        <f t="shared" si="56"/>
        <v>15.997438724210062</v>
      </c>
      <c r="K3649" s="22" t="str">
        <f>IF(I3649&lt;&gt;"",SUMIF(Table1[Codigo_servico],A3649,Table1[Subtotal_insumo]),"")</f>
        <v/>
      </c>
      <c r="L3649" s="16">
        <f>IF(Table1[[#This Row],[Ordem_insumos]]&lt;&gt;0,VLOOKUP(Table1[[#This Row],[Codigo_servico]],Preencher_Orcamento!$B:$D,3,FALSE)*Table1[[#This Row],[Qtde_insumo]],"")</f>
        <v>0</v>
      </c>
      <c r="M3649" s="16">
        <f>IF(Table1[[#This Row],[Ordem_insumos]]&lt;&gt;0,VLOOKUP(Table1[[#This Row],[Codigo_servico]],Preencher_Orcamento!$B:$D,3,FALSE)*Table1[[#This Row],[Subtotal_insumo]],"")</f>
        <v>0</v>
      </c>
    </row>
    <row r="3650" spans="1:13" ht="26.25" x14ac:dyDescent="0.25">
      <c r="A3650" s="6">
        <v>90537</v>
      </c>
      <c r="B3650" s="126">
        <v>2</v>
      </c>
      <c r="C3650" s="133"/>
      <c r="D3650" s="134">
        <v>54871</v>
      </c>
      <c r="E3650" s="7" t="s">
        <v>1286</v>
      </c>
      <c r="F3650" s="8" t="s">
        <v>457</v>
      </c>
      <c r="G3650" s="18">
        <f>IFERROR(VLOOKUP(Table1[[#This Row],[Codigo_insumo]],BD_Insumos!$B:$E,4),"")</f>
        <v>231.50630000000001</v>
      </c>
      <c r="H3650" s="140">
        <v>1</v>
      </c>
      <c r="I3650" s="9"/>
      <c r="J3650" s="23">
        <f t="shared" ref="J3650:J3713" si="57">IF(I3650="",G3650*H3650,"")</f>
        <v>231.50630000000001</v>
      </c>
      <c r="K3650" s="22" t="str">
        <f>IF(I3650&lt;&gt;"",SUMIF(Table1[Codigo_servico],A3650,Table1[Subtotal_insumo]),"")</f>
        <v/>
      </c>
      <c r="L3650" s="18">
        <f>IF(Table1[[#This Row],[Ordem_insumos]]&lt;&gt;0,VLOOKUP(Table1[[#This Row],[Codigo_servico]],Preencher_Orcamento!$B:$D,3,FALSE)*Table1[[#This Row],[Qtde_insumo]],"")</f>
        <v>0</v>
      </c>
      <c r="M3650" s="18">
        <f>IF(Table1[[#This Row],[Ordem_insumos]]&lt;&gt;0,VLOOKUP(Table1[[#This Row],[Codigo_servico]],Preencher_Orcamento!$B:$D,3,FALSE)*Table1[[#This Row],[Subtotal_insumo]],"")</f>
        <v>0</v>
      </c>
    </row>
    <row r="3651" spans="1:13" x14ac:dyDescent="0.25">
      <c r="A3651" s="3">
        <v>90538</v>
      </c>
      <c r="B3651" s="125">
        <v>0</v>
      </c>
      <c r="C3651" s="131" t="s">
        <v>3091</v>
      </c>
      <c r="D3651" s="132"/>
      <c r="E3651" s="4"/>
      <c r="F3651" s="4"/>
      <c r="G3651" s="17" t="str">
        <f>IFERROR(VLOOKUP(Table1[[#This Row],[Codigo_insumo]],BD_Insumos!$B:$E,4),"")</f>
        <v/>
      </c>
      <c r="H3651" s="139"/>
      <c r="I3651" s="5" t="s">
        <v>457</v>
      </c>
      <c r="J3651" s="20" t="str">
        <f t="shared" si="57"/>
        <v/>
      </c>
      <c r="K3651" s="21">
        <f>IF(I3651&lt;&gt;"",SUMIF(Table1[Codigo_servico],A3651,Table1[Subtotal_insumo]),"")</f>
        <v>16.801506458451794</v>
      </c>
      <c r="L3651" s="17" t="str">
        <f>IF(Table1[[#This Row],[Ordem_insumos]]&lt;&gt;0,VLOOKUP(Table1[[#This Row],[Codigo_servico]],Preencher_Orcamento!$B:$D,3,FALSE)*Table1[[#This Row],[Qtde_insumo]],"")</f>
        <v/>
      </c>
      <c r="M3651" s="17" t="str">
        <f>IF(Table1[[#This Row],[Ordem_insumos]]&lt;&gt;0,VLOOKUP(Table1[[#This Row],[Codigo_servico]],Preencher_Orcamento!$B:$D,3,FALSE)*Table1[[#This Row],[Subtotal_insumo]],"")</f>
        <v/>
      </c>
    </row>
    <row r="3652" spans="1:13" x14ac:dyDescent="0.25">
      <c r="A3652" s="6">
        <v>90538</v>
      </c>
      <c r="B3652" s="126">
        <v>1</v>
      </c>
      <c r="C3652" s="133"/>
      <c r="D3652" s="134">
        <v>54881</v>
      </c>
      <c r="E3652" s="7" t="s">
        <v>1287</v>
      </c>
      <c r="F3652" s="8" t="s">
        <v>457</v>
      </c>
      <c r="G3652" s="16">
        <f>IFERROR(VLOOKUP(Table1[[#This Row],[Codigo_insumo]],BD_Insumos!$B:$E,4),"")</f>
        <v>7.6192000000000002</v>
      </c>
      <c r="H3652" s="140">
        <v>1</v>
      </c>
      <c r="I3652" s="9"/>
      <c r="J3652" s="22">
        <f t="shared" si="57"/>
        <v>7.6192000000000002</v>
      </c>
      <c r="K3652" s="22" t="str">
        <f>IF(I3652&lt;&gt;"",SUMIF(Table1[Codigo_servico],A3652,Table1[Subtotal_insumo]),"")</f>
        <v/>
      </c>
      <c r="L3652" s="16">
        <f>IF(Table1[[#This Row],[Ordem_insumos]]&lt;&gt;0,VLOOKUP(Table1[[#This Row],[Codigo_servico]],Preencher_Orcamento!$B:$D,3,FALSE)*Table1[[#This Row],[Qtde_insumo]],"")</f>
        <v>0</v>
      </c>
      <c r="M3652" s="16">
        <f>IF(Table1[[#This Row],[Ordem_insumos]]&lt;&gt;0,VLOOKUP(Table1[[#This Row],[Codigo_servico]],Preencher_Orcamento!$B:$D,3,FALSE)*Table1[[#This Row],[Subtotal_insumo]],"")</f>
        <v>0</v>
      </c>
    </row>
    <row r="3653" spans="1:13" x14ac:dyDescent="0.25">
      <c r="A3653" s="6">
        <v>90538</v>
      </c>
      <c r="B3653" s="126">
        <v>2</v>
      </c>
      <c r="C3653" s="133"/>
      <c r="D3653" s="134">
        <v>2041</v>
      </c>
      <c r="E3653" s="7" t="s">
        <v>2192</v>
      </c>
      <c r="F3653" s="8" t="s">
        <v>2140</v>
      </c>
      <c r="G3653" s="18">
        <f>IFERROR(VLOOKUP(Table1[[#This Row],[Codigo_insumo]],BD_Insumos!$B:$E,4),"")</f>
        <v>18.820516146129485</v>
      </c>
      <c r="H3653" s="140">
        <v>0.4</v>
      </c>
      <c r="I3653" s="9"/>
      <c r="J3653" s="23">
        <f t="shared" si="57"/>
        <v>7.5282064584517947</v>
      </c>
      <c r="K3653" s="22" t="str">
        <f>IF(I3653&lt;&gt;"",SUMIF(Table1[Codigo_servico],A3653,Table1[Subtotal_insumo]),"")</f>
        <v/>
      </c>
      <c r="L3653" s="18">
        <f>IF(Table1[[#This Row],[Ordem_insumos]]&lt;&gt;0,VLOOKUP(Table1[[#This Row],[Codigo_servico]],Preencher_Orcamento!$B:$D,3,FALSE)*Table1[[#This Row],[Qtde_insumo]],"")</f>
        <v>0</v>
      </c>
      <c r="M3653" s="18">
        <f>IF(Table1[[#This Row],[Ordem_insumos]]&lt;&gt;0,VLOOKUP(Table1[[#This Row],[Codigo_servico]],Preencher_Orcamento!$B:$D,3,FALSE)*Table1[[#This Row],[Subtotal_insumo]],"")</f>
        <v>0</v>
      </c>
    </row>
    <row r="3654" spans="1:13" x14ac:dyDescent="0.25">
      <c r="A3654" s="6">
        <v>90538</v>
      </c>
      <c r="B3654" s="126">
        <v>3</v>
      </c>
      <c r="C3654" s="133"/>
      <c r="D3654" s="134">
        <v>55210</v>
      </c>
      <c r="E3654" s="7" t="s">
        <v>1344</v>
      </c>
      <c r="F3654" s="8" t="s">
        <v>457</v>
      </c>
      <c r="G3654" s="18">
        <f>IFERROR(VLOOKUP(Table1[[#This Row],[Codigo_insumo]],BD_Insumos!$B:$E,4),"")</f>
        <v>1.6540999999999999</v>
      </c>
      <c r="H3654" s="140">
        <v>1</v>
      </c>
      <c r="I3654" s="9"/>
      <c r="J3654" s="23">
        <f t="shared" si="57"/>
        <v>1.6540999999999999</v>
      </c>
      <c r="K3654" s="22" t="str">
        <f>IF(I3654&lt;&gt;"",SUMIF(Table1[Codigo_servico],A3654,Table1[Subtotal_insumo]),"")</f>
        <v/>
      </c>
      <c r="L3654" s="18">
        <f>IF(Table1[[#This Row],[Ordem_insumos]]&lt;&gt;0,VLOOKUP(Table1[[#This Row],[Codigo_servico]],Preencher_Orcamento!$B:$D,3,FALSE)*Table1[[#This Row],[Qtde_insumo]],"")</f>
        <v>0</v>
      </c>
      <c r="M3654" s="18">
        <f>IF(Table1[[#This Row],[Ordem_insumos]]&lt;&gt;0,VLOOKUP(Table1[[#This Row],[Codigo_servico]],Preencher_Orcamento!$B:$D,3,FALSE)*Table1[[#This Row],[Subtotal_insumo]],"")</f>
        <v>0</v>
      </c>
    </row>
    <row r="3655" spans="1:13" x14ac:dyDescent="0.25">
      <c r="A3655" s="3">
        <v>90539</v>
      </c>
      <c r="B3655" s="125">
        <v>0</v>
      </c>
      <c r="C3655" s="131" t="s">
        <v>3092</v>
      </c>
      <c r="D3655" s="132"/>
      <c r="E3655" s="4"/>
      <c r="F3655" s="4"/>
      <c r="G3655" s="17" t="str">
        <f>IFERROR(VLOOKUP(Table1[[#This Row],[Codigo_insumo]],BD_Insumos!$B:$E,4),"")</f>
        <v/>
      </c>
      <c r="H3655" s="139"/>
      <c r="I3655" s="5" t="s">
        <v>457</v>
      </c>
      <c r="J3655" s="20" t="str">
        <f t="shared" si="57"/>
        <v/>
      </c>
      <c r="K3655" s="21">
        <f>IF(I3655&lt;&gt;"",SUMIF(Table1[Codigo_servico],A3655,Table1[Subtotal_insumo]),"")</f>
        <v>22.994629979306804</v>
      </c>
      <c r="L3655" s="17" t="str">
        <f>IF(Table1[[#This Row],[Ordem_insumos]]&lt;&gt;0,VLOOKUP(Table1[[#This Row],[Codigo_servico]],Preencher_Orcamento!$B:$D,3,FALSE)*Table1[[#This Row],[Qtde_insumo]],"")</f>
        <v/>
      </c>
      <c r="M3655" s="17" t="str">
        <f>IF(Table1[[#This Row],[Ordem_insumos]]&lt;&gt;0,VLOOKUP(Table1[[#This Row],[Codigo_servico]],Preencher_Orcamento!$B:$D,3,FALSE)*Table1[[#This Row],[Subtotal_insumo]],"")</f>
        <v/>
      </c>
    </row>
    <row r="3656" spans="1:13" x14ac:dyDescent="0.25">
      <c r="A3656" s="6">
        <v>90539</v>
      </c>
      <c r="B3656" s="126">
        <v>1</v>
      </c>
      <c r="C3656" s="133"/>
      <c r="D3656" s="134">
        <v>2041</v>
      </c>
      <c r="E3656" s="7" t="s">
        <v>2192</v>
      </c>
      <c r="F3656" s="8" t="s">
        <v>2140</v>
      </c>
      <c r="G3656" s="16">
        <f>IFERROR(VLOOKUP(Table1[[#This Row],[Codigo_insumo]],BD_Insumos!$B:$E,4),"")</f>
        <v>18.820516146129485</v>
      </c>
      <c r="H3656" s="140">
        <v>0.6</v>
      </c>
      <c r="I3656" s="9"/>
      <c r="J3656" s="22">
        <f t="shared" si="57"/>
        <v>11.29230968767769</v>
      </c>
      <c r="K3656" s="22" t="str">
        <f>IF(I3656&lt;&gt;"",SUMIF(Table1[Codigo_servico],A3656,Table1[Subtotal_insumo]),"")</f>
        <v/>
      </c>
      <c r="L3656" s="16">
        <f>IF(Table1[[#This Row],[Ordem_insumos]]&lt;&gt;0,VLOOKUP(Table1[[#This Row],[Codigo_servico]],Preencher_Orcamento!$B:$D,3,FALSE)*Table1[[#This Row],[Qtde_insumo]],"")</f>
        <v>0</v>
      </c>
      <c r="M3656" s="16">
        <f>IF(Table1[[#This Row],[Ordem_insumos]]&lt;&gt;0,VLOOKUP(Table1[[#This Row],[Codigo_servico]],Preencher_Orcamento!$B:$D,3,FALSE)*Table1[[#This Row],[Subtotal_insumo]],"")</f>
        <v>0</v>
      </c>
    </row>
    <row r="3657" spans="1:13" x14ac:dyDescent="0.25">
      <c r="A3657" s="6">
        <v>90539</v>
      </c>
      <c r="B3657" s="126">
        <v>2</v>
      </c>
      <c r="C3657" s="133"/>
      <c r="D3657" s="134">
        <v>2044</v>
      </c>
      <c r="E3657" s="7" t="s">
        <v>2193</v>
      </c>
      <c r="F3657" s="8" t="s">
        <v>2140</v>
      </c>
      <c r="G3657" s="16">
        <f>IFERROR(VLOOKUP(Table1[[#This Row],[Codigo_insumo]],BD_Insumos!$B:$E,4),"")</f>
        <v>13.596734305430379</v>
      </c>
      <c r="H3657" s="140">
        <v>0.3</v>
      </c>
      <c r="I3657" s="9"/>
      <c r="J3657" s="22">
        <f t="shared" si="57"/>
        <v>4.0790202916291136</v>
      </c>
      <c r="K3657" s="22" t="str">
        <f>IF(I3657&lt;&gt;"",SUMIF(Table1[Codigo_servico],A3657,Table1[Subtotal_insumo]),"")</f>
        <v/>
      </c>
      <c r="L3657" s="16">
        <f>IF(Table1[[#This Row],[Ordem_insumos]]&lt;&gt;0,VLOOKUP(Table1[[#This Row],[Codigo_servico]],Preencher_Orcamento!$B:$D,3,FALSE)*Table1[[#This Row],[Qtde_insumo]],"")</f>
        <v>0</v>
      </c>
      <c r="M3657" s="16">
        <f>IF(Table1[[#This Row],[Ordem_insumos]]&lt;&gt;0,VLOOKUP(Table1[[#This Row],[Codigo_servico]],Preencher_Orcamento!$B:$D,3,FALSE)*Table1[[#This Row],[Subtotal_insumo]],"")</f>
        <v>0</v>
      </c>
    </row>
    <row r="3658" spans="1:13" ht="39" x14ac:dyDescent="0.25">
      <c r="A3658" s="6">
        <v>90539</v>
      </c>
      <c r="B3658" s="126">
        <v>3</v>
      </c>
      <c r="C3658" s="133"/>
      <c r="D3658" s="134">
        <v>57847</v>
      </c>
      <c r="E3658" s="7" t="s">
        <v>1527</v>
      </c>
      <c r="F3658" s="8" t="s">
        <v>457</v>
      </c>
      <c r="G3658" s="18">
        <f>IFERROR(VLOOKUP(Table1[[#This Row],[Codigo_insumo]],BD_Insumos!$B:$E,4),"")</f>
        <v>7.6233000000000004</v>
      </c>
      <c r="H3658" s="140">
        <v>1</v>
      </c>
      <c r="I3658" s="9"/>
      <c r="J3658" s="23">
        <f t="shared" si="57"/>
        <v>7.6233000000000004</v>
      </c>
      <c r="K3658" s="22" t="str">
        <f>IF(I3658&lt;&gt;"",SUMIF(Table1[Codigo_servico],A3658,Table1[Subtotal_insumo]),"")</f>
        <v/>
      </c>
      <c r="L3658" s="18">
        <f>IF(Table1[[#This Row],[Ordem_insumos]]&lt;&gt;0,VLOOKUP(Table1[[#This Row],[Codigo_servico]],Preencher_Orcamento!$B:$D,3,FALSE)*Table1[[#This Row],[Qtde_insumo]],"")</f>
        <v>0</v>
      </c>
      <c r="M3658" s="18">
        <f>IF(Table1[[#This Row],[Ordem_insumos]]&lt;&gt;0,VLOOKUP(Table1[[#This Row],[Codigo_servico]],Preencher_Orcamento!$B:$D,3,FALSE)*Table1[[#This Row],[Subtotal_insumo]],"")</f>
        <v>0</v>
      </c>
    </row>
    <row r="3659" spans="1:13" x14ac:dyDescent="0.25">
      <c r="A3659" s="3">
        <v>90540</v>
      </c>
      <c r="B3659" s="125">
        <v>0</v>
      </c>
      <c r="C3659" s="131" t="s">
        <v>3093</v>
      </c>
      <c r="D3659" s="132"/>
      <c r="E3659" s="4"/>
      <c r="F3659" s="4"/>
      <c r="G3659" s="17" t="str">
        <f>IFERROR(VLOOKUP(Table1[[#This Row],[Codigo_insumo]],BD_Insumos!$B:$E,4),"")</f>
        <v/>
      </c>
      <c r="H3659" s="139"/>
      <c r="I3659" s="5" t="s">
        <v>457</v>
      </c>
      <c r="J3659" s="20" t="str">
        <f t="shared" si="57"/>
        <v/>
      </c>
      <c r="K3659" s="21">
        <f>IF(I3659&lt;&gt;"",SUMIF(Table1[Codigo_servico],A3659,Table1[Subtotal_insumo]),"")</f>
        <v>38.295894968960205</v>
      </c>
      <c r="L3659" s="17" t="str">
        <f>IF(Table1[[#This Row],[Ordem_insumos]]&lt;&gt;0,VLOOKUP(Table1[[#This Row],[Codigo_servico]],Preencher_Orcamento!$B:$D,3,FALSE)*Table1[[#This Row],[Qtde_insumo]],"")</f>
        <v/>
      </c>
      <c r="M3659" s="17" t="str">
        <f>IF(Table1[[#This Row],[Ordem_insumos]]&lt;&gt;0,VLOOKUP(Table1[[#This Row],[Codigo_servico]],Preencher_Orcamento!$B:$D,3,FALSE)*Table1[[#This Row],[Subtotal_insumo]],"")</f>
        <v/>
      </c>
    </row>
    <row r="3660" spans="1:13" x14ac:dyDescent="0.25">
      <c r="A3660" s="6">
        <v>90540</v>
      </c>
      <c r="B3660" s="126">
        <v>1</v>
      </c>
      <c r="C3660" s="133"/>
      <c r="D3660" s="134">
        <v>2041</v>
      </c>
      <c r="E3660" s="7" t="s">
        <v>2192</v>
      </c>
      <c r="F3660" s="8" t="s">
        <v>2140</v>
      </c>
      <c r="G3660" s="16">
        <f>IFERROR(VLOOKUP(Table1[[#This Row],[Codigo_insumo]],BD_Insumos!$B:$E,4),"")</f>
        <v>18.820516146129485</v>
      </c>
      <c r="H3660" s="140">
        <v>0.9</v>
      </c>
      <c r="I3660" s="9"/>
      <c r="J3660" s="22">
        <f t="shared" si="57"/>
        <v>16.938464531516537</v>
      </c>
      <c r="K3660" s="22" t="str">
        <f>IF(I3660&lt;&gt;"",SUMIF(Table1[Codigo_servico],A3660,Table1[Subtotal_insumo]),"")</f>
        <v/>
      </c>
      <c r="L3660" s="16">
        <f>IF(Table1[[#This Row],[Ordem_insumos]]&lt;&gt;0,VLOOKUP(Table1[[#This Row],[Codigo_servico]],Preencher_Orcamento!$B:$D,3,FALSE)*Table1[[#This Row],[Qtde_insumo]],"")</f>
        <v>0</v>
      </c>
      <c r="M3660" s="16">
        <f>IF(Table1[[#This Row],[Ordem_insumos]]&lt;&gt;0,VLOOKUP(Table1[[#This Row],[Codigo_servico]],Preencher_Orcamento!$B:$D,3,FALSE)*Table1[[#This Row],[Subtotal_insumo]],"")</f>
        <v>0</v>
      </c>
    </row>
    <row r="3661" spans="1:13" x14ac:dyDescent="0.25">
      <c r="A3661" s="6">
        <v>90540</v>
      </c>
      <c r="B3661" s="126">
        <v>2</v>
      </c>
      <c r="C3661" s="133"/>
      <c r="D3661" s="134">
        <v>2044</v>
      </c>
      <c r="E3661" s="7" t="s">
        <v>2193</v>
      </c>
      <c r="F3661" s="8" t="s">
        <v>2140</v>
      </c>
      <c r="G3661" s="16">
        <f>IFERROR(VLOOKUP(Table1[[#This Row],[Codigo_insumo]],BD_Insumos!$B:$E,4),"")</f>
        <v>13.596734305430379</v>
      </c>
      <c r="H3661" s="140">
        <v>0.45</v>
      </c>
      <c r="I3661" s="9"/>
      <c r="J3661" s="22">
        <f t="shared" si="57"/>
        <v>6.1185304374436704</v>
      </c>
      <c r="K3661" s="22" t="str">
        <f>IF(I3661&lt;&gt;"",SUMIF(Table1[Codigo_servico],A3661,Table1[Subtotal_insumo]),"")</f>
        <v/>
      </c>
      <c r="L3661" s="16">
        <f>IF(Table1[[#This Row],[Ordem_insumos]]&lt;&gt;0,VLOOKUP(Table1[[#This Row],[Codigo_servico]],Preencher_Orcamento!$B:$D,3,FALSE)*Table1[[#This Row],[Qtde_insumo]],"")</f>
        <v>0</v>
      </c>
      <c r="M3661" s="16">
        <f>IF(Table1[[#This Row],[Ordem_insumos]]&lt;&gt;0,VLOOKUP(Table1[[#This Row],[Codigo_servico]],Preencher_Orcamento!$B:$D,3,FALSE)*Table1[[#This Row],[Subtotal_insumo]],"")</f>
        <v>0</v>
      </c>
    </row>
    <row r="3662" spans="1:13" ht="26.25" x14ac:dyDescent="0.25">
      <c r="A3662" s="6">
        <v>90540</v>
      </c>
      <c r="B3662" s="126">
        <v>3</v>
      </c>
      <c r="C3662" s="133"/>
      <c r="D3662" s="134">
        <v>54840</v>
      </c>
      <c r="E3662" s="7" t="s">
        <v>1265</v>
      </c>
      <c r="F3662" s="8" t="s">
        <v>457</v>
      </c>
      <c r="G3662" s="18">
        <f>IFERROR(VLOOKUP(Table1[[#This Row],[Codigo_insumo]],BD_Insumos!$B:$E,4),"")</f>
        <v>15.238899999999999</v>
      </c>
      <c r="H3662" s="140">
        <v>1</v>
      </c>
      <c r="I3662" s="9"/>
      <c r="J3662" s="23">
        <f t="shared" si="57"/>
        <v>15.238899999999999</v>
      </c>
      <c r="K3662" s="22" t="str">
        <f>IF(I3662&lt;&gt;"",SUMIF(Table1[Codigo_servico],A3662,Table1[Subtotal_insumo]),"")</f>
        <v/>
      </c>
      <c r="L3662" s="18">
        <f>IF(Table1[[#This Row],[Ordem_insumos]]&lt;&gt;0,VLOOKUP(Table1[[#This Row],[Codigo_servico]],Preencher_Orcamento!$B:$D,3,FALSE)*Table1[[#This Row],[Qtde_insumo]],"")</f>
        <v>0</v>
      </c>
      <c r="M3662" s="18">
        <f>IF(Table1[[#This Row],[Ordem_insumos]]&lt;&gt;0,VLOOKUP(Table1[[#This Row],[Codigo_servico]],Preencher_Orcamento!$B:$D,3,FALSE)*Table1[[#This Row],[Subtotal_insumo]],"")</f>
        <v>0</v>
      </c>
    </row>
    <row r="3663" spans="1:13" x14ac:dyDescent="0.25">
      <c r="A3663" s="3">
        <v>90541</v>
      </c>
      <c r="B3663" s="125">
        <v>0</v>
      </c>
      <c r="C3663" s="131" t="s">
        <v>3094</v>
      </c>
      <c r="D3663" s="132"/>
      <c r="E3663" s="4"/>
      <c r="F3663" s="4"/>
      <c r="G3663" s="17" t="str">
        <f>IFERROR(VLOOKUP(Table1[[#This Row],[Codigo_insumo]],BD_Insumos!$B:$E,4),"")</f>
        <v/>
      </c>
      <c r="H3663" s="139"/>
      <c r="I3663" s="5" t="s">
        <v>457</v>
      </c>
      <c r="J3663" s="20" t="str">
        <f t="shared" si="57"/>
        <v/>
      </c>
      <c r="K3663" s="21">
        <f>IF(I3663&lt;&gt;"",SUMIF(Table1[Codigo_servico],A3663,Table1[Subtotal_insumo]),"")</f>
        <v>64.030959958613607</v>
      </c>
      <c r="L3663" s="17" t="str">
        <f>IF(Table1[[#This Row],[Ordem_insumos]]&lt;&gt;0,VLOOKUP(Table1[[#This Row],[Codigo_servico]],Preencher_Orcamento!$B:$D,3,FALSE)*Table1[[#This Row],[Qtde_insumo]],"")</f>
        <v/>
      </c>
      <c r="M3663" s="17" t="str">
        <f>IF(Table1[[#This Row],[Ordem_insumos]]&lt;&gt;0,VLOOKUP(Table1[[#This Row],[Codigo_servico]],Preencher_Orcamento!$B:$D,3,FALSE)*Table1[[#This Row],[Subtotal_insumo]],"")</f>
        <v/>
      </c>
    </row>
    <row r="3664" spans="1:13" ht="39" x14ac:dyDescent="0.25">
      <c r="A3664" s="6">
        <v>90541</v>
      </c>
      <c r="B3664" s="126">
        <v>1</v>
      </c>
      <c r="C3664" s="133"/>
      <c r="D3664" s="134">
        <v>54842</v>
      </c>
      <c r="E3664" s="7" t="s">
        <v>1266</v>
      </c>
      <c r="F3664" s="8" t="s">
        <v>457</v>
      </c>
      <c r="G3664" s="16">
        <f>IFERROR(VLOOKUP(Table1[[#This Row],[Codigo_insumo]],BD_Insumos!$B:$E,4),"")</f>
        <v>33.2883</v>
      </c>
      <c r="H3664" s="140">
        <v>1</v>
      </c>
      <c r="I3664" s="9"/>
      <c r="J3664" s="22">
        <f t="shared" si="57"/>
        <v>33.2883</v>
      </c>
      <c r="K3664" s="22" t="str">
        <f>IF(I3664&lt;&gt;"",SUMIF(Table1[Codigo_servico],A3664,Table1[Subtotal_insumo]),"")</f>
        <v/>
      </c>
      <c r="L3664" s="16">
        <f>IF(Table1[[#This Row],[Ordem_insumos]]&lt;&gt;0,VLOOKUP(Table1[[#This Row],[Codigo_servico]],Preencher_Orcamento!$B:$D,3,FALSE)*Table1[[#This Row],[Qtde_insumo]],"")</f>
        <v>0</v>
      </c>
      <c r="M3664" s="16">
        <f>IF(Table1[[#This Row],[Ordem_insumos]]&lt;&gt;0,VLOOKUP(Table1[[#This Row],[Codigo_servico]],Preencher_Orcamento!$B:$D,3,FALSE)*Table1[[#This Row],[Subtotal_insumo]],"")</f>
        <v>0</v>
      </c>
    </row>
    <row r="3665" spans="1:13" x14ac:dyDescent="0.25">
      <c r="A3665" s="6">
        <v>90541</v>
      </c>
      <c r="B3665" s="126">
        <v>2</v>
      </c>
      <c r="C3665" s="133"/>
      <c r="D3665" s="134">
        <v>2041</v>
      </c>
      <c r="E3665" s="7" t="s">
        <v>2192</v>
      </c>
      <c r="F3665" s="8" t="s">
        <v>2140</v>
      </c>
      <c r="G3665" s="16">
        <f>IFERROR(VLOOKUP(Table1[[#This Row],[Codigo_insumo]],BD_Insumos!$B:$E,4),"")</f>
        <v>18.820516146129485</v>
      </c>
      <c r="H3665" s="140">
        <v>1.2</v>
      </c>
      <c r="I3665" s="9"/>
      <c r="J3665" s="22">
        <f t="shared" si="57"/>
        <v>22.584619375355381</v>
      </c>
      <c r="K3665" s="22" t="str">
        <f>IF(I3665&lt;&gt;"",SUMIF(Table1[Codigo_servico],A3665,Table1[Subtotal_insumo]),"")</f>
        <v/>
      </c>
      <c r="L3665" s="16">
        <f>IF(Table1[[#This Row],[Ordem_insumos]]&lt;&gt;0,VLOOKUP(Table1[[#This Row],[Codigo_servico]],Preencher_Orcamento!$B:$D,3,FALSE)*Table1[[#This Row],[Qtde_insumo]],"")</f>
        <v>0</v>
      </c>
      <c r="M3665" s="16">
        <f>IF(Table1[[#This Row],[Ordem_insumos]]&lt;&gt;0,VLOOKUP(Table1[[#This Row],[Codigo_servico]],Preencher_Orcamento!$B:$D,3,FALSE)*Table1[[#This Row],[Subtotal_insumo]],"")</f>
        <v>0</v>
      </c>
    </row>
    <row r="3666" spans="1:13" x14ac:dyDescent="0.25">
      <c r="A3666" s="6">
        <v>90541</v>
      </c>
      <c r="B3666" s="126">
        <v>3</v>
      </c>
      <c r="C3666" s="133"/>
      <c r="D3666" s="134">
        <v>2044</v>
      </c>
      <c r="E3666" s="7" t="s">
        <v>2193</v>
      </c>
      <c r="F3666" s="8" t="s">
        <v>2140</v>
      </c>
      <c r="G3666" s="18">
        <f>IFERROR(VLOOKUP(Table1[[#This Row],[Codigo_insumo]],BD_Insumos!$B:$E,4),"")</f>
        <v>13.596734305430379</v>
      </c>
      <c r="H3666" s="140">
        <v>0.6</v>
      </c>
      <c r="I3666" s="9"/>
      <c r="J3666" s="23">
        <f t="shared" si="57"/>
        <v>8.1580405832582272</v>
      </c>
      <c r="K3666" s="22" t="str">
        <f>IF(I3666&lt;&gt;"",SUMIF(Table1[Codigo_servico],A3666,Table1[Subtotal_insumo]),"")</f>
        <v/>
      </c>
      <c r="L3666" s="18">
        <f>IF(Table1[[#This Row],[Ordem_insumos]]&lt;&gt;0,VLOOKUP(Table1[[#This Row],[Codigo_servico]],Preencher_Orcamento!$B:$D,3,FALSE)*Table1[[#This Row],[Qtde_insumo]],"")</f>
        <v>0</v>
      </c>
      <c r="M3666" s="18">
        <f>IF(Table1[[#This Row],[Ordem_insumos]]&lt;&gt;0,VLOOKUP(Table1[[#This Row],[Codigo_servico]],Preencher_Orcamento!$B:$D,3,FALSE)*Table1[[#This Row],[Subtotal_insumo]],"")</f>
        <v>0</v>
      </c>
    </row>
    <row r="3667" spans="1:13" x14ac:dyDescent="0.25">
      <c r="A3667" s="3">
        <v>90542</v>
      </c>
      <c r="B3667" s="125">
        <v>0</v>
      </c>
      <c r="C3667" s="131" t="s">
        <v>3095</v>
      </c>
      <c r="D3667" s="132"/>
      <c r="E3667" s="4"/>
      <c r="F3667" s="4"/>
      <c r="G3667" s="17" t="str">
        <f>IFERROR(VLOOKUP(Table1[[#This Row],[Codigo_insumo]],BD_Insumos!$B:$E,4),"")</f>
        <v/>
      </c>
      <c r="H3667" s="139"/>
      <c r="I3667" s="5" t="s">
        <v>457</v>
      </c>
      <c r="J3667" s="20" t="str">
        <f t="shared" si="57"/>
        <v/>
      </c>
      <c r="K3667" s="21">
        <f>IF(I3667&lt;&gt;"",SUMIF(Table1[Codigo_servico],A3667,Table1[Subtotal_insumo]),"")</f>
        <v>91.942024948267004</v>
      </c>
      <c r="L3667" s="17" t="str">
        <f>IF(Table1[[#This Row],[Ordem_insumos]]&lt;&gt;0,VLOOKUP(Table1[[#This Row],[Codigo_servico]],Preencher_Orcamento!$B:$D,3,FALSE)*Table1[[#This Row],[Qtde_insumo]],"")</f>
        <v/>
      </c>
      <c r="M3667" s="17" t="str">
        <f>IF(Table1[[#This Row],[Ordem_insumos]]&lt;&gt;0,VLOOKUP(Table1[[#This Row],[Codigo_servico]],Preencher_Orcamento!$B:$D,3,FALSE)*Table1[[#This Row],[Subtotal_insumo]],"")</f>
        <v/>
      </c>
    </row>
    <row r="3668" spans="1:13" x14ac:dyDescent="0.25">
      <c r="A3668" s="6">
        <v>90542</v>
      </c>
      <c r="B3668" s="126">
        <v>1</v>
      </c>
      <c r="C3668" s="133"/>
      <c r="D3668" s="134">
        <v>2041</v>
      </c>
      <c r="E3668" s="7" t="s">
        <v>2192</v>
      </c>
      <c r="F3668" s="8" t="s">
        <v>2140</v>
      </c>
      <c r="G3668" s="16">
        <f>IFERROR(VLOOKUP(Table1[[#This Row],[Codigo_insumo]],BD_Insumos!$B:$E,4),"")</f>
        <v>18.820516146129485</v>
      </c>
      <c r="H3668" s="140">
        <v>1.5</v>
      </c>
      <c r="I3668" s="9"/>
      <c r="J3668" s="22">
        <f t="shared" si="57"/>
        <v>28.230774219194227</v>
      </c>
      <c r="K3668" s="22" t="str">
        <f>IF(I3668&lt;&gt;"",SUMIF(Table1[Codigo_servico],A3668,Table1[Subtotal_insumo]),"")</f>
        <v/>
      </c>
      <c r="L3668" s="16">
        <f>IF(Table1[[#This Row],[Ordem_insumos]]&lt;&gt;0,VLOOKUP(Table1[[#This Row],[Codigo_servico]],Preencher_Orcamento!$B:$D,3,FALSE)*Table1[[#This Row],[Qtde_insumo]],"")</f>
        <v>0</v>
      </c>
      <c r="M3668" s="16">
        <f>IF(Table1[[#This Row],[Ordem_insumos]]&lt;&gt;0,VLOOKUP(Table1[[#This Row],[Codigo_servico]],Preencher_Orcamento!$B:$D,3,FALSE)*Table1[[#This Row],[Subtotal_insumo]],"")</f>
        <v>0</v>
      </c>
    </row>
    <row r="3669" spans="1:13" x14ac:dyDescent="0.25">
      <c r="A3669" s="6">
        <v>90542</v>
      </c>
      <c r="B3669" s="126">
        <v>2</v>
      </c>
      <c r="C3669" s="133"/>
      <c r="D3669" s="134">
        <v>2044</v>
      </c>
      <c r="E3669" s="7" t="s">
        <v>2193</v>
      </c>
      <c r="F3669" s="8" t="s">
        <v>2140</v>
      </c>
      <c r="G3669" s="16">
        <f>IFERROR(VLOOKUP(Table1[[#This Row],[Codigo_insumo]],BD_Insumos!$B:$E,4),"")</f>
        <v>13.596734305430379</v>
      </c>
      <c r="H3669" s="140">
        <v>0.75</v>
      </c>
      <c r="I3669" s="9"/>
      <c r="J3669" s="22">
        <f t="shared" si="57"/>
        <v>10.197550729072784</v>
      </c>
      <c r="K3669" s="22" t="str">
        <f>IF(I3669&lt;&gt;"",SUMIF(Table1[Codigo_servico],A3669,Table1[Subtotal_insumo]),"")</f>
        <v/>
      </c>
      <c r="L3669" s="16">
        <f>IF(Table1[[#This Row],[Ordem_insumos]]&lt;&gt;0,VLOOKUP(Table1[[#This Row],[Codigo_servico]],Preencher_Orcamento!$B:$D,3,FALSE)*Table1[[#This Row],[Qtde_insumo]],"")</f>
        <v>0</v>
      </c>
      <c r="M3669" s="16">
        <f>IF(Table1[[#This Row],[Ordem_insumos]]&lt;&gt;0,VLOOKUP(Table1[[#This Row],[Codigo_servico]],Preencher_Orcamento!$B:$D,3,FALSE)*Table1[[#This Row],[Subtotal_insumo]],"")</f>
        <v>0</v>
      </c>
    </row>
    <row r="3670" spans="1:13" ht="39" x14ac:dyDescent="0.25">
      <c r="A3670" s="6">
        <v>90542</v>
      </c>
      <c r="B3670" s="126">
        <v>3</v>
      </c>
      <c r="C3670" s="133"/>
      <c r="D3670" s="134">
        <v>54844</v>
      </c>
      <c r="E3670" s="7" t="s">
        <v>1267</v>
      </c>
      <c r="F3670" s="8" t="s">
        <v>457</v>
      </c>
      <c r="G3670" s="18">
        <f>IFERROR(VLOOKUP(Table1[[#This Row],[Codigo_insumo]],BD_Insumos!$B:$E,4),"")</f>
        <v>53.5137</v>
      </c>
      <c r="H3670" s="140">
        <v>1</v>
      </c>
      <c r="I3670" s="9"/>
      <c r="J3670" s="23">
        <f t="shared" si="57"/>
        <v>53.5137</v>
      </c>
      <c r="K3670" s="22" t="str">
        <f>IF(I3670&lt;&gt;"",SUMIF(Table1[Codigo_servico],A3670,Table1[Subtotal_insumo]),"")</f>
        <v/>
      </c>
      <c r="L3670" s="18">
        <f>IF(Table1[[#This Row],[Ordem_insumos]]&lt;&gt;0,VLOOKUP(Table1[[#This Row],[Codigo_servico]],Preencher_Orcamento!$B:$D,3,FALSE)*Table1[[#This Row],[Qtde_insumo]],"")</f>
        <v>0</v>
      </c>
      <c r="M3670" s="18">
        <f>IF(Table1[[#This Row],[Ordem_insumos]]&lt;&gt;0,VLOOKUP(Table1[[#This Row],[Codigo_servico]],Preencher_Orcamento!$B:$D,3,FALSE)*Table1[[#This Row],[Subtotal_insumo]],"")</f>
        <v>0</v>
      </c>
    </row>
    <row r="3671" spans="1:13" x14ac:dyDescent="0.25">
      <c r="A3671" s="3">
        <v>90543</v>
      </c>
      <c r="B3671" s="125">
        <v>0</v>
      </c>
      <c r="C3671" s="131" t="s">
        <v>3096</v>
      </c>
      <c r="D3671" s="132"/>
      <c r="E3671" s="4"/>
      <c r="F3671" s="4"/>
      <c r="G3671" s="17" t="str">
        <f>IFERROR(VLOOKUP(Table1[[#This Row],[Codigo_insumo]],BD_Insumos!$B:$E,4),"")</f>
        <v/>
      </c>
      <c r="H3671" s="139"/>
      <c r="I3671" s="5" t="s">
        <v>457</v>
      </c>
      <c r="J3671" s="20" t="str">
        <f t="shared" si="57"/>
        <v/>
      </c>
      <c r="K3671" s="21">
        <f>IF(I3671&lt;&gt;"",SUMIF(Table1[Codigo_servico],A3671,Table1[Subtotal_insumo]),"")</f>
        <v>67.134294968960205</v>
      </c>
      <c r="L3671" s="17" t="str">
        <f>IF(Table1[[#This Row],[Ordem_insumos]]&lt;&gt;0,VLOOKUP(Table1[[#This Row],[Codigo_servico]],Preencher_Orcamento!$B:$D,3,FALSE)*Table1[[#This Row],[Qtde_insumo]],"")</f>
        <v/>
      </c>
      <c r="M3671" s="17" t="str">
        <f>IF(Table1[[#This Row],[Ordem_insumos]]&lt;&gt;0,VLOOKUP(Table1[[#This Row],[Codigo_servico]],Preencher_Orcamento!$B:$D,3,FALSE)*Table1[[#This Row],[Subtotal_insumo]],"")</f>
        <v/>
      </c>
    </row>
    <row r="3672" spans="1:13" x14ac:dyDescent="0.25">
      <c r="A3672" s="6">
        <v>90543</v>
      </c>
      <c r="B3672" s="126">
        <v>1</v>
      </c>
      <c r="C3672" s="133"/>
      <c r="D3672" s="134">
        <v>2044</v>
      </c>
      <c r="E3672" s="7" t="s">
        <v>2193</v>
      </c>
      <c r="F3672" s="8" t="s">
        <v>2140</v>
      </c>
      <c r="G3672" s="16">
        <f>IFERROR(VLOOKUP(Table1[[#This Row],[Codigo_insumo]],BD_Insumos!$B:$E,4),"")</f>
        <v>13.596734305430379</v>
      </c>
      <c r="H3672" s="140">
        <v>0.45</v>
      </c>
      <c r="I3672" s="9"/>
      <c r="J3672" s="22">
        <f t="shared" si="57"/>
        <v>6.1185304374436704</v>
      </c>
      <c r="K3672" s="22" t="str">
        <f>IF(I3672&lt;&gt;"",SUMIF(Table1[Codigo_servico],A3672,Table1[Subtotal_insumo]),"")</f>
        <v/>
      </c>
      <c r="L3672" s="16">
        <f>IF(Table1[[#This Row],[Ordem_insumos]]&lt;&gt;0,VLOOKUP(Table1[[#This Row],[Codigo_servico]],Preencher_Orcamento!$B:$D,3,FALSE)*Table1[[#This Row],[Qtde_insumo]],"")</f>
        <v>0</v>
      </c>
      <c r="M3672" s="16">
        <f>IF(Table1[[#This Row],[Ordem_insumos]]&lt;&gt;0,VLOOKUP(Table1[[#This Row],[Codigo_servico]],Preencher_Orcamento!$B:$D,3,FALSE)*Table1[[#This Row],[Subtotal_insumo]],"")</f>
        <v>0</v>
      </c>
    </row>
    <row r="3673" spans="1:13" x14ac:dyDescent="0.25">
      <c r="A3673" s="6">
        <v>90543</v>
      </c>
      <c r="B3673" s="126">
        <v>2</v>
      </c>
      <c r="C3673" s="133"/>
      <c r="D3673" s="134">
        <v>2041</v>
      </c>
      <c r="E3673" s="7" t="s">
        <v>2192</v>
      </c>
      <c r="F3673" s="8" t="s">
        <v>2140</v>
      </c>
      <c r="G3673" s="16">
        <f>IFERROR(VLOOKUP(Table1[[#This Row],[Codigo_insumo]],BD_Insumos!$B:$E,4),"")</f>
        <v>18.820516146129485</v>
      </c>
      <c r="H3673" s="140">
        <v>0.9</v>
      </c>
      <c r="I3673" s="9"/>
      <c r="J3673" s="22">
        <f t="shared" si="57"/>
        <v>16.938464531516537</v>
      </c>
      <c r="K3673" s="22" t="str">
        <f>IF(I3673&lt;&gt;"",SUMIF(Table1[Codigo_servico],A3673,Table1[Subtotal_insumo]),"")</f>
        <v/>
      </c>
      <c r="L3673" s="16">
        <f>IF(Table1[[#This Row],[Ordem_insumos]]&lt;&gt;0,VLOOKUP(Table1[[#This Row],[Codigo_servico]],Preencher_Orcamento!$B:$D,3,FALSE)*Table1[[#This Row],[Qtde_insumo]],"")</f>
        <v>0</v>
      </c>
      <c r="M3673" s="16">
        <f>IF(Table1[[#This Row],[Ordem_insumos]]&lt;&gt;0,VLOOKUP(Table1[[#This Row],[Codigo_servico]],Preencher_Orcamento!$B:$D,3,FALSE)*Table1[[#This Row],[Subtotal_insumo]],"")</f>
        <v>0</v>
      </c>
    </row>
    <row r="3674" spans="1:13" ht="26.25" x14ac:dyDescent="0.25">
      <c r="A3674" s="6">
        <v>90543</v>
      </c>
      <c r="B3674" s="126">
        <v>3</v>
      </c>
      <c r="C3674" s="133"/>
      <c r="D3674" s="134">
        <v>54845</v>
      </c>
      <c r="E3674" s="7" t="s">
        <v>1268</v>
      </c>
      <c r="F3674" s="8" t="s">
        <v>457</v>
      </c>
      <c r="G3674" s="18">
        <f>IFERROR(VLOOKUP(Table1[[#This Row],[Codigo_insumo]],BD_Insumos!$B:$E,4),"")</f>
        <v>44.077300000000001</v>
      </c>
      <c r="H3674" s="140">
        <v>1</v>
      </c>
      <c r="I3674" s="9"/>
      <c r="J3674" s="23">
        <f t="shared" si="57"/>
        <v>44.077300000000001</v>
      </c>
      <c r="K3674" s="22" t="str">
        <f>IF(I3674&lt;&gt;"",SUMIF(Table1[Codigo_servico],A3674,Table1[Subtotal_insumo]),"")</f>
        <v/>
      </c>
      <c r="L3674" s="18">
        <f>IF(Table1[[#This Row],[Ordem_insumos]]&lt;&gt;0,VLOOKUP(Table1[[#This Row],[Codigo_servico]],Preencher_Orcamento!$B:$D,3,FALSE)*Table1[[#This Row],[Qtde_insumo]],"")</f>
        <v>0</v>
      </c>
      <c r="M3674" s="18">
        <f>IF(Table1[[#This Row],[Ordem_insumos]]&lt;&gt;0,VLOOKUP(Table1[[#This Row],[Codigo_servico]],Preencher_Orcamento!$B:$D,3,FALSE)*Table1[[#This Row],[Subtotal_insumo]],"")</f>
        <v>0</v>
      </c>
    </row>
    <row r="3675" spans="1:13" x14ac:dyDescent="0.25">
      <c r="A3675" s="3">
        <v>90544</v>
      </c>
      <c r="B3675" s="125">
        <v>0</v>
      </c>
      <c r="C3675" s="131" t="s">
        <v>3097</v>
      </c>
      <c r="D3675" s="132"/>
      <c r="E3675" s="4"/>
      <c r="F3675" s="4"/>
      <c r="G3675" s="17" t="str">
        <f>IFERROR(VLOOKUP(Table1[[#This Row],[Codigo_insumo]],BD_Insumos!$B:$E,4),"")</f>
        <v/>
      </c>
      <c r="H3675" s="139"/>
      <c r="I3675" s="5" t="s">
        <v>457</v>
      </c>
      <c r="J3675" s="20" t="str">
        <f t="shared" si="57"/>
        <v/>
      </c>
      <c r="K3675" s="21">
        <f>IF(I3675&lt;&gt;"",SUMIF(Table1[Codigo_servico],A3675,Table1[Subtotal_insumo]),"")</f>
        <v>155.6634599586136</v>
      </c>
      <c r="L3675" s="17" t="str">
        <f>IF(Table1[[#This Row],[Ordem_insumos]]&lt;&gt;0,VLOOKUP(Table1[[#This Row],[Codigo_servico]],Preencher_Orcamento!$B:$D,3,FALSE)*Table1[[#This Row],[Qtde_insumo]],"")</f>
        <v/>
      </c>
      <c r="M3675" s="17" t="str">
        <f>IF(Table1[[#This Row],[Ordem_insumos]]&lt;&gt;0,VLOOKUP(Table1[[#This Row],[Codigo_servico]],Preencher_Orcamento!$B:$D,3,FALSE)*Table1[[#This Row],[Subtotal_insumo]],"")</f>
        <v/>
      </c>
    </row>
    <row r="3676" spans="1:13" x14ac:dyDescent="0.25">
      <c r="A3676" s="6">
        <v>90544</v>
      </c>
      <c r="B3676" s="126">
        <v>1</v>
      </c>
      <c r="C3676" s="133"/>
      <c r="D3676" s="134">
        <v>2044</v>
      </c>
      <c r="E3676" s="7" t="s">
        <v>2193</v>
      </c>
      <c r="F3676" s="8" t="s">
        <v>2140</v>
      </c>
      <c r="G3676" s="16">
        <f>IFERROR(VLOOKUP(Table1[[#This Row],[Codigo_insumo]],BD_Insumos!$B:$E,4),"")</f>
        <v>13.596734305430379</v>
      </c>
      <c r="H3676" s="140">
        <v>0.6</v>
      </c>
      <c r="I3676" s="9"/>
      <c r="J3676" s="22">
        <f t="shared" si="57"/>
        <v>8.1580405832582272</v>
      </c>
      <c r="K3676" s="22" t="str">
        <f>IF(I3676&lt;&gt;"",SUMIF(Table1[Codigo_servico],A3676,Table1[Subtotal_insumo]),"")</f>
        <v/>
      </c>
      <c r="L3676" s="16">
        <f>IF(Table1[[#This Row],[Ordem_insumos]]&lt;&gt;0,VLOOKUP(Table1[[#This Row],[Codigo_servico]],Preencher_Orcamento!$B:$D,3,FALSE)*Table1[[#This Row],[Qtde_insumo]],"")</f>
        <v>0</v>
      </c>
      <c r="M3676" s="16">
        <f>IF(Table1[[#This Row],[Ordem_insumos]]&lt;&gt;0,VLOOKUP(Table1[[#This Row],[Codigo_servico]],Preencher_Orcamento!$B:$D,3,FALSE)*Table1[[#This Row],[Subtotal_insumo]],"")</f>
        <v>0</v>
      </c>
    </row>
    <row r="3677" spans="1:13" x14ac:dyDescent="0.25">
      <c r="A3677" s="6">
        <v>90544</v>
      </c>
      <c r="B3677" s="126">
        <v>2</v>
      </c>
      <c r="C3677" s="133"/>
      <c r="D3677" s="134">
        <v>2041</v>
      </c>
      <c r="E3677" s="7" t="s">
        <v>2192</v>
      </c>
      <c r="F3677" s="8" t="s">
        <v>2140</v>
      </c>
      <c r="G3677" s="16">
        <f>IFERROR(VLOOKUP(Table1[[#This Row],[Codigo_insumo]],BD_Insumos!$B:$E,4),"")</f>
        <v>18.820516146129485</v>
      </c>
      <c r="H3677" s="140">
        <v>1.2</v>
      </c>
      <c r="I3677" s="9"/>
      <c r="J3677" s="22">
        <f t="shared" si="57"/>
        <v>22.584619375355381</v>
      </c>
      <c r="K3677" s="22" t="str">
        <f>IF(I3677&lt;&gt;"",SUMIF(Table1[Codigo_servico],A3677,Table1[Subtotal_insumo]),"")</f>
        <v/>
      </c>
      <c r="L3677" s="16">
        <f>IF(Table1[[#This Row],[Ordem_insumos]]&lt;&gt;0,VLOOKUP(Table1[[#This Row],[Codigo_servico]],Preencher_Orcamento!$B:$D,3,FALSE)*Table1[[#This Row],[Qtde_insumo]],"")</f>
        <v>0</v>
      </c>
      <c r="M3677" s="16">
        <f>IF(Table1[[#This Row],[Ordem_insumos]]&lt;&gt;0,VLOOKUP(Table1[[#This Row],[Codigo_servico]],Preencher_Orcamento!$B:$D,3,FALSE)*Table1[[#This Row],[Subtotal_insumo]],"")</f>
        <v>0</v>
      </c>
    </row>
    <row r="3678" spans="1:13" ht="26.25" x14ac:dyDescent="0.25">
      <c r="A3678" s="6">
        <v>90544</v>
      </c>
      <c r="B3678" s="126">
        <v>3</v>
      </c>
      <c r="C3678" s="133"/>
      <c r="D3678" s="134">
        <v>54846</v>
      </c>
      <c r="E3678" s="7" t="s">
        <v>1269</v>
      </c>
      <c r="F3678" s="8" t="s">
        <v>457</v>
      </c>
      <c r="G3678" s="18">
        <f>IFERROR(VLOOKUP(Table1[[#This Row],[Codigo_insumo]],BD_Insumos!$B:$E,4),"")</f>
        <v>124.9208</v>
      </c>
      <c r="H3678" s="140">
        <v>1</v>
      </c>
      <c r="I3678" s="9"/>
      <c r="J3678" s="23">
        <f t="shared" si="57"/>
        <v>124.9208</v>
      </c>
      <c r="K3678" s="22" t="str">
        <f>IF(I3678&lt;&gt;"",SUMIF(Table1[Codigo_servico],A3678,Table1[Subtotal_insumo]),"")</f>
        <v/>
      </c>
      <c r="L3678" s="18">
        <f>IF(Table1[[#This Row],[Ordem_insumos]]&lt;&gt;0,VLOOKUP(Table1[[#This Row],[Codigo_servico]],Preencher_Orcamento!$B:$D,3,FALSE)*Table1[[#This Row],[Qtde_insumo]],"")</f>
        <v>0</v>
      </c>
      <c r="M3678" s="18">
        <f>IF(Table1[[#This Row],[Ordem_insumos]]&lt;&gt;0,VLOOKUP(Table1[[#This Row],[Codigo_servico]],Preencher_Orcamento!$B:$D,3,FALSE)*Table1[[#This Row],[Subtotal_insumo]],"")</f>
        <v>0</v>
      </c>
    </row>
    <row r="3679" spans="1:13" x14ac:dyDescent="0.25">
      <c r="A3679" s="3">
        <v>90545</v>
      </c>
      <c r="B3679" s="125">
        <v>0</v>
      </c>
      <c r="C3679" s="131" t="s">
        <v>3098</v>
      </c>
      <c r="D3679" s="132"/>
      <c r="E3679" s="4"/>
      <c r="F3679" s="4"/>
      <c r="G3679" s="17" t="str">
        <f>IFERROR(VLOOKUP(Table1[[#This Row],[Codigo_insumo]],BD_Insumos!$B:$E,4),"")</f>
        <v/>
      </c>
      <c r="H3679" s="139"/>
      <c r="I3679" s="5" t="s">
        <v>457</v>
      </c>
      <c r="J3679" s="20" t="str">
        <f t="shared" si="57"/>
        <v/>
      </c>
      <c r="K3679" s="21">
        <f>IF(I3679&lt;&gt;"",SUMIF(Table1[Codigo_servico],A3679,Table1[Subtotal_insumo]),"")</f>
        <v>250.93222494826699</v>
      </c>
      <c r="L3679" s="17" t="str">
        <f>IF(Table1[[#This Row],[Ordem_insumos]]&lt;&gt;0,VLOOKUP(Table1[[#This Row],[Codigo_servico]],Preencher_Orcamento!$B:$D,3,FALSE)*Table1[[#This Row],[Qtde_insumo]],"")</f>
        <v/>
      </c>
      <c r="M3679" s="17" t="str">
        <f>IF(Table1[[#This Row],[Ordem_insumos]]&lt;&gt;0,VLOOKUP(Table1[[#This Row],[Codigo_servico]],Preencher_Orcamento!$B:$D,3,FALSE)*Table1[[#This Row],[Subtotal_insumo]],"")</f>
        <v/>
      </c>
    </row>
    <row r="3680" spans="1:13" ht="26.25" x14ac:dyDescent="0.25">
      <c r="A3680" s="6">
        <v>90545</v>
      </c>
      <c r="B3680" s="126">
        <v>1</v>
      </c>
      <c r="C3680" s="133"/>
      <c r="D3680" s="134">
        <v>54847</v>
      </c>
      <c r="E3680" s="7" t="s">
        <v>1270</v>
      </c>
      <c r="F3680" s="8" t="s">
        <v>457</v>
      </c>
      <c r="G3680" s="16">
        <f>IFERROR(VLOOKUP(Table1[[#This Row],[Codigo_insumo]],BD_Insumos!$B:$E,4),"")</f>
        <v>212.50389999999999</v>
      </c>
      <c r="H3680" s="140">
        <v>1</v>
      </c>
      <c r="I3680" s="9"/>
      <c r="J3680" s="22">
        <f t="shared" si="57"/>
        <v>212.50389999999999</v>
      </c>
      <c r="K3680" s="22" t="str">
        <f>IF(I3680&lt;&gt;"",SUMIF(Table1[Codigo_servico],A3680,Table1[Subtotal_insumo]),"")</f>
        <v/>
      </c>
      <c r="L3680" s="16">
        <f>IF(Table1[[#This Row],[Ordem_insumos]]&lt;&gt;0,VLOOKUP(Table1[[#This Row],[Codigo_servico]],Preencher_Orcamento!$B:$D,3,FALSE)*Table1[[#This Row],[Qtde_insumo]],"")</f>
        <v>0</v>
      </c>
      <c r="M3680" s="16">
        <f>IF(Table1[[#This Row],[Ordem_insumos]]&lt;&gt;0,VLOOKUP(Table1[[#This Row],[Codigo_servico]],Preencher_Orcamento!$B:$D,3,FALSE)*Table1[[#This Row],[Subtotal_insumo]],"")</f>
        <v>0</v>
      </c>
    </row>
    <row r="3681" spans="1:13" x14ac:dyDescent="0.25">
      <c r="A3681" s="6">
        <v>90545</v>
      </c>
      <c r="B3681" s="126">
        <v>2</v>
      </c>
      <c r="C3681" s="133"/>
      <c r="D3681" s="134">
        <v>2041</v>
      </c>
      <c r="E3681" s="7" t="s">
        <v>2192</v>
      </c>
      <c r="F3681" s="8" t="s">
        <v>2140</v>
      </c>
      <c r="G3681" s="16">
        <f>IFERROR(VLOOKUP(Table1[[#This Row],[Codigo_insumo]],BD_Insumos!$B:$E,4),"")</f>
        <v>18.820516146129485</v>
      </c>
      <c r="H3681" s="140">
        <v>1.5</v>
      </c>
      <c r="I3681" s="9"/>
      <c r="J3681" s="22">
        <f t="shared" si="57"/>
        <v>28.230774219194227</v>
      </c>
      <c r="K3681" s="22" t="str">
        <f>IF(I3681&lt;&gt;"",SUMIF(Table1[Codigo_servico],A3681,Table1[Subtotal_insumo]),"")</f>
        <v/>
      </c>
      <c r="L3681" s="16">
        <f>IF(Table1[[#This Row],[Ordem_insumos]]&lt;&gt;0,VLOOKUP(Table1[[#This Row],[Codigo_servico]],Preencher_Orcamento!$B:$D,3,FALSE)*Table1[[#This Row],[Qtde_insumo]],"")</f>
        <v>0</v>
      </c>
      <c r="M3681" s="16">
        <f>IF(Table1[[#This Row],[Ordem_insumos]]&lt;&gt;0,VLOOKUP(Table1[[#This Row],[Codigo_servico]],Preencher_Orcamento!$B:$D,3,FALSE)*Table1[[#This Row],[Subtotal_insumo]],"")</f>
        <v>0</v>
      </c>
    </row>
    <row r="3682" spans="1:13" x14ac:dyDescent="0.25">
      <c r="A3682" s="6">
        <v>90545</v>
      </c>
      <c r="B3682" s="126">
        <v>3</v>
      </c>
      <c r="C3682" s="133"/>
      <c r="D3682" s="134">
        <v>2044</v>
      </c>
      <c r="E3682" s="7" t="s">
        <v>2193</v>
      </c>
      <c r="F3682" s="8" t="s">
        <v>2140</v>
      </c>
      <c r="G3682" s="16">
        <f>IFERROR(VLOOKUP(Table1[[#This Row],[Codigo_insumo]],BD_Insumos!$B:$E,4),"")</f>
        <v>13.596734305430379</v>
      </c>
      <c r="H3682" s="140">
        <v>0.75</v>
      </c>
      <c r="I3682" s="9"/>
      <c r="J3682" s="22">
        <f t="shared" si="57"/>
        <v>10.197550729072784</v>
      </c>
      <c r="K3682" s="22" t="str">
        <f>IF(I3682&lt;&gt;"",SUMIF(Table1[Codigo_servico],A3682,Table1[Subtotal_insumo]),"")</f>
        <v/>
      </c>
      <c r="L3682" s="16">
        <f>IF(Table1[[#This Row],[Ordem_insumos]]&lt;&gt;0,VLOOKUP(Table1[[#This Row],[Codigo_servico]],Preencher_Orcamento!$B:$D,3,FALSE)*Table1[[#This Row],[Qtde_insumo]],"")</f>
        <v>0</v>
      </c>
      <c r="M3682" s="16">
        <f>IF(Table1[[#This Row],[Ordem_insumos]]&lt;&gt;0,VLOOKUP(Table1[[#This Row],[Codigo_servico]],Preencher_Orcamento!$B:$D,3,FALSE)*Table1[[#This Row],[Subtotal_insumo]],"")</f>
        <v>0</v>
      </c>
    </row>
    <row r="3683" spans="1:13" x14ac:dyDescent="0.25">
      <c r="A3683" s="3">
        <v>90550</v>
      </c>
      <c r="B3683" s="125">
        <v>0</v>
      </c>
      <c r="C3683" s="131" t="s">
        <v>3099</v>
      </c>
      <c r="D3683" s="132"/>
      <c r="E3683" s="4"/>
      <c r="F3683" s="4"/>
      <c r="G3683" s="17" t="str">
        <f>IFERROR(VLOOKUP(Table1[[#This Row],[Codigo_insumo]],BD_Insumos!$B:$E,4),"")</f>
        <v/>
      </c>
      <c r="H3683" s="139"/>
      <c r="I3683" s="5" t="s">
        <v>457</v>
      </c>
      <c r="J3683" s="20" t="str">
        <f t="shared" si="57"/>
        <v/>
      </c>
      <c r="K3683" s="21">
        <f>IF(I3683&lt;&gt;"",SUMIF(Table1[Codigo_servico],A3683,Table1[Subtotal_insumo]),"")</f>
        <v>135.19152494826702</v>
      </c>
      <c r="L3683" s="17" t="str">
        <f>IF(Table1[[#This Row],[Ordem_insumos]]&lt;&gt;0,VLOOKUP(Table1[[#This Row],[Codigo_servico]],Preencher_Orcamento!$B:$D,3,FALSE)*Table1[[#This Row],[Qtde_insumo]],"")</f>
        <v/>
      </c>
      <c r="M3683" s="17" t="str">
        <f>IF(Table1[[#This Row],[Ordem_insumos]]&lt;&gt;0,VLOOKUP(Table1[[#This Row],[Codigo_servico]],Preencher_Orcamento!$B:$D,3,FALSE)*Table1[[#This Row],[Subtotal_insumo]],"")</f>
        <v/>
      </c>
    </row>
    <row r="3684" spans="1:13" x14ac:dyDescent="0.25">
      <c r="A3684" s="6">
        <v>90550</v>
      </c>
      <c r="B3684" s="126">
        <v>1</v>
      </c>
      <c r="C3684" s="133"/>
      <c r="D3684" s="134">
        <v>2041</v>
      </c>
      <c r="E3684" s="7" t="s">
        <v>2192</v>
      </c>
      <c r="F3684" s="8" t="s">
        <v>2140</v>
      </c>
      <c r="G3684" s="16">
        <f>IFERROR(VLOOKUP(Table1[[#This Row],[Codigo_insumo]],BD_Insumos!$B:$E,4),"")</f>
        <v>18.820516146129485</v>
      </c>
      <c r="H3684" s="140">
        <v>1.5</v>
      </c>
      <c r="I3684" s="9"/>
      <c r="J3684" s="22">
        <f t="shared" si="57"/>
        <v>28.230774219194227</v>
      </c>
      <c r="K3684" s="22" t="str">
        <f>IF(I3684&lt;&gt;"",SUMIF(Table1[Codigo_servico],A3684,Table1[Subtotal_insumo]),"")</f>
        <v/>
      </c>
      <c r="L3684" s="16">
        <f>IF(Table1[[#This Row],[Ordem_insumos]]&lt;&gt;0,VLOOKUP(Table1[[#This Row],[Codigo_servico]],Preencher_Orcamento!$B:$D,3,FALSE)*Table1[[#This Row],[Qtde_insumo]],"")</f>
        <v>0</v>
      </c>
      <c r="M3684" s="16">
        <f>IF(Table1[[#This Row],[Ordem_insumos]]&lt;&gt;0,VLOOKUP(Table1[[#This Row],[Codigo_servico]],Preencher_Orcamento!$B:$D,3,FALSE)*Table1[[#This Row],[Subtotal_insumo]],"")</f>
        <v>0</v>
      </c>
    </row>
    <row r="3685" spans="1:13" x14ac:dyDescent="0.25">
      <c r="A3685" s="6">
        <v>90550</v>
      </c>
      <c r="B3685" s="126">
        <v>2</v>
      </c>
      <c r="C3685" s="133"/>
      <c r="D3685" s="134">
        <v>2044</v>
      </c>
      <c r="E3685" s="7" t="s">
        <v>2193</v>
      </c>
      <c r="F3685" s="8" t="s">
        <v>2140</v>
      </c>
      <c r="G3685" s="16">
        <f>IFERROR(VLOOKUP(Table1[[#This Row],[Codigo_insumo]],BD_Insumos!$B:$E,4),"")</f>
        <v>13.596734305430379</v>
      </c>
      <c r="H3685" s="140">
        <v>0.75</v>
      </c>
      <c r="I3685" s="9"/>
      <c r="J3685" s="22">
        <f t="shared" si="57"/>
        <v>10.197550729072784</v>
      </c>
      <c r="K3685" s="22" t="str">
        <f>IF(I3685&lt;&gt;"",SUMIF(Table1[Codigo_servico],A3685,Table1[Subtotal_insumo]),"")</f>
        <v/>
      </c>
      <c r="L3685" s="16">
        <f>IF(Table1[[#This Row],[Ordem_insumos]]&lt;&gt;0,VLOOKUP(Table1[[#This Row],[Codigo_servico]],Preencher_Orcamento!$B:$D,3,FALSE)*Table1[[#This Row],[Qtde_insumo]],"")</f>
        <v>0</v>
      </c>
      <c r="M3685" s="16">
        <f>IF(Table1[[#This Row],[Ordem_insumos]]&lt;&gt;0,VLOOKUP(Table1[[#This Row],[Codigo_servico]],Preencher_Orcamento!$B:$D,3,FALSE)*Table1[[#This Row],[Subtotal_insumo]],"")</f>
        <v>0</v>
      </c>
    </row>
    <row r="3686" spans="1:13" ht="51.75" x14ac:dyDescent="0.25">
      <c r="A3686" s="6">
        <v>90550</v>
      </c>
      <c r="B3686" s="126">
        <v>3</v>
      </c>
      <c r="C3686" s="133"/>
      <c r="D3686" s="134">
        <v>54824</v>
      </c>
      <c r="E3686" s="7" t="s">
        <v>1263</v>
      </c>
      <c r="F3686" s="8" t="s">
        <v>457</v>
      </c>
      <c r="G3686" s="16">
        <f>IFERROR(VLOOKUP(Table1[[#This Row],[Codigo_insumo]],BD_Insumos!$B:$E,4),"")</f>
        <v>96.763199999999998</v>
      </c>
      <c r="H3686" s="140">
        <v>1</v>
      </c>
      <c r="I3686" s="9"/>
      <c r="J3686" s="22">
        <f t="shared" si="57"/>
        <v>96.763199999999998</v>
      </c>
      <c r="K3686" s="22" t="str">
        <f>IF(I3686&lt;&gt;"",SUMIF(Table1[Codigo_servico],A3686,Table1[Subtotal_insumo]),"")</f>
        <v/>
      </c>
      <c r="L3686" s="16">
        <f>IF(Table1[[#This Row],[Ordem_insumos]]&lt;&gt;0,VLOOKUP(Table1[[#This Row],[Codigo_servico]],Preencher_Orcamento!$B:$D,3,FALSE)*Table1[[#This Row],[Qtde_insumo]],"")</f>
        <v>0</v>
      </c>
      <c r="M3686" s="16">
        <f>IF(Table1[[#This Row],[Ordem_insumos]]&lt;&gt;0,VLOOKUP(Table1[[#This Row],[Codigo_servico]],Preencher_Orcamento!$B:$D,3,FALSE)*Table1[[#This Row],[Subtotal_insumo]],"")</f>
        <v>0</v>
      </c>
    </row>
    <row r="3687" spans="1:13" x14ac:dyDescent="0.25">
      <c r="A3687" s="3">
        <v>90551</v>
      </c>
      <c r="B3687" s="125">
        <v>0</v>
      </c>
      <c r="C3687" s="131" t="s">
        <v>3100</v>
      </c>
      <c r="D3687" s="132"/>
      <c r="E3687" s="4"/>
      <c r="F3687" s="4"/>
      <c r="G3687" s="17" t="str">
        <f>IFERROR(VLOOKUP(Table1[[#This Row],[Codigo_insumo]],BD_Insumos!$B:$E,4),"")</f>
        <v/>
      </c>
      <c r="H3687" s="139"/>
      <c r="I3687" s="5" t="s">
        <v>457</v>
      </c>
      <c r="J3687" s="20" t="str">
        <f t="shared" si="57"/>
        <v/>
      </c>
      <c r="K3687" s="21">
        <f>IF(I3687&lt;&gt;"",SUMIF(Table1[Codigo_servico],A3687,Table1[Subtotal_insumo]),"")</f>
        <v>187.85756659768936</v>
      </c>
      <c r="L3687" s="17" t="str">
        <f>IF(Table1[[#This Row],[Ordem_insumos]]&lt;&gt;0,VLOOKUP(Table1[[#This Row],[Codigo_servico]],Preencher_Orcamento!$B:$D,3,FALSE)*Table1[[#This Row],[Qtde_insumo]],"")</f>
        <v/>
      </c>
      <c r="M3687" s="17" t="str">
        <f>IF(Table1[[#This Row],[Ordem_insumos]]&lt;&gt;0,VLOOKUP(Table1[[#This Row],[Codigo_servico]],Preencher_Orcamento!$B:$D,3,FALSE)*Table1[[#This Row],[Subtotal_insumo]],"")</f>
        <v/>
      </c>
    </row>
    <row r="3688" spans="1:13" x14ac:dyDescent="0.25">
      <c r="A3688" s="6">
        <v>90551</v>
      </c>
      <c r="B3688" s="126">
        <v>1</v>
      </c>
      <c r="C3688" s="133"/>
      <c r="D3688" s="134">
        <v>2041</v>
      </c>
      <c r="E3688" s="7" t="s">
        <v>2192</v>
      </c>
      <c r="F3688" s="8" t="s">
        <v>2140</v>
      </c>
      <c r="G3688" s="16">
        <f>IFERROR(VLOOKUP(Table1[[#This Row],[Codigo_insumo]],BD_Insumos!$B:$E,4),"")</f>
        <v>18.820516146129485</v>
      </c>
      <c r="H3688" s="140">
        <v>2</v>
      </c>
      <c r="I3688" s="9"/>
      <c r="J3688" s="22">
        <f t="shared" si="57"/>
        <v>37.64103229225897</v>
      </c>
      <c r="K3688" s="25" t="str">
        <f>IF(I3688&lt;&gt;"",SUMIF(Table1[Codigo_servico],A3688,Table1[Subtotal_insumo]),"")</f>
        <v/>
      </c>
      <c r="L3688" s="16">
        <f>IF(Table1[[#This Row],[Ordem_insumos]]&lt;&gt;0,VLOOKUP(Table1[[#This Row],[Codigo_servico]],Preencher_Orcamento!$B:$D,3,FALSE)*Table1[[#This Row],[Qtde_insumo]],"")</f>
        <v>0</v>
      </c>
      <c r="M3688" s="16">
        <f>IF(Table1[[#This Row],[Ordem_insumos]]&lt;&gt;0,VLOOKUP(Table1[[#This Row],[Codigo_servico]],Preencher_Orcamento!$B:$D,3,FALSE)*Table1[[#This Row],[Subtotal_insumo]],"")</f>
        <v>0</v>
      </c>
    </row>
    <row r="3689" spans="1:13" x14ac:dyDescent="0.25">
      <c r="A3689" s="6">
        <v>90551</v>
      </c>
      <c r="B3689" s="126">
        <v>2</v>
      </c>
      <c r="C3689" s="133"/>
      <c r="D3689" s="134">
        <v>2044</v>
      </c>
      <c r="E3689" s="7" t="s">
        <v>2193</v>
      </c>
      <c r="F3689" s="8" t="s">
        <v>2140</v>
      </c>
      <c r="G3689" s="16">
        <f>IFERROR(VLOOKUP(Table1[[#This Row],[Codigo_insumo]],BD_Insumos!$B:$E,4),"")</f>
        <v>13.596734305430379</v>
      </c>
      <c r="H3689" s="140">
        <v>1</v>
      </c>
      <c r="I3689" s="9"/>
      <c r="J3689" s="22">
        <f t="shared" si="57"/>
        <v>13.596734305430379</v>
      </c>
      <c r="K3689" s="25" t="str">
        <f>IF(I3689&lt;&gt;"",SUMIF(Table1[Codigo_servico],A3689,Table1[Subtotal_insumo]),"")</f>
        <v/>
      </c>
      <c r="L3689" s="16">
        <f>IF(Table1[[#This Row],[Ordem_insumos]]&lt;&gt;0,VLOOKUP(Table1[[#This Row],[Codigo_servico]],Preencher_Orcamento!$B:$D,3,FALSE)*Table1[[#This Row],[Qtde_insumo]],"")</f>
        <v>0</v>
      </c>
      <c r="M3689" s="16">
        <f>IF(Table1[[#This Row],[Ordem_insumos]]&lt;&gt;0,VLOOKUP(Table1[[#This Row],[Codigo_servico]],Preencher_Orcamento!$B:$D,3,FALSE)*Table1[[#This Row],[Subtotal_insumo]],"")</f>
        <v>0</v>
      </c>
    </row>
    <row r="3690" spans="1:13" ht="51.75" x14ac:dyDescent="0.25">
      <c r="A3690" s="6">
        <v>90551</v>
      </c>
      <c r="B3690" s="126">
        <v>3</v>
      </c>
      <c r="C3690" s="133"/>
      <c r="D3690" s="134">
        <v>54826</v>
      </c>
      <c r="E3690" s="7" t="s">
        <v>1264</v>
      </c>
      <c r="F3690" s="8" t="s">
        <v>457</v>
      </c>
      <c r="G3690" s="16">
        <f>IFERROR(VLOOKUP(Table1[[#This Row],[Codigo_insumo]],BD_Insumos!$B:$E,4),"")</f>
        <v>136.6198</v>
      </c>
      <c r="H3690" s="140">
        <v>1</v>
      </c>
      <c r="I3690" s="9"/>
      <c r="J3690" s="22">
        <f t="shared" si="57"/>
        <v>136.6198</v>
      </c>
      <c r="K3690" s="25" t="str">
        <f>IF(I3690&lt;&gt;"",SUMIF(Table1[Codigo_servico],A3690,Table1[Subtotal_insumo]),"")</f>
        <v/>
      </c>
      <c r="L3690" s="16">
        <f>IF(Table1[[#This Row],[Ordem_insumos]]&lt;&gt;0,VLOOKUP(Table1[[#This Row],[Codigo_servico]],Preencher_Orcamento!$B:$D,3,FALSE)*Table1[[#This Row],[Qtde_insumo]],"")</f>
        <v>0</v>
      </c>
      <c r="M3690" s="16">
        <f>IF(Table1[[#This Row],[Ordem_insumos]]&lt;&gt;0,VLOOKUP(Table1[[#This Row],[Codigo_servico]],Preencher_Orcamento!$B:$D,3,FALSE)*Table1[[#This Row],[Subtotal_insumo]],"")</f>
        <v>0</v>
      </c>
    </row>
    <row r="3691" spans="1:13" x14ac:dyDescent="0.25">
      <c r="A3691" s="3">
        <v>90555</v>
      </c>
      <c r="B3691" s="125">
        <v>0</v>
      </c>
      <c r="C3691" s="131" t="s">
        <v>3101</v>
      </c>
      <c r="D3691" s="132"/>
      <c r="E3691" s="4"/>
      <c r="F3691" s="4"/>
      <c r="G3691" s="17" t="str">
        <f>IFERROR(VLOOKUP(Table1[[#This Row],[Codigo_insumo]],BD_Insumos!$B:$E,4),"")</f>
        <v/>
      </c>
      <c r="H3691" s="139"/>
      <c r="I3691" s="5" t="s">
        <v>58</v>
      </c>
      <c r="J3691" s="20" t="str">
        <f t="shared" si="57"/>
        <v/>
      </c>
      <c r="K3691" s="21">
        <f>IF(I3691&lt;&gt;"",SUMIF(Table1[Codigo_servico],A3691,Table1[Subtotal_insumo]),"")</f>
        <v>34.095269840887589</v>
      </c>
      <c r="L3691" s="17" t="str">
        <f>IF(Table1[[#This Row],[Ordem_insumos]]&lt;&gt;0,VLOOKUP(Table1[[#This Row],[Codigo_servico]],Preencher_Orcamento!$B:$D,3,FALSE)*Table1[[#This Row],[Qtde_insumo]],"")</f>
        <v/>
      </c>
      <c r="M3691" s="17" t="str">
        <f>IF(Table1[[#This Row],[Ordem_insumos]]&lt;&gt;0,VLOOKUP(Table1[[#This Row],[Codigo_servico]],Preencher_Orcamento!$B:$D,3,FALSE)*Table1[[#This Row],[Subtotal_insumo]],"")</f>
        <v/>
      </c>
    </row>
    <row r="3692" spans="1:13" x14ac:dyDescent="0.25">
      <c r="A3692" s="6">
        <v>90555</v>
      </c>
      <c r="B3692" s="126">
        <v>1</v>
      </c>
      <c r="C3692" s="133"/>
      <c r="D3692" s="134">
        <v>2099</v>
      </c>
      <c r="E3692" s="7" t="s">
        <v>2205</v>
      </c>
      <c r="F3692" s="8" t="s">
        <v>2140</v>
      </c>
      <c r="G3692" s="16">
        <f>IFERROR(VLOOKUP(Table1[[#This Row],[Codigo_insumo]],BD_Insumos!$B:$E,4),"")</f>
        <v>12.627877718847255</v>
      </c>
      <c r="H3692" s="140">
        <v>2.7</v>
      </c>
      <c r="I3692" s="9"/>
      <c r="J3692" s="22">
        <f t="shared" si="57"/>
        <v>34.095269840887589</v>
      </c>
      <c r="K3692" s="25" t="str">
        <f>IF(I3692&lt;&gt;"",SUMIF(Table1[Codigo_servico],A3692,Table1[Subtotal_insumo]),"")</f>
        <v/>
      </c>
      <c r="L3692" s="16">
        <f>IF(Table1[[#This Row],[Ordem_insumos]]&lt;&gt;0,VLOOKUP(Table1[[#This Row],[Codigo_servico]],Preencher_Orcamento!$B:$D,3,FALSE)*Table1[[#This Row],[Qtde_insumo]],"")</f>
        <v>0</v>
      </c>
      <c r="M3692" s="16">
        <f>IF(Table1[[#This Row],[Ordem_insumos]]&lt;&gt;0,VLOOKUP(Table1[[#This Row],[Codigo_servico]],Preencher_Orcamento!$B:$D,3,FALSE)*Table1[[#This Row],[Subtotal_insumo]],"")</f>
        <v>0</v>
      </c>
    </row>
    <row r="3693" spans="1:13" x14ac:dyDescent="0.25">
      <c r="A3693" s="3">
        <v>90556</v>
      </c>
      <c r="B3693" s="125">
        <v>0</v>
      </c>
      <c r="C3693" s="131" t="s">
        <v>3102</v>
      </c>
      <c r="D3693" s="132"/>
      <c r="E3693" s="4"/>
      <c r="F3693" s="4"/>
      <c r="G3693" s="17" t="str">
        <f>IFERROR(VLOOKUP(Table1[[#This Row],[Codigo_insumo]],BD_Insumos!$B:$E,4),"")</f>
        <v/>
      </c>
      <c r="H3693" s="139"/>
      <c r="I3693" s="5" t="s">
        <v>58</v>
      </c>
      <c r="J3693" s="20" t="str">
        <f t="shared" si="57"/>
        <v/>
      </c>
      <c r="K3693" s="21">
        <f>IF(I3693&lt;&gt;"",SUMIF(Table1[Codigo_servico],A3693,Table1[Subtotal_insumo]),"")</f>
        <v>111.89581315654176</v>
      </c>
      <c r="L3693" s="17" t="str">
        <f>IF(Table1[[#This Row],[Ordem_insumos]]&lt;&gt;0,VLOOKUP(Table1[[#This Row],[Codigo_servico]],Preencher_Orcamento!$B:$D,3,FALSE)*Table1[[#This Row],[Qtde_insumo]],"")</f>
        <v/>
      </c>
      <c r="M3693" s="17" t="str">
        <f>IF(Table1[[#This Row],[Ordem_insumos]]&lt;&gt;0,VLOOKUP(Table1[[#This Row],[Codigo_servico]],Preencher_Orcamento!$B:$D,3,FALSE)*Table1[[#This Row],[Subtotal_insumo]],"")</f>
        <v/>
      </c>
    </row>
    <row r="3694" spans="1:13" x14ac:dyDescent="0.25">
      <c r="A3694" s="6">
        <v>90556</v>
      </c>
      <c r="B3694" s="126">
        <v>1</v>
      </c>
      <c r="C3694" s="133"/>
      <c r="D3694" s="134">
        <v>2099</v>
      </c>
      <c r="E3694" s="7" t="s">
        <v>2205</v>
      </c>
      <c r="F3694" s="8" t="s">
        <v>2140</v>
      </c>
      <c r="G3694" s="16">
        <f>IFERROR(VLOOKUP(Table1[[#This Row],[Codigo_insumo]],BD_Insumos!$B:$E,4),"")</f>
        <v>12.627877718847255</v>
      </c>
      <c r="H3694" s="140">
        <v>3</v>
      </c>
      <c r="I3694" s="9"/>
      <c r="J3694" s="22">
        <f t="shared" si="57"/>
        <v>37.883633156541762</v>
      </c>
      <c r="K3694" s="25" t="str">
        <f>IF(I3694&lt;&gt;"",SUMIF(Table1[Codigo_servico],A3694,Table1[Subtotal_insumo]),"")</f>
        <v/>
      </c>
      <c r="L3694" s="16">
        <f>IF(Table1[[#This Row],[Ordem_insumos]]&lt;&gt;0,VLOOKUP(Table1[[#This Row],[Codigo_servico]],Preencher_Orcamento!$B:$D,3,FALSE)*Table1[[#This Row],[Qtde_insumo]],"")</f>
        <v>0</v>
      </c>
      <c r="M3694" s="16">
        <f>IF(Table1[[#This Row],[Ordem_insumos]]&lt;&gt;0,VLOOKUP(Table1[[#This Row],[Codigo_servico]],Preencher_Orcamento!$B:$D,3,FALSE)*Table1[[#This Row],[Subtotal_insumo]],"")</f>
        <v>0</v>
      </c>
    </row>
    <row r="3695" spans="1:13" x14ac:dyDescent="0.25">
      <c r="A3695" s="6">
        <v>90556</v>
      </c>
      <c r="B3695" s="126">
        <v>2</v>
      </c>
      <c r="C3695" s="133"/>
      <c r="D3695" s="134">
        <v>10543</v>
      </c>
      <c r="E3695" s="7" t="s">
        <v>91</v>
      </c>
      <c r="F3695" s="8" t="s">
        <v>58</v>
      </c>
      <c r="G3695" s="16">
        <f>IFERROR(VLOOKUP(Table1[[#This Row],[Codigo_insumo]],BD_Insumos!$B:$E,4),"")</f>
        <v>67.283799999999999</v>
      </c>
      <c r="H3695" s="140">
        <v>1.1000000000000001</v>
      </c>
      <c r="I3695" s="9"/>
      <c r="J3695" s="22">
        <f t="shared" si="57"/>
        <v>74.012180000000001</v>
      </c>
      <c r="K3695" s="25" t="str">
        <f>IF(I3695&lt;&gt;"",SUMIF(Table1[Codigo_servico],A3695,Table1[Subtotal_insumo]),"")</f>
        <v/>
      </c>
      <c r="L3695" s="16">
        <f>IF(Table1[[#This Row],[Ordem_insumos]]&lt;&gt;0,VLOOKUP(Table1[[#This Row],[Codigo_servico]],Preencher_Orcamento!$B:$D,3,FALSE)*Table1[[#This Row],[Qtde_insumo]],"")</f>
        <v>0</v>
      </c>
      <c r="M3695" s="16">
        <f>IF(Table1[[#This Row],[Ordem_insumos]]&lt;&gt;0,VLOOKUP(Table1[[#This Row],[Codigo_servico]],Preencher_Orcamento!$B:$D,3,FALSE)*Table1[[#This Row],[Subtotal_insumo]],"")</f>
        <v>0</v>
      </c>
    </row>
    <row r="3696" spans="1:13" x14ac:dyDescent="0.25">
      <c r="A3696" s="3">
        <v>90557</v>
      </c>
      <c r="B3696" s="125">
        <v>0</v>
      </c>
      <c r="C3696" s="131" t="s">
        <v>3103</v>
      </c>
      <c r="D3696" s="132"/>
      <c r="E3696" s="4"/>
      <c r="F3696" s="4"/>
      <c r="G3696" s="17" t="str">
        <f>IFERROR(VLOOKUP(Table1[[#This Row],[Codigo_insumo]],BD_Insumos!$B:$E,4),"")</f>
        <v/>
      </c>
      <c r="H3696" s="139"/>
      <c r="I3696" s="5" t="s">
        <v>58</v>
      </c>
      <c r="J3696" s="20" t="str">
        <f t="shared" si="57"/>
        <v/>
      </c>
      <c r="K3696" s="21">
        <f>IF(I3696&lt;&gt;"",SUMIF(Table1[Codigo_servico],A3696,Table1[Subtotal_insumo]),"")</f>
        <v>298.94111064154566</v>
      </c>
      <c r="L3696" s="17" t="str">
        <f>IF(Table1[[#This Row],[Ordem_insumos]]&lt;&gt;0,VLOOKUP(Table1[[#This Row],[Codigo_servico]],Preencher_Orcamento!$B:$D,3,FALSE)*Table1[[#This Row],[Qtde_insumo]],"")</f>
        <v/>
      </c>
      <c r="M3696" s="17" t="str">
        <f>IF(Table1[[#This Row],[Ordem_insumos]]&lt;&gt;0,VLOOKUP(Table1[[#This Row],[Codigo_servico]],Preencher_Orcamento!$B:$D,3,FALSE)*Table1[[#This Row],[Subtotal_insumo]],"")</f>
        <v/>
      </c>
    </row>
    <row r="3697" spans="1:13" x14ac:dyDescent="0.25">
      <c r="A3697" s="6">
        <v>90557</v>
      </c>
      <c r="B3697" s="126">
        <v>1</v>
      </c>
      <c r="C3697" s="133"/>
      <c r="D3697" s="134">
        <v>10604</v>
      </c>
      <c r="E3697" s="7" t="s">
        <v>114</v>
      </c>
      <c r="F3697" s="8" t="s">
        <v>58</v>
      </c>
      <c r="G3697" s="16">
        <f>IFERROR(VLOOKUP(Table1[[#This Row],[Codigo_insumo]],BD_Insumos!$B:$E,4),"")</f>
        <v>182.33539999999999</v>
      </c>
      <c r="H3697" s="140">
        <v>1.05</v>
      </c>
      <c r="I3697" s="9"/>
      <c r="J3697" s="22">
        <f t="shared" si="57"/>
        <v>191.45217</v>
      </c>
      <c r="K3697" s="25" t="str">
        <f>IF(I3697&lt;&gt;"",SUMIF(Table1[Codigo_servico],A3697,Table1[Subtotal_insumo]),"")</f>
        <v/>
      </c>
      <c r="L3697" s="16">
        <f>IF(Table1[[#This Row],[Ordem_insumos]]&lt;&gt;0,VLOOKUP(Table1[[#This Row],[Codigo_servico]],Preencher_Orcamento!$B:$D,3,FALSE)*Table1[[#This Row],[Qtde_insumo]],"")</f>
        <v>0</v>
      </c>
      <c r="M3697" s="16">
        <f>IF(Table1[[#This Row],[Ordem_insumos]]&lt;&gt;0,VLOOKUP(Table1[[#This Row],[Codigo_servico]],Preencher_Orcamento!$B:$D,3,FALSE)*Table1[[#This Row],[Subtotal_insumo]],"")</f>
        <v>0</v>
      </c>
    </row>
    <row r="3698" spans="1:13" x14ac:dyDescent="0.25">
      <c r="A3698" s="6">
        <v>90557</v>
      </c>
      <c r="B3698" s="126">
        <v>2</v>
      </c>
      <c r="C3698" s="133"/>
      <c r="D3698" s="134">
        <v>2020</v>
      </c>
      <c r="E3698" s="7" t="s">
        <v>2188</v>
      </c>
      <c r="F3698" s="8" t="s">
        <v>2140</v>
      </c>
      <c r="G3698" s="16">
        <f>IFERROR(VLOOKUP(Table1[[#This Row],[Codigo_insumo]],BD_Insumos!$B:$E,4),"")</f>
        <v>15.860837164231068</v>
      </c>
      <c r="H3698" s="140">
        <v>2</v>
      </c>
      <c r="I3698" s="9"/>
      <c r="J3698" s="22">
        <f t="shared" si="57"/>
        <v>31.721674328462136</v>
      </c>
      <c r="K3698" s="25" t="str">
        <f>IF(I3698&lt;&gt;"",SUMIF(Table1[Codigo_servico],A3698,Table1[Subtotal_insumo]),"")</f>
        <v/>
      </c>
      <c r="L3698" s="16">
        <f>IF(Table1[[#This Row],[Ordem_insumos]]&lt;&gt;0,VLOOKUP(Table1[[#This Row],[Codigo_servico]],Preencher_Orcamento!$B:$D,3,FALSE)*Table1[[#This Row],[Qtde_insumo]],"")</f>
        <v>0</v>
      </c>
      <c r="M3698" s="16">
        <f>IF(Table1[[#This Row],[Ordem_insumos]]&lt;&gt;0,VLOOKUP(Table1[[#This Row],[Codigo_servico]],Preencher_Orcamento!$B:$D,3,FALSE)*Table1[[#This Row],[Subtotal_insumo]],"")</f>
        <v>0</v>
      </c>
    </row>
    <row r="3699" spans="1:13" x14ac:dyDescent="0.25">
      <c r="A3699" s="6">
        <v>90557</v>
      </c>
      <c r="B3699" s="126">
        <v>3</v>
      </c>
      <c r="C3699" s="133"/>
      <c r="D3699" s="134">
        <v>2099</v>
      </c>
      <c r="E3699" s="7" t="s">
        <v>2205</v>
      </c>
      <c r="F3699" s="8" t="s">
        <v>2140</v>
      </c>
      <c r="G3699" s="16">
        <f>IFERROR(VLOOKUP(Table1[[#This Row],[Codigo_insumo]],BD_Insumos!$B:$E,4),"")</f>
        <v>12.627877718847255</v>
      </c>
      <c r="H3699" s="140">
        <v>6</v>
      </c>
      <c r="I3699" s="9"/>
      <c r="J3699" s="22">
        <f t="shared" si="57"/>
        <v>75.767266313083525</v>
      </c>
      <c r="K3699" s="25" t="str">
        <f>IF(I3699&lt;&gt;"",SUMIF(Table1[Codigo_servico],A3699,Table1[Subtotal_insumo]),"")</f>
        <v/>
      </c>
      <c r="L3699" s="16">
        <f>IF(Table1[[#This Row],[Ordem_insumos]]&lt;&gt;0,VLOOKUP(Table1[[#This Row],[Codigo_servico]],Preencher_Orcamento!$B:$D,3,FALSE)*Table1[[#This Row],[Qtde_insumo]],"")</f>
        <v>0</v>
      </c>
      <c r="M3699" s="16">
        <f>IF(Table1[[#This Row],[Ordem_insumos]]&lt;&gt;0,VLOOKUP(Table1[[#This Row],[Codigo_servico]],Preencher_Orcamento!$B:$D,3,FALSE)*Table1[[#This Row],[Subtotal_insumo]],"")</f>
        <v>0</v>
      </c>
    </row>
    <row r="3700" spans="1:13" x14ac:dyDescent="0.25">
      <c r="A3700" s="3">
        <v>90558</v>
      </c>
      <c r="B3700" s="125">
        <v>0</v>
      </c>
      <c r="C3700" s="131" t="s">
        <v>3104</v>
      </c>
      <c r="D3700" s="132"/>
      <c r="E3700" s="4"/>
      <c r="F3700" s="4"/>
      <c r="G3700" s="17" t="str">
        <f>IFERROR(VLOOKUP(Table1[[#This Row],[Codigo_insumo]],BD_Insumos!$B:$E,4),"")</f>
        <v/>
      </c>
      <c r="H3700" s="139"/>
      <c r="I3700" s="5" t="s">
        <v>170</v>
      </c>
      <c r="J3700" s="20" t="str">
        <f t="shared" si="57"/>
        <v/>
      </c>
      <c r="K3700" s="21">
        <f>IF(I3700&lt;&gt;"",SUMIF(Table1[Codigo_servico],A3700,Table1[Subtotal_insumo]),"")</f>
        <v>155.82734266701453</v>
      </c>
      <c r="L3700" s="17" t="str">
        <f>IF(Table1[[#This Row],[Ordem_insumos]]&lt;&gt;0,VLOOKUP(Table1[[#This Row],[Codigo_servico]],Preencher_Orcamento!$B:$D,3,FALSE)*Table1[[#This Row],[Qtde_insumo]],"")</f>
        <v/>
      </c>
      <c r="M3700" s="17" t="str">
        <f>IF(Table1[[#This Row],[Ordem_insumos]]&lt;&gt;0,VLOOKUP(Table1[[#This Row],[Codigo_servico]],Preencher_Orcamento!$B:$D,3,FALSE)*Table1[[#This Row],[Subtotal_insumo]],"")</f>
        <v/>
      </c>
    </row>
    <row r="3701" spans="1:13" ht="26.25" x14ac:dyDescent="0.25">
      <c r="A3701" s="6">
        <v>90558</v>
      </c>
      <c r="B3701" s="126">
        <v>1</v>
      </c>
      <c r="C3701" s="133"/>
      <c r="D3701" s="134">
        <v>14022</v>
      </c>
      <c r="E3701" s="7" t="s">
        <v>290</v>
      </c>
      <c r="F3701" s="8" t="s">
        <v>197</v>
      </c>
      <c r="G3701" s="16">
        <f>IFERROR(VLOOKUP(Table1[[#This Row],[Codigo_insumo]],BD_Insumos!$B:$E,4),"")</f>
        <v>20.04</v>
      </c>
      <c r="H3701" s="140">
        <v>0.27</v>
      </c>
      <c r="I3701" s="9"/>
      <c r="J3701" s="22">
        <f t="shared" si="57"/>
        <v>5.4108000000000001</v>
      </c>
      <c r="K3701" s="22" t="str">
        <f>IF(I3701&lt;&gt;"",SUMIF(Table1[Codigo_servico],A3701,Table1[Subtotal_insumo]),"")</f>
        <v/>
      </c>
      <c r="L3701" s="16">
        <f>IF(Table1[[#This Row],[Ordem_insumos]]&lt;&gt;0,VLOOKUP(Table1[[#This Row],[Codigo_servico]],Preencher_Orcamento!$B:$D,3,FALSE)*Table1[[#This Row],[Qtde_insumo]],"")</f>
        <v>0</v>
      </c>
      <c r="M3701" s="16">
        <f>IF(Table1[[#This Row],[Ordem_insumos]]&lt;&gt;0,VLOOKUP(Table1[[#This Row],[Codigo_servico]],Preencher_Orcamento!$B:$D,3,FALSE)*Table1[[#This Row],[Subtotal_insumo]],"")</f>
        <v>0</v>
      </c>
    </row>
    <row r="3702" spans="1:13" ht="26.25" x14ac:dyDescent="0.25">
      <c r="A3702" s="6">
        <v>90558</v>
      </c>
      <c r="B3702" s="126">
        <v>2</v>
      </c>
      <c r="C3702" s="133"/>
      <c r="D3702" s="134">
        <v>14040</v>
      </c>
      <c r="E3702" s="7" t="s">
        <v>299</v>
      </c>
      <c r="F3702" s="8" t="s">
        <v>168</v>
      </c>
      <c r="G3702" s="16">
        <f>IFERROR(VLOOKUP(Table1[[#This Row],[Codigo_insumo]],BD_Insumos!$B:$E,4),"")</f>
        <v>7.3939000000000004</v>
      </c>
      <c r="H3702" s="140">
        <v>0.5</v>
      </c>
      <c r="I3702" s="9"/>
      <c r="J3702" s="22">
        <f t="shared" si="57"/>
        <v>3.6969500000000002</v>
      </c>
      <c r="K3702" s="22" t="str">
        <f>IF(I3702&lt;&gt;"",SUMIF(Table1[Codigo_servico],A3702,Table1[Subtotal_insumo]),"")</f>
        <v/>
      </c>
      <c r="L3702" s="16">
        <f>IF(Table1[[#This Row],[Ordem_insumos]]&lt;&gt;0,VLOOKUP(Table1[[#This Row],[Codigo_servico]],Preencher_Orcamento!$B:$D,3,FALSE)*Table1[[#This Row],[Qtde_insumo]],"")</f>
        <v>0</v>
      </c>
      <c r="M3702" s="16">
        <f>IF(Table1[[#This Row],[Ordem_insumos]]&lt;&gt;0,VLOOKUP(Table1[[#This Row],[Codigo_servico]],Preencher_Orcamento!$B:$D,3,FALSE)*Table1[[#This Row],[Subtotal_insumo]],"")</f>
        <v>0</v>
      </c>
    </row>
    <row r="3703" spans="1:13" x14ac:dyDescent="0.25">
      <c r="A3703" s="6">
        <v>90558</v>
      </c>
      <c r="B3703" s="126">
        <v>3</v>
      </c>
      <c r="C3703" s="133"/>
      <c r="D3703" s="134">
        <v>2099</v>
      </c>
      <c r="E3703" s="7" t="s">
        <v>2205</v>
      </c>
      <c r="F3703" s="8" t="s">
        <v>2140</v>
      </c>
      <c r="G3703" s="18">
        <f>IFERROR(VLOOKUP(Table1[[#This Row],[Codigo_insumo]],BD_Insumos!$B:$E,4),"")</f>
        <v>12.627877718847255</v>
      </c>
      <c r="H3703" s="140">
        <v>3.0611000000000002</v>
      </c>
      <c r="I3703" s="9"/>
      <c r="J3703" s="23">
        <f t="shared" si="57"/>
        <v>38.655196485163337</v>
      </c>
      <c r="K3703" s="22" t="str">
        <f>IF(I3703&lt;&gt;"",SUMIF(Table1[Codigo_servico],A3703,Table1[Subtotal_insumo]),"")</f>
        <v/>
      </c>
      <c r="L3703" s="18">
        <f>IF(Table1[[#This Row],[Ordem_insumos]]&lt;&gt;0,VLOOKUP(Table1[[#This Row],[Codigo_servico]],Preencher_Orcamento!$B:$D,3,FALSE)*Table1[[#This Row],[Qtde_insumo]],"")</f>
        <v>0</v>
      </c>
      <c r="M3703" s="18">
        <f>IF(Table1[[#This Row],[Ordem_insumos]]&lt;&gt;0,VLOOKUP(Table1[[#This Row],[Codigo_servico]],Preencher_Orcamento!$B:$D,3,FALSE)*Table1[[#This Row],[Subtotal_insumo]],"")</f>
        <v>0</v>
      </c>
    </row>
    <row r="3704" spans="1:13" x14ac:dyDescent="0.25">
      <c r="A3704" s="6">
        <v>90558</v>
      </c>
      <c r="B3704" s="126">
        <v>4</v>
      </c>
      <c r="C3704" s="133"/>
      <c r="D3704" s="134">
        <v>2020</v>
      </c>
      <c r="E3704" s="7" t="s">
        <v>2188</v>
      </c>
      <c r="F3704" s="8" t="s">
        <v>2140</v>
      </c>
      <c r="G3704" s="18">
        <f>IFERROR(VLOOKUP(Table1[[#This Row],[Codigo_insumo]],BD_Insumos!$B:$E,4),"")</f>
        <v>15.860837164231068</v>
      </c>
      <c r="H3704" s="140">
        <v>4.03</v>
      </c>
      <c r="I3704" s="9"/>
      <c r="J3704" s="23">
        <f t="shared" si="57"/>
        <v>63.919173771851206</v>
      </c>
      <c r="K3704" s="22" t="str">
        <f>IF(I3704&lt;&gt;"",SUMIF(Table1[Codigo_servico],A3704,Table1[Subtotal_insumo]),"")</f>
        <v/>
      </c>
      <c r="L3704" s="18">
        <f>IF(Table1[[#This Row],[Ordem_insumos]]&lt;&gt;0,VLOOKUP(Table1[[#This Row],[Codigo_servico]],Preencher_Orcamento!$B:$D,3,FALSE)*Table1[[#This Row],[Qtde_insumo]],"")</f>
        <v>0</v>
      </c>
      <c r="M3704" s="18">
        <f>IF(Table1[[#This Row],[Ordem_insumos]]&lt;&gt;0,VLOOKUP(Table1[[#This Row],[Codigo_servico]],Preencher_Orcamento!$B:$D,3,FALSE)*Table1[[#This Row],[Subtotal_insumo]],"")</f>
        <v>0</v>
      </c>
    </row>
    <row r="3705" spans="1:13" x14ac:dyDescent="0.25">
      <c r="A3705" s="6">
        <v>90558</v>
      </c>
      <c r="B3705" s="126">
        <v>5</v>
      </c>
      <c r="C3705" s="133"/>
      <c r="D3705" s="134">
        <v>12580</v>
      </c>
      <c r="E3705" s="7" t="s">
        <v>246</v>
      </c>
      <c r="F3705" s="8" t="s">
        <v>457</v>
      </c>
      <c r="G3705" s="18">
        <f>IFERROR(VLOOKUP(Table1[[#This Row],[Codigo_insumo]],BD_Insumos!$B:$E,4),"")</f>
        <v>0.25140000000000001</v>
      </c>
      <c r="H3705" s="140">
        <v>84</v>
      </c>
      <c r="I3705" s="9"/>
      <c r="J3705" s="23">
        <f t="shared" si="57"/>
        <v>21.117599999999999</v>
      </c>
      <c r="K3705" s="22" t="str">
        <f>IF(I3705&lt;&gt;"",SUMIF(Table1[Codigo_servico],A3705,Table1[Subtotal_insumo]),"")</f>
        <v/>
      </c>
      <c r="L3705" s="18">
        <f>IF(Table1[[#This Row],[Ordem_insumos]]&lt;&gt;0,VLOOKUP(Table1[[#This Row],[Codigo_servico]],Preencher_Orcamento!$B:$D,3,FALSE)*Table1[[#This Row],[Qtde_insumo]],"")</f>
        <v>0</v>
      </c>
      <c r="M3705" s="18">
        <f>IF(Table1[[#This Row],[Ordem_insumos]]&lt;&gt;0,VLOOKUP(Table1[[#This Row],[Codigo_servico]],Preencher_Orcamento!$B:$D,3,FALSE)*Table1[[#This Row],[Subtotal_insumo]],"")</f>
        <v>0</v>
      </c>
    </row>
    <row r="3706" spans="1:13" ht="26.25" x14ac:dyDescent="0.25">
      <c r="A3706" s="6">
        <v>90558</v>
      </c>
      <c r="B3706" s="126">
        <v>6</v>
      </c>
      <c r="C3706" s="133"/>
      <c r="D3706" s="134">
        <v>10636</v>
      </c>
      <c r="E3706" s="7" t="s">
        <v>146</v>
      </c>
      <c r="F3706" s="8" t="s">
        <v>58</v>
      </c>
      <c r="G3706" s="18">
        <f>IFERROR(VLOOKUP(Table1[[#This Row],[Codigo_insumo]],BD_Insumos!$B:$E,4),"")</f>
        <v>318.20740000000001</v>
      </c>
      <c r="H3706" s="140">
        <v>1.89E-2</v>
      </c>
      <c r="I3706" s="9"/>
      <c r="J3706" s="23">
        <f t="shared" si="57"/>
        <v>6.0141198600000001</v>
      </c>
      <c r="K3706" s="22" t="str">
        <f>IF(I3706&lt;&gt;"",SUMIF(Table1[Codigo_servico],A3706,Table1[Subtotal_insumo]),"")</f>
        <v/>
      </c>
      <c r="L3706" s="18">
        <f>IF(Table1[[#This Row],[Ordem_insumos]]&lt;&gt;0,VLOOKUP(Table1[[#This Row],[Codigo_servico]],Preencher_Orcamento!$B:$D,3,FALSE)*Table1[[#This Row],[Qtde_insumo]],"")</f>
        <v>0</v>
      </c>
      <c r="M3706" s="18">
        <f>IF(Table1[[#This Row],[Ordem_insumos]]&lt;&gt;0,VLOOKUP(Table1[[#This Row],[Codigo_servico]],Preencher_Orcamento!$B:$D,3,FALSE)*Table1[[#This Row],[Subtotal_insumo]],"")</f>
        <v>0</v>
      </c>
    </row>
    <row r="3707" spans="1:13" ht="26.25" x14ac:dyDescent="0.25">
      <c r="A3707" s="6">
        <v>90558</v>
      </c>
      <c r="B3707" s="126">
        <v>7</v>
      </c>
      <c r="C3707" s="133"/>
      <c r="D3707" s="134">
        <v>10648</v>
      </c>
      <c r="E3707" s="7" t="s">
        <v>158</v>
      </c>
      <c r="F3707" s="8" t="s">
        <v>58</v>
      </c>
      <c r="G3707" s="18">
        <f>IFERROR(VLOOKUP(Table1[[#This Row],[Codigo_insumo]],BD_Insumos!$B:$E,4),"")</f>
        <v>359.69349999999997</v>
      </c>
      <c r="H3707" s="140">
        <v>4.7300000000000002E-2</v>
      </c>
      <c r="I3707" s="9"/>
      <c r="J3707" s="23">
        <f t="shared" si="57"/>
        <v>17.013502549999998</v>
      </c>
      <c r="K3707" s="22" t="str">
        <f>IF(I3707&lt;&gt;"",SUMIF(Table1[Codigo_servico],A3707,Table1[Subtotal_insumo]),"")</f>
        <v/>
      </c>
      <c r="L3707" s="18">
        <f>IF(Table1[[#This Row],[Ordem_insumos]]&lt;&gt;0,VLOOKUP(Table1[[#This Row],[Codigo_servico]],Preencher_Orcamento!$B:$D,3,FALSE)*Table1[[#This Row],[Qtde_insumo]],"")</f>
        <v>0</v>
      </c>
      <c r="M3707" s="18">
        <f>IF(Table1[[#This Row],[Ordem_insumos]]&lt;&gt;0,VLOOKUP(Table1[[#This Row],[Codigo_servico]],Preencher_Orcamento!$B:$D,3,FALSE)*Table1[[#This Row],[Subtotal_insumo]],"")</f>
        <v>0</v>
      </c>
    </row>
    <row r="3708" spans="1:13" x14ac:dyDescent="0.25">
      <c r="A3708" s="3">
        <v>90559</v>
      </c>
      <c r="B3708" s="125">
        <v>0</v>
      </c>
      <c r="C3708" s="131" t="s">
        <v>3105</v>
      </c>
      <c r="D3708" s="132"/>
      <c r="E3708" s="4"/>
      <c r="F3708" s="4"/>
      <c r="G3708" s="17" t="str">
        <f>IFERROR(VLOOKUP(Table1[[#This Row],[Codigo_insumo]],BD_Insumos!$B:$E,4),"")</f>
        <v/>
      </c>
      <c r="H3708" s="139"/>
      <c r="I3708" s="5" t="s">
        <v>170</v>
      </c>
      <c r="J3708" s="20" t="str">
        <f t="shared" si="57"/>
        <v/>
      </c>
      <c r="K3708" s="21">
        <f>IF(I3708&lt;&gt;"",SUMIF(Table1[Codigo_servico],A3708,Table1[Subtotal_insumo]),"")</f>
        <v>213.7358293566493</v>
      </c>
      <c r="L3708" s="17" t="str">
        <f>IF(Table1[[#This Row],[Ordem_insumos]]&lt;&gt;0,VLOOKUP(Table1[[#This Row],[Codigo_servico]],Preencher_Orcamento!$B:$D,3,FALSE)*Table1[[#This Row],[Qtde_insumo]],"")</f>
        <v/>
      </c>
      <c r="M3708" s="17" t="str">
        <f>IF(Table1[[#This Row],[Ordem_insumos]]&lt;&gt;0,VLOOKUP(Table1[[#This Row],[Codigo_servico]],Preencher_Orcamento!$B:$D,3,FALSE)*Table1[[#This Row],[Subtotal_insumo]],"")</f>
        <v/>
      </c>
    </row>
    <row r="3709" spans="1:13" x14ac:dyDescent="0.25">
      <c r="A3709" s="6">
        <v>90559</v>
      </c>
      <c r="B3709" s="126">
        <v>1</v>
      </c>
      <c r="C3709" s="133"/>
      <c r="D3709" s="134">
        <v>12580</v>
      </c>
      <c r="E3709" s="7" t="s">
        <v>246</v>
      </c>
      <c r="F3709" s="8" t="s">
        <v>457</v>
      </c>
      <c r="G3709" s="16">
        <f>IFERROR(VLOOKUP(Table1[[#This Row],[Codigo_insumo]],BD_Insumos!$B:$E,4),"")</f>
        <v>0.25140000000000001</v>
      </c>
      <c r="H3709" s="140">
        <v>159</v>
      </c>
      <c r="I3709" s="9"/>
      <c r="J3709" s="22">
        <f t="shared" si="57"/>
        <v>39.9726</v>
      </c>
      <c r="K3709" s="22" t="str">
        <f>IF(I3709&lt;&gt;"",SUMIF(Table1[Codigo_servico],A3709,Table1[Subtotal_insumo]),"")</f>
        <v/>
      </c>
      <c r="L3709" s="16">
        <f>IF(Table1[[#This Row],[Ordem_insumos]]&lt;&gt;0,VLOOKUP(Table1[[#This Row],[Codigo_servico]],Preencher_Orcamento!$B:$D,3,FALSE)*Table1[[#This Row],[Qtde_insumo]],"")</f>
        <v>0</v>
      </c>
      <c r="M3709" s="16">
        <f>IF(Table1[[#This Row],[Ordem_insumos]]&lt;&gt;0,VLOOKUP(Table1[[#This Row],[Codigo_servico]],Preencher_Orcamento!$B:$D,3,FALSE)*Table1[[#This Row],[Subtotal_insumo]],"")</f>
        <v>0</v>
      </c>
    </row>
    <row r="3710" spans="1:13" ht="26.25" x14ac:dyDescent="0.25">
      <c r="A3710" s="6">
        <v>90559</v>
      </c>
      <c r="B3710" s="126">
        <v>2</v>
      </c>
      <c r="C3710" s="133"/>
      <c r="D3710" s="134">
        <v>10636</v>
      </c>
      <c r="E3710" s="7" t="s">
        <v>146</v>
      </c>
      <c r="F3710" s="8" t="s">
        <v>58</v>
      </c>
      <c r="G3710" s="16">
        <f>IFERROR(VLOOKUP(Table1[[#This Row],[Codigo_insumo]],BD_Insumos!$B:$E,4),"")</f>
        <v>318.20740000000001</v>
      </c>
      <c r="H3710" s="140">
        <v>1.54E-2</v>
      </c>
      <c r="I3710" s="9"/>
      <c r="J3710" s="22">
        <f t="shared" si="57"/>
        <v>4.9003939600000006</v>
      </c>
      <c r="K3710" s="22" t="str">
        <f>IF(I3710&lt;&gt;"",SUMIF(Table1[Codigo_servico],A3710,Table1[Subtotal_insumo]),"")</f>
        <v/>
      </c>
      <c r="L3710" s="16">
        <f>IF(Table1[[#This Row],[Ordem_insumos]]&lt;&gt;0,VLOOKUP(Table1[[#This Row],[Codigo_servico]],Preencher_Orcamento!$B:$D,3,FALSE)*Table1[[#This Row],[Qtde_insumo]],"")</f>
        <v>0</v>
      </c>
      <c r="M3710" s="16">
        <f>IF(Table1[[#This Row],[Ordem_insumos]]&lt;&gt;0,VLOOKUP(Table1[[#This Row],[Codigo_servico]],Preencher_Orcamento!$B:$D,3,FALSE)*Table1[[#This Row],[Subtotal_insumo]],"")</f>
        <v>0</v>
      </c>
    </row>
    <row r="3711" spans="1:13" ht="26.25" x14ac:dyDescent="0.25">
      <c r="A3711" s="6">
        <v>90559</v>
      </c>
      <c r="B3711" s="126">
        <v>3</v>
      </c>
      <c r="C3711" s="133"/>
      <c r="D3711" s="134">
        <v>10648</v>
      </c>
      <c r="E3711" s="7" t="s">
        <v>158</v>
      </c>
      <c r="F3711" s="8" t="s">
        <v>58</v>
      </c>
      <c r="G3711" s="18">
        <f>IFERROR(VLOOKUP(Table1[[#This Row],[Codigo_insumo]],BD_Insumos!$B:$E,4),"")</f>
        <v>359.69349999999997</v>
      </c>
      <c r="H3711" s="140">
        <v>6.5000000000000002E-2</v>
      </c>
      <c r="I3711" s="9"/>
      <c r="J3711" s="23">
        <f t="shared" si="57"/>
        <v>23.380077499999999</v>
      </c>
      <c r="K3711" s="22" t="str">
        <f>IF(I3711&lt;&gt;"",SUMIF(Table1[Codigo_servico],A3711,Table1[Subtotal_insumo]),"")</f>
        <v/>
      </c>
      <c r="L3711" s="18">
        <f>IF(Table1[[#This Row],[Ordem_insumos]]&lt;&gt;0,VLOOKUP(Table1[[#This Row],[Codigo_servico]],Preencher_Orcamento!$B:$D,3,FALSE)*Table1[[#This Row],[Qtde_insumo]],"")</f>
        <v>0</v>
      </c>
      <c r="M3711" s="18">
        <f>IF(Table1[[#This Row],[Ordem_insumos]]&lt;&gt;0,VLOOKUP(Table1[[#This Row],[Codigo_servico]],Preencher_Orcamento!$B:$D,3,FALSE)*Table1[[#This Row],[Subtotal_insumo]],"")</f>
        <v>0</v>
      </c>
    </row>
    <row r="3712" spans="1:13" x14ac:dyDescent="0.25">
      <c r="A3712" s="6">
        <v>90559</v>
      </c>
      <c r="B3712" s="126">
        <v>4</v>
      </c>
      <c r="C3712" s="133"/>
      <c r="D3712" s="134">
        <v>2020</v>
      </c>
      <c r="E3712" s="7" t="s">
        <v>2188</v>
      </c>
      <c r="F3712" s="8" t="s">
        <v>2140</v>
      </c>
      <c r="G3712" s="18">
        <f>IFERROR(VLOOKUP(Table1[[#This Row],[Codigo_insumo]],BD_Insumos!$B:$E,4),"")</f>
        <v>15.860837164231068</v>
      </c>
      <c r="H3712" s="140">
        <v>4.49</v>
      </c>
      <c r="I3712" s="9"/>
      <c r="J3712" s="23">
        <f t="shared" si="57"/>
        <v>71.215158867397491</v>
      </c>
      <c r="K3712" s="22" t="str">
        <f>IF(I3712&lt;&gt;"",SUMIF(Table1[Codigo_servico],A3712,Table1[Subtotal_insumo]),"")</f>
        <v/>
      </c>
      <c r="L3712" s="18">
        <f>IF(Table1[[#This Row],[Ordem_insumos]]&lt;&gt;0,VLOOKUP(Table1[[#This Row],[Codigo_servico]],Preencher_Orcamento!$B:$D,3,FALSE)*Table1[[#This Row],[Qtde_insumo]],"")</f>
        <v>0</v>
      </c>
      <c r="M3712" s="18">
        <f>IF(Table1[[#This Row],[Ordem_insumos]]&lt;&gt;0,VLOOKUP(Table1[[#This Row],[Codigo_servico]],Preencher_Orcamento!$B:$D,3,FALSE)*Table1[[#This Row],[Subtotal_insumo]],"")</f>
        <v>0</v>
      </c>
    </row>
    <row r="3713" spans="1:13" ht="26.25" x14ac:dyDescent="0.25">
      <c r="A3713" s="6">
        <v>90559</v>
      </c>
      <c r="B3713" s="126">
        <v>5</v>
      </c>
      <c r="C3713" s="133"/>
      <c r="D3713" s="134">
        <v>14022</v>
      </c>
      <c r="E3713" s="7" t="s">
        <v>290</v>
      </c>
      <c r="F3713" s="8" t="s">
        <v>197</v>
      </c>
      <c r="G3713" s="18">
        <f>IFERROR(VLOOKUP(Table1[[#This Row],[Codigo_insumo]],BD_Insumos!$B:$E,4),"")</f>
        <v>20.04</v>
      </c>
      <c r="H3713" s="140">
        <v>0.27</v>
      </c>
      <c r="I3713" s="9"/>
      <c r="J3713" s="23">
        <f t="shared" si="57"/>
        <v>5.4108000000000001</v>
      </c>
      <c r="K3713" s="22" t="str">
        <f>IF(I3713&lt;&gt;"",SUMIF(Table1[Codigo_servico],A3713,Table1[Subtotal_insumo]),"")</f>
        <v/>
      </c>
      <c r="L3713" s="18">
        <f>IF(Table1[[#This Row],[Ordem_insumos]]&lt;&gt;0,VLOOKUP(Table1[[#This Row],[Codigo_servico]],Preencher_Orcamento!$B:$D,3,FALSE)*Table1[[#This Row],[Qtde_insumo]],"")</f>
        <v>0</v>
      </c>
      <c r="M3713" s="18">
        <f>IF(Table1[[#This Row],[Ordem_insumos]]&lt;&gt;0,VLOOKUP(Table1[[#This Row],[Codigo_servico]],Preencher_Orcamento!$B:$D,3,FALSE)*Table1[[#This Row],[Subtotal_insumo]],"")</f>
        <v>0</v>
      </c>
    </row>
    <row r="3714" spans="1:13" x14ac:dyDescent="0.25">
      <c r="A3714" s="6">
        <v>90559</v>
      </c>
      <c r="B3714" s="126">
        <v>6</v>
      </c>
      <c r="C3714" s="133"/>
      <c r="D3714" s="134">
        <v>2099</v>
      </c>
      <c r="E3714" s="7" t="s">
        <v>2205</v>
      </c>
      <c r="F3714" s="8" t="s">
        <v>2140</v>
      </c>
      <c r="G3714" s="18">
        <f>IFERROR(VLOOKUP(Table1[[#This Row],[Codigo_insumo]],BD_Insumos!$B:$E,4),"")</f>
        <v>12.627877718847255</v>
      </c>
      <c r="H3714" s="140">
        <v>5.16</v>
      </c>
      <c r="I3714" s="9"/>
      <c r="J3714" s="23">
        <f t="shared" ref="J3714:J3777" si="58">IF(I3714="",G3714*H3714,"")</f>
        <v>65.159849029251845</v>
      </c>
      <c r="K3714" s="22" t="str">
        <f>IF(I3714&lt;&gt;"",SUMIF(Table1[Codigo_servico],A3714,Table1[Subtotal_insumo]),"")</f>
        <v/>
      </c>
      <c r="L3714" s="18">
        <f>IF(Table1[[#This Row],[Ordem_insumos]]&lt;&gt;0,VLOOKUP(Table1[[#This Row],[Codigo_servico]],Preencher_Orcamento!$B:$D,3,FALSE)*Table1[[#This Row],[Qtde_insumo]],"")</f>
        <v>0</v>
      </c>
      <c r="M3714" s="18">
        <f>IF(Table1[[#This Row],[Ordem_insumos]]&lt;&gt;0,VLOOKUP(Table1[[#This Row],[Codigo_servico]],Preencher_Orcamento!$B:$D,3,FALSE)*Table1[[#This Row],[Subtotal_insumo]],"")</f>
        <v>0</v>
      </c>
    </row>
    <row r="3715" spans="1:13" ht="26.25" x14ac:dyDescent="0.25">
      <c r="A3715" s="6">
        <v>90559</v>
      </c>
      <c r="B3715" s="126">
        <v>7</v>
      </c>
      <c r="C3715" s="133"/>
      <c r="D3715" s="134">
        <v>14040</v>
      </c>
      <c r="E3715" s="7" t="s">
        <v>299</v>
      </c>
      <c r="F3715" s="8" t="s">
        <v>168</v>
      </c>
      <c r="G3715" s="18">
        <f>IFERROR(VLOOKUP(Table1[[#This Row],[Codigo_insumo]],BD_Insumos!$B:$E,4),"")</f>
        <v>7.3939000000000004</v>
      </c>
      <c r="H3715" s="140">
        <v>0.5</v>
      </c>
      <c r="I3715" s="9"/>
      <c r="J3715" s="23">
        <f t="shared" si="58"/>
        <v>3.6969500000000002</v>
      </c>
      <c r="K3715" s="22" t="str">
        <f>IF(I3715&lt;&gt;"",SUMIF(Table1[Codigo_servico],A3715,Table1[Subtotal_insumo]),"")</f>
        <v/>
      </c>
      <c r="L3715" s="18">
        <f>IF(Table1[[#This Row],[Ordem_insumos]]&lt;&gt;0,VLOOKUP(Table1[[#This Row],[Codigo_servico]],Preencher_Orcamento!$B:$D,3,FALSE)*Table1[[#This Row],[Qtde_insumo]],"")</f>
        <v>0</v>
      </c>
      <c r="M3715" s="18">
        <f>IF(Table1[[#This Row],[Ordem_insumos]]&lt;&gt;0,VLOOKUP(Table1[[#This Row],[Codigo_servico]],Preencher_Orcamento!$B:$D,3,FALSE)*Table1[[#This Row],[Subtotal_insumo]],"")</f>
        <v>0</v>
      </c>
    </row>
    <row r="3716" spans="1:13" x14ac:dyDescent="0.25">
      <c r="A3716" s="3">
        <v>90560</v>
      </c>
      <c r="B3716" s="125">
        <v>0</v>
      </c>
      <c r="C3716" s="131" t="s">
        <v>3106</v>
      </c>
      <c r="D3716" s="132"/>
      <c r="E3716" s="4"/>
      <c r="F3716" s="4"/>
      <c r="G3716" s="17" t="str">
        <f>IFERROR(VLOOKUP(Table1[[#This Row],[Codigo_insumo]],BD_Insumos!$B:$E,4),"")</f>
        <v/>
      </c>
      <c r="H3716" s="139"/>
      <c r="I3716" s="5" t="s">
        <v>170</v>
      </c>
      <c r="J3716" s="20" t="str">
        <f t="shared" si="58"/>
        <v/>
      </c>
      <c r="K3716" s="21">
        <f>IF(I3716&lt;&gt;"",SUMIF(Table1[Codigo_servico],A3716,Table1[Subtotal_insumo]),"")</f>
        <v>134.15012849611384</v>
      </c>
      <c r="L3716" s="17" t="str">
        <f>IF(Table1[[#This Row],[Ordem_insumos]]&lt;&gt;0,VLOOKUP(Table1[[#This Row],[Codigo_servico]],Preencher_Orcamento!$B:$D,3,FALSE)*Table1[[#This Row],[Qtde_insumo]],"")</f>
        <v/>
      </c>
      <c r="M3716" s="17" t="str">
        <f>IF(Table1[[#This Row],[Ordem_insumos]]&lt;&gt;0,VLOOKUP(Table1[[#This Row],[Codigo_servico]],Preencher_Orcamento!$B:$D,3,FALSE)*Table1[[#This Row],[Subtotal_insumo]],"")</f>
        <v/>
      </c>
    </row>
    <row r="3717" spans="1:13" x14ac:dyDescent="0.25">
      <c r="A3717" s="6">
        <v>90560</v>
      </c>
      <c r="B3717" s="126">
        <v>1</v>
      </c>
      <c r="C3717" s="133"/>
      <c r="D3717" s="134">
        <v>2020</v>
      </c>
      <c r="E3717" s="7" t="s">
        <v>2188</v>
      </c>
      <c r="F3717" s="8" t="s">
        <v>2140</v>
      </c>
      <c r="G3717" s="16">
        <f>IFERROR(VLOOKUP(Table1[[#This Row],[Codigo_insumo]],BD_Insumos!$B:$E,4),"")</f>
        <v>15.860837164231068</v>
      </c>
      <c r="H3717" s="140">
        <v>0.3</v>
      </c>
      <c r="I3717" s="9"/>
      <c r="J3717" s="22">
        <f t="shared" si="58"/>
        <v>4.75825114926932</v>
      </c>
      <c r="K3717" s="22" t="str">
        <f>IF(I3717&lt;&gt;"",SUMIF(Table1[Codigo_servico],A3717,Table1[Subtotal_insumo]),"")</f>
        <v/>
      </c>
      <c r="L3717" s="16">
        <f>IF(Table1[[#This Row],[Ordem_insumos]]&lt;&gt;0,VLOOKUP(Table1[[#This Row],[Codigo_servico]],Preencher_Orcamento!$B:$D,3,FALSE)*Table1[[#This Row],[Qtde_insumo]],"")</f>
        <v>0</v>
      </c>
      <c r="M3717" s="16">
        <f>IF(Table1[[#This Row],[Ordem_insumos]]&lt;&gt;0,VLOOKUP(Table1[[#This Row],[Codigo_servico]],Preencher_Orcamento!$B:$D,3,FALSE)*Table1[[#This Row],[Subtotal_insumo]],"")</f>
        <v>0</v>
      </c>
    </row>
    <row r="3718" spans="1:13" ht="26.25" x14ac:dyDescent="0.25">
      <c r="A3718" s="6">
        <v>90560</v>
      </c>
      <c r="B3718" s="126">
        <v>2</v>
      </c>
      <c r="C3718" s="133"/>
      <c r="D3718" s="134">
        <v>2016</v>
      </c>
      <c r="E3718" s="7" t="s">
        <v>2187</v>
      </c>
      <c r="F3718" s="8" t="s">
        <v>2140</v>
      </c>
      <c r="G3718" s="16">
        <f>IFERROR(VLOOKUP(Table1[[#This Row],[Codigo_insumo]],BD_Insumos!$B:$E,4),"")</f>
        <v>13.188618292508322</v>
      </c>
      <c r="H3718" s="140">
        <v>0.46</v>
      </c>
      <c r="I3718" s="9"/>
      <c r="J3718" s="22">
        <f t="shared" si="58"/>
        <v>6.0667644145538278</v>
      </c>
      <c r="K3718" s="22" t="str">
        <f>IF(I3718&lt;&gt;"",SUMIF(Table1[Codigo_servico],A3718,Table1[Subtotal_insumo]),"")</f>
        <v/>
      </c>
      <c r="L3718" s="16">
        <f>IF(Table1[[#This Row],[Ordem_insumos]]&lt;&gt;0,VLOOKUP(Table1[[#This Row],[Codigo_servico]],Preencher_Orcamento!$B:$D,3,FALSE)*Table1[[#This Row],[Qtde_insumo]],"")</f>
        <v>0</v>
      </c>
      <c r="M3718" s="16">
        <f>IF(Table1[[#This Row],[Ordem_insumos]]&lt;&gt;0,VLOOKUP(Table1[[#This Row],[Codigo_servico]],Preencher_Orcamento!$B:$D,3,FALSE)*Table1[[#This Row],[Subtotal_insumo]],"")</f>
        <v>0</v>
      </c>
    </row>
    <row r="3719" spans="1:13" x14ac:dyDescent="0.25">
      <c r="A3719" s="6">
        <v>90560</v>
      </c>
      <c r="B3719" s="126">
        <v>3</v>
      </c>
      <c r="C3719" s="133"/>
      <c r="D3719" s="134">
        <v>11070</v>
      </c>
      <c r="E3719" s="7" t="s">
        <v>185</v>
      </c>
      <c r="F3719" s="8" t="s">
        <v>5</v>
      </c>
      <c r="G3719" s="16">
        <f>IFERROR(VLOOKUP(Table1[[#This Row],[Codigo_insumo]],BD_Insumos!$B:$E,4),"")</f>
        <v>4.1189999999999998</v>
      </c>
      <c r="H3719" s="140">
        <v>0.4</v>
      </c>
      <c r="I3719" s="9"/>
      <c r="J3719" s="22">
        <f t="shared" si="58"/>
        <v>1.6476</v>
      </c>
      <c r="K3719" s="22" t="str">
        <f>IF(I3719&lt;&gt;"",SUMIF(Table1[Codigo_servico],A3719,Table1[Subtotal_insumo]),"")</f>
        <v/>
      </c>
      <c r="L3719" s="16">
        <f>IF(Table1[[#This Row],[Ordem_insumos]]&lt;&gt;0,VLOOKUP(Table1[[#This Row],[Codigo_servico]],Preencher_Orcamento!$B:$D,3,FALSE)*Table1[[#This Row],[Qtde_insumo]],"")</f>
        <v>0</v>
      </c>
      <c r="M3719" s="16">
        <f>IF(Table1[[#This Row],[Ordem_insumos]]&lt;&gt;0,VLOOKUP(Table1[[#This Row],[Codigo_servico]],Preencher_Orcamento!$B:$D,3,FALSE)*Table1[[#This Row],[Subtotal_insumo]],"")</f>
        <v>0</v>
      </c>
    </row>
    <row r="3720" spans="1:13" x14ac:dyDescent="0.25">
      <c r="A3720" s="6">
        <v>90560</v>
      </c>
      <c r="B3720" s="126">
        <v>4</v>
      </c>
      <c r="C3720" s="133"/>
      <c r="D3720" s="134">
        <v>2013</v>
      </c>
      <c r="E3720" s="7" t="s">
        <v>2184</v>
      </c>
      <c r="F3720" s="8" t="s">
        <v>2140</v>
      </c>
      <c r="G3720" s="16">
        <f>IFERROR(VLOOKUP(Table1[[#This Row],[Codigo_insumo]],BD_Insumos!$B:$E,4),"")</f>
        <v>15.756939025755017</v>
      </c>
      <c r="H3720" s="140">
        <v>2.42</v>
      </c>
      <c r="I3720" s="9"/>
      <c r="J3720" s="22">
        <f t="shared" si="58"/>
        <v>38.131792442327139</v>
      </c>
      <c r="K3720" s="22" t="str">
        <f>IF(I3720&lt;&gt;"",SUMIF(Table1[Codigo_servico],A3720,Table1[Subtotal_insumo]),"")</f>
        <v/>
      </c>
      <c r="L3720" s="16">
        <f>IF(Table1[[#This Row],[Ordem_insumos]]&lt;&gt;0,VLOOKUP(Table1[[#This Row],[Codigo_servico]],Preencher_Orcamento!$B:$D,3,FALSE)*Table1[[#This Row],[Qtde_insumo]],"")</f>
        <v>0</v>
      </c>
      <c r="M3720" s="16">
        <f>IF(Table1[[#This Row],[Ordem_insumos]]&lt;&gt;0,VLOOKUP(Table1[[#This Row],[Codigo_servico]],Preencher_Orcamento!$B:$D,3,FALSE)*Table1[[#This Row],[Subtotal_insumo]],"")</f>
        <v>0</v>
      </c>
    </row>
    <row r="3721" spans="1:13" x14ac:dyDescent="0.25">
      <c r="A3721" s="6">
        <v>90560</v>
      </c>
      <c r="B3721" s="126">
        <v>5</v>
      </c>
      <c r="C3721" s="133"/>
      <c r="D3721" s="134">
        <v>10608</v>
      </c>
      <c r="E3721" s="7" t="s">
        <v>118</v>
      </c>
      <c r="F3721" s="8" t="s">
        <v>58</v>
      </c>
      <c r="G3721" s="16">
        <f>IFERROR(VLOOKUP(Table1[[#This Row],[Codigo_insumo]],BD_Insumos!$B:$E,4),"")</f>
        <v>238.17070000000001</v>
      </c>
      <c r="H3721" s="140">
        <v>0.05</v>
      </c>
      <c r="I3721" s="9"/>
      <c r="J3721" s="22">
        <f t="shared" si="58"/>
        <v>11.908535000000001</v>
      </c>
      <c r="K3721" s="22" t="str">
        <f>IF(I3721&lt;&gt;"",SUMIF(Table1[Codigo_servico],A3721,Table1[Subtotal_insumo]),"")</f>
        <v/>
      </c>
      <c r="L3721" s="16">
        <f>IF(Table1[[#This Row],[Ordem_insumos]]&lt;&gt;0,VLOOKUP(Table1[[#This Row],[Codigo_servico]],Preencher_Orcamento!$B:$D,3,FALSE)*Table1[[#This Row],[Qtde_insumo]],"")</f>
        <v>0</v>
      </c>
      <c r="M3721" s="16">
        <f>IF(Table1[[#This Row],[Ordem_insumos]]&lt;&gt;0,VLOOKUP(Table1[[#This Row],[Codigo_servico]],Preencher_Orcamento!$B:$D,3,FALSE)*Table1[[#This Row],[Subtotal_insumo]],"")</f>
        <v>0</v>
      </c>
    </row>
    <row r="3722" spans="1:13" x14ac:dyDescent="0.25">
      <c r="A3722" s="6">
        <v>90560</v>
      </c>
      <c r="B3722" s="126">
        <v>6</v>
      </c>
      <c r="C3722" s="133"/>
      <c r="D3722" s="134">
        <v>2015</v>
      </c>
      <c r="E3722" s="7" t="s">
        <v>2186</v>
      </c>
      <c r="F3722" s="8" t="s">
        <v>2140</v>
      </c>
      <c r="G3722" s="16">
        <f>IFERROR(VLOOKUP(Table1[[#This Row],[Codigo_insumo]],BD_Insumos!$B:$E,4),"")</f>
        <v>16.259414142106937</v>
      </c>
      <c r="H3722" s="140">
        <v>0.46</v>
      </c>
      <c r="I3722" s="9"/>
      <c r="J3722" s="22">
        <f t="shared" si="58"/>
        <v>7.4793305053691919</v>
      </c>
      <c r="K3722" s="22" t="str">
        <f>IF(I3722&lt;&gt;"",SUMIF(Table1[Codigo_servico],A3722,Table1[Subtotal_insumo]),"")</f>
        <v/>
      </c>
      <c r="L3722" s="16">
        <f>IF(Table1[[#This Row],[Ordem_insumos]]&lt;&gt;0,VLOOKUP(Table1[[#This Row],[Codigo_servico]],Preencher_Orcamento!$B:$D,3,FALSE)*Table1[[#This Row],[Qtde_insumo]],"")</f>
        <v>0</v>
      </c>
      <c r="M3722" s="16">
        <f>IF(Table1[[#This Row],[Ordem_insumos]]&lt;&gt;0,VLOOKUP(Table1[[#This Row],[Codigo_servico]],Preencher_Orcamento!$B:$D,3,FALSE)*Table1[[#This Row],[Subtotal_insumo]],"")</f>
        <v>0</v>
      </c>
    </row>
    <row r="3723" spans="1:13" x14ac:dyDescent="0.25">
      <c r="A3723" s="6">
        <v>90560</v>
      </c>
      <c r="B3723" s="126">
        <v>7</v>
      </c>
      <c r="C3723" s="133"/>
      <c r="D3723" s="134">
        <v>11021</v>
      </c>
      <c r="E3723" s="7" t="s">
        <v>175</v>
      </c>
      <c r="F3723" s="8" t="s">
        <v>170</v>
      </c>
      <c r="G3723" s="18">
        <f>IFERROR(VLOOKUP(Table1[[#This Row],[Codigo_insumo]],BD_Insumos!$B:$E,4),"")</f>
        <v>12.2156</v>
      </c>
      <c r="H3723" s="140">
        <v>0.4</v>
      </c>
      <c r="I3723" s="9"/>
      <c r="J3723" s="23">
        <f t="shared" si="58"/>
        <v>4.8862400000000008</v>
      </c>
      <c r="K3723" s="22" t="str">
        <f>IF(I3723&lt;&gt;"",SUMIF(Table1[Codigo_servico],A3723,Table1[Subtotal_insumo]),"")</f>
        <v/>
      </c>
      <c r="L3723" s="18">
        <f>IF(Table1[[#This Row],[Ordem_insumos]]&lt;&gt;0,VLOOKUP(Table1[[#This Row],[Codigo_servico]],Preencher_Orcamento!$B:$D,3,FALSE)*Table1[[#This Row],[Qtde_insumo]],"")</f>
        <v>0</v>
      </c>
      <c r="M3723" s="18">
        <f>IF(Table1[[#This Row],[Ordem_insumos]]&lt;&gt;0,VLOOKUP(Table1[[#This Row],[Codigo_servico]],Preencher_Orcamento!$B:$D,3,FALSE)*Table1[[#This Row],[Subtotal_insumo]],"")</f>
        <v>0</v>
      </c>
    </row>
    <row r="3724" spans="1:13" x14ac:dyDescent="0.25">
      <c r="A3724" s="6">
        <v>90560</v>
      </c>
      <c r="B3724" s="126">
        <v>8</v>
      </c>
      <c r="C3724" s="133"/>
      <c r="D3724" s="134">
        <v>17740</v>
      </c>
      <c r="E3724" s="7" t="s">
        <v>399</v>
      </c>
      <c r="F3724" s="8" t="s">
        <v>197</v>
      </c>
      <c r="G3724" s="18">
        <f>IFERROR(VLOOKUP(Table1[[#This Row],[Codigo_insumo]],BD_Insumos!$B:$E,4),"")</f>
        <v>4.9862000000000002</v>
      </c>
      <c r="H3724" s="140">
        <v>0.09</v>
      </c>
      <c r="I3724" s="9"/>
      <c r="J3724" s="23">
        <f t="shared" si="58"/>
        <v>0.44875799999999999</v>
      </c>
      <c r="K3724" s="22" t="str">
        <f>IF(I3724&lt;&gt;"",SUMIF(Table1[Codigo_servico],A3724,Table1[Subtotal_insumo]),"")</f>
        <v/>
      </c>
      <c r="L3724" s="18">
        <f>IF(Table1[[#This Row],[Ordem_insumos]]&lt;&gt;0,VLOOKUP(Table1[[#This Row],[Codigo_servico]],Preencher_Orcamento!$B:$D,3,FALSE)*Table1[[#This Row],[Qtde_insumo]],"")</f>
        <v>0</v>
      </c>
      <c r="M3724" s="18">
        <f>IF(Table1[[#This Row],[Ordem_insumos]]&lt;&gt;0,VLOOKUP(Table1[[#This Row],[Codigo_servico]],Preencher_Orcamento!$B:$D,3,FALSE)*Table1[[#This Row],[Subtotal_insumo]],"")</f>
        <v>0</v>
      </c>
    </row>
    <row r="3725" spans="1:13" x14ac:dyDescent="0.25">
      <c r="A3725" s="6">
        <v>90560</v>
      </c>
      <c r="B3725" s="126">
        <v>9</v>
      </c>
      <c r="C3725" s="133"/>
      <c r="D3725" s="134">
        <v>2014</v>
      </c>
      <c r="E3725" s="7" t="s">
        <v>2185</v>
      </c>
      <c r="F3725" s="8" t="s">
        <v>2140</v>
      </c>
      <c r="G3725" s="18">
        <f>IFERROR(VLOOKUP(Table1[[#This Row],[Codigo_insumo]],BD_Insumos!$B:$E,4),"")</f>
        <v>13.173665210544026</v>
      </c>
      <c r="H3725" s="140">
        <v>2.42</v>
      </c>
      <c r="I3725" s="9"/>
      <c r="J3725" s="23">
        <f t="shared" si="58"/>
        <v>31.880269809516545</v>
      </c>
      <c r="K3725" s="22" t="str">
        <f>IF(I3725&lt;&gt;"",SUMIF(Table1[Codigo_servico],A3725,Table1[Subtotal_insumo]),"")</f>
        <v/>
      </c>
      <c r="L3725" s="18">
        <f>IF(Table1[[#This Row],[Ordem_insumos]]&lt;&gt;0,VLOOKUP(Table1[[#This Row],[Codigo_servico]],Preencher_Orcamento!$B:$D,3,FALSE)*Table1[[#This Row],[Qtde_insumo]],"")</f>
        <v>0</v>
      </c>
      <c r="M3725" s="18">
        <f>IF(Table1[[#This Row],[Ordem_insumos]]&lt;&gt;0,VLOOKUP(Table1[[#This Row],[Codigo_servico]],Preencher_Orcamento!$B:$D,3,FALSE)*Table1[[#This Row],[Subtotal_insumo]],"")</f>
        <v>0</v>
      </c>
    </row>
    <row r="3726" spans="1:13" x14ac:dyDescent="0.25">
      <c r="A3726" s="6">
        <v>90560</v>
      </c>
      <c r="B3726" s="126">
        <v>10</v>
      </c>
      <c r="C3726" s="133"/>
      <c r="D3726" s="134">
        <v>11520</v>
      </c>
      <c r="E3726" s="7" t="s">
        <v>213</v>
      </c>
      <c r="F3726" s="8" t="s">
        <v>197</v>
      </c>
      <c r="G3726" s="18">
        <f>IFERROR(VLOOKUP(Table1[[#This Row],[Codigo_insumo]],BD_Insumos!$B:$E,4),"")</f>
        <v>3.1955</v>
      </c>
      <c r="H3726" s="140">
        <v>5.27</v>
      </c>
      <c r="I3726" s="9"/>
      <c r="J3726" s="23">
        <f t="shared" si="58"/>
        <v>16.840284999999998</v>
      </c>
      <c r="K3726" s="22" t="str">
        <f>IF(I3726&lt;&gt;"",SUMIF(Table1[Codigo_servico],A3726,Table1[Subtotal_insumo]),"")</f>
        <v/>
      </c>
      <c r="L3726" s="18">
        <f>IF(Table1[[#This Row],[Ordem_insumos]]&lt;&gt;0,VLOOKUP(Table1[[#This Row],[Codigo_servico]],Preencher_Orcamento!$B:$D,3,FALSE)*Table1[[#This Row],[Qtde_insumo]],"")</f>
        <v>0</v>
      </c>
      <c r="M3726" s="18">
        <f>IF(Table1[[#This Row],[Ordem_insumos]]&lt;&gt;0,VLOOKUP(Table1[[#This Row],[Codigo_servico]],Preencher_Orcamento!$B:$D,3,FALSE)*Table1[[#This Row],[Subtotal_insumo]],"")</f>
        <v>0</v>
      </c>
    </row>
    <row r="3727" spans="1:13" x14ac:dyDescent="0.25">
      <c r="A3727" s="6">
        <v>90560</v>
      </c>
      <c r="B3727" s="126">
        <v>11</v>
      </c>
      <c r="C3727" s="133"/>
      <c r="D3727" s="134">
        <v>2099</v>
      </c>
      <c r="E3727" s="7" t="s">
        <v>2205</v>
      </c>
      <c r="F3727" s="8" t="s">
        <v>2140</v>
      </c>
      <c r="G3727" s="18">
        <f>IFERROR(VLOOKUP(Table1[[#This Row],[Codigo_insumo]],BD_Insumos!$B:$E,4),"")</f>
        <v>12.627877718847255</v>
      </c>
      <c r="H3727" s="140">
        <v>0.8</v>
      </c>
      <c r="I3727" s="9"/>
      <c r="J3727" s="23">
        <f t="shared" si="58"/>
        <v>10.102302175077805</v>
      </c>
      <c r="K3727" s="22" t="str">
        <f>IF(I3727&lt;&gt;"",SUMIF(Table1[Codigo_servico],A3727,Table1[Subtotal_insumo]),"")</f>
        <v/>
      </c>
      <c r="L3727" s="18">
        <f>IF(Table1[[#This Row],[Ordem_insumos]]&lt;&gt;0,VLOOKUP(Table1[[#This Row],[Codigo_servico]],Preencher_Orcamento!$B:$D,3,FALSE)*Table1[[#This Row],[Qtde_insumo]],"")</f>
        <v>0</v>
      </c>
      <c r="M3727" s="18">
        <f>IF(Table1[[#This Row],[Ordem_insumos]]&lt;&gt;0,VLOOKUP(Table1[[#This Row],[Codigo_servico]],Preencher_Orcamento!$B:$D,3,FALSE)*Table1[[#This Row],[Subtotal_insumo]],"")</f>
        <v>0</v>
      </c>
    </row>
    <row r="3728" spans="1:13" x14ac:dyDescent="0.25">
      <c r="A3728" s="3">
        <v>90562</v>
      </c>
      <c r="B3728" s="125">
        <v>0</v>
      </c>
      <c r="C3728" s="131" t="s">
        <v>3107</v>
      </c>
      <c r="D3728" s="132"/>
      <c r="E3728" s="4"/>
      <c r="F3728" s="4"/>
      <c r="G3728" s="17" t="str">
        <f>IFERROR(VLOOKUP(Table1[[#This Row],[Codigo_insumo]],BD_Insumos!$B:$E,4),"")</f>
        <v/>
      </c>
      <c r="H3728" s="139"/>
      <c r="I3728" s="5" t="s">
        <v>457</v>
      </c>
      <c r="J3728" s="20" t="str">
        <f t="shared" si="58"/>
        <v/>
      </c>
      <c r="K3728" s="21">
        <f>IF(I3728&lt;&gt;"",SUMIF(Table1[Codigo_servico],A3728,Table1[Subtotal_insumo]),"")</f>
        <v>70.523875496715846</v>
      </c>
      <c r="L3728" s="17" t="str">
        <f>IF(Table1[[#This Row],[Ordem_insumos]]&lt;&gt;0,VLOOKUP(Table1[[#This Row],[Codigo_servico]],Preencher_Orcamento!$B:$D,3,FALSE)*Table1[[#This Row],[Qtde_insumo]],"")</f>
        <v/>
      </c>
      <c r="M3728" s="17" t="str">
        <f>IF(Table1[[#This Row],[Ordem_insumos]]&lt;&gt;0,VLOOKUP(Table1[[#This Row],[Codigo_servico]],Preencher_Orcamento!$B:$D,3,FALSE)*Table1[[#This Row],[Subtotal_insumo]],"")</f>
        <v/>
      </c>
    </row>
    <row r="3729" spans="1:13" x14ac:dyDescent="0.25">
      <c r="A3729" s="6">
        <v>90562</v>
      </c>
      <c r="B3729" s="126">
        <v>1</v>
      </c>
      <c r="C3729" s="133"/>
      <c r="D3729" s="134">
        <v>2041</v>
      </c>
      <c r="E3729" s="7" t="s">
        <v>2192</v>
      </c>
      <c r="F3729" s="8" t="s">
        <v>2140</v>
      </c>
      <c r="G3729" s="16">
        <f>IFERROR(VLOOKUP(Table1[[#This Row],[Codigo_insumo]],BD_Insumos!$B:$E,4),"")</f>
        <v>18.820516146129485</v>
      </c>
      <c r="H3729" s="140">
        <v>1.1000000000000001</v>
      </c>
      <c r="I3729" s="9"/>
      <c r="J3729" s="22">
        <f t="shared" si="58"/>
        <v>20.702567760742436</v>
      </c>
      <c r="K3729" s="22" t="str">
        <f>IF(I3729&lt;&gt;"",SUMIF(Table1[Codigo_servico],A3729,Table1[Subtotal_insumo]),"")</f>
        <v/>
      </c>
      <c r="L3729" s="16">
        <f>IF(Table1[[#This Row],[Ordem_insumos]]&lt;&gt;0,VLOOKUP(Table1[[#This Row],[Codigo_servico]],Preencher_Orcamento!$B:$D,3,FALSE)*Table1[[#This Row],[Qtde_insumo]],"")</f>
        <v>0</v>
      </c>
      <c r="M3729" s="16">
        <f>IF(Table1[[#This Row],[Ordem_insumos]]&lt;&gt;0,VLOOKUP(Table1[[#This Row],[Codigo_servico]],Preencher_Orcamento!$B:$D,3,FALSE)*Table1[[#This Row],[Subtotal_insumo]],"")</f>
        <v>0</v>
      </c>
    </row>
    <row r="3730" spans="1:13" ht="26.25" x14ac:dyDescent="0.25">
      <c r="A3730" s="6">
        <v>90562</v>
      </c>
      <c r="B3730" s="126">
        <v>2</v>
      </c>
      <c r="C3730" s="133"/>
      <c r="D3730" s="134">
        <v>51266</v>
      </c>
      <c r="E3730" s="7" t="s">
        <v>1021</v>
      </c>
      <c r="F3730" s="8" t="s">
        <v>457</v>
      </c>
      <c r="G3730" s="16">
        <f>IFERROR(VLOOKUP(Table1[[#This Row],[Codigo_insumo]],BD_Insumos!$B:$E,4),"")</f>
        <v>34.864899999999999</v>
      </c>
      <c r="H3730" s="140">
        <v>1</v>
      </c>
      <c r="I3730" s="9"/>
      <c r="J3730" s="22">
        <f t="shared" si="58"/>
        <v>34.864899999999999</v>
      </c>
      <c r="K3730" s="22" t="str">
        <f>IF(I3730&lt;&gt;"",SUMIF(Table1[Codigo_servico],A3730,Table1[Subtotal_insumo]),"")</f>
        <v/>
      </c>
      <c r="L3730" s="16">
        <f>IF(Table1[[#This Row],[Ordem_insumos]]&lt;&gt;0,VLOOKUP(Table1[[#This Row],[Codigo_servico]],Preencher_Orcamento!$B:$D,3,FALSE)*Table1[[#This Row],[Qtde_insumo]],"")</f>
        <v>0</v>
      </c>
      <c r="M3730" s="16">
        <f>IF(Table1[[#This Row],[Ordem_insumos]]&lt;&gt;0,VLOOKUP(Table1[[#This Row],[Codigo_servico]],Preencher_Orcamento!$B:$D,3,FALSE)*Table1[[#This Row],[Subtotal_insumo]],"")</f>
        <v>0</v>
      </c>
    </row>
    <row r="3731" spans="1:13" x14ac:dyDescent="0.25">
      <c r="A3731" s="6">
        <v>90562</v>
      </c>
      <c r="B3731" s="126">
        <v>3</v>
      </c>
      <c r="C3731" s="133"/>
      <c r="D3731" s="134">
        <v>2044</v>
      </c>
      <c r="E3731" s="7" t="s">
        <v>2193</v>
      </c>
      <c r="F3731" s="8" t="s">
        <v>2140</v>
      </c>
      <c r="G3731" s="18">
        <f>IFERROR(VLOOKUP(Table1[[#This Row],[Codigo_insumo]],BD_Insumos!$B:$E,4),"")</f>
        <v>13.596734305430379</v>
      </c>
      <c r="H3731" s="140">
        <v>1.1000000000000001</v>
      </c>
      <c r="I3731" s="9"/>
      <c r="J3731" s="23">
        <f t="shared" si="58"/>
        <v>14.956407735973418</v>
      </c>
      <c r="K3731" s="22" t="str">
        <f>IF(I3731&lt;&gt;"",SUMIF(Table1[Codigo_servico],A3731,Table1[Subtotal_insumo]),"")</f>
        <v/>
      </c>
      <c r="L3731" s="18">
        <f>IF(Table1[[#This Row],[Ordem_insumos]]&lt;&gt;0,VLOOKUP(Table1[[#This Row],[Codigo_servico]],Preencher_Orcamento!$B:$D,3,FALSE)*Table1[[#This Row],[Qtde_insumo]],"")</f>
        <v>0</v>
      </c>
      <c r="M3731" s="18">
        <f>IF(Table1[[#This Row],[Ordem_insumos]]&lt;&gt;0,VLOOKUP(Table1[[#This Row],[Codigo_servico]],Preencher_Orcamento!$B:$D,3,FALSE)*Table1[[#This Row],[Subtotal_insumo]],"")</f>
        <v>0</v>
      </c>
    </row>
    <row r="3732" spans="1:13" x14ac:dyDescent="0.25">
      <c r="A3732" s="3">
        <v>90563</v>
      </c>
      <c r="B3732" s="125">
        <v>0</v>
      </c>
      <c r="C3732" s="131" t="s">
        <v>3108</v>
      </c>
      <c r="D3732" s="132"/>
      <c r="E3732" s="4"/>
      <c r="F3732" s="4"/>
      <c r="G3732" s="17" t="str">
        <f>IFERROR(VLOOKUP(Table1[[#This Row],[Codigo_insumo]],BD_Insumos!$B:$E,4),"")</f>
        <v/>
      </c>
      <c r="H3732" s="139"/>
      <c r="I3732" s="5" t="s">
        <v>457</v>
      </c>
      <c r="J3732" s="20" t="str">
        <f t="shared" si="58"/>
        <v/>
      </c>
      <c r="K3732" s="21">
        <f>IF(I3732&lt;&gt;"",SUMIF(Table1[Codigo_servico],A3732,Table1[Subtotal_insumo]),"")</f>
        <v>124.58627567733981</v>
      </c>
      <c r="L3732" s="17" t="str">
        <f>IF(Table1[[#This Row],[Ordem_insumos]]&lt;&gt;0,VLOOKUP(Table1[[#This Row],[Codigo_servico]],Preencher_Orcamento!$B:$D,3,FALSE)*Table1[[#This Row],[Qtde_insumo]],"")</f>
        <v/>
      </c>
      <c r="M3732" s="17" t="str">
        <f>IF(Table1[[#This Row],[Ordem_insumos]]&lt;&gt;0,VLOOKUP(Table1[[#This Row],[Codigo_servico]],Preencher_Orcamento!$B:$D,3,FALSE)*Table1[[#This Row],[Subtotal_insumo]],"")</f>
        <v/>
      </c>
    </row>
    <row r="3733" spans="1:13" x14ac:dyDescent="0.25">
      <c r="A3733" s="6">
        <v>90563</v>
      </c>
      <c r="B3733" s="126">
        <v>1</v>
      </c>
      <c r="C3733" s="133"/>
      <c r="D3733" s="134">
        <v>2041</v>
      </c>
      <c r="E3733" s="7" t="s">
        <v>2192</v>
      </c>
      <c r="F3733" s="8" t="s">
        <v>2140</v>
      </c>
      <c r="G3733" s="16">
        <f>IFERROR(VLOOKUP(Table1[[#This Row],[Codigo_insumo]],BD_Insumos!$B:$E,4),"")</f>
        <v>18.820516146129485</v>
      </c>
      <c r="H3733" s="140">
        <v>1.5</v>
      </c>
      <c r="I3733" s="9"/>
      <c r="J3733" s="22">
        <f t="shared" si="58"/>
        <v>28.230774219194227</v>
      </c>
      <c r="K3733" s="22" t="str">
        <f>IF(I3733&lt;&gt;"",SUMIF(Table1[Codigo_servico],A3733,Table1[Subtotal_insumo]),"")</f>
        <v/>
      </c>
      <c r="L3733" s="16">
        <f>IF(Table1[[#This Row],[Ordem_insumos]]&lt;&gt;0,VLOOKUP(Table1[[#This Row],[Codigo_servico]],Preencher_Orcamento!$B:$D,3,FALSE)*Table1[[#This Row],[Qtde_insumo]],"")</f>
        <v>0</v>
      </c>
      <c r="M3733" s="16">
        <f>IF(Table1[[#This Row],[Ordem_insumos]]&lt;&gt;0,VLOOKUP(Table1[[#This Row],[Codigo_servico]],Preencher_Orcamento!$B:$D,3,FALSE)*Table1[[#This Row],[Subtotal_insumo]],"")</f>
        <v>0</v>
      </c>
    </row>
    <row r="3734" spans="1:13" ht="26.25" x14ac:dyDescent="0.25">
      <c r="A3734" s="6">
        <v>90563</v>
      </c>
      <c r="B3734" s="126">
        <v>2</v>
      </c>
      <c r="C3734" s="133"/>
      <c r="D3734" s="134">
        <v>51267</v>
      </c>
      <c r="E3734" s="7" t="s">
        <v>1022</v>
      </c>
      <c r="F3734" s="8" t="s">
        <v>457</v>
      </c>
      <c r="G3734" s="16">
        <f>IFERROR(VLOOKUP(Table1[[#This Row],[Codigo_insumo]],BD_Insumos!$B:$E,4),"")</f>
        <v>75.960400000000007</v>
      </c>
      <c r="H3734" s="140">
        <v>1</v>
      </c>
      <c r="I3734" s="9"/>
      <c r="J3734" s="22">
        <f t="shared" si="58"/>
        <v>75.960400000000007</v>
      </c>
      <c r="K3734" s="22" t="str">
        <f>IF(I3734&lt;&gt;"",SUMIF(Table1[Codigo_servico],A3734,Table1[Subtotal_insumo]),"")</f>
        <v/>
      </c>
      <c r="L3734" s="16">
        <f>IF(Table1[[#This Row],[Ordem_insumos]]&lt;&gt;0,VLOOKUP(Table1[[#This Row],[Codigo_servico]],Preencher_Orcamento!$B:$D,3,FALSE)*Table1[[#This Row],[Qtde_insumo]],"")</f>
        <v>0</v>
      </c>
      <c r="M3734" s="16">
        <f>IF(Table1[[#This Row],[Ordem_insumos]]&lt;&gt;0,VLOOKUP(Table1[[#This Row],[Codigo_servico]],Preencher_Orcamento!$B:$D,3,FALSE)*Table1[[#This Row],[Subtotal_insumo]],"")</f>
        <v>0</v>
      </c>
    </row>
    <row r="3735" spans="1:13" x14ac:dyDescent="0.25">
      <c r="A3735" s="6">
        <v>90563</v>
      </c>
      <c r="B3735" s="126">
        <v>3</v>
      </c>
      <c r="C3735" s="133"/>
      <c r="D3735" s="134">
        <v>2044</v>
      </c>
      <c r="E3735" s="7" t="s">
        <v>2193</v>
      </c>
      <c r="F3735" s="8" t="s">
        <v>2140</v>
      </c>
      <c r="G3735" s="18">
        <f>IFERROR(VLOOKUP(Table1[[#This Row],[Codigo_insumo]],BD_Insumos!$B:$E,4),"")</f>
        <v>13.596734305430379</v>
      </c>
      <c r="H3735" s="140">
        <v>1.5</v>
      </c>
      <c r="I3735" s="9"/>
      <c r="J3735" s="23">
        <f t="shared" si="58"/>
        <v>20.395101458145568</v>
      </c>
      <c r="K3735" s="22" t="str">
        <f>IF(I3735&lt;&gt;"",SUMIF(Table1[Codigo_servico],A3735,Table1[Subtotal_insumo]),"")</f>
        <v/>
      </c>
      <c r="L3735" s="18">
        <f>IF(Table1[[#This Row],[Ordem_insumos]]&lt;&gt;0,VLOOKUP(Table1[[#This Row],[Codigo_servico]],Preencher_Orcamento!$B:$D,3,FALSE)*Table1[[#This Row],[Qtde_insumo]],"")</f>
        <v>0</v>
      </c>
      <c r="M3735" s="18">
        <f>IF(Table1[[#This Row],[Ordem_insumos]]&lt;&gt;0,VLOOKUP(Table1[[#This Row],[Codigo_servico]],Preencher_Orcamento!$B:$D,3,FALSE)*Table1[[#This Row],[Subtotal_insumo]],"")</f>
        <v>0</v>
      </c>
    </row>
    <row r="3736" spans="1:13" x14ac:dyDescent="0.25">
      <c r="A3736" s="3">
        <v>90564</v>
      </c>
      <c r="B3736" s="125">
        <v>0</v>
      </c>
      <c r="C3736" s="131" t="s">
        <v>3109</v>
      </c>
      <c r="D3736" s="132"/>
      <c r="E3736" s="4"/>
      <c r="F3736" s="4"/>
      <c r="G3736" s="17" t="str">
        <f>IFERROR(VLOOKUP(Table1[[#This Row],[Codigo_insumo]],BD_Insumos!$B:$E,4),"")</f>
        <v/>
      </c>
      <c r="H3736" s="139"/>
      <c r="I3736" s="5" t="s">
        <v>457</v>
      </c>
      <c r="J3736" s="20" t="str">
        <f t="shared" si="58"/>
        <v/>
      </c>
      <c r="K3736" s="21">
        <f>IF(I3736&lt;&gt;"",SUMIF(Table1[Codigo_servico],A3736,Table1[Subtotal_insumo]),"")</f>
        <v>215.68420108374369</v>
      </c>
      <c r="L3736" s="17" t="str">
        <f>IF(Table1[[#This Row],[Ordem_insumos]]&lt;&gt;0,VLOOKUP(Table1[[#This Row],[Codigo_servico]],Preencher_Orcamento!$B:$D,3,FALSE)*Table1[[#This Row],[Qtde_insumo]],"")</f>
        <v/>
      </c>
      <c r="M3736" s="17" t="str">
        <f>IF(Table1[[#This Row],[Ordem_insumos]]&lt;&gt;0,VLOOKUP(Table1[[#This Row],[Codigo_servico]],Preencher_Orcamento!$B:$D,3,FALSE)*Table1[[#This Row],[Subtotal_insumo]],"")</f>
        <v/>
      </c>
    </row>
    <row r="3737" spans="1:13" x14ac:dyDescent="0.25">
      <c r="A3737" s="6">
        <v>90564</v>
      </c>
      <c r="B3737" s="126">
        <v>1</v>
      </c>
      <c r="C3737" s="133"/>
      <c r="D3737" s="134">
        <v>2044</v>
      </c>
      <c r="E3737" s="7" t="s">
        <v>2193</v>
      </c>
      <c r="F3737" s="8" t="s">
        <v>2140</v>
      </c>
      <c r="G3737" s="16">
        <f>IFERROR(VLOOKUP(Table1[[#This Row],[Codigo_insumo]],BD_Insumos!$B:$E,4),"")</f>
        <v>13.596734305430379</v>
      </c>
      <c r="H3737" s="140">
        <v>2.4</v>
      </c>
      <c r="I3737" s="9"/>
      <c r="J3737" s="22">
        <f t="shared" si="58"/>
        <v>32.632162333032909</v>
      </c>
      <c r="K3737" s="22" t="str">
        <f>IF(I3737&lt;&gt;"",SUMIF(Table1[Codigo_servico],A3737,Table1[Subtotal_insumo]),"")</f>
        <v/>
      </c>
      <c r="L3737" s="16">
        <f>IF(Table1[[#This Row],[Ordem_insumos]]&lt;&gt;0,VLOOKUP(Table1[[#This Row],[Codigo_servico]],Preencher_Orcamento!$B:$D,3,FALSE)*Table1[[#This Row],[Qtde_insumo]],"")</f>
        <v>0</v>
      </c>
      <c r="M3737" s="16">
        <f>IF(Table1[[#This Row],[Ordem_insumos]]&lt;&gt;0,VLOOKUP(Table1[[#This Row],[Codigo_servico]],Preencher_Orcamento!$B:$D,3,FALSE)*Table1[[#This Row],[Subtotal_insumo]],"")</f>
        <v>0</v>
      </c>
    </row>
    <row r="3738" spans="1:13" x14ac:dyDescent="0.25">
      <c r="A3738" s="6">
        <v>90564</v>
      </c>
      <c r="B3738" s="126">
        <v>2</v>
      </c>
      <c r="C3738" s="133"/>
      <c r="D3738" s="134">
        <v>2041</v>
      </c>
      <c r="E3738" s="7" t="s">
        <v>2192</v>
      </c>
      <c r="F3738" s="8" t="s">
        <v>2140</v>
      </c>
      <c r="G3738" s="16">
        <f>IFERROR(VLOOKUP(Table1[[#This Row],[Codigo_insumo]],BD_Insumos!$B:$E,4),"")</f>
        <v>18.820516146129485</v>
      </c>
      <c r="H3738" s="140">
        <v>2.4</v>
      </c>
      <c r="I3738" s="9"/>
      <c r="J3738" s="22">
        <f t="shared" si="58"/>
        <v>45.169238750710761</v>
      </c>
      <c r="K3738" s="22" t="str">
        <f>IF(I3738&lt;&gt;"",SUMIF(Table1[Codigo_servico],A3738,Table1[Subtotal_insumo]),"")</f>
        <v/>
      </c>
      <c r="L3738" s="16">
        <f>IF(Table1[[#This Row],[Ordem_insumos]]&lt;&gt;0,VLOOKUP(Table1[[#This Row],[Codigo_servico]],Preencher_Orcamento!$B:$D,3,FALSE)*Table1[[#This Row],[Qtde_insumo]],"")</f>
        <v>0</v>
      </c>
      <c r="M3738" s="16">
        <f>IF(Table1[[#This Row],[Ordem_insumos]]&lt;&gt;0,VLOOKUP(Table1[[#This Row],[Codigo_servico]],Preencher_Orcamento!$B:$D,3,FALSE)*Table1[[#This Row],[Subtotal_insumo]],"")</f>
        <v>0</v>
      </c>
    </row>
    <row r="3739" spans="1:13" ht="26.25" x14ac:dyDescent="0.25">
      <c r="A3739" s="6">
        <v>90564</v>
      </c>
      <c r="B3739" s="126">
        <v>3</v>
      </c>
      <c r="C3739" s="133"/>
      <c r="D3739" s="134">
        <v>51268</v>
      </c>
      <c r="E3739" s="7" t="s">
        <v>1023</v>
      </c>
      <c r="F3739" s="8" t="s">
        <v>457</v>
      </c>
      <c r="G3739" s="18">
        <f>IFERROR(VLOOKUP(Table1[[#This Row],[Codigo_insumo]],BD_Insumos!$B:$E,4),"")</f>
        <v>137.8828</v>
      </c>
      <c r="H3739" s="140">
        <v>1</v>
      </c>
      <c r="I3739" s="9"/>
      <c r="J3739" s="23">
        <f t="shared" si="58"/>
        <v>137.8828</v>
      </c>
      <c r="K3739" s="22" t="str">
        <f>IF(I3739&lt;&gt;"",SUMIF(Table1[Codigo_servico],A3739,Table1[Subtotal_insumo]),"")</f>
        <v/>
      </c>
      <c r="L3739" s="18">
        <f>IF(Table1[[#This Row],[Ordem_insumos]]&lt;&gt;0,VLOOKUP(Table1[[#This Row],[Codigo_servico]],Preencher_Orcamento!$B:$D,3,FALSE)*Table1[[#This Row],[Qtde_insumo]],"")</f>
        <v>0</v>
      </c>
      <c r="M3739" s="18">
        <f>IF(Table1[[#This Row],[Ordem_insumos]]&lt;&gt;0,VLOOKUP(Table1[[#This Row],[Codigo_servico]],Preencher_Orcamento!$B:$D,3,FALSE)*Table1[[#This Row],[Subtotal_insumo]],"")</f>
        <v>0</v>
      </c>
    </row>
    <row r="3740" spans="1:13" x14ac:dyDescent="0.25">
      <c r="A3740" s="3">
        <v>90565</v>
      </c>
      <c r="B3740" s="125">
        <v>0</v>
      </c>
      <c r="C3740" s="131" t="s">
        <v>3110</v>
      </c>
      <c r="D3740" s="132"/>
      <c r="E3740" s="4"/>
      <c r="F3740" s="4"/>
      <c r="G3740" s="17" t="str">
        <f>IFERROR(VLOOKUP(Table1[[#This Row],[Codigo_insumo]],BD_Insumos!$B:$E,4),"")</f>
        <v/>
      </c>
      <c r="H3740" s="139"/>
      <c r="I3740" s="5" t="s">
        <v>457</v>
      </c>
      <c r="J3740" s="20" t="str">
        <f t="shared" si="58"/>
        <v/>
      </c>
      <c r="K3740" s="21">
        <f>IF(I3740&lt;&gt;"",SUMIF(Table1[Codigo_servico],A3740,Table1[Subtotal_insumo]),"")</f>
        <v>341.20837658045951</v>
      </c>
      <c r="L3740" s="17" t="str">
        <f>IF(Table1[[#This Row],[Ordem_insumos]]&lt;&gt;0,VLOOKUP(Table1[[#This Row],[Codigo_servico]],Preencher_Orcamento!$B:$D,3,FALSE)*Table1[[#This Row],[Qtde_insumo]],"")</f>
        <v/>
      </c>
      <c r="M3740" s="17" t="str">
        <f>IF(Table1[[#This Row],[Ordem_insumos]]&lt;&gt;0,VLOOKUP(Table1[[#This Row],[Codigo_servico]],Preencher_Orcamento!$B:$D,3,FALSE)*Table1[[#This Row],[Subtotal_insumo]],"")</f>
        <v/>
      </c>
    </row>
    <row r="3741" spans="1:13" x14ac:dyDescent="0.25">
      <c r="A3741" s="6">
        <v>90565</v>
      </c>
      <c r="B3741" s="126">
        <v>1</v>
      </c>
      <c r="C3741" s="133"/>
      <c r="D3741" s="134">
        <v>2044</v>
      </c>
      <c r="E3741" s="7" t="s">
        <v>2193</v>
      </c>
      <c r="F3741" s="8" t="s">
        <v>2140</v>
      </c>
      <c r="G3741" s="16">
        <f>IFERROR(VLOOKUP(Table1[[#This Row],[Codigo_insumo]],BD_Insumos!$B:$E,4),"")</f>
        <v>13.596734305430379</v>
      </c>
      <c r="H3741" s="140">
        <v>3.5</v>
      </c>
      <c r="I3741" s="9"/>
      <c r="J3741" s="22">
        <f t="shared" si="58"/>
        <v>47.58857006900633</v>
      </c>
      <c r="K3741" s="22" t="str">
        <f>IF(I3741&lt;&gt;"",SUMIF(Table1[Codigo_servico],A3741,Table1[Subtotal_insumo]),"")</f>
        <v/>
      </c>
      <c r="L3741" s="16">
        <f>IF(Table1[[#This Row],[Ordem_insumos]]&lt;&gt;0,VLOOKUP(Table1[[#This Row],[Codigo_servico]],Preencher_Orcamento!$B:$D,3,FALSE)*Table1[[#This Row],[Qtde_insumo]],"")</f>
        <v>0</v>
      </c>
      <c r="M3741" s="16">
        <f>IF(Table1[[#This Row],[Ordem_insumos]]&lt;&gt;0,VLOOKUP(Table1[[#This Row],[Codigo_servico]],Preencher_Orcamento!$B:$D,3,FALSE)*Table1[[#This Row],[Subtotal_insumo]],"")</f>
        <v>0</v>
      </c>
    </row>
    <row r="3742" spans="1:13" x14ac:dyDescent="0.25">
      <c r="A3742" s="6">
        <v>90565</v>
      </c>
      <c r="B3742" s="126">
        <v>2</v>
      </c>
      <c r="C3742" s="133"/>
      <c r="D3742" s="134">
        <v>2041</v>
      </c>
      <c r="E3742" s="7" t="s">
        <v>2192</v>
      </c>
      <c r="F3742" s="8" t="s">
        <v>2140</v>
      </c>
      <c r="G3742" s="16">
        <f>IFERROR(VLOOKUP(Table1[[#This Row],[Codigo_insumo]],BD_Insumos!$B:$E,4),"")</f>
        <v>18.820516146129485</v>
      </c>
      <c r="H3742" s="140">
        <v>3.5</v>
      </c>
      <c r="I3742" s="9"/>
      <c r="J3742" s="22">
        <f t="shared" si="58"/>
        <v>65.871806511453201</v>
      </c>
      <c r="K3742" s="22" t="str">
        <f>IF(I3742&lt;&gt;"",SUMIF(Table1[Codigo_servico],A3742,Table1[Subtotal_insumo]),"")</f>
        <v/>
      </c>
      <c r="L3742" s="16">
        <f>IF(Table1[[#This Row],[Ordem_insumos]]&lt;&gt;0,VLOOKUP(Table1[[#This Row],[Codigo_servico]],Preencher_Orcamento!$B:$D,3,FALSE)*Table1[[#This Row],[Qtde_insumo]],"")</f>
        <v>0</v>
      </c>
      <c r="M3742" s="16">
        <f>IF(Table1[[#This Row],[Ordem_insumos]]&lt;&gt;0,VLOOKUP(Table1[[#This Row],[Codigo_servico]],Preencher_Orcamento!$B:$D,3,FALSE)*Table1[[#This Row],[Subtotal_insumo]],"")</f>
        <v>0</v>
      </c>
    </row>
    <row r="3743" spans="1:13" ht="26.25" x14ac:dyDescent="0.25">
      <c r="A3743" s="6">
        <v>90565</v>
      </c>
      <c r="B3743" s="126">
        <v>3</v>
      </c>
      <c r="C3743" s="133"/>
      <c r="D3743" s="134">
        <v>51269</v>
      </c>
      <c r="E3743" s="7" t="s">
        <v>1024</v>
      </c>
      <c r="F3743" s="8" t="s">
        <v>457</v>
      </c>
      <c r="G3743" s="18">
        <f>IFERROR(VLOOKUP(Table1[[#This Row],[Codigo_insumo]],BD_Insumos!$B:$E,4),"")</f>
        <v>227.74799999999999</v>
      </c>
      <c r="H3743" s="140">
        <v>1</v>
      </c>
      <c r="I3743" s="9"/>
      <c r="J3743" s="23">
        <f t="shared" si="58"/>
        <v>227.74799999999999</v>
      </c>
      <c r="K3743" s="22" t="str">
        <f>IF(I3743&lt;&gt;"",SUMIF(Table1[Codigo_servico],A3743,Table1[Subtotal_insumo]),"")</f>
        <v/>
      </c>
      <c r="L3743" s="18">
        <f>IF(Table1[[#This Row],[Ordem_insumos]]&lt;&gt;0,VLOOKUP(Table1[[#This Row],[Codigo_servico]],Preencher_Orcamento!$B:$D,3,FALSE)*Table1[[#This Row],[Qtde_insumo]],"")</f>
        <v>0</v>
      </c>
      <c r="M3743" s="18">
        <f>IF(Table1[[#This Row],[Ordem_insumos]]&lt;&gt;0,VLOOKUP(Table1[[#This Row],[Codigo_servico]],Preencher_Orcamento!$B:$D,3,FALSE)*Table1[[#This Row],[Subtotal_insumo]],"")</f>
        <v>0</v>
      </c>
    </row>
    <row r="3744" spans="1:13" x14ac:dyDescent="0.25">
      <c r="A3744" s="3">
        <v>90566</v>
      </c>
      <c r="B3744" s="125">
        <v>0</v>
      </c>
      <c r="C3744" s="131" t="s">
        <v>3111</v>
      </c>
      <c r="D3744" s="132"/>
      <c r="E3744" s="4"/>
      <c r="F3744" s="4"/>
      <c r="G3744" s="17" t="str">
        <f>IFERROR(VLOOKUP(Table1[[#This Row],[Codigo_insumo]],BD_Insumos!$B:$E,4),"")</f>
        <v/>
      </c>
      <c r="H3744" s="139"/>
      <c r="I3744" s="5" t="s">
        <v>457</v>
      </c>
      <c r="J3744" s="20" t="str">
        <f t="shared" si="58"/>
        <v/>
      </c>
      <c r="K3744" s="21">
        <f>IF(I3744&lt;&gt;"",SUMIF(Table1[Codigo_servico],A3744,Table1[Subtotal_insumo]),"")</f>
        <v>726.56115225779945</v>
      </c>
      <c r="L3744" s="17" t="str">
        <f>IF(Table1[[#This Row],[Ordem_insumos]]&lt;&gt;0,VLOOKUP(Table1[[#This Row],[Codigo_servico]],Preencher_Orcamento!$B:$D,3,FALSE)*Table1[[#This Row],[Qtde_insumo]],"")</f>
        <v/>
      </c>
      <c r="M3744" s="17" t="str">
        <f>IF(Table1[[#This Row],[Ordem_insumos]]&lt;&gt;0,VLOOKUP(Table1[[#This Row],[Codigo_servico]],Preencher_Orcamento!$B:$D,3,FALSE)*Table1[[#This Row],[Subtotal_insumo]],"")</f>
        <v/>
      </c>
    </row>
    <row r="3745" spans="1:13" x14ac:dyDescent="0.25">
      <c r="A3745" s="6">
        <v>90566</v>
      </c>
      <c r="B3745" s="126">
        <v>1</v>
      </c>
      <c r="C3745" s="133"/>
      <c r="D3745" s="134">
        <v>2041</v>
      </c>
      <c r="E3745" s="7" t="s">
        <v>2192</v>
      </c>
      <c r="F3745" s="8" t="s">
        <v>2140</v>
      </c>
      <c r="G3745" s="16">
        <f>IFERROR(VLOOKUP(Table1[[#This Row],[Codigo_insumo]],BD_Insumos!$B:$E,4),"")</f>
        <v>18.820516146129485</v>
      </c>
      <c r="H3745" s="140">
        <v>5</v>
      </c>
      <c r="I3745" s="9"/>
      <c r="J3745" s="22">
        <f t="shared" si="58"/>
        <v>94.102580730647418</v>
      </c>
      <c r="K3745" s="22" t="str">
        <f>IF(I3745&lt;&gt;"",SUMIF(Table1[Codigo_servico],A3745,Table1[Subtotal_insumo]),"")</f>
        <v/>
      </c>
      <c r="L3745" s="16">
        <f>IF(Table1[[#This Row],[Ordem_insumos]]&lt;&gt;0,VLOOKUP(Table1[[#This Row],[Codigo_servico]],Preencher_Orcamento!$B:$D,3,FALSE)*Table1[[#This Row],[Qtde_insumo]],"")</f>
        <v>0</v>
      </c>
      <c r="M3745" s="16">
        <f>IF(Table1[[#This Row],[Ordem_insumos]]&lt;&gt;0,VLOOKUP(Table1[[#This Row],[Codigo_servico]],Preencher_Orcamento!$B:$D,3,FALSE)*Table1[[#This Row],[Subtotal_insumo]],"")</f>
        <v>0</v>
      </c>
    </row>
    <row r="3746" spans="1:13" ht="26.25" x14ac:dyDescent="0.25">
      <c r="A3746" s="6">
        <v>90566</v>
      </c>
      <c r="B3746" s="126">
        <v>2</v>
      </c>
      <c r="C3746" s="133"/>
      <c r="D3746" s="134">
        <v>51270</v>
      </c>
      <c r="E3746" s="7" t="s">
        <v>1025</v>
      </c>
      <c r="F3746" s="8" t="s">
        <v>457</v>
      </c>
      <c r="G3746" s="16">
        <f>IFERROR(VLOOKUP(Table1[[#This Row],[Codigo_insumo]],BD_Insumos!$B:$E,4),"")</f>
        <v>564.47490000000005</v>
      </c>
      <c r="H3746" s="140">
        <v>1</v>
      </c>
      <c r="I3746" s="9"/>
      <c r="J3746" s="22">
        <f t="shared" si="58"/>
        <v>564.47490000000005</v>
      </c>
      <c r="K3746" s="22" t="str">
        <f>IF(I3746&lt;&gt;"",SUMIF(Table1[Codigo_servico],A3746,Table1[Subtotal_insumo]),"")</f>
        <v/>
      </c>
      <c r="L3746" s="16">
        <f>IF(Table1[[#This Row],[Ordem_insumos]]&lt;&gt;0,VLOOKUP(Table1[[#This Row],[Codigo_servico]],Preencher_Orcamento!$B:$D,3,FALSE)*Table1[[#This Row],[Qtde_insumo]],"")</f>
        <v>0</v>
      </c>
      <c r="M3746" s="16">
        <f>IF(Table1[[#This Row],[Ordem_insumos]]&lt;&gt;0,VLOOKUP(Table1[[#This Row],[Codigo_servico]],Preencher_Orcamento!$B:$D,3,FALSE)*Table1[[#This Row],[Subtotal_insumo]],"")</f>
        <v>0</v>
      </c>
    </row>
    <row r="3747" spans="1:13" x14ac:dyDescent="0.25">
      <c r="A3747" s="6">
        <v>90566</v>
      </c>
      <c r="B3747" s="126">
        <v>3</v>
      </c>
      <c r="C3747" s="133"/>
      <c r="D3747" s="134">
        <v>2044</v>
      </c>
      <c r="E3747" s="7" t="s">
        <v>2193</v>
      </c>
      <c r="F3747" s="8" t="s">
        <v>2140</v>
      </c>
      <c r="G3747" s="18">
        <f>IFERROR(VLOOKUP(Table1[[#This Row],[Codigo_insumo]],BD_Insumos!$B:$E,4),"")</f>
        <v>13.596734305430379</v>
      </c>
      <c r="H3747" s="140">
        <v>5</v>
      </c>
      <c r="I3747" s="9"/>
      <c r="J3747" s="23">
        <f t="shared" si="58"/>
        <v>67.983671527151898</v>
      </c>
      <c r="K3747" s="22" t="str">
        <f>IF(I3747&lt;&gt;"",SUMIF(Table1[Codigo_servico],A3747,Table1[Subtotal_insumo]),"")</f>
        <v/>
      </c>
      <c r="L3747" s="18">
        <f>IF(Table1[[#This Row],[Ordem_insumos]]&lt;&gt;0,VLOOKUP(Table1[[#This Row],[Codigo_servico]],Preencher_Orcamento!$B:$D,3,FALSE)*Table1[[#This Row],[Qtde_insumo]],"")</f>
        <v>0</v>
      </c>
      <c r="M3747" s="18">
        <f>IF(Table1[[#This Row],[Ordem_insumos]]&lt;&gt;0,VLOOKUP(Table1[[#This Row],[Codigo_servico]],Preencher_Orcamento!$B:$D,3,FALSE)*Table1[[#This Row],[Subtotal_insumo]],"")</f>
        <v>0</v>
      </c>
    </row>
    <row r="3748" spans="1:13" x14ac:dyDescent="0.25">
      <c r="A3748" s="3">
        <v>90567</v>
      </c>
      <c r="B3748" s="125">
        <v>0</v>
      </c>
      <c r="C3748" s="131" t="s">
        <v>3112</v>
      </c>
      <c r="D3748" s="132"/>
      <c r="E3748" s="4"/>
      <c r="F3748" s="4"/>
      <c r="G3748" s="17" t="str">
        <f>IFERROR(VLOOKUP(Table1[[#This Row],[Codigo_insumo]],BD_Insumos!$B:$E,4),"")</f>
        <v/>
      </c>
      <c r="H3748" s="139"/>
      <c r="I3748" s="5" t="s">
        <v>457</v>
      </c>
      <c r="J3748" s="20" t="str">
        <f t="shared" si="58"/>
        <v/>
      </c>
      <c r="K3748" s="21">
        <f>IF(I3748&lt;&gt;"",SUMIF(Table1[Codigo_servico],A3748,Table1[Subtotal_insumo]),"")</f>
        <v>1087.137602709359</v>
      </c>
      <c r="L3748" s="17" t="str">
        <f>IF(Table1[[#This Row],[Ordem_insumos]]&lt;&gt;0,VLOOKUP(Table1[[#This Row],[Codigo_servico]],Preencher_Orcamento!$B:$D,3,FALSE)*Table1[[#This Row],[Qtde_insumo]],"")</f>
        <v/>
      </c>
      <c r="M3748" s="17" t="str">
        <f>IF(Table1[[#This Row],[Ordem_insumos]]&lt;&gt;0,VLOOKUP(Table1[[#This Row],[Codigo_servico]],Preencher_Orcamento!$B:$D,3,FALSE)*Table1[[#This Row],[Subtotal_insumo]],"")</f>
        <v/>
      </c>
    </row>
    <row r="3749" spans="1:13" x14ac:dyDescent="0.25">
      <c r="A3749" s="6">
        <v>90567</v>
      </c>
      <c r="B3749" s="126">
        <v>1</v>
      </c>
      <c r="C3749" s="133"/>
      <c r="D3749" s="134">
        <v>2041</v>
      </c>
      <c r="E3749" s="7" t="s">
        <v>2192</v>
      </c>
      <c r="F3749" s="8" t="s">
        <v>2140</v>
      </c>
      <c r="G3749" s="16">
        <f>IFERROR(VLOOKUP(Table1[[#This Row],[Codigo_insumo]],BD_Insumos!$B:$E,4),"")</f>
        <v>18.820516146129485</v>
      </c>
      <c r="H3749" s="140">
        <v>6</v>
      </c>
      <c r="I3749" s="9"/>
      <c r="J3749" s="22">
        <f t="shared" si="58"/>
        <v>112.92309687677691</v>
      </c>
      <c r="K3749" s="22" t="str">
        <f>IF(I3749&lt;&gt;"",SUMIF(Table1[Codigo_servico],A3749,Table1[Subtotal_insumo]),"")</f>
        <v/>
      </c>
      <c r="L3749" s="16">
        <f>IF(Table1[[#This Row],[Ordem_insumos]]&lt;&gt;0,VLOOKUP(Table1[[#This Row],[Codigo_servico]],Preencher_Orcamento!$B:$D,3,FALSE)*Table1[[#This Row],[Qtde_insumo]],"")</f>
        <v>0</v>
      </c>
      <c r="M3749" s="16">
        <f>IF(Table1[[#This Row],[Ordem_insumos]]&lt;&gt;0,VLOOKUP(Table1[[#This Row],[Codigo_servico]],Preencher_Orcamento!$B:$D,3,FALSE)*Table1[[#This Row],[Subtotal_insumo]],"")</f>
        <v>0</v>
      </c>
    </row>
    <row r="3750" spans="1:13" ht="26.25" x14ac:dyDescent="0.25">
      <c r="A3750" s="6">
        <v>90567</v>
      </c>
      <c r="B3750" s="126">
        <v>2</v>
      </c>
      <c r="C3750" s="133"/>
      <c r="D3750" s="134">
        <v>51271</v>
      </c>
      <c r="E3750" s="7" t="s">
        <v>1026</v>
      </c>
      <c r="F3750" s="8" t="s">
        <v>457</v>
      </c>
      <c r="G3750" s="16">
        <f>IFERROR(VLOOKUP(Table1[[#This Row],[Codigo_insumo]],BD_Insumos!$B:$E,4),"")</f>
        <v>892.63409999999999</v>
      </c>
      <c r="H3750" s="140">
        <v>1</v>
      </c>
      <c r="I3750" s="9"/>
      <c r="J3750" s="22">
        <f t="shared" si="58"/>
        <v>892.63409999999999</v>
      </c>
      <c r="K3750" s="22" t="str">
        <f>IF(I3750&lt;&gt;"",SUMIF(Table1[Codigo_servico],A3750,Table1[Subtotal_insumo]),"")</f>
        <v/>
      </c>
      <c r="L3750" s="16">
        <f>IF(Table1[[#This Row],[Ordem_insumos]]&lt;&gt;0,VLOOKUP(Table1[[#This Row],[Codigo_servico]],Preencher_Orcamento!$B:$D,3,FALSE)*Table1[[#This Row],[Qtde_insumo]],"")</f>
        <v>0</v>
      </c>
      <c r="M3750" s="16">
        <f>IF(Table1[[#This Row],[Ordem_insumos]]&lt;&gt;0,VLOOKUP(Table1[[#This Row],[Codigo_servico]],Preencher_Orcamento!$B:$D,3,FALSE)*Table1[[#This Row],[Subtotal_insumo]],"")</f>
        <v>0</v>
      </c>
    </row>
    <row r="3751" spans="1:13" x14ac:dyDescent="0.25">
      <c r="A3751" s="6">
        <v>90567</v>
      </c>
      <c r="B3751" s="126">
        <v>3</v>
      </c>
      <c r="C3751" s="133"/>
      <c r="D3751" s="134">
        <v>2044</v>
      </c>
      <c r="E3751" s="7" t="s">
        <v>2193</v>
      </c>
      <c r="F3751" s="8" t="s">
        <v>2140</v>
      </c>
      <c r="G3751" s="18">
        <f>IFERROR(VLOOKUP(Table1[[#This Row],[Codigo_insumo]],BD_Insumos!$B:$E,4),"")</f>
        <v>13.596734305430379</v>
      </c>
      <c r="H3751" s="140">
        <v>6</v>
      </c>
      <c r="I3751" s="9"/>
      <c r="J3751" s="23">
        <f t="shared" si="58"/>
        <v>81.580405832582272</v>
      </c>
      <c r="K3751" s="22" t="str">
        <f>IF(I3751&lt;&gt;"",SUMIF(Table1[Codigo_servico],A3751,Table1[Subtotal_insumo]),"")</f>
        <v/>
      </c>
      <c r="L3751" s="18">
        <f>IF(Table1[[#This Row],[Ordem_insumos]]&lt;&gt;0,VLOOKUP(Table1[[#This Row],[Codigo_servico]],Preencher_Orcamento!$B:$D,3,FALSE)*Table1[[#This Row],[Qtde_insumo]],"")</f>
        <v>0</v>
      </c>
      <c r="M3751" s="18">
        <f>IF(Table1[[#This Row],[Ordem_insumos]]&lt;&gt;0,VLOOKUP(Table1[[#This Row],[Codigo_servico]],Preencher_Orcamento!$B:$D,3,FALSE)*Table1[[#This Row],[Subtotal_insumo]],"")</f>
        <v>0</v>
      </c>
    </row>
    <row r="3752" spans="1:13" x14ac:dyDescent="0.25">
      <c r="A3752" s="3">
        <v>90568</v>
      </c>
      <c r="B3752" s="125">
        <v>0</v>
      </c>
      <c r="C3752" s="131" t="s">
        <v>3113</v>
      </c>
      <c r="D3752" s="132"/>
      <c r="E3752" s="4"/>
      <c r="F3752" s="4"/>
      <c r="G3752" s="17" t="str">
        <f>IFERROR(VLOOKUP(Table1[[#This Row],[Codigo_insumo]],BD_Insumos!$B:$E,4),"")</f>
        <v/>
      </c>
      <c r="H3752" s="139"/>
      <c r="I3752" s="5" t="s">
        <v>457</v>
      </c>
      <c r="J3752" s="20" t="str">
        <f t="shared" si="58"/>
        <v/>
      </c>
      <c r="K3752" s="21">
        <f>IF(I3752&lt;&gt;"",SUMIF(Table1[Codigo_servico],A3752,Table1[Subtotal_insumo]),"")</f>
        <v>68.646994968960215</v>
      </c>
      <c r="L3752" s="17" t="str">
        <f>IF(Table1[[#This Row],[Ordem_insumos]]&lt;&gt;0,VLOOKUP(Table1[[#This Row],[Codigo_servico]],Preencher_Orcamento!$B:$D,3,FALSE)*Table1[[#This Row],[Qtde_insumo]],"")</f>
        <v/>
      </c>
      <c r="M3752" s="17" t="str">
        <f>IF(Table1[[#This Row],[Ordem_insumos]]&lt;&gt;0,VLOOKUP(Table1[[#This Row],[Codigo_servico]],Preencher_Orcamento!$B:$D,3,FALSE)*Table1[[#This Row],[Subtotal_insumo]],"")</f>
        <v/>
      </c>
    </row>
    <row r="3753" spans="1:13" x14ac:dyDescent="0.25">
      <c r="A3753" s="6">
        <v>90568</v>
      </c>
      <c r="B3753" s="126">
        <v>1</v>
      </c>
      <c r="C3753" s="133"/>
      <c r="D3753" s="134">
        <v>2041</v>
      </c>
      <c r="E3753" s="7" t="s">
        <v>2192</v>
      </c>
      <c r="F3753" s="8" t="s">
        <v>2140</v>
      </c>
      <c r="G3753" s="16">
        <f>IFERROR(VLOOKUP(Table1[[#This Row],[Codigo_insumo]],BD_Insumos!$B:$E,4),"")</f>
        <v>18.820516146129485</v>
      </c>
      <c r="H3753" s="140">
        <v>0.9</v>
      </c>
      <c r="I3753" s="9"/>
      <c r="J3753" s="22">
        <f t="shared" si="58"/>
        <v>16.938464531516537</v>
      </c>
      <c r="K3753" s="22" t="str">
        <f>IF(I3753&lt;&gt;"",SUMIF(Table1[Codigo_servico],A3753,Table1[Subtotal_insumo]),"")</f>
        <v/>
      </c>
      <c r="L3753" s="16">
        <f>IF(Table1[[#This Row],[Ordem_insumos]]&lt;&gt;0,VLOOKUP(Table1[[#This Row],[Codigo_servico]],Preencher_Orcamento!$B:$D,3,FALSE)*Table1[[#This Row],[Qtde_insumo]],"")</f>
        <v>0</v>
      </c>
      <c r="M3753" s="16">
        <f>IF(Table1[[#This Row],[Ordem_insumos]]&lt;&gt;0,VLOOKUP(Table1[[#This Row],[Codigo_servico]],Preencher_Orcamento!$B:$D,3,FALSE)*Table1[[#This Row],[Subtotal_insumo]],"")</f>
        <v>0</v>
      </c>
    </row>
    <row r="3754" spans="1:13" ht="26.25" x14ac:dyDescent="0.25">
      <c r="A3754" s="6">
        <v>90568</v>
      </c>
      <c r="B3754" s="126">
        <v>2</v>
      </c>
      <c r="C3754" s="133"/>
      <c r="D3754" s="134">
        <v>54850</v>
      </c>
      <c r="E3754" s="7" t="s">
        <v>1271</v>
      </c>
      <c r="F3754" s="8" t="s">
        <v>457</v>
      </c>
      <c r="G3754" s="16">
        <f>IFERROR(VLOOKUP(Table1[[#This Row],[Codigo_insumo]],BD_Insumos!$B:$E,4),"")</f>
        <v>45.59</v>
      </c>
      <c r="H3754" s="140">
        <v>1</v>
      </c>
      <c r="I3754" s="9"/>
      <c r="J3754" s="22">
        <f t="shared" si="58"/>
        <v>45.59</v>
      </c>
      <c r="K3754" s="22" t="str">
        <f>IF(I3754&lt;&gt;"",SUMIF(Table1[Codigo_servico],A3754,Table1[Subtotal_insumo]),"")</f>
        <v/>
      </c>
      <c r="L3754" s="16">
        <f>IF(Table1[[#This Row],[Ordem_insumos]]&lt;&gt;0,VLOOKUP(Table1[[#This Row],[Codigo_servico]],Preencher_Orcamento!$B:$D,3,FALSE)*Table1[[#This Row],[Qtde_insumo]],"")</f>
        <v>0</v>
      </c>
      <c r="M3754" s="16">
        <f>IF(Table1[[#This Row],[Ordem_insumos]]&lt;&gt;0,VLOOKUP(Table1[[#This Row],[Codigo_servico]],Preencher_Orcamento!$B:$D,3,FALSE)*Table1[[#This Row],[Subtotal_insumo]],"")</f>
        <v>0</v>
      </c>
    </row>
    <row r="3755" spans="1:13" x14ac:dyDescent="0.25">
      <c r="A3755" s="6">
        <v>90568</v>
      </c>
      <c r="B3755" s="126">
        <v>3</v>
      </c>
      <c r="C3755" s="133"/>
      <c r="D3755" s="134">
        <v>2044</v>
      </c>
      <c r="E3755" s="7" t="s">
        <v>2193</v>
      </c>
      <c r="F3755" s="8" t="s">
        <v>2140</v>
      </c>
      <c r="G3755" s="18">
        <f>IFERROR(VLOOKUP(Table1[[#This Row],[Codigo_insumo]],BD_Insumos!$B:$E,4),"")</f>
        <v>13.596734305430379</v>
      </c>
      <c r="H3755" s="140">
        <v>0.45</v>
      </c>
      <c r="I3755" s="9"/>
      <c r="J3755" s="23">
        <f t="shared" si="58"/>
        <v>6.1185304374436704</v>
      </c>
      <c r="K3755" s="22" t="str">
        <f>IF(I3755&lt;&gt;"",SUMIF(Table1[Codigo_servico],A3755,Table1[Subtotal_insumo]),"")</f>
        <v/>
      </c>
      <c r="L3755" s="18">
        <f>IF(Table1[[#This Row],[Ordem_insumos]]&lt;&gt;0,VLOOKUP(Table1[[#This Row],[Codigo_servico]],Preencher_Orcamento!$B:$D,3,FALSE)*Table1[[#This Row],[Qtde_insumo]],"")</f>
        <v>0</v>
      </c>
      <c r="M3755" s="18">
        <f>IF(Table1[[#This Row],[Ordem_insumos]]&lt;&gt;0,VLOOKUP(Table1[[#This Row],[Codigo_servico]],Preencher_Orcamento!$B:$D,3,FALSE)*Table1[[#This Row],[Subtotal_insumo]],"")</f>
        <v>0</v>
      </c>
    </row>
    <row r="3756" spans="1:13" x14ac:dyDescent="0.25">
      <c r="A3756" s="3">
        <v>90569</v>
      </c>
      <c r="B3756" s="125">
        <v>0</v>
      </c>
      <c r="C3756" s="131" t="s">
        <v>3114</v>
      </c>
      <c r="D3756" s="132"/>
      <c r="E3756" s="4"/>
      <c r="F3756" s="4"/>
      <c r="G3756" s="17" t="str">
        <f>IFERROR(VLOOKUP(Table1[[#This Row],[Codigo_insumo]],BD_Insumos!$B:$E,4),"")</f>
        <v/>
      </c>
      <c r="H3756" s="139"/>
      <c r="I3756" s="5" t="s">
        <v>457</v>
      </c>
      <c r="J3756" s="20" t="str">
        <f t="shared" si="58"/>
        <v/>
      </c>
      <c r="K3756" s="21">
        <f>IF(I3756&lt;&gt;"",SUMIF(Table1[Codigo_servico],A3756,Table1[Subtotal_insumo]),"")</f>
        <v>78.791159958613605</v>
      </c>
      <c r="L3756" s="17" t="str">
        <f>IF(Table1[[#This Row],[Ordem_insumos]]&lt;&gt;0,VLOOKUP(Table1[[#This Row],[Codigo_servico]],Preencher_Orcamento!$B:$D,3,FALSE)*Table1[[#This Row],[Qtde_insumo]],"")</f>
        <v/>
      </c>
      <c r="M3756" s="17" t="str">
        <f>IF(Table1[[#This Row],[Ordem_insumos]]&lt;&gt;0,VLOOKUP(Table1[[#This Row],[Codigo_servico]],Preencher_Orcamento!$B:$D,3,FALSE)*Table1[[#This Row],[Subtotal_insumo]],"")</f>
        <v/>
      </c>
    </row>
    <row r="3757" spans="1:13" ht="26.25" x14ac:dyDescent="0.25">
      <c r="A3757" s="6">
        <v>90569</v>
      </c>
      <c r="B3757" s="126">
        <v>1</v>
      </c>
      <c r="C3757" s="133"/>
      <c r="D3757" s="134">
        <v>54851</v>
      </c>
      <c r="E3757" s="7" t="s">
        <v>1272</v>
      </c>
      <c r="F3757" s="8" t="s">
        <v>457</v>
      </c>
      <c r="G3757" s="16">
        <f>IFERROR(VLOOKUP(Table1[[#This Row],[Codigo_insumo]],BD_Insumos!$B:$E,4),"")</f>
        <v>48.048499999999997</v>
      </c>
      <c r="H3757" s="140">
        <v>1</v>
      </c>
      <c r="I3757" s="9"/>
      <c r="J3757" s="22">
        <f t="shared" si="58"/>
        <v>48.048499999999997</v>
      </c>
      <c r="K3757" s="22" t="str">
        <f>IF(I3757&lt;&gt;"",SUMIF(Table1[Codigo_servico],A3757,Table1[Subtotal_insumo]),"")</f>
        <v/>
      </c>
      <c r="L3757" s="16">
        <f>IF(Table1[[#This Row],[Ordem_insumos]]&lt;&gt;0,VLOOKUP(Table1[[#This Row],[Codigo_servico]],Preencher_Orcamento!$B:$D,3,FALSE)*Table1[[#This Row],[Qtde_insumo]],"")</f>
        <v>0</v>
      </c>
      <c r="M3757" s="16">
        <f>IF(Table1[[#This Row],[Ordem_insumos]]&lt;&gt;0,VLOOKUP(Table1[[#This Row],[Codigo_servico]],Preencher_Orcamento!$B:$D,3,FALSE)*Table1[[#This Row],[Subtotal_insumo]],"")</f>
        <v>0</v>
      </c>
    </row>
    <row r="3758" spans="1:13" x14ac:dyDescent="0.25">
      <c r="A3758" s="6">
        <v>90569</v>
      </c>
      <c r="B3758" s="126">
        <v>2</v>
      </c>
      <c r="C3758" s="133"/>
      <c r="D3758" s="134">
        <v>2041</v>
      </c>
      <c r="E3758" s="7" t="s">
        <v>2192</v>
      </c>
      <c r="F3758" s="8" t="s">
        <v>2140</v>
      </c>
      <c r="G3758" s="16">
        <f>IFERROR(VLOOKUP(Table1[[#This Row],[Codigo_insumo]],BD_Insumos!$B:$E,4),"")</f>
        <v>18.820516146129485</v>
      </c>
      <c r="H3758" s="140">
        <v>1.2</v>
      </c>
      <c r="I3758" s="9"/>
      <c r="J3758" s="22">
        <f t="shared" si="58"/>
        <v>22.584619375355381</v>
      </c>
      <c r="K3758" s="22" t="str">
        <f>IF(I3758&lt;&gt;"",SUMIF(Table1[Codigo_servico],A3758,Table1[Subtotal_insumo]),"")</f>
        <v/>
      </c>
      <c r="L3758" s="16">
        <f>IF(Table1[[#This Row],[Ordem_insumos]]&lt;&gt;0,VLOOKUP(Table1[[#This Row],[Codigo_servico]],Preencher_Orcamento!$B:$D,3,FALSE)*Table1[[#This Row],[Qtde_insumo]],"")</f>
        <v>0</v>
      </c>
      <c r="M3758" s="16">
        <f>IF(Table1[[#This Row],[Ordem_insumos]]&lt;&gt;0,VLOOKUP(Table1[[#This Row],[Codigo_servico]],Preencher_Orcamento!$B:$D,3,FALSE)*Table1[[#This Row],[Subtotal_insumo]],"")</f>
        <v>0</v>
      </c>
    </row>
    <row r="3759" spans="1:13" x14ac:dyDescent="0.25">
      <c r="A3759" s="6">
        <v>90569</v>
      </c>
      <c r="B3759" s="126">
        <v>3</v>
      </c>
      <c r="C3759" s="133"/>
      <c r="D3759" s="134">
        <v>2044</v>
      </c>
      <c r="E3759" s="7" t="s">
        <v>2193</v>
      </c>
      <c r="F3759" s="8" t="s">
        <v>2140</v>
      </c>
      <c r="G3759" s="18">
        <f>IFERROR(VLOOKUP(Table1[[#This Row],[Codigo_insumo]],BD_Insumos!$B:$E,4),"")</f>
        <v>13.596734305430379</v>
      </c>
      <c r="H3759" s="140">
        <v>0.6</v>
      </c>
      <c r="I3759" s="9"/>
      <c r="J3759" s="23">
        <f t="shared" si="58"/>
        <v>8.1580405832582272</v>
      </c>
      <c r="K3759" s="22" t="str">
        <f>IF(I3759&lt;&gt;"",SUMIF(Table1[Codigo_servico],A3759,Table1[Subtotal_insumo]),"")</f>
        <v/>
      </c>
      <c r="L3759" s="18">
        <f>IF(Table1[[#This Row],[Ordem_insumos]]&lt;&gt;0,VLOOKUP(Table1[[#This Row],[Codigo_servico]],Preencher_Orcamento!$B:$D,3,FALSE)*Table1[[#This Row],[Qtde_insumo]],"")</f>
        <v>0</v>
      </c>
      <c r="M3759" s="18">
        <f>IF(Table1[[#This Row],[Ordem_insumos]]&lt;&gt;0,VLOOKUP(Table1[[#This Row],[Codigo_servico]],Preencher_Orcamento!$B:$D,3,FALSE)*Table1[[#This Row],[Subtotal_insumo]],"")</f>
        <v>0</v>
      </c>
    </row>
    <row r="3760" spans="1:13" x14ac:dyDescent="0.25">
      <c r="A3760" s="3">
        <v>90570</v>
      </c>
      <c r="B3760" s="125">
        <v>0</v>
      </c>
      <c r="C3760" s="131" t="s">
        <v>3115</v>
      </c>
      <c r="D3760" s="132"/>
      <c r="E3760" s="4"/>
      <c r="F3760" s="4"/>
      <c r="G3760" s="17" t="str">
        <f>IFERROR(VLOOKUP(Table1[[#This Row],[Codigo_insumo]],BD_Insumos!$B:$E,4),"")</f>
        <v/>
      </c>
      <c r="H3760" s="139"/>
      <c r="I3760" s="5" t="s">
        <v>457</v>
      </c>
      <c r="J3760" s="20" t="str">
        <f t="shared" si="58"/>
        <v/>
      </c>
      <c r="K3760" s="21">
        <f>IF(I3760&lt;&gt;"",SUMIF(Table1[Codigo_servico],A3760,Table1[Subtotal_insumo]),"")</f>
        <v>95.866124948267014</v>
      </c>
      <c r="L3760" s="17" t="str">
        <f>IF(Table1[[#This Row],[Ordem_insumos]]&lt;&gt;0,VLOOKUP(Table1[[#This Row],[Codigo_servico]],Preencher_Orcamento!$B:$D,3,FALSE)*Table1[[#This Row],[Qtde_insumo]],"")</f>
        <v/>
      </c>
      <c r="M3760" s="17" t="str">
        <f>IF(Table1[[#This Row],[Ordem_insumos]]&lt;&gt;0,VLOOKUP(Table1[[#This Row],[Codigo_servico]],Preencher_Orcamento!$B:$D,3,FALSE)*Table1[[#This Row],[Subtotal_insumo]],"")</f>
        <v/>
      </c>
    </row>
    <row r="3761" spans="1:13" ht="26.25" x14ac:dyDescent="0.25">
      <c r="A3761" s="6">
        <v>90570</v>
      </c>
      <c r="B3761" s="126">
        <v>1</v>
      </c>
      <c r="C3761" s="133"/>
      <c r="D3761" s="134">
        <v>54852</v>
      </c>
      <c r="E3761" s="7" t="s">
        <v>1273</v>
      </c>
      <c r="F3761" s="8" t="s">
        <v>457</v>
      </c>
      <c r="G3761" s="16">
        <f>IFERROR(VLOOKUP(Table1[[#This Row],[Codigo_insumo]],BD_Insumos!$B:$E,4),"")</f>
        <v>57.437800000000003</v>
      </c>
      <c r="H3761" s="140">
        <v>1</v>
      </c>
      <c r="I3761" s="9"/>
      <c r="J3761" s="22">
        <f t="shared" si="58"/>
        <v>57.437800000000003</v>
      </c>
      <c r="K3761" s="22" t="str">
        <f>IF(I3761&lt;&gt;"",SUMIF(Table1[Codigo_servico],A3761,Table1[Subtotal_insumo]),"")</f>
        <v/>
      </c>
      <c r="L3761" s="16">
        <f>IF(Table1[[#This Row],[Ordem_insumos]]&lt;&gt;0,VLOOKUP(Table1[[#This Row],[Codigo_servico]],Preencher_Orcamento!$B:$D,3,FALSE)*Table1[[#This Row],[Qtde_insumo]],"")</f>
        <v>0</v>
      </c>
      <c r="M3761" s="16">
        <f>IF(Table1[[#This Row],[Ordem_insumos]]&lt;&gt;0,VLOOKUP(Table1[[#This Row],[Codigo_servico]],Preencher_Orcamento!$B:$D,3,FALSE)*Table1[[#This Row],[Subtotal_insumo]],"")</f>
        <v>0</v>
      </c>
    </row>
    <row r="3762" spans="1:13" x14ac:dyDescent="0.25">
      <c r="A3762" s="6">
        <v>90570</v>
      </c>
      <c r="B3762" s="126">
        <v>2</v>
      </c>
      <c r="C3762" s="133"/>
      <c r="D3762" s="134">
        <v>2044</v>
      </c>
      <c r="E3762" s="7" t="s">
        <v>2193</v>
      </c>
      <c r="F3762" s="8" t="s">
        <v>2140</v>
      </c>
      <c r="G3762" s="16">
        <f>IFERROR(VLOOKUP(Table1[[#This Row],[Codigo_insumo]],BD_Insumos!$B:$E,4),"")</f>
        <v>13.596734305430379</v>
      </c>
      <c r="H3762" s="140">
        <v>0.75</v>
      </c>
      <c r="I3762" s="9"/>
      <c r="J3762" s="22">
        <f t="shared" si="58"/>
        <v>10.197550729072784</v>
      </c>
      <c r="K3762" s="22" t="str">
        <f>IF(I3762&lt;&gt;"",SUMIF(Table1[Codigo_servico],A3762,Table1[Subtotal_insumo]),"")</f>
        <v/>
      </c>
      <c r="L3762" s="16">
        <f>IF(Table1[[#This Row],[Ordem_insumos]]&lt;&gt;0,VLOOKUP(Table1[[#This Row],[Codigo_servico]],Preencher_Orcamento!$B:$D,3,FALSE)*Table1[[#This Row],[Qtde_insumo]],"")</f>
        <v>0</v>
      </c>
      <c r="M3762" s="16">
        <f>IF(Table1[[#This Row],[Ordem_insumos]]&lt;&gt;0,VLOOKUP(Table1[[#This Row],[Codigo_servico]],Preencher_Orcamento!$B:$D,3,FALSE)*Table1[[#This Row],[Subtotal_insumo]],"")</f>
        <v>0</v>
      </c>
    </row>
    <row r="3763" spans="1:13" x14ac:dyDescent="0.25">
      <c r="A3763" s="6">
        <v>90570</v>
      </c>
      <c r="B3763" s="126">
        <v>3</v>
      </c>
      <c r="C3763" s="133"/>
      <c r="D3763" s="134">
        <v>2041</v>
      </c>
      <c r="E3763" s="7" t="s">
        <v>2192</v>
      </c>
      <c r="F3763" s="8" t="s">
        <v>2140</v>
      </c>
      <c r="G3763" s="18">
        <f>IFERROR(VLOOKUP(Table1[[#This Row],[Codigo_insumo]],BD_Insumos!$B:$E,4),"")</f>
        <v>18.820516146129485</v>
      </c>
      <c r="H3763" s="140">
        <v>1.5</v>
      </c>
      <c r="I3763" s="9"/>
      <c r="J3763" s="23">
        <f t="shared" si="58"/>
        <v>28.230774219194227</v>
      </c>
      <c r="K3763" s="22" t="str">
        <f>IF(I3763&lt;&gt;"",SUMIF(Table1[Codigo_servico],A3763,Table1[Subtotal_insumo]),"")</f>
        <v/>
      </c>
      <c r="L3763" s="18">
        <f>IF(Table1[[#This Row],[Ordem_insumos]]&lt;&gt;0,VLOOKUP(Table1[[#This Row],[Codigo_servico]],Preencher_Orcamento!$B:$D,3,FALSE)*Table1[[#This Row],[Qtde_insumo]],"")</f>
        <v>0</v>
      </c>
      <c r="M3763" s="18">
        <f>IF(Table1[[#This Row],[Ordem_insumos]]&lt;&gt;0,VLOOKUP(Table1[[#This Row],[Codigo_servico]],Preencher_Orcamento!$B:$D,3,FALSE)*Table1[[#This Row],[Subtotal_insumo]],"")</f>
        <v>0</v>
      </c>
    </row>
    <row r="3764" spans="1:13" x14ac:dyDescent="0.25">
      <c r="A3764" s="3">
        <v>90571</v>
      </c>
      <c r="B3764" s="125">
        <v>0</v>
      </c>
      <c r="C3764" s="131" t="s">
        <v>3116</v>
      </c>
      <c r="D3764" s="132"/>
      <c r="E3764" s="4"/>
      <c r="F3764" s="4"/>
      <c r="G3764" s="17" t="str">
        <f>IFERROR(VLOOKUP(Table1[[#This Row],[Codigo_insumo]],BD_Insumos!$B:$E,4),"")</f>
        <v/>
      </c>
      <c r="H3764" s="139"/>
      <c r="I3764" s="5" t="s">
        <v>457</v>
      </c>
      <c r="J3764" s="20" t="str">
        <f t="shared" si="58"/>
        <v/>
      </c>
      <c r="K3764" s="21">
        <f>IF(I3764&lt;&gt;"",SUMIF(Table1[Codigo_servico],A3764,Table1[Subtotal_insumo]),"")</f>
        <v>138.9941899379204</v>
      </c>
      <c r="L3764" s="17" t="str">
        <f>IF(Table1[[#This Row],[Ordem_insumos]]&lt;&gt;0,VLOOKUP(Table1[[#This Row],[Codigo_servico]],Preencher_Orcamento!$B:$D,3,FALSE)*Table1[[#This Row],[Qtde_insumo]],"")</f>
        <v/>
      </c>
      <c r="M3764" s="17" t="str">
        <f>IF(Table1[[#This Row],[Ordem_insumos]]&lt;&gt;0,VLOOKUP(Table1[[#This Row],[Codigo_servico]],Preencher_Orcamento!$B:$D,3,FALSE)*Table1[[#This Row],[Subtotal_insumo]],"")</f>
        <v/>
      </c>
    </row>
    <row r="3765" spans="1:13" ht="26.25" x14ac:dyDescent="0.25">
      <c r="A3765" s="6">
        <v>90571</v>
      </c>
      <c r="B3765" s="126">
        <v>1</v>
      </c>
      <c r="C3765" s="133"/>
      <c r="D3765" s="134">
        <v>54853</v>
      </c>
      <c r="E3765" s="7" t="s">
        <v>1274</v>
      </c>
      <c r="F3765" s="8" t="s">
        <v>457</v>
      </c>
      <c r="G3765" s="16">
        <f>IFERROR(VLOOKUP(Table1[[#This Row],[Codigo_insumo]],BD_Insumos!$B:$E,4),"")</f>
        <v>92.880200000000002</v>
      </c>
      <c r="H3765" s="140">
        <v>1</v>
      </c>
      <c r="I3765" s="9"/>
      <c r="J3765" s="22">
        <f t="shared" si="58"/>
        <v>92.880200000000002</v>
      </c>
      <c r="K3765" s="22" t="str">
        <f>IF(I3765&lt;&gt;"",SUMIF(Table1[Codigo_servico],A3765,Table1[Subtotal_insumo]),"")</f>
        <v/>
      </c>
      <c r="L3765" s="16">
        <f>IF(Table1[[#This Row],[Ordem_insumos]]&lt;&gt;0,VLOOKUP(Table1[[#This Row],[Codigo_servico]],Preencher_Orcamento!$B:$D,3,FALSE)*Table1[[#This Row],[Qtde_insumo]],"")</f>
        <v>0</v>
      </c>
      <c r="M3765" s="16">
        <f>IF(Table1[[#This Row],[Ordem_insumos]]&lt;&gt;0,VLOOKUP(Table1[[#This Row],[Codigo_servico]],Preencher_Orcamento!$B:$D,3,FALSE)*Table1[[#This Row],[Subtotal_insumo]],"")</f>
        <v>0</v>
      </c>
    </row>
    <row r="3766" spans="1:13" x14ac:dyDescent="0.25">
      <c r="A3766" s="6">
        <v>90571</v>
      </c>
      <c r="B3766" s="126">
        <v>2</v>
      </c>
      <c r="C3766" s="133"/>
      <c r="D3766" s="134">
        <v>2044</v>
      </c>
      <c r="E3766" s="7" t="s">
        <v>2193</v>
      </c>
      <c r="F3766" s="8" t="s">
        <v>2140</v>
      </c>
      <c r="G3766" s="16">
        <f>IFERROR(VLOOKUP(Table1[[#This Row],[Codigo_insumo]],BD_Insumos!$B:$E,4),"")</f>
        <v>13.596734305430379</v>
      </c>
      <c r="H3766" s="140">
        <v>0.9</v>
      </c>
      <c r="I3766" s="9"/>
      <c r="J3766" s="22">
        <f t="shared" si="58"/>
        <v>12.237060874887341</v>
      </c>
      <c r="K3766" s="22" t="str">
        <f>IF(I3766&lt;&gt;"",SUMIF(Table1[Codigo_servico],A3766,Table1[Subtotal_insumo]),"")</f>
        <v/>
      </c>
      <c r="L3766" s="16">
        <f>IF(Table1[[#This Row],[Ordem_insumos]]&lt;&gt;0,VLOOKUP(Table1[[#This Row],[Codigo_servico]],Preencher_Orcamento!$B:$D,3,FALSE)*Table1[[#This Row],[Qtde_insumo]],"")</f>
        <v>0</v>
      </c>
      <c r="M3766" s="16">
        <f>IF(Table1[[#This Row],[Ordem_insumos]]&lt;&gt;0,VLOOKUP(Table1[[#This Row],[Codigo_servico]],Preencher_Orcamento!$B:$D,3,FALSE)*Table1[[#This Row],[Subtotal_insumo]],"")</f>
        <v>0</v>
      </c>
    </row>
    <row r="3767" spans="1:13" x14ac:dyDescent="0.25">
      <c r="A3767" s="6">
        <v>90571</v>
      </c>
      <c r="B3767" s="126">
        <v>3</v>
      </c>
      <c r="C3767" s="133"/>
      <c r="D3767" s="134">
        <v>2041</v>
      </c>
      <c r="E3767" s="7" t="s">
        <v>2192</v>
      </c>
      <c r="F3767" s="8" t="s">
        <v>2140</v>
      </c>
      <c r="G3767" s="18">
        <f>IFERROR(VLOOKUP(Table1[[#This Row],[Codigo_insumo]],BD_Insumos!$B:$E,4),"")</f>
        <v>18.820516146129485</v>
      </c>
      <c r="H3767" s="140">
        <v>1.8</v>
      </c>
      <c r="I3767" s="9"/>
      <c r="J3767" s="23">
        <f t="shared" si="58"/>
        <v>33.876929063033074</v>
      </c>
      <c r="K3767" s="22" t="str">
        <f>IF(I3767&lt;&gt;"",SUMIF(Table1[Codigo_servico],A3767,Table1[Subtotal_insumo]),"")</f>
        <v/>
      </c>
      <c r="L3767" s="18">
        <f>IF(Table1[[#This Row],[Ordem_insumos]]&lt;&gt;0,VLOOKUP(Table1[[#This Row],[Codigo_servico]],Preencher_Orcamento!$B:$D,3,FALSE)*Table1[[#This Row],[Qtde_insumo]],"")</f>
        <v>0</v>
      </c>
      <c r="M3767" s="18">
        <f>IF(Table1[[#This Row],[Ordem_insumos]]&lt;&gt;0,VLOOKUP(Table1[[#This Row],[Codigo_servico]],Preencher_Orcamento!$B:$D,3,FALSE)*Table1[[#This Row],[Subtotal_insumo]],"")</f>
        <v>0</v>
      </c>
    </row>
    <row r="3768" spans="1:13" x14ac:dyDescent="0.25">
      <c r="A3768" s="3">
        <v>90572</v>
      </c>
      <c r="B3768" s="125">
        <v>0</v>
      </c>
      <c r="C3768" s="131" t="s">
        <v>3117</v>
      </c>
      <c r="D3768" s="132"/>
      <c r="E3768" s="4"/>
      <c r="F3768" s="4"/>
      <c r="G3768" s="17" t="str">
        <f>IFERROR(VLOOKUP(Table1[[#This Row],[Codigo_insumo]],BD_Insumos!$B:$E,4),"")</f>
        <v/>
      </c>
      <c r="H3768" s="139"/>
      <c r="I3768" s="5" t="s">
        <v>457</v>
      </c>
      <c r="J3768" s="20" t="str">
        <f t="shared" si="58"/>
        <v/>
      </c>
      <c r="K3768" s="21">
        <f>IF(I3768&lt;&gt;"",SUMIF(Table1[Codigo_servico],A3768,Table1[Subtotal_insumo]),"")</f>
        <v>183.27035492757381</v>
      </c>
      <c r="L3768" s="17" t="str">
        <f>IF(Table1[[#This Row],[Ordem_insumos]]&lt;&gt;0,VLOOKUP(Table1[[#This Row],[Codigo_servico]],Preencher_Orcamento!$B:$D,3,FALSE)*Table1[[#This Row],[Qtde_insumo]],"")</f>
        <v/>
      </c>
      <c r="M3768" s="17" t="str">
        <f>IF(Table1[[#This Row],[Ordem_insumos]]&lt;&gt;0,VLOOKUP(Table1[[#This Row],[Codigo_servico]],Preencher_Orcamento!$B:$D,3,FALSE)*Table1[[#This Row],[Subtotal_insumo]],"")</f>
        <v/>
      </c>
    </row>
    <row r="3769" spans="1:13" x14ac:dyDescent="0.25">
      <c r="A3769" s="6">
        <v>90572</v>
      </c>
      <c r="B3769" s="126">
        <v>1</v>
      </c>
      <c r="C3769" s="133"/>
      <c r="D3769" s="134">
        <v>2041</v>
      </c>
      <c r="E3769" s="7" t="s">
        <v>2192</v>
      </c>
      <c r="F3769" s="8" t="s">
        <v>2140</v>
      </c>
      <c r="G3769" s="16">
        <f>IFERROR(VLOOKUP(Table1[[#This Row],[Codigo_insumo]],BD_Insumos!$B:$E,4),"")</f>
        <v>18.820516146129485</v>
      </c>
      <c r="H3769" s="140">
        <v>2.1</v>
      </c>
      <c r="I3769" s="9"/>
      <c r="J3769" s="22">
        <f t="shared" si="58"/>
        <v>39.523083906871918</v>
      </c>
      <c r="K3769" s="22" t="str">
        <f>IF(I3769&lt;&gt;"",SUMIF(Table1[Codigo_servico],A3769,Table1[Subtotal_insumo]),"")</f>
        <v/>
      </c>
      <c r="L3769" s="16">
        <f>IF(Table1[[#This Row],[Ordem_insumos]]&lt;&gt;0,VLOOKUP(Table1[[#This Row],[Codigo_servico]],Preencher_Orcamento!$B:$D,3,FALSE)*Table1[[#This Row],[Qtde_insumo]],"")</f>
        <v>0</v>
      </c>
      <c r="M3769" s="16">
        <f>IF(Table1[[#This Row],[Ordem_insumos]]&lt;&gt;0,VLOOKUP(Table1[[#This Row],[Codigo_servico]],Preencher_Orcamento!$B:$D,3,FALSE)*Table1[[#This Row],[Subtotal_insumo]],"")</f>
        <v>0</v>
      </c>
    </row>
    <row r="3770" spans="1:13" x14ac:dyDescent="0.25">
      <c r="A3770" s="6">
        <v>90572</v>
      </c>
      <c r="B3770" s="126">
        <v>2</v>
      </c>
      <c r="C3770" s="133"/>
      <c r="D3770" s="134">
        <v>2044</v>
      </c>
      <c r="E3770" s="7" t="s">
        <v>2193</v>
      </c>
      <c r="F3770" s="8" t="s">
        <v>2140</v>
      </c>
      <c r="G3770" s="16">
        <f>IFERROR(VLOOKUP(Table1[[#This Row],[Codigo_insumo]],BD_Insumos!$B:$E,4),"")</f>
        <v>13.596734305430379</v>
      </c>
      <c r="H3770" s="140">
        <v>1.05</v>
      </c>
      <c r="I3770" s="9"/>
      <c r="J3770" s="22">
        <f t="shared" si="58"/>
        <v>14.276571020701899</v>
      </c>
      <c r="K3770" s="22" t="str">
        <f>IF(I3770&lt;&gt;"",SUMIF(Table1[Codigo_servico],A3770,Table1[Subtotal_insumo]),"")</f>
        <v/>
      </c>
      <c r="L3770" s="16">
        <f>IF(Table1[[#This Row],[Ordem_insumos]]&lt;&gt;0,VLOOKUP(Table1[[#This Row],[Codigo_servico]],Preencher_Orcamento!$B:$D,3,FALSE)*Table1[[#This Row],[Qtde_insumo]],"")</f>
        <v>0</v>
      </c>
      <c r="M3770" s="16">
        <f>IF(Table1[[#This Row],[Ordem_insumos]]&lt;&gt;0,VLOOKUP(Table1[[#This Row],[Codigo_servico]],Preencher_Orcamento!$B:$D,3,FALSE)*Table1[[#This Row],[Subtotal_insumo]],"")</f>
        <v>0</v>
      </c>
    </row>
    <row r="3771" spans="1:13" ht="26.25" x14ac:dyDescent="0.25">
      <c r="A3771" s="6">
        <v>90572</v>
      </c>
      <c r="B3771" s="126">
        <v>3</v>
      </c>
      <c r="C3771" s="133"/>
      <c r="D3771" s="134">
        <v>54854</v>
      </c>
      <c r="E3771" s="7" t="s">
        <v>1275</v>
      </c>
      <c r="F3771" s="8" t="s">
        <v>457</v>
      </c>
      <c r="G3771" s="18">
        <f>IFERROR(VLOOKUP(Table1[[#This Row],[Codigo_insumo]],BD_Insumos!$B:$E,4),"")</f>
        <v>129.47069999999999</v>
      </c>
      <c r="H3771" s="140">
        <v>1</v>
      </c>
      <c r="I3771" s="9"/>
      <c r="J3771" s="23">
        <f t="shared" si="58"/>
        <v>129.47069999999999</v>
      </c>
      <c r="K3771" s="22" t="str">
        <f>IF(I3771&lt;&gt;"",SUMIF(Table1[Codigo_servico],A3771,Table1[Subtotal_insumo]),"")</f>
        <v/>
      </c>
      <c r="L3771" s="18">
        <f>IF(Table1[[#This Row],[Ordem_insumos]]&lt;&gt;0,VLOOKUP(Table1[[#This Row],[Codigo_servico]],Preencher_Orcamento!$B:$D,3,FALSE)*Table1[[#This Row],[Qtde_insumo]],"")</f>
        <v>0</v>
      </c>
      <c r="M3771" s="18">
        <f>IF(Table1[[#This Row],[Ordem_insumos]]&lt;&gt;0,VLOOKUP(Table1[[#This Row],[Codigo_servico]],Preencher_Orcamento!$B:$D,3,FALSE)*Table1[[#This Row],[Subtotal_insumo]],"")</f>
        <v>0</v>
      </c>
    </row>
    <row r="3772" spans="1:13" x14ac:dyDescent="0.25">
      <c r="A3772" s="3">
        <v>90573</v>
      </c>
      <c r="B3772" s="125">
        <v>0</v>
      </c>
      <c r="C3772" s="131" t="s">
        <v>3118</v>
      </c>
      <c r="D3772" s="132"/>
      <c r="E3772" s="4"/>
      <c r="F3772" s="4"/>
      <c r="G3772" s="17" t="str">
        <f>IFERROR(VLOOKUP(Table1[[#This Row],[Codigo_insumo]],BD_Insumos!$B:$E,4),"")</f>
        <v/>
      </c>
      <c r="H3772" s="139"/>
      <c r="I3772" s="5" t="s">
        <v>457</v>
      </c>
      <c r="J3772" s="20" t="str">
        <f t="shared" si="58"/>
        <v/>
      </c>
      <c r="K3772" s="21">
        <f>IF(I3772&lt;&gt;"",SUMIF(Table1[Codigo_servico],A3772,Table1[Subtotal_insumo]),"")</f>
        <v>412.62531991722722</v>
      </c>
      <c r="L3772" s="17" t="str">
        <f>IF(Table1[[#This Row],[Ordem_insumos]]&lt;&gt;0,VLOOKUP(Table1[[#This Row],[Codigo_servico]],Preencher_Orcamento!$B:$D,3,FALSE)*Table1[[#This Row],[Qtde_insumo]],"")</f>
        <v/>
      </c>
      <c r="M3772" s="17" t="str">
        <f>IF(Table1[[#This Row],[Ordem_insumos]]&lt;&gt;0,VLOOKUP(Table1[[#This Row],[Codigo_servico]],Preencher_Orcamento!$B:$D,3,FALSE)*Table1[[#This Row],[Subtotal_insumo]],"")</f>
        <v/>
      </c>
    </row>
    <row r="3773" spans="1:13" ht="39" x14ac:dyDescent="0.25">
      <c r="A3773" s="6">
        <v>90573</v>
      </c>
      <c r="B3773" s="126">
        <v>1</v>
      </c>
      <c r="C3773" s="133"/>
      <c r="D3773" s="134">
        <v>54855</v>
      </c>
      <c r="E3773" s="7" t="s">
        <v>1276</v>
      </c>
      <c r="F3773" s="8" t="s">
        <v>457</v>
      </c>
      <c r="G3773" s="16">
        <f>IFERROR(VLOOKUP(Table1[[#This Row],[Codigo_insumo]],BD_Insumos!$B:$E,4),"")</f>
        <v>351.14</v>
      </c>
      <c r="H3773" s="140">
        <v>1</v>
      </c>
      <c r="I3773" s="9"/>
      <c r="J3773" s="22">
        <f t="shared" si="58"/>
        <v>351.14</v>
      </c>
      <c r="K3773" s="22" t="str">
        <f>IF(I3773&lt;&gt;"",SUMIF(Table1[Codigo_servico],A3773,Table1[Subtotal_insumo]),"")</f>
        <v/>
      </c>
      <c r="L3773" s="16">
        <f>IF(Table1[[#This Row],[Ordem_insumos]]&lt;&gt;0,VLOOKUP(Table1[[#This Row],[Codigo_servico]],Preencher_Orcamento!$B:$D,3,FALSE)*Table1[[#This Row],[Qtde_insumo]],"")</f>
        <v>0</v>
      </c>
      <c r="M3773" s="16">
        <f>IF(Table1[[#This Row],[Ordem_insumos]]&lt;&gt;0,VLOOKUP(Table1[[#This Row],[Codigo_servico]],Preencher_Orcamento!$B:$D,3,FALSE)*Table1[[#This Row],[Subtotal_insumo]],"")</f>
        <v>0</v>
      </c>
    </row>
    <row r="3774" spans="1:13" x14ac:dyDescent="0.25">
      <c r="A3774" s="6">
        <v>90573</v>
      </c>
      <c r="B3774" s="126">
        <v>2</v>
      </c>
      <c r="C3774" s="133"/>
      <c r="D3774" s="134">
        <v>2044</v>
      </c>
      <c r="E3774" s="7" t="s">
        <v>2193</v>
      </c>
      <c r="F3774" s="8" t="s">
        <v>2140</v>
      </c>
      <c r="G3774" s="16">
        <f>IFERROR(VLOOKUP(Table1[[#This Row],[Codigo_insumo]],BD_Insumos!$B:$E,4),"")</f>
        <v>13.596734305430379</v>
      </c>
      <c r="H3774" s="140">
        <v>1.2</v>
      </c>
      <c r="I3774" s="9"/>
      <c r="J3774" s="22">
        <f t="shared" si="58"/>
        <v>16.316081166516454</v>
      </c>
      <c r="K3774" s="22" t="str">
        <f>IF(I3774&lt;&gt;"",SUMIF(Table1[Codigo_servico],A3774,Table1[Subtotal_insumo]),"")</f>
        <v/>
      </c>
      <c r="L3774" s="16">
        <f>IF(Table1[[#This Row],[Ordem_insumos]]&lt;&gt;0,VLOOKUP(Table1[[#This Row],[Codigo_servico]],Preencher_Orcamento!$B:$D,3,FALSE)*Table1[[#This Row],[Qtde_insumo]],"")</f>
        <v>0</v>
      </c>
      <c r="M3774" s="16">
        <f>IF(Table1[[#This Row],[Ordem_insumos]]&lt;&gt;0,VLOOKUP(Table1[[#This Row],[Codigo_servico]],Preencher_Orcamento!$B:$D,3,FALSE)*Table1[[#This Row],[Subtotal_insumo]],"")</f>
        <v>0</v>
      </c>
    </row>
    <row r="3775" spans="1:13" x14ac:dyDescent="0.25">
      <c r="A3775" s="6">
        <v>90573</v>
      </c>
      <c r="B3775" s="126">
        <v>3</v>
      </c>
      <c r="C3775" s="133"/>
      <c r="D3775" s="134">
        <v>2041</v>
      </c>
      <c r="E3775" s="7" t="s">
        <v>2192</v>
      </c>
      <c r="F3775" s="8" t="s">
        <v>2140</v>
      </c>
      <c r="G3775" s="18">
        <f>IFERROR(VLOOKUP(Table1[[#This Row],[Codigo_insumo]],BD_Insumos!$B:$E,4),"")</f>
        <v>18.820516146129485</v>
      </c>
      <c r="H3775" s="140">
        <v>2.4</v>
      </c>
      <c r="I3775" s="9"/>
      <c r="J3775" s="23">
        <f t="shared" si="58"/>
        <v>45.169238750710761</v>
      </c>
      <c r="K3775" s="22" t="str">
        <f>IF(I3775&lt;&gt;"",SUMIF(Table1[Codigo_servico],A3775,Table1[Subtotal_insumo]),"")</f>
        <v/>
      </c>
      <c r="L3775" s="18">
        <f>IF(Table1[[#This Row],[Ordem_insumos]]&lt;&gt;0,VLOOKUP(Table1[[#This Row],[Codigo_servico]],Preencher_Orcamento!$B:$D,3,FALSE)*Table1[[#This Row],[Qtde_insumo]],"")</f>
        <v>0</v>
      </c>
      <c r="M3775" s="18">
        <f>IF(Table1[[#This Row],[Ordem_insumos]]&lt;&gt;0,VLOOKUP(Table1[[#This Row],[Codigo_servico]],Preencher_Orcamento!$B:$D,3,FALSE)*Table1[[#This Row],[Subtotal_insumo]],"")</f>
        <v>0</v>
      </c>
    </row>
    <row r="3776" spans="1:13" x14ac:dyDescent="0.25">
      <c r="A3776" s="3">
        <v>90590</v>
      </c>
      <c r="B3776" s="125">
        <v>0</v>
      </c>
      <c r="C3776" s="131" t="s">
        <v>3119</v>
      </c>
      <c r="D3776" s="132"/>
      <c r="E3776" s="4"/>
      <c r="F3776" s="4"/>
      <c r="G3776" s="17" t="str">
        <f>IFERROR(VLOOKUP(Table1[[#This Row],[Codigo_insumo]],BD_Insumos!$B:$E,4),"")</f>
        <v/>
      </c>
      <c r="H3776" s="139"/>
      <c r="I3776" s="5" t="s">
        <v>457</v>
      </c>
      <c r="J3776" s="20" t="str">
        <f t="shared" si="58"/>
        <v/>
      </c>
      <c r="K3776" s="21">
        <f>IF(I3776&lt;&gt;"",SUMIF(Table1[Codigo_servico],A3776,Table1[Subtotal_insumo]),"")</f>
        <v>62.910250451559861</v>
      </c>
      <c r="L3776" s="17" t="str">
        <f>IF(Table1[[#This Row],[Ordem_insumos]]&lt;&gt;0,VLOOKUP(Table1[[#This Row],[Codigo_servico]],Preencher_Orcamento!$B:$D,3,FALSE)*Table1[[#This Row],[Qtde_insumo]],"")</f>
        <v/>
      </c>
      <c r="M3776" s="17" t="str">
        <f>IF(Table1[[#This Row],[Ordem_insumos]]&lt;&gt;0,VLOOKUP(Table1[[#This Row],[Codigo_servico]],Preencher_Orcamento!$B:$D,3,FALSE)*Table1[[#This Row],[Subtotal_insumo]],"")</f>
        <v/>
      </c>
    </row>
    <row r="3777" spans="1:13" x14ac:dyDescent="0.25">
      <c r="A3777" s="6">
        <v>90590</v>
      </c>
      <c r="B3777" s="126">
        <v>1</v>
      </c>
      <c r="C3777" s="133"/>
      <c r="D3777" s="134">
        <v>2041</v>
      </c>
      <c r="E3777" s="7" t="s">
        <v>2192</v>
      </c>
      <c r="F3777" s="8" t="s">
        <v>2140</v>
      </c>
      <c r="G3777" s="16">
        <f>IFERROR(VLOOKUP(Table1[[#This Row],[Codigo_insumo]],BD_Insumos!$B:$E,4),"")</f>
        <v>18.820516146129485</v>
      </c>
      <c r="H3777" s="140">
        <v>1</v>
      </c>
      <c r="I3777" s="9"/>
      <c r="J3777" s="22">
        <f t="shared" si="58"/>
        <v>18.820516146129485</v>
      </c>
      <c r="K3777" s="22" t="str">
        <f>IF(I3777&lt;&gt;"",SUMIF(Table1[Codigo_servico],A3777,Table1[Subtotal_insumo]),"")</f>
        <v/>
      </c>
      <c r="L3777" s="16">
        <f>IF(Table1[[#This Row],[Ordem_insumos]]&lt;&gt;0,VLOOKUP(Table1[[#This Row],[Codigo_servico]],Preencher_Orcamento!$B:$D,3,FALSE)*Table1[[#This Row],[Qtde_insumo]],"")</f>
        <v>0</v>
      </c>
      <c r="M3777" s="16">
        <f>IF(Table1[[#This Row],[Ordem_insumos]]&lt;&gt;0,VLOOKUP(Table1[[#This Row],[Codigo_servico]],Preencher_Orcamento!$B:$D,3,FALSE)*Table1[[#This Row],[Subtotal_insumo]],"")</f>
        <v>0</v>
      </c>
    </row>
    <row r="3778" spans="1:13" x14ac:dyDescent="0.25">
      <c r="A3778" s="6">
        <v>90590</v>
      </c>
      <c r="B3778" s="126">
        <v>2</v>
      </c>
      <c r="C3778" s="133"/>
      <c r="D3778" s="134">
        <v>2044</v>
      </c>
      <c r="E3778" s="7" t="s">
        <v>2193</v>
      </c>
      <c r="F3778" s="8" t="s">
        <v>2140</v>
      </c>
      <c r="G3778" s="16">
        <f>IFERROR(VLOOKUP(Table1[[#This Row],[Codigo_insumo]],BD_Insumos!$B:$E,4),"")</f>
        <v>13.596734305430379</v>
      </c>
      <c r="H3778" s="140">
        <v>1</v>
      </c>
      <c r="I3778" s="9"/>
      <c r="J3778" s="22">
        <f t="shared" ref="J3778:J3841" si="59">IF(I3778="",G3778*H3778,"")</f>
        <v>13.596734305430379</v>
      </c>
      <c r="K3778" s="22" t="str">
        <f>IF(I3778&lt;&gt;"",SUMIF(Table1[Codigo_servico],A3778,Table1[Subtotal_insumo]),"")</f>
        <v/>
      </c>
      <c r="L3778" s="16">
        <f>IF(Table1[[#This Row],[Ordem_insumos]]&lt;&gt;0,VLOOKUP(Table1[[#This Row],[Codigo_servico]],Preencher_Orcamento!$B:$D,3,FALSE)*Table1[[#This Row],[Qtde_insumo]],"")</f>
        <v>0</v>
      </c>
      <c r="M3778" s="16">
        <f>IF(Table1[[#This Row],[Ordem_insumos]]&lt;&gt;0,VLOOKUP(Table1[[#This Row],[Codigo_servico]],Preencher_Orcamento!$B:$D,3,FALSE)*Table1[[#This Row],[Subtotal_insumo]],"")</f>
        <v>0</v>
      </c>
    </row>
    <row r="3779" spans="1:13" ht="26.25" x14ac:dyDescent="0.25">
      <c r="A3779" s="6">
        <v>90590</v>
      </c>
      <c r="B3779" s="126">
        <v>3</v>
      </c>
      <c r="C3779" s="133"/>
      <c r="D3779" s="134">
        <v>54805</v>
      </c>
      <c r="E3779" s="7" t="s">
        <v>1258</v>
      </c>
      <c r="F3779" s="8" t="s">
        <v>457</v>
      </c>
      <c r="G3779" s="18">
        <f>IFERROR(VLOOKUP(Table1[[#This Row],[Codigo_insumo]],BD_Insumos!$B:$E,4),"")</f>
        <v>30.492999999999999</v>
      </c>
      <c r="H3779" s="140">
        <v>1</v>
      </c>
      <c r="I3779" s="9"/>
      <c r="J3779" s="23">
        <f t="shared" si="59"/>
        <v>30.492999999999999</v>
      </c>
      <c r="K3779" s="22" t="str">
        <f>IF(I3779&lt;&gt;"",SUMIF(Table1[Codigo_servico],A3779,Table1[Subtotal_insumo]),"")</f>
        <v/>
      </c>
      <c r="L3779" s="18">
        <f>IF(Table1[[#This Row],[Ordem_insumos]]&lt;&gt;0,VLOOKUP(Table1[[#This Row],[Codigo_servico]],Preencher_Orcamento!$B:$D,3,FALSE)*Table1[[#This Row],[Qtde_insumo]],"")</f>
        <v>0</v>
      </c>
      <c r="M3779" s="18">
        <f>IF(Table1[[#This Row],[Ordem_insumos]]&lt;&gt;0,VLOOKUP(Table1[[#This Row],[Codigo_servico]],Preencher_Orcamento!$B:$D,3,FALSE)*Table1[[#This Row],[Subtotal_insumo]],"")</f>
        <v>0</v>
      </c>
    </row>
    <row r="3780" spans="1:13" x14ac:dyDescent="0.25">
      <c r="A3780" s="3">
        <v>90598</v>
      </c>
      <c r="B3780" s="125">
        <v>0</v>
      </c>
      <c r="C3780" s="131" t="s">
        <v>3120</v>
      </c>
      <c r="D3780" s="132"/>
      <c r="E3780" s="4"/>
      <c r="F3780" s="4"/>
      <c r="G3780" s="17" t="str">
        <f>IFERROR(VLOOKUP(Table1[[#This Row],[Codigo_insumo]],BD_Insumos!$B:$E,4),"")</f>
        <v/>
      </c>
      <c r="H3780" s="139"/>
      <c r="I3780" s="5" t="s">
        <v>170</v>
      </c>
      <c r="J3780" s="20" t="str">
        <f t="shared" si="59"/>
        <v/>
      </c>
      <c r="K3780" s="21">
        <f>IF(I3780&lt;&gt;"",SUMIF(Table1[Codigo_servico],A3780,Table1[Subtotal_insumo]),"")</f>
        <v>742.63584441779926</v>
      </c>
      <c r="L3780" s="17" t="str">
        <f>IF(Table1[[#This Row],[Ordem_insumos]]&lt;&gt;0,VLOOKUP(Table1[[#This Row],[Codigo_servico]],Preencher_Orcamento!$B:$D,3,FALSE)*Table1[[#This Row],[Qtde_insumo]],"")</f>
        <v/>
      </c>
      <c r="M3780" s="17" t="str">
        <f>IF(Table1[[#This Row],[Ordem_insumos]]&lt;&gt;0,VLOOKUP(Table1[[#This Row],[Codigo_servico]],Preencher_Orcamento!$B:$D,3,FALSE)*Table1[[#This Row],[Subtotal_insumo]],"")</f>
        <v/>
      </c>
    </row>
    <row r="3781" spans="1:13" x14ac:dyDescent="0.25">
      <c r="A3781" s="6">
        <v>90598</v>
      </c>
      <c r="B3781" s="126">
        <v>1</v>
      </c>
      <c r="C3781" s="133"/>
      <c r="D3781" s="134">
        <v>2044</v>
      </c>
      <c r="E3781" s="7" t="s">
        <v>2193</v>
      </c>
      <c r="F3781" s="8" t="s">
        <v>2140</v>
      </c>
      <c r="G3781" s="16">
        <f>IFERROR(VLOOKUP(Table1[[#This Row],[Codigo_insumo]],BD_Insumos!$B:$E,4),"")</f>
        <v>13.596734305430379</v>
      </c>
      <c r="H3781" s="140">
        <v>5</v>
      </c>
      <c r="I3781" s="9"/>
      <c r="J3781" s="22">
        <f t="shared" si="59"/>
        <v>67.983671527151898</v>
      </c>
      <c r="K3781" s="22" t="str">
        <f>IF(I3781&lt;&gt;"",SUMIF(Table1[Codigo_servico],A3781,Table1[Subtotal_insumo]),"")</f>
        <v/>
      </c>
      <c r="L3781" s="16">
        <f>IF(Table1[[#This Row],[Ordem_insumos]]&lt;&gt;0,VLOOKUP(Table1[[#This Row],[Codigo_servico]],Preencher_Orcamento!$B:$D,3,FALSE)*Table1[[#This Row],[Qtde_insumo]],"")</f>
        <v>0</v>
      </c>
      <c r="M3781" s="16">
        <f>IF(Table1[[#This Row],[Ordem_insumos]]&lt;&gt;0,VLOOKUP(Table1[[#This Row],[Codigo_servico]],Preencher_Orcamento!$B:$D,3,FALSE)*Table1[[#This Row],[Subtotal_insumo]],"")</f>
        <v>0</v>
      </c>
    </row>
    <row r="3782" spans="1:13" x14ac:dyDescent="0.25">
      <c r="A3782" s="6">
        <v>90598</v>
      </c>
      <c r="B3782" s="126">
        <v>2</v>
      </c>
      <c r="C3782" s="133"/>
      <c r="D3782" s="134">
        <v>2041</v>
      </c>
      <c r="E3782" s="7" t="s">
        <v>2192</v>
      </c>
      <c r="F3782" s="8" t="s">
        <v>2140</v>
      </c>
      <c r="G3782" s="16">
        <f>IFERROR(VLOOKUP(Table1[[#This Row],[Codigo_insumo]],BD_Insumos!$B:$E,4),"")</f>
        <v>18.820516146129485</v>
      </c>
      <c r="H3782" s="140">
        <v>5</v>
      </c>
      <c r="I3782" s="9"/>
      <c r="J3782" s="22">
        <f t="shared" si="59"/>
        <v>94.102580730647418</v>
      </c>
      <c r="K3782" s="22" t="str">
        <f>IF(I3782&lt;&gt;"",SUMIF(Table1[Codigo_servico],A3782,Table1[Subtotal_insumo]),"")</f>
        <v/>
      </c>
      <c r="L3782" s="16">
        <f>IF(Table1[[#This Row],[Ordem_insumos]]&lt;&gt;0,VLOOKUP(Table1[[#This Row],[Codigo_servico]],Preencher_Orcamento!$B:$D,3,FALSE)*Table1[[#This Row],[Qtde_insumo]],"")</f>
        <v>0</v>
      </c>
      <c r="M3782" s="16">
        <f>IF(Table1[[#This Row],[Ordem_insumos]]&lt;&gt;0,VLOOKUP(Table1[[#This Row],[Codigo_servico]],Preencher_Orcamento!$B:$D,3,FALSE)*Table1[[#This Row],[Subtotal_insumo]],"")</f>
        <v>0</v>
      </c>
    </row>
    <row r="3783" spans="1:13" ht="26.25" x14ac:dyDescent="0.25">
      <c r="A3783" s="6">
        <v>90598</v>
      </c>
      <c r="B3783" s="126">
        <v>3</v>
      </c>
      <c r="C3783" s="133"/>
      <c r="D3783" s="134">
        <v>51250</v>
      </c>
      <c r="E3783" s="7" t="s">
        <v>1019</v>
      </c>
      <c r="F3783" s="8" t="s">
        <v>457</v>
      </c>
      <c r="G3783" s="18">
        <f>IFERROR(VLOOKUP(Table1[[#This Row],[Codigo_insumo]],BD_Insumos!$B:$E,4),"")</f>
        <v>1178.5416</v>
      </c>
      <c r="H3783" s="140">
        <v>0.49259999999999998</v>
      </c>
      <c r="I3783" s="9"/>
      <c r="J3783" s="23">
        <f t="shared" si="59"/>
        <v>580.54959215999997</v>
      </c>
      <c r="K3783" s="22" t="str">
        <f>IF(I3783&lt;&gt;"",SUMIF(Table1[Codigo_servico],A3783,Table1[Subtotal_insumo]),"")</f>
        <v/>
      </c>
      <c r="L3783" s="18">
        <f>IF(Table1[[#This Row],[Ordem_insumos]]&lt;&gt;0,VLOOKUP(Table1[[#This Row],[Codigo_servico]],Preencher_Orcamento!$B:$D,3,FALSE)*Table1[[#This Row],[Qtde_insumo]],"")</f>
        <v>0</v>
      </c>
      <c r="M3783" s="18">
        <f>IF(Table1[[#This Row],[Ordem_insumos]]&lt;&gt;0,VLOOKUP(Table1[[#This Row],[Codigo_servico]],Preencher_Orcamento!$B:$D,3,FALSE)*Table1[[#This Row],[Subtotal_insumo]],"")</f>
        <v>0</v>
      </c>
    </row>
    <row r="3784" spans="1:13" x14ac:dyDescent="0.25">
      <c r="A3784" s="3">
        <v>90618</v>
      </c>
      <c r="B3784" s="125">
        <v>0</v>
      </c>
      <c r="C3784" s="131" t="s">
        <v>3121</v>
      </c>
      <c r="D3784" s="132"/>
      <c r="E3784" s="4"/>
      <c r="F3784" s="4"/>
      <c r="G3784" s="17" t="str">
        <f>IFERROR(VLOOKUP(Table1[[#This Row],[Codigo_insumo]],BD_Insumos!$B:$E,4),"")</f>
        <v/>
      </c>
      <c r="H3784" s="139"/>
      <c r="I3784" s="5" t="s">
        <v>457</v>
      </c>
      <c r="J3784" s="20" t="str">
        <f t="shared" si="59"/>
        <v/>
      </c>
      <c r="K3784" s="21">
        <f>IF(I3784&lt;&gt;"",SUMIF(Table1[Codigo_servico],A3784,Table1[Subtotal_insumo]),"")</f>
        <v>1075.0600009031198</v>
      </c>
      <c r="L3784" s="17" t="str">
        <f>IF(Table1[[#This Row],[Ordem_insumos]]&lt;&gt;0,VLOOKUP(Table1[[#This Row],[Codigo_servico]],Preencher_Orcamento!$B:$D,3,FALSE)*Table1[[#This Row],[Qtde_insumo]],"")</f>
        <v/>
      </c>
      <c r="M3784" s="17" t="str">
        <f>IF(Table1[[#This Row],[Ordem_insumos]]&lt;&gt;0,VLOOKUP(Table1[[#This Row],[Codigo_servico]],Preencher_Orcamento!$B:$D,3,FALSE)*Table1[[#This Row],[Subtotal_insumo]],"")</f>
        <v/>
      </c>
    </row>
    <row r="3785" spans="1:13" ht="26.25" x14ac:dyDescent="0.25">
      <c r="A3785" s="6">
        <v>90618</v>
      </c>
      <c r="B3785" s="126">
        <v>1</v>
      </c>
      <c r="C3785" s="133"/>
      <c r="D3785" s="134">
        <v>53288</v>
      </c>
      <c r="E3785" s="7" t="s">
        <v>1153</v>
      </c>
      <c r="F3785" s="8" t="s">
        <v>457</v>
      </c>
      <c r="G3785" s="16">
        <f>IFERROR(VLOOKUP(Table1[[#This Row],[Codigo_insumo]],BD_Insumos!$B:$E,4),"")</f>
        <v>1010.2255</v>
      </c>
      <c r="H3785" s="140">
        <v>1</v>
      </c>
      <c r="I3785" s="9"/>
      <c r="J3785" s="22">
        <f t="shared" si="59"/>
        <v>1010.2255</v>
      </c>
      <c r="K3785" s="22" t="str">
        <f>IF(I3785&lt;&gt;"",SUMIF(Table1[Codigo_servico],A3785,Table1[Subtotal_insumo]),"")</f>
        <v/>
      </c>
      <c r="L3785" s="16">
        <f>IF(Table1[[#This Row],[Ordem_insumos]]&lt;&gt;0,VLOOKUP(Table1[[#This Row],[Codigo_servico]],Preencher_Orcamento!$B:$D,3,FALSE)*Table1[[#This Row],[Qtde_insumo]],"")</f>
        <v>0</v>
      </c>
      <c r="M3785" s="16">
        <f>IF(Table1[[#This Row],[Ordem_insumos]]&lt;&gt;0,VLOOKUP(Table1[[#This Row],[Codigo_servico]],Preencher_Orcamento!$B:$D,3,FALSE)*Table1[[#This Row],[Subtotal_insumo]],"")</f>
        <v>0</v>
      </c>
    </row>
    <row r="3786" spans="1:13" x14ac:dyDescent="0.25">
      <c r="A3786" s="6">
        <v>90618</v>
      </c>
      <c r="B3786" s="126">
        <v>2</v>
      </c>
      <c r="C3786" s="133"/>
      <c r="D3786" s="134">
        <v>2044</v>
      </c>
      <c r="E3786" s="7" t="s">
        <v>2193</v>
      </c>
      <c r="F3786" s="8" t="s">
        <v>2140</v>
      </c>
      <c r="G3786" s="16">
        <f>IFERROR(VLOOKUP(Table1[[#This Row],[Codigo_insumo]],BD_Insumos!$B:$E,4),"")</f>
        <v>13.596734305430379</v>
      </c>
      <c r="H3786" s="140">
        <v>2</v>
      </c>
      <c r="I3786" s="9"/>
      <c r="J3786" s="22">
        <f t="shared" si="59"/>
        <v>27.193468610860759</v>
      </c>
      <c r="K3786" s="22" t="str">
        <f>IF(I3786&lt;&gt;"",SUMIF(Table1[Codigo_servico],A3786,Table1[Subtotal_insumo]),"")</f>
        <v/>
      </c>
      <c r="L3786" s="16">
        <f>IF(Table1[[#This Row],[Ordem_insumos]]&lt;&gt;0,VLOOKUP(Table1[[#This Row],[Codigo_servico]],Preencher_Orcamento!$B:$D,3,FALSE)*Table1[[#This Row],[Qtde_insumo]],"")</f>
        <v>0</v>
      </c>
      <c r="M3786" s="16">
        <f>IF(Table1[[#This Row],[Ordem_insumos]]&lt;&gt;0,VLOOKUP(Table1[[#This Row],[Codigo_servico]],Preencher_Orcamento!$B:$D,3,FALSE)*Table1[[#This Row],[Subtotal_insumo]],"")</f>
        <v>0</v>
      </c>
    </row>
    <row r="3787" spans="1:13" x14ac:dyDescent="0.25">
      <c r="A3787" s="6">
        <v>90618</v>
      </c>
      <c r="B3787" s="126">
        <v>3</v>
      </c>
      <c r="C3787" s="133"/>
      <c r="D3787" s="134">
        <v>2041</v>
      </c>
      <c r="E3787" s="7" t="s">
        <v>2192</v>
      </c>
      <c r="F3787" s="8" t="s">
        <v>2140</v>
      </c>
      <c r="G3787" s="18">
        <f>IFERROR(VLOOKUP(Table1[[#This Row],[Codigo_insumo]],BD_Insumos!$B:$E,4),"")</f>
        <v>18.820516146129485</v>
      </c>
      <c r="H3787" s="140">
        <v>2</v>
      </c>
      <c r="I3787" s="9"/>
      <c r="J3787" s="23">
        <f t="shared" si="59"/>
        <v>37.64103229225897</v>
      </c>
      <c r="K3787" s="22" t="str">
        <f>IF(I3787&lt;&gt;"",SUMIF(Table1[Codigo_servico],A3787,Table1[Subtotal_insumo]),"")</f>
        <v/>
      </c>
      <c r="L3787" s="18">
        <f>IF(Table1[[#This Row],[Ordem_insumos]]&lt;&gt;0,VLOOKUP(Table1[[#This Row],[Codigo_servico]],Preencher_Orcamento!$B:$D,3,FALSE)*Table1[[#This Row],[Qtde_insumo]],"")</f>
        <v>0</v>
      </c>
      <c r="M3787" s="18">
        <f>IF(Table1[[#This Row],[Ordem_insumos]]&lt;&gt;0,VLOOKUP(Table1[[#This Row],[Codigo_servico]],Preencher_Orcamento!$B:$D,3,FALSE)*Table1[[#This Row],[Subtotal_insumo]],"")</f>
        <v>0</v>
      </c>
    </row>
    <row r="3788" spans="1:13" x14ac:dyDescent="0.25">
      <c r="A3788" s="3">
        <v>90619</v>
      </c>
      <c r="B3788" s="125">
        <v>0</v>
      </c>
      <c r="C3788" s="131" t="s">
        <v>3122</v>
      </c>
      <c r="D3788" s="132"/>
      <c r="E3788" s="4"/>
      <c r="F3788" s="4"/>
      <c r="G3788" s="17" t="str">
        <f>IFERROR(VLOOKUP(Table1[[#This Row],[Codigo_insumo]],BD_Insumos!$B:$E,4),"")</f>
        <v/>
      </c>
      <c r="H3788" s="139"/>
      <c r="I3788" s="5" t="s">
        <v>457</v>
      </c>
      <c r="J3788" s="20" t="str">
        <f t="shared" si="59"/>
        <v/>
      </c>
      <c r="K3788" s="21">
        <f>IF(I3788&lt;&gt;"",SUMIF(Table1[Codigo_servico],A3788,Table1[Subtotal_insumo]),"")</f>
        <v>1292.6111513546796</v>
      </c>
      <c r="L3788" s="17" t="str">
        <f>IF(Table1[[#This Row],[Ordem_insumos]]&lt;&gt;0,VLOOKUP(Table1[[#This Row],[Codigo_servico]],Preencher_Orcamento!$B:$D,3,FALSE)*Table1[[#This Row],[Qtde_insumo]],"")</f>
        <v/>
      </c>
      <c r="M3788" s="17" t="str">
        <f>IF(Table1[[#This Row],[Ordem_insumos]]&lt;&gt;0,VLOOKUP(Table1[[#This Row],[Codigo_servico]],Preencher_Orcamento!$B:$D,3,FALSE)*Table1[[#This Row],[Subtotal_insumo]],"")</f>
        <v/>
      </c>
    </row>
    <row r="3789" spans="1:13" ht="26.25" x14ac:dyDescent="0.25">
      <c r="A3789" s="6">
        <v>90619</v>
      </c>
      <c r="B3789" s="126">
        <v>1</v>
      </c>
      <c r="C3789" s="133"/>
      <c r="D3789" s="134">
        <v>53289</v>
      </c>
      <c r="E3789" s="7" t="s">
        <v>1154</v>
      </c>
      <c r="F3789" s="8" t="s">
        <v>457</v>
      </c>
      <c r="G3789" s="16">
        <f>IFERROR(VLOOKUP(Table1[[#This Row],[Codigo_insumo]],BD_Insumos!$B:$E,4),"")</f>
        <v>1195.3594000000001</v>
      </c>
      <c r="H3789" s="140">
        <v>1</v>
      </c>
      <c r="I3789" s="9"/>
      <c r="J3789" s="22">
        <f t="shared" si="59"/>
        <v>1195.3594000000001</v>
      </c>
      <c r="K3789" s="22" t="str">
        <f>IF(I3789&lt;&gt;"",SUMIF(Table1[Codigo_servico],A3789,Table1[Subtotal_insumo]),"")</f>
        <v/>
      </c>
      <c r="L3789" s="16">
        <f>IF(Table1[[#This Row],[Ordem_insumos]]&lt;&gt;0,VLOOKUP(Table1[[#This Row],[Codigo_servico]],Preencher_Orcamento!$B:$D,3,FALSE)*Table1[[#This Row],[Qtde_insumo]],"")</f>
        <v>0</v>
      </c>
      <c r="M3789" s="16">
        <f>IF(Table1[[#This Row],[Ordem_insumos]]&lt;&gt;0,VLOOKUP(Table1[[#This Row],[Codigo_servico]],Preencher_Orcamento!$B:$D,3,FALSE)*Table1[[#This Row],[Subtotal_insumo]],"")</f>
        <v>0</v>
      </c>
    </row>
    <row r="3790" spans="1:13" x14ac:dyDescent="0.25">
      <c r="A3790" s="6">
        <v>90619</v>
      </c>
      <c r="B3790" s="126">
        <v>2</v>
      </c>
      <c r="C3790" s="133"/>
      <c r="D3790" s="134">
        <v>2041</v>
      </c>
      <c r="E3790" s="7" t="s">
        <v>2192</v>
      </c>
      <c r="F3790" s="8" t="s">
        <v>2140</v>
      </c>
      <c r="G3790" s="16">
        <f>IFERROR(VLOOKUP(Table1[[#This Row],[Codigo_insumo]],BD_Insumos!$B:$E,4),"")</f>
        <v>18.820516146129485</v>
      </c>
      <c r="H3790" s="140">
        <v>3</v>
      </c>
      <c r="I3790" s="9"/>
      <c r="J3790" s="22">
        <f t="shared" si="59"/>
        <v>56.461548438388455</v>
      </c>
      <c r="K3790" s="22" t="str">
        <f>IF(I3790&lt;&gt;"",SUMIF(Table1[Codigo_servico],A3790,Table1[Subtotal_insumo]),"")</f>
        <v/>
      </c>
      <c r="L3790" s="16">
        <f>IF(Table1[[#This Row],[Ordem_insumos]]&lt;&gt;0,VLOOKUP(Table1[[#This Row],[Codigo_servico]],Preencher_Orcamento!$B:$D,3,FALSE)*Table1[[#This Row],[Qtde_insumo]],"")</f>
        <v>0</v>
      </c>
      <c r="M3790" s="16">
        <f>IF(Table1[[#This Row],[Ordem_insumos]]&lt;&gt;0,VLOOKUP(Table1[[#This Row],[Codigo_servico]],Preencher_Orcamento!$B:$D,3,FALSE)*Table1[[#This Row],[Subtotal_insumo]],"")</f>
        <v>0</v>
      </c>
    </row>
    <row r="3791" spans="1:13" x14ac:dyDescent="0.25">
      <c r="A3791" s="6">
        <v>90619</v>
      </c>
      <c r="B3791" s="126">
        <v>3</v>
      </c>
      <c r="C3791" s="133"/>
      <c r="D3791" s="134">
        <v>2044</v>
      </c>
      <c r="E3791" s="7" t="s">
        <v>2193</v>
      </c>
      <c r="F3791" s="8" t="s">
        <v>2140</v>
      </c>
      <c r="G3791" s="18">
        <f>IFERROR(VLOOKUP(Table1[[#This Row],[Codigo_insumo]],BD_Insumos!$B:$E,4),"")</f>
        <v>13.596734305430379</v>
      </c>
      <c r="H3791" s="140">
        <v>3</v>
      </c>
      <c r="I3791" s="9"/>
      <c r="J3791" s="23">
        <f t="shared" si="59"/>
        <v>40.790202916291136</v>
      </c>
      <c r="K3791" s="22" t="str">
        <f>IF(I3791&lt;&gt;"",SUMIF(Table1[Codigo_servico],A3791,Table1[Subtotal_insumo]),"")</f>
        <v/>
      </c>
      <c r="L3791" s="18">
        <f>IF(Table1[[#This Row],[Ordem_insumos]]&lt;&gt;0,VLOOKUP(Table1[[#This Row],[Codigo_servico]],Preencher_Orcamento!$B:$D,3,FALSE)*Table1[[#This Row],[Qtde_insumo]],"")</f>
        <v>0</v>
      </c>
      <c r="M3791" s="18">
        <f>IF(Table1[[#This Row],[Ordem_insumos]]&lt;&gt;0,VLOOKUP(Table1[[#This Row],[Codigo_servico]],Preencher_Orcamento!$B:$D,3,FALSE)*Table1[[#This Row],[Subtotal_insumo]],"")</f>
        <v>0</v>
      </c>
    </row>
    <row r="3792" spans="1:13" x14ac:dyDescent="0.25">
      <c r="A3792" s="3">
        <v>90620</v>
      </c>
      <c r="B3792" s="125">
        <v>0</v>
      </c>
      <c r="C3792" s="131" t="s">
        <v>3123</v>
      </c>
      <c r="D3792" s="132"/>
      <c r="E3792" s="4"/>
      <c r="F3792" s="4"/>
      <c r="G3792" s="17" t="str">
        <f>IFERROR(VLOOKUP(Table1[[#This Row],[Codigo_insumo]],BD_Insumos!$B:$E,4),"")</f>
        <v/>
      </c>
      <c r="H3792" s="139"/>
      <c r="I3792" s="5" t="s">
        <v>457</v>
      </c>
      <c r="J3792" s="20" t="str">
        <f t="shared" si="59"/>
        <v/>
      </c>
      <c r="K3792" s="21">
        <f>IF(I3792&lt;&gt;"",SUMIF(Table1[Codigo_servico],A3792,Table1[Subtotal_insumo]),"")</f>
        <v>2195.2649513546794</v>
      </c>
      <c r="L3792" s="17" t="str">
        <f>IF(Table1[[#This Row],[Ordem_insumos]]&lt;&gt;0,VLOOKUP(Table1[[#This Row],[Codigo_servico]],Preencher_Orcamento!$B:$D,3,FALSE)*Table1[[#This Row],[Qtde_insumo]],"")</f>
        <v/>
      </c>
      <c r="M3792" s="17" t="str">
        <f>IF(Table1[[#This Row],[Ordem_insumos]]&lt;&gt;0,VLOOKUP(Table1[[#This Row],[Codigo_servico]],Preencher_Orcamento!$B:$D,3,FALSE)*Table1[[#This Row],[Subtotal_insumo]],"")</f>
        <v/>
      </c>
    </row>
    <row r="3793" spans="1:13" x14ac:dyDescent="0.25">
      <c r="A3793" s="6">
        <v>90620</v>
      </c>
      <c r="B3793" s="126">
        <v>1</v>
      </c>
      <c r="C3793" s="133"/>
      <c r="D3793" s="134">
        <v>2041</v>
      </c>
      <c r="E3793" s="7" t="s">
        <v>2192</v>
      </c>
      <c r="F3793" s="8" t="s">
        <v>2140</v>
      </c>
      <c r="G3793" s="16">
        <f>IFERROR(VLOOKUP(Table1[[#This Row],[Codigo_insumo]],BD_Insumos!$B:$E,4),"")</f>
        <v>18.820516146129485</v>
      </c>
      <c r="H3793" s="140">
        <v>3</v>
      </c>
      <c r="I3793" s="9"/>
      <c r="J3793" s="22">
        <f t="shared" si="59"/>
        <v>56.461548438388455</v>
      </c>
      <c r="K3793" s="22" t="str">
        <f>IF(I3793&lt;&gt;"",SUMIF(Table1[Codigo_servico],A3793,Table1[Subtotal_insumo]),"")</f>
        <v/>
      </c>
      <c r="L3793" s="16">
        <f>IF(Table1[[#This Row],[Ordem_insumos]]&lt;&gt;0,VLOOKUP(Table1[[#This Row],[Codigo_servico]],Preencher_Orcamento!$B:$D,3,FALSE)*Table1[[#This Row],[Qtde_insumo]],"")</f>
        <v>0</v>
      </c>
      <c r="M3793" s="16">
        <f>IF(Table1[[#This Row],[Ordem_insumos]]&lt;&gt;0,VLOOKUP(Table1[[#This Row],[Codigo_servico]],Preencher_Orcamento!$B:$D,3,FALSE)*Table1[[#This Row],[Subtotal_insumo]],"")</f>
        <v>0</v>
      </c>
    </row>
    <row r="3794" spans="1:13" ht="26.25" x14ac:dyDescent="0.25">
      <c r="A3794" s="6">
        <v>90620</v>
      </c>
      <c r="B3794" s="126">
        <v>2</v>
      </c>
      <c r="C3794" s="133"/>
      <c r="D3794" s="134">
        <v>53290</v>
      </c>
      <c r="E3794" s="7" t="s">
        <v>1155</v>
      </c>
      <c r="F3794" s="8" t="s">
        <v>457</v>
      </c>
      <c r="G3794" s="16">
        <f>IFERROR(VLOOKUP(Table1[[#This Row],[Codigo_insumo]],BD_Insumos!$B:$E,4),"")</f>
        <v>2098.0131999999999</v>
      </c>
      <c r="H3794" s="140">
        <v>1</v>
      </c>
      <c r="I3794" s="9"/>
      <c r="J3794" s="22">
        <f t="shared" si="59"/>
        <v>2098.0131999999999</v>
      </c>
      <c r="K3794" s="22" t="str">
        <f>IF(I3794&lt;&gt;"",SUMIF(Table1[Codigo_servico],A3794,Table1[Subtotal_insumo]),"")</f>
        <v/>
      </c>
      <c r="L3794" s="16">
        <f>IF(Table1[[#This Row],[Ordem_insumos]]&lt;&gt;0,VLOOKUP(Table1[[#This Row],[Codigo_servico]],Preencher_Orcamento!$B:$D,3,FALSE)*Table1[[#This Row],[Qtde_insumo]],"")</f>
        <v>0</v>
      </c>
      <c r="M3794" s="16">
        <f>IF(Table1[[#This Row],[Ordem_insumos]]&lt;&gt;0,VLOOKUP(Table1[[#This Row],[Codigo_servico]],Preencher_Orcamento!$B:$D,3,FALSE)*Table1[[#This Row],[Subtotal_insumo]],"")</f>
        <v>0</v>
      </c>
    </row>
    <row r="3795" spans="1:13" x14ac:dyDescent="0.25">
      <c r="A3795" s="6">
        <v>90620</v>
      </c>
      <c r="B3795" s="126">
        <v>3</v>
      </c>
      <c r="C3795" s="133"/>
      <c r="D3795" s="134">
        <v>2044</v>
      </c>
      <c r="E3795" s="7" t="s">
        <v>2193</v>
      </c>
      <c r="F3795" s="8" t="s">
        <v>2140</v>
      </c>
      <c r="G3795" s="16">
        <f>IFERROR(VLOOKUP(Table1[[#This Row],[Codigo_insumo]],BD_Insumos!$B:$E,4),"")</f>
        <v>13.596734305430379</v>
      </c>
      <c r="H3795" s="140">
        <v>3</v>
      </c>
      <c r="I3795" s="9"/>
      <c r="J3795" s="22">
        <f t="shared" si="59"/>
        <v>40.790202916291136</v>
      </c>
      <c r="K3795" s="22" t="str">
        <f>IF(I3795&lt;&gt;"",SUMIF(Table1[Codigo_servico],A3795,Table1[Subtotal_insumo]),"")</f>
        <v/>
      </c>
      <c r="L3795" s="16">
        <f>IF(Table1[[#This Row],[Ordem_insumos]]&lt;&gt;0,VLOOKUP(Table1[[#This Row],[Codigo_servico]],Preencher_Orcamento!$B:$D,3,FALSE)*Table1[[#This Row],[Qtde_insumo]],"")</f>
        <v>0</v>
      </c>
      <c r="M3795" s="16">
        <f>IF(Table1[[#This Row],[Ordem_insumos]]&lt;&gt;0,VLOOKUP(Table1[[#This Row],[Codigo_servico]],Preencher_Orcamento!$B:$D,3,FALSE)*Table1[[#This Row],[Subtotal_insumo]],"")</f>
        <v>0</v>
      </c>
    </row>
    <row r="3796" spans="1:13" x14ac:dyDescent="0.25">
      <c r="A3796" s="3">
        <v>90623</v>
      </c>
      <c r="B3796" s="125">
        <v>0</v>
      </c>
      <c r="C3796" s="131" t="s">
        <v>3124</v>
      </c>
      <c r="D3796" s="132"/>
      <c r="E3796" s="4"/>
      <c r="F3796" s="4"/>
      <c r="G3796" s="17" t="str">
        <f>IFERROR(VLOOKUP(Table1[[#This Row],[Codigo_insumo]],BD_Insumos!$B:$E,4),"")</f>
        <v/>
      </c>
      <c r="H3796" s="139"/>
      <c r="I3796" s="5" t="s">
        <v>457</v>
      </c>
      <c r="J3796" s="20" t="str">
        <f t="shared" si="59"/>
        <v/>
      </c>
      <c r="K3796" s="21">
        <f>IF(I3796&lt;&gt;"",SUMIF(Table1[Codigo_servico],A3796,Table1[Subtotal_insumo]),"")</f>
        <v>165.30270090311973</v>
      </c>
      <c r="L3796" s="17" t="str">
        <f>IF(Table1[[#This Row],[Ordem_insumos]]&lt;&gt;0,VLOOKUP(Table1[[#This Row],[Codigo_servico]],Preencher_Orcamento!$B:$D,3,FALSE)*Table1[[#This Row],[Qtde_insumo]],"")</f>
        <v/>
      </c>
      <c r="M3796" s="17" t="str">
        <f>IF(Table1[[#This Row],[Ordem_insumos]]&lt;&gt;0,VLOOKUP(Table1[[#This Row],[Codigo_servico]],Preencher_Orcamento!$B:$D,3,FALSE)*Table1[[#This Row],[Subtotal_insumo]],"")</f>
        <v/>
      </c>
    </row>
    <row r="3797" spans="1:13" ht="26.25" x14ac:dyDescent="0.25">
      <c r="A3797" s="6">
        <v>90623</v>
      </c>
      <c r="B3797" s="126">
        <v>1</v>
      </c>
      <c r="C3797" s="133"/>
      <c r="D3797" s="134">
        <v>53261</v>
      </c>
      <c r="E3797" s="7" t="s">
        <v>1140</v>
      </c>
      <c r="F3797" s="8" t="s">
        <v>457</v>
      </c>
      <c r="G3797" s="16">
        <f>IFERROR(VLOOKUP(Table1[[#This Row],[Codigo_insumo]],BD_Insumos!$B:$E,4),"")</f>
        <v>100.4682</v>
      </c>
      <c r="H3797" s="140">
        <v>1</v>
      </c>
      <c r="I3797" s="9"/>
      <c r="J3797" s="22">
        <f t="shared" si="59"/>
        <v>100.4682</v>
      </c>
      <c r="K3797" s="22" t="str">
        <f>IF(I3797&lt;&gt;"",SUMIF(Table1[Codigo_servico],A3797,Table1[Subtotal_insumo]),"")</f>
        <v/>
      </c>
      <c r="L3797" s="16">
        <f>IF(Table1[[#This Row],[Ordem_insumos]]&lt;&gt;0,VLOOKUP(Table1[[#This Row],[Codigo_servico]],Preencher_Orcamento!$B:$D,3,FALSE)*Table1[[#This Row],[Qtde_insumo]],"")</f>
        <v>0</v>
      </c>
      <c r="M3797" s="16">
        <f>IF(Table1[[#This Row],[Ordem_insumos]]&lt;&gt;0,VLOOKUP(Table1[[#This Row],[Codigo_servico]],Preencher_Orcamento!$B:$D,3,FALSE)*Table1[[#This Row],[Subtotal_insumo]],"")</f>
        <v>0</v>
      </c>
    </row>
    <row r="3798" spans="1:13" x14ac:dyDescent="0.25">
      <c r="A3798" s="6">
        <v>90623</v>
      </c>
      <c r="B3798" s="126">
        <v>2</v>
      </c>
      <c r="C3798" s="133"/>
      <c r="D3798" s="134">
        <v>2041</v>
      </c>
      <c r="E3798" s="7" t="s">
        <v>2192</v>
      </c>
      <c r="F3798" s="8" t="s">
        <v>2140</v>
      </c>
      <c r="G3798" s="16">
        <f>IFERROR(VLOOKUP(Table1[[#This Row],[Codigo_insumo]],BD_Insumos!$B:$E,4),"")</f>
        <v>18.820516146129485</v>
      </c>
      <c r="H3798" s="140">
        <v>2</v>
      </c>
      <c r="I3798" s="9"/>
      <c r="J3798" s="22">
        <f t="shared" si="59"/>
        <v>37.64103229225897</v>
      </c>
      <c r="K3798" s="22" t="str">
        <f>IF(I3798&lt;&gt;"",SUMIF(Table1[Codigo_servico],A3798,Table1[Subtotal_insumo]),"")</f>
        <v/>
      </c>
      <c r="L3798" s="16">
        <f>IF(Table1[[#This Row],[Ordem_insumos]]&lt;&gt;0,VLOOKUP(Table1[[#This Row],[Codigo_servico]],Preencher_Orcamento!$B:$D,3,FALSE)*Table1[[#This Row],[Qtde_insumo]],"")</f>
        <v>0</v>
      </c>
      <c r="M3798" s="16">
        <f>IF(Table1[[#This Row],[Ordem_insumos]]&lt;&gt;0,VLOOKUP(Table1[[#This Row],[Codigo_servico]],Preencher_Orcamento!$B:$D,3,FALSE)*Table1[[#This Row],[Subtotal_insumo]],"")</f>
        <v>0</v>
      </c>
    </row>
    <row r="3799" spans="1:13" x14ac:dyDescent="0.25">
      <c r="A3799" s="6">
        <v>90623</v>
      </c>
      <c r="B3799" s="126">
        <v>3</v>
      </c>
      <c r="C3799" s="133"/>
      <c r="D3799" s="134">
        <v>2044</v>
      </c>
      <c r="E3799" s="7" t="s">
        <v>2193</v>
      </c>
      <c r="F3799" s="8" t="s">
        <v>2140</v>
      </c>
      <c r="G3799" s="16">
        <f>IFERROR(VLOOKUP(Table1[[#This Row],[Codigo_insumo]],BD_Insumos!$B:$E,4),"")</f>
        <v>13.596734305430379</v>
      </c>
      <c r="H3799" s="140">
        <v>2</v>
      </c>
      <c r="I3799" s="9"/>
      <c r="J3799" s="22">
        <f t="shared" si="59"/>
        <v>27.193468610860759</v>
      </c>
      <c r="K3799" s="22" t="str">
        <f>IF(I3799&lt;&gt;"",SUMIF(Table1[Codigo_servico],A3799,Table1[Subtotal_insumo]),"")</f>
        <v/>
      </c>
      <c r="L3799" s="16">
        <f>IF(Table1[[#This Row],[Ordem_insumos]]&lt;&gt;0,VLOOKUP(Table1[[#This Row],[Codigo_servico]],Preencher_Orcamento!$B:$D,3,FALSE)*Table1[[#This Row],[Qtde_insumo]],"")</f>
        <v>0</v>
      </c>
      <c r="M3799" s="16">
        <f>IF(Table1[[#This Row],[Ordem_insumos]]&lt;&gt;0,VLOOKUP(Table1[[#This Row],[Codigo_servico]],Preencher_Orcamento!$B:$D,3,FALSE)*Table1[[#This Row],[Subtotal_insumo]],"")</f>
        <v>0</v>
      </c>
    </row>
    <row r="3800" spans="1:13" x14ac:dyDescent="0.25">
      <c r="A3800" s="3">
        <v>90624</v>
      </c>
      <c r="B3800" s="125">
        <v>0</v>
      </c>
      <c r="C3800" s="131" t="s">
        <v>3125</v>
      </c>
      <c r="D3800" s="132"/>
      <c r="E3800" s="4"/>
      <c r="F3800" s="4"/>
      <c r="G3800" s="17" t="str">
        <f>IFERROR(VLOOKUP(Table1[[#This Row],[Codigo_insumo]],BD_Insumos!$B:$E,4),"")</f>
        <v/>
      </c>
      <c r="H3800" s="139"/>
      <c r="I3800" s="5" t="s">
        <v>457</v>
      </c>
      <c r="J3800" s="20" t="str">
        <f t="shared" si="59"/>
        <v/>
      </c>
      <c r="K3800" s="21">
        <f>IF(I3800&lt;&gt;"",SUMIF(Table1[Codigo_servico],A3800,Table1[Subtotal_insumo]),"")</f>
        <v>396.12840090311971</v>
      </c>
      <c r="L3800" s="17" t="str">
        <f>IF(Table1[[#This Row],[Ordem_insumos]]&lt;&gt;0,VLOOKUP(Table1[[#This Row],[Codigo_servico]],Preencher_Orcamento!$B:$D,3,FALSE)*Table1[[#This Row],[Qtde_insumo]],"")</f>
        <v/>
      </c>
      <c r="M3800" s="17" t="str">
        <f>IF(Table1[[#This Row],[Ordem_insumos]]&lt;&gt;0,VLOOKUP(Table1[[#This Row],[Codigo_servico]],Preencher_Orcamento!$B:$D,3,FALSE)*Table1[[#This Row],[Subtotal_insumo]],"")</f>
        <v/>
      </c>
    </row>
    <row r="3801" spans="1:13" ht="26.25" x14ac:dyDescent="0.25">
      <c r="A3801" s="6">
        <v>90624</v>
      </c>
      <c r="B3801" s="126">
        <v>1</v>
      </c>
      <c r="C3801" s="133"/>
      <c r="D3801" s="134">
        <v>53263</v>
      </c>
      <c r="E3801" s="7" t="s">
        <v>1141</v>
      </c>
      <c r="F3801" s="8" t="s">
        <v>457</v>
      </c>
      <c r="G3801" s="16">
        <f>IFERROR(VLOOKUP(Table1[[#This Row],[Codigo_insumo]],BD_Insumos!$B:$E,4),"")</f>
        <v>331.29390000000001</v>
      </c>
      <c r="H3801" s="140">
        <v>1</v>
      </c>
      <c r="I3801" s="9"/>
      <c r="J3801" s="22">
        <f t="shared" si="59"/>
        <v>331.29390000000001</v>
      </c>
      <c r="K3801" s="22" t="str">
        <f>IF(I3801&lt;&gt;"",SUMIF(Table1[Codigo_servico],A3801,Table1[Subtotal_insumo]),"")</f>
        <v/>
      </c>
      <c r="L3801" s="16">
        <f>IF(Table1[[#This Row],[Ordem_insumos]]&lt;&gt;0,VLOOKUP(Table1[[#This Row],[Codigo_servico]],Preencher_Orcamento!$B:$D,3,FALSE)*Table1[[#This Row],[Qtde_insumo]],"")</f>
        <v>0</v>
      </c>
      <c r="M3801" s="16">
        <f>IF(Table1[[#This Row],[Ordem_insumos]]&lt;&gt;0,VLOOKUP(Table1[[#This Row],[Codigo_servico]],Preencher_Orcamento!$B:$D,3,FALSE)*Table1[[#This Row],[Subtotal_insumo]],"")</f>
        <v>0</v>
      </c>
    </row>
    <row r="3802" spans="1:13" x14ac:dyDescent="0.25">
      <c r="A3802" s="6">
        <v>90624</v>
      </c>
      <c r="B3802" s="126">
        <v>2</v>
      </c>
      <c r="C3802" s="133"/>
      <c r="D3802" s="134">
        <v>2044</v>
      </c>
      <c r="E3802" s="7" t="s">
        <v>2193</v>
      </c>
      <c r="F3802" s="8" t="s">
        <v>2140</v>
      </c>
      <c r="G3802" s="16">
        <f>IFERROR(VLOOKUP(Table1[[#This Row],[Codigo_insumo]],BD_Insumos!$B:$E,4),"")</f>
        <v>13.596734305430379</v>
      </c>
      <c r="H3802" s="140">
        <v>2</v>
      </c>
      <c r="I3802" s="9"/>
      <c r="J3802" s="22">
        <f t="shared" si="59"/>
        <v>27.193468610860759</v>
      </c>
      <c r="K3802" s="22" t="str">
        <f>IF(I3802&lt;&gt;"",SUMIF(Table1[Codigo_servico],A3802,Table1[Subtotal_insumo]),"")</f>
        <v/>
      </c>
      <c r="L3802" s="16">
        <f>IF(Table1[[#This Row],[Ordem_insumos]]&lt;&gt;0,VLOOKUP(Table1[[#This Row],[Codigo_servico]],Preencher_Orcamento!$B:$D,3,FALSE)*Table1[[#This Row],[Qtde_insumo]],"")</f>
        <v>0</v>
      </c>
      <c r="M3802" s="16">
        <f>IF(Table1[[#This Row],[Ordem_insumos]]&lt;&gt;0,VLOOKUP(Table1[[#This Row],[Codigo_servico]],Preencher_Orcamento!$B:$D,3,FALSE)*Table1[[#This Row],[Subtotal_insumo]],"")</f>
        <v>0</v>
      </c>
    </row>
    <row r="3803" spans="1:13" x14ac:dyDescent="0.25">
      <c r="A3803" s="6">
        <v>90624</v>
      </c>
      <c r="B3803" s="126">
        <v>3</v>
      </c>
      <c r="C3803" s="133"/>
      <c r="D3803" s="134">
        <v>2041</v>
      </c>
      <c r="E3803" s="7" t="s">
        <v>2192</v>
      </c>
      <c r="F3803" s="8" t="s">
        <v>2140</v>
      </c>
      <c r="G3803" s="16">
        <f>IFERROR(VLOOKUP(Table1[[#This Row],[Codigo_insumo]],BD_Insumos!$B:$E,4),"")</f>
        <v>18.820516146129485</v>
      </c>
      <c r="H3803" s="140">
        <v>2</v>
      </c>
      <c r="I3803" s="9"/>
      <c r="J3803" s="22">
        <f t="shared" si="59"/>
        <v>37.64103229225897</v>
      </c>
      <c r="K3803" s="22" t="str">
        <f>IF(I3803&lt;&gt;"",SUMIF(Table1[Codigo_servico],A3803,Table1[Subtotal_insumo]),"")</f>
        <v/>
      </c>
      <c r="L3803" s="16">
        <f>IF(Table1[[#This Row],[Ordem_insumos]]&lt;&gt;0,VLOOKUP(Table1[[#This Row],[Codigo_servico]],Preencher_Orcamento!$B:$D,3,FALSE)*Table1[[#This Row],[Qtde_insumo]],"")</f>
        <v>0</v>
      </c>
      <c r="M3803" s="16">
        <f>IF(Table1[[#This Row],[Ordem_insumos]]&lt;&gt;0,VLOOKUP(Table1[[#This Row],[Codigo_servico]],Preencher_Orcamento!$B:$D,3,FALSE)*Table1[[#This Row],[Subtotal_insumo]],"")</f>
        <v>0</v>
      </c>
    </row>
    <row r="3804" spans="1:13" x14ac:dyDescent="0.25">
      <c r="A3804" s="3">
        <v>90625</v>
      </c>
      <c r="B3804" s="125">
        <v>0</v>
      </c>
      <c r="C3804" s="131" t="s">
        <v>3126</v>
      </c>
      <c r="D3804" s="132"/>
      <c r="E3804" s="4"/>
      <c r="F3804" s="4"/>
      <c r="G3804" s="17" t="str">
        <f>IFERROR(VLOOKUP(Table1[[#This Row],[Codigo_insumo]],BD_Insumos!$B:$E,4),"")</f>
        <v/>
      </c>
      <c r="H3804" s="139"/>
      <c r="I3804" s="5" t="s">
        <v>457</v>
      </c>
      <c r="J3804" s="20" t="str">
        <f t="shared" si="59"/>
        <v/>
      </c>
      <c r="K3804" s="21">
        <f>IF(I3804&lt;&gt;"",SUMIF(Table1[Codigo_servico],A3804,Table1[Subtotal_insumo]),"")</f>
        <v>541.80770090311978</v>
      </c>
      <c r="L3804" s="17" t="str">
        <f>IF(Table1[[#This Row],[Ordem_insumos]]&lt;&gt;0,VLOOKUP(Table1[[#This Row],[Codigo_servico]],Preencher_Orcamento!$B:$D,3,FALSE)*Table1[[#This Row],[Qtde_insumo]],"")</f>
        <v/>
      </c>
      <c r="M3804" s="17" t="str">
        <f>IF(Table1[[#This Row],[Ordem_insumos]]&lt;&gt;0,VLOOKUP(Table1[[#This Row],[Codigo_servico]],Preencher_Orcamento!$B:$D,3,FALSE)*Table1[[#This Row],[Subtotal_insumo]],"")</f>
        <v/>
      </c>
    </row>
    <row r="3805" spans="1:13" x14ac:dyDescent="0.25">
      <c r="A3805" s="6">
        <v>90625</v>
      </c>
      <c r="B3805" s="126">
        <v>1</v>
      </c>
      <c r="C3805" s="133"/>
      <c r="D3805" s="134">
        <v>2041</v>
      </c>
      <c r="E3805" s="7" t="s">
        <v>2192</v>
      </c>
      <c r="F3805" s="8" t="s">
        <v>2140</v>
      </c>
      <c r="G3805" s="16">
        <f>IFERROR(VLOOKUP(Table1[[#This Row],[Codigo_insumo]],BD_Insumos!$B:$E,4),"")</f>
        <v>18.820516146129485</v>
      </c>
      <c r="H3805" s="140">
        <v>2</v>
      </c>
      <c r="I3805" s="9"/>
      <c r="J3805" s="22">
        <f t="shared" si="59"/>
        <v>37.64103229225897</v>
      </c>
      <c r="K3805" s="22" t="str">
        <f>IF(I3805&lt;&gt;"",SUMIF(Table1[Codigo_servico],A3805,Table1[Subtotal_insumo]),"")</f>
        <v/>
      </c>
      <c r="L3805" s="16">
        <f>IF(Table1[[#This Row],[Ordem_insumos]]&lt;&gt;0,VLOOKUP(Table1[[#This Row],[Codigo_servico]],Preencher_Orcamento!$B:$D,3,FALSE)*Table1[[#This Row],[Qtde_insumo]],"")</f>
        <v>0</v>
      </c>
      <c r="M3805" s="16">
        <f>IF(Table1[[#This Row],[Ordem_insumos]]&lt;&gt;0,VLOOKUP(Table1[[#This Row],[Codigo_servico]],Preencher_Orcamento!$B:$D,3,FALSE)*Table1[[#This Row],[Subtotal_insumo]],"")</f>
        <v>0</v>
      </c>
    </row>
    <row r="3806" spans="1:13" ht="26.25" x14ac:dyDescent="0.25">
      <c r="A3806" s="6">
        <v>90625</v>
      </c>
      <c r="B3806" s="126">
        <v>2</v>
      </c>
      <c r="C3806" s="133"/>
      <c r="D3806" s="134">
        <v>53265</v>
      </c>
      <c r="E3806" s="7" t="s">
        <v>1142</v>
      </c>
      <c r="F3806" s="8" t="s">
        <v>457</v>
      </c>
      <c r="G3806" s="16">
        <f>IFERROR(VLOOKUP(Table1[[#This Row],[Codigo_insumo]],BD_Insumos!$B:$E,4),"")</f>
        <v>476.97320000000002</v>
      </c>
      <c r="H3806" s="140">
        <v>1</v>
      </c>
      <c r="I3806" s="9"/>
      <c r="J3806" s="22">
        <f t="shared" si="59"/>
        <v>476.97320000000002</v>
      </c>
      <c r="K3806" s="22" t="str">
        <f>IF(I3806&lt;&gt;"",SUMIF(Table1[Codigo_servico],A3806,Table1[Subtotal_insumo]),"")</f>
        <v/>
      </c>
      <c r="L3806" s="16">
        <f>IF(Table1[[#This Row],[Ordem_insumos]]&lt;&gt;0,VLOOKUP(Table1[[#This Row],[Codigo_servico]],Preencher_Orcamento!$B:$D,3,FALSE)*Table1[[#This Row],[Qtde_insumo]],"")</f>
        <v>0</v>
      </c>
      <c r="M3806" s="16">
        <f>IF(Table1[[#This Row],[Ordem_insumos]]&lt;&gt;0,VLOOKUP(Table1[[#This Row],[Codigo_servico]],Preencher_Orcamento!$B:$D,3,FALSE)*Table1[[#This Row],[Subtotal_insumo]],"")</f>
        <v>0</v>
      </c>
    </row>
    <row r="3807" spans="1:13" x14ac:dyDescent="0.25">
      <c r="A3807" s="6">
        <v>90625</v>
      </c>
      <c r="B3807" s="126">
        <v>3</v>
      </c>
      <c r="C3807" s="133"/>
      <c r="D3807" s="134">
        <v>2044</v>
      </c>
      <c r="E3807" s="7" t="s">
        <v>2193</v>
      </c>
      <c r="F3807" s="8" t="s">
        <v>2140</v>
      </c>
      <c r="G3807" s="18">
        <f>IFERROR(VLOOKUP(Table1[[#This Row],[Codigo_insumo]],BD_Insumos!$B:$E,4),"")</f>
        <v>13.596734305430379</v>
      </c>
      <c r="H3807" s="140">
        <v>2</v>
      </c>
      <c r="I3807" s="9"/>
      <c r="J3807" s="23">
        <f t="shared" si="59"/>
        <v>27.193468610860759</v>
      </c>
      <c r="K3807" s="22" t="str">
        <f>IF(I3807&lt;&gt;"",SUMIF(Table1[Codigo_servico],A3807,Table1[Subtotal_insumo]),"")</f>
        <v/>
      </c>
      <c r="L3807" s="18">
        <f>IF(Table1[[#This Row],[Ordem_insumos]]&lt;&gt;0,VLOOKUP(Table1[[#This Row],[Codigo_servico]],Preencher_Orcamento!$B:$D,3,FALSE)*Table1[[#This Row],[Qtde_insumo]],"")</f>
        <v>0</v>
      </c>
      <c r="M3807" s="18">
        <f>IF(Table1[[#This Row],[Ordem_insumos]]&lt;&gt;0,VLOOKUP(Table1[[#This Row],[Codigo_servico]],Preencher_Orcamento!$B:$D,3,FALSE)*Table1[[#This Row],[Subtotal_insumo]],"")</f>
        <v>0</v>
      </c>
    </row>
    <row r="3808" spans="1:13" x14ac:dyDescent="0.25">
      <c r="A3808" s="3">
        <v>90626</v>
      </c>
      <c r="B3808" s="125">
        <v>0</v>
      </c>
      <c r="C3808" s="131" t="s">
        <v>3127</v>
      </c>
      <c r="D3808" s="132"/>
      <c r="E3808" s="4"/>
      <c r="F3808" s="4"/>
      <c r="G3808" s="17" t="str">
        <f>IFERROR(VLOOKUP(Table1[[#This Row],[Codigo_insumo]],BD_Insumos!$B:$E,4),"")</f>
        <v/>
      </c>
      <c r="H3808" s="139"/>
      <c r="I3808" s="5" t="s">
        <v>457</v>
      </c>
      <c r="J3808" s="20" t="str">
        <f t="shared" si="59"/>
        <v/>
      </c>
      <c r="K3808" s="21">
        <f>IF(I3808&lt;&gt;"",SUMIF(Table1[Codigo_servico],A3808,Table1[Subtotal_insumo]),"")</f>
        <v>726.74870090311981</v>
      </c>
      <c r="L3808" s="17" t="str">
        <f>IF(Table1[[#This Row],[Ordem_insumos]]&lt;&gt;0,VLOOKUP(Table1[[#This Row],[Codigo_servico]],Preencher_Orcamento!$B:$D,3,FALSE)*Table1[[#This Row],[Qtde_insumo]],"")</f>
        <v/>
      </c>
      <c r="M3808" s="17" t="str">
        <f>IF(Table1[[#This Row],[Ordem_insumos]]&lt;&gt;0,VLOOKUP(Table1[[#This Row],[Codigo_servico]],Preencher_Orcamento!$B:$D,3,FALSE)*Table1[[#This Row],[Subtotal_insumo]],"")</f>
        <v/>
      </c>
    </row>
    <row r="3809" spans="1:13" ht="26.25" x14ac:dyDescent="0.25">
      <c r="A3809" s="6">
        <v>90626</v>
      </c>
      <c r="B3809" s="126">
        <v>1</v>
      </c>
      <c r="C3809" s="133"/>
      <c r="D3809" s="134">
        <v>53266</v>
      </c>
      <c r="E3809" s="7" t="s">
        <v>1143</v>
      </c>
      <c r="F3809" s="8" t="s">
        <v>457</v>
      </c>
      <c r="G3809" s="16">
        <f>IFERROR(VLOOKUP(Table1[[#This Row],[Codigo_insumo]],BD_Insumos!$B:$E,4),"")</f>
        <v>661.91420000000005</v>
      </c>
      <c r="H3809" s="140">
        <v>1</v>
      </c>
      <c r="I3809" s="9"/>
      <c r="J3809" s="22">
        <f t="shared" si="59"/>
        <v>661.91420000000005</v>
      </c>
      <c r="K3809" s="22" t="str">
        <f>IF(I3809&lt;&gt;"",SUMIF(Table1[Codigo_servico],A3809,Table1[Subtotal_insumo]),"")</f>
        <v/>
      </c>
      <c r="L3809" s="16">
        <f>IF(Table1[[#This Row],[Ordem_insumos]]&lt;&gt;0,VLOOKUP(Table1[[#This Row],[Codigo_servico]],Preencher_Orcamento!$B:$D,3,FALSE)*Table1[[#This Row],[Qtde_insumo]],"")</f>
        <v>0</v>
      </c>
      <c r="M3809" s="16">
        <f>IF(Table1[[#This Row],[Ordem_insumos]]&lt;&gt;0,VLOOKUP(Table1[[#This Row],[Codigo_servico]],Preencher_Orcamento!$B:$D,3,FALSE)*Table1[[#This Row],[Subtotal_insumo]],"")</f>
        <v>0</v>
      </c>
    </row>
    <row r="3810" spans="1:13" x14ac:dyDescent="0.25">
      <c r="A3810" s="6">
        <v>90626</v>
      </c>
      <c r="B3810" s="126">
        <v>2</v>
      </c>
      <c r="C3810" s="133"/>
      <c r="D3810" s="134">
        <v>2044</v>
      </c>
      <c r="E3810" s="7" t="s">
        <v>2193</v>
      </c>
      <c r="F3810" s="8" t="s">
        <v>2140</v>
      </c>
      <c r="G3810" s="16">
        <f>IFERROR(VLOOKUP(Table1[[#This Row],[Codigo_insumo]],BD_Insumos!$B:$E,4),"")</f>
        <v>13.596734305430379</v>
      </c>
      <c r="H3810" s="140">
        <v>2</v>
      </c>
      <c r="I3810" s="9"/>
      <c r="J3810" s="22">
        <f t="shared" si="59"/>
        <v>27.193468610860759</v>
      </c>
      <c r="K3810" s="22" t="str">
        <f>IF(I3810&lt;&gt;"",SUMIF(Table1[Codigo_servico],A3810,Table1[Subtotal_insumo]),"")</f>
        <v/>
      </c>
      <c r="L3810" s="16">
        <f>IF(Table1[[#This Row],[Ordem_insumos]]&lt;&gt;0,VLOOKUP(Table1[[#This Row],[Codigo_servico]],Preencher_Orcamento!$B:$D,3,FALSE)*Table1[[#This Row],[Qtde_insumo]],"")</f>
        <v>0</v>
      </c>
      <c r="M3810" s="16">
        <f>IF(Table1[[#This Row],[Ordem_insumos]]&lt;&gt;0,VLOOKUP(Table1[[#This Row],[Codigo_servico]],Preencher_Orcamento!$B:$D,3,FALSE)*Table1[[#This Row],[Subtotal_insumo]],"")</f>
        <v>0</v>
      </c>
    </row>
    <row r="3811" spans="1:13" x14ac:dyDescent="0.25">
      <c r="A3811" s="6">
        <v>90626</v>
      </c>
      <c r="B3811" s="126">
        <v>3</v>
      </c>
      <c r="C3811" s="133"/>
      <c r="D3811" s="134">
        <v>2041</v>
      </c>
      <c r="E3811" s="7" t="s">
        <v>2192</v>
      </c>
      <c r="F3811" s="8" t="s">
        <v>2140</v>
      </c>
      <c r="G3811" s="18">
        <f>IFERROR(VLOOKUP(Table1[[#This Row],[Codigo_insumo]],BD_Insumos!$B:$E,4),"")</f>
        <v>18.820516146129485</v>
      </c>
      <c r="H3811" s="140">
        <v>2</v>
      </c>
      <c r="I3811" s="9"/>
      <c r="J3811" s="23">
        <f t="shared" si="59"/>
        <v>37.64103229225897</v>
      </c>
      <c r="K3811" s="22" t="str">
        <f>IF(I3811&lt;&gt;"",SUMIF(Table1[Codigo_servico],A3811,Table1[Subtotal_insumo]),"")</f>
        <v/>
      </c>
      <c r="L3811" s="18">
        <f>IF(Table1[[#This Row],[Ordem_insumos]]&lt;&gt;0,VLOOKUP(Table1[[#This Row],[Codigo_servico]],Preencher_Orcamento!$B:$D,3,FALSE)*Table1[[#This Row],[Qtde_insumo]],"")</f>
        <v>0</v>
      </c>
      <c r="M3811" s="18">
        <f>IF(Table1[[#This Row],[Ordem_insumos]]&lt;&gt;0,VLOOKUP(Table1[[#This Row],[Codigo_servico]],Preencher_Orcamento!$B:$D,3,FALSE)*Table1[[#This Row],[Subtotal_insumo]],"")</f>
        <v>0</v>
      </c>
    </row>
    <row r="3812" spans="1:13" x14ac:dyDescent="0.25">
      <c r="A3812" s="3">
        <v>90627</v>
      </c>
      <c r="B3812" s="125">
        <v>0</v>
      </c>
      <c r="C3812" s="131" t="s">
        <v>3128</v>
      </c>
      <c r="D3812" s="132"/>
      <c r="E3812" s="4"/>
      <c r="F3812" s="4"/>
      <c r="G3812" s="17" t="str">
        <f>IFERROR(VLOOKUP(Table1[[#This Row],[Codigo_insumo]],BD_Insumos!$B:$E,4),"")</f>
        <v/>
      </c>
      <c r="H3812" s="139"/>
      <c r="I3812" s="5" t="s">
        <v>457</v>
      </c>
      <c r="J3812" s="20" t="str">
        <f t="shared" si="59"/>
        <v/>
      </c>
      <c r="K3812" s="21">
        <f>IF(I3812&lt;&gt;"",SUMIF(Table1[Codigo_servico],A3812,Table1[Subtotal_insumo]),"")</f>
        <v>192.61910090311972</v>
      </c>
      <c r="L3812" s="17" t="str">
        <f>IF(Table1[[#This Row],[Ordem_insumos]]&lt;&gt;0,VLOOKUP(Table1[[#This Row],[Codigo_servico]],Preencher_Orcamento!$B:$D,3,FALSE)*Table1[[#This Row],[Qtde_insumo]],"")</f>
        <v/>
      </c>
      <c r="M3812" s="17" t="str">
        <f>IF(Table1[[#This Row],[Ordem_insumos]]&lt;&gt;0,VLOOKUP(Table1[[#This Row],[Codigo_servico]],Preencher_Orcamento!$B:$D,3,FALSE)*Table1[[#This Row],[Subtotal_insumo]],"")</f>
        <v/>
      </c>
    </row>
    <row r="3813" spans="1:13" x14ac:dyDescent="0.25">
      <c r="A3813" s="6">
        <v>90627</v>
      </c>
      <c r="B3813" s="126">
        <v>1</v>
      </c>
      <c r="C3813" s="133"/>
      <c r="D3813" s="134">
        <v>2041</v>
      </c>
      <c r="E3813" s="7" t="s">
        <v>2192</v>
      </c>
      <c r="F3813" s="8" t="s">
        <v>2140</v>
      </c>
      <c r="G3813" s="16">
        <f>IFERROR(VLOOKUP(Table1[[#This Row],[Codigo_insumo]],BD_Insumos!$B:$E,4),"")</f>
        <v>18.820516146129485</v>
      </c>
      <c r="H3813" s="140">
        <v>2</v>
      </c>
      <c r="I3813" s="9"/>
      <c r="J3813" s="22">
        <f t="shared" si="59"/>
        <v>37.64103229225897</v>
      </c>
      <c r="K3813" s="22" t="str">
        <f>IF(I3813&lt;&gt;"",SUMIF(Table1[Codigo_servico],A3813,Table1[Subtotal_insumo]),"")</f>
        <v/>
      </c>
      <c r="L3813" s="16">
        <f>IF(Table1[[#This Row],[Ordem_insumos]]&lt;&gt;0,VLOOKUP(Table1[[#This Row],[Codigo_servico]],Preencher_Orcamento!$B:$D,3,FALSE)*Table1[[#This Row],[Qtde_insumo]],"")</f>
        <v>0</v>
      </c>
      <c r="M3813" s="16">
        <f>IF(Table1[[#This Row],[Ordem_insumos]]&lt;&gt;0,VLOOKUP(Table1[[#This Row],[Codigo_servico]],Preencher_Orcamento!$B:$D,3,FALSE)*Table1[[#This Row],[Subtotal_insumo]],"")</f>
        <v>0</v>
      </c>
    </row>
    <row r="3814" spans="1:13" ht="39" x14ac:dyDescent="0.25">
      <c r="A3814" s="6">
        <v>90627</v>
      </c>
      <c r="B3814" s="126">
        <v>2</v>
      </c>
      <c r="C3814" s="133"/>
      <c r="D3814" s="134">
        <v>53275</v>
      </c>
      <c r="E3814" s="7" t="s">
        <v>1148</v>
      </c>
      <c r="F3814" s="8" t="s">
        <v>457</v>
      </c>
      <c r="G3814" s="16">
        <f>IFERROR(VLOOKUP(Table1[[#This Row],[Codigo_insumo]],BD_Insumos!$B:$E,4),"")</f>
        <v>101.81480000000001</v>
      </c>
      <c r="H3814" s="140">
        <v>1</v>
      </c>
      <c r="I3814" s="9"/>
      <c r="J3814" s="22">
        <f t="shared" si="59"/>
        <v>101.81480000000001</v>
      </c>
      <c r="K3814" s="22" t="str">
        <f>IF(I3814&lt;&gt;"",SUMIF(Table1[Codigo_servico],A3814,Table1[Subtotal_insumo]),"")</f>
        <v/>
      </c>
      <c r="L3814" s="16">
        <f>IF(Table1[[#This Row],[Ordem_insumos]]&lt;&gt;0,VLOOKUP(Table1[[#This Row],[Codigo_servico]],Preencher_Orcamento!$B:$D,3,FALSE)*Table1[[#This Row],[Qtde_insumo]],"")</f>
        <v>0</v>
      </c>
      <c r="M3814" s="16">
        <f>IF(Table1[[#This Row],[Ordem_insumos]]&lt;&gt;0,VLOOKUP(Table1[[#This Row],[Codigo_servico]],Preencher_Orcamento!$B:$D,3,FALSE)*Table1[[#This Row],[Subtotal_insumo]],"")</f>
        <v>0</v>
      </c>
    </row>
    <row r="3815" spans="1:13" x14ac:dyDescent="0.25">
      <c r="A3815" s="6">
        <v>90627</v>
      </c>
      <c r="B3815" s="126">
        <v>3</v>
      </c>
      <c r="C3815" s="133"/>
      <c r="D3815" s="134">
        <v>2044</v>
      </c>
      <c r="E3815" s="7" t="s">
        <v>2193</v>
      </c>
      <c r="F3815" s="8" t="s">
        <v>2140</v>
      </c>
      <c r="G3815" s="18">
        <f>IFERROR(VLOOKUP(Table1[[#This Row],[Codigo_insumo]],BD_Insumos!$B:$E,4),"")</f>
        <v>13.596734305430379</v>
      </c>
      <c r="H3815" s="140">
        <v>2</v>
      </c>
      <c r="I3815" s="9"/>
      <c r="J3815" s="23">
        <f t="shared" si="59"/>
        <v>27.193468610860759</v>
      </c>
      <c r="K3815" s="22" t="str">
        <f>IF(I3815&lt;&gt;"",SUMIF(Table1[Codigo_servico],A3815,Table1[Subtotal_insumo]),"")</f>
        <v/>
      </c>
      <c r="L3815" s="18">
        <f>IF(Table1[[#This Row],[Ordem_insumos]]&lt;&gt;0,VLOOKUP(Table1[[#This Row],[Codigo_servico]],Preencher_Orcamento!$B:$D,3,FALSE)*Table1[[#This Row],[Qtde_insumo]],"")</f>
        <v>0</v>
      </c>
      <c r="M3815" s="18">
        <f>IF(Table1[[#This Row],[Ordem_insumos]]&lt;&gt;0,VLOOKUP(Table1[[#This Row],[Codigo_servico]],Preencher_Orcamento!$B:$D,3,FALSE)*Table1[[#This Row],[Subtotal_insumo]],"")</f>
        <v>0</v>
      </c>
    </row>
    <row r="3816" spans="1:13" x14ac:dyDescent="0.25">
      <c r="A3816" s="6">
        <v>90627</v>
      </c>
      <c r="B3816" s="126">
        <v>4</v>
      </c>
      <c r="C3816" s="133"/>
      <c r="D3816" s="134">
        <v>53622</v>
      </c>
      <c r="E3816" s="7" t="s">
        <v>1157</v>
      </c>
      <c r="F3816" s="8" t="s">
        <v>457</v>
      </c>
      <c r="G3816" s="18">
        <f>IFERROR(VLOOKUP(Table1[[#This Row],[Codigo_insumo]],BD_Insumos!$B:$E,4),"")</f>
        <v>8.6565999999999992</v>
      </c>
      <c r="H3816" s="140">
        <v>3</v>
      </c>
      <c r="I3816" s="9"/>
      <c r="J3816" s="23">
        <f t="shared" si="59"/>
        <v>25.969799999999999</v>
      </c>
      <c r="K3816" s="22" t="str">
        <f>IF(I3816&lt;&gt;"",SUMIF(Table1[Codigo_servico],A3816,Table1[Subtotal_insumo]),"")</f>
        <v/>
      </c>
      <c r="L3816" s="18">
        <f>IF(Table1[[#This Row],[Ordem_insumos]]&lt;&gt;0,VLOOKUP(Table1[[#This Row],[Codigo_servico]],Preencher_Orcamento!$B:$D,3,FALSE)*Table1[[#This Row],[Qtde_insumo]],"")</f>
        <v>0</v>
      </c>
      <c r="M3816" s="18">
        <f>IF(Table1[[#This Row],[Ordem_insumos]]&lt;&gt;0,VLOOKUP(Table1[[#This Row],[Codigo_servico]],Preencher_Orcamento!$B:$D,3,FALSE)*Table1[[#This Row],[Subtotal_insumo]],"")</f>
        <v>0</v>
      </c>
    </row>
    <row r="3817" spans="1:13" x14ac:dyDescent="0.25">
      <c r="A3817" s="3">
        <v>90628</v>
      </c>
      <c r="B3817" s="125">
        <v>0</v>
      </c>
      <c r="C3817" s="131" t="s">
        <v>3129</v>
      </c>
      <c r="D3817" s="132"/>
      <c r="E3817" s="4"/>
      <c r="F3817" s="4"/>
      <c r="G3817" s="17" t="str">
        <f>IFERROR(VLOOKUP(Table1[[#This Row],[Codigo_insumo]],BD_Insumos!$B:$E,4),"")</f>
        <v/>
      </c>
      <c r="H3817" s="139"/>
      <c r="I3817" s="5" t="s">
        <v>457</v>
      </c>
      <c r="J3817" s="20" t="str">
        <f t="shared" si="59"/>
        <v/>
      </c>
      <c r="K3817" s="21">
        <f>IF(I3817&lt;&gt;"",SUMIF(Table1[Codigo_servico],A3817,Table1[Subtotal_insumo]),"")</f>
        <v>409.56790090311972</v>
      </c>
      <c r="L3817" s="17" t="str">
        <f>IF(Table1[[#This Row],[Ordem_insumos]]&lt;&gt;0,VLOOKUP(Table1[[#This Row],[Codigo_servico]],Preencher_Orcamento!$B:$D,3,FALSE)*Table1[[#This Row],[Qtde_insumo]],"")</f>
        <v/>
      </c>
      <c r="M3817" s="17" t="str">
        <f>IF(Table1[[#This Row],[Ordem_insumos]]&lt;&gt;0,VLOOKUP(Table1[[#This Row],[Codigo_servico]],Preencher_Orcamento!$B:$D,3,FALSE)*Table1[[#This Row],[Subtotal_insumo]],"")</f>
        <v/>
      </c>
    </row>
    <row r="3818" spans="1:13" ht="39" x14ac:dyDescent="0.25">
      <c r="A3818" s="6">
        <v>90628</v>
      </c>
      <c r="B3818" s="126">
        <v>1</v>
      </c>
      <c r="C3818" s="133"/>
      <c r="D3818" s="134">
        <v>53277</v>
      </c>
      <c r="E3818" s="7" t="s">
        <v>1149</v>
      </c>
      <c r="F3818" s="8" t="s">
        <v>457</v>
      </c>
      <c r="G3818" s="16">
        <f>IFERROR(VLOOKUP(Table1[[#This Row],[Codigo_insumo]],BD_Insumos!$B:$E,4),"")</f>
        <v>277.8655</v>
      </c>
      <c r="H3818" s="140">
        <v>1</v>
      </c>
      <c r="I3818" s="9"/>
      <c r="J3818" s="22">
        <f t="shared" si="59"/>
        <v>277.8655</v>
      </c>
      <c r="K3818" s="22" t="str">
        <f>IF(I3818&lt;&gt;"",SUMIF(Table1[Codigo_servico],A3818,Table1[Subtotal_insumo]),"")</f>
        <v/>
      </c>
      <c r="L3818" s="16">
        <f>IF(Table1[[#This Row],[Ordem_insumos]]&lt;&gt;0,VLOOKUP(Table1[[#This Row],[Codigo_servico]],Preencher_Orcamento!$B:$D,3,FALSE)*Table1[[#This Row],[Qtde_insumo]],"")</f>
        <v>0</v>
      </c>
      <c r="M3818" s="16">
        <f>IF(Table1[[#This Row],[Ordem_insumos]]&lt;&gt;0,VLOOKUP(Table1[[#This Row],[Codigo_servico]],Preencher_Orcamento!$B:$D,3,FALSE)*Table1[[#This Row],[Subtotal_insumo]],"")</f>
        <v>0</v>
      </c>
    </row>
    <row r="3819" spans="1:13" x14ac:dyDescent="0.25">
      <c r="A3819" s="6">
        <v>90628</v>
      </c>
      <c r="B3819" s="126">
        <v>2</v>
      </c>
      <c r="C3819" s="133"/>
      <c r="D3819" s="134">
        <v>2044</v>
      </c>
      <c r="E3819" s="7" t="s">
        <v>2193</v>
      </c>
      <c r="F3819" s="8" t="s">
        <v>2140</v>
      </c>
      <c r="G3819" s="16">
        <f>IFERROR(VLOOKUP(Table1[[#This Row],[Codigo_insumo]],BD_Insumos!$B:$E,4),"")</f>
        <v>13.596734305430379</v>
      </c>
      <c r="H3819" s="140">
        <v>2</v>
      </c>
      <c r="I3819" s="9"/>
      <c r="J3819" s="22">
        <f t="shared" si="59"/>
        <v>27.193468610860759</v>
      </c>
      <c r="K3819" s="22" t="str">
        <f>IF(I3819&lt;&gt;"",SUMIF(Table1[Codigo_servico],A3819,Table1[Subtotal_insumo]),"")</f>
        <v/>
      </c>
      <c r="L3819" s="16">
        <f>IF(Table1[[#This Row],[Ordem_insumos]]&lt;&gt;0,VLOOKUP(Table1[[#This Row],[Codigo_servico]],Preencher_Orcamento!$B:$D,3,FALSE)*Table1[[#This Row],[Qtde_insumo]],"")</f>
        <v>0</v>
      </c>
      <c r="M3819" s="16">
        <f>IF(Table1[[#This Row],[Ordem_insumos]]&lt;&gt;0,VLOOKUP(Table1[[#This Row],[Codigo_servico]],Preencher_Orcamento!$B:$D,3,FALSE)*Table1[[#This Row],[Subtotal_insumo]],"")</f>
        <v>0</v>
      </c>
    </row>
    <row r="3820" spans="1:13" x14ac:dyDescent="0.25">
      <c r="A3820" s="6">
        <v>90628</v>
      </c>
      <c r="B3820" s="126">
        <v>3</v>
      </c>
      <c r="C3820" s="133"/>
      <c r="D3820" s="134">
        <v>2041</v>
      </c>
      <c r="E3820" s="7" t="s">
        <v>2192</v>
      </c>
      <c r="F3820" s="8" t="s">
        <v>2140</v>
      </c>
      <c r="G3820" s="18">
        <f>IFERROR(VLOOKUP(Table1[[#This Row],[Codigo_insumo]],BD_Insumos!$B:$E,4),"")</f>
        <v>18.820516146129485</v>
      </c>
      <c r="H3820" s="140">
        <v>2</v>
      </c>
      <c r="I3820" s="9"/>
      <c r="J3820" s="23">
        <f t="shared" si="59"/>
        <v>37.64103229225897</v>
      </c>
      <c r="K3820" s="22" t="str">
        <f>IF(I3820&lt;&gt;"",SUMIF(Table1[Codigo_servico],A3820,Table1[Subtotal_insumo]),"")</f>
        <v/>
      </c>
      <c r="L3820" s="18">
        <f>IF(Table1[[#This Row],[Ordem_insumos]]&lt;&gt;0,VLOOKUP(Table1[[#This Row],[Codigo_servico]],Preencher_Orcamento!$B:$D,3,FALSE)*Table1[[#This Row],[Qtde_insumo]],"")</f>
        <v>0</v>
      </c>
      <c r="M3820" s="18">
        <f>IF(Table1[[#This Row],[Ordem_insumos]]&lt;&gt;0,VLOOKUP(Table1[[#This Row],[Codigo_servico]],Preencher_Orcamento!$B:$D,3,FALSE)*Table1[[#This Row],[Subtotal_insumo]],"")</f>
        <v>0</v>
      </c>
    </row>
    <row r="3821" spans="1:13" x14ac:dyDescent="0.25">
      <c r="A3821" s="6">
        <v>90628</v>
      </c>
      <c r="B3821" s="126">
        <v>4</v>
      </c>
      <c r="C3821" s="133"/>
      <c r="D3821" s="134">
        <v>53625</v>
      </c>
      <c r="E3821" s="7" t="s">
        <v>1158</v>
      </c>
      <c r="F3821" s="8" t="s">
        <v>457</v>
      </c>
      <c r="G3821" s="18">
        <f>IFERROR(VLOOKUP(Table1[[#This Row],[Codigo_insumo]],BD_Insumos!$B:$E,4),"")</f>
        <v>22.289300000000001</v>
      </c>
      <c r="H3821" s="140">
        <v>3</v>
      </c>
      <c r="I3821" s="9"/>
      <c r="J3821" s="23">
        <f t="shared" si="59"/>
        <v>66.867900000000006</v>
      </c>
      <c r="K3821" s="22" t="str">
        <f>IF(I3821&lt;&gt;"",SUMIF(Table1[Codigo_servico],A3821,Table1[Subtotal_insumo]),"")</f>
        <v/>
      </c>
      <c r="L3821" s="18">
        <f>IF(Table1[[#This Row],[Ordem_insumos]]&lt;&gt;0,VLOOKUP(Table1[[#This Row],[Codigo_servico]],Preencher_Orcamento!$B:$D,3,FALSE)*Table1[[#This Row],[Qtde_insumo]],"")</f>
        <v>0</v>
      </c>
      <c r="M3821" s="18">
        <f>IF(Table1[[#This Row],[Ordem_insumos]]&lt;&gt;0,VLOOKUP(Table1[[#This Row],[Codigo_servico]],Preencher_Orcamento!$B:$D,3,FALSE)*Table1[[#This Row],[Subtotal_insumo]],"")</f>
        <v>0</v>
      </c>
    </row>
    <row r="3822" spans="1:13" x14ac:dyDescent="0.25">
      <c r="A3822" s="3">
        <v>90629</v>
      </c>
      <c r="B3822" s="125">
        <v>0</v>
      </c>
      <c r="C3822" s="131" t="s">
        <v>3130</v>
      </c>
      <c r="D3822" s="132"/>
      <c r="E3822" s="4"/>
      <c r="F3822" s="4"/>
      <c r="G3822" s="17" t="str">
        <f>IFERROR(VLOOKUP(Table1[[#This Row],[Codigo_insumo]],BD_Insumos!$B:$E,4),"")</f>
        <v/>
      </c>
      <c r="H3822" s="139"/>
      <c r="I3822" s="5" t="s">
        <v>457</v>
      </c>
      <c r="J3822" s="20" t="str">
        <f t="shared" si="59"/>
        <v/>
      </c>
      <c r="K3822" s="21">
        <f>IF(I3822&lt;&gt;"",SUMIF(Table1[Codigo_servico],A3822,Table1[Subtotal_insumo]),"")</f>
        <v>605.37080090311974</v>
      </c>
      <c r="L3822" s="17" t="str">
        <f>IF(Table1[[#This Row],[Ordem_insumos]]&lt;&gt;0,VLOOKUP(Table1[[#This Row],[Codigo_servico]],Preencher_Orcamento!$B:$D,3,FALSE)*Table1[[#This Row],[Qtde_insumo]],"")</f>
        <v/>
      </c>
      <c r="M3822" s="17" t="str">
        <f>IF(Table1[[#This Row],[Ordem_insumos]]&lt;&gt;0,VLOOKUP(Table1[[#This Row],[Codigo_servico]],Preencher_Orcamento!$B:$D,3,FALSE)*Table1[[#This Row],[Subtotal_insumo]],"")</f>
        <v/>
      </c>
    </row>
    <row r="3823" spans="1:13" ht="39" x14ac:dyDescent="0.25">
      <c r="A3823" s="6">
        <v>90629</v>
      </c>
      <c r="B3823" s="126">
        <v>1</v>
      </c>
      <c r="C3823" s="133"/>
      <c r="D3823" s="134">
        <v>53279</v>
      </c>
      <c r="E3823" s="7" t="s">
        <v>1150</v>
      </c>
      <c r="F3823" s="8" t="s">
        <v>457</v>
      </c>
      <c r="G3823" s="16">
        <f>IFERROR(VLOOKUP(Table1[[#This Row],[Codigo_insumo]],BD_Insumos!$B:$E,4),"")</f>
        <v>429.60770000000002</v>
      </c>
      <c r="H3823" s="140">
        <v>1</v>
      </c>
      <c r="I3823" s="9"/>
      <c r="J3823" s="22">
        <f t="shared" si="59"/>
        <v>429.60770000000002</v>
      </c>
      <c r="K3823" s="22" t="str">
        <f>IF(I3823&lt;&gt;"",SUMIF(Table1[Codigo_servico],A3823,Table1[Subtotal_insumo]),"")</f>
        <v/>
      </c>
      <c r="L3823" s="16">
        <f>IF(Table1[[#This Row],[Ordem_insumos]]&lt;&gt;0,VLOOKUP(Table1[[#This Row],[Codigo_servico]],Preencher_Orcamento!$B:$D,3,FALSE)*Table1[[#This Row],[Qtde_insumo]],"")</f>
        <v>0</v>
      </c>
      <c r="M3823" s="16">
        <f>IF(Table1[[#This Row],[Ordem_insumos]]&lt;&gt;0,VLOOKUP(Table1[[#This Row],[Codigo_servico]],Preencher_Orcamento!$B:$D,3,FALSE)*Table1[[#This Row],[Subtotal_insumo]],"")</f>
        <v>0</v>
      </c>
    </row>
    <row r="3824" spans="1:13" x14ac:dyDescent="0.25">
      <c r="A3824" s="6">
        <v>90629</v>
      </c>
      <c r="B3824" s="126">
        <v>2</v>
      </c>
      <c r="C3824" s="133"/>
      <c r="D3824" s="134">
        <v>2041</v>
      </c>
      <c r="E3824" s="7" t="s">
        <v>2192</v>
      </c>
      <c r="F3824" s="8" t="s">
        <v>2140</v>
      </c>
      <c r="G3824" s="16">
        <f>IFERROR(VLOOKUP(Table1[[#This Row],[Codigo_insumo]],BD_Insumos!$B:$E,4),"")</f>
        <v>18.820516146129485</v>
      </c>
      <c r="H3824" s="140">
        <v>2</v>
      </c>
      <c r="I3824" s="9"/>
      <c r="J3824" s="22">
        <f t="shared" si="59"/>
        <v>37.64103229225897</v>
      </c>
      <c r="K3824" s="22" t="str">
        <f>IF(I3824&lt;&gt;"",SUMIF(Table1[Codigo_servico],A3824,Table1[Subtotal_insumo]),"")</f>
        <v/>
      </c>
      <c r="L3824" s="16">
        <f>IF(Table1[[#This Row],[Ordem_insumos]]&lt;&gt;0,VLOOKUP(Table1[[#This Row],[Codigo_servico]],Preencher_Orcamento!$B:$D,3,FALSE)*Table1[[#This Row],[Qtde_insumo]],"")</f>
        <v>0</v>
      </c>
      <c r="M3824" s="16">
        <f>IF(Table1[[#This Row],[Ordem_insumos]]&lt;&gt;0,VLOOKUP(Table1[[#This Row],[Codigo_servico]],Preencher_Orcamento!$B:$D,3,FALSE)*Table1[[#This Row],[Subtotal_insumo]],"")</f>
        <v>0</v>
      </c>
    </row>
    <row r="3825" spans="1:13" x14ac:dyDescent="0.25">
      <c r="A3825" s="6">
        <v>90629</v>
      </c>
      <c r="B3825" s="126">
        <v>3</v>
      </c>
      <c r="C3825" s="133"/>
      <c r="D3825" s="134">
        <v>2044</v>
      </c>
      <c r="E3825" s="7" t="s">
        <v>2193</v>
      </c>
      <c r="F3825" s="8" t="s">
        <v>2140</v>
      </c>
      <c r="G3825" s="18">
        <f>IFERROR(VLOOKUP(Table1[[#This Row],[Codigo_insumo]],BD_Insumos!$B:$E,4),"")</f>
        <v>13.596734305430379</v>
      </c>
      <c r="H3825" s="140">
        <v>2</v>
      </c>
      <c r="I3825" s="9"/>
      <c r="J3825" s="23">
        <f t="shared" si="59"/>
        <v>27.193468610860759</v>
      </c>
      <c r="K3825" s="22" t="str">
        <f>IF(I3825&lt;&gt;"",SUMIF(Table1[Codigo_servico],A3825,Table1[Subtotal_insumo]),"")</f>
        <v/>
      </c>
      <c r="L3825" s="18">
        <f>IF(Table1[[#This Row],[Ordem_insumos]]&lt;&gt;0,VLOOKUP(Table1[[#This Row],[Codigo_servico]],Preencher_Orcamento!$B:$D,3,FALSE)*Table1[[#This Row],[Qtde_insumo]],"")</f>
        <v>0</v>
      </c>
      <c r="M3825" s="18">
        <f>IF(Table1[[#This Row],[Ordem_insumos]]&lt;&gt;0,VLOOKUP(Table1[[#This Row],[Codigo_servico]],Preencher_Orcamento!$B:$D,3,FALSE)*Table1[[#This Row],[Subtotal_insumo]],"")</f>
        <v>0</v>
      </c>
    </row>
    <row r="3826" spans="1:13" x14ac:dyDescent="0.25">
      <c r="A3826" s="6">
        <v>90629</v>
      </c>
      <c r="B3826" s="126">
        <v>4</v>
      </c>
      <c r="C3826" s="133"/>
      <c r="D3826" s="134">
        <v>53628</v>
      </c>
      <c r="E3826" s="7" t="s">
        <v>1159</v>
      </c>
      <c r="F3826" s="8" t="s">
        <v>457</v>
      </c>
      <c r="G3826" s="18">
        <f>IFERROR(VLOOKUP(Table1[[#This Row],[Codigo_insumo]],BD_Insumos!$B:$E,4),"")</f>
        <v>36.976199999999999</v>
      </c>
      <c r="H3826" s="140">
        <v>3</v>
      </c>
      <c r="I3826" s="9"/>
      <c r="J3826" s="23">
        <f t="shared" si="59"/>
        <v>110.92859999999999</v>
      </c>
      <c r="K3826" s="22" t="str">
        <f>IF(I3826&lt;&gt;"",SUMIF(Table1[Codigo_servico],A3826,Table1[Subtotal_insumo]),"")</f>
        <v/>
      </c>
      <c r="L3826" s="18">
        <f>IF(Table1[[#This Row],[Ordem_insumos]]&lt;&gt;0,VLOOKUP(Table1[[#This Row],[Codigo_servico]],Preencher_Orcamento!$B:$D,3,FALSE)*Table1[[#This Row],[Qtde_insumo]],"")</f>
        <v>0</v>
      </c>
      <c r="M3826" s="18">
        <f>IF(Table1[[#This Row],[Ordem_insumos]]&lt;&gt;0,VLOOKUP(Table1[[#This Row],[Codigo_servico]],Preencher_Orcamento!$B:$D,3,FALSE)*Table1[[#This Row],[Subtotal_insumo]],"")</f>
        <v>0</v>
      </c>
    </row>
    <row r="3827" spans="1:13" x14ac:dyDescent="0.25">
      <c r="A3827" s="3">
        <v>90630</v>
      </c>
      <c r="B3827" s="125">
        <v>0</v>
      </c>
      <c r="C3827" s="131" t="s">
        <v>3131</v>
      </c>
      <c r="D3827" s="132"/>
      <c r="E3827" s="4"/>
      <c r="F3827" s="4"/>
      <c r="G3827" s="17" t="str">
        <f>IFERROR(VLOOKUP(Table1[[#This Row],[Codigo_insumo]],BD_Insumos!$B:$E,4),"")</f>
        <v/>
      </c>
      <c r="H3827" s="139"/>
      <c r="I3827" s="5" t="s">
        <v>457</v>
      </c>
      <c r="J3827" s="20" t="str">
        <f t="shared" si="59"/>
        <v/>
      </c>
      <c r="K3827" s="21">
        <f>IF(I3827&lt;&gt;"",SUMIF(Table1[Codigo_servico],A3827,Table1[Subtotal_insumo]),"")</f>
        <v>915.12357658045948</v>
      </c>
      <c r="L3827" s="17" t="str">
        <f>IF(Table1[[#This Row],[Ordem_insumos]]&lt;&gt;0,VLOOKUP(Table1[[#This Row],[Codigo_servico]],Preencher_Orcamento!$B:$D,3,FALSE)*Table1[[#This Row],[Qtde_insumo]],"")</f>
        <v/>
      </c>
      <c r="M3827" s="17" t="str">
        <f>IF(Table1[[#This Row],[Ordem_insumos]]&lt;&gt;0,VLOOKUP(Table1[[#This Row],[Codigo_servico]],Preencher_Orcamento!$B:$D,3,FALSE)*Table1[[#This Row],[Subtotal_insumo]],"")</f>
        <v/>
      </c>
    </row>
    <row r="3828" spans="1:13" x14ac:dyDescent="0.25">
      <c r="A3828" s="6">
        <v>90630</v>
      </c>
      <c r="B3828" s="126">
        <v>1</v>
      </c>
      <c r="C3828" s="133"/>
      <c r="D3828" s="134">
        <v>2041</v>
      </c>
      <c r="E3828" s="7" t="s">
        <v>2192</v>
      </c>
      <c r="F3828" s="8" t="s">
        <v>2140</v>
      </c>
      <c r="G3828" s="16">
        <f>IFERROR(VLOOKUP(Table1[[#This Row],[Codigo_insumo]],BD_Insumos!$B:$E,4),"")</f>
        <v>18.820516146129485</v>
      </c>
      <c r="H3828" s="140">
        <v>3.5</v>
      </c>
      <c r="I3828" s="9"/>
      <c r="J3828" s="22">
        <f t="shared" si="59"/>
        <v>65.871806511453201</v>
      </c>
      <c r="K3828" s="22" t="str">
        <f>IF(I3828&lt;&gt;"",SUMIF(Table1[Codigo_servico],A3828,Table1[Subtotal_insumo]),"")</f>
        <v/>
      </c>
      <c r="L3828" s="16">
        <f>IF(Table1[[#This Row],[Ordem_insumos]]&lt;&gt;0,VLOOKUP(Table1[[#This Row],[Codigo_servico]],Preencher_Orcamento!$B:$D,3,FALSE)*Table1[[#This Row],[Qtde_insumo]],"")</f>
        <v>0</v>
      </c>
      <c r="M3828" s="16">
        <f>IF(Table1[[#This Row],[Ordem_insumos]]&lt;&gt;0,VLOOKUP(Table1[[#This Row],[Codigo_servico]],Preencher_Orcamento!$B:$D,3,FALSE)*Table1[[#This Row],[Subtotal_insumo]],"")</f>
        <v>0</v>
      </c>
    </row>
    <row r="3829" spans="1:13" x14ac:dyDescent="0.25">
      <c r="A3829" s="6">
        <v>90630</v>
      </c>
      <c r="B3829" s="126">
        <v>2</v>
      </c>
      <c r="C3829" s="133"/>
      <c r="D3829" s="134">
        <v>2044</v>
      </c>
      <c r="E3829" s="7" t="s">
        <v>2193</v>
      </c>
      <c r="F3829" s="8" t="s">
        <v>2140</v>
      </c>
      <c r="G3829" s="16">
        <f>IFERROR(VLOOKUP(Table1[[#This Row],[Codigo_insumo]],BD_Insumos!$B:$E,4),"")</f>
        <v>13.596734305430379</v>
      </c>
      <c r="H3829" s="140">
        <v>3.5</v>
      </c>
      <c r="I3829" s="9"/>
      <c r="J3829" s="22">
        <f t="shared" si="59"/>
        <v>47.58857006900633</v>
      </c>
      <c r="K3829" s="22" t="str">
        <f>IF(I3829&lt;&gt;"",SUMIF(Table1[Codigo_servico],A3829,Table1[Subtotal_insumo]),"")</f>
        <v/>
      </c>
      <c r="L3829" s="16">
        <f>IF(Table1[[#This Row],[Ordem_insumos]]&lt;&gt;0,VLOOKUP(Table1[[#This Row],[Codigo_servico]],Preencher_Orcamento!$B:$D,3,FALSE)*Table1[[#This Row],[Qtde_insumo]],"")</f>
        <v>0</v>
      </c>
      <c r="M3829" s="16">
        <f>IF(Table1[[#This Row],[Ordem_insumos]]&lt;&gt;0,VLOOKUP(Table1[[#This Row],[Codigo_servico]],Preencher_Orcamento!$B:$D,3,FALSE)*Table1[[#This Row],[Subtotal_insumo]],"")</f>
        <v>0</v>
      </c>
    </row>
    <row r="3830" spans="1:13" ht="39" x14ac:dyDescent="0.25">
      <c r="A3830" s="6">
        <v>90630</v>
      </c>
      <c r="B3830" s="126">
        <v>3</v>
      </c>
      <c r="C3830" s="133"/>
      <c r="D3830" s="134">
        <v>53280</v>
      </c>
      <c r="E3830" s="7" t="s">
        <v>1151</v>
      </c>
      <c r="F3830" s="8" t="s">
        <v>457</v>
      </c>
      <c r="G3830" s="18">
        <f>IFERROR(VLOOKUP(Table1[[#This Row],[Codigo_insumo]],BD_Insumos!$B:$E,4),"")</f>
        <v>638.37530000000004</v>
      </c>
      <c r="H3830" s="140">
        <v>1</v>
      </c>
      <c r="I3830" s="9"/>
      <c r="J3830" s="23">
        <f t="shared" si="59"/>
        <v>638.37530000000004</v>
      </c>
      <c r="K3830" s="22" t="str">
        <f>IF(I3830&lt;&gt;"",SUMIF(Table1[Codigo_servico],A3830,Table1[Subtotal_insumo]),"")</f>
        <v/>
      </c>
      <c r="L3830" s="18">
        <f>IF(Table1[[#This Row],[Ordem_insumos]]&lt;&gt;0,VLOOKUP(Table1[[#This Row],[Codigo_servico]],Preencher_Orcamento!$B:$D,3,FALSE)*Table1[[#This Row],[Qtde_insumo]],"")</f>
        <v>0</v>
      </c>
      <c r="M3830" s="18">
        <f>IF(Table1[[#This Row],[Ordem_insumos]]&lt;&gt;0,VLOOKUP(Table1[[#This Row],[Codigo_servico]],Preencher_Orcamento!$B:$D,3,FALSE)*Table1[[#This Row],[Subtotal_insumo]],"")</f>
        <v>0</v>
      </c>
    </row>
    <row r="3831" spans="1:13" x14ac:dyDescent="0.25">
      <c r="A3831" s="6">
        <v>90630</v>
      </c>
      <c r="B3831" s="126">
        <v>4</v>
      </c>
      <c r="C3831" s="133"/>
      <c r="D3831" s="134">
        <v>53633</v>
      </c>
      <c r="E3831" s="7" t="s">
        <v>1162</v>
      </c>
      <c r="F3831" s="8" t="s">
        <v>457</v>
      </c>
      <c r="G3831" s="18">
        <f>IFERROR(VLOOKUP(Table1[[#This Row],[Codigo_insumo]],BD_Insumos!$B:$E,4),"")</f>
        <v>54.429299999999998</v>
      </c>
      <c r="H3831" s="140">
        <v>3</v>
      </c>
      <c r="I3831" s="9"/>
      <c r="J3831" s="23">
        <f t="shared" si="59"/>
        <v>163.28789999999998</v>
      </c>
      <c r="K3831" s="22" t="str">
        <f>IF(I3831&lt;&gt;"",SUMIF(Table1[Codigo_servico],A3831,Table1[Subtotal_insumo]),"")</f>
        <v/>
      </c>
      <c r="L3831" s="18">
        <f>IF(Table1[[#This Row],[Ordem_insumos]]&lt;&gt;0,VLOOKUP(Table1[[#This Row],[Codigo_servico]],Preencher_Orcamento!$B:$D,3,FALSE)*Table1[[#This Row],[Qtde_insumo]],"")</f>
        <v>0</v>
      </c>
      <c r="M3831" s="18">
        <f>IF(Table1[[#This Row],[Ordem_insumos]]&lt;&gt;0,VLOOKUP(Table1[[#This Row],[Codigo_servico]],Preencher_Orcamento!$B:$D,3,FALSE)*Table1[[#This Row],[Subtotal_insumo]],"")</f>
        <v>0</v>
      </c>
    </row>
    <row r="3832" spans="1:13" x14ac:dyDescent="0.25">
      <c r="A3832" s="3">
        <v>90633</v>
      </c>
      <c r="B3832" s="125">
        <v>0</v>
      </c>
      <c r="C3832" s="131" t="s">
        <v>3132</v>
      </c>
      <c r="D3832" s="132"/>
      <c r="E3832" s="4"/>
      <c r="F3832" s="4"/>
      <c r="G3832" s="17" t="str">
        <f>IFERROR(VLOOKUP(Table1[[#This Row],[Codigo_insumo]],BD_Insumos!$B:$E,4),"")</f>
        <v/>
      </c>
      <c r="H3832" s="139"/>
      <c r="I3832" s="5" t="s">
        <v>457</v>
      </c>
      <c r="J3832" s="20" t="str">
        <f t="shared" si="59"/>
        <v/>
      </c>
      <c r="K3832" s="21">
        <f>IF(I3832&lt;&gt;"",SUMIF(Table1[Codigo_servico],A3832,Table1[Subtotal_insumo]),"")</f>
        <v>89.372462703201933</v>
      </c>
      <c r="L3832" s="17" t="str">
        <f>IF(Table1[[#This Row],[Ordem_insumos]]&lt;&gt;0,VLOOKUP(Table1[[#This Row],[Codigo_servico]],Preencher_Orcamento!$B:$D,3,FALSE)*Table1[[#This Row],[Qtde_insumo]],"")</f>
        <v/>
      </c>
      <c r="M3832" s="17" t="str">
        <f>IF(Table1[[#This Row],[Ordem_insumos]]&lt;&gt;0,VLOOKUP(Table1[[#This Row],[Codigo_servico]],Preencher_Orcamento!$B:$D,3,FALSE)*Table1[[#This Row],[Subtotal_insumo]],"")</f>
        <v/>
      </c>
    </row>
    <row r="3833" spans="1:13" x14ac:dyDescent="0.25">
      <c r="A3833" s="12">
        <v>90633</v>
      </c>
      <c r="B3833" s="129">
        <v>1</v>
      </c>
      <c r="C3833" s="133"/>
      <c r="D3833" s="134">
        <v>2044</v>
      </c>
      <c r="E3833" s="7" t="s">
        <v>2193</v>
      </c>
      <c r="F3833" s="8" t="s">
        <v>2140</v>
      </c>
      <c r="G3833" s="16">
        <f>IFERROR(VLOOKUP(Table1[[#This Row],[Codigo_insumo]],BD_Insumos!$B:$E,4),"")</f>
        <v>13.596734305430379</v>
      </c>
      <c r="H3833" s="140">
        <v>0.45</v>
      </c>
      <c r="I3833" s="9"/>
      <c r="J3833" s="22">
        <f t="shared" si="59"/>
        <v>6.1185304374436704</v>
      </c>
      <c r="K3833" s="22" t="str">
        <f>IF(I3833&lt;&gt;"",SUMIF(Table1[Codigo_servico],A3833,Table1[Subtotal_insumo]),"")</f>
        <v/>
      </c>
      <c r="L3833" s="16">
        <f>IF(Table1[[#This Row],[Ordem_insumos]]&lt;&gt;0,VLOOKUP(Table1[[#This Row],[Codigo_servico]],Preencher_Orcamento!$B:$D,3,FALSE)*Table1[[#This Row],[Qtde_insumo]],"")</f>
        <v>0</v>
      </c>
      <c r="M3833" s="16">
        <f>IF(Table1[[#This Row],[Ordem_insumos]]&lt;&gt;0,VLOOKUP(Table1[[#This Row],[Codigo_servico]],Preencher_Orcamento!$B:$D,3,FALSE)*Table1[[#This Row],[Subtotal_insumo]],"")</f>
        <v>0</v>
      </c>
    </row>
    <row r="3834" spans="1:13" ht="26.25" x14ac:dyDescent="0.25">
      <c r="A3834" s="12">
        <v>90633</v>
      </c>
      <c r="B3834" s="129">
        <v>2</v>
      </c>
      <c r="C3834" s="133"/>
      <c r="D3834" s="134">
        <v>53270</v>
      </c>
      <c r="E3834" s="7" t="s">
        <v>1146</v>
      </c>
      <c r="F3834" s="8" t="s">
        <v>457</v>
      </c>
      <c r="G3834" s="16">
        <f>IFERROR(VLOOKUP(Table1[[#This Row],[Codigo_insumo]],BD_Insumos!$B:$E,4),"")</f>
        <v>74.784700000000001</v>
      </c>
      <c r="H3834" s="140">
        <v>1</v>
      </c>
      <c r="I3834" s="9"/>
      <c r="J3834" s="22">
        <f t="shared" si="59"/>
        <v>74.784700000000001</v>
      </c>
      <c r="K3834" s="22" t="str">
        <f>IF(I3834&lt;&gt;"",SUMIF(Table1[Codigo_servico],A3834,Table1[Subtotal_insumo]),"")</f>
        <v/>
      </c>
      <c r="L3834" s="16">
        <f>IF(Table1[[#This Row],[Ordem_insumos]]&lt;&gt;0,VLOOKUP(Table1[[#This Row],[Codigo_servico]],Preencher_Orcamento!$B:$D,3,FALSE)*Table1[[#This Row],[Qtde_insumo]],"")</f>
        <v>0</v>
      </c>
      <c r="M3834" s="16">
        <f>IF(Table1[[#This Row],[Ordem_insumos]]&lt;&gt;0,VLOOKUP(Table1[[#This Row],[Codigo_servico]],Preencher_Orcamento!$B:$D,3,FALSE)*Table1[[#This Row],[Subtotal_insumo]],"")</f>
        <v>0</v>
      </c>
    </row>
    <row r="3835" spans="1:13" x14ac:dyDescent="0.25">
      <c r="A3835" s="13">
        <v>90633</v>
      </c>
      <c r="B3835" s="129">
        <v>3</v>
      </c>
      <c r="C3835" s="133"/>
      <c r="D3835" s="134">
        <v>2041</v>
      </c>
      <c r="E3835" s="7" t="s">
        <v>2192</v>
      </c>
      <c r="F3835" s="8" t="s">
        <v>2140</v>
      </c>
      <c r="G3835" s="18">
        <f>IFERROR(VLOOKUP(Table1[[#This Row],[Codigo_insumo]],BD_Insumos!$B:$E,4),"")</f>
        <v>18.820516146129485</v>
      </c>
      <c r="H3835" s="140">
        <v>0.45</v>
      </c>
      <c r="I3835" s="9"/>
      <c r="J3835" s="23">
        <f t="shared" si="59"/>
        <v>8.4692322657582686</v>
      </c>
      <c r="K3835" s="22" t="str">
        <f>IF(I3835&lt;&gt;"",SUMIF(Table1[Codigo_servico],A3835,Table1[Subtotal_insumo]),"")</f>
        <v/>
      </c>
      <c r="L3835" s="18">
        <f>IF(Table1[[#This Row],[Ordem_insumos]]&lt;&gt;0,VLOOKUP(Table1[[#This Row],[Codigo_servico]],Preencher_Orcamento!$B:$D,3,FALSE)*Table1[[#This Row],[Qtde_insumo]],"")</f>
        <v>0</v>
      </c>
      <c r="M3835" s="18">
        <f>IF(Table1[[#This Row],[Ordem_insumos]]&lt;&gt;0,VLOOKUP(Table1[[#This Row],[Codigo_servico]],Preencher_Orcamento!$B:$D,3,FALSE)*Table1[[#This Row],[Subtotal_insumo]],"")</f>
        <v>0</v>
      </c>
    </row>
    <row r="3836" spans="1:13" x14ac:dyDescent="0.25">
      <c r="A3836" s="3">
        <v>90636</v>
      </c>
      <c r="B3836" s="125">
        <v>0</v>
      </c>
      <c r="C3836" s="131" t="s">
        <v>3133</v>
      </c>
      <c r="D3836" s="132"/>
      <c r="E3836" s="4"/>
      <c r="F3836" s="4"/>
      <c r="G3836" s="17" t="str">
        <f>IFERROR(VLOOKUP(Table1[[#This Row],[Codigo_insumo]],BD_Insumos!$B:$E,4),"")</f>
        <v/>
      </c>
      <c r="H3836" s="139"/>
      <c r="I3836" s="5" t="s">
        <v>457</v>
      </c>
      <c r="J3836" s="20" t="str">
        <f t="shared" si="59"/>
        <v/>
      </c>
      <c r="K3836" s="21">
        <f>IF(I3836&lt;&gt;"",SUMIF(Table1[Codigo_servico],A3836,Table1[Subtotal_insumo]),"")</f>
        <v>242.65915027093592</v>
      </c>
      <c r="L3836" s="17" t="str">
        <f>IF(Table1[[#This Row],[Ordem_insumos]]&lt;&gt;0,VLOOKUP(Table1[[#This Row],[Codigo_servico]],Preencher_Orcamento!$B:$D,3,FALSE)*Table1[[#This Row],[Qtde_insumo]],"")</f>
        <v/>
      </c>
      <c r="M3836" s="17" t="str">
        <f>IF(Table1[[#This Row],[Ordem_insumos]]&lt;&gt;0,VLOOKUP(Table1[[#This Row],[Codigo_servico]],Preencher_Orcamento!$B:$D,3,FALSE)*Table1[[#This Row],[Subtotal_insumo]],"")</f>
        <v/>
      </c>
    </row>
    <row r="3837" spans="1:13" ht="26.25" x14ac:dyDescent="0.25">
      <c r="A3837" s="6">
        <v>90636</v>
      </c>
      <c r="B3837" s="126">
        <v>1</v>
      </c>
      <c r="C3837" s="133"/>
      <c r="D3837" s="134">
        <v>53268</v>
      </c>
      <c r="E3837" s="7" t="s">
        <v>1144</v>
      </c>
      <c r="F3837" s="8" t="s">
        <v>457</v>
      </c>
      <c r="G3837" s="16">
        <f>IFERROR(VLOOKUP(Table1[[#This Row],[Codigo_insumo]],BD_Insumos!$B:$E,4),"")</f>
        <v>223.2088</v>
      </c>
      <c r="H3837" s="140">
        <v>1</v>
      </c>
      <c r="I3837" s="9"/>
      <c r="J3837" s="22">
        <f t="shared" si="59"/>
        <v>223.2088</v>
      </c>
      <c r="K3837" s="22" t="str">
        <f>IF(I3837&lt;&gt;"",SUMIF(Table1[Codigo_servico],A3837,Table1[Subtotal_insumo]),"")</f>
        <v/>
      </c>
      <c r="L3837" s="16">
        <f>IF(Table1[[#This Row],[Ordem_insumos]]&lt;&gt;0,VLOOKUP(Table1[[#This Row],[Codigo_servico]],Preencher_Orcamento!$B:$D,3,FALSE)*Table1[[#This Row],[Qtde_insumo]],"")</f>
        <v>0</v>
      </c>
      <c r="M3837" s="16">
        <f>IF(Table1[[#This Row],[Ordem_insumos]]&lt;&gt;0,VLOOKUP(Table1[[#This Row],[Codigo_servico]],Preencher_Orcamento!$B:$D,3,FALSE)*Table1[[#This Row],[Subtotal_insumo]],"")</f>
        <v>0</v>
      </c>
    </row>
    <row r="3838" spans="1:13" x14ac:dyDescent="0.25">
      <c r="A3838" s="6">
        <v>90636</v>
      </c>
      <c r="B3838" s="126">
        <v>2</v>
      </c>
      <c r="C3838" s="133"/>
      <c r="D3838" s="134">
        <v>2044</v>
      </c>
      <c r="E3838" s="7" t="s">
        <v>2193</v>
      </c>
      <c r="F3838" s="8" t="s">
        <v>2140</v>
      </c>
      <c r="G3838" s="16">
        <f>IFERROR(VLOOKUP(Table1[[#This Row],[Codigo_insumo]],BD_Insumos!$B:$E,4),"")</f>
        <v>13.596734305430379</v>
      </c>
      <c r="H3838" s="140">
        <v>0.6</v>
      </c>
      <c r="I3838" s="9"/>
      <c r="J3838" s="22">
        <f t="shared" si="59"/>
        <v>8.1580405832582272</v>
      </c>
      <c r="K3838" s="22" t="str">
        <f>IF(I3838&lt;&gt;"",SUMIF(Table1[Codigo_servico],A3838,Table1[Subtotal_insumo]),"")</f>
        <v/>
      </c>
      <c r="L3838" s="16">
        <f>IF(Table1[[#This Row],[Ordem_insumos]]&lt;&gt;0,VLOOKUP(Table1[[#This Row],[Codigo_servico]],Preencher_Orcamento!$B:$D,3,FALSE)*Table1[[#This Row],[Qtde_insumo]],"")</f>
        <v>0</v>
      </c>
      <c r="M3838" s="16">
        <f>IF(Table1[[#This Row],[Ordem_insumos]]&lt;&gt;0,VLOOKUP(Table1[[#This Row],[Codigo_servico]],Preencher_Orcamento!$B:$D,3,FALSE)*Table1[[#This Row],[Subtotal_insumo]],"")</f>
        <v>0</v>
      </c>
    </row>
    <row r="3839" spans="1:13" x14ac:dyDescent="0.25">
      <c r="A3839" s="6">
        <v>90636</v>
      </c>
      <c r="B3839" s="126">
        <v>3</v>
      </c>
      <c r="C3839" s="133"/>
      <c r="D3839" s="134">
        <v>2041</v>
      </c>
      <c r="E3839" s="7" t="s">
        <v>2192</v>
      </c>
      <c r="F3839" s="8" t="s">
        <v>2140</v>
      </c>
      <c r="G3839" s="18">
        <f>IFERROR(VLOOKUP(Table1[[#This Row],[Codigo_insumo]],BD_Insumos!$B:$E,4),"")</f>
        <v>18.820516146129485</v>
      </c>
      <c r="H3839" s="140">
        <v>0.6</v>
      </c>
      <c r="I3839" s="9"/>
      <c r="J3839" s="23">
        <f t="shared" si="59"/>
        <v>11.29230968767769</v>
      </c>
      <c r="K3839" s="22" t="str">
        <f>IF(I3839&lt;&gt;"",SUMIF(Table1[Codigo_servico],A3839,Table1[Subtotal_insumo]),"")</f>
        <v/>
      </c>
      <c r="L3839" s="18">
        <f>IF(Table1[[#This Row],[Ordem_insumos]]&lt;&gt;0,VLOOKUP(Table1[[#This Row],[Codigo_servico]],Preencher_Orcamento!$B:$D,3,FALSE)*Table1[[#This Row],[Qtde_insumo]],"")</f>
        <v>0</v>
      </c>
      <c r="M3839" s="18">
        <f>IF(Table1[[#This Row],[Ordem_insumos]]&lt;&gt;0,VLOOKUP(Table1[[#This Row],[Codigo_servico]],Preencher_Orcamento!$B:$D,3,FALSE)*Table1[[#This Row],[Subtotal_insumo]],"")</f>
        <v>0</v>
      </c>
    </row>
    <row r="3840" spans="1:13" x14ac:dyDescent="0.25">
      <c r="A3840" s="3">
        <v>90649</v>
      </c>
      <c r="B3840" s="125">
        <v>0</v>
      </c>
      <c r="C3840" s="131" t="s">
        <v>3134</v>
      </c>
      <c r="D3840" s="132"/>
      <c r="E3840" s="4"/>
      <c r="F3840" s="4"/>
      <c r="G3840" s="17" t="str">
        <f>IFERROR(VLOOKUP(Table1[[#This Row],[Codigo_insumo]],BD_Insumos!$B:$E,4),"")</f>
        <v/>
      </c>
      <c r="H3840" s="139"/>
      <c r="I3840" s="5" t="s">
        <v>457</v>
      </c>
      <c r="J3840" s="20" t="str">
        <f t="shared" si="59"/>
        <v/>
      </c>
      <c r="K3840" s="21">
        <f>IF(I3840&lt;&gt;"",SUMIF(Table1[Codigo_servico],A3840,Table1[Subtotal_insumo]),"")</f>
        <v>4.9407032292258979</v>
      </c>
      <c r="L3840" s="17" t="str">
        <f>IF(Table1[[#This Row],[Ordem_insumos]]&lt;&gt;0,VLOOKUP(Table1[[#This Row],[Codigo_servico]],Preencher_Orcamento!$B:$D,3,FALSE)*Table1[[#This Row],[Qtde_insumo]],"")</f>
        <v/>
      </c>
      <c r="M3840" s="17" t="str">
        <f>IF(Table1[[#This Row],[Ordem_insumos]]&lt;&gt;0,VLOOKUP(Table1[[#This Row],[Codigo_servico]],Preencher_Orcamento!$B:$D,3,FALSE)*Table1[[#This Row],[Subtotal_insumo]],"")</f>
        <v/>
      </c>
    </row>
    <row r="3841" spans="1:13" x14ac:dyDescent="0.25">
      <c r="A3841" s="6">
        <v>90649</v>
      </c>
      <c r="B3841" s="126">
        <v>1</v>
      </c>
      <c r="C3841" s="133"/>
      <c r="D3841" s="134">
        <v>2041</v>
      </c>
      <c r="E3841" s="7" t="s">
        <v>2192</v>
      </c>
      <c r="F3841" s="8" t="s">
        <v>2140</v>
      </c>
      <c r="G3841" s="16">
        <f>IFERROR(VLOOKUP(Table1[[#This Row],[Codigo_insumo]],BD_Insumos!$B:$E,4),"")</f>
        <v>18.820516146129485</v>
      </c>
      <c r="H3841" s="140">
        <v>0.2</v>
      </c>
      <c r="I3841" s="9"/>
      <c r="J3841" s="22">
        <f t="shared" si="59"/>
        <v>3.7641032292258974</v>
      </c>
      <c r="K3841" s="22" t="str">
        <f>IF(I3841&lt;&gt;"",SUMIF(Table1[Codigo_servico],A3841,Table1[Subtotal_insumo]),"")</f>
        <v/>
      </c>
      <c r="L3841" s="16">
        <f>IF(Table1[[#This Row],[Ordem_insumos]]&lt;&gt;0,VLOOKUP(Table1[[#This Row],[Codigo_servico]],Preencher_Orcamento!$B:$D,3,FALSE)*Table1[[#This Row],[Qtde_insumo]],"")</f>
        <v>0</v>
      </c>
      <c r="M3841" s="16">
        <f>IF(Table1[[#This Row],[Ordem_insumos]]&lt;&gt;0,VLOOKUP(Table1[[#This Row],[Codigo_servico]],Preencher_Orcamento!$B:$D,3,FALSE)*Table1[[#This Row],[Subtotal_insumo]],"")</f>
        <v>0</v>
      </c>
    </row>
    <row r="3842" spans="1:13" ht="26.25" x14ac:dyDescent="0.25">
      <c r="A3842" s="6">
        <v>90649</v>
      </c>
      <c r="B3842" s="126">
        <v>2</v>
      </c>
      <c r="C3842" s="133"/>
      <c r="D3842" s="134">
        <v>53645</v>
      </c>
      <c r="E3842" s="7" t="s">
        <v>1164</v>
      </c>
      <c r="F3842" s="8" t="s">
        <v>457</v>
      </c>
      <c r="G3842" s="18">
        <f>IFERROR(VLOOKUP(Table1[[#This Row],[Codigo_insumo]],BD_Insumos!$B:$E,4),"")</f>
        <v>1.1766000000000001</v>
      </c>
      <c r="H3842" s="140">
        <v>1</v>
      </c>
      <c r="I3842" s="9"/>
      <c r="J3842" s="23">
        <f t="shared" ref="J3842:J3905" si="60">IF(I3842="",G3842*H3842,"")</f>
        <v>1.1766000000000001</v>
      </c>
      <c r="K3842" s="22" t="str">
        <f>IF(I3842&lt;&gt;"",SUMIF(Table1[Codigo_servico],A3842,Table1[Subtotal_insumo]),"")</f>
        <v/>
      </c>
      <c r="L3842" s="18">
        <f>IF(Table1[[#This Row],[Ordem_insumos]]&lt;&gt;0,VLOOKUP(Table1[[#This Row],[Codigo_servico]],Preencher_Orcamento!$B:$D,3,FALSE)*Table1[[#This Row],[Qtde_insumo]],"")</f>
        <v>0</v>
      </c>
      <c r="M3842" s="18">
        <f>IF(Table1[[#This Row],[Ordem_insumos]]&lt;&gt;0,VLOOKUP(Table1[[#This Row],[Codigo_servico]],Preencher_Orcamento!$B:$D,3,FALSE)*Table1[[#This Row],[Subtotal_insumo]],"")</f>
        <v>0</v>
      </c>
    </row>
    <row r="3843" spans="1:13" x14ac:dyDescent="0.25">
      <c r="A3843" s="3">
        <v>90650</v>
      </c>
      <c r="B3843" s="125">
        <v>0</v>
      </c>
      <c r="C3843" s="131" t="s">
        <v>3135</v>
      </c>
      <c r="D3843" s="132"/>
      <c r="E3843" s="4"/>
      <c r="F3843" s="4"/>
      <c r="G3843" s="17" t="str">
        <f>IFERROR(VLOOKUP(Table1[[#This Row],[Codigo_insumo]],BD_Insumos!$B:$E,4),"")</f>
        <v/>
      </c>
      <c r="H3843" s="139"/>
      <c r="I3843" s="5" t="s">
        <v>457</v>
      </c>
      <c r="J3843" s="20" t="str">
        <f t="shared" si="60"/>
        <v/>
      </c>
      <c r="K3843" s="21">
        <f>IF(I3843&lt;&gt;"",SUMIF(Table1[Codigo_servico],A3843,Table1[Subtotal_insumo]),"")</f>
        <v>5.2998032292258976</v>
      </c>
      <c r="L3843" s="17" t="str">
        <f>IF(Table1[[#This Row],[Ordem_insumos]]&lt;&gt;0,VLOOKUP(Table1[[#This Row],[Codigo_servico]],Preencher_Orcamento!$B:$D,3,FALSE)*Table1[[#This Row],[Qtde_insumo]],"")</f>
        <v/>
      </c>
      <c r="M3843" s="17" t="str">
        <f>IF(Table1[[#This Row],[Ordem_insumos]]&lt;&gt;0,VLOOKUP(Table1[[#This Row],[Codigo_servico]],Preencher_Orcamento!$B:$D,3,FALSE)*Table1[[#This Row],[Subtotal_insumo]],"")</f>
        <v/>
      </c>
    </row>
    <row r="3844" spans="1:13" ht="26.25" x14ac:dyDescent="0.25">
      <c r="A3844" s="6">
        <v>90650</v>
      </c>
      <c r="B3844" s="126">
        <v>1</v>
      </c>
      <c r="C3844" s="133"/>
      <c r="D3844" s="134">
        <v>53647</v>
      </c>
      <c r="E3844" s="7" t="s">
        <v>1165</v>
      </c>
      <c r="F3844" s="8" t="s">
        <v>457</v>
      </c>
      <c r="G3844" s="16">
        <f>IFERROR(VLOOKUP(Table1[[#This Row],[Codigo_insumo]],BD_Insumos!$B:$E,4),"")</f>
        <v>1.5357000000000001</v>
      </c>
      <c r="H3844" s="140">
        <v>1</v>
      </c>
      <c r="I3844" s="9"/>
      <c r="J3844" s="22">
        <f t="shared" si="60"/>
        <v>1.5357000000000001</v>
      </c>
      <c r="K3844" s="22" t="str">
        <f>IF(I3844&lt;&gt;"",SUMIF(Table1[Codigo_servico],A3844,Table1[Subtotal_insumo]),"")</f>
        <v/>
      </c>
      <c r="L3844" s="16">
        <f>IF(Table1[[#This Row],[Ordem_insumos]]&lt;&gt;0,VLOOKUP(Table1[[#This Row],[Codigo_servico]],Preencher_Orcamento!$B:$D,3,FALSE)*Table1[[#This Row],[Qtde_insumo]],"")</f>
        <v>0</v>
      </c>
      <c r="M3844" s="16">
        <f>IF(Table1[[#This Row],[Ordem_insumos]]&lt;&gt;0,VLOOKUP(Table1[[#This Row],[Codigo_servico]],Preencher_Orcamento!$B:$D,3,FALSE)*Table1[[#This Row],[Subtotal_insumo]],"")</f>
        <v>0</v>
      </c>
    </row>
    <row r="3845" spans="1:13" x14ac:dyDescent="0.25">
      <c r="A3845" s="6">
        <v>90650</v>
      </c>
      <c r="B3845" s="126">
        <v>2</v>
      </c>
      <c r="C3845" s="133"/>
      <c r="D3845" s="134">
        <v>2041</v>
      </c>
      <c r="E3845" s="7" t="s">
        <v>2192</v>
      </c>
      <c r="F3845" s="8" t="s">
        <v>2140</v>
      </c>
      <c r="G3845" s="18">
        <f>IFERROR(VLOOKUP(Table1[[#This Row],[Codigo_insumo]],BD_Insumos!$B:$E,4),"")</f>
        <v>18.820516146129485</v>
      </c>
      <c r="H3845" s="140">
        <v>0.2</v>
      </c>
      <c r="I3845" s="9"/>
      <c r="J3845" s="23">
        <f t="shared" si="60"/>
        <v>3.7641032292258974</v>
      </c>
      <c r="K3845" s="22" t="str">
        <f>IF(I3845&lt;&gt;"",SUMIF(Table1[Codigo_servico],A3845,Table1[Subtotal_insumo]),"")</f>
        <v/>
      </c>
      <c r="L3845" s="18">
        <f>IF(Table1[[#This Row],[Ordem_insumos]]&lt;&gt;0,VLOOKUP(Table1[[#This Row],[Codigo_servico]],Preencher_Orcamento!$B:$D,3,FALSE)*Table1[[#This Row],[Qtde_insumo]],"")</f>
        <v>0</v>
      </c>
      <c r="M3845" s="18">
        <f>IF(Table1[[#This Row],[Ordem_insumos]]&lt;&gt;0,VLOOKUP(Table1[[#This Row],[Codigo_servico]],Preencher_Orcamento!$B:$D,3,FALSE)*Table1[[#This Row],[Subtotal_insumo]],"")</f>
        <v>0</v>
      </c>
    </row>
    <row r="3846" spans="1:13" x14ac:dyDescent="0.25">
      <c r="A3846" s="3">
        <v>90658</v>
      </c>
      <c r="B3846" s="125">
        <v>0</v>
      </c>
      <c r="C3846" s="131" t="s">
        <v>3136</v>
      </c>
      <c r="D3846" s="132"/>
      <c r="E3846" s="4"/>
      <c r="F3846" s="4"/>
      <c r="G3846" s="17" t="str">
        <f>IFERROR(VLOOKUP(Table1[[#This Row],[Codigo_insumo]],BD_Insumos!$B:$E,4),"")</f>
        <v/>
      </c>
      <c r="H3846" s="139"/>
      <c r="I3846" s="5" t="s">
        <v>457</v>
      </c>
      <c r="J3846" s="20" t="str">
        <f t="shared" si="60"/>
        <v/>
      </c>
      <c r="K3846" s="21">
        <f>IF(I3846&lt;&gt;"",SUMIF(Table1[Codigo_servico],A3846,Table1[Subtotal_insumo]),"")</f>
        <v>27.776303229225896</v>
      </c>
      <c r="L3846" s="17" t="str">
        <f>IF(Table1[[#This Row],[Ordem_insumos]]&lt;&gt;0,VLOOKUP(Table1[[#This Row],[Codigo_servico]],Preencher_Orcamento!$B:$D,3,FALSE)*Table1[[#This Row],[Qtde_insumo]],"")</f>
        <v/>
      </c>
      <c r="M3846" s="17" t="str">
        <f>IF(Table1[[#This Row],[Ordem_insumos]]&lt;&gt;0,VLOOKUP(Table1[[#This Row],[Codigo_servico]],Preencher_Orcamento!$B:$D,3,FALSE)*Table1[[#This Row],[Subtotal_insumo]],"")</f>
        <v/>
      </c>
    </row>
    <row r="3847" spans="1:13" x14ac:dyDescent="0.25">
      <c r="A3847" s="6">
        <v>90658</v>
      </c>
      <c r="B3847" s="126">
        <v>1</v>
      </c>
      <c r="C3847" s="133"/>
      <c r="D3847" s="134">
        <v>53631</v>
      </c>
      <c r="E3847" s="7" t="s">
        <v>1160</v>
      </c>
      <c r="F3847" s="8" t="s">
        <v>457</v>
      </c>
      <c r="G3847" s="16">
        <f>IFERROR(VLOOKUP(Table1[[#This Row],[Codigo_insumo]],BD_Insumos!$B:$E,4),"")</f>
        <v>24.0122</v>
      </c>
      <c r="H3847" s="140">
        <v>1</v>
      </c>
      <c r="I3847" s="9"/>
      <c r="J3847" s="22">
        <f t="shared" si="60"/>
        <v>24.0122</v>
      </c>
      <c r="K3847" s="22" t="str">
        <f>IF(I3847&lt;&gt;"",SUMIF(Table1[Codigo_servico],A3847,Table1[Subtotal_insumo]),"")</f>
        <v/>
      </c>
      <c r="L3847" s="16">
        <f>IF(Table1[[#This Row],[Ordem_insumos]]&lt;&gt;0,VLOOKUP(Table1[[#This Row],[Codigo_servico]],Preencher_Orcamento!$B:$D,3,FALSE)*Table1[[#This Row],[Qtde_insumo]],"")</f>
        <v>0</v>
      </c>
      <c r="M3847" s="16">
        <f>IF(Table1[[#This Row],[Ordem_insumos]]&lt;&gt;0,VLOOKUP(Table1[[#This Row],[Codigo_servico]],Preencher_Orcamento!$B:$D,3,FALSE)*Table1[[#This Row],[Subtotal_insumo]],"")</f>
        <v>0</v>
      </c>
    </row>
    <row r="3848" spans="1:13" x14ac:dyDescent="0.25">
      <c r="A3848" s="6">
        <v>90658</v>
      </c>
      <c r="B3848" s="126">
        <v>2</v>
      </c>
      <c r="C3848" s="133"/>
      <c r="D3848" s="134">
        <v>2041</v>
      </c>
      <c r="E3848" s="7" t="s">
        <v>2192</v>
      </c>
      <c r="F3848" s="8" t="s">
        <v>2140</v>
      </c>
      <c r="G3848" s="18">
        <f>IFERROR(VLOOKUP(Table1[[#This Row],[Codigo_insumo]],BD_Insumos!$B:$E,4),"")</f>
        <v>18.820516146129485</v>
      </c>
      <c r="H3848" s="140">
        <v>0.2</v>
      </c>
      <c r="I3848" s="9"/>
      <c r="J3848" s="23">
        <f t="shared" si="60"/>
        <v>3.7641032292258974</v>
      </c>
      <c r="K3848" s="22" t="str">
        <f>IF(I3848&lt;&gt;"",SUMIF(Table1[Codigo_servico],A3848,Table1[Subtotal_insumo]),"")</f>
        <v/>
      </c>
      <c r="L3848" s="18">
        <f>IF(Table1[[#This Row],[Ordem_insumos]]&lt;&gt;0,VLOOKUP(Table1[[#This Row],[Codigo_servico]],Preencher_Orcamento!$B:$D,3,FALSE)*Table1[[#This Row],[Qtde_insumo]],"")</f>
        <v>0</v>
      </c>
      <c r="M3848" s="18">
        <f>IF(Table1[[#This Row],[Ordem_insumos]]&lt;&gt;0,VLOOKUP(Table1[[#This Row],[Codigo_servico]],Preencher_Orcamento!$B:$D,3,FALSE)*Table1[[#This Row],[Subtotal_insumo]],"")</f>
        <v>0</v>
      </c>
    </row>
    <row r="3849" spans="1:13" x14ac:dyDescent="0.25">
      <c r="A3849" s="3">
        <v>90659</v>
      </c>
      <c r="B3849" s="125">
        <v>0</v>
      </c>
      <c r="C3849" s="131" t="s">
        <v>3137</v>
      </c>
      <c r="D3849" s="132"/>
      <c r="E3849" s="4"/>
      <c r="F3849" s="4"/>
      <c r="G3849" s="17" t="str">
        <f>IFERROR(VLOOKUP(Table1[[#This Row],[Codigo_insumo]],BD_Insumos!$B:$E,4),"")</f>
        <v/>
      </c>
      <c r="H3849" s="139"/>
      <c r="I3849" s="5" t="s">
        <v>457</v>
      </c>
      <c r="J3849" s="20" t="str">
        <f t="shared" si="60"/>
        <v/>
      </c>
      <c r="K3849" s="21">
        <f>IF(I3849&lt;&gt;"",SUMIF(Table1[Codigo_servico],A3849,Table1[Subtotal_insumo]),"")</f>
        <v>40.967003229225895</v>
      </c>
      <c r="L3849" s="17" t="str">
        <f>IF(Table1[[#This Row],[Ordem_insumos]]&lt;&gt;0,VLOOKUP(Table1[[#This Row],[Codigo_servico]],Preencher_Orcamento!$B:$D,3,FALSE)*Table1[[#This Row],[Qtde_insumo]],"")</f>
        <v/>
      </c>
      <c r="M3849" s="17" t="str">
        <f>IF(Table1[[#This Row],[Ordem_insumos]]&lt;&gt;0,VLOOKUP(Table1[[#This Row],[Codigo_servico]],Preencher_Orcamento!$B:$D,3,FALSE)*Table1[[#This Row],[Subtotal_insumo]],"")</f>
        <v/>
      </c>
    </row>
    <row r="3850" spans="1:13" x14ac:dyDescent="0.25">
      <c r="A3850" s="6">
        <v>90659</v>
      </c>
      <c r="B3850" s="126">
        <v>1</v>
      </c>
      <c r="C3850" s="133"/>
      <c r="D3850" s="134">
        <v>53632</v>
      </c>
      <c r="E3850" s="7" t="s">
        <v>1161</v>
      </c>
      <c r="F3850" s="8" t="s">
        <v>457</v>
      </c>
      <c r="G3850" s="16">
        <f>IFERROR(VLOOKUP(Table1[[#This Row],[Codigo_insumo]],BD_Insumos!$B:$E,4),"")</f>
        <v>37.2029</v>
      </c>
      <c r="H3850" s="140">
        <v>1</v>
      </c>
      <c r="I3850" s="9"/>
      <c r="J3850" s="22">
        <f t="shared" si="60"/>
        <v>37.2029</v>
      </c>
      <c r="K3850" s="22" t="str">
        <f>IF(I3850&lt;&gt;"",SUMIF(Table1[Codigo_servico],A3850,Table1[Subtotal_insumo]),"")</f>
        <v/>
      </c>
      <c r="L3850" s="16">
        <f>IF(Table1[[#This Row],[Ordem_insumos]]&lt;&gt;0,VLOOKUP(Table1[[#This Row],[Codigo_servico]],Preencher_Orcamento!$B:$D,3,FALSE)*Table1[[#This Row],[Qtde_insumo]],"")</f>
        <v>0</v>
      </c>
      <c r="M3850" s="16">
        <f>IF(Table1[[#This Row],[Ordem_insumos]]&lt;&gt;0,VLOOKUP(Table1[[#This Row],[Codigo_servico]],Preencher_Orcamento!$B:$D,3,FALSE)*Table1[[#This Row],[Subtotal_insumo]],"")</f>
        <v>0</v>
      </c>
    </row>
    <row r="3851" spans="1:13" x14ac:dyDescent="0.25">
      <c r="A3851" s="6">
        <v>90659</v>
      </c>
      <c r="B3851" s="126">
        <v>2</v>
      </c>
      <c r="C3851" s="133"/>
      <c r="D3851" s="134">
        <v>2041</v>
      </c>
      <c r="E3851" s="7" t="s">
        <v>2192</v>
      </c>
      <c r="F3851" s="8" t="s">
        <v>2140</v>
      </c>
      <c r="G3851" s="18">
        <f>IFERROR(VLOOKUP(Table1[[#This Row],[Codigo_insumo]],BD_Insumos!$B:$E,4),"")</f>
        <v>18.820516146129485</v>
      </c>
      <c r="H3851" s="140">
        <v>0.2</v>
      </c>
      <c r="I3851" s="9"/>
      <c r="J3851" s="23">
        <f t="shared" si="60"/>
        <v>3.7641032292258974</v>
      </c>
      <c r="K3851" s="22" t="str">
        <f>IF(I3851&lt;&gt;"",SUMIF(Table1[Codigo_servico],A3851,Table1[Subtotal_insumo]),"")</f>
        <v/>
      </c>
      <c r="L3851" s="18">
        <f>IF(Table1[[#This Row],[Ordem_insumos]]&lt;&gt;0,VLOOKUP(Table1[[#This Row],[Codigo_servico]],Preencher_Orcamento!$B:$D,3,FALSE)*Table1[[#This Row],[Qtde_insumo]],"")</f>
        <v>0</v>
      </c>
      <c r="M3851" s="18">
        <f>IF(Table1[[#This Row],[Ordem_insumos]]&lt;&gt;0,VLOOKUP(Table1[[#This Row],[Codigo_servico]],Preencher_Orcamento!$B:$D,3,FALSE)*Table1[[#This Row],[Subtotal_insumo]],"")</f>
        <v>0</v>
      </c>
    </row>
    <row r="3852" spans="1:13" x14ac:dyDescent="0.25">
      <c r="A3852" s="3">
        <v>90660</v>
      </c>
      <c r="B3852" s="125">
        <v>0</v>
      </c>
      <c r="C3852" s="131" t="s">
        <v>3138</v>
      </c>
      <c r="D3852" s="132"/>
      <c r="E3852" s="4"/>
      <c r="F3852" s="4"/>
      <c r="G3852" s="17" t="str">
        <f>IFERROR(VLOOKUP(Table1[[#This Row],[Codigo_insumo]],BD_Insumos!$B:$E,4),"")</f>
        <v/>
      </c>
      <c r="H3852" s="139"/>
      <c r="I3852" s="5" t="s">
        <v>457</v>
      </c>
      <c r="J3852" s="20" t="str">
        <f t="shared" si="60"/>
        <v/>
      </c>
      <c r="K3852" s="21">
        <f>IF(I3852&lt;&gt;"",SUMIF(Table1[Codigo_servico],A3852,Table1[Subtotal_insumo]),"")</f>
        <v>58.193403229225893</v>
      </c>
      <c r="L3852" s="17" t="str">
        <f>IF(Table1[[#This Row],[Ordem_insumos]]&lt;&gt;0,VLOOKUP(Table1[[#This Row],[Codigo_servico]],Preencher_Orcamento!$B:$D,3,FALSE)*Table1[[#This Row],[Qtde_insumo]],"")</f>
        <v/>
      </c>
      <c r="M3852" s="17" t="str">
        <f>IF(Table1[[#This Row],[Ordem_insumos]]&lt;&gt;0,VLOOKUP(Table1[[#This Row],[Codigo_servico]],Preencher_Orcamento!$B:$D,3,FALSE)*Table1[[#This Row],[Subtotal_insumo]],"")</f>
        <v/>
      </c>
    </row>
    <row r="3853" spans="1:13" x14ac:dyDescent="0.25">
      <c r="A3853" s="6">
        <v>90660</v>
      </c>
      <c r="B3853" s="126">
        <v>1</v>
      </c>
      <c r="C3853" s="133"/>
      <c r="D3853" s="134">
        <v>2041</v>
      </c>
      <c r="E3853" s="7" t="s">
        <v>2192</v>
      </c>
      <c r="F3853" s="8" t="s">
        <v>2140</v>
      </c>
      <c r="G3853" s="16">
        <f>IFERROR(VLOOKUP(Table1[[#This Row],[Codigo_insumo]],BD_Insumos!$B:$E,4),"")</f>
        <v>18.820516146129485</v>
      </c>
      <c r="H3853" s="140">
        <v>0.2</v>
      </c>
      <c r="I3853" s="9"/>
      <c r="J3853" s="22">
        <f t="shared" si="60"/>
        <v>3.7641032292258974</v>
      </c>
      <c r="K3853" s="22" t="str">
        <f>IF(I3853&lt;&gt;"",SUMIF(Table1[Codigo_servico],A3853,Table1[Subtotal_insumo]),"")</f>
        <v/>
      </c>
      <c r="L3853" s="16">
        <f>IF(Table1[[#This Row],[Ordem_insumos]]&lt;&gt;0,VLOOKUP(Table1[[#This Row],[Codigo_servico]],Preencher_Orcamento!$B:$D,3,FALSE)*Table1[[#This Row],[Qtde_insumo]],"")</f>
        <v>0</v>
      </c>
      <c r="M3853" s="16">
        <f>IF(Table1[[#This Row],[Ordem_insumos]]&lt;&gt;0,VLOOKUP(Table1[[#This Row],[Codigo_servico]],Preencher_Orcamento!$B:$D,3,FALSE)*Table1[[#This Row],[Subtotal_insumo]],"")</f>
        <v>0</v>
      </c>
    </row>
    <row r="3854" spans="1:13" x14ac:dyDescent="0.25">
      <c r="A3854" s="6">
        <v>90660</v>
      </c>
      <c r="B3854" s="126">
        <v>2</v>
      </c>
      <c r="C3854" s="133"/>
      <c r="D3854" s="134">
        <v>53633</v>
      </c>
      <c r="E3854" s="7" t="s">
        <v>1162</v>
      </c>
      <c r="F3854" s="8" t="s">
        <v>457</v>
      </c>
      <c r="G3854" s="18">
        <f>IFERROR(VLOOKUP(Table1[[#This Row],[Codigo_insumo]],BD_Insumos!$B:$E,4),"")</f>
        <v>54.429299999999998</v>
      </c>
      <c r="H3854" s="140">
        <v>1</v>
      </c>
      <c r="I3854" s="9"/>
      <c r="J3854" s="23">
        <f t="shared" si="60"/>
        <v>54.429299999999998</v>
      </c>
      <c r="K3854" s="22" t="str">
        <f>IF(I3854&lt;&gt;"",SUMIF(Table1[Codigo_servico],A3854,Table1[Subtotal_insumo]),"")</f>
        <v/>
      </c>
      <c r="L3854" s="18">
        <f>IF(Table1[[#This Row],[Ordem_insumos]]&lt;&gt;0,VLOOKUP(Table1[[#This Row],[Codigo_servico]],Preencher_Orcamento!$B:$D,3,FALSE)*Table1[[#This Row],[Qtde_insumo]],"")</f>
        <v>0</v>
      </c>
      <c r="M3854" s="18">
        <f>IF(Table1[[#This Row],[Ordem_insumos]]&lt;&gt;0,VLOOKUP(Table1[[#This Row],[Codigo_servico]],Preencher_Orcamento!$B:$D,3,FALSE)*Table1[[#This Row],[Subtotal_insumo]],"")</f>
        <v>0</v>
      </c>
    </row>
    <row r="3855" spans="1:13" x14ac:dyDescent="0.25">
      <c r="A3855" s="3">
        <v>90661</v>
      </c>
      <c r="B3855" s="125">
        <v>0</v>
      </c>
      <c r="C3855" s="131" t="s">
        <v>3139</v>
      </c>
      <c r="D3855" s="132"/>
      <c r="E3855" s="4"/>
      <c r="F3855" s="4"/>
      <c r="G3855" s="17" t="str">
        <f>IFERROR(VLOOKUP(Table1[[#This Row],[Codigo_insumo]],BD_Insumos!$B:$E,4),"")</f>
        <v/>
      </c>
      <c r="H3855" s="139"/>
      <c r="I3855" s="5" t="s">
        <v>457</v>
      </c>
      <c r="J3855" s="20" t="str">
        <f t="shared" si="60"/>
        <v/>
      </c>
      <c r="K3855" s="21">
        <f>IF(I3855&lt;&gt;"",SUMIF(Table1[Codigo_servico],A3855,Table1[Subtotal_insumo]),"")</f>
        <v>312.37012522577993</v>
      </c>
      <c r="L3855" s="17" t="str">
        <f>IF(Table1[[#This Row],[Ordem_insumos]]&lt;&gt;0,VLOOKUP(Table1[[#This Row],[Codigo_servico]],Preencher_Orcamento!$B:$D,3,FALSE)*Table1[[#This Row],[Qtde_insumo]],"")</f>
        <v/>
      </c>
      <c r="M3855" s="17" t="str">
        <f>IF(Table1[[#This Row],[Ordem_insumos]]&lt;&gt;0,VLOOKUP(Table1[[#This Row],[Codigo_servico]],Preencher_Orcamento!$B:$D,3,FALSE)*Table1[[#This Row],[Subtotal_insumo]],"")</f>
        <v/>
      </c>
    </row>
    <row r="3856" spans="1:13" x14ac:dyDescent="0.25">
      <c r="A3856" s="6">
        <v>90661</v>
      </c>
      <c r="B3856" s="126">
        <v>1</v>
      </c>
      <c r="C3856" s="133"/>
      <c r="D3856" s="134">
        <v>2044</v>
      </c>
      <c r="E3856" s="7" t="s">
        <v>2193</v>
      </c>
      <c r="F3856" s="8" t="s">
        <v>2140</v>
      </c>
      <c r="G3856" s="16">
        <f>IFERROR(VLOOKUP(Table1[[#This Row],[Codigo_insumo]],BD_Insumos!$B:$E,4),"")</f>
        <v>13.596734305430379</v>
      </c>
      <c r="H3856" s="140">
        <v>0.5</v>
      </c>
      <c r="I3856" s="9"/>
      <c r="J3856" s="22">
        <f t="shared" si="60"/>
        <v>6.7983671527151897</v>
      </c>
      <c r="K3856" s="22" t="str">
        <f>IF(I3856&lt;&gt;"",SUMIF(Table1[Codigo_servico],A3856,Table1[Subtotal_insumo]),"")</f>
        <v/>
      </c>
      <c r="L3856" s="16">
        <f>IF(Table1[[#This Row],[Ordem_insumos]]&lt;&gt;0,VLOOKUP(Table1[[#This Row],[Codigo_servico]],Preencher_Orcamento!$B:$D,3,FALSE)*Table1[[#This Row],[Qtde_insumo]],"")</f>
        <v>0</v>
      </c>
      <c r="M3856" s="16">
        <f>IF(Table1[[#This Row],[Ordem_insumos]]&lt;&gt;0,VLOOKUP(Table1[[#This Row],[Codigo_servico]],Preencher_Orcamento!$B:$D,3,FALSE)*Table1[[#This Row],[Subtotal_insumo]],"")</f>
        <v>0</v>
      </c>
    </row>
    <row r="3857" spans="1:13" x14ac:dyDescent="0.25">
      <c r="A3857" s="6">
        <v>90661</v>
      </c>
      <c r="B3857" s="126">
        <v>2</v>
      </c>
      <c r="C3857" s="133"/>
      <c r="D3857" s="134">
        <v>53634</v>
      </c>
      <c r="E3857" s="7" t="s">
        <v>1163</v>
      </c>
      <c r="F3857" s="8" t="s">
        <v>457</v>
      </c>
      <c r="G3857" s="16">
        <f>IFERROR(VLOOKUP(Table1[[#This Row],[Codigo_insumo]],BD_Insumos!$B:$E,4),"")</f>
        <v>296.16149999999999</v>
      </c>
      <c r="H3857" s="140">
        <v>1</v>
      </c>
      <c r="I3857" s="9"/>
      <c r="J3857" s="22">
        <f t="shared" si="60"/>
        <v>296.16149999999999</v>
      </c>
      <c r="K3857" s="22" t="str">
        <f>IF(I3857&lt;&gt;"",SUMIF(Table1[Codigo_servico],A3857,Table1[Subtotal_insumo]),"")</f>
        <v/>
      </c>
      <c r="L3857" s="16">
        <f>IF(Table1[[#This Row],[Ordem_insumos]]&lt;&gt;0,VLOOKUP(Table1[[#This Row],[Codigo_servico]],Preencher_Orcamento!$B:$D,3,FALSE)*Table1[[#This Row],[Qtde_insumo]],"")</f>
        <v>0</v>
      </c>
      <c r="M3857" s="16">
        <f>IF(Table1[[#This Row],[Ordem_insumos]]&lt;&gt;0,VLOOKUP(Table1[[#This Row],[Codigo_servico]],Preencher_Orcamento!$B:$D,3,FALSE)*Table1[[#This Row],[Subtotal_insumo]],"")</f>
        <v>0</v>
      </c>
    </row>
    <row r="3858" spans="1:13" x14ac:dyDescent="0.25">
      <c r="A3858" s="6">
        <v>90661</v>
      </c>
      <c r="B3858" s="126">
        <v>3</v>
      </c>
      <c r="C3858" s="133"/>
      <c r="D3858" s="134">
        <v>2041</v>
      </c>
      <c r="E3858" s="7" t="s">
        <v>2192</v>
      </c>
      <c r="F3858" s="8" t="s">
        <v>2140</v>
      </c>
      <c r="G3858" s="18">
        <f>IFERROR(VLOOKUP(Table1[[#This Row],[Codigo_insumo]],BD_Insumos!$B:$E,4),"")</f>
        <v>18.820516146129485</v>
      </c>
      <c r="H3858" s="140">
        <v>0.5</v>
      </c>
      <c r="I3858" s="9"/>
      <c r="J3858" s="23">
        <f t="shared" si="60"/>
        <v>9.4102580730647425</v>
      </c>
      <c r="K3858" s="22" t="str">
        <f>IF(I3858&lt;&gt;"",SUMIF(Table1[Codigo_servico],A3858,Table1[Subtotal_insumo]),"")</f>
        <v/>
      </c>
      <c r="L3858" s="18">
        <f>IF(Table1[[#This Row],[Ordem_insumos]]&lt;&gt;0,VLOOKUP(Table1[[#This Row],[Codigo_servico]],Preencher_Orcamento!$B:$D,3,FALSE)*Table1[[#This Row],[Qtde_insumo]],"")</f>
        <v>0</v>
      </c>
      <c r="M3858" s="18">
        <f>IF(Table1[[#This Row],[Ordem_insumos]]&lt;&gt;0,VLOOKUP(Table1[[#This Row],[Codigo_servico]],Preencher_Orcamento!$B:$D,3,FALSE)*Table1[[#This Row],[Subtotal_insumo]],"")</f>
        <v>0</v>
      </c>
    </row>
    <row r="3859" spans="1:13" x14ac:dyDescent="0.25">
      <c r="A3859" s="3">
        <v>90662</v>
      </c>
      <c r="B3859" s="125">
        <v>0</v>
      </c>
      <c r="C3859" s="131" t="s">
        <v>3140</v>
      </c>
      <c r="D3859" s="132"/>
      <c r="E3859" s="4"/>
      <c r="F3859" s="4"/>
      <c r="G3859" s="17" t="str">
        <f>IFERROR(VLOOKUP(Table1[[#This Row],[Codigo_insumo]],BD_Insumos!$B:$E,4),"")</f>
        <v/>
      </c>
      <c r="H3859" s="139"/>
      <c r="I3859" s="5" t="s">
        <v>457</v>
      </c>
      <c r="J3859" s="20" t="str">
        <f t="shared" si="60"/>
        <v/>
      </c>
      <c r="K3859" s="21">
        <f>IF(I3859&lt;&gt;"",SUMIF(Table1[Codigo_servico],A3859,Table1[Subtotal_insumo]),"")</f>
        <v>38.966650451559865</v>
      </c>
      <c r="L3859" s="17" t="str">
        <f>IF(Table1[[#This Row],[Ordem_insumos]]&lt;&gt;0,VLOOKUP(Table1[[#This Row],[Codigo_servico]],Preencher_Orcamento!$B:$D,3,FALSE)*Table1[[#This Row],[Qtde_insumo]],"")</f>
        <v/>
      </c>
      <c r="M3859" s="17" t="str">
        <f>IF(Table1[[#This Row],[Ordem_insumos]]&lt;&gt;0,VLOOKUP(Table1[[#This Row],[Codigo_servico]],Preencher_Orcamento!$B:$D,3,FALSE)*Table1[[#This Row],[Subtotal_insumo]],"")</f>
        <v/>
      </c>
    </row>
    <row r="3860" spans="1:13" x14ac:dyDescent="0.25">
      <c r="A3860" s="6">
        <v>90662</v>
      </c>
      <c r="B3860" s="126">
        <v>1</v>
      </c>
      <c r="C3860" s="133"/>
      <c r="D3860" s="134">
        <v>2044</v>
      </c>
      <c r="E3860" s="7" t="s">
        <v>2193</v>
      </c>
      <c r="F3860" s="8" t="s">
        <v>2140</v>
      </c>
      <c r="G3860" s="16">
        <f>IFERROR(VLOOKUP(Table1[[#This Row],[Codigo_insumo]],BD_Insumos!$B:$E,4),"")</f>
        <v>13.596734305430379</v>
      </c>
      <c r="H3860" s="140">
        <v>1</v>
      </c>
      <c r="I3860" s="9"/>
      <c r="J3860" s="22">
        <f t="shared" si="60"/>
        <v>13.596734305430379</v>
      </c>
      <c r="K3860" s="22" t="str">
        <f>IF(I3860&lt;&gt;"",SUMIF(Table1[Codigo_servico],A3860,Table1[Subtotal_insumo]),"")</f>
        <v/>
      </c>
      <c r="L3860" s="16">
        <f>IF(Table1[[#This Row],[Ordem_insumos]]&lt;&gt;0,VLOOKUP(Table1[[#This Row],[Codigo_servico]],Preencher_Orcamento!$B:$D,3,FALSE)*Table1[[#This Row],[Qtde_insumo]],"")</f>
        <v>0</v>
      </c>
      <c r="M3860" s="16">
        <f>IF(Table1[[#This Row],[Ordem_insumos]]&lt;&gt;0,VLOOKUP(Table1[[#This Row],[Codigo_servico]],Preencher_Orcamento!$B:$D,3,FALSE)*Table1[[#This Row],[Subtotal_insumo]],"")</f>
        <v>0</v>
      </c>
    </row>
    <row r="3861" spans="1:13" x14ac:dyDescent="0.25">
      <c r="A3861" s="6">
        <v>90662</v>
      </c>
      <c r="B3861" s="126">
        <v>2</v>
      </c>
      <c r="C3861" s="133"/>
      <c r="D3861" s="134">
        <v>2041</v>
      </c>
      <c r="E3861" s="7" t="s">
        <v>2192</v>
      </c>
      <c r="F3861" s="8" t="s">
        <v>2140</v>
      </c>
      <c r="G3861" s="16">
        <f>IFERROR(VLOOKUP(Table1[[#This Row],[Codigo_insumo]],BD_Insumos!$B:$E,4),"")</f>
        <v>18.820516146129485</v>
      </c>
      <c r="H3861" s="140">
        <v>1</v>
      </c>
      <c r="I3861" s="9"/>
      <c r="J3861" s="22">
        <f t="shared" si="60"/>
        <v>18.820516146129485</v>
      </c>
      <c r="K3861" s="22" t="str">
        <f>IF(I3861&lt;&gt;"",SUMIF(Table1[Codigo_servico],A3861,Table1[Subtotal_insumo]),"")</f>
        <v/>
      </c>
      <c r="L3861" s="16">
        <f>IF(Table1[[#This Row],[Ordem_insumos]]&lt;&gt;0,VLOOKUP(Table1[[#This Row],[Codigo_servico]],Preencher_Orcamento!$B:$D,3,FALSE)*Table1[[#This Row],[Qtde_insumo]],"")</f>
        <v>0</v>
      </c>
      <c r="M3861" s="16">
        <f>IF(Table1[[#This Row],[Ordem_insumos]]&lt;&gt;0,VLOOKUP(Table1[[#This Row],[Codigo_servico]],Preencher_Orcamento!$B:$D,3,FALSE)*Table1[[#This Row],[Subtotal_insumo]],"")</f>
        <v>0</v>
      </c>
    </row>
    <row r="3862" spans="1:13" x14ac:dyDescent="0.25">
      <c r="A3862" s="6">
        <v>90662</v>
      </c>
      <c r="B3862" s="126">
        <v>3</v>
      </c>
      <c r="C3862" s="133"/>
      <c r="D3862" s="134">
        <v>53660</v>
      </c>
      <c r="E3862" s="7" t="s">
        <v>1166</v>
      </c>
      <c r="F3862" s="8" t="s">
        <v>457</v>
      </c>
      <c r="G3862" s="18">
        <f>IFERROR(VLOOKUP(Table1[[#This Row],[Codigo_insumo]],BD_Insumos!$B:$E,4),"")</f>
        <v>6.5494000000000003</v>
      </c>
      <c r="H3862" s="140">
        <v>1</v>
      </c>
      <c r="I3862" s="9"/>
      <c r="J3862" s="23">
        <f t="shared" si="60"/>
        <v>6.5494000000000003</v>
      </c>
      <c r="K3862" s="22" t="str">
        <f>IF(I3862&lt;&gt;"",SUMIF(Table1[Codigo_servico],A3862,Table1[Subtotal_insumo]),"")</f>
        <v/>
      </c>
      <c r="L3862" s="18">
        <f>IF(Table1[[#This Row],[Ordem_insumos]]&lt;&gt;0,VLOOKUP(Table1[[#This Row],[Codigo_servico]],Preencher_Orcamento!$B:$D,3,FALSE)*Table1[[#This Row],[Qtde_insumo]],"")</f>
        <v>0</v>
      </c>
      <c r="M3862" s="18">
        <f>IF(Table1[[#This Row],[Ordem_insumos]]&lt;&gt;0,VLOOKUP(Table1[[#This Row],[Codigo_servico]],Preencher_Orcamento!$B:$D,3,FALSE)*Table1[[#This Row],[Subtotal_insumo]],"")</f>
        <v>0</v>
      </c>
    </row>
    <row r="3863" spans="1:13" x14ac:dyDescent="0.25">
      <c r="A3863" s="3">
        <v>90663</v>
      </c>
      <c r="B3863" s="125">
        <v>0</v>
      </c>
      <c r="C3863" s="131" t="s">
        <v>3141</v>
      </c>
      <c r="D3863" s="132"/>
      <c r="E3863" s="4"/>
      <c r="F3863" s="4"/>
      <c r="G3863" s="17" t="str">
        <f>IFERROR(VLOOKUP(Table1[[#This Row],[Codigo_insumo]],BD_Insumos!$B:$E,4),"")</f>
        <v/>
      </c>
      <c r="H3863" s="139"/>
      <c r="I3863" s="5" t="s">
        <v>457</v>
      </c>
      <c r="J3863" s="20" t="str">
        <f t="shared" si="60"/>
        <v/>
      </c>
      <c r="K3863" s="21">
        <f>IF(I3863&lt;&gt;"",SUMIF(Table1[Codigo_servico],A3863,Table1[Subtotal_insumo]),"")</f>
        <v>42.428650451559868</v>
      </c>
      <c r="L3863" s="17" t="str">
        <f>IF(Table1[[#This Row],[Ordem_insumos]]&lt;&gt;0,VLOOKUP(Table1[[#This Row],[Codigo_servico]],Preencher_Orcamento!$B:$D,3,FALSE)*Table1[[#This Row],[Qtde_insumo]],"")</f>
        <v/>
      </c>
      <c r="M3863" s="17" t="str">
        <f>IF(Table1[[#This Row],[Ordem_insumos]]&lt;&gt;0,VLOOKUP(Table1[[#This Row],[Codigo_servico]],Preencher_Orcamento!$B:$D,3,FALSE)*Table1[[#This Row],[Subtotal_insumo]],"")</f>
        <v/>
      </c>
    </row>
    <row r="3864" spans="1:13" x14ac:dyDescent="0.25">
      <c r="A3864" s="6">
        <v>90663</v>
      </c>
      <c r="B3864" s="126">
        <v>1</v>
      </c>
      <c r="C3864" s="133"/>
      <c r="D3864" s="134">
        <v>2041</v>
      </c>
      <c r="E3864" s="7" t="s">
        <v>2192</v>
      </c>
      <c r="F3864" s="8" t="s">
        <v>2140</v>
      </c>
      <c r="G3864" s="16">
        <f>IFERROR(VLOOKUP(Table1[[#This Row],[Codigo_insumo]],BD_Insumos!$B:$E,4),"")</f>
        <v>18.820516146129485</v>
      </c>
      <c r="H3864" s="140">
        <v>1</v>
      </c>
      <c r="I3864" s="9"/>
      <c r="J3864" s="22">
        <f t="shared" si="60"/>
        <v>18.820516146129485</v>
      </c>
      <c r="K3864" s="22" t="str">
        <f>IF(I3864&lt;&gt;"",SUMIF(Table1[Codigo_servico],A3864,Table1[Subtotal_insumo]),"")</f>
        <v/>
      </c>
      <c r="L3864" s="16">
        <f>IF(Table1[[#This Row],[Ordem_insumos]]&lt;&gt;0,VLOOKUP(Table1[[#This Row],[Codigo_servico]],Preencher_Orcamento!$B:$D,3,FALSE)*Table1[[#This Row],[Qtde_insumo]],"")</f>
        <v>0</v>
      </c>
      <c r="M3864" s="16">
        <f>IF(Table1[[#This Row],[Ordem_insumos]]&lt;&gt;0,VLOOKUP(Table1[[#This Row],[Codigo_servico]],Preencher_Orcamento!$B:$D,3,FALSE)*Table1[[#This Row],[Subtotal_insumo]],"")</f>
        <v>0</v>
      </c>
    </row>
    <row r="3865" spans="1:13" x14ac:dyDescent="0.25">
      <c r="A3865" s="6">
        <v>90663</v>
      </c>
      <c r="B3865" s="126">
        <v>2</v>
      </c>
      <c r="C3865" s="133"/>
      <c r="D3865" s="134">
        <v>53662</v>
      </c>
      <c r="E3865" s="7" t="s">
        <v>1167</v>
      </c>
      <c r="F3865" s="8" t="s">
        <v>457</v>
      </c>
      <c r="G3865" s="16">
        <f>IFERROR(VLOOKUP(Table1[[#This Row],[Codigo_insumo]],BD_Insumos!$B:$E,4),"")</f>
        <v>10.0114</v>
      </c>
      <c r="H3865" s="140">
        <v>1</v>
      </c>
      <c r="I3865" s="9"/>
      <c r="J3865" s="22">
        <f t="shared" si="60"/>
        <v>10.0114</v>
      </c>
      <c r="K3865" s="22" t="str">
        <f>IF(I3865&lt;&gt;"",SUMIF(Table1[Codigo_servico],A3865,Table1[Subtotal_insumo]),"")</f>
        <v/>
      </c>
      <c r="L3865" s="16">
        <f>IF(Table1[[#This Row],[Ordem_insumos]]&lt;&gt;0,VLOOKUP(Table1[[#This Row],[Codigo_servico]],Preencher_Orcamento!$B:$D,3,FALSE)*Table1[[#This Row],[Qtde_insumo]],"")</f>
        <v>0</v>
      </c>
      <c r="M3865" s="16">
        <f>IF(Table1[[#This Row],[Ordem_insumos]]&lt;&gt;0,VLOOKUP(Table1[[#This Row],[Codigo_servico]],Preencher_Orcamento!$B:$D,3,FALSE)*Table1[[#This Row],[Subtotal_insumo]],"")</f>
        <v>0</v>
      </c>
    </row>
    <row r="3866" spans="1:13" x14ac:dyDescent="0.25">
      <c r="A3866" s="6">
        <v>90663</v>
      </c>
      <c r="B3866" s="126">
        <v>3</v>
      </c>
      <c r="C3866" s="133"/>
      <c r="D3866" s="134">
        <v>2044</v>
      </c>
      <c r="E3866" s="7" t="s">
        <v>2193</v>
      </c>
      <c r="F3866" s="8" t="s">
        <v>2140</v>
      </c>
      <c r="G3866" s="18">
        <f>IFERROR(VLOOKUP(Table1[[#This Row],[Codigo_insumo]],BD_Insumos!$B:$E,4),"")</f>
        <v>13.596734305430379</v>
      </c>
      <c r="H3866" s="140">
        <v>1</v>
      </c>
      <c r="I3866" s="9"/>
      <c r="J3866" s="23">
        <f t="shared" si="60"/>
        <v>13.596734305430379</v>
      </c>
      <c r="K3866" s="22" t="str">
        <f>IF(I3866&lt;&gt;"",SUMIF(Table1[Codigo_servico],A3866,Table1[Subtotal_insumo]),"")</f>
        <v/>
      </c>
      <c r="L3866" s="18">
        <f>IF(Table1[[#This Row],[Ordem_insumos]]&lt;&gt;0,VLOOKUP(Table1[[#This Row],[Codigo_servico]],Preencher_Orcamento!$B:$D,3,FALSE)*Table1[[#This Row],[Qtde_insumo]],"")</f>
        <v>0</v>
      </c>
      <c r="M3866" s="18">
        <f>IF(Table1[[#This Row],[Ordem_insumos]]&lt;&gt;0,VLOOKUP(Table1[[#This Row],[Codigo_servico]],Preencher_Orcamento!$B:$D,3,FALSE)*Table1[[#This Row],[Subtotal_insumo]],"")</f>
        <v>0</v>
      </c>
    </row>
    <row r="3867" spans="1:13" x14ac:dyDescent="0.25">
      <c r="A3867" s="3">
        <v>90664</v>
      </c>
      <c r="B3867" s="125">
        <v>0</v>
      </c>
      <c r="C3867" s="131" t="s">
        <v>3142</v>
      </c>
      <c r="D3867" s="132"/>
      <c r="E3867" s="4"/>
      <c r="F3867" s="4"/>
      <c r="G3867" s="17" t="str">
        <f>IFERROR(VLOOKUP(Table1[[#This Row],[Codigo_insumo]],BD_Insumos!$B:$E,4),"")</f>
        <v/>
      </c>
      <c r="H3867" s="139"/>
      <c r="I3867" s="5" t="s">
        <v>457</v>
      </c>
      <c r="J3867" s="20" t="str">
        <f t="shared" si="60"/>
        <v/>
      </c>
      <c r="K3867" s="21">
        <f>IF(I3867&lt;&gt;"",SUMIF(Table1[Codigo_servico],A3867,Table1[Subtotal_insumo]),"")</f>
        <v>54.938450451559866</v>
      </c>
      <c r="L3867" s="17" t="str">
        <f>IF(Table1[[#This Row],[Ordem_insumos]]&lt;&gt;0,VLOOKUP(Table1[[#This Row],[Codigo_servico]],Preencher_Orcamento!$B:$D,3,FALSE)*Table1[[#This Row],[Qtde_insumo]],"")</f>
        <v/>
      </c>
      <c r="M3867" s="17" t="str">
        <f>IF(Table1[[#This Row],[Ordem_insumos]]&lt;&gt;0,VLOOKUP(Table1[[#This Row],[Codigo_servico]],Preencher_Orcamento!$B:$D,3,FALSE)*Table1[[#This Row],[Subtotal_insumo]],"")</f>
        <v/>
      </c>
    </row>
    <row r="3868" spans="1:13" x14ac:dyDescent="0.25">
      <c r="A3868" s="6">
        <v>90664</v>
      </c>
      <c r="B3868" s="126">
        <v>1</v>
      </c>
      <c r="C3868" s="133"/>
      <c r="D3868" s="134">
        <v>2041</v>
      </c>
      <c r="E3868" s="7" t="s">
        <v>2192</v>
      </c>
      <c r="F3868" s="8" t="s">
        <v>2140</v>
      </c>
      <c r="G3868" s="16">
        <f>IFERROR(VLOOKUP(Table1[[#This Row],[Codigo_insumo]],BD_Insumos!$B:$E,4),"")</f>
        <v>18.820516146129485</v>
      </c>
      <c r="H3868" s="140">
        <v>1</v>
      </c>
      <c r="I3868" s="9"/>
      <c r="J3868" s="22">
        <f t="shared" si="60"/>
        <v>18.820516146129485</v>
      </c>
      <c r="K3868" s="22" t="str">
        <f>IF(I3868&lt;&gt;"",SUMIF(Table1[Codigo_servico],A3868,Table1[Subtotal_insumo]),"")</f>
        <v/>
      </c>
      <c r="L3868" s="16">
        <f>IF(Table1[[#This Row],[Ordem_insumos]]&lt;&gt;0,VLOOKUP(Table1[[#This Row],[Codigo_servico]],Preencher_Orcamento!$B:$D,3,FALSE)*Table1[[#This Row],[Qtde_insumo]],"")</f>
        <v>0</v>
      </c>
      <c r="M3868" s="16">
        <f>IF(Table1[[#This Row],[Ordem_insumos]]&lt;&gt;0,VLOOKUP(Table1[[#This Row],[Codigo_servico]],Preencher_Orcamento!$B:$D,3,FALSE)*Table1[[#This Row],[Subtotal_insumo]],"")</f>
        <v>0</v>
      </c>
    </row>
    <row r="3869" spans="1:13" x14ac:dyDescent="0.25">
      <c r="A3869" s="6">
        <v>90664</v>
      </c>
      <c r="B3869" s="126">
        <v>2</v>
      </c>
      <c r="C3869" s="133"/>
      <c r="D3869" s="134">
        <v>53670</v>
      </c>
      <c r="E3869" s="7" t="s">
        <v>1168</v>
      </c>
      <c r="F3869" s="8" t="s">
        <v>457</v>
      </c>
      <c r="G3869" s="16">
        <f>IFERROR(VLOOKUP(Table1[[#This Row],[Codigo_insumo]],BD_Insumos!$B:$E,4),"")</f>
        <v>13.864599999999999</v>
      </c>
      <c r="H3869" s="140">
        <v>1</v>
      </c>
      <c r="I3869" s="9"/>
      <c r="J3869" s="22">
        <f t="shared" si="60"/>
        <v>13.864599999999999</v>
      </c>
      <c r="K3869" s="22" t="str">
        <f>IF(I3869&lt;&gt;"",SUMIF(Table1[Codigo_servico],A3869,Table1[Subtotal_insumo]),"")</f>
        <v/>
      </c>
      <c r="L3869" s="16">
        <f>IF(Table1[[#This Row],[Ordem_insumos]]&lt;&gt;0,VLOOKUP(Table1[[#This Row],[Codigo_servico]],Preencher_Orcamento!$B:$D,3,FALSE)*Table1[[#This Row],[Qtde_insumo]],"")</f>
        <v>0</v>
      </c>
      <c r="M3869" s="16">
        <f>IF(Table1[[#This Row],[Ordem_insumos]]&lt;&gt;0,VLOOKUP(Table1[[#This Row],[Codigo_servico]],Preencher_Orcamento!$B:$D,3,FALSE)*Table1[[#This Row],[Subtotal_insumo]],"")</f>
        <v>0</v>
      </c>
    </row>
    <row r="3870" spans="1:13" x14ac:dyDescent="0.25">
      <c r="A3870" s="6">
        <v>90664</v>
      </c>
      <c r="B3870" s="126">
        <v>3</v>
      </c>
      <c r="C3870" s="133"/>
      <c r="D3870" s="134">
        <v>2044</v>
      </c>
      <c r="E3870" s="7" t="s">
        <v>2193</v>
      </c>
      <c r="F3870" s="8" t="s">
        <v>2140</v>
      </c>
      <c r="G3870" s="18">
        <f>IFERROR(VLOOKUP(Table1[[#This Row],[Codigo_insumo]],BD_Insumos!$B:$E,4),"")</f>
        <v>13.596734305430379</v>
      </c>
      <c r="H3870" s="140">
        <v>1</v>
      </c>
      <c r="I3870" s="9"/>
      <c r="J3870" s="23">
        <f t="shared" si="60"/>
        <v>13.596734305430379</v>
      </c>
      <c r="K3870" s="22" t="str">
        <f>IF(I3870&lt;&gt;"",SUMIF(Table1[Codigo_servico],A3870,Table1[Subtotal_insumo]),"")</f>
        <v/>
      </c>
      <c r="L3870" s="18">
        <f>IF(Table1[[#This Row],[Ordem_insumos]]&lt;&gt;0,VLOOKUP(Table1[[#This Row],[Codigo_servico]],Preencher_Orcamento!$B:$D,3,FALSE)*Table1[[#This Row],[Qtde_insumo]],"")</f>
        <v>0</v>
      </c>
      <c r="M3870" s="18">
        <f>IF(Table1[[#This Row],[Ordem_insumos]]&lt;&gt;0,VLOOKUP(Table1[[#This Row],[Codigo_servico]],Preencher_Orcamento!$B:$D,3,FALSE)*Table1[[#This Row],[Subtotal_insumo]],"")</f>
        <v>0</v>
      </c>
    </row>
    <row r="3871" spans="1:13" x14ac:dyDescent="0.25">
      <c r="A3871" s="6">
        <v>90664</v>
      </c>
      <c r="B3871" s="126">
        <v>4</v>
      </c>
      <c r="C3871" s="133"/>
      <c r="D3871" s="134">
        <v>53622</v>
      </c>
      <c r="E3871" s="7" t="s">
        <v>1157</v>
      </c>
      <c r="F3871" s="8" t="s">
        <v>457</v>
      </c>
      <c r="G3871" s="18">
        <f>IFERROR(VLOOKUP(Table1[[#This Row],[Codigo_insumo]],BD_Insumos!$B:$E,4),"")</f>
        <v>8.6565999999999992</v>
      </c>
      <c r="H3871" s="140">
        <v>1</v>
      </c>
      <c r="I3871" s="9"/>
      <c r="J3871" s="23">
        <f t="shared" si="60"/>
        <v>8.6565999999999992</v>
      </c>
      <c r="K3871" s="22" t="str">
        <f>IF(I3871&lt;&gt;"",SUMIF(Table1[Codigo_servico],A3871,Table1[Subtotal_insumo]),"")</f>
        <v/>
      </c>
      <c r="L3871" s="18">
        <f>IF(Table1[[#This Row],[Ordem_insumos]]&lt;&gt;0,VLOOKUP(Table1[[#This Row],[Codigo_servico]],Preencher_Orcamento!$B:$D,3,FALSE)*Table1[[#This Row],[Qtde_insumo]],"")</f>
        <v>0</v>
      </c>
      <c r="M3871" s="18">
        <f>IF(Table1[[#This Row],[Ordem_insumos]]&lt;&gt;0,VLOOKUP(Table1[[#This Row],[Codigo_servico]],Preencher_Orcamento!$B:$D,3,FALSE)*Table1[[#This Row],[Subtotal_insumo]],"")</f>
        <v>0</v>
      </c>
    </row>
    <row r="3872" spans="1:13" x14ac:dyDescent="0.25">
      <c r="A3872" s="3">
        <v>90665</v>
      </c>
      <c r="B3872" s="125">
        <v>0</v>
      </c>
      <c r="C3872" s="131" t="s">
        <v>3143</v>
      </c>
      <c r="D3872" s="132"/>
      <c r="E3872" s="4"/>
      <c r="F3872" s="4"/>
      <c r="G3872" s="17" t="str">
        <f>IFERROR(VLOOKUP(Table1[[#This Row],[Codigo_insumo]],BD_Insumos!$B:$E,4),"")</f>
        <v/>
      </c>
      <c r="H3872" s="139"/>
      <c r="I3872" s="5" t="s">
        <v>457</v>
      </c>
      <c r="J3872" s="20" t="str">
        <f t="shared" si="60"/>
        <v/>
      </c>
      <c r="K3872" s="21">
        <f>IF(I3872&lt;&gt;"",SUMIF(Table1[Codigo_servico],A3872,Table1[Subtotal_insumo]),"")</f>
        <v>102.51385045155986</v>
      </c>
      <c r="L3872" s="17" t="str">
        <f>IF(Table1[[#This Row],[Ordem_insumos]]&lt;&gt;0,VLOOKUP(Table1[[#This Row],[Codigo_servico]],Preencher_Orcamento!$B:$D,3,FALSE)*Table1[[#This Row],[Qtde_insumo]],"")</f>
        <v/>
      </c>
      <c r="M3872" s="17" t="str">
        <f>IF(Table1[[#This Row],[Ordem_insumos]]&lt;&gt;0,VLOOKUP(Table1[[#This Row],[Codigo_servico]],Preencher_Orcamento!$B:$D,3,FALSE)*Table1[[#This Row],[Subtotal_insumo]],"")</f>
        <v/>
      </c>
    </row>
    <row r="3873" spans="1:13" x14ac:dyDescent="0.25">
      <c r="A3873" s="6">
        <v>90665</v>
      </c>
      <c r="B3873" s="126">
        <v>1</v>
      </c>
      <c r="C3873" s="133"/>
      <c r="D3873" s="134">
        <v>2041</v>
      </c>
      <c r="E3873" s="7" t="s">
        <v>2192</v>
      </c>
      <c r="F3873" s="8" t="s">
        <v>2140</v>
      </c>
      <c r="G3873" s="16">
        <f>IFERROR(VLOOKUP(Table1[[#This Row],[Codigo_insumo]],BD_Insumos!$B:$E,4),"")</f>
        <v>18.820516146129485</v>
      </c>
      <c r="H3873" s="140">
        <v>1</v>
      </c>
      <c r="I3873" s="9"/>
      <c r="J3873" s="22">
        <f t="shared" si="60"/>
        <v>18.820516146129485</v>
      </c>
      <c r="K3873" s="22" t="str">
        <f>IF(I3873&lt;&gt;"",SUMIF(Table1[Codigo_servico],A3873,Table1[Subtotal_insumo]),"")</f>
        <v/>
      </c>
      <c r="L3873" s="16">
        <f>IF(Table1[[#This Row],[Ordem_insumos]]&lt;&gt;0,VLOOKUP(Table1[[#This Row],[Codigo_servico]],Preencher_Orcamento!$B:$D,3,FALSE)*Table1[[#This Row],[Qtde_insumo]],"")</f>
        <v>0</v>
      </c>
      <c r="M3873" s="16">
        <f>IF(Table1[[#This Row],[Ordem_insumos]]&lt;&gt;0,VLOOKUP(Table1[[#This Row],[Codigo_servico]],Preencher_Orcamento!$B:$D,3,FALSE)*Table1[[#This Row],[Subtotal_insumo]],"")</f>
        <v>0</v>
      </c>
    </row>
    <row r="3874" spans="1:13" x14ac:dyDescent="0.25">
      <c r="A3874" s="6">
        <v>90665</v>
      </c>
      <c r="B3874" s="126">
        <v>2</v>
      </c>
      <c r="C3874" s="133"/>
      <c r="D3874" s="134">
        <v>2044</v>
      </c>
      <c r="E3874" s="7" t="s">
        <v>2193</v>
      </c>
      <c r="F3874" s="8" t="s">
        <v>2140</v>
      </c>
      <c r="G3874" s="16">
        <f>IFERROR(VLOOKUP(Table1[[#This Row],[Codigo_insumo]],BD_Insumos!$B:$E,4),"")</f>
        <v>13.596734305430379</v>
      </c>
      <c r="H3874" s="140">
        <v>1</v>
      </c>
      <c r="I3874" s="9"/>
      <c r="J3874" s="22">
        <f t="shared" si="60"/>
        <v>13.596734305430379</v>
      </c>
      <c r="K3874" s="22" t="str">
        <f>IF(I3874&lt;&gt;"",SUMIF(Table1[Codigo_servico],A3874,Table1[Subtotal_insumo]),"")</f>
        <v/>
      </c>
      <c r="L3874" s="16">
        <f>IF(Table1[[#This Row],[Ordem_insumos]]&lt;&gt;0,VLOOKUP(Table1[[#This Row],[Codigo_servico]],Preencher_Orcamento!$B:$D,3,FALSE)*Table1[[#This Row],[Qtde_insumo]],"")</f>
        <v>0</v>
      </c>
      <c r="M3874" s="16">
        <f>IF(Table1[[#This Row],[Ordem_insumos]]&lt;&gt;0,VLOOKUP(Table1[[#This Row],[Codigo_servico]],Preencher_Orcamento!$B:$D,3,FALSE)*Table1[[#This Row],[Subtotal_insumo]],"")</f>
        <v>0</v>
      </c>
    </row>
    <row r="3875" spans="1:13" x14ac:dyDescent="0.25">
      <c r="A3875" s="6">
        <v>90665</v>
      </c>
      <c r="B3875" s="126">
        <v>3</v>
      </c>
      <c r="C3875" s="133"/>
      <c r="D3875" s="134">
        <v>53625</v>
      </c>
      <c r="E3875" s="7" t="s">
        <v>1158</v>
      </c>
      <c r="F3875" s="8" t="s">
        <v>457</v>
      </c>
      <c r="G3875" s="18">
        <f>IFERROR(VLOOKUP(Table1[[#This Row],[Codigo_insumo]],BD_Insumos!$B:$E,4),"")</f>
        <v>22.289300000000001</v>
      </c>
      <c r="H3875" s="140">
        <v>1</v>
      </c>
      <c r="I3875" s="9"/>
      <c r="J3875" s="23">
        <f t="shared" si="60"/>
        <v>22.289300000000001</v>
      </c>
      <c r="K3875" s="22" t="str">
        <f>IF(I3875&lt;&gt;"",SUMIF(Table1[Codigo_servico],A3875,Table1[Subtotal_insumo]),"")</f>
        <v/>
      </c>
      <c r="L3875" s="18">
        <f>IF(Table1[[#This Row],[Ordem_insumos]]&lt;&gt;0,VLOOKUP(Table1[[#This Row],[Codigo_servico]],Preencher_Orcamento!$B:$D,3,FALSE)*Table1[[#This Row],[Qtde_insumo]],"")</f>
        <v>0</v>
      </c>
      <c r="M3875" s="18">
        <f>IF(Table1[[#This Row],[Ordem_insumos]]&lt;&gt;0,VLOOKUP(Table1[[#This Row],[Codigo_servico]],Preencher_Orcamento!$B:$D,3,FALSE)*Table1[[#This Row],[Subtotal_insumo]],"")</f>
        <v>0</v>
      </c>
    </row>
    <row r="3876" spans="1:13" x14ac:dyDescent="0.25">
      <c r="A3876" s="6">
        <v>90665</v>
      </c>
      <c r="B3876" s="126">
        <v>4</v>
      </c>
      <c r="C3876" s="133"/>
      <c r="D3876" s="134">
        <v>53675</v>
      </c>
      <c r="E3876" s="7" t="s">
        <v>1169</v>
      </c>
      <c r="F3876" s="8" t="s">
        <v>457</v>
      </c>
      <c r="G3876" s="18">
        <f>IFERROR(VLOOKUP(Table1[[#This Row],[Codigo_insumo]],BD_Insumos!$B:$E,4),"")</f>
        <v>47.807299999999998</v>
      </c>
      <c r="H3876" s="140">
        <v>1</v>
      </c>
      <c r="I3876" s="9"/>
      <c r="J3876" s="23">
        <f t="shared" si="60"/>
        <v>47.807299999999998</v>
      </c>
      <c r="K3876" s="22" t="str">
        <f>IF(I3876&lt;&gt;"",SUMIF(Table1[Codigo_servico],A3876,Table1[Subtotal_insumo]),"")</f>
        <v/>
      </c>
      <c r="L3876" s="18">
        <f>IF(Table1[[#This Row],[Ordem_insumos]]&lt;&gt;0,VLOOKUP(Table1[[#This Row],[Codigo_servico]],Preencher_Orcamento!$B:$D,3,FALSE)*Table1[[#This Row],[Qtde_insumo]],"")</f>
        <v>0</v>
      </c>
      <c r="M3876" s="18">
        <f>IF(Table1[[#This Row],[Ordem_insumos]]&lt;&gt;0,VLOOKUP(Table1[[#This Row],[Codigo_servico]],Preencher_Orcamento!$B:$D,3,FALSE)*Table1[[#This Row],[Subtotal_insumo]],"")</f>
        <v>0</v>
      </c>
    </row>
    <row r="3877" spans="1:13" x14ac:dyDescent="0.25">
      <c r="A3877" s="3">
        <v>90666</v>
      </c>
      <c r="B3877" s="125">
        <v>0</v>
      </c>
      <c r="C3877" s="131" t="s">
        <v>3144</v>
      </c>
      <c r="D3877" s="132"/>
      <c r="E3877" s="4"/>
      <c r="F3877" s="4"/>
      <c r="G3877" s="17" t="str">
        <f>IFERROR(VLOOKUP(Table1[[#This Row],[Codigo_insumo]],BD_Insumos!$B:$E,4),"")</f>
        <v/>
      </c>
      <c r="H3877" s="139"/>
      <c r="I3877" s="5" t="s">
        <v>457</v>
      </c>
      <c r="J3877" s="20" t="str">
        <f t="shared" si="60"/>
        <v/>
      </c>
      <c r="K3877" s="21">
        <f>IF(I3877&lt;&gt;"",SUMIF(Table1[Codigo_servico],A3877,Table1[Subtotal_insumo]),"")</f>
        <v>139.05065045155987</v>
      </c>
      <c r="L3877" s="17" t="str">
        <f>IF(Table1[[#This Row],[Ordem_insumos]]&lt;&gt;0,VLOOKUP(Table1[[#This Row],[Codigo_servico]],Preencher_Orcamento!$B:$D,3,FALSE)*Table1[[#This Row],[Qtde_insumo]],"")</f>
        <v/>
      </c>
      <c r="M3877" s="17" t="str">
        <f>IF(Table1[[#This Row],[Ordem_insumos]]&lt;&gt;0,VLOOKUP(Table1[[#This Row],[Codigo_servico]],Preencher_Orcamento!$B:$D,3,FALSE)*Table1[[#This Row],[Subtotal_insumo]],"")</f>
        <v/>
      </c>
    </row>
    <row r="3878" spans="1:13" x14ac:dyDescent="0.25">
      <c r="A3878" s="6">
        <v>90666</v>
      </c>
      <c r="B3878" s="126">
        <v>1</v>
      </c>
      <c r="C3878" s="133"/>
      <c r="D3878" s="134">
        <v>2041</v>
      </c>
      <c r="E3878" s="7" t="s">
        <v>2192</v>
      </c>
      <c r="F3878" s="8" t="s">
        <v>2140</v>
      </c>
      <c r="G3878" s="16">
        <f>IFERROR(VLOOKUP(Table1[[#This Row],[Codigo_insumo]],BD_Insumos!$B:$E,4),"")</f>
        <v>18.820516146129485</v>
      </c>
      <c r="H3878" s="140">
        <v>1</v>
      </c>
      <c r="I3878" s="9"/>
      <c r="J3878" s="22">
        <f t="shared" si="60"/>
        <v>18.820516146129485</v>
      </c>
      <c r="K3878" s="22" t="str">
        <f>IF(I3878&lt;&gt;"",SUMIF(Table1[Codigo_servico],A3878,Table1[Subtotal_insumo]),"")</f>
        <v/>
      </c>
      <c r="L3878" s="16">
        <f>IF(Table1[[#This Row],[Ordem_insumos]]&lt;&gt;0,VLOOKUP(Table1[[#This Row],[Codigo_servico]],Preencher_Orcamento!$B:$D,3,FALSE)*Table1[[#This Row],[Qtde_insumo]],"")</f>
        <v>0</v>
      </c>
      <c r="M3878" s="16">
        <f>IF(Table1[[#This Row],[Ordem_insumos]]&lt;&gt;0,VLOOKUP(Table1[[#This Row],[Codigo_servico]],Preencher_Orcamento!$B:$D,3,FALSE)*Table1[[#This Row],[Subtotal_insumo]],"")</f>
        <v>0</v>
      </c>
    </row>
    <row r="3879" spans="1:13" x14ac:dyDescent="0.25">
      <c r="A3879" s="6">
        <v>90666</v>
      </c>
      <c r="B3879" s="126">
        <v>2</v>
      </c>
      <c r="C3879" s="133"/>
      <c r="D3879" s="134">
        <v>53680</v>
      </c>
      <c r="E3879" s="7" t="s">
        <v>1170</v>
      </c>
      <c r="F3879" s="8" t="s">
        <v>457</v>
      </c>
      <c r="G3879" s="16">
        <f>IFERROR(VLOOKUP(Table1[[#This Row],[Codigo_insumo]],BD_Insumos!$B:$E,4),"")</f>
        <v>69.657200000000003</v>
      </c>
      <c r="H3879" s="140">
        <v>1</v>
      </c>
      <c r="I3879" s="9"/>
      <c r="J3879" s="22">
        <f t="shared" si="60"/>
        <v>69.657200000000003</v>
      </c>
      <c r="K3879" s="22" t="str">
        <f>IF(I3879&lt;&gt;"",SUMIF(Table1[Codigo_servico],A3879,Table1[Subtotal_insumo]),"")</f>
        <v/>
      </c>
      <c r="L3879" s="16">
        <f>IF(Table1[[#This Row],[Ordem_insumos]]&lt;&gt;0,VLOOKUP(Table1[[#This Row],[Codigo_servico]],Preencher_Orcamento!$B:$D,3,FALSE)*Table1[[#This Row],[Qtde_insumo]],"")</f>
        <v>0</v>
      </c>
      <c r="M3879" s="16">
        <f>IF(Table1[[#This Row],[Ordem_insumos]]&lt;&gt;0,VLOOKUP(Table1[[#This Row],[Codigo_servico]],Preencher_Orcamento!$B:$D,3,FALSE)*Table1[[#This Row],[Subtotal_insumo]],"")</f>
        <v>0</v>
      </c>
    </row>
    <row r="3880" spans="1:13" x14ac:dyDescent="0.25">
      <c r="A3880" s="6">
        <v>90666</v>
      </c>
      <c r="B3880" s="126">
        <v>3</v>
      </c>
      <c r="C3880" s="133"/>
      <c r="D3880" s="134">
        <v>2044</v>
      </c>
      <c r="E3880" s="7" t="s">
        <v>2193</v>
      </c>
      <c r="F3880" s="8" t="s">
        <v>2140</v>
      </c>
      <c r="G3880" s="18">
        <f>IFERROR(VLOOKUP(Table1[[#This Row],[Codigo_insumo]],BD_Insumos!$B:$E,4),"")</f>
        <v>13.596734305430379</v>
      </c>
      <c r="H3880" s="140">
        <v>1</v>
      </c>
      <c r="I3880" s="9"/>
      <c r="J3880" s="23">
        <f t="shared" si="60"/>
        <v>13.596734305430379</v>
      </c>
      <c r="K3880" s="22" t="str">
        <f>IF(I3880&lt;&gt;"",SUMIF(Table1[Codigo_servico],A3880,Table1[Subtotal_insumo]),"")</f>
        <v/>
      </c>
      <c r="L3880" s="18">
        <f>IF(Table1[[#This Row],[Ordem_insumos]]&lt;&gt;0,VLOOKUP(Table1[[#This Row],[Codigo_servico]],Preencher_Orcamento!$B:$D,3,FALSE)*Table1[[#This Row],[Qtde_insumo]],"")</f>
        <v>0</v>
      </c>
      <c r="M3880" s="18">
        <f>IF(Table1[[#This Row],[Ordem_insumos]]&lt;&gt;0,VLOOKUP(Table1[[#This Row],[Codigo_servico]],Preencher_Orcamento!$B:$D,3,FALSE)*Table1[[#This Row],[Subtotal_insumo]],"")</f>
        <v>0</v>
      </c>
    </row>
    <row r="3881" spans="1:13" x14ac:dyDescent="0.25">
      <c r="A3881" s="6">
        <v>90666</v>
      </c>
      <c r="B3881" s="126">
        <v>4</v>
      </c>
      <c r="C3881" s="133"/>
      <c r="D3881" s="134">
        <v>53628</v>
      </c>
      <c r="E3881" s="7" t="s">
        <v>1159</v>
      </c>
      <c r="F3881" s="8" t="s">
        <v>457</v>
      </c>
      <c r="G3881" s="18">
        <f>IFERROR(VLOOKUP(Table1[[#This Row],[Codigo_insumo]],BD_Insumos!$B:$E,4),"")</f>
        <v>36.976199999999999</v>
      </c>
      <c r="H3881" s="140">
        <v>1</v>
      </c>
      <c r="I3881" s="9"/>
      <c r="J3881" s="23">
        <f t="shared" si="60"/>
        <v>36.976199999999999</v>
      </c>
      <c r="K3881" s="22" t="str">
        <f>IF(I3881&lt;&gt;"",SUMIF(Table1[Codigo_servico],A3881,Table1[Subtotal_insumo]),"")</f>
        <v/>
      </c>
      <c r="L3881" s="18">
        <f>IF(Table1[[#This Row],[Ordem_insumos]]&lt;&gt;0,VLOOKUP(Table1[[#This Row],[Codigo_servico]],Preencher_Orcamento!$B:$D,3,FALSE)*Table1[[#This Row],[Qtde_insumo]],"")</f>
        <v>0</v>
      </c>
      <c r="M3881" s="18">
        <f>IF(Table1[[#This Row],[Ordem_insumos]]&lt;&gt;0,VLOOKUP(Table1[[#This Row],[Codigo_servico]],Preencher_Orcamento!$B:$D,3,FALSE)*Table1[[#This Row],[Subtotal_insumo]],"")</f>
        <v>0</v>
      </c>
    </row>
    <row r="3882" spans="1:13" x14ac:dyDescent="0.25">
      <c r="A3882" s="3">
        <v>90667</v>
      </c>
      <c r="B3882" s="125">
        <v>0</v>
      </c>
      <c r="C3882" s="131" t="s">
        <v>3145</v>
      </c>
      <c r="D3882" s="132"/>
      <c r="E3882" s="4"/>
      <c r="F3882" s="4"/>
      <c r="G3882" s="17" t="str">
        <f>IFERROR(VLOOKUP(Table1[[#This Row],[Codigo_insumo]],BD_Insumos!$B:$E,4),"")</f>
        <v/>
      </c>
      <c r="H3882" s="139"/>
      <c r="I3882" s="5" t="s">
        <v>457</v>
      </c>
      <c r="J3882" s="20" t="str">
        <f t="shared" si="60"/>
        <v/>
      </c>
      <c r="K3882" s="21">
        <f>IF(I3882&lt;&gt;"",SUMIF(Table1[Codigo_servico],A3882,Table1[Subtotal_insumo]),"")</f>
        <v>206.22397567733981</v>
      </c>
      <c r="L3882" s="17" t="str">
        <f>IF(Table1[[#This Row],[Ordem_insumos]]&lt;&gt;0,VLOOKUP(Table1[[#This Row],[Codigo_servico]],Preencher_Orcamento!$B:$D,3,FALSE)*Table1[[#This Row],[Qtde_insumo]],"")</f>
        <v/>
      </c>
      <c r="M3882" s="17" t="str">
        <f>IF(Table1[[#This Row],[Ordem_insumos]]&lt;&gt;0,VLOOKUP(Table1[[#This Row],[Codigo_servico]],Preencher_Orcamento!$B:$D,3,FALSE)*Table1[[#This Row],[Subtotal_insumo]],"")</f>
        <v/>
      </c>
    </row>
    <row r="3883" spans="1:13" ht="26.25" x14ac:dyDescent="0.25">
      <c r="A3883" s="6">
        <v>90667</v>
      </c>
      <c r="B3883" s="126">
        <v>1</v>
      </c>
      <c r="C3883" s="133"/>
      <c r="D3883" s="134">
        <v>53681</v>
      </c>
      <c r="E3883" s="7" t="s">
        <v>1171</v>
      </c>
      <c r="F3883" s="8" t="s">
        <v>457</v>
      </c>
      <c r="G3883" s="16">
        <f>IFERROR(VLOOKUP(Table1[[#This Row],[Codigo_insumo]],BD_Insumos!$B:$E,4),"")</f>
        <v>103.1688</v>
      </c>
      <c r="H3883" s="140">
        <v>1</v>
      </c>
      <c r="I3883" s="9"/>
      <c r="J3883" s="22">
        <f t="shared" si="60"/>
        <v>103.1688</v>
      </c>
      <c r="K3883" s="22" t="str">
        <f>IF(I3883&lt;&gt;"",SUMIF(Table1[Codigo_servico],A3883,Table1[Subtotal_insumo]),"")</f>
        <v/>
      </c>
      <c r="L3883" s="16">
        <f>IF(Table1[[#This Row],[Ordem_insumos]]&lt;&gt;0,VLOOKUP(Table1[[#This Row],[Codigo_servico]],Preencher_Orcamento!$B:$D,3,FALSE)*Table1[[#This Row],[Qtde_insumo]],"")</f>
        <v>0</v>
      </c>
      <c r="M3883" s="16">
        <f>IF(Table1[[#This Row],[Ordem_insumos]]&lt;&gt;0,VLOOKUP(Table1[[#This Row],[Codigo_servico]],Preencher_Orcamento!$B:$D,3,FALSE)*Table1[[#This Row],[Subtotal_insumo]],"")</f>
        <v>0</v>
      </c>
    </row>
    <row r="3884" spans="1:13" x14ac:dyDescent="0.25">
      <c r="A3884" s="6">
        <v>90667</v>
      </c>
      <c r="B3884" s="126">
        <v>2</v>
      </c>
      <c r="C3884" s="133"/>
      <c r="D3884" s="134">
        <v>2041</v>
      </c>
      <c r="E3884" s="7" t="s">
        <v>2192</v>
      </c>
      <c r="F3884" s="8" t="s">
        <v>2140</v>
      </c>
      <c r="G3884" s="16">
        <f>IFERROR(VLOOKUP(Table1[[#This Row],[Codigo_insumo]],BD_Insumos!$B:$E,4),"")</f>
        <v>18.820516146129485</v>
      </c>
      <c r="H3884" s="140">
        <v>1.5</v>
      </c>
      <c r="I3884" s="9"/>
      <c r="J3884" s="22">
        <f t="shared" si="60"/>
        <v>28.230774219194227</v>
      </c>
      <c r="K3884" s="22" t="str">
        <f>IF(I3884&lt;&gt;"",SUMIF(Table1[Codigo_servico],A3884,Table1[Subtotal_insumo]),"")</f>
        <v/>
      </c>
      <c r="L3884" s="16">
        <f>IF(Table1[[#This Row],[Ordem_insumos]]&lt;&gt;0,VLOOKUP(Table1[[#This Row],[Codigo_servico]],Preencher_Orcamento!$B:$D,3,FALSE)*Table1[[#This Row],[Qtde_insumo]],"")</f>
        <v>0</v>
      </c>
      <c r="M3884" s="16">
        <f>IF(Table1[[#This Row],[Ordem_insumos]]&lt;&gt;0,VLOOKUP(Table1[[#This Row],[Codigo_servico]],Preencher_Orcamento!$B:$D,3,FALSE)*Table1[[#This Row],[Subtotal_insumo]],"")</f>
        <v>0</v>
      </c>
    </row>
    <row r="3885" spans="1:13" x14ac:dyDescent="0.25">
      <c r="A3885" s="6">
        <v>90667</v>
      </c>
      <c r="B3885" s="126">
        <v>3</v>
      </c>
      <c r="C3885" s="133"/>
      <c r="D3885" s="134">
        <v>2044</v>
      </c>
      <c r="E3885" s="7" t="s">
        <v>2193</v>
      </c>
      <c r="F3885" s="8" t="s">
        <v>2140</v>
      </c>
      <c r="G3885" s="18">
        <f>IFERROR(VLOOKUP(Table1[[#This Row],[Codigo_insumo]],BD_Insumos!$B:$E,4),"")</f>
        <v>13.596734305430379</v>
      </c>
      <c r="H3885" s="140">
        <v>1.5</v>
      </c>
      <c r="I3885" s="9"/>
      <c r="J3885" s="23">
        <f t="shared" si="60"/>
        <v>20.395101458145568</v>
      </c>
      <c r="K3885" s="22" t="str">
        <f>IF(I3885&lt;&gt;"",SUMIF(Table1[Codigo_servico],A3885,Table1[Subtotal_insumo]),"")</f>
        <v/>
      </c>
      <c r="L3885" s="18">
        <f>IF(Table1[[#This Row],[Ordem_insumos]]&lt;&gt;0,VLOOKUP(Table1[[#This Row],[Codigo_servico]],Preencher_Orcamento!$B:$D,3,FALSE)*Table1[[#This Row],[Qtde_insumo]],"")</f>
        <v>0</v>
      </c>
      <c r="M3885" s="18">
        <f>IF(Table1[[#This Row],[Ordem_insumos]]&lt;&gt;0,VLOOKUP(Table1[[#This Row],[Codigo_servico]],Preencher_Orcamento!$B:$D,3,FALSE)*Table1[[#This Row],[Subtotal_insumo]],"")</f>
        <v>0</v>
      </c>
    </row>
    <row r="3886" spans="1:13" x14ac:dyDescent="0.25">
      <c r="A3886" s="6">
        <v>90667</v>
      </c>
      <c r="B3886" s="126">
        <v>4</v>
      </c>
      <c r="C3886" s="133"/>
      <c r="D3886" s="134">
        <v>53633</v>
      </c>
      <c r="E3886" s="7" t="s">
        <v>1162</v>
      </c>
      <c r="F3886" s="8" t="s">
        <v>457</v>
      </c>
      <c r="G3886" s="18">
        <f>IFERROR(VLOOKUP(Table1[[#This Row],[Codigo_insumo]],BD_Insumos!$B:$E,4),"")</f>
        <v>54.429299999999998</v>
      </c>
      <c r="H3886" s="140">
        <v>1</v>
      </c>
      <c r="I3886" s="9"/>
      <c r="J3886" s="23">
        <f t="shared" si="60"/>
        <v>54.429299999999998</v>
      </c>
      <c r="K3886" s="22" t="str">
        <f>IF(I3886&lt;&gt;"",SUMIF(Table1[Codigo_servico],A3886,Table1[Subtotal_insumo]),"")</f>
        <v/>
      </c>
      <c r="L3886" s="18">
        <f>IF(Table1[[#This Row],[Ordem_insumos]]&lt;&gt;0,VLOOKUP(Table1[[#This Row],[Codigo_servico]],Preencher_Orcamento!$B:$D,3,FALSE)*Table1[[#This Row],[Qtde_insumo]],"")</f>
        <v>0</v>
      </c>
      <c r="M3886" s="18">
        <f>IF(Table1[[#This Row],[Ordem_insumos]]&lt;&gt;0,VLOOKUP(Table1[[#This Row],[Codigo_servico]],Preencher_Orcamento!$B:$D,3,FALSE)*Table1[[#This Row],[Subtotal_insumo]],"")</f>
        <v>0</v>
      </c>
    </row>
    <row r="3887" spans="1:13" x14ac:dyDescent="0.25">
      <c r="A3887" s="3">
        <v>90668</v>
      </c>
      <c r="B3887" s="125">
        <v>0</v>
      </c>
      <c r="C3887" s="131" t="s">
        <v>3146</v>
      </c>
      <c r="D3887" s="132"/>
      <c r="E3887" s="4"/>
      <c r="F3887" s="4"/>
      <c r="G3887" s="17" t="str">
        <f>IFERROR(VLOOKUP(Table1[[#This Row],[Codigo_insumo]],BD_Insumos!$B:$E,4),"")</f>
        <v/>
      </c>
      <c r="H3887" s="139"/>
      <c r="I3887" s="5" t="s">
        <v>457</v>
      </c>
      <c r="J3887" s="20" t="str">
        <f t="shared" si="60"/>
        <v/>
      </c>
      <c r="K3887" s="21">
        <f>IF(I3887&lt;&gt;"",SUMIF(Table1[Codigo_servico],A3887,Table1[Subtotal_insumo]),"")</f>
        <v>680.59950090311975</v>
      </c>
      <c r="L3887" s="17" t="str">
        <f>IF(Table1[[#This Row],[Ordem_insumos]]&lt;&gt;0,VLOOKUP(Table1[[#This Row],[Codigo_servico]],Preencher_Orcamento!$B:$D,3,FALSE)*Table1[[#This Row],[Qtde_insumo]],"")</f>
        <v/>
      </c>
      <c r="M3887" s="17" t="str">
        <f>IF(Table1[[#This Row],[Ordem_insumos]]&lt;&gt;0,VLOOKUP(Table1[[#This Row],[Codigo_servico]],Preencher_Orcamento!$B:$D,3,FALSE)*Table1[[#This Row],[Subtotal_insumo]],"")</f>
        <v/>
      </c>
    </row>
    <row r="3888" spans="1:13" x14ac:dyDescent="0.25">
      <c r="A3888" s="6">
        <v>90668</v>
      </c>
      <c r="B3888" s="126">
        <v>1</v>
      </c>
      <c r="C3888" s="133"/>
      <c r="D3888" s="134">
        <v>2044</v>
      </c>
      <c r="E3888" s="7" t="s">
        <v>2193</v>
      </c>
      <c r="F3888" s="8" t="s">
        <v>2140</v>
      </c>
      <c r="G3888" s="16">
        <f>IFERROR(VLOOKUP(Table1[[#This Row],[Codigo_insumo]],BD_Insumos!$B:$E,4),"")</f>
        <v>13.596734305430379</v>
      </c>
      <c r="H3888" s="140">
        <v>2</v>
      </c>
      <c r="I3888" s="9"/>
      <c r="J3888" s="22">
        <f t="shared" si="60"/>
        <v>27.193468610860759</v>
      </c>
      <c r="K3888" s="22" t="str">
        <f>IF(I3888&lt;&gt;"",SUMIF(Table1[Codigo_servico],A3888,Table1[Subtotal_insumo]),"")</f>
        <v/>
      </c>
      <c r="L3888" s="16">
        <f>IF(Table1[[#This Row],[Ordem_insumos]]&lt;&gt;0,VLOOKUP(Table1[[#This Row],[Codigo_servico]],Preencher_Orcamento!$B:$D,3,FALSE)*Table1[[#This Row],[Qtde_insumo]],"")</f>
        <v>0</v>
      </c>
      <c r="M3888" s="16">
        <f>IF(Table1[[#This Row],[Ordem_insumos]]&lt;&gt;0,VLOOKUP(Table1[[#This Row],[Codigo_servico]],Preencher_Orcamento!$B:$D,3,FALSE)*Table1[[#This Row],[Subtotal_insumo]],"")</f>
        <v>0</v>
      </c>
    </row>
    <row r="3889" spans="1:13" ht="26.25" x14ac:dyDescent="0.25">
      <c r="A3889" s="6">
        <v>90668</v>
      </c>
      <c r="B3889" s="126">
        <v>2</v>
      </c>
      <c r="C3889" s="133"/>
      <c r="D3889" s="134">
        <v>53682</v>
      </c>
      <c r="E3889" s="7" t="s">
        <v>1172</v>
      </c>
      <c r="F3889" s="8" t="s">
        <v>457</v>
      </c>
      <c r="G3889" s="16">
        <f>IFERROR(VLOOKUP(Table1[[#This Row],[Codigo_insumo]],BD_Insumos!$B:$E,4),"")</f>
        <v>319.6035</v>
      </c>
      <c r="H3889" s="140">
        <v>1</v>
      </c>
      <c r="I3889" s="9"/>
      <c r="J3889" s="22">
        <f t="shared" si="60"/>
        <v>319.6035</v>
      </c>
      <c r="K3889" s="22" t="str">
        <f>IF(I3889&lt;&gt;"",SUMIF(Table1[Codigo_servico],A3889,Table1[Subtotal_insumo]),"")</f>
        <v/>
      </c>
      <c r="L3889" s="16">
        <f>IF(Table1[[#This Row],[Ordem_insumos]]&lt;&gt;0,VLOOKUP(Table1[[#This Row],[Codigo_servico]],Preencher_Orcamento!$B:$D,3,FALSE)*Table1[[#This Row],[Qtde_insumo]],"")</f>
        <v>0</v>
      </c>
      <c r="M3889" s="16">
        <f>IF(Table1[[#This Row],[Ordem_insumos]]&lt;&gt;0,VLOOKUP(Table1[[#This Row],[Codigo_servico]],Preencher_Orcamento!$B:$D,3,FALSE)*Table1[[#This Row],[Subtotal_insumo]],"")</f>
        <v>0</v>
      </c>
    </row>
    <row r="3890" spans="1:13" x14ac:dyDescent="0.25">
      <c r="A3890" s="6">
        <v>90668</v>
      </c>
      <c r="B3890" s="126">
        <v>3</v>
      </c>
      <c r="C3890" s="133"/>
      <c r="D3890" s="134">
        <v>53634</v>
      </c>
      <c r="E3890" s="7" t="s">
        <v>1163</v>
      </c>
      <c r="F3890" s="8" t="s">
        <v>457</v>
      </c>
      <c r="G3890" s="18">
        <f>IFERROR(VLOOKUP(Table1[[#This Row],[Codigo_insumo]],BD_Insumos!$B:$E,4),"")</f>
        <v>296.16149999999999</v>
      </c>
      <c r="H3890" s="140">
        <v>1</v>
      </c>
      <c r="I3890" s="9"/>
      <c r="J3890" s="23">
        <f t="shared" si="60"/>
        <v>296.16149999999999</v>
      </c>
      <c r="K3890" s="22" t="str">
        <f>IF(I3890&lt;&gt;"",SUMIF(Table1[Codigo_servico],A3890,Table1[Subtotal_insumo]),"")</f>
        <v/>
      </c>
      <c r="L3890" s="18">
        <f>IF(Table1[[#This Row],[Ordem_insumos]]&lt;&gt;0,VLOOKUP(Table1[[#This Row],[Codigo_servico]],Preencher_Orcamento!$B:$D,3,FALSE)*Table1[[#This Row],[Qtde_insumo]],"")</f>
        <v>0</v>
      </c>
      <c r="M3890" s="18">
        <f>IF(Table1[[#This Row],[Ordem_insumos]]&lt;&gt;0,VLOOKUP(Table1[[#This Row],[Codigo_servico]],Preencher_Orcamento!$B:$D,3,FALSE)*Table1[[#This Row],[Subtotal_insumo]],"")</f>
        <v>0</v>
      </c>
    </row>
    <row r="3891" spans="1:13" x14ac:dyDescent="0.25">
      <c r="A3891" s="6">
        <v>90668</v>
      </c>
      <c r="B3891" s="126">
        <v>4</v>
      </c>
      <c r="C3891" s="133"/>
      <c r="D3891" s="134">
        <v>2041</v>
      </c>
      <c r="E3891" s="7" t="s">
        <v>2192</v>
      </c>
      <c r="F3891" s="8" t="s">
        <v>2140</v>
      </c>
      <c r="G3891" s="18">
        <f>IFERROR(VLOOKUP(Table1[[#This Row],[Codigo_insumo]],BD_Insumos!$B:$E,4),"")</f>
        <v>18.820516146129485</v>
      </c>
      <c r="H3891" s="140">
        <v>2</v>
      </c>
      <c r="I3891" s="9"/>
      <c r="J3891" s="23">
        <f t="shared" si="60"/>
        <v>37.64103229225897</v>
      </c>
      <c r="K3891" s="22" t="str">
        <f>IF(I3891&lt;&gt;"",SUMIF(Table1[Codigo_servico],A3891,Table1[Subtotal_insumo]),"")</f>
        <v/>
      </c>
      <c r="L3891" s="18">
        <f>IF(Table1[[#This Row],[Ordem_insumos]]&lt;&gt;0,VLOOKUP(Table1[[#This Row],[Codigo_servico]],Preencher_Orcamento!$B:$D,3,FALSE)*Table1[[#This Row],[Qtde_insumo]],"")</f>
        <v>0</v>
      </c>
      <c r="M3891" s="18">
        <f>IF(Table1[[#This Row],[Ordem_insumos]]&lt;&gt;0,VLOOKUP(Table1[[#This Row],[Codigo_servico]],Preencher_Orcamento!$B:$D,3,FALSE)*Table1[[#This Row],[Subtotal_insumo]],"")</f>
        <v>0</v>
      </c>
    </row>
    <row r="3892" spans="1:13" x14ac:dyDescent="0.25">
      <c r="A3892" s="3">
        <v>90669</v>
      </c>
      <c r="B3892" s="125">
        <v>0</v>
      </c>
      <c r="C3892" s="131" t="s">
        <v>3147</v>
      </c>
      <c r="D3892" s="132"/>
      <c r="E3892" s="4"/>
      <c r="F3892" s="4"/>
      <c r="G3892" s="17" t="str">
        <f>IFERROR(VLOOKUP(Table1[[#This Row],[Codigo_insumo]],BD_Insumos!$B:$E,4),"")</f>
        <v/>
      </c>
      <c r="H3892" s="139"/>
      <c r="I3892" s="5" t="s">
        <v>457</v>
      </c>
      <c r="J3892" s="20" t="str">
        <f t="shared" si="60"/>
        <v/>
      </c>
      <c r="K3892" s="21">
        <f>IF(I3892&lt;&gt;"",SUMIF(Table1[Codigo_servico],A3892,Table1[Subtotal_insumo]),"")</f>
        <v>9.1190500903119727</v>
      </c>
      <c r="L3892" s="17" t="str">
        <f>IF(Table1[[#This Row],[Ordem_insumos]]&lt;&gt;0,VLOOKUP(Table1[[#This Row],[Codigo_servico]],Preencher_Orcamento!$B:$D,3,FALSE)*Table1[[#This Row],[Qtde_insumo]],"")</f>
        <v/>
      </c>
      <c r="M3892" s="17" t="str">
        <f>IF(Table1[[#This Row],[Ordem_insumos]]&lt;&gt;0,VLOOKUP(Table1[[#This Row],[Codigo_servico]],Preencher_Orcamento!$B:$D,3,FALSE)*Table1[[#This Row],[Subtotal_insumo]],"")</f>
        <v/>
      </c>
    </row>
    <row r="3893" spans="1:13" ht="26.25" x14ac:dyDescent="0.25">
      <c r="A3893" s="6">
        <v>90669</v>
      </c>
      <c r="B3893" s="126">
        <v>1</v>
      </c>
      <c r="C3893" s="133"/>
      <c r="D3893" s="134">
        <v>53683</v>
      </c>
      <c r="E3893" s="7" t="s">
        <v>1173</v>
      </c>
      <c r="F3893" s="8" t="s">
        <v>457</v>
      </c>
      <c r="G3893" s="16">
        <f>IFERROR(VLOOKUP(Table1[[#This Row],[Codigo_insumo]],BD_Insumos!$B:$E,4),"")</f>
        <v>2.6356000000000002</v>
      </c>
      <c r="H3893" s="140">
        <v>1</v>
      </c>
      <c r="I3893" s="9"/>
      <c r="J3893" s="22">
        <f t="shared" si="60"/>
        <v>2.6356000000000002</v>
      </c>
      <c r="K3893" s="22" t="str">
        <f>IF(I3893&lt;&gt;"",SUMIF(Table1[Codigo_servico],A3893,Table1[Subtotal_insumo]),"")</f>
        <v/>
      </c>
      <c r="L3893" s="16">
        <f>IF(Table1[[#This Row],[Ordem_insumos]]&lt;&gt;0,VLOOKUP(Table1[[#This Row],[Codigo_servico]],Preencher_Orcamento!$B:$D,3,FALSE)*Table1[[#This Row],[Qtde_insumo]],"")</f>
        <v>0</v>
      </c>
      <c r="M3893" s="16">
        <f>IF(Table1[[#This Row],[Ordem_insumos]]&lt;&gt;0,VLOOKUP(Table1[[#This Row],[Codigo_servico]],Preencher_Orcamento!$B:$D,3,FALSE)*Table1[[#This Row],[Subtotal_insumo]],"")</f>
        <v>0</v>
      </c>
    </row>
    <row r="3894" spans="1:13" x14ac:dyDescent="0.25">
      <c r="A3894" s="6">
        <v>90669</v>
      </c>
      <c r="B3894" s="126">
        <v>2</v>
      </c>
      <c r="C3894" s="133"/>
      <c r="D3894" s="134">
        <v>2044</v>
      </c>
      <c r="E3894" s="7" t="s">
        <v>2193</v>
      </c>
      <c r="F3894" s="8" t="s">
        <v>2140</v>
      </c>
      <c r="G3894" s="16">
        <f>IFERROR(VLOOKUP(Table1[[#This Row],[Codigo_insumo]],BD_Insumos!$B:$E,4),"")</f>
        <v>13.596734305430379</v>
      </c>
      <c r="H3894" s="140">
        <v>0.2</v>
      </c>
      <c r="I3894" s="9"/>
      <c r="J3894" s="22">
        <f t="shared" si="60"/>
        <v>2.719346861086076</v>
      </c>
      <c r="K3894" s="22" t="str">
        <f>IF(I3894&lt;&gt;"",SUMIF(Table1[Codigo_servico],A3894,Table1[Subtotal_insumo]),"")</f>
        <v/>
      </c>
      <c r="L3894" s="16">
        <f>IF(Table1[[#This Row],[Ordem_insumos]]&lt;&gt;0,VLOOKUP(Table1[[#This Row],[Codigo_servico]],Preencher_Orcamento!$B:$D,3,FALSE)*Table1[[#This Row],[Qtde_insumo]],"")</f>
        <v>0</v>
      </c>
      <c r="M3894" s="16">
        <f>IF(Table1[[#This Row],[Ordem_insumos]]&lt;&gt;0,VLOOKUP(Table1[[#This Row],[Codigo_servico]],Preencher_Orcamento!$B:$D,3,FALSE)*Table1[[#This Row],[Subtotal_insumo]],"")</f>
        <v>0</v>
      </c>
    </row>
    <row r="3895" spans="1:13" x14ac:dyDescent="0.25">
      <c r="A3895" s="6">
        <v>90669</v>
      </c>
      <c r="B3895" s="126">
        <v>3</v>
      </c>
      <c r="C3895" s="133"/>
      <c r="D3895" s="134">
        <v>2041</v>
      </c>
      <c r="E3895" s="7" t="s">
        <v>2192</v>
      </c>
      <c r="F3895" s="8" t="s">
        <v>2140</v>
      </c>
      <c r="G3895" s="18">
        <f>IFERROR(VLOOKUP(Table1[[#This Row],[Codigo_insumo]],BD_Insumos!$B:$E,4),"")</f>
        <v>18.820516146129485</v>
      </c>
      <c r="H3895" s="140">
        <v>0.2</v>
      </c>
      <c r="I3895" s="9"/>
      <c r="J3895" s="23">
        <f t="shared" si="60"/>
        <v>3.7641032292258974</v>
      </c>
      <c r="K3895" s="22" t="str">
        <f>IF(I3895&lt;&gt;"",SUMIF(Table1[Codigo_servico],A3895,Table1[Subtotal_insumo]),"")</f>
        <v/>
      </c>
      <c r="L3895" s="18">
        <f>IF(Table1[[#This Row],[Ordem_insumos]]&lt;&gt;0,VLOOKUP(Table1[[#This Row],[Codigo_servico]],Preencher_Orcamento!$B:$D,3,FALSE)*Table1[[#This Row],[Qtde_insumo]],"")</f>
        <v>0</v>
      </c>
      <c r="M3895" s="18">
        <f>IF(Table1[[#This Row],[Ordem_insumos]]&lt;&gt;0,VLOOKUP(Table1[[#This Row],[Codigo_servico]],Preencher_Orcamento!$B:$D,3,FALSE)*Table1[[#This Row],[Subtotal_insumo]],"")</f>
        <v>0</v>
      </c>
    </row>
    <row r="3896" spans="1:13" x14ac:dyDescent="0.25">
      <c r="A3896" s="3">
        <v>90670</v>
      </c>
      <c r="B3896" s="125">
        <v>0</v>
      </c>
      <c r="C3896" s="131" t="s">
        <v>3148</v>
      </c>
      <c r="D3896" s="132"/>
      <c r="E3896" s="4"/>
      <c r="F3896" s="4"/>
      <c r="G3896" s="17" t="str">
        <f>IFERROR(VLOOKUP(Table1[[#This Row],[Codigo_insumo]],BD_Insumos!$B:$E,4),"")</f>
        <v/>
      </c>
      <c r="H3896" s="139"/>
      <c r="I3896" s="5" t="s">
        <v>457</v>
      </c>
      <c r="J3896" s="20" t="str">
        <f t="shared" si="60"/>
        <v/>
      </c>
      <c r="K3896" s="21">
        <f>IF(I3896&lt;&gt;"",SUMIF(Table1[Codigo_servico],A3896,Table1[Subtotal_insumo]),"")</f>
        <v>16.823912612889966</v>
      </c>
      <c r="L3896" s="17" t="str">
        <f>IF(Table1[[#This Row],[Ordem_insumos]]&lt;&gt;0,VLOOKUP(Table1[[#This Row],[Codigo_servico]],Preencher_Orcamento!$B:$D,3,FALSE)*Table1[[#This Row],[Qtde_insumo]],"")</f>
        <v/>
      </c>
      <c r="M3896" s="17" t="str">
        <f>IF(Table1[[#This Row],[Ordem_insumos]]&lt;&gt;0,VLOOKUP(Table1[[#This Row],[Codigo_servico]],Preencher_Orcamento!$B:$D,3,FALSE)*Table1[[#This Row],[Subtotal_insumo]],"")</f>
        <v/>
      </c>
    </row>
    <row r="3897" spans="1:13" x14ac:dyDescent="0.25">
      <c r="A3897" s="6">
        <v>90670</v>
      </c>
      <c r="B3897" s="126">
        <v>1</v>
      </c>
      <c r="C3897" s="133"/>
      <c r="D3897" s="134">
        <v>2041</v>
      </c>
      <c r="E3897" s="7" t="s">
        <v>2192</v>
      </c>
      <c r="F3897" s="8" t="s">
        <v>2140</v>
      </c>
      <c r="G3897" s="16">
        <f>IFERROR(VLOOKUP(Table1[[#This Row],[Codigo_insumo]],BD_Insumos!$B:$E,4),"")</f>
        <v>18.820516146129485</v>
      </c>
      <c r="H3897" s="140">
        <v>0.25</v>
      </c>
      <c r="I3897" s="9"/>
      <c r="J3897" s="22">
        <f t="shared" si="60"/>
        <v>4.7051290365323712</v>
      </c>
      <c r="K3897" s="22" t="str">
        <f>IF(I3897&lt;&gt;"",SUMIF(Table1[Codigo_servico],A3897,Table1[Subtotal_insumo]),"")</f>
        <v/>
      </c>
      <c r="L3897" s="16">
        <f>IF(Table1[[#This Row],[Ordem_insumos]]&lt;&gt;0,VLOOKUP(Table1[[#This Row],[Codigo_servico]],Preencher_Orcamento!$B:$D,3,FALSE)*Table1[[#This Row],[Qtde_insumo]],"")</f>
        <v>0</v>
      </c>
      <c r="M3897" s="16">
        <f>IF(Table1[[#This Row],[Ordem_insumos]]&lt;&gt;0,VLOOKUP(Table1[[#This Row],[Codigo_servico]],Preencher_Orcamento!$B:$D,3,FALSE)*Table1[[#This Row],[Subtotal_insumo]],"")</f>
        <v>0</v>
      </c>
    </row>
    <row r="3898" spans="1:13" x14ac:dyDescent="0.25">
      <c r="A3898" s="6">
        <v>90670</v>
      </c>
      <c r="B3898" s="126">
        <v>2</v>
      </c>
      <c r="C3898" s="133"/>
      <c r="D3898" s="134">
        <v>2044</v>
      </c>
      <c r="E3898" s="7" t="s">
        <v>2193</v>
      </c>
      <c r="F3898" s="8" t="s">
        <v>2140</v>
      </c>
      <c r="G3898" s="16">
        <f>IFERROR(VLOOKUP(Table1[[#This Row],[Codigo_insumo]],BD_Insumos!$B:$E,4),"")</f>
        <v>13.596734305430379</v>
      </c>
      <c r="H3898" s="140">
        <v>0.25</v>
      </c>
      <c r="I3898" s="9"/>
      <c r="J3898" s="22">
        <f t="shared" si="60"/>
        <v>3.3991835763575948</v>
      </c>
      <c r="K3898" s="22" t="str">
        <f>IF(I3898&lt;&gt;"",SUMIF(Table1[Codigo_servico],A3898,Table1[Subtotal_insumo]),"")</f>
        <v/>
      </c>
      <c r="L3898" s="16">
        <f>IF(Table1[[#This Row],[Ordem_insumos]]&lt;&gt;0,VLOOKUP(Table1[[#This Row],[Codigo_servico]],Preencher_Orcamento!$B:$D,3,FALSE)*Table1[[#This Row],[Qtde_insumo]],"")</f>
        <v>0</v>
      </c>
      <c r="M3898" s="16">
        <f>IF(Table1[[#This Row],[Ordem_insumos]]&lt;&gt;0,VLOOKUP(Table1[[#This Row],[Codigo_servico]],Preencher_Orcamento!$B:$D,3,FALSE)*Table1[[#This Row],[Subtotal_insumo]],"")</f>
        <v>0</v>
      </c>
    </row>
    <row r="3899" spans="1:13" ht="26.25" x14ac:dyDescent="0.25">
      <c r="A3899" s="6">
        <v>90670</v>
      </c>
      <c r="B3899" s="126">
        <v>3</v>
      </c>
      <c r="C3899" s="133"/>
      <c r="D3899" s="134">
        <v>53684</v>
      </c>
      <c r="E3899" s="7" t="s">
        <v>1174</v>
      </c>
      <c r="F3899" s="8" t="s">
        <v>457</v>
      </c>
      <c r="G3899" s="18">
        <f>IFERROR(VLOOKUP(Table1[[#This Row],[Codigo_insumo]],BD_Insumos!$B:$E,4),"")</f>
        <v>8.7195999999999998</v>
      </c>
      <c r="H3899" s="140">
        <v>1</v>
      </c>
      <c r="I3899" s="9"/>
      <c r="J3899" s="23">
        <f t="shared" si="60"/>
        <v>8.7195999999999998</v>
      </c>
      <c r="K3899" s="22" t="str">
        <f>IF(I3899&lt;&gt;"",SUMIF(Table1[Codigo_servico],A3899,Table1[Subtotal_insumo]),"")</f>
        <v/>
      </c>
      <c r="L3899" s="18">
        <f>IF(Table1[[#This Row],[Ordem_insumos]]&lt;&gt;0,VLOOKUP(Table1[[#This Row],[Codigo_servico]],Preencher_Orcamento!$B:$D,3,FALSE)*Table1[[#This Row],[Qtde_insumo]],"")</f>
        <v>0</v>
      </c>
      <c r="M3899" s="18">
        <f>IF(Table1[[#This Row],[Ordem_insumos]]&lt;&gt;0,VLOOKUP(Table1[[#This Row],[Codigo_servico]],Preencher_Orcamento!$B:$D,3,FALSE)*Table1[[#This Row],[Subtotal_insumo]],"")</f>
        <v>0</v>
      </c>
    </row>
    <row r="3900" spans="1:13" x14ac:dyDescent="0.25">
      <c r="A3900" s="3">
        <v>90671</v>
      </c>
      <c r="B3900" s="125">
        <v>0</v>
      </c>
      <c r="C3900" s="131" t="s">
        <v>3149</v>
      </c>
      <c r="D3900" s="132"/>
      <c r="E3900" s="4"/>
      <c r="F3900" s="4"/>
      <c r="G3900" s="17" t="str">
        <f>IFERROR(VLOOKUP(Table1[[#This Row],[Codigo_insumo]],BD_Insumos!$B:$E,4),"")</f>
        <v/>
      </c>
      <c r="H3900" s="139"/>
      <c r="I3900" s="5" t="s">
        <v>457</v>
      </c>
      <c r="J3900" s="20" t="str">
        <f t="shared" si="60"/>
        <v/>
      </c>
      <c r="K3900" s="21">
        <f>IF(I3900&lt;&gt;"",SUMIF(Table1[Codigo_servico],A3900,Table1[Subtotal_insumo]),"")</f>
        <v>17.906212612889966</v>
      </c>
      <c r="L3900" s="17" t="str">
        <f>IF(Table1[[#This Row],[Ordem_insumos]]&lt;&gt;0,VLOOKUP(Table1[[#This Row],[Codigo_servico]],Preencher_Orcamento!$B:$D,3,FALSE)*Table1[[#This Row],[Qtde_insumo]],"")</f>
        <v/>
      </c>
      <c r="M3900" s="17" t="str">
        <f>IF(Table1[[#This Row],[Ordem_insumos]]&lt;&gt;0,VLOOKUP(Table1[[#This Row],[Codigo_servico]],Preencher_Orcamento!$B:$D,3,FALSE)*Table1[[#This Row],[Subtotal_insumo]],"")</f>
        <v/>
      </c>
    </row>
    <row r="3901" spans="1:13" x14ac:dyDescent="0.25">
      <c r="A3901" s="6">
        <v>90671</v>
      </c>
      <c r="B3901" s="126">
        <v>1</v>
      </c>
      <c r="C3901" s="133"/>
      <c r="D3901" s="134">
        <v>2041</v>
      </c>
      <c r="E3901" s="7" t="s">
        <v>2192</v>
      </c>
      <c r="F3901" s="8" t="s">
        <v>2140</v>
      </c>
      <c r="G3901" s="16">
        <f>IFERROR(VLOOKUP(Table1[[#This Row],[Codigo_insumo]],BD_Insumos!$B:$E,4),"")</f>
        <v>18.820516146129485</v>
      </c>
      <c r="H3901" s="140">
        <v>0.25</v>
      </c>
      <c r="I3901" s="9"/>
      <c r="J3901" s="22">
        <f t="shared" si="60"/>
        <v>4.7051290365323712</v>
      </c>
      <c r="K3901" s="22" t="str">
        <f>IF(I3901&lt;&gt;"",SUMIF(Table1[Codigo_servico],A3901,Table1[Subtotal_insumo]),"")</f>
        <v/>
      </c>
      <c r="L3901" s="16">
        <f>IF(Table1[[#This Row],[Ordem_insumos]]&lt;&gt;0,VLOOKUP(Table1[[#This Row],[Codigo_servico]],Preencher_Orcamento!$B:$D,3,FALSE)*Table1[[#This Row],[Qtde_insumo]],"")</f>
        <v>0</v>
      </c>
      <c r="M3901" s="16">
        <f>IF(Table1[[#This Row],[Ordem_insumos]]&lt;&gt;0,VLOOKUP(Table1[[#This Row],[Codigo_servico]],Preencher_Orcamento!$B:$D,3,FALSE)*Table1[[#This Row],[Subtotal_insumo]],"")</f>
        <v>0</v>
      </c>
    </row>
    <row r="3902" spans="1:13" x14ac:dyDescent="0.25">
      <c r="A3902" s="6">
        <v>90671</v>
      </c>
      <c r="B3902" s="126">
        <v>2</v>
      </c>
      <c r="C3902" s="133"/>
      <c r="D3902" s="134">
        <v>2044</v>
      </c>
      <c r="E3902" s="7" t="s">
        <v>2193</v>
      </c>
      <c r="F3902" s="8" t="s">
        <v>2140</v>
      </c>
      <c r="G3902" s="16">
        <f>IFERROR(VLOOKUP(Table1[[#This Row],[Codigo_insumo]],BD_Insumos!$B:$E,4),"")</f>
        <v>13.596734305430379</v>
      </c>
      <c r="H3902" s="140">
        <v>0.25</v>
      </c>
      <c r="I3902" s="9"/>
      <c r="J3902" s="22">
        <f t="shared" si="60"/>
        <v>3.3991835763575948</v>
      </c>
      <c r="K3902" s="22" t="str">
        <f>IF(I3902&lt;&gt;"",SUMIF(Table1[Codigo_servico],A3902,Table1[Subtotal_insumo]),"")</f>
        <v/>
      </c>
      <c r="L3902" s="16">
        <f>IF(Table1[[#This Row],[Ordem_insumos]]&lt;&gt;0,VLOOKUP(Table1[[#This Row],[Codigo_servico]],Preencher_Orcamento!$B:$D,3,FALSE)*Table1[[#This Row],[Qtde_insumo]],"")</f>
        <v>0</v>
      </c>
      <c r="M3902" s="16">
        <f>IF(Table1[[#This Row],[Ordem_insumos]]&lt;&gt;0,VLOOKUP(Table1[[#This Row],[Codigo_servico]],Preencher_Orcamento!$B:$D,3,FALSE)*Table1[[#This Row],[Subtotal_insumo]],"")</f>
        <v>0</v>
      </c>
    </row>
    <row r="3903" spans="1:13" ht="26.25" x14ac:dyDescent="0.25">
      <c r="A3903" s="6">
        <v>90671</v>
      </c>
      <c r="B3903" s="126">
        <v>3</v>
      </c>
      <c r="C3903" s="133"/>
      <c r="D3903" s="134">
        <v>53685</v>
      </c>
      <c r="E3903" s="7" t="s">
        <v>1175</v>
      </c>
      <c r="F3903" s="8" t="s">
        <v>457</v>
      </c>
      <c r="G3903" s="18">
        <f>IFERROR(VLOOKUP(Table1[[#This Row],[Codigo_insumo]],BD_Insumos!$B:$E,4),"")</f>
        <v>9.8018999999999998</v>
      </c>
      <c r="H3903" s="140">
        <v>1</v>
      </c>
      <c r="I3903" s="9"/>
      <c r="J3903" s="23">
        <f t="shared" si="60"/>
        <v>9.8018999999999998</v>
      </c>
      <c r="K3903" s="22" t="str">
        <f>IF(I3903&lt;&gt;"",SUMIF(Table1[Codigo_servico],A3903,Table1[Subtotal_insumo]),"")</f>
        <v/>
      </c>
      <c r="L3903" s="18">
        <f>IF(Table1[[#This Row],[Ordem_insumos]]&lt;&gt;0,VLOOKUP(Table1[[#This Row],[Codigo_servico]],Preencher_Orcamento!$B:$D,3,FALSE)*Table1[[#This Row],[Qtde_insumo]],"")</f>
        <v>0</v>
      </c>
      <c r="M3903" s="18">
        <f>IF(Table1[[#This Row],[Ordem_insumos]]&lt;&gt;0,VLOOKUP(Table1[[#This Row],[Codigo_servico]],Preencher_Orcamento!$B:$D,3,FALSE)*Table1[[#This Row],[Subtotal_insumo]],"")</f>
        <v>0</v>
      </c>
    </row>
    <row r="3904" spans="1:13" x14ac:dyDescent="0.25">
      <c r="A3904" s="3">
        <v>90672</v>
      </c>
      <c r="B3904" s="125">
        <v>0</v>
      </c>
      <c r="C3904" s="131" t="s">
        <v>3150</v>
      </c>
      <c r="D3904" s="132"/>
      <c r="E3904" s="4"/>
      <c r="F3904" s="4"/>
      <c r="G3904" s="17" t="str">
        <f>IFERROR(VLOOKUP(Table1[[#This Row],[Codigo_insumo]],BD_Insumos!$B:$E,4),"")</f>
        <v/>
      </c>
      <c r="H3904" s="139"/>
      <c r="I3904" s="5" t="s">
        <v>457</v>
      </c>
      <c r="J3904" s="20" t="str">
        <f t="shared" si="60"/>
        <v/>
      </c>
      <c r="K3904" s="21">
        <f>IF(I3904&lt;&gt;"",SUMIF(Table1[Codigo_servico],A3904,Table1[Subtotal_insumo]),"")</f>
        <v>21.194575135467957</v>
      </c>
      <c r="L3904" s="17" t="str">
        <f>IF(Table1[[#This Row],[Ordem_insumos]]&lt;&gt;0,VLOOKUP(Table1[[#This Row],[Codigo_servico]],Preencher_Orcamento!$B:$D,3,FALSE)*Table1[[#This Row],[Qtde_insumo]],"")</f>
        <v/>
      </c>
      <c r="M3904" s="17" t="str">
        <f>IF(Table1[[#This Row],[Ordem_insumos]]&lt;&gt;0,VLOOKUP(Table1[[#This Row],[Codigo_servico]],Preencher_Orcamento!$B:$D,3,FALSE)*Table1[[#This Row],[Subtotal_insumo]],"")</f>
        <v/>
      </c>
    </row>
    <row r="3905" spans="1:13" ht="26.25" x14ac:dyDescent="0.25">
      <c r="A3905" s="6">
        <v>90672</v>
      </c>
      <c r="B3905" s="126">
        <v>1</v>
      </c>
      <c r="C3905" s="133"/>
      <c r="D3905" s="134">
        <v>53686</v>
      </c>
      <c r="E3905" s="7" t="s">
        <v>1176</v>
      </c>
      <c r="F3905" s="8" t="s">
        <v>457</v>
      </c>
      <c r="G3905" s="16">
        <f>IFERROR(VLOOKUP(Table1[[#This Row],[Codigo_insumo]],BD_Insumos!$B:$E,4),"")</f>
        <v>11.4694</v>
      </c>
      <c r="H3905" s="140">
        <v>1</v>
      </c>
      <c r="I3905" s="9"/>
      <c r="J3905" s="22">
        <f t="shared" si="60"/>
        <v>11.4694</v>
      </c>
      <c r="K3905" s="22" t="str">
        <f>IF(I3905&lt;&gt;"",SUMIF(Table1[Codigo_servico],A3905,Table1[Subtotal_insumo]),"")</f>
        <v/>
      </c>
      <c r="L3905" s="16">
        <f>IF(Table1[[#This Row],[Ordem_insumos]]&lt;&gt;0,VLOOKUP(Table1[[#This Row],[Codigo_servico]],Preencher_Orcamento!$B:$D,3,FALSE)*Table1[[#This Row],[Qtde_insumo]],"")</f>
        <v>0</v>
      </c>
      <c r="M3905" s="16">
        <f>IF(Table1[[#This Row],[Ordem_insumos]]&lt;&gt;0,VLOOKUP(Table1[[#This Row],[Codigo_servico]],Preencher_Orcamento!$B:$D,3,FALSE)*Table1[[#This Row],[Subtotal_insumo]],"")</f>
        <v>0</v>
      </c>
    </row>
    <row r="3906" spans="1:13" x14ac:dyDescent="0.25">
      <c r="A3906" s="6">
        <v>90672</v>
      </c>
      <c r="B3906" s="126">
        <v>2</v>
      </c>
      <c r="C3906" s="133"/>
      <c r="D3906" s="134">
        <v>2041</v>
      </c>
      <c r="E3906" s="7" t="s">
        <v>2192</v>
      </c>
      <c r="F3906" s="8" t="s">
        <v>2140</v>
      </c>
      <c r="G3906" s="16">
        <f>IFERROR(VLOOKUP(Table1[[#This Row],[Codigo_insumo]],BD_Insumos!$B:$E,4),"")</f>
        <v>18.820516146129485</v>
      </c>
      <c r="H3906" s="140">
        <v>0.3</v>
      </c>
      <c r="I3906" s="9"/>
      <c r="J3906" s="22">
        <f t="shared" ref="J3906:J3969" si="61">IF(I3906="",G3906*H3906,"")</f>
        <v>5.6461548438388451</v>
      </c>
      <c r="K3906" s="22" t="str">
        <f>IF(I3906&lt;&gt;"",SUMIF(Table1[Codigo_servico],A3906,Table1[Subtotal_insumo]),"")</f>
        <v/>
      </c>
      <c r="L3906" s="16">
        <f>IF(Table1[[#This Row],[Ordem_insumos]]&lt;&gt;0,VLOOKUP(Table1[[#This Row],[Codigo_servico]],Preencher_Orcamento!$B:$D,3,FALSE)*Table1[[#This Row],[Qtde_insumo]],"")</f>
        <v>0</v>
      </c>
      <c r="M3906" s="16">
        <f>IF(Table1[[#This Row],[Ordem_insumos]]&lt;&gt;0,VLOOKUP(Table1[[#This Row],[Codigo_servico]],Preencher_Orcamento!$B:$D,3,FALSE)*Table1[[#This Row],[Subtotal_insumo]],"")</f>
        <v>0</v>
      </c>
    </row>
    <row r="3907" spans="1:13" x14ac:dyDescent="0.25">
      <c r="A3907" s="6">
        <v>90672</v>
      </c>
      <c r="B3907" s="126">
        <v>3</v>
      </c>
      <c r="C3907" s="133"/>
      <c r="D3907" s="134">
        <v>2044</v>
      </c>
      <c r="E3907" s="7" t="s">
        <v>2193</v>
      </c>
      <c r="F3907" s="8" t="s">
        <v>2140</v>
      </c>
      <c r="G3907" s="18">
        <f>IFERROR(VLOOKUP(Table1[[#This Row],[Codigo_insumo]],BD_Insumos!$B:$E,4),"")</f>
        <v>13.596734305430379</v>
      </c>
      <c r="H3907" s="140">
        <v>0.3</v>
      </c>
      <c r="I3907" s="9"/>
      <c r="J3907" s="23">
        <f t="shared" si="61"/>
        <v>4.0790202916291136</v>
      </c>
      <c r="K3907" s="22" t="str">
        <f>IF(I3907&lt;&gt;"",SUMIF(Table1[Codigo_servico],A3907,Table1[Subtotal_insumo]),"")</f>
        <v/>
      </c>
      <c r="L3907" s="18">
        <f>IF(Table1[[#This Row],[Ordem_insumos]]&lt;&gt;0,VLOOKUP(Table1[[#This Row],[Codigo_servico]],Preencher_Orcamento!$B:$D,3,FALSE)*Table1[[#This Row],[Qtde_insumo]],"")</f>
        <v>0</v>
      </c>
      <c r="M3907" s="18">
        <f>IF(Table1[[#This Row],[Ordem_insumos]]&lt;&gt;0,VLOOKUP(Table1[[#This Row],[Codigo_servico]],Preencher_Orcamento!$B:$D,3,FALSE)*Table1[[#This Row],[Subtotal_insumo]],"")</f>
        <v>0</v>
      </c>
    </row>
    <row r="3908" spans="1:13" x14ac:dyDescent="0.25">
      <c r="A3908" s="3">
        <v>90673</v>
      </c>
      <c r="B3908" s="125">
        <v>0</v>
      </c>
      <c r="C3908" s="131" t="s">
        <v>3151</v>
      </c>
      <c r="D3908" s="132"/>
      <c r="E3908" s="4"/>
      <c r="F3908" s="4"/>
      <c r="G3908" s="17" t="str">
        <f>IFERROR(VLOOKUP(Table1[[#This Row],[Codigo_insumo]],BD_Insumos!$B:$E,4),"")</f>
        <v/>
      </c>
      <c r="H3908" s="139"/>
      <c r="I3908" s="5" t="s">
        <v>5</v>
      </c>
      <c r="J3908" s="20" t="str">
        <f t="shared" si="61"/>
        <v/>
      </c>
      <c r="K3908" s="21">
        <f>IF(I3908&lt;&gt;"",SUMIF(Table1[Codigo_servico],A3908,Table1[Subtotal_insumo]),"")</f>
        <v>8.2074290365323712</v>
      </c>
      <c r="L3908" s="17" t="str">
        <f>IF(Table1[[#This Row],[Ordem_insumos]]&lt;&gt;0,VLOOKUP(Table1[[#This Row],[Codigo_servico]],Preencher_Orcamento!$B:$D,3,FALSE)*Table1[[#This Row],[Qtde_insumo]],"")</f>
        <v/>
      </c>
      <c r="M3908" s="17" t="str">
        <f>IF(Table1[[#This Row],[Ordem_insumos]]&lt;&gt;0,VLOOKUP(Table1[[#This Row],[Codigo_servico]],Preencher_Orcamento!$B:$D,3,FALSE)*Table1[[#This Row],[Subtotal_insumo]],"")</f>
        <v/>
      </c>
    </row>
    <row r="3909" spans="1:13" x14ac:dyDescent="0.25">
      <c r="A3909" s="6">
        <v>90673</v>
      </c>
      <c r="B3909" s="126">
        <v>1</v>
      </c>
      <c r="C3909" s="133"/>
      <c r="D3909" s="134">
        <v>2041</v>
      </c>
      <c r="E3909" s="7" t="s">
        <v>2192</v>
      </c>
      <c r="F3909" s="8" t="s">
        <v>2140</v>
      </c>
      <c r="G3909" s="16">
        <f>IFERROR(VLOOKUP(Table1[[#This Row],[Codigo_insumo]],BD_Insumos!$B:$E,4),"")</f>
        <v>18.820516146129485</v>
      </c>
      <c r="H3909" s="140">
        <v>0.25</v>
      </c>
      <c r="I3909" s="9"/>
      <c r="J3909" s="22">
        <f t="shared" si="61"/>
        <v>4.7051290365323712</v>
      </c>
      <c r="K3909" s="22" t="str">
        <f>IF(I3909&lt;&gt;"",SUMIF(Table1[Codigo_servico],A3909,Table1[Subtotal_insumo]),"")</f>
        <v/>
      </c>
      <c r="L3909" s="16">
        <f>IF(Table1[[#This Row],[Ordem_insumos]]&lt;&gt;0,VLOOKUP(Table1[[#This Row],[Codigo_servico]],Preencher_Orcamento!$B:$D,3,FALSE)*Table1[[#This Row],[Qtde_insumo]],"")</f>
        <v>0</v>
      </c>
      <c r="M3909" s="16">
        <f>IF(Table1[[#This Row],[Ordem_insumos]]&lt;&gt;0,VLOOKUP(Table1[[#This Row],[Codigo_servico]],Preencher_Orcamento!$B:$D,3,FALSE)*Table1[[#This Row],[Subtotal_insumo]],"")</f>
        <v>0</v>
      </c>
    </row>
    <row r="3910" spans="1:13" ht="26.25" x14ac:dyDescent="0.25">
      <c r="A3910" s="6">
        <v>90673</v>
      </c>
      <c r="B3910" s="126">
        <v>2</v>
      </c>
      <c r="C3910" s="133"/>
      <c r="D3910" s="134">
        <v>54020</v>
      </c>
      <c r="E3910" s="7" t="s">
        <v>1178</v>
      </c>
      <c r="F3910" s="8" t="s">
        <v>5</v>
      </c>
      <c r="G3910" s="18">
        <f>IFERROR(VLOOKUP(Table1[[#This Row],[Codigo_insumo]],BD_Insumos!$B:$E,4),"")</f>
        <v>3.5023</v>
      </c>
      <c r="H3910" s="140">
        <v>1</v>
      </c>
      <c r="I3910" s="9"/>
      <c r="J3910" s="23">
        <f t="shared" si="61"/>
        <v>3.5023</v>
      </c>
      <c r="K3910" s="22" t="str">
        <f>IF(I3910&lt;&gt;"",SUMIF(Table1[Codigo_servico],A3910,Table1[Subtotal_insumo]),"")</f>
        <v/>
      </c>
      <c r="L3910" s="18">
        <f>IF(Table1[[#This Row],[Ordem_insumos]]&lt;&gt;0,VLOOKUP(Table1[[#This Row],[Codigo_servico]],Preencher_Orcamento!$B:$D,3,FALSE)*Table1[[#This Row],[Qtde_insumo]],"")</f>
        <v>0</v>
      </c>
      <c r="M3910" s="18">
        <f>IF(Table1[[#This Row],[Ordem_insumos]]&lt;&gt;0,VLOOKUP(Table1[[#This Row],[Codigo_servico]],Preencher_Orcamento!$B:$D,3,FALSE)*Table1[[#This Row],[Subtotal_insumo]],"")</f>
        <v>0</v>
      </c>
    </row>
    <row r="3911" spans="1:13" x14ac:dyDescent="0.25">
      <c r="A3911" s="3">
        <v>90674</v>
      </c>
      <c r="B3911" s="125">
        <v>0</v>
      </c>
      <c r="C3911" s="131" t="s">
        <v>3152</v>
      </c>
      <c r="D3911" s="132"/>
      <c r="E3911" s="4"/>
      <c r="F3911" s="4"/>
      <c r="G3911" s="17" t="str">
        <f>IFERROR(VLOOKUP(Table1[[#This Row],[Codigo_insumo]],BD_Insumos!$B:$E,4),"")</f>
        <v/>
      </c>
      <c r="H3911" s="139"/>
      <c r="I3911" s="5" t="s">
        <v>5</v>
      </c>
      <c r="J3911" s="20" t="str">
        <f t="shared" si="61"/>
        <v/>
      </c>
      <c r="K3911" s="21">
        <f>IF(I3911&lt;&gt;"",SUMIF(Table1[Codigo_servico],A3911,Table1[Subtotal_insumo]),"")</f>
        <v>12.86022903653237</v>
      </c>
      <c r="L3911" s="17" t="str">
        <f>IF(Table1[[#This Row],[Ordem_insumos]]&lt;&gt;0,VLOOKUP(Table1[[#This Row],[Codigo_servico]],Preencher_Orcamento!$B:$D,3,FALSE)*Table1[[#This Row],[Qtde_insumo]],"")</f>
        <v/>
      </c>
      <c r="M3911" s="17" t="str">
        <f>IF(Table1[[#This Row],[Ordem_insumos]]&lt;&gt;0,VLOOKUP(Table1[[#This Row],[Codigo_servico]],Preencher_Orcamento!$B:$D,3,FALSE)*Table1[[#This Row],[Subtotal_insumo]],"")</f>
        <v/>
      </c>
    </row>
    <row r="3912" spans="1:13" ht="26.25" x14ac:dyDescent="0.25">
      <c r="A3912" s="6">
        <v>90674</v>
      </c>
      <c r="B3912" s="126">
        <v>1</v>
      </c>
      <c r="C3912" s="133"/>
      <c r="D3912" s="134">
        <v>54022</v>
      </c>
      <c r="E3912" s="7" t="s">
        <v>1179</v>
      </c>
      <c r="F3912" s="8" t="s">
        <v>5</v>
      </c>
      <c r="G3912" s="16">
        <f>IFERROR(VLOOKUP(Table1[[#This Row],[Codigo_insumo]],BD_Insumos!$B:$E,4),"")</f>
        <v>8.1550999999999991</v>
      </c>
      <c r="H3912" s="140">
        <v>1</v>
      </c>
      <c r="I3912" s="9"/>
      <c r="J3912" s="22">
        <f t="shared" si="61"/>
        <v>8.1550999999999991</v>
      </c>
      <c r="K3912" s="22" t="str">
        <f>IF(I3912&lt;&gt;"",SUMIF(Table1[Codigo_servico],A3912,Table1[Subtotal_insumo]),"")</f>
        <v/>
      </c>
      <c r="L3912" s="16">
        <f>IF(Table1[[#This Row],[Ordem_insumos]]&lt;&gt;0,VLOOKUP(Table1[[#This Row],[Codigo_servico]],Preencher_Orcamento!$B:$D,3,FALSE)*Table1[[#This Row],[Qtde_insumo]],"")</f>
        <v>0</v>
      </c>
      <c r="M3912" s="16">
        <f>IF(Table1[[#This Row],[Ordem_insumos]]&lt;&gt;0,VLOOKUP(Table1[[#This Row],[Codigo_servico]],Preencher_Orcamento!$B:$D,3,FALSE)*Table1[[#This Row],[Subtotal_insumo]],"")</f>
        <v>0</v>
      </c>
    </row>
    <row r="3913" spans="1:13" x14ac:dyDescent="0.25">
      <c r="A3913" s="6">
        <v>90674</v>
      </c>
      <c r="B3913" s="126">
        <v>2</v>
      </c>
      <c r="C3913" s="133"/>
      <c r="D3913" s="134">
        <v>2041</v>
      </c>
      <c r="E3913" s="7" t="s">
        <v>2192</v>
      </c>
      <c r="F3913" s="8" t="s">
        <v>2140</v>
      </c>
      <c r="G3913" s="18">
        <f>IFERROR(VLOOKUP(Table1[[#This Row],[Codigo_insumo]],BD_Insumos!$B:$E,4),"")</f>
        <v>18.820516146129485</v>
      </c>
      <c r="H3913" s="140">
        <v>0.25</v>
      </c>
      <c r="I3913" s="9"/>
      <c r="J3913" s="23">
        <f t="shared" si="61"/>
        <v>4.7051290365323712</v>
      </c>
      <c r="K3913" s="22" t="str">
        <f>IF(I3913&lt;&gt;"",SUMIF(Table1[Codigo_servico],A3913,Table1[Subtotal_insumo]),"")</f>
        <v/>
      </c>
      <c r="L3913" s="18">
        <f>IF(Table1[[#This Row],[Ordem_insumos]]&lt;&gt;0,VLOOKUP(Table1[[#This Row],[Codigo_servico]],Preencher_Orcamento!$B:$D,3,FALSE)*Table1[[#This Row],[Qtde_insumo]],"")</f>
        <v>0</v>
      </c>
      <c r="M3913" s="18">
        <f>IF(Table1[[#This Row],[Ordem_insumos]]&lt;&gt;0,VLOOKUP(Table1[[#This Row],[Codigo_servico]],Preencher_Orcamento!$B:$D,3,FALSE)*Table1[[#This Row],[Subtotal_insumo]],"")</f>
        <v>0</v>
      </c>
    </row>
    <row r="3914" spans="1:13" x14ac:dyDescent="0.25">
      <c r="A3914" s="3">
        <v>90675</v>
      </c>
      <c r="B3914" s="125">
        <v>0</v>
      </c>
      <c r="C3914" s="131" t="s">
        <v>1180</v>
      </c>
      <c r="D3914" s="132"/>
      <c r="E3914" s="4"/>
      <c r="F3914" s="4"/>
      <c r="G3914" s="17" t="str">
        <f>IFERROR(VLOOKUP(Table1[[#This Row],[Codigo_insumo]],BD_Insumos!$B:$E,4),"")</f>
        <v/>
      </c>
      <c r="H3914" s="139"/>
      <c r="I3914" s="5" t="s">
        <v>5</v>
      </c>
      <c r="J3914" s="20" t="str">
        <f t="shared" si="61"/>
        <v/>
      </c>
      <c r="K3914" s="21">
        <f>IF(I3914&lt;&gt;"",SUMIF(Table1[Codigo_servico],A3914,Table1[Subtotal_insumo]),"")</f>
        <v>24.423429036532369</v>
      </c>
      <c r="L3914" s="17" t="str">
        <f>IF(Table1[[#This Row],[Ordem_insumos]]&lt;&gt;0,VLOOKUP(Table1[[#This Row],[Codigo_servico]],Preencher_Orcamento!$B:$D,3,FALSE)*Table1[[#This Row],[Qtde_insumo]],"")</f>
        <v/>
      </c>
      <c r="M3914" s="17" t="str">
        <f>IF(Table1[[#This Row],[Ordem_insumos]]&lt;&gt;0,VLOOKUP(Table1[[#This Row],[Codigo_servico]],Preencher_Orcamento!$B:$D,3,FALSE)*Table1[[#This Row],[Subtotal_insumo]],"")</f>
        <v/>
      </c>
    </row>
    <row r="3915" spans="1:13" x14ac:dyDescent="0.25">
      <c r="A3915" s="6">
        <v>90675</v>
      </c>
      <c r="B3915" s="126">
        <v>1</v>
      </c>
      <c r="C3915" s="133"/>
      <c r="D3915" s="134">
        <v>2041</v>
      </c>
      <c r="E3915" s="7" t="s">
        <v>2192</v>
      </c>
      <c r="F3915" s="8" t="s">
        <v>2140</v>
      </c>
      <c r="G3915" s="16">
        <f>IFERROR(VLOOKUP(Table1[[#This Row],[Codigo_insumo]],BD_Insumos!$B:$E,4),"")</f>
        <v>18.820516146129485</v>
      </c>
      <c r="H3915" s="140">
        <v>0.25</v>
      </c>
      <c r="I3915" s="9"/>
      <c r="J3915" s="22">
        <f t="shared" si="61"/>
        <v>4.7051290365323712</v>
      </c>
      <c r="K3915" s="22" t="str">
        <f>IF(I3915&lt;&gt;"",SUMIF(Table1[Codigo_servico],A3915,Table1[Subtotal_insumo]),"")</f>
        <v/>
      </c>
      <c r="L3915" s="16">
        <f>IF(Table1[[#This Row],[Ordem_insumos]]&lt;&gt;0,VLOOKUP(Table1[[#This Row],[Codigo_servico]],Preencher_Orcamento!$B:$D,3,FALSE)*Table1[[#This Row],[Qtde_insumo]],"")</f>
        <v>0</v>
      </c>
      <c r="M3915" s="16">
        <f>IF(Table1[[#This Row],[Ordem_insumos]]&lt;&gt;0,VLOOKUP(Table1[[#This Row],[Codigo_servico]],Preencher_Orcamento!$B:$D,3,FALSE)*Table1[[#This Row],[Subtotal_insumo]],"")</f>
        <v>0</v>
      </c>
    </row>
    <row r="3916" spans="1:13" ht="26.25" x14ac:dyDescent="0.25">
      <c r="A3916" s="6">
        <v>90675</v>
      </c>
      <c r="B3916" s="126">
        <v>2</v>
      </c>
      <c r="C3916" s="133"/>
      <c r="D3916" s="134">
        <v>54024</v>
      </c>
      <c r="E3916" s="7" t="s">
        <v>1180</v>
      </c>
      <c r="F3916" s="8" t="s">
        <v>5</v>
      </c>
      <c r="G3916" s="18">
        <f>IFERROR(VLOOKUP(Table1[[#This Row],[Codigo_insumo]],BD_Insumos!$B:$E,4),"")</f>
        <v>19.718299999999999</v>
      </c>
      <c r="H3916" s="140">
        <v>1</v>
      </c>
      <c r="I3916" s="9"/>
      <c r="J3916" s="23">
        <f t="shared" si="61"/>
        <v>19.718299999999999</v>
      </c>
      <c r="K3916" s="22" t="str">
        <f>IF(I3916&lt;&gt;"",SUMIF(Table1[Codigo_servico],A3916,Table1[Subtotal_insumo]),"")</f>
        <v/>
      </c>
      <c r="L3916" s="18">
        <f>IF(Table1[[#This Row],[Ordem_insumos]]&lt;&gt;0,VLOOKUP(Table1[[#This Row],[Codigo_servico]],Preencher_Orcamento!$B:$D,3,FALSE)*Table1[[#This Row],[Qtde_insumo]],"")</f>
        <v>0</v>
      </c>
      <c r="M3916" s="18">
        <f>IF(Table1[[#This Row],[Ordem_insumos]]&lt;&gt;0,VLOOKUP(Table1[[#This Row],[Codigo_servico]],Preencher_Orcamento!$B:$D,3,FALSE)*Table1[[#This Row],[Subtotal_insumo]],"")</f>
        <v>0</v>
      </c>
    </row>
    <row r="3917" spans="1:13" x14ac:dyDescent="0.25">
      <c r="A3917" s="3">
        <v>90676</v>
      </c>
      <c r="B3917" s="125">
        <v>0</v>
      </c>
      <c r="C3917" s="131" t="s">
        <v>1181</v>
      </c>
      <c r="D3917" s="132"/>
      <c r="E3917" s="4"/>
      <c r="F3917" s="4"/>
      <c r="G3917" s="17" t="str">
        <f>IFERROR(VLOOKUP(Table1[[#This Row],[Codigo_insumo]],BD_Insumos!$B:$E,4),"")</f>
        <v/>
      </c>
      <c r="H3917" s="139"/>
      <c r="I3917" s="5" t="s">
        <v>5</v>
      </c>
      <c r="J3917" s="20" t="str">
        <f t="shared" si="61"/>
        <v/>
      </c>
      <c r="K3917" s="21">
        <f>IF(I3917&lt;&gt;"",SUMIF(Table1[Codigo_servico],A3917,Table1[Subtotal_insumo]),"")</f>
        <v>40.25715484383884</v>
      </c>
      <c r="L3917" s="17" t="str">
        <f>IF(Table1[[#This Row],[Ordem_insumos]]&lt;&gt;0,VLOOKUP(Table1[[#This Row],[Codigo_servico]],Preencher_Orcamento!$B:$D,3,FALSE)*Table1[[#This Row],[Qtde_insumo]],"")</f>
        <v/>
      </c>
      <c r="M3917" s="17" t="str">
        <f>IF(Table1[[#This Row],[Ordem_insumos]]&lt;&gt;0,VLOOKUP(Table1[[#This Row],[Codigo_servico]],Preencher_Orcamento!$B:$D,3,FALSE)*Table1[[#This Row],[Subtotal_insumo]],"")</f>
        <v/>
      </c>
    </row>
    <row r="3918" spans="1:13" x14ac:dyDescent="0.25">
      <c r="A3918" s="6">
        <v>90676</v>
      </c>
      <c r="B3918" s="126">
        <v>1</v>
      </c>
      <c r="C3918" s="133"/>
      <c r="D3918" s="134">
        <v>2041</v>
      </c>
      <c r="E3918" s="7" t="s">
        <v>2192</v>
      </c>
      <c r="F3918" s="8" t="s">
        <v>2140</v>
      </c>
      <c r="G3918" s="16">
        <f>IFERROR(VLOOKUP(Table1[[#This Row],[Codigo_insumo]],BD_Insumos!$B:$E,4),"")</f>
        <v>18.820516146129485</v>
      </c>
      <c r="H3918" s="140">
        <v>0.3</v>
      </c>
      <c r="I3918" s="9"/>
      <c r="J3918" s="22">
        <f t="shared" si="61"/>
        <v>5.6461548438388451</v>
      </c>
      <c r="K3918" s="22" t="str">
        <f>IF(I3918&lt;&gt;"",SUMIF(Table1[Codigo_servico],A3918,Table1[Subtotal_insumo]),"")</f>
        <v/>
      </c>
      <c r="L3918" s="16">
        <f>IF(Table1[[#This Row],[Ordem_insumos]]&lt;&gt;0,VLOOKUP(Table1[[#This Row],[Codigo_servico]],Preencher_Orcamento!$B:$D,3,FALSE)*Table1[[#This Row],[Qtde_insumo]],"")</f>
        <v>0</v>
      </c>
      <c r="M3918" s="16">
        <f>IF(Table1[[#This Row],[Ordem_insumos]]&lt;&gt;0,VLOOKUP(Table1[[#This Row],[Codigo_servico]],Preencher_Orcamento!$B:$D,3,FALSE)*Table1[[#This Row],[Subtotal_insumo]],"")</f>
        <v>0</v>
      </c>
    </row>
    <row r="3919" spans="1:13" ht="26.25" x14ac:dyDescent="0.25">
      <c r="A3919" s="6">
        <v>90676</v>
      </c>
      <c r="B3919" s="126">
        <v>2</v>
      </c>
      <c r="C3919" s="133"/>
      <c r="D3919" s="134">
        <v>54026</v>
      </c>
      <c r="E3919" s="7" t="s">
        <v>1181</v>
      </c>
      <c r="F3919" s="8" t="s">
        <v>5</v>
      </c>
      <c r="G3919" s="18">
        <f>IFERROR(VLOOKUP(Table1[[#This Row],[Codigo_insumo]],BD_Insumos!$B:$E,4),"")</f>
        <v>34.610999999999997</v>
      </c>
      <c r="H3919" s="140">
        <v>1</v>
      </c>
      <c r="I3919" s="9"/>
      <c r="J3919" s="23">
        <f t="shared" si="61"/>
        <v>34.610999999999997</v>
      </c>
      <c r="K3919" s="22" t="str">
        <f>IF(I3919&lt;&gt;"",SUMIF(Table1[Codigo_servico],A3919,Table1[Subtotal_insumo]),"")</f>
        <v/>
      </c>
      <c r="L3919" s="18">
        <f>IF(Table1[[#This Row],[Ordem_insumos]]&lt;&gt;0,VLOOKUP(Table1[[#This Row],[Codigo_servico]],Preencher_Orcamento!$B:$D,3,FALSE)*Table1[[#This Row],[Qtde_insumo]],"")</f>
        <v>0</v>
      </c>
      <c r="M3919" s="18">
        <f>IF(Table1[[#This Row],[Ordem_insumos]]&lt;&gt;0,VLOOKUP(Table1[[#This Row],[Codigo_servico]],Preencher_Orcamento!$B:$D,3,FALSE)*Table1[[#This Row],[Subtotal_insumo]],"")</f>
        <v>0</v>
      </c>
    </row>
    <row r="3920" spans="1:13" x14ac:dyDescent="0.25">
      <c r="A3920" s="3">
        <v>90677</v>
      </c>
      <c r="B3920" s="125">
        <v>0</v>
      </c>
      <c r="C3920" s="131" t="s">
        <v>1182</v>
      </c>
      <c r="D3920" s="132"/>
      <c r="E3920" s="4"/>
      <c r="F3920" s="4"/>
      <c r="G3920" s="17" t="str">
        <f>IFERROR(VLOOKUP(Table1[[#This Row],[Codigo_insumo]],BD_Insumos!$B:$E,4),"")</f>
        <v/>
      </c>
      <c r="H3920" s="139"/>
      <c r="I3920" s="5" t="s">
        <v>5</v>
      </c>
      <c r="J3920" s="20" t="str">
        <f t="shared" si="61"/>
        <v/>
      </c>
      <c r="K3920" s="21">
        <f>IF(I3920&lt;&gt;"",SUMIF(Table1[Codigo_servico],A3920,Table1[Subtotal_insumo]),"")</f>
        <v>50.297454843838842</v>
      </c>
      <c r="L3920" s="17" t="str">
        <f>IF(Table1[[#This Row],[Ordem_insumos]]&lt;&gt;0,VLOOKUP(Table1[[#This Row],[Codigo_servico]],Preencher_Orcamento!$B:$D,3,FALSE)*Table1[[#This Row],[Qtde_insumo]],"")</f>
        <v/>
      </c>
      <c r="M3920" s="17" t="str">
        <f>IF(Table1[[#This Row],[Ordem_insumos]]&lt;&gt;0,VLOOKUP(Table1[[#This Row],[Codigo_servico]],Preencher_Orcamento!$B:$D,3,FALSE)*Table1[[#This Row],[Subtotal_insumo]],"")</f>
        <v/>
      </c>
    </row>
    <row r="3921" spans="1:13" ht="26.25" x14ac:dyDescent="0.25">
      <c r="A3921" s="6">
        <v>90677</v>
      </c>
      <c r="B3921" s="126">
        <v>1</v>
      </c>
      <c r="C3921" s="133"/>
      <c r="D3921" s="134">
        <v>54028</v>
      </c>
      <c r="E3921" s="7" t="s">
        <v>1182</v>
      </c>
      <c r="F3921" s="8" t="s">
        <v>5</v>
      </c>
      <c r="G3921" s="16">
        <f>IFERROR(VLOOKUP(Table1[[#This Row],[Codigo_insumo]],BD_Insumos!$B:$E,4),"")</f>
        <v>44.651299999999999</v>
      </c>
      <c r="H3921" s="140">
        <v>1</v>
      </c>
      <c r="I3921" s="9"/>
      <c r="J3921" s="22">
        <f t="shared" si="61"/>
        <v>44.651299999999999</v>
      </c>
      <c r="K3921" s="22" t="str">
        <f>IF(I3921&lt;&gt;"",SUMIF(Table1[Codigo_servico],A3921,Table1[Subtotal_insumo]),"")</f>
        <v/>
      </c>
      <c r="L3921" s="16">
        <f>IF(Table1[[#This Row],[Ordem_insumos]]&lt;&gt;0,VLOOKUP(Table1[[#This Row],[Codigo_servico]],Preencher_Orcamento!$B:$D,3,FALSE)*Table1[[#This Row],[Qtde_insumo]],"")</f>
        <v>0</v>
      </c>
      <c r="M3921" s="16">
        <f>IF(Table1[[#This Row],[Ordem_insumos]]&lt;&gt;0,VLOOKUP(Table1[[#This Row],[Codigo_servico]],Preencher_Orcamento!$B:$D,3,FALSE)*Table1[[#This Row],[Subtotal_insumo]],"")</f>
        <v>0</v>
      </c>
    </row>
    <row r="3922" spans="1:13" x14ac:dyDescent="0.25">
      <c r="A3922" s="6">
        <v>90677</v>
      </c>
      <c r="B3922" s="126">
        <v>2</v>
      </c>
      <c r="C3922" s="133"/>
      <c r="D3922" s="134">
        <v>2041</v>
      </c>
      <c r="E3922" s="7" t="s">
        <v>2192</v>
      </c>
      <c r="F3922" s="8" t="s">
        <v>2140</v>
      </c>
      <c r="G3922" s="18">
        <f>IFERROR(VLOOKUP(Table1[[#This Row],[Codigo_insumo]],BD_Insumos!$B:$E,4),"")</f>
        <v>18.820516146129485</v>
      </c>
      <c r="H3922" s="140">
        <v>0.3</v>
      </c>
      <c r="I3922" s="9"/>
      <c r="J3922" s="23">
        <f t="shared" si="61"/>
        <v>5.6461548438388451</v>
      </c>
      <c r="K3922" s="22" t="str">
        <f>IF(I3922&lt;&gt;"",SUMIF(Table1[Codigo_servico],A3922,Table1[Subtotal_insumo]),"")</f>
        <v/>
      </c>
      <c r="L3922" s="18">
        <f>IF(Table1[[#This Row],[Ordem_insumos]]&lt;&gt;0,VLOOKUP(Table1[[#This Row],[Codigo_servico]],Preencher_Orcamento!$B:$D,3,FALSE)*Table1[[#This Row],[Qtde_insumo]],"")</f>
        <v>0</v>
      </c>
      <c r="M3922" s="18">
        <f>IF(Table1[[#This Row],[Ordem_insumos]]&lt;&gt;0,VLOOKUP(Table1[[#This Row],[Codigo_servico]],Preencher_Orcamento!$B:$D,3,FALSE)*Table1[[#This Row],[Subtotal_insumo]],"")</f>
        <v>0</v>
      </c>
    </row>
    <row r="3923" spans="1:13" x14ac:dyDescent="0.25">
      <c r="A3923" s="3">
        <v>90678</v>
      </c>
      <c r="B3923" s="125">
        <v>0</v>
      </c>
      <c r="C3923" s="131" t="s">
        <v>1183</v>
      </c>
      <c r="D3923" s="132"/>
      <c r="E3923" s="4"/>
      <c r="F3923" s="4"/>
      <c r="G3923" s="17" t="str">
        <f>IFERROR(VLOOKUP(Table1[[#This Row],[Codigo_insumo]],BD_Insumos!$B:$E,4),"")</f>
        <v/>
      </c>
      <c r="H3923" s="139"/>
      <c r="I3923" s="5" t="s">
        <v>5</v>
      </c>
      <c r="J3923" s="20" t="str">
        <f t="shared" si="61"/>
        <v/>
      </c>
      <c r="K3923" s="21">
        <f>IF(I3923&lt;&gt;"",SUMIF(Table1[Codigo_servico],A3923,Table1[Subtotal_insumo]),"")</f>
        <v>104.64905484383884</v>
      </c>
      <c r="L3923" s="17" t="str">
        <f>IF(Table1[[#This Row],[Ordem_insumos]]&lt;&gt;0,VLOOKUP(Table1[[#This Row],[Codigo_servico]],Preencher_Orcamento!$B:$D,3,FALSE)*Table1[[#This Row],[Qtde_insumo]],"")</f>
        <v/>
      </c>
      <c r="M3923" s="17" t="str">
        <f>IF(Table1[[#This Row],[Ordem_insumos]]&lt;&gt;0,VLOOKUP(Table1[[#This Row],[Codigo_servico]],Preencher_Orcamento!$B:$D,3,FALSE)*Table1[[#This Row],[Subtotal_insumo]],"")</f>
        <v/>
      </c>
    </row>
    <row r="3924" spans="1:13" x14ac:dyDescent="0.25">
      <c r="A3924" s="6">
        <v>90678</v>
      </c>
      <c r="B3924" s="126">
        <v>1</v>
      </c>
      <c r="C3924" s="133"/>
      <c r="D3924" s="134">
        <v>2041</v>
      </c>
      <c r="E3924" s="7" t="s">
        <v>2192</v>
      </c>
      <c r="F3924" s="8" t="s">
        <v>2140</v>
      </c>
      <c r="G3924" s="16">
        <f>IFERROR(VLOOKUP(Table1[[#This Row],[Codigo_insumo]],BD_Insumos!$B:$E,4),"")</f>
        <v>18.820516146129485</v>
      </c>
      <c r="H3924" s="140">
        <v>0.3</v>
      </c>
      <c r="I3924" s="9"/>
      <c r="J3924" s="22">
        <f t="shared" si="61"/>
        <v>5.6461548438388451</v>
      </c>
      <c r="K3924" s="22" t="str">
        <f>IF(I3924&lt;&gt;"",SUMIF(Table1[Codigo_servico],A3924,Table1[Subtotal_insumo]),"")</f>
        <v/>
      </c>
      <c r="L3924" s="16">
        <f>IF(Table1[[#This Row],[Ordem_insumos]]&lt;&gt;0,VLOOKUP(Table1[[#This Row],[Codigo_servico]],Preencher_Orcamento!$B:$D,3,FALSE)*Table1[[#This Row],[Qtde_insumo]],"")</f>
        <v>0</v>
      </c>
      <c r="M3924" s="16">
        <f>IF(Table1[[#This Row],[Ordem_insumos]]&lt;&gt;0,VLOOKUP(Table1[[#This Row],[Codigo_servico]],Preencher_Orcamento!$B:$D,3,FALSE)*Table1[[#This Row],[Subtotal_insumo]],"")</f>
        <v>0</v>
      </c>
    </row>
    <row r="3925" spans="1:13" ht="26.25" x14ac:dyDescent="0.25">
      <c r="A3925" s="6">
        <v>90678</v>
      </c>
      <c r="B3925" s="126">
        <v>2</v>
      </c>
      <c r="C3925" s="133"/>
      <c r="D3925" s="134">
        <v>54030</v>
      </c>
      <c r="E3925" s="7" t="s">
        <v>1183</v>
      </c>
      <c r="F3925" s="8" t="s">
        <v>5</v>
      </c>
      <c r="G3925" s="18">
        <f>IFERROR(VLOOKUP(Table1[[#This Row],[Codigo_insumo]],BD_Insumos!$B:$E,4),"")</f>
        <v>99.002899999999997</v>
      </c>
      <c r="H3925" s="140">
        <v>1</v>
      </c>
      <c r="I3925" s="9"/>
      <c r="J3925" s="23">
        <f t="shared" si="61"/>
        <v>99.002899999999997</v>
      </c>
      <c r="K3925" s="22" t="str">
        <f>IF(I3925&lt;&gt;"",SUMIF(Table1[Codigo_servico],A3925,Table1[Subtotal_insumo]),"")</f>
        <v/>
      </c>
      <c r="L3925" s="18">
        <f>IF(Table1[[#This Row],[Ordem_insumos]]&lt;&gt;0,VLOOKUP(Table1[[#This Row],[Codigo_servico]],Preencher_Orcamento!$B:$D,3,FALSE)*Table1[[#This Row],[Qtde_insumo]],"")</f>
        <v>0</v>
      </c>
      <c r="M3925" s="18">
        <f>IF(Table1[[#This Row],[Ordem_insumos]]&lt;&gt;0,VLOOKUP(Table1[[#This Row],[Codigo_servico]],Preencher_Orcamento!$B:$D,3,FALSE)*Table1[[#This Row],[Subtotal_insumo]],"")</f>
        <v>0</v>
      </c>
    </row>
    <row r="3926" spans="1:13" x14ac:dyDescent="0.25">
      <c r="A3926" s="3">
        <v>90679</v>
      </c>
      <c r="B3926" s="125">
        <v>0</v>
      </c>
      <c r="C3926" s="131" t="s">
        <v>1184</v>
      </c>
      <c r="D3926" s="132"/>
      <c r="E3926" s="4"/>
      <c r="F3926" s="4"/>
      <c r="G3926" s="17" t="str">
        <f>IFERROR(VLOOKUP(Table1[[#This Row],[Codigo_insumo]],BD_Insumos!$B:$E,4),"")</f>
        <v/>
      </c>
      <c r="H3926" s="139"/>
      <c r="I3926" s="5" t="s">
        <v>5</v>
      </c>
      <c r="J3926" s="20" t="str">
        <f t="shared" si="61"/>
        <v/>
      </c>
      <c r="K3926" s="21">
        <f>IF(I3926&lt;&gt;"",SUMIF(Table1[Codigo_servico],A3926,Table1[Subtotal_insumo]),"")</f>
        <v>285.30718612889967</v>
      </c>
      <c r="L3926" s="17" t="str">
        <f>IF(Table1[[#This Row],[Ordem_insumos]]&lt;&gt;0,VLOOKUP(Table1[[#This Row],[Codigo_servico]],Preencher_Orcamento!$B:$D,3,FALSE)*Table1[[#This Row],[Qtde_insumo]],"")</f>
        <v/>
      </c>
      <c r="M3926" s="17" t="str">
        <f>IF(Table1[[#This Row],[Ordem_insumos]]&lt;&gt;0,VLOOKUP(Table1[[#This Row],[Codigo_servico]],Preencher_Orcamento!$B:$D,3,FALSE)*Table1[[#This Row],[Subtotal_insumo]],"")</f>
        <v/>
      </c>
    </row>
    <row r="3927" spans="1:13" x14ac:dyDescent="0.25">
      <c r="A3927" s="6">
        <v>90679</v>
      </c>
      <c r="B3927" s="126">
        <v>1</v>
      </c>
      <c r="C3927" s="133"/>
      <c r="D3927" s="134">
        <v>2041</v>
      </c>
      <c r="E3927" s="7" t="s">
        <v>2192</v>
      </c>
      <c r="F3927" s="8" t="s">
        <v>2140</v>
      </c>
      <c r="G3927" s="16">
        <f>IFERROR(VLOOKUP(Table1[[#This Row],[Codigo_insumo]],BD_Insumos!$B:$E,4),"")</f>
        <v>18.820516146129485</v>
      </c>
      <c r="H3927" s="140">
        <v>2.5</v>
      </c>
      <c r="I3927" s="9"/>
      <c r="J3927" s="22">
        <f t="shared" si="61"/>
        <v>47.051290365323709</v>
      </c>
      <c r="K3927" s="22" t="str">
        <f>IF(I3927&lt;&gt;"",SUMIF(Table1[Codigo_servico],A3927,Table1[Subtotal_insumo]),"")</f>
        <v/>
      </c>
      <c r="L3927" s="16">
        <f>IF(Table1[[#This Row],[Ordem_insumos]]&lt;&gt;0,VLOOKUP(Table1[[#This Row],[Codigo_servico]],Preencher_Orcamento!$B:$D,3,FALSE)*Table1[[#This Row],[Qtde_insumo]],"")</f>
        <v>0</v>
      </c>
      <c r="M3927" s="16">
        <f>IF(Table1[[#This Row],[Ordem_insumos]]&lt;&gt;0,VLOOKUP(Table1[[#This Row],[Codigo_servico]],Preencher_Orcamento!$B:$D,3,FALSE)*Table1[[#This Row],[Subtotal_insumo]],"")</f>
        <v>0</v>
      </c>
    </row>
    <row r="3928" spans="1:13" x14ac:dyDescent="0.25">
      <c r="A3928" s="6">
        <v>90679</v>
      </c>
      <c r="B3928" s="126">
        <v>2</v>
      </c>
      <c r="C3928" s="133"/>
      <c r="D3928" s="134">
        <v>2044</v>
      </c>
      <c r="E3928" s="7" t="s">
        <v>2193</v>
      </c>
      <c r="F3928" s="8" t="s">
        <v>2140</v>
      </c>
      <c r="G3928" s="16">
        <f>IFERROR(VLOOKUP(Table1[[#This Row],[Codigo_insumo]],BD_Insumos!$B:$E,4),"")</f>
        <v>13.596734305430379</v>
      </c>
      <c r="H3928" s="140">
        <v>2.5</v>
      </c>
      <c r="I3928" s="9"/>
      <c r="J3928" s="22">
        <f t="shared" si="61"/>
        <v>33.991835763575949</v>
      </c>
      <c r="K3928" s="22" t="str">
        <f>IF(I3928&lt;&gt;"",SUMIF(Table1[Codigo_servico],A3928,Table1[Subtotal_insumo]),"")</f>
        <v/>
      </c>
      <c r="L3928" s="16">
        <f>IF(Table1[[#This Row],[Ordem_insumos]]&lt;&gt;0,VLOOKUP(Table1[[#This Row],[Codigo_servico]],Preencher_Orcamento!$B:$D,3,FALSE)*Table1[[#This Row],[Qtde_insumo]],"")</f>
        <v>0</v>
      </c>
      <c r="M3928" s="16">
        <f>IF(Table1[[#This Row],[Ordem_insumos]]&lt;&gt;0,VLOOKUP(Table1[[#This Row],[Codigo_servico]],Preencher_Orcamento!$B:$D,3,FALSE)*Table1[[#This Row],[Subtotal_insumo]],"")</f>
        <v>0</v>
      </c>
    </row>
    <row r="3929" spans="1:13" ht="26.25" x14ac:dyDescent="0.25">
      <c r="A3929" s="6">
        <v>90679</v>
      </c>
      <c r="B3929" s="126">
        <v>3</v>
      </c>
      <c r="C3929" s="133"/>
      <c r="D3929" s="134">
        <v>54031</v>
      </c>
      <c r="E3929" s="7" t="s">
        <v>1184</v>
      </c>
      <c r="F3929" s="8" t="s">
        <v>5</v>
      </c>
      <c r="G3929" s="18">
        <f>IFERROR(VLOOKUP(Table1[[#This Row],[Codigo_insumo]],BD_Insumos!$B:$E,4),"")</f>
        <v>194.53720000000001</v>
      </c>
      <c r="H3929" s="140">
        <v>1.05</v>
      </c>
      <c r="I3929" s="9"/>
      <c r="J3929" s="23">
        <f t="shared" si="61"/>
        <v>204.26406000000003</v>
      </c>
      <c r="K3929" s="22" t="str">
        <f>IF(I3929&lt;&gt;"",SUMIF(Table1[Codigo_servico],A3929,Table1[Subtotal_insumo]),"")</f>
        <v/>
      </c>
      <c r="L3929" s="18">
        <f>IF(Table1[[#This Row],[Ordem_insumos]]&lt;&gt;0,VLOOKUP(Table1[[#This Row],[Codigo_servico]],Preencher_Orcamento!$B:$D,3,FALSE)*Table1[[#This Row],[Qtde_insumo]],"")</f>
        <v>0</v>
      </c>
      <c r="M3929" s="18">
        <f>IF(Table1[[#This Row],[Ordem_insumos]]&lt;&gt;0,VLOOKUP(Table1[[#This Row],[Codigo_servico]],Preencher_Orcamento!$B:$D,3,FALSE)*Table1[[#This Row],[Subtotal_insumo]],"")</f>
        <v>0</v>
      </c>
    </row>
    <row r="3930" spans="1:13" x14ac:dyDescent="0.25">
      <c r="A3930" s="3">
        <v>90680</v>
      </c>
      <c r="B3930" s="125">
        <v>0</v>
      </c>
      <c r="C3930" s="131" t="s">
        <v>1185</v>
      </c>
      <c r="D3930" s="132"/>
      <c r="E3930" s="4"/>
      <c r="F3930" s="4"/>
      <c r="G3930" s="17" t="str">
        <f>IFERROR(VLOOKUP(Table1[[#This Row],[Codigo_insumo]],BD_Insumos!$B:$E,4),"")</f>
        <v/>
      </c>
      <c r="H3930" s="139"/>
      <c r="I3930" s="5" t="s">
        <v>5</v>
      </c>
      <c r="J3930" s="20" t="str">
        <f t="shared" si="61"/>
        <v/>
      </c>
      <c r="K3930" s="21">
        <f>IF(I3930&lt;&gt;"",SUMIF(Table1[Codigo_servico],A3930,Table1[Subtotal_insumo]),"")</f>
        <v>386.39466874178964</v>
      </c>
      <c r="L3930" s="17" t="str">
        <f>IF(Table1[[#This Row],[Ordem_insumos]]&lt;&gt;0,VLOOKUP(Table1[[#This Row],[Codigo_servico]],Preencher_Orcamento!$B:$D,3,FALSE)*Table1[[#This Row],[Qtde_insumo]],"")</f>
        <v/>
      </c>
      <c r="M3930" s="17" t="str">
        <f>IF(Table1[[#This Row],[Ordem_insumos]]&lt;&gt;0,VLOOKUP(Table1[[#This Row],[Codigo_servico]],Preencher_Orcamento!$B:$D,3,FALSE)*Table1[[#This Row],[Subtotal_insumo]],"")</f>
        <v/>
      </c>
    </row>
    <row r="3931" spans="1:13" x14ac:dyDescent="0.25">
      <c r="A3931" s="6">
        <v>90680</v>
      </c>
      <c r="B3931" s="126">
        <v>1</v>
      </c>
      <c r="C3931" s="133"/>
      <c r="D3931" s="134">
        <v>2041</v>
      </c>
      <c r="E3931" s="7" t="s">
        <v>2192</v>
      </c>
      <c r="F3931" s="8" t="s">
        <v>2140</v>
      </c>
      <c r="G3931" s="16">
        <f>IFERROR(VLOOKUP(Table1[[#This Row],[Codigo_insumo]],BD_Insumos!$B:$E,4),"")</f>
        <v>18.820516146129485</v>
      </c>
      <c r="H3931" s="140">
        <v>2.75</v>
      </c>
      <c r="I3931" s="9"/>
      <c r="J3931" s="22">
        <f t="shared" si="61"/>
        <v>51.756419401856085</v>
      </c>
      <c r="K3931" s="22" t="str">
        <f>IF(I3931&lt;&gt;"",SUMIF(Table1[Codigo_servico],A3931,Table1[Subtotal_insumo]),"")</f>
        <v/>
      </c>
      <c r="L3931" s="16">
        <f>IF(Table1[[#This Row],[Ordem_insumos]]&lt;&gt;0,VLOOKUP(Table1[[#This Row],[Codigo_servico]],Preencher_Orcamento!$B:$D,3,FALSE)*Table1[[#This Row],[Qtde_insumo]],"")</f>
        <v>0</v>
      </c>
      <c r="M3931" s="16">
        <f>IF(Table1[[#This Row],[Ordem_insumos]]&lt;&gt;0,VLOOKUP(Table1[[#This Row],[Codigo_servico]],Preencher_Orcamento!$B:$D,3,FALSE)*Table1[[#This Row],[Subtotal_insumo]],"")</f>
        <v>0</v>
      </c>
    </row>
    <row r="3932" spans="1:13" x14ac:dyDescent="0.25">
      <c r="A3932" s="6">
        <v>90680</v>
      </c>
      <c r="B3932" s="126">
        <v>2</v>
      </c>
      <c r="C3932" s="133"/>
      <c r="D3932" s="134">
        <v>2044</v>
      </c>
      <c r="E3932" s="7" t="s">
        <v>2193</v>
      </c>
      <c r="F3932" s="8" t="s">
        <v>2140</v>
      </c>
      <c r="G3932" s="16">
        <f>IFERROR(VLOOKUP(Table1[[#This Row],[Codigo_insumo]],BD_Insumos!$B:$E,4),"")</f>
        <v>13.596734305430379</v>
      </c>
      <c r="H3932" s="140">
        <v>2.75</v>
      </c>
      <c r="I3932" s="9"/>
      <c r="J3932" s="22">
        <f t="shared" si="61"/>
        <v>37.391019339933543</v>
      </c>
      <c r="K3932" s="22" t="str">
        <f>IF(I3932&lt;&gt;"",SUMIF(Table1[Codigo_servico],A3932,Table1[Subtotal_insumo]),"")</f>
        <v/>
      </c>
      <c r="L3932" s="16">
        <f>IF(Table1[[#This Row],[Ordem_insumos]]&lt;&gt;0,VLOOKUP(Table1[[#This Row],[Codigo_servico]],Preencher_Orcamento!$B:$D,3,FALSE)*Table1[[#This Row],[Qtde_insumo]],"")</f>
        <v>0</v>
      </c>
      <c r="M3932" s="16">
        <f>IF(Table1[[#This Row],[Ordem_insumos]]&lt;&gt;0,VLOOKUP(Table1[[#This Row],[Codigo_servico]],Preencher_Orcamento!$B:$D,3,FALSE)*Table1[[#This Row],[Subtotal_insumo]],"")</f>
        <v>0</v>
      </c>
    </row>
    <row r="3933" spans="1:13" ht="26.25" x14ac:dyDescent="0.25">
      <c r="A3933" s="6">
        <v>90680</v>
      </c>
      <c r="B3933" s="126">
        <v>3</v>
      </c>
      <c r="C3933" s="133"/>
      <c r="D3933" s="134">
        <v>54032</v>
      </c>
      <c r="E3933" s="7" t="s">
        <v>1185</v>
      </c>
      <c r="F3933" s="8" t="s">
        <v>5</v>
      </c>
      <c r="G3933" s="18">
        <f>IFERROR(VLOOKUP(Table1[[#This Row],[Codigo_insumo]],BD_Insumos!$B:$E,4),"")</f>
        <v>283.0926</v>
      </c>
      <c r="H3933" s="140">
        <v>1.05</v>
      </c>
      <c r="I3933" s="9"/>
      <c r="J3933" s="23">
        <f t="shared" si="61"/>
        <v>297.24723</v>
      </c>
      <c r="K3933" s="22" t="str">
        <f>IF(I3933&lt;&gt;"",SUMIF(Table1[Codigo_servico],A3933,Table1[Subtotal_insumo]),"")</f>
        <v/>
      </c>
      <c r="L3933" s="18">
        <f>IF(Table1[[#This Row],[Ordem_insumos]]&lt;&gt;0,VLOOKUP(Table1[[#This Row],[Codigo_servico]],Preencher_Orcamento!$B:$D,3,FALSE)*Table1[[#This Row],[Qtde_insumo]],"")</f>
        <v>0</v>
      </c>
      <c r="M3933" s="18">
        <f>IF(Table1[[#This Row],[Ordem_insumos]]&lt;&gt;0,VLOOKUP(Table1[[#This Row],[Codigo_servico]],Preencher_Orcamento!$B:$D,3,FALSE)*Table1[[#This Row],[Subtotal_insumo]],"")</f>
        <v>0</v>
      </c>
    </row>
    <row r="3934" spans="1:13" x14ac:dyDescent="0.25">
      <c r="A3934" s="3">
        <v>90681</v>
      </c>
      <c r="B3934" s="125">
        <v>0</v>
      </c>
      <c r="C3934" s="131" t="s">
        <v>1186</v>
      </c>
      <c r="D3934" s="132"/>
      <c r="E3934" s="4"/>
      <c r="F3934" s="4"/>
      <c r="G3934" s="17" t="str">
        <f>IFERROR(VLOOKUP(Table1[[#This Row],[Codigo_insumo]],BD_Insumos!$B:$E,4),"")</f>
        <v/>
      </c>
      <c r="H3934" s="139"/>
      <c r="I3934" s="5" t="s">
        <v>5</v>
      </c>
      <c r="J3934" s="20" t="str">
        <f t="shared" si="61"/>
        <v/>
      </c>
      <c r="K3934" s="21">
        <f>IF(I3934&lt;&gt;"",SUMIF(Table1[Codigo_servico],A3934,Table1[Subtotal_insumo]),"")</f>
        <v>462.59085135467961</v>
      </c>
      <c r="L3934" s="17" t="str">
        <f>IF(Table1[[#This Row],[Ordem_insumos]]&lt;&gt;0,VLOOKUP(Table1[[#This Row],[Codigo_servico]],Preencher_Orcamento!$B:$D,3,FALSE)*Table1[[#This Row],[Qtde_insumo]],"")</f>
        <v/>
      </c>
      <c r="M3934" s="17" t="str">
        <f>IF(Table1[[#This Row],[Ordem_insumos]]&lt;&gt;0,VLOOKUP(Table1[[#This Row],[Codigo_servico]],Preencher_Orcamento!$B:$D,3,FALSE)*Table1[[#This Row],[Subtotal_insumo]],"")</f>
        <v/>
      </c>
    </row>
    <row r="3935" spans="1:13" x14ac:dyDescent="0.25">
      <c r="A3935" s="6">
        <v>90681</v>
      </c>
      <c r="B3935" s="126">
        <v>1</v>
      </c>
      <c r="C3935" s="133"/>
      <c r="D3935" s="134">
        <v>2041</v>
      </c>
      <c r="E3935" s="7" t="s">
        <v>2192</v>
      </c>
      <c r="F3935" s="8" t="s">
        <v>2140</v>
      </c>
      <c r="G3935" s="16">
        <f>IFERROR(VLOOKUP(Table1[[#This Row],[Codigo_insumo]],BD_Insumos!$B:$E,4),"")</f>
        <v>18.820516146129485</v>
      </c>
      <c r="H3935" s="140">
        <v>3</v>
      </c>
      <c r="I3935" s="9"/>
      <c r="J3935" s="22">
        <f t="shared" si="61"/>
        <v>56.461548438388455</v>
      </c>
      <c r="K3935" s="22" t="str">
        <f>IF(I3935&lt;&gt;"",SUMIF(Table1[Codigo_servico],A3935,Table1[Subtotal_insumo]),"")</f>
        <v/>
      </c>
      <c r="L3935" s="16">
        <f>IF(Table1[[#This Row],[Ordem_insumos]]&lt;&gt;0,VLOOKUP(Table1[[#This Row],[Codigo_servico]],Preencher_Orcamento!$B:$D,3,FALSE)*Table1[[#This Row],[Qtde_insumo]],"")</f>
        <v>0</v>
      </c>
      <c r="M3935" s="16">
        <f>IF(Table1[[#This Row],[Ordem_insumos]]&lt;&gt;0,VLOOKUP(Table1[[#This Row],[Codigo_servico]],Preencher_Orcamento!$B:$D,3,FALSE)*Table1[[#This Row],[Subtotal_insumo]],"")</f>
        <v>0</v>
      </c>
    </row>
    <row r="3936" spans="1:13" x14ac:dyDescent="0.25">
      <c r="A3936" s="6">
        <v>90681</v>
      </c>
      <c r="B3936" s="126">
        <v>2</v>
      </c>
      <c r="C3936" s="133"/>
      <c r="D3936" s="134">
        <v>2044</v>
      </c>
      <c r="E3936" s="7" t="s">
        <v>2193</v>
      </c>
      <c r="F3936" s="8" t="s">
        <v>2140</v>
      </c>
      <c r="G3936" s="16">
        <f>IFERROR(VLOOKUP(Table1[[#This Row],[Codigo_insumo]],BD_Insumos!$B:$E,4),"")</f>
        <v>13.596734305430379</v>
      </c>
      <c r="H3936" s="140">
        <v>3</v>
      </c>
      <c r="I3936" s="9"/>
      <c r="J3936" s="22">
        <f t="shared" si="61"/>
        <v>40.790202916291136</v>
      </c>
      <c r="K3936" s="22" t="str">
        <f>IF(I3936&lt;&gt;"",SUMIF(Table1[Codigo_servico],A3936,Table1[Subtotal_insumo]),"")</f>
        <v/>
      </c>
      <c r="L3936" s="16">
        <f>IF(Table1[[#This Row],[Ordem_insumos]]&lt;&gt;0,VLOOKUP(Table1[[#This Row],[Codigo_servico]],Preencher_Orcamento!$B:$D,3,FALSE)*Table1[[#This Row],[Qtde_insumo]],"")</f>
        <v>0</v>
      </c>
      <c r="M3936" s="16">
        <f>IF(Table1[[#This Row],[Ordem_insumos]]&lt;&gt;0,VLOOKUP(Table1[[#This Row],[Codigo_servico]],Preencher_Orcamento!$B:$D,3,FALSE)*Table1[[#This Row],[Subtotal_insumo]],"")</f>
        <v>0</v>
      </c>
    </row>
    <row r="3937" spans="1:13" ht="26.25" x14ac:dyDescent="0.25">
      <c r="A3937" s="6">
        <v>90681</v>
      </c>
      <c r="B3937" s="126">
        <v>3</v>
      </c>
      <c r="C3937" s="133"/>
      <c r="D3937" s="134">
        <v>54033</v>
      </c>
      <c r="E3937" s="7" t="s">
        <v>1186</v>
      </c>
      <c r="F3937" s="8" t="s">
        <v>5</v>
      </c>
      <c r="G3937" s="18">
        <f>IFERROR(VLOOKUP(Table1[[#This Row],[Codigo_insumo]],BD_Insumos!$B:$E,4),"")</f>
        <v>347.94200000000001</v>
      </c>
      <c r="H3937" s="140">
        <v>1.05</v>
      </c>
      <c r="I3937" s="9"/>
      <c r="J3937" s="23">
        <f t="shared" si="61"/>
        <v>365.33910000000003</v>
      </c>
      <c r="K3937" s="22" t="str">
        <f>IF(I3937&lt;&gt;"",SUMIF(Table1[Codigo_servico],A3937,Table1[Subtotal_insumo]),"")</f>
        <v/>
      </c>
      <c r="L3937" s="18">
        <f>IF(Table1[[#This Row],[Ordem_insumos]]&lt;&gt;0,VLOOKUP(Table1[[#This Row],[Codigo_servico]],Preencher_Orcamento!$B:$D,3,FALSE)*Table1[[#This Row],[Qtde_insumo]],"")</f>
        <v>0</v>
      </c>
      <c r="M3937" s="18">
        <f>IF(Table1[[#This Row],[Ordem_insumos]]&lt;&gt;0,VLOOKUP(Table1[[#This Row],[Codigo_servico]],Preencher_Orcamento!$B:$D,3,FALSE)*Table1[[#This Row],[Subtotal_insumo]],"")</f>
        <v>0</v>
      </c>
    </row>
    <row r="3938" spans="1:13" x14ac:dyDescent="0.25">
      <c r="A3938" s="3">
        <v>90682</v>
      </c>
      <c r="B3938" s="125">
        <v>0</v>
      </c>
      <c r="C3938" s="131" t="s">
        <v>1187</v>
      </c>
      <c r="D3938" s="132"/>
      <c r="E3938" s="4"/>
      <c r="F3938" s="4"/>
      <c r="G3938" s="17" t="str">
        <f>IFERROR(VLOOKUP(Table1[[#This Row],[Codigo_insumo]],BD_Insumos!$B:$E,4),"")</f>
        <v/>
      </c>
      <c r="H3938" s="139"/>
      <c r="I3938" s="5" t="s">
        <v>5</v>
      </c>
      <c r="J3938" s="20" t="str">
        <f t="shared" si="61"/>
        <v/>
      </c>
      <c r="K3938" s="21">
        <f>IF(I3938&lt;&gt;"",SUMIF(Table1[Codigo_servico],A3938,Table1[Subtotal_insumo]),"")</f>
        <v>575.81139158045949</v>
      </c>
      <c r="L3938" s="17" t="str">
        <f>IF(Table1[[#This Row],[Ordem_insumos]]&lt;&gt;0,VLOOKUP(Table1[[#This Row],[Codigo_servico]],Preencher_Orcamento!$B:$D,3,FALSE)*Table1[[#This Row],[Qtde_insumo]],"")</f>
        <v/>
      </c>
      <c r="M3938" s="17" t="str">
        <f>IF(Table1[[#This Row],[Ordem_insumos]]&lt;&gt;0,VLOOKUP(Table1[[#This Row],[Codigo_servico]],Preencher_Orcamento!$B:$D,3,FALSE)*Table1[[#This Row],[Subtotal_insumo]],"")</f>
        <v/>
      </c>
    </row>
    <row r="3939" spans="1:13" x14ac:dyDescent="0.25">
      <c r="A3939" s="6">
        <v>90682</v>
      </c>
      <c r="B3939" s="126">
        <v>1</v>
      </c>
      <c r="C3939" s="133"/>
      <c r="D3939" s="134">
        <v>2041</v>
      </c>
      <c r="E3939" s="7" t="s">
        <v>2192</v>
      </c>
      <c r="F3939" s="8" t="s">
        <v>2140</v>
      </c>
      <c r="G3939" s="16">
        <f>IFERROR(VLOOKUP(Table1[[#This Row],[Codigo_insumo]],BD_Insumos!$B:$E,4),"")</f>
        <v>18.820516146129485</v>
      </c>
      <c r="H3939" s="140">
        <v>3.5</v>
      </c>
      <c r="I3939" s="9"/>
      <c r="J3939" s="22">
        <f t="shared" si="61"/>
        <v>65.871806511453201</v>
      </c>
      <c r="K3939" s="22" t="str">
        <f>IF(I3939&lt;&gt;"",SUMIF(Table1[Codigo_servico],A3939,Table1[Subtotal_insumo]),"")</f>
        <v/>
      </c>
      <c r="L3939" s="16">
        <f>IF(Table1[[#This Row],[Ordem_insumos]]&lt;&gt;0,VLOOKUP(Table1[[#This Row],[Codigo_servico]],Preencher_Orcamento!$B:$D,3,FALSE)*Table1[[#This Row],[Qtde_insumo]],"")</f>
        <v>0</v>
      </c>
      <c r="M3939" s="16">
        <f>IF(Table1[[#This Row],[Ordem_insumos]]&lt;&gt;0,VLOOKUP(Table1[[#This Row],[Codigo_servico]],Preencher_Orcamento!$B:$D,3,FALSE)*Table1[[#This Row],[Subtotal_insumo]],"")</f>
        <v>0</v>
      </c>
    </row>
    <row r="3940" spans="1:13" x14ac:dyDescent="0.25">
      <c r="A3940" s="6">
        <v>90682</v>
      </c>
      <c r="B3940" s="126">
        <v>2</v>
      </c>
      <c r="C3940" s="133"/>
      <c r="D3940" s="134">
        <v>2044</v>
      </c>
      <c r="E3940" s="7" t="s">
        <v>2193</v>
      </c>
      <c r="F3940" s="8" t="s">
        <v>2140</v>
      </c>
      <c r="G3940" s="16">
        <f>IFERROR(VLOOKUP(Table1[[#This Row],[Codigo_insumo]],BD_Insumos!$B:$E,4),"")</f>
        <v>13.596734305430379</v>
      </c>
      <c r="H3940" s="140">
        <v>3.5</v>
      </c>
      <c r="I3940" s="9"/>
      <c r="J3940" s="22">
        <f t="shared" si="61"/>
        <v>47.58857006900633</v>
      </c>
      <c r="K3940" s="22" t="str">
        <f>IF(I3940&lt;&gt;"",SUMIF(Table1[Codigo_servico],A3940,Table1[Subtotal_insumo]),"")</f>
        <v/>
      </c>
      <c r="L3940" s="16">
        <f>IF(Table1[[#This Row],[Ordem_insumos]]&lt;&gt;0,VLOOKUP(Table1[[#This Row],[Codigo_servico]],Preencher_Orcamento!$B:$D,3,FALSE)*Table1[[#This Row],[Qtde_insumo]],"")</f>
        <v>0</v>
      </c>
      <c r="M3940" s="16">
        <f>IF(Table1[[#This Row],[Ordem_insumos]]&lt;&gt;0,VLOOKUP(Table1[[#This Row],[Codigo_servico]],Preencher_Orcamento!$B:$D,3,FALSE)*Table1[[#This Row],[Subtotal_insumo]],"")</f>
        <v>0</v>
      </c>
    </row>
    <row r="3941" spans="1:13" ht="26.25" x14ac:dyDescent="0.25">
      <c r="A3941" s="6">
        <v>90682</v>
      </c>
      <c r="B3941" s="126">
        <v>3</v>
      </c>
      <c r="C3941" s="133"/>
      <c r="D3941" s="134">
        <v>54034</v>
      </c>
      <c r="E3941" s="7" t="s">
        <v>1187</v>
      </c>
      <c r="F3941" s="8" t="s">
        <v>5</v>
      </c>
      <c r="G3941" s="18">
        <f>IFERROR(VLOOKUP(Table1[[#This Row],[Codigo_insumo]],BD_Insumos!$B:$E,4),"")</f>
        <v>440.33429999999998</v>
      </c>
      <c r="H3941" s="140">
        <v>1.05</v>
      </c>
      <c r="I3941" s="9"/>
      <c r="J3941" s="23">
        <f t="shared" si="61"/>
        <v>462.35101500000002</v>
      </c>
      <c r="K3941" s="22" t="str">
        <f>IF(I3941&lt;&gt;"",SUMIF(Table1[Codigo_servico],A3941,Table1[Subtotal_insumo]),"")</f>
        <v/>
      </c>
      <c r="L3941" s="18">
        <f>IF(Table1[[#This Row],[Ordem_insumos]]&lt;&gt;0,VLOOKUP(Table1[[#This Row],[Codigo_servico]],Preencher_Orcamento!$B:$D,3,FALSE)*Table1[[#This Row],[Qtde_insumo]],"")</f>
        <v>0</v>
      </c>
      <c r="M3941" s="18">
        <f>IF(Table1[[#This Row],[Ordem_insumos]]&lt;&gt;0,VLOOKUP(Table1[[#This Row],[Codigo_servico]],Preencher_Orcamento!$B:$D,3,FALSE)*Table1[[#This Row],[Subtotal_insumo]],"")</f>
        <v>0</v>
      </c>
    </row>
    <row r="3942" spans="1:13" x14ac:dyDescent="0.25">
      <c r="A3942" s="3">
        <v>90683</v>
      </c>
      <c r="B3942" s="125">
        <v>0</v>
      </c>
      <c r="C3942" s="131" t="s">
        <v>3153</v>
      </c>
      <c r="D3942" s="132"/>
      <c r="E3942" s="4"/>
      <c r="F3942" s="4"/>
      <c r="G3942" s="17" t="str">
        <f>IFERROR(VLOOKUP(Table1[[#This Row],[Codigo_insumo]],BD_Insumos!$B:$E,4),"")</f>
        <v/>
      </c>
      <c r="H3942" s="139"/>
      <c r="I3942" s="5" t="s">
        <v>5</v>
      </c>
      <c r="J3942" s="20" t="str">
        <f t="shared" si="61"/>
        <v/>
      </c>
      <c r="K3942" s="21">
        <f>IF(I3942&lt;&gt;"",SUMIF(Table1[Codigo_servico],A3942,Table1[Subtotal_insumo]),"")</f>
        <v>618.68319919334954</v>
      </c>
      <c r="L3942" s="17" t="str">
        <f>IF(Table1[[#This Row],[Ordem_insumos]]&lt;&gt;0,VLOOKUP(Table1[[#This Row],[Codigo_servico]],Preencher_Orcamento!$B:$D,3,FALSE)*Table1[[#This Row],[Qtde_insumo]],"")</f>
        <v/>
      </c>
      <c r="M3942" s="17" t="str">
        <f>IF(Table1[[#This Row],[Ordem_insumos]]&lt;&gt;0,VLOOKUP(Table1[[#This Row],[Codigo_servico]],Preencher_Orcamento!$B:$D,3,FALSE)*Table1[[#This Row],[Subtotal_insumo]],"")</f>
        <v/>
      </c>
    </row>
    <row r="3943" spans="1:13" x14ac:dyDescent="0.25">
      <c r="A3943" s="6">
        <v>90683</v>
      </c>
      <c r="B3943" s="126">
        <v>1</v>
      </c>
      <c r="C3943" s="133"/>
      <c r="D3943" s="134">
        <v>2041</v>
      </c>
      <c r="E3943" s="7" t="s">
        <v>2192</v>
      </c>
      <c r="F3943" s="8" t="s">
        <v>2140</v>
      </c>
      <c r="G3943" s="16">
        <f>IFERROR(VLOOKUP(Table1[[#This Row],[Codigo_insumo]],BD_Insumos!$B:$E,4),"")</f>
        <v>18.820516146129485</v>
      </c>
      <c r="H3943" s="140">
        <v>3.75</v>
      </c>
      <c r="I3943" s="9"/>
      <c r="J3943" s="22">
        <f t="shared" si="61"/>
        <v>70.57693554798557</v>
      </c>
      <c r="K3943" s="22" t="str">
        <f>IF(I3943&lt;&gt;"",SUMIF(Table1[Codigo_servico],A3943,Table1[Subtotal_insumo]),"")</f>
        <v/>
      </c>
      <c r="L3943" s="16">
        <f>IF(Table1[[#This Row],[Ordem_insumos]]&lt;&gt;0,VLOOKUP(Table1[[#This Row],[Codigo_servico]],Preencher_Orcamento!$B:$D,3,FALSE)*Table1[[#This Row],[Qtde_insumo]],"")</f>
        <v>0</v>
      </c>
      <c r="M3943" s="16">
        <f>IF(Table1[[#This Row],[Ordem_insumos]]&lt;&gt;0,VLOOKUP(Table1[[#This Row],[Codigo_servico]],Preencher_Orcamento!$B:$D,3,FALSE)*Table1[[#This Row],[Subtotal_insumo]],"")</f>
        <v>0</v>
      </c>
    </row>
    <row r="3944" spans="1:13" x14ac:dyDescent="0.25">
      <c r="A3944" s="6">
        <v>90683</v>
      </c>
      <c r="B3944" s="126">
        <v>2</v>
      </c>
      <c r="C3944" s="133"/>
      <c r="D3944" s="134">
        <v>2044</v>
      </c>
      <c r="E3944" s="7" t="s">
        <v>2193</v>
      </c>
      <c r="F3944" s="8" t="s">
        <v>2140</v>
      </c>
      <c r="G3944" s="16">
        <f>IFERROR(VLOOKUP(Table1[[#This Row],[Codigo_insumo]],BD_Insumos!$B:$E,4),"")</f>
        <v>13.596734305430379</v>
      </c>
      <c r="H3944" s="140">
        <v>3.75</v>
      </c>
      <c r="I3944" s="9"/>
      <c r="J3944" s="22">
        <f t="shared" si="61"/>
        <v>50.987753645363924</v>
      </c>
      <c r="K3944" s="22" t="str">
        <f>IF(I3944&lt;&gt;"",SUMIF(Table1[Codigo_servico],A3944,Table1[Subtotal_insumo]),"")</f>
        <v/>
      </c>
      <c r="L3944" s="16">
        <f>IF(Table1[[#This Row],[Ordem_insumos]]&lt;&gt;0,VLOOKUP(Table1[[#This Row],[Codigo_servico]],Preencher_Orcamento!$B:$D,3,FALSE)*Table1[[#This Row],[Qtde_insumo]],"")</f>
        <v>0</v>
      </c>
      <c r="M3944" s="16">
        <f>IF(Table1[[#This Row],[Ordem_insumos]]&lt;&gt;0,VLOOKUP(Table1[[#This Row],[Codigo_servico]],Preencher_Orcamento!$B:$D,3,FALSE)*Table1[[#This Row],[Subtotal_insumo]],"")</f>
        <v>0</v>
      </c>
    </row>
    <row r="3945" spans="1:13" ht="26.25" x14ac:dyDescent="0.25">
      <c r="A3945" s="6">
        <v>90683</v>
      </c>
      <c r="B3945" s="126">
        <v>3</v>
      </c>
      <c r="C3945" s="133"/>
      <c r="D3945" s="134">
        <v>54035</v>
      </c>
      <c r="E3945" s="7" t="s">
        <v>1188</v>
      </c>
      <c r="F3945" s="8" t="s">
        <v>5</v>
      </c>
      <c r="G3945" s="18">
        <f>IFERROR(VLOOKUP(Table1[[#This Row],[Codigo_insumo]],BD_Insumos!$B:$E,4),"")</f>
        <v>473.44619999999998</v>
      </c>
      <c r="H3945" s="140">
        <v>1.05</v>
      </c>
      <c r="I3945" s="9"/>
      <c r="J3945" s="23">
        <f t="shared" si="61"/>
        <v>497.11851000000001</v>
      </c>
      <c r="K3945" s="22" t="str">
        <f>IF(I3945&lt;&gt;"",SUMIF(Table1[Codigo_servico],A3945,Table1[Subtotal_insumo]),"")</f>
        <v/>
      </c>
      <c r="L3945" s="18">
        <f>IF(Table1[[#This Row],[Ordem_insumos]]&lt;&gt;0,VLOOKUP(Table1[[#This Row],[Codigo_servico]],Preencher_Orcamento!$B:$D,3,FALSE)*Table1[[#This Row],[Qtde_insumo]],"")</f>
        <v>0</v>
      </c>
      <c r="M3945" s="18">
        <f>IF(Table1[[#This Row],[Ordem_insumos]]&lt;&gt;0,VLOOKUP(Table1[[#This Row],[Codigo_servico]],Preencher_Orcamento!$B:$D,3,FALSE)*Table1[[#This Row],[Subtotal_insumo]],"")</f>
        <v>0</v>
      </c>
    </row>
    <row r="3946" spans="1:13" x14ac:dyDescent="0.25">
      <c r="A3946" s="3">
        <v>90688</v>
      </c>
      <c r="B3946" s="125">
        <v>0</v>
      </c>
      <c r="C3946" s="131" t="s">
        <v>3154</v>
      </c>
      <c r="D3946" s="132"/>
      <c r="E3946" s="4"/>
      <c r="F3946" s="4"/>
      <c r="G3946" s="17" t="str">
        <f>IFERROR(VLOOKUP(Table1[[#This Row],[Codigo_insumo]],BD_Insumos!$B:$E,4),"")</f>
        <v/>
      </c>
      <c r="H3946" s="139"/>
      <c r="I3946" s="5" t="s">
        <v>170</v>
      </c>
      <c r="J3946" s="20" t="str">
        <f t="shared" si="61"/>
        <v/>
      </c>
      <c r="K3946" s="21">
        <f>IF(I3946&lt;&gt;"",SUMIF(Table1[Codigo_servico],A3946,Table1[Subtotal_insumo]),"")</f>
        <v>192.70713343838847</v>
      </c>
      <c r="L3946" s="17" t="str">
        <f>IF(Table1[[#This Row],[Ordem_insumos]]&lt;&gt;0,VLOOKUP(Table1[[#This Row],[Codigo_servico]],Preencher_Orcamento!$B:$D,3,FALSE)*Table1[[#This Row],[Qtde_insumo]],"")</f>
        <v/>
      </c>
      <c r="M3946" s="17" t="str">
        <f>IF(Table1[[#This Row],[Ordem_insumos]]&lt;&gt;0,VLOOKUP(Table1[[#This Row],[Codigo_servico]],Preencher_Orcamento!$B:$D,3,FALSE)*Table1[[#This Row],[Subtotal_insumo]],"")</f>
        <v/>
      </c>
    </row>
    <row r="3947" spans="1:13" x14ac:dyDescent="0.25">
      <c r="A3947" s="6">
        <v>90688</v>
      </c>
      <c r="B3947" s="126">
        <v>1</v>
      </c>
      <c r="C3947" s="133"/>
      <c r="D3947" s="134">
        <v>2041</v>
      </c>
      <c r="E3947" s="7" t="s">
        <v>2192</v>
      </c>
      <c r="F3947" s="8" t="s">
        <v>2140</v>
      </c>
      <c r="G3947" s="16">
        <f>IFERROR(VLOOKUP(Table1[[#This Row],[Codigo_insumo]],BD_Insumos!$B:$E,4),"")</f>
        <v>18.820516146129485</v>
      </c>
      <c r="H3947" s="140">
        <v>3</v>
      </c>
      <c r="I3947" s="9"/>
      <c r="J3947" s="22">
        <f t="shared" si="61"/>
        <v>56.461548438388455</v>
      </c>
      <c r="K3947" s="22" t="str">
        <f>IF(I3947&lt;&gt;"",SUMIF(Table1[Codigo_servico],A3947,Table1[Subtotal_insumo]),"")</f>
        <v/>
      </c>
      <c r="L3947" s="16">
        <f>IF(Table1[[#This Row],[Ordem_insumos]]&lt;&gt;0,VLOOKUP(Table1[[#This Row],[Codigo_servico]],Preencher_Orcamento!$B:$D,3,FALSE)*Table1[[#This Row],[Qtde_insumo]],"")</f>
        <v>0</v>
      </c>
      <c r="M3947" s="16">
        <f>IF(Table1[[#This Row],[Ordem_insumos]]&lt;&gt;0,VLOOKUP(Table1[[#This Row],[Codigo_servico]],Preencher_Orcamento!$B:$D,3,FALSE)*Table1[[#This Row],[Subtotal_insumo]],"")</f>
        <v>0</v>
      </c>
    </row>
    <row r="3948" spans="1:13" ht="51.75" x14ac:dyDescent="0.25">
      <c r="A3948" s="6">
        <v>90688</v>
      </c>
      <c r="B3948" s="126">
        <v>2</v>
      </c>
      <c r="C3948" s="133"/>
      <c r="D3948" s="134">
        <v>36580</v>
      </c>
      <c r="E3948" s="7" t="s">
        <v>809</v>
      </c>
      <c r="F3948" s="8" t="s">
        <v>170</v>
      </c>
      <c r="G3948" s="18">
        <f>IFERROR(VLOOKUP(Table1[[#This Row],[Codigo_insumo]],BD_Insumos!$B:$E,4),"")</f>
        <v>129.7577</v>
      </c>
      <c r="H3948" s="140">
        <v>1.05</v>
      </c>
      <c r="I3948" s="9"/>
      <c r="J3948" s="23">
        <f t="shared" si="61"/>
        <v>136.24558500000001</v>
      </c>
      <c r="K3948" s="22" t="str">
        <f>IF(I3948&lt;&gt;"",SUMIF(Table1[Codigo_servico],A3948,Table1[Subtotal_insumo]),"")</f>
        <v/>
      </c>
      <c r="L3948" s="18">
        <f>IF(Table1[[#This Row],[Ordem_insumos]]&lt;&gt;0,VLOOKUP(Table1[[#This Row],[Codigo_servico]],Preencher_Orcamento!$B:$D,3,FALSE)*Table1[[#This Row],[Qtde_insumo]],"")</f>
        <v>0</v>
      </c>
      <c r="M3948" s="18">
        <f>IF(Table1[[#This Row],[Ordem_insumos]]&lt;&gt;0,VLOOKUP(Table1[[#This Row],[Codigo_servico]],Preencher_Orcamento!$B:$D,3,FALSE)*Table1[[#This Row],[Subtotal_insumo]],"")</f>
        <v>0</v>
      </c>
    </row>
    <row r="3949" spans="1:13" x14ac:dyDescent="0.25">
      <c r="A3949" s="3">
        <v>90690</v>
      </c>
      <c r="B3949" s="125">
        <v>0</v>
      </c>
      <c r="C3949" s="131" t="s">
        <v>3155</v>
      </c>
      <c r="D3949" s="132"/>
      <c r="E3949" s="4"/>
      <c r="F3949" s="4"/>
      <c r="G3949" s="17" t="str">
        <f>IFERROR(VLOOKUP(Table1[[#This Row],[Codigo_insumo]],BD_Insumos!$B:$E,4),"")</f>
        <v/>
      </c>
      <c r="H3949" s="139"/>
      <c r="I3949" s="5" t="s">
        <v>5</v>
      </c>
      <c r="J3949" s="20" t="str">
        <f t="shared" si="61"/>
        <v/>
      </c>
      <c r="K3949" s="21">
        <f>IF(I3949&lt;&gt;"",SUMIF(Table1[Codigo_servico],A3949,Table1[Subtotal_insumo]),"")</f>
        <v>4.7315040361247895</v>
      </c>
      <c r="L3949" s="17" t="str">
        <f>IF(Table1[[#This Row],[Ordem_insumos]]&lt;&gt;0,VLOOKUP(Table1[[#This Row],[Codigo_servico]],Preencher_Orcamento!$B:$D,3,FALSE)*Table1[[#This Row],[Qtde_insumo]],"")</f>
        <v/>
      </c>
      <c r="M3949" s="17" t="str">
        <f>IF(Table1[[#This Row],[Ordem_insumos]]&lt;&gt;0,VLOOKUP(Table1[[#This Row],[Codigo_servico]],Preencher_Orcamento!$B:$D,3,FALSE)*Table1[[#This Row],[Subtotal_insumo]],"")</f>
        <v/>
      </c>
    </row>
    <row r="3950" spans="1:13" x14ac:dyDescent="0.25">
      <c r="A3950" s="6">
        <v>90690</v>
      </c>
      <c r="B3950" s="126">
        <v>1</v>
      </c>
      <c r="C3950" s="133"/>
      <c r="D3950" s="134">
        <v>52844</v>
      </c>
      <c r="E3950" s="7" t="s">
        <v>1107</v>
      </c>
      <c r="F3950" s="8" t="s">
        <v>5</v>
      </c>
      <c r="G3950" s="16">
        <f>IFERROR(VLOOKUP(Table1[[#This Row],[Codigo_insumo]],BD_Insumos!$B:$E,4),"")</f>
        <v>2.0962000000000001</v>
      </c>
      <c r="H3950" s="140">
        <v>1.02</v>
      </c>
      <c r="I3950" s="9"/>
      <c r="J3950" s="22">
        <f t="shared" si="61"/>
        <v>2.1381239999999999</v>
      </c>
      <c r="K3950" s="22" t="str">
        <f>IF(I3950&lt;&gt;"",SUMIF(Table1[Codigo_servico],A3950,Table1[Subtotal_insumo]),"")</f>
        <v/>
      </c>
      <c r="L3950" s="16">
        <f>IF(Table1[[#This Row],[Ordem_insumos]]&lt;&gt;0,VLOOKUP(Table1[[#This Row],[Codigo_servico]],Preencher_Orcamento!$B:$D,3,FALSE)*Table1[[#This Row],[Qtde_insumo]],"")</f>
        <v>0</v>
      </c>
      <c r="M3950" s="16">
        <f>IF(Table1[[#This Row],[Ordem_insumos]]&lt;&gt;0,VLOOKUP(Table1[[#This Row],[Codigo_servico]],Preencher_Orcamento!$B:$D,3,FALSE)*Table1[[#This Row],[Subtotal_insumo]],"")</f>
        <v>0</v>
      </c>
    </row>
    <row r="3951" spans="1:13" x14ac:dyDescent="0.25">
      <c r="A3951" s="6">
        <v>90690</v>
      </c>
      <c r="B3951" s="126">
        <v>2</v>
      </c>
      <c r="C3951" s="133"/>
      <c r="D3951" s="134">
        <v>2041</v>
      </c>
      <c r="E3951" s="7" t="s">
        <v>2192</v>
      </c>
      <c r="F3951" s="8" t="s">
        <v>2140</v>
      </c>
      <c r="G3951" s="16">
        <f>IFERROR(VLOOKUP(Table1[[#This Row],[Codigo_insumo]],BD_Insumos!$B:$E,4),"")</f>
        <v>18.820516146129485</v>
      </c>
      <c r="H3951" s="140">
        <v>0.08</v>
      </c>
      <c r="I3951" s="9"/>
      <c r="J3951" s="22">
        <f t="shared" si="61"/>
        <v>1.5056412916903588</v>
      </c>
      <c r="K3951" s="22" t="str">
        <f>IF(I3951&lt;&gt;"",SUMIF(Table1[Codigo_servico],A3951,Table1[Subtotal_insumo]),"")</f>
        <v/>
      </c>
      <c r="L3951" s="16">
        <f>IF(Table1[[#This Row],[Ordem_insumos]]&lt;&gt;0,VLOOKUP(Table1[[#This Row],[Codigo_servico]],Preencher_Orcamento!$B:$D,3,FALSE)*Table1[[#This Row],[Qtde_insumo]],"")</f>
        <v>0</v>
      </c>
      <c r="M3951" s="16">
        <f>IF(Table1[[#This Row],[Ordem_insumos]]&lt;&gt;0,VLOOKUP(Table1[[#This Row],[Codigo_servico]],Preencher_Orcamento!$B:$D,3,FALSE)*Table1[[#This Row],[Subtotal_insumo]],"")</f>
        <v>0</v>
      </c>
    </row>
    <row r="3952" spans="1:13" x14ac:dyDescent="0.25">
      <c r="A3952" s="6">
        <v>90690</v>
      </c>
      <c r="B3952" s="126">
        <v>3</v>
      </c>
      <c r="C3952" s="133"/>
      <c r="D3952" s="134">
        <v>2044</v>
      </c>
      <c r="E3952" s="7" t="s">
        <v>2193</v>
      </c>
      <c r="F3952" s="8" t="s">
        <v>2140</v>
      </c>
      <c r="G3952" s="18">
        <f>IFERROR(VLOOKUP(Table1[[#This Row],[Codigo_insumo]],BD_Insumos!$B:$E,4),"")</f>
        <v>13.596734305430379</v>
      </c>
      <c r="H3952" s="140">
        <v>0.08</v>
      </c>
      <c r="I3952" s="9"/>
      <c r="J3952" s="23">
        <f t="shared" si="61"/>
        <v>1.0877387444344304</v>
      </c>
      <c r="K3952" s="22" t="str">
        <f>IF(I3952&lt;&gt;"",SUMIF(Table1[Codigo_servico],A3952,Table1[Subtotal_insumo]),"")</f>
        <v/>
      </c>
      <c r="L3952" s="18">
        <f>IF(Table1[[#This Row],[Ordem_insumos]]&lt;&gt;0,VLOOKUP(Table1[[#This Row],[Codigo_servico]],Preencher_Orcamento!$B:$D,3,FALSE)*Table1[[#This Row],[Qtde_insumo]],"")</f>
        <v>0</v>
      </c>
      <c r="M3952" s="18">
        <f>IF(Table1[[#This Row],[Ordem_insumos]]&lt;&gt;0,VLOOKUP(Table1[[#This Row],[Codigo_servico]],Preencher_Orcamento!$B:$D,3,FALSE)*Table1[[#This Row],[Subtotal_insumo]],"")</f>
        <v>0</v>
      </c>
    </row>
    <row r="3953" spans="1:13" x14ac:dyDescent="0.25">
      <c r="A3953" s="3">
        <v>90691</v>
      </c>
      <c r="B3953" s="125">
        <v>0</v>
      </c>
      <c r="C3953" s="131" t="s">
        <v>3156</v>
      </c>
      <c r="D3953" s="132"/>
      <c r="E3953" s="4"/>
      <c r="F3953" s="4"/>
      <c r="G3953" s="17" t="str">
        <f>IFERROR(VLOOKUP(Table1[[#This Row],[Codigo_insumo]],BD_Insumos!$B:$E,4),"")</f>
        <v/>
      </c>
      <c r="H3953" s="139"/>
      <c r="I3953" s="5" t="s">
        <v>5</v>
      </c>
      <c r="J3953" s="20" t="str">
        <f t="shared" si="61"/>
        <v/>
      </c>
      <c r="K3953" s="21">
        <f>IF(I3953&lt;&gt;"",SUMIF(Table1[Codigo_servico],A3953,Table1[Subtotal_insumo]),"")</f>
        <v>6.857523045155987</v>
      </c>
      <c r="L3953" s="17" t="str">
        <f>IF(Table1[[#This Row],[Ordem_insumos]]&lt;&gt;0,VLOOKUP(Table1[[#This Row],[Codigo_servico]],Preencher_Orcamento!$B:$D,3,FALSE)*Table1[[#This Row],[Qtde_insumo]],"")</f>
        <v/>
      </c>
      <c r="M3953" s="17" t="str">
        <f>IF(Table1[[#This Row],[Ordem_insumos]]&lt;&gt;0,VLOOKUP(Table1[[#This Row],[Codigo_servico]],Preencher_Orcamento!$B:$D,3,FALSE)*Table1[[#This Row],[Subtotal_insumo]],"")</f>
        <v/>
      </c>
    </row>
    <row r="3954" spans="1:13" x14ac:dyDescent="0.25">
      <c r="A3954" s="6">
        <v>90691</v>
      </c>
      <c r="B3954" s="126">
        <v>1</v>
      </c>
      <c r="C3954" s="133"/>
      <c r="D3954" s="134">
        <v>52845</v>
      </c>
      <c r="E3954" s="7" t="s">
        <v>1108</v>
      </c>
      <c r="F3954" s="8" t="s">
        <v>5</v>
      </c>
      <c r="G3954" s="16">
        <f>IFERROR(VLOOKUP(Table1[[#This Row],[Codigo_insumo]],BD_Insumos!$B:$E,4),"")</f>
        <v>3.5449000000000002</v>
      </c>
      <c r="H3954" s="140">
        <v>1.02</v>
      </c>
      <c r="I3954" s="9"/>
      <c r="J3954" s="22">
        <f t="shared" si="61"/>
        <v>3.6157980000000003</v>
      </c>
      <c r="K3954" s="22" t="str">
        <f>IF(I3954&lt;&gt;"",SUMIF(Table1[Codigo_servico],A3954,Table1[Subtotal_insumo]),"")</f>
        <v/>
      </c>
      <c r="L3954" s="16">
        <f>IF(Table1[[#This Row],[Ordem_insumos]]&lt;&gt;0,VLOOKUP(Table1[[#This Row],[Codigo_servico]],Preencher_Orcamento!$B:$D,3,FALSE)*Table1[[#This Row],[Qtde_insumo]],"")</f>
        <v>0</v>
      </c>
      <c r="M3954" s="16">
        <f>IF(Table1[[#This Row],[Ordem_insumos]]&lt;&gt;0,VLOOKUP(Table1[[#This Row],[Codigo_servico]],Preencher_Orcamento!$B:$D,3,FALSE)*Table1[[#This Row],[Subtotal_insumo]],"")</f>
        <v>0</v>
      </c>
    </row>
    <row r="3955" spans="1:13" x14ac:dyDescent="0.25">
      <c r="A3955" s="6">
        <v>90691</v>
      </c>
      <c r="B3955" s="126">
        <v>2</v>
      </c>
      <c r="C3955" s="133"/>
      <c r="D3955" s="134">
        <v>2044</v>
      </c>
      <c r="E3955" s="7" t="s">
        <v>2193</v>
      </c>
      <c r="F3955" s="8" t="s">
        <v>2140</v>
      </c>
      <c r="G3955" s="16">
        <f>IFERROR(VLOOKUP(Table1[[#This Row],[Codigo_insumo]],BD_Insumos!$B:$E,4),"")</f>
        <v>13.596734305430379</v>
      </c>
      <c r="H3955" s="140">
        <v>0.1</v>
      </c>
      <c r="I3955" s="9"/>
      <c r="J3955" s="22">
        <f t="shared" si="61"/>
        <v>1.359673430543038</v>
      </c>
      <c r="K3955" s="22" t="str">
        <f>IF(I3955&lt;&gt;"",SUMIF(Table1[Codigo_servico],A3955,Table1[Subtotal_insumo]),"")</f>
        <v/>
      </c>
      <c r="L3955" s="16">
        <f>IF(Table1[[#This Row],[Ordem_insumos]]&lt;&gt;0,VLOOKUP(Table1[[#This Row],[Codigo_servico]],Preencher_Orcamento!$B:$D,3,FALSE)*Table1[[#This Row],[Qtde_insumo]],"")</f>
        <v>0</v>
      </c>
      <c r="M3955" s="16">
        <f>IF(Table1[[#This Row],[Ordem_insumos]]&lt;&gt;0,VLOOKUP(Table1[[#This Row],[Codigo_servico]],Preencher_Orcamento!$B:$D,3,FALSE)*Table1[[#This Row],[Subtotal_insumo]],"")</f>
        <v>0</v>
      </c>
    </row>
    <row r="3956" spans="1:13" x14ac:dyDescent="0.25">
      <c r="A3956" s="6">
        <v>90691</v>
      </c>
      <c r="B3956" s="126">
        <v>3</v>
      </c>
      <c r="C3956" s="133"/>
      <c r="D3956" s="134">
        <v>2041</v>
      </c>
      <c r="E3956" s="7" t="s">
        <v>2192</v>
      </c>
      <c r="F3956" s="8" t="s">
        <v>2140</v>
      </c>
      <c r="G3956" s="18">
        <f>IFERROR(VLOOKUP(Table1[[#This Row],[Codigo_insumo]],BD_Insumos!$B:$E,4),"")</f>
        <v>18.820516146129485</v>
      </c>
      <c r="H3956" s="140">
        <v>0.1</v>
      </c>
      <c r="I3956" s="9"/>
      <c r="J3956" s="23">
        <f t="shared" si="61"/>
        <v>1.8820516146129487</v>
      </c>
      <c r="K3956" s="22" t="str">
        <f>IF(I3956&lt;&gt;"",SUMIF(Table1[Codigo_servico],A3956,Table1[Subtotal_insumo]),"")</f>
        <v/>
      </c>
      <c r="L3956" s="18">
        <f>IF(Table1[[#This Row],[Ordem_insumos]]&lt;&gt;0,VLOOKUP(Table1[[#This Row],[Codigo_servico]],Preencher_Orcamento!$B:$D,3,FALSE)*Table1[[#This Row],[Qtde_insumo]],"")</f>
        <v>0</v>
      </c>
      <c r="M3956" s="18">
        <f>IF(Table1[[#This Row],[Ordem_insumos]]&lt;&gt;0,VLOOKUP(Table1[[#This Row],[Codigo_servico]],Preencher_Orcamento!$B:$D,3,FALSE)*Table1[[#This Row],[Subtotal_insumo]],"")</f>
        <v>0</v>
      </c>
    </row>
    <row r="3957" spans="1:13" x14ac:dyDescent="0.25">
      <c r="A3957" s="3">
        <v>90692</v>
      </c>
      <c r="B3957" s="125">
        <v>0</v>
      </c>
      <c r="C3957" s="131" t="s">
        <v>3157</v>
      </c>
      <c r="D3957" s="132"/>
      <c r="E3957" s="4"/>
      <c r="F3957" s="4"/>
      <c r="G3957" s="17" t="str">
        <f>IFERROR(VLOOKUP(Table1[[#This Row],[Codigo_insumo]],BD_Insumos!$B:$E,4),"")</f>
        <v/>
      </c>
      <c r="H3957" s="139"/>
      <c r="I3957" s="5" t="s">
        <v>5</v>
      </c>
      <c r="J3957" s="20" t="str">
        <f t="shared" si="61"/>
        <v/>
      </c>
      <c r="K3957" s="21">
        <f>IF(I3957&lt;&gt;"",SUMIF(Table1[Codigo_servico],A3957,Table1[Subtotal_insumo]),"")</f>
        <v>11.846800558702782</v>
      </c>
      <c r="L3957" s="17" t="str">
        <f>IF(Table1[[#This Row],[Ordem_insumos]]&lt;&gt;0,VLOOKUP(Table1[[#This Row],[Codigo_servico]],Preencher_Orcamento!$B:$D,3,FALSE)*Table1[[#This Row],[Qtde_insumo]],"")</f>
        <v/>
      </c>
      <c r="M3957" s="17" t="str">
        <f>IF(Table1[[#This Row],[Ordem_insumos]]&lt;&gt;0,VLOOKUP(Table1[[#This Row],[Codigo_servico]],Preencher_Orcamento!$B:$D,3,FALSE)*Table1[[#This Row],[Subtotal_insumo]],"")</f>
        <v/>
      </c>
    </row>
    <row r="3958" spans="1:13" x14ac:dyDescent="0.25">
      <c r="A3958" s="6">
        <v>90692</v>
      </c>
      <c r="B3958" s="126">
        <v>1</v>
      </c>
      <c r="C3958" s="133"/>
      <c r="D3958" s="134">
        <v>52846</v>
      </c>
      <c r="E3958" s="7" t="s">
        <v>1109</v>
      </c>
      <c r="F3958" s="8" t="s">
        <v>5</v>
      </c>
      <c r="G3958" s="16">
        <f>IFERROR(VLOOKUP(Table1[[#This Row],[Codigo_insumo]],BD_Insumos!$B:$E,4),"")</f>
        <v>7.4828999999999999</v>
      </c>
      <c r="H3958" s="140">
        <v>1.02</v>
      </c>
      <c r="I3958" s="9"/>
      <c r="J3958" s="22">
        <f t="shared" si="61"/>
        <v>7.6325580000000004</v>
      </c>
      <c r="K3958" s="22" t="str">
        <f>IF(I3958&lt;&gt;"",SUMIF(Table1[Codigo_servico],A3958,Table1[Subtotal_insumo]),"")</f>
        <v/>
      </c>
      <c r="L3958" s="16">
        <f>IF(Table1[[#This Row],[Ordem_insumos]]&lt;&gt;0,VLOOKUP(Table1[[#This Row],[Codigo_servico]],Preencher_Orcamento!$B:$D,3,FALSE)*Table1[[#This Row],[Qtde_insumo]],"")</f>
        <v>0</v>
      </c>
      <c r="M3958" s="16">
        <f>IF(Table1[[#This Row],[Ordem_insumos]]&lt;&gt;0,VLOOKUP(Table1[[#This Row],[Codigo_servico]],Preencher_Orcamento!$B:$D,3,FALSE)*Table1[[#This Row],[Subtotal_insumo]],"")</f>
        <v>0</v>
      </c>
    </row>
    <row r="3959" spans="1:13" x14ac:dyDescent="0.25">
      <c r="A3959" s="6">
        <v>90692</v>
      </c>
      <c r="B3959" s="126">
        <v>2</v>
      </c>
      <c r="C3959" s="133"/>
      <c r="D3959" s="134">
        <v>2041</v>
      </c>
      <c r="E3959" s="7" t="s">
        <v>2192</v>
      </c>
      <c r="F3959" s="8" t="s">
        <v>2140</v>
      </c>
      <c r="G3959" s="16">
        <f>IFERROR(VLOOKUP(Table1[[#This Row],[Codigo_insumo]],BD_Insumos!$B:$E,4),"")</f>
        <v>18.820516146129485</v>
      </c>
      <c r="H3959" s="140">
        <v>0.13</v>
      </c>
      <c r="I3959" s="9"/>
      <c r="J3959" s="22">
        <f t="shared" si="61"/>
        <v>2.4466670989968331</v>
      </c>
      <c r="K3959" s="22" t="str">
        <f>IF(I3959&lt;&gt;"",SUMIF(Table1[Codigo_servico],A3959,Table1[Subtotal_insumo]),"")</f>
        <v/>
      </c>
      <c r="L3959" s="16">
        <f>IF(Table1[[#This Row],[Ordem_insumos]]&lt;&gt;0,VLOOKUP(Table1[[#This Row],[Codigo_servico]],Preencher_Orcamento!$B:$D,3,FALSE)*Table1[[#This Row],[Qtde_insumo]],"")</f>
        <v>0</v>
      </c>
      <c r="M3959" s="16">
        <f>IF(Table1[[#This Row],[Ordem_insumos]]&lt;&gt;0,VLOOKUP(Table1[[#This Row],[Codigo_servico]],Preencher_Orcamento!$B:$D,3,FALSE)*Table1[[#This Row],[Subtotal_insumo]],"")</f>
        <v>0</v>
      </c>
    </row>
    <row r="3960" spans="1:13" x14ac:dyDescent="0.25">
      <c r="A3960" s="6">
        <v>90692</v>
      </c>
      <c r="B3960" s="126">
        <v>3</v>
      </c>
      <c r="C3960" s="133"/>
      <c r="D3960" s="134">
        <v>2044</v>
      </c>
      <c r="E3960" s="7" t="s">
        <v>2193</v>
      </c>
      <c r="F3960" s="8" t="s">
        <v>2140</v>
      </c>
      <c r="G3960" s="18">
        <f>IFERROR(VLOOKUP(Table1[[#This Row],[Codigo_insumo]],BD_Insumos!$B:$E,4),"")</f>
        <v>13.596734305430379</v>
      </c>
      <c r="H3960" s="140">
        <v>0.13</v>
      </c>
      <c r="I3960" s="9"/>
      <c r="J3960" s="23">
        <f t="shared" si="61"/>
        <v>1.7675754597059494</v>
      </c>
      <c r="K3960" s="22" t="str">
        <f>IF(I3960&lt;&gt;"",SUMIF(Table1[Codigo_servico],A3960,Table1[Subtotal_insumo]),"")</f>
        <v/>
      </c>
      <c r="L3960" s="18">
        <f>IF(Table1[[#This Row],[Ordem_insumos]]&lt;&gt;0,VLOOKUP(Table1[[#This Row],[Codigo_servico]],Preencher_Orcamento!$B:$D,3,FALSE)*Table1[[#This Row],[Qtde_insumo]],"")</f>
        <v>0</v>
      </c>
      <c r="M3960" s="18">
        <f>IF(Table1[[#This Row],[Ordem_insumos]]&lt;&gt;0,VLOOKUP(Table1[[#This Row],[Codigo_servico]],Preencher_Orcamento!$B:$D,3,FALSE)*Table1[[#This Row],[Subtotal_insumo]],"")</f>
        <v>0</v>
      </c>
    </row>
    <row r="3961" spans="1:13" x14ac:dyDescent="0.25">
      <c r="A3961" s="3">
        <v>90693</v>
      </c>
      <c r="B3961" s="125">
        <v>0</v>
      </c>
      <c r="C3961" s="131" t="s">
        <v>3158</v>
      </c>
      <c r="D3961" s="132"/>
      <c r="E3961" s="4"/>
      <c r="F3961" s="4"/>
      <c r="G3961" s="17" t="str">
        <f>IFERROR(VLOOKUP(Table1[[#This Row],[Codigo_insumo]],BD_Insumos!$B:$E,4),"")</f>
        <v/>
      </c>
      <c r="H3961" s="139"/>
      <c r="I3961" s="5" t="s">
        <v>5</v>
      </c>
      <c r="J3961" s="20" t="str">
        <f t="shared" si="61"/>
        <v/>
      </c>
      <c r="K3961" s="21">
        <f>IF(I3961&lt;&gt;"",SUMIF(Table1[Codigo_servico],A3961,Table1[Subtotal_insumo]),"")</f>
        <v>19.008592576765178</v>
      </c>
      <c r="L3961" s="17" t="str">
        <f>IF(Table1[[#This Row],[Ordem_insumos]]&lt;&gt;0,VLOOKUP(Table1[[#This Row],[Codigo_servico]],Preencher_Orcamento!$B:$D,3,FALSE)*Table1[[#This Row],[Qtde_insumo]],"")</f>
        <v/>
      </c>
      <c r="M3961" s="17" t="str">
        <f>IF(Table1[[#This Row],[Ordem_insumos]]&lt;&gt;0,VLOOKUP(Table1[[#This Row],[Codigo_servico]],Preencher_Orcamento!$B:$D,3,FALSE)*Table1[[#This Row],[Subtotal_insumo]],"")</f>
        <v/>
      </c>
    </row>
    <row r="3962" spans="1:13" x14ac:dyDescent="0.25">
      <c r="A3962" s="6">
        <v>90693</v>
      </c>
      <c r="B3962" s="126">
        <v>1</v>
      </c>
      <c r="C3962" s="133"/>
      <c r="D3962" s="134">
        <v>52847</v>
      </c>
      <c r="E3962" s="7" t="s">
        <v>1110</v>
      </c>
      <c r="F3962" s="8" t="s">
        <v>5</v>
      </c>
      <c r="G3962" s="16">
        <f>IFERROR(VLOOKUP(Table1[[#This Row],[Codigo_insumo]],BD_Insumos!$B:$E,4),"")</f>
        <v>13.233000000000001</v>
      </c>
      <c r="H3962" s="140">
        <v>1.02</v>
      </c>
      <c r="I3962" s="9"/>
      <c r="J3962" s="22">
        <f t="shared" si="61"/>
        <v>13.497660000000002</v>
      </c>
      <c r="K3962" s="22" t="str">
        <f>IF(I3962&lt;&gt;"",SUMIF(Table1[Codigo_servico],A3962,Table1[Subtotal_insumo]),"")</f>
        <v/>
      </c>
      <c r="L3962" s="16">
        <f>IF(Table1[[#This Row],[Ordem_insumos]]&lt;&gt;0,VLOOKUP(Table1[[#This Row],[Codigo_servico]],Preencher_Orcamento!$B:$D,3,FALSE)*Table1[[#This Row],[Qtde_insumo]],"")</f>
        <v>0</v>
      </c>
      <c r="M3962" s="16">
        <f>IF(Table1[[#This Row],[Ordem_insumos]]&lt;&gt;0,VLOOKUP(Table1[[#This Row],[Codigo_servico]],Preencher_Orcamento!$B:$D,3,FALSE)*Table1[[#This Row],[Subtotal_insumo]],"")</f>
        <v>0</v>
      </c>
    </row>
    <row r="3963" spans="1:13" x14ac:dyDescent="0.25">
      <c r="A3963" s="6">
        <v>90693</v>
      </c>
      <c r="B3963" s="126">
        <v>2</v>
      </c>
      <c r="C3963" s="133"/>
      <c r="D3963" s="134">
        <v>2041</v>
      </c>
      <c r="E3963" s="7" t="s">
        <v>2192</v>
      </c>
      <c r="F3963" s="8" t="s">
        <v>2140</v>
      </c>
      <c r="G3963" s="16">
        <f>IFERROR(VLOOKUP(Table1[[#This Row],[Codigo_insumo]],BD_Insumos!$B:$E,4),"")</f>
        <v>18.820516146129485</v>
      </c>
      <c r="H3963" s="140">
        <v>0.17</v>
      </c>
      <c r="I3963" s="9"/>
      <c r="J3963" s="22">
        <f t="shared" si="61"/>
        <v>3.1994877448420125</v>
      </c>
      <c r="K3963" s="22" t="str">
        <f>IF(I3963&lt;&gt;"",SUMIF(Table1[Codigo_servico],A3963,Table1[Subtotal_insumo]),"")</f>
        <v/>
      </c>
      <c r="L3963" s="16">
        <f>IF(Table1[[#This Row],[Ordem_insumos]]&lt;&gt;0,VLOOKUP(Table1[[#This Row],[Codigo_servico]],Preencher_Orcamento!$B:$D,3,FALSE)*Table1[[#This Row],[Qtde_insumo]],"")</f>
        <v>0</v>
      </c>
      <c r="M3963" s="16">
        <f>IF(Table1[[#This Row],[Ordem_insumos]]&lt;&gt;0,VLOOKUP(Table1[[#This Row],[Codigo_servico]],Preencher_Orcamento!$B:$D,3,FALSE)*Table1[[#This Row],[Subtotal_insumo]],"")</f>
        <v>0</v>
      </c>
    </row>
    <row r="3964" spans="1:13" x14ac:dyDescent="0.25">
      <c r="A3964" s="6">
        <v>90693</v>
      </c>
      <c r="B3964" s="126">
        <v>3</v>
      </c>
      <c r="C3964" s="133"/>
      <c r="D3964" s="134">
        <v>2044</v>
      </c>
      <c r="E3964" s="7" t="s">
        <v>2193</v>
      </c>
      <c r="F3964" s="8" t="s">
        <v>2140</v>
      </c>
      <c r="G3964" s="18">
        <f>IFERROR(VLOOKUP(Table1[[#This Row],[Codigo_insumo]],BD_Insumos!$B:$E,4),"")</f>
        <v>13.596734305430379</v>
      </c>
      <c r="H3964" s="140">
        <v>0.17</v>
      </c>
      <c r="I3964" s="9"/>
      <c r="J3964" s="23">
        <f t="shared" si="61"/>
        <v>2.3114448319231649</v>
      </c>
      <c r="K3964" s="22" t="str">
        <f>IF(I3964&lt;&gt;"",SUMIF(Table1[Codigo_servico],A3964,Table1[Subtotal_insumo]),"")</f>
        <v/>
      </c>
      <c r="L3964" s="18">
        <f>IF(Table1[[#This Row],[Ordem_insumos]]&lt;&gt;0,VLOOKUP(Table1[[#This Row],[Codigo_servico]],Preencher_Orcamento!$B:$D,3,FALSE)*Table1[[#This Row],[Qtde_insumo]],"")</f>
        <v>0</v>
      </c>
      <c r="M3964" s="18">
        <f>IF(Table1[[#This Row],[Ordem_insumos]]&lt;&gt;0,VLOOKUP(Table1[[#This Row],[Codigo_servico]],Preencher_Orcamento!$B:$D,3,FALSE)*Table1[[#This Row],[Subtotal_insumo]],"")</f>
        <v>0</v>
      </c>
    </row>
    <row r="3965" spans="1:13" x14ac:dyDescent="0.25">
      <c r="A3965" s="3">
        <v>90694</v>
      </c>
      <c r="B3965" s="125">
        <v>0</v>
      </c>
      <c r="C3965" s="131" t="s">
        <v>3159</v>
      </c>
      <c r="D3965" s="132"/>
      <c r="E3965" s="4"/>
      <c r="F3965" s="4"/>
      <c r="G3965" s="17" t="str">
        <f>IFERROR(VLOOKUP(Table1[[#This Row],[Codigo_insumo]],BD_Insumos!$B:$E,4),"")</f>
        <v/>
      </c>
      <c r="H3965" s="139"/>
      <c r="I3965" s="5" t="s">
        <v>5</v>
      </c>
      <c r="J3965" s="20" t="str">
        <f t="shared" si="61"/>
        <v/>
      </c>
      <c r="K3965" s="21">
        <f>IF(I3965&lt;&gt;"",SUMIF(Table1[Codigo_servico],A3965,Table1[Subtotal_insumo]),"")</f>
        <v>24.765844594827577</v>
      </c>
      <c r="L3965" s="17" t="str">
        <f>IF(Table1[[#This Row],[Ordem_insumos]]&lt;&gt;0,VLOOKUP(Table1[[#This Row],[Codigo_servico]],Preencher_Orcamento!$B:$D,3,FALSE)*Table1[[#This Row],[Qtde_insumo]],"")</f>
        <v/>
      </c>
      <c r="M3965" s="17" t="str">
        <f>IF(Table1[[#This Row],[Ordem_insumos]]&lt;&gt;0,VLOOKUP(Table1[[#This Row],[Codigo_servico]],Preencher_Orcamento!$B:$D,3,FALSE)*Table1[[#This Row],[Subtotal_insumo]],"")</f>
        <v/>
      </c>
    </row>
    <row r="3966" spans="1:13" x14ac:dyDescent="0.25">
      <c r="A3966" s="6">
        <v>90694</v>
      </c>
      <c r="B3966" s="126">
        <v>1</v>
      </c>
      <c r="C3966" s="133"/>
      <c r="D3966" s="134">
        <v>2041</v>
      </c>
      <c r="E3966" s="7" t="s">
        <v>2192</v>
      </c>
      <c r="F3966" s="8" t="s">
        <v>2140</v>
      </c>
      <c r="G3966" s="16">
        <f>IFERROR(VLOOKUP(Table1[[#This Row],[Codigo_insumo]],BD_Insumos!$B:$E,4),"")</f>
        <v>18.820516146129485</v>
      </c>
      <c r="H3966" s="140">
        <v>0.21</v>
      </c>
      <c r="I3966" s="9"/>
      <c r="J3966" s="22">
        <f t="shared" si="61"/>
        <v>3.9523083906871919</v>
      </c>
      <c r="K3966" s="22" t="str">
        <f>IF(I3966&lt;&gt;"",SUMIF(Table1[Codigo_servico],A3966,Table1[Subtotal_insumo]),"")</f>
        <v/>
      </c>
      <c r="L3966" s="16">
        <f>IF(Table1[[#This Row],[Ordem_insumos]]&lt;&gt;0,VLOOKUP(Table1[[#This Row],[Codigo_servico]],Preencher_Orcamento!$B:$D,3,FALSE)*Table1[[#This Row],[Qtde_insumo]],"")</f>
        <v>0</v>
      </c>
      <c r="M3966" s="16">
        <f>IF(Table1[[#This Row],[Ordem_insumos]]&lt;&gt;0,VLOOKUP(Table1[[#This Row],[Codigo_servico]],Preencher_Orcamento!$B:$D,3,FALSE)*Table1[[#This Row],[Subtotal_insumo]],"")</f>
        <v>0</v>
      </c>
    </row>
    <row r="3967" spans="1:13" x14ac:dyDescent="0.25">
      <c r="A3967" s="6">
        <v>90694</v>
      </c>
      <c r="B3967" s="126">
        <v>2</v>
      </c>
      <c r="C3967" s="133"/>
      <c r="D3967" s="134">
        <v>52848</v>
      </c>
      <c r="E3967" s="7" t="s">
        <v>1111</v>
      </c>
      <c r="F3967" s="8" t="s">
        <v>5</v>
      </c>
      <c r="G3967" s="16">
        <f>IFERROR(VLOOKUP(Table1[[#This Row],[Codigo_insumo]],BD_Insumos!$B:$E,4),"")</f>
        <v>17.606100000000001</v>
      </c>
      <c r="H3967" s="140">
        <v>1.02</v>
      </c>
      <c r="I3967" s="9"/>
      <c r="J3967" s="22">
        <f t="shared" si="61"/>
        <v>17.958222000000003</v>
      </c>
      <c r="K3967" s="22" t="str">
        <f>IF(I3967&lt;&gt;"",SUMIF(Table1[Codigo_servico],A3967,Table1[Subtotal_insumo]),"")</f>
        <v/>
      </c>
      <c r="L3967" s="16">
        <f>IF(Table1[[#This Row],[Ordem_insumos]]&lt;&gt;0,VLOOKUP(Table1[[#This Row],[Codigo_servico]],Preencher_Orcamento!$B:$D,3,FALSE)*Table1[[#This Row],[Qtde_insumo]],"")</f>
        <v>0</v>
      </c>
      <c r="M3967" s="16">
        <f>IF(Table1[[#This Row],[Ordem_insumos]]&lt;&gt;0,VLOOKUP(Table1[[#This Row],[Codigo_servico]],Preencher_Orcamento!$B:$D,3,FALSE)*Table1[[#This Row],[Subtotal_insumo]],"")</f>
        <v>0</v>
      </c>
    </row>
    <row r="3968" spans="1:13" x14ac:dyDescent="0.25">
      <c r="A3968" s="6">
        <v>90694</v>
      </c>
      <c r="B3968" s="126">
        <v>3</v>
      </c>
      <c r="C3968" s="133"/>
      <c r="D3968" s="134">
        <v>2044</v>
      </c>
      <c r="E3968" s="7" t="s">
        <v>2193</v>
      </c>
      <c r="F3968" s="8" t="s">
        <v>2140</v>
      </c>
      <c r="G3968" s="18">
        <f>IFERROR(VLOOKUP(Table1[[#This Row],[Codigo_insumo]],BD_Insumos!$B:$E,4),"")</f>
        <v>13.596734305430379</v>
      </c>
      <c r="H3968" s="140">
        <v>0.21</v>
      </c>
      <c r="I3968" s="9"/>
      <c r="J3968" s="23">
        <f t="shared" si="61"/>
        <v>2.8553142041403796</v>
      </c>
      <c r="K3968" s="22" t="str">
        <f>IF(I3968&lt;&gt;"",SUMIF(Table1[Codigo_servico],A3968,Table1[Subtotal_insumo]),"")</f>
        <v/>
      </c>
      <c r="L3968" s="18">
        <f>IF(Table1[[#This Row],[Ordem_insumos]]&lt;&gt;0,VLOOKUP(Table1[[#This Row],[Codigo_servico]],Preencher_Orcamento!$B:$D,3,FALSE)*Table1[[#This Row],[Qtde_insumo]],"")</f>
        <v>0</v>
      </c>
      <c r="M3968" s="18">
        <f>IF(Table1[[#This Row],[Ordem_insumos]]&lt;&gt;0,VLOOKUP(Table1[[#This Row],[Codigo_servico]],Preencher_Orcamento!$B:$D,3,FALSE)*Table1[[#This Row],[Subtotal_insumo]],"")</f>
        <v>0</v>
      </c>
    </row>
    <row r="3969" spans="1:13" x14ac:dyDescent="0.25">
      <c r="A3969" s="3">
        <v>90695</v>
      </c>
      <c r="B3969" s="125">
        <v>0</v>
      </c>
      <c r="C3969" s="131" t="s">
        <v>3160</v>
      </c>
      <c r="D3969" s="132"/>
      <c r="E3969" s="4"/>
      <c r="F3969" s="4"/>
      <c r="G3969" s="17" t="str">
        <f>IFERROR(VLOOKUP(Table1[[#This Row],[Codigo_insumo]],BD_Insumos!$B:$E,4),"")</f>
        <v/>
      </c>
      <c r="H3969" s="139"/>
      <c r="I3969" s="5" t="s">
        <v>5</v>
      </c>
      <c r="J3969" s="20" t="str">
        <f t="shared" si="61"/>
        <v/>
      </c>
      <c r="K3969" s="21">
        <f>IF(I3969&lt;&gt;"",SUMIF(Table1[Codigo_servico],A3969,Table1[Subtotal_insumo]),"")</f>
        <v>36.125953639983564</v>
      </c>
      <c r="L3969" s="17" t="str">
        <f>IF(Table1[[#This Row],[Ordem_insumos]]&lt;&gt;0,VLOOKUP(Table1[[#This Row],[Codigo_servico]],Preencher_Orcamento!$B:$D,3,FALSE)*Table1[[#This Row],[Qtde_insumo]],"")</f>
        <v/>
      </c>
      <c r="M3969" s="17" t="str">
        <f>IF(Table1[[#This Row],[Ordem_insumos]]&lt;&gt;0,VLOOKUP(Table1[[#This Row],[Codigo_servico]],Preencher_Orcamento!$B:$D,3,FALSE)*Table1[[#This Row],[Subtotal_insumo]],"")</f>
        <v/>
      </c>
    </row>
    <row r="3970" spans="1:13" x14ac:dyDescent="0.25">
      <c r="A3970" s="6">
        <v>90695</v>
      </c>
      <c r="B3970" s="126">
        <v>1</v>
      </c>
      <c r="C3970" s="133"/>
      <c r="D3970" s="134">
        <v>2041</v>
      </c>
      <c r="E3970" s="7" t="s">
        <v>2192</v>
      </c>
      <c r="F3970" s="8" t="s">
        <v>2140</v>
      </c>
      <c r="G3970" s="16">
        <f>IFERROR(VLOOKUP(Table1[[#This Row],[Codigo_insumo]],BD_Insumos!$B:$E,4),"")</f>
        <v>18.820516146129485</v>
      </c>
      <c r="H3970" s="140">
        <v>0.31</v>
      </c>
      <c r="I3970" s="9"/>
      <c r="J3970" s="22">
        <f t="shared" ref="J3970:J4033" si="62">IF(I3970="",G3970*H3970,"")</f>
        <v>5.8343600053001401</v>
      </c>
      <c r="K3970" s="22" t="str">
        <f>IF(I3970&lt;&gt;"",SUMIF(Table1[Codigo_servico],A3970,Table1[Subtotal_insumo]),"")</f>
        <v/>
      </c>
      <c r="L3970" s="16">
        <f>IF(Table1[[#This Row],[Ordem_insumos]]&lt;&gt;0,VLOOKUP(Table1[[#This Row],[Codigo_servico]],Preencher_Orcamento!$B:$D,3,FALSE)*Table1[[#This Row],[Qtde_insumo]],"")</f>
        <v>0</v>
      </c>
      <c r="M3970" s="16">
        <f>IF(Table1[[#This Row],[Ordem_insumos]]&lt;&gt;0,VLOOKUP(Table1[[#This Row],[Codigo_servico]],Preencher_Orcamento!$B:$D,3,FALSE)*Table1[[#This Row],[Subtotal_insumo]],"")</f>
        <v>0</v>
      </c>
    </row>
    <row r="3971" spans="1:13" x14ac:dyDescent="0.25">
      <c r="A3971" s="6">
        <v>90695</v>
      </c>
      <c r="B3971" s="126">
        <v>2</v>
      </c>
      <c r="C3971" s="133"/>
      <c r="D3971" s="134">
        <v>2044</v>
      </c>
      <c r="E3971" s="7" t="s">
        <v>2193</v>
      </c>
      <c r="F3971" s="8" t="s">
        <v>2140</v>
      </c>
      <c r="G3971" s="16">
        <f>IFERROR(VLOOKUP(Table1[[#This Row],[Codigo_insumo]],BD_Insumos!$B:$E,4),"")</f>
        <v>13.596734305430379</v>
      </c>
      <c r="H3971" s="140">
        <v>0.31</v>
      </c>
      <c r="I3971" s="9"/>
      <c r="J3971" s="22">
        <f t="shared" si="62"/>
        <v>4.2149876346834176</v>
      </c>
      <c r="K3971" s="22" t="str">
        <f>IF(I3971&lt;&gt;"",SUMIF(Table1[Codigo_servico],A3971,Table1[Subtotal_insumo]),"")</f>
        <v/>
      </c>
      <c r="L3971" s="16">
        <f>IF(Table1[[#This Row],[Ordem_insumos]]&lt;&gt;0,VLOOKUP(Table1[[#This Row],[Codigo_servico]],Preencher_Orcamento!$B:$D,3,FALSE)*Table1[[#This Row],[Qtde_insumo]],"")</f>
        <v>0</v>
      </c>
      <c r="M3971" s="16">
        <f>IF(Table1[[#This Row],[Ordem_insumos]]&lt;&gt;0,VLOOKUP(Table1[[#This Row],[Codigo_servico]],Preencher_Orcamento!$B:$D,3,FALSE)*Table1[[#This Row],[Subtotal_insumo]],"")</f>
        <v>0</v>
      </c>
    </row>
    <row r="3972" spans="1:13" x14ac:dyDescent="0.25">
      <c r="A3972" s="6">
        <v>90695</v>
      </c>
      <c r="B3972" s="126">
        <v>3</v>
      </c>
      <c r="C3972" s="133"/>
      <c r="D3972" s="134">
        <v>52849</v>
      </c>
      <c r="E3972" s="7" t="s">
        <v>1112</v>
      </c>
      <c r="F3972" s="8" t="s">
        <v>5</v>
      </c>
      <c r="G3972" s="18">
        <f>IFERROR(VLOOKUP(Table1[[#This Row],[Codigo_insumo]],BD_Insumos!$B:$E,4),"")</f>
        <v>25.565300000000001</v>
      </c>
      <c r="H3972" s="140">
        <v>1.02</v>
      </c>
      <c r="I3972" s="9"/>
      <c r="J3972" s="23">
        <f t="shared" si="62"/>
        <v>26.076606000000002</v>
      </c>
      <c r="K3972" s="22" t="str">
        <f>IF(I3972&lt;&gt;"",SUMIF(Table1[Codigo_servico],A3972,Table1[Subtotal_insumo]),"")</f>
        <v/>
      </c>
      <c r="L3972" s="18">
        <f>IF(Table1[[#This Row],[Ordem_insumos]]&lt;&gt;0,VLOOKUP(Table1[[#This Row],[Codigo_servico]],Preencher_Orcamento!$B:$D,3,FALSE)*Table1[[#This Row],[Qtde_insumo]],"")</f>
        <v>0</v>
      </c>
      <c r="M3972" s="18">
        <f>IF(Table1[[#This Row],[Ordem_insumos]]&lt;&gt;0,VLOOKUP(Table1[[#This Row],[Codigo_servico]],Preencher_Orcamento!$B:$D,3,FALSE)*Table1[[#This Row],[Subtotal_insumo]],"")</f>
        <v>0</v>
      </c>
    </row>
    <row r="3973" spans="1:13" x14ac:dyDescent="0.25">
      <c r="A3973" s="3">
        <v>90696</v>
      </c>
      <c r="B3973" s="125">
        <v>0</v>
      </c>
      <c r="C3973" s="131" t="s">
        <v>3161</v>
      </c>
      <c r="D3973" s="132"/>
      <c r="E3973" s="4"/>
      <c r="F3973" s="4"/>
      <c r="G3973" s="17" t="str">
        <f>IFERROR(VLOOKUP(Table1[[#This Row],[Codigo_insumo]],BD_Insumos!$B:$E,4),"")</f>
        <v/>
      </c>
      <c r="H3973" s="139"/>
      <c r="I3973" s="5" t="s">
        <v>5</v>
      </c>
      <c r="J3973" s="20" t="str">
        <f t="shared" si="62"/>
        <v/>
      </c>
      <c r="K3973" s="21">
        <f>IF(I3973&lt;&gt;"",SUMIF(Table1[Codigo_servico],A3973,Table1[Subtotal_insumo]),"")</f>
        <v>47.30877315353036</v>
      </c>
      <c r="L3973" s="17" t="str">
        <f>IF(Table1[[#This Row],[Ordem_insumos]]&lt;&gt;0,VLOOKUP(Table1[[#This Row],[Codigo_servico]],Preencher_Orcamento!$B:$D,3,FALSE)*Table1[[#This Row],[Qtde_insumo]],"")</f>
        <v/>
      </c>
      <c r="M3973" s="17" t="str">
        <f>IF(Table1[[#This Row],[Ordem_insumos]]&lt;&gt;0,VLOOKUP(Table1[[#This Row],[Codigo_servico]],Preencher_Orcamento!$B:$D,3,FALSE)*Table1[[#This Row],[Subtotal_insumo]],"")</f>
        <v/>
      </c>
    </row>
    <row r="3974" spans="1:13" x14ac:dyDescent="0.25">
      <c r="A3974" s="6">
        <v>90696</v>
      </c>
      <c r="B3974" s="126">
        <v>1</v>
      </c>
      <c r="C3974" s="133"/>
      <c r="D3974" s="134">
        <v>2044</v>
      </c>
      <c r="E3974" s="7" t="s">
        <v>2193</v>
      </c>
      <c r="F3974" s="8" t="s">
        <v>2140</v>
      </c>
      <c r="G3974" s="16">
        <f>IFERROR(VLOOKUP(Table1[[#This Row],[Codigo_insumo]],BD_Insumos!$B:$E,4),"")</f>
        <v>13.596734305430379</v>
      </c>
      <c r="H3974" s="140">
        <v>0.34</v>
      </c>
      <c r="I3974" s="9"/>
      <c r="J3974" s="22">
        <f t="shared" si="62"/>
        <v>4.6228896638463297</v>
      </c>
      <c r="K3974" s="22" t="str">
        <f>IF(I3974&lt;&gt;"",SUMIF(Table1[Codigo_servico],A3974,Table1[Subtotal_insumo]),"")</f>
        <v/>
      </c>
      <c r="L3974" s="16">
        <f>IF(Table1[[#This Row],[Ordem_insumos]]&lt;&gt;0,VLOOKUP(Table1[[#This Row],[Codigo_servico]],Preencher_Orcamento!$B:$D,3,FALSE)*Table1[[#This Row],[Qtde_insumo]],"")</f>
        <v>0</v>
      </c>
      <c r="M3974" s="16">
        <f>IF(Table1[[#This Row],[Ordem_insumos]]&lt;&gt;0,VLOOKUP(Table1[[#This Row],[Codigo_servico]],Preencher_Orcamento!$B:$D,3,FALSE)*Table1[[#This Row],[Subtotal_insumo]],"")</f>
        <v>0</v>
      </c>
    </row>
    <row r="3975" spans="1:13" x14ac:dyDescent="0.25">
      <c r="A3975" s="6">
        <v>90696</v>
      </c>
      <c r="B3975" s="126">
        <v>2</v>
      </c>
      <c r="C3975" s="133"/>
      <c r="D3975" s="134">
        <v>52850</v>
      </c>
      <c r="E3975" s="7" t="s">
        <v>1113</v>
      </c>
      <c r="F3975" s="8" t="s">
        <v>5</v>
      </c>
      <c r="G3975" s="16">
        <f>IFERROR(VLOOKUP(Table1[[#This Row],[Codigo_insumo]],BD_Insumos!$B:$E,4),"")</f>
        <v>35.575400000000002</v>
      </c>
      <c r="H3975" s="140">
        <v>1.02</v>
      </c>
      <c r="I3975" s="9"/>
      <c r="J3975" s="22">
        <f t="shared" si="62"/>
        <v>36.286908000000004</v>
      </c>
      <c r="K3975" s="22" t="str">
        <f>IF(I3975&lt;&gt;"",SUMIF(Table1[Codigo_servico],A3975,Table1[Subtotal_insumo]),"")</f>
        <v/>
      </c>
      <c r="L3975" s="16">
        <f>IF(Table1[[#This Row],[Ordem_insumos]]&lt;&gt;0,VLOOKUP(Table1[[#This Row],[Codigo_servico]],Preencher_Orcamento!$B:$D,3,FALSE)*Table1[[#This Row],[Qtde_insumo]],"")</f>
        <v>0</v>
      </c>
      <c r="M3975" s="16">
        <f>IF(Table1[[#This Row],[Ordem_insumos]]&lt;&gt;0,VLOOKUP(Table1[[#This Row],[Codigo_servico]],Preencher_Orcamento!$B:$D,3,FALSE)*Table1[[#This Row],[Subtotal_insumo]],"")</f>
        <v>0</v>
      </c>
    </row>
    <row r="3976" spans="1:13" x14ac:dyDescent="0.25">
      <c r="A3976" s="6">
        <v>90696</v>
      </c>
      <c r="B3976" s="126">
        <v>3</v>
      </c>
      <c r="C3976" s="133"/>
      <c r="D3976" s="134">
        <v>2041</v>
      </c>
      <c r="E3976" s="7" t="s">
        <v>2192</v>
      </c>
      <c r="F3976" s="8" t="s">
        <v>2140</v>
      </c>
      <c r="G3976" s="18">
        <f>IFERROR(VLOOKUP(Table1[[#This Row],[Codigo_insumo]],BD_Insumos!$B:$E,4),"")</f>
        <v>18.820516146129485</v>
      </c>
      <c r="H3976" s="140">
        <v>0.34</v>
      </c>
      <c r="I3976" s="9"/>
      <c r="J3976" s="23">
        <f t="shared" si="62"/>
        <v>6.398975489684025</v>
      </c>
      <c r="K3976" s="22" t="str">
        <f>IF(I3976&lt;&gt;"",SUMIF(Table1[Codigo_servico],A3976,Table1[Subtotal_insumo]),"")</f>
        <v/>
      </c>
      <c r="L3976" s="18">
        <f>IF(Table1[[#This Row],[Ordem_insumos]]&lt;&gt;0,VLOOKUP(Table1[[#This Row],[Codigo_servico]],Preencher_Orcamento!$B:$D,3,FALSE)*Table1[[#This Row],[Qtde_insumo]],"")</f>
        <v>0</v>
      </c>
      <c r="M3976" s="18">
        <f>IF(Table1[[#This Row],[Ordem_insumos]]&lt;&gt;0,VLOOKUP(Table1[[#This Row],[Codigo_servico]],Preencher_Orcamento!$B:$D,3,FALSE)*Table1[[#This Row],[Subtotal_insumo]],"")</f>
        <v>0</v>
      </c>
    </row>
    <row r="3977" spans="1:13" x14ac:dyDescent="0.25">
      <c r="A3977" s="3">
        <v>90697</v>
      </c>
      <c r="B3977" s="125">
        <v>0</v>
      </c>
      <c r="C3977" s="131" t="s">
        <v>3162</v>
      </c>
      <c r="D3977" s="132"/>
      <c r="E3977" s="4"/>
      <c r="F3977" s="4"/>
      <c r="G3977" s="17" t="str">
        <f>IFERROR(VLOOKUP(Table1[[#This Row],[Codigo_insumo]],BD_Insumos!$B:$E,4),"")</f>
        <v/>
      </c>
      <c r="H3977" s="139"/>
      <c r="I3977" s="5" t="s">
        <v>5</v>
      </c>
      <c r="J3977" s="20" t="str">
        <f t="shared" si="62"/>
        <v/>
      </c>
      <c r="K3977" s="21">
        <f>IF(I3977&lt;&gt;"",SUMIF(Table1[Codigo_servico],A3977,Table1[Subtotal_insumo]),"")</f>
        <v>47.209866162561553</v>
      </c>
      <c r="L3977" s="17" t="str">
        <f>IF(Table1[[#This Row],[Ordem_insumos]]&lt;&gt;0,VLOOKUP(Table1[[#This Row],[Codigo_servico]],Preencher_Orcamento!$B:$D,3,FALSE)*Table1[[#This Row],[Qtde_insumo]],"")</f>
        <v/>
      </c>
      <c r="M3977" s="17" t="str">
        <f>IF(Table1[[#This Row],[Ordem_insumos]]&lt;&gt;0,VLOOKUP(Table1[[#This Row],[Codigo_servico]],Preencher_Orcamento!$B:$D,3,FALSE)*Table1[[#This Row],[Subtotal_insumo]],"")</f>
        <v/>
      </c>
    </row>
    <row r="3978" spans="1:13" x14ac:dyDescent="0.25">
      <c r="A3978" s="6">
        <v>90697</v>
      </c>
      <c r="B3978" s="126">
        <v>1</v>
      </c>
      <c r="C3978" s="133"/>
      <c r="D3978" s="134">
        <v>2044</v>
      </c>
      <c r="E3978" s="7" t="s">
        <v>2193</v>
      </c>
      <c r="F3978" s="8" t="s">
        <v>2140</v>
      </c>
      <c r="G3978" s="16">
        <f>IFERROR(VLOOKUP(Table1[[#This Row],[Codigo_insumo]],BD_Insumos!$B:$E,4),"")</f>
        <v>13.596734305430379</v>
      </c>
      <c r="H3978" s="140">
        <v>0.36</v>
      </c>
      <c r="I3978" s="9"/>
      <c r="J3978" s="22">
        <f t="shared" si="62"/>
        <v>4.894824349954936</v>
      </c>
      <c r="K3978" s="22" t="str">
        <f>IF(I3978&lt;&gt;"",SUMIF(Table1[Codigo_servico],A3978,Table1[Subtotal_insumo]),"")</f>
        <v/>
      </c>
      <c r="L3978" s="16">
        <f>IF(Table1[[#This Row],[Ordem_insumos]]&lt;&gt;0,VLOOKUP(Table1[[#This Row],[Codigo_servico]],Preencher_Orcamento!$B:$D,3,FALSE)*Table1[[#This Row],[Qtde_insumo]],"")</f>
        <v>0</v>
      </c>
      <c r="M3978" s="16">
        <f>IF(Table1[[#This Row],[Ordem_insumos]]&lt;&gt;0,VLOOKUP(Table1[[#This Row],[Codigo_servico]],Preencher_Orcamento!$B:$D,3,FALSE)*Table1[[#This Row],[Subtotal_insumo]],"")</f>
        <v>0</v>
      </c>
    </row>
    <row r="3979" spans="1:13" x14ac:dyDescent="0.25">
      <c r="A3979" s="6">
        <v>90697</v>
      </c>
      <c r="B3979" s="126">
        <v>2</v>
      </c>
      <c r="C3979" s="133"/>
      <c r="D3979" s="134">
        <v>52851</v>
      </c>
      <c r="E3979" s="7" t="s">
        <v>1114</v>
      </c>
      <c r="F3979" s="8" t="s">
        <v>5</v>
      </c>
      <c r="G3979" s="16">
        <f>IFERROR(VLOOKUP(Table1[[#This Row],[Codigo_insumo]],BD_Insumos!$B:$E,4),"")</f>
        <v>34.842799999999997</v>
      </c>
      <c r="H3979" s="140">
        <v>1.02</v>
      </c>
      <c r="I3979" s="9"/>
      <c r="J3979" s="22">
        <f t="shared" si="62"/>
        <v>35.539656000000001</v>
      </c>
      <c r="K3979" s="22" t="str">
        <f>IF(I3979&lt;&gt;"",SUMIF(Table1[Codigo_servico],A3979,Table1[Subtotal_insumo]),"")</f>
        <v/>
      </c>
      <c r="L3979" s="16">
        <f>IF(Table1[[#This Row],[Ordem_insumos]]&lt;&gt;0,VLOOKUP(Table1[[#This Row],[Codigo_servico]],Preencher_Orcamento!$B:$D,3,FALSE)*Table1[[#This Row],[Qtde_insumo]],"")</f>
        <v>0</v>
      </c>
      <c r="M3979" s="16">
        <f>IF(Table1[[#This Row],[Ordem_insumos]]&lt;&gt;0,VLOOKUP(Table1[[#This Row],[Codigo_servico]],Preencher_Orcamento!$B:$D,3,FALSE)*Table1[[#This Row],[Subtotal_insumo]],"")</f>
        <v>0</v>
      </c>
    </row>
    <row r="3980" spans="1:13" x14ac:dyDescent="0.25">
      <c r="A3980" s="6">
        <v>90697</v>
      </c>
      <c r="B3980" s="126">
        <v>3</v>
      </c>
      <c r="C3980" s="133"/>
      <c r="D3980" s="134">
        <v>2041</v>
      </c>
      <c r="E3980" s="7" t="s">
        <v>2192</v>
      </c>
      <c r="F3980" s="8" t="s">
        <v>2140</v>
      </c>
      <c r="G3980" s="18">
        <f>IFERROR(VLOOKUP(Table1[[#This Row],[Codigo_insumo]],BD_Insumos!$B:$E,4),"")</f>
        <v>18.820516146129485</v>
      </c>
      <c r="H3980" s="140">
        <v>0.36</v>
      </c>
      <c r="I3980" s="9"/>
      <c r="J3980" s="23">
        <f t="shared" si="62"/>
        <v>6.775385812606614</v>
      </c>
      <c r="K3980" s="22" t="str">
        <f>IF(I3980&lt;&gt;"",SUMIF(Table1[Codigo_servico],A3980,Table1[Subtotal_insumo]),"")</f>
        <v/>
      </c>
      <c r="L3980" s="18">
        <f>IF(Table1[[#This Row],[Ordem_insumos]]&lt;&gt;0,VLOOKUP(Table1[[#This Row],[Codigo_servico]],Preencher_Orcamento!$B:$D,3,FALSE)*Table1[[#This Row],[Qtde_insumo]],"")</f>
        <v>0</v>
      </c>
      <c r="M3980" s="18">
        <f>IF(Table1[[#This Row],[Ordem_insumos]]&lt;&gt;0,VLOOKUP(Table1[[#This Row],[Codigo_servico]],Preencher_Orcamento!$B:$D,3,FALSE)*Table1[[#This Row],[Subtotal_insumo]],"")</f>
        <v>0</v>
      </c>
    </row>
    <row r="3981" spans="1:13" x14ac:dyDescent="0.25">
      <c r="A3981" s="3">
        <v>90698</v>
      </c>
      <c r="B3981" s="125">
        <v>0</v>
      </c>
      <c r="C3981" s="131" t="s">
        <v>3163</v>
      </c>
      <c r="D3981" s="132"/>
      <c r="E3981" s="4"/>
      <c r="F3981" s="4"/>
      <c r="G3981" s="17" t="str">
        <f>IFERROR(VLOOKUP(Table1[[#This Row],[Codigo_insumo]],BD_Insumos!$B:$E,4),"")</f>
        <v/>
      </c>
      <c r="H3981" s="139"/>
      <c r="I3981" s="5" t="s">
        <v>5</v>
      </c>
      <c r="J3981" s="20" t="str">
        <f t="shared" si="62"/>
        <v/>
      </c>
      <c r="K3981" s="21">
        <f>IF(I3981&lt;&gt;"",SUMIF(Table1[Codigo_servico],A3981,Table1[Subtotal_insumo]),"")</f>
        <v>82.583223207717523</v>
      </c>
      <c r="L3981" s="17" t="str">
        <f>IF(Table1[[#This Row],[Ordem_insumos]]&lt;&gt;0,VLOOKUP(Table1[[#This Row],[Codigo_servico]],Preencher_Orcamento!$B:$D,3,FALSE)*Table1[[#This Row],[Qtde_insumo]],"")</f>
        <v/>
      </c>
      <c r="M3981" s="17" t="str">
        <f>IF(Table1[[#This Row],[Ordem_insumos]]&lt;&gt;0,VLOOKUP(Table1[[#This Row],[Codigo_servico]],Preencher_Orcamento!$B:$D,3,FALSE)*Table1[[#This Row],[Subtotal_insumo]],"")</f>
        <v/>
      </c>
    </row>
    <row r="3982" spans="1:13" x14ac:dyDescent="0.25">
      <c r="A3982" s="6">
        <v>90698</v>
      </c>
      <c r="B3982" s="126">
        <v>1</v>
      </c>
      <c r="C3982" s="133"/>
      <c r="D3982" s="134">
        <v>2041</v>
      </c>
      <c r="E3982" s="7" t="s">
        <v>2192</v>
      </c>
      <c r="F3982" s="8" t="s">
        <v>2140</v>
      </c>
      <c r="G3982" s="16">
        <f>IFERROR(VLOOKUP(Table1[[#This Row],[Codigo_insumo]],BD_Insumos!$B:$E,4),"")</f>
        <v>18.820516146129485</v>
      </c>
      <c r="H3982" s="140">
        <v>0.46</v>
      </c>
      <c r="I3982" s="9"/>
      <c r="J3982" s="22">
        <f t="shared" si="62"/>
        <v>8.6574374272195627</v>
      </c>
      <c r="K3982" s="22" t="str">
        <f>IF(I3982&lt;&gt;"",SUMIF(Table1[Codigo_servico],A3982,Table1[Subtotal_insumo]),"")</f>
        <v/>
      </c>
      <c r="L3982" s="16">
        <f>IF(Table1[[#This Row],[Ordem_insumos]]&lt;&gt;0,VLOOKUP(Table1[[#This Row],[Codigo_servico]],Preencher_Orcamento!$B:$D,3,FALSE)*Table1[[#This Row],[Qtde_insumo]],"")</f>
        <v>0</v>
      </c>
      <c r="M3982" s="16">
        <f>IF(Table1[[#This Row],[Ordem_insumos]]&lt;&gt;0,VLOOKUP(Table1[[#This Row],[Codigo_servico]],Preencher_Orcamento!$B:$D,3,FALSE)*Table1[[#This Row],[Subtotal_insumo]],"")</f>
        <v>0</v>
      </c>
    </row>
    <row r="3983" spans="1:13" x14ac:dyDescent="0.25">
      <c r="A3983" s="6">
        <v>90698</v>
      </c>
      <c r="B3983" s="126">
        <v>2</v>
      </c>
      <c r="C3983" s="133"/>
      <c r="D3983" s="134">
        <v>2044</v>
      </c>
      <c r="E3983" s="7" t="s">
        <v>2193</v>
      </c>
      <c r="F3983" s="8" t="s">
        <v>2140</v>
      </c>
      <c r="G3983" s="16">
        <f>IFERROR(VLOOKUP(Table1[[#This Row],[Codigo_insumo]],BD_Insumos!$B:$E,4),"")</f>
        <v>13.596734305430379</v>
      </c>
      <c r="H3983" s="140">
        <v>0.46</v>
      </c>
      <c r="I3983" s="9"/>
      <c r="J3983" s="22">
        <f t="shared" si="62"/>
        <v>6.2544977804979744</v>
      </c>
      <c r="K3983" s="22" t="str">
        <f>IF(I3983&lt;&gt;"",SUMIF(Table1[Codigo_servico],A3983,Table1[Subtotal_insumo]),"")</f>
        <v/>
      </c>
      <c r="L3983" s="16">
        <f>IF(Table1[[#This Row],[Ordem_insumos]]&lt;&gt;0,VLOOKUP(Table1[[#This Row],[Codigo_servico]],Preencher_Orcamento!$B:$D,3,FALSE)*Table1[[#This Row],[Qtde_insumo]],"")</f>
        <v>0</v>
      </c>
      <c r="M3983" s="16">
        <f>IF(Table1[[#This Row],[Ordem_insumos]]&lt;&gt;0,VLOOKUP(Table1[[#This Row],[Codigo_servico]],Preencher_Orcamento!$B:$D,3,FALSE)*Table1[[#This Row],[Subtotal_insumo]],"")</f>
        <v>0</v>
      </c>
    </row>
    <row r="3984" spans="1:13" x14ac:dyDescent="0.25">
      <c r="A3984" s="6">
        <v>90698</v>
      </c>
      <c r="B3984" s="126">
        <v>3</v>
      </c>
      <c r="C3984" s="133"/>
      <c r="D3984" s="134">
        <v>52852</v>
      </c>
      <c r="E3984" s="7" t="s">
        <v>1115</v>
      </c>
      <c r="F3984" s="8" t="s">
        <v>5</v>
      </c>
      <c r="G3984" s="18">
        <f>IFERROR(VLOOKUP(Table1[[#This Row],[Codigo_insumo]],BD_Insumos!$B:$E,4),"")</f>
        <v>66.344399999999993</v>
      </c>
      <c r="H3984" s="140">
        <v>1.02</v>
      </c>
      <c r="I3984" s="9"/>
      <c r="J3984" s="23">
        <f t="shared" si="62"/>
        <v>67.67128799999999</v>
      </c>
      <c r="K3984" s="22" t="str">
        <f>IF(I3984&lt;&gt;"",SUMIF(Table1[Codigo_servico],A3984,Table1[Subtotal_insumo]),"")</f>
        <v/>
      </c>
      <c r="L3984" s="18">
        <f>IF(Table1[[#This Row],[Ordem_insumos]]&lt;&gt;0,VLOOKUP(Table1[[#This Row],[Codigo_servico]],Preencher_Orcamento!$B:$D,3,FALSE)*Table1[[#This Row],[Qtde_insumo]],"")</f>
        <v>0</v>
      </c>
      <c r="M3984" s="18">
        <f>IF(Table1[[#This Row],[Ordem_insumos]]&lt;&gt;0,VLOOKUP(Table1[[#This Row],[Codigo_servico]],Preencher_Orcamento!$B:$D,3,FALSE)*Table1[[#This Row],[Subtotal_insumo]],"")</f>
        <v>0</v>
      </c>
    </row>
    <row r="3985" spans="1:13" x14ac:dyDescent="0.25">
      <c r="A3985" s="3">
        <v>90699</v>
      </c>
      <c r="B3985" s="125">
        <v>0</v>
      </c>
      <c r="C3985" s="131" t="s">
        <v>3164</v>
      </c>
      <c r="D3985" s="132"/>
      <c r="E3985" s="4"/>
      <c r="F3985" s="4"/>
      <c r="G3985" s="17" t="str">
        <f>IFERROR(VLOOKUP(Table1[[#This Row],[Codigo_insumo]],BD_Insumos!$B:$E,4),"")</f>
        <v/>
      </c>
      <c r="H3985" s="139"/>
      <c r="I3985" s="5" t="s">
        <v>457</v>
      </c>
      <c r="J3985" s="20" t="str">
        <f t="shared" si="62"/>
        <v/>
      </c>
      <c r="K3985" s="21">
        <f>IF(I3985&lt;&gt;"",SUMIF(Table1[Codigo_servico],A3985,Table1[Subtotal_insumo]),"")</f>
        <v>181.29024310057463</v>
      </c>
      <c r="L3985" s="17" t="str">
        <f>IF(Table1[[#This Row],[Ordem_insumos]]&lt;&gt;0,VLOOKUP(Table1[[#This Row],[Codigo_servico]],Preencher_Orcamento!$B:$D,3,FALSE)*Table1[[#This Row],[Qtde_insumo]],"")</f>
        <v/>
      </c>
      <c r="M3985" s="17" t="str">
        <f>IF(Table1[[#This Row],[Ordem_insumos]]&lt;&gt;0,VLOOKUP(Table1[[#This Row],[Codigo_servico]],Preencher_Orcamento!$B:$D,3,FALSE)*Table1[[#This Row],[Subtotal_insumo]],"")</f>
        <v/>
      </c>
    </row>
    <row r="3986" spans="1:13" ht="26.25" x14ac:dyDescent="0.25">
      <c r="A3986" s="6">
        <v>90699</v>
      </c>
      <c r="B3986" s="126">
        <v>1</v>
      </c>
      <c r="C3986" s="133"/>
      <c r="D3986" s="134">
        <v>58020</v>
      </c>
      <c r="E3986" s="7" t="s">
        <v>1542</v>
      </c>
      <c r="F3986" s="8" t="s">
        <v>457</v>
      </c>
      <c r="G3986" s="16">
        <f>IFERROR(VLOOKUP(Table1[[#This Row],[Codigo_insumo]],BD_Insumos!$B:$E,4),"")</f>
        <v>16.640699999999999</v>
      </c>
      <c r="H3986" s="140">
        <v>1</v>
      </c>
      <c r="I3986" s="9"/>
      <c r="J3986" s="22">
        <f t="shared" si="62"/>
        <v>16.640699999999999</v>
      </c>
      <c r="K3986" s="22" t="str">
        <f>IF(I3986&lt;&gt;"",SUMIF(Table1[Codigo_servico],A3986,Table1[Subtotal_insumo]),"")</f>
        <v/>
      </c>
      <c r="L3986" s="16">
        <f>IF(Table1[[#This Row],[Ordem_insumos]]&lt;&gt;0,VLOOKUP(Table1[[#This Row],[Codigo_servico]],Preencher_Orcamento!$B:$D,3,FALSE)*Table1[[#This Row],[Qtde_insumo]],"")</f>
        <v>0</v>
      </c>
      <c r="M3986" s="16">
        <f>IF(Table1[[#This Row],[Ordem_insumos]]&lt;&gt;0,VLOOKUP(Table1[[#This Row],[Codigo_servico]],Preencher_Orcamento!$B:$D,3,FALSE)*Table1[[#This Row],[Subtotal_insumo]],"")</f>
        <v>0</v>
      </c>
    </row>
    <row r="3987" spans="1:13" x14ac:dyDescent="0.25">
      <c r="A3987" s="6">
        <v>90699</v>
      </c>
      <c r="B3987" s="126">
        <v>2</v>
      </c>
      <c r="C3987" s="133"/>
      <c r="D3987" s="134">
        <v>2041</v>
      </c>
      <c r="E3987" s="7" t="s">
        <v>2192</v>
      </c>
      <c r="F3987" s="8" t="s">
        <v>2140</v>
      </c>
      <c r="G3987" s="16">
        <f>IFERROR(VLOOKUP(Table1[[#This Row],[Codigo_insumo]],BD_Insumos!$B:$E,4),"")</f>
        <v>18.820516146129485</v>
      </c>
      <c r="H3987" s="140">
        <v>1.33</v>
      </c>
      <c r="I3987" s="9"/>
      <c r="J3987" s="22">
        <f t="shared" si="62"/>
        <v>25.031286474352218</v>
      </c>
      <c r="K3987" s="22" t="str">
        <f>IF(I3987&lt;&gt;"",SUMIF(Table1[Codigo_servico],A3987,Table1[Subtotal_insumo]),"")</f>
        <v/>
      </c>
      <c r="L3987" s="16">
        <f>IF(Table1[[#This Row],[Ordem_insumos]]&lt;&gt;0,VLOOKUP(Table1[[#This Row],[Codigo_servico]],Preencher_Orcamento!$B:$D,3,FALSE)*Table1[[#This Row],[Qtde_insumo]],"")</f>
        <v>0</v>
      </c>
      <c r="M3987" s="16">
        <f>IF(Table1[[#This Row],[Ordem_insumos]]&lt;&gt;0,VLOOKUP(Table1[[#This Row],[Codigo_servico]],Preencher_Orcamento!$B:$D,3,FALSE)*Table1[[#This Row],[Subtotal_insumo]],"")</f>
        <v>0</v>
      </c>
    </row>
    <row r="3988" spans="1:13" x14ac:dyDescent="0.25">
      <c r="A3988" s="6">
        <v>90699</v>
      </c>
      <c r="B3988" s="126">
        <v>3</v>
      </c>
      <c r="C3988" s="133"/>
      <c r="D3988" s="134">
        <v>72008</v>
      </c>
      <c r="E3988" s="7" t="s">
        <v>1738</v>
      </c>
      <c r="F3988" s="8" t="s">
        <v>457</v>
      </c>
      <c r="G3988" s="18">
        <f>IFERROR(VLOOKUP(Table1[[#This Row],[Codigo_insumo]],BD_Insumos!$B:$E,4),"")</f>
        <v>62.334000000000003</v>
      </c>
      <c r="H3988" s="140">
        <v>1</v>
      </c>
      <c r="I3988" s="9"/>
      <c r="J3988" s="23">
        <f t="shared" si="62"/>
        <v>62.334000000000003</v>
      </c>
      <c r="K3988" s="22" t="str">
        <f>IF(I3988&lt;&gt;"",SUMIF(Table1[Codigo_servico],A3988,Table1[Subtotal_insumo]),"")</f>
        <v/>
      </c>
      <c r="L3988" s="18">
        <f>IF(Table1[[#This Row],[Ordem_insumos]]&lt;&gt;0,VLOOKUP(Table1[[#This Row],[Codigo_servico]],Preencher_Orcamento!$B:$D,3,FALSE)*Table1[[#This Row],[Qtde_insumo]],"")</f>
        <v>0</v>
      </c>
      <c r="M3988" s="18">
        <f>IF(Table1[[#This Row],[Ordem_insumos]]&lt;&gt;0,VLOOKUP(Table1[[#This Row],[Codigo_servico]],Preencher_Orcamento!$B:$D,3,FALSE)*Table1[[#This Row],[Subtotal_insumo]],"")</f>
        <v>0</v>
      </c>
    </row>
    <row r="3989" spans="1:13" x14ac:dyDescent="0.25">
      <c r="A3989" s="6">
        <v>90699</v>
      </c>
      <c r="B3989" s="126">
        <v>4</v>
      </c>
      <c r="C3989" s="133"/>
      <c r="D3989" s="134">
        <v>2044</v>
      </c>
      <c r="E3989" s="7" t="s">
        <v>2193</v>
      </c>
      <c r="F3989" s="8" t="s">
        <v>2140</v>
      </c>
      <c r="G3989" s="18">
        <f>IFERROR(VLOOKUP(Table1[[#This Row],[Codigo_insumo]],BD_Insumos!$B:$E,4),"")</f>
        <v>13.596734305430379</v>
      </c>
      <c r="H3989" s="140">
        <v>1.33</v>
      </c>
      <c r="I3989" s="9"/>
      <c r="J3989" s="23">
        <f t="shared" si="62"/>
        <v>18.083656626222407</v>
      </c>
      <c r="K3989" s="22" t="str">
        <f>IF(I3989&lt;&gt;"",SUMIF(Table1[Codigo_servico],A3989,Table1[Subtotal_insumo]),"")</f>
        <v/>
      </c>
      <c r="L3989" s="18">
        <f>IF(Table1[[#This Row],[Ordem_insumos]]&lt;&gt;0,VLOOKUP(Table1[[#This Row],[Codigo_servico]],Preencher_Orcamento!$B:$D,3,FALSE)*Table1[[#This Row],[Qtde_insumo]],"")</f>
        <v>0</v>
      </c>
      <c r="M3989" s="18">
        <f>IF(Table1[[#This Row],[Ordem_insumos]]&lt;&gt;0,VLOOKUP(Table1[[#This Row],[Codigo_servico]],Preencher_Orcamento!$B:$D,3,FALSE)*Table1[[#This Row],[Subtotal_insumo]],"")</f>
        <v>0</v>
      </c>
    </row>
    <row r="3990" spans="1:13" ht="26.25" x14ac:dyDescent="0.25">
      <c r="A3990" s="6">
        <v>90699</v>
      </c>
      <c r="B3990" s="126">
        <v>5</v>
      </c>
      <c r="C3990" s="133"/>
      <c r="D3990" s="134">
        <v>57610</v>
      </c>
      <c r="E3990" s="7" t="s">
        <v>1524</v>
      </c>
      <c r="F3990" s="8" t="s">
        <v>457</v>
      </c>
      <c r="G3990" s="18">
        <f>IFERROR(VLOOKUP(Table1[[#This Row],[Codigo_insumo]],BD_Insumos!$B:$E,4),"")</f>
        <v>59.200600000000001</v>
      </c>
      <c r="H3990" s="140">
        <v>1</v>
      </c>
      <c r="I3990" s="9"/>
      <c r="J3990" s="23">
        <f t="shared" si="62"/>
        <v>59.200600000000001</v>
      </c>
      <c r="K3990" s="22" t="str">
        <f>IF(I3990&lt;&gt;"",SUMIF(Table1[Codigo_servico],A3990,Table1[Subtotal_insumo]),"")</f>
        <v/>
      </c>
      <c r="L3990" s="18">
        <f>IF(Table1[[#This Row],[Ordem_insumos]]&lt;&gt;0,VLOOKUP(Table1[[#This Row],[Codigo_servico]],Preencher_Orcamento!$B:$D,3,FALSE)*Table1[[#This Row],[Qtde_insumo]],"")</f>
        <v>0</v>
      </c>
      <c r="M3990" s="18">
        <f>IF(Table1[[#This Row],[Ordem_insumos]]&lt;&gt;0,VLOOKUP(Table1[[#This Row],[Codigo_servico]],Preencher_Orcamento!$B:$D,3,FALSE)*Table1[[#This Row],[Subtotal_insumo]],"")</f>
        <v>0</v>
      </c>
    </row>
    <row r="3991" spans="1:13" x14ac:dyDescent="0.25">
      <c r="A3991" s="3">
        <v>90701</v>
      </c>
      <c r="B3991" s="125">
        <v>0</v>
      </c>
      <c r="C3991" s="131" t="s">
        <v>3165</v>
      </c>
      <c r="D3991" s="132"/>
      <c r="E3991" s="4"/>
      <c r="F3991" s="4"/>
      <c r="G3991" s="17" t="str">
        <f>IFERROR(VLOOKUP(Table1[[#This Row],[Codigo_insumo]],BD_Insumos!$B:$E,4),"")</f>
        <v/>
      </c>
      <c r="H3991" s="139"/>
      <c r="I3991" s="5" t="s">
        <v>457</v>
      </c>
      <c r="J3991" s="20" t="str">
        <f t="shared" si="62"/>
        <v/>
      </c>
      <c r="K3991" s="21">
        <f>IF(I3991&lt;&gt;"",SUMIF(Table1[Codigo_servico],A3991,Table1[Subtotal_insumo]),"")</f>
        <v>84.893300903119737</v>
      </c>
      <c r="L3991" s="17" t="str">
        <f>IF(Table1[[#This Row],[Ordem_insumos]]&lt;&gt;0,VLOOKUP(Table1[[#This Row],[Codigo_servico]],Preencher_Orcamento!$B:$D,3,FALSE)*Table1[[#This Row],[Qtde_insumo]],"")</f>
        <v/>
      </c>
      <c r="M3991" s="17" t="str">
        <f>IF(Table1[[#This Row],[Ordem_insumos]]&lt;&gt;0,VLOOKUP(Table1[[#This Row],[Codigo_servico]],Preencher_Orcamento!$B:$D,3,FALSE)*Table1[[#This Row],[Subtotal_insumo]],"")</f>
        <v/>
      </c>
    </row>
    <row r="3992" spans="1:13" x14ac:dyDescent="0.25">
      <c r="A3992" s="6">
        <v>90701</v>
      </c>
      <c r="B3992" s="126">
        <v>1</v>
      </c>
      <c r="C3992" s="133"/>
      <c r="D3992" s="134">
        <v>2041</v>
      </c>
      <c r="E3992" s="7" t="s">
        <v>2192</v>
      </c>
      <c r="F3992" s="8" t="s">
        <v>2140</v>
      </c>
      <c r="G3992" s="16">
        <f>IFERROR(VLOOKUP(Table1[[#This Row],[Codigo_insumo]],BD_Insumos!$B:$E,4),"")</f>
        <v>18.820516146129485</v>
      </c>
      <c r="H3992" s="140">
        <v>2</v>
      </c>
      <c r="I3992" s="9"/>
      <c r="J3992" s="22">
        <f t="shared" si="62"/>
        <v>37.64103229225897</v>
      </c>
      <c r="K3992" s="22" t="str">
        <f>IF(I3992&lt;&gt;"",SUMIF(Table1[Codigo_servico],A3992,Table1[Subtotal_insumo]),"")</f>
        <v/>
      </c>
      <c r="L3992" s="16">
        <f>IF(Table1[[#This Row],[Ordem_insumos]]&lt;&gt;0,VLOOKUP(Table1[[#This Row],[Codigo_servico]],Preencher_Orcamento!$B:$D,3,FALSE)*Table1[[#This Row],[Qtde_insumo]],"")</f>
        <v>0</v>
      </c>
      <c r="M3992" s="16">
        <f>IF(Table1[[#This Row],[Ordem_insumos]]&lt;&gt;0,VLOOKUP(Table1[[#This Row],[Codigo_servico]],Preencher_Orcamento!$B:$D,3,FALSE)*Table1[[#This Row],[Subtotal_insumo]],"")</f>
        <v>0</v>
      </c>
    </row>
    <row r="3993" spans="1:13" x14ac:dyDescent="0.25">
      <c r="A3993" s="6">
        <v>90701</v>
      </c>
      <c r="B3993" s="126">
        <v>2</v>
      </c>
      <c r="C3993" s="133"/>
      <c r="D3993" s="134">
        <v>2044</v>
      </c>
      <c r="E3993" s="7" t="s">
        <v>2193</v>
      </c>
      <c r="F3993" s="8" t="s">
        <v>2140</v>
      </c>
      <c r="G3993" s="16">
        <f>IFERROR(VLOOKUP(Table1[[#This Row],[Codigo_insumo]],BD_Insumos!$B:$E,4),"")</f>
        <v>13.596734305430379</v>
      </c>
      <c r="H3993" s="140">
        <v>2</v>
      </c>
      <c r="I3993" s="9"/>
      <c r="J3993" s="22">
        <f t="shared" si="62"/>
        <v>27.193468610860759</v>
      </c>
      <c r="K3993" s="22" t="str">
        <f>IF(I3993&lt;&gt;"",SUMIF(Table1[Codigo_servico],A3993,Table1[Subtotal_insumo]),"")</f>
        <v/>
      </c>
      <c r="L3993" s="16">
        <f>IF(Table1[[#This Row],[Ordem_insumos]]&lt;&gt;0,VLOOKUP(Table1[[#This Row],[Codigo_servico]],Preencher_Orcamento!$B:$D,3,FALSE)*Table1[[#This Row],[Qtde_insumo]],"")</f>
        <v>0</v>
      </c>
      <c r="M3993" s="16">
        <f>IF(Table1[[#This Row],[Ordem_insumos]]&lt;&gt;0,VLOOKUP(Table1[[#This Row],[Codigo_servico]],Preencher_Orcamento!$B:$D,3,FALSE)*Table1[[#This Row],[Subtotal_insumo]],"")</f>
        <v>0</v>
      </c>
    </row>
    <row r="3994" spans="1:13" x14ac:dyDescent="0.25">
      <c r="A3994" s="6">
        <v>90701</v>
      </c>
      <c r="B3994" s="126">
        <v>3</v>
      </c>
      <c r="C3994" s="133"/>
      <c r="D3994" s="134">
        <v>55210</v>
      </c>
      <c r="E3994" s="7" t="s">
        <v>1344</v>
      </c>
      <c r="F3994" s="8" t="s">
        <v>457</v>
      </c>
      <c r="G3994" s="18">
        <f>IFERROR(VLOOKUP(Table1[[#This Row],[Codigo_insumo]],BD_Insumos!$B:$E,4),"")</f>
        <v>1.6540999999999999</v>
      </c>
      <c r="H3994" s="140">
        <v>1</v>
      </c>
      <c r="I3994" s="9"/>
      <c r="J3994" s="23">
        <f t="shared" si="62"/>
        <v>1.6540999999999999</v>
      </c>
      <c r="K3994" s="22" t="str">
        <f>IF(I3994&lt;&gt;"",SUMIF(Table1[Codigo_servico],A3994,Table1[Subtotal_insumo]),"")</f>
        <v/>
      </c>
      <c r="L3994" s="18">
        <f>IF(Table1[[#This Row],[Ordem_insumos]]&lt;&gt;0,VLOOKUP(Table1[[#This Row],[Codigo_servico]],Preencher_Orcamento!$B:$D,3,FALSE)*Table1[[#This Row],[Qtde_insumo]],"")</f>
        <v>0</v>
      </c>
      <c r="M3994" s="18">
        <f>IF(Table1[[#This Row],[Ordem_insumos]]&lt;&gt;0,VLOOKUP(Table1[[#This Row],[Codigo_servico]],Preencher_Orcamento!$B:$D,3,FALSE)*Table1[[#This Row],[Subtotal_insumo]],"")</f>
        <v>0</v>
      </c>
    </row>
    <row r="3995" spans="1:13" ht="26.25" x14ac:dyDescent="0.25">
      <c r="A3995" s="6">
        <v>90701</v>
      </c>
      <c r="B3995" s="126">
        <v>4</v>
      </c>
      <c r="C3995" s="133"/>
      <c r="D3995" s="134">
        <v>55230</v>
      </c>
      <c r="E3995" s="7" t="s">
        <v>1350</v>
      </c>
      <c r="F3995" s="8" t="s">
        <v>457</v>
      </c>
      <c r="G3995" s="18">
        <f>IFERROR(VLOOKUP(Table1[[#This Row],[Codigo_insumo]],BD_Insumos!$B:$E,4),"")</f>
        <v>3.6402999999999999</v>
      </c>
      <c r="H3995" s="140">
        <v>1</v>
      </c>
      <c r="I3995" s="9"/>
      <c r="J3995" s="23">
        <f t="shared" si="62"/>
        <v>3.6402999999999999</v>
      </c>
      <c r="K3995" s="22" t="str">
        <f>IF(I3995&lt;&gt;"",SUMIF(Table1[Codigo_servico],A3995,Table1[Subtotal_insumo]),"")</f>
        <v/>
      </c>
      <c r="L3995" s="18">
        <f>IF(Table1[[#This Row],[Ordem_insumos]]&lt;&gt;0,VLOOKUP(Table1[[#This Row],[Codigo_servico]],Preencher_Orcamento!$B:$D,3,FALSE)*Table1[[#This Row],[Qtde_insumo]],"")</f>
        <v>0</v>
      </c>
      <c r="M3995" s="18">
        <f>IF(Table1[[#This Row],[Ordem_insumos]]&lt;&gt;0,VLOOKUP(Table1[[#This Row],[Codigo_servico]],Preencher_Orcamento!$B:$D,3,FALSE)*Table1[[#This Row],[Subtotal_insumo]],"")</f>
        <v>0</v>
      </c>
    </row>
    <row r="3996" spans="1:13" ht="26.25" x14ac:dyDescent="0.25">
      <c r="A3996" s="6">
        <v>90701</v>
      </c>
      <c r="B3996" s="126">
        <v>5</v>
      </c>
      <c r="C3996" s="133"/>
      <c r="D3996" s="134">
        <v>52431</v>
      </c>
      <c r="E3996" s="7" t="s">
        <v>1067</v>
      </c>
      <c r="F3996" s="8" t="s">
        <v>5</v>
      </c>
      <c r="G3996" s="18">
        <f>IFERROR(VLOOKUP(Table1[[#This Row],[Codigo_insumo]],BD_Insumos!$B:$E,4),"")</f>
        <v>2.5066999999999999</v>
      </c>
      <c r="H3996" s="140">
        <v>3</v>
      </c>
      <c r="I3996" s="9"/>
      <c r="J3996" s="23">
        <f t="shared" si="62"/>
        <v>7.5200999999999993</v>
      </c>
      <c r="K3996" s="22" t="str">
        <f>IF(I3996&lt;&gt;"",SUMIF(Table1[Codigo_servico],A3996,Table1[Subtotal_insumo]),"")</f>
        <v/>
      </c>
      <c r="L3996" s="18">
        <f>IF(Table1[[#This Row],[Ordem_insumos]]&lt;&gt;0,VLOOKUP(Table1[[#This Row],[Codigo_servico]],Preencher_Orcamento!$B:$D,3,FALSE)*Table1[[#This Row],[Qtde_insumo]],"")</f>
        <v>0</v>
      </c>
      <c r="M3996" s="18">
        <f>IF(Table1[[#This Row],[Ordem_insumos]]&lt;&gt;0,VLOOKUP(Table1[[#This Row],[Codigo_servico]],Preencher_Orcamento!$B:$D,3,FALSE)*Table1[[#This Row],[Subtotal_insumo]],"")</f>
        <v>0</v>
      </c>
    </row>
    <row r="3997" spans="1:13" ht="26.25" x14ac:dyDescent="0.25">
      <c r="A3997" s="6">
        <v>90701</v>
      </c>
      <c r="B3997" s="126">
        <v>6</v>
      </c>
      <c r="C3997" s="133"/>
      <c r="D3997" s="134">
        <v>52865</v>
      </c>
      <c r="E3997" s="7" t="s">
        <v>1118</v>
      </c>
      <c r="F3997" s="8" t="s">
        <v>5</v>
      </c>
      <c r="G3997" s="18">
        <f>IFERROR(VLOOKUP(Table1[[#This Row],[Codigo_insumo]],BD_Insumos!$B:$E,4),"")</f>
        <v>0.88880000000000003</v>
      </c>
      <c r="H3997" s="140">
        <v>6</v>
      </c>
      <c r="I3997" s="9"/>
      <c r="J3997" s="23">
        <f t="shared" si="62"/>
        <v>5.3328000000000007</v>
      </c>
      <c r="K3997" s="22" t="str">
        <f>IF(I3997&lt;&gt;"",SUMIF(Table1[Codigo_servico],A3997,Table1[Subtotal_insumo]),"")</f>
        <v/>
      </c>
      <c r="L3997" s="18">
        <f>IF(Table1[[#This Row],[Ordem_insumos]]&lt;&gt;0,VLOOKUP(Table1[[#This Row],[Codigo_servico]],Preencher_Orcamento!$B:$D,3,FALSE)*Table1[[#This Row],[Qtde_insumo]],"")</f>
        <v>0</v>
      </c>
      <c r="M3997" s="18">
        <f>IF(Table1[[#This Row],[Ordem_insumos]]&lt;&gt;0,VLOOKUP(Table1[[#This Row],[Codigo_servico]],Preencher_Orcamento!$B:$D,3,FALSE)*Table1[[#This Row],[Subtotal_insumo]],"")</f>
        <v>0</v>
      </c>
    </row>
    <row r="3998" spans="1:13" x14ac:dyDescent="0.25">
      <c r="A3998" s="6">
        <v>90701</v>
      </c>
      <c r="B3998" s="126">
        <v>7</v>
      </c>
      <c r="C3998" s="133"/>
      <c r="D3998" s="134">
        <v>54813</v>
      </c>
      <c r="E3998" s="7" t="s">
        <v>1262</v>
      </c>
      <c r="F3998" s="8" t="s">
        <v>457</v>
      </c>
      <c r="G3998" s="18">
        <f>IFERROR(VLOOKUP(Table1[[#This Row],[Codigo_insumo]],BD_Insumos!$B:$E,4),"")</f>
        <v>1.9115</v>
      </c>
      <c r="H3998" s="140">
        <v>1</v>
      </c>
      <c r="I3998" s="9"/>
      <c r="J3998" s="23">
        <f t="shared" si="62"/>
        <v>1.9115</v>
      </c>
      <c r="K3998" s="22" t="str">
        <f>IF(I3998&lt;&gt;"",SUMIF(Table1[Codigo_servico],A3998,Table1[Subtotal_insumo]),"")</f>
        <v/>
      </c>
      <c r="L3998" s="18">
        <f>IF(Table1[[#This Row],[Ordem_insumos]]&lt;&gt;0,VLOOKUP(Table1[[#This Row],[Codigo_servico]],Preencher_Orcamento!$B:$D,3,FALSE)*Table1[[#This Row],[Qtde_insumo]],"")</f>
        <v>0</v>
      </c>
      <c r="M3998" s="18">
        <f>IF(Table1[[#This Row],[Ordem_insumos]]&lt;&gt;0,VLOOKUP(Table1[[#This Row],[Codigo_servico]],Preencher_Orcamento!$B:$D,3,FALSE)*Table1[[#This Row],[Subtotal_insumo]],"")</f>
        <v>0</v>
      </c>
    </row>
    <row r="3999" spans="1:13" x14ac:dyDescent="0.25">
      <c r="A3999" s="3">
        <v>90702</v>
      </c>
      <c r="B3999" s="125">
        <v>0</v>
      </c>
      <c r="C3999" s="131" t="s">
        <v>3166</v>
      </c>
      <c r="D3999" s="132"/>
      <c r="E3999" s="4"/>
      <c r="F3999" s="4"/>
      <c r="G3999" s="17" t="str">
        <f>IFERROR(VLOOKUP(Table1[[#This Row],[Codigo_insumo]],BD_Insumos!$B:$E,4),"")</f>
        <v/>
      </c>
      <c r="H3999" s="139"/>
      <c r="I3999" s="5" t="s">
        <v>457</v>
      </c>
      <c r="J3999" s="20" t="str">
        <f t="shared" si="62"/>
        <v/>
      </c>
      <c r="K3999" s="21">
        <f>IF(I3999&lt;&gt;"",SUMIF(Table1[Codigo_servico],A3999,Table1[Subtotal_insumo]),"")</f>
        <v>129.23367639983559</v>
      </c>
      <c r="L3999" s="17" t="str">
        <f>IF(Table1[[#This Row],[Ordem_insumos]]&lt;&gt;0,VLOOKUP(Table1[[#This Row],[Codigo_servico]],Preencher_Orcamento!$B:$D,3,FALSE)*Table1[[#This Row],[Qtde_insumo]],"")</f>
        <v/>
      </c>
      <c r="M3999" s="17" t="str">
        <f>IF(Table1[[#This Row],[Ordem_insumos]]&lt;&gt;0,VLOOKUP(Table1[[#This Row],[Codigo_servico]],Preencher_Orcamento!$B:$D,3,FALSE)*Table1[[#This Row],[Subtotal_insumo]],"")</f>
        <v/>
      </c>
    </row>
    <row r="4000" spans="1:13" x14ac:dyDescent="0.25">
      <c r="A4000" s="6">
        <v>90702</v>
      </c>
      <c r="B4000" s="126">
        <v>1</v>
      </c>
      <c r="C4000" s="133"/>
      <c r="D4000" s="134">
        <v>2041</v>
      </c>
      <c r="E4000" s="7" t="s">
        <v>2192</v>
      </c>
      <c r="F4000" s="8" t="s">
        <v>2140</v>
      </c>
      <c r="G4000" s="16">
        <f>IFERROR(VLOOKUP(Table1[[#This Row],[Codigo_insumo]],BD_Insumos!$B:$E,4),"")</f>
        <v>18.820516146129485</v>
      </c>
      <c r="H4000" s="140">
        <v>3.1</v>
      </c>
      <c r="I4000" s="9"/>
      <c r="J4000" s="22">
        <f t="shared" si="62"/>
        <v>58.343600053001403</v>
      </c>
      <c r="K4000" s="22" t="str">
        <f>IF(I4000&lt;&gt;"",SUMIF(Table1[Codigo_servico],A4000,Table1[Subtotal_insumo]),"")</f>
        <v/>
      </c>
      <c r="L4000" s="16">
        <f>IF(Table1[[#This Row],[Ordem_insumos]]&lt;&gt;0,VLOOKUP(Table1[[#This Row],[Codigo_servico]],Preencher_Orcamento!$B:$D,3,FALSE)*Table1[[#This Row],[Qtde_insumo]],"")</f>
        <v>62</v>
      </c>
      <c r="M4000" s="16">
        <f>IF(Table1[[#This Row],[Ordem_insumos]]&lt;&gt;0,VLOOKUP(Table1[[#This Row],[Codigo_servico]],Preencher_Orcamento!$B:$D,3,FALSE)*Table1[[#This Row],[Subtotal_insumo]],"")</f>
        <v>1166.872001060028</v>
      </c>
    </row>
    <row r="4001" spans="1:13" ht="26.25" x14ac:dyDescent="0.25">
      <c r="A4001" s="6">
        <v>90702</v>
      </c>
      <c r="B4001" s="126">
        <v>2</v>
      </c>
      <c r="C4001" s="133"/>
      <c r="D4001" s="134">
        <v>52865</v>
      </c>
      <c r="E4001" s="7" t="s">
        <v>1118</v>
      </c>
      <c r="F4001" s="8" t="s">
        <v>5</v>
      </c>
      <c r="G4001" s="16">
        <f>IFERROR(VLOOKUP(Table1[[#This Row],[Codigo_insumo]],BD_Insumos!$B:$E,4),"")</f>
        <v>0.88880000000000003</v>
      </c>
      <c r="H4001" s="140">
        <v>12</v>
      </c>
      <c r="I4001" s="9"/>
      <c r="J4001" s="22">
        <f t="shared" si="62"/>
        <v>10.665600000000001</v>
      </c>
      <c r="K4001" s="22" t="str">
        <f>IF(I4001&lt;&gt;"",SUMIF(Table1[Codigo_servico],A4001,Table1[Subtotal_insumo]),"")</f>
        <v/>
      </c>
      <c r="L4001" s="16">
        <f>IF(Table1[[#This Row],[Ordem_insumos]]&lt;&gt;0,VLOOKUP(Table1[[#This Row],[Codigo_servico]],Preencher_Orcamento!$B:$D,3,FALSE)*Table1[[#This Row],[Qtde_insumo]],"")</f>
        <v>240</v>
      </c>
      <c r="M4001" s="16">
        <f>IF(Table1[[#This Row],[Ordem_insumos]]&lt;&gt;0,VLOOKUP(Table1[[#This Row],[Codigo_servico]],Preencher_Orcamento!$B:$D,3,FALSE)*Table1[[#This Row],[Subtotal_insumo]],"")</f>
        <v>213.31200000000001</v>
      </c>
    </row>
    <row r="4002" spans="1:13" ht="26.25" x14ac:dyDescent="0.25">
      <c r="A4002" s="6">
        <v>90702</v>
      </c>
      <c r="B4002" s="126">
        <v>3</v>
      </c>
      <c r="C4002" s="133"/>
      <c r="D4002" s="134">
        <v>52431</v>
      </c>
      <c r="E4002" s="7" t="s">
        <v>1067</v>
      </c>
      <c r="F4002" s="8" t="s">
        <v>5</v>
      </c>
      <c r="G4002" s="18">
        <f>IFERROR(VLOOKUP(Table1[[#This Row],[Codigo_insumo]],BD_Insumos!$B:$E,4),"")</f>
        <v>2.5066999999999999</v>
      </c>
      <c r="H4002" s="140">
        <v>3</v>
      </c>
      <c r="I4002" s="9"/>
      <c r="J4002" s="23">
        <f t="shared" si="62"/>
        <v>7.5200999999999993</v>
      </c>
      <c r="K4002" s="22" t="str">
        <f>IF(I4002&lt;&gt;"",SUMIF(Table1[Codigo_servico],A4002,Table1[Subtotal_insumo]),"")</f>
        <v/>
      </c>
      <c r="L4002" s="18">
        <f>IF(Table1[[#This Row],[Ordem_insumos]]&lt;&gt;0,VLOOKUP(Table1[[#This Row],[Codigo_servico]],Preencher_Orcamento!$B:$D,3,FALSE)*Table1[[#This Row],[Qtde_insumo]],"")</f>
        <v>60</v>
      </c>
      <c r="M4002" s="18">
        <f>IF(Table1[[#This Row],[Ordem_insumos]]&lt;&gt;0,VLOOKUP(Table1[[#This Row],[Codigo_servico]],Preencher_Orcamento!$B:$D,3,FALSE)*Table1[[#This Row],[Subtotal_insumo]],"")</f>
        <v>150.40199999999999</v>
      </c>
    </row>
    <row r="4003" spans="1:13" x14ac:dyDescent="0.25">
      <c r="A4003" s="6">
        <v>90702</v>
      </c>
      <c r="B4003" s="126">
        <v>4</v>
      </c>
      <c r="C4003" s="133"/>
      <c r="D4003" s="134">
        <v>54813</v>
      </c>
      <c r="E4003" s="7" t="s">
        <v>1262</v>
      </c>
      <c r="F4003" s="8" t="s">
        <v>457</v>
      </c>
      <c r="G4003" s="18">
        <f>IFERROR(VLOOKUP(Table1[[#This Row],[Codigo_insumo]],BD_Insumos!$B:$E,4),"")</f>
        <v>1.9115</v>
      </c>
      <c r="H4003" s="140">
        <v>1</v>
      </c>
      <c r="I4003" s="9"/>
      <c r="J4003" s="23">
        <f t="shared" si="62"/>
        <v>1.9115</v>
      </c>
      <c r="K4003" s="22" t="str">
        <f>IF(I4003&lt;&gt;"",SUMIF(Table1[Codigo_servico],A4003,Table1[Subtotal_insumo]),"")</f>
        <v/>
      </c>
      <c r="L4003" s="18">
        <f>IF(Table1[[#This Row],[Ordem_insumos]]&lt;&gt;0,VLOOKUP(Table1[[#This Row],[Codigo_servico]],Preencher_Orcamento!$B:$D,3,FALSE)*Table1[[#This Row],[Qtde_insumo]],"")</f>
        <v>20</v>
      </c>
      <c r="M4003" s="18">
        <f>IF(Table1[[#This Row],[Ordem_insumos]]&lt;&gt;0,VLOOKUP(Table1[[#This Row],[Codigo_servico]],Preencher_Orcamento!$B:$D,3,FALSE)*Table1[[#This Row],[Subtotal_insumo]],"")</f>
        <v>38.229999999999997</v>
      </c>
    </row>
    <row r="4004" spans="1:13" x14ac:dyDescent="0.25">
      <c r="A4004" s="6">
        <v>90702</v>
      </c>
      <c r="B4004" s="126">
        <v>5</v>
      </c>
      <c r="C4004" s="133"/>
      <c r="D4004" s="134">
        <v>55210</v>
      </c>
      <c r="E4004" s="7" t="s">
        <v>1344</v>
      </c>
      <c r="F4004" s="8" t="s">
        <v>457</v>
      </c>
      <c r="G4004" s="18">
        <f>IFERROR(VLOOKUP(Table1[[#This Row],[Codigo_insumo]],BD_Insumos!$B:$E,4),"")</f>
        <v>1.6540999999999999</v>
      </c>
      <c r="H4004" s="140">
        <v>1</v>
      </c>
      <c r="I4004" s="9"/>
      <c r="J4004" s="23">
        <f t="shared" si="62"/>
        <v>1.6540999999999999</v>
      </c>
      <c r="K4004" s="22" t="str">
        <f>IF(I4004&lt;&gt;"",SUMIF(Table1[Codigo_servico],A4004,Table1[Subtotal_insumo]),"")</f>
        <v/>
      </c>
      <c r="L4004" s="18">
        <f>IF(Table1[[#This Row],[Ordem_insumos]]&lt;&gt;0,VLOOKUP(Table1[[#This Row],[Codigo_servico]],Preencher_Orcamento!$B:$D,3,FALSE)*Table1[[#This Row],[Qtde_insumo]],"")</f>
        <v>20</v>
      </c>
      <c r="M4004" s="18">
        <f>IF(Table1[[#This Row],[Ordem_insumos]]&lt;&gt;0,VLOOKUP(Table1[[#This Row],[Codigo_servico]],Preencher_Orcamento!$B:$D,3,FALSE)*Table1[[#This Row],[Subtotal_insumo]],"")</f>
        <v>33.082000000000001</v>
      </c>
    </row>
    <row r="4005" spans="1:13" ht="26.25" x14ac:dyDescent="0.25">
      <c r="A4005" s="6">
        <v>90702</v>
      </c>
      <c r="B4005" s="126">
        <v>6</v>
      </c>
      <c r="C4005" s="133"/>
      <c r="D4005" s="134">
        <v>55235</v>
      </c>
      <c r="E4005" s="7" t="s">
        <v>1351</v>
      </c>
      <c r="F4005" s="8" t="s">
        <v>457</v>
      </c>
      <c r="G4005" s="18">
        <f>IFERROR(VLOOKUP(Table1[[#This Row],[Codigo_insumo]],BD_Insumos!$B:$E,4),"")</f>
        <v>6.9889000000000001</v>
      </c>
      <c r="H4005" s="140">
        <v>1</v>
      </c>
      <c r="I4005" s="9"/>
      <c r="J4005" s="23">
        <f t="shared" si="62"/>
        <v>6.9889000000000001</v>
      </c>
      <c r="K4005" s="22" t="str">
        <f>IF(I4005&lt;&gt;"",SUMIF(Table1[Codigo_servico],A4005,Table1[Subtotal_insumo]),"")</f>
        <v/>
      </c>
      <c r="L4005" s="18">
        <f>IF(Table1[[#This Row],[Ordem_insumos]]&lt;&gt;0,VLOOKUP(Table1[[#This Row],[Codigo_servico]],Preencher_Orcamento!$B:$D,3,FALSE)*Table1[[#This Row],[Qtde_insumo]],"")</f>
        <v>20</v>
      </c>
      <c r="M4005" s="18">
        <f>IF(Table1[[#This Row],[Ordem_insumos]]&lt;&gt;0,VLOOKUP(Table1[[#This Row],[Codigo_servico]],Preencher_Orcamento!$B:$D,3,FALSE)*Table1[[#This Row],[Subtotal_insumo]],"")</f>
        <v>139.77799999999999</v>
      </c>
    </row>
    <row r="4006" spans="1:13" x14ac:dyDescent="0.25">
      <c r="A4006" s="6">
        <v>90702</v>
      </c>
      <c r="B4006" s="126">
        <v>7</v>
      </c>
      <c r="C4006" s="133"/>
      <c r="D4006" s="134">
        <v>2044</v>
      </c>
      <c r="E4006" s="7" t="s">
        <v>2193</v>
      </c>
      <c r="F4006" s="8" t="s">
        <v>2140</v>
      </c>
      <c r="G4006" s="18">
        <f>IFERROR(VLOOKUP(Table1[[#This Row],[Codigo_insumo]],BD_Insumos!$B:$E,4),"")</f>
        <v>13.596734305430379</v>
      </c>
      <c r="H4006" s="140">
        <v>3.1</v>
      </c>
      <c r="I4006" s="9"/>
      <c r="J4006" s="23">
        <f t="shared" si="62"/>
        <v>42.149876346834176</v>
      </c>
      <c r="K4006" s="22" t="str">
        <f>IF(I4006&lt;&gt;"",SUMIF(Table1[Codigo_servico],A4006,Table1[Subtotal_insumo]),"")</f>
        <v/>
      </c>
      <c r="L4006" s="18">
        <f>IF(Table1[[#This Row],[Ordem_insumos]]&lt;&gt;0,VLOOKUP(Table1[[#This Row],[Codigo_servico]],Preencher_Orcamento!$B:$D,3,FALSE)*Table1[[#This Row],[Qtde_insumo]],"")</f>
        <v>62</v>
      </c>
      <c r="M4006" s="18">
        <f>IF(Table1[[#This Row],[Ordem_insumos]]&lt;&gt;0,VLOOKUP(Table1[[#This Row],[Codigo_servico]],Preencher_Orcamento!$B:$D,3,FALSE)*Table1[[#This Row],[Subtotal_insumo]],"")</f>
        <v>842.99752693668347</v>
      </c>
    </row>
    <row r="4007" spans="1:13" x14ac:dyDescent="0.25">
      <c r="A4007" s="3">
        <v>90703</v>
      </c>
      <c r="B4007" s="125">
        <v>0</v>
      </c>
      <c r="C4007" s="131" t="s">
        <v>3167</v>
      </c>
      <c r="D4007" s="132"/>
      <c r="E4007" s="4"/>
      <c r="F4007" s="4"/>
      <c r="G4007" s="17" t="str">
        <f>IFERROR(VLOOKUP(Table1[[#This Row],[Codigo_insumo]],BD_Insumos!$B:$E,4),"")</f>
        <v/>
      </c>
      <c r="H4007" s="139"/>
      <c r="I4007" s="5" t="s">
        <v>457</v>
      </c>
      <c r="J4007" s="20" t="str">
        <f t="shared" si="62"/>
        <v/>
      </c>
      <c r="K4007" s="21">
        <f>IF(I4007&lt;&gt;"",SUMIF(Table1[Codigo_servico],A4007,Table1[Subtotal_insumo]),"")</f>
        <v>167.20350180623944</v>
      </c>
      <c r="L4007" s="17" t="str">
        <f>IF(Table1[[#This Row],[Ordem_insumos]]&lt;&gt;0,VLOOKUP(Table1[[#This Row],[Codigo_servico]],Preencher_Orcamento!$B:$D,3,FALSE)*Table1[[#This Row],[Qtde_insumo]],"")</f>
        <v/>
      </c>
      <c r="M4007" s="17" t="str">
        <f>IF(Table1[[#This Row],[Ordem_insumos]]&lt;&gt;0,VLOOKUP(Table1[[#This Row],[Codigo_servico]],Preencher_Orcamento!$B:$D,3,FALSE)*Table1[[#This Row],[Subtotal_insumo]],"")</f>
        <v/>
      </c>
    </row>
    <row r="4008" spans="1:13" ht="26.25" x14ac:dyDescent="0.25">
      <c r="A4008" s="6">
        <v>90703</v>
      </c>
      <c r="B4008" s="126">
        <v>1</v>
      </c>
      <c r="C4008" s="133"/>
      <c r="D4008" s="134">
        <v>52431</v>
      </c>
      <c r="E4008" s="7" t="s">
        <v>1067</v>
      </c>
      <c r="F4008" s="8" t="s">
        <v>5</v>
      </c>
      <c r="G4008" s="16">
        <f>IFERROR(VLOOKUP(Table1[[#This Row],[Codigo_insumo]],BD_Insumos!$B:$E,4),"")</f>
        <v>2.5066999999999999</v>
      </c>
      <c r="H4008" s="140">
        <v>3</v>
      </c>
      <c r="I4008" s="9"/>
      <c r="J4008" s="22">
        <f t="shared" si="62"/>
        <v>7.5200999999999993</v>
      </c>
      <c r="K4008" s="22" t="str">
        <f>IF(I4008&lt;&gt;"",SUMIF(Table1[Codigo_servico],A4008,Table1[Subtotal_insumo]),"")</f>
        <v/>
      </c>
      <c r="L4008" s="16">
        <f>IF(Table1[[#This Row],[Ordem_insumos]]&lt;&gt;0,VLOOKUP(Table1[[#This Row],[Codigo_servico]],Preencher_Orcamento!$B:$D,3,FALSE)*Table1[[#This Row],[Qtde_insumo]],"")</f>
        <v>0</v>
      </c>
      <c r="M4008" s="16">
        <f>IF(Table1[[#This Row],[Ordem_insumos]]&lt;&gt;0,VLOOKUP(Table1[[#This Row],[Codigo_servico]],Preencher_Orcamento!$B:$D,3,FALSE)*Table1[[#This Row],[Subtotal_insumo]],"")</f>
        <v>0</v>
      </c>
    </row>
    <row r="4009" spans="1:13" ht="26.25" x14ac:dyDescent="0.25">
      <c r="A4009" s="6">
        <v>90703</v>
      </c>
      <c r="B4009" s="126">
        <v>2</v>
      </c>
      <c r="C4009" s="133"/>
      <c r="D4009" s="134">
        <v>52865</v>
      </c>
      <c r="E4009" s="7" t="s">
        <v>1118</v>
      </c>
      <c r="F4009" s="8" t="s">
        <v>5</v>
      </c>
      <c r="G4009" s="16">
        <f>IFERROR(VLOOKUP(Table1[[#This Row],[Codigo_insumo]],BD_Insumos!$B:$E,4),"")</f>
        <v>0.88880000000000003</v>
      </c>
      <c r="H4009" s="140">
        <v>18</v>
      </c>
      <c r="I4009" s="9"/>
      <c r="J4009" s="22">
        <f t="shared" si="62"/>
        <v>15.9984</v>
      </c>
      <c r="K4009" s="22" t="str">
        <f>IF(I4009&lt;&gt;"",SUMIF(Table1[Codigo_servico],A4009,Table1[Subtotal_insumo]),"")</f>
        <v/>
      </c>
      <c r="L4009" s="16">
        <f>IF(Table1[[#This Row],[Ordem_insumos]]&lt;&gt;0,VLOOKUP(Table1[[#This Row],[Codigo_servico]],Preencher_Orcamento!$B:$D,3,FALSE)*Table1[[#This Row],[Qtde_insumo]],"")</f>
        <v>0</v>
      </c>
      <c r="M4009" s="16">
        <f>IF(Table1[[#This Row],[Ordem_insumos]]&lt;&gt;0,VLOOKUP(Table1[[#This Row],[Codigo_servico]],Preencher_Orcamento!$B:$D,3,FALSE)*Table1[[#This Row],[Subtotal_insumo]],"")</f>
        <v>0</v>
      </c>
    </row>
    <row r="4010" spans="1:13" x14ac:dyDescent="0.25">
      <c r="A4010" s="6">
        <v>90703</v>
      </c>
      <c r="B4010" s="126">
        <v>3</v>
      </c>
      <c r="C4010" s="133"/>
      <c r="D4010" s="134">
        <v>55210</v>
      </c>
      <c r="E4010" s="7" t="s">
        <v>1344</v>
      </c>
      <c r="F4010" s="8" t="s">
        <v>457</v>
      </c>
      <c r="G4010" s="18">
        <f>IFERROR(VLOOKUP(Table1[[#This Row],[Codigo_insumo]],BD_Insumos!$B:$E,4),"")</f>
        <v>1.6540999999999999</v>
      </c>
      <c r="H4010" s="140">
        <v>1</v>
      </c>
      <c r="I4010" s="9"/>
      <c r="J4010" s="23">
        <f t="shared" si="62"/>
        <v>1.6540999999999999</v>
      </c>
      <c r="K4010" s="22" t="str">
        <f>IF(I4010&lt;&gt;"",SUMIF(Table1[Codigo_servico],A4010,Table1[Subtotal_insumo]),"")</f>
        <v/>
      </c>
      <c r="L4010" s="18">
        <f>IF(Table1[[#This Row],[Ordem_insumos]]&lt;&gt;0,VLOOKUP(Table1[[#This Row],[Codigo_servico]],Preencher_Orcamento!$B:$D,3,FALSE)*Table1[[#This Row],[Qtde_insumo]],"")</f>
        <v>0</v>
      </c>
      <c r="M4010" s="18">
        <f>IF(Table1[[#This Row],[Ordem_insumos]]&lt;&gt;0,VLOOKUP(Table1[[#This Row],[Codigo_servico]],Preencher_Orcamento!$B:$D,3,FALSE)*Table1[[#This Row],[Subtotal_insumo]],"")</f>
        <v>0</v>
      </c>
    </row>
    <row r="4011" spans="1:13" x14ac:dyDescent="0.25">
      <c r="A4011" s="6">
        <v>90703</v>
      </c>
      <c r="B4011" s="126">
        <v>4</v>
      </c>
      <c r="C4011" s="133"/>
      <c r="D4011" s="134">
        <v>2044</v>
      </c>
      <c r="E4011" s="7" t="s">
        <v>2193</v>
      </c>
      <c r="F4011" s="8" t="s">
        <v>2140</v>
      </c>
      <c r="G4011" s="18">
        <f>IFERROR(VLOOKUP(Table1[[#This Row],[Codigo_insumo]],BD_Insumos!$B:$E,4),"")</f>
        <v>13.596734305430379</v>
      </c>
      <c r="H4011" s="140">
        <v>4</v>
      </c>
      <c r="I4011" s="9"/>
      <c r="J4011" s="23">
        <f t="shared" si="62"/>
        <v>54.386937221721517</v>
      </c>
      <c r="K4011" s="22" t="str">
        <f>IF(I4011&lt;&gt;"",SUMIF(Table1[Codigo_servico],A4011,Table1[Subtotal_insumo]),"")</f>
        <v/>
      </c>
      <c r="L4011" s="18">
        <f>IF(Table1[[#This Row],[Ordem_insumos]]&lt;&gt;0,VLOOKUP(Table1[[#This Row],[Codigo_servico]],Preencher_Orcamento!$B:$D,3,FALSE)*Table1[[#This Row],[Qtde_insumo]],"")</f>
        <v>0</v>
      </c>
      <c r="M4011" s="18">
        <f>IF(Table1[[#This Row],[Ordem_insumos]]&lt;&gt;0,VLOOKUP(Table1[[#This Row],[Codigo_servico]],Preencher_Orcamento!$B:$D,3,FALSE)*Table1[[#This Row],[Subtotal_insumo]],"")</f>
        <v>0</v>
      </c>
    </row>
    <row r="4012" spans="1:13" ht="26.25" x14ac:dyDescent="0.25">
      <c r="A4012" s="6">
        <v>90703</v>
      </c>
      <c r="B4012" s="126">
        <v>5</v>
      </c>
      <c r="C4012" s="133"/>
      <c r="D4012" s="134">
        <v>55240</v>
      </c>
      <c r="E4012" s="7" t="s">
        <v>1352</v>
      </c>
      <c r="F4012" s="8" t="s">
        <v>457</v>
      </c>
      <c r="G4012" s="18">
        <f>IFERROR(VLOOKUP(Table1[[#This Row],[Codigo_insumo]],BD_Insumos!$B:$E,4),"")</f>
        <v>10.4504</v>
      </c>
      <c r="H4012" s="140">
        <v>1</v>
      </c>
      <c r="I4012" s="9"/>
      <c r="J4012" s="23">
        <f t="shared" si="62"/>
        <v>10.4504</v>
      </c>
      <c r="K4012" s="22" t="str">
        <f>IF(I4012&lt;&gt;"",SUMIF(Table1[Codigo_servico],A4012,Table1[Subtotal_insumo]),"")</f>
        <v/>
      </c>
      <c r="L4012" s="18">
        <f>IF(Table1[[#This Row],[Ordem_insumos]]&lt;&gt;0,VLOOKUP(Table1[[#This Row],[Codigo_servico]],Preencher_Orcamento!$B:$D,3,FALSE)*Table1[[#This Row],[Qtde_insumo]],"")</f>
        <v>0</v>
      </c>
      <c r="M4012" s="18">
        <f>IF(Table1[[#This Row],[Ordem_insumos]]&lt;&gt;0,VLOOKUP(Table1[[#This Row],[Codigo_servico]],Preencher_Orcamento!$B:$D,3,FALSE)*Table1[[#This Row],[Subtotal_insumo]],"")</f>
        <v>0</v>
      </c>
    </row>
    <row r="4013" spans="1:13" x14ac:dyDescent="0.25">
      <c r="A4013" s="6">
        <v>90703</v>
      </c>
      <c r="B4013" s="126">
        <v>6</v>
      </c>
      <c r="C4013" s="133"/>
      <c r="D4013" s="134">
        <v>2041</v>
      </c>
      <c r="E4013" s="7" t="s">
        <v>2192</v>
      </c>
      <c r="F4013" s="8" t="s">
        <v>2140</v>
      </c>
      <c r="G4013" s="18">
        <f>IFERROR(VLOOKUP(Table1[[#This Row],[Codigo_insumo]],BD_Insumos!$B:$E,4),"")</f>
        <v>18.820516146129485</v>
      </c>
      <c r="H4013" s="140">
        <v>4</v>
      </c>
      <c r="I4013" s="9"/>
      <c r="J4013" s="23">
        <f t="shared" si="62"/>
        <v>75.28206458451794</v>
      </c>
      <c r="K4013" s="22" t="str">
        <f>IF(I4013&lt;&gt;"",SUMIF(Table1[Codigo_servico],A4013,Table1[Subtotal_insumo]),"")</f>
        <v/>
      </c>
      <c r="L4013" s="18">
        <f>IF(Table1[[#This Row],[Ordem_insumos]]&lt;&gt;0,VLOOKUP(Table1[[#This Row],[Codigo_servico]],Preencher_Orcamento!$B:$D,3,FALSE)*Table1[[#This Row],[Qtde_insumo]],"")</f>
        <v>0</v>
      </c>
      <c r="M4013" s="18">
        <f>IF(Table1[[#This Row],[Ordem_insumos]]&lt;&gt;0,VLOOKUP(Table1[[#This Row],[Codigo_servico]],Preencher_Orcamento!$B:$D,3,FALSE)*Table1[[#This Row],[Subtotal_insumo]],"")</f>
        <v>0</v>
      </c>
    </row>
    <row r="4014" spans="1:13" x14ac:dyDescent="0.25">
      <c r="A4014" s="6">
        <v>90703</v>
      </c>
      <c r="B4014" s="126">
        <v>7</v>
      </c>
      <c r="C4014" s="133"/>
      <c r="D4014" s="134">
        <v>54813</v>
      </c>
      <c r="E4014" s="7" t="s">
        <v>1262</v>
      </c>
      <c r="F4014" s="8" t="s">
        <v>457</v>
      </c>
      <c r="G4014" s="18">
        <f>IFERROR(VLOOKUP(Table1[[#This Row],[Codigo_insumo]],BD_Insumos!$B:$E,4),"")</f>
        <v>1.9115</v>
      </c>
      <c r="H4014" s="140">
        <v>1</v>
      </c>
      <c r="I4014" s="9"/>
      <c r="J4014" s="23">
        <f t="shared" si="62"/>
        <v>1.9115</v>
      </c>
      <c r="K4014" s="22" t="str">
        <f>IF(I4014&lt;&gt;"",SUMIF(Table1[Codigo_servico],A4014,Table1[Subtotal_insumo]),"")</f>
        <v/>
      </c>
      <c r="L4014" s="18">
        <f>IF(Table1[[#This Row],[Ordem_insumos]]&lt;&gt;0,VLOOKUP(Table1[[#This Row],[Codigo_servico]],Preencher_Orcamento!$B:$D,3,FALSE)*Table1[[#This Row],[Qtde_insumo]],"")</f>
        <v>0</v>
      </c>
      <c r="M4014" s="18">
        <f>IF(Table1[[#This Row],[Ordem_insumos]]&lt;&gt;0,VLOOKUP(Table1[[#This Row],[Codigo_servico]],Preencher_Orcamento!$B:$D,3,FALSE)*Table1[[#This Row],[Subtotal_insumo]],"")</f>
        <v>0</v>
      </c>
    </row>
    <row r="4015" spans="1:13" x14ac:dyDescent="0.25">
      <c r="A4015" s="3">
        <v>90705</v>
      </c>
      <c r="B4015" s="125">
        <v>0</v>
      </c>
      <c r="C4015" s="131" t="s">
        <v>3168</v>
      </c>
      <c r="D4015" s="132"/>
      <c r="E4015" s="4"/>
      <c r="F4015" s="4"/>
      <c r="G4015" s="17" t="str">
        <f>IFERROR(VLOOKUP(Table1[[#This Row],[Codigo_insumo]],BD_Insumos!$B:$E,4),"")</f>
        <v/>
      </c>
      <c r="H4015" s="139"/>
      <c r="I4015" s="5" t="s">
        <v>457</v>
      </c>
      <c r="J4015" s="20" t="str">
        <f t="shared" si="62"/>
        <v/>
      </c>
      <c r="K4015" s="21">
        <f>IF(I4015&lt;&gt;"",SUMIF(Table1[Codigo_servico],A4015,Table1[Subtotal_insumo]),"")</f>
        <v>134.97147639983558</v>
      </c>
      <c r="L4015" s="17" t="str">
        <f>IF(Table1[[#This Row],[Ordem_insumos]]&lt;&gt;0,VLOOKUP(Table1[[#This Row],[Codigo_servico]],Preencher_Orcamento!$B:$D,3,FALSE)*Table1[[#This Row],[Qtde_insumo]],"")</f>
        <v/>
      </c>
      <c r="M4015" s="17" t="str">
        <f>IF(Table1[[#This Row],[Ordem_insumos]]&lt;&gt;0,VLOOKUP(Table1[[#This Row],[Codigo_servico]],Preencher_Orcamento!$B:$D,3,FALSE)*Table1[[#This Row],[Subtotal_insumo]],"")</f>
        <v/>
      </c>
    </row>
    <row r="4016" spans="1:13" x14ac:dyDescent="0.25">
      <c r="A4016" s="6">
        <v>90705</v>
      </c>
      <c r="B4016" s="126">
        <v>1</v>
      </c>
      <c r="C4016" s="133"/>
      <c r="D4016" s="134">
        <v>55211</v>
      </c>
      <c r="E4016" s="7" t="s">
        <v>1345</v>
      </c>
      <c r="F4016" s="8" t="s">
        <v>457</v>
      </c>
      <c r="G4016" s="16">
        <f>IFERROR(VLOOKUP(Table1[[#This Row],[Codigo_insumo]],BD_Insumos!$B:$E,4),"")</f>
        <v>5.6426999999999996</v>
      </c>
      <c r="H4016" s="140">
        <v>1</v>
      </c>
      <c r="I4016" s="9"/>
      <c r="J4016" s="22">
        <f t="shared" si="62"/>
        <v>5.6426999999999996</v>
      </c>
      <c r="K4016" s="22" t="str">
        <f>IF(I4016&lt;&gt;"",SUMIF(Table1[Codigo_servico],A4016,Table1[Subtotal_insumo]),"")</f>
        <v/>
      </c>
      <c r="L4016" s="16">
        <f>IF(Table1[[#This Row],[Ordem_insumos]]&lt;&gt;0,VLOOKUP(Table1[[#This Row],[Codigo_servico]],Preencher_Orcamento!$B:$D,3,FALSE)*Table1[[#This Row],[Qtde_insumo]],"")</f>
        <v>0</v>
      </c>
      <c r="M4016" s="16">
        <f>IF(Table1[[#This Row],[Ordem_insumos]]&lt;&gt;0,VLOOKUP(Table1[[#This Row],[Codigo_servico]],Preencher_Orcamento!$B:$D,3,FALSE)*Table1[[#This Row],[Subtotal_insumo]],"")</f>
        <v>0</v>
      </c>
    </row>
    <row r="4017" spans="1:13" ht="26.25" x14ac:dyDescent="0.25">
      <c r="A4017" s="6">
        <v>90705</v>
      </c>
      <c r="B4017" s="126">
        <v>2</v>
      </c>
      <c r="C4017" s="133"/>
      <c r="D4017" s="134">
        <v>55230</v>
      </c>
      <c r="E4017" s="7" t="s">
        <v>1350</v>
      </c>
      <c r="F4017" s="8" t="s">
        <v>457</v>
      </c>
      <c r="G4017" s="16">
        <f>IFERROR(VLOOKUP(Table1[[#This Row],[Codigo_insumo]],BD_Insumos!$B:$E,4),"")</f>
        <v>3.6402999999999999</v>
      </c>
      <c r="H4017" s="140">
        <v>2</v>
      </c>
      <c r="I4017" s="9"/>
      <c r="J4017" s="22">
        <f t="shared" si="62"/>
        <v>7.2805999999999997</v>
      </c>
      <c r="K4017" s="22" t="str">
        <f>IF(I4017&lt;&gt;"",SUMIF(Table1[Codigo_servico],A4017,Table1[Subtotal_insumo]),"")</f>
        <v/>
      </c>
      <c r="L4017" s="16">
        <f>IF(Table1[[#This Row],[Ordem_insumos]]&lt;&gt;0,VLOOKUP(Table1[[#This Row],[Codigo_servico]],Preencher_Orcamento!$B:$D,3,FALSE)*Table1[[#This Row],[Qtde_insumo]],"")</f>
        <v>0</v>
      </c>
      <c r="M4017" s="16">
        <f>IF(Table1[[#This Row],[Ordem_insumos]]&lt;&gt;0,VLOOKUP(Table1[[#This Row],[Codigo_servico]],Preencher_Orcamento!$B:$D,3,FALSE)*Table1[[#This Row],[Subtotal_insumo]],"")</f>
        <v>0</v>
      </c>
    </row>
    <row r="4018" spans="1:13" x14ac:dyDescent="0.25">
      <c r="A4018" s="6">
        <v>90705</v>
      </c>
      <c r="B4018" s="126">
        <v>3</v>
      </c>
      <c r="C4018" s="133"/>
      <c r="D4018" s="134">
        <v>2041</v>
      </c>
      <c r="E4018" s="7" t="s">
        <v>2192</v>
      </c>
      <c r="F4018" s="8" t="s">
        <v>2140</v>
      </c>
      <c r="G4018" s="18">
        <f>IFERROR(VLOOKUP(Table1[[#This Row],[Codigo_insumo]],BD_Insumos!$B:$E,4),"")</f>
        <v>18.820516146129485</v>
      </c>
      <c r="H4018" s="140">
        <v>3.1</v>
      </c>
      <c r="I4018" s="9"/>
      <c r="J4018" s="23">
        <f t="shared" si="62"/>
        <v>58.343600053001403</v>
      </c>
      <c r="K4018" s="22" t="str">
        <f>IF(I4018&lt;&gt;"",SUMIF(Table1[Codigo_servico],A4018,Table1[Subtotal_insumo]),"")</f>
        <v/>
      </c>
      <c r="L4018" s="18">
        <f>IF(Table1[[#This Row],[Ordem_insumos]]&lt;&gt;0,VLOOKUP(Table1[[#This Row],[Codigo_servico]],Preencher_Orcamento!$B:$D,3,FALSE)*Table1[[#This Row],[Qtde_insumo]],"")</f>
        <v>0</v>
      </c>
      <c r="M4018" s="18">
        <f>IF(Table1[[#This Row],[Ordem_insumos]]&lt;&gt;0,VLOOKUP(Table1[[#This Row],[Codigo_servico]],Preencher_Orcamento!$B:$D,3,FALSE)*Table1[[#This Row],[Subtotal_insumo]],"")</f>
        <v>0</v>
      </c>
    </row>
    <row r="4019" spans="1:13" x14ac:dyDescent="0.25">
      <c r="A4019" s="6">
        <v>90705</v>
      </c>
      <c r="B4019" s="126">
        <v>4</v>
      </c>
      <c r="C4019" s="133"/>
      <c r="D4019" s="134">
        <v>2044</v>
      </c>
      <c r="E4019" s="7" t="s">
        <v>2193</v>
      </c>
      <c r="F4019" s="8" t="s">
        <v>2140</v>
      </c>
      <c r="G4019" s="18">
        <f>IFERROR(VLOOKUP(Table1[[#This Row],[Codigo_insumo]],BD_Insumos!$B:$E,4),"")</f>
        <v>13.596734305430379</v>
      </c>
      <c r="H4019" s="140">
        <v>3.1</v>
      </c>
      <c r="I4019" s="9"/>
      <c r="J4019" s="23">
        <f t="shared" si="62"/>
        <v>42.149876346834176</v>
      </c>
      <c r="K4019" s="22" t="str">
        <f>IF(I4019&lt;&gt;"",SUMIF(Table1[Codigo_servico],A4019,Table1[Subtotal_insumo]),"")</f>
        <v/>
      </c>
      <c r="L4019" s="18">
        <f>IF(Table1[[#This Row],[Ordem_insumos]]&lt;&gt;0,VLOOKUP(Table1[[#This Row],[Codigo_servico]],Preencher_Orcamento!$B:$D,3,FALSE)*Table1[[#This Row],[Qtde_insumo]],"")</f>
        <v>0</v>
      </c>
      <c r="M4019" s="18">
        <f>IF(Table1[[#This Row],[Ordem_insumos]]&lt;&gt;0,VLOOKUP(Table1[[#This Row],[Codigo_servico]],Preencher_Orcamento!$B:$D,3,FALSE)*Table1[[#This Row],[Subtotal_insumo]],"")</f>
        <v>0</v>
      </c>
    </row>
    <row r="4020" spans="1:13" ht="26.25" x14ac:dyDescent="0.25">
      <c r="A4020" s="6">
        <v>90705</v>
      </c>
      <c r="B4020" s="126">
        <v>5</v>
      </c>
      <c r="C4020" s="133"/>
      <c r="D4020" s="134">
        <v>52865</v>
      </c>
      <c r="E4020" s="7" t="s">
        <v>1118</v>
      </c>
      <c r="F4020" s="8" t="s">
        <v>5</v>
      </c>
      <c r="G4020" s="18">
        <f>IFERROR(VLOOKUP(Table1[[#This Row],[Codigo_insumo]],BD_Insumos!$B:$E,4),"")</f>
        <v>0.88880000000000003</v>
      </c>
      <c r="H4020" s="140">
        <v>12</v>
      </c>
      <c r="I4020" s="9"/>
      <c r="J4020" s="23">
        <f t="shared" si="62"/>
        <v>10.665600000000001</v>
      </c>
      <c r="K4020" s="22" t="str">
        <f>IF(I4020&lt;&gt;"",SUMIF(Table1[Codigo_servico],A4020,Table1[Subtotal_insumo]),"")</f>
        <v/>
      </c>
      <c r="L4020" s="18">
        <f>IF(Table1[[#This Row],[Ordem_insumos]]&lt;&gt;0,VLOOKUP(Table1[[#This Row],[Codigo_servico]],Preencher_Orcamento!$B:$D,3,FALSE)*Table1[[#This Row],[Qtde_insumo]],"")</f>
        <v>0</v>
      </c>
      <c r="M4020" s="18">
        <f>IF(Table1[[#This Row],[Ordem_insumos]]&lt;&gt;0,VLOOKUP(Table1[[#This Row],[Codigo_servico]],Preencher_Orcamento!$B:$D,3,FALSE)*Table1[[#This Row],[Subtotal_insumo]],"")</f>
        <v>0</v>
      </c>
    </row>
    <row r="4021" spans="1:13" x14ac:dyDescent="0.25">
      <c r="A4021" s="6">
        <v>90705</v>
      </c>
      <c r="B4021" s="126">
        <v>6</v>
      </c>
      <c r="C4021" s="133"/>
      <c r="D4021" s="134">
        <v>54812</v>
      </c>
      <c r="E4021" s="7" t="s">
        <v>1261</v>
      </c>
      <c r="F4021" s="8" t="s">
        <v>457</v>
      </c>
      <c r="G4021" s="18">
        <f>IFERROR(VLOOKUP(Table1[[#This Row],[Codigo_insumo]],BD_Insumos!$B:$E,4),"")</f>
        <v>3.3690000000000002</v>
      </c>
      <c r="H4021" s="140">
        <v>1</v>
      </c>
      <c r="I4021" s="9"/>
      <c r="J4021" s="23">
        <f t="shared" si="62"/>
        <v>3.3690000000000002</v>
      </c>
      <c r="K4021" s="22" t="str">
        <f>IF(I4021&lt;&gt;"",SUMIF(Table1[Codigo_servico],A4021,Table1[Subtotal_insumo]),"")</f>
        <v/>
      </c>
      <c r="L4021" s="18">
        <f>IF(Table1[[#This Row],[Ordem_insumos]]&lt;&gt;0,VLOOKUP(Table1[[#This Row],[Codigo_servico]],Preencher_Orcamento!$B:$D,3,FALSE)*Table1[[#This Row],[Qtde_insumo]],"")</f>
        <v>0</v>
      </c>
      <c r="M4021" s="18">
        <f>IF(Table1[[#This Row],[Ordem_insumos]]&lt;&gt;0,VLOOKUP(Table1[[#This Row],[Codigo_servico]],Preencher_Orcamento!$B:$D,3,FALSE)*Table1[[#This Row],[Subtotal_insumo]],"")</f>
        <v>0</v>
      </c>
    </row>
    <row r="4022" spans="1:13" ht="26.25" x14ac:dyDescent="0.25">
      <c r="A4022" s="6">
        <v>90705</v>
      </c>
      <c r="B4022" s="126">
        <v>7</v>
      </c>
      <c r="C4022" s="133"/>
      <c r="D4022" s="134">
        <v>52431</v>
      </c>
      <c r="E4022" s="7" t="s">
        <v>1067</v>
      </c>
      <c r="F4022" s="8" t="s">
        <v>5</v>
      </c>
      <c r="G4022" s="18">
        <f>IFERROR(VLOOKUP(Table1[[#This Row],[Codigo_insumo]],BD_Insumos!$B:$E,4),"")</f>
        <v>2.5066999999999999</v>
      </c>
      <c r="H4022" s="140">
        <v>3</v>
      </c>
      <c r="I4022" s="9"/>
      <c r="J4022" s="23">
        <f t="shared" si="62"/>
        <v>7.5200999999999993</v>
      </c>
      <c r="K4022" s="22" t="str">
        <f>IF(I4022&lt;&gt;"",SUMIF(Table1[Codigo_servico],A4022,Table1[Subtotal_insumo]),"")</f>
        <v/>
      </c>
      <c r="L4022" s="18">
        <f>IF(Table1[[#This Row],[Ordem_insumos]]&lt;&gt;0,VLOOKUP(Table1[[#This Row],[Codigo_servico]],Preencher_Orcamento!$B:$D,3,FALSE)*Table1[[#This Row],[Qtde_insumo]],"")</f>
        <v>0</v>
      </c>
      <c r="M4022" s="18">
        <f>IF(Table1[[#This Row],[Ordem_insumos]]&lt;&gt;0,VLOOKUP(Table1[[#This Row],[Codigo_servico]],Preencher_Orcamento!$B:$D,3,FALSE)*Table1[[#This Row],[Subtotal_insumo]],"")</f>
        <v>0</v>
      </c>
    </row>
    <row r="4023" spans="1:13" x14ac:dyDescent="0.25">
      <c r="A4023" s="3">
        <v>90706</v>
      </c>
      <c r="B4023" s="125">
        <v>0</v>
      </c>
      <c r="C4023" s="131" t="s">
        <v>3169</v>
      </c>
      <c r="D4023" s="132"/>
      <c r="E4023" s="4"/>
      <c r="F4023" s="4"/>
      <c r="G4023" s="17" t="str">
        <f>IFERROR(VLOOKUP(Table1[[#This Row],[Codigo_insumo]],BD_Insumos!$B:$E,4),"")</f>
        <v/>
      </c>
      <c r="H4023" s="139"/>
      <c r="I4023" s="5" t="s">
        <v>457</v>
      </c>
      <c r="J4023" s="20" t="str">
        <f t="shared" si="62"/>
        <v/>
      </c>
      <c r="K4023" s="21">
        <f>IF(I4023&lt;&gt;"",SUMIF(Table1[Codigo_servico],A4023,Table1[Subtotal_insumo]),"")</f>
        <v>172.82840180623944</v>
      </c>
      <c r="L4023" s="17" t="str">
        <f>IF(Table1[[#This Row],[Ordem_insumos]]&lt;&gt;0,VLOOKUP(Table1[[#This Row],[Codigo_servico]],Preencher_Orcamento!$B:$D,3,FALSE)*Table1[[#This Row],[Qtde_insumo]],"")</f>
        <v/>
      </c>
      <c r="M4023" s="17" t="str">
        <f>IF(Table1[[#This Row],[Ordem_insumos]]&lt;&gt;0,VLOOKUP(Table1[[#This Row],[Codigo_servico]],Preencher_Orcamento!$B:$D,3,FALSE)*Table1[[#This Row],[Subtotal_insumo]],"")</f>
        <v/>
      </c>
    </row>
    <row r="4024" spans="1:13" x14ac:dyDescent="0.25">
      <c r="A4024" s="6">
        <v>90706</v>
      </c>
      <c r="B4024" s="126">
        <v>1</v>
      </c>
      <c r="C4024" s="133"/>
      <c r="D4024" s="134">
        <v>2044</v>
      </c>
      <c r="E4024" s="7" t="s">
        <v>2193</v>
      </c>
      <c r="F4024" s="8" t="s">
        <v>2140</v>
      </c>
      <c r="G4024" s="16">
        <f>IFERROR(VLOOKUP(Table1[[#This Row],[Codigo_insumo]],BD_Insumos!$B:$E,4),"")</f>
        <v>13.596734305430379</v>
      </c>
      <c r="H4024" s="140">
        <v>4</v>
      </c>
      <c r="I4024" s="9"/>
      <c r="J4024" s="22">
        <f t="shared" si="62"/>
        <v>54.386937221721517</v>
      </c>
      <c r="K4024" s="22" t="str">
        <f>IF(I4024&lt;&gt;"",SUMIF(Table1[Codigo_servico],A4024,Table1[Subtotal_insumo]),"")</f>
        <v/>
      </c>
      <c r="L4024" s="16">
        <f>IF(Table1[[#This Row],[Ordem_insumos]]&lt;&gt;0,VLOOKUP(Table1[[#This Row],[Codigo_servico]],Preencher_Orcamento!$B:$D,3,FALSE)*Table1[[#This Row],[Qtde_insumo]],"")</f>
        <v>0</v>
      </c>
      <c r="M4024" s="16">
        <f>IF(Table1[[#This Row],[Ordem_insumos]]&lt;&gt;0,VLOOKUP(Table1[[#This Row],[Codigo_servico]],Preencher_Orcamento!$B:$D,3,FALSE)*Table1[[#This Row],[Subtotal_insumo]],"")</f>
        <v>0</v>
      </c>
    </row>
    <row r="4025" spans="1:13" x14ac:dyDescent="0.25">
      <c r="A4025" s="6">
        <v>90706</v>
      </c>
      <c r="B4025" s="126">
        <v>2</v>
      </c>
      <c r="C4025" s="133"/>
      <c r="D4025" s="134">
        <v>54812</v>
      </c>
      <c r="E4025" s="7" t="s">
        <v>1261</v>
      </c>
      <c r="F4025" s="8" t="s">
        <v>457</v>
      </c>
      <c r="G4025" s="16">
        <f>IFERROR(VLOOKUP(Table1[[#This Row],[Codigo_insumo]],BD_Insumos!$B:$E,4),"")</f>
        <v>3.3690000000000002</v>
      </c>
      <c r="H4025" s="140">
        <v>1</v>
      </c>
      <c r="I4025" s="9"/>
      <c r="J4025" s="22">
        <f t="shared" si="62"/>
        <v>3.3690000000000002</v>
      </c>
      <c r="K4025" s="22" t="str">
        <f>IF(I4025&lt;&gt;"",SUMIF(Table1[Codigo_servico],A4025,Table1[Subtotal_insumo]),"")</f>
        <v/>
      </c>
      <c r="L4025" s="16">
        <f>IF(Table1[[#This Row],[Ordem_insumos]]&lt;&gt;0,VLOOKUP(Table1[[#This Row],[Codigo_servico]],Preencher_Orcamento!$B:$D,3,FALSE)*Table1[[#This Row],[Qtde_insumo]],"")</f>
        <v>0</v>
      </c>
      <c r="M4025" s="16">
        <f>IF(Table1[[#This Row],[Ordem_insumos]]&lt;&gt;0,VLOOKUP(Table1[[#This Row],[Codigo_servico]],Preencher_Orcamento!$B:$D,3,FALSE)*Table1[[#This Row],[Subtotal_insumo]],"")</f>
        <v>0</v>
      </c>
    </row>
    <row r="4026" spans="1:13" ht="26.25" x14ac:dyDescent="0.25">
      <c r="A4026" s="6">
        <v>90706</v>
      </c>
      <c r="B4026" s="126">
        <v>3</v>
      </c>
      <c r="C4026" s="133"/>
      <c r="D4026" s="134">
        <v>52865</v>
      </c>
      <c r="E4026" s="7" t="s">
        <v>1118</v>
      </c>
      <c r="F4026" s="8" t="s">
        <v>5</v>
      </c>
      <c r="G4026" s="18">
        <f>IFERROR(VLOOKUP(Table1[[#This Row],[Codigo_insumo]],BD_Insumos!$B:$E,4),"")</f>
        <v>0.88880000000000003</v>
      </c>
      <c r="H4026" s="140">
        <v>18</v>
      </c>
      <c r="I4026" s="9"/>
      <c r="J4026" s="23">
        <f t="shared" si="62"/>
        <v>15.9984</v>
      </c>
      <c r="K4026" s="22" t="str">
        <f>IF(I4026&lt;&gt;"",SUMIF(Table1[Codigo_servico],A4026,Table1[Subtotal_insumo]),"")</f>
        <v/>
      </c>
      <c r="L4026" s="18">
        <f>IF(Table1[[#This Row],[Ordem_insumos]]&lt;&gt;0,VLOOKUP(Table1[[#This Row],[Codigo_servico]],Preencher_Orcamento!$B:$D,3,FALSE)*Table1[[#This Row],[Qtde_insumo]],"")</f>
        <v>0</v>
      </c>
      <c r="M4026" s="18">
        <f>IF(Table1[[#This Row],[Ordem_insumos]]&lt;&gt;0,VLOOKUP(Table1[[#This Row],[Codigo_servico]],Preencher_Orcamento!$B:$D,3,FALSE)*Table1[[#This Row],[Subtotal_insumo]],"")</f>
        <v>0</v>
      </c>
    </row>
    <row r="4027" spans="1:13" ht="26.25" x14ac:dyDescent="0.25">
      <c r="A4027" s="6">
        <v>90706</v>
      </c>
      <c r="B4027" s="126">
        <v>4</v>
      </c>
      <c r="C4027" s="133"/>
      <c r="D4027" s="134">
        <v>52431</v>
      </c>
      <c r="E4027" s="7" t="s">
        <v>1067</v>
      </c>
      <c r="F4027" s="8" t="s">
        <v>5</v>
      </c>
      <c r="G4027" s="18">
        <f>IFERROR(VLOOKUP(Table1[[#This Row],[Codigo_insumo]],BD_Insumos!$B:$E,4),"")</f>
        <v>2.5066999999999999</v>
      </c>
      <c r="H4027" s="140">
        <v>3</v>
      </c>
      <c r="I4027" s="9"/>
      <c r="J4027" s="23">
        <f t="shared" si="62"/>
        <v>7.5200999999999993</v>
      </c>
      <c r="K4027" s="22" t="str">
        <f>IF(I4027&lt;&gt;"",SUMIF(Table1[Codigo_servico],A4027,Table1[Subtotal_insumo]),"")</f>
        <v/>
      </c>
      <c r="L4027" s="18">
        <f>IF(Table1[[#This Row],[Ordem_insumos]]&lt;&gt;0,VLOOKUP(Table1[[#This Row],[Codigo_servico]],Preencher_Orcamento!$B:$D,3,FALSE)*Table1[[#This Row],[Qtde_insumo]],"")</f>
        <v>0</v>
      </c>
      <c r="M4027" s="18">
        <f>IF(Table1[[#This Row],[Ordem_insumos]]&lt;&gt;0,VLOOKUP(Table1[[#This Row],[Codigo_servico]],Preencher_Orcamento!$B:$D,3,FALSE)*Table1[[#This Row],[Subtotal_insumo]],"")</f>
        <v>0</v>
      </c>
    </row>
    <row r="4028" spans="1:13" x14ac:dyDescent="0.25">
      <c r="A4028" s="6">
        <v>90706</v>
      </c>
      <c r="B4028" s="126">
        <v>5</v>
      </c>
      <c r="C4028" s="133"/>
      <c r="D4028" s="134">
        <v>2041</v>
      </c>
      <c r="E4028" s="7" t="s">
        <v>2192</v>
      </c>
      <c r="F4028" s="8" t="s">
        <v>2140</v>
      </c>
      <c r="G4028" s="18">
        <f>IFERROR(VLOOKUP(Table1[[#This Row],[Codigo_insumo]],BD_Insumos!$B:$E,4),"")</f>
        <v>18.820516146129485</v>
      </c>
      <c r="H4028" s="140">
        <v>4</v>
      </c>
      <c r="I4028" s="9"/>
      <c r="J4028" s="23">
        <f t="shared" si="62"/>
        <v>75.28206458451794</v>
      </c>
      <c r="K4028" s="22" t="str">
        <f>IF(I4028&lt;&gt;"",SUMIF(Table1[Codigo_servico],A4028,Table1[Subtotal_insumo]),"")</f>
        <v/>
      </c>
      <c r="L4028" s="18">
        <f>IF(Table1[[#This Row],[Ordem_insumos]]&lt;&gt;0,VLOOKUP(Table1[[#This Row],[Codigo_servico]],Preencher_Orcamento!$B:$D,3,FALSE)*Table1[[#This Row],[Qtde_insumo]],"")</f>
        <v>0</v>
      </c>
      <c r="M4028" s="18">
        <f>IF(Table1[[#This Row],[Ordem_insumos]]&lt;&gt;0,VLOOKUP(Table1[[#This Row],[Codigo_servico]],Preencher_Orcamento!$B:$D,3,FALSE)*Table1[[#This Row],[Subtotal_insumo]],"")</f>
        <v>0</v>
      </c>
    </row>
    <row r="4029" spans="1:13" ht="26.25" x14ac:dyDescent="0.25">
      <c r="A4029" s="6">
        <v>90706</v>
      </c>
      <c r="B4029" s="126">
        <v>6</v>
      </c>
      <c r="C4029" s="133"/>
      <c r="D4029" s="134">
        <v>55235</v>
      </c>
      <c r="E4029" s="7" t="s">
        <v>1351</v>
      </c>
      <c r="F4029" s="8" t="s">
        <v>457</v>
      </c>
      <c r="G4029" s="18">
        <f>IFERROR(VLOOKUP(Table1[[#This Row],[Codigo_insumo]],BD_Insumos!$B:$E,4),"")</f>
        <v>6.9889000000000001</v>
      </c>
      <c r="H4029" s="140">
        <v>1</v>
      </c>
      <c r="I4029" s="9"/>
      <c r="J4029" s="23">
        <f t="shared" si="62"/>
        <v>6.9889000000000001</v>
      </c>
      <c r="K4029" s="22" t="str">
        <f>IF(I4029&lt;&gt;"",SUMIF(Table1[Codigo_servico],A4029,Table1[Subtotal_insumo]),"")</f>
        <v/>
      </c>
      <c r="L4029" s="18">
        <f>IF(Table1[[#This Row],[Ordem_insumos]]&lt;&gt;0,VLOOKUP(Table1[[#This Row],[Codigo_servico]],Preencher_Orcamento!$B:$D,3,FALSE)*Table1[[#This Row],[Qtde_insumo]],"")</f>
        <v>0</v>
      </c>
      <c r="M4029" s="18">
        <f>IF(Table1[[#This Row],[Ordem_insumos]]&lt;&gt;0,VLOOKUP(Table1[[#This Row],[Codigo_servico]],Preencher_Orcamento!$B:$D,3,FALSE)*Table1[[#This Row],[Subtotal_insumo]],"")</f>
        <v>0</v>
      </c>
    </row>
    <row r="4030" spans="1:13" x14ac:dyDescent="0.25">
      <c r="A4030" s="6">
        <v>90706</v>
      </c>
      <c r="B4030" s="126">
        <v>7</v>
      </c>
      <c r="C4030" s="133"/>
      <c r="D4030" s="134">
        <v>55211</v>
      </c>
      <c r="E4030" s="7" t="s">
        <v>1345</v>
      </c>
      <c r="F4030" s="8" t="s">
        <v>457</v>
      </c>
      <c r="G4030" s="18">
        <f>IFERROR(VLOOKUP(Table1[[#This Row],[Codigo_insumo]],BD_Insumos!$B:$E,4),"")</f>
        <v>5.6426999999999996</v>
      </c>
      <c r="H4030" s="140">
        <v>1</v>
      </c>
      <c r="I4030" s="9"/>
      <c r="J4030" s="23">
        <f t="shared" si="62"/>
        <v>5.6426999999999996</v>
      </c>
      <c r="K4030" s="22" t="str">
        <f>IF(I4030&lt;&gt;"",SUMIF(Table1[Codigo_servico],A4030,Table1[Subtotal_insumo]),"")</f>
        <v/>
      </c>
      <c r="L4030" s="18">
        <f>IF(Table1[[#This Row],[Ordem_insumos]]&lt;&gt;0,VLOOKUP(Table1[[#This Row],[Codigo_servico]],Preencher_Orcamento!$B:$D,3,FALSE)*Table1[[#This Row],[Qtde_insumo]],"")</f>
        <v>0</v>
      </c>
      <c r="M4030" s="18">
        <f>IF(Table1[[#This Row],[Ordem_insumos]]&lt;&gt;0,VLOOKUP(Table1[[#This Row],[Codigo_servico]],Preencher_Orcamento!$B:$D,3,FALSE)*Table1[[#This Row],[Subtotal_insumo]],"")</f>
        <v>0</v>
      </c>
    </row>
    <row r="4031" spans="1:13" ht="26.25" x14ac:dyDescent="0.25">
      <c r="A4031" s="6">
        <v>90706</v>
      </c>
      <c r="B4031" s="126">
        <v>8</v>
      </c>
      <c r="C4031" s="133"/>
      <c r="D4031" s="134">
        <v>55230</v>
      </c>
      <c r="E4031" s="7" t="s">
        <v>1350</v>
      </c>
      <c r="F4031" s="8" t="s">
        <v>457</v>
      </c>
      <c r="G4031" s="18">
        <f>IFERROR(VLOOKUP(Table1[[#This Row],[Codigo_insumo]],BD_Insumos!$B:$E,4),"")</f>
        <v>3.6402999999999999</v>
      </c>
      <c r="H4031" s="140">
        <v>1</v>
      </c>
      <c r="I4031" s="9"/>
      <c r="J4031" s="23">
        <f t="shared" si="62"/>
        <v>3.6402999999999999</v>
      </c>
      <c r="K4031" s="22" t="str">
        <f>IF(I4031&lt;&gt;"",SUMIF(Table1[Codigo_servico],A4031,Table1[Subtotal_insumo]),"")</f>
        <v/>
      </c>
      <c r="L4031" s="18">
        <f>IF(Table1[[#This Row],[Ordem_insumos]]&lt;&gt;0,VLOOKUP(Table1[[#This Row],[Codigo_servico]],Preencher_Orcamento!$B:$D,3,FALSE)*Table1[[#This Row],[Qtde_insumo]],"")</f>
        <v>0</v>
      </c>
      <c r="M4031" s="18">
        <f>IF(Table1[[#This Row],[Ordem_insumos]]&lt;&gt;0,VLOOKUP(Table1[[#This Row],[Codigo_servico]],Preencher_Orcamento!$B:$D,3,FALSE)*Table1[[#This Row],[Subtotal_insumo]],"")</f>
        <v>0</v>
      </c>
    </row>
    <row r="4032" spans="1:13" x14ac:dyDescent="0.25">
      <c r="A4032" s="3">
        <v>90707</v>
      </c>
      <c r="B4032" s="125">
        <v>0</v>
      </c>
      <c r="C4032" s="131" t="s">
        <v>3170</v>
      </c>
      <c r="D4032" s="132"/>
      <c r="E4032" s="4"/>
      <c r="F4032" s="4"/>
      <c r="G4032" s="17" t="str">
        <f>IFERROR(VLOOKUP(Table1[[#This Row],[Codigo_insumo]],BD_Insumos!$B:$E,4),"")</f>
        <v/>
      </c>
      <c r="H4032" s="139"/>
      <c r="I4032" s="5" t="s">
        <v>457</v>
      </c>
      <c r="J4032" s="20" t="str">
        <f t="shared" si="62"/>
        <v/>
      </c>
      <c r="K4032" s="21">
        <f>IF(I4032&lt;&gt;"",SUMIF(Table1[Codigo_servico],A4032,Table1[Subtotal_insumo]),"")</f>
        <v>213.92705225779932</v>
      </c>
      <c r="L4032" s="17" t="str">
        <f>IF(Table1[[#This Row],[Ordem_insumos]]&lt;&gt;0,VLOOKUP(Table1[[#This Row],[Codigo_servico]],Preencher_Orcamento!$B:$D,3,FALSE)*Table1[[#This Row],[Qtde_insumo]],"")</f>
        <v/>
      </c>
      <c r="M4032" s="17" t="str">
        <f>IF(Table1[[#This Row],[Ordem_insumos]]&lt;&gt;0,VLOOKUP(Table1[[#This Row],[Codigo_servico]],Preencher_Orcamento!$B:$D,3,FALSE)*Table1[[#This Row],[Subtotal_insumo]],"")</f>
        <v/>
      </c>
    </row>
    <row r="4033" spans="1:13" ht="26.25" x14ac:dyDescent="0.25">
      <c r="A4033" s="6">
        <v>90707</v>
      </c>
      <c r="B4033" s="126">
        <v>1</v>
      </c>
      <c r="C4033" s="133"/>
      <c r="D4033" s="134">
        <v>55235</v>
      </c>
      <c r="E4033" s="7" t="s">
        <v>1351</v>
      </c>
      <c r="F4033" s="8" t="s">
        <v>457</v>
      </c>
      <c r="G4033" s="16">
        <f>IFERROR(VLOOKUP(Table1[[#This Row],[Codigo_insumo]],BD_Insumos!$B:$E,4),"")</f>
        <v>6.9889000000000001</v>
      </c>
      <c r="H4033" s="140">
        <v>2</v>
      </c>
      <c r="I4033" s="9"/>
      <c r="J4033" s="22">
        <f t="shared" si="62"/>
        <v>13.9778</v>
      </c>
      <c r="K4033" s="22" t="str">
        <f>IF(I4033&lt;&gt;"",SUMIF(Table1[Codigo_servico],A4033,Table1[Subtotal_insumo]),"")</f>
        <v/>
      </c>
      <c r="L4033" s="16">
        <f>IF(Table1[[#This Row],[Ordem_insumos]]&lt;&gt;0,VLOOKUP(Table1[[#This Row],[Codigo_servico]],Preencher_Orcamento!$B:$D,3,FALSE)*Table1[[#This Row],[Qtde_insumo]],"")</f>
        <v>0</v>
      </c>
      <c r="M4033" s="16">
        <f>IF(Table1[[#This Row],[Ordem_insumos]]&lt;&gt;0,VLOOKUP(Table1[[#This Row],[Codigo_servico]],Preencher_Orcamento!$B:$D,3,FALSE)*Table1[[#This Row],[Subtotal_insumo]],"")</f>
        <v>0</v>
      </c>
    </row>
    <row r="4034" spans="1:13" ht="26.25" x14ac:dyDescent="0.25">
      <c r="A4034" s="6">
        <v>90707</v>
      </c>
      <c r="B4034" s="126">
        <v>2</v>
      </c>
      <c r="C4034" s="133"/>
      <c r="D4034" s="134">
        <v>52865</v>
      </c>
      <c r="E4034" s="7" t="s">
        <v>1118</v>
      </c>
      <c r="F4034" s="8" t="s">
        <v>5</v>
      </c>
      <c r="G4034" s="16">
        <f>IFERROR(VLOOKUP(Table1[[#This Row],[Codigo_insumo]],BD_Insumos!$B:$E,4),"")</f>
        <v>0.88880000000000003</v>
      </c>
      <c r="H4034" s="140">
        <v>24</v>
      </c>
      <c r="I4034" s="9"/>
      <c r="J4034" s="22">
        <f t="shared" ref="J4034:J4097" si="63">IF(I4034="",G4034*H4034,"")</f>
        <v>21.331200000000003</v>
      </c>
      <c r="K4034" s="22" t="str">
        <f>IF(I4034&lt;&gt;"",SUMIF(Table1[Codigo_servico],A4034,Table1[Subtotal_insumo]),"")</f>
        <v/>
      </c>
      <c r="L4034" s="16">
        <f>IF(Table1[[#This Row],[Ordem_insumos]]&lt;&gt;0,VLOOKUP(Table1[[#This Row],[Codigo_servico]],Preencher_Orcamento!$B:$D,3,FALSE)*Table1[[#This Row],[Qtde_insumo]],"")</f>
        <v>0</v>
      </c>
      <c r="M4034" s="16">
        <f>IF(Table1[[#This Row],[Ordem_insumos]]&lt;&gt;0,VLOOKUP(Table1[[#This Row],[Codigo_servico]],Preencher_Orcamento!$B:$D,3,FALSE)*Table1[[#This Row],[Subtotal_insumo]],"")</f>
        <v>0</v>
      </c>
    </row>
    <row r="4035" spans="1:13" x14ac:dyDescent="0.25">
      <c r="A4035" s="6">
        <v>90707</v>
      </c>
      <c r="B4035" s="126">
        <v>3</v>
      </c>
      <c r="C4035" s="133"/>
      <c r="D4035" s="134">
        <v>2044</v>
      </c>
      <c r="E4035" s="7" t="s">
        <v>2193</v>
      </c>
      <c r="F4035" s="8" t="s">
        <v>2140</v>
      </c>
      <c r="G4035" s="18">
        <f>IFERROR(VLOOKUP(Table1[[#This Row],[Codigo_insumo]],BD_Insumos!$B:$E,4),"")</f>
        <v>13.596734305430379</v>
      </c>
      <c r="H4035" s="140">
        <v>5</v>
      </c>
      <c r="I4035" s="9"/>
      <c r="J4035" s="23">
        <f t="shared" si="63"/>
        <v>67.983671527151898</v>
      </c>
      <c r="K4035" s="22" t="str">
        <f>IF(I4035&lt;&gt;"",SUMIF(Table1[Codigo_servico],A4035,Table1[Subtotal_insumo]),"")</f>
        <v/>
      </c>
      <c r="L4035" s="18">
        <f>IF(Table1[[#This Row],[Ordem_insumos]]&lt;&gt;0,VLOOKUP(Table1[[#This Row],[Codigo_servico]],Preencher_Orcamento!$B:$D,3,FALSE)*Table1[[#This Row],[Qtde_insumo]],"")</f>
        <v>0</v>
      </c>
      <c r="M4035" s="18">
        <f>IF(Table1[[#This Row],[Ordem_insumos]]&lt;&gt;0,VLOOKUP(Table1[[#This Row],[Codigo_servico]],Preencher_Orcamento!$B:$D,3,FALSE)*Table1[[#This Row],[Subtotal_insumo]],"")</f>
        <v>0</v>
      </c>
    </row>
    <row r="4036" spans="1:13" x14ac:dyDescent="0.25">
      <c r="A4036" s="6">
        <v>90707</v>
      </c>
      <c r="B4036" s="126">
        <v>4</v>
      </c>
      <c r="C4036" s="133"/>
      <c r="D4036" s="134">
        <v>2041</v>
      </c>
      <c r="E4036" s="7" t="s">
        <v>2192</v>
      </c>
      <c r="F4036" s="8" t="s">
        <v>2140</v>
      </c>
      <c r="G4036" s="18">
        <f>IFERROR(VLOOKUP(Table1[[#This Row],[Codigo_insumo]],BD_Insumos!$B:$E,4),"")</f>
        <v>18.820516146129485</v>
      </c>
      <c r="H4036" s="140">
        <v>5</v>
      </c>
      <c r="I4036" s="9"/>
      <c r="J4036" s="23">
        <f t="shared" si="63"/>
        <v>94.102580730647418</v>
      </c>
      <c r="K4036" s="22" t="str">
        <f>IF(I4036&lt;&gt;"",SUMIF(Table1[Codigo_servico],A4036,Table1[Subtotal_insumo]),"")</f>
        <v/>
      </c>
      <c r="L4036" s="18">
        <f>IF(Table1[[#This Row],[Ordem_insumos]]&lt;&gt;0,VLOOKUP(Table1[[#This Row],[Codigo_servico]],Preencher_Orcamento!$B:$D,3,FALSE)*Table1[[#This Row],[Qtde_insumo]],"")</f>
        <v>0</v>
      </c>
      <c r="M4036" s="18">
        <f>IF(Table1[[#This Row],[Ordem_insumos]]&lt;&gt;0,VLOOKUP(Table1[[#This Row],[Codigo_servico]],Preencher_Orcamento!$B:$D,3,FALSE)*Table1[[#This Row],[Subtotal_insumo]],"")</f>
        <v>0</v>
      </c>
    </row>
    <row r="4037" spans="1:13" ht="26.25" x14ac:dyDescent="0.25">
      <c r="A4037" s="6">
        <v>90707</v>
      </c>
      <c r="B4037" s="126">
        <v>5</v>
      </c>
      <c r="C4037" s="133"/>
      <c r="D4037" s="134">
        <v>52431</v>
      </c>
      <c r="E4037" s="7" t="s">
        <v>1067</v>
      </c>
      <c r="F4037" s="8" t="s">
        <v>5</v>
      </c>
      <c r="G4037" s="18">
        <f>IFERROR(VLOOKUP(Table1[[#This Row],[Codigo_insumo]],BD_Insumos!$B:$E,4),"")</f>
        <v>2.5066999999999999</v>
      </c>
      <c r="H4037" s="140">
        <v>3</v>
      </c>
      <c r="I4037" s="9"/>
      <c r="J4037" s="23">
        <f t="shared" si="63"/>
        <v>7.5200999999999993</v>
      </c>
      <c r="K4037" s="22" t="str">
        <f>IF(I4037&lt;&gt;"",SUMIF(Table1[Codigo_servico],A4037,Table1[Subtotal_insumo]),"")</f>
        <v/>
      </c>
      <c r="L4037" s="18">
        <f>IF(Table1[[#This Row],[Ordem_insumos]]&lt;&gt;0,VLOOKUP(Table1[[#This Row],[Codigo_servico]],Preencher_Orcamento!$B:$D,3,FALSE)*Table1[[#This Row],[Qtde_insumo]],"")</f>
        <v>0</v>
      </c>
      <c r="M4037" s="18">
        <f>IF(Table1[[#This Row],[Ordem_insumos]]&lt;&gt;0,VLOOKUP(Table1[[#This Row],[Codigo_servico]],Preencher_Orcamento!$B:$D,3,FALSE)*Table1[[#This Row],[Subtotal_insumo]],"")</f>
        <v>0</v>
      </c>
    </row>
    <row r="4038" spans="1:13" x14ac:dyDescent="0.25">
      <c r="A4038" s="6">
        <v>90707</v>
      </c>
      <c r="B4038" s="126">
        <v>6</v>
      </c>
      <c r="C4038" s="133"/>
      <c r="D4038" s="134">
        <v>55211</v>
      </c>
      <c r="E4038" s="7" t="s">
        <v>1345</v>
      </c>
      <c r="F4038" s="8" t="s">
        <v>457</v>
      </c>
      <c r="G4038" s="18">
        <f>IFERROR(VLOOKUP(Table1[[#This Row],[Codigo_insumo]],BD_Insumos!$B:$E,4),"")</f>
        <v>5.6426999999999996</v>
      </c>
      <c r="H4038" s="140">
        <v>1</v>
      </c>
      <c r="I4038" s="9"/>
      <c r="J4038" s="23">
        <f t="shared" si="63"/>
        <v>5.6426999999999996</v>
      </c>
      <c r="K4038" s="22" t="str">
        <f>IF(I4038&lt;&gt;"",SUMIF(Table1[Codigo_servico],A4038,Table1[Subtotal_insumo]),"")</f>
        <v/>
      </c>
      <c r="L4038" s="18">
        <f>IF(Table1[[#This Row],[Ordem_insumos]]&lt;&gt;0,VLOOKUP(Table1[[#This Row],[Codigo_servico]],Preencher_Orcamento!$B:$D,3,FALSE)*Table1[[#This Row],[Qtde_insumo]],"")</f>
        <v>0</v>
      </c>
      <c r="M4038" s="18">
        <f>IF(Table1[[#This Row],[Ordem_insumos]]&lt;&gt;0,VLOOKUP(Table1[[#This Row],[Codigo_servico]],Preencher_Orcamento!$B:$D,3,FALSE)*Table1[[#This Row],[Subtotal_insumo]],"")</f>
        <v>0</v>
      </c>
    </row>
    <row r="4039" spans="1:13" x14ac:dyDescent="0.25">
      <c r="A4039" s="6">
        <v>90707</v>
      </c>
      <c r="B4039" s="126">
        <v>7</v>
      </c>
      <c r="C4039" s="133"/>
      <c r="D4039" s="134">
        <v>54812</v>
      </c>
      <c r="E4039" s="7" t="s">
        <v>1261</v>
      </c>
      <c r="F4039" s="8" t="s">
        <v>457</v>
      </c>
      <c r="G4039" s="18">
        <f>IFERROR(VLOOKUP(Table1[[#This Row],[Codigo_insumo]],BD_Insumos!$B:$E,4),"")</f>
        <v>3.3690000000000002</v>
      </c>
      <c r="H4039" s="140">
        <v>1</v>
      </c>
      <c r="I4039" s="9"/>
      <c r="J4039" s="23">
        <f t="shared" si="63"/>
        <v>3.3690000000000002</v>
      </c>
      <c r="K4039" s="22" t="str">
        <f>IF(I4039&lt;&gt;"",SUMIF(Table1[Codigo_servico],A4039,Table1[Subtotal_insumo]),"")</f>
        <v/>
      </c>
      <c r="L4039" s="18">
        <f>IF(Table1[[#This Row],[Ordem_insumos]]&lt;&gt;0,VLOOKUP(Table1[[#This Row],[Codigo_servico]],Preencher_Orcamento!$B:$D,3,FALSE)*Table1[[#This Row],[Qtde_insumo]],"")</f>
        <v>0</v>
      </c>
      <c r="M4039" s="18">
        <f>IF(Table1[[#This Row],[Ordem_insumos]]&lt;&gt;0,VLOOKUP(Table1[[#This Row],[Codigo_servico]],Preencher_Orcamento!$B:$D,3,FALSE)*Table1[[#This Row],[Subtotal_insumo]],"")</f>
        <v>0</v>
      </c>
    </row>
    <row r="4040" spans="1:13" x14ac:dyDescent="0.25">
      <c r="A4040" s="3">
        <v>90708</v>
      </c>
      <c r="B4040" s="125">
        <v>0</v>
      </c>
      <c r="C4040" s="131" t="s">
        <v>3171</v>
      </c>
      <c r="D4040" s="132"/>
      <c r="E4040" s="4"/>
      <c r="F4040" s="4"/>
      <c r="G4040" s="17" t="str">
        <f>IFERROR(VLOOKUP(Table1[[#This Row],[Codigo_insumo]],BD_Insumos!$B:$E,4),"")</f>
        <v/>
      </c>
      <c r="H4040" s="139"/>
      <c r="I4040" s="5" t="s">
        <v>457</v>
      </c>
      <c r="J4040" s="20" t="str">
        <f t="shared" si="63"/>
        <v/>
      </c>
      <c r="K4040" s="21">
        <f>IF(I4040&lt;&gt;"",SUMIF(Table1[Codigo_servico],A4040,Table1[Subtotal_insumo]),"")</f>
        <v>133.91855135467958</v>
      </c>
      <c r="L4040" s="17" t="str">
        <f>IF(Table1[[#This Row],[Ordem_insumos]]&lt;&gt;0,VLOOKUP(Table1[[#This Row],[Codigo_servico]],Preencher_Orcamento!$B:$D,3,FALSE)*Table1[[#This Row],[Qtde_insumo]],"")</f>
        <v/>
      </c>
      <c r="M4040" s="17" t="str">
        <f>IF(Table1[[#This Row],[Ordem_insumos]]&lt;&gt;0,VLOOKUP(Table1[[#This Row],[Codigo_servico]],Preencher_Orcamento!$B:$D,3,FALSE)*Table1[[#This Row],[Subtotal_insumo]],"")</f>
        <v/>
      </c>
    </row>
    <row r="4041" spans="1:13" x14ac:dyDescent="0.25">
      <c r="A4041" s="6">
        <v>90708</v>
      </c>
      <c r="B4041" s="126">
        <v>1</v>
      </c>
      <c r="C4041" s="133"/>
      <c r="D4041" s="134">
        <v>54812</v>
      </c>
      <c r="E4041" s="7" t="s">
        <v>1261</v>
      </c>
      <c r="F4041" s="8" t="s">
        <v>457</v>
      </c>
      <c r="G4041" s="16">
        <f>IFERROR(VLOOKUP(Table1[[#This Row],[Codigo_insumo]],BD_Insumos!$B:$E,4),"")</f>
        <v>3.3690000000000002</v>
      </c>
      <c r="H4041" s="140">
        <v>1</v>
      </c>
      <c r="I4041" s="9"/>
      <c r="J4041" s="22">
        <f t="shared" si="63"/>
        <v>3.3690000000000002</v>
      </c>
      <c r="K4041" s="22" t="str">
        <f>IF(I4041&lt;&gt;"",SUMIF(Table1[Codigo_servico],A4041,Table1[Subtotal_insumo]),"")</f>
        <v/>
      </c>
      <c r="L4041" s="16">
        <f>IF(Table1[[#This Row],[Ordem_insumos]]&lt;&gt;0,VLOOKUP(Table1[[#This Row],[Codigo_servico]],Preencher_Orcamento!$B:$D,3,FALSE)*Table1[[#This Row],[Qtde_insumo]],"")</f>
        <v>0</v>
      </c>
      <c r="M4041" s="16">
        <f>IF(Table1[[#This Row],[Ordem_insumos]]&lt;&gt;0,VLOOKUP(Table1[[#This Row],[Codigo_servico]],Preencher_Orcamento!$B:$D,3,FALSE)*Table1[[#This Row],[Subtotal_insumo]],"")</f>
        <v>0</v>
      </c>
    </row>
    <row r="4042" spans="1:13" x14ac:dyDescent="0.25">
      <c r="A4042" s="6">
        <v>90708</v>
      </c>
      <c r="B4042" s="126">
        <v>2</v>
      </c>
      <c r="C4042" s="133"/>
      <c r="D4042" s="134">
        <v>2041</v>
      </c>
      <c r="E4042" s="7" t="s">
        <v>2192</v>
      </c>
      <c r="F4042" s="8" t="s">
        <v>2140</v>
      </c>
      <c r="G4042" s="16">
        <f>IFERROR(VLOOKUP(Table1[[#This Row],[Codigo_insumo]],BD_Insumos!$B:$E,4),"")</f>
        <v>18.820516146129485</v>
      </c>
      <c r="H4042" s="140">
        <v>3</v>
      </c>
      <c r="I4042" s="9"/>
      <c r="J4042" s="22">
        <f t="shared" si="63"/>
        <v>56.461548438388455</v>
      </c>
      <c r="K4042" s="22" t="str">
        <f>IF(I4042&lt;&gt;"",SUMIF(Table1[Codigo_servico],A4042,Table1[Subtotal_insumo]),"")</f>
        <v/>
      </c>
      <c r="L4042" s="16">
        <f>IF(Table1[[#This Row],[Ordem_insumos]]&lt;&gt;0,VLOOKUP(Table1[[#This Row],[Codigo_servico]],Preencher_Orcamento!$B:$D,3,FALSE)*Table1[[#This Row],[Qtde_insumo]],"")</f>
        <v>0</v>
      </c>
      <c r="M4042" s="16">
        <f>IF(Table1[[#This Row],[Ordem_insumos]]&lt;&gt;0,VLOOKUP(Table1[[#This Row],[Codigo_servico]],Preencher_Orcamento!$B:$D,3,FALSE)*Table1[[#This Row],[Subtotal_insumo]],"")</f>
        <v>0</v>
      </c>
    </row>
    <row r="4043" spans="1:13" x14ac:dyDescent="0.25">
      <c r="A4043" s="6">
        <v>90708</v>
      </c>
      <c r="B4043" s="126">
        <v>3</v>
      </c>
      <c r="C4043" s="133"/>
      <c r="D4043" s="134">
        <v>2044</v>
      </c>
      <c r="E4043" s="7" t="s">
        <v>2193</v>
      </c>
      <c r="F4043" s="8" t="s">
        <v>2140</v>
      </c>
      <c r="G4043" s="18">
        <f>IFERROR(VLOOKUP(Table1[[#This Row],[Codigo_insumo]],BD_Insumos!$B:$E,4),"")</f>
        <v>13.596734305430379</v>
      </c>
      <c r="H4043" s="140">
        <v>3</v>
      </c>
      <c r="I4043" s="9"/>
      <c r="J4043" s="23">
        <f t="shared" si="63"/>
        <v>40.790202916291136</v>
      </c>
      <c r="K4043" s="22" t="str">
        <f>IF(I4043&lt;&gt;"",SUMIF(Table1[Codigo_servico],A4043,Table1[Subtotal_insumo]),"")</f>
        <v/>
      </c>
      <c r="L4043" s="18">
        <f>IF(Table1[[#This Row],[Ordem_insumos]]&lt;&gt;0,VLOOKUP(Table1[[#This Row],[Codigo_servico]],Preencher_Orcamento!$B:$D,3,FALSE)*Table1[[#This Row],[Qtde_insumo]],"")</f>
        <v>0</v>
      </c>
      <c r="M4043" s="18">
        <f>IF(Table1[[#This Row],[Ordem_insumos]]&lt;&gt;0,VLOOKUP(Table1[[#This Row],[Codigo_servico]],Preencher_Orcamento!$B:$D,3,FALSE)*Table1[[#This Row],[Subtotal_insumo]],"")</f>
        <v>0</v>
      </c>
    </row>
    <row r="4044" spans="1:13" ht="26.25" x14ac:dyDescent="0.25">
      <c r="A4044" s="6">
        <v>90708</v>
      </c>
      <c r="B4044" s="126">
        <v>4</v>
      </c>
      <c r="C4044" s="133"/>
      <c r="D4044" s="134">
        <v>52431</v>
      </c>
      <c r="E4044" s="7" t="s">
        <v>1067</v>
      </c>
      <c r="F4044" s="8" t="s">
        <v>5</v>
      </c>
      <c r="G4044" s="18">
        <f>IFERROR(VLOOKUP(Table1[[#This Row],[Codigo_insumo]],BD_Insumos!$B:$E,4),"")</f>
        <v>2.5066999999999999</v>
      </c>
      <c r="H4044" s="140">
        <v>3</v>
      </c>
      <c r="I4044" s="9"/>
      <c r="J4044" s="23">
        <f t="shared" si="63"/>
        <v>7.5200999999999993</v>
      </c>
      <c r="K4044" s="22" t="str">
        <f>IF(I4044&lt;&gt;"",SUMIF(Table1[Codigo_servico],A4044,Table1[Subtotal_insumo]),"")</f>
        <v/>
      </c>
      <c r="L4044" s="18">
        <f>IF(Table1[[#This Row],[Ordem_insumos]]&lt;&gt;0,VLOOKUP(Table1[[#This Row],[Codigo_servico]],Preencher_Orcamento!$B:$D,3,FALSE)*Table1[[#This Row],[Qtde_insumo]],"")</f>
        <v>0</v>
      </c>
      <c r="M4044" s="18">
        <f>IF(Table1[[#This Row],[Ordem_insumos]]&lt;&gt;0,VLOOKUP(Table1[[#This Row],[Codigo_servico]],Preencher_Orcamento!$B:$D,3,FALSE)*Table1[[#This Row],[Subtotal_insumo]],"")</f>
        <v>0</v>
      </c>
    </row>
    <row r="4045" spans="1:13" x14ac:dyDescent="0.25">
      <c r="A4045" s="6">
        <v>90708</v>
      </c>
      <c r="B4045" s="126">
        <v>5</v>
      </c>
      <c r="C4045" s="133"/>
      <c r="D4045" s="134">
        <v>55211</v>
      </c>
      <c r="E4045" s="7" t="s">
        <v>1345</v>
      </c>
      <c r="F4045" s="8" t="s">
        <v>457</v>
      </c>
      <c r="G4045" s="18">
        <f>IFERROR(VLOOKUP(Table1[[#This Row],[Codigo_insumo]],BD_Insumos!$B:$E,4),"")</f>
        <v>5.6426999999999996</v>
      </c>
      <c r="H4045" s="140">
        <v>1</v>
      </c>
      <c r="I4045" s="9"/>
      <c r="J4045" s="23">
        <f t="shared" si="63"/>
        <v>5.6426999999999996</v>
      </c>
      <c r="K4045" s="22" t="str">
        <f>IF(I4045&lt;&gt;"",SUMIF(Table1[Codigo_servico],A4045,Table1[Subtotal_insumo]),"")</f>
        <v/>
      </c>
      <c r="L4045" s="18">
        <f>IF(Table1[[#This Row],[Ordem_insumos]]&lt;&gt;0,VLOOKUP(Table1[[#This Row],[Codigo_servico]],Preencher_Orcamento!$B:$D,3,FALSE)*Table1[[#This Row],[Qtde_insumo]],"")</f>
        <v>0</v>
      </c>
      <c r="M4045" s="18">
        <f>IF(Table1[[#This Row],[Ordem_insumos]]&lt;&gt;0,VLOOKUP(Table1[[#This Row],[Codigo_servico]],Preencher_Orcamento!$B:$D,3,FALSE)*Table1[[#This Row],[Subtotal_insumo]],"")</f>
        <v>0</v>
      </c>
    </row>
    <row r="4046" spans="1:13" ht="26.25" x14ac:dyDescent="0.25">
      <c r="A4046" s="6">
        <v>90708</v>
      </c>
      <c r="B4046" s="126">
        <v>6</v>
      </c>
      <c r="C4046" s="133"/>
      <c r="D4046" s="134">
        <v>55230</v>
      </c>
      <c r="E4046" s="7" t="s">
        <v>1350</v>
      </c>
      <c r="F4046" s="8" t="s">
        <v>457</v>
      </c>
      <c r="G4046" s="18">
        <f>IFERROR(VLOOKUP(Table1[[#This Row],[Codigo_insumo]],BD_Insumos!$B:$E,4),"")</f>
        <v>3.6402999999999999</v>
      </c>
      <c r="H4046" s="140">
        <v>1</v>
      </c>
      <c r="I4046" s="9"/>
      <c r="J4046" s="23">
        <f t="shared" si="63"/>
        <v>3.6402999999999999</v>
      </c>
      <c r="K4046" s="22" t="str">
        <f>IF(I4046&lt;&gt;"",SUMIF(Table1[Codigo_servico],A4046,Table1[Subtotal_insumo]),"")</f>
        <v/>
      </c>
      <c r="L4046" s="18">
        <f>IF(Table1[[#This Row],[Ordem_insumos]]&lt;&gt;0,VLOOKUP(Table1[[#This Row],[Codigo_servico]],Preencher_Orcamento!$B:$D,3,FALSE)*Table1[[#This Row],[Qtde_insumo]],"")</f>
        <v>0</v>
      </c>
      <c r="M4046" s="18">
        <f>IF(Table1[[#This Row],[Ordem_insumos]]&lt;&gt;0,VLOOKUP(Table1[[#This Row],[Codigo_servico]],Preencher_Orcamento!$B:$D,3,FALSE)*Table1[[#This Row],[Subtotal_insumo]],"")</f>
        <v>0</v>
      </c>
    </row>
    <row r="4047" spans="1:13" ht="39" x14ac:dyDescent="0.25">
      <c r="A4047" s="6">
        <v>90708</v>
      </c>
      <c r="B4047" s="126">
        <v>7</v>
      </c>
      <c r="C4047" s="133"/>
      <c r="D4047" s="134">
        <v>55255</v>
      </c>
      <c r="E4047" s="7" t="s">
        <v>1359</v>
      </c>
      <c r="F4047" s="8" t="s">
        <v>457</v>
      </c>
      <c r="G4047" s="18">
        <f>IFERROR(VLOOKUP(Table1[[#This Row],[Codigo_insumo]],BD_Insumos!$B:$E,4),"")</f>
        <v>5.8291000000000004</v>
      </c>
      <c r="H4047" s="140">
        <v>1</v>
      </c>
      <c r="I4047" s="9"/>
      <c r="J4047" s="23">
        <f t="shared" si="63"/>
        <v>5.8291000000000004</v>
      </c>
      <c r="K4047" s="22" t="str">
        <f>IF(I4047&lt;&gt;"",SUMIF(Table1[Codigo_servico],A4047,Table1[Subtotal_insumo]),"")</f>
        <v/>
      </c>
      <c r="L4047" s="18">
        <f>IF(Table1[[#This Row],[Ordem_insumos]]&lt;&gt;0,VLOOKUP(Table1[[#This Row],[Codigo_servico]],Preencher_Orcamento!$B:$D,3,FALSE)*Table1[[#This Row],[Qtde_insumo]],"")</f>
        <v>0</v>
      </c>
      <c r="M4047" s="18">
        <f>IF(Table1[[#This Row],[Ordem_insumos]]&lt;&gt;0,VLOOKUP(Table1[[#This Row],[Codigo_servico]],Preencher_Orcamento!$B:$D,3,FALSE)*Table1[[#This Row],[Subtotal_insumo]],"")</f>
        <v>0</v>
      </c>
    </row>
    <row r="4048" spans="1:13" ht="26.25" x14ac:dyDescent="0.25">
      <c r="A4048" s="6">
        <v>90708</v>
      </c>
      <c r="B4048" s="126">
        <v>8</v>
      </c>
      <c r="C4048" s="133"/>
      <c r="D4048" s="134">
        <v>52865</v>
      </c>
      <c r="E4048" s="7" t="s">
        <v>1118</v>
      </c>
      <c r="F4048" s="8" t="s">
        <v>5</v>
      </c>
      <c r="G4048" s="18">
        <f>IFERROR(VLOOKUP(Table1[[#This Row],[Codigo_insumo]],BD_Insumos!$B:$E,4),"")</f>
        <v>0.88880000000000003</v>
      </c>
      <c r="H4048" s="140">
        <v>12</v>
      </c>
      <c r="I4048" s="9"/>
      <c r="J4048" s="23">
        <f t="shared" si="63"/>
        <v>10.665600000000001</v>
      </c>
      <c r="K4048" s="22" t="str">
        <f>IF(I4048&lt;&gt;"",SUMIF(Table1[Codigo_servico],A4048,Table1[Subtotal_insumo]),"")</f>
        <v/>
      </c>
      <c r="L4048" s="18">
        <f>IF(Table1[[#This Row],[Ordem_insumos]]&lt;&gt;0,VLOOKUP(Table1[[#This Row],[Codigo_servico]],Preencher_Orcamento!$B:$D,3,FALSE)*Table1[[#This Row],[Qtde_insumo]],"")</f>
        <v>0</v>
      </c>
      <c r="M4048" s="18">
        <f>IF(Table1[[#This Row],[Ordem_insumos]]&lt;&gt;0,VLOOKUP(Table1[[#This Row],[Codigo_servico]],Preencher_Orcamento!$B:$D,3,FALSE)*Table1[[#This Row],[Subtotal_insumo]],"")</f>
        <v>0</v>
      </c>
    </row>
    <row r="4049" spans="1:13" x14ac:dyDescent="0.25">
      <c r="A4049" s="3">
        <v>90710</v>
      </c>
      <c r="B4049" s="125">
        <v>0</v>
      </c>
      <c r="C4049" s="131" t="s">
        <v>3172</v>
      </c>
      <c r="D4049" s="132"/>
      <c r="E4049" s="4"/>
      <c r="F4049" s="4"/>
      <c r="G4049" s="17" t="str">
        <f>IFERROR(VLOOKUP(Table1[[#This Row],[Codigo_insumo]],BD_Insumos!$B:$E,4),"")</f>
        <v/>
      </c>
      <c r="H4049" s="139"/>
      <c r="I4049" s="5" t="s">
        <v>457</v>
      </c>
      <c r="J4049" s="20" t="str">
        <f t="shared" si="63"/>
        <v/>
      </c>
      <c r="K4049" s="21">
        <f>IF(I4049&lt;&gt;"",SUMIF(Table1[Codigo_servico],A4049,Table1[Subtotal_insumo]),"")</f>
        <v>124.56127639983558</v>
      </c>
      <c r="L4049" s="17" t="str">
        <f>IF(Table1[[#This Row],[Ordem_insumos]]&lt;&gt;0,VLOOKUP(Table1[[#This Row],[Codigo_servico]],Preencher_Orcamento!$B:$D,3,FALSE)*Table1[[#This Row],[Qtde_insumo]],"")</f>
        <v/>
      </c>
      <c r="M4049" s="17" t="str">
        <f>IF(Table1[[#This Row],[Ordem_insumos]]&lt;&gt;0,VLOOKUP(Table1[[#This Row],[Codigo_servico]],Preencher_Orcamento!$B:$D,3,FALSE)*Table1[[#This Row],[Subtotal_insumo]],"")</f>
        <v/>
      </c>
    </row>
    <row r="4050" spans="1:13" x14ac:dyDescent="0.25">
      <c r="A4050" s="6">
        <v>90710</v>
      </c>
      <c r="B4050" s="126">
        <v>1</v>
      </c>
      <c r="C4050" s="133"/>
      <c r="D4050" s="134">
        <v>54813</v>
      </c>
      <c r="E4050" s="7" t="s">
        <v>1262</v>
      </c>
      <c r="F4050" s="8" t="s">
        <v>457</v>
      </c>
      <c r="G4050" s="16">
        <f>IFERROR(VLOOKUP(Table1[[#This Row],[Codigo_insumo]],BD_Insumos!$B:$E,4),"")</f>
        <v>1.9115</v>
      </c>
      <c r="H4050" s="140">
        <v>1</v>
      </c>
      <c r="I4050" s="9"/>
      <c r="J4050" s="22">
        <f t="shared" si="63"/>
        <v>1.9115</v>
      </c>
      <c r="K4050" s="22" t="str">
        <f>IF(I4050&lt;&gt;"",SUMIF(Table1[Codigo_servico],A4050,Table1[Subtotal_insumo]),"")</f>
        <v/>
      </c>
      <c r="L4050" s="16">
        <f>IF(Table1[[#This Row],[Ordem_insumos]]&lt;&gt;0,VLOOKUP(Table1[[#This Row],[Codigo_servico]],Preencher_Orcamento!$B:$D,3,FALSE)*Table1[[#This Row],[Qtde_insumo]],"")</f>
        <v>0</v>
      </c>
      <c r="M4050" s="16">
        <f>IF(Table1[[#This Row],[Ordem_insumos]]&lt;&gt;0,VLOOKUP(Table1[[#This Row],[Codigo_servico]],Preencher_Orcamento!$B:$D,3,FALSE)*Table1[[#This Row],[Subtotal_insumo]],"")</f>
        <v>0</v>
      </c>
    </row>
    <row r="4051" spans="1:13" ht="26.25" x14ac:dyDescent="0.25">
      <c r="A4051" s="6">
        <v>90710</v>
      </c>
      <c r="B4051" s="126">
        <v>2</v>
      </c>
      <c r="C4051" s="133"/>
      <c r="D4051" s="134">
        <v>52431</v>
      </c>
      <c r="E4051" s="7" t="s">
        <v>1067</v>
      </c>
      <c r="F4051" s="8" t="s">
        <v>5</v>
      </c>
      <c r="G4051" s="16">
        <f>IFERROR(VLOOKUP(Table1[[#This Row],[Codigo_insumo]],BD_Insumos!$B:$E,4),"")</f>
        <v>2.5066999999999999</v>
      </c>
      <c r="H4051" s="140">
        <v>3</v>
      </c>
      <c r="I4051" s="9"/>
      <c r="J4051" s="22">
        <f t="shared" si="63"/>
        <v>7.5200999999999993</v>
      </c>
      <c r="K4051" s="22" t="str">
        <f>IF(I4051&lt;&gt;"",SUMIF(Table1[Codigo_servico],A4051,Table1[Subtotal_insumo]),"")</f>
        <v/>
      </c>
      <c r="L4051" s="16">
        <f>IF(Table1[[#This Row],[Ordem_insumos]]&lt;&gt;0,VLOOKUP(Table1[[#This Row],[Codigo_servico]],Preencher_Orcamento!$B:$D,3,FALSE)*Table1[[#This Row],[Qtde_insumo]],"")</f>
        <v>0</v>
      </c>
      <c r="M4051" s="16">
        <f>IF(Table1[[#This Row],[Ordem_insumos]]&lt;&gt;0,VLOOKUP(Table1[[#This Row],[Codigo_servico]],Preencher_Orcamento!$B:$D,3,FALSE)*Table1[[#This Row],[Subtotal_insumo]],"")</f>
        <v>0</v>
      </c>
    </row>
    <row r="4052" spans="1:13" ht="26.25" x14ac:dyDescent="0.25">
      <c r="A4052" s="6">
        <v>90710</v>
      </c>
      <c r="B4052" s="126">
        <v>3</v>
      </c>
      <c r="C4052" s="133"/>
      <c r="D4052" s="134">
        <v>52865</v>
      </c>
      <c r="E4052" s="7" t="s">
        <v>1118</v>
      </c>
      <c r="F4052" s="8" t="s">
        <v>5</v>
      </c>
      <c r="G4052" s="18">
        <f>IFERROR(VLOOKUP(Table1[[#This Row],[Codigo_insumo]],BD_Insumos!$B:$E,4),"")</f>
        <v>0.88880000000000003</v>
      </c>
      <c r="H4052" s="140">
        <v>9</v>
      </c>
      <c r="I4052" s="9"/>
      <c r="J4052" s="23">
        <f t="shared" si="63"/>
        <v>7.9992000000000001</v>
      </c>
      <c r="K4052" s="22" t="str">
        <f>IF(I4052&lt;&gt;"",SUMIF(Table1[Codigo_servico],A4052,Table1[Subtotal_insumo]),"")</f>
        <v/>
      </c>
      <c r="L4052" s="18">
        <f>IF(Table1[[#This Row],[Ordem_insumos]]&lt;&gt;0,VLOOKUP(Table1[[#This Row],[Codigo_servico]],Preencher_Orcamento!$B:$D,3,FALSE)*Table1[[#This Row],[Qtde_insumo]],"")</f>
        <v>0</v>
      </c>
      <c r="M4052" s="18">
        <f>IF(Table1[[#This Row],[Ordem_insumos]]&lt;&gt;0,VLOOKUP(Table1[[#This Row],[Codigo_servico]],Preencher_Orcamento!$B:$D,3,FALSE)*Table1[[#This Row],[Subtotal_insumo]],"")</f>
        <v>0</v>
      </c>
    </row>
    <row r="4053" spans="1:13" x14ac:dyDescent="0.25">
      <c r="A4053" s="6">
        <v>90710</v>
      </c>
      <c r="B4053" s="126">
        <v>4</v>
      </c>
      <c r="C4053" s="133"/>
      <c r="D4053" s="134">
        <v>2044</v>
      </c>
      <c r="E4053" s="7" t="s">
        <v>2193</v>
      </c>
      <c r="F4053" s="8" t="s">
        <v>2140</v>
      </c>
      <c r="G4053" s="18">
        <f>IFERROR(VLOOKUP(Table1[[#This Row],[Codigo_insumo]],BD_Insumos!$B:$E,4),"")</f>
        <v>13.596734305430379</v>
      </c>
      <c r="H4053" s="140">
        <v>3.1</v>
      </c>
      <c r="I4053" s="9"/>
      <c r="J4053" s="23">
        <f t="shared" si="63"/>
        <v>42.149876346834176</v>
      </c>
      <c r="K4053" s="22" t="str">
        <f>IF(I4053&lt;&gt;"",SUMIF(Table1[Codigo_servico],A4053,Table1[Subtotal_insumo]),"")</f>
        <v/>
      </c>
      <c r="L4053" s="18">
        <f>IF(Table1[[#This Row],[Ordem_insumos]]&lt;&gt;0,VLOOKUP(Table1[[#This Row],[Codigo_servico]],Preencher_Orcamento!$B:$D,3,FALSE)*Table1[[#This Row],[Qtde_insumo]],"")</f>
        <v>0</v>
      </c>
      <c r="M4053" s="18">
        <f>IF(Table1[[#This Row],[Ordem_insumos]]&lt;&gt;0,VLOOKUP(Table1[[#This Row],[Codigo_servico]],Preencher_Orcamento!$B:$D,3,FALSE)*Table1[[#This Row],[Subtotal_insumo]],"")</f>
        <v>0</v>
      </c>
    </row>
    <row r="4054" spans="1:13" x14ac:dyDescent="0.25">
      <c r="A4054" s="6">
        <v>90710</v>
      </c>
      <c r="B4054" s="126">
        <v>5</v>
      </c>
      <c r="C4054" s="133"/>
      <c r="D4054" s="134">
        <v>55210</v>
      </c>
      <c r="E4054" s="7" t="s">
        <v>1344</v>
      </c>
      <c r="F4054" s="8" t="s">
        <v>457</v>
      </c>
      <c r="G4054" s="18">
        <f>IFERROR(VLOOKUP(Table1[[#This Row],[Codigo_insumo]],BD_Insumos!$B:$E,4),"")</f>
        <v>1.6540999999999999</v>
      </c>
      <c r="H4054" s="140">
        <v>1</v>
      </c>
      <c r="I4054" s="9"/>
      <c r="J4054" s="23">
        <f t="shared" si="63"/>
        <v>1.6540999999999999</v>
      </c>
      <c r="K4054" s="22" t="str">
        <f>IF(I4054&lt;&gt;"",SUMIF(Table1[Codigo_servico],A4054,Table1[Subtotal_insumo]),"")</f>
        <v/>
      </c>
      <c r="L4054" s="18">
        <f>IF(Table1[[#This Row],[Ordem_insumos]]&lt;&gt;0,VLOOKUP(Table1[[#This Row],[Codigo_servico]],Preencher_Orcamento!$B:$D,3,FALSE)*Table1[[#This Row],[Qtde_insumo]],"")</f>
        <v>0</v>
      </c>
      <c r="M4054" s="18">
        <f>IF(Table1[[#This Row],[Ordem_insumos]]&lt;&gt;0,VLOOKUP(Table1[[#This Row],[Codigo_servico]],Preencher_Orcamento!$B:$D,3,FALSE)*Table1[[#This Row],[Subtotal_insumo]],"")</f>
        <v>0</v>
      </c>
    </row>
    <row r="4055" spans="1:13" x14ac:dyDescent="0.25">
      <c r="A4055" s="6">
        <v>90710</v>
      </c>
      <c r="B4055" s="126">
        <v>6</v>
      </c>
      <c r="C4055" s="133"/>
      <c r="D4055" s="134">
        <v>2041</v>
      </c>
      <c r="E4055" s="7" t="s">
        <v>2192</v>
      </c>
      <c r="F4055" s="8" t="s">
        <v>2140</v>
      </c>
      <c r="G4055" s="18">
        <f>IFERROR(VLOOKUP(Table1[[#This Row],[Codigo_insumo]],BD_Insumos!$B:$E,4),"")</f>
        <v>18.820516146129485</v>
      </c>
      <c r="H4055" s="140">
        <v>3.1</v>
      </c>
      <c r="I4055" s="9"/>
      <c r="J4055" s="23">
        <f t="shared" si="63"/>
        <v>58.343600053001403</v>
      </c>
      <c r="K4055" s="22" t="str">
        <f>IF(I4055&lt;&gt;"",SUMIF(Table1[Codigo_servico],A4055,Table1[Subtotal_insumo]),"")</f>
        <v/>
      </c>
      <c r="L4055" s="18">
        <f>IF(Table1[[#This Row],[Ordem_insumos]]&lt;&gt;0,VLOOKUP(Table1[[#This Row],[Codigo_servico]],Preencher_Orcamento!$B:$D,3,FALSE)*Table1[[#This Row],[Qtde_insumo]],"")</f>
        <v>0</v>
      </c>
      <c r="M4055" s="18">
        <f>IF(Table1[[#This Row],[Ordem_insumos]]&lt;&gt;0,VLOOKUP(Table1[[#This Row],[Codigo_servico]],Preencher_Orcamento!$B:$D,3,FALSE)*Table1[[#This Row],[Subtotal_insumo]],"")</f>
        <v>0</v>
      </c>
    </row>
    <row r="4056" spans="1:13" ht="26.25" x14ac:dyDescent="0.25">
      <c r="A4056" s="6">
        <v>90710</v>
      </c>
      <c r="B4056" s="126">
        <v>7</v>
      </c>
      <c r="C4056" s="133"/>
      <c r="D4056" s="134">
        <v>55220</v>
      </c>
      <c r="E4056" s="7" t="s">
        <v>1348</v>
      </c>
      <c r="F4056" s="8" t="s">
        <v>457</v>
      </c>
      <c r="G4056" s="18">
        <f>IFERROR(VLOOKUP(Table1[[#This Row],[Codigo_insumo]],BD_Insumos!$B:$E,4),"")</f>
        <v>4.9828999999999999</v>
      </c>
      <c r="H4056" s="140">
        <v>1</v>
      </c>
      <c r="I4056" s="9"/>
      <c r="J4056" s="23">
        <f t="shared" si="63"/>
        <v>4.9828999999999999</v>
      </c>
      <c r="K4056" s="22" t="str">
        <f>IF(I4056&lt;&gt;"",SUMIF(Table1[Codigo_servico],A4056,Table1[Subtotal_insumo]),"")</f>
        <v/>
      </c>
      <c r="L4056" s="18">
        <f>IF(Table1[[#This Row],[Ordem_insumos]]&lt;&gt;0,VLOOKUP(Table1[[#This Row],[Codigo_servico]],Preencher_Orcamento!$B:$D,3,FALSE)*Table1[[#This Row],[Qtde_insumo]],"")</f>
        <v>0</v>
      </c>
      <c r="M4056" s="18">
        <f>IF(Table1[[#This Row],[Ordem_insumos]]&lt;&gt;0,VLOOKUP(Table1[[#This Row],[Codigo_servico]],Preencher_Orcamento!$B:$D,3,FALSE)*Table1[[#This Row],[Subtotal_insumo]],"")</f>
        <v>0</v>
      </c>
    </row>
    <row r="4057" spans="1:13" x14ac:dyDescent="0.25">
      <c r="A4057" s="3">
        <v>90715</v>
      </c>
      <c r="B4057" s="125">
        <v>0</v>
      </c>
      <c r="C4057" s="131" t="s">
        <v>3173</v>
      </c>
      <c r="D4057" s="132"/>
      <c r="E4057" s="4"/>
      <c r="F4057" s="4"/>
      <c r="G4057" s="17" t="str">
        <f>IFERROR(VLOOKUP(Table1[[#This Row],[Codigo_insumo]],BD_Insumos!$B:$E,4),"")</f>
        <v/>
      </c>
      <c r="H4057" s="139"/>
      <c r="I4057" s="5" t="s">
        <v>457</v>
      </c>
      <c r="J4057" s="20" t="str">
        <f t="shared" si="63"/>
        <v/>
      </c>
      <c r="K4057" s="21">
        <f>IF(I4057&lt;&gt;"",SUMIF(Table1[Codigo_servico],A4057,Table1[Subtotal_insumo]),"")</f>
        <v>93.876500903119734</v>
      </c>
      <c r="L4057" s="17" t="str">
        <f>IF(Table1[[#This Row],[Ordem_insumos]]&lt;&gt;0,VLOOKUP(Table1[[#This Row],[Codigo_servico]],Preencher_Orcamento!$B:$D,3,FALSE)*Table1[[#This Row],[Qtde_insumo]],"")</f>
        <v/>
      </c>
      <c r="M4057" s="17" t="str">
        <f>IF(Table1[[#This Row],[Ordem_insumos]]&lt;&gt;0,VLOOKUP(Table1[[#This Row],[Codigo_servico]],Preencher_Orcamento!$B:$D,3,FALSE)*Table1[[#This Row],[Subtotal_insumo]],"")</f>
        <v/>
      </c>
    </row>
    <row r="4058" spans="1:13" ht="26.25" x14ac:dyDescent="0.25">
      <c r="A4058" s="6">
        <v>90715</v>
      </c>
      <c r="B4058" s="126">
        <v>1</v>
      </c>
      <c r="C4058" s="133"/>
      <c r="D4058" s="134">
        <v>52431</v>
      </c>
      <c r="E4058" s="7" t="s">
        <v>1067</v>
      </c>
      <c r="F4058" s="8" t="s">
        <v>5</v>
      </c>
      <c r="G4058" s="16">
        <f>IFERROR(VLOOKUP(Table1[[#This Row],[Codigo_insumo]],BD_Insumos!$B:$E,4),"")</f>
        <v>2.5066999999999999</v>
      </c>
      <c r="H4058" s="140">
        <v>3</v>
      </c>
      <c r="I4058" s="9"/>
      <c r="J4058" s="22">
        <f t="shared" si="63"/>
        <v>7.5200999999999993</v>
      </c>
      <c r="K4058" s="22" t="str">
        <f>IF(I4058&lt;&gt;"",SUMIF(Table1[Codigo_servico],A4058,Table1[Subtotal_insumo]),"")</f>
        <v/>
      </c>
      <c r="L4058" s="16">
        <f>IF(Table1[[#This Row],[Ordem_insumos]]&lt;&gt;0,VLOOKUP(Table1[[#This Row],[Codigo_servico]],Preencher_Orcamento!$B:$D,3,FALSE)*Table1[[#This Row],[Qtde_insumo]],"")</f>
        <v>0</v>
      </c>
      <c r="M4058" s="16">
        <f>IF(Table1[[#This Row],[Ordem_insumos]]&lt;&gt;0,VLOOKUP(Table1[[#This Row],[Codigo_servico]],Preencher_Orcamento!$B:$D,3,FALSE)*Table1[[#This Row],[Subtotal_insumo]],"")</f>
        <v>0</v>
      </c>
    </row>
    <row r="4059" spans="1:13" x14ac:dyDescent="0.25">
      <c r="A4059" s="6">
        <v>90715</v>
      </c>
      <c r="B4059" s="126">
        <v>2</v>
      </c>
      <c r="C4059" s="133"/>
      <c r="D4059" s="134">
        <v>54813</v>
      </c>
      <c r="E4059" s="7" t="s">
        <v>1262</v>
      </c>
      <c r="F4059" s="8" t="s">
        <v>457</v>
      </c>
      <c r="G4059" s="16">
        <f>IFERROR(VLOOKUP(Table1[[#This Row],[Codigo_insumo]],BD_Insumos!$B:$E,4),"")</f>
        <v>1.9115</v>
      </c>
      <c r="H4059" s="140">
        <v>1</v>
      </c>
      <c r="I4059" s="9"/>
      <c r="J4059" s="22">
        <f t="shared" si="63"/>
        <v>1.9115</v>
      </c>
      <c r="K4059" s="22" t="str">
        <f>IF(I4059&lt;&gt;"",SUMIF(Table1[Codigo_servico],A4059,Table1[Subtotal_insumo]),"")</f>
        <v/>
      </c>
      <c r="L4059" s="16">
        <f>IF(Table1[[#This Row],[Ordem_insumos]]&lt;&gt;0,VLOOKUP(Table1[[#This Row],[Codigo_servico]],Preencher_Orcamento!$B:$D,3,FALSE)*Table1[[#This Row],[Qtde_insumo]],"")</f>
        <v>0</v>
      </c>
      <c r="M4059" s="16">
        <f>IF(Table1[[#This Row],[Ordem_insumos]]&lt;&gt;0,VLOOKUP(Table1[[#This Row],[Codigo_servico]],Preencher_Orcamento!$B:$D,3,FALSE)*Table1[[#This Row],[Subtotal_insumo]],"")</f>
        <v>0</v>
      </c>
    </row>
    <row r="4060" spans="1:13" x14ac:dyDescent="0.25">
      <c r="A4060" s="6">
        <v>90715</v>
      </c>
      <c r="B4060" s="126">
        <v>3</v>
      </c>
      <c r="C4060" s="133"/>
      <c r="D4060" s="134">
        <v>2041</v>
      </c>
      <c r="E4060" s="7" t="s">
        <v>2192</v>
      </c>
      <c r="F4060" s="8" t="s">
        <v>2140</v>
      </c>
      <c r="G4060" s="18">
        <f>IFERROR(VLOOKUP(Table1[[#This Row],[Codigo_insumo]],BD_Insumos!$B:$E,4),"")</f>
        <v>18.820516146129485</v>
      </c>
      <c r="H4060" s="140">
        <v>2</v>
      </c>
      <c r="I4060" s="9"/>
      <c r="J4060" s="23">
        <f t="shared" si="63"/>
        <v>37.64103229225897</v>
      </c>
      <c r="K4060" s="22" t="str">
        <f>IF(I4060&lt;&gt;"",SUMIF(Table1[Codigo_servico],A4060,Table1[Subtotal_insumo]),"")</f>
        <v/>
      </c>
      <c r="L4060" s="18">
        <f>IF(Table1[[#This Row],[Ordem_insumos]]&lt;&gt;0,VLOOKUP(Table1[[#This Row],[Codigo_servico]],Preencher_Orcamento!$B:$D,3,FALSE)*Table1[[#This Row],[Qtde_insumo]],"")</f>
        <v>0</v>
      </c>
      <c r="M4060" s="18">
        <f>IF(Table1[[#This Row],[Ordem_insumos]]&lt;&gt;0,VLOOKUP(Table1[[#This Row],[Codigo_servico]],Preencher_Orcamento!$B:$D,3,FALSE)*Table1[[#This Row],[Subtotal_insumo]],"")</f>
        <v>0</v>
      </c>
    </row>
    <row r="4061" spans="1:13" ht="26.25" x14ac:dyDescent="0.25">
      <c r="A4061" s="6">
        <v>90715</v>
      </c>
      <c r="B4061" s="126">
        <v>4</v>
      </c>
      <c r="C4061" s="133"/>
      <c r="D4061" s="134">
        <v>55245</v>
      </c>
      <c r="E4061" s="7" t="s">
        <v>1353</v>
      </c>
      <c r="F4061" s="8" t="s">
        <v>457</v>
      </c>
      <c r="G4061" s="18">
        <f>IFERROR(VLOOKUP(Table1[[#This Row],[Codigo_insumo]],BD_Insumos!$B:$E,4),"")</f>
        <v>12.6235</v>
      </c>
      <c r="H4061" s="140">
        <v>1</v>
      </c>
      <c r="I4061" s="9"/>
      <c r="J4061" s="23">
        <f t="shared" si="63"/>
        <v>12.6235</v>
      </c>
      <c r="K4061" s="22" t="str">
        <f>IF(I4061&lt;&gt;"",SUMIF(Table1[Codigo_servico],A4061,Table1[Subtotal_insumo]),"")</f>
        <v/>
      </c>
      <c r="L4061" s="18">
        <f>IF(Table1[[#This Row],[Ordem_insumos]]&lt;&gt;0,VLOOKUP(Table1[[#This Row],[Codigo_servico]],Preencher_Orcamento!$B:$D,3,FALSE)*Table1[[#This Row],[Qtde_insumo]],"")</f>
        <v>0</v>
      </c>
      <c r="M4061" s="18">
        <f>IF(Table1[[#This Row],[Ordem_insumos]]&lt;&gt;0,VLOOKUP(Table1[[#This Row],[Codigo_servico]],Preencher_Orcamento!$B:$D,3,FALSE)*Table1[[#This Row],[Subtotal_insumo]],"")</f>
        <v>0</v>
      </c>
    </row>
    <row r="4062" spans="1:13" x14ac:dyDescent="0.25">
      <c r="A4062" s="6">
        <v>90715</v>
      </c>
      <c r="B4062" s="126">
        <v>5</v>
      </c>
      <c r="C4062" s="133"/>
      <c r="D4062" s="134">
        <v>2044</v>
      </c>
      <c r="E4062" s="7" t="s">
        <v>2193</v>
      </c>
      <c r="F4062" s="8" t="s">
        <v>2140</v>
      </c>
      <c r="G4062" s="18">
        <f>IFERROR(VLOOKUP(Table1[[#This Row],[Codigo_insumo]],BD_Insumos!$B:$E,4),"")</f>
        <v>13.596734305430379</v>
      </c>
      <c r="H4062" s="140">
        <v>2</v>
      </c>
      <c r="I4062" s="9"/>
      <c r="J4062" s="23">
        <f t="shared" si="63"/>
        <v>27.193468610860759</v>
      </c>
      <c r="K4062" s="22" t="str">
        <f>IF(I4062&lt;&gt;"",SUMIF(Table1[Codigo_servico],A4062,Table1[Subtotal_insumo]),"")</f>
        <v/>
      </c>
      <c r="L4062" s="18">
        <f>IF(Table1[[#This Row],[Ordem_insumos]]&lt;&gt;0,VLOOKUP(Table1[[#This Row],[Codigo_servico]],Preencher_Orcamento!$B:$D,3,FALSE)*Table1[[#This Row],[Qtde_insumo]],"")</f>
        <v>0</v>
      </c>
      <c r="M4062" s="18">
        <f>IF(Table1[[#This Row],[Ordem_insumos]]&lt;&gt;0,VLOOKUP(Table1[[#This Row],[Codigo_servico]],Preencher_Orcamento!$B:$D,3,FALSE)*Table1[[#This Row],[Subtotal_insumo]],"")</f>
        <v>0</v>
      </c>
    </row>
    <row r="4063" spans="1:13" x14ac:dyDescent="0.25">
      <c r="A4063" s="6">
        <v>90715</v>
      </c>
      <c r="B4063" s="126">
        <v>6</v>
      </c>
      <c r="C4063" s="133"/>
      <c r="D4063" s="134">
        <v>55210</v>
      </c>
      <c r="E4063" s="7" t="s">
        <v>1344</v>
      </c>
      <c r="F4063" s="8" t="s">
        <v>457</v>
      </c>
      <c r="G4063" s="18">
        <f>IFERROR(VLOOKUP(Table1[[#This Row],[Codigo_insumo]],BD_Insumos!$B:$E,4),"")</f>
        <v>1.6540999999999999</v>
      </c>
      <c r="H4063" s="140">
        <v>1</v>
      </c>
      <c r="I4063" s="9"/>
      <c r="J4063" s="23">
        <f t="shared" si="63"/>
        <v>1.6540999999999999</v>
      </c>
      <c r="K4063" s="22" t="str">
        <f>IF(I4063&lt;&gt;"",SUMIF(Table1[Codigo_servico],A4063,Table1[Subtotal_insumo]),"")</f>
        <v/>
      </c>
      <c r="L4063" s="18">
        <f>IF(Table1[[#This Row],[Ordem_insumos]]&lt;&gt;0,VLOOKUP(Table1[[#This Row],[Codigo_servico]],Preencher_Orcamento!$B:$D,3,FALSE)*Table1[[#This Row],[Qtde_insumo]],"")</f>
        <v>0</v>
      </c>
      <c r="M4063" s="18">
        <f>IF(Table1[[#This Row],[Ordem_insumos]]&lt;&gt;0,VLOOKUP(Table1[[#This Row],[Codigo_servico]],Preencher_Orcamento!$B:$D,3,FALSE)*Table1[[#This Row],[Subtotal_insumo]],"")</f>
        <v>0</v>
      </c>
    </row>
    <row r="4064" spans="1:13" ht="26.25" x14ac:dyDescent="0.25">
      <c r="A4064" s="6">
        <v>90715</v>
      </c>
      <c r="B4064" s="126">
        <v>7</v>
      </c>
      <c r="C4064" s="133"/>
      <c r="D4064" s="134">
        <v>52865</v>
      </c>
      <c r="E4064" s="7" t="s">
        <v>1118</v>
      </c>
      <c r="F4064" s="8" t="s">
        <v>5</v>
      </c>
      <c r="G4064" s="18">
        <f>IFERROR(VLOOKUP(Table1[[#This Row],[Codigo_insumo]],BD_Insumos!$B:$E,4),"")</f>
        <v>0.88880000000000003</v>
      </c>
      <c r="H4064" s="140">
        <v>6</v>
      </c>
      <c r="I4064" s="9"/>
      <c r="J4064" s="23">
        <f t="shared" si="63"/>
        <v>5.3328000000000007</v>
      </c>
      <c r="K4064" s="22" t="str">
        <f>IF(I4064&lt;&gt;"",SUMIF(Table1[Codigo_servico],A4064,Table1[Subtotal_insumo]),"")</f>
        <v/>
      </c>
      <c r="L4064" s="18">
        <f>IF(Table1[[#This Row],[Ordem_insumos]]&lt;&gt;0,VLOOKUP(Table1[[#This Row],[Codigo_servico]],Preencher_Orcamento!$B:$D,3,FALSE)*Table1[[#This Row],[Qtde_insumo]],"")</f>
        <v>0</v>
      </c>
      <c r="M4064" s="18">
        <f>IF(Table1[[#This Row],[Ordem_insumos]]&lt;&gt;0,VLOOKUP(Table1[[#This Row],[Codigo_servico]],Preencher_Orcamento!$B:$D,3,FALSE)*Table1[[#This Row],[Subtotal_insumo]],"")</f>
        <v>0</v>
      </c>
    </row>
    <row r="4065" spans="1:13" x14ac:dyDescent="0.25">
      <c r="A4065" s="3">
        <v>90718</v>
      </c>
      <c r="B4065" s="125">
        <v>0</v>
      </c>
      <c r="C4065" s="131" t="s">
        <v>3174</v>
      </c>
      <c r="D4065" s="132"/>
      <c r="E4065" s="4"/>
      <c r="F4065" s="4"/>
      <c r="G4065" s="17" t="str">
        <f>IFERROR(VLOOKUP(Table1[[#This Row],[Codigo_insumo]],BD_Insumos!$B:$E,4),"")</f>
        <v/>
      </c>
      <c r="H4065" s="139"/>
      <c r="I4065" s="5" t="s">
        <v>457</v>
      </c>
      <c r="J4065" s="20" t="str">
        <f t="shared" si="63"/>
        <v/>
      </c>
      <c r="K4065" s="21">
        <f>IF(I4065&lt;&gt;"",SUMIF(Table1[Codigo_servico],A4065,Table1[Subtotal_insumo]),"")</f>
        <v>132.2752763998356</v>
      </c>
      <c r="L4065" s="17" t="str">
        <f>IF(Table1[[#This Row],[Ordem_insumos]]&lt;&gt;0,VLOOKUP(Table1[[#This Row],[Codigo_servico]],Preencher_Orcamento!$B:$D,3,FALSE)*Table1[[#This Row],[Qtde_insumo]],"")</f>
        <v/>
      </c>
      <c r="M4065" s="17" t="str">
        <f>IF(Table1[[#This Row],[Ordem_insumos]]&lt;&gt;0,VLOOKUP(Table1[[#This Row],[Codigo_servico]],Preencher_Orcamento!$B:$D,3,FALSE)*Table1[[#This Row],[Subtotal_insumo]],"")</f>
        <v/>
      </c>
    </row>
    <row r="4066" spans="1:13" x14ac:dyDescent="0.25">
      <c r="A4066" s="6">
        <v>90718</v>
      </c>
      <c r="B4066" s="126">
        <v>1</v>
      </c>
      <c r="C4066" s="133"/>
      <c r="D4066" s="134">
        <v>55210</v>
      </c>
      <c r="E4066" s="7" t="s">
        <v>1344</v>
      </c>
      <c r="F4066" s="8" t="s">
        <v>457</v>
      </c>
      <c r="G4066" s="16">
        <f>IFERROR(VLOOKUP(Table1[[#This Row],[Codigo_insumo]],BD_Insumos!$B:$E,4),"")</f>
        <v>1.6540999999999999</v>
      </c>
      <c r="H4066" s="140">
        <v>1</v>
      </c>
      <c r="I4066" s="9"/>
      <c r="J4066" s="22">
        <f t="shared" si="63"/>
        <v>1.6540999999999999</v>
      </c>
      <c r="K4066" s="22" t="str">
        <f>IF(I4066&lt;&gt;"",SUMIF(Table1[Codigo_servico],A4066,Table1[Subtotal_insumo]),"")</f>
        <v/>
      </c>
      <c r="L4066" s="16">
        <f>IF(Table1[[#This Row],[Ordem_insumos]]&lt;&gt;0,VLOOKUP(Table1[[#This Row],[Codigo_servico]],Preencher_Orcamento!$B:$D,3,FALSE)*Table1[[#This Row],[Qtde_insumo]],"")</f>
        <v>0</v>
      </c>
      <c r="M4066" s="16">
        <f>IF(Table1[[#This Row],[Ordem_insumos]]&lt;&gt;0,VLOOKUP(Table1[[#This Row],[Codigo_servico]],Preencher_Orcamento!$B:$D,3,FALSE)*Table1[[#This Row],[Subtotal_insumo]],"")</f>
        <v>0</v>
      </c>
    </row>
    <row r="4067" spans="1:13" x14ac:dyDescent="0.25">
      <c r="A4067" s="6">
        <v>90718</v>
      </c>
      <c r="B4067" s="126">
        <v>2</v>
      </c>
      <c r="C4067" s="133"/>
      <c r="D4067" s="134">
        <v>2041</v>
      </c>
      <c r="E4067" s="7" t="s">
        <v>2192</v>
      </c>
      <c r="F4067" s="8" t="s">
        <v>2140</v>
      </c>
      <c r="G4067" s="16">
        <f>IFERROR(VLOOKUP(Table1[[#This Row],[Codigo_insumo]],BD_Insumos!$B:$E,4),"")</f>
        <v>18.820516146129485</v>
      </c>
      <c r="H4067" s="140">
        <v>3.1</v>
      </c>
      <c r="I4067" s="9"/>
      <c r="J4067" s="22">
        <f t="shared" si="63"/>
        <v>58.343600053001403</v>
      </c>
      <c r="K4067" s="22" t="str">
        <f>IF(I4067&lt;&gt;"",SUMIF(Table1[Codigo_servico],A4067,Table1[Subtotal_insumo]),"")</f>
        <v/>
      </c>
      <c r="L4067" s="16">
        <f>IF(Table1[[#This Row],[Ordem_insumos]]&lt;&gt;0,VLOOKUP(Table1[[#This Row],[Codigo_servico]],Preencher_Orcamento!$B:$D,3,FALSE)*Table1[[#This Row],[Qtde_insumo]],"")</f>
        <v>0</v>
      </c>
      <c r="M4067" s="16">
        <f>IF(Table1[[#This Row],[Ordem_insumos]]&lt;&gt;0,VLOOKUP(Table1[[#This Row],[Codigo_servico]],Preencher_Orcamento!$B:$D,3,FALSE)*Table1[[#This Row],[Subtotal_insumo]],"")</f>
        <v>0</v>
      </c>
    </row>
    <row r="4068" spans="1:13" ht="26.25" x14ac:dyDescent="0.25">
      <c r="A4068" s="6">
        <v>90718</v>
      </c>
      <c r="B4068" s="126">
        <v>3</v>
      </c>
      <c r="C4068" s="133"/>
      <c r="D4068" s="134">
        <v>55225</v>
      </c>
      <c r="E4068" s="7" t="s">
        <v>1349</v>
      </c>
      <c r="F4068" s="8" t="s">
        <v>457</v>
      </c>
      <c r="G4068" s="18">
        <f>IFERROR(VLOOKUP(Table1[[#This Row],[Codigo_insumo]],BD_Insumos!$B:$E,4),"")</f>
        <v>12.696899999999999</v>
      </c>
      <c r="H4068" s="140">
        <v>1</v>
      </c>
      <c r="I4068" s="9"/>
      <c r="J4068" s="23">
        <f t="shared" si="63"/>
        <v>12.696899999999999</v>
      </c>
      <c r="K4068" s="22" t="str">
        <f>IF(I4068&lt;&gt;"",SUMIF(Table1[Codigo_servico],A4068,Table1[Subtotal_insumo]),"")</f>
        <v/>
      </c>
      <c r="L4068" s="18">
        <f>IF(Table1[[#This Row],[Ordem_insumos]]&lt;&gt;0,VLOOKUP(Table1[[#This Row],[Codigo_servico]],Preencher_Orcamento!$B:$D,3,FALSE)*Table1[[#This Row],[Qtde_insumo]],"")</f>
        <v>0</v>
      </c>
      <c r="M4068" s="18">
        <f>IF(Table1[[#This Row],[Ordem_insumos]]&lt;&gt;0,VLOOKUP(Table1[[#This Row],[Codigo_servico]],Preencher_Orcamento!$B:$D,3,FALSE)*Table1[[#This Row],[Subtotal_insumo]],"")</f>
        <v>0</v>
      </c>
    </row>
    <row r="4069" spans="1:13" ht="26.25" x14ac:dyDescent="0.25">
      <c r="A4069" s="6">
        <v>90718</v>
      </c>
      <c r="B4069" s="126">
        <v>4</v>
      </c>
      <c r="C4069" s="133"/>
      <c r="D4069" s="134">
        <v>52431</v>
      </c>
      <c r="E4069" s="7" t="s">
        <v>1067</v>
      </c>
      <c r="F4069" s="8" t="s">
        <v>5</v>
      </c>
      <c r="G4069" s="18">
        <f>IFERROR(VLOOKUP(Table1[[#This Row],[Codigo_insumo]],BD_Insumos!$B:$E,4),"")</f>
        <v>2.5066999999999999</v>
      </c>
      <c r="H4069" s="140">
        <v>3</v>
      </c>
      <c r="I4069" s="9"/>
      <c r="J4069" s="23">
        <f t="shared" si="63"/>
        <v>7.5200999999999993</v>
      </c>
      <c r="K4069" s="22" t="str">
        <f>IF(I4069&lt;&gt;"",SUMIF(Table1[Codigo_servico],A4069,Table1[Subtotal_insumo]),"")</f>
        <v/>
      </c>
      <c r="L4069" s="18">
        <f>IF(Table1[[#This Row],[Ordem_insumos]]&lt;&gt;0,VLOOKUP(Table1[[#This Row],[Codigo_servico]],Preencher_Orcamento!$B:$D,3,FALSE)*Table1[[#This Row],[Qtde_insumo]],"")</f>
        <v>0</v>
      </c>
      <c r="M4069" s="18">
        <f>IF(Table1[[#This Row],[Ordem_insumos]]&lt;&gt;0,VLOOKUP(Table1[[#This Row],[Codigo_servico]],Preencher_Orcamento!$B:$D,3,FALSE)*Table1[[#This Row],[Subtotal_insumo]],"")</f>
        <v>0</v>
      </c>
    </row>
    <row r="4070" spans="1:13" ht="26.25" x14ac:dyDescent="0.25">
      <c r="A4070" s="6">
        <v>90718</v>
      </c>
      <c r="B4070" s="126">
        <v>5</v>
      </c>
      <c r="C4070" s="133"/>
      <c r="D4070" s="134">
        <v>52865</v>
      </c>
      <c r="E4070" s="7" t="s">
        <v>1118</v>
      </c>
      <c r="F4070" s="8" t="s">
        <v>5</v>
      </c>
      <c r="G4070" s="18">
        <f>IFERROR(VLOOKUP(Table1[[#This Row],[Codigo_insumo]],BD_Insumos!$B:$E,4),"")</f>
        <v>0.88880000000000003</v>
      </c>
      <c r="H4070" s="140">
        <v>9</v>
      </c>
      <c r="I4070" s="9"/>
      <c r="J4070" s="23">
        <f t="shared" si="63"/>
        <v>7.9992000000000001</v>
      </c>
      <c r="K4070" s="22" t="str">
        <f>IF(I4070&lt;&gt;"",SUMIF(Table1[Codigo_servico],A4070,Table1[Subtotal_insumo]),"")</f>
        <v/>
      </c>
      <c r="L4070" s="18">
        <f>IF(Table1[[#This Row],[Ordem_insumos]]&lt;&gt;0,VLOOKUP(Table1[[#This Row],[Codigo_servico]],Preencher_Orcamento!$B:$D,3,FALSE)*Table1[[#This Row],[Qtde_insumo]],"")</f>
        <v>0</v>
      </c>
      <c r="M4070" s="18">
        <f>IF(Table1[[#This Row],[Ordem_insumos]]&lt;&gt;0,VLOOKUP(Table1[[#This Row],[Codigo_servico]],Preencher_Orcamento!$B:$D,3,FALSE)*Table1[[#This Row],[Subtotal_insumo]],"")</f>
        <v>0</v>
      </c>
    </row>
    <row r="4071" spans="1:13" x14ac:dyDescent="0.25">
      <c r="A4071" s="6">
        <v>90718</v>
      </c>
      <c r="B4071" s="126">
        <v>6</v>
      </c>
      <c r="C4071" s="133"/>
      <c r="D4071" s="134">
        <v>54813</v>
      </c>
      <c r="E4071" s="7" t="s">
        <v>1262</v>
      </c>
      <c r="F4071" s="8" t="s">
        <v>457</v>
      </c>
      <c r="G4071" s="18">
        <f>IFERROR(VLOOKUP(Table1[[#This Row],[Codigo_insumo]],BD_Insumos!$B:$E,4),"")</f>
        <v>1.9115</v>
      </c>
      <c r="H4071" s="140">
        <v>1</v>
      </c>
      <c r="I4071" s="9"/>
      <c r="J4071" s="23">
        <f t="shared" si="63"/>
        <v>1.9115</v>
      </c>
      <c r="K4071" s="22" t="str">
        <f>IF(I4071&lt;&gt;"",SUMIF(Table1[Codigo_servico],A4071,Table1[Subtotal_insumo]),"")</f>
        <v/>
      </c>
      <c r="L4071" s="18">
        <f>IF(Table1[[#This Row],[Ordem_insumos]]&lt;&gt;0,VLOOKUP(Table1[[#This Row],[Codigo_servico]],Preencher_Orcamento!$B:$D,3,FALSE)*Table1[[#This Row],[Qtde_insumo]],"")</f>
        <v>0</v>
      </c>
      <c r="M4071" s="18">
        <f>IF(Table1[[#This Row],[Ordem_insumos]]&lt;&gt;0,VLOOKUP(Table1[[#This Row],[Codigo_servico]],Preencher_Orcamento!$B:$D,3,FALSE)*Table1[[#This Row],[Subtotal_insumo]],"")</f>
        <v>0</v>
      </c>
    </row>
    <row r="4072" spans="1:13" x14ac:dyDescent="0.25">
      <c r="A4072" s="6">
        <v>90718</v>
      </c>
      <c r="B4072" s="126">
        <v>7</v>
      </c>
      <c r="C4072" s="133"/>
      <c r="D4072" s="134">
        <v>2044</v>
      </c>
      <c r="E4072" s="7" t="s">
        <v>2193</v>
      </c>
      <c r="F4072" s="8" t="s">
        <v>2140</v>
      </c>
      <c r="G4072" s="18">
        <f>IFERROR(VLOOKUP(Table1[[#This Row],[Codigo_insumo]],BD_Insumos!$B:$E,4),"")</f>
        <v>13.596734305430379</v>
      </c>
      <c r="H4072" s="140">
        <v>3.1</v>
      </c>
      <c r="I4072" s="9"/>
      <c r="J4072" s="23">
        <f t="shared" si="63"/>
        <v>42.149876346834176</v>
      </c>
      <c r="K4072" s="22" t="str">
        <f>IF(I4072&lt;&gt;"",SUMIF(Table1[Codigo_servico],A4072,Table1[Subtotal_insumo]),"")</f>
        <v/>
      </c>
      <c r="L4072" s="18">
        <f>IF(Table1[[#This Row],[Ordem_insumos]]&lt;&gt;0,VLOOKUP(Table1[[#This Row],[Codigo_servico]],Preencher_Orcamento!$B:$D,3,FALSE)*Table1[[#This Row],[Qtde_insumo]],"")</f>
        <v>0</v>
      </c>
      <c r="M4072" s="18">
        <f>IF(Table1[[#This Row],[Ordem_insumos]]&lt;&gt;0,VLOOKUP(Table1[[#This Row],[Codigo_servico]],Preencher_Orcamento!$B:$D,3,FALSE)*Table1[[#This Row],[Subtotal_insumo]],"")</f>
        <v>0</v>
      </c>
    </row>
    <row r="4073" spans="1:13" x14ac:dyDescent="0.25">
      <c r="A4073" s="3">
        <v>90730</v>
      </c>
      <c r="B4073" s="125">
        <v>0</v>
      </c>
      <c r="C4073" s="131" t="s">
        <v>3175</v>
      </c>
      <c r="D4073" s="132"/>
      <c r="E4073" s="4"/>
      <c r="F4073" s="4"/>
      <c r="G4073" s="17" t="str">
        <f>IFERROR(VLOOKUP(Table1[[#This Row],[Codigo_insumo]],BD_Insumos!$B:$E,4),"")</f>
        <v/>
      </c>
      <c r="H4073" s="139"/>
      <c r="I4073" s="5" t="s">
        <v>457</v>
      </c>
      <c r="J4073" s="20" t="str">
        <f t="shared" si="63"/>
        <v/>
      </c>
      <c r="K4073" s="21">
        <f>IF(I4073&lt;&gt;"",SUMIF(Table1[Codigo_servico],A4073,Table1[Subtotal_insumo]),"")</f>
        <v>152.9378763998356</v>
      </c>
      <c r="L4073" s="17" t="str">
        <f>IF(Table1[[#This Row],[Ordem_insumos]]&lt;&gt;0,VLOOKUP(Table1[[#This Row],[Codigo_servico]],Preencher_Orcamento!$B:$D,3,FALSE)*Table1[[#This Row],[Qtde_insumo]],"")</f>
        <v/>
      </c>
      <c r="M4073" s="17" t="str">
        <f>IF(Table1[[#This Row],[Ordem_insumos]]&lt;&gt;0,VLOOKUP(Table1[[#This Row],[Codigo_servico]],Preencher_Orcamento!$B:$D,3,FALSE)*Table1[[#This Row],[Subtotal_insumo]],"")</f>
        <v/>
      </c>
    </row>
    <row r="4074" spans="1:13" x14ac:dyDescent="0.25">
      <c r="A4074" s="6">
        <v>90730</v>
      </c>
      <c r="B4074" s="126">
        <v>1</v>
      </c>
      <c r="C4074" s="133"/>
      <c r="D4074" s="134">
        <v>55211</v>
      </c>
      <c r="E4074" s="7" t="s">
        <v>1345</v>
      </c>
      <c r="F4074" s="8" t="s">
        <v>457</v>
      </c>
      <c r="G4074" s="16">
        <f>IFERROR(VLOOKUP(Table1[[#This Row],[Codigo_insumo]],BD_Insumos!$B:$E,4),"")</f>
        <v>5.6426999999999996</v>
      </c>
      <c r="H4074" s="140">
        <v>1</v>
      </c>
      <c r="I4074" s="9"/>
      <c r="J4074" s="22">
        <f t="shared" si="63"/>
        <v>5.6426999999999996</v>
      </c>
      <c r="K4074" s="22" t="str">
        <f>IF(I4074&lt;&gt;"",SUMIF(Table1[Codigo_servico],A4074,Table1[Subtotal_insumo]),"")</f>
        <v/>
      </c>
      <c r="L4074" s="16">
        <f>IF(Table1[[#This Row],[Ordem_insumos]]&lt;&gt;0,VLOOKUP(Table1[[#This Row],[Codigo_servico]],Preencher_Orcamento!$B:$D,3,FALSE)*Table1[[#This Row],[Qtde_insumo]],"")</f>
        <v>0</v>
      </c>
      <c r="M4074" s="16">
        <f>IF(Table1[[#This Row],[Ordem_insumos]]&lt;&gt;0,VLOOKUP(Table1[[#This Row],[Codigo_servico]],Preencher_Orcamento!$B:$D,3,FALSE)*Table1[[#This Row],[Subtotal_insumo]],"")</f>
        <v>0</v>
      </c>
    </row>
    <row r="4075" spans="1:13" ht="26.25" x14ac:dyDescent="0.25">
      <c r="A4075" s="6">
        <v>90730</v>
      </c>
      <c r="B4075" s="126">
        <v>2</v>
      </c>
      <c r="C4075" s="133"/>
      <c r="D4075" s="134">
        <v>52865</v>
      </c>
      <c r="E4075" s="7" t="s">
        <v>1118</v>
      </c>
      <c r="F4075" s="8" t="s">
        <v>5</v>
      </c>
      <c r="G4075" s="16">
        <f>IFERROR(VLOOKUP(Table1[[#This Row],[Codigo_insumo]],BD_Insumos!$B:$E,4),"")</f>
        <v>0.88880000000000003</v>
      </c>
      <c r="H4075" s="140">
        <v>12</v>
      </c>
      <c r="I4075" s="9"/>
      <c r="J4075" s="22">
        <f t="shared" si="63"/>
        <v>10.665600000000001</v>
      </c>
      <c r="K4075" s="22" t="str">
        <f>IF(I4075&lt;&gt;"",SUMIF(Table1[Codigo_servico],A4075,Table1[Subtotal_insumo]),"")</f>
        <v/>
      </c>
      <c r="L4075" s="16">
        <f>IF(Table1[[#This Row],[Ordem_insumos]]&lt;&gt;0,VLOOKUP(Table1[[#This Row],[Codigo_servico]],Preencher_Orcamento!$B:$D,3,FALSE)*Table1[[#This Row],[Qtde_insumo]],"")</f>
        <v>0</v>
      </c>
      <c r="M4075" s="16">
        <f>IF(Table1[[#This Row],[Ordem_insumos]]&lt;&gt;0,VLOOKUP(Table1[[#This Row],[Codigo_servico]],Preencher_Orcamento!$B:$D,3,FALSE)*Table1[[#This Row],[Subtotal_insumo]],"")</f>
        <v>0</v>
      </c>
    </row>
    <row r="4076" spans="1:13" x14ac:dyDescent="0.25">
      <c r="A4076" s="6">
        <v>90730</v>
      </c>
      <c r="B4076" s="126">
        <v>3</v>
      </c>
      <c r="C4076" s="133"/>
      <c r="D4076" s="134">
        <v>54812</v>
      </c>
      <c r="E4076" s="7" t="s">
        <v>1261</v>
      </c>
      <c r="F4076" s="8" t="s">
        <v>457</v>
      </c>
      <c r="G4076" s="18">
        <f>IFERROR(VLOOKUP(Table1[[#This Row],[Codigo_insumo]],BD_Insumos!$B:$E,4),"")</f>
        <v>3.3690000000000002</v>
      </c>
      <c r="H4076" s="140">
        <v>1</v>
      </c>
      <c r="I4076" s="9"/>
      <c r="J4076" s="23">
        <f t="shared" si="63"/>
        <v>3.3690000000000002</v>
      </c>
      <c r="K4076" s="22" t="str">
        <f>IF(I4076&lt;&gt;"",SUMIF(Table1[Codigo_servico],A4076,Table1[Subtotal_insumo]),"")</f>
        <v/>
      </c>
      <c r="L4076" s="18">
        <f>IF(Table1[[#This Row],[Ordem_insumos]]&lt;&gt;0,VLOOKUP(Table1[[#This Row],[Codigo_servico]],Preencher_Orcamento!$B:$D,3,FALSE)*Table1[[#This Row],[Qtde_insumo]],"")</f>
        <v>0</v>
      </c>
      <c r="M4076" s="18">
        <f>IF(Table1[[#This Row],[Ordem_insumos]]&lt;&gt;0,VLOOKUP(Table1[[#This Row],[Codigo_servico]],Preencher_Orcamento!$B:$D,3,FALSE)*Table1[[#This Row],[Subtotal_insumo]],"")</f>
        <v>0</v>
      </c>
    </row>
    <row r="4077" spans="1:13" ht="26.25" x14ac:dyDescent="0.25">
      <c r="A4077" s="6">
        <v>90730</v>
      </c>
      <c r="B4077" s="126">
        <v>4</v>
      </c>
      <c r="C4077" s="133"/>
      <c r="D4077" s="134">
        <v>55245</v>
      </c>
      <c r="E4077" s="7" t="s">
        <v>1353</v>
      </c>
      <c r="F4077" s="8" t="s">
        <v>457</v>
      </c>
      <c r="G4077" s="18">
        <f>IFERROR(VLOOKUP(Table1[[#This Row],[Codigo_insumo]],BD_Insumos!$B:$E,4),"")</f>
        <v>12.6235</v>
      </c>
      <c r="H4077" s="140">
        <v>2</v>
      </c>
      <c r="I4077" s="9"/>
      <c r="J4077" s="23">
        <f t="shared" si="63"/>
        <v>25.247</v>
      </c>
      <c r="K4077" s="22" t="str">
        <f>IF(I4077&lt;&gt;"",SUMIF(Table1[Codigo_servico],A4077,Table1[Subtotal_insumo]),"")</f>
        <v/>
      </c>
      <c r="L4077" s="18">
        <f>IF(Table1[[#This Row],[Ordem_insumos]]&lt;&gt;0,VLOOKUP(Table1[[#This Row],[Codigo_servico]],Preencher_Orcamento!$B:$D,3,FALSE)*Table1[[#This Row],[Qtde_insumo]],"")</f>
        <v>0</v>
      </c>
      <c r="M4077" s="18">
        <f>IF(Table1[[#This Row],[Ordem_insumos]]&lt;&gt;0,VLOOKUP(Table1[[#This Row],[Codigo_servico]],Preencher_Orcamento!$B:$D,3,FALSE)*Table1[[#This Row],[Subtotal_insumo]],"")</f>
        <v>0</v>
      </c>
    </row>
    <row r="4078" spans="1:13" x14ac:dyDescent="0.25">
      <c r="A4078" s="6">
        <v>90730</v>
      </c>
      <c r="B4078" s="126">
        <v>5</v>
      </c>
      <c r="C4078" s="133"/>
      <c r="D4078" s="134">
        <v>2044</v>
      </c>
      <c r="E4078" s="7" t="s">
        <v>2193</v>
      </c>
      <c r="F4078" s="8" t="s">
        <v>2140</v>
      </c>
      <c r="G4078" s="18">
        <f>IFERROR(VLOOKUP(Table1[[#This Row],[Codigo_insumo]],BD_Insumos!$B:$E,4),"")</f>
        <v>13.596734305430379</v>
      </c>
      <c r="H4078" s="140">
        <v>3.1</v>
      </c>
      <c r="I4078" s="9"/>
      <c r="J4078" s="23">
        <f t="shared" si="63"/>
        <v>42.149876346834176</v>
      </c>
      <c r="K4078" s="22" t="str">
        <f>IF(I4078&lt;&gt;"",SUMIF(Table1[Codigo_servico],A4078,Table1[Subtotal_insumo]),"")</f>
        <v/>
      </c>
      <c r="L4078" s="18">
        <f>IF(Table1[[#This Row],[Ordem_insumos]]&lt;&gt;0,VLOOKUP(Table1[[#This Row],[Codigo_servico]],Preencher_Orcamento!$B:$D,3,FALSE)*Table1[[#This Row],[Qtde_insumo]],"")</f>
        <v>0</v>
      </c>
      <c r="M4078" s="18">
        <f>IF(Table1[[#This Row],[Ordem_insumos]]&lt;&gt;0,VLOOKUP(Table1[[#This Row],[Codigo_servico]],Preencher_Orcamento!$B:$D,3,FALSE)*Table1[[#This Row],[Subtotal_insumo]],"")</f>
        <v>0</v>
      </c>
    </row>
    <row r="4079" spans="1:13" x14ac:dyDescent="0.25">
      <c r="A4079" s="6">
        <v>90730</v>
      </c>
      <c r="B4079" s="126">
        <v>6</v>
      </c>
      <c r="C4079" s="133"/>
      <c r="D4079" s="134">
        <v>2041</v>
      </c>
      <c r="E4079" s="7" t="s">
        <v>2192</v>
      </c>
      <c r="F4079" s="8" t="s">
        <v>2140</v>
      </c>
      <c r="G4079" s="18">
        <f>IFERROR(VLOOKUP(Table1[[#This Row],[Codigo_insumo]],BD_Insumos!$B:$E,4),"")</f>
        <v>18.820516146129485</v>
      </c>
      <c r="H4079" s="140">
        <v>3.1</v>
      </c>
      <c r="I4079" s="9"/>
      <c r="J4079" s="23">
        <f t="shared" si="63"/>
        <v>58.343600053001403</v>
      </c>
      <c r="K4079" s="22" t="str">
        <f>IF(I4079&lt;&gt;"",SUMIF(Table1[Codigo_servico],A4079,Table1[Subtotal_insumo]),"")</f>
        <v/>
      </c>
      <c r="L4079" s="18">
        <f>IF(Table1[[#This Row],[Ordem_insumos]]&lt;&gt;0,VLOOKUP(Table1[[#This Row],[Codigo_servico]],Preencher_Orcamento!$B:$D,3,FALSE)*Table1[[#This Row],[Qtde_insumo]],"")</f>
        <v>0</v>
      </c>
      <c r="M4079" s="18">
        <f>IF(Table1[[#This Row],[Ordem_insumos]]&lt;&gt;0,VLOOKUP(Table1[[#This Row],[Codigo_servico]],Preencher_Orcamento!$B:$D,3,FALSE)*Table1[[#This Row],[Subtotal_insumo]],"")</f>
        <v>0</v>
      </c>
    </row>
    <row r="4080" spans="1:13" ht="26.25" x14ac:dyDescent="0.25">
      <c r="A4080" s="6">
        <v>90730</v>
      </c>
      <c r="B4080" s="126">
        <v>7</v>
      </c>
      <c r="C4080" s="133"/>
      <c r="D4080" s="134">
        <v>52431</v>
      </c>
      <c r="E4080" s="7" t="s">
        <v>1067</v>
      </c>
      <c r="F4080" s="8" t="s">
        <v>5</v>
      </c>
      <c r="G4080" s="18">
        <f>IFERROR(VLOOKUP(Table1[[#This Row],[Codigo_insumo]],BD_Insumos!$B:$E,4),"")</f>
        <v>2.5066999999999999</v>
      </c>
      <c r="H4080" s="140">
        <v>3</v>
      </c>
      <c r="I4080" s="9"/>
      <c r="J4080" s="23">
        <f t="shared" si="63"/>
        <v>7.5200999999999993</v>
      </c>
      <c r="K4080" s="22" t="str">
        <f>IF(I4080&lt;&gt;"",SUMIF(Table1[Codigo_servico],A4080,Table1[Subtotal_insumo]),"")</f>
        <v/>
      </c>
      <c r="L4080" s="18">
        <f>IF(Table1[[#This Row],[Ordem_insumos]]&lt;&gt;0,VLOOKUP(Table1[[#This Row],[Codigo_servico]],Preencher_Orcamento!$B:$D,3,FALSE)*Table1[[#This Row],[Qtde_insumo]],"")</f>
        <v>0</v>
      </c>
      <c r="M4080" s="18">
        <f>IF(Table1[[#This Row],[Ordem_insumos]]&lt;&gt;0,VLOOKUP(Table1[[#This Row],[Codigo_servico]],Preencher_Orcamento!$B:$D,3,FALSE)*Table1[[#This Row],[Subtotal_insumo]],"")</f>
        <v>0</v>
      </c>
    </row>
    <row r="4081" spans="1:13" x14ac:dyDescent="0.25">
      <c r="A4081" s="3">
        <v>90735</v>
      </c>
      <c r="B4081" s="125">
        <v>0</v>
      </c>
      <c r="C4081" s="131" t="s">
        <v>3176</v>
      </c>
      <c r="D4081" s="132"/>
      <c r="E4081" s="4"/>
      <c r="F4081" s="4"/>
      <c r="G4081" s="17" t="str">
        <f>IFERROR(VLOOKUP(Table1[[#This Row],[Codigo_insumo]],BD_Insumos!$B:$E,4),"")</f>
        <v/>
      </c>
      <c r="H4081" s="139"/>
      <c r="I4081" s="5" t="s">
        <v>457</v>
      </c>
      <c r="J4081" s="20" t="str">
        <f t="shared" si="63"/>
        <v/>
      </c>
      <c r="K4081" s="21">
        <f>IF(I4081&lt;&gt;"",SUMIF(Table1[Codigo_servico],A4081,Table1[Subtotal_insumo]),"")</f>
        <v>102.47210090311972</v>
      </c>
      <c r="L4081" s="17" t="str">
        <f>IF(Table1[[#This Row],[Ordem_insumos]]&lt;&gt;0,VLOOKUP(Table1[[#This Row],[Codigo_servico]],Preencher_Orcamento!$B:$D,3,FALSE)*Table1[[#This Row],[Qtde_insumo]],"")</f>
        <v/>
      </c>
      <c r="M4081" s="17" t="str">
        <f>IF(Table1[[#This Row],[Ordem_insumos]]&lt;&gt;0,VLOOKUP(Table1[[#This Row],[Codigo_servico]],Preencher_Orcamento!$B:$D,3,FALSE)*Table1[[#This Row],[Subtotal_insumo]],"")</f>
        <v/>
      </c>
    </row>
    <row r="4082" spans="1:13" x14ac:dyDescent="0.25">
      <c r="A4082" s="6">
        <v>90735</v>
      </c>
      <c r="B4082" s="126">
        <v>1</v>
      </c>
      <c r="C4082" s="133"/>
      <c r="D4082" s="134">
        <v>2044</v>
      </c>
      <c r="E4082" s="7" t="s">
        <v>2193</v>
      </c>
      <c r="F4082" s="8" t="s">
        <v>2140</v>
      </c>
      <c r="G4082" s="16">
        <f>IFERROR(VLOOKUP(Table1[[#This Row],[Codigo_insumo]],BD_Insumos!$B:$E,4),"")</f>
        <v>13.596734305430379</v>
      </c>
      <c r="H4082" s="140">
        <v>2</v>
      </c>
      <c r="I4082" s="9"/>
      <c r="J4082" s="22">
        <f t="shared" si="63"/>
        <v>27.193468610860759</v>
      </c>
      <c r="K4082" s="22" t="str">
        <f>IF(I4082&lt;&gt;"",SUMIF(Table1[Codigo_servico],A4082,Table1[Subtotal_insumo]),"")</f>
        <v/>
      </c>
      <c r="L4082" s="16">
        <f>IF(Table1[[#This Row],[Ordem_insumos]]&lt;&gt;0,VLOOKUP(Table1[[#This Row],[Codigo_servico]],Preencher_Orcamento!$B:$D,3,FALSE)*Table1[[#This Row],[Qtde_insumo]],"")</f>
        <v>0</v>
      </c>
      <c r="M4082" s="16">
        <f>IF(Table1[[#This Row],[Ordem_insumos]]&lt;&gt;0,VLOOKUP(Table1[[#This Row],[Codigo_servico]],Preencher_Orcamento!$B:$D,3,FALSE)*Table1[[#This Row],[Subtotal_insumo]],"")</f>
        <v>0</v>
      </c>
    </row>
    <row r="4083" spans="1:13" x14ac:dyDescent="0.25">
      <c r="A4083" s="6">
        <v>90735</v>
      </c>
      <c r="B4083" s="126">
        <v>2</v>
      </c>
      <c r="C4083" s="133"/>
      <c r="D4083" s="134">
        <v>2041</v>
      </c>
      <c r="E4083" s="7" t="s">
        <v>2192</v>
      </c>
      <c r="F4083" s="8" t="s">
        <v>2140</v>
      </c>
      <c r="G4083" s="16">
        <f>IFERROR(VLOOKUP(Table1[[#This Row],[Codigo_insumo]],BD_Insumos!$B:$E,4),"")</f>
        <v>18.820516146129485</v>
      </c>
      <c r="H4083" s="140">
        <v>2</v>
      </c>
      <c r="I4083" s="9"/>
      <c r="J4083" s="22">
        <f t="shared" si="63"/>
        <v>37.64103229225897</v>
      </c>
      <c r="K4083" s="22" t="str">
        <f>IF(I4083&lt;&gt;"",SUMIF(Table1[Codigo_servico],A4083,Table1[Subtotal_insumo]),"")</f>
        <v/>
      </c>
      <c r="L4083" s="16">
        <f>IF(Table1[[#This Row],[Ordem_insumos]]&lt;&gt;0,VLOOKUP(Table1[[#This Row],[Codigo_servico]],Preencher_Orcamento!$B:$D,3,FALSE)*Table1[[#This Row],[Qtde_insumo]],"")</f>
        <v>0</v>
      </c>
      <c r="M4083" s="16">
        <f>IF(Table1[[#This Row],[Ordem_insumos]]&lt;&gt;0,VLOOKUP(Table1[[#This Row],[Codigo_servico]],Preencher_Orcamento!$B:$D,3,FALSE)*Table1[[#This Row],[Subtotal_insumo]],"")</f>
        <v>0</v>
      </c>
    </row>
    <row r="4084" spans="1:13" ht="26.25" x14ac:dyDescent="0.25">
      <c r="A4084" s="6">
        <v>90735</v>
      </c>
      <c r="B4084" s="126">
        <v>3</v>
      </c>
      <c r="C4084" s="133"/>
      <c r="D4084" s="134">
        <v>54863</v>
      </c>
      <c r="E4084" s="7" t="s">
        <v>1279</v>
      </c>
      <c r="F4084" s="8" t="s">
        <v>457</v>
      </c>
      <c r="G4084" s="18">
        <f>IFERROR(VLOOKUP(Table1[[#This Row],[Codigo_insumo]],BD_Insumos!$B:$E,4),"")</f>
        <v>12.6334</v>
      </c>
      <c r="H4084" s="140">
        <v>1</v>
      </c>
      <c r="I4084" s="9"/>
      <c r="J4084" s="23">
        <f t="shared" si="63"/>
        <v>12.6334</v>
      </c>
      <c r="K4084" s="22" t="str">
        <f>IF(I4084&lt;&gt;"",SUMIF(Table1[Codigo_servico],A4084,Table1[Subtotal_insumo]),"")</f>
        <v/>
      </c>
      <c r="L4084" s="18">
        <f>IF(Table1[[#This Row],[Ordem_insumos]]&lt;&gt;0,VLOOKUP(Table1[[#This Row],[Codigo_servico]],Preencher_Orcamento!$B:$D,3,FALSE)*Table1[[#This Row],[Qtde_insumo]],"")</f>
        <v>0</v>
      </c>
      <c r="M4084" s="18">
        <f>IF(Table1[[#This Row],[Ordem_insumos]]&lt;&gt;0,VLOOKUP(Table1[[#This Row],[Codigo_servico]],Preencher_Orcamento!$B:$D,3,FALSE)*Table1[[#This Row],[Subtotal_insumo]],"")</f>
        <v>0</v>
      </c>
    </row>
    <row r="4085" spans="1:13" ht="26.25" x14ac:dyDescent="0.25">
      <c r="A4085" s="6">
        <v>90735</v>
      </c>
      <c r="B4085" s="126">
        <v>4</v>
      </c>
      <c r="C4085" s="133"/>
      <c r="D4085" s="134">
        <v>55230</v>
      </c>
      <c r="E4085" s="7" t="s">
        <v>1350</v>
      </c>
      <c r="F4085" s="8" t="s">
        <v>457</v>
      </c>
      <c r="G4085" s="18">
        <f>IFERROR(VLOOKUP(Table1[[#This Row],[Codigo_insumo]],BD_Insumos!$B:$E,4),"")</f>
        <v>3.6402999999999999</v>
      </c>
      <c r="H4085" s="140">
        <v>1</v>
      </c>
      <c r="I4085" s="9"/>
      <c r="J4085" s="23">
        <f t="shared" si="63"/>
        <v>3.6402999999999999</v>
      </c>
      <c r="K4085" s="22" t="str">
        <f>IF(I4085&lt;&gt;"",SUMIF(Table1[Codigo_servico],A4085,Table1[Subtotal_insumo]),"")</f>
        <v/>
      </c>
      <c r="L4085" s="18">
        <f>IF(Table1[[#This Row],[Ordem_insumos]]&lt;&gt;0,VLOOKUP(Table1[[#This Row],[Codigo_servico]],Preencher_Orcamento!$B:$D,3,FALSE)*Table1[[#This Row],[Qtde_insumo]],"")</f>
        <v>0</v>
      </c>
      <c r="M4085" s="18">
        <f>IF(Table1[[#This Row],[Ordem_insumos]]&lt;&gt;0,VLOOKUP(Table1[[#This Row],[Codigo_servico]],Preencher_Orcamento!$B:$D,3,FALSE)*Table1[[#This Row],[Subtotal_insumo]],"")</f>
        <v>0</v>
      </c>
    </row>
    <row r="4086" spans="1:13" ht="26.25" x14ac:dyDescent="0.25">
      <c r="A4086" s="6">
        <v>90735</v>
      </c>
      <c r="B4086" s="126">
        <v>5</v>
      </c>
      <c r="C4086" s="133"/>
      <c r="D4086" s="134">
        <v>52865</v>
      </c>
      <c r="E4086" s="7" t="s">
        <v>1118</v>
      </c>
      <c r="F4086" s="8" t="s">
        <v>5</v>
      </c>
      <c r="G4086" s="18">
        <f>IFERROR(VLOOKUP(Table1[[#This Row],[Codigo_insumo]],BD_Insumos!$B:$E,4),"")</f>
        <v>0.88880000000000003</v>
      </c>
      <c r="H4086" s="140">
        <v>6</v>
      </c>
      <c r="I4086" s="9"/>
      <c r="J4086" s="23">
        <f t="shared" si="63"/>
        <v>5.3328000000000007</v>
      </c>
      <c r="K4086" s="22" t="str">
        <f>IF(I4086&lt;&gt;"",SUMIF(Table1[Codigo_servico],A4086,Table1[Subtotal_insumo]),"")</f>
        <v/>
      </c>
      <c r="L4086" s="18">
        <f>IF(Table1[[#This Row],[Ordem_insumos]]&lt;&gt;0,VLOOKUP(Table1[[#This Row],[Codigo_servico]],Preencher_Orcamento!$B:$D,3,FALSE)*Table1[[#This Row],[Qtde_insumo]],"")</f>
        <v>0</v>
      </c>
      <c r="M4086" s="18">
        <f>IF(Table1[[#This Row],[Ordem_insumos]]&lt;&gt;0,VLOOKUP(Table1[[#This Row],[Codigo_servico]],Preencher_Orcamento!$B:$D,3,FALSE)*Table1[[#This Row],[Subtotal_insumo]],"")</f>
        <v>0</v>
      </c>
    </row>
    <row r="4087" spans="1:13" ht="39" x14ac:dyDescent="0.25">
      <c r="A4087" s="6">
        <v>90735</v>
      </c>
      <c r="B4087" s="126">
        <v>6</v>
      </c>
      <c r="C4087" s="133"/>
      <c r="D4087" s="134">
        <v>51631</v>
      </c>
      <c r="E4087" s="7" t="s">
        <v>1035</v>
      </c>
      <c r="F4087" s="8" t="s">
        <v>5</v>
      </c>
      <c r="G4087" s="18">
        <f>IFERROR(VLOOKUP(Table1[[#This Row],[Codigo_insumo]],BD_Insumos!$B:$E,4),"")</f>
        <v>5.3437000000000001</v>
      </c>
      <c r="H4087" s="140">
        <v>3</v>
      </c>
      <c r="I4087" s="9"/>
      <c r="J4087" s="23">
        <f t="shared" si="63"/>
        <v>16.031100000000002</v>
      </c>
      <c r="K4087" s="22" t="str">
        <f>IF(I4087&lt;&gt;"",SUMIF(Table1[Codigo_servico],A4087,Table1[Subtotal_insumo]),"")</f>
        <v/>
      </c>
      <c r="L4087" s="18">
        <f>IF(Table1[[#This Row],[Ordem_insumos]]&lt;&gt;0,VLOOKUP(Table1[[#This Row],[Codigo_servico]],Preencher_Orcamento!$B:$D,3,FALSE)*Table1[[#This Row],[Qtde_insumo]],"")</f>
        <v>0</v>
      </c>
      <c r="M4087" s="18">
        <f>IF(Table1[[#This Row],[Ordem_insumos]]&lt;&gt;0,VLOOKUP(Table1[[#This Row],[Codigo_servico]],Preencher_Orcamento!$B:$D,3,FALSE)*Table1[[#This Row],[Subtotal_insumo]],"")</f>
        <v>0</v>
      </c>
    </row>
    <row r="4088" spans="1:13" x14ac:dyDescent="0.25">
      <c r="A4088" s="3">
        <v>90736</v>
      </c>
      <c r="B4088" s="125">
        <v>0</v>
      </c>
      <c r="C4088" s="131" t="s">
        <v>3177</v>
      </c>
      <c r="D4088" s="132"/>
      <c r="E4088" s="4"/>
      <c r="F4088" s="4"/>
      <c r="G4088" s="17" t="str">
        <f>IFERROR(VLOOKUP(Table1[[#This Row],[Codigo_insumo]],BD_Insumos!$B:$E,4),"")</f>
        <v/>
      </c>
      <c r="H4088" s="139"/>
      <c r="I4088" s="5" t="s">
        <v>457</v>
      </c>
      <c r="J4088" s="20" t="str">
        <f t="shared" si="63"/>
        <v/>
      </c>
      <c r="K4088" s="21">
        <f>IF(I4088&lt;&gt;"",SUMIF(Table1[Codigo_servico],A4088,Table1[Subtotal_insumo]),"")</f>
        <v>146.81247639983559</v>
      </c>
      <c r="L4088" s="17" t="str">
        <f>IF(Table1[[#This Row],[Ordem_insumos]]&lt;&gt;0,VLOOKUP(Table1[[#This Row],[Codigo_servico]],Preencher_Orcamento!$B:$D,3,FALSE)*Table1[[#This Row],[Qtde_insumo]],"")</f>
        <v/>
      </c>
      <c r="M4088" s="17" t="str">
        <f>IF(Table1[[#This Row],[Ordem_insumos]]&lt;&gt;0,VLOOKUP(Table1[[#This Row],[Codigo_servico]],Preencher_Orcamento!$B:$D,3,FALSE)*Table1[[#This Row],[Subtotal_insumo]],"")</f>
        <v/>
      </c>
    </row>
    <row r="4089" spans="1:13" ht="26.25" x14ac:dyDescent="0.25">
      <c r="A4089" s="6">
        <v>90736</v>
      </c>
      <c r="B4089" s="126">
        <v>1</v>
      </c>
      <c r="C4089" s="133"/>
      <c r="D4089" s="134">
        <v>52865</v>
      </c>
      <c r="E4089" s="7" t="s">
        <v>1118</v>
      </c>
      <c r="F4089" s="8" t="s">
        <v>5</v>
      </c>
      <c r="G4089" s="16">
        <f>IFERROR(VLOOKUP(Table1[[#This Row],[Codigo_insumo]],BD_Insumos!$B:$E,4),"")</f>
        <v>0.88880000000000003</v>
      </c>
      <c r="H4089" s="140">
        <v>12</v>
      </c>
      <c r="I4089" s="9"/>
      <c r="J4089" s="22">
        <f t="shared" si="63"/>
        <v>10.665600000000001</v>
      </c>
      <c r="K4089" s="22" t="str">
        <f>IF(I4089&lt;&gt;"",SUMIF(Table1[Codigo_servico],A4089,Table1[Subtotal_insumo]),"")</f>
        <v/>
      </c>
      <c r="L4089" s="16">
        <f>IF(Table1[[#This Row],[Ordem_insumos]]&lt;&gt;0,VLOOKUP(Table1[[#This Row],[Codigo_servico]],Preencher_Orcamento!$B:$D,3,FALSE)*Table1[[#This Row],[Qtde_insumo]],"")</f>
        <v>48</v>
      </c>
      <c r="M4089" s="16">
        <f>IF(Table1[[#This Row],[Ordem_insumos]]&lt;&gt;0,VLOOKUP(Table1[[#This Row],[Codigo_servico]],Preencher_Orcamento!$B:$D,3,FALSE)*Table1[[#This Row],[Subtotal_insumo]],"")</f>
        <v>42.662400000000005</v>
      </c>
    </row>
    <row r="4090" spans="1:13" x14ac:dyDescent="0.25">
      <c r="A4090" s="6">
        <v>90736</v>
      </c>
      <c r="B4090" s="126">
        <v>2</v>
      </c>
      <c r="C4090" s="133"/>
      <c r="D4090" s="134">
        <v>2041</v>
      </c>
      <c r="E4090" s="7" t="s">
        <v>2192</v>
      </c>
      <c r="F4090" s="8" t="s">
        <v>2140</v>
      </c>
      <c r="G4090" s="16">
        <f>IFERROR(VLOOKUP(Table1[[#This Row],[Codigo_insumo]],BD_Insumos!$B:$E,4),"")</f>
        <v>18.820516146129485</v>
      </c>
      <c r="H4090" s="140">
        <v>3.1</v>
      </c>
      <c r="I4090" s="9"/>
      <c r="J4090" s="22">
        <f t="shared" si="63"/>
        <v>58.343600053001403</v>
      </c>
      <c r="K4090" s="22" t="str">
        <f>IF(I4090&lt;&gt;"",SUMIF(Table1[Codigo_servico],A4090,Table1[Subtotal_insumo]),"")</f>
        <v/>
      </c>
      <c r="L4090" s="16">
        <f>IF(Table1[[#This Row],[Ordem_insumos]]&lt;&gt;0,VLOOKUP(Table1[[#This Row],[Codigo_servico]],Preencher_Orcamento!$B:$D,3,FALSE)*Table1[[#This Row],[Qtde_insumo]],"")</f>
        <v>12.4</v>
      </c>
      <c r="M4090" s="16">
        <f>IF(Table1[[#This Row],[Ordem_insumos]]&lt;&gt;0,VLOOKUP(Table1[[#This Row],[Codigo_servico]],Preencher_Orcamento!$B:$D,3,FALSE)*Table1[[#This Row],[Subtotal_insumo]],"")</f>
        <v>233.37440021200561</v>
      </c>
    </row>
    <row r="4091" spans="1:13" ht="26.25" x14ac:dyDescent="0.25">
      <c r="A4091" s="6">
        <v>90736</v>
      </c>
      <c r="B4091" s="126">
        <v>3</v>
      </c>
      <c r="C4091" s="133"/>
      <c r="D4091" s="134">
        <v>55235</v>
      </c>
      <c r="E4091" s="7" t="s">
        <v>1351</v>
      </c>
      <c r="F4091" s="8" t="s">
        <v>457</v>
      </c>
      <c r="G4091" s="18">
        <f>IFERROR(VLOOKUP(Table1[[#This Row],[Codigo_insumo]],BD_Insumos!$B:$E,4),"")</f>
        <v>6.9889000000000001</v>
      </c>
      <c r="H4091" s="140">
        <v>1</v>
      </c>
      <c r="I4091" s="9"/>
      <c r="J4091" s="23">
        <f t="shared" si="63"/>
        <v>6.9889000000000001</v>
      </c>
      <c r="K4091" s="22" t="str">
        <f>IF(I4091&lt;&gt;"",SUMIF(Table1[Codigo_servico],A4091,Table1[Subtotal_insumo]),"")</f>
        <v/>
      </c>
      <c r="L4091" s="18">
        <f>IF(Table1[[#This Row],[Ordem_insumos]]&lt;&gt;0,VLOOKUP(Table1[[#This Row],[Codigo_servico]],Preencher_Orcamento!$B:$D,3,FALSE)*Table1[[#This Row],[Qtde_insumo]],"")</f>
        <v>4</v>
      </c>
      <c r="M4091" s="18">
        <f>IF(Table1[[#This Row],[Ordem_insumos]]&lt;&gt;0,VLOOKUP(Table1[[#This Row],[Codigo_servico]],Preencher_Orcamento!$B:$D,3,FALSE)*Table1[[#This Row],[Subtotal_insumo]],"")</f>
        <v>27.9556</v>
      </c>
    </row>
    <row r="4092" spans="1:13" ht="26.25" x14ac:dyDescent="0.25">
      <c r="A4092" s="6">
        <v>90736</v>
      </c>
      <c r="B4092" s="126">
        <v>4</v>
      </c>
      <c r="C4092" s="133"/>
      <c r="D4092" s="134">
        <v>54863</v>
      </c>
      <c r="E4092" s="7" t="s">
        <v>1279</v>
      </c>
      <c r="F4092" s="8" t="s">
        <v>457</v>
      </c>
      <c r="G4092" s="18">
        <f>IFERROR(VLOOKUP(Table1[[#This Row],[Codigo_insumo]],BD_Insumos!$B:$E,4),"")</f>
        <v>12.6334</v>
      </c>
      <c r="H4092" s="140">
        <v>1</v>
      </c>
      <c r="I4092" s="9"/>
      <c r="J4092" s="23">
        <f t="shared" si="63"/>
        <v>12.6334</v>
      </c>
      <c r="K4092" s="22" t="str">
        <f>IF(I4092&lt;&gt;"",SUMIF(Table1[Codigo_servico],A4092,Table1[Subtotal_insumo]),"")</f>
        <v/>
      </c>
      <c r="L4092" s="18">
        <f>IF(Table1[[#This Row],[Ordem_insumos]]&lt;&gt;0,VLOOKUP(Table1[[#This Row],[Codigo_servico]],Preencher_Orcamento!$B:$D,3,FALSE)*Table1[[#This Row],[Qtde_insumo]],"")</f>
        <v>4</v>
      </c>
      <c r="M4092" s="18">
        <f>IF(Table1[[#This Row],[Ordem_insumos]]&lt;&gt;0,VLOOKUP(Table1[[#This Row],[Codigo_servico]],Preencher_Orcamento!$B:$D,3,FALSE)*Table1[[#This Row],[Subtotal_insumo]],"")</f>
        <v>50.5336</v>
      </c>
    </row>
    <row r="4093" spans="1:13" ht="39" x14ac:dyDescent="0.25">
      <c r="A4093" s="6">
        <v>90736</v>
      </c>
      <c r="B4093" s="126">
        <v>5</v>
      </c>
      <c r="C4093" s="133"/>
      <c r="D4093" s="134">
        <v>51631</v>
      </c>
      <c r="E4093" s="7" t="s">
        <v>1035</v>
      </c>
      <c r="F4093" s="8" t="s">
        <v>5</v>
      </c>
      <c r="G4093" s="18">
        <f>IFERROR(VLOOKUP(Table1[[#This Row],[Codigo_insumo]],BD_Insumos!$B:$E,4),"")</f>
        <v>5.3437000000000001</v>
      </c>
      <c r="H4093" s="140">
        <v>3</v>
      </c>
      <c r="I4093" s="9"/>
      <c r="J4093" s="23">
        <f t="shared" si="63"/>
        <v>16.031100000000002</v>
      </c>
      <c r="K4093" s="22" t="str">
        <f>IF(I4093&lt;&gt;"",SUMIF(Table1[Codigo_servico],A4093,Table1[Subtotal_insumo]),"")</f>
        <v/>
      </c>
      <c r="L4093" s="18">
        <f>IF(Table1[[#This Row],[Ordem_insumos]]&lt;&gt;0,VLOOKUP(Table1[[#This Row],[Codigo_servico]],Preencher_Orcamento!$B:$D,3,FALSE)*Table1[[#This Row],[Qtde_insumo]],"")</f>
        <v>12</v>
      </c>
      <c r="M4093" s="18">
        <f>IF(Table1[[#This Row],[Ordem_insumos]]&lt;&gt;0,VLOOKUP(Table1[[#This Row],[Codigo_servico]],Preencher_Orcamento!$B:$D,3,FALSE)*Table1[[#This Row],[Subtotal_insumo]],"")</f>
        <v>64.124400000000009</v>
      </c>
    </row>
    <row r="4094" spans="1:13" x14ac:dyDescent="0.25">
      <c r="A4094" s="6">
        <v>90736</v>
      </c>
      <c r="B4094" s="126">
        <v>6</v>
      </c>
      <c r="C4094" s="133"/>
      <c r="D4094" s="134">
        <v>2044</v>
      </c>
      <c r="E4094" s="7" t="s">
        <v>2193</v>
      </c>
      <c r="F4094" s="8" t="s">
        <v>2140</v>
      </c>
      <c r="G4094" s="18">
        <f>IFERROR(VLOOKUP(Table1[[#This Row],[Codigo_insumo]],BD_Insumos!$B:$E,4),"")</f>
        <v>13.596734305430379</v>
      </c>
      <c r="H4094" s="140">
        <v>3.1</v>
      </c>
      <c r="I4094" s="9"/>
      <c r="J4094" s="23">
        <f t="shared" si="63"/>
        <v>42.149876346834176</v>
      </c>
      <c r="K4094" s="22" t="str">
        <f>IF(I4094&lt;&gt;"",SUMIF(Table1[Codigo_servico],A4094,Table1[Subtotal_insumo]),"")</f>
        <v/>
      </c>
      <c r="L4094" s="18">
        <f>IF(Table1[[#This Row],[Ordem_insumos]]&lt;&gt;0,VLOOKUP(Table1[[#This Row],[Codigo_servico]],Preencher_Orcamento!$B:$D,3,FALSE)*Table1[[#This Row],[Qtde_insumo]],"")</f>
        <v>12.4</v>
      </c>
      <c r="M4094" s="18">
        <f>IF(Table1[[#This Row],[Ordem_insumos]]&lt;&gt;0,VLOOKUP(Table1[[#This Row],[Codigo_servico]],Preencher_Orcamento!$B:$D,3,FALSE)*Table1[[#This Row],[Subtotal_insumo]],"")</f>
        <v>168.59950538733671</v>
      </c>
    </row>
    <row r="4095" spans="1:13" x14ac:dyDescent="0.25">
      <c r="A4095" s="3">
        <v>90737</v>
      </c>
      <c r="B4095" s="125">
        <v>0</v>
      </c>
      <c r="C4095" s="131" t="s">
        <v>3178</v>
      </c>
      <c r="D4095" s="132"/>
      <c r="E4095" s="4"/>
      <c r="F4095" s="4"/>
      <c r="G4095" s="17" t="str">
        <f>IFERROR(VLOOKUP(Table1[[#This Row],[Codigo_insumo]],BD_Insumos!$B:$E,4),"")</f>
        <v/>
      </c>
      <c r="H4095" s="139"/>
      <c r="I4095" s="5" t="s">
        <v>457</v>
      </c>
      <c r="J4095" s="20" t="str">
        <f t="shared" si="63"/>
        <v/>
      </c>
      <c r="K4095" s="21">
        <f>IF(I4095&lt;&gt;"",SUMIF(Table1[Codigo_servico],A4095,Table1[Subtotal_insumo]),"")</f>
        <v>184.78230180623947</v>
      </c>
      <c r="L4095" s="17" t="str">
        <f>IF(Table1[[#This Row],[Ordem_insumos]]&lt;&gt;0,VLOOKUP(Table1[[#This Row],[Codigo_servico]],Preencher_Orcamento!$B:$D,3,FALSE)*Table1[[#This Row],[Qtde_insumo]],"")</f>
        <v/>
      </c>
      <c r="M4095" s="17" t="str">
        <f>IF(Table1[[#This Row],[Ordem_insumos]]&lt;&gt;0,VLOOKUP(Table1[[#This Row],[Codigo_servico]],Preencher_Orcamento!$B:$D,3,FALSE)*Table1[[#This Row],[Subtotal_insumo]],"")</f>
        <v/>
      </c>
    </row>
    <row r="4096" spans="1:13" x14ac:dyDescent="0.25">
      <c r="A4096" s="6">
        <v>90737</v>
      </c>
      <c r="B4096" s="126">
        <v>1</v>
      </c>
      <c r="C4096" s="133"/>
      <c r="D4096" s="134">
        <v>2041</v>
      </c>
      <c r="E4096" s="7" t="s">
        <v>2192</v>
      </c>
      <c r="F4096" s="8" t="s">
        <v>2140</v>
      </c>
      <c r="G4096" s="16">
        <f>IFERROR(VLOOKUP(Table1[[#This Row],[Codigo_insumo]],BD_Insumos!$B:$E,4),"")</f>
        <v>18.820516146129485</v>
      </c>
      <c r="H4096" s="140">
        <v>4</v>
      </c>
      <c r="I4096" s="9"/>
      <c r="J4096" s="22">
        <f t="shared" si="63"/>
        <v>75.28206458451794</v>
      </c>
      <c r="K4096" s="22" t="str">
        <f>IF(I4096&lt;&gt;"",SUMIF(Table1[Codigo_servico],A4096,Table1[Subtotal_insumo]),"")</f>
        <v/>
      </c>
      <c r="L4096" s="16">
        <f>IF(Table1[[#This Row],[Ordem_insumos]]&lt;&gt;0,VLOOKUP(Table1[[#This Row],[Codigo_servico]],Preencher_Orcamento!$B:$D,3,FALSE)*Table1[[#This Row],[Qtde_insumo]],"")</f>
        <v>20</v>
      </c>
      <c r="M4096" s="16">
        <f>IF(Table1[[#This Row],[Ordem_insumos]]&lt;&gt;0,VLOOKUP(Table1[[#This Row],[Codigo_servico]],Preencher_Orcamento!$B:$D,3,FALSE)*Table1[[#This Row],[Subtotal_insumo]],"")</f>
        <v>376.41032292258967</v>
      </c>
    </row>
    <row r="4097" spans="1:13" x14ac:dyDescent="0.25">
      <c r="A4097" s="6">
        <v>90737</v>
      </c>
      <c r="B4097" s="126">
        <v>2</v>
      </c>
      <c r="C4097" s="133"/>
      <c r="D4097" s="134">
        <v>2044</v>
      </c>
      <c r="E4097" s="7" t="s">
        <v>2193</v>
      </c>
      <c r="F4097" s="8" t="s">
        <v>2140</v>
      </c>
      <c r="G4097" s="16">
        <f>IFERROR(VLOOKUP(Table1[[#This Row],[Codigo_insumo]],BD_Insumos!$B:$E,4),"")</f>
        <v>13.596734305430379</v>
      </c>
      <c r="H4097" s="140">
        <v>4</v>
      </c>
      <c r="I4097" s="9"/>
      <c r="J4097" s="22">
        <f t="shared" si="63"/>
        <v>54.386937221721517</v>
      </c>
      <c r="K4097" s="22" t="str">
        <f>IF(I4097&lt;&gt;"",SUMIF(Table1[Codigo_servico],A4097,Table1[Subtotal_insumo]),"")</f>
        <v/>
      </c>
      <c r="L4097" s="16">
        <f>IF(Table1[[#This Row],[Ordem_insumos]]&lt;&gt;0,VLOOKUP(Table1[[#This Row],[Codigo_servico]],Preencher_Orcamento!$B:$D,3,FALSE)*Table1[[#This Row],[Qtde_insumo]],"")</f>
        <v>20</v>
      </c>
      <c r="M4097" s="16">
        <f>IF(Table1[[#This Row],[Ordem_insumos]]&lt;&gt;0,VLOOKUP(Table1[[#This Row],[Codigo_servico]],Preencher_Orcamento!$B:$D,3,FALSE)*Table1[[#This Row],[Subtotal_insumo]],"")</f>
        <v>271.93468610860759</v>
      </c>
    </row>
    <row r="4098" spans="1:13" ht="26.25" x14ac:dyDescent="0.25">
      <c r="A4098" s="6">
        <v>90737</v>
      </c>
      <c r="B4098" s="126">
        <v>3</v>
      </c>
      <c r="C4098" s="133"/>
      <c r="D4098" s="134">
        <v>54863</v>
      </c>
      <c r="E4098" s="7" t="s">
        <v>1279</v>
      </c>
      <c r="F4098" s="8" t="s">
        <v>457</v>
      </c>
      <c r="G4098" s="18">
        <f>IFERROR(VLOOKUP(Table1[[#This Row],[Codigo_insumo]],BD_Insumos!$B:$E,4),"")</f>
        <v>12.6334</v>
      </c>
      <c r="H4098" s="140">
        <v>1</v>
      </c>
      <c r="I4098" s="9"/>
      <c r="J4098" s="23">
        <f t="shared" ref="J4098:J4161" si="64">IF(I4098="",G4098*H4098,"")</f>
        <v>12.6334</v>
      </c>
      <c r="K4098" s="22" t="str">
        <f>IF(I4098&lt;&gt;"",SUMIF(Table1[Codigo_servico],A4098,Table1[Subtotal_insumo]),"")</f>
        <v/>
      </c>
      <c r="L4098" s="18">
        <f>IF(Table1[[#This Row],[Ordem_insumos]]&lt;&gt;0,VLOOKUP(Table1[[#This Row],[Codigo_servico]],Preencher_Orcamento!$B:$D,3,FALSE)*Table1[[#This Row],[Qtde_insumo]],"")</f>
        <v>5</v>
      </c>
      <c r="M4098" s="18">
        <f>IF(Table1[[#This Row],[Ordem_insumos]]&lt;&gt;0,VLOOKUP(Table1[[#This Row],[Codigo_servico]],Preencher_Orcamento!$B:$D,3,FALSE)*Table1[[#This Row],[Subtotal_insumo]],"")</f>
        <v>63.167000000000002</v>
      </c>
    </row>
    <row r="4099" spans="1:13" ht="26.25" x14ac:dyDescent="0.25">
      <c r="A4099" s="6">
        <v>90737</v>
      </c>
      <c r="B4099" s="126">
        <v>4</v>
      </c>
      <c r="C4099" s="133"/>
      <c r="D4099" s="134">
        <v>55240</v>
      </c>
      <c r="E4099" s="7" t="s">
        <v>1352</v>
      </c>
      <c r="F4099" s="8" t="s">
        <v>457</v>
      </c>
      <c r="G4099" s="18">
        <f>IFERROR(VLOOKUP(Table1[[#This Row],[Codigo_insumo]],BD_Insumos!$B:$E,4),"")</f>
        <v>10.4504</v>
      </c>
      <c r="H4099" s="140">
        <v>1</v>
      </c>
      <c r="I4099" s="9"/>
      <c r="J4099" s="23">
        <f t="shared" si="64"/>
        <v>10.4504</v>
      </c>
      <c r="K4099" s="22" t="str">
        <f>IF(I4099&lt;&gt;"",SUMIF(Table1[Codigo_servico],A4099,Table1[Subtotal_insumo]),"")</f>
        <v/>
      </c>
      <c r="L4099" s="18">
        <f>IF(Table1[[#This Row],[Ordem_insumos]]&lt;&gt;0,VLOOKUP(Table1[[#This Row],[Codigo_servico]],Preencher_Orcamento!$B:$D,3,FALSE)*Table1[[#This Row],[Qtde_insumo]],"")</f>
        <v>5</v>
      </c>
      <c r="M4099" s="18">
        <f>IF(Table1[[#This Row],[Ordem_insumos]]&lt;&gt;0,VLOOKUP(Table1[[#This Row],[Codigo_servico]],Preencher_Orcamento!$B:$D,3,FALSE)*Table1[[#This Row],[Subtotal_insumo]],"")</f>
        <v>52.252000000000002</v>
      </c>
    </row>
    <row r="4100" spans="1:13" ht="39" x14ac:dyDescent="0.25">
      <c r="A4100" s="6">
        <v>90737</v>
      </c>
      <c r="B4100" s="126">
        <v>5</v>
      </c>
      <c r="C4100" s="133"/>
      <c r="D4100" s="134">
        <v>51631</v>
      </c>
      <c r="E4100" s="7" t="s">
        <v>1035</v>
      </c>
      <c r="F4100" s="8" t="s">
        <v>5</v>
      </c>
      <c r="G4100" s="18">
        <f>IFERROR(VLOOKUP(Table1[[#This Row],[Codigo_insumo]],BD_Insumos!$B:$E,4),"")</f>
        <v>5.3437000000000001</v>
      </c>
      <c r="H4100" s="140">
        <v>3</v>
      </c>
      <c r="I4100" s="9"/>
      <c r="J4100" s="23">
        <f t="shared" si="64"/>
        <v>16.031100000000002</v>
      </c>
      <c r="K4100" s="22" t="str">
        <f>IF(I4100&lt;&gt;"",SUMIF(Table1[Codigo_servico],A4100,Table1[Subtotal_insumo]),"")</f>
        <v/>
      </c>
      <c r="L4100" s="18">
        <f>IF(Table1[[#This Row],[Ordem_insumos]]&lt;&gt;0,VLOOKUP(Table1[[#This Row],[Codigo_servico]],Preencher_Orcamento!$B:$D,3,FALSE)*Table1[[#This Row],[Qtde_insumo]],"")</f>
        <v>15</v>
      </c>
      <c r="M4100" s="18">
        <f>IF(Table1[[#This Row],[Ordem_insumos]]&lt;&gt;0,VLOOKUP(Table1[[#This Row],[Codigo_servico]],Preencher_Orcamento!$B:$D,3,FALSE)*Table1[[#This Row],[Subtotal_insumo]],"")</f>
        <v>80.155500000000018</v>
      </c>
    </row>
    <row r="4101" spans="1:13" ht="26.25" x14ac:dyDescent="0.25">
      <c r="A4101" s="6">
        <v>90737</v>
      </c>
      <c r="B4101" s="126">
        <v>6</v>
      </c>
      <c r="C4101" s="133"/>
      <c r="D4101" s="134">
        <v>52865</v>
      </c>
      <c r="E4101" s="7" t="s">
        <v>1118</v>
      </c>
      <c r="F4101" s="8" t="s">
        <v>5</v>
      </c>
      <c r="G4101" s="18">
        <f>IFERROR(VLOOKUP(Table1[[#This Row],[Codigo_insumo]],BD_Insumos!$B:$E,4),"")</f>
        <v>0.88880000000000003</v>
      </c>
      <c r="H4101" s="140">
        <v>18</v>
      </c>
      <c r="I4101" s="9"/>
      <c r="J4101" s="23">
        <f t="shared" si="64"/>
        <v>15.9984</v>
      </c>
      <c r="K4101" s="22" t="str">
        <f>IF(I4101&lt;&gt;"",SUMIF(Table1[Codigo_servico],A4101,Table1[Subtotal_insumo]),"")</f>
        <v/>
      </c>
      <c r="L4101" s="18">
        <f>IF(Table1[[#This Row],[Ordem_insumos]]&lt;&gt;0,VLOOKUP(Table1[[#This Row],[Codigo_servico]],Preencher_Orcamento!$B:$D,3,FALSE)*Table1[[#This Row],[Qtde_insumo]],"")</f>
        <v>90</v>
      </c>
      <c r="M4101" s="18">
        <f>IF(Table1[[#This Row],[Ordem_insumos]]&lt;&gt;0,VLOOKUP(Table1[[#This Row],[Codigo_servico]],Preencher_Orcamento!$B:$D,3,FALSE)*Table1[[#This Row],[Subtotal_insumo]],"")</f>
        <v>79.992000000000004</v>
      </c>
    </row>
    <row r="4102" spans="1:13" x14ac:dyDescent="0.25">
      <c r="A4102" s="3">
        <v>90738</v>
      </c>
      <c r="B4102" s="125">
        <v>0</v>
      </c>
      <c r="C4102" s="131" t="s">
        <v>3179</v>
      </c>
      <c r="D4102" s="132"/>
      <c r="E4102" s="4"/>
      <c r="F4102" s="4"/>
      <c r="G4102" s="17" t="str">
        <f>IFERROR(VLOOKUP(Table1[[#This Row],[Codigo_insumo]],BD_Insumos!$B:$E,4),"")</f>
        <v/>
      </c>
      <c r="H4102" s="139"/>
      <c r="I4102" s="5" t="s">
        <v>457</v>
      </c>
      <c r="J4102" s="20" t="str">
        <f t="shared" si="64"/>
        <v/>
      </c>
      <c r="K4102" s="21">
        <f>IF(I4102&lt;&gt;"",SUMIF(Table1[Codigo_servico],A4102,Table1[Subtotal_insumo]),"")</f>
        <v>229.94175225779932</v>
      </c>
      <c r="L4102" s="17" t="str">
        <f>IF(Table1[[#This Row],[Ordem_insumos]]&lt;&gt;0,VLOOKUP(Table1[[#This Row],[Codigo_servico]],Preencher_Orcamento!$B:$D,3,FALSE)*Table1[[#This Row],[Qtde_insumo]],"")</f>
        <v/>
      </c>
      <c r="M4102" s="17" t="str">
        <f>IF(Table1[[#This Row],[Ordem_insumos]]&lt;&gt;0,VLOOKUP(Table1[[#This Row],[Codigo_servico]],Preencher_Orcamento!$B:$D,3,FALSE)*Table1[[#This Row],[Subtotal_insumo]],"")</f>
        <v/>
      </c>
    </row>
    <row r="4103" spans="1:13" x14ac:dyDescent="0.25">
      <c r="A4103" s="6">
        <v>90738</v>
      </c>
      <c r="B4103" s="126">
        <v>1</v>
      </c>
      <c r="C4103" s="133"/>
      <c r="D4103" s="134">
        <v>2041</v>
      </c>
      <c r="E4103" s="7" t="s">
        <v>2192</v>
      </c>
      <c r="F4103" s="8" t="s">
        <v>2140</v>
      </c>
      <c r="G4103" s="16">
        <f>IFERROR(VLOOKUP(Table1[[#This Row],[Codigo_insumo]],BD_Insumos!$B:$E,4),"")</f>
        <v>18.820516146129485</v>
      </c>
      <c r="H4103" s="140">
        <v>5</v>
      </c>
      <c r="I4103" s="9"/>
      <c r="J4103" s="22">
        <f t="shared" si="64"/>
        <v>94.102580730647418</v>
      </c>
      <c r="K4103" s="22" t="str">
        <f>IF(I4103&lt;&gt;"",SUMIF(Table1[Codigo_servico],A4103,Table1[Subtotal_insumo]),"")</f>
        <v/>
      </c>
      <c r="L4103" s="16">
        <f>IF(Table1[[#This Row],[Ordem_insumos]]&lt;&gt;0,VLOOKUP(Table1[[#This Row],[Codigo_servico]],Preencher_Orcamento!$B:$D,3,FALSE)*Table1[[#This Row],[Qtde_insumo]],"")</f>
        <v>0</v>
      </c>
      <c r="M4103" s="16">
        <f>IF(Table1[[#This Row],[Ordem_insumos]]&lt;&gt;0,VLOOKUP(Table1[[#This Row],[Codigo_servico]],Preencher_Orcamento!$B:$D,3,FALSE)*Table1[[#This Row],[Subtotal_insumo]],"")</f>
        <v>0</v>
      </c>
    </row>
    <row r="4104" spans="1:13" ht="26.25" x14ac:dyDescent="0.25">
      <c r="A4104" s="6">
        <v>90738</v>
      </c>
      <c r="B4104" s="126">
        <v>2</v>
      </c>
      <c r="C4104" s="133"/>
      <c r="D4104" s="134">
        <v>52865</v>
      </c>
      <c r="E4104" s="7" t="s">
        <v>1118</v>
      </c>
      <c r="F4104" s="8" t="s">
        <v>5</v>
      </c>
      <c r="G4104" s="16">
        <f>IFERROR(VLOOKUP(Table1[[#This Row],[Codigo_insumo]],BD_Insumos!$B:$E,4),"")</f>
        <v>0.88880000000000003</v>
      </c>
      <c r="H4104" s="140">
        <v>24</v>
      </c>
      <c r="I4104" s="9"/>
      <c r="J4104" s="22">
        <f t="shared" si="64"/>
        <v>21.331200000000003</v>
      </c>
      <c r="K4104" s="22" t="str">
        <f>IF(I4104&lt;&gt;"",SUMIF(Table1[Codigo_servico],A4104,Table1[Subtotal_insumo]),"")</f>
        <v/>
      </c>
      <c r="L4104" s="16">
        <f>IF(Table1[[#This Row],[Ordem_insumos]]&lt;&gt;0,VLOOKUP(Table1[[#This Row],[Codigo_servico]],Preencher_Orcamento!$B:$D,3,FALSE)*Table1[[#This Row],[Qtde_insumo]],"")</f>
        <v>0</v>
      </c>
      <c r="M4104" s="16">
        <f>IF(Table1[[#This Row],[Ordem_insumos]]&lt;&gt;0,VLOOKUP(Table1[[#This Row],[Codigo_servico]],Preencher_Orcamento!$B:$D,3,FALSE)*Table1[[#This Row],[Subtotal_insumo]],"")</f>
        <v>0</v>
      </c>
    </row>
    <row r="4105" spans="1:13" x14ac:dyDescent="0.25">
      <c r="A4105" s="6">
        <v>90738</v>
      </c>
      <c r="B4105" s="126">
        <v>3</v>
      </c>
      <c r="C4105" s="133"/>
      <c r="D4105" s="134">
        <v>2044</v>
      </c>
      <c r="E4105" s="7" t="s">
        <v>2193</v>
      </c>
      <c r="F4105" s="8" t="s">
        <v>2140</v>
      </c>
      <c r="G4105" s="18">
        <f>IFERROR(VLOOKUP(Table1[[#This Row],[Codigo_insumo]],BD_Insumos!$B:$E,4),"")</f>
        <v>13.596734305430379</v>
      </c>
      <c r="H4105" s="140">
        <v>5</v>
      </c>
      <c r="I4105" s="9"/>
      <c r="J4105" s="23">
        <f t="shared" si="64"/>
        <v>67.983671527151898</v>
      </c>
      <c r="K4105" s="22" t="str">
        <f>IF(I4105&lt;&gt;"",SUMIF(Table1[Codigo_servico],A4105,Table1[Subtotal_insumo]),"")</f>
        <v/>
      </c>
      <c r="L4105" s="18">
        <f>IF(Table1[[#This Row],[Ordem_insumos]]&lt;&gt;0,VLOOKUP(Table1[[#This Row],[Codigo_servico]],Preencher_Orcamento!$B:$D,3,FALSE)*Table1[[#This Row],[Qtde_insumo]],"")</f>
        <v>0</v>
      </c>
      <c r="M4105" s="18">
        <f>IF(Table1[[#This Row],[Ordem_insumos]]&lt;&gt;0,VLOOKUP(Table1[[#This Row],[Codigo_servico]],Preencher_Orcamento!$B:$D,3,FALSE)*Table1[[#This Row],[Subtotal_insumo]],"")</f>
        <v>0</v>
      </c>
    </row>
    <row r="4106" spans="1:13" ht="26.25" x14ac:dyDescent="0.25">
      <c r="A4106" s="6">
        <v>90738</v>
      </c>
      <c r="B4106" s="126">
        <v>4</v>
      </c>
      <c r="C4106" s="133"/>
      <c r="D4106" s="134">
        <v>55235</v>
      </c>
      <c r="E4106" s="7" t="s">
        <v>1351</v>
      </c>
      <c r="F4106" s="8" t="s">
        <v>457</v>
      </c>
      <c r="G4106" s="18">
        <f>IFERROR(VLOOKUP(Table1[[#This Row],[Codigo_insumo]],BD_Insumos!$B:$E,4),"")</f>
        <v>6.9889000000000001</v>
      </c>
      <c r="H4106" s="140">
        <v>2</v>
      </c>
      <c r="I4106" s="9"/>
      <c r="J4106" s="23">
        <f t="shared" si="64"/>
        <v>13.9778</v>
      </c>
      <c r="K4106" s="22" t="str">
        <f>IF(I4106&lt;&gt;"",SUMIF(Table1[Codigo_servico],A4106,Table1[Subtotal_insumo]),"")</f>
        <v/>
      </c>
      <c r="L4106" s="18">
        <f>IF(Table1[[#This Row],[Ordem_insumos]]&lt;&gt;0,VLOOKUP(Table1[[#This Row],[Codigo_servico]],Preencher_Orcamento!$B:$D,3,FALSE)*Table1[[#This Row],[Qtde_insumo]],"")</f>
        <v>0</v>
      </c>
      <c r="M4106" s="18">
        <f>IF(Table1[[#This Row],[Ordem_insumos]]&lt;&gt;0,VLOOKUP(Table1[[#This Row],[Codigo_servico]],Preencher_Orcamento!$B:$D,3,FALSE)*Table1[[#This Row],[Subtotal_insumo]],"")</f>
        <v>0</v>
      </c>
    </row>
    <row r="4107" spans="1:13" ht="26.25" x14ac:dyDescent="0.25">
      <c r="A4107" s="6">
        <v>90738</v>
      </c>
      <c r="B4107" s="126">
        <v>5</v>
      </c>
      <c r="C4107" s="133"/>
      <c r="D4107" s="134">
        <v>54860</v>
      </c>
      <c r="E4107" s="7" t="s">
        <v>1277</v>
      </c>
      <c r="F4107" s="8" t="s">
        <v>457</v>
      </c>
      <c r="G4107" s="18">
        <f>IFERROR(VLOOKUP(Table1[[#This Row],[Codigo_insumo]],BD_Insumos!$B:$E,4),"")</f>
        <v>16.5154</v>
      </c>
      <c r="H4107" s="140">
        <v>1</v>
      </c>
      <c r="I4107" s="9"/>
      <c r="J4107" s="23">
        <f t="shared" si="64"/>
        <v>16.5154</v>
      </c>
      <c r="K4107" s="22" t="str">
        <f>IF(I4107&lt;&gt;"",SUMIF(Table1[Codigo_servico],A4107,Table1[Subtotal_insumo]),"")</f>
        <v/>
      </c>
      <c r="L4107" s="18">
        <f>IF(Table1[[#This Row],[Ordem_insumos]]&lt;&gt;0,VLOOKUP(Table1[[#This Row],[Codigo_servico]],Preencher_Orcamento!$B:$D,3,FALSE)*Table1[[#This Row],[Qtde_insumo]],"")</f>
        <v>0</v>
      </c>
      <c r="M4107" s="18">
        <f>IF(Table1[[#This Row],[Ordem_insumos]]&lt;&gt;0,VLOOKUP(Table1[[#This Row],[Codigo_servico]],Preencher_Orcamento!$B:$D,3,FALSE)*Table1[[#This Row],[Subtotal_insumo]],"")</f>
        <v>0</v>
      </c>
    </row>
    <row r="4108" spans="1:13" ht="39" x14ac:dyDescent="0.25">
      <c r="A4108" s="6">
        <v>90738</v>
      </c>
      <c r="B4108" s="126">
        <v>6</v>
      </c>
      <c r="C4108" s="133"/>
      <c r="D4108" s="134">
        <v>51631</v>
      </c>
      <c r="E4108" s="7" t="s">
        <v>1035</v>
      </c>
      <c r="F4108" s="8" t="s">
        <v>5</v>
      </c>
      <c r="G4108" s="18">
        <f>IFERROR(VLOOKUP(Table1[[#This Row],[Codigo_insumo]],BD_Insumos!$B:$E,4),"")</f>
        <v>5.3437000000000001</v>
      </c>
      <c r="H4108" s="140">
        <v>3</v>
      </c>
      <c r="I4108" s="9"/>
      <c r="J4108" s="23">
        <f t="shared" si="64"/>
        <v>16.031100000000002</v>
      </c>
      <c r="K4108" s="22" t="str">
        <f>IF(I4108&lt;&gt;"",SUMIF(Table1[Codigo_servico],A4108,Table1[Subtotal_insumo]),"")</f>
        <v/>
      </c>
      <c r="L4108" s="18">
        <f>IF(Table1[[#This Row],[Ordem_insumos]]&lt;&gt;0,VLOOKUP(Table1[[#This Row],[Codigo_servico]],Preencher_Orcamento!$B:$D,3,FALSE)*Table1[[#This Row],[Qtde_insumo]],"")</f>
        <v>0</v>
      </c>
      <c r="M4108" s="18">
        <f>IF(Table1[[#This Row],[Ordem_insumos]]&lt;&gt;0,VLOOKUP(Table1[[#This Row],[Codigo_servico]],Preencher_Orcamento!$B:$D,3,FALSE)*Table1[[#This Row],[Subtotal_insumo]],"")</f>
        <v>0</v>
      </c>
    </row>
    <row r="4109" spans="1:13" x14ac:dyDescent="0.25">
      <c r="A4109" s="3">
        <v>90740</v>
      </c>
      <c r="B4109" s="125">
        <v>0</v>
      </c>
      <c r="C4109" s="131" t="s">
        <v>3180</v>
      </c>
      <c r="D4109" s="132"/>
      <c r="E4109" s="4"/>
      <c r="F4109" s="4"/>
      <c r="G4109" s="17" t="str">
        <f>IFERROR(VLOOKUP(Table1[[#This Row],[Codigo_insumo]],BD_Insumos!$B:$E,4),"")</f>
        <v/>
      </c>
      <c r="H4109" s="139"/>
      <c r="I4109" s="5" t="s">
        <v>457</v>
      </c>
      <c r="J4109" s="20" t="str">
        <f t="shared" si="64"/>
        <v/>
      </c>
      <c r="K4109" s="21">
        <f>IF(I4109&lt;&gt;"",SUMIF(Table1[Codigo_servico],A4109,Table1[Subtotal_insumo]),"")</f>
        <v>142.14007639983558</v>
      </c>
      <c r="L4109" s="17" t="str">
        <f>IF(Table1[[#This Row],[Ordem_insumos]]&lt;&gt;0,VLOOKUP(Table1[[#This Row],[Codigo_servico]],Preencher_Orcamento!$B:$D,3,FALSE)*Table1[[#This Row],[Qtde_insumo]],"")</f>
        <v/>
      </c>
      <c r="M4109" s="17" t="str">
        <f>IF(Table1[[#This Row],[Ordem_insumos]]&lt;&gt;0,VLOOKUP(Table1[[#This Row],[Codigo_servico]],Preencher_Orcamento!$B:$D,3,FALSE)*Table1[[#This Row],[Subtotal_insumo]],"")</f>
        <v/>
      </c>
    </row>
    <row r="4110" spans="1:13" x14ac:dyDescent="0.25">
      <c r="A4110" s="6">
        <v>90740</v>
      </c>
      <c r="B4110" s="126">
        <v>1</v>
      </c>
      <c r="C4110" s="133"/>
      <c r="D4110" s="134">
        <v>2044</v>
      </c>
      <c r="E4110" s="7" t="s">
        <v>2193</v>
      </c>
      <c r="F4110" s="8" t="s">
        <v>2140</v>
      </c>
      <c r="G4110" s="16">
        <f>IFERROR(VLOOKUP(Table1[[#This Row],[Codigo_insumo]],BD_Insumos!$B:$E,4),"")</f>
        <v>13.596734305430379</v>
      </c>
      <c r="H4110" s="140">
        <v>3.1</v>
      </c>
      <c r="I4110" s="9"/>
      <c r="J4110" s="22">
        <f t="shared" si="64"/>
        <v>42.149876346834176</v>
      </c>
      <c r="K4110" s="22" t="str">
        <f>IF(I4110&lt;&gt;"",SUMIF(Table1[Codigo_servico],A4110,Table1[Subtotal_insumo]),"")</f>
        <v/>
      </c>
      <c r="L4110" s="16">
        <f>IF(Table1[[#This Row],[Ordem_insumos]]&lt;&gt;0,VLOOKUP(Table1[[#This Row],[Codigo_servico]],Preencher_Orcamento!$B:$D,3,FALSE)*Table1[[#This Row],[Qtde_insumo]],"")</f>
        <v>0</v>
      </c>
      <c r="M4110" s="16">
        <f>IF(Table1[[#This Row],[Ordem_insumos]]&lt;&gt;0,VLOOKUP(Table1[[#This Row],[Codigo_servico]],Preencher_Orcamento!$B:$D,3,FALSE)*Table1[[#This Row],[Subtotal_insumo]],"")</f>
        <v>0</v>
      </c>
    </row>
    <row r="4111" spans="1:13" ht="26.25" x14ac:dyDescent="0.25">
      <c r="A4111" s="6">
        <v>90740</v>
      </c>
      <c r="B4111" s="126">
        <v>2</v>
      </c>
      <c r="C4111" s="133"/>
      <c r="D4111" s="134">
        <v>54863</v>
      </c>
      <c r="E4111" s="7" t="s">
        <v>1279</v>
      </c>
      <c r="F4111" s="8" t="s">
        <v>457</v>
      </c>
      <c r="G4111" s="16">
        <f>IFERROR(VLOOKUP(Table1[[#This Row],[Codigo_insumo]],BD_Insumos!$B:$E,4),"")</f>
        <v>12.6334</v>
      </c>
      <c r="H4111" s="140">
        <v>1</v>
      </c>
      <c r="I4111" s="9"/>
      <c r="J4111" s="22">
        <f t="shared" si="64"/>
        <v>12.6334</v>
      </c>
      <c r="K4111" s="22" t="str">
        <f>IF(I4111&lt;&gt;"",SUMIF(Table1[Codigo_servico],A4111,Table1[Subtotal_insumo]),"")</f>
        <v/>
      </c>
      <c r="L4111" s="16">
        <f>IF(Table1[[#This Row],[Ordem_insumos]]&lt;&gt;0,VLOOKUP(Table1[[#This Row],[Codigo_servico]],Preencher_Orcamento!$B:$D,3,FALSE)*Table1[[#This Row],[Qtde_insumo]],"")</f>
        <v>0</v>
      </c>
      <c r="M4111" s="16">
        <f>IF(Table1[[#This Row],[Ordem_insumos]]&lt;&gt;0,VLOOKUP(Table1[[#This Row],[Codigo_servico]],Preencher_Orcamento!$B:$D,3,FALSE)*Table1[[#This Row],[Subtotal_insumo]],"")</f>
        <v>0</v>
      </c>
    </row>
    <row r="4112" spans="1:13" ht="26.25" x14ac:dyDescent="0.25">
      <c r="A4112" s="6">
        <v>90740</v>
      </c>
      <c r="B4112" s="126">
        <v>3</v>
      </c>
      <c r="C4112" s="133"/>
      <c r="D4112" s="134">
        <v>55220</v>
      </c>
      <c r="E4112" s="7" t="s">
        <v>1348</v>
      </c>
      <c r="F4112" s="8" t="s">
        <v>457</v>
      </c>
      <c r="G4112" s="18">
        <f>IFERROR(VLOOKUP(Table1[[#This Row],[Codigo_insumo]],BD_Insumos!$B:$E,4),"")</f>
        <v>4.9828999999999999</v>
      </c>
      <c r="H4112" s="140">
        <v>1</v>
      </c>
      <c r="I4112" s="9"/>
      <c r="J4112" s="23">
        <f t="shared" si="64"/>
        <v>4.9828999999999999</v>
      </c>
      <c r="K4112" s="22" t="str">
        <f>IF(I4112&lt;&gt;"",SUMIF(Table1[Codigo_servico],A4112,Table1[Subtotal_insumo]),"")</f>
        <v/>
      </c>
      <c r="L4112" s="18">
        <f>IF(Table1[[#This Row],[Ordem_insumos]]&lt;&gt;0,VLOOKUP(Table1[[#This Row],[Codigo_servico]],Preencher_Orcamento!$B:$D,3,FALSE)*Table1[[#This Row],[Qtde_insumo]],"")</f>
        <v>0</v>
      </c>
      <c r="M4112" s="18">
        <f>IF(Table1[[#This Row],[Ordem_insumos]]&lt;&gt;0,VLOOKUP(Table1[[#This Row],[Codigo_servico]],Preencher_Orcamento!$B:$D,3,FALSE)*Table1[[#This Row],[Subtotal_insumo]],"")</f>
        <v>0</v>
      </c>
    </row>
    <row r="4113" spans="1:13" x14ac:dyDescent="0.25">
      <c r="A4113" s="6">
        <v>90740</v>
      </c>
      <c r="B4113" s="126">
        <v>4</v>
      </c>
      <c r="C4113" s="133"/>
      <c r="D4113" s="134">
        <v>2041</v>
      </c>
      <c r="E4113" s="7" t="s">
        <v>2192</v>
      </c>
      <c r="F4113" s="8" t="s">
        <v>2140</v>
      </c>
      <c r="G4113" s="18">
        <f>IFERROR(VLOOKUP(Table1[[#This Row],[Codigo_insumo]],BD_Insumos!$B:$E,4),"")</f>
        <v>18.820516146129485</v>
      </c>
      <c r="H4113" s="140">
        <v>3.1</v>
      </c>
      <c r="I4113" s="9"/>
      <c r="J4113" s="23">
        <f t="shared" si="64"/>
        <v>58.343600053001403</v>
      </c>
      <c r="K4113" s="22" t="str">
        <f>IF(I4113&lt;&gt;"",SUMIF(Table1[Codigo_servico],A4113,Table1[Subtotal_insumo]),"")</f>
        <v/>
      </c>
      <c r="L4113" s="18">
        <f>IF(Table1[[#This Row],[Ordem_insumos]]&lt;&gt;0,VLOOKUP(Table1[[#This Row],[Codigo_servico]],Preencher_Orcamento!$B:$D,3,FALSE)*Table1[[#This Row],[Qtde_insumo]],"")</f>
        <v>0</v>
      </c>
      <c r="M4113" s="18">
        <f>IF(Table1[[#This Row],[Ordem_insumos]]&lt;&gt;0,VLOOKUP(Table1[[#This Row],[Codigo_servico]],Preencher_Orcamento!$B:$D,3,FALSE)*Table1[[#This Row],[Subtotal_insumo]],"")</f>
        <v>0</v>
      </c>
    </row>
    <row r="4114" spans="1:13" ht="39" x14ac:dyDescent="0.25">
      <c r="A4114" s="6">
        <v>90740</v>
      </c>
      <c r="B4114" s="126">
        <v>5</v>
      </c>
      <c r="C4114" s="133"/>
      <c r="D4114" s="134">
        <v>51631</v>
      </c>
      <c r="E4114" s="7" t="s">
        <v>1035</v>
      </c>
      <c r="F4114" s="8" t="s">
        <v>5</v>
      </c>
      <c r="G4114" s="18">
        <f>IFERROR(VLOOKUP(Table1[[#This Row],[Codigo_insumo]],BD_Insumos!$B:$E,4),"")</f>
        <v>5.3437000000000001</v>
      </c>
      <c r="H4114" s="140">
        <v>3</v>
      </c>
      <c r="I4114" s="9"/>
      <c r="J4114" s="23">
        <f t="shared" si="64"/>
        <v>16.031100000000002</v>
      </c>
      <c r="K4114" s="22" t="str">
        <f>IF(I4114&lt;&gt;"",SUMIF(Table1[Codigo_servico],A4114,Table1[Subtotal_insumo]),"")</f>
        <v/>
      </c>
      <c r="L4114" s="18">
        <f>IF(Table1[[#This Row],[Ordem_insumos]]&lt;&gt;0,VLOOKUP(Table1[[#This Row],[Codigo_servico]],Preencher_Orcamento!$B:$D,3,FALSE)*Table1[[#This Row],[Qtde_insumo]],"")</f>
        <v>0</v>
      </c>
      <c r="M4114" s="18">
        <f>IF(Table1[[#This Row],[Ordem_insumos]]&lt;&gt;0,VLOOKUP(Table1[[#This Row],[Codigo_servico]],Preencher_Orcamento!$B:$D,3,FALSE)*Table1[[#This Row],[Subtotal_insumo]],"")</f>
        <v>0</v>
      </c>
    </row>
    <row r="4115" spans="1:13" ht="26.25" x14ac:dyDescent="0.25">
      <c r="A4115" s="6">
        <v>90740</v>
      </c>
      <c r="B4115" s="126">
        <v>6</v>
      </c>
      <c r="C4115" s="133"/>
      <c r="D4115" s="134">
        <v>52865</v>
      </c>
      <c r="E4115" s="7" t="s">
        <v>1118</v>
      </c>
      <c r="F4115" s="8" t="s">
        <v>5</v>
      </c>
      <c r="G4115" s="18">
        <f>IFERROR(VLOOKUP(Table1[[#This Row],[Codigo_insumo]],BD_Insumos!$B:$E,4),"")</f>
        <v>0.88880000000000003</v>
      </c>
      <c r="H4115" s="140">
        <v>9</v>
      </c>
      <c r="I4115" s="9"/>
      <c r="J4115" s="23">
        <f t="shared" si="64"/>
        <v>7.9992000000000001</v>
      </c>
      <c r="K4115" s="22" t="str">
        <f>IF(I4115&lt;&gt;"",SUMIF(Table1[Codigo_servico],A4115,Table1[Subtotal_insumo]),"")</f>
        <v/>
      </c>
      <c r="L4115" s="18">
        <f>IF(Table1[[#This Row],[Ordem_insumos]]&lt;&gt;0,VLOOKUP(Table1[[#This Row],[Codigo_servico]],Preencher_Orcamento!$B:$D,3,FALSE)*Table1[[#This Row],[Qtde_insumo]],"")</f>
        <v>0</v>
      </c>
      <c r="M4115" s="18">
        <f>IF(Table1[[#This Row],[Ordem_insumos]]&lt;&gt;0,VLOOKUP(Table1[[#This Row],[Codigo_servico]],Preencher_Orcamento!$B:$D,3,FALSE)*Table1[[#This Row],[Subtotal_insumo]],"")</f>
        <v>0</v>
      </c>
    </row>
    <row r="4116" spans="1:13" x14ac:dyDescent="0.25">
      <c r="A4116" s="3">
        <v>90741</v>
      </c>
      <c r="B4116" s="125">
        <v>0</v>
      </c>
      <c r="C4116" s="131" t="s">
        <v>3181</v>
      </c>
      <c r="D4116" s="132"/>
      <c r="E4116" s="4"/>
      <c r="F4116" s="4"/>
      <c r="G4116" s="17" t="str">
        <f>IFERROR(VLOOKUP(Table1[[#This Row],[Codigo_insumo]],BD_Insumos!$B:$E,4),"")</f>
        <v/>
      </c>
      <c r="H4116" s="139"/>
      <c r="I4116" s="5" t="s">
        <v>457</v>
      </c>
      <c r="J4116" s="20" t="str">
        <f t="shared" si="64"/>
        <v/>
      </c>
      <c r="K4116" s="21">
        <f>IF(I4116&lt;&gt;"",SUMIF(Table1[Codigo_servico],A4116,Table1[Subtotal_insumo]),"")</f>
        <v>183.25070180623948</v>
      </c>
      <c r="L4116" s="17" t="str">
        <f>IF(Table1[[#This Row],[Ordem_insumos]]&lt;&gt;0,VLOOKUP(Table1[[#This Row],[Codigo_servico]],Preencher_Orcamento!$B:$D,3,FALSE)*Table1[[#This Row],[Qtde_insumo]],"")</f>
        <v/>
      </c>
      <c r="M4116" s="17" t="str">
        <f>IF(Table1[[#This Row],[Ordem_insumos]]&lt;&gt;0,VLOOKUP(Table1[[#This Row],[Codigo_servico]],Preencher_Orcamento!$B:$D,3,FALSE)*Table1[[#This Row],[Subtotal_insumo]],"")</f>
        <v/>
      </c>
    </row>
    <row r="4117" spans="1:13" x14ac:dyDescent="0.25">
      <c r="A4117" s="6">
        <v>90741</v>
      </c>
      <c r="B4117" s="126">
        <v>1</v>
      </c>
      <c r="C4117" s="133"/>
      <c r="D4117" s="134">
        <v>2041</v>
      </c>
      <c r="E4117" s="7" t="s">
        <v>2192</v>
      </c>
      <c r="F4117" s="8" t="s">
        <v>2140</v>
      </c>
      <c r="G4117" s="16">
        <f>IFERROR(VLOOKUP(Table1[[#This Row],[Codigo_insumo]],BD_Insumos!$B:$E,4),"")</f>
        <v>18.820516146129485</v>
      </c>
      <c r="H4117" s="140">
        <v>4</v>
      </c>
      <c r="I4117" s="9"/>
      <c r="J4117" s="22">
        <f t="shared" si="64"/>
        <v>75.28206458451794</v>
      </c>
      <c r="K4117" s="22" t="str">
        <f>IF(I4117&lt;&gt;"",SUMIF(Table1[Codigo_servico],A4117,Table1[Subtotal_insumo]),"")</f>
        <v/>
      </c>
      <c r="L4117" s="16">
        <f>IF(Table1[[#This Row],[Ordem_insumos]]&lt;&gt;0,VLOOKUP(Table1[[#This Row],[Codigo_servico]],Preencher_Orcamento!$B:$D,3,FALSE)*Table1[[#This Row],[Qtde_insumo]],"")</f>
        <v>0</v>
      </c>
      <c r="M4117" s="16">
        <f>IF(Table1[[#This Row],[Ordem_insumos]]&lt;&gt;0,VLOOKUP(Table1[[#This Row],[Codigo_servico]],Preencher_Orcamento!$B:$D,3,FALSE)*Table1[[#This Row],[Subtotal_insumo]],"")</f>
        <v>0</v>
      </c>
    </row>
    <row r="4118" spans="1:13" ht="39" x14ac:dyDescent="0.25">
      <c r="A4118" s="6">
        <v>90741</v>
      </c>
      <c r="B4118" s="126">
        <v>2</v>
      </c>
      <c r="C4118" s="133"/>
      <c r="D4118" s="134">
        <v>55255</v>
      </c>
      <c r="E4118" s="7" t="s">
        <v>1359</v>
      </c>
      <c r="F4118" s="8" t="s">
        <v>457</v>
      </c>
      <c r="G4118" s="16">
        <f>IFERROR(VLOOKUP(Table1[[#This Row],[Codigo_insumo]],BD_Insumos!$B:$E,4),"")</f>
        <v>5.8291000000000004</v>
      </c>
      <c r="H4118" s="140">
        <v>1</v>
      </c>
      <c r="I4118" s="9"/>
      <c r="J4118" s="22">
        <f t="shared" si="64"/>
        <v>5.8291000000000004</v>
      </c>
      <c r="K4118" s="22" t="str">
        <f>IF(I4118&lt;&gt;"",SUMIF(Table1[Codigo_servico],A4118,Table1[Subtotal_insumo]),"")</f>
        <v/>
      </c>
      <c r="L4118" s="16">
        <f>IF(Table1[[#This Row],[Ordem_insumos]]&lt;&gt;0,VLOOKUP(Table1[[#This Row],[Codigo_servico]],Preencher_Orcamento!$B:$D,3,FALSE)*Table1[[#This Row],[Qtde_insumo]],"")</f>
        <v>0</v>
      </c>
      <c r="M4118" s="16">
        <f>IF(Table1[[#This Row],[Ordem_insumos]]&lt;&gt;0,VLOOKUP(Table1[[#This Row],[Codigo_servico]],Preencher_Orcamento!$B:$D,3,FALSE)*Table1[[#This Row],[Subtotal_insumo]],"")</f>
        <v>0</v>
      </c>
    </row>
    <row r="4119" spans="1:13" ht="26.25" x14ac:dyDescent="0.25">
      <c r="A4119" s="6">
        <v>90741</v>
      </c>
      <c r="B4119" s="126">
        <v>3</v>
      </c>
      <c r="C4119" s="133"/>
      <c r="D4119" s="134">
        <v>52865</v>
      </c>
      <c r="E4119" s="7" t="s">
        <v>1118</v>
      </c>
      <c r="F4119" s="8" t="s">
        <v>5</v>
      </c>
      <c r="G4119" s="18">
        <f>IFERROR(VLOOKUP(Table1[[#This Row],[Codigo_insumo]],BD_Insumos!$B:$E,4),"")</f>
        <v>0.88880000000000003</v>
      </c>
      <c r="H4119" s="140">
        <v>12</v>
      </c>
      <c r="I4119" s="9"/>
      <c r="J4119" s="23">
        <f t="shared" si="64"/>
        <v>10.665600000000001</v>
      </c>
      <c r="K4119" s="22" t="str">
        <f>IF(I4119&lt;&gt;"",SUMIF(Table1[Codigo_servico],A4119,Table1[Subtotal_insumo]),"")</f>
        <v/>
      </c>
      <c r="L4119" s="18">
        <f>IF(Table1[[#This Row],[Ordem_insumos]]&lt;&gt;0,VLOOKUP(Table1[[#This Row],[Codigo_servico]],Preencher_Orcamento!$B:$D,3,FALSE)*Table1[[#This Row],[Qtde_insumo]],"")</f>
        <v>0</v>
      </c>
      <c r="M4119" s="18">
        <f>IF(Table1[[#This Row],[Ordem_insumos]]&lt;&gt;0,VLOOKUP(Table1[[#This Row],[Codigo_servico]],Preencher_Orcamento!$B:$D,3,FALSE)*Table1[[#This Row],[Subtotal_insumo]],"")</f>
        <v>0</v>
      </c>
    </row>
    <row r="4120" spans="1:13" ht="26.25" x14ac:dyDescent="0.25">
      <c r="A4120" s="6">
        <v>90741</v>
      </c>
      <c r="B4120" s="126">
        <v>4</v>
      </c>
      <c r="C4120" s="133"/>
      <c r="D4120" s="134">
        <v>54860</v>
      </c>
      <c r="E4120" s="7" t="s">
        <v>1277</v>
      </c>
      <c r="F4120" s="8" t="s">
        <v>457</v>
      </c>
      <c r="G4120" s="18">
        <f>IFERROR(VLOOKUP(Table1[[#This Row],[Codigo_insumo]],BD_Insumos!$B:$E,4),"")</f>
        <v>16.5154</v>
      </c>
      <c r="H4120" s="140">
        <v>1</v>
      </c>
      <c r="I4120" s="9"/>
      <c r="J4120" s="23">
        <f t="shared" si="64"/>
        <v>16.5154</v>
      </c>
      <c r="K4120" s="22" t="str">
        <f>IF(I4120&lt;&gt;"",SUMIF(Table1[Codigo_servico],A4120,Table1[Subtotal_insumo]),"")</f>
        <v/>
      </c>
      <c r="L4120" s="18">
        <f>IF(Table1[[#This Row],[Ordem_insumos]]&lt;&gt;0,VLOOKUP(Table1[[#This Row],[Codigo_servico]],Preencher_Orcamento!$B:$D,3,FALSE)*Table1[[#This Row],[Qtde_insumo]],"")</f>
        <v>0</v>
      </c>
      <c r="M4120" s="18">
        <f>IF(Table1[[#This Row],[Ordem_insumos]]&lt;&gt;0,VLOOKUP(Table1[[#This Row],[Codigo_servico]],Preencher_Orcamento!$B:$D,3,FALSE)*Table1[[#This Row],[Subtotal_insumo]],"")</f>
        <v>0</v>
      </c>
    </row>
    <row r="4121" spans="1:13" x14ac:dyDescent="0.25">
      <c r="A4121" s="6">
        <v>90741</v>
      </c>
      <c r="B4121" s="126">
        <v>5</v>
      </c>
      <c r="C4121" s="133"/>
      <c r="D4121" s="134">
        <v>2044</v>
      </c>
      <c r="E4121" s="7" t="s">
        <v>2193</v>
      </c>
      <c r="F4121" s="8" t="s">
        <v>2140</v>
      </c>
      <c r="G4121" s="18">
        <f>IFERROR(VLOOKUP(Table1[[#This Row],[Codigo_insumo]],BD_Insumos!$B:$E,4),"")</f>
        <v>13.596734305430379</v>
      </c>
      <c r="H4121" s="140">
        <v>4</v>
      </c>
      <c r="I4121" s="9"/>
      <c r="J4121" s="23">
        <f t="shared" si="64"/>
        <v>54.386937221721517</v>
      </c>
      <c r="K4121" s="22" t="str">
        <f>IF(I4121&lt;&gt;"",SUMIF(Table1[Codigo_servico],A4121,Table1[Subtotal_insumo]),"")</f>
        <v/>
      </c>
      <c r="L4121" s="18">
        <f>IF(Table1[[#This Row],[Ordem_insumos]]&lt;&gt;0,VLOOKUP(Table1[[#This Row],[Codigo_servico]],Preencher_Orcamento!$B:$D,3,FALSE)*Table1[[#This Row],[Qtde_insumo]],"")</f>
        <v>0</v>
      </c>
      <c r="M4121" s="18">
        <f>IF(Table1[[#This Row],[Ordem_insumos]]&lt;&gt;0,VLOOKUP(Table1[[#This Row],[Codigo_servico]],Preencher_Orcamento!$B:$D,3,FALSE)*Table1[[#This Row],[Subtotal_insumo]],"")</f>
        <v>0</v>
      </c>
    </row>
    <row r="4122" spans="1:13" ht="26.25" x14ac:dyDescent="0.25">
      <c r="A4122" s="6">
        <v>90741</v>
      </c>
      <c r="B4122" s="126">
        <v>6</v>
      </c>
      <c r="C4122" s="133"/>
      <c r="D4122" s="134">
        <v>55230</v>
      </c>
      <c r="E4122" s="7" t="s">
        <v>1350</v>
      </c>
      <c r="F4122" s="8" t="s">
        <v>457</v>
      </c>
      <c r="G4122" s="18">
        <f>IFERROR(VLOOKUP(Table1[[#This Row],[Codigo_insumo]],BD_Insumos!$B:$E,4),"")</f>
        <v>3.6402999999999999</v>
      </c>
      <c r="H4122" s="140">
        <v>1</v>
      </c>
      <c r="I4122" s="9"/>
      <c r="J4122" s="23">
        <f t="shared" si="64"/>
        <v>3.6402999999999999</v>
      </c>
      <c r="K4122" s="22" t="str">
        <f>IF(I4122&lt;&gt;"",SUMIF(Table1[Codigo_servico],A4122,Table1[Subtotal_insumo]),"")</f>
        <v/>
      </c>
      <c r="L4122" s="18">
        <f>IF(Table1[[#This Row],[Ordem_insumos]]&lt;&gt;0,VLOOKUP(Table1[[#This Row],[Codigo_servico]],Preencher_Orcamento!$B:$D,3,FALSE)*Table1[[#This Row],[Qtde_insumo]],"")</f>
        <v>0</v>
      </c>
      <c r="M4122" s="18">
        <f>IF(Table1[[#This Row],[Ordem_insumos]]&lt;&gt;0,VLOOKUP(Table1[[#This Row],[Codigo_servico]],Preencher_Orcamento!$B:$D,3,FALSE)*Table1[[#This Row],[Subtotal_insumo]],"")</f>
        <v>0</v>
      </c>
    </row>
    <row r="4123" spans="1:13" ht="39" x14ac:dyDescent="0.25">
      <c r="A4123" s="6">
        <v>90741</v>
      </c>
      <c r="B4123" s="126">
        <v>7</v>
      </c>
      <c r="C4123" s="133"/>
      <c r="D4123" s="134">
        <v>51631</v>
      </c>
      <c r="E4123" s="7" t="s">
        <v>1035</v>
      </c>
      <c r="F4123" s="8" t="s">
        <v>5</v>
      </c>
      <c r="G4123" s="18">
        <f>IFERROR(VLOOKUP(Table1[[#This Row],[Codigo_insumo]],BD_Insumos!$B:$E,4),"")</f>
        <v>5.3437000000000001</v>
      </c>
      <c r="H4123" s="140">
        <v>3</v>
      </c>
      <c r="I4123" s="9"/>
      <c r="J4123" s="23">
        <f t="shared" si="64"/>
        <v>16.031100000000002</v>
      </c>
      <c r="K4123" s="22" t="str">
        <f>IF(I4123&lt;&gt;"",SUMIF(Table1[Codigo_servico],A4123,Table1[Subtotal_insumo]),"")</f>
        <v/>
      </c>
      <c r="L4123" s="18">
        <f>IF(Table1[[#This Row],[Ordem_insumos]]&lt;&gt;0,VLOOKUP(Table1[[#This Row],[Codigo_servico]],Preencher_Orcamento!$B:$D,3,FALSE)*Table1[[#This Row],[Qtde_insumo]],"")</f>
        <v>0</v>
      </c>
      <c r="M4123" s="18">
        <f>IF(Table1[[#This Row],[Ordem_insumos]]&lt;&gt;0,VLOOKUP(Table1[[#This Row],[Codigo_servico]],Preencher_Orcamento!$B:$D,3,FALSE)*Table1[[#This Row],[Subtotal_insumo]],"")</f>
        <v>0</v>
      </c>
    </row>
    <row r="4124" spans="1:13" ht="26.25" x14ac:dyDescent="0.25">
      <c r="A4124" s="6">
        <v>90741</v>
      </c>
      <c r="B4124" s="126">
        <v>8</v>
      </c>
      <c r="C4124" s="133"/>
      <c r="D4124" s="134">
        <v>58422</v>
      </c>
      <c r="E4124" s="7" t="s">
        <v>1570</v>
      </c>
      <c r="F4124" s="8" t="s">
        <v>457</v>
      </c>
      <c r="G4124" s="18">
        <f>IFERROR(VLOOKUP(Table1[[#This Row],[Codigo_insumo]],BD_Insumos!$B:$E,4),"")</f>
        <v>0.4501</v>
      </c>
      <c r="H4124" s="140">
        <v>2</v>
      </c>
      <c r="I4124" s="9"/>
      <c r="J4124" s="23">
        <f t="shared" si="64"/>
        <v>0.9002</v>
      </c>
      <c r="K4124" s="22" t="str">
        <f>IF(I4124&lt;&gt;"",SUMIF(Table1[Codigo_servico],A4124,Table1[Subtotal_insumo]),"")</f>
        <v/>
      </c>
      <c r="L4124" s="18">
        <f>IF(Table1[[#This Row],[Ordem_insumos]]&lt;&gt;0,VLOOKUP(Table1[[#This Row],[Codigo_servico]],Preencher_Orcamento!$B:$D,3,FALSE)*Table1[[#This Row],[Qtde_insumo]],"")</f>
        <v>0</v>
      </c>
      <c r="M4124" s="18">
        <f>IF(Table1[[#This Row],[Ordem_insumos]]&lt;&gt;0,VLOOKUP(Table1[[#This Row],[Codigo_servico]],Preencher_Orcamento!$B:$D,3,FALSE)*Table1[[#This Row],[Subtotal_insumo]],"")</f>
        <v>0</v>
      </c>
    </row>
    <row r="4125" spans="1:13" x14ac:dyDescent="0.25">
      <c r="A4125" s="3">
        <v>90745</v>
      </c>
      <c r="B4125" s="125">
        <v>0</v>
      </c>
      <c r="C4125" s="131" t="s">
        <v>3182</v>
      </c>
      <c r="D4125" s="132"/>
      <c r="E4125" s="4"/>
      <c r="F4125" s="4"/>
      <c r="G4125" s="17" t="str">
        <f>IFERROR(VLOOKUP(Table1[[#This Row],[Codigo_insumo]],BD_Insumos!$B:$E,4),"")</f>
        <v/>
      </c>
      <c r="H4125" s="139"/>
      <c r="I4125" s="5" t="s">
        <v>457</v>
      </c>
      <c r="J4125" s="20" t="str">
        <f t="shared" si="64"/>
        <v/>
      </c>
      <c r="K4125" s="21">
        <f>IF(I4125&lt;&gt;"",SUMIF(Table1[Codigo_servico],A4125,Table1[Subtotal_insumo]),"")</f>
        <v>111.45530090311973</v>
      </c>
      <c r="L4125" s="17" t="str">
        <f>IF(Table1[[#This Row],[Ordem_insumos]]&lt;&gt;0,VLOOKUP(Table1[[#This Row],[Codigo_servico]],Preencher_Orcamento!$B:$D,3,FALSE)*Table1[[#This Row],[Qtde_insumo]],"")</f>
        <v/>
      </c>
      <c r="M4125" s="17" t="str">
        <f>IF(Table1[[#This Row],[Ordem_insumos]]&lt;&gt;0,VLOOKUP(Table1[[#This Row],[Codigo_servico]],Preencher_Orcamento!$B:$D,3,FALSE)*Table1[[#This Row],[Subtotal_insumo]],"")</f>
        <v/>
      </c>
    </row>
    <row r="4126" spans="1:13" ht="26.25" x14ac:dyDescent="0.25">
      <c r="A4126" s="6">
        <v>90745</v>
      </c>
      <c r="B4126" s="126">
        <v>1</v>
      </c>
      <c r="C4126" s="133"/>
      <c r="D4126" s="134">
        <v>52865</v>
      </c>
      <c r="E4126" s="7" t="s">
        <v>1118</v>
      </c>
      <c r="F4126" s="8" t="s">
        <v>5</v>
      </c>
      <c r="G4126" s="16">
        <f>IFERROR(VLOOKUP(Table1[[#This Row],[Codigo_insumo]],BD_Insumos!$B:$E,4),"")</f>
        <v>0.88880000000000003</v>
      </c>
      <c r="H4126" s="140">
        <v>6</v>
      </c>
      <c r="I4126" s="9"/>
      <c r="J4126" s="22">
        <f t="shared" si="64"/>
        <v>5.3328000000000007</v>
      </c>
      <c r="K4126" s="22" t="str">
        <f>IF(I4126&lt;&gt;"",SUMIF(Table1[Codigo_servico],A4126,Table1[Subtotal_insumo]),"")</f>
        <v/>
      </c>
      <c r="L4126" s="16">
        <f>IF(Table1[[#This Row],[Ordem_insumos]]&lt;&gt;0,VLOOKUP(Table1[[#This Row],[Codigo_servico]],Preencher_Orcamento!$B:$D,3,FALSE)*Table1[[#This Row],[Qtde_insumo]],"")</f>
        <v>0</v>
      </c>
      <c r="M4126" s="16">
        <f>IF(Table1[[#This Row],[Ordem_insumos]]&lt;&gt;0,VLOOKUP(Table1[[#This Row],[Codigo_servico]],Preencher_Orcamento!$B:$D,3,FALSE)*Table1[[#This Row],[Subtotal_insumo]],"")</f>
        <v>0</v>
      </c>
    </row>
    <row r="4127" spans="1:13" x14ac:dyDescent="0.25">
      <c r="A4127" s="6">
        <v>90745</v>
      </c>
      <c r="B4127" s="126">
        <v>2</v>
      </c>
      <c r="C4127" s="133"/>
      <c r="D4127" s="134">
        <v>2044</v>
      </c>
      <c r="E4127" s="7" t="s">
        <v>2193</v>
      </c>
      <c r="F4127" s="8" t="s">
        <v>2140</v>
      </c>
      <c r="G4127" s="16">
        <f>IFERROR(VLOOKUP(Table1[[#This Row],[Codigo_insumo]],BD_Insumos!$B:$E,4),"")</f>
        <v>13.596734305430379</v>
      </c>
      <c r="H4127" s="140">
        <v>2</v>
      </c>
      <c r="I4127" s="9"/>
      <c r="J4127" s="22">
        <f t="shared" si="64"/>
        <v>27.193468610860759</v>
      </c>
      <c r="K4127" s="22" t="str">
        <f>IF(I4127&lt;&gt;"",SUMIF(Table1[Codigo_servico],A4127,Table1[Subtotal_insumo]),"")</f>
        <v/>
      </c>
      <c r="L4127" s="16">
        <f>IF(Table1[[#This Row],[Ordem_insumos]]&lt;&gt;0,VLOOKUP(Table1[[#This Row],[Codigo_servico]],Preencher_Orcamento!$B:$D,3,FALSE)*Table1[[#This Row],[Qtde_insumo]],"")</f>
        <v>0</v>
      </c>
      <c r="M4127" s="16">
        <f>IF(Table1[[#This Row],[Ordem_insumos]]&lt;&gt;0,VLOOKUP(Table1[[#This Row],[Codigo_servico]],Preencher_Orcamento!$B:$D,3,FALSE)*Table1[[#This Row],[Subtotal_insumo]],"")</f>
        <v>0</v>
      </c>
    </row>
    <row r="4128" spans="1:13" ht="26.25" x14ac:dyDescent="0.25">
      <c r="A4128" s="6">
        <v>90745</v>
      </c>
      <c r="B4128" s="126">
        <v>3</v>
      </c>
      <c r="C4128" s="133"/>
      <c r="D4128" s="134">
        <v>55245</v>
      </c>
      <c r="E4128" s="7" t="s">
        <v>1353</v>
      </c>
      <c r="F4128" s="8" t="s">
        <v>457</v>
      </c>
      <c r="G4128" s="18">
        <f>IFERROR(VLOOKUP(Table1[[#This Row],[Codigo_insumo]],BD_Insumos!$B:$E,4),"")</f>
        <v>12.6235</v>
      </c>
      <c r="H4128" s="140">
        <v>1</v>
      </c>
      <c r="I4128" s="9"/>
      <c r="J4128" s="23">
        <f t="shared" si="64"/>
        <v>12.6235</v>
      </c>
      <c r="K4128" s="22" t="str">
        <f>IF(I4128&lt;&gt;"",SUMIF(Table1[Codigo_servico],A4128,Table1[Subtotal_insumo]),"")</f>
        <v/>
      </c>
      <c r="L4128" s="18">
        <f>IF(Table1[[#This Row],[Ordem_insumos]]&lt;&gt;0,VLOOKUP(Table1[[#This Row],[Codigo_servico]],Preencher_Orcamento!$B:$D,3,FALSE)*Table1[[#This Row],[Qtde_insumo]],"")</f>
        <v>0</v>
      </c>
      <c r="M4128" s="18">
        <f>IF(Table1[[#This Row],[Ordem_insumos]]&lt;&gt;0,VLOOKUP(Table1[[#This Row],[Codigo_servico]],Preencher_Orcamento!$B:$D,3,FALSE)*Table1[[#This Row],[Subtotal_insumo]],"")</f>
        <v>0</v>
      </c>
    </row>
    <row r="4129" spans="1:13" x14ac:dyDescent="0.25">
      <c r="A4129" s="6">
        <v>90745</v>
      </c>
      <c r="B4129" s="126">
        <v>4</v>
      </c>
      <c r="C4129" s="133"/>
      <c r="D4129" s="134">
        <v>2041</v>
      </c>
      <c r="E4129" s="7" t="s">
        <v>2192</v>
      </c>
      <c r="F4129" s="8" t="s">
        <v>2140</v>
      </c>
      <c r="G4129" s="18">
        <f>IFERROR(VLOOKUP(Table1[[#This Row],[Codigo_insumo]],BD_Insumos!$B:$E,4),"")</f>
        <v>18.820516146129485</v>
      </c>
      <c r="H4129" s="140">
        <v>2</v>
      </c>
      <c r="I4129" s="9"/>
      <c r="J4129" s="23">
        <f t="shared" si="64"/>
        <v>37.64103229225897</v>
      </c>
      <c r="K4129" s="22" t="str">
        <f>IF(I4129&lt;&gt;"",SUMIF(Table1[Codigo_servico],A4129,Table1[Subtotal_insumo]),"")</f>
        <v/>
      </c>
      <c r="L4129" s="18">
        <f>IF(Table1[[#This Row],[Ordem_insumos]]&lt;&gt;0,VLOOKUP(Table1[[#This Row],[Codigo_servico]],Preencher_Orcamento!$B:$D,3,FALSE)*Table1[[#This Row],[Qtde_insumo]],"")</f>
        <v>0</v>
      </c>
      <c r="M4129" s="18">
        <f>IF(Table1[[#This Row],[Ordem_insumos]]&lt;&gt;0,VLOOKUP(Table1[[#This Row],[Codigo_servico]],Preencher_Orcamento!$B:$D,3,FALSE)*Table1[[#This Row],[Subtotal_insumo]],"")</f>
        <v>0</v>
      </c>
    </row>
    <row r="4130" spans="1:13" ht="26.25" x14ac:dyDescent="0.25">
      <c r="A4130" s="6">
        <v>90745</v>
      </c>
      <c r="B4130" s="126">
        <v>5</v>
      </c>
      <c r="C4130" s="133"/>
      <c r="D4130" s="134">
        <v>54863</v>
      </c>
      <c r="E4130" s="7" t="s">
        <v>1279</v>
      </c>
      <c r="F4130" s="8" t="s">
        <v>457</v>
      </c>
      <c r="G4130" s="18">
        <f>IFERROR(VLOOKUP(Table1[[#This Row],[Codigo_insumo]],BD_Insumos!$B:$E,4),"")</f>
        <v>12.6334</v>
      </c>
      <c r="H4130" s="140">
        <v>1</v>
      </c>
      <c r="I4130" s="9"/>
      <c r="J4130" s="23">
        <f t="shared" si="64"/>
        <v>12.6334</v>
      </c>
      <c r="K4130" s="22" t="str">
        <f>IF(I4130&lt;&gt;"",SUMIF(Table1[Codigo_servico],A4130,Table1[Subtotal_insumo]),"")</f>
        <v/>
      </c>
      <c r="L4130" s="18">
        <f>IF(Table1[[#This Row],[Ordem_insumos]]&lt;&gt;0,VLOOKUP(Table1[[#This Row],[Codigo_servico]],Preencher_Orcamento!$B:$D,3,FALSE)*Table1[[#This Row],[Qtde_insumo]],"")</f>
        <v>0</v>
      </c>
      <c r="M4130" s="18">
        <f>IF(Table1[[#This Row],[Ordem_insumos]]&lt;&gt;0,VLOOKUP(Table1[[#This Row],[Codigo_servico]],Preencher_Orcamento!$B:$D,3,FALSE)*Table1[[#This Row],[Subtotal_insumo]],"")</f>
        <v>0</v>
      </c>
    </row>
    <row r="4131" spans="1:13" ht="39" x14ac:dyDescent="0.25">
      <c r="A4131" s="6">
        <v>90745</v>
      </c>
      <c r="B4131" s="126">
        <v>6</v>
      </c>
      <c r="C4131" s="133"/>
      <c r="D4131" s="134">
        <v>51631</v>
      </c>
      <c r="E4131" s="7" t="s">
        <v>1035</v>
      </c>
      <c r="F4131" s="8" t="s">
        <v>5</v>
      </c>
      <c r="G4131" s="18">
        <f>IFERROR(VLOOKUP(Table1[[#This Row],[Codigo_insumo]],BD_Insumos!$B:$E,4),"")</f>
        <v>5.3437000000000001</v>
      </c>
      <c r="H4131" s="140">
        <v>3</v>
      </c>
      <c r="I4131" s="9"/>
      <c r="J4131" s="23">
        <f t="shared" si="64"/>
        <v>16.031100000000002</v>
      </c>
      <c r="K4131" s="22" t="str">
        <f>IF(I4131&lt;&gt;"",SUMIF(Table1[Codigo_servico],A4131,Table1[Subtotal_insumo]),"")</f>
        <v/>
      </c>
      <c r="L4131" s="18">
        <f>IF(Table1[[#This Row],[Ordem_insumos]]&lt;&gt;0,VLOOKUP(Table1[[#This Row],[Codigo_servico]],Preencher_Orcamento!$B:$D,3,FALSE)*Table1[[#This Row],[Qtde_insumo]],"")</f>
        <v>0</v>
      </c>
      <c r="M4131" s="18">
        <f>IF(Table1[[#This Row],[Ordem_insumos]]&lt;&gt;0,VLOOKUP(Table1[[#This Row],[Codigo_servico]],Preencher_Orcamento!$B:$D,3,FALSE)*Table1[[#This Row],[Subtotal_insumo]],"")</f>
        <v>0</v>
      </c>
    </row>
    <row r="4132" spans="1:13" x14ac:dyDescent="0.25">
      <c r="A4132" s="3">
        <v>90750</v>
      </c>
      <c r="B4132" s="125">
        <v>0</v>
      </c>
      <c r="C4132" s="131" t="s">
        <v>3183</v>
      </c>
      <c r="D4132" s="132"/>
      <c r="E4132" s="4"/>
      <c r="F4132" s="4"/>
      <c r="G4132" s="17" t="str">
        <f>IFERROR(VLOOKUP(Table1[[#This Row],[Codigo_insumo]],BD_Insumos!$B:$E,4),"")</f>
        <v/>
      </c>
      <c r="H4132" s="139"/>
      <c r="I4132" s="5" t="s">
        <v>457</v>
      </c>
      <c r="J4132" s="20" t="str">
        <f t="shared" si="64"/>
        <v/>
      </c>
      <c r="K4132" s="21">
        <f>IF(I4132&lt;&gt;"",SUMIF(Table1[Codigo_servico],A4132,Table1[Subtotal_insumo]),"")</f>
        <v>149.85407639983561</v>
      </c>
      <c r="L4132" s="17" t="str">
        <f>IF(Table1[[#This Row],[Ordem_insumos]]&lt;&gt;0,VLOOKUP(Table1[[#This Row],[Codigo_servico]],Preencher_Orcamento!$B:$D,3,FALSE)*Table1[[#This Row],[Qtde_insumo]],"")</f>
        <v/>
      </c>
      <c r="M4132" s="17" t="str">
        <f>IF(Table1[[#This Row],[Ordem_insumos]]&lt;&gt;0,VLOOKUP(Table1[[#This Row],[Codigo_servico]],Preencher_Orcamento!$B:$D,3,FALSE)*Table1[[#This Row],[Subtotal_insumo]],"")</f>
        <v/>
      </c>
    </row>
    <row r="4133" spans="1:13" ht="26.25" x14ac:dyDescent="0.25">
      <c r="A4133" s="6">
        <v>90750</v>
      </c>
      <c r="B4133" s="126">
        <v>1</v>
      </c>
      <c r="C4133" s="133"/>
      <c r="D4133" s="134">
        <v>52865</v>
      </c>
      <c r="E4133" s="7" t="s">
        <v>1118</v>
      </c>
      <c r="F4133" s="8" t="s">
        <v>5</v>
      </c>
      <c r="G4133" s="16">
        <f>IFERROR(VLOOKUP(Table1[[#This Row],[Codigo_insumo]],BD_Insumos!$B:$E,4),"")</f>
        <v>0.88880000000000003</v>
      </c>
      <c r="H4133" s="140">
        <v>9</v>
      </c>
      <c r="I4133" s="9"/>
      <c r="J4133" s="22">
        <f t="shared" si="64"/>
        <v>7.9992000000000001</v>
      </c>
      <c r="K4133" s="22" t="str">
        <f>IF(I4133&lt;&gt;"",SUMIF(Table1[Codigo_servico],A4133,Table1[Subtotal_insumo]),"")</f>
        <v/>
      </c>
      <c r="L4133" s="16">
        <f>IF(Table1[[#This Row],[Ordem_insumos]]&lt;&gt;0,VLOOKUP(Table1[[#This Row],[Codigo_servico]],Preencher_Orcamento!$B:$D,3,FALSE)*Table1[[#This Row],[Qtde_insumo]],"")</f>
        <v>0</v>
      </c>
      <c r="M4133" s="16">
        <f>IF(Table1[[#This Row],[Ordem_insumos]]&lt;&gt;0,VLOOKUP(Table1[[#This Row],[Codigo_servico]],Preencher_Orcamento!$B:$D,3,FALSE)*Table1[[#This Row],[Subtotal_insumo]],"")</f>
        <v>0</v>
      </c>
    </row>
    <row r="4134" spans="1:13" ht="39" x14ac:dyDescent="0.25">
      <c r="A4134" s="6">
        <v>90750</v>
      </c>
      <c r="B4134" s="126">
        <v>2</v>
      </c>
      <c r="C4134" s="133"/>
      <c r="D4134" s="134">
        <v>51631</v>
      </c>
      <c r="E4134" s="7" t="s">
        <v>1035</v>
      </c>
      <c r="F4134" s="8" t="s">
        <v>5</v>
      </c>
      <c r="G4134" s="16">
        <f>IFERROR(VLOOKUP(Table1[[#This Row],[Codigo_insumo]],BD_Insumos!$B:$E,4),"")</f>
        <v>5.3437000000000001</v>
      </c>
      <c r="H4134" s="140">
        <v>3</v>
      </c>
      <c r="I4134" s="9"/>
      <c r="J4134" s="22">
        <f t="shared" si="64"/>
        <v>16.031100000000002</v>
      </c>
      <c r="K4134" s="22" t="str">
        <f>IF(I4134&lt;&gt;"",SUMIF(Table1[Codigo_servico],A4134,Table1[Subtotal_insumo]),"")</f>
        <v/>
      </c>
      <c r="L4134" s="16">
        <f>IF(Table1[[#This Row],[Ordem_insumos]]&lt;&gt;0,VLOOKUP(Table1[[#This Row],[Codigo_servico]],Preencher_Orcamento!$B:$D,3,FALSE)*Table1[[#This Row],[Qtde_insumo]],"")</f>
        <v>0</v>
      </c>
      <c r="M4134" s="16">
        <f>IF(Table1[[#This Row],[Ordem_insumos]]&lt;&gt;0,VLOOKUP(Table1[[#This Row],[Codigo_servico]],Preencher_Orcamento!$B:$D,3,FALSE)*Table1[[#This Row],[Subtotal_insumo]],"")</f>
        <v>0</v>
      </c>
    </row>
    <row r="4135" spans="1:13" ht="26.25" x14ac:dyDescent="0.25">
      <c r="A4135" s="6">
        <v>90750</v>
      </c>
      <c r="B4135" s="126">
        <v>3</v>
      </c>
      <c r="C4135" s="133"/>
      <c r="D4135" s="134">
        <v>55225</v>
      </c>
      <c r="E4135" s="7" t="s">
        <v>1349</v>
      </c>
      <c r="F4135" s="8" t="s">
        <v>457</v>
      </c>
      <c r="G4135" s="18">
        <f>IFERROR(VLOOKUP(Table1[[#This Row],[Codigo_insumo]],BD_Insumos!$B:$E,4),"")</f>
        <v>12.696899999999999</v>
      </c>
      <c r="H4135" s="140">
        <v>1</v>
      </c>
      <c r="I4135" s="9"/>
      <c r="J4135" s="23">
        <f t="shared" si="64"/>
        <v>12.696899999999999</v>
      </c>
      <c r="K4135" s="22" t="str">
        <f>IF(I4135&lt;&gt;"",SUMIF(Table1[Codigo_servico],A4135,Table1[Subtotal_insumo]),"")</f>
        <v/>
      </c>
      <c r="L4135" s="18">
        <f>IF(Table1[[#This Row],[Ordem_insumos]]&lt;&gt;0,VLOOKUP(Table1[[#This Row],[Codigo_servico]],Preencher_Orcamento!$B:$D,3,FALSE)*Table1[[#This Row],[Qtde_insumo]],"")</f>
        <v>0</v>
      </c>
      <c r="M4135" s="18">
        <f>IF(Table1[[#This Row],[Ordem_insumos]]&lt;&gt;0,VLOOKUP(Table1[[#This Row],[Codigo_servico]],Preencher_Orcamento!$B:$D,3,FALSE)*Table1[[#This Row],[Subtotal_insumo]],"")</f>
        <v>0</v>
      </c>
    </row>
    <row r="4136" spans="1:13" ht="26.25" x14ac:dyDescent="0.25">
      <c r="A4136" s="6">
        <v>90750</v>
      </c>
      <c r="B4136" s="126">
        <v>4</v>
      </c>
      <c r="C4136" s="133"/>
      <c r="D4136" s="134">
        <v>54863</v>
      </c>
      <c r="E4136" s="7" t="s">
        <v>1279</v>
      </c>
      <c r="F4136" s="8" t="s">
        <v>457</v>
      </c>
      <c r="G4136" s="18">
        <f>IFERROR(VLOOKUP(Table1[[#This Row],[Codigo_insumo]],BD_Insumos!$B:$E,4),"")</f>
        <v>12.6334</v>
      </c>
      <c r="H4136" s="140">
        <v>1</v>
      </c>
      <c r="I4136" s="9"/>
      <c r="J4136" s="23">
        <f t="shared" si="64"/>
        <v>12.6334</v>
      </c>
      <c r="K4136" s="22" t="str">
        <f>IF(I4136&lt;&gt;"",SUMIF(Table1[Codigo_servico],A4136,Table1[Subtotal_insumo]),"")</f>
        <v/>
      </c>
      <c r="L4136" s="18">
        <f>IF(Table1[[#This Row],[Ordem_insumos]]&lt;&gt;0,VLOOKUP(Table1[[#This Row],[Codigo_servico]],Preencher_Orcamento!$B:$D,3,FALSE)*Table1[[#This Row],[Qtde_insumo]],"")</f>
        <v>0</v>
      </c>
      <c r="M4136" s="18">
        <f>IF(Table1[[#This Row],[Ordem_insumos]]&lt;&gt;0,VLOOKUP(Table1[[#This Row],[Codigo_servico]],Preencher_Orcamento!$B:$D,3,FALSE)*Table1[[#This Row],[Subtotal_insumo]],"")</f>
        <v>0</v>
      </c>
    </row>
    <row r="4137" spans="1:13" x14ac:dyDescent="0.25">
      <c r="A4137" s="6">
        <v>90750</v>
      </c>
      <c r="B4137" s="126">
        <v>5</v>
      </c>
      <c r="C4137" s="133"/>
      <c r="D4137" s="134">
        <v>2041</v>
      </c>
      <c r="E4137" s="7" t="s">
        <v>2192</v>
      </c>
      <c r="F4137" s="8" t="s">
        <v>2140</v>
      </c>
      <c r="G4137" s="18">
        <f>IFERROR(VLOOKUP(Table1[[#This Row],[Codigo_insumo]],BD_Insumos!$B:$E,4),"")</f>
        <v>18.820516146129485</v>
      </c>
      <c r="H4137" s="140">
        <v>3.1</v>
      </c>
      <c r="I4137" s="9"/>
      <c r="J4137" s="23">
        <f t="shared" si="64"/>
        <v>58.343600053001403</v>
      </c>
      <c r="K4137" s="22" t="str">
        <f>IF(I4137&lt;&gt;"",SUMIF(Table1[Codigo_servico],A4137,Table1[Subtotal_insumo]),"")</f>
        <v/>
      </c>
      <c r="L4137" s="18">
        <f>IF(Table1[[#This Row],[Ordem_insumos]]&lt;&gt;0,VLOOKUP(Table1[[#This Row],[Codigo_servico]],Preencher_Orcamento!$B:$D,3,FALSE)*Table1[[#This Row],[Qtde_insumo]],"")</f>
        <v>0</v>
      </c>
      <c r="M4137" s="18">
        <f>IF(Table1[[#This Row],[Ordem_insumos]]&lt;&gt;0,VLOOKUP(Table1[[#This Row],[Codigo_servico]],Preencher_Orcamento!$B:$D,3,FALSE)*Table1[[#This Row],[Subtotal_insumo]],"")</f>
        <v>0</v>
      </c>
    </row>
    <row r="4138" spans="1:13" x14ac:dyDescent="0.25">
      <c r="A4138" s="6">
        <v>90750</v>
      </c>
      <c r="B4138" s="126">
        <v>6</v>
      </c>
      <c r="C4138" s="133"/>
      <c r="D4138" s="134">
        <v>2044</v>
      </c>
      <c r="E4138" s="7" t="s">
        <v>2193</v>
      </c>
      <c r="F4138" s="8" t="s">
        <v>2140</v>
      </c>
      <c r="G4138" s="18">
        <f>IFERROR(VLOOKUP(Table1[[#This Row],[Codigo_insumo]],BD_Insumos!$B:$E,4),"")</f>
        <v>13.596734305430379</v>
      </c>
      <c r="H4138" s="140">
        <v>3.1</v>
      </c>
      <c r="I4138" s="9"/>
      <c r="J4138" s="23">
        <f t="shared" si="64"/>
        <v>42.149876346834176</v>
      </c>
      <c r="K4138" s="22" t="str">
        <f>IF(I4138&lt;&gt;"",SUMIF(Table1[Codigo_servico],A4138,Table1[Subtotal_insumo]),"")</f>
        <v/>
      </c>
      <c r="L4138" s="18">
        <f>IF(Table1[[#This Row],[Ordem_insumos]]&lt;&gt;0,VLOOKUP(Table1[[#This Row],[Codigo_servico]],Preencher_Orcamento!$B:$D,3,FALSE)*Table1[[#This Row],[Qtde_insumo]],"")</f>
        <v>0</v>
      </c>
      <c r="M4138" s="18">
        <f>IF(Table1[[#This Row],[Ordem_insumos]]&lt;&gt;0,VLOOKUP(Table1[[#This Row],[Codigo_servico]],Preencher_Orcamento!$B:$D,3,FALSE)*Table1[[#This Row],[Subtotal_insumo]],"")</f>
        <v>0</v>
      </c>
    </row>
    <row r="4139" spans="1:13" x14ac:dyDescent="0.25">
      <c r="A4139" s="3">
        <v>90755</v>
      </c>
      <c r="B4139" s="125">
        <v>0</v>
      </c>
      <c r="C4139" s="131" t="s">
        <v>3184</v>
      </c>
      <c r="D4139" s="132"/>
      <c r="E4139" s="4"/>
      <c r="F4139" s="4"/>
      <c r="G4139" s="17" t="str">
        <f>IFERROR(VLOOKUP(Table1[[#This Row],[Codigo_insumo]],BD_Insumos!$B:$E,4),"")</f>
        <v/>
      </c>
      <c r="H4139" s="139"/>
      <c r="I4139" s="5" t="s">
        <v>457</v>
      </c>
      <c r="J4139" s="20" t="str">
        <f t="shared" si="64"/>
        <v/>
      </c>
      <c r="K4139" s="21">
        <f>IF(I4139&lt;&gt;"",SUMIF(Table1[Codigo_servico],A4139,Table1[Subtotal_insumo]),"")</f>
        <v>165.0705763998356</v>
      </c>
      <c r="L4139" s="17" t="str">
        <f>IF(Table1[[#This Row],[Ordem_insumos]]&lt;&gt;0,VLOOKUP(Table1[[#This Row],[Codigo_servico]],Preencher_Orcamento!$B:$D,3,FALSE)*Table1[[#This Row],[Qtde_insumo]],"")</f>
        <v/>
      </c>
      <c r="M4139" s="17" t="str">
        <f>IF(Table1[[#This Row],[Ordem_insumos]]&lt;&gt;0,VLOOKUP(Table1[[#This Row],[Codigo_servico]],Preencher_Orcamento!$B:$D,3,FALSE)*Table1[[#This Row],[Subtotal_insumo]],"")</f>
        <v/>
      </c>
    </row>
    <row r="4140" spans="1:13" ht="26.25" x14ac:dyDescent="0.25">
      <c r="A4140" s="6">
        <v>90755</v>
      </c>
      <c r="B4140" s="126">
        <v>1</v>
      </c>
      <c r="C4140" s="133"/>
      <c r="D4140" s="134">
        <v>52865</v>
      </c>
      <c r="E4140" s="7" t="s">
        <v>1118</v>
      </c>
      <c r="F4140" s="8" t="s">
        <v>5</v>
      </c>
      <c r="G4140" s="16">
        <f>IFERROR(VLOOKUP(Table1[[#This Row],[Codigo_insumo]],BD_Insumos!$B:$E,4),"")</f>
        <v>0.88880000000000003</v>
      </c>
      <c r="H4140" s="140">
        <v>12</v>
      </c>
      <c r="I4140" s="9"/>
      <c r="J4140" s="22">
        <f t="shared" si="64"/>
        <v>10.665600000000001</v>
      </c>
      <c r="K4140" s="22" t="str">
        <f>IF(I4140&lt;&gt;"",SUMIF(Table1[Codigo_servico],A4140,Table1[Subtotal_insumo]),"")</f>
        <v/>
      </c>
      <c r="L4140" s="16">
        <f>IF(Table1[[#This Row],[Ordem_insumos]]&lt;&gt;0,VLOOKUP(Table1[[#This Row],[Codigo_servico]],Preencher_Orcamento!$B:$D,3,FALSE)*Table1[[#This Row],[Qtde_insumo]],"")</f>
        <v>0</v>
      </c>
      <c r="M4140" s="16">
        <f>IF(Table1[[#This Row],[Ordem_insumos]]&lt;&gt;0,VLOOKUP(Table1[[#This Row],[Codigo_servico]],Preencher_Orcamento!$B:$D,3,FALSE)*Table1[[#This Row],[Subtotal_insumo]],"")</f>
        <v>0</v>
      </c>
    </row>
    <row r="4141" spans="1:13" ht="39" x14ac:dyDescent="0.25">
      <c r="A4141" s="6">
        <v>90755</v>
      </c>
      <c r="B4141" s="126">
        <v>2</v>
      </c>
      <c r="C4141" s="133"/>
      <c r="D4141" s="134">
        <v>51631</v>
      </c>
      <c r="E4141" s="7" t="s">
        <v>1035</v>
      </c>
      <c r="F4141" s="8" t="s">
        <v>5</v>
      </c>
      <c r="G4141" s="16">
        <f>IFERROR(VLOOKUP(Table1[[#This Row],[Codigo_insumo]],BD_Insumos!$B:$E,4),"")</f>
        <v>5.3437000000000001</v>
      </c>
      <c r="H4141" s="140">
        <v>3</v>
      </c>
      <c r="I4141" s="9"/>
      <c r="J4141" s="22">
        <f t="shared" si="64"/>
        <v>16.031100000000002</v>
      </c>
      <c r="K4141" s="22" t="str">
        <f>IF(I4141&lt;&gt;"",SUMIF(Table1[Codigo_servico],A4141,Table1[Subtotal_insumo]),"")</f>
        <v/>
      </c>
      <c r="L4141" s="16">
        <f>IF(Table1[[#This Row],[Ordem_insumos]]&lt;&gt;0,VLOOKUP(Table1[[#This Row],[Codigo_servico]],Preencher_Orcamento!$B:$D,3,FALSE)*Table1[[#This Row],[Qtde_insumo]],"")</f>
        <v>0</v>
      </c>
      <c r="M4141" s="16">
        <f>IF(Table1[[#This Row],[Ordem_insumos]]&lt;&gt;0,VLOOKUP(Table1[[#This Row],[Codigo_servico]],Preencher_Orcamento!$B:$D,3,FALSE)*Table1[[#This Row],[Subtotal_insumo]],"")</f>
        <v>0</v>
      </c>
    </row>
    <row r="4142" spans="1:13" x14ac:dyDescent="0.25">
      <c r="A4142" s="6">
        <v>90755</v>
      </c>
      <c r="B4142" s="126">
        <v>3</v>
      </c>
      <c r="C4142" s="133"/>
      <c r="D4142" s="134">
        <v>2041</v>
      </c>
      <c r="E4142" s="7" t="s">
        <v>2192</v>
      </c>
      <c r="F4142" s="8" t="s">
        <v>2140</v>
      </c>
      <c r="G4142" s="18">
        <f>IFERROR(VLOOKUP(Table1[[#This Row],[Codigo_insumo]],BD_Insumos!$B:$E,4),"")</f>
        <v>18.820516146129485</v>
      </c>
      <c r="H4142" s="140">
        <v>3.1</v>
      </c>
      <c r="I4142" s="9"/>
      <c r="J4142" s="23">
        <f t="shared" si="64"/>
        <v>58.343600053001403</v>
      </c>
      <c r="K4142" s="22" t="str">
        <f>IF(I4142&lt;&gt;"",SUMIF(Table1[Codigo_servico],A4142,Table1[Subtotal_insumo]),"")</f>
        <v/>
      </c>
      <c r="L4142" s="18">
        <f>IF(Table1[[#This Row],[Ordem_insumos]]&lt;&gt;0,VLOOKUP(Table1[[#This Row],[Codigo_servico]],Preencher_Orcamento!$B:$D,3,FALSE)*Table1[[#This Row],[Qtde_insumo]],"")</f>
        <v>0</v>
      </c>
      <c r="M4142" s="18">
        <f>IF(Table1[[#This Row],[Ordem_insumos]]&lt;&gt;0,VLOOKUP(Table1[[#This Row],[Codigo_servico]],Preencher_Orcamento!$B:$D,3,FALSE)*Table1[[#This Row],[Subtotal_insumo]],"")</f>
        <v>0</v>
      </c>
    </row>
    <row r="4143" spans="1:13" x14ac:dyDescent="0.25">
      <c r="A4143" s="6">
        <v>90755</v>
      </c>
      <c r="B4143" s="126">
        <v>4</v>
      </c>
      <c r="C4143" s="133"/>
      <c r="D4143" s="134">
        <v>2044</v>
      </c>
      <c r="E4143" s="7" t="s">
        <v>2193</v>
      </c>
      <c r="F4143" s="8" t="s">
        <v>2140</v>
      </c>
      <c r="G4143" s="18">
        <f>IFERROR(VLOOKUP(Table1[[#This Row],[Codigo_insumo]],BD_Insumos!$B:$E,4),"")</f>
        <v>13.596734305430379</v>
      </c>
      <c r="H4143" s="140">
        <v>3.1</v>
      </c>
      <c r="I4143" s="9"/>
      <c r="J4143" s="23">
        <f t="shared" si="64"/>
        <v>42.149876346834176</v>
      </c>
      <c r="K4143" s="22" t="str">
        <f>IF(I4143&lt;&gt;"",SUMIF(Table1[Codigo_servico],A4143,Table1[Subtotal_insumo]),"")</f>
        <v/>
      </c>
      <c r="L4143" s="18">
        <f>IF(Table1[[#This Row],[Ordem_insumos]]&lt;&gt;0,VLOOKUP(Table1[[#This Row],[Codigo_servico]],Preencher_Orcamento!$B:$D,3,FALSE)*Table1[[#This Row],[Qtde_insumo]],"")</f>
        <v>0</v>
      </c>
      <c r="M4143" s="18">
        <f>IF(Table1[[#This Row],[Ordem_insumos]]&lt;&gt;0,VLOOKUP(Table1[[#This Row],[Codigo_servico]],Preencher_Orcamento!$B:$D,3,FALSE)*Table1[[#This Row],[Subtotal_insumo]],"")</f>
        <v>0</v>
      </c>
    </row>
    <row r="4144" spans="1:13" ht="26.25" x14ac:dyDescent="0.25">
      <c r="A4144" s="6">
        <v>90755</v>
      </c>
      <c r="B4144" s="126">
        <v>5</v>
      </c>
      <c r="C4144" s="133"/>
      <c r="D4144" s="134">
        <v>54863</v>
      </c>
      <c r="E4144" s="7" t="s">
        <v>1279</v>
      </c>
      <c r="F4144" s="8" t="s">
        <v>457</v>
      </c>
      <c r="G4144" s="18">
        <f>IFERROR(VLOOKUP(Table1[[#This Row],[Codigo_insumo]],BD_Insumos!$B:$E,4),"")</f>
        <v>12.6334</v>
      </c>
      <c r="H4144" s="140">
        <v>1</v>
      </c>
      <c r="I4144" s="9"/>
      <c r="J4144" s="23">
        <f t="shared" si="64"/>
        <v>12.6334</v>
      </c>
      <c r="K4144" s="22" t="str">
        <f>IF(I4144&lt;&gt;"",SUMIF(Table1[Codigo_servico],A4144,Table1[Subtotal_insumo]),"")</f>
        <v/>
      </c>
      <c r="L4144" s="18">
        <f>IF(Table1[[#This Row],[Ordem_insumos]]&lt;&gt;0,VLOOKUP(Table1[[#This Row],[Codigo_servico]],Preencher_Orcamento!$B:$D,3,FALSE)*Table1[[#This Row],[Qtde_insumo]],"")</f>
        <v>0</v>
      </c>
      <c r="M4144" s="18">
        <f>IF(Table1[[#This Row],[Ordem_insumos]]&lt;&gt;0,VLOOKUP(Table1[[#This Row],[Codigo_servico]],Preencher_Orcamento!$B:$D,3,FALSE)*Table1[[#This Row],[Subtotal_insumo]],"")</f>
        <v>0</v>
      </c>
    </row>
    <row r="4145" spans="1:13" ht="26.25" x14ac:dyDescent="0.25">
      <c r="A4145" s="6">
        <v>90755</v>
      </c>
      <c r="B4145" s="126">
        <v>6</v>
      </c>
      <c r="C4145" s="133"/>
      <c r="D4145" s="134">
        <v>55245</v>
      </c>
      <c r="E4145" s="7" t="s">
        <v>1353</v>
      </c>
      <c r="F4145" s="8" t="s">
        <v>457</v>
      </c>
      <c r="G4145" s="18">
        <f>IFERROR(VLOOKUP(Table1[[#This Row],[Codigo_insumo]],BD_Insumos!$B:$E,4),"")</f>
        <v>12.6235</v>
      </c>
      <c r="H4145" s="140">
        <v>2</v>
      </c>
      <c r="I4145" s="9"/>
      <c r="J4145" s="23">
        <f t="shared" si="64"/>
        <v>25.247</v>
      </c>
      <c r="K4145" s="22" t="str">
        <f>IF(I4145&lt;&gt;"",SUMIF(Table1[Codigo_servico],A4145,Table1[Subtotal_insumo]),"")</f>
        <v/>
      </c>
      <c r="L4145" s="18">
        <f>IF(Table1[[#This Row],[Ordem_insumos]]&lt;&gt;0,VLOOKUP(Table1[[#This Row],[Codigo_servico]],Preencher_Orcamento!$B:$D,3,FALSE)*Table1[[#This Row],[Qtde_insumo]],"")</f>
        <v>0</v>
      </c>
      <c r="M4145" s="18">
        <f>IF(Table1[[#This Row],[Ordem_insumos]]&lt;&gt;0,VLOOKUP(Table1[[#This Row],[Codigo_servico]],Preencher_Orcamento!$B:$D,3,FALSE)*Table1[[#This Row],[Subtotal_insumo]],"")</f>
        <v>0</v>
      </c>
    </row>
    <row r="4146" spans="1:13" x14ac:dyDescent="0.25">
      <c r="A4146" s="3">
        <v>90756</v>
      </c>
      <c r="B4146" s="125">
        <v>0</v>
      </c>
      <c r="C4146" s="131" t="s">
        <v>3185</v>
      </c>
      <c r="D4146" s="132"/>
      <c r="E4146" s="4"/>
      <c r="F4146" s="4"/>
      <c r="G4146" s="17" t="str">
        <f>IFERROR(VLOOKUP(Table1[[#This Row],[Codigo_insumo]],BD_Insumos!$B:$E,4),"")</f>
        <v/>
      </c>
      <c r="H4146" s="139"/>
      <c r="I4146" s="5" t="s">
        <v>457</v>
      </c>
      <c r="J4146" s="20" t="str">
        <f t="shared" si="64"/>
        <v/>
      </c>
      <c r="K4146" s="21">
        <f>IF(I4146&lt;&gt;"",SUMIF(Table1[Codigo_servico],A4146,Table1[Subtotal_insumo]),"")</f>
        <v>216.08440180623947</v>
      </c>
      <c r="L4146" s="17" t="str">
        <f>IF(Table1[[#This Row],[Ordem_insumos]]&lt;&gt;0,VLOOKUP(Table1[[#This Row],[Codigo_servico]],Preencher_Orcamento!$B:$D,3,FALSE)*Table1[[#This Row],[Qtde_insumo]],"")</f>
        <v/>
      </c>
      <c r="M4146" s="17" t="str">
        <f>IF(Table1[[#This Row],[Ordem_insumos]]&lt;&gt;0,VLOOKUP(Table1[[#This Row],[Codigo_servico]],Preencher_Orcamento!$B:$D,3,FALSE)*Table1[[#This Row],[Subtotal_insumo]],"")</f>
        <v/>
      </c>
    </row>
    <row r="4147" spans="1:13" ht="26.25" x14ac:dyDescent="0.25">
      <c r="A4147" s="6">
        <v>90756</v>
      </c>
      <c r="B4147" s="126">
        <v>1</v>
      </c>
      <c r="C4147" s="133"/>
      <c r="D4147" s="134">
        <v>54860</v>
      </c>
      <c r="E4147" s="7" t="s">
        <v>1277</v>
      </c>
      <c r="F4147" s="8" t="s">
        <v>457</v>
      </c>
      <c r="G4147" s="16">
        <f>IFERROR(VLOOKUP(Table1[[#This Row],[Codigo_insumo]],BD_Insumos!$B:$E,4),"")</f>
        <v>16.5154</v>
      </c>
      <c r="H4147" s="140">
        <v>1</v>
      </c>
      <c r="I4147" s="9"/>
      <c r="J4147" s="22">
        <f t="shared" si="64"/>
        <v>16.5154</v>
      </c>
      <c r="K4147" s="22" t="str">
        <f>IF(I4147&lt;&gt;"",SUMIF(Table1[Codigo_servico],A4147,Table1[Subtotal_insumo]),"")</f>
        <v/>
      </c>
      <c r="L4147" s="16">
        <f>IF(Table1[[#This Row],[Ordem_insumos]]&lt;&gt;0,VLOOKUP(Table1[[#This Row],[Codigo_servico]],Preencher_Orcamento!$B:$D,3,FALSE)*Table1[[#This Row],[Qtde_insumo]],"")</f>
        <v>0</v>
      </c>
      <c r="M4147" s="16">
        <f>IF(Table1[[#This Row],[Ordem_insumos]]&lt;&gt;0,VLOOKUP(Table1[[#This Row],[Codigo_servico]],Preencher_Orcamento!$B:$D,3,FALSE)*Table1[[#This Row],[Subtotal_insumo]],"")</f>
        <v>0</v>
      </c>
    </row>
    <row r="4148" spans="1:13" ht="26.25" x14ac:dyDescent="0.25">
      <c r="A4148" s="6">
        <v>90756</v>
      </c>
      <c r="B4148" s="126">
        <v>2</v>
      </c>
      <c r="C4148" s="133"/>
      <c r="D4148" s="134">
        <v>55245</v>
      </c>
      <c r="E4148" s="7" t="s">
        <v>1353</v>
      </c>
      <c r="F4148" s="8" t="s">
        <v>457</v>
      </c>
      <c r="G4148" s="16">
        <f>IFERROR(VLOOKUP(Table1[[#This Row],[Codigo_insumo]],BD_Insumos!$B:$E,4),"")</f>
        <v>12.6235</v>
      </c>
      <c r="H4148" s="140">
        <v>3</v>
      </c>
      <c r="I4148" s="9"/>
      <c r="J4148" s="22">
        <f t="shared" si="64"/>
        <v>37.8705</v>
      </c>
      <c r="K4148" s="22" t="str">
        <f>IF(I4148&lt;&gt;"",SUMIF(Table1[Codigo_servico],A4148,Table1[Subtotal_insumo]),"")</f>
        <v/>
      </c>
      <c r="L4148" s="16">
        <f>IF(Table1[[#This Row],[Ordem_insumos]]&lt;&gt;0,VLOOKUP(Table1[[#This Row],[Codigo_servico]],Preencher_Orcamento!$B:$D,3,FALSE)*Table1[[#This Row],[Qtde_insumo]],"")</f>
        <v>0</v>
      </c>
      <c r="M4148" s="16">
        <f>IF(Table1[[#This Row],[Ordem_insumos]]&lt;&gt;0,VLOOKUP(Table1[[#This Row],[Codigo_servico]],Preencher_Orcamento!$B:$D,3,FALSE)*Table1[[#This Row],[Subtotal_insumo]],"")</f>
        <v>0</v>
      </c>
    </row>
    <row r="4149" spans="1:13" x14ac:dyDescent="0.25">
      <c r="A4149" s="6">
        <v>90756</v>
      </c>
      <c r="B4149" s="126">
        <v>3</v>
      </c>
      <c r="C4149" s="133"/>
      <c r="D4149" s="134">
        <v>2041</v>
      </c>
      <c r="E4149" s="7" t="s">
        <v>2192</v>
      </c>
      <c r="F4149" s="8" t="s">
        <v>2140</v>
      </c>
      <c r="G4149" s="18">
        <f>IFERROR(VLOOKUP(Table1[[#This Row],[Codigo_insumo]],BD_Insumos!$B:$E,4),"")</f>
        <v>18.820516146129485</v>
      </c>
      <c r="H4149" s="140">
        <v>4</v>
      </c>
      <c r="I4149" s="9"/>
      <c r="J4149" s="23">
        <f t="shared" si="64"/>
        <v>75.28206458451794</v>
      </c>
      <c r="K4149" s="22" t="str">
        <f>IF(I4149&lt;&gt;"",SUMIF(Table1[Codigo_servico],A4149,Table1[Subtotal_insumo]),"")</f>
        <v/>
      </c>
      <c r="L4149" s="18">
        <f>IF(Table1[[#This Row],[Ordem_insumos]]&lt;&gt;0,VLOOKUP(Table1[[#This Row],[Codigo_servico]],Preencher_Orcamento!$B:$D,3,FALSE)*Table1[[#This Row],[Qtde_insumo]],"")</f>
        <v>0</v>
      </c>
      <c r="M4149" s="18">
        <f>IF(Table1[[#This Row],[Ordem_insumos]]&lt;&gt;0,VLOOKUP(Table1[[#This Row],[Codigo_servico]],Preencher_Orcamento!$B:$D,3,FALSE)*Table1[[#This Row],[Subtotal_insumo]],"")</f>
        <v>0</v>
      </c>
    </row>
    <row r="4150" spans="1:13" x14ac:dyDescent="0.25">
      <c r="A4150" s="6">
        <v>90756</v>
      </c>
      <c r="B4150" s="126">
        <v>4</v>
      </c>
      <c r="C4150" s="133"/>
      <c r="D4150" s="134">
        <v>2044</v>
      </c>
      <c r="E4150" s="7" t="s">
        <v>2193</v>
      </c>
      <c r="F4150" s="8" t="s">
        <v>2140</v>
      </c>
      <c r="G4150" s="18">
        <f>IFERROR(VLOOKUP(Table1[[#This Row],[Codigo_insumo]],BD_Insumos!$B:$E,4),"")</f>
        <v>13.596734305430379</v>
      </c>
      <c r="H4150" s="140">
        <v>4</v>
      </c>
      <c r="I4150" s="9"/>
      <c r="J4150" s="23">
        <f t="shared" si="64"/>
        <v>54.386937221721517</v>
      </c>
      <c r="K4150" s="22" t="str">
        <f>IF(I4150&lt;&gt;"",SUMIF(Table1[Codigo_servico],A4150,Table1[Subtotal_insumo]),"")</f>
        <v/>
      </c>
      <c r="L4150" s="18">
        <f>IF(Table1[[#This Row],[Ordem_insumos]]&lt;&gt;0,VLOOKUP(Table1[[#This Row],[Codigo_servico]],Preencher_Orcamento!$B:$D,3,FALSE)*Table1[[#This Row],[Qtde_insumo]],"")</f>
        <v>0</v>
      </c>
      <c r="M4150" s="18">
        <f>IF(Table1[[#This Row],[Ordem_insumos]]&lt;&gt;0,VLOOKUP(Table1[[#This Row],[Codigo_servico]],Preencher_Orcamento!$B:$D,3,FALSE)*Table1[[#This Row],[Subtotal_insumo]],"")</f>
        <v>0</v>
      </c>
    </row>
    <row r="4151" spans="1:13" ht="39" x14ac:dyDescent="0.25">
      <c r="A4151" s="6">
        <v>90756</v>
      </c>
      <c r="B4151" s="126">
        <v>5</v>
      </c>
      <c r="C4151" s="133"/>
      <c r="D4151" s="134">
        <v>51631</v>
      </c>
      <c r="E4151" s="7" t="s">
        <v>1035</v>
      </c>
      <c r="F4151" s="8" t="s">
        <v>5</v>
      </c>
      <c r="G4151" s="18">
        <f>IFERROR(VLOOKUP(Table1[[#This Row],[Codigo_insumo]],BD_Insumos!$B:$E,4),"")</f>
        <v>5.3437000000000001</v>
      </c>
      <c r="H4151" s="140">
        <v>3</v>
      </c>
      <c r="I4151" s="9"/>
      <c r="J4151" s="23">
        <f t="shared" si="64"/>
        <v>16.031100000000002</v>
      </c>
      <c r="K4151" s="22" t="str">
        <f>IF(I4151&lt;&gt;"",SUMIF(Table1[Codigo_servico],A4151,Table1[Subtotal_insumo]),"")</f>
        <v/>
      </c>
      <c r="L4151" s="18">
        <f>IF(Table1[[#This Row],[Ordem_insumos]]&lt;&gt;0,VLOOKUP(Table1[[#This Row],[Codigo_servico]],Preencher_Orcamento!$B:$D,3,FALSE)*Table1[[#This Row],[Qtde_insumo]],"")</f>
        <v>0</v>
      </c>
      <c r="M4151" s="18">
        <f>IF(Table1[[#This Row],[Ordem_insumos]]&lt;&gt;0,VLOOKUP(Table1[[#This Row],[Codigo_servico]],Preencher_Orcamento!$B:$D,3,FALSE)*Table1[[#This Row],[Subtotal_insumo]],"")</f>
        <v>0</v>
      </c>
    </row>
    <row r="4152" spans="1:13" ht="26.25" x14ac:dyDescent="0.25">
      <c r="A4152" s="6">
        <v>90756</v>
      </c>
      <c r="B4152" s="126">
        <v>6</v>
      </c>
      <c r="C4152" s="133"/>
      <c r="D4152" s="134">
        <v>52865</v>
      </c>
      <c r="E4152" s="7" t="s">
        <v>1118</v>
      </c>
      <c r="F4152" s="8" t="s">
        <v>5</v>
      </c>
      <c r="G4152" s="18">
        <f>IFERROR(VLOOKUP(Table1[[#This Row],[Codigo_insumo]],BD_Insumos!$B:$E,4),"")</f>
        <v>0.88880000000000003</v>
      </c>
      <c r="H4152" s="140">
        <v>18</v>
      </c>
      <c r="I4152" s="9"/>
      <c r="J4152" s="23">
        <f t="shared" si="64"/>
        <v>15.9984</v>
      </c>
      <c r="K4152" s="22" t="str">
        <f>IF(I4152&lt;&gt;"",SUMIF(Table1[Codigo_servico],A4152,Table1[Subtotal_insumo]),"")</f>
        <v/>
      </c>
      <c r="L4152" s="18">
        <f>IF(Table1[[#This Row],[Ordem_insumos]]&lt;&gt;0,VLOOKUP(Table1[[#This Row],[Codigo_servico]],Preencher_Orcamento!$B:$D,3,FALSE)*Table1[[#This Row],[Qtde_insumo]],"")</f>
        <v>0</v>
      </c>
      <c r="M4152" s="18">
        <f>IF(Table1[[#This Row],[Ordem_insumos]]&lt;&gt;0,VLOOKUP(Table1[[#This Row],[Codigo_servico]],Preencher_Orcamento!$B:$D,3,FALSE)*Table1[[#This Row],[Subtotal_insumo]],"")</f>
        <v>0</v>
      </c>
    </row>
    <row r="4153" spans="1:13" x14ac:dyDescent="0.25">
      <c r="A4153" s="3">
        <v>90760</v>
      </c>
      <c r="B4153" s="125">
        <v>0</v>
      </c>
      <c r="C4153" s="131" t="s">
        <v>3186</v>
      </c>
      <c r="D4153" s="132"/>
      <c r="E4153" s="4"/>
      <c r="F4153" s="4"/>
      <c r="G4153" s="17" t="str">
        <f>IFERROR(VLOOKUP(Table1[[#This Row],[Codigo_insumo]],BD_Insumos!$B:$E,4),"")</f>
        <v/>
      </c>
      <c r="H4153" s="139"/>
      <c r="I4153" s="5" t="s">
        <v>457</v>
      </c>
      <c r="J4153" s="20" t="str">
        <f t="shared" si="64"/>
        <v/>
      </c>
      <c r="K4153" s="21">
        <f>IF(I4153&lt;&gt;"",SUMIF(Table1[Codigo_servico],A4153,Table1[Subtotal_insumo]),"")</f>
        <v>87.082100903119724</v>
      </c>
      <c r="L4153" s="17" t="str">
        <f>IF(Table1[[#This Row],[Ordem_insumos]]&lt;&gt;0,VLOOKUP(Table1[[#This Row],[Codigo_servico]],Preencher_Orcamento!$B:$D,3,FALSE)*Table1[[#This Row],[Qtde_insumo]],"")</f>
        <v/>
      </c>
      <c r="M4153" s="17" t="str">
        <f>IF(Table1[[#This Row],[Ordem_insumos]]&lt;&gt;0,VLOOKUP(Table1[[#This Row],[Codigo_servico]],Preencher_Orcamento!$B:$D,3,FALSE)*Table1[[#This Row],[Subtotal_insumo]],"")</f>
        <v/>
      </c>
    </row>
    <row r="4154" spans="1:13" x14ac:dyDescent="0.25">
      <c r="A4154" s="6">
        <v>90760</v>
      </c>
      <c r="B4154" s="126">
        <v>1</v>
      </c>
      <c r="C4154" s="133"/>
      <c r="D4154" s="134">
        <v>2044</v>
      </c>
      <c r="E4154" s="7" t="s">
        <v>2193</v>
      </c>
      <c r="F4154" s="8" t="s">
        <v>2140</v>
      </c>
      <c r="G4154" s="16">
        <f>IFERROR(VLOOKUP(Table1[[#This Row],[Codigo_insumo]],BD_Insumos!$B:$E,4),"")</f>
        <v>13.596734305430379</v>
      </c>
      <c r="H4154" s="140">
        <v>2</v>
      </c>
      <c r="I4154" s="9"/>
      <c r="J4154" s="22">
        <f t="shared" si="64"/>
        <v>27.193468610860759</v>
      </c>
      <c r="K4154" s="22" t="str">
        <f>IF(I4154&lt;&gt;"",SUMIF(Table1[Codigo_servico],A4154,Table1[Subtotal_insumo]),"")</f>
        <v/>
      </c>
      <c r="L4154" s="16">
        <f>IF(Table1[[#This Row],[Ordem_insumos]]&lt;&gt;0,VLOOKUP(Table1[[#This Row],[Codigo_servico]],Preencher_Orcamento!$B:$D,3,FALSE)*Table1[[#This Row],[Qtde_insumo]],"")</f>
        <v>40</v>
      </c>
      <c r="M4154" s="16">
        <f>IF(Table1[[#This Row],[Ordem_insumos]]&lt;&gt;0,VLOOKUP(Table1[[#This Row],[Codigo_servico]],Preencher_Orcamento!$B:$D,3,FALSE)*Table1[[#This Row],[Subtotal_insumo]],"")</f>
        <v>543.86937221721519</v>
      </c>
    </row>
    <row r="4155" spans="1:13" x14ac:dyDescent="0.25">
      <c r="A4155" s="6">
        <v>90760</v>
      </c>
      <c r="B4155" s="126">
        <v>2</v>
      </c>
      <c r="C4155" s="133"/>
      <c r="D4155" s="134">
        <v>54813</v>
      </c>
      <c r="E4155" s="7" t="s">
        <v>1262</v>
      </c>
      <c r="F4155" s="8" t="s">
        <v>457</v>
      </c>
      <c r="G4155" s="16">
        <f>IFERROR(VLOOKUP(Table1[[#This Row],[Codigo_insumo]],BD_Insumos!$B:$E,4),"")</f>
        <v>1.9115</v>
      </c>
      <c r="H4155" s="140">
        <v>1</v>
      </c>
      <c r="I4155" s="9"/>
      <c r="J4155" s="22">
        <f t="shared" si="64"/>
        <v>1.9115</v>
      </c>
      <c r="K4155" s="22" t="str">
        <f>IF(I4155&lt;&gt;"",SUMIF(Table1[Codigo_servico],A4155,Table1[Subtotal_insumo]),"")</f>
        <v/>
      </c>
      <c r="L4155" s="16">
        <f>IF(Table1[[#This Row],[Ordem_insumos]]&lt;&gt;0,VLOOKUP(Table1[[#This Row],[Codigo_servico]],Preencher_Orcamento!$B:$D,3,FALSE)*Table1[[#This Row],[Qtde_insumo]],"")</f>
        <v>20</v>
      </c>
      <c r="M4155" s="16">
        <f>IF(Table1[[#This Row],[Ordem_insumos]]&lt;&gt;0,VLOOKUP(Table1[[#This Row],[Codigo_servico]],Preencher_Orcamento!$B:$D,3,FALSE)*Table1[[#This Row],[Subtotal_insumo]],"")</f>
        <v>38.229999999999997</v>
      </c>
    </row>
    <row r="4156" spans="1:13" ht="26.25" x14ac:dyDescent="0.25">
      <c r="A4156" s="6">
        <v>90760</v>
      </c>
      <c r="B4156" s="126">
        <v>3</v>
      </c>
      <c r="C4156" s="133"/>
      <c r="D4156" s="134">
        <v>52865</v>
      </c>
      <c r="E4156" s="7" t="s">
        <v>1118</v>
      </c>
      <c r="F4156" s="8" t="s">
        <v>5</v>
      </c>
      <c r="G4156" s="18">
        <f>IFERROR(VLOOKUP(Table1[[#This Row],[Codigo_insumo]],BD_Insumos!$B:$E,4),"")</f>
        <v>0.88880000000000003</v>
      </c>
      <c r="H4156" s="140">
        <v>6</v>
      </c>
      <c r="I4156" s="9"/>
      <c r="J4156" s="23">
        <f t="shared" si="64"/>
        <v>5.3328000000000007</v>
      </c>
      <c r="K4156" s="22" t="str">
        <f>IF(I4156&lt;&gt;"",SUMIF(Table1[Codigo_servico],A4156,Table1[Subtotal_insumo]),"")</f>
        <v/>
      </c>
      <c r="L4156" s="18">
        <f>IF(Table1[[#This Row],[Ordem_insumos]]&lt;&gt;0,VLOOKUP(Table1[[#This Row],[Codigo_servico]],Preencher_Orcamento!$B:$D,3,FALSE)*Table1[[#This Row],[Qtde_insumo]],"")</f>
        <v>120</v>
      </c>
      <c r="M4156" s="18">
        <f>IF(Table1[[#This Row],[Ordem_insumos]]&lt;&gt;0,VLOOKUP(Table1[[#This Row],[Codigo_servico]],Preencher_Orcamento!$B:$D,3,FALSE)*Table1[[#This Row],[Subtotal_insumo]],"")</f>
        <v>106.65600000000001</v>
      </c>
    </row>
    <row r="4157" spans="1:13" ht="26.25" x14ac:dyDescent="0.25">
      <c r="A4157" s="6">
        <v>90760</v>
      </c>
      <c r="B4157" s="126">
        <v>4</v>
      </c>
      <c r="C4157" s="133"/>
      <c r="D4157" s="134">
        <v>52431</v>
      </c>
      <c r="E4157" s="7" t="s">
        <v>1067</v>
      </c>
      <c r="F4157" s="8" t="s">
        <v>5</v>
      </c>
      <c r="G4157" s="18">
        <f>IFERROR(VLOOKUP(Table1[[#This Row],[Codigo_insumo]],BD_Insumos!$B:$E,4),"")</f>
        <v>2.5066999999999999</v>
      </c>
      <c r="H4157" s="140">
        <v>3</v>
      </c>
      <c r="I4157" s="9"/>
      <c r="J4157" s="23">
        <f t="shared" si="64"/>
        <v>7.5200999999999993</v>
      </c>
      <c r="K4157" s="22" t="str">
        <f>IF(I4157&lt;&gt;"",SUMIF(Table1[Codigo_servico],A4157,Table1[Subtotal_insumo]),"")</f>
        <v/>
      </c>
      <c r="L4157" s="18">
        <f>IF(Table1[[#This Row],[Ordem_insumos]]&lt;&gt;0,VLOOKUP(Table1[[#This Row],[Codigo_servico]],Preencher_Orcamento!$B:$D,3,FALSE)*Table1[[#This Row],[Qtde_insumo]],"")</f>
        <v>60</v>
      </c>
      <c r="M4157" s="18">
        <f>IF(Table1[[#This Row],[Ordem_insumos]]&lt;&gt;0,VLOOKUP(Table1[[#This Row],[Codigo_servico]],Preencher_Orcamento!$B:$D,3,FALSE)*Table1[[#This Row],[Subtotal_insumo]],"")</f>
        <v>150.40199999999999</v>
      </c>
    </row>
    <row r="4158" spans="1:13" x14ac:dyDescent="0.25">
      <c r="A4158" s="6">
        <v>90760</v>
      </c>
      <c r="B4158" s="126">
        <v>5</v>
      </c>
      <c r="C4158" s="133"/>
      <c r="D4158" s="134">
        <v>2041</v>
      </c>
      <c r="E4158" s="7" t="s">
        <v>2192</v>
      </c>
      <c r="F4158" s="8" t="s">
        <v>2140</v>
      </c>
      <c r="G4158" s="18">
        <f>IFERROR(VLOOKUP(Table1[[#This Row],[Codigo_insumo]],BD_Insumos!$B:$E,4),"")</f>
        <v>18.820516146129485</v>
      </c>
      <c r="H4158" s="140">
        <v>2</v>
      </c>
      <c r="I4158" s="9"/>
      <c r="J4158" s="23">
        <f t="shared" si="64"/>
        <v>37.64103229225897</v>
      </c>
      <c r="K4158" s="22" t="str">
        <f>IF(I4158&lt;&gt;"",SUMIF(Table1[Codigo_servico],A4158,Table1[Subtotal_insumo]),"")</f>
        <v/>
      </c>
      <c r="L4158" s="18">
        <f>IF(Table1[[#This Row],[Ordem_insumos]]&lt;&gt;0,VLOOKUP(Table1[[#This Row],[Codigo_servico]],Preencher_Orcamento!$B:$D,3,FALSE)*Table1[[#This Row],[Qtde_insumo]],"")</f>
        <v>40</v>
      </c>
      <c r="M4158" s="18">
        <f>IF(Table1[[#This Row],[Ordem_insumos]]&lt;&gt;0,VLOOKUP(Table1[[#This Row],[Codigo_servico]],Preencher_Orcamento!$B:$D,3,FALSE)*Table1[[#This Row],[Subtotal_insumo]],"")</f>
        <v>752.82064584517934</v>
      </c>
    </row>
    <row r="4159" spans="1:13" x14ac:dyDescent="0.25">
      <c r="A4159" s="6">
        <v>90760</v>
      </c>
      <c r="B4159" s="126">
        <v>6</v>
      </c>
      <c r="C4159" s="133"/>
      <c r="D4159" s="134">
        <v>55210</v>
      </c>
      <c r="E4159" s="7" t="s">
        <v>1344</v>
      </c>
      <c r="F4159" s="8" t="s">
        <v>457</v>
      </c>
      <c r="G4159" s="18">
        <f>IFERROR(VLOOKUP(Table1[[#This Row],[Codigo_insumo]],BD_Insumos!$B:$E,4),"")</f>
        <v>1.6540999999999999</v>
      </c>
      <c r="H4159" s="140">
        <v>1</v>
      </c>
      <c r="I4159" s="9"/>
      <c r="J4159" s="23">
        <f t="shared" si="64"/>
        <v>1.6540999999999999</v>
      </c>
      <c r="K4159" s="22" t="str">
        <f>IF(I4159&lt;&gt;"",SUMIF(Table1[Codigo_servico],A4159,Table1[Subtotal_insumo]),"")</f>
        <v/>
      </c>
      <c r="L4159" s="18">
        <f>IF(Table1[[#This Row],[Ordem_insumos]]&lt;&gt;0,VLOOKUP(Table1[[#This Row],[Codigo_servico]],Preencher_Orcamento!$B:$D,3,FALSE)*Table1[[#This Row],[Qtde_insumo]],"")</f>
        <v>20</v>
      </c>
      <c r="M4159" s="18">
        <f>IF(Table1[[#This Row],[Ordem_insumos]]&lt;&gt;0,VLOOKUP(Table1[[#This Row],[Codigo_servico]],Preencher_Orcamento!$B:$D,3,FALSE)*Table1[[#This Row],[Subtotal_insumo]],"")</f>
        <v>33.082000000000001</v>
      </c>
    </row>
    <row r="4160" spans="1:13" ht="39" x14ac:dyDescent="0.25">
      <c r="A4160" s="6">
        <v>90760</v>
      </c>
      <c r="B4160" s="126">
        <v>7</v>
      </c>
      <c r="C4160" s="133"/>
      <c r="D4160" s="134">
        <v>55255</v>
      </c>
      <c r="E4160" s="7" t="s">
        <v>1359</v>
      </c>
      <c r="F4160" s="8" t="s">
        <v>457</v>
      </c>
      <c r="G4160" s="18">
        <f>IFERROR(VLOOKUP(Table1[[#This Row],[Codigo_insumo]],BD_Insumos!$B:$E,4),"")</f>
        <v>5.8291000000000004</v>
      </c>
      <c r="H4160" s="140">
        <v>1</v>
      </c>
      <c r="I4160" s="9"/>
      <c r="J4160" s="23">
        <f t="shared" si="64"/>
        <v>5.8291000000000004</v>
      </c>
      <c r="K4160" s="22" t="str">
        <f>IF(I4160&lt;&gt;"",SUMIF(Table1[Codigo_servico],A4160,Table1[Subtotal_insumo]),"")</f>
        <v/>
      </c>
      <c r="L4160" s="18">
        <f>IF(Table1[[#This Row],[Ordem_insumos]]&lt;&gt;0,VLOOKUP(Table1[[#This Row],[Codigo_servico]],Preencher_Orcamento!$B:$D,3,FALSE)*Table1[[#This Row],[Qtde_insumo]],"")</f>
        <v>20</v>
      </c>
      <c r="M4160" s="18">
        <f>IF(Table1[[#This Row],[Ordem_insumos]]&lt;&gt;0,VLOOKUP(Table1[[#This Row],[Codigo_servico]],Preencher_Orcamento!$B:$D,3,FALSE)*Table1[[#This Row],[Subtotal_insumo]],"")</f>
        <v>116.58200000000001</v>
      </c>
    </row>
    <row r="4161" spans="1:13" x14ac:dyDescent="0.25">
      <c r="A4161" s="3">
        <v>90761</v>
      </c>
      <c r="B4161" s="125">
        <v>0</v>
      </c>
      <c r="C4161" s="131" t="s">
        <v>3187</v>
      </c>
      <c r="D4161" s="132"/>
      <c r="E4161" s="4"/>
      <c r="F4161" s="4"/>
      <c r="G4161" s="17" t="str">
        <f>IFERROR(VLOOKUP(Table1[[#This Row],[Codigo_insumo]],BD_Insumos!$B:$E,4),"")</f>
        <v/>
      </c>
      <c r="H4161" s="139"/>
      <c r="I4161" s="5" t="s">
        <v>457</v>
      </c>
      <c r="J4161" s="20" t="str">
        <f t="shared" si="64"/>
        <v/>
      </c>
      <c r="K4161" s="21">
        <f>IF(I4161&lt;&gt;"",SUMIF(Table1[Codigo_servico],A4161,Table1[Subtotal_insumo]),"")</f>
        <v>137.9783513546796</v>
      </c>
      <c r="L4161" s="17" t="str">
        <f>IF(Table1[[#This Row],[Ordem_insumos]]&lt;&gt;0,VLOOKUP(Table1[[#This Row],[Codigo_servico]],Preencher_Orcamento!$B:$D,3,FALSE)*Table1[[#This Row],[Qtde_insumo]],"")</f>
        <v/>
      </c>
      <c r="M4161" s="17" t="str">
        <f>IF(Table1[[#This Row],[Ordem_insumos]]&lt;&gt;0,VLOOKUP(Table1[[#This Row],[Codigo_servico]],Preencher_Orcamento!$B:$D,3,FALSE)*Table1[[#This Row],[Subtotal_insumo]],"")</f>
        <v/>
      </c>
    </row>
    <row r="4162" spans="1:13" ht="26.25" x14ac:dyDescent="0.25">
      <c r="A4162" s="6">
        <v>90761</v>
      </c>
      <c r="B4162" s="126">
        <v>1</v>
      </c>
      <c r="C4162" s="133"/>
      <c r="D4162" s="134">
        <v>54863</v>
      </c>
      <c r="E4162" s="7" t="s">
        <v>1279</v>
      </c>
      <c r="F4162" s="8" t="s">
        <v>457</v>
      </c>
      <c r="G4162" s="16">
        <f>IFERROR(VLOOKUP(Table1[[#This Row],[Codigo_insumo]],BD_Insumos!$B:$E,4),"")</f>
        <v>12.6334</v>
      </c>
      <c r="H4162" s="140">
        <v>1</v>
      </c>
      <c r="I4162" s="9"/>
      <c r="J4162" s="22">
        <f t="shared" ref="J4162:J4225" si="65">IF(I4162="",G4162*H4162,"")</f>
        <v>12.6334</v>
      </c>
      <c r="K4162" s="22" t="str">
        <f>IF(I4162&lt;&gt;"",SUMIF(Table1[Codigo_servico],A4162,Table1[Subtotal_insumo]),"")</f>
        <v/>
      </c>
      <c r="L4162" s="16">
        <f>IF(Table1[[#This Row],[Ordem_insumos]]&lt;&gt;0,VLOOKUP(Table1[[#This Row],[Codigo_servico]],Preencher_Orcamento!$B:$D,3,FALSE)*Table1[[#This Row],[Qtde_insumo]],"")</f>
        <v>10</v>
      </c>
      <c r="M4162" s="16">
        <f>IF(Table1[[#This Row],[Ordem_insumos]]&lt;&gt;0,VLOOKUP(Table1[[#This Row],[Codigo_servico]],Preencher_Orcamento!$B:$D,3,FALSE)*Table1[[#This Row],[Subtotal_insumo]],"")</f>
        <v>126.334</v>
      </c>
    </row>
    <row r="4163" spans="1:13" x14ac:dyDescent="0.25">
      <c r="A4163" s="6">
        <v>90761</v>
      </c>
      <c r="B4163" s="126">
        <v>2</v>
      </c>
      <c r="C4163" s="133"/>
      <c r="D4163" s="134">
        <v>2041</v>
      </c>
      <c r="E4163" s="7" t="s">
        <v>2192</v>
      </c>
      <c r="F4163" s="8" t="s">
        <v>2140</v>
      </c>
      <c r="G4163" s="16">
        <f>IFERROR(VLOOKUP(Table1[[#This Row],[Codigo_insumo]],BD_Insumos!$B:$E,4),"")</f>
        <v>18.820516146129485</v>
      </c>
      <c r="H4163" s="140">
        <v>3</v>
      </c>
      <c r="I4163" s="9"/>
      <c r="J4163" s="22">
        <f t="shared" si="65"/>
        <v>56.461548438388455</v>
      </c>
      <c r="K4163" s="22" t="str">
        <f>IF(I4163&lt;&gt;"",SUMIF(Table1[Codigo_servico],A4163,Table1[Subtotal_insumo]),"")</f>
        <v/>
      </c>
      <c r="L4163" s="16">
        <f>IF(Table1[[#This Row],[Ordem_insumos]]&lt;&gt;0,VLOOKUP(Table1[[#This Row],[Codigo_servico]],Preencher_Orcamento!$B:$D,3,FALSE)*Table1[[#This Row],[Qtde_insumo]],"")</f>
        <v>30</v>
      </c>
      <c r="M4163" s="16">
        <f>IF(Table1[[#This Row],[Ordem_insumos]]&lt;&gt;0,VLOOKUP(Table1[[#This Row],[Codigo_servico]],Preencher_Orcamento!$B:$D,3,FALSE)*Table1[[#This Row],[Subtotal_insumo]],"")</f>
        <v>564.61548438388456</v>
      </c>
    </row>
    <row r="4164" spans="1:13" ht="39" x14ac:dyDescent="0.25">
      <c r="A4164" s="6">
        <v>90761</v>
      </c>
      <c r="B4164" s="126">
        <v>3</v>
      </c>
      <c r="C4164" s="133"/>
      <c r="D4164" s="134">
        <v>51631</v>
      </c>
      <c r="E4164" s="7" t="s">
        <v>1035</v>
      </c>
      <c r="F4164" s="8" t="s">
        <v>5</v>
      </c>
      <c r="G4164" s="18">
        <f>IFERROR(VLOOKUP(Table1[[#This Row],[Codigo_insumo]],BD_Insumos!$B:$E,4),"")</f>
        <v>5.3437000000000001</v>
      </c>
      <c r="H4164" s="140">
        <v>3</v>
      </c>
      <c r="I4164" s="9"/>
      <c r="J4164" s="23">
        <f t="shared" si="65"/>
        <v>16.031100000000002</v>
      </c>
      <c r="K4164" s="22" t="str">
        <f>IF(I4164&lt;&gt;"",SUMIF(Table1[Codigo_servico],A4164,Table1[Subtotal_insumo]),"")</f>
        <v/>
      </c>
      <c r="L4164" s="18">
        <f>IF(Table1[[#This Row],[Ordem_insumos]]&lt;&gt;0,VLOOKUP(Table1[[#This Row],[Codigo_servico]],Preencher_Orcamento!$B:$D,3,FALSE)*Table1[[#This Row],[Qtde_insumo]],"")</f>
        <v>30</v>
      </c>
      <c r="M4164" s="18">
        <f>IF(Table1[[#This Row],[Ordem_insumos]]&lt;&gt;0,VLOOKUP(Table1[[#This Row],[Codigo_servico]],Preencher_Orcamento!$B:$D,3,FALSE)*Table1[[#This Row],[Subtotal_insumo]],"")</f>
        <v>160.31100000000004</v>
      </c>
    </row>
    <row r="4165" spans="1:13" ht="39" x14ac:dyDescent="0.25">
      <c r="A4165" s="6">
        <v>90761</v>
      </c>
      <c r="B4165" s="126">
        <v>4</v>
      </c>
      <c r="C4165" s="133"/>
      <c r="D4165" s="134">
        <v>55255</v>
      </c>
      <c r="E4165" s="7" t="s">
        <v>1359</v>
      </c>
      <c r="F4165" s="8" t="s">
        <v>457</v>
      </c>
      <c r="G4165" s="18">
        <f>IFERROR(VLOOKUP(Table1[[#This Row],[Codigo_insumo]],BD_Insumos!$B:$E,4),"")</f>
        <v>5.8291000000000004</v>
      </c>
      <c r="H4165" s="140">
        <v>1</v>
      </c>
      <c r="I4165" s="9"/>
      <c r="J4165" s="23">
        <f t="shared" si="65"/>
        <v>5.8291000000000004</v>
      </c>
      <c r="K4165" s="22" t="str">
        <f>IF(I4165&lt;&gt;"",SUMIF(Table1[Codigo_servico],A4165,Table1[Subtotal_insumo]),"")</f>
        <v/>
      </c>
      <c r="L4165" s="18">
        <f>IF(Table1[[#This Row],[Ordem_insumos]]&lt;&gt;0,VLOOKUP(Table1[[#This Row],[Codigo_servico]],Preencher_Orcamento!$B:$D,3,FALSE)*Table1[[#This Row],[Qtde_insumo]],"")</f>
        <v>10</v>
      </c>
      <c r="M4165" s="18">
        <f>IF(Table1[[#This Row],[Ordem_insumos]]&lt;&gt;0,VLOOKUP(Table1[[#This Row],[Codigo_servico]],Preencher_Orcamento!$B:$D,3,FALSE)*Table1[[#This Row],[Subtotal_insumo]],"")</f>
        <v>58.291000000000004</v>
      </c>
    </row>
    <row r="4166" spans="1:13" x14ac:dyDescent="0.25">
      <c r="A4166" s="6">
        <v>90761</v>
      </c>
      <c r="B4166" s="126">
        <v>5</v>
      </c>
      <c r="C4166" s="133"/>
      <c r="D4166" s="134">
        <v>2044</v>
      </c>
      <c r="E4166" s="7" t="s">
        <v>2193</v>
      </c>
      <c r="F4166" s="8" t="s">
        <v>2140</v>
      </c>
      <c r="G4166" s="18">
        <f>IFERROR(VLOOKUP(Table1[[#This Row],[Codigo_insumo]],BD_Insumos!$B:$E,4),"")</f>
        <v>13.596734305430379</v>
      </c>
      <c r="H4166" s="140">
        <v>3</v>
      </c>
      <c r="I4166" s="9"/>
      <c r="J4166" s="23">
        <f t="shared" si="65"/>
        <v>40.790202916291136</v>
      </c>
      <c r="K4166" s="22" t="str">
        <f>IF(I4166&lt;&gt;"",SUMIF(Table1[Codigo_servico],A4166,Table1[Subtotal_insumo]),"")</f>
        <v/>
      </c>
      <c r="L4166" s="18">
        <f>IF(Table1[[#This Row],[Ordem_insumos]]&lt;&gt;0,VLOOKUP(Table1[[#This Row],[Codigo_servico]],Preencher_Orcamento!$B:$D,3,FALSE)*Table1[[#This Row],[Qtde_insumo]],"")</f>
        <v>30</v>
      </c>
      <c r="M4166" s="18">
        <f>IF(Table1[[#This Row],[Ordem_insumos]]&lt;&gt;0,VLOOKUP(Table1[[#This Row],[Codigo_servico]],Preencher_Orcamento!$B:$D,3,FALSE)*Table1[[#This Row],[Subtotal_insumo]],"")</f>
        <v>407.90202916291139</v>
      </c>
    </row>
    <row r="4167" spans="1:13" ht="26.25" x14ac:dyDescent="0.25">
      <c r="A4167" s="6">
        <v>90761</v>
      </c>
      <c r="B4167" s="126">
        <v>6</v>
      </c>
      <c r="C4167" s="133"/>
      <c r="D4167" s="134">
        <v>58422</v>
      </c>
      <c r="E4167" s="7" t="s">
        <v>1570</v>
      </c>
      <c r="F4167" s="8" t="s">
        <v>457</v>
      </c>
      <c r="G4167" s="18">
        <f>IFERROR(VLOOKUP(Table1[[#This Row],[Codigo_insumo]],BD_Insumos!$B:$E,4),"")</f>
        <v>0.4501</v>
      </c>
      <c r="H4167" s="140">
        <v>2</v>
      </c>
      <c r="I4167" s="9"/>
      <c r="J4167" s="23">
        <f t="shared" si="65"/>
        <v>0.9002</v>
      </c>
      <c r="K4167" s="22" t="str">
        <f>IF(I4167&lt;&gt;"",SUMIF(Table1[Codigo_servico],A4167,Table1[Subtotal_insumo]),"")</f>
        <v/>
      </c>
      <c r="L4167" s="18">
        <f>IF(Table1[[#This Row],[Ordem_insumos]]&lt;&gt;0,VLOOKUP(Table1[[#This Row],[Codigo_servico]],Preencher_Orcamento!$B:$D,3,FALSE)*Table1[[#This Row],[Qtde_insumo]],"")</f>
        <v>20</v>
      </c>
      <c r="M4167" s="18">
        <f>IF(Table1[[#This Row],[Ordem_insumos]]&lt;&gt;0,VLOOKUP(Table1[[#This Row],[Codigo_servico]],Preencher_Orcamento!$B:$D,3,FALSE)*Table1[[#This Row],[Subtotal_insumo]],"")</f>
        <v>9.0020000000000007</v>
      </c>
    </row>
    <row r="4168" spans="1:13" ht="26.25" x14ac:dyDescent="0.25">
      <c r="A4168" s="6">
        <v>90761</v>
      </c>
      <c r="B4168" s="126">
        <v>7</v>
      </c>
      <c r="C4168" s="133"/>
      <c r="D4168" s="134">
        <v>52865</v>
      </c>
      <c r="E4168" s="7" t="s">
        <v>1118</v>
      </c>
      <c r="F4168" s="8" t="s">
        <v>5</v>
      </c>
      <c r="G4168" s="18">
        <f>IFERROR(VLOOKUP(Table1[[#This Row],[Codigo_insumo]],BD_Insumos!$B:$E,4),"")</f>
        <v>0.88880000000000003</v>
      </c>
      <c r="H4168" s="140">
        <v>6</v>
      </c>
      <c r="I4168" s="9"/>
      <c r="J4168" s="23">
        <f t="shared" si="65"/>
        <v>5.3328000000000007</v>
      </c>
      <c r="K4168" s="22" t="str">
        <f>IF(I4168&lt;&gt;"",SUMIF(Table1[Codigo_servico],A4168,Table1[Subtotal_insumo]),"")</f>
        <v/>
      </c>
      <c r="L4168" s="18">
        <f>IF(Table1[[#This Row],[Ordem_insumos]]&lt;&gt;0,VLOOKUP(Table1[[#This Row],[Codigo_servico]],Preencher_Orcamento!$B:$D,3,FALSE)*Table1[[#This Row],[Qtde_insumo]],"")</f>
        <v>60</v>
      </c>
      <c r="M4168" s="18">
        <f>IF(Table1[[#This Row],[Ordem_insumos]]&lt;&gt;0,VLOOKUP(Table1[[#This Row],[Codigo_servico]],Preencher_Orcamento!$B:$D,3,FALSE)*Table1[[#This Row],[Subtotal_insumo]],"")</f>
        <v>53.328000000000003</v>
      </c>
    </row>
    <row r="4169" spans="1:13" x14ac:dyDescent="0.25">
      <c r="A4169" s="3">
        <v>90770</v>
      </c>
      <c r="B4169" s="125">
        <v>0</v>
      </c>
      <c r="C4169" s="131" t="s">
        <v>3188</v>
      </c>
      <c r="D4169" s="132"/>
      <c r="E4169" s="4"/>
      <c r="F4169" s="4"/>
      <c r="G4169" s="17" t="str">
        <f>IFERROR(VLOOKUP(Table1[[#This Row],[Codigo_insumo]],BD_Insumos!$B:$E,4),"")</f>
        <v/>
      </c>
      <c r="H4169" s="139"/>
      <c r="I4169" s="5" t="s">
        <v>457</v>
      </c>
      <c r="J4169" s="20" t="str">
        <f t="shared" si="65"/>
        <v/>
      </c>
      <c r="K4169" s="21">
        <f>IF(I4169&lt;&gt;"",SUMIF(Table1[Codigo_servico],A4169,Table1[Subtotal_insumo]),"")</f>
        <v>134.82822612889964</v>
      </c>
      <c r="L4169" s="17" t="str">
        <f>IF(Table1[[#This Row],[Ordem_insumos]]&lt;&gt;0,VLOOKUP(Table1[[#This Row],[Codigo_servico]],Preencher_Orcamento!$B:$D,3,FALSE)*Table1[[#This Row],[Qtde_insumo]],"")</f>
        <v/>
      </c>
      <c r="M4169" s="17" t="str">
        <f>IF(Table1[[#This Row],[Ordem_insumos]]&lt;&gt;0,VLOOKUP(Table1[[#This Row],[Codigo_servico]],Preencher_Orcamento!$B:$D,3,FALSE)*Table1[[#This Row],[Subtotal_insumo]],"")</f>
        <v/>
      </c>
    </row>
    <row r="4170" spans="1:13" x14ac:dyDescent="0.25">
      <c r="A4170" s="6">
        <v>90770</v>
      </c>
      <c r="B4170" s="126">
        <v>1</v>
      </c>
      <c r="C4170" s="133"/>
      <c r="D4170" s="134">
        <v>2044</v>
      </c>
      <c r="E4170" s="7" t="s">
        <v>2193</v>
      </c>
      <c r="F4170" s="8" t="s">
        <v>2140</v>
      </c>
      <c r="G4170" s="16">
        <f>IFERROR(VLOOKUP(Table1[[#This Row],[Codigo_insumo]],BD_Insumos!$B:$E,4),"")</f>
        <v>13.596734305430379</v>
      </c>
      <c r="H4170" s="140">
        <v>2.5</v>
      </c>
      <c r="I4170" s="9"/>
      <c r="J4170" s="22">
        <f t="shared" si="65"/>
        <v>33.991835763575949</v>
      </c>
      <c r="K4170" s="22" t="str">
        <f>IF(I4170&lt;&gt;"",SUMIF(Table1[Codigo_servico],A4170,Table1[Subtotal_insumo]),"")</f>
        <v/>
      </c>
      <c r="L4170" s="16">
        <f>IF(Table1[[#This Row],[Ordem_insumos]]&lt;&gt;0,VLOOKUP(Table1[[#This Row],[Codigo_servico]],Preencher_Orcamento!$B:$D,3,FALSE)*Table1[[#This Row],[Qtde_insumo]],"")</f>
        <v>0</v>
      </c>
      <c r="M4170" s="16">
        <f>IF(Table1[[#This Row],[Ordem_insumos]]&lt;&gt;0,VLOOKUP(Table1[[#This Row],[Codigo_servico]],Preencher_Orcamento!$B:$D,3,FALSE)*Table1[[#This Row],[Subtotal_insumo]],"")</f>
        <v>0</v>
      </c>
    </row>
    <row r="4171" spans="1:13" ht="26.25" x14ac:dyDescent="0.25">
      <c r="A4171" s="6">
        <v>90770</v>
      </c>
      <c r="B4171" s="126">
        <v>2</v>
      </c>
      <c r="C4171" s="133"/>
      <c r="D4171" s="134">
        <v>55250</v>
      </c>
      <c r="E4171" s="7" t="s">
        <v>1354</v>
      </c>
      <c r="F4171" s="8" t="s">
        <v>457</v>
      </c>
      <c r="G4171" s="16">
        <f>IFERROR(VLOOKUP(Table1[[#This Row],[Codigo_insumo]],BD_Insumos!$B:$E,4),"")</f>
        <v>25.299900000000001</v>
      </c>
      <c r="H4171" s="140">
        <v>1</v>
      </c>
      <c r="I4171" s="9"/>
      <c r="J4171" s="22">
        <f t="shared" si="65"/>
        <v>25.299900000000001</v>
      </c>
      <c r="K4171" s="22" t="str">
        <f>IF(I4171&lt;&gt;"",SUMIF(Table1[Codigo_servico],A4171,Table1[Subtotal_insumo]),"")</f>
        <v/>
      </c>
      <c r="L4171" s="16">
        <f>IF(Table1[[#This Row],[Ordem_insumos]]&lt;&gt;0,VLOOKUP(Table1[[#This Row],[Codigo_servico]],Preencher_Orcamento!$B:$D,3,FALSE)*Table1[[#This Row],[Qtde_insumo]],"")</f>
        <v>0</v>
      </c>
      <c r="M4171" s="16">
        <f>IF(Table1[[#This Row],[Ordem_insumos]]&lt;&gt;0,VLOOKUP(Table1[[#This Row],[Codigo_servico]],Preencher_Orcamento!$B:$D,3,FALSE)*Table1[[#This Row],[Subtotal_insumo]],"")</f>
        <v>0</v>
      </c>
    </row>
    <row r="4172" spans="1:13" x14ac:dyDescent="0.25">
      <c r="A4172" s="6">
        <v>90770</v>
      </c>
      <c r="B4172" s="126">
        <v>3</v>
      </c>
      <c r="C4172" s="133"/>
      <c r="D4172" s="134">
        <v>2041</v>
      </c>
      <c r="E4172" s="7" t="s">
        <v>2192</v>
      </c>
      <c r="F4172" s="8" t="s">
        <v>2140</v>
      </c>
      <c r="G4172" s="18">
        <f>IFERROR(VLOOKUP(Table1[[#This Row],[Codigo_insumo]],BD_Insumos!$B:$E,4),"")</f>
        <v>18.820516146129485</v>
      </c>
      <c r="H4172" s="140">
        <v>2.5</v>
      </c>
      <c r="I4172" s="9"/>
      <c r="J4172" s="23">
        <f t="shared" si="65"/>
        <v>47.051290365323709</v>
      </c>
      <c r="K4172" s="22" t="str">
        <f>IF(I4172&lt;&gt;"",SUMIF(Table1[Codigo_servico],A4172,Table1[Subtotal_insumo]),"")</f>
        <v/>
      </c>
      <c r="L4172" s="18">
        <f>IF(Table1[[#This Row],[Ordem_insumos]]&lt;&gt;0,VLOOKUP(Table1[[#This Row],[Codigo_servico]],Preencher_Orcamento!$B:$D,3,FALSE)*Table1[[#This Row],[Qtde_insumo]],"")</f>
        <v>0</v>
      </c>
      <c r="M4172" s="18">
        <f>IF(Table1[[#This Row],[Ordem_insumos]]&lt;&gt;0,VLOOKUP(Table1[[#This Row],[Codigo_servico]],Preencher_Orcamento!$B:$D,3,FALSE)*Table1[[#This Row],[Subtotal_insumo]],"")</f>
        <v>0</v>
      </c>
    </row>
    <row r="4173" spans="1:13" ht="26.25" x14ac:dyDescent="0.25">
      <c r="A4173" s="6">
        <v>90770</v>
      </c>
      <c r="B4173" s="126">
        <v>4</v>
      </c>
      <c r="C4173" s="133"/>
      <c r="D4173" s="134">
        <v>52865</v>
      </c>
      <c r="E4173" s="7" t="s">
        <v>1118</v>
      </c>
      <c r="F4173" s="8" t="s">
        <v>5</v>
      </c>
      <c r="G4173" s="18">
        <f>IFERROR(VLOOKUP(Table1[[#This Row],[Codigo_insumo]],BD_Insumos!$B:$E,4),"")</f>
        <v>0.88880000000000003</v>
      </c>
      <c r="H4173" s="140">
        <v>8</v>
      </c>
      <c r="I4173" s="9"/>
      <c r="J4173" s="23">
        <f t="shared" si="65"/>
        <v>7.1104000000000003</v>
      </c>
      <c r="K4173" s="22" t="str">
        <f>IF(I4173&lt;&gt;"",SUMIF(Table1[Codigo_servico],A4173,Table1[Subtotal_insumo]),"")</f>
        <v/>
      </c>
      <c r="L4173" s="18">
        <f>IF(Table1[[#This Row],[Ordem_insumos]]&lt;&gt;0,VLOOKUP(Table1[[#This Row],[Codigo_servico]],Preencher_Orcamento!$B:$D,3,FALSE)*Table1[[#This Row],[Qtde_insumo]],"")</f>
        <v>0</v>
      </c>
      <c r="M4173" s="18">
        <f>IF(Table1[[#This Row],[Ordem_insumos]]&lt;&gt;0,VLOOKUP(Table1[[#This Row],[Codigo_servico]],Preencher_Orcamento!$B:$D,3,FALSE)*Table1[[#This Row],[Subtotal_insumo]],"")</f>
        <v>0</v>
      </c>
    </row>
    <row r="4174" spans="1:13" ht="39" x14ac:dyDescent="0.25">
      <c r="A4174" s="6">
        <v>90770</v>
      </c>
      <c r="B4174" s="126">
        <v>5</v>
      </c>
      <c r="C4174" s="133"/>
      <c r="D4174" s="134">
        <v>51631</v>
      </c>
      <c r="E4174" s="7" t="s">
        <v>1035</v>
      </c>
      <c r="F4174" s="8" t="s">
        <v>5</v>
      </c>
      <c r="G4174" s="18">
        <f>IFERROR(VLOOKUP(Table1[[#This Row],[Codigo_insumo]],BD_Insumos!$B:$E,4),"")</f>
        <v>5.3437000000000001</v>
      </c>
      <c r="H4174" s="140">
        <v>4</v>
      </c>
      <c r="I4174" s="9"/>
      <c r="J4174" s="23">
        <f t="shared" si="65"/>
        <v>21.3748</v>
      </c>
      <c r="K4174" s="22" t="str">
        <f>IF(I4174&lt;&gt;"",SUMIF(Table1[Codigo_servico],A4174,Table1[Subtotal_insumo]),"")</f>
        <v/>
      </c>
      <c r="L4174" s="18">
        <f>IF(Table1[[#This Row],[Ordem_insumos]]&lt;&gt;0,VLOOKUP(Table1[[#This Row],[Codigo_servico]],Preencher_Orcamento!$B:$D,3,FALSE)*Table1[[#This Row],[Qtde_insumo]],"")</f>
        <v>0</v>
      </c>
      <c r="M4174" s="18">
        <f>IF(Table1[[#This Row],[Ordem_insumos]]&lt;&gt;0,VLOOKUP(Table1[[#This Row],[Codigo_servico]],Preencher_Orcamento!$B:$D,3,FALSE)*Table1[[#This Row],[Subtotal_insumo]],"")</f>
        <v>0</v>
      </c>
    </row>
    <row r="4175" spans="1:13" x14ac:dyDescent="0.25">
      <c r="A4175" s="3">
        <v>90775</v>
      </c>
      <c r="B4175" s="125">
        <v>0</v>
      </c>
      <c r="C4175" s="131" t="s">
        <v>3189</v>
      </c>
      <c r="D4175" s="132"/>
      <c r="E4175" s="4"/>
      <c r="F4175" s="4"/>
      <c r="G4175" s="17" t="str">
        <f>IFERROR(VLOOKUP(Table1[[#This Row],[Codigo_insumo]],BD_Insumos!$B:$E,4),"")</f>
        <v/>
      </c>
      <c r="H4175" s="139"/>
      <c r="I4175" s="5" t="s">
        <v>457</v>
      </c>
      <c r="J4175" s="20" t="str">
        <f t="shared" si="65"/>
        <v/>
      </c>
      <c r="K4175" s="21">
        <f>IF(I4175&lt;&gt;"",SUMIF(Table1[Codigo_servico],A4175,Table1[Subtotal_insumo]),"")</f>
        <v>147.53907658045952</v>
      </c>
      <c r="L4175" s="17" t="str">
        <f>IF(Table1[[#This Row],[Ordem_insumos]]&lt;&gt;0,VLOOKUP(Table1[[#This Row],[Codigo_servico]],Preencher_Orcamento!$B:$D,3,FALSE)*Table1[[#This Row],[Qtde_insumo]],"")</f>
        <v/>
      </c>
      <c r="M4175" s="17" t="str">
        <f>IF(Table1[[#This Row],[Ordem_insumos]]&lt;&gt;0,VLOOKUP(Table1[[#This Row],[Codigo_servico]],Preencher_Orcamento!$B:$D,3,FALSE)*Table1[[#This Row],[Subtotal_insumo]],"")</f>
        <v/>
      </c>
    </row>
    <row r="4176" spans="1:13" x14ac:dyDescent="0.25">
      <c r="A4176" s="6">
        <v>90775</v>
      </c>
      <c r="B4176" s="126">
        <v>1</v>
      </c>
      <c r="C4176" s="133"/>
      <c r="D4176" s="134">
        <v>2044</v>
      </c>
      <c r="E4176" s="7" t="s">
        <v>2193</v>
      </c>
      <c r="F4176" s="8" t="s">
        <v>2140</v>
      </c>
      <c r="G4176" s="16">
        <f>IFERROR(VLOOKUP(Table1[[#This Row],[Codigo_insumo]],BD_Insumos!$B:$E,4),"")</f>
        <v>13.596734305430379</v>
      </c>
      <c r="H4176" s="140">
        <v>3.5</v>
      </c>
      <c r="I4176" s="9"/>
      <c r="J4176" s="22">
        <f t="shared" si="65"/>
        <v>47.58857006900633</v>
      </c>
      <c r="K4176" s="22" t="str">
        <f>IF(I4176&lt;&gt;"",SUMIF(Table1[Codigo_servico],A4176,Table1[Subtotal_insumo]),"")</f>
        <v/>
      </c>
      <c r="L4176" s="16">
        <f>IF(Table1[[#This Row],[Ordem_insumos]]&lt;&gt;0,VLOOKUP(Table1[[#This Row],[Codigo_servico]],Preencher_Orcamento!$B:$D,3,FALSE)*Table1[[#This Row],[Qtde_insumo]],"")</f>
        <v>0</v>
      </c>
      <c r="M4176" s="16">
        <f>IF(Table1[[#This Row],[Ordem_insumos]]&lt;&gt;0,VLOOKUP(Table1[[#This Row],[Codigo_servico]],Preencher_Orcamento!$B:$D,3,FALSE)*Table1[[#This Row],[Subtotal_insumo]],"")</f>
        <v>0</v>
      </c>
    </row>
    <row r="4177" spans="1:13" ht="26.25" x14ac:dyDescent="0.25">
      <c r="A4177" s="6">
        <v>90775</v>
      </c>
      <c r="B4177" s="126">
        <v>2</v>
      </c>
      <c r="C4177" s="133"/>
      <c r="D4177" s="134">
        <v>52431</v>
      </c>
      <c r="E4177" s="7" t="s">
        <v>1067</v>
      </c>
      <c r="F4177" s="8" t="s">
        <v>5</v>
      </c>
      <c r="G4177" s="16">
        <f>IFERROR(VLOOKUP(Table1[[#This Row],[Codigo_insumo]],BD_Insumos!$B:$E,4),"")</f>
        <v>2.5066999999999999</v>
      </c>
      <c r="H4177" s="140">
        <v>10</v>
      </c>
      <c r="I4177" s="9"/>
      <c r="J4177" s="22">
        <f t="shared" si="65"/>
        <v>25.067</v>
      </c>
      <c r="K4177" s="22" t="str">
        <f>IF(I4177&lt;&gt;"",SUMIF(Table1[Codigo_servico],A4177,Table1[Subtotal_insumo]),"")</f>
        <v/>
      </c>
      <c r="L4177" s="16">
        <f>IF(Table1[[#This Row],[Ordem_insumos]]&lt;&gt;0,VLOOKUP(Table1[[#This Row],[Codigo_servico]],Preencher_Orcamento!$B:$D,3,FALSE)*Table1[[#This Row],[Qtde_insumo]],"")</f>
        <v>0</v>
      </c>
      <c r="M4177" s="16">
        <f>IF(Table1[[#This Row],[Ordem_insumos]]&lt;&gt;0,VLOOKUP(Table1[[#This Row],[Codigo_servico]],Preencher_Orcamento!$B:$D,3,FALSE)*Table1[[#This Row],[Subtotal_insumo]],"")</f>
        <v>0</v>
      </c>
    </row>
    <row r="4178" spans="1:13" x14ac:dyDescent="0.25">
      <c r="A4178" s="6">
        <v>90775</v>
      </c>
      <c r="B4178" s="126">
        <v>3</v>
      </c>
      <c r="C4178" s="133"/>
      <c r="D4178" s="134">
        <v>55211</v>
      </c>
      <c r="E4178" s="7" t="s">
        <v>1345</v>
      </c>
      <c r="F4178" s="8" t="s">
        <v>457</v>
      </c>
      <c r="G4178" s="18">
        <f>IFERROR(VLOOKUP(Table1[[#This Row],[Codigo_insumo]],BD_Insumos!$B:$E,4),"")</f>
        <v>5.6426999999999996</v>
      </c>
      <c r="H4178" s="140">
        <v>1</v>
      </c>
      <c r="I4178" s="9"/>
      <c r="J4178" s="23">
        <f t="shared" si="65"/>
        <v>5.6426999999999996</v>
      </c>
      <c r="K4178" s="22" t="str">
        <f>IF(I4178&lt;&gt;"",SUMIF(Table1[Codigo_servico],A4178,Table1[Subtotal_insumo]),"")</f>
        <v/>
      </c>
      <c r="L4178" s="18">
        <f>IF(Table1[[#This Row],[Ordem_insumos]]&lt;&gt;0,VLOOKUP(Table1[[#This Row],[Codigo_servico]],Preencher_Orcamento!$B:$D,3,FALSE)*Table1[[#This Row],[Qtde_insumo]],"")</f>
        <v>0</v>
      </c>
      <c r="M4178" s="18">
        <f>IF(Table1[[#This Row],[Ordem_insumos]]&lt;&gt;0,VLOOKUP(Table1[[#This Row],[Codigo_servico]],Preencher_Orcamento!$B:$D,3,FALSE)*Table1[[#This Row],[Subtotal_insumo]],"")</f>
        <v>0</v>
      </c>
    </row>
    <row r="4179" spans="1:13" x14ac:dyDescent="0.25">
      <c r="A4179" s="6">
        <v>90775</v>
      </c>
      <c r="B4179" s="126">
        <v>4</v>
      </c>
      <c r="C4179" s="133"/>
      <c r="D4179" s="134">
        <v>2041</v>
      </c>
      <c r="E4179" s="7" t="s">
        <v>2192</v>
      </c>
      <c r="F4179" s="8" t="s">
        <v>2140</v>
      </c>
      <c r="G4179" s="18">
        <f>IFERROR(VLOOKUP(Table1[[#This Row],[Codigo_insumo]],BD_Insumos!$B:$E,4),"")</f>
        <v>18.820516146129485</v>
      </c>
      <c r="H4179" s="140">
        <v>3.5</v>
      </c>
      <c r="I4179" s="9"/>
      <c r="J4179" s="23">
        <f t="shared" si="65"/>
        <v>65.871806511453201</v>
      </c>
      <c r="K4179" s="22" t="str">
        <f>IF(I4179&lt;&gt;"",SUMIF(Table1[Codigo_servico],A4179,Table1[Subtotal_insumo]),"")</f>
        <v/>
      </c>
      <c r="L4179" s="18">
        <f>IF(Table1[[#This Row],[Ordem_insumos]]&lt;&gt;0,VLOOKUP(Table1[[#This Row],[Codigo_servico]],Preencher_Orcamento!$B:$D,3,FALSE)*Table1[[#This Row],[Qtde_insumo]],"")</f>
        <v>0</v>
      </c>
      <c r="M4179" s="18">
        <f>IF(Table1[[#This Row],[Ordem_insumos]]&lt;&gt;0,VLOOKUP(Table1[[#This Row],[Codigo_servico]],Preencher_Orcamento!$B:$D,3,FALSE)*Table1[[#This Row],[Subtotal_insumo]],"")</f>
        <v>0</v>
      </c>
    </row>
    <row r="4180" spans="1:13" x14ac:dyDescent="0.25">
      <c r="A4180" s="6">
        <v>90775</v>
      </c>
      <c r="B4180" s="126">
        <v>5</v>
      </c>
      <c r="C4180" s="133"/>
      <c r="D4180" s="134">
        <v>54812</v>
      </c>
      <c r="E4180" s="7" t="s">
        <v>1261</v>
      </c>
      <c r="F4180" s="8" t="s">
        <v>457</v>
      </c>
      <c r="G4180" s="18">
        <f>IFERROR(VLOOKUP(Table1[[#This Row],[Codigo_insumo]],BD_Insumos!$B:$E,4),"")</f>
        <v>3.3690000000000002</v>
      </c>
      <c r="H4180" s="140">
        <v>1</v>
      </c>
      <c r="I4180" s="9"/>
      <c r="J4180" s="23">
        <f t="shared" si="65"/>
        <v>3.3690000000000002</v>
      </c>
      <c r="K4180" s="22" t="str">
        <f>IF(I4180&lt;&gt;"",SUMIF(Table1[Codigo_servico],A4180,Table1[Subtotal_insumo]),"")</f>
        <v/>
      </c>
      <c r="L4180" s="18">
        <f>IF(Table1[[#This Row],[Ordem_insumos]]&lt;&gt;0,VLOOKUP(Table1[[#This Row],[Codigo_servico]],Preencher_Orcamento!$B:$D,3,FALSE)*Table1[[#This Row],[Qtde_insumo]],"")</f>
        <v>0</v>
      </c>
      <c r="M4180" s="18">
        <f>IF(Table1[[#This Row],[Ordem_insumos]]&lt;&gt;0,VLOOKUP(Table1[[#This Row],[Codigo_servico]],Preencher_Orcamento!$B:$D,3,FALSE)*Table1[[#This Row],[Subtotal_insumo]],"")</f>
        <v>0</v>
      </c>
    </row>
    <row r="4181" spans="1:13" x14ac:dyDescent="0.25">
      <c r="A4181" s="3">
        <v>90776</v>
      </c>
      <c r="B4181" s="125">
        <v>0</v>
      </c>
      <c r="C4181" s="131" t="s">
        <v>3190</v>
      </c>
      <c r="D4181" s="132"/>
      <c r="E4181" s="4"/>
      <c r="F4181" s="4"/>
      <c r="G4181" s="17" t="str">
        <f>IFERROR(VLOOKUP(Table1[[#This Row],[Codigo_insumo]],BD_Insumos!$B:$E,4),"")</f>
        <v/>
      </c>
      <c r="H4181" s="139"/>
      <c r="I4181" s="5" t="s">
        <v>457</v>
      </c>
      <c r="J4181" s="20" t="str">
        <f t="shared" si="65"/>
        <v/>
      </c>
      <c r="K4181" s="21">
        <f>IF(I4181&lt;&gt;"",SUMIF(Table1[Codigo_servico],A4181,Table1[Subtotal_insumo]),"")</f>
        <v>117.39687567733978</v>
      </c>
      <c r="L4181" s="17" t="str">
        <f>IF(Table1[[#This Row],[Ordem_insumos]]&lt;&gt;0,VLOOKUP(Table1[[#This Row],[Codigo_servico]],Preencher_Orcamento!$B:$D,3,FALSE)*Table1[[#This Row],[Qtde_insumo]],"")</f>
        <v/>
      </c>
      <c r="M4181" s="17" t="str">
        <f>IF(Table1[[#This Row],[Ordem_insumos]]&lt;&gt;0,VLOOKUP(Table1[[#This Row],[Codigo_servico]],Preencher_Orcamento!$B:$D,3,FALSE)*Table1[[#This Row],[Subtotal_insumo]],"")</f>
        <v/>
      </c>
    </row>
    <row r="4182" spans="1:13" x14ac:dyDescent="0.25">
      <c r="A4182" s="6">
        <v>90776</v>
      </c>
      <c r="B4182" s="126">
        <v>1</v>
      </c>
      <c r="C4182" s="133"/>
      <c r="D4182" s="134">
        <v>2044</v>
      </c>
      <c r="E4182" s="7" t="s">
        <v>2193</v>
      </c>
      <c r="F4182" s="8" t="s">
        <v>2140</v>
      </c>
      <c r="G4182" s="16">
        <f>IFERROR(VLOOKUP(Table1[[#This Row],[Codigo_insumo]],BD_Insumos!$B:$E,4),"")</f>
        <v>13.596734305430379</v>
      </c>
      <c r="H4182" s="140">
        <v>1.5</v>
      </c>
      <c r="I4182" s="9"/>
      <c r="J4182" s="22">
        <f t="shared" si="65"/>
        <v>20.395101458145568</v>
      </c>
      <c r="K4182" s="22" t="str">
        <f>IF(I4182&lt;&gt;"",SUMIF(Table1[Codigo_servico],A4182,Table1[Subtotal_insumo]),"")</f>
        <v/>
      </c>
      <c r="L4182" s="16">
        <f>IF(Table1[[#This Row],[Ordem_insumos]]&lt;&gt;0,VLOOKUP(Table1[[#This Row],[Codigo_servico]],Preencher_Orcamento!$B:$D,3,FALSE)*Table1[[#This Row],[Qtde_insumo]],"")</f>
        <v>0</v>
      </c>
      <c r="M4182" s="16">
        <f>IF(Table1[[#This Row],[Ordem_insumos]]&lt;&gt;0,VLOOKUP(Table1[[#This Row],[Codigo_servico]],Preencher_Orcamento!$B:$D,3,FALSE)*Table1[[#This Row],[Subtotal_insumo]],"")</f>
        <v>0</v>
      </c>
    </row>
    <row r="4183" spans="1:13" ht="39" x14ac:dyDescent="0.25">
      <c r="A4183" s="6">
        <v>90776</v>
      </c>
      <c r="B4183" s="126">
        <v>2</v>
      </c>
      <c r="C4183" s="133"/>
      <c r="D4183" s="134">
        <v>51631</v>
      </c>
      <c r="E4183" s="7" t="s">
        <v>1035</v>
      </c>
      <c r="F4183" s="8" t="s">
        <v>5</v>
      </c>
      <c r="G4183" s="16">
        <f>IFERROR(VLOOKUP(Table1[[#This Row],[Codigo_insumo]],BD_Insumos!$B:$E,4),"")</f>
        <v>5.3437000000000001</v>
      </c>
      <c r="H4183" s="140">
        <v>10</v>
      </c>
      <c r="I4183" s="9"/>
      <c r="J4183" s="22">
        <f t="shared" si="65"/>
        <v>53.436999999999998</v>
      </c>
      <c r="K4183" s="22" t="str">
        <f>IF(I4183&lt;&gt;"",SUMIF(Table1[Codigo_servico],A4183,Table1[Subtotal_insumo]),"")</f>
        <v/>
      </c>
      <c r="L4183" s="16">
        <f>IF(Table1[[#This Row],[Ordem_insumos]]&lt;&gt;0,VLOOKUP(Table1[[#This Row],[Codigo_servico]],Preencher_Orcamento!$B:$D,3,FALSE)*Table1[[#This Row],[Qtde_insumo]],"")</f>
        <v>0</v>
      </c>
      <c r="M4183" s="16">
        <f>IF(Table1[[#This Row],[Ordem_insumos]]&lt;&gt;0,VLOOKUP(Table1[[#This Row],[Codigo_servico]],Preencher_Orcamento!$B:$D,3,FALSE)*Table1[[#This Row],[Subtotal_insumo]],"")</f>
        <v>0</v>
      </c>
    </row>
    <row r="4184" spans="1:13" ht="26.25" x14ac:dyDescent="0.25">
      <c r="A4184" s="6">
        <v>90776</v>
      </c>
      <c r="B4184" s="126">
        <v>3</v>
      </c>
      <c r="C4184" s="133"/>
      <c r="D4184" s="134">
        <v>54863</v>
      </c>
      <c r="E4184" s="7" t="s">
        <v>1279</v>
      </c>
      <c r="F4184" s="8" t="s">
        <v>457</v>
      </c>
      <c r="G4184" s="18">
        <f>IFERROR(VLOOKUP(Table1[[#This Row],[Codigo_insumo]],BD_Insumos!$B:$E,4),"")</f>
        <v>12.6334</v>
      </c>
      <c r="H4184" s="140">
        <v>1</v>
      </c>
      <c r="I4184" s="9"/>
      <c r="J4184" s="23">
        <f t="shared" si="65"/>
        <v>12.6334</v>
      </c>
      <c r="K4184" s="22" t="str">
        <f>IF(I4184&lt;&gt;"",SUMIF(Table1[Codigo_servico],A4184,Table1[Subtotal_insumo]),"")</f>
        <v/>
      </c>
      <c r="L4184" s="18">
        <f>IF(Table1[[#This Row],[Ordem_insumos]]&lt;&gt;0,VLOOKUP(Table1[[#This Row],[Codigo_servico]],Preencher_Orcamento!$B:$D,3,FALSE)*Table1[[#This Row],[Qtde_insumo]],"")</f>
        <v>0</v>
      </c>
      <c r="M4184" s="18">
        <f>IF(Table1[[#This Row],[Ordem_insumos]]&lt;&gt;0,VLOOKUP(Table1[[#This Row],[Codigo_servico]],Preencher_Orcamento!$B:$D,3,FALSE)*Table1[[#This Row],[Subtotal_insumo]],"")</f>
        <v>0</v>
      </c>
    </row>
    <row r="4185" spans="1:13" ht="26.25" x14ac:dyDescent="0.25">
      <c r="A4185" s="6">
        <v>90776</v>
      </c>
      <c r="B4185" s="126">
        <v>4</v>
      </c>
      <c r="C4185" s="133"/>
      <c r="D4185" s="134">
        <v>58422</v>
      </c>
      <c r="E4185" s="7" t="s">
        <v>1570</v>
      </c>
      <c r="F4185" s="8" t="s">
        <v>457</v>
      </c>
      <c r="G4185" s="18">
        <f>IFERROR(VLOOKUP(Table1[[#This Row],[Codigo_insumo]],BD_Insumos!$B:$E,4),"")</f>
        <v>0.4501</v>
      </c>
      <c r="H4185" s="140">
        <v>6</v>
      </c>
      <c r="I4185" s="9"/>
      <c r="J4185" s="23">
        <f t="shared" si="65"/>
        <v>2.7006000000000001</v>
      </c>
      <c r="K4185" s="22" t="str">
        <f>IF(I4185&lt;&gt;"",SUMIF(Table1[Codigo_servico],A4185,Table1[Subtotal_insumo]),"")</f>
        <v/>
      </c>
      <c r="L4185" s="18">
        <f>IF(Table1[[#This Row],[Ordem_insumos]]&lt;&gt;0,VLOOKUP(Table1[[#This Row],[Codigo_servico]],Preencher_Orcamento!$B:$D,3,FALSE)*Table1[[#This Row],[Qtde_insumo]],"")</f>
        <v>0</v>
      </c>
      <c r="M4185" s="18">
        <f>IF(Table1[[#This Row],[Ordem_insumos]]&lt;&gt;0,VLOOKUP(Table1[[#This Row],[Codigo_servico]],Preencher_Orcamento!$B:$D,3,FALSE)*Table1[[#This Row],[Subtotal_insumo]],"")</f>
        <v>0</v>
      </c>
    </row>
    <row r="4186" spans="1:13" x14ac:dyDescent="0.25">
      <c r="A4186" s="6">
        <v>90776</v>
      </c>
      <c r="B4186" s="126">
        <v>5</v>
      </c>
      <c r="C4186" s="133"/>
      <c r="D4186" s="134">
        <v>2041</v>
      </c>
      <c r="E4186" s="7" t="s">
        <v>2192</v>
      </c>
      <c r="F4186" s="8" t="s">
        <v>2140</v>
      </c>
      <c r="G4186" s="18">
        <f>IFERROR(VLOOKUP(Table1[[#This Row],[Codigo_insumo]],BD_Insumos!$B:$E,4),"")</f>
        <v>18.820516146129485</v>
      </c>
      <c r="H4186" s="140">
        <v>1.5</v>
      </c>
      <c r="I4186" s="9"/>
      <c r="J4186" s="23">
        <f t="shared" si="65"/>
        <v>28.230774219194227</v>
      </c>
      <c r="K4186" s="22" t="str">
        <f>IF(I4186&lt;&gt;"",SUMIF(Table1[Codigo_servico],A4186,Table1[Subtotal_insumo]),"")</f>
        <v/>
      </c>
      <c r="L4186" s="18">
        <f>IF(Table1[[#This Row],[Ordem_insumos]]&lt;&gt;0,VLOOKUP(Table1[[#This Row],[Codigo_servico]],Preencher_Orcamento!$B:$D,3,FALSE)*Table1[[#This Row],[Qtde_insumo]],"")</f>
        <v>0</v>
      </c>
      <c r="M4186" s="18">
        <f>IF(Table1[[#This Row],[Ordem_insumos]]&lt;&gt;0,VLOOKUP(Table1[[#This Row],[Codigo_servico]],Preencher_Orcamento!$B:$D,3,FALSE)*Table1[[#This Row],[Subtotal_insumo]],"")</f>
        <v>0</v>
      </c>
    </row>
    <row r="4187" spans="1:13" x14ac:dyDescent="0.25">
      <c r="A4187" s="3">
        <v>90780</v>
      </c>
      <c r="B4187" s="125">
        <v>0</v>
      </c>
      <c r="C4187" s="131" t="s">
        <v>3191</v>
      </c>
      <c r="D4187" s="132"/>
      <c r="E4187" s="4"/>
      <c r="F4187" s="4"/>
      <c r="G4187" s="17" t="str">
        <f>IFERROR(VLOOKUP(Table1[[#This Row],[Codigo_insumo]],BD_Insumos!$B:$E,4),"")</f>
        <v/>
      </c>
      <c r="H4187" s="139"/>
      <c r="I4187" s="5" t="s">
        <v>457</v>
      </c>
      <c r="J4187" s="20" t="str">
        <f t="shared" si="65"/>
        <v/>
      </c>
      <c r="K4187" s="21">
        <f>IF(I4187&lt;&gt;"",SUMIF(Table1[Codigo_servico],A4187,Table1[Subtotal_insumo]),"")</f>
        <v>230.39935225779931</v>
      </c>
      <c r="L4187" s="17" t="str">
        <f>IF(Table1[[#This Row],[Ordem_insumos]]&lt;&gt;0,VLOOKUP(Table1[[#This Row],[Codigo_servico]],Preencher_Orcamento!$B:$D,3,FALSE)*Table1[[#This Row],[Qtde_insumo]],"")</f>
        <v/>
      </c>
      <c r="M4187" s="17" t="str">
        <f>IF(Table1[[#This Row],[Ordem_insumos]]&lt;&gt;0,VLOOKUP(Table1[[#This Row],[Codigo_servico]],Preencher_Orcamento!$B:$D,3,FALSE)*Table1[[#This Row],[Subtotal_insumo]],"")</f>
        <v/>
      </c>
    </row>
    <row r="4188" spans="1:13" ht="26.25" x14ac:dyDescent="0.25">
      <c r="A4188" s="6">
        <v>90780</v>
      </c>
      <c r="B4188" s="126">
        <v>1</v>
      </c>
      <c r="C4188" s="133"/>
      <c r="D4188" s="134">
        <v>52865</v>
      </c>
      <c r="E4188" s="7" t="s">
        <v>1118</v>
      </c>
      <c r="F4188" s="8" t="s">
        <v>5</v>
      </c>
      <c r="G4188" s="16">
        <f>IFERROR(VLOOKUP(Table1[[#This Row],[Codigo_insumo]],BD_Insumos!$B:$E,4),"")</f>
        <v>0.88880000000000003</v>
      </c>
      <c r="H4188" s="140">
        <v>40</v>
      </c>
      <c r="I4188" s="9"/>
      <c r="J4188" s="22">
        <f t="shared" si="65"/>
        <v>35.552</v>
      </c>
      <c r="K4188" s="22" t="str">
        <f>IF(I4188&lt;&gt;"",SUMIF(Table1[Codigo_servico],A4188,Table1[Subtotal_insumo]),"")</f>
        <v/>
      </c>
      <c r="L4188" s="16">
        <f>IF(Table1[[#This Row],[Ordem_insumos]]&lt;&gt;0,VLOOKUP(Table1[[#This Row],[Codigo_servico]],Preencher_Orcamento!$B:$D,3,FALSE)*Table1[[#This Row],[Qtde_insumo]],"")</f>
        <v>0</v>
      </c>
      <c r="M4188" s="16">
        <f>IF(Table1[[#This Row],[Ordem_insumos]]&lt;&gt;0,VLOOKUP(Table1[[#This Row],[Codigo_servico]],Preencher_Orcamento!$B:$D,3,FALSE)*Table1[[#This Row],[Subtotal_insumo]],"")</f>
        <v>0</v>
      </c>
    </row>
    <row r="4189" spans="1:13" x14ac:dyDescent="0.25">
      <c r="A4189" s="6">
        <v>90780</v>
      </c>
      <c r="B4189" s="126">
        <v>2</v>
      </c>
      <c r="C4189" s="133"/>
      <c r="D4189" s="134">
        <v>54813</v>
      </c>
      <c r="E4189" s="7" t="s">
        <v>1262</v>
      </c>
      <c r="F4189" s="8" t="s">
        <v>457</v>
      </c>
      <c r="G4189" s="16">
        <f>IFERROR(VLOOKUP(Table1[[#This Row],[Codigo_insumo]],BD_Insumos!$B:$E,4),"")</f>
        <v>1.9115</v>
      </c>
      <c r="H4189" s="140">
        <v>1</v>
      </c>
      <c r="I4189" s="9"/>
      <c r="J4189" s="22">
        <f t="shared" si="65"/>
        <v>1.9115</v>
      </c>
      <c r="K4189" s="22" t="str">
        <f>IF(I4189&lt;&gt;"",SUMIF(Table1[Codigo_servico],A4189,Table1[Subtotal_insumo]),"")</f>
        <v/>
      </c>
      <c r="L4189" s="16">
        <f>IF(Table1[[#This Row],[Ordem_insumos]]&lt;&gt;0,VLOOKUP(Table1[[#This Row],[Codigo_servico]],Preencher_Orcamento!$B:$D,3,FALSE)*Table1[[#This Row],[Qtde_insumo]],"")</f>
        <v>0</v>
      </c>
      <c r="M4189" s="16">
        <f>IF(Table1[[#This Row],[Ordem_insumos]]&lt;&gt;0,VLOOKUP(Table1[[#This Row],[Codigo_servico]],Preencher_Orcamento!$B:$D,3,FALSE)*Table1[[#This Row],[Subtotal_insumo]],"")</f>
        <v>0</v>
      </c>
    </row>
    <row r="4190" spans="1:13" x14ac:dyDescent="0.25">
      <c r="A4190" s="6">
        <v>90780</v>
      </c>
      <c r="B4190" s="126">
        <v>3</v>
      </c>
      <c r="C4190" s="133"/>
      <c r="D4190" s="134">
        <v>2044</v>
      </c>
      <c r="E4190" s="7" t="s">
        <v>2193</v>
      </c>
      <c r="F4190" s="8" t="s">
        <v>2140</v>
      </c>
      <c r="G4190" s="18">
        <f>IFERROR(VLOOKUP(Table1[[#This Row],[Codigo_insumo]],BD_Insumos!$B:$E,4),"")</f>
        <v>13.596734305430379</v>
      </c>
      <c r="H4190" s="140">
        <v>5</v>
      </c>
      <c r="I4190" s="9"/>
      <c r="J4190" s="23">
        <f t="shared" si="65"/>
        <v>67.983671527151898</v>
      </c>
      <c r="K4190" s="22" t="str">
        <f>IF(I4190&lt;&gt;"",SUMIF(Table1[Codigo_servico],A4190,Table1[Subtotal_insumo]),"")</f>
        <v/>
      </c>
      <c r="L4190" s="18">
        <f>IF(Table1[[#This Row],[Ordem_insumos]]&lt;&gt;0,VLOOKUP(Table1[[#This Row],[Codigo_servico]],Preencher_Orcamento!$B:$D,3,FALSE)*Table1[[#This Row],[Qtde_insumo]],"")</f>
        <v>0</v>
      </c>
      <c r="M4190" s="18">
        <f>IF(Table1[[#This Row],[Ordem_insumos]]&lt;&gt;0,VLOOKUP(Table1[[#This Row],[Codigo_servico]],Preencher_Orcamento!$B:$D,3,FALSE)*Table1[[#This Row],[Subtotal_insumo]],"")</f>
        <v>0</v>
      </c>
    </row>
    <row r="4191" spans="1:13" x14ac:dyDescent="0.25">
      <c r="A4191" s="6">
        <v>90780</v>
      </c>
      <c r="B4191" s="126">
        <v>4</v>
      </c>
      <c r="C4191" s="133"/>
      <c r="D4191" s="134">
        <v>2041</v>
      </c>
      <c r="E4191" s="7" t="s">
        <v>2192</v>
      </c>
      <c r="F4191" s="8" t="s">
        <v>2140</v>
      </c>
      <c r="G4191" s="18">
        <f>IFERROR(VLOOKUP(Table1[[#This Row],[Codigo_insumo]],BD_Insumos!$B:$E,4),"")</f>
        <v>18.820516146129485</v>
      </c>
      <c r="H4191" s="140">
        <v>5</v>
      </c>
      <c r="I4191" s="9"/>
      <c r="J4191" s="23">
        <f t="shared" si="65"/>
        <v>94.102580730647418</v>
      </c>
      <c r="K4191" s="22" t="str">
        <f>IF(I4191&lt;&gt;"",SUMIF(Table1[Codigo_servico],A4191,Table1[Subtotal_insumo]),"")</f>
        <v/>
      </c>
      <c r="L4191" s="18">
        <f>IF(Table1[[#This Row],[Ordem_insumos]]&lt;&gt;0,VLOOKUP(Table1[[#This Row],[Codigo_servico]],Preencher_Orcamento!$B:$D,3,FALSE)*Table1[[#This Row],[Qtde_insumo]],"")</f>
        <v>0</v>
      </c>
      <c r="M4191" s="18">
        <f>IF(Table1[[#This Row],[Ordem_insumos]]&lt;&gt;0,VLOOKUP(Table1[[#This Row],[Codigo_servico]],Preencher_Orcamento!$B:$D,3,FALSE)*Table1[[#This Row],[Subtotal_insumo]],"")</f>
        <v>0</v>
      </c>
    </row>
    <row r="4192" spans="1:13" ht="26.25" x14ac:dyDescent="0.25">
      <c r="A4192" s="6">
        <v>90780</v>
      </c>
      <c r="B4192" s="126">
        <v>5</v>
      </c>
      <c r="C4192" s="133"/>
      <c r="D4192" s="134">
        <v>55201</v>
      </c>
      <c r="E4192" s="7" t="s">
        <v>1343</v>
      </c>
      <c r="F4192" s="8" t="s">
        <v>457</v>
      </c>
      <c r="G4192" s="18">
        <f>IFERROR(VLOOKUP(Table1[[#This Row],[Codigo_insumo]],BD_Insumos!$B:$E,4),"")</f>
        <v>5.7826000000000004</v>
      </c>
      <c r="H4192" s="140">
        <v>1</v>
      </c>
      <c r="I4192" s="9"/>
      <c r="J4192" s="23">
        <f t="shared" si="65"/>
        <v>5.7826000000000004</v>
      </c>
      <c r="K4192" s="22" t="str">
        <f>IF(I4192&lt;&gt;"",SUMIF(Table1[Codigo_servico],A4192,Table1[Subtotal_insumo]),"")</f>
        <v/>
      </c>
      <c r="L4192" s="18">
        <f>IF(Table1[[#This Row],[Ordem_insumos]]&lt;&gt;0,VLOOKUP(Table1[[#This Row],[Codigo_servico]],Preencher_Orcamento!$B:$D,3,FALSE)*Table1[[#This Row],[Qtde_insumo]],"")</f>
        <v>0</v>
      </c>
      <c r="M4192" s="18">
        <f>IF(Table1[[#This Row],[Ordem_insumos]]&lt;&gt;0,VLOOKUP(Table1[[#This Row],[Codigo_servico]],Preencher_Orcamento!$B:$D,3,FALSE)*Table1[[#This Row],[Subtotal_insumo]],"")</f>
        <v>0</v>
      </c>
    </row>
    <row r="4193" spans="1:13" ht="26.25" x14ac:dyDescent="0.25">
      <c r="A4193" s="6">
        <v>90780</v>
      </c>
      <c r="B4193" s="126">
        <v>6</v>
      </c>
      <c r="C4193" s="133"/>
      <c r="D4193" s="134">
        <v>52431</v>
      </c>
      <c r="E4193" s="7" t="s">
        <v>1067</v>
      </c>
      <c r="F4193" s="8" t="s">
        <v>5</v>
      </c>
      <c r="G4193" s="18">
        <f>IFERROR(VLOOKUP(Table1[[#This Row],[Codigo_insumo]],BD_Insumos!$B:$E,4),"")</f>
        <v>2.5066999999999999</v>
      </c>
      <c r="H4193" s="140">
        <v>10</v>
      </c>
      <c r="I4193" s="9"/>
      <c r="J4193" s="23">
        <f t="shared" si="65"/>
        <v>25.067</v>
      </c>
      <c r="K4193" s="22" t="str">
        <f>IF(I4193&lt;&gt;"",SUMIF(Table1[Codigo_servico],A4193,Table1[Subtotal_insumo]),"")</f>
        <v/>
      </c>
      <c r="L4193" s="18">
        <f>IF(Table1[[#This Row],[Ordem_insumos]]&lt;&gt;0,VLOOKUP(Table1[[#This Row],[Codigo_servico]],Preencher_Orcamento!$B:$D,3,FALSE)*Table1[[#This Row],[Qtde_insumo]],"")</f>
        <v>0</v>
      </c>
      <c r="M4193" s="18">
        <f>IF(Table1[[#This Row],[Ordem_insumos]]&lt;&gt;0,VLOOKUP(Table1[[#This Row],[Codigo_servico]],Preencher_Orcamento!$B:$D,3,FALSE)*Table1[[#This Row],[Subtotal_insumo]],"")</f>
        <v>0</v>
      </c>
    </row>
    <row r="4194" spans="1:13" x14ac:dyDescent="0.25">
      <c r="A4194" s="3">
        <v>90785</v>
      </c>
      <c r="B4194" s="125">
        <v>0</v>
      </c>
      <c r="C4194" s="131" t="s">
        <v>3192</v>
      </c>
      <c r="D4194" s="132"/>
      <c r="E4194" s="4"/>
      <c r="F4194" s="4"/>
      <c r="G4194" s="17" t="str">
        <f>IFERROR(VLOOKUP(Table1[[#This Row],[Codigo_insumo]],BD_Insumos!$B:$E,4),"")</f>
        <v/>
      </c>
      <c r="H4194" s="139"/>
      <c r="I4194" s="5" t="s">
        <v>457</v>
      </c>
      <c r="J4194" s="20" t="str">
        <f t="shared" si="65"/>
        <v/>
      </c>
      <c r="K4194" s="21">
        <f>IF(I4194&lt;&gt;"",SUMIF(Table1[Codigo_servico],A4194,Table1[Subtotal_insumo]),"")</f>
        <v>134.50552612889965</v>
      </c>
      <c r="L4194" s="17" t="str">
        <f>IF(Table1[[#This Row],[Ordem_insumos]]&lt;&gt;0,VLOOKUP(Table1[[#This Row],[Codigo_servico]],Preencher_Orcamento!$B:$D,3,FALSE)*Table1[[#This Row],[Qtde_insumo]],"")</f>
        <v/>
      </c>
      <c r="M4194" s="17" t="str">
        <f>IF(Table1[[#This Row],[Ordem_insumos]]&lt;&gt;0,VLOOKUP(Table1[[#This Row],[Codigo_servico]],Preencher_Orcamento!$B:$D,3,FALSE)*Table1[[#This Row],[Subtotal_insumo]],"")</f>
        <v/>
      </c>
    </row>
    <row r="4195" spans="1:13" x14ac:dyDescent="0.25">
      <c r="A4195" s="6">
        <v>90785</v>
      </c>
      <c r="B4195" s="126">
        <v>1</v>
      </c>
      <c r="C4195" s="133"/>
      <c r="D4195" s="134">
        <v>59025</v>
      </c>
      <c r="E4195" s="7" t="s">
        <v>1583</v>
      </c>
      <c r="F4195" s="8" t="s">
        <v>457</v>
      </c>
      <c r="G4195" s="16">
        <f>IFERROR(VLOOKUP(Table1[[#This Row],[Codigo_insumo]],BD_Insumos!$B:$E,4),"")</f>
        <v>36.93</v>
      </c>
      <c r="H4195" s="140">
        <v>1</v>
      </c>
      <c r="I4195" s="9"/>
      <c r="J4195" s="22">
        <f t="shared" si="65"/>
        <v>36.93</v>
      </c>
      <c r="K4195" s="22" t="str">
        <f>IF(I4195&lt;&gt;"",SUMIF(Table1[Codigo_servico],A4195,Table1[Subtotal_insumo]),"")</f>
        <v/>
      </c>
      <c r="L4195" s="16">
        <f>IF(Table1[[#This Row],[Ordem_insumos]]&lt;&gt;0,VLOOKUP(Table1[[#This Row],[Codigo_servico]],Preencher_Orcamento!$B:$D,3,FALSE)*Table1[[#This Row],[Qtde_insumo]],"")</f>
        <v>0</v>
      </c>
      <c r="M4195" s="16">
        <f>IF(Table1[[#This Row],[Ordem_insumos]]&lt;&gt;0,VLOOKUP(Table1[[#This Row],[Codigo_servico]],Preencher_Orcamento!$B:$D,3,FALSE)*Table1[[#This Row],[Subtotal_insumo]],"")</f>
        <v>0</v>
      </c>
    </row>
    <row r="4196" spans="1:13" x14ac:dyDescent="0.25">
      <c r="A4196" s="6">
        <v>90785</v>
      </c>
      <c r="B4196" s="126">
        <v>2</v>
      </c>
      <c r="C4196" s="133"/>
      <c r="D4196" s="134">
        <v>2041</v>
      </c>
      <c r="E4196" s="7" t="s">
        <v>2192</v>
      </c>
      <c r="F4196" s="8" t="s">
        <v>2140</v>
      </c>
      <c r="G4196" s="16">
        <f>IFERROR(VLOOKUP(Table1[[#This Row],[Codigo_insumo]],BD_Insumos!$B:$E,4),"")</f>
        <v>18.820516146129485</v>
      </c>
      <c r="H4196" s="140">
        <v>2.5</v>
      </c>
      <c r="I4196" s="9"/>
      <c r="J4196" s="22">
        <f t="shared" si="65"/>
        <v>47.051290365323709</v>
      </c>
      <c r="K4196" s="22" t="str">
        <f>IF(I4196&lt;&gt;"",SUMIF(Table1[Codigo_servico],A4196,Table1[Subtotal_insumo]),"")</f>
        <v/>
      </c>
      <c r="L4196" s="16">
        <f>IF(Table1[[#This Row],[Ordem_insumos]]&lt;&gt;0,VLOOKUP(Table1[[#This Row],[Codigo_servico]],Preencher_Orcamento!$B:$D,3,FALSE)*Table1[[#This Row],[Qtde_insumo]],"")</f>
        <v>0</v>
      </c>
      <c r="M4196" s="16">
        <f>IF(Table1[[#This Row],[Ordem_insumos]]&lt;&gt;0,VLOOKUP(Table1[[#This Row],[Codigo_servico]],Preencher_Orcamento!$B:$D,3,FALSE)*Table1[[#This Row],[Subtotal_insumo]],"")</f>
        <v>0</v>
      </c>
    </row>
    <row r="4197" spans="1:13" ht="26.25" x14ac:dyDescent="0.25">
      <c r="A4197" s="6">
        <v>90785</v>
      </c>
      <c r="B4197" s="126">
        <v>3</v>
      </c>
      <c r="C4197" s="133"/>
      <c r="D4197" s="134">
        <v>52431</v>
      </c>
      <c r="E4197" s="7" t="s">
        <v>1067</v>
      </c>
      <c r="F4197" s="8" t="s">
        <v>5</v>
      </c>
      <c r="G4197" s="18">
        <f>IFERROR(VLOOKUP(Table1[[#This Row],[Codigo_insumo]],BD_Insumos!$B:$E,4),"")</f>
        <v>2.5066999999999999</v>
      </c>
      <c r="H4197" s="140">
        <v>3</v>
      </c>
      <c r="I4197" s="9"/>
      <c r="J4197" s="23">
        <f t="shared" si="65"/>
        <v>7.5200999999999993</v>
      </c>
      <c r="K4197" s="22" t="str">
        <f>IF(I4197&lt;&gt;"",SUMIF(Table1[Codigo_servico],A4197,Table1[Subtotal_insumo]),"")</f>
        <v/>
      </c>
      <c r="L4197" s="18">
        <f>IF(Table1[[#This Row],[Ordem_insumos]]&lt;&gt;0,VLOOKUP(Table1[[#This Row],[Codigo_servico]],Preencher_Orcamento!$B:$D,3,FALSE)*Table1[[#This Row],[Qtde_insumo]],"")</f>
        <v>0</v>
      </c>
      <c r="M4197" s="18">
        <f>IF(Table1[[#This Row],[Ordem_insumos]]&lt;&gt;0,VLOOKUP(Table1[[#This Row],[Codigo_servico]],Preencher_Orcamento!$B:$D,3,FALSE)*Table1[[#This Row],[Subtotal_insumo]],"")</f>
        <v>0</v>
      </c>
    </row>
    <row r="4198" spans="1:13" ht="26.25" x14ac:dyDescent="0.25">
      <c r="A4198" s="6">
        <v>90785</v>
      </c>
      <c r="B4198" s="126">
        <v>4</v>
      </c>
      <c r="C4198" s="133"/>
      <c r="D4198" s="134">
        <v>54810</v>
      </c>
      <c r="E4198" s="7" t="s">
        <v>1259</v>
      </c>
      <c r="F4198" s="8" t="s">
        <v>457</v>
      </c>
      <c r="G4198" s="18">
        <f>IFERROR(VLOOKUP(Table1[[#This Row],[Codigo_insumo]],BD_Insumos!$B:$E,4),"")</f>
        <v>3.6795</v>
      </c>
      <c r="H4198" s="140">
        <v>1</v>
      </c>
      <c r="I4198" s="9"/>
      <c r="J4198" s="23">
        <f t="shared" si="65"/>
        <v>3.6795</v>
      </c>
      <c r="K4198" s="22" t="str">
        <f>IF(I4198&lt;&gt;"",SUMIF(Table1[Codigo_servico],A4198,Table1[Subtotal_insumo]),"")</f>
        <v/>
      </c>
      <c r="L4198" s="18">
        <f>IF(Table1[[#This Row],[Ordem_insumos]]&lt;&gt;0,VLOOKUP(Table1[[#This Row],[Codigo_servico]],Preencher_Orcamento!$B:$D,3,FALSE)*Table1[[#This Row],[Qtde_insumo]],"")</f>
        <v>0</v>
      </c>
      <c r="M4198" s="18">
        <f>IF(Table1[[#This Row],[Ordem_insumos]]&lt;&gt;0,VLOOKUP(Table1[[#This Row],[Codigo_servico]],Preencher_Orcamento!$B:$D,3,FALSE)*Table1[[#This Row],[Subtotal_insumo]],"")</f>
        <v>0</v>
      </c>
    </row>
    <row r="4199" spans="1:13" ht="26.25" x14ac:dyDescent="0.25">
      <c r="A4199" s="6">
        <v>90785</v>
      </c>
      <c r="B4199" s="126">
        <v>5</v>
      </c>
      <c r="C4199" s="133"/>
      <c r="D4199" s="134">
        <v>52865</v>
      </c>
      <c r="E4199" s="7" t="s">
        <v>1118</v>
      </c>
      <c r="F4199" s="8" t="s">
        <v>5</v>
      </c>
      <c r="G4199" s="18">
        <f>IFERROR(VLOOKUP(Table1[[#This Row],[Codigo_insumo]],BD_Insumos!$B:$E,4),"")</f>
        <v>0.88880000000000003</v>
      </c>
      <c r="H4199" s="140">
        <v>6</v>
      </c>
      <c r="I4199" s="9"/>
      <c r="J4199" s="23">
        <f t="shared" si="65"/>
        <v>5.3328000000000007</v>
      </c>
      <c r="K4199" s="22" t="str">
        <f>IF(I4199&lt;&gt;"",SUMIF(Table1[Codigo_servico],A4199,Table1[Subtotal_insumo]),"")</f>
        <v/>
      </c>
      <c r="L4199" s="18">
        <f>IF(Table1[[#This Row],[Ordem_insumos]]&lt;&gt;0,VLOOKUP(Table1[[#This Row],[Codigo_servico]],Preencher_Orcamento!$B:$D,3,FALSE)*Table1[[#This Row],[Qtde_insumo]],"")</f>
        <v>0</v>
      </c>
      <c r="M4199" s="18">
        <f>IF(Table1[[#This Row],[Ordem_insumos]]&lt;&gt;0,VLOOKUP(Table1[[#This Row],[Codigo_servico]],Preencher_Orcamento!$B:$D,3,FALSE)*Table1[[#This Row],[Subtotal_insumo]],"")</f>
        <v>0</v>
      </c>
    </row>
    <row r="4200" spans="1:13" x14ac:dyDescent="0.25">
      <c r="A4200" s="6">
        <v>90785</v>
      </c>
      <c r="B4200" s="126">
        <v>6</v>
      </c>
      <c r="C4200" s="133"/>
      <c r="D4200" s="134">
        <v>2044</v>
      </c>
      <c r="E4200" s="7" t="s">
        <v>2193</v>
      </c>
      <c r="F4200" s="8" t="s">
        <v>2140</v>
      </c>
      <c r="G4200" s="18">
        <f>IFERROR(VLOOKUP(Table1[[#This Row],[Codigo_insumo]],BD_Insumos!$B:$E,4),"")</f>
        <v>13.596734305430379</v>
      </c>
      <c r="H4200" s="140">
        <v>2.5</v>
      </c>
      <c r="I4200" s="9"/>
      <c r="J4200" s="23">
        <f t="shared" si="65"/>
        <v>33.991835763575949</v>
      </c>
      <c r="K4200" s="22" t="str">
        <f>IF(I4200&lt;&gt;"",SUMIF(Table1[Codigo_servico],A4200,Table1[Subtotal_insumo]),"")</f>
        <v/>
      </c>
      <c r="L4200" s="18">
        <f>IF(Table1[[#This Row],[Ordem_insumos]]&lt;&gt;0,VLOOKUP(Table1[[#This Row],[Codigo_servico]],Preencher_Orcamento!$B:$D,3,FALSE)*Table1[[#This Row],[Qtde_insumo]],"")</f>
        <v>0</v>
      </c>
      <c r="M4200" s="18">
        <f>IF(Table1[[#This Row],[Ordem_insumos]]&lt;&gt;0,VLOOKUP(Table1[[#This Row],[Codigo_servico]],Preencher_Orcamento!$B:$D,3,FALSE)*Table1[[#This Row],[Subtotal_insumo]],"")</f>
        <v>0</v>
      </c>
    </row>
    <row r="4201" spans="1:13" x14ac:dyDescent="0.25">
      <c r="A4201" s="3">
        <v>90790</v>
      </c>
      <c r="B4201" s="125">
        <v>0</v>
      </c>
      <c r="C4201" s="131" t="s">
        <v>3193</v>
      </c>
      <c r="D4201" s="132"/>
      <c r="E4201" s="4"/>
      <c r="F4201" s="4"/>
      <c r="G4201" s="17" t="str">
        <f>IFERROR(VLOOKUP(Table1[[#This Row],[Codigo_insumo]],BD_Insumos!$B:$E,4),"")</f>
        <v/>
      </c>
      <c r="H4201" s="139"/>
      <c r="I4201" s="5" t="s">
        <v>457</v>
      </c>
      <c r="J4201" s="20" t="str">
        <f t="shared" si="65"/>
        <v/>
      </c>
      <c r="K4201" s="21">
        <f>IF(I4201&lt;&gt;"",SUMIF(Table1[Codigo_servico],A4201,Table1[Subtotal_insumo]),"")</f>
        <v>137.67620144499159</v>
      </c>
      <c r="L4201" s="17" t="str">
        <f>IF(Table1[[#This Row],[Ordem_insumos]]&lt;&gt;0,VLOOKUP(Table1[[#This Row],[Codigo_servico]],Preencher_Orcamento!$B:$D,3,FALSE)*Table1[[#This Row],[Qtde_insumo]],"")</f>
        <v/>
      </c>
      <c r="M4201" s="17" t="str">
        <f>IF(Table1[[#This Row],[Ordem_insumos]]&lt;&gt;0,VLOOKUP(Table1[[#This Row],[Codigo_servico]],Preencher_Orcamento!$B:$D,3,FALSE)*Table1[[#This Row],[Subtotal_insumo]],"")</f>
        <v/>
      </c>
    </row>
    <row r="4202" spans="1:13" ht="26.25" x14ac:dyDescent="0.25">
      <c r="A4202" s="6">
        <v>90790</v>
      </c>
      <c r="B4202" s="126">
        <v>1</v>
      </c>
      <c r="C4202" s="133"/>
      <c r="D4202" s="134">
        <v>52865</v>
      </c>
      <c r="E4202" s="7" t="s">
        <v>1118</v>
      </c>
      <c r="F4202" s="8" t="s">
        <v>5</v>
      </c>
      <c r="G4202" s="16">
        <f>IFERROR(VLOOKUP(Table1[[#This Row],[Codigo_insumo]],BD_Insumos!$B:$E,4),"")</f>
        <v>0.88880000000000003</v>
      </c>
      <c r="H4202" s="140">
        <v>18</v>
      </c>
      <c r="I4202" s="9"/>
      <c r="J4202" s="22">
        <f t="shared" si="65"/>
        <v>15.9984</v>
      </c>
      <c r="K4202" s="22" t="str">
        <f>IF(I4202&lt;&gt;"",SUMIF(Table1[Codigo_servico],A4202,Table1[Subtotal_insumo]),"")</f>
        <v/>
      </c>
      <c r="L4202" s="16">
        <f>IF(Table1[[#This Row],[Ordem_insumos]]&lt;&gt;0,VLOOKUP(Table1[[#This Row],[Codigo_servico]],Preencher_Orcamento!$B:$D,3,FALSE)*Table1[[#This Row],[Qtde_insumo]],"")</f>
        <v>0</v>
      </c>
      <c r="M4202" s="16">
        <f>IF(Table1[[#This Row],[Ordem_insumos]]&lt;&gt;0,VLOOKUP(Table1[[#This Row],[Codigo_servico]],Preencher_Orcamento!$B:$D,3,FALSE)*Table1[[#This Row],[Subtotal_insumo]],"")</f>
        <v>0</v>
      </c>
    </row>
    <row r="4203" spans="1:13" x14ac:dyDescent="0.25">
      <c r="A4203" s="6">
        <v>90790</v>
      </c>
      <c r="B4203" s="126">
        <v>2</v>
      </c>
      <c r="C4203" s="133"/>
      <c r="D4203" s="134">
        <v>2044</v>
      </c>
      <c r="E4203" s="7" t="s">
        <v>2193</v>
      </c>
      <c r="F4203" s="8" t="s">
        <v>2140</v>
      </c>
      <c r="G4203" s="16">
        <f>IFERROR(VLOOKUP(Table1[[#This Row],[Codigo_insumo]],BD_Insumos!$B:$E,4),"")</f>
        <v>13.596734305430379</v>
      </c>
      <c r="H4203" s="140">
        <v>3.2</v>
      </c>
      <c r="I4203" s="9"/>
      <c r="J4203" s="22">
        <f t="shared" si="65"/>
        <v>43.509549777377217</v>
      </c>
      <c r="K4203" s="22" t="str">
        <f>IF(I4203&lt;&gt;"",SUMIF(Table1[Codigo_servico],A4203,Table1[Subtotal_insumo]),"")</f>
        <v/>
      </c>
      <c r="L4203" s="16">
        <f>IF(Table1[[#This Row],[Ordem_insumos]]&lt;&gt;0,VLOOKUP(Table1[[#This Row],[Codigo_servico]],Preencher_Orcamento!$B:$D,3,FALSE)*Table1[[#This Row],[Qtde_insumo]],"")</f>
        <v>0</v>
      </c>
      <c r="M4203" s="16">
        <f>IF(Table1[[#This Row],[Ordem_insumos]]&lt;&gt;0,VLOOKUP(Table1[[#This Row],[Codigo_servico]],Preencher_Orcamento!$B:$D,3,FALSE)*Table1[[#This Row],[Subtotal_insumo]],"")</f>
        <v>0</v>
      </c>
    </row>
    <row r="4204" spans="1:13" ht="26.25" x14ac:dyDescent="0.25">
      <c r="A4204" s="6">
        <v>90790</v>
      </c>
      <c r="B4204" s="126">
        <v>3</v>
      </c>
      <c r="C4204" s="133"/>
      <c r="D4204" s="134">
        <v>54804</v>
      </c>
      <c r="E4204" s="7" t="s">
        <v>1257</v>
      </c>
      <c r="F4204" s="8" t="s">
        <v>457</v>
      </c>
      <c r="G4204" s="18">
        <f>IFERROR(VLOOKUP(Table1[[#This Row],[Codigo_insumo]],BD_Insumos!$B:$E,4),"")</f>
        <v>1.5251999999999999</v>
      </c>
      <c r="H4204" s="140">
        <v>1</v>
      </c>
      <c r="I4204" s="9"/>
      <c r="J4204" s="23">
        <f t="shared" si="65"/>
        <v>1.5251999999999999</v>
      </c>
      <c r="K4204" s="22" t="str">
        <f>IF(I4204&lt;&gt;"",SUMIF(Table1[Codigo_servico],A4204,Table1[Subtotal_insumo]),"")</f>
        <v/>
      </c>
      <c r="L4204" s="18">
        <f>IF(Table1[[#This Row],[Ordem_insumos]]&lt;&gt;0,VLOOKUP(Table1[[#This Row],[Codigo_servico]],Preencher_Orcamento!$B:$D,3,FALSE)*Table1[[#This Row],[Qtde_insumo]],"")</f>
        <v>0</v>
      </c>
      <c r="M4204" s="18">
        <f>IF(Table1[[#This Row],[Ordem_insumos]]&lt;&gt;0,VLOOKUP(Table1[[#This Row],[Codigo_servico]],Preencher_Orcamento!$B:$D,3,FALSE)*Table1[[#This Row],[Subtotal_insumo]],"")</f>
        <v>0</v>
      </c>
    </row>
    <row r="4205" spans="1:13" x14ac:dyDescent="0.25">
      <c r="A4205" s="6">
        <v>90790</v>
      </c>
      <c r="B4205" s="126">
        <v>4</v>
      </c>
      <c r="C4205" s="133"/>
      <c r="D4205" s="134">
        <v>58412</v>
      </c>
      <c r="E4205" s="7" t="s">
        <v>1563</v>
      </c>
      <c r="F4205" s="8" t="s">
        <v>457</v>
      </c>
      <c r="G4205" s="18">
        <f>IFERROR(VLOOKUP(Table1[[#This Row],[Codigo_insumo]],BD_Insumos!$B:$E,4),"")</f>
        <v>0.37609999999999999</v>
      </c>
      <c r="H4205" s="140">
        <v>2</v>
      </c>
      <c r="I4205" s="9"/>
      <c r="J4205" s="23">
        <f t="shared" si="65"/>
        <v>0.75219999999999998</v>
      </c>
      <c r="K4205" s="22" t="str">
        <f>IF(I4205&lt;&gt;"",SUMIF(Table1[Codigo_servico],A4205,Table1[Subtotal_insumo]),"")</f>
        <v/>
      </c>
      <c r="L4205" s="18">
        <f>IF(Table1[[#This Row],[Ordem_insumos]]&lt;&gt;0,VLOOKUP(Table1[[#This Row],[Codigo_servico]],Preencher_Orcamento!$B:$D,3,FALSE)*Table1[[#This Row],[Qtde_insumo]],"")</f>
        <v>0</v>
      </c>
      <c r="M4205" s="18">
        <f>IF(Table1[[#This Row],[Ordem_insumos]]&lt;&gt;0,VLOOKUP(Table1[[#This Row],[Codigo_servico]],Preencher_Orcamento!$B:$D,3,FALSE)*Table1[[#This Row],[Subtotal_insumo]],"")</f>
        <v>0</v>
      </c>
    </row>
    <row r="4206" spans="1:13" ht="26.25" x14ac:dyDescent="0.25">
      <c r="A4206" s="6">
        <v>90790</v>
      </c>
      <c r="B4206" s="126">
        <v>5</v>
      </c>
      <c r="C4206" s="133"/>
      <c r="D4206" s="134">
        <v>52431</v>
      </c>
      <c r="E4206" s="7" t="s">
        <v>1067</v>
      </c>
      <c r="F4206" s="8" t="s">
        <v>5</v>
      </c>
      <c r="G4206" s="18">
        <f>IFERROR(VLOOKUP(Table1[[#This Row],[Codigo_insumo]],BD_Insumos!$B:$E,4),"")</f>
        <v>2.5066999999999999</v>
      </c>
      <c r="H4206" s="140">
        <v>6</v>
      </c>
      <c r="I4206" s="9"/>
      <c r="J4206" s="23">
        <f t="shared" si="65"/>
        <v>15.040199999999999</v>
      </c>
      <c r="K4206" s="22" t="str">
        <f>IF(I4206&lt;&gt;"",SUMIF(Table1[Codigo_servico],A4206,Table1[Subtotal_insumo]),"")</f>
        <v/>
      </c>
      <c r="L4206" s="18">
        <f>IF(Table1[[#This Row],[Ordem_insumos]]&lt;&gt;0,VLOOKUP(Table1[[#This Row],[Codigo_servico]],Preencher_Orcamento!$B:$D,3,FALSE)*Table1[[#This Row],[Qtde_insumo]],"")</f>
        <v>0</v>
      </c>
      <c r="M4206" s="18">
        <f>IF(Table1[[#This Row],[Ordem_insumos]]&lt;&gt;0,VLOOKUP(Table1[[#This Row],[Codigo_servico]],Preencher_Orcamento!$B:$D,3,FALSE)*Table1[[#This Row],[Subtotal_insumo]],"")</f>
        <v>0</v>
      </c>
    </row>
    <row r="4207" spans="1:13" x14ac:dyDescent="0.25">
      <c r="A4207" s="6">
        <v>90790</v>
      </c>
      <c r="B4207" s="126">
        <v>6</v>
      </c>
      <c r="C4207" s="133"/>
      <c r="D4207" s="134">
        <v>58411</v>
      </c>
      <c r="E4207" s="7" t="s">
        <v>1562</v>
      </c>
      <c r="F4207" s="8" t="s">
        <v>457</v>
      </c>
      <c r="G4207" s="18">
        <f>IFERROR(VLOOKUP(Table1[[#This Row],[Codigo_insumo]],BD_Insumos!$B:$E,4),"")</f>
        <v>0.3125</v>
      </c>
      <c r="H4207" s="140">
        <v>2</v>
      </c>
      <c r="I4207" s="9"/>
      <c r="J4207" s="23">
        <f t="shared" si="65"/>
        <v>0.625</v>
      </c>
      <c r="K4207" s="22" t="str">
        <f>IF(I4207&lt;&gt;"",SUMIF(Table1[Codigo_servico],A4207,Table1[Subtotal_insumo]),"")</f>
        <v/>
      </c>
      <c r="L4207" s="18">
        <f>IF(Table1[[#This Row],[Ordem_insumos]]&lt;&gt;0,VLOOKUP(Table1[[#This Row],[Codigo_servico]],Preencher_Orcamento!$B:$D,3,FALSE)*Table1[[#This Row],[Qtde_insumo]],"")</f>
        <v>0</v>
      </c>
      <c r="M4207" s="18">
        <f>IF(Table1[[#This Row],[Ordem_insumos]]&lt;&gt;0,VLOOKUP(Table1[[#This Row],[Codigo_servico]],Preencher_Orcamento!$B:$D,3,FALSE)*Table1[[#This Row],[Subtotal_insumo]],"")</f>
        <v>0</v>
      </c>
    </row>
    <row r="4208" spans="1:13" x14ac:dyDescent="0.25">
      <c r="A4208" s="6">
        <v>90790</v>
      </c>
      <c r="B4208" s="126">
        <v>7</v>
      </c>
      <c r="C4208" s="133"/>
      <c r="D4208" s="134">
        <v>2041</v>
      </c>
      <c r="E4208" s="7" t="s">
        <v>2192</v>
      </c>
      <c r="F4208" s="8" t="s">
        <v>2140</v>
      </c>
      <c r="G4208" s="18">
        <f>IFERROR(VLOOKUP(Table1[[#This Row],[Codigo_insumo]],BD_Insumos!$B:$E,4),"")</f>
        <v>18.820516146129485</v>
      </c>
      <c r="H4208" s="140">
        <v>3.2</v>
      </c>
      <c r="I4208" s="9"/>
      <c r="J4208" s="23">
        <f t="shared" si="65"/>
        <v>60.225651667614358</v>
      </c>
      <c r="K4208" s="22" t="str">
        <f>IF(I4208&lt;&gt;"",SUMIF(Table1[Codigo_servico],A4208,Table1[Subtotal_insumo]),"")</f>
        <v/>
      </c>
      <c r="L4208" s="18">
        <f>IF(Table1[[#This Row],[Ordem_insumos]]&lt;&gt;0,VLOOKUP(Table1[[#This Row],[Codigo_servico]],Preencher_Orcamento!$B:$D,3,FALSE)*Table1[[#This Row],[Qtde_insumo]],"")</f>
        <v>0</v>
      </c>
      <c r="M4208" s="18">
        <f>IF(Table1[[#This Row],[Ordem_insumos]]&lt;&gt;0,VLOOKUP(Table1[[#This Row],[Codigo_servico]],Preencher_Orcamento!$B:$D,3,FALSE)*Table1[[#This Row],[Subtotal_insumo]],"")</f>
        <v>0</v>
      </c>
    </row>
    <row r="4209" spans="1:13" x14ac:dyDescent="0.25">
      <c r="A4209" s="3">
        <v>90795</v>
      </c>
      <c r="B4209" s="125">
        <v>0</v>
      </c>
      <c r="C4209" s="131" t="s">
        <v>3194</v>
      </c>
      <c r="D4209" s="132"/>
      <c r="E4209" s="4"/>
      <c r="F4209" s="4"/>
      <c r="G4209" s="17" t="str">
        <f>IFERROR(VLOOKUP(Table1[[#This Row],[Codigo_insumo]],BD_Insumos!$B:$E,4),"")</f>
        <v/>
      </c>
      <c r="H4209" s="139"/>
      <c r="I4209" s="5" t="s">
        <v>457</v>
      </c>
      <c r="J4209" s="20" t="str">
        <f t="shared" si="65"/>
        <v/>
      </c>
      <c r="K4209" s="21">
        <f>IF(I4209&lt;&gt;"",SUMIF(Table1[Codigo_servico],A4209,Table1[Subtotal_insumo]),"")</f>
        <v>165.77950144499158</v>
      </c>
      <c r="L4209" s="17" t="str">
        <f>IF(Table1[[#This Row],[Ordem_insumos]]&lt;&gt;0,VLOOKUP(Table1[[#This Row],[Codigo_servico]],Preencher_Orcamento!$B:$D,3,FALSE)*Table1[[#This Row],[Qtde_insumo]],"")</f>
        <v/>
      </c>
      <c r="M4209" s="17" t="str">
        <f>IF(Table1[[#This Row],[Ordem_insumos]]&lt;&gt;0,VLOOKUP(Table1[[#This Row],[Codigo_servico]],Preencher_Orcamento!$B:$D,3,FALSE)*Table1[[#This Row],[Subtotal_insumo]],"")</f>
        <v/>
      </c>
    </row>
    <row r="4210" spans="1:13" ht="26.25" x14ac:dyDescent="0.25">
      <c r="A4210" s="6">
        <v>90795</v>
      </c>
      <c r="B4210" s="126">
        <v>1</v>
      </c>
      <c r="C4210" s="133"/>
      <c r="D4210" s="134">
        <v>54863</v>
      </c>
      <c r="E4210" s="7" t="s">
        <v>1279</v>
      </c>
      <c r="F4210" s="8" t="s">
        <v>457</v>
      </c>
      <c r="G4210" s="16">
        <f>IFERROR(VLOOKUP(Table1[[#This Row],[Codigo_insumo]],BD_Insumos!$B:$E,4),"")</f>
        <v>12.6334</v>
      </c>
      <c r="H4210" s="140">
        <v>1</v>
      </c>
      <c r="I4210" s="9"/>
      <c r="J4210" s="22">
        <f t="shared" si="65"/>
        <v>12.6334</v>
      </c>
      <c r="K4210" s="22" t="str">
        <f>IF(I4210&lt;&gt;"",SUMIF(Table1[Codigo_servico],A4210,Table1[Subtotal_insumo]),"")</f>
        <v/>
      </c>
      <c r="L4210" s="16">
        <f>IF(Table1[[#This Row],[Ordem_insumos]]&lt;&gt;0,VLOOKUP(Table1[[#This Row],[Codigo_servico]],Preencher_Orcamento!$B:$D,3,FALSE)*Table1[[#This Row],[Qtde_insumo]],"")</f>
        <v>30</v>
      </c>
      <c r="M4210" s="16">
        <f>IF(Table1[[#This Row],[Ordem_insumos]]&lt;&gt;0,VLOOKUP(Table1[[#This Row],[Codigo_servico]],Preencher_Orcamento!$B:$D,3,FALSE)*Table1[[#This Row],[Subtotal_insumo]],"")</f>
        <v>379.00200000000001</v>
      </c>
    </row>
    <row r="4211" spans="1:13" ht="26.25" x14ac:dyDescent="0.25">
      <c r="A4211" s="6">
        <v>90795</v>
      </c>
      <c r="B4211" s="126">
        <v>2</v>
      </c>
      <c r="C4211" s="133"/>
      <c r="D4211" s="134">
        <v>58422</v>
      </c>
      <c r="E4211" s="7" t="s">
        <v>1570</v>
      </c>
      <c r="F4211" s="8" t="s">
        <v>457</v>
      </c>
      <c r="G4211" s="16">
        <f>IFERROR(VLOOKUP(Table1[[#This Row],[Codigo_insumo]],BD_Insumos!$B:$E,4),"")</f>
        <v>0.4501</v>
      </c>
      <c r="H4211" s="140">
        <v>3</v>
      </c>
      <c r="I4211" s="9"/>
      <c r="J4211" s="22">
        <f t="shared" si="65"/>
        <v>1.3503000000000001</v>
      </c>
      <c r="K4211" s="22" t="str">
        <f>IF(I4211&lt;&gt;"",SUMIF(Table1[Codigo_servico],A4211,Table1[Subtotal_insumo]),"")</f>
        <v/>
      </c>
      <c r="L4211" s="16">
        <f>IF(Table1[[#This Row],[Ordem_insumos]]&lt;&gt;0,VLOOKUP(Table1[[#This Row],[Codigo_servico]],Preencher_Orcamento!$B:$D,3,FALSE)*Table1[[#This Row],[Qtde_insumo]],"")</f>
        <v>90</v>
      </c>
      <c r="M4211" s="16">
        <f>IF(Table1[[#This Row],[Ordem_insumos]]&lt;&gt;0,VLOOKUP(Table1[[#This Row],[Codigo_servico]],Preencher_Orcamento!$B:$D,3,FALSE)*Table1[[#This Row],[Subtotal_insumo]],"")</f>
        <v>40.509</v>
      </c>
    </row>
    <row r="4212" spans="1:13" ht="26.25" x14ac:dyDescent="0.25">
      <c r="A4212" s="6">
        <v>90795</v>
      </c>
      <c r="B4212" s="126">
        <v>3</v>
      </c>
      <c r="C4212" s="133"/>
      <c r="D4212" s="134">
        <v>52865</v>
      </c>
      <c r="E4212" s="7" t="s">
        <v>1118</v>
      </c>
      <c r="F4212" s="8" t="s">
        <v>5</v>
      </c>
      <c r="G4212" s="18">
        <f>IFERROR(VLOOKUP(Table1[[#This Row],[Codigo_insumo]],BD_Insumos!$B:$E,4),"")</f>
        <v>0.88880000000000003</v>
      </c>
      <c r="H4212" s="140">
        <v>18</v>
      </c>
      <c r="I4212" s="9"/>
      <c r="J4212" s="23">
        <f t="shared" si="65"/>
        <v>15.9984</v>
      </c>
      <c r="K4212" s="22" t="str">
        <f>IF(I4212&lt;&gt;"",SUMIF(Table1[Codigo_servico],A4212,Table1[Subtotal_insumo]),"")</f>
        <v/>
      </c>
      <c r="L4212" s="18">
        <f>IF(Table1[[#This Row],[Ordem_insumos]]&lt;&gt;0,VLOOKUP(Table1[[#This Row],[Codigo_servico]],Preencher_Orcamento!$B:$D,3,FALSE)*Table1[[#This Row],[Qtde_insumo]],"")</f>
        <v>540</v>
      </c>
      <c r="M4212" s="18">
        <f>IF(Table1[[#This Row],[Ordem_insumos]]&lt;&gt;0,VLOOKUP(Table1[[#This Row],[Codigo_servico]],Preencher_Orcamento!$B:$D,3,FALSE)*Table1[[#This Row],[Subtotal_insumo]],"")</f>
        <v>479.952</v>
      </c>
    </row>
    <row r="4213" spans="1:13" ht="39" x14ac:dyDescent="0.25">
      <c r="A4213" s="6">
        <v>90795</v>
      </c>
      <c r="B4213" s="126">
        <v>4</v>
      </c>
      <c r="C4213" s="133"/>
      <c r="D4213" s="134">
        <v>51631</v>
      </c>
      <c r="E4213" s="7" t="s">
        <v>1035</v>
      </c>
      <c r="F4213" s="8" t="s">
        <v>5</v>
      </c>
      <c r="G4213" s="18">
        <f>IFERROR(VLOOKUP(Table1[[#This Row],[Codigo_insumo]],BD_Insumos!$B:$E,4),"")</f>
        <v>5.3437000000000001</v>
      </c>
      <c r="H4213" s="140">
        <v>6</v>
      </c>
      <c r="I4213" s="9"/>
      <c r="J4213" s="23">
        <f t="shared" si="65"/>
        <v>32.062200000000004</v>
      </c>
      <c r="K4213" s="22" t="str">
        <f>IF(I4213&lt;&gt;"",SUMIF(Table1[Codigo_servico],A4213,Table1[Subtotal_insumo]),"")</f>
        <v/>
      </c>
      <c r="L4213" s="18">
        <f>IF(Table1[[#This Row],[Ordem_insumos]]&lt;&gt;0,VLOOKUP(Table1[[#This Row],[Codigo_servico]],Preencher_Orcamento!$B:$D,3,FALSE)*Table1[[#This Row],[Qtde_insumo]],"")</f>
        <v>180</v>
      </c>
      <c r="M4213" s="18">
        <f>IF(Table1[[#This Row],[Ordem_insumos]]&lt;&gt;0,VLOOKUP(Table1[[#This Row],[Codigo_servico]],Preencher_Orcamento!$B:$D,3,FALSE)*Table1[[#This Row],[Subtotal_insumo]],"")</f>
        <v>961.8660000000001</v>
      </c>
    </row>
    <row r="4214" spans="1:13" x14ac:dyDescent="0.25">
      <c r="A4214" s="6">
        <v>90795</v>
      </c>
      <c r="B4214" s="126">
        <v>5</v>
      </c>
      <c r="C4214" s="133"/>
      <c r="D4214" s="134">
        <v>2041</v>
      </c>
      <c r="E4214" s="7" t="s">
        <v>2192</v>
      </c>
      <c r="F4214" s="8" t="s">
        <v>2140</v>
      </c>
      <c r="G4214" s="18">
        <f>IFERROR(VLOOKUP(Table1[[#This Row],[Codigo_insumo]],BD_Insumos!$B:$E,4),"")</f>
        <v>18.820516146129485</v>
      </c>
      <c r="H4214" s="140">
        <v>3.2</v>
      </c>
      <c r="I4214" s="9"/>
      <c r="J4214" s="23">
        <f t="shared" si="65"/>
        <v>60.225651667614358</v>
      </c>
      <c r="K4214" s="22" t="str">
        <f>IF(I4214&lt;&gt;"",SUMIF(Table1[Codigo_servico],A4214,Table1[Subtotal_insumo]),"")</f>
        <v/>
      </c>
      <c r="L4214" s="18">
        <f>IF(Table1[[#This Row],[Ordem_insumos]]&lt;&gt;0,VLOOKUP(Table1[[#This Row],[Codigo_servico]],Preencher_Orcamento!$B:$D,3,FALSE)*Table1[[#This Row],[Qtde_insumo]],"")</f>
        <v>96</v>
      </c>
      <c r="M4214" s="18">
        <f>IF(Table1[[#This Row],[Ordem_insumos]]&lt;&gt;0,VLOOKUP(Table1[[#This Row],[Codigo_servico]],Preencher_Orcamento!$B:$D,3,FALSE)*Table1[[#This Row],[Subtotal_insumo]],"")</f>
        <v>1806.7695500284308</v>
      </c>
    </row>
    <row r="4215" spans="1:13" x14ac:dyDescent="0.25">
      <c r="A4215" s="6">
        <v>90795</v>
      </c>
      <c r="B4215" s="126">
        <v>6</v>
      </c>
      <c r="C4215" s="133"/>
      <c r="D4215" s="134">
        <v>2044</v>
      </c>
      <c r="E4215" s="7" t="s">
        <v>2193</v>
      </c>
      <c r="F4215" s="8" t="s">
        <v>2140</v>
      </c>
      <c r="G4215" s="18">
        <f>IFERROR(VLOOKUP(Table1[[#This Row],[Codigo_insumo]],BD_Insumos!$B:$E,4),"")</f>
        <v>13.596734305430379</v>
      </c>
      <c r="H4215" s="140">
        <v>3.2</v>
      </c>
      <c r="I4215" s="9"/>
      <c r="J4215" s="23">
        <f t="shared" si="65"/>
        <v>43.509549777377217</v>
      </c>
      <c r="K4215" s="22" t="str">
        <f>IF(I4215&lt;&gt;"",SUMIF(Table1[Codigo_servico],A4215,Table1[Subtotal_insumo]),"")</f>
        <v/>
      </c>
      <c r="L4215" s="18">
        <f>IF(Table1[[#This Row],[Ordem_insumos]]&lt;&gt;0,VLOOKUP(Table1[[#This Row],[Codigo_servico]],Preencher_Orcamento!$B:$D,3,FALSE)*Table1[[#This Row],[Qtde_insumo]],"")</f>
        <v>96</v>
      </c>
      <c r="M4215" s="18">
        <f>IF(Table1[[#This Row],[Ordem_insumos]]&lt;&gt;0,VLOOKUP(Table1[[#This Row],[Codigo_servico]],Preencher_Orcamento!$B:$D,3,FALSE)*Table1[[#This Row],[Subtotal_insumo]],"")</f>
        <v>1305.2864933213166</v>
      </c>
    </row>
    <row r="4216" spans="1:13" x14ac:dyDescent="0.25">
      <c r="A4216" s="3">
        <v>90810</v>
      </c>
      <c r="B4216" s="125">
        <v>0</v>
      </c>
      <c r="C4216" s="131" t="s">
        <v>3195</v>
      </c>
      <c r="D4216" s="132"/>
      <c r="E4216" s="4"/>
      <c r="F4216" s="4"/>
      <c r="G4216" s="17" t="str">
        <f>IFERROR(VLOOKUP(Table1[[#This Row],[Codigo_insumo]],BD_Insumos!$B:$E,4),"")</f>
        <v/>
      </c>
      <c r="H4216" s="139"/>
      <c r="I4216" s="5" t="s">
        <v>457</v>
      </c>
      <c r="J4216" s="20" t="str">
        <f t="shared" si="65"/>
        <v/>
      </c>
      <c r="K4216" s="21">
        <f>IF(I4216&lt;&gt;"",SUMIF(Table1[Codigo_servico],A4216,Table1[Subtotal_insumo]),"")</f>
        <v>15.272906458451795</v>
      </c>
      <c r="L4216" s="17" t="str">
        <f>IF(Table1[[#This Row],[Ordem_insumos]]&lt;&gt;0,VLOOKUP(Table1[[#This Row],[Codigo_servico]],Preencher_Orcamento!$B:$D,3,FALSE)*Table1[[#This Row],[Qtde_insumo]],"")</f>
        <v/>
      </c>
      <c r="M4216" s="17" t="str">
        <f>IF(Table1[[#This Row],[Ordem_insumos]]&lt;&gt;0,VLOOKUP(Table1[[#This Row],[Codigo_servico]],Preencher_Orcamento!$B:$D,3,FALSE)*Table1[[#This Row],[Subtotal_insumo]],"")</f>
        <v/>
      </c>
    </row>
    <row r="4217" spans="1:13" x14ac:dyDescent="0.25">
      <c r="A4217" s="6">
        <v>90810</v>
      </c>
      <c r="B4217" s="126">
        <v>1</v>
      </c>
      <c r="C4217" s="133"/>
      <c r="D4217" s="134">
        <v>2041</v>
      </c>
      <c r="E4217" s="7" t="s">
        <v>2192</v>
      </c>
      <c r="F4217" s="8" t="s">
        <v>2140</v>
      </c>
      <c r="G4217" s="16">
        <f>IFERROR(VLOOKUP(Table1[[#This Row],[Codigo_insumo]],BD_Insumos!$B:$E,4),"")</f>
        <v>18.820516146129485</v>
      </c>
      <c r="H4217" s="140">
        <v>0.4</v>
      </c>
      <c r="I4217" s="9"/>
      <c r="J4217" s="22">
        <f t="shared" si="65"/>
        <v>7.5282064584517947</v>
      </c>
      <c r="K4217" s="22" t="str">
        <f>IF(I4217&lt;&gt;"",SUMIF(Table1[Codigo_servico],A4217,Table1[Subtotal_insumo]),"")</f>
        <v/>
      </c>
      <c r="L4217" s="16">
        <f>IF(Table1[[#This Row],[Ordem_insumos]]&lt;&gt;0,VLOOKUP(Table1[[#This Row],[Codigo_servico]],Preencher_Orcamento!$B:$D,3,FALSE)*Table1[[#This Row],[Qtde_insumo]],"")</f>
        <v>0</v>
      </c>
      <c r="M4217" s="16">
        <f>IF(Table1[[#This Row],[Ordem_insumos]]&lt;&gt;0,VLOOKUP(Table1[[#This Row],[Codigo_servico]],Preencher_Orcamento!$B:$D,3,FALSE)*Table1[[#This Row],[Subtotal_insumo]],"")</f>
        <v>0</v>
      </c>
    </row>
    <row r="4218" spans="1:13" ht="26.25" x14ac:dyDescent="0.25">
      <c r="A4218" s="6">
        <v>90810</v>
      </c>
      <c r="B4218" s="126">
        <v>2</v>
      </c>
      <c r="C4218" s="133"/>
      <c r="D4218" s="134">
        <v>54450</v>
      </c>
      <c r="E4218" s="7" t="s">
        <v>1212</v>
      </c>
      <c r="F4218" s="8" t="s">
        <v>457</v>
      </c>
      <c r="G4218" s="18">
        <f>IFERROR(VLOOKUP(Table1[[#This Row],[Codigo_insumo]],BD_Insumos!$B:$E,4),"")</f>
        <v>7.7446999999999999</v>
      </c>
      <c r="H4218" s="140">
        <v>1</v>
      </c>
      <c r="I4218" s="9"/>
      <c r="J4218" s="23">
        <f t="shared" si="65"/>
        <v>7.7446999999999999</v>
      </c>
      <c r="K4218" s="22" t="str">
        <f>IF(I4218&lt;&gt;"",SUMIF(Table1[Codigo_servico],A4218,Table1[Subtotal_insumo]),"")</f>
        <v/>
      </c>
      <c r="L4218" s="18">
        <f>IF(Table1[[#This Row],[Ordem_insumos]]&lt;&gt;0,VLOOKUP(Table1[[#This Row],[Codigo_servico]],Preencher_Orcamento!$B:$D,3,FALSE)*Table1[[#This Row],[Qtde_insumo]],"")</f>
        <v>0</v>
      </c>
      <c r="M4218" s="18">
        <f>IF(Table1[[#This Row],[Ordem_insumos]]&lt;&gt;0,VLOOKUP(Table1[[#This Row],[Codigo_servico]],Preencher_Orcamento!$B:$D,3,FALSE)*Table1[[#This Row],[Subtotal_insumo]],"")</f>
        <v>0</v>
      </c>
    </row>
    <row r="4219" spans="1:13" x14ac:dyDescent="0.25">
      <c r="A4219" s="3">
        <v>90811</v>
      </c>
      <c r="B4219" s="125">
        <v>0</v>
      </c>
      <c r="C4219" s="131" t="s">
        <v>3196</v>
      </c>
      <c r="D4219" s="132"/>
      <c r="E4219" s="4"/>
      <c r="F4219" s="4"/>
      <c r="G4219" s="17" t="str">
        <f>IFERROR(VLOOKUP(Table1[[#This Row],[Codigo_insumo]],BD_Insumos!$B:$E,4),"")</f>
        <v/>
      </c>
      <c r="H4219" s="139"/>
      <c r="I4219" s="5" t="s">
        <v>457</v>
      </c>
      <c r="J4219" s="20" t="str">
        <f t="shared" si="65"/>
        <v/>
      </c>
      <c r="K4219" s="21">
        <f>IF(I4219&lt;&gt;"",SUMIF(Table1[Codigo_servico],A4219,Table1[Subtotal_insumo]),"")</f>
        <v>15.508658073064742</v>
      </c>
      <c r="L4219" s="17" t="str">
        <f>IF(Table1[[#This Row],[Ordem_insumos]]&lt;&gt;0,VLOOKUP(Table1[[#This Row],[Codigo_servico]],Preencher_Orcamento!$B:$D,3,FALSE)*Table1[[#This Row],[Qtde_insumo]],"")</f>
        <v/>
      </c>
      <c r="M4219" s="17" t="str">
        <f>IF(Table1[[#This Row],[Ordem_insumos]]&lt;&gt;0,VLOOKUP(Table1[[#This Row],[Codigo_servico]],Preencher_Orcamento!$B:$D,3,FALSE)*Table1[[#This Row],[Subtotal_insumo]],"")</f>
        <v/>
      </c>
    </row>
    <row r="4220" spans="1:13" ht="26.25" x14ac:dyDescent="0.25">
      <c r="A4220" s="6">
        <v>90811</v>
      </c>
      <c r="B4220" s="126">
        <v>1</v>
      </c>
      <c r="C4220" s="133"/>
      <c r="D4220" s="134">
        <v>54451</v>
      </c>
      <c r="E4220" s="7" t="s">
        <v>1213</v>
      </c>
      <c r="F4220" s="8" t="s">
        <v>457</v>
      </c>
      <c r="G4220" s="16">
        <f>IFERROR(VLOOKUP(Table1[[#This Row],[Codigo_insumo]],BD_Insumos!$B:$E,4),"")</f>
        <v>6.0983999999999998</v>
      </c>
      <c r="H4220" s="140">
        <v>1</v>
      </c>
      <c r="I4220" s="9"/>
      <c r="J4220" s="22">
        <f t="shared" si="65"/>
        <v>6.0983999999999998</v>
      </c>
      <c r="K4220" s="22" t="str">
        <f>IF(I4220&lt;&gt;"",SUMIF(Table1[Codigo_servico],A4220,Table1[Subtotal_insumo]),"")</f>
        <v/>
      </c>
      <c r="L4220" s="16">
        <f>IF(Table1[[#This Row],[Ordem_insumos]]&lt;&gt;0,VLOOKUP(Table1[[#This Row],[Codigo_servico]],Preencher_Orcamento!$B:$D,3,FALSE)*Table1[[#This Row],[Qtde_insumo]],"")</f>
        <v>0</v>
      </c>
      <c r="M4220" s="16">
        <f>IF(Table1[[#This Row],[Ordem_insumos]]&lt;&gt;0,VLOOKUP(Table1[[#This Row],[Codigo_servico]],Preencher_Orcamento!$B:$D,3,FALSE)*Table1[[#This Row],[Subtotal_insumo]],"")</f>
        <v>0</v>
      </c>
    </row>
    <row r="4221" spans="1:13" x14ac:dyDescent="0.25">
      <c r="A4221" s="6">
        <v>90811</v>
      </c>
      <c r="B4221" s="126">
        <v>2</v>
      </c>
      <c r="C4221" s="133"/>
      <c r="D4221" s="134">
        <v>2041</v>
      </c>
      <c r="E4221" s="7" t="s">
        <v>2192</v>
      </c>
      <c r="F4221" s="8" t="s">
        <v>2140</v>
      </c>
      <c r="G4221" s="18">
        <f>IFERROR(VLOOKUP(Table1[[#This Row],[Codigo_insumo]],BD_Insumos!$B:$E,4),"")</f>
        <v>18.820516146129485</v>
      </c>
      <c r="H4221" s="140">
        <v>0.5</v>
      </c>
      <c r="I4221" s="9"/>
      <c r="J4221" s="23">
        <f t="shared" si="65"/>
        <v>9.4102580730647425</v>
      </c>
      <c r="K4221" s="22" t="str">
        <f>IF(I4221&lt;&gt;"",SUMIF(Table1[Codigo_servico],A4221,Table1[Subtotal_insumo]),"")</f>
        <v/>
      </c>
      <c r="L4221" s="18">
        <f>IF(Table1[[#This Row],[Ordem_insumos]]&lt;&gt;0,VLOOKUP(Table1[[#This Row],[Codigo_servico]],Preencher_Orcamento!$B:$D,3,FALSE)*Table1[[#This Row],[Qtde_insumo]],"")</f>
        <v>0</v>
      </c>
      <c r="M4221" s="18">
        <f>IF(Table1[[#This Row],[Ordem_insumos]]&lt;&gt;0,VLOOKUP(Table1[[#This Row],[Codigo_servico]],Preencher_Orcamento!$B:$D,3,FALSE)*Table1[[#This Row],[Subtotal_insumo]],"")</f>
        <v>0</v>
      </c>
    </row>
    <row r="4222" spans="1:13" x14ac:dyDescent="0.25">
      <c r="A4222" s="3">
        <v>90812</v>
      </c>
      <c r="B4222" s="125">
        <v>0</v>
      </c>
      <c r="C4222" s="131" t="s">
        <v>3197</v>
      </c>
      <c r="D4222" s="132"/>
      <c r="E4222" s="4"/>
      <c r="F4222" s="4"/>
      <c r="G4222" s="17" t="str">
        <f>IFERROR(VLOOKUP(Table1[[#This Row],[Codigo_insumo]],BD_Insumos!$B:$E,4),"")</f>
        <v/>
      </c>
      <c r="H4222" s="139"/>
      <c r="I4222" s="5" t="s">
        <v>457</v>
      </c>
      <c r="J4222" s="20" t="str">
        <f t="shared" si="65"/>
        <v/>
      </c>
      <c r="K4222" s="21">
        <f>IF(I4222&lt;&gt;"",SUMIF(Table1[Codigo_servico],A4222,Table1[Subtotal_insumo]),"")</f>
        <v>37.990612916903586</v>
      </c>
      <c r="L4222" s="17" t="str">
        <f>IF(Table1[[#This Row],[Ordem_insumos]]&lt;&gt;0,VLOOKUP(Table1[[#This Row],[Codigo_servico]],Preencher_Orcamento!$B:$D,3,FALSE)*Table1[[#This Row],[Qtde_insumo]],"")</f>
        <v/>
      </c>
      <c r="M4222" s="17" t="str">
        <f>IF(Table1[[#This Row],[Ordem_insumos]]&lt;&gt;0,VLOOKUP(Table1[[#This Row],[Codigo_servico]],Preencher_Orcamento!$B:$D,3,FALSE)*Table1[[#This Row],[Subtotal_insumo]],"")</f>
        <v/>
      </c>
    </row>
    <row r="4223" spans="1:13" ht="26.25" x14ac:dyDescent="0.25">
      <c r="A4223" s="6">
        <v>90812</v>
      </c>
      <c r="B4223" s="126">
        <v>1</v>
      </c>
      <c r="C4223" s="133"/>
      <c r="D4223" s="134">
        <v>54452</v>
      </c>
      <c r="E4223" s="7" t="s">
        <v>1214</v>
      </c>
      <c r="F4223" s="8" t="s">
        <v>457</v>
      </c>
      <c r="G4223" s="16">
        <f>IFERROR(VLOOKUP(Table1[[#This Row],[Codigo_insumo]],BD_Insumos!$B:$E,4),"")</f>
        <v>22.934200000000001</v>
      </c>
      <c r="H4223" s="140">
        <v>1</v>
      </c>
      <c r="I4223" s="9"/>
      <c r="J4223" s="22">
        <f t="shared" si="65"/>
        <v>22.934200000000001</v>
      </c>
      <c r="K4223" s="22" t="str">
        <f>IF(I4223&lt;&gt;"",SUMIF(Table1[Codigo_servico],A4223,Table1[Subtotal_insumo]),"")</f>
        <v/>
      </c>
      <c r="L4223" s="16">
        <f>IF(Table1[[#This Row],[Ordem_insumos]]&lt;&gt;0,VLOOKUP(Table1[[#This Row],[Codigo_servico]],Preencher_Orcamento!$B:$D,3,FALSE)*Table1[[#This Row],[Qtde_insumo]],"")</f>
        <v>0</v>
      </c>
      <c r="M4223" s="16">
        <f>IF(Table1[[#This Row],[Ordem_insumos]]&lt;&gt;0,VLOOKUP(Table1[[#This Row],[Codigo_servico]],Preencher_Orcamento!$B:$D,3,FALSE)*Table1[[#This Row],[Subtotal_insumo]],"")</f>
        <v>0</v>
      </c>
    </row>
    <row r="4224" spans="1:13" x14ac:dyDescent="0.25">
      <c r="A4224" s="6">
        <v>90812</v>
      </c>
      <c r="B4224" s="126">
        <v>2</v>
      </c>
      <c r="C4224" s="133"/>
      <c r="D4224" s="134">
        <v>2041</v>
      </c>
      <c r="E4224" s="7" t="s">
        <v>2192</v>
      </c>
      <c r="F4224" s="8" t="s">
        <v>2140</v>
      </c>
      <c r="G4224" s="18">
        <f>IFERROR(VLOOKUP(Table1[[#This Row],[Codigo_insumo]],BD_Insumos!$B:$E,4),"")</f>
        <v>18.820516146129485</v>
      </c>
      <c r="H4224" s="140">
        <v>0.8</v>
      </c>
      <c r="I4224" s="9"/>
      <c r="J4224" s="23">
        <f t="shared" si="65"/>
        <v>15.056412916903589</v>
      </c>
      <c r="K4224" s="22" t="str">
        <f>IF(I4224&lt;&gt;"",SUMIF(Table1[Codigo_servico],A4224,Table1[Subtotal_insumo]),"")</f>
        <v/>
      </c>
      <c r="L4224" s="18">
        <f>IF(Table1[[#This Row],[Ordem_insumos]]&lt;&gt;0,VLOOKUP(Table1[[#This Row],[Codigo_servico]],Preencher_Orcamento!$B:$D,3,FALSE)*Table1[[#This Row],[Qtde_insumo]],"")</f>
        <v>0</v>
      </c>
      <c r="M4224" s="18">
        <f>IF(Table1[[#This Row],[Ordem_insumos]]&lt;&gt;0,VLOOKUP(Table1[[#This Row],[Codigo_servico]],Preencher_Orcamento!$B:$D,3,FALSE)*Table1[[#This Row],[Subtotal_insumo]],"")</f>
        <v>0</v>
      </c>
    </row>
    <row r="4225" spans="1:13" x14ac:dyDescent="0.25">
      <c r="A4225" s="3">
        <v>90813</v>
      </c>
      <c r="B4225" s="125">
        <v>0</v>
      </c>
      <c r="C4225" s="131" t="s">
        <v>3198</v>
      </c>
      <c r="D4225" s="132"/>
      <c r="E4225" s="4"/>
      <c r="F4225" s="4"/>
      <c r="G4225" s="17" t="str">
        <f>IFERROR(VLOOKUP(Table1[[#This Row],[Codigo_insumo]],BD_Insumos!$B:$E,4),"")</f>
        <v/>
      </c>
      <c r="H4225" s="139"/>
      <c r="I4225" s="5" t="s">
        <v>457</v>
      </c>
      <c r="J4225" s="20" t="str">
        <f t="shared" si="65"/>
        <v/>
      </c>
      <c r="K4225" s="21">
        <f>IF(I4225&lt;&gt;"",SUMIF(Table1[Codigo_servico],A4225,Table1[Subtotal_insumo]),"")</f>
        <v>42.603916146129485</v>
      </c>
      <c r="L4225" s="17" t="str">
        <f>IF(Table1[[#This Row],[Ordem_insumos]]&lt;&gt;0,VLOOKUP(Table1[[#This Row],[Codigo_servico]],Preencher_Orcamento!$B:$D,3,FALSE)*Table1[[#This Row],[Qtde_insumo]],"")</f>
        <v/>
      </c>
      <c r="M4225" s="17" t="str">
        <f>IF(Table1[[#This Row],[Ordem_insumos]]&lt;&gt;0,VLOOKUP(Table1[[#This Row],[Codigo_servico]],Preencher_Orcamento!$B:$D,3,FALSE)*Table1[[#This Row],[Subtotal_insumo]],"")</f>
        <v/>
      </c>
    </row>
    <row r="4226" spans="1:13" x14ac:dyDescent="0.25">
      <c r="A4226" s="6">
        <v>90813</v>
      </c>
      <c r="B4226" s="126">
        <v>1</v>
      </c>
      <c r="C4226" s="133"/>
      <c r="D4226" s="134">
        <v>2041</v>
      </c>
      <c r="E4226" s="7" t="s">
        <v>2192</v>
      </c>
      <c r="F4226" s="8" t="s">
        <v>2140</v>
      </c>
      <c r="G4226" s="16">
        <f>IFERROR(VLOOKUP(Table1[[#This Row],[Codigo_insumo]],BD_Insumos!$B:$E,4),"")</f>
        <v>18.820516146129485</v>
      </c>
      <c r="H4226" s="140">
        <v>1</v>
      </c>
      <c r="I4226" s="9"/>
      <c r="J4226" s="22">
        <f t="shared" ref="J4226:J4289" si="66">IF(I4226="",G4226*H4226,"")</f>
        <v>18.820516146129485</v>
      </c>
      <c r="K4226" s="22" t="str">
        <f>IF(I4226&lt;&gt;"",SUMIF(Table1[Codigo_servico],A4226,Table1[Subtotal_insumo]),"")</f>
        <v/>
      </c>
      <c r="L4226" s="16">
        <f>IF(Table1[[#This Row],[Ordem_insumos]]&lt;&gt;0,VLOOKUP(Table1[[#This Row],[Codigo_servico]],Preencher_Orcamento!$B:$D,3,FALSE)*Table1[[#This Row],[Qtde_insumo]],"")</f>
        <v>24</v>
      </c>
      <c r="M4226" s="16">
        <f>IF(Table1[[#This Row],[Ordem_insumos]]&lt;&gt;0,VLOOKUP(Table1[[#This Row],[Codigo_servico]],Preencher_Orcamento!$B:$D,3,FALSE)*Table1[[#This Row],[Subtotal_insumo]],"")</f>
        <v>451.69238750710764</v>
      </c>
    </row>
    <row r="4227" spans="1:13" ht="26.25" x14ac:dyDescent="0.25">
      <c r="A4227" s="6">
        <v>90813</v>
      </c>
      <c r="B4227" s="126">
        <v>2</v>
      </c>
      <c r="C4227" s="133"/>
      <c r="D4227" s="134">
        <v>54453</v>
      </c>
      <c r="E4227" s="7" t="s">
        <v>1215</v>
      </c>
      <c r="F4227" s="8" t="s">
        <v>457</v>
      </c>
      <c r="G4227" s="18">
        <f>IFERROR(VLOOKUP(Table1[[#This Row],[Codigo_insumo]],BD_Insumos!$B:$E,4),"")</f>
        <v>23.7834</v>
      </c>
      <c r="H4227" s="140">
        <v>1</v>
      </c>
      <c r="I4227" s="9"/>
      <c r="J4227" s="23">
        <f t="shared" si="66"/>
        <v>23.7834</v>
      </c>
      <c r="K4227" s="22" t="str">
        <f>IF(I4227&lt;&gt;"",SUMIF(Table1[Codigo_servico],A4227,Table1[Subtotal_insumo]),"")</f>
        <v/>
      </c>
      <c r="L4227" s="18">
        <f>IF(Table1[[#This Row],[Ordem_insumos]]&lt;&gt;0,VLOOKUP(Table1[[#This Row],[Codigo_servico]],Preencher_Orcamento!$B:$D,3,FALSE)*Table1[[#This Row],[Qtde_insumo]],"")</f>
        <v>24</v>
      </c>
      <c r="M4227" s="18">
        <f>IF(Table1[[#This Row],[Ordem_insumos]]&lt;&gt;0,VLOOKUP(Table1[[#This Row],[Codigo_servico]],Preencher_Orcamento!$B:$D,3,FALSE)*Table1[[#This Row],[Subtotal_insumo]],"")</f>
        <v>570.80160000000001</v>
      </c>
    </row>
    <row r="4228" spans="1:13" x14ac:dyDescent="0.25">
      <c r="A4228" s="3">
        <v>90814</v>
      </c>
      <c r="B4228" s="125">
        <v>0</v>
      </c>
      <c r="C4228" s="131" t="s">
        <v>3199</v>
      </c>
      <c r="D4228" s="132"/>
      <c r="E4228" s="4"/>
      <c r="F4228" s="4"/>
      <c r="G4228" s="17" t="str">
        <f>IFERROR(VLOOKUP(Table1[[#This Row],[Codigo_insumo]],BD_Insumos!$B:$E,4),"")</f>
        <v/>
      </c>
      <c r="H4228" s="139"/>
      <c r="I4228" s="5" t="s">
        <v>457</v>
      </c>
      <c r="J4228" s="20" t="str">
        <f t="shared" si="66"/>
        <v/>
      </c>
      <c r="K4228" s="21">
        <f>IF(I4228&lt;&gt;"",SUMIF(Table1[Codigo_servico],A4228,Table1[Subtotal_insumo]),"")</f>
        <v>54.401219375355382</v>
      </c>
      <c r="L4228" s="17" t="str">
        <f>IF(Table1[[#This Row],[Ordem_insumos]]&lt;&gt;0,VLOOKUP(Table1[[#This Row],[Codigo_servico]],Preencher_Orcamento!$B:$D,3,FALSE)*Table1[[#This Row],[Qtde_insumo]],"")</f>
        <v/>
      </c>
      <c r="M4228" s="17" t="str">
        <f>IF(Table1[[#This Row],[Ordem_insumos]]&lt;&gt;0,VLOOKUP(Table1[[#This Row],[Codigo_servico]],Preencher_Orcamento!$B:$D,3,FALSE)*Table1[[#This Row],[Subtotal_insumo]],"")</f>
        <v/>
      </c>
    </row>
    <row r="4229" spans="1:13" x14ac:dyDescent="0.25">
      <c r="A4229" s="6">
        <v>90814</v>
      </c>
      <c r="B4229" s="126">
        <v>1</v>
      </c>
      <c r="C4229" s="133"/>
      <c r="D4229" s="134">
        <v>2041</v>
      </c>
      <c r="E4229" s="7" t="s">
        <v>2192</v>
      </c>
      <c r="F4229" s="8" t="s">
        <v>2140</v>
      </c>
      <c r="G4229" s="16">
        <f>IFERROR(VLOOKUP(Table1[[#This Row],[Codigo_insumo]],BD_Insumos!$B:$E,4),"")</f>
        <v>18.820516146129485</v>
      </c>
      <c r="H4229" s="140">
        <v>1.2</v>
      </c>
      <c r="I4229" s="9"/>
      <c r="J4229" s="22">
        <f t="shared" si="66"/>
        <v>22.584619375355381</v>
      </c>
      <c r="K4229" s="22" t="str">
        <f>IF(I4229&lt;&gt;"",SUMIF(Table1[Codigo_servico],A4229,Table1[Subtotal_insumo]),"")</f>
        <v/>
      </c>
      <c r="L4229" s="16">
        <f>IF(Table1[[#This Row],[Ordem_insumos]]&lt;&gt;0,VLOOKUP(Table1[[#This Row],[Codigo_servico]],Preencher_Orcamento!$B:$D,3,FALSE)*Table1[[#This Row],[Qtde_insumo]],"")</f>
        <v>0</v>
      </c>
      <c r="M4229" s="16">
        <f>IF(Table1[[#This Row],[Ordem_insumos]]&lt;&gt;0,VLOOKUP(Table1[[#This Row],[Codigo_servico]],Preencher_Orcamento!$B:$D,3,FALSE)*Table1[[#This Row],[Subtotal_insumo]],"")</f>
        <v>0</v>
      </c>
    </row>
    <row r="4230" spans="1:13" ht="26.25" x14ac:dyDescent="0.25">
      <c r="A4230" s="6">
        <v>90814</v>
      </c>
      <c r="B4230" s="126">
        <v>2</v>
      </c>
      <c r="C4230" s="133"/>
      <c r="D4230" s="134">
        <v>54454</v>
      </c>
      <c r="E4230" s="7" t="s">
        <v>1216</v>
      </c>
      <c r="F4230" s="8" t="s">
        <v>457</v>
      </c>
      <c r="G4230" s="18">
        <f>IFERROR(VLOOKUP(Table1[[#This Row],[Codigo_insumo]],BD_Insumos!$B:$E,4),"")</f>
        <v>31.816600000000001</v>
      </c>
      <c r="H4230" s="140">
        <v>1</v>
      </c>
      <c r="I4230" s="9"/>
      <c r="J4230" s="23">
        <f t="shared" si="66"/>
        <v>31.816600000000001</v>
      </c>
      <c r="K4230" s="22" t="str">
        <f>IF(I4230&lt;&gt;"",SUMIF(Table1[Codigo_servico],A4230,Table1[Subtotal_insumo]),"")</f>
        <v/>
      </c>
      <c r="L4230" s="18">
        <f>IF(Table1[[#This Row],[Ordem_insumos]]&lt;&gt;0,VLOOKUP(Table1[[#This Row],[Codigo_servico]],Preencher_Orcamento!$B:$D,3,FALSE)*Table1[[#This Row],[Qtde_insumo]],"")</f>
        <v>0</v>
      </c>
      <c r="M4230" s="18">
        <f>IF(Table1[[#This Row],[Ordem_insumos]]&lt;&gt;0,VLOOKUP(Table1[[#This Row],[Codigo_servico]],Preencher_Orcamento!$B:$D,3,FALSE)*Table1[[#This Row],[Subtotal_insumo]],"")</f>
        <v>0</v>
      </c>
    </row>
    <row r="4231" spans="1:13" x14ac:dyDescent="0.25">
      <c r="A4231" s="3">
        <v>90815</v>
      </c>
      <c r="B4231" s="125">
        <v>0</v>
      </c>
      <c r="C4231" s="131" t="s">
        <v>3200</v>
      </c>
      <c r="D4231" s="132"/>
      <c r="E4231" s="4"/>
      <c r="F4231" s="4"/>
      <c r="G4231" s="17" t="str">
        <f>IFERROR(VLOOKUP(Table1[[#This Row],[Codigo_insumo]],BD_Insumos!$B:$E,4),"")</f>
        <v/>
      </c>
      <c r="H4231" s="139"/>
      <c r="I4231" s="5" t="s">
        <v>457</v>
      </c>
      <c r="J4231" s="20" t="str">
        <f t="shared" si="66"/>
        <v/>
      </c>
      <c r="K4231" s="21">
        <f>IF(I4231&lt;&gt;"",SUMIF(Table1[Codigo_servico],A4231,Table1[Subtotal_insumo]),"")</f>
        <v>59.088174219194229</v>
      </c>
      <c r="L4231" s="17" t="str">
        <f>IF(Table1[[#This Row],[Ordem_insumos]]&lt;&gt;0,VLOOKUP(Table1[[#This Row],[Codigo_servico]],Preencher_Orcamento!$B:$D,3,FALSE)*Table1[[#This Row],[Qtde_insumo]],"")</f>
        <v/>
      </c>
      <c r="M4231" s="17" t="str">
        <f>IF(Table1[[#This Row],[Ordem_insumos]]&lt;&gt;0,VLOOKUP(Table1[[#This Row],[Codigo_servico]],Preencher_Orcamento!$B:$D,3,FALSE)*Table1[[#This Row],[Subtotal_insumo]],"")</f>
        <v/>
      </c>
    </row>
    <row r="4232" spans="1:13" ht="26.25" x14ac:dyDescent="0.25">
      <c r="A4232" s="6">
        <v>90815</v>
      </c>
      <c r="B4232" s="126">
        <v>1</v>
      </c>
      <c r="C4232" s="133"/>
      <c r="D4232" s="134">
        <v>54455</v>
      </c>
      <c r="E4232" s="7" t="s">
        <v>1217</v>
      </c>
      <c r="F4232" s="8" t="s">
        <v>457</v>
      </c>
      <c r="G4232" s="16">
        <f>IFERROR(VLOOKUP(Table1[[#This Row],[Codigo_insumo]],BD_Insumos!$B:$E,4),"")</f>
        <v>30.857399999999998</v>
      </c>
      <c r="H4232" s="140">
        <v>1</v>
      </c>
      <c r="I4232" s="9"/>
      <c r="J4232" s="22">
        <f t="shared" si="66"/>
        <v>30.857399999999998</v>
      </c>
      <c r="K4232" s="22" t="str">
        <f>IF(I4232&lt;&gt;"",SUMIF(Table1[Codigo_servico],A4232,Table1[Subtotal_insumo]),"")</f>
        <v/>
      </c>
      <c r="L4232" s="16">
        <f>IF(Table1[[#This Row],[Ordem_insumos]]&lt;&gt;0,VLOOKUP(Table1[[#This Row],[Codigo_servico]],Preencher_Orcamento!$B:$D,3,FALSE)*Table1[[#This Row],[Qtde_insumo]],"")</f>
        <v>0</v>
      </c>
      <c r="M4232" s="16">
        <f>IF(Table1[[#This Row],[Ordem_insumos]]&lt;&gt;0,VLOOKUP(Table1[[#This Row],[Codigo_servico]],Preencher_Orcamento!$B:$D,3,FALSE)*Table1[[#This Row],[Subtotal_insumo]],"")</f>
        <v>0</v>
      </c>
    </row>
    <row r="4233" spans="1:13" x14ac:dyDescent="0.25">
      <c r="A4233" s="6">
        <v>90815</v>
      </c>
      <c r="B4233" s="126">
        <v>2</v>
      </c>
      <c r="C4233" s="133"/>
      <c r="D4233" s="134">
        <v>2041</v>
      </c>
      <c r="E4233" s="7" t="s">
        <v>2192</v>
      </c>
      <c r="F4233" s="8" t="s">
        <v>2140</v>
      </c>
      <c r="G4233" s="18">
        <f>IFERROR(VLOOKUP(Table1[[#This Row],[Codigo_insumo]],BD_Insumos!$B:$E,4),"")</f>
        <v>18.820516146129485</v>
      </c>
      <c r="H4233" s="140">
        <v>1.5</v>
      </c>
      <c r="I4233" s="9"/>
      <c r="J4233" s="23">
        <f t="shared" si="66"/>
        <v>28.230774219194227</v>
      </c>
      <c r="K4233" s="22" t="str">
        <f>IF(I4233&lt;&gt;"",SUMIF(Table1[Codigo_servico],A4233,Table1[Subtotal_insumo]),"")</f>
        <v/>
      </c>
      <c r="L4233" s="18">
        <f>IF(Table1[[#This Row],[Ordem_insumos]]&lt;&gt;0,VLOOKUP(Table1[[#This Row],[Codigo_servico]],Preencher_Orcamento!$B:$D,3,FALSE)*Table1[[#This Row],[Qtde_insumo]],"")</f>
        <v>0</v>
      </c>
      <c r="M4233" s="18">
        <f>IF(Table1[[#This Row],[Ordem_insumos]]&lt;&gt;0,VLOOKUP(Table1[[#This Row],[Codigo_servico]],Preencher_Orcamento!$B:$D,3,FALSE)*Table1[[#This Row],[Subtotal_insumo]],"")</f>
        <v>0</v>
      </c>
    </row>
    <row r="4234" spans="1:13" x14ac:dyDescent="0.25">
      <c r="A4234" s="3">
        <v>90816</v>
      </c>
      <c r="B4234" s="125">
        <v>0</v>
      </c>
      <c r="C4234" s="131" t="s">
        <v>3201</v>
      </c>
      <c r="D4234" s="132"/>
      <c r="E4234" s="4"/>
      <c r="F4234" s="4"/>
      <c r="G4234" s="17" t="str">
        <f>IFERROR(VLOOKUP(Table1[[#This Row],[Codigo_insumo]],BD_Insumos!$B:$E,4),"")</f>
        <v/>
      </c>
      <c r="H4234" s="139"/>
      <c r="I4234" s="5" t="s">
        <v>457</v>
      </c>
      <c r="J4234" s="20" t="str">
        <f t="shared" si="66"/>
        <v/>
      </c>
      <c r="K4234" s="21">
        <f>IF(I4234&lt;&gt;"",SUMIF(Table1[Codigo_servico],A4234,Table1[Subtotal_insumo]),"")</f>
        <v>63.401729063033073</v>
      </c>
      <c r="L4234" s="17" t="str">
        <f>IF(Table1[[#This Row],[Ordem_insumos]]&lt;&gt;0,VLOOKUP(Table1[[#This Row],[Codigo_servico]],Preencher_Orcamento!$B:$D,3,FALSE)*Table1[[#This Row],[Qtde_insumo]],"")</f>
        <v/>
      </c>
      <c r="M4234" s="17" t="str">
        <f>IF(Table1[[#This Row],[Ordem_insumos]]&lt;&gt;0,VLOOKUP(Table1[[#This Row],[Codigo_servico]],Preencher_Orcamento!$B:$D,3,FALSE)*Table1[[#This Row],[Subtotal_insumo]],"")</f>
        <v/>
      </c>
    </row>
    <row r="4235" spans="1:13" x14ac:dyDescent="0.25">
      <c r="A4235" s="6">
        <v>90816</v>
      </c>
      <c r="B4235" s="126">
        <v>1</v>
      </c>
      <c r="C4235" s="133"/>
      <c r="D4235" s="134">
        <v>2041</v>
      </c>
      <c r="E4235" s="7" t="s">
        <v>2192</v>
      </c>
      <c r="F4235" s="8" t="s">
        <v>2140</v>
      </c>
      <c r="G4235" s="16">
        <f>IFERROR(VLOOKUP(Table1[[#This Row],[Codigo_insumo]],BD_Insumos!$B:$E,4),"")</f>
        <v>18.820516146129485</v>
      </c>
      <c r="H4235" s="140">
        <v>1.8</v>
      </c>
      <c r="I4235" s="9"/>
      <c r="J4235" s="22">
        <f t="shared" si="66"/>
        <v>33.876929063033074</v>
      </c>
      <c r="K4235" s="22" t="str">
        <f>IF(I4235&lt;&gt;"",SUMIF(Table1[Codigo_servico],A4235,Table1[Subtotal_insumo]),"")</f>
        <v/>
      </c>
      <c r="L4235" s="16">
        <f>IF(Table1[[#This Row],[Ordem_insumos]]&lt;&gt;0,VLOOKUP(Table1[[#This Row],[Codigo_servico]],Preencher_Orcamento!$B:$D,3,FALSE)*Table1[[#This Row],[Qtde_insumo]],"")</f>
        <v>0</v>
      </c>
      <c r="M4235" s="16">
        <f>IF(Table1[[#This Row],[Ordem_insumos]]&lt;&gt;0,VLOOKUP(Table1[[#This Row],[Codigo_servico]],Preencher_Orcamento!$B:$D,3,FALSE)*Table1[[#This Row],[Subtotal_insumo]],"")</f>
        <v>0</v>
      </c>
    </row>
    <row r="4236" spans="1:13" ht="26.25" x14ac:dyDescent="0.25">
      <c r="A4236" s="6">
        <v>90816</v>
      </c>
      <c r="B4236" s="126">
        <v>2</v>
      </c>
      <c r="C4236" s="133"/>
      <c r="D4236" s="134">
        <v>61009</v>
      </c>
      <c r="E4236" s="7" t="s">
        <v>1594</v>
      </c>
      <c r="F4236" s="8" t="s">
        <v>457</v>
      </c>
      <c r="G4236" s="18">
        <f>IFERROR(VLOOKUP(Table1[[#This Row],[Codigo_insumo]],BD_Insumos!$B:$E,4),"")</f>
        <v>29.524799999999999</v>
      </c>
      <c r="H4236" s="140">
        <v>1</v>
      </c>
      <c r="I4236" s="9"/>
      <c r="J4236" s="23">
        <f t="shared" si="66"/>
        <v>29.524799999999999</v>
      </c>
      <c r="K4236" s="22" t="str">
        <f>IF(I4236&lt;&gt;"",SUMIF(Table1[Codigo_servico],A4236,Table1[Subtotal_insumo]),"")</f>
        <v/>
      </c>
      <c r="L4236" s="18">
        <f>IF(Table1[[#This Row],[Ordem_insumos]]&lt;&gt;0,VLOOKUP(Table1[[#This Row],[Codigo_servico]],Preencher_Orcamento!$B:$D,3,FALSE)*Table1[[#This Row],[Qtde_insumo]],"")</f>
        <v>0</v>
      </c>
      <c r="M4236" s="18">
        <f>IF(Table1[[#This Row],[Ordem_insumos]]&lt;&gt;0,VLOOKUP(Table1[[#This Row],[Codigo_servico]],Preencher_Orcamento!$B:$D,3,FALSE)*Table1[[#This Row],[Subtotal_insumo]],"")</f>
        <v>0</v>
      </c>
    </row>
    <row r="4237" spans="1:13" x14ac:dyDescent="0.25">
      <c r="A4237" s="3">
        <v>90817</v>
      </c>
      <c r="B4237" s="125">
        <v>0</v>
      </c>
      <c r="C4237" s="131" t="s">
        <v>3202</v>
      </c>
      <c r="D4237" s="132"/>
      <c r="E4237" s="4"/>
      <c r="F4237" s="4"/>
      <c r="G4237" s="17" t="str">
        <f>IFERROR(VLOOKUP(Table1[[#This Row],[Codigo_insumo]],BD_Insumos!$B:$E,4),"")</f>
        <v/>
      </c>
      <c r="H4237" s="139"/>
      <c r="I4237" s="5" t="s">
        <v>457</v>
      </c>
      <c r="J4237" s="20" t="str">
        <f t="shared" si="66"/>
        <v/>
      </c>
      <c r="K4237" s="21">
        <f>IF(I4237&lt;&gt;"",SUMIF(Table1[Codigo_servico],A4237,Table1[Subtotal_insumo]),"")</f>
        <v>117.35537421919423</v>
      </c>
      <c r="L4237" s="17" t="str">
        <f>IF(Table1[[#This Row],[Ordem_insumos]]&lt;&gt;0,VLOOKUP(Table1[[#This Row],[Codigo_servico]],Preencher_Orcamento!$B:$D,3,FALSE)*Table1[[#This Row],[Qtde_insumo]],"")</f>
        <v/>
      </c>
      <c r="M4237" s="17" t="str">
        <f>IF(Table1[[#This Row],[Ordem_insumos]]&lt;&gt;0,VLOOKUP(Table1[[#This Row],[Codigo_servico]],Preencher_Orcamento!$B:$D,3,FALSE)*Table1[[#This Row],[Subtotal_insumo]],"")</f>
        <v/>
      </c>
    </row>
    <row r="4238" spans="1:13" ht="26.25" x14ac:dyDescent="0.25">
      <c r="A4238" s="6">
        <v>90817</v>
      </c>
      <c r="B4238" s="126">
        <v>1</v>
      </c>
      <c r="C4238" s="133"/>
      <c r="D4238" s="134">
        <v>61083</v>
      </c>
      <c r="E4238" s="7" t="s">
        <v>1659</v>
      </c>
      <c r="F4238" s="8" t="s">
        <v>457</v>
      </c>
      <c r="G4238" s="16">
        <f>IFERROR(VLOOKUP(Table1[[#This Row],[Codigo_insumo]],BD_Insumos!$B:$E,4),"")</f>
        <v>89.124600000000001</v>
      </c>
      <c r="H4238" s="140">
        <v>1</v>
      </c>
      <c r="I4238" s="9"/>
      <c r="J4238" s="22">
        <f t="shared" si="66"/>
        <v>89.124600000000001</v>
      </c>
      <c r="K4238" s="22" t="str">
        <f>IF(I4238&lt;&gt;"",SUMIF(Table1[Codigo_servico],A4238,Table1[Subtotal_insumo]),"")</f>
        <v/>
      </c>
      <c r="L4238" s="16">
        <f>IF(Table1[[#This Row],[Ordem_insumos]]&lt;&gt;0,VLOOKUP(Table1[[#This Row],[Codigo_servico]],Preencher_Orcamento!$B:$D,3,FALSE)*Table1[[#This Row],[Qtde_insumo]],"")</f>
        <v>0</v>
      </c>
      <c r="M4238" s="16">
        <f>IF(Table1[[#This Row],[Ordem_insumos]]&lt;&gt;0,VLOOKUP(Table1[[#This Row],[Codigo_servico]],Preencher_Orcamento!$B:$D,3,FALSE)*Table1[[#This Row],[Subtotal_insumo]],"")</f>
        <v>0</v>
      </c>
    </row>
    <row r="4239" spans="1:13" x14ac:dyDescent="0.25">
      <c r="A4239" s="6">
        <v>90817</v>
      </c>
      <c r="B4239" s="126">
        <v>2</v>
      </c>
      <c r="C4239" s="133"/>
      <c r="D4239" s="134">
        <v>2041</v>
      </c>
      <c r="E4239" s="7" t="s">
        <v>2192</v>
      </c>
      <c r="F4239" s="8" t="s">
        <v>2140</v>
      </c>
      <c r="G4239" s="18">
        <f>IFERROR(VLOOKUP(Table1[[#This Row],[Codigo_insumo]],BD_Insumos!$B:$E,4),"")</f>
        <v>18.820516146129485</v>
      </c>
      <c r="H4239" s="140">
        <v>1.5</v>
      </c>
      <c r="I4239" s="9"/>
      <c r="J4239" s="23">
        <f t="shared" si="66"/>
        <v>28.230774219194227</v>
      </c>
      <c r="K4239" s="22" t="str">
        <f>IF(I4239&lt;&gt;"",SUMIF(Table1[Codigo_servico],A4239,Table1[Subtotal_insumo]),"")</f>
        <v/>
      </c>
      <c r="L4239" s="18">
        <f>IF(Table1[[#This Row],[Ordem_insumos]]&lt;&gt;0,VLOOKUP(Table1[[#This Row],[Codigo_servico]],Preencher_Orcamento!$B:$D,3,FALSE)*Table1[[#This Row],[Qtde_insumo]],"")</f>
        <v>0</v>
      </c>
      <c r="M4239" s="18">
        <f>IF(Table1[[#This Row],[Ordem_insumos]]&lt;&gt;0,VLOOKUP(Table1[[#This Row],[Codigo_servico]],Preencher_Orcamento!$B:$D,3,FALSE)*Table1[[#This Row],[Subtotal_insumo]],"")</f>
        <v>0</v>
      </c>
    </row>
    <row r="4240" spans="1:13" x14ac:dyDescent="0.25">
      <c r="A4240" s="3">
        <v>90818</v>
      </c>
      <c r="B4240" s="125">
        <v>0</v>
      </c>
      <c r="C4240" s="131" t="s">
        <v>3203</v>
      </c>
      <c r="D4240" s="132"/>
      <c r="E4240" s="4"/>
      <c r="F4240" s="4"/>
      <c r="G4240" s="17" t="str">
        <f>IFERROR(VLOOKUP(Table1[[#This Row],[Codigo_insumo]],BD_Insumos!$B:$E,4),"")</f>
        <v/>
      </c>
      <c r="H4240" s="139"/>
      <c r="I4240" s="5" t="s">
        <v>457</v>
      </c>
      <c r="J4240" s="20" t="str">
        <f t="shared" si="66"/>
        <v/>
      </c>
      <c r="K4240" s="21">
        <f>IF(I4240&lt;&gt;"",SUMIF(Table1[Codigo_servico],A4240,Table1[Subtotal_insumo]),"")</f>
        <v>116.38957421919423</v>
      </c>
      <c r="L4240" s="17" t="str">
        <f>IF(Table1[[#This Row],[Ordem_insumos]]&lt;&gt;0,VLOOKUP(Table1[[#This Row],[Codigo_servico]],Preencher_Orcamento!$B:$D,3,FALSE)*Table1[[#This Row],[Qtde_insumo]],"")</f>
        <v/>
      </c>
      <c r="M4240" s="17" t="str">
        <f>IF(Table1[[#This Row],[Ordem_insumos]]&lt;&gt;0,VLOOKUP(Table1[[#This Row],[Codigo_servico]],Preencher_Orcamento!$B:$D,3,FALSE)*Table1[[#This Row],[Subtotal_insumo]],"")</f>
        <v/>
      </c>
    </row>
    <row r="4241" spans="1:13" x14ac:dyDescent="0.25">
      <c r="A4241" s="6">
        <v>90818</v>
      </c>
      <c r="B4241" s="126">
        <v>1</v>
      </c>
      <c r="C4241" s="133"/>
      <c r="D4241" s="134">
        <v>2041</v>
      </c>
      <c r="E4241" s="7" t="s">
        <v>2192</v>
      </c>
      <c r="F4241" s="8" t="s">
        <v>2140</v>
      </c>
      <c r="G4241" s="16">
        <f>IFERROR(VLOOKUP(Table1[[#This Row],[Codigo_insumo]],BD_Insumos!$B:$E,4),"")</f>
        <v>18.820516146129485</v>
      </c>
      <c r="H4241" s="140">
        <v>1.5</v>
      </c>
      <c r="I4241" s="9"/>
      <c r="J4241" s="22">
        <f t="shared" si="66"/>
        <v>28.230774219194227</v>
      </c>
      <c r="K4241" s="22" t="str">
        <f>IF(I4241&lt;&gt;"",SUMIF(Table1[Codigo_servico],A4241,Table1[Subtotal_insumo]),"")</f>
        <v/>
      </c>
      <c r="L4241" s="16">
        <f>IF(Table1[[#This Row],[Ordem_insumos]]&lt;&gt;0,VLOOKUP(Table1[[#This Row],[Codigo_servico]],Preencher_Orcamento!$B:$D,3,FALSE)*Table1[[#This Row],[Qtde_insumo]],"")</f>
        <v>1.5</v>
      </c>
      <c r="M4241" s="16">
        <f>IF(Table1[[#This Row],[Ordem_insumos]]&lt;&gt;0,VLOOKUP(Table1[[#This Row],[Codigo_servico]],Preencher_Orcamento!$B:$D,3,FALSE)*Table1[[#This Row],[Subtotal_insumo]],"")</f>
        <v>28.230774219194227</v>
      </c>
    </row>
    <row r="4242" spans="1:13" ht="26.25" x14ac:dyDescent="0.25">
      <c r="A4242" s="6">
        <v>90818</v>
      </c>
      <c r="B4242" s="126">
        <v>2</v>
      </c>
      <c r="C4242" s="133"/>
      <c r="D4242" s="134">
        <v>61080</v>
      </c>
      <c r="E4242" s="7" t="s">
        <v>1656</v>
      </c>
      <c r="F4242" s="8" t="s">
        <v>457</v>
      </c>
      <c r="G4242" s="18">
        <f>IFERROR(VLOOKUP(Table1[[#This Row],[Codigo_insumo]],BD_Insumos!$B:$E,4),"")</f>
        <v>88.158799999999999</v>
      </c>
      <c r="H4242" s="140">
        <v>1</v>
      </c>
      <c r="I4242" s="9"/>
      <c r="J4242" s="23">
        <f t="shared" si="66"/>
        <v>88.158799999999999</v>
      </c>
      <c r="K4242" s="22" t="str">
        <f>IF(I4242&lt;&gt;"",SUMIF(Table1[Codigo_servico],A4242,Table1[Subtotal_insumo]),"")</f>
        <v/>
      </c>
      <c r="L4242" s="18">
        <f>IF(Table1[[#This Row],[Ordem_insumos]]&lt;&gt;0,VLOOKUP(Table1[[#This Row],[Codigo_servico]],Preencher_Orcamento!$B:$D,3,FALSE)*Table1[[#This Row],[Qtde_insumo]],"")</f>
        <v>1</v>
      </c>
      <c r="M4242" s="18">
        <f>IF(Table1[[#This Row],[Ordem_insumos]]&lt;&gt;0,VLOOKUP(Table1[[#This Row],[Codigo_servico]],Preencher_Orcamento!$B:$D,3,FALSE)*Table1[[#This Row],[Subtotal_insumo]],"")</f>
        <v>88.158799999999999</v>
      </c>
    </row>
    <row r="4243" spans="1:13" x14ac:dyDescent="0.25">
      <c r="A4243" s="3">
        <v>90819</v>
      </c>
      <c r="B4243" s="125">
        <v>0</v>
      </c>
      <c r="C4243" s="131" t="s">
        <v>3204</v>
      </c>
      <c r="D4243" s="132"/>
      <c r="E4243" s="4"/>
      <c r="F4243" s="4"/>
      <c r="G4243" s="17" t="str">
        <f>IFERROR(VLOOKUP(Table1[[#This Row],[Codigo_insumo]],BD_Insumos!$B:$E,4),"")</f>
        <v/>
      </c>
      <c r="H4243" s="139"/>
      <c r="I4243" s="5" t="s">
        <v>457</v>
      </c>
      <c r="J4243" s="20" t="str">
        <f t="shared" si="66"/>
        <v/>
      </c>
      <c r="K4243" s="21">
        <f>IF(I4243&lt;&gt;"",SUMIF(Table1[Codigo_servico],A4243,Table1[Subtotal_insumo]),"")</f>
        <v>40.50281614612949</v>
      </c>
      <c r="L4243" s="17" t="str">
        <f>IF(Table1[[#This Row],[Ordem_insumos]]&lt;&gt;0,VLOOKUP(Table1[[#This Row],[Codigo_servico]],Preencher_Orcamento!$B:$D,3,FALSE)*Table1[[#This Row],[Qtde_insumo]],"")</f>
        <v/>
      </c>
      <c r="M4243" s="17" t="str">
        <f>IF(Table1[[#This Row],[Ordem_insumos]]&lt;&gt;0,VLOOKUP(Table1[[#This Row],[Codigo_servico]],Preencher_Orcamento!$B:$D,3,FALSE)*Table1[[#This Row],[Subtotal_insumo]],"")</f>
        <v/>
      </c>
    </row>
    <row r="4244" spans="1:13" x14ac:dyDescent="0.25">
      <c r="A4244" s="6">
        <v>90819</v>
      </c>
      <c r="B4244" s="126">
        <v>1</v>
      </c>
      <c r="C4244" s="133"/>
      <c r="D4244" s="134">
        <v>2041</v>
      </c>
      <c r="E4244" s="7" t="s">
        <v>2192</v>
      </c>
      <c r="F4244" s="8" t="s">
        <v>2140</v>
      </c>
      <c r="G4244" s="16">
        <f>IFERROR(VLOOKUP(Table1[[#This Row],[Codigo_insumo]],BD_Insumos!$B:$E,4),"")</f>
        <v>18.820516146129485</v>
      </c>
      <c r="H4244" s="140">
        <v>1</v>
      </c>
      <c r="I4244" s="9"/>
      <c r="J4244" s="22">
        <f t="shared" si="66"/>
        <v>18.820516146129485</v>
      </c>
      <c r="K4244" s="22" t="str">
        <f>IF(I4244&lt;&gt;"",SUMIF(Table1[Codigo_servico],A4244,Table1[Subtotal_insumo]),"")</f>
        <v/>
      </c>
      <c r="L4244" s="16">
        <f>IF(Table1[[#This Row],[Ordem_insumos]]&lt;&gt;0,VLOOKUP(Table1[[#This Row],[Codigo_servico]],Preencher_Orcamento!$B:$D,3,FALSE)*Table1[[#This Row],[Qtde_insumo]],"")</f>
        <v>0</v>
      </c>
      <c r="M4244" s="16">
        <f>IF(Table1[[#This Row],[Ordem_insumos]]&lt;&gt;0,VLOOKUP(Table1[[#This Row],[Codigo_servico]],Preencher_Orcamento!$B:$D,3,FALSE)*Table1[[#This Row],[Subtotal_insumo]],"")</f>
        <v>0</v>
      </c>
    </row>
    <row r="4245" spans="1:13" ht="26.25" x14ac:dyDescent="0.25">
      <c r="A4245" s="6">
        <v>90819</v>
      </c>
      <c r="B4245" s="126">
        <v>2</v>
      </c>
      <c r="C4245" s="133"/>
      <c r="D4245" s="134">
        <v>61081</v>
      </c>
      <c r="E4245" s="7" t="s">
        <v>1657</v>
      </c>
      <c r="F4245" s="8" t="s">
        <v>457</v>
      </c>
      <c r="G4245" s="18">
        <f>IFERROR(VLOOKUP(Table1[[#This Row],[Codigo_insumo]],BD_Insumos!$B:$E,4),"")</f>
        <v>21.682300000000001</v>
      </c>
      <c r="H4245" s="140">
        <v>1</v>
      </c>
      <c r="I4245" s="9"/>
      <c r="J4245" s="23">
        <f t="shared" si="66"/>
        <v>21.682300000000001</v>
      </c>
      <c r="K4245" s="22" t="str">
        <f>IF(I4245&lt;&gt;"",SUMIF(Table1[Codigo_servico],A4245,Table1[Subtotal_insumo]),"")</f>
        <v/>
      </c>
      <c r="L4245" s="18">
        <f>IF(Table1[[#This Row],[Ordem_insumos]]&lt;&gt;0,VLOOKUP(Table1[[#This Row],[Codigo_servico]],Preencher_Orcamento!$B:$D,3,FALSE)*Table1[[#This Row],[Qtde_insumo]],"")</f>
        <v>0</v>
      </c>
      <c r="M4245" s="18">
        <f>IF(Table1[[#This Row],[Ordem_insumos]]&lt;&gt;0,VLOOKUP(Table1[[#This Row],[Codigo_servico]],Preencher_Orcamento!$B:$D,3,FALSE)*Table1[[#This Row],[Subtotal_insumo]],"")</f>
        <v>0</v>
      </c>
    </row>
    <row r="4246" spans="1:13" x14ac:dyDescent="0.25">
      <c r="A4246" s="3">
        <v>90820</v>
      </c>
      <c r="B4246" s="125">
        <v>0</v>
      </c>
      <c r="C4246" s="131" t="s">
        <v>3205</v>
      </c>
      <c r="D4246" s="132"/>
      <c r="E4246" s="4"/>
      <c r="F4246" s="4"/>
      <c r="G4246" s="17" t="str">
        <f>IFERROR(VLOOKUP(Table1[[#This Row],[Codigo_insumo]],BD_Insumos!$B:$E,4),"")</f>
        <v/>
      </c>
      <c r="H4246" s="139"/>
      <c r="I4246" s="5" t="s">
        <v>457</v>
      </c>
      <c r="J4246" s="20" t="str">
        <f t="shared" si="66"/>
        <v/>
      </c>
      <c r="K4246" s="21">
        <f>IF(I4246&lt;&gt;"",SUMIF(Table1[Codigo_servico],A4246,Table1[Subtotal_insumo]),"")</f>
        <v>82.734216146129484</v>
      </c>
      <c r="L4246" s="17" t="str">
        <f>IF(Table1[[#This Row],[Ordem_insumos]]&lt;&gt;0,VLOOKUP(Table1[[#This Row],[Codigo_servico]],Preencher_Orcamento!$B:$D,3,FALSE)*Table1[[#This Row],[Qtde_insumo]],"")</f>
        <v/>
      </c>
      <c r="M4246" s="17" t="str">
        <f>IF(Table1[[#This Row],[Ordem_insumos]]&lt;&gt;0,VLOOKUP(Table1[[#This Row],[Codigo_servico]],Preencher_Orcamento!$B:$D,3,FALSE)*Table1[[#This Row],[Subtotal_insumo]],"")</f>
        <v/>
      </c>
    </row>
    <row r="4247" spans="1:13" x14ac:dyDescent="0.25">
      <c r="A4247" s="6">
        <v>90820</v>
      </c>
      <c r="B4247" s="126">
        <v>1</v>
      </c>
      <c r="C4247" s="133"/>
      <c r="D4247" s="134">
        <v>2041</v>
      </c>
      <c r="E4247" s="7" t="s">
        <v>2192</v>
      </c>
      <c r="F4247" s="8" t="s">
        <v>2140</v>
      </c>
      <c r="G4247" s="16">
        <f>IFERROR(VLOOKUP(Table1[[#This Row],[Codigo_insumo]],BD_Insumos!$B:$E,4),"")</f>
        <v>18.820516146129485</v>
      </c>
      <c r="H4247" s="140">
        <v>1</v>
      </c>
      <c r="I4247" s="9"/>
      <c r="J4247" s="22">
        <f t="shared" si="66"/>
        <v>18.820516146129485</v>
      </c>
      <c r="K4247" s="22" t="str">
        <f>IF(I4247&lt;&gt;"",SUMIF(Table1[Codigo_servico],A4247,Table1[Subtotal_insumo]),"")</f>
        <v/>
      </c>
      <c r="L4247" s="16">
        <f>IF(Table1[[#This Row],[Ordem_insumos]]&lt;&gt;0,VLOOKUP(Table1[[#This Row],[Codigo_servico]],Preencher_Orcamento!$B:$D,3,FALSE)*Table1[[#This Row],[Qtde_insumo]],"")</f>
        <v>0</v>
      </c>
      <c r="M4247" s="16">
        <f>IF(Table1[[#This Row],[Ordem_insumos]]&lt;&gt;0,VLOOKUP(Table1[[#This Row],[Codigo_servico]],Preencher_Orcamento!$B:$D,3,FALSE)*Table1[[#This Row],[Subtotal_insumo]],"")</f>
        <v>0</v>
      </c>
    </row>
    <row r="4248" spans="1:13" ht="26.25" x14ac:dyDescent="0.25">
      <c r="A4248" s="6">
        <v>90820</v>
      </c>
      <c r="B4248" s="126">
        <v>2</v>
      </c>
      <c r="C4248" s="133"/>
      <c r="D4248" s="134">
        <v>61082</v>
      </c>
      <c r="E4248" s="7" t="s">
        <v>1658</v>
      </c>
      <c r="F4248" s="8" t="s">
        <v>457</v>
      </c>
      <c r="G4248" s="18">
        <f>IFERROR(VLOOKUP(Table1[[#This Row],[Codigo_insumo]],BD_Insumos!$B:$E,4),"")</f>
        <v>63.913699999999999</v>
      </c>
      <c r="H4248" s="140">
        <v>1</v>
      </c>
      <c r="I4248" s="9"/>
      <c r="J4248" s="23">
        <f t="shared" si="66"/>
        <v>63.913699999999999</v>
      </c>
      <c r="K4248" s="22" t="str">
        <f>IF(I4248&lt;&gt;"",SUMIF(Table1[Codigo_servico],A4248,Table1[Subtotal_insumo]),"")</f>
        <v/>
      </c>
      <c r="L4248" s="18">
        <f>IF(Table1[[#This Row],[Ordem_insumos]]&lt;&gt;0,VLOOKUP(Table1[[#This Row],[Codigo_servico]],Preencher_Orcamento!$B:$D,3,FALSE)*Table1[[#This Row],[Qtde_insumo]],"")</f>
        <v>0</v>
      </c>
      <c r="M4248" s="18">
        <f>IF(Table1[[#This Row],[Ordem_insumos]]&lt;&gt;0,VLOOKUP(Table1[[#This Row],[Codigo_servico]],Preencher_Orcamento!$B:$D,3,FALSE)*Table1[[#This Row],[Subtotal_insumo]],"")</f>
        <v>0</v>
      </c>
    </row>
    <row r="4249" spans="1:13" x14ac:dyDescent="0.25">
      <c r="A4249" s="3">
        <v>90821</v>
      </c>
      <c r="B4249" s="125">
        <v>0</v>
      </c>
      <c r="C4249" s="131" t="s">
        <v>3206</v>
      </c>
      <c r="D4249" s="132"/>
      <c r="E4249" s="4"/>
      <c r="F4249" s="4"/>
      <c r="G4249" s="17" t="str">
        <f>IFERROR(VLOOKUP(Table1[[#This Row],[Codigo_insumo]],BD_Insumos!$B:$E,4),"")</f>
        <v/>
      </c>
      <c r="H4249" s="139"/>
      <c r="I4249" s="5" t="s">
        <v>457</v>
      </c>
      <c r="J4249" s="20" t="str">
        <f t="shared" si="66"/>
        <v/>
      </c>
      <c r="K4249" s="21">
        <f>IF(I4249&lt;&gt;"",SUMIF(Table1[Codigo_servico],A4249,Table1[Subtotal_insumo]),"")</f>
        <v>12727.968309578548</v>
      </c>
      <c r="L4249" s="17" t="str">
        <f>IF(Table1[[#This Row],[Ordem_insumos]]&lt;&gt;0,VLOOKUP(Table1[[#This Row],[Codigo_servico]],Preencher_Orcamento!$B:$D,3,FALSE)*Table1[[#This Row],[Qtde_insumo]],"")</f>
        <v/>
      </c>
      <c r="M4249" s="17" t="str">
        <f>IF(Table1[[#This Row],[Ordem_insumos]]&lt;&gt;0,VLOOKUP(Table1[[#This Row],[Codigo_servico]],Preencher_Orcamento!$B:$D,3,FALSE)*Table1[[#This Row],[Subtotal_insumo]],"")</f>
        <v/>
      </c>
    </row>
    <row r="4250" spans="1:13" x14ac:dyDescent="0.25">
      <c r="A4250" s="6">
        <v>90821</v>
      </c>
      <c r="B4250" s="126">
        <v>1</v>
      </c>
      <c r="C4250" s="133"/>
      <c r="D4250" s="134">
        <v>2041</v>
      </c>
      <c r="E4250" s="7" t="s">
        <v>2192</v>
      </c>
      <c r="F4250" s="8" t="s">
        <v>2140</v>
      </c>
      <c r="G4250" s="16">
        <f>IFERROR(VLOOKUP(Table1[[#This Row],[Codigo_insumo]],BD_Insumos!$B:$E,4),"")</f>
        <v>18.820516146129485</v>
      </c>
      <c r="H4250" s="140">
        <v>8</v>
      </c>
      <c r="I4250" s="9"/>
      <c r="J4250" s="22">
        <f t="shared" si="66"/>
        <v>150.56412916903588</v>
      </c>
      <c r="K4250" s="22" t="str">
        <f>IF(I4250&lt;&gt;"",SUMIF(Table1[Codigo_servico],A4250,Table1[Subtotal_insumo]),"")</f>
        <v/>
      </c>
      <c r="L4250" s="16">
        <f>IF(Table1[[#This Row],[Ordem_insumos]]&lt;&gt;0,VLOOKUP(Table1[[#This Row],[Codigo_servico]],Preencher_Orcamento!$B:$D,3,FALSE)*Table1[[#This Row],[Qtde_insumo]],"")</f>
        <v>0</v>
      </c>
      <c r="M4250" s="16">
        <f>IF(Table1[[#This Row],[Ordem_insumos]]&lt;&gt;0,VLOOKUP(Table1[[#This Row],[Codigo_servico]],Preencher_Orcamento!$B:$D,3,FALSE)*Table1[[#This Row],[Subtotal_insumo]],"")</f>
        <v>0</v>
      </c>
    </row>
    <row r="4251" spans="1:13" x14ac:dyDescent="0.25">
      <c r="A4251" s="6">
        <v>90821</v>
      </c>
      <c r="B4251" s="126">
        <v>2</v>
      </c>
      <c r="C4251" s="133"/>
      <c r="D4251" s="134">
        <v>1037</v>
      </c>
      <c r="E4251" s="7" t="s">
        <v>2958</v>
      </c>
      <c r="F4251" s="8" t="s">
        <v>2140</v>
      </c>
      <c r="G4251" s="16">
        <f>IFERROR(VLOOKUP(Table1[[#This Row],[Codigo_insumo]],BD_Insumos!$B:$E,4),"")</f>
        <v>35.200851491517405</v>
      </c>
      <c r="H4251" s="140">
        <v>4</v>
      </c>
      <c r="I4251" s="9"/>
      <c r="J4251" s="22">
        <f t="shared" si="66"/>
        <v>140.80340596606962</v>
      </c>
      <c r="K4251" s="22" t="str">
        <f>IF(I4251&lt;&gt;"",SUMIF(Table1[Codigo_servico],A4251,Table1[Subtotal_insumo]),"")</f>
        <v/>
      </c>
      <c r="L4251" s="16">
        <f>IF(Table1[[#This Row],[Ordem_insumos]]&lt;&gt;0,VLOOKUP(Table1[[#This Row],[Codigo_servico]],Preencher_Orcamento!$B:$D,3,FALSE)*Table1[[#This Row],[Qtde_insumo]],"")</f>
        <v>0</v>
      </c>
      <c r="M4251" s="16">
        <f>IF(Table1[[#This Row],[Ordem_insumos]]&lt;&gt;0,VLOOKUP(Table1[[#This Row],[Codigo_servico]],Preencher_Orcamento!$B:$D,3,FALSE)*Table1[[#This Row],[Subtotal_insumo]],"")</f>
        <v>0</v>
      </c>
    </row>
    <row r="4252" spans="1:13" ht="26.25" x14ac:dyDescent="0.25">
      <c r="A4252" s="6">
        <v>90821</v>
      </c>
      <c r="B4252" s="126">
        <v>3</v>
      </c>
      <c r="C4252" s="133"/>
      <c r="D4252" s="134">
        <v>54459</v>
      </c>
      <c r="E4252" s="7" t="s">
        <v>1221</v>
      </c>
      <c r="F4252" s="8" t="s">
        <v>457</v>
      </c>
      <c r="G4252" s="16">
        <f>IFERROR(VLOOKUP(Table1[[#This Row],[Codigo_insumo]],BD_Insumos!$B:$E,4),"")</f>
        <v>12327.8269</v>
      </c>
      <c r="H4252" s="140">
        <v>1</v>
      </c>
      <c r="I4252" s="9"/>
      <c r="J4252" s="22">
        <f t="shared" si="66"/>
        <v>12327.8269</v>
      </c>
      <c r="K4252" s="22" t="str">
        <f>IF(I4252&lt;&gt;"",SUMIF(Table1[Codigo_servico],A4252,Table1[Subtotal_insumo]),"")</f>
        <v/>
      </c>
      <c r="L4252" s="16">
        <f>IF(Table1[[#This Row],[Ordem_insumos]]&lt;&gt;0,VLOOKUP(Table1[[#This Row],[Codigo_servico]],Preencher_Orcamento!$B:$D,3,FALSE)*Table1[[#This Row],[Qtde_insumo]],"")</f>
        <v>0</v>
      </c>
      <c r="M4252" s="16">
        <f>IF(Table1[[#This Row],[Ordem_insumos]]&lt;&gt;0,VLOOKUP(Table1[[#This Row],[Codigo_servico]],Preencher_Orcamento!$B:$D,3,FALSE)*Table1[[#This Row],[Subtotal_insumo]],"")</f>
        <v>0</v>
      </c>
    </row>
    <row r="4253" spans="1:13" x14ac:dyDescent="0.25">
      <c r="A4253" s="6">
        <v>90821</v>
      </c>
      <c r="B4253" s="126">
        <v>4</v>
      </c>
      <c r="C4253" s="133"/>
      <c r="D4253" s="134">
        <v>2044</v>
      </c>
      <c r="E4253" s="7" t="s">
        <v>2193</v>
      </c>
      <c r="F4253" s="8" t="s">
        <v>2140</v>
      </c>
      <c r="G4253" s="18">
        <f>IFERROR(VLOOKUP(Table1[[#This Row],[Codigo_insumo]],BD_Insumos!$B:$E,4),"")</f>
        <v>13.596734305430379</v>
      </c>
      <c r="H4253" s="140">
        <v>8</v>
      </c>
      <c r="I4253" s="9"/>
      <c r="J4253" s="23">
        <f t="shared" si="66"/>
        <v>108.77387444344303</v>
      </c>
      <c r="K4253" s="22" t="str">
        <f>IF(I4253&lt;&gt;"",SUMIF(Table1[Codigo_servico],A4253,Table1[Subtotal_insumo]),"")</f>
        <v/>
      </c>
      <c r="L4253" s="18">
        <f>IF(Table1[[#This Row],[Ordem_insumos]]&lt;&gt;0,VLOOKUP(Table1[[#This Row],[Codigo_servico]],Preencher_Orcamento!$B:$D,3,FALSE)*Table1[[#This Row],[Qtde_insumo]],"")</f>
        <v>0</v>
      </c>
      <c r="M4253" s="18">
        <f>IF(Table1[[#This Row],[Ordem_insumos]]&lt;&gt;0,VLOOKUP(Table1[[#This Row],[Codigo_servico]],Preencher_Orcamento!$B:$D,3,FALSE)*Table1[[#This Row],[Subtotal_insumo]],"")</f>
        <v>0</v>
      </c>
    </row>
    <row r="4254" spans="1:13" x14ac:dyDescent="0.25">
      <c r="A4254" s="3">
        <v>90822</v>
      </c>
      <c r="B4254" s="125">
        <v>0</v>
      </c>
      <c r="C4254" s="131" t="s">
        <v>3207</v>
      </c>
      <c r="D4254" s="132"/>
      <c r="E4254" s="4"/>
      <c r="F4254" s="4"/>
      <c r="G4254" s="17" t="str">
        <f>IFERROR(VLOOKUP(Table1[[#This Row],[Codigo_insumo]],BD_Insumos!$B:$E,4),"")</f>
        <v/>
      </c>
      <c r="H4254" s="139"/>
      <c r="I4254" s="5" t="s">
        <v>457</v>
      </c>
      <c r="J4254" s="20" t="str">
        <f t="shared" si="66"/>
        <v/>
      </c>
      <c r="K4254" s="21">
        <f>IF(I4254&lt;&gt;"",SUMIF(Table1[Codigo_servico],A4254,Table1[Subtotal_insumo]),"")</f>
        <v>13310.969209578549</v>
      </c>
      <c r="L4254" s="17" t="str">
        <f>IF(Table1[[#This Row],[Ordem_insumos]]&lt;&gt;0,VLOOKUP(Table1[[#This Row],[Codigo_servico]],Preencher_Orcamento!$B:$D,3,FALSE)*Table1[[#This Row],[Qtde_insumo]],"")</f>
        <v/>
      </c>
      <c r="M4254" s="17" t="str">
        <f>IF(Table1[[#This Row],[Ordem_insumos]]&lt;&gt;0,VLOOKUP(Table1[[#This Row],[Codigo_servico]],Preencher_Orcamento!$B:$D,3,FALSE)*Table1[[#This Row],[Subtotal_insumo]],"")</f>
        <v/>
      </c>
    </row>
    <row r="4255" spans="1:13" x14ac:dyDescent="0.25">
      <c r="A4255" s="6">
        <v>90822</v>
      </c>
      <c r="B4255" s="126">
        <v>1</v>
      </c>
      <c r="C4255" s="133"/>
      <c r="D4255" s="134">
        <v>1037</v>
      </c>
      <c r="E4255" s="7" t="s">
        <v>2958</v>
      </c>
      <c r="F4255" s="8" t="s">
        <v>2140</v>
      </c>
      <c r="G4255" s="16">
        <f>IFERROR(VLOOKUP(Table1[[#This Row],[Codigo_insumo]],BD_Insumos!$B:$E,4),"")</f>
        <v>35.200851491517405</v>
      </c>
      <c r="H4255" s="140">
        <v>4</v>
      </c>
      <c r="I4255" s="9"/>
      <c r="J4255" s="22">
        <f t="shared" si="66"/>
        <v>140.80340596606962</v>
      </c>
      <c r="K4255" s="22" t="str">
        <f>IF(I4255&lt;&gt;"",SUMIF(Table1[Codigo_servico],A4255,Table1[Subtotal_insumo]),"")</f>
        <v/>
      </c>
      <c r="L4255" s="16">
        <f>IF(Table1[[#This Row],[Ordem_insumos]]&lt;&gt;0,VLOOKUP(Table1[[#This Row],[Codigo_servico]],Preencher_Orcamento!$B:$D,3,FALSE)*Table1[[#This Row],[Qtde_insumo]],"")</f>
        <v>0</v>
      </c>
      <c r="M4255" s="16">
        <f>IF(Table1[[#This Row],[Ordem_insumos]]&lt;&gt;0,VLOOKUP(Table1[[#This Row],[Codigo_servico]],Preencher_Orcamento!$B:$D,3,FALSE)*Table1[[#This Row],[Subtotal_insumo]],"")</f>
        <v>0</v>
      </c>
    </row>
    <row r="4256" spans="1:13" x14ac:dyDescent="0.25">
      <c r="A4256" s="6">
        <v>90822</v>
      </c>
      <c r="B4256" s="126">
        <v>2</v>
      </c>
      <c r="C4256" s="133"/>
      <c r="D4256" s="134">
        <v>2041</v>
      </c>
      <c r="E4256" s="7" t="s">
        <v>2192</v>
      </c>
      <c r="F4256" s="8" t="s">
        <v>2140</v>
      </c>
      <c r="G4256" s="16">
        <f>IFERROR(VLOOKUP(Table1[[#This Row],[Codigo_insumo]],BD_Insumos!$B:$E,4),"")</f>
        <v>18.820516146129485</v>
      </c>
      <c r="H4256" s="140">
        <v>8</v>
      </c>
      <c r="I4256" s="9"/>
      <c r="J4256" s="22">
        <f t="shared" si="66"/>
        <v>150.56412916903588</v>
      </c>
      <c r="K4256" s="22" t="str">
        <f>IF(I4256&lt;&gt;"",SUMIF(Table1[Codigo_servico],A4256,Table1[Subtotal_insumo]),"")</f>
        <v/>
      </c>
      <c r="L4256" s="16">
        <f>IF(Table1[[#This Row],[Ordem_insumos]]&lt;&gt;0,VLOOKUP(Table1[[#This Row],[Codigo_servico]],Preencher_Orcamento!$B:$D,3,FALSE)*Table1[[#This Row],[Qtde_insumo]],"")</f>
        <v>0</v>
      </c>
      <c r="M4256" s="16">
        <f>IF(Table1[[#This Row],[Ordem_insumos]]&lt;&gt;0,VLOOKUP(Table1[[#This Row],[Codigo_servico]],Preencher_Orcamento!$B:$D,3,FALSE)*Table1[[#This Row],[Subtotal_insumo]],"")</f>
        <v>0</v>
      </c>
    </row>
    <row r="4257" spans="1:13" x14ac:dyDescent="0.25">
      <c r="A4257" s="6">
        <v>90822</v>
      </c>
      <c r="B4257" s="126">
        <v>3</v>
      </c>
      <c r="C4257" s="133"/>
      <c r="D4257" s="134">
        <v>2044</v>
      </c>
      <c r="E4257" s="7" t="s">
        <v>2193</v>
      </c>
      <c r="F4257" s="8" t="s">
        <v>2140</v>
      </c>
      <c r="G4257" s="16">
        <f>IFERROR(VLOOKUP(Table1[[#This Row],[Codigo_insumo]],BD_Insumos!$B:$E,4),"")</f>
        <v>13.596734305430379</v>
      </c>
      <c r="H4257" s="140">
        <v>8</v>
      </c>
      <c r="I4257" s="9"/>
      <c r="J4257" s="22">
        <f t="shared" si="66"/>
        <v>108.77387444344303</v>
      </c>
      <c r="K4257" s="22" t="str">
        <f>IF(I4257&lt;&gt;"",SUMIF(Table1[Codigo_servico],A4257,Table1[Subtotal_insumo]),"")</f>
        <v/>
      </c>
      <c r="L4257" s="16">
        <f>IF(Table1[[#This Row],[Ordem_insumos]]&lt;&gt;0,VLOOKUP(Table1[[#This Row],[Codigo_servico]],Preencher_Orcamento!$B:$D,3,FALSE)*Table1[[#This Row],[Qtde_insumo]],"")</f>
        <v>0</v>
      </c>
      <c r="M4257" s="16">
        <f>IF(Table1[[#This Row],[Ordem_insumos]]&lt;&gt;0,VLOOKUP(Table1[[#This Row],[Codigo_servico]],Preencher_Orcamento!$B:$D,3,FALSE)*Table1[[#This Row],[Subtotal_insumo]],"")</f>
        <v>0</v>
      </c>
    </row>
    <row r="4258" spans="1:13" ht="26.25" x14ac:dyDescent="0.25">
      <c r="A4258" s="6">
        <v>90822</v>
      </c>
      <c r="B4258" s="126">
        <v>4</v>
      </c>
      <c r="C4258" s="133"/>
      <c r="D4258" s="134">
        <v>54458</v>
      </c>
      <c r="E4258" s="7" t="s">
        <v>1220</v>
      </c>
      <c r="F4258" s="8" t="s">
        <v>457</v>
      </c>
      <c r="G4258" s="18">
        <f>IFERROR(VLOOKUP(Table1[[#This Row],[Codigo_insumo]],BD_Insumos!$B:$E,4),"")</f>
        <v>12910.827799999999</v>
      </c>
      <c r="H4258" s="140">
        <v>1</v>
      </c>
      <c r="I4258" s="9"/>
      <c r="J4258" s="23">
        <f t="shared" si="66"/>
        <v>12910.827799999999</v>
      </c>
      <c r="K4258" s="22" t="str">
        <f>IF(I4258&lt;&gt;"",SUMIF(Table1[Codigo_servico],A4258,Table1[Subtotal_insumo]),"")</f>
        <v/>
      </c>
      <c r="L4258" s="18">
        <f>IF(Table1[[#This Row],[Ordem_insumos]]&lt;&gt;0,VLOOKUP(Table1[[#This Row],[Codigo_servico]],Preencher_Orcamento!$B:$D,3,FALSE)*Table1[[#This Row],[Qtde_insumo]],"")</f>
        <v>0</v>
      </c>
      <c r="M4258" s="18">
        <f>IF(Table1[[#This Row],[Ordem_insumos]]&lt;&gt;0,VLOOKUP(Table1[[#This Row],[Codigo_servico]],Preencher_Orcamento!$B:$D,3,FALSE)*Table1[[#This Row],[Subtotal_insumo]],"")</f>
        <v>0</v>
      </c>
    </row>
    <row r="4259" spans="1:13" x14ac:dyDescent="0.25">
      <c r="A4259" s="3">
        <v>90823</v>
      </c>
      <c r="B4259" s="125">
        <v>0</v>
      </c>
      <c r="C4259" s="131" t="s">
        <v>3208</v>
      </c>
      <c r="D4259" s="132"/>
      <c r="E4259" s="4"/>
      <c r="F4259" s="4"/>
      <c r="G4259" s="17" t="str">
        <f>IFERROR(VLOOKUP(Table1[[#This Row],[Codigo_insumo]],BD_Insumos!$B:$E,4),"")</f>
        <v/>
      </c>
      <c r="H4259" s="139"/>
      <c r="I4259" s="5" t="s">
        <v>457</v>
      </c>
      <c r="J4259" s="20" t="str">
        <f t="shared" si="66"/>
        <v/>
      </c>
      <c r="K4259" s="21">
        <f>IF(I4259&lt;&gt;"",SUMIF(Table1[Codigo_servico],A4259,Table1[Subtotal_insumo]),"")</f>
        <v>13181.09840957855</v>
      </c>
      <c r="L4259" s="17" t="str">
        <f>IF(Table1[[#This Row],[Ordem_insumos]]&lt;&gt;0,VLOOKUP(Table1[[#This Row],[Codigo_servico]],Preencher_Orcamento!$B:$D,3,FALSE)*Table1[[#This Row],[Qtde_insumo]],"")</f>
        <v/>
      </c>
      <c r="M4259" s="17" t="str">
        <f>IF(Table1[[#This Row],[Ordem_insumos]]&lt;&gt;0,VLOOKUP(Table1[[#This Row],[Codigo_servico]],Preencher_Orcamento!$B:$D,3,FALSE)*Table1[[#This Row],[Subtotal_insumo]],"")</f>
        <v/>
      </c>
    </row>
    <row r="4260" spans="1:13" x14ac:dyDescent="0.25">
      <c r="A4260" s="6">
        <v>90823</v>
      </c>
      <c r="B4260" s="126">
        <v>1</v>
      </c>
      <c r="C4260" s="133"/>
      <c r="D4260" s="134">
        <v>1037</v>
      </c>
      <c r="E4260" s="7" t="s">
        <v>2958</v>
      </c>
      <c r="F4260" s="8" t="s">
        <v>2140</v>
      </c>
      <c r="G4260" s="16">
        <f>IFERROR(VLOOKUP(Table1[[#This Row],[Codigo_insumo]],BD_Insumos!$B:$E,4),"")</f>
        <v>35.200851491517405</v>
      </c>
      <c r="H4260" s="140">
        <v>4</v>
      </c>
      <c r="I4260" s="9"/>
      <c r="J4260" s="22">
        <f t="shared" si="66"/>
        <v>140.80340596606962</v>
      </c>
      <c r="K4260" s="22" t="str">
        <f>IF(I4260&lt;&gt;"",SUMIF(Table1[Codigo_servico],A4260,Table1[Subtotal_insumo]),"")</f>
        <v/>
      </c>
      <c r="L4260" s="16">
        <f>IF(Table1[[#This Row],[Ordem_insumos]]&lt;&gt;0,VLOOKUP(Table1[[#This Row],[Codigo_servico]],Preencher_Orcamento!$B:$D,3,FALSE)*Table1[[#This Row],[Qtde_insumo]],"")</f>
        <v>0</v>
      </c>
      <c r="M4260" s="16">
        <f>IF(Table1[[#This Row],[Ordem_insumos]]&lt;&gt;0,VLOOKUP(Table1[[#This Row],[Codigo_servico]],Preencher_Orcamento!$B:$D,3,FALSE)*Table1[[#This Row],[Subtotal_insumo]],"")</f>
        <v>0</v>
      </c>
    </row>
    <row r="4261" spans="1:13" x14ac:dyDescent="0.25">
      <c r="A4261" s="6">
        <v>90823</v>
      </c>
      <c r="B4261" s="126">
        <v>2</v>
      </c>
      <c r="C4261" s="133"/>
      <c r="D4261" s="134">
        <v>2044</v>
      </c>
      <c r="E4261" s="7" t="s">
        <v>2193</v>
      </c>
      <c r="F4261" s="8" t="s">
        <v>2140</v>
      </c>
      <c r="G4261" s="16">
        <f>IFERROR(VLOOKUP(Table1[[#This Row],[Codigo_insumo]],BD_Insumos!$B:$E,4),"")</f>
        <v>13.596734305430379</v>
      </c>
      <c r="H4261" s="140">
        <v>8</v>
      </c>
      <c r="I4261" s="9"/>
      <c r="J4261" s="22">
        <f t="shared" si="66"/>
        <v>108.77387444344303</v>
      </c>
      <c r="K4261" s="22" t="str">
        <f>IF(I4261&lt;&gt;"",SUMIF(Table1[Codigo_servico],A4261,Table1[Subtotal_insumo]),"")</f>
        <v/>
      </c>
      <c r="L4261" s="16">
        <f>IF(Table1[[#This Row],[Ordem_insumos]]&lt;&gt;0,VLOOKUP(Table1[[#This Row],[Codigo_servico]],Preencher_Orcamento!$B:$D,3,FALSE)*Table1[[#This Row],[Qtde_insumo]],"")</f>
        <v>0</v>
      </c>
      <c r="M4261" s="16">
        <f>IF(Table1[[#This Row],[Ordem_insumos]]&lt;&gt;0,VLOOKUP(Table1[[#This Row],[Codigo_servico]],Preencher_Orcamento!$B:$D,3,FALSE)*Table1[[#This Row],[Subtotal_insumo]],"")</f>
        <v>0</v>
      </c>
    </row>
    <row r="4262" spans="1:13" x14ac:dyDescent="0.25">
      <c r="A4262" s="6">
        <v>90823</v>
      </c>
      <c r="B4262" s="126">
        <v>3</v>
      </c>
      <c r="C4262" s="133"/>
      <c r="D4262" s="134">
        <v>2041</v>
      </c>
      <c r="E4262" s="7" t="s">
        <v>2192</v>
      </c>
      <c r="F4262" s="8" t="s">
        <v>2140</v>
      </c>
      <c r="G4262" s="16">
        <f>IFERROR(VLOOKUP(Table1[[#This Row],[Codigo_insumo]],BD_Insumos!$B:$E,4),"")</f>
        <v>18.820516146129485</v>
      </c>
      <c r="H4262" s="140">
        <v>8</v>
      </c>
      <c r="I4262" s="9"/>
      <c r="J4262" s="22">
        <f t="shared" si="66"/>
        <v>150.56412916903588</v>
      </c>
      <c r="K4262" s="22" t="str">
        <f>IF(I4262&lt;&gt;"",SUMIF(Table1[Codigo_servico],A4262,Table1[Subtotal_insumo]),"")</f>
        <v/>
      </c>
      <c r="L4262" s="16">
        <f>IF(Table1[[#This Row],[Ordem_insumos]]&lt;&gt;0,VLOOKUP(Table1[[#This Row],[Codigo_servico]],Preencher_Orcamento!$B:$D,3,FALSE)*Table1[[#This Row],[Qtde_insumo]],"")</f>
        <v>0</v>
      </c>
      <c r="M4262" s="16">
        <f>IF(Table1[[#This Row],[Ordem_insumos]]&lt;&gt;0,VLOOKUP(Table1[[#This Row],[Codigo_servico]],Preencher_Orcamento!$B:$D,3,FALSE)*Table1[[#This Row],[Subtotal_insumo]],"")</f>
        <v>0</v>
      </c>
    </row>
    <row r="4263" spans="1:13" ht="26.25" x14ac:dyDescent="0.25">
      <c r="A4263" s="6">
        <v>90823</v>
      </c>
      <c r="B4263" s="126">
        <v>4</v>
      </c>
      <c r="C4263" s="133"/>
      <c r="D4263" s="134">
        <v>54460</v>
      </c>
      <c r="E4263" s="7" t="s">
        <v>1222</v>
      </c>
      <c r="F4263" s="8" t="s">
        <v>457</v>
      </c>
      <c r="G4263" s="18">
        <f>IFERROR(VLOOKUP(Table1[[#This Row],[Codigo_insumo]],BD_Insumos!$B:$E,4),"")</f>
        <v>12780.957</v>
      </c>
      <c r="H4263" s="140">
        <v>1</v>
      </c>
      <c r="I4263" s="9"/>
      <c r="J4263" s="23">
        <f t="shared" si="66"/>
        <v>12780.957</v>
      </c>
      <c r="K4263" s="22" t="str">
        <f>IF(I4263&lt;&gt;"",SUMIF(Table1[Codigo_servico],A4263,Table1[Subtotal_insumo]),"")</f>
        <v/>
      </c>
      <c r="L4263" s="18">
        <f>IF(Table1[[#This Row],[Ordem_insumos]]&lt;&gt;0,VLOOKUP(Table1[[#This Row],[Codigo_servico]],Preencher_Orcamento!$B:$D,3,FALSE)*Table1[[#This Row],[Qtde_insumo]],"")</f>
        <v>0</v>
      </c>
      <c r="M4263" s="18">
        <f>IF(Table1[[#This Row],[Ordem_insumos]]&lt;&gt;0,VLOOKUP(Table1[[#This Row],[Codigo_servico]],Preencher_Orcamento!$B:$D,3,FALSE)*Table1[[#This Row],[Subtotal_insumo]],"")</f>
        <v>0</v>
      </c>
    </row>
    <row r="4264" spans="1:13" x14ac:dyDescent="0.25">
      <c r="A4264" s="3">
        <v>90824</v>
      </c>
      <c r="B4264" s="125">
        <v>0</v>
      </c>
      <c r="C4264" s="131" t="s">
        <v>3209</v>
      </c>
      <c r="D4264" s="132"/>
      <c r="E4264" s="4"/>
      <c r="F4264" s="4"/>
      <c r="G4264" s="17" t="str">
        <f>IFERROR(VLOOKUP(Table1[[#This Row],[Codigo_insumo]],BD_Insumos!$B:$E,4),"")</f>
        <v/>
      </c>
      <c r="H4264" s="139"/>
      <c r="I4264" s="5" t="s">
        <v>457</v>
      </c>
      <c r="J4264" s="20" t="str">
        <f t="shared" si="66"/>
        <v/>
      </c>
      <c r="K4264" s="21">
        <f>IF(I4264&lt;&gt;"",SUMIF(Table1[Codigo_servico],A4264,Table1[Subtotal_insumo]),"")</f>
        <v>13348.479809578548</v>
      </c>
      <c r="L4264" s="17" t="str">
        <f>IF(Table1[[#This Row],[Ordem_insumos]]&lt;&gt;0,VLOOKUP(Table1[[#This Row],[Codigo_servico]],Preencher_Orcamento!$B:$D,3,FALSE)*Table1[[#This Row],[Qtde_insumo]],"")</f>
        <v/>
      </c>
      <c r="M4264" s="17" t="str">
        <f>IF(Table1[[#This Row],[Ordem_insumos]]&lt;&gt;0,VLOOKUP(Table1[[#This Row],[Codigo_servico]],Preencher_Orcamento!$B:$D,3,FALSE)*Table1[[#This Row],[Subtotal_insumo]],"")</f>
        <v/>
      </c>
    </row>
    <row r="4265" spans="1:13" ht="26.25" x14ac:dyDescent="0.25">
      <c r="A4265" s="6">
        <v>90824</v>
      </c>
      <c r="B4265" s="126">
        <v>1</v>
      </c>
      <c r="C4265" s="133"/>
      <c r="D4265" s="134">
        <v>54456</v>
      </c>
      <c r="E4265" s="7" t="s">
        <v>1218</v>
      </c>
      <c r="F4265" s="8" t="s">
        <v>457</v>
      </c>
      <c r="G4265" s="16">
        <f>IFERROR(VLOOKUP(Table1[[#This Row],[Codigo_insumo]],BD_Insumos!$B:$E,4),"")</f>
        <v>12948.338400000001</v>
      </c>
      <c r="H4265" s="140">
        <v>1</v>
      </c>
      <c r="I4265" s="9"/>
      <c r="J4265" s="22">
        <f t="shared" si="66"/>
        <v>12948.338400000001</v>
      </c>
      <c r="K4265" s="22" t="str">
        <f>IF(I4265&lt;&gt;"",SUMIF(Table1[Codigo_servico],A4265,Table1[Subtotal_insumo]),"")</f>
        <v/>
      </c>
      <c r="L4265" s="16">
        <f>IF(Table1[[#This Row],[Ordem_insumos]]&lt;&gt;0,VLOOKUP(Table1[[#This Row],[Codigo_servico]],Preencher_Orcamento!$B:$D,3,FALSE)*Table1[[#This Row],[Qtde_insumo]],"")</f>
        <v>0</v>
      </c>
      <c r="M4265" s="16">
        <f>IF(Table1[[#This Row],[Ordem_insumos]]&lt;&gt;0,VLOOKUP(Table1[[#This Row],[Codigo_servico]],Preencher_Orcamento!$B:$D,3,FALSE)*Table1[[#This Row],[Subtotal_insumo]],"")</f>
        <v>0</v>
      </c>
    </row>
    <row r="4266" spans="1:13" x14ac:dyDescent="0.25">
      <c r="A4266" s="6">
        <v>90824</v>
      </c>
      <c r="B4266" s="126">
        <v>2</v>
      </c>
      <c r="C4266" s="133"/>
      <c r="D4266" s="134">
        <v>2044</v>
      </c>
      <c r="E4266" s="7" t="s">
        <v>2193</v>
      </c>
      <c r="F4266" s="8" t="s">
        <v>2140</v>
      </c>
      <c r="G4266" s="16">
        <f>IFERROR(VLOOKUP(Table1[[#This Row],[Codigo_insumo]],BD_Insumos!$B:$E,4),"")</f>
        <v>13.596734305430379</v>
      </c>
      <c r="H4266" s="140">
        <v>8</v>
      </c>
      <c r="I4266" s="9"/>
      <c r="J4266" s="22">
        <f t="shared" si="66"/>
        <v>108.77387444344303</v>
      </c>
      <c r="K4266" s="22" t="str">
        <f>IF(I4266&lt;&gt;"",SUMIF(Table1[Codigo_servico],A4266,Table1[Subtotal_insumo]),"")</f>
        <v/>
      </c>
      <c r="L4266" s="16">
        <f>IF(Table1[[#This Row],[Ordem_insumos]]&lt;&gt;0,VLOOKUP(Table1[[#This Row],[Codigo_servico]],Preencher_Orcamento!$B:$D,3,FALSE)*Table1[[#This Row],[Qtde_insumo]],"")</f>
        <v>0</v>
      </c>
      <c r="M4266" s="16">
        <f>IF(Table1[[#This Row],[Ordem_insumos]]&lt;&gt;0,VLOOKUP(Table1[[#This Row],[Codigo_servico]],Preencher_Orcamento!$B:$D,3,FALSE)*Table1[[#This Row],[Subtotal_insumo]],"")</f>
        <v>0</v>
      </c>
    </row>
    <row r="4267" spans="1:13" x14ac:dyDescent="0.25">
      <c r="A4267" s="6">
        <v>90824</v>
      </c>
      <c r="B4267" s="126">
        <v>3</v>
      </c>
      <c r="C4267" s="133"/>
      <c r="D4267" s="134">
        <v>1037</v>
      </c>
      <c r="E4267" s="7" t="s">
        <v>2958</v>
      </c>
      <c r="F4267" s="8" t="s">
        <v>2140</v>
      </c>
      <c r="G4267" s="16">
        <f>IFERROR(VLOOKUP(Table1[[#This Row],[Codigo_insumo]],BD_Insumos!$B:$E,4),"")</f>
        <v>35.200851491517405</v>
      </c>
      <c r="H4267" s="140">
        <v>4</v>
      </c>
      <c r="I4267" s="9"/>
      <c r="J4267" s="22">
        <f t="shared" si="66"/>
        <v>140.80340596606962</v>
      </c>
      <c r="K4267" s="22" t="str">
        <f>IF(I4267&lt;&gt;"",SUMIF(Table1[Codigo_servico],A4267,Table1[Subtotal_insumo]),"")</f>
        <v/>
      </c>
      <c r="L4267" s="16">
        <f>IF(Table1[[#This Row],[Ordem_insumos]]&lt;&gt;0,VLOOKUP(Table1[[#This Row],[Codigo_servico]],Preencher_Orcamento!$B:$D,3,FALSE)*Table1[[#This Row],[Qtde_insumo]],"")</f>
        <v>0</v>
      </c>
      <c r="M4267" s="16">
        <f>IF(Table1[[#This Row],[Ordem_insumos]]&lt;&gt;0,VLOOKUP(Table1[[#This Row],[Codigo_servico]],Preencher_Orcamento!$B:$D,3,FALSE)*Table1[[#This Row],[Subtotal_insumo]],"")</f>
        <v>0</v>
      </c>
    </row>
    <row r="4268" spans="1:13" x14ac:dyDescent="0.25">
      <c r="A4268" s="6">
        <v>90824</v>
      </c>
      <c r="B4268" s="126">
        <v>4</v>
      </c>
      <c r="C4268" s="133"/>
      <c r="D4268" s="134">
        <v>2041</v>
      </c>
      <c r="E4268" s="7" t="s">
        <v>2192</v>
      </c>
      <c r="F4268" s="8" t="s">
        <v>2140</v>
      </c>
      <c r="G4268" s="18">
        <f>IFERROR(VLOOKUP(Table1[[#This Row],[Codigo_insumo]],BD_Insumos!$B:$E,4),"")</f>
        <v>18.820516146129485</v>
      </c>
      <c r="H4268" s="140">
        <v>8</v>
      </c>
      <c r="I4268" s="9"/>
      <c r="J4268" s="23">
        <f t="shared" si="66"/>
        <v>150.56412916903588</v>
      </c>
      <c r="K4268" s="22" t="str">
        <f>IF(I4268&lt;&gt;"",SUMIF(Table1[Codigo_servico],A4268,Table1[Subtotal_insumo]),"")</f>
        <v/>
      </c>
      <c r="L4268" s="18">
        <f>IF(Table1[[#This Row],[Ordem_insumos]]&lt;&gt;0,VLOOKUP(Table1[[#This Row],[Codigo_servico]],Preencher_Orcamento!$B:$D,3,FALSE)*Table1[[#This Row],[Qtde_insumo]],"")</f>
        <v>0</v>
      </c>
      <c r="M4268" s="18">
        <f>IF(Table1[[#This Row],[Ordem_insumos]]&lt;&gt;0,VLOOKUP(Table1[[#This Row],[Codigo_servico]],Preencher_Orcamento!$B:$D,3,FALSE)*Table1[[#This Row],[Subtotal_insumo]],"")</f>
        <v>0</v>
      </c>
    </row>
    <row r="4269" spans="1:13" x14ac:dyDescent="0.25">
      <c r="A4269" s="3">
        <v>90825</v>
      </c>
      <c r="B4269" s="125">
        <v>0</v>
      </c>
      <c r="C4269" s="131" t="s">
        <v>3210</v>
      </c>
      <c r="D4269" s="132"/>
      <c r="E4269" s="4"/>
      <c r="F4269" s="4"/>
      <c r="G4269" s="17" t="str">
        <f>IFERROR(VLOOKUP(Table1[[#This Row],[Codigo_insumo]],BD_Insumos!$B:$E,4),"")</f>
        <v/>
      </c>
      <c r="H4269" s="139"/>
      <c r="I4269" s="5" t="s">
        <v>457</v>
      </c>
      <c r="J4269" s="20" t="str">
        <f t="shared" si="66"/>
        <v/>
      </c>
      <c r="K4269" s="21">
        <f>IF(I4269&lt;&gt;"",SUMIF(Table1[Codigo_servico],A4269,Table1[Subtotal_insumo]),"")</f>
        <v>16199.377809578547</v>
      </c>
      <c r="L4269" s="17" t="str">
        <f>IF(Table1[[#This Row],[Ordem_insumos]]&lt;&gt;0,VLOOKUP(Table1[[#This Row],[Codigo_servico]],Preencher_Orcamento!$B:$D,3,FALSE)*Table1[[#This Row],[Qtde_insumo]],"")</f>
        <v/>
      </c>
      <c r="M4269" s="17" t="str">
        <f>IF(Table1[[#This Row],[Ordem_insumos]]&lt;&gt;0,VLOOKUP(Table1[[#This Row],[Codigo_servico]],Preencher_Orcamento!$B:$D,3,FALSE)*Table1[[#This Row],[Subtotal_insumo]],"")</f>
        <v/>
      </c>
    </row>
    <row r="4270" spans="1:13" x14ac:dyDescent="0.25">
      <c r="A4270" s="6">
        <v>90825</v>
      </c>
      <c r="B4270" s="126">
        <v>1</v>
      </c>
      <c r="C4270" s="133"/>
      <c r="D4270" s="134">
        <v>2044</v>
      </c>
      <c r="E4270" s="7" t="s">
        <v>2193</v>
      </c>
      <c r="F4270" s="8" t="s">
        <v>2140</v>
      </c>
      <c r="G4270" s="16">
        <f>IFERROR(VLOOKUP(Table1[[#This Row],[Codigo_insumo]],BD_Insumos!$B:$E,4),"")</f>
        <v>13.596734305430379</v>
      </c>
      <c r="H4270" s="140">
        <v>8</v>
      </c>
      <c r="I4270" s="9"/>
      <c r="J4270" s="22">
        <f t="shared" si="66"/>
        <v>108.77387444344303</v>
      </c>
      <c r="K4270" s="22" t="str">
        <f>IF(I4270&lt;&gt;"",SUMIF(Table1[Codigo_servico],A4270,Table1[Subtotal_insumo]),"")</f>
        <v/>
      </c>
      <c r="L4270" s="16">
        <f>IF(Table1[[#This Row],[Ordem_insumos]]&lt;&gt;0,VLOOKUP(Table1[[#This Row],[Codigo_servico]],Preencher_Orcamento!$B:$D,3,FALSE)*Table1[[#This Row],[Qtde_insumo]],"")</f>
        <v>0</v>
      </c>
      <c r="M4270" s="16">
        <f>IF(Table1[[#This Row],[Ordem_insumos]]&lt;&gt;0,VLOOKUP(Table1[[#This Row],[Codigo_servico]],Preencher_Orcamento!$B:$D,3,FALSE)*Table1[[#This Row],[Subtotal_insumo]],"")</f>
        <v>0</v>
      </c>
    </row>
    <row r="4271" spans="1:13" ht="26.25" x14ac:dyDescent="0.25">
      <c r="A4271" s="6">
        <v>90825</v>
      </c>
      <c r="B4271" s="126">
        <v>2</v>
      </c>
      <c r="C4271" s="133"/>
      <c r="D4271" s="134">
        <v>54461</v>
      </c>
      <c r="E4271" s="7" t="s">
        <v>1223</v>
      </c>
      <c r="F4271" s="8" t="s">
        <v>457</v>
      </c>
      <c r="G4271" s="16">
        <f>IFERROR(VLOOKUP(Table1[[#This Row],[Codigo_insumo]],BD_Insumos!$B:$E,4),"")</f>
        <v>15799.2364</v>
      </c>
      <c r="H4271" s="140">
        <v>1</v>
      </c>
      <c r="I4271" s="9"/>
      <c r="J4271" s="22">
        <f t="shared" si="66"/>
        <v>15799.2364</v>
      </c>
      <c r="K4271" s="22" t="str">
        <f>IF(I4271&lt;&gt;"",SUMIF(Table1[Codigo_servico],A4271,Table1[Subtotal_insumo]),"")</f>
        <v/>
      </c>
      <c r="L4271" s="16">
        <f>IF(Table1[[#This Row],[Ordem_insumos]]&lt;&gt;0,VLOOKUP(Table1[[#This Row],[Codigo_servico]],Preencher_Orcamento!$B:$D,3,FALSE)*Table1[[#This Row],[Qtde_insumo]],"")</f>
        <v>0</v>
      </c>
      <c r="M4271" s="16">
        <f>IF(Table1[[#This Row],[Ordem_insumos]]&lt;&gt;0,VLOOKUP(Table1[[#This Row],[Codigo_servico]],Preencher_Orcamento!$B:$D,3,FALSE)*Table1[[#This Row],[Subtotal_insumo]],"")</f>
        <v>0</v>
      </c>
    </row>
    <row r="4272" spans="1:13" x14ac:dyDescent="0.25">
      <c r="A4272" s="6">
        <v>90825</v>
      </c>
      <c r="B4272" s="126">
        <v>3</v>
      </c>
      <c r="C4272" s="133"/>
      <c r="D4272" s="134">
        <v>2041</v>
      </c>
      <c r="E4272" s="7" t="s">
        <v>2192</v>
      </c>
      <c r="F4272" s="8" t="s">
        <v>2140</v>
      </c>
      <c r="G4272" s="16">
        <f>IFERROR(VLOOKUP(Table1[[#This Row],[Codigo_insumo]],BD_Insumos!$B:$E,4),"")</f>
        <v>18.820516146129485</v>
      </c>
      <c r="H4272" s="140">
        <v>8</v>
      </c>
      <c r="I4272" s="9"/>
      <c r="J4272" s="22">
        <f t="shared" si="66"/>
        <v>150.56412916903588</v>
      </c>
      <c r="K4272" s="22" t="str">
        <f>IF(I4272&lt;&gt;"",SUMIF(Table1[Codigo_servico],A4272,Table1[Subtotal_insumo]),"")</f>
        <v/>
      </c>
      <c r="L4272" s="16">
        <f>IF(Table1[[#This Row],[Ordem_insumos]]&lt;&gt;0,VLOOKUP(Table1[[#This Row],[Codigo_servico]],Preencher_Orcamento!$B:$D,3,FALSE)*Table1[[#This Row],[Qtde_insumo]],"")</f>
        <v>0</v>
      </c>
      <c r="M4272" s="16">
        <f>IF(Table1[[#This Row],[Ordem_insumos]]&lt;&gt;0,VLOOKUP(Table1[[#This Row],[Codigo_servico]],Preencher_Orcamento!$B:$D,3,FALSE)*Table1[[#This Row],[Subtotal_insumo]],"")</f>
        <v>0</v>
      </c>
    </row>
    <row r="4273" spans="1:13" x14ac:dyDescent="0.25">
      <c r="A4273" s="6">
        <v>90825</v>
      </c>
      <c r="B4273" s="126">
        <v>4</v>
      </c>
      <c r="C4273" s="133"/>
      <c r="D4273" s="134">
        <v>1037</v>
      </c>
      <c r="E4273" s="7" t="s">
        <v>2958</v>
      </c>
      <c r="F4273" s="8" t="s">
        <v>2140</v>
      </c>
      <c r="G4273" s="18">
        <f>IFERROR(VLOOKUP(Table1[[#This Row],[Codigo_insumo]],BD_Insumos!$B:$E,4),"")</f>
        <v>35.200851491517405</v>
      </c>
      <c r="H4273" s="140">
        <v>4</v>
      </c>
      <c r="I4273" s="9"/>
      <c r="J4273" s="23">
        <f t="shared" si="66"/>
        <v>140.80340596606962</v>
      </c>
      <c r="K4273" s="22" t="str">
        <f>IF(I4273&lt;&gt;"",SUMIF(Table1[Codigo_servico],A4273,Table1[Subtotal_insumo]),"")</f>
        <v/>
      </c>
      <c r="L4273" s="18">
        <f>IF(Table1[[#This Row],[Ordem_insumos]]&lt;&gt;0,VLOOKUP(Table1[[#This Row],[Codigo_servico]],Preencher_Orcamento!$B:$D,3,FALSE)*Table1[[#This Row],[Qtde_insumo]],"")</f>
        <v>0</v>
      </c>
      <c r="M4273" s="18">
        <f>IF(Table1[[#This Row],[Ordem_insumos]]&lt;&gt;0,VLOOKUP(Table1[[#This Row],[Codigo_servico]],Preencher_Orcamento!$B:$D,3,FALSE)*Table1[[#This Row],[Subtotal_insumo]],"")</f>
        <v>0</v>
      </c>
    </row>
    <row r="4274" spans="1:13" x14ac:dyDescent="0.25">
      <c r="A4274" s="3">
        <v>90826</v>
      </c>
      <c r="B4274" s="125">
        <v>0</v>
      </c>
      <c r="C4274" s="131" t="s">
        <v>3211</v>
      </c>
      <c r="D4274" s="132"/>
      <c r="E4274" s="4"/>
      <c r="F4274" s="4"/>
      <c r="G4274" s="17" t="str">
        <f>IFERROR(VLOOKUP(Table1[[#This Row],[Codigo_insumo]],BD_Insumos!$B:$E,4),"")</f>
        <v/>
      </c>
      <c r="H4274" s="139"/>
      <c r="I4274" s="5" t="s">
        <v>457</v>
      </c>
      <c r="J4274" s="20" t="str">
        <f t="shared" si="66"/>
        <v/>
      </c>
      <c r="K4274" s="21">
        <f>IF(I4274&lt;&gt;"",SUMIF(Table1[Codigo_servico],A4274,Table1[Subtotal_insumo]),"")</f>
        <v>26941.401809578547</v>
      </c>
      <c r="L4274" s="17" t="str">
        <f>IF(Table1[[#This Row],[Ordem_insumos]]&lt;&gt;0,VLOOKUP(Table1[[#This Row],[Codigo_servico]],Preencher_Orcamento!$B:$D,3,FALSE)*Table1[[#This Row],[Qtde_insumo]],"")</f>
        <v/>
      </c>
      <c r="M4274" s="17" t="str">
        <f>IF(Table1[[#This Row],[Ordem_insumos]]&lt;&gt;0,VLOOKUP(Table1[[#This Row],[Codigo_servico]],Preencher_Orcamento!$B:$D,3,FALSE)*Table1[[#This Row],[Subtotal_insumo]],"")</f>
        <v/>
      </c>
    </row>
    <row r="4275" spans="1:13" x14ac:dyDescent="0.25">
      <c r="A4275" s="6">
        <v>90826</v>
      </c>
      <c r="B4275" s="126">
        <v>1</v>
      </c>
      <c r="C4275" s="133"/>
      <c r="D4275" s="134">
        <v>1037</v>
      </c>
      <c r="E4275" s="7" t="s">
        <v>2958</v>
      </c>
      <c r="F4275" s="8" t="s">
        <v>2140</v>
      </c>
      <c r="G4275" s="16">
        <f>IFERROR(VLOOKUP(Table1[[#This Row],[Codigo_insumo]],BD_Insumos!$B:$E,4),"")</f>
        <v>35.200851491517405</v>
      </c>
      <c r="H4275" s="140">
        <v>4</v>
      </c>
      <c r="I4275" s="9"/>
      <c r="J4275" s="22">
        <f t="shared" si="66"/>
        <v>140.80340596606962</v>
      </c>
      <c r="K4275" s="22" t="str">
        <f>IF(I4275&lt;&gt;"",SUMIF(Table1[Codigo_servico],A4275,Table1[Subtotal_insumo]),"")</f>
        <v/>
      </c>
      <c r="L4275" s="16">
        <f>IF(Table1[[#This Row],[Ordem_insumos]]&lt;&gt;0,VLOOKUP(Table1[[#This Row],[Codigo_servico]],Preencher_Orcamento!$B:$D,3,FALSE)*Table1[[#This Row],[Qtde_insumo]],"")</f>
        <v>0</v>
      </c>
      <c r="M4275" s="16">
        <f>IF(Table1[[#This Row],[Ordem_insumos]]&lt;&gt;0,VLOOKUP(Table1[[#This Row],[Codigo_servico]],Preencher_Orcamento!$B:$D,3,FALSE)*Table1[[#This Row],[Subtotal_insumo]],"")</f>
        <v>0</v>
      </c>
    </row>
    <row r="4276" spans="1:13" x14ac:dyDescent="0.25">
      <c r="A4276" s="6">
        <v>90826</v>
      </c>
      <c r="B4276" s="126">
        <v>2</v>
      </c>
      <c r="C4276" s="133"/>
      <c r="D4276" s="134">
        <v>2041</v>
      </c>
      <c r="E4276" s="7" t="s">
        <v>2192</v>
      </c>
      <c r="F4276" s="8" t="s">
        <v>2140</v>
      </c>
      <c r="G4276" s="16">
        <f>IFERROR(VLOOKUP(Table1[[#This Row],[Codigo_insumo]],BD_Insumos!$B:$E,4),"")</f>
        <v>18.820516146129485</v>
      </c>
      <c r="H4276" s="140">
        <v>8</v>
      </c>
      <c r="I4276" s="9"/>
      <c r="J4276" s="22">
        <f t="shared" si="66"/>
        <v>150.56412916903588</v>
      </c>
      <c r="K4276" s="22" t="str">
        <f>IF(I4276&lt;&gt;"",SUMIF(Table1[Codigo_servico],A4276,Table1[Subtotal_insumo]),"")</f>
        <v/>
      </c>
      <c r="L4276" s="16">
        <f>IF(Table1[[#This Row],[Ordem_insumos]]&lt;&gt;0,VLOOKUP(Table1[[#This Row],[Codigo_servico]],Preencher_Orcamento!$B:$D,3,FALSE)*Table1[[#This Row],[Qtde_insumo]],"")</f>
        <v>0</v>
      </c>
      <c r="M4276" s="16">
        <f>IF(Table1[[#This Row],[Ordem_insumos]]&lt;&gt;0,VLOOKUP(Table1[[#This Row],[Codigo_servico]],Preencher_Orcamento!$B:$D,3,FALSE)*Table1[[#This Row],[Subtotal_insumo]],"")</f>
        <v>0</v>
      </c>
    </row>
    <row r="4277" spans="1:13" x14ac:dyDescent="0.25">
      <c r="A4277" s="6">
        <v>90826</v>
      </c>
      <c r="B4277" s="126">
        <v>3</v>
      </c>
      <c r="C4277" s="133"/>
      <c r="D4277" s="134">
        <v>2044</v>
      </c>
      <c r="E4277" s="7" t="s">
        <v>2193</v>
      </c>
      <c r="F4277" s="8" t="s">
        <v>2140</v>
      </c>
      <c r="G4277" s="16">
        <f>IFERROR(VLOOKUP(Table1[[#This Row],[Codigo_insumo]],BD_Insumos!$B:$E,4),"")</f>
        <v>13.596734305430379</v>
      </c>
      <c r="H4277" s="140">
        <v>8</v>
      </c>
      <c r="I4277" s="9"/>
      <c r="J4277" s="22">
        <f t="shared" si="66"/>
        <v>108.77387444344303</v>
      </c>
      <c r="K4277" s="22" t="str">
        <f>IF(I4277&lt;&gt;"",SUMIF(Table1[Codigo_servico],A4277,Table1[Subtotal_insumo]),"")</f>
        <v/>
      </c>
      <c r="L4277" s="16">
        <f>IF(Table1[[#This Row],[Ordem_insumos]]&lt;&gt;0,VLOOKUP(Table1[[#This Row],[Codigo_servico]],Preencher_Orcamento!$B:$D,3,FALSE)*Table1[[#This Row],[Qtde_insumo]],"")</f>
        <v>0</v>
      </c>
      <c r="M4277" s="16">
        <f>IF(Table1[[#This Row],[Ordem_insumos]]&lt;&gt;0,VLOOKUP(Table1[[#This Row],[Codigo_servico]],Preencher_Orcamento!$B:$D,3,FALSE)*Table1[[#This Row],[Subtotal_insumo]],"")</f>
        <v>0</v>
      </c>
    </row>
    <row r="4278" spans="1:13" ht="26.25" x14ac:dyDescent="0.25">
      <c r="A4278" s="6">
        <v>90826</v>
      </c>
      <c r="B4278" s="126">
        <v>4</v>
      </c>
      <c r="C4278" s="133"/>
      <c r="D4278" s="134">
        <v>54457</v>
      </c>
      <c r="E4278" s="7" t="s">
        <v>1219</v>
      </c>
      <c r="F4278" s="8" t="s">
        <v>457</v>
      </c>
      <c r="G4278" s="18">
        <f>IFERROR(VLOOKUP(Table1[[#This Row],[Codigo_insumo]],BD_Insumos!$B:$E,4),"")</f>
        <v>26541.260399999999</v>
      </c>
      <c r="H4278" s="140">
        <v>1</v>
      </c>
      <c r="I4278" s="9"/>
      <c r="J4278" s="23">
        <f t="shared" si="66"/>
        <v>26541.260399999999</v>
      </c>
      <c r="K4278" s="22" t="str">
        <f>IF(I4278&lt;&gt;"",SUMIF(Table1[Codigo_servico],A4278,Table1[Subtotal_insumo]),"")</f>
        <v/>
      </c>
      <c r="L4278" s="18">
        <f>IF(Table1[[#This Row],[Ordem_insumos]]&lt;&gt;0,VLOOKUP(Table1[[#This Row],[Codigo_servico]],Preencher_Orcamento!$B:$D,3,FALSE)*Table1[[#This Row],[Qtde_insumo]],"")</f>
        <v>0</v>
      </c>
      <c r="M4278" s="18">
        <f>IF(Table1[[#This Row],[Ordem_insumos]]&lt;&gt;0,VLOOKUP(Table1[[#This Row],[Codigo_servico]],Preencher_Orcamento!$B:$D,3,FALSE)*Table1[[#This Row],[Subtotal_insumo]],"")</f>
        <v>0</v>
      </c>
    </row>
    <row r="4279" spans="1:13" x14ac:dyDescent="0.25">
      <c r="A4279" s="3">
        <v>90827</v>
      </c>
      <c r="B4279" s="125">
        <v>0</v>
      </c>
      <c r="C4279" s="131" t="s">
        <v>3212</v>
      </c>
      <c r="D4279" s="132"/>
      <c r="E4279" s="4"/>
      <c r="F4279" s="4"/>
      <c r="G4279" s="17" t="str">
        <f>IFERROR(VLOOKUP(Table1[[#This Row],[Codigo_insumo]],BD_Insumos!$B:$E,4),"")</f>
        <v/>
      </c>
      <c r="H4279" s="139"/>
      <c r="I4279" s="5" t="s">
        <v>457</v>
      </c>
      <c r="J4279" s="20" t="str">
        <f t="shared" si="66"/>
        <v/>
      </c>
      <c r="K4279" s="21">
        <f>IF(I4279&lt;&gt;"",SUMIF(Table1[Codigo_servico],A4279,Table1[Subtotal_insumo]),"")</f>
        <v>29488.027009578549</v>
      </c>
      <c r="L4279" s="17" t="str">
        <f>IF(Table1[[#This Row],[Ordem_insumos]]&lt;&gt;0,VLOOKUP(Table1[[#This Row],[Codigo_servico]],Preencher_Orcamento!$B:$D,3,FALSE)*Table1[[#This Row],[Qtde_insumo]],"")</f>
        <v/>
      </c>
      <c r="M4279" s="17" t="str">
        <f>IF(Table1[[#This Row],[Ordem_insumos]]&lt;&gt;0,VLOOKUP(Table1[[#This Row],[Codigo_servico]],Preencher_Orcamento!$B:$D,3,FALSE)*Table1[[#This Row],[Subtotal_insumo]],"")</f>
        <v/>
      </c>
    </row>
    <row r="4280" spans="1:13" x14ac:dyDescent="0.25">
      <c r="A4280" s="6">
        <v>90827</v>
      </c>
      <c r="B4280" s="126">
        <v>1</v>
      </c>
      <c r="C4280" s="133"/>
      <c r="D4280" s="134">
        <v>1037</v>
      </c>
      <c r="E4280" s="7" t="s">
        <v>2958</v>
      </c>
      <c r="F4280" s="8" t="s">
        <v>2140</v>
      </c>
      <c r="G4280" s="16">
        <f>IFERROR(VLOOKUP(Table1[[#This Row],[Codigo_insumo]],BD_Insumos!$B:$E,4),"")</f>
        <v>35.200851491517405</v>
      </c>
      <c r="H4280" s="140">
        <v>4</v>
      </c>
      <c r="I4280" s="9"/>
      <c r="J4280" s="22">
        <f t="shared" si="66"/>
        <v>140.80340596606962</v>
      </c>
      <c r="K4280" s="22" t="str">
        <f>IF(I4280&lt;&gt;"",SUMIF(Table1[Codigo_servico],A4280,Table1[Subtotal_insumo]),"")</f>
        <v/>
      </c>
      <c r="L4280" s="16">
        <f>IF(Table1[[#This Row],[Ordem_insumos]]&lt;&gt;0,VLOOKUP(Table1[[#This Row],[Codigo_servico]],Preencher_Orcamento!$B:$D,3,FALSE)*Table1[[#This Row],[Qtde_insumo]],"")</f>
        <v>0</v>
      </c>
      <c r="M4280" s="16">
        <f>IF(Table1[[#This Row],[Ordem_insumos]]&lt;&gt;0,VLOOKUP(Table1[[#This Row],[Codigo_servico]],Preencher_Orcamento!$B:$D,3,FALSE)*Table1[[#This Row],[Subtotal_insumo]],"")</f>
        <v>0</v>
      </c>
    </row>
    <row r="4281" spans="1:13" x14ac:dyDescent="0.25">
      <c r="A4281" s="6">
        <v>90827</v>
      </c>
      <c r="B4281" s="126">
        <v>2</v>
      </c>
      <c r="C4281" s="133"/>
      <c r="D4281" s="134">
        <v>2041</v>
      </c>
      <c r="E4281" s="7" t="s">
        <v>2192</v>
      </c>
      <c r="F4281" s="8" t="s">
        <v>2140</v>
      </c>
      <c r="G4281" s="16">
        <f>IFERROR(VLOOKUP(Table1[[#This Row],[Codigo_insumo]],BD_Insumos!$B:$E,4),"")</f>
        <v>18.820516146129485</v>
      </c>
      <c r="H4281" s="140">
        <v>8</v>
      </c>
      <c r="I4281" s="9"/>
      <c r="J4281" s="22">
        <f t="shared" si="66"/>
        <v>150.56412916903588</v>
      </c>
      <c r="K4281" s="22" t="str">
        <f>IF(I4281&lt;&gt;"",SUMIF(Table1[Codigo_servico],A4281,Table1[Subtotal_insumo]),"")</f>
        <v/>
      </c>
      <c r="L4281" s="16">
        <f>IF(Table1[[#This Row],[Ordem_insumos]]&lt;&gt;0,VLOOKUP(Table1[[#This Row],[Codigo_servico]],Preencher_Orcamento!$B:$D,3,FALSE)*Table1[[#This Row],[Qtde_insumo]],"")</f>
        <v>0</v>
      </c>
      <c r="M4281" s="16">
        <f>IF(Table1[[#This Row],[Ordem_insumos]]&lt;&gt;0,VLOOKUP(Table1[[#This Row],[Codigo_servico]],Preencher_Orcamento!$B:$D,3,FALSE)*Table1[[#This Row],[Subtotal_insumo]],"")</f>
        <v>0</v>
      </c>
    </row>
    <row r="4282" spans="1:13" x14ac:dyDescent="0.25">
      <c r="A4282" s="6">
        <v>90827</v>
      </c>
      <c r="B4282" s="126">
        <v>3</v>
      </c>
      <c r="C4282" s="133"/>
      <c r="D4282" s="134">
        <v>2044</v>
      </c>
      <c r="E4282" s="7" t="s">
        <v>2193</v>
      </c>
      <c r="F4282" s="8" t="s">
        <v>2140</v>
      </c>
      <c r="G4282" s="16">
        <f>IFERROR(VLOOKUP(Table1[[#This Row],[Codigo_insumo]],BD_Insumos!$B:$E,4),"")</f>
        <v>13.596734305430379</v>
      </c>
      <c r="H4282" s="140">
        <v>8</v>
      </c>
      <c r="I4282" s="9"/>
      <c r="J4282" s="22">
        <f t="shared" si="66"/>
        <v>108.77387444344303</v>
      </c>
      <c r="K4282" s="22" t="str">
        <f>IF(I4282&lt;&gt;"",SUMIF(Table1[Codigo_servico],A4282,Table1[Subtotal_insumo]),"")</f>
        <v/>
      </c>
      <c r="L4282" s="16">
        <f>IF(Table1[[#This Row],[Ordem_insumos]]&lt;&gt;0,VLOOKUP(Table1[[#This Row],[Codigo_servico]],Preencher_Orcamento!$B:$D,3,FALSE)*Table1[[#This Row],[Qtde_insumo]],"")</f>
        <v>0</v>
      </c>
      <c r="M4282" s="16">
        <f>IF(Table1[[#This Row],[Ordem_insumos]]&lt;&gt;0,VLOOKUP(Table1[[#This Row],[Codigo_servico]],Preencher_Orcamento!$B:$D,3,FALSE)*Table1[[#This Row],[Subtotal_insumo]],"")</f>
        <v>0</v>
      </c>
    </row>
    <row r="4283" spans="1:13" ht="26.25" x14ac:dyDescent="0.25">
      <c r="A4283" s="6">
        <v>90827</v>
      </c>
      <c r="B4283" s="126">
        <v>4</v>
      </c>
      <c r="C4283" s="133"/>
      <c r="D4283" s="134">
        <v>54462</v>
      </c>
      <c r="E4283" s="7" t="s">
        <v>1224</v>
      </c>
      <c r="F4283" s="8" t="s">
        <v>457</v>
      </c>
      <c r="G4283" s="18">
        <f>IFERROR(VLOOKUP(Table1[[#This Row],[Codigo_insumo]],BD_Insumos!$B:$E,4),"")</f>
        <v>29087.885600000001</v>
      </c>
      <c r="H4283" s="140">
        <v>1</v>
      </c>
      <c r="I4283" s="9"/>
      <c r="J4283" s="23">
        <f t="shared" si="66"/>
        <v>29087.885600000001</v>
      </c>
      <c r="K4283" s="22" t="str">
        <f>IF(I4283&lt;&gt;"",SUMIF(Table1[Codigo_servico],A4283,Table1[Subtotal_insumo]),"")</f>
        <v/>
      </c>
      <c r="L4283" s="18">
        <f>IF(Table1[[#This Row],[Ordem_insumos]]&lt;&gt;0,VLOOKUP(Table1[[#This Row],[Codigo_servico]],Preencher_Orcamento!$B:$D,3,FALSE)*Table1[[#This Row],[Qtde_insumo]],"")</f>
        <v>0</v>
      </c>
      <c r="M4283" s="18">
        <f>IF(Table1[[#This Row],[Ordem_insumos]]&lt;&gt;0,VLOOKUP(Table1[[#This Row],[Codigo_servico]],Preencher_Orcamento!$B:$D,3,FALSE)*Table1[[#This Row],[Subtotal_insumo]],"")</f>
        <v>0</v>
      </c>
    </row>
    <row r="4284" spans="1:13" x14ac:dyDescent="0.25">
      <c r="A4284" s="3">
        <v>90831</v>
      </c>
      <c r="B4284" s="125">
        <v>0</v>
      </c>
      <c r="C4284" s="131" t="s">
        <v>3213</v>
      </c>
      <c r="D4284" s="132"/>
      <c r="E4284" s="4"/>
      <c r="F4284" s="4"/>
      <c r="G4284" s="17" t="str">
        <f>IFERROR(VLOOKUP(Table1[[#This Row],[Codigo_insumo]],BD_Insumos!$B:$E,4),"")</f>
        <v/>
      </c>
      <c r="H4284" s="139"/>
      <c r="I4284" s="5" t="s">
        <v>457</v>
      </c>
      <c r="J4284" s="20" t="str">
        <f t="shared" si="66"/>
        <v/>
      </c>
      <c r="K4284" s="21">
        <f>IF(I4284&lt;&gt;"",SUMIF(Table1[Codigo_servico],A4284,Table1[Subtotal_insumo]),"")</f>
        <v>693.08512628763049</v>
      </c>
      <c r="L4284" s="17" t="str">
        <f>IF(Table1[[#This Row],[Ordem_insumos]]&lt;&gt;0,VLOOKUP(Table1[[#This Row],[Codigo_servico]],Preencher_Orcamento!$B:$D,3,FALSE)*Table1[[#This Row],[Qtde_insumo]],"")</f>
        <v/>
      </c>
      <c r="M4284" s="17" t="str">
        <f>IF(Table1[[#This Row],[Ordem_insumos]]&lt;&gt;0,VLOOKUP(Table1[[#This Row],[Codigo_servico]],Preencher_Orcamento!$B:$D,3,FALSE)*Table1[[#This Row],[Subtotal_insumo]],"")</f>
        <v/>
      </c>
    </row>
    <row r="4285" spans="1:13" x14ac:dyDescent="0.25">
      <c r="A4285" s="6">
        <v>90831</v>
      </c>
      <c r="B4285" s="126">
        <v>1</v>
      </c>
      <c r="C4285" s="133"/>
      <c r="D4285" s="134">
        <v>2044</v>
      </c>
      <c r="E4285" s="7" t="s">
        <v>2193</v>
      </c>
      <c r="F4285" s="8" t="s">
        <v>2140</v>
      </c>
      <c r="G4285" s="16">
        <f>IFERROR(VLOOKUP(Table1[[#This Row],[Codigo_insumo]],BD_Insumos!$B:$E,4),"")</f>
        <v>13.596734305430379</v>
      </c>
      <c r="H4285" s="140">
        <v>1.2</v>
      </c>
      <c r="I4285" s="9"/>
      <c r="J4285" s="22">
        <f t="shared" si="66"/>
        <v>16.316081166516454</v>
      </c>
      <c r="K4285" s="22" t="str">
        <f>IF(I4285&lt;&gt;"",SUMIF(Table1[Codigo_servico],A4285,Table1[Subtotal_insumo]),"")</f>
        <v/>
      </c>
      <c r="L4285" s="16">
        <f>IF(Table1[[#This Row],[Ordem_insumos]]&lt;&gt;0,VLOOKUP(Table1[[#This Row],[Codigo_servico]],Preencher_Orcamento!$B:$D,3,FALSE)*Table1[[#This Row],[Qtde_insumo]],"")</f>
        <v>0</v>
      </c>
      <c r="M4285" s="16">
        <f>IF(Table1[[#This Row],[Ordem_insumos]]&lt;&gt;0,VLOOKUP(Table1[[#This Row],[Codigo_servico]],Preencher_Orcamento!$B:$D,3,FALSE)*Table1[[#This Row],[Subtotal_insumo]],"")</f>
        <v>0</v>
      </c>
    </row>
    <row r="4286" spans="1:13" ht="26.25" x14ac:dyDescent="0.25">
      <c r="A4286" s="6">
        <v>90831</v>
      </c>
      <c r="B4286" s="126">
        <v>2</v>
      </c>
      <c r="C4286" s="133"/>
      <c r="D4286" s="134">
        <v>54470</v>
      </c>
      <c r="E4286" s="7" t="s">
        <v>1225</v>
      </c>
      <c r="F4286" s="8" t="s">
        <v>457</v>
      </c>
      <c r="G4286" s="16">
        <f>IFERROR(VLOOKUP(Table1[[#This Row],[Codigo_insumo]],BD_Insumos!$B:$E,4),"")</f>
        <v>636.58399999999995</v>
      </c>
      <c r="H4286" s="140">
        <v>1</v>
      </c>
      <c r="I4286" s="9"/>
      <c r="J4286" s="22">
        <f t="shared" si="66"/>
        <v>636.58399999999995</v>
      </c>
      <c r="K4286" s="22" t="str">
        <f>IF(I4286&lt;&gt;"",SUMIF(Table1[Codigo_servico],A4286,Table1[Subtotal_insumo]),"")</f>
        <v/>
      </c>
      <c r="L4286" s="16">
        <f>IF(Table1[[#This Row],[Ordem_insumos]]&lt;&gt;0,VLOOKUP(Table1[[#This Row],[Codigo_servico]],Preencher_Orcamento!$B:$D,3,FALSE)*Table1[[#This Row],[Qtde_insumo]],"")</f>
        <v>0</v>
      </c>
      <c r="M4286" s="16">
        <f>IF(Table1[[#This Row],[Ordem_insumos]]&lt;&gt;0,VLOOKUP(Table1[[#This Row],[Codigo_servico]],Preencher_Orcamento!$B:$D,3,FALSE)*Table1[[#This Row],[Subtotal_insumo]],"")</f>
        <v>0</v>
      </c>
    </row>
    <row r="4287" spans="1:13" x14ac:dyDescent="0.25">
      <c r="A4287" s="6">
        <v>90831</v>
      </c>
      <c r="B4287" s="126">
        <v>3</v>
      </c>
      <c r="C4287" s="133"/>
      <c r="D4287" s="134">
        <v>1037</v>
      </c>
      <c r="E4287" s="7" t="s">
        <v>2958</v>
      </c>
      <c r="F4287" s="8" t="s">
        <v>2140</v>
      </c>
      <c r="G4287" s="16">
        <f>IFERROR(VLOOKUP(Table1[[#This Row],[Codigo_insumo]],BD_Insumos!$B:$E,4),"")</f>
        <v>35.200851491517405</v>
      </c>
      <c r="H4287" s="140">
        <v>0.5</v>
      </c>
      <c r="I4287" s="9"/>
      <c r="J4287" s="22">
        <f t="shared" si="66"/>
        <v>17.600425745758702</v>
      </c>
      <c r="K4287" s="22" t="str">
        <f>IF(I4287&lt;&gt;"",SUMIF(Table1[Codigo_servico],A4287,Table1[Subtotal_insumo]),"")</f>
        <v/>
      </c>
      <c r="L4287" s="16">
        <f>IF(Table1[[#This Row],[Ordem_insumos]]&lt;&gt;0,VLOOKUP(Table1[[#This Row],[Codigo_servico]],Preencher_Orcamento!$B:$D,3,FALSE)*Table1[[#This Row],[Qtde_insumo]],"")</f>
        <v>0</v>
      </c>
      <c r="M4287" s="16">
        <f>IF(Table1[[#This Row],[Ordem_insumos]]&lt;&gt;0,VLOOKUP(Table1[[#This Row],[Codigo_servico]],Preencher_Orcamento!$B:$D,3,FALSE)*Table1[[#This Row],[Subtotal_insumo]],"")</f>
        <v>0</v>
      </c>
    </row>
    <row r="4288" spans="1:13" x14ac:dyDescent="0.25">
      <c r="A4288" s="6">
        <v>90831</v>
      </c>
      <c r="B4288" s="126">
        <v>4</v>
      </c>
      <c r="C4288" s="133"/>
      <c r="D4288" s="134">
        <v>2041</v>
      </c>
      <c r="E4288" s="7" t="s">
        <v>2192</v>
      </c>
      <c r="F4288" s="8" t="s">
        <v>2140</v>
      </c>
      <c r="G4288" s="18">
        <f>IFERROR(VLOOKUP(Table1[[#This Row],[Codigo_insumo]],BD_Insumos!$B:$E,4),"")</f>
        <v>18.820516146129485</v>
      </c>
      <c r="H4288" s="140">
        <v>1.2</v>
      </c>
      <c r="I4288" s="9"/>
      <c r="J4288" s="23">
        <f t="shared" si="66"/>
        <v>22.584619375355381</v>
      </c>
      <c r="K4288" s="22" t="str">
        <f>IF(I4288&lt;&gt;"",SUMIF(Table1[Codigo_servico],A4288,Table1[Subtotal_insumo]),"")</f>
        <v/>
      </c>
      <c r="L4288" s="18">
        <f>IF(Table1[[#This Row],[Ordem_insumos]]&lt;&gt;0,VLOOKUP(Table1[[#This Row],[Codigo_servico]],Preencher_Orcamento!$B:$D,3,FALSE)*Table1[[#This Row],[Qtde_insumo]],"")</f>
        <v>0</v>
      </c>
      <c r="M4288" s="18">
        <f>IF(Table1[[#This Row],[Ordem_insumos]]&lt;&gt;0,VLOOKUP(Table1[[#This Row],[Codigo_servico]],Preencher_Orcamento!$B:$D,3,FALSE)*Table1[[#This Row],[Subtotal_insumo]],"")</f>
        <v>0</v>
      </c>
    </row>
    <row r="4289" spans="1:13" x14ac:dyDescent="0.25">
      <c r="A4289" s="3">
        <v>90833</v>
      </c>
      <c r="B4289" s="125">
        <v>0</v>
      </c>
      <c r="C4289" s="131" t="s">
        <v>3214</v>
      </c>
      <c r="D4289" s="132"/>
      <c r="E4289" s="4"/>
      <c r="F4289" s="4"/>
      <c r="G4289" s="17" t="str">
        <f>IFERROR(VLOOKUP(Table1[[#This Row],[Codigo_insumo]],BD_Insumos!$B:$E,4),"")</f>
        <v/>
      </c>
      <c r="H4289" s="139"/>
      <c r="I4289" s="5" t="s">
        <v>457</v>
      </c>
      <c r="J4289" s="20" t="str">
        <f t="shared" si="66"/>
        <v/>
      </c>
      <c r="K4289" s="21">
        <f>IF(I4289&lt;&gt;"",SUMIF(Table1[Codigo_servico],A4289,Table1[Subtotal_insumo]),"")</f>
        <v>1300.2798262876306</v>
      </c>
      <c r="L4289" s="17" t="str">
        <f>IF(Table1[[#This Row],[Ordem_insumos]]&lt;&gt;0,VLOOKUP(Table1[[#This Row],[Codigo_servico]],Preencher_Orcamento!$B:$D,3,FALSE)*Table1[[#This Row],[Qtde_insumo]],"")</f>
        <v/>
      </c>
      <c r="M4289" s="17" t="str">
        <f>IF(Table1[[#This Row],[Ordem_insumos]]&lt;&gt;0,VLOOKUP(Table1[[#This Row],[Codigo_servico]],Preencher_Orcamento!$B:$D,3,FALSE)*Table1[[#This Row],[Subtotal_insumo]],"")</f>
        <v/>
      </c>
    </row>
    <row r="4290" spans="1:13" x14ac:dyDescent="0.25">
      <c r="A4290" s="6">
        <v>90833</v>
      </c>
      <c r="B4290" s="126">
        <v>1</v>
      </c>
      <c r="C4290" s="133"/>
      <c r="D4290" s="134">
        <v>1037</v>
      </c>
      <c r="E4290" s="7" t="s">
        <v>2958</v>
      </c>
      <c r="F4290" s="8" t="s">
        <v>2140</v>
      </c>
      <c r="G4290" s="16">
        <f>IFERROR(VLOOKUP(Table1[[#This Row],[Codigo_insumo]],BD_Insumos!$B:$E,4),"")</f>
        <v>35.200851491517405</v>
      </c>
      <c r="H4290" s="140">
        <v>0.5</v>
      </c>
      <c r="I4290" s="9"/>
      <c r="J4290" s="22">
        <f t="shared" ref="J4290:J4353" si="67">IF(I4290="",G4290*H4290,"")</f>
        <v>17.600425745758702</v>
      </c>
      <c r="K4290" s="22" t="str">
        <f>IF(I4290&lt;&gt;"",SUMIF(Table1[Codigo_servico],A4290,Table1[Subtotal_insumo]),"")</f>
        <v/>
      </c>
      <c r="L4290" s="16">
        <f>IF(Table1[[#This Row],[Ordem_insumos]]&lt;&gt;0,VLOOKUP(Table1[[#This Row],[Codigo_servico]],Preencher_Orcamento!$B:$D,3,FALSE)*Table1[[#This Row],[Qtde_insumo]],"")</f>
        <v>0</v>
      </c>
      <c r="M4290" s="16">
        <f>IF(Table1[[#This Row],[Ordem_insumos]]&lt;&gt;0,VLOOKUP(Table1[[#This Row],[Codigo_servico]],Preencher_Orcamento!$B:$D,3,FALSE)*Table1[[#This Row],[Subtotal_insumo]],"")</f>
        <v>0</v>
      </c>
    </row>
    <row r="4291" spans="1:13" x14ac:dyDescent="0.25">
      <c r="A4291" s="6">
        <v>90833</v>
      </c>
      <c r="B4291" s="126">
        <v>2</v>
      </c>
      <c r="C4291" s="133"/>
      <c r="D4291" s="134">
        <v>2041</v>
      </c>
      <c r="E4291" s="7" t="s">
        <v>2192</v>
      </c>
      <c r="F4291" s="8" t="s">
        <v>2140</v>
      </c>
      <c r="G4291" s="16">
        <f>IFERROR(VLOOKUP(Table1[[#This Row],[Codigo_insumo]],BD_Insumos!$B:$E,4),"")</f>
        <v>18.820516146129485</v>
      </c>
      <c r="H4291" s="140">
        <v>1.2</v>
      </c>
      <c r="I4291" s="9"/>
      <c r="J4291" s="22">
        <f t="shared" si="67"/>
        <v>22.584619375355381</v>
      </c>
      <c r="K4291" s="22" t="str">
        <f>IF(I4291&lt;&gt;"",SUMIF(Table1[Codigo_servico],A4291,Table1[Subtotal_insumo]),"")</f>
        <v/>
      </c>
      <c r="L4291" s="16">
        <f>IF(Table1[[#This Row],[Ordem_insumos]]&lt;&gt;0,VLOOKUP(Table1[[#This Row],[Codigo_servico]],Preencher_Orcamento!$B:$D,3,FALSE)*Table1[[#This Row],[Qtde_insumo]],"")</f>
        <v>0</v>
      </c>
      <c r="M4291" s="16">
        <f>IF(Table1[[#This Row],[Ordem_insumos]]&lt;&gt;0,VLOOKUP(Table1[[#This Row],[Codigo_servico]],Preencher_Orcamento!$B:$D,3,FALSE)*Table1[[#This Row],[Subtotal_insumo]],"")</f>
        <v>0</v>
      </c>
    </row>
    <row r="4292" spans="1:13" x14ac:dyDescent="0.25">
      <c r="A4292" s="6">
        <v>90833</v>
      </c>
      <c r="B4292" s="126">
        <v>3</v>
      </c>
      <c r="C4292" s="133"/>
      <c r="D4292" s="134">
        <v>2044</v>
      </c>
      <c r="E4292" s="7" t="s">
        <v>2193</v>
      </c>
      <c r="F4292" s="8" t="s">
        <v>2140</v>
      </c>
      <c r="G4292" s="16">
        <f>IFERROR(VLOOKUP(Table1[[#This Row],[Codigo_insumo]],BD_Insumos!$B:$E,4),"")</f>
        <v>13.596734305430379</v>
      </c>
      <c r="H4292" s="140">
        <v>1.2</v>
      </c>
      <c r="I4292" s="9"/>
      <c r="J4292" s="22">
        <f t="shared" si="67"/>
        <v>16.316081166516454</v>
      </c>
      <c r="K4292" s="22" t="str">
        <f>IF(I4292&lt;&gt;"",SUMIF(Table1[Codigo_servico],A4292,Table1[Subtotal_insumo]),"")</f>
        <v/>
      </c>
      <c r="L4292" s="16">
        <f>IF(Table1[[#This Row],[Ordem_insumos]]&lt;&gt;0,VLOOKUP(Table1[[#This Row],[Codigo_servico]],Preencher_Orcamento!$B:$D,3,FALSE)*Table1[[#This Row],[Qtde_insumo]],"")</f>
        <v>0</v>
      </c>
      <c r="M4292" s="16">
        <f>IF(Table1[[#This Row],[Ordem_insumos]]&lt;&gt;0,VLOOKUP(Table1[[#This Row],[Codigo_servico]],Preencher_Orcamento!$B:$D,3,FALSE)*Table1[[#This Row],[Subtotal_insumo]],"")</f>
        <v>0</v>
      </c>
    </row>
    <row r="4293" spans="1:13" ht="26.25" x14ac:dyDescent="0.25">
      <c r="A4293" s="6">
        <v>90833</v>
      </c>
      <c r="B4293" s="126">
        <v>4</v>
      </c>
      <c r="C4293" s="133"/>
      <c r="D4293" s="134">
        <v>54472</v>
      </c>
      <c r="E4293" s="7" t="s">
        <v>1226</v>
      </c>
      <c r="F4293" s="8" t="s">
        <v>457</v>
      </c>
      <c r="G4293" s="18">
        <f>IFERROR(VLOOKUP(Table1[[#This Row],[Codigo_insumo]],BD_Insumos!$B:$E,4),"")</f>
        <v>1243.7787000000001</v>
      </c>
      <c r="H4293" s="140">
        <v>1</v>
      </c>
      <c r="I4293" s="9"/>
      <c r="J4293" s="23">
        <f t="shared" si="67"/>
        <v>1243.7787000000001</v>
      </c>
      <c r="K4293" s="22" t="str">
        <f>IF(I4293&lt;&gt;"",SUMIF(Table1[Codigo_servico],A4293,Table1[Subtotal_insumo]),"")</f>
        <v/>
      </c>
      <c r="L4293" s="18">
        <f>IF(Table1[[#This Row],[Ordem_insumos]]&lt;&gt;0,VLOOKUP(Table1[[#This Row],[Codigo_servico]],Preencher_Orcamento!$B:$D,3,FALSE)*Table1[[#This Row],[Qtde_insumo]],"")</f>
        <v>0</v>
      </c>
      <c r="M4293" s="18">
        <f>IF(Table1[[#This Row],[Ordem_insumos]]&lt;&gt;0,VLOOKUP(Table1[[#This Row],[Codigo_servico]],Preencher_Orcamento!$B:$D,3,FALSE)*Table1[[#This Row],[Subtotal_insumo]],"")</f>
        <v>0</v>
      </c>
    </row>
    <row r="4294" spans="1:13" x14ac:dyDescent="0.25">
      <c r="A4294" s="3">
        <v>90835</v>
      </c>
      <c r="B4294" s="125">
        <v>0</v>
      </c>
      <c r="C4294" s="131" t="s">
        <v>3215</v>
      </c>
      <c r="D4294" s="132"/>
      <c r="E4294" s="4"/>
      <c r="F4294" s="4"/>
      <c r="G4294" s="17" t="str">
        <f>IFERROR(VLOOKUP(Table1[[#This Row],[Codigo_insumo]],BD_Insumos!$B:$E,4),"")</f>
        <v/>
      </c>
      <c r="H4294" s="139"/>
      <c r="I4294" s="5" t="s">
        <v>457</v>
      </c>
      <c r="J4294" s="20" t="str">
        <f t="shared" si="67"/>
        <v/>
      </c>
      <c r="K4294" s="21">
        <f>IF(I4294&lt;&gt;"",SUMIF(Table1[Codigo_servico],A4294,Table1[Subtotal_insumo]),"")</f>
        <v>3259.9529014230989</v>
      </c>
      <c r="L4294" s="17" t="str">
        <f>IF(Table1[[#This Row],[Ordem_insumos]]&lt;&gt;0,VLOOKUP(Table1[[#This Row],[Codigo_servico]],Preencher_Orcamento!$B:$D,3,FALSE)*Table1[[#This Row],[Qtde_insumo]],"")</f>
        <v/>
      </c>
      <c r="M4294" s="17" t="str">
        <f>IF(Table1[[#This Row],[Ordem_insumos]]&lt;&gt;0,VLOOKUP(Table1[[#This Row],[Codigo_servico]],Preencher_Orcamento!$B:$D,3,FALSE)*Table1[[#This Row],[Subtotal_insumo]],"")</f>
        <v/>
      </c>
    </row>
    <row r="4295" spans="1:13" x14ac:dyDescent="0.25">
      <c r="A4295" s="6">
        <v>90835</v>
      </c>
      <c r="B4295" s="126">
        <v>1</v>
      </c>
      <c r="C4295" s="133"/>
      <c r="D4295" s="134">
        <v>1037</v>
      </c>
      <c r="E4295" s="7" t="s">
        <v>2958</v>
      </c>
      <c r="F4295" s="8" t="s">
        <v>2140</v>
      </c>
      <c r="G4295" s="16">
        <f>IFERROR(VLOOKUP(Table1[[#This Row],[Codigo_insumo]],BD_Insumos!$B:$E,4),"")</f>
        <v>35.200851491517405</v>
      </c>
      <c r="H4295" s="140">
        <v>0.5</v>
      </c>
      <c r="I4295" s="9"/>
      <c r="J4295" s="22">
        <f t="shared" si="67"/>
        <v>17.600425745758702</v>
      </c>
      <c r="K4295" s="22" t="str">
        <f>IF(I4295&lt;&gt;"",SUMIF(Table1[Codigo_servico],A4295,Table1[Subtotal_insumo]),"")</f>
        <v/>
      </c>
      <c r="L4295" s="16">
        <f>IF(Table1[[#This Row],[Ordem_insumos]]&lt;&gt;0,VLOOKUP(Table1[[#This Row],[Codigo_servico]],Preencher_Orcamento!$B:$D,3,FALSE)*Table1[[#This Row],[Qtde_insumo]],"")</f>
        <v>0</v>
      </c>
      <c r="M4295" s="16">
        <f>IF(Table1[[#This Row],[Ordem_insumos]]&lt;&gt;0,VLOOKUP(Table1[[#This Row],[Codigo_servico]],Preencher_Orcamento!$B:$D,3,FALSE)*Table1[[#This Row],[Subtotal_insumo]],"")</f>
        <v>0</v>
      </c>
    </row>
    <row r="4296" spans="1:13" ht="26.25" x14ac:dyDescent="0.25">
      <c r="A4296" s="6">
        <v>90835</v>
      </c>
      <c r="B4296" s="126">
        <v>2</v>
      </c>
      <c r="C4296" s="133"/>
      <c r="D4296" s="134">
        <v>54474</v>
      </c>
      <c r="E4296" s="7" t="s">
        <v>1227</v>
      </c>
      <c r="F4296" s="8" t="s">
        <v>457</v>
      </c>
      <c r="G4296" s="16">
        <f>IFERROR(VLOOKUP(Table1[[#This Row],[Codigo_insumo]],BD_Insumos!$B:$E,4),"")</f>
        <v>3193.7266</v>
      </c>
      <c r="H4296" s="140">
        <v>1</v>
      </c>
      <c r="I4296" s="9"/>
      <c r="J4296" s="22">
        <f t="shared" si="67"/>
        <v>3193.7266</v>
      </c>
      <c r="K4296" s="22" t="str">
        <f>IF(I4296&lt;&gt;"",SUMIF(Table1[Codigo_servico],A4296,Table1[Subtotal_insumo]),"")</f>
        <v/>
      </c>
      <c r="L4296" s="16">
        <f>IF(Table1[[#This Row],[Ordem_insumos]]&lt;&gt;0,VLOOKUP(Table1[[#This Row],[Codigo_servico]],Preencher_Orcamento!$B:$D,3,FALSE)*Table1[[#This Row],[Qtde_insumo]],"")</f>
        <v>0</v>
      </c>
      <c r="M4296" s="16">
        <f>IF(Table1[[#This Row],[Ordem_insumos]]&lt;&gt;0,VLOOKUP(Table1[[#This Row],[Codigo_servico]],Preencher_Orcamento!$B:$D,3,FALSE)*Table1[[#This Row],[Subtotal_insumo]],"")</f>
        <v>0</v>
      </c>
    </row>
    <row r="4297" spans="1:13" x14ac:dyDescent="0.25">
      <c r="A4297" s="6">
        <v>90835</v>
      </c>
      <c r="B4297" s="126">
        <v>3</v>
      </c>
      <c r="C4297" s="133"/>
      <c r="D4297" s="134">
        <v>2041</v>
      </c>
      <c r="E4297" s="7" t="s">
        <v>2192</v>
      </c>
      <c r="F4297" s="8" t="s">
        <v>2140</v>
      </c>
      <c r="G4297" s="16">
        <f>IFERROR(VLOOKUP(Table1[[#This Row],[Codigo_insumo]],BD_Insumos!$B:$E,4),"")</f>
        <v>18.820516146129485</v>
      </c>
      <c r="H4297" s="140">
        <v>1.5</v>
      </c>
      <c r="I4297" s="9"/>
      <c r="J4297" s="22">
        <f t="shared" si="67"/>
        <v>28.230774219194227</v>
      </c>
      <c r="K4297" s="22" t="str">
        <f>IF(I4297&lt;&gt;"",SUMIF(Table1[Codigo_servico],A4297,Table1[Subtotal_insumo]),"")</f>
        <v/>
      </c>
      <c r="L4297" s="16">
        <f>IF(Table1[[#This Row],[Ordem_insumos]]&lt;&gt;0,VLOOKUP(Table1[[#This Row],[Codigo_servico]],Preencher_Orcamento!$B:$D,3,FALSE)*Table1[[#This Row],[Qtde_insumo]],"")</f>
        <v>0</v>
      </c>
      <c r="M4297" s="16">
        <f>IF(Table1[[#This Row],[Ordem_insumos]]&lt;&gt;0,VLOOKUP(Table1[[#This Row],[Codigo_servico]],Preencher_Orcamento!$B:$D,3,FALSE)*Table1[[#This Row],[Subtotal_insumo]],"")</f>
        <v>0</v>
      </c>
    </row>
    <row r="4298" spans="1:13" x14ac:dyDescent="0.25">
      <c r="A4298" s="6">
        <v>90835</v>
      </c>
      <c r="B4298" s="126">
        <v>4</v>
      </c>
      <c r="C4298" s="133"/>
      <c r="D4298" s="134">
        <v>2044</v>
      </c>
      <c r="E4298" s="7" t="s">
        <v>2193</v>
      </c>
      <c r="F4298" s="8" t="s">
        <v>2140</v>
      </c>
      <c r="G4298" s="18">
        <f>IFERROR(VLOOKUP(Table1[[#This Row],[Codigo_insumo]],BD_Insumos!$B:$E,4),"")</f>
        <v>13.596734305430379</v>
      </c>
      <c r="H4298" s="140">
        <v>1.5</v>
      </c>
      <c r="I4298" s="9"/>
      <c r="J4298" s="23">
        <f t="shared" si="67"/>
        <v>20.395101458145568</v>
      </c>
      <c r="K4298" s="22" t="str">
        <f>IF(I4298&lt;&gt;"",SUMIF(Table1[Codigo_servico],A4298,Table1[Subtotal_insumo]),"")</f>
        <v/>
      </c>
      <c r="L4298" s="18">
        <f>IF(Table1[[#This Row],[Ordem_insumos]]&lt;&gt;0,VLOOKUP(Table1[[#This Row],[Codigo_servico]],Preencher_Orcamento!$B:$D,3,FALSE)*Table1[[#This Row],[Qtde_insumo]],"")</f>
        <v>0</v>
      </c>
      <c r="M4298" s="18">
        <f>IF(Table1[[#This Row],[Ordem_insumos]]&lt;&gt;0,VLOOKUP(Table1[[#This Row],[Codigo_servico]],Preencher_Orcamento!$B:$D,3,FALSE)*Table1[[#This Row],[Subtotal_insumo]],"")</f>
        <v>0</v>
      </c>
    </row>
    <row r="4299" spans="1:13" x14ac:dyDescent="0.25">
      <c r="A4299" s="3">
        <v>90837</v>
      </c>
      <c r="B4299" s="125">
        <v>0</v>
      </c>
      <c r="C4299" s="131" t="s">
        <v>3216</v>
      </c>
      <c r="D4299" s="132"/>
      <c r="E4299" s="4"/>
      <c r="F4299" s="4"/>
      <c r="G4299" s="17" t="str">
        <f>IFERROR(VLOOKUP(Table1[[#This Row],[Codigo_insumo]],BD_Insumos!$B:$E,4),"")</f>
        <v/>
      </c>
      <c r="H4299" s="139"/>
      <c r="I4299" s="5" t="s">
        <v>457</v>
      </c>
      <c r="J4299" s="20" t="str">
        <f t="shared" si="67"/>
        <v/>
      </c>
      <c r="K4299" s="21">
        <f>IF(I4299&lt;&gt;"",SUMIF(Table1[Codigo_servico],A4299,Table1[Subtotal_insumo]),"")</f>
        <v>3259.9529014230989</v>
      </c>
      <c r="L4299" s="17" t="str">
        <f>IF(Table1[[#This Row],[Ordem_insumos]]&lt;&gt;0,VLOOKUP(Table1[[#This Row],[Codigo_servico]],Preencher_Orcamento!$B:$D,3,FALSE)*Table1[[#This Row],[Qtde_insumo]],"")</f>
        <v/>
      </c>
      <c r="M4299" s="17" t="str">
        <f>IF(Table1[[#This Row],[Ordem_insumos]]&lt;&gt;0,VLOOKUP(Table1[[#This Row],[Codigo_servico]],Preencher_Orcamento!$B:$D,3,FALSE)*Table1[[#This Row],[Subtotal_insumo]],"")</f>
        <v/>
      </c>
    </row>
    <row r="4300" spans="1:13" x14ac:dyDescent="0.25">
      <c r="A4300" s="6">
        <v>90837</v>
      </c>
      <c r="B4300" s="126">
        <v>1</v>
      </c>
      <c r="C4300" s="133"/>
      <c r="D4300" s="134">
        <v>1037</v>
      </c>
      <c r="E4300" s="7" t="s">
        <v>2958</v>
      </c>
      <c r="F4300" s="8" t="s">
        <v>2140</v>
      </c>
      <c r="G4300" s="16">
        <f>IFERROR(VLOOKUP(Table1[[#This Row],[Codigo_insumo]],BD_Insumos!$B:$E,4),"")</f>
        <v>35.200851491517405</v>
      </c>
      <c r="H4300" s="140">
        <v>0.5</v>
      </c>
      <c r="I4300" s="9"/>
      <c r="J4300" s="22">
        <f t="shared" si="67"/>
        <v>17.600425745758702</v>
      </c>
      <c r="K4300" s="22" t="str">
        <f>IF(I4300&lt;&gt;"",SUMIF(Table1[Codigo_servico],A4300,Table1[Subtotal_insumo]),"")</f>
        <v/>
      </c>
      <c r="L4300" s="16">
        <f>IF(Table1[[#This Row],[Ordem_insumos]]&lt;&gt;0,VLOOKUP(Table1[[#This Row],[Codigo_servico]],Preencher_Orcamento!$B:$D,3,FALSE)*Table1[[#This Row],[Qtde_insumo]],"")</f>
        <v>0</v>
      </c>
      <c r="M4300" s="16">
        <f>IF(Table1[[#This Row],[Ordem_insumos]]&lt;&gt;0,VLOOKUP(Table1[[#This Row],[Codigo_servico]],Preencher_Orcamento!$B:$D,3,FALSE)*Table1[[#This Row],[Subtotal_insumo]],"")</f>
        <v>0</v>
      </c>
    </row>
    <row r="4301" spans="1:13" x14ac:dyDescent="0.25">
      <c r="A4301" s="6">
        <v>90837</v>
      </c>
      <c r="B4301" s="126">
        <v>2</v>
      </c>
      <c r="C4301" s="133"/>
      <c r="D4301" s="134">
        <v>2041</v>
      </c>
      <c r="E4301" s="7" t="s">
        <v>2192</v>
      </c>
      <c r="F4301" s="8" t="s">
        <v>2140</v>
      </c>
      <c r="G4301" s="16">
        <f>IFERROR(VLOOKUP(Table1[[#This Row],[Codigo_insumo]],BD_Insumos!$B:$E,4),"")</f>
        <v>18.820516146129485</v>
      </c>
      <c r="H4301" s="140">
        <v>1.5</v>
      </c>
      <c r="I4301" s="9"/>
      <c r="J4301" s="22">
        <f t="shared" si="67"/>
        <v>28.230774219194227</v>
      </c>
      <c r="K4301" s="22" t="str">
        <f>IF(I4301&lt;&gt;"",SUMIF(Table1[Codigo_servico],A4301,Table1[Subtotal_insumo]),"")</f>
        <v/>
      </c>
      <c r="L4301" s="16">
        <f>IF(Table1[[#This Row],[Ordem_insumos]]&lt;&gt;0,VLOOKUP(Table1[[#This Row],[Codigo_servico]],Preencher_Orcamento!$B:$D,3,FALSE)*Table1[[#This Row],[Qtde_insumo]],"")</f>
        <v>0</v>
      </c>
      <c r="M4301" s="16">
        <f>IF(Table1[[#This Row],[Ordem_insumos]]&lt;&gt;0,VLOOKUP(Table1[[#This Row],[Codigo_servico]],Preencher_Orcamento!$B:$D,3,FALSE)*Table1[[#This Row],[Subtotal_insumo]],"")</f>
        <v>0</v>
      </c>
    </row>
    <row r="4302" spans="1:13" ht="26.25" x14ac:dyDescent="0.25">
      <c r="A4302" s="6">
        <v>90837</v>
      </c>
      <c r="B4302" s="126">
        <v>3</v>
      </c>
      <c r="C4302" s="133"/>
      <c r="D4302" s="134">
        <v>54476</v>
      </c>
      <c r="E4302" s="7" t="s">
        <v>1228</v>
      </c>
      <c r="F4302" s="8" t="s">
        <v>457</v>
      </c>
      <c r="G4302" s="16">
        <f>IFERROR(VLOOKUP(Table1[[#This Row],[Codigo_insumo]],BD_Insumos!$B:$E,4),"")</f>
        <v>3193.7266</v>
      </c>
      <c r="H4302" s="140">
        <v>1</v>
      </c>
      <c r="I4302" s="9"/>
      <c r="J4302" s="22">
        <f t="shared" si="67"/>
        <v>3193.7266</v>
      </c>
      <c r="K4302" s="22" t="str">
        <f>IF(I4302&lt;&gt;"",SUMIF(Table1[Codigo_servico],A4302,Table1[Subtotal_insumo]),"")</f>
        <v/>
      </c>
      <c r="L4302" s="16">
        <f>IF(Table1[[#This Row],[Ordem_insumos]]&lt;&gt;0,VLOOKUP(Table1[[#This Row],[Codigo_servico]],Preencher_Orcamento!$B:$D,3,FALSE)*Table1[[#This Row],[Qtde_insumo]],"")</f>
        <v>0</v>
      </c>
      <c r="M4302" s="16">
        <f>IF(Table1[[#This Row],[Ordem_insumos]]&lt;&gt;0,VLOOKUP(Table1[[#This Row],[Codigo_servico]],Preencher_Orcamento!$B:$D,3,FALSE)*Table1[[#This Row],[Subtotal_insumo]],"")</f>
        <v>0</v>
      </c>
    </row>
    <row r="4303" spans="1:13" x14ac:dyDescent="0.25">
      <c r="A4303" s="6">
        <v>90837</v>
      </c>
      <c r="B4303" s="126">
        <v>4</v>
      </c>
      <c r="C4303" s="133"/>
      <c r="D4303" s="134">
        <v>2044</v>
      </c>
      <c r="E4303" s="7" t="s">
        <v>2193</v>
      </c>
      <c r="F4303" s="8" t="s">
        <v>2140</v>
      </c>
      <c r="G4303" s="18">
        <f>IFERROR(VLOOKUP(Table1[[#This Row],[Codigo_insumo]],BD_Insumos!$B:$E,4),"")</f>
        <v>13.596734305430379</v>
      </c>
      <c r="H4303" s="140">
        <v>1.5</v>
      </c>
      <c r="I4303" s="9"/>
      <c r="J4303" s="23">
        <f t="shared" si="67"/>
        <v>20.395101458145568</v>
      </c>
      <c r="K4303" s="22" t="str">
        <f>IF(I4303&lt;&gt;"",SUMIF(Table1[Codigo_servico],A4303,Table1[Subtotal_insumo]),"")</f>
        <v/>
      </c>
      <c r="L4303" s="18">
        <f>IF(Table1[[#This Row],[Ordem_insumos]]&lt;&gt;0,VLOOKUP(Table1[[#This Row],[Codigo_servico]],Preencher_Orcamento!$B:$D,3,FALSE)*Table1[[#This Row],[Qtde_insumo]],"")</f>
        <v>0</v>
      </c>
      <c r="M4303" s="18">
        <f>IF(Table1[[#This Row],[Ordem_insumos]]&lt;&gt;0,VLOOKUP(Table1[[#This Row],[Codigo_servico]],Preencher_Orcamento!$B:$D,3,FALSE)*Table1[[#This Row],[Subtotal_insumo]],"")</f>
        <v>0</v>
      </c>
    </row>
    <row r="4304" spans="1:13" x14ac:dyDescent="0.25">
      <c r="A4304" s="3">
        <v>90846</v>
      </c>
      <c r="B4304" s="125">
        <v>0</v>
      </c>
      <c r="C4304" s="131" t="s">
        <v>3217</v>
      </c>
      <c r="D4304" s="132"/>
      <c r="E4304" s="4"/>
      <c r="F4304" s="4"/>
      <c r="G4304" s="17" t="str">
        <f>IFERROR(VLOOKUP(Table1[[#This Row],[Codigo_insumo]],BD_Insumos!$B:$E,4),"")</f>
        <v/>
      </c>
      <c r="H4304" s="139"/>
      <c r="I4304" s="5" t="s">
        <v>457</v>
      </c>
      <c r="J4304" s="20" t="str">
        <f t="shared" si="67"/>
        <v/>
      </c>
      <c r="K4304" s="21">
        <f>IF(I4304&lt;&gt;"",SUMIF(Table1[Codigo_servico],A4304,Table1[Subtotal_insumo]),"")</f>
        <v>1164.9138617077181</v>
      </c>
      <c r="L4304" s="17" t="str">
        <f>IF(Table1[[#This Row],[Ordem_insumos]]&lt;&gt;0,VLOOKUP(Table1[[#This Row],[Codigo_servico]],Preencher_Orcamento!$B:$D,3,FALSE)*Table1[[#This Row],[Qtde_insumo]],"")</f>
        <v/>
      </c>
      <c r="M4304" s="17" t="str">
        <f>IF(Table1[[#This Row],[Ordem_insumos]]&lt;&gt;0,VLOOKUP(Table1[[#This Row],[Codigo_servico]],Preencher_Orcamento!$B:$D,3,FALSE)*Table1[[#This Row],[Subtotal_insumo]],"")</f>
        <v/>
      </c>
    </row>
    <row r="4305" spans="1:13" x14ac:dyDescent="0.25">
      <c r="A4305" s="6">
        <v>90846</v>
      </c>
      <c r="B4305" s="126">
        <v>1</v>
      </c>
      <c r="C4305" s="133"/>
      <c r="D4305" s="134">
        <v>1037</v>
      </c>
      <c r="E4305" s="7" t="s">
        <v>2958</v>
      </c>
      <c r="F4305" s="8" t="s">
        <v>2140</v>
      </c>
      <c r="G4305" s="16">
        <f>IFERROR(VLOOKUP(Table1[[#This Row],[Codigo_insumo]],BD_Insumos!$B:$E,4),"")</f>
        <v>35.200851491517405</v>
      </c>
      <c r="H4305" s="140">
        <v>0.6</v>
      </c>
      <c r="I4305" s="9"/>
      <c r="J4305" s="22">
        <f t="shared" si="67"/>
        <v>21.120510894910442</v>
      </c>
      <c r="K4305" s="22" t="str">
        <f>IF(I4305&lt;&gt;"",SUMIF(Table1[Codigo_servico],A4305,Table1[Subtotal_insumo]),"")</f>
        <v/>
      </c>
      <c r="L4305" s="16">
        <f>IF(Table1[[#This Row],[Ordem_insumos]]&lt;&gt;0,VLOOKUP(Table1[[#This Row],[Codigo_servico]],Preencher_Orcamento!$B:$D,3,FALSE)*Table1[[#This Row],[Qtde_insumo]],"")</f>
        <v>0</v>
      </c>
      <c r="M4305" s="16">
        <f>IF(Table1[[#This Row],[Ordem_insumos]]&lt;&gt;0,VLOOKUP(Table1[[#This Row],[Codigo_servico]],Preencher_Orcamento!$B:$D,3,FALSE)*Table1[[#This Row],[Subtotal_insumo]],"")</f>
        <v>0</v>
      </c>
    </row>
    <row r="4306" spans="1:13" x14ac:dyDescent="0.25">
      <c r="A4306" s="6">
        <v>90846</v>
      </c>
      <c r="B4306" s="126">
        <v>2</v>
      </c>
      <c r="C4306" s="133"/>
      <c r="D4306" s="134">
        <v>2041</v>
      </c>
      <c r="E4306" s="7" t="s">
        <v>2192</v>
      </c>
      <c r="F4306" s="8" t="s">
        <v>2140</v>
      </c>
      <c r="G4306" s="16">
        <f>IFERROR(VLOOKUP(Table1[[#This Row],[Codigo_insumo]],BD_Insumos!$B:$E,4),"")</f>
        <v>18.820516146129485</v>
      </c>
      <c r="H4306" s="140">
        <v>1.8</v>
      </c>
      <c r="I4306" s="9"/>
      <c r="J4306" s="22">
        <f t="shared" si="67"/>
        <v>33.876929063033074</v>
      </c>
      <c r="K4306" s="22" t="str">
        <f>IF(I4306&lt;&gt;"",SUMIF(Table1[Codigo_servico],A4306,Table1[Subtotal_insumo]),"")</f>
        <v/>
      </c>
      <c r="L4306" s="16">
        <f>IF(Table1[[#This Row],[Ordem_insumos]]&lt;&gt;0,VLOOKUP(Table1[[#This Row],[Codigo_servico]],Preencher_Orcamento!$B:$D,3,FALSE)*Table1[[#This Row],[Qtde_insumo]],"")</f>
        <v>0</v>
      </c>
      <c r="M4306" s="16">
        <f>IF(Table1[[#This Row],[Ordem_insumos]]&lt;&gt;0,VLOOKUP(Table1[[#This Row],[Codigo_servico]],Preencher_Orcamento!$B:$D,3,FALSE)*Table1[[#This Row],[Subtotal_insumo]],"")</f>
        <v>0</v>
      </c>
    </row>
    <row r="4307" spans="1:13" x14ac:dyDescent="0.25">
      <c r="A4307" s="6">
        <v>90846</v>
      </c>
      <c r="B4307" s="126">
        <v>3</v>
      </c>
      <c r="C4307" s="133"/>
      <c r="D4307" s="134">
        <v>2044</v>
      </c>
      <c r="E4307" s="7" t="s">
        <v>2193</v>
      </c>
      <c r="F4307" s="8" t="s">
        <v>2140</v>
      </c>
      <c r="G4307" s="16">
        <f>IFERROR(VLOOKUP(Table1[[#This Row],[Codigo_insumo]],BD_Insumos!$B:$E,4),"")</f>
        <v>13.596734305430379</v>
      </c>
      <c r="H4307" s="140">
        <v>1.8</v>
      </c>
      <c r="I4307" s="9"/>
      <c r="J4307" s="22">
        <f t="shared" si="67"/>
        <v>24.474121749774682</v>
      </c>
      <c r="K4307" s="22" t="str">
        <f>IF(I4307&lt;&gt;"",SUMIF(Table1[Codigo_servico],A4307,Table1[Subtotal_insumo]),"")</f>
        <v/>
      </c>
      <c r="L4307" s="16">
        <f>IF(Table1[[#This Row],[Ordem_insumos]]&lt;&gt;0,VLOOKUP(Table1[[#This Row],[Codigo_servico]],Preencher_Orcamento!$B:$D,3,FALSE)*Table1[[#This Row],[Qtde_insumo]],"")</f>
        <v>0</v>
      </c>
      <c r="M4307" s="16">
        <f>IF(Table1[[#This Row],[Ordem_insumos]]&lt;&gt;0,VLOOKUP(Table1[[#This Row],[Codigo_servico]],Preencher_Orcamento!$B:$D,3,FALSE)*Table1[[#This Row],[Subtotal_insumo]],"")</f>
        <v>0</v>
      </c>
    </row>
    <row r="4308" spans="1:13" ht="26.25" x14ac:dyDescent="0.25">
      <c r="A4308" s="6">
        <v>90846</v>
      </c>
      <c r="B4308" s="126">
        <v>4</v>
      </c>
      <c r="C4308" s="133"/>
      <c r="D4308" s="134">
        <v>54485</v>
      </c>
      <c r="E4308" s="7" t="s">
        <v>1229</v>
      </c>
      <c r="F4308" s="8" t="s">
        <v>457</v>
      </c>
      <c r="G4308" s="18">
        <f>IFERROR(VLOOKUP(Table1[[#This Row],[Codigo_insumo]],BD_Insumos!$B:$E,4),"")</f>
        <v>1085.4422999999999</v>
      </c>
      <c r="H4308" s="140">
        <v>1</v>
      </c>
      <c r="I4308" s="9"/>
      <c r="J4308" s="23">
        <f t="shared" si="67"/>
        <v>1085.4422999999999</v>
      </c>
      <c r="K4308" s="22" t="str">
        <f>IF(I4308&lt;&gt;"",SUMIF(Table1[Codigo_servico],A4308,Table1[Subtotal_insumo]),"")</f>
        <v/>
      </c>
      <c r="L4308" s="18">
        <f>IF(Table1[[#This Row],[Ordem_insumos]]&lt;&gt;0,VLOOKUP(Table1[[#This Row],[Codigo_servico]],Preencher_Orcamento!$B:$D,3,FALSE)*Table1[[#This Row],[Qtde_insumo]],"")</f>
        <v>0</v>
      </c>
      <c r="M4308" s="18">
        <f>IF(Table1[[#This Row],[Ordem_insumos]]&lt;&gt;0,VLOOKUP(Table1[[#This Row],[Codigo_servico]],Preencher_Orcamento!$B:$D,3,FALSE)*Table1[[#This Row],[Subtotal_insumo]],"")</f>
        <v>0</v>
      </c>
    </row>
    <row r="4309" spans="1:13" x14ac:dyDescent="0.25">
      <c r="A4309" s="3">
        <v>90847</v>
      </c>
      <c r="B4309" s="125">
        <v>0</v>
      </c>
      <c r="C4309" s="131" t="s">
        <v>3218</v>
      </c>
      <c r="D4309" s="132"/>
      <c r="E4309" s="4"/>
      <c r="F4309" s="4"/>
      <c r="G4309" s="17" t="str">
        <f>IFERROR(VLOOKUP(Table1[[#This Row],[Codigo_insumo]],BD_Insumos!$B:$E,4),"")</f>
        <v/>
      </c>
      <c r="H4309" s="139"/>
      <c r="I4309" s="5" t="s">
        <v>457</v>
      </c>
      <c r="J4309" s="20" t="str">
        <f t="shared" si="67"/>
        <v/>
      </c>
      <c r="K4309" s="21">
        <f>IF(I4309&lt;&gt;"",SUMIF(Table1[Codigo_servico],A4309,Table1[Subtotal_insumo]),"")</f>
        <v>1279.5654617077182</v>
      </c>
      <c r="L4309" s="17" t="str">
        <f>IF(Table1[[#This Row],[Ordem_insumos]]&lt;&gt;0,VLOOKUP(Table1[[#This Row],[Codigo_servico]],Preencher_Orcamento!$B:$D,3,FALSE)*Table1[[#This Row],[Qtde_insumo]],"")</f>
        <v/>
      </c>
      <c r="M4309" s="17" t="str">
        <f>IF(Table1[[#This Row],[Ordem_insumos]]&lt;&gt;0,VLOOKUP(Table1[[#This Row],[Codigo_servico]],Preencher_Orcamento!$B:$D,3,FALSE)*Table1[[#This Row],[Subtotal_insumo]],"")</f>
        <v/>
      </c>
    </row>
    <row r="4310" spans="1:13" x14ac:dyDescent="0.25">
      <c r="A4310" s="6">
        <v>90847</v>
      </c>
      <c r="B4310" s="126">
        <v>1</v>
      </c>
      <c r="C4310" s="133"/>
      <c r="D4310" s="134">
        <v>1037</v>
      </c>
      <c r="E4310" s="7" t="s">
        <v>2958</v>
      </c>
      <c r="F4310" s="8" t="s">
        <v>2140</v>
      </c>
      <c r="G4310" s="16">
        <f>IFERROR(VLOOKUP(Table1[[#This Row],[Codigo_insumo]],BD_Insumos!$B:$E,4),"")</f>
        <v>35.200851491517405</v>
      </c>
      <c r="H4310" s="140">
        <v>0.6</v>
      </c>
      <c r="I4310" s="9"/>
      <c r="J4310" s="22">
        <f t="shared" si="67"/>
        <v>21.120510894910442</v>
      </c>
      <c r="K4310" s="22" t="str">
        <f>IF(I4310&lt;&gt;"",SUMIF(Table1[Codigo_servico],A4310,Table1[Subtotal_insumo]),"")</f>
        <v/>
      </c>
      <c r="L4310" s="16">
        <f>IF(Table1[[#This Row],[Ordem_insumos]]&lt;&gt;0,VLOOKUP(Table1[[#This Row],[Codigo_servico]],Preencher_Orcamento!$B:$D,3,FALSE)*Table1[[#This Row],[Qtde_insumo]],"")</f>
        <v>0</v>
      </c>
      <c r="M4310" s="16">
        <f>IF(Table1[[#This Row],[Ordem_insumos]]&lt;&gt;0,VLOOKUP(Table1[[#This Row],[Codigo_servico]],Preencher_Orcamento!$B:$D,3,FALSE)*Table1[[#This Row],[Subtotal_insumo]],"")</f>
        <v>0</v>
      </c>
    </row>
    <row r="4311" spans="1:13" x14ac:dyDescent="0.25">
      <c r="A4311" s="6">
        <v>90847</v>
      </c>
      <c r="B4311" s="126">
        <v>2</v>
      </c>
      <c r="C4311" s="133"/>
      <c r="D4311" s="134">
        <v>2041</v>
      </c>
      <c r="E4311" s="7" t="s">
        <v>2192</v>
      </c>
      <c r="F4311" s="8" t="s">
        <v>2140</v>
      </c>
      <c r="G4311" s="16">
        <f>IFERROR(VLOOKUP(Table1[[#This Row],[Codigo_insumo]],BD_Insumos!$B:$E,4),"")</f>
        <v>18.820516146129485</v>
      </c>
      <c r="H4311" s="140">
        <v>1.8</v>
      </c>
      <c r="I4311" s="9"/>
      <c r="J4311" s="22">
        <f t="shared" si="67"/>
        <v>33.876929063033074</v>
      </c>
      <c r="K4311" s="22" t="str">
        <f>IF(I4311&lt;&gt;"",SUMIF(Table1[Codigo_servico],A4311,Table1[Subtotal_insumo]),"")</f>
        <v/>
      </c>
      <c r="L4311" s="16">
        <f>IF(Table1[[#This Row],[Ordem_insumos]]&lt;&gt;0,VLOOKUP(Table1[[#This Row],[Codigo_servico]],Preencher_Orcamento!$B:$D,3,FALSE)*Table1[[#This Row],[Qtde_insumo]],"")</f>
        <v>0</v>
      </c>
      <c r="M4311" s="16">
        <f>IF(Table1[[#This Row],[Ordem_insumos]]&lt;&gt;0,VLOOKUP(Table1[[#This Row],[Codigo_servico]],Preencher_Orcamento!$B:$D,3,FALSE)*Table1[[#This Row],[Subtotal_insumo]],"")</f>
        <v>0</v>
      </c>
    </row>
    <row r="4312" spans="1:13" x14ac:dyDescent="0.25">
      <c r="A4312" s="6">
        <v>90847</v>
      </c>
      <c r="B4312" s="126">
        <v>3</v>
      </c>
      <c r="C4312" s="133"/>
      <c r="D4312" s="134">
        <v>2044</v>
      </c>
      <c r="E4312" s="7" t="s">
        <v>2193</v>
      </c>
      <c r="F4312" s="8" t="s">
        <v>2140</v>
      </c>
      <c r="G4312" s="16">
        <f>IFERROR(VLOOKUP(Table1[[#This Row],[Codigo_insumo]],BD_Insumos!$B:$E,4),"")</f>
        <v>13.596734305430379</v>
      </c>
      <c r="H4312" s="140">
        <v>1.8</v>
      </c>
      <c r="I4312" s="9"/>
      <c r="J4312" s="22">
        <f t="shared" si="67"/>
        <v>24.474121749774682</v>
      </c>
      <c r="K4312" s="22" t="str">
        <f>IF(I4312&lt;&gt;"",SUMIF(Table1[Codigo_servico],A4312,Table1[Subtotal_insumo]),"")</f>
        <v/>
      </c>
      <c r="L4312" s="16">
        <f>IF(Table1[[#This Row],[Ordem_insumos]]&lt;&gt;0,VLOOKUP(Table1[[#This Row],[Codigo_servico]],Preencher_Orcamento!$B:$D,3,FALSE)*Table1[[#This Row],[Qtde_insumo]],"")</f>
        <v>0</v>
      </c>
      <c r="M4312" s="16">
        <f>IF(Table1[[#This Row],[Ordem_insumos]]&lt;&gt;0,VLOOKUP(Table1[[#This Row],[Codigo_servico]],Preencher_Orcamento!$B:$D,3,FALSE)*Table1[[#This Row],[Subtotal_insumo]],"")</f>
        <v>0</v>
      </c>
    </row>
    <row r="4313" spans="1:13" ht="26.25" x14ac:dyDescent="0.25">
      <c r="A4313" s="6">
        <v>90847</v>
      </c>
      <c r="B4313" s="126">
        <v>4</v>
      </c>
      <c r="C4313" s="133"/>
      <c r="D4313" s="134">
        <v>54486</v>
      </c>
      <c r="E4313" s="7" t="s">
        <v>1230</v>
      </c>
      <c r="F4313" s="8" t="s">
        <v>457</v>
      </c>
      <c r="G4313" s="18">
        <f>IFERROR(VLOOKUP(Table1[[#This Row],[Codigo_insumo]],BD_Insumos!$B:$E,4),"")</f>
        <v>1200.0939000000001</v>
      </c>
      <c r="H4313" s="140">
        <v>1</v>
      </c>
      <c r="I4313" s="9"/>
      <c r="J4313" s="23">
        <f t="shared" si="67"/>
        <v>1200.0939000000001</v>
      </c>
      <c r="K4313" s="22" t="str">
        <f>IF(I4313&lt;&gt;"",SUMIF(Table1[Codigo_servico],A4313,Table1[Subtotal_insumo]),"")</f>
        <v/>
      </c>
      <c r="L4313" s="18">
        <f>IF(Table1[[#This Row],[Ordem_insumos]]&lt;&gt;0,VLOOKUP(Table1[[#This Row],[Codigo_servico]],Preencher_Orcamento!$B:$D,3,FALSE)*Table1[[#This Row],[Qtde_insumo]],"")</f>
        <v>0</v>
      </c>
      <c r="M4313" s="18">
        <f>IF(Table1[[#This Row],[Ordem_insumos]]&lt;&gt;0,VLOOKUP(Table1[[#This Row],[Codigo_servico]],Preencher_Orcamento!$B:$D,3,FALSE)*Table1[[#This Row],[Subtotal_insumo]],"")</f>
        <v>0</v>
      </c>
    </row>
    <row r="4314" spans="1:13" x14ac:dyDescent="0.25">
      <c r="A4314" s="3">
        <v>90848</v>
      </c>
      <c r="B4314" s="125">
        <v>0</v>
      </c>
      <c r="C4314" s="131" t="s">
        <v>3219</v>
      </c>
      <c r="D4314" s="132"/>
      <c r="E4314" s="4"/>
      <c r="F4314" s="4"/>
      <c r="G4314" s="17" t="str">
        <f>IFERROR(VLOOKUP(Table1[[#This Row],[Codigo_insumo]],BD_Insumos!$B:$E,4),"")</f>
        <v/>
      </c>
      <c r="H4314" s="139"/>
      <c r="I4314" s="5" t="s">
        <v>457</v>
      </c>
      <c r="J4314" s="20" t="str">
        <f t="shared" si="67"/>
        <v/>
      </c>
      <c r="K4314" s="21">
        <f>IF(I4314&lt;&gt;"",SUMIF(Table1[Codigo_servico],A4314,Table1[Subtotal_insumo]),"")</f>
        <v>1282.4754617077181</v>
      </c>
      <c r="L4314" s="17" t="str">
        <f>IF(Table1[[#This Row],[Ordem_insumos]]&lt;&gt;0,VLOOKUP(Table1[[#This Row],[Codigo_servico]],Preencher_Orcamento!$B:$D,3,FALSE)*Table1[[#This Row],[Qtde_insumo]],"")</f>
        <v/>
      </c>
      <c r="M4314" s="17" t="str">
        <f>IF(Table1[[#This Row],[Ordem_insumos]]&lt;&gt;0,VLOOKUP(Table1[[#This Row],[Codigo_servico]],Preencher_Orcamento!$B:$D,3,FALSE)*Table1[[#This Row],[Subtotal_insumo]],"")</f>
        <v/>
      </c>
    </row>
    <row r="4315" spans="1:13" x14ac:dyDescent="0.25">
      <c r="A4315" s="6">
        <v>90848</v>
      </c>
      <c r="B4315" s="126">
        <v>1</v>
      </c>
      <c r="C4315" s="133"/>
      <c r="D4315" s="134">
        <v>2041</v>
      </c>
      <c r="E4315" s="7" t="s">
        <v>2192</v>
      </c>
      <c r="F4315" s="8" t="s">
        <v>2140</v>
      </c>
      <c r="G4315" s="16">
        <f>IFERROR(VLOOKUP(Table1[[#This Row],[Codigo_insumo]],BD_Insumos!$B:$E,4),"")</f>
        <v>18.820516146129485</v>
      </c>
      <c r="H4315" s="140">
        <v>1.8</v>
      </c>
      <c r="I4315" s="9"/>
      <c r="J4315" s="22">
        <f t="shared" si="67"/>
        <v>33.876929063033074</v>
      </c>
      <c r="K4315" s="22" t="str">
        <f>IF(I4315&lt;&gt;"",SUMIF(Table1[Codigo_servico],A4315,Table1[Subtotal_insumo]),"")</f>
        <v/>
      </c>
      <c r="L4315" s="16">
        <f>IF(Table1[[#This Row],[Ordem_insumos]]&lt;&gt;0,VLOOKUP(Table1[[#This Row],[Codigo_servico]],Preencher_Orcamento!$B:$D,3,FALSE)*Table1[[#This Row],[Qtde_insumo]],"")</f>
        <v>0</v>
      </c>
      <c r="M4315" s="16">
        <f>IF(Table1[[#This Row],[Ordem_insumos]]&lt;&gt;0,VLOOKUP(Table1[[#This Row],[Codigo_servico]],Preencher_Orcamento!$B:$D,3,FALSE)*Table1[[#This Row],[Subtotal_insumo]],"")</f>
        <v>0</v>
      </c>
    </row>
    <row r="4316" spans="1:13" x14ac:dyDescent="0.25">
      <c r="A4316" s="6">
        <v>90848</v>
      </c>
      <c r="B4316" s="126">
        <v>2</v>
      </c>
      <c r="C4316" s="133"/>
      <c r="D4316" s="134">
        <v>1037</v>
      </c>
      <c r="E4316" s="7" t="s">
        <v>2958</v>
      </c>
      <c r="F4316" s="8" t="s">
        <v>2140</v>
      </c>
      <c r="G4316" s="16">
        <f>IFERROR(VLOOKUP(Table1[[#This Row],[Codigo_insumo]],BD_Insumos!$B:$E,4),"")</f>
        <v>35.200851491517405</v>
      </c>
      <c r="H4316" s="140">
        <v>0.6</v>
      </c>
      <c r="I4316" s="9"/>
      <c r="J4316" s="22">
        <f t="shared" si="67"/>
        <v>21.120510894910442</v>
      </c>
      <c r="K4316" s="22" t="str">
        <f>IF(I4316&lt;&gt;"",SUMIF(Table1[Codigo_servico],A4316,Table1[Subtotal_insumo]),"")</f>
        <v/>
      </c>
      <c r="L4316" s="16">
        <f>IF(Table1[[#This Row],[Ordem_insumos]]&lt;&gt;0,VLOOKUP(Table1[[#This Row],[Codigo_servico]],Preencher_Orcamento!$B:$D,3,FALSE)*Table1[[#This Row],[Qtde_insumo]],"")</f>
        <v>0</v>
      </c>
      <c r="M4316" s="16">
        <f>IF(Table1[[#This Row],[Ordem_insumos]]&lt;&gt;0,VLOOKUP(Table1[[#This Row],[Codigo_servico]],Preencher_Orcamento!$B:$D,3,FALSE)*Table1[[#This Row],[Subtotal_insumo]],"")</f>
        <v>0</v>
      </c>
    </row>
    <row r="4317" spans="1:13" ht="26.25" x14ac:dyDescent="0.25">
      <c r="A4317" s="6">
        <v>90848</v>
      </c>
      <c r="B4317" s="126">
        <v>3</v>
      </c>
      <c r="C4317" s="133"/>
      <c r="D4317" s="134">
        <v>54487</v>
      </c>
      <c r="E4317" s="7" t="s">
        <v>1231</v>
      </c>
      <c r="F4317" s="8" t="s">
        <v>457</v>
      </c>
      <c r="G4317" s="16">
        <f>IFERROR(VLOOKUP(Table1[[#This Row],[Codigo_insumo]],BD_Insumos!$B:$E,4),"")</f>
        <v>1203.0038999999999</v>
      </c>
      <c r="H4317" s="140">
        <v>1</v>
      </c>
      <c r="I4317" s="9"/>
      <c r="J4317" s="22">
        <f t="shared" si="67"/>
        <v>1203.0038999999999</v>
      </c>
      <c r="K4317" s="22" t="str">
        <f>IF(I4317&lt;&gt;"",SUMIF(Table1[Codigo_servico],A4317,Table1[Subtotal_insumo]),"")</f>
        <v/>
      </c>
      <c r="L4317" s="16">
        <f>IF(Table1[[#This Row],[Ordem_insumos]]&lt;&gt;0,VLOOKUP(Table1[[#This Row],[Codigo_servico]],Preencher_Orcamento!$B:$D,3,FALSE)*Table1[[#This Row],[Qtde_insumo]],"")</f>
        <v>0</v>
      </c>
      <c r="M4317" s="16">
        <f>IF(Table1[[#This Row],[Ordem_insumos]]&lt;&gt;0,VLOOKUP(Table1[[#This Row],[Codigo_servico]],Preencher_Orcamento!$B:$D,3,FALSE)*Table1[[#This Row],[Subtotal_insumo]],"")</f>
        <v>0</v>
      </c>
    </row>
    <row r="4318" spans="1:13" x14ac:dyDescent="0.25">
      <c r="A4318" s="6">
        <v>90848</v>
      </c>
      <c r="B4318" s="126">
        <v>4</v>
      </c>
      <c r="C4318" s="133"/>
      <c r="D4318" s="134">
        <v>2044</v>
      </c>
      <c r="E4318" s="7" t="s">
        <v>2193</v>
      </c>
      <c r="F4318" s="8" t="s">
        <v>2140</v>
      </c>
      <c r="G4318" s="18">
        <f>IFERROR(VLOOKUP(Table1[[#This Row],[Codigo_insumo]],BD_Insumos!$B:$E,4),"")</f>
        <v>13.596734305430379</v>
      </c>
      <c r="H4318" s="140">
        <v>1.8</v>
      </c>
      <c r="I4318" s="9"/>
      <c r="J4318" s="23">
        <f t="shared" si="67"/>
        <v>24.474121749774682</v>
      </c>
      <c r="K4318" s="22" t="str">
        <f>IF(I4318&lt;&gt;"",SUMIF(Table1[Codigo_servico],A4318,Table1[Subtotal_insumo]),"")</f>
        <v/>
      </c>
      <c r="L4318" s="18">
        <f>IF(Table1[[#This Row],[Ordem_insumos]]&lt;&gt;0,VLOOKUP(Table1[[#This Row],[Codigo_servico]],Preencher_Orcamento!$B:$D,3,FALSE)*Table1[[#This Row],[Qtde_insumo]],"")</f>
        <v>0</v>
      </c>
      <c r="M4318" s="18">
        <f>IF(Table1[[#This Row],[Ordem_insumos]]&lt;&gt;0,VLOOKUP(Table1[[#This Row],[Codigo_servico]],Preencher_Orcamento!$B:$D,3,FALSE)*Table1[[#This Row],[Subtotal_insumo]],"")</f>
        <v>0</v>
      </c>
    </row>
    <row r="4319" spans="1:13" x14ac:dyDescent="0.25">
      <c r="A4319" s="3">
        <v>90850</v>
      </c>
      <c r="B4319" s="125">
        <v>0</v>
      </c>
      <c r="C4319" s="131" t="s">
        <v>3220</v>
      </c>
      <c r="D4319" s="132"/>
      <c r="E4319" s="4"/>
      <c r="F4319" s="4"/>
      <c r="G4319" s="17" t="str">
        <f>IFERROR(VLOOKUP(Table1[[#This Row],[Codigo_insumo]],BD_Insumos!$B:$E,4),"")</f>
        <v/>
      </c>
      <c r="H4319" s="139"/>
      <c r="I4319" s="5" t="s">
        <v>457</v>
      </c>
      <c r="J4319" s="20" t="str">
        <f t="shared" si="67"/>
        <v/>
      </c>
      <c r="K4319" s="21">
        <f>IF(I4319&lt;&gt;"",SUMIF(Table1[Codigo_servico],A4319,Table1[Subtotal_insumo]),"")</f>
        <v>1438.0144368431863</v>
      </c>
      <c r="L4319" s="17" t="str">
        <f>IF(Table1[[#This Row],[Ordem_insumos]]&lt;&gt;0,VLOOKUP(Table1[[#This Row],[Codigo_servico]],Preencher_Orcamento!$B:$D,3,FALSE)*Table1[[#This Row],[Qtde_insumo]],"")</f>
        <v/>
      </c>
      <c r="M4319" s="17" t="str">
        <f>IF(Table1[[#This Row],[Ordem_insumos]]&lt;&gt;0,VLOOKUP(Table1[[#This Row],[Codigo_servico]],Preencher_Orcamento!$B:$D,3,FALSE)*Table1[[#This Row],[Subtotal_insumo]],"")</f>
        <v/>
      </c>
    </row>
    <row r="4320" spans="1:13" x14ac:dyDescent="0.25">
      <c r="A4320" s="6">
        <v>90850</v>
      </c>
      <c r="B4320" s="126">
        <v>1</v>
      </c>
      <c r="C4320" s="133"/>
      <c r="D4320" s="134">
        <v>2041</v>
      </c>
      <c r="E4320" s="7" t="s">
        <v>2192</v>
      </c>
      <c r="F4320" s="8" t="s">
        <v>2140</v>
      </c>
      <c r="G4320" s="16">
        <f>IFERROR(VLOOKUP(Table1[[#This Row],[Codigo_insumo]],BD_Insumos!$B:$E,4),"")</f>
        <v>18.820516146129485</v>
      </c>
      <c r="H4320" s="140">
        <v>2.1</v>
      </c>
      <c r="I4320" s="9"/>
      <c r="J4320" s="22">
        <f t="shared" si="67"/>
        <v>39.523083906871918</v>
      </c>
      <c r="K4320" s="22" t="str">
        <f>IF(I4320&lt;&gt;"",SUMIF(Table1[Codigo_servico],A4320,Table1[Subtotal_insumo]),"")</f>
        <v/>
      </c>
      <c r="L4320" s="16">
        <f>IF(Table1[[#This Row],[Ordem_insumos]]&lt;&gt;0,VLOOKUP(Table1[[#This Row],[Codigo_servico]],Preencher_Orcamento!$B:$D,3,FALSE)*Table1[[#This Row],[Qtde_insumo]],"")</f>
        <v>0</v>
      </c>
      <c r="M4320" s="16">
        <f>IF(Table1[[#This Row],[Ordem_insumos]]&lt;&gt;0,VLOOKUP(Table1[[#This Row],[Codigo_servico]],Preencher_Orcamento!$B:$D,3,FALSE)*Table1[[#This Row],[Subtotal_insumo]],"")</f>
        <v>0</v>
      </c>
    </row>
    <row r="4321" spans="1:13" x14ac:dyDescent="0.25">
      <c r="A4321" s="6">
        <v>90850</v>
      </c>
      <c r="B4321" s="126">
        <v>2</v>
      </c>
      <c r="C4321" s="133"/>
      <c r="D4321" s="134">
        <v>2044</v>
      </c>
      <c r="E4321" s="7" t="s">
        <v>2193</v>
      </c>
      <c r="F4321" s="8" t="s">
        <v>2140</v>
      </c>
      <c r="G4321" s="16">
        <f>IFERROR(VLOOKUP(Table1[[#This Row],[Codigo_insumo]],BD_Insumos!$B:$E,4),"")</f>
        <v>13.596734305430379</v>
      </c>
      <c r="H4321" s="140">
        <v>2.1</v>
      </c>
      <c r="I4321" s="9"/>
      <c r="J4321" s="22">
        <f t="shared" si="67"/>
        <v>28.553142041403799</v>
      </c>
      <c r="K4321" s="22" t="str">
        <f>IF(I4321&lt;&gt;"",SUMIF(Table1[Codigo_servico],A4321,Table1[Subtotal_insumo]),"")</f>
        <v/>
      </c>
      <c r="L4321" s="16">
        <f>IF(Table1[[#This Row],[Ordem_insumos]]&lt;&gt;0,VLOOKUP(Table1[[#This Row],[Codigo_servico]],Preencher_Orcamento!$B:$D,3,FALSE)*Table1[[#This Row],[Qtde_insumo]],"")</f>
        <v>0</v>
      </c>
      <c r="M4321" s="16">
        <f>IF(Table1[[#This Row],[Ordem_insumos]]&lt;&gt;0,VLOOKUP(Table1[[#This Row],[Codigo_servico]],Preencher_Orcamento!$B:$D,3,FALSE)*Table1[[#This Row],[Subtotal_insumo]],"")</f>
        <v>0</v>
      </c>
    </row>
    <row r="4322" spans="1:13" ht="26.25" x14ac:dyDescent="0.25">
      <c r="A4322" s="6">
        <v>90850</v>
      </c>
      <c r="B4322" s="126">
        <v>3</v>
      </c>
      <c r="C4322" s="133"/>
      <c r="D4322" s="134">
        <v>54489</v>
      </c>
      <c r="E4322" s="7" t="s">
        <v>1232</v>
      </c>
      <c r="F4322" s="8" t="s">
        <v>457</v>
      </c>
      <c r="G4322" s="16">
        <f>IFERROR(VLOOKUP(Table1[[#This Row],[Codigo_insumo]],BD_Insumos!$B:$E,4),"")</f>
        <v>1348.8177000000001</v>
      </c>
      <c r="H4322" s="140">
        <v>1</v>
      </c>
      <c r="I4322" s="9"/>
      <c r="J4322" s="22">
        <f t="shared" si="67"/>
        <v>1348.8177000000001</v>
      </c>
      <c r="K4322" s="22" t="str">
        <f>IF(I4322&lt;&gt;"",SUMIF(Table1[Codigo_servico],A4322,Table1[Subtotal_insumo]),"")</f>
        <v/>
      </c>
      <c r="L4322" s="16">
        <f>IF(Table1[[#This Row],[Ordem_insumos]]&lt;&gt;0,VLOOKUP(Table1[[#This Row],[Codigo_servico]],Preencher_Orcamento!$B:$D,3,FALSE)*Table1[[#This Row],[Qtde_insumo]],"")</f>
        <v>0</v>
      </c>
      <c r="M4322" s="16">
        <f>IF(Table1[[#This Row],[Ordem_insumos]]&lt;&gt;0,VLOOKUP(Table1[[#This Row],[Codigo_servico]],Preencher_Orcamento!$B:$D,3,FALSE)*Table1[[#This Row],[Subtotal_insumo]],"")</f>
        <v>0</v>
      </c>
    </row>
    <row r="4323" spans="1:13" x14ac:dyDescent="0.25">
      <c r="A4323" s="6">
        <v>90850</v>
      </c>
      <c r="B4323" s="126">
        <v>4</v>
      </c>
      <c r="C4323" s="133"/>
      <c r="D4323" s="134">
        <v>1037</v>
      </c>
      <c r="E4323" s="7" t="s">
        <v>2958</v>
      </c>
      <c r="F4323" s="8" t="s">
        <v>2140</v>
      </c>
      <c r="G4323" s="18">
        <f>IFERROR(VLOOKUP(Table1[[#This Row],[Codigo_insumo]],BD_Insumos!$B:$E,4),"")</f>
        <v>35.200851491517405</v>
      </c>
      <c r="H4323" s="140">
        <v>0.6</v>
      </c>
      <c r="I4323" s="9"/>
      <c r="J4323" s="23">
        <f t="shared" si="67"/>
        <v>21.120510894910442</v>
      </c>
      <c r="K4323" s="22" t="str">
        <f>IF(I4323&lt;&gt;"",SUMIF(Table1[Codigo_servico],A4323,Table1[Subtotal_insumo]),"")</f>
        <v/>
      </c>
      <c r="L4323" s="18">
        <f>IF(Table1[[#This Row],[Ordem_insumos]]&lt;&gt;0,VLOOKUP(Table1[[#This Row],[Codigo_servico]],Preencher_Orcamento!$B:$D,3,FALSE)*Table1[[#This Row],[Qtde_insumo]],"")</f>
        <v>0</v>
      </c>
      <c r="M4323" s="18">
        <f>IF(Table1[[#This Row],[Ordem_insumos]]&lt;&gt;0,VLOOKUP(Table1[[#This Row],[Codigo_servico]],Preencher_Orcamento!$B:$D,3,FALSE)*Table1[[#This Row],[Subtotal_insumo]],"")</f>
        <v>0</v>
      </c>
    </row>
    <row r="4324" spans="1:13" x14ac:dyDescent="0.25">
      <c r="A4324" s="3">
        <v>90852</v>
      </c>
      <c r="B4324" s="125">
        <v>0</v>
      </c>
      <c r="C4324" s="131" t="s">
        <v>3221</v>
      </c>
      <c r="D4324" s="132"/>
      <c r="E4324" s="4"/>
      <c r="F4324" s="4"/>
      <c r="G4324" s="17" t="str">
        <f>IFERROR(VLOOKUP(Table1[[#This Row],[Codigo_insumo]],BD_Insumos!$B:$E,4),"")</f>
        <v/>
      </c>
      <c r="H4324" s="139"/>
      <c r="I4324" s="5" t="s">
        <v>457</v>
      </c>
      <c r="J4324" s="20" t="str">
        <f t="shared" si="67"/>
        <v/>
      </c>
      <c r="K4324" s="21">
        <f>IF(I4324&lt;&gt;"",SUMIF(Table1[Codigo_servico],A4324,Table1[Subtotal_insumo]),"")</f>
        <v>1352.1963368431864</v>
      </c>
      <c r="L4324" s="17" t="str">
        <f>IF(Table1[[#This Row],[Ordem_insumos]]&lt;&gt;0,VLOOKUP(Table1[[#This Row],[Codigo_servico]],Preencher_Orcamento!$B:$D,3,FALSE)*Table1[[#This Row],[Qtde_insumo]],"")</f>
        <v/>
      </c>
      <c r="M4324" s="17" t="str">
        <f>IF(Table1[[#This Row],[Ordem_insumos]]&lt;&gt;0,VLOOKUP(Table1[[#This Row],[Codigo_servico]],Preencher_Orcamento!$B:$D,3,FALSE)*Table1[[#This Row],[Subtotal_insumo]],"")</f>
        <v/>
      </c>
    </row>
    <row r="4325" spans="1:13" x14ac:dyDescent="0.25">
      <c r="A4325" s="6">
        <v>90852</v>
      </c>
      <c r="B4325" s="126">
        <v>1</v>
      </c>
      <c r="C4325" s="133"/>
      <c r="D4325" s="134">
        <v>1037</v>
      </c>
      <c r="E4325" s="7" t="s">
        <v>2958</v>
      </c>
      <c r="F4325" s="8" t="s">
        <v>2140</v>
      </c>
      <c r="G4325" s="16">
        <f>IFERROR(VLOOKUP(Table1[[#This Row],[Codigo_insumo]],BD_Insumos!$B:$E,4),"")</f>
        <v>35.200851491517405</v>
      </c>
      <c r="H4325" s="140">
        <v>0.6</v>
      </c>
      <c r="I4325" s="9"/>
      <c r="J4325" s="22">
        <f t="shared" si="67"/>
        <v>21.120510894910442</v>
      </c>
      <c r="K4325" s="22" t="str">
        <f>IF(I4325&lt;&gt;"",SUMIF(Table1[Codigo_servico],A4325,Table1[Subtotal_insumo]),"")</f>
        <v/>
      </c>
      <c r="L4325" s="16">
        <f>IF(Table1[[#This Row],[Ordem_insumos]]&lt;&gt;0,VLOOKUP(Table1[[#This Row],[Codigo_servico]],Preencher_Orcamento!$B:$D,3,FALSE)*Table1[[#This Row],[Qtde_insumo]],"")</f>
        <v>0</v>
      </c>
      <c r="M4325" s="16">
        <f>IF(Table1[[#This Row],[Ordem_insumos]]&lt;&gt;0,VLOOKUP(Table1[[#This Row],[Codigo_servico]],Preencher_Orcamento!$B:$D,3,FALSE)*Table1[[#This Row],[Subtotal_insumo]],"")</f>
        <v>0</v>
      </c>
    </row>
    <row r="4326" spans="1:13" ht="26.25" x14ac:dyDescent="0.25">
      <c r="A4326" s="6">
        <v>90852</v>
      </c>
      <c r="B4326" s="126">
        <v>2</v>
      </c>
      <c r="C4326" s="133"/>
      <c r="D4326" s="134">
        <v>54491</v>
      </c>
      <c r="E4326" s="7" t="s">
        <v>1233</v>
      </c>
      <c r="F4326" s="8" t="s">
        <v>457</v>
      </c>
      <c r="G4326" s="16">
        <f>IFERROR(VLOOKUP(Table1[[#This Row],[Codigo_insumo]],BD_Insumos!$B:$E,4),"")</f>
        <v>1262.9996000000001</v>
      </c>
      <c r="H4326" s="140">
        <v>1</v>
      </c>
      <c r="I4326" s="9"/>
      <c r="J4326" s="22">
        <f t="shared" si="67"/>
        <v>1262.9996000000001</v>
      </c>
      <c r="K4326" s="22" t="str">
        <f>IF(I4326&lt;&gt;"",SUMIF(Table1[Codigo_servico],A4326,Table1[Subtotal_insumo]),"")</f>
        <v/>
      </c>
      <c r="L4326" s="16">
        <f>IF(Table1[[#This Row],[Ordem_insumos]]&lt;&gt;0,VLOOKUP(Table1[[#This Row],[Codigo_servico]],Preencher_Orcamento!$B:$D,3,FALSE)*Table1[[#This Row],[Qtde_insumo]],"")</f>
        <v>0</v>
      </c>
      <c r="M4326" s="16">
        <f>IF(Table1[[#This Row],[Ordem_insumos]]&lt;&gt;0,VLOOKUP(Table1[[#This Row],[Codigo_servico]],Preencher_Orcamento!$B:$D,3,FALSE)*Table1[[#This Row],[Subtotal_insumo]],"")</f>
        <v>0</v>
      </c>
    </row>
    <row r="4327" spans="1:13" x14ac:dyDescent="0.25">
      <c r="A4327" s="6">
        <v>90852</v>
      </c>
      <c r="B4327" s="126">
        <v>3</v>
      </c>
      <c r="C4327" s="133"/>
      <c r="D4327" s="134">
        <v>2041</v>
      </c>
      <c r="E4327" s="7" t="s">
        <v>2192</v>
      </c>
      <c r="F4327" s="8" t="s">
        <v>2140</v>
      </c>
      <c r="G4327" s="16">
        <f>IFERROR(VLOOKUP(Table1[[#This Row],[Codigo_insumo]],BD_Insumos!$B:$E,4),"")</f>
        <v>18.820516146129485</v>
      </c>
      <c r="H4327" s="140">
        <v>2.1</v>
      </c>
      <c r="I4327" s="9"/>
      <c r="J4327" s="22">
        <f t="shared" si="67"/>
        <v>39.523083906871918</v>
      </c>
      <c r="K4327" s="22" t="str">
        <f>IF(I4327&lt;&gt;"",SUMIF(Table1[Codigo_servico],A4327,Table1[Subtotal_insumo]),"")</f>
        <v/>
      </c>
      <c r="L4327" s="16">
        <f>IF(Table1[[#This Row],[Ordem_insumos]]&lt;&gt;0,VLOOKUP(Table1[[#This Row],[Codigo_servico]],Preencher_Orcamento!$B:$D,3,FALSE)*Table1[[#This Row],[Qtde_insumo]],"")</f>
        <v>0</v>
      </c>
      <c r="M4327" s="16">
        <f>IF(Table1[[#This Row],[Ordem_insumos]]&lt;&gt;0,VLOOKUP(Table1[[#This Row],[Codigo_servico]],Preencher_Orcamento!$B:$D,3,FALSE)*Table1[[#This Row],[Subtotal_insumo]],"")</f>
        <v>0</v>
      </c>
    </row>
    <row r="4328" spans="1:13" x14ac:dyDescent="0.25">
      <c r="A4328" s="6">
        <v>90852</v>
      </c>
      <c r="B4328" s="126">
        <v>4</v>
      </c>
      <c r="C4328" s="133"/>
      <c r="D4328" s="134">
        <v>2044</v>
      </c>
      <c r="E4328" s="7" t="s">
        <v>2193</v>
      </c>
      <c r="F4328" s="8" t="s">
        <v>2140</v>
      </c>
      <c r="G4328" s="18">
        <f>IFERROR(VLOOKUP(Table1[[#This Row],[Codigo_insumo]],BD_Insumos!$B:$E,4),"")</f>
        <v>13.596734305430379</v>
      </c>
      <c r="H4328" s="140">
        <v>2.1</v>
      </c>
      <c r="I4328" s="9"/>
      <c r="J4328" s="23">
        <f t="shared" si="67"/>
        <v>28.553142041403799</v>
      </c>
      <c r="K4328" s="22" t="str">
        <f>IF(I4328&lt;&gt;"",SUMIF(Table1[Codigo_servico],A4328,Table1[Subtotal_insumo]),"")</f>
        <v/>
      </c>
      <c r="L4328" s="18">
        <f>IF(Table1[[#This Row],[Ordem_insumos]]&lt;&gt;0,VLOOKUP(Table1[[#This Row],[Codigo_servico]],Preencher_Orcamento!$B:$D,3,FALSE)*Table1[[#This Row],[Qtde_insumo]],"")</f>
        <v>0</v>
      </c>
      <c r="M4328" s="18">
        <f>IF(Table1[[#This Row],[Ordem_insumos]]&lt;&gt;0,VLOOKUP(Table1[[#This Row],[Codigo_servico]],Preencher_Orcamento!$B:$D,3,FALSE)*Table1[[#This Row],[Subtotal_insumo]],"")</f>
        <v>0</v>
      </c>
    </row>
    <row r="4329" spans="1:13" x14ac:dyDescent="0.25">
      <c r="A4329" s="3">
        <v>90853</v>
      </c>
      <c r="B4329" s="125">
        <v>0</v>
      </c>
      <c r="C4329" s="131" t="s">
        <v>3222</v>
      </c>
      <c r="D4329" s="132"/>
      <c r="E4329" s="4"/>
      <c r="F4329" s="4"/>
      <c r="G4329" s="17" t="str">
        <f>IFERROR(VLOOKUP(Table1[[#This Row],[Codigo_insumo]],BD_Insumos!$B:$E,4),"")</f>
        <v/>
      </c>
      <c r="H4329" s="139"/>
      <c r="I4329" s="5" t="s">
        <v>457</v>
      </c>
      <c r="J4329" s="20" t="str">
        <f t="shared" si="67"/>
        <v/>
      </c>
      <c r="K4329" s="21">
        <f>IF(I4329&lt;&gt;"",SUMIF(Table1[Codigo_servico],A4329,Table1[Subtotal_insumo]),"")</f>
        <v>1345.3586869334981</v>
      </c>
      <c r="L4329" s="17" t="str">
        <f>IF(Table1[[#This Row],[Ordem_insumos]]&lt;&gt;0,VLOOKUP(Table1[[#This Row],[Codigo_servico]],Preencher_Orcamento!$B:$D,3,FALSE)*Table1[[#This Row],[Qtde_insumo]],"")</f>
        <v/>
      </c>
      <c r="M4329" s="17" t="str">
        <f>IF(Table1[[#This Row],[Ordem_insumos]]&lt;&gt;0,VLOOKUP(Table1[[#This Row],[Codigo_servico]],Preencher_Orcamento!$B:$D,3,FALSE)*Table1[[#This Row],[Subtotal_insumo]],"")</f>
        <v/>
      </c>
    </row>
    <row r="4330" spans="1:13" x14ac:dyDescent="0.25">
      <c r="A4330" s="6">
        <v>90853</v>
      </c>
      <c r="B4330" s="126">
        <v>1</v>
      </c>
      <c r="C4330" s="133"/>
      <c r="D4330" s="134">
        <v>2044</v>
      </c>
      <c r="E4330" s="7" t="s">
        <v>2193</v>
      </c>
      <c r="F4330" s="8" t="s">
        <v>2140</v>
      </c>
      <c r="G4330" s="16">
        <f>IFERROR(VLOOKUP(Table1[[#This Row],[Codigo_insumo]],BD_Insumos!$B:$E,4),"")</f>
        <v>13.596734305430379</v>
      </c>
      <c r="H4330" s="140">
        <v>2.2999999999999998</v>
      </c>
      <c r="I4330" s="9"/>
      <c r="J4330" s="22">
        <f t="shared" si="67"/>
        <v>31.272488902489869</v>
      </c>
      <c r="K4330" s="22" t="str">
        <f>IF(I4330&lt;&gt;"",SUMIF(Table1[Codigo_servico],A4330,Table1[Subtotal_insumo]),"")</f>
        <v/>
      </c>
      <c r="L4330" s="16">
        <f>IF(Table1[[#This Row],[Ordem_insumos]]&lt;&gt;0,VLOOKUP(Table1[[#This Row],[Codigo_servico]],Preencher_Orcamento!$B:$D,3,FALSE)*Table1[[#This Row],[Qtde_insumo]],"")</f>
        <v>0</v>
      </c>
      <c r="M4330" s="16">
        <f>IF(Table1[[#This Row],[Ordem_insumos]]&lt;&gt;0,VLOOKUP(Table1[[#This Row],[Codigo_servico]],Preencher_Orcamento!$B:$D,3,FALSE)*Table1[[#This Row],[Subtotal_insumo]],"")</f>
        <v>0</v>
      </c>
    </row>
    <row r="4331" spans="1:13" x14ac:dyDescent="0.25">
      <c r="A4331" s="6">
        <v>90853</v>
      </c>
      <c r="B4331" s="126">
        <v>2</v>
      </c>
      <c r="C4331" s="133"/>
      <c r="D4331" s="134">
        <v>1037</v>
      </c>
      <c r="E4331" s="7" t="s">
        <v>2958</v>
      </c>
      <c r="F4331" s="8" t="s">
        <v>2140</v>
      </c>
      <c r="G4331" s="16">
        <f>IFERROR(VLOOKUP(Table1[[#This Row],[Codigo_insumo]],BD_Insumos!$B:$E,4),"")</f>
        <v>35.200851491517405</v>
      </c>
      <c r="H4331" s="140">
        <v>0.6</v>
      </c>
      <c r="I4331" s="9"/>
      <c r="J4331" s="22">
        <f t="shared" si="67"/>
        <v>21.120510894910442</v>
      </c>
      <c r="K4331" s="22" t="str">
        <f>IF(I4331&lt;&gt;"",SUMIF(Table1[Codigo_servico],A4331,Table1[Subtotal_insumo]),"")</f>
        <v/>
      </c>
      <c r="L4331" s="16">
        <f>IF(Table1[[#This Row],[Ordem_insumos]]&lt;&gt;0,VLOOKUP(Table1[[#This Row],[Codigo_servico]],Preencher_Orcamento!$B:$D,3,FALSE)*Table1[[#This Row],[Qtde_insumo]],"")</f>
        <v>0</v>
      </c>
      <c r="M4331" s="16">
        <f>IF(Table1[[#This Row],[Ordem_insumos]]&lt;&gt;0,VLOOKUP(Table1[[#This Row],[Codigo_servico]],Preencher_Orcamento!$B:$D,3,FALSE)*Table1[[#This Row],[Subtotal_insumo]],"")</f>
        <v>0</v>
      </c>
    </row>
    <row r="4332" spans="1:13" ht="26.25" x14ac:dyDescent="0.25">
      <c r="A4332" s="6">
        <v>90853</v>
      </c>
      <c r="B4332" s="126">
        <v>3</v>
      </c>
      <c r="C4332" s="133"/>
      <c r="D4332" s="134">
        <v>54492</v>
      </c>
      <c r="E4332" s="7" t="s">
        <v>1234</v>
      </c>
      <c r="F4332" s="8" t="s">
        <v>457</v>
      </c>
      <c r="G4332" s="16">
        <f>IFERROR(VLOOKUP(Table1[[#This Row],[Codigo_insumo]],BD_Insumos!$B:$E,4),"")</f>
        <v>1249.6785</v>
      </c>
      <c r="H4332" s="140">
        <v>1</v>
      </c>
      <c r="I4332" s="9"/>
      <c r="J4332" s="22">
        <f t="shared" si="67"/>
        <v>1249.6785</v>
      </c>
      <c r="K4332" s="22" t="str">
        <f>IF(I4332&lt;&gt;"",SUMIF(Table1[Codigo_servico],A4332,Table1[Subtotal_insumo]),"")</f>
        <v/>
      </c>
      <c r="L4332" s="16">
        <f>IF(Table1[[#This Row],[Ordem_insumos]]&lt;&gt;0,VLOOKUP(Table1[[#This Row],[Codigo_servico]],Preencher_Orcamento!$B:$D,3,FALSE)*Table1[[#This Row],[Qtde_insumo]],"")</f>
        <v>0</v>
      </c>
      <c r="M4332" s="16">
        <f>IF(Table1[[#This Row],[Ordem_insumos]]&lt;&gt;0,VLOOKUP(Table1[[#This Row],[Codigo_servico]],Preencher_Orcamento!$B:$D,3,FALSE)*Table1[[#This Row],[Subtotal_insumo]],"")</f>
        <v>0</v>
      </c>
    </row>
    <row r="4333" spans="1:13" x14ac:dyDescent="0.25">
      <c r="A4333" s="6">
        <v>90853</v>
      </c>
      <c r="B4333" s="126">
        <v>4</v>
      </c>
      <c r="C4333" s="133"/>
      <c r="D4333" s="134">
        <v>2041</v>
      </c>
      <c r="E4333" s="7" t="s">
        <v>2192</v>
      </c>
      <c r="F4333" s="8" t="s">
        <v>2140</v>
      </c>
      <c r="G4333" s="18">
        <f>IFERROR(VLOOKUP(Table1[[#This Row],[Codigo_insumo]],BD_Insumos!$B:$E,4),"")</f>
        <v>18.820516146129485</v>
      </c>
      <c r="H4333" s="140">
        <v>2.2999999999999998</v>
      </c>
      <c r="I4333" s="9"/>
      <c r="J4333" s="23">
        <f t="shared" si="67"/>
        <v>43.287187136097813</v>
      </c>
      <c r="K4333" s="22" t="str">
        <f>IF(I4333&lt;&gt;"",SUMIF(Table1[Codigo_servico],A4333,Table1[Subtotal_insumo]),"")</f>
        <v/>
      </c>
      <c r="L4333" s="18">
        <f>IF(Table1[[#This Row],[Ordem_insumos]]&lt;&gt;0,VLOOKUP(Table1[[#This Row],[Codigo_servico]],Preencher_Orcamento!$B:$D,3,FALSE)*Table1[[#This Row],[Qtde_insumo]],"")</f>
        <v>0</v>
      </c>
      <c r="M4333" s="18">
        <f>IF(Table1[[#This Row],[Ordem_insumos]]&lt;&gt;0,VLOOKUP(Table1[[#This Row],[Codigo_servico]],Preencher_Orcamento!$B:$D,3,FALSE)*Table1[[#This Row],[Subtotal_insumo]],"")</f>
        <v>0</v>
      </c>
    </row>
    <row r="4334" spans="1:13" x14ac:dyDescent="0.25">
      <c r="A4334" s="3">
        <v>90855</v>
      </c>
      <c r="B4334" s="125">
        <v>0</v>
      </c>
      <c r="C4334" s="131" t="s">
        <v>3223</v>
      </c>
      <c r="D4334" s="132"/>
      <c r="E4334" s="4"/>
      <c r="F4334" s="4"/>
      <c r="G4334" s="17" t="str">
        <f>IFERROR(VLOOKUP(Table1[[#This Row],[Codigo_insumo]],BD_Insumos!$B:$E,4),"")</f>
        <v/>
      </c>
      <c r="H4334" s="139"/>
      <c r="I4334" s="5" t="s">
        <v>457</v>
      </c>
      <c r="J4334" s="20" t="str">
        <f t="shared" si="67"/>
        <v/>
      </c>
      <c r="K4334" s="21">
        <f>IF(I4334&lt;&gt;"",SUMIF(Table1[Codigo_servico],A4334,Table1[Subtotal_insumo]),"")</f>
        <v>1345.3586869334981</v>
      </c>
      <c r="L4334" s="17" t="str">
        <f>IF(Table1[[#This Row],[Ordem_insumos]]&lt;&gt;0,VLOOKUP(Table1[[#This Row],[Codigo_servico]],Preencher_Orcamento!$B:$D,3,FALSE)*Table1[[#This Row],[Qtde_insumo]],"")</f>
        <v/>
      </c>
      <c r="M4334" s="17" t="str">
        <f>IF(Table1[[#This Row],[Ordem_insumos]]&lt;&gt;0,VLOOKUP(Table1[[#This Row],[Codigo_servico]],Preencher_Orcamento!$B:$D,3,FALSE)*Table1[[#This Row],[Subtotal_insumo]],"")</f>
        <v/>
      </c>
    </row>
    <row r="4335" spans="1:13" x14ac:dyDescent="0.25">
      <c r="A4335" s="6">
        <v>90855</v>
      </c>
      <c r="B4335" s="126">
        <v>1</v>
      </c>
      <c r="C4335" s="133"/>
      <c r="D4335" s="134">
        <v>2041</v>
      </c>
      <c r="E4335" s="7" t="s">
        <v>2192</v>
      </c>
      <c r="F4335" s="8" t="s">
        <v>2140</v>
      </c>
      <c r="G4335" s="16">
        <f>IFERROR(VLOOKUP(Table1[[#This Row],[Codigo_insumo]],BD_Insumos!$B:$E,4),"")</f>
        <v>18.820516146129485</v>
      </c>
      <c r="H4335" s="140">
        <v>2.2999999999999998</v>
      </c>
      <c r="I4335" s="9"/>
      <c r="J4335" s="22">
        <f t="shared" si="67"/>
        <v>43.287187136097813</v>
      </c>
      <c r="K4335" s="22" t="str">
        <f>IF(I4335&lt;&gt;"",SUMIF(Table1[Codigo_servico],A4335,Table1[Subtotal_insumo]),"")</f>
        <v/>
      </c>
      <c r="L4335" s="16">
        <f>IF(Table1[[#This Row],[Ordem_insumos]]&lt;&gt;0,VLOOKUP(Table1[[#This Row],[Codigo_servico]],Preencher_Orcamento!$B:$D,3,FALSE)*Table1[[#This Row],[Qtde_insumo]],"")</f>
        <v>0</v>
      </c>
      <c r="M4335" s="16">
        <f>IF(Table1[[#This Row],[Ordem_insumos]]&lt;&gt;0,VLOOKUP(Table1[[#This Row],[Codigo_servico]],Preencher_Orcamento!$B:$D,3,FALSE)*Table1[[#This Row],[Subtotal_insumo]],"")</f>
        <v>0</v>
      </c>
    </row>
    <row r="4336" spans="1:13" ht="26.25" x14ac:dyDescent="0.25">
      <c r="A4336" s="6">
        <v>90855</v>
      </c>
      <c r="B4336" s="126">
        <v>2</v>
      </c>
      <c r="C4336" s="133"/>
      <c r="D4336" s="134">
        <v>54494</v>
      </c>
      <c r="E4336" s="7" t="s">
        <v>1235</v>
      </c>
      <c r="F4336" s="8" t="s">
        <v>457</v>
      </c>
      <c r="G4336" s="16">
        <f>IFERROR(VLOOKUP(Table1[[#This Row],[Codigo_insumo]],BD_Insumos!$B:$E,4),"")</f>
        <v>1249.6785</v>
      </c>
      <c r="H4336" s="140">
        <v>1</v>
      </c>
      <c r="I4336" s="9"/>
      <c r="J4336" s="22">
        <f t="shared" si="67"/>
        <v>1249.6785</v>
      </c>
      <c r="K4336" s="22" t="str">
        <f>IF(I4336&lt;&gt;"",SUMIF(Table1[Codigo_servico],A4336,Table1[Subtotal_insumo]),"")</f>
        <v/>
      </c>
      <c r="L4336" s="16">
        <f>IF(Table1[[#This Row],[Ordem_insumos]]&lt;&gt;0,VLOOKUP(Table1[[#This Row],[Codigo_servico]],Preencher_Orcamento!$B:$D,3,FALSE)*Table1[[#This Row],[Qtde_insumo]],"")</f>
        <v>0</v>
      </c>
      <c r="M4336" s="16">
        <f>IF(Table1[[#This Row],[Ordem_insumos]]&lt;&gt;0,VLOOKUP(Table1[[#This Row],[Codigo_servico]],Preencher_Orcamento!$B:$D,3,FALSE)*Table1[[#This Row],[Subtotal_insumo]],"")</f>
        <v>0</v>
      </c>
    </row>
    <row r="4337" spans="1:13" x14ac:dyDescent="0.25">
      <c r="A4337" s="6">
        <v>90855</v>
      </c>
      <c r="B4337" s="126">
        <v>3</v>
      </c>
      <c r="C4337" s="133"/>
      <c r="D4337" s="134">
        <v>1037</v>
      </c>
      <c r="E4337" s="7" t="s">
        <v>2958</v>
      </c>
      <c r="F4337" s="8" t="s">
        <v>2140</v>
      </c>
      <c r="G4337" s="16">
        <f>IFERROR(VLOOKUP(Table1[[#This Row],[Codigo_insumo]],BD_Insumos!$B:$E,4),"")</f>
        <v>35.200851491517405</v>
      </c>
      <c r="H4337" s="140">
        <v>0.6</v>
      </c>
      <c r="I4337" s="9"/>
      <c r="J4337" s="22">
        <f t="shared" si="67"/>
        <v>21.120510894910442</v>
      </c>
      <c r="K4337" s="22" t="str">
        <f>IF(I4337&lt;&gt;"",SUMIF(Table1[Codigo_servico],A4337,Table1[Subtotal_insumo]),"")</f>
        <v/>
      </c>
      <c r="L4337" s="16">
        <f>IF(Table1[[#This Row],[Ordem_insumos]]&lt;&gt;0,VLOOKUP(Table1[[#This Row],[Codigo_servico]],Preencher_Orcamento!$B:$D,3,FALSE)*Table1[[#This Row],[Qtde_insumo]],"")</f>
        <v>0</v>
      </c>
      <c r="M4337" s="16">
        <f>IF(Table1[[#This Row],[Ordem_insumos]]&lt;&gt;0,VLOOKUP(Table1[[#This Row],[Codigo_servico]],Preencher_Orcamento!$B:$D,3,FALSE)*Table1[[#This Row],[Subtotal_insumo]],"")</f>
        <v>0</v>
      </c>
    </row>
    <row r="4338" spans="1:13" x14ac:dyDescent="0.25">
      <c r="A4338" s="6">
        <v>90855</v>
      </c>
      <c r="B4338" s="126">
        <v>4</v>
      </c>
      <c r="C4338" s="133"/>
      <c r="D4338" s="134">
        <v>2044</v>
      </c>
      <c r="E4338" s="7" t="s">
        <v>2193</v>
      </c>
      <c r="F4338" s="8" t="s">
        <v>2140</v>
      </c>
      <c r="G4338" s="18">
        <f>IFERROR(VLOOKUP(Table1[[#This Row],[Codigo_insumo]],BD_Insumos!$B:$E,4),"")</f>
        <v>13.596734305430379</v>
      </c>
      <c r="H4338" s="140">
        <v>2.2999999999999998</v>
      </c>
      <c r="I4338" s="9"/>
      <c r="J4338" s="23">
        <f t="shared" si="67"/>
        <v>31.272488902489869</v>
      </c>
      <c r="K4338" s="22" t="str">
        <f>IF(I4338&lt;&gt;"",SUMIF(Table1[Codigo_servico],A4338,Table1[Subtotal_insumo]),"")</f>
        <v/>
      </c>
      <c r="L4338" s="18">
        <f>IF(Table1[[#This Row],[Ordem_insumos]]&lt;&gt;0,VLOOKUP(Table1[[#This Row],[Codigo_servico]],Preencher_Orcamento!$B:$D,3,FALSE)*Table1[[#This Row],[Qtde_insumo]],"")</f>
        <v>0</v>
      </c>
      <c r="M4338" s="18">
        <f>IF(Table1[[#This Row],[Ordem_insumos]]&lt;&gt;0,VLOOKUP(Table1[[#This Row],[Codigo_servico]],Preencher_Orcamento!$B:$D,3,FALSE)*Table1[[#This Row],[Subtotal_insumo]],"")</f>
        <v>0</v>
      </c>
    </row>
    <row r="4339" spans="1:13" x14ac:dyDescent="0.25">
      <c r="A4339" s="3">
        <v>90856</v>
      </c>
      <c r="B4339" s="125">
        <v>0</v>
      </c>
      <c r="C4339" s="131" t="s">
        <v>3224</v>
      </c>
      <c r="D4339" s="132"/>
      <c r="E4339" s="4"/>
      <c r="F4339" s="4"/>
      <c r="G4339" s="17" t="str">
        <f>IFERROR(VLOOKUP(Table1[[#This Row],[Codigo_insumo]],BD_Insumos!$B:$E,4),"")</f>
        <v/>
      </c>
      <c r="H4339" s="139"/>
      <c r="I4339" s="5" t="s">
        <v>457</v>
      </c>
      <c r="J4339" s="20" t="str">
        <f t="shared" si="67"/>
        <v/>
      </c>
      <c r="K4339" s="21">
        <f>IF(I4339&lt;&gt;"",SUMIF(Table1[Codigo_servico],A4339,Table1[Subtotal_insumo]),"")</f>
        <v>2415.797862068966</v>
      </c>
      <c r="L4339" s="17" t="str">
        <f>IF(Table1[[#This Row],[Ordem_insumos]]&lt;&gt;0,VLOOKUP(Table1[[#This Row],[Codigo_servico]],Preencher_Orcamento!$B:$D,3,FALSE)*Table1[[#This Row],[Qtde_insumo]],"")</f>
        <v/>
      </c>
      <c r="M4339" s="17" t="str">
        <f>IF(Table1[[#This Row],[Ordem_insumos]]&lt;&gt;0,VLOOKUP(Table1[[#This Row],[Codigo_servico]],Preencher_Orcamento!$B:$D,3,FALSE)*Table1[[#This Row],[Subtotal_insumo]],"")</f>
        <v/>
      </c>
    </row>
    <row r="4340" spans="1:13" x14ac:dyDescent="0.25">
      <c r="A4340" s="6">
        <v>90856</v>
      </c>
      <c r="B4340" s="126">
        <v>1</v>
      </c>
      <c r="C4340" s="133"/>
      <c r="D4340" s="134">
        <v>2044</v>
      </c>
      <c r="E4340" s="7" t="s">
        <v>2193</v>
      </c>
      <c r="F4340" s="8" t="s">
        <v>2140</v>
      </c>
      <c r="G4340" s="16">
        <f>IFERROR(VLOOKUP(Table1[[#This Row],[Codigo_insumo]],BD_Insumos!$B:$E,4),"")</f>
        <v>13.596734305430379</v>
      </c>
      <c r="H4340" s="140">
        <v>2.6</v>
      </c>
      <c r="I4340" s="9"/>
      <c r="J4340" s="22">
        <f t="shared" si="67"/>
        <v>35.351509194118989</v>
      </c>
      <c r="K4340" s="22" t="str">
        <f>IF(I4340&lt;&gt;"",SUMIF(Table1[Codigo_servico],A4340,Table1[Subtotal_insumo]),"")</f>
        <v/>
      </c>
      <c r="L4340" s="16">
        <f>IF(Table1[[#This Row],[Ordem_insumos]]&lt;&gt;0,VLOOKUP(Table1[[#This Row],[Codigo_servico]],Preencher_Orcamento!$B:$D,3,FALSE)*Table1[[#This Row],[Qtde_insumo]],"")</f>
        <v>0</v>
      </c>
      <c r="M4340" s="16">
        <f>IF(Table1[[#This Row],[Ordem_insumos]]&lt;&gt;0,VLOOKUP(Table1[[#This Row],[Codigo_servico]],Preencher_Orcamento!$B:$D,3,FALSE)*Table1[[#This Row],[Subtotal_insumo]],"")</f>
        <v>0</v>
      </c>
    </row>
    <row r="4341" spans="1:13" ht="26.25" x14ac:dyDescent="0.25">
      <c r="A4341" s="6">
        <v>90856</v>
      </c>
      <c r="B4341" s="126">
        <v>2</v>
      </c>
      <c r="C4341" s="133"/>
      <c r="D4341" s="134">
        <v>54495</v>
      </c>
      <c r="E4341" s="7" t="s">
        <v>1236</v>
      </c>
      <c r="F4341" s="8" t="s">
        <v>457</v>
      </c>
      <c r="G4341" s="16">
        <f>IFERROR(VLOOKUP(Table1[[#This Row],[Codigo_insumo]],BD_Insumos!$B:$E,4),"")</f>
        <v>2310.3924999999999</v>
      </c>
      <c r="H4341" s="140">
        <v>1</v>
      </c>
      <c r="I4341" s="9"/>
      <c r="J4341" s="22">
        <f t="shared" si="67"/>
        <v>2310.3924999999999</v>
      </c>
      <c r="K4341" s="22" t="str">
        <f>IF(I4341&lt;&gt;"",SUMIF(Table1[Codigo_servico],A4341,Table1[Subtotal_insumo]),"")</f>
        <v/>
      </c>
      <c r="L4341" s="16">
        <f>IF(Table1[[#This Row],[Ordem_insumos]]&lt;&gt;0,VLOOKUP(Table1[[#This Row],[Codigo_servico]],Preencher_Orcamento!$B:$D,3,FALSE)*Table1[[#This Row],[Qtde_insumo]],"")</f>
        <v>0</v>
      </c>
      <c r="M4341" s="16">
        <f>IF(Table1[[#This Row],[Ordem_insumos]]&lt;&gt;0,VLOOKUP(Table1[[#This Row],[Codigo_servico]],Preencher_Orcamento!$B:$D,3,FALSE)*Table1[[#This Row],[Subtotal_insumo]],"")</f>
        <v>0</v>
      </c>
    </row>
    <row r="4342" spans="1:13" x14ac:dyDescent="0.25">
      <c r="A4342" s="6">
        <v>90856</v>
      </c>
      <c r="B4342" s="126">
        <v>3</v>
      </c>
      <c r="C4342" s="133"/>
      <c r="D4342" s="134">
        <v>2041</v>
      </c>
      <c r="E4342" s="7" t="s">
        <v>2192</v>
      </c>
      <c r="F4342" s="8" t="s">
        <v>2140</v>
      </c>
      <c r="G4342" s="16">
        <f>IFERROR(VLOOKUP(Table1[[#This Row],[Codigo_insumo]],BD_Insumos!$B:$E,4),"")</f>
        <v>18.820516146129485</v>
      </c>
      <c r="H4342" s="140">
        <v>2.6</v>
      </c>
      <c r="I4342" s="9"/>
      <c r="J4342" s="22">
        <f t="shared" si="67"/>
        <v>48.933341979936664</v>
      </c>
      <c r="K4342" s="22" t="str">
        <f>IF(I4342&lt;&gt;"",SUMIF(Table1[Codigo_servico],A4342,Table1[Subtotal_insumo]),"")</f>
        <v/>
      </c>
      <c r="L4342" s="16">
        <f>IF(Table1[[#This Row],[Ordem_insumos]]&lt;&gt;0,VLOOKUP(Table1[[#This Row],[Codigo_servico]],Preencher_Orcamento!$B:$D,3,FALSE)*Table1[[#This Row],[Qtde_insumo]],"")</f>
        <v>0</v>
      </c>
      <c r="M4342" s="16">
        <f>IF(Table1[[#This Row],[Ordem_insumos]]&lt;&gt;0,VLOOKUP(Table1[[#This Row],[Codigo_servico]],Preencher_Orcamento!$B:$D,3,FALSE)*Table1[[#This Row],[Subtotal_insumo]],"")</f>
        <v>0</v>
      </c>
    </row>
    <row r="4343" spans="1:13" x14ac:dyDescent="0.25">
      <c r="A4343" s="6">
        <v>90856</v>
      </c>
      <c r="B4343" s="126">
        <v>4</v>
      </c>
      <c r="C4343" s="133"/>
      <c r="D4343" s="134">
        <v>1037</v>
      </c>
      <c r="E4343" s="7" t="s">
        <v>2958</v>
      </c>
      <c r="F4343" s="8" t="s">
        <v>2140</v>
      </c>
      <c r="G4343" s="18">
        <f>IFERROR(VLOOKUP(Table1[[#This Row],[Codigo_insumo]],BD_Insumos!$B:$E,4),"")</f>
        <v>35.200851491517405</v>
      </c>
      <c r="H4343" s="140">
        <v>0.6</v>
      </c>
      <c r="I4343" s="9"/>
      <c r="J4343" s="23">
        <f t="shared" si="67"/>
        <v>21.120510894910442</v>
      </c>
      <c r="K4343" s="22" t="str">
        <f>IF(I4343&lt;&gt;"",SUMIF(Table1[Codigo_servico],A4343,Table1[Subtotal_insumo]),"")</f>
        <v/>
      </c>
      <c r="L4343" s="18">
        <f>IF(Table1[[#This Row],[Ordem_insumos]]&lt;&gt;0,VLOOKUP(Table1[[#This Row],[Codigo_servico]],Preencher_Orcamento!$B:$D,3,FALSE)*Table1[[#This Row],[Qtde_insumo]],"")</f>
        <v>0</v>
      </c>
      <c r="M4343" s="18">
        <f>IF(Table1[[#This Row],[Ordem_insumos]]&lt;&gt;0,VLOOKUP(Table1[[#This Row],[Codigo_servico]],Preencher_Orcamento!$B:$D,3,FALSE)*Table1[[#This Row],[Subtotal_insumo]],"")</f>
        <v>0</v>
      </c>
    </row>
    <row r="4344" spans="1:13" x14ac:dyDescent="0.25">
      <c r="A4344" s="3">
        <v>90858</v>
      </c>
      <c r="B4344" s="125">
        <v>0</v>
      </c>
      <c r="C4344" s="131" t="s">
        <v>3225</v>
      </c>
      <c r="D4344" s="132"/>
      <c r="E4344" s="4"/>
      <c r="F4344" s="4"/>
      <c r="G4344" s="17" t="str">
        <f>IFERROR(VLOOKUP(Table1[[#This Row],[Codigo_insumo]],BD_Insumos!$B:$E,4),"")</f>
        <v/>
      </c>
      <c r="H4344" s="139"/>
      <c r="I4344" s="5" t="s">
        <v>457</v>
      </c>
      <c r="J4344" s="20" t="str">
        <f t="shared" si="67"/>
        <v/>
      </c>
      <c r="K4344" s="21">
        <f>IF(I4344&lt;&gt;"",SUMIF(Table1[Codigo_servico],A4344,Table1[Subtotal_insumo]),"")</f>
        <v>2415.797862068966</v>
      </c>
      <c r="L4344" s="17" t="str">
        <f>IF(Table1[[#This Row],[Ordem_insumos]]&lt;&gt;0,VLOOKUP(Table1[[#This Row],[Codigo_servico]],Preencher_Orcamento!$B:$D,3,FALSE)*Table1[[#This Row],[Qtde_insumo]],"")</f>
        <v/>
      </c>
      <c r="M4344" s="17" t="str">
        <f>IF(Table1[[#This Row],[Ordem_insumos]]&lt;&gt;0,VLOOKUP(Table1[[#This Row],[Codigo_servico]],Preencher_Orcamento!$B:$D,3,FALSE)*Table1[[#This Row],[Subtotal_insumo]],"")</f>
        <v/>
      </c>
    </row>
    <row r="4345" spans="1:13" ht="26.25" x14ac:dyDescent="0.25">
      <c r="A4345" s="6">
        <v>90858</v>
      </c>
      <c r="B4345" s="126">
        <v>1</v>
      </c>
      <c r="C4345" s="133"/>
      <c r="D4345" s="134">
        <v>54497</v>
      </c>
      <c r="E4345" s="7" t="s">
        <v>1237</v>
      </c>
      <c r="F4345" s="8" t="s">
        <v>457</v>
      </c>
      <c r="G4345" s="16">
        <f>IFERROR(VLOOKUP(Table1[[#This Row],[Codigo_insumo]],BD_Insumos!$B:$E,4),"")</f>
        <v>2310.3924999999999</v>
      </c>
      <c r="H4345" s="140">
        <v>1</v>
      </c>
      <c r="I4345" s="9"/>
      <c r="J4345" s="22">
        <f t="shared" si="67"/>
        <v>2310.3924999999999</v>
      </c>
      <c r="K4345" s="22" t="str">
        <f>IF(I4345&lt;&gt;"",SUMIF(Table1[Codigo_servico],A4345,Table1[Subtotal_insumo]),"")</f>
        <v/>
      </c>
      <c r="L4345" s="16">
        <f>IF(Table1[[#This Row],[Ordem_insumos]]&lt;&gt;0,VLOOKUP(Table1[[#This Row],[Codigo_servico]],Preencher_Orcamento!$B:$D,3,FALSE)*Table1[[#This Row],[Qtde_insumo]],"")</f>
        <v>0</v>
      </c>
      <c r="M4345" s="16">
        <f>IF(Table1[[#This Row],[Ordem_insumos]]&lt;&gt;0,VLOOKUP(Table1[[#This Row],[Codigo_servico]],Preencher_Orcamento!$B:$D,3,FALSE)*Table1[[#This Row],[Subtotal_insumo]],"")</f>
        <v>0</v>
      </c>
    </row>
    <row r="4346" spans="1:13" x14ac:dyDescent="0.25">
      <c r="A4346" s="6">
        <v>90858</v>
      </c>
      <c r="B4346" s="126">
        <v>2</v>
      </c>
      <c r="C4346" s="133"/>
      <c r="D4346" s="134">
        <v>2041</v>
      </c>
      <c r="E4346" s="7" t="s">
        <v>2192</v>
      </c>
      <c r="F4346" s="8" t="s">
        <v>2140</v>
      </c>
      <c r="G4346" s="16">
        <f>IFERROR(VLOOKUP(Table1[[#This Row],[Codigo_insumo]],BD_Insumos!$B:$E,4),"")</f>
        <v>18.820516146129485</v>
      </c>
      <c r="H4346" s="140">
        <v>2.6</v>
      </c>
      <c r="I4346" s="9"/>
      <c r="J4346" s="22">
        <f t="shared" si="67"/>
        <v>48.933341979936664</v>
      </c>
      <c r="K4346" s="22" t="str">
        <f>IF(I4346&lt;&gt;"",SUMIF(Table1[Codigo_servico],A4346,Table1[Subtotal_insumo]),"")</f>
        <v/>
      </c>
      <c r="L4346" s="16">
        <f>IF(Table1[[#This Row],[Ordem_insumos]]&lt;&gt;0,VLOOKUP(Table1[[#This Row],[Codigo_servico]],Preencher_Orcamento!$B:$D,3,FALSE)*Table1[[#This Row],[Qtde_insumo]],"")</f>
        <v>0</v>
      </c>
      <c r="M4346" s="16">
        <f>IF(Table1[[#This Row],[Ordem_insumos]]&lt;&gt;0,VLOOKUP(Table1[[#This Row],[Codigo_servico]],Preencher_Orcamento!$B:$D,3,FALSE)*Table1[[#This Row],[Subtotal_insumo]],"")</f>
        <v>0</v>
      </c>
    </row>
    <row r="4347" spans="1:13" x14ac:dyDescent="0.25">
      <c r="A4347" s="6">
        <v>90858</v>
      </c>
      <c r="B4347" s="126">
        <v>3</v>
      </c>
      <c r="C4347" s="133"/>
      <c r="D4347" s="134">
        <v>1037</v>
      </c>
      <c r="E4347" s="7" t="s">
        <v>2958</v>
      </c>
      <c r="F4347" s="8" t="s">
        <v>2140</v>
      </c>
      <c r="G4347" s="16">
        <f>IFERROR(VLOOKUP(Table1[[#This Row],[Codigo_insumo]],BD_Insumos!$B:$E,4),"")</f>
        <v>35.200851491517405</v>
      </c>
      <c r="H4347" s="140">
        <v>0.6</v>
      </c>
      <c r="I4347" s="9"/>
      <c r="J4347" s="22">
        <f t="shared" si="67"/>
        <v>21.120510894910442</v>
      </c>
      <c r="K4347" s="22" t="str">
        <f>IF(I4347&lt;&gt;"",SUMIF(Table1[Codigo_servico],A4347,Table1[Subtotal_insumo]),"")</f>
        <v/>
      </c>
      <c r="L4347" s="16">
        <f>IF(Table1[[#This Row],[Ordem_insumos]]&lt;&gt;0,VLOOKUP(Table1[[#This Row],[Codigo_servico]],Preencher_Orcamento!$B:$D,3,FALSE)*Table1[[#This Row],[Qtde_insumo]],"")</f>
        <v>0</v>
      </c>
      <c r="M4347" s="16">
        <f>IF(Table1[[#This Row],[Ordem_insumos]]&lt;&gt;0,VLOOKUP(Table1[[#This Row],[Codigo_servico]],Preencher_Orcamento!$B:$D,3,FALSE)*Table1[[#This Row],[Subtotal_insumo]],"")</f>
        <v>0</v>
      </c>
    </row>
    <row r="4348" spans="1:13" x14ac:dyDescent="0.25">
      <c r="A4348" s="6">
        <v>90858</v>
      </c>
      <c r="B4348" s="126">
        <v>4</v>
      </c>
      <c r="C4348" s="133"/>
      <c r="D4348" s="134">
        <v>2044</v>
      </c>
      <c r="E4348" s="7" t="s">
        <v>2193</v>
      </c>
      <c r="F4348" s="8" t="s">
        <v>2140</v>
      </c>
      <c r="G4348" s="18">
        <f>IFERROR(VLOOKUP(Table1[[#This Row],[Codigo_insumo]],BD_Insumos!$B:$E,4),"")</f>
        <v>13.596734305430379</v>
      </c>
      <c r="H4348" s="140">
        <v>2.6</v>
      </c>
      <c r="I4348" s="9"/>
      <c r="J4348" s="23">
        <f t="shared" si="67"/>
        <v>35.351509194118989</v>
      </c>
      <c r="K4348" s="22" t="str">
        <f>IF(I4348&lt;&gt;"",SUMIF(Table1[Codigo_servico],A4348,Table1[Subtotal_insumo]),"")</f>
        <v/>
      </c>
      <c r="L4348" s="18">
        <f>IF(Table1[[#This Row],[Ordem_insumos]]&lt;&gt;0,VLOOKUP(Table1[[#This Row],[Codigo_servico]],Preencher_Orcamento!$B:$D,3,FALSE)*Table1[[#This Row],[Qtde_insumo]],"")</f>
        <v>0</v>
      </c>
      <c r="M4348" s="18">
        <f>IF(Table1[[#This Row],[Ordem_insumos]]&lt;&gt;0,VLOOKUP(Table1[[#This Row],[Codigo_servico]],Preencher_Orcamento!$B:$D,3,FALSE)*Table1[[#This Row],[Subtotal_insumo]],"")</f>
        <v>0</v>
      </c>
    </row>
    <row r="4349" spans="1:13" x14ac:dyDescent="0.25">
      <c r="A4349" s="3">
        <v>90880</v>
      </c>
      <c r="B4349" s="125">
        <v>0</v>
      </c>
      <c r="C4349" s="131" t="s">
        <v>3226</v>
      </c>
      <c r="D4349" s="132"/>
      <c r="E4349" s="4"/>
      <c r="F4349" s="4"/>
      <c r="G4349" s="17" t="str">
        <f>IFERROR(VLOOKUP(Table1[[#This Row],[Codigo_insumo]],BD_Insumos!$B:$E,4),"")</f>
        <v/>
      </c>
      <c r="H4349" s="139"/>
      <c r="I4349" s="5" t="s">
        <v>457</v>
      </c>
      <c r="J4349" s="20" t="str">
        <f t="shared" si="67"/>
        <v/>
      </c>
      <c r="K4349" s="21">
        <f>IF(I4349&lt;&gt;"",SUMIF(Table1[Codigo_servico],A4349,Table1[Subtotal_insumo]),"")</f>
        <v>317.07332628763055</v>
      </c>
      <c r="L4349" s="17" t="str">
        <f>IF(Table1[[#This Row],[Ordem_insumos]]&lt;&gt;0,VLOOKUP(Table1[[#This Row],[Codigo_servico]],Preencher_Orcamento!$B:$D,3,FALSE)*Table1[[#This Row],[Qtde_insumo]],"")</f>
        <v/>
      </c>
      <c r="M4349" s="17" t="str">
        <f>IF(Table1[[#This Row],[Ordem_insumos]]&lt;&gt;0,VLOOKUP(Table1[[#This Row],[Codigo_servico]],Preencher_Orcamento!$B:$D,3,FALSE)*Table1[[#This Row],[Subtotal_insumo]],"")</f>
        <v/>
      </c>
    </row>
    <row r="4350" spans="1:13" x14ac:dyDescent="0.25">
      <c r="A4350" s="6">
        <v>90880</v>
      </c>
      <c r="B4350" s="126">
        <v>1</v>
      </c>
      <c r="C4350" s="133"/>
      <c r="D4350" s="134">
        <v>2041</v>
      </c>
      <c r="E4350" s="7" t="s">
        <v>2192</v>
      </c>
      <c r="F4350" s="8" t="s">
        <v>2140</v>
      </c>
      <c r="G4350" s="16">
        <f>IFERROR(VLOOKUP(Table1[[#This Row],[Codigo_insumo]],BD_Insumos!$B:$E,4),"")</f>
        <v>18.820516146129485</v>
      </c>
      <c r="H4350" s="140">
        <v>1.2</v>
      </c>
      <c r="I4350" s="9"/>
      <c r="J4350" s="22">
        <f t="shared" si="67"/>
        <v>22.584619375355381</v>
      </c>
      <c r="K4350" s="22" t="str">
        <f>IF(I4350&lt;&gt;"",SUMIF(Table1[Codigo_servico],A4350,Table1[Subtotal_insumo]),"")</f>
        <v/>
      </c>
      <c r="L4350" s="16">
        <f>IF(Table1[[#This Row],[Ordem_insumos]]&lt;&gt;0,VLOOKUP(Table1[[#This Row],[Codigo_servico]],Preencher_Orcamento!$B:$D,3,FALSE)*Table1[[#This Row],[Qtde_insumo]],"")</f>
        <v>0</v>
      </c>
      <c r="M4350" s="16">
        <f>IF(Table1[[#This Row],[Ordem_insumos]]&lt;&gt;0,VLOOKUP(Table1[[#This Row],[Codigo_servico]],Preencher_Orcamento!$B:$D,3,FALSE)*Table1[[#This Row],[Subtotal_insumo]],"")</f>
        <v>0</v>
      </c>
    </row>
    <row r="4351" spans="1:13" x14ac:dyDescent="0.25">
      <c r="A4351" s="6">
        <v>90880</v>
      </c>
      <c r="B4351" s="126">
        <v>2</v>
      </c>
      <c r="C4351" s="133"/>
      <c r="D4351" s="134">
        <v>1037</v>
      </c>
      <c r="E4351" s="7" t="s">
        <v>2958</v>
      </c>
      <c r="F4351" s="8" t="s">
        <v>2140</v>
      </c>
      <c r="G4351" s="16">
        <f>IFERROR(VLOOKUP(Table1[[#This Row],[Codigo_insumo]],BD_Insumos!$B:$E,4),"")</f>
        <v>35.200851491517405</v>
      </c>
      <c r="H4351" s="140">
        <v>0.5</v>
      </c>
      <c r="I4351" s="9"/>
      <c r="J4351" s="22">
        <f t="shared" si="67"/>
        <v>17.600425745758702</v>
      </c>
      <c r="K4351" s="22" t="str">
        <f>IF(I4351&lt;&gt;"",SUMIF(Table1[Codigo_servico],A4351,Table1[Subtotal_insumo]),"")</f>
        <v/>
      </c>
      <c r="L4351" s="16">
        <f>IF(Table1[[#This Row],[Ordem_insumos]]&lt;&gt;0,VLOOKUP(Table1[[#This Row],[Codigo_servico]],Preencher_Orcamento!$B:$D,3,FALSE)*Table1[[#This Row],[Qtde_insumo]],"")</f>
        <v>0</v>
      </c>
      <c r="M4351" s="16">
        <f>IF(Table1[[#This Row],[Ordem_insumos]]&lt;&gt;0,VLOOKUP(Table1[[#This Row],[Codigo_servico]],Preencher_Orcamento!$B:$D,3,FALSE)*Table1[[#This Row],[Subtotal_insumo]],"")</f>
        <v>0</v>
      </c>
    </row>
    <row r="4352" spans="1:13" x14ac:dyDescent="0.25">
      <c r="A4352" s="6">
        <v>90880</v>
      </c>
      <c r="B4352" s="126">
        <v>3</v>
      </c>
      <c r="C4352" s="133"/>
      <c r="D4352" s="134">
        <v>2044</v>
      </c>
      <c r="E4352" s="7" t="s">
        <v>2193</v>
      </c>
      <c r="F4352" s="8" t="s">
        <v>2140</v>
      </c>
      <c r="G4352" s="16">
        <f>IFERROR(VLOOKUP(Table1[[#This Row],[Codigo_insumo]],BD_Insumos!$B:$E,4),"")</f>
        <v>13.596734305430379</v>
      </c>
      <c r="H4352" s="140">
        <v>1.2</v>
      </c>
      <c r="I4352" s="9"/>
      <c r="J4352" s="22">
        <f t="shared" si="67"/>
        <v>16.316081166516454</v>
      </c>
      <c r="K4352" s="22" t="str">
        <f>IF(I4352&lt;&gt;"",SUMIF(Table1[Codigo_servico],A4352,Table1[Subtotal_insumo]),"")</f>
        <v/>
      </c>
      <c r="L4352" s="16">
        <f>IF(Table1[[#This Row],[Ordem_insumos]]&lt;&gt;0,VLOOKUP(Table1[[#This Row],[Codigo_servico]],Preencher_Orcamento!$B:$D,3,FALSE)*Table1[[#This Row],[Qtde_insumo]],"")</f>
        <v>0</v>
      </c>
      <c r="M4352" s="16">
        <f>IF(Table1[[#This Row],[Ordem_insumos]]&lt;&gt;0,VLOOKUP(Table1[[#This Row],[Codigo_servico]],Preencher_Orcamento!$B:$D,3,FALSE)*Table1[[#This Row],[Subtotal_insumo]],"")</f>
        <v>0</v>
      </c>
    </row>
    <row r="4353" spans="1:13" ht="26.25" x14ac:dyDescent="0.25">
      <c r="A4353" s="6">
        <v>90880</v>
      </c>
      <c r="B4353" s="126">
        <v>4</v>
      </c>
      <c r="C4353" s="133"/>
      <c r="D4353" s="134">
        <v>54101</v>
      </c>
      <c r="E4353" s="7" t="s">
        <v>1190</v>
      </c>
      <c r="F4353" s="8" t="s">
        <v>457</v>
      </c>
      <c r="G4353" s="18">
        <f>IFERROR(VLOOKUP(Table1[[#This Row],[Codigo_insumo]],BD_Insumos!$B:$E,4),"")</f>
        <v>260.57220000000001</v>
      </c>
      <c r="H4353" s="140">
        <v>1</v>
      </c>
      <c r="I4353" s="9"/>
      <c r="J4353" s="23">
        <f t="shared" si="67"/>
        <v>260.57220000000001</v>
      </c>
      <c r="K4353" s="22" t="str">
        <f>IF(I4353&lt;&gt;"",SUMIF(Table1[Codigo_servico],A4353,Table1[Subtotal_insumo]),"")</f>
        <v/>
      </c>
      <c r="L4353" s="18">
        <f>IF(Table1[[#This Row],[Ordem_insumos]]&lt;&gt;0,VLOOKUP(Table1[[#This Row],[Codigo_servico]],Preencher_Orcamento!$B:$D,3,FALSE)*Table1[[#This Row],[Qtde_insumo]],"")</f>
        <v>0</v>
      </c>
      <c r="M4353" s="18">
        <f>IF(Table1[[#This Row],[Ordem_insumos]]&lt;&gt;0,VLOOKUP(Table1[[#This Row],[Codigo_servico]],Preencher_Orcamento!$B:$D,3,FALSE)*Table1[[#This Row],[Subtotal_insumo]],"")</f>
        <v>0</v>
      </c>
    </row>
    <row r="4354" spans="1:13" x14ac:dyDescent="0.25">
      <c r="A4354" s="3">
        <v>90881</v>
      </c>
      <c r="B4354" s="125">
        <v>0</v>
      </c>
      <c r="C4354" s="131" t="s">
        <v>3227</v>
      </c>
      <c r="D4354" s="132"/>
      <c r="E4354" s="4"/>
      <c r="F4354" s="4"/>
      <c r="G4354" s="17" t="str">
        <f>IFERROR(VLOOKUP(Table1[[#This Row],[Codigo_insumo]],BD_Insumos!$B:$E,4),"")</f>
        <v/>
      </c>
      <c r="H4354" s="139"/>
      <c r="I4354" s="5" t="s">
        <v>457</v>
      </c>
      <c r="J4354" s="20" t="str">
        <f t="shared" ref="J4354:J4417" si="68">IF(I4354="",G4354*H4354,"")</f>
        <v/>
      </c>
      <c r="K4354" s="21">
        <f>IF(I4354&lt;&gt;"",SUMIF(Table1[Codigo_servico],A4354,Table1[Subtotal_insumo]),"")</f>
        <v>317.07332628763055</v>
      </c>
      <c r="L4354" s="17" t="str">
        <f>IF(Table1[[#This Row],[Ordem_insumos]]&lt;&gt;0,VLOOKUP(Table1[[#This Row],[Codigo_servico]],Preencher_Orcamento!$B:$D,3,FALSE)*Table1[[#This Row],[Qtde_insumo]],"")</f>
        <v/>
      </c>
      <c r="M4354" s="17" t="str">
        <f>IF(Table1[[#This Row],[Ordem_insumos]]&lt;&gt;0,VLOOKUP(Table1[[#This Row],[Codigo_servico]],Preencher_Orcamento!$B:$D,3,FALSE)*Table1[[#This Row],[Subtotal_insumo]],"")</f>
        <v/>
      </c>
    </row>
    <row r="4355" spans="1:13" x14ac:dyDescent="0.25">
      <c r="A4355" s="6">
        <v>90881</v>
      </c>
      <c r="B4355" s="126">
        <v>1</v>
      </c>
      <c r="C4355" s="133"/>
      <c r="D4355" s="134">
        <v>1037</v>
      </c>
      <c r="E4355" s="7" t="s">
        <v>2958</v>
      </c>
      <c r="F4355" s="8" t="s">
        <v>2140</v>
      </c>
      <c r="G4355" s="16">
        <f>IFERROR(VLOOKUP(Table1[[#This Row],[Codigo_insumo]],BD_Insumos!$B:$E,4),"")</f>
        <v>35.200851491517405</v>
      </c>
      <c r="H4355" s="140">
        <v>0.5</v>
      </c>
      <c r="I4355" s="9"/>
      <c r="J4355" s="22">
        <f t="shared" si="68"/>
        <v>17.600425745758702</v>
      </c>
      <c r="K4355" s="22" t="str">
        <f>IF(I4355&lt;&gt;"",SUMIF(Table1[Codigo_servico],A4355,Table1[Subtotal_insumo]),"")</f>
        <v/>
      </c>
      <c r="L4355" s="16">
        <f>IF(Table1[[#This Row],[Ordem_insumos]]&lt;&gt;0,VLOOKUP(Table1[[#This Row],[Codigo_servico]],Preencher_Orcamento!$B:$D,3,FALSE)*Table1[[#This Row],[Qtde_insumo]],"")</f>
        <v>0</v>
      </c>
      <c r="M4355" s="16">
        <f>IF(Table1[[#This Row],[Ordem_insumos]]&lt;&gt;0,VLOOKUP(Table1[[#This Row],[Codigo_servico]],Preencher_Orcamento!$B:$D,3,FALSE)*Table1[[#This Row],[Subtotal_insumo]],"")</f>
        <v>0</v>
      </c>
    </row>
    <row r="4356" spans="1:13" x14ac:dyDescent="0.25">
      <c r="A4356" s="6">
        <v>90881</v>
      </c>
      <c r="B4356" s="126">
        <v>2</v>
      </c>
      <c r="C4356" s="133"/>
      <c r="D4356" s="134">
        <v>2041</v>
      </c>
      <c r="E4356" s="7" t="s">
        <v>2192</v>
      </c>
      <c r="F4356" s="8" t="s">
        <v>2140</v>
      </c>
      <c r="G4356" s="16">
        <f>IFERROR(VLOOKUP(Table1[[#This Row],[Codigo_insumo]],BD_Insumos!$B:$E,4),"")</f>
        <v>18.820516146129485</v>
      </c>
      <c r="H4356" s="140">
        <v>1.2</v>
      </c>
      <c r="I4356" s="9"/>
      <c r="J4356" s="22">
        <f t="shared" si="68"/>
        <v>22.584619375355381</v>
      </c>
      <c r="K4356" s="22" t="str">
        <f>IF(I4356&lt;&gt;"",SUMIF(Table1[Codigo_servico],A4356,Table1[Subtotal_insumo]),"")</f>
        <v/>
      </c>
      <c r="L4356" s="16">
        <f>IF(Table1[[#This Row],[Ordem_insumos]]&lt;&gt;0,VLOOKUP(Table1[[#This Row],[Codigo_servico]],Preencher_Orcamento!$B:$D,3,FALSE)*Table1[[#This Row],[Qtde_insumo]],"")</f>
        <v>0</v>
      </c>
      <c r="M4356" s="16">
        <f>IF(Table1[[#This Row],[Ordem_insumos]]&lt;&gt;0,VLOOKUP(Table1[[#This Row],[Codigo_servico]],Preencher_Orcamento!$B:$D,3,FALSE)*Table1[[#This Row],[Subtotal_insumo]],"")</f>
        <v>0</v>
      </c>
    </row>
    <row r="4357" spans="1:13" x14ac:dyDescent="0.25">
      <c r="A4357" s="6">
        <v>90881</v>
      </c>
      <c r="B4357" s="126">
        <v>3</v>
      </c>
      <c r="C4357" s="133"/>
      <c r="D4357" s="134">
        <v>2044</v>
      </c>
      <c r="E4357" s="7" t="s">
        <v>2193</v>
      </c>
      <c r="F4357" s="8" t="s">
        <v>2140</v>
      </c>
      <c r="G4357" s="16">
        <f>IFERROR(VLOOKUP(Table1[[#This Row],[Codigo_insumo]],BD_Insumos!$B:$E,4),"")</f>
        <v>13.596734305430379</v>
      </c>
      <c r="H4357" s="140">
        <v>1.2</v>
      </c>
      <c r="I4357" s="9"/>
      <c r="J4357" s="22">
        <f t="shared" si="68"/>
        <v>16.316081166516454</v>
      </c>
      <c r="K4357" s="22" t="str">
        <f>IF(I4357&lt;&gt;"",SUMIF(Table1[Codigo_servico],A4357,Table1[Subtotal_insumo]),"")</f>
        <v/>
      </c>
      <c r="L4357" s="16">
        <f>IF(Table1[[#This Row],[Ordem_insumos]]&lt;&gt;0,VLOOKUP(Table1[[#This Row],[Codigo_servico]],Preencher_Orcamento!$B:$D,3,FALSE)*Table1[[#This Row],[Qtde_insumo]],"")</f>
        <v>0</v>
      </c>
      <c r="M4357" s="16">
        <f>IF(Table1[[#This Row],[Ordem_insumos]]&lt;&gt;0,VLOOKUP(Table1[[#This Row],[Codigo_servico]],Preencher_Orcamento!$B:$D,3,FALSE)*Table1[[#This Row],[Subtotal_insumo]],"")</f>
        <v>0</v>
      </c>
    </row>
    <row r="4358" spans="1:13" ht="26.25" x14ac:dyDescent="0.25">
      <c r="A4358" s="6">
        <v>90881</v>
      </c>
      <c r="B4358" s="126">
        <v>4</v>
      </c>
      <c r="C4358" s="133"/>
      <c r="D4358" s="134">
        <v>54102</v>
      </c>
      <c r="E4358" s="7" t="s">
        <v>1191</v>
      </c>
      <c r="F4358" s="8" t="s">
        <v>457</v>
      </c>
      <c r="G4358" s="18">
        <f>IFERROR(VLOOKUP(Table1[[#This Row],[Codigo_insumo]],BD_Insumos!$B:$E,4),"")</f>
        <v>260.57220000000001</v>
      </c>
      <c r="H4358" s="140">
        <v>1</v>
      </c>
      <c r="I4358" s="9"/>
      <c r="J4358" s="23">
        <f t="shared" si="68"/>
        <v>260.57220000000001</v>
      </c>
      <c r="K4358" s="22" t="str">
        <f>IF(I4358&lt;&gt;"",SUMIF(Table1[Codigo_servico],A4358,Table1[Subtotal_insumo]),"")</f>
        <v/>
      </c>
      <c r="L4358" s="18">
        <f>IF(Table1[[#This Row],[Ordem_insumos]]&lt;&gt;0,VLOOKUP(Table1[[#This Row],[Codigo_servico]],Preencher_Orcamento!$B:$D,3,FALSE)*Table1[[#This Row],[Qtde_insumo]],"")</f>
        <v>0</v>
      </c>
      <c r="M4358" s="18">
        <f>IF(Table1[[#This Row],[Ordem_insumos]]&lt;&gt;0,VLOOKUP(Table1[[#This Row],[Codigo_servico]],Preencher_Orcamento!$B:$D,3,FALSE)*Table1[[#This Row],[Subtotal_insumo]],"")</f>
        <v>0</v>
      </c>
    </row>
    <row r="4359" spans="1:13" x14ac:dyDescent="0.25">
      <c r="A4359" s="3">
        <v>90882</v>
      </c>
      <c r="B4359" s="125">
        <v>0</v>
      </c>
      <c r="C4359" s="131" t="s">
        <v>3228</v>
      </c>
      <c r="D4359" s="132"/>
      <c r="E4359" s="4"/>
      <c r="F4359" s="4"/>
      <c r="G4359" s="17" t="str">
        <f>IFERROR(VLOOKUP(Table1[[#This Row],[Codigo_insumo]],BD_Insumos!$B:$E,4),"")</f>
        <v/>
      </c>
      <c r="H4359" s="139"/>
      <c r="I4359" s="5" t="s">
        <v>457</v>
      </c>
      <c r="J4359" s="20" t="str">
        <f t="shared" si="68"/>
        <v/>
      </c>
      <c r="K4359" s="21">
        <f>IF(I4359&lt;&gt;"",SUMIF(Table1[Codigo_servico],A4359,Table1[Subtotal_insumo]),"")</f>
        <v>317.07332628763049</v>
      </c>
      <c r="L4359" s="17" t="str">
        <f>IF(Table1[[#This Row],[Ordem_insumos]]&lt;&gt;0,VLOOKUP(Table1[[#This Row],[Codigo_servico]],Preencher_Orcamento!$B:$D,3,FALSE)*Table1[[#This Row],[Qtde_insumo]],"")</f>
        <v/>
      </c>
      <c r="M4359" s="17" t="str">
        <f>IF(Table1[[#This Row],[Ordem_insumos]]&lt;&gt;0,VLOOKUP(Table1[[#This Row],[Codigo_servico]],Preencher_Orcamento!$B:$D,3,FALSE)*Table1[[#This Row],[Subtotal_insumo]],"")</f>
        <v/>
      </c>
    </row>
    <row r="4360" spans="1:13" x14ac:dyDescent="0.25">
      <c r="A4360" s="6">
        <v>90882</v>
      </c>
      <c r="B4360" s="126">
        <v>1</v>
      </c>
      <c r="C4360" s="133"/>
      <c r="D4360" s="134">
        <v>2041</v>
      </c>
      <c r="E4360" s="7" t="s">
        <v>2192</v>
      </c>
      <c r="F4360" s="8" t="s">
        <v>2140</v>
      </c>
      <c r="G4360" s="16">
        <f>IFERROR(VLOOKUP(Table1[[#This Row],[Codigo_insumo]],BD_Insumos!$B:$E,4),"")</f>
        <v>18.820516146129485</v>
      </c>
      <c r="H4360" s="140">
        <v>1.2</v>
      </c>
      <c r="I4360" s="9"/>
      <c r="J4360" s="22">
        <f t="shared" si="68"/>
        <v>22.584619375355381</v>
      </c>
      <c r="K4360" s="22" t="str">
        <f>IF(I4360&lt;&gt;"",SUMIF(Table1[Codigo_servico],A4360,Table1[Subtotal_insumo]),"")</f>
        <v/>
      </c>
      <c r="L4360" s="16">
        <f>IF(Table1[[#This Row],[Ordem_insumos]]&lt;&gt;0,VLOOKUP(Table1[[#This Row],[Codigo_servico]],Preencher_Orcamento!$B:$D,3,FALSE)*Table1[[#This Row],[Qtde_insumo]],"")</f>
        <v>0</v>
      </c>
      <c r="M4360" s="16">
        <f>IF(Table1[[#This Row],[Ordem_insumos]]&lt;&gt;0,VLOOKUP(Table1[[#This Row],[Codigo_servico]],Preencher_Orcamento!$B:$D,3,FALSE)*Table1[[#This Row],[Subtotal_insumo]],"")</f>
        <v>0</v>
      </c>
    </row>
    <row r="4361" spans="1:13" ht="39" x14ac:dyDescent="0.25">
      <c r="A4361" s="6">
        <v>90882</v>
      </c>
      <c r="B4361" s="126">
        <v>2</v>
      </c>
      <c r="C4361" s="133"/>
      <c r="D4361" s="134">
        <v>54103</v>
      </c>
      <c r="E4361" s="7" t="s">
        <v>1192</v>
      </c>
      <c r="F4361" s="8" t="s">
        <v>457</v>
      </c>
      <c r="G4361" s="16">
        <f>IFERROR(VLOOKUP(Table1[[#This Row],[Codigo_insumo]],BD_Insumos!$B:$E,4),"")</f>
        <v>260.57220000000001</v>
      </c>
      <c r="H4361" s="140">
        <v>1</v>
      </c>
      <c r="I4361" s="9"/>
      <c r="J4361" s="22">
        <f t="shared" si="68"/>
        <v>260.57220000000001</v>
      </c>
      <c r="K4361" s="22" t="str">
        <f>IF(I4361&lt;&gt;"",SUMIF(Table1[Codigo_servico],A4361,Table1[Subtotal_insumo]),"")</f>
        <v/>
      </c>
      <c r="L4361" s="16">
        <f>IF(Table1[[#This Row],[Ordem_insumos]]&lt;&gt;0,VLOOKUP(Table1[[#This Row],[Codigo_servico]],Preencher_Orcamento!$B:$D,3,FALSE)*Table1[[#This Row],[Qtde_insumo]],"")</f>
        <v>0</v>
      </c>
      <c r="M4361" s="16">
        <f>IF(Table1[[#This Row],[Ordem_insumos]]&lt;&gt;0,VLOOKUP(Table1[[#This Row],[Codigo_servico]],Preencher_Orcamento!$B:$D,3,FALSE)*Table1[[#This Row],[Subtotal_insumo]],"")</f>
        <v>0</v>
      </c>
    </row>
    <row r="4362" spans="1:13" x14ac:dyDescent="0.25">
      <c r="A4362" s="6">
        <v>90882</v>
      </c>
      <c r="B4362" s="126">
        <v>3</v>
      </c>
      <c r="C4362" s="133"/>
      <c r="D4362" s="134">
        <v>1037</v>
      </c>
      <c r="E4362" s="7" t="s">
        <v>2958</v>
      </c>
      <c r="F4362" s="8" t="s">
        <v>2140</v>
      </c>
      <c r="G4362" s="16">
        <f>IFERROR(VLOOKUP(Table1[[#This Row],[Codigo_insumo]],BD_Insumos!$B:$E,4),"")</f>
        <v>35.200851491517405</v>
      </c>
      <c r="H4362" s="140">
        <v>0.5</v>
      </c>
      <c r="I4362" s="9"/>
      <c r="J4362" s="22">
        <f t="shared" si="68"/>
        <v>17.600425745758702</v>
      </c>
      <c r="K4362" s="22" t="str">
        <f>IF(I4362&lt;&gt;"",SUMIF(Table1[Codigo_servico],A4362,Table1[Subtotal_insumo]),"")</f>
        <v/>
      </c>
      <c r="L4362" s="16">
        <f>IF(Table1[[#This Row],[Ordem_insumos]]&lt;&gt;0,VLOOKUP(Table1[[#This Row],[Codigo_servico]],Preencher_Orcamento!$B:$D,3,FALSE)*Table1[[#This Row],[Qtde_insumo]],"")</f>
        <v>0</v>
      </c>
      <c r="M4362" s="16">
        <f>IF(Table1[[#This Row],[Ordem_insumos]]&lt;&gt;0,VLOOKUP(Table1[[#This Row],[Codigo_servico]],Preencher_Orcamento!$B:$D,3,FALSE)*Table1[[#This Row],[Subtotal_insumo]],"")</f>
        <v>0</v>
      </c>
    </row>
    <row r="4363" spans="1:13" x14ac:dyDescent="0.25">
      <c r="A4363" s="6">
        <v>90882</v>
      </c>
      <c r="B4363" s="126">
        <v>4</v>
      </c>
      <c r="C4363" s="133"/>
      <c r="D4363" s="134">
        <v>2044</v>
      </c>
      <c r="E4363" s="7" t="s">
        <v>2193</v>
      </c>
      <c r="F4363" s="8" t="s">
        <v>2140</v>
      </c>
      <c r="G4363" s="18">
        <f>IFERROR(VLOOKUP(Table1[[#This Row],[Codigo_insumo]],BD_Insumos!$B:$E,4),"")</f>
        <v>13.596734305430379</v>
      </c>
      <c r="H4363" s="140">
        <v>1.2</v>
      </c>
      <c r="I4363" s="9"/>
      <c r="J4363" s="23">
        <f t="shared" si="68"/>
        <v>16.316081166516454</v>
      </c>
      <c r="K4363" s="22" t="str">
        <f>IF(I4363&lt;&gt;"",SUMIF(Table1[Codigo_servico],A4363,Table1[Subtotal_insumo]),"")</f>
        <v/>
      </c>
      <c r="L4363" s="18">
        <f>IF(Table1[[#This Row],[Ordem_insumos]]&lt;&gt;0,VLOOKUP(Table1[[#This Row],[Codigo_servico]],Preencher_Orcamento!$B:$D,3,FALSE)*Table1[[#This Row],[Qtde_insumo]],"")</f>
        <v>0</v>
      </c>
      <c r="M4363" s="18">
        <f>IF(Table1[[#This Row],[Ordem_insumos]]&lt;&gt;0,VLOOKUP(Table1[[#This Row],[Codigo_servico]],Preencher_Orcamento!$B:$D,3,FALSE)*Table1[[#This Row],[Subtotal_insumo]],"")</f>
        <v>0</v>
      </c>
    </row>
    <row r="4364" spans="1:13" x14ac:dyDescent="0.25">
      <c r="A4364" s="3">
        <v>90883</v>
      </c>
      <c r="B4364" s="125">
        <v>0</v>
      </c>
      <c r="C4364" s="131" t="s">
        <v>3229</v>
      </c>
      <c r="D4364" s="132"/>
      <c r="E4364" s="4"/>
      <c r="F4364" s="4"/>
      <c r="G4364" s="17" t="str">
        <f>IFERROR(VLOOKUP(Table1[[#This Row],[Codigo_insumo]],BD_Insumos!$B:$E,4),"")</f>
        <v/>
      </c>
      <c r="H4364" s="139"/>
      <c r="I4364" s="5" t="s">
        <v>457</v>
      </c>
      <c r="J4364" s="20" t="str">
        <f t="shared" si="68"/>
        <v/>
      </c>
      <c r="K4364" s="21">
        <f>IF(I4364&lt;&gt;"",SUMIF(Table1[Codigo_servico],A4364,Table1[Subtotal_insumo]),"")</f>
        <v>320.31505133278654</v>
      </c>
      <c r="L4364" s="17" t="str">
        <f>IF(Table1[[#This Row],[Ordem_insumos]]&lt;&gt;0,VLOOKUP(Table1[[#This Row],[Codigo_servico]],Preencher_Orcamento!$B:$D,3,FALSE)*Table1[[#This Row],[Qtde_insumo]],"")</f>
        <v/>
      </c>
      <c r="M4364" s="17" t="str">
        <f>IF(Table1[[#This Row],[Ordem_insumos]]&lt;&gt;0,VLOOKUP(Table1[[#This Row],[Codigo_servico]],Preencher_Orcamento!$B:$D,3,FALSE)*Table1[[#This Row],[Subtotal_insumo]],"")</f>
        <v/>
      </c>
    </row>
    <row r="4365" spans="1:13" x14ac:dyDescent="0.25">
      <c r="A4365" s="6">
        <v>90883</v>
      </c>
      <c r="B4365" s="126">
        <v>1</v>
      </c>
      <c r="C4365" s="133"/>
      <c r="D4365" s="134">
        <v>1037</v>
      </c>
      <c r="E4365" s="7" t="s">
        <v>2958</v>
      </c>
      <c r="F4365" s="8" t="s">
        <v>2140</v>
      </c>
      <c r="G4365" s="16">
        <f>IFERROR(VLOOKUP(Table1[[#This Row],[Codigo_insumo]],BD_Insumos!$B:$E,4),"")</f>
        <v>35.200851491517405</v>
      </c>
      <c r="H4365" s="140">
        <v>0.5</v>
      </c>
      <c r="I4365" s="9"/>
      <c r="J4365" s="22">
        <f t="shared" si="68"/>
        <v>17.600425745758702</v>
      </c>
      <c r="K4365" s="22" t="str">
        <f>IF(I4365&lt;&gt;"",SUMIF(Table1[Codigo_servico],A4365,Table1[Subtotal_insumo]),"")</f>
        <v/>
      </c>
      <c r="L4365" s="16">
        <f>IF(Table1[[#This Row],[Ordem_insumos]]&lt;&gt;0,VLOOKUP(Table1[[#This Row],[Codigo_servico]],Preencher_Orcamento!$B:$D,3,FALSE)*Table1[[#This Row],[Qtde_insumo]],"")</f>
        <v>0</v>
      </c>
      <c r="M4365" s="16">
        <f>IF(Table1[[#This Row],[Ordem_insumos]]&lt;&gt;0,VLOOKUP(Table1[[#This Row],[Codigo_servico]],Preencher_Orcamento!$B:$D,3,FALSE)*Table1[[#This Row],[Subtotal_insumo]],"")</f>
        <v>0</v>
      </c>
    </row>
    <row r="4366" spans="1:13" x14ac:dyDescent="0.25">
      <c r="A4366" s="6">
        <v>90883</v>
      </c>
      <c r="B4366" s="126">
        <v>2</v>
      </c>
      <c r="C4366" s="133"/>
      <c r="D4366" s="134">
        <v>2041</v>
      </c>
      <c r="E4366" s="7" t="s">
        <v>2192</v>
      </c>
      <c r="F4366" s="8" t="s">
        <v>2140</v>
      </c>
      <c r="G4366" s="16">
        <f>IFERROR(VLOOKUP(Table1[[#This Row],[Codigo_insumo]],BD_Insumos!$B:$E,4),"")</f>
        <v>18.820516146129485</v>
      </c>
      <c r="H4366" s="140">
        <v>1.3</v>
      </c>
      <c r="I4366" s="9"/>
      <c r="J4366" s="22">
        <f t="shared" si="68"/>
        <v>24.466670989968332</v>
      </c>
      <c r="K4366" s="22" t="str">
        <f>IF(I4366&lt;&gt;"",SUMIF(Table1[Codigo_servico],A4366,Table1[Subtotal_insumo]),"")</f>
        <v/>
      </c>
      <c r="L4366" s="16">
        <f>IF(Table1[[#This Row],[Ordem_insumos]]&lt;&gt;0,VLOOKUP(Table1[[#This Row],[Codigo_servico]],Preencher_Orcamento!$B:$D,3,FALSE)*Table1[[#This Row],[Qtde_insumo]],"")</f>
        <v>0</v>
      </c>
      <c r="M4366" s="16">
        <f>IF(Table1[[#This Row],[Ordem_insumos]]&lt;&gt;0,VLOOKUP(Table1[[#This Row],[Codigo_servico]],Preencher_Orcamento!$B:$D,3,FALSE)*Table1[[#This Row],[Subtotal_insumo]],"")</f>
        <v>0</v>
      </c>
    </row>
    <row r="4367" spans="1:13" x14ac:dyDescent="0.25">
      <c r="A4367" s="6">
        <v>90883</v>
      </c>
      <c r="B4367" s="126">
        <v>3</v>
      </c>
      <c r="C4367" s="133"/>
      <c r="D4367" s="134">
        <v>2044</v>
      </c>
      <c r="E4367" s="7" t="s">
        <v>2193</v>
      </c>
      <c r="F4367" s="8" t="s">
        <v>2140</v>
      </c>
      <c r="G4367" s="16">
        <f>IFERROR(VLOOKUP(Table1[[#This Row],[Codigo_insumo]],BD_Insumos!$B:$E,4),"")</f>
        <v>13.596734305430379</v>
      </c>
      <c r="H4367" s="140">
        <v>1.3</v>
      </c>
      <c r="I4367" s="9"/>
      <c r="J4367" s="22">
        <f t="shared" si="68"/>
        <v>17.675754597059495</v>
      </c>
      <c r="K4367" s="22" t="str">
        <f>IF(I4367&lt;&gt;"",SUMIF(Table1[Codigo_servico],A4367,Table1[Subtotal_insumo]),"")</f>
        <v/>
      </c>
      <c r="L4367" s="16">
        <f>IF(Table1[[#This Row],[Ordem_insumos]]&lt;&gt;0,VLOOKUP(Table1[[#This Row],[Codigo_servico]],Preencher_Orcamento!$B:$D,3,FALSE)*Table1[[#This Row],[Qtde_insumo]],"")</f>
        <v>0</v>
      </c>
      <c r="M4367" s="16">
        <f>IF(Table1[[#This Row],[Ordem_insumos]]&lt;&gt;0,VLOOKUP(Table1[[#This Row],[Codigo_servico]],Preencher_Orcamento!$B:$D,3,FALSE)*Table1[[#This Row],[Subtotal_insumo]],"")</f>
        <v>0</v>
      </c>
    </row>
    <row r="4368" spans="1:13" ht="26.25" x14ac:dyDescent="0.25">
      <c r="A4368" s="6">
        <v>90883</v>
      </c>
      <c r="B4368" s="126">
        <v>4</v>
      </c>
      <c r="C4368" s="133"/>
      <c r="D4368" s="134">
        <v>54104</v>
      </c>
      <c r="E4368" s="7" t="s">
        <v>1193</v>
      </c>
      <c r="F4368" s="8" t="s">
        <v>457</v>
      </c>
      <c r="G4368" s="18">
        <f>IFERROR(VLOOKUP(Table1[[#This Row],[Codigo_insumo]],BD_Insumos!$B:$E,4),"")</f>
        <v>260.57220000000001</v>
      </c>
      <c r="H4368" s="140">
        <v>1</v>
      </c>
      <c r="I4368" s="9"/>
      <c r="J4368" s="23">
        <f t="shared" si="68"/>
        <v>260.57220000000001</v>
      </c>
      <c r="K4368" s="22" t="str">
        <f>IF(I4368&lt;&gt;"",SUMIF(Table1[Codigo_servico],A4368,Table1[Subtotal_insumo]),"")</f>
        <v/>
      </c>
      <c r="L4368" s="18">
        <f>IF(Table1[[#This Row],[Ordem_insumos]]&lt;&gt;0,VLOOKUP(Table1[[#This Row],[Codigo_servico]],Preencher_Orcamento!$B:$D,3,FALSE)*Table1[[#This Row],[Qtde_insumo]],"")</f>
        <v>0</v>
      </c>
      <c r="M4368" s="18">
        <f>IF(Table1[[#This Row],[Ordem_insumos]]&lt;&gt;0,VLOOKUP(Table1[[#This Row],[Codigo_servico]],Preencher_Orcamento!$B:$D,3,FALSE)*Table1[[#This Row],[Subtotal_insumo]],"")</f>
        <v>0</v>
      </c>
    </row>
    <row r="4369" spans="1:13" x14ac:dyDescent="0.25">
      <c r="A4369" s="3">
        <v>90885</v>
      </c>
      <c r="B4369" s="125">
        <v>0</v>
      </c>
      <c r="C4369" s="131" t="s">
        <v>3230</v>
      </c>
      <c r="D4369" s="132"/>
      <c r="E4369" s="4"/>
      <c r="F4369" s="4"/>
      <c r="G4369" s="17" t="str">
        <f>IFERROR(VLOOKUP(Table1[[#This Row],[Codigo_insumo]],BD_Insumos!$B:$E,4),"")</f>
        <v/>
      </c>
      <c r="H4369" s="139"/>
      <c r="I4369" s="5" t="s">
        <v>457</v>
      </c>
      <c r="J4369" s="20" t="str">
        <f t="shared" si="68"/>
        <v/>
      </c>
      <c r="K4369" s="21">
        <f>IF(I4369&lt;&gt;"",SUMIF(Table1[Codigo_servico],A4369,Table1[Subtotal_insumo]),"")</f>
        <v>414.51830142309848</v>
      </c>
      <c r="L4369" s="17" t="str">
        <f>IF(Table1[[#This Row],[Ordem_insumos]]&lt;&gt;0,VLOOKUP(Table1[[#This Row],[Codigo_servico]],Preencher_Orcamento!$B:$D,3,FALSE)*Table1[[#This Row],[Qtde_insumo]],"")</f>
        <v/>
      </c>
      <c r="M4369" s="17" t="str">
        <f>IF(Table1[[#This Row],[Ordem_insumos]]&lt;&gt;0,VLOOKUP(Table1[[#This Row],[Codigo_servico]],Preencher_Orcamento!$B:$D,3,FALSE)*Table1[[#This Row],[Subtotal_insumo]],"")</f>
        <v/>
      </c>
    </row>
    <row r="4370" spans="1:13" x14ac:dyDescent="0.25">
      <c r="A4370" s="6">
        <v>90885</v>
      </c>
      <c r="B4370" s="126">
        <v>1</v>
      </c>
      <c r="C4370" s="133"/>
      <c r="D4370" s="134">
        <v>2041</v>
      </c>
      <c r="E4370" s="7" t="s">
        <v>2192</v>
      </c>
      <c r="F4370" s="8" t="s">
        <v>2140</v>
      </c>
      <c r="G4370" s="16">
        <f>IFERROR(VLOOKUP(Table1[[#This Row],[Codigo_insumo]],BD_Insumos!$B:$E,4),"")</f>
        <v>18.820516146129485</v>
      </c>
      <c r="H4370" s="140">
        <v>1.5</v>
      </c>
      <c r="I4370" s="9"/>
      <c r="J4370" s="22">
        <f t="shared" si="68"/>
        <v>28.230774219194227</v>
      </c>
      <c r="K4370" s="22" t="str">
        <f>IF(I4370&lt;&gt;"",SUMIF(Table1[Codigo_servico],A4370,Table1[Subtotal_insumo]),"")</f>
        <v/>
      </c>
      <c r="L4370" s="16">
        <f>IF(Table1[[#This Row],[Ordem_insumos]]&lt;&gt;0,VLOOKUP(Table1[[#This Row],[Codigo_servico]],Preencher_Orcamento!$B:$D,3,FALSE)*Table1[[#This Row],[Qtde_insumo]],"")</f>
        <v>0</v>
      </c>
      <c r="M4370" s="16">
        <f>IF(Table1[[#This Row],[Ordem_insumos]]&lt;&gt;0,VLOOKUP(Table1[[#This Row],[Codigo_servico]],Preencher_Orcamento!$B:$D,3,FALSE)*Table1[[#This Row],[Subtotal_insumo]],"")</f>
        <v>0</v>
      </c>
    </row>
    <row r="4371" spans="1:13" x14ac:dyDescent="0.25">
      <c r="A4371" s="6">
        <v>90885</v>
      </c>
      <c r="B4371" s="126">
        <v>2</v>
      </c>
      <c r="C4371" s="133"/>
      <c r="D4371" s="134">
        <v>2044</v>
      </c>
      <c r="E4371" s="7" t="s">
        <v>2193</v>
      </c>
      <c r="F4371" s="8" t="s">
        <v>2140</v>
      </c>
      <c r="G4371" s="16">
        <f>IFERROR(VLOOKUP(Table1[[#This Row],[Codigo_insumo]],BD_Insumos!$B:$E,4),"")</f>
        <v>13.596734305430379</v>
      </c>
      <c r="H4371" s="140">
        <v>1.5</v>
      </c>
      <c r="I4371" s="9"/>
      <c r="J4371" s="22">
        <f t="shared" si="68"/>
        <v>20.395101458145568</v>
      </c>
      <c r="K4371" s="22" t="str">
        <f>IF(I4371&lt;&gt;"",SUMIF(Table1[Codigo_servico],A4371,Table1[Subtotal_insumo]),"")</f>
        <v/>
      </c>
      <c r="L4371" s="16">
        <f>IF(Table1[[#This Row],[Ordem_insumos]]&lt;&gt;0,VLOOKUP(Table1[[#This Row],[Codigo_servico]],Preencher_Orcamento!$B:$D,3,FALSE)*Table1[[#This Row],[Qtde_insumo]],"")</f>
        <v>0</v>
      </c>
      <c r="M4371" s="16">
        <f>IF(Table1[[#This Row],[Ordem_insumos]]&lt;&gt;0,VLOOKUP(Table1[[#This Row],[Codigo_servico]],Preencher_Orcamento!$B:$D,3,FALSE)*Table1[[#This Row],[Subtotal_insumo]],"")</f>
        <v>0</v>
      </c>
    </row>
    <row r="4372" spans="1:13" x14ac:dyDescent="0.25">
      <c r="A4372" s="6">
        <v>90885</v>
      </c>
      <c r="B4372" s="126">
        <v>3</v>
      </c>
      <c r="C4372" s="133"/>
      <c r="D4372" s="134">
        <v>1037</v>
      </c>
      <c r="E4372" s="7" t="s">
        <v>2958</v>
      </c>
      <c r="F4372" s="8" t="s">
        <v>2140</v>
      </c>
      <c r="G4372" s="16">
        <f>IFERROR(VLOOKUP(Table1[[#This Row],[Codigo_insumo]],BD_Insumos!$B:$E,4),"")</f>
        <v>35.200851491517405</v>
      </c>
      <c r="H4372" s="140">
        <v>0.5</v>
      </c>
      <c r="I4372" s="9"/>
      <c r="J4372" s="22">
        <f t="shared" si="68"/>
        <v>17.600425745758702</v>
      </c>
      <c r="K4372" s="22" t="str">
        <f>IF(I4372&lt;&gt;"",SUMIF(Table1[Codigo_servico],A4372,Table1[Subtotal_insumo]),"")</f>
        <v/>
      </c>
      <c r="L4372" s="16">
        <f>IF(Table1[[#This Row],[Ordem_insumos]]&lt;&gt;0,VLOOKUP(Table1[[#This Row],[Codigo_servico]],Preencher_Orcamento!$B:$D,3,FALSE)*Table1[[#This Row],[Qtde_insumo]],"")</f>
        <v>0</v>
      </c>
      <c r="M4372" s="16">
        <f>IF(Table1[[#This Row],[Ordem_insumos]]&lt;&gt;0,VLOOKUP(Table1[[#This Row],[Codigo_servico]],Preencher_Orcamento!$B:$D,3,FALSE)*Table1[[#This Row],[Subtotal_insumo]],"")</f>
        <v>0</v>
      </c>
    </row>
    <row r="4373" spans="1:13" ht="26.25" x14ac:dyDescent="0.25">
      <c r="A4373" s="6">
        <v>90885</v>
      </c>
      <c r="B4373" s="126">
        <v>4</v>
      </c>
      <c r="C4373" s="133"/>
      <c r="D4373" s="134">
        <v>54106</v>
      </c>
      <c r="E4373" s="7" t="s">
        <v>1194</v>
      </c>
      <c r="F4373" s="8" t="s">
        <v>457</v>
      </c>
      <c r="G4373" s="18">
        <f>IFERROR(VLOOKUP(Table1[[#This Row],[Codigo_insumo]],BD_Insumos!$B:$E,4),"")</f>
        <v>348.29199999999997</v>
      </c>
      <c r="H4373" s="140">
        <v>1</v>
      </c>
      <c r="I4373" s="9"/>
      <c r="J4373" s="23">
        <f t="shared" si="68"/>
        <v>348.29199999999997</v>
      </c>
      <c r="K4373" s="22" t="str">
        <f>IF(I4373&lt;&gt;"",SUMIF(Table1[Codigo_servico],A4373,Table1[Subtotal_insumo]),"")</f>
        <v/>
      </c>
      <c r="L4373" s="18">
        <f>IF(Table1[[#This Row],[Ordem_insumos]]&lt;&gt;0,VLOOKUP(Table1[[#This Row],[Codigo_servico]],Preencher_Orcamento!$B:$D,3,FALSE)*Table1[[#This Row],[Qtde_insumo]],"")</f>
        <v>0</v>
      </c>
      <c r="M4373" s="18">
        <f>IF(Table1[[#This Row],[Ordem_insumos]]&lt;&gt;0,VLOOKUP(Table1[[#This Row],[Codigo_servico]],Preencher_Orcamento!$B:$D,3,FALSE)*Table1[[#This Row],[Subtotal_insumo]],"")</f>
        <v>0</v>
      </c>
    </row>
    <row r="4374" spans="1:13" x14ac:dyDescent="0.25">
      <c r="A4374" s="3">
        <v>90886</v>
      </c>
      <c r="B4374" s="125">
        <v>0</v>
      </c>
      <c r="C4374" s="131" t="s">
        <v>3231</v>
      </c>
      <c r="D4374" s="132"/>
      <c r="E4374" s="4"/>
      <c r="F4374" s="4"/>
      <c r="G4374" s="17" t="str">
        <f>IFERROR(VLOOKUP(Table1[[#This Row],[Codigo_insumo]],BD_Insumos!$B:$E,4),"")</f>
        <v/>
      </c>
      <c r="H4374" s="139"/>
      <c r="I4374" s="5" t="s">
        <v>457</v>
      </c>
      <c r="J4374" s="20" t="str">
        <f t="shared" si="68"/>
        <v/>
      </c>
      <c r="K4374" s="21">
        <f>IF(I4374&lt;&gt;"",SUMIF(Table1[Codigo_servico],A4374,Table1[Subtotal_insumo]),"")</f>
        <v>455.7427515134105</v>
      </c>
      <c r="L4374" s="17" t="str">
        <f>IF(Table1[[#This Row],[Ordem_insumos]]&lt;&gt;0,VLOOKUP(Table1[[#This Row],[Codigo_servico]],Preencher_Orcamento!$B:$D,3,FALSE)*Table1[[#This Row],[Qtde_insumo]],"")</f>
        <v/>
      </c>
      <c r="M4374" s="17" t="str">
        <f>IF(Table1[[#This Row],[Ordem_insumos]]&lt;&gt;0,VLOOKUP(Table1[[#This Row],[Codigo_servico]],Preencher_Orcamento!$B:$D,3,FALSE)*Table1[[#This Row],[Subtotal_insumo]],"")</f>
        <v/>
      </c>
    </row>
    <row r="4375" spans="1:13" x14ac:dyDescent="0.25">
      <c r="A4375" s="6">
        <v>90886</v>
      </c>
      <c r="B4375" s="126">
        <v>1</v>
      </c>
      <c r="C4375" s="133"/>
      <c r="D4375" s="134">
        <v>1037</v>
      </c>
      <c r="E4375" s="7" t="s">
        <v>2958</v>
      </c>
      <c r="F4375" s="8" t="s">
        <v>2140</v>
      </c>
      <c r="G4375" s="16">
        <f>IFERROR(VLOOKUP(Table1[[#This Row],[Codigo_insumo]],BD_Insumos!$B:$E,4),"")</f>
        <v>35.200851491517405</v>
      </c>
      <c r="H4375" s="140">
        <v>0.5</v>
      </c>
      <c r="I4375" s="9"/>
      <c r="J4375" s="22">
        <f t="shared" si="68"/>
        <v>17.600425745758702</v>
      </c>
      <c r="K4375" s="22" t="str">
        <f>IF(I4375&lt;&gt;"",SUMIF(Table1[Codigo_servico],A4375,Table1[Subtotal_insumo]),"")</f>
        <v/>
      </c>
      <c r="L4375" s="16">
        <f>IF(Table1[[#This Row],[Ordem_insumos]]&lt;&gt;0,VLOOKUP(Table1[[#This Row],[Codigo_servico]],Preencher_Orcamento!$B:$D,3,FALSE)*Table1[[#This Row],[Qtde_insumo]],"")</f>
        <v>0</v>
      </c>
      <c r="M4375" s="16">
        <f>IF(Table1[[#This Row],[Ordem_insumos]]&lt;&gt;0,VLOOKUP(Table1[[#This Row],[Codigo_servico]],Preencher_Orcamento!$B:$D,3,FALSE)*Table1[[#This Row],[Subtotal_insumo]],"")</f>
        <v>0</v>
      </c>
    </row>
    <row r="4376" spans="1:13" x14ac:dyDescent="0.25">
      <c r="A4376" s="6">
        <v>90886</v>
      </c>
      <c r="B4376" s="126">
        <v>2</v>
      </c>
      <c r="C4376" s="133"/>
      <c r="D4376" s="134">
        <v>2041</v>
      </c>
      <c r="E4376" s="7" t="s">
        <v>2192</v>
      </c>
      <c r="F4376" s="8" t="s">
        <v>2140</v>
      </c>
      <c r="G4376" s="16">
        <f>IFERROR(VLOOKUP(Table1[[#This Row],[Codigo_insumo]],BD_Insumos!$B:$E,4),"")</f>
        <v>18.820516146129485</v>
      </c>
      <c r="H4376" s="140">
        <v>1.7</v>
      </c>
      <c r="I4376" s="9"/>
      <c r="J4376" s="22">
        <f t="shared" si="68"/>
        <v>31.994877448420123</v>
      </c>
      <c r="K4376" s="22" t="str">
        <f>IF(I4376&lt;&gt;"",SUMIF(Table1[Codigo_servico],A4376,Table1[Subtotal_insumo]),"")</f>
        <v/>
      </c>
      <c r="L4376" s="16">
        <f>IF(Table1[[#This Row],[Ordem_insumos]]&lt;&gt;0,VLOOKUP(Table1[[#This Row],[Codigo_servico]],Preencher_Orcamento!$B:$D,3,FALSE)*Table1[[#This Row],[Qtde_insumo]],"")</f>
        <v>0</v>
      </c>
      <c r="M4376" s="16">
        <f>IF(Table1[[#This Row],[Ordem_insumos]]&lt;&gt;0,VLOOKUP(Table1[[#This Row],[Codigo_servico]],Preencher_Orcamento!$B:$D,3,FALSE)*Table1[[#This Row],[Subtotal_insumo]],"")</f>
        <v>0</v>
      </c>
    </row>
    <row r="4377" spans="1:13" x14ac:dyDescent="0.25">
      <c r="A4377" s="6">
        <v>90886</v>
      </c>
      <c r="B4377" s="126">
        <v>3</v>
      </c>
      <c r="C4377" s="133"/>
      <c r="D4377" s="134">
        <v>2044</v>
      </c>
      <c r="E4377" s="7" t="s">
        <v>2193</v>
      </c>
      <c r="F4377" s="8" t="s">
        <v>2140</v>
      </c>
      <c r="G4377" s="16">
        <f>IFERROR(VLOOKUP(Table1[[#This Row],[Codigo_insumo]],BD_Insumos!$B:$E,4),"")</f>
        <v>13.596734305430379</v>
      </c>
      <c r="H4377" s="140">
        <v>1.7</v>
      </c>
      <c r="I4377" s="9"/>
      <c r="J4377" s="22">
        <f t="shared" si="68"/>
        <v>23.114448319231645</v>
      </c>
      <c r="K4377" s="22" t="str">
        <f>IF(I4377&lt;&gt;"",SUMIF(Table1[Codigo_servico],A4377,Table1[Subtotal_insumo]),"")</f>
        <v/>
      </c>
      <c r="L4377" s="16">
        <f>IF(Table1[[#This Row],[Ordem_insumos]]&lt;&gt;0,VLOOKUP(Table1[[#This Row],[Codigo_servico]],Preencher_Orcamento!$B:$D,3,FALSE)*Table1[[#This Row],[Qtde_insumo]],"")</f>
        <v>0</v>
      </c>
      <c r="M4377" s="16">
        <f>IF(Table1[[#This Row],[Ordem_insumos]]&lt;&gt;0,VLOOKUP(Table1[[#This Row],[Codigo_servico]],Preencher_Orcamento!$B:$D,3,FALSE)*Table1[[#This Row],[Subtotal_insumo]],"")</f>
        <v>0</v>
      </c>
    </row>
    <row r="4378" spans="1:13" ht="39" x14ac:dyDescent="0.25">
      <c r="A4378" s="6">
        <v>90886</v>
      </c>
      <c r="B4378" s="126">
        <v>4</v>
      </c>
      <c r="C4378" s="133"/>
      <c r="D4378" s="134">
        <v>54107</v>
      </c>
      <c r="E4378" s="7" t="s">
        <v>1195</v>
      </c>
      <c r="F4378" s="8" t="s">
        <v>457</v>
      </c>
      <c r="G4378" s="18">
        <f>IFERROR(VLOOKUP(Table1[[#This Row],[Codigo_insumo]],BD_Insumos!$B:$E,4),"")</f>
        <v>383.03300000000002</v>
      </c>
      <c r="H4378" s="140">
        <v>1</v>
      </c>
      <c r="I4378" s="9"/>
      <c r="J4378" s="23">
        <f t="shared" si="68"/>
        <v>383.03300000000002</v>
      </c>
      <c r="K4378" s="22" t="str">
        <f>IF(I4378&lt;&gt;"",SUMIF(Table1[Codigo_servico],A4378,Table1[Subtotal_insumo]),"")</f>
        <v/>
      </c>
      <c r="L4378" s="18">
        <f>IF(Table1[[#This Row],[Ordem_insumos]]&lt;&gt;0,VLOOKUP(Table1[[#This Row],[Codigo_servico]],Preencher_Orcamento!$B:$D,3,FALSE)*Table1[[#This Row],[Qtde_insumo]],"")</f>
        <v>0</v>
      </c>
      <c r="M4378" s="18">
        <f>IF(Table1[[#This Row],[Ordem_insumos]]&lt;&gt;0,VLOOKUP(Table1[[#This Row],[Codigo_servico]],Preencher_Orcamento!$B:$D,3,FALSE)*Table1[[#This Row],[Subtotal_insumo]],"")</f>
        <v>0</v>
      </c>
    </row>
    <row r="4379" spans="1:13" x14ac:dyDescent="0.25">
      <c r="A4379" s="3">
        <v>90890</v>
      </c>
      <c r="B4379" s="125">
        <v>0</v>
      </c>
      <c r="C4379" s="131" t="s">
        <v>3232</v>
      </c>
      <c r="D4379" s="132"/>
      <c r="E4379" s="4"/>
      <c r="F4379" s="4"/>
      <c r="G4379" s="17" t="str">
        <f>IFERROR(VLOOKUP(Table1[[#This Row],[Codigo_insumo]],BD_Insumos!$B:$E,4),"")</f>
        <v/>
      </c>
      <c r="H4379" s="139"/>
      <c r="I4379" s="5" t="s">
        <v>457</v>
      </c>
      <c r="J4379" s="20" t="str">
        <f t="shared" si="68"/>
        <v/>
      </c>
      <c r="K4379" s="21">
        <f>IF(I4379&lt;&gt;"",SUMIF(Table1[Codigo_servico],A4379,Table1[Subtotal_insumo]),"")</f>
        <v>606.0432765585665</v>
      </c>
      <c r="L4379" s="17" t="str">
        <f>IF(Table1[[#This Row],[Ordem_insumos]]&lt;&gt;0,VLOOKUP(Table1[[#This Row],[Codigo_servico]],Preencher_Orcamento!$B:$D,3,FALSE)*Table1[[#This Row],[Qtde_insumo]],"")</f>
        <v/>
      </c>
      <c r="M4379" s="17" t="str">
        <f>IF(Table1[[#This Row],[Ordem_insumos]]&lt;&gt;0,VLOOKUP(Table1[[#This Row],[Codigo_servico]],Preencher_Orcamento!$B:$D,3,FALSE)*Table1[[#This Row],[Subtotal_insumo]],"")</f>
        <v/>
      </c>
    </row>
    <row r="4380" spans="1:13" x14ac:dyDescent="0.25">
      <c r="A4380" s="6">
        <v>90890</v>
      </c>
      <c r="B4380" s="126">
        <v>1</v>
      </c>
      <c r="C4380" s="133"/>
      <c r="D4380" s="134">
        <v>2041</v>
      </c>
      <c r="E4380" s="7" t="s">
        <v>2192</v>
      </c>
      <c r="F4380" s="8" t="s">
        <v>2140</v>
      </c>
      <c r="G4380" s="16">
        <f>IFERROR(VLOOKUP(Table1[[#This Row],[Codigo_insumo]],BD_Insumos!$B:$E,4),"")</f>
        <v>18.820516146129485</v>
      </c>
      <c r="H4380" s="140">
        <v>1.8</v>
      </c>
      <c r="I4380" s="9"/>
      <c r="J4380" s="22">
        <f t="shared" si="68"/>
        <v>33.876929063033074</v>
      </c>
      <c r="K4380" s="22" t="str">
        <f>IF(I4380&lt;&gt;"",SUMIF(Table1[Codigo_servico],A4380,Table1[Subtotal_insumo]),"")</f>
        <v/>
      </c>
      <c r="L4380" s="16">
        <f>IF(Table1[[#This Row],[Ordem_insumos]]&lt;&gt;0,VLOOKUP(Table1[[#This Row],[Codigo_servico]],Preencher_Orcamento!$B:$D,3,FALSE)*Table1[[#This Row],[Qtde_insumo]],"")</f>
        <v>0</v>
      </c>
      <c r="M4380" s="16">
        <f>IF(Table1[[#This Row],[Ordem_insumos]]&lt;&gt;0,VLOOKUP(Table1[[#This Row],[Codigo_servico]],Preencher_Orcamento!$B:$D,3,FALSE)*Table1[[#This Row],[Subtotal_insumo]],"")</f>
        <v>0</v>
      </c>
    </row>
    <row r="4381" spans="1:13" x14ac:dyDescent="0.25">
      <c r="A4381" s="6">
        <v>90890</v>
      </c>
      <c r="B4381" s="126">
        <v>2</v>
      </c>
      <c r="C4381" s="133"/>
      <c r="D4381" s="134">
        <v>2044</v>
      </c>
      <c r="E4381" s="7" t="s">
        <v>2193</v>
      </c>
      <c r="F4381" s="8" t="s">
        <v>2140</v>
      </c>
      <c r="G4381" s="16">
        <f>IFERROR(VLOOKUP(Table1[[#This Row],[Codigo_insumo]],BD_Insumos!$B:$E,4),"")</f>
        <v>13.596734305430379</v>
      </c>
      <c r="H4381" s="140">
        <v>1.8</v>
      </c>
      <c r="I4381" s="9"/>
      <c r="J4381" s="22">
        <f t="shared" si="68"/>
        <v>24.474121749774682</v>
      </c>
      <c r="K4381" s="22" t="str">
        <f>IF(I4381&lt;&gt;"",SUMIF(Table1[Codigo_servico],A4381,Table1[Subtotal_insumo]),"")</f>
        <v/>
      </c>
      <c r="L4381" s="16">
        <f>IF(Table1[[#This Row],[Ordem_insumos]]&lt;&gt;0,VLOOKUP(Table1[[#This Row],[Codigo_servico]],Preencher_Orcamento!$B:$D,3,FALSE)*Table1[[#This Row],[Qtde_insumo]],"")</f>
        <v>0</v>
      </c>
      <c r="M4381" s="16">
        <f>IF(Table1[[#This Row],[Ordem_insumos]]&lt;&gt;0,VLOOKUP(Table1[[#This Row],[Codigo_servico]],Preencher_Orcamento!$B:$D,3,FALSE)*Table1[[#This Row],[Subtotal_insumo]],"")</f>
        <v>0</v>
      </c>
    </row>
    <row r="4382" spans="1:13" x14ac:dyDescent="0.25">
      <c r="A4382" s="6">
        <v>90890</v>
      </c>
      <c r="B4382" s="126">
        <v>3</v>
      </c>
      <c r="C4382" s="133"/>
      <c r="D4382" s="134">
        <v>1037</v>
      </c>
      <c r="E4382" s="7" t="s">
        <v>2958</v>
      </c>
      <c r="F4382" s="8" t="s">
        <v>2140</v>
      </c>
      <c r="G4382" s="16">
        <f>IFERROR(VLOOKUP(Table1[[#This Row],[Codigo_insumo]],BD_Insumos!$B:$E,4),"")</f>
        <v>35.200851491517405</v>
      </c>
      <c r="H4382" s="140">
        <v>0.5</v>
      </c>
      <c r="I4382" s="9"/>
      <c r="J4382" s="22">
        <f t="shared" si="68"/>
        <v>17.600425745758702</v>
      </c>
      <c r="K4382" s="22" t="str">
        <f>IF(I4382&lt;&gt;"",SUMIF(Table1[Codigo_servico],A4382,Table1[Subtotal_insumo]),"")</f>
        <v/>
      </c>
      <c r="L4382" s="16">
        <f>IF(Table1[[#This Row],[Ordem_insumos]]&lt;&gt;0,VLOOKUP(Table1[[#This Row],[Codigo_servico]],Preencher_Orcamento!$B:$D,3,FALSE)*Table1[[#This Row],[Qtde_insumo]],"")</f>
        <v>0</v>
      </c>
      <c r="M4382" s="16">
        <f>IF(Table1[[#This Row],[Ordem_insumos]]&lt;&gt;0,VLOOKUP(Table1[[#This Row],[Codigo_servico]],Preencher_Orcamento!$B:$D,3,FALSE)*Table1[[#This Row],[Subtotal_insumo]],"")</f>
        <v>0</v>
      </c>
    </row>
    <row r="4383" spans="1:13" ht="26.25" x14ac:dyDescent="0.25">
      <c r="A4383" s="6">
        <v>90890</v>
      </c>
      <c r="B4383" s="126">
        <v>4</v>
      </c>
      <c r="C4383" s="133"/>
      <c r="D4383" s="134">
        <v>54111</v>
      </c>
      <c r="E4383" s="7" t="s">
        <v>1196</v>
      </c>
      <c r="F4383" s="8" t="s">
        <v>457</v>
      </c>
      <c r="G4383" s="18">
        <f>IFERROR(VLOOKUP(Table1[[#This Row],[Codigo_insumo]],BD_Insumos!$B:$E,4),"")</f>
        <v>530.09180000000003</v>
      </c>
      <c r="H4383" s="140">
        <v>1</v>
      </c>
      <c r="I4383" s="9"/>
      <c r="J4383" s="23">
        <f t="shared" si="68"/>
        <v>530.09180000000003</v>
      </c>
      <c r="K4383" s="22" t="str">
        <f>IF(I4383&lt;&gt;"",SUMIF(Table1[Codigo_servico],A4383,Table1[Subtotal_insumo]),"")</f>
        <v/>
      </c>
      <c r="L4383" s="18">
        <f>IF(Table1[[#This Row],[Ordem_insumos]]&lt;&gt;0,VLOOKUP(Table1[[#This Row],[Codigo_servico]],Preencher_Orcamento!$B:$D,3,FALSE)*Table1[[#This Row],[Qtde_insumo]],"")</f>
        <v>0</v>
      </c>
      <c r="M4383" s="18">
        <f>IF(Table1[[#This Row],[Ordem_insumos]]&lt;&gt;0,VLOOKUP(Table1[[#This Row],[Codigo_servico]],Preencher_Orcamento!$B:$D,3,FALSE)*Table1[[#This Row],[Subtotal_insumo]],"")</f>
        <v>0</v>
      </c>
    </row>
    <row r="4384" spans="1:13" x14ac:dyDescent="0.25">
      <c r="A4384" s="3">
        <v>90920</v>
      </c>
      <c r="B4384" s="125">
        <v>0</v>
      </c>
      <c r="C4384" s="131" t="s">
        <v>3233</v>
      </c>
      <c r="D4384" s="132"/>
      <c r="E4384" s="4"/>
      <c r="F4384" s="4"/>
      <c r="G4384" s="17" t="str">
        <f>IFERROR(VLOOKUP(Table1[[#This Row],[Codigo_insumo]],BD_Insumos!$B:$E,4),"")</f>
        <v/>
      </c>
      <c r="H4384" s="139"/>
      <c r="I4384" s="5" t="s">
        <v>457</v>
      </c>
      <c r="J4384" s="20" t="str">
        <f t="shared" si="68"/>
        <v/>
      </c>
      <c r="K4384" s="21">
        <f>IF(I4384&lt;&gt;"",SUMIF(Table1[Codigo_servico],A4384,Table1[Subtotal_insumo]),"")</f>
        <v>58.78602522577993</v>
      </c>
      <c r="L4384" s="17" t="str">
        <f>IF(Table1[[#This Row],[Ordem_insumos]]&lt;&gt;0,VLOOKUP(Table1[[#This Row],[Codigo_servico]],Preencher_Orcamento!$B:$D,3,FALSE)*Table1[[#This Row],[Qtde_insumo]],"")</f>
        <v/>
      </c>
      <c r="M4384" s="17" t="str">
        <f>IF(Table1[[#This Row],[Ordem_insumos]]&lt;&gt;0,VLOOKUP(Table1[[#This Row],[Codigo_servico]],Preencher_Orcamento!$B:$D,3,FALSE)*Table1[[#This Row],[Subtotal_insumo]],"")</f>
        <v/>
      </c>
    </row>
    <row r="4385" spans="1:13" x14ac:dyDescent="0.25">
      <c r="A4385" s="6">
        <v>90920</v>
      </c>
      <c r="B4385" s="126">
        <v>1</v>
      </c>
      <c r="C4385" s="133"/>
      <c r="D4385" s="134">
        <v>2041</v>
      </c>
      <c r="E4385" s="7" t="s">
        <v>2192</v>
      </c>
      <c r="F4385" s="8" t="s">
        <v>2140</v>
      </c>
      <c r="G4385" s="16">
        <f>IFERROR(VLOOKUP(Table1[[#This Row],[Codigo_insumo]],BD_Insumos!$B:$E,4),"")</f>
        <v>18.820516146129485</v>
      </c>
      <c r="H4385" s="140">
        <v>0.5</v>
      </c>
      <c r="I4385" s="9"/>
      <c r="J4385" s="22">
        <f t="shared" si="68"/>
        <v>9.4102580730647425</v>
      </c>
      <c r="K4385" s="22" t="str">
        <f>IF(I4385&lt;&gt;"",SUMIF(Table1[Codigo_servico],A4385,Table1[Subtotal_insumo]),"")</f>
        <v/>
      </c>
      <c r="L4385" s="16">
        <f>IF(Table1[[#This Row],[Ordem_insumos]]&lt;&gt;0,VLOOKUP(Table1[[#This Row],[Codigo_servico]],Preencher_Orcamento!$B:$D,3,FALSE)*Table1[[#This Row],[Qtde_insumo]],"")</f>
        <v>0</v>
      </c>
      <c r="M4385" s="16">
        <f>IF(Table1[[#This Row],[Ordem_insumos]]&lt;&gt;0,VLOOKUP(Table1[[#This Row],[Codigo_servico]],Preencher_Orcamento!$B:$D,3,FALSE)*Table1[[#This Row],[Subtotal_insumo]],"")</f>
        <v>0</v>
      </c>
    </row>
    <row r="4386" spans="1:13" x14ac:dyDescent="0.25">
      <c r="A4386" s="6">
        <v>90920</v>
      </c>
      <c r="B4386" s="126">
        <v>2</v>
      </c>
      <c r="C4386" s="133"/>
      <c r="D4386" s="134">
        <v>2044</v>
      </c>
      <c r="E4386" s="7" t="s">
        <v>2193</v>
      </c>
      <c r="F4386" s="8" t="s">
        <v>2140</v>
      </c>
      <c r="G4386" s="16">
        <f>IFERROR(VLOOKUP(Table1[[#This Row],[Codigo_insumo]],BD_Insumos!$B:$E,4),"")</f>
        <v>13.596734305430379</v>
      </c>
      <c r="H4386" s="140">
        <v>0.5</v>
      </c>
      <c r="I4386" s="9"/>
      <c r="J4386" s="22">
        <f t="shared" si="68"/>
        <v>6.7983671527151897</v>
      </c>
      <c r="K4386" s="22" t="str">
        <f>IF(I4386&lt;&gt;"",SUMIF(Table1[Codigo_servico],A4386,Table1[Subtotal_insumo]),"")</f>
        <v/>
      </c>
      <c r="L4386" s="16">
        <f>IF(Table1[[#This Row],[Ordem_insumos]]&lt;&gt;0,VLOOKUP(Table1[[#This Row],[Codigo_servico]],Preencher_Orcamento!$B:$D,3,FALSE)*Table1[[#This Row],[Qtde_insumo]],"")</f>
        <v>0</v>
      </c>
      <c r="M4386" s="16">
        <f>IF(Table1[[#This Row],[Ordem_insumos]]&lt;&gt;0,VLOOKUP(Table1[[#This Row],[Codigo_servico]],Preencher_Orcamento!$B:$D,3,FALSE)*Table1[[#This Row],[Subtotal_insumo]],"")</f>
        <v>0</v>
      </c>
    </row>
    <row r="4387" spans="1:13" x14ac:dyDescent="0.25">
      <c r="A4387" s="6">
        <v>90920</v>
      </c>
      <c r="B4387" s="126">
        <v>3</v>
      </c>
      <c r="C4387" s="133"/>
      <c r="D4387" s="134">
        <v>56436</v>
      </c>
      <c r="E4387" s="7" t="s">
        <v>1457</v>
      </c>
      <c r="F4387" s="8" t="s">
        <v>457</v>
      </c>
      <c r="G4387" s="18">
        <f>IFERROR(VLOOKUP(Table1[[#This Row],[Codigo_insumo]],BD_Insumos!$B:$E,4),"")</f>
        <v>18.1615</v>
      </c>
      <c r="H4387" s="140">
        <v>1</v>
      </c>
      <c r="I4387" s="9"/>
      <c r="J4387" s="23">
        <f t="shared" si="68"/>
        <v>18.1615</v>
      </c>
      <c r="K4387" s="22" t="str">
        <f>IF(I4387&lt;&gt;"",SUMIF(Table1[Codigo_servico],A4387,Table1[Subtotal_insumo]),"")</f>
        <v/>
      </c>
      <c r="L4387" s="18">
        <f>IF(Table1[[#This Row],[Ordem_insumos]]&lt;&gt;0,VLOOKUP(Table1[[#This Row],[Codigo_servico]],Preencher_Orcamento!$B:$D,3,FALSE)*Table1[[#This Row],[Qtde_insumo]],"")</f>
        <v>0</v>
      </c>
      <c r="M4387" s="18">
        <f>IF(Table1[[#This Row],[Ordem_insumos]]&lt;&gt;0,VLOOKUP(Table1[[#This Row],[Codigo_servico]],Preencher_Orcamento!$B:$D,3,FALSE)*Table1[[#This Row],[Subtotal_insumo]],"")</f>
        <v>0</v>
      </c>
    </row>
    <row r="4388" spans="1:13" ht="26.25" x14ac:dyDescent="0.25">
      <c r="A4388" s="6">
        <v>90920</v>
      </c>
      <c r="B4388" s="126">
        <v>4</v>
      </c>
      <c r="C4388" s="133"/>
      <c r="D4388" s="134">
        <v>55623</v>
      </c>
      <c r="E4388" s="7" t="s">
        <v>1372</v>
      </c>
      <c r="F4388" s="8" t="s">
        <v>457</v>
      </c>
      <c r="G4388" s="18">
        <f>IFERROR(VLOOKUP(Table1[[#This Row],[Codigo_insumo]],BD_Insumos!$B:$E,4),"")</f>
        <v>24.415900000000001</v>
      </c>
      <c r="H4388" s="140">
        <v>1</v>
      </c>
      <c r="I4388" s="9"/>
      <c r="J4388" s="23">
        <f t="shared" si="68"/>
        <v>24.415900000000001</v>
      </c>
      <c r="K4388" s="22" t="str">
        <f>IF(I4388&lt;&gt;"",SUMIF(Table1[Codigo_servico],A4388,Table1[Subtotal_insumo]),"")</f>
        <v/>
      </c>
      <c r="L4388" s="18">
        <f>IF(Table1[[#This Row],[Ordem_insumos]]&lt;&gt;0,VLOOKUP(Table1[[#This Row],[Codigo_servico]],Preencher_Orcamento!$B:$D,3,FALSE)*Table1[[#This Row],[Qtde_insumo]],"")</f>
        <v>0</v>
      </c>
      <c r="M4388" s="18">
        <f>IF(Table1[[#This Row],[Ordem_insumos]]&lt;&gt;0,VLOOKUP(Table1[[#This Row],[Codigo_servico]],Preencher_Orcamento!$B:$D,3,FALSE)*Table1[[#This Row],[Subtotal_insumo]],"")</f>
        <v>0</v>
      </c>
    </row>
    <row r="4389" spans="1:13" x14ac:dyDescent="0.25">
      <c r="A4389" s="3">
        <v>90922</v>
      </c>
      <c r="B4389" s="125">
        <v>0</v>
      </c>
      <c r="C4389" s="131" t="s">
        <v>3234</v>
      </c>
      <c r="D4389" s="132"/>
      <c r="E4389" s="4"/>
      <c r="F4389" s="4"/>
      <c r="G4389" s="17" t="str">
        <f>IFERROR(VLOOKUP(Table1[[#This Row],[Codigo_insumo]],BD_Insumos!$B:$E,4),"")</f>
        <v/>
      </c>
      <c r="H4389" s="139"/>
      <c r="I4389" s="5" t="s">
        <v>457</v>
      </c>
      <c r="J4389" s="20" t="str">
        <f t="shared" si="68"/>
        <v/>
      </c>
      <c r="K4389" s="21">
        <f>IF(I4389&lt;&gt;"",SUMIF(Table1[Codigo_servico],A4389,Table1[Subtotal_insumo]),"")</f>
        <v>51.1535003612479</v>
      </c>
      <c r="L4389" s="17" t="str">
        <f>IF(Table1[[#This Row],[Ordem_insumos]]&lt;&gt;0,VLOOKUP(Table1[[#This Row],[Codigo_servico]],Preencher_Orcamento!$B:$D,3,FALSE)*Table1[[#This Row],[Qtde_insumo]],"")</f>
        <v/>
      </c>
      <c r="M4389" s="17" t="str">
        <f>IF(Table1[[#This Row],[Ordem_insumos]]&lt;&gt;0,VLOOKUP(Table1[[#This Row],[Codigo_servico]],Preencher_Orcamento!$B:$D,3,FALSE)*Table1[[#This Row],[Subtotal_insumo]],"")</f>
        <v/>
      </c>
    </row>
    <row r="4390" spans="1:13" ht="39" x14ac:dyDescent="0.25">
      <c r="A4390" s="6">
        <v>90922</v>
      </c>
      <c r="B4390" s="126">
        <v>1</v>
      </c>
      <c r="C4390" s="133"/>
      <c r="D4390" s="134">
        <v>55650</v>
      </c>
      <c r="E4390" s="7" t="s">
        <v>1375</v>
      </c>
      <c r="F4390" s="8" t="s">
        <v>457</v>
      </c>
      <c r="G4390" s="16">
        <f>IFERROR(VLOOKUP(Table1[[#This Row],[Codigo_insumo]],BD_Insumos!$B:$E,4),"")</f>
        <v>21.970500000000001</v>
      </c>
      <c r="H4390" s="140">
        <v>1</v>
      </c>
      <c r="I4390" s="9"/>
      <c r="J4390" s="22">
        <f t="shared" si="68"/>
        <v>21.970500000000001</v>
      </c>
      <c r="K4390" s="22" t="str">
        <f>IF(I4390&lt;&gt;"",SUMIF(Table1[Codigo_servico],A4390,Table1[Subtotal_insumo]),"")</f>
        <v/>
      </c>
      <c r="L4390" s="16">
        <f>IF(Table1[[#This Row],[Ordem_insumos]]&lt;&gt;0,VLOOKUP(Table1[[#This Row],[Codigo_servico]],Preencher_Orcamento!$B:$D,3,FALSE)*Table1[[#This Row],[Qtde_insumo]],"")</f>
        <v>0</v>
      </c>
      <c r="M4390" s="16">
        <f>IF(Table1[[#This Row],[Ordem_insumos]]&lt;&gt;0,VLOOKUP(Table1[[#This Row],[Codigo_servico]],Preencher_Orcamento!$B:$D,3,FALSE)*Table1[[#This Row],[Subtotal_insumo]],"")</f>
        <v>0</v>
      </c>
    </row>
    <row r="4391" spans="1:13" x14ac:dyDescent="0.25">
      <c r="A4391" s="6">
        <v>90922</v>
      </c>
      <c r="B4391" s="126">
        <v>2</v>
      </c>
      <c r="C4391" s="133"/>
      <c r="D4391" s="134">
        <v>2044</v>
      </c>
      <c r="E4391" s="7" t="s">
        <v>2193</v>
      </c>
      <c r="F4391" s="8" t="s">
        <v>2140</v>
      </c>
      <c r="G4391" s="16">
        <f>IFERROR(VLOOKUP(Table1[[#This Row],[Codigo_insumo]],BD_Insumos!$B:$E,4),"")</f>
        <v>13.596734305430379</v>
      </c>
      <c r="H4391" s="140">
        <v>0.8</v>
      </c>
      <c r="I4391" s="9"/>
      <c r="J4391" s="22">
        <f t="shared" si="68"/>
        <v>10.877387444344304</v>
      </c>
      <c r="K4391" s="22" t="str">
        <f>IF(I4391&lt;&gt;"",SUMIF(Table1[Codigo_servico],A4391,Table1[Subtotal_insumo]),"")</f>
        <v/>
      </c>
      <c r="L4391" s="16">
        <f>IF(Table1[[#This Row],[Ordem_insumos]]&lt;&gt;0,VLOOKUP(Table1[[#This Row],[Codigo_servico]],Preencher_Orcamento!$B:$D,3,FALSE)*Table1[[#This Row],[Qtde_insumo]],"")</f>
        <v>0</v>
      </c>
      <c r="M4391" s="16">
        <f>IF(Table1[[#This Row],[Ordem_insumos]]&lt;&gt;0,VLOOKUP(Table1[[#This Row],[Codigo_servico]],Preencher_Orcamento!$B:$D,3,FALSE)*Table1[[#This Row],[Subtotal_insumo]],"")</f>
        <v>0</v>
      </c>
    </row>
    <row r="4392" spans="1:13" x14ac:dyDescent="0.25">
      <c r="A4392" s="6">
        <v>90922</v>
      </c>
      <c r="B4392" s="126">
        <v>3</v>
      </c>
      <c r="C4392" s="133"/>
      <c r="D4392" s="134">
        <v>56430</v>
      </c>
      <c r="E4392" s="7" t="s">
        <v>1453</v>
      </c>
      <c r="F4392" s="8" t="s">
        <v>457</v>
      </c>
      <c r="G4392" s="18">
        <f>IFERROR(VLOOKUP(Table1[[#This Row],[Codigo_insumo]],BD_Insumos!$B:$E,4),"")</f>
        <v>1.6246</v>
      </c>
      <c r="H4392" s="140">
        <v>2</v>
      </c>
      <c r="I4392" s="9"/>
      <c r="J4392" s="23">
        <f t="shared" si="68"/>
        <v>3.2492000000000001</v>
      </c>
      <c r="K4392" s="22" t="str">
        <f>IF(I4392&lt;&gt;"",SUMIF(Table1[Codigo_servico],A4392,Table1[Subtotal_insumo]),"")</f>
        <v/>
      </c>
      <c r="L4392" s="18">
        <f>IF(Table1[[#This Row],[Ordem_insumos]]&lt;&gt;0,VLOOKUP(Table1[[#This Row],[Codigo_servico]],Preencher_Orcamento!$B:$D,3,FALSE)*Table1[[#This Row],[Qtde_insumo]],"")</f>
        <v>0</v>
      </c>
      <c r="M4392" s="18">
        <f>IF(Table1[[#This Row],[Ordem_insumos]]&lt;&gt;0,VLOOKUP(Table1[[#This Row],[Codigo_servico]],Preencher_Orcamento!$B:$D,3,FALSE)*Table1[[#This Row],[Subtotal_insumo]],"")</f>
        <v>0</v>
      </c>
    </row>
    <row r="4393" spans="1:13" x14ac:dyDescent="0.25">
      <c r="A4393" s="6">
        <v>90922</v>
      </c>
      <c r="B4393" s="126">
        <v>4</v>
      </c>
      <c r="C4393" s="133"/>
      <c r="D4393" s="134">
        <v>2041</v>
      </c>
      <c r="E4393" s="7" t="s">
        <v>2192</v>
      </c>
      <c r="F4393" s="8" t="s">
        <v>2140</v>
      </c>
      <c r="G4393" s="18">
        <f>IFERROR(VLOOKUP(Table1[[#This Row],[Codigo_insumo]],BD_Insumos!$B:$E,4),"")</f>
        <v>18.820516146129485</v>
      </c>
      <c r="H4393" s="140">
        <v>0.8</v>
      </c>
      <c r="I4393" s="9"/>
      <c r="J4393" s="23">
        <f t="shared" si="68"/>
        <v>15.056412916903589</v>
      </c>
      <c r="K4393" s="22" t="str">
        <f>IF(I4393&lt;&gt;"",SUMIF(Table1[Codigo_servico],A4393,Table1[Subtotal_insumo]),"")</f>
        <v/>
      </c>
      <c r="L4393" s="18">
        <f>IF(Table1[[#This Row],[Ordem_insumos]]&lt;&gt;0,VLOOKUP(Table1[[#This Row],[Codigo_servico]],Preencher_Orcamento!$B:$D,3,FALSE)*Table1[[#This Row],[Qtde_insumo]],"")</f>
        <v>0</v>
      </c>
      <c r="M4393" s="18">
        <f>IF(Table1[[#This Row],[Ordem_insumos]]&lt;&gt;0,VLOOKUP(Table1[[#This Row],[Codigo_servico]],Preencher_Orcamento!$B:$D,3,FALSE)*Table1[[#This Row],[Subtotal_insumo]],"")</f>
        <v>0</v>
      </c>
    </row>
    <row r="4394" spans="1:13" x14ac:dyDescent="0.25">
      <c r="A4394" s="3">
        <v>90925</v>
      </c>
      <c r="B4394" s="125">
        <v>0</v>
      </c>
      <c r="C4394" s="131" t="s">
        <v>3235</v>
      </c>
      <c r="D4394" s="132"/>
      <c r="E4394" s="4"/>
      <c r="F4394" s="4"/>
      <c r="G4394" s="17" t="str">
        <f>IFERROR(VLOOKUP(Table1[[#This Row],[Codigo_insumo]],BD_Insumos!$B:$E,4),"")</f>
        <v/>
      </c>
      <c r="H4394" s="139"/>
      <c r="I4394" s="5" t="s">
        <v>457</v>
      </c>
      <c r="J4394" s="20" t="str">
        <f t="shared" si="68"/>
        <v/>
      </c>
      <c r="K4394" s="21">
        <f>IF(I4394&lt;&gt;"",SUMIF(Table1[Codigo_servico],A4394,Table1[Subtotal_insumo]),"")</f>
        <v>98.927700361247886</v>
      </c>
      <c r="L4394" s="17" t="str">
        <f>IF(Table1[[#This Row],[Ordem_insumos]]&lt;&gt;0,VLOOKUP(Table1[[#This Row],[Codigo_servico]],Preencher_Orcamento!$B:$D,3,FALSE)*Table1[[#This Row],[Qtde_insumo]],"")</f>
        <v/>
      </c>
      <c r="M4394" s="17" t="str">
        <f>IF(Table1[[#This Row],[Ordem_insumos]]&lt;&gt;0,VLOOKUP(Table1[[#This Row],[Codigo_servico]],Preencher_Orcamento!$B:$D,3,FALSE)*Table1[[#This Row],[Subtotal_insumo]],"")</f>
        <v/>
      </c>
    </row>
    <row r="4395" spans="1:13" x14ac:dyDescent="0.25">
      <c r="A4395" s="6">
        <v>90925</v>
      </c>
      <c r="B4395" s="126">
        <v>1</v>
      </c>
      <c r="C4395" s="133"/>
      <c r="D4395" s="134">
        <v>2041</v>
      </c>
      <c r="E4395" s="7" t="s">
        <v>2192</v>
      </c>
      <c r="F4395" s="8" t="s">
        <v>2140</v>
      </c>
      <c r="G4395" s="16">
        <f>IFERROR(VLOOKUP(Table1[[#This Row],[Codigo_insumo]],BD_Insumos!$B:$E,4),"")</f>
        <v>18.820516146129485</v>
      </c>
      <c r="H4395" s="140">
        <v>0.8</v>
      </c>
      <c r="I4395" s="9"/>
      <c r="J4395" s="22">
        <f t="shared" si="68"/>
        <v>15.056412916903589</v>
      </c>
      <c r="K4395" s="22" t="str">
        <f>IF(I4395&lt;&gt;"",SUMIF(Table1[Codigo_servico],A4395,Table1[Subtotal_insumo]),"")</f>
        <v/>
      </c>
      <c r="L4395" s="16">
        <f>IF(Table1[[#This Row],[Ordem_insumos]]&lt;&gt;0,VLOOKUP(Table1[[#This Row],[Codigo_servico]],Preencher_Orcamento!$B:$D,3,FALSE)*Table1[[#This Row],[Qtde_insumo]],"")</f>
        <v>0</v>
      </c>
      <c r="M4395" s="16">
        <f>IF(Table1[[#This Row],[Ordem_insumos]]&lt;&gt;0,VLOOKUP(Table1[[#This Row],[Codigo_servico]],Preencher_Orcamento!$B:$D,3,FALSE)*Table1[[#This Row],[Subtotal_insumo]],"")</f>
        <v>0</v>
      </c>
    </row>
    <row r="4396" spans="1:13" x14ac:dyDescent="0.25">
      <c r="A4396" s="6">
        <v>90925</v>
      </c>
      <c r="B4396" s="126">
        <v>2</v>
      </c>
      <c r="C4396" s="133"/>
      <c r="D4396" s="134">
        <v>2044</v>
      </c>
      <c r="E4396" s="7" t="s">
        <v>2193</v>
      </c>
      <c r="F4396" s="8" t="s">
        <v>2140</v>
      </c>
      <c r="G4396" s="16">
        <f>IFERROR(VLOOKUP(Table1[[#This Row],[Codigo_insumo]],BD_Insumos!$B:$E,4),"")</f>
        <v>13.596734305430379</v>
      </c>
      <c r="H4396" s="140">
        <v>0.8</v>
      </c>
      <c r="I4396" s="9"/>
      <c r="J4396" s="22">
        <f t="shared" si="68"/>
        <v>10.877387444344304</v>
      </c>
      <c r="K4396" s="22" t="str">
        <f>IF(I4396&lt;&gt;"",SUMIF(Table1[Codigo_servico],A4396,Table1[Subtotal_insumo]),"")</f>
        <v/>
      </c>
      <c r="L4396" s="16">
        <f>IF(Table1[[#This Row],[Ordem_insumos]]&lt;&gt;0,VLOOKUP(Table1[[#This Row],[Codigo_servico]],Preencher_Orcamento!$B:$D,3,FALSE)*Table1[[#This Row],[Qtde_insumo]],"")</f>
        <v>0</v>
      </c>
      <c r="M4396" s="16">
        <f>IF(Table1[[#This Row],[Ordem_insumos]]&lt;&gt;0,VLOOKUP(Table1[[#This Row],[Codigo_servico]],Preencher_Orcamento!$B:$D,3,FALSE)*Table1[[#This Row],[Subtotal_insumo]],"")</f>
        <v>0</v>
      </c>
    </row>
    <row r="4397" spans="1:13" ht="51.75" x14ac:dyDescent="0.25">
      <c r="A4397" s="6">
        <v>90925</v>
      </c>
      <c r="B4397" s="126">
        <v>3</v>
      </c>
      <c r="C4397" s="133"/>
      <c r="D4397" s="134">
        <v>55652</v>
      </c>
      <c r="E4397" s="7" t="s">
        <v>1376</v>
      </c>
      <c r="F4397" s="8" t="s">
        <v>457</v>
      </c>
      <c r="G4397" s="18">
        <f>IFERROR(VLOOKUP(Table1[[#This Row],[Codigo_insumo]],BD_Insumos!$B:$E,4),"")</f>
        <v>71.369299999999996</v>
      </c>
      <c r="H4397" s="140">
        <v>1</v>
      </c>
      <c r="I4397" s="9"/>
      <c r="J4397" s="23">
        <f t="shared" si="68"/>
        <v>71.369299999999996</v>
      </c>
      <c r="K4397" s="22" t="str">
        <f>IF(I4397&lt;&gt;"",SUMIF(Table1[Codigo_servico],A4397,Table1[Subtotal_insumo]),"")</f>
        <v/>
      </c>
      <c r="L4397" s="18">
        <f>IF(Table1[[#This Row],[Ordem_insumos]]&lt;&gt;0,VLOOKUP(Table1[[#This Row],[Codigo_servico]],Preencher_Orcamento!$B:$D,3,FALSE)*Table1[[#This Row],[Qtde_insumo]],"")</f>
        <v>0</v>
      </c>
      <c r="M4397" s="18">
        <f>IF(Table1[[#This Row],[Ordem_insumos]]&lt;&gt;0,VLOOKUP(Table1[[#This Row],[Codigo_servico]],Preencher_Orcamento!$B:$D,3,FALSE)*Table1[[#This Row],[Subtotal_insumo]],"")</f>
        <v>0</v>
      </c>
    </row>
    <row r="4398" spans="1:13" x14ac:dyDescent="0.25">
      <c r="A4398" s="6">
        <v>90925</v>
      </c>
      <c r="B4398" s="126">
        <v>4</v>
      </c>
      <c r="C4398" s="133"/>
      <c r="D4398" s="134">
        <v>56430</v>
      </c>
      <c r="E4398" s="7" t="s">
        <v>1453</v>
      </c>
      <c r="F4398" s="8" t="s">
        <v>457</v>
      </c>
      <c r="G4398" s="18">
        <f>IFERROR(VLOOKUP(Table1[[#This Row],[Codigo_insumo]],BD_Insumos!$B:$E,4),"")</f>
        <v>1.6246</v>
      </c>
      <c r="H4398" s="140">
        <v>1</v>
      </c>
      <c r="I4398" s="9"/>
      <c r="J4398" s="23">
        <f t="shared" si="68"/>
        <v>1.6246</v>
      </c>
      <c r="K4398" s="22" t="str">
        <f>IF(I4398&lt;&gt;"",SUMIF(Table1[Codigo_servico],A4398,Table1[Subtotal_insumo]),"")</f>
        <v/>
      </c>
      <c r="L4398" s="18">
        <f>IF(Table1[[#This Row],[Ordem_insumos]]&lt;&gt;0,VLOOKUP(Table1[[#This Row],[Codigo_servico]],Preencher_Orcamento!$B:$D,3,FALSE)*Table1[[#This Row],[Qtde_insumo]],"")</f>
        <v>0</v>
      </c>
      <c r="M4398" s="18">
        <f>IF(Table1[[#This Row],[Ordem_insumos]]&lt;&gt;0,VLOOKUP(Table1[[#This Row],[Codigo_servico]],Preencher_Orcamento!$B:$D,3,FALSE)*Table1[[#This Row],[Subtotal_insumo]],"")</f>
        <v>0</v>
      </c>
    </row>
    <row r="4399" spans="1:13" x14ac:dyDescent="0.25">
      <c r="A4399" s="3">
        <v>90932</v>
      </c>
      <c r="B4399" s="125">
        <v>0</v>
      </c>
      <c r="C4399" s="131" t="s">
        <v>3236</v>
      </c>
      <c r="D4399" s="132"/>
      <c r="E4399" s="4"/>
      <c r="F4399" s="4"/>
      <c r="G4399" s="17" t="str">
        <f>IFERROR(VLOOKUP(Table1[[#This Row],[Codigo_insumo]],BD_Insumos!$B:$E,4),"")</f>
        <v/>
      </c>
      <c r="H4399" s="139"/>
      <c r="I4399" s="5" t="s">
        <v>457</v>
      </c>
      <c r="J4399" s="20" t="str">
        <f t="shared" si="68"/>
        <v/>
      </c>
      <c r="K4399" s="21">
        <f>IF(I4399&lt;&gt;"",SUMIF(Table1[Codigo_servico],A4399,Table1[Subtotal_insumo]),"")</f>
        <v>293.48545135467958</v>
      </c>
      <c r="L4399" s="17" t="str">
        <f>IF(Table1[[#This Row],[Ordem_insumos]]&lt;&gt;0,VLOOKUP(Table1[[#This Row],[Codigo_servico]],Preencher_Orcamento!$B:$D,3,FALSE)*Table1[[#This Row],[Qtde_insumo]],"")</f>
        <v/>
      </c>
      <c r="M4399" s="17" t="str">
        <f>IF(Table1[[#This Row],[Ordem_insumos]]&lt;&gt;0,VLOOKUP(Table1[[#This Row],[Codigo_servico]],Preencher_Orcamento!$B:$D,3,FALSE)*Table1[[#This Row],[Subtotal_insumo]],"")</f>
        <v/>
      </c>
    </row>
    <row r="4400" spans="1:13" ht="51.75" x14ac:dyDescent="0.25">
      <c r="A4400" s="6">
        <v>90932</v>
      </c>
      <c r="B4400" s="126">
        <v>1</v>
      </c>
      <c r="C4400" s="133"/>
      <c r="D4400" s="134">
        <v>55660</v>
      </c>
      <c r="E4400" s="7" t="s">
        <v>1377</v>
      </c>
      <c r="F4400" s="8" t="s">
        <v>457</v>
      </c>
      <c r="G4400" s="16">
        <f>IFERROR(VLOOKUP(Table1[[#This Row],[Codigo_insumo]],BD_Insumos!$B:$E,4),"")</f>
        <v>116.6395</v>
      </c>
      <c r="H4400" s="140">
        <v>1</v>
      </c>
      <c r="I4400" s="9"/>
      <c r="J4400" s="22">
        <f t="shared" si="68"/>
        <v>116.6395</v>
      </c>
      <c r="K4400" s="22" t="str">
        <f>IF(I4400&lt;&gt;"",SUMIF(Table1[Codigo_servico],A4400,Table1[Subtotal_insumo]),"")</f>
        <v/>
      </c>
      <c r="L4400" s="16">
        <f>IF(Table1[[#This Row],[Ordem_insumos]]&lt;&gt;0,VLOOKUP(Table1[[#This Row],[Codigo_servico]],Preencher_Orcamento!$B:$D,3,FALSE)*Table1[[#This Row],[Qtde_insumo]],"")</f>
        <v>0</v>
      </c>
      <c r="M4400" s="16">
        <f>IF(Table1[[#This Row],[Ordem_insumos]]&lt;&gt;0,VLOOKUP(Table1[[#This Row],[Codigo_servico]],Preencher_Orcamento!$B:$D,3,FALSE)*Table1[[#This Row],[Subtotal_insumo]],"")</f>
        <v>0</v>
      </c>
    </row>
    <row r="4401" spans="1:13" ht="26.25" x14ac:dyDescent="0.25">
      <c r="A4401" s="6">
        <v>90932</v>
      </c>
      <c r="B4401" s="126">
        <v>2</v>
      </c>
      <c r="C4401" s="133"/>
      <c r="D4401" s="134">
        <v>56047</v>
      </c>
      <c r="E4401" s="7" t="s">
        <v>1402</v>
      </c>
      <c r="F4401" s="8" t="s">
        <v>457</v>
      </c>
      <c r="G4401" s="16">
        <f>IFERROR(VLOOKUP(Table1[[#This Row],[Codigo_insumo]],BD_Insumos!$B:$E,4),"")</f>
        <v>51.243299999999998</v>
      </c>
      <c r="H4401" s="140">
        <v>1</v>
      </c>
      <c r="I4401" s="9"/>
      <c r="J4401" s="22">
        <f t="shared" si="68"/>
        <v>51.243299999999998</v>
      </c>
      <c r="K4401" s="22" t="str">
        <f>IF(I4401&lt;&gt;"",SUMIF(Table1[Codigo_servico],A4401,Table1[Subtotal_insumo]),"")</f>
        <v/>
      </c>
      <c r="L4401" s="16">
        <f>IF(Table1[[#This Row],[Ordem_insumos]]&lt;&gt;0,VLOOKUP(Table1[[#This Row],[Codigo_servico]],Preencher_Orcamento!$B:$D,3,FALSE)*Table1[[#This Row],[Qtde_insumo]],"")</f>
        <v>0</v>
      </c>
      <c r="M4401" s="16">
        <f>IF(Table1[[#This Row],[Ordem_insumos]]&lt;&gt;0,VLOOKUP(Table1[[#This Row],[Codigo_servico]],Preencher_Orcamento!$B:$D,3,FALSE)*Table1[[#This Row],[Subtotal_insumo]],"")</f>
        <v>0</v>
      </c>
    </row>
    <row r="4402" spans="1:13" x14ac:dyDescent="0.25">
      <c r="A4402" s="6">
        <v>90932</v>
      </c>
      <c r="B4402" s="126">
        <v>3</v>
      </c>
      <c r="C4402" s="133"/>
      <c r="D4402" s="134">
        <v>2044</v>
      </c>
      <c r="E4402" s="7" t="s">
        <v>2193</v>
      </c>
      <c r="F4402" s="8" t="s">
        <v>2140</v>
      </c>
      <c r="G4402" s="18">
        <f>IFERROR(VLOOKUP(Table1[[#This Row],[Codigo_insumo]],BD_Insumos!$B:$E,4),"")</f>
        <v>13.596734305430379</v>
      </c>
      <c r="H4402" s="140">
        <v>3</v>
      </c>
      <c r="I4402" s="9"/>
      <c r="J4402" s="23">
        <f t="shared" si="68"/>
        <v>40.790202916291136</v>
      </c>
      <c r="K4402" s="22" t="str">
        <f>IF(I4402&lt;&gt;"",SUMIF(Table1[Codigo_servico],A4402,Table1[Subtotal_insumo]),"")</f>
        <v/>
      </c>
      <c r="L4402" s="18">
        <f>IF(Table1[[#This Row],[Ordem_insumos]]&lt;&gt;0,VLOOKUP(Table1[[#This Row],[Codigo_servico]],Preencher_Orcamento!$B:$D,3,FALSE)*Table1[[#This Row],[Qtde_insumo]],"")</f>
        <v>0</v>
      </c>
      <c r="M4402" s="18">
        <f>IF(Table1[[#This Row],[Ordem_insumos]]&lt;&gt;0,VLOOKUP(Table1[[#This Row],[Codigo_servico]],Preencher_Orcamento!$B:$D,3,FALSE)*Table1[[#This Row],[Subtotal_insumo]],"")</f>
        <v>0</v>
      </c>
    </row>
    <row r="4403" spans="1:13" ht="26.25" x14ac:dyDescent="0.25">
      <c r="A4403" s="6">
        <v>90932</v>
      </c>
      <c r="B4403" s="126">
        <v>4</v>
      </c>
      <c r="C4403" s="133"/>
      <c r="D4403" s="134">
        <v>56441</v>
      </c>
      <c r="E4403" s="7" t="s">
        <v>1462</v>
      </c>
      <c r="F4403" s="8" t="s">
        <v>457</v>
      </c>
      <c r="G4403" s="18">
        <f>IFERROR(VLOOKUP(Table1[[#This Row],[Codigo_insumo]],BD_Insumos!$B:$E,4),"")</f>
        <v>28.350899999999999</v>
      </c>
      <c r="H4403" s="140">
        <v>1</v>
      </c>
      <c r="I4403" s="9"/>
      <c r="J4403" s="23">
        <f t="shared" si="68"/>
        <v>28.350899999999999</v>
      </c>
      <c r="K4403" s="22" t="str">
        <f>IF(I4403&lt;&gt;"",SUMIF(Table1[Codigo_servico],A4403,Table1[Subtotal_insumo]),"")</f>
        <v/>
      </c>
      <c r="L4403" s="18">
        <f>IF(Table1[[#This Row],[Ordem_insumos]]&lt;&gt;0,VLOOKUP(Table1[[#This Row],[Codigo_servico]],Preencher_Orcamento!$B:$D,3,FALSE)*Table1[[#This Row],[Qtde_insumo]],"")</f>
        <v>0</v>
      </c>
      <c r="M4403" s="18">
        <f>IF(Table1[[#This Row],[Ordem_insumos]]&lt;&gt;0,VLOOKUP(Table1[[#This Row],[Codigo_servico]],Preencher_Orcamento!$B:$D,3,FALSE)*Table1[[#This Row],[Subtotal_insumo]],"")</f>
        <v>0</v>
      </c>
    </row>
    <row r="4404" spans="1:13" x14ac:dyDescent="0.25">
      <c r="A4404" s="6">
        <v>90932</v>
      </c>
      <c r="B4404" s="126">
        <v>5</v>
      </c>
      <c r="C4404" s="133"/>
      <c r="D4404" s="134">
        <v>2041</v>
      </c>
      <c r="E4404" s="7" t="s">
        <v>2192</v>
      </c>
      <c r="F4404" s="8" t="s">
        <v>2140</v>
      </c>
      <c r="G4404" s="18">
        <f>IFERROR(VLOOKUP(Table1[[#This Row],[Codigo_insumo]],BD_Insumos!$B:$E,4),"")</f>
        <v>18.820516146129485</v>
      </c>
      <c r="H4404" s="140">
        <v>3</v>
      </c>
      <c r="I4404" s="9"/>
      <c r="J4404" s="23">
        <f t="shared" si="68"/>
        <v>56.461548438388455</v>
      </c>
      <c r="K4404" s="22" t="str">
        <f>IF(I4404&lt;&gt;"",SUMIF(Table1[Codigo_servico],A4404,Table1[Subtotal_insumo]),"")</f>
        <v/>
      </c>
      <c r="L4404" s="18">
        <f>IF(Table1[[#This Row],[Ordem_insumos]]&lt;&gt;0,VLOOKUP(Table1[[#This Row],[Codigo_servico]],Preencher_Orcamento!$B:$D,3,FALSE)*Table1[[#This Row],[Qtde_insumo]],"")</f>
        <v>0</v>
      </c>
      <c r="M4404" s="18">
        <f>IF(Table1[[#This Row],[Ordem_insumos]]&lt;&gt;0,VLOOKUP(Table1[[#This Row],[Codigo_servico]],Preencher_Orcamento!$B:$D,3,FALSE)*Table1[[#This Row],[Subtotal_insumo]],"")</f>
        <v>0</v>
      </c>
    </row>
    <row r="4405" spans="1:13" x14ac:dyDescent="0.25">
      <c r="A4405" s="3">
        <v>90935</v>
      </c>
      <c r="B4405" s="125">
        <v>0</v>
      </c>
      <c r="C4405" s="131" t="s">
        <v>3237</v>
      </c>
      <c r="D4405" s="132"/>
      <c r="E4405" s="4"/>
      <c r="F4405" s="4"/>
      <c r="G4405" s="17" t="str">
        <f>IFERROR(VLOOKUP(Table1[[#This Row],[Codigo_insumo]],BD_Insumos!$B:$E,4),"")</f>
        <v/>
      </c>
      <c r="H4405" s="139"/>
      <c r="I4405" s="5" t="s">
        <v>457</v>
      </c>
      <c r="J4405" s="20" t="str">
        <f t="shared" si="68"/>
        <v/>
      </c>
      <c r="K4405" s="21">
        <f>IF(I4405&lt;&gt;"",SUMIF(Table1[Codigo_servico],A4405,Table1[Subtotal_insumo]),"")</f>
        <v>264.86285135467961</v>
      </c>
      <c r="L4405" s="17" t="str">
        <f>IF(Table1[[#This Row],[Ordem_insumos]]&lt;&gt;0,VLOOKUP(Table1[[#This Row],[Codigo_servico]],Preencher_Orcamento!$B:$D,3,FALSE)*Table1[[#This Row],[Qtde_insumo]],"")</f>
        <v/>
      </c>
      <c r="M4405" s="17" t="str">
        <f>IF(Table1[[#This Row],[Ordem_insumos]]&lt;&gt;0,VLOOKUP(Table1[[#This Row],[Codigo_servico]],Preencher_Orcamento!$B:$D,3,FALSE)*Table1[[#This Row],[Subtotal_insumo]],"")</f>
        <v/>
      </c>
    </row>
    <row r="4406" spans="1:13" ht="26.25" x14ac:dyDescent="0.25">
      <c r="A4406" s="6">
        <v>90935</v>
      </c>
      <c r="B4406" s="126">
        <v>1</v>
      </c>
      <c r="C4406" s="133"/>
      <c r="D4406" s="134">
        <v>55675</v>
      </c>
      <c r="E4406" s="7" t="s">
        <v>1380</v>
      </c>
      <c r="F4406" s="8" t="s">
        <v>457</v>
      </c>
      <c r="G4406" s="16">
        <f>IFERROR(VLOOKUP(Table1[[#This Row],[Codigo_insumo]],BD_Insumos!$B:$E,4),"")</f>
        <v>167.61109999999999</v>
      </c>
      <c r="H4406" s="140">
        <v>1</v>
      </c>
      <c r="I4406" s="9"/>
      <c r="J4406" s="22">
        <f t="shared" si="68"/>
        <v>167.61109999999999</v>
      </c>
      <c r="K4406" s="22" t="str">
        <f>IF(I4406&lt;&gt;"",SUMIF(Table1[Codigo_servico],A4406,Table1[Subtotal_insumo]),"")</f>
        <v/>
      </c>
      <c r="L4406" s="16">
        <f>IF(Table1[[#This Row],[Ordem_insumos]]&lt;&gt;0,VLOOKUP(Table1[[#This Row],[Codigo_servico]],Preencher_Orcamento!$B:$D,3,FALSE)*Table1[[#This Row],[Qtde_insumo]],"")</f>
        <v>0</v>
      </c>
      <c r="M4406" s="16">
        <f>IF(Table1[[#This Row],[Ordem_insumos]]&lt;&gt;0,VLOOKUP(Table1[[#This Row],[Codigo_servico]],Preencher_Orcamento!$B:$D,3,FALSE)*Table1[[#This Row],[Subtotal_insumo]],"")</f>
        <v>0</v>
      </c>
    </row>
    <row r="4407" spans="1:13" x14ac:dyDescent="0.25">
      <c r="A4407" s="6">
        <v>90935</v>
      </c>
      <c r="B4407" s="126">
        <v>2</v>
      </c>
      <c r="C4407" s="133"/>
      <c r="D4407" s="134">
        <v>2041</v>
      </c>
      <c r="E4407" s="7" t="s">
        <v>2192</v>
      </c>
      <c r="F4407" s="8" t="s">
        <v>2140</v>
      </c>
      <c r="G4407" s="16">
        <f>IFERROR(VLOOKUP(Table1[[#This Row],[Codigo_insumo]],BD_Insumos!$B:$E,4),"")</f>
        <v>18.820516146129485</v>
      </c>
      <c r="H4407" s="140">
        <v>3</v>
      </c>
      <c r="I4407" s="9"/>
      <c r="J4407" s="22">
        <f t="shared" si="68"/>
        <v>56.461548438388455</v>
      </c>
      <c r="K4407" s="22" t="str">
        <f>IF(I4407&lt;&gt;"",SUMIF(Table1[Codigo_servico],A4407,Table1[Subtotal_insumo]),"")</f>
        <v/>
      </c>
      <c r="L4407" s="16">
        <f>IF(Table1[[#This Row],[Ordem_insumos]]&lt;&gt;0,VLOOKUP(Table1[[#This Row],[Codigo_servico]],Preencher_Orcamento!$B:$D,3,FALSE)*Table1[[#This Row],[Qtde_insumo]],"")</f>
        <v>0</v>
      </c>
      <c r="M4407" s="16">
        <f>IF(Table1[[#This Row],[Ordem_insumos]]&lt;&gt;0,VLOOKUP(Table1[[#This Row],[Codigo_servico]],Preencher_Orcamento!$B:$D,3,FALSE)*Table1[[#This Row],[Subtotal_insumo]],"")</f>
        <v>0</v>
      </c>
    </row>
    <row r="4408" spans="1:13" x14ac:dyDescent="0.25">
      <c r="A4408" s="6">
        <v>90935</v>
      </c>
      <c r="B4408" s="126">
        <v>3</v>
      </c>
      <c r="C4408" s="133"/>
      <c r="D4408" s="134">
        <v>2044</v>
      </c>
      <c r="E4408" s="7" t="s">
        <v>2193</v>
      </c>
      <c r="F4408" s="8" t="s">
        <v>2140</v>
      </c>
      <c r="G4408" s="18">
        <f>IFERROR(VLOOKUP(Table1[[#This Row],[Codigo_insumo]],BD_Insumos!$B:$E,4),"")</f>
        <v>13.596734305430379</v>
      </c>
      <c r="H4408" s="140">
        <v>3</v>
      </c>
      <c r="I4408" s="9"/>
      <c r="J4408" s="23">
        <f t="shared" si="68"/>
        <v>40.790202916291136</v>
      </c>
      <c r="K4408" s="22" t="str">
        <f>IF(I4408&lt;&gt;"",SUMIF(Table1[Codigo_servico],A4408,Table1[Subtotal_insumo]),"")</f>
        <v/>
      </c>
      <c r="L4408" s="18">
        <f>IF(Table1[[#This Row],[Ordem_insumos]]&lt;&gt;0,VLOOKUP(Table1[[#This Row],[Codigo_servico]],Preencher_Orcamento!$B:$D,3,FALSE)*Table1[[#This Row],[Qtde_insumo]],"")</f>
        <v>0</v>
      </c>
      <c r="M4408" s="18">
        <f>IF(Table1[[#This Row],[Ordem_insumos]]&lt;&gt;0,VLOOKUP(Table1[[#This Row],[Codigo_servico]],Preencher_Orcamento!$B:$D,3,FALSE)*Table1[[#This Row],[Subtotal_insumo]],"")</f>
        <v>0</v>
      </c>
    </row>
    <row r="4409" spans="1:13" x14ac:dyDescent="0.25">
      <c r="A4409" s="3">
        <v>90936</v>
      </c>
      <c r="B4409" s="125">
        <v>0</v>
      </c>
      <c r="C4409" s="131" t="s">
        <v>3238</v>
      </c>
      <c r="D4409" s="132"/>
      <c r="E4409" s="4"/>
      <c r="F4409" s="4"/>
      <c r="G4409" s="17" t="str">
        <f>IFERROR(VLOOKUP(Table1[[#This Row],[Codigo_insumo]],BD_Insumos!$B:$E,4),"")</f>
        <v/>
      </c>
      <c r="H4409" s="139"/>
      <c r="I4409" s="5" t="s">
        <v>457</v>
      </c>
      <c r="J4409" s="20" t="str">
        <f t="shared" si="68"/>
        <v/>
      </c>
      <c r="K4409" s="21">
        <f>IF(I4409&lt;&gt;"",SUMIF(Table1[Codigo_servico],A4409,Table1[Subtotal_insumo]),"")</f>
        <v>345.74272612889962</v>
      </c>
      <c r="L4409" s="17" t="str">
        <f>IF(Table1[[#This Row],[Ordem_insumos]]&lt;&gt;0,VLOOKUP(Table1[[#This Row],[Codigo_servico]],Preencher_Orcamento!$B:$D,3,FALSE)*Table1[[#This Row],[Qtde_insumo]],"")</f>
        <v/>
      </c>
      <c r="M4409" s="17" t="str">
        <f>IF(Table1[[#This Row],[Ordem_insumos]]&lt;&gt;0,VLOOKUP(Table1[[#This Row],[Codigo_servico]],Preencher_Orcamento!$B:$D,3,FALSE)*Table1[[#This Row],[Subtotal_insumo]],"")</f>
        <v/>
      </c>
    </row>
    <row r="4410" spans="1:13" x14ac:dyDescent="0.25">
      <c r="A4410" s="6">
        <v>90936</v>
      </c>
      <c r="B4410" s="126">
        <v>1</v>
      </c>
      <c r="C4410" s="133"/>
      <c r="D4410" s="134">
        <v>2041</v>
      </c>
      <c r="E4410" s="7" t="s">
        <v>2192</v>
      </c>
      <c r="F4410" s="8" t="s">
        <v>2140</v>
      </c>
      <c r="G4410" s="16">
        <f>IFERROR(VLOOKUP(Table1[[#This Row],[Codigo_insumo]],BD_Insumos!$B:$E,4),"")</f>
        <v>18.820516146129485</v>
      </c>
      <c r="H4410" s="140">
        <v>2.5</v>
      </c>
      <c r="I4410" s="9"/>
      <c r="J4410" s="22">
        <f t="shared" si="68"/>
        <v>47.051290365323709</v>
      </c>
      <c r="K4410" s="22" t="str">
        <f>IF(I4410&lt;&gt;"",SUMIF(Table1[Codigo_servico],A4410,Table1[Subtotal_insumo]),"")</f>
        <v/>
      </c>
      <c r="L4410" s="16">
        <f>IF(Table1[[#This Row],[Ordem_insumos]]&lt;&gt;0,VLOOKUP(Table1[[#This Row],[Codigo_servico]],Preencher_Orcamento!$B:$D,3,FALSE)*Table1[[#This Row],[Qtde_insumo]],"")</f>
        <v>0</v>
      </c>
      <c r="M4410" s="16">
        <f>IF(Table1[[#This Row],[Ordem_insumos]]&lt;&gt;0,VLOOKUP(Table1[[#This Row],[Codigo_servico]],Preencher_Orcamento!$B:$D,3,FALSE)*Table1[[#This Row],[Subtotal_insumo]],"")</f>
        <v>0</v>
      </c>
    </row>
    <row r="4411" spans="1:13" x14ac:dyDescent="0.25">
      <c r="A4411" s="6">
        <v>90936</v>
      </c>
      <c r="B4411" s="126">
        <v>2</v>
      </c>
      <c r="C4411" s="133"/>
      <c r="D4411" s="134">
        <v>2044</v>
      </c>
      <c r="E4411" s="7" t="s">
        <v>2193</v>
      </c>
      <c r="F4411" s="8" t="s">
        <v>2140</v>
      </c>
      <c r="G4411" s="16">
        <f>IFERROR(VLOOKUP(Table1[[#This Row],[Codigo_insumo]],BD_Insumos!$B:$E,4),"")</f>
        <v>13.596734305430379</v>
      </c>
      <c r="H4411" s="140">
        <v>2.5</v>
      </c>
      <c r="I4411" s="9"/>
      <c r="J4411" s="22">
        <f t="shared" si="68"/>
        <v>33.991835763575949</v>
      </c>
      <c r="K4411" s="22" t="str">
        <f>IF(I4411&lt;&gt;"",SUMIF(Table1[Codigo_servico],A4411,Table1[Subtotal_insumo]),"")</f>
        <v/>
      </c>
      <c r="L4411" s="16">
        <f>IF(Table1[[#This Row],[Ordem_insumos]]&lt;&gt;0,VLOOKUP(Table1[[#This Row],[Codigo_servico]],Preencher_Orcamento!$B:$D,3,FALSE)*Table1[[#This Row],[Qtde_insumo]],"")</f>
        <v>0</v>
      </c>
      <c r="M4411" s="16">
        <f>IF(Table1[[#This Row],[Ordem_insumos]]&lt;&gt;0,VLOOKUP(Table1[[#This Row],[Codigo_servico]],Preencher_Orcamento!$B:$D,3,FALSE)*Table1[[#This Row],[Subtotal_insumo]],"")</f>
        <v>0</v>
      </c>
    </row>
    <row r="4412" spans="1:13" ht="51.75" x14ac:dyDescent="0.25">
      <c r="A4412" s="6">
        <v>90936</v>
      </c>
      <c r="B4412" s="126">
        <v>3</v>
      </c>
      <c r="C4412" s="133"/>
      <c r="D4412" s="134">
        <v>55676</v>
      </c>
      <c r="E4412" s="7" t="s">
        <v>1381</v>
      </c>
      <c r="F4412" s="8" t="s">
        <v>457</v>
      </c>
      <c r="G4412" s="18">
        <f>IFERROR(VLOOKUP(Table1[[#This Row],[Codigo_insumo]],BD_Insumos!$B:$E,4),"")</f>
        <v>264.69959999999998</v>
      </c>
      <c r="H4412" s="140">
        <v>1</v>
      </c>
      <c r="I4412" s="9"/>
      <c r="J4412" s="23">
        <f t="shared" si="68"/>
        <v>264.69959999999998</v>
      </c>
      <c r="K4412" s="22" t="str">
        <f>IF(I4412&lt;&gt;"",SUMIF(Table1[Codigo_servico],A4412,Table1[Subtotal_insumo]),"")</f>
        <v/>
      </c>
      <c r="L4412" s="18">
        <f>IF(Table1[[#This Row],[Ordem_insumos]]&lt;&gt;0,VLOOKUP(Table1[[#This Row],[Codigo_servico]],Preencher_Orcamento!$B:$D,3,FALSE)*Table1[[#This Row],[Qtde_insumo]],"")</f>
        <v>0</v>
      </c>
      <c r="M4412" s="18">
        <f>IF(Table1[[#This Row],[Ordem_insumos]]&lt;&gt;0,VLOOKUP(Table1[[#This Row],[Codigo_servico]],Preencher_Orcamento!$B:$D,3,FALSE)*Table1[[#This Row],[Subtotal_insumo]],"")</f>
        <v>0</v>
      </c>
    </row>
    <row r="4413" spans="1:13" x14ac:dyDescent="0.25">
      <c r="A4413" s="3">
        <v>90937</v>
      </c>
      <c r="B4413" s="125">
        <v>0</v>
      </c>
      <c r="C4413" s="131" t="s">
        <v>3239</v>
      </c>
      <c r="D4413" s="132"/>
      <c r="E4413" s="4"/>
      <c r="F4413" s="4"/>
      <c r="G4413" s="17" t="str">
        <f>IFERROR(VLOOKUP(Table1[[#This Row],[Codigo_insumo]],BD_Insumos!$B:$E,4),"")</f>
        <v/>
      </c>
      <c r="H4413" s="139"/>
      <c r="I4413" s="5" t="s">
        <v>457</v>
      </c>
      <c r="J4413" s="20" t="str">
        <f t="shared" si="68"/>
        <v/>
      </c>
      <c r="K4413" s="21">
        <f>IF(I4413&lt;&gt;"",SUMIF(Table1[Codigo_servico],A4413,Table1[Subtotal_insumo]),"")</f>
        <v>210.6766756773398</v>
      </c>
      <c r="L4413" s="17" t="str">
        <f>IF(Table1[[#This Row],[Ordem_insumos]]&lt;&gt;0,VLOOKUP(Table1[[#This Row],[Codigo_servico]],Preencher_Orcamento!$B:$D,3,FALSE)*Table1[[#This Row],[Qtde_insumo]],"")</f>
        <v/>
      </c>
      <c r="M4413" s="17" t="str">
        <f>IF(Table1[[#This Row],[Ordem_insumos]]&lt;&gt;0,VLOOKUP(Table1[[#This Row],[Codigo_servico]],Preencher_Orcamento!$B:$D,3,FALSE)*Table1[[#This Row],[Subtotal_insumo]],"")</f>
        <v/>
      </c>
    </row>
    <row r="4414" spans="1:13" ht="51.75" x14ac:dyDescent="0.25">
      <c r="A4414" s="6">
        <v>90937</v>
      </c>
      <c r="B4414" s="126">
        <v>1</v>
      </c>
      <c r="C4414" s="133"/>
      <c r="D4414" s="134">
        <v>55672</v>
      </c>
      <c r="E4414" s="7" t="s">
        <v>1379</v>
      </c>
      <c r="F4414" s="8" t="s">
        <v>457</v>
      </c>
      <c r="G4414" s="16">
        <f>IFERROR(VLOOKUP(Table1[[#This Row],[Codigo_insumo]],BD_Insumos!$B:$E,4),"")</f>
        <v>162.05080000000001</v>
      </c>
      <c r="H4414" s="140">
        <v>1</v>
      </c>
      <c r="I4414" s="9"/>
      <c r="J4414" s="22">
        <f t="shared" si="68"/>
        <v>162.05080000000001</v>
      </c>
      <c r="K4414" s="22" t="str">
        <f>IF(I4414&lt;&gt;"",SUMIF(Table1[Codigo_servico],A4414,Table1[Subtotal_insumo]),"")</f>
        <v/>
      </c>
      <c r="L4414" s="16">
        <f>IF(Table1[[#This Row],[Ordem_insumos]]&lt;&gt;0,VLOOKUP(Table1[[#This Row],[Codigo_servico]],Preencher_Orcamento!$B:$D,3,FALSE)*Table1[[#This Row],[Qtde_insumo]],"")</f>
        <v>0</v>
      </c>
      <c r="M4414" s="16">
        <f>IF(Table1[[#This Row],[Ordem_insumos]]&lt;&gt;0,VLOOKUP(Table1[[#This Row],[Codigo_servico]],Preencher_Orcamento!$B:$D,3,FALSE)*Table1[[#This Row],[Subtotal_insumo]],"")</f>
        <v>0</v>
      </c>
    </row>
    <row r="4415" spans="1:13" x14ac:dyDescent="0.25">
      <c r="A4415" s="6">
        <v>90937</v>
      </c>
      <c r="B4415" s="126">
        <v>2</v>
      </c>
      <c r="C4415" s="133"/>
      <c r="D4415" s="134">
        <v>2041</v>
      </c>
      <c r="E4415" s="7" t="s">
        <v>2192</v>
      </c>
      <c r="F4415" s="8" t="s">
        <v>2140</v>
      </c>
      <c r="G4415" s="16">
        <f>IFERROR(VLOOKUP(Table1[[#This Row],[Codigo_insumo]],BD_Insumos!$B:$E,4),"")</f>
        <v>18.820516146129485</v>
      </c>
      <c r="H4415" s="140">
        <v>1.5</v>
      </c>
      <c r="I4415" s="9"/>
      <c r="J4415" s="22">
        <f t="shared" si="68"/>
        <v>28.230774219194227</v>
      </c>
      <c r="K4415" s="22" t="str">
        <f>IF(I4415&lt;&gt;"",SUMIF(Table1[Codigo_servico],A4415,Table1[Subtotal_insumo]),"")</f>
        <v/>
      </c>
      <c r="L4415" s="16">
        <f>IF(Table1[[#This Row],[Ordem_insumos]]&lt;&gt;0,VLOOKUP(Table1[[#This Row],[Codigo_servico]],Preencher_Orcamento!$B:$D,3,FALSE)*Table1[[#This Row],[Qtde_insumo]],"")</f>
        <v>0</v>
      </c>
      <c r="M4415" s="16">
        <f>IF(Table1[[#This Row],[Ordem_insumos]]&lt;&gt;0,VLOOKUP(Table1[[#This Row],[Codigo_servico]],Preencher_Orcamento!$B:$D,3,FALSE)*Table1[[#This Row],[Subtotal_insumo]],"")</f>
        <v>0</v>
      </c>
    </row>
    <row r="4416" spans="1:13" x14ac:dyDescent="0.25">
      <c r="A4416" s="6">
        <v>90937</v>
      </c>
      <c r="B4416" s="126">
        <v>3</v>
      </c>
      <c r="C4416" s="133"/>
      <c r="D4416" s="134">
        <v>2044</v>
      </c>
      <c r="E4416" s="7" t="s">
        <v>2193</v>
      </c>
      <c r="F4416" s="8" t="s">
        <v>2140</v>
      </c>
      <c r="G4416" s="18">
        <f>IFERROR(VLOOKUP(Table1[[#This Row],[Codigo_insumo]],BD_Insumos!$B:$E,4),"")</f>
        <v>13.596734305430379</v>
      </c>
      <c r="H4416" s="140">
        <v>1.5</v>
      </c>
      <c r="I4416" s="9"/>
      <c r="J4416" s="23">
        <f t="shared" si="68"/>
        <v>20.395101458145568</v>
      </c>
      <c r="K4416" s="22" t="str">
        <f>IF(I4416&lt;&gt;"",SUMIF(Table1[Codigo_servico],A4416,Table1[Subtotal_insumo]),"")</f>
        <v/>
      </c>
      <c r="L4416" s="18">
        <f>IF(Table1[[#This Row],[Ordem_insumos]]&lt;&gt;0,VLOOKUP(Table1[[#This Row],[Codigo_servico]],Preencher_Orcamento!$B:$D,3,FALSE)*Table1[[#This Row],[Qtde_insumo]],"")</f>
        <v>0</v>
      </c>
      <c r="M4416" s="18">
        <f>IF(Table1[[#This Row],[Ordem_insumos]]&lt;&gt;0,VLOOKUP(Table1[[#This Row],[Codigo_servico]],Preencher_Orcamento!$B:$D,3,FALSE)*Table1[[#This Row],[Subtotal_insumo]],"")</f>
        <v>0</v>
      </c>
    </row>
    <row r="4417" spans="1:13" x14ac:dyDescent="0.25">
      <c r="A4417" s="3">
        <v>90941</v>
      </c>
      <c r="B4417" s="125">
        <v>0</v>
      </c>
      <c r="C4417" s="131" t="s">
        <v>3240</v>
      </c>
      <c r="D4417" s="132"/>
      <c r="E4417" s="4"/>
      <c r="F4417" s="4"/>
      <c r="G4417" s="17" t="str">
        <f>IFERROR(VLOOKUP(Table1[[#This Row],[Codigo_insumo]],BD_Insumos!$B:$E,4),"")</f>
        <v/>
      </c>
      <c r="H4417" s="139"/>
      <c r="I4417" s="5" t="s">
        <v>457</v>
      </c>
      <c r="J4417" s="20" t="str">
        <f t="shared" si="68"/>
        <v/>
      </c>
      <c r="K4417" s="21">
        <f>IF(I4417&lt;&gt;"",SUMIF(Table1[Codigo_servico],A4417,Table1[Subtotal_insumo]),"")</f>
        <v>106.29030036124789</v>
      </c>
      <c r="L4417" s="17" t="str">
        <f>IF(Table1[[#This Row],[Ordem_insumos]]&lt;&gt;0,VLOOKUP(Table1[[#This Row],[Codigo_servico]],Preencher_Orcamento!$B:$D,3,FALSE)*Table1[[#This Row],[Qtde_insumo]],"")</f>
        <v/>
      </c>
      <c r="M4417" s="17" t="str">
        <f>IF(Table1[[#This Row],[Ordem_insumos]]&lt;&gt;0,VLOOKUP(Table1[[#This Row],[Codigo_servico]],Preencher_Orcamento!$B:$D,3,FALSE)*Table1[[#This Row],[Subtotal_insumo]],"")</f>
        <v/>
      </c>
    </row>
    <row r="4418" spans="1:13" ht="26.25" x14ac:dyDescent="0.25">
      <c r="A4418" s="6">
        <v>90941</v>
      </c>
      <c r="B4418" s="126">
        <v>1</v>
      </c>
      <c r="C4418" s="133"/>
      <c r="D4418" s="134">
        <v>55601</v>
      </c>
      <c r="E4418" s="7" t="s">
        <v>1369</v>
      </c>
      <c r="F4418" s="8" t="s">
        <v>457</v>
      </c>
      <c r="G4418" s="16">
        <f>IFERROR(VLOOKUP(Table1[[#This Row],[Codigo_insumo]],BD_Insumos!$B:$E,4),"")</f>
        <v>78.731899999999996</v>
      </c>
      <c r="H4418" s="140">
        <v>1</v>
      </c>
      <c r="I4418" s="9"/>
      <c r="J4418" s="22">
        <f t="shared" ref="J4418:J4481" si="69">IF(I4418="",G4418*H4418,"")</f>
        <v>78.731899999999996</v>
      </c>
      <c r="K4418" s="22" t="str">
        <f>IF(I4418&lt;&gt;"",SUMIF(Table1[Codigo_servico],A4418,Table1[Subtotal_insumo]),"")</f>
        <v/>
      </c>
      <c r="L4418" s="16">
        <f>IF(Table1[[#This Row],[Ordem_insumos]]&lt;&gt;0,VLOOKUP(Table1[[#This Row],[Codigo_servico]],Preencher_Orcamento!$B:$D,3,FALSE)*Table1[[#This Row],[Qtde_insumo]],"")</f>
        <v>0</v>
      </c>
      <c r="M4418" s="16">
        <f>IF(Table1[[#This Row],[Ordem_insumos]]&lt;&gt;0,VLOOKUP(Table1[[#This Row],[Codigo_servico]],Preencher_Orcamento!$B:$D,3,FALSE)*Table1[[#This Row],[Subtotal_insumo]],"")</f>
        <v>0</v>
      </c>
    </row>
    <row r="4419" spans="1:13" x14ac:dyDescent="0.25">
      <c r="A4419" s="6">
        <v>90941</v>
      </c>
      <c r="B4419" s="126">
        <v>2</v>
      </c>
      <c r="C4419" s="133"/>
      <c r="D4419" s="134">
        <v>2041</v>
      </c>
      <c r="E4419" s="7" t="s">
        <v>2192</v>
      </c>
      <c r="F4419" s="8" t="s">
        <v>2140</v>
      </c>
      <c r="G4419" s="16">
        <f>IFERROR(VLOOKUP(Table1[[#This Row],[Codigo_insumo]],BD_Insumos!$B:$E,4),"")</f>
        <v>18.820516146129485</v>
      </c>
      <c r="H4419" s="140">
        <v>0.8</v>
      </c>
      <c r="I4419" s="9"/>
      <c r="J4419" s="22">
        <f t="shared" si="69"/>
        <v>15.056412916903589</v>
      </c>
      <c r="K4419" s="22" t="str">
        <f>IF(I4419&lt;&gt;"",SUMIF(Table1[Codigo_servico],A4419,Table1[Subtotal_insumo]),"")</f>
        <v/>
      </c>
      <c r="L4419" s="16">
        <f>IF(Table1[[#This Row],[Ordem_insumos]]&lt;&gt;0,VLOOKUP(Table1[[#This Row],[Codigo_servico]],Preencher_Orcamento!$B:$D,3,FALSE)*Table1[[#This Row],[Qtde_insumo]],"")</f>
        <v>0</v>
      </c>
      <c r="M4419" s="16">
        <f>IF(Table1[[#This Row],[Ordem_insumos]]&lt;&gt;0,VLOOKUP(Table1[[#This Row],[Codigo_servico]],Preencher_Orcamento!$B:$D,3,FALSE)*Table1[[#This Row],[Subtotal_insumo]],"")</f>
        <v>0</v>
      </c>
    </row>
    <row r="4420" spans="1:13" x14ac:dyDescent="0.25">
      <c r="A4420" s="6">
        <v>90941</v>
      </c>
      <c r="B4420" s="126">
        <v>3</v>
      </c>
      <c r="C4420" s="133"/>
      <c r="D4420" s="134">
        <v>2044</v>
      </c>
      <c r="E4420" s="7" t="s">
        <v>2193</v>
      </c>
      <c r="F4420" s="8" t="s">
        <v>2140</v>
      </c>
      <c r="G4420" s="18">
        <f>IFERROR(VLOOKUP(Table1[[#This Row],[Codigo_insumo]],BD_Insumos!$B:$E,4),"")</f>
        <v>13.596734305430379</v>
      </c>
      <c r="H4420" s="140">
        <v>0.8</v>
      </c>
      <c r="I4420" s="9"/>
      <c r="J4420" s="23">
        <f t="shared" si="69"/>
        <v>10.877387444344304</v>
      </c>
      <c r="K4420" s="22" t="str">
        <f>IF(I4420&lt;&gt;"",SUMIF(Table1[Codigo_servico],A4420,Table1[Subtotal_insumo]),"")</f>
        <v/>
      </c>
      <c r="L4420" s="18">
        <f>IF(Table1[[#This Row],[Ordem_insumos]]&lt;&gt;0,VLOOKUP(Table1[[#This Row],[Codigo_servico]],Preencher_Orcamento!$B:$D,3,FALSE)*Table1[[#This Row],[Qtde_insumo]],"")</f>
        <v>0</v>
      </c>
      <c r="M4420" s="18">
        <f>IF(Table1[[#This Row],[Ordem_insumos]]&lt;&gt;0,VLOOKUP(Table1[[#This Row],[Codigo_servico]],Preencher_Orcamento!$B:$D,3,FALSE)*Table1[[#This Row],[Subtotal_insumo]],"")</f>
        <v>0</v>
      </c>
    </row>
    <row r="4421" spans="1:13" x14ac:dyDescent="0.25">
      <c r="A4421" s="6">
        <v>90941</v>
      </c>
      <c r="B4421" s="126">
        <v>4</v>
      </c>
      <c r="C4421" s="133"/>
      <c r="D4421" s="134">
        <v>56430</v>
      </c>
      <c r="E4421" s="7" t="s">
        <v>1453</v>
      </c>
      <c r="F4421" s="8" t="s">
        <v>457</v>
      </c>
      <c r="G4421" s="18">
        <f>IFERROR(VLOOKUP(Table1[[#This Row],[Codigo_insumo]],BD_Insumos!$B:$E,4),"")</f>
        <v>1.6246</v>
      </c>
      <c r="H4421" s="140">
        <v>1</v>
      </c>
      <c r="I4421" s="9"/>
      <c r="J4421" s="23">
        <f t="shared" si="69"/>
        <v>1.6246</v>
      </c>
      <c r="K4421" s="22" t="str">
        <f>IF(I4421&lt;&gt;"",SUMIF(Table1[Codigo_servico],A4421,Table1[Subtotal_insumo]),"")</f>
        <v/>
      </c>
      <c r="L4421" s="18">
        <f>IF(Table1[[#This Row],[Ordem_insumos]]&lt;&gt;0,VLOOKUP(Table1[[#This Row],[Codigo_servico]],Preencher_Orcamento!$B:$D,3,FALSE)*Table1[[#This Row],[Qtde_insumo]],"")</f>
        <v>0</v>
      </c>
      <c r="M4421" s="18">
        <f>IF(Table1[[#This Row],[Ordem_insumos]]&lt;&gt;0,VLOOKUP(Table1[[#This Row],[Codigo_servico]],Preencher_Orcamento!$B:$D,3,FALSE)*Table1[[#This Row],[Subtotal_insumo]],"")</f>
        <v>0</v>
      </c>
    </row>
    <row r="4422" spans="1:13" x14ac:dyDescent="0.25">
      <c r="A4422" s="3">
        <v>90942</v>
      </c>
      <c r="B4422" s="125">
        <v>0</v>
      </c>
      <c r="C4422" s="131" t="s">
        <v>3241</v>
      </c>
      <c r="D4422" s="132"/>
      <c r="E4422" s="4"/>
      <c r="F4422" s="4"/>
      <c r="G4422" s="17" t="str">
        <f>IFERROR(VLOOKUP(Table1[[#This Row],[Codigo_insumo]],BD_Insumos!$B:$E,4),"")</f>
        <v/>
      </c>
      <c r="H4422" s="139"/>
      <c r="I4422" s="5" t="s">
        <v>457</v>
      </c>
      <c r="J4422" s="20" t="str">
        <f t="shared" si="69"/>
        <v/>
      </c>
      <c r="K4422" s="21">
        <f>IF(I4422&lt;&gt;"",SUMIF(Table1[Codigo_servico],A4422,Table1[Subtotal_insumo]),"")</f>
        <v>163.60250036124785</v>
      </c>
      <c r="L4422" s="17" t="str">
        <f>IF(Table1[[#This Row],[Ordem_insumos]]&lt;&gt;0,VLOOKUP(Table1[[#This Row],[Codigo_servico]],Preencher_Orcamento!$B:$D,3,FALSE)*Table1[[#This Row],[Qtde_insumo]],"")</f>
        <v/>
      </c>
      <c r="M4422" s="17" t="str">
        <f>IF(Table1[[#This Row],[Ordem_insumos]]&lt;&gt;0,VLOOKUP(Table1[[#This Row],[Codigo_servico]],Preencher_Orcamento!$B:$D,3,FALSE)*Table1[[#This Row],[Subtotal_insumo]],"")</f>
        <v/>
      </c>
    </row>
    <row r="4423" spans="1:13" ht="26.25" x14ac:dyDescent="0.25">
      <c r="A4423" s="6">
        <v>90942</v>
      </c>
      <c r="B4423" s="126">
        <v>1</v>
      </c>
      <c r="C4423" s="133"/>
      <c r="D4423" s="134">
        <v>55603</v>
      </c>
      <c r="E4423" s="7" t="s">
        <v>1370</v>
      </c>
      <c r="F4423" s="8" t="s">
        <v>457</v>
      </c>
      <c r="G4423" s="16">
        <f>IFERROR(VLOOKUP(Table1[[#This Row],[Codigo_insumo]],BD_Insumos!$B:$E,4),"")</f>
        <v>136.04409999999999</v>
      </c>
      <c r="H4423" s="140">
        <v>1</v>
      </c>
      <c r="I4423" s="9"/>
      <c r="J4423" s="22">
        <f t="shared" si="69"/>
        <v>136.04409999999999</v>
      </c>
      <c r="K4423" s="22" t="str">
        <f>IF(I4423&lt;&gt;"",SUMIF(Table1[Codigo_servico],A4423,Table1[Subtotal_insumo]),"")</f>
        <v/>
      </c>
      <c r="L4423" s="16">
        <f>IF(Table1[[#This Row],[Ordem_insumos]]&lt;&gt;0,VLOOKUP(Table1[[#This Row],[Codigo_servico]],Preencher_Orcamento!$B:$D,3,FALSE)*Table1[[#This Row],[Qtde_insumo]],"")</f>
        <v>0</v>
      </c>
      <c r="M4423" s="16">
        <f>IF(Table1[[#This Row],[Ordem_insumos]]&lt;&gt;0,VLOOKUP(Table1[[#This Row],[Codigo_servico]],Preencher_Orcamento!$B:$D,3,FALSE)*Table1[[#This Row],[Subtotal_insumo]],"")</f>
        <v>0</v>
      </c>
    </row>
    <row r="4424" spans="1:13" x14ac:dyDescent="0.25">
      <c r="A4424" s="6">
        <v>90942</v>
      </c>
      <c r="B4424" s="126">
        <v>2</v>
      </c>
      <c r="C4424" s="133"/>
      <c r="D4424" s="134">
        <v>2041</v>
      </c>
      <c r="E4424" s="7" t="s">
        <v>2192</v>
      </c>
      <c r="F4424" s="8" t="s">
        <v>2140</v>
      </c>
      <c r="G4424" s="16">
        <f>IFERROR(VLOOKUP(Table1[[#This Row],[Codigo_insumo]],BD_Insumos!$B:$E,4),"")</f>
        <v>18.820516146129485</v>
      </c>
      <c r="H4424" s="140">
        <v>0.8</v>
      </c>
      <c r="I4424" s="9"/>
      <c r="J4424" s="22">
        <f t="shared" si="69"/>
        <v>15.056412916903589</v>
      </c>
      <c r="K4424" s="22" t="str">
        <f>IF(I4424&lt;&gt;"",SUMIF(Table1[Codigo_servico],A4424,Table1[Subtotal_insumo]),"")</f>
        <v/>
      </c>
      <c r="L4424" s="16">
        <f>IF(Table1[[#This Row],[Ordem_insumos]]&lt;&gt;0,VLOOKUP(Table1[[#This Row],[Codigo_servico]],Preencher_Orcamento!$B:$D,3,FALSE)*Table1[[#This Row],[Qtde_insumo]],"")</f>
        <v>0</v>
      </c>
      <c r="M4424" s="16">
        <f>IF(Table1[[#This Row],[Ordem_insumos]]&lt;&gt;0,VLOOKUP(Table1[[#This Row],[Codigo_servico]],Preencher_Orcamento!$B:$D,3,FALSE)*Table1[[#This Row],[Subtotal_insumo]],"")</f>
        <v>0</v>
      </c>
    </row>
    <row r="4425" spans="1:13" x14ac:dyDescent="0.25">
      <c r="A4425" s="6">
        <v>90942</v>
      </c>
      <c r="B4425" s="126">
        <v>3</v>
      </c>
      <c r="C4425" s="133"/>
      <c r="D4425" s="134">
        <v>2044</v>
      </c>
      <c r="E4425" s="7" t="s">
        <v>2193</v>
      </c>
      <c r="F4425" s="8" t="s">
        <v>2140</v>
      </c>
      <c r="G4425" s="18">
        <f>IFERROR(VLOOKUP(Table1[[#This Row],[Codigo_insumo]],BD_Insumos!$B:$E,4),"")</f>
        <v>13.596734305430379</v>
      </c>
      <c r="H4425" s="140">
        <v>0.8</v>
      </c>
      <c r="I4425" s="9"/>
      <c r="J4425" s="23">
        <f t="shared" si="69"/>
        <v>10.877387444344304</v>
      </c>
      <c r="K4425" s="22" t="str">
        <f>IF(I4425&lt;&gt;"",SUMIF(Table1[Codigo_servico],A4425,Table1[Subtotal_insumo]),"")</f>
        <v/>
      </c>
      <c r="L4425" s="18">
        <f>IF(Table1[[#This Row],[Ordem_insumos]]&lt;&gt;0,VLOOKUP(Table1[[#This Row],[Codigo_servico]],Preencher_Orcamento!$B:$D,3,FALSE)*Table1[[#This Row],[Qtde_insumo]],"")</f>
        <v>0</v>
      </c>
      <c r="M4425" s="18">
        <f>IF(Table1[[#This Row],[Ordem_insumos]]&lt;&gt;0,VLOOKUP(Table1[[#This Row],[Codigo_servico]],Preencher_Orcamento!$B:$D,3,FALSE)*Table1[[#This Row],[Subtotal_insumo]],"")</f>
        <v>0</v>
      </c>
    </row>
    <row r="4426" spans="1:13" x14ac:dyDescent="0.25">
      <c r="A4426" s="6">
        <v>90942</v>
      </c>
      <c r="B4426" s="126">
        <v>4</v>
      </c>
      <c r="C4426" s="133"/>
      <c r="D4426" s="134">
        <v>56430</v>
      </c>
      <c r="E4426" s="7" t="s">
        <v>1453</v>
      </c>
      <c r="F4426" s="8" t="s">
        <v>457</v>
      </c>
      <c r="G4426" s="18">
        <f>IFERROR(VLOOKUP(Table1[[#This Row],[Codigo_insumo]],BD_Insumos!$B:$E,4),"")</f>
        <v>1.6246</v>
      </c>
      <c r="H4426" s="140">
        <v>1</v>
      </c>
      <c r="I4426" s="9"/>
      <c r="J4426" s="23">
        <f t="shared" si="69"/>
        <v>1.6246</v>
      </c>
      <c r="K4426" s="22" t="str">
        <f>IF(I4426&lt;&gt;"",SUMIF(Table1[Codigo_servico],A4426,Table1[Subtotal_insumo]),"")</f>
        <v/>
      </c>
      <c r="L4426" s="18">
        <f>IF(Table1[[#This Row],[Ordem_insumos]]&lt;&gt;0,VLOOKUP(Table1[[#This Row],[Codigo_servico]],Preencher_Orcamento!$B:$D,3,FALSE)*Table1[[#This Row],[Qtde_insumo]],"")</f>
        <v>0</v>
      </c>
      <c r="M4426" s="18">
        <f>IF(Table1[[#This Row],[Ordem_insumos]]&lt;&gt;0,VLOOKUP(Table1[[#This Row],[Codigo_servico]],Preencher_Orcamento!$B:$D,3,FALSE)*Table1[[#This Row],[Subtotal_insumo]],"")</f>
        <v>0</v>
      </c>
    </row>
    <row r="4427" spans="1:13" x14ac:dyDescent="0.25">
      <c r="A4427" s="3">
        <v>90943</v>
      </c>
      <c r="B4427" s="125">
        <v>0</v>
      </c>
      <c r="C4427" s="131" t="s">
        <v>1371</v>
      </c>
      <c r="D4427" s="132"/>
      <c r="E4427" s="4"/>
      <c r="F4427" s="4"/>
      <c r="G4427" s="17" t="str">
        <f>IFERROR(VLOOKUP(Table1[[#This Row],[Codigo_insumo]],BD_Insumos!$B:$E,4),"")</f>
        <v/>
      </c>
      <c r="H4427" s="139"/>
      <c r="I4427" s="5" t="s">
        <v>457</v>
      </c>
      <c r="J4427" s="20" t="str">
        <f t="shared" si="69"/>
        <v/>
      </c>
      <c r="K4427" s="21">
        <f>IF(I4427&lt;&gt;"",SUMIF(Table1[Codigo_servico],A4427,Table1[Subtotal_insumo]),"")</f>
        <v>133.69045045155985</v>
      </c>
      <c r="L4427" s="17" t="str">
        <f>IF(Table1[[#This Row],[Ordem_insumos]]&lt;&gt;0,VLOOKUP(Table1[[#This Row],[Codigo_servico]],Preencher_Orcamento!$B:$D,3,FALSE)*Table1[[#This Row],[Qtde_insumo]],"")</f>
        <v/>
      </c>
      <c r="M4427" s="17" t="str">
        <f>IF(Table1[[#This Row],[Ordem_insumos]]&lt;&gt;0,VLOOKUP(Table1[[#This Row],[Codigo_servico]],Preencher_Orcamento!$B:$D,3,FALSE)*Table1[[#This Row],[Subtotal_insumo]],"")</f>
        <v/>
      </c>
    </row>
    <row r="4428" spans="1:13" x14ac:dyDescent="0.25">
      <c r="A4428" s="6">
        <v>90943</v>
      </c>
      <c r="B4428" s="126">
        <v>1</v>
      </c>
      <c r="C4428" s="133"/>
      <c r="D4428" s="134">
        <v>2041</v>
      </c>
      <c r="E4428" s="7" t="s">
        <v>2192</v>
      </c>
      <c r="F4428" s="8" t="s">
        <v>2140</v>
      </c>
      <c r="G4428" s="16">
        <f>IFERROR(VLOOKUP(Table1[[#This Row],[Codigo_insumo]],BD_Insumos!$B:$E,4),"")</f>
        <v>18.820516146129485</v>
      </c>
      <c r="H4428" s="140">
        <v>1</v>
      </c>
      <c r="I4428" s="9"/>
      <c r="J4428" s="22">
        <f t="shared" si="69"/>
        <v>18.820516146129485</v>
      </c>
      <c r="K4428" s="22" t="str">
        <f>IF(I4428&lt;&gt;"",SUMIF(Table1[Codigo_servico],A4428,Table1[Subtotal_insumo]),"")</f>
        <v/>
      </c>
      <c r="L4428" s="16">
        <f>IF(Table1[[#This Row],[Ordem_insumos]]&lt;&gt;0,VLOOKUP(Table1[[#This Row],[Codigo_servico]],Preencher_Orcamento!$B:$D,3,FALSE)*Table1[[#This Row],[Qtde_insumo]],"")</f>
        <v>0</v>
      </c>
      <c r="M4428" s="16">
        <f>IF(Table1[[#This Row],[Ordem_insumos]]&lt;&gt;0,VLOOKUP(Table1[[#This Row],[Codigo_servico]],Preencher_Orcamento!$B:$D,3,FALSE)*Table1[[#This Row],[Subtotal_insumo]],"")</f>
        <v>0</v>
      </c>
    </row>
    <row r="4429" spans="1:13" x14ac:dyDescent="0.25">
      <c r="A4429" s="6">
        <v>90943</v>
      </c>
      <c r="B4429" s="126">
        <v>2</v>
      </c>
      <c r="C4429" s="133"/>
      <c r="D4429" s="134">
        <v>2044</v>
      </c>
      <c r="E4429" s="7" t="s">
        <v>2193</v>
      </c>
      <c r="F4429" s="8" t="s">
        <v>2140</v>
      </c>
      <c r="G4429" s="16">
        <f>IFERROR(VLOOKUP(Table1[[#This Row],[Codigo_insumo]],BD_Insumos!$B:$E,4),"")</f>
        <v>13.596734305430379</v>
      </c>
      <c r="H4429" s="140">
        <v>1</v>
      </c>
      <c r="I4429" s="9"/>
      <c r="J4429" s="22">
        <f t="shared" si="69"/>
        <v>13.596734305430379</v>
      </c>
      <c r="K4429" s="22" t="str">
        <f>IF(I4429&lt;&gt;"",SUMIF(Table1[Codigo_servico],A4429,Table1[Subtotal_insumo]),"")</f>
        <v/>
      </c>
      <c r="L4429" s="16">
        <f>IF(Table1[[#This Row],[Ordem_insumos]]&lt;&gt;0,VLOOKUP(Table1[[#This Row],[Codigo_servico]],Preencher_Orcamento!$B:$D,3,FALSE)*Table1[[#This Row],[Qtde_insumo]],"")</f>
        <v>0</v>
      </c>
      <c r="M4429" s="16">
        <f>IF(Table1[[#This Row],[Ordem_insumos]]&lt;&gt;0,VLOOKUP(Table1[[#This Row],[Codigo_servico]],Preencher_Orcamento!$B:$D,3,FALSE)*Table1[[#This Row],[Subtotal_insumo]],"")</f>
        <v>0</v>
      </c>
    </row>
    <row r="4430" spans="1:13" ht="26.25" x14ac:dyDescent="0.25">
      <c r="A4430" s="6">
        <v>90943</v>
      </c>
      <c r="B4430" s="126">
        <v>3</v>
      </c>
      <c r="C4430" s="133"/>
      <c r="D4430" s="134">
        <v>55604</v>
      </c>
      <c r="E4430" s="7" t="s">
        <v>1371</v>
      </c>
      <c r="F4430" s="8" t="s">
        <v>457</v>
      </c>
      <c r="G4430" s="18">
        <f>IFERROR(VLOOKUP(Table1[[#This Row],[Codigo_insumo]],BD_Insumos!$B:$E,4),"")</f>
        <v>99.648600000000002</v>
      </c>
      <c r="H4430" s="140">
        <v>1</v>
      </c>
      <c r="I4430" s="9"/>
      <c r="J4430" s="23">
        <f t="shared" si="69"/>
        <v>99.648600000000002</v>
      </c>
      <c r="K4430" s="22" t="str">
        <f>IF(I4430&lt;&gt;"",SUMIF(Table1[Codigo_servico],A4430,Table1[Subtotal_insumo]),"")</f>
        <v/>
      </c>
      <c r="L4430" s="18">
        <f>IF(Table1[[#This Row],[Ordem_insumos]]&lt;&gt;0,VLOOKUP(Table1[[#This Row],[Codigo_servico]],Preencher_Orcamento!$B:$D,3,FALSE)*Table1[[#This Row],[Qtde_insumo]],"")</f>
        <v>0</v>
      </c>
      <c r="M4430" s="18">
        <f>IF(Table1[[#This Row],[Ordem_insumos]]&lt;&gt;0,VLOOKUP(Table1[[#This Row],[Codigo_servico]],Preencher_Orcamento!$B:$D,3,FALSE)*Table1[[#This Row],[Subtotal_insumo]],"")</f>
        <v>0</v>
      </c>
    </row>
    <row r="4431" spans="1:13" x14ac:dyDescent="0.25">
      <c r="A4431" s="6">
        <v>90943</v>
      </c>
      <c r="B4431" s="126">
        <v>4</v>
      </c>
      <c r="C4431" s="133"/>
      <c r="D4431" s="134">
        <v>56430</v>
      </c>
      <c r="E4431" s="7" t="s">
        <v>1453</v>
      </c>
      <c r="F4431" s="8" t="s">
        <v>457</v>
      </c>
      <c r="G4431" s="18">
        <f>IFERROR(VLOOKUP(Table1[[#This Row],[Codigo_insumo]],BD_Insumos!$B:$E,4),"")</f>
        <v>1.6246</v>
      </c>
      <c r="H4431" s="140">
        <v>1</v>
      </c>
      <c r="I4431" s="9"/>
      <c r="J4431" s="23">
        <f t="shared" si="69"/>
        <v>1.6246</v>
      </c>
      <c r="K4431" s="22" t="str">
        <f>IF(I4431&lt;&gt;"",SUMIF(Table1[Codigo_servico],A4431,Table1[Subtotal_insumo]),"")</f>
        <v/>
      </c>
      <c r="L4431" s="18">
        <f>IF(Table1[[#This Row],[Ordem_insumos]]&lt;&gt;0,VLOOKUP(Table1[[#This Row],[Codigo_servico]],Preencher_Orcamento!$B:$D,3,FALSE)*Table1[[#This Row],[Qtde_insumo]],"")</f>
        <v>0</v>
      </c>
      <c r="M4431" s="18">
        <f>IF(Table1[[#This Row],[Ordem_insumos]]&lt;&gt;0,VLOOKUP(Table1[[#This Row],[Codigo_servico]],Preencher_Orcamento!$B:$D,3,FALSE)*Table1[[#This Row],[Subtotal_insumo]],"")</f>
        <v>0</v>
      </c>
    </row>
    <row r="4432" spans="1:13" x14ac:dyDescent="0.25">
      <c r="A4432" s="3">
        <v>90957</v>
      </c>
      <c r="B4432" s="125">
        <v>0</v>
      </c>
      <c r="C4432" s="131" t="s">
        <v>3242</v>
      </c>
      <c r="D4432" s="132"/>
      <c r="E4432" s="4"/>
      <c r="F4432" s="4"/>
      <c r="G4432" s="17" t="str">
        <f>IFERROR(VLOOKUP(Table1[[#This Row],[Codigo_insumo]],BD_Insumos!$B:$E,4),"")</f>
        <v/>
      </c>
      <c r="H4432" s="139"/>
      <c r="I4432" s="5" t="s">
        <v>457</v>
      </c>
      <c r="J4432" s="20" t="str">
        <f t="shared" si="69"/>
        <v/>
      </c>
      <c r="K4432" s="21">
        <f>IF(I4432&lt;&gt;"",SUMIF(Table1[Codigo_servico],A4432,Table1[Subtotal_insumo]),"")</f>
        <v>373.97330090311971</v>
      </c>
      <c r="L4432" s="17" t="str">
        <f>IF(Table1[[#This Row],[Ordem_insumos]]&lt;&gt;0,VLOOKUP(Table1[[#This Row],[Codigo_servico]],Preencher_Orcamento!$B:$D,3,FALSE)*Table1[[#This Row],[Qtde_insumo]],"")</f>
        <v/>
      </c>
      <c r="M4432" s="17" t="str">
        <f>IF(Table1[[#This Row],[Ordem_insumos]]&lt;&gt;0,VLOOKUP(Table1[[#This Row],[Codigo_servico]],Preencher_Orcamento!$B:$D,3,FALSE)*Table1[[#This Row],[Subtotal_insumo]],"")</f>
        <v/>
      </c>
    </row>
    <row r="4433" spans="1:13" x14ac:dyDescent="0.25">
      <c r="A4433" s="6">
        <v>90957</v>
      </c>
      <c r="B4433" s="126">
        <v>1</v>
      </c>
      <c r="C4433" s="133"/>
      <c r="D4433" s="134">
        <v>2044</v>
      </c>
      <c r="E4433" s="7" t="s">
        <v>2193</v>
      </c>
      <c r="F4433" s="8" t="s">
        <v>2140</v>
      </c>
      <c r="G4433" s="16">
        <f>IFERROR(VLOOKUP(Table1[[#This Row],[Codigo_insumo]],BD_Insumos!$B:$E,4),"")</f>
        <v>13.596734305430379</v>
      </c>
      <c r="H4433" s="140">
        <v>2</v>
      </c>
      <c r="I4433" s="9"/>
      <c r="J4433" s="22">
        <f t="shared" si="69"/>
        <v>27.193468610860759</v>
      </c>
      <c r="K4433" s="22" t="str">
        <f>IF(I4433&lt;&gt;"",SUMIF(Table1[Codigo_servico],A4433,Table1[Subtotal_insumo]),"")</f>
        <v/>
      </c>
      <c r="L4433" s="16">
        <f>IF(Table1[[#This Row],[Ordem_insumos]]&lt;&gt;0,VLOOKUP(Table1[[#This Row],[Codigo_servico]],Preencher_Orcamento!$B:$D,3,FALSE)*Table1[[#This Row],[Qtde_insumo]],"")</f>
        <v>0</v>
      </c>
      <c r="M4433" s="16">
        <f>IF(Table1[[#This Row],[Ordem_insumos]]&lt;&gt;0,VLOOKUP(Table1[[#This Row],[Codigo_servico]],Preencher_Orcamento!$B:$D,3,FALSE)*Table1[[#This Row],[Subtotal_insumo]],"")</f>
        <v>0</v>
      </c>
    </row>
    <row r="4434" spans="1:13" ht="39" x14ac:dyDescent="0.25">
      <c r="A4434" s="6">
        <v>90957</v>
      </c>
      <c r="B4434" s="126">
        <v>2</v>
      </c>
      <c r="C4434" s="133"/>
      <c r="D4434" s="134">
        <v>55661</v>
      </c>
      <c r="E4434" s="7" t="s">
        <v>1378</v>
      </c>
      <c r="F4434" s="8" t="s">
        <v>457</v>
      </c>
      <c r="G4434" s="16">
        <f>IFERROR(VLOOKUP(Table1[[#This Row],[Codigo_insumo]],BD_Insumos!$B:$E,4),"")</f>
        <v>309.1388</v>
      </c>
      <c r="H4434" s="140">
        <v>1</v>
      </c>
      <c r="I4434" s="9"/>
      <c r="J4434" s="22">
        <f t="shared" si="69"/>
        <v>309.1388</v>
      </c>
      <c r="K4434" s="22" t="str">
        <f>IF(I4434&lt;&gt;"",SUMIF(Table1[Codigo_servico],A4434,Table1[Subtotal_insumo]),"")</f>
        <v/>
      </c>
      <c r="L4434" s="16">
        <f>IF(Table1[[#This Row],[Ordem_insumos]]&lt;&gt;0,VLOOKUP(Table1[[#This Row],[Codigo_servico]],Preencher_Orcamento!$B:$D,3,FALSE)*Table1[[#This Row],[Qtde_insumo]],"")</f>
        <v>0</v>
      </c>
      <c r="M4434" s="16">
        <f>IF(Table1[[#This Row],[Ordem_insumos]]&lt;&gt;0,VLOOKUP(Table1[[#This Row],[Codigo_servico]],Preencher_Orcamento!$B:$D,3,FALSE)*Table1[[#This Row],[Subtotal_insumo]],"")</f>
        <v>0</v>
      </c>
    </row>
    <row r="4435" spans="1:13" x14ac:dyDescent="0.25">
      <c r="A4435" s="6">
        <v>90957</v>
      </c>
      <c r="B4435" s="126">
        <v>3</v>
      </c>
      <c r="C4435" s="133"/>
      <c r="D4435" s="134">
        <v>2041</v>
      </c>
      <c r="E4435" s="7" t="s">
        <v>2192</v>
      </c>
      <c r="F4435" s="8" t="s">
        <v>2140</v>
      </c>
      <c r="G4435" s="18">
        <f>IFERROR(VLOOKUP(Table1[[#This Row],[Codigo_insumo]],BD_Insumos!$B:$E,4),"")</f>
        <v>18.820516146129485</v>
      </c>
      <c r="H4435" s="140">
        <v>2</v>
      </c>
      <c r="I4435" s="9"/>
      <c r="J4435" s="23">
        <f t="shared" si="69"/>
        <v>37.64103229225897</v>
      </c>
      <c r="K4435" s="22" t="str">
        <f>IF(I4435&lt;&gt;"",SUMIF(Table1[Codigo_servico],A4435,Table1[Subtotal_insumo]),"")</f>
        <v/>
      </c>
      <c r="L4435" s="18">
        <f>IF(Table1[[#This Row],[Ordem_insumos]]&lt;&gt;0,VLOOKUP(Table1[[#This Row],[Codigo_servico]],Preencher_Orcamento!$B:$D,3,FALSE)*Table1[[#This Row],[Qtde_insumo]],"")</f>
        <v>0</v>
      </c>
      <c r="M4435" s="18">
        <f>IF(Table1[[#This Row],[Ordem_insumos]]&lt;&gt;0,VLOOKUP(Table1[[#This Row],[Codigo_servico]],Preencher_Orcamento!$B:$D,3,FALSE)*Table1[[#This Row],[Subtotal_insumo]],"")</f>
        <v>0</v>
      </c>
    </row>
    <row r="4436" spans="1:13" x14ac:dyDescent="0.25">
      <c r="A4436" s="3">
        <v>90967</v>
      </c>
      <c r="B4436" s="125">
        <v>0</v>
      </c>
      <c r="C4436" s="131" t="s">
        <v>3243</v>
      </c>
      <c r="D4436" s="132"/>
      <c r="E4436" s="4"/>
      <c r="F4436" s="4"/>
      <c r="G4436" s="17" t="str">
        <f>IFERROR(VLOOKUP(Table1[[#This Row],[Codigo_insumo]],BD_Insumos!$B:$E,4),"")</f>
        <v/>
      </c>
      <c r="H4436" s="139"/>
      <c r="I4436" s="5" t="s">
        <v>457</v>
      </c>
      <c r="J4436" s="20" t="str">
        <f t="shared" si="69"/>
        <v/>
      </c>
      <c r="K4436" s="21">
        <f>IF(I4436&lt;&gt;"",SUMIF(Table1[Codigo_servico],A4436,Table1[Subtotal_insumo]),"")</f>
        <v>102.86737549671585</v>
      </c>
      <c r="L4436" s="17" t="str">
        <f>IF(Table1[[#This Row],[Ordem_insumos]]&lt;&gt;0,VLOOKUP(Table1[[#This Row],[Codigo_servico]],Preencher_Orcamento!$B:$D,3,FALSE)*Table1[[#This Row],[Qtde_insumo]],"")</f>
        <v/>
      </c>
      <c r="M4436" s="17" t="str">
        <f>IF(Table1[[#This Row],[Ordem_insumos]]&lt;&gt;0,VLOOKUP(Table1[[#This Row],[Codigo_servico]],Preencher_Orcamento!$B:$D,3,FALSE)*Table1[[#This Row],[Subtotal_insumo]],"")</f>
        <v/>
      </c>
    </row>
    <row r="4437" spans="1:13" ht="51.75" x14ac:dyDescent="0.25">
      <c r="A4437" s="6">
        <v>90967</v>
      </c>
      <c r="B4437" s="126">
        <v>1</v>
      </c>
      <c r="C4437" s="133"/>
      <c r="D4437" s="134">
        <v>55699</v>
      </c>
      <c r="E4437" s="7" t="s">
        <v>1382</v>
      </c>
      <c r="F4437" s="8" t="s">
        <v>457</v>
      </c>
      <c r="G4437" s="16">
        <f>IFERROR(VLOOKUP(Table1[[#This Row],[Codigo_insumo]],BD_Insumos!$B:$E,4),"")</f>
        <v>24.344100000000001</v>
      </c>
      <c r="H4437" s="140">
        <v>1</v>
      </c>
      <c r="I4437" s="9"/>
      <c r="J4437" s="22">
        <f t="shared" si="69"/>
        <v>24.344100000000001</v>
      </c>
      <c r="K4437" s="22" t="str">
        <f>IF(I4437&lt;&gt;"",SUMIF(Table1[Codigo_servico],A4437,Table1[Subtotal_insumo]),"")</f>
        <v/>
      </c>
      <c r="L4437" s="16">
        <f>IF(Table1[[#This Row],[Ordem_insumos]]&lt;&gt;0,VLOOKUP(Table1[[#This Row],[Codigo_servico]],Preencher_Orcamento!$B:$D,3,FALSE)*Table1[[#This Row],[Qtde_insumo]],"")</f>
        <v>0</v>
      </c>
      <c r="M4437" s="16">
        <f>IF(Table1[[#This Row],[Ordem_insumos]]&lt;&gt;0,VLOOKUP(Table1[[#This Row],[Codigo_servico]],Preencher_Orcamento!$B:$D,3,FALSE)*Table1[[#This Row],[Subtotal_insumo]],"")</f>
        <v>0</v>
      </c>
    </row>
    <row r="4438" spans="1:13" x14ac:dyDescent="0.25">
      <c r="A4438" s="6">
        <v>90967</v>
      </c>
      <c r="B4438" s="126">
        <v>2</v>
      </c>
      <c r="C4438" s="133"/>
      <c r="D4438" s="134">
        <v>2041</v>
      </c>
      <c r="E4438" s="7" t="s">
        <v>2192</v>
      </c>
      <c r="F4438" s="8" t="s">
        <v>2140</v>
      </c>
      <c r="G4438" s="16">
        <f>IFERROR(VLOOKUP(Table1[[#This Row],[Codigo_insumo]],BD_Insumos!$B:$E,4),"")</f>
        <v>18.820516146129485</v>
      </c>
      <c r="H4438" s="140">
        <v>1.1000000000000001</v>
      </c>
      <c r="I4438" s="9"/>
      <c r="J4438" s="22">
        <f t="shared" si="69"/>
        <v>20.702567760742436</v>
      </c>
      <c r="K4438" s="22" t="str">
        <f>IF(I4438&lt;&gt;"",SUMIF(Table1[Codigo_servico],A4438,Table1[Subtotal_insumo]),"")</f>
        <v/>
      </c>
      <c r="L4438" s="16">
        <f>IF(Table1[[#This Row],[Ordem_insumos]]&lt;&gt;0,VLOOKUP(Table1[[#This Row],[Codigo_servico]],Preencher_Orcamento!$B:$D,3,FALSE)*Table1[[#This Row],[Qtde_insumo]],"")</f>
        <v>0</v>
      </c>
      <c r="M4438" s="16">
        <f>IF(Table1[[#This Row],[Ordem_insumos]]&lt;&gt;0,VLOOKUP(Table1[[#This Row],[Codigo_servico]],Preencher_Orcamento!$B:$D,3,FALSE)*Table1[[#This Row],[Subtotal_insumo]],"")</f>
        <v>0</v>
      </c>
    </row>
    <row r="4439" spans="1:13" x14ac:dyDescent="0.25">
      <c r="A4439" s="6">
        <v>90967</v>
      </c>
      <c r="B4439" s="126">
        <v>3</v>
      </c>
      <c r="C4439" s="133"/>
      <c r="D4439" s="134">
        <v>56411</v>
      </c>
      <c r="E4439" s="7" t="s">
        <v>1445</v>
      </c>
      <c r="F4439" s="8" t="s">
        <v>457</v>
      </c>
      <c r="G4439" s="18">
        <f>IFERROR(VLOOKUP(Table1[[#This Row],[Codigo_insumo]],BD_Insumos!$B:$E,4),"")</f>
        <v>7.5571999999999999</v>
      </c>
      <c r="H4439" s="140">
        <v>1</v>
      </c>
      <c r="I4439" s="9"/>
      <c r="J4439" s="23">
        <f t="shared" si="69"/>
        <v>7.5571999999999999</v>
      </c>
      <c r="K4439" s="22" t="str">
        <f>IF(I4439&lt;&gt;"",SUMIF(Table1[Codigo_servico],A4439,Table1[Subtotal_insumo]),"")</f>
        <v/>
      </c>
      <c r="L4439" s="18">
        <f>IF(Table1[[#This Row],[Ordem_insumos]]&lt;&gt;0,VLOOKUP(Table1[[#This Row],[Codigo_servico]],Preencher_Orcamento!$B:$D,3,FALSE)*Table1[[#This Row],[Qtde_insumo]],"")</f>
        <v>0</v>
      </c>
      <c r="M4439" s="18">
        <f>IF(Table1[[#This Row],[Ordem_insumos]]&lt;&gt;0,VLOOKUP(Table1[[#This Row],[Codigo_servico]],Preencher_Orcamento!$B:$D,3,FALSE)*Table1[[#This Row],[Subtotal_insumo]],"")</f>
        <v>0</v>
      </c>
    </row>
    <row r="4440" spans="1:13" ht="39" x14ac:dyDescent="0.25">
      <c r="A4440" s="6">
        <v>90967</v>
      </c>
      <c r="B4440" s="126">
        <v>4</v>
      </c>
      <c r="C4440" s="133"/>
      <c r="D4440" s="134">
        <v>56077</v>
      </c>
      <c r="E4440" s="7" t="s">
        <v>1419</v>
      </c>
      <c r="F4440" s="8" t="s">
        <v>457</v>
      </c>
      <c r="G4440" s="18">
        <f>IFERROR(VLOOKUP(Table1[[#This Row],[Codigo_insumo]],BD_Insumos!$B:$E,4),"")</f>
        <v>35.307099999999998</v>
      </c>
      <c r="H4440" s="140">
        <v>1</v>
      </c>
      <c r="I4440" s="9"/>
      <c r="J4440" s="23">
        <f t="shared" si="69"/>
        <v>35.307099999999998</v>
      </c>
      <c r="K4440" s="22" t="str">
        <f>IF(I4440&lt;&gt;"",SUMIF(Table1[Codigo_servico],A4440,Table1[Subtotal_insumo]),"")</f>
        <v/>
      </c>
      <c r="L4440" s="18">
        <f>IF(Table1[[#This Row],[Ordem_insumos]]&lt;&gt;0,VLOOKUP(Table1[[#This Row],[Codigo_servico]],Preencher_Orcamento!$B:$D,3,FALSE)*Table1[[#This Row],[Qtde_insumo]],"")</f>
        <v>0</v>
      </c>
      <c r="M4440" s="18">
        <f>IF(Table1[[#This Row],[Ordem_insumos]]&lt;&gt;0,VLOOKUP(Table1[[#This Row],[Codigo_servico]],Preencher_Orcamento!$B:$D,3,FALSE)*Table1[[#This Row],[Subtotal_insumo]],"")</f>
        <v>0</v>
      </c>
    </row>
    <row r="4441" spans="1:13" x14ac:dyDescent="0.25">
      <c r="A4441" s="6">
        <v>90967</v>
      </c>
      <c r="B4441" s="126">
        <v>5</v>
      </c>
      <c r="C4441" s="133"/>
      <c r="D4441" s="134">
        <v>2044</v>
      </c>
      <c r="E4441" s="7" t="s">
        <v>2193</v>
      </c>
      <c r="F4441" s="8" t="s">
        <v>2140</v>
      </c>
      <c r="G4441" s="18">
        <f>IFERROR(VLOOKUP(Table1[[#This Row],[Codigo_insumo]],BD_Insumos!$B:$E,4),"")</f>
        <v>13.596734305430379</v>
      </c>
      <c r="H4441" s="140">
        <v>1.1000000000000001</v>
      </c>
      <c r="I4441" s="9"/>
      <c r="J4441" s="23">
        <f t="shared" si="69"/>
        <v>14.956407735973418</v>
      </c>
      <c r="K4441" s="22" t="str">
        <f>IF(I4441&lt;&gt;"",SUMIF(Table1[Codigo_servico],A4441,Table1[Subtotal_insumo]),"")</f>
        <v/>
      </c>
      <c r="L4441" s="18">
        <f>IF(Table1[[#This Row],[Ordem_insumos]]&lt;&gt;0,VLOOKUP(Table1[[#This Row],[Codigo_servico]],Preencher_Orcamento!$B:$D,3,FALSE)*Table1[[#This Row],[Qtde_insumo]],"")</f>
        <v>0</v>
      </c>
      <c r="M4441" s="18">
        <f>IF(Table1[[#This Row],[Ordem_insumos]]&lt;&gt;0,VLOOKUP(Table1[[#This Row],[Codigo_servico]],Preencher_Orcamento!$B:$D,3,FALSE)*Table1[[#This Row],[Subtotal_insumo]],"")</f>
        <v>0</v>
      </c>
    </row>
    <row r="4442" spans="1:13" x14ac:dyDescent="0.25">
      <c r="A4442" s="3">
        <v>90969</v>
      </c>
      <c r="B4442" s="125">
        <v>0</v>
      </c>
      <c r="C4442" s="131" t="s">
        <v>3244</v>
      </c>
      <c r="D4442" s="132"/>
      <c r="E4442" s="4"/>
      <c r="F4442" s="4"/>
      <c r="G4442" s="17" t="str">
        <f>IFERROR(VLOOKUP(Table1[[#This Row],[Codigo_insumo]],BD_Insumos!$B:$E,4),"")</f>
        <v/>
      </c>
      <c r="H4442" s="139"/>
      <c r="I4442" s="5" t="s">
        <v>457</v>
      </c>
      <c r="J4442" s="20" t="str">
        <f t="shared" si="69"/>
        <v/>
      </c>
      <c r="K4442" s="21">
        <f>IF(I4442&lt;&gt;"",SUMIF(Table1[Codigo_servico],A4442,Table1[Subtotal_insumo]),"")</f>
        <v>122.89557567733979</v>
      </c>
      <c r="L4442" s="17" t="str">
        <f>IF(Table1[[#This Row],[Ordem_insumos]]&lt;&gt;0,VLOOKUP(Table1[[#This Row],[Codigo_servico]],Preencher_Orcamento!$B:$D,3,FALSE)*Table1[[#This Row],[Qtde_insumo]],"")</f>
        <v/>
      </c>
      <c r="M4442" s="17" t="str">
        <f>IF(Table1[[#This Row],[Ordem_insumos]]&lt;&gt;0,VLOOKUP(Table1[[#This Row],[Codigo_servico]],Preencher_Orcamento!$B:$D,3,FALSE)*Table1[[#This Row],[Subtotal_insumo]],"")</f>
        <v/>
      </c>
    </row>
    <row r="4443" spans="1:13" ht="39" x14ac:dyDescent="0.25">
      <c r="A4443" s="6">
        <v>90969</v>
      </c>
      <c r="B4443" s="126">
        <v>1</v>
      </c>
      <c r="C4443" s="133"/>
      <c r="D4443" s="134">
        <v>56079</v>
      </c>
      <c r="E4443" s="7" t="s">
        <v>1421</v>
      </c>
      <c r="F4443" s="8" t="s">
        <v>457</v>
      </c>
      <c r="G4443" s="16">
        <f>IFERROR(VLOOKUP(Table1[[#This Row],[Codigo_insumo]],BD_Insumos!$B:$E,4),"")</f>
        <v>35.035800000000002</v>
      </c>
      <c r="H4443" s="140">
        <v>1</v>
      </c>
      <c r="I4443" s="9"/>
      <c r="J4443" s="22">
        <f t="shared" si="69"/>
        <v>35.035800000000002</v>
      </c>
      <c r="K4443" s="22" t="str">
        <f>IF(I4443&lt;&gt;"",SUMIF(Table1[Codigo_servico],A4443,Table1[Subtotal_insumo]),"")</f>
        <v/>
      </c>
      <c r="L4443" s="16">
        <f>IF(Table1[[#This Row],[Ordem_insumos]]&lt;&gt;0,VLOOKUP(Table1[[#This Row],[Codigo_servico]],Preencher_Orcamento!$B:$D,3,FALSE)*Table1[[#This Row],[Qtde_insumo]],"")</f>
        <v>0</v>
      </c>
      <c r="M4443" s="16">
        <f>IF(Table1[[#This Row],[Ordem_insumos]]&lt;&gt;0,VLOOKUP(Table1[[#This Row],[Codigo_servico]],Preencher_Orcamento!$B:$D,3,FALSE)*Table1[[#This Row],[Subtotal_insumo]],"")</f>
        <v>0</v>
      </c>
    </row>
    <row r="4444" spans="1:13" x14ac:dyDescent="0.25">
      <c r="A4444" s="6">
        <v>90969</v>
      </c>
      <c r="B4444" s="126">
        <v>2</v>
      </c>
      <c r="C4444" s="133"/>
      <c r="D4444" s="134">
        <v>2041</v>
      </c>
      <c r="E4444" s="7" t="s">
        <v>2192</v>
      </c>
      <c r="F4444" s="8" t="s">
        <v>2140</v>
      </c>
      <c r="G4444" s="16">
        <f>IFERROR(VLOOKUP(Table1[[#This Row],[Codigo_insumo]],BD_Insumos!$B:$E,4),"")</f>
        <v>18.820516146129485</v>
      </c>
      <c r="H4444" s="140">
        <v>1.5</v>
      </c>
      <c r="I4444" s="9"/>
      <c r="J4444" s="22">
        <f t="shared" si="69"/>
        <v>28.230774219194227</v>
      </c>
      <c r="K4444" s="22" t="str">
        <f>IF(I4444&lt;&gt;"",SUMIF(Table1[Codigo_servico],A4444,Table1[Subtotal_insumo]),"")</f>
        <v/>
      </c>
      <c r="L4444" s="16">
        <f>IF(Table1[[#This Row],[Ordem_insumos]]&lt;&gt;0,VLOOKUP(Table1[[#This Row],[Codigo_servico]],Preencher_Orcamento!$B:$D,3,FALSE)*Table1[[#This Row],[Qtde_insumo]],"")</f>
        <v>0</v>
      </c>
      <c r="M4444" s="16">
        <f>IF(Table1[[#This Row],[Ordem_insumos]]&lt;&gt;0,VLOOKUP(Table1[[#This Row],[Codigo_servico]],Preencher_Orcamento!$B:$D,3,FALSE)*Table1[[#This Row],[Subtotal_insumo]],"")</f>
        <v>0</v>
      </c>
    </row>
    <row r="4445" spans="1:13" x14ac:dyDescent="0.25">
      <c r="A4445" s="6">
        <v>90969</v>
      </c>
      <c r="B4445" s="126">
        <v>3</v>
      </c>
      <c r="C4445" s="133"/>
      <c r="D4445" s="134">
        <v>56411</v>
      </c>
      <c r="E4445" s="7" t="s">
        <v>1445</v>
      </c>
      <c r="F4445" s="8" t="s">
        <v>457</v>
      </c>
      <c r="G4445" s="18">
        <f>IFERROR(VLOOKUP(Table1[[#This Row],[Codigo_insumo]],BD_Insumos!$B:$E,4),"")</f>
        <v>7.5571999999999999</v>
      </c>
      <c r="H4445" s="140">
        <v>2</v>
      </c>
      <c r="I4445" s="9"/>
      <c r="J4445" s="23">
        <f t="shared" si="69"/>
        <v>15.1144</v>
      </c>
      <c r="K4445" s="22" t="str">
        <f>IF(I4445&lt;&gt;"",SUMIF(Table1[Codigo_servico],A4445,Table1[Subtotal_insumo]),"")</f>
        <v/>
      </c>
      <c r="L4445" s="18">
        <f>IF(Table1[[#This Row],[Ordem_insumos]]&lt;&gt;0,VLOOKUP(Table1[[#This Row],[Codigo_servico]],Preencher_Orcamento!$B:$D,3,FALSE)*Table1[[#This Row],[Qtde_insumo]],"")</f>
        <v>0</v>
      </c>
      <c r="M4445" s="18">
        <f>IF(Table1[[#This Row],[Ordem_insumos]]&lt;&gt;0,VLOOKUP(Table1[[#This Row],[Codigo_servico]],Preencher_Orcamento!$B:$D,3,FALSE)*Table1[[#This Row],[Subtotal_insumo]],"")</f>
        <v>0</v>
      </c>
    </row>
    <row r="4446" spans="1:13" ht="51.75" x14ac:dyDescent="0.25">
      <c r="A4446" s="6">
        <v>90969</v>
      </c>
      <c r="B4446" s="126">
        <v>4</v>
      </c>
      <c r="C4446" s="133"/>
      <c r="D4446" s="134">
        <v>55700</v>
      </c>
      <c r="E4446" s="7" t="s">
        <v>1383</v>
      </c>
      <c r="F4446" s="8" t="s">
        <v>457</v>
      </c>
      <c r="G4446" s="18">
        <f>IFERROR(VLOOKUP(Table1[[#This Row],[Codigo_insumo]],BD_Insumos!$B:$E,4),"")</f>
        <v>24.119499999999999</v>
      </c>
      <c r="H4446" s="140">
        <v>1</v>
      </c>
      <c r="I4446" s="9"/>
      <c r="J4446" s="23">
        <f t="shared" si="69"/>
        <v>24.119499999999999</v>
      </c>
      <c r="K4446" s="22" t="str">
        <f>IF(I4446&lt;&gt;"",SUMIF(Table1[Codigo_servico],A4446,Table1[Subtotal_insumo]),"")</f>
        <v/>
      </c>
      <c r="L4446" s="18">
        <f>IF(Table1[[#This Row],[Ordem_insumos]]&lt;&gt;0,VLOOKUP(Table1[[#This Row],[Codigo_servico]],Preencher_Orcamento!$B:$D,3,FALSE)*Table1[[#This Row],[Qtde_insumo]],"")</f>
        <v>0</v>
      </c>
      <c r="M4446" s="18">
        <f>IF(Table1[[#This Row],[Ordem_insumos]]&lt;&gt;0,VLOOKUP(Table1[[#This Row],[Codigo_servico]],Preencher_Orcamento!$B:$D,3,FALSE)*Table1[[#This Row],[Subtotal_insumo]],"")</f>
        <v>0</v>
      </c>
    </row>
    <row r="4447" spans="1:13" x14ac:dyDescent="0.25">
      <c r="A4447" s="6">
        <v>90969</v>
      </c>
      <c r="B4447" s="126">
        <v>5</v>
      </c>
      <c r="C4447" s="133"/>
      <c r="D4447" s="134">
        <v>2044</v>
      </c>
      <c r="E4447" s="7" t="s">
        <v>2193</v>
      </c>
      <c r="F4447" s="8" t="s">
        <v>2140</v>
      </c>
      <c r="G4447" s="18">
        <f>IFERROR(VLOOKUP(Table1[[#This Row],[Codigo_insumo]],BD_Insumos!$B:$E,4),"")</f>
        <v>13.596734305430379</v>
      </c>
      <c r="H4447" s="140">
        <v>1.5</v>
      </c>
      <c r="I4447" s="9"/>
      <c r="J4447" s="23">
        <f t="shared" si="69"/>
        <v>20.395101458145568</v>
      </c>
      <c r="K4447" s="22" t="str">
        <f>IF(I4447&lt;&gt;"",SUMIF(Table1[Codigo_servico],A4447,Table1[Subtotal_insumo]),"")</f>
        <v/>
      </c>
      <c r="L4447" s="18">
        <f>IF(Table1[[#This Row],[Ordem_insumos]]&lt;&gt;0,VLOOKUP(Table1[[#This Row],[Codigo_servico]],Preencher_Orcamento!$B:$D,3,FALSE)*Table1[[#This Row],[Qtde_insumo]],"")</f>
        <v>0</v>
      </c>
      <c r="M4447" s="18">
        <f>IF(Table1[[#This Row],[Ordem_insumos]]&lt;&gt;0,VLOOKUP(Table1[[#This Row],[Codigo_servico]],Preencher_Orcamento!$B:$D,3,FALSE)*Table1[[#This Row],[Subtotal_insumo]],"")</f>
        <v>0</v>
      </c>
    </row>
    <row r="4448" spans="1:13" x14ac:dyDescent="0.25">
      <c r="A4448" s="3">
        <v>90971</v>
      </c>
      <c r="B4448" s="125">
        <v>0</v>
      </c>
      <c r="C4448" s="131" t="s">
        <v>3245</v>
      </c>
      <c r="D4448" s="132"/>
      <c r="E4448" s="4"/>
      <c r="F4448" s="4"/>
      <c r="G4448" s="17" t="str">
        <f>IFERROR(VLOOKUP(Table1[[#This Row],[Codigo_insumo]],BD_Insumos!$B:$E,4),"")</f>
        <v/>
      </c>
      <c r="H4448" s="139"/>
      <c r="I4448" s="5" t="s">
        <v>457</v>
      </c>
      <c r="J4448" s="20" t="str">
        <f t="shared" si="69"/>
        <v/>
      </c>
      <c r="K4448" s="21">
        <f>IF(I4448&lt;&gt;"",SUMIF(Table1[Codigo_servico],A4448,Table1[Subtotal_insumo]),"")</f>
        <v>85.508575496715849</v>
      </c>
      <c r="L4448" s="17" t="str">
        <f>IF(Table1[[#This Row],[Ordem_insumos]]&lt;&gt;0,VLOOKUP(Table1[[#This Row],[Codigo_servico]],Preencher_Orcamento!$B:$D,3,FALSE)*Table1[[#This Row],[Qtde_insumo]],"")</f>
        <v/>
      </c>
      <c r="M4448" s="17" t="str">
        <f>IF(Table1[[#This Row],[Ordem_insumos]]&lt;&gt;0,VLOOKUP(Table1[[#This Row],[Codigo_servico]],Preencher_Orcamento!$B:$D,3,FALSE)*Table1[[#This Row],[Subtotal_insumo]],"")</f>
        <v/>
      </c>
    </row>
    <row r="4449" spans="1:13" ht="51.75" x14ac:dyDescent="0.25">
      <c r="A4449" s="6">
        <v>90971</v>
      </c>
      <c r="B4449" s="126">
        <v>1</v>
      </c>
      <c r="C4449" s="133"/>
      <c r="D4449" s="134">
        <v>55624</v>
      </c>
      <c r="E4449" s="7" t="s">
        <v>1373</v>
      </c>
      <c r="F4449" s="8" t="s">
        <v>457</v>
      </c>
      <c r="G4449" s="16">
        <f>IFERROR(VLOOKUP(Table1[[#This Row],[Codigo_insumo]],BD_Insumos!$B:$E,4),"")</f>
        <v>30.9542</v>
      </c>
      <c r="H4449" s="140">
        <v>1</v>
      </c>
      <c r="I4449" s="9"/>
      <c r="J4449" s="22">
        <f t="shared" si="69"/>
        <v>30.9542</v>
      </c>
      <c r="K4449" s="22" t="str">
        <f>IF(I4449&lt;&gt;"",SUMIF(Table1[Codigo_servico],A4449,Table1[Subtotal_insumo]),"")</f>
        <v/>
      </c>
      <c r="L4449" s="16">
        <f>IF(Table1[[#This Row],[Ordem_insumos]]&lt;&gt;0,VLOOKUP(Table1[[#This Row],[Codigo_servico]],Preencher_Orcamento!$B:$D,3,FALSE)*Table1[[#This Row],[Qtde_insumo]],"")</f>
        <v>0</v>
      </c>
      <c r="M4449" s="16">
        <f>IF(Table1[[#This Row],[Ordem_insumos]]&lt;&gt;0,VLOOKUP(Table1[[#This Row],[Codigo_servico]],Preencher_Orcamento!$B:$D,3,FALSE)*Table1[[#This Row],[Subtotal_insumo]],"")</f>
        <v>0</v>
      </c>
    </row>
    <row r="4450" spans="1:13" x14ac:dyDescent="0.25">
      <c r="A4450" s="6">
        <v>90971</v>
      </c>
      <c r="B4450" s="126">
        <v>2</v>
      </c>
      <c r="C4450" s="133"/>
      <c r="D4450" s="134">
        <v>2041</v>
      </c>
      <c r="E4450" s="7" t="s">
        <v>2192</v>
      </c>
      <c r="F4450" s="8" t="s">
        <v>2140</v>
      </c>
      <c r="G4450" s="16">
        <f>IFERROR(VLOOKUP(Table1[[#This Row],[Codigo_insumo]],BD_Insumos!$B:$E,4),"")</f>
        <v>18.820516146129485</v>
      </c>
      <c r="H4450" s="140">
        <v>1.1000000000000001</v>
      </c>
      <c r="I4450" s="9"/>
      <c r="J4450" s="22">
        <f t="shared" si="69"/>
        <v>20.702567760742436</v>
      </c>
      <c r="K4450" s="22" t="str">
        <f>IF(I4450&lt;&gt;"",SUMIF(Table1[Codigo_servico],A4450,Table1[Subtotal_insumo]),"")</f>
        <v/>
      </c>
      <c r="L4450" s="16">
        <f>IF(Table1[[#This Row],[Ordem_insumos]]&lt;&gt;0,VLOOKUP(Table1[[#This Row],[Codigo_servico]],Preencher_Orcamento!$B:$D,3,FALSE)*Table1[[#This Row],[Qtde_insumo]],"")</f>
        <v>0</v>
      </c>
      <c r="M4450" s="16">
        <f>IF(Table1[[#This Row],[Ordem_insumos]]&lt;&gt;0,VLOOKUP(Table1[[#This Row],[Codigo_servico]],Preencher_Orcamento!$B:$D,3,FALSE)*Table1[[#This Row],[Subtotal_insumo]],"")</f>
        <v>0</v>
      </c>
    </row>
    <row r="4451" spans="1:13" x14ac:dyDescent="0.25">
      <c r="A4451" s="6">
        <v>90971</v>
      </c>
      <c r="B4451" s="126">
        <v>3</v>
      </c>
      <c r="C4451" s="133"/>
      <c r="D4451" s="134">
        <v>56466</v>
      </c>
      <c r="E4451" s="7" t="s">
        <v>1469</v>
      </c>
      <c r="F4451" s="8" t="s">
        <v>457</v>
      </c>
      <c r="G4451" s="18">
        <f>IFERROR(VLOOKUP(Table1[[#This Row],[Codigo_insumo]],BD_Insumos!$B:$E,4),"")</f>
        <v>3.1269999999999998</v>
      </c>
      <c r="H4451" s="140">
        <v>1</v>
      </c>
      <c r="I4451" s="9"/>
      <c r="J4451" s="23">
        <f t="shared" si="69"/>
        <v>3.1269999999999998</v>
      </c>
      <c r="K4451" s="22" t="str">
        <f>IF(I4451&lt;&gt;"",SUMIF(Table1[Codigo_servico],A4451,Table1[Subtotal_insumo]),"")</f>
        <v/>
      </c>
      <c r="L4451" s="18">
        <f>IF(Table1[[#This Row],[Ordem_insumos]]&lt;&gt;0,VLOOKUP(Table1[[#This Row],[Codigo_servico]],Preencher_Orcamento!$B:$D,3,FALSE)*Table1[[#This Row],[Qtde_insumo]],"")</f>
        <v>0</v>
      </c>
      <c r="M4451" s="18">
        <f>IF(Table1[[#This Row],[Ordem_insumos]]&lt;&gt;0,VLOOKUP(Table1[[#This Row],[Codigo_servico]],Preencher_Orcamento!$B:$D,3,FALSE)*Table1[[#This Row],[Subtotal_insumo]],"")</f>
        <v>0</v>
      </c>
    </row>
    <row r="4452" spans="1:13" ht="39" x14ac:dyDescent="0.25">
      <c r="A4452" s="6">
        <v>90971</v>
      </c>
      <c r="B4452" s="126">
        <v>4</v>
      </c>
      <c r="C4452" s="133"/>
      <c r="D4452" s="134">
        <v>56065</v>
      </c>
      <c r="E4452" s="7" t="s">
        <v>1413</v>
      </c>
      <c r="F4452" s="8" t="s">
        <v>457</v>
      </c>
      <c r="G4452" s="18">
        <f>IFERROR(VLOOKUP(Table1[[#This Row],[Codigo_insumo]],BD_Insumos!$B:$E,4),"")</f>
        <v>15.7684</v>
      </c>
      <c r="H4452" s="140">
        <v>1</v>
      </c>
      <c r="I4452" s="9"/>
      <c r="J4452" s="23">
        <f t="shared" si="69"/>
        <v>15.7684</v>
      </c>
      <c r="K4452" s="22" t="str">
        <f>IF(I4452&lt;&gt;"",SUMIF(Table1[Codigo_servico],A4452,Table1[Subtotal_insumo]),"")</f>
        <v/>
      </c>
      <c r="L4452" s="18">
        <f>IF(Table1[[#This Row],[Ordem_insumos]]&lt;&gt;0,VLOOKUP(Table1[[#This Row],[Codigo_servico]],Preencher_Orcamento!$B:$D,3,FALSE)*Table1[[#This Row],[Qtde_insumo]],"")</f>
        <v>0</v>
      </c>
      <c r="M4452" s="18">
        <f>IF(Table1[[#This Row],[Ordem_insumos]]&lt;&gt;0,VLOOKUP(Table1[[#This Row],[Codigo_servico]],Preencher_Orcamento!$B:$D,3,FALSE)*Table1[[#This Row],[Subtotal_insumo]],"")</f>
        <v>0</v>
      </c>
    </row>
    <row r="4453" spans="1:13" x14ac:dyDescent="0.25">
      <c r="A4453" s="6">
        <v>90971</v>
      </c>
      <c r="B4453" s="126">
        <v>5</v>
      </c>
      <c r="C4453" s="133"/>
      <c r="D4453" s="134">
        <v>2044</v>
      </c>
      <c r="E4453" s="7" t="s">
        <v>2193</v>
      </c>
      <c r="F4453" s="8" t="s">
        <v>2140</v>
      </c>
      <c r="G4453" s="18">
        <f>IFERROR(VLOOKUP(Table1[[#This Row],[Codigo_insumo]],BD_Insumos!$B:$E,4),"")</f>
        <v>13.596734305430379</v>
      </c>
      <c r="H4453" s="140">
        <v>1.1000000000000001</v>
      </c>
      <c r="I4453" s="9"/>
      <c r="J4453" s="23">
        <f t="shared" si="69"/>
        <v>14.956407735973418</v>
      </c>
      <c r="K4453" s="22" t="str">
        <f>IF(I4453&lt;&gt;"",SUMIF(Table1[Codigo_servico],A4453,Table1[Subtotal_insumo]),"")</f>
        <v/>
      </c>
      <c r="L4453" s="18">
        <f>IF(Table1[[#This Row],[Ordem_insumos]]&lt;&gt;0,VLOOKUP(Table1[[#This Row],[Codigo_servico]],Preencher_Orcamento!$B:$D,3,FALSE)*Table1[[#This Row],[Qtde_insumo]],"")</f>
        <v>0</v>
      </c>
      <c r="M4453" s="18">
        <f>IF(Table1[[#This Row],[Ordem_insumos]]&lt;&gt;0,VLOOKUP(Table1[[#This Row],[Codigo_servico]],Preencher_Orcamento!$B:$D,3,FALSE)*Table1[[#This Row],[Subtotal_insumo]],"")</f>
        <v>0</v>
      </c>
    </row>
    <row r="4454" spans="1:13" x14ac:dyDescent="0.25">
      <c r="A4454" s="3">
        <v>90972</v>
      </c>
      <c r="B4454" s="125">
        <v>0</v>
      </c>
      <c r="C4454" s="131" t="s">
        <v>3246</v>
      </c>
      <c r="D4454" s="132"/>
      <c r="E4454" s="4"/>
      <c r="F4454" s="4"/>
      <c r="G4454" s="17" t="str">
        <f>IFERROR(VLOOKUP(Table1[[#This Row],[Codigo_insumo]],BD_Insumos!$B:$E,4),"")</f>
        <v/>
      </c>
      <c r="H4454" s="139"/>
      <c r="I4454" s="5" t="s">
        <v>457</v>
      </c>
      <c r="J4454" s="20" t="str">
        <f t="shared" si="69"/>
        <v/>
      </c>
      <c r="K4454" s="21">
        <f>IF(I4454&lt;&gt;"",SUMIF(Table1[Codigo_servico],A4454,Table1[Subtotal_insumo]),"")</f>
        <v>101.82697567733982</v>
      </c>
      <c r="L4454" s="17" t="str">
        <f>IF(Table1[[#This Row],[Ordem_insumos]]&lt;&gt;0,VLOOKUP(Table1[[#This Row],[Codigo_servico]],Preencher_Orcamento!$B:$D,3,FALSE)*Table1[[#This Row],[Qtde_insumo]],"")</f>
        <v/>
      </c>
      <c r="M4454" s="17" t="str">
        <f>IF(Table1[[#This Row],[Ordem_insumos]]&lt;&gt;0,VLOOKUP(Table1[[#This Row],[Codigo_servico]],Preencher_Orcamento!$B:$D,3,FALSE)*Table1[[#This Row],[Subtotal_insumo]],"")</f>
        <v/>
      </c>
    </row>
    <row r="4455" spans="1:13" x14ac:dyDescent="0.25">
      <c r="A4455" s="6">
        <v>90972</v>
      </c>
      <c r="B4455" s="126">
        <v>1</v>
      </c>
      <c r="C4455" s="133"/>
      <c r="D4455" s="134">
        <v>2041</v>
      </c>
      <c r="E4455" s="7" t="s">
        <v>2192</v>
      </c>
      <c r="F4455" s="8" t="s">
        <v>2140</v>
      </c>
      <c r="G4455" s="16">
        <f>IFERROR(VLOOKUP(Table1[[#This Row],[Codigo_insumo]],BD_Insumos!$B:$E,4),"")</f>
        <v>18.820516146129485</v>
      </c>
      <c r="H4455" s="140">
        <v>1.5</v>
      </c>
      <c r="I4455" s="9"/>
      <c r="J4455" s="22">
        <f t="shared" si="69"/>
        <v>28.230774219194227</v>
      </c>
      <c r="K4455" s="22" t="str">
        <f>IF(I4455&lt;&gt;"",SUMIF(Table1[Codigo_servico],A4455,Table1[Subtotal_insumo]),"")</f>
        <v/>
      </c>
      <c r="L4455" s="16">
        <f>IF(Table1[[#This Row],[Ordem_insumos]]&lt;&gt;0,VLOOKUP(Table1[[#This Row],[Codigo_servico]],Preencher_Orcamento!$B:$D,3,FALSE)*Table1[[#This Row],[Qtde_insumo]],"")</f>
        <v>0</v>
      </c>
      <c r="M4455" s="16">
        <f>IF(Table1[[#This Row],[Ordem_insumos]]&lt;&gt;0,VLOOKUP(Table1[[#This Row],[Codigo_servico]],Preencher_Orcamento!$B:$D,3,FALSE)*Table1[[#This Row],[Subtotal_insumo]],"")</f>
        <v>0</v>
      </c>
    </row>
    <row r="4456" spans="1:13" ht="51.75" x14ac:dyDescent="0.25">
      <c r="A4456" s="6">
        <v>90972</v>
      </c>
      <c r="B4456" s="126">
        <v>2</v>
      </c>
      <c r="C4456" s="133"/>
      <c r="D4456" s="134">
        <v>55624</v>
      </c>
      <c r="E4456" s="7" t="s">
        <v>1373</v>
      </c>
      <c r="F4456" s="8" t="s">
        <v>457</v>
      </c>
      <c r="G4456" s="16">
        <f>IFERROR(VLOOKUP(Table1[[#This Row],[Codigo_insumo]],BD_Insumos!$B:$E,4),"")</f>
        <v>30.9542</v>
      </c>
      <c r="H4456" s="140">
        <v>1</v>
      </c>
      <c r="I4456" s="9"/>
      <c r="J4456" s="22">
        <f t="shared" si="69"/>
        <v>30.9542</v>
      </c>
      <c r="K4456" s="22" t="str">
        <f>IF(I4456&lt;&gt;"",SUMIF(Table1[Codigo_servico],A4456,Table1[Subtotal_insumo]),"")</f>
        <v/>
      </c>
      <c r="L4456" s="16">
        <f>IF(Table1[[#This Row],[Ordem_insumos]]&lt;&gt;0,VLOOKUP(Table1[[#This Row],[Codigo_servico]],Preencher_Orcamento!$B:$D,3,FALSE)*Table1[[#This Row],[Qtde_insumo]],"")</f>
        <v>0</v>
      </c>
      <c r="M4456" s="16">
        <f>IF(Table1[[#This Row],[Ordem_insumos]]&lt;&gt;0,VLOOKUP(Table1[[#This Row],[Codigo_servico]],Preencher_Orcamento!$B:$D,3,FALSE)*Table1[[#This Row],[Subtotal_insumo]],"")</f>
        <v>0</v>
      </c>
    </row>
    <row r="4457" spans="1:13" x14ac:dyDescent="0.25">
      <c r="A4457" s="6">
        <v>90972</v>
      </c>
      <c r="B4457" s="126">
        <v>3</v>
      </c>
      <c r="C4457" s="133"/>
      <c r="D4457" s="134">
        <v>56466</v>
      </c>
      <c r="E4457" s="7" t="s">
        <v>1469</v>
      </c>
      <c r="F4457" s="8" t="s">
        <v>457</v>
      </c>
      <c r="G4457" s="18">
        <f>IFERROR(VLOOKUP(Table1[[#This Row],[Codigo_insumo]],BD_Insumos!$B:$E,4),"")</f>
        <v>3.1269999999999998</v>
      </c>
      <c r="H4457" s="140">
        <v>2</v>
      </c>
      <c r="I4457" s="9"/>
      <c r="J4457" s="23">
        <f t="shared" si="69"/>
        <v>6.2539999999999996</v>
      </c>
      <c r="K4457" s="22" t="str">
        <f>IF(I4457&lt;&gt;"",SUMIF(Table1[Codigo_servico],A4457,Table1[Subtotal_insumo]),"")</f>
        <v/>
      </c>
      <c r="L4457" s="18">
        <f>IF(Table1[[#This Row],[Ordem_insumos]]&lt;&gt;0,VLOOKUP(Table1[[#This Row],[Codigo_servico]],Preencher_Orcamento!$B:$D,3,FALSE)*Table1[[#This Row],[Qtde_insumo]],"")</f>
        <v>0</v>
      </c>
      <c r="M4457" s="18">
        <f>IF(Table1[[#This Row],[Ordem_insumos]]&lt;&gt;0,VLOOKUP(Table1[[#This Row],[Codigo_servico]],Preencher_Orcamento!$B:$D,3,FALSE)*Table1[[#This Row],[Subtotal_insumo]],"")</f>
        <v>0</v>
      </c>
    </row>
    <row r="4458" spans="1:13" ht="39" x14ac:dyDescent="0.25">
      <c r="A4458" s="6">
        <v>90972</v>
      </c>
      <c r="B4458" s="126">
        <v>4</v>
      </c>
      <c r="C4458" s="133"/>
      <c r="D4458" s="134">
        <v>56067</v>
      </c>
      <c r="E4458" s="7" t="s">
        <v>1415</v>
      </c>
      <c r="F4458" s="8" t="s">
        <v>457</v>
      </c>
      <c r="G4458" s="18">
        <f>IFERROR(VLOOKUP(Table1[[#This Row],[Codigo_insumo]],BD_Insumos!$B:$E,4),"")</f>
        <v>15.992900000000001</v>
      </c>
      <c r="H4458" s="140">
        <v>1</v>
      </c>
      <c r="I4458" s="9"/>
      <c r="J4458" s="23">
        <f t="shared" si="69"/>
        <v>15.992900000000001</v>
      </c>
      <c r="K4458" s="22" t="str">
        <f>IF(I4458&lt;&gt;"",SUMIF(Table1[Codigo_servico],A4458,Table1[Subtotal_insumo]),"")</f>
        <v/>
      </c>
      <c r="L4458" s="18">
        <f>IF(Table1[[#This Row],[Ordem_insumos]]&lt;&gt;0,VLOOKUP(Table1[[#This Row],[Codigo_servico]],Preencher_Orcamento!$B:$D,3,FALSE)*Table1[[#This Row],[Qtde_insumo]],"")</f>
        <v>0</v>
      </c>
      <c r="M4458" s="18">
        <f>IF(Table1[[#This Row],[Ordem_insumos]]&lt;&gt;0,VLOOKUP(Table1[[#This Row],[Codigo_servico]],Preencher_Orcamento!$B:$D,3,FALSE)*Table1[[#This Row],[Subtotal_insumo]],"")</f>
        <v>0</v>
      </c>
    </row>
    <row r="4459" spans="1:13" x14ac:dyDescent="0.25">
      <c r="A4459" s="6">
        <v>90972</v>
      </c>
      <c r="B4459" s="126">
        <v>5</v>
      </c>
      <c r="C4459" s="133"/>
      <c r="D4459" s="134">
        <v>2044</v>
      </c>
      <c r="E4459" s="7" t="s">
        <v>2193</v>
      </c>
      <c r="F4459" s="8" t="s">
        <v>2140</v>
      </c>
      <c r="G4459" s="18">
        <f>IFERROR(VLOOKUP(Table1[[#This Row],[Codigo_insumo]],BD_Insumos!$B:$E,4),"")</f>
        <v>13.596734305430379</v>
      </c>
      <c r="H4459" s="140">
        <v>1.5</v>
      </c>
      <c r="I4459" s="9"/>
      <c r="J4459" s="23">
        <f t="shared" si="69"/>
        <v>20.395101458145568</v>
      </c>
      <c r="K4459" s="22" t="str">
        <f>IF(I4459&lt;&gt;"",SUMIF(Table1[Codigo_servico],A4459,Table1[Subtotal_insumo]),"")</f>
        <v/>
      </c>
      <c r="L4459" s="18">
        <f>IF(Table1[[#This Row],[Ordem_insumos]]&lt;&gt;0,VLOOKUP(Table1[[#This Row],[Codigo_servico]],Preencher_Orcamento!$B:$D,3,FALSE)*Table1[[#This Row],[Qtde_insumo]],"")</f>
        <v>0</v>
      </c>
      <c r="M4459" s="18">
        <f>IF(Table1[[#This Row],[Ordem_insumos]]&lt;&gt;0,VLOOKUP(Table1[[#This Row],[Codigo_servico]],Preencher_Orcamento!$B:$D,3,FALSE)*Table1[[#This Row],[Subtotal_insumo]],"")</f>
        <v>0</v>
      </c>
    </row>
    <row r="4460" spans="1:13" x14ac:dyDescent="0.25">
      <c r="A4460" s="3">
        <v>90974</v>
      </c>
      <c r="B4460" s="125">
        <v>0</v>
      </c>
      <c r="C4460" s="131" t="s">
        <v>3247</v>
      </c>
      <c r="D4460" s="132"/>
      <c r="E4460" s="4"/>
      <c r="F4460" s="4"/>
      <c r="G4460" s="17" t="str">
        <f>IFERROR(VLOOKUP(Table1[[#This Row],[Codigo_insumo]],BD_Insumos!$B:$E,4),"")</f>
        <v/>
      </c>
      <c r="H4460" s="139"/>
      <c r="I4460" s="5" t="s">
        <v>457</v>
      </c>
      <c r="J4460" s="20" t="str">
        <f t="shared" si="69"/>
        <v/>
      </c>
      <c r="K4460" s="21">
        <f>IF(I4460&lt;&gt;"",SUMIF(Table1[Codigo_servico],A4460,Table1[Subtotal_insumo]),"")</f>
        <v>110.14367549671586</v>
      </c>
      <c r="L4460" s="17" t="str">
        <f>IF(Table1[[#This Row],[Ordem_insumos]]&lt;&gt;0,VLOOKUP(Table1[[#This Row],[Codigo_servico]],Preencher_Orcamento!$B:$D,3,FALSE)*Table1[[#This Row],[Qtde_insumo]],"")</f>
        <v/>
      </c>
      <c r="M4460" s="17" t="str">
        <f>IF(Table1[[#This Row],[Ordem_insumos]]&lt;&gt;0,VLOOKUP(Table1[[#This Row],[Codigo_servico]],Preencher_Orcamento!$B:$D,3,FALSE)*Table1[[#This Row],[Subtotal_insumo]],"")</f>
        <v/>
      </c>
    </row>
    <row r="4461" spans="1:13" x14ac:dyDescent="0.25">
      <c r="A4461" s="6">
        <v>90974</v>
      </c>
      <c r="B4461" s="126">
        <v>1</v>
      </c>
      <c r="C4461" s="133"/>
      <c r="D4461" s="134">
        <v>56467</v>
      </c>
      <c r="E4461" s="7" t="s">
        <v>1470</v>
      </c>
      <c r="F4461" s="8" t="s">
        <v>457</v>
      </c>
      <c r="G4461" s="16">
        <f>IFERROR(VLOOKUP(Table1[[#This Row],[Codigo_insumo]],BD_Insumos!$B:$E,4),"")</f>
        <v>6.7069000000000001</v>
      </c>
      <c r="H4461" s="140">
        <v>1</v>
      </c>
      <c r="I4461" s="9"/>
      <c r="J4461" s="22">
        <f t="shared" si="69"/>
        <v>6.7069000000000001</v>
      </c>
      <c r="K4461" s="22" t="str">
        <f>IF(I4461&lt;&gt;"",SUMIF(Table1[Codigo_servico],A4461,Table1[Subtotal_insumo]),"")</f>
        <v/>
      </c>
      <c r="L4461" s="16">
        <f>IF(Table1[[#This Row],[Ordem_insumos]]&lt;&gt;0,VLOOKUP(Table1[[#This Row],[Codigo_servico]],Preencher_Orcamento!$B:$D,3,FALSE)*Table1[[#This Row],[Qtde_insumo]],"")</f>
        <v>0</v>
      </c>
      <c r="M4461" s="16">
        <f>IF(Table1[[#This Row],[Ordem_insumos]]&lt;&gt;0,VLOOKUP(Table1[[#This Row],[Codigo_servico]],Preencher_Orcamento!$B:$D,3,FALSE)*Table1[[#This Row],[Subtotal_insumo]],"")</f>
        <v>0</v>
      </c>
    </row>
    <row r="4462" spans="1:13" x14ac:dyDescent="0.25">
      <c r="A4462" s="6">
        <v>90974</v>
      </c>
      <c r="B4462" s="126">
        <v>2</v>
      </c>
      <c r="C4462" s="133"/>
      <c r="D4462" s="134">
        <v>2044</v>
      </c>
      <c r="E4462" s="7" t="s">
        <v>2193</v>
      </c>
      <c r="F4462" s="8" t="s">
        <v>2140</v>
      </c>
      <c r="G4462" s="16">
        <f>IFERROR(VLOOKUP(Table1[[#This Row],[Codigo_insumo]],BD_Insumos!$B:$E,4),"")</f>
        <v>13.596734305430379</v>
      </c>
      <c r="H4462" s="140">
        <v>1.1000000000000001</v>
      </c>
      <c r="I4462" s="9"/>
      <c r="J4462" s="22">
        <f t="shared" si="69"/>
        <v>14.956407735973418</v>
      </c>
      <c r="K4462" s="22" t="str">
        <f>IF(I4462&lt;&gt;"",SUMIF(Table1[Codigo_servico],A4462,Table1[Subtotal_insumo]),"")</f>
        <v/>
      </c>
      <c r="L4462" s="16">
        <f>IF(Table1[[#This Row],[Ordem_insumos]]&lt;&gt;0,VLOOKUP(Table1[[#This Row],[Codigo_servico]],Preencher_Orcamento!$B:$D,3,FALSE)*Table1[[#This Row],[Qtde_insumo]],"")</f>
        <v>0</v>
      </c>
      <c r="M4462" s="16">
        <f>IF(Table1[[#This Row],[Ordem_insumos]]&lt;&gt;0,VLOOKUP(Table1[[#This Row],[Codigo_servico]],Preencher_Orcamento!$B:$D,3,FALSE)*Table1[[#This Row],[Subtotal_insumo]],"")</f>
        <v>0</v>
      </c>
    </row>
    <row r="4463" spans="1:13" ht="39" x14ac:dyDescent="0.25">
      <c r="A4463" s="6">
        <v>90974</v>
      </c>
      <c r="B4463" s="126">
        <v>3</v>
      </c>
      <c r="C4463" s="133"/>
      <c r="D4463" s="134">
        <v>56066</v>
      </c>
      <c r="E4463" s="7" t="s">
        <v>1414</v>
      </c>
      <c r="F4463" s="8" t="s">
        <v>457</v>
      </c>
      <c r="G4463" s="18">
        <f>IFERROR(VLOOKUP(Table1[[#This Row],[Codigo_insumo]],BD_Insumos!$B:$E,4),"")</f>
        <v>13.891400000000001</v>
      </c>
      <c r="H4463" s="140">
        <v>1</v>
      </c>
      <c r="I4463" s="9"/>
      <c r="J4463" s="23">
        <f t="shared" si="69"/>
        <v>13.891400000000001</v>
      </c>
      <c r="K4463" s="22" t="str">
        <f>IF(I4463&lt;&gt;"",SUMIF(Table1[Codigo_servico],A4463,Table1[Subtotal_insumo]),"")</f>
        <v/>
      </c>
      <c r="L4463" s="18">
        <f>IF(Table1[[#This Row],[Ordem_insumos]]&lt;&gt;0,VLOOKUP(Table1[[#This Row],[Codigo_servico]],Preencher_Orcamento!$B:$D,3,FALSE)*Table1[[#This Row],[Qtde_insumo]],"")</f>
        <v>0</v>
      </c>
      <c r="M4463" s="18">
        <f>IF(Table1[[#This Row],[Ordem_insumos]]&lt;&gt;0,VLOOKUP(Table1[[#This Row],[Codigo_servico]],Preencher_Orcamento!$B:$D,3,FALSE)*Table1[[#This Row],[Subtotal_insumo]],"")</f>
        <v>0</v>
      </c>
    </row>
    <row r="4464" spans="1:13" ht="51.75" x14ac:dyDescent="0.25">
      <c r="A4464" s="6">
        <v>90974</v>
      </c>
      <c r="B4464" s="126">
        <v>4</v>
      </c>
      <c r="C4464" s="133"/>
      <c r="D4464" s="134">
        <v>55627</v>
      </c>
      <c r="E4464" s="7" t="s">
        <v>1374</v>
      </c>
      <c r="F4464" s="8" t="s">
        <v>457</v>
      </c>
      <c r="G4464" s="18">
        <f>IFERROR(VLOOKUP(Table1[[#This Row],[Codigo_insumo]],BD_Insumos!$B:$E,4),"")</f>
        <v>53.886400000000002</v>
      </c>
      <c r="H4464" s="140">
        <v>1</v>
      </c>
      <c r="I4464" s="9"/>
      <c r="J4464" s="23">
        <f t="shared" si="69"/>
        <v>53.886400000000002</v>
      </c>
      <c r="K4464" s="22" t="str">
        <f>IF(I4464&lt;&gt;"",SUMIF(Table1[Codigo_servico],A4464,Table1[Subtotal_insumo]),"")</f>
        <v/>
      </c>
      <c r="L4464" s="18">
        <f>IF(Table1[[#This Row],[Ordem_insumos]]&lt;&gt;0,VLOOKUP(Table1[[#This Row],[Codigo_servico]],Preencher_Orcamento!$B:$D,3,FALSE)*Table1[[#This Row],[Qtde_insumo]],"")</f>
        <v>0</v>
      </c>
      <c r="M4464" s="18">
        <f>IF(Table1[[#This Row],[Ordem_insumos]]&lt;&gt;0,VLOOKUP(Table1[[#This Row],[Codigo_servico]],Preencher_Orcamento!$B:$D,3,FALSE)*Table1[[#This Row],[Subtotal_insumo]],"")</f>
        <v>0</v>
      </c>
    </row>
    <row r="4465" spans="1:13" x14ac:dyDescent="0.25">
      <c r="A4465" s="6">
        <v>90974</v>
      </c>
      <c r="B4465" s="126">
        <v>5</v>
      </c>
      <c r="C4465" s="133"/>
      <c r="D4465" s="134">
        <v>2041</v>
      </c>
      <c r="E4465" s="7" t="s">
        <v>2192</v>
      </c>
      <c r="F4465" s="8" t="s">
        <v>2140</v>
      </c>
      <c r="G4465" s="18">
        <f>IFERROR(VLOOKUP(Table1[[#This Row],[Codigo_insumo]],BD_Insumos!$B:$E,4),"")</f>
        <v>18.820516146129485</v>
      </c>
      <c r="H4465" s="140">
        <v>1.1000000000000001</v>
      </c>
      <c r="I4465" s="9"/>
      <c r="J4465" s="23">
        <f t="shared" si="69"/>
        <v>20.702567760742436</v>
      </c>
      <c r="K4465" s="22" t="str">
        <f>IF(I4465&lt;&gt;"",SUMIF(Table1[Codigo_servico],A4465,Table1[Subtotal_insumo]),"")</f>
        <v/>
      </c>
      <c r="L4465" s="18">
        <f>IF(Table1[[#This Row],[Ordem_insumos]]&lt;&gt;0,VLOOKUP(Table1[[#This Row],[Codigo_servico]],Preencher_Orcamento!$B:$D,3,FALSE)*Table1[[#This Row],[Qtde_insumo]],"")</f>
        <v>0</v>
      </c>
      <c r="M4465" s="18">
        <f>IF(Table1[[#This Row],[Ordem_insumos]]&lt;&gt;0,VLOOKUP(Table1[[#This Row],[Codigo_servico]],Preencher_Orcamento!$B:$D,3,FALSE)*Table1[[#This Row],[Subtotal_insumo]],"")</f>
        <v>0</v>
      </c>
    </row>
    <row r="4466" spans="1:13" x14ac:dyDescent="0.25">
      <c r="A4466" s="3">
        <v>90975</v>
      </c>
      <c r="B4466" s="125">
        <v>0</v>
      </c>
      <c r="C4466" s="131" t="s">
        <v>3248</v>
      </c>
      <c r="D4466" s="132"/>
      <c r="E4466" s="4"/>
      <c r="F4466" s="4"/>
      <c r="G4466" s="17" t="str">
        <f>IFERROR(VLOOKUP(Table1[[#This Row],[Codigo_insumo]],BD_Insumos!$B:$E,4),"")</f>
        <v/>
      </c>
      <c r="H4466" s="139"/>
      <c r="I4466" s="5" t="s">
        <v>457</v>
      </c>
      <c r="J4466" s="20" t="str">
        <f t="shared" si="69"/>
        <v/>
      </c>
      <c r="K4466" s="21">
        <f>IF(I4466&lt;&gt;"",SUMIF(Table1[Codigo_servico],A4466,Table1[Subtotal_insumo]),"")</f>
        <v>131.57237567733981</v>
      </c>
      <c r="L4466" s="17" t="str">
        <f>IF(Table1[[#This Row],[Ordem_insumos]]&lt;&gt;0,VLOOKUP(Table1[[#This Row],[Codigo_servico]],Preencher_Orcamento!$B:$D,3,FALSE)*Table1[[#This Row],[Qtde_insumo]],"")</f>
        <v/>
      </c>
      <c r="M4466" s="17" t="str">
        <f>IF(Table1[[#This Row],[Ordem_insumos]]&lt;&gt;0,VLOOKUP(Table1[[#This Row],[Codigo_servico]],Preencher_Orcamento!$B:$D,3,FALSE)*Table1[[#This Row],[Subtotal_insumo]],"")</f>
        <v/>
      </c>
    </row>
    <row r="4467" spans="1:13" ht="39" x14ac:dyDescent="0.25">
      <c r="A4467" s="6">
        <v>90975</v>
      </c>
      <c r="B4467" s="126">
        <v>1</v>
      </c>
      <c r="C4467" s="133"/>
      <c r="D4467" s="134">
        <v>56068</v>
      </c>
      <c r="E4467" s="7" t="s">
        <v>1416</v>
      </c>
      <c r="F4467" s="8" t="s">
        <v>457</v>
      </c>
      <c r="G4467" s="16">
        <f>IFERROR(VLOOKUP(Table1[[#This Row],[Codigo_insumo]],BD_Insumos!$B:$E,4),"")</f>
        <v>15.6463</v>
      </c>
      <c r="H4467" s="140">
        <v>1</v>
      </c>
      <c r="I4467" s="9"/>
      <c r="J4467" s="22">
        <f t="shared" si="69"/>
        <v>15.6463</v>
      </c>
      <c r="K4467" s="22" t="str">
        <f>IF(I4467&lt;&gt;"",SUMIF(Table1[Codigo_servico],A4467,Table1[Subtotal_insumo]),"")</f>
        <v/>
      </c>
      <c r="L4467" s="16">
        <f>IF(Table1[[#This Row],[Ordem_insumos]]&lt;&gt;0,VLOOKUP(Table1[[#This Row],[Codigo_servico]],Preencher_Orcamento!$B:$D,3,FALSE)*Table1[[#This Row],[Qtde_insumo]],"")</f>
        <v>0</v>
      </c>
      <c r="M4467" s="16">
        <f>IF(Table1[[#This Row],[Ordem_insumos]]&lt;&gt;0,VLOOKUP(Table1[[#This Row],[Codigo_servico]],Preencher_Orcamento!$B:$D,3,FALSE)*Table1[[#This Row],[Subtotal_insumo]],"")</f>
        <v>0</v>
      </c>
    </row>
    <row r="4468" spans="1:13" ht="51.75" x14ac:dyDescent="0.25">
      <c r="A4468" s="6">
        <v>90975</v>
      </c>
      <c r="B4468" s="126">
        <v>2</v>
      </c>
      <c r="C4468" s="133"/>
      <c r="D4468" s="134">
        <v>55627</v>
      </c>
      <c r="E4468" s="7" t="s">
        <v>1374</v>
      </c>
      <c r="F4468" s="8" t="s">
        <v>457</v>
      </c>
      <c r="G4468" s="16">
        <f>IFERROR(VLOOKUP(Table1[[#This Row],[Codigo_insumo]],BD_Insumos!$B:$E,4),"")</f>
        <v>53.886400000000002</v>
      </c>
      <c r="H4468" s="140">
        <v>1</v>
      </c>
      <c r="I4468" s="9"/>
      <c r="J4468" s="22">
        <f t="shared" si="69"/>
        <v>53.886400000000002</v>
      </c>
      <c r="K4468" s="22" t="str">
        <f>IF(I4468&lt;&gt;"",SUMIF(Table1[Codigo_servico],A4468,Table1[Subtotal_insumo]),"")</f>
        <v/>
      </c>
      <c r="L4468" s="16">
        <f>IF(Table1[[#This Row],[Ordem_insumos]]&lt;&gt;0,VLOOKUP(Table1[[#This Row],[Codigo_servico]],Preencher_Orcamento!$B:$D,3,FALSE)*Table1[[#This Row],[Qtde_insumo]],"")</f>
        <v>0</v>
      </c>
      <c r="M4468" s="16">
        <f>IF(Table1[[#This Row],[Ordem_insumos]]&lt;&gt;0,VLOOKUP(Table1[[#This Row],[Codigo_servico]],Preencher_Orcamento!$B:$D,3,FALSE)*Table1[[#This Row],[Subtotal_insumo]],"")</f>
        <v>0</v>
      </c>
    </row>
    <row r="4469" spans="1:13" x14ac:dyDescent="0.25">
      <c r="A4469" s="6">
        <v>90975</v>
      </c>
      <c r="B4469" s="126">
        <v>3</v>
      </c>
      <c r="C4469" s="133"/>
      <c r="D4469" s="134">
        <v>2041</v>
      </c>
      <c r="E4469" s="7" t="s">
        <v>2192</v>
      </c>
      <c r="F4469" s="8" t="s">
        <v>2140</v>
      </c>
      <c r="G4469" s="18">
        <f>IFERROR(VLOOKUP(Table1[[#This Row],[Codigo_insumo]],BD_Insumos!$B:$E,4),"")</f>
        <v>18.820516146129485</v>
      </c>
      <c r="H4469" s="140">
        <v>1.5</v>
      </c>
      <c r="I4469" s="9"/>
      <c r="J4469" s="23">
        <f t="shared" si="69"/>
        <v>28.230774219194227</v>
      </c>
      <c r="K4469" s="22" t="str">
        <f>IF(I4469&lt;&gt;"",SUMIF(Table1[Codigo_servico],A4469,Table1[Subtotal_insumo]),"")</f>
        <v/>
      </c>
      <c r="L4469" s="18">
        <f>IF(Table1[[#This Row],[Ordem_insumos]]&lt;&gt;0,VLOOKUP(Table1[[#This Row],[Codigo_servico]],Preencher_Orcamento!$B:$D,3,FALSE)*Table1[[#This Row],[Qtde_insumo]],"")</f>
        <v>0</v>
      </c>
      <c r="M4469" s="18">
        <f>IF(Table1[[#This Row],[Ordem_insumos]]&lt;&gt;0,VLOOKUP(Table1[[#This Row],[Codigo_servico]],Preencher_Orcamento!$B:$D,3,FALSE)*Table1[[#This Row],[Subtotal_insumo]],"")</f>
        <v>0</v>
      </c>
    </row>
    <row r="4470" spans="1:13" x14ac:dyDescent="0.25">
      <c r="A4470" s="6">
        <v>90975</v>
      </c>
      <c r="B4470" s="126">
        <v>4</v>
      </c>
      <c r="C4470" s="133"/>
      <c r="D4470" s="134">
        <v>56467</v>
      </c>
      <c r="E4470" s="7" t="s">
        <v>1470</v>
      </c>
      <c r="F4470" s="8" t="s">
        <v>457</v>
      </c>
      <c r="G4470" s="18">
        <f>IFERROR(VLOOKUP(Table1[[#This Row],[Codigo_insumo]],BD_Insumos!$B:$E,4),"")</f>
        <v>6.7069000000000001</v>
      </c>
      <c r="H4470" s="140">
        <v>2</v>
      </c>
      <c r="I4470" s="9"/>
      <c r="J4470" s="23">
        <f t="shared" si="69"/>
        <v>13.4138</v>
      </c>
      <c r="K4470" s="22" t="str">
        <f>IF(I4470&lt;&gt;"",SUMIF(Table1[Codigo_servico],A4470,Table1[Subtotal_insumo]),"")</f>
        <v/>
      </c>
      <c r="L4470" s="18">
        <f>IF(Table1[[#This Row],[Ordem_insumos]]&lt;&gt;0,VLOOKUP(Table1[[#This Row],[Codigo_servico]],Preencher_Orcamento!$B:$D,3,FALSE)*Table1[[#This Row],[Qtde_insumo]],"")</f>
        <v>0</v>
      </c>
      <c r="M4470" s="18">
        <f>IF(Table1[[#This Row],[Ordem_insumos]]&lt;&gt;0,VLOOKUP(Table1[[#This Row],[Codigo_servico]],Preencher_Orcamento!$B:$D,3,FALSE)*Table1[[#This Row],[Subtotal_insumo]],"")</f>
        <v>0</v>
      </c>
    </row>
    <row r="4471" spans="1:13" x14ac:dyDescent="0.25">
      <c r="A4471" s="6">
        <v>90975</v>
      </c>
      <c r="B4471" s="126">
        <v>5</v>
      </c>
      <c r="C4471" s="133"/>
      <c r="D4471" s="134">
        <v>2044</v>
      </c>
      <c r="E4471" s="7" t="s">
        <v>2193</v>
      </c>
      <c r="F4471" s="8" t="s">
        <v>2140</v>
      </c>
      <c r="G4471" s="18">
        <f>IFERROR(VLOOKUP(Table1[[#This Row],[Codigo_insumo]],BD_Insumos!$B:$E,4),"")</f>
        <v>13.596734305430379</v>
      </c>
      <c r="H4471" s="140">
        <v>1.5</v>
      </c>
      <c r="I4471" s="9"/>
      <c r="J4471" s="23">
        <f t="shared" si="69"/>
        <v>20.395101458145568</v>
      </c>
      <c r="K4471" s="22" t="str">
        <f>IF(I4471&lt;&gt;"",SUMIF(Table1[Codigo_servico],A4471,Table1[Subtotal_insumo]),"")</f>
        <v/>
      </c>
      <c r="L4471" s="18">
        <f>IF(Table1[[#This Row],[Ordem_insumos]]&lt;&gt;0,VLOOKUP(Table1[[#This Row],[Codigo_servico]],Preencher_Orcamento!$B:$D,3,FALSE)*Table1[[#This Row],[Qtde_insumo]],"")</f>
        <v>0</v>
      </c>
      <c r="M4471" s="18">
        <f>IF(Table1[[#This Row],[Ordem_insumos]]&lt;&gt;0,VLOOKUP(Table1[[#This Row],[Codigo_servico]],Preencher_Orcamento!$B:$D,3,FALSE)*Table1[[#This Row],[Subtotal_insumo]],"")</f>
        <v>0</v>
      </c>
    </row>
    <row r="4472" spans="1:13" x14ac:dyDescent="0.25">
      <c r="A4472" s="3">
        <v>90976</v>
      </c>
      <c r="B4472" s="125">
        <v>0</v>
      </c>
      <c r="C4472" s="131" t="s">
        <v>3249</v>
      </c>
      <c r="D4472" s="132"/>
      <c r="E4472" s="4"/>
      <c r="F4472" s="4"/>
      <c r="G4472" s="17" t="str">
        <f>IFERROR(VLOOKUP(Table1[[#This Row],[Codigo_insumo]],BD_Insumos!$B:$E,4),"")</f>
        <v/>
      </c>
      <c r="H4472" s="139"/>
      <c r="I4472" s="5" t="s">
        <v>457</v>
      </c>
      <c r="J4472" s="20" t="str">
        <f t="shared" si="69"/>
        <v/>
      </c>
      <c r="K4472" s="21">
        <f>IF(I4472&lt;&gt;"",SUMIF(Table1[Codigo_servico],A4472,Table1[Subtotal_insumo]),"")</f>
        <v>145.77697567733978</v>
      </c>
      <c r="L4472" s="17" t="str">
        <f>IF(Table1[[#This Row],[Ordem_insumos]]&lt;&gt;0,VLOOKUP(Table1[[#This Row],[Codigo_servico]],Preencher_Orcamento!$B:$D,3,FALSE)*Table1[[#This Row],[Qtde_insumo]],"")</f>
        <v/>
      </c>
      <c r="M4472" s="17" t="str">
        <f>IF(Table1[[#This Row],[Ordem_insumos]]&lt;&gt;0,VLOOKUP(Table1[[#This Row],[Codigo_servico]],Preencher_Orcamento!$B:$D,3,FALSE)*Table1[[#This Row],[Subtotal_insumo]],"")</f>
        <v/>
      </c>
    </row>
    <row r="4473" spans="1:13" ht="39" x14ac:dyDescent="0.25">
      <c r="A4473" s="6">
        <v>90976</v>
      </c>
      <c r="B4473" s="126">
        <v>1</v>
      </c>
      <c r="C4473" s="133"/>
      <c r="D4473" s="134">
        <v>56068</v>
      </c>
      <c r="E4473" s="7" t="s">
        <v>1416</v>
      </c>
      <c r="F4473" s="8" t="s">
        <v>457</v>
      </c>
      <c r="G4473" s="16">
        <f>IFERROR(VLOOKUP(Table1[[#This Row],[Codigo_insumo]],BD_Insumos!$B:$E,4),"")</f>
        <v>15.6463</v>
      </c>
      <c r="H4473" s="140">
        <v>1</v>
      </c>
      <c r="I4473" s="9"/>
      <c r="J4473" s="22">
        <f t="shared" si="69"/>
        <v>15.6463</v>
      </c>
      <c r="K4473" s="22" t="str">
        <f>IF(I4473&lt;&gt;"",SUMIF(Table1[Codigo_servico],A4473,Table1[Subtotal_insumo]),"")</f>
        <v/>
      </c>
      <c r="L4473" s="16">
        <f>IF(Table1[[#This Row],[Ordem_insumos]]&lt;&gt;0,VLOOKUP(Table1[[#This Row],[Codigo_servico]],Preencher_Orcamento!$B:$D,3,FALSE)*Table1[[#This Row],[Qtde_insumo]],"")</f>
        <v>0</v>
      </c>
      <c r="M4473" s="16">
        <f>IF(Table1[[#This Row],[Ordem_insumos]]&lt;&gt;0,VLOOKUP(Table1[[#This Row],[Codigo_servico]],Preencher_Orcamento!$B:$D,3,FALSE)*Table1[[#This Row],[Subtotal_insumo]],"")</f>
        <v>0</v>
      </c>
    </row>
    <row r="4474" spans="1:13" ht="26.25" x14ac:dyDescent="0.25">
      <c r="A4474" s="6">
        <v>90976</v>
      </c>
      <c r="B4474" s="126">
        <v>2</v>
      </c>
      <c r="C4474" s="133"/>
      <c r="D4474" s="134">
        <v>55715</v>
      </c>
      <c r="E4474" s="7" t="s">
        <v>1392</v>
      </c>
      <c r="F4474" s="8" t="s">
        <v>457</v>
      </c>
      <c r="G4474" s="16">
        <f>IFERROR(VLOOKUP(Table1[[#This Row],[Codigo_insumo]],BD_Insumos!$B:$E,4),"")</f>
        <v>68.090999999999994</v>
      </c>
      <c r="H4474" s="140">
        <v>1</v>
      </c>
      <c r="I4474" s="9"/>
      <c r="J4474" s="22">
        <f t="shared" si="69"/>
        <v>68.090999999999994</v>
      </c>
      <c r="K4474" s="22" t="str">
        <f>IF(I4474&lt;&gt;"",SUMIF(Table1[Codigo_servico],A4474,Table1[Subtotal_insumo]),"")</f>
        <v/>
      </c>
      <c r="L4474" s="16">
        <f>IF(Table1[[#This Row],[Ordem_insumos]]&lt;&gt;0,VLOOKUP(Table1[[#This Row],[Codigo_servico]],Preencher_Orcamento!$B:$D,3,FALSE)*Table1[[#This Row],[Qtde_insumo]],"")</f>
        <v>0</v>
      </c>
      <c r="M4474" s="16">
        <f>IF(Table1[[#This Row],[Ordem_insumos]]&lt;&gt;0,VLOOKUP(Table1[[#This Row],[Codigo_servico]],Preencher_Orcamento!$B:$D,3,FALSE)*Table1[[#This Row],[Subtotal_insumo]],"")</f>
        <v>0</v>
      </c>
    </row>
    <row r="4475" spans="1:13" x14ac:dyDescent="0.25">
      <c r="A4475" s="6">
        <v>90976</v>
      </c>
      <c r="B4475" s="126">
        <v>3</v>
      </c>
      <c r="C4475" s="133"/>
      <c r="D4475" s="134">
        <v>56467</v>
      </c>
      <c r="E4475" s="7" t="s">
        <v>1470</v>
      </c>
      <c r="F4475" s="8" t="s">
        <v>457</v>
      </c>
      <c r="G4475" s="18">
        <f>IFERROR(VLOOKUP(Table1[[#This Row],[Codigo_insumo]],BD_Insumos!$B:$E,4),"")</f>
        <v>6.7069000000000001</v>
      </c>
      <c r="H4475" s="140">
        <v>2</v>
      </c>
      <c r="I4475" s="9"/>
      <c r="J4475" s="23">
        <f t="shared" si="69"/>
        <v>13.4138</v>
      </c>
      <c r="K4475" s="22" t="str">
        <f>IF(I4475&lt;&gt;"",SUMIF(Table1[Codigo_servico],A4475,Table1[Subtotal_insumo]),"")</f>
        <v/>
      </c>
      <c r="L4475" s="18">
        <f>IF(Table1[[#This Row],[Ordem_insumos]]&lt;&gt;0,VLOOKUP(Table1[[#This Row],[Codigo_servico]],Preencher_Orcamento!$B:$D,3,FALSE)*Table1[[#This Row],[Qtde_insumo]],"")</f>
        <v>0</v>
      </c>
      <c r="M4475" s="18">
        <f>IF(Table1[[#This Row],[Ordem_insumos]]&lt;&gt;0,VLOOKUP(Table1[[#This Row],[Codigo_servico]],Preencher_Orcamento!$B:$D,3,FALSE)*Table1[[#This Row],[Subtotal_insumo]],"")</f>
        <v>0</v>
      </c>
    </row>
    <row r="4476" spans="1:13" x14ac:dyDescent="0.25">
      <c r="A4476" s="6">
        <v>90976</v>
      </c>
      <c r="B4476" s="126">
        <v>4</v>
      </c>
      <c r="C4476" s="133"/>
      <c r="D4476" s="134">
        <v>2041</v>
      </c>
      <c r="E4476" s="7" t="s">
        <v>2192</v>
      </c>
      <c r="F4476" s="8" t="s">
        <v>2140</v>
      </c>
      <c r="G4476" s="18">
        <f>IFERROR(VLOOKUP(Table1[[#This Row],[Codigo_insumo]],BD_Insumos!$B:$E,4),"")</f>
        <v>18.820516146129485</v>
      </c>
      <c r="H4476" s="140">
        <v>1.5</v>
      </c>
      <c r="I4476" s="9"/>
      <c r="J4476" s="23">
        <f t="shared" si="69"/>
        <v>28.230774219194227</v>
      </c>
      <c r="K4476" s="22" t="str">
        <f>IF(I4476&lt;&gt;"",SUMIF(Table1[Codigo_servico],A4476,Table1[Subtotal_insumo]),"")</f>
        <v/>
      </c>
      <c r="L4476" s="18">
        <f>IF(Table1[[#This Row],[Ordem_insumos]]&lt;&gt;0,VLOOKUP(Table1[[#This Row],[Codigo_servico]],Preencher_Orcamento!$B:$D,3,FALSE)*Table1[[#This Row],[Qtde_insumo]],"")</f>
        <v>0</v>
      </c>
      <c r="M4476" s="18">
        <f>IF(Table1[[#This Row],[Ordem_insumos]]&lt;&gt;0,VLOOKUP(Table1[[#This Row],[Codigo_servico]],Preencher_Orcamento!$B:$D,3,FALSE)*Table1[[#This Row],[Subtotal_insumo]],"")</f>
        <v>0</v>
      </c>
    </row>
    <row r="4477" spans="1:13" x14ac:dyDescent="0.25">
      <c r="A4477" s="6">
        <v>90976</v>
      </c>
      <c r="B4477" s="126">
        <v>5</v>
      </c>
      <c r="C4477" s="133"/>
      <c r="D4477" s="134">
        <v>2044</v>
      </c>
      <c r="E4477" s="7" t="s">
        <v>2193</v>
      </c>
      <c r="F4477" s="8" t="s">
        <v>2140</v>
      </c>
      <c r="G4477" s="18">
        <f>IFERROR(VLOOKUP(Table1[[#This Row],[Codigo_insumo]],BD_Insumos!$B:$E,4),"")</f>
        <v>13.596734305430379</v>
      </c>
      <c r="H4477" s="140">
        <v>1.5</v>
      </c>
      <c r="I4477" s="9"/>
      <c r="J4477" s="23">
        <f t="shared" si="69"/>
        <v>20.395101458145568</v>
      </c>
      <c r="K4477" s="22" t="str">
        <f>IF(I4477&lt;&gt;"",SUMIF(Table1[Codigo_servico],A4477,Table1[Subtotal_insumo]),"")</f>
        <v/>
      </c>
      <c r="L4477" s="18">
        <f>IF(Table1[[#This Row],[Ordem_insumos]]&lt;&gt;0,VLOOKUP(Table1[[#This Row],[Codigo_servico]],Preencher_Orcamento!$B:$D,3,FALSE)*Table1[[#This Row],[Qtde_insumo]],"")</f>
        <v>0</v>
      </c>
      <c r="M4477" s="18">
        <f>IF(Table1[[#This Row],[Ordem_insumos]]&lt;&gt;0,VLOOKUP(Table1[[#This Row],[Codigo_servico]],Preencher_Orcamento!$B:$D,3,FALSE)*Table1[[#This Row],[Subtotal_insumo]],"")</f>
        <v>0</v>
      </c>
    </row>
    <row r="4478" spans="1:13" x14ac:dyDescent="0.25">
      <c r="A4478" s="3">
        <v>90978</v>
      </c>
      <c r="B4478" s="125">
        <v>0</v>
      </c>
      <c r="C4478" s="131" t="s">
        <v>3250</v>
      </c>
      <c r="D4478" s="132"/>
      <c r="E4478" s="4"/>
      <c r="F4478" s="4"/>
      <c r="G4478" s="17" t="str">
        <f>IFERROR(VLOOKUP(Table1[[#This Row],[Codigo_insumo]],BD_Insumos!$B:$E,4),"")</f>
        <v/>
      </c>
      <c r="H4478" s="139"/>
      <c r="I4478" s="5" t="s">
        <v>457</v>
      </c>
      <c r="J4478" s="20" t="str">
        <f t="shared" si="69"/>
        <v/>
      </c>
      <c r="K4478" s="21">
        <f>IF(I4478&lt;&gt;"",SUMIF(Table1[Codigo_servico],A4478,Table1[Subtotal_insumo]),"")</f>
        <v>118.94377549671584</v>
      </c>
      <c r="L4478" s="17" t="str">
        <f>IF(Table1[[#This Row],[Ordem_insumos]]&lt;&gt;0,VLOOKUP(Table1[[#This Row],[Codigo_servico]],Preencher_Orcamento!$B:$D,3,FALSE)*Table1[[#This Row],[Qtde_insumo]],"")</f>
        <v/>
      </c>
      <c r="M4478" s="17" t="str">
        <f>IF(Table1[[#This Row],[Ordem_insumos]]&lt;&gt;0,VLOOKUP(Table1[[#This Row],[Codigo_servico]],Preencher_Orcamento!$B:$D,3,FALSE)*Table1[[#This Row],[Subtotal_insumo]],"")</f>
        <v/>
      </c>
    </row>
    <row r="4479" spans="1:13" ht="51.75" x14ac:dyDescent="0.25">
      <c r="A4479" s="6">
        <v>90978</v>
      </c>
      <c r="B4479" s="126">
        <v>1</v>
      </c>
      <c r="C4479" s="133"/>
      <c r="D4479" s="134">
        <v>55702</v>
      </c>
      <c r="E4479" s="7" t="s">
        <v>1384</v>
      </c>
      <c r="F4479" s="8" t="s">
        <v>457</v>
      </c>
      <c r="G4479" s="16">
        <f>IFERROR(VLOOKUP(Table1[[#This Row],[Codigo_insumo]],BD_Insumos!$B:$E,4),"")</f>
        <v>39.104599999999998</v>
      </c>
      <c r="H4479" s="140">
        <v>1</v>
      </c>
      <c r="I4479" s="9"/>
      <c r="J4479" s="22">
        <f t="shared" si="69"/>
        <v>39.104599999999998</v>
      </c>
      <c r="K4479" s="22" t="str">
        <f>IF(I4479&lt;&gt;"",SUMIF(Table1[Codigo_servico],A4479,Table1[Subtotal_insumo]),"")</f>
        <v/>
      </c>
      <c r="L4479" s="16">
        <f>IF(Table1[[#This Row],[Ordem_insumos]]&lt;&gt;0,VLOOKUP(Table1[[#This Row],[Codigo_servico]],Preencher_Orcamento!$B:$D,3,FALSE)*Table1[[#This Row],[Qtde_insumo]],"")</f>
        <v>0</v>
      </c>
      <c r="M4479" s="16">
        <f>IF(Table1[[#This Row],[Ordem_insumos]]&lt;&gt;0,VLOOKUP(Table1[[#This Row],[Codigo_servico]],Preencher_Orcamento!$B:$D,3,FALSE)*Table1[[#This Row],[Subtotal_insumo]],"")</f>
        <v>0</v>
      </c>
    </row>
    <row r="4480" spans="1:13" x14ac:dyDescent="0.25">
      <c r="A4480" s="6">
        <v>90978</v>
      </c>
      <c r="B4480" s="126">
        <v>2</v>
      </c>
      <c r="C4480" s="133"/>
      <c r="D4480" s="134">
        <v>2044</v>
      </c>
      <c r="E4480" s="7" t="s">
        <v>2193</v>
      </c>
      <c r="F4480" s="8" t="s">
        <v>2140</v>
      </c>
      <c r="G4480" s="16">
        <f>IFERROR(VLOOKUP(Table1[[#This Row],[Codigo_insumo]],BD_Insumos!$B:$E,4),"")</f>
        <v>13.596734305430379</v>
      </c>
      <c r="H4480" s="140">
        <v>1.1000000000000001</v>
      </c>
      <c r="I4480" s="9"/>
      <c r="J4480" s="22">
        <f t="shared" si="69"/>
        <v>14.956407735973418</v>
      </c>
      <c r="K4480" s="22" t="str">
        <f>IF(I4480&lt;&gt;"",SUMIF(Table1[Codigo_servico],A4480,Table1[Subtotal_insumo]),"")</f>
        <v/>
      </c>
      <c r="L4480" s="16">
        <f>IF(Table1[[#This Row],[Ordem_insumos]]&lt;&gt;0,VLOOKUP(Table1[[#This Row],[Codigo_servico]],Preencher_Orcamento!$B:$D,3,FALSE)*Table1[[#This Row],[Qtde_insumo]],"")</f>
        <v>0</v>
      </c>
      <c r="M4480" s="16">
        <f>IF(Table1[[#This Row],[Ordem_insumos]]&lt;&gt;0,VLOOKUP(Table1[[#This Row],[Codigo_servico]],Preencher_Orcamento!$B:$D,3,FALSE)*Table1[[#This Row],[Subtotal_insumo]],"")</f>
        <v>0</v>
      </c>
    </row>
    <row r="4481" spans="1:13" ht="39" x14ac:dyDescent="0.25">
      <c r="A4481" s="6">
        <v>90978</v>
      </c>
      <c r="B4481" s="126">
        <v>3</v>
      </c>
      <c r="C4481" s="133"/>
      <c r="D4481" s="134">
        <v>56078</v>
      </c>
      <c r="E4481" s="7" t="s">
        <v>1420</v>
      </c>
      <c r="F4481" s="8" t="s">
        <v>457</v>
      </c>
      <c r="G4481" s="18">
        <f>IFERROR(VLOOKUP(Table1[[#This Row],[Codigo_insumo]],BD_Insumos!$B:$E,4),"")</f>
        <v>36.152999999999999</v>
      </c>
      <c r="H4481" s="140">
        <v>1</v>
      </c>
      <c r="I4481" s="9"/>
      <c r="J4481" s="23">
        <f t="shared" si="69"/>
        <v>36.152999999999999</v>
      </c>
      <c r="K4481" s="22" t="str">
        <f>IF(I4481&lt;&gt;"",SUMIF(Table1[Codigo_servico],A4481,Table1[Subtotal_insumo]),"")</f>
        <v/>
      </c>
      <c r="L4481" s="18">
        <f>IF(Table1[[#This Row],[Ordem_insumos]]&lt;&gt;0,VLOOKUP(Table1[[#This Row],[Codigo_servico]],Preencher_Orcamento!$B:$D,3,FALSE)*Table1[[#This Row],[Qtde_insumo]],"")</f>
        <v>0</v>
      </c>
      <c r="M4481" s="18">
        <f>IF(Table1[[#This Row],[Ordem_insumos]]&lt;&gt;0,VLOOKUP(Table1[[#This Row],[Codigo_servico]],Preencher_Orcamento!$B:$D,3,FALSE)*Table1[[#This Row],[Subtotal_insumo]],"")</f>
        <v>0</v>
      </c>
    </row>
    <row r="4482" spans="1:13" x14ac:dyDescent="0.25">
      <c r="A4482" s="6">
        <v>90978</v>
      </c>
      <c r="B4482" s="126">
        <v>4</v>
      </c>
      <c r="C4482" s="133"/>
      <c r="D4482" s="134">
        <v>56412</v>
      </c>
      <c r="E4482" s="7" t="s">
        <v>1446</v>
      </c>
      <c r="F4482" s="8" t="s">
        <v>457</v>
      </c>
      <c r="G4482" s="18">
        <f>IFERROR(VLOOKUP(Table1[[#This Row],[Codigo_insumo]],BD_Insumos!$B:$E,4),"")</f>
        <v>8.0272000000000006</v>
      </c>
      <c r="H4482" s="140">
        <v>1</v>
      </c>
      <c r="I4482" s="9"/>
      <c r="J4482" s="23">
        <f t="shared" ref="J4482:J4545" si="70">IF(I4482="",G4482*H4482,"")</f>
        <v>8.0272000000000006</v>
      </c>
      <c r="K4482" s="22" t="str">
        <f>IF(I4482&lt;&gt;"",SUMIF(Table1[Codigo_servico],A4482,Table1[Subtotal_insumo]),"")</f>
        <v/>
      </c>
      <c r="L4482" s="18">
        <f>IF(Table1[[#This Row],[Ordem_insumos]]&lt;&gt;0,VLOOKUP(Table1[[#This Row],[Codigo_servico]],Preencher_Orcamento!$B:$D,3,FALSE)*Table1[[#This Row],[Qtde_insumo]],"")</f>
        <v>0</v>
      </c>
      <c r="M4482" s="18">
        <f>IF(Table1[[#This Row],[Ordem_insumos]]&lt;&gt;0,VLOOKUP(Table1[[#This Row],[Codigo_servico]],Preencher_Orcamento!$B:$D,3,FALSE)*Table1[[#This Row],[Subtotal_insumo]],"")</f>
        <v>0</v>
      </c>
    </row>
    <row r="4483" spans="1:13" x14ac:dyDescent="0.25">
      <c r="A4483" s="6">
        <v>90978</v>
      </c>
      <c r="B4483" s="126">
        <v>5</v>
      </c>
      <c r="C4483" s="133"/>
      <c r="D4483" s="134">
        <v>2041</v>
      </c>
      <c r="E4483" s="7" t="s">
        <v>2192</v>
      </c>
      <c r="F4483" s="8" t="s">
        <v>2140</v>
      </c>
      <c r="G4483" s="18">
        <f>IFERROR(VLOOKUP(Table1[[#This Row],[Codigo_insumo]],BD_Insumos!$B:$E,4),"")</f>
        <v>18.820516146129485</v>
      </c>
      <c r="H4483" s="140">
        <v>1.1000000000000001</v>
      </c>
      <c r="I4483" s="9"/>
      <c r="J4483" s="23">
        <f t="shared" si="70"/>
        <v>20.702567760742436</v>
      </c>
      <c r="K4483" s="22" t="str">
        <f>IF(I4483&lt;&gt;"",SUMIF(Table1[Codigo_servico],A4483,Table1[Subtotal_insumo]),"")</f>
        <v/>
      </c>
      <c r="L4483" s="18">
        <f>IF(Table1[[#This Row],[Ordem_insumos]]&lt;&gt;0,VLOOKUP(Table1[[#This Row],[Codigo_servico]],Preencher_Orcamento!$B:$D,3,FALSE)*Table1[[#This Row],[Qtde_insumo]],"")</f>
        <v>0</v>
      </c>
      <c r="M4483" s="18">
        <f>IF(Table1[[#This Row],[Ordem_insumos]]&lt;&gt;0,VLOOKUP(Table1[[#This Row],[Codigo_servico]],Preencher_Orcamento!$B:$D,3,FALSE)*Table1[[#This Row],[Subtotal_insumo]],"")</f>
        <v>0</v>
      </c>
    </row>
    <row r="4484" spans="1:13" x14ac:dyDescent="0.25">
      <c r="A4484" s="3">
        <v>90979</v>
      </c>
      <c r="B4484" s="125">
        <v>0</v>
      </c>
      <c r="C4484" s="131" t="s">
        <v>3251</v>
      </c>
      <c r="D4484" s="132"/>
      <c r="E4484" s="4"/>
      <c r="F4484" s="4"/>
      <c r="G4484" s="17" t="str">
        <f>IFERROR(VLOOKUP(Table1[[#This Row],[Codigo_insumo]],BD_Insumos!$B:$E,4),"")</f>
        <v/>
      </c>
      <c r="H4484" s="139"/>
      <c r="I4484" s="5" t="s">
        <v>457</v>
      </c>
      <c r="J4484" s="20" t="str">
        <f t="shared" si="70"/>
        <v/>
      </c>
      <c r="K4484" s="21">
        <f>IF(I4484&lt;&gt;"",SUMIF(Table1[Codigo_servico],A4484,Table1[Subtotal_insumo]),"")</f>
        <v>144.41187567733976</v>
      </c>
      <c r="L4484" s="17" t="str">
        <f>IF(Table1[[#This Row],[Ordem_insumos]]&lt;&gt;0,VLOOKUP(Table1[[#This Row],[Codigo_servico]],Preencher_Orcamento!$B:$D,3,FALSE)*Table1[[#This Row],[Qtde_insumo]],"")</f>
        <v/>
      </c>
      <c r="M4484" s="17" t="str">
        <f>IF(Table1[[#This Row],[Ordem_insumos]]&lt;&gt;0,VLOOKUP(Table1[[#This Row],[Codigo_servico]],Preencher_Orcamento!$B:$D,3,FALSE)*Table1[[#This Row],[Subtotal_insumo]],"")</f>
        <v/>
      </c>
    </row>
    <row r="4485" spans="1:13" ht="51.75" x14ac:dyDescent="0.25">
      <c r="A4485" s="6">
        <v>90979</v>
      </c>
      <c r="B4485" s="126">
        <v>1</v>
      </c>
      <c r="C4485" s="133"/>
      <c r="D4485" s="134">
        <v>55703</v>
      </c>
      <c r="E4485" s="7" t="s">
        <v>1385</v>
      </c>
      <c r="F4485" s="8" t="s">
        <v>457</v>
      </c>
      <c r="G4485" s="16">
        <f>IFERROR(VLOOKUP(Table1[[#This Row],[Codigo_insumo]],BD_Insumos!$B:$E,4),"")</f>
        <v>40.259700000000002</v>
      </c>
      <c r="H4485" s="140">
        <v>1</v>
      </c>
      <c r="I4485" s="9"/>
      <c r="J4485" s="22">
        <f t="shared" si="70"/>
        <v>40.259700000000002</v>
      </c>
      <c r="K4485" s="22" t="str">
        <f>IF(I4485&lt;&gt;"",SUMIF(Table1[Codigo_servico],A4485,Table1[Subtotal_insumo]),"")</f>
        <v/>
      </c>
      <c r="L4485" s="16">
        <f>IF(Table1[[#This Row],[Ordem_insumos]]&lt;&gt;0,VLOOKUP(Table1[[#This Row],[Codigo_servico]],Preencher_Orcamento!$B:$D,3,FALSE)*Table1[[#This Row],[Qtde_insumo]],"")</f>
        <v>0</v>
      </c>
      <c r="M4485" s="16">
        <f>IF(Table1[[#This Row],[Ordem_insumos]]&lt;&gt;0,VLOOKUP(Table1[[#This Row],[Codigo_servico]],Preencher_Orcamento!$B:$D,3,FALSE)*Table1[[#This Row],[Subtotal_insumo]],"")</f>
        <v>0</v>
      </c>
    </row>
    <row r="4486" spans="1:13" ht="39" x14ac:dyDescent="0.25">
      <c r="A4486" s="6">
        <v>90979</v>
      </c>
      <c r="B4486" s="126">
        <v>2</v>
      </c>
      <c r="C4486" s="133"/>
      <c r="D4486" s="134">
        <v>56080</v>
      </c>
      <c r="E4486" s="7" t="s">
        <v>1422</v>
      </c>
      <c r="F4486" s="8" t="s">
        <v>457</v>
      </c>
      <c r="G4486" s="16">
        <f>IFERROR(VLOOKUP(Table1[[#This Row],[Codigo_insumo]],BD_Insumos!$B:$E,4),"")</f>
        <v>39.471899999999998</v>
      </c>
      <c r="H4486" s="140">
        <v>1</v>
      </c>
      <c r="I4486" s="9"/>
      <c r="J4486" s="22">
        <f t="shared" si="70"/>
        <v>39.471899999999998</v>
      </c>
      <c r="K4486" s="22" t="str">
        <f>IF(I4486&lt;&gt;"",SUMIF(Table1[Codigo_servico],A4486,Table1[Subtotal_insumo]),"")</f>
        <v/>
      </c>
      <c r="L4486" s="16">
        <f>IF(Table1[[#This Row],[Ordem_insumos]]&lt;&gt;0,VLOOKUP(Table1[[#This Row],[Codigo_servico]],Preencher_Orcamento!$B:$D,3,FALSE)*Table1[[#This Row],[Qtde_insumo]],"")</f>
        <v>0</v>
      </c>
      <c r="M4486" s="16">
        <f>IF(Table1[[#This Row],[Ordem_insumos]]&lt;&gt;0,VLOOKUP(Table1[[#This Row],[Codigo_servico]],Preencher_Orcamento!$B:$D,3,FALSE)*Table1[[#This Row],[Subtotal_insumo]],"")</f>
        <v>0</v>
      </c>
    </row>
    <row r="4487" spans="1:13" x14ac:dyDescent="0.25">
      <c r="A4487" s="6">
        <v>90979</v>
      </c>
      <c r="B4487" s="126">
        <v>3</v>
      </c>
      <c r="C4487" s="133"/>
      <c r="D4487" s="134">
        <v>2044</v>
      </c>
      <c r="E4487" s="7" t="s">
        <v>2193</v>
      </c>
      <c r="F4487" s="8" t="s">
        <v>2140</v>
      </c>
      <c r="G4487" s="18">
        <f>IFERROR(VLOOKUP(Table1[[#This Row],[Codigo_insumo]],BD_Insumos!$B:$E,4),"")</f>
        <v>13.596734305430379</v>
      </c>
      <c r="H4487" s="140">
        <v>1.5</v>
      </c>
      <c r="I4487" s="9"/>
      <c r="J4487" s="23">
        <f t="shared" si="70"/>
        <v>20.395101458145568</v>
      </c>
      <c r="K4487" s="22" t="str">
        <f>IF(I4487&lt;&gt;"",SUMIF(Table1[Codigo_servico],A4487,Table1[Subtotal_insumo]),"")</f>
        <v/>
      </c>
      <c r="L4487" s="18">
        <f>IF(Table1[[#This Row],[Ordem_insumos]]&lt;&gt;0,VLOOKUP(Table1[[#This Row],[Codigo_servico]],Preencher_Orcamento!$B:$D,3,FALSE)*Table1[[#This Row],[Qtde_insumo]],"")</f>
        <v>0</v>
      </c>
      <c r="M4487" s="18">
        <f>IF(Table1[[#This Row],[Ordem_insumos]]&lt;&gt;0,VLOOKUP(Table1[[#This Row],[Codigo_servico]],Preencher_Orcamento!$B:$D,3,FALSE)*Table1[[#This Row],[Subtotal_insumo]],"")</f>
        <v>0</v>
      </c>
    </row>
    <row r="4488" spans="1:13" x14ac:dyDescent="0.25">
      <c r="A4488" s="6">
        <v>90979</v>
      </c>
      <c r="B4488" s="126">
        <v>4</v>
      </c>
      <c r="C4488" s="133"/>
      <c r="D4488" s="134">
        <v>2041</v>
      </c>
      <c r="E4488" s="7" t="s">
        <v>2192</v>
      </c>
      <c r="F4488" s="8" t="s">
        <v>2140</v>
      </c>
      <c r="G4488" s="18">
        <f>IFERROR(VLOOKUP(Table1[[#This Row],[Codigo_insumo]],BD_Insumos!$B:$E,4),"")</f>
        <v>18.820516146129485</v>
      </c>
      <c r="H4488" s="140">
        <v>1.5</v>
      </c>
      <c r="I4488" s="9"/>
      <c r="J4488" s="23">
        <f t="shared" si="70"/>
        <v>28.230774219194227</v>
      </c>
      <c r="K4488" s="22" t="str">
        <f>IF(I4488&lt;&gt;"",SUMIF(Table1[Codigo_servico],A4488,Table1[Subtotal_insumo]),"")</f>
        <v/>
      </c>
      <c r="L4488" s="18">
        <f>IF(Table1[[#This Row],[Ordem_insumos]]&lt;&gt;0,VLOOKUP(Table1[[#This Row],[Codigo_servico]],Preencher_Orcamento!$B:$D,3,FALSE)*Table1[[#This Row],[Qtde_insumo]],"")</f>
        <v>0</v>
      </c>
      <c r="M4488" s="18">
        <f>IF(Table1[[#This Row],[Ordem_insumos]]&lt;&gt;0,VLOOKUP(Table1[[#This Row],[Codigo_servico]],Preencher_Orcamento!$B:$D,3,FALSE)*Table1[[#This Row],[Subtotal_insumo]],"")</f>
        <v>0</v>
      </c>
    </row>
    <row r="4489" spans="1:13" x14ac:dyDescent="0.25">
      <c r="A4489" s="6">
        <v>90979</v>
      </c>
      <c r="B4489" s="126">
        <v>5</v>
      </c>
      <c r="C4489" s="133"/>
      <c r="D4489" s="134">
        <v>56412</v>
      </c>
      <c r="E4489" s="7" t="s">
        <v>1446</v>
      </c>
      <c r="F4489" s="8" t="s">
        <v>457</v>
      </c>
      <c r="G4489" s="18">
        <f>IFERROR(VLOOKUP(Table1[[#This Row],[Codigo_insumo]],BD_Insumos!$B:$E,4),"")</f>
        <v>8.0272000000000006</v>
      </c>
      <c r="H4489" s="140">
        <v>2</v>
      </c>
      <c r="I4489" s="9"/>
      <c r="J4489" s="23">
        <f t="shared" si="70"/>
        <v>16.054400000000001</v>
      </c>
      <c r="K4489" s="22" t="str">
        <f>IF(I4489&lt;&gt;"",SUMIF(Table1[Codigo_servico],A4489,Table1[Subtotal_insumo]),"")</f>
        <v/>
      </c>
      <c r="L4489" s="18">
        <f>IF(Table1[[#This Row],[Ordem_insumos]]&lt;&gt;0,VLOOKUP(Table1[[#This Row],[Codigo_servico]],Preencher_Orcamento!$B:$D,3,FALSE)*Table1[[#This Row],[Qtde_insumo]],"")</f>
        <v>0</v>
      </c>
      <c r="M4489" s="18">
        <f>IF(Table1[[#This Row],[Ordem_insumos]]&lt;&gt;0,VLOOKUP(Table1[[#This Row],[Codigo_servico]],Preencher_Orcamento!$B:$D,3,FALSE)*Table1[[#This Row],[Subtotal_insumo]],"")</f>
        <v>0</v>
      </c>
    </row>
    <row r="4490" spans="1:13" x14ac:dyDescent="0.25">
      <c r="A4490" s="3">
        <v>90987</v>
      </c>
      <c r="B4490" s="125">
        <v>0</v>
      </c>
      <c r="C4490" s="131" t="s">
        <v>3252</v>
      </c>
      <c r="D4490" s="132"/>
      <c r="E4490" s="4"/>
      <c r="F4490" s="4"/>
      <c r="G4490" s="17" t="str">
        <f>IFERROR(VLOOKUP(Table1[[#This Row],[Codigo_insumo]],BD_Insumos!$B:$E,4),"")</f>
        <v/>
      </c>
      <c r="H4490" s="139"/>
      <c r="I4490" s="5" t="s">
        <v>457</v>
      </c>
      <c r="J4490" s="20" t="str">
        <f t="shared" si="70"/>
        <v/>
      </c>
      <c r="K4490" s="21">
        <f>IF(I4490&lt;&gt;"",SUMIF(Table1[Codigo_servico],A4490,Table1[Subtotal_insumo]),"")</f>
        <v>130.71497567733979</v>
      </c>
      <c r="L4490" s="17" t="str">
        <f>IF(Table1[[#This Row],[Ordem_insumos]]&lt;&gt;0,VLOOKUP(Table1[[#This Row],[Codigo_servico]],Preencher_Orcamento!$B:$D,3,FALSE)*Table1[[#This Row],[Qtde_insumo]],"")</f>
        <v/>
      </c>
      <c r="M4490" s="17" t="str">
        <f>IF(Table1[[#This Row],[Ordem_insumos]]&lt;&gt;0,VLOOKUP(Table1[[#This Row],[Codigo_servico]],Preencher_Orcamento!$B:$D,3,FALSE)*Table1[[#This Row],[Subtotal_insumo]],"")</f>
        <v/>
      </c>
    </row>
    <row r="4491" spans="1:13" ht="64.5" x14ac:dyDescent="0.25">
      <c r="A4491" s="6">
        <v>90987</v>
      </c>
      <c r="B4491" s="126">
        <v>1</v>
      </c>
      <c r="C4491" s="133"/>
      <c r="D4491" s="134">
        <v>55704</v>
      </c>
      <c r="E4491" s="7" t="s">
        <v>1386</v>
      </c>
      <c r="F4491" s="8" t="s">
        <v>457</v>
      </c>
      <c r="G4491" s="16">
        <f>IFERROR(VLOOKUP(Table1[[#This Row],[Codigo_insumo]],BD_Insumos!$B:$E,4),"")</f>
        <v>59.842199999999998</v>
      </c>
      <c r="H4491" s="140">
        <v>1</v>
      </c>
      <c r="I4491" s="9"/>
      <c r="J4491" s="22">
        <f t="shared" si="70"/>
        <v>59.842199999999998</v>
      </c>
      <c r="K4491" s="22" t="str">
        <f>IF(I4491&lt;&gt;"",SUMIF(Table1[Codigo_servico],A4491,Table1[Subtotal_insumo]),"")</f>
        <v/>
      </c>
      <c r="L4491" s="16">
        <f>IF(Table1[[#This Row],[Ordem_insumos]]&lt;&gt;0,VLOOKUP(Table1[[#This Row],[Codigo_servico]],Preencher_Orcamento!$B:$D,3,FALSE)*Table1[[#This Row],[Qtde_insumo]],"")</f>
        <v>0</v>
      </c>
      <c r="M4491" s="16">
        <f>IF(Table1[[#This Row],[Ordem_insumos]]&lt;&gt;0,VLOOKUP(Table1[[#This Row],[Codigo_servico]],Preencher_Orcamento!$B:$D,3,FALSE)*Table1[[#This Row],[Subtotal_insumo]],"")</f>
        <v>0</v>
      </c>
    </row>
    <row r="4492" spans="1:13" x14ac:dyDescent="0.25">
      <c r="A4492" s="6">
        <v>90987</v>
      </c>
      <c r="B4492" s="126">
        <v>2</v>
      </c>
      <c r="C4492" s="133"/>
      <c r="D4492" s="134">
        <v>2041</v>
      </c>
      <c r="E4492" s="7" t="s">
        <v>2192</v>
      </c>
      <c r="F4492" s="8" t="s">
        <v>2140</v>
      </c>
      <c r="G4492" s="16">
        <f>IFERROR(VLOOKUP(Table1[[#This Row],[Codigo_insumo]],BD_Insumos!$B:$E,4),"")</f>
        <v>18.820516146129485</v>
      </c>
      <c r="H4492" s="140">
        <v>1.5</v>
      </c>
      <c r="I4492" s="9"/>
      <c r="J4492" s="22">
        <f t="shared" si="70"/>
        <v>28.230774219194227</v>
      </c>
      <c r="K4492" s="22" t="str">
        <f>IF(I4492&lt;&gt;"",SUMIF(Table1[Codigo_servico],A4492,Table1[Subtotal_insumo]),"")</f>
        <v/>
      </c>
      <c r="L4492" s="16">
        <f>IF(Table1[[#This Row],[Ordem_insumos]]&lt;&gt;0,VLOOKUP(Table1[[#This Row],[Codigo_servico]],Preencher_Orcamento!$B:$D,3,FALSE)*Table1[[#This Row],[Qtde_insumo]],"")</f>
        <v>0</v>
      </c>
      <c r="M4492" s="16">
        <f>IF(Table1[[#This Row],[Ordem_insumos]]&lt;&gt;0,VLOOKUP(Table1[[#This Row],[Codigo_servico]],Preencher_Orcamento!$B:$D,3,FALSE)*Table1[[#This Row],[Subtotal_insumo]],"")</f>
        <v>0</v>
      </c>
    </row>
    <row r="4493" spans="1:13" ht="39" x14ac:dyDescent="0.25">
      <c r="A4493" s="6">
        <v>90987</v>
      </c>
      <c r="B4493" s="126">
        <v>3</v>
      </c>
      <c r="C4493" s="133"/>
      <c r="D4493" s="134">
        <v>56067</v>
      </c>
      <c r="E4493" s="7" t="s">
        <v>1415</v>
      </c>
      <c r="F4493" s="8" t="s">
        <v>457</v>
      </c>
      <c r="G4493" s="18">
        <f>IFERROR(VLOOKUP(Table1[[#This Row],[Codigo_insumo]],BD_Insumos!$B:$E,4),"")</f>
        <v>15.992900000000001</v>
      </c>
      <c r="H4493" s="140">
        <v>1</v>
      </c>
      <c r="I4493" s="9"/>
      <c r="J4493" s="23">
        <f t="shared" si="70"/>
        <v>15.992900000000001</v>
      </c>
      <c r="K4493" s="22" t="str">
        <f>IF(I4493&lt;&gt;"",SUMIF(Table1[Codigo_servico],A4493,Table1[Subtotal_insumo]),"")</f>
        <v/>
      </c>
      <c r="L4493" s="18">
        <f>IF(Table1[[#This Row],[Ordem_insumos]]&lt;&gt;0,VLOOKUP(Table1[[#This Row],[Codigo_servico]],Preencher_Orcamento!$B:$D,3,FALSE)*Table1[[#This Row],[Qtde_insumo]],"")</f>
        <v>0</v>
      </c>
      <c r="M4493" s="18">
        <f>IF(Table1[[#This Row],[Ordem_insumos]]&lt;&gt;0,VLOOKUP(Table1[[#This Row],[Codigo_servico]],Preencher_Orcamento!$B:$D,3,FALSE)*Table1[[#This Row],[Subtotal_insumo]],"")</f>
        <v>0</v>
      </c>
    </row>
    <row r="4494" spans="1:13" x14ac:dyDescent="0.25">
      <c r="A4494" s="6">
        <v>90987</v>
      </c>
      <c r="B4494" s="126">
        <v>4</v>
      </c>
      <c r="C4494" s="133"/>
      <c r="D4494" s="134">
        <v>56466</v>
      </c>
      <c r="E4494" s="7" t="s">
        <v>1469</v>
      </c>
      <c r="F4494" s="8" t="s">
        <v>457</v>
      </c>
      <c r="G4494" s="18">
        <f>IFERROR(VLOOKUP(Table1[[#This Row],[Codigo_insumo]],BD_Insumos!$B:$E,4),"")</f>
        <v>3.1269999999999998</v>
      </c>
      <c r="H4494" s="140">
        <v>2</v>
      </c>
      <c r="I4494" s="9"/>
      <c r="J4494" s="23">
        <f t="shared" si="70"/>
        <v>6.2539999999999996</v>
      </c>
      <c r="K4494" s="22" t="str">
        <f>IF(I4494&lt;&gt;"",SUMIF(Table1[Codigo_servico],A4494,Table1[Subtotal_insumo]),"")</f>
        <v/>
      </c>
      <c r="L4494" s="18">
        <f>IF(Table1[[#This Row],[Ordem_insumos]]&lt;&gt;0,VLOOKUP(Table1[[#This Row],[Codigo_servico]],Preencher_Orcamento!$B:$D,3,FALSE)*Table1[[#This Row],[Qtde_insumo]],"")</f>
        <v>0</v>
      </c>
      <c r="M4494" s="18">
        <f>IF(Table1[[#This Row],[Ordem_insumos]]&lt;&gt;0,VLOOKUP(Table1[[#This Row],[Codigo_servico]],Preencher_Orcamento!$B:$D,3,FALSE)*Table1[[#This Row],[Subtotal_insumo]],"")</f>
        <v>0</v>
      </c>
    </row>
    <row r="4495" spans="1:13" x14ac:dyDescent="0.25">
      <c r="A4495" s="6">
        <v>90987</v>
      </c>
      <c r="B4495" s="126">
        <v>5</v>
      </c>
      <c r="C4495" s="133"/>
      <c r="D4495" s="134">
        <v>2044</v>
      </c>
      <c r="E4495" s="7" t="s">
        <v>2193</v>
      </c>
      <c r="F4495" s="8" t="s">
        <v>2140</v>
      </c>
      <c r="G4495" s="18">
        <f>IFERROR(VLOOKUP(Table1[[#This Row],[Codigo_insumo]],BD_Insumos!$B:$E,4),"")</f>
        <v>13.596734305430379</v>
      </c>
      <c r="H4495" s="140">
        <v>1.5</v>
      </c>
      <c r="I4495" s="9"/>
      <c r="J4495" s="23">
        <f t="shared" si="70"/>
        <v>20.395101458145568</v>
      </c>
      <c r="K4495" s="22" t="str">
        <f>IF(I4495&lt;&gt;"",SUMIF(Table1[Codigo_servico],A4495,Table1[Subtotal_insumo]),"")</f>
        <v/>
      </c>
      <c r="L4495" s="18">
        <f>IF(Table1[[#This Row],[Ordem_insumos]]&lt;&gt;0,VLOOKUP(Table1[[#This Row],[Codigo_servico]],Preencher_Orcamento!$B:$D,3,FALSE)*Table1[[#This Row],[Qtde_insumo]],"")</f>
        <v>0</v>
      </c>
      <c r="M4495" s="18">
        <f>IF(Table1[[#This Row],[Ordem_insumos]]&lt;&gt;0,VLOOKUP(Table1[[#This Row],[Codigo_servico]],Preencher_Orcamento!$B:$D,3,FALSE)*Table1[[#This Row],[Subtotal_insumo]],"")</f>
        <v>0</v>
      </c>
    </row>
    <row r="4496" spans="1:13" x14ac:dyDescent="0.25">
      <c r="A4496" s="3">
        <v>90988</v>
      </c>
      <c r="B4496" s="125">
        <v>0</v>
      </c>
      <c r="C4496" s="131" t="s">
        <v>3253</v>
      </c>
      <c r="D4496" s="132"/>
      <c r="E4496" s="4"/>
      <c r="F4496" s="4"/>
      <c r="G4496" s="17" t="str">
        <f>IFERROR(VLOOKUP(Table1[[#This Row],[Codigo_insumo]],BD_Insumos!$B:$E,4),"")</f>
        <v/>
      </c>
      <c r="H4496" s="139"/>
      <c r="I4496" s="5" t="s">
        <v>457</v>
      </c>
      <c r="J4496" s="20" t="str">
        <f t="shared" si="70"/>
        <v/>
      </c>
      <c r="K4496" s="21">
        <f>IF(I4496&lt;&gt;"",SUMIF(Table1[Codigo_servico],A4496,Table1[Subtotal_insumo]),"")</f>
        <v>179.90467567733978</v>
      </c>
      <c r="L4496" s="17" t="str">
        <f>IF(Table1[[#This Row],[Ordem_insumos]]&lt;&gt;0,VLOOKUP(Table1[[#This Row],[Codigo_servico]],Preencher_Orcamento!$B:$D,3,FALSE)*Table1[[#This Row],[Qtde_insumo]],"")</f>
        <v/>
      </c>
      <c r="M4496" s="17" t="str">
        <f>IF(Table1[[#This Row],[Ordem_insumos]]&lt;&gt;0,VLOOKUP(Table1[[#This Row],[Codigo_servico]],Preencher_Orcamento!$B:$D,3,FALSE)*Table1[[#This Row],[Subtotal_insumo]],"")</f>
        <v/>
      </c>
    </row>
    <row r="4497" spans="1:13" x14ac:dyDescent="0.25">
      <c r="A4497" s="6">
        <v>90988</v>
      </c>
      <c r="B4497" s="126">
        <v>1</v>
      </c>
      <c r="C4497" s="133"/>
      <c r="D4497" s="134">
        <v>56467</v>
      </c>
      <c r="E4497" s="7" t="s">
        <v>1470</v>
      </c>
      <c r="F4497" s="8" t="s">
        <v>457</v>
      </c>
      <c r="G4497" s="16">
        <f>IFERROR(VLOOKUP(Table1[[#This Row],[Codigo_insumo]],BD_Insumos!$B:$E,4),"")</f>
        <v>6.7069000000000001</v>
      </c>
      <c r="H4497" s="140">
        <v>2</v>
      </c>
      <c r="I4497" s="9"/>
      <c r="J4497" s="22">
        <f t="shared" si="70"/>
        <v>13.4138</v>
      </c>
      <c r="K4497" s="22" t="str">
        <f>IF(I4497&lt;&gt;"",SUMIF(Table1[Codigo_servico],A4497,Table1[Subtotal_insumo]),"")</f>
        <v/>
      </c>
      <c r="L4497" s="16">
        <f>IF(Table1[[#This Row],[Ordem_insumos]]&lt;&gt;0,VLOOKUP(Table1[[#This Row],[Codigo_servico]],Preencher_Orcamento!$B:$D,3,FALSE)*Table1[[#This Row],[Qtde_insumo]],"")</f>
        <v>0</v>
      </c>
      <c r="M4497" s="16">
        <f>IF(Table1[[#This Row],[Ordem_insumos]]&lt;&gt;0,VLOOKUP(Table1[[#This Row],[Codigo_servico]],Preencher_Orcamento!$B:$D,3,FALSE)*Table1[[#This Row],[Subtotal_insumo]],"")</f>
        <v>0</v>
      </c>
    </row>
    <row r="4498" spans="1:13" ht="39" x14ac:dyDescent="0.25">
      <c r="A4498" s="6">
        <v>90988</v>
      </c>
      <c r="B4498" s="126">
        <v>2</v>
      </c>
      <c r="C4498" s="133"/>
      <c r="D4498" s="134">
        <v>56068</v>
      </c>
      <c r="E4498" s="7" t="s">
        <v>1416</v>
      </c>
      <c r="F4498" s="8" t="s">
        <v>457</v>
      </c>
      <c r="G4498" s="16">
        <f>IFERROR(VLOOKUP(Table1[[#This Row],[Codigo_insumo]],BD_Insumos!$B:$E,4),"")</f>
        <v>15.6463</v>
      </c>
      <c r="H4498" s="140">
        <v>1</v>
      </c>
      <c r="I4498" s="9"/>
      <c r="J4498" s="22">
        <f t="shared" si="70"/>
        <v>15.6463</v>
      </c>
      <c r="K4498" s="22" t="str">
        <f>IF(I4498&lt;&gt;"",SUMIF(Table1[Codigo_servico],A4498,Table1[Subtotal_insumo]),"")</f>
        <v/>
      </c>
      <c r="L4498" s="16">
        <f>IF(Table1[[#This Row],[Ordem_insumos]]&lt;&gt;0,VLOOKUP(Table1[[#This Row],[Codigo_servico]],Preencher_Orcamento!$B:$D,3,FALSE)*Table1[[#This Row],[Qtde_insumo]],"")</f>
        <v>0</v>
      </c>
      <c r="M4498" s="16">
        <f>IF(Table1[[#This Row],[Ordem_insumos]]&lt;&gt;0,VLOOKUP(Table1[[#This Row],[Codigo_servico]],Preencher_Orcamento!$B:$D,3,FALSE)*Table1[[#This Row],[Subtotal_insumo]],"")</f>
        <v>0</v>
      </c>
    </row>
    <row r="4499" spans="1:13" ht="64.5" x14ac:dyDescent="0.25">
      <c r="A4499" s="6">
        <v>90988</v>
      </c>
      <c r="B4499" s="126">
        <v>3</v>
      </c>
      <c r="C4499" s="133"/>
      <c r="D4499" s="134">
        <v>55705</v>
      </c>
      <c r="E4499" s="7" t="s">
        <v>1387</v>
      </c>
      <c r="F4499" s="8" t="s">
        <v>457</v>
      </c>
      <c r="G4499" s="18">
        <f>IFERROR(VLOOKUP(Table1[[#This Row],[Codigo_insumo]],BD_Insumos!$B:$E,4),"")</f>
        <v>102.2187</v>
      </c>
      <c r="H4499" s="140">
        <v>1</v>
      </c>
      <c r="I4499" s="9"/>
      <c r="J4499" s="23">
        <f t="shared" si="70"/>
        <v>102.2187</v>
      </c>
      <c r="K4499" s="22" t="str">
        <f>IF(I4499&lt;&gt;"",SUMIF(Table1[Codigo_servico],A4499,Table1[Subtotal_insumo]),"")</f>
        <v/>
      </c>
      <c r="L4499" s="18">
        <f>IF(Table1[[#This Row],[Ordem_insumos]]&lt;&gt;0,VLOOKUP(Table1[[#This Row],[Codigo_servico]],Preencher_Orcamento!$B:$D,3,FALSE)*Table1[[#This Row],[Qtde_insumo]],"")</f>
        <v>0</v>
      </c>
      <c r="M4499" s="18">
        <f>IF(Table1[[#This Row],[Ordem_insumos]]&lt;&gt;0,VLOOKUP(Table1[[#This Row],[Codigo_servico]],Preencher_Orcamento!$B:$D,3,FALSE)*Table1[[#This Row],[Subtotal_insumo]],"")</f>
        <v>0</v>
      </c>
    </row>
    <row r="4500" spans="1:13" x14ac:dyDescent="0.25">
      <c r="A4500" s="6">
        <v>90988</v>
      </c>
      <c r="B4500" s="126">
        <v>4</v>
      </c>
      <c r="C4500" s="133"/>
      <c r="D4500" s="134">
        <v>2041</v>
      </c>
      <c r="E4500" s="7" t="s">
        <v>2192</v>
      </c>
      <c r="F4500" s="8" t="s">
        <v>2140</v>
      </c>
      <c r="G4500" s="18">
        <f>IFERROR(VLOOKUP(Table1[[#This Row],[Codigo_insumo]],BD_Insumos!$B:$E,4),"")</f>
        <v>18.820516146129485</v>
      </c>
      <c r="H4500" s="140">
        <v>1.5</v>
      </c>
      <c r="I4500" s="9"/>
      <c r="J4500" s="23">
        <f t="shared" si="70"/>
        <v>28.230774219194227</v>
      </c>
      <c r="K4500" s="22" t="str">
        <f>IF(I4500&lt;&gt;"",SUMIF(Table1[Codigo_servico],A4500,Table1[Subtotal_insumo]),"")</f>
        <v/>
      </c>
      <c r="L4500" s="18">
        <f>IF(Table1[[#This Row],[Ordem_insumos]]&lt;&gt;0,VLOOKUP(Table1[[#This Row],[Codigo_servico]],Preencher_Orcamento!$B:$D,3,FALSE)*Table1[[#This Row],[Qtde_insumo]],"")</f>
        <v>0</v>
      </c>
      <c r="M4500" s="18">
        <f>IF(Table1[[#This Row],[Ordem_insumos]]&lt;&gt;0,VLOOKUP(Table1[[#This Row],[Codigo_servico]],Preencher_Orcamento!$B:$D,3,FALSE)*Table1[[#This Row],[Subtotal_insumo]],"")</f>
        <v>0</v>
      </c>
    </row>
    <row r="4501" spans="1:13" x14ac:dyDescent="0.25">
      <c r="A4501" s="6">
        <v>90988</v>
      </c>
      <c r="B4501" s="126">
        <v>5</v>
      </c>
      <c r="C4501" s="133"/>
      <c r="D4501" s="134">
        <v>2044</v>
      </c>
      <c r="E4501" s="7" t="s">
        <v>2193</v>
      </c>
      <c r="F4501" s="8" t="s">
        <v>2140</v>
      </c>
      <c r="G4501" s="18">
        <f>IFERROR(VLOOKUP(Table1[[#This Row],[Codigo_insumo]],BD_Insumos!$B:$E,4),"")</f>
        <v>13.596734305430379</v>
      </c>
      <c r="H4501" s="140">
        <v>1.5</v>
      </c>
      <c r="I4501" s="9"/>
      <c r="J4501" s="23">
        <f t="shared" si="70"/>
        <v>20.395101458145568</v>
      </c>
      <c r="K4501" s="22" t="str">
        <f>IF(I4501&lt;&gt;"",SUMIF(Table1[Codigo_servico],A4501,Table1[Subtotal_insumo]),"")</f>
        <v/>
      </c>
      <c r="L4501" s="18">
        <f>IF(Table1[[#This Row],[Ordem_insumos]]&lt;&gt;0,VLOOKUP(Table1[[#This Row],[Codigo_servico]],Preencher_Orcamento!$B:$D,3,FALSE)*Table1[[#This Row],[Qtde_insumo]],"")</f>
        <v>0</v>
      </c>
      <c r="M4501" s="18">
        <f>IF(Table1[[#This Row],[Ordem_insumos]]&lt;&gt;0,VLOOKUP(Table1[[#This Row],[Codigo_servico]],Preencher_Orcamento!$B:$D,3,FALSE)*Table1[[#This Row],[Subtotal_insumo]],"")</f>
        <v>0</v>
      </c>
    </row>
    <row r="4502" spans="1:13" x14ac:dyDescent="0.25">
      <c r="A4502" s="3">
        <v>90989</v>
      </c>
      <c r="B4502" s="125">
        <v>0</v>
      </c>
      <c r="C4502" s="131" t="s">
        <v>3254</v>
      </c>
      <c r="D4502" s="132"/>
      <c r="E4502" s="4"/>
      <c r="F4502" s="4"/>
      <c r="G4502" s="17" t="str">
        <f>IFERROR(VLOOKUP(Table1[[#This Row],[Codigo_insumo]],BD_Insumos!$B:$E,4),"")</f>
        <v/>
      </c>
      <c r="H4502" s="139"/>
      <c r="I4502" s="5" t="s">
        <v>457</v>
      </c>
      <c r="J4502" s="20" t="str">
        <f t="shared" si="70"/>
        <v/>
      </c>
      <c r="K4502" s="21">
        <f>IF(I4502&lt;&gt;"",SUMIF(Table1[Codigo_servico],A4502,Table1[Subtotal_insumo]),"")</f>
        <v>158.14117549671585</v>
      </c>
      <c r="L4502" s="17" t="str">
        <f>IF(Table1[[#This Row],[Ordem_insumos]]&lt;&gt;0,VLOOKUP(Table1[[#This Row],[Codigo_servico]],Preencher_Orcamento!$B:$D,3,FALSE)*Table1[[#This Row],[Qtde_insumo]],"")</f>
        <v/>
      </c>
      <c r="M4502" s="17" t="str">
        <f>IF(Table1[[#This Row],[Ordem_insumos]]&lt;&gt;0,VLOOKUP(Table1[[#This Row],[Codigo_servico]],Preencher_Orcamento!$B:$D,3,FALSE)*Table1[[#This Row],[Subtotal_insumo]],"")</f>
        <v/>
      </c>
    </row>
    <row r="4503" spans="1:13" x14ac:dyDescent="0.25">
      <c r="A4503" s="6">
        <v>90989</v>
      </c>
      <c r="B4503" s="126">
        <v>1</v>
      </c>
      <c r="C4503" s="133"/>
      <c r="D4503" s="134">
        <v>56414</v>
      </c>
      <c r="E4503" s="7" t="s">
        <v>1447</v>
      </c>
      <c r="F4503" s="8" t="s">
        <v>457</v>
      </c>
      <c r="G4503" s="16">
        <f>IFERROR(VLOOKUP(Table1[[#This Row],[Codigo_insumo]],BD_Insumos!$B:$E,4),"")</f>
        <v>10.5183</v>
      </c>
      <c r="H4503" s="140">
        <v>1</v>
      </c>
      <c r="I4503" s="9"/>
      <c r="J4503" s="22">
        <f t="shared" si="70"/>
        <v>10.5183</v>
      </c>
      <c r="K4503" s="22" t="str">
        <f>IF(I4503&lt;&gt;"",SUMIF(Table1[Codigo_servico],A4503,Table1[Subtotal_insumo]),"")</f>
        <v/>
      </c>
      <c r="L4503" s="16">
        <f>IF(Table1[[#This Row],[Ordem_insumos]]&lt;&gt;0,VLOOKUP(Table1[[#This Row],[Codigo_servico]],Preencher_Orcamento!$B:$D,3,FALSE)*Table1[[#This Row],[Qtde_insumo]],"")</f>
        <v>0</v>
      </c>
      <c r="M4503" s="16">
        <f>IF(Table1[[#This Row],[Ordem_insumos]]&lt;&gt;0,VLOOKUP(Table1[[#This Row],[Codigo_servico]],Preencher_Orcamento!$B:$D,3,FALSE)*Table1[[#This Row],[Subtotal_insumo]],"")</f>
        <v>0</v>
      </c>
    </row>
    <row r="4504" spans="1:13" x14ac:dyDescent="0.25">
      <c r="A4504" s="6">
        <v>90989</v>
      </c>
      <c r="B4504" s="126">
        <v>2</v>
      </c>
      <c r="C4504" s="133"/>
      <c r="D4504" s="134">
        <v>2041</v>
      </c>
      <c r="E4504" s="7" t="s">
        <v>2192</v>
      </c>
      <c r="F4504" s="8" t="s">
        <v>2140</v>
      </c>
      <c r="G4504" s="16">
        <f>IFERROR(VLOOKUP(Table1[[#This Row],[Codigo_insumo]],BD_Insumos!$B:$E,4),"")</f>
        <v>18.820516146129485</v>
      </c>
      <c r="H4504" s="140">
        <v>1.1000000000000001</v>
      </c>
      <c r="I4504" s="9"/>
      <c r="J4504" s="22">
        <f t="shared" si="70"/>
        <v>20.702567760742436</v>
      </c>
      <c r="K4504" s="22" t="str">
        <f>IF(I4504&lt;&gt;"",SUMIF(Table1[Codigo_servico],A4504,Table1[Subtotal_insumo]),"")</f>
        <v/>
      </c>
      <c r="L4504" s="16">
        <f>IF(Table1[[#This Row],[Ordem_insumos]]&lt;&gt;0,VLOOKUP(Table1[[#This Row],[Codigo_servico]],Preencher_Orcamento!$B:$D,3,FALSE)*Table1[[#This Row],[Qtde_insumo]],"")</f>
        <v>0</v>
      </c>
      <c r="M4504" s="16">
        <f>IF(Table1[[#This Row],[Ordem_insumos]]&lt;&gt;0,VLOOKUP(Table1[[#This Row],[Codigo_servico]],Preencher_Orcamento!$B:$D,3,FALSE)*Table1[[#This Row],[Subtotal_insumo]],"")</f>
        <v>0</v>
      </c>
    </row>
    <row r="4505" spans="1:13" x14ac:dyDescent="0.25">
      <c r="A4505" s="6">
        <v>90989</v>
      </c>
      <c r="B4505" s="126">
        <v>3</v>
      </c>
      <c r="C4505" s="133"/>
      <c r="D4505" s="134">
        <v>2044</v>
      </c>
      <c r="E4505" s="7" t="s">
        <v>2193</v>
      </c>
      <c r="F4505" s="8" t="s">
        <v>2140</v>
      </c>
      <c r="G4505" s="18">
        <f>IFERROR(VLOOKUP(Table1[[#This Row],[Codigo_insumo]],BD_Insumos!$B:$E,4),"")</f>
        <v>13.596734305430379</v>
      </c>
      <c r="H4505" s="140">
        <v>1.1000000000000001</v>
      </c>
      <c r="I4505" s="9"/>
      <c r="J4505" s="23">
        <f t="shared" si="70"/>
        <v>14.956407735973418</v>
      </c>
      <c r="K4505" s="22" t="str">
        <f>IF(I4505&lt;&gt;"",SUMIF(Table1[Codigo_servico],A4505,Table1[Subtotal_insumo]),"")</f>
        <v/>
      </c>
      <c r="L4505" s="18">
        <f>IF(Table1[[#This Row],[Ordem_insumos]]&lt;&gt;0,VLOOKUP(Table1[[#This Row],[Codigo_servico]],Preencher_Orcamento!$B:$D,3,FALSE)*Table1[[#This Row],[Qtde_insumo]],"")</f>
        <v>0</v>
      </c>
      <c r="M4505" s="18">
        <f>IF(Table1[[#This Row],[Ordem_insumos]]&lt;&gt;0,VLOOKUP(Table1[[#This Row],[Codigo_servico]],Preencher_Orcamento!$B:$D,3,FALSE)*Table1[[#This Row],[Subtotal_insumo]],"")</f>
        <v>0</v>
      </c>
    </row>
    <row r="4506" spans="1:13" ht="39" x14ac:dyDescent="0.25">
      <c r="A4506" s="6">
        <v>90989</v>
      </c>
      <c r="B4506" s="126">
        <v>4</v>
      </c>
      <c r="C4506" s="133"/>
      <c r="D4506" s="134">
        <v>56075</v>
      </c>
      <c r="E4506" s="7" t="s">
        <v>1417</v>
      </c>
      <c r="F4506" s="8" t="s">
        <v>457</v>
      </c>
      <c r="G4506" s="18">
        <f>IFERROR(VLOOKUP(Table1[[#This Row],[Codigo_insumo]],BD_Insumos!$B:$E,4),"")</f>
        <v>72.859300000000005</v>
      </c>
      <c r="H4506" s="140">
        <v>1</v>
      </c>
      <c r="I4506" s="9"/>
      <c r="J4506" s="23">
        <f t="shared" si="70"/>
        <v>72.859300000000005</v>
      </c>
      <c r="K4506" s="22" t="str">
        <f>IF(I4506&lt;&gt;"",SUMIF(Table1[Codigo_servico],A4506,Table1[Subtotal_insumo]),"")</f>
        <v/>
      </c>
      <c r="L4506" s="18">
        <f>IF(Table1[[#This Row],[Ordem_insumos]]&lt;&gt;0,VLOOKUP(Table1[[#This Row],[Codigo_servico]],Preencher_Orcamento!$B:$D,3,FALSE)*Table1[[#This Row],[Qtde_insumo]],"")</f>
        <v>0</v>
      </c>
      <c r="M4506" s="18">
        <f>IF(Table1[[#This Row],[Ordem_insumos]]&lt;&gt;0,VLOOKUP(Table1[[#This Row],[Codigo_servico]],Preencher_Orcamento!$B:$D,3,FALSE)*Table1[[#This Row],[Subtotal_insumo]],"")</f>
        <v>0</v>
      </c>
    </row>
    <row r="4507" spans="1:13" ht="51.75" x14ac:dyDescent="0.25">
      <c r="A4507" s="6">
        <v>90989</v>
      </c>
      <c r="B4507" s="126">
        <v>5</v>
      </c>
      <c r="C4507" s="133"/>
      <c r="D4507" s="134">
        <v>55702</v>
      </c>
      <c r="E4507" s="7" t="s">
        <v>1384</v>
      </c>
      <c r="F4507" s="8" t="s">
        <v>457</v>
      </c>
      <c r="G4507" s="18">
        <f>IFERROR(VLOOKUP(Table1[[#This Row],[Codigo_insumo]],BD_Insumos!$B:$E,4),"")</f>
        <v>39.104599999999998</v>
      </c>
      <c r="H4507" s="140">
        <v>1</v>
      </c>
      <c r="I4507" s="9"/>
      <c r="J4507" s="23">
        <f t="shared" si="70"/>
        <v>39.104599999999998</v>
      </c>
      <c r="K4507" s="22" t="str">
        <f>IF(I4507&lt;&gt;"",SUMIF(Table1[Codigo_servico],A4507,Table1[Subtotal_insumo]),"")</f>
        <v/>
      </c>
      <c r="L4507" s="18">
        <f>IF(Table1[[#This Row],[Ordem_insumos]]&lt;&gt;0,VLOOKUP(Table1[[#This Row],[Codigo_servico]],Preencher_Orcamento!$B:$D,3,FALSE)*Table1[[#This Row],[Qtde_insumo]],"")</f>
        <v>0</v>
      </c>
      <c r="M4507" s="18">
        <f>IF(Table1[[#This Row],[Ordem_insumos]]&lt;&gt;0,VLOOKUP(Table1[[#This Row],[Codigo_servico]],Preencher_Orcamento!$B:$D,3,FALSE)*Table1[[#This Row],[Subtotal_insumo]],"")</f>
        <v>0</v>
      </c>
    </row>
    <row r="4508" spans="1:13" x14ac:dyDescent="0.25">
      <c r="A4508" s="3">
        <v>90990</v>
      </c>
      <c r="B4508" s="125">
        <v>0</v>
      </c>
      <c r="C4508" s="131" t="s">
        <v>3255</v>
      </c>
      <c r="D4508" s="132"/>
      <c r="E4508" s="4"/>
      <c r="F4508" s="4"/>
      <c r="G4508" s="17" t="str">
        <f>IFERROR(VLOOKUP(Table1[[#This Row],[Codigo_insumo]],BD_Insumos!$B:$E,4),"")</f>
        <v/>
      </c>
      <c r="H4508" s="139"/>
      <c r="I4508" s="5" t="s">
        <v>457</v>
      </c>
      <c r="J4508" s="20" t="str">
        <f t="shared" si="70"/>
        <v/>
      </c>
      <c r="K4508" s="21">
        <f>IF(I4508&lt;&gt;"",SUMIF(Table1[Codigo_servico],A4508,Table1[Subtotal_insumo]),"")</f>
        <v>189.30217567733979</v>
      </c>
      <c r="L4508" s="17" t="str">
        <f>IF(Table1[[#This Row],[Ordem_insumos]]&lt;&gt;0,VLOOKUP(Table1[[#This Row],[Codigo_servico]],Preencher_Orcamento!$B:$D,3,FALSE)*Table1[[#This Row],[Qtde_insumo]],"")</f>
        <v/>
      </c>
      <c r="M4508" s="17" t="str">
        <f>IF(Table1[[#This Row],[Ordem_insumos]]&lt;&gt;0,VLOOKUP(Table1[[#This Row],[Codigo_servico]],Preencher_Orcamento!$B:$D,3,FALSE)*Table1[[#This Row],[Subtotal_insumo]],"")</f>
        <v/>
      </c>
    </row>
    <row r="4509" spans="1:13" x14ac:dyDescent="0.25">
      <c r="A4509" s="6">
        <v>90990</v>
      </c>
      <c r="B4509" s="126">
        <v>1</v>
      </c>
      <c r="C4509" s="133"/>
      <c r="D4509" s="134">
        <v>2041</v>
      </c>
      <c r="E4509" s="7" t="s">
        <v>2192</v>
      </c>
      <c r="F4509" s="8" t="s">
        <v>2140</v>
      </c>
      <c r="G4509" s="16">
        <f>IFERROR(VLOOKUP(Table1[[#This Row],[Codigo_insumo]],BD_Insumos!$B:$E,4),"")</f>
        <v>18.820516146129485</v>
      </c>
      <c r="H4509" s="140">
        <v>1.5</v>
      </c>
      <c r="I4509" s="9"/>
      <c r="J4509" s="22">
        <f t="shared" si="70"/>
        <v>28.230774219194227</v>
      </c>
      <c r="K4509" s="22" t="str">
        <f>IF(I4509&lt;&gt;"",SUMIF(Table1[Codigo_servico],A4509,Table1[Subtotal_insumo]),"")</f>
        <v/>
      </c>
      <c r="L4509" s="16">
        <f>IF(Table1[[#This Row],[Ordem_insumos]]&lt;&gt;0,VLOOKUP(Table1[[#This Row],[Codigo_servico]],Preencher_Orcamento!$B:$D,3,FALSE)*Table1[[#This Row],[Qtde_insumo]],"")</f>
        <v>30</v>
      </c>
      <c r="M4509" s="16">
        <f>IF(Table1[[#This Row],[Ordem_insumos]]&lt;&gt;0,VLOOKUP(Table1[[#This Row],[Codigo_servico]],Preencher_Orcamento!$B:$D,3,FALSE)*Table1[[#This Row],[Subtotal_insumo]],"")</f>
        <v>564.61548438388456</v>
      </c>
    </row>
    <row r="4510" spans="1:13" ht="51.75" x14ac:dyDescent="0.25">
      <c r="A4510" s="6">
        <v>90990</v>
      </c>
      <c r="B4510" s="126">
        <v>2</v>
      </c>
      <c r="C4510" s="133"/>
      <c r="D4510" s="134">
        <v>55703</v>
      </c>
      <c r="E4510" s="7" t="s">
        <v>1385</v>
      </c>
      <c r="F4510" s="8" t="s">
        <v>457</v>
      </c>
      <c r="G4510" s="16">
        <f>IFERROR(VLOOKUP(Table1[[#This Row],[Codigo_insumo]],BD_Insumos!$B:$E,4),"")</f>
        <v>40.259700000000002</v>
      </c>
      <c r="H4510" s="140">
        <v>1</v>
      </c>
      <c r="I4510" s="9"/>
      <c r="J4510" s="22">
        <f t="shared" si="70"/>
        <v>40.259700000000002</v>
      </c>
      <c r="K4510" s="22" t="str">
        <f>IF(I4510&lt;&gt;"",SUMIF(Table1[Codigo_servico],A4510,Table1[Subtotal_insumo]),"")</f>
        <v/>
      </c>
      <c r="L4510" s="16">
        <f>IF(Table1[[#This Row],[Ordem_insumos]]&lt;&gt;0,VLOOKUP(Table1[[#This Row],[Codigo_servico]],Preencher_Orcamento!$B:$D,3,FALSE)*Table1[[#This Row],[Qtde_insumo]],"")</f>
        <v>20</v>
      </c>
      <c r="M4510" s="16">
        <f>IF(Table1[[#This Row],[Ordem_insumos]]&lt;&gt;0,VLOOKUP(Table1[[#This Row],[Codigo_servico]],Preencher_Orcamento!$B:$D,3,FALSE)*Table1[[#This Row],[Subtotal_insumo]],"")</f>
        <v>805.19400000000007</v>
      </c>
    </row>
    <row r="4511" spans="1:13" ht="39" x14ac:dyDescent="0.25">
      <c r="A4511" s="6">
        <v>90990</v>
      </c>
      <c r="B4511" s="126">
        <v>3</v>
      </c>
      <c r="C4511" s="133"/>
      <c r="D4511" s="134">
        <v>56076</v>
      </c>
      <c r="E4511" s="7" t="s">
        <v>1418</v>
      </c>
      <c r="F4511" s="8" t="s">
        <v>457</v>
      </c>
      <c r="G4511" s="18">
        <f>IFERROR(VLOOKUP(Table1[[#This Row],[Codigo_insumo]],BD_Insumos!$B:$E,4),"")</f>
        <v>79.38</v>
      </c>
      <c r="H4511" s="140">
        <v>1</v>
      </c>
      <c r="I4511" s="9"/>
      <c r="J4511" s="23">
        <f t="shared" si="70"/>
        <v>79.38</v>
      </c>
      <c r="K4511" s="22" t="str">
        <f>IF(I4511&lt;&gt;"",SUMIF(Table1[Codigo_servico],A4511,Table1[Subtotal_insumo]),"")</f>
        <v/>
      </c>
      <c r="L4511" s="18">
        <f>IF(Table1[[#This Row],[Ordem_insumos]]&lt;&gt;0,VLOOKUP(Table1[[#This Row],[Codigo_servico]],Preencher_Orcamento!$B:$D,3,FALSE)*Table1[[#This Row],[Qtde_insumo]],"")</f>
        <v>20</v>
      </c>
      <c r="M4511" s="18">
        <f>IF(Table1[[#This Row],[Ordem_insumos]]&lt;&gt;0,VLOOKUP(Table1[[#This Row],[Codigo_servico]],Preencher_Orcamento!$B:$D,3,FALSE)*Table1[[#This Row],[Subtotal_insumo]],"")</f>
        <v>1587.6</v>
      </c>
    </row>
    <row r="4512" spans="1:13" x14ac:dyDescent="0.25">
      <c r="A4512" s="6">
        <v>90990</v>
      </c>
      <c r="B4512" s="126">
        <v>4</v>
      </c>
      <c r="C4512" s="133"/>
      <c r="D4512" s="134">
        <v>2044</v>
      </c>
      <c r="E4512" s="7" t="s">
        <v>2193</v>
      </c>
      <c r="F4512" s="8" t="s">
        <v>2140</v>
      </c>
      <c r="G4512" s="18">
        <f>IFERROR(VLOOKUP(Table1[[#This Row],[Codigo_insumo]],BD_Insumos!$B:$E,4),"")</f>
        <v>13.596734305430379</v>
      </c>
      <c r="H4512" s="140">
        <v>1.5</v>
      </c>
      <c r="I4512" s="9"/>
      <c r="J4512" s="23">
        <f t="shared" si="70"/>
        <v>20.395101458145568</v>
      </c>
      <c r="K4512" s="22" t="str">
        <f>IF(I4512&lt;&gt;"",SUMIF(Table1[Codigo_servico],A4512,Table1[Subtotal_insumo]),"")</f>
        <v/>
      </c>
      <c r="L4512" s="18">
        <f>IF(Table1[[#This Row],[Ordem_insumos]]&lt;&gt;0,VLOOKUP(Table1[[#This Row],[Codigo_servico]],Preencher_Orcamento!$B:$D,3,FALSE)*Table1[[#This Row],[Qtde_insumo]],"")</f>
        <v>30</v>
      </c>
      <c r="M4512" s="18">
        <f>IF(Table1[[#This Row],[Ordem_insumos]]&lt;&gt;0,VLOOKUP(Table1[[#This Row],[Codigo_servico]],Preencher_Orcamento!$B:$D,3,FALSE)*Table1[[#This Row],[Subtotal_insumo]],"")</f>
        <v>407.90202916291139</v>
      </c>
    </row>
    <row r="4513" spans="1:13" x14ac:dyDescent="0.25">
      <c r="A4513" s="6">
        <v>90990</v>
      </c>
      <c r="B4513" s="126">
        <v>5</v>
      </c>
      <c r="C4513" s="133"/>
      <c r="D4513" s="134">
        <v>56414</v>
      </c>
      <c r="E4513" s="7" t="s">
        <v>1447</v>
      </c>
      <c r="F4513" s="8" t="s">
        <v>457</v>
      </c>
      <c r="G4513" s="18">
        <f>IFERROR(VLOOKUP(Table1[[#This Row],[Codigo_insumo]],BD_Insumos!$B:$E,4),"")</f>
        <v>10.5183</v>
      </c>
      <c r="H4513" s="140">
        <v>2</v>
      </c>
      <c r="I4513" s="9"/>
      <c r="J4513" s="23">
        <f t="shared" si="70"/>
        <v>21.0366</v>
      </c>
      <c r="K4513" s="22" t="str">
        <f>IF(I4513&lt;&gt;"",SUMIF(Table1[Codigo_servico],A4513,Table1[Subtotal_insumo]),"")</f>
        <v/>
      </c>
      <c r="L4513" s="18">
        <f>IF(Table1[[#This Row],[Ordem_insumos]]&lt;&gt;0,VLOOKUP(Table1[[#This Row],[Codigo_servico]],Preencher_Orcamento!$B:$D,3,FALSE)*Table1[[#This Row],[Qtde_insumo]],"")</f>
        <v>40</v>
      </c>
      <c r="M4513" s="18">
        <f>IF(Table1[[#This Row],[Ordem_insumos]]&lt;&gt;0,VLOOKUP(Table1[[#This Row],[Codigo_servico]],Preencher_Orcamento!$B:$D,3,FALSE)*Table1[[#This Row],[Subtotal_insumo]],"")</f>
        <v>420.73199999999997</v>
      </c>
    </row>
    <row r="4514" spans="1:13" x14ac:dyDescent="0.25">
      <c r="A4514" s="3">
        <v>90991</v>
      </c>
      <c r="B4514" s="125">
        <v>0</v>
      </c>
      <c r="C4514" s="131" t="s">
        <v>3256</v>
      </c>
      <c r="D4514" s="132"/>
      <c r="E4514" s="4"/>
      <c r="F4514" s="4"/>
      <c r="G4514" s="17" t="str">
        <f>IFERROR(VLOOKUP(Table1[[#This Row],[Codigo_insumo]],BD_Insumos!$B:$E,4),"")</f>
        <v/>
      </c>
      <c r="H4514" s="139"/>
      <c r="I4514" s="5" t="s">
        <v>457</v>
      </c>
      <c r="J4514" s="20" t="str">
        <f t="shared" si="70"/>
        <v/>
      </c>
      <c r="K4514" s="21">
        <f>IF(I4514&lt;&gt;"",SUMIF(Table1[Codigo_servico],A4514,Table1[Subtotal_insumo]),"")</f>
        <v>199.79067549671583</v>
      </c>
      <c r="L4514" s="17" t="str">
        <f>IF(Table1[[#This Row],[Ordem_insumos]]&lt;&gt;0,VLOOKUP(Table1[[#This Row],[Codigo_servico]],Preencher_Orcamento!$B:$D,3,FALSE)*Table1[[#This Row],[Qtde_insumo]],"")</f>
        <v/>
      </c>
      <c r="M4514" s="17" t="str">
        <f>IF(Table1[[#This Row],[Ordem_insumos]]&lt;&gt;0,VLOOKUP(Table1[[#This Row],[Codigo_servico]],Preencher_Orcamento!$B:$D,3,FALSE)*Table1[[#This Row],[Subtotal_insumo]],"")</f>
        <v/>
      </c>
    </row>
    <row r="4515" spans="1:13" x14ac:dyDescent="0.25">
      <c r="A4515" s="6">
        <v>90991</v>
      </c>
      <c r="B4515" s="126">
        <v>1</v>
      </c>
      <c r="C4515" s="133"/>
      <c r="D4515" s="134">
        <v>56414</v>
      </c>
      <c r="E4515" s="7" t="s">
        <v>1447</v>
      </c>
      <c r="F4515" s="8" t="s">
        <v>457</v>
      </c>
      <c r="G4515" s="16">
        <f>IFERROR(VLOOKUP(Table1[[#This Row],[Codigo_insumo]],BD_Insumos!$B:$E,4),"")</f>
        <v>10.5183</v>
      </c>
      <c r="H4515" s="140">
        <v>1</v>
      </c>
      <c r="I4515" s="9"/>
      <c r="J4515" s="22">
        <f t="shared" si="70"/>
        <v>10.5183</v>
      </c>
      <c r="K4515" s="22" t="str">
        <f>IF(I4515&lt;&gt;"",SUMIF(Table1[Codigo_servico],A4515,Table1[Subtotal_insumo]),"")</f>
        <v/>
      </c>
      <c r="L4515" s="16">
        <f>IF(Table1[[#This Row],[Ordem_insumos]]&lt;&gt;0,VLOOKUP(Table1[[#This Row],[Codigo_servico]],Preencher_Orcamento!$B:$D,3,FALSE)*Table1[[#This Row],[Qtde_insumo]],"")</f>
        <v>0</v>
      </c>
      <c r="M4515" s="16">
        <f>IF(Table1[[#This Row],[Ordem_insumos]]&lt;&gt;0,VLOOKUP(Table1[[#This Row],[Codigo_servico]],Preencher_Orcamento!$B:$D,3,FALSE)*Table1[[#This Row],[Subtotal_insumo]],"")</f>
        <v>0</v>
      </c>
    </row>
    <row r="4516" spans="1:13" ht="39" x14ac:dyDescent="0.25">
      <c r="A4516" s="6">
        <v>90991</v>
      </c>
      <c r="B4516" s="126">
        <v>2</v>
      </c>
      <c r="C4516" s="133"/>
      <c r="D4516" s="134">
        <v>56075</v>
      </c>
      <c r="E4516" s="7" t="s">
        <v>1417</v>
      </c>
      <c r="F4516" s="8" t="s">
        <v>457</v>
      </c>
      <c r="G4516" s="16">
        <f>IFERROR(VLOOKUP(Table1[[#This Row],[Codigo_insumo]],BD_Insumos!$B:$E,4),"")</f>
        <v>72.859300000000005</v>
      </c>
      <c r="H4516" s="140">
        <v>1</v>
      </c>
      <c r="I4516" s="9"/>
      <c r="J4516" s="22">
        <f t="shared" si="70"/>
        <v>72.859300000000005</v>
      </c>
      <c r="K4516" s="22" t="str">
        <f>IF(I4516&lt;&gt;"",SUMIF(Table1[Codigo_servico],A4516,Table1[Subtotal_insumo]),"")</f>
        <v/>
      </c>
      <c r="L4516" s="16">
        <f>IF(Table1[[#This Row],[Ordem_insumos]]&lt;&gt;0,VLOOKUP(Table1[[#This Row],[Codigo_servico]],Preencher_Orcamento!$B:$D,3,FALSE)*Table1[[#This Row],[Qtde_insumo]],"")</f>
        <v>0</v>
      </c>
      <c r="M4516" s="16">
        <f>IF(Table1[[#This Row],[Ordem_insumos]]&lt;&gt;0,VLOOKUP(Table1[[#This Row],[Codigo_servico]],Preencher_Orcamento!$B:$D,3,FALSE)*Table1[[#This Row],[Subtotal_insumo]],"")</f>
        <v>0</v>
      </c>
    </row>
    <row r="4517" spans="1:13" x14ac:dyDescent="0.25">
      <c r="A4517" s="6">
        <v>90991</v>
      </c>
      <c r="B4517" s="126">
        <v>3</v>
      </c>
      <c r="C4517" s="133"/>
      <c r="D4517" s="134">
        <v>2044</v>
      </c>
      <c r="E4517" s="7" t="s">
        <v>2193</v>
      </c>
      <c r="F4517" s="8" t="s">
        <v>2140</v>
      </c>
      <c r="G4517" s="18">
        <f>IFERROR(VLOOKUP(Table1[[#This Row],[Codigo_insumo]],BD_Insumos!$B:$E,4),"")</f>
        <v>13.596734305430379</v>
      </c>
      <c r="H4517" s="140">
        <v>1.1000000000000001</v>
      </c>
      <c r="I4517" s="9"/>
      <c r="J4517" s="23">
        <f t="shared" si="70"/>
        <v>14.956407735973418</v>
      </c>
      <c r="K4517" s="22" t="str">
        <f>IF(I4517&lt;&gt;"",SUMIF(Table1[Codigo_servico],A4517,Table1[Subtotal_insumo]),"")</f>
        <v/>
      </c>
      <c r="L4517" s="18">
        <f>IF(Table1[[#This Row],[Ordem_insumos]]&lt;&gt;0,VLOOKUP(Table1[[#This Row],[Codigo_servico]],Preencher_Orcamento!$B:$D,3,FALSE)*Table1[[#This Row],[Qtde_insumo]],"")</f>
        <v>0</v>
      </c>
      <c r="M4517" s="18">
        <f>IF(Table1[[#This Row],[Ordem_insumos]]&lt;&gt;0,VLOOKUP(Table1[[#This Row],[Codigo_servico]],Preencher_Orcamento!$B:$D,3,FALSE)*Table1[[#This Row],[Subtotal_insumo]],"")</f>
        <v>0</v>
      </c>
    </row>
    <row r="4518" spans="1:13" x14ac:dyDescent="0.25">
      <c r="A4518" s="6">
        <v>90991</v>
      </c>
      <c r="B4518" s="126">
        <v>4</v>
      </c>
      <c r="C4518" s="133"/>
      <c r="D4518" s="134">
        <v>2041</v>
      </c>
      <c r="E4518" s="7" t="s">
        <v>2192</v>
      </c>
      <c r="F4518" s="8" t="s">
        <v>2140</v>
      </c>
      <c r="G4518" s="18">
        <f>IFERROR(VLOOKUP(Table1[[#This Row],[Codigo_insumo]],BD_Insumos!$B:$E,4),"")</f>
        <v>18.820516146129485</v>
      </c>
      <c r="H4518" s="140">
        <v>1.1000000000000001</v>
      </c>
      <c r="I4518" s="9"/>
      <c r="J4518" s="23">
        <f t="shared" si="70"/>
        <v>20.702567760742436</v>
      </c>
      <c r="K4518" s="22" t="str">
        <f>IF(I4518&lt;&gt;"",SUMIF(Table1[Codigo_servico],A4518,Table1[Subtotal_insumo]),"")</f>
        <v/>
      </c>
      <c r="L4518" s="18">
        <f>IF(Table1[[#This Row],[Ordem_insumos]]&lt;&gt;0,VLOOKUP(Table1[[#This Row],[Codigo_servico]],Preencher_Orcamento!$B:$D,3,FALSE)*Table1[[#This Row],[Qtde_insumo]],"")</f>
        <v>0</v>
      </c>
      <c r="M4518" s="18">
        <f>IF(Table1[[#This Row],[Ordem_insumos]]&lt;&gt;0,VLOOKUP(Table1[[#This Row],[Codigo_servico]],Preencher_Orcamento!$B:$D,3,FALSE)*Table1[[#This Row],[Subtotal_insumo]],"")</f>
        <v>0</v>
      </c>
    </row>
    <row r="4519" spans="1:13" ht="64.5" x14ac:dyDescent="0.25">
      <c r="A4519" s="6">
        <v>90991</v>
      </c>
      <c r="B4519" s="126">
        <v>5</v>
      </c>
      <c r="C4519" s="133"/>
      <c r="D4519" s="134">
        <v>55706</v>
      </c>
      <c r="E4519" s="7" t="s">
        <v>1388</v>
      </c>
      <c r="F4519" s="8" t="s">
        <v>457</v>
      </c>
      <c r="G4519" s="18">
        <f>IFERROR(VLOOKUP(Table1[[#This Row],[Codigo_insumo]],BD_Insumos!$B:$E,4),"")</f>
        <v>80.754099999999994</v>
      </c>
      <c r="H4519" s="140">
        <v>1</v>
      </c>
      <c r="I4519" s="9"/>
      <c r="J4519" s="23">
        <f t="shared" si="70"/>
        <v>80.754099999999994</v>
      </c>
      <c r="K4519" s="22" t="str">
        <f>IF(I4519&lt;&gt;"",SUMIF(Table1[Codigo_servico],A4519,Table1[Subtotal_insumo]),"")</f>
        <v/>
      </c>
      <c r="L4519" s="18">
        <f>IF(Table1[[#This Row],[Ordem_insumos]]&lt;&gt;0,VLOOKUP(Table1[[#This Row],[Codigo_servico]],Preencher_Orcamento!$B:$D,3,FALSE)*Table1[[#This Row],[Qtde_insumo]],"")</f>
        <v>0</v>
      </c>
      <c r="M4519" s="18">
        <f>IF(Table1[[#This Row],[Ordem_insumos]]&lt;&gt;0,VLOOKUP(Table1[[#This Row],[Codigo_servico]],Preencher_Orcamento!$B:$D,3,FALSE)*Table1[[#This Row],[Subtotal_insumo]],"")</f>
        <v>0</v>
      </c>
    </row>
    <row r="4520" spans="1:13" x14ac:dyDescent="0.25">
      <c r="A4520" s="3">
        <v>90992</v>
      </c>
      <c r="B4520" s="125">
        <v>0</v>
      </c>
      <c r="C4520" s="131" t="s">
        <v>3257</v>
      </c>
      <c r="D4520" s="132"/>
      <c r="E4520" s="4"/>
      <c r="F4520" s="4"/>
      <c r="G4520" s="17" t="str">
        <f>IFERROR(VLOOKUP(Table1[[#This Row],[Codigo_insumo]],BD_Insumos!$B:$E,4),"")</f>
        <v/>
      </c>
      <c r="H4520" s="139"/>
      <c r="I4520" s="5" t="s">
        <v>457</v>
      </c>
      <c r="J4520" s="20" t="str">
        <f t="shared" si="70"/>
        <v/>
      </c>
      <c r="K4520" s="21">
        <f>IF(I4520&lt;&gt;"",SUMIF(Table1[Codigo_servico],A4520,Table1[Subtotal_insumo]),"")</f>
        <v>250.45957567733979</v>
      </c>
      <c r="L4520" s="17" t="str">
        <f>IF(Table1[[#This Row],[Ordem_insumos]]&lt;&gt;0,VLOOKUP(Table1[[#This Row],[Codigo_servico]],Preencher_Orcamento!$B:$D,3,FALSE)*Table1[[#This Row],[Qtde_insumo]],"")</f>
        <v/>
      </c>
      <c r="M4520" s="17" t="str">
        <f>IF(Table1[[#This Row],[Ordem_insumos]]&lt;&gt;0,VLOOKUP(Table1[[#This Row],[Codigo_servico]],Preencher_Orcamento!$B:$D,3,FALSE)*Table1[[#This Row],[Subtotal_insumo]],"")</f>
        <v/>
      </c>
    </row>
    <row r="4521" spans="1:13" x14ac:dyDescent="0.25">
      <c r="A4521" s="6">
        <v>90992</v>
      </c>
      <c r="B4521" s="126">
        <v>1</v>
      </c>
      <c r="C4521" s="133"/>
      <c r="D4521" s="134">
        <v>56414</v>
      </c>
      <c r="E4521" s="7" t="s">
        <v>1447</v>
      </c>
      <c r="F4521" s="8" t="s">
        <v>457</v>
      </c>
      <c r="G4521" s="16">
        <f>IFERROR(VLOOKUP(Table1[[#This Row],[Codigo_insumo]],BD_Insumos!$B:$E,4),"")</f>
        <v>10.5183</v>
      </c>
      <c r="H4521" s="140">
        <v>2</v>
      </c>
      <c r="I4521" s="9"/>
      <c r="J4521" s="22">
        <f t="shared" si="70"/>
        <v>21.0366</v>
      </c>
      <c r="K4521" s="22" t="str">
        <f>IF(I4521&lt;&gt;"",SUMIF(Table1[Codigo_servico],A4521,Table1[Subtotal_insumo]),"")</f>
        <v/>
      </c>
      <c r="L4521" s="16">
        <f>IF(Table1[[#This Row],[Ordem_insumos]]&lt;&gt;0,VLOOKUP(Table1[[#This Row],[Codigo_servico]],Preencher_Orcamento!$B:$D,3,FALSE)*Table1[[#This Row],[Qtde_insumo]],"")</f>
        <v>20</v>
      </c>
      <c r="M4521" s="16">
        <f>IF(Table1[[#This Row],[Ordem_insumos]]&lt;&gt;0,VLOOKUP(Table1[[#This Row],[Codigo_servico]],Preencher_Orcamento!$B:$D,3,FALSE)*Table1[[#This Row],[Subtotal_insumo]],"")</f>
        <v>210.36599999999999</v>
      </c>
    </row>
    <row r="4522" spans="1:13" ht="39" x14ac:dyDescent="0.25">
      <c r="A4522" s="6">
        <v>90992</v>
      </c>
      <c r="B4522" s="126">
        <v>2</v>
      </c>
      <c r="C4522" s="133"/>
      <c r="D4522" s="134">
        <v>56076</v>
      </c>
      <c r="E4522" s="7" t="s">
        <v>1418</v>
      </c>
      <c r="F4522" s="8" t="s">
        <v>457</v>
      </c>
      <c r="G4522" s="16">
        <f>IFERROR(VLOOKUP(Table1[[#This Row],[Codigo_insumo]],BD_Insumos!$B:$E,4),"")</f>
        <v>79.38</v>
      </c>
      <c r="H4522" s="140">
        <v>1</v>
      </c>
      <c r="I4522" s="9"/>
      <c r="J4522" s="22">
        <f t="shared" si="70"/>
        <v>79.38</v>
      </c>
      <c r="K4522" s="22" t="str">
        <f>IF(I4522&lt;&gt;"",SUMIF(Table1[Codigo_servico],A4522,Table1[Subtotal_insumo]),"")</f>
        <v/>
      </c>
      <c r="L4522" s="16">
        <f>IF(Table1[[#This Row],[Ordem_insumos]]&lt;&gt;0,VLOOKUP(Table1[[#This Row],[Codigo_servico]],Preencher_Orcamento!$B:$D,3,FALSE)*Table1[[#This Row],[Qtde_insumo]],"")</f>
        <v>10</v>
      </c>
      <c r="M4522" s="16">
        <f>IF(Table1[[#This Row],[Ordem_insumos]]&lt;&gt;0,VLOOKUP(Table1[[#This Row],[Codigo_servico]],Preencher_Orcamento!$B:$D,3,FALSE)*Table1[[#This Row],[Subtotal_insumo]],"")</f>
        <v>793.8</v>
      </c>
    </row>
    <row r="4523" spans="1:13" x14ac:dyDescent="0.25">
      <c r="A4523" s="6">
        <v>90992</v>
      </c>
      <c r="B4523" s="126">
        <v>3</v>
      </c>
      <c r="C4523" s="133"/>
      <c r="D4523" s="134">
        <v>2044</v>
      </c>
      <c r="E4523" s="7" t="s">
        <v>2193</v>
      </c>
      <c r="F4523" s="8" t="s">
        <v>2140</v>
      </c>
      <c r="G4523" s="18">
        <f>IFERROR(VLOOKUP(Table1[[#This Row],[Codigo_insumo]],BD_Insumos!$B:$E,4),"")</f>
        <v>13.596734305430379</v>
      </c>
      <c r="H4523" s="140">
        <v>1.5</v>
      </c>
      <c r="I4523" s="9"/>
      <c r="J4523" s="23">
        <f t="shared" si="70"/>
        <v>20.395101458145568</v>
      </c>
      <c r="K4523" s="22" t="str">
        <f>IF(I4523&lt;&gt;"",SUMIF(Table1[Codigo_servico],A4523,Table1[Subtotal_insumo]),"")</f>
        <v/>
      </c>
      <c r="L4523" s="18">
        <f>IF(Table1[[#This Row],[Ordem_insumos]]&lt;&gt;0,VLOOKUP(Table1[[#This Row],[Codigo_servico]],Preencher_Orcamento!$B:$D,3,FALSE)*Table1[[#This Row],[Qtde_insumo]],"")</f>
        <v>15</v>
      </c>
      <c r="M4523" s="18">
        <f>IF(Table1[[#This Row],[Ordem_insumos]]&lt;&gt;0,VLOOKUP(Table1[[#This Row],[Codigo_servico]],Preencher_Orcamento!$B:$D,3,FALSE)*Table1[[#This Row],[Subtotal_insumo]],"")</f>
        <v>203.95101458145569</v>
      </c>
    </row>
    <row r="4524" spans="1:13" ht="64.5" x14ac:dyDescent="0.25">
      <c r="A4524" s="6">
        <v>90992</v>
      </c>
      <c r="B4524" s="126">
        <v>4</v>
      </c>
      <c r="C4524" s="133"/>
      <c r="D4524" s="134">
        <v>55707</v>
      </c>
      <c r="E4524" s="7" t="s">
        <v>1389</v>
      </c>
      <c r="F4524" s="8" t="s">
        <v>457</v>
      </c>
      <c r="G4524" s="18">
        <f>IFERROR(VLOOKUP(Table1[[#This Row],[Codigo_insumo]],BD_Insumos!$B:$E,4),"")</f>
        <v>101.4171</v>
      </c>
      <c r="H4524" s="140">
        <v>1</v>
      </c>
      <c r="I4524" s="9"/>
      <c r="J4524" s="23">
        <f t="shared" si="70"/>
        <v>101.4171</v>
      </c>
      <c r="K4524" s="22" t="str">
        <f>IF(I4524&lt;&gt;"",SUMIF(Table1[Codigo_servico],A4524,Table1[Subtotal_insumo]),"")</f>
        <v/>
      </c>
      <c r="L4524" s="18">
        <f>IF(Table1[[#This Row],[Ordem_insumos]]&lt;&gt;0,VLOOKUP(Table1[[#This Row],[Codigo_servico]],Preencher_Orcamento!$B:$D,3,FALSE)*Table1[[#This Row],[Qtde_insumo]],"")</f>
        <v>10</v>
      </c>
      <c r="M4524" s="18">
        <f>IF(Table1[[#This Row],[Ordem_insumos]]&lt;&gt;0,VLOOKUP(Table1[[#This Row],[Codigo_servico]],Preencher_Orcamento!$B:$D,3,FALSE)*Table1[[#This Row],[Subtotal_insumo]],"")</f>
        <v>1014.171</v>
      </c>
    </row>
    <row r="4525" spans="1:13" x14ac:dyDescent="0.25">
      <c r="A4525" s="6">
        <v>90992</v>
      </c>
      <c r="B4525" s="126">
        <v>5</v>
      </c>
      <c r="C4525" s="133"/>
      <c r="D4525" s="134">
        <v>2041</v>
      </c>
      <c r="E4525" s="7" t="s">
        <v>2192</v>
      </c>
      <c r="F4525" s="8" t="s">
        <v>2140</v>
      </c>
      <c r="G4525" s="18">
        <f>IFERROR(VLOOKUP(Table1[[#This Row],[Codigo_insumo]],BD_Insumos!$B:$E,4),"")</f>
        <v>18.820516146129485</v>
      </c>
      <c r="H4525" s="140">
        <v>1.5</v>
      </c>
      <c r="I4525" s="9"/>
      <c r="J4525" s="23">
        <f t="shared" si="70"/>
        <v>28.230774219194227</v>
      </c>
      <c r="K4525" s="22" t="str">
        <f>IF(I4525&lt;&gt;"",SUMIF(Table1[Codigo_servico],A4525,Table1[Subtotal_insumo]),"")</f>
        <v/>
      </c>
      <c r="L4525" s="18">
        <f>IF(Table1[[#This Row],[Ordem_insumos]]&lt;&gt;0,VLOOKUP(Table1[[#This Row],[Codigo_servico]],Preencher_Orcamento!$B:$D,3,FALSE)*Table1[[#This Row],[Qtde_insumo]],"")</f>
        <v>15</v>
      </c>
      <c r="M4525" s="18">
        <f>IF(Table1[[#This Row],[Ordem_insumos]]&lt;&gt;0,VLOOKUP(Table1[[#This Row],[Codigo_servico]],Preencher_Orcamento!$B:$D,3,FALSE)*Table1[[#This Row],[Subtotal_insumo]],"")</f>
        <v>282.30774219194228</v>
      </c>
    </row>
    <row r="4526" spans="1:13" x14ac:dyDescent="0.25">
      <c r="A4526" s="3">
        <v>90993</v>
      </c>
      <c r="B4526" s="125">
        <v>0</v>
      </c>
      <c r="C4526" s="131" t="s">
        <v>3258</v>
      </c>
      <c r="D4526" s="132"/>
      <c r="E4526" s="4"/>
      <c r="F4526" s="4"/>
      <c r="G4526" s="17" t="str">
        <f>IFERROR(VLOOKUP(Table1[[#This Row],[Codigo_insumo]],BD_Insumos!$B:$E,4),"")</f>
        <v/>
      </c>
      <c r="H4526" s="139"/>
      <c r="I4526" s="5" t="s">
        <v>457</v>
      </c>
      <c r="J4526" s="20" t="str">
        <f t="shared" si="70"/>
        <v/>
      </c>
      <c r="K4526" s="21">
        <f>IF(I4526&lt;&gt;"",SUMIF(Table1[Codigo_servico],A4526,Table1[Subtotal_insumo]),"")</f>
        <v>135.40727549671584</v>
      </c>
      <c r="L4526" s="17" t="str">
        <f>IF(Table1[[#This Row],[Ordem_insumos]]&lt;&gt;0,VLOOKUP(Table1[[#This Row],[Codigo_servico]],Preencher_Orcamento!$B:$D,3,FALSE)*Table1[[#This Row],[Qtde_insumo]],"")</f>
        <v/>
      </c>
      <c r="M4526" s="17" t="str">
        <f>IF(Table1[[#This Row],[Ordem_insumos]]&lt;&gt;0,VLOOKUP(Table1[[#This Row],[Codigo_servico]],Preencher_Orcamento!$B:$D,3,FALSE)*Table1[[#This Row],[Subtotal_insumo]],"")</f>
        <v/>
      </c>
    </row>
    <row r="4527" spans="1:13" x14ac:dyDescent="0.25">
      <c r="A4527" s="6">
        <v>90993</v>
      </c>
      <c r="B4527" s="126">
        <v>1</v>
      </c>
      <c r="C4527" s="133"/>
      <c r="D4527" s="134">
        <v>56411</v>
      </c>
      <c r="E4527" s="7" t="s">
        <v>1445</v>
      </c>
      <c r="F4527" s="8" t="s">
        <v>457</v>
      </c>
      <c r="G4527" s="16">
        <f>IFERROR(VLOOKUP(Table1[[#This Row],[Codigo_insumo]],BD_Insumos!$B:$E,4),"")</f>
        <v>7.5571999999999999</v>
      </c>
      <c r="H4527" s="140">
        <v>1</v>
      </c>
      <c r="I4527" s="9"/>
      <c r="J4527" s="22">
        <f t="shared" si="70"/>
        <v>7.5571999999999999</v>
      </c>
      <c r="K4527" s="22" t="str">
        <f>IF(I4527&lt;&gt;"",SUMIF(Table1[Codigo_servico],A4527,Table1[Subtotal_insumo]),"")</f>
        <v/>
      </c>
      <c r="L4527" s="16">
        <f>IF(Table1[[#This Row],[Ordem_insumos]]&lt;&gt;0,VLOOKUP(Table1[[#This Row],[Codigo_servico]],Preencher_Orcamento!$B:$D,3,FALSE)*Table1[[#This Row],[Qtde_insumo]],"")</f>
        <v>0</v>
      </c>
      <c r="M4527" s="16">
        <f>IF(Table1[[#This Row],[Ordem_insumos]]&lt;&gt;0,VLOOKUP(Table1[[#This Row],[Codigo_servico]],Preencher_Orcamento!$B:$D,3,FALSE)*Table1[[#This Row],[Subtotal_insumo]],"")</f>
        <v>0</v>
      </c>
    </row>
    <row r="4528" spans="1:13" x14ac:dyDescent="0.25">
      <c r="A4528" s="6">
        <v>90993</v>
      </c>
      <c r="B4528" s="126">
        <v>2</v>
      </c>
      <c r="C4528" s="133"/>
      <c r="D4528" s="134">
        <v>2041</v>
      </c>
      <c r="E4528" s="7" t="s">
        <v>2192</v>
      </c>
      <c r="F4528" s="8" t="s">
        <v>2140</v>
      </c>
      <c r="G4528" s="16">
        <f>IFERROR(VLOOKUP(Table1[[#This Row],[Codigo_insumo]],BD_Insumos!$B:$E,4),"")</f>
        <v>18.820516146129485</v>
      </c>
      <c r="H4528" s="140">
        <v>1.1000000000000001</v>
      </c>
      <c r="I4528" s="9"/>
      <c r="J4528" s="22">
        <f t="shared" si="70"/>
        <v>20.702567760742436</v>
      </c>
      <c r="K4528" s="22" t="str">
        <f>IF(I4528&lt;&gt;"",SUMIF(Table1[Codigo_servico],A4528,Table1[Subtotal_insumo]),"")</f>
        <v/>
      </c>
      <c r="L4528" s="16">
        <f>IF(Table1[[#This Row],[Ordem_insumos]]&lt;&gt;0,VLOOKUP(Table1[[#This Row],[Codigo_servico]],Preencher_Orcamento!$B:$D,3,FALSE)*Table1[[#This Row],[Qtde_insumo]],"")</f>
        <v>0</v>
      </c>
      <c r="M4528" s="16">
        <f>IF(Table1[[#This Row],[Ordem_insumos]]&lt;&gt;0,VLOOKUP(Table1[[#This Row],[Codigo_servico]],Preencher_Orcamento!$B:$D,3,FALSE)*Table1[[#This Row],[Subtotal_insumo]],"")</f>
        <v>0</v>
      </c>
    </row>
    <row r="4529" spans="1:13" ht="39" x14ac:dyDescent="0.25">
      <c r="A4529" s="6">
        <v>90993</v>
      </c>
      <c r="B4529" s="126">
        <v>3</v>
      </c>
      <c r="C4529" s="133"/>
      <c r="D4529" s="134">
        <v>56077</v>
      </c>
      <c r="E4529" s="7" t="s">
        <v>1419</v>
      </c>
      <c r="F4529" s="8" t="s">
        <v>457</v>
      </c>
      <c r="G4529" s="18">
        <f>IFERROR(VLOOKUP(Table1[[#This Row],[Codigo_insumo]],BD_Insumos!$B:$E,4),"")</f>
        <v>35.307099999999998</v>
      </c>
      <c r="H4529" s="140">
        <v>1</v>
      </c>
      <c r="I4529" s="9"/>
      <c r="J4529" s="23">
        <f t="shared" si="70"/>
        <v>35.307099999999998</v>
      </c>
      <c r="K4529" s="22" t="str">
        <f>IF(I4529&lt;&gt;"",SUMIF(Table1[Codigo_servico],A4529,Table1[Subtotal_insumo]),"")</f>
        <v/>
      </c>
      <c r="L4529" s="18">
        <f>IF(Table1[[#This Row],[Ordem_insumos]]&lt;&gt;0,VLOOKUP(Table1[[#This Row],[Codigo_servico]],Preencher_Orcamento!$B:$D,3,FALSE)*Table1[[#This Row],[Qtde_insumo]],"")</f>
        <v>0</v>
      </c>
      <c r="M4529" s="18">
        <f>IF(Table1[[#This Row],[Ordem_insumos]]&lt;&gt;0,VLOOKUP(Table1[[#This Row],[Codigo_servico]],Preencher_Orcamento!$B:$D,3,FALSE)*Table1[[#This Row],[Subtotal_insumo]],"")</f>
        <v>0</v>
      </c>
    </row>
    <row r="4530" spans="1:13" ht="64.5" x14ac:dyDescent="0.25">
      <c r="A4530" s="6">
        <v>90993</v>
      </c>
      <c r="B4530" s="126">
        <v>4</v>
      </c>
      <c r="C4530" s="133"/>
      <c r="D4530" s="134">
        <v>55708</v>
      </c>
      <c r="E4530" s="7" t="s">
        <v>1390</v>
      </c>
      <c r="F4530" s="8" t="s">
        <v>457</v>
      </c>
      <c r="G4530" s="18">
        <f>IFERROR(VLOOKUP(Table1[[#This Row],[Codigo_insumo]],BD_Insumos!$B:$E,4),"")</f>
        <v>56.884</v>
      </c>
      <c r="H4530" s="140">
        <v>1</v>
      </c>
      <c r="I4530" s="9"/>
      <c r="J4530" s="23">
        <f t="shared" si="70"/>
        <v>56.884</v>
      </c>
      <c r="K4530" s="22" t="str">
        <f>IF(I4530&lt;&gt;"",SUMIF(Table1[Codigo_servico],A4530,Table1[Subtotal_insumo]),"")</f>
        <v/>
      </c>
      <c r="L4530" s="18">
        <f>IF(Table1[[#This Row],[Ordem_insumos]]&lt;&gt;0,VLOOKUP(Table1[[#This Row],[Codigo_servico]],Preencher_Orcamento!$B:$D,3,FALSE)*Table1[[#This Row],[Qtde_insumo]],"")</f>
        <v>0</v>
      </c>
      <c r="M4530" s="18">
        <f>IF(Table1[[#This Row],[Ordem_insumos]]&lt;&gt;0,VLOOKUP(Table1[[#This Row],[Codigo_servico]],Preencher_Orcamento!$B:$D,3,FALSE)*Table1[[#This Row],[Subtotal_insumo]],"")</f>
        <v>0</v>
      </c>
    </row>
    <row r="4531" spans="1:13" x14ac:dyDescent="0.25">
      <c r="A4531" s="6">
        <v>90993</v>
      </c>
      <c r="B4531" s="126">
        <v>5</v>
      </c>
      <c r="C4531" s="133"/>
      <c r="D4531" s="134">
        <v>2044</v>
      </c>
      <c r="E4531" s="7" t="s">
        <v>2193</v>
      </c>
      <c r="F4531" s="8" t="s">
        <v>2140</v>
      </c>
      <c r="G4531" s="18">
        <f>IFERROR(VLOOKUP(Table1[[#This Row],[Codigo_insumo]],BD_Insumos!$B:$E,4),"")</f>
        <v>13.596734305430379</v>
      </c>
      <c r="H4531" s="140">
        <v>1.1000000000000001</v>
      </c>
      <c r="I4531" s="9"/>
      <c r="J4531" s="23">
        <f t="shared" si="70"/>
        <v>14.956407735973418</v>
      </c>
      <c r="K4531" s="22" t="str">
        <f>IF(I4531&lt;&gt;"",SUMIF(Table1[Codigo_servico],A4531,Table1[Subtotal_insumo]),"")</f>
        <v/>
      </c>
      <c r="L4531" s="18">
        <f>IF(Table1[[#This Row],[Ordem_insumos]]&lt;&gt;0,VLOOKUP(Table1[[#This Row],[Codigo_servico]],Preencher_Orcamento!$B:$D,3,FALSE)*Table1[[#This Row],[Qtde_insumo]],"")</f>
        <v>0</v>
      </c>
      <c r="M4531" s="18">
        <f>IF(Table1[[#This Row],[Ordem_insumos]]&lt;&gt;0,VLOOKUP(Table1[[#This Row],[Codigo_servico]],Preencher_Orcamento!$B:$D,3,FALSE)*Table1[[#This Row],[Subtotal_insumo]],"")</f>
        <v>0</v>
      </c>
    </row>
    <row r="4532" spans="1:13" x14ac:dyDescent="0.25">
      <c r="A4532" s="3">
        <v>90994</v>
      </c>
      <c r="B4532" s="125">
        <v>0</v>
      </c>
      <c r="C4532" s="131" t="s">
        <v>3259</v>
      </c>
      <c r="D4532" s="132"/>
      <c r="E4532" s="4"/>
      <c r="F4532" s="4"/>
      <c r="G4532" s="17" t="str">
        <f>IFERROR(VLOOKUP(Table1[[#This Row],[Codigo_insumo]],BD_Insumos!$B:$E,4),"")</f>
        <v/>
      </c>
      <c r="H4532" s="139"/>
      <c r="I4532" s="5" t="s">
        <v>457</v>
      </c>
      <c r="J4532" s="20" t="str">
        <f t="shared" si="70"/>
        <v/>
      </c>
      <c r="K4532" s="21">
        <f>IF(I4532&lt;&gt;"",SUMIF(Table1[Codigo_servico],A4532,Table1[Subtotal_insumo]),"")</f>
        <v>160.59327549671582</v>
      </c>
      <c r="L4532" s="17" t="str">
        <f>IF(Table1[[#This Row],[Ordem_insumos]]&lt;&gt;0,VLOOKUP(Table1[[#This Row],[Codigo_servico]],Preencher_Orcamento!$B:$D,3,FALSE)*Table1[[#This Row],[Qtde_insumo]],"")</f>
        <v/>
      </c>
      <c r="M4532" s="17" t="str">
        <f>IF(Table1[[#This Row],[Ordem_insumos]]&lt;&gt;0,VLOOKUP(Table1[[#This Row],[Codigo_servico]],Preencher_Orcamento!$B:$D,3,FALSE)*Table1[[#This Row],[Subtotal_insumo]],"")</f>
        <v/>
      </c>
    </row>
    <row r="4533" spans="1:13" x14ac:dyDescent="0.25">
      <c r="A4533" s="6">
        <v>90994</v>
      </c>
      <c r="B4533" s="126">
        <v>1</v>
      </c>
      <c r="C4533" s="133"/>
      <c r="D4533" s="134">
        <v>2041</v>
      </c>
      <c r="E4533" s="7" t="s">
        <v>2192</v>
      </c>
      <c r="F4533" s="8" t="s">
        <v>2140</v>
      </c>
      <c r="G4533" s="16">
        <f>IFERROR(VLOOKUP(Table1[[#This Row],[Codigo_insumo]],BD_Insumos!$B:$E,4),"")</f>
        <v>18.820516146129485</v>
      </c>
      <c r="H4533" s="140">
        <v>1.1000000000000001</v>
      </c>
      <c r="I4533" s="9"/>
      <c r="J4533" s="22">
        <f t="shared" si="70"/>
        <v>20.702567760742436</v>
      </c>
      <c r="K4533" s="22" t="str">
        <f>IF(I4533&lt;&gt;"",SUMIF(Table1[Codigo_servico],A4533,Table1[Subtotal_insumo]),"")</f>
        <v/>
      </c>
      <c r="L4533" s="16">
        <f>IF(Table1[[#This Row],[Ordem_insumos]]&lt;&gt;0,VLOOKUP(Table1[[#This Row],[Codigo_servico]],Preencher_Orcamento!$B:$D,3,FALSE)*Table1[[#This Row],[Qtde_insumo]],"")</f>
        <v>0</v>
      </c>
      <c r="M4533" s="16">
        <f>IF(Table1[[#This Row],[Ordem_insumos]]&lt;&gt;0,VLOOKUP(Table1[[#This Row],[Codigo_servico]],Preencher_Orcamento!$B:$D,3,FALSE)*Table1[[#This Row],[Subtotal_insumo]],"")</f>
        <v>0</v>
      </c>
    </row>
    <row r="4534" spans="1:13" ht="39" x14ac:dyDescent="0.25">
      <c r="A4534" s="6">
        <v>90994</v>
      </c>
      <c r="B4534" s="126">
        <v>2</v>
      </c>
      <c r="C4534" s="133"/>
      <c r="D4534" s="134">
        <v>56078</v>
      </c>
      <c r="E4534" s="7" t="s">
        <v>1420</v>
      </c>
      <c r="F4534" s="8" t="s">
        <v>457</v>
      </c>
      <c r="G4534" s="16">
        <f>IFERROR(VLOOKUP(Table1[[#This Row],[Codigo_insumo]],BD_Insumos!$B:$E,4),"")</f>
        <v>36.152999999999999</v>
      </c>
      <c r="H4534" s="140">
        <v>1</v>
      </c>
      <c r="I4534" s="9"/>
      <c r="J4534" s="22">
        <f t="shared" si="70"/>
        <v>36.152999999999999</v>
      </c>
      <c r="K4534" s="22" t="str">
        <f>IF(I4534&lt;&gt;"",SUMIF(Table1[Codigo_servico],A4534,Table1[Subtotal_insumo]),"")</f>
        <v/>
      </c>
      <c r="L4534" s="16">
        <f>IF(Table1[[#This Row],[Ordem_insumos]]&lt;&gt;0,VLOOKUP(Table1[[#This Row],[Codigo_servico]],Preencher_Orcamento!$B:$D,3,FALSE)*Table1[[#This Row],[Qtde_insumo]],"")</f>
        <v>0</v>
      </c>
      <c r="M4534" s="16">
        <f>IF(Table1[[#This Row],[Ordem_insumos]]&lt;&gt;0,VLOOKUP(Table1[[#This Row],[Codigo_servico]],Preencher_Orcamento!$B:$D,3,FALSE)*Table1[[#This Row],[Subtotal_insumo]],"")</f>
        <v>0</v>
      </c>
    </row>
    <row r="4535" spans="1:13" ht="64.5" x14ac:dyDescent="0.25">
      <c r="A4535" s="6">
        <v>90994</v>
      </c>
      <c r="B4535" s="126">
        <v>3</v>
      </c>
      <c r="C4535" s="133"/>
      <c r="D4535" s="134">
        <v>55706</v>
      </c>
      <c r="E4535" s="7" t="s">
        <v>1388</v>
      </c>
      <c r="F4535" s="8" t="s">
        <v>457</v>
      </c>
      <c r="G4535" s="18">
        <f>IFERROR(VLOOKUP(Table1[[#This Row],[Codigo_insumo]],BD_Insumos!$B:$E,4),"")</f>
        <v>80.754099999999994</v>
      </c>
      <c r="H4535" s="140">
        <v>1</v>
      </c>
      <c r="I4535" s="9"/>
      <c r="J4535" s="23">
        <f t="shared" si="70"/>
        <v>80.754099999999994</v>
      </c>
      <c r="K4535" s="22" t="str">
        <f>IF(I4535&lt;&gt;"",SUMIF(Table1[Codigo_servico],A4535,Table1[Subtotal_insumo]),"")</f>
        <v/>
      </c>
      <c r="L4535" s="18">
        <f>IF(Table1[[#This Row],[Ordem_insumos]]&lt;&gt;0,VLOOKUP(Table1[[#This Row],[Codigo_servico]],Preencher_Orcamento!$B:$D,3,FALSE)*Table1[[#This Row],[Qtde_insumo]],"")</f>
        <v>0</v>
      </c>
      <c r="M4535" s="18">
        <f>IF(Table1[[#This Row],[Ordem_insumos]]&lt;&gt;0,VLOOKUP(Table1[[#This Row],[Codigo_servico]],Preencher_Orcamento!$B:$D,3,FALSE)*Table1[[#This Row],[Subtotal_insumo]],"")</f>
        <v>0</v>
      </c>
    </row>
    <row r="4536" spans="1:13" x14ac:dyDescent="0.25">
      <c r="A4536" s="6">
        <v>90994</v>
      </c>
      <c r="B4536" s="126">
        <v>4</v>
      </c>
      <c r="C4536" s="133"/>
      <c r="D4536" s="134">
        <v>56412</v>
      </c>
      <c r="E4536" s="7" t="s">
        <v>1446</v>
      </c>
      <c r="F4536" s="8" t="s">
        <v>457</v>
      </c>
      <c r="G4536" s="18">
        <f>IFERROR(VLOOKUP(Table1[[#This Row],[Codigo_insumo]],BD_Insumos!$B:$E,4),"")</f>
        <v>8.0272000000000006</v>
      </c>
      <c r="H4536" s="140">
        <v>1</v>
      </c>
      <c r="I4536" s="9"/>
      <c r="J4536" s="23">
        <f t="shared" si="70"/>
        <v>8.0272000000000006</v>
      </c>
      <c r="K4536" s="22" t="str">
        <f>IF(I4536&lt;&gt;"",SUMIF(Table1[Codigo_servico],A4536,Table1[Subtotal_insumo]),"")</f>
        <v/>
      </c>
      <c r="L4536" s="18">
        <f>IF(Table1[[#This Row],[Ordem_insumos]]&lt;&gt;0,VLOOKUP(Table1[[#This Row],[Codigo_servico]],Preencher_Orcamento!$B:$D,3,FALSE)*Table1[[#This Row],[Qtde_insumo]],"")</f>
        <v>0</v>
      </c>
      <c r="M4536" s="18">
        <f>IF(Table1[[#This Row],[Ordem_insumos]]&lt;&gt;0,VLOOKUP(Table1[[#This Row],[Codigo_servico]],Preencher_Orcamento!$B:$D,3,FALSE)*Table1[[#This Row],[Subtotal_insumo]],"")</f>
        <v>0</v>
      </c>
    </row>
    <row r="4537" spans="1:13" x14ac:dyDescent="0.25">
      <c r="A4537" s="6">
        <v>90994</v>
      </c>
      <c r="B4537" s="126">
        <v>5</v>
      </c>
      <c r="C4537" s="133"/>
      <c r="D4537" s="134">
        <v>2044</v>
      </c>
      <c r="E4537" s="7" t="s">
        <v>2193</v>
      </c>
      <c r="F4537" s="8" t="s">
        <v>2140</v>
      </c>
      <c r="G4537" s="18">
        <f>IFERROR(VLOOKUP(Table1[[#This Row],[Codigo_insumo]],BD_Insumos!$B:$E,4),"")</f>
        <v>13.596734305430379</v>
      </c>
      <c r="H4537" s="140">
        <v>1.1000000000000001</v>
      </c>
      <c r="I4537" s="9"/>
      <c r="J4537" s="23">
        <f t="shared" si="70"/>
        <v>14.956407735973418</v>
      </c>
      <c r="K4537" s="22" t="str">
        <f>IF(I4537&lt;&gt;"",SUMIF(Table1[Codigo_servico],A4537,Table1[Subtotal_insumo]),"")</f>
        <v/>
      </c>
      <c r="L4537" s="18">
        <f>IF(Table1[[#This Row],[Ordem_insumos]]&lt;&gt;0,VLOOKUP(Table1[[#This Row],[Codigo_servico]],Preencher_Orcamento!$B:$D,3,FALSE)*Table1[[#This Row],[Qtde_insumo]],"")</f>
        <v>0</v>
      </c>
      <c r="M4537" s="18">
        <f>IF(Table1[[#This Row],[Ordem_insumos]]&lt;&gt;0,VLOOKUP(Table1[[#This Row],[Codigo_servico]],Preencher_Orcamento!$B:$D,3,FALSE)*Table1[[#This Row],[Subtotal_insumo]],"")</f>
        <v>0</v>
      </c>
    </row>
    <row r="4538" spans="1:13" x14ac:dyDescent="0.25">
      <c r="A4538" s="3">
        <v>90995</v>
      </c>
      <c r="B4538" s="125">
        <v>0</v>
      </c>
      <c r="C4538" s="131" t="s">
        <v>3260</v>
      </c>
      <c r="D4538" s="132"/>
      <c r="E4538" s="4"/>
      <c r="F4538" s="4"/>
      <c r="G4538" s="17" t="str">
        <f>IFERROR(VLOOKUP(Table1[[#This Row],[Codigo_insumo]],BD_Insumos!$B:$E,4),"")</f>
        <v/>
      </c>
      <c r="H4538" s="139"/>
      <c r="I4538" s="5" t="s">
        <v>457</v>
      </c>
      <c r="J4538" s="20" t="str">
        <f t="shared" si="70"/>
        <v/>
      </c>
      <c r="K4538" s="21">
        <f>IF(I4538&lt;&gt;"",SUMIF(Table1[Codigo_servico],A4538,Table1[Subtotal_insumo]),"")</f>
        <v>156.63097567733976</v>
      </c>
      <c r="L4538" s="17" t="str">
        <f>IF(Table1[[#This Row],[Ordem_insumos]]&lt;&gt;0,VLOOKUP(Table1[[#This Row],[Codigo_servico]],Preencher_Orcamento!$B:$D,3,FALSE)*Table1[[#This Row],[Qtde_insumo]],"")</f>
        <v/>
      </c>
      <c r="M4538" s="17" t="str">
        <f>IF(Table1[[#This Row],[Ordem_insumos]]&lt;&gt;0,VLOOKUP(Table1[[#This Row],[Codigo_servico]],Preencher_Orcamento!$B:$D,3,FALSE)*Table1[[#This Row],[Subtotal_insumo]],"")</f>
        <v/>
      </c>
    </row>
    <row r="4539" spans="1:13" x14ac:dyDescent="0.25">
      <c r="A4539" s="6">
        <v>90995</v>
      </c>
      <c r="B4539" s="126">
        <v>1</v>
      </c>
      <c r="C4539" s="133"/>
      <c r="D4539" s="134">
        <v>56411</v>
      </c>
      <c r="E4539" s="7" t="s">
        <v>1445</v>
      </c>
      <c r="F4539" s="8" t="s">
        <v>457</v>
      </c>
      <c r="G4539" s="16">
        <f>IFERROR(VLOOKUP(Table1[[#This Row],[Codigo_insumo]],BD_Insumos!$B:$E,4),"")</f>
        <v>7.5571999999999999</v>
      </c>
      <c r="H4539" s="140">
        <v>2</v>
      </c>
      <c r="I4539" s="9"/>
      <c r="J4539" s="22">
        <f t="shared" si="70"/>
        <v>15.1144</v>
      </c>
      <c r="K4539" s="22" t="str">
        <f>IF(I4539&lt;&gt;"",SUMIF(Table1[Codigo_servico],A4539,Table1[Subtotal_insumo]),"")</f>
        <v/>
      </c>
      <c r="L4539" s="16">
        <f>IF(Table1[[#This Row],[Ordem_insumos]]&lt;&gt;0,VLOOKUP(Table1[[#This Row],[Codigo_servico]],Preencher_Orcamento!$B:$D,3,FALSE)*Table1[[#This Row],[Qtde_insumo]],"")</f>
        <v>0</v>
      </c>
      <c r="M4539" s="16">
        <f>IF(Table1[[#This Row],[Ordem_insumos]]&lt;&gt;0,VLOOKUP(Table1[[#This Row],[Codigo_servico]],Preencher_Orcamento!$B:$D,3,FALSE)*Table1[[#This Row],[Subtotal_insumo]],"")</f>
        <v>0</v>
      </c>
    </row>
    <row r="4540" spans="1:13" ht="39" x14ac:dyDescent="0.25">
      <c r="A4540" s="6">
        <v>90995</v>
      </c>
      <c r="B4540" s="126">
        <v>2</v>
      </c>
      <c r="C4540" s="133"/>
      <c r="D4540" s="134">
        <v>56079</v>
      </c>
      <c r="E4540" s="7" t="s">
        <v>1421</v>
      </c>
      <c r="F4540" s="8" t="s">
        <v>457</v>
      </c>
      <c r="G4540" s="16">
        <f>IFERROR(VLOOKUP(Table1[[#This Row],[Codigo_insumo]],BD_Insumos!$B:$E,4),"")</f>
        <v>35.035800000000002</v>
      </c>
      <c r="H4540" s="140">
        <v>1</v>
      </c>
      <c r="I4540" s="9"/>
      <c r="J4540" s="22">
        <f t="shared" si="70"/>
        <v>35.035800000000002</v>
      </c>
      <c r="K4540" s="22" t="str">
        <f>IF(I4540&lt;&gt;"",SUMIF(Table1[Codigo_servico],A4540,Table1[Subtotal_insumo]),"")</f>
        <v/>
      </c>
      <c r="L4540" s="16">
        <f>IF(Table1[[#This Row],[Ordem_insumos]]&lt;&gt;0,VLOOKUP(Table1[[#This Row],[Codigo_servico]],Preencher_Orcamento!$B:$D,3,FALSE)*Table1[[#This Row],[Qtde_insumo]],"")</f>
        <v>0</v>
      </c>
      <c r="M4540" s="16">
        <f>IF(Table1[[#This Row],[Ordem_insumos]]&lt;&gt;0,VLOOKUP(Table1[[#This Row],[Codigo_servico]],Preencher_Orcamento!$B:$D,3,FALSE)*Table1[[#This Row],[Subtotal_insumo]],"")</f>
        <v>0</v>
      </c>
    </row>
    <row r="4541" spans="1:13" x14ac:dyDescent="0.25">
      <c r="A4541" s="6">
        <v>90995</v>
      </c>
      <c r="B4541" s="126">
        <v>3</v>
      </c>
      <c r="C4541" s="133"/>
      <c r="D4541" s="134">
        <v>2044</v>
      </c>
      <c r="E4541" s="7" t="s">
        <v>2193</v>
      </c>
      <c r="F4541" s="8" t="s">
        <v>2140</v>
      </c>
      <c r="G4541" s="18">
        <f>IFERROR(VLOOKUP(Table1[[#This Row],[Codigo_insumo]],BD_Insumos!$B:$E,4),"")</f>
        <v>13.596734305430379</v>
      </c>
      <c r="H4541" s="140">
        <v>1.5</v>
      </c>
      <c r="I4541" s="9"/>
      <c r="J4541" s="23">
        <f t="shared" si="70"/>
        <v>20.395101458145568</v>
      </c>
      <c r="K4541" s="22" t="str">
        <f>IF(I4541&lt;&gt;"",SUMIF(Table1[Codigo_servico],A4541,Table1[Subtotal_insumo]),"")</f>
        <v/>
      </c>
      <c r="L4541" s="18">
        <f>IF(Table1[[#This Row],[Ordem_insumos]]&lt;&gt;0,VLOOKUP(Table1[[#This Row],[Codigo_servico]],Preencher_Orcamento!$B:$D,3,FALSE)*Table1[[#This Row],[Qtde_insumo]],"")</f>
        <v>0</v>
      </c>
      <c r="M4541" s="18">
        <f>IF(Table1[[#This Row],[Ordem_insumos]]&lt;&gt;0,VLOOKUP(Table1[[#This Row],[Codigo_servico]],Preencher_Orcamento!$B:$D,3,FALSE)*Table1[[#This Row],[Subtotal_insumo]],"")</f>
        <v>0</v>
      </c>
    </row>
    <row r="4542" spans="1:13" ht="64.5" x14ac:dyDescent="0.25">
      <c r="A4542" s="6">
        <v>90995</v>
      </c>
      <c r="B4542" s="126">
        <v>4</v>
      </c>
      <c r="C4542" s="133"/>
      <c r="D4542" s="134">
        <v>55709</v>
      </c>
      <c r="E4542" s="7" t="s">
        <v>1391</v>
      </c>
      <c r="F4542" s="8" t="s">
        <v>457</v>
      </c>
      <c r="G4542" s="18">
        <f>IFERROR(VLOOKUP(Table1[[#This Row],[Codigo_insumo]],BD_Insumos!$B:$E,4),"")</f>
        <v>57.854900000000001</v>
      </c>
      <c r="H4542" s="140">
        <v>1</v>
      </c>
      <c r="I4542" s="9"/>
      <c r="J4542" s="23">
        <f t="shared" si="70"/>
        <v>57.854900000000001</v>
      </c>
      <c r="K4542" s="22" t="str">
        <f>IF(I4542&lt;&gt;"",SUMIF(Table1[Codigo_servico],A4542,Table1[Subtotal_insumo]),"")</f>
        <v/>
      </c>
      <c r="L4542" s="18">
        <f>IF(Table1[[#This Row],[Ordem_insumos]]&lt;&gt;0,VLOOKUP(Table1[[#This Row],[Codigo_servico]],Preencher_Orcamento!$B:$D,3,FALSE)*Table1[[#This Row],[Qtde_insumo]],"")</f>
        <v>0</v>
      </c>
      <c r="M4542" s="18">
        <f>IF(Table1[[#This Row],[Ordem_insumos]]&lt;&gt;0,VLOOKUP(Table1[[#This Row],[Codigo_servico]],Preencher_Orcamento!$B:$D,3,FALSE)*Table1[[#This Row],[Subtotal_insumo]],"")</f>
        <v>0</v>
      </c>
    </row>
    <row r="4543" spans="1:13" x14ac:dyDescent="0.25">
      <c r="A4543" s="6">
        <v>90995</v>
      </c>
      <c r="B4543" s="126">
        <v>5</v>
      </c>
      <c r="C4543" s="133"/>
      <c r="D4543" s="134">
        <v>2041</v>
      </c>
      <c r="E4543" s="7" t="s">
        <v>2192</v>
      </c>
      <c r="F4543" s="8" t="s">
        <v>2140</v>
      </c>
      <c r="G4543" s="18">
        <f>IFERROR(VLOOKUP(Table1[[#This Row],[Codigo_insumo]],BD_Insumos!$B:$E,4),"")</f>
        <v>18.820516146129485</v>
      </c>
      <c r="H4543" s="140">
        <v>1.5</v>
      </c>
      <c r="I4543" s="9"/>
      <c r="J4543" s="23">
        <f t="shared" si="70"/>
        <v>28.230774219194227</v>
      </c>
      <c r="K4543" s="22" t="str">
        <f>IF(I4543&lt;&gt;"",SUMIF(Table1[Codigo_servico],A4543,Table1[Subtotal_insumo]),"")</f>
        <v/>
      </c>
      <c r="L4543" s="18">
        <f>IF(Table1[[#This Row],[Ordem_insumos]]&lt;&gt;0,VLOOKUP(Table1[[#This Row],[Codigo_servico]],Preencher_Orcamento!$B:$D,3,FALSE)*Table1[[#This Row],[Qtde_insumo]],"")</f>
        <v>0</v>
      </c>
      <c r="M4543" s="18">
        <f>IF(Table1[[#This Row],[Ordem_insumos]]&lt;&gt;0,VLOOKUP(Table1[[#This Row],[Codigo_servico]],Preencher_Orcamento!$B:$D,3,FALSE)*Table1[[#This Row],[Subtotal_insumo]],"")</f>
        <v>0</v>
      </c>
    </row>
    <row r="4544" spans="1:13" x14ac:dyDescent="0.25">
      <c r="A4544" s="3">
        <v>90996</v>
      </c>
      <c r="B4544" s="125">
        <v>0</v>
      </c>
      <c r="C4544" s="131" t="s">
        <v>3261</v>
      </c>
      <c r="D4544" s="132"/>
      <c r="E4544" s="4"/>
      <c r="F4544" s="4"/>
      <c r="G4544" s="17" t="str">
        <f>IFERROR(VLOOKUP(Table1[[#This Row],[Codigo_insumo]],BD_Insumos!$B:$E,4),"")</f>
        <v/>
      </c>
      <c r="H4544" s="139"/>
      <c r="I4544" s="5" t="s">
        <v>457</v>
      </c>
      <c r="J4544" s="20" t="str">
        <f t="shared" si="70"/>
        <v/>
      </c>
      <c r="K4544" s="21">
        <f>IF(I4544&lt;&gt;"",SUMIF(Table1[Codigo_servico],A4544,Table1[Subtotal_insumo]),"")</f>
        <v>205.56927567733982</v>
      </c>
      <c r="L4544" s="17" t="str">
        <f>IF(Table1[[#This Row],[Ordem_insumos]]&lt;&gt;0,VLOOKUP(Table1[[#This Row],[Codigo_servico]],Preencher_Orcamento!$B:$D,3,FALSE)*Table1[[#This Row],[Qtde_insumo]],"")</f>
        <v/>
      </c>
      <c r="M4544" s="17" t="str">
        <f>IF(Table1[[#This Row],[Ordem_insumos]]&lt;&gt;0,VLOOKUP(Table1[[#This Row],[Codigo_servico]],Preencher_Orcamento!$B:$D,3,FALSE)*Table1[[#This Row],[Subtotal_insumo]],"")</f>
        <v/>
      </c>
    </row>
    <row r="4545" spans="1:13" x14ac:dyDescent="0.25">
      <c r="A4545" s="6">
        <v>90996</v>
      </c>
      <c r="B4545" s="126">
        <v>1</v>
      </c>
      <c r="C4545" s="133"/>
      <c r="D4545" s="134">
        <v>56412</v>
      </c>
      <c r="E4545" s="7" t="s">
        <v>1446</v>
      </c>
      <c r="F4545" s="8" t="s">
        <v>457</v>
      </c>
      <c r="G4545" s="16">
        <f>IFERROR(VLOOKUP(Table1[[#This Row],[Codigo_insumo]],BD_Insumos!$B:$E,4),"")</f>
        <v>8.0272000000000006</v>
      </c>
      <c r="H4545" s="140">
        <v>2</v>
      </c>
      <c r="I4545" s="9"/>
      <c r="J4545" s="22">
        <f t="shared" si="70"/>
        <v>16.054400000000001</v>
      </c>
      <c r="K4545" s="22" t="str">
        <f>IF(I4545&lt;&gt;"",SUMIF(Table1[Codigo_servico],A4545,Table1[Subtotal_insumo]),"")</f>
        <v/>
      </c>
      <c r="L4545" s="16">
        <f>IF(Table1[[#This Row],[Ordem_insumos]]&lt;&gt;0,VLOOKUP(Table1[[#This Row],[Codigo_servico]],Preencher_Orcamento!$B:$D,3,FALSE)*Table1[[#This Row],[Qtde_insumo]],"")</f>
        <v>0</v>
      </c>
      <c r="M4545" s="16">
        <f>IF(Table1[[#This Row],[Ordem_insumos]]&lt;&gt;0,VLOOKUP(Table1[[#This Row],[Codigo_servico]],Preencher_Orcamento!$B:$D,3,FALSE)*Table1[[#This Row],[Subtotal_insumo]],"")</f>
        <v>0</v>
      </c>
    </row>
    <row r="4546" spans="1:13" x14ac:dyDescent="0.25">
      <c r="A4546" s="6">
        <v>90996</v>
      </c>
      <c r="B4546" s="126">
        <v>2</v>
      </c>
      <c r="C4546" s="133"/>
      <c r="D4546" s="134">
        <v>2041</v>
      </c>
      <c r="E4546" s="7" t="s">
        <v>2192</v>
      </c>
      <c r="F4546" s="8" t="s">
        <v>2140</v>
      </c>
      <c r="G4546" s="16">
        <f>IFERROR(VLOOKUP(Table1[[#This Row],[Codigo_insumo]],BD_Insumos!$B:$E,4),"")</f>
        <v>18.820516146129485</v>
      </c>
      <c r="H4546" s="140">
        <v>1.5</v>
      </c>
      <c r="I4546" s="9"/>
      <c r="J4546" s="22">
        <f t="shared" ref="J4546:J4609" si="71">IF(I4546="",G4546*H4546,"")</f>
        <v>28.230774219194227</v>
      </c>
      <c r="K4546" s="22" t="str">
        <f>IF(I4546&lt;&gt;"",SUMIF(Table1[Codigo_servico],A4546,Table1[Subtotal_insumo]),"")</f>
        <v/>
      </c>
      <c r="L4546" s="16">
        <f>IF(Table1[[#This Row],[Ordem_insumos]]&lt;&gt;0,VLOOKUP(Table1[[#This Row],[Codigo_servico]],Preencher_Orcamento!$B:$D,3,FALSE)*Table1[[#This Row],[Qtde_insumo]],"")</f>
        <v>0</v>
      </c>
      <c r="M4546" s="16">
        <f>IF(Table1[[#This Row],[Ordem_insumos]]&lt;&gt;0,VLOOKUP(Table1[[#This Row],[Codigo_servico]],Preencher_Orcamento!$B:$D,3,FALSE)*Table1[[#This Row],[Subtotal_insumo]],"")</f>
        <v>0</v>
      </c>
    </row>
    <row r="4547" spans="1:13" ht="64.5" x14ac:dyDescent="0.25">
      <c r="A4547" s="6">
        <v>90996</v>
      </c>
      <c r="B4547" s="126">
        <v>3</v>
      </c>
      <c r="C4547" s="133"/>
      <c r="D4547" s="134">
        <v>55707</v>
      </c>
      <c r="E4547" s="7" t="s">
        <v>1389</v>
      </c>
      <c r="F4547" s="8" t="s">
        <v>457</v>
      </c>
      <c r="G4547" s="18">
        <f>IFERROR(VLOOKUP(Table1[[#This Row],[Codigo_insumo]],BD_Insumos!$B:$E,4),"")</f>
        <v>101.4171</v>
      </c>
      <c r="H4547" s="140">
        <v>1</v>
      </c>
      <c r="I4547" s="9"/>
      <c r="J4547" s="23">
        <f t="shared" si="71"/>
        <v>101.4171</v>
      </c>
      <c r="K4547" s="22" t="str">
        <f>IF(I4547&lt;&gt;"",SUMIF(Table1[Codigo_servico],A4547,Table1[Subtotal_insumo]),"")</f>
        <v/>
      </c>
      <c r="L4547" s="18">
        <f>IF(Table1[[#This Row],[Ordem_insumos]]&lt;&gt;0,VLOOKUP(Table1[[#This Row],[Codigo_servico]],Preencher_Orcamento!$B:$D,3,FALSE)*Table1[[#This Row],[Qtde_insumo]],"")</f>
        <v>0</v>
      </c>
      <c r="M4547" s="18">
        <f>IF(Table1[[#This Row],[Ordem_insumos]]&lt;&gt;0,VLOOKUP(Table1[[#This Row],[Codigo_servico]],Preencher_Orcamento!$B:$D,3,FALSE)*Table1[[#This Row],[Subtotal_insumo]],"")</f>
        <v>0</v>
      </c>
    </row>
    <row r="4548" spans="1:13" ht="39" x14ac:dyDescent="0.25">
      <c r="A4548" s="6">
        <v>90996</v>
      </c>
      <c r="B4548" s="126">
        <v>4</v>
      </c>
      <c r="C4548" s="133"/>
      <c r="D4548" s="134">
        <v>56080</v>
      </c>
      <c r="E4548" s="7" t="s">
        <v>1422</v>
      </c>
      <c r="F4548" s="8" t="s">
        <v>457</v>
      </c>
      <c r="G4548" s="18">
        <f>IFERROR(VLOOKUP(Table1[[#This Row],[Codigo_insumo]],BD_Insumos!$B:$E,4),"")</f>
        <v>39.471899999999998</v>
      </c>
      <c r="H4548" s="140">
        <v>1</v>
      </c>
      <c r="I4548" s="9"/>
      <c r="J4548" s="23">
        <f t="shared" si="71"/>
        <v>39.471899999999998</v>
      </c>
      <c r="K4548" s="22" t="str">
        <f>IF(I4548&lt;&gt;"",SUMIF(Table1[Codigo_servico],A4548,Table1[Subtotal_insumo]),"")</f>
        <v/>
      </c>
      <c r="L4548" s="18">
        <f>IF(Table1[[#This Row],[Ordem_insumos]]&lt;&gt;0,VLOOKUP(Table1[[#This Row],[Codigo_servico]],Preencher_Orcamento!$B:$D,3,FALSE)*Table1[[#This Row],[Qtde_insumo]],"")</f>
        <v>0</v>
      </c>
      <c r="M4548" s="18">
        <f>IF(Table1[[#This Row],[Ordem_insumos]]&lt;&gt;0,VLOOKUP(Table1[[#This Row],[Codigo_servico]],Preencher_Orcamento!$B:$D,3,FALSE)*Table1[[#This Row],[Subtotal_insumo]],"")</f>
        <v>0</v>
      </c>
    </row>
    <row r="4549" spans="1:13" x14ac:dyDescent="0.25">
      <c r="A4549" s="6">
        <v>90996</v>
      </c>
      <c r="B4549" s="126">
        <v>5</v>
      </c>
      <c r="C4549" s="133"/>
      <c r="D4549" s="134">
        <v>2044</v>
      </c>
      <c r="E4549" s="7" t="s">
        <v>2193</v>
      </c>
      <c r="F4549" s="8" t="s">
        <v>2140</v>
      </c>
      <c r="G4549" s="18">
        <f>IFERROR(VLOOKUP(Table1[[#This Row],[Codigo_insumo]],BD_Insumos!$B:$E,4),"")</f>
        <v>13.596734305430379</v>
      </c>
      <c r="H4549" s="140">
        <v>1.5</v>
      </c>
      <c r="I4549" s="9"/>
      <c r="J4549" s="23">
        <f t="shared" si="71"/>
        <v>20.395101458145568</v>
      </c>
      <c r="K4549" s="22" t="str">
        <f>IF(I4549&lt;&gt;"",SUMIF(Table1[Codigo_servico],A4549,Table1[Subtotal_insumo]),"")</f>
        <v/>
      </c>
      <c r="L4549" s="18">
        <f>IF(Table1[[#This Row],[Ordem_insumos]]&lt;&gt;0,VLOOKUP(Table1[[#This Row],[Codigo_servico]],Preencher_Orcamento!$B:$D,3,FALSE)*Table1[[#This Row],[Qtde_insumo]],"")</f>
        <v>0</v>
      </c>
      <c r="M4549" s="18">
        <f>IF(Table1[[#This Row],[Ordem_insumos]]&lt;&gt;0,VLOOKUP(Table1[[#This Row],[Codigo_servico]],Preencher_Orcamento!$B:$D,3,FALSE)*Table1[[#This Row],[Subtotal_insumo]],"")</f>
        <v>0</v>
      </c>
    </row>
    <row r="4550" spans="1:13" x14ac:dyDescent="0.25">
      <c r="A4550" s="3">
        <v>91010</v>
      </c>
      <c r="B4550" s="125">
        <v>0</v>
      </c>
      <c r="C4550" s="131" t="s">
        <v>3262</v>
      </c>
      <c r="D4550" s="132"/>
      <c r="E4550" s="4"/>
      <c r="F4550" s="4"/>
      <c r="G4550" s="17" t="str">
        <f>IFERROR(VLOOKUP(Table1[[#This Row],[Codigo_insumo]],BD_Insumos!$B:$E,4),"")</f>
        <v/>
      </c>
      <c r="H4550" s="139"/>
      <c r="I4550" s="5" t="s">
        <v>457</v>
      </c>
      <c r="J4550" s="20" t="str">
        <f t="shared" si="71"/>
        <v/>
      </c>
      <c r="K4550" s="21">
        <f>IF(I4550&lt;&gt;"",SUMIF(Table1[Codigo_servico],A4550,Table1[Subtotal_insumo]),"")</f>
        <v>1314.0761038861544</v>
      </c>
      <c r="L4550" s="17" t="str">
        <f>IF(Table1[[#This Row],[Ordem_insumos]]&lt;&gt;0,VLOOKUP(Table1[[#This Row],[Codigo_servico]],Preencher_Orcamento!$B:$D,3,FALSE)*Table1[[#This Row],[Qtde_insumo]],"")</f>
        <v/>
      </c>
      <c r="M4550" s="17" t="str">
        <f>IF(Table1[[#This Row],[Ordem_insumos]]&lt;&gt;0,VLOOKUP(Table1[[#This Row],[Codigo_servico]],Preencher_Orcamento!$B:$D,3,FALSE)*Table1[[#This Row],[Subtotal_insumo]],"")</f>
        <v/>
      </c>
    </row>
    <row r="4551" spans="1:13" ht="39" x14ac:dyDescent="0.25">
      <c r="A4551" s="6">
        <v>91010</v>
      </c>
      <c r="B4551" s="126">
        <v>1</v>
      </c>
      <c r="C4551" s="133"/>
      <c r="D4551" s="134">
        <v>56520</v>
      </c>
      <c r="E4551" s="7" t="s">
        <v>1478</v>
      </c>
      <c r="F4551" s="8" t="s">
        <v>457</v>
      </c>
      <c r="G4551" s="16">
        <f>IFERROR(VLOOKUP(Table1[[#This Row],[Codigo_insumo]],BD_Insumos!$B:$E,4),"")</f>
        <v>1178.8398999999999</v>
      </c>
      <c r="H4551" s="140">
        <v>1</v>
      </c>
      <c r="I4551" s="9"/>
      <c r="J4551" s="22">
        <f t="shared" si="71"/>
        <v>1178.8398999999999</v>
      </c>
      <c r="K4551" s="22" t="str">
        <f>IF(I4551&lt;&gt;"",SUMIF(Table1[Codigo_servico],A4551,Table1[Subtotal_insumo]),"")</f>
        <v/>
      </c>
      <c r="L4551" s="16">
        <f>IF(Table1[[#This Row],[Ordem_insumos]]&lt;&gt;0,VLOOKUP(Table1[[#This Row],[Codigo_servico]],Preencher_Orcamento!$B:$D,3,FALSE)*Table1[[#This Row],[Qtde_insumo]],"")</f>
        <v>0</v>
      </c>
      <c r="M4551" s="16">
        <f>IF(Table1[[#This Row],[Ordem_insumos]]&lt;&gt;0,VLOOKUP(Table1[[#This Row],[Codigo_servico]],Preencher_Orcamento!$B:$D,3,FALSE)*Table1[[#This Row],[Subtotal_insumo]],"")</f>
        <v>0</v>
      </c>
    </row>
    <row r="4552" spans="1:13" x14ac:dyDescent="0.25">
      <c r="A4552" s="6">
        <v>91010</v>
      </c>
      <c r="B4552" s="126">
        <v>2</v>
      </c>
      <c r="C4552" s="133"/>
      <c r="D4552" s="134">
        <v>2041</v>
      </c>
      <c r="E4552" s="7" t="s">
        <v>2192</v>
      </c>
      <c r="F4552" s="8" t="s">
        <v>2140</v>
      </c>
      <c r="G4552" s="16">
        <f>IFERROR(VLOOKUP(Table1[[#This Row],[Codigo_insumo]],BD_Insumos!$B:$E,4),"")</f>
        <v>18.820516146129485</v>
      </c>
      <c r="H4552" s="140">
        <v>2</v>
      </c>
      <c r="I4552" s="9"/>
      <c r="J4552" s="22">
        <f t="shared" si="71"/>
        <v>37.64103229225897</v>
      </c>
      <c r="K4552" s="22" t="str">
        <f>IF(I4552&lt;&gt;"",SUMIF(Table1[Codigo_servico],A4552,Table1[Subtotal_insumo]),"")</f>
        <v/>
      </c>
      <c r="L4552" s="16">
        <f>IF(Table1[[#This Row],[Ordem_insumos]]&lt;&gt;0,VLOOKUP(Table1[[#This Row],[Codigo_servico]],Preencher_Orcamento!$B:$D,3,FALSE)*Table1[[#This Row],[Qtde_insumo]],"")</f>
        <v>0</v>
      </c>
      <c r="M4552" s="16">
        <f>IF(Table1[[#This Row],[Ordem_insumos]]&lt;&gt;0,VLOOKUP(Table1[[#This Row],[Codigo_servico]],Preencher_Orcamento!$B:$D,3,FALSE)*Table1[[#This Row],[Subtotal_insumo]],"")</f>
        <v>0</v>
      </c>
    </row>
    <row r="4553" spans="1:13" x14ac:dyDescent="0.25">
      <c r="A4553" s="6">
        <v>91010</v>
      </c>
      <c r="B4553" s="126">
        <v>3</v>
      </c>
      <c r="C4553" s="133"/>
      <c r="D4553" s="134">
        <v>2044</v>
      </c>
      <c r="E4553" s="7" t="s">
        <v>2193</v>
      </c>
      <c r="F4553" s="8" t="s">
        <v>2140</v>
      </c>
      <c r="G4553" s="16">
        <f>IFERROR(VLOOKUP(Table1[[#This Row],[Codigo_insumo]],BD_Insumos!$B:$E,4),"")</f>
        <v>13.596734305430379</v>
      </c>
      <c r="H4553" s="140">
        <v>2</v>
      </c>
      <c r="I4553" s="9"/>
      <c r="J4553" s="22">
        <f t="shared" si="71"/>
        <v>27.193468610860759</v>
      </c>
      <c r="K4553" s="22" t="str">
        <f>IF(I4553&lt;&gt;"",SUMIF(Table1[Codigo_servico],A4553,Table1[Subtotal_insumo]),"")</f>
        <v/>
      </c>
      <c r="L4553" s="16">
        <f>IF(Table1[[#This Row],[Ordem_insumos]]&lt;&gt;0,VLOOKUP(Table1[[#This Row],[Codigo_servico]],Preencher_Orcamento!$B:$D,3,FALSE)*Table1[[#This Row],[Qtde_insumo]],"")</f>
        <v>0</v>
      </c>
      <c r="M4553" s="16">
        <f>IF(Table1[[#This Row],[Ordem_insumos]]&lt;&gt;0,VLOOKUP(Table1[[#This Row],[Codigo_servico]],Preencher_Orcamento!$B:$D,3,FALSE)*Table1[[#This Row],[Subtotal_insumo]],"")</f>
        <v>0</v>
      </c>
    </row>
    <row r="4554" spans="1:13" x14ac:dyDescent="0.25">
      <c r="A4554" s="6">
        <v>91010</v>
      </c>
      <c r="B4554" s="126">
        <v>4</v>
      </c>
      <c r="C4554" s="133"/>
      <c r="D4554" s="134">
        <v>1037</v>
      </c>
      <c r="E4554" s="7" t="s">
        <v>2958</v>
      </c>
      <c r="F4554" s="8" t="s">
        <v>2140</v>
      </c>
      <c r="G4554" s="18">
        <f>IFERROR(VLOOKUP(Table1[[#This Row],[Codigo_insumo]],BD_Insumos!$B:$E,4),"")</f>
        <v>35.200851491517405</v>
      </c>
      <c r="H4554" s="140">
        <v>2</v>
      </c>
      <c r="I4554" s="9"/>
      <c r="J4554" s="23">
        <f t="shared" si="71"/>
        <v>70.401702983034809</v>
      </c>
      <c r="K4554" s="22" t="str">
        <f>IF(I4554&lt;&gt;"",SUMIF(Table1[Codigo_servico],A4554,Table1[Subtotal_insumo]),"")</f>
        <v/>
      </c>
      <c r="L4554" s="18">
        <f>IF(Table1[[#This Row],[Ordem_insumos]]&lt;&gt;0,VLOOKUP(Table1[[#This Row],[Codigo_servico]],Preencher_Orcamento!$B:$D,3,FALSE)*Table1[[#This Row],[Qtde_insumo]],"")</f>
        <v>0</v>
      </c>
      <c r="M4554" s="18">
        <f>IF(Table1[[#This Row],[Ordem_insumos]]&lt;&gt;0,VLOOKUP(Table1[[#This Row],[Codigo_servico]],Preencher_Orcamento!$B:$D,3,FALSE)*Table1[[#This Row],[Subtotal_insumo]],"")</f>
        <v>0</v>
      </c>
    </row>
    <row r="4555" spans="1:13" x14ac:dyDescent="0.25">
      <c r="A4555" s="3">
        <v>91020</v>
      </c>
      <c r="B4555" s="125">
        <v>0</v>
      </c>
      <c r="C4555" s="131" t="s">
        <v>3263</v>
      </c>
      <c r="D4555" s="132"/>
      <c r="E4555" s="4"/>
      <c r="F4555" s="4"/>
      <c r="G4555" s="17" t="str">
        <f>IFERROR(VLOOKUP(Table1[[#This Row],[Codigo_insumo]],BD_Insumos!$B:$E,4),"")</f>
        <v/>
      </c>
      <c r="H4555" s="139"/>
      <c r="I4555" s="5" t="s">
        <v>457</v>
      </c>
      <c r="J4555" s="20" t="str">
        <f t="shared" si="71"/>
        <v/>
      </c>
      <c r="K4555" s="21">
        <f>IF(I4555&lt;&gt;"",SUMIF(Table1[Codigo_servico],A4555,Table1[Subtotal_insumo]),"")</f>
        <v>56.041750451559864</v>
      </c>
      <c r="L4555" s="17" t="str">
        <f>IF(Table1[[#This Row],[Ordem_insumos]]&lt;&gt;0,VLOOKUP(Table1[[#This Row],[Codigo_servico]],Preencher_Orcamento!$B:$D,3,FALSE)*Table1[[#This Row],[Qtde_insumo]],"")</f>
        <v/>
      </c>
      <c r="M4555" s="17" t="str">
        <f>IF(Table1[[#This Row],[Ordem_insumos]]&lt;&gt;0,VLOOKUP(Table1[[#This Row],[Codigo_servico]],Preencher_Orcamento!$B:$D,3,FALSE)*Table1[[#This Row],[Subtotal_insumo]],"")</f>
        <v/>
      </c>
    </row>
    <row r="4556" spans="1:13" x14ac:dyDescent="0.25">
      <c r="A4556" s="6">
        <v>91020</v>
      </c>
      <c r="B4556" s="126">
        <v>1</v>
      </c>
      <c r="C4556" s="133"/>
      <c r="D4556" s="134">
        <v>2044</v>
      </c>
      <c r="E4556" s="7" t="s">
        <v>2193</v>
      </c>
      <c r="F4556" s="8" t="s">
        <v>2140</v>
      </c>
      <c r="G4556" s="16">
        <f>IFERROR(VLOOKUP(Table1[[#This Row],[Codigo_insumo]],BD_Insumos!$B:$E,4),"")</f>
        <v>13.596734305430379</v>
      </c>
      <c r="H4556" s="140">
        <v>1</v>
      </c>
      <c r="I4556" s="9"/>
      <c r="J4556" s="22">
        <f t="shared" si="71"/>
        <v>13.596734305430379</v>
      </c>
      <c r="K4556" s="22" t="str">
        <f>IF(I4556&lt;&gt;"",SUMIF(Table1[Codigo_servico],A4556,Table1[Subtotal_insumo]),"")</f>
        <v/>
      </c>
      <c r="L4556" s="16">
        <f>IF(Table1[[#This Row],[Ordem_insumos]]&lt;&gt;0,VLOOKUP(Table1[[#This Row],[Codigo_servico]],Preencher_Orcamento!$B:$D,3,FALSE)*Table1[[#This Row],[Qtde_insumo]],"")</f>
        <v>0</v>
      </c>
      <c r="M4556" s="16">
        <f>IF(Table1[[#This Row],[Ordem_insumos]]&lt;&gt;0,VLOOKUP(Table1[[#This Row],[Codigo_servico]],Preencher_Orcamento!$B:$D,3,FALSE)*Table1[[#This Row],[Subtotal_insumo]],"")</f>
        <v>0</v>
      </c>
    </row>
    <row r="4557" spans="1:13" ht="26.25" x14ac:dyDescent="0.25">
      <c r="A4557" s="6">
        <v>91020</v>
      </c>
      <c r="B4557" s="126">
        <v>2</v>
      </c>
      <c r="C4557" s="133"/>
      <c r="D4557" s="134">
        <v>56530</v>
      </c>
      <c r="E4557" s="7" t="s">
        <v>1479</v>
      </c>
      <c r="F4557" s="8" t="s">
        <v>457</v>
      </c>
      <c r="G4557" s="16">
        <f>IFERROR(VLOOKUP(Table1[[#This Row],[Codigo_insumo]],BD_Insumos!$B:$E,4),"")</f>
        <v>23.624500000000001</v>
      </c>
      <c r="H4557" s="140">
        <v>1</v>
      </c>
      <c r="I4557" s="9"/>
      <c r="J4557" s="22">
        <f t="shared" si="71"/>
        <v>23.624500000000001</v>
      </c>
      <c r="K4557" s="22" t="str">
        <f>IF(I4557&lt;&gt;"",SUMIF(Table1[Codigo_servico],A4557,Table1[Subtotal_insumo]),"")</f>
        <v/>
      </c>
      <c r="L4557" s="16">
        <f>IF(Table1[[#This Row],[Ordem_insumos]]&lt;&gt;0,VLOOKUP(Table1[[#This Row],[Codigo_servico]],Preencher_Orcamento!$B:$D,3,FALSE)*Table1[[#This Row],[Qtde_insumo]],"")</f>
        <v>0</v>
      </c>
      <c r="M4557" s="16">
        <f>IF(Table1[[#This Row],[Ordem_insumos]]&lt;&gt;0,VLOOKUP(Table1[[#This Row],[Codigo_servico]],Preencher_Orcamento!$B:$D,3,FALSE)*Table1[[#This Row],[Subtotal_insumo]],"")</f>
        <v>0</v>
      </c>
    </row>
    <row r="4558" spans="1:13" x14ac:dyDescent="0.25">
      <c r="A4558" s="6">
        <v>91020</v>
      </c>
      <c r="B4558" s="126">
        <v>3</v>
      </c>
      <c r="C4558" s="133"/>
      <c r="D4558" s="134">
        <v>2041</v>
      </c>
      <c r="E4558" s="7" t="s">
        <v>2192</v>
      </c>
      <c r="F4558" s="8" t="s">
        <v>2140</v>
      </c>
      <c r="G4558" s="18">
        <f>IFERROR(VLOOKUP(Table1[[#This Row],[Codigo_insumo]],BD_Insumos!$B:$E,4),"")</f>
        <v>18.820516146129485</v>
      </c>
      <c r="H4558" s="140">
        <v>1</v>
      </c>
      <c r="I4558" s="9"/>
      <c r="J4558" s="23">
        <f t="shared" si="71"/>
        <v>18.820516146129485</v>
      </c>
      <c r="K4558" s="22" t="str">
        <f>IF(I4558&lt;&gt;"",SUMIF(Table1[Codigo_servico],A4558,Table1[Subtotal_insumo]),"")</f>
        <v/>
      </c>
      <c r="L4558" s="18">
        <f>IF(Table1[[#This Row],[Ordem_insumos]]&lt;&gt;0,VLOOKUP(Table1[[#This Row],[Codigo_servico]],Preencher_Orcamento!$B:$D,3,FALSE)*Table1[[#This Row],[Qtde_insumo]],"")</f>
        <v>0</v>
      </c>
      <c r="M4558" s="18">
        <f>IF(Table1[[#This Row],[Ordem_insumos]]&lt;&gt;0,VLOOKUP(Table1[[#This Row],[Codigo_servico]],Preencher_Orcamento!$B:$D,3,FALSE)*Table1[[#This Row],[Subtotal_insumo]],"")</f>
        <v>0</v>
      </c>
    </row>
    <row r="4559" spans="1:13" x14ac:dyDescent="0.25">
      <c r="A4559" s="3">
        <v>91023</v>
      </c>
      <c r="B4559" s="125">
        <v>0</v>
      </c>
      <c r="C4559" s="131" t="s">
        <v>3264</v>
      </c>
      <c r="D4559" s="132"/>
      <c r="E4559" s="4"/>
      <c r="F4559" s="4"/>
      <c r="G4559" s="17" t="str">
        <f>IFERROR(VLOOKUP(Table1[[#This Row],[Codigo_insumo]],BD_Insumos!$B:$E,4),"")</f>
        <v/>
      </c>
      <c r="H4559" s="139"/>
      <c r="I4559" s="5" t="s">
        <v>457</v>
      </c>
      <c r="J4559" s="20" t="str">
        <f t="shared" si="71"/>
        <v/>
      </c>
      <c r="K4559" s="21">
        <f>IF(I4559&lt;&gt;"",SUMIF(Table1[Codigo_servico],A4559,Table1[Subtotal_insumo]),"")</f>
        <v>154.5498756773398</v>
      </c>
      <c r="L4559" s="17" t="str">
        <f>IF(Table1[[#This Row],[Ordem_insumos]]&lt;&gt;0,VLOOKUP(Table1[[#This Row],[Codigo_servico]],Preencher_Orcamento!$B:$D,3,FALSE)*Table1[[#This Row],[Qtde_insumo]],"")</f>
        <v/>
      </c>
      <c r="M4559" s="17" t="str">
        <f>IF(Table1[[#This Row],[Ordem_insumos]]&lt;&gt;0,VLOOKUP(Table1[[#This Row],[Codigo_servico]],Preencher_Orcamento!$B:$D,3,FALSE)*Table1[[#This Row],[Subtotal_insumo]],"")</f>
        <v/>
      </c>
    </row>
    <row r="4560" spans="1:13" ht="39" x14ac:dyDescent="0.25">
      <c r="A4560" s="6">
        <v>91023</v>
      </c>
      <c r="B4560" s="126">
        <v>1</v>
      </c>
      <c r="C4560" s="133"/>
      <c r="D4560" s="134">
        <v>56535</v>
      </c>
      <c r="E4560" s="7" t="s">
        <v>1480</v>
      </c>
      <c r="F4560" s="8" t="s">
        <v>457</v>
      </c>
      <c r="G4560" s="16">
        <f>IFERROR(VLOOKUP(Table1[[#This Row],[Codigo_insumo]],BD_Insumos!$B:$E,4),"")</f>
        <v>105.92400000000001</v>
      </c>
      <c r="H4560" s="140">
        <v>1</v>
      </c>
      <c r="I4560" s="9"/>
      <c r="J4560" s="22">
        <f t="shared" si="71"/>
        <v>105.92400000000001</v>
      </c>
      <c r="K4560" s="22" t="str">
        <f>IF(I4560&lt;&gt;"",SUMIF(Table1[Codigo_servico],A4560,Table1[Subtotal_insumo]),"")</f>
        <v/>
      </c>
      <c r="L4560" s="16">
        <f>IF(Table1[[#This Row],[Ordem_insumos]]&lt;&gt;0,VLOOKUP(Table1[[#This Row],[Codigo_servico]],Preencher_Orcamento!$B:$D,3,FALSE)*Table1[[#This Row],[Qtde_insumo]],"")</f>
        <v>0</v>
      </c>
      <c r="M4560" s="16">
        <f>IF(Table1[[#This Row],[Ordem_insumos]]&lt;&gt;0,VLOOKUP(Table1[[#This Row],[Codigo_servico]],Preencher_Orcamento!$B:$D,3,FALSE)*Table1[[#This Row],[Subtotal_insumo]],"")</f>
        <v>0</v>
      </c>
    </row>
    <row r="4561" spans="1:13" x14ac:dyDescent="0.25">
      <c r="A4561" s="6">
        <v>91023</v>
      </c>
      <c r="B4561" s="126">
        <v>2</v>
      </c>
      <c r="C4561" s="133"/>
      <c r="D4561" s="134">
        <v>2041</v>
      </c>
      <c r="E4561" s="7" t="s">
        <v>2192</v>
      </c>
      <c r="F4561" s="8" t="s">
        <v>2140</v>
      </c>
      <c r="G4561" s="16">
        <f>IFERROR(VLOOKUP(Table1[[#This Row],[Codigo_insumo]],BD_Insumos!$B:$E,4),"")</f>
        <v>18.820516146129485</v>
      </c>
      <c r="H4561" s="140">
        <v>1.5</v>
      </c>
      <c r="I4561" s="9"/>
      <c r="J4561" s="22">
        <f t="shared" si="71"/>
        <v>28.230774219194227</v>
      </c>
      <c r="K4561" s="22" t="str">
        <f>IF(I4561&lt;&gt;"",SUMIF(Table1[Codigo_servico],A4561,Table1[Subtotal_insumo]),"")</f>
        <v/>
      </c>
      <c r="L4561" s="16">
        <f>IF(Table1[[#This Row],[Ordem_insumos]]&lt;&gt;0,VLOOKUP(Table1[[#This Row],[Codigo_servico]],Preencher_Orcamento!$B:$D,3,FALSE)*Table1[[#This Row],[Qtde_insumo]],"")</f>
        <v>0</v>
      </c>
      <c r="M4561" s="16">
        <f>IF(Table1[[#This Row],[Ordem_insumos]]&lt;&gt;0,VLOOKUP(Table1[[#This Row],[Codigo_servico]],Preencher_Orcamento!$B:$D,3,FALSE)*Table1[[#This Row],[Subtotal_insumo]],"")</f>
        <v>0</v>
      </c>
    </row>
    <row r="4562" spans="1:13" x14ac:dyDescent="0.25">
      <c r="A4562" s="6">
        <v>91023</v>
      </c>
      <c r="B4562" s="126">
        <v>3</v>
      </c>
      <c r="C4562" s="133"/>
      <c r="D4562" s="134">
        <v>2044</v>
      </c>
      <c r="E4562" s="7" t="s">
        <v>2193</v>
      </c>
      <c r="F4562" s="8" t="s">
        <v>2140</v>
      </c>
      <c r="G4562" s="18">
        <f>IFERROR(VLOOKUP(Table1[[#This Row],[Codigo_insumo]],BD_Insumos!$B:$E,4),"")</f>
        <v>13.596734305430379</v>
      </c>
      <c r="H4562" s="140">
        <v>1.5</v>
      </c>
      <c r="I4562" s="9"/>
      <c r="J4562" s="23">
        <f t="shared" si="71"/>
        <v>20.395101458145568</v>
      </c>
      <c r="K4562" s="22" t="str">
        <f>IF(I4562&lt;&gt;"",SUMIF(Table1[Codigo_servico],A4562,Table1[Subtotal_insumo]),"")</f>
        <v/>
      </c>
      <c r="L4562" s="18">
        <f>IF(Table1[[#This Row],[Ordem_insumos]]&lt;&gt;0,VLOOKUP(Table1[[#This Row],[Codigo_servico]],Preencher_Orcamento!$B:$D,3,FALSE)*Table1[[#This Row],[Qtde_insumo]],"")</f>
        <v>0</v>
      </c>
      <c r="M4562" s="18">
        <f>IF(Table1[[#This Row],[Ordem_insumos]]&lt;&gt;0,VLOOKUP(Table1[[#This Row],[Codigo_servico]],Preencher_Orcamento!$B:$D,3,FALSE)*Table1[[#This Row],[Subtotal_insumo]],"")</f>
        <v>0</v>
      </c>
    </row>
    <row r="4563" spans="1:13" x14ac:dyDescent="0.25">
      <c r="A4563" s="3">
        <v>91024</v>
      </c>
      <c r="B4563" s="125">
        <v>0</v>
      </c>
      <c r="C4563" s="131" t="s">
        <v>3265</v>
      </c>
      <c r="D4563" s="132"/>
      <c r="E4563" s="4"/>
      <c r="F4563" s="4"/>
      <c r="G4563" s="17" t="str">
        <f>IFERROR(VLOOKUP(Table1[[#This Row],[Codigo_insumo]],BD_Insumos!$B:$E,4),"")</f>
        <v/>
      </c>
      <c r="H4563" s="139"/>
      <c r="I4563" s="5" t="s">
        <v>457</v>
      </c>
      <c r="J4563" s="20" t="str">
        <f t="shared" si="71"/>
        <v/>
      </c>
      <c r="K4563" s="21">
        <f>IF(I4563&lt;&gt;"",SUMIF(Table1[Codigo_servico],A4563,Table1[Subtotal_insumo]),"")</f>
        <v>410.06927567733982</v>
      </c>
      <c r="L4563" s="17" t="str">
        <f>IF(Table1[[#This Row],[Ordem_insumos]]&lt;&gt;0,VLOOKUP(Table1[[#This Row],[Codigo_servico]],Preencher_Orcamento!$B:$D,3,FALSE)*Table1[[#This Row],[Qtde_insumo]],"")</f>
        <v/>
      </c>
      <c r="M4563" s="17" t="str">
        <f>IF(Table1[[#This Row],[Ordem_insumos]]&lt;&gt;0,VLOOKUP(Table1[[#This Row],[Codigo_servico]],Preencher_Orcamento!$B:$D,3,FALSE)*Table1[[#This Row],[Subtotal_insumo]],"")</f>
        <v/>
      </c>
    </row>
    <row r="4564" spans="1:13" x14ac:dyDescent="0.25">
      <c r="A4564" s="6">
        <v>91024</v>
      </c>
      <c r="B4564" s="126">
        <v>1</v>
      </c>
      <c r="C4564" s="133"/>
      <c r="D4564" s="134">
        <v>2041</v>
      </c>
      <c r="E4564" s="7" t="s">
        <v>2192</v>
      </c>
      <c r="F4564" s="8" t="s">
        <v>2140</v>
      </c>
      <c r="G4564" s="16">
        <f>IFERROR(VLOOKUP(Table1[[#This Row],[Codigo_insumo]],BD_Insumos!$B:$E,4),"")</f>
        <v>18.820516146129485</v>
      </c>
      <c r="H4564" s="140">
        <v>1.5</v>
      </c>
      <c r="I4564" s="9"/>
      <c r="J4564" s="22">
        <f t="shared" si="71"/>
        <v>28.230774219194227</v>
      </c>
      <c r="K4564" s="22" t="str">
        <f>IF(I4564&lt;&gt;"",SUMIF(Table1[Codigo_servico],A4564,Table1[Subtotal_insumo]),"")</f>
        <v/>
      </c>
      <c r="L4564" s="16">
        <f>IF(Table1[[#This Row],[Ordem_insumos]]&lt;&gt;0,VLOOKUP(Table1[[#This Row],[Codigo_servico]],Preencher_Orcamento!$B:$D,3,FALSE)*Table1[[#This Row],[Qtde_insumo]],"")</f>
        <v>0</v>
      </c>
      <c r="M4564" s="16">
        <f>IF(Table1[[#This Row],[Ordem_insumos]]&lt;&gt;0,VLOOKUP(Table1[[#This Row],[Codigo_servico]],Preencher_Orcamento!$B:$D,3,FALSE)*Table1[[#This Row],[Subtotal_insumo]],"")</f>
        <v>0</v>
      </c>
    </row>
    <row r="4565" spans="1:13" ht="39" x14ac:dyDescent="0.25">
      <c r="A4565" s="6">
        <v>91024</v>
      </c>
      <c r="B4565" s="126">
        <v>2</v>
      </c>
      <c r="C4565" s="133"/>
      <c r="D4565" s="134">
        <v>56536</v>
      </c>
      <c r="E4565" s="7" t="s">
        <v>1481</v>
      </c>
      <c r="F4565" s="8" t="s">
        <v>457</v>
      </c>
      <c r="G4565" s="16">
        <f>IFERROR(VLOOKUP(Table1[[#This Row],[Codigo_insumo]],BD_Insumos!$B:$E,4),"")</f>
        <v>361.4434</v>
      </c>
      <c r="H4565" s="140">
        <v>1</v>
      </c>
      <c r="I4565" s="9"/>
      <c r="J4565" s="22">
        <f t="shared" si="71"/>
        <v>361.4434</v>
      </c>
      <c r="K4565" s="22" t="str">
        <f>IF(I4565&lt;&gt;"",SUMIF(Table1[Codigo_servico],A4565,Table1[Subtotal_insumo]),"")</f>
        <v/>
      </c>
      <c r="L4565" s="16">
        <f>IF(Table1[[#This Row],[Ordem_insumos]]&lt;&gt;0,VLOOKUP(Table1[[#This Row],[Codigo_servico]],Preencher_Orcamento!$B:$D,3,FALSE)*Table1[[#This Row],[Qtde_insumo]],"")</f>
        <v>0</v>
      </c>
      <c r="M4565" s="16">
        <f>IF(Table1[[#This Row],[Ordem_insumos]]&lt;&gt;0,VLOOKUP(Table1[[#This Row],[Codigo_servico]],Preencher_Orcamento!$B:$D,3,FALSE)*Table1[[#This Row],[Subtotal_insumo]],"")</f>
        <v>0</v>
      </c>
    </row>
    <row r="4566" spans="1:13" x14ac:dyDescent="0.25">
      <c r="A4566" s="6">
        <v>91024</v>
      </c>
      <c r="B4566" s="126">
        <v>3</v>
      </c>
      <c r="C4566" s="133"/>
      <c r="D4566" s="134">
        <v>2044</v>
      </c>
      <c r="E4566" s="7" t="s">
        <v>2193</v>
      </c>
      <c r="F4566" s="8" t="s">
        <v>2140</v>
      </c>
      <c r="G4566" s="18">
        <f>IFERROR(VLOOKUP(Table1[[#This Row],[Codigo_insumo]],BD_Insumos!$B:$E,4),"")</f>
        <v>13.596734305430379</v>
      </c>
      <c r="H4566" s="140">
        <v>1.5</v>
      </c>
      <c r="I4566" s="9"/>
      <c r="J4566" s="23">
        <f t="shared" si="71"/>
        <v>20.395101458145568</v>
      </c>
      <c r="K4566" s="22" t="str">
        <f>IF(I4566&lt;&gt;"",SUMIF(Table1[Codigo_servico],A4566,Table1[Subtotal_insumo]),"")</f>
        <v/>
      </c>
      <c r="L4566" s="18">
        <f>IF(Table1[[#This Row],[Ordem_insumos]]&lt;&gt;0,VLOOKUP(Table1[[#This Row],[Codigo_servico]],Preencher_Orcamento!$B:$D,3,FALSE)*Table1[[#This Row],[Qtde_insumo]],"")</f>
        <v>0</v>
      </c>
      <c r="M4566" s="18">
        <f>IF(Table1[[#This Row],[Ordem_insumos]]&lt;&gt;0,VLOOKUP(Table1[[#This Row],[Codigo_servico]],Preencher_Orcamento!$B:$D,3,FALSE)*Table1[[#This Row],[Subtotal_insumo]],"")</f>
        <v>0</v>
      </c>
    </row>
    <row r="4567" spans="1:13" x14ac:dyDescent="0.25">
      <c r="A4567" s="3">
        <v>91026</v>
      </c>
      <c r="B4567" s="125">
        <v>0</v>
      </c>
      <c r="C4567" s="131" t="s">
        <v>1482</v>
      </c>
      <c r="D4567" s="132"/>
      <c r="E4567" s="4"/>
      <c r="F4567" s="4"/>
      <c r="G4567" s="17" t="str">
        <f>IFERROR(VLOOKUP(Table1[[#This Row],[Codigo_insumo]],BD_Insumos!$B:$E,4),"")</f>
        <v/>
      </c>
      <c r="H4567" s="139"/>
      <c r="I4567" s="5" t="s">
        <v>457</v>
      </c>
      <c r="J4567" s="20" t="str">
        <f t="shared" si="71"/>
        <v/>
      </c>
      <c r="K4567" s="21">
        <f>IF(I4567&lt;&gt;"",SUMIF(Table1[Codigo_servico],A4567,Table1[Subtotal_insumo]),"")</f>
        <v>91.316875677339794</v>
      </c>
      <c r="L4567" s="17" t="str">
        <f>IF(Table1[[#This Row],[Ordem_insumos]]&lt;&gt;0,VLOOKUP(Table1[[#This Row],[Codigo_servico]],Preencher_Orcamento!$B:$D,3,FALSE)*Table1[[#This Row],[Qtde_insumo]],"")</f>
        <v/>
      </c>
      <c r="M4567" s="17" t="str">
        <f>IF(Table1[[#This Row],[Ordem_insumos]]&lt;&gt;0,VLOOKUP(Table1[[#This Row],[Codigo_servico]],Preencher_Orcamento!$B:$D,3,FALSE)*Table1[[#This Row],[Subtotal_insumo]],"")</f>
        <v/>
      </c>
    </row>
    <row r="4568" spans="1:13" x14ac:dyDescent="0.25">
      <c r="A4568" s="6">
        <v>91026</v>
      </c>
      <c r="B4568" s="126">
        <v>1</v>
      </c>
      <c r="C4568" s="133"/>
      <c r="D4568" s="134">
        <v>2044</v>
      </c>
      <c r="E4568" s="7" t="s">
        <v>2193</v>
      </c>
      <c r="F4568" s="8" t="s">
        <v>2140</v>
      </c>
      <c r="G4568" s="16">
        <f>IFERROR(VLOOKUP(Table1[[#This Row],[Codigo_insumo]],BD_Insumos!$B:$E,4),"")</f>
        <v>13.596734305430379</v>
      </c>
      <c r="H4568" s="140">
        <v>1.5</v>
      </c>
      <c r="I4568" s="9"/>
      <c r="J4568" s="22">
        <f t="shared" si="71"/>
        <v>20.395101458145568</v>
      </c>
      <c r="K4568" s="22" t="str">
        <f>IF(I4568&lt;&gt;"",SUMIF(Table1[Codigo_servico],A4568,Table1[Subtotal_insumo]),"")</f>
        <v/>
      </c>
      <c r="L4568" s="16">
        <f>IF(Table1[[#This Row],[Ordem_insumos]]&lt;&gt;0,VLOOKUP(Table1[[#This Row],[Codigo_servico]],Preencher_Orcamento!$B:$D,3,FALSE)*Table1[[#This Row],[Qtde_insumo]],"")</f>
        <v>0</v>
      </c>
      <c r="M4568" s="16">
        <f>IF(Table1[[#This Row],[Ordem_insumos]]&lt;&gt;0,VLOOKUP(Table1[[#This Row],[Codigo_servico]],Preencher_Orcamento!$B:$D,3,FALSE)*Table1[[#This Row],[Subtotal_insumo]],"")</f>
        <v>0</v>
      </c>
    </row>
    <row r="4569" spans="1:13" ht="39" x14ac:dyDescent="0.25">
      <c r="A4569" s="6">
        <v>91026</v>
      </c>
      <c r="B4569" s="126">
        <v>2</v>
      </c>
      <c r="C4569" s="133"/>
      <c r="D4569" s="134">
        <v>56538</v>
      </c>
      <c r="E4569" s="7" t="s">
        <v>1482</v>
      </c>
      <c r="F4569" s="8" t="s">
        <v>457</v>
      </c>
      <c r="G4569" s="16">
        <f>IFERROR(VLOOKUP(Table1[[#This Row],[Codigo_insumo]],BD_Insumos!$B:$E,4),"")</f>
        <v>42.691000000000003</v>
      </c>
      <c r="H4569" s="140">
        <v>1</v>
      </c>
      <c r="I4569" s="9"/>
      <c r="J4569" s="22">
        <f t="shared" si="71"/>
        <v>42.691000000000003</v>
      </c>
      <c r="K4569" s="22" t="str">
        <f>IF(I4569&lt;&gt;"",SUMIF(Table1[Codigo_servico],A4569,Table1[Subtotal_insumo]),"")</f>
        <v/>
      </c>
      <c r="L4569" s="16">
        <f>IF(Table1[[#This Row],[Ordem_insumos]]&lt;&gt;0,VLOOKUP(Table1[[#This Row],[Codigo_servico]],Preencher_Orcamento!$B:$D,3,FALSE)*Table1[[#This Row],[Qtde_insumo]],"")</f>
        <v>0</v>
      </c>
      <c r="M4569" s="16">
        <f>IF(Table1[[#This Row],[Ordem_insumos]]&lt;&gt;0,VLOOKUP(Table1[[#This Row],[Codigo_servico]],Preencher_Orcamento!$B:$D,3,FALSE)*Table1[[#This Row],[Subtotal_insumo]],"")</f>
        <v>0</v>
      </c>
    </row>
    <row r="4570" spans="1:13" x14ac:dyDescent="0.25">
      <c r="A4570" s="6">
        <v>91026</v>
      </c>
      <c r="B4570" s="126">
        <v>3</v>
      </c>
      <c r="C4570" s="133"/>
      <c r="D4570" s="134">
        <v>2041</v>
      </c>
      <c r="E4570" s="7" t="s">
        <v>2192</v>
      </c>
      <c r="F4570" s="8" t="s">
        <v>2140</v>
      </c>
      <c r="G4570" s="18">
        <f>IFERROR(VLOOKUP(Table1[[#This Row],[Codigo_insumo]],BD_Insumos!$B:$E,4),"")</f>
        <v>18.820516146129485</v>
      </c>
      <c r="H4570" s="140">
        <v>1.5</v>
      </c>
      <c r="I4570" s="9"/>
      <c r="J4570" s="23">
        <f t="shared" si="71"/>
        <v>28.230774219194227</v>
      </c>
      <c r="K4570" s="22" t="str">
        <f>IF(I4570&lt;&gt;"",SUMIF(Table1[Codigo_servico],A4570,Table1[Subtotal_insumo]),"")</f>
        <v/>
      </c>
      <c r="L4570" s="18">
        <f>IF(Table1[[#This Row],[Ordem_insumos]]&lt;&gt;0,VLOOKUP(Table1[[#This Row],[Codigo_servico]],Preencher_Orcamento!$B:$D,3,FALSE)*Table1[[#This Row],[Qtde_insumo]],"")</f>
        <v>0</v>
      </c>
      <c r="M4570" s="18">
        <f>IF(Table1[[#This Row],[Ordem_insumos]]&lt;&gt;0,VLOOKUP(Table1[[#This Row],[Codigo_servico]],Preencher_Orcamento!$B:$D,3,FALSE)*Table1[[#This Row],[Subtotal_insumo]],"")</f>
        <v>0</v>
      </c>
    </row>
    <row r="4571" spans="1:13" x14ac:dyDescent="0.25">
      <c r="A4571" s="3">
        <v>91027</v>
      </c>
      <c r="B4571" s="125">
        <v>0</v>
      </c>
      <c r="C4571" s="131" t="s">
        <v>3266</v>
      </c>
      <c r="D4571" s="132"/>
      <c r="E4571" s="4"/>
      <c r="F4571" s="4"/>
      <c r="G4571" s="17" t="str">
        <f>IFERROR(VLOOKUP(Table1[[#This Row],[Codigo_insumo]],BD_Insumos!$B:$E,4),"")</f>
        <v/>
      </c>
      <c r="H4571" s="139"/>
      <c r="I4571" s="5" t="s">
        <v>457</v>
      </c>
      <c r="J4571" s="20" t="str">
        <f t="shared" si="71"/>
        <v/>
      </c>
      <c r="K4571" s="21">
        <f>IF(I4571&lt;&gt;"",SUMIF(Table1[Codigo_servico],A4571,Table1[Subtotal_insumo]),"")</f>
        <v>156.9300756773398</v>
      </c>
      <c r="L4571" s="17" t="str">
        <f>IF(Table1[[#This Row],[Ordem_insumos]]&lt;&gt;0,VLOOKUP(Table1[[#This Row],[Codigo_servico]],Preencher_Orcamento!$B:$D,3,FALSE)*Table1[[#This Row],[Qtde_insumo]],"")</f>
        <v/>
      </c>
      <c r="M4571" s="17" t="str">
        <f>IF(Table1[[#This Row],[Ordem_insumos]]&lt;&gt;0,VLOOKUP(Table1[[#This Row],[Codigo_servico]],Preencher_Orcamento!$B:$D,3,FALSE)*Table1[[#This Row],[Subtotal_insumo]],"")</f>
        <v/>
      </c>
    </row>
    <row r="4572" spans="1:13" x14ac:dyDescent="0.25">
      <c r="A4572" s="6">
        <v>91027</v>
      </c>
      <c r="B4572" s="126">
        <v>1</v>
      </c>
      <c r="C4572" s="133"/>
      <c r="D4572" s="134">
        <v>2041</v>
      </c>
      <c r="E4572" s="7" t="s">
        <v>2192</v>
      </c>
      <c r="F4572" s="8" t="s">
        <v>2140</v>
      </c>
      <c r="G4572" s="16">
        <f>IFERROR(VLOOKUP(Table1[[#This Row],[Codigo_insumo]],BD_Insumos!$B:$E,4),"")</f>
        <v>18.820516146129485</v>
      </c>
      <c r="H4572" s="140">
        <v>1.5</v>
      </c>
      <c r="I4572" s="9"/>
      <c r="J4572" s="22">
        <f t="shared" si="71"/>
        <v>28.230774219194227</v>
      </c>
      <c r="K4572" s="22" t="str">
        <f>IF(I4572&lt;&gt;"",SUMIF(Table1[Codigo_servico],A4572,Table1[Subtotal_insumo]),"")</f>
        <v/>
      </c>
      <c r="L4572" s="16">
        <f>IF(Table1[[#This Row],[Ordem_insumos]]&lt;&gt;0,VLOOKUP(Table1[[#This Row],[Codigo_servico]],Preencher_Orcamento!$B:$D,3,FALSE)*Table1[[#This Row],[Qtde_insumo]],"")</f>
        <v>0</v>
      </c>
      <c r="M4572" s="16">
        <f>IF(Table1[[#This Row],[Ordem_insumos]]&lt;&gt;0,VLOOKUP(Table1[[#This Row],[Codigo_servico]],Preencher_Orcamento!$B:$D,3,FALSE)*Table1[[#This Row],[Subtotal_insumo]],"")</f>
        <v>0</v>
      </c>
    </row>
    <row r="4573" spans="1:13" x14ac:dyDescent="0.25">
      <c r="A4573" s="6">
        <v>91027</v>
      </c>
      <c r="B4573" s="126">
        <v>2</v>
      </c>
      <c r="C4573" s="133"/>
      <c r="D4573" s="134">
        <v>2044</v>
      </c>
      <c r="E4573" s="7" t="s">
        <v>2193</v>
      </c>
      <c r="F4573" s="8" t="s">
        <v>2140</v>
      </c>
      <c r="G4573" s="16">
        <f>IFERROR(VLOOKUP(Table1[[#This Row],[Codigo_insumo]],BD_Insumos!$B:$E,4),"")</f>
        <v>13.596734305430379</v>
      </c>
      <c r="H4573" s="140">
        <v>1.5</v>
      </c>
      <c r="I4573" s="9"/>
      <c r="J4573" s="22">
        <f t="shared" si="71"/>
        <v>20.395101458145568</v>
      </c>
      <c r="K4573" s="22" t="str">
        <f>IF(I4573&lt;&gt;"",SUMIF(Table1[Codigo_servico],A4573,Table1[Subtotal_insumo]),"")</f>
        <v/>
      </c>
      <c r="L4573" s="16">
        <f>IF(Table1[[#This Row],[Ordem_insumos]]&lt;&gt;0,VLOOKUP(Table1[[#This Row],[Codigo_servico]],Preencher_Orcamento!$B:$D,3,FALSE)*Table1[[#This Row],[Qtde_insumo]],"")</f>
        <v>0</v>
      </c>
      <c r="M4573" s="16">
        <f>IF(Table1[[#This Row],[Ordem_insumos]]&lt;&gt;0,VLOOKUP(Table1[[#This Row],[Codigo_servico]],Preencher_Orcamento!$B:$D,3,FALSE)*Table1[[#This Row],[Subtotal_insumo]],"")</f>
        <v>0</v>
      </c>
    </row>
    <row r="4574" spans="1:13" ht="39" x14ac:dyDescent="0.25">
      <c r="A4574" s="6">
        <v>91027</v>
      </c>
      <c r="B4574" s="126">
        <v>3</v>
      </c>
      <c r="C4574" s="133"/>
      <c r="D4574" s="134">
        <v>56539</v>
      </c>
      <c r="E4574" s="7" t="s">
        <v>1483</v>
      </c>
      <c r="F4574" s="8" t="s">
        <v>457</v>
      </c>
      <c r="G4574" s="18">
        <f>IFERROR(VLOOKUP(Table1[[#This Row],[Codigo_insumo]],BD_Insumos!$B:$E,4),"")</f>
        <v>108.30419999999999</v>
      </c>
      <c r="H4574" s="140">
        <v>1</v>
      </c>
      <c r="I4574" s="9"/>
      <c r="J4574" s="23">
        <f t="shared" si="71"/>
        <v>108.30419999999999</v>
      </c>
      <c r="K4574" s="22" t="str">
        <f>IF(I4574&lt;&gt;"",SUMIF(Table1[Codigo_servico],A4574,Table1[Subtotal_insumo]),"")</f>
        <v/>
      </c>
      <c r="L4574" s="18">
        <f>IF(Table1[[#This Row],[Ordem_insumos]]&lt;&gt;0,VLOOKUP(Table1[[#This Row],[Codigo_servico]],Preencher_Orcamento!$B:$D,3,FALSE)*Table1[[#This Row],[Qtde_insumo]],"")</f>
        <v>0</v>
      </c>
      <c r="M4574" s="18">
        <f>IF(Table1[[#This Row],[Ordem_insumos]]&lt;&gt;0,VLOOKUP(Table1[[#This Row],[Codigo_servico]],Preencher_Orcamento!$B:$D,3,FALSE)*Table1[[#This Row],[Subtotal_insumo]],"")</f>
        <v>0</v>
      </c>
    </row>
    <row r="4575" spans="1:13" x14ac:dyDescent="0.25">
      <c r="A4575" s="3">
        <v>91030</v>
      </c>
      <c r="B4575" s="125">
        <v>0</v>
      </c>
      <c r="C4575" s="131" t="s">
        <v>3267</v>
      </c>
      <c r="D4575" s="132"/>
      <c r="E4575" s="4"/>
      <c r="F4575" s="4"/>
      <c r="G4575" s="17" t="str">
        <f>IFERROR(VLOOKUP(Table1[[#This Row],[Codigo_insumo]],BD_Insumos!$B:$E,4),"")</f>
        <v/>
      </c>
      <c r="H4575" s="139"/>
      <c r="I4575" s="5" t="s">
        <v>457</v>
      </c>
      <c r="J4575" s="20" t="str">
        <f t="shared" si="71"/>
        <v/>
      </c>
      <c r="K4575" s="21">
        <f>IF(I4575&lt;&gt;"",SUMIF(Table1[Codigo_servico],A4575,Table1[Subtotal_insumo]),"")</f>
        <v>262.37532522577993</v>
      </c>
      <c r="L4575" s="17" t="str">
        <f>IF(Table1[[#This Row],[Ordem_insumos]]&lt;&gt;0,VLOOKUP(Table1[[#This Row],[Codigo_servico]],Preencher_Orcamento!$B:$D,3,FALSE)*Table1[[#This Row],[Qtde_insumo]],"")</f>
        <v/>
      </c>
      <c r="M4575" s="17" t="str">
        <f>IF(Table1[[#This Row],[Ordem_insumos]]&lt;&gt;0,VLOOKUP(Table1[[#This Row],[Codigo_servico]],Preencher_Orcamento!$B:$D,3,FALSE)*Table1[[#This Row],[Subtotal_insumo]],"")</f>
        <v/>
      </c>
    </row>
    <row r="4576" spans="1:13" ht="26.25" x14ac:dyDescent="0.25">
      <c r="A4576" s="6">
        <v>91030</v>
      </c>
      <c r="B4576" s="126">
        <v>1</v>
      </c>
      <c r="C4576" s="133"/>
      <c r="D4576" s="134">
        <v>56541</v>
      </c>
      <c r="E4576" s="7" t="s">
        <v>1484</v>
      </c>
      <c r="F4576" s="8" t="s">
        <v>457</v>
      </c>
      <c r="G4576" s="16">
        <f>IFERROR(VLOOKUP(Table1[[#This Row],[Codigo_insumo]],BD_Insumos!$B:$E,4),"")</f>
        <v>246.16669999999999</v>
      </c>
      <c r="H4576" s="140">
        <v>1</v>
      </c>
      <c r="I4576" s="9"/>
      <c r="J4576" s="22">
        <f t="shared" si="71"/>
        <v>246.16669999999999</v>
      </c>
      <c r="K4576" s="22" t="str">
        <f>IF(I4576&lt;&gt;"",SUMIF(Table1[Codigo_servico],A4576,Table1[Subtotal_insumo]),"")</f>
        <v/>
      </c>
      <c r="L4576" s="16">
        <f>IF(Table1[[#This Row],[Ordem_insumos]]&lt;&gt;0,VLOOKUP(Table1[[#This Row],[Codigo_servico]],Preencher_Orcamento!$B:$D,3,FALSE)*Table1[[#This Row],[Qtde_insumo]],"")</f>
        <v>0</v>
      </c>
      <c r="M4576" s="16">
        <f>IF(Table1[[#This Row],[Ordem_insumos]]&lt;&gt;0,VLOOKUP(Table1[[#This Row],[Codigo_servico]],Preencher_Orcamento!$B:$D,3,FALSE)*Table1[[#This Row],[Subtotal_insumo]],"")</f>
        <v>0</v>
      </c>
    </row>
    <row r="4577" spans="1:13" x14ac:dyDescent="0.25">
      <c r="A4577" s="6">
        <v>91030</v>
      </c>
      <c r="B4577" s="126">
        <v>2</v>
      </c>
      <c r="C4577" s="133"/>
      <c r="D4577" s="134">
        <v>2044</v>
      </c>
      <c r="E4577" s="7" t="s">
        <v>2193</v>
      </c>
      <c r="F4577" s="8" t="s">
        <v>2140</v>
      </c>
      <c r="G4577" s="16">
        <f>IFERROR(VLOOKUP(Table1[[#This Row],[Codigo_insumo]],BD_Insumos!$B:$E,4),"")</f>
        <v>13.596734305430379</v>
      </c>
      <c r="H4577" s="140">
        <v>0.5</v>
      </c>
      <c r="I4577" s="9"/>
      <c r="J4577" s="22">
        <f t="shared" si="71"/>
        <v>6.7983671527151897</v>
      </c>
      <c r="K4577" s="22" t="str">
        <f>IF(I4577&lt;&gt;"",SUMIF(Table1[Codigo_servico],A4577,Table1[Subtotal_insumo]),"")</f>
        <v/>
      </c>
      <c r="L4577" s="16">
        <f>IF(Table1[[#This Row],[Ordem_insumos]]&lt;&gt;0,VLOOKUP(Table1[[#This Row],[Codigo_servico]],Preencher_Orcamento!$B:$D,3,FALSE)*Table1[[#This Row],[Qtde_insumo]],"")</f>
        <v>0</v>
      </c>
      <c r="M4577" s="16">
        <f>IF(Table1[[#This Row],[Ordem_insumos]]&lt;&gt;0,VLOOKUP(Table1[[#This Row],[Codigo_servico]],Preencher_Orcamento!$B:$D,3,FALSE)*Table1[[#This Row],[Subtotal_insumo]],"")</f>
        <v>0</v>
      </c>
    </row>
    <row r="4578" spans="1:13" x14ac:dyDescent="0.25">
      <c r="A4578" s="6">
        <v>91030</v>
      </c>
      <c r="B4578" s="126">
        <v>3</v>
      </c>
      <c r="C4578" s="133"/>
      <c r="D4578" s="134">
        <v>2041</v>
      </c>
      <c r="E4578" s="7" t="s">
        <v>2192</v>
      </c>
      <c r="F4578" s="8" t="s">
        <v>2140</v>
      </c>
      <c r="G4578" s="18">
        <f>IFERROR(VLOOKUP(Table1[[#This Row],[Codigo_insumo]],BD_Insumos!$B:$E,4),"")</f>
        <v>18.820516146129485</v>
      </c>
      <c r="H4578" s="140">
        <v>0.5</v>
      </c>
      <c r="I4578" s="9"/>
      <c r="J4578" s="23">
        <f t="shared" si="71"/>
        <v>9.4102580730647425</v>
      </c>
      <c r="K4578" s="22" t="str">
        <f>IF(I4578&lt;&gt;"",SUMIF(Table1[Codigo_servico],A4578,Table1[Subtotal_insumo]),"")</f>
        <v/>
      </c>
      <c r="L4578" s="18">
        <f>IF(Table1[[#This Row],[Ordem_insumos]]&lt;&gt;0,VLOOKUP(Table1[[#This Row],[Codigo_servico]],Preencher_Orcamento!$B:$D,3,FALSE)*Table1[[#This Row],[Qtde_insumo]],"")</f>
        <v>0</v>
      </c>
      <c r="M4578" s="18">
        <f>IF(Table1[[#This Row],[Ordem_insumos]]&lt;&gt;0,VLOOKUP(Table1[[#This Row],[Codigo_servico]],Preencher_Orcamento!$B:$D,3,FALSE)*Table1[[#This Row],[Subtotal_insumo]],"")</f>
        <v>0</v>
      </c>
    </row>
    <row r="4579" spans="1:13" x14ac:dyDescent="0.25">
      <c r="A4579" s="3">
        <v>91031</v>
      </c>
      <c r="B4579" s="125">
        <v>0</v>
      </c>
      <c r="C4579" s="131" t="s">
        <v>3268</v>
      </c>
      <c r="D4579" s="132"/>
      <c r="E4579" s="4"/>
      <c r="F4579" s="4"/>
      <c r="G4579" s="17" t="str">
        <f>IFERROR(VLOOKUP(Table1[[#This Row],[Codigo_insumo]],BD_Insumos!$B:$E,4),"")</f>
        <v/>
      </c>
      <c r="H4579" s="139"/>
      <c r="I4579" s="5" t="s">
        <v>457</v>
      </c>
      <c r="J4579" s="20" t="str">
        <f t="shared" si="71"/>
        <v/>
      </c>
      <c r="K4579" s="21">
        <f>IF(I4579&lt;&gt;"",SUMIF(Table1[Codigo_servico],A4579,Table1[Subtotal_insumo]),"")</f>
        <v>188.58362522577994</v>
      </c>
      <c r="L4579" s="17" t="str">
        <f>IF(Table1[[#This Row],[Ordem_insumos]]&lt;&gt;0,VLOOKUP(Table1[[#This Row],[Codigo_servico]],Preencher_Orcamento!$B:$D,3,FALSE)*Table1[[#This Row],[Qtde_insumo]],"")</f>
        <v/>
      </c>
      <c r="M4579" s="17" t="str">
        <f>IF(Table1[[#This Row],[Ordem_insumos]]&lt;&gt;0,VLOOKUP(Table1[[#This Row],[Codigo_servico]],Preencher_Orcamento!$B:$D,3,FALSE)*Table1[[#This Row],[Subtotal_insumo]],"")</f>
        <v/>
      </c>
    </row>
    <row r="4580" spans="1:13" x14ac:dyDescent="0.25">
      <c r="A4580" s="6">
        <v>91031</v>
      </c>
      <c r="B4580" s="126">
        <v>1</v>
      </c>
      <c r="C4580" s="133"/>
      <c r="D4580" s="134">
        <v>2041</v>
      </c>
      <c r="E4580" s="7" t="s">
        <v>2192</v>
      </c>
      <c r="F4580" s="8" t="s">
        <v>2140</v>
      </c>
      <c r="G4580" s="16">
        <f>IFERROR(VLOOKUP(Table1[[#This Row],[Codigo_insumo]],BD_Insumos!$B:$E,4),"")</f>
        <v>18.820516146129485</v>
      </c>
      <c r="H4580" s="140">
        <v>0.5</v>
      </c>
      <c r="I4580" s="9"/>
      <c r="J4580" s="22">
        <f t="shared" si="71"/>
        <v>9.4102580730647425</v>
      </c>
      <c r="K4580" s="22" t="str">
        <f>IF(I4580&lt;&gt;"",SUMIF(Table1[Codigo_servico],A4580,Table1[Subtotal_insumo]),"")</f>
        <v/>
      </c>
      <c r="L4580" s="16">
        <f>IF(Table1[[#This Row],[Ordem_insumos]]&lt;&gt;0,VLOOKUP(Table1[[#This Row],[Codigo_servico]],Preencher_Orcamento!$B:$D,3,FALSE)*Table1[[#This Row],[Qtde_insumo]],"")</f>
        <v>0</v>
      </c>
      <c r="M4580" s="16">
        <f>IF(Table1[[#This Row],[Ordem_insumos]]&lt;&gt;0,VLOOKUP(Table1[[#This Row],[Codigo_servico]],Preencher_Orcamento!$B:$D,3,FALSE)*Table1[[#This Row],[Subtotal_insumo]],"")</f>
        <v>0</v>
      </c>
    </row>
    <row r="4581" spans="1:13" x14ac:dyDescent="0.25">
      <c r="A4581" s="6">
        <v>91031</v>
      </c>
      <c r="B4581" s="126">
        <v>2</v>
      </c>
      <c r="C4581" s="133"/>
      <c r="D4581" s="134">
        <v>2044</v>
      </c>
      <c r="E4581" s="7" t="s">
        <v>2193</v>
      </c>
      <c r="F4581" s="8" t="s">
        <v>2140</v>
      </c>
      <c r="G4581" s="16">
        <f>IFERROR(VLOOKUP(Table1[[#This Row],[Codigo_insumo]],BD_Insumos!$B:$E,4),"")</f>
        <v>13.596734305430379</v>
      </c>
      <c r="H4581" s="140">
        <v>0.5</v>
      </c>
      <c r="I4581" s="9"/>
      <c r="J4581" s="22">
        <f t="shared" si="71"/>
        <v>6.7983671527151897</v>
      </c>
      <c r="K4581" s="22" t="str">
        <f>IF(I4581&lt;&gt;"",SUMIF(Table1[Codigo_servico],A4581,Table1[Subtotal_insumo]),"")</f>
        <v/>
      </c>
      <c r="L4581" s="16">
        <f>IF(Table1[[#This Row],[Ordem_insumos]]&lt;&gt;0,VLOOKUP(Table1[[#This Row],[Codigo_servico]],Preencher_Orcamento!$B:$D,3,FALSE)*Table1[[#This Row],[Qtde_insumo]],"")</f>
        <v>0</v>
      </c>
      <c r="M4581" s="16">
        <f>IF(Table1[[#This Row],[Ordem_insumos]]&lt;&gt;0,VLOOKUP(Table1[[#This Row],[Codigo_servico]],Preencher_Orcamento!$B:$D,3,FALSE)*Table1[[#This Row],[Subtotal_insumo]],"")</f>
        <v>0</v>
      </c>
    </row>
    <row r="4582" spans="1:13" ht="26.25" x14ac:dyDescent="0.25">
      <c r="A4582" s="6">
        <v>91031</v>
      </c>
      <c r="B4582" s="126">
        <v>3</v>
      </c>
      <c r="C4582" s="133"/>
      <c r="D4582" s="134">
        <v>56542</v>
      </c>
      <c r="E4582" s="7" t="s">
        <v>1485</v>
      </c>
      <c r="F4582" s="8" t="s">
        <v>457</v>
      </c>
      <c r="G4582" s="18">
        <f>IFERROR(VLOOKUP(Table1[[#This Row],[Codigo_insumo]],BD_Insumos!$B:$E,4),"")</f>
        <v>172.375</v>
      </c>
      <c r="H4582" s="140">
        <v>1</v>
      </c>
      <c r="I4582" s="9"/>
      <c r="J4582" s="23">
        <f t="shared" si="71"/>
        <v>172.375</v>
      </c>
      <c r="K4582" s="22" t="str">
        <f>IF(I4582&lt;&gt;"",SUMIF(Table1[Codigo_servico],A4582,Table1[Subtotal_insumo]),"")</f>
        <v/>
      </c>
      <c r="L4582" s="18">
        <f>IF(Table1[[#This Row],[Ordem_insumos]]&lt;&gt;0,VLOOKUP(Table1[[#This Row],[Codigo_servico]],Preencher_Orcamento!$B:$D,3,FALSE)*Table1[[#This Row],[Qtde_insumo]],"")</f>
        <v>0</v>
      </c>
      <c r="M4582" s="18">
        <f>IF(Table1[[#This Row],[Ordem_insumos]]&lt;&gt;0,VLOOKUP(Table1[[#This Row],[Codigo_servico]],Preencher_Orcamento!$B:$D,3,FALSE)*Table1[[#This Row],[Subtotal_insumo]],"")</f>
        <v>0</v>
      </c>
    </row>
    <row r="4583" spans="1:13" x14ac:dyDescent="0.25">
      <c r="A4583" s="3">
        <v>91032</v>
      </c>
      <c r="B4583" s="125">
        <v>0</v>
      </c>
      <c r="C4583" s="131" t="s">
        <v>3269</v>
      </c>
      <c r="D4583" s="132"/>
      <c r="E4583" s="4"/>
      <c r="F4583" s="4"/>
      <c r="G4583" s="17" t="str">
        <f>IFERROR(VLOOKUP(Table1[[#This Row],[Codigo_insumo]],BD_Insumos!$B:$E,4),"")</f>
        <v/>
      </c>
      <c r="H4583" s="139"/>
      <c r="I4583" s="5" t="s">
        <v>457</v>
      </c>
      <c r="J4583" s="20" t="str">
        <f t="shared" si="71"/>
        <v/>
      </c>
      <c r="K4583" s="21">
        <f>IF(I4583&lt;&gt;"",SUMIF(Table1[Codigo_servico],A4583,Table1[Subtotal_insumo]),"")</f>
        <v>226.87532522577993</v>
      </c>
      <c r="L4583" s="17" t="str">
        <f>IF(Table1[[#This Row],[Ordem_insumos]]&lt;&gt;0,VLOOKUP(Table1[[#This Row],[Codigo_servico]],Preencher_Orcamento!$B:$D,3,FALSE)*Table1[[#This Row],[Qtde_insumo]],"")</f>
        <v/>
      </c>
      <c r="M4583" s="17" t="str">
        <f>IF(Table1[[#This Row],[Ordem_insumos]]&lt;&gt;0,VLOOKUP(Table1[[#This Row],[Codigo_servico]],Preencher_Orcamento!$B:$D,3,FALSE)*Table1[[#This Row],[Subtotal_insumo]],"")</f>
        <v/>
      </c>
    </row>
    <row r="4584" spans="1:13" x14ac:dyDescent="0.25">
      <c r="A4584" s="6">
        <v>91032</v>
      </c>
      <c r="B4584" s="126">
        <v>1</v>
      </c>
      <c r="C4584" s="133"/>
      <c r="D4584" s="134">
        <v>2041</v>
      </c>
      <c r="E4584" s="7" t="s">
        <v>2192</v>
      </c>
      <c r="F4584" s="8" t="s">
        <v>2140</v>
      </c>
      <c r="G4584" s="16">
        <f>IFERROR(VLOOKUP(Table1[[#This Row],[Codigo_insumo]],BD_Insumos!$B:$E,4),"")</f>
        <v>18.820516146129485</v>
      </c>
      <c r="H4584" s="140">
        <v>0.5</v>
      </c>
      <c r="I4584" s="9"/>
      <c r="J4584" s="22">
        <f t="shared" si="71"/>
        <v>9.4102580730647425</v>
      </c>
      <c r="K4584" s="22" t="str">
        <f>IF(I4584&lt;&gt;"",SUMIF(Table1[Codigo_servico],A4584,Table1[Subtotal_insumo]),"")</f>
        <v/>
      </c>
      <c r="L4584" s="16">
        <f>IF(Table1[[#This Row],[Ordem_insumos]]&lt;&gt;0,VLOOKUP(Table1[[#This Row],[Codigo_servico]],Preencher_Orcamento!$B:$D,3,FALSE)*Table1[[#This Row],[Qtde_insumo]],"")</f>
        <v>0</v>
      </c>
      <c r="M4584" s="16">
        <f>IF(Table1[[#This Row],[Ordem_insumos]]&lt;&gt;0,VLOOKUP(Table1[[#This Row],[Codigo_servico]],Preencher_Orcamento!$B:$D,3,FALSE)*Table1[[#This Row],[Subtotal_insumo]],"")</f>
        <v>0</v>
      </c>
    </row>
    <row r="4585" spans="1:13" x14ac:dyDescent="0.25">
      <c r="A4585" s="6">
        <v>91032</v>
      </c>
      <c r="B4585" s="126">
        <v>2</v>
      </c>
      <c r="C4585" s="133"/>
      <c r="D4585" s="134">
        <v>2044</v>
      </c>
      <c r="E4585" s="7" t="s">
        <v>2193</v>
      </c>
      <c r="F4585" s="8" t="s">
        <v>2140</v>
      </c>
      <c r="G4585" s="16">
        <f>IFERROR(VLOOKUP(Table1[[#This Row],[Codigo_insumo]],BD_Insumos!$B:$E,4),"")</f>
        <v>13.596734305430379</v>
      </c>
      <c r="H4585" s="140">
        <v>0.5</v>
      </c>
      <c r="I4585" s="9"/>
      <c r="J4585" s="22">
        <f t="shared" si="71"/>
        <v>6.7983671527151897</v>
      </c>
      <c r="K4585" s="22" t="str">
        <f>IF(I4585&lt;&gt;"",SUMIF(Table1[Codigo_servico],A4585,Table1[Subtotal_insumo]),"")</f>
        <v/>
      </c>
      <c r="L4585" s="16">
        <f>IF(Table1[[#This Row],[Ordem_insumos]]&lt;&gt;0,VLOOKUP(Table1[[#This Row],[Codigo_servico]],Preencher_Orcamento!$B:$D,3,FALSE)*Table1[[#This Row],[Qtde_insumo]],"")</f>
        <v>0</v>
      </c>
      <c r="M4585" s="16">
        <f>IF(Table1[[#This Row],[Ordem_insumos]]&lt;&gt;0,VLOOKUP(Table1[[#This Row],[Codigo_servico]],Preencher_Orcamento!$B:$D,3,FALSE)*Table1[[#This Row],[Subtotal_insumo]],"")</f>
        <v>0</v>
      </c>
    </row>
    <row r="4586" spans="1:13" ht="26.25" x14ac:dyDescent="0.25">
      <c r="A4586" s="6">
        <v>91032</v>
      </c>
      <c r="B4586" s="126">
        <v>3</v>
      </c>
      <c r="C4586" s="133"/>
      <c r="D4586" s="134">
        <v>56543</v>
      </c>
      <c r="E4586" s="7" t="s">
        <v>1486</v>
      </c>
      <c r="F4586" s="8" t="s">
        <v>457</v>
      </c>
      <c r="G4586" s="18">
        <f>IFERROR(VLOOKUP(Table1[[#This Row],[Codigo_insumo]],BD_Insumos!$B:$E,4),"")</f>
        <v>210.66669999999999</v>
      </c>
      <c r="H4586" s="140">
        <v>1</v>
      </c>
      <c r="I4586" s="9"/>
      <c r="J4586" s="23">
        <f t="shared" si="71"/>
        <v>210.66669999999999</v>
      </c>
      <c r="K4586" s="22" t="str">
        <f>IF(I4586&lt;&gt;"",SUMIF(Table1[Codigo_servico],A4586,Table1[Subtotal_insumo]),"")</f>
        <v/>
      </c>
      <c r="L4586" s="18">
        <f>IF(Table1[[#This Row],[Ordem_insumos]]&lt;&gt;0,VLOOKUP(Table1[[#This Row],[Codigo_servico]],Preencher_Orcamento!$B:$D,3,FALSE)*Table1[[#This Row],[Qtde_insumo]],"")</f>
        <v>0</v>
      </c>
      <c r="M4586" s="18">
        <f>IF(Table1[[#This Row],[Ordem_insumos]]&lt;&gt;0,VLOOKUP(Table1[[#This Row],[Codigo_servico]],Preencher_Orcamento!$B:$D,3,FALSE)*Table1[[#This Row],[Subtotal_insumo]],"")</f>
        <v>0</v>
      </c>
    </row>
    <row r="4587" spans="1:13" x14ac:dyDescent="0.25">
      <c r="A4587" s="3">
        <v>91036</v>
      </c>
      <c r="B4587" s="125">
        <v>0</v>
      </c>
      <c r="C4587" s="131" t="s">
        <v>3270</v>
      </c>
      <c r="D4587" s="132"/>
      <c r="E4587" s="4"/>
      <c r="F4587" s="4"/>
      <c r="G4587" s="17" t="str">
        <f>IFERROR(VLOOKUP(Table1[[#This Row],[Codigo_insumo]],BD_Insumos!$B:$E,4),"")</f>
        <v/>
      </c>
      <c r="H4587" s="139"/>
      <c r="I4587" s="5" t="s">
        <v>457</v>
      </c>
      <c r="J4587" s="20" t="str">
        <f t="shared" si="71"/>
        <v/>
      </c>
      <c r="K4587" s="21">
        <f>IF(I4587&lt;&gt;"",SUMIF(Table1[Codigo_servico],A4587,Table1[Subtotal_insumo]),"")</f>
        <v>267.5820955240834</v>
      </c>
      <c r="L4587" s="17" t="str">
        <f>IF(Table1[[#This Row],[Ordem_insumos]]&lt;&gt;0,VLOOKUP(Table1[[#This Row],[Codigo_servico]],Preencher_Orcamento!$B:$D,3,FALSE)*Table1[[#This Row],[Qtde_insumo]],"")</f>
        <v/>
      </c>
      <c r="M4587" s="17" t="str">
        <f>IF(Table1[[#This Row],[Ordem_insumos]]&lt;&gt;0,VLOOKUP(Table1[[#This Row],[Codigo_servico]],Preencher_Orcamento!$B:$D,3,FALSE)*Table1[[#This Row],[Subtotal_insumo]],"")</f>
        <v/>
      </c>
    </row>
    <row r="4588" spans="1:13" x14ac:dyDescent="0.25">
      <c r="A4588" s="6">
        <v>91036</v>
      </c>
      <c r="B4588" s="126">
        <v>1</v>
      </c>
      <c r="C4588" s="133"/>
      <c r="D4588" s="134">
        <v>1037</v>
      </c>
      <c r="E4588" s="7" t="s">
        <v>2958</v>
      </c>
      <c r="F4588" s="8" t="s">
        <v>2140</v>
      </c>
      <c r="G4588" s="16">
        <f>IFERROR(VLOOKUP(Table1[[#This Row],[Codigo_insumo]],BD_Insumos!$B:$E,4),"")</f>
        <v>35.200851491517405</v>
      </c>
      <c r="H4588" s="140">
        <v>0.2</v>
      </c>
      <c r="I4588" s="9"/>
      <c r="J4588" s="22">
        <f t="shared" si="71"/>
        <v>7.0401702983034813</v>
      </c>
      <c r="K4588" s="22" t="str">
        <f>IF(I4588&lt;&gt;"",SUMIF(Table1[Codigo_servico],A4588,Table1[Subtotal_insumo]),"")</f>
        <v/>
      </c>
      <c r="L4588" s="16">
        <f>IF(Table1[[#This Row],[Ordem_insumos]]&lt;&gt;0,VLOOKUP(Table1[[#This Row],[Codigo_servico]],Preencher_Orcamento!$B:$D,3,FALSE)*Table1[[#This Row],[Qtde_insumo]],"")</f>
        <v>0</v>
      </c>
      <c r="M4588" s="16">
        <f>IF(Table1[[#This Row],[Ordem_insumos]]&lt;&gt;0,VLOOKUP(Table1[[#This Row],[Codigo_servico]],Preencher_Orcamento!$B:$D,3,FALSE)*Table1[[#This Row],[Subtotal_insumo]],"")</f>
        <v>0</v>
      </c>
    </row>
    <row r="4589" spans="1:13" x14ac:dyDescent="0.25">
      <c r="A4589" s="6">
        <v>91036</v>
      </c>
      <c r="B4589" s="126">
        <v>2</v>
      </c>
      <c r="C4589" s="133"/>
      <c r="D4589" s="134">
        <v>2041</v>
      </c>
      <c r="E4589" s="7" t="s">
        <v>2192</v>
      </c>
      <c r="F4589" s="8" t="s">
        <v>2140</v>
      </c>
      <c r="G4589" s="16">
        <f>IFERROR(VLOOKUP(Table1[[#This Row],[Codigo_insumo]],BD_Insumos!$B:$E,4),"")</f>
        <v>18.820516146129485</v>
      </c>
      <c r="H4589" s="140">
        <v>0.5</v>
      </c>
      <c r="I4589" s="9"/>
      <c r="J4589" s="22">
        <f t="shared" si="71"/>
        <v>9.4102580730647425</v>
      </c>
      <c r="K4589" s="22" t="str">
        <f>IF(I4589&lt;&gt;"",SUMIF(Table1[Codigo_servico],A4589,Table1[Subtotal_insumo]),"")</f>
        <v/>
      </c>
      <c r="L4589" s="16">
        <f>IF(Table1[[#This Row],[Ordem_insumos]]&lt;&gt;0,VLOOKUP(Table1[[#This Row],[Codigo_servico]],Preencher_Orcamento!$B:$D,3,FALSE)*Table1[[#This Row],[Qtde_insumo]],"")</f>
        <v>0</v>
      </c>
      <c r="M4589" s="16">
        <f>IF(Table1[[#This Row],[Ordem_insumos]]&lt;&gt;0,VLOOKUP(Table1[[#This Row],[Codigo_servico]],Preencher_Orcamento!$B:$D,3,FALSE)*Table1[[#This Row],[Subtotal_insumo]],"")</f>
        <v>0</v>
      </c>
    </row>
    <row r="4590" spans="1:13" x14ac:dyDescent="0.25">
      <c r="A4590" s="6">
        <v>91036</v>
      </c>
      <c r="B4590" s="126">
        <v>3</v>
      </c>
      <c r="C4590" s="133"/>
      <c r="D4590" s="134">
        <v>2044</v>
      </c>
      <c r="E4590" s="7" t="s">
        <v>2193</v>
      </c>
      <c r="F4590" s="8" t="s">
        <v>2140</v>
      </c>
      <c r="G4590" s="16">
        <f>IFERROR(VLOOKUP(Table1[[#This Row],[Codigo_insumo]],BD_Insumos!$B:$E,4),"")</f>
        <v>13.596734305430379</v>
      </c>
      <c r="H4590" s="140">
        <v>0.5</v>
      </c>
      <c r="I4590" s="9"/>
      <c r="J4590" s="22">
        <f t="shared" si="71"/>
        <v>6.7983671527151897</v>
      </c>
      <c r="K4590" s="22" t="str">
        <f>IF(I4590&lt;&gt;"",SUMIF(Table1[Codigo_servico],A4590,Table1[Subtotal_insumo]),"")</f>
        <v/>
      </c>
      <c r="L4590" s="16">
        <f>IF(Table1[[#This Row],[Ordem_insumos]]&lt;&gt;0,VLOOKUP(Table1[[#This Row],[Codigo_servico]],Preencher_Orcamento!$B:$D,3,FALSE)*Table1[[#This Row],[Qtde_insumo]],"")</f>
        <v>0</v>
      </c>
      <c r="M4590" s="16">
        <f>IF(Table1[[#This Row],[Ordem_insumos]]&lt;&gt;0,VLOOKUP(Table1[[#This Row],[Codigo_servico]],Preencher_Orcamento!$B:$D,3,FALSE)*Table1[[#This Row],[Subtotal_insumo]],"")</f>
        <v>0</v>
      </c>
    </row>
    <row r="4591" spans="1:13" ht="26.25" x14ac:dyDescent="0.25">
      <c r="A4591" s="6">
        <v>91036</v>
      </c>
      <c r="B4591" s="126">
        <v>4</v>
      </c>
      <c r="C4591" s="133"/>
      <c r="D4591" s="134">
        <v>56546</v>
      </c>
      <c r="E4591" s="7" t="s">
        <v>1487</v>
      </c>
      <c r="F4591" s="8" t="s">
        <v>457</v>
      </c>
      <c r="G4591" s="18">
        <f>IFERROR(VLOOKUP(Table1[[#This Row],[Codigo_insumo]],BD_Insumos!$B:$E,4),"")</f>
        <v>244.33330000000001</v>
      </c>
      <c r="H4591" s="140">
        <v>1</v>
      </c>
      <c r="I4591" s="9"/>
      <c r="J4591" s="23">
        <f t="shared" si="71"/>
        <v>244.33330000000001</v>
      </c>
      <c r="K4591" s="22" t="str">
        <f>IF(I4591&lt;&gt;"",SUMIF(Table1[Codigo_servico],A4591,Table1[Subtotal_insumo]),"")</f>
        <v/>
      </c>
      <c r="L4591" s="18">
        <f>IF(Table1[[#This Row],[Ordem_insumos]]&lt;&gt;0,VLOOKUP(Table1[[#This Row],[Codigo_servico]],Preencher_Orcamento!$B:$D,3,FALSE)*Table1[[#This Row],[Qtde_insumo]],"")</f>
        <v>0</v>
      </c>
      <c r="M4591" s="18">
        <f>IF(Table1[[#This Row],[Ordem_insumos]]&lt;&gt;0,VLOOKUP(Table1[[#This Row],[Codigo_servico]],Preencher_Orcamento!$B:$D,3,FALSE)*Table1[[#This Row],[Subtotal_insumo]],"")</f>
        <v>0</v>
      </c>
    </row>
    <row r="4592" spans="1:13" x14ac:dyDescent="0.25">
      <c r="A4592" s="3">
        <v>91050</v>
      </c>
      <c r="B4592" s="125">
        <v>0</v>
      </c>
      <c r="C4592" s="131" t="s">
        <v>3271</v>
      </c>
      <c r="D4592" s="132"/>
      <c r="E4592" s="4"/>
      <c r="F4592" s="4"/>
      <c r="G4592" s="17" t="str">
        <f>IFERROR(VLOOKUP(Table1[[#This Row],[Codigo_insumo]],BD_Insumos!$B:$E,4),"")</f>
        <v/>
      </c>
      <c r="H4592" s="139"/>
      <c r="I4592" s="5" t="s">
        <v>457</v>
      </c>
      <c r="J4592" s="20" t="str">
        <f t="shared" si="71"/>
        <v/>
      </c>
      <c r="K4592" s="21">
        <f>IF(I4592&lt;&gt;"",SUMIF(Table1[Codigo_servico],A4592,Table1[Subtotal_insumo]),"")</f>
        <v>799.72371165846369</v>
      </c>
      <c r="L4592" s="17" t="str">
        <f>IF(Table1[[#This Row],[Ordem_insumos]]&lt;&gt;0,VLOOKUP(Table1[[#This Row],[Codigo_servico]],Preencher_Orcamento!$B:$D,3,FALSE)*Table1[[#This Row],[Qtde_insumo]],"")</f>
        <v/>
      </c>
      <c r="M4592" s="17" t="str">
        <f>IF(Table1[[#This Row],[Ordem_insumos]]&lt;&gt;0,VLOOKUP(Table1[[#This Row],[Codigo_servico]],Preencher_Orcamento!$B:$D,3,FALSE)*Table1[[#This Row],[Subtotal_insumo]],"")</f>
        <v/>
      </c>
    </row>
    <row r="4593" spans="1:13" x14ac:dyDescent="0.25">
      <c r="A4593" s="6">
        <v>91050</v>
      </c>
      <c r="B4593" s="126">
        <v>1</v>
      </c>
      <c r="C4593" s="133"/>
      <c r="D4593" s="134">
        <v>1037</v>
      </c>
      <c r="E4593" s="7" t="s">
        <v>2958</v>
      </c>
      <c r="F4593" s="8" t="s">
        <v>2140</v>
      </c>
      <c r="G4593" s="16">
        <f>IFERROR(VLOOKUP(Table1[[#This Row],[Codigo_insumo]],BD_Insumos!$B:$E,4),"")</f>
        <v>35.200851491517405</v>
      </c>
      <c r="H4593" s="140">
        <v>6</v>
      </c>
      <c r="I4593" s="9"/>
      <c r="J4593" s="22">
        <f t="shared" si="71"/>
        <v>211.20510894910444</v>
      </c>
      <c r="K4593" s="22" t="str">
        <f>IF(I4593&lt;&gt;"",SUMIF(Table1[Codigo_servico],A4593,Table1[Subtotal_insumo]),"")</f>
        <v/>
      </c>
      <c r="L4593" s="16">
        <f>IF(Table1[[#This Row],[Ordem_insumos]]&lt;&gt;0,VLOOKUP(Table1[[#This Row],[Codigo_servico]],Preencher_Orcamento!$B:$D,3,FALSE)*Table1[[#This Row],[Qtde_insumo]],"")</f>
        <v>0</v>
      </c>
      <c r="M4593" s="16">
        <f>IF(Table1[[#This Row],[Ordem_insumos]]&lt;&gt;0,VLOOKUP(Table1[[#This Row],[Codigo_servico]],Preencher_Orcamento!$B:$D,3,FALSE)*Table1[[#This Row],[Subtotal_insumo]],"")</f>
        <v>0</v>
      </c>
    </row>
    <row r="4594" spans="1:13" ht="26.25" x14ac:dyDescent="0.25">
      <c r="A4594" s="6">
        <v>91050</v>
      </c>
      <c r="B4594" s="126">
        <v>2</v>
      </c>
      <c r="C4594" s="133"/>
      <c r="D4594" s="134">
        <v>56551</v>
      </c>
      <c r="E4594" s="7" t="s">
        <v>1488</v>
      </c>
      <c r="F4594" s="8" t="s">
        <v>457</v>
      </c>
      <c r="G4594" s="16">
        <f>IFERROR(VLOOKUP(Table1[[#This Row],[Codigo_insumo]],BD_Insumos!$B:$E,4),"")</f>
        <v>394.01510000000002</v>
      </c>
      <c r="H4594" s="140">
        <v>1</v>
      </c>
      <c r="I4594" s="9"/>
      <c r="J4594" s="22">
        <f t="shared" si="71"/>
        <v>394.01510000000002</v>
      </c>
      <c r="K4594" s="22" t="str">
        <f>IF(I4594&lt;&gt;"",SUMIF(Table1[Codigo_servico],A4594,Table1[Subtotal_insumo]),"")</f>
        <v/>
      </c>
      <c r="L4594" s="16">
        <f>IF(Table1[[#This Row],[Ordem_insumos]]&lt;&gt;0,VLOOKUP(Table1[[#This Row],[Codigo_servico]],Preencher_Orcamento!$B:$D,3,FALSE)*Table1[[#This Row],[Qtde_insumo]],"")</f>
        <v>0</v>
      </c>
      <c r="M4594" s="16">
        <f>IF(Table1[[#This Row],[Ordem_insumos]]&lt;&gt;0,VLOOKUP(Table1[[#This Row],[Codigo_servico]],Preencher_Orcamento!$B:$D,3,FALSE)*Table1[[#This Row],[Subtotal_insumo]],"")</f>
        <v>0</v>
      </c>
    </row>
    <row r="4595" spans="1:13" x14ac:dyDescent="0.25">
      <c r="A4595" s="6">
        <v>91050</v>
      </c>
      <c r="B4595" s="126">
        <v>3</v>
      </c>
      <c r="C4595" s="133"/>
      <c r="D4595" s="134">
        <v>2041</v>
      </c>
      <c r="E4595" s="7" t="s">
        <v>2192</v>
      </c>
      <c r="F4595" s="8" t="s">
        <v>2140</v>
      </c>
      <c r="G4595" s="16">
        <f>IFERROR(VLOOKUP(Table1[[#This Row],[Codigo_insumo]],BD_Insumos!$B:$E,4),"")</f>
        <v>18.820516146129485</v>
      </c>
      <c r="H4595" s="140">
        <v>6</v>
      </c>
      <c r="I4595" s="9"/>
      <c r="J4595" s="22">
        <f t="shared" si="71"/>
        <v>112.92309687677691</v>
      </c>
      <c r="K4595" s="22" t="str">
        <f>IF(I4595&lt;&gt;"",SUMIF(Table1[Codigo_servico],A4595,Table1[Subtotal_insumo]),"")</f>
        <v/>
      </c>
      <c r="L4595" s="16">
        <f>IF(Table1[[#This Row],[Ordem_insumos]]&lt;&gt;0,VLOOKUP(Table1[[#This Row],[Codigo_servico]],Preencher_Orcamento!$B:$D,3,FALSE)*Table1[[#This Row],[Qtde_insumo]],"")</f>
        <v>0</v>
      </c>
      <c r="M4595" s="16">
        <f>IF(Table1[[#This Row],[Ordem_insumos]]&lt;&gt;0,VLOOKUP(Table1[[#This Row],[Codigo_servico]],Preencher_Orcamento!$B:$D,3,FALSE)*Table1[[#This Row],[Subtotal_insumo]],"")</f>
        <v>0</v>
      </c>
    </row>
    <row r="4596" spans="1:13" x14ac:dyDescent="0.25">
      <c r="A4596" s="6">
        <v>91050</v>
      </c>
      <c r="B4596" s="126">
        <v>4</v>
      </c>
      <c r="C4596" s="133"/>
      <c r="D4596" s="134">
        <v>2044</v>
      </c>
      <c r="E4596" s="7" t="s">
        <v>2193</v>
      </c>
      <c r="F4596" s="8" t="s">
        <v>2140</v>
      </c>
      <c r="G4596" s="18">
        <f>IFERROR(VLOOKUP(Table1[[#This Row],[Codigo_insumo]],BD_Insumos!$B:$E,4),"")</f>
        <v>13.596734305430379</v>
      </c>
      <c r="H4596" s="140">
        <v>6</v>
      </c>
      <c r="I4596" s="9"/>
      <c r="J4596" s="23">
        <f t="shared" si="71"/>
        <v>81.580405832582272</v>
      </c>
      <c r="K4596" s="22" t="str">
        <f>IF(I4596&lt;&gt;"",SUMIF(Table1[Codigo_servico],A4596,Table1[Subtotal_insumo]),"")</f>
        <v/>
      </c>
      <c r="L4596" s="18">
        <f>IF(Table1[[#This Row],[Ordem_insumos]]&lt;&gt;0,VLOOKUP(Table1[[#This Row],[Codigo_servico]],Preencher_Orcamento!$B:$D,3,FALSE)*Table1[[#This Row],[Qtde_insumo]],"")</f>
        <v>0</v>
      </c>
      <c r="M4596" s="18">
        <f>IF(Table1[[#This Row],[Ordem_insumos]]&lt;&gt;0,VLOOKUP(Table1[[#This Row],[Codigo_servico]],Preencher_Orcamento!$B:$D,3,FALSE)*Table1[[#This Row],[Subtotal_insumo]],"")</f>
        <v>0</v>
      </c>
    </row>
    <row r="4597" spans="1:13" x14ac:dyDescent="0.25">
      <c r="A4597" s="3">
        <v>91053</v>
      </c>
      <c r="B4597" s="125">
        <v>0</v>
      </c>
      <c r="C4597" s="131" t="s">
        <v>3272</v>
      </c>
      <c r="D4597" s="132"/>
      <c r="E4597" s="4"/>
      <c r="F4597" s="4"/>
      <c r="G4597" s="17" t="str">
        <f>IFERROR(VLOOKUP(Table1[[#This Row],[Codigo_insumo]],BD_Insumos!$B:$E,4),"")</f>
        <v/>
      </c>
      <c r="H4597" s="139"/>
      <c r="I4597" s="5" t="s">
        <v>457</v>
      </c>
      <c r="J4597" s="20" t="str">
        <f t="shared" si="71"/>
        <v/>
      </c>
      <c r="K4597" s="21">
        <f>IF(I4597&lt;&gt;"",SUMIF(Table1[Codigo_servico],A4597,Table1[Subtotal_insumo]),"")</f>
        <v>1085.2798174876955</v>
      </c>
      <c r="L4597" s="17" t="str">
        <f>IF(Table1[[#This Row],[Ordem_insumos]]&lt;&gt;0,VLOOKUP(Table1[[#This Row],[Codigo_servico]],Preencher_Orcamento!$B:$D,3,FALSE)*Table1[[#This Row],[Qtde_insumo]],"")</f>
        <v/>
      </c>
      <c r="M4597" s="17" t="str">
        <f>IF(Table1[[#This Row],[Ordem_insumos]]&lt;&gt;0,VLOOKUP(Table1[[#This Row],[Codigo_servico]],Preencher_Orcamento!$B:$D,3,FALSE)*Table1[[#This Row],[Subtotal_insumo]],"")</f>
        <v/>
      </c>
    </row>
    <row r="4598" spans="1:13" x14ac:dyDescent="0.25">
      <c r="A4598" s="6">
        <v>91053</v>
      </c>
      <c r="B4598" s="126">
        <v>1</v>
      </c>
      <c r="C4598" s="133"/>
      <c r="D4598" s="134">
        <v>1037</v>
      </c>
      <c r="E4598" s="7" t="s">
        <v>2958</v>
      </c>
      <c r="F4598" s="8" t="s">
        <v>2140</v>
      </c>
      <c r="G4598" s="16">
        <f>IFERROR(VLOOKUP(Table1[[#This Row],[Codigo_insumo]],BD_Insumos!$B:$E,4),"")</f>
        <v>35.200851491517405</v>
      </c>
      <c r="H4598" s="140">
        <v>9</v>
      </c>
      <c r="I4598" s="9"/>
      <c r="J4598" s="22">
        <f t="shared" si="71"/>
        <v>316.80766342365666</v>
      </c>
      <c r="K4598" s="22" t="str">
        <f>IF(I4598&lt;&gt;"",SUMIF(Table1[Codigo_servico],A4598,Table1[Subtotal_insumo]),"")</f>
        <v/>
      </c>
      <c r="L4598" s="16">
        <f>IF(Table1[[#This Row],[Ordem_insumos]]&lt;&gt;0,VLOOKUP(Table1[[#This Row],[Codigo_servico]],Preencher_Orcamento!$B:$D,3,FALSE)*Table1[[#This Row],[Qtde_insumo]],"")</f>
        <v>0</v>
      </c>
      <c r="M4598" s="16">
        <f>IF(Table1[[#This Row],[Ordem_insumos]]&lt;&gt;0,VLOOKUP(Table1[[#This Row],[Codigo_servico]],Preencher_Orcamento!$B:$D,3,FALSE)*Table1[[#This Row],[Subtotal_insumo]],"")</f>
        <v>0</v>
      </c>
    </row>
    <row r="4599" spans="1:13" ht="26.25" x14ac:dyDescent="0.25">
      <c r="A4599" s="6">
        <v>91053</v>
      </c>
      <c r="B4599" s="126">
        <v>2</v>
      </c>
      <c r="C4599" s="133"/>
      <c r="D4599" s="134">
        <v>56554</v>
      </c>
      <c r="E4599" s="7" t="s">
        <v>1489</v>
      </c>
      <c r="F4599" s="8" t="s">
        <v>457</v>
      </c>
      <c r="G4599" s="16">
        <f>IFERROR(VLOOKUP(Table1[[#This Row],[Codigo_insumo]],BD_Insumos!$B:$E,4),"")</f>
        <v>476.71690000000001</v>
      </c>
      <c r="H4599" s="140">
        <v>1</v>
      </c>
      <c r="I4599" s="9"/>
      <c r="J4599" s="22">
        <f t="shared" si="71"/>
        <v>476.71690000000001</v>
      </c>
      <c r="K4599" s="22" t="str">
        <f>IF(I4599&lt;&gt;"",SUMIF(Table1[Codigo_servico],A4599,Table1[Subtotal_insumo]),"")</f>
        <v/>
      </c>
      <c r="L4599" s="16">
        <f>IF(Table1[[#This Row],[Ordem_insumos]]&lt;&gt;0,VLOOKUP(Table1[[#This Row],[Codigo_servico]],Preencher_Orcamento!$B:$D,3,FALSE)*Table1[[#This Row],[Qtde_insumo]],"")</f>
        <v>0</v>
      </c>
      <c r="M4599" s="16">
        <f>IF(Table1[[#This Row],[Ordem_insumos]]&lt;&gt;0,VLOOKUP(Table1[[#This Row],[Codigo_servico]],Preencher_Orcamento!$B:$D,3,FALSE)*Table1[[#This Row],[Subtotal_insumo]],"")</f>
        <v>0</v>
      </c>
    </row>
    <row r="4600" spans="1:13" x14ac:dyDescent="0.25">
      <c r="A4600" s="6">
        <v>91053</v>
      </c>
      <c r="B4600" s="126">
        <v>3</v>
      </c>
      <c r="C4600" s="133"/>
      <c r="D4600" s="134">
        <v>2044</v>
      </c>
      <c r="E4600" s="7" t="s">
        <v>2193</v>
      </c>
      <c r="F4600" s="8" t="s">
        <v>2140</v>
      </c>
      <c r="G4600" s="16">
        <f>IFERROR(VLOOKUP(Table1[[#This Row],[Codigo_insumo]],BD_Insumos!$B:$E,4),"")</f>
        <v>13.596734305430379</v>
      </c>
      <c r="H4600" s="140">
        <v>9</v>
      </c>
      <c r="I4600" s="9"/>
      <c r="J4600" s="22">
        <f t="shared" si="71"/>
        <v>122.37060874887341</v>
      </c>
      <c r="K4600" s="22" t="str">
        <f>IF(I4600&lt;&gt;"",SUMIF(Table1[Codigo_servico],A4600,Table1[Subtotal_insumo]),"")</f>
        <v/>
      </c>
      <c r="L4600" s="16">
        <f>IF(Table1[[#This Row],[Ordem_insumos]]&lt;&gt;0,VLOOKUP(Table1[[#This Row],[Codigo_servico]],Preencher_Orcamento!$B:$D,3,FALSE)*Table1[[#This Row],[Qtde_insumo]],"")</f>
        <v>0</v>
      </c>
      <c r="M4600" s="16">
        <f>IF(Table1[[#This Row],[Ordem_insumos]]&lt;&gt;0,VLOOKUP(Table1[[#This Row],[Codigo_servico]],Preencher_Orcamento!$B:$D,3,FALSE)*Table1[[#This Row],[Subtotal_insumo]],"")</f>
        <v>0</v>
      </c>
    </row>
    <row r="4601" spans="1:13" x14ac:dyDescent="0.25">
      <c r="A4601" s="6">
        <v>91053</v>
      </c>
      <c r="B4601" s="126">
        <v>4</v>
      </c>
      <c r="C4601" s="133"/>
      <c r="D4601" s="134">
        <v>2041</v>
      </c>
      <c r="E4601" s="7" t="s">
        <v>2192</v>
      </c>
      <c r="F4601" s="8" t="s">
        <v>2140</v>
      </c>
      <c r="G4601" s="18">
        <f>IFERROR(VLOOKUP(Table1[[#This Row],[Codigo_insumo]],BD_Insumos!$B:$E,4),"")</f>
        <v>18.820516146129485</v>
      </c>
      <c r="H4601" s="140">
        <v>9</v>
      </c>
      <c r="I4601" s="9"/>
      <c r="J4601" s="23">
        <f t="shared" si="71"/>
        <v>169.38464531516536</v>
      </c>
      <c r="K4601" s="22" t="str">
        <f>IF(I4601&lt;&gt;"",SUMIF(Table1[Codigo_servico],A4601,Table1[Subtotal_insumo]),"")</f>
        <v/>
      </c>
      <c r="L4601" s="18">
        <f>IF(Table1[[#This Row],[Ordem_insumos]]&lt;&gt;0,VLOOKUP(Table1[[#This Row],[Codigo_servico]],Preencher_Orcamento!$B:$D,3,FALSE)*Table1[[#This Row],[Qtde_insumo]],"")</f>
        <v>0</v>
      </c>
      <c r="M4601" s="18">
        <f>IF(Table1[[#This Row],[Ordem_insumos]]&lt;&gt;0,VLOOKUP(Table1[[#This Row],[Codigo_servico]],Preencher_Orcamento!$B:$D,3,FALSE)*Table1[[#This Row],[Subtotal_insumo]],"")</f>
        <v>0</v>
      </c>
    </row>
    <row r="4602" spans="1:13" x14ac:dyDescent="0.25">
      <c r="A4602" s="3">
        <v>91054</v>
      </c>
      <c r="B4602" s="125">
        <v>0</v>
      </c>
      <c r="C4602" s="131" t="s">
        <v>3273</v>
      </c>
      <c r="D4602" s="132"/>
      <c r="E4602" s="4"/>
      <c r="F4602" s="4"/>
      <c r="G4602" s="17" t="str">
        <f>IFERROR(VLOOKUP(Table1[[#This Row],[Codigo_insumo]],BD_Insumos!$B:$E,4),"")</f>
        <v/>
      </c>
      <c r="H4602" s="139"/>
      <c r="I4602" s="5" t="s">
        <v>457</v>
      </c>
      <c r="J4602" s="20" t="str">
        <f t="shared" si="71"/>
        <v/>
      </c>
      <c r="K4602" s="21">
        <f>IF(I4602&lt;&gt;"",SUMIF(Table1[Codigo_servico],A4602,Table1[Subtotal_insumo]),"")</f>
        <v>113.82940090311973</v>
      </c>
      <c r="L4602" s="17" t="str">
        <f>IF(Table1[[#This Row],[Ordem_insumos]]&lt;&gt;0,VLOOKUP(Table1[[#This Row],[Codigo_servico]],Preencher_Orcamento!$B:$D,3,FALSE)*Table1[[#This Row],[Qtde_insumo]],"")</f>
        <v/>
      </c>
      <c r="M4602" s="17" t="str">
        <f>IF(Table1[[#This Row],[Ordem_insumos]]&lt;&gt;0,VLOOKUP(Table1[[#This Row],[Codigo_servico]],Preencher_Orcamento!$B:$D,3,FALSE)*Table1[[#This Row],[Subtotal_insumo]],"")</f>
        <v/>
      </c>
    </row>
    <row r="4603" spans="1:13" x14ac:dyDescent="0.25">
      <c r="A4603" s="6">
        <v>91054</v>
      </c>
      <c r="B4603" s="126">
        <v>1</v>
      </c>
      <c r="C4603" s="133"/>
      <c r="D4603" s="134">
        <v>2044</v>
      </c>
      <c r="E4603" s="7" t="s">
        <v>2193</v>
      </c>
      <c r="F4603" s="8" t="s">
        <v>2140</v>
      </c>
      <c r="G4603" s="16">
        <f>IFERROR(VLOOKUP(Table1[[#This Row],[Codigo_insumo]],BD_Insumos!$B:$E,4),"")</f>
        <v>13.596734305430379</v>
      </c>
      <c r="H4603" s="140">
        <v>2</v>
      </c>
      <c r="I4603" s="9"/>
      <c r="J4603" s="22">
        <f t="shared" si="71"/>
        <v>27.193468610860759</v>
      </c>
      <c r="K4603" s="22" t="str">
        <f>IF(I4603&lt;&gt;"",SUMIF(Table1[Codigo_servico],A4603,Table1[Subtotal_insumo]),"")</f>
        <v/>
      </c>
      <c r="L4603" s="16">
        <f>IF(Table1[[#This Row],[Ordem_insumos]]&lt;&gt;0,VLOOKUP(Table1[[#This Row],[Codigo_servico]],Preencher_Orcamento!$B:$D,3,FALSE)*Table1[[#This Row],[Qtde_insumo]],"")</f>
        <v>0</v>
      </c>
      <c r="M4603" s="16">
        <f>IF(Table1[[#This Row],[Ordem_insumos]]&lt;&gt;0,VLOOKUP(Table1[[#This Row],[Codigo_servico]],Preencher_Orcamento!$B:$D,3,FALSE)*Table1[[#This Row],[Subtotal_insumo]],"")</f>
        <v>0</v>
      </c>
    </row>
    <row r="4604" spans="1:13" ht="26.25" x14ac:dyDescent="0.25">
      <c r="A4604" s="6">
        <v>91054</v>
      </c>
      <c r="B4604" s="126">
        <v>2</v>
      </c>
      <c r="C4604" s="133"/>
      <c r="D4604" s="134">
        <v>56559</v>
      </c>
      <c r="E4604" s="7" t="s">
        <v>1490</v>
      </c>
      <c r="F4604" s="8" t="s">
        <v>457</v>
      </c>
      <c r="G4604" s="16">
        <f>IFERROR(VLOOKUP(Table1[[#This Row],[Codigo_insumo]],BD_Insumos!$B:$E,4),"")</f>
        <v>48.994900000000001</v>
      </c>
      <c r="H4604" s="140">
        <v>1</v>
      </c>
      <c r="I4604" s="9"/>
      <c r="J4604" s="22">
        <f t="shared" si="71"/>
        <v>48.994900000000001</v>
      </c>
      <c r="K4604" s="22" t="str">
        <f>IF(I4604&lt;&gt;"",SUMIF(Table1[Codigo_servico],A4604,Table1[Subtotal_insumo]),"")</f>
        <v/>
      </c>
      <c r="L4604" s="16">
        <f>IF(Table1[[#This Row],[Ordem_insumos]]&lt;&gt;0,VLOOKUP(Table1[[#This Row],[Codigo_servico]],Preencher_Orcamento!$B:$D,3,FALSE)*Table1[[#This Row],[Qtde_insumo]],"")</f>
        <v>0</v>
      </c>
      <c r="M4604" s="16">
        <f>IF(Table1[[#This Row],[Ordem_insumos]]&lt;&gt;0,VLOOKUP(Table1[[#This Row],[Codigo_servico]],Preencher_Orcamento!$B:$D,3,FALSE)*Table1[[#This Row],[Subtotal_insumo]],"")</f>
        <v>0</v>
      </c>
    </row>
    <row r="4605" spans="1:13" x14ac:dyDescent="0.25">
      <c r="A4605" s="6">
        <v>91054</v>
      </c>
      <c r="B4605" s="126">
        <v>3</v>
      </c>
      <c r="C4605" s="133"/>
      <c r="D4605" s="134">
        <v>2041</v>
      </c>
      <c r="E4605" s="7" t="s">
        <v>2192</v>
      </c>
      <c r="F4605" s="8" t="s">
        <v>2140</v>
      </c>
      <c r="G4605" s="18">
        <f>IFERROR(VLOOKUP(Table1[[#This Row],[Codigo_insumo]],BD_Insumos!$B:$E,4),"")</f>
        <v>18.820516146129485</v>
      </c>
      <c r="H4605" s="140">
        <v>2</v>
      </c>
      <c r="I4605" s="9"/>
      <c r="J4605" s="23">
        <f t="shared" si="71"/>
        <v>37.64103229225897</v>
      </c>
      <c r="K4605" s="22" t="str">
        <f>IF(I4605&lt;&gt;"",SUMIF(Table1[Codigo_servico],A4605,Table1[Subtotal_insumo]),"")</f>
        <v/>
      </c>
      <c r="L4605" s="18">
        <f>IF(Table1[[#This Row],[Ordem_insumos]]&lt;&gt;0,VLOOKUP(Table1[[#This Row],[Codigo_servico]],Preencher_Orcamento!$B:$D,3,FALSE)*Table1[[#This Row],[Qtde_insumo]],"")</f>
        <v>0</v>
      </c>
      <c r="M4605" s="18">
        <f>IF(Table1[[#This Row],[Ordem_insumos]]&lt;&gt;0,VLOOKUP(Table1[[#This Row],[Codigo_servico]],Preencher_Orcamento!$B:$D,3,FALSE)*Table1[[#This Row],[Subtotal_insumo]],"")</f>
        <v>0</v>
      </c>
    </row>
    <row r="4606" spans="1:13" x14ac:dyDescent="0.25">
      <c r="A4606" s="3">
        <v>91055</v>
      </c>
      <c r="B4606" s="125">
        <v>0</v>
      </c>
      <c r="C4606" s="131" t="s">
        <v>3274</v>
      </c>
      <c r="D4606" s="132"/>
      <c r="E4606" s="4"/>
      <c r="F4606" s="4"/>
      <c r="G4606" s="17" t="str">
        <f>IFERROR(VLOOKUP(Table1[[#This Row],[Codigo_insumo]],BD_Insumos!$B:$E,4),"")</f>
        <v/>
      </c>
      <c r="H4606" s="139"/>
      <c r="I4606" s="5" t="s">
        <v>457</v>
      </c>
      <c r="J4606" s="20" t="str">
        <f t="shared" si="71"/>
        <v/>
      </c>
      <c r="K4606" s="21">
        <f>IF(I4606&lt;&gt;"",SUMIF(Table1[Codigo_servico],A4606,Table1[Subtotal_insumo]),"")</f>
        <v>54.100425225779929</v>
      </c>
      <c r="L4606" s="17" t="str">
        <f>IF(Table1[[#This Row],[Ordem_insumos]]&lt;&gt;0,VLOOKUP(Table1[[#This Row],[Codigo_servico]],Preencher_Orcamento!$B:$D,3,FALSE)*Table1[[#This Row],[Qtde_insumo]],"")</f>
        <v/>
      </c>
      <c r="M4606" s="17" t="str">
        <f>IF(Table1[[#This Row],[Ordem_insumos]]&lt;&gt;0,VLOOKUP(Table1[[#This Row],[Codigo_servico]],Preencher_Orcamento!$B:$D,3,FALSE)*Table1[[#This Row],[Subtotal_insumo]],"")</f>
        <v/>
      </c>
    </row>
    <row r="4607" spans="1:13" ht="26.25" x14ac:dyDescent="0.25">
      <c r="A4607" s="6">
        <v>91055</v>
      </c>
      <c r="B4607" s="126">
        <v>1</v>
      </c>
      <c r="C4607" s="133"/>
      <c r="D4607" s="134">
        <v>56560</v>
      </c>
      <c r="E4607" s="7" t="s">
        <v>1491</v>
      </c>
      <c r="F4607" s="8" t="s">
        <v>457</v>
      </c>
      <c r="G4607" s="16">
        <f>IFERROR(VLOOKUP(Table1[[#This Row],[Codigo_insumo]],BD_Insumos!$B:$E,4),"")</f>
        <v>37.891800000000003</v>
      </c>
      <c r="H4607" s="140">
        <v>1</v>
      </c>
      <c r="I4607" s="9"/>
      <c r="J4607" s="22">
        <f t="shared" si="71"/>
        <v>37.891800000000003</v>
      </c>
      <c r="K4607" s="22" t="str">
        <f>IF(I4607&lt;&gt;"",SUMIF(Table1[Codigo_servico],A4607,Table1[Subtotal_insumo]),"")</f>
        <v/>
      </c>
      <c r="L4607" s="16">
        <f>IF(Table1[[#This Row],[Ordem_insumos]]&lt;&gt;0,VLOOKUP(Table1[[#This Row],[Codigo_servico]],Preencher_Orcamento!$B:$D,3,FALSE)*Table1[[#This Row],[Qtde_insumo]],"")</f>
        <v>0</v>
      </c>
      <c r="M4607" s="16">
        <f>IF(Table1[[#This Row],[Ordem_insumos]]&lt;&gt;0,VLOOKUP(Table1[[#This Row],[Codigo_servico]],Preencher_Orcamento!$B:$D,3,FALSE)*Table1[[#This Row],[Subtotal_insumo]],"")</f>
        <v>0</v>
      </c>
    </row>
    <row r="4608" spans="1:13" x14ac:dyDescent="0.25">
      <c r="A4608" s="6">
        <v>91055</v>
      </c>
      <c r="B4608" s="126">
        <v>2</v>
      </c>
      <c r="C4608" s="133"/>
      <c r="D4608" s="134">
        <v>2041</v>
      </c>
      <c r="E4608" s="7" t="s">
        <v>2192</v>
      </c>
      <c r="F4608" s="8" t="s">
        <v>2140</v>
      </c>
      <c r="G4608" s="16">
        <f>IFERROR(VLOOKUP(Table1[[#This Row],[Codigo_insumo]],BD_Insumos!$B:$E,4),"")</f>
        <v>18.820516146129485</v>
      </c>
      <c r="H4608" s="140">
        <v>0.5</v>
      </c>
      <c r="I4608" s="9"/>
      <c r="J4608" s="22">
        <f t="shared" si="71"/>
        <v>9.4102580730647425</v>
      </c>
      <c r="K4608" s="22" t="str">
        <f>IF(I4608&lt;&gt;"",SUMIF(Table1[Codigo_servico],A4608,Table1[Subtotal_insumo]),"")</f>
        <v/>
      </c>
      <c r="L4608" s="16">
        <f>IF(Table1[[#This Row],[Ordem_insumos]]&lt;&gt;0,VLOOKUP(Table1[[#This Row],[Codigo_servico]],Preencher_Orcamento!$B:$D,3,FALSE)*Table1[[#This Row],[Qtde_insumo]],"")</f>
        <v>0</v>
      </c>
      <c r="M4608" s="16">
        <f>IF(Table1[[#This Row],[Ordem_insumos]]&lt;&gt;0,VLOOKUP(Table1[[#This Row],[Codigo_servico]],Preencher_Orcamento!$B:$D,3,FALSE)*Table1[[#This Row],[Subtotal_insumo]],"")</f>
        <v>0</v>
      </c>
    </row>
    <row r="4609" spans="1:13" x14ac:dyDescent="0.25">
      <c r="A4609" s="6">
        <v>91055</v>
      </c>
      <c r="B4609" s="126">
        <v>3</v>
      </c>
      <c r="C4609" s="133"/>
      <c r="D4609" s="134">
        <v>2044</v>
      </c>
      <c r="E4609" s="7" t="s">
        <v>2193</v>
      </c>
      <c r="F4609" s="8" t="s">
        <v>2140</v>
      </c>
      <c r="G4609" s="18">
        <f>IFERROR(VLOOKUP(Table1[[#This Row],[Codigo_insumo]],BD_Insumos!$B:$E,4),"")</f>
        <v>13.596734305430379</v>
      </c>
      <c r="H4609" s="140">
        <v>0.5</v>
      </c>
      <c r="I4609" s="9"/>
      <c r="J4609" s="23">
        <f t="shared" si="71"/>
        <v>6.7983671527151897</v>
      </c>
      <c r="K4609" s="22" t="str">
        <f>IF(I4609&lt;&gt;"",SUMIF(Table1[Codigo_servico],A4609,Table1[Subtotal_insumo]),"")</f>
        <v/>
      </c>
      <c r="L4609" s="18">
        <f>IF(Table1[[#This Row],[Ordem_insumos]]&lt;&gt;0,VLOOKUP(Table1[[#This Row],[Codigo_servico]],Preencher_Orcamento!$B:$D,3,FALSE)*Table1[[#This Row],[Qtde_insumo]],"")</f>
        <v>0</v>
      </c>
      <c r="M4609" s="18">
        <f>IF(Table1[[#This Row],[Ordem_insumos]]&lt;&gt;0,VLOOKUP(Table1[[#This Row],[Codigo_servico]],Preencher_Orcamento!$B:$D,3,FALSE)*Table1[[#This Row],[Subtotal_insumo]],"")</f>
        <v>0</v>
      </c>
    </row>
    <row r="4610" spans="1:13" x14ac:dyDescent="0.25">
      <c r="A4610" s="3">
        <v>91058</v>
      </c>
      <c r="B4610" s="125">
        <v>0</v>
      </c>
      <c r="C4610" s="131" t="s">
        <v>3275</v>
      </c>
      <c r="D4610" s="132"/>
      <c r="E4610" s="4"/>
      <c r="F4610" s="4"/>
      <c r="G4610" s="17" t="str">
        <f>IFERROR(VLOOKUP(Table1[[#This Row],[Codigo_insumo]],BD_Insumos!$B:$E,4),"")</f>
        <v/>
      </c>
      <c r="H4610" s="139"/>
      <c r="I4610" s="5" t="s">
        <v>457</v>
      </c>
      <c r="J4610" s="20" t="str">
        <f t="shared" ref="J4610:J4673" si="72">IF(I4610="",G4610*H4610,"")</f>
        <v/>
      </c>
      <c r="K4610" s="21">
        <f>IF(I4610&lt;&gt;"",SUMIF(Table1[Codigo_servico],A4610,Table1[Subtotal_insumo]),"")</f>
        <v>87.475625225779922</v>
      </c>
      <c r="L4610" s="17" t="str">
        <f>IF(Table1[[#This Row],[Ordem_insumos]]&lt;&gt;0,VLOOKUP(Table1[[#This Row],[Codigo_servico]],Preencher_Orcamento!$B:$D,3,FALSE)*Table1[[#This Row],[Qtde_insumo]],"")</f>
        <v/>
      </c>
      <c r="M4610" s="17" t="str">
        <f>IF(Table1[[#This Row],[Ordem_insumos]]&lt;&gt;0,VLOOKUP(Table1[[#This Row],[Codigo_servico]],Preencher_Orcamento!$B:$D,3,FALSE)*Table1[[#This Row],[Subtotal_insumo]],"")</f>
        <v/>
      </c>
    </row>
    <row r="4611" spans="1:13" ht="26.25" x14ac:dyDescent="0.25">
      <c r="A4611" s="6">
        <v>91058</v>
      </c>
      <c r="B4611" s="126">
        <v>1</v>
      </c>
      <c r="C4611" s="133"/>
      <c r="D4611" s="134">
        <v>56561</v>
      </c>
      <c r="E4611" s="7" t="s">
        <v>1492</v>
      </c>
      <c r="F4611" s="8" t="s">
        <v>457</v>
      </c>
      <c r="G4611" s="16">
        <f>IFERROR(VLOOKUP(Table1[[#This Row],[Codigo_insumo]],BD_Insumos!$B:$E,4),"")</f>
        <v>71.266999999999996</v>
      </c>
      <c r="H4611" s="140">
        <v>1</v>
      </c>
      <c r="I4611" s="9"/>
      <c r="J4611" s="22">
        <f t="shared" si="72"/>
        <v>71.266999999999996</v>
      </c>
      <c r="K4611" s="22" t="str">
        <f>IF(I4611&lt;&gt;"",SUMIF(Table1[Codigo_servico],A4611,Table1[Subtotal_insumo]),"")</f>
        <v/>
      </c>
      <c r="L4611" s="16">
        <f>IF(Table1[[#This Row],[Ordem_insumos]]&lt;&gt;0,VLOOKUP(Table1[[#This Row],[Codigo_servico]],Preencher_Orcamento!$B:$D,3,FALSE)*Table1[[#This Row],[Qtde_insumo]],"")</f>
        <v>0</v>
      </c>
      <c r="M4611" s="16">
        <f>IF(Table1[[#This Row],[Ordem_insumos]]&lt;&gt;0,VLOOKUP(Table1[[#This Row],[Codigo_servico]],Preencher_Orcamento!$B:$D,3,FALSE)*Table1[[#This Row],[Subtotal_insumo]],"")</f>
        <v>0</v>
      </c>
    </row>
    <row r="4612" spans="1:13" x14ac:dyDescent="0.25">
      <c r="A4612" s="6">
        <v>91058</v>
      </c>
      <c r="B4612" s="126">
        <v>2</v>
      </c>
      <c r="C4612" s="133"/>
      <c r="D4612" s="134">
        <v>2044</v>
      </c>
      <c r="E4612" s="7" t="s">
        <v>2193</v>
      </c>
      <c r="F4612" s="8" t="s">
        <v>2140</v>
      </c>
      <c r="G4612" s="16">
        <f>IFERROR(VLOOKUP(Table1[[#This Row],[Codigo_insumo]],BD_Insumos!$B:$E,4),"")</f>
        <v>13.596734305430379</v>
      </c>
      <c r="H4612" s="140">
        <v>0.5</v>
      </c>
      <c r="I4612" s="9"/>
      <c r="J4612" s="22">
        <f t="shared" si="72"/>
        <v>6.7983671527151897</v>
      </c>
      <c r="K4612" s="22" t="str">
        <f>IF(I4612&lt;&gt;"",SUMIF(Table1[Codigo_servico],A4612,Table1[Subtotal_insumo]),"")</f>
        <v/>
      </c>
      <c r="L4612" s="16">
        <f>IF(Table1[[#This Row],[Ordem_insumos]]&lt;&gt;0,VLOOKUP(Table1[[#This Row],[Codigo_servico]],Preencher_Orcamento!$B:$D,3,FALSE)*Table1[[#This Row],[Qtde_insumo]],"")</f>
        <v>0</v>
      </c>
      <c r="M4612" s="16">
        <f>IF(Table1[[#This Row],[Ordem_insumos]]&lt;&gt;0,VLOOKUP(Table1[[#This Row],[Codigo_servico]],Preencher_Orcamento!$B:$D,3,FALSE)*Table1[[#This Row],[Subtotal_insumo]],"")</f>
        <v>0</v>
      </c>
    </row>
    <row r="4613" spans="1:13" x14ac:dyDescent="0.25">
      <c r="A4613" s="6">
        <v>91058</v>
      </c>
      <c r="B4613" s="126">
        <v>3</v>
      </c>
      <c r="C4613" s="133"/>
      <c r="D4613" s="134">
        <v>2041</v>
      </c>
      <c r="E4613" s="7" t="s">
        <v>2192</v>
      </c>
      <c r="F4613" s="8" t="s">
        <v>2140</v>
      </c>
      <c r="G4613" s="18">
        <f>IFERROR(VLOOKUP(Table1[[#This Row],[Codigo_insumo]],BD_Insumos!$B:$E,4),"")</f>
        <v>18.820516146129485</v>
      </c>
      <c r="H4613" s="140">
        <v>0.5</v>
      </c>
      <c r="I4613" s="9"/>
      <c r="J4613" s="23">
        <f t="shared" si="72"/>
        <v>9.4102580730647425</v>
      </c>
      <c r="K4613" s="22" t="str">
        <f>IF(I4613&lt;&gt;"",SUMIF(Table1[Codigo_servico],A4613,Table1[Subtotal_insumo]),"")</f>
        <v/>
      </c>
      <c r="L4613" s="18">
        <f>IF(Table1[[#This Row],[Ordem_insumos]]&lt;&gt;0,VLOOKUP(Table1[[#This Row],[Codigo_servico]],Preencher_Orcamento!$B:$D,3,FALSE)*Table1[[#This Row],[Qtde_insumo]],"")</f>
        <v>0</v>
      </c>
      <c r="M4613" s="18">
        <f>IF(Table1[[#This Row],[Ordem_insumos]]&lt;&gt;0,VLOOKUP(Table1[[#This Row],[Codigo_servico]],Preencher_Orcamento!$B:$D,3,FALSE)*Table1[[#This Row],[Subtotal_insumo]],"")</f>
        <v>0</v>
      </c>
    </row>
    <row r="4614" spans="1:13" x14ac:dyDescent="0.25">
      <c r="A4614" s="3">
        <v>91062</v>
      </c>
      <c r="B4614" s="125">
        <v>0</v>
      </c>
      <c r="C4614" s="131" t="s">
        <v>3276</v>
      </c>
      <c r="D4614" s="132"/>
      <c r="E4614" s="4"/>
      <c r="F4614" s="4"/>
      <c r="G4614" s="17" t="str">
        <f>IFERROR(VLOOKUP(Table1[[#This Row],[Codigo_insumo]],BD_Insumos!$B:$E,4),"")</f>
        <v/>
      </c>
      <c r="H4614" s="139"/>
      <c r="I4614" s="5" t="s">
        <v>457</v>
      </c>
      <c r="J4614" s="20" t="str">
        <f t="shared" si="72"/>
        <v/>
      </c>
      <c r="K4614" s="21">
        <f>IF(I4614&lt;&gt;"",SUMIF(Table1[Codigo_servico],A4614,Table1[Subtotal_insumo]),"")</f>
        <v>80.427125225779946</v>
      </c>
      <c r="L4614" s="17" t="str">
        <f>IF(Table1[[#This Row],[Ordem_insumos]]&lt;&gt;0,VLOOKUP(Table1[[#This Row],[Codigo_servico]],Preencher_Orcamento!$B:$D,3,FALSE)*Table1[[#This Row],[Qtde_insumo]],"")</f>
        <v/>
      </c>
      <c r="M4614" s="17" t="str">
        <f>IF(Table1[[#This Row],[Ordem_insumos]]&lt;&gt;0,VLOOKUP(Table1[[#This Row],[Codigo_servico]],Preencher_Orcamento!$B:$D,3,FALSE)*Table1[[#This Row],[Subtotal_insumo]],"")</f>
        <v/>
      </c>
    </row>
    <row r="4615" spans="1:13" x14ac:dyDescent="0.25">
      <c r="A4615" s="6">
        <v>91062</v>
      </c>
      <c r="B4615" s="126">
        <v>1</v>
      </c>
      <c r="C4615" s="133"/>
      <c r="D4615" s="134">
        <v>2041</v>
      </c>
      <c r="E4615" s="7" t="s">
        <v>2192</v>
      </c>
      <c r="F4615" s="8" t="s">
        <v>2140</v>
      </c>
      <c r="G4615" s="16">
        <f>IFERROR(VLOOKUP(Table1[[#This Row],[Codigo_insumo]],BD_Insumos!$B:$E,4),"")</f>
        <v>18.820516146129485</v>
      </c>
      <c r="H4615" s="140">
        <v>0.5</v>
      </c>
      <c r="I4615" s="9"/>
      <c r="J4615" s="22">
        <f t="shared" si="72"/>
        <v>9.4102580730647425</v>
      </c>
      <c r="K4615" s="22" t="str">
        <f>IF(I4615&lt;&gt;"",SUMIF(Table1[Codigo_servico],A4615,Table1[Subtotal_insumo]),"")</f>
        <v/>
      </c>
      <c r="L4615" s="16">
        <f>IF(Table1[[#This Row],[Ordem_insumos]]&lt;&gt;0,VLOOKUP(Table1[[#This Row],[Codigo_servico]],Preencher_Orcamento!$B:$D,3,FALSE)*Table1[[#This Row],[Qtde_insumo]],"")</f>
        <v>0</v>
      </c>
      <c r="M4615" s="16">
        <f>IF(Table1[[#This Row],[Ordem_insumos]]&lt;&gt;0,VLOOKUP(Table1[[#This Row],[Codigo_servico]],Preencher_Orcamento!$B:$D,3,FALSE)*Table1[[#This Row],[Subtotal_insumo]],"")</f>
        <v>0</v>
      </c>
    </row>
    <row r="4616" spans="1:13" x14ac:dyDescent="0.25">
      <c r="A4616" s="6">
        <v>91062</v>
      </c>
      <c r="B4616" s="126">
        <v>2</v>
      </c>
      <c r="C4616" s="133"/>
      <c r="D4616" s="134">
        <v>2044</v>
      </c>
      <c r="E4616" s="7" t="s">
        <v>2193</v>
      </c>
      <c r="F4616" s="8" t="s">
        <v>2140</v>
      </c>
      <c r="G4616" s="16">
        <f>IFERROR(VLOOKUP(Table1[[#This Row],[Codigo_insumo]],BD_Insumos!$B:$E,4),"")</f>
        <v>13.596734305430379</v>
      </c>
      <c r="H4616" s="140">
        <v>0.5</v>
      </c>
      <c r="I4616" s="9"/>
      <c r="J4616" s="22">
        <f t="shared" si="72"/>
        <v>6.7983671527151897</v>
      </c>
      <c r="K4616" s="22" t="str">
        <f>IF(I4616&lt;&gt;"",SUMIF(Table1[Codigo_servico],A4616,Table1[Subtotal_insumo]),"")</f>
        <v/>
      </c>
      <c r="L4616" s="16">
        <f>IF(Table1[[#This Row],[Ordem_insumos]]&lt;&gt;0,VLOOKUP(Table1[[#This Row],[Codigo_servico]],Preencher_Orcamento!$B:$D,3,FALSE)*Table1[[#This Row],[Qtde_insumo]],"")</f>
        <v>0</v>
      </c>
      <c r="M4616" s="16">
        <f>IF(Table1[[#This Row],[Ordem_insumos]]&lt;&gt;0,VLOOKUP(Table1[[#This Row],[Codigo_servico]],Preencher_Orcamento!$B:$D,3,FALSE)*Table1[[#This Row],[Subtotal_insumo]],"")</f>
        <v>0</v>
      </c>
    </row>
    <row r="4617" spans="1:13" ht="39" x14ac:dyDescent="0.25">
      <c r="A4617" s="6">
        <v>91062</v>
      </c>
      <c r="B4617" s="126">
        <v>3</v>
      </c>
      <c r="C4617" s="133"/>
      <c r="D4617" s="134">
        <v>56563</v>
      </c>
      <c r="E4617" s="7" t="s">
        <v>1493</v>
      </c>
      <c r="F4617" s="8" t="s">
        <v>457</v>
      </c>
      <c r="G4617" s="18">
        <f>IFERROR(VLOOKUP(Table1[[#This Row],[Codigo_insumo]],BD_Insumos!$B:$E,4),"")</f>
        <v>64.218500000000006</v>
      </c>
      <c r="H4617" s="140">
        <v>1</v>
      </c>
      <c r="I4617" s="9"/>
      <c r="J4617" s="23">
        <f t="shared" si="72"/>
        <v>64.218500000000006</v>
      </c>
      <c r="K4617" s="22" t="str">
        <f>IF(I4617&lt;&gt;"",SUMIF(Table1[Codigo_servico],A4617,Table1[Subtotal_insumo]),"")</f>
        <v/>
      </c>
      <c r="L4617" s="18">
        <f>IF(Table1[[#This Row],[Ordem_insumos]]&lt;&gt;0,VLOOKUP(Table1[[#This Row],[Codigo_servico]],Preencher_Orcamento!$B:$D,3,FALSE)*Table1[[#This Row],[Qtde_insumo]],"")</f>
        <v>0</v>
      </c>
      <c r="M4617" s="18">
        <f>IF(Table1[[#This Row],[Ordem_insumos]]&lt;&gt;0,VLOOKUP(Table1[[#This Row],[Codigo_servico]],Preencher_Orcamento!$B:$D,3,FALSE)*Table1[[#This Row],[Subtotal_insumo]],"")</f>
        <v>0</v>
      </c>
    </row>
    <row r="4618" spans="1:13" x14ac:dyDescent="0.25">
      <c r="A4618" s="3">
        <v>91063</v>
      </c>
      <c r="B4618" s="125">
        <v>0</v>
      </c>
      <c r="C4618" s="131" t="s">
        <v>3277</v>
      </c>
      <c r="D4618" s="132"/>
      <c r="E4618" s="4"/>
      <c r="F4618" s="4"/>
      <c r="G4618" s="17" t="str">
        <f>IFERROR(VLOOKUP(Table1[[#This Row],[Codigo_insumo]],BD_Insumos!$B:$E,4),"")</f>
        <v/>
      </c>
      <c r="H4618" s="139"/>
      <c r="I4618" s="5" t="s">
        <v>457</v>
      </c>
      <c r="J4618" s="20" t="str">
        <f t="shared" si="72"/>
        <v/>
      </c>
      <c r="K4618" s="21">
        <f>IF(I4618&lt;&gt;"",SUMIF(Table1[Codigo_servico],A4618,Table1[Subtotal_insumo]),"")</f>
        <v>92.30562522577992</v>
      </c>
      <c r="L4618" s="17" t="str">
        <f>IF(Table1[[#This Row],[Ordem_insumos]]&lt;&gt;0,VLOOKUP(Table1[[#This Row],[Codigo_servico]],Preencher_Orcamento!$B:$D,3,FALSE)*Table1[[#This Row],[Qtde_insumo]],"")</f>
        <v/>
      </c>
      <c r="M4618" s="17" t="str">
        <f>IF(Table1[[#This Row],[Ordem_insumos]]&lt;&gt;0,VLOOKUP(Table1[[#This Row],[Codigo_servico]],Preencher_Orcamento!$B:$D,3,FALSE)*Table1[[#This Row],[Subtotal_insumo]],"")</f>
        <v/>
      </c>
    </row>
    <row r="4619" spans="1:13" ht="39" x14ac:dyDescent="0.25">
      <c r="A4619" s="6">
        <v>91063</v>
      </c>
      <c r="B4619" s="126">
        <v>1</v>
      </c>
      <c r="C4619" s="133"/>
      <c r="D4619" s="134">
        <v>56564</v>
      </c>
      <c r="E4619" s="7" t="s">
        <v>1494</v>
      </c>
      <c r="F4619" s="8" t="s">
        <v>457</v>
      </c>
      <c r="G4619" s="16">
        <f>IFERROR(VLOOKUP(Table1[[#This Row],[Codigo_insumo]],BD_Insumos!$B:$E,4),"")</f>
        <v>76.096999999999994</v>
      </c>
      <c r="H4619" s="140">
        <v>1</v>
      </c>
      <c r="I4619" s="9"/>
      <c r="J4619" s="22">
        <f t="shared" si="72"/>
        <v>76.096999999999994</v>
      </c>
      <c r="K4619" s="22" t="str">
        <f>IF(I4619&lt;&gt;"",SUMIF(Table1[Codigo_servico],A4619,Table1[Subtotal_insumo]),"")</f>
        <v/>
      </c>
      <c r="L4619" s="16">
        <f>IF(Table1[[#This Row],[Ordem_insumos]]&lt;&gt;0,VLOOKUP(Table1[[#This Row],[Codigo_servico]],Preencher_Orcamento!$B:$D,3,FALSE)*Table1[[#This Row],[Qtde_insumo]],"")</f>
        <v>0</v>
      </c>
      <c r="M4619" s="16">
        <f>IF(Table1[[#This Row],[Ordem_insumos]]&lt;&gt;0,VLOOKUP(Table1[[#This Row],[Codigo_servico]],Preencher_Orcamento!$B:$D,3,FALSE)*Table1[[#This Row],[Subtotal_insumo]],"")</f>
        <v>0</v>
      </c>
    </row>
    <row r="4620" spans="1:13" x14ac:dyDescent="0.25">
      <c r="A4620" s="6">
        <v>91063</v>
      </c>
      <c r="B4620" s="126">
        <v>2</v>
      </c>
      <c r="C4620" s="133"/>
      <c r="D4620" s="134">
        <v>2041</v>
      </c>
      <c r="E4620" s="7" t="s">
        <v>2192</v>
      </c>
      <c r="F4620" s="8" t="s">
        <v>2140</v>
      </c>
      <c r="G4620" s="16">
        <f>IFERROR(VLOOKUP(Table1[[#This Row],[Codigo_insumo]],BD_Insumos!$B:$E,4),"")</f>
        <v>18.820516146129485</v>
      </c>
      <c r="H4620" s="140">
        <v>0.5</v>
      </c>
      <c r="I4620" s="9"/>
      <c r="J4620" s="22">
        <f t="shared" si="72"/>
        <v>9.4102580730647425</v>
      </c>
      <c r="K4620" s="22" t="str">
        <f>IF(I4620&lt;&gt;"",SUMIF(Table1[Codigo_servico],A4620,Table1[Subtotal_insumo]),"")</f>
        <v/>
      </c>
      <c r="L4620" s="16">
        <f>IF(Table1[[#This Row],[Ordem_insumos]]&lt;&gt;0,VLOOKUP(Table1[[#This Row],[Codigo_servico]],Preencher_Orcamento!$B:$D,3,FALSE)*Table1[[#This Row],[Qtde_insumo]],"")</f>
        <v>0</v>
      </c>
      <c r="M4620" s="16">
        <f>IF(Table1[[#This Row],[Ordem_insumos]]&lt;&gt;0,VLOOKUP(Table1[[#This Row],[Codigo_servico]],Preencher_Orcamento!$B:$D,3,FALSE)*Table1[[#This Row],[Subtotal_insumo]],"")</f>
        <v>0</v>
      </c>
    </row>
    <row r="4621" spans="1:13" x14ac:dyDescent="0.25">
      <c r="A4621" s="6">
        <v>91063</v>
      </c>
      <c r="B4621" s="126">
        <v>3</v>
      </c>
      <c r="C4621" s="133"/>
      <c r="D4621" s="134">
        <v>2044</v>
      </c>
      <c r="E4621" s="7" t="s">
        <v>2193</v>
      </c>
      <c r="F4621" s="8" t="s">
        <v>2140</v>
      </c>
      <c r="G4621" s="18">
        <f>IFERROR(VLOOKUP(Table1[[#This Row],[Codigo_insumo]],BD_Insumos!$B:$E,4),"")</f>
        <v>13.596734305430379</v>
      </c>
      <c r="H4621" s="140">
        <v>0.5</v>
      </c>
      <c r="I4621" s="9"/>
      <c r="J4621" s="23">
        <f t="shared" si="72"/>
        <v>6.7983671527151897</v>
      </c>
      <c r="K4621" s="22" t="str">
        <f>IF(I4621&lt;&gt;"",SUMIF(Table1[Codigo_servico],A4621,Table1[Subtotal_insumo]),"")</f>
        <v/>
      </c>
      <c r="L4621" s="18">
        <f>IF(Table1[[#This Row],[Ordem_insumos]]&lt;&gt;0,VLOOKUP(Table1[[#This Row],[Codigo_servico]],Preencher_Orcamento!$B:$D,3,FALSE)*Table1[[#This Row],[Qtde_insumo]],"")</f>
        <v>0</v>
      </c>
      <c r="M4621" s="18">
        <f>IF(Table1[[#This Row],[Ordem_insumos]]&lt;&gt;0,VLOOKUP(Table1[[#This Row],[Codigo_servico]],Preencher_Orcamento!$B:$D,3,FALSE)*Table1[[#This Row],[Subtotal_insumo]],"")</f>
        <v>0</v>
      </c>
    </row>
    <row r="4622" spans="1:13" x14ac:dyDescent="0.25">
      <c r="A4622" s="3">
        <v>91066</v>
      </c>
      <c r="B4622" s="125">
        <v>0</v>
      </c>
      <c r="C4622" s="131" t="s">
        <v>3278</v>
      </c>
      <c r="D4622" s="132"/>
      <c r="E4622" s="4"/>
      <c r="F4622" s="4"/>
      <c r="G4622" s="17" t="str">
        <f>IFERROR(VLOOKUP(Table1[[#This Row],[Codigo_insumo]],BD_Insumos!$B:$E,4),"")</f>
        <v/>
      </c>
      <c r="H4622" s="139"/>
      <c r="I4622" s="5" t="s">
        <v>457</v>
      </c>
      <c r="J4622" s="20" t="str">
        <f t="shared" si="72"/>
        <v/>
      </c>
      <c r="K4622" s="21">
        <f>IF(I4622&lt;&gt;"",SUMIF(Table1[Codigo_servico],A4622,Table1[Subtotal_insumo]),"")</f>
        <v>133.40122522577994</v>
      </c>
      <c r="L4622" s="17" t="str">
        <f>IF(Table1[[#This Row],[Ordem_insumos]]&lt;&gt;0,VLOOKUP(Table1[[#This Row],[Codigo_servico]],Preencher_Orcamento!$B:$D,3,FALSE)*Table1[[#This Row],[Qtde_insumo]],"")</f>
        <v/>
      </c>
      <c r="M4622" s="17" t="str">
        <f>IF(Table1[[#This Row],[Ordem_insumos]]&lt;&gt;0,VLOOKUP(Table1[[#This Row],[Codigo_servico]],Preencher_Orcamento!$B:$D,3,FALSE)*Table1[[#This Row],[Subtotal_insumo]],"")</f>
        <v/>
      </c>
    </row>
    <row r="4623" spans="1:13" ht="39" x14ac:dyDescent="0.25">
      <c r="A4623" s="6">
        <v>91066</v>
      </c>
      <c r="B4623" s="126">
        <v>1</v>
      </c>
      <c r="C4623" s="133"/>
      <c r="D4623" s="134">
        <v>56566</v>
      </c>
      <c r="E4623" s="7" t="s">
        <v>1495</v>
      </c>
      <c r="F4623" s="8" t="s">
        <v>457</v>
      </c>
      <c r="G4623" s="16">
        <f>IFERROR(VLOOKUP(Table1[[#This Row],[Codigo_insumo]],BD_Insumos!$B:$E,4),"")</f>
        <v>117.1926</v>
      </c>
      <c r="H4623" s="140">
        <v>1</v>
      </c>
      <c r="I4623" s="9"/>
      <c r="J4623" s="22">
        <f t="shared" si="72"/>
        <v>117.1926</v>
      </c>
      <c r="K4623" s="22" t="str">
        <f>IF(I4623&lt;&gt;"",SUMIF(Table1[Codigo_servico],A4623,Table1[Subtotal_insumo]),"")</f>
        <v/>
      </c>
      <c r="L4623" s="16">
        <f>IF(Table1[[#This Row],[Ordem_insumos]]&lt;&gt;0,VLOOKUP(Table1[[#This Row],[Codigo_servico]],Preencher_Orcamento!$B:$D,3,FALSE)*Table1[[#This Row],[Qtde_insumo]],"")</f>
        <v>0</v>
      </c>
      <c r="M4623" s="16">
        <f>IF(Table1[[#This Row],[Ordem_insumos]]&lt;&gt;0,VLOOKUP(Table1[[#This Row],[Codigo_servico]],Preencher_Orcamento!$B:$D,3,FALSE)*Table1[[#This Row],[Subtotal_insumo]],"")</f>
        <v>0</v>
      </c>
    </row>
    <row r="4624" spans="1:13" x14ac:dyDescent="0.25">
      <c r="A4624" s="6">
        <v>91066</v>
      </c>
      <c r="B4624" s="126">
        <v>2</v>
      </c>
      <c r="C4624" s="133"/>
      <c r="D4624" s="134">
        <v>2041</v>
      </c>
      <c r="E4624" s="7" t="s">
        <v>2192</v>
      </c>
      <c r="F4624" s="8" t="s">
        <v>2140</v>
      </c>
      <c r="G4624" s="16">
        <f>IFERROR(VLOOKUP(Table1[[#This Row],[Codigo_insumo]],BD_Insumos!$B:$E,4),"")</f>
        <v>18.820516146129485</v>
      </c>
      <c r="H4624" s="140">
        <v>0.5</v>
      </c>
      <c r="I4624" s="9"/>
      <c r="J4624" s="22">
        <f t="shared" si="72"/>
        <v>9.4102580730647425</v>
      </c>
      <c r="K4624" s="22" t="str">
        <f>IF(I4624&lt;&gt;"",SUMIF(Table1[Codigo_servico],A4624,Table1[Subtotal_insumo]),"")</f>
        <v/>
      </c>
      <c r="L4624" s="16">
        <f>IF(Table1[[#This Row],[Ordem_insumos]]&lt;&gt;0,VLOOKUP(Table1[[#This Row],[Codigo_servico]],Preencher_Orcamento!$B:$D,3,FALSE)*Table1[[#This Row],[Qtde_insumo]],"")</f>
        <v>0</v>
      </c>
      <c r="M4624" s="16">
        <f>IF(Table1[[#This Row],[Ordem_insumos]]&lt;&gt;0,VLOOKUP(Table1[[#This Row],[Codigo_servico]],Preencher_Orcamento!$B:$D,3,FALSE)*Table1[[#This Row],[Subtotal_insumo]],"")</f>
        <v>0</v>
      </c>
    </row>
    <row r="4625" spans="1:13" x14ac:dyDescent="0.25">
      <c r="A4625" s="6">
        <v>91066</v>
      </c>
      <c r="B4625" s="126">
        <v>3</v>
      </c>
      <c r="C4625" s="133"/>
      <c r="D4625" s="134">
        <v>2044</v>
      </c>
      <c r="E4625" s="7" t="s">
        <v>2193</v>
      </c>
      <c r="F4625" s="8" t="s">
        <v>2140</v>
      </c>
      <c r="G4625" s="18">
        <f>IFERROR(VLOOKUP(Table1[[#This Row],[Codigo_insumo]],BD_Insumos!$B:$E,4),"")</f>
        <v>13.596734305430379</v>
      </c>
      <c r="H4625" s="140">
        <v>0.5</v>
      </c>
      <c r="I4625" s="9"/>
      <c r="J4625" s="23">
        <f t="shared" si="72"/>
        <v>6.7983671527151897</v>
      </c>
      <c r="K4625" s="22" t="str">
        <f>IF(I4625&lt;&gt;"",SUMIF(Table1[Codigo_servico],A4625,Table1[Subtotal_insumo]),"")</f>
        <v/>
      </c>
      <c r="L4625" s="18">
        <f>IF(Table1[[#This Row],[Ordem_insumos]]&lt;&gt;0,VLOOKUP(Table1[[#This Row],[Codigo_servico]],Preencher_Orcamento!$B:$D,3,FALSE)*Table1[[#This Row],[Qtde_insumo]],"")</f>
        <v>0</v>
      </c>
      <c r="M4625" s="18">
        <f>IF(Table1[[#This Row],[Ordem_insumos]]&lt;&gt;0,VLOOKUP(Table1[[#This Row],[Codigo_servico]],Preencher_Orcamento!$B:$D,3,FALSE)*Table1[[#This Row],[Subtotal_insumo]],"")</f>
        <v>0</v>
      </c>
    </row>
    <row r="4626" spans="1:13" x14ac:dyDescent="0.25">
      <c r="A4626" s="3">
        <v>91071</v>
      </c>
      <c r="B4626" s="125">
        <v>0</v>
      </c>
      <c r="C4626" s="131" t="s">
        <v>3279</v>
      </c>
      <c r="D4626" s="132"/>
      <c r="E4626" s="4"/>
      <c r="F4626" s="4"/>
      <c r="G4626" s="17" t="str">
        <f>IFERROR(VLOOKUP(Table1[[#This Row],[Codigo_insumo]],BD_Insumos!$B:$E,4),"")</f>
        <v/>
      </c>
      <c r="H4626" s="139"/>
      <c r="I4626" s="5" t="s">
        <v>457</v>
      </c>
      <c r="J4626" s="20" t="str">
        <f t="shared" si="72"/>
        <v/>
      </c>
      <c r="K4626" s="21">
        <f>IF(I4626&lt;&gt;"",SUMIF(Table1[Codigo_servico],A4626,Table1[Subtotal_insumo]),"")</f>
        <v>43.640150270935919</v>
      </c>
      <c r="L4626" s="17" t="str">
        <f>IF(Table1[[#This Row],[Ordem_insumos]]&lt;&gt;0,VLOOKUP(Table1[[#This Row],[Codigo_servico]],Preencher_Orcamento!$B:$D,3,FALSE)*Table1[[#This Row],[Qtde_insumo]],"")</f>
        <v/>
      </c>
      <c r="M4626" s="17" t="str">
        <f>IF(Table1[[#This Row],[Ordem_insumos]]&lt;&gt;0,VLOOKUP(Table1[[#This Row],[Codigo_servico]],Preencher_Orcamento!$B:$D,3,FALSE)*Table1[[#This Row],[Subtotal_insumo]],"")</f>
        <v/>
      </c>
    </row>
    <row r="4627" spans="1:13" x14ac:dyDescent="0.25">
      <c r="A4627" s="6">
        <v>91071</v>
      </c>
      <c r="B4627" s="126">
        <v>1</v>
      </c>
      <c r="C4627" s="133"/>
      <c r="D4627" s="134">
        <v>2041</v>
      </c>
      <c r="E4627" s="7" t="s">
        <v>2192</v>
      </c>
      <c r="F4627" s="8" t="s">
        <v>2140</v>
      </c>
      <c r="G4627" s="16">
        <f>IFERROR(VLOOKUP(Table1[[#This Row],[Codigo_insumo]],BD_Insumos!$B:$E,4),"")</f>
        <v>18.820516146129485</v>
      </c>
      <c r="H4627" s="140">
        <v>0.6</v>
      </c>
      <c r="I4627" s="9"/>
      <c r="J4627" s="22">
        <f t="shared" si="72"/>
        <v>11.29230968767769</v>
      </c>
      <c r="K4627" s="22" t="str">
        <f>IF(I4627&lt;&gt;"",SUMIF(Table1[Codigo_servico],A4627,Table1[Subtotal_insumo]),"")</f>
        <v/>
      </c>
      <c r="L4627" s="16">
        <f>IF(Table1[[#This Row],[Ordem_insumos]]&lt;&gt;0,VLOOKUP(Table1[[#This Row],[Codigo_servico]],Preencher_Orcamento!$B:$D,3,FALSE)*Table1[[#This Row],[Qtde_insumo]],"")</f>
        <v>0</v>
      </c>
      <c r="M4627" s="16">
        <f>IF(Table1[[#This Row],[Ordem_insumos]]&lt;&gt;0,VLOOKUP(Table1[[#This Row],[Codigo_servico]],Preencher_Orcamento!$B:$D,3,FALSE)*Table1[[#This Row],[Subtotal_insumo]],"")</f>
        <v>0</v>
      </c>
    </row>
    <row r="4628" spans="1:13" x14ac:dyDescent="0.25">
      <c r="A4628" s="6">
        <v>91071</v>
      </c>
      <c r="B4628" s="126">
        <v>2</v>
      </c>
      <c r="C4628" s="133"/>
      <c r="D4628" s="134">
        <v>2044</v>
      </c>
      <c r="E4628" s="7" t="s">
        <v>2193</v>
      </c>
      <c r="F4628" s="8" t="s">
        <v>2140</v>
      </c>
      <c r="G4628" s="16">
        <f>IFERROR(VLOOKUP(Table1[[#This Row],[Codigo_insumo]],BD_Insumos!$B:$E,4),"")</f>
        <v>13.596734305430379</v>
      </c>
      <c r="H4628" s="140">
        <v>0.6</v>
      </c>
      <c r="I4628" s="9"/>
      <c r="J4628" s="22">
        <f t="shared" si="72"/>
        <v>8.1580405832582272</v>
      </c>
      <c r="K4628" s="22" t="str">
        <f>IF(I4628&lt;&gt;"",SUMIF(Table1[Codigo_servico],A4628,Table1[Subtotal_insumo]),"")</f>
        <v/>
      </c>
      <c r="L4628" s="16">
        <f>IF(Table1[[#This Row],[Ordem_insumos]]&lt;&gt;0,VLOOKUP(Table1[[#This Row],[Codigo_servico]],Preencher_Orcamento!$B:$D,3,FALSE)*Table1[[#This Row],[Qtde_insumo]],"")</f>
        <v>0</v>
      </c>
      <c r="M4628" s="16">
        <f>IF(Table1[[#This Row],[Ordem_insumos]]&lt;&gt;0,VLOOKUP(Table1[[#This Row],[Codigo_servico]],Preencher_Orcamento!$B:$D,3,FALSE)*Table1[[#This Row],[Subtotal_insumo]],"")</f>
        <v>0</v>
      </c>
    </row>
    <row r="4629" spans="1:13" ht="26.25" x14ac:dyDescent="0.25">
      <c r="A4629" s="6">
        <v>91071</v>
      </c>
      <c r="B4629" s="126">
        <v>3</v>
      </c>
      <c r="C4629" s="133"/>
      <c r="D4629" s="134">
        <v>56570</v>
      </c>
      <c r="E4629" s="7" t="s">
        <v>1496</v>
      </c>
      <c r="F4629" s="8" t="s">
        <v>457</v>
      </c>
      <c r="G4629" s="18">
        <f>IFERROR(VLOOKUP(Table1[[#This Row],[Codigo_insumo]],BD_Insumos!$B:$E,4),"")</f>
        <v>24.189800000000002</v>
      </c>
      <c r="H4629" s="140">
        <v>1</v>
      </c>
      <c r="I4629" s="9"/>
      <c r="J4629" s="23">
        <f t="shared" si="72"/>
        <v>24.189800000000002</v>
      </c>
      <c r="K4629" s="22" t="str">
        <f>IF(I4629&lt;&gt;"",SUMIF(Table1[Codigo_servico],A4629,Table1[Subtotal_insumo]),"")</f>
        <v/>
      </c>
      <c r="L4629" s="18">
        <f>IF(Table1[[#This Row],[Ordem_insumos]]&lt;&gt;0,VLOOKUP(Table1[[#This Row],[Codigo_servico]],Preencher_Orcamento!$B:$D,3,FALSE)*Table1[[#This Row],[Qtde_insumo]],"")</f>
        <v>0</v>
      </c>
      <c r="M4629" s="18">
        <f>IF(Table1[[#This Row],[Ordem_insumos]]&lt;&gt;0,VLOOKUP(Table1[[#This Row],[Codigo_servico]],Preencher_Orcamento!$B:$D,3,FALSE)*Table1[[#This Row],[Subtotal_insumo]],"")</f>
        <v>0</v>
      </c>
    </row>
    <row r="4630" spans="1:13" x14ac:dyDescent="0.25">
      <c r="A4630" s="3">
        <v>91074</v>
      </c>
      <c r="B4630" s="125">
        <v>0</v>
      </c>
      <c r="C4630" s="131" t="s">
        <v>3280</v>
      </c>
      <c r="D4630" s="132"/>
      <c r="E4630" s="4"/>
      <c r="F4630" s="4"/>
      <c r="G4630" s="17" t="str">
        <f>IFERROR(VLOOKUP(Table1[[#This Row],[Codigo_insumo]],BD_Insumos!$B:$E,4),"")</f>
        <v/>
      </c>
      <c r="H4630" s="139"/>
      <c r="I4630" s="5" t="s">
        <v>457</v>
      </c>
      <c r="J4630" s="20" t="str">
        <f t="shared" si="72"/>
        <v/>
      </c>
      <c r="K4630" s="21">
        <f>IF(I4630&lt;&gt;"",SUMIF(Table1[Codigo_servico],A4630,Table1[Subtotal_insumo]),"")</f>
        <v>26287.393626490149</v>
      </c>
      <c r="L4630" s="17" t="str">
        <f>IF(Table1[[#This Row],[Ordem_insumos]]&lt;&gt;0,VLOOKUP(Table1[[#This Row],[Codigo_servico]],Preencher_Orcamento!$B:$D,3,FALSE)*Table1[[#This Row],[Qtde_insumo]],"")</f>
        <v/>
      </c>
      <c r="M4630" s="17" t="str">
        <f>IF(Table1[[#This Row],[Ordem_insumos]]&lt;&gt;0,VLOOKUP(Table1[[#This Row],[Codigo_servico]],Preencher_Orcamento!$B:$D,3,FALSE)*Table1[[#This Row],[Subtotal_insumo]],"")</f>
        <v/>
      </c>
    </row>
    <row r="4631" spans="1:13" x14ac:dyDescent="0.25">
      <c r="A4631" s="6">
        <v>91074</v>
      </c>
      <c r="B4631" s="126">
        <v>1</v>
      </c>
      <c r="C4631" s="133"/>
      <c r="D4631" s="134">
        <v>2044</v>
      </c>
      <c r="E4631" s="7" t="s">
        <v>2193</v>
      </c>
      <c r="F4631" s="8" t="s">
        <v>2140</v>
      </c>
      <c r="G4631" s="16">
        <f>IFERROR(VLOOKUP(Table1[[#This Row],[Codigo_insumo]],BD_Insumos!$B:$E,4),"")</f>
        <v>13.596734305430379</v>
      </c>
      <c r="H4631" s="140">
        <v>3.3</v>
      </c>
      <c r="I4631" s="9"/>
      <c r="J4631" s="22">
        <f t="shared" si="72"/>
        <v>44.86922320792025</v>
      </c>
      <c r="K4631" s="22" t="str">
        <f>IF(I4631&lt;&gt;"",SUMIF(Table1[Codigo_servico],A4631,Table1[Subtotal_insumo]),"")</f>
        <v/>
      </c>
      <c r="L4631" s="16">
        <f>IF(Table1[[#This Row],[Ordem_insumos]]&lt;&gt;0,VLOOKUP(Table1[[#This Row],[Codigo_servico]],Preencher_Orcamento!$B:$D,3,FALSE)*Table1[[#This Row],[Qtde_insumo]],"")</f>
        <v>0</v>
      </c>
      <c r="M4631" s="16">
        <f>IF(Table1[[#This Row],[Ordem_insumos]]&lt;&gt;0,VLOOKUP(Table1[[#This Row],[Codigo_servico]],Preencher_Orcamento!$B:$D,3,FALSE)*Table1[[#This Row],[Subtotal_insumo]],"")</f>
        <v>0</v>
      </c>
    </row>
    <row r="4632" spans="1:13" ht="26.25" x14ac:dyDescent="0.25">
      <c r="A4632" s="6">
        <v>91074</v>
      </c>
      <c r="B4632" s="126">
        <v>2</v>
      </c>
      <c r="C4632" s="133"/>
      <c r="D4632" s="134">
        <v>56575</v>
      </c>
      <c r="E4632" s="7" t="s">
        <v>1497</v>
      </c>
      <c r="F4632" s="8" t="s">
        <v>457</v>
      </c>
      <c r="G4632" s="16">
        <f>IFERROR(VLOOKUP(Table1[[#This Row],[Codigo_insumo]],BD_Insumos!$B:$E,4),"")</f>
        <v>26180.416700000002</v>
      </c>
      <c r="H4632" s="140">
        <v>1</v>
      </c>
      <c r="I4632" s="9"/>
      <c r="J4632" s="22">
        <f t="shared" si="72"/>
        <v>26180.416700000002</v>
      </c>
      <c r="K4632" s="22" t="str">
        <f>IF(I4632&lt;&gt;"",SUMIF(Table1[Codigo_servico],A4632,Table1[Subtotal_insumo]),"")</f>
        <v/>
      </c>
      <c r="L4632" s="16">
        <f>IF(Table1[[#This Row],[Ordem_insumos]]&lt;&gt;0,VLOOKUP(Table1[[#This Row],[Codigo_servico]],Preencher_Orcamento!$B:$D,3,FALSE)*Table1[[#This Row],[Qtde_insumo]],"")</f>
        <v>0</v>
      </c>
      <c r="M4632" s="16">
        <f>IF(Table1[[#This Row],[Ordem_insumos]]&lt;&gt;0,VLOOKUP(Table1[[#This Row],[Codigo_servico]],Preencher_Orcamento!$B:$D,3,FALSE)*Table1[[#This Row],[Subtotal_insumo]],"")</f>
        <v>0</v>
      </c>
    </row>
    <row r="4633" spans="1:13" x14ac:dyDescent="0.25">
      <c r="A4633" s="6">
        <v>91074</v>
      </c>
      <c r="B4633" s="126">
        <v>3</v>
      </c>
      <c r="C4633" s="133"/>
      <c r="D4633" s="134">
        <v>2041</v>
      </c>
      <c r="E4633" s="7" t="s">
        <v>2192</v>
      </c>
      <c r="F4633" s="8" t="s">
        <v>2140</v>
      </c>
      <c r="G4633" s="18">
        <f>IFERROR(VLOOKUP(Table1[[#This Row],[Codigo_insumo]],BD_Insumos!$B:$E,4),"")</f>
        <v>18.820516146129485</v>
      </c>
      <c r="H4633" s="140">
        <v>3.3</v>
      </c>
      <c r="I4633" s="9"/>
      <c r="J4633" s="23">
        <f t="shared" si="72"/>
        <v>62.107703282227298</v>
      </c>
      <c r="K4633" s="22" t="str">
        <f>IF(I4633&lt;&gt;"",SUMIF(Table1[Codigo_servico],A4633,Table1[Subtotal_insumo]),"")</f>
        <v/>
      </c>
      <c r="L4633" s="18">
        <f>IF(Table1[[#This Row],[Ordem_insumos]]&lt;&gt;0,VLOOKUP(Table1[[#This Row],[Codigo_servico]],Preencher_Orcamento!$B:$D,3,FALSE)*Table1[[#This Row],[Qtde_insumo]],"")</f>
        <v>0</v>
      </c>
      <c r="M4633" s="18">
        <f>IF(Table1[[#This Row],[Ordem_insumos]]&lt;&gt;0,VLOOKUP(Table1[[#This Row],[Codigo_servico]],Preencher_Orcamento!$B:$D,3,FALSE)*Table1[[#This Row],[Subtotal_insumo]],"")</f>
        <v>0</v>
      </c>
    </row>
    <row r="4634" spans="1:13" x14ac:dyDescent="0.25">
      <c r="A4634" s="3">
        <v>91077</v>
      </c>
      <c r="B4634" s="125">
        <v>0</v>
      </c>
      <c r="C4634" s="131" t="s">
        <v>3281</v>
      </c>
      <c r="D4634" s="132"/>
      <c r="E4634" s="4"/>
      <c r="F4634" s="4"/>
      <c r="G4634" s="17" t="str">
        <f>IFERROR(VLOOKUP(Table1[[#This Row],[Codigo_insumo]],BD_Insumos!$B:$E,4),"")</f>
        <v/>
      </c>
      <c r="H4634" s="139"/>
      <c r="I4634" s="5" t="s">
        <v>457</v>
      </c>
      <c r="J4634" s="20" t="str">
        <f t="shared" si="72"/>
        <v/>
      </c>
      <c r="K4634" s="21">
        <f>IF(I4634&lt;&gt;"",SUMIF(Table1[Codigo_servico],A4634,Table1[Subtotal_insumo]),"")</f>
        <v>12456.284926490149</v>
      </c>
      <c r="L4634" s="17" t="str">
        <f>IF(Table1[[#This Row],[Ordem_insumos]]&lt;&gt;0,VLOOKUP(Table1[[#This Row],[Codigo_servico]],Preencher_Orcamento!$B:$D,3,FALSE)*Table1[[#This Row],[Qtde_insumo]],"")</f>
        <v/>
      </c>
      <c r="M4634" s="17" t="str">
        <f>IF(Table1[[#This Row],[Ordem_insumos]]&lt;&gt;0,VLOOKUP(Table1[[#This Row],[Codigo_servico]],Preencher_Orcamento!$B:$D,3,FALSE)*Table1[[#This Row],[Subtotal_insumo]],"")</f>
        <v/>
      </c>
    </row>
    <row r="4635" spans="1:13" x14ac:dyDescent="0.25">
      <c r="A4635" s="6">
        <v>91077</v>
      </c>
      <c r="B4635" s="126">
        <v>1</v>
      </c>
      <c r="C4635" s="133"/>
      <c r="D4635" s="134">
        <v>2044</v>
      </c>
      <c r="E4635" s="7" t="s">
        <v>2193</v>
      </c>
      <c r="F4635" s="8" t="s">
        <v>2140</v>
      </c>
      <c r="G4635" s="16">
        <f>IFERROR(VLOOKUP(Table1[[#This Row],[Codigo_insumo]],BD_Insumos!$B:$E,4),"")</f>
        <v>13.596734305430379</v>
      </c>
      <c r="H4635" s="140">
        <v>3.3</v>
      </c>
      <c r="I4635" s="9"/>
      <c r="J4635" s="22">
        <f t="shared" si="72"/>
        <v>44.86922320792025</v>
      </c>
      <c r="K4635" s="22" t="str">
        <f>IF(I4635&lt;&gt;"",SUMIF(Table1[Codigo_servico],A4635,Table1[Subtotal_insumo]),"")</f>
        <v/>
      </c>
      <c r="L4635" s="16">
        <f>IF(Table1[[#This Row],[Ordem_insumos]]&lt;&gt;0,VLOOKUP(Table1[[#This Row],[Codigo_servico]],Preencher_Orcamento!$B:$D,3,FALSE)*Table1[[#This Row],[Qtde_insumo]],"")</f>
        <v>0</v>
      </c>
      <c r="M4635" s="16">
        <f>IF(Table1[[#This Row],[Ordem_insumos]]&lt;&gt;0,VLOOKUP(Table1[[#This Row],[Codigo_servico]],Preencher_Orcamento!$B:$D,3,FALSE)*Table1[[#This Row],[Subtotal_insumo]],"")</f>
        <v>0</v>
      </c>
    </row>
    <row r="4636" spans="1:13" x14ac:dyDescent="0.25">
      <c r="A4636" s="6">
        <v>91077</v>
      </c>
      <c r="B4636" s="126">
        <v>2</v>
      </c>
      <c r="C4636" s="133"/>
      <c r="D4636" s="134">
        <v>2041</v>
      </c>
      <c r="E4636" s="7" t="s">
        <v>2192</v>
      </c>
      <c r="F4636" s="8" t="s">
        <v>2140</v>
      </c>
      <c r="G4636" s="16">
        <f>IFERROR(VLOOKUP(Table1[[#This Row],[Codigo_insumo]],BD_Insumos!$B:$E,4),"")</f>
        <v>18.820516146129485</v>
      </c>
      <c r="H4636" s="140">
        <v>3.3</v>
      </c>
      <c r="I4636" s="9"/>
      <c r="J4636" s="22">
        <f t="shared" si="72"/>
        <v>62.107703282227298</v>
      </c>
      <c r="K4636" s="22" t="str">
        <f>IF(I4636&lt;&gt;"",SUMIF(Table1[Codigo_servico],A4636,Table1[Subtotal_insumo]),"")</f>
        <v/>
      </c>
      <c r="L4636" s="16">
        <f>IF(Table1[[#This Row],[Ordem_insumos]]&lt;&gt;0,VLOOKUP(Table1[[#This Row],[Codigo_servico]],Preencher_Orcamento!$B:$D,3,FALSE)*Table1[[#This Row],[Qtde_insumo]],"")</f>
        <v>0</v>
      </c>
      <c r="M4636" s="16">
        <f>IF(Table1[[#This Row],[Ordem_insumos]]&lt;&gt;0,VLOOKUP(Table1[[#This Row],[Codigo_servico]],Preencher_Orcamento!$B:$D,3,FALSE)*Table1[[#This Row],[Subtotal_insumo]],"")</f>
        <v>0</v>
      </c>
    </row>
    <row r="4637" spans="1:13" ht="26.25" x14ac:dyDescent="0.25">
      <c r="A4637" s="6">
        <v>91077</v>
      </c>
      <c r="B4637" s="126">
        <v>3</v>
      </c>
      <c r="C4637" s="133"/>
      <c r="D4637" s="134">
        <v>56576</v>
      </c>
      <c r="E4637" s="7" t="s">
        <v>1498</v>
      </c>
      <c r="F4637" s="8" t="s">
        <v>457</v>
      </c>
      <c r="G4637" s="18">
        <f>IFERROR(VLOOKUP(Table1[[#This Row],[Codigo_insumo]],BD_Insumos!$B:$E,4),"")</f>
        <v>12349.308000000001</v>
      </c>
      <c r="H4637" s="140">
        <v>1</v>
      </c>
      <c r="I4637" s="9"/>
      <c r="J4637" s="23">
        <f t="shared" si="72"/>
        <v>12349.308000000001</v>
      </c>
      <c r="K4637" s="22" t="str">
        <f>IF(I4637&lt;&gt;"",SUMIF(Table1[Codigo_servico],A4637,Table1[Subtotal_insumo]),"")</f>
        <v/>
      </c>
      <c r="L4637" s="18">
        <f>IF(Table1[[#This Row],[Ordem_insumos]]&lt;&gt;0,VLOOKUP(Table1[[#This Row],[Codigo_servico]],Preencher_Orcamento!$B:$D,3,FALSE)*Table1[[#This Row],[Qtde_insumo]],"")</f>
        <v>0</v>
      </c>
      <c r="M4637" s="18">
        <f>IF(Table1[[#This Row],[Ordem_insumos]]&lt;&gt;0,VLOOKUP(Table1[[#This Row],[Codigo_servico]],Preencher_Orcamento!$B:$D,3,FALSE)*Table1[[#This Row],[Subtotal_insumo]],"")</f>
        <v>0</v>
      </c>
    </row>
    <row r="4638" spans="1:13" x14ac:dyDescent="0.25">
      <c r="A4638" s="3">
        <v>91085</v>
      </c>
      <c r="B4638" s="125">
        <v>0</v>
      </c>
      <c r="C4638" s="131" t="s">
        <v>3282</v>
      </c>
      <c r="D4638" s="132"/>
      <c r="E4638" s="4"/>
      <c r="F4638" s="4"/>
      <c r="G4638" s="17" t="str">
        <f>IFERROR(VLOOKUP(Table1[[#This Row],[Codigo_insumo]],BD_Insumos!$B:$E,4),"")</f>
        <v/>
      </c>
      <c r="H4638" s="139"/>
      <c r="I4638" s="5" t="s">
        <v>457</v>
      </c>
      <c r="J4638" s="20" t="str">
        <f t="shared" si="72"/>
        <v/>
      </c>
      <c r="K4638" s="21">
        <f>IF(I4638&lt;&gt;"",SUMIF(Table1[Codigo_servico],A4638,Table1[Subtotal_insumo]),"")</f>
        <v>65558.11</v>
      </c>
      <c r="L4638" s="17" t="str">
        <f>IF(Table1[[#This Row],[Ordem_insumos]]&lt;&gt;0,VLOOKUP(Table1[[#This Row],[Codigo_servico]],Preencher_Orcamento!$B:$D,3,FALSE)*Table1[[#This Row],[Qtde_insumo]],"")</f>
        <v/>
      </c>
      <c r="M4638" s="17" t="str">
        <f>IF(Table1[[#This Row],[Ordem_insumos]]&lt;&gt;0,VLOOKUP(Table1[[#This Row],[Codigo_servico]],Preencher_Orcamento!$B:$D,3,FALSE)*Table1[[#This Row],[Subtotal_insumo]],"")</f>
        <v/>
      </c>
    </row>
    <row r="4639" spans="1:13" ht="39" x14ac:dyDescent="0.25">
      <c r="A4639" s="6">
        <v>91085</v>
      </c>
      <c r="B4639" s="126">
        <v>1</v>
      </c>
      <c r="C4639" s="133"/>
      <c r="D4639" s="134">
        <v>56587</v>
      </c>
      <c r="E4639" s="7" t="s">
        <v>1501</v>
      </c>
      <c r="F4639" s="8" t="s">
        <v>457</v>
      </c>
      <c r="G4639" s="18">
        <f>IFERROR(VLOOKUP(Table1[[#This Row],[Codigo_insumo]],BD_Insumos!$B:$E,4),"")</f>
        <v>65558.11</v>
      </c>
      <c r="H4639" s="140">
        <v>1</v>
      </c>
      <c r="I4639" s="9"/>
      <c r="J4639" s="23">
        <f t="shared" si="72"/>
        <v>65558.11</v>
      </c>
      <c r="K4639" s="22" t="str">
        <f>IF(I4639&lt;&gt;"",SUMIF(Table1[Codigo_servico],A4639,Table1[Subtotal_insumo]),"")</f>
        <v/>
      </c>
      <c r="L4639" s="18">
        <f>IF(Table1[[#This Row],[Ordem_insumos]]&lt;&gt;0,VLOOKUP(Table1[[#This Row],[Codigo_servico]],Preencher_Orcamento!$B:$D,3,FALSE)*Table1[[#This Row],[Qtde_insumo]],"")</f>
        <v>0</v>
      </c>
      <c r="M4639" s="18">
        <f>IF(Table1[[#This Row],[Ordem_insumos]]&lt;&gt;0,VLOOKUP(Table1[[#This Row],[Codigo_servico]],Preencher_Orcamento!$B:$D,3,FALSE)*Table1[[#This Row],[Subtotal_insumo]],"")</f>
        <v>0</v>
      </c>
    </row>
    <row r="4640" spans="1:13" x14ac:dyDescent="0.25">
      <c r="A4640" s="3">
        <v>91086</v>
      </c>
      <c r="B4640" s="125">
        <v>0</v>
      </c>
      <c r="C4640" s="131" t="s">
        <v>3283</v>
      </c>
      <c r="D4640" s="132"/>
      <c r="E4640" s="4"/>
      <c r="F4640" s="4"/>
      <c r="G4640" s="17" t="str">
        <f>IFERROR(VLOOKUP(Table1[[#This Row],[Codigo_insumo]],BD_Insumos!$B:$E,4),"")</f>
        <v/>
      </c>
      <c r="H4640" s="139"/>
      <c r="I4640" s="5" t="s">
        <v>457</v>
      </c>
      <c r="J4640" s="20" t="str">
        <f t="shared" si="72"/>
        <v/>
      </c>
      <c r="K4640" s="21">
        <f>IF(I4640&lt;&gt;"",SUMIF(Table1[Codigo_servico],A4640,Table1[Subtotal_insumo]),"")</f>
        <v>65351.577499999999</v>
      </c>
      <c r="L4640" s="17" t="str">
        <f>IF(Table1[[#This Row],[Ordem_insumos]]&lt;&gt;0,VLOOKUP(Table1[[#This Row],[Codigo_servico]],Preencher_Orcamento!$B:$D,3,FALSE)*Table1[[#This Row],[Qtde_insumo]],"")</f>
        <v/>
      </c>
      <c r="M4640" s="17" t="str">
        <f>IF(Table1[[#This Row],[Ordem_insumos]]&lt;&gt;0,VLOOKUP(Table1[[#This Row],[Codigo_servico]],Preencher_Orcamento!$B:$D,3,FALSE)*Table1[[#This Row],[Subtotal_insumo]],"")</f>
        <v/>
      </c>
    </row>
    <row r="4641" spans="1:13" ht="39" x14ac:dyDescent="0.25">
      <c r="A4641" s="6">
        <v>91086</v>
      </c>
      <c r="B4641" s="126">
        <v>1</v>
      </c>
      <c r="C4641" s="133"/>
      <c r="D4641" s="134">
        <v>56585</v>
      </c>
      <c r="E4641" s="7" t="s">
        <v>1499</v>
      </c>
      <c r="F4641" s="8" t="s">
        <v>457</v>
      </c>
      <c r="G4641" s="18">
        <f>IFERROR(VLOOKUP(Table1[[#This Row],[Codigo_insumo]],BD_Insumos!$B:$E,4),"")</f>
        <v>65351.577499999999</v>
      </c>
      <c r="H4641" s="140">
        <v>1</v>
      </c>
      <c r="I4641" s="9"/>
      <c r="J4641" s="23">
        <f t="shared" si="72"/>
        <v>65351.577499999999</v>
      </c>
      <c r="K4641" s="22" t="str">
        <f>IF(I4641&lt;&gt;"",SUMIF(Table1[Codigo_servico],A4641,Table1[Subtotal_insumo]),"")</f>
        <v/>
      </c>
      <c r="L4641" s="18">
        <f>IF(Table1[[#This Row],[Ordem_insumos]]&lt;&gt;0,VLOOKUP(Table1[[#This Row],[Codigo_servico]],Preencher_Orcamento!$B:$D,3,FALSE)*Table1[[#This Row],[Qtde_insumo]],"")</f>
        <v>0</v>
      </c>
      <c r="M4641" s="18">
        <f>IF(Table1[[#This Row],[Ordem_insumos]]&lt;&gt;0,VLOOKUP(Table1[[#This Row],[Codigo_servico]],Preencher_Orcamento!$B:$D,3,FALSE)*Table1[[#This Row],[Subtotal_insumo]],"")</f>
        <v>0</v>
      </c>
    </row>
    <row r="4642" spans="1:13" x14ac:dyDescent="0.25">
      <c r="A4642" s="3">
        <v>91087</v>
      </c>
      <c r="B4642" s="125">
        <v>0</v>
      </c>
      <c r="C4642" s="131" t="s">
        <v>3284</v>
      </c>
      <c r="D4642" s="132"/>
      <c r="E4642" s="4"/>
      <c r="F4642" s="4"/>
      <c r="G4642" s="17" t="str">
        <f>IFERROR(VLOOKUP(Table1[[#This Row],[Codigo_insumo]],BD_Insumos!$B:$E,4),"")</f>
        <v/>
      </c>
      <c r="H4642" s="139"/>
      <c r="I4642" s="5" t="s">
        <v>457</v>
      </c>
      <c r="J4642" s="20" t="str">
        <f t="shared" si="72"/>
        <v/>
      </c>
      <c r="K4642" s="21">
        <f>IF(I4642&lt;&gt;"",SUMIF(Table1[Codigo_servico],A4642,Table1[Subtotal_insumo]),"")</f>
        <v>76591.277499999997</v>
      </c>
      <c r="L4642" s="17" t="str">
        <f>IF(Table1[[#This Row],[Ordem_insumos]]&lt;&gt;0,VLOOKUP(Table1[[#This Row],[Codigo_servico]],Preencher_Orcamento!$B:$D,3,FALSE)*Table1[[#This Row],[Qtde_insumo]],"")</f>
        <v/>
      </c>
      <c r="M4642" s="17" t="str">
        <f>IF(Table1[[#This Row],[Ordem_insumos]]&lt;&gt;0,VLOOKUP(Table1[[#This Row],[Codigo_servico]],Preencher_Orcamento!$B:$D,3,FALSE)*Table1[[#This Row],[Subtotal_insumo]],"")</f>
        <v/>
      </c>
    </row>
    <row r="4643" spans="1:13" ht="39" x14ac:dyDescent="0.25">
      <c r="A4643" s="6">
        <v>91087</v>
      </c>
      <c r="B4643" s="126">
        <v>1</v>
      </c>
      <c r="C4643" s="133"/>
      <c r="D4643" s="134">
        <v>56586</v>
      </c>
      <c r="E4643" s="7" t="s">
        <v>1500</v>
      </c>
      <c r="F4643" s="8" t="s">
        <v>457</v>
      </c>
      <c r="G4643" s="18">
        <f>IFERROR(VLOOKUP(Table1[[#This Row],[Codigo_insumo]],BD_Insumos!$B:$E,4),"")</f>
        <v>76591.277499999997</v>
      </c>
      <c r="H4643" s="140">
        <v>1</v>
      </c>
      <c r="I4643" s="9"/>
      <c r="J4643" s="23">
        <f t="shared" si="72"/>
        <v>76591.277499999997</v>
      </c>
      <c r="K4643" s="22" t="str">
        <f>IF(I4643&lt;&gt;"",SUMIF(Table1[Codigo_servico],A4643,Table1[Subtotal_insumo]),"")</f>
        <v/>
      </c>
      <c r="L4643" s="18">
        <f>IF(Table1[[#This Row],[Ordem_insumos]]&lt;&gt;0,VLOOKUP(Table1[[#This Row],[Codigo_servico]],Preencher_Orcamento!$B:$D,3,FALSE)*Table1[[#This Row],[Qtde_insumo]],"")</f>
        <v>0</v>
      </c>
      <c r="M4643" s="18">
        <f>IF(Table1[[#This Row],[Ordem_insumos]]&lt;&gt;0,VLOOKUP(Table1[[#This Row],[Codigo_servico]],Preencher_Orcamento!$B:$D,3,FALSE)*Table1[[#This Row],[Subtotal_insumo]],"")</f>
        <v>0</v>
      </c>
    </row>
    <row r="4644" spans="1:13" x14ac:dyDescent="0.25">
      <c r="A4644" s="3">
        <v>91089</v>
      </c>
      <c r="B4644" s="125">
        <v>0</v>
      </c>
      <c r="C4644" s="131" t="s">
        <v>3285</v>
      </c>
      <c r="D4644" s="132"/>
      <c r="E4644" s="4"/>
      <c r="F4644" s="4"/>
      <c r="G4644" s="17" t="str">
        <f>IFERROR(VLOOKUP(Table1[[#This Row],[Codigo_insumo]],BD_Insumos!$B:$E,4),"")</f>
        <v/>
      </c>
      <c r="H4644" s="139"/>
      <c r="I4644" s="5" t="s">
        <v>457</v>
      </c>
      <c r="J4644" s="20" t="str">
        <f t="shared" si="72"/>
        <v/>
      </c>
      <c r="K4644" s="21">
        <f>IF(I4644&lt;&gt;"",SUMIF(Table1[Codigo_servico],A4644,Table1[Subtotal_insumo]),"")</f>
        <v>87825.161500000002</v>
      </c>
      <c r="L4644" s="17" t="str">
        <f>IF(Table1[[#This Row],[Ordem_insumos]]&lt;&gt;0,VLOOKUP(Table1[[#This Row],[Codigo_servico]],Preencher_Orcamento!$B:$D,3,FALSE)*Table1[[#This Row],[Qtde_insumo]],"")</f>
        <v/>
      </c>
      <c r="M4644" s="17" t="str">
        <f>IF(Table1[[#This Row],[Ordem_insumos]]&lt;&gt;0,VLOOKUP(Table1[[#This Row],[Codigo_servico]],Preencher_Orcamento!$B:$D,3,FALSE)*Table1[[#This Row],[Subtotal_insumo]],"")</f>
        <v/>
      </c>
    </row>
    <row r="4645" spans="1:13" ht="39" x14ac:dyDescent="0.25">
      <c r="A4645" s="6">
        <v>91089</v>
      </c>
      <c r="B4645" s="126">
        <v>1</v>
      </c>
      <c r="C4645" s="133"/>
      <c r="D4645" s="134">
        <v>56588</v>
      </c>
      <c r="E4645" s="7" t="s">
        <v>1502</v>
      </c>
      <c r="F4645" s="8" t="s">
        <v>457</v>
      </c>
      <c r="G4645" s="18">
        <f>IFERROR(VLOOKUP(Table1[[#This Row],[Codigo_insumo]],BD_Insumos!$B:$E,4),"")</f>
        <v>87825.161500000002</v>
      </c>
      <c r="H4645" s="140">
        <v>1</v>
      </c>
      <c r="I4645" s="9"/>
      <c r="J4645" s="23">
        <f t="shared" si="72"/>
        <v>87825.161500000002</v>
      </c>
      <c r="K4645" s="22" t="str">
        <f>IF(I4645&lt;&gt;"",SUMIF(Table1[Codigo_servico],A4645,Table1[Subtotal_insumo]),"")</f>
        <v/>
      </c>
      <c r="L4645" s="18">
        <f>IF(Table1[[#This Row],[Ordem_insumos]]&lt;&gt;0,VLOOKUP(Table1[[#This Row],[Codigo_servico]],Preencher_Orcamento!$B:$D,3,FALSE)*Table1[[#This Row],[Qtde_insumo]],"")</f>
        <v>0</v>
      </c>
      <c r="M4645" s="18">
        <f>IF(Table1[[#This Row],[Ordem_insumos]]&lt;&gt;0,VLOOKUP(Table1[[#This Row],[Codigo_servico]],Preencher_Orcamento!$B:$D,3,FALSE)*Table1[[#This Row],[Subtotal_insumo]],"")</f>
        <v>0</v>
      </c>
    </row>
    <row r="4646" spans="1:13" x14ac:dyDescent="0.25">
      <c r="A4646" s="3">
        <v>91105</v>
      </c>
      <c r="B4646" s="125">
        <v>0</v>
      </c>
      <c r="C4646" s="131" t="s">
        <v>3286</v>
      </c>
      <c r="D4646" s="132"/>
      <c r="E4646" s="4"/>
      <c r="F4646" s="4"/>
      <c r="G4646" s="17" t="str">
        <f>IFERROR(VLOOKUP(Table1[[#This Row],[Codigo_insumo]],BD_Insumos!$B:$E,4),"")</f>
        <v/>
      </c>
      <c r="H4646" s="139"/>
      <c r="I4646" s="5" t="s">
        <v>457</v>
      </c>
      <c r="J4646" s="20" t="str">
        <f t="shared" si="72"/>
        <v/>
      </c>
      <c r="K4646" s="21">
        <f>IF(I4646&lt;&gt;"",SUMIF(Table1[Codigo_servico],A4646,Table1[Subtotal_insumo]),"")</f>
        <v>376.72555225779928</v>
      </c>
      <c r="L4646" s="17" t="str">
        <f>IF(Table1[[#This Row],[Ordem_insumos]]&lt;&gt;0,VLOOKUP(Table1[[#This Row],[Codigo_servico]],Preencher_Orcamento!$B:$D,3,FALSE)*Table1[[#This Row],[Qtde_insumo]],"")</f>
        <v/>
      </c>
      <c r="M4646" s="17" t="str">
        <f>IF(Table1[[#This Row],[Ordem_insumos]]&lt;&gt;0,VLOOKUP(Table1[[#This Row],[Codigo_servico]],Preencher_Orcamento!$B:$D,3,FALSE)*Table1[[#This Row],[Subtotal_insumo]],"")</f>
        <v/>
      </c>
    </row>
    <row r="4647" spans="1:13" x14ac:dyDescent="0.25">
      <c r="A4647" s="6">
        <v>91105</v>
      </c>
      <c r="B4647" s="126">
        <v>1</v>
      </c>
      <c r="C4647" s="133"/>
      <c r="D4647" s="134">
        <v>2041</v>
      </c>
      <c r="E4647" s="7" t="s">
        <v>2192</v>
      </c>
      <c r="F4647" s="8" t="s">
        <v>2140</v>
      </c>
      <c r="G4647" s="16">
        <f>IFERROR(VLOOKUP(Table1[[#This Row],[Codigo_insumo]],BD_Insumos!$B:$E,4),"")</f>
        <v>18.820516146129485</v>
      </c>
      <c r="H4647" s="140">
        <v>5</v>
      </c>
      <c r="I4647" s="9"/>
      <c r="J4647" s="22">
        <f t="shared" si="72"/>
        <v>94.102580730647418</v>
      </c>
      <c r="K4647" s="22" t="str">
        <f>IF(I4647&lt;&gt;"",SUMIF(Table1[Codigo_servico],A4647,Table1[Subtotal_insumo]),"")</f>
        <v/>
      </c>
      <c r="L4647" s="16">
        <f>IF(Table1[[#This Row],[Ordem_insumos]]&lt;&gt;0,VLOOKUP(Table1[[#This Row],[Codigo_servico]],Preencher_Orcamento!$B:$D,3,FALSE)*Table1[[#This Row],[Qtde_insumo]],"")</f>
        <v>0</v>
      </c>
      <c r="M4647" s="16">
        <f>IF(Table1[[#This Row],[Ordem_insumos]]&lt;&gt;0,VLOOKUP(Table1[[#This Row],[Codigo_servico]],Preencher_Orcamento!$B:$D,3,FALSE)*Table1[[#This Row],[Subtotal_insumo]],"")</f>
        <v>0</v>
      </c>
    </row>
    <row r="4648" spans="1:13" ht="26.25" x14ac:dyDescent="0.25">
      <c r="A4648" s="6">
        <v>91105</v>
      </c>
      <c r="B4648" s="126">
        <v>2</v>
      </c>
      <c r="C4648" s="133"/>
      <c r="D4648" s="134">
        <v>57220</v>
      </c>
      <c r="E4648" s="7" t="s">
        <v>1521</v>
      </c>
      <c r="F4648" s="8" t="s">
        <v>457</v>
      </c>
      <c r="G4648" s="16">
        <f>IFERROR(VLOOKUP(Table1[[#This Row],[Codigo_insumo]],BD_Insumos!$B:$E,4),"")</f>
        <v>39.5518</v>
      </c>
      <c r="H4648" s="140">
        <v>1</v>
      </c>
      <c r="I4648" s="9"/>
      <c r="J4648" s="22">
        <f t="shared" si="72"/>
        <v>39.5518</v>
      </c>
      <c r="K4648" s="22" t="str">
        <f>IF(I4648&lt;&gt;"",SUMIF(Table1[Codigo_servico],A4648,Table1[Subtotal_insumo]),"")</f>
        <v/>
      </c>
      <c r="L4648" s="16">
        <f>IF(Table1[[#This Row],[Ordem_insumos]]&lt;&gt;0,VLOOKUP(Table1[[#This Row],[Codigo_servico]],Preencher_Orcamento!$B:$D,3,FALSE)*Table1[[#This Row],[Qtde_insumo]],"")</f>
        <v>0</v>
      </c>
      <c r="M4648" s="16">
        <f>IF(Table1[[#This Row],[Ordem_insumos]]&lt;&gt;0,VLOOKUP(Table1[[#This Row],[Codigo_servico]],Preencher_Orcamento!$B:$D,3,FALSE)*Table1[[#This Row],[Subtotal_insumo]],"")</f>
        <v>0</v>
      </c>
    </row>
    <row r="4649" spans="1:13" ht="26.25" x14ac:dyDescent="0.25">
      <c r="A4649" s="6">
        <v>91105</v>
      </c>
      <c r="B4649" s="126">
        <v>3</v>
      </c>
      <c r="C4649" s="133"/>
      <c r="D4649" s="134">
        <v>57210</v>
      </c>
      <c r="E4649" s="7" t="s">
        <v>1514</v>
      </c>
      <c r="F4649" s="8" t="s">
        <v>391</v>
      </c>
      <c r="G4649" s="18">
        <f>IFERROR(VLOOKUP(Table1[[#This Row],[Codigo_insumo]],BD_Insumos!$B:$E,4),"")</f>
        <v>98.090900000000005</v>
      </c>
      <c r="H4649" s="140">
        <v>1</v>
      </c>
      <c r="I4649" s="9"/>
      <c r="J4649" s="23">
        <f t="shared" si="72"/>
        <v>98.090900000000005</v>
      </c>
      <c r="K4649" s="22" t="str">
        <f>IF(I4649&lt;&gt;"",SUMIF(Table1[Codigo_servico],A4649,Table1[Subtotal_insumo]),"")</f>
        <v/>
      </c>
      <c r="L4649" s="18">
        <f>IF(Table1[[#This Row],[Ordem_insumos]]&lt;&gt;0,VLOOKUP(Table1[[#This Row],[Codigo_servico]],Preencher_Orcamento!$B:$D,3,FALSE)*Table1[[#This Row],[Qtde_insumo]],"")</f>
        <v>0</v>
      </c>
      <c r="M4649" s="18">
        <f>IF(Table1[[#This Row],[Ordem_insumos]]&lt;&gt;0,VLOOKUP(Table1[[#This Row],[Codigo_servico]],Preencher_Orcamento!$B:$D,3,FALSE)*Table1[[#This Row],[Subtotal_insumo]],"")</f>
        <v>0</v>
      </c>
    </row>
    <row r="4650" spans="1:13" ht="26.25" x14ac:dyDescent="0.25">
      <c r="A4650" s="6">
        <v>91105</v>
      </c>
      <c r="B4650" s="126">
        <v>4</v>
      </c>
      <c r="C4650" s="133"/>
      <c r="D4650" s="134">
        <v>57630</v>
      </c>
      <c r="E4650" s="7" t="s">
        <v>1526</v>
      </c>
      <c r="F4650" s="8" t="s">
        <v>457</v>
      </c>
      <c r="G4650" s="18">
        <f>IFERROR(VLOOKUP(Table1[[#This Row],[Codigo_insumo]],BD_Insumos!$B:$E,4),"")</f>
        <v>76.996600000000001</v>
      </c>
      <c r="H4650" s="140">
        <v>1</v>
      </c>
      <c r="I4650" s="9"/>
      <c r="J4650" s="23">
        <f t="shared" si="72"/>
        <v>76.996600000000001</v>
      </c>
      <c r="K4650" s="22" t="str">
        <f>IF(I4650&lt;&gt;"",SUMIF(Table1[Codigo_servico],A4650,Table1[Subtotal_insumo]),"")</f>
        <v/>
      </c>
      <c r="L4650" s="18">
        <f>IF(Table1[[#This Row],[Ordem_insumos]]&lt;&gt;0,VLOOKUP(Table1[[#This Row],[Codigo_servico]],Preencher_Orcamento!$B:$D,3,FALSE)*Table1[[#This Row],[Qtde_insumo]],"")</f>
        <v>0</v>
      </c>
      <c r="M4650" s="18">
        <f>IF(Table1[[#This Row],[Ordem_insumos]]&lt;&gt;0,VLOOKUP(Table1[[#This Row],[Codigo_servico]],Preencher_Orcamento!$B:$D,3,FALSE)*Table1[[#This Row],[Subtotal_insumo]],"")</f>
        <v>0</v>
      </c>
    </row>
    <row r="4651" spans="1:13" x14ac:dyDescent="0.25">
      <c r="A4651" s="6">
        <v>91105</v>
      </c>
      <c r="B4651" s="126">
        <v>5</v>
      </c>
      <c r="C4651" s="133"/>
      <c r="D4651" s="134">
        <v>2044</v>
      </c>
      <c r="E4651" s="7" t="s">
        <v>2193</v>
      </c>
      <c r="F4651" s="8" t="s">
        <v>2140</v>
      </c>
      <c r="G4651" s="18">
        <f>IFERROR(VLOOKUP(Table1[[#This Row],[Codigo_insumo]],BD_Insumos!$B:$E,4),"")</f>
        <v>13.596734305430379</v>
      </c>
      <c r="H4651" s="140">
        <v>5</v>
      </c>
      <c r="I4651" s="9"/>
      <c r="J4651" s="23">
        <f t="shared" si="72"/>
        <v>67.983671527151898</v>
      </c>
      <c r="K4651" s="22" t="str">
        <f>IF(I4651&lt;&gt;"",SUMIF(Table1[Codigo_servico],A4651,Table1[Subtotal_insumo]),"")</f>
        <v/>
      </c>
      <c r="L4651" s="18">
        <f>IF(Table1[[#This Row],[Ordem_insumos]]&lt;&gt;0,VLOOKUP(Table1[[#This Row],[Codigo_servico]],Preencher_Orcamento!$B:$D,3,FALSE)*Table1[[#This Row],[Qtde_insumo]],"")</f>
        <v>0</v>
      </c>
      <c r="M4651" s="18">
        <f>IF(Table1[[#This Row],[Ordem_insumos]]&lt;&gt;0,VLOOKUP(Table1[[#This Row],[Codigo_servico]],Preencher_Orcamento!$B:$D,3,FALSE)*Table1[[#This Row],[Subtotal_insumo]],"")</f>
        <v>0</v>
      </c>
    </row>
    <row r="4652" spans="1:13" x14ac:dyDescent="0.25">
      <c r="A4652" s="3">
        <v>91114</v>
      </c>
      <c r="B4652" s="125">
        <v>0</v>
      </c>
      <c r="C4652" s="131" t="s">
        <v>3287</v>
      </c>
      <c r="D4652" s="132"/>
      <c r="E4652" s="4"/>
      <c r="F4652" s="4"/>
      <c r="G4652" s="17" t="str">
        <f>IFERROR(VLOOKUP(Table1[[#This Row],[Codigo_insumo]],BD_Insumos!$B:$E,4),"")</f>
        <v/>
      </c>
      <c r="H4652" s="139"/>
      <c r="I4652" s="5" t="s">
        <v>457</v>
      </c>
      <c r="J4652" s="20" t="str">
        <f t="shared" si="72"/>
        <v/>
      </c>
      <c r="K4652" s="21">
        <f>IF(I4652&lt;&gt;"",SUMIF(Table1[Codigo_servico],A4652,Table1[Subtotal_insumo]),"")</f>
        <v>106.25365081280776</v>
      </c>
      <c r="L4652" s="17" t="str">
        <f>IF(Table1[[#This Row],[Ordem_insumos]]&lt;&gt;0,VLOOKUP(Table1[[#This Row],[Codigo_servico]],Preencher_Orcamento!$B:$D,3,FALSE)*Table1[[#This Row],[Qtde_insumo]],"")</f>
        <v/>
      </c>
      <c r="M4652" s="17" t="str">
        <f>IF(Table1[[#This Row],[Ordem_insumos]]&lt;&gt;0,VLOOKUP(Table1[[#This Row],[Codigo_servico]],Preencher_Orcamento!$B:$D,3,FALSE)*Table1[[#This Row],[Subtotal_insumo]],"")</f>
        <v/>
      </c>
    </row>
    <row r="4653" spans="1:13" x14ac:dyDescent="0.25">
      <c r="A4653" s="6">
        <v>91114</v>
      </c>
      <c r="B4653" s="126">
        <v>1</v>
      </c>
      <c r="C4653" s="133"/>
      <c r="D4653" s="134">
        <v>2041</v>
      </c>
      <c r="E4653" s="7" t="s">
        <v>2192</v>
      </c>
      <c r="F4653" s="8" t="s">
        <v>2140</v>
      </c>
      <c r="G4653" s="16">
        <f>IFERROR(VLOOKUP(Table1[[#This Row],[Codigo_insumo]],BD_Insumos!$B:$E,4),"")</f>
        <v>18.820516146129485</v>
      </c>
      <c r="H4653" s="140">
        <v>1.8</v>
      </c>
      <c r="I4653" s="9"/>
      <c r="J4653" s="22">
        <f t="shared" si="72"/>
        <v>33.876929063033074</v>
      </c>
      <c r="K4653" s="22" t="str">
        <f>IF(I4653&lt;&gt;"",SUMIF(Table1[Codigo_servico],A4653,Table1[Subtotal_insumo]),"")</f>
        <v/>
      </c>
      <c r="L4653" s="16">
        <f>IF(Table1[[#This Row],[Ordem_insumos]]&lt;&gt;0,VLOOKUP(Table1[[#This Row],[Codigo_servico]],Preencher_Orcamento!$B:$D,3,FALSE)*Table1[[#This Row],[Qtde_insumo]],"")</f>
        <v>0</v>
      </c>
      <c r="M4653" s="16">
        <f>IF(Table1[[#This Row],[Ordem_insumos]]&lt;&gt;0,VLOOKUP(Table1[[#This Row],[Codigo_servico]],Preencher_Orcamento!$B:$D,3,FALSE)*Table1[[#This Row],[Subtotal_insumo]],"")</f>
        <v>0</v>
      </c>
    </row>
    <row r="4654" spans="1:13" x14ac:dyDescent="0.25">
      <c r="A4654" s="6">
        <v>91114</v>
      </c>
      <c r="B4654" s="126">
        <v>2</v>
      </c>
      <c r="C4654" s="133"/>
      <c r="D4654" s="134">
        <v>2044</v>
      </c>
      <c r="E4654" s="7" t="s">
        <v>2193</v>
      </c>
      <c r="F4654" s="8" t="s">
        <v>2140</v>
      </c>
      <c r="G4654" s="16">
        <f>IFERROR(VLOOKUP(Table1[[#This Row],[Codigo_insumo]],BD_Insumos!$B:$E,4),"")</f>
        <v>13.596734305430379</v>
      </c>
      <c r="H4654" s="140">
        <v>1.8</v>
      </c>
      <c r="I4654" s="9"/>
      <c r="J4654" s="22">
        <f t="shared" si="72"/>
        <v>24.474121749774682</v>
      </c>
      <c r="K4654" s="22" t="str">
        <f>IF(I4654&lt;&gt;"",SUMIF(Table1[Codigo_servico],A4654,Table1[Subtotal_insumo]),"")</f>
        <v/>
      </c>
      <c r="L4654" s="16">
        <f>IF(Table1[[#This Row],[Ordem_insumos]]&lt;&gt;0,VLOOKUP(Table1[[#This Row],[Codigo_servico]],Preencher_Orcamento!$B:$D,3,FALSE)*Table1[[#This Row],[Qtde_insumo]],"")</f>
        <v>0</v>
      </c>
      <c r="M4654" s="16">
        <f>IF(Table1[[#This Row],[Ordem_insumos]]&lt;&gt;0,VLOOKUP(Table1[[#This Row],[Codigo_servico]],Preencher_Orcamento!$B:$D,3,FALSE)*Table1[[#This Row],[Subtotal_insumo]],"")</f>
        <v>0</v>
      </c>
    </row>
    <row r="4655" spans="1:13" ht="26.25" x14ac:dyDescent="0.25">
      <c r="A4655" s="6">
        <v>91114</v>
      </c>
      <c r="B4655" s="126">
        <v>3</v>
      </c>
      <c r="C4655" s="133"/>
      <c r="D4655" s="134">
        <v>57214</v>
      </c>
      <c r="E4655" s="7" t="s">
        <v>1517</v>
      </c>
      <c r="F4655" s="8" t="s">
        <v>457</v>
      </c>
      <c r="G4655" s="18">
        <f>IFERROR(VLOOKUP(Table1[[#This Row],[Codigo_insumo]],BD_Insumos!$B:$E,4),"")</f>
        <v>47.9026</v>
      </c>
      <c r="H4655" s="140">
        <v>1</v>
      </c>
      <c r="I4655" s="9"/>
      <c r="J4655" s="23">
        <f t="shared" si="72"/>
        <v>47.9026</v>
      </c>
      <c r="K4655" s="22" t="str">
        <f>IF(I4655&lt;&gt;"",SUMIF(Table1[Codigo_servico],A4655,Table1[Subtotal_insumo]),"")</f>
        <v/>
      </c>
      <c r="L4655" s="18">
        <f>IF(Table1[[#This Row],[Ordem_insumos]]&lt;&gt;0,VLOOKUP(Table1[[#This Row],[Codigo_servico]],Preencher_Orcamento!$B:$D,3,FALSE)*Table1[[#This Row],[Qtde_insumo]],"")</f>
        <v>0</v>
      </c>
      <c r="M4655" s="18">
        <f>IF(Table1[[#This Row],[Ordem_insumos]]&lt;&gt;0,VLOOKUP(Table1[[#This Row],[Codigo_servico]],Preencher_Orcamento!$B:$D,3,FALSE)*Table1[[#This Row],[Subtotal_insumo]],"")</f>
        <v>0</v>
      </c>
    </row>
    <row r="4656" spans="1:13" x14ac:dyDescent="0.25">
      <c r="A4656" s="3">
        <v>91115</v>
      </c>
      <c r="B4656" s="125">
        <v>0</v>
      </c>
      <c r="C4656" s="131" t="s">
        <v>3288</v>
      </c>
      <c r="D4656" s="132"/>
      <c r="E4656" s="4"/>
      <c r="F4656" s="4"/>
      <c r="G4656" s="17" t="str">
        <f>IFERROR(VLOOKUP(Table1[[#This Row],[Codigo_insumo]],BD_Insumos!$B:$E,4),"")</f>
        <v/>
      </c>
      <c r="H4656" s="139"/>
      <c r="I4656" s="5" t="s">
        <v>457</v>
      </c>
      <c r="J4656" s="20" t="str">
        <f t="shared" si="72"/>
        <v/>
      </c>
      <c r="K4656" s="21">
        <f>IF(I4656&lt;&gt;"",SUMIF(Table1[Codigo_servico],A4656,Table1[Subtotal_insumo]),"")</f>
        <v>58.015175677339791</v>
      </c>
      <c r="L4656" s="17" t="str">
        <f>IF(Table1[[#This Row],[Ordem_insumos]]&lt;&gt;0,VLOOKUP(Table1[[#This Row],[Codigo_servico]],Preencher_Orcamento!$B:$D,3,FALSE)*Table1[[#This Row],[Qtde_insumo]],"")</f>
        <v/>
      </c>
      <c r="M4656" s="17" t="str">
        <f>IF(Table1[[#This Row],[Ordem_insumos]]&lt;&gt;0,VLOOKUP(Table1[[#This Row],[Codigo_servico]],Preencher_Orcamento!$B:$D,3,FALSE)*Table1[[#This Row],[Subtotal_insumo]],"")</f>
        <v/>
      </c>
    </row>
    <row r="4657" spans="1:13" x14ac:dyDescent="0.25">
      <c r="A4657" s="6">
        <v>91115</v>
      </c>
      <c r="B4657" s="126">
        <v>1</v>
      </c>
      <c r="C4657" s="133"/>
      <c r="D4657" s="134">
        <v>2041</v>
      </c>
      <c r="E4657" s="7" t="s">
        <v>2192</v>
      </c>
      <c r="F4657" s="8" t="s">
        <v>2140</v>
      </c>
      <c r="G4657" s="16">
        <f>IFERROR(VLOOKUP(Table1[[#This Row],[Codigo_insumo]],BD_Insumos!$B:$E,4),"")</f>
        <v>18.820516146129485</v>
      </c>
      <c r="H4657" s="140">
        <v>1.5</v>
      </c>
      <c r="I4657" s="9"/>
      <c r="J4657" s="22">
        <f t="shared" si="72"/>
        <v>28.230774219194227</v>
      </c>
      <c r="K4657" s="22" t="str">
        <f>IF(I4657&lt;&gt;"",SUMIF(Table1[Codigo_servico],A4657,Table1[Subtotal_insumo]),"")</f>
        <v/>
      </c>
      <c r="L4657" s="16">
        <f>IF(Table1[[#This Row],[Ordem_insumos]]&lt;&gt;0,VLOOKUP(Table1[[#This Row],[Codigo_servico]],Preencher_Orcamento!$B:$D,3,FALSE)*Table1[[#This Row],[Qtde_insumo]],"")</f>
        <v>0</v>
      </c>
      <c r="M4657" s="16">
        <f>IF(Table1[[#This Row],[Ordem_insumos]]&lt;&gt;0,VLOOKUP(Table1[[#This Row],[Codigo_servico]],Preencher_Orcamento!$B:$D,3,FALSE)*Table1[[#This Row],[Subtotal_insumo]],"")</f>
        <v>0</v>
      </c>
    </row>
    <row r="4658" spans="1:13" x14ac:dyDescent="0.25">
      <c r="A4658" s="6">
        <v>91115</v>
      </c>
      <c r="B4658" s="126">
        <v>2</v>
      </c>
      <c r="C4658" s="133"/>
      <c r="D4658" s="134">
        <v>2044</v>
      </c>
      <c r="E4658" s="7" t="s">
        <v>2193</v>
      </c>
      <c r="F4658" s="8" t="s">
        <v>2140</v>
      </c>
      <c r="G4658" s="16">
        <f>IFERROR(VLOOKUP(Table1[[#This Row],[Codigo_insumo]],BD_Insumos!$B:$E,4),"")</f>
        <v>13.596734305430379</v>
      </c>
      <c r="H4658" s="140">
        <v>1.5</v>
      </c>
      <c r="I4658" s="9"/>
      <c r="J4658" s="22">
        <f t="shared" si="72"/>
        <v>20.395101458145568</v>
      </c>
      <c r="K4658" s="22" t="str">
        <f>IF(I4658&lt;&gt;"",SUMIF(Table1[Codigo_servico],A4658,Table1[Subtotal_insumo]),"")</f>
        <v/>
      </c>
      <c r="L4658" s="16">
        <f>IF(Table1[[#This Row],[Ordem_insumos]]&lt;&gt;0,VLOOKUP(Table1[[#This Row],[Codigo_servico]],Preencher_Orcamento!$B:$D,3,FALSE)*Table1[[#This Row],[Qtde_insumo]],"")</f>
        <v>0</v>
      </c>
      <c r="M4658" s="16">
        <f>IF(Table1[[#This Row],[Ordem_insumos]]&lt;&gt;0,VLOOKUP(Table1[[#This Row],[Codigo_servico]],Preencher_Orcamento!$B:$D,3,FALSE)*Table1[[#This Row],[Subtotal_insumo]],"")</f>
        <v>0</v>
      </c>
    </row>
    <row r="4659" spans="1:13" ht="26.25" x14ac:dyDescent="0.25">
      <c r="A4659" s="6">
        <v>91115</v>
      </c>
      <c r="B4659" s="126">
        <v>3</v>
      </c>
      <c r="C4659" s="133"/>
      <c r="D4659" s="134">
        <v>57215</v>
      </c>
      <c r="E4659" s="7" t="s">
        <v>1518</v>
      </c>
      <c r="F4659" s="8" t="s">
        <v>457</v>
      </c>
      <c r="G4659" s="18">
        <f>IFERROR(VLOOKUP(Table1[[#This Row],[Codigo_insumo]],BD_Insumos!$B:$E,4),"")</f>
        <v>9.3893000000000004</v>
      </c>
      <c r="H4659" s="140">
        <v>1</v>
      </c>
      <c r="I4659" s="9"/>
      <c r="J4659" s="23">
        <f t="shared" si="72"/>
        <v>9.3893000000000004</v>
      </c>
      <c r="K4659" s="22" t="str">
        <f>IF(I4659&lt;&gt;"",SUMIF(Table1[Codigo_servico],A4659,Table1[Subtotal_insumo]),"")</f>
        <v/>
      </c>
      <c r="L4659" s="18">
        <f>IF(Table1[[#This Row],[Ordem_insumos]]&lt;&gt;0,VLOOKUP(Table1[[#This Row],[Codigo_servico]],Preencher_Orcamento!$B:$D,3,FALSE)*Table1[[#This Row],[Qtde_insumo]],"")</f>
        <v>0</v>
      </c>
      <c r="M4659" s="18">
        <f>IF(Table1[[#This Row],[Ordem_insumos]]&lt;&gt;0,VLOOKUP(Table1[[#This Row],[Codigo_servico]],Preencher_Orcamento!$B:$D,3,FALSE)*Table1[[#This Row],[Subtotal_insumo]],"")</f>
        <v>0</v>
      </c>
    </row>
    <row r="4660" spans="1:13" x14ac:dyDescent="0.25">
      <c r="A4660" s="3">
        <v>91117</v>
      </c>
      <c r="B4660" s="125">
        <v>0</v>
      </c>
      <c r="C4660" s="131" t="s">
        <v>3289</v>
      </c>
      <c r="D4660" s="132"/>
      <c r="E4660" s="4"/>
      <c r="F4660" s="4"/>
      <c r="G4660" s="17" t="str">
        <f>IFERROR(VLOOKUP(Table1[[#This Row],[Codigo_insumo]],BD_Insumos!$B:$E,4),"")</f>
        <v/>
      </c>
      <c r="H4660" s="139"/>
      <c r="I4660" s="5" t="s">
        <v>457</v>
      </c>
      <c r="J4660" s="20" t="str">
        <f t="shared" si="72"/>
        <v/>
      </c>
      <c r="K4660" s="21">
        <f>IF(I4660&lt;&gt;"",SUMIF(Table1[Codigo_servico],A4660,Table1[Subtotal_insumo]),"")</f>
        <v>114.88316594827572</v>
      </c>
      <c r="L4660" s="17" t="str">
        <f>IF(Table1[[#This Row],[Ordem_insumos]]&lt;&gt;0,VLOOKUP(Table1[[#This Row],[Codigo_servico]],Preencher_Orcamento!$B:$D,3,FALSE)*Table1[[#This Row],[Qtde_insumo]],"")</f>
        <v/>
      </c>
      <c r="M4660" s="17" t="str">
        <f>IF(Table1[[#This Row],[Ordem_insumos]]&lt;&gt;0,VLOOKUP(Table1[[#This Row],[Codigo_servico]],Preencher_Orcamento!$B:$D,3,FALSE)*Table1[[#This Row],[Subtotal_insumo]],"")</f>
        <v/>
      </c>
    </row>
    <row r="4661" spans="1:13" ht="26.25" x14ac:dyDescent="0.25">
      <c r="A4661" s="6">
        <v>91117</v>
      </c>
      <c r="B4661" s="126">
        <v>1</v>
      </c>
      <c r="C4661" s="133"/>
      <c r="D4661" s="134">
        <v>57216</v>
      </c>
      <c r="E4661" s="7" t="s">
        <v>1519</v>
      </c>
      <c r="F4661" s="8" t="s">
        <v>457</v>
      </c>
      <c r="G4661" s="16">
        <f>IFERROR(VLOOKUP(Table1[[#This Row],[Codigo_insumo]],BD_Insumos!$B:$E,4),"")</f>
        <v>28.1557</v>
      </c>
      <c r="H4661" s="140">
        <v>1</v>
      </c>
      <c r="I4661" s="9"/>
      <c r="J4661" s="22">
        <f t="shared" si="72"/>
        <v>28.1557</v>
      </c>
      <c r="K4661" s="22" t="str">
        <f>IF(I4661&lt;&gt;"",SUMIF(Table1[Codigo_servico],A4661,Table1[Subtotal_insumo]),"")</f>
        <v/>
      </c>
      <c r="L4661" s="16">
        <f>IF(Table1[[#This Row],[Ordem_insumos]]&lt;&gt;0,VLOOKUP(Table1[[#This Row],[Codigo_servico]],Preencher_Orcamento!$B:$D,3,FALSE)*Table1[[#This Row],[Qtde_insumo]],"")</f>
        <v>0</v>
      </c>
      <c r="M4661" s="16">
        <f>IF(Table1[[#This Row],[Ordem_insumos]]&lt;&gt;0,VLOOKUP(Table1[[#This Row],[Codigo_servico]],Preencher_Orcamento!$B:$D,3,FALSE)*Table1[[#This Row],[Subtotal_insumo]],"")</f>
        <v>0</v>
      </c>
    </row>
    <row r="4662" spans="1:13" x14ac:dyDescent="0.25">
      <c r="A4662" s="6">
        <v>91117</v>
      </c>
      <c r="B4662" s="126">
        <v>2</v>
      </c>
      <c r="C4662" s="133"/>
      <c r="D4662" s="134">
        <v>51652</v>
      </c>
      <c r="E4662" s="7" t="s">
        <v>1053</v>
      </c>
      <c r="F4662" s="8" t="s">
        <v>457</v>
      </c>
      <c r="G4662" s="16">
        <f>IFERROR(VLOOKUP(Table1[[#This Row],[Codigo_insumo]],BD_Insumos!$B:$E,4),"")</f>
        <v>1.1198999999999999</v>
      </c>
      <c r="H4662" s="140">
        <v>2</v>
      </c>
      <c r="I4662" s="9"/>
      <c r="J4662" s="22">
        <f t="shared" si="72"/>
        <v>2.2397999999999998</v>
      </c>
      <c r="K4662" s="22" t="str">
        <f>IF(I4662&lt;&gt;"",SUMIF(Table1[Codigo_servico],A4662,Table1[Subtotal_insumo]),"")</f>
        <v/>
      </c>
      <c r="L4662" s="16">
        <f>IF(Table1[[#This Row],[Ordem_insumos]]&lt;&gt;0,VLOOKUP(Table1[[#This Row],[Codigo_servico]],Preencher_Orcamento!$B:$D,3,FALSE)*Table1[[#This Row],[Qtde_insumo]],"")</f>
        <v>0</v>
      </c>
      <c r="M4662" s="16">
        <f>IF(Table1[[#This Row],[Ordem_insumos]]&lt;&gt;0,VLOOKUP(Table1[[#This Row],[Codigo_servico]],Preencher_Orcamento!$B:$D,3,FALSE)*Table1[[#This Row],[Subtotal_insumo]],"")</f>
        <v>0</v>
      </c>
    </row>
    <row r="4663" spans="1:13" ht="26.25" x14ac:dyDescent="0.25">
      <c r="A4663" s="6">
        <v>91117</v>
      </c>
      <c r="B4663" s="126">
        <v>3</v>
      </c>
      <c r="C4663" s="133"/>
      <c r="D4663" s="134">
        <v>58407</v>
      </c>
      <c r="E4663" s="7" t="s">
        <v>1560</v>
      </c>
      <c r="F4663" s="8" t="s">
        <v>457</v>
      </c>
      <c r="G4663" s="18">
        <f>IFERROR(VLOOKUP(Table1[[#This Row],[Codigo_insumo]],BD_Insumos!$B:$E,4),"")</f>
        <v>0.51439999999999997</v>
      </c>
      <c r="H4663" s="140">
        <v>2</v>
      </c>
      <c r="I4663" s="9"/>
      <c r="J4663" s="23">
        <f t="shared" si="72"/>
        <v>1.0287999999999999</v>
      </c>
      <c r="K4663" s="22" t="str">
        <f>IF(I4663&lt;&gt;"",SUMIF(Table1[Codigo_servico],A4663,Table1[Subtotal_insumo]),"")</f>
        <v/>
      </c>
      <c r="L4663" s="18">
        <f>IF(Table1[[#This Row],[Ordem_insumos]]&lt;&gt;0,VLOOKUP(Table1[[#This Row],[Codigo_servico]],Preencher_Orcamento!$B:$D,3,FALSE)*Table1[[#This Row],[Qtde_insumo]],"")</f>
        <v>0</v>
      </c>
      <c r="M4663" s="18">
        <f>IF(Table1[[#This Row],[Ordem_insumos]]&lt;&gt;0,VLOOKUP(Table1[[#This Row],[Codigo_servico]],Preencher_Orcamento!$B:$D,3,FALSE)*Table1[[#This Row],[Subtotal_insumo]],"")</f>
        <v>0</v>
      </c>
    </row>
    <row r="4664" spans="1:13" x14ac:dyDescent="0.25">
      <c r="A4664" s="6">
        <v>91117</v>
      </c>
      <c r="B4664" s="126">
        <v>4</v>
      </c>
      <c r="C4664" s="133"/>
      <c r="D4664" s="134">
        <v>2044</v>
      </c>
      <c r="E4664" s="7" t="s">
        <v>2193</v>
      </c>
      <c r="F4664" s="8" t="s">
        <v>2140</v>
      </c>
      <c r="G4664" s="18">
        <f>IFERROR(VLOOKUP(Table1[[#This Row],[Codigo_insumo]],BD_Insumos!$B:$E,4),"")</f>
        <v>13.596734305430379</v>
      </c>
      <c r="H4664" s="140">
        <v>2.1</v>
      </c>
      <c r="I4664" s="9"/>
      <c r="J4664" s="23">
        <f t="shared" si="72"/>
        <v>28.553142041403799</v>
      </c>
      <c r="K4664" s="22" t="str">
        <f>IF(I4664&lt;&gt;"",SUMIF(Table1[Codigo_servico],A4664,Table1[Subtotal_insumo]),"")</f>
        <v/>
      </c>
      <c r="L4664" s="18">
        <f>IF(Table1[[#This Row],[Ordem_insumos]]&lt;&gt;0,VLOOKUP(Table1[[#This Row],[Codigo_servico]],Preencher_Orcamento!$B:$D,3,FALSE)*Table1[[#This Row],[Qtde_insumo]],"")</f>
        <v>0</v>
      </c>
      <c r="M4664" s="18">
        <f>IF(Table1[[#This Row],[Ordem_insumos]]&lt;&gt;0,VLOOKUP(Table1[[#This Row],[Codigo_servico]],Preencher_Orcamento!$B:$D,3,FALSE)*Table1[[#This Row],[Subtotal_insumo]],"")</f>
        <v>0</v>
      </c>
    </row>
    <row r="4665" spans="1:13" ht="39" x14ac:dyDescent="0.25">
      <c r="A4665" s="6">
        <v>91117</v>
      </c>
      <c r="B4665" s="126">
        <v>5</v>
      </c>
      <c r="C4665" s="133"/>
      <c r="D4665" s="134">
        <v>51642</v>
      </c>
      <c r="E4665" s="7" t="s">
        <v>1045</v>
      </c>
      <c r="F4665" s="8" t="s">
        <v>5</v>
      </c>
      <c r="G4665" s="18">
        <f>IFERROR(VLOOKUP(Table1[[#This Row],[Codigo_insumo]],BD_Insumos!$B:$E,4),"")</f>
        <v>10.9876</v>
      </c>
      <c r="H4665" s="140">
        <v>1.4</v>
      </c>
      <c r="I4665" s="9"/>
      <c r="J4665" s="23">
        <f t="shared" si="72"/>
        <v>15.38264</v>
      </c>
      <c r="K4665" s="22" t="str">
        <f>IF(I4665&lt;&gt;"",SUMIF(Table1[Codigo_servico],A4665,Table1[Subtotal_insumo]),"")</f>
        <v/>
      </c>
      <c r="L4665" s="18">
        <f>IF(Table1[[#This Row],[Ordem_insumos]]&lt;&gt;0,VLOOKUP(Table1[[#This Row],[Codigo_servico]],Preencher_Orcamento!$B:$D,3,FALSE)*Table1[[#This Row],[Qtde_insumo]],"")</f>
        <v>0</v>
      </c>
      <c r="M4665" s="18">
        <f>IF(Table1[[#This Row],[Ordem_insumos]]&lt;&gt;0,VLOOKUP(Table1[[#This Row],[Codigo_servico]],Preencher_Orcamento!$B:$D,3,FALSE)*Table1[[#This Row],[Subtotal_insumo]],"")</f>
        <v>0</v>
      </c>
    </row>
    <row r="4666" spans="1:13" x14ac:dyDescent="0.25">
      <c r="A4666" s="6">
        <v>91117</v>
      </c>
      <c r="B4666" s="126">
        <v>6</v>
      </c>
      <c r="C4666" s="133"/>
      <c r="D4666" s="134">
        <v>2041</v>
      </c>
      <c r="E4666" s="7" t="s">
        <v>2192</v>
      </c>
      <c r="F4666" s="8" t="s">
        <v>2140</v>
      </c>
      <c r="G4666" s="18">
        <f>IFERROR(VLOOKUP(Table1[[#This Row],[Codigo_insumo]],BD_Insumos!$B:$E,4),"")</f>
        <v>18.820516146129485</v>
      </c>
      <c r="H4666" s="140">
        <v>2.1</v>
      </c>
      <c r="I4666" s="9"/>
      <c r="J4666" s="23">
        <f t="shared" si="72"/>
        <v>39.523083906871918</v>
      </c>
      <c r="K4666" s="22" t="str">
        <f>IF(I4666&lt;&gt;"",SUMIF(Table1[Codigo_servico],A4666,Table1[Subtotal_insumo]),"")</f>
        <v/>
      </c>
      <c r="L4666" s="18">
        <f>IF(Table1[[#This Row],[Ordem_insumos]]&lt;&gt;0,VLOOKUP(Table1[[#This Row],[Codigo_servico]],Preencher_Orcamento!$B:$D,3,FALSE)*Table1[[#This Row],[Qtde_insumo]],"")</f>
        <v>0</v>
      </c>
      <c r="M4666" s="18">
        <f>IF(Table1[[#This Row],[Ordem_insumos]]&lt;&gt;0,VLOOKUP(Table1[[#This Row],[Codigo_servico]],Preencher_Orcamento!$B:$D,3,FALSE)*Table1[[#This Row],[Subtotal_insumo]],"")</f>
        <v>0</v>
      </c>
    </row>
    <row r="4667" spans="1:13" x14ac:dyDescent="0.25">
      <c r="A4667" s="3">
        <v>91118</v>
      </c>
      <c r="B4667" s="125">
        <v>0</v>
      </c>
      <c r="C4667" s="131" t="s">
        <v>3290</v>
      </c>
      <c r="D4667" s="132"/>
      <c r="E4667" s="4"/>
      <c r="F4667" s="4"/>
      <c r="G4667" s="17" t="str">
        <f>IFERROR(VLOOKUP(Table1[[#This Row],[Codigo_insumo]],BD_Insumos!$B:$E,4),"")</f>
        <v/>
      </c>
      <c r="H4667" s="139"/>
      <c r="I4667" s="5" t="s">
        <v>457</v>
      </c>
      <c r="J4667" s="20" t="str">
        <f t="shared" si="72"/>
        <v/>
      </c>
      <c r="K4667" s="21">
        <f>IF(I4667&lt;&gt;"",SUMIF(Table1[Codigo_servico],A4667,Table1[Subtotal_insumo]),"")</f>
        <v>145.64586594827571</v>
      </c>
      <c r="L4667" s="17" t="str">
        <f>IF(Table1[[#This Row],[Ordem_insumos]]&lt;&gt;0,VLOOKUP(Table1[[#This Row],[Codigo_servico]],Preencher_Orcamento!$B:$D,3,FALSE)*Table1[[#This Row],[Qtde_insumo]],"")</f>
        <v/>
      </c>
      <c r="M4667" s="17" t="str">
        <f>IF(Table1[[#This Row],[Ordem_insumos]]&lt;&gt;0,VLOOKUP(Table1[[#This Row],[Codigo_servico]],Preencher_Orcamento!$B:$D,3,FALSE)*Table1[[#This Row],[Subtotal_insumo]],"")</f>
        <v/>
      </c>
    </row>
    <row r="4668" spans="1:13" x14ac:dyDescent="0.25">
      <c r="A4668" s="6">
        <v>91118</v>
      </c>
      <c r="B4668" s="126">
        <v>1</v>
      </c>
      <c r="C4668" s="133"/>
      <c r="D4668" s="134">
        <v>51652</v>
      </c>
      <c r="E4668" s="7" t="s">
        <v>1053</v>
      </c>
      <c r="F4668" s="8" t="s">
        <v>457</v>
      </c>
      <c r="G4668" s="16">
        <f>IFERROR(VLOOKUP(Table1[[#This Row],[Codigo_insumo]],BD_Insumos!$B:$E,4),"")</f>
        <v>1.1198999999999999</v>
      </c>
      <c r="H4668" s="140">
        <v>2</v>
      </c>
      <c r="I4668" s="9"/>
      <c r="J4668" s="22">
        <f t="shared" si="72"/>
        <v>2.2397999999999998</v>
      </c>
      <c r="K4668" s="22" t="str">
        <f>IF(I4668&lt;&gt;"",SUMIF(Table1[Codigo_servico],A4668,Table1[Subtotal_insumo]),"")</f>
        <v/>
      </c>
      <c r="L4668" s="16">
        <f>IF(Table1[[#This Row],[Ordem_insumos]]&lt;&gt;0,VLOOKUP(Table1[[#This Row],[Codigo_servico]],Preencher_Orcamento!$B:$D,3,FALSE)*Table1[[#This Row],[Qtde_insumo]],"")</f>
        <v>0</v>
      </c>
      <c r="M4668" s="16">
        <f>IF(Table1[[#This Row],[Ordem_insumos]]&lt;&gt;0,VLOOKUP(Table1[[#This Row],[Codigo_servico]],Preencher_Orcamento!$B:$D,3,FALSE)*Table1[[#This Row],[Subtotal_insumo]],"")</f>
        <v>0</v>
      </c>
    </row>
    <row r="4669" spans="1:13" x14ac:dyDescent="0.25">
      <c r="A4669" s="6">
        <v>91118</v>
      </c>
      <c r="B4669" s="126">
        <v>2</v>
      </c>
      <c r="C4669" s="133"/>
      <c r="D4669" s="134">
        <v>2044</v>
      </c>
      <c r="E4669" s="7" t="s">
        <v>2193</v>
      </c>
      <c r="F4669" s="8" t="s">
        <v>2140</v>
      </c>
      <c r="G4669" s="16">
        <f>IFERROR(VLOOKUP(Table1[[#This Row],[Codigo_insumo]],BD_Insumos!$B:$E,4),"")</f>
        <v>13.596734305430379</v>
      </c>
      <c r="H4669" s="140">
        <v>2.1</v>
      </c>
      <c r="I4669" s="9"/>
      <c r="J4669" s="22">
        <f t="shared" si="72"/>
        <v>28.553142041403799</v>
      </c>
      <c r="K4669" s="22" t="str">
        <f>IF(I4669&lt;&gt;"",SUMIF(Table1[Codigo_servico],A4669,Table1[Subtotal_insumo]),"")</f>
        <v/>
      </c>
      <c r="L4669" s="16">
        <f>IF(Table1[[#This Row],[Ordem_insumos]]&lt;&gt;0,VLOOKUP(Table1[[#This Row],[Codigo_servico]],Preencher_Orcamento!$B:$D,3,FALSE)*Table1[[#This Row],[Qtde_insumo]],"")</f>
        <v>0</v>
      </c>
      <c r="M4669" s="16">
        <f>IF(Table1[[#This Row],[Ordem_insumos]]&lt;&gt;0,VLOOKUP(Table1[[#This Row],[Codigo_servico]],Preencher_Orcamento!$B:$D,3,FALSE)*Table1[[#This Row],[Subtotal_insumo]],"")</f>
        <v>0</v>
      </c>
    </row>
    <row r="4670" spans="1:13" ht="26.25" x14ac:dyDescent="0.25">
      <c r="A4670" s="6">
        <v>91118</v>
      </c>
      <c r="B4670" s="126">
        <v>3</v>
      </c>
      <c r="C4670" s="133"/>
      <c r="D4670" s="134">
        <v>58407</v>
      </c>
      <c r="E4670" s="7" t="s">
        <v>1560</v>
      </c>
      <c r="F4670" s="8" t="s">
        <v>457</v>
      </c>
      <c r="G4670" s="18">
        <f>IFERROR(VLOOKUP(Table1[[#This Row],[Codigo_insumo]],BD_Insumos!$B:$E,4),"")</f>
        <v>0.51439999999999997</v>
      </c>
      <c r="H4670" s="140">
        <v>2</v>
      </c>
      <c r="I4670" s="9"/>
      <c r="J4670" s="23">
        <f t="shared" si="72"/>
        <v>1.0287999999999999</v>
      </c>
      <c r="K4670" s="22" t="str">
        <f>IF(I4670&lt;&gt;"",SUMIF(Table1[Codigo_servico],A4670,Table1[Subtotal_insumo]),"")</f>
        <v/>
      </c>
      <c r="L4670" s="18">
        <f>IF(Table1[[#This Row],[Ordem_insumos]]&lt;&gt;0,VLOOKUP(Table1[[#This Row],[Codigo_servico]],Preencher_Orcamento!$B:$D,3,FALSE)*Table1[[#This Row],[Qtde_insumo]],"")</f>
        <v>0</v>
      </c>
      <c r="M4670" s="18">
        <f>IF(Table1[[#This Row],[Ordem_insumos]]&lt;&gt;0,VLOOKUP(Table1[[#This Row],[Codigo_servico]],Preencher_Orcamento!$B:$D,3,FALSE)*Table1[[#This Row],[Subtotal_insumo]],"")</f>
        <v>0</v>
      </c>
    </row>
    <row r="4671" spans="1:13" ht="26.25" x14ac:dyDescent="0.25">
      <c r="A4671" s="6">
        <v>91118</v>
      </c>
      <c r="B4671" s="126">
        <v>4</v>
      </c>
      <c r="C4671" s="133"/>
      <c r="D4671" s="134">
        <v>57217</v>
      </c>
      <c r="E4671" s="7" t="s">
        <v>1520</v>
      </c>
      <c r="F4671" s="8" t="s">
        <v>457</v>
      </c>
      <c r="G4671" s="18">
        <f>IFERROR(VLOOKUP(Table1[[#This Row],[Codigo_insumo]],BD_Insumos!$B:$E,4),"")</f>
        <v>58.918399999999998</v>
      </c>
      <c r="H4671" s="140">
        <v>1</v>
      </c>
      <c r="I4671" s="9"/>
      <c r="J4671" s="23">
        <f t="shared" si="72"/>
        <v>58.918399999999998</v>
      </c>
      <c r="K4671" s="22" t="str">
        <f>IF(I4671&lt;&gt;"",SUMIF(Table1[Codigo_servico],A4671,Table1[Subtotal_insumo]),"")</f>
        <v/>
      </c>
      <c r="L4671" s="18">
        <f>IF(Table1[[#This Row],[Ordem_insumos]]&lt;&gt;0,VLOOKUP(Table1[[#This Row],[Codigo_servico]],Preencher_Orcamento!$B:$D,3,FALSE)*Table1[[#This Row],[Qtde_insumo]],"")</f>
        <v>0</v>
      </c>
      <c r="M4671" s="18">
        <f>IF(Table1[[#This Row],[Ordem_insumos]]&lt;&gt;0,VLOOKUP(Table1[[#This Row],[Codigo_servico]],Preencher_Orcamento!$B:$D,3,FALSE)*Table1[[#This Row],[Subtotal_insumo]],"")</f>
        <v>0</v>
      </c>
    </row>
    <row r="4672" spans="1:13" ht="39" x14ac:dyDescent="0.25">
      <c r="A4672" s="6">
        <v>91118</v>
      </c>
      <c r="B4672" s="126">
        <v>5</v>
      </c>
      <c r="C4672" s="133"/>
      <c r="D4672" s="134">
        <v>51642</v>
      </c>
      <c r="E4672" s="7" t="s">
        <v>1045</v>
      </c>
      <c r="F4672" s="8" t="s">
        <v>5</v>
      </c>
      <c r="G4672" s="18">
        <f>IFERROR(VLOOKUP(Table1[[#This Row],[Codigo_insumo]],BD_Insumos!$B:$E,4),"")</f>
        <v>10.9876</v>
      </c>
      <c r="H4672" s="140">
        <v>1.4</v>
      </c>
      <c r="I4672" s="9"/>
      <c r="J4672" s="23">
        <f t="shared" si="72"/>
        <v>15.38264</v>
      </c>
      <c r="K4672" s="22" t="str">
        <f>IF(I4672&lt;&gt;"",SUMIF(Table1[Codigo_servico],A4672,Table1[Subtotal_insumo]),"")</f>
        <v/>
      </c>
      <c r="L4672" s="18">
        <f>IF(Table1[[#This Row],[Ordem_insumos]]&lt;&gt;0,VLOOKUP(Table1[[#This Row],[Codigo_servico]],Preencher_Orcamento!$B:$D,3,FALSE)*Table1[[#This Row],[Qtde_insumo]],"")</f>
        <v>0</v>
      </c>
      <c r="M4672" s="18">
        <f>IF(Table1[[#This Row],[Ordem_insumos]]&lt;&gt;0,VLOOKUP(Table1[[#This Row],[Codigo_servico]],Preencher_Orcamento!$B:$D,3,FALSE)*Table1[[#This Row],[Subtotal_insumo]],"")</f>
        <v>0</v>
      </c>
    </row>
    <row r="4673" spans="1:13" x14ac:dyDescent="0.25">
      <c r="A4673" s="6">
        <v>91118</v>
      </c>
      <c r="B4673" s="126">
        <v>6</v>
      </c>
      <c r="C4673" s="133"/>
      <c r="D4673" s="134">
        <v>2041</v>
      </c>
      <c r="E4673" s="7" t="s">
        <v>2192</v>
      </c>
      <c r="F4673" s="8" t="s">
        <v>2140</v>
      </c>
      <c r="G4673" s="18">
        <f>IFERROR(VLOOKUP(Table1[[#This Row],[Codigo_insumo]],BD_Insumos!$B:$E,4),"")</f>
        <v>18.820516146129485</v>
      </c>
      <c r="H4673" s="140">
        <v>2.1</v>
      </c>
      <c r="I4673" s="9"/>
      <c r="J4673" s="23">
        <f t="shared" si="72"/>
        <v>39.523083906871918</v>
      </c>
      <c r="K4673" s="22" t="str">
        <f>IF(I4673&lt;&gt;"",SUMIF(Table1[Codigo_servico],A4673,Table1[Subtotal_insumo]),"")</f>
        <v/>
      </c>
      <c r="L4673" s="18">
        <f>IF(Table1[[#This Row],[Ordem_insumos]]&lt;&gt;0,VLOOKUP(Table1[[#This Row],[Codigo_servico]],Preencher_Orcamento!$B:$D,3,FALSE)*Table1[[#This Row],[Qtde_insumo]],"")</f>
        <v>0</v>
      </c>
      <c r="M4673" s="18">
        <f>IF(Table1[[#This Row],[Ordem_insumos]]&lt;&gt;0,VLOOKUP(Table1[[#This Row],[Codigo_servico]],Preencher_Orcamento!$B:$D,3,FALSE)*Table1[[#This Row],[Subtotal_insumo]],"")</f>
        <v>0</v>
      </c>
    </row>
    <row r="4674" spans="1:13" x14ac:dyDescent="0.25">
      <c r="A4674" s="3">
        <v>91140</v>
      </c>
      <c r="B4674" s="125">
        <v>0</v>
      </c>
      <c r="C4674" s="131" t="s">
        <v>3291</v>
      </c>
      <c r="D4674" s="132"/>
      <c r="E4674" s="4"/>
      <c r="F4674" s="4"/>
      <c r="G4674" s="17" t="str">
        <f>IFERROR(VLOOKUP(Table1[[#This Row],[Codigo_insumo]],BD_Insumos!$B:$E,4),"")</f>
        <v/>
      </c>
      <c r="H4674" s="139"/>
      <c r="I4674" s="5" t="s">
        <v>5</v>
      </c>
      <c r="J4674" s="20" t="str">
        <f t="shared" ref="J4674:J4737" si="73">IF(I4674="",G4674*H4674,"")</f>
        <v/>
      </c>
      <c r="K4674" s="21">
        <f>IF(I4674&lt;&gt;"",SUMIF(Table1[Codigo_servico],A4674,Table1[Subtotal_insumo]),"")</f>
        <v>6.404271603800419</v>
      </c>
      <c r="L4674" s="17" t="str">
        <f>IF(Table1[[#This Row],[Ordem_insumos]]&lt;&gt;0,VLOOKUP(Table1[[#This Row],[Codigo_servico]],Preencher_Orcamento!$B:$D,3,FALSE)*Table1[[#This Row],[Qtde_insumo]],"")</f>
        <v/>
      </c>
      <c r="M4674" s="17" t="str">
        <f>IF(Table1[[#This Row],[Ordem_insumos]]&lt;&gt;0,VLOOKUP(Table1[[#This Row],[Codigo_servico]],Preencher_Orcamento!$B:$D,3,FALSE)*Table1[[#This Row],[Subtotal_insumo]],"")</f>
        <v/>
      </c>
    </row>
    <row r="4675" spans="1:13" x14ac:dyDescent="0.25">
      <c r="A4675" s="6">
        <v>91140</v>
      </c>
      <c r="B4675" s="126">
        <v>1</v>
      </c>
      <c r="C4675" s="133"/>
      <c r="D4675" s="134">
        <v>11505</v>
      </c>
      <c r="E4675" s="7" t="s">
        <v>201</v>
      </c>
      <c r="F4675" s="8" t="s">
        <v>197</v>
      </c>
      <c r="G4675" s="16">
        <f>IFERROR(VLOOKUP(Table1[[#This Row],[Codigo_insumo]],BD_Insumos!$B:$E,4),"")</f>
        <v>3.1432000000000002</v>
      </c>
      <c r="H4675" s="140">
        <v>1.05</v>
      </c>
      <c r="I4675" s="9"/>
      <c r="J4675" s="22">
        <f t="shared" si="73"/>
        <v>3.3003600000000004</v>
      </c>
      <c r="K4675" s="22" t="str">
        <f>IF(I4675&lt;&gt;"",SUMIF(Table1[Codigo_servico],A4675,Table1[Subtotal_insumo]),"")</f>
        <v/>
      </c>
      <c r="L4675" s="16">
        <f>IF(Table1[[#This Row],[Ordem_insumos]]&lt;&gt;0,VLOOKUP(Table1[[#This Row],[Codigo_servico]],Preencher_Orcamento!$B:$D,3,FALSE)*Table1[[#This Row],[Qtde_insumo]],"")</f>
        <v>31.5</v>
      </c>
      <c r="M4675" s="16">
        <f>IF(Table1[[#This Row],[Ordem_insumos]]&lt;&gt;0,VLOOKUP(Table1[[#This Row],[Codigo_servico]],Preencher_Orcamento!$B:$D,3,FALSE)*Table1[[#This Row],[Subtotal_insumo]],"")</f>
        <v>99.010800000000017</v>
      </c>
    </row>
    <row r="4676" spans="1:13" x14ac:dyDescent="0.25">
      <c r="A4676" s="6">
        <v>91140</v>
      </c>
      <c r="B4676" s="126">
        <v>2</v>
      </c>
      <c r="C4676" s="133"/>
      <c r="D4676" s="134">
        <v>2041</v>
      </c>
      <c r="E4676" s="7" t="s">
        <v>2192</v>
      </c>
      <c r="F4676" s="8" t="s">
        <v>2140</v>
      </c>
      <c r="G4676" s="16">
        <f>IFERROR(VLOOKUP(Table1[[#This Row],[Codigo_insumo]],BD_Insumos!$B:$E,4),"")</f>
        <v>18.820516146129485</v>
      </c>
      <c r="H4676" s="140">
        <v>0.02</v>
      </c>
      <c r="I4676" s="9"/>
      <c r="J4676" s="22">
        <f t="shared" si="73"/>
        <v>0.37641032292258969</v>
      </c>
      <c r="K4676" s="22" t="str">
        <f>IF(I4676&lt;&gt;"",SUMIF(Table1[Codigo_servico],A4676,Table1[Subtotal_insumo]),"")</f>
        <v/>
      </c>
      <c r="L4676" s="16">
        <f>IF(Table1[[#This Row],[Ordem_insumos]]&lt;&gt;0,VLOOKUP(Table1[[#This Row],[Codigo_servico]],Preencher_Orcamento!$B:$D,3,FALSE)*Table1[[#This Row],[Qtde_insumo]],"")</f>
        <v>0.6</v>
      </c>
      <c r="M4676" s="16">
        <f>IF(Table1[[#This Row],[Ordem_insumos]]&lt;&gt;0,VLOOKUP(Table1[[#This Row],[Codigo_servico]],Preencher_Orcamento!$B:$D,3,FALSE)*Table1[[#This Row],[Subtotal_insumo]],"")</f>
        <v>11.29230968767769</v>
      </c>
    </row>
    <row r="4677" spans="1:13" x14ac:dyDescent="0.25">
      <c r="A4677" s="6">
        <v>91140</v>
      </c>
      <c r="B4677" s="126">
        <v>3</v>
      </c>
      <c r="C4677" s="133"/>
      <c r="D4677" s="134">
        <v>17740</v>
      </c>
      <c r="E4677" s="7" t="s">
        <v>399</v>
      </c>
      <c r="F4677" s="8" t="s">
        <v>197</v>
      </c>
      <c r="G4677" s="16">
        <f>IFERROR(VLOOKUP(Table1[[#This Row],[Codigo_insumo]],BD_Insumos!$B:$E,4),"")</f>
        <v>4.9862000000000002</v>
      </c>
      <c r="H4677" s="140">
        <v>0.02</v>
      </c>
      <c r="I4677" s="9"/>
      <c r="J4677" s="22">
        <f t="shared" si="73"/>
        <v>9.9724000000000007E-2</v>
      </c>
      <c r="K4677" s="22" t="str">
        <f>IF(I4677&lt;&gt;"",SUMIF(Table1[Codigo_servico],A4677,Table1[Subtotal_insumo]),"")</f>
        <v/>
      </c>
      <c r="L4677" s="16">
        <f>IF(Table1[[#This Row],[Ordem_insumos]]&lt;&gt;0,VLOOKUP(Table1[[#This Row],[Codigo_servico]],Preencher_Orcamento!$B:$D,3,FALSE)*Table1[[#This Row],[Qtde_insumo]],"")</f>
        <v>0.6</v>
      </c>
      <c r="M4677" s="16">
        <f>IF(Table1[[#This Row],[Ordem_insumos]]&lt;&gt;0,VLOOKUP(Table1[[#This Row],[Codigo_servico]],Preencher_Orcamento!$B:$D,3,FALSE)*Table1[[#This Row],[Subtotal_insumo]],"")</f>
        <v>2.9917200000000004</v>
      </c>
    </row>
    <row r="4678" spans="1:13" ht="26.25" x14ac:dyDescent="0.25">
      <c r="A4678" s="6">
        <v>91140</v>
      </c>
      <c r="B4678" s="126">
        <v>4</v>
      </c>
      <c r="C4678" s="133"/>
      <c r="D4678" s="134">
        <v>2016</v>
      </c>
      <c r="E4678" s="7" t="s">
        <v>2187</v>
      </c>
      <c r="F4678" s="8" t="s">
        <v>2140</v>
      </c>
      <c r="G4678" s="16">
        <f>IFERROR(VLOOKUP(Table1[[#This Row],[Codigo_insumo]],BD_Insumos!$B:$E,4),"")</f>
        <v>13.188618292508322</v>
      </c>
      <c r="H4678" s="140">
        <v>0.08</v>
      </c>
      <c r="I4678" s="9"/>
      <c r="J4678" s="22">
        <f t="shared" si="73"/>
        <v>1.0550894634006658</v>
      </c>
      <c r="K4678" s="22" t="str">
        <f>IF(I4678&lt;&gt;"",SUMIF(Table1[Codigo_servico],A4678,Table1[Subtotal_insumo]),"")</f>
        <v/>
      </c>
      <c r="L4678" s="16">
        <f>IF(Table1[[#This Row],[Ordem_insumos]]&lt;&gt;0,VLOOKUP(Table1[[#This Row],[Codigo_servico]],Preencher_Orcamento!$B:$D,3,FALSE)*Table1[[#This Row],[Qtde_insumo]],"")</f>
        <v>2.4</v>
      </c>
      <c r="M4678" s="16">
        <f>IF(Table1[[#This Row],[Ordem_insumos]]&lt;&gt;0,VLOOKUP(Table1[[#This Row],[Codigo_servico]],Preencher_Orcamento!$B:$D,3,FALSE)*Table1[[#This Row],[Subtotal_insumo]],"")</f>
        <v>31.652683902019973</v>
      </c>
    </row>
    <row r="4679" spans="1:13" x14ac:dyDescent="0.25">
      <c r="A4679" s="6">
        <v>91140</v>
      </c>
      <c r="B4679" s="126">
        <v>5</v>
      </c>
      <c r="C4679" s="133"/>
      <c r="D4679" s="134">
        <v>2044</v>
      </c>
      <c r="E4679" s="7" t="s">
        <v>2193</v>
      </c>
      <c r="F4679" s="8" t="s">
        <v>2140</v>
      </c>
      <c r="G4679" s="18">
        <f>IFERROR(VLOOKUP(Table1[[#This Row],[Codigo_insumo]],BD_Insumos!$B:$E,4),"")</f>
        <v>13.596734305430379</v>
      </c>
      <c r="H4679" s="140">
        <v>0.02</v>
      </c>
      <c r="I4679" s="9"/>
      <c r="J4679" s="23">
        <f t="shared" si="73"/>
        <v>0.2719346861086076</v>
      </c>
      <c r="K4679" s="22" t="str">
        <f>IF(I4679&lt;&gt;"",SUMIF(Table1[Codigo_servico],A4679,Table1[Subtotal_insumo]),"")</f>
        <v/>
      </c>
      <c r="L4679" s="18">
        <f>IF(Table1[[#This Row],[Ordem_insumos]]&lt;&gt;0,VLOOKUP(Table1[[#This Row],[Codigo_servico]],Preencher_Orcamento!$B:$D,3,FALSE)*Table1[[#This Row],[Qtde_insumo]],"")</f>
        <v>0.6</v>
      </c>
      <c r="M4679" s="18">
        <f>IF(Table1[[#This Row],[Ordem_insumos]]&lt;&gt;0,VLOOKUP(Table1[[#This Row],[Codigo_servico]],Preencher_Orcamento!$B:$D,3,FALSE)*Table1[[#This Row],[Subtotal_insumo]],"")</f>
        <v>8.1580405832582272</v>
      </c>
    </row>
    <row r="4680" spans="1:13" x14ac:dyDescent="0.25">
      <c r="A4680" s="6">
        <v>91140</v>
      </c>
      <c r="B4680" s="126">
        <v>6</v>
      </c>
      <c r="C4680" s="133"/>
      <c r="D4680" s="134">
        <v>2015</v>
      </c>
      <c r="E4680" s="7" t="s">
        <v>2186</v>
      </c>
      <c r="F4680" s="8" t="s">
        <v>2140</v>
      </c>
      <c r="G4680" s="18">
        <f>IFERROR(VLOOKUP(Table1[[#This Row],[Codigo_insumo]],BD_Insumos!$B:$E,4),"")</f>
        <v>16.259414142106937</v>
      </c>
      <c r="H4680" s="140">
        <v>0.08</v>
      </c>
      <c r="I4680" s="9"/>
      <c r="J4680" s="23">
        <f t="shared" si="73"/>
        <v>1.300753131368555</v>
      </c>
      <c r="K4680" s="22" t="str">
        <f>IF(I4680&lt;&gt;"",SUMIF(Table1[Codigo_servico],A4680,Table1[Subtotal_insumo]),"")</f>
        <v/>
      </c>
      <c r="L4680" s="18">
        <f>IF(Table1[[#This Row],[Ordem_insumos]]&lt;&gt;0,VLOOKUP(Table1[[#This Row],[Codigo_servico]],Preencher_Orcamento!$B:$D,3,FALSE)*Table1[[#This Row],[Qtde_insumo]],"")</f>
        <v>2.4</v>
      </c>
      <c r="M4680" s="18">
        <f>IF(Table1[[#This Row],[Ordem_insumos]]&lt;&gt;0,VLOOKUP(Table1[[#This Row],[Codigo_servico]],Preencher_Orcamento!$B:$D,3,FALSE)*Table1[[#This Row],[Subtotal_insumo]],"")</f>
        <v>39.022593941056648</v>
      </c>
    </row>
    <row r="4681" spans="1:13" x14ac:dyDescent="0.25">
      <c r="A4681" s="3">
        <v>91150</v>
      </c>
      <c r="B4681" s="125">
        <v>0</v>
      </c>
      <c r="C4681" s="131" t="s">
        <v>3292</v>
      </c>
      <c r="D4681" s="132"/>
      <c r="E4681" s="4"/>
      <c r="F4681" s="4"/>
      <c r="G4681" s="17" t="str">
        <f>IFERROR(VLOOKUP(Table1[[#This Row],[Codigo_insumo]],BD_Insumos!$B:$E,4),"")</f>
        <v/>
      </c>
      <c r="H4681" s="139"/>
      <c r="I4681" s="5" t="s">
        <v>457</v>
      </c>
      <c r="J4681" s="20" t="str">
        <f t="shared" si="73"/>
        <v/>
      </c>
      <c r="K4681" s="21">
        <f>IF(I4681&lt;&gt;"",SUMIF(Table1[Codigo_servico],A4681,Table1[Subtotal_insumo]),"")</f>
        <v>337.17375225779932</v>
      </c>
      <c r="L4681" s="17" t="str">
        <f>IF(Table1[[#This Row],[Ordem_insumos]]&lt;&gt;0,VLOOKUP(Table1[[#This Row],[Codigo_servico]],Preencher_Orcamento!$B:$D,3,FALSE)*Table1[[#This Row],[Qtde_insumo]],"")</f>
        <v/>
      </c>
      <c r="M4681" s="17" t="str">
        <f>IF(Table1[[#This Row],[Ordem_insumos]]&lt;&gt;0,VLOOKUP(Table1[[#This Row],[Codigo_servico]],Preencher_Orcamento!$B:$D,3,FALSE)*Table1[[#This Row],[Subtotal_insumo]],"")</f>
        <v/>
      </c>
    </row>
    <row r="4682" spans="1:13" ht="26.25" x14ac:dyDescent="0.25">
      <c r="A4682" s="6">
        <v>91150</v>
      </c>
      <c r="B4682" s="126">
        <v>1</v>
      </c>
      <c r="C4682" s="133"/>
      <c r="D4682" s="134">
        <v>57630</v>
      </c>
      <c r="E4682" s="7" t="s">
        <v>1526</v>
      </c>
      <c r="F4682" s="8" t="s">
        <v>457</v>
      </c>
      <c r="G4682" s="16">
        <f>IFERROR(VLOOKUP(Table1[[#This Row],[Codigo_insumo]],BD_Insumos!$B:$E,4),"")</f>
        <v>76.996600000000001</v>
      </c>
      <c r="H4682" s="140">
        <v>1</v>
      </c>
      <c r="I4682" s="9"/>
      <c r="J4682" s="22">
        <f t="shared" si="73"/>
        <v>76.996600000000001</v>
      </c>
      <c r="K4682" s="22" t="str">
        <f>IF(I4682&lt;&gt;"",SUMIF(Table1[Codigo_servico],A4682,Table1[Subtotal_insumo]),"")</f>
        <v/>
      </c>
      <c r="L4682" s="16">
        <f>IF(Table1[[#This Row],[Ordem_insumos]]&lt;&gt;0,VLOOKUP(Table1[[#This Row],[Codigo_servico]],Preencher_Orcamento!$B:$D,3,FALSE)*Table1[[#This Row],[Qtde_insumo]],"")</f>
        <v>2</v>
      </c>
      <c r="M4682" s="16">
        <f>IF(Table1[[#This Row],[Ordem_insumos]]&lt;&gt;0,VLOOKUP(Table1[[#This Row],[Codigo_servico]],Preencher_Orcamento!$B:$D,3,FALSE)*Table1[[#This Row],[Subtotal_insumo]],"")</f>
        <v>153.9932</v>
      </c>
    </row>
    <row r="4683" spans="1:13" ht="26.25" x14ac:dyDescent="0.25">
      <c r="A4683" s="6">
        <v>91150</v>
      </c>
      <c r="B4683" s="126">
        <v>2</v>
      </c>
      <c r="C4683" s="133"/>
      <c r="D4683" s="134">
        <v>57210</v>
      </c>
      <c r="E4683" s="7" t="s">
        <v>1514</v>
      </c>
      <c r="F4683" s="8" t="s">
        <v>391</v>
      </c>
      <c r="G4683" s="16">
        <f>IFERROR(VLOOKUP(Table1[[#This Row],[Codigo_insumo]],BD_Insumos!$B:$E,4),"")</f>
        <v>98.090900000000005</v>
      </c>
      <c r="H4683" s="140">
        <v>1</v>
      </c>
      <c r="I4683" s="9"/>
      <c r="J4683" s="22">
        <f t="shared" si="73"/>
        <v>98.090900000000005</v>
      </c>
      <c r="K4683" s="22" t="str">
        <f>IF(I4683&lt;&gt;"",SUMIF(Table1[Codigo_servico],A4683,Table1[Subtotal_insumo]),"")</f>
        <v/>
      </c>
      <c r="L4683" s="16">
        <f>IF(Table1[[#This Row],[Ordem_insumos]]&lt;&gt;0,VLOOKUP(Table1[[#This Row],[Codigo_servico]],Preencher_Orcamento!$B:$D,3,FALSE)*Table1[[#This Row],[Qtde_insumo]],"")</f>
        <v>2</v>
      </c>
      <c r="M4683" s="16">
        <f>IF(Table1[[#This Row],[Ordem_insumos]]&lt;&gt;0,VLOOKUP(Table1[[#This Row],[Codigo_servico]],Preencher_Orcamento!$B:$D,3,FALSE)*Table1[[#This Row],[Subtotal_insumo]],"")</f>
        <v>196.18180000000001</v>
      </c>
    </row>
    <row r="4684" spans="1:13" x14ac:dyDescent="0.25">
      <c r="A4684" s="6">
        <v>91150</v>
      </c>
      <c r="B4684" s="126">
        <v>3</v>
      </c>
      <c r="C4684" s="133"/>
      <c r="D4684" s="134">
        <v>2041</v>
      </c>
      <c r="E4684" s="7" t="s">
        <v>2192</v>
      </c>
      <c r="F4684" s="8" t="s">
        <v>2140</v>
      </c>
      <c r="G4684" s="18">
        <f>IFERROR(VLOOKUP(Table1[[#This Row],[Codigo_insumo]],BD_Insumos!$B:$E,4),"")</f>
        <v>18.820516146129485</v>
      </c>
      <c r="H4684" s="140">
        <v>5</v>
      </c>
      <c r="I4684" s="9"/>
      <c r="J4684" s="23">
        <f t="shared" si="73"/>
        <v>94.102580730647418</v>
      </c>
      <c r="K4684" s="22" t="str">
        <f>IF(I4684&lt;&gt;"",SUMIF(Table1[Codigo_servico],A4684,Table1[Subtotal_insumo]),"")</f>
        <v/>
      </c>
      <c r="L4684" s="18">
        <f>IF(Table1[[#This Row],[Ordem_insumos]]&lt;&gt;0,VLOOKUP(Table1[[#This Row],[Codigo_servico]],Preencher_Orcamento!$B:$D,3,FALSE)*Table1[[#This Row],[Qtde_insumo]],"")</f>
        <v>10</v>
      </c>
      <c r="M4684" s="18">
        <f>IF(Table1[[#This Row],[Ordem_insumos]]&lt;&gt;0,VLOOKUP(Table1[[#This Row],[Codigo_servico]],Preencher_Orcamento!$B:$D,3,FALSE)*Table1[[#This Row],[Subtotal_insumo]],"")</f>
        <v>188.20516146129484</v>
      </c>
    </row>
    <row r="4685" spans="1:13" x14ac:dyDescent="0.25">
      <c r="A4685" s="6">
        <v>91150</v>
      </c>
      <c r="B4685" s="126">
        <v>4</v>
      </c>
      <c r="C4685" s="133"/>
      <c r="D4685" s="134">
        <v>2044</v>
      </c>
      <c r="E4685" s="7" t="s">
        <v>2193</v>
      </c>
      <c r="F4685" s="8" t="s">
        <v>2140</v>
      </c>
      <c r="G4685" s="18">
        <f>IFERROR(VLOOKUP(Table1[[#This Row],[Codigo_insumo]],BD_Insumos!$B:$E,4),"")</f>
        <v>13.596734305430379</v>
      </c>
      <c r="H4685" s="140">
        <v>5</v>
      </c>
      <c r="I4685" s="9"/>
      <c r="J4685" s="23">
        <f t="shared" si="73"/>
        <v>67.983671527151898</v>
      </c>
      <c r="K4685" s="22" t="str">
        <f>IF(I4685&lt;&gt;"",SUMIF(Table1[Codigo_servico],A4685,Table1[Subtotal_insumo]),"")</f>
        <v/>
      </c>
      <c r="L4685" s="18">
        <f>IF(Table1[[#This Row],[Ordem_insumos]]&lt;&gt;0,VLOOKUP(Table1[[#This Row],[Codigo_servico]],Preencher_Orcamento!$B:$D,3,FALSE)*Table1[[#This Row],[Qtde_insumo]],"")</f>
        <v>10</v>
      </c>
      <c r="M4685" s="18">
        <f>IF(Table1[[#This Row],[Ordem_insumos]]&lt;&gt;0,VLOOKUP(Table1[[#This Row],[Codigo_servico]],Preencher_Orcamento!$B:$D,3,FALSE)*Table1[[#This Row],[Subtotal_insumo]],"")</f>
        <v>135.9673430543038</v>
      </c>
    </row>
    <row r="4686" spans="1:13" x14ac:dyDescent="0.25">
      <c r="A4686" s="3">
        <v>91151</v>
      </c>
      <c r="B4686" s="125">
        <v>0</v>
      </c>
      <c r="C4686" s="131" t="s">
        <v>3293</v>
      </c>
      <c r="D4686" s="132"/>
      <c r="E4686" s="4"/>
      <c r="F4686" s="4"/>
      <c r="G4686" s="17" t="str">
        <f>IFERROR(VLOOKUP(Table1[[#This Row],[Codigo_insumo]],BD_Insumos!$B:$E,4),"")</f>
        <v/>
      </c>
      <c r="H4686" s="139"/>
      <c r="I4686" s="5" t="s">
        <v>5</v>
      </c>
      <c r="J4686" s="20" t="str">
        <f t="shared" si="73"/>
        <v/>
      </c>
      <c r="K4686" s="21">
        <f>IF(I4686&lt;&gt;"",SUMIF(Table1[Codigo_servico],A4686,Table1[Subtotal_insumo]),"")</f>
        <v>30.481672298029508</v>
      </c>
      <c r="L4686" s="17" t="str">
        <f>IF(Table1[[#This Row],[Ordem_insumos]]&lt;&gt;0,VLOOKUP(Table1[[#This Row],[Codigo_servico]],Preencher_Orcamento!$B:$D,3,FALSE)*Table1[[#This Row],[Qtde_insumo]],"")</f>
        <v/>
      </c>
      <c r="M4686" s="17" t="str">
        <f>IF(Table1[[#This Row],[Ordem_insumos]]&lt;&gt;0,VLOOKUP(Table1[[#This Row],[Codigo_servico]],Preencher_Orcamento!$B:$D,3,FALSE)*Table1[[#This Row],[Subtotal_insumo]],"")</f>
        <v/>
      </c>
    </row>
    <row r="4687" spans="1:13" x14ac:dyDescent="0.25">
      <c r="A4687" s="6">
        <v>91151</v>
      </c>
      <c r="B4687" s="126">
        <v>1</v>
      </c>
      <c r="C4687" s="133"/>
      <c r="D4687" s="134">
        <v>2041</v>
      </c>
      <c r="E4687" s="7" t="s">
        <v>2192</v>
      </c>
      <c r="F4687" s="8" t="s">
        <v>2140</v>
      </c>
      <c r="G4687" s="16">
        <f>IFERROR(VLOOKUP(Table1[[#This Row],[Codigo_insumo]],BD_Insumos!$B:$E,4),"")</f>
        <v>18.820516146129485</v>
      </c>
      <c r="H4687" s="140">
        <v>0.66</v>
      </c>
      <c r="I4687" s="9"/>
      <c r="J4687" s="22">
        <f t="shared" si="73"/>
        <v>12.42154065644546</v>
      </c>
      <c r="K4687" s="22" t="str">
        <f>IF(I4687&lt;&gt;"",SUMIF(Table1[Codigo_servico],A4687,Table1[Subtotal_insumo]),"")</f>
        <v/>
      </c>
      <c r="L4687" s="16">
        <f>IF(Table1[[#This Row],[Ordem_insumos]]&lt;&gt;0,VLOOKUP(Table1[[#This Row],[Codigo_servico]],Preencher_Orcamento!$B:$D,3,FALSE)*Table1[[#This Row],[Qtde_insumo]],"")</f>
        <v>0</v>
      </c>
      <c r="M4687" s="16">
        <f>IF(Table1[[#This Row],[Ordem_insumos]]&lt;&gt;0,VLOOKUP(Table1[[#This Row],[Codigo_servico]],Preencher_Orcamento!$B:$D,3,FALSE)*Table1[[#This Row],[Subtotal_insumo]],"")</f>
        <v>0</v>
      </c>
    </row>
    <row r="4688" spans="1:13" ht="39" x14ac:dyDescent="0.25">
      <c r="A4688" s="6">
        <v>91151</v>
      </c>
      <c r="B4688" s="126">
        <v>2</v>
      </c>
      <c r="C4688" s="133"/>
      <c r="D4688" s="134">
        <v>57247</v>
      </c>
      <c r="E4688" s="7" t="s">
        <v>1522</v>
      </c>
      <c r="F4688" s="8" t="s">
        <v>457</v>
      </c>
      <c r="G4688" s="16">
        <f>IFERROR(VLOOKUP(Table1[[#This Row],[Codigo_insumo]],BD_Insumos!$B:$E,4),"")</f>
        <v>2.1343999999999999</v>
      </c>
      <c r="H4688" s="140">
        <v>0.5</v>
      </c>
      <c r="I4688" s="9"/>
      <c r="J4688" s="22">
        <f t="shared" si="73"/>
        <v>1.0671999999999999</v>
      </c>
      <c r="K4688" s="22" t="str">
        <f>IF(I4688&lt;&gt;"",SUMIF(Table1[Codigo_servico],A4688,Table1[Subtotal_insumo]),"")</f>
        <v/>
      </c>
      <c r="L4688" s="16">
        <f>IF(Table1[[#This Row],[Ordem_insumos]]&lt;&gt;0,VLOOKUP(Table1[[#This Row],[Codigo_servico]],Preencher_Orcamento!$B:$D,3,FALSE)*Table1[[#This Row],[Qtde_insumo]],"")</f>
        <v>0</v>
      </c>
      <c r="M4688" s="16">
        <f>IF(Table1[[#This Row],[Ordem_insumos]]&lt;&gt;0,VLOOKUP(Table1[[#This Row],[Codigo_servico]],Preencher_Orcamento!$B:$D,3,FALSE)*Table1[[#This Row],[Subtotal_insumo]],"")</f>
        <v>0</v>
      </c>
    </row>
    <row r="4689" spans="1:13" x14ac:dyDescent="0.25">
      <c r="A4689" s="6">
        <v>91151</v>
      </c>
      <c r="B4689" s="126">
        <v>3</v>
      </c>
      <c r="C4689" s="133"/>
      <c r="D4689" s="134">
        <v>52846</v>
      </c>
      <c r="E4689" s="7" t="s">
        <v>1109</v>
      </c>
      <c r="F4689" s="8" t="s">
        <v>5</v>
      </c>
      <c r="G4689" s="18">
        <f>IFERROR(VLOOKUP(Table1[[#This Row],[Codigo_insumo]],BD_Insumos!$B:$E,4),"")</f>
        <v>7.4828999999999999</v>
      </c>
      <c r="H4689" s="140">
        <v>1.03</v>
      </c>
      <c r="I4689" s="9"/>
      <c r="J4689" s="23">
        <f t="shared" si="73"/>
        <v>7.7073869999999998</v>
      </c>
      <c r="K4689" s="22" t="str">
        <f>IF(I4689&lt;&gt;"",SUMIF(Table1[Codigo_servico],A4689,Table1[Subtotal_insumo]),"")</f>
        <v/>
      </c>
      <c r="L4689" s="18">
        <f>IF(Table1[[#This Row],[Ordem_insumos]]&lt;&gt;0,VLOOKUP(Table1[[#This Row],[Codigo_servico]],Preencher_Orcamento!$B:$D,3,FALSE)*Table1[[#This Row],[Qtde_insumo]],"")</f>
        <v>0</v>
      </c>
      <c r="M4689" s="18">
        <f>IF(Table1[[#This Row],[Ordem_insumos]]&lt;&gt;0,VLOOKUP(Table1[[#This Row],[Codigo_servico]],Preencher_Orcamento!$B:$D,3,FALSE)*Table1[[#This Row],[Subtotal_insumo]],"")</f>
        <v>0</v>
      </c>
    </row>
    <row r="4690" spans="1:13" x14ac:dyDescent="0.25">
      <c r="A4690" s="6">
        <v>91151</v>
      </c>
      <c r="B4690" s="126">
        <v>4</v>
      </c>
      <c r="C4690" s="133"/>
      <c r="D4690" s="134">
        <v>2044</v>
      </c>
      <c r="E4690" s="7" t="s">
        <v>2193</v>
      </c>
      <c r="F4690" s="8" t="s">
        <v>2140</v>
      </c>
      <c r="G4690" s="18">
        <f>IFERROR(VLOOKUP(Table1[[#This Row],[Codigo_insumo]],BD_Insumos!$B:$E,4),"")</f>
        <v>13.596734305430379</v>
      </c>
      <c r="H4690" s="140">
        <v>0.66</v>
      </c>
      <c r="I4690" s="9"/>
      <c r="J4690" s="23">
        <f t="shared" si="73"/>
        <v>8.9738446415840514</v>
      </c>
      <c r="K4690" s="22" t="str">
        <f>IF(I4690&lt;&gt;"",SUMIF(Table1[Codigo_servico],A4690,Table1[Subtotal_insumo]),"")</f>
        <v/>
      </c>
      <c r="L4690" s="18">
        <f>IF(Table1[[#This Row],[Ordem_insumos]]&lt;&gt;0,VLOOKUP(Table1[[#This Row],[Codigo_servico]],Preencher_Orcamento!$B:$D,3,FALSE)*Table1[[#This Row],[Qtde_insumo]],"")</f>
        <v>0</v>
      </c>
      <c r="M4690" s="18">
        <f>IF(Table1[[#This Row],[Ordem_insumos]]&lt;&gt;0,VLOOKUP(Table1[[#This Row],[Codigo_servico]],Preencher_Orcamento!$B:$D,3,FALSE)*Table1[[#This Row],[Subtotal_insumo]],"")</f>
        <v>0</v>
      </c>
    </row>
    <row r="4691" spans="1:13" ht="39" x14ac:dyDescent="0.25">
      <c r="A4691" s="6">
        <v>91151</v>
      </c>
      <c r="B4691" s="126">
        <v>5</v>
      </c>
      <c r="C4691" s="133"/>
      <c r="D4691" s="134">
        <v>17040</v>
      </c>
      <c r="E4691" s="7" t="s">
        <v>375</v>
      </c>
      <c r="F4691" s="8" t="s">
        <v>457</v>
      </c>
      <c r="G4691" s="18">
        <f>IFERROR(VLOOKUP(Table1[[#This Row],[Codigo_insumo]],BD_Insumos!$B:$E,4),"")</f>
        <v>0.31169999999999998</v>
      </c>
      <c r="H4691" s="140">
        <v>1</v>
      </c>
      <c r="I4691" s="9"/>
      <c r="J4691" s="23">
        <f t="shared" si="73"/>
        <v>0.31169999999999998</v>
      </c>
      <c r="K4691" s="22" t="str">
        <f>IF(I4691&lt;&gt;"",SUMIF(Table1[Codigo_servico],A4691,Table1[Subtotal_insumo]),"")</f>
        <v/>
      </c>
      <c r="L4691" s="18">
        <f>IF(Table1[[#This Row],[Ordem_insumos]]&lt;&gt;0,VLOOKUP(Table1[[#This Row],[Codigo_servico]],Preencher_Orcamento!$B:$D,3,FALSE)*Table1[[#This Row],[Qtde_insumo]],"")</f>
        <v>0</v>
      </c>
      <c r="M4691" s="18">
        <f>IF(Table1[[#This Row],[Ordem_insumos]]&lt;&gt;0,VLOOKUP(Table1[[#This Row],[Codigo_servico]],Preencher_Orcamento!$B:$D,3,FALSE)*Table1[[#This Row],[Subtotal_insumo]],"")</f>
        <v>0</v>
      </c>
    </row>
    <row r="4692" spans="1:13" x14ac:dyDescent="0.25">
      <c r="A4692" s="3">
        <v>91153</v>
      </c>
      <c r="B4692" s="125">
        <v>0</v>
      </c>
      <c r="C4692" s="131" t="s">
        <v>3294</v>
      </c>
      <c r="D4692" s="132"/>
      <c r="E4692" s="4"/>
      <c r="F4692" s="4"/>
      <c r="G4692" s="17" t="str">
        <f>IFERROR(VLOOKUP(Table1[[#This Row],[Codigo_insumo]],BD_Insumos!$B:$E,4),"")</f>
        <v/>
      </c>
      <c r="H4692" s="139"/>
      <c r="I4692" s="5" t="s">
        <v>5</v>
      </c>
      <c r="J4692" s="20" t="str">
        <f t="shared" si="73"/>
        <v/>
      </c>
      <c r="K4692" s="21">
        <f>IF(I4692&lt;&gt;"",SUMIF(Table1[Codigo_servico],A4692,Table1[Subtotal_insumo]),"")</f>
        <v>42.529430820607502</v>
      </c>
      <c r="L4692" s="17" t="str">
        <f>IF(Table1[[#This Row],[Ordem_insumos]]&lt;&gt;0,VLOOKUP(Table1[[#This Row],[Codigo_servico]],Preencher_Orcamento!$B:$D,3,FALSE)*Table1[[#This Row],[Qtde_insumo]],"")</f>
        <v/>
      </c>
      <c r="M4692" s="17" t="str">
        <f>IF(Table1[[#This Row],[Ordem_insumos]]&lt;&gt;0,VLOOKUP(Table1[[#This Row],[Codigo_servico]],Preencher_Orcamento!$B:$D,3,FALSE)*Table1[[#This Row],[Subtotal_insumo]],"")</f>
        <v/>
      </c>
    </row>
    <row r="4693" spans="1:13" ht="39" x14ac:dyDescent="0.25">
      <c r="A4693" s="6">
        <v>91153</v>
      </c>
      <c r="B4693" s="126">
        <v>1</v>
      </c>
      <c r="C4693" s="133"/>
      <c r="D4693" s="134">
        <v>17040</v>
      </c>
      <c r="E4693" s="7" t="s">
        <v>375</v>
      </c>
      <c r="F4693" s="8" t="s">
        <v>457</v>
      </c>
      <c r="G4693" s="16">
        <f>IFERROR(VLOOKUP(Table1[[#This Row],[Codigo_insumo]],BD_Insumos!$B:$E,4),"")</f>
        <v>0.31169999999999998</v>
      </c>
      <c r="H4693" s="140">
        <v>1</v>
      </c>
      <c r="I4693" s="9"/>
      <c r="J4693" s="22">
        <f t="shared" si="73"/>
        <v>0.31169999999999998</v>
      </c>
      <c r="K4693" s="22" t="str">
        <f>IF(I4693&lt;&gt;"",SUMIF(Table1[Codigo_servico],A4693,Table1[Subtotal_insumo]),"")</f>
        <v/>
      </c>
      <c r="L4693" s="16">
        <f>IF(Table1[[#This Row],[Ordem_insumos]]&lt;&gt;0,VLOOKUP(Table1[[#This Row],[Codigo_servico]],Preencher_Orcamento!$B:$D,3,FALSE)*Table1[[#This Row],[Qtde_insumo]],"")</f>
        <v>0</v>
      </c>
      <c r="M4693" s="16">
        <f>IF(Table1[[#This Row],[Ordem_insumos]]&lt;&gt;0,VLOOKUP(Table1[[#This Row],[Codigo_servico]],Preencher_Orcamento!$B:$D,3,FALSE)*Table1[[#This Row],[Subtotal_insumo]],"")</f>
        <v>0</v>
      </c>
    </row>
    <row r="4694" spans="1:13" ht="39" x14ac:dyDescent="0.25">
      <c r="A4694" s="6">
        <v>91153</v>
      </c>
      <c r="B4694" s="126">
        <v>2</v>
      </c>
      <c r="C4694" s="133"/>
      <c r="D4694" s="134">
        <v>57247</v>
      </c>
      <c r="E4694" s="7" t="s">
        <v>1522</v>
      </c>
      <c r="F4694" s="8" t="s">
        <v>457</v>
      </c>
      <c r="G4694" s="16">
        <f>IFERROR(VLOOKUP(Table1[[#This Row],[Codigo_insumo]],BD_Insumos!$B:$E,4),"")</f>
        <v>2.1343999999999999</v>
      </c>
      <c r="H4694" s="140">
        <v>0.5</v>
      </c>
      <c r="I4694" s="9"/>
      <c r="J4694" s="22">
        <f t="shared" si="73"/>
        <v>1.0671999999999999</v>
      </c>
      <c r="K4694" s="22" t="str">
        <f>IF(I4694&lt;&gt;"",SUMIF(Table1[Codigo_servico],A4694,Table1[Subtotal_insumo]),"")</f>
        <v/>
      </c>
      <c r="L4694" s="16">
        <f>IF(Table1[[#This Row],[Ordem_insumos]]&lt;&gt;0,VLOOKUP(Table1[[#This Row],[Codigo_servico]],Preencher_Orcamento!$B:$D,3,FALSE)*Table1[[#This Row],[Qtde_insumo]],"")</f>
        <v>0</v>
      </c>
      <c r="M4694" s="16">
        <f>IF(Table1[[#This Row],[Ordem_insumos]]&lt;&gt;0,VLOOKUP(Table1[[#This Row],[Codigo_servico]],Preencher_Orcamento!$B:$D,3,FALSE)*Table1[[#This Row],[Subtotal_insumo]],"")</f>
        <v>0</v>
      </c>
    </row>
    <row r="4695" spans="1:13" x14ac:dyDescent="0.25">
      <c r="A4695" s="6">
        <v>91153</v>
      </c>
      <c r="B4695" s="126">
        <v>3</v>
      </c>
      <c r="C4695" s="133"/>
      <c r="D4695" s="134">
        <v>2044</v>
      </c>
      <c r="E4695" s="7" t="s">
        <v>2193</v>
      </c>
      <c r="F4695" s="8" t="s">
        <v>2140</v>
      </c>
      <c r="G4695" s="18">
        <f>IFERROR(VLOOKUP(Table1[[#This Row],[Codigo_insumo]],BD_Insumos!$B:$E,4),"")</f>
        <v>13.596734305430379</v>
      </c>
      <c r="H4695" s="140">
        <v>0.71</v>
      </c>
      <c r="I4695" s="9"/>
      <c r="J4695" s="23">
        <f t="shared" si="73"/>
        <v>9.6536813568555679</v>
      </c>
      <c r="K4695" s="22" t="str">
        <f>IF(I4695&lt;&gt;"",SUMIF(Table1[Codigo_servico],A4695,Table1[Subtotal_insumo]),"")</f>
        <v/>
      </c>
      <c r="L4695" s="18">
        <f>IF(Table1[[#This Row],[Ordem_insumos]]&lt;&gt;0,VLOOKUP(Table1[[#This Row],[Codigo_servico]],Preencher_Orcamento!$B:$D,3,FALSE)*Table1[[#This Row],[Qtde_insumo]],"")</f>
        <v>0</v>
      </c>
      <c r="M4695" s="18">
        <f>IF(Table1[[#This Row],[Ordem_insumos]]&lt;&gt;0,VLOOKUP(Table1[[#This Row],[Codigo_servico]],Preencher_Orcamento!$B:$D,3,FALSE)*Table1[[#This Row],[Subtotal_insumo]],"")</f>
        <v>0</v>
      </c>
    </row>
    <row r="4696" spans="1:13" x14ac:dyDescent="0.25">
      <c r="A4696" s="6">
        <v>91153</v>
      </c>
      <c r="B4696" s="126">
        <v>4</v>
      </c>
      <c r="C4696" s="133"/>
      <c r="D4696" s="134">
        <v>2041</v>
      </c>
      <c r="E4696" s="7" t="s">
        <v>2192</v>
      </c>
      <c r="F4696" s="8" t="s">
        <v>2140</v>
      </c>
      <c r="G4696" s="18">
        <f>IFERROR(VLOOKUP(Table1[[#This Row],[Codigo_insumo]],BD_Insumos!$B:$E,4),"")</f>
        <v>18.820516146129485</v>
      </c>
      <c r="H4696" s="140">
        <v>0.71</v>
      </c>
      <c r="I4696" s="9"/>
      <c r="J4696" s="23">
        <f t="shared" si="73"/>
        <v>13.362566463751934</v>
      </c>
      <c r="K4696" s="22" t="str">
        <f>IF(I4696&lt;&gt;"",SUMIF(Table1[Codigo_servico],A4696,Table1[Subtotal_insumo]),"")</f>
        <v/>
      </c>
      <c r="L4696" s="18">
        <f>IF(Table1[[#This Row],[Ordem_insumos]]&lt;&gt;0,VLOOKUP(Table1[[#This Row],[Codigo_servico]],Preencher_Orcamento!$B:$D,3,FALSE)*Table1[[#This Row],[Qtde_insumo]],"")</f>
        <v>0</v>
      </c>
      <c r="M4696" s="18">
        <f>IF(Table1[[#This Row],[Ordem_insumos]]&lt;&gt;0,VLOOKUP(Table1[[#This Row],[Codigo_servico]],Preencher_Orcamento!$B:$D,3,FALSE)*Table1[[#This Row],[Subtotal_insumo]],"")</f>
        <v>0</v>
      </c>
    </row>
    <row r="4697" spans="1:13" x14ac:dyDescent="0.25">
      <c r="A4697" s="6">
        <v>91153</v>
      </c>
      <c r="B4697" s="126">
        <v>5</v>
      </c>
      <c r="C4697" s="133"/>
      <c r="D4697" s="134">
        <v>52848</v>
      </c>
      <c r="E4697" s="7" t="s">
        <v>1111</v>
      </c>
      <c r="F4697" s="8" t="s">
        <v>5</v>
      </c>
      <c r="G4697" s="18">
        <f>IFERROR(VLOOKUP(Table1[[#This Row],[Codigo_insumo]],BD_Insumos!$B:$E,4),"")</f>
        <v>17.606100000000001</v>
      </c>
      <c r="H4697" s="140">
        <v>1.03</v>
      </c>
      <c r="I4697" s="9"/>
      <c r="J4697" s="23">
        <f t="shared" si="73"/>
        <v>18.134283000000003</v>
      </c>
      <c r="K4697" s="22" t="str">
        <f>IF(I4697&lt;&gt;"",SUMIF(Table1[Codigo_servico],A4697,Table1[Subtotal_insumo]),"")</f>
        <v/>
      </c>
      <c r="L4697" s="18">
        <f>IF(Table1[[#This Row],[Ordem_insumos]]&lt;&gt;0,VLOOKUP(Table1[[#This Row],[Codigo_servico]],Preencher_Orcamento!$B:$D,3,FALSE)*Table1[[#This Row],[Qtde_insumo]],"")</f>
        <v>0</v>
      </c>
      <c r="M4697" s="18">
        <f>IF(Table1[[#This Row],[Ordem_insumos]]&lt;&gt;0,VLOOKUP(Table1[[#This Row],[Codigo_servico]],Preencher_Orcamento!$B:$D,3,FALSE)*Table1[[#This Row],[Subtotal_insumo]],"")</f>
        <v>0</v>
      </c>
    </row>
    <row r="4698" spans="1:13" x14ac:dyDescent="0.25">
      <c r="A4698" s="3">
        <v>91154</v>
      </c>
      <c r="B4698" s="125">
        <v>0</v>
      </c>
      <c r="C4698" s="131" t="s">
        <v>3295</v>
      </c>
      <c r="D4698" s="132"/>
      <c r="E4698" s="4"/>
      <c r="F4698" s="4"/>
      <c r="G4698" s="17" t="str">
        <f>IFERROR(VLOOKUP(Table1[[#This Row],[Codigo_insumo]],BD_Insumos!$B:$E,4),"")</f>
        <v/>
      </c>
      <c r="H4698" s="139"/>
      <c r="I4698" s="5" t="s">
        <v>5</v>
      </c>
      <c r="J4698" s="20" t="str">
        <f t="shared" si="73"/>
        <v/>
      </c>
      <c r="K4698" s="21">
        <f>IF(I4698&lt;&gt;"",SUMIF(Table1[Codigo_servico],A4698,Table1[Subtotal_insumo]),"")</f>
        <v>53.969131865763487</v>
      </c>
      <c r="L4698" s="17" t="str">
        <f>IF(Table1[[#This Row],[Ordem_insumos]]&lt;&gt;0,VLOOKUP(Table1[[#This Row],[Codigo_servico]],Preencher_Orcamento!$B:$D,3,FALSE)*Table1[[#This Row],[Qtde_insumo]],"")</f>
        <v/>
      </c>
      <c r="M4698" s="17" t="str">
        <f>IF(Table1[[#This Row],[Ordem_insumos]]&lt;&gt;0,VLOOKUP(Table1[[#This Row],[Codigo_servico]],Preencher_Orcamento!$B:$D,3,FALSE)*Table1[[#This Row],[Subtotal_insumo]],"")</f>
        <v/>
      </c>
    </row>
    <row r="4699" spans="1:13" x14ac:dyDescent="0.25">
      <c r="A4699" s="6">
        <v>91154</v>
      </c>
      <c r="B4699" s="126">
        <v>1</v>
      </c>
      <c r="C4699" s="133"/>
      <c r="D4699" s="134">
        <v>2044</v>
      </c>
      <c r="E4699" s="7" t="s">
        <v>2193</v>
      </c>
      <c r="F4699" s="8" t="s">
        <v>2140</v>
      </c>
      <c r="G4699" s="16">
        <f>IFERROR(VLOOKUP(Table1[[#This Row],[Codigo_insumo]],BD_Insumos!$B:$E,4),"")</f>
        <v>13.596734305430379</v>
      </c>
      <c r="H4699" s="140">
        <v>0.81</v>
      </c>
      <c r="I4699" s="9"/>
      <c r="J4699" s="22">
        <f t="shared" si="73"/>
        <v>11.013354787398608</v>
      </c>
      <c r="K4699" s="22" t="str">
        <f>IF(I4699&lt;&gt;"",SUMIF(Table1[Codigo_servico],A4699,Table1[Subtotal_insumo]),"")</f>
        <v/>
      </c>
      <c r="L4699" s="16">
        <f>IF(Table1[[#This Row],[Ordem_insumos]]&lt;&gt;0,VLOOKUP(Table1[[#This Row],[Codigo_servico]],Preencher_Orcamento!$B:$D,3,FALSE)*Table1[[#This Row],[Qtde_insumo]],"")</f>
        <v>0</v>
      </c>
      <c r="M4699" s="16">
        <f>IF(Table1[[#This Row],[Ordem_insumos]]&lt;&gt;0,VLOOKUP(Table1[[#This Row],[Codigo_servico]],Preencher_Orcamento!$B:$D,3,FALSE)*Table1[[#This Row],[Subtotal_insumo]],"")</f>
        <v>0</v>
      </c>
    </row>
    <row r="4700" spans="1:13" x14ac:dyDescent="0.25">
      <c r="A4700" s="6">
        <v>91154</v>
      </c>
      <c r="B4700" s="126">
        <v>2</v>
      </c>
      <c r="C4700" s="133"/>
      <c r="D4700" s="134">
        <v>52849</v>
      </c>
      <c r="E4700" s="7" t="s">
        <v>1112</v>
      </c>
      <c r="F4700" s="8" t="s">
        <v>5</v>
      </c>
      <c r="G4700" s="16">
        <f>IFERROR(VLOOKUP(Table1[[#This Row],[Codigo_insumo]],BD_Insumos!$B:$E,4),"")</f>
        <v>25.565300000000001</v>
      </c>
      <c r="H4700" s="140">
        <v>1.03</v>
      </c>
      <c r="I4700" s="9"/>
      <c r="J4700" s="22">
        <f t="shared" si="73"/>
        <v>26.332259000000001</v>
      </c>
      <c r="K4700" s="22" t="str">
        <f>IF(I4700&lt;&gt;"",SUMIF(Table1[Codigo_servico],A4700,Table1[Subtotal_insumo]),"")</f>
        <v/>
      </c>
      <c r="L4700" s="16">
        <f>IF(Table1[[#This Row],[Ordem_insumos]]&lt;&gt;0,VLOOKUP(Table1[[#This Row],[Codigo_servico]],Preencher_Orcamento!$B:$D,3,FALSE)*Table1[[#This Row],[Qtde_insumo]],"")</f>
        <v>0</v>
      </c>
      <c r="M4700" s="16">
        <f>IF(Table1[[#This Row],[Ordem_insumos]]&lt;&gt;0,VLOOKUP(Table1[[#This Row],[Codigo_servico]],Preencher_Orcamento!$B:$D,3,FALSE)*Table1[[#This Row],[Subtotal_insumo]],"")</f>
        <v>0</v>
      </c>
    </row>
    <row r="4701" spans="1:13" ht="39" x14ac:dyDescent="0.25">
      <c r="A4701" s="6">
        <v>91154</v>
      </c>
      <c r="B4701" s="126">
        <v>3</v>
      </c>
      <c r="C4701" s="133"/>
      <c r="D4701" s="134">
        <v>57247</v>
      </c>
      <c r="E4701" s="7" t="s">
        <v>1522</v>
      </c>
      <c r="F4701" s="8" t="s">
        <v>457</v>
      </c>
      <c r="G4701" s="18">
        <f>IFERROR(VLOOKUP(Table1[[#This Row],[Codigo_insumo]],BD_Insumos!$B:$E,4),"")</f>
        <v>2.1343999999999999</v>
      </c>
      <c r="H4701" s="140">
        <v>0.5</v>
      </c>
      <c r="I4701" s="9"/>
      <c r="J4701" s="23">
        <f t="shared" si="73"/>
        <v>1.0671999999999999</v>
      </c>
      <c r="K4701" s="22" t="str">
        <f>IF(I4701&lt;&gt;"",SUMIF(Table1[Codigo_servico],A4701,Table1[Subtotal_insumo]),"")</f>
        <v/>
      </c>
      <c r="L4701" s="18">
        <f>IF(Table1[[#This Row],[Ordem_insumos]]&lt;&gt;0,VLOOKUP(Table1[[#This Row],[Codigo_servico]],Preencher_Orcamento!$B:$D,3,FALSE)*Table1[[#This Row],[Qtde_insumo]],"")</f>
        <v>0</v>
      </c>
      <c r="M4701" s="18">
        <f>IF(Table1[[#This Row],[Ordem_insumos]]&lt;&gt;0,VLOOKUP(Table1[[#This Row],[Codigo_servico]],Preencher_Orcamento!$B:$D,3,FALSE)*Table1[[#This Row],[Subtotal_insumo]],"")</f>
        <v>0</v>
      </c>
    </row>
    <row r="4702" spans="1:13" ht="39" x14ac:dyDescent="0.25">
      <c r="A4702" s="6">
        <v>91154</v>
      </c>
      <c r="B4702" s="126">
        <v>4</v>
      </c>
      <c r="C4702" s="133"/>
      <c r="D4702" s="134">
        <v>17040</v>
      </c>
      <c r="E4702" s="7" t="s">
        <v>375</v>
      </c>
      <c r="F4702" s="8" t="s">
        <v>457</v>
      </c>
      <c r="G4702" s="18">
        <f>IFERROR(VLOOKUP(Table1[[#This Row],[Codigo_insumo]],BD_Insumos!$B:$E,4),"")</f>
        <v>0.31169999999999998</v>
      </c>
      <c r="H4702" s="140">
        <v>1</v>
      </c>
      <c r="I4702" s="9"/>
      <c r="J4702" s="23">
        <f t="shared" si="73"/>
        <v>0.31169999999999998</v>
      </c>
      <c r="K4702" s="22" t="str">
        <f>IF(I4702&lt;&gt;"",SUMIF(Table1[Codigo_servico],A4702,Table1[Subtotal_insumo]),"")</f>
        <v/>
      </c>
      <c r="L4702" s="18">
        <f>IF(Table1[[#This Row],[Ordem_insumos]]&lt;&gt;0,VLOOKUP(Table1[[#This Row],[Codigo_servico]],Preencher_Orcamento!$B:$D,3,FALSE)*Table1[[#This Row],[Qtde_insumo]],"")</f>
        <v>0</v>
      </c>
      <c r="M4702" s="18">
        <f>IF(Table1[[#This Row],[Ordem_insumos]]&lt;&gt;0,VLOOKUP(Table1[[#This Row],[Codigo_servico]],Preencher_Orcamento!$B:$D,3,FALSE)*Table1[[#This Row],[Subtotal_insumo]],"")</f>
        <v>0</v>
      </c>
    </row>
    <row r="4703" spans="1:13" x14ac:dyDescent="0.25">
      <c r="A4703" s="6">
        <v>91154</v>
      </c>
      <c r="B4703" s="126">
        <v>5</v>
      </c>
      <c r="C4703" s="133"/>
      <c r="D4703" s="134">
        <v>2041</v>
      </c>
      <c r="E4703" s="7" t="s">
        <v>2192</v>
      </c>
      <c r="F4703" s="8" t="s">
        <v>2140</v>
      </c>
      <c r="G4703" s="18">
        <f>IFERROR(VLOOKUP(Table1[[#This Row],[Codigo_insumo]],BD_Insumos!$B:$E,4),"")</f>
        <v>18.820516146129485</v>
      </c>
      <c r="H4703" s="140">
        <v>0.81</v>
      </c>
      <c r="I4703" s="9"/>
      <c r="J4703" s="23">
        <f t="shared" si="73"/>
        <v>15.244618078364883</v>
      </c>
      <c r="K4703" s="22" t="str">
        <f>IF(I4703&lt;&gt;"",SUMIF(Table1[Codigo_servico],A4703,Table1[Subtotal_insumo]),"")</f>
        <v/>
      </c>
      <c r="L4703" s="18">
        <f>IF(Table1[[#This Row],[Ordem_insumos]]&lt;&gt;0,VLOOKUP(Table1[[#This Row],[Codigo_servico]],Preencher_Orcamento!$B:$D,3,FALSE)*Table1[[#This Row],[Qtde_insumo]],"")</f>
        <v>0</v>
      </c>
      <c r="M4703" s="18">
        <f>IF(Table1[[#This Row],[Ordem_insumos]]&lt;&gt;0,VLOOKUP(Table1[[#This Row],[Codigo_servico]],Preencher_Orcamento!$B:$D,3,FALSE)*Table1[[#This Row],[Subtotal_insumo]],"")</f>
        <v>0</v>
      </c>
    </row>
    <row r="4704" spans="1:13" x14ac:dyDescent="0.25">
      <c r="A4704" s="3">
        <v>91161</v>
      </c>
      <c r="B4704" s="125">
        <v>0</v>
      </c>
      <c r="C4704" s="131" t="s">
        <v>3296</v>
      </c>
      <c r="D4704" s="132"/>
      <c r="E4704" s="4"/>
      <c r="F4704" s="4"/>
      <c r="G4704" s="17" t="str">
        <f>IFERROR(VLOOKUP(Table1[[#This Row],[Codigo_insumo]],BD_Insumos!$B:$E,4),"")</f>
        <v/>
      </c>
      <c r="H4704" s="139"/>
      <c r="I4704" s="5" t="s">
        <v>457</v>
      </c>
      <c r="J4704" s="20" t="str">
        <f t="shared" si="73"/>
        <v/>
      </c>
      <c r="K4704" s="21">
        <f>IF(I4704&lt;&gt;"",SUMIF(Table1[Codigo_servico],A4704,Table1[Subtotal_insumo]),"")</f>
        <v>54.301650451559865</v>
      </c>
      <c r="L4704" s="17" t="str">
        <f>IF(Table1[[#This Row],[Ordem_insumos]]&lt;&gt;0,VLOOKUP(Table1[[#This Row],[Codigo_servico]],Preencher_Orcamento!$B:$D,3,FALSE)*Table1[[#This Row],[Qtde_insumo]],"")</f>
        <v/>
      </c>
      <c r="M4704" s="17" t="str">
        <f>IF(Table1[[#This Row],[Ordem_insumos]]&lt;&gt;0,VLOOKUP(Table1[[#This Row],[Codigo_servico]],Preencher_Orcamento!$B:$D,3,FALSE)*Table1[[#This Row],[Subtotal_insumo]],"")</f>
        <v/>
      </c>
    </row>
    <row r="4705" spans="1:13" x14ac:dyDescent="0.25">
      <c r="A4705" s="6">
        <v>91161</v>
      </c>
      <c r="B4705" s="126">
        <v>1</v>
      </c>
      <c r="C4705" s="133"/>
      <c r="D4705" s="134">
        <v>2041</v>
      </c>
      <c r="E4705" s="7" t="s">
        <v>2192</v>
      </c>
      <c r="F4705" s="8" t="s">
        <v>2140</v>
      </c>
      <c r="G4705" s="16">
        <f>IFERROR(VLOOKUP(Table1[[#This Row],[Codigo_insumo]],BD_Insumos!$B:$E,4),"")</f>
        <v>18.820516146129485</v>
      </c>
      <c r="H4705" s="140">
        <v>1</v>
      </c>
      <c r="I4705" s="9"/>
      <c r="J4705" s="22">
        <f t="shared" si="73"/>
        <v>18.820516146129485</v>
      </c>
      <c r="K4705" s="22" t="str">
        <f>IF(I4705&lt;&gt;"",SUMIF(Table1[Codigo_servico],A4705,Table1[Subtotal_insumo]),"")</f>
        <v/>
      </c>
      <c r="L4705" s="16">
        <f>IF(Table1[[#This Row],[Ordem_insumos]]&lt;&gt;0,VLOOKUP(Table1[[#This Row],[Codigo_servico]],Preencher_Orcamento!$B:$D,3,FALSE)*Table1[[#This Row],[Qtde_insumo]],"")</f>
        <v>0</v>
      </c>
      <c r="M4705" s="16">
        <f>IF(Table1[[#This Row],[Ordem_insumos]]&lt;&gt;0,VLOOKUP(Table1[[#This Row],[Codigo_servico]],Preencher_Orcamento!$B:$D,3,FALSE)*Table1[[#This Row],[Subtotal_insumo]],"")</f>
        <v>0</v>
      </c>
    </row>
    <row r="4706" spans="1:13" x14ac:dyDescent="0.25">
      <c r="A4706" s="6">
        <v>91161</v>
      </c>
      <c r="B4706" s="126">
        <v>2</v>
      </c>
      <c r="C4706" s="133"/>
      <c r="D4706" s="134">
        <v>2044</v>
      </c>
      <c r="E4706" s="7" t="s">
        <v>2193</v>
      </c>
      <c r="F4706" s="8" t="s">
        <v>2140</v>
      </c>
      <c r="G4706" s="16">
        <f>IFERROR(VLOOKUP(Table1[[#This Row],[Codigo_insumo]],BD_Insumos!$B:$E,4),"")</f>
        <v>13.596734305430379</v>
      </c>
      <c r="H4706" s="140">
        <v>1</v>
      </c>
      <c r="I4706" s="9"/>
      <c r="J4706" s="22">
        <f t="shared" si="73"/>
        <v>13.596734305430379</v>
      </c>
      <c r="K4706" s="22" t="str">
        <f>IF(I4706&lt;&gt;"",SUMIF(Table1[Codigo_servico],A4706,Table1[Subtotal_insumo]),"")</f>
        <v/>
      </c>
      <c r="L4706" s="16">
        <f>IF(Table1[[#This Row],[Ordem_insumos]]&lt;&gt;0,VLOOKUP(Table1[[#This Row],[Codigo_servico]],Preencher_Orcamento!$B:$D,3,FALSE)*Table1[[#This Row],[Qtde_insumo]],"")</f>
        <v>0</v>
      </c>
      <c r="M4706" s="16">
        <f>IF(Table1[[#This Row],[Ordem_insumos]]&lt;&gt;0,VLOOKUP(Table1[[#This Row],[Codigo_servico]],Preencher_Orcamento!$B:$D,3,FALSE)*Table1[[#This Row],[Subtotal_insumo]],"")</f>
        <v>0</v>
      </c>
    </row>
    <row r="4707" spans="1:13" x14ac:dyDescent="0.25">
      <c r="A4707" s="6">
        <v>91161</v>
      </c>
      <c r="B4707" s="126">
        <v>3</v>
      </c>
      <c r="C4707" s="133"/>
      <c r="D4707" s="134">
        <v>52435</v>
      </c>
      <c r="E4707" s="7" t="s">
        <v>1071</v>
      </c>
      <c r="F4707" s="8" t="s">
        <v>5</v>
      </c>
      <c r="G4707" s="18">
        <f>IFERROR(VLOOKUP(Table1[[#This Row],[Codigo_insumo]],BD_Insumos!$B:$E,4),"")</f>
        <v>7.2948000000000004</v>
      </c>
      <c r="H4707" s="140">
        <v>3</v>
      </c>
      <c r="I4707" s="9"/>
      <c r="J4707" s="23">
        <f t="shared" si="73"/>
        <v>21.884399999999999</v>
      </c>
      <c r="K4707" s="22" t="str">
        <f>IF(I4707&lt;&gt;"",SUMIF(Table1[Codigo_servico],A4707,Table1[Subtotal_insumo]),"")</f>
        <v/>
      </c>
      <c r="L4707" s="18">
        <f>IF(Table1[[#This Row],[Ordem_insumos]]&lt;&gt;0,VLOOKUP(Table1[[#This Row],[Codigo_servico]],Preencher_Orcamento!$B:$D,3,FALSE)*Table1[[#This Row],[Qtde_insumo]],"")</f>
        <v>0</v>
      </c>
      <c r="M4707" s="18">
        <f>IF(Table1[[#This Row],[Ordem_insumos]]&lt;&gt;0,VLOOKUP(Table1[[#This Row],[Codigo_servico]],Preencher_Orcamento!$B:$D,3,FALSE)*Table1[[#This Row],[Subtotal_insumo]],"")</f>
        <v>0</v>
      </c>
    </row>
    <row r="4708" spans="1:13" x14ac:dyDescent="0.25">
      <c r="A4708" s="3">
        <v>91190</v>
      </c>
      <c r="B4708" s="125">
        <v>0</v>
      </c>
      <c r="C4708" s="131" t="s">
        <v>3297</v>
      </c>
      <c r="D4708" s="132"/>
      <c r="E4708" s="4"/>
      <c r="F4708" s="4"/>
      <c r="G4708" s="17" t="str">
        <f>IFERROR(VLOOKUP(Table1[[#This Row],[Codigo_insumo]],BD_Insumos!$B:$E,4),"")</f>
        <v/>
      </c>
      <c r="H4708" s="139"/>
      <c r="I4708" s="5" t="s">
        <v>457</v>
      </c>
      <c r="J4708" s="20" t="str">
        <f t="shared" si="73"/>
        <v/>
      </c>
      <c r="K4708" s="21">
        <f>IF(I4708&lt;&gt;"",SUMIF(Table1[Codigo_servico],A4708,Table1[Subtotal_insumo]),"")</f>
        <v>544.1949018062395</v>
      </c>
      <c r="L4708" s="17" t="str">
        <f>IF(Table1[[#This Row],[Ordem_insumos]]&lt;&gt;0,VLOOKUP(Table1[[#This Row],[Codigo_servico]],Preencher_Orcamento!$B:$D,3,FALSE)*Table1[[#This Row],[Qtde_insumo]],"")</f>
        <v/>
      </c>
      <c r="M4708" s="17" t="str">
        <f>IF(Table1[[#This Row],[Ordem_insumos]]&lt;&gt;0,VLOOKUP(Table1[[#This Row],[Codigo_servico]],Preencher_Orcamento!$B:$D,3,FALSE)*Table1[[#This Row],[Subtotal_insumo]],"")</f>
        <v/>
      </c>
    </row>
    <row r="4709" spans="1:13" x14ac:dyDescent="0.25">
      <c r="A4709" s="6">
        <v>91190</v>
      </c>
      <c r="B4709" s="126">
        <v>1</v>
      </c>
      <c r="C4709" s="133"/>
      <c r="D4709" s="134">
        <v>2044</v>
      </c>
      <c r="E4709" s="7" t="s">
        <v>2193</v>
      </c>
      <c r="F4709" s="8" t="s">
        <v>2140</v>
      </c>
      <c r="G4709" s="16">
        <f>IFERROR(VLOOKUP(Table1[[#This Row],[Codigo_insumo]],BD_Insumos!$B:$E,4),"")</f>
        <v>13.596734305430379</v>
      </c>
      <c r="H4709" s="140">
        <v>4</v>
      </c>
      <c r="I4709" s="9"/>
      <c r="J4709" s="22">
        <f t="shared" si="73"/>
        <v>54.386937221721517</v>
      </c>
      <c r="K4709" s="22" t="str">
        <f>IF(I4709&lt;&gt;"",SUMIF(Table1[Codigo_servico],A4709,Table1[Subtotal_insumo]),"")</f>
        <v/>
      </c>
      <c r="L4709" s="16">
        <f>IF(Table1[[#This Row],[Ordem_insumos]]&lt;&gt;0,VLOOKUP(Table1[[#This Row],[Codigo_servico]],Preencher_Orcamento!$B:$D,3,FALSE)*Table1[[#This Row],[Qtde_insumo]],"")</f>
        <v>0</v>
      </c>
      <c r="M4709" s="16">
        <f>IF(Table1[[#This Row],[Ordem_insumos]]&lt;&gt;0,VLOOKUP(Table1[[#This Row],[Codigo_servico]],Preencher_Orcamento!$B:$D,3,FALSE)*Table1[[#This Row],[Subtotal_insumo]],"")</f>
        <v>0</v>
      </c>
    </row>
    <row r="4710" spans="1:13" x14ac:dyDescent="0.25">
      <c r="A4710" s="6">
        <v>91190</v>
      </c>
      <c r="B4710" s="126">
        <v>2</v>
      </c>
      <c r="C4710" s="133"/>
      <c r="D4710" s="134">
        <v>72008</v>
      </c>
      <c r="E4710" s="7" t="s">
        <v>1738</v>
      </c>
      <c r="F4710" s="8" t="s">
        <v>457</v>
      </c>
      <c r="G4710" s="16">
        <f>IFERROR(VLOOKUP(Table1[[#This Row],[Codigo_insumo]],BD_Insumos!$B:$E,4),"")</f>
        <v>62.334000000000003</v>
      </c>
      <c r="H4710" s="140">
        <v>3</v>
      </c>
      <c r="I4710" s="9"/>
      <c r="J4710" s="22">
        <f t="shared" si="73"/>
        <v>187.00200000000001</v>
      </c>
      <c r="K4710" s="22" t="str">
        <f>IF(I4710&lt;&gt;"",SUMIF(Table1[Codigo_servico],A4710,Table1[Subtotal_insumo]),"")</f>
        <v/>
      </c>
      <c r="L4710" s="16">
        <f>IF(Table1[[#This Row],[Ordem_insumos]]&lt;&gt;0,VLOOKUP(Table1[[#This Row],[Codigo_servico]],Preencher_Orcamento!$B:$D,3,FALSE)*Table1[[#This Row],[Qtde_insumo]],"")</f>
        <v>0</v>
      </c>
      <c r="M4710" s="16">
        <f>IF(Table1[[#This Row],[Ordem_insumos]]&lt;&gt;0,VLOOKUP(Table1[[#This Row],[Codigo_servico]],Preencher_Orcamento!$B:$D,3,FALSE)*Table1[[#This Row],[Subtotal_insumo]],"")</f>
        <v>0</v>
      </c>
    </row>
    <row r="4711" spans="1:13" ht="26.25" x14ac:dyDescent="0.25">
      <c r="A4711" s="6">
        <v>91190</v>
      </c>
      <c r="B4711" s="126">
        <v>3</v>
      </c>
      <c r="C4711" s="133"/>
      <c r="D4711" s="134">
        <v>57610</v>
      </c>
      <c r="E4711" s="7" t="s">
        <v>1524</v>
      </c>
      <c r="F4711" s="8" t="s">
        <v>457</v>
      </c>
      <c r="G4711" s="18">
        <f>IFERROR(VLOOKUP(Table1[[#This Row],[Codigo_insumo]],BD_Insumos!$B:$E,4),"")</f>
        <v>59.200600000000001</v>
      </c>
      <c r="H4711" s="140">
        <v>3</v>
      </c>
      <c r="I4711" s="9"/>
      <c r="J4711" s="23">
        <f t="shared" si="73"/>
        <v>177.6018</v>
      </c>
      <c r="K4711" s="22" t="str">
        <f>IF(I4711&lt;&gt;"",SUMIF(Table1[Codigo_servico],A4711,Table1[Subtotal_insumo]),"")</f>
        <v/>
      </c>
      <c r="L4711" s="18">
        <f>IF(Table1[[#This Row],[Ordem_insumos]]&lt;&gt;0,VLOOKUP(Table1[[#This Row],[Codigo_servico]],Preencher_Orcamento!$B:$D,3,FALSE)*Table1[[#This Row],[Qtde_insumo]],"")</f>
        <v>0</v>
      </c>
      <c r="M4711" s="18">
        <f>IF(Table1[[#This Row],[Ordem_insumos]]&lt;&gt;0,VLOOKUP(Table1[[#This Row],[Codigo_servico]],Preencher_Orcamento!$B:$D,3,FALSE)*Table1[[#This Row],[Subtotal_insumo]],"")</f>
        <v>0</v>
      </c>
    </row>
    <row r="4712" spans="1:13" x14ac:dyDescent="0.25">
      <c r="A4712" s="6">
        <v>91190</v>
      </c>
      <c r="B4712" s="126">
        <v>4</v>
      </c>
      <c r="C4712" s="133"/>
      <c r="D4712" s="134">
        <v>2041</v>
      </c>
      <c r="E4712" s="7" t="s">
        <v>2192</v>
      </c>
      <c r="F4712" s="8" t="s">
        <v>2140</v>
      </c>
      <c r="G4712" s="18">
        <f>IFERROR(VLOOKUP(Table1[[#This Row],[Codigo_insumo]],BD_Insumos!$B:$E,4),"")</f>
        <v>18.820516146129485</v>
      </c>
      <c r="H4712" s="140">
        <v>4</v>
      </c>
      <c r="I4712" s="9"/>
      <c r="J4712" s="23">
        <f t="shared" si="73"/>
        <v>75.28206458451794</v>
      </c>
      <c r="K4712" s="22" t="str">
        <f>IF(I4712&lt;&gt;"",SUMIF(Table1[Codigo_servico],A4712,Table1[Subtotal_insumo]),"")</f>
        <v/>
      </c>
      <c r="L4712" s="18">
        <f>IF(Table1[[#This Row],[Ordem_insumos]]&lt;&gt;0,VLOOKUP(Table1[[#This Row],[Codigo_servico]],Preencher_Orcamento!$B:$D,3,FALSE)*Table1[[#This Row],[Qtde_insumo]],"")</f>
        <v>0</v>
      </c>
      <c r="M4712" s="18">
        <f>IF(Table1[[#This Row],[Ordem_insumos]]&lt;&gt;0,VLOOKUP(Table1[[#This Row],[Codigo_servico]],Preencher_Orcamento!$B:$D,3,FALSE)*Table1[[#This Row],[Subtotal_insumo]],"")</f>
        <v>0</v>
      </c>
    </row>
    <row r="4713" spans="1:13" ht="26.25" x14ac:dyDescent="0.25">
      <c r="A4713" s="6">
        <v>91190</v>
      </c>
      <c r="B4713" s="126">
        <v>5</v>
      </c>
      <c r="C4713" s="133"/>
      <c r="D4713" s="134">
        <v>58020</v>
      </c>
      <c r="E4713" s="7" t="s">
        <v>1542</v>
      </c>
      <c r="F4713" s="8" t="s">
        <v>457</v>
      </c>
      <c r="G4713" s="18">
        <f>IFERROR(VLOOKUP(Table1[[#This Row],[Codigo_insumo]],BD_Insumos!$B:$E,4),"")</f>
        <v>16.640699999999999</v>
      </c>
      <c r="H4713" s="140">
        <v>3</v>
      </c>
      <c r="I4713" s="9"/>
      <c r="J4713" s="23">
        <f t="shared" si="73"/>
        <v>49.9221</v>
      </c>
      <c r="K4713" s="22" t="str">
        <f>IF(I4713&lt;&gt;"",SUMIF(Table1[Codigo_servico],A4713,Table1[Subtotal_insumo]),"")</f>
        <v/>
      </c>
      <c r="L4713" s="18">
        <f>IF(Table1[[#This Row],[Ordem_insumos]]&lt;&gt;0,VLOOKUP(Table1[[#This Row],[Codigo_servico]],Preencher_Orcamento!$B:$D,3,FALSE)*Table1[[#This Row],[Qtde_insumo]],"")</f>
        <v>0</v>
      </c>
      <c r="M4713" s="18">
        <f>IF(Table1[[#This Row],[Ordem_insumos]]&lt;&gt;0,VLOOKUP(Table1[[#This Row],[Codigo_servico]],Preencher_Orcamento!$B:$D,3,FALSE)*Table1[[#This Row],[Subtotal_insumo]],"")</f>
        <v>0</v>
      </c>
    </row>
    <row r="4714" spans="1:13" x14ac:dyDescent="0.25">
      <c r="A4714" s="3">
        <v>91194</v>
      </c>
      <c r="B4714" s="125">
        <v>0</v>
      </c>
      <c r="C4714" s="131" t="s">
        <v>3298</v>
      </c>
      <c r="D4714" s="132"/>
      <c r="E4714" s="4"/>
      <c r="F4714" s="4"/>
      <c r="G4714" s="17" t="str">
        <f>IFERROR(VLOOKUP(Table1[[#This Row],[Codigo_insumo]],BD_Insumos!$B:$E,4),"")</f>
        <v/>
      </c>
      <c r="H4714" s="139"/>
      <c r="I4714" s="5" t="s">
        <v>5</v>
      </c>
      <c r="J4714" s="20" t="str">
        <f t="shared" si="73"/>
        <v/>
      </c>
      <c r="K4714" s="21">
        <f>IF(I4714&lt;&gt;"",SUMIF(Table1[Codigo_servico],A4714,Table1[Subtotal_insumo]),"")</f>
        <v>16.018969575504904</v>
      </c>
      <c r="L4714" s="17" t="str">
        <f>IF(Table1[[#This Row],[Ordem_insumos]]&lt;&gt;0,VLOOKUP(Table1[[#This Row],[Codigo_servico]],Preencher_Orcamento!$B:$D,3,FALSE)*Table1[[#This Row],[Qtde_insumo]],"")</f>
        <v/>
      </c>
      <c r="M4714" s="17" t="str">
        <f>IF(Table1[[#This Row],[Ordem_insumos]]&lt;&gt;0,VLOOKUP(Table1[[#This Row],[Codigo_servico]],Preencher_Orcamento!$B:$D,3,FALSE)*Table1[[#This Row],[Subtotal_insumo]],"")</f>
        <v/>
      </c>
    </row>
    <row r="4715" spans="1:13" x14ac:dyDescent="0.25">
      <c r="A4715" s="6">
        <v>91194</v>
      </c>
      <c r="B4715" s="126">
        <v>1</v>
      </c>
      <c r="C4715" s="133"/>
      <c r="D4715" s="134">
        <v>2041</v>
      </c>
      <c r="E4715" s="7" t="s">
        <v>2192</v>
      </c>
      <c r="F4715" s="8" t="s">
        <v>2140</v>
      </c>
      <c r="G4715" s="16">
        <f>IFERROR(VLOOKUP(Table1[[#This Row],[Codigo_insumo]],BD_Insumos!$B:$E,4),"")</f>
        <v>18.820516146129485</v>
      </c>
      <c r="H4715" s="140">
        <v>0.33329999999999999</v>
      </c>
      <c r="I4715" s="9"/>
      <c r="J4715" s="22">
        <f t="shared" si="73"/>
        <v>6.2728780315049573</v>
      </c>
      <c r="K4715" s="22" t="str">
        <f>IF(I4715&lt;&gt;"",SUMIF(Table1[Codigo_servico],A4715,Table1[Subtotal_insumo]),"")</f>
        <v/>
      </c>
      <c r="L4715" s="16">
        <f>IF(Table1[[#This Row],[Ordem_insumos]]&lt;&gt;0,VLOOKUP(Table1[[#This Row],[Codigo_servico]],Preencher_Orcamento!$B:$D,3,FALSE)*Table1[[#This Row],[Qtde_insumo]],"")</f>
        <v>0</v>
      </c>
      <c r="M4715" s="16">
        <f>IF(Table1[[#This Row],[Ordem_insumos]]&lt;&gt;0,VLOOKUP(Table1[[#This Row],[Codigo_servico]],Preencher_Orcamento!$B:$D,3,FALSE)*Table1[[#This Row],[Subtotal_insumo]],"")</f>
        <v>0</v>
      </c>
    </row>
    <row r="4716" spans="1:13" x14ac:dyDescent="0.25">
      <c r="A4716" s="6">
        <v>91194</v>
      </c>
      <c r="B4716" s="126">
        <v>2</v>
      </c>
      <c r="C4716" s="133"/>
      <c r="D4716" s="134">
        <v>2044</v>
      </c>
      <c r="E4716" s="7" t="s">
        <v>2193</v>
      </c>
      <c r="F4716" s="8" t="s">
        <v>2140</v>
      </c>
      <c r="G4716" s="16">
        <f>IFERROR(VLOOKUP(Table1[[#This Row],[Codigo_insumo]],BD_Insumos!$B:$E,4),"")</f>
        <v>13.596734305430379</v>
      </c>
      <c r="H4716" s="140">
        <v>0.33329999999999999</v>
      </c>
      <c r="I4716" s="9"/>
      <c r="J4716" s="22">
        <f t="shared" si="73"/>
        <v>4.5317915439999457</v>
      </c>
      <c r="K4716" s="22" t="str">
        <f>IF(I4716&lt;&gt;"",SUMIF(Table1[Codigo_servico],A4716,Table1[Subtotal_insumo]),"")</f>
        <v/>
      </c>
      <c r="L4716" s="16">
        <f>IF(Table1[[#This Row],[Ordem_insumos]]&lt;&gt;0,VLOOKUP(Table1[[#This Row],[Codigo_servico]],Preencher_Orcamento!$B:$D,3,FALSE)*Table1[[#This Row],[Qtde_insumo]],"")</f>
        <v>0</v>
      </c>
      <c r="M4716" s="16">
        <f>IF(Table1[[#This Row],[Ordem_insumos]]&lt;&gt;0,VLOOKUP(Table1[[#This Row],[Codigo_servico]],Preencher_Orcamento!$B:$D,3,FALSE)*Table1[[#This Row],[Subtotal_insumo]],"")</f>
        <v>0</v>
      </c>
    </row>
    <row r="4717" spans="1:13" x14ac:dyDescent="0.25">
      <c r="A4717" s="6">
        <v>91194</v>
      </c>
      <c r="B4717" s="126">
        <v>3</v>
      </c>
      <c r="C4717" s="133"/>
      <c r="D4717" s="134">
        <v>15057</v>
      </c>
      <c r="E4717" s="7" t="s">
        <v>312</v>
      </c>
      <c r="F4717" s="8" t="s">
        <v>5</v>
      </c>
      <c r="G4717" s="18">
        <f>IFERROR(VLOOKUP(Table1[[#This Row],[Codigo_insumo]],BD_Insumos!$B:$E,4),"")</f>
        <v>5.2142999999999997</v>
      </c>
      <c r="H4717" s="140">
        <v>1</v>
      </c>
      <c r="I4717" s="9"/>
      <c r="J4717" s="23">
        <f t="shared" si="73"/>
        <v>5.2142999999999997</v>
      </c>
      <c r="K4717" s="22" t="str">
        <f>IF(I4717&lt;&gt;"",SUMIF(Table1[Codigo_servico],A4717,Table1[Subtotal_insumo]),"")</f>
        <v/>
      </c>
      <c r="L4717" s="18">
        <f>IF(Table1[[#This Row],[Ordem_insumos]]&lt;&gt;0,VLOOKUP(Table1[[#This Row],[Codigo_servico]],Preencher_Orcamento!$B:$D,3,FALSE)*Table1[[#This Row],[Qtde_insumo]],"")</f>
        <v>0</v>
      </c>
      <c r="M4717" s="18">
        <f>IF(Table1[[#This Row],[Ordem_insumos]]&lt;&gt;0,VLOOKUP(Table1[[#This Row],[Codigo_servico]],Preencher_Orcamento!$B:$D,3,FALSE)*Table1[[#This Row],[Subtotal_insumo]],"")</f>
        <v>0</v>
      </c>
    </row>
    <row r="4718" spans="1:13" x14ac:dyDescent="0.25">
      <c r="A4718" s="3">
        <v>91195</v>
      </c>
      <c r="B4718" s="125">
        <v>0</v>
      </c>
      <c r="C4718" s="131" t="s">
        <v>311</v>
      </c>
      <c r="D4718" s="132"/>
      <c r="E4718" s="4"/>
      <c r="F4718" s="4"/>
      <c r="G4718" s="17" t="str">
        <f>IFERROR(VLOOKUP(Table1[[#This Row],[Codigo_insumo]],BD_Insumos!$B:$E,4),"")</f>
        <v/>
      </c>
      <c r="H4718" s="139"/>
      <c r="I4718" s="5" t="s">
        <v>5</v>
      </c>
      <c r="J4718" s="20" t="str">
        <f t="shared" si="73"/>
        <v/>
      </c>
      <c r="K4718" s="21">
        <f>IF(I4718&lt;&gt;"",SUMIF(Table1[Codigo_servico],A4718,Table1[Subtotal_insumo]),"")</f>
        <v>13.761769575504903</v>
      </c>
      <c r="L4718" s="17" t="str">
        <f>IF(Table1[[#This Row],[Ordem_insumos]]&lt;&gt;0,VLOOKUP(Table1[[#This Row],[Codigo_servico]],Preencher_Orcamento!$B:$D,3,FALSE)*Table1[[#This Row],[Qtde_insumo]],"")</f>
        <v/>
      </c>
      <c r="M4718" s="17" t="str">
        <f>IF(Table1[[#This Row],[Ordem_insumos]]&lt;&gt;0,VLOOKUP(Table1[[#This Row],[Codigo_servico]],Preencher_Orcamento!$B:$D,3,FALSE)*Table1[[#This Row],[Subtotal_insumo]],"")</f>
        <v/>
      </c>
    </row>
    <row r="4719" spans="1:13" x14ac:dyDescent="0.25">
      <c r="A4719" s="6">
        <v>91195</v>
      </c>
      <c r="B4719" s="126">
        <v>1</v>
      </c>
      <c r="C4719" s="133"/>
      <c r="D4719" s="134">
        <v>2041</v>
      </c>
      <c r="E4719" s="7" t="s">
        <v>2192</v>
      </c>
      <c r="F4719" s="8" t="s">
        <v>2140</v>
      </c>
      <c r="G4719" s="16">
        <f>IFERROR(VLOOKUP(Table1[[#This Row],[Codigo_insumo]],BD_Insumos!$B:$E,4),"")</f>
        <v>18.820516146129485</v>
      </c>
      <c r="H4719" s="140">
        <v>0.33329999999999999</v>
      </c>
      <c r="I4719" s="9"/>
      <c r="J4719" s="22">
        <f t="shared" si="73"/>
        <v>6.2728780315049573</v>
      </c>
      <c r="K4719" s="22" t="str">
        <f>IF(I4719&lt;&gt;"",SUMIF(Table1[Codigo_servico],A4719,Table1[Subtotal_insumo]),"")</f>
        <v/>
      </c>
      <c r="L4719" s="16">
        <f>IF(Table1[[#This Row],[Ordem_insumos]]&lt;&gt;0,VLOOKUP(Table1[[#This Row],[Codigo_servico]],Preencher_Orcamento!$B:$D,3,FALSE)*Table1[[#This Row],[Qtde_insumo]],"")</f>
        <v>0</v>
      </c>
      <c r="M4719" s="16">
        <f>IF(Table1[[#This Row],[Ordem_insumos]]&lt;&gt;0,VLOOKUP(Table1[[#This Row],[Codigo_servico]],Preencher_Orcamento!$B:$D,3,FALSE)*Table1[[#This Row],[Subtotal_insumo]],"")</f>
        <v>0</v>
      </c>
    </row>
    <row r="4720" spans="1:13" x14ac:dyDescent="0.25">
      <c r="A4720" s="6">
        <v>91195</v>
      </c>
      <c r="B4720" s="126">
        <v>2</v>
      </c>
      <c r="C4720" s="133"/>
      <c r="D4720" s="134">
        <v>2044</v>
      </c>
      <c r="E4720" s="7" t="s">
        <v>2193</v>
      </c>
      <c r="F4720" s="8" t="s">
        <v>2140</v>
      </c>
      <c r="G4720" s="16">
        <f>IFERROR(VLOOKUP(Table1[[#This Row],[Codigo_insumo]],BD_Insumos!$B:$E,4),"")</f>
        <v>13.596734305430379</v>
      </c>
      <c r="H4720" s="140">
        <v>0.33329999999999999</v>
      </c>
      <c r="I4720" s="9"/>
      <c r="J4720" s="22">
        <f t="shared" si="73"/>
        <v>4.5317915439999457</v>
      </c>
      <c r="K4720" s="22" t="str">
        <f>IF(I4720&lt;&gt;"",SUMIF(Table1[Codigo_servico],A4720,Table1[Subtotal_insumo]),"")</f>
        <v/>
      </c>
      <c r="L4720" s="16">
        <f>IF(Table1[[#This Row],[Ordem_insumos]]&lt;&gt;0,VLOOKUP(Table1[[#This Row],[Codigo_servico]],Preencher_Orcamento!$B:$D,3,FALSE)*Table1[[#This Row],[Qtde_insumo]],"")</f>
        <v>0</v>
      </c>
      <c r="M4720" s="16">
        <f>IF(Table1[[#This Row],[Ordem_insumos]]&lt;&gt;0,VLOOKUP(Table1[[#This Row],[Codigo_servico]],Preencher_Orcamento!$B:$D,3,FALSE)*Table1[[#This Row],[Subtotal_insumo]],"")</f>
        <v>0</v>
      </c>
    </row>
    <row r="4721" spans="1:13" ht="26.25" x14ac:dyDescent="0.25">
      <c r="A4721" s="6">
        <v>91195</v>
      </c>
      <c r="B4721" s="126">
        <v>3</v>
      </c>
      <c r="C4721" s="133"/>
      <c r="D4721" s="134">
        <v>15056</v>
      </c>
      <c r="E4721" s="7" t="s">
        <v>311</v>
      </c>
      <c r="F4721" s="8" t="s">
        <v>5</v>
      </c>
      <c r="G4721" s="18">
        <f>IFERROR(VLOOKUP(Table1[[#This Row],[Codigo_insumo]],BD_Insumos!$B:$E,4),"")</f>
        <v>2.9571000000000001</v>
      </c>
      <c r="H4721" s="140">
        <v>1</v>
      </c>
      <c r="I4721" s="9"/>
      <c r="J4721" s="23">
        <f t="shared" si="73"/>
        <v>2.9571000000000001</v>
      </c>
      <c r="K4721" s="22" t="str">
        <f>IF(I4721&lt;&gt;"",SUMIF(Table1[Codigo_servico],A4721,Table1[Subtotal_insumo]),"")</f>
        <v/>
      </c>
      <c r="L4721" s="18">
        <f>IF(Table1[[#This Row],[Ordem_insumos]]&lt;&gt;0,VLOOKUP(Table1[[#This Row],[Codigo_servico]],Preencher_Orcamento!$B:$D,3,FALSE)*Table1[[#This Row],[Qtde_insumo]],"")</f>
        <v>0</v>
      </c>
      <c r="M4721" s="18">
        <f>IF(Table1[[#This Row],[Ordem_insumos]]&lt;&gt;0,VLOOKUP(Table1[[#This Row],[Codigo_servico]],Preencher_Orcamento!$B:$D,3,FALSE)*Table1[[#This Row],[Subtotal_insumo]],"")</f>
        <v>0</v>
      </c>
    </row>
    <row r="4722" spans="1:13" x14ac:dyDescent="0.25">
      <c r="A4722" s="3">
        <v>91250</v>
      </c>
      <c r="B4722" s="125">
        <v>0</v>
      </c>
      <c r="C4722" s="131" t="s">
        <v>3299</v>
      </c>
      <c r="D4722" s="132"/>
      <c r="E4722" s="4"/>
      <c r="F4722" s="4"/>
      <c r="G4722" s="17" t="str">
        <f>IFERROR(VLOOKUP(Table1[[#This Row],[Codigo_insumo]],BD_Insumos!$B:$E,4),"")</f>
        <v/>
      </c>
      <c r="H4722" s="139"/>
      <c r="I4722" s="5" t="s">
        <v>457</v>
      </c>
      <c r="J4722" s="20" t="str">
        <f t="shared" si="73"/>
        <v/>
      </c>
      <c r="K4722" s="21">
        <f>IF(I4722&lt;&gt;"",SUMIF(Table1[Codigo_servico],A4722,Table1[Subtotal_insumo]),"")</f>
        <v>1351.3625527996712</v>
      </c>
      <c r="L4722" s="17" t="str">
        <f>IF(Table1[[#This Row],[Ordem_insumos]]&lt;&gt;0,VLOOKUP(Table1[[#This Row],[Codigo_servico]],Preencher_Orcamento!$B:$D,3,FALSE)*Table1[[#This Row],[Qtde_insumo]],"")</f>
        <v/>
      </c>
      <c r="M4722" s="17" t="str">
        <f>IF(Table1[[#This Row],[Ordem_insumos]]&lt;&gt;0,VLOOKUP(Table1[[#This Row],[Codigo_servico]],Preencher_Orcamento!$B:$D,3,FALSE)*Table1[[#This Row],[Subtotal_insumo]],"")</f>
        <v/>
      </c>
    </row>
    <row r="4723" spans="1:13" ht="26.25" x14ac:dyDescent="0.25">
      <c r="A4723" s="6">
        <v>91250</v>
      </c>
      <c r="B4723" s="126">
        <v>1</v>
      </c>
      <c r="C4723" s="133"/>
      <c r="D4723" s="134">
        <v>53250</v>
      </c>
      <c r="E4723" s="7" t="s">
        <v>1139</v>
      </c>
      <c r="F4723" s="8" t="s">
        <v>457</v>
      </c>
      <c r="G4723" s="16">
        <f>IFERROR(VLOOKUP(Table1[[#This Row],[Codigo_insumo]],BD_Insumos!$B:$E,4),"")</f>
        <v>136.45930000000001</v>
      </c>
      <c r="H4723" s="140">
        <v>2</v>
      </c>
      <c r="I4723" s="9"/>
      <c r="J4723" s="22">
        <f t="shared" si="73"/>
        <v>272.91860000000003</v>
      </c>
      <c r="K4723" s="22" t="str">
        <f>IF(I4723&lt;&gt;"",SUMIF(Table1[Codigo_servico],A4723,Table1[Subtotal_insumo]),"")</f>
        <v/>
      </c>
      <c r="L4723" s="16">
        <f>IF(Table1[[#This Row],[Ordem_insumos]]&lt;&gt;0,VLOOKUP(Table1[[#This Row],[Codigo_servico]],Preencher_Orcamento!$B:$D,3,FALSE)*Table1[[#This Row],[Qtde_insumo]],"")</f>
        <v>0</v>
      </c>
      <c r="M4723" s="16">
        <f>IF(Table1[[#This Row],[Ordem_insumos]]&lt;&gt;0,VLOOKUP(Table1[[#This Row],[Codigo_servico]],Preencher_Orcamento!$B:$D,3,FALSE)*Table1[[#This Row],[Subtotal_insumo]],"")</f>
        <v>0</v>
      </c>
    </row>
    <row r="4724" spans="1:13" ht="26.25" x14ac:dyDescent="0.25">
      <c r="A4724" s="6">
        <v>91250</v>
      </c>
      <c r="B4724" s="126">
        <v>2</v>
      </c>
      <c r="C4724" s="133"/>
      <c r="D4724" s="134">
        <v>53271</v>
      </c>
      <c r="E4724" s="7" t="s">
        <v>1147</v>
      </c>
      <c r="F4724" s="8" t="s">
        <v>457</v>
      </c>
      <c r="G4724" s="16">
        <f>IFERROR(VLOOKUP(Table1[[#This Row],[Codigo_insumo]],BD_Insumos!$B:$E,4),"")</f>
        <v>108.8694</v>
      </c>
      <c r="H4724" s="140">
        <v>3</v>
      </c>
      <c r="I4724" s="9"/>
      <c r="J4724" s="22">
        <f t="shared" si="73"/>
        <v>326.60820000000001</v>
      </c>
      <c r="K4724" s="22" t="str">
        <f>IF(I4724&lt;&gt;"",SUMIF(Table1[Codigo_servico],A4724,Table1[Subtotal_insumo]),"")</f>
        <v/>
      </c>
      <c r="L4724" s="16">
        <f>IF(Table1[[#This Row],[Ordem_insumos]]&lt;&gt;0,VLOOKUP(Table1[[#This Row],[Codigo_servico]],Preencher_Orcamento!$B:$D,3,FALSE)*Table1[[#This Row],[Qtde_insumo]],"")</f>
        <v>0</v>
      </c>
      <c r="M4724" s="16">
        <f>IF(Table1[[#This Row],[Ordem_insumos]]&lt;&gt;0,VLOOKUP(Table1[[#This Row],[Codigo_servico]],Preencher_Orcamento!$B:$D,3,FALSE)*Table1[[#This Row],[Subtotal_insumo]],"")</f>
        <v>0</v>
      </c>
    </row>
    <row r="4725" spans="1:13" x14ac:dyDescent="0.25">
      <c r="A4725" s="6">
        <v>91250</v>
      </c>
      <c r="B4725" s="126">
        <v>3</v>
      </c>
      <c r="C4725" s="133"/>
      <c r="D4725" s="134">
        <v>53660</v>
      </c>
      <c r="E4725" s="7" t="s">
        <v>1166</v>
      </c>
      <c r="F4725" s="8" t="s">
        <v>457</v>
      </c>
      <c r="G4725" s="18">
        <f>IFERROR(VLOOKUP(Table1[[#This Row],[Codigo_insumo]],BD_Insumos!$B:$E,4),"")</f>
        <v>6.5494000000000003</v>
      </c>
      <c r="H4725" s="140">
        <v>6</v>
      </c>
      <c r="I4725" s="9"/>
      <c r="J4725" s="23">
        <f t="shared" si="73"/>
        <v>39.296400000000006</v>
      </c>
      <c r="K4725" s="22" t="str">
        <f>IF(I4725&lt;&gt;"",SUMIF(Table1[Codigo_servico],A4725,Table1[Subtotal_insumo]),"")</f>
        <v/>
      </c>
      <c r="L4725" s="18">
        <f>IF(Table1[[#This Row],[Ordem_insumos]]&lt;&gt;0,VLOOKUP(Table1[[#This Row],[Codigo_servico]],Preencher_Orcamento!$B:$D,3,FALSE)*Table1[[#This Row],[Qtde_insumo]],"")</f>
        <v>0</v>
      </c>
      <c r="M4725" s="18">
        <f>IF(Table1[[#This Row],[Ordem_insumos]]&lt;&gt;0,VLOOKUP(Table1[[#This Row],[Codigo_servico]],Preencher_Orcamento!$B:$D,3,FALSE)*Table1[[#This Row],[Subtotal_insumo]],"")</f>
        <v>0</v>
      </c>
    </row>
    <row r="4726" spans="1:13" ht="39" x14ac:dyDescent="0.25">
      <c r="A4726" s="6">
        <v>91250</v>
      </c>
      <c r="B4726" s="126">
        <v>4</v>
      </c>
      <c r="C4726" s="133"/>
      <c r="D4726" s="134">
        <v>54410</v>
      </c>
      <c r="E4726" s="7" t="s">
        <v>1211</v>
      </c>
      <c r="F4726" s="8" t="s">
        <v>457</v>
      </c>
      <c r="G4726" s="18">
        <f>IFERROR(VLOOKUP(Table1[[#This Row],[Codigo_insumo]],BD_Insumos!$B:$E,4),"")</f>
        <v>171.87119999999999</v>
      </c>
      <c r="H4726" s="140">
        <v>1</v>
      </c>
      <c r="I4726" s="9"/>
      <c r="J4726" s="23">
        <f t="shared" si="73"/>
        <v>171.87119999999999</v>
      </c>
      <c r="K4726" s="22" t="str">
        <f>IF(I4726&lt;&gt;"",SUMIF(Table1[Codigo_servico],A4726,Table1[Subtotal_insumo]),"")</f>
        <v/>
      </c>
      <c r="L4726" s="18">
        <f>IF(Table1[[#This Row],[Ordem_insumos]]&lt;&gt;0,VLOOKUP(Table1[[#This Row],[Codigo_servico]],Preencher_Orcamento!$B:$D,3,FALSE)*Table1[[#This Row],[Qtde_insumo]],"")</f>
        <v>0</v>
      </c>
      <c r="M4726" s="18">
        <f>IF(Table1[[#This Row],[Ordem_insumos]]&lt;&gt;0,VLOOKUP(Table1[[#This Row],[Codigo_servico]],Preencher_Orcamento!$B:$D,3,FALSE)*Table1[[#This Row],[Subtotal_insumo]],"")</f>
        <v>0</v>
      </c>
    </row>
    <row r="4727" spans="1:13" ht="26.25" x14ac:dyDescent="0.25">
      <c r="A4727" s="6">
        <v>91250</v>
      </c>
      <c r="B4727" s="126">
        <v>5</v>
      </c>
      <c r="C4727" s="133"/>
      <c r="D4727" s="134">
        <v>53645</v>
      </c>
      <c r="E4727" s="7" t="s">
        <v>1164</v>
      </c>
      <c r="F4727" s="8" t="s">
        <v>457</v>
      </c>
      <c r="G4727" s="18">
        <f>IFERROR(VLOOKUP(Table1[[#This Row],[Codigo_insumo]],BD_Insumos!$B:$E,4),"")</f>
        <v>1.1766000000000001</v>
      </c>
      <c r="H4727" s="140">
        <v>6</v>
      </c>
      <c r="I4727" s="9"/>
      <c r="J4727" s="23">
        <f t="shared" si="73"/>
        <v>7.0596000000000005</v>
      </c>
      <c r="K4727" s="22" t="str">
        <f>IF(I4727&lt;&gt;"",SUMIF(Table1[Codigo_servico],A4727,Table1[Subtotal_insumo]),"")</f>
        <v/>
      </c>
      <c r="L4727" s="18">
        <f>IF(Table1[[#This Row],[Ordem_insumos]]&lt;&gt;0,VLOOKUP(Table1[[#This Row],[Codigo_servico]],Preencher_Orcamento!$B:$D,3,FALSE)*Table1[[#This Row],[Qtde_insumo]],"")</f>
        <v>0</v>
      </c>
      <c r="M4727" s="18">
        <f>IF(Table1[[#This Row],[Ordem_insumos]]&lt;&gt;0,VLOOKUP(Table1[[#This Row],[Codigo_servico]],Preencher_Orcamento!$B:$D,3,FALSE)*Table1[[#This Row],[Subtotal_insumo]],"")</f>
        <v>0</v>
      </c>
    </row>
    <row r="4728" spans="1:13" ht="26.25" x14ac:dyDescent="0.25">
      <c r="A4728" s="6">
        <v>91250</v>
      </c>
      <c r="B4728" s="126">
        <v>6</v>
      </c>
      <c r="C4728" s="133"/>
      <c r="D4728" s="134">
        <v>53281</v>
      </c>
      <c r="E4728" s="7" t="s">
        <v>1152</v>
      </c>
      <c r="F4728" s="8" t="s">
        <v>457</v>
      </c>
      <c r="G4728" s="18">
        <f>IFERROR(VLOOKUP(Table1[[#This Row],[Codigo_insumo]],BD_Insumos!$B:$E,4),"")</f>
        <v>40.519100000000002</v>
      </c>
      <c r="H4728" s="140">
        <v>1</v>
      </c>
      <c r="I4728" s="9"/>
      <c r="J4728" s="23">
        <f t="shared" si="73"/>
        <v>40.519100000000002</v>
      </c>
      <c r="K4728" s="22" t="str">
        <f>IF(I4728&lt;&gt;"",SUMIF(Table1[Codigo_servico],A4728,Table1[Subtotal_insumo]),"")</f>
        <v/>
      </c>
      <c r="L4728" s="18">
        <f>IF(Table1[[#This Row],[Ordem_insumos]]&lt;&gt;0,VLOOKUP(Table1[[#This Row],[Codigo_servico]],Preencher_Orcamento!$B:$D,3,FALSE)*Table1[[#This Row],[Qtde_insumo]],"")</f>
        <v>0</v>
      </c>
      <c r="M4728" s="18">
        <f>IF(Table1[[#This Row],[Ordem_insumos]]&lt;&gt;0,VLOOKUP(Table1[[#This Row],[Codigo_servico]],Preencher_Orcamento!$B:$D,3,FALSE)*Table1[[#This Row],[Subtotal_insumo]],"")</f>
        <v>0</v>
      </c>
    </row>
    <row r="4729" spans="1:13" x14ac:dyDescent="0.25">
      <c r="A4729" s="6">
        <v>91250</v>
      </c>
      <c r="B4729" s="126">
        <v>7</v>
      </c>
      <c r="C4729" s="133"/>
      <c r="D4729" s="134">
        <v>52410</v>
      </c>
      <c r="E4729" s="7" t="s">
        <v>1065</v>
      </c>
      <c r="F4729" s="8" t="s">
        <v>5</v>
      </c>
      <c r="G4729" s="18">
        <f>IFERROR(VLOOKUP(Table1[[#This Row],[Codigo_insumo]],BD_Insumos!$B:$E,4),"")</f>
        <v>1.0474000000000001</v>
      </c>
      <c r="H4729" s="140">
        <v>3</v>
      </c>
      <c r="I4729" s="9"/>
      <c r="J4729" s="23">
        <f t="shared" si="73"/>
        <v>3.1422000000000003</v>
      </c>
      <c r="K4729" s="22" t="str">
        <f>IF(I4729&lt;&gt;"",SUMIF(Table1[Codigo_servico],A4729,Table1[Subtotal_insumo]),"")</f>
        <v/>
      </c>
      <c r="L4729" s="18">
        <f>IF(Table1[[#This Row],[Ordem_insumos]]&lt;&gt;0,VLOOKUP(Table1[[#This Row],[Codigo_servico]],Preencher_Orcamento!$B:$D,3,FALSE)*Table1[[#This Row],[Qtde_insumo]],"")</f>
        <v>0</v>
      </c>
      <c r="M4729" s="18">
        <f>IF(Table1[[#This Row],[Ordem_insumos]]&lt;&gt;0,VLOOKUP(Table1[[#This Row],[Codigo_servico]],Preencher_Orcamento!$B:$D,3,FALSE)*Table1[[#This Row],[Subtotal_insumo]],"")</f>
        <v>0</v>
      </c>
    </row>
    <row r="4730" spans="1:13" ht="39" x14ac:dyDescent="0.25">
      <c r="A4730" s="6">
        <v>91250</v>
      </c>
      <c r="B4730" s="126">
        <v>8</v>
      </c>
      <c r="C4730" s="133"/>
      <c r="D4730" s="134">
        <v>51245</v>
      </c>
      <c r="E4730" s="7" t="s">
        <v>1018</v>
      </c>
      <c r="F4730" s="8" t="s">
        <v>457</v>
      </c>
      <c r="G4730" s="18">
        <f>IFERROR(VLOOKUP(Table1[[#This Row],[Codigo_insumo]],BD_Insumos!$B:$E,4),"")</f>
        <v>284.78109999999998</v>
      </c>
      <c r="H4730" s="140">
        <v>1</v>
      </c>
      <c r="I4730" s="9"/>
      <c r="J4730" s="23">
        <f t="shared" si="73"/>
        <v>284.78109999999998</v>
      </c>
      <c r="K4730" s="22" t="str">
        <f>IF(I4730&lt;&gt;"",SUMIF(Table1[Codigo_servico],A4730,Table1[Subtotal_insumo]),"")</f>
        <v/>
      </c>
      <c r="L4730" s="18">
        <f>IF(Table1[[#This Row],[Ordem_insumos]]&lt;&gt;0,VLOOKUP(Table1[[#This Row],[Codigo_servico]],Preencher_Orcamento!$B:$D,3,FALSE)*Table1[[#This Row],[Qtde_insumo]],"")</f>
        <v>0</v>
      </c>
      <c r="M4730" s="18">
        <f>IF(Table1[[#This Row],[Ordem_insumos]]&lt;&gt;0,VLOOKUP(Table1[[#This Row],[Codigo_servico]],Preencher_Orcamento!$B:$D,3,FALSE)*Table1[[#This Row],[Subtotal_insumo]],"")</f>
        <v>0</v>
      </c>
    </row>
    <row r="4731" spans="1:13" ht="39" x14ac:dyDescent="0.25">
      <c r="A4731" s="6">
        <v>91250</v>
      </c>
      <c r="B4731" s="126">
        <v>9</v>
      </c>
      <c r="C4731" s="133"/>
      <c r="D4731" s="134">
        <v>17040</v>
      </c>
      <c r="E4731" s="7" t="s">
        <v>375</v>
      </c>
      <c r="F4731" s="8" t="s">
        <v>457</v>
      </c>
      <c r="G4731" s="18">
        <f>IFERROR(VLOOKUP(Table1[[#This Row],[Codigo_insumo]],BD_Insumos!$B:$E,4),"")</f>
        <v>0.31169999999999998</v>
      </c>
      <c r="H4731" s="140">
        <v>8</v>
      </c>
      <c r="I4731" s="9"/>
      <c r="J4731" s="23">
        <f t="shared" si="73"/>
        <v>2.4935999999999998</v>
      </c>
      <c r="K4731" s="22" t="str">
        <f>IF(I4731&lt;&gt;"",SUMIF(Table1[Codigo_servico],A4731,Table1[Subtotal_insumo]),"")</f>
        <v/>
      </c>
      <c r="L4731" s="18">
        <f>IF(Table1[[#This Row],[Ordem_insumos]]&lt;&gt;0,VLOOKUP(Table1[[#This Row],[Codigo_servico]],Preencher_Orcamento!$B:$D,3,FALSE)*Table1[[#This Row],[Qtde_insumo]],"")</f>
        <v>0</v>
      </c>
      <c r="M4731" s="18">
        <f>IF(Table1[[#This Row],[Ordem_insumos]]&lt;&gt;0,VLOOKUP(Table1[[#This Row],[Codigo_servico]],Preencher_Orcamento!$B:$D,3,FALSE)*Table1[[#This Row],[Subtotal_insumo]],"")</f>
        <v>0</v>
      </c>
    </row>
    <row r="4732" spans="1:13" x14ac:dyDescent="0.25">
      <c r="A4732" s="6">
        <v>91250</v>
      </c>
      <c r="B4732" s="126">
        <v>10</v>
      </c>
      <c r="C4732" s="133"/>
      <c r="D4732" s="134">
        <v>2044</v>
      </c>
      <c r="E4732" s="7" t="s">
        <v>2193</v>
      </c>
      <c r="F4732" s="8" t="s">
        <v>2140</v>
      </c>
      <c r="G4732" s="18">
        <f>IFERROR(VLOOKUP(Table1[[#This Row],[Codigo_insumo]],BD_Insumos!$B:$E,4),"")</f>
        <v>13.596734305430379</v>
      </c>
      <c r="H4732" s="140">
        <v>6.2</v>
      </c>
      <c r="I4732" s="9"/>
      <c r="J4732" s="23">
        <f t="shared" si="73"/>
        <v>84.299752693668353</v>
      </c>
      <c r="K4732" s="22" t="str">
        <f>IF(I4732&lt;&gt;"",SUMIF(Table1[Codigo_servico],A4732,Table1[Subtotal_insumo]),"")</f>
        <v/>
      </c>
      <c r="L4732" s="18">
        <f>IF(Table1[[#This Row],[Ordem_insumos]]&lt;&gt;0,VLOOKUP(Table1[[#This Row],[Codigo_servico]],Preencher_Orcamento!$B:$D,3,FALSE)*Table1[[#This Row],[Qtde_insumo]],"")</f>
        <v>0</v>
      </c>
      <c r="M4732" s="18">
        <f>IF(Table1[[#This Row],[Ordem_insumos]]&lt;&gt;0,VLOOKUP(Table1[[#This Row],[Codigo_servico]],Preencher_Orcamento!$B:$D,3,FALSE)*Table1[[#This Row],[Subtotal_insumo]],"")</f>
        <v>0</v>
      </c>
    </row>
    <row r="4733" spans="1:13" x14ac:dyDescent="0.25">
      <c r="A4733" s="6">
        <v>91250</v>
      </c>
      <c r="B4733" s="126">
        <v>11</v>
      </c>
      <c r="C4733" s="133"/>
      <c r="D4733" s="134">
        <v>2041</v>
      </c>
      <c r="E4733" s="7" t="s">
        <v>2192</v>
      </c>
      <c r="F4733" s="8" t="s">
        <v>2140</v>
      </c>
      <c r="G4733" s="18">
        <f>IFERROR(VLOOKUP(Table1[[#This Row],[Codigo_insumo]],BD_Insumos!$B:$E,4),"")</f>
        <v>18.820516146129485</v>
      </c>
      <c r="H4733" s="140">
        <v>6.2</v>
      </c>
      <c r="I4733" s="9"/>
      <c r="J4733" s="23">
        <f t="shared" si="73"/>
        <v>116.68720010600281</v>
      </c>
      <c r="K4733" s="22" t="str">
        <f>IF(I4733&lt;&gt;"",SUMIF(Table1[Codigo_servico],A4733,Table1[Subtotal_insumo]),"")</f>
        <v/>
      </c>
      <c r="L4733" s="18">
        <f>IF(Table1[[#This Row],[Ordem_insumos]]&lt;&gt;0,VLOOKUP(Table1[[#This Row],[Codigo_servico]],Preencher_Orcamento!$B:$D,3,FALSE)*Table1[[#This Row],[Qtde_insumo]],"")</f>
        <v>0</v>
      </c>
      <c r="M4733" s="18">
        <f>IF(Table1[[#This Row],[Ordem_insumos]]&lt;&gt;0,VLOOKUP(Table1[[#This Row],[Codigo_servico]],Preencher_Orcamento!$B:$D,3,FALSE)*Table1[[#This Row],[Subtotal_insumo]],"")</f>
        <v>0</v>
      </c>
    </row>
    <row r="4734" spans="1:13" ht="26.25" x14ac:dyDescent="0.25">
      <c r="A4734" s="6">
        <v>91250</v>
      </c>
      <c r="B4734" s="126">
        <v>12</v>
      </c>
      <c r="C4734" s="133"/>
      <c r="D4734" s="134">
        <v>58421</v>
      </c>
      <c r="E4734" s="7" t="s">
        <v>1569</v>
      </c>
      <c r="F4734" s="8" t="s">
        <v>457</v>
      </c>
      <c r="G4734" s="18">
        <f>IFERROR(VLOOKUP(Table1[[#This Row],[Codigo_insumo]],BD_Insumos!$B:$E,4),"")</f>
        <v>0.4214</v>
      </c>
      <c r="H4734" s="140">
        <v>4</v>
      </c>
      <c r="I4734" s="9"/>
      <c r="J4734" s="23">
        <f t="shared" si="73"/>
        <v>1.6856</v>
      </c>
      <c r="K4734" s="22" t="str">
        <f>IF(I4734&lt;&gt;"",SUMIF(Table1[Codigo_servico],A4734,Table1[Subtotal_insumo]),"")</f>
        <v/>
      </c>
      <c r="L4734" s="18">
        <f>IF(Table1[[#This Row],[Ordem_insumos]]&lt;&gt;0,VLOOKUP(Table1[[#This Row],[Codigo_servico]],Preencher_Orcamento!$B:$D,3,FALSE)*Table1[[#This Row],[Qtde_insumo]],"")</f>
        <v>0</v>
      </c>
      <c r="M4734" s="18">
        <f>IF(Table1[[#This Row],[Ordem_insumos]]&lt;&gt;0,VLOOKUP(Table1[[#This Row],[Codigo_servico]],Preencher_Orcamento!$B:$D,3,FALSE)*Table1[[#This Row],[Subtotal_insumo]],"")</f>
        <v>0</v>
      </c>
    </row>
    <row r="4735" spans="1:13" x14ac:dyDescent="0.25">
      <c r="A4735" s="3">
        <v>91251</v>
      </c>
      <c r="B4735" s="125">
        <v>0</v>
      </c>
      <c r="C4735" s="131" t="s">
        <v>3300</v>
      </c>
      <c r="D4735" s="132"/>
      <c r="E4735" s="4"/>
      <c r="F4735" s="4"/>
      <c r="G4735" s="17" t="str">
        <f>IFERROR(VLOOKUP(Table1[[#This Row],[Codigo_insumo]],BD_Insumos!$B:$E,4),"")</f>
        <v/>
      </c>
      <c r="H4735" s="139"/>
      <c r="I4735" s="5" t="s">
        <v>457</v>
      </c>
      <c r="J4735" s="20" t="str">
        <f t="shared" si="73"/>
        <v/>
      </c>
      <c r="K4735" s="21">
        <f>IF(I4735&lt;&gt;"",SUMIF(Table1[Codigo_servico],A4735,Table1[Subtotal_insumo]),"")</f>
        <v>1366.8145527996712</v>
      </c>
      <c r="L4735" s="17" t="str">
        <f>IF(Table1[[#This Row],[Ordem_insumos]]&lt;&gt;0,VLOOKUP(Table1[[#This Row],[Codigo_servico]],Preencher_Orcamento!$B:$D,3,FALSE)*Table1[[#This Row],[Qtde_insumo]],"")</f>
        <v/>
      </c>
      <c r="M4735" s="17" t="str">
        <f>IF(Table1[[#This Row],[Ordem_insumos]]&lt;&gt;0,VLOOKUP(Table1[[#This Row],[Codigo_servico]],Preencher_Orcamento!$B:$D,3,FALSE)*Table1[[#This Row],[Subtotal_insumo]],"")</f>
        <v/>
      </c>
    </row>
    <row r="4736" spans="1:13" ht="26.25" x14ac:dyDescent="0.25">
      <c r="A4736" s="6">
        <v>91251</v>
      </c>
      <c r="B4736" s="126">
        <v>1</v>
      </c>
      <c r="C4736" s="133"/>
      <c r="D4736" s="134">
        <v>53250</v>
      </c>
      <c r="E4736" s="7" t="s">
        <v>1139</v>
      </c>
      <c r="F4736" s="8" t="s">
        <v>457</v>
      </c>
      <c r="G4736" s="16">
        <f>IFERROR(VLOOKUP(Table1[[#This Row],[Codigo_insumo]],BD_Insumos!$B:$E,4),"")</f>
        <v>136.45930000000001</v>
      </c>
      <c r="H4736" s="140">
        <v>2</v>
      </c>
      <c r="I4736" s="9"/>
      <c r="J4736" s="22">
        <f t="shared" si="73"/>
        <v>272.91860000000003</v>
      </c>
      <c r="K4736" s="22" t="str">
        <f>IF(I4736&lt;&gt;"",SUMIF(Table1[Codigo_servico],A4736,Table1[Subtotal_insumo]),"")</f>
        <v/>
      </c>
      <c r="L4736" s="16">
        <f>IF(Table1[[#This Row],[Ordem_insumos]]&lt;&gt;0,VLOOKUP(Table1[[#This Row],[Codigo_servico]],Preencher_Orcamento!$B:$D,3,FALSE)*Table1[[#This Row],[Qtde_insumo]],"")</f>
        <v>0</v>
      </c>
      <c r="M4736" s="16">
        <f>IF(Table1[[#This Row],[Ordem_insumos]]&lt;&gt;0,VLOOKUP(Table1[[#This Row],[Codigo_servico]],Preencher_Orcamento!$B:$D,3,FALSE)*Table1[[#This Row],[Subtotal_insumo]],"")</f>
        <v>0</v>
      </c>
    </row>
    <row r="4737" spans="1:13" ht="26.25" x14ac:dyDescent="0.25">
      <c r="A4737" s="6">
        <v>91251</v>
      </c>
      <c r="B4737" s="126">
        <v>2</v>
      </c>
      <c r="C4737" s="133"/>
      <c r="D4737" s="134">
        <v>58421</v>
      </c>
      <c r="E4737" s="7" t="s">
        <v>1569</v>
      </c>
      <c r="F4737" s="8" t="s">
        <v>457</v>
      </c>
      <c r="G4737" s="16">
        <f>IFERROR(VLOOKUP(Table1[[#This Row],[Codigo_insumo]],BD_Insumos!$B:$E,4),"")</f>
        <v>0.4214</v>
      </c>
      <c r="H4737" s="140">
        <v>4</v>
      </c>
      <c r="I4737" s="9"/>
      <c r="J4737" s="22">
        <f t="shared" si="73"/>
        <v>1.6856</v>
      </c>
      <c r="K4737" s="22" t="str">
        <f>IF(I4737&lt;&gt;"",SUMIF(Table1[Codigo_servico],A4737,Table1[Subtotal_insumo]),"")</f>
        <v/>
      </c>
      <c r="L4737" s="16">
        <f>IF(Table1[[#This Row],[Ordem_insumos]]&lt;&gt;0,VLOOKUP(Table1[[#This Row],[Codigo_servico]],Preencher_Orcamento!$B:$D,3,FALSE)*Table1[[#This Row],[Qtde_insumo]],"")</f>
        <v>0</v>
      </c>
      <c r="M4737" s="16">
        <f>IF(Table1[[#This Row],[Ordem_insumos]]&lt;&gt;0,VLOOKUP(Table1[[#This Row],[Codigo_servico]],Preencher_Orcamento!$B:$D,3,FALSE)*Table1[[#This Row],[Subtotal_insumo]],"")</f>
        <v>0</v>
      </c>
    </row>
    <row r="4738" spans="1:13" x14ac:dyDescent="0.25">
      <c r="A4738" s="6">
        <v>91251</v>
      </c>
      <c r="B4738" s="126">
        <v>3</v>
      </c>
      <c r="C4738" s="133"/>
      <c r="D4738" s="134">
        <v>53660</v>
      </c>
      <c r="E4738" s="7" t="s">
        <v>1166</v>
      </c>
      <c r="F4738" s="8" t="s">
        <v>457</v>
      </c>
      <c r="G4738" s="18">
        <f>IFERROR(VLOOKUP(Table1[[#This Row],[Codigo_insumo]],BD_Insumos!$B:$E,4),"")</f>
        <v>6.5494000000000003</v>
      </c>
      <c r="H4738" s="140">
        <v>8</v>
      </c>
      <c r="I4738" s="9"/>
      <c r="J4738" s="23">
        <f t="shared" ref="J4738:J4801" si="74">IF(I4738="",G4738*H4738,"")</f>
        <v>52.395200000000003</v>
      </c>
      <c r="K4738" s="22" t="str">
        <f>IF(I4738&lt;&gt;"",SUMIF(Table1[Codigo_servico],A4738,Table1[Subtotal_insumo]),"")</f>
        <v/>
      </c>
      <c r="L4738" s="18">
        <f>IF(Table1[[#This Row],[Ordem_insumos]]&lt;&gt;0,VLOOKUP(Table1[[#This Row],[Codigo_servico]],Preencher_Orcamento!$B:$D,3,FALSE)*Table1[[#This Row],[Qtde_insumo]],"")</f>
        <v>0</v>
      </c>
      <c r="M4738" s="18">
        <f>IF(Table1[[#This Row],[Ordem_insumos]]&lt;&gt;0,VLOOKUP(Table1[[#This Row],[Codigo_servico]],Preencher_Orcamento!$B:$D,3,FALSE)*Table1[[#This Row],[Subtotal_insumo]],"")</f>
        <v>0</v>
      </c>
    </row>
    <row r="4739" spans="1:13" ht="26.25" x14ac:dyDescent="0.25">
      <c r="A4739" s="6">
        <v>91251</v>
      </c>
      <c r="B4739" s="126">
        <v>4</v>
      </c>
      <c r="C4739" s="133"/>
      <c r="D4739" s="134">
        <v>53281</v>
      </c>
      <c r="E4739" s="7" t="s">
        <v>1152</v>
      </c>
      <c r="F4739" s="8" t="s">
        <v>457</v>
      </c>
      <c r="G4739" s="18">
        <f>IFERROR(VLOOKUP(Table1[[#This Row],[Codigo_insumo]],BD_Insumos!$B:$E,4),"")</f>
        <v>40.519100000000002</v>
      </c>
      <c r="H4739" s="140">
        <v>1</v>
      </c>
      <c r="I4739" s="9"/>
      <c r="J4739" s="23">
        <f t="shared" si="74"/>
        <v>40.519100000000002</v>
      </c>
      <c r="K4739" s="22" t="str">
        <f>IF(I4739&lt;&gt;"",SUMIF(Table1[Codigo_servico],A4739,Table1[Subtotal_insumo]),"")</f>
        <v/>
      </c>
      <c r="L4739" s="18">
        <f>IF(Table1[[#This Row],[Ordem_insumos]]&lt;&gt;0,VLOOKUP(Table1[[#This Row],[Codigo_servico]],Preencher_Orcamento!$B:$D,3,FALSE)*Table1[[#This Row],[Qtde_insumo]],"")</f>
        <v>0</v>
      </c>
      <c r="M4739" s="18">
        <f>IF(Table1[[#This Row],[Ordem_insumos]]&lt;&gt;0,VLOOKUP(Table1[[#This Row],[Codigo_servico]],Preencher_Orcamento!$B:$D,3,FALSE)*Table1[[#This Row],[Subtotal_insumo]],"")</f>
        <v>0</v>
      </c>
    </row>
    <row r="4740" spans="1:13" ht="26.25" x14ac:dyDescent="0.25">
      <c r="A4740" s="6">
        <v>91251</v>
      </c>
      <c r="B4740" s="126">
        <v>5</v>
      </c>
      <c r="C4740" s="133"/>
      <c r="D4740" s="134">
        <v>53271</v>
      </c>
      <c r="E4740" s="7" t="s">
        <v>1147</v>
      </c>
      <c r="F4740" s="8" t="s">
        <v>457</v>
      </c>
      <c r="G4740" s="18">
        <f>IFERROR(VLOOKUP(Table1[[#This Row],[Codigo_insumo]],BD_Insumos!$B:$E,4),"")</f>
        <v>108.8694</v>
      </c>
      <c r="H4740" s="140">
        <v>3</v>
      </c>
      <c r="I4740" s="9"/>
      <c r="J4740" s="23">
        <f t="shared" si="74"/>
        <v>326.60820000000001</v>
      </c>
      <c r="K4740" s="22" t="str">
        <f>IF(I4740&lt;&gt;"",SUMIF(Table1[Codigo_servico],A4740,Table1[Subtotal_insumo]),"")</f>
        <v/>
      </c>
      <c r="L4740" s="18">
        <f>IF(Table1[[#This Row],[Ordem_insumos]]&lt;&gt;0,VLOOKUP(Table1[[#This Row],[Codigo_servico]],Preencher_Orcamento!$B:$D,3,FALSE)*Table1[[#This Row],[Qtde_insumo]],"")</f>
        <v>0</v>
      </c>
      <c r="M4740" s="18">
        <f>IF(Table1[[#This Row],[Ordem_insumos]]&lt;&gt;0,VLOOKUP(Table1[[#This Row],[Codigo_servico]],Preencher_Orcamento!$B:$D,3,FALSE)*Table1[[#This Row],[Subtotal_insumo]],"")</f>
        <v>0</v>
      </c>
    </row>
    <row r="4741" spans="1:13" x14ac:dyDescent="0.25">
      <c r="A4741" s="6">
        <v>91251</v>
      </c>
      <c r="B4741" s="126">
        <v>6</v>
      </c>
      <c r="C4741" s="133"/>
      <c r="D4741" s="134">
        <v>52410</v>
      </c>
      <c r="E4741" s="7" t="s">
        <v>1065</v>
      </c>
      <c r="F4741" s="8" t="s">
        <v>5</v>
      </c>
      <c r="G4741" s="18">
        <f>IFERROR(VLOOKUP(Table1[[#This Row],[Codigo_insumo]],BD_Insumos!$B:$E,4),"")</f>
        <v>1.0474000000000001</v>
      </c>
      <c r="H4741" s="140">
        <v>3</v>
      </c>
      <c r="I4741" s="9"/>
      <c r="J4741" s="23">
        <f t="shared" si="74"/>
        <v>3.1422000000000003</v>
      </c>
      <c r="K4741" s="22" t="str">
        <f>IF(I4741&lt;&gt;"",SUMIF(Table1[Codigo_servico],A4741,Table1[Subtotal_insumo]),"")</f>
        <v/>
      </c>
      <c r="L4741" s="18">
        <f>IF(Table1[[#This Row],[Ordem_insumos]]&lt;&gt;0,VLOOKUP(Table1[[#This Row],[Codigo_servico]],Preencher_Orcamento!$B:$D,3,FALSE)*Table1[[#This Row],[Qtde_insumo]],"")</f>
        <v>0</v>
      </c>
      <c r="M4741" s="18">
        <f>IF(Table1[[#This Row],[Ordem_insumos]]&lt;&gt;0,VLOOKUP(Table1[[#This Row],[Codigo_servico]],Preencher_Orcamento!$B:$D,3,FALSE)*Table1[[#This Row],[Subtotal_insumo]],"")</f>
        <v>0</v>
      </c>
    </row>
    <row r="4742" spans="1:13" ht="39" x14ac:dyDescent="0.25">
      <c r="A4742" s="6">
        <v>91251</v>
      </c>
      <c r="B4742" s="126">
        <v>7</v>
      </c>
      <c r="C4742" s="133"/>
      <c r="D4742" s="134">
        <v>51245</v>
      </c>
      <c r="E4742" s="7" t="s">
        <v>1018</v>
      </c>
      <c r="F4742" s="8" t="s">
        <v>457</v>
      </c>
      <c r="G4742" s="18">
        <f>IFERROR(VLOOKUP(Table1[[#This Row],[Codigo_insumo]],BD_Insumos!$B:$E,4),"")</f>
        <v>284.78109999999998</v>
      </c>
      <c r="H4742" s="140">
        <v>1</v>
      </c>
      <c r="I4742" s="9"/>
      <c r="J4742" s="23">
        <f t="shared" si="74"/>
        <v>284.78109999999998</v>
      </c>
      <c r="K4742" s="22" t="str">
        <f>IF(I4742&lt;&gt;"",SUMIF(Table1[Codigo_servico],A4742,Table1[Subtotal_insumo]),"")</f>
        <v/>
      </c>
      <c r="L4742" s="18">
        <f>IF(Table1[[#This Row],[Ordem_insumos]]&lt;&gt;0,VLOOKUP(Table1[[#This Row],[Codigo_servico]],Preencher_Orcamento!$B:$D,3,FALSE)*Table1[[#This Row],[Qtde_insumo]],"")</f>
        <v>0</v>
      </c>
      <c r="M4742" s="18">
        <f>IF(Table1[[#This Row],[Ordem_insumos]]&lt;&gt;0,VLOOKUP(Table1[[#This Row],[Codigo_servico]],Preencher_Orcamento!$B:$D,3,FALSE)*Table1[[#This Row],[Subtotal_insumo]],"")</f>
        <v>0</v>
      </c>
    </row>
    <row r="4743" spans="1:13" ht="39" x14ac:dyDescent="0.25">
      <c r="A4743" s="6">
        <v>91251</v>
      </c>
      <c r="B4743" s="126">
        <v>8</v>
      </c>
      <c r="C4743" s="133"/>
      <c r="D4743" s="134">
        <v>17040</v>
      </c>
      <c r="E4743" s="7" t="s">
        <v>375</v>
      </c>
      <c r="F4743" s="8" t="s">
        <v>457</v>
      </c>
      <c r="G4743" s="18">
        <f>IFERROR(VLOOKUP(Table1[[#This Row],[Codigo_insumo]],BD_Insumos!$B:$E,4),"")</f>
        <v>0.31169999999999998</v>
      </c>
      <c r="H4743" s="140">
        <v>8</v>
      </c>
      <c r="I4743" s="9"/>
      <c r="J4743" s="23">
        <f t="shared" si="74"/>
        <v>2.4935999999999998</v>
      </c>
      <c r="K4743" s="22" t="str">
        <f>IF(I4743&lt;&gt;"",SUMIF(Table1[Codigo_servico],A4743,Table1[Subtotal_insumo]),"")</f>
        <v/>
      </c>
      <c r="L4743" s="18">
        <f>IF(Table1[[#This Row],[Ordem_insumos]]&lt;&gt;0,VLOOKUP(Table1[[#This Row],[Codigo_servico]],Preencher_Orcamento!$B:$D,3,FALSE)*Table1[[#This Row],[Qtde_insumo]],"")</f>
        <v>0</v>
      </c>
      <c r="M4743" s="18">
        <f>IF(Table1[[#This Row],[Ordem_insumos]]&lt;&gt;0,VLOOKUP(Table1[[#This Row],[Codigo_servico]],Preencher_Orcamento!$B:$D,3,FALSE)*Table1[[#This Row],[Subtotal_insumo]],"")</f>
        <v>0</v>
      </c>
    </row>
    <row r="4744" spans="1:13" x14ac:dyDescent="0.25">
      <c r="A4744" s="6">
        <v>91251</v>
      </c>
      <c r="B4744" s="126">
        <v>9</v>
      </c>
      <c r="C4744" s="133"/>
      <c r="D4744" s="134">
        <v>2044</v>
      </c>
      <c r="E4744" s="7" t="s">
        <v>2193</v>
      </c>
      <c r="F4744" s="8" t="s">
        <v>2140</v>
      </c>
      <c r="G4744" s="18">
        <f>IFERROR(VLOOKUP(Table1[[#This Row],[Codigo_insumo]],BD_Insumos!$B:$E,4),"")</f>
        <v>13.596734305430379</v>
      </c>
      <c r="H4744" s="140">
        <v>6.2</v>
      </c>
      <c r="I4744" s="9"/>
      <c r="J4744" s="23">
        <f t="shared" si="74"/>
        <v>84.299752693668353</v>
      </c>
      <c r="K4744" s="22" t="str">
        <f>IF(I4744&lt;&gt;"",SUMIF(Table1[Codigo_servico],A4744,Table1[Subtotal_insumo]),"")</f>
        <v/>
      </c>
      <c r="L4744" s="18">
        <f>IF(Table1[[#This Row],[Ordem_insumos]]&lt;&gt;0,VLOOKUP(Table1[[#This Row],[Codigo_servico]],Preencher_Orcamento!$B:$D,3,FALSE)*Table1[[#This Row],[Qtde_insumo]],"")</f>
        <v>0</v>
      </c>
      <c r="M4744" s="18">
        <f>IF(Table1[[#This Row],[Ordem_insumos]]&lt;&gt;0,VLOOKUP(Table1[[#This Row],[Codigo_servico]],Preencher_Orcamento!$B:$D,3,FALSE)*Table1[[#This Row],[Subtotal_insumo]],"")</f>
        <v>0</v>
      </c>
    </row>
    <row r="4745" spans="1:13" x14ac:dyDescent="0.25">
      <c r="A4745" s="6">
        <v>91251</v>
      </c>
      <c r="B4745" s="126">
        <v>10</v>
      </c>
      <c r="C4745" s="133"/>
      <c r="D4745" s="134">
        <v>2041</v>
      </c>
      <c r="E4745" s="7" t="s">
        <v>2192</v>
      </c>
      <c r="F4745" s="8" t="s">
        <v>2140</v>
      </c>
      <c r="G4745" s="18">
        <f>IFERROR(VLOOKUP(Table1[[#This Row],[Codigo_insumo]],BD_Insumos!$B:$E,4),"")</f>
        <v>18.820516146129485</v>
      </c>
      <c r="H4745" s="140">
        <v>6.2</v>
      </c>
      <c r="I4745" s="9"/>
      <c r="J4745" s="23">
        <f t="shared" si="74"/>
        <v>116.68720010600281</v>
      </c>
      <c r="K4745" s="22" t="str">
        <f>IF(I4745&lt;&gt;"",SUMIF(Table1[Codigo_servico],A4745,Table1[Subtotal_insumo]),"")</f>
        <v/>
      </c>
      <c r="L4745" s="18">
        <f>IF(Table1[[#This Row],[Ordem_insumos]]&lt;&gt;0,VLOOKUP(Table1[[#This Row],[Codigo_servico]],Preencher_Orcamento!$B:$D,3,FALSE)*Table1[[#This Row],[Qtde_insumo]],"")</f>
        <v>0</v>
      </c>
      <c r="M4745" s="18">
        <f>IF(Table1[[#This Row],[Ordem_insumos]]&lt;&gt;0,VLOOKUP(Table1[[#This Row],[Codigo_servico]],Preencher_Orcamento!$B:$D,3,FALSE)*Table1[[#This Row],[Subtotal_insumo]],"")</f>
        <v>0</v>
      </c>
    </row>
    <row r="4746" spans="1:13" ht="39" x14ac:dyDescent="0.25">
      <c r="A4746" s="6">
        <v>91251</v>
      </c>
      <c r="B4746" s="126">
        <v>11</v>
      </c>
      <c r="C4746" s="133"/>
      <c r="D4746" s="134">
        <v>54410</v>
      </c>
      <c r="E4746" s="7" t="s">
        <v>1211</v>
      </c>
      <c r="F4746" s="8" t="s">
        <v>457</v>
      </c>
      <c r="G4746" s="18">
        <f>IFERROR(VLOOKUP(Table1[[#This Row],[Codigo_insumo]],BD_Insumos!$B:$E,4),"")</f>
        <v>171.87119999999999</v>
      </c>
      <c r="H4746" s="140">
        <v>1</v>
      </c>
      <c r="I4746" s="9"/>
      <c r="J4746" s="23">
        <f t="shared" si="74"/>
        <v>171.87119999999999</v>
      </c>
      <c r="K4746" s="22" t="str">
        <f>IF(I4746&lt;&gt;"",SUMIF(Table1[Codigo_servico],A4746,Table1[Subtotal_insumo]),"")</f>
        <v/>
      </c>
      <c r="L4746" s="18">
        <f>IF(Table1[[#This Row],[Ordem_insumos]]&lt;&gt;0,VLOOKUP(Table1[[#This Row],[Codigo_servico]],Preencher_Orcamento!$B:$D,3,FALSE)*Table1[[#This Row],[Qtde_insumo]],"")</f>
        <v>0</v>
      </c>
      <c r="M4746" s="18">
        <f>IF(Table1[[#This Row],[Ordem_insumos]]&lt;&gt;0,VLOOKUP(Table1[[#This Row],[Codigo_servico]],Preencher_Orcamento!$B:$D,3,FALSE)*Table1[[#This Row],[Subtotal_insumo]],"")</f>
        <v>0</v>
      </c>
    </row>
    <row r="4747" spans="1:13" ht="26.25" x14ac:dyDescent="0.25">
      <c r="A4747" s="6">
        <v>91251</v>
      </c>
      <c r="B4747" s="126">
        <v>12</v>
      </c>
      <c r="C4747" s="133"/>
      <c r="D4747" s="134">
        <v>53645</v>
      </c>
      <c r="E4747" s="7" t="s">
        <v>1164</v>
      </c>
      <c r="F4747" s="8" t="s">
        <v>457</v>
      </c>
      <c r="G4747" s="18">
        <f>IFERROR(VLOOKUP(Table1[[#This Row],[Codigo_insumo]],BD_Insumos!$B:$E,4),"")</f>
        <v>1.1766000000000001</v>
      </c>
      <c r="H4747" s="140">
        <v>8</v>
      </c>
      <c r="I4747" s="9"/>
      <c r="J4747" s="23">
        <f t="shared" si="74"/>
        <v>9.4128000000000007</v>
      </c>
      <c r="K4747" s="22" t="str">
        <f>IF(I4747&lt;&gt;"",SUMIF(Table1[Codigo_servico],A4747,Table1[Subtotal_insumo]),"")</f>
        <v/>
      </c>
      <c r="L4747" s="18">
        <f>IF(Table1[[#This Row],[Ordem_insumos]]&lt;&gt;0,VLOOKUP(Table1[[#This Row],[Codigo_servico]],Preencher_Orcamento!$B:$D,3,FALSE)*Table1[[#This Row],[Qtde_insumo]],"")</f>
        <v>0</v>
      </c>
      <c r="M4747" s="18">
        <f>IF(Table1[[#This Row],[Ordem_insumos]]&lt;&gt;0,VLOOKUP(Table1[[#This Row],[Codigo_servico]],Preencher_Orcamento!$B:$D,3,FALSE)*Table1[[#This Row],[Subtotal_insumo]],"")</f>
        <v>0</v>
      </c>
    </row>
    <row r="4748" spans="1:13" x14ac:dyDescent="0.25">
      <c r="A4748" s="3">
        <v>91252</v>
      </c>
      <c r="B4748" s="125">
        <v>0</v>
      </c>
      <c r="C4748" s="131" t="s">
        <v>3301</v>
      </c>
      <c r="D4748" s="132"/>
      <c r="E4748" s="4"/>
      <c r="F4748" s="4"/>
      <c r="G4748" s="17" t="str">
        <f>IFERROR(VLOOKUP(Table1[[#This Row],[Codigo_insumo]],BD_Insumos!$B:$E,4),"")</f>
        <v/>
      </c>
      <c r="H4748" s="139"/>
      <c r="I4748" s="5" t="s">
        <v>457</v>
      </c>
      <c r="J4748" s="20" t="str">
        <f t="shared" si="74"/>
        <v/>
      </c>
      <c r="K4748" s="21">
        <f>IF(I4748&lt;&gt;"",SUMIF(Table1[Codigo_servico],A4748,Table1[Subtotal_insumo]),"")</f>
        <v>1516.3871425435898</v>
      </c>
      <c r="L4748" s="17" t="str">
        <f>IF(Table1[[#This Row],[Ordem_insumos]]&lt;&gt;0,VLOOKUP(Table1[[#This Row],[Codigo_servico]],Preencher_Orcamento!$B:$D,3,FALSE)*Table1[[#This Row],[Qtde_insumo]],"")</f>
        <v/>
      </c>
      <c r="M4748" s="17" t="str">
        <f>IF(Table1[[#This Row],[Ordem_insumos]]&lt;&gt;0,VLOOKUP(Table1[[#This Row],[Codigo_servico]],Preencher_Orcamento!$B:$D,3,FALSE)*Table1[[#This Row],[Subtotal_insumo]],"")</f>
        <v/>
      </c>
    </row>
    <row r="4749" spans="1:13" ht="26.25" x14ac:dyDescent="0.25">
      <c r="A4749" s="6">
        <v>91252</v>
      </c>
      <c r="B4749" s="126">
        <v>1</v>
      </c>
      <c r="C4749" s="133"/>
      <c r="D4749" s="134">
        <v>54541</v>
      </c>
      <c r="E4749" s="7" t="s">
        <v>1243</v>
      </c>
      <c r="F4749" s="8" t="s">
        <v>457</v>
      </c>
      <c r="G4749" s="16">
        <f>IFERROR(VLOOKUP(Table1[[#This Row],[Codigo_insumo]],BD_Insumos!$B:$E,4),"")</f>
        <v>132.01769999999999</v>
      </c>
      <c r="H4749" s="140">
        <v>1</v>
      </c>
      <c r="I4749" s="9"/>
      <c r="J4749" s="22">
        <f t="shared" si="74"/>
        <v>132.01769999999999</v>
      </c>
      <c r="K4749" s="22" t="str">
        <f>IF(I4749&lt;&gt;"",SUMIF(Table1[Codigo_servico],A4749,Table1[Subtotal_insumo]),"")</f>
        <v/>
      </c>
      <c r="L4749" s="16">
        <f>IF(Table1[[#This Row],[Ordem_insumos]]&lt;&gt;0,VLOOKUP(Table1[[#This Row],[Codigo_servico]],Preencher_Orcamento!$B:$D,3,FALSE)*Table1[[#This Row],[Qtde_insumo]],"")</f>
        <v>0</v>
      </c>
      <c r="M4749" s="16">
        <f>IF(Table1[[#This Row],[Ordem_insumos]]&lt;&gt;0,VLOOKUP(Table1[[#This Row],[Codigo_servico]],Preencher_Orcamento!$B:$D,3,FALSE)*Table1[[#This Row],[Subtotal_insumo]],"")</f>
        <v>0</v>
      </c>
    </row>
    <row r="4750" spans="1:13" ht="26.25" x14ac:dyDescent="0.25">
      <c r="A4750" s="6">
        <v>91252</v>
      </c>
      <c r="B4750" s="126">
        <v>2</v>
      </c>
      <c r="C4750" s="133"/>
      <c r="D4750" s="134">
        <v>54550</v>
      </c>
      <c r="E4750" s="7" t="s">
        <v>1246</v>
      </c>
      <c r="F4750" s="8" t="s">
        <v>457</v>
      </c>
      <c r="G4750" s="16">
        <f>IFERROR(VLOOKUP(Table1[[#This Row],[Codigo_insumo]],BD_Insumos!$B:$E,4),"")</f>
        <v>80.006299999999996</v>
      </c>
      <c r="H4750" s="140">
        <v>2</v>
      </c>
      <c r="I4750" s="9"/>
      <c r="J4750" s="22">
        <f t="shared" si="74"/>
        <v>160.01259999999999</v>
      </c>
      <c r="K4750" s="22" t="str">
        <f>IF(I4750&lt;&gt;"",SUMIF(Table1[Codigo_servico],A4750,Table1[Subtotal_insumo]),"")</f>
        <v/>
      </c>
      <c r="L4750" s="16">
        <f>IF(Table1[[#This Row],[Ordem_insumos]]&lt;&gt;0,VLOOKUP(Table1[[#This Row],[Codigo_servico]],Preencher_Orcamento!$B:$D,3,FALSE)*Table1[[#This Row],[Qtde_insumo]],"")</f>
        <v>0</v>
      </c>
      <c r="M4750" s="16">
        <f>IF(Table1[[#This Row],[Ordem_insumos]]&lt;&gt;0,VLOOKUP(Table1[[#This Row],[Codigo_servico]],Preencher_Orcamento!$B:$D,3,FALSE)*Table1[[#This Row],[Subtotal_insumo]],"")</f>
        <v>0</v>
      </c>
    </row>
    <row r="4751" spans="1:13" ht="26.25" x14ac:dyDescent="0.25">
      <c r="A4751" s="6">
        <v>91252</v>
      </c>
      <c r="B4751" s="126">
        <v>3</v>
      </c>
      <c r="C4751" s="133"/>
      <c r="D4751" s="134">
        <v>53281</v>
      </c>
      <c r="E4751" s="7" t="s">
        <v>1152</v>
      </c>
      <c r="F4751" s="8" t="s">
        <v>457</v>
      </c>
      <c r="G4751" s="16">
        <f>IFERROR(VLOOKUP(Table1[[#This Row],[Codigo_insumo]],BD_Insumos!$B:$E,4),"")</f>
        <v>40.519100000000002</v>
      </c>
      <c r="H4751" s="140">
        <v>2</v>
      </c>
      <c r="I4751" s="9"/>
      <c r="J4751" s="22">
        <f t="shared" si="74"/>
        <v>81.038200000000003</v>
      </c>
      <c r="K4751" s="22" t="str">
        <f>IF(I4751&lt;&gt;"",SUMIF(Table1[Codigo_servico],A4751,Table1[Subtotal_insumo]),"")</f>
        <v/>
      </c>
      <c r="L4751" s="16">
        <f>IF(Table1[[#This Row],[Ordem_insumos]]&lt;&gt;0,VLOOKUP(Table1[[#This Row],[Codigo_servico]],Preencher_Orcamento!$B:$D,3,FALSE)*Table1[[#This Row],[Qtde_insumo]],"")</f>
        <v>0</v>
      </c>
      <c r="M4751" s="16">
        <f>IF(Table1[[#This Row],[Ordem_insumos]]&lt;&gt;0,VLOOKUP(Table1[[#This Row],[Codigo_servico]],Preencher_Orcamento!$B:$D,3,FALSE)*Table1[[#This Row],[Subtotal_insumo]],"")</f>
        <v>0</v>
      </c>
    </row>
    <row r="4752" spans="1:13" ht="26.25" x14ac:dyDescent="0.25">
      <c r="A4752" s="6">
        <v>91252</v>
      </c>
      <c r="B4752" s="126">
        <v>4</v>
      </c>
      <c r="C4752" s="133"/>
      <c r="D4752" s="134">
        <v>56559</v>
      </c>
      <c r="E4752" s="7" t="s">
        <v>1490</v>
      </c>
      <c r="F4752" s="8" t="s">
        <v>457</v>
      </c>
      <c r="G4752" s="18">
        <f>IFERROR(VLOOKUP(Table1[[#This Row],[Codigo_insumo]],BD_Insumos!$B:$E,4),"")</f>
        <v>48.994900000000001</v>
      </c>
      <c r="H4752" s="140">
        <v>1</v>
      </c>
      <c r="I4752" s="9"/>
      <c r="J4752" s="23">
        <f t="shared" si="74"/>
        <v>48.994900000000001</v>
      </c>
      <c r="K4752" s="22" t="str">
        <f>IF(I4752&lt;&gt;"",SUMIF(Table1[Codigo_servico],A4752,Table1[Subtotal_insumo]),"")</f>
        <v/>
      </c>
      <c r="L4752" s="18">
        <f>IF(Table1[[#This Row],[Ordem_insumos]]&lt;&gt;0,VLOOKUP(Table1[[#This Row],[Codigo_servico]],Preencher_Orcamento!$B:$D,3,FALSE)*Table1[[#This Row],[Qtde_insumo]],"")</f>
        <v>0</v>
      </c>
      <c r="M4752" s="18">
        <f>IF(Table1[[#This Row],[Ordem_insumos]]&lt;&gt;0,VLOOKUP(Table1[[#This Row],[Codigo_servico]],Preencher_Orcamento!$B:$D,3,FALSE)*Table1[[#This Row],[Subtotal_insumo]],"")</f>
        <v>0</v>
      </c>
    </row>
    <row r="4753" spans="1:13" x14ac:dyDescent="0.25">
      <c r="A4753" s="6">
        <v>91252</v>
      </c>
      <c r="B4753" s="126">
        <v>5</v>
      </c>
      <c r="C4753" s="133"/>
      <c r="D4753" s="134">
        <v>53660</v>
      </c>
      <c r="E4753" s="7" t="s">
        <v>1166</v>
      </c>
      <c r="F4753" s="8" t="s">
        <v>457</v>
      </c>
      <c r="G4753" s="18">
        <f>IFERROR(VLOOKUP(Table1[[#This Row],[Codigo_insumo]],BD_Insumos!$B:$E,4),"")</f>
        <v>6.5494000000000003</v>
      </c>
      <c r="H4753" s="140">
        <v>3</v>
      </c>
      <c r="I4753" s="9"/>
      <c r="J4753" s="23">
        <f t="shared" si="74"/>
        <v>19.648200000000003</v>
      </c>
      <c r="K4753" s="22" t="str">
        <f>IF(I4753&lt;&gt;"",SUMIF(Table1[Codigo_servico],A4753,Table1[Subtotal_insumo]),"")</f>
        <v/>
      </c>
      <c r="L4753" s="18">
        <f>IF(Table1[[#This Row],[Ordem_insumos]]&lt;&gt;0,VLOOKUP(Table1[[#This Row],[Codigo_servico]],Preencher_Orcamento!$B:$D,3,FALSE)*Table1[[#This Row],[Qtde_insumo]],"")</f>
        <v>0</v>
      </c>
      <c r="M4753" s="18">
        <f>IF(Table1[[#This Row],[Ordem_insumos]]&lt;&gt;0,VLOOKUP(Table1[[#This Row],[Codigo_servico]],Preencher_Orcamento!$B:$D,3,FALSE)*Table1[[#This Row],[Subtotal_insumo]],"")</f>
        <v>0</v>
      </c>
    </row>
    <row r="4754" spans="1:13" ht="26.25" x14ac:dyDescent="0.25">
      <c r="A4754" s="6">
        <v>91252</v>
      </c>
      <c r="B4754" s="126">
        <v>6</v>
      </c>
      <c r="C4754" s="133"/>
      <c r="D4754" s="134">
        <v>54533</v>
      </c>
      <c r="E4754" s="7" t="s">
        <v>1240</v>
      </c>
      <c r="F4754" s="8" t="s">
        <v>457</v>
      </c>
      <c r="G4754" s="18">
        <f>IFERROR(VLOOKUP(Table1[[#This Row],[Codigo_insumo]],BD_Insumos!$B:$E,4),"")</f>
        <v>57.940199999999997</v>
      </c>
      <c r="H4754" s="140">
        <v>2</v>
      </c>
      <c r="I4754" s="9"/>
      <c r="J4754" s="23">
        <f t="shared" si="74"/>
        <v>115.88039999999999</v>
      </c>
      <c r="K4754" s="22" t="str">
        <f>IF(I4754&lt;&gt;"",SUMIF(Table1[Codigo_servico],A4754,Table1[Subtotal_insumo]),"")</f>
        <v/>
      </c>
      <c r="L4754" s="18">
        <f>IF(Table1[[#This Row],[Ordem_insumos]]&lt;&gt;0,VLOOKUP(Table1[[#This Row],[Codigo_servico]],Preencher_Orcamento!$B:$D,3,FALSE)*Table1[[#This Row],[Qtde_insumo]],"")</f>
        <v>0</v>
      </c>
      <c r="M4754" s="18">
        <f>IF(Table1[[#This Row],[Ordem_insumos]]&lt;&gt;0,VLOOKUP(Table1[[#This Row],[Codigo_servico]],Preencher_Orcamento!$B:$D,3,FALSE)*Table1[[#This Row],[Subtotal_insumo]],"")</f>
        <v>0</v>
      </c>
    </row>
    <row r="4755" spans="1:13" ht="26.25" x14ac:dyDescent="0.25">
      <c r="A4755" s="6">
        <v>91252</v>
      </c>
      <c r="B4755" s="126">
        <v>7</v>
      </c>
      <c r="C4755" s="133"/>
      <c r="D4755" s="134">
        <v>53270</v>
      </c>
      <c r="E4755" s="7" t="s">
        <v>1146</v>
      </c>
      <c r="F4755" s="8" t="s">
        <v>457</v>
      </c>
      <c r="G4755" s="18">
        <f>IFERROR(VLOOKUP(Table1[[#This Row],[Codigo_insumo]],BD_Insumos!$B:$E,4),"")</f>
        <v>74.784700000000001</v>
      </c>
      <c r="H4755" s="140">
        <v>1</v>
      </c>
      <c r="I4755" s="9"/>
      <c r="J4755" s="23">
        <f t="shared" si="74"/>
        <v>74.784700000000001</v>
      </c>
      <c r="K4755" s="22" t="str">
        <f>IF(I4755&lt;&gt;"",SUMIF(Table1[Codigo_servico],A4755,Table1[Subtotal_insumo]),"")</f>
        <v/>
      </c>
      <c r="L4755" s="18">
        <f>IF(Table1[[#This Row],[Ordem_insumos]]&lt;&gt;0,VLOOKUP(Table1[[#This Row],[Codigo_servico]],Preencher_Orcamento!$B:$D,3,FALSE)*Table1[[#This Row],[Qtde_insumo]],"")</f>
        <v>0</v>
      </c>
      <c r="M4755" s="18">
        <f>IF(Table1[[#This Row],[Ordem_insumos]]&lt;&gt;0,VLOOKUP(Table1[[#This Row],[Codigo_servico]],Preencher_Orcamento!$B:$D,3,FALSE)*Table1[[#This Row],[Subtotal_insumo]],"")</f>
        <v>0</v>
      </c>
    </row>
    <row r="4756" spans="1:13" ht="26.25" x14ac:dyDescent="0.25">
      <c r="A4756" s="6">
        <v>91252</v>
      </c>
      <c r="B4756" s="126">
        <v>8</v>
      </c>
      <c r="C4756" s="133"/>
      <c r="D4756" s="134">
        <v>51250</v>
      </c>
      <c r="E4756" s="7" t="s">
        <v>1019</v>
      </c>
      <c r="F4756" s="8" t="s">
        <v>457</v>
      </c>
      <c r="G4756" s="18">
        <f>IFERROR(VLOOKUP(Table1[[#This Row],[Codigo_insumo]],BD_Insumos!$B:$E,4),"")</f>
        <v>1178.5416</v>
      </c>
      <c r="H4756" s="140">
        <v>0.32</v>
      </c>
      <c r="I4756" s="9"/>
      <c r="J4756" s="23">
        <f t="shared" si="74"/>
        <v>377.13331199999999</v>
      </c>
      <c r="K4756" s="22" t="str">
        <f>IF(I4756&lt;&gt;"",SUMIF(Table1[Codigo_servico],A4756,Table1[Subtotal_insumo]),"")</f>
        <v/>
      </c>
      <c r="L4756" s="18">
        <f>IF(Table1[[#This Row],[Ordem_insumos]]&lt;&gt;0,VLOOKUP(Table1[[#This Row],[Codigo_servico]],Preencher_Orcamento!$B:$D,3,FALSE)*Table1[[#This Row],[Qtde_insumo]],"")</f>
        <v>0</v>
      </c>
      <c r="M4756" s="18">
        <f>IF(Table1[[#This Row],[Ordem_insumos]]&lt;&gt;0,VLOOKUP(Table1[[#This Row],[Codigo_servico]],Preencher_Orcamento!$B:$D,3,FALSE)*Table1[[#This Row],[Subtotal_insumo]],"")</f>
        <v>0</v>
      </c>
    </row>
    <row r="4757" spans="1:13" x14ac:dyDescent="0.25">
      <c r="A4757" s="6">
        <v>91252</v>
      </c>
      <c r="B4757" s="126">
        <v>9</v>
      </c>
      <c r="C4757" s="133"/>
      <c r="D4757" s="134">
        <v>2044</v>
      </c>
      <c r="E4757" s="7" t="s">
        <v>2193</v>
      </c>
      <c r="F4757" s="8" t="s">
        <v>2140</v>
      </c>
      <c r="G4757" s="18">
        <f>IFERROR(VLOOKUP(Table1[[#This Row],[Codigo_insumo]],BD_Insumos!$B:$E,4),"")</f>
        <v>13.596734305430379</v>
      </c>
      <c r="H4757" s="140">
        <v>13.55</v>
      </c>
      <c r="I4757" s="9"/>
      <c r="J4757" s="23">
        <f t="shared" si="74"/>
        <v>184.23574983858165</v>
      </c>
      <c r="K4757" s="22" t="str">
        <f>IF(I4757&lt;&gt;"",SUMIF(Table1[Codigo_servico],A4757,Table1[Subtotal_insumo]),"")</f>
        <v/>
      </c>
      <c r="L4757" s="18">
        <f>IF(Table1[[#This Row],[Ordem_insumos]]&lt;&gt;0,VLOOKUP(Table1[[#This Row],[Codigo_servico]],Preencher_Orcamento!$B:$D,3,FALSE)*Table1[[#This Row],[Qtde_insumo]],"")</f>
        <v>0</v>
      </c>
      <c r="M4757" s="18">
        <f>IF(Table1[[#This Row],[Ordem_insumos]]&lt;&gt;0,VLOOKUP(Table1[[#This Row],[Codigo_servico]],Preencher_Orcamento!$B:$D,3,FALSE)*Table1[[#This Row],[Subtotal_insumo]],"")</f>
        <v>0</v>
      </c>
    </row>
    <row r="4758" spans="1:13" x14ac:dyDescent="0.25">
      <c r="A4758" s="6">
        <v>91252</v>
      </c>
      <c r="B4758" s="126">
        <v>10</v>
      </c>
      <c r="C4758" s="133"/>
      <c r="D4758" s="134">
        <v>2041</v>
      </c>
      <c r="E4758" s="7" t="s">
        <v>2192</v>
      </c>
      <c r="F4758" s="8" t="s">
        <v>2140</v>
      </c>
      <c r="G4758" s="18">
        <f>IFERROR(VLOOKUP(Table1[[#This Row],[Codigo_insumo]],BD_Insumos!$B:$E,4),"")</f>
        <v>18.820516146129485</v>
      </c>
      <c r="H4758" s="140">
        <v>14.15</v>
      </c>
      <c r="I4758" s="9"/>
      <c r="J4758" s="23">
        <f t="shared" si="74"/>
        <v>266.31030346773224</v>
      </c>
      <c r="K4758" s="22" t="str">
        <f>IF(I4758&lt;&gt;"",SUMIF(Table1[Codigo_servico],A4758,Table1[Subtotal_insumo]),"")</f>
        <v/>
      </c>
      <c r="L4758" s="18">
        <f>IF(Table1[[#This Row],[Ordem_insumos]]&lt;&gt;0,VLOOKUP(Table1[[#This Row],[Codigo_servico]],Preencher_Orcamento!$B:$D,3,FALSE)*Table1[[#This Row],[Qtde_insumo]],"")</f>
        <v>0</v>
      </c>
      <c r="M4758" s="18">
        <f>IF(Table1[[#This Row],[Ordem_insumos]]&lt;&gt;0,VLOOKUP(Table1[[#This Row],[Codigo_servico]],Preencher_Orcamento!$B:$D,3,FALSE)*Table1[[#This Row],[Subtotal_insumo]],"")</f>
        <v>0</v>
      </c>
    </row>
    <row r="4759" spans="1:13" x14ac:dyDescent="0.25">
      <c r="A4759" s="6">
        <v>91252</v>
      </c>
      <c r="B4759" s="126">
        <v>11</v>
      </c>
      <c r="C4759" s="133"/>
      <c r="D4759" s="134">
        <v>1037</v>
      </c>
      <c r="E4759" s="7" t="s">
        <v>2958</v>
      </c>
      <c r="F4759" s="8" t="s">
        <v>2140</v>
      </c>
      <c r="G4759" s="18">
        <f>IFERROR(VLOOKUP(Table1[[#This Row],[Codigo_insumo]],BD_Insumos!$B:$E,4),"")</f>
        <v>35.200851491517405</v>
      </c>
      <c r="H4759" s="140">
        <v>1.5</v>
      </c>
      <c r="I4759" s="9"/>
      <c r="J4759" s="23">
        <f t="shared" si="74"/>
        <v>52.801277237276111</v>
      </c>
      <c r="K4759" s="22" t="str">
        <f>IF(I4759&lt;&gt;"",SUMIF(Table1[Codigo_servico],A4759,Table1[Subtotal_insumo]),"")</f>
        <v/>
      </c>
      <c r="L4759" s="18">
        <f>IF(Table1[[#This Row],[Ordem_insumos]]&lt;&gt;0,VLOOKUP(Table1[[#This Row],[Codigo_servico]],Preencher_Orcamento!$B:$D,3,FALSE)*Table1[[#This Row],[Qtde_insumo]],"")</f>
        <v>0</v>
      </c>
      <c r="M4759" s="18">
        <f>IF(Table1[[#This Row],[Ordem_insumos]]&lt;&gt;0,VLOOKUP(Table1[[#This Row],[Codigo_servico]],Preencher_Orcamento!$B:$D,3,FALSE)*Table1[[#This Row],[Subtotal_insumo]],"")</f>
        <v>0</v>
      </c>
    </row>
    <row r="4760" spans="1:13" ht="26.25" x14ac:dyDescent="0.25">
      <c r="A4760" s="6">
        <v>91252</v>
      </c>
      <c r="B4760" s="126">
        <v>12</v>
      </c>
      <c r="C4760" s="133"/>
      <c r="D4760" s="134">
        <v>53645</v>
      </c>
      <c r="E4760" s="7" t="s">
        <v>1164</v>
      </c>
      <c r="F4760" s="8" t="s">
        <v>457</v>
      </c>
      <c r="G4760" s="18">
        <f>IFERROR(VLOOKUP(Table1[[#This Row],[Codigo_insumo]],BD_Insumos!$B:$E,4),"")</f>
        <v>1.1766000000000001</v>
      </c>
      <c r="H4760" s="140">
        <v>3</v>
      </c>
      <c r="I4760" s="9"/>
      <c r="J4760" s="23">
        <f t="shared" si="74"/>
        <v>3.5298000000000003</v>
      </c>
      <c r="K4760" s="22" t="str">
        <f>IF(I4760&lt;&gt;"",SUMIF(Table1[Codigo_servico],A4760,Table1[Subtotal_insumo]),"")</f>
        <v/>
      </c>
      <c r="L4760" s="18">
        <f>IF(Table1[[#This Row],[Ordem_insumos]]&lt;&gt;0,VLOOKUP(Table1[[#This Row],[Codigo_servico]],Preencher_Orcamento!$B:$D,3,FALSE)*Table1[[#This Row],[Qtde_insumo]],"")</f>
        <v>0</v>
      </c>
      <c r="M4760" s="18">
        <f>IF(Table1[[#This Row],[Ordem_insumos]]&lt;&gt;0,VLOOKUP(Table1[[#This Row],[Codigo_servico]],Preencher_Orcamento!$B:$D,3,FALSE)*Table1[[#This Row],[Subtotal_insumo]],"")</f>
        <v>0</v>
      </c>
    </row>
    <row r="4761" spans="1:13" x14ac:dyDescent="0.25">
      <c r="A4761" s="3">
        <v>91253</v>
      </c>
      <c r="B4761" s="125">
        <v>0</v>
      </c>
      <c r="C4761" s="131" t="s">
        <v>3302</v>
      </c>
      <c r="D4761" s="132"/>
      <c r="E4761" s="4"/>
      <c r="F4761" s="4"/>
      <c r="G4761" s="17" t="str">
        <f>IFERROR(VLOOKUP(Table1[[#This Row],[Codigo_insumo]],BD_Insumos!$B:$E,4),"")</f>
        <v/>
      </c>
      <c r="H4761" s="139"/>
      <c r="I4761" s="5" t="s">
        <v>457</v>
      </c>
      <c r="J4761" s="20" t="str">
        <f t="shared" si="74"/>
        <v/>
      </c>
      <c r="K4761" s="21">
        <f>IF(I4761&lt;&gt;"",SUMIF(Table1[Codigo_servico],A4761,Table1[Subtotal_insumo]),"")</f>
        <v>851.94919681010356</v>
      </c>
      <c r="L4761" s="17" t="str">
        <f>IF(Table1[[#This Row],[Ordem_insumos]]&lt;&gt;0,VLOOKUP(Table1[[#This Row],[Codigo_servico]],Preencher_Orcamento!$B:$D,3,FALSE)*Table1[[#This Row],[Qtde_insumo]],"")</f>
        <v/>
      </c>
      <c r="M4761" s="17" t="str">
        <f>IF(Table1[[#This Row],[Ordem_insumos]]&lt;&gt;0,VLOOKUP(Table1[[#This Row],[Codigo_servico]],Preencher_Orcamento!$B:$D,3,FALSE)*Table1[[#This Row],[Subtotal_insumo]],"")</f>
        <v/>
      </c>
    </row>
    <row r="4762" spans="1:13" ht="26.25" x14ac:dyDescent="0.25">
      <c r="A4762" s="6">
        <v>91253</v>
      </c>
      <c r="B4762" s="126">
        <v>1</v>
      </c>
      <c r="C4762" s="133"/>
      <c r="D4762" s="134">
        <v>54541</v>
      </c>
      <c r="E4762" s="7" t="s">
        <v>1243</v>
      </c>
      <c r="F4762" s="8" t="s">
        <v>457</v>
      </c>
      <c r="G4762" s="16">
        <f>IFERROR(VLOOKUP(Table1[[#This Row],[Codigo_insumo]],BD_Insumos!$B:$E,4),"")</f>
        <v>132.01769999999999</v>
      </c>
      <c r="H4762" s="140">
        <v>1</v>
      </c>
      <c r="I4762" s="9"/>
      <c r="J4762" s="22">
        <f t="shared" si="74"/>
        <v>132.01769999999999</v>
      </c>
      <c r="K4762" s="22" t="str">
        <f>IF(I4762&lt;&gt;"",SUMIF(Table1[Codigo_servico],A4762,Table1[Subtotal_insumo]),"")</f>
        <v/>
      </c>
      <c r="L4762" s="16">
        <f>IF(Table1[[#This Row],[Ordem_insumos]]&lt;&gt;0,VLOOKUP(Table1[[#This Row],[Codigo_servico]],Preencher_Orcamento!$B:$D,3,FALSE)*Table1[[#This Row],[Qtde_insumo]],"")</f>
        <v>1</v>
      </c>
      <c r="M4762" s="16">
        <f>IF(Table1[[#This Row],[Ordem_insumos]]&lt;&gt;0,VLOOKUP(Table1[[#This Row],[Codigo_servico]],Preencher_Orcamento!$B:$D,3,FALSE)*Table1[[#This Row],[Subtotal_insumo]],"")</f>
        <v>132.01769999999999</v>
      </c>
    </row>
    <row r="4763" spans="1:13" ht="26.25" x14ac:dyDescent="0.25">
      <c r="A4763" s="6">
        <v>91253</v>
      </c>
      <c r="B4763" s="126">
        <v>2</v>
      </c>
      <c r="C4763" s="133"/>
      <c r="D4763" s="134">
        <v>53645</v>
      </c>
      <c r="E4763" s="7" t="s">
        <v>1164</v>
      </c>
      <c r="F4763" s="8" t="s">
        <v>457</v>
      </c>
      <c r="G4763" s="16">
        <f>IFERROR(VLOOKUP(Table1[[#This Row],[Codigo_insumo]],BD_Insumos!$B:$E,4),"")</f>
        <v>1.1766000000000001</v>
      </c>
      <c r="H4763" s="140">
        <v>2</v>
      </c>
      <c r="I4763" s="9"/>
      <c r="J4763" s="22">
        <f t="shared" si="74"/>
        <v>2.3532000000000002</v>
      </c>
      <c r="K4763" s="22" t="str">
        <f>IF(I4763&lt;&gt;"",SUMIF(Table1[Codigo_servico],A4763,Table1[Subtotal_insumo]),"")</f>
        <v/>
      </c>
      <c r="L4763" s="16">
        <f>IF(Table1[[#This Row],[Ordem_insumos]]&lt;&gt;0,VLOOKUP(Table1[[#This Row],[Codigo_servico]],Preencher_Orcamento!$B:$D,3,FALSE)*Table1[[#This Row],[Qtde_insumo]],"")</f>
        <v>2</v>
      </c>
      <c r="M4763" s="16">
        <f>IF(Table1[[#This Row],[Ordem_insumos]]&lt;&gt;0,VLOOKUP(Table1[[#This Row],[Codigo_servico]],Preencher_Orcamento!$B:$D,3,FALSE)*Table1[[#This Row],[Subtotal_insumo]],"")</f>
        <v>2.3532000000000002</v>
      </c>
    </row>
    <row r="4764" spans="1:13" x14ac:dyDescent="0.25">
      <c r="A4764" s="6">
        <v>91253</v>
      </c>
      <c r="B4764" s="126">
        <v>3</v>
      </c>
      <c r="C4764" s="133"/>
      <c r="D4764" s="134">
        <v>53660</v>
      </c>
      <c r="E4764" s="7" t="s">
        <v>1166</v>
      </c>
      <c r="F4764" s="8" t="s">
        <v>457</v>
      </c>
      <c r="G4764" s="16">
        <f>IFERROR(VLOOKUP(Table1[[#This Row],[Codigo_insumo]],BD_Insumos!$B:$E,4),"")</f>
        <v>6.5494000000000003</v>
      </c>
      <c r="H4764" s="140">
        <v>2</v>
      </c>
      <c r="I4764" s="9"/>
      <c r="J4764" s="22">
        <f t="shared" si="74"/>
        <v>13.098800000000001</v>
      </c>
      <c r="K4764" s="22" t="str">
        <f>IF(I4764&lt;&gt;"",SUMIF(Table1[Codigo_servico],A4764,Table1[Subtotal_insumo]),"")</f>
        <v/>
      </c>
      <c r="L4764" s="16">
        <f>IF(Table1[[#This Row],[Ordem_insumos]]&lt;&gt;0,VLOOKUP(Table1[[#This Row],[Codigo_servico]],Preencher_Orcamento!$B:$D,3,FALSE)*Table1[[#This Row],[Qtde_insumo]],"")</f>
        <v>2</v>
      </c>
      <c r="M4764" s="16">
        <f>IF(Table1[[#This Row],[Ordem_insumos]]&lt;&gt;0,VLOOKUP(Table1[[#This Row],[Codigo_servico]],Preencher_Orcamento!$B:$D,3,FALSE)*Table1[[#This Row],[Subtotal_insumo]],"")</f>
        <v>13.098800000000001</v>
      </c>
    </row>
    <row r="4765" spans="1:13" ht="26.25" x14ac:dyDescent="0.25">
      <c r="A4765" s="6">
        <v>91253</v>
      </c>
      <c r="B4765" s="126">
        <v>4</v>
      </c>
      <c r="C4765" s="133"/>
      <c r="D4765" s="134">
        <v>54455</v>
      </c>
      <c r="E4765" s="7" t="s">
        <v>1217</v>
      </c>
      <c r="F4765" s="8" t="s">
        <v>457</v>
      </c>
      <c r="G4765" s="18">
        <f>IFERROR(VLOOKUP(Table1[[#This Row],[Codigo_insumo]],BD_Insumos!$B:$E,4),"")</f>
        <v>30.857399999999998</v>
      </c>
      <c r="H4765" s="140">
        <v>1</v>
      </c>
      <c r="I4765" s="9"/>
      <c r="J4765" s="23">
        <f t="shared" si="74"/>
        <v>30.857399999999998</v>
      </c>
      <c r="K4765" s="22" t="str">
        <f>IF(I4765&lt;&gt;"",SUMIF(Table1[Codigo_servico],A4765,Table1[Subtotal_insumo]),"")</f>
        <v/>
      </c>
      <c r="L4765" s="18">
        <f>IF(Table1[[#This Row],[Ordem_insumos]]&lt;&gt;0,VLOOKUP(Table1[[#This Row],[Codigo_servico]],Preencher_Orcamento!$B:$D,3,FALSE)*Table1[[#This Row],[Qtde_insumo]],"")</f>
        <v>1</v>
      </c>
      <c r="M4765" s="18">
        <f>IF(Table1[[#This Row],[Ordem_insumos]]&lt;&gt;0,VLOOKUP(Table1[[#This Row],[Codigo_servico]],Preencher_Orcamento!$B:$D,3,FALSE)*Table1[[#This Row],[Subtotal_insumo]],"")</f>
        <v>30.857399999999998</v>
      </c>
    </row>
    <row r="4766" spans="1:13" x14ac:dyDescent="0.25">
      <c r="A4766" s="6">
        <v>91253</v>
      </c>
      <c r="B4766" s="126">
        <v>5</v>
      </c>
      <c r="C4766" s="133"/>
      <c r="D4766" s="134">
        <v>2044</v>
      </c>
      <c r="E4766" s="7" t="s">
        <v>2193</v>
      </c>
      <c r="F4766" s="8" t="s">
        <v>2140</v>
      </c>
      <c r="G4766" s="18">
        <f>IFERROR(VLOOKUP(Table1[[#This Row],[Codigo_insumo]],BD_Insumos!$B:$E,4),"")</f>
        <v>13.596734305430379</v>
      </c>
      <c r="H4766" s="140">
        <v>7.5</v>
      </c>
      <c r="I4766" s="9"/>
      <c r="J4766" s="23">
        <f t="shared" si="74"/>
        <v>101.97550729072785</v>
      </c>
      <c r="K4766" s="22" t="str">
        <f>IF(I4766&lt;&gt;"",SUMIF(Table1[Codigo_servico],A4766,Table1[Subtotal_insumo]),"")</f>
        <v/>
      </c>
      <c r="L4766" s="18">
        <f>IF(Table1[[#This Row],[Ordem_insumos]]&lt;&gt;0,VLOOKUP(Table1[[#This Row],[Codigo_servico]],Preencher_Orcamento!$B:$D,3,FALSE)*Table1[[#This Row],[Qtde_insumo]],"")</f>
        <v>7.5</v>
      </c>
      <c r="M4766" s="18">
        <f>IF(Table1[[#This Row],[Ordem_insumos]]&lt;&gt;0,VLOOKUP(Table1[[#This Row],[Codigo_servico]],Preencher_Orcamento!$B:$D,3,FALSE)*Table1[[#This Row],[Subtotal_insumo]],"")</f>
        <v>101.97550729072785</v>
      </c>
    </row>
    <row r="4767" spans="1:13" x14ac:dyDescent="0.25">
      <c r="A4767" s="6">
        <v>91253</v>
      </c>
      <c r="B4767" s="126">
        <v>6</v>
      </c>
      <c r="C4767" s="133"/>
      <c r="D4767" s="134">
        <v>2041</v>
      </c>
      <c r="E4767" s="7" t="s">
        <v>2192</v>
      </c>
      <c r="F4767" s="8" t="s">
        <v>2140</v>
      </c>
      <c r="G4767" s="18">
        <f>IFERROR(VLOOKUP(Table1[[#This Row],[Codigo_insumo]],BD_Insumos!$B:$E,4),"")</f>
        <v>18.820516146129485</v>
      </c>
      <c r="H4767" s="140">
        <v>9.4</v>
      </c>
      <c r="I4767" s="9"/>
      <c r="J4767" s="23">
        <f t="shared" si="74"/>
        <v>176.91285177361718</v>
      </c>
      <c r="K4767" s="22" t="str">
        <f>IF(I4767&lt;&gt;"",SUMIF(Table1[Codigo_servico],A4767,Table1[Subtotal_insumo]),"")</f>
        <v/>
      </c>
      <c r="L4767" s="18">
        <f>IF(Table1[[#This Row],[Ordem_insumos]]&lt;&gt;0,VLOOKUP(Table1[[#This Row],[Codigo_servico]],Preencher_Orcamento!$B:$D,3,FALSE)*Table1[[#This Row],[Qtde_insumo]],"")</f>
        <v>9.4</v>
      </c>
      <c r="M4767" s="18">
        <f>IF(Table1[[#This Row],[Ordem_insumos]]&lt;&gt;0,VLOOKUP(Table1[[#This Row],[Codigo_servico]],Preencher_Orcamento!$B:$D,3,FALSE)*Table1[[#This Row],[Subtotal_insumo]],"")</f>
        <v>176.91285177361718</v>
      </c>
    </row>
    <row r="4768" spans="1:13" x14ac:dyDescent="0.25">
      <c r="A4768" s="6">
        <v>91253</v>
      </c>
      <c r="B4768" s="126">
        <v>7</v>
      </c>
      <c r="C4768" s="133"/>
      <c r="D4768" s="134">
        <v>1037</v>
      </c>
      <c r="E4768" s="7" t="s">
        <v>2958</v>
      </c>
      <c r="F4768" s="8" t="s">
        <v>2140</v>
      </c>
      <c r="G4768" s="18">
        <f>IFERROR(VLOOKUP(Table1[[#This Row],[Codigo_insumo]],BD_Insumos!$B:$E,4),"")</f>
        <v>35.200851491517405</v>
      </c>
      <c r="H4768" s="140">
        <v>0.5</v>
      </c>
      <c r="I4768" s="9"/>
      <c r="J4768" s="23">
        <f t="shared" si="74"/>
        <v>17.600425745758702</v>
      </c>
      <c r="K4768" s="22" t="str">
        <f>IF(I4768&lt;&gt;"",SUMIF(Table1[Codigo_servico],A4768,Table1[Subtotal_insumo]),"")</f>
        <v/>
      </c>
      <c r="L4768" s="18">
        <f>IF(Table1[[#This Row],[Ordem_insumos]]&lt;&gt;0,VLOOKUP(Table1[[#This Row],[Codigo_servico]],Preencher_Orcamento!$B:$D,3,FALSE)*Table1[[#This Row],[Qtde_insumo]],"")</f>
        <v>0.5</v>
      </c>
      <c r="M4768" s="18">
        <f>IF(Table1[[#This Row],[Ordem_insumos]]&lt;&gt;0,VLOOKUP(Table1[[#This Row],[Codigo_servico]],Preencher_Orcamento!$B:$D,3,FALSE)*Table1[[#This Row],[Subtotal_insumo]],"")</f>
        <v>17.600425745758702</v>
      </c>
    </row>
    <row r="4769" spans="1:13" ht="26.25" x14ac:dyDescent="0.25">
      <c r="A4769" s="6">
        <v>91253</v>
      </c>
      <c r="B4769" s="126">
        <v>8</v>
      </c>
      <c r="C4769" s="133"/>
      <c r="D4769" s="134">
        <v>51250</v>
      </c>
      <c r="E4769" s="7" t="s">
        <v>1019</v>
      </c>
      <c r="F4769" s="8" t="s">
        <v>457</v>
      </c>
      <c r="G4769" s="18">
        <f>IFERROR(VLOOKUP(Table1[[#This Row],[Codigo_insumo]],BD_Insumos!$B:$E,4),"")</f>
        <v>1178.5416</v>
      </c>
      <c r="H4769" s="140">
        <v>0.32</v>
      </c>
      <c r="I4769" s="9"/>
      <c r="J4769" s="23">
        <f t="shared" si="74"/>
        <v>377.13331199999999</v>
      </c>
      <c r="K4769" s="22" t="str">
        <f>IF(I4769&lt;&gt;"",SUMIF(Table1[Codigo_servico],A4769,Table1[Subtotal_insumo]),"")</f>
        <v/>
      </c>
      <c r="L4769" s="18">
        <f>IF(Table1[[#This Row],[Ordem_insumos]]&lt;&gt;0,VLOOKUP(Table1[[#This Row],[Codigo_servico]],Preencher_Orcamento!$B:$D,3,FALSE)*Table1[[#This Row],[Qtde_insumo]],"")</f>
        <v>0.32</v>
      </c>
      <c r="M4769" s="18">
        <f>IF(Table1[[#This Row],[Ordem_insumos]]&lt;&gt;0,VLOOKUP(Table1[[#This Row],[Codigo_servico]],Preencher_Orcamento!$B:$D,3,FALSE)*Table1[[#This Row],[Subtotal_insumo]],"")</f>
        <v>377.13331199999999</v>
      </c>
    </row>
    <row r="4770" spans="1:13" x14ac:dyDescent="0.25">
      <c r="A4770" s="3">
        <v>91254</v>
      </c>
      <c r="B4770" s="125">
        <v>0</v>
      </c>
      <c r="C4770" s="131" t="s">
        <v>3303</v>
      </c>
      <c r="D4770" s="132"/>
      <c r="E4770" s="4"/>
      <c r="F4770" s="4"/>
      <c r="G4770" s="17" t="str">
        <f>IFERROR(VLOOKUP(Table1[[#This Row],[Codigo_insumo]],BD_Insumos!$B:$E,4),"")</f>
        <v/>
      </c>
      <c r="H4770" s="139"/>
      <c r="I4770" s="5" t="s">
        <v>457</v>
      </c>
      <c r="J4770" s="20" t="str">
        <f t="shared" si="74"/>
        <v/>
      </c>
      <c r="K4770" s="21">
        <f>IF(I4770&lt;&gt;"",SUMIF(Table1[Codigo_servico],A4770,Table1[Subtotal_insumo]),"")</f>
        <v>2190.2484962203671</v>
      </c>
      <c r="L4770" s="17" t="str">
        <f>IF(Table1[[#This Row],[Ordem_insumos]]&lt;&gt;0,VLOOKUP(Table1[[#This Row],[Codigo_servico]],Preencher_Orcamento!$B:$D,3,FALSE)*Table1[[#This Row],[Qtde_insumo]],"")</f>
        <v/>
      </c>
      <c r="M4770" s="17" t="str">
        <f>IF(Table1[[#This Row],[Ordem_insumos]]&lt;&gt;0,VLOOKUP(Table1[[#This Row],[Codigo_servico]],Preencher_Orcamento!$B:$D,3,FALSE)*Table1[[#This Row],[Subtotal_insumo]],"")</f>
        <v/>
      </c>
    </row>
    <row r="4771" spans="1:13" ht="26.25" x14ac:dyDescent="0.25">
      <c r="A4771" s="6">
        <v>91254</v>
      </c>
      <c r="B4771" s="126">
        <v>1</v>
      </c>
      <c r="C4771" s="133"/>
      <c r="D4771" s="134">
        <v>51250</v>
      </c>
      <c r="E4771" s="7" t="s">
        <v>1019</v>
      </c>
      <c r="F4771" s="8" t="s">
        <v>457</v>
      </c>
      <c r="G4771" s="16">
        <f>IFERROR(VLOOKUP(Table1[[#This Row],[Codigo_insumo]],BD_Insumos!$B:$E,4),"")</f>
        <v>1178.5416</v>
      </c>
      <c r="H4771" s="140">
        <v>0.32</v>
      </c>
      <c r="I4771" s="9"/>
      <c r="J4771" s="22">
        <f t="shared" si="74"/>
        <v>377.13331199999999</v>
      </c>
      <c r="K4771" s="22" t="str">
        <f>IF(I4771&lt;&gt;"",SUMIF(Table1[Codigo_servico],A4771,Table1[Subtotal_insumo]),"")</f>
        <v/>
      </c>
      <c r="L4771" s="16">
        <f>IF(Table1[[#This Row],[Ordem_insumos]]&lt;&gt;0,VLOOKUP(Table1[[#This Row],[Codigo_servico]],Preencher_Orcamento!$B:$D,3,FALSE)*Table1[[#This Row],[Qtde_insumo]],"")</f>
        <v>0</v>
      </c>
      <c r="M4771" s="16">
        <f>IF(Table1[[#This Row],[Ordem_insumos]]&lt;&gt;0,VLOOKUP(Table1[[#This Row],[Codigo_servico]],Preencher_Orcamento!$B:$D,3,FALSE)*Table1[[#This Row],[Subtotal_insumo]],"")</f>
        <v>0</v>
      </c>
    </row>
    <row r="4772" spans="1:13" x14ac:dyDescent="0.25">
      <c r="A4772" s="6">
        <v>91254</v>
      </c>
      <c r="B4772" s="126">
        <v>2</v>
      </c>
      <c r="C4772" s="133"/>
      <c r="D4772" s="134">
        <v>53660</v>
      </c>
      <c r="E4772" s="7" t="s">
        <v>1166</v>
      </c>
      <c r="F4772" s="8" t="s">
        <v>457</v>
      </c>
      <c r="G4772" s="16">
        <f>IFERROR(VLOOKUP(Table1[[#This Row],[Codigo_insumo]],BD_Insumos!$B:$E,4),"")</f>
        <v>6.5494000000000003</v>
      </c>
      <c r="H4772" s="140">
        <v>8</v>
      </c>
      <c r="I4772" s="9"/>
      <c r="J4772" s="22">
        <f t="shared" si="74"/>
        <v>52.395200000000003</v>
      </c>
      <c r="K4772" s="22" t="str">
        <f>IF(I4772&lt;&gt;"",SUMIF(Table1[Codigo_servico],A4772,Table1[Subtotal_insumo]),"")</f>
        <v/>
      </c>
      <c r="L4772" s="16">
        <f>IF(Table1[[#This Row],[Ordem_insumos]]&lt;&gt;0,VLOOKUP(Table1[[#This Row],[Codigo_servico]],Preencher_Orcamento!$B:$D,3,FALSE)*Table1[[#This Row],[Qtde_insumo]],"")</f>
        <v>0</v>
      </c>
      <c r="M4772" s="16">
        <f>IF(Table1[[#This Row],[Ordem_insumos]]&lt;&gt;0,VLOOKUP(Table1[[#This Row],[Codigo_servico]],Preencher_Orcamento!$B:$D,3,FALSE)*Table1[[#This Row],[Subtotal_insumo]],"")</f>
        <v>0</v>
      </c>
    </row>
    <row r="4773" spans="1:13" ht="26.25" x14ac:dyDescent="0.25">
      <c r="A4773" s="6">
        <v>91254</v>
      </c>
      <c r="B4773" s="126">
        <v>3</v>
      </c>
      <c r="C4773" s="133"/>
      <c r="D4773" s="134">
        <v>56559</v>
      </c>
      <c r="E4773" s="7" t="s">
        <v>1490</v>
      </c>
      <c r="F4773" s="8" t="s">
        <v>457</v>
      </c>
      <c r="G4773" s="16">
        <f>IFERROR(VLOOKUP(Table1[[#This Row],[Codigo_insumo]],BD_Insumos!$B:$E,4),"")</f>
        <v>48.994900000000001</v>
      </c>
      <c r="H4773" s="140">
        <v>1</v>
      </c>
      <c r="I4773" s="9"/>
      <c r="J4773" s="22">
        <f t="shared" si="74"/>
        <v>48.994900000000001</v>
      </c>
      <c r="K4773" s="22" t="str">
        <f>IF(I4773&lt;&gt;"",SUMIF(Table1[Codigo_servico],A4773,Table1[Subtotal_insumo]),"")</f>
        <v/>
      </c>
      <c r="L4773" s="16">
        <f>IF(Table1[[#This Row],[Ordem_insumos]]&lt;&gt;0,VLOOKUP(Table1[[#This Row],[Codigo_servico]],Preencher_Orcamento!$B:$D,3,FALSE)*Table1[[#This Row],[Qtde_insumo]],"")</f>
        <v>0</v>
      </c>
      <c r="M4773" s="16">
        <f>IF(Table1[[#This Row],[Ordem_insumos]]&lt;&gt;0,VLOOKUP(Table1[[#This Row],[Codigo_servico]],Preencher_Orcamento!$B:$D,3,FALSE)*Table1[[#This Row],[Subtotal_insumo]],"")</f>
        <v>0</v>
      </c>
    </row>
    <row r="4774" spans="1:13" ht="26.25" x14ac:dyDescent="0.25">
      <c r="A4774" s="6">
        <v>91254</v>
      </c>
      <c r="B4774" s="126">
        <v>4</v>
      </c>
      <c r="C4774" s="133"/>
      <c r="D4774" s="134">
        <v>54550</v>
      </c>
      <c r="E4774" s="7" t="s">
        <v>1246</v>
      </c>
      <c r="F4774" s="8" t="s">
        <v>457</v>
      </c>
      <c r="G4774" s="18">
        <f>IFERROR(VLOOKUP(Table1[[#This Row],[Codigo_insumo]],BD_Insumos!$B:$E,4),"")</f>
        <v>80.006299999999996</v>
      </c>
      <c r="H4774" s="140">
        <v>2</v>
      </c>
      <c r="I4774" s="9"/>
      <c r="J4774" s="23">
        <f t="shared" si="74"/>
        <v>160.01259999999999</v>
      </c>
      <c r="K4774" s="22" t="str">
        <f>IF(I4774&lt;&gt;"",SUMIF(Table1[Codigo_servico],A4774,Table1[Subtotal_insumo]),"")</f>
        <v/>
      </c>
      <c r="L4774" s="18">
        <f>IF(Table1[[#This Row],[Ordem_insumos]]&lt;&gt;0,VLOOKUP(Table1[[#This Row],[Codigo_servico]],Preencher_Orcamento!$B:$D,3,FALSE)*Table1[[#This Row],[Qtde_insumo]],"")</f>
        <v>0</v>
      </c>
      <c r="M4774" s="18">
        <f>IF(Table1[[#This Row],[Ordem_insumos]]&lt;&gt;0,VLOOKUP(Table1[[#This Row],[Codigo_servico]],Preencher_Orcamento!$B:$D,3,FALSE)*Table1[[#This Row],[Subtotal_insumo]],"")</f>
        <v>0</v>
      </c>
    </row>
    <row r="4775" spans="1:13" ht="26.25" x14ac:dyDescent="0.25">
      <c r="A4775" s="6">
        <v>91254</v>
      </c>
      <c r="B4775" s="126">
        <v>5</v>
      </c>
      <c r="C4775" s="133"/>
      <c r="D4775" s="134">
        <v>54541</v>
      </c>
      <c r="E4775" s="7" t="s">
        <v>1243</v>
      </c>
      <c r="F4775" s="8" t="s">
        <v>457</v>
      </c>
      <c r="G4775" s="18">
        <f>IFERROR(VLOOKUP(Table1[[#This Row],[Codigo_insumo]],BD_Insumos!$B:$E,4),"")</f>
        <v>132.01769999999999</v>
      </c>
      <c r="H4775" s="140">
        <v>3</v>
      </c>
      <c r="I4775" s="9"/>
      <c r="J4775" s="23">
        <f t="shared" si="74"/>
        <v>396.05309999999997</v>
      </c>
      <c r="K4775" s="22" t="str">
        <f>IF(I4775&lt;&gt;"",SUMIF(Table1[Codigo_servico],A4775,Table1[Subtotal_insumo]),"")</f>
        <v/>
      </c>
      <c r="L4775" s="18">
        <f>IF(Table1[[#This Row],[Ordem_insumos]]&lt;&gt;0,VLOOKUP(Table1[[#This Row],[Codigo_servico]],Preencher_Orcamento!$B:$D,3,FALSE)*Table1[[#This Row],[Qtde_insumo]],"")</f>
        <v>0</v>
      </c>
      <c r="M4775" s="18">
        <f>IF(Table1[[#This Row],[Ordem_insumos]]&lt;&gt;0,VLOOKUP(Table1[[#This Row],[Codigo_servico]],Preencher_Orcamento!$B:$D,3,FALSE)*Table1[[#This Row],[Subtotal_insumo]],"")</f>
        <v>0</v>
      </c>
    </row>
    <row r="4776" spans="1:13" ht="26.25" x14ac:dyDescent="0.25">
      <c r="A4776" s="6">
        <v>91254</v>
      </c>
      <c r="B4776" s="126">
        <v>6</v>
      </c>
      <c r="C4776" s="133"/>
      <c r="D4776" s="134">
        <v>54455</v>
      </c>
      <c r="E4776" s="7" t="s">
        <v>1217</v>
      </c>
      <c r="F4776" s="8" t="s">
        <v>457</v>
      </c>
      <c r="G4776" s="18">
        <f>IFERROR(VLOOKUP(Table1[[#This Row],[Codigo_insumo]],BD_Insumos!$B:$E,4),"")</f>
        <v>30.857399999999998</v>
      </c>
      <c r="H4776" s="140">
        <v>1</v>
      </c>
      <c r="I4776" s="9"/>
      <c r="J4776" s="23">
        <f t="shared" si="74"/>
        <v>30.857399999999998</v>
      </c>
      <c r="K4776" s="22" t="str">
        <f>IF(I4776&lt;&gt;"",SUMIF(Table1[Codigo_servico],A4776,Table1[Subtotal_insumo]),"")</f>
        <v/>
      </c>
      <c r="L4776" s="18">
        <f>IF(Table1[[#This Row],[Ordem_insumos]]&lt;&gt;0,VLOOKUP(Table1[[#This Row],[Codigo_servico]],Preencher_Orcamento!$B:$D,3,FALSE)*Table1[[#This Row],[Qtde_insumo]],"")</f>
        <v>0</v>
      </c>
      <c r="M4776" s="18">
        <f>IF(Table1[[#This Row],[Ordem_insumos]]&lt;&gt;0,VLOOKUP(Table1[[#This Row],[Codigo_servico]],Preencher_Orcamento!$B:$D,3,FALSE)*Table1[[#This Row],[Subtotal_insumo]],"")</f>
        <v>0</v>
      </c>
    </row>
    <row r="4777" spans="1:13" ht="26.25" x14ac:dyDescent="0.25">
      <c r="A4777" s="6">
        <v>91254</v>
      </c>
      <c r="B4777" s="126">
        <v>7</v>
      </c>
      <c r="C4777" s="133"/>
      <c r="D4777" s="134">
        <v>54452</v>
      </c>
      <c r="E4777" s="7" t="s">
        <v>1214</v>
      </c>
      <c r="F4777" s="8" t="s">
        <v>457</v>
      </c>
      <c r="G4777" s="18">
        <f>IFERROR(VLOOKUP(Table1[[#This Row],[Codigo_insumo]],BD_Insumos!$B:$E,4),"")</f>
        <v>22.934200000000001</v>
      </c>
      <c r="H4777" s="140">
        <v>1</v>
      </c>
      <c r="I4777" s="9"/>
      <c r="J4777" s="23">
        <f t="shared" si="74"/>
        <v>22.934200000000001</v>
      </c>
      <c r="K4777" s="22" t="str">
        <f>IF(I4777&lt;&gt;"",SUMIF(Table1[Codigo_servico],A4777,Table1[Subtotal_insumo]),"")</f>
        <v/>
      </c>
      <c r="L4777" s="18">
        <f>IF(Table1[[#This Row],[Ordem_insumos]]&lt;&gt;0,VLOOKUP(Table1[[#This Row],[Codigo_servico]],Preencher_Orcamento!$B:$D,3,FALSE)*Table1[[#This Row],[Qtde_insumo]],"")</f>
        <v>0</v>
      </c>
      <c r="M4777" s="18">
        <f>IF(Table1[[#This Row],[Ordem_insumos]]&lt;&gt;0,VLOOKUP(Table1[[#This Row],[Codigo_servico]],Preencher_Orcamento!$B:$D,3,FALSE)*Table1[[#This Row],[Subtotal_insumo]],"")</f>
        <v>0</v>
      </c>
    </row>
    <row r="4778" spans="1:13" ht="26.25" x14ac:dyDescent="0.25">
      <c r="A4778" s="6">
        <v>91254</v>
      </c>
      <c r="B4778" s="126">
        <v>8</v>
      </c>
      <c r="C4778" s="133"/>
      <c r="D4778" s="134">
        <v>54450</v>
      </c>
      <c r="E4778" s="7" t="s">
        <v>1212</v>
      </c>
      <c r="F4778" s="8" t="s">
        <v>457</v>
      </c>
      <c r="G4778" s="18">
        <f>IFERROR(VLOOKUP(Table1[[#This Row],[Codigo_insumo]],BD_Insumos!$B:$E,4),"")</f>
        <v>7.7446999999999999</v>
      </c>
      <c r="H4778" s="140">
        <v>1</v>
      </c>
      <c r="I4778" s="9"/>
      <c r="J4778" s="23">
        <f t="shared" si="74"/>
        <v>7.7446999999999999</v>
      </c>
      <c r="K4778" s="22" t="str">
        <f>IF(I4778&lt;&gt;"",SUMIF(Table1[Codigo_servico],A4778,Table1[Subtotal_insumo]),"")</f>
        <v/>
      </c>
      <c r="L4778" s="18">
        <f>IF(Table1[[#This Row],[Ordem_insumos]]&lt;&gt;0,VLOOKUP(Table1[[#This Row],[Codigo_servico]],Preencher_Orcamento!$B:$D,3,FALSE)*Table1[[#This Row],[Qtde_insumo]],"")</f>
        <v>0</v>
      </c>
      <c r="M4778" s="18">
        <f>IF(Table1[[#This Row],[Ordem_insumos]]&lt;&gt;0,VLOOKUP(Table1[[#This Row],[Codigo_servico]],Preencher_Orcamento!$B:$D,3,FALSE)*Table1[[#This Row],[Subtotal_insumo]],"")</f>
        <v>0</v>
      </c>
    </row>
    <row r="4779" spans="1:13" ht="26.25" x14ac:dyDescent="0.25">
      <c r="A4779" s="6">
        <v>91254</v>
      </c>
      <c r="B4779" s="126">
        <v>9</v>
      </c>
      <c r="C4779" s="133"/>
      <c r="D4779" s="134">
        <v>53281</v>
      </c>
      <c r="E4779" s="7" t="s">
        <v>1152</v>
      </c>
      <c r="F4779" s="8" t="s">
        <v>457</v>
      </c>
      <c r="G4779" s="18">
        <f>IFERROR(VLOOKUP(Table1[[#This Row],[Codigo_insumo]],BD_Insumos!$B:$E,4),"")</f>
        <v>40.519100000000002</v>
      </c>
      <c r="H4779" s="140">
        <v>3</v>
      </c>
      <c r="I4779" s="9"/>
      <c r="J4779" s="23">
        <f t="shared" si="74"/>
        <v>121.5573</v>
      </c>
      <c r="K4779" s="22" t="str">
        <f>IF(I4779&lt;&gt;"",SUMIF(Table1[Codigo_servico],A4779,Table1[Subtotal_insumo]),"")</f>
        <v/>
      </c>
      <c r="L4779" s="18">
        <f>IF(Table1[[#This Row],[Ordem_insumos]]&lt;&gt;0,VLOOKUP(Table1[[#This Row],[Codigo_servico]],Preencher_Orcamento!$B:$D,3,FALSE)*Table1[[#This Row],[Qtde_insumo]],"")</f>
        <v>0</v>
      </c>
      <c r="M4779" s="18">
        <f>IF(Table1[[#This Row],[Ordem_insumos]]&lt;&gt;0,VLOOKUP(Table1[[#This Row],[Codigo_servico]],Preencher_Orcamento!$B:$D,3,FALSE)*Table1[[#This Row],[Subtotal_insumo]],"")</f>
        <v>0</v>
      </c>
    </row>
    <row r="4780" spans="1:13" x14ac:dyDescent="0.25">
      <c r="A4780" s="6">
        <v>91254</v>
      </c>
      <c r="B4780" s="126">
        <v>10</v>
      </c>
      <c r="C4780" s="133"/>
      <c r="D4780" s="134">
        <v>2044</v>
      </c>
      <c r="E4780" s="7" t="s">
        <v>2193</v>
      </c>
      <c r="F4780" s="8" t="s">
        <v>2140</v>
      </c>
      <c r="G4780" s="18">
        <f>IFERROR(VLOOKUP(Table1[[#This Row],[Codigo_insumo]],BD_Insumos!$B:$E,4),"")</f>
        <v>13.596734305430379</v>
      </c>
      <c r="H4780" s="140">
        <v>24.5</v>
      </c>
      <c r="I4780" s="9"/>
      <c r="J4780" s="23">
        <f t="shared" si="74"/>
        <v>333.11999048304432</v>
      </c>
      <c r="K4780" s="22" t="str">
        <f>IF(I4780&lt;&gt;"",SUMIF(Table1[Codigo_servico],A4780,Table1[Subtotal_insumo]),"")</f>
        <v/>
      </c>
      <c r="L4780" s="18">
        <f>IF(Table1[[#This Row],[Ordem_insumos]]&lt;&gt;0,VLOOKUP(Table1[[#This Row],[Codigo_servico]],Preencher_Orcamento!$B:$D,3,FALSE)*Table1[[#This Row],[Qtde_insumo]],"")</f>
        <v>0</v>
      </c>
      <c r="M4780" s="18">
        <f>IF(Table1[[#This Row],[Ordem_insumos]]&lt;&gt;0,VLOOKUP(Table1[[#This Row],[Codigo_servico]],Preencher_Orcamento!$B:$D,3,FALSE)*Table1[[#This Row],[Subtotal_insumo]],"")</f>
        <v>0</v>
      </c>
    </row>
    <row r="4781" spans="1:13" ht="26.25" x14ac:dyDescent="0.25">
      <c r="A4781" s="6">
        <v>91254</v>
      </c>
      <c r="B4781" s="126">
        <v>11</v>
      </c>
      <c r="C4781" s="133"/>
      <c r="D4781" s="134">
        <v>53645</v>
      </c>
      <c r="E4781" s="7" t="s">
        <v>1164</v>
      </c>
      <c r="F4781" s="8" t="s">
        <v>457</v>
      </c>
      <c r="G4781" s="18">
        <f>IFERROR(VLOOKUP(Table1[[#This Row],[Codigo_insumo]],BD_Insumos!$B:$E,4),"")</f>
        <v>1.1766000000000001</v>
      </c>
      <c r="H4781" s="140">
        <v>8</v>
      </c>
      <c r="I4781" s="9"/>
      <c r="J4781" s="23">
        <f t="shared" si="74"/>
        <v>9.4128000000000007</v>
      </c>
      <c r="K4781" s="22" t="str">
        <f>IF(I4781&lt;&gt;"",SUMIF(Table1[Codigo_servico],A4781,Table1[Subtotal_insumo]),"")</f>
        <v/>
      </c>
      <c r="L4781" s="18">
        <f>IF(Table1[[#This Row],[Ordem_insumos]]&lt;&gt;0,VLOOKUP(Table1[[#This Row],[Codigo_servico]],Preencher_Orcamento!$B:$D,3,FALSE)*Table1[[#This Row],[Qtde_insumo]],"")</f>
        <v>0</v>
      </c>
      <c r="M4781" s="18">
        <f>IF(Table1[[#This Row],[Ordem_insumos]]&lt;&gt;0,VLOOKUP(Table1[[#This Row],[Codigo_servico]],Preencher_Orcamento!$B:$D,3,FALSE)*Table1[[#This Row],[Subtotal_insumo]],"")</f>
        <v>0</v>
      </c>
    </row>
    <row r="4782" spans="1:13" x14ac:dyDescent="0.25">
      <c r="A4782" s="6">
        <v>91254</v>
      </c>
      <c r="B4782" s="126">
        <v>12</v>
      </c>
      <c r="C4782" s="133"/>
      <c r="D4782" s="134">
        <v>1037</v>
      </c>
      <c r="E4782" s="7" t="s">
        <v>2958</v>
      </c>
      <c r="F4782" s="8" t="s">
        <v>2140</v>
      </c>
      <c r="G4782" s="18">
        <f>IFERROR(VLOOKUP(Table1[[#This Row],[Codigo_insumo]],BD_Insumos!$B:$E,4),"")</f>
        <v>35.200851491517405</v>
      </c>
      <c r="H4782" s="140">
        <v>2.5</v>
      </c>
      <c r="I4782" s="9"/>
      <c r="J4782" s="23">
        <f t="shared" si="74"/>
        <v>88.002128728793508</v>
      </c>
      <c r="K4782" s="22" t="str">
        <f>IF(I4782&lt;&gt;"",SUMIF(Table1[Codigo_servico],A4782,Table1[Subtotal_insumo]),"")</f>
        <v/>
      </c>
      <c r="L4782" s="18">
        <f>IF(Table1[[#This Row],[Ordem_insumos]]&lt;&gt;0,VLOOKUP(Table1[[#This Row],[Codigo_servico]],Preencher_Orcamento!$B:$D,3,FALSE)*Table1[[#This Row],[Qtde_insumo]],"")</f>
        <v>0</v>
      </c>
      <c r="M4782" s="18">
        <f>IF(Table1[[#This Row],[Ordem_insumos]]&lt;&gt;0,VLOOKUP(Table1[[#This Row],[Codigo_servico]],Preencher_Orcamento!$B:$D,3,FALSE)*Table1[[#This Row],[Subtotal_insumo]],"")</f>
        <v>0</v>
      </c>
    </row>
    <row r="4783" spans="1:13" x14ac:dyDescent="0.25">
      <c r="A4783" s="6">
        <v>91254</v>
      </c>
      <c r="B4783" s="126">
        <v>13</v>
      </c>
      <c r="C4783" s="133"/>
      <c r="D4783" s="134">
        <v>2041</v>
      </c>
      <c r="E4783" s="7" t="s">
        <v>2192</v>
      </c>
      <c r="F4783" s="8" t="s">
        <v>2140</v>
      </c>
      <c r="G4783" s="18">
        <f>IFERROR(VLOOKUP(Table1[[#This Row],[Codigo_insumo]],BD_Insumos!$B:$E,4),"")</f>
        <v>18.820516146129485</v>
      </c>
      <c r="H4783" s="140">
        <v>28.8</v>
      </c>
      <c r="I4783" s="9"/>
      <c r="J4783" s="23">
        <f t="shared" si="74"/>
        <v>542.03086500852919</v>
      </c>
      <c r="K4783" s="22" t="str">
        <f>IF(I4783&lt;&gt;"",SUMIF(Table1[Codigo_servico],A4783,Table1[Subtotal_insumo]),"")</f>
        <v/>
      </c>
      <c r="L4783" s="18">
        <f>IF(Table1[[#This Row],[Ordem_insumos]]&lt;&gt;0,VLOOKUP(Table1[[#This Row],[Codigo_servico]],Preencher_Orcamento!$B:$D,3,FALSE)*Table1[[#This Row],[Qtde_insumo]],"")</f>
        <v>0</v>
      </c>
      <c r="M4783" s="18">
        <f>IF(Table1[[#This Row],[Ordem_insumos]]&lt;&gt;0,VLOOKUP(Table1[[#This Row],[Codigo_servico]],Preencher_Orcamento!$B:$D,3,FALSE)*Table1[[#This Row],[Subtotal_insumo]],"")</f>
        <v>0</v>
      </c>
    </row>
    <row r="4784" spans="1:13" x14ac:dyDescent="0.25">
      <c r="A4784" s="3">
        <v>91305</v>
      </c>
      <c r="B4784" s="125">
        <v>0</v>
      </c>
      <c r="C4784" s="131" t="s">
        <v>3304</v>
      </c>
      <c r="D4784" s="132"/>
      <c r="E4784" s="4"/>
      <c r="F4784" s="4"/>
      <c r="G4784" s="17" t="str">
        <f>IFERROR(VLOOKUP(Table1[[#This Row],[Codigo_insumo]],BD_Insumos!$B:$E,4),"")</f>
        <v/>
      </c>
      <c r="H4784" s="139"/>
      <c r="I4784" s="5" t="s">
        <v>5</v>
      </c>
      <c r="J4784" s="20" t="str">
        <f t="shared" si="74"/>
        <v/>
      </c>
      <c r="K4784" s="21">
        <f>IF(I4784&lt;&gt;"",SUMIF(Table1[Codigo_servico],A4784,Table1[Subtotal_insumo]),"")</f>
        <v>37.992480361247885</v>
      </c>
      <c r="L4784" s="17" t="str">
        <f>IF(Table1[[#This Row],[Ordem_insumos]]&lt;&gt;0,VLOOKUP(Table1[[#This Row],[Codigo_servico]],Preencher_Orcamento!$B:$D,3,FALSE)*Table1[[#This Row],[Qtde_insumo]],"")</f>
        <v/>
      </c>
      <c r="M4784" s="17" t="str">
        <f>IF(Table1[[#This Row],[Ordem_insumos]]&lt;&gt;0,VLOOKUP(Table1[[#This Row],[Codigo_servico]],Preencher_Orcamento!$B:$D,3,FALSE)*Table1[[#This Row],[Subtotal_insumo]],"")</f>
        <v/>
      </c>
    </row>
    <row r="4785" spans="1:13" x14ac:dyDescent="0.25">
      <c r="A4785" s="6">
        <v>91305</v>
      </c>
      <c r="B4785" s="126">
        <v>1</v>
      </c>
      <c r="C4785" s="133"/>
      <c r="D4785" s="134">
        <v>2041</v>
      </c>
      <c r="E4785" s="7" t="s">
        <v>2192</v>
      </c>
      <c r="F4785" s="8" t="s">
        <v>2140</v>
      </c>
      <c r="G4785" s="16">
        <f>IFERROR(VLOOKUP(Table1[[#This Row],[Codigo_insumo]],BD_Insumos!$B:$E,4),"")</f>
        <v>18.820516146129485</v>
      </c>
      <c r="H4785" s="140">
        <v>0.8</v>
      </c>
      <c r="I4785" s="9"/>
      <c r="J4785" s="22">
        <f t="shared" si="74"/>
        <v>15.056412916903589</v>
      </c>
      <c r="K4785" s="22" t="str">
        <f>IF(I4785&lt;&gt;"",SUMIF(Table1[Codigo_servico],A4785,Table1[Subtotal_insumo]),"")</f>
        <v/>
      </c>
      <c r="L4785" s="16">
        <f>IF(Table1[[#This Row],[Ordem_insumos]]&lt;&gt;0,VLOOKUP(Table1[[#This Row],[Codigo_servico]],Preencher_Orcamento!$B:$D,3,FALSE)*Table1[[#This Row],[Qtde_insumo]],"")</f>
        <v>0</v>
      </c>
      <c r="M4785" s="16">
        <f>IF(Table1[[#This Row],[Ordem_insumos]]&lt;&gt;0,VLOOKUP(Table1[[#This Row],[Codigo_servico]],Preencher_Orcamento!$B:$D,3,FALSE)*Table1[[#This Row],[Subtotal_insumo]],"")</f>
        <v>0</v>
      </c>
    </row>
    <row r="4786" spans="1:13" x14ac:dyDescent="0.25">
      <c r="A4786" s="6">
        <v>91305</v>
      </c>
      <c r="B4786" s="126">
        <v>2</v>
      </c>
      <c r="C4786" s="133"/>
      <c r="D4786" s="134">
        <v>2044</v>
      </c>
      <c r="E4786" s="7" t="s">
        <v>2193</v>
      </c>
      <c r="F4786" s="8" t="s">
        <v>2140</v>
      </c>
      <c r="G4786" s="16">
        <f>IFERROR(VLOOKUP(Table1[[#This Row],[Codigo_insumo]],BD_Insumos!$B:$E,4),"")</f>
        <v>13.596734305430379</v>
      </c>
      <c r="H4786" s="140">
        <v>0.8</v>
      </c>
      <c r="I4786" s="9"/>
      <c r="J4786" s="22">
        <f t="shared" si="74"/>
        <v>10.877387444344304</v>
      </c>
      <c r="K4786" s="22" t="str">
        <f>IF(I4786&lt;&gt;"",SUMIF(Table1[Codigo_servico],A4786,Table1[Subtotal_insumo]),"")</f>
        <v/>
      </c>
      <c r="L4786" s="16">
        <f>IF(Table1[[#This Row],[Ordem_insumos]]&lt;&gt;0,VLOOKUP(Table1[[#This Row],[Codigo_servico]],Preencher_Orcamento!$B:$D,3,FALSE)*Table1[[#This Row],[Qtde_insumo]],"")</f>
        <v>0</v>
      </c>
      <c r="M4786" s="16">
        <f>IF(Table1[[#This Row],[Ordem_insumos]]&lt;&gt;0,VLOOKUP(Table1[[#This Row],[Codigo_servico]],Preencher_Orcamento!$B:$D,3,FALSE)*Table1[[#This Row],[Subtotal_insumo]],"")</f>
        <v>0</v>
      </c>
    </row>
    <row r="4787" spans="1:13" x14ac:dyDescent="0.25">
      <c r="A4787" s="6">
        <v>91305</v>
      </c>
      <c r="B4787" s="126">
        <v>3</v>
      </c>
      <c r="C4787" s="133"/>
      <c r="D4787" s="134">
        <v>54910</v>
      </c>
      <c r="E4787" s="7" t="s">
        <v>1289</v>
      </c>
      <c r="F4787" s="8" t="s">
        <v>5</v>
      </c>
      <c r="G4787" s="18">
        <f>IFERROR(VLOOKUP(Table1[[#This Row],[Codigo_insumo]],BD_Insumos!$B:$E,4),"")</f>
        <v>8.0802999999999994</v>
      </c>
      <c r="H4787" s="140">
        <v>1.2</v>
      </c>
      <c r="I4787" s="9"/>
      <c r="J4787" s="23">
        <f t="shared" si="74"/>
        <v>9.6963599999999985</v>
      </c>
      <c r="K4787" s="22" t="str">
        <f>IF(I4787&lt;&gt;"",SUMIF(Table1[Codigo_servico],A4787,Table1[Subtotal_insumo]),"")</f>
        <v/>
      </c>
      <c r="L4787" s="18">
        <f>IF(Table1[[#This Row],[Ordem_insumos]]&lt;&gt;0,VLOOKUP(Table1[[#This Row],[Codigo_servico]],Preencher_Orcamento!$B:$D,3,FALSE)*Table1[[#This Row],[Qtde_insumo]],"")</f>
        <v>0</v>
      </c>
      <c r="M4787" s="18">
        <f>IF(Table1[[#This Row],[Ordem_insumos]]&lt;&gt;0,VLOOKUP(Table1[[#This Row],[Codigo_servico]],Preencher_Orcamento!$B:$D,3,FALSE)*Table1[[#This Row],[Subtotal_insumo]],"")</f>
        <v>0</v>
      </c>
    </row>
    <row r="4788" spans="1:13" ht="26.25" x14ac:dyDescent="0.25">
      <c r="A4788" s="6">
        <v>91305</v>
      </c>
      <c r="B4788" s="126">
        <v>4</v>
      </c>
      <c r="C4788" s="133"/>
      <c r="D4788" s="134">
        <v>54920</v>
      </c>
      <c r="E4788" s="7" t="s">
        <v>1295</v>
      </c>
      <c r="F4788" s="8" t="s">
        <v>5</v>
      </c>
      <c r="G4788" s="18">
        <f>IFERROR(VLOOKUP(Table1[[#This Row],[Codigo_insumo]],BD_Insumos!$B:$E,4),"")</f>
        <v>1.9685999999999999</v>
      </c>
      <c r="H4788" s="140">
        <v>1.2</v>
      </c>
      <c r="I4788" s="9"/>
      <c r="J4788" s="23">
        <f t="shared" si="74"/>
        <v>2.36232</v>
      </c>
      <c r="K4788" s="22" t="str">
        <f>IF(I4788&lt;&gt;"",SUMIF(Table1[Codigo_servico],A4788,Table1[Subtotal_insumo]),"")</f>
        <v/>
      </c>
      <c r="L4788" s="18">
        <f>IF(Table1[[#This Row],[Ordem_insumos]]&lt;&gt;0,VLOOKUP(Table1[[#This Row],[Codigo_servico]],Preencher_Orcamento!$B:$D,3,FALSE)*Table1[[#This Row],[Qtde_insumo]],"")</f>
        <v>0</v>
      </c>
      <c r="M4788" s="18">
        <f>IF(Table1[[#This Row],[Ordem_insumos]]&lt;&gt;0,VLOOKUP(Table1[[#This Row],[Codigo_servico]],Preencher_Orcamento!$B:$D,3,FALSE)*Table1[[#This Row],[Subtotal_insumo]],"")</f>
        <v>0</v>
      </c>
    </row>
    <row r="4789" spans="1:13" x14ac:dyDescent="0.25">
      <c r="A4789" s="3">
        <v>91307</v>
      </c>
      <c r="B4789" s="125">
        <v>0</v>
      </c>
      <c r="C4789" s="131" t="s">
        <v>3305</v>
      </c>
      <c r="D4789" s="132"/>
      <c r="E4789" s="4"/>
      <c r="F4789" s="4"/>
      <c r="G4789" s="17" t="str">
        <f>IFERROR(VLOOKUP(Table1[[#This Row],[Codigo_insumo]],BD_Insumos!$B:$E,4),"")</f>
        <v/>
      </c>
      <c r="H4789" s="139"/>
      <c r="I4789" s="5" t="s">
        <v>5</v>
      </c>
      <c r="J4789" s="20" t="str">
        <f t="shared" si="74"/>
        <v/>
      </c>
      <c r="K4789" s="21">
        <f>IF(I4789&lt;&gt;"",SUMIF(Table1[Codigo_servico],A4789,Table1[Subtotal_insumo]),"")</f>
        <v>43.473982883825883</v>
      </c>
      <c r="L4789" s="17" t="str">
        <f>IF(Table1[[#This Row],[Ordem_insumos]]&lt;&gt;0,VLOOKUP(Table1[[#This Row],[Codigo_servico]],Preencher_Orcamento!$B:$D,3,FALSE)*Table1[[#This Row],[Qtde_insumo]],"")</f>
        <v/>
      </c>
      <c r="M4789" s="17" t="str">
        <f>IF(Table1[[#This Row],[Ordem_insumos]]&lt;&gt;0,VLOOKUP(Table1[[#This Row],[Codigo_servico]],Preencher_Orcamento!$B:$D,3,FALSE)*Table1[[#This Row],[Subtotal_insumo]],"")</f>
        <v/>
      </c>
    </row>
    <row r="4790" spans="1:13" x14ac:dyDescent="0.25">
      <c r="A4790" s="6">
        <v>91307</v>
      </c>
      <c r="B4790" s="126">
        <v>1</v>
      </c>
      <c r="C4790" s="133"/>
      <c r="D4790" s="134">
        <v>2044</v>
      </c>
      <c r="E4790" s="7" t="s">
        <v>2193</v>
      </c>
      <c r="F4790" s="8" t="s">
        <v>2140</v>
      </c>
      <c r="G4790" s="16">
        <f>IFERROR(VLOOKUP(Table1[[#This Row],[Codigo_insumo]],BD_Insumos!$B:$E,4),"")</f>
        <v>13.596734305430379</v>
      </c>
      <c r="H4790" s="140">
        <v>0.85</v>
      </c>
      <c r="I4790" s="9"/>
      <c r="J4790" s="22">
        <f t="shared" si="74"/>
        <v>11.557224159615823</v>
      </c>
      <c r="K4790" s="22" t="str">
        <f>IF(I4790&lt;&gt;"",SUMIF(Table1[Codigo_servico],A4790,Table1[Subtotal_insumo]),"")</f>
        <v/>
      </c>
      <c r="L4790" s="16">
        <f>IF(Table1[[#This Row],[Ordem_insumos]]&lt;&gt;0,VLOOKUP(Table1[[#This Row],[Codigo_servico]],Preencher_Orcamento!$B:$D,3,FALSE)*Table1[[#This Row],[Qtde_insumo]],"")</f>
        <v>0</v>
      </c>
      <c r="M4790" s="16">
        <f>IF(Table1[[#This Row],[Ordem_insumos]]&lt;&gt;0,VLOOKUP(Table1[[#This Row],[Codigo_servico]],Preencher_Orcamento!$B:$D,3,FALSE)*Table1[[#This Row],[Subtotal_insumo]],"")</f>
        <v>0</v>
      </c>
    </row>
    <row r="4791" spans="1:13" x14ac:dyDescent="0.25">
      <c r="A4791" s="6">
        <v>91307</v>
      </c>
      <c r="B4791" s="126">
        <v>2</v>
      </c>
      <c r="C4791" s="133"/>
      <c r="D4791" s="134">
        <v>54912</v>
      </c>
      <c r="E4791" s="7" t="s">
        <v>1290</v>
      </c>
      <c r="F4791" s="8" t="s">
        <v>5</v>
      </c>
      <c r="G4791" s="16">
        <f>IFERROR(VLOOKUP(Table1[[#This Row],[Codigo_insumo]],BD_Insumos!$B:$E,4),"")</f>
        <v>11.297499999999999</v>
      </c>
      <c r="H4791" s="140">
        <v>1.2</v>
      </c>
      <c r="I4791" s="9"/>
      <c r="J4791" s="22">
        <f t="shared" si="74"/>
        <v>13.556999999999999</v>
      </c>
      <c r="K4791" s="22" t="str">
        <f>IF(I4791&lt;&gt;"",SUMIF(Table1[Codigo_servico],A4791,Table1[Subtotal_insumo]),"")</f>
        <v/>
      </c>
      <c r="L4791" s="16">
        <f>IF(Table1[[#This Row],[Ordem_insumos]]&lt;&gt;0,VLOOKUP(Table1[[#This Row],[Codigo_servico]],Preencher_Orcamento!$B:$D,3,FALSE)*Table1[[#This Row],[Qtde_insumo]],"")</f>
        <v>0</v>
      </c>
      <c r="M4791" s="16">
        <f>IF(Table1[[#This Row],[Ordem_insumos]]&lt;&gt;0,VLOOKUP(Table1[[#This Row],[Codigo_servico]],Preencher_Orcamento!$B:$D,3,FALSE)*Table1[[#This Row],[Subtotal_insumo]],"")</f>
        <v>0</v>
      </c>
    </row>
    <row r="4792" spans="1:13" ht="26.25" x14ac:dyDescent="0.25">
      <c r="A4792" s="6">
        <v>91307</v>
      </c>
      <c r="B4792" s="126">
        <v>3</v>
      </c>
      <c r="C4792" s="133"/>
      <c r="D4792" s="134">
        <v>54920</v>
      </c>
      <c r="E4792" s="7" t="s">
        <v>1295</v>
      </c>
      <c r="F4792" s="8" t="s">
        <v>5</v>
      </c>
      <c r="G4792" s="18">
        <f>IFERROR(VLOOKUP(Table1[[#This Row],[Codigo_insumo]],BD_Insumos!$B:$E,4),"")</f>
        <v>1.9685999999999999</v>
      </c>
      <c r="H4792" s="140">
        <v>1.2</v>
      </c>
      <c r="I4792" s="9"/>
      <c r="J4792" s="23">
        <f t="shared" si="74"/>
        <v>2.36232</v>
      </c>
      <c r="K4792" s="22" t="str">
        <f>IF(I4792&lt;&gt;"",SUMIF(Table1[Codigo_servico],A4792,Table1[Subtotal_insumo]),"")</f>
        <v/>
      </c>
      <c r="L4792" s="18">
        <f>IF(Table1[[#This Row],[Ordem_insumos]]&lt;&gt;0,VLOOKUP(Table1[[#This Row],[Codigo_servico]],Preencher_Orcamento!$B:$D,3,FALSE)*Table1[[#This Row],[Qtde_insumo]],"")</f>
        <v>0</v>
      </c>
      <c r="M4792" s="18">
        <f>IF(Table1[[#This Row],[Ordem_insumos]]&lt;&gt;0,VLOOKUP(Table1[[#This Row],[Codigo_servico]],Preencher_Orcamento!$B:$D,3,FALSE)*Table1[[#This Row],[Subtotal_insumo]],"")</f>
        <v>0</v>
      </c>
    </row>
    <row r="4793" spans="1:13" x14ac:dyDescent="0.25">
      <c r="A4793" s="6">
        <v>91307</v>
      </c>
      <c r="B4793" s="126">
        <v>4</v>
      </c>
      <c r="C4793" s="133"/>
      <c r="D4793" s="134">
        <v>2041</v>
      </c>
      <c r="E4793" s="7" t="s">
        <v>2192</v>
      </c>
      <c r="F4793" s="8" t="s">
        <v>2140</v>
      </c>
      <c r="G4793" s="18">
        <f>IFERROR(VLOOKUP(Table1[[#This Row],[Codigo_insumo]],BD_Insumos!$B:$E,4),"")</f>
        <v>18.820516146129485</v>
      </c>
      <c r="H4793" s="140">
        <v>0.85</v>
      </c>
      <c r="I4793" s="9"/>
      <c r="J4793" s="23">
        <f t="shared" si="74"/>
        <v>15.997438724210062</v>
      </c>
      <c r="K4793" s="22" t="str">
        <f>IF(I4793&lt;&gt;"",SUMIF(Table1[Codigo_servico],A4793,Table1[Subtotal_insumo]),"")</f>
        <v/>
      </c>
      <c r="L4793" s="18">
        <f>IF(Table1[[#This Row],[Ordem_insumos]]&lt;&gt;0,VLOOKUP(Table1[[#This Row],[Codigo_servico]],Preencher_Orcamento!$B:$D,3,FALSE)*Table1[[#This Row],[Qtde_insumo]],"")</f>
        <v>0</v>
      </c>
      <c r="M4793" s="18">
        <f>IF(Table1[[#This Row],[Ordem_insumos]]&lt;&gt;0,VLOOKUP(Table1[[#This Row],[Codigo_servico]],Preencher_Orcamento!$B:$D,3,FALSE)*Table1[[#This Row],[Subtotal_insumo]],"")</f>
        <v>0</v>
      </c>
    </row>
    <row r="4794" spans="1:13" x14ac:dyDescent="0.25">
      <c r="A4794" s="3">
        <v>91308</v>
      </c>
      <c r="B4794" s="125">
        <v>0</v>
      </c>
      <c r="C4794" s="131" t="s">
        <v>3306</v>
      </c>
      <c r="D4794" s="132"/>
      <c r="E4794" s="4"/>
      <c r="F4794" s="4"/>
      <c r="G4794" s="17" t="str">
        <f>IFERROR(VLOOKUP(Table1[[#This Row],[Codigo_insumo]],BD_Insumos!$B:$E,4),"")</f>
        <v/>
      </c>
      <c r="H4794" s="139"/>
      <c r="I4794" s="5" t="s">
        <v>5</v>
      </c>
      <c r="J4794" s="20" t="str">
        <f t="shared" si="74"/>
        <v/>
      </c>
      <c r="K4794" s="21">
        <f>IF(I4794&lt;&gt;"",SUMIF(Table1[Codigo_servico],A4794,Table1[Subtotal_insumo]),"")</f>
        <v>53.385285406403881</v>
      </c>
      <c r="L4794" s="17" t="str">
        <f>IF(Table1[[#This Row],[Ordem_insumos]]&lt;&gt;0,VLOOKUP(Table1[[#This Row],[Codigo_servico]],Preencher_Orcamento!$B:$D,3,FALSE)*Table1[[#This Row],[Qtde_insumo]],"")</f>
        <v/>
      </c>
      <c r="M4794" s="17" t="str">
        <f>IF(Table1[[#This Row],[Ordem_insumos]]&lt;&gt;0,VLOOKUP(Table1[[#This Row],[Codigo_servico]],Preencher_Orcamento!$B:$D,3,FALSE)*Table1[[#This Row],[Subtotal_insumo]],"")</f>
        <v/>
      </c>
    </row>
    <row r="4795" spans="1:13" ht="26.25" x14ac:dyDescent="0.25">
      <c r="A4795" s="6">
        <v>91308</v>
      </c>
      <c r="B4795" s="126">
        <v>1</v>
      </c>
      <c r="C4795" s="133"/>
      <c r="D4795" s="134">
        <v>54921</v>
      </c>
      <c r="E4795" s="7" t="s">
        <v>1296</v>
      </c>
      <c r="F4795" s="8" t="s">
        <v>5</v>
      </c>
      <c r="G4795" s="16">
        <f>IFERROR(VLOOKUP(Table1[[#This Row],[Codigo_insumo]],BD_Insumos!$B:$E,4),"")</f>
        <v>3.6414</v>
      </c>
      <c r="H4795" s="140">
        <v>1.2</v>
      </c>
      <c r="I4795" s="9"/>
      <c r="J4795" s="22">
        <f t="shared" si="74"/>
        <v>4.3696799999999998</v>
      </c>
      <c r="K4795" s="22" t="str">
        <f>IF(I4795&lt;&gt;"",SUMIF(Table1[Codigo_servico],A4795,Table1[Subtotal_insumo]),"")</f>
        <v/>
      </c>
      <c r="L4795" s="16">
        <f>IF(Table1[[#This Row],[Ordem_insumos]]&lt;&gt;0,VLOOKUP(Table1[[#This Row],[Codigo_servico]],Preencher_Orcamento!$B:$D,3,FALSE)*Table1[[#This Row],[Qtde_insumo]],"")</f>
        <v>0</v>
      </c>
      <c r="M4795" s="16">
        <f>IF(Table1[[#This Row],[Ordem_insumos]]&lt;&gt;0,VLOOKUP(Table1[[#This Row],[Codigo_servico]],Preencher_Orcamento!$B:$D,3,FALSE)*Table1[[#This Row],[Subtotal_insumo]],"")</f>
        <v>0</v>
      </c>
    </row>
    <row r="4796" spans="1:13" x14ac:dyDescent="0.25">
      <c r="A4796" s="6">
        <v>91308</v>
      </c>
      <c r="B4796" s="126">
        <v>2</v>
      </c>
      <c r="C4796" s="133"/>
      <c r="D4796" s="134">
        <v>2041</v>
      </c>
      <c r="E4796" s="7" t="s">
        <v>2192</v>
      </c>
      <c r="F4796" s="8" t="s">
        <v>2140</v>
      </c>
      <c r="G4796" s="16">
        <f>IFERROR(VLOOKUP(Table1[[#This Row],[Codigo_insumo]],BD_Insumos!$B:$E,4),"")</f>
        <v>18.820516146129485</v>
      </c>
      <c r="H4796" s="140">
        <v>0.9</v>
      </c>
      <c r="I4796" s="9"/>
      <c r="J4796" s="22">
        <f t="shared" si="74"/>
        <v>16.938464531516537</v>
      </c>
      <c r="K4796" s="22" t="str">
        <f>IF(I4796&lt;&gt;"",SUMIF(Table1[Codigo_servico],A4796,Table1[Subtotal_insumo]),"")</f>
        <v/>
      </c>
      <c r="L4796" s="16">
        <f>IF(Table1[[#This Row],[Ordem_insumos]]&lt;&gt;0,VLOOKUP(Table1[[#This Row],[Codigo_servico]],Preencher_Orcamento!$B:$D,3,FALSE)*Table1[[#This Row],[Qtde_insumo]],"")</f>
        <v>0</v>
      </c>
      <c r="M4796" s="16">
        <f>IF(Table1[[#This Row],[Ordem_insumos]]&lt;&gt;0,VLOOKUP(Table1[[#This Row],[Codigo_servico]],Preencher_Orcamento!$B:$D,3,FALSE)*Table1[[#This Row],[Subtotal_insumo]],"")</f>
        <v>0</v>
      </c>
    </row>
    <row r="4797" spans="1:13" x14ac:dyDescent="0.25">
      <c r="A4797" s="6">
        <v>91308</v>
      </c>
      <c r="B4797" s="126">
        <v>3</v>
      </c>
      <c r="C4797" s="133"/>
      <c r="D4797" s="134">
        <v>2044</v>
      </c>
      <c r="E4797" s="7" t="s">
        <v>2193</v>
      </c>
      <c r="F4797" s="8" t="s">
        <v>2140</v>
      </c>
      <c r="G4797" s="18">
        <f>IFERROR(VLOOKUP(Table1[[#This Row],[Codigo_insumo]],BD_Insumos!$B:$E,4),"")</f>
        <v>13.596734305430379</v>
      </c>
      <c r="H4797" s="140">
        <v>0.9</v>
      </c>
      <c r="I4797" s="9"/>
      <c r="J4797" s="23">
        <f t="shared" si="74"/>
        <v>12.237060874887341</v>
      </c>
      <c r="K4797" s="22" t="str">
        <f>IF(I4797&lt;&gt;"",SUMIF(Table1[Codigo_servico],A4797,Table1[Subtotal_insumo]),"")</f>
        <v/>
      </c>
      <c r="L4797" s="18">
        <f>IF(Table1[[#This Row],[Ordem_insumos]]&lt;&gt;0,VLOOKUP(Table1[[#This Row],[Codigo_servico]],Preencher_Orcamento!$B:$D,3,FALSE)*Table1[[#This Row],[Qtde_insumo]],"")</f>
        <v>0</v>
      </c>
      <c r="M4797" s="18">
        <f>IF(Table1[[#This Row],[Ordem_insumos]]&lt;&gt;0,VLOOKUP(Table1[[#This Row],[Codigo_servico]],Preencher_Orcamento!$B:$D,3,FALSE)*Table1[[#This Row],[Subtotal_insumo]],"")</f>
        <v>0</v>
      </c>
    </row>
    <row r="4798" spans="1:13" x14ac:dyDescent="0.25">
      <c r="A4798" s="6">
        <v>91308</v>
      </c>
      <c r="B4798" s="126">
        <v>4</v>
      </c>
      <c r="C4798" s="133"/>
      <c r="D4798" s="134">
        <v>54913</v>
      </c>
      <c r="E4798" s="7" t="s">
        <v>1291</v>
      </c>
      <c r="F4798" s="8" t="s">
        <v>5</v>
      </c>
      <c r="G4798" s="18">
        <f>IFERROR(VLOOKUP(Table1[[#This Row],[Codigo_insumo]],BD_Insumos!$B:$E,4),"")</f>
        <v>16.5334</v>
      </c>
      <c r="H4798" s="140">
        <v>1.2</v>
      </c>
      <c r="I4798" s="9"/>
      <c r="J4798" s="23">
        <f t="shared" si="74"/>
        <v>19.84008</v>
      </c>
      <c r="K4798" s="22" t="str">
        <f>IF(I4798&lt;&gt;"",SUMIF(Table1[Codigo_servico],A4798,Table1[Subtotal_insumo]),"")</f>
        <v/>
      </c>
      <c r="L4798" s="18">
        <f>IF(Table1[[#This Row],[Ordem_insumos]]&lt;&gt;0,VLOOKUP(Table1[[#This Row],[Codigo_servico]],Preencher_Orcamento!$B:$D,3,FALSE)*Table1[[#This Row],[Qtde_insumo]],"")</f>
        <v>0</v>
      </c>
      <c r="M4798" s="18">
        <f>IF(Table1[[#This Row],[Ordem_insumos]]&lt;&gt;0,VLOOKUP(Table1[[#This Row],[Codigo_servico]],Preencher_Orcamento!$B:$D,3,FALSE)*Table1[[#This Row],[Subtotal_insumo]],"")</f>
        <v>0</v>
      </c>
    </row>
    <row r="4799" spans="1:13" x14ac:dyDescent="0.25">
      <c r="A4799" s="3">
        <v>91311</v>
      </c>
      <c r="B4799" s="125">
        <v>0</v>
      </c>
      <c r="C4799" s="131" t="s">
        <v>3307</v>
      </c>
      <c r="D4799" s="132"/>
      <c r="E4799" s="4"/>
      <c r="F4799" s="4"/>
      <c r="G4799" s="17" t="str">
        <f>IFERROR(VLOOKUP(Table1[[#This Row],[Codigo_insumo]],BD_Insumos!$B:$E,4),"")</f>
        <v/>
      </c>
      <c r="H4799" s="139"/>
      <c r="I4799" s="5" t="s">
        <v>5</v>
      </c>
      <c r="J4799" s="20" t="str">
        <f t="shared" si="74"/>
        <v/>
      </c>
      <c r="K4799" s="21">
        <f>IF(I4799&lt;&gt;"",SUMIF(Table1[Codigo_servico],A4799,Table1[Subtotal_insumo]),"")</f>
        <v>38.027160361247887</v>
      </c>
      <c r="L4799" s="17" t="str">
        <f>IF(Table1[[#This Row],[Ordem_insumos]]&lt;&gt;0,VLOOKUP(Table1[[#This Row],[Codigo_servico]],Preencher_Orcamento!$B:$D,3,FALSE)*Table1[[#This Row],[Qtde_insumo]],"")</f>
        <v/>
      </c>
      <c r="M4799" s="17" t="str">
        <f>IF(Table1[[#This Row],[Ordem_insumos]]&lt;&gt;0,VLOOKUP(Table1[[#This Row],[Codigo_servico]],Preencher_Orcamento!$B:$D,3,FALSE)*Table1[[#This Row],[Subtotal_insumo]],"")</f>
        <v/>
      </c>
    </row>
    <row r="4800" spans="1:13" ht="26.25" x14ac:dyDescent="0.25">
      <c r="A4800" s="6">
        <v>91311</v>
      </c>
      <c r="B4800" s="126">
        <v>1</v>
      </c>
      <c r="C4800" s="133"/>
      <c r="D4800" s="134">
        <v>54915</v>
      </c>
      <c r="E4800" s="7" t="s">
        <v>1292</v>
      </c>
      <c r="F4800" s="8" t="s">
        <v>5</v>
      </c>
      <c r="G4800" s="16">
        <f>IFERROR(VLOOKUP(Table1[[#This Row],[Codigo_insumo]],BD_Insumos!$B:$E,4),"")</f>
        <v>8.1091999999999995</v>
      </c>
      <c r="H4800" s="140">
        <v>1.2</v>
      </c>
      <c r="I4800" s="9"/>
      <c r="J4800" s="22">
        <f t="shared" si="74"/>
        <v>9.7310399999999984</v>
      </c>
      <c r="K4800" s="22" t="str">
        <f>IF(I4800&lt;&gt;"",SUMIF(Table1[Codigo_servico],A4800,Table1[Subtotal_insumo]),"")</f>
        <v/>
      </c>
      <c r="L4800" s="16">
        <f>IF(Table1[[#This Row],[Ordem_insumos]]&lt;&gt;0,VLOOKUP(Table1[[#This Row],[Codigo_servico]],Preencher_Orcamento!$B:$D,3,FALSE)*Table1[[#This Row],[Qtde_insumo]],"")</f>
        <v>0</v>
      </c>
      <c r="M4800" s="16">
        <f>IF(Table1[[#This Row],[Ordem_insumos]]&lt;&gt;0,VLOOKUP(Table1[[#This Row],[Codigo_servico]],Preencher_Orcamento!$B:$D,3,FALSE)*Table1[[#This Row],[Subtotal_insumo]],"")</f>
        <v>0</v>
      </c>
    </row>
    <row r="4801" spans="1:13" x14ac:dyDescent="0.25">
      <c r="A4801" s="6">
        <v>91311</v>
      </c>
      <c r="B4801" s="126">
        <v>2</v>
      </c>
      <c r="C4801" s="133"/>
      <c r="D4801" s="134">
        <v>2044</v>
      </c>
      <c r="E4801" s="7" t="s">
        <v>2193</v>
      </c>
      <c r="F4801" s="8" t="s">
        <v>2140</v>
      </c>
      <c r="G4801" s="16">
        <f>IFERROR(VLOOKUP(Table1[[#This Row],[Codigo_insumo]],BD_Insumos!$B:$E,4),"")</f>
        <v>13.596734305430379</v>
      </c>
      <c r="H4801" s="140">
        <v>0.8</v>
      </c>
      <c r="I4801" s="9"/>
      <c r="J4801" s="22">
        <f t="shared" si="74"/>
        <v>10.877387444344304</v>
      </c>
      <c r="K4801" s="22" t="str">
        <f>IF(I4801&lt;&gt;"",SUMIF(Table1[Codigo_servico],A4801,Table1[Subtotal_insumo]),"")</f>
        <v/>
      </c>
      <c r="L4801" s="16">
        <f>IF(Table1[[#This Row],[Ordem_insumos]]&lt;&gt;0,VLOOKUP(Table1[[#This Row],[Codigo_servico]],Preencher_Orcamento!$B:$D,3,FALSE)*Table1[[#This Row],[Qtde_insumo]],"")</f>
        <v>0</v>
      </c>
      <c r="M4801" s="16">
        <f>IF(Table1[[#This Row],[Ordem_insumos]]&lt;&gt;0,VLOOKUP(Table1[[#This Row],[Codigo_servico]],Preencher_Orcamento!$B:$D,3,FALSE)*Table1[[#This Row],[Subtotal_insumo]],"")</f>
        <v>0</v>
      </c>
    </row>
    <row r="4802" spans="1:13" x14ac:dyDescent="0.25">
      <c r="A4802" s="6">
        <v>91311</v>
      </c>
      <c r="B4802" s="126">
        <v>3</v>
      </c>
      <c r="C4802" s="133"/>
      <c r="D4802" s="134">
        <v>2041</v>
      </c>
      <c r="E4802" s="7" t="s">
        <v>2192</v>
      </c>
      <c r="F4802" s="8" t="s">
        <v>2140</v>
      </c>
      <c r="G4802" s="18">
        <f>IFERROR(VLOOKUP(Table1[[#This Row],[Codigo_insumo]],BD_Insumos!$B:$E,4),"")</f>
        <v>18.820516146129485</v>
      </c>
      <c r="H4802" s="140">
        <v>0.8</v>
      </c>
      <c r="I4802" s="9"/>
      <c r="J4802" s="23">
        <f t="shared" ref="J4802:J4865" si="75">IF(I4802="",G4802*H4802,"")</f>
        <v>15.056412916903589</v>
      </c>
      <c r="K4802" s="22" t="str">
        <f>IF(I4802&lt;&gt;"",SUMIF(Table1[Codigo_servico],A4802,Table1[Subtotal_insumo]),"")</f>
        <v/>
      </c>
      <c r="L4802" s="18">
        <f>IF(Table1[[#This Row],[Ordem_insumos]]&lt;&gt;0,VLOOKUP(Table1[[#This Row],[Codigo_servico]],Preencher_Orcamento!$B:$D,3,FALSE)*Table1[[#This Row],[Qtde_insumo]],"")</f>
        <v>0</v>
      </c>
      <c r="M4802" s="18">
        <f>IF(Table1[[#This Row],[Ordem_insumos]]&lt;&gt;0,VLOOKUP(Table1[[#This Row],[Codigo_servico]],Preencher_Orcamento!$B:$D,3,FALSE)*Table1[[#This Row],[Subtotal_insumo]],"")</f>
        <v>0</v>
      </c>
    </row>
    <row r="4803" spans="1:13" ht="26.25" x14ac:dyDescent="0.25">
      <c r="A4803" s="6">
        <v>91311</v>
      </c>
      <c r="B4803" s="126">
        <v>4</v>
      </c>
      <c r="C4803" s="133"/>
      <c r="D4803" s="134">
        <v>54920</v>
      </c>
      <c r="E4803" s="7" t="s">
        <v>1295</v>
      </c>
      <c r="F4803" s="8" t="s">
        <v>5</v>
      </c>
      <c r="G4803" s="18">
        <f>IFERROR(VLOOKUP(Table1[[#This Row],[Codigo_insumo]],BD_Insumos!$B:$E,4),"")</f>
        <v>1.9685999999999999</v>
      </c>
      <c r="H4803" s="140">
        <v>1.2</v>
      </c>
      <c r="I4803" s="9"/>
      <c r="J4803" s="23">
        <f t="shared" si="75"/>
        <v>2.36232</v>
      </c>
      <c r="K4803" s="22" t="str">
        <f>IF(I4803&lt;&gt;"",SUMIF(Table1[Codigo_servico],A4803,Table1[Subtotal_insumo]),"")</f>
        <v/>
      </c>
      <c r="L4803" s="18">
        <f>IF(Table1[[#This Row],[Ordem_insumos]]&lt;&gt;0,VLOOKUP(Table1[[#This Row],[Codigo_servico]],Preencher_Orcamento!$B:$D,3,FALSE)*Table1[[#This Row],[Qtde_insumo]],"")</f>
        <v>0</v>
      </c>
      <c r="M4803" s="18">
        <f>IF(Table1[[#This Row],[Ordem_insumos]]&lt;&gt;0,VLOOKUP(Table1[[#This Row],[Codigo_servico]],Preencher_Orcamento!$B:$D,3,FALSE)*Table1[[#This Row],[Subtotal_insumo]],"")</f>
        <v>0</v>
      </c>
    </row>
    <row r="4804" spans="1:13" x14ac:dyDescent="0.25">
      <c r="A4804" s="3">
        <v>91313</v>
      </c>
      <c r="B4804" s="125">
        <v>0</v>
      </c>
      <c r="C4804" s="131" t="s">
        <v>3308</v>
      </c>
      <c r="D4804" s="132"/>
      <c r="E4804" s="4"/>
      <c r="F4804" s="4"/>
      <c r="G4804" s="17" t="str">
        <f>IFERROR(VLOOKUP(Table1[[#This Row],[Codigo_insumo]],BD_Insumos!$B:$E,4),"")</f>
        <v/>
      </c>
      <c r="H4804" s="139"/>
      <c r="I4804" s="5" t="s">
        <v>5</v>
      </c>
      <c r="J4804" s="20" t="str">
        <f t="shared" si="75"/>
        <v/>
      </c>
      <c r="K4804" s="21">
        <f>IF(I4804&lt;&gt;"",SUMIF(Table1[Codigo_servico],A4804,Table1[Subtotal_insumo]),"")</f>
        <v>43.52342288382588</v>
      </c>
      <c r="L4804" s="17" t="str">
        <f>IF(Table1[[#This Row],[Ordem_insumos]]&lt;&gt;0,VLOOKUP(Table1[[#This Row],[Codigo_servico]],Preencher_Orcamento!$B:$D,3,FALSE)*Table1[[#This Row],[Qtde_insumo]],"")</f>
        <v/>
      </c>
      <c r="M4804" s="17" t="str">
        <f>IF(Table1[[#This Row],[Ordem_insumos]]&lt;&gt;0,VLOOKUP(Table1[[#This Row],[Codigo_servico]],Preencher_Orcamento!$B:$D,3,FALSE)*Table1[[#This Row],[Subtotal_insumo]],"")</f>
        <v/>
      </c>
    </row>
    <row r="4805" spans="1:13" x14ac:dyDescent="0.25">
      <c r="A4805" s="6">
        <v>91313</v>
      </c>
      <c r="B4805" s="126">
        <v>1</v>
      </c>
      <c r="C4805" s="133"/>
      <c r="D4805" s="134">
        <v>2044</v>
      </c>
      <c r="E4805" s="7" t="s">
        <v>2193</v>
      </c>
      <c r="F4805" s="8" t="s">
        <v>2140</v>
      </c>
      <c r="G4805" s="16">
        <f>IFERROR(VLOOKUP(Table1[[#This Row],[Codigo_insumo]],BD_Insumos!$B:$E,4),"")</f>
        <v>13.596734305430379</v>
      </c>
      <c r="H4805" s="140">
        <v>0.85</v>
      </c>
      <c r="I4805" s="9"/>
      <c r="J4805" s="22">
        <f t="shared" si="75"/>
        <v>11.557224159615823</v>
      </c>
      <c r="K4805" s="22" t="str">
        <f>IF(I4805&lt;&gt;"",SUMIF(Table1[Codigo_servico],A4805,Table1[Subtotal_insumo]),"")</f>
        <v/>
      </c>
      <c r="L4805" s="16">
        <f>IF(Table1[[#This Row],[Ordem_insumos]]&lt;&gt;0,VLOOKUP(Table1[[#This Row],[Codigo_servico]],Preencher_Orcamento!$B:$D,3,FALSE)*Table1[[#This Row],[Qtde_insumo]],"")</f>
        <v>0</v>
      </c>
      <c r="M4805" s="16">
        <f>IF(Table1[[#This Row],[Ordem_insumos]]&lt;&gt;0,VLOOKUP(Table1[[#This Row],[Codigo_servico]],Preencher_Orcamento!$B:$D,3,FALSE)*Table1[[#This Row],[Subtotal_insumo]],"")</f>
        <v>0</v>
      </c>
    </row>
    <row r="4806" spans="1:13" x14ac:dyDescent="0.25">
      <c r="A4806" s="6">
        <v>91313</v>
      </c>
      <c r="B4806" s="126">
        <v>2</v>
      </c>
      <c r="C4806" s="133"/>
      <c r="D4806" s="134">
        <v>2041</v>
      </c>
      <c r="E4806" s="7" t="s">
        <v>2192</v>
      </c>
      <c r="F4806" s="8" t="s">
        <v>2140</v>
      </c>
      <c r="G4806" s="16">
        <f>IFERROR(VLOOKUP(Table1[[#This Row],[Codigo_insumo]],BD_Insumos!$B:$E,4),"")</f>
        <v>18.820516146129485</v>
      </c>
      <c r="H4806" s="140">
        <v>0.85</v>
      </c>
      <c r="I4806" s="9"/>
      <c r="J4806" s="22">
        <f t="shared" si="75"/>
        <v>15.997438724210062</v>
      </c>
      <c r="K4806" s="22" t="str">
        <f>IF(I4806&lt;&gt;"",SUMIF(Table1[Codigo_servico],A4806,Table1[Subtotal_insumo]),"")</f>
        <v/>
      </c>
      <c r="L4806" s="16">
        <f>IF(Table1[[#This Row],[Ordem_insumos]]&lt;&gt;0,VLOOKUP(Table1[[#This Row],[Codigo_servico]],Preencher_Orcamento!$B:$D,3,FALSE)*Table1[[#This Row],[Qtde_insumo]],"")</f>
        <v>0</v>
      </c>
      <c r="M4806" s="16">
        <f>IF(Table1[[#This Row],[Ordem_insumos]]&lt;&gt;0,VLOOKUP(Table1[[#This Row],[Codigo_servico]],Preencher_Orcamento!$B:$D,3,FALSE)*Table1[[#This Row],[Subtotal_insumo]],"")</f>
        <v>0</v>
      </c>
    </row>
    <row r="4807" spans="1:13" ht="26.25" x14ac:dyDescent="0.25">
      <c r="A4807" s="6">
        <v>91313</v>
      </c>
      <c r="B4807" s="126">
        <v>3</v>
      </c>
      <c r="C4807" s="133"/>
      <c r="D4807" s="134">
        <v>54917</v>
      </c>
      <c r="E4807" s="7" t="s">
        <v>1293</v>
      </c>
      <c r="F4807" s="8" t="s">
        <v>5</v>
      </c>
      <c r="G4807" s="18">
        <f>IFERROR(VLOOKUP(Table1[[#This Row],[Codigo_insumo]],BD_Insumos!$B:$E,4),"")</f>
        <v>11.338699999999999</v>
      </c>
      <c r="H4807" s="140">
        <v>1.2</v>
      </c>
      <c r="I4807" s="9"/>
      <c r="J4807" s="23">
        <f t="shared" si="75"/>
        <v>13.606439999999999</v>
      </c>
      <c r="K4807" s="22" t="str">
        <f>IF(I4807&lt;&gt;"",SUMIF(Table1[Codigo_servico],A4807,Table1[Subtotal_insumo]),"")</f>
        <v/>
      </c>
      <c r="L4807" s="18">
        <f>IF(Table1[[#This Row],[Ordem_insumos]]&lt;&gt;0,VLOOKUP(Table1[[#This Row],[Codigo_servico]],Preencher_Orcamento!$B:$D,3,FALSE)*Table1[[#This Row],[Qtde_insumo]],"")</f>
        <v>0</v>
      </c>
      <c r="M4807" s="18">
        <f>IF(Table1[[#This Row],[Ordem_insumos]]&lt;&gt;0,VLOOKUP(Table1[[#This Row],[Codigo_servico]],Preencher_Orcamento!$B:$D,3,FALSE)*Table1[[#This Row],[Subtotal_insumo]],"")</f>
        <v>0</v>
      </c>
    </row>
    <row r="4808" spans="1:13" ht="26.25" x14ac:dyDescent="0.25">
      <c r="A4808" s="6">
        <v>91313</v>
      </c>
      <c r="B4808" s="126">
        <v>4</v>
      </c>
      <c r="C4808" s="133"/>
      <c r="D4808" s="134">
        <v>54920</v>
      </c>
      <c r="E4808" s="7" t="s">
        <v>1295</v>
      </c>
      <c r="F4808" s="8" t="s">
        <v>5</v>
      </c>
      <c r="G4808" s="18">
        <f>IFERROR(VLOOKUP(Table1[[#This Row],[Codigo_insumo]],BD_Insumos!$B:$E,4),"")</f>
        <v>1.9685999999999999</v>
      </c>
      <c r="H4808" s="140">
        <v>1.2</v>
      </c>
      <c r="I4808" s="9"/>
      <c r="J4808" s="23">
        <f t="shared" si="75"/>
        <v>2.36232</v>
      </c>
      <c r="K4808" s="22" t="str">
        <f>IF(I4808&lt;&gt;"",SUMIF(Table1[Codigo_servico],A4808,Table1[Subtotal_insumo]),"")</f>
        <v/>
      </c>
      <c r="L4808" s="18">
        <f>IF(Table1[[#This Row],[Ordem_insumos]]&lt;&gt;0,VLOOKUP(Table1[[#This Row],[Codigo_servico]],Preencher_Orcamento!$B:$D,3,FALSE)*Table1[[#This Row],[Qtde_insumo]],"")</f>
        <v>0</v>
      </c>
      <c r="M4808" s="18">
        <f>IF(Table1[[#This Row],[Ordem_insumos]]&lt;&gt;0,VLOOKUP(Table1[[#This Row],[Codigo_servico]],Preencher_Orcamento!$B:$D,3,FALSE)*Table1[[#This Row],[Subtotal_insumo]],"")</f>
        <v>0</v>
      </c>
    </row>
    <row r="4809" spans="1:13" x14ac:dyDescent="0.25">
      <c r="A4809" s="3">
        <v>91314</v>
      </c>
      <c r="B4809" s="125">
        <v>0</v>
      </c>
      <c r="C4809" s="131" t="s">
        <v>3309</v>
      </c>
      <c r="D4809" s="132"/>
      <c r="E4809" s="4"/>
      <c r="F4809" s="4"/>
      <c r="G4809" s="17" t="str">
        <f>IFERROR(VLOOKUP(Table1[[#This Row],[Codigo_insumo]],BD_Insumos!$B:$E,4),"")</f>
        <v/>
      </c>
      <c r="H4809" s="139"/>
      <c r="I4809" s="5" t="s">
        <v>5</v>
      </c>
      <c r="J4809" s="20" t="str">
        <f t="shared" si="75"/>
        <v/>
      </c>
      <c r="K4809" s="21">
        <f>IF(I4809&lt;&gt;"",SUMIF(Table1[Codigo_servico],A4809,Table1[Subtotal_insumo]),"")</f>
        <v>53.46244540640388</v>
      </c>
      <c r="L4809" s="17" t="str">
        <f>IF(Table1[[#This Row],[Ordem_insumos]]&lt;&gt;0,VLOOKUP(Table1[[#This Row],[Codigo_servico]],Preencher_Orcamento!$B:$D,3,FALSE)*Table1[[#This Row],[Qtde_insumo]],"")</f>
        <v/>
      </c>
      <c r="M4809" s="17" t="str">
        <f>IF(Table1[[#This Row],[Ordem_insumos]]&lt;&gt;0,VLOOKUP(Table1[[#This Row],[Codigo_servico]],Preencher_Orcamento!$B:$D,3,FALSE)*Table1[[#This Row],[Subtotal_insumo]],"")</f>
        <v/>
      </c>
    </row>
    <row r="4810" spans="1:13" x14ac:dyDescent="0.25">
      <c r="A4810" s="6">
        <v>91314</v>
      </c>
      <c r="B4810" s="126">
        <v>1</v>
      </c>
      <c r="C4810" s="133"/>
      <c r="D4810" s="134">
        <v>2044</v>
      </c>
      <c r="E4810" s="7" t="s">
        <v>2193</v>
      </c>
      <c r="F4810" s="8" t="s">
        <v>2140</v>
      </c>
      <c r="G4810" s="16">
        <f>IFERROR(VLOOKUP(Table1[[#This Row],[Codigo_insumo]],BD_Insumos!$B:$E,4),"")</f>
        <v>13.596734305430379</v>
      </c>
      <c r="H4810" s="140">
        <v>0.9</v>
      </c>
      <c r="I4810" s="9"/>
      <c r="J4810" s="22">
        <f t="shared" si="75"/>
        <v>12.237060874887341</v>
      </c>
      <c r="K4810" s="22" t="str">
        <f>IF(I4810&lt;&gt;"",SUMIF(Table1[Codigo_servico],A4810,Table1[Subtotal_insumo]),"")</f>
        <v/>
      </c>
      <c r="L4810" s="16">
        <f>IF(Table1[[#This Row],[Ordem_insumos]]&lt;&gt;0,VLOOKUP(Table1[[#This Row],[Codigo_servico]],Preencher_Orcamento!$B:$D,3,FALSE)*Table1[[#This Row],[Qtde_insumo]],"")</f>
        <v>0</v>
      </c>
      <c r="M4810" s="16">
        <f>IF(Table1[[#This Row],[Ordem_insumos]]&lt;&gt;0,VLOOKUP(Table1[[#This Row],[Codigo_servico]],Preencher_Orcamento!$B:$D,3,FALSE)*Table1[[#This Row],[Subtotal_insumo]],"")</f>
        <v>0</v>
      </c>
    </row>
    <row r="4811" spans="1:13" ht="26.25" x14ac:dyDescent="0.25">
      <c r="A4811" s="6">
        <v>91314</v>
      </c>
      <c r="B4811" s="126">
        <v>2</v>
      </c>
      <c r="C4811" s="133"/>
      <c r="D4811" s="134">
        <v>54918</v>
      </c>
      <c r="E4811" s="7" t="s">
        <v>1294</v>
      </c>
      <c r="F4811" s="8" t="s">
        <v>5</v>
      </c>
      <c r="G4811" s="16">
        <f>IFERROR(VLOOKUP(Table1[[#This Row],[Codigo_insumo]],BD_Insumos!$B:$E,4),"")</f>
        <v>16.5977</v>
      </c>
      <c r="H4811" s="140">
        <v>1.2</v>
      </c>
      <c r="I4811" s="9"/>
      <c r="J4811" s="22">
        <f t="shared" si="75"/>
        <v>19.91724</v>
      </c>
      <c r="K4811" s="22" t="str">
        <f>IF(I4811&lt;&gt;"",SUMIF(Table1[Codigo_servico],A4811,Table1[Subtotal_insumo]),"")</f>
        <v/>
      </c>
      <c r="L4811" s="16">
        <f>IF(Table1[[#This Row],[Ordem_insumos]]&lt;&gt;0,VLOOKUP(Table1[[#This Row],[Codigo_servico]],Preencher_Orcamento!$B:$D,3,FALSE)*Table1[[#This Row],[Qtde_insumo]],"")</f>
        <v>0</v>
      </c>
      <c r="M4811" s="16">
        <f>IF(Table1[[#This Row],[Ordem_insumos]]&lt;&gt;0,VLOOKUP(Table1[[#This Row],[Codigo_servico]],Preencher_Orcamento!$B:$D,3,FALSE)*Table1[[#This Row],[Subtotal_insumo]],"")</f>
        <v>0</v>
      </c>
    </row>
    <row r="4812" spans="1:13" x14ac:dyDescent="0.25">
      <c r="A4812" s="6">
        <v>91314</v>
      </c>
      <c r="B4812" s="126">
        <v>3</v>
      </c>
      <c r="C4812" s="133"/>
      <c r="D4812" s="134">
        <v>2041</v>
      </c>
      <c r="E4812" s="7" t="s">
        <v>2192</v>
      </c>
      <c r="F4812" s="8" t="s">
        <v>2140</v>
      </c>
      <c r="G4812" s="18">
        <f>IFERROR(VLOOKUP(Table1[[#This Row],[Codigo_insumo]],BD_Insumos!$B:$E,4),"")</f>
        <v>18.820516146129485</v>
      </c>
      <c r="H4812" s="140">
        <v>0.9</v>
      </c>
      <c r="I4812" s="9"/>
      <c r="J4812" s="23">
        <f t="shared" si="75"/>
        <v>16.938464531516537</v>
      </c>
      <c r="K4812" s="22" t="str">
        <f>IF(I4812&lt;&gt;"",SUMIF(Table1[Codigo_servico],A4812,Table1[Subtotal_insumo]),"")</f>
        <v/>
      </c>
      <c r="L4812" s="18">
        <f>IF(Table1[[#This Row],[Ordem_insumos]]&lt;&gt;0,VLOOKUP(Table1[[#This Row],[Codigo_servico]],Preencher_Orcamento!$B:$D,3,FALSE)*Table1[[#This Row],[Qtde_insumo]],"")</f>
        <v>0</v>
      </c>
      <c r="M4812" s="18">
        <f>IF(Table1[[#This Row],[Ordem_insumos]]&lt;&gt;0,VLOOKUP(Table1[[#This Row],[Codigo_servico]],Preencher_Orcamento!$B:$D,3,FALSE)*Table1[[#This Row],[Subtotal_insumo]],"")</f>
        <v>0</v>
      </c>
    </row>
    <row r="4813" spans="1:13" ht="26.25" x14ac:dyDescent="0.25">
      <c r="A4813" s="6">
        <v>91314</v>
      </c>
      <c r="B4813" s="126">
        <v>4</v>
      </c>
      <c r="C4813" s="133"/>
      <c r="D4813" s="134">
        <v>54921</v>
      </c>
      <c r="E4813" s="7" t="s">
        <v>1296</v>
      </c>
      <c r="F4813" s="8" t="s">
        <v>5</v>
      </c>
      <c r="G4813" s="18">
        <f>IFERROR(VLOOKUP(Table1[[#This Row],[Codigo_insumo]],BD_Insumos!$B:$E,4),"")</f>
        <v>3.6414</v>
      </c>
      <c r="H4813" s="140">
        <v>1.2</v>
      </c>
      <c r="I4813" s="9"/>
      <c r="J4813" s="23">
        <f t="shared" si="75"/>
        <v>4.3696799999999998</v>
      </c>
      <c r="K4813" s="22" t="str">
        <f>IF(I4813&lt;&gt;"",SUMIF(Table1[Codigo_servico],A4813,Table1[Subtotal_insumo]),"")</f>
        <v/>
      </c>
      <c r="L4813" s="18">
        <f>IF(Table1[[#This Row],[Ordem_insumos]]&lt;&gt;0,VLOOKUP(Table1[[#This Row],[Codigo_servico]],Preencher_Orcamento!$B:$D,3,FALSE)*Table1[[#This Row],[Qtde_insumo]],"")</f>
        <v>0</v>
      </c>
      <c r="M4813" s="18">
        <f>IF(Table1[[#This Row],[Ordem_insumos]]&lt;&gt;0,VLOOKUP(Table1[[#This Row],[Codigo_servico]],Preencher_Orcamento!$B:$D,3,FALSE)*Table1[[#This Row],[Subtotal_insumo]],"")</f>
        <v>0</v>
      </c>
    </row>
    <row r="4814" spans="1:13" x14ac:dyDescent="0.25">
      <c r="A4814" s="3">
        <v>91321</v>
      </c>
      <c r="B4814" s="125">
        <v>0</v>
      </c>
      <c r="C4814" s="131" t="s">
        <v>3310</v>
      </c>
      <c r="D4814" s="132"/>
      <c r="E4814" s="4"/>
      <c r="F4814" s="4"/>
      <c r="G4814" s="17" t="str">
        <f>IFERROR(VLOOKUP(Table1[[#This Row],[Codigo_insumo]],BD_Insumos!$B:$E,4),"")</f>
        <v/>
      </c>
      <c r="H4814" s="139"/>
      <c r="I4814" s="5" t="s">
        <v>5</v>
      </c>
      <c r="J4814" s="20" t="str">
        <f t="shared" si="75"/>
        <v/>
      </c>
      <c r="K4814" s="21">
        <f>IF(I4814&lt;&gt;"",SUMIF(Table1[Codigo_servico],A4814,Table1[Subtotal_insumo]),"")</f>
        <v>61.855000451559867</v>
      </c>
      <c r="L4814" s="17" t="str">
        <f>IF(Table1[[#This Row],[Ordem_insumos]]&lt;&gt;0,VLOOKUP(Table1[[#This Row],[Codigo_servico]],Preencher_Orcamento!$B:$D,3,FALSE)*Table1[[#This Row],[Qtde_insumo]],"")</f>
        <v/>
      </c>
      <c r="M4814" s="17" t="str">
        <f>IF(Table1[[#This Row],[Ordem_insumos]]&lt;&gt;0,VLOOKUP(Table1[[#This Row],[Codigo_servico]],Preencher_Orcamento!$B:$D,3,FALSE)*Table1[[#This Row],[Subtotal_insumo]],"")</f>
        <v/>
      </c>
    </row>
    <row r="4815" spans="1:13" ht="26.25" x14ac:dyDescent="0.25">
      <c r="A4815" s="6">
        <v>91321</v>
      </c>
      <c r="B4815" s="126">
        <v>1</v>
      </c>
      <c r="C4815" s="133"/>
      <c r="D4815" s="134">
        <v>55002</v>
      </c>
      <c r="E4815" s="7" t="s">
        <v>1311</v>
      </c>
      <c r="F4815" s="8" t="s">
        <v>5</v>
      </c>
      <c r="G4815" s="16">
        <f>IFERROR(VLOOKUP(Table1[[#This Row],[Codigo_insumo]],BD_Insumos!$B:$E,4),"")</f>
        <v>18.726600000000001</v>
      </c>
      <c r="H4815" s="140">
        <v>1.25</v>
      </c>
      <c r="I4815" s="9"/>
      <c r="J4815" s="22">
        <f t="shared" si="75"/>
        <v>23.408250000000002</v>
      </c>
      <c r="K4815" s="22" t="str">
        <f>IF(I4815&lt;&gt;"",SUMIF(Table1[Codigo_servico],A4815,Table1[Subtotal_insumo]),"")</f>
        <v/>
      </c>
      <c r="L4815" s="16">
        <f>IF(Table1[[#This Row],[Ordem_insumos]]&lt;&gt;0,VLOOKUP(Table1[[#This Row],[Codigo_servico]],Preencher_Orcamento!$B:$D,3,FALSE)*Table1[[#This Row],[Qtde_insumo]],"")</f>
        <v>0</v>
      </c>
      <c r="M4815" s="16">
        <f>IF(Table1[[#This Row],[Ordem_insumos]]&lt;&gt;0,VLOOKUP(Table1[[#This Row],[Codigo_servico]],Preencher_Orcamento!$B:$D,3,FALSE)*Table1[[#This Row],[Subtotal_insumo]],"")</f>
        <v>0</v>
      </c>
    </row>
    <row r="4816" spans="1:13" ht="26.25" x14ac:dyDescent="0.25">
      <c r="A4816" s="6">
        <v>91321</v>
      </c>
      <c r="B4816" s="126">
        <v>2</v>
      </c>
      <c r="C4816" s="133"/>
      <c r="D4816" s="134">
        <v>55025</v>
      </c>
      <c r="E4816" s="7" t="s">
        <v>1323</v>
      </c>
      <c r="F4816" s="8" t="s">
        <v>5</v>
      </c>
      <c r="G4816" s="16">
        <f>IFERROR(VLOOKUP(Table1[[#This Row],[Codigo_insumo]],BD_Insumos!$B:$E,4),"")</f>
        <v>4.8235999999999999</v>
      </c>
      <c r="H4816" s="140">
        <v>1.25</v>
      </c>
      <c r="I4816" s="9"/>
      <c r="J4816" s="22">
        <f t="shared" si="75"/>
        <v>6.0294999999999996</v>
      </c>
      <c r="K4816" s="22" t="str">
        <f>IF(I4816&lt;&gt;"",SUMIF(Table1[Codigo_servico],A4816,Table1[Subtotal_insumo]),"")</f>
        <v/>
      </c>
      <c r="L4816" s="16">
        <f>IF(Table1[[#This Row],[Ordem_insumos]]&lt;&gt;0,VLOOKUP(Table1[[#This Row],[Codigo_servico]],Preencher_Orcamento!$B:$D,3,FALSE)*Table1[[#This Row],[Qtde_insumo]],"")</f>
        <v>0</v>
      </c>
      <c r="M4816" s="16">
        <f>IF(Table1[[#This Row],[Ordem_insumos]]&lt;&gt;0,VLOOKUP(Table1[[#This Row],[Codigo_servico]],Preencher_Orcamento!$B:$D,3,FALSE)*Table1[[#This Row],[Subtotal_insumo]],"")</f>
        <v>0</v>
      </c>
    </row>
    <row r="4817" spans="1:13" x14ac:dyDescent="0.25">
      <c r="A4817" s="6">
        <v>91321</v>
      </c>
      <c r="B4817" s="126">
        <v>3</v>
      </c>
      <c r="C4817" s="133"/>
      <c r="D4817" s="134">
        <v>2041</v>
      </c>
      <c r="E4817" s="7" t="s">
        <v>2192</v>
      </c>
      <c r="F4817" s="8" t="s">
        <v>2140</v>
      </c>
      <c r="G4817" s="18">
        <f>IFERROR(VLOOKUP(Table1[[#This Row],[Codigo_insumo]],BD_Insumos!$B:$E,4),"")</f>
        <v>18.820516146129485</v>
      </c>
      <c r="H4817" s="140">
        <v>1</v>
      </c>
      <c r="I4817" s="9"/>
      <c r="J4817" s="23">
        <f t="shared" si="75"/>
        <v>18.820516146129485</v>
      </c>
      <c r="K4817" s="22" t="str">
        <f>IF(I4817&lt;&gt;"",SUMIF(Table1[Codigo_servico],A4817,Table1[Subtotal_insumo]),"")</f>
        <v/>
      </c>
      <c r="L4817" s="18">
        <f>IF(Table1[[#This Row],[Ordem_insumos]]&lt;&gt;0,VLOOKUP(Table1[[#This Row],[Codigo_servico]],Preencher_Orcamento!$B:$D,3,FALSE)*Table1[[#This Row],[Qtde_insumo]],"")</f>
        <v>0</v>
      </c>
      <c r="M4817" s="18">
        <f>IF(Table1[[#This Row],[Ordem_insumos]]&lt;&gt;0,VLOOKUP(Table1[[#This Row],[Codigo_servico]],Preencher_Orcamento!$B:$D,3,FALSE)*Table1[[#This Row],[Subtotal_insumo]],"")</f>
        <v>0</v>
      </c>
    </row>
    <row r="4818" spans="1:13" x14ac:dyDescent="0.25">
      <c r="A4818" s="6">
        <v>91321</v>
      </c>
      <c r="B4818" s="126">
        <v>4</v>
      </c>
      <c r="C4818" s="133"/>
      <c r="D4818" s="134">
        <v>2044</v>
      </c>
      <c r="E4818" s="7" t="s">
        <v>2193</v>
      </c>
      <c r="F4818" s="8" t="s">
        <v>2140</v>
      </c>
      <c r="G4818" s="18">
        <f>IFERROR(VLOOKUP(Table1[[#This Row],[Codigo_insumo]],BD_Insumos!$B:$E,4),"")</f>
        <v>13.596734305430379</v>
      </c>
      <c r="H4818" s="140">
        <v>1</v>
      </c>
      <c r="I4818" s="9"/>
      <c r="J4818" s="23">
        <f t="shared" si="75"/>
        <v>13.596734305430379</v>
      </c>
      <c r="K4818" s="22" t="str">
        <f>IF(I4818&lt;&gt;"",SUMIF(Table1[Codigo_servico],A4818,Table1[Subtotal_insumo]),"")</f>
        <v/>
      </c>
      <c r="L4818" s="18">
        <f>IF(Table1[[#This Row],[Ordem_insumos]]&lt;&gt;0,VLOOKUP(Table1[[#This Row],[Codigo_servico]],Preencher_Orcamento!$B:$D,3,FALSE)*Table1[[#This Row],[Qtde_insumo]],"")</f>
        <v>0</v>
      </c>
      <c r="M4818" s="18">
        <f>IF(Table1[[#This Row],[Ordem_insumos]]&lt;&gt;0,VLOOKUP(Table1[[#This Row],[Codigo_servico]],Preencher_Orcamento!$B:$D,3,FALSE)*Table1[[#This Row],[Subtotal_insumo]],"")</f>
        <v>0</v>
      </c>
    </row>
    <row r="4819" spans="1:13" x14ac:dyDescent="0.25">
      <c r="A4819" s="3">
        <v>91322</v>
      </c>
      <c r="B4819" s="125">
        <v>0</v>
      </c>
      <c r="C4819" s="131" t="s">
        <v>3311</v>
      </c>
      <c r="D4819" s="132"/>
      <c r="E4819" s="4"/>
      <c r="F4819" s="4"/>
      <c r="G4819" s="17" t="str">
        <f>IFERROR(VLOOKUP(Table1[[#This Row],[Codigo_insumo]],BD_Insumos!$B:$E,4),"")</f>
        <v/>
      </c>
      <c r="H4819" s="139"/>
      <c r="I4819" s="5" t="s">
        <v>5</v>
      </c>
      <c r="J4819" s="20" t="str">
        <f t="shared" si="75"/>
        <v/>
      </c>
      <c r="K4819" s="21">
        <f>IF(I4819&lt;&gt;"",SUMIF(Table1[Codigo_servico],A4819,Table1[Subtotal_insumo]),"")</f>
        <v>69.244100496715859</v>
      </c>
      <c r="L4819" s="17" t="str">
        <f>IF(Table1[[#This Row],[Ordem_insumos]]&lt;&gt;0,VLOOKUP(Table1[[#This Row],[Codigo_servico]],Preencher_Orcamento!$B:$D,3,FALSE)*Table1[[#This Row],[Qtde_insumo]],"")</f>
        <v/>
      </c>
      <c r="M4819" s="17" t="str">
        <f>IF(Table1[[#This Row],[Ordem_insumos]]&lt;&gt;0,VLOOKUP(Table1[[#This Row],[Codigo_servico]],Preencher_Orcamento!$B:$D,3,FALSE)*Table1[[#This Row],[Subtotal_insumo]],"")</f>
        <v/>
      </c>
    </row>
    <row r="4820" spans="1:13" ht="26.25" x14ac:dyDescent="0.25">
      <c r="A4820" s="6">
        <v>91322</v>
      </c>
      <c r="B4820" s="126">
        <v>1</v>
      </c>
      <c r="C4820" s="133"/>
      <c r="D4820" s="134">
        <v>55004</v>
      </c>
      <c r="E4820" s="7" t="s">
        <v>1312</v>
      </c>
      <c r="F4820" s="8" t="s">
        <v>5</v>
      </c>
      <c r="G4820" s="16">
        <f>IFERROR(VLOOKUP(Table1[[#This Row],[Codigo_insumo]],BD_Insumos!$B:$E,4),"")</f>
        <v>21.0731</v>
      </c>
      <c r="H4820" s="140">
        <v>1.25</v>
      </c>
      <c r="I4820" s="9"/>
      <c r="J4820" s="22">
        <f t="shared" si="75"/>
        <v>26.341374999999999</v>
      </c>
      <c r="K4820" s="22" t="str">
        <f>IF(I4820&lt;&gt;"",SUMIF(Table1[Codigo_servico],A4820,Table1[Subtotal_insumo]),"")</f>
        <v/>
      </c>
      <c r="L4820" s="16">
        <f>IF(Table1[[#This Row],[Ordem_insumos]]&lt;&gt;0,VLOOKUP(Table1[[#This Row],[Codigo_servico]],Preencher_Orcamento!$B:$D,3,FALSE)*Table1[[#This Row],[Qtde_insumo]],"")</f>
        <v>0</v>
      </c>
      <c r="M4820" s="16">
        <f>IF(Table1[[#This Row],[Ordem_insumos]]&lt;&gt;0,VLOOKUP(Table1[[#This Row],[Codigo_servico]],Preencher_Orcamento!$B:$D,3,FALSE)*Table1[[#This Row],[Subtotal_insumo]],"")</f>
        <v>0</v>
      </c>
    </row>
    <row r="4821" spans="1:13" x14ac:dyDescent="0.25">
      <c r="A4821" s="6">
        <v>91322</v>
      </c>
      <c r="B4821" s="126">
        <v>2</v>
      </c>
      <c r="C4821" s="133"/>
      <c r="D4821" s="134">
        <v>2041</v>
      </c>
      <c r="E4821" s="7" t="s">
        <v>2192</v>
      </c>
      <c r="F4821" s="8" t="s">
        <v>2140</v>
      </c>
      <c r="G4821" s="16">
        <f>IFERROR(VLOOKUP(Table1[[#This Row],[Codigo_insumo]],BD_Insumos!$B:$E,4),"")</f>
        <v>18.820516146129485</v>
      </c>
      <c r="H4821" s="140">
        <v>1.1000000000000001</v>
      </c>
      <c r="I4821" s="9"/>
      <c r="J4821" s="22">
        <f t="shared" si="75"/>
        <v>20.702567760742436</v>
      </c>
      <c r="K4821" s="22" t="str">
        <f>IF(I4821&lt;&gt;"",SUMIF(Table1[Codigo_servico],A4821,Table1[Subtotal_insumo]),"")</f>
        <v/>
      </c>
      <c r="L4821" s="16">
        <f>IF(Table1[[#This Row],[Ordem_insumos]]&lt;&gt;0,VLOOKUP(Table1[[#This Row],[Codigo_servico]],Preencher_Orcamento!$B:$D,3,FALSE)*Table1[[#This Row],[Qtde_insumo]],"")</f>
        <v>0</v>
      </c>
      <c r="M4821" s="16">
        <f>IF(Table1[[#This Row],[Ordem_insumos]]&lt;&gt;0,VLOOKUP(Table1[[#This Row],[Codigo_servico]],Preencher_Orcamento!$B:$D,3,FALSE)*Table1[[#This Row],[Subtotal_insumo]],"")</f>
        <v>0</v>
      </c>
    </row>
    <row r="4822" spans="1:13" x14ac:dyDescent="0.25">
      <c r="A4822" s="6">
        <v>91322</v>
      </c>
      <c r="B4822" s="126">
        <v>3</v>
      </c>
      <c r="C4822" s="133"/>
      <c r="D4822" s="134">
        <v>2044</v>
      </c>
      <c r="E4822" s="7" t="s">
        <v>2193</v>
      </c>
      <c r="F4822" s="8" t="s">
        <v>2140</v>
      </c>
      <c r="G4822" s="18">
        <f>IFERROR(VLOOKUP(Table1[[#This Row],[Codigo_insumo]],BD_Insumos!$B:$E,4),"")</f>
        <v>13.596734305430379</v>
      </c>
      <c r="H4822" s="140">
        <v>1.1000000000000001</v>
      </c>
      <c r="I4822" s="9"/>
      <c r="J4822" s="23">
        <f t="shared" si="75"/>
        <v>14.956407735973418</v>
      </c>
      <c r="K4822" s="22" t="str">
        <f>IF(I4822&lt;&gt;"",SUMIF(Table1[Codigo_servico],A4822,Table1[Subtotal_insumo]),"")</f>
        <v/>
      </c>
      <c r="L4822" s="18">
        <f>IF(Table1[[#This Row],[Ordem_insumos]]&lt;&gt;0,VLOOKUP(Table1[[#This Row],[Codigo_servico]],Preencher_Orcamento!$B:$D,3,FALSE)*Table1[[#This Row],[Qtde_insumo]],"")</f>
        <v>0</v>
      </c>
      <c r="M4822" s="18">
        <f>IF(Table1[[#This Row],[Ordem_insumos]]&lt;&gt;0,VLOOKUP(Table1[[#This Row],[Codigo_servico]],Preencher_Orcamento!$B:$D,3,FALSE)*Table1[[#This Row],[Subtotal_insumo]],"")</f>
        <v>0</v>
      </c>
    </row>
    <row r="4823" spans="1:13" ht="26.25" x14ac:dyDescent="0.25">
      <c r="A4823" s="6">
        <v>91322</v>
      </c>
      <c r="B4823" s="126">
        <v>4</v>
      </c>
      <c r="C4823" s="133"/>
      <c r="D4823" s="134">
        <v>55026</v>
      </c>
      <c r="E4823" s="7" t="s">
        <v>1324</v>
      </c>
      <c r="F4823" s="8" t="s">
        <v>5</v>
      </c>
      <c r="G4823" s="18">
        <f>IFERROR(VLOOKUP(Table1[[#This Row],[Codigo_insumo]],BD_Insumos!$B:$E,4),"")</f>
        <v>5.7949999999999999</v>
      </c>
      <c r="H4823" s="140">
        <v>1.25</v>
      </c>
      <c r="I4823" s="9"/>
      <c r="J4823" s="23">
        <f t="shared" si="75"/>
        <v>7.2437500000000004</v>
      </c>
      <c r="K4823" s="22" t="str">
        <f>IF(I4823&lt;&gt;"",SUMIF(Table1[Codigo_servico],A4823,Table1[Subtotal_insumo]),"")</f>
        <v/>
      </c>
      <c r="L4823" s="18">
        <f>IF(Table1[[#This Row],[Ordem_insumos]]&lt;&gt;0,VLOOKUP(Table1[[#This Row],[Codigo_servico]],Preencher_Orcamento!$B:$D,3,FALSE)*Table1[[#This Row],[Qtde_insumo]],"")</f>
        <v>0</v>
      </c>
      <c r="M4823" s="18">
        <f>IF(Table1[[#This Row],[Ordem_insumos]]&lt;&gt;0,VLOOKUP(Table1[[#This Row],[Codigo_servico]],Preencher_Orcamento!$B:$D,3,FALSE)*Table1[[#This Row],[Subtotal_insumo]],"")</f>
        <v>0</v>
      </c>
    </row>
    <row r="4824" spans="1:13" x14ac:dyDescent="0.25">
      <c r="A4824" s="3">
        <v>91323</v>
      </c>
      <c r="B4824" s="125">
        <v>0</v>
      </c>
      <c r="C4824" s="131" t="s">
        <v>3312</v>
      </c>
      <c r="D4824" s="132"/>
      <c r="E4824" s="4"/>
      <c r="F4824" s="4"/>
      <c r="G4824" s="17" t="str">
        <f>IFERROR(VLOOKUP(Table1[[#This Row],[Codigo_insumo]],BD_Insumos!$B:$E,4),"")</f>
        <v/>
      </c>
      <c r="H4824" s="139"/>
      <c r="I4824" s="5" t="s">
        <v>5</v>
      </c>
      <c r="J4824" s="20" t="str">
        <f t="shared" si="75"/>
        <v/>
      </c>
      <c r="K4824" s="21">
        <f>IF(I4824&lt;&gt;"",SUMIF(Table1[Codigo_servico],A4824,Table1[Subtotal_insumo]),"")</f>
        <v>76.648950541871827</v>
      </c>
      <c r="L4824" s="17" t="str">
        <f>IF(Table1[[#This Row],[Ordem_insumos]]&lt;&gt;0,VLOOKUP(Table1[[#This Row],[Codigo_servico]],Preencher_Orcamento!$B:$D,3,FALSE)*Table1[[#This Row],[Qtde_insumo]],"")</f>
        <v/>
      </c>
      <c r="M4824" s="17" t="str">
        <f>IF(Table1[[#This Row],[Ordem_insumos]]&lt;&gt;0,VLOOKUP(Table1[[#This Row],[Codigo_servico]],Preencher_Orcamento!$B:$D,3,FALSE)*Table1[[#This Row],[Subtotal_insumo]],"")</f>
        <v/>
      </c>
    </row>
    <row r="4825" spans="1:13" x14ac:dyDescent="0.25">
      <c r="A4825" s="6">
        <v>91323</v>
      </c>
      <c r="B4825" s="126">
        <v>1</v>
      </c>
      <c r="C4825" s="133"/>
      <c r="D4825" s="134">
        <v>2041</v>
      </c>
      <c r="E4825" s="7" t="s">
        <v>2192</v>
      </c>
      <c r="F4825" s="8" t="s">
        <v>2140</v>
      </c>
      <c r="G4825" s="16">
        <f>IFERROR(VLOOKUP(Table1[[#This Row],[Codigo_insumo]],BD_Insumos!$B:$E,4),"")</f>
        <v>18.820516146129485</v>
      </c>
      <c r="H4825" s="140">
        <v>1.2</v>
      </c>
      <c r="I4825" s="9"/>
      <c r="J4825" s="22">
        <f t="shared" si="75"/>
        <v>22.584619375355381</v>
      </c>
      <c r="K4825" s="22" t="str">
        <f>IF(I4825&lt;&gt;"",SUMIF(Table1[Codigo_servico],A4825,Table1[Subtotal_insumo]),"")</f>
        <v/>
      </c>
      <c r="L4825" s="16">
        <f>IF(Table1[[#This Row],[Ordem_insumos]]&lt;&gt;0,VLOOKUP(Table1[[#This Row],[Codigo_servico]],Preencher_Orcamento!$B:$D,3,FALSE)*Table1[[#This Row],[Qtde_insumo]],"")</f>
        <v>0</v>
      </c>
      <c r="M4825" s="16">
        <f>IF(Table1[[#This Row],[Ordem_insumos]]&lt;&gt;0,VLOOKUP(Table1[[#This Row],[Codigo_servico]],Preencher_Orcamento!$B:$D,3,FALSE)*Table1[[#This Row],[Subtotal_insumo]],"")</f>
        <v>0</v>
      </c>
    </row>
    <row r="4826" spans="1:13" x14ac:dyDescent="0.25">
      <c r="A4826" s="6">
        <v>91323</v>
      </c>
      <c r="B4826" s="126">
        <v>2</v>
      </c>
      <c r="C4826" s="133"/>
      <c r="D4826" s="134">
        <v>2044</v>
      </c>
      <c r="E4826" s="7" t="s">
        <v>2193</v>
      </c>
      <c r="F4826" s="8" t="s">
        <v>2140</v>
      </c>
      <c r="G4826" s="16">
        <f>IFERROR(VLOOKUP(Table1[[#This Row],[Codigo_insumo]],BD_Insumos!$B:$E,4),"")</f>
        <v>13.596734305430379</v>
      </c>
      <c r="H4826" s="140">
        <v>1.2</v>
      </c>
      <c r="I4826" s="9"/>
      <c r="J4826" s="22">
        <f t="shared" si="75"/>
        <v>16.316081166516454</v>
      </c>
      <c r="K4826" s="22" t="str">
        <f>IF(I4826&lt;&gt;"",SUMIF(Table1[Codigo_servico],A4826,Table1[Subtotal_insumo]),"")</f>
        <v/>
      </c>
      <c r="L4826" s="16">
        <f>IF(Table1[[#This Row],[Ordem_insumos]]&lt;&gt;0,VLOOKUP(Table1[[#This Row],[Codigo_servico]],Preencher_Orcamento!$B:$D,3,FALSE)*Table1[[#This Row],[Qtde_insumo]],"")</f>
        <v>0</v>
      </c>
      <c r="M4826" s="16">
        <f>IF(Table1[[#This Row],[Ordem_insumos]]&lt;&gt;0,VLOOKUP(Table1[[#This Row],[Codigo_servico]],Preencher_Orcamento!$B:$D,3,FALSE)*Table1[[#This Row],[Subtotal_insumo]],"")</f>
        <v>0</v>
      </c>
    </row>
    <row r="4827" spans="1:13" ht="26.25" x14ac:dyDescent="0.25">
      <c r="A4827" s="6">
        <v>91323</v>
      </c>
      <c r="B4827" s="126">
        <v>3</v>
      </c>
      <c r="C4827" s="133"/>
      <c r="D4827" s="134">
        <v>55006</v>
      </c>
      <c r="E4827" s="7" t="s">
        <v>1313</v>
      </c>
      <c r="F4827" s="8" t="s">
        <v>5</v>
      </c>
      <c r="G4827" s="18">
        <f>IFERROR(VLOOKUP(Table1[[#This Row],[Codigo_insumo]],BD_Insumos!$B:$E,4),"")</f>
        <v>23.416399999999999</v>
      </c>
      <c r="H4827" s="140">
        <v>1.25</v>
      </c>
      <c r="I4827" s="9"/>
      <c r="J4827" s="23">
        <f t="shared" si="75"/>
        <v>29.270499999999998</v>
      </c>
      <c r="K4827" s="22" t="str">
        <f>IF(I4827&lt;&gt;"",SUMIF(Table1[Codigo_servico],A4827,Table1[Subtotal_insumo]),"")</f>
        <v/>
      </c>
      <c r="L4827" s="18">
        <f>IF(Table1[[#This Row],[Ordem_insumos]]&lt;&gt;0,VLOOKUP(Table1[[#This Row],[Codigo_servico]],Preencher_Orcamento!$B:$D,3,FALSE)*Table1[[#This Row],[Qtde_insumo]],"")</f>
        <v>0</v>
      </c>
      <c r="M4827" s="18">
        <f>IF(Table1[[#This Row],[Ordem_insumos]]&lt;&gt;0,VLOOKUP(Table1[[#This Row],[Codigo_servico]],Preencher_Orcamento!$B:$D,3,FALSE)*Table1[[#This Row],[Subtotal_insumo]],"")</f>
        <v>0</v>
      </c>
    </row>
    <row r="4828" spans="1:13" ht="26.25" x14ac:dyDescent="0.25">
      <c r="A4828" s="6">
        <v>91323</v>
      </c>
      <c r="B4828" s="126">
        <v>4</v>
      </c>
      <c r="C4828" s="133"/>
      <c r="D4828" s="134">
        <v>55027</v>
      </c>
      <c r="E4828" s="7" t="s">
        <v>1325</v>
      </c>
      <c r="F4828" s="8" t="s">
        <v>5</v>
      </c>
      <c r="G4828" s="18">
        <f>IFERROR(VLOOKUP(Table1[[#This Row],[Codigo_insumo]],BD_Insumos!$B:$E,4),"")</f>
        <v>6.7821999999999996</v>
      </c>
      <c r="H4828" s="140">
        <v>1.25</v>
      </c>
      <c r="I4828" s="9"/>
      <c r="J4828" s="23">
        <f t="shared" si="75"/>
        <v>8.4777500000000003</v>
      </c>
      <c r="K4828" s="22" t="str">
        <f>IF(I4828&lt;&gt;"",SUMIF(Table1[Codigo_servico],A4828,Table1[Subtotal_insumo]),"")</f>
        <v/>
      </c>
      <c r="L4828" s="18">
        <f>IF(Table1[[#This Row],[Ordem_insumos]]&lt;&gt;0,VLOOKUP(Table1[[#This Row],[Codigo_servico]],Preencher_Orcamento!$B:$D,3,FALSE)*Table1[[#This Row],[Qtde_insumo]],"")</f>
        <v>0</v>
      </c>
      <c r="M4828" s="18">
        <f>IF(Table1[[#This Row],[Ordem_insumos]]&lt;&gt;0,VLOOKUP(Table1[[#This Row],[Codigo_servico]],Preencher_Orcamento!$B:$D,3,FALSE)*Table1[[#This Row],[Subtotal_insumo]],"")</f>
        <v>0</v>
      </c>
    </row>
    <row r="4829" spans="1:13" x14ac:dyDescent="0.25">
      <c r="A4829" s="3">
        <v>91324</v>
      </c>
      <c r="B4829" s="125">
        <v>0</v>
      </c>
      <c r="C4829" s="131" t="s">
        <v>3313</v>
      </c>
      <c r="D4829" s="132"/>
      <c r="E4829" s="4"/>
      <c r="F4829" s="4"/>
      <c r="G4829" s="17" t="str">
        <f>IFERROR(VLOOKUP(Table1[[#This Row],[Codigo_insumo]],BD_Insumos!$B:$E,4),"")</f>
        <v/>
      </c>
      <c r="H4829" s="139"/>
      <c r="I4829" s="5" t="s">
        <v>5</v>
      </c>
      <c r="J4829" s="20" t="str">
        <f t="shared" si="75"/>
        <v/>
      </c>
      <c r="K4829" s="21">
        <f>IF(I4829&lt;&gt;"",SUMIF(Table1[Codigo_servico],A4829,Table1[Subtotal_insumo]),"")</f>
        <v>84.05092558702782</v>
      </c>
      <c r="L4829" s="17" t="str">
        <f>IF(Table1[[#This Row],[Ordem_insumos]]&lt;&gt;0,VLOOKUP(Table1[[#This Row],[Codigo_servico]],Preencher_Orcamento!$B:$D,3,FALSE)*Table1[[#This Row],[Qtde_insumo]],"")</f>
        <v/>
      </c>
      <c r="M4829" s="17" t="str">
        <f>IF(Table1[[#This Row],[Ordem_insumos]]&lt;&gt;0,VLOOKUP(Table1[[#This Row],[Codigo_servico]],Preencher_Orcamento!$B:$D,3,FALSE)*Table1[[#This Row],[Subtotal_insumo]],"")</f>
        <v/>
      </c>
    </row>
    <row r="4830" spans="1:13" x14ac:dyDescent="0.25">
      <c r="A4830" s="6">
        <v>91324</v>
      </c>
      <c r="B4830" s="126">
        <v>1</v>
      </c>
      <c r="C4830" s="133"/>
      <c r="D4830" s="134">
        <v>2044</v>
      </c>
      <c r="E4830" s="7" t="s">
        <v>2193</v>
      </c>
      <c r="F4830" s="8" t="s">
        <v>2140</v>
      </c>
      <c r="G4830" s="16">
        <f>IFERROR(VLOOKUP(Table1[[#This Row],[Codigo_insumo]],BD_Insumos!$B:$E,4),"")</f>
        <v>13.596734305430379</v>
      </c>
      <c r="H4830" s="140">
        <v>1.3</v>
      </c>
      <c r="I4830" s="9"/>
      <c r="J4830" s="22">
        <f t="shared" si="75"/>
        <v>17.675754597059495</v>
      </c>
      <c r="K4830" s="22" t="str">
        <f>IF(I4830&lt;&gt;"",SUMIF(Table1[Codigo_servico],A4830,Table1[Subtotal_insumo]),"")</f>
        <v/>
      </c>
      <c r="L4830" s="16">
        <f>IF(Table1[[#This Row],[Ordem_insumos]]&lt;&gt;0,VLOOKUP(Table1[[#This Row],[Codigo_servico]],Preencher_Orcamento!$B:$D,3,FALSE)*Table1[[#This Row],[Qtde_insumo]],"")</f>
        <v>0</v>
      </c>
      <c r="M4830" s="16">
        <f>IF(Table1[[#This Row],[Ordem_insumos]]&lt;&gt;0,VLOOKUP(Table1[[#This Row],[Codigo_servico]],Preencher_Orcamento!$B:$D,3,FALSE)*Table1[[#This Row],[Subtotal_insumo]],"")</f>
        <v>0</v>
      </c>
    </row>
    <row r="4831" spans="1:13" ht="26.25" x14ac:dyDescent="0.25">
      <c r="A4831" s="6">
        <v>91324</v>
      </c>
      <c r="B4831" s="126">
        <v>2</v>
      </c>
      <c r="C4831" s="133"/>
      <c r="D4831" s="134">
        <v>55028</v>
      </c>
      <c r="E4831" s="7" t="s">
        <v>1326</v>
      </c>
      <c r="F4831" s="8" t="s">
        <v>5</v>
      </c>
      <c r="G4831" s="16">
        <f>IFERROR(VLOOKUP(Table1[[#This Row],[Codigo_insumo]],BD_Insumos!$B:$E,4),"")</f>
        <v>7.7733999999999996</v>
      </c>
      <c r="H4831" s="140">
        <v>1.25</v>
      </c>
      <c r="I4831" s="9"/>
      <c r="J4831" s="22">
        <f t="shared" si="75"/>
        <v>9.7167499999999993</v>
      </c>
      <c r="K4831" s="22" t="str">
        <f>IF(I4831&lt;&gt;"",SUMIF(Table1[Codigo_servico],A4831,Table1[Subtotal_insumo]),"")</f>
        <v/>
      </c>
      <c r="L4831" s="16">
        <f>IF(Table1[[#This Row],[Ordem_insumos]]&lt;&gt;0,VLOOKUP(Table1[[#This Row],[Codigo_servico]],Preencher_Orcamento!$B:$D,3,FALSE)*Table1[[#This Row],[Qtde_insumo]],"")</f>
        <v>0</v>
      </c>
      <c r="M4831" s="16">
        <f>IF(Table1[[#This Row],[Ordem_insumos]]&lt;&gt;0,VLOOKUP(Table1[[#This Row],[Codigo_servico]],Preencher_Orcamento!$B:$D,3,FALSE)*Table1[[#This Row],[Subtotal_insumo]],"")</f>
        <v>0</v>
      </c>
    </row>
    <row r="4832" spans="1:13" ht="26.25" x14ac:dyDescent="0.25">
      <c r="A4832" s="6">
        <v>91324</v>
      </c>
      <c r="B4832" s="126">
        <v>3</v>
      </c>
      <c r="C4832" s="133"/>
      <c r="D4832" s="134">
        <v>55008</v>
      </c>
      <c r="E4832" s="7" t="s">
        <v>1314</v>
      </c>
      <c r="F4832" s="8" t="s">
        <v>5</v>
      </c>
      <c r="G4832" s="18">
        <f>IFERROR(VLOOKUP(Table1[[#This Row],[Codigo_insumo]],BD_Insumos!$B:$E,4),"")</f>
        <v>25.753399999999999</v>
      </c>
      <c r="H4832" s="140">
        <v>1.25</v>
      </c>
      <c r="I4832" s="9"/>
      <c r="J4832" s="23">
        <f t="shared" si="75"/>
        <v>32.191749999999999</v>
      </c>
      <c r="K4832" s="22" t="str">
        <f>IF(I4832&lt;&gt;"",SUMIF(Table1[Codigo_servico],A4832,Table1[Subtotal_insumo]),"")</f>
        <v/>
      </c>
      <c r="L4832" s="18">
        <f>IF(Table1[[#This Row],[Ordem_insumos]]&lt;&gt;0,VLOOKUP(Table1[[#This Row],[Codigo_servico]],Preencher_Orcamento!$B:$D,3,FALSE)*Table1[[#This Row],[Qtde_insumo]],"")</f>
        <v>0</v>
      </c>
      <c r="M4832" s="18">
        <f>IF(Table1[[#This Row],[Ordem_insumos]]&lt;&gt;0,VLOOKUP(Table1[[#This Row],[Codigo_servico]],Preencher_Orcamento!$B:$D,3,FALSE)*Table1[[#This Row],[Subtotal_insumo]],"")</f>
        <v>0</v>
      </c>
    </row>
    <row r="4833" spans="1:13" x14ac:dyDescent="0.25">
      <c r="A4833" s="6">
        <v>91324</v>
      </c>
      <c r="B4833" s="126">
        <v>4</v>
      </c>
      <c r="C4833" s="133"/>
      <c r="D4833" s="134">
        <v>2041</v>
      </c>
      <c r="E4833" s="7" t="s">
        <v>2192</v>
      </c>
      <c r="F4833" s="8" t="s">
        <v>2140</v>
      </c>
      <c r="G4833" s="18">
        <f>IFERROR(VLOOKUP(Table1[[#This Row],[Codigo_insumo]],BD_Insumos!$B:$E,4),"")</f>
        <v>18.820516146129485</v>
      </c>
      <c r="H4833" s="140">
        <v>1.3</v>
      </c>
      <c r="I4833" s="9"/>
      <c r="J4833" s="23">
        <f t="shared" si="75"/>
        <v>24.466670989968332</v>
      </c>
      <c r="K4833" s="22" t="str">
        <f>IF(I4833&lt;&gt;"",SUMIF(Table1[Codigo_servico],A4833,Table1[Subtotal_insumo]),"")</f>
        <v/>
      </c>
      <c r="L4833" s="18">
        <f>IF(Table1[[#This Row],[Ordem_insumos]]&lt;&gt;0,VLOOKUP(Table1[[#This Row],[Codigo_servico]],Preencher_Orcamento!$B:$D,3,FALSE)*Table1[[#This Row],[Qtde_insumo]],"")</f>
        <v>0</v>
      </c>
      <c r="M4833" s="18">
        <f>IF(Table1[[#This Row],[Ordem_insumos]]&lt;&gt;0,VLOOKUP(Table1[[#This Row],[Codigo_servico]],Preencher_Orcamento!$B:$D,3,FALSE)*Table1[[#This Row],[Subtotal_insumo]],"")</f>
        <v>0</v>
      </c>
    </row>
    <row r="4834" spans="1:13" x14ac:dyDescent="0.25">
      <c r="A4834" s="3">
        <v>91325</v>
      </c>
      <c r="B4834" s="125">
        <v>0</v>
      </c>
      <c r="C4834" s="131" t="s">
        <v>3314</v>
      </c>
      <c r="D4834" s="132"/>
      <c r="E4834" s="4"/>
      <c r="F4834" s="4"/>
      <c r="G4834" s="17" t="str">
        <f>IFERROR(VLOOKUP(Table1[[#This Row],[Codigo_insumo]],BD_Insumos!$B:$E,4),"")</f>
        <v/>
      </c>
      <c r="H4834" s="139"/>
      <c r="I4834" s="5" t="s">
        <v>5</v>
      </c>
      <c r="J4834" s="20" t="str">
        <f t="shared" si="75"/>
        <v/>
      </c>
      <c r="K4834" s="21">
        <f>IF(I4834&lt;&gt;"",SUMIF(Table1[Codigo_servico],A4834,Table1[Subtotal_insumo]),"")</f>
        <v>91.633025632183802</v>
      </c>
      <c r="L4834" s="17" t="str">
        <f>IF(Table1[[#This Row],[Ordem_insumos]]&lt;&gt;0,VLOOKUP(Table1[[#This Row],[Codigo_servico]],Preencher_Orcamento!$B:$D,3,FALSE)*Table1[[#This Row],[Qtde_insumo]],"")</f>
        <v/>
      </c>
      <c r="M4834" s="17" t="str">
        <f>IF(Table1[[#This Row],[Ordem_insumos]]&lt;&gt;0,VLOOKUP(Table1[[#This Row],[Codigo_servico]],Preencher_Orcamento!$B:$D,3,FALSE)*Table1[[#This Row],[Subtotal_insumo]],"")</f>
        <v/>
      </c>
    </row>
    <row r="4835" spans="1:13" x14ac:dyDescent="0.25">
      <c r="A4835" s="6">
        <v>91325</v>
      </c>
      <c r="B4835" s="126">
        <v>1</v>
      </c>
      <c r="C4835" s="133"/>
      <c r="D4835" s="134">
        <v>2044</v>
      </c>
      <c r="E4835" s="7" t="s">
        <v>2193</v>
      </c>
      <c r="F4835" s="8" t="s">
        <v>2140</v>
      </c>
      <c r="G4835" s="16">
        <f>IFERROR(VLOOKUP(Table1[[#This Row],[Codigo_insumo]],BD_Insumos!$B:$E,4),"")</f>
        <v>13.596734305430379</v>
      </c>
      <c r="H4835" s="140">
        <v>1.4</v>
      </c>
      <c r="I4835" s="9"/>
      <c r="J4835" s="22">
        <f t="shared" si="75"/>
        <v>19.035428027602531</v>
      </c>
      <c r="K4835" s="22" t="str">
        <f>IF(I4835&lt;&gt;"",SUMIF(Table1[Codigo_servico],A4835,Table1[Subtotal_insumo]),"")</f>
        <v/>
      </c>
      <c r="L4835" s="16">
        <f>IF(Table1[[#This Row],[Ordem_insumos]]&lt;&gt;0,VLOOKUP(Table1[[#This Row],[Codigo_servico]],Preencher_Orcamento!$B:$D,3,FALSE)*Table1[[#This Row],[Qtde_insumo]],"")</f>
        <v>0</v>
      </c>
      <c r="M4835" s="16">
        <f>IF(Table1[[#This Row],[Ordem_insumos]]&lt;&gt;0,VLOOKUP(Table1[[#This Row],[Codigo_servico]],Preencher_Orcamento!$B:$D,3,FALSE)*Table1[[#This Row],[Subtotal_insumo]],"")</f>
        <v>0</v>
      </c>
    </row>
    <row r="4836" spans="1:13" ht="26.25" x14ac:dyDescent="0.25">
      <c r="A4836" s="6">
        <v>91325</v>
      </c>
      <c r="B4836" s="126">
        <v>2</v>
      </c>
      <c r="C4836" s="133"/>
      <c r="D4836" s="134">
        <v>55010</v>
      </c>
      <c r="E4836" s="7" t="s">
        <v>1315</v>
      </c>
      <c r="F4836" s="8" t="s">
        <v>5</v>
      </c>
      <c r="G4836" s="16">
        <f>IFERROR(VLOOKUP(Table1[[#This Row],[Codigo_insumo]],BD_Insumos!$B:$E,4),"")</f>
        <v>28.093599999999999</v>
      </c>
      <c r="H4836" s="140">
        <v>1.25</v>
      </c>
      <c r="I4836" s="9"/>
      <c r="J4836" s="22">
        <f t="shared" si="75"/>
        <v>35.116999999999997</v>
      </c>
      <c r="K4836" s="22" t="str">
        <f>IF(I4836&lt;&gt;"",SUMIF(Table1[Codigo_servico],A4836,Table1[Subtotal_insumo]),"")</f>
        <v/>
      </c>
      <c r="L4836" s="16">
        <f>IF(Table1[[#This Row],[Ordem_insumos]]&lt;&gt;0,VLOOKUP(Table1[[#This Row],[Codigo_servico]],Preencher_Orcamento!$B:$D,3,FALSE)*Table1[[#This Row],[Qtde_insumo]],"")</f>
        <v>0</v>
      </c>
      <c r="M4836" s="16">
        <f>IF(Table1[[#This Row],[Ordem_insumos]]&lt;&gt;0,VLOOKUP(Table1[[#This Row],[Codigo_servico]],Preencher_Orcamento!$B:$D,3,FALSE)*Table1[[#This Row],[Subtotal_insumo]],"")</f>
        <v>0</v>
      </c>
    </row>
    <row r="4837" spans="1:13" ht="26.25" x14ac:dyDescent="0.25">
      <c r="A4837" s="6">
        <v>91325</v>
      </c>
      <c r="B4837" s="126">
        <v>3</v>
      </c>
      <c r="C4837" s="133"/>
      <c r="D4837" s="134">
        <v>55029</v>
      </c>
      <c r="E4837" s="7" t="s">
        <v>1327</v>
      </c>
      <c r="F4837" s="8" t="s">
        <v>5</v>
      </c>
      <c r="G4837" s="18">
        <f>IFERROR(VLOOKUP(Table1[[#This Row],[Codigo_insumo]],BD_Insumos!$B:$E,4),"")</f>
        <v>8.9055</v>
      </c>
      <c r="H4837" s="140">
        <v>1.25</v>
      </c>
      <c r="I4837" s="9"/>
      <c r="J4837" s="23">
        <f t="shared" si="75"/>
        <v>11.131875000000001</v>
      </c>
      <c r="K4837" s="22" t="str">
        <f>IF(I4837&lt;&gt;"",SUMIF(Table1[Codigo_servico],A4837,Table1[Subtotal_insumo]),"")</f>
        <v/>
      </c>
      <c r="L4837" s="18">
        <f>IF(Table1[[#This Row],[Ordem_insumos]]&lt;&gt;0,VLOOKUP(Table1[[#This Row],[Codigo_servico]],Preencher_Orcamento!$B:$D,3,FALSE)*Table1[[#This Row],[Qtde_insumo]],"")</f>
        <v>0</v>
      </c>
      <c r="M4837" s="18">
        <f>IF(Table1[[#This Row],[Ordem_insumos]]&lt;&gt;0,VLOOKUP(Table1[[#This Row],[Codigo_servico]],Preencher_Orcamento!$B:$D,3,FALSE)*Table1[[#This Row],[Subtotal_insumo]],"")</f>
        <v>0</v>
      </c>
    </row>
    <row r="4838" spans="1:13" x14ac:dyDescent="0.25">
      <c r="A4838" s="6">
        <v>91325</v>
      </c>
      <c r="B4838" s="126">
        <v>4</v>
      </c>
      <c r="C4838" s="133"/>
      <c r="D4838" s="134">
        <v>2041</v>
      </c>
      <c r="E4838" s="7" t="s">
        <v>2192</v>
      </c>
      <c r="F4838" s="8" t="s">
        <v>2140</v>
      </c>
      <c r="G4838" s="18">
        <f>IFERROR(VLOOKUP(Table1[[#This Row],[Codigo_insumo]],BD_Insumos!$B:$E,4),"")</f>
        <v>18.820516146129485</v>
      </c>
      <c r="H4838" s="140">
        <v>1.4</v>
      </c>
      <c r="I4838" s="9"/>
      <c r="J4838" s="23">
        <f t="shared" si="75"/>
        <v>26.348722604581276</v>
      </c>
      <c r="K4838" s="22" t="str">
        <f>IF(I4838&lt;&gt;"",SUMIF(Table1[Codigo_servico],A4838,Table1[Subtotal_insumo]),"")</f>
        <v/>
      </c>
      <c r="L4838" s="18">
        <f>IF(Table1[[#This Row],[Ordem_insumos]]&lt;&gt;0,VLOOKUP(Table1[[#This Row],[Codigo_servico]],Preencher_Orcamento!$B:$D,3,FALSE)*Table1[[#This Row],[Qtde_insumo]],"")</f>
        <v>0</v>
      </c>
      <c r="M4838" s="18">
        <f>IF(Table1[[#This Row],[Ordem_insumos]]&lt;&gt;0,VLOOKUP(Table1[[#This Row],[Codigo_servico]],Preencher_Orcamento!$B:$D,3,FALSE)*Table1[[#This Row],[Subtotal_insumo]],"")</f>
        <v>0</v>
      </c>
    </row>
    <row r="4839" spans="1:13" x14ac:dyDescent="0.25">
      <c r="A4839" s="3">
        <v>91326</v>
      </c>
      <c r="B4839" s="125">
        <v>0</v>
      </c>
      <c r="C4839" s="131" t="s">
        <v>3315</v>
      </c>
      <c r="D4839" s="132"/>
      <c r="E4839" s="4"/>
      <c r="F4839" s="4"/>
      <c r="G4839" s="17" t="str">
        <f>IFERROR(VLOOKUP(Table1[[#This Row],[Codigo_insumo]],BD_Insumos!$B:$E,4),"")</f>
        <v/>
      </c>
      <c r="H4839" s="139"/>
      <c r="I4839" s="5" t="s">
        <v>5</v>
      </c>
      <c r="J4839" s="20" t="str">
        <f t="shared" si="75"/>
        <v/>
      </c>
      <c r="K4839" s="21">
        <f>IF(I4839&lt;&gt;"",SUMIF(Table1[Codigo_servico],A4839,Table1[Subtotal_insumo]),"")</f>
        <v>102.9655006773398</v>
      </c>
      <c r="L4839" s="17" t="str">
        <f>IF(Table1[[#This Row],[Ordem_insumos]]&lt;&gt;0,VLOOKUP(Table1[[#This Row],[Codigo_servico]],Preencher_Orcamento!$B:$D,3,FALSE)*Table1[[#This Row],[Qtde_insumo]],"")</f>
        <v/>
      </c>
      <c r="M4839" s="17" t="str">
        <f>IF(Table1[[#This Row],[Ordem_insumos]]&lt;&gt;0,VLOOKUP(Table1[[#This Row],[Codigo_servico]],Preencher_Orcamento!$B:$D,3,FALSE)*Table1[[#This Row],[Subtotal_insumo]],"")</f>
        <v/>
      </c>
    </row>
    <row r="4840" spans="1:13" x14ac:dyDescent="0.25">
      <c r="A4840" s="6">
        <v>91326</v>
      </c>
      <c r="B4840" s="126">
        <v>1</v>
      </c>
      <c r="C4840" s="133"/>
      <c r="D4840" s="134">
        <v>2044</v>
      </c>
      <c r="E4840" s="7" t="s">
        <v>2193</v>
      </c>
      <c r="F4840" s="8" t="s">
        <v>2140</v>
      </c>
      <c r="G4840" s="16">
        <f>IFERROR(VLOOKUP(Table1[[#This Row],[Codigo_insumo]],BD_Insumos!$B:$E,4),"")</f>
        <v>13.596734305430379</v>
      </c>
      <c r="H4840" s="140">
        <v>1.5</v>
      </c>
      <c r="I4840" s="9"/>
      <c r="J4840" s="22">
        <f t="shared" si="75"/>
        <v>20.395101458145568</v>
      </c>
      <c r="K4840" s="22" t="str">
        <f>IF(I4840&lt;&gt;"",SUMIF(Table1[Codigo_servico],A4840,Table1[Subtotal_insumo]),"")</f>
        <v/>
      </c>
      <c r="L4840" s="16">
        <f>IF(Table1[[#This Row],[Ordem_insumos]]&lt;&gt;0,VLOOKUP(Table1[[#This Row],[Codigo_servico]],Preencher_Orcamento!$B:$D,3,FALSE)*Table1[[#This Row],[Qtde_insumo]],"")</f>
        <v>0</v>
      </c>
      <c r="M4840" s="16">
        <f>IF(Table1[[#This Row],[Ordem_insumos]]&lt;&gt;0,VLOOKUP(Table1[[#This Row],[Codigo_servico]],Preencher_Orcamento!$B:$D,3,FALSE)*Table1[[#This Row],[Subtotal_insumo]],"")</f>
        <v>0</v>
      </c>
    </row>
    <row r="4841" spans="1:13" ht="26.25" x14ac:dyDescent="0.25">
      <c r="A4841" s="6">
        <v>91326</v>
      </c>
      <c r="B4841" s="126">
        <v>2</v>
      </c>
      <c r="C4841" s="133"/>
      <c r="D4841" s="134">
        <v>55030</v>
      </c>
      <c r="E4841" s="7" t="s">
        <v>1328</v>
      </c>
      <c r="F4841" s="8" t="s">
        <v>5</v>
      </c>
      <c r="G4841" s="16">
        <f>IFERROR(VLOOKUP(Table1[[#This Row],[Codigo_insumo]],BD_Insumos!$B:$E,4),"")</f>
        <v>10.697800000000001</v>
      </c>
      <c r="H4841" s="140">
        <v>1.25</v>
      </c>
      <c r="I4841" s="9"/>
      <c r="J4841" s="22">
        <f t="shared" si="75"/>
        <v>13.372250000000001</v>
      </c>
      <c r="K4841" s="22" t="str">
        <f>IF(I4841&lt;&gt;"",SUMIF(Table1[Codigo_servico],A4841,Table1[Subtotal_insumo]),"")</f>
        <v/>
      </c>
      <c r="L4841" s="16">
        <f>IF(Table1[[#This Row],[Ordem_insumos]]&lt;&gt;0,VLOOKUP(Table1[[#This Row],[Codigo_servico]],Preencher_Orcamento!$B:$D,3,FALSE)*Table1[[#This Row],[Qtde_insumo]],"")</f>
        <v>0</v>
      </c>
      <c r="M4841" s="16">
        <f>IF(Table1[[#This Row],[Ordem_insumos]]&lt;&gt;0,VLOOKUP(Table1[[#This Row],[Codigo_servico]],Preencher_Orcamento!$B:$D,3,FALSE)*Table1[[#This Row],[Subtotal_insumo]],"")</f>
        <v>0</v>
      </c>
    </row>
    <row r="4842" spans="1:13" x14ac:dyDescent="0.25">
      <c r="A4842" s="6">
        <v>91326</v>
      </c>
      <c r="B4842" s="126">
        <v>3</v>
      </c>
      <c r="C4842" s="133"/>
      <c r="D4842" s="134">
        <v>2041</v>
      </c>
      <c r="E4842" s="7" t="s">
        <v>2192</v>
      </c>
      <c r="F4842" s="8" t="s">
        <v>2140</v>
      </c>
      <c r="G4842" s="18">
        <f>IFERROR(VLOOKUP(Table1[[#This Row],[Codigo_insumo]],BD_Insumos!$B:$E,4),"")</f>
        <v>18.820516146129485</v>
      </c>
      <c r="H4842" s="140">
        <v>1.5</v>
      </c>
      <c r="I4842" s="9"/>
      <c r="J4842" s="23">
        <f t="shared" si="75"/>
        <v>28.230774219194227</v>
      </c>
      <c r="K4842" s="22" t="str">
        <f>IF(I4842&lt;&gt;"",SUMIF(Table1[Codigo_servico],A4842,Table1[Subtotal_insumo]),"")</f>
        <v/>
      </c>
      <c r="L4842" s="18">
        <f>IF(Table1[[#This Row],[Ordem_insumos]]&lt;&gt;0,VLOOKUP(Table1[[#This Row],[Codigo_servico]],Preencher_Orcamento!$B:$D,3,FALSE)*Table1[[#This Row],[Qtde_insumo]],"")</f>
        <v>0</v>
      </c>
      <c r="M4842" s="18">
        <f>IF(Table1[[#This Row],[Ordem_insumos]]&lt;&gt;0,VLOOKUP(Table1[[#This Row],[Codigo_servico]],Preencher_Orcamento!$B:$D,3,FALSE)*Table1[[#This Row],[Subtotal_insumo]],"")</f>
        <v>0</v>
      </c>
    </row>
    <row r="4843" spans="1:13" ht="26.25" x14ac:dyDescent="0.25">
      <c r="A4843" s="6">
        <v>91326</v>
      </c>
      <c r="B4843" s="126">
        <v>4</v>
      </c>
      <c r="C4843" s="133"/>
      <c r="D4843" s="134">
        <v>55012</v>
      </c>
      <c r="E4843" s="7" t="s">
        <v>1316</v>
      </c>
      <c r="F4843" s="8" t="s">
        <v>5</v>
      </c>
      <c r="G4843" s="18">
        <f>IFERROR(VLOOKUP(Table1[[#This Row],[Codigo_insumo]],BD_Insumos!$B:$E,4),"")</f>
        <v>32.773899999999998</v>
      </c>
      <c r="H4843" s="140">
        <v>1.25</v>
      </c>
      <c r="I4843" s="9"/>
      <c r="J4843" s="23">
        <f t="shared" si="75"/>
        <v>40.967374999999997</v>
      </c>
      <c r="K4843" s="22" t="str">
        <f>IF(I4843&lt;&gt;"",SUMIF(Table1[Codigo_servico],A4843,Table1[Subtotal_insumo]),"")</f>
        <v/>
      </c>
      <c r="L4843" s="18">
        <f>IF(Table1[[#This Row],[Ordem_insumos]]&lt;&gt;0,VLOOKUP(Table1[[#This Row],[Codigo_servico]],Preencher_Orcamento!$B:$D,3,FALSE)*Table1[[#This Row],[Qtde_insumo]],"")</f>
        <v>0</v>
      </c>
      <c r="M4843" s="18">
        <f>IF(Table1[[#This Row],[Ordem_insumos]]&lt;&gt;0,VLOOKUP(Table1[[#This Row],[Codigo_servico]],Preencher_Orcamento!$B:$D,3,FALSE)*Table1[[#This Row],[Subtotal_insumo]],"")</f>
        <v>0</v>
      </c>
    </row>
    <row r="4844" spans="1:13" x14ac:dyDescent="0.25">
      <c r="A4844" s="3">
        <v>91327</v>
      </c>
      <c r="B4844" s="125">
        <v>0</v>
      </c>
      <c r="C4844" s="131" t="s">
        <v>3316</v>
      </c>
      <c r="D4844" s="132"/>
      <c r="E4844" s="4"/>
      <c r="F4844" s="4"/>
      <c r="G4844" s="17" t="str">
        <f>IFERROR(VLOOKUP(Table1[[#This Row],[Codigo_insumo]],BD_Insumos!$B:$E,4),"")</f>
        <v/>
      </c>
      <c r="H4844" s="139"/>
      <c r="I4844" s="5" t="s">
        <v>5</v>
      </c>
      <c r="J4844" s="20" t="str">
        <f t="shared" si="75"/>
        <v/>
      </c>
      <c r="K4844" s="21">
        <f>IF(I4844&lt;&gt;"",SUMIF(Table1[Codigo_servico],A4844,Table1[Subtotal_insumo]),"")</f>
        <v>111.1821256773398</v>
      </c>
      <c r="L4844" s="17" t="str">
        <f>IF(Table1[[#This Row],[Ordem_insumos]]&lt;&gt;0,VLOOKUP(Table1[[#This Row],[Codigo_servico]],Preencher_Orcamento!$B:$D,3,FALSE)*Table1[[#This Row],[Qtde_insumo]],"")</f>
        <v/>
      </c>
      <c r="M4844" s="17" t="str">
        <f>IF(Table1[[#This Row],[Ordem_insumos]]&lt;&gt;0,VLOOKUP(Table1[[#This Row],[Codigo_servico]],Preencher_Orcamento!$B:$D,3,FALSE)*Table1[[#This Row],[Subtotal_insumo]],"")</f>
        <v/>
      </c>
    </row>
    <row r="4845" spans="1:13" x14ac:dyDescent="0.25">
      <c r="A4845" s="6">
        <v>91327</v>
      </c>
      <c r="B4845" s="126">
        <v>1</v>
      </c>
      <c r="C4845" s="133"/>
      <c r="D4845" s="134">
        <v>2044</v>
      </c>
      <c r="E4845" s="7" t="s">
        <v>2193</v>
      </c>
      <c r="F4845" s="8" t="s">
        <v>2140</v>
      </c>
      <c r="G4845" s="16">
        <f>IFERROR(VLOOKUP(Table1[[#This Row],[Codigo_insumo]],BD_Insumos!$B:$E,4),"")</f>
        <v>13.596734305430379</v>
      </c>
      <c r="H4845" s="140">
        <v>1.5</v>
      </c>
      <c r="I4845" s="9"/>
      <c r="J4845" s="22">
        <f t="shared" si="75"/>
        <v>20.395101458145568</v>
      </c>
      <c r="K4845" s="22" t="str">
        <f>IF(I4845&lt;&gt;"",SUMIF(Table1[Codigo_servico],A4845,Table1[Subtotal_insumo]),"")</f>
        <v/>
      </c>
      <c r="L4845" s="16">
        <f>IF(Table1[[#This Row],[Ordem_insumos]]&lt;&gt;0,VLOOKUP(Table1[[#This Row],[Codigo_servico]],Preencher_Orcamento!$B:$D,3,FALSE)*Table1[[#This Row],[Qtde_insumo]],"")</f>
        <v>0</v>
      </c>
      <c r="M4845" s="16">
        <f>IF(Table1[[#This Row],[Ordem_insumos]]&lt;&gt;0,VLOOKUP(Table1[[#This Row],[Codigo_servico]],Preencher_Orcamento!$B:$D,3,FALSE)*Table1[[#This Row],[Subtotal_insumo]],"")</f>
        <v>0</v>
      </c>
    </row>
    <row r="4846" spans="1:13" ht="26.25" x14ac:dyDescent="0.25">
      <c r="A4846" s="6">
        <v>91327</v>
      </c>
      <c r="B4846" s="126">
        <v>2</v>
      </c>
      <c r="C4846" s="133"/>
      <c r="D4846" s="134">
        <v>55014</v>
      </c>
      <c r="E4846" s="7" t="s">
        <v>1317</v>
      </c>
      <c r="F4846" s="8" t="s">
        <v>5</v>
      </c>
      <c r="G4846" s="16">
        <f>IFERROR(VLOOKUP(Table1[[#This Row],[Codigo_insumo]],BD_Insumos!$B:$E,4),"")</f>
        <v>37.473300000000002</v>
      </c>
      <c r="H4846" s="140">
        <v>1.25</v>
      </c>
      <c r="I4846" s="9"/>
      <c r="J4846" s="22">
        <f t="shared" si="75"/>
        <v>46.841625000000001</v>
      </c>
      <c r="K4846" s="22" t="str">
        <f>IF(I4846&lt;&gt;"",SUMIF(Table1[Codigo_servico],A4846,Table1[Subtotal_insumo]),"")</f>
        <v/>
      </c>
      <c r="L4846" s="16">
        <f>IF(Table1[[#This Row],[Ordem_insumos]]&lt;&gt;0,VLOOKUP(Table1[[#This Row],[Codigo_servico]],Preencher_Orcamento!$B:$D,3,FALSE)*Table1[[#This Row],[Qtde_insumo]],"")</f>
        <v>0</v>
      </c>
      <c r="M4846" s="16">
        <f>IF(Table1[[#This Row],[Ordem_insumos]]&lt;&gt;0,VLOOKUP(Table1[[#This Row],[Codigo_servico]],Preencher_Orcamento!$B:$D,3,FALSE)*Table1[[#This Row],[Subtotal_insumo]],"")</f>
        <v>0</v>
      </c>
    </row>
    <row r="4847" spans="1:13" ht="26.25" x14ac:dyDescent="0.25">
      <c r="A4847" s="6">
        <v>91327</v>
      </c>
      <c r="B4847" s="126">
        <v>3</v>
      </c>
      <c r="C4847" s="133"/>
      <c r="D4847" s="134">
        <v>55031</v>
      </c>
      <c r="E4847" s="7" t="s">
        <v>1329</v>
      </c>
      <c r="F4847" s="8" t="s">
        <v>5</v>
      </c>
      <c r="G4847" s="18">
        <f>IFERROR(VLOOKUP(Table1[[#This Row],[Codigo_insumo]],BD_Insumos!$B:$E,4),"")</f>
        <v>12.5717</v>
      </c>
      <c r="H4847" s="140">
        <v>1.25</v>
      </c>
      <c r="I4847" s="9"/>
      <c r="J4847" s="23">
        <f t="shared" si="75"/>
        <v>15.714625</v>
      </c>
      <c r="K4847" s="22" t="str">
        <f>IF(I4847&lt;&gt;"",SUMIF(Table1[Codigo_servico],A4847,Table1[Subtotal_insumo]),"")</f>
        <v/>
      </c>
      <c r="L4847" s="18">
        <f>IF(Table1[[#This Row],[Ordem_insumos]]&lt;&gt;0,VLOOKUP(Table1[[#This Row],[Codigo_servico]],Preencher_Orcamento!$B:$D,3,FALSE)*Table1[[#This Row],[Qtde_insumo]],"")</f>
        <v>0</v>
      </c>
      <c r="M4847" s="18">
        <f>IF(Table1[[#This Row],[Ordem_insumos]]&lt;&gt;0,VLOOKUP(Table1[[#This Row],[Codigo_servico]],Preencher_Orcamento!$B:$D,3,FALSE)*Table1[[#This Row],[Subtotal_insumo]],"")</f>
        <v>0</v>
      </c>
    </row>
    <row r="4848" spans="1:13" x14ac:dyDescent="0.25">
      <c r="A4848" s="6">
        <v>91327</v>
      </c>
      <c r="B4848" s="126">
        <v>4</v>
      </c>
      <c r="C4848" s="133"/>
      <c r="D4848" s="134">
        <v>2041</v>
      </c>
      <c r="E4848" s="7" t="s">
        <v>2192</v>
      </c>
      <c r="F4848" s="8" t="s">
        <v>2140</v>
      </c>
      <c r="G4848" s="18">
        <f>IFERROR(VLOOKUP(Table1[[#This Row],[Codigo_insumo]],BD_Insumos!$B:$E,4),"")</f>
        <v>18.820516146129485</v>
      </c>
      <c r="H4848" s="140">
        <v>1.5</v>
      </c>
      <c r="I4848" s="9"/>
      <c r="J4848" s="23">
        <f t="shared" si="75"/>
        <v>28.230774219194227</v>
      </c>
      <c r="K4848" s="22" t="str">
        <f>IF(I4848&lt;&gt;"",SUMIF(Table1[Codigo_servico],A4848,Table1[Subtotal_insumo]),"")</f>
        <v/>
      </c>
      <c r="L4848" s="18">
        <f>IF(Table1[[#This Row],[Ordem_insumos]]&lt;&gt;0,VLOOKUP(Table1[[#This Row],[Codigo_servico]],Preencher_Orcamento!$B:$D,3,FALSE)*Table1[[#This Row],[Qtde_insumo]],"")</f>
        <v>0</v>
      </c>
      <c r="M4848" s="18">
        <f>IF(Table1[[#This Row],[Ordem_insumos]]&lt;&gt;0,VLOOKUP(Table1[[#This Row],[Codigo_servico]],Preencher_Orcamento!$B:$D,3,FALSE)*Table1[[#This Row],[Subtotal_insumo]],"")</f>
        <v>0</v>
      </c>
    </row>
    <row r="4849" spans="1:13" x14ac:dyDescent="0.25">
      <c r="A4849" s="3">
        <v>91331</v>
      </c>
      <c r="B4849" s="125">
        <v>0</v>
      </c>
      <c r="C4849" s="131" t="s">
        <v>3317</v>
      </c>
      <c r="D4849" s="132"/>
      <c r="E4849" s="4"/>
      <c r="F4849" s="4"/>
      <c r="G4849" s="17" t="str">
        <f>IFERROR(VLOOKUP(Table1[[#This Row],[Codigo_insumo]],BD_Insumos!$B:$E,4),"")</f>
        <v/>
      </c>
      <c r="H4849" s="139"/>
      <c r="I4849" s="5" t="s">
        <v>5</v>
      </c>
      <c r="J4849" s="20" t="str">
        <f t="shared" si="75"/>
        <v/>
      </c>
      <c r="K4849" s="21">
        <f>IF(I4849&lt;&gt;"",SUMIF(Table1[Codigo_servico],A4849,Table1[Subtotal_insumo]),"")</f>
        <v>101.31272572249578</v>
      </c>
      <c r="L4849" s="17" t="str">
        <f>IF(Table1[[#This Row],[Ordem_insumos]]&lt;&gt;0,VLOOKUP(Table1[[#This Row],[Codigo_servico]],Preencher_Orcamento!$B:$D,3,FALSE)*Table1[[#This Row],[Qtde_insumo]],"")</f>
        <v/>
      </c>
      <c r="M4849" s="17" t="str">
        <f>IF(Table1[[#This Row],[Ordem_insumos]]&lt;&gt;0,VLOOKUP(Table1[[#This Row],[Codigo_servico]],Preencher_Orcamento!$B:$D,3,FALSE)*Table1[[#This Row],[Subtotal_insumo]],"")</f>
        <v/>
      </c>
    </row>
    <row r="4850" spans="1:13" x14ac:dyDescent="0.25">
      <c r="A4850" s="6">
        <v>91331</v>
      </c>
      <c r="B4850" s="126">
        <v>1</v>
      </c>
      <c r="C4850" s="133"/>
      <c r="D4850" s="134">
        <v>2041</v>
      </c>
      <c r="E4850" s="7" t="s">
        <v>2192</v>
      </c>
      <c r="F4850" s="8" t="s">
        <v>2140</v>
      </c>
      <c r="G4850" s="16">
        <f>IFERROR(VLOOKUP(Table1[[#This Row],[Codigo_insumo]],BD_Insumos!$B:$E,4),"")</f>
        <v>18.820516146129485</v>
      </c>
      <c r="H4850" s="140">
        <v>1.6</v>
      </c>
      <c r="I4850" s="9"/>
      <c r="J4850" s="22">
        <f t="shared" si="75"/>
        <v>30.112825833807179</v>
      </c>
      <c r="K4850" s="22" t="str">
        <f>IF(I4850&lt;&gt;"",SUMIF(Table1[Codigo_servico],A4850,Table1[Subtotal_insumo]),"")</f>
        <v/>
      </c>
      <c r="L4850" s="16">
        <f>IF(Table1[[#This Row],[Ordem_insumos]]&lt;&gt;0,VLOOKUP(Table1[[#This Row],[Codigo_servico]],Preencher_Orcamento!$B:$D,3,FALSE)*Table1[[#This Row],[Qtde_insumo]],"")</f>
        <v>0</v>
      </c>
      <c r="M4850" s="16">
        <f>IF(Table1[[#This Row],[Ordem_insumos]]&lt;&gt;0,VLOOKUP(Table1[[#This Row],[Codigo_servico]],Preencher_Orcamento!$B:$D,3,FALSE)*Table1[[#This Row],[Subtotal_insumo]],"")</f>
        <v>0</v>
      </c>
    </row>
    <row r="4851" spans="1:13" x14ac:dyDescent="0.25">
      <c r="A4851" s="6">
        <v>91331</v>
      </c>
      <c r="B4851" s="126">
        <v>2</v>
      </c>
      <c r="C4851" s="133"/>
      <c r="D4851" s="134">
        <v>2044</v>
      </c>
      <c r="E4851" s="7" t="s">
        <v>2193</v>
      </c>
      <c r="F4851" s="8" t="s">
        <v>2140</v>
      </c>
      <c r="G4851" s="16">
        <f>IFERROR(VLOOKUP(Table1[[#This Row],[Codigo_insumo]],BD_Insumos!$B:$E,4),"")</f>
        <v>13.596734305430379</v>
      </c>
      <c r="H4851" s="140">
        <v>1.6</v>
      </c>
      <c r="I4851" s="9"/>
      <c r="J4851" s="22">
        <f t="shared" si="75"/>
        <v>21.754774888688608</v>
      </c>
      <c r="K4851" s="22" t="str">
        <f>IF(I4851&lt;&gt;"",SUMIF(Table1[Codigo_servico],A4851,Table1[Subtotal_insumo]),"")</f>
        <v/>
      </c>
      <c r="L4851" s="16">
        <f>IF(Table1[[#This Row],[Ordem_insumos]]&lt;&gt;0,VLOOKUP(Table1[[#This Row],[Codigo_servico]],Preencher_Orcamento!$B:$D,3,FALSE)*Table1[[#This Row],[Qtde_insumo]],"")</f>
        <v>0</v>
      </c>
      <c r="M4851" s="16">
        <f>IF(Table1[[#This Row],[Ordem_insumos]]&lt;&gt;0,VLOOKUP(Table1[[#This Row],[Codigo_servico]],Preencher_Orcamento!$B:$D,3,FALSE)*Table1[[#This Row],[Subtotal_insumo]],"")</f>
        <v>0</v>
      </c>
    </row>
    <row r="4852" spans="1:13" ht="26.25" x14ac:dyDescent="0.25">
      <c r="A4852" s="6">
        <v>91331</v>
      </c>
      <c r="B4852" s="126">
        <v>3</v>
      </c>
      <c r="C4852" s="133"/>
      <c r="D4852" s="134">
        <v>55027</v>
      </c>
      <c r="E4852" s="7" t="s">
        <v>1325</v>
      </c>
      <c r="F4852" s="8" t="s">
        <v>5</v>
      </c>
      <c r="G4852" s="18">
        <f>IFERROR(VLOOKUP(Table1[[#This Row],[Codigo_insumo]],BD_Insumos!$B:$E,4),"")</f>
        <v>6.7821999999999996</v>
      </c>
      <c r="H4852" s="140">
        <v>1.25</v>
      </c>
      <c r="I4852" s="9"/>
      <c r="J4852" s="23">
        <f t="shared" si="75"/>
        <v>8.4777500000000003</v>
      </c>
      <c r="K4852" s="22" t="str">
        <f>IF(I4852&lt;&gt;"",SUMIF(Table1[Codigo_servico],A4852,Table1[Subtotal_insumo]),"")</f>
        <v/>
      </c>
      <c r="L4852" s="18">
        <f>IF(Table1[[#This Row],[Ordem_insumos]]&lt;&gt;0,VLOOKUP(Table1[[#This Row],[Codigo_servico]],Preencher_Orcamento!$B:$D,3,FALSE)*Table1[[#This Row],[Qtde_insumo]],"")</f>
        <v>0</v>
      </c>
      <c r="M4852" s="18">
        <f>IF(Table1[[#This Row],[Ordem_insumos]]&lt;&gt;0,VLOOKUP(Table1[[#This Row],[Codigo_servico]],Preencher_Orcamento!$B:$D,3,FALSE)*Table1[[#This Row],[Subtotal_insumo]],"")</f>
        <v>0</v>
      </c>
    </row>
    <row r="4853" spans="1:13" ht="26.25" x14ac:dyDescent="0.25">
      <c r="A4853" s="6">
        <v>91331</v>
      </c>
      <c r="B4853" s="126">
        <v>4</v>
      </c>
      <c r="C4853" s="133"/>
      <c r="D4853" s="134">
        <v>55016</v>
      </c>
      <c r="E4853" s="7" t="s">
        <v>1318</v>
      </c>
      <c r="F4853" s="8" t="s">
        <v>5</v>
      </c>
      <c r="G4853" s="18">
        <f>IFERROR(VLOOKUP(Table1[[#This Row],[Codigo_insumo]],BD_Insumos!$B:$E,4),"")</f>
        <v>32.773899999999998</v>
      </c>
      <c r="H4853" s="140">
        <v>1.25</v>
      </c>
      <c r="I4853" s="9"/>
      <c r="J4853" s="23">
        <f t="shared" si="75"/>
        <v>40.967374999999997</v>
      </c>
      <c r="K4853" s="22" t="str">
        <f>IF(I4853&lt;&gt;"",SUMIF(Table1[Codigo_servico],A4853,Table1[Subtotal_insumo]),"")</f>
        <v/>
      </c>
      <c r="L4853" s="18">
        <f>IF(Table1[[#This Row],[Ordem_insumos]]&lt;&gt;0,VLOOKUP(Table1[[#This Row],[Codigo_servico]],Preencher_Orcamento!$B:$D,3,FALSE)*Table1[[#This Row],[Qtde_insumo]],"")</f>
        <v>0</v>
      </c>
      <c r="M4853" s="18">
        <f>IF(Table1[[#This Row],[Ordem_insumos]]&lt;&gt;0,VLOOKUP(Table1[[#This Row],[Codigo_servico]],Preencher_Orcamento!$B:$D,3,FALSE)*Table1[[#This Row],[Subtotal_insumo]],"")</f>
        <v>0</v>
      </c>
    </row>
    <row r="4854" spans="1:13" x14ac:dyDescent="0.25">
      <c r="A4854" s="3">
        <v>91332</v>
      </c>
      <c r="B4854" s="125">
        <v>0</v>
      </c>
      <c r="C4854" s="131" t="s">
        <v>3318</v>
      </c>
      <c r="D4854" s="132"/>
      <c r="E4854" s="4"/>
      <c r="F4854" s="4"/>
      <c r="G4854" s="17" t="str">
        <f>IFERROR(VLOOKUP(Table1[[#This Row],[Codigo_insumo]],BD_Insumos!$B:$E,4),"")</f>
        <v/>
      </c>
      <c r="H4854" s="139"/>
      <c r="I4854" s="5" t="s">
        <v>5</v>
      </c>
      <c r="J4854" s="20" t="str">
        <f t="shared" si="75"/>
        <v/>
      </c>
      <c r="K4854" s="21">
        <f>IF(I4854&lt;&gt;"",SUMIF(Table1[Codigo_servico],A4854,Table1[Subtotal_insumo]),"")</f>
        <v>113.08282576765177</v>
      </c>
      <c r="L4854" s="17" t="str">
        <f>IF(Table1[[#This Row],[Ordem_insumos]]&lt;&gt;0,VLOOKUP(Table1[[#This Row],[Codigo_servico]],Preencher_Orcamento!$B:$D,3,FALSE)*Table1[[#This Row],[Qtde_insumo]],"")</f>
        <v/>
      </c>
      <c r="M4854" s="17" t="str">
        <f>IF(Table1[[#This Row],[Ordem_insumos]]&lt;&gt;0,VLOOKUP(Table1[[#This Row],[Codigo_servico]],Preencher_Orcamento!$B:$D,3,FALSE)*Table1[[#This Row],[Subtotal_insumo]],"")</f>
        <v/>
      </c>
    </row>
    <row r="4855" spans="1:13" x14ac:dyDescent="0.25">
      <c r="A4855" s="6">
        <v>91332</v>
      </c>
      <c r="B4855" s="126">
        <v>1</v>
      </c>
      <c r="C4855" s="133"/>
      <c r="D4855" s="134">
        <v>2044</v>
      </c>
      <c r="E4855" s="7" t="s">
        <v>2193</v>
      </c>
      <c r="F4855" s="8" t="s">
        <v>2140</v>
      </c>
      <c r="G4855" s="16">
        <f>IFERROR(VLOOKUP(Table1[[#This Row],[Codigo_insumo]],BD_Insumos!$B:$E,4),"")</f>
        <v>13.596734305430379</v>
      </c>
      <c r="H4855" s="140">
        <v>1.7</v>
      </c>
      <c r="I4855" s="9"/>
      <c r="J4855" s="22">
        <f t="shared" si="75"/>
        <v>23.114448319231645</v>
      </c>
      <c r="K4855" s="22" t="str">
        <f>IF(I4855&lt;&gt;"",SUMIF(Table1[Codigo_servico],A4855,Table1[Subtotal_insumo]),"")</f>
        <v/>
      </c>
      <c r="L4855" s="16">
        <f>IF(Table1[[#This Row],[Ordem_insumos]]&lt;&gt;0,VLOOKUP(Table1[[#This Row],[Codigo_servico]],Preencher_Orcamento!$B:$D,3,FALSE)*Table1[[#This Row],[Qtde_insumo]],"")</f>
        <v>0</v>
      </c>
      <c r="M4855" s="16">
        <f>IF(Table1[[#This Row],[Ordem_insumos]]&lt;&gt;0,VLOOKUP(Table1[[#This Row],[Codigo_servico]],Preencher_Orcamento!$B:$D,3,FALSE)*Table1[[#This Row],[Subtotal_insumo]],"")</f>
        <v>0</v>
      </c>
    </row>
    <row r="4856" spans="1:13" x14ac:dyDescent="0.25">
      <c r="A4856" s="6">
        <v>91332</v>
      </c>
      <c r="B4856" s="126">
        <v>2</v>
      </c>
      <c r="C4856" s="133"/>
      <c r="D4856" s="134">
        <v>2041</v>
      </c>
      <c r="E4856" s="7" t="s">
        <v>2192</v>
      </c>
      <c r="F4856" s="8" t="s">
        <v>2140</v>
      </c>
      <c r="G4856" s="16">
        <f>IFERROR(VLOOKUP(Table1[[#This Row],[Codigo_insumo]],BD_Insumos!$B:$E,4),"")</f>
        <v>18.820516146129485</v>
      </c>
      <c r="H4856" s="140">
        <v>1.7</v>
      </c>
      <c r="I4856" s="9"/>
      <c r="J4856" s="22">
        <f t="shared" si="75"/>
        <v>31.994877448420123</v>
      </c>
      <c r="K4856" s="22" t="str">
        <f>IF(I4856&lt;&gt;"",SUMIF(Table1[Codigo_servico],A4856,Table1[Subtotal_insumo]),"")</f>
        <v/>
      </c>
      <c r="L4856" s="16">
        <f>IF(Table1[[#This Row],[Ordem_insumos]]&lt;&gt;0,VLOOKUP(Table1[[#This Row],[Codigo_servico]],Preencher_Orcamento!$B:$D,3,FALSE)*Table1[[#This Row],[Qtde_insumo]],"")</f>
        <v>0</v>
      </c>
      <c r="M4856" s="16">
        <f>IF(Table1[[#This Row],[Ordem_insumos]]&lt;&gt;0,VLOOKUP(Table1[[#This Row],[Codigo_servico]],Preencher_Orcamento!$B:$D,3,FALSE)*Table1[[#This Row],[Subtotal_insumo]],"")</f>
        <v>0</v>
      </c>
    </row>
    <row r="4857" spans="1:13" ht="26.25" x14ac:dyDescent="0.25">
      <c r="A4857" s="6">
        <v>91332</v>
      </c>
      <c r="B4857" s="126">
        <v>3</v>
      </c>
      <c r="C4857" s="133"/>
      <c r="D4857" s="134">
        <v>55018</v>
      </c>
      <c r="E4857" s="7" t="s">
        <v>1319</v>
      </c>
      <c r="F4857" s="8" t="s">
        <v>5</v>
      </c>
      <c r="G4857" s="18">
        <f>IFERROR(VLOOKUP(Table1[[#This Row],[Codigo_insumo]],BD_Insumos!$B:$E,4),"")</f>
        <v>37.473300000000002</v>
      </c>
      <c r="H4857" s="140">
        <v>1.25</v>
      </c>
      <c r="I4857" s="9"/>
      <c r="J4857" s="23">
        <f t="shared" si="75"/>
        <v>46.841625000000001</v>
      </c>
      <c r="K4857" s="22" t="str">
        <f>IF(I4857&lt;&gt;"",SUMIF(Table1[Codigo_servico],A4857,Table1[Subtotal_insumo]),"")</f>
        <v/>
      </c>
      <c r="L4857" s="18">
        <f>IF(Table1[[#This Row],[Ordem_insumos]]&lt;&gt;0,VLOOKUP(Table1[[#This Row],[Codigo_servico]],Preencher_Orcamento!$B:$D,3,FALSE)*Table1[[#This Row],[Qtde_insumo]],"")</f>
        <v>0</v>
      </c>
      <c r="M4857" s="18">
        <f>IF(Table1[[#This Row],[Ordem_insumos]]&lt;&gt;0,VLOOKUP(Table1[[#This Row],[Codigo_servico]],Preencher_Orcamento!$B:$D,3,FALSE)*Table1[[#This Row],[Subtotal_insumo]],"")</f>
        <v>0</v>
      </c>
    </row>
    <row r="4858" spans="1:13" ht="26.25" x14ac:dyDescent="0.25">
      <c r="A4858" s="6">
        <v>91332</v>
      </c>
      <c r="B4858" s="126">
        <v>4</v>
      </c>
      <c r="C4858" s="133"/>
      <c r="D4858" s="134">
        <v>55029</v>
      </c>
      <c r="E4858" s="7" t="s">
        <v>1327</v>
      </c>
      <c r="F4858" s="8" t="s">
        <v>5</v>
      </c>
      <c r="G4858" s="18">
        <f>IFERROR(VLOOKUP(Table1[[#This Row],[Codigo_insumo]],BD_Insumos!$B:$E,4),"")</f>
        <v>8.9055</v>
      </c>
      <c r="H4858" s="140">
        <v>1.25</v>
      </c>
      <c r="I4858" s="9"/>
      <c r="J4858" s="23">
        <f t="shared" si="75"/>
        <v>11.131875000000001</v>
      </c>
      <c r="K4858" s="22" t="str">
        <f>IF(I4858&lt;&gt;"",SUMIF(Table1[Codigo_servico],A4858,Table1[Subtotal_insumo]),"")</f>
        <v/>
      </c>
      <c r="L4858" s="18">
        <f>IF(Table1[[#This Row],[Ordem_insumos]]&lt;&gt;0,VLOOKUP(Table1[[#This Row],[Codigo_servico]],Preencher_Orcamento!$B:$D,3,FALSE)*Table1[[#This Row],[Qtde_insumo]],"")</f>
        <v>0</v>
      </c>
      <c r="M4858" s="18">
        <f>IF(Table1[[#This Row],[Ordem_insumos]]&lt;&gt;0,VLOOKUP(Table1[[#This Row],[Codigo_servico]],Preencher_Orcamento!$B:$D,3,FALSE)*Table1[[#This Row],[Subtotal_insumo]],"")</f>
        <v>0</v>
      </c>
    </row>
    <row r="4859" spans="1:13" x14ac:dyDescent="0.25">
      <c r="A4859" s="3">
        <v>91333</v>
      </c>
      <c r="B4859" s="125">
        <v>0</v>
      </c>
      <c r="C4859" s="131" t="s">
        <v>3319</v>
      </c>
      <c r="D4859" s="132"/>
      <c r="E4859" s="4"/>
      <c r="F4859" s="4"/>
      <c r="G4859" s="17" t="str">
        <f>IFERROR(VLOOKUP(Table1[[#This Row],[Codigo_insumo]],BD_Insumos!$B:$E,4),"")</f>
        <v/>
      </c>
      <c r="H4859" s="139"/>
      <c r="I4859" s="5" t="s">
        <v>5</v>
      </c>
      <c r="J4859" s="20" t="str">
        <f t="shared" si="75"/>
        <v/>
      </c>
      <c r="K4859" s="21">
        <f>IF(I4859&lt;&gt;"",SUMIF(Table1[Codigo_servico],A4859,Table1[Subtotal_insumo]),"")</f>
        <v>124.39817581280775</v>
      </c>
      <c r="L4859" s="17" t="str">
        <f>IF(Table1[[#This Row],[Ordem_insumos]]&lt;&gt;0,VLOOKUP(Table1[[#This Row],[Codigo_servico]],Preencher_Orcamento!$B:$D,3,FALSE)*Table1[[#This Row],[Qtde_insumo]],"")</f>
        <v/>
      </c>
      <c r="M4859" s="17" t="str">
        <f>IF(Table1[[#This Row],[Ordem_insumos]]&lt;&gt;0,VLOOKUP(Table1[[#This Row],[Codigo_servico]],Preencher_Orcamento!$B:$D,3,FALSE)*Table1[[#This Row],[Subtotal_insumo]],"")</f>
        <v/>
      </c>
    </row>
    <row r="4860" spans="1:13" x14ac:dyDescent="0.25">
      <c r="A4860" s="6">
        <v>91333</v>
      </c>
      <c r="B4860" s="126">
        <v>1</v>
      </c>
      <c r="C4860" s="133"/>
      <c r="D4860" s="134">
        <v>2041</v>
      </c>
      <c r="E4860" s="7" t="s">
        <v>2192</v>
      </c>
      <c r="F4860" s="8" t="s">
        <v>2140</v>
      </c>
      <c r="G4860" s="16">
        <f>IFERROR(VLOOKUP(Table1[[#This Row],[Codigo_insumo]],BD_Insumos!$B:$E,4),"")</f>
        <v>18.820516146129485</v>
      </c>
      <c r="H4860" s="140">
        <v>1.8</v>
      </c>
      <c r="I4860" s="9"/>
      <c r="J4860" s="22">
        <f t="shared" si="75"/>
        <v>33.876929063033074</v>
      </c>
      <c r="K4860" s="22" t="str">
        <f>IF(I4860&lt;&gt;"",SUMIF(Table1[Codigo_servico],A4860,Table1[Subtotal_insumo]),"")</f>
        <v/>
      </c>
      <c r="L4860" s="16">
        <f>IF(Table1[[#This Row],[Ordem_insumos]]&lt;&gt;0,VLOOKUP(Table1[[#This Row],[Codigo_servico]],Preencher_Orcamento!$B:$D,3,FALSE)*Table1[[#This Row],[Qtde_insumo]],"")</f>
        <v>0</v>
      </c>
      <c r="M4860" s="16">
        <f>IF(Table1[[#This Row],[Ordem_insumos]]&lt;&gt;0,VLOOKUP(Table1[[#This Row],[Codigo_servico]],Preencher_Orcamento!$B:$D,3,FALSE)*Table1[[#This Row],[Subtotal_insumo]],"")</f>
        <v>0</v>
      </c>
    </row>
    <row r="4861" spans="1:13" ht="26.25" x14ac:dyDescent="0.25">
      <c r="A4861" s="6">
        <v>91333</v>
      </c>
      <c r="B4861" s="126">
        <v>2</v>
      </c>
      <c r="C4861" s="133"/>
      <c r="D4861" s="134">
        <v>55020</v>
      </c>
      <c r="E4861" s="7" t="s">
        <v>1320</v>
      </c>
      <c r="F4861" s="8" t="s">
        <v>5</v>
      </c>
      <c r="G4861" s="16">
        <f>IFERROR(VLOOKUP(Table1[[#This Row],[Codigo_insumo]],BD_Insumos!$B:$E,4),"")</f>
        <v>42.139899999999997</v>
      </c>
      <c r="H4861" s="140">
        <v>1.25</v>
      </c>
      <c r="I4861" s="9"/>
      <c r="J4861" s="22">
        <f t="shared" si="75"/>
        <v>52.674875</v>
      </c>
      <c r="K4861" s="22" t="str">
        <f>IF(I4861&lt;&gt;"",SUMIF(Table1[Codigo_servico],A4861,Table1[Subtotal_insumo]),"")</f>
        <v/>
      </c>
      <c r="L4861" s="16">
        <f>IF(Table1[[#This Row],[Ordem_insumos]]&lt;&gt;0,VLOOKUP(Table1[[#This Row],[Codigo_servico]],Preencher_Orcamento!$B:$D,3,FALSE)*Table1[[#This Row],[Qtde_insumo]],"")</f>
        <v>0</v>
      </c>
      <c r="M4861" s="16">
        <f>IF(Table1[[#This Row],[Ordem_insumos]]&lt;&gt;0,VLOOKUP(Table1[[#This Row],[Codigo_servico]],Preencher_Orcamento!$B:$D,3,FALSE)*Table1[[#This Row],[Subtotal_insumo]],"")</f>
        <v>0</v>
      </c>
    </row>
    <row r="4862" spans="1:13" x14ac:dyDescent="0.25">
      <c r="A4862" s="6">
        <v>91333</v>
      </c>
      <c r="B4862" s="126">
        <v>3</v>
      </c>
      <c r="C4862" s="133"/>
      <c r="D4862" s="134">
        <v>2044</v>
      </c>
      <c r="E4862" s="7" t="s">
        <v>2193</v>
      </c>
      <c r="F4862" s="8" t="s">
        <v>2140</v>
      </c>
      <c r="G4862" s="18">
        <f>IFERROR(VLOOKUP(Table1[[#This Row],[Codigo_insumo]],BD_Insumos!$B:$E,4),"")</f>
        <v>13.596734305430379</v>
      </c>
      <c r="H4862" s="140">
        <v>1.8</v>
      </c>
      <c r="I4862" s="9"/>
      <c r="J4862" s="23">
        <f t="shared" si="75"/>
        <v>24.474121749774682</v>
      </c>
      <c r="K4862" s="22" t="str">
        <f>IF(I4862&lt;&gt;"",SUMIF(Table1[Codigo_servico],A4862,Table1[Subtotal_insumo]),"")</f>
        <v/>
      </c>
      <c r="L4862" s="18">
        <f>IF(Table1[[#This Row],[Ordem_insumos]]&lt;&gt;0,VLOOKUP(Table1[[#This Row],[Codigo_servico]],Preencher_Orcamento!$B:$D,3,FALSE)*Table1[[#This Row],[Qtde_insumo]],"")</f>
        <v>0</v>
      </c>
      <c r="M4862" s="18">
        <f>IF(Table1[[#This Row],[Ordem_insumos]]&lt;&gt;0,VLOOKUP(Table1[[#This Row],[Codigo_servico]],Preencher_Orcamento!$B:$D,3,FALSE)*Table1[[#This Row],[Subtotal_insumo]],"")</f>
        <v>0</v>
      </c>
    </row>
    <row r="4863" spans="1:13" ht="26.25" x14ac:dyDescent="0.25">
      <c r="A4863" s="6">
        <v>91333</v>
      </c>
      <c r="B4863" s="126">
        <v>4</v>
      </c>
      <c r="C4863" s="133"/>
      <c r="D4863" s="134">
        <v>55030</v>
      </c>
      <c r="E4863" s="7" t="s">
        <v>1328</v>
      </c>
      <c r="F4863" s="8" t="s">
        <v>5</v>
      </c>
      <c r="G4863" s="18">
        <f>IFERROR(VLOOKUP(Table1[[#This Row],[Codigo_insumo]],BD_Insumos!$B:$E,4),"")</f>
        <v>10.697800000000001</v>
      </c>
      <c r="H4863" s="140">
        <v>1.25</v>
      </c>
      <c r="I4863" s="9"/>
      <c r="J4863" s="23">
        <f t="shared" si="75"/>
        <v>13.372250000000001</v>
      </c>
      <c r="K4863" s="22" t="str">
        <f>IF(I4863&lt;&gt;"",SUMIF(Table1[Codigo_servico],A4863,Table1[Subtotal_insumo]),"")</f>
        <v/>
      </c>
      <c r="L4863" s="18">
        <f>IF(Table1[[#This Row],[Ordem_insumos]]&lt;&gt;0,VLOOKUP(Table1[[#This Row],[Codigo_servico]],Preencher_Orcamento!$B:$D,3,FALSE)*Table1[[#This Row],[Qtde_insumo]],"")</f>
        <v>0</v>
      </c>
      <c r="M4863" s="18">
        <f>IF(Table1[[#This Row],[Ordem_insumos]]&lt;&gt;0,VLOOKUP(Table1[[#This Row],[Codigo_servico]],Preencher_Orcamento!$B:$D,3,FALSE)*Table1[[#This Row],[Subtotal_insumo]],"")</f>
        <v>0</v>
      </c>
    </row>
    <row r="4864" spans="1:13" x14ac:dyDescent="0.25">
      <c r="A4864" s="3">
        <v>91334</v>
      </c>
      <c r="B4864" s="125">
        <v>0</v>
      </c>
      <c r="C4864" s="131" t="s">
        <v>3320</v>
      </c>
      <c r="D4864" s="132"/>
      <c r="E4864" s="4"/>
      <c r="F4864" s="4"/>
      <c r="G4864" s="17" t="str">
        <f>IFERROR(VLOOKUP(Table1[[#This Row],[Codigo_insumo]],BD_Insumos!$B:$E,4),"")</f>
        <v/>
      </c>
      <c r="H4864" s="139"/>
      <c r="I4864" s="5" t="s">
        <v>5</v>
      </c>
      <c r="J4864" s="20" t="str">
        <f t="shared" si="75"/>
        <v/>
      </c>
      <c r="K4864" s="21">
        <f>IF(I4864&lt;&gt;"",SUMIF(Table1[Codigo_servico],A4864,Table1[Subtotal_insumo]),"")</f>
        <v>135.83265085796373</v>
      </c>
      <c r="L4864" s="17" t="str">
        <f>IF(Table1[[#This Row],[Ordem_insumos]]&lt;&gt;0,VLOOKUP(Table1[[#This Row],[Codigo_servico]],Preencher_Orcamento!$B:$D,3,FALSE)*Table1[[#This Row],[Qtde_insumo]],"")</f>
        <v/>
      </c>
      <c r="M4864" s="17" t="str">
        <f>IF(Table1[[#This Row],[Ordem_insumos]]&lt;&gt;0,VLOOKUP(Table1[[#This Row],[Codigo_servico]],Preencher_Orcamento!$B:$D,3,FALSE)*Table1[[#This Row],[Subtotal_insumo]],"")</f>
        <v/>
      </c>
    </row>
    <row r="4865" spans="1:13" x14ac:dyDescent="0.25">
      <c r="A4865" s="6">
        <v>91334</v>
      </c>
      <c r="B4865" s="126">
        <v>1</v>
      </c>
      <c r="C4865" s="133"/>
      <c r="D4865" s="134">
        <v>2041</v>
      </c>
      <c r="E4865" s="7" t="s">
        <v>2192</v>
      </c>
      <c r="F4865" s="8" t="s">
        <v>2140</v>
      </c>
      <c r="G4865" s="16">
        <f>IFERROR(VLOOKUP(Table1[[#This Row],[Codigo_insumo]],BD_Insumos!$B:$E,4),"")</f>
        <v>18.820516146129485</v>
      </c>
      <c r="H4865" s="140">
        <v>1.9</v>
      </c>
      <c r="I4865" s="9"/>
      <c r="J4865" s="22">
        <f t="shared" si="75"/>
        <v>35.758980677646022</v>
      </c>
      <c r="K4865" s="22" t="str">
        <f>IF(I4865&lt;&gt;"",SUMIF(Table1[Codigo_servico],A4865,Table1[Subtotal_insumo]),"")</f>
        <v/>
      </c>
      <c r="L4865" s="16">
        <f>IF(Table1[[#This Row],[Ordem_insumos]]&lt;&gt;0,VLOOKUP(Table1[[#This Row],[Codigo_servico]],Preencher_Orcamento!$B:$D,3,FALSE)*Table1[[#This Row],[Qtde_insumo]],"")</f>
        <v>0</v>
      </c>
      <c r="M4865" s="16">
        <f>IF(Table1[[#This Row],[Ordem_insumos]]&lt;&gt;0,VLOOKUP(Table1[[#This Row],[Codigo_servico]],Preencher_Orcamento!$B:$D,3,FALSE)*Table1[[#This Row],[Subtotal_insumo]],"")</f>
        <v>0</v>
      </c>
    </row>
    <row r="4866" spans="1:13" ht="26.25" x14ac:dyDescent="0.25">
      <c r="A4866" s="6">
        <v>91334</v>
      </c>
      <c r="B4866" s="126">
        <v>2</v>
      </c>
      <c r="C4866" s="133"/>
      <c r="D4866" s="134">
        <v>55031</v>
      </c>
      <c r="E4866" s="7" t="s">
        <v>1329</v>
      </c>
      <c r="F4866" s="8" t="s">
        <v>5</v>
      </c>
      <c r="G4866" s="16">
        <f>IFERROR(VLOOKUP(Table1[[#This Row],[Codigo_insumo]],BD_Insumos!$B:$E,4),"")</f>
        <v>12.5717</v>
      </c>
      <c r="H4866" s="140">
        <v>1.25</v>
      </c>
      <c r="I4866" s="9"/>
      <c r="J4866" s="22">
        <f t="shared" ref="J4866:J4929" si="76">IF(I4866="",G4866*H4866,"")</f>
        <v>15.714625</v>
      </c>
      <c r="K4866" s="22" t="str">
        <f>IF(I4866&lt;&gt;"",SUMIF(Table1[Codigo_servico],A4866,Table1[Subtotal_insumo]),"")</f>
        <v/>
      </c>
      <c r="L4866" s="16">
        <f>IF(Table1[[#This Row],[Ordem_insumos]]&lt;&gt;0,VLOOKUP(Table1[[#This Row],[Codigo_servico]],Preencher_Orcamento!$B:$D,3,FALSE)*Table1[[#This Row],[Qtde_insumo]],"")</f>
        <v>0</v>
      </c>
      <c r="M4866" s="16">
        <f>IF(Table1[[#This Row],[Ordem_insumos]]&lt;&gt;0,VLOOKUP(Table1[[#This Row],[Codigo_servico]],Preencher_Orcamento!$B:$D,3,FALSE)*Table1[[#This Row],[Subtotal_insumo]],"")</f>
        <v>0</v>
      </c>
    </row>
    <row r="4867" spans="1:13" ht="26.25" x14ac:dyDescent="0.25">
      <c r="A4867" s="6">
        <v>91334</v>
      </c>
      <c r="B4867" s="126">
        <v>3</v>
      </c>
      <c r="C4867" s="133"/>
      <c r="D4867" s="134">
        <v>55022</v>
      </c>
      <c r="E4867" s="7" t="s">
        <v>1321</v>
      </c>
      <c r="F4867" s="8" t="s">
        <v>5</v>
      </c>
      <c r="G4867" s="18">
        <f>IFERROR(VLOOKUP(Table1[[#This Row],[Codigo_insumo]],BD_Insumos!$B:$E,4),"")</f>
        <v>46.8202</v>
      </c>
      <c r="H4867" s="140">
        <v>1.25</v>
      </c>
      <c r="I4867" s="9"/>
      <c r="J4867" s="23">
        <f t="shared" si="76"/>
        <v>58.52525</v>
      </c>
      <c r="K4867" s="22" t="str">
        <f>IF(I4867&lt;&gt;"",SUMIF(Table1[Codigo_servico],A4867,Table1[Subtotal_insumo]),"")</f>
        <v/>
      </c>
      <c r="L4867" s="18">
        <f>IF(Table1[[#This Row],[Ordem_insumos]]&lt;&gt;0,VLOOKUP(Table1[[#This Row],[Codigo_servico]],Preencher_Orcamento!$B:$D,3,FALSE)*Table1[[#This Row],[Qtde_insumo]],"")</f>
        <v>0</v>
      </c>
      <c r="M4867" s="18">
        <f>IF(Table1[[#This Row],[Ordem_insumos]]&lt;&gt;0,VLOOKUP(Table1[[#This Row],[Codigo_servico]],Preencher_Orcamento!$B:$D,3,FALSE)*Table1[[#This Row],[Subtotal_insumo]],"")</f>
        <v>0</v>
      </c>
    </row>
    <row r="4868" spans="1:13" x14ac:dyDescent="0.25">
      <c r="A4868" s="6">
        <v>91334</v>
      </c>
      <c r="B4868" s="126">
        <v>4</v>
      </c>
      <c r="C4868" s="133"/>
      <c r="D4868" s="134">
        <v>2044</v>
      </c>
      <c r="E4868" s="7" t="s">
        <v>2193</v>
      </c>
      <c r="F4868" s="8" t="s">
        <v>2140</v>
      </c>
      <c r="G4868" s="18">
        <f>IFERROR(VLOOKUP(Table1[[#This Row],[Codigo_insumo]],BD_Insumos!$B:$E,4),"")</f>
        <v>13.596734305430379</v>
      </c>
      <c r="H4868" s="140">
        <v>1.9</v>
      </c>
      <c r="I4868" s="9"/>
      <c r="J4868" s="23">
        <f t="shared" si="76"/>
        <v>25.833795180317718</v>
      </c>
      <c r="K4868" s="22" t="str">
        <f>IF(I4868&lt;&gt;"",SUMIF(Table1[Codigo_servico],A4868,Table1[Subtotal_insumo]),"")</f>
        <v/>
      </c>
      <c r="L4868" s="18">
        <f>IF(Table1[[#This Row],[Ordem_insumos]]&lt;&gt;0,VLOOKUP(Table1[[#This Row],[Codigo_servico]],Preencher_Orcamento!$B:$D,3,FALSE)*Table1[[#This Row],[Qtde_insumo]],"")</f>
        <v>0</v>
      </c>
      <c r="M4868" s="18">
        <f>IF(Table1[[#This Row],[Ordem_insumos]]&lt;&gt;0,VLOOKUP(Table1[[#This Row],[Codigo_servico]],Preencher_Orcamento!$B:$D,3,FALSE)*Table1[[#This Row],[Subtotal_insumo]],"")</f>
        <v>0</v>
      </c>
    </row>
    <row r="4869" spans="1:13" x14ac:dyDescent="0.25">
      <c r="A4869" s="3">
        <v>91335</v>
      </c>
      <c r="B4869" s="125">
        <v>0</v>
      </c>
      <c r="C4869" s="131" t="s">
        <v>3321</v>
      </c>
      <c r="D4869" s="132"/>
      <c r="E4869" s="4"/>
      <c r="F4869" s="4"/>
      <c r="G4869" s="17" t="str">
        <f>IFERROR(VLOOKUP(Table1[[#This Row],[Codigo_insumo]],BD_Insumos!$B:$E,4),"")</f>
        <v/>
      </c>
      <c r="H4869" s="139"/>
      <c r="I4869" s="5" t="s">
        <v>5</v>
      </c>
      <c r="J4869" s="20" t="str">
        <f t="shared" si="76"/>
        <v/>
      </c>
      <c r="K4869" s="21">
        <f>IF(I4869&lt;&gt;"",SUMIF(Table1[Codigo_servico],A4869,Table1[Subtotal_insumo]),"")</f>
        <v>155.69950090311971</v>
      </c>
      <c r="L4869" s="17" t="str">
        <f>IF(Table1[[#This Row],[Ordem_insumos]]&lt;&gt;0,VLOOKUP(Table1[[#This Row],[Codigo_servico]],Preencher_Orcamento!$B:$D,3,FALSE)*Table1[[#This Row],[Qtde_insumo]],"")</f>
        <v/>
      </c>
      <c r="M4869" s="17" t="str">
        <f>IF(Table1[[#This Row],[Ordem_insumos]]&lt;&gt;0,VLOOKUP(Table1[[#This Row],[Codigo_servico]],Preencher_Orcamento!$B:$D,3,FALSE)*Table1[[#This Row],[Subtotal_insumo]],"")</f>
        <v/>
      </c>
    </row>
    <row r="4870" spans="1:13" x14ac:dyDescent="0.25">
      <c r="A4870" s="6">
        <v>91335</v>
      </c>
      <c r="B4870" s="126">
        <v>1</v>
      </c>
      <c r="C4870" s="133"/>
      <c r="D4870" s="134">
        <v>2041</v>
      </c>
      <c r="E4870" s="7" t="s">
        <v>2192</v>
      </c>
      <c r="F4870" s="8" t="s">
        <v>2140</v>
      </c>
      <c r="G4870" s="16">
        <f>IFERROR(VLOOKUP(Table1[[#This Row],[Codigo_insumo]],BD_Insumos!$B:$E,4),"")</f>
        <v>18.820516146129485</v>
      </c>
      <c r="H4870" s="140">
        <v>2</v>
      </c>
      <c r="I4870" s="9"/>
      <c r="J4870" s="22">
        <f t="shared" si="76"/>
        <v>37.64103229225897</v>
      </c>
      <c r="K4870" s="22" t="str">
        <f>IF(I4870&lt;&gt;"",SUMIF(Table1[Codigo_servico],A4870,Table1[Subtotal_insumo]),"")</f>
        <v/>
      </c>
      <c r="L4870" s="16">
        <f>IF(Table1[[#This Row],[Ordem_insumos]]&lt;&gt;0,VLOOKUP(Table1[[#This Row],[Codigo_servico]],Preencher_Orcamento!$B:$D,3,FALSE)*Table1[[#This Row],[Qtde_insumo]],"")</f>
        <v>0</v>
      </c>
      <c r="M4870" s="16">
        <f>IF(Table1[[#This Row],[Ordem_insumos]]&lt;&gt;0,VLOOKUP(Table1[[#This Row],[Codigo_servico]],Preencher_Orcamento!$B:$D,3,FALSE)*Table1[[#This Row],[Subtotal_insumo]],"")</f>
        <v>0</v>
      </c>
    </row>
    <row r="4871" spans="1:13" ht="26.25" x14ac:dyDescent="0.25">
      <c r="A4871" s="6">
        <v>91335</v>
      </c>
      <c r="B4871" s="126">
        <v>2</v>
      </c>
      <c r="C4871" s="133"/>
      <c r="D4871" s="134">
        <v>55024</v>
      </c>
      <c r="E4871" s="7" t="s">
        <v>1322</v>
      </c>
      <c r="F4871" s="8" t="s">
        <v>5</v>
      </c>
      <c r="G4871" s="16">
        <f>IFERROR(VLOOKUP(Table1[[#This Row],[Codigo_insumo]],BD_Insumos!$B:$E,4),"")</f>
        <v>56.184100000000001</v>
      </c>
      <c r="H4871" s="140">
        <v>1.25</v>
      </c>
      <c r="I4871" s="9"/>
      <c r="J4871" s="22">
        <f t="shared" si="76"/>
        <v>70.230125000000001</v>
      </c>
      <c r="K4871" s="22" t="str">
        <f>IF(I4871&lt;&gt;"",SUMIF(Table1[Codigo_servico],A4871,Table1[Subtotal_insumo]),"")</f>
        <v/>
      </c>
      <c r="L4871" s="16">
        <f>IF(Table1[[#This Row],[Ordem_insumos]]&lt;&gt;0,VLOOKUP(Table1[[#This Row],[Codigo_servico]],Preencher_Orcamento!$B:$D,3,FALSE)*Table1[[#This Row],[Qtde_insumo]],"")</f>
        <v>0</v>
      </c>
      <c r="M4871" s="16">
        <f>IF(Table1[[#This Row],[Ordem_insumos]]&lt;&gt;0,VLOOKUP(Table1[[#This Row],[Codigo_servico]],Preencher_Orcamento!$B:$D,3,FALSE)*Table1[[#This Row],[Subtotal_insumo]],"")</f>
        <v>0</v>
      </c>
    </row>
    <row r="4872" spans="1:13" x14ac:dyDescent="0.25">
      <c r="A4872" s="6">
        <v>91335</v>
      </c>
      <c r="B4872" s="126">
        <v>3</v>
      </c>
      <c r="C4872" s="133"/>
      <c r="D4872" s="134">
        <v>2044</v>
      </c>
      <c r="E4872" s="7" t="s">
        <v>2193</v>
      </c>
      <c r="F4872" s="8" t="s">
        <v>2140</v>
      </c>
      <c r="G4872" s="18">
        <f>IFERROR(VLOOKUP(Table1[[#This Row],[Codigo_insumo]],BD_Insumos!$B:$E,4),"")</f>
        <v>13.596734305430379</v>
      </c>
      <c r="H4872" s="140">
        <v>2</v>
      </c>
      <c r="I4872" s="9"/>
      <c r="J4872" s="23">
        <f t="shared" si="76"/>
        <v>27.193468610860759</v>
      </c>
      <c r="K4872" s="22" t="str">
        <f>IF(I4872&lt;&gt;"",SUMIF(Table1[Codigo_servico],A4872,Table1[Subtotal_insumo]),"")</f>
        <v/>
      </c>
      <c r="L4872" s="18">
        <f>IF(Table1[[#This Row],[Ordem_insumos]]&lt;&gt;0,VLOOKUP(Table1[[#This Row],[Codigo_servico]],Preencher_Orcamento!$B:$D,3,FALSE)*Table1[[#This Row],[Qtde_insumo]],"")</f>
        <v>0</v>
      </c>
      <c r="M4872" s="18">
        <f>IF(Table1[[#This Row],[Ordem_insumos]]&lt;&gt;0,VLOOKUP(Table1[[#This Row],[Codigo_servico]],Preencher_Orcamento!$B:$D,3,FALSE)*Table1[[#This Row],[Subtotal_insumo]],"")</f>
        <v>0</v>
      </c>
    </row>
    <row r="4873" spans="1:13" ht="26.25" x14ac:dyDescent="0.25">
      <c r="A4873" s="6">
        <v>91335</v>
      </c>
      <c r="B4873" s="126">
        <v>4</v>
      </c>
      <c r="C4873" s="133"/>
      <c r="D4873" s="134">
        <v>55032</v>
      </c>
      <c r="E4873" s="7" t="s">
        <v>1330</v>
      </c>
      <c r="F4873" s="8" t="s">
        <v>5</v>
      </c>
      <c r="G4873" s="18">
        <f>IFERROR(VLOOKUP(Table1[[#This Row],[Codigo_insumo]],BD_Insumos!$B:$E,4),"")</f>
        <v>16.507899999999999</v>
      </c>
      <c r="H4873" s="140">
        <v>1.25</v>
      </c>
      <c r="I4873" s="9"/>
      <c r="J4873" s="23">
        <f t="shared" si="76"/>
        <v>20.634875000000001</v>
      </c>
      <c r="K4873" s="22" t="str">
        <f>IF(I4873&lt;&gt;"",SUMIF(Table1[Codigo_servico],A4873,Table1[Subtotal_insumo]),"")</f>
        <v/>
      </c>
      <c r="L4873" s="18">
        <f>IF(Table1[[#This Row],[Ordem_insumos]]&lt;&gt;0,VLOOKUP(Table1[[#This Row],[Codigo_servico]],Preencher_Orcamento!$B:$D,3,FALSE)*Table1[[#This Row],[Qtde_insumo]],"")</f>
        <v>0</v>
      </c>
      <c r="M4873" s="18">
        <f>IF(Table1[[#This Row],[Ordem_insumos]]&lt;&gt;0,VLOOKUP(Table1[[#This Row],[Codigo_servico]],Preencher_Orcamento!$B:$D,3,FALSE)*Table1[[#This Row],[Subtotal_insumo]],"")</f>
        <v>0</v>
      </c>
    </row>
    <row r="4874" spans="1:13" x14ac:dyDescent="0.25">
      <c r="A4874" s="3">
        <v>91338</v>
      </c>
      <c r="B4874" s="125">
        <v>0</v>
      </c>
      <c r="C4874" s="131" t="s">
        <v>3322</v>
      </c>
      <c r="D4874" s="132"/>
      <c r="E4874" s="4"/>
      <c r="F4874" s="4"/>
      <c r="G4874" s="17" t="str">
        <f>IFERROR(VLOOKUP(Table1[[#This Row],[Codigo_insumo]],BD_Insumos!$B:$E,4),"")</f>
        <v/>
      </c>
      <c r="H4874" s="139"/>
      <c r="I4874" s="5" t="s">
        <v>5</v>
      </c>
      <c r="J4874" s="20" t="str">
        <f t="shared" si="76"/>
        <v/>
      </c>
      <c r="K4874" s="21">
        <f>IF(I4874&lt;&gt;"",SUMIF(Table1[Codigo_servico],A4874,Table1[Subtotal_insumo]),"")</f>
        <v>60.593625451559866</v>
      </c>
      <c r="L4874" s="17" t="str">
        <f>IF(Table1[[#This Row],[Ordem_insumos]]&lt;&gt;0,VLOOKUP(Table1[[#This Row],[Codigo_servico]],Preencher_Orcamento!$B:$D,3,FALSE)*Table1[[#This Row],[Qtde_insumo]],"")</f>
        <v/>
      </c>
      <c r="M4874" s="17" t="str">
        <f>IF(Table1[[#This Row],[Ordem_insumos]]&lt;&gt;0,VLOOKUP(Table1[[#This Row],[Codigo_servico]],Preencher_Orcamento!$B:$D,3,FALSE)*Table1[[#This Row],[Subtotal_insumo]],"")</f>
        <v/>
      </c>
    </row>
    <row r="4875" spans="1:13" ht="26.25" x14ac:dyDescent="0.25">
      <c r="A4875" s="6">
        <v>91338</v>
      </c>
      <c r="B4875" s="126">
        <v>1</v>
      </c>
      <c r="C4875" s="133"/>
      <c r="D4875" s="134">
        <v>55033</v>
      </c>
      <c r="E4875" s="7" t="s">
        <v>1331</v>
      </c>
      <c r="F4875" s="8" t="s">
        <v>5</v>
      </c>
      <c r="G4875" s="16">
        <f>IFERROR(VLOOKUP(Table1[[#This Row],[Codigo_insumo]],BD_Insumos!$B:$E,4),"")</f>
        <v>17.717500000000001</v>
      </c>
      <c r="H4875" s="140">
        <v>1.25</v>
      </c>
      <c r="I4875" s="9"/>
      <c r="J4875" s="22">
        <f t="shared" si="76"/>
        <v>22.146875000000001</v>
      </c>
      <c r="K4875" s="22" t="str">
        <f>IF(I4875&lt;&gt;"",SUMIF(Table1[Codigo_servico],A4875,Table1[Subtotal_insumo]),"")</f>
        <v/>
      </c>
      <c r="L4875" s="16">
        <f>IF(Table1[[#This Row],[Ordem_insumos]]&lt;&gt;0,VLOOKUP(Table1[[#This Row],[Codigo_servico]],Preencher_Orcamento!$B:$D,3,FALSE)*Table1[[#This Row],[Qtde_insumo]],"")</f>
        <v>0</v>
      </c>
      <c r="M4875" s="16">
        <f>IF(Table1[[#This Row],[Ordem_insumos]]&lt;&gt;0,VLOOKUP(Table1[[#This Row],[Codigo_servico]],Preencher_Orcamento!$B:$D,3,FALSE)*Table1[[#This Row],[Subtotal_insumo]],"")</f>
        <v>0</v>
      </c>
    </row>
    <row r="4876" spans="1:13" ht="26.25" x14ac:dyDescent="0.25">
      <c r="A4876" s="6">
        <v>91338</v>
      </c>
      <c r="B4876" s="126">
        <v>2</v>
      </c>
      <c r="C4876" s="133"/>
      <c r="D4876" s="134">
        <v>55025</v>
      </c>
      <c r="E4876" s="7" t="s">
        <v>1323</v>
      </c>
      <c r="F4876" s="8" t="s">
        <v>5</v>
      </c>
      <c r="G4876" s="16">
        <f>IFERROR(VLOOKUP(Table1[[#This Row],[Codigo_insumo]],BD_Insumos!$B:$E,4),"")</f>
        <v>4.8235999999999999</v>
      </c>
      <c r="H4876" s="140">
        <v>1.25</v>
      </c>
      <c r="I4876" s="9"/>
      <c r="J4876" s="22">
        <f t="shared" si="76"/>
        <v>6.0294999999999996</v>
      </c>
      <c r="K4876" s="22" t="str">
        <f>IF(I4876&lt;&gt;"",SUMIF(Table1[Codigo_servico],A4876,Table1[Subtotal_insumo]),"")</f>
        <v/>
      </c>
      <c r="L4876" s="16">
        <f>IF(Table1[[#This Row],[Ordem_insumos]]&lt;&gt;0,VLOOKUP(Table1[[#This Row],[Codigo_servico]],Preencher_Orcamento!$B:$D,3,FALSE)*Table1[[#This Row],[Qtde_insumo]],"")</f>
        <v>0</v>
      </c>
      <c r="M4876" s="16">
        <f>IF(Table1[[#This Row],[Ordem_insumos]]&lt;&gt;0,VLOOKUP(Table1[[#This Row],[Codigo_servico]],Preencher_Orcamento!$B:$D,3,FALSE)*Table1[[#This Row],[Subtotal_insumo]],"")</f>
        <v>0</v>
      </c>
    </row>
    <row r="4877" spans="1:13" x14ac:dyDescent="0.25">
      <c r="A4877" s="6">
        <v>91338</v>
      </c>
      <c r="B4877" s="126">
        <v>3</v>
      </c>
      <c r="C4877" s="133"/>
      <c r="D4877" s="134">
        <v>2044</v>
      </c>
      <c r="E4877" s="7" t="s">
        <v>2193</v>
      </c>
      <c r="F4877" s="8" t="s">
        <v>2140</v>
      </c>
      <c r="G4877" s="18">
        <f>IFERROR(VLOOKUP(Table1[[#This Row],[Codigo_insumo]],BD_Insumos!$B:$E,4),"")</f>
        <v>13.596734305430379</v>
      </c>
      <c r="H4877" s="140">
        <v>1</v>
      </c>
      <c r="I4877" s="9"/>
      <c r="J4877" s="23">
        <f t="shared" si="76"/>
        <v>13.596734305430379</v>
      </c>
      <c r="K4877" s="22" t="str">
        <f>IF(I4877&lt;&gt;"",SUMIF(Table1[Codigo_servico],A4877,Table1[Subtotal_insumo]),"")</f>
        <v/>
      </c>
      <c r="L4877" s="18">
        <f>IF(Table1[[#This Row],[Ordem_insumos]]&lt;&gt;0,VLOOKUP(Table1[[#This Row],[Codigo_servico]],Preencher_Orcamento!$B:$D,3,FALSE)*Table1[[#This Row],[Qtde_insumo]],"")</f>
        <v>0</v>
      </c>
      <c r="M4877" s="18">
        <f>IF(Table1[[#This Row],[Ordem_insumos]]&lt;&gt;0,VLOOKUP(Table1[[#This Row],[Codigo_servico]],Preencher_Orcamento!$B:$D,3,FALSE)*Table1[[#This Row],[Subtotal_insumo]],"")</f>
        <v>0</v>
      </c>
    </row>
    <row r="4878" spans="1:13" x14ac:dyDescent="0.25">
      <c r="A4878" s="6">
        <v>91338</v>
      </c>
      <c r="B4878" s="126">
        <v>4</v>
      </c>
      <c r="C4878" s="133"/>
      <c r="D4878" s="134">
        <v>2041</v>
      </c>
      <c r="E4878" s="7" t="s">
        <v>2192</v>
      </c>
      <c r="F4878" s="8" t="s">
        <v>2140</v>
      </c>
      <c r="G4878" s="18">
        <f>IFERROR(VLOOKUP(Table1[[#This Row],[Codigo_insumo]],BD_Insumos!$B:$E,4),"")</f>
        <v>18.820516146129485</v>
      </c>
      <c r="H4878" s="140">
        <v>1</v>
      </c>
      <c r="I4878" s="9"/>
      <c r="J4878" s="23">
        <f t="shared" si="76"/>
        <v>18.820516146129485</v>
      </c>
      <c r="K4878" s="22" t="str">
        <f>IF(I4878&lt;&gt;"",SUMIF(Table1[Codigo_servico],A4878,Table1[Subtotal_insumo]),"")</f>
        <v/>
      </c>
      <c r="L4878" s="18">
        <f>IF(Table1[[#This Row],[Ordem_insumos]]&lt;&gt;0,VLOOKUP(Table1[[#This Row],[Codigo_servico]],Preencher_Orcamento!$B:$D,3,FALSE)*Table1[[#This Row],[Qtde_insumo]],"")</f>
        <v>0</v>
      </c>
      <c r="M4878" s="18">
        <f>IF(Table1[[#This Row],[Ordem_insumos]]&lt;&gt;0,VLOOKUP(Table1[[#This Row],[Codigo_servico]],Preencher_Orcamento!$B:$D,3,FALSE)*Table1[[#This Row],[Subtotal_insumo]],"")</f>
        <v>0</v>
      </c>
    </row>
    <row r="4879" spans="1:13" x14ac:dyDescent="0.25">
      <c r="A4879" s="3">
        <v>91339</v>
      </c>
      <c r="B4879" s="125">
        <v>0</v>
      </c>
      <c r="C4879" s="131" t="s">
        <v>3323</v>
      </c>
      <c r="D4879" s="132"/>
      <c r="E4879" s="4"/>
      <c r="F4879" s="4"/>
      <c r="G4879" s="17" t="str">
        <f>IFERROR(VLOOKUP(Table1[[#This Row],[Codigo_insumo]],BD_Insumos!$B:$E,4),"")</f>
        <v/>
      </c>
      <c r="H4879" s="139"/>
      <c r="I4879" s="5" t="s">
        <v>5</v>
      </c>
      <c r="J4879" s="20" t="str">
        <f t="shared" si="76"/>
        <v/>
      </c>
      <c r="K4879" s="21">
        <f>IF(I4879&lt;&gt;"",SUMIF(Table1[Codigo_servico],A4879,Table1[Subtotal_insumo]),"")</f>
        <v>67.828350496715856</v>
      </c>
      <c r="L4879" s="17" t="str">
        <f>IF(Table1[[#This Row],[Ordem_insumos]]&lt;&gt;0,VLOOKUP(Table1[[#This Row],[Codigo_servico]],Preencher_Orcamento!$B:$D,3,FALSE)*Table1[[#This Row],[Qtde_insumo]],"")</f>
        <v/>
      </c>
      <c r="M4879" s="17" t="str">
        <f>IF(Table1[[#This Row],[Ordem_insumos]]&lt;&gt;0,VLOOKUP(Table1[[#This Row],[Codigo_servico]],Preencher_Orcamento!$B:$D,3,FALSE)*Table1[[#This Row],[Subtotal_insumo]],"")</f>
        <v/>
      </c>
    </row>
    <row r="4880" spans="1:13" ht="26.25" x14ac:dyDescent="0.25">
      <c r="A4880" s="6">
        <v>91339</v>
      </c>
      <c r="B4880" s="126">
        <v>1</v>
      </c>
      <c r="C4880" s="133"/>
      <c r="D4880" s="134">
        <v>55026</v>
      </c>
      <c r="E4880" s="7" t="s">
        <v>1324</v>
      </c>
      <c r="F4880" s="8" t="s">
        <v>5</v>
      </c>
      <c r="G4880" s="16">
        <f>IFERROR(VLOOKUP(Table1[[#This Row],[Codigo_insumo]],BD_Insumos!$B:$E,4),"")</f>
        <v>5.7949999999999999</v>
      </c>
      <c r="H4880" s="140">
        <v>1.25</v>
      </c>
      <c r="I4880" s="9"/>
      <c r="J4880" s="22">
        <f t="shared" si="76"/>
        <v>7.2437500000000004</v>
      </c>
      <c r="K4880" s="22" t="str">
        <f>IF(I4880&lt;&gt;"",SUMIF(Table1[Codigo_servico],A4880,Table1[Subtotal_insumo]),"")</f>
        <v/>
      </c>
      <c r="L4880" s="16">
        <f>IF(Table1[[#This Row],[Ordem_insumos]]&lt;&gt;0,VLOOKUP(Table1[[#This Row],[Codigo_servico]],Preencher_Orcamento!$B:$D,3,FALSE)*Table1[[#This Row],[Qtde_insumo]],"")</f>
        <v>0</v>
      </c>
      <c r="M4880" s="16">
        <f>IF(Table1[[#This Row],[Ordem_insumos]]&lt;&gt;0,VLOOKUP(Table1[[#This Row],[Codigo_servico]],Preencher_Orcamento!$B:$D,3,FALSE)*Table1[[#This Row],[Subtotal_insumo]],"")</f>
        <v>0</v>
      </c>
    </row>
    <row r="4881" spans="1:13" x14ac:dyDescent="0.25">
      <c r="A4881" s="6">
        <v>91339</v>
      </c>
      <c r="B4881" s="126">
        <v>2</v>
      </c>
      <c r="C4881" s="133"/>
      <c r="D4881" s="134">
        <v>2044</v>
      </c>
      <c r="E4881" s="7" t="s">
        <v>2193</v>
      </c>
      <c r="F4881" s="8" t="s">
        <v>2140</v>
      </c>
      <c r="G4881" s="16">
        <f>IFERROR(VLOOKUP(Table1[[#This Row],[Codigo_insumo]],BD_Insumos!$B:$E,4),"")</f>
        <v>13.596734305430379</v>
      </c>
      <c r="H4881" s="140">
        <v>1.1000000000000001</v>
      </c>
      <c r="I4881" s="9"/>
      <c r="J4881" s="22">
        <f t="shared" si="76"/>
        <v>14.956407735973418</v>
      </c>
      <c r="K4881" s="22" t="str">
        <f>IF(I4881&lt;&gt;"",SUMIF(Table1[Codigo_servico],A4881,Table1[Subtotal_insumo]),"")</f>
        <v/>
      </c>
      <c r="L4881" s="16">
        <f>IF(Table1[[#This Row],[Ordem_insumos]]&lt;&gt;0,VLOOKUP(Table1[[#This Row],[Codigo_servico]],Preencher_Orcamento!$B:$D,3,FALSE)*Table1[[#This Row],[Qtde_insumo]],"")</f>
        <v>0</v>
      </c>
      <c r="M4881" s="16">
        <f>IF(Table1[[#This Row],[Ordem_insumos]]&lt;&gt;0,VLOOKUP(Table1[[#This Row],[Codigo_servico]],Preencher_Orcamento!$B:$D,3,FALSE)*Table1[[#This Row],[Subtotal_insumo]],"")</f>
        <v>0</v>
      </c>
    </row>
    <row r="4882" spans="1:13" x14ac:dyDescent="0.25">
      <c r="A4882" s="6">
        <v>91339</v>
      </c>
      <c r="B4882" s="126">
        <v>3</v>
      </c>
      <c r="C4882" s="133"/>
      <c r="D4882" s="134">
        <v>2041</v>
      </c>
      <c r="E4882" s="7" t="s">
        <v>2192</v>
      </c>
      <c r="F4882" s="8" t="s">
        <v>2140</v>
      </c>
      <c r="G4882" s="18">
        <f>IFERROR(VLOOKUP(Table1[[#This Row],[Codigo_insumo]],BD_Insumos!$B:$E,4),"")</f>
        <v>18.820516146129485</v>
      </c>
      <c r="H4882" s="140">
        <v>1.1000000000000001</v>
      </c>
      <c r="I4882" s="9"/>
      <c r="J4882" s="23">
        <f t="shared" si="76"/>
        <v>20.702567760742436</v>
      </c>
      <c r="K4882" s="22" t="str">
        <f>IF(I4882&lt;&gt;"",SUMIF(Table1[Codigo_servico],A4882,Table1[Subtotal_insumo]),"")</f>
        <v/>
      </c>
      <c r="L4882" s="18">
        <f>IF(Table1[[#This Row],[Ordem_insumos]]&lt;&gt;0,VLOOKUP(Table1[[#This Row],[Codigo_servico]],Preencher_Orcamento!$B:$D,3,FALSE)*Table1[[#This Row],[Qtde_insumo]],"")</f>
        <v>0</v>
      </c>
      <c r="M4882" s="18">
        <f>IF(Table1[[#This Row],[Ordem_insumos]]&lt;&gt;0,VLOOKUP(Table1[[#This Row],[Codigo_servico]],Preencher_Orcamento!$B:$D,3,FALSE)*Table1[[#This Row],[Subtotal_insumo]],"")</f>
        <v>0</v>
      </c>
    </row>
    <row r="4883" spans="1:13" ht="26.25" x14ac:dyDescent="0.25">
      <c r="A4883" s="6">
        <v>91339</v>
      </c>
      <c r="B4883" s="126">
        <v>4</v>
      </c>
      <c r="C4883" s="133"/>
      <c r="D4883" s="134">
        <v>55034</v>
      </c>
      <c r="E4883" s="7" t="s">
        <v>1332</v>
      </c>
      <c r="F4883" s="8" t="s">
        <v>5</v>
      </c>
      <c r="G4883" s="18">
        <f>IFERROR(VLOOKUP(Table1[[#This Row],[Codigo_insumo]],BD_Insumos!$B:$E,4),"")</f>
        <v>19.9405</v>
      </c>
      <c r="H4883" s="140">
        <v>1.25</v>
      </c>
      <c r="I4883" s="9"/>
      <c r="J4883" s="23">
        <f t="shared" si="76"/>
        <v>24.925625</v>
      </c>
      <c r="K4883" s="22" t="str">
        <f>IF(I4883&lt;&gt;"",SUMIF(Table1[Codigo_servico],A4883,Table1[Subtotal_insumo]),"")</f>
        <v/>
      </c>
      <c r="L4883" s="18">
        <f>IF(Table1[[#This Row],[Ordem_insumos]]&lt;&gt;0,VLOOKUP(Table1[[#This Row],[Codigo_servico]],Preencher_Orcamento!$B:$D,3,FALSE)*Table1[[#This Row],[Qtde_insumo]],"")</f>
        <v>0</v>
      </c>
      <c r="M4883" s="18">
        <f>IF(Table1[[#This Row],[Ordem_insumos]]&lt;&gt;0,VLOOKUP(Table1[[#This Row],[Codigo_servico]],Preencher_Orcamento!$B:$D,3,FALSE)*Table1[[#This Row],[Subtotal_insumo]],"")</f>
        <v>0</v>
      </c>
    </row>
    <row r="4884" spans="1:13" x14ac:dyDescent="0.25">
      <c r="A4884" s="3">
        <v>91340</v>
      </c>
      <c r="B4884" s="125">
        <v>0</v>
      </c>
      <c r="C4884" s="131" t="s">
        <v>3324</v>
      </c>
      <c r="D4884" s="132"/>
      <c r="E4884" s="4"/>
      <c r="F4884" s="4"/>
      <c r="G4884" s="17" t="str">
        <f>IFERROR(VLOOKUP(Table1[[#This Row],[Codigo_insumo]],BD_Insumos!$B:$E,4),"")</f>
        <v/>
      </c>
      <c r="H4884" s="139"/>
      <c r="I4884" s="5" t="s">
        <v>5</v>
      </c>
      <c r="J4884" s="20" t="str">
        <f t="shared" si="76"/>
        <v/>
      </c>
      <c r="K4884" s="21">
        <f>IF(I4884&lt;&gt;"",SUMIF(Table1[Codigo_servico],A4884,Table1[Subtotal_insumo]),"")</f>
        <v>75.076950541871838</v>
      </c>
      <c r="L4884" s="17" t="str">
        <f>IF(Table1[[#This Row],[Ordem_insumos]]&lt;&gt;0,VLOOKUP(Table1[[#This Row],[Codigo_servico]],Preencher_Orcamento!$B:$D,3,FALSE)*Table1[[#This Row],[Qtde_insumo]],"")</f>
        <v/>
      </c>
      <c r="M4884" s="17" t="str">
        <f>IF(Table1[[#This Row],[Ordem_insumos]]&lt;&gt;0,VLOOKUP(Table1[[#This Row],[Codigo_servico]],Preencher_Orcamento!$B:$D,3,FALSE)*Table1[[#This Row],[Subtotal_insumo]],"")</f>
        <v/>
      </c>
    </row>
    <row r="4885" spans="1:13" ht="26.25" x14ac:dyDescent="0.25">
      <c r="A4885" s="6">
        <v>91340</v>
      </c>
      <c r="B4885" s="126">
        <v>1</v>
      </c>
      <c r="C4885" s="133"/>
      <c r="D4885" s="134">
        <v>55036</v>
      </c>
      <c r="E4885" s="7" t="s">
        <v>1333</v>
      </c>
      <c r="F4885" s="8" t="s">
        <v>5</v>
      </c>
      <c r="G4885" s="16">
        <f>IFERROR(VLOOKUP(Table1[[#This Row],[Codigo_insumo]],BD_Insumos!$B:$E,4),"")</f>
        <v>22.158799999999999</v>
      </c>
      <c r="H4885" s="140">
        <v>1.25</v>
      </c>
      <c r="I4885" s="9"/>
      <c r="J4885" s="22">
        <f t="shared" si="76"/>
        <v>27.698499999999999</v>
      </c>
      <c r="K4885" s="22" t="str">
        <f>IF(I4885&lt;&gt;"",SUMIF(Table1[Codigo_servico],A4885,Table1[Subtotal_insumo]),"")</f>
        <v/>
      </c>
      <c r="L4885" s="16">
        <f>IF(Table1[[#This Row],[Ordem_insumos]]&lt;&gt;0,VLOOKUP(Table1[[#This Row],[Codigo_servico]],Preencher_Orcamento!$B:$D,3,FALSE)*Table1[[#This Row],[Qtde_insumo]],"")</f>
        <v>0</v>
      </c>
      <c r="M4885" s="16">
        <f>IF(Table1[[#This Row],[Ordem_insumos]]&lt;&gt;0,VLOOKUP(Table1[[#This Row],[Codigo_servico]],Preencher_Orcamento!$B:$D,3,FALSE)*Table1[[#This Row],[Subtotal_insumo]],"")</f>
        <v>0</v>
      </c>
    </row>
    <row r="4886" spans="1:13" x14ac:dyDescent="0.25">
      <c r="A4886" s="6">
        <v>91340</v>
      </c>
      <c r="B4886" s="126">
        <v>2</v>
      </c>
      <c r="C4886" s="133"/>
      <c r="D4886" s="134">
        <v>2041</v>
      </c>
      <c r="E4886" s="7" t="s">
        <v>2192</v>
      </c>
      <c r="F4886" s="8" t="s">
        <v>2140</v>
      </c>
      <c r="G4886" s="16">
        <f>IFERROR(VLOOKUP(Table1[[#This Row],[Codigo_insumo]],BD_Insumos!$B:$E,4),"")</f>
        <v>18.820516146129485</v>
      </c>
      <c r="H4886" s="140">
        <v>1.2</v>
      </c>
      <c r="I4886" s="9"/>
      <c r="J4886" s="22">
        <f t="shared" si="76"/>
        <v>22.584619375355381</v>
      </c>
      <c r="K4886" s="22" t="str">
        <f>IF(I4886&lt;&gt;"",SUMIF(Table1[Codigo_servico],A4886,Table1[Subtotal_insumo]),"")</f>
        <v/>
      </c>
      <c r="L4886" s="16">
        <f>IF(Table1[[#This Row],[Ordem_insumos]]&lt;&gt;0,VLOOKUP(Table1[[#This Row],[Codigo_servico]],Preencher_Orcamento!$B:$D,3,FALSE)*Table1[[#This Row],[Qtde_insumo]],"")</f>
        <v>0</v>
      </c>
      <c r="M4886" s="16">
        <f>IF(Table1[[#This Row],[Ordem_insumos]]&lt;&gt;0,VLOOKUP(Table1[[#This Row],[Codigo_servico]],Preencher_Orcamento!$B:$D,3,FALSE)*Table1[[#This Row],[Subtotal_insumo]],"")</f>
        <v>0</v>
      </c>
    </row>
    <row r="4887" spans="1:13" x14ac:dyDescent="0.25">
      <c r="A4887" s="6">
        <v>91340</v>
      </c>
      <c r="B4887" s="126">
        <v>3</v>
      </c>
      <c r="C4887" s="133"/>
      <c r="D4887" s="134">
        <v>2044</v>
      </c>
      <c r="E4887" s="7" t="s">
        <v>2193</v>
      </c>
      <c r="F4887" s="8" t="s">
        <v>2140</v>
      </c>
      <c r="G4887" s="18">
        <f>IFERROR(VLOOKUP(Table1[[#This Row],[Codigo_insumo]],BD_Insumos!$B:$E,4),"")</f>
        <v>13.596734305430379</v>
      </c>
      <c r="H4887" s="140">
        <v>1.2</v>
      </c>
      <c r="I4887" s="9"/>
      <c r="J4887" s="23">
        <f t="shared" si="76"/>
        <v>16.316081166516454</v>
      </c>
      <c r="K4887" s="22" t="str">
        <f>IF(I4887&lt;&gt;"",SUMIF(Table1[Codigo_servico],A4887,Table1[Subtotal_insumo]),"")</f>
        <v/>
      </c>
      <c r="L4887" s="18">
        <f>IF(Table1[[#This Row],[Ordem_insumos]]&lt;&gt;0,VLOOKUP(Table1[[#This Row],[Codigo_servico]],Preencher_Orcamento!$B:$D,3,FALSE)*Table1[[#This Row],[Qtde_insumo]],"")</f>
        <v>0</v>
      </c>
      <c r="M4887" s="18">
        <f>IF(Table1[[#This Row],[Ordem_insumos]]&lt;&gt;0,VLOOKUP(Table1[[#This Row],[Codigo_servico]],Preencher_Orcamento!$B:$D,3,FALSE)*Table1[[#This Row],[Subtotal_insumo]],"")</f>
        <v>0</v>
      </c>
    </row>
    <row r="4888" spans="1:13" ht="26.25" x14ac:dyDescent="0.25">
      <c r="A4888" s="6">
        <v>91340</v>
      </c>
      <c r="B4888" s="126">
        <v>4</v>
      </c>
      <c r="C4888" s="133"/>
      <c r="D4888" s="134">
        <v>55027</v>
      </c>
      <c r="E4888" s="7" t="s">
        <v>1325</v>
      </c>
      <c r="F4888" s="8" t="s">
        <v>5</v>
      </c>
      <c r="G4888" s="18">
        <f>IFERROR(VLOOKUP(Table1[[#This Row],[Codigo_insumo]],BD_Insumos!$B:$E,4),"")</f>
        <v>6.7821999999999996</v>
      </c>
      <c r="H4888" s="140">
        <v>1.25</v>
      </c>
      <c r="I4888" s="9"/>
      <c r="J4888" s="23">
        <f t="shared" si="76"/>
        <v>8.4777500000000003</v>
      </c>
      <c r="K4888" s="22" t="str">
        <f>IF(I4888&lt;&gt;"",SUMIF(Table1[Codigo_servico],A4888,Table1[Subtotal_insumo]),"")</f>
        <v/>
      </c>
      <c r="L4888" s="18">
        <f>IF(Table1[[#This Row],[Ordem_insumos]]&lt;&gt;0,VLOOKUP(Table1[[#This Row],[Codigo_servico]],Preencher_Orcamento!$B:$D,3,FALSE)*Table1[[#This Row],[Qtde_insumo]],"")</f>
        <v>0</v>
      </c>
      <c r="M4888" s="18">
        <f>IF(Table1[[#This Row],[Ordem_insumos]]&lt;&gt;0,VLOOKUP(Table1[[#This Row],[Codigo_servico]],Preencher_Orcamento!$B:$D,3,FALSE)*Table1[[#This Row],[Subtotal_insumo]],"")</f>
        <v>0</v>
      </c>
    </row>
    <row r="4889" spans="1:13" x14ac:dyDescent="0.25">
      <c r="A4889" s="3">
        <v>91341</v>
      </c>
      <c r="B4889" s="125">
        <v>0</v>
      </c>
      <c r="C4889" s="131" t="s">
        <v>3325</v>
      </c>
      <c r="D4889" s="132"/>
      <c r="E4889" s="4"/>
      <c r="F4889" s="4"/>
      <c r="G4889" s="17" t="str">
        <f>IFERROR(VLOOKUP(Table1[[#This Row],[Codigo_insumo]],BD_Insumos!$B:$E,4),"")</f>
        <v/>
      </c>
      <c r="H4889" s="139"/>
      <c r="I4889" s="5" t="s">
        <v>5</v>
      </c>
      <c r="J4889" s="20" t="str">
        <f t="shared" si="76"/>
        <v/>
      </c>
      <c r="K4889" s="21">
        <f>IF(I4889&lt;&gt;"",SUMIF(Table1[Codigo_servico],A4889,Table1[Subtotal_insumo]),"")</f>
        <v>82.318550587027829</v>
      </c>
      <c r="L4889" s="17" t="str">
        <f>IF(Table1[[#This Row],[Ordem_insumos]]&lt;&gt;0,VLOOKUP(Table1[[#This Row],[Codigo_servico]],Preencher_Orcamento!$B:$D,3,FALSE)*Table1[[#This Row],[Qtde_insumo]],"")</f>
        <v/>
      </c>
      <c r="M4889" s="17" t="str">
        <f>IF(Table1[[#This Row],[Ordem_insumos]]&lt;&gt;0,VLOOKUP(Table1[[#This Row],[Codigo_servico]],Preencher_Orcamento!$B:$D,3,FALSE)*Table1[[#This Row],[Subtotal_insumo]],"")</f>
        <v/>
      </c>
    </row>
    <row r="4890" spans="1:13" x14ac:dyDescent="0.25">
      <c r="A4890" s="6">
        <v>91341</v>
      </c>
      <c r="B4890" s="126">
        <v>1</v>
      </c>
      <c r="C4890" s="133"/>
      <c r="D4890" s="134">
        <v>2044</v>
      </c>
      <c r="E4890" s="7" t="s">
        <v>2193</v>
      </c>
      <c r="F4890" s="8" t="s">
        <v>2140</v>
      </c>
      <c r="G4890" s="16">
        <f>IFERROR(VLOOKUP(Table1[[#This Row],[Codigo_insumo]],BD_Insumos!$B:$E,4),"")</f>
        <v>13.596734305430379</v>
      </c>
      <c r="H4890" s="140">
        <v>1.3</v>
      </c>
      <c r="I4890" s="9"/>
      <c r="J4890" s="22">
        <f t="shared" si="76"/>
        <v>17.675754597059495</v>
      </c>
      <c r="K4890" s="22" t="str">
        <f>IF(I4890&lt;&gt;"",SUMIF(Table1[Codigo_servico],A4890,Table1[Subtotal_insumo]),"")</f>
        <v/>
      </c>
      <c r="L4890" s="16">
        <f>IF(Table1[[#This Row],[Ordem_insumos]]&lt;&gt;0,VLOOKUP(Table1[[#This Row],[Codigo_servico]],Preencher_Orcamento!$B:$D,3,FALSE)*Table1[[#This Row],[Qtde_insumo]],"")</f>
        <v>0</v>
      </c>
      <c r="M4890" s="16">
        <f>IF(Table1[[#This Row],[Ordem_insumos]]&lt;&gt;0,VLOOKUP(Table1[[#This Row],[Codigo_servico]],Preencher_Orcamento!$B:$D,3,FALSE)*Table1[[#This Row],[Subtotal_insumo]],"")</f>
        <v>0</v>
      </c>
    </row>
    <row r="4891" spans="1:13" x14ac:dyDescent="0.25">
      <c r="A4891" s="6">
        <v>91341</v>
      </c>
      <c r="B4891" s="126">
        <v>2</v>
      </c>
      <c r="C4891" s="133"/>
      <c r="D4891" s="134">
        <v>2041</v>
      </c>
      <c r="E4891" s="7" t="s">
        <v>2192</v>
      </c>
      <c r="F4891" s="8" t="s">
        <v>2140</v>
      </c>
      <c r="G4891" s="16">
        <f>IFERROR(VLOOKUP(Table1[[#This Row],[Codigo_insumo]],BD_Insumos!$B:$E,4),"")</f>
        <v>18.820516146129485</v>
      </c>
      <c r="H4891" s="140">
        <v>1.3</v>
      </c>
      <c r="I4891" s="9"/>
      <c r="J4891" s="22">
        <f t="shared" si="76"/>
        <v>24.466670989968332</v>
      </c>
      <c r="K4891" s="22" t="str">
        <f>IF(I4891&lt;&gt;"",SUMIF(Table1[Codigo_servico],A4891,Table1[Subtotal_insumo]),"")</f>
        <v/>
      </c>
      <c r="L4891" s="16">
        <f>IF(Table1[[#This Row],[Ordem_insumos]]&lt;&gt;0,VLOOKUP(Table1[[#This Row],[Codigo_servico]],Preencher_Orcamento!$B:$D,3,FALSE)*Table1[[#This Row],[Qtde_insumo]],"")</f>
        <v>0</v>
      </c>
      <c r="M4891" s="16">
        <f>IF(Table1[[#This Row],[Ordem_insumos]]&lt;&gt;0,VLOOKUP(Table1[[#This Row],[Codigo_servico]],Preencher_Orcamento!$B:$D,3,FALSE)*Table1[[#This Row],[Subtotal_insumo]],"")</f>
        <v>0</v>
      </c>
    </row>
    <row r="4892" spans="1:13" ht="26.25" x14ac:dyDescent="0.25">
      <c r="A4892" s="6">
        <v>91341</v>
      </c>
      <c r="B4892" s="126">
        <v>3</v>
      </c>
      <c r="C4892" s="133"/>
      <c r="D4892" s="134">
        <v>55028</v>
      </c>
      <c r="E4892" s="7" t="s">
        <v>1326</v>
      </c>
      <c r="F4892" s="8" t="s">
        <v>5</v>
      </c>
      <c r="G4892" s="18">
        <f>IFERROR(VLOOKUP(Table1[[#This Row],[Codigo_insumo]],BD_Insumos!$B:$E,4),"")</f>
        <v>7.7733999999999996</v>
      </c>
      <c r="H4892" s="140">
        <v>1.25</v>
      </c>
      <c r="I4892" s="9"/>
      <c r="J4892" s="23">
        <f t="shared" si="76"/>
        <v>9.7167499999999993</v>
      </c>
      <c r="K4892" s="22" t="str">
        <f>IF(I4892&lt;&gt;"",SUMIF(Table1[Codigo_servico],A4892,Table1[Subtotal_insumo]),"")</f>
        <v/>
      </c>
      <c r="L4892" s="18">
        <f>IF(Table1[[#This Row],[Ordem_insumos]]&lt;&gt;0,VLOOKUP(Table1[[#This Row],[Codigo_servico]],Preencher_Orcamento!$B:$D,3,FALSE)*Table1[[#This Row],[Qtde_insumo]],"")</f>
        <v>0</v>
      </c>
      <c r="M4892" s="18">
        <f>IF(Table1[[#This Row],[Ordem_insumos]]&lt;&gt;0,VLOOKUP(Table1[[#This Row],[Codigo_servico]],Preencher_Orcamento!$B:$D,3,FALSE)*Table1[[#This Row],[Subtotal_insumo]],"")</f>
        <v>0</v>
      </c>
    </row>
    <row r="4893" spans="1:13" ht="26.25" x14ac:dyDescent="0.25">
      <c r="A4893" s="6">
        <v>91341</v>
      </c>
      <c r="B4893" s="126">
        <v>4</v>
      </c>
      <c r="C4893" s="133"/>
      <c r="D4893" s="134">
        <v>55038</v>
      </c>
      <c r="E4893" s="7" t="s">
        <v>1334</v>
      </c>
      <c r="F4893" s="8" t="s">
        <v>5</v>
      </c>
      <c r="G4893" s="18">
        <f>IFERROR(VLOOKUP(Table1[[#This Row],[Codigo_insumo]],BD_Insumos!$B:$E,4),"")</f>
        <v>24.3675</v>
      </c>
      <c r="H4893" s="140">
        <v>1.25</v>
      </c>
      <c r="I4893" s="9"/>
      <c r="J4893" s="23">
        <f t="shared" si="76"/>
        <v>30.459375000000001</v>
      </c>
      <c r="K4893" s="22" t="str">
        <f>IF(I4893&lt;&gt;"",SUMIF(Table1[Codigo_servico],A4893,Table1[Subtotal_insumo]),"")</f>
        <v/>
      </c>
      <c r="L4893" s="18">
        <f>IF(Table1[[#This Row],[Ordem_insumos]]&lt;&gt;0,VLOOKUP(Table1[[#This Row],[Codigo_servico]],Preencher_Orcamento!$B:$D,3,FALSE)*Table1[[#This Row],[Qtde_insumo]],"")</f>
        <v>0</v>
      </c>
      <c r="M4893" s="18">
        <f>IF(Table1[[#This Row],[Ordem_insumos]]&lt;&gt;0,VLOOKUP(Table1[[#This Row],[Codigo_servico]],Preencher_Orcamento!$B:$D,3,FALSE)*Table1[[#This Row],[Subtotal_insumo]],"")</f>
        <v>0</v>
      </c>
    </row>
    <row r="4894" spans="1:13" x14ac:dyDescent="0.25">
      <c r="A4894" s="3">
        <v>91342</v>
      </c>
      <c r="B4894" s="125">
        <v>0</v>
      </c>
      <c r="C4894" s="131" t="s">
        <v>3326</v>
      </c>
      <c r="D4894" s="132"/>
      <c r="E4894" s="4"/>
      <c r="F4894" s="4"/>
      <c r="G4894" s="17" t="str">
        <f>IFERROR(VLOOKUP(Table1[[#This Row],[Codigo_insumo]],BD_Insumos!$B:$E,4),"")</f>
        <v/>
      </c>
      <c r="H4894" s="139"/>
      <c r="I4894" s="5" t="s">
        <v>5</v>
      </c>
      <c r="J4894" s="20" t="str">
        <f t="shared" si="76"/>
        <v/>
      </c>
      <c r="K4894" s="21">
        <f>IF(I4894&lt;&gt;"",SUMIF(Table1[Codigo_servico],A4894,Table1[Subtotal_insumo]),"")</f>
        <v>89.742275632183805</v>
      </c>
      <c r="L4894" s="17" t="str">
        <f>IF(Table1[[#This Row],[Ordem_insumos]]&lt;&gt;0,VLOOKUP(Table1[[#This Row],[Codigo_servico]],Preencher_Orcamento!$B:$D,3,FALSE)*Table1[[#This Row],[Qtde_insumo]],"")</f>
        <v/>
      </c>
      <c r="M4894" s="17" t="str">
        <f>IF(Table1[[#This Row],[Ordem_insumos]]&lt;&gt;0,VLOOKUP(Table1[[#This Row],[Codigo_servico]],Preencher_Orcamento!$B:$D,3,FALSE)*Table1[[#This Row],[Subtotal_insumo]],"")</f>
        <v/>
      </c>
    </row>
    <row r="4895" spans="1:13" ht="26.25" x14ac:dyDescent="0.25">
      <c r="A4895" s="6">
        <v>91342</v>
      </c>
      <c r="B4895" s="126">
        <v>1</v>
      </c>
      <c r="C4895" s="133"/>
      <c r="D4895" s="134">
        <v>55029</v>
      </c>
      <c r="E4895" s="7" t="s">
        <v>1327</v>
      </c>
      <c r="F4895" s="8" t="s">
        <v>5</v>
      </c>
      <c r="G4895" s="16">
        <f>IFERROR(VLOOKUP(Table1[[#This Row],[Codigo_insumo]],BD_Insumos!$B:$E,4),"")</f>
        <v>8.9055</v>
      </c>
      <c r="H4895" s="140">
        <v>1.25</v>
      </c>
      <c r="I4895" s="9"/>
      <c r="J4895" s="22">
        <f t="shared" si="76"/>
        <v>11.131875000000001</v>
      </c>
      <c r="K4895" s="22" t="str">
        <f>IF(I4895&lt;&gt;"",SUMIF(Table1[Codigo_servico],A4895,Table1[Subtotal_insumo]),"")</f>
        <v/>
      </c>
      <c r="L4895" s="16">
        <f>IF(Table1[[#This Row],[Ordem_insumos]]&lt;&gt;0,VLOOKUP(Table1[[#This Row],[Codigo_servico]],Preencher_Orcamento!$B:$D,3,FALSE)*Table1[[#This Row],[Qtde_insumo]],"")</f>
        <v>0</v>
      </c>
      <c r="M4895" s="16">
        <f>IF(Table1[[#This Row],[Ordem_insumos]]&lt;&gt;0,VLOOKUP(Table1[[#This Row],[Codigo_servico]],Preencher_Orcamento!$B:$D,3,FALSE)*Table1[[#This Row],[Subtotal_insumo]],"")</f>
        <v>0</v>
      </c>
    </row>
    <row r="4896" spans="1:13" x14ac:dyDescent="0.25">
      <c r="A4896" s="6">
        <v>91342</v>
      </c>
      <c r="B4896" s="126">
        <v>2</v>
      </c>
      <c r="C4896" s="133"/>
      <c r="D4896" s="134">
        <v>2041</v>
      </c>
      <c r="E4896" s="7" t="s">
        <v>2192</v>
      </c>
      <c r="F4896" s="8" t="s">
        <v>2140</v>
      </c>
      <c r="G4896" s="16">
        <f>IFERROR(VLOOKUP(Table1[[#This Row],[Codigo_insumo]],BD_Insumos!$B:$E,4),"")</f>
        <v>18.820516146129485</v>
      </c>
      <c r="H4896" s="140">
        <v>1.4</v>
      </c>
      <c r="I4896" s="9"/>
      <c r="J4896" s="22">
        <f t="shared" si="76"/>
        <v>26.348722604581276</v>
      </c>
      <c r="K4896" s="22" t="str">
        <f>IF(I4896&lt;&gt;"",SUMIF(Table1[Codigo_servico],A4896,Table1[Subtotal_insumo]),"")</f>
        <v/>
      </c>
      <c r="L4896" s="16">
        <f>IF(Table1[[#This Row],[Ordem_insumos]]&lt;&gt;0,VLOOKUP(Table1[[#This Row],[Codigo_servico]],Preencher_Orcamento!$B:$D,3,FALSE)*Table1[[#This Row],[Qtde_insumo]],"")</f>
        <v>0</v>
      </c>
      <c r="M4896" s="16">
        <f>IF(Table1[[#This Row],[Ordem_insumos]]&lt;&gt;0,VLOOKUP(Table1[[#This Row],[Codigo_servico]],Preencher_Orcamento!$B:$D,3,FALSE)*Table1[[#This Row],[Subtotal_insumo]],"")</f>
        <v>0</v>
      </c>
    </row>
    <row r="4897" spans="1:13" ht="26.25" x14ac:dyDescent="0.25">
      <c r="A4897" s="6">
        <v>91342</v>
      </c>
      <c r="B4897" s="126">
        <v>3</v>
      </c>
      <c r="C4897" s="133"/>
      <c r="D4897" s="134">
        <v>55040</v>
      </c>
      <c r="E4897" s="7" t="s">
        <v>1335</v>
      </c>
      <c r="F4897" s="8" t="s">
        <v>5</v>
      </c>
      <c r="G4897" s="18">
        <f>IFERROR(VLOOKUP(Table1[[#This Row],[Codigo_insumo]],BD_Insumos!$B:$E,4),"")</f>
        <v>26.581</v>
      </c>
      <c r="H4897" s="140">
        <v>1.25</v>
      </c>
      <c r="I4897" s="9"/>
      <c r="J4897" s="23">
        <f t="shared" si="76"/>
        <v>33.22625</v>
      </c>
      <c r="K4897" s="22" t="str">
        <f>IF(I4897&lt;&gt;"",SUMIF(Table1[Codigo_servico],A4897,Table1[Subtotal_insumo]),"")</f>
        <v/>
      </c>
      <c r="L4897" s="18">
        <f>IF(Table1[[#This Row],[Ordem_insumos]]&lt;&gt;0,VLOOKUP(Table1[[#This Row],[Codigo_servico]],Preencher_Orcamento!$B:$D,3,FALSE)*Table1[[#This Row],[Qtde_insumo]],"")</f>
        <v>0</v>
      </c>
      <c r="M4897" s="18">
        <f>IF(Table1[[#This Row],[Ordem_insumos]]&lt;&gt;0,VLOOKUP(Table1[[#This Row],[Codigo_servico]],Preencher_Orcamento!$B:$D,3,FALSE)*Table1[[#This Row],[Subtotal_insumo]],"")</f>
        <v>0</v>
      </c>
    </row>
    <row r="4898" spans="1:13" x14ac:dyDescent="0.25">
      <c r="A4898" s="6">
        <v>91342</v>
      </c>
      <c r="B4898" s="126">
        <v>4</v>
      </c>
      <c r="C4898" s="133"/>
      <c r="D4898" s="134">
        <v>2044</v>
      </c>
      <c r="E4898" s="7" t="s">
        <v>2193</v>
      </c>
      <c r="F4898" s="8" t="s">
        <v>2140</v>
      </c>
      <c r="G4898" s="18">
        <f>IFERROR(VLOOKUP(Table1[[#This Row],[Codigo_insumo]],BD_Insumos!$B:$E,4),"")</f>
        <v>13.596734305430379</v>
      </c>
      <c r="H4898" s="140">
        <v>1.4</v>
      </c>
      <c r="I4898" s="9"/>
      <c r="J4898" s="23">
        <f t="shared" si="76"/>
        <v>19.035428027602531</v>
      </c>
      <c r="K4898" s="22" t="str">
        <f>IF(I4898&lt;&gt;"",SUMIF(Table1[Codigo_servico],A4898,Table1[Subtotal_insumo]),"")</f>
        <v/>
      </c>
      <c r="L4898" s="18">
        <f>IF(Table1[[#This Row],[Ordem_insumos]]&lt;&gt;0,VLOOKUP(Table1[[#This Row],[Codigo_servico]],Preencher_Orcamento!$B:$D,3,FALSE)*Table1[[#This Row],[Qtde_insumo]],"")</f>
        <v>0</v>
      </c>
      <c r="M4898" s="18">
        <f>IF(Table1[[#This Row],[Ordem_insumos]]&lt;&gt;0,VLOOKUP(Table1[[#This Row],[Codigo_servico]],Preencher_Orcamento!$B:$D,3,FALSE)*Table1[[#This Row],[Subtotal_insumo]],"")</f>
        <v>0</v>
      </c>
    </row>
    <row r="4899" spans="1:13" x14ac:dyDescent="0.25">
      <c r="A4899" s="3">
        <v>91343</v>
      </c>
      <c r="B4899" s="125">
        <v>0</v>
      </c>
      <c r="C4899" s="131" t="s">
        <v>3327</v>
      </c>
      <c r="D4899" s="132"/>
      <c r="E4899" s="4"/>
      <c r="F4899" s="4"/>
      <c r="G4899" s="17" t="str">
        <f>IFERROR(VLOOKUP(Table1[[#This Row],[Codigo_insumo]],BD_Insumos!$B:$E,4),"")</f>
        <v/>
      </c>
      <c r="H4899" s="139"/>
      <c r="I4899" s="5" t="s">
        <v>5</v>
      </c>
      <c r="J4899" s="20" t="str">
        <f t="shared" si="76"/>
        <v/>
      </c>
      <c r="K4899" s="21">
        <f>IF(I4899&lt;&gt;"",SUMIF(Table1[Codigo_servico],A4899,Table1[Subtotal_insumo]),"")</f>
        <v>100.75812567733979</v>
      </c>
      <c r="L4899" s="17" t="str">
        <f>IF(Table1[[#This Row],[Ordem_insumos]]&lt;&gt;0,VLOOKUP(Table1[[#This Row],[Codigo_servico]],Preencher_Orcamento!$B:$D,3,FALSE)*Table1[[#This Row],[Qtde_insumo]],"")</f>
        <v/>
      </c>
      <c r="M4899" s="17" t="str">
        <f>IF(Table1[[#This Row],[Ordem_insumos]]&lt;&gt;0,VLOOKUP(Table1[[#This Row],[Codigo_servico]],Preencher_Orcamento!$B:$D,3,FALSE)*Table1[[#This Row],[Subtotal_insumo]],"")</f>
        <v/>
      </c>
    </row>
    <row r="4900" spans="1:13" x14ac:dyDescent="0.25">
      <c r="A4900" s="6">
        <v>91343</v>
      </c>
      <c r="B4900" s="126">
        <v>1</v>
      </c>
      <c r="C4900" s="133"/>
      <c r="D4900" s="134">
        <v>2041</v>
      </c>
      <c r="E4900" s="7" t="s">
        <v>2192</v>
      </c>
      <c r="F4900" s="8" t="s">
        <v>2140</v>
      </c>
      <c r="G4900" s="16">
        <f>IFERROR(VLOOKUP(Table1[[#This Row],[Codigo_insumo]],BD_Insumos!$B:$E,4),"")</f>
        <v>18.820516146129485</v>
      </c>
      <c r="H4900" s="140">
        <v>1.5</v>
      </c>
      <c r="I4900" s="9"/>
      <c r="J4900" s="22">
        <f t="shared" si="76"/>
        <v>28.230774219194227</v>
      </c>
      <c r="K4900" s="22" t="str">
        <f>IF(I4900&lt;&gt;"",SUMIF(Table1[Codigo_servico],A4900,Table1[Subtotal_insumo]),"")</f>
        <v/>
      </c>
      <c r="L4900" s="16">
        <f>IF(Table1[[#This Row],[Ordem_insumos]]&lt;&gt;0,VLOOKUP(Table1[[#This Row],[Codigo_servico]],Preencher_Orcamento!$B:$D,3,FALSE)*Table1[[#This Row],[Qtde_insumo]],"")</f>
        <v>0</v>
      </c>
      <c r="M4900" s="16">
        <f>IF(Table1[[#This Row],[Ordem_insumos]]&lt;&gt;0,VLOOKUP(Table1[[#This Row],[Codigo_servico]],Preencher_Orcamento!$B:$D,3,FALSE)*Table1[[#This Row],[Subtotal_insumo]],"")</f>
        <v>0</v>
      </c>
    </row>
    <row r="4901" spans="1:13" ht="26.25" x14ac:dyDescent="0.25">
      <c r="A4901" s="6">
        <v>91343</v>
      </c>
      <c r="B4901" s="126">
        <v>2</v>
      </c>
      <c r="C4901" s="133"/>
      <c r="D4901" s="134">
        <v>55042</v>
      </c>
      <c r="E4901" s="7" t="s">
        <v>1336</v>
      </c>
      <c r="F4901" s="8" t="s">
        <v>5</v>
      </c>
      <c r="G4901" s="16">
        <f>IFERROR(VLOOKUP(Table1[[#This Row],[Codigo_insumo]],BD_Insumos!$B:$E,4),"")</f>
        <v>31.007999999999999</v>
      </c>
      <c r="H4901" s="140">
        <v>1.25</v>
      </c>
      <c r="I4901" s="9"/>
      <c r="J4901" s="22">
        <f t="shared" si="76"/>
        <v>38.76</v>
      </c>
      <c r="K4901" s="22" t="str">
        <f>IF(I4901&lt;&gt;"",SUMIF(Table1[Codigo_servico],A4901,Table1[Subtotal_insumo]),"")</f>
        <v/>
      </c>
      <c r="L4901" s="16">
        <f>IF(Table1[[#This Row],[Ordem_insumos]]&lt;&gt;0,VLOOKUP(Table1[[#This Row],[Codigo_servico]],Preencher_Orcamento!$B:$D,3,FALSE)*Table1[[#This Row],[Qtde_insumo]],"")</f>
        <v>0</v>
      </c>
      <c r="M4901" s="16">
        <f>IF(Table1[[#This Row],[Ordem_insumos]]&lt;&gt;0,VLOOKUP(Table1[[#This Row],[Codigo_servico]],Preencher_Orcamento!$B:$D,3,FALSE)*Table1[[#This Row],[Subtotal_insumo]],"")</f>
        <v>0</v>
      </c>
    </row>
    <row r="4902" spans="1:13" ht="26.25" x14ac:dyDescent="0.25">
      <c r="A4902" s="6">
        <v>91343</v>
      </c>
      <c r="B4902" s="126">
        <v>3</v>
      </c>
      <c r="C4902" s="133"/>
      <c r="D4902" s="134">
        <v>55030</v>
      </c>
      <c r="E4902" s="7" t="s">
        <v>1328</v>
      </c>
      <c r="F4902" s="8" t="s">
        <v>5</v>
      </c>
      <c r="G4902" s="18">
        <f>IFERROR(VLOOKUP(Table1[[#This Row],[Codigo_insumo]],BD_Insumos!$B:$E,4),"")</f>
        <v>10.697800000000001</v>
      </c>
      <c r="H4902" s="140">
        <v>1.25</v>
      </c>
      <c r="I4902" s="9"/>
      <c r="J4902" s="23">
        <f t="shared" si="76"/>
        <v>13.372250000000001</v>
      </c>
      <c r="K4902" s="22" t="str">
        <f>IF(I4902&lt;&gt;"",SUMIF(Table1[Codigo_servico],A4902,Table1[Subtotal_insumo]),"")</f>
        <v/>
      </c>
      <c r="L4902" s="18">
        <f>IF(Table1[[#This Row],[Ordem_insumos]]&lt;&gt;0,VLOOKUP(Table1[[#This Row],[Codigo_servico]],Preencher_Orcamento!$B:$D,3,FALSE)*Table1[[#This Row],[Qtde_insumo]],"")</f>
        <v>0</v>
      </c>
      <c r="M4902" s="18">
        <f>IF(Table1[[#This Row],[Ordem_insumos]]&lt;&gt;0,VLOOKUP(Table1[[#This Row],[Codigo_servico]],Preencher_Orcamento!$B:$D,3,FALSE)*Table1[[#This Row],[Subtotal_insumo]],"")</f>
        <v>0</v>
      </c>
    </row>
    <row r="4903" spans="1:13" x14ac:dyDescent="0.25">
      <c r="A4903" s="6">
        <v>91343</v>
      </c>
      <c r="B4903" s="126">
        <v>4</v>
      </c>
      <c r="C4903" s="133"/>
      <c r="D4903" s="134">
        <v>2044</v>
      </c>
      <c r="E4903" s="7" t="s">
        <v>2193</v>
      </c>
      <c r="F4903" s="8" t="s">
        <v>2140</v>
      </c>
      <c r="G4903" s="18">
        <f>IFERROR(VLOOKUP(Table1[[#This Row],[Codigo_insumo]],BD_Insumos!$B:$E,4),"")</f>
        <v>13.596734305430379</v>
      </c>
      <c r="H4903" s="140">
        <v>1.5</v>
      </c>
      <c r="I4903" s="9"/>
      <c r="J4903" s="23">
        <f t="shared" si="76"/>
        <v>20.395101458145568</v>
      </c>
      <c r="K4903" s="22" t="str">
        <f>IF(I4903&lt;&gt;"",SUMIF(Table1[Codigo_servico],A4903,Table1[Subtotal_insumo]),"")</f>
        <v/>
      </c>
      <c r="L4903" s="18">
        <f>IF(Table1[[#This Row],[Ordem_insumos]]&lt;&gt;0,VLOOKUP(Table1[[#This Row],[Codigo_servico]],Preencher_Orcamento!$B:$D,3,FALSE)*Table1[[#This Row],[Qtde_insumo]],"")</f>
        <v>0</v>
      </c>
      <c r="M4903" s="18">
        <f>IF(Table1[[#This Row],[Ordem_insumos]]&lt;&gt;0,VLOOKUP(Table1[[#This Row],[Codigo_servico]],Preencher_Orcamento!$B:$D,3,FALSE)*Table1[[#This Row],[Subtotal_insumo]],"")</f>
        <v>0</v>
      </c>
    </row>
    <row r="4904" spans="1:13" x14ac:dyDescent="0.25">
      <c r="A4904" s="3">
        <v>91344</v>
      </c>
      <c r="B4904" s="125">
        <v>0</v>
      </c>
      <c r="C4904" s="131" t="s">
        <v>3328</v>
      </c>
      <c r="D4904" s="132"/>
      <c r="E4904" s="4"/>
      <c r="F4904" s="4"/>
      <c r="G4904" s="17" t="str">
        <f>IFERROR(VLOOKUP(Table1[[#This Row],[Codigo_insumo]],BD_Insumos!$B:$E,4),"")</f>
        <v/>
      </c>
      <c r="H4904" s="139"/>
      <c r="I4904" s="5" t="s">
        <v>5</v>
      </c>
      <c r="J4904" s="20" t="str">
        <f t="shared" si="76"/>
        <v/>
      </c>
      <c r="K4904" s="21">
        <f>IF(I4904&lt;&gt;"",SUMIF(Table1[Codigo_servico],A4904,Table1[Subtotal_insumo]),"")</f>
        <v>108.6698756773398</v>
      </c>
      <c r="L4904" s="17" t="str">
        <f>IF(Table1[[#This Row],[Ordem_insumos]]&lt;&gt;0,VLOOKUP(Table1[[#This Row],[Codigo_servico]],Preencher_Orcamento!$B:$D,3,FALSE)*Table1[[#This Row],[Qtde_insumo]],"")</f>
        <v/>
      </c>
      <c r="M4904" s="17" t="str">
        <f>IF(Table1[[#This Row],[Ordem_insumos]]&lt;&gt;0,VLOOKUP(Table1[[#This Row],[Codigo_servico]],Preencher_Orcamento!$B:$D,3,FALSE)*Table1[[#This Row],[Subtotal_insumo]],"")</f>
        <v/>
      </c>
    </row>
    <row r="4905" spans="1:13" ht="26.25" x14ac:dyDescent="0.25">
      <c r="A4905" s="6">
        <v>91344</v>
      </c>
      <c r="B4905" s="126">
        <v>1</v>
      </c>
      <c r="C4905" s="133"/>
      <c r="D4905" s="134">
        <v>55031</v>
      </c>
      <c r="E4905" s="7" t="s">
        <v>1329</v>
      </c>
      <c r="F4905" s="8" t="s">
        <v>5</v>
      </c>
      <c r="G4905" s="16">
        <f>IFERROR(VLOOKUP(Table1[[#This Row],[Codigo_insumo]],BD_Insumos!$B:$E,4),"")</f>
        <v>12.5717</v>
      </c>
      <c r="H4905" s="140">
        <v>1.25</v>
      </c>
      <c r="I4905" s="9"/>
      <c r="J4905" s="22">
        <f t="shared" si="76"/>
        <v>15.714625</v>
      </c>
      <c r="K4905" s="22" t="str">
        <f>IF(I4905&lt;&gt;"",SUMIF(Table1[Codigo_servico],A4905,Table1[Subtotal_insumo]),"")</f>
        <v/>
      </c>
      <c r="L4905" s="16">
        <f>IF(Table1[[#This Row],[Ordem_insumos]]&lt;&gt;0,VLOOKUP(Table1[[#This Row],[Codigo_servico]],Preencher_Orcamento!$B:$D,3,FALSE)*Table1[[#This Row],[Qtde_insumo]],"")</f>
        <v>0</v>
      </c>
      <c r="M4905" s="16">
        <f>IF(Table1[[#This Row],[Ordem_insumos]]&lt;&gt;0,VLOOKUP(Table1[[#This Row],[Codigo_servico]],Preencher_Orcamento!$B:$D,3,FALSE)*Table1[[#This Row],[Subtotal_insumo]],"")</f>
        <v>0</v>
      </c>
    </row>
    <row r="4906" spans="1:13" ht="26.25" x14ac:dyDescent="0.25">
      <c r="A4906" s="6">
        <v>91344</v>
      </c>
      <c r="B4906" s="126">
        <v>2</v>
      </c>
      <c r="C4906" s="133"/>
      <c r="D4906" s="134">
        <v>55044</v>
      </c>
      <c r="E4906" s="7" t="s">
        <v>1337</v>
      </c>
      <c r="F4906" s="8" t="s">
        <v>5</v>
      </c>
      <c r="G4906" s="16">
        <f>IFERROR(VLOOKUP(Table1[[#This Row],[Codigo_insumo]],BD_Insumos!$B:$E,4),"")</f>
        <v>35.463500000000003</v>
      </c>
      <c r="H4906" s="140">
        <v>1.25</v>
      </c>
      <c r="I4906" s="9"/>
      <c r="J4906" s="22">
        <f t="shared" si="76"/>
        <v>44.329375000000006</v>
      </c>
      <c r="K4906" s="22" t="str">
        <f>IF(I4906&lt;&gt;"",SUMIF(Table1[Codigo_servico],A4906,Table1[Subtotal_insumo]),"")</f>
        <v/>
      </c>
      <c r="L4906" s="16">
        <f>IF(Table1[[#This Row],[Ordem_insumos]]&lt;&gt;0,VLOOKUP(Table1[[#This Row],[Codigo_servico]],Preencher_Orcamento!$B:$D,3,FALSE)*Table1[[#This Row],[Qtde_insumo]],"")</f>
        <v>0</v>
      </c>
      <c r="M4906" s="16">
        <f>IF(Table1[[#This Row],[Ordem_insumos]]&lt;&gt;0,VLOOKUP(Table1[[#This Row],[Codigo_servico]],Preencher_Orcamento!$B:$D,3,FALSE)*Table1[[#This Row],[Subtotal_insumo]],"")</f>
        <v>0</v>
      </c>
    </row>
    <row r="4907" spans="1:13" x14ac:dyDescent="0.25">
      <c r="A4907" s="6">
        <v>91344</v>
      </c>
      <c r="B4907" s="126">
        <v>3</v>
      </c>
      <c r="C4907" s="133"/>
      <c r="D4907" s="134">
        <v>2041</v>
      </c>
      <c r="E4907" s="7" t="s">
        <v>2192</v>
      </c>
      <c r="F4907" s="8" t="s">
        <v>2140</v>
      </c>
      <c r="G4907" s="18">
        <f>IFERROR(VLOOKUP(Table1[[#This Row],[Codigo_insumo]],BD_Insumos!$B:$E,4),"")</f>
        <v>18.820516146129485</v>
      </c>
      <c r="H4907" s="140">
        <v>1.5</v>
      </c>
      <c r="I4907" s="9"/>
      <c r="J4907" s="23">
        <f t="shared" si="76"/>
        <v>28.230774219194227</v>
      </c>
      <c r="K4907" s="22" t="str">
        <f>IF(I4907&lt;&gt;"",SUMIF(Table1[Codigo_servico],A4907,Table1[Subtotal_insumo]),"")</f>
        <v/>
      </c>
      <c r="L4907" s="18">
        <f>IF(Table1[[#This Row],[Ordem_insumos]]&lt;&gt;0,VLOOKUP(Table1[[#This Row],[Codigo_servico]],Preencher_Orcamento!$B:$D,3,FALSE)*Table1[[#This Row],[Qtde_insumo]],"")</f>
        <v>0</v>
      </c>
      <c r="M4907" s="18">
        <f>IF(Table1[[#This Row],[Ordem_insumos]]&lt;&gt;0,VLOOKUP(Table1[[#This Row],[Codigo_servico]],Preencher_Orcamento!$B:$D,3,FALSE)*Table1[[#This Row],[Subtotal_insumo]],"")</f>
        <v>0</v>
      </c>
    </row>
    <row r="4908" spans="1:13" x14ac:dyDescent="0.25">
      <c r="A4908" s="6">
        <v>91344</v>
      </c>
      <c r="B4908" s="126">
        <v>4</v>
      </c>
      <c r="C4908" s="133"/>
      <c r="D4908" s="134">
        <v>2044</v>
      </c>
      <c r="E4908" s="7" t="s">
        <v>2193</v>
      </c>
      <c r="F4908" s="8" t="s">
        <v>2140</v>
      </c>
      <c r="G4908" s="18">
        <f>IFERROR(VLOOKUP(Table1[[#This Row],[Codigo_insumo]],BD_Insumos!$B:$E,4),"")</f>
        <v>13.596734305430379</v>
      </c>
      <c r="H4908" s="140">
        <v>1.5</v>
      </c>
      <c r="I4908" s="9"/>
      <c r="J4908" s="23">
        <f t="shared" si="76"/>
        <v>20.395101458145568</v>
      </c>
      <c r="K4908" s="22" t="str">
        <f>IF(I4908&lt;&gt;"",SUMIF(Table1[Codigo_servico],A4908,Table1[Subtotal_insumo]),"")</f>
        <v/>
      </c>
      <c r="L4908" s="18">
        <f>IF(Table1[[#This Row],[Ordem_insumos]]&lt;&gt;0,VLOOKUP(Table1[[#This Row],[Codigo_servico]],Preencher_Orcamento!$B:$D,3,FALSE)*Table1[[#This Row],[Qtde_insumo]],"")</f>
        <v>0</v>
      </c>
      <c r="M4908" s="18">
        <f>IF(Table1[[#This Row],[Ordem_insumos]]&lt;&gt;0,VLOOKUP(Table1[[#This Row],[Codigo_servico]],Preencher_Orcamento!$B:$D,3,FALSE)*Table1[[#This Row],[Subtotal_insumo]],"")</f>
        <v>0</v>
      </c>
    </row>
    <row r="4909" spans="1:13" x14ac:dyDescent="0.25">
      <c r="A4909" s="3">
        <v>91346</v>
      </c>
      <c r="B4909" s="125">
        <v>0</v>
      </c>
      <c r="C4909" s="131" t="s">
        <v>3329</v>
      </c>
      <c r="D4909" s="132"/>
      <c r="E4909" s="4"/>
      <c r="F4909" s="4"/>
      <c r="G4909" s="17" t="str">
        <f>IFERROR(VLOOKUP(Table1[[#This Row],[Codigo_insumo]],BD_Insumos!$B:$E,4),"")</f>
        <v/>
      </c>
      <c r="H4909" s="139"/>
      <c r="I4909" s="5" t="s">
        <v>5</v>
      </c>
      <c r="J4909" s="20" t="str">
        <f t="shared" si="76"/>
        <v/>
      </c>
      <c r="K4909" s="21">
        <f>IF(I4909&lt;&gt;"",SUMIF(Table1[Codigo_servico],A4909,Table1[Subtotal_insumo]),"")</f>
        <v>99.105350722495785</v>
      </c>
      <c r="L4909" s="17" t="str">
        <f>IF(Table1[[#This Row],[Ordem_insumos]]&lt;&gt;0,VLOOKUP(Table1[[#This Row],[Codigo_servico]],Preencher_Orcamento!$B:$D,3,FALSE)*Table1[[#This Row],[Qtde_insumo]],"")</f>
        <v/>
      </c>
      <c r="M4909" s="17" t="str">
        <f>IF(Table1[[#This Row],[Ordem_insumos]]&lt;&gt;0,VLOOKUP(Table1[[#This Row],[Codigo_servico]],Preencher_Orcamento!$B:$D,3,FALSE)*Table1[[#This Row],[Subtotal_insumo]],"")</f>
        <v/>
      </c>
    </row>
    <row r="4910" spans="1:13" x14ac:dyDescent="0.25">
      <c r="A4910" s="6">
        <v>91346</v>
      </c>
      <c r="B4910" s="126">
        <v>1</v>
      </c>
      <c r="C4910" s="133"/>
      <c r="D4910" s="134">
        <v>2044</v>
      </c>
      <c r="E4910" s="7" t="s">
        <v>2193</v>
      </c>
      <c r="F4910" s="8" t="s">
        <v>2140</v>
      </c>
      <c r="G4910" s="16">
        <f>IFERROR(VLOOKUP(Table1[[#This Row],[Codigo_insumo]],BD_Insumos!$B:$E,4),"")</f>
        <v>13.596734305430379</v>
      </c>
      <c r="H4910" s="140">
        <v>1.6</v>
      </c>
      <c r="I4910" s="9"/>
      <c r="J4910" s="22">
        <f t="shared" si="76"/>
        <v>21.754774888688608</v>
      </c>
      <c r="K4910" s="22" t="str">
        <f>IF(I4910&lt;&gt;"",SUMIF(Table1[Codigo_servico],A4910,Table1[Subtotal_insumo]),"")</f>
        <v/>
      </c>
      <c r="L4910" s="16">
        <f>IF(Table1[[#This Row],[Ordem_insumos]]&lt;&gt;0,VLOOKUP(Table1[[#This Row],[Codigo_servico]],Preencher_Orcamento!$B:$D,3,FALSE)*Table1[[#This Row],[Qtde_insumo]],"")</f>
        <v>0</v>
      </c>
      <c r="M4910" s="16">
        <f>IF(Table1[[#This Row],[Ordem_insumos]]&lt;&gt;0,VLOOKUP(Table1[[#This Row],[Codigo_servico]],Preencher_Orcamento!$B:$D,3,FALSE)*Table1[[#This Row],[Subtotal_insumo]],"")</f>
        <v>0</v>
      </c>
    </row>
    <row r="4911" spans="1:13" ht="26.25" x14ac:dyDescent="0.25">
      <c r="A4911" s="6">
        <v>91346</v>
      </c>
      <c r="B4911" s="126">
        <v>2</v>
      </c>
      <c r="C4911" s="133"/>
      <c r="D4911" s="134">
        <v>55046</v>
      </c>
      <c r="E4911" s="7" t="s">
        <v>1338</v>
      </c>
      <c r="F4911" s="8" t="s">
        <v>5</v>
      </c>
      <c r="G4911" s="16">
        <f>IFERROR(VLOOKUP(Table1[[#This Row],[Codigo_insumo]],BD_Insumos!$B:$E,4),"")</f>
        <v>31.007999999999999</v>
      </c>
      <c r="H4911" s="140">
        <v>1.25</v>
      </c>
      <c r="I4911" s="9"/>
      <c r="J4911" s="22">
        <f t="shared" si="76"/>
        <v>38.76</v>
      </c>
      <c r="K4911" s="22" t="str">
        <f>IF(I4911&lt;&gt;"",SUMIF(Table1[Codigo_servico],A4911,Table1[Subtotal_insumo]),"")</f>
        <v/>
      </c>
      <c r="L4911" s="16">
        <f>IF(Table1[[#This Row],[Ordem_insumos]]&lt;&gt;0,VLOOKUP(Table1[[#This Row],[Codigo_servico]],Preencher_Orcamento!$B:$D,3,FALSE)*Table1[[#This Row],[Qtde_insumo]],"")</f>
        <v>0</v>
      </c>
      <c r="M4911" s="16">
        <f>IF(Table1[[#This Row],[Ordem_insumos]]&lt;&gt;0,VLOOKUP(Table1[[#This Row],[Codigo_servico]],Preencher_Orcamento!$B:$D,3,FALSE)*Table1[[#This Row],[Subtotal_insumo]],"")</f>
        <v>0</v>
      </c>
    </row>
    <row r="4912" spans="1:13" x14ac:dyDescent="0.25">
      <c r="A4912" s="6">
        <v>91346</v>
      </c>
      <c r="B4912" s="126">
        <v>3</v>
      </c>
      <c r="C4912" s="133"/>
      <c r="D4912" s="134">
        <v>2041</v>
      </c>
      <c r="E4912" s="7" t="s">
        <v>2192</v>
      </c>
      <c r="F4912" s="8" t="s">
        <v>2140</v>
      </c>
      <c r="G4912" s="18">
        <f>IFERROR(VLOOKUP(Table1[[#This Row],[Codigo_insumo]],BD_Insumos!$B:$E,4),"")</f>
        <v>18.820516146129485</v>
      </c>
      <c r="H4912" s="140">
        <v>1.6</v>
      </c>
      <c r="I4912" s="9"/>
      <c r="J4912" s="23">
        <f t="shared" si="76"/>
        <v>30.112825833807179</v>
      </c>
      <c r="K4912" s="22" t="str">
        <f>IF(I4912&lt;&gt;"",SUMIF(Table1[Codigo_servico],A4912,Table1[Subtotal_insumo]),"")</f>
        <v/>
      </c>
      <c r="L4912" s="18">
        <f>IF(Table1[[#This Row],[Ordem_insumos]]&lt;&gt;0,VLOOKUP(Table1[[#This Row],[Codigo_servico]],Preencher_Orcamento!$B:$D,3,FALSE)*Table1[[#This Row],[Qtde_insumo]],"")</f>
        <v>0</v>
      </c>
      <c r="M4912" s="18">
        <f>IF(Table1[[#This Row],[Ordem_insumos]]&lt;&gt;0,VLOOKUP(Table1[[#This Row],[Codigo_servico]],Preencher_Orcamento!$B:$D,3,FALSE)*Table1[[#This Row],[Subtotal_insumo]],"")</f>
        <v>0</v>
      </c>
    </row>
    <row r="4913" spans="1:13" ht="26.25" x14ac:dyDescent="0.25">
      <c r="A4913" s="6">
        <v>91346</v>
      </c>
      <c r="B4913" s="126">
        <v>4</v>
      </c>
      <c r="C4913" s="133"/>
      <c r="D4913" s="134">
        <v>55027</v>
      </c>
      <c r="E4913" s="7" t="s">
        <v>1325</v>
      </c>
      <c r="F4913" s="8" t="s">
        <v>5</v>
      </c>
      <c r="G4913" s="18">
        <f>IFERROR(VLOOKUP(Table1[[#This Row],[Codigo_insumo]],BD_Insumos!$B:$E,4),"")</f>
        <v>6.7821999999999996</v>
      </c>
      <c r="H4913" s="140">
        <v>1.25</v>
      </c>
      <c r="I4913" s="9"/>
      <c r="J4913" s="23">
        <f t="shared" si="76"/>
        <v>8.4777500000000003</v>
      </c>
      <c r="K4913" s="22" t="str">
        <f>IF(I4913&lt;&gt;"",SUMIF(Table1[Codigo_servico],A4913,Table1[Subtotal_insumo]),"")</f>
        <v/>
      </c>
      <c r="L4913" s="18">
        <f>IF(Table1[[#This Row],[Ordem_insumos]]&lt;&gt;0,VLOOKUP(Table1[[#This Row],[Codigo_servico]],Preencher_Orcamento!$B:$D,3,FALSE)*Table1[[#This Row],[Qtde_insumo]],"")</f>
        <v>0</v>
      </c>
      <c r="M4913" s="18">
        <f>IF(Table1[[#This Row],[Ordem_insumos]]&lt;&gt;0,VLOOKUP(Table1[[#This Row],[Codigo_servico]],Preencher_Orcamento!$B:$D,3,FALSE)*Table1[[#This Row],[Subtotal_insumo]],"")</f>
        <v>0</v>
      </c>
    </row>
    <row r="4914" spans="1:13" x14ac:dyDescent="0.25">
      <c r="A4914" s="3">
        <v>91347</v>
      </c>
      <c r="B4914" s="125">
        <v>0</v>
      </c>
      <c r="C4914" s="131" t="s">
        <v>3330</v>
      </c>
      <c r="D4914" s="132"/>
      <c r="E4914" s="4"/>
      <c r="F4914" s="4"/>
      <c r="G4914" s="17" t="str">
        <f>IFERROR(VLOOKUP(Table1[[#This Row],[Codigo_insumo]],BD_Insumos!$B:$E,4),"")</f>
        <v/>
      </c>
      <c r="H4914" s="139"/>
      <c r="I4914" s="5" t="s">
        <v>5</v>
      </c>
      <c r="J4914" s="20" t="str">
        <f t="shared" si="76"/>
        <v/>
      </c>
      <c r="K4914" s="21">
        <f>IF(I4914&lt;&gt;"",SUMIF(Table1[Codigo_servico],A4914,Table1[Subtotal_insumo]),"")</f>
        <v>110.57057576765179</v>
      </c>
      <c r="L4914" s="17" t="str">
        <f>IF(Table1[[#This Row],[Ordem_insumos]]&lt;&gt;0,VLOOKUP(Table1[[#This Row],[Codigo_servico]],Preencher_Orcamento!$B:$D,3,FALSE)*Table1[[#This Row],[Qtde_insumo]],"")</f>
        <v/>
      </c>
      <c r="M4914" s="17" t="str">
        <f>IF(Table1[[#This Row],[Ordem_insumos]]&lt;&gt;0,VLOOKUP(Table1[[#This Row],[Codigo_servico]],Preencher_Orcamento!$B:$D,3,FALSE)*Table1[[#This Row],[Subtotal_insumo]],"")</f>
        <v/>
      </c>
    </row>
    <row r="4915" spans="1:13" x14ac:dyDescent="0.25">
      <c r="A4915" s="6">
        <v>91347</v>
      </c>
      <c r="B4915" s="126">
        <v>1</v>
      </c>
      <c r="C4915" s="133"/>
      <c r="D4915" s="134">
        <v>2044</v>
      </c>
      <c r="E4915" s="7" t="s">
        <v>2193</v>
      </c>
      <c r="F4915" s="8" t="s">
        <v>2140</v>
      </c>
      <c r="G4915" s="16">
        <f>IFERROR(VLOOKUP(Table1[[#This Row],[Codigo_insumo]],BD_Insumos!$B:$E,4),"")</f>
        <v>13.596734305430379</v>
      </c>
      <c r="H4915" s="140">
        <v>1.7</v>
      </c>
      <c r="I4915" s="9"/>
      <c r="J4915" s="22">
        <f t="shared" si="76"/>
        <v>23.114448319231645</v>
      </c>
      <c r="K4915" s="22" t="str">
        <f>IF(I4915&lt;&gt;"",SUMIF(Table1[Codigo_servico],A4915,Table1[Subtotal_insumo]),"")</f>
        <v/>
      </c>
      <c r="L4915" s="16">
        <f>IF(Table1[[#This Row],[Ordem_insumos]]&lt;&gt;0,VLOOKUP(Table1[[#This Row],[Codigo_servico]],Preencher_Orcamento!$B:$D,3,FALSE)*Table1[[#This Row],[Qtde_insumo]],"")</f>
        <v>0</v>
      </c>
      <c r="M4915" s="16">
        <f>IF(Table1[[#This Row],[Ordem_insumos]]&lt;&gt;0,VLOOKUP(Table1[[#This Row],[Codigo_servico]],Preencher_Orcamento!$B:$D,3,FALSE)*Table1[[#This Row],[Subtotal_insumo]],"")</f>
        <v>0</v>
      </c>
    </row>
    <row r="4916" spans="1:13" ht="26.25" x14ac:dyDescent="0.25">
      <c r="A4916" s="6">
        <v>91347</v>
      </c>
      <c r="B4916" s="126">
        <v>2</v>
      </c>
      <c r="C4916" s="133"/>
      <c r="D4916" s="134">
        <v>55048</v>
      </c>
      <c r="E4916" s="7" t="s">
        <v>1339</v>
      </c>
      <c r="F4916" s="8" t="s">
        <v>5</v>
      </c>
      <c r="G4916" s="16">
        <f>IFERROR(VLOOKUP(Table1[[#This Row],[Codigo_insumo]],BD_Insumos!$B:$E,4),"")</f>
        <v>35.463500000000003</v>
      </c>
      <c r="H4916" s="140">
        <v>1.25</v>
      </c>
      <c r="I4916" s="9"/>
      <c r="J4916" s="22">
        <f t="shared" si="76"/>
        <v>44.329375000000006</v>
      </c>
      <c r="K4916" s="22" t="str">
        <f>IF(I4916&lt;&gt;"",SUMIF(Table1[Codigo_servico],A4916,Table1[Subtotal_insumo]),"")</f>
        <v/>
      </c>
      <c r="L4916" s="16">
        <f>IF(Table1[[#This Row],[Ordem_insumos]]&lt;&gt;0,VLOOKUP(Table1[[#This Row],[Codigo_servico]],Preencher_Orcamento!$B:$D,3,FALSE)*Table1[[#This Row],[Qtde_insumo]],"")</f>
        <v>0</v>
      </c>
      <c r="M4916" s="16">
        <f>IF(Table1[[#This Row],[Ordem_insumos]]&lt;&gt;0,VLOOKUP(Table1[[#This Row],[Codigo_servico]],Preencher_Orcamento!$B:$D,3,FALSE)*Table1[[#This Row],[Subtotal_insumo]],"")</f>
        <v>0</v>
      </c>
    </row>
    <row r="4917" spans="1:13" ht="26.25" x14ac:dyDescent="0.25">
      <c r="A4917" s="6">
        <v>91347</v>
      </c>
      <c r="B4917" s="126">
        <v>3</v>
      </c>
      <c r="C4917" s="133"/>
      <c r="D4917" s="134">
        <v>55029</v>
      </c>
      <c r="E4917" s="7" t="s">
        <v>1327</v>
      </c>
      <c r="F4917" s="8" t="s">
        <v>5</v>
      </c>
      <c r="G4917" s="18">
        <f>IFERROR(VLOOKUP(Table1[[#This Row],[Codigo_insumo]],BD_Insumos!$B:$E,4),"")</f>
        <v>8.9055</v>
      </c>
      <c r="H4917" s="140">
        <v>1.25</v>
      </c>
      <c r="I4917" s="9"/>
      <c r="J4917" s="23">
        <f t="shared" si="76"/>
        <v>11.131875000000001</v>
      </c>
      <c r="K4917" s="22" t="str">
        <f>IF(I4917&lt;&gt;"",SUMIF(Table1[Codigo_servico],A4917,Table1[Subtotal_insumo]),"")</f>
        <v/>
      </c>
      <c r="L4917" s="18">
        <f>IF(Table1[[#This Row],[Ordem_insumos]]&lt;&gt;0,VLOOKUP(Table1[[#This Row],[Codigo_servico]],Preencher_Orcamento!$B:$D,3,FALSE)*Table1[[#This Row],[Qtde_insumo]],"")</f>
        <v>0</v>
      </c>
      <c r="M4917" s="18">
        <f>IF(Table1[[#This Row],[Ordem_insumos]]&lt;&gt;0,VLOOKUP(Table1[[#This Row],[Codigo_servico]],Preencher_Orcamento!$B:$D,3,FALSE)*Table1[[#This Row],[Subtotal_insumo]],"")</f>
        <v>0</v>
      </c>
    </row>
    <row r="4918" spans="1:13" x14ac:dyDescent="0.25">
      <c r="A4918" s="6">
        <v>91347</v>
      </c>
      <c r="B4918" s="126">
        <v>4</v>
      </c>
      <c r="C4918" s="133"/>
      <c r="D4918" s="134">
        <v>2041</v>
      </c>
      <c r="E4918" s="7" t="s">
        <v>2192</v>
      </c>
      <c r="F4918" s="8" t="s">
        <v>2140</v>
      </c>
      <c r="G4918" s="18">
        <f>IFERROR(VLOOKUP(Table1[[#This Row],[Codigo_insumo]],BD_Insumos!$B:$E,4),"")</f>
        <v>18.820516146129485</v>
      </c>
      <c r="H4918" s="140">
        <v>1.7</v>
      </c>
      <c r="I4918" s="9"/>
      <c r="J4918" s="23">
        <f t="shared" si="76"/>
        <v>31.994877448420123</v>
      </c>
      <c r="K4918" s="22" t="str">
        <f>IF(I4918&lt;&gt;"",SUMIF(Table1[Codigo_servico],A4918,Table1[Subtotal_insumo]),"")</f>
        <v/>
      </c>
      <c r="L4918" s="18">
        <f>IF(Table1[[#This Row],[Ordem_insumos]]&lt;&gt;0,VLOOKUP(Table1[[#This Row],[Codigo_servico]],Preencher_Orcamento!$B:$D,3,FALSE)*Table1[[#This Row],[Qtde_insumo]],"")</f>
        <v>0</v>
      </c>
      <c r="M4918" s="18">
        <f>IF(Table1[[#This Row],[Ordem_insumos]]&lt;&gt;0,VLOOKUP(Table1[[#This Row],[Codigo_servico]],Preencher_Orcamento!$B:$D,3,FALSE)*Table1[[#This Row],[Subtotal_insumo]],"")</f>
        <v>0</v>
      </c>
    </row>
    <row r="4919" spans="1:13" x14ac:dyDescent="0.25">
      <c r="A4919" s="3">
        <v>91348</v>
      </c>
      <c r="B4919" s="125">
        <v>0</v>
      </c>
      <c r="C4919" s="131" t="s">
        <v>3331</v>
      </c>
      <c r="D4919" s="132"/>
      <c r="E4919" s="4"/>
      <c r="F4919" s="4"/>
      <c r="G4919" s="17" t="str">
        <f>IFERROR(VLOOKUP(Table1[[#This Row],[Codigo_insumo]],BD_Insumos!$B:$E,4),"")</f>
        <v/>
      </c>
      <c r="H4919" s="139"/>
      <c r="I4919" s="5" t="s">
        <v>5</v>
      </c>
      <c r="J4919" s="20" t="str">
        <f t="shared" si="76"/>
        <v/>
      </c>
      <c r="K4919" s="21">
        <f>IF(I4919&lt;&gt;"",SUMIF(Table1[Codigo_servico],A4919,Table1[Subtotal_insumo]),"")</f>
        <v>121.56267581280775</v>
      </c>
      <c r="L4919" s="17" t="str">
        <f>IF(Table1[[#This Row],[Ordem_insumos]]&lt;&gt;0,VLOOKUP(Table1[[#This Row],[Codigo_servico]],Preencher_Orcamento!$B:$D,3,FALSE)*Table1[[#This Row],[Qtde_insumo]],"")</f>
        <v/>
      </c>
      <c r="M4919" s="17" t="str">
        <f>IF(Table1[[#This Row],[Ordem_insumos]]&lt;&gt;0,VLOOKUP(Table1[[#This Row],[Codigo_servico]],Preencher_Orcamento!$B:$D,3,FALSE)*Table1[[#This Row],[Subtotal_insumo]],"")</f>
        <v/>
      </c>
    </row>
    <row r="4920" spans="1:13" ht="26.25" x14ac:dyDescent="0.25">
      <c r="A4920" s="6">
        <v>91348</v>
      </c>
      <c r="B4920" s="126">
        <v>1</v>
      </c>
      <c r="C4920" s="133"/>
      <c r="D4920" s="134">
        <v>55030</v>
      </c>
      <c r="E4920" s="7" t="s">
        <v>1328</v>
      </c>
      <c r="F4920" s="8" t="s">
        <v>5</v>
      </c>
      <c r="G4920" s="16">
        <f>IFERROR(VLOOKUP(Table1[[#This Row],[Codigo_insumo]],BD_Insumos!$B:$E,4),"")</f>
        <v>10.697800000000001</v>
      </c>
      <c r="H4920" s="140">
        <v>1.25</v>
      </c>
      <c r="I4920" s="9"/>
      <c r="J4920" s="22">
        <f t="shared" si="76"/>
        <v>13.372250000000001</v>
      </c>
      <c r="K4920" s="22" t="str">
        <f>IF(I4920&lt;&gt;"",SUMIF(Table1[Codigo_servico],A4920,Table1[Subtotal_insumo]),"")</f>
        <v/>
      </c>
      <c r="L4920" s="16">
        <f>IF(Table1[[#This Row],[Ordem_insumos]]&lt;&gt;0,VLOOKUP(Table1[[#This Row],[Codigo_servico]],Preencher_Orcamento!$B:$D,3,FALSE)*Table1[[#This Row],[Qtde_insumo]],"")</f>
        <v>0</v>
      </c>
      <c r="M4920" s="16">
        <f>IF(Table1[[#This Row],[Ordem_insumos]]&lt;&gt;0,VLOOKUP(Table1[[#This Row],[Codigo_servico]],Preencher_Orcamento!$B:$D,3,FALSE)*Table1[[#This Row],[Subtotal_insumo]],"")</f>
        <v>0</v>
      </c>
    </row>
    <row r="4921" spans="1:13" x14ac:dyDescent="0.25">
      <c r="A4921" s="6">
        <v>91348</v>
      </c>
      <c r="B4921" s="126">
        <v>2</v>
      </c>
      <c r="C4921" s="133"/>
      <c r="D4921" s="134">
        <v>2044</v>
      </c>
      <c r="E4921" s="7" t="s">
        <v>2193</v>
      </c>
      <c r="F4921" s="8" t="s">
        <v>2140</v>
      </c>
      <c r="G4921" s="16">
        <f>IFERROR(VLOOKUP(Table1[[#This Row],[Codigo_insumo]],BD_Insumos!$B:$E,4),"")</f>
        <v>13.596734305430379</v>
      </c>
      <c r="H4921" s="140">
        <v>1.8</v>
      </c>
      <c r="I4921" s="9"/>
      <c r="J4921" s="22">
        <f t="shared" si="76"/>
        <v>24.474121749774682</v>
      </c>
      <c r="K4921" s="22" t="str">
        <f>IF(I4921&lt;&gt;"",SUMIF(Table1[Codigo_servico],A4921,Table1[Subtotal_insumo]),"")</f>
        <v/>
      </c>
      <c r="L4921" s="16">
        <f>IF(Table1[[#This Row],[Ordem_insumos]]&lt;&gt;0,VLOOKUP(Table1[[#This Row],[Codigo_servico]],Preencher_Orcamento!$B:$D,3,FALSE)*Table1[[#This Row],[Qtde_insumo]],"")</f>
        <v>0</v>
      </c>
      <c r="M4921" s="16">
        <f>IF(Table1[[#This Row],[Ordem_insumos]]&lt;&gt;0,VLOOKUP(Table1[[#This Row],[Codigo_servico]],Preencher_Orcamento!$B:$D,3,FALSE)*Table1[[#This Row],[Subtotal_insumo]],"")</f>
        <v>0</v>
      </c>
    </row>
    <row r="4922" spans="1:13" ht="26.25" x14ac:dyDescent="0.25">
      <c r="A4922" s="6">
        <v>91348</v>
      </c>
      <c r="B4922" s="126">
        <v>3</v>
      </c>
      <c r="C4922" s="133"/>
      <c r="D4922" s="134">
        <v>55050</v>
      </c>
      <c r="E4922" s="7" t="s">
        <v>1340</v>
      </c>
      <c r="F4922" s="8" t="s">
        <v>5</v>
      </c>
      <c r="G4922" s="18">
        <f>IFERROR(VLOOKUP(Table1[[#This Row],[Codigo_insumo]],BD_Insumos!$B:$E,4),"")</f>
        <v>39.871499999999997</v>
      </c>
      <c r="H4922" s="140">
        <v>1.25</v>
      </c>
      <c r="I4922" s="9"/>
      <c r="J4922" s="23">
        <f t="shared" si="76"/>
        <v>49.839374999999997</v>
      </c>
      <c r="K4922" s="22" t="str">
        <f>IF(I4922&lt;&gt;"",SUMIF(Table1[Codigo_servico],A4922,Table1[Subtotal_insumo]),"")</f>
        <v/>
      </c>
      <c r="L4922" s="18">
        <f>IF(Table1[[#This Row],[Ordem_insumos]]&lt;&gt;0,VLOOKUP(Table1[[#This Row],[Codigo_servico]],Preencher_Orcamento!$B:$D,3,FALSE)*Table1[[#This Row],[Qtde_insumo]],"")</f>
        <v>0</v>
      </c>
      <c r="M4922" s="18">
        <f>IF(Table1[[#This Row],[Ordem_insumos]]&lt;&gt;0,VLOOKUP(Table1[[#This Row],[Codigo_servico]],Preencher_Orcamento!$B:$D,3,FALSE)*Table1[[#This Row],[Subtotal_insumo]],"")</f>
        <v>0</v>
      </c>
    </row>
    <row r="4923" spans="1:13" x14ac:dyDescent="0.25">
      <c r="A4923" s="6">
        <v>91348</v>
      </c>
      <c r="B4923" s="126">
        <v>4</v>
      </c>
      <c r="C4923" s="133"/>
      <c r="D4923" s="134">
        <v>2041</v>
      </c>
      <c r="E4923" s="7" t="s">
        <v>2192</v>
      </c>
      <c r="F4923" s="8" t="s">
        <v>2140</v>
      </c>
      <c r="G4923" s="18">
        <f>IFERROR(VLOOKUP(Table1[[#This Row],[Codigo_insumo]],BD_Insumos!$B:$E,4),"")</f>
        <v>18.820516146129485</v>
      </c>
      <c r="H4923" s="140">
        <v>1.8</v>
      </c>
      <c r="I4923" s="9"/>
      <c r="J4923" s="23">
        <f t="shared" si="76"/>
        <v>33.876929063033074</v>
      </c>
      <c r="K4923" s="22" t="str">
        <f>IF(I4923&lt;&gt;"",SUMIF(Table1[Codigo_servico],A4923,Table1[Subtotal_insumo]),"")</f>
        <v/>
      </c>
      <c r="L4923" s="18">
        <f>IF(Table1[[#This Row],[Ordem_insumos]]&lt;&gt;0,VLOOKUP(Table1[[#This Row],[Codigo_servico]],Preencher_Orcamento!$B:$D,3,FALSE)*Table1[[#This Row],[Qtde_insumo]],"")</f>
        <v>0</v>
      </c>
      <c r="M4923" s="18">
        <f>IF(Table1[[#This Row],[Ordem_insumos]]&lt;&gt;0,VLOOKUP(Table1[[#This Row],[Codigo_servico]],Preencher_Orcamento!$B:$D,3,FALSE)*Table1[[#This Row],[Subtotal_insumo]],"")</f>
        <v>0</v>
      </c>
    </row>
    <row r="4924" spans="1:13" x14ac:dyDescent="0.25">
      <c r="A4924" s="3">
        <v>91350</v>
      </c>
      <c r="B4924" s="125">
        <v>0</v>
      </c>
      <c r="C4924" s="131" t="s">
        <v>3332</v>
      </c>
      <c r="D4924" s="132"/>
      <c r="E4924" s="4"/>
      <c r="F4924" s="4"/>
      <c r="G4924" s="17" t="str">
        <f>IFERROR(VLOOKUP(Table1[[#This Row],[Codigo_insumo]],BD_Insumos!$B:$E,4),"")</f>
        <v/>
      </c>
      <c r="H4924" s="139"/>
      <c r="I4924" s="5" t="s">
        <v>5</v>
      </c>
      <c r="J4924" s="20" t="str">
        <f t="shared" si="76"/>
        <v/>
      </c>
      <c r="K4924" s="21">
        <f>IF(I4924&lt;&gt;"",SUMIF(Table1[Codigo_servico],A4924,Table1[Subtotal_insumo]),"")</f>
        <v>151.91600090311971</v>
      </c>
      <c r="L4924" s="17" t="str">
        <f>IF(Table1[[#This Row],[Ordem_insumos]]&lt;&gt;0,VLOOKUP(Table1[[#This Row],[Codigo_servico]],Preencher_Orcamento!$B:$D,3,FALSE)*Table1[[#This Row],[Qtde_insumo]],"")</f>
        <v/>
      </c>
      <c r="M4924" s="17" t="str">
        <f>IF(Table1[[#This Row],[Ordem_insumos]]&lt;&gt;0,VLOOKUP(Table1[[#This Row],[Codigo_servico]],Preencher_Orcamento!$B:$D,3,FALSE)*Table1[[#This Row],[Subtotal_insumo]],"")</f>
        <v/>
      </c>
    </row>
    <row r="4925" spans="1:13" x14ac:dyDescent="0.25">
      <c r="A4925" s="6">
        <v>91350</v>
      </c>
      <c r="B4925" s="126">
        <v>1</v>
      </c>
      <c r="C4925" s="133"/>
      <c r="D4925" s="134">
        <v>2044</v>
      </c>
      <c r="E4925" s="7" t="s">
        <v>2193</v>
      </c>
      <c r="F4925" s="8" t="s">
        <v>2140</v>
      </c>
      <c r="G4925" s="16">
        <f>IFERROR(VLOOKUP(Table1[[#This Row],[Codigo_insumo]],BD_Insumos!$B:$E,4),"")</f>
        <v>13.596734305430379</v>
      </c>
      <c r="H4925" s="140">
        <v>2</v>
      </c>
      <c r="I4925" s="9"/>
      <c r="J4925" s="22">
        <f t="shared" si="76"/>
        <v>27.193468610860759</v>
      </c>
      <c r="K4925" s="22" t="str">
        <f>IF(I4925&lt;&gt;"",SUMIF(Table1[Codigo_servico],A4925,Table1[Subtotal_insumo]),"")</f>
        <v/>
      </c>
      <c r="L4925" s="16">
        <f>IF(Table1[[#This Row],[Ordem_insumos]]&lt;&gt;0,VLOOKUP(Table1[[#This Row],[Codigo_servico]],Preencher_Orcamento!$B:$D,3,FALSE)*Table1[[#This Row],[Qtde_insumo]],"")</f>
        <v>0</v>
      </c>
      <c r="M4925" s="16">
        <f>IF(Table1[[#This Row],[Ordem_insumos]]&lt;&gt;0,VLOOKUP(Table1[[#This Row],[Codigo_servico]],Preencher_Orcamento!$B:$D,3,FALSE)*Table1[[#This Row],[Subtotal_insumo]],"")</f>
        <v>0</v>
      </c>
    </row>
    <row r="4926" spans="1:13" ht="26.25" x14ac:dyDescent="0.25">
      <c r="A4926" s="6">
        <v>91350</v>
      </c>
      <c r="B4926" s="126">
        <v>2</v>
      </c>
      <c r="C4926" s="133"/>
      <c r="D4926" s="134">
        <v>55054</v>
      </c>
      <c r="E4926" s="7" t="s">
        <v>1341</v>
      </c>
      <c r="F4926" s="8" t="s">
        <v>5</v>
      </c>
      <c r="G4926" s="16">
        <f>IFERROR(VLOOKUP(Table1[[#This Row],[Codigo_insumo]],BD_Insumos!$B:$E,4),"")</f>
        <v>53.157299999999999</v>
      </c>
      <c r="H4926" s="140">
        <v>1.25</v>
      </c>
      <c r="I4926" s="9"/>
      <c r="J4926" s="22">
        <f t="shared" si="76"/>
        <v>66.446624999999997</v>
      </c>
      <c r="K4926" s="22" t="str">
        <f>IF(I4926&lt;&gt;"",SUMIF(Table1[Codigo_servico],A4926,Table1[Subtotal_insumo]),"")</f>
        <v/>
      </c>
      <c r="L4926" s="16">
        <f>IF(Table1[[#This Row],[Ordem_insumos]]&lt;&gt;0,VLOOKUP(Table1[[#This Row],[Codigo_servico]],Preencher_Orcamento!$B:$D,3,FALSE)*Table1[[#This Row],[Qtde_insumo]],"")</f>
        <v>0</v>
      </c>
      <c r="M4926" s="16">
        <f>IF(Table1[[#This Row],[Ordem_insumos]]&lt;&gt;0,VLOOKUP(Table1[[#This Row],[Codigo_servico]],Preencher_Orcamento!$B:$D,3,FALSE)*Table1[[#This Row],[Subtotal_insumo]],"")</f>
        <v>0</v>
      </c>
    </row>
    <row r="4927" spans="1:13" ht="26.25" x14ac:dyDescent="0.25">
      <c r="A4927" s="6">
        <v>91350</v>
      </c>
      <c r="B4927" s="126">
        <v>3</v>
      </c>
      <c r="C4927" s="133"/>
      <c r="D4927" s="134">
        <v>55032</v>
      </c>
      <c r="E4927" s="7" t="s">
        <v>1330</v>
      </c>
      <c r="F4927" s="8" t="s">
        <v>5</v>
      </c>
      <c r="G4927" s="18">
        <f>IFERROR(VLOOKUP(Table1[[#This Row],[Codigo_insumo]],BD_Insumos!$B:$E,4),"")</f>
        <v>16.507899999999999</v>
      </c>
      <c r="H4927" s="140">
        <v>1.25</v>
      </c>
      <c r="I4927" s="9"/>
      <c r="J4927" s="23">
        <f t="shared" si="76"/>
        <v>20.634875000000001</v>
      </c>
      <c r="K4927" s="22" t="str">
        <f>IF(I4927&lt;&gt;"",SUMIF(Table1[Codigo_servico],A4927,Table1[Subtotal_insumo]),"")</f>
        <v/>
      </c>
      <c r="L4927" s="18">
        <f>IF(Table1[[#This Row],[Ordem_insumos]]&lt;&gt;0,VLOOKUP(Table1[[#This Row],[Codigo_servico]],Preencher_Orcamento!$B:$D,3,FALSE)*Table1[[#This Row],[Qtde_insumo]],"")</f>
        <v>0</v>
      </c>
      <c r="M4927" s="18">
        <f>IF(Table1[[#This Row],[Ordem_insumos]]&lt;&gt;0,VLOOKUP(Table1[[#This Row],[Codigo_servico]],Preencher_Orcamento!$B:$D,3,FALSE)*Table1[[#This Row],[Subtotal_insumo]],"")</f>
        <v>0</v>
      </c>
    </row>
    <row r="4928" spans="1:13" x14ac:dyDescent="0.25">
      <c r="A4928" s="6">
        <v>91350</v>
      </c>
      <c r="B4928" s="126">
        <v>4</v>
      </c>
      <c r="C4928" s="133"/>
      <c r="D4928" s="134">
        <v>2041</v>
      </c>
      <c r="E4928" s="7" t="s">
        <v>2192</v>
      </c>
      <c r="F4928" s="8" t="s">
        <v>2140</v>
      </c>
      <c r="G4928" s="18">
        <f>IFERROR(VLOOKUP(Table1[[#This Row],[Codigo_insumo]],BD_Insumos!$B:$E,4),"")</f>
        <v>18.820516146129485</v>
      </c>
      <c r="H4928" s="140">
        <v>2</v>
      </c>
      <c r="I4928" s="9"/>
      <c r="J4928" s="23">
        <f t="shared" si="76"/>
        <v>37.64103229225897</v>
      </c>
      <c r="K4928" s="22" t="str">
        <f>IF(I4928&lt;&gt;"",SUMIF(Table1[Codigo_servico],A4928,Table1[Subtotal_insumo]),"")</f>
        <v/>
      </c>
      <c r="L4928" s="18">
        <f>IF(Table1[[#This Row],[Ordem_insumos]]&lt;&gt;0,VLOOKUP(Table1[[#This Row],[Codigo_servico]],Preencher_Orcamento!$B:$D,3,FALSE)*Table1[[#This Row],[Qtde_insumo]],"")</f>
        <v>0</v>
      </c>
      <c r="M4928" s="18">
        <f>IF(Table1[[#This Row],[Ordem_insumos]]&lt;&gt;0,VLOOKUP(Table1[[#This Row],[Codigo_servico]],Preencher_Orcamento!$B:$D,3,FALSE)*Table1[[#This Row],[Subtotal_insumo]],"")</f>
        <v>0</v>
      </c>
    </row>
    <row r="4929" spans="1:13" x14ac:dyDescent="0.25">
      <c r="A4929" s="3">
        <v>91401</v>
      </c>
      <c r="B4929" s="125">
        <v>0</v>
      </c>
      <c r="C4929" s="131" t="s">
        <v>3333</v>
      </c>
      <c r="D4929" s="132"/>
      <c r="E4929" s="4"/>
      <c r="F4929" s="4"/>
      <c r="G4929" s="17" t="str">
        <f>IFERROR(VLOOKUP(Table1[[#This Row],[Codigo_insumo]],BD_Insumos!$B:$E,4),"")</f>
        <v/>
      </c>
      <c r="H4929" s="139"/>
      <c r="I4929" s="5" t="s">
        <v>168</v>
      </c>
      <c r="J4929" s="20" t="str">
        <f t="shared" si="76"/>
        <v/>
      </c>
      <c r="K4929" s="21">
        <f>IF(I4929&lt;&gt;"",SUMIF(Table1[Codigo_servico],A4929,Table1[Subtotal_insumo]),"")</f>
        <v>10.069662522577993</v>
      </c>
      <c r="L4929" s="17" t="str">
        <f>IF(Table1[[#This Row],[Ordem_insumos]]&lt;&gt;0,VLOOKUP(Table1[[#This Row],[Codigo_servico]],Preencher_Orcamento!$B:$D,3,FALSE)*Table1[[#This Row],[Qtde_insumo]],"")</f>
        <v/>
      </c>
      <c r="M4929" s="17" t="str">
        <f>IF(Table1[[#This Row],[Ordem_insumos]]&lt;&gt;0,VLOOKUP(Table1[[#This Row],[Codigo_servico]],Preencher_Orcamento!$B:$D,3,FALSE)*Table1[[#This Row],[Subtotal_insumo]],"")</f>
        <v/>
      </c>
    </row>
    <row r="4930" spans="1:13" x14ac:dyDescent="0.25">
      <c r="A4930" s="6">
        <v>91401</v>
      </c>
      <c r="B4930" s="126">
        <v>1</v>
      </c>
      <c r="C4930" s="133"/>
      <c r="D4930" s="134">
        <v>2041</v>
      </c>
      <c r="E4930" s="7" t="s">
        <v>2192</v>
      </c>
      <c r="F4930" s="8" t="s">
        <v>2140</v>
      </c>
      <c r="G4930" s="16">
        <f>IFERROR(VLOOKUP(Table1[[#This Row],[Codigo_insumo]],BD_Insumos!$B:$E,4),"")</f>
        <v>18.820516146129485</v>
      </c>
      <c r="H4930" s="140">
        <v>0.05</v>
      </c>
      <c r="I4930" s="9"/>
      <c r="J4930" s="22">
        <f t="shared" ref="J4930:J4993" si="77">IF(I4930="",G4930*H4930,"")</f>
        <v>0.94102580730647434</v>
      </c>
      <c r="K4930" s="22" t="str">
        <f>IF(I4930&lt;&gt;"",SUMIF(Table1[Codigo_servico],A4930,Table1[Subtotal_insumo]),"")</f>
        <v/>
      </c>
      <c r="L4930" s="16">
        <f>IF(Table1[[#This Row],[Ordem_insumos]]&lt;&gt;0,VLOOKUP(Table1[[#This Row],[Codigo_servico]],Preencher_Orcamento!$B:$D,3,FALSE)*Table1[[#This Row],[Qtde_insumo]],"")</f>
        <v>0</v>
      </c>
      <c r="M4930" s="16">
        <f>IF(Table1[[#This Row],[Ordem_insumos]]&lt;&gt;0,VLOOKUP(Table1[[#This Row],[Codigo_servico]],Preencher_Orcamento!$B:$D,3,FALSE)*Table1[[#This Row],[Subtotal_insumo]],"")</f>
        <v>0</v>
      </c>
    </row>
    <row r="4931" spans="1:13" ht="39" x14ac:dyDescent="0.25">
      <c r="A4931" s="6">
        <v>91401</v>
      </c>
      <c r="B4931" s="126">
        <v>2</v>
      </c>
      <c r="C4931" s="133"/>
      <c r="D4931" s="134">
        <v>61010</v>
      </c>
      <c r="E4931" s="7" t="s">
        <v>1595</v>
      </c>
      <c r="F4931" s="8" t="s">
        <v>168</v>
      </c>
      <c r="G4931" s="16">
        <f>IFERROR(VLOOKUP(Table1[[#This Row],[Codigo_insumo]],BD_Insumos!$B:$E,4),"")</f>
        <v>8.4488000000000003</v>
      </c>
      <c r="H4931" s="140">
        <v>1</v>
      </c>
      <c r="I4931" s="9"/>
      <c r="J4931" s="22">
        <f t="shared" si="77"/>
        <v>8.4488000000000003</v>
      </c>
      <c r="K4931" s="22" t="str">
        <f>IF(I4931&lt;&gt;"",SUMIF(Table1[Codigo_servico],A4931,Table1[Subtotal_insumo]),"")</f>
        <v/>
      </c>
      <c r="L4931" s="16">
        <f>IF(Table1[[#This Row],[Ordem_insumos]]&lt;&gt;0,VLOOKUP(Table1[[#This Row],[Codigo_servico]],Preencher_Orcamento!$B:$D,3,FALSE)*Table1[[#This Row],[Qtde_insumo]],"")</f>
        <v>0</v>
      </c>
      <c r="M4931" s="16">
        <f>IF(Table1[[#This Row],[Ordem_insumos]]&lt;&gt;0,VLOOKUP(Table1[[#This Row],[Codigo_servico]],Preencher_Orcamento!$B:$D,3,FALSE)*Table1[[#This Row],[Subtotal_insumo]],"")</f>
        <v>0</v>
      </c>
    </row>
    <row r="4932" spans="1:13" x14ac:dyDescent="0.25">
      <c r="A4932" s="6">
        <v>91401</v>
      </c>
      <c r="B4932" s="126">
        <v>3</v>
      </c>
      <c r="C4932" s="133"/>
      <c r="D4932" s="134">
        <v>2044</v>
      </c>
      <c r="E4932" s="7" t="s">
        <v>2193</v>
      </c>
      <c r="F4932" s="8" t="s">
        <v>2140</v>
      </c>
      <c r="G4932" s="18">
        <f>IFERROR(VLOOKUP(Table1[[#This Row],[Codigo_insumo]],BD_Insumos!$B:$E,4),"")</f>
        <v>13.596734305430379</v>
      </c>
      <c r="H4932" s="140">
        <v>0.05</v>
      </c>
      <c r="I4932" s="9"/>
      <c r="J4932" s="23">
        <f t="shared" si="77"/>
        <v>0.67983671527151901</v>
      </c>
      <c r="K4932" s="22" t="str">
        <f>IF(I4932&lt;&gt;"",SUMIF(Table1[Codigo_servico],A4932,Table1[Subtotal_insumo]),"")</f>
        <v/>
      </c>
      <c r="L4932" s="18">
        <f>IF(Table1[[#This Row],[Ordem_insumos]]&lt;&gt;0,VLOOKUP(Table1[[#This Row],[Codigo_servico]],Preencher_Orcamento!$B:$D,3,FALSE)*Table1[[#This Row],[Qtde_insumo]],"")</f>
        <v>0</v>
      </c>
      <c r="M4932" s="18">
        <f>IF(Table1[[#This Row],[Ordem_insumos]]&lt;&gt;0,VLOOKUP(Table1[[#This Row],[Codigo_servico]],Preencher_Orcamento!$B:$D,3,FALSE)*Table1[[#This Row],[Subtotal_insumo]],"")</f>
        <v>0</v>
      </c>
    </row>
    <row r="4933" spans="1:13" x14ac:dyDescent="0.25">
      <c r="A4933" s="3">
        <v>91406</v>
      </c>
      <c r="B4933" s="125">
        <v>0</v>
      </c>
      <c r="C4933" s="131" t="s">
        <v>3334</v>
      </c>
      <c r="D4933" s="132"/>
      <c r="E4933" s="4"/>
      <c r="F4933" s="4"/>
      <c r="G4933" s="17" t="str">
        <f>IFERROR(VLOOKUP(Table1[[#This Row],[Codigo_insumo]],BD_Insumos!$B:$E,4),"")</f>
        <v/>
      </c>
      <c r="H4933" s="139"/>
      <c r="I4933" s="5" t="s">
        <v>457</v>
      </c>
      <c r="J4933" s="20" t="str">
        <f t="shared" si="77"/>
        <v/>
      </c>
      <c r="K4933" s="21">
        <f>IF(I4933&lt;&gt;"",SUMIF(Table1[Codigo_servico],A4933,Table1[Subtotal_insumo]),"")</f>
        <v>56.163550270935914</v>
      </c>
      <c r="L4933" s="17" t="str">
        <f>IF(Table1[[#This Row],[Ordem_insumos]]&lt;&gt;0,VLOOKUP(Table1[[#This Row],[Codigo_servico]],Preencher_Orcamento!$B:$D,3,FALSE)*Table1[[#This Row],[Qtde_insumo]],"")</f>
        <v/>
      </c>
      <c r="M4933" s="17" t="str">
        <f>IF(Table1[[#This Row],[Ordem_insumos]]&lt;&gt;0,VLOOKUP(Table1[[#This Row],[Codigo_servico]],Preencher_Orcamento!$B:$D,3,FALSE)*Table1[[#This Row],[Subtotal_insumo]],"")</f>
        <v/>
      </c>
    </row>
    <row r="4934" spans="1:13" ht="26.25" x14ac:dyDescent="0.25">
      <c r="A4934" s="6">
        <v>91406</v>
      </c>
      <c r="B4934" s="126">
        <v>1</v>
      </c>
      <c r="C4934" s="133"/>
      <c r="D4934" s="134">
        <v>56104</v>
      </c>
      <c r="E4934" s="7" t="s">
        <v>1424</v>
      </c>
      <c r="F4934" s="8" t="s">
        <v>457</v>
      </c>
      <c r="G4934" s="16">
        <f>IFERROR(VLOOKUP(Table1[[#This Row],[Codigo_insumo]],BD_Insumos!$B:$E,4),"")</f>
        <v>36.713200000000001</v>
      </c>
      <c r="H4934" s="140">
        <v>1</v>
      </c>
      <c r="I4934" s="9"/>
      <c r="J4934" s="22">
        <f t="shared" si="77"/>
        <v>36.713200000000001</v>
      </c>
      <c r="K4934" s="22" t="str">
        <f>IF(I4934&lt;&gt;"",SUMIF(Table1[Codigo_servico],A4934,Table1[Subtotal_insumo]),"")</f>
        <v/>
      </c>
      <c r="L4934" s="16">
        <f>IF(Table1[[#This Row],[Ordem_insumos]]&lt;&gt;0,VLOOKUP(Table1[[#This Row],[Codigo_servico]],Preencher_Orcamento!$B:$D,3,FALSE)*Table1[[#This Row],[Qtde_insumo]],"")</f>
        <v>0</v>
      </c>
      <c r="M4934" s="16">
        <f>IF(Table1[[#This Row],[Ordem_insumos]]&lt;&gt;0,VLOOKUP(Table1[[#This Row],[Codigo_servico]],Preencher_Orcamento!$B:$D,3,FALSE)*Table1[[#This Row],[Subtotal_insumo]],"")</f>
        <v>0</v>
      </c>
    </row>
    <row r="4935" spans="1:13" x14ac:dyDescent="0.25">
      <c r="A4935" s="6">
        <v>91406</v>
      </c>
      <c r="B4935" s="126">
        <v>2</v>
      </c>
      <c r="C4935" s="133"/>
      <c r="D4935" s="134">
        <v>2041</v>
      </c>
      <c r="E4935" s="7" t="s">
        <v>2192</v>
      </c>
      <c r="F4935" s="8" t="s">
        <v>2140</v>
      </c>
      <c r="G4935" s="16">
        <f>IFERROR(VLOOKUP(Table1[[#This Row],[Codigo_insumo]],BD_Insumos!$B:$E,4),"")</f>
        <v>18.820516146129485</v>
      </c>
      <c r="H4935" s="140">
        <v>0.6</v>
      </c>
      <c r="I4935" s="9"/>
      <c r="J4935" s="22">
        <f t="shared" si="77"/>
        <v>11.29230968767769</v>
      </c>
      <c r="K4935" s="22" t="str">
        <f>IF(I4935&lt;&gt;"",SUMIF(Table1[Codigo_servico],A4935,Table1[Subtotal_insumo]),"")</f>
        <v/>
      </c>
      <c r="L4935" s="16">
        <f>IF(Table1[[#This Row],[Ordem_insumos]]&lt;&gt;0,VLOOKUP(Table1[[#This Row],[Codigo_servico]],Preencher_Orcamento!$B:$D,3,FALSE)*Table1[[#This Row],[Qtde_insumo]],"")</f>
        <v>0</v>
      </c>
      <c r="M4935" s="16">
        <f>IF(Table1[[#This Row],[Ordem_insumos]]&lt;&gt;0,VLOOKUP(Table1[[#This Row],[Codigo_servico]],Preencher_Orcamento!$B:$D,3,FALSE)*Table1[[#This Row],[Subtotal_insumo]],"")</f>
        <v>0</v>
      </c>
    </row>
    <row r="4936" spans="1:13" x14ac:dyDescent="0.25">
      <c r="A4936" s="6">
        <v>91406</v>
      </c>
      <c r="B4936" s="126">
        <v>3</v>
      </c>
      <c r="C4936" s="133"/>
      <c r="D4936" s="134">
        <v>2044</v>
      </c>
      <c r="E4936" s="7" t="s">
        <v>2193</v>
      </c>
      <c r="F4936" s="8" t="s">
        <v>2140</v>
      </c>
      <c r="G4936" s="18">
        <f>IFERROR(VLOOKUP(Table1[[#This Row],[Codigo_insumo]],BD_Insumos!$B:$E,4),"")</f>
        <v>13.596734305430379</v>
      </c>
      <c r="H4936" s="140">
        <v>0.6</v>
      </c>
      <c r="I4936" s="9"/>
      <c r="J4936" s="23">
        <f t="shared" si="77"/>
        <v>8.1580405832582272</v>
      </c>
      <c r="K4936" s="22" t="str">
        <f>IF(I4936&lt;&gt;"",SUMIF(Table1[Codigo_servico],A4936,Table1[Subtotal_insumo]),"")</f>
        <v/>
      </c>
      <c r="L4936" s="18">
        <f>IF(Table1[[#This Row],[Ordem_insumos]]&lt;&gt;0,VLOOKUP(Table1[[#This Row],[Codigo_servico]],Preencher_Orcamento!$B:$D,3,FALSE)*Table1[[#This Row],[Qtde_insumo]],"")</f>
        <v>0</v>
      </c>
      <c r="M4936" s="18">
        <f>IF(Table1[[#This Row],[Ordem_insumos]]&lt;&gt;0,VLOOKUP(Table1[[#This Row],[Codigo_servico]],Preencher_Orcamento!$B:$D,3,FALSE)*Table1[[#This Row],[Subtotal_insumo]],"")</f>
        <v>0</v>
      </c>
    </row>
    <row r="4937" spans="1:13" x14ac:dyDescent="0.25">
      <c r="A4937" s="3">
        <v>91407</v>
      </c>
      <c r="B4937" s="125">
        <v>0</v>
      </c>
      <c r="C4937" s="131" t="s">
        <v>1596</v>
      </c>
      <c r="D4937" s="132"/>
      <c r="E4937" s="4"/>
      <c r="F4937" s="4"/>
      <c r="G4937" s="17" t="str">
        <f>IFERROR(VLOOKUP(Table1[[#This Row],[Codigo_insumo]],BD_Insumos!$B:$E,4),"")</f>
        <v/>
      </c>
      <c r="H4937" s="139"/>
      <c r="I4937" s="5" t="s">
        <v>457</v>
      </c>
      <c r="J4937" s="20" t="str">
        <f t="shared" si="77"/>
        <v/>
      </c>
      <c r="K4937" s="21">
        <f>IF(I4937&lt;&gt;"",SUMIF(Table1[Codigo_servico],A4937,Table1[Subtotal_insumo]),"")</f>
        <v>77.293425225779941</v>
      </c>
      <c r="L4937" s="17" t="str">
        <f>IF(Table1[[#This Row],[Ordem_insumos]]&lt;&gt;0,VLOOKUP(Table1[[#This Row],[Codigo_servico]],Preencher_Orcamento!$B:$D,3,FALSE)*Table1[[#This Row],[Qtde_insumo]],"")</f>
        <v/>
      </c>
      <c r="M4937" s="17" t="str">
        <f>IF(Table1[[#This Row],[Ordem_insumos]]&lt;&gt;0,VLOOKUP(Table1[[#This Row],[Codigo_servico]],Preencher_Orcamento!$B:$D,3,FALSE)*Table1[[#This Row],[Subtotal_insumo]],"")</f>
        <v/>
      </c>
    </row>
    <row r="4938" spans="1:13" x14ac:dyDescent="0.25">
      <c r="A4938" s="6">
        <v>91407</v>
      </c>
      <c r="B4938" s="126">
        <v>1</v>
      </c>
      <c r="C4938" s="133"/>
      <c r="D4938" s="134">
        <v>2044</v>
      </c>
      <c r="E4938" s="7" t="s">
        <v>2193</v>
      </c>
      <c r="F4938" s="8" t="s">
        <v>2140</v>
      </c>
      <c r="G4938" s="16">
        <f>IFERROR(VLOOKUP(Table1[[#This Row],[Codigo_insumo]],BD_Insumos!$B:$E,4),"")</f>
        <v>13.596734305430379</v>
      </c>
      <c r="H4938" s="140">
        <v>0.5</v>
      </c>
      <c r="I4938" s="9"/>
      <c r="J4938" s="22">
        <f t="shared" si="77"/>
        <v>6.7983671527151897</v>
      </c>
      <c r="K4938" s="22" t="str">
        <f>IF(I4938&lt;&gt;"",SUMIF(Table1[Codigo_servico],A4938,Table1[Subtotal_insumo]),"")</f>
        <v/>
      </c>
      <c r="L4938" s="16">
        <f>IF(Table1[[#This Row],[Ordem_insumos]]&lt;&gt;0,VLOOKUP(Table1[[#This Row],[Codigo_servico]],Preencher_Orcamento!$B:$D,3,FALSE)*Table1[[#This Row],[Qtde_insumo]],"")</f>
        <v>0</v>
      </c>
      <c r="M4938" s="16">
        <f>IF(Table1[[#This Row],[Ordem_insumos]]&lt;&gt;0,VLOOKUP(Table1[[#This Row],[Codigo_servico]],Preencher_Orcamento!$B:$D,3,FALSE)*Table1[[#This Row],[Subtotal_insumo]],"")</f>
        <v>0</v>
      </c>
    </row>
    <row r="4939" spans="1:13" x14ac:dyDescent="0.25">
      <c r="A4939" s="6">
        <v>91407</v>
      </c>
      <c r="B4939" s="126">
        <v>2</v>
      </c>
      <c r="C4939" s="133"/>
      <c r="D4939" s="134">
        <v>2041</v>
      </c>
      <c r="E4939" s="7" t="s">
        <v>2192</v>
      </c>
      <c r="F4939" s="8" t="s">
        <v>2140</v>
      </c>
      <c r="G4939" s="16">
        <f>IFERROR(VLOOKUP(Table1[[#This Row],[Codigo_insumo]],BD_Insumos!$B:$E,4),"")</f>
        <v>18.820516146129485</v>
      </c>
      <c r="H4939" s="140">
        <v>0.5</v>
      </c>
      <c r="I4939" s="9"/>
      <c r="J4939" s="22">
        <f t="shared" si="77"/>
        <v>9.4102580730647425</v>
      </c>
      <c r="K4939" s="22" t="str">
        <f>IF(I4939&lt;&gt;"",SUMIF(Table1[Codigo_servico],A4939,Table1[Subtotal_insumo]),"")</f>
        <v/>
      </c>
      <c r="L4939" s="16">
        <f>IF(Table1[[#This Row],[Ordem_insumos]]&lt;&gt;0,VLOOKUP(Table1[[#This Row],[Codigo_servico]],Preencher_Orcamento!$B:$D,3,FALSE)*Table1[[#This Row],[Qtde_insumo]],"")</f>
        <v>0</v>
      </c>
      <c r="M4939" s="16">
        <f>IF(Table1[[#This Row],[Ordem_insumos]]&lt;&gt;0,VLOOKUP(Table1[[#This Row],[Codigo_servico]],Preencher_Orcamento!$B:$D,3,FALSE)*Table1[[#This Row],[Subtotal_insumo]],"")</f>
        <v>0</v>
      </c>
    </row>
    <row r="4940" spans="1:13" ht="26.25" x14ac:dyDescent="0.25">
      <c r="A4940" s="6">
        <v>91407</v>
      </c>
      <c r="B4940" s="126">
        <v>3</v>
      </c>
      <c r="C4940" s="133"/>
      <c r="D4940" s="134">
        <v>61012</v>
      </c>
      <c r="E4940" s="7" t="s">
        <v>1596</v>
      </c>
      <c r="F4940" s="8" t="s">
        <v>457</v>
      </c>
      <c r="G4940" s="18">
        <f>IFERROR(VLOOKUP(Table1[[#This Row],[Codigo_insumo]],BD_Insumos!$B:$E,4),"")</f>
        <v>61.084800000000001</v>
      </c>
      <c r="H4940" s="140">
        <v>1</v>
      </c>
      <c r="I4940" s="9"/>
      <c r="J4940" s="23">
        <f t="shared" si="77"/>
        <v>61.084800000000001</v>
      </c>
      <c r="K4940" s="22" t="str">
        <f>IF(I4940&lt;&gt;"",SUMIF(Table1[Codigo_servico],A4940,Table1[Subtotal_insumo]),"")</f>
        <v/>
      </c>
      <c r="L4940" s="18">
        <f>IF(Table1[[#This Row],[Ordem_insumos]]&lt;&gt;0,VLOOKUP(Table1[[#This Row],[Codigo_servico]],Preencher_Orcamento!$B:$D,3,FALSE)*Table1[[#This Row],[Qtde_insumo]],"")</f>
        <v>0</v>
      </c>
      <c r="M4940" s="18">
        <f>IF(Table1[[#This Row],[Ordem_insumos]]&lt;&gt;0,VLOOKUP(Table1[[#This Row],[Codigo_servico]],Preencher_Orcamento!$B:$D,3,FALSE)*Table1[[#This Row],[Subtotal_insumo]],"")</f>
        <v>0</v>
      </c>
    </row>
    <row r="4941" spans="1:13" x14ac:dyDescent="0.25">
      <c r="A4941" s="3">
        <v>91408</v>
      </c>
      <c r="B4941" s="125">
        <v>0</v>
      </c>
      <c r="C4941" s="131" t="s">
        <v>1597</v>
      </c>
      <c r="D4941" s="132"/>
      <c r="E4941" s="4"/>
      <c r="F4941" s="4"/>
      <c r="G4941" s="17" t="str">
        <f>IFERROR(VLOOKUP(Table1[[#This Row],[Codigo_insumo]],BD_Insumos!$B:$E,4),"")</f>
        <v/>
      </c>
      <c r="H4941" s="139"/>
      <c r="I4941" s="5" t="s">
        <v>457</v>
      </c>
      <c r="J4941" s="20" t="str">
        <f t="shared" si="77"/>
        <v/>
      </c>
      <c r="K4941" s="21">
        <f>IF(I4941&lt;&gt;"",SUMIF(Table1[Codigo_servico],A4941,Table1[Subtotal_insumo]),"")</f>
        <v>44.213450270935923</v>
      </c>
      <c r="L4941" s="17" t="str">
        <f>IF(Table1[[#This Row],[Ordem_insumos]]&lt;&gt;0,VLOOKUP(Table1[[#This Row],[Codigo_servico]],Preencher_Orcamento!$B:$D,3,FALSE)*Table1[[#This Row],[Qtde_insumo]],"")</f>
        <v/>
      </c>
      <c r="M4941" s="17" t="str">
        <f>IF(Table1[[#This Row],[Ordem_insumos]]&lt;&gt;0,VLOOKUP(Table1[[#This Row],[Codigo_servico]],Preencher_Orcamento!$B:$D,3,FALSE)*Table1[[#This Row],[Subtotal_insumo]],"")</f>
        <v/>
      </c>
    </row>
    <row r="4942" spans="1:13" ht="26.25" x14ac:dyDescent="0.25">
      <c r="A4942" s="6">
        <v>91408</v>
      </c>
      <c r="B4942" s="126">
        <v>1</v>
      </c>
      <c r="C4942" s="133"/>
      <c r="D4942" s="134">
        <v>61013</v>
      </c>
      <c r="E4942" s="7" t="s">
        <v>1597</v>
      </c>
      <c r="F4942" s="8" t="s">
        <v>457</v>
      </c>
      <c r="G4942" s="16">
        <f>IFERROR(VLOOKUP(Table1[[#This Row],[Codigo_insumo]],BD_Insumos!$B:$E,4),"")</f>
        <v>24.763100000000001</v>
      </c>
      <c r="H4942" s="140">
        <v>1</v>
      </c>
      <c r="I4942" s="9"/>
      <c r="J4942" s="22">
        <f t="shared" si="77"/>
        <v>24.763100000000001</v>
      </c>
      <c r="K4942" s="22" t="str">
        <f>IF(I4942&lt;&gt;"",SUMIF(Table1[Codigo_servico],A4942,Table1[Subtotal_insumo]),"")</f>
        <v/>
      </c>
      <c r="L4942" s="16">
        <f>IF(Table1[[#This Row],[Ordem_insumos]]&lt;&gt;0,VLOOKUP(Table1[[#This Row],[Codigo_servico]],Preencher_Orcamento!$B:$D,3,FALSE)*Table1[[#This Row],[Qtde_insumo]],"")</f>
        <v>0</v>
      </c>
      <c r="M4942" s="16">
        <f>IF(Table1[[#This Row],[Ordem_insumos]]&lt;&gt;0,VLOOKUP(Table1[[#This Row],[Codigo_servico]],Preencher_Orcamento!$B:$D,3,FALSE)*Table1[[#This Row],[Subtotal_insumo]],"")</f>
        <v>0</v>
      </c>
    </row>
    <row r="4943" spans="1:13" x14ac:dyDescent="0.25">
      <c r="A4943" s="6">
        <v>91408</v>
      </c>
      <c r="B4943" s="126">
        <v>2</v>
      </c>
      <c r="C4943" s="133"/>
      <c r="D4943" s="134">
        <v>2041</v>
      </c>
      <c r="E4943" s="7" t="s">
        <v>2192</v>
      </c>
      <c r="F4943" s="8" t="s">
        <v>2140</v>
      </c>
      <c r="G4943" s="16">
        <f>IFERROR(VLOOKUP(Table1[[#This Row],[Codigo_insumo]],BD_Insumos!$B:$E,4),"")</f>
        <v>18.820516146129485</v>
      </c>
      <c r="H4943" s="140">
        <v>0.6</v>
      </c>
      <c r="I4943" s="9"/>
      <c r="J4943" s="22">
        <f t="shared" si="77"/>
        <v>11.29230968767769</v>
      </c>
      <c r="K4943" s="22" t="str">
        <f>IF(I4943&lt;&gt;"",SUMIF(Table1[Codigo_servico],A4943,Table1[Subtotal_insumo]),"")</f>
        <v/>
      </c>
      <c r="L4943" s="16">
        <f>IF(Table1[[#This Row],[Ordem_insumos]]&lt;&gt;0,VLOOKUP(Table1[[#This Row],[Codigo_servico]],Preencher_Orcamento!$B:$D,3,FALSE)*Table1[[#This Row],[Qtde_insumo]],"")</f>
        <v>0</v>
      </c>
      <c r="M4943" s="16">
        <f>IF(Table1[[#This Row],[Ordem_insumos]]&lt;&gt;0,VLOOKUP(Table1[[#This Row],[Codigo_servico]],Preencher_Orcamento!$B:$D,3,FALSE)*Table1[[#This Row],[Subtotal_insumo]],"")</f>
        <v>0</v>
      </c>
    </row>
    <row r="4944" spans="1:13" x14ac:dyDescent="0.25">
      <c r="A4944" s="6">
        <v>91408</v>
      </c>
      <c r="B4944" s="126">
        <v>3</v>
      </c>
      <c r="C4944" s="133"/>
      <c r="D4944" s="134">
        <v>2044</v>
      </c>
      <c r="E4944" s="7" t="s">
        <v>2193</v>
      </c>
      <c r="F4944" s="8" t="s">
        <v>2140</v>
      </c>
      <c r="G4944" s="18">
        <f>IFERROR(VLOOKUP(Table1[[#This Row],[Codigo_insumo]],BD_Insumos!$B:$E,4),"")</f>
        <v>13.596734305430379</v>
      </c>
      <c r="H4944" s="140">
        <v>0.6</v>
      </c>
      <c r="I4944" s="9"/>
      <c r="J4944" s="23">
        <f t="shared" si="77"/>
        <v>8.1580405832582272</v>
      </c>
      <c r="K4944" s="22" t="str">
        <f>IF(I4944&lt;&gt;"",SUMIF(Table1[Codigo_servico],A4944,Table1[Subtotal_insumo]),"")</f>
        <v/>
      </c>
      <c r="L4944" s="18">
        <f>IF(Table1[[#This Row],[Ordem_insumos]]&lt;&gt;0,VLOOKUP(Table1[[#This Row],[Codigo_servico]],Preencher_Orcamento!$B:$D,3,FALSE)*Table1[[#This Row],[Qtde_insumo]],"")</f>
        <v>0</v>
      </c>
      <c r="M4944" s="18">
        <f>IF(Table1[[#This Row],[Ordem_insumos]]&lt;&gt;0,VLOOKUP(Table1[[#This Row],[Codigo_servico]],Preencher_Orcamento!$B:$D,3,FALSE)*Table1[[#This Row],[Subtotal_insumo]],"")</f>
        <v>0</v>
      </c>
    </row>
    <row r="4945" spans="1:13" x14ac:dyDescent="0.25">
      <c r="A4945" s="3">
        <v>91409</v>
      </c>
      <c r="B4945" s="125">
        <v>0</v>
      </c>
      <c r="C4945" s="131" t="s">
        <v>3335</v>
      </c>
      <c r="D4945" s="132"/>
      <c r="E4945" s="4"/>
      <c r="F4945" s="4"/>
      <c r="G4945" s="17" t="str">
        <f>IFERROR(VLOOKUP(Table1[[#This Row],[Codigo_insumo]],BD_Insumos!$B:$E,4),"")</f>
        <v/>
      </c>
      <c r="H4945" s="139"/>
      <c r="I4945" s="5" t="s">
        <v>457</v>
      </c>
      <c r="J4945" s="20" t="str">
        <f t="shared" si="77"/>
        <v/>
      </c>
      <c r="K4945" s="21">
        <f>IF(I4945&lt;&gt;"",SUMIF(Table1[Codigo_servico],A4945,Table1[Subtotal_insumo]),"")</f>
        <v>35.096825225779931</v>
      </c>
      <c r="L4945" s="17" t="str">
        <f>IF(Table1[[#This Row],[Ordem_insumos]]&lt;&gt;0,VLOOKUP(Table1[[#This Row],[Codigo_servico]],Preencher_Orcamento!$B:$D,3,FALSE)*Table1[[#This Row],[Qtde_insumo]],"")</f>
        <v/>
      </c>
      <c r="M4945" s="17" t="str">
        <f>IF(Table1[[#This Row],[Ordem_insumos]]&lt;&gt;0,VLOOKUP(Table1[[#This Row],[Codigo_servico]],Preencher_Orcamento!$B:$D,3,FALSE)*Table1[[#This Row],[Subtotal_insumo]],"")</f>
        <v/>
      </c>
    </row>
    <row r="4946" spans="1:13" x14ac:dyDescent="0.25">
      <c r="A4946" s="6">
        <v>91409</v>
      </c>
      <c r="B4946" s="126">
        <v>1</v>
      </c>
      <c r="C4946" s="133"/>
      <c r="D4946" s="134">
        <v>2041</v>
      </c>
      <c r="E4946" s="7" t="s">
        <v>2192</v>
      </c>
      <c r="F4946" s="8" t="s">
        <v>2140</v>
      </c>
      <c r="G4946" s="16">
        <f>IFERROR(VLOOKUP(Table1[[#This Row],[Codigo_insumo]],BD_Insumos!$B:$E,4),"")</f>
        <v>18.820516146129485</v>
      </c>
      <c r="H4946" s="140">
        <v>0.5</v>
      </c>
      <c r="I4946" s="9"/>
      <c r="J4946" s="22">
        <f t="shared" si="77"/>
        <v>9.4102580730647425</v>
      </c>
      <c r="K4946" s="22" t="str">
        <f>IF(I4946&lt;&gt;"",SUMIF(Table1[Codigo_servico],A4946,Table1[Subtotal_insumo]),"")</f>
        <v/>
      </c>
      <c r="L4946" s="16">
        <f>IF(Table1[[#This Row],[Ordem_insumos]]&lt;&gt;0,VLOOKUP(Table1[[#This Row],[Codigo_servico]],Preencher_Orcamento!$B:$D,3,FALSE)*Table1[[#This Row],[Qtde_insumo]],"")</f>
        <v>0</v>
      </c>
      <c r="M4946" s="16">
        <f>IF(Table1[[#This Row],[Ordem_insumos]]&lt;&gt;0,VLOOKUP(Table1[[#This Row],[Codigo_servico]],Preencher_Orcamento!$B:$D,3,FALSE)*Table1[[#This Row],[Subtotal_insumo]],"")</f>
        <v>0</v>
      </c>
    </row>
    <row r="4947" spans="1:13" ht="26.25" x14ac:dyDescent="0.25">
      <c r="A4947" s="6">
        <v>91409</v>
      </c>
      <c r="B4947" s="126">
        <v>2</v>
      </c>
      <c r="C4947" s="133"/>
      <c r="D4947" s="134">
        <v>61014</v>
      </c>
      <c r="E4947" s="7" t="s">
        <v>1598</v>
      </c>
      <c r="F4947" s="8" t="s">
        <v>457</v>
      </c>
      <c r="G4947" s="16">
        <f>IFERROR(VLOOKUP(Table1[[#This Row],[Codigo_insumo]],BD_Insumos!$B:$E,4),"")</f>
        <v>18.888200000000001</v>
      </c>
      <c r="H4947" s="140">
        <v>1</v>
      </c>
      <c r="I4947" s="9"/>
      <c r="J4947" s="22">
        <f t="shared" si="77"/>
        <v>18.888200000000001</v>
      </c>
      <c r="K4947" s="22" t="str">
        <f>IF(I4947&lt;&gt;"",SUMIF(Table1[Codigo_servico],A4947,Table1[Subtotal_insumo]),"")</f>
        <v/>
      </c>
      <c r="L4947" s="16">
        <f>IF(Table1[[#This Row],[Ordem_insumos]]&lt;&gt;0,VLOOKUP(Table1[[#This Row],[Codigo_servico]],Preencher_Orcamento!$B:$D,3,FALSE)*Table1[[#This Row],[Qtde_insumo]],"")</f>
        <v>0</v>
      </c>
      <c r="M4947" s="16">
        <f>IF(Table1[[#This Row],[Ordem_insumos]]&lt;&gt;0,VLOOKUP(Table1[[#This Row],[Codigo_servico]],Preencher_Orcamento!$B:$D,3,FALSE)*Table1[[#This Row],[Subtotal_insumo]],"")</f>
        <v>0</v>
      </c>
    </row>
    <row r="4948" spans="1:13" x14ac:dyDescent="0.25">
      <c r="A4948" s="6">
        <v>91409</v>
      </c>
      <c r="B4948" s="126">
        <v>3</v>
      </c>
      <c r="C4948" s="133"/>
      <c r="D4948" s="134">
        <v>2044</v>
      </c>
      <c r="E4948" s="7" t="s">
        <v>2193</v>
      </c>
      <c r="F4948" s="8" t="s">
        <v>2140</v>
      </c>
      <c r="G4948" s="18">
        <f>IFERROR(VLOOKUP(Table1[[#This Row],[Codigo_insumo]],BD_Insumos!$B:$E,4),"")</f>
        <v>13.596734305430379</v>
      </c>
      <c r="H4948" s="140">
        <v>0.5</v>
      </c>
      <c r="I4948" s="9"/>
      <c r="J4948" s="23">
        <f t="shared" si="77"/>
        <v>6.7983671527151897</v>
      </c>
      <c r="K4948" s="22" t="str">
        <f>IF(I4948&lt;&gt;"",SUMIF(Table1[Codigo_servico],A4948,Table1[Subtotal_insumo]),"")</f>
        <v/>
      </c>
      <c r="L4948" s="18">
        <f>IF(Table1[[#This Row],[Ordem_insumos]]&lt;&gt;0,VLOOKUP(Table1[[#This Row],[Codigo_servico]],Preencher_Orcamento!$B:$D,3,FALSE)*Table1[[#This Row],[Qtde_insumo]],"")</f>
        <v>0</v>
      </c>
      <c r="M4948" s="18">
        <f>IF(Table1[[#This Row],[Ordem_insumos]]&lt;&gt;0,VLOOKUP(Table1[[#This Row],[Codigo_servico]],Preencher_Orcamento!$B:$D,3,FALSE)*Table1[[#This Row],[Subtotal_insumo]],"")</f>
        <v>0</v>
      </c>
    </row>
    <row r="4949" spans="1:13" x14ac:dyDescent="0.25">
      <c r="A4949" s="3">
        <v>91413</v>
      </c>
      <c r="B4949" s="125">
        <v>0</v>
      </c>
      <c r="C4949" s="131" t="s">
        <v>1425</v>
      </c>
      <c r="D4949" s="132"/>
      <c r="E4949" s="4"/>
      <c r="F4949" s="4"/>
      <c r="G4949" s="17" t="str">
        <f>IFERROR(VLOOKUP(Table1[[#This Row],[Codigo_insumo]],BD_Insumos!$B:$E,4),"")</f>
        <v/>
      </c>
      <c r="H4949" s="139"/>
      <c r="I4949" s="5" t="s">
        <v>5</v>
      </c>
      <c r="J4949" s="20" t="str">
        <f t="shared" si="77"/>
        <v/>
      </c>
      <c r="K4949" s="21">
        <f>IF(I4949&lt;&gt;"",SUMIF(Table1[Codigo_servico],A4949,Table1[Subtotal_insumo]),"")</f>
        <v>38.017590180623955</v>
      </c>
      <c r="L4949" s="17" t="str">
        <f>IF(Table1[[#This Row],[Ordem_insumos]]&lt;&gt;0,VLOOKUP(Table1[[#This Row],[Codigo_servico]],Preencher_Orcamento!$B:$D,3,FALSE)*Table1[[#This Row],[Qtde_insumo]],"")</f>
        <v/>
      </c>
      <c r="M4949" s="17" t="str">
        <f>IF(Table1[[#This Row],[Ordem_insumos]]&lt;&gt;0,VLOOKUP(Table1[[#This Row],[Codigo_servico]],Preencher_Orcamento!$B:$D,3,FALSE)*Table1[[#This Row],[Subtotal_insumo]],"")</f>
        <v/>
      </c>
    </row>
    <row r="4950" spans="1:13" x14ac:dyDescent="0.25">
      <c r="A4950" s="6">
        <v>91413</v>
      </c>
      <c r="B4950" s="126">
        <v>1</v>
      </c>
      <c r="C4950" s="133"/>
      <c r="D4950" s="134">
        <v>2044</v>
      </c>
      <c r="E4950" s="7" t="s">
        <v>2193</v>
      </c>
      <c r="F4950" s="8" t="s">
        <v>2140</v>
      </c>
      <c r="G4950" s="16">
        <f>IFERROR(VLOOKUP(Table1[[#This Row],[Codigo_insumo]],BD_Insumos!$B:$E,4),"")</f>
        <v>13.596734305430379</v>
      </c>
      <c r="H4950" s="140">
        <v>0.4</v>
      </c>
      <c r="I4950" s="9"/>
      <c r="J4950" s="22">
        <f t="shared" si="77"/>
        <v>5.4386937221721521</v>
      </c>
      <c r="K4950" s="22" t="str">
        <f>IF(I4950&lt;&gt;"",SUMIF(Table1[Codigo_servico],A4950,Table1[Subtotal_insumo]),"")</f>
        <v/>
      </c>
      <c r="L4950" s="16">
        <f>IF(Table1[[#This Row],[Ordem_insumos]]&lt;&gt;0,VLOOKUP(Table1[[#This Row],[Codigo_servico]],Preencher_Orcamento!$B:$D,3,FALSE)*Table1[[#This Row],[Qtde_insumo]],"")</f>
        <v>0</v>
      </c>
      <c r="M4950" s="16">
        <f>IF(Table1[[#This Row],[Ordem_insumos]]&lt;&gt;0,VLOOKUP(Table1[[#This Row],[Codigo_servico]],Preencher_Orcamento!$B:$D,3,FALSE)*Table1[[#This Row],[Subtotal_insumo]],"")</f>
        <v>0</v>
      </c>
    </row>
    <row r="4951" spans="1:13" x14ac:dyDescent="0.25">
      <c r="A4951" s="6">
        <v>91413</v>
      </c>
      <c r="B4951" s="126">
        <v>2</v>
      </c>
      <c r="C4951" s="133"/>
      <c r="D4951" s="134">
        <v>56111</v>
      </c>
      <c r="E4951" s="7" t="s">
        <v>1425</v>
      </c>
      <c r="F4951" s="8" t="s">
        <v>5</v>
      </c>
      <c r="G4951" s="16">
        <f>IFERROR(VLOOKUP(Table1[[#This Row],[Codigo_insumo]],BD_Insumos!$B:$E,4),"")</f>
        <v>23.857800000000001</v>
      </c>
      <c r="H4951" s="140">
        <v>1.05</v>
      </c>
      <c r="I4951" s="9"/>
      <c r="J4951" s="22">
        <f t="shared" si="77"/>
        <v>25.050690000000003</v>
      </c>
      <c r="K4951" s="22" t="str">
        <f>IF(I4951&lt;&gt;"",SUMIF(Table1[Codigo_servico],A4951,Table1[Subtotal_insumo]),"")</f>
        <v/>
      </c>
      <c r="L4951" s="16">
        <f>IF(Table1[[#This Row],[Ordem_insumos]]&lt;&gt;0,VLOOKUP(Table1[[#This Row],[Codigo_servico]],Preencher_Orcamento!$B:$D,3,FALSE)*Table1[[#This Row],[Qtde_insumo]],"")</f>
        <v>0</v>
      </c>
      <c r="M4951" s="16">
        <f>IF(Table1[[#This Row],[Ordem_insumos]]&lt;&gt;0,VLOOKUP(Table1[[#This Row],[Codigo_servico]],Preencher_Orcamento!$B:$D,3,FALSE)*Table1[[#This Row],[Subtotal_insumo]],"")</f>
        <v>0</v>
      </c>
    </row>
    <row r="4952" spans="1:13" x14ac:dyDescent="0.25">
      <c r="A4952" s="6">
        <v>91413</v>
      </c>
      <c r="B4952" s="126">
        <v>3</v>
      </c>
      <c r="C4952" s="133"/>
      <c r="D4952" s="134">
        <v>2041</v>
      </c>
      <c r="E4952" s="7" t="s">
        <v>2192</v>
      </c>
      <c r="F4952" s="8" t="s">
        <v>2140</v>
      </c>
      <c r="G4952" s="18">
        <f>IFERROR(VLOOKUP(Table1[[#This Row],[Codigo_insumo]],BD_Insumos!$B:$E,4),"")</f>
        <v>18.820516146129485</v>
      </c>
      <c r="H4952" s="140">
        <v>0.4</v>
      </c>
      <c r="I4952" s="9"/>
      <c r="J4952" s="23">
        <f t="shared" si="77"/>
        <v>7.5282064584517947</v>
      </c>
      <c r="K4952" s="22" t="str">
        <f>IF(I4952&lt;&gt;"",SUMIF(Table1[Codigo_servico],A4952,Table1[Subtotal_insumo]),"")</f>
        <v/>
      </c>
      <c r="L4952" s="18">
        <f>IF(Table1[[#This Row],[Ordem_insumos]]&lt;&gt;0,VLOOKUP(Table1[[#This Row],[Codigo_servico]],Preencher_Orcamento!$B:$D,3,FALSE)*Table1[[#This Row],[Qtde_insumo]],"")</f>
        <v>0</v>
      </c>
      <c r="M4952" s="18">
        <f>IF(Table1[[#This Row],[Ordem_insumos]]&lt;&gt;0,VLOOKUP(Table1[[#This Row],[Codigo_servico]],Preencher_Orcamento!$B:$D,3,FALSE)*Table1[[#This Row],[Subtotal_insumo]],"")</f>
        <v>0</v>
      </c>
    </row>
    <row r="4953" spans="1:13" x14ac:dyDescent="0.25">
      <c r="A4953" s="3">
        <v>91414</v>
      </c>
      <c r="B4953" s="125">
        <v>0</v>
      </c>
      <c r="C4953" s="131" t="s">
        <v>3336</v>
      </c>
      <c r="D4953" s="132"/>
      <c r="E4953" s="4"/>
      <c r="F4953" s="4"/>
      <c r="G4953" s="17" t="str">
        <f>IFERROR(VLOOKUP(Table1[[#This Row],[Codigo_insumo]],BD_Insumos!$B:$E,4),"")</f>
        <v/>
      </c>
      <c r="H4953" s="139"/>
      <c r="I4953" s="5" t="s">
        <v>457</v>
      </c>
      <c r="J4953" s="20" t="str">
        <f t="shared" si="77"/>
        <v/>
      </c>
      <c r="K4953" s="21">
        <f>IF(I4953&lt;&gt;"",SUMIF(Table1[Codigo_servico],A4953,Table1[Subtotal_insumo]),"")</f>
        <v>15.880550090311974</v>
      </c>
      <c r="L4953" s="17" t="str">
        <f>IF(Table1[[#This Row],[Ordem_insumos]]&lt;&gt;0,VLOOKUP(Table1[[#This Row],[Codigo_servico]],Preencher_Orcamento!$B:$D,3,FALSE)*Table1[[#This Row],[Qtde_insumo]],"")</f>
        <v/>
      </c>
      <c r="M4953" s="17" t="str">
        <f>IF(Table1[[#This Row],[Ordem_insumos]]&lt;&gt;0,VLOOKUP(Table1[[#This Row],[Codigo_servico]],Preencher_Orcamento!$B:$D,3,FALSE)*Table1[[#This Row],[Subtotal_insumo]],"")</f>
        <v/>
      </c>
    </row>
    <row r="4954" spans="1:13" x14ac:dyDescent="0.25">
      <c r="A4954" s="6">
        <v>91414</v>
      </c>
      <c r="B4954" s="126">
        <v>1</v>
      </c>
      <c r="C4954" s="133"/>
      <c r="D4954" s="134">
        <v>2041</v>
      </c>
      <c r="E4954" s="7" t="s">
        <v>2192</v>
      </c>
      <c r="F4954" s="8" t="s">
        <v>2140</v>
      </c>
      <c r="G4954" s="16">
        <f>IFERROR(VLOOKUP(Table1[[#This Row],[Codigo_insumo]],BD_Insumos!$B:$E,4),"")</f>
        <v>18.820516146129485</v>
      </c>
      <c r="H4954" s="140">
        <v>0.2</v>
      </c>
      <c r="I4954" s="9"/>
      <c r="J4954" s="22">
        <f t="shared" si="77"/>
        <v>3.7641032292258974</v>
      </c>
      <c r="K4954" s="22" t="str">
        <f>IF(I4954&lt;&gt;"",SUMIF(Table1[Codigo_servico],A4954,Table1[Subtotal_insumo]),"")</f>
        <v/>
      </c>
      <c r="L4954" s="16">
        <f>IF(Table1[[#This Row],[Ordem_insumos]]&lt;&gt;0,VLOOKUP(Table1[[#This Row],[Codigo_servico]],Preencher_Orcamento!$B:$D,3,FALSE)*Table1[[#This Row],[Qtde_insumo]],"")</f>
        <v>0</v>
      </c>
      <c r="M4954" s="16">
        <f>IF(Table1[[#This Row],[Ordem_insumos]]&lt;&gt;0,VLOOKUP(Table1[[#This Row],[Codigo_servico]],Preencher_Orcamento!$B:$D,3,FALSE)*Table1[[#This Row],[Subtotal_insumo]],"")</f>
        <v>0</v>
      </c>
    </row>
    <row r="4955" spans="1:13" x14ac:dyDescent="0.25">
      <c r="A4955" s="6">
        <v>91414</v>
      </c>
      <c r="B4955" s="126">
        <v>2</v>
      </c>
      <c r="C4955" s="133"/>
      <c r="D4955" s="134">
        <v>2044</v>
      </c>
      <c r="E4955" s="7" t="s">
        <v>2193</v>
      </c>
      <c r="F4955" s="8" t="s">
        <v>2140</v>
      </c>
      <c r="G4955" s="16">
        <f>IFERROR(VLOOKUP(Table1[[#This Row],[Codigo_insumo]],BD_Insumos!$B:$E,4),"")</f>
        <v>13.596734305430379</v>
      </c>
      <c r="H4955" s="140">
        <v>0.2</v>
      </c>
      <c r="I4955" s="9"/>
      <c r="J4955" s="22">
        <f t="shared" si="77"/>
        <v>2.719346861086076</v>
      </c>
      <c r="K4955" s="22" t="str">
        <f>IF(I4955&lt;&gt;"",SUMIF(Table1[Codigo_servico],A4955,Table1[Subtotal_insumo]),"")</f>
        <v/>
      </c>
      <c r="L4955" s="16">
        <f>IF(Table1[[#This Row],[Ordem_insumos]]&lt;&gt;0,VLOOKUP(Table1[[#This Row],[Codigo_servico]],Preencher_Orcamento!$B:$D,3,FALSE)*Table1[[#This Row],[Qtde_insumo]],"")</f>
        <v>0</v>
      </c>
      <c r="M4955" s="16">
        <f>IF(Table1[[#This Row],[Ordem_insumos]]&lt;&gt;0,VLOOKUP(Table1[[#This Row],[Codigo_servico]],Preencher_Orcamento!$B:$D,3,FALSE)*Table1[[#This Row],[Subtotal_insumo]],"")</f>
        <v>0</v>
      </c>
    </row>
    <row r="4956" spans="1:13" ht="26.25" x14ac:dyDescent="0.25">
      <c r="A4956" s="6">
        <v>91414</v>
      </c>
      <c r="B4956" s="126">
        <v>3</v>
      </c>
      <c r="C4956" s="133"/>
      <c r="D4956" s="134">
        <v>61017</v>
      </c>
      <c r="E4956" s="7" t="s">
        <v>1600</v>
      </c>
      <c r="F4956" s="8" t="s">
        <v>457</v>
      </c>
      <c r="G4956" s="18">
        <f>IFERROR(VLOOKUP(Table1[[#This Row],[Codigo_insumo]],BD_Insumos!$B:$E,4),"")</f>
        <v>9.3971</v>
      </c>
      <c r="H4956" s="140">
        <v>1</v>
      </c>
      <c r="I4956" s="9"/>
      <c r="J4956" s="23">
        <f t="shared" si="77"/>
        <v>9.3971</v>
      </c>
      <c r="K4956" s="22" t="str">
        <f>IF(I4956&lt;&gt;"",SUMIF(Table1[Codigo_servico],A4956,Table1[Subtotal_insumo]),"")</f>
        <v/>
      </c>
      <c r="L4956" s="18">
        <f>IF(Table1[[#This Row],[Ordem_insumos]]&lt;&gt;0,VLOOKUP(Table1[[#This Row],[Codigo_servico]],Preencher_Orcamento!$B:$D,3,FALSE)*Table1[[#This Row],[Qtde_insumo]],"")</f>
        <v>0</v>
      </c>
      <c r="M4956" s="18">
        <f>IF(Table1[[#This Row],[Ordem_insumos]]&lt;&gt;0,VLOOKUP(Table1[[#This Row],[Codigo_servico]],Preencher_Orcamento!$B:$D,3,FALSE)*Table1[[#This Row],[Subtotal_insumo]],"")</f>
        <v>0</v>
      </c>
    </row>
    <row r="4957" spans="1:13" x14ac:dyDescent="0.25">
      <c r="A4957" s="3">
        <v>91416</v>
      </c>
      <c r="B4957" s="125">
        <v>0</v>
      </c>
      <c r="C4957" s="131" t="s">
        <v>1601</v>
      </c>
      <c r="D4957" s="132"/>
      <c r="E4957" s="4"/>
      <c r="F4957" s="4"/>
      <c r="G4957" s="17" t="str">
        <f>IFERROR(VLOOKUP(Table1[[#This Row],[Codigo_insumo]],BD_Insumos!$B:$E,4),"")</f>
        <v/>
      </c>
      <c r="H4957" s="139"/>
      <c r="I4957" s="5" t="s">
        <v>5</v>
      </c>
      <c r="J4957" s="20" t="str">
        <f t="shared" si="77"/>
        <v/>
      </c>
      <c r="K4957" s="21">
        <f>IF(I4957&lt;&gt;"",SUMIF(Table1[Codigo_servico],A4957,Table1[Subtotal_insumo]),"")</f>
        <v>46.630115718726188</v>
      </c>
      <c r="L4957" s="17" t="str">
        <f>IF(Table1[[#This Row],[Ordem_insumos]]&lt;&gt;0,VLOOKUP(Table1[[#This Row],[Codigo_servico]],Preencher_Orcamento!$B:$D,3,FALSE)*Table1[[#This Row],[Qtde_insumo]],"")</f>
        <v/>
      </c>
      <c r="M4957" s="17" t="str">
        <f>IF(Table1[[#This Row],[Ordem_insumos]]&lt;&gt;0,VLOOKUP(Table1[[#This Row],[Codigo_servico]],Preencher_Orcamento!$B:$D,3,FALSE)*Table1[[#This Row],[Subtotal_insumo]],"")</f>
        <v/>
      </c>
    </row>
    <row r="4958" spans="1:13" x14ac:dyDescent="0.25">
      <c r="A4958" s="6">
        <v>91416</v>
      </c>
      <c r="B4958" s="126">
        <v>1</v>
      </c>
      <c r="C4958" s="133"/>
      <c r="D4958" s="134">
        <v>2041</v>
      </c>
      <c r="E4958" s="7" t="s">
        <v>2192</v>
      </c>
      <c r="F4958" s="8" t="s">
        <v>2140</v>
      </c>
      <c r="G4958" s="16">
        <f>IFERROR(VLOOKUP(Table1[[#This Row],[Codigo_insumo]],BD_Insumos!$B:$E,4),"")</f>
        <v>18.820516146129485</v>
      </c>
      <c r="H4958" s="140">
        <v>0.3</v>
      </c>
      <c r="I4958" s="9"/>
      <c r="J4958" s="22">
        <f t="shared" si="77"/>
        <v>5.6461548438388451</v>
      </c>
      <c r="K4958" s="22" t="str">
        <f>IF(I4958&lt;&gt;"",SUMIF(Table1[Codigo_servico],A4958,Table1[Subtotal_insumo]),"")</f>
        <v/>
      </c>
      <c r="L4958" s="16">
        <f>IF(Table1[[#This Row],[Ordem_insumos]]&lt;&gt;0,VLOOKUP(Table1[[#This Row],[Codigo_servico]],Preencher_Orcamento!$B:$D,3,FALSE)*Table1[[#This Row],[Qtde_insumo]],"")</f>
        <v>0</v>
      </c>
      <c r="M4958" s="16">
        <f>IF(Table1[[#This Row],[Ordem_insumos]]&lt;&gt;0,VLOOKUP(Table1[[#This Row],[Codigo_servico]],Preencher_Orcamento!$B:$D,3,FALSE)*Table1[[#This Row],[Subtotal_insumo]],"")</f>
        <v>0</v>
      </c>
    </row>
    <row r="4959" spans="1:13" ht="26.25" x14ac:dyDescent="0.25">
      <c r="A4959" s="6">
        <v>91416</v>
      </c>
      <c r="B4959" s="126">
        <v>2</v>
      </c>
      <c r="C4959" s="133"/>
      <c r="D4959" s="134">
        <v>61018</v>
      </c>
      <c r="E4959" s="7" t="s">
        <v>1601</v>
      </c>
      <c r="F4959" s="8" t="s">
        <v>5</v>
      </c>
      <c r="G4959" s="16">
        <f>IFERROR(VLOOKUP(Table1[[#This Row],[Codigo_insumo]],BD_Insumos!$B:$E,4),"")</f>
        <v>27.378</v>
      </c>
      <c r="H4959" s="140">
        <v>1.05</v>
      </c>
      <c r="I4959" s="9"/>
      <c r="J4959" s="22">
        <f t="shared" si="77"/>
        <v>28.7469</v>
      </c>
      <c r="K4959" s="22" t="str">
        <f>IF(I4959&lt;&gt;"",SUMIF(Table1[Codigo_servico],A4959,Table1[Subtotal_insumo]),"")</f>
        <v/>
      </c>
      <c r="L4959" s="16">
        <f>IF(Table1[[#This Row],[Ordem_insumos]]&lt;&gt;0,VLOOKUP(Table1[[#This Row],[Codigo_servico]],Preencher_Orcamento!$B:$D,3,FALSE)*Table1[[#This Row],[Qtde_insumo]],"")</f>
        <v>0</v>
      </c>
      <c r="M4959" s="16">
        <f>IF(Table1[[#This Row],[Ordem_insumos]]&lt;&gt;0,VLOOKUP(Table1[[#This Row],[Codigo_servico]],Preencher_Orcamento!$B:$D,3,FALSE)*Table1[[#This Row],[Subtotal_insumo]],"")</f>
        <v>0</v>
      </c>
    </row>
    <row r="4960" spans="1:13" x14ac:dyDescent="0.25">
      <c r="A4960" s="6">
        <v>91416</v>
      </c>
      <c r="B4960" s="126">
        <v>3</v>
      </c>
      <c r="C4960" s="133"/>
      <c r="D4960" s="134">
        <v>2044</v>
      </c>
      <c r="E4960" s="7" t="s">
        <v>2193</v>
      </c>
      <c r="F4960" s="8" t="s">
        <v>2140</v>
      </c>
      <c r="G4960" s="18">
        <f>IFERROR(VLOOKUP(Table1[[#This Row],[Codigo_insumo]],BD_Insumos!$B:$E,4),"")</f>
        <v>13.596734305430379</v>
      </c>
      <c r="H4960" s="140">
        <v>0.9</v>
      </c>
      <c r="I4960" s="9"/>
      <c r="J4960" s="23">
        <f t="shared" si="77"/>
        <v>12.237060874887341</v>
      </c>
      <c r="K4960" s="22" t="str">
        <f>IF(I4960&lt;&gt;"",SUMIF(Table1[Codigo_servico],A4960,Table1[Subtotal_insumo]),"")</f>
        <v/>
      </c>
      <c r="L4960" s="18">
        <f>IF(Table1[[#This Row],[Ordem_insumos]]&lt;&gt;0,VLOOKUP(Table1[[#This Row],[Codigo_servico]],Preencher_Orcamento!$B:$D,3,FALSE)*Table1[[#This Row],[Qtde_insumo]],"")</f>
        <v>0</v>
      </c>
      <c r="M4960" s="18">
        <f>IF(Table1[[#This Row],[Ordem_insumos]]&lt;&gt;0,VLOOKUP(Table1[[#This Row],[Codigo_servico]],Preencher_Orcamento!$B:$D,3,FALSE)*Table1[[#This Row],[Subtotal_insumo]],"")</f>
        <v>0</v>
      </c>
    </row>
    <row r="4961" spans="1:13" x14ac:dyDescent="0.25">
      <c r="A4961" s="3">
        <v>91417</v>
      </c>
      <c r="B4961" s="125">
        <v>0</v>
      </c>
      <c r="C4961" s="131" t="s">
        <v>3337</v>
      </c>
      <c r="D4961" s="132"/>
      <c r="E4961" s="4"/>
      <c r="F4961" s="4"/>
      <c r="G4961" s="17" t="str">
        <f>IFERROR(VLOOKUP(Table1[[#This Row],[Codigo_insumo]],BD_Insumos!$B:$E,4),"")</f>
        <v/>
      </c>
      <c r="H4961" s="139"/>
      <c r="I4961" s="5" t="s">
        <v>5</v>
      </c>
      <c r="J4961" s="20" t="str">
        <f t="shared" si="77"/>
        <v/>
      </c>
      <c r="K4961" s="21">
        <f>IF(I4961&lt;&gt;"",SUMIF(Table1[Codigo_servico],A4961,Table1[Subtotal_insumo]),"")</f>
        <v>55.961372624968249</v>
      </c>
      <c r="L4961" s="17" t="str">
        <f>IF(Table1[[#This Row],[Ordem_insumos]]&lt;&gt;0,VLOOKUP(Table1[[#This Row],[Codigo_servico]],Preencher_Orcamento!$B:$D,3,FALSE)*Table1[[#This Row],[Qtde_insumo]],"")</f>
        <v/>
      </c>
      <c r="M4961" s="17" t="str">
        <f>IF(Table1[[#This Row],[Ordem_insumos]]&lt;&gt;0,VLOOKUP(Table1[[#This Row],[Codigo_servico]],Preencher_Orcamento!$B:$D,3,FALSE)*Table1[[#This Row],[Subtotal_insumo]],"")</f>
        <v/>
      </c>
    </row>
    <row r="4962" spans="1:13" x14ac:dyDescent="0.25">
      <c r="A4962" s="6">
        <v>91417</v>
      </c>
      <c r="B4962" s="126">
        <v>1</v>
      </c>
      <c r="C4962" s="133"/>
      <c r="D4962" s="134">
        <v>2044</v>
      </c>
      <c r="E4962" s="7" t="s">
        <v>2193</v>
      </c>
      <c r="F4962" s="8" t="s">
        <v>2140</v>
      </c>
      <c r="G4962" s="16">
        <f>IFERROR(VLOOKUP(Table1[[#This Row],[Codigo_insumo]],BD_Insumos!$B:$E,4),"")</f>
        <v>13.596734305430379</v>
      </c>
      <c r="H4962" s="140">
        <v>1.2</v>
      </c>
      <c r="I4962" s="9"/>
      <c r="J4962" s="22">
        <f t="shared" si="77"/>
        <v>16.316081166516454</v>
      </c>
      <c r="K4962" s="22" t="str">
        <f>IF(I4962&lt;&gt;"",SUMIF(Table1[Codigo_servico],A4962,Table1[Subtotal_insumo]),"")</f>
        <v/>
      </c>
      <c r="L4962" s="16">
        <f>IF(Table1[[#This Row],[Ordem_insumos]]&lt;&gt;0,VLOOKUP(Table1[[#This Row],[Codigo_servico]],Preencher_Orcamento!$B:$D,3,FALSE)*Table1[[#This Row],[Qtde_insumo]],"")</f>
        <v>0</v>
      </c>
      <c r="M4962" s="16">
        <f>IF(Table1[[#This Row],[Ordem_insumos]]&lt;&gt;0,VLOOKUP(Table1[[#This Row],[Codigo_servico]],Preencher_Orcamento!$B:$D,3,FALSE)*Table1[[#This Row],[Subtotal_insumo]],"")</f>
        <v>0</v>
      </c>
    </row>
    <row r="4963" spans="1:13" ht="26.25" x14ac:dyDescent="0.25">
      <c r="A4963" s="6">
        <v>91417</v>
      </c>
      <c r="B4963" s="126">
        <v>2</v>
      </c>
      <c r="C4963" s="133"/>
      <c r="D4963" s="134">
        <v>52898</v>
      </c>
      <c r="E4963" s="7" t="s">
        <v>1131</v>
      </c>
      <c r="F4963" s="8" t="s">
        <v>5</v>
      </c>
      <c r="G4963" s="16">
        <f>IFERROR(VLOOKUP(Table1[[#This Row],[Codigo_insumo]],BD_Insumos!$B:$E,4),"")</f>
        <v>30.587700000000002</v>
      </c>
      <c r="H4963" s="140">
        <v>1.05</v>
      </c>
      <c r="I4963" s="9"/>
      <c r="J4963" s="22">
        <f t="shared" si="77"/>
        <v>32.117085000000003</v>
      </c>
      <c r="K4963" s="22" t="str">
        <f>IF(I4963&lt;&gt;"",SUMIF(Table1[Codigo_servico],A4963,Table1[Subtotal_insumo]),"")</f>
        <v/>
      </c>
      <c r="L4963" s="16">
        <f>IF(Table1[[#This Row],[Ordem_insumos]]&lt;&gt;0,VLOOKUP(Table1[[#This Row],[Codigo_servico]],Preencher_Orcamento!$B:$D,3,FALSE)*Table1[[#This Row],[Qtde_insumo]],"")</f>
        <v>0</v>
      </c>
      <c r="M4963" s="16">
        <f>IF(Table1[[#This Row],[Ordem_insumos]]&lt;&gt;0,VLOOKUP(Table1[[#This Row],[Codigo_servico]],Preencher_Orcamento!$B:$D,3,FALSE)*Table1[[#This Row],[Subtotal_insumo]],"")</f>
        <v>0</v>
      </c>
    </row>
    <row r="4964" spans="1:13" x14ac:dyDescent="0.25">
      <c r="A4964" s="6">
        <v>91417</v>
      </c>
      <c r="B4964" s="126">
        <v>3</v>
      </c>
      <c r="C4964" s="133"/>
      <c r="D4964" s="134">
        <v>2041</v>
      </c>
      <c r="E4964" s="7" t="s">
        <v>2192</v>
      </c>
      <c r="F4964" s="8" t="s">
        <v>2140</v>
      </c>
      <c r="G4964" s="18">
        <f>IFERROR(VLOOKUP(Table1[[#This Row],[Codigo_insumo]],BD_Insumos!$B:$E,4),"")</f>
        <v>18.820516146129485</v>
      </c>
      <c r="H4964" s="140">
        <v>0.4</v>
      </c>
      <c r="I4964" s="9"/>
      <c r="J4964" s="23">
        <f t="shared" si="77"/>
        <v>7.5282064584517947</v>
      </c>
      <c r="K4964" s="22" t="str">
        <f>IF(I4964&lt;&gt;"",SUMIF(Table1[Codigo_servico],A4964,Table1[Subtotal_insumo]),"")</f>
        <v/>
      </c>
      <c r="L4964" s="18">
        <f>IF(Table1[[#This Row],[Ordem_insumos]]&lt;&gt;0,VLOOKUP(Table1[[#This Row],[Codigo_servico]],Preencher_Orcamento!$B:$D,3,FALSE)*Table1[[#This Row],[Qtde_insumo]],"")</f>
        <v>0</v>
      </c>
      <c r="M4964" s="18">
        <f>IF(Table1[[#This Row],[Ordem_insumos]]&lt;&gt;0,VLOOKUP(Table1[[#This Row],[Codigo_servico]],Preencher_Orcamento!$B:$D,3,FALSE)*Table1[[#This Row],[Subtotal_insumo]],"")</f>
        <v>0</v>
      </c>
    </row>
    <row r="4965" spans="1:13" x14ac:dyDescent="0.25">
      <c r="A4965" s="3">
        <v>91421</v>
      </c>
      <c r="B4965" s="125">
        <v>0</v>
      </c>
      <c r="C4965" s="131" t="s">
        <v>3338</v>
      </c>
      <c r="D4965" s="132"/>
      <c r="E4965" s="4"/>
      <c r="F4965" s="4"/>
      <c r="G4965" s="17" t="str">
        <f>IFERROR(VLOOKUP(Table1[[#This Row],[Codigo_insumo]],BD_Insumos!$B:$E,4),"")</f>
        <v/>
      </c>
      <c r="H4965" s="139"/>
      <c r="I4965" s="5" t="s">
        <v>457</v>
      </c>
      <c r="J4965" s="20" t="str">
        <f t="shared" si="77"/>
        <v/>
      </c>
      <c r="K4965" s="21">
        <f>IF(I4965&lt;&gt;"",SUMIF(Table1[Codigo_servico],A4965,Table1[Subtotal_insumo]),"")</f>
        <v>236.9144952597392</v>
      </c>
      <c r="L4965" s="17" t="str">
        <f>IF(Table1[[#This Row],[Ordem_insumos]]&lt;&gt;0,VLOOKUP(Table1[[#This Row],[Codigo_servico]],Preencher_Orcamento!$B:$D,3,FALSE)*Table1[[#This Row],[Qtde_insumo]],"")</f>
        <v/>
      </c>
      <c r="M4965" s="17" t="str">
        <f>IF(Table1[[#This Row],[Ordem_insumos]]&lt;&gt;0,VLOOKUP(Table1[[#This Row],[Codigo_servico]],Preencher_Orcamento!$B:$D,3,FALSE)*Table1[[#This Row],[Subtotal_insumo]],"")</f>
        <v/>
      </c>
    </row>
    <row r="4966" spans="1:13" x14ac:dyDescent="0.25">
      <c r="A4966" s="6">
        <v>91421</v>
      </c>
      <c r="B4966" s="126">
        <v>1</v>
      </c>
      <c r="C4966" s="133"/>
      <c r="D4966" s="134">
        <v>2041</v>
      </c>
      <c r="E4966" s="7" t="s">
        <v>2192</v>
      </c>
      <c r="F4966" s="8" t="s">
        <v>2140</v>
      </c>
      <c r="G4966" s="16">
        <f>IFERROR(VLOOKUP(Table1[[#This Row],[Codigo_insumo]],BD_Insumos!$B:$E,4),"")</f>
        <v>18.820516146129485</v>
      </c>
      <c r="H4966" s="140">
        <v>2</v>
      </c>
      <c r="I4966" s="9"/>
      <c r="J4966" s="22">
        <f t="shared" si="77"/>
        <v>37.64103229225897</v>
      </c>
      <c r="K4966" s="22" t="str">
        <f>IF(I4966&lt;&gt;"",SUMIF(Table1[Codigo_servico],A4966,Table1[Subtotal_insumo]),"")</f>
        <v/>
      </c>
      <c r="L4966" s="16">
        <f>IF(Table1[[#This Row],[Ordem_insumos]]&lt;&gt;0,VLOOKUP(Table1[[#This Row],[Codigo_servico]],Preencher_Orcamento!$B:$D,3,FALSE)*Table1[[#This Row],[Qtde_insumo]],"")</f>
        <v>0</v>
      </c>
      <c r="M4966" s="16">
        <f>IF(Table1[[#This Row],[Ordem_insumos]]&lt;&gt;0,VLOOKUP(Table1[[#This Row],[Codigo_servico]],Preencher_Orcamento!$B:$D,3,FALSE)*Table1[[#This Row],[Subtotal_insumo]],"")</f>
        <v>0</v>
      </c>
    </row>
    <row r="4967" spans="1:13" x14ac:dyDescent="0.25">
      <c r="A4967" s="6">
        <v>91421</v>
      </c>
      <c r="B4967" s="126">
        <v>2</v>
      </c>
      <c r="C4967" s="133"/>
      <c r="D4967" s="134">
        <v>2044</v>
      </c>
      <c r="E4967" s="7" t="s">
        <v>2193</v>
      </c>
      <c r="F4967" s="8" t="s">
        <v>2140</v>
      </c>
      <c r="G4967" s="16">
        <f>IFERROR(VLOOKUP(Table1[[#This Row],[Codigo_insumo]],BD_Insumos!$B:$E,4),"")</f>
        <v>13.596734305430379</v>
      </c>
      <c r="H4967" s="140">
        <v>4</v>
      </c>
      <c r="I4967" s="9"/>
      <c r="J4967" s="22">
        <f t="shared" si="77"/>
        <v>54.386937221721517</v>
      </c>
      <c r="K4967" s="22" t="str">
        <f>IF(I4967&lt;&gt;"",SUMIF(Table1[Codigo_servico],A4967,Table1[Subtotal_insumo]),"")</f>
        <v/>
      </c>
      <c r="L4967" s="16">
        <f>IF(Table1[[#This Row],[Ordem_insumos]]&lt;&gt;0,VLOOKUP(Table1[[#This Row],[Codigo_servico]],Preencher_Orcamento!$B:$D,3,FALSE)*Table1[[#This Row],[Qtde_insumo]],"")</f>
        <v>0</v>
      </c>
      <c r="M4967" s="16">
        <f>IF(Table1[[#This Row],[Ordem_insumos]]&lt;&gt;0,VLOOKUP(Table1[[#This Row],[Codigo_servico]],Preencher_Orcamento!$B:$D,3,FALSE)*Table1[[#This Row],[Subtotal_insumo]],"")</f>
        <v>0</v>
      </c>
    </row>
    <row r="4968" spans="1:13" ht="26.25" x14ac:dyDescent="0.25">
      <c r="A4968" s="6">
        <v>91421</v>
      </c>
      <c r="B4968" s="126">
        <v>3</v>
      </c>
      <c r="C4968" s="133"/>
      <c r="D4968" s="134">
        <v>56113</v>
      </c>
      <c r="E4968" s="7" t="s">
        <v>1426</v>
      </c>
      <c r="F4968" s="8" t="s">
        <v>457</v>
      </c>
      <c r="G4968" s="16">
        <f>IFERROR(VLOOKUP(Table1[[#This Row],[Codigo_insumo]],BD_Insumos!$B:$E,4),"")</f>
        <v>127.2861</v>
      </c>
      <c r="H4968" s="140">
        <v>1</v>
      </c>
      <c r="I4968" s="9"/>
      <c r="J4968" s="22">
        <f t="shared" si="77"/>
        <v>127.2861</v>
      </c>
      <c r="K4968" s="22" t="str">
        <f>IF(I4968&lt;&gt;"",SUMIF(Table1[Codigo_servico],A4968,Table1[Subtotal_insumo]),"")</f>
        <v/>
      </c>
      <c r="L4968" s="16">
        <f>IF(Table1[[#This Row],[Ordem_insumos]]&lt;&gt;0,VLOOKUP(Table1[[#This Row],[Codigo_servico]],Preencher_Orcamento!$B:$D,3,FALSE)*Table1[[#This Row],[Qtde_insumo]],"")</f>
        <v>0</v>
      </c>
      <c r="M4968" s="16">
        <f>IF(Table1[[#This Row],[Ordem_insumos]]&lt;&gt;0,VLOOKUP(Table1[[#This Row],[Codigo_servico]],Preencher_Orcamento!$B:$D,3,FALSE)*Table1[[#This Row],[Subtotal_insumo]],"")</f>
        <v>0</v>
      </c>
    </row>
    <row r="4969" spans="1:13" x14ac:dyDescent="0.25">
      <c r="A4969" s="6">
        <v>91421</v>
      </c>
      <c r="B4969" s="126">
        <v>4</v>
      </c>
      <c r="C4969" s="133"/>
      <c r="D4969" s="134">
        <v>1037</v>
      </c>
      <c r="E4969" s="7" t="s">
        <v>2958</v>
      </c>
      <c r="F4969" s="8" t="s">
        <v>2140</v>
      </c>
      <c r="G4969" s="18">
        <f>IFERROR(VLOOKUP(Table1[[#This Row],[Codigo_insumo]],BD_Insumos!$B:$E,4),"")</f>
        <v>35.200851491517405</v>
      </c>
      <c r="H4969" s="140">
        <v>0.5</v>
      </c>
      <c r="I4969" s="9"/>
      <c r="J4969" s="23">
        <f t="shared" si="77"/>
        <v>17.600425745758702</v>
      </c>
      <c r="K4969" s="22" t="str">
        <f>IF(I4969&lt;&gt;"",SUMIF(Table1[Codigo_servico],A4969,Table1[Subtotal_insumo]),"")</f>
        <v/>
      </c>
      <c r="L4969" s="18">
        <f>IF(Table1[[#This Row],[Ordem_insumos]]&lt;&gt;0,VLOOKUP(Table1[[#This Row],[Codigo_servico]],Preencher_Orcamento!$B:$D,3,FALSE)*Table1[[#This Row],[Qtde_insumo]],"")</f>
        <v>0</v>
      </c>
      <c r="M4969" s="18">
        <f>IF(Table1[[#This Row],[Ordem_insumos]]&lt;&gt;0,VLOOKUP(Table1[[#This Row],[Codigo_servico]],Preencher_Orcamento!$B:$D,3,FALSE)*Table1[[#This Row],[Subtotal_insumo]],"")</f>
        <v>0</v>
      </c>
    </row>
    <row r="4970" spans="1:13" x14ac:dyDescent="0.25">
      <c r="A4970" s="3">
        <v>91422</v>
      </c>
      <c r="B4970" s="125">
        <v>0</v>
      </c>
      <c r="C4970" s="131" t="s">
        <v>3339</v>
      </c>
      <c r="D4970" s="132"/>
      <c r="E4970" s="4"/>
      <c r="F4970" s="4"/>
      <c r="G4970" s="17" t="str">
        <f>IFERROR(VLOOKUP(Table1[[#This Row],[Codigo_insumo]],BD_Insumos!$B:$E,4),"")</f>
        <v/>
      </c>
      <c r="H4970" s="139"/>
      <c r="I4970" s="5" t="s">
        <v>457</v>
      </c>
      <c r="J4970" s="20" t="str">
        <f t="shared" si="77"/>
        <v/>
      </c>
      <c r="K4970" s="21">
        <f>IF(I4970&lt;&gt;"",SUMIF(Table1[Codigo_servico],A4970,Table1[Subtotal_insumo]),"")</f>
        <v>305.83508001672942</v>
      </c>
      <c r="L4970" s="17" t="str">
        <f>IF(Table1[[#This Row],[Ordem_insumos]]&lt;&gt;0,VLOOKUP(Table1[[#This Row],[Codigo_servico]],Preencher_Orcamento!$B:$D,3,FALSE)*Table1[[#This Row],[Qtde_insumo]],"")</f>
        <v/>
      </c>
      <c r="M4970" s="17" t="str">
        <f>IF(Table1[[#This Row],[Ordem_insumos]]&lt;&gt;0,VLOOKUP(Table1[[#This Row],[Codigo_servico]],Preencher_Orcamento!$B:$D,3,FALSE)*Table1[[#This Row],[Subtotal_insumo]],"")</f>
        <v/>
      </c>
    </row>
    <row r="4971" spans="1:13" ht="26.25" x14ac:dyDescent="0.25">
      <c r="A4971" s="6">
        <v>91422</v>
      </c>
      <c r="B4971" s="126">
        <v>1</v>
      </c>
      <c r="C4971" s="133"/>
      <c r="D4971" s="134">
        <v>56114</v>
      </c>
      <c r="E4971" s="7" t="s">
        <v>1427</v>
      </c>
      <c r="F4971" s="8" t="s">
        <v>457</v>
      </c>
      <c r="G4971" s="16">
        <f>IFERROR(VLOOKUP(Table1[[#This Row],[Codigo_insumo]],BD_Insumos!$B:$E,4),"")</f>
        <v>150.1927</v>
      </c>
      <c r="H4971" s="140">
        <v>1</v>
      </c>
      <c r="I4971" s="9"/>
      <c r="J4971" s="22">
        <f t="shared" si="77"/>
        <v>150.1927</v>
      </c>
      <c r="K4971" s="22" t="str">
        <f>IF(I4971&lt;&gt;"",SUMIF(Table1[Codigo_servico],A4971,Table1[Subtotal_insumo]),"")</f>
        <v/>
      </c>
      <c r="L4971" s="16">
        <f>IF(Table1[[#This Row],[Ordem_insumos]]&lt;&gt;0,VLOOKUP(Table1[[#This Row],[Codigo_servico]],Preencher_Orcamento!$B:$D,3,FALSE)*Table1[[#This Row],[Qtde_insumo]],"")</f>
        <v>0</v>
      </c>
      <c r="M4971" s="16">
        <f>IF(Table1[[#This Row],[Ordem_insumos]]&lt;&gt;0,VLOOKUP(Table1[[#This Row],[Codigo_servico]],Preencher_Orcamento!$B:$D,3,FALSE)*Table1[[#This Row],[Subtotal_insumo]],"")</f>
        <v>0</v>
      </c>
    </row>
    <row r="4972" spans="1:13" x14ac:dyDescent="0.25">
      <c r="A4972" s="6">
        <v>91422</v>
      </c>
      <c r="B4972" s="126">
        <v>2</v>
      </c>
      <c r="C4972" s="133"/>
      <c r="D4972" s="134">
        <v>1037</v>
      </c>
      <c r="E4972" s="7" t="s">
        <v>2958</v>
      </c>
      <c r="F4972" s="8" t="s">
        <v>2140</v>
      </c>
      <c r="G4972" s="16">
        <f>IFERROR(VLOOKUP(Table1[[#This Row],[Codigo_insumo]],BD_Insumos!$B:$E,4),"")</f>
        <v>35.200851491517405</v>
      </c>
      <c r="H4972" s="140">
        <v>0.5</v>
      </c>
      <c r="I4972" s="9"/>
      <c r="J4972" s="22">
        <f t="shared" si="77"/>
        <v>17.600425745758702</v>
      </c>
      <c r="K4972" s="22" t="str">
        <f>IF(I4972&lt;&gt;"",SUMIF(Table1[Codigo_servico],A4972,Table1[Subtotal_insumo]),"")</f>
        <v/>
      </c>
      <c r="L4972" s="16">
        <f>IF(Table1[[#This Row],[Ordem_insumos]]&lt;&gt;0,VLOOKUP(Table1[[#This Row],[Codigo_servico]],Preencher_Orcamento!$B:$D,3,FALSE)*Table1[[#This Row],[Qtde_insumo]],"")</f>
        <v>0</v>
      </c>
      <c r="M4972" s="16">
        <f>IF(Table1[[#This Row],[Ordem_insumos]]&lt;&gt;0,VLOOKUP(Table1[[#This Row],[Codigo_servico]],Preencher_Orcamento!$B:$D,3,FALSE)*Table1[[#This Row],[Subtotal_insumo]],"")</f>
        <v>0</v>
      </c>
    </row>
    <row r="4973" spans="1:13" x14ac:dyDescent="0.25">
      <c r="A4973" s="6">
        <v>91422</v>
      </c>
      <c r="B4973" s="126">
        <v>3</v>
      </c>
      <c r="C4973" s="133"/>
      <c r="D4973" s="134">
        <v>2041</v>
      </c>
      <c r="E4973" s="7" t="s">
        <v>2192</v>
      </c>
      <c r="F4973" s="8" t="s">
        <v>2140</v>
      </c>
      <c r="G4973" s="16">
        <f>IFERROR(VLOOKUP(Table1[[#This Row],[Codigo_insumo]],BD_Insumos!$B:$E,4),"")</f>
        <v>18.820516146129485</v>
      </c>
      <c r="H4973" s="140">
        <v>3</v>
      </c>
      <c r="I4973" s="9"/>
      <c r="J4973" s="22">
        <f t="shared" si="77"/>
        <v>56.461548438388455</v>
      </c>
      <c r="K4973" s="22" t="str">
        <f>IF(I4973&lt;&gt;"",SUMIF(Table1[Codigo_servico],A4973,Table1[Subtotal_insumo]),"")</f>
        <v/>
      </c>
      <c r="L4973" s="16">
        <f>IF(Table1[[#This Row],[Ordem_insumos]]&lt;&gt;0,VLOOKUP(Table1[[#This Row],[Codigo_servico]],Preencher_Orcamento!$B:$D,3,FALSE)*Table1[[#This Row],[Qtde_insumo]],"")</f>
        <v>0</v>
      </c>
      <c r="M4973" s="16">
        <f>IF(Table1[[#This Row],[Ordem_insumos]]&lt;&gt;0,VLOOKUP(Table1[[#This Row],[Codigo_servico]],Preencher_Orcamento!$B:$D,3,FALSE)*Table1[[#This Row],[Subtotal_insumo]],"")</f>
        <v>0</v>
      </c>
    </row>
    <row r="4974" spans="1:13" x14ac:dyDescent="0.25">
      <c r="A4974" s="6">
        <v>91422</v>
      </c>
      <c r="B4974" s="126">
        <v>4</v>
      </c>
      <c r="C4974" s="133"/>
      <c r="D4974" s="134">
        <v>2044</v>
      </c>
      <c r="E4974" s="7" t="s">
        <v>2193</v>
      </c>
      <c r="F4974" s="8" t="s">
        <v>2140</v>
      </c>
      <c r="G4974" s="18">
        <f>IFERROR(VLOOKUP(Table1[[#This Row],[Codigo_insumo]],BD_Insumos!$B:$E,4),"")</f>
        <v>13.596734305430379</v>
      </c>
      <c r="H4974" s="140">
        <v>6</v>
      </c>
      <c r="I4974" s="9"/>
      <c r="J4974" s="23">
        <f t="shared" si="77"/>
        <v>81.580405832582272</v>
      </c>
      <c r="K4974" s="22" t="str">
        <f>IF(I4974&lt;&gt;"",SUMIF(Table1[Codigo_servico],A4974,Table1[Subtotal_insumo]),"")</f>
        <v/>
      </c>
      <c r="L4974" s="18">
        <f>IF(Table1[[#This Row],[Ordem_insumos]]&lt;&gt;0,VLOOKUP(Table1[[#This Row],[Codigo_servico]],Preencher_Orcamento!$B:$D,3,FALSE)*Table1[[#This Row],[Qtde_insumo]],"")</f>
        <v>0</v>
      </c>
      <c r="M4974" s="18">
        <f>IF(Table1[[#This Row],[Ordem_insumos]]&lt;&gt;0,VLOOKUP(Table1[[#This Row],[Codigo_servico]],Preencher_Orcamento!$B:$D,3,FALSE)*Table1[[#This Row],[Subtotal_insumo]],"")</f>
        <v>0</v>
      </c>
    </row>
    <row r="4975" spans="1:13" x14ac:dyDescent="0.25">
      <c r="A4975" s="3">
        <v>91423</v>
      </c>
      <c r="B4975" s="125">
        <v>0</v>
      </c>
      <c r="C4975" s="131" t="s">
        <v>3340</v>
      </c>
      <c r="D4975" s="132"/>
      <c r="E4975" s="4"/>
      <c r="F4975" s="4"/>
      <c r="G4975" s="17" t="str">
        <f>IFERROR(VLOOKUP(Table1[[#This Row],[Codigo_insumo]],BD_Insumos!$B:$E,4),"")</f>
        <v/>
      </c>
      <c r="H4975" s="139"/>
      <c r="I4975" s="5" t="s">
        <v>457</v>
      </c>
      <c r="J4975" s="20" t="str">
        <f t="shared" si="77"/>
        <v/>
      </c>
      <c r="K4975" s="21">
        <f>IF(I4975&lt;&gt;"",SUMIF(Table1[Codigo_servico],A4975,Table1[Subtotal_insumo]),"")</f>
        <v>615.01549051947836</v>
      </c>
      <c r="L4975" s="17" t="str">
        <f>IF(Table1[[#This Row],[Ordem_insumos]]&lt;&gt;0,VLOOKUP(Table1[[#This Row],[Codigo_servico]],Preencher_Orcamento!$B:$D,3,FALSE)*Table1[[#This Row],[Qtde_insumo]],"")</f>
        <v/>
      </c>
      <c r="M4975" s="17" t="str">
        <f>IF(Table1[[#This Row],[Ordem_insumos]]&lt;&gt;0,VLOOKUP(Table1[[#This Row],[Codigo_servico]],Preencher_Orcamento!$B:$D,3,FALSE)*Table1[[#This Row],[Subtotal_insumo]],"")</f>
        <v/>
      </c>
    </row>
    <row r="4976" spans="1:13" ht="26.25" x14ac:dyDescent="0.25">
      <c r="A4976" s="6">
        <v>91423</v>
      </c>
      <c r="B4976" s="126">
        <v>1</v>
      </c>
      <c r="C4976" s="133"/>
      <c r="D4976" s="134">
        <v>56115</v>
      </c>
      <c r="E4976" s="7" t="s">
        <v>1428</v>
      </c>
      <c r="F4976" s="8" t="s">
        <v>457</v>
      </c>
      <c r="G4976" s="16">
        <f>IFERROR(VLOOKUP(Table1[[#This Row],[Codigo_insumo]],BD_Insumos!$B:$E,4),"")</f>
        <v>395.75869999999998</v>
      </c>
      <c r="H4976" s="140">
        <v>1</v>
      </c>
      <c r="I4976" s="9"/>
      <c r="J4976" s="22">
        <f t="shared" si="77"/>
        <v>395.75869999999998</v>
      </c>
      <c r="K4976" s="22" t="str">
        <f>IF(I4976&lt;&gt;"",SUMIF(Table1[Codigo_servico],A4976,Table1[Subtotal_insumo]),"")</f>
        <v/>
      </c>
      <c r="L4976" s="16">
        <f>IF(Table1[[#This Row],[Ordem_insumos]]&lt;&gt;0,VLOOKUP(Table1[[#This Row],[Codigo_servico]],Preencher_Orcamento!$B:$D,3,FALSE)*Table1[[#This Row],[Qtde_insumo]],"")</f>
        <v>0</v>
      </c>
      <c r="M4976" s="16">
        <f>IF(Table1[[#This Row],[Ordem_insumos]]&lt;&gt;0,VLOOKUP(Table1[[#This Row],[Codigo_servico]],Preencher_Orcamento!$B:$D,3,FALSE)*Table1[[#This Row],[Subtotal_insumo]],"")</f>
        <v>0</v>
      </c>
    </row>
    <row r="4977" spans="1:13" x14ac:dyDescent="0.25">
      <c r="A4977" s="6">
        <v>91423</v>
      </c>
      <c r="B4977" s="126">
        <v>2</v>
      </c>
      <c r="C4977" s="133"/>
      <c r="D4977" s="134">
        <v>2044</v>
      </c>
      <c r="E4977" s="7" t="s">
        <v>2193</v>
      </c>
      <c r="F4977" s="8" t="s">
        <v>2140</v>
      </c>
      <c r="G4977" s="16">
        <f>IFERROR(VLOOKUP(Table1[[#This Row],[Codigo_insumo]],BD_Insumos!$B:$E,4),"")</f>
        <v>13.596734305430379</v>
      </c>
      <c r="H4977" s="140">
        <v>8</v>
      </c>
      <c r="I4977" s="9"/>
      <c r="J4977" s="22">
        <f t="shared" si="77"/>
        <v>108.77387444344303</v>
      </c>
      <c r="K4977" s="22" t="str">
        <f>IF(I4977&lt;&gt;"",SUMIF(Table1[Codigo_servico],A4977,Table1[Subtotal_insumo]),"")</f>
        <v/>
      </c>
      <c r="L4977" s="16">
        <f>IF(Table1[[#This Row],[Ordem_insumos]]&lt;&gt;0,VLOOKUP(Table1[[#This Row],[Codigo_servico]],Preencher_Orcamento!$B:$D,3,FALSE)*Table1[[#This Row],[Qtde_insumo]],"")</f>
        <v>0</v>
      </c>
      <c r="M4977" s="16">
        <f>IF(Table1[[#This Row],[Ordem_insumos]]&lt;&gt;0,VLOOKUP(Table1[[#This Row],[Codigo_servico]],Preencher_Orcamento!$B:$D,3,FALSE)*Table1[[#This Row],[Subtotal_insumo]],"")</f>
        <v>0</v>
      </c>
    </row>
    <row r="4978" spans="1:13" x14ac:dyDescent="0.25">
      <c r="A4978" s="6">
        <v>91423</v>
      </c>
      <c r="B4978" s="126">
        <v>3</v>
      </c>
      <c r="C4978" s="133"/>
      <c r="D4978" s="134">
        <v>2041</v>
      </c>
      <c r="E4978" s="7" t="s">
        <v>2192</v>
      </c>
      <c r="F4978" s="8" t="s">
        <v>2140</v>
      </c>
      <c r="G4978" s="16">
        <f>IFERROR(VLOOKUP(Table1[[#This Row],[Codigo_insumo]],BD_Insumos!$B:$E,4),"")</f>
        <v>18.820516146129485</v>
      </c>
      <c r="H4978" s="140">
        <v>4</v>
      </c>
      <c r="I4978" s="9"/>
      <c r="J4978" s="22">
        <f t="shared" si="77"/>
        <v>75.28206458451794</v>
      </c>
      <c r="K4978" s="22" t="str">
        <f>IF(I4978&lt;&gt;"",SUMIF(Table1[Codigo_servico],A4978,Table1[Subtotal_insumo]),"")</f>
        <v/>
      </c>
      <c r="L4978" s="16">
        <f>IF(Table1[[#This Row],[Ordem_insumos]]&lt;&gt;0,VLOOKUP(Table1[[#This Row],[Codigo_servico]],Preencher_Orcamento!$B:$D,3,FALSE)*Table1[[#This Row],[Qtde_insumo]],"")</f>
        <v>0</v>
      </c>
      <c r="M4978" s="16">
        <f>IF(Table1[[#This Row],[Ordem_insumos]]&lt;&gt;0,VLOOKUP(Table1[[#This Row],[Codigo_servico]],Preencher_Orcamento!$B:$D,3,FALSE)*Table1[[#This Row],[Subtotal_insumo]],"")</f>
        <v>0</v>
      </c>
    </row>
    <row r="4979" spans="1:13" x14ac:dyDescent="0.25">
      <c r="A4979" s="6">
        <v>91423</v>
      </c>
      <c r="B4979" s="126">
        <v>4</v>
      </c>
      <c r="C4979" s="133"/>
      <c r="D4979" s="134">
        <v>1037</v>
      </c>
      <c r="E4979" s="7" t="s">
        <v>2958</v>
      </c>
      <c r="F4979" s="8" t="s">
        <v>2140</v>
      </c>
      <c r="G4979" s="18">
        <f>IFERROR(VLOOKUP(Table1[[#This Row],[Codigo_insumo]],BD_Insumos!$B:$E,4),"")</f>
        <v>35.200851491517405</v>
      </c>
      <c r="H4979" s="140">
        <v>1</v>
      </c>
      <c r="I4979" s="9"/>
      <c r="J4979" s="23">
        <f t="shared" si="77"/>
        <v>35.200851491517405</v>
      </c>
      <c r="K4979" s="22" t="str">
        <f>IF(I4979&lt;&gt;"",SUMIF(Table1[Codigo_servico],A4979,Table1[Subtotal_insumo]),"")</f>
        <v/>
      </c>
      <c r="L4979" s="18">
        <f>IF(Table1[[#This Row],[Ordem_insumos]]&lt;&gt;0,VLOOKUP(Table1[[#This Row],[Codigo_servico]],Preencher_Orcamento!$B:$D,3,FALSE)*Table1[[#This Row],[Qtde_insumo]],"")</f>
        <v>0</v>
      </c>
      <c r="M4979" s="18">
        <f>IF(Table1[[#This Row],[Ordem_insumos]]&lt;&gt;0,VLOOKUP(Table1[[#This Row],[Codigo_servico]],Preencher_Orcamento!$B:$D,3,FALSE)*Table1[[#This Row],[Subtotal_insumo]],"")</f>
        <v>0</v>
      </c>
    </row>
    <row r="4980" spans="1:13" x14ac:dyDescent="0.25">
      <c r="A4980" s="3">
        <v>91424</v>
      </c>
      <c r="B4980" s="125">
        <v>0</v>
      </c>
      <c r="C4980" s="131" t="s">
        <v>3341</v>
      </c>
      <c r="D4980" s="132"/>
      <c r="E4980" s="4"/>
      <c r="F4980" s="4"/>
      <c r="G4980" s="17" t="str">
        <f>IFERROR(VLOOKUP(Table1[[#This Row],[Codigo_insumo]],BD_Insumos!$B:$E,4),"")</f>
        <v/>
      </c>
      <c r="H4980" s="139"/>
      <c r="I4980" s="5" t="s">
        <v>457</v>
      </c>
      <c r="J4980" s="20" t="str">
        <f t="shared" si="77"/>
        <v/>
      </c>
      <c r="K4980" s="21">
        <f>IF(I4980&lt;&gt;"",SUMIF(Table1[Codigo_servico],A4980,Table1[Subtotal_insumo]),"")</f>
        <v>714.94227527646854</v>
      </c>
      <c r="L4980" s="17" t="str">
        <f>IF(Table1[[#This Row],[Ordem_insumos]]&lt;&gt;0,VLOOKUP(Table1[[#This Row],[Codigo_servico]],Preencher_Orcamento!$B:$D,3,FALSE)*Table1[[#This Row],[Qtde_insumo]],"")</f>
        <v/>
      </c>
      <c r="M4980" s="17" t="str">
        <f>IF(Table1[[#This Row],[Ordem_insumos]]&lt;&gt;0,VLOOKUP(Table1[[#This Row],[Codigo_servico]],Preencher_Orcamento!$B:$D,3,FALSE)*Table1[[#This Row],[Subtotal_insumo]],"")</f>
        <v/>
      </c>
    </row>
    <row r="4981" spans="1:13" ht="26.25" x14ac:dyDescent="0.25">
      <c r="A4981" s="6">
        <v>91424</v>
      </c>
      <c r="B4981" s="126">
        <v>1</v>
      </c>
      <c r="C4981" s="133"/>
      <c r="D4981" s="134">
        <v>56116</v>
      </c>
      <c r="E4981" s="7" t="s">
        <v>1429</v>
      </c>
      <c r="F4981" s="8" t="s">
        <v>457</v>
      </c>
      <c r="G4981" s="16">
        <f>IFERROR(VLOOKUP(Table1[[#This Row],[Codigo_insumo]],BD_Insumos!$B:$E,4),"")</f>
        <v>449.67149999999998</v>
      </c>
      <c r="H4981" s="140">
        <v>1</v>
      </c>
      <c r="I4981" s="9"/>
      <c r="J4981" s="22">
        <f t="shared" si="77"/>
        <v>449.67149999999998</v>
      </c>
      <c r="K4981" s="22" t="str">
        <f>IF(I4981&lt;&gt;"",SUMIF(Table1[Codigo_servico],A4981,Table1[Subtotal_insumo]),"")</f>
        <v/>
      </c>
      <c r="L4981" s="16">
        <f>IF(Table1[[#This Row],[Ordem_insumos]]&lt;&gt;0,VLOOKUP(Table1[[#This Row],[Codigo_servico]],Preencher_Orcamento!$B:$D,3,FALSE)*Table1[[#This Row],[Qtde_insumo]],"")</f>
        <v>0</v>
      </c>
      <c r="M4981" s="16">
        <f>IF(Table1[[#This Row],[Ordem_insumos]]&lt;&gt;0,VLOOKUP(Table1[[#This Row],[Codigo_servico]],Preencher_Orcamento!$B:$D,3,FALSE)*Table1[[#This Row],[Subtotal_insumo]],"")</f>
        <v>0</v>
      </c>
    </row>
    <row r="4982" spans="1:13" x14ac:dyDescent="0.25">
      <c r="A4982" s="6">
        <v>91424</v>
      </c>
      <c r="B4982" s="126">
        <v>2</v>
      </c>
      <c r="C4982" s="133"/>
      <c r="D4982" s="134">
        <v>2041</v>
      </c>
      <c r="E4982" s="7" t="s">
        <v>2192</v>
      </c>
      <c r="F4982" s="8" t="s">
        <v>2140</v>
      </c>
      <c r="G4982" s="16">
        <f>IFERROR(VLOOKUP(Table1[[#This Row],[Codigo_insumo]],BD_Insumos!$B:$E,4),"")</f>
        <v>18.820516146129485</v>
      </c>
      <c r="H4982" s="140">
        <v>5</v>
      </c>
      <c r="I4982" s="9"/>
      <c r="J4982" s="22">
        <f t="shared" si="77"/>
        <v>94.102580730647418</v>
      </c>
      <c r="K4982" s="22" t="str">
        <f>IF(I4982&lt;&gt;"",SUMIF(Table1[Codigo_servico],A4982,Table1[Subtotal_insumo]),"")</f>
        <v/>
      </c>
      <c r="L4982" s="16">
        <f>IF(Table1[[#This Row],[Ordem_insumos]]&lt;&gt;0,VLOOKUP(Table1[[#This Row],[Codigo_servico]],Preencher_Orcamento!$B:$D,3,FALSE)*Table1[[#This Row],[Qtde_insumo]],"")</f>
        <v>0</v>
      </c>
      <c r="M4982" s="16">
        <f>IF(Table1[[#This Row],[Ordem_insumos]]&lt;&gt;0,VLOOKUP(Table1[[#This Row],[Codigo_servico]],Preencher_Orcamento!$B:$D,3,FALSE)*Table1[[#This Row],[Subtotal_insumo]],"")</f>
        <v>0</v>
      </c>
    </row>
    <row r="4983" spans="1:13" x14ac:dyDescent="0.25">
      <c r="A4983" s="6">
        <v>91424</v>
      </c>
      <c r="B4983" s="126">
        <v>3</v>
      </c>
      <c r="C4983" s="133"/>
      <c r="D4983" s="134">
        <v>2044</v>
      </c>
      <c r="E4983" s="7" t="s">
        <v>2193</v>
      </c>
      <c r="F4983" s="8" t="s">
        <v>2140</v>
      </c>
      <c r="G4983" s="16">
        <f>IFERROR(VLOOKUP(Table1[[#This Row],[Codigo_insumo]],BD_Insumos!$B:$E,4),"")</f>
        <v>13.596734305430379</v>
      </c>
      <c r="H4983" s="140">
        <v>10</v>
      </c>
      <c r="I4983" s="9"/>
      <c r="J4983" s="22">
        <f t="shared" si="77"/>
        <v>135.9673430543038</v>
      </c>
      <c r="K4983" s="22" t="str">
        <f>IF(I4983&lt;&gt;"",SUMIF(Table1[Codigo_servico],A4983,Table1[Subtotal_insumo]),"")</f>
        <v/>
      </c>
      <c r="L4983" s="16">
        <f>IF(Table1[[#This Row],[Ordem_insumos]]&lt;&gt;0,VLOOKUP(Table1[[#This Row],[Codigo_servico]],Preencher_Orcamento!$B:$D,3,FALSE)*Table1[[#This Row],[Qtde_insumo]],"")</f>
        <v>0</v>
      </c>
      <c r="M4983" s="16">
        <f>IF(Table1[[#This Row],[Ordem_insumos]]&lt;&gt;0,VLOOKUP(Table1[[#This Row],[Codigo_servico]],Preencher_Orcamento!$B:$D,3,FALSE)*Table1[[#This Row],[Subtotal_insumo]],"")</f>
        <v>0</v>
      </c>
    </row>
    <row r="4984" spans="1:13" x14ac:dyDescent="0.25">
      <c r="A4984" s="6">
        <v>91424</v>
      </c>
      <c r="B4984" s="126">
        <v>4</v>
      </c>
      <c r="C4984" s="133"/>
      <c r="D4984" s="134">
        <v>1037</v>
      </c>
      <c r="E4984" s="7" t="s">
        <v>2958</v>
      </c>
      <c r="F4984" s="8" t="s">
        <v>2140</v>
      </c>
      <c r="G4984" s="18">
        <f>IFERROR(VLOOKUP(Table1[[#This Row],[Codigo_insumo]],BD_Insumos!$B:$E,4),"")</f>
        <v>35.200851491517405</v>
      </c>
      <c r="H4984" s="140">
        <v>1</v>
      </c>
      <c r="I4984" s="9"/>
      <c r="J4984" s="23">
        <f t="shared" si="77"/>
        <v>35.200851491517405</v>
      </c>
      <c r="K4984" s="22" t="str">
        <f>IF(I4984&lt;&gt;"",SUMIF(Table1[Codigo_servico],A4984,Table1[Subtotal_insumo]),"")</f>
        <v/>
      </c>
      <c r="L4984" s="18">
        <f>IF(Table1[[#This Row],[Ordem_insumos]]&lt;&gt;0,VLOOKUP(Table1[[#This Row],[Codigo_servico]],Preencher_Orcamento!$B:$D,3,FALSE)*Table1[[#This Row],[Qtde_insumo]],"")</f>
        <v>0</v>
      </c>
      <c r="M4984" s="18">
        <f>IF(Table1[[#This Row],[Ordem_insumos]]&lt;&gt;0,VLOOKUP(Table1[[#This Row],[Codigo_servico]],Preencher_Orcamento!$B:$D,3,FALSE)*Table1[[#This Row],[Subtotal_insumo]],"")</f>
        <v>0</v>
      </c>
    </row>
    <row r="4985" spans="1:13" x14ac:dyDescent="0.25">
      <c r="A4985" s="3">
        <v>91425</v>
      </c>
      <c r="B4985" s="125">
        <v>0</v>
      </c>
      <c r="C4985" s="131" t="s">
        <v>3342</v>
      </c>
      <c r="D4985" s="132"/>
      <c r="E4985" s="4"/>
      <c r="F4985" s="4"/>
      <c r="G4985" s="17" t="str">
        <f>IFERROR(VLOOKUP(Table1[[#This Row],[Codigo_insumo]],BD_Insumos!$B:$E,4),"")</f>
        <v/>
      </c>
      <c r="H4985" s="139"/>
      <c r="I4985" s="5" t="s">
        <v>457</v>
      </c>
      <c r="J4985" s="20" t="str">
        <f t="shared" si="77"/>
        <v/>
      </c>
      <c r="K4985" s="21">
        <f>IF(I4985&lt;&gt;"",SUMIF(Table1[Codigo_servico],A4985,Table1[Subtotal_insumo]),"")</f>
        <v>196.93452522577994</v>
      </c>
      <c r="L4985" s="17" t="str">
        <f>IF(Table1[[#This Row],[Ordem_insumos]]&lt;&gt;0,VLOOKUP(Table1[[#This Row],[Codigo_servico]],Preencher_Orcamento!$B:$D,3,FALSE)*Table1[[#This Row],[Qtde_insumo]],"")</f>
        <v/>
      </c>
      <c r="M4985" s="17" t="str">
        <f>IF(Table1[[#This Row],[Ordem_insumos]]&lt;&gt;0,VLOOKUP(Table1[[#This Row],[Codigo_servico]],Preencher_Orcamento!$B:$D,3,FALSE)*Table1[[#This Row],[Subtotal_insumo]],"")</f>
        <v/>
      </c>
    </row>
    <row r="4986" spans="1:13" x14ac:dyDescent="0.25">
      <c r="A4986" s="6">
        <v>91425</v>
      </c>
      <c r="B4986" s="126">
        <v>1</v>
      </c>
      <c r="C4986" s="133"/>
      <c r="D4986" s="134">
        <v>2044</v>
      </c>
      <c r="E4986" s="7" t="s">
        <v>2193</v>
      </c>
      <c r="F4986" s="8" t="s">
        <v>2140</v>
      </c>
      <c r="G4986" s="16">
        <f>IFERROR(VLOOKUP(Table1[[#This Row],[Codigo_insumo]],BD_Insumos!$B:$E,4),"")</f>
        <v>13.596734305430379</v>
      </c>
      <c r="H4986" s="140">
        <v>0.5</v>
      </c>
      <c r="I4986" s="9"/>
      <c r="J4986" s="22">
        <f t="shared" si="77"/>
        <v>6.7983671527151897</v>
      </c>
      <c r="K4986" s="22" t="str">
        <f>IF(I4986&lt;&gt;"",SUMIF(Table1[Codigo_servico],A4986,Table1[Subtotal_insumo]),"")</f>
        <v/>
      </c>
      <c r="L4986" s="16">
        <f>IF(Table1[[#This Row],[Ordem_insumos]]&lt;&gt;0,VLOOKUP(Table1[[#This Row],[Codigo_servico]],Preencher_Orcamento!$B:$D,3,FALSE)*Table1[[#This Row],[Qtde_insumo]],"")</f>
        <v>0</v>
      </c>
      <c r="M4986" s="16">
        <f>IF(Table1[[#This Row],[Ordem_insumos]]&lt;&gt;0,VLOOKUP(Table1[[#This Row],[Codigo_servico]],Preencher_Orcamento!$B:$D,3,FALSE)*Table1[[#This Row],[Subtotal_insumo]],"")</f>
        <v>0</v>
      </c>
    </row>
    <row r="4987" spans="1:13" ht="26.25" x14ac:dyDescent="0.25">
      <c r="A4987" s="6">
        <v>91425</v>
      </c>
      <c r="B4987" s="126">
        <v>2</v>
      </c>
      <c r="C4987" s="133"/>
      <c r="D4987" s="134">
        <v>61021</v>
      </c>
      <c r="E4987" s="7" t="s">
        <v>1604</v>
      </c>
      <c r="F4987" s="8" t="s">
        <v>457</v>
      </c>
      <c r="G4987" s="16">
        <f>IFERROR(VLOOKUP(Table1[[#This Row],[Codigo_insumo]],BD_Insumos!$B:$E,4),"")</f>
        <v>180.7259</v>
      </c>
      <c r="H4987" s="140">
        <v>1</v>
      </c>
      <c r="I4987" s="9"/>
      <c r="J4987" s="22">
        <f t="shared" si="77"/>
        <v>180.7259</v>
      </c>
      <c r="K4987" s="22" t="str">
        <f>IF(I4987&lt;&gt;"",SUMIF(Table1[Codigo_servico],A4987,Table1[Subtotal_insumo]),"")</f>
        <v/>
      </c>
      <c r="L4987" s="16">
        <f>IF(Table1[[#This Row],[Ordem_insumos]]&lt;&gt;0,VLOOKUP(Table1[[#This Row],[Codigo_servico]],Preencher_Orcamento!$B:$D,3,FALSE)*Table1[[#This Row],[Qtde_insumo]],"")</f>
        <v>0</v>
      </c>
      <c r="M4987" s="16">
        <f>IF(Table1[[#This Row],[Ordem_insumos]]&lt;&gt;0,VLOOKUP(Table1[[#This Row],[Codigo_servico]],Preencher_Orcamento!$B:$D,3,FALSE)*Table1[[#This Row],[Subtotal_insumo]],"")</f>
        <v>0</v>
      </c>
    </row>
    <row r="4988" spans="1:13" x14ac:dyDescent="0.25">
      <c r="A4988" s="6">
        <v>91425</v>
      </c>
      <c r="B4988" s="126">
        <v>3</v>
      </c>
      <c r="C4988" s="133"/>
      <c r="D4988" s="134">
        <v>2041</v>
      </c>
      <c r="E4988" s="7" t="s">
        <v>2192</v>
      </c>
      <c r="F4988" s="8" t="s">
        <v>2140</v>
      </c>
      <c r="G4988" s="18">
        <f>IFERROR(VLOOKUP(Table1[[#This Row],[Codigo_insumo]],BD_Insumos!$B:$E,4),"")</f>
        <v>18.820516146129485</v>
      </c>
      <c r="H4988" s="140">
        <v>0.5</v>
      </c>
      <c r="I4988" s="9"/>
      <c r="J4988" s="23">
        <f t="shared" si="77"/>
        <v>9.4102580730647425</v>
      </c>
      <c r="K4988" s="22" t="str">
        <f>IF(I4988&lt;&gt;"",SUMIF(Table1[Codigo_servico],A4988,Table1[Subtotal_insumo]),"")</f>
        <v/>
      </c>
      <c r="L4988" s="18">
        <f>IF(Table1[[#This Row],[Ordem_insumos]]&lt;&gt;0,VLOOKUP(Table1[[#This Row],[Codigo_servico]],Preencher_Orcamento!$B:$D,3,FALSE)*Table1[[#This Row],[Qtde_insumo]],"")</f>
        <v>0</v>
      </c>
      <c r="M4988" s="18">
        <f>IF(Table1[[#This Row],[Ordem_insumos]]&lt;&gt;0,VLOOKUP(Table1[[#This Row],[Codigo_servico]],Preencher_Orcamento!$B:$D,3,FALSE)*Table1[[#This Row],[Subtotal_insumo]],"")</f>
        <v>0</v>
      </c>
    </row>
    <row r="4989" spans="1:13" x14ac:dyDescent="0.25">
      <c r="A4989" s="3">
        <v>91426</v>
      </c>
      <c r="B4989" s="125">
        <v>0</v>
      </c>
      <c r="C4989" s="131" t="s">
        <v>3343</v>
      </c>
      <c r="D4989" s="132"/>
      <c r="E4989" s="4"/>
      <c r="F4989" s="4"/>
      <c r="G4989" s="17" t="str">
        <f>IFERROR(VLOOKUP(Table1[[#This Row],[Codigo_insumo]],BD_Insumos!$B:$E,4),"")</f>
        <v/>
      </c>
      <c r="H4989" s="139"/>
      <c r="I4989" s="5" t="s">
        <v>457</v>
      </c>
      <c r="J4989" s="20" t="str">
        <f t="shared" si="77"/>
        <v/>
      </c>
      <c r="K4989" s="21">
        <f>IF(I4989&lt;&gt;"",SUMIF(Table1[Codigo_servico],A4989,Table1[Subtotal_insumo]),"")</f>
        <v>43.766900180623949</v>
      </c>
      <c r="L4989" s="17" t="str">
        <f>IF(Table1[[#This Row],[Ordem_insumos]]&lt;&gt;0,VLOOKUP(Table1[[#This Row],[Codigo_servico]],Preencher_Orcamento!$B:$D,3,FALSE)*Table1[[#This Row],[Qtde_insumo]],"")</f>
        <v/>
      </c>
      <c r="M4989" s="17" t="str">
        <f>IF(Table1[[#This Row],[Ordem_insumos]]&lt;&gt;0,VLOOKUP(Table1[[#This Row],[Codigo_servico]],Preencher_Orcamento!$B:$D,3,FALSE)*Table1[[#This Row],[Subtotal_insumo]],"")</f>
        <v/>
      </c>
    </row>
    <row r="4990" spans="1:13" x14ac:dyDescent="0.25">
      <c r="A4990" s="6">
        <v>91426</v>
      </c>
      <c r="B4990" s="126">
        <v>1</v>
      </c>
      <c r="C4990" s="133"/>
      <c r="D4990" s="134">
        <v>2044</v>
      </c>
      <c r="E4990" s="7" t="s">
        <v>2193</v>
      </c>
      <c r="F4990" s="8" t="s">
        <v>2140</v>
      </c>
      <c r="G4990" s="16">
        <f>IFERROR(VLOOKUP(Table1[[#This Row],[Codigo_insumo]],BD_Insumos!$B:$E,4),"")</f>
        <v>13.596734305430379</v>
      </c>
      <c r="H4990" s="140">
        <v>0.4</v>
      </c>
      <c r="I4990" s="9"/>
      <c r="J4990" s="22">
        <f t="shared" si="77"/>
        <v>5.4386937221721521</v>
      </c>
      <c r="K4990" s="22" t="str">
        <f>IF(I4990&lt;&gt;"",SUMIF(Table1[Codigo_servico],A4990,Table1[Subtotal_insumo]),"")</f>
        <v/>
      </c>
      <c r="L4990" s="16">
        <f>IF(Table1[[#This Row],[Ordem_insumos]]&lt;&gt;0,VLOOKUP(Table1[[#This Row],[Codigo_servico]],Preencher_Orcamento!$B:$D,3,FALSE)*Table1[[#This Row],[Qtde_insumo]],"")</f>
        <v>0</v>
      </c>
      <c r="M4990" s="16">
        <f>IF(Table1[[#This Row],[Ordem_insumos]]&lt;&gt;0,VLOOKUP(Table1[[#This Row],[Codigo_servico]],Preencher_Orcamento!$B:$D,3,FALSE)*Table1[[#This Row],[Subtotal_insumo]],"")</f>
        <v>0</v>
      </c>
    </row>
    <row r="4991" spans="1:13" x14ac:dyDescent="0.25">
      <c r="A4991" s="6">
        <v>91426</v>
      </c>
      <c r="B4991" s="126">
        <v>2</v>
      </c>
      <c r="C4991" s="133"/>
      <c r="D4991" s="134">
        <v>2041</v>
      </c>
      <c r="E4991" s="7" t="s">
        <v>2192</v>
      </c>
      <c r="F4991" s="8" t="s">
        <v>2140</v>
      </c>
      <c r="G4991" s="16">
        <f>IFERROR(VLOOKUP(Table1[[#This Row],[Codigo_insumo]],BD_Insumos!$B:$E,4),"")</f>
        <v>18.820516146129485</v>
      </c>
      <c r="H4991" s="140">
        <v>0.4</v>
      </c>
      <c r="I4991" s="9"/>
      <c r="J4991" s="22">
        <f t="shared" si="77"/>
        <v>7.5282064584517947</v>
      </c>
      <c r="K4991" s="22" t="str">
        <f>IF(I4991&lt;&gt;"",SUMIF(Table1[Codigo_servico],A4991,Table1[Subtotal_insumo]),"")</f>
        <v/>
      </c>
      <c r="L4991" s="16">
        <f>IF(Table1[[#This Row],[Ordem_insumos]]&lt;&gt;0,VLOOKUP(Table1[[#This Row],[Codigo_servico]],Preencher_Orcamento!$B:$D,3,FALSE)*Table1[[#This Row],[Qtde_insumo]],"")</f>
        <v>0</v>
      </c>
      <c r="M4991" s="16">
        <f>IF(Table1[[#This Row],[Ordem_insumos]]&lt;&gt;0,VLOOKUP(Table1[[#This Row],[Codigo_servico]],Preencher_Orcamento!$B:$D,3,FALSE)*Table1[[#This Row],[Subtotal_insumo]],"")</f>
        <v>0</v>
      </c>
    </row>
    <row r="4992" spans="1:13" x14ac:dyDescent="0.25">
      <c r="A4992" s="6">
        <v>91426</v>
      </c>
      <c r="B4992" s="126">
        <v>3</v>
      </c>
      <c r="C4992" s="133"/>
      <c r="D4992" s="134">
        <v>61022</v>
      </c>
      <c r="E4992" s="7" t="s">
        <v>1605</v>
      </c>
      <c r="F4992" s="8" t="s">
        <v>457</v>
      </c>
      <c r="G4992" s="18">
        <f>IFERROR(VLOOKUP(Table1[[#This Row],[Codigo_insumo]],BD_Insumos!$B:$E,4),"")</f>
        <v>30.8</v>
      </c>
      <c r="H4992" s="140">
        <v>1</v>
      </c>
      <c r="I4992" s="9"/>
      <c r="J4992" s="23">
        <f t="shared" si="77"/>
        <v>30.8</v>
      </c>
      <c r="K4992" s="22" t="str">
        <f>IF(I4992&lt;&gt;"",SUMIF(Table1[Codigo_servico],A4992,Table1[Subtotal_insumo]),"")</f>
        <v/>
      </c>
      <c r="L4992" s="18">
        <f>IF(Table1[[#This Row],[Ordem_insumos]]&lt;&gt;0,VLOOKUP(Table1[[#This Row],[Codigo_servico]],Preencher_Orcamento!$B:$D,3,FALSE)*Table1[[#This Row],[Qtde_insumo]],"")</f>
        <v>0</v>
      </c>
      <c r="M4992" s="18">
        <f>IF(Table1[[#This Row],[Ordem_insumos]]&lt;&gt;0,VLOOKUP(Table1[[#This Row],[Codigo_servico]],Preencher_Orcamento!$B:$D,3,FALSE)*Table1[[#This Row],[Subtotal_insumo]],"")</f>
        <v>0</v>
      </c>
    </row>
    <row r="4993" spans="1:13" x14ac:dyDescent="0.25">
      <c r="A4993" s="3">
        <v>91427</v>
      </c>
      <c r="B4993" s="125">
        <v>0</v>
      </c>
      <c r="C4993" s="131" t="s">
        <v>3344</v>
      </c>
      <c r="D4993" s="132"/>
      <c r="E4993" s="4"/>
      <c r="F4993" s="4"/>
      <c r="G4993" s="17" t="str">
        <f>IFERROR(VLOOKUP(Table1[[#This Row],[Codigo_insumo]],BD_Insumos!$B:$E,4),"")</f>
        <v/>
      </c>
      <c r="H4993" s="139"/>
      <c r="I4993" s="5" t="s">
        <v>457</v>
      </c>
      <c r="J4993" s="20" t="str">
        <f t="shared" si="77"/>
        <v/>
      </c>
      <c r="K4993" s="21">
        <f>IF(I4993&lt;&gt;"",SUMIF(Table1[Codigo_servico],A4993,Table1[Subtotal_insumo]),"")</f>
        <v>403.23862522577991</v>
      </c>
      <c r="L4993" s="17" t="str">
        <f>IF(Table1[[#This Row],[Ordem_insumos]]&lt;&gt;0,VLOOKUP(Table1[[#This Row],[Codigo_servico]],Preencher_Orcamento!$B:$D,3,FALSE)*Table1[[#This Row],[Qtde_insumo]],"")</f>
        <v/>
      </c>
      <c r="M4993" s="17" t="str">
        <f>IF(Table1[[#This Row],[Ordem_insumos]]&lt;&gt;0,VLOOKUP(Table1[[#This Row],[Codigo_servico]],Preencher_Orcamento!$B:$D,3,FALSE)*Table1[[#This Row],[Subtotal_insumo]],"")</f>
        <v/>
      </c>
    </row>
    <row r="4994" spans="1:13" x14ac:dyDescent="0.25">
      <c r="A4994" s="6">
        <v>91427</v>
      </c>
      <c r="B4994" s="126">
        <v>1</v>
      </c>
      <c r="C4994" s="133"/>
      <c r="D4994" s="134">
        <v>2044</v>
      </c>
      <c r="E4994" s="7" t="s">
        <v>2193</v>
      </c>
      <c r="F4994" s="8" t="s">
        <v>2140</v>
      </c>
      <c r="G4994" s="16">
        <f>IFERROR(VLOOKUP(Table1[[#This Row],[Codigo_insumo]],BD_Insumos!$B:$E,4),"")</f>
        <v>13.596734305430379</v>
      </c>
      <c r="H4994" s="140">
        <v>0.5</v>
      </c>
      <c r="I4994" s="9"/>
      <c r="J4994" s="22">
        <f t="shared" ref="J4994:J5057" si="78">IF(I4994="",G4994*H4994,"")</f>
        <v>6.7983671527151897</v>
      </c>
      <c r="K4994" s="22" t="str">
        <f>IF(I4994&lt;&gt;"",SUMIF(Table1[Codigo_servico],A4994,Table1[Subtotal_insumo]),"")</f>
        <v/>
      </c>
      <c r="L4994" s="16">
        <f>IF(Table1[[#This Row],[Ordem_insumos]]&lt;&gt;0,VLOOKUP(Table1[[#This Row],[Codigo_servico]],Preencher_Orcamento!$B:$D,3,FALSE)*Table1[[#This Row],[Qtde_insumo]],"")</f>
        <v>0</v>
      </c>
      <c r="M4994" s="16">
        <f>IF(Table1[[#This Row],[Ordem_insumos]]&lt;&gt;0,VLOOKUP(Table1[[#This Row],[Codigo_servico]],Preencher_Orcamento!$B:$D,3,FALSE)*Table1[[#This Row],[Subtotal_insumo]],"")</f>
        <v>0</v>
      </c>
    </row>
    <row r="4995" spans="1:13" x14ac:dyDescent="0.25">
      <c r="A4995" s="6">
        <v>91427</v>
      </c>
      <c r="B4995" s="126">
        <v>2</v>
      </c>
      <c r="C4995" s="133"/>
      <c r="D4995" s="134">
        <v>2041</v>
      </c>
      <c r="E4995" s="7" t="s">
        <v>2192</v>
      </c>
      <c r="F4995" s="8" t="s">
        <v>2140</v>
      </c>
      <c r="G4995" s="16">
        <f>IFERROR(VLOOKUP(Table1[[#This Row],[Codigo_insumo]],BD_Insumos!$B:$E,4),"")</f>
        <v>18.820516146129485</v>
      </c>
      <c r="H4995" s="140">
        <v>0.5</v>
      </c>
      <c r="I4995" s="9"/>
      <c r="J4995" s="22">
        <f t="shared" si="78"/>
        <v>9.4102580730647425</v>
      </c>
      <c r="K4995" s="22" t="str">
        <f>IF(I4995&lt;&gt;"",SUMIF(Table1[Codigo_servico],A4995,Table1[Subtotal_insumo]),"")</f>
        <v/>
      </c>
      <c r="L4995" s="16">
        <f>IF(Table1[[#This Row],[Ordem_insumos]]&lt;&gt;0,VLOOKUP(Table1[[#This Row],[Codigo_servico]],Preencher_Orcamento!$B:$D,3,FALSE)*Table1[[#This Row],[Qtde_insumo]],"")</f>
        <v>0</v>
      </c>
      <c r="M4995" s="16">
        <f>IF(Table1[[#This Row],[Ordem_insumos]]&lt;&gt;0,VLOOKUP(Table1[[#This Row],[Codigo_servico]],Preencher_Orcamento!$B:$D,3,FALSE)*Table1[[#This Row],[Subtotal_insumo]],"")</f>
        <v>0</v>
      </c>
    </row>
    <row r="4996" spans="1:13" ht="26.25" x14ac:dyDescent="0.25">
      <c r="A4996" s="6">
        <v>91427</v>
      </c>
      <c r="B4996" s="126">
        <v>3</v>
      </c>
      <c r="C4996" s="133"/>
      <c r="D4996" s="134">
        <v>61024</v>
      </c>
      <c r="E4996" s="7" t="s">
        <v>1607</v>
      </c>
      <c r="F4996" s="8" t="s">
        <v>457</v>
      </c>
      <c r="G4996" s="18">
        <f>IFERROR(VLOOKUP(Table1[[#This Row],[Codigo_insumo]],BD_Insumos!$B:$E,4),"")</f>
        <v>387.03</v>
      </c>
      <c r="H4996" s="140">
        <v>1</v>
      </c>
      <c r="I4996" s="9"/>
      <c r="J4996" s="23">
        <f t="shared" si="78"/>
        <v>387.03</v>
      </c>
      <c r="K4996" s="22" t="str">
        <f>IF(I4996&lt;&gt;"",SUMIF(Table1[Codigo_servico],A4996,Table1[Subtotal_insumo]),"")</f>
        <v/>
      </c>
      <c r="L4996" s="18">
        <f>IF(Table1[[#This Row],[Ordem_insumos]]&lt;&gt;0,VLOOKUP(Table1[[#This Row],[Codigo_servico]],Preencher_Orcamento!$B:$D,3,FALSE)*Table1[[#This Row],[Qtde_insumo]],"")</f>
        <v>0</v>
      </c>
      <c r="M4996" s="18">
        <f>IF(Table1[[#This Row],[Ordem_insumos]]&lt;&gt;0,VLOOKUP(Table1[[#This Row],[Codigo_servico]],Preencher_Orcamento!$B:$D,3,FALSE)*Table1[[#This Row],[Subtotal_insumo]],"")</f>
        <v>0</v>
      </c>
    </row>
    <row r="4997" spans="1:13" x14ac:dyDescent="0.25">
      <c r="A4997" s="3">
        <v>91428</v>
      </c>
      <c r="B4997" s="125">
        <v>0</v>
      </c>
      <c r="C4997" s="131" t="s">
        <v>3345</v>
      </c>
      <c r="D4997" s="132"/>
      <c r="E4997" s="4"/>
      <c r="F4997" s="4"/>
      <c r="G4997" s="17" t="str">
        <f>IFERROR(VLOOKUP(Table1[[#This Row],[Codigo_insumo]],BD_Insumos!$B:$E,4),"")</f>
        <v/>
      </c>
      <c r="H4997" s="139"/>
      <c r="I4997" s="5" t="s">
        <v>457</v>
      </c>
      <c r="J4997" s="20" t="str">
        <f t="shared" si="78"/>
        <v/>
      </c>
      <c r="K4997" s="21">
        <f>IF(I4997&lt;&gt;"",SUMIF(Table1[Codigo_servico],A4997,Table1[Subtotal_insumo]),"")</f>
        <v>149.33852522577993</v>
      </c>
      <c r="L4997" s="17" t="str">
        <f>IF(Table1[[#This Row],[Ordem_insumos]]&lt;&gt;0,VLOOKUP(Table1[[#This Row],[Codigo_servico]],Preencher_Orcamento!$B:$D,3,FALSE)*Table1[[#This Row],[Qtde_insumo]],"")</f>
        <v/>
      </c>
      <c r="M4997" s="17" t="str">
        <f>IF(Table1[[#This Row],[Ordem_insumos]]&lt;&gt;0,VLOOKUP(Table1[[#This Row],[Codigo_servico]],Preencher_Orcamento!$B:$D,3,FALSE)*Table1[[#This Row],[Subtotal_insumo]],"")</f>
        <v/>
      </c>
    </row>
    <row r="4998" spans="1:13" x14ac:dyDescent="0.25">
      <c r="A4998" s="6">
        <v>91428</v>
      </c>
      <c r="B4998" s="126">
        <v>1</v>
      </c>
      <c r="C4998" s="133"/>
      <c r="D4998" s="134">
        <v>2044</v>
      </c>
      <c r="E4998" s="7" t="s">
        <v>2193</v>
      </c>
      <c r="F4998" s="8" t="s">
        <v>2140</v>
      </c>
      <c r="G4998" s="16">
        <f>IFERROR(VLOOKUP(Table1[[#This Row],[Codigo_insumo]],BD_Insumos!$B:$E,4),"")</f>
        <v>13.596734305430379</v>
      </c>
      <c r="H4998" s="140">
        <v>0.5</v>
      </c>
      <c r="I4998" s="9"/>
      <c r="J4998" s="22">
        <f t="shared" si="78"/>
        <v>6.7983671527151897</v>
      </c>
      <c r="K4998" s="22" t="str">
        <f>IF(I4998&lt;&gt;"",SUMIF(Table1[Codigo_servico],A4998,Table1[Subtotal_insumo]),"")</f>
        <v/>
      </c>
      <c r="L4998" s="16">
        <f>IF(Table1[[#This Row],[Ordem_insumos]]&lt;&gt;0,VLOOKUP(Table1[[#This Row],[Codigo_servico]],Preencher_Orcamento!$B:$D,3,FALSE)*Table1[[#This Row],[Qtde_insumo]],"")</f>
        <v>0</v>
      </c>
      <c r="M4998" s="16">
        <f>IF(Table1[[#This Row],[Ordem_insumos]]&lt;&gt;0,VLOOKUP(Table1[[#This Row],[Codigo_servico]],Preencher_Orcamento!$B:$D,3,FALSE)*Table1[[#This Row],[Subtotal_insumo]],"")</f>
        <v>0</v>
      </c>
    </row>
    <row r="4999" spans="1:13" x14ac:dyDescent="0.25">
      <c r="A4999" s="6">
        <v>91428</v>
      </c>
      <c r="B4999" s="126">
        <v>2</v>
      </c>
      <c r="C4999" s="133"/>
      <c r="D4999" s="134">
        <v>2041</v>
      </c>
      <c r="E4999" s="7" t="s">
        <v>2192</v>
      </c>
      <c r="F4999" s="8" t="s">
        <v>2140</v>
      </c>
      <c r="G4999" s="16">
        <f>IFERROR(VLOOKUP(Table1[[#This Row],[Codigo_insumo]],BD_Insumos!$B:$E,4),"")</f>
        <v>18.820516146129485</v>
      </c>
      <c r="H4999" s="140">
        <v>0.5</v>
      </c>
      <c r="I4999" s="9"/>
      <c r="J4999" s="22">
        <f t="shared" si="78"/>
        <v>9.4102580730647425</v>
      </c>
      <c r="K4999" s="22" t="str">
        <f>IF(I4999&lt;&gt;"",SUMIF(Table1[Codigo_servico],A4999,Table1[Subtotal_insumo]),"")</f>
        <v/>
      </c>
      <c r="L4999" s="16">
        <f>IF(Table1[[#This Row],[Ordem_insumos]]&lt;&gt;0,VLOOKUP(Table1[[#This Row],[Codigo_servico]],Preencher_Orcamento!$B:$D,3,FALSE)*Table1[[#This Row],[Qtde_insumo]],"")</f>
        <v>0</v>
      </c>
      <c r="M4999" s="16">
        <f>IF(Table1[[#This Row],[Ordem_insumos]]&lt;&gt;0,VLOOKUP(Table1[[#This Row],[Codigo_servico]],Preencher_Orcamento!$B:$D,3,FALSE)*Table1[[#This Row],[Subtotal_insumo]],"")</f>
        <v>0</v>
      </c>
    </row>
    <row r="5000" spans="1:13" ht="26.25" x14ac:dyDescent="0.25">
      <c r="A5000" s="6">
        <v>91428</v>
      </c>
      <c r="B5000" s="126">
        <v>3</v>
      </c>
      <c r="C5000" s="133"/>
      <c r="D5000" s="134">
        <v>61023</v>
      </c>
      <c r="E5000" s="7" t="s">
        <v>1606</v>
      </c>
      <c r="F5000" s="8" t="s">
        <v>457</v>
      </c>
      <c r="G5000" s="18">
        <f>IFERROR(VLOOKUP(Table1[[#This Row],[Codigo_insumo]],BD_Insumos!$B:$E,4),"")</f>
        <v>133.12989999999999</v>
      </c>
      <c r="H5000" s="140">
        <v>1</v>
      </c>
      <c r="I5000" s="9"/>
      <c r="J5000" s="23">
        <f t="shared" si="78"/>
        <v>133.12989999999999</v>
      </c>
      <c r="K5000" s="22" t="str">
        <f>IF(I5000&lt;&gt;"",SUMIF(Table1[Codigo_servico],A5000,Table1[Subtotal_insumo]),"")</f>
        <v/>
      </c>
      <c r="L5000" s="18">
        <f>IF(Table1[[#This Row],[Ordem_insumos]]&lt;&gt;0,VLOOKUP(Table1[[#This Row],[Codigo_servico]],Preencher_Orcamento!$B:$D,3,FALSE)*Table1[[#This Row],[Qtde_insumo]],"")</f>
        <v>0</v>
      </c>
      <c r="M5000" s="18">
        <f>IF(Table1[[#This Row],[Ordem_insumos]]&lt;&gt;0,VLOOKUP(Table1[[#This Row],[Codigo_servico]],Preencher_Orcamento!$B:$D,3,FALSE)*Table1[[#This Row],[Subtotal_insumo]],"")</f>
        <v>0</v>
      </c>
    </row>
    <row r="5001" spans="1:13" x14ac:dyDescent="0.25">
      <c r="A5001" s="3">
        <v>91429</v>
      </c>
      <c r="B5001" s="125">
        <v>0</v>
      </c>
      <c r="C5001" s="131" t="s">
        <v>3346</v>
      </c>
      <c r="D5001" s="132"/>
      <c r="E5001" s="4"/>
      <c r="F5001" s="4"/>
      <c r="G5001" s="17" t="str">
        <f>IFERROR(VLOOKUP(Table1[[#This Row],[Codigo_insumo]],BD_Insumos!$B:$E,4),"")</f>
        <v/>
      </c>
      <c r="H5001" s="139"/>
      <c r="I5001" s="5" t="s">
        <v>457</v>
      </c>
      <c r="J5001" s="20" t="str">
        <f t="shared" si="78"/>
        <v/>
      </c>
      <c r="K5001" s="21">
        <f>IF(I5001&lt;&gt;"",SUMIF(Table1[Codigo_servico],A5001,Table1[Subtotal_insumo]),"")</f>
        <v>141.30332522577993</v>
      </c>
      <c r="L5001" s="17" t="str">
        <f>IF(Table1[[#This Row],[Ordem_insumos]]&lt;&gt;0,VLOOKUP(Table1[[#This Row],[Codigo_servico]],Preencher_Orcamento!$B:$D,3,FALSE)*Table1[[#This Row],[Qtde_insumo]],"")</f>
        <v/>
      </c>
      <c r="M5001" s="17" t="str">
        <f>IF(Table1[[#This Row],[Ordem_insumos]]&lt;&gt;0,VLOOKUP(Table1[[#This Row],[Codigo_servico]],Preencher_Orcamento!$B:$D,3,FALSE)*Table1[[#This Row],[Subtotal_insumo]],"")</f>
        <v/>
      </c>
    </row>
    <row r="5002" spans="1:13" x14ac:dyDescent="0.25">
      <c r="A5002" s="6">
        <v>91429</v>
      </c>
      <c r="B5002" s="126">
        <v>1</v>
      </c>
      <c r="C5002" s="133"/>
      <c r="D5002" s="134">
        <v>2044</v>
      </c>
      <c r="E5002" s="7" t="s">
        <v>2193</v>
      </c>
      <c r="F5002" s="8" t="s">
        <v>2140</v>
      </c>
      <c r="G5002" s="16">
        <f>IFERROR(VLOOKUP(Table1[[#This Row],[Codigo_insumo]],BD_Insumos!$B:$E,4),"")</f>
        <v>13.596734305430379</v>
      </c>
      <c r="H5002" s="140">
        <v>0.5</v>
      </c>
      <c r="I5002" s="9"/>
      <c r="J5002" s="22">
        <f t="shared" si="78"/>
        <v>6.7983671527151897</v>
      </c>
      <c r="K5002" s="22" t="str">
        <f>IF(I5002&lt;&gt;"",SUMIF(Table1[Codigo_servico],A5002,Table1[Subtotal_insumo]),"")</f>
        <v/>
      </c>
      <c r="L5002" s="16">
        <f>IF(Table1[[#This Row],[Ordem_insumos]]&lt;&gt;0,VLOOKUP(Table1[[#This Row],[Codigo_servico]],Preencher_Orcamento!$B:$D,3,FALSE)*Table1[[#This Row],[Qtde_insumo]],"")</f>
        <v>0</v>
      </c>
      <c r="M5002" s="16">
        <f>IF(Table1[[#This Row],[Ordem_insumos]]&lt;&gt;0,VLOOKUP(Table1[[#This Row],[Codigo_servico]],Preencher_Orcamento!$B:$D,3,FALSE)*Table1[[#This Row],[Subtotal_insumo]],"")</f>
        <v>0</v>
      </c>
    </row>
    <row r="5003" spans="1:13" x14ac:dyDescent="0.25">
      <c r="A5003" s="6">
        <v>91429</v>
      </c>
      <c r="B5003" s="126">
        <v>2</v>
      </c>
      <c r="C5003" s="133"/>
      <c r="D5003" s="134">
        <v>61029</v>
      </c>
      <c r="E5003" s="7" t="s">
        <v>1612</v>
      </c>
      <c r="F5003" s="8" t="s">
        <v>457</v>
      </c>
      <c r="G5003" s="16">
        <f>IFERROR(VLOOKUP(Table1[[#This Row],[Codigo_insumo]],BD_Insumos!$B:$E,4),"")</f>
        <v>125.0947</v>
      </c>
      <c r="H5003" s="140">
        <v>1</v>
      </c>
      <c r="I5003" s="9"/>
      <c r="J5003" s="22">
        <f t="shared" si="78"/>
        <v>125.0947</v>
      </c>
      <c r="K5003" s="22" t="str">
        <f>IF(I5003&lt;&gt;"",SUMIF(Table1[Codigo_servico],A5003,Table1[Subtotal_insumo]),"")</f>
        <v/>
      </c>
      <c r="L5003" s="16">
        <f>IF(Table1[[#This Row],[Ordem_insumos]]&lt;&gt;0,VLOOKUP(Table1[[#This Row],[Codigo_servico]],Preencher_Orcamento!$B:$D,3,FALSE)*Table1[[#This Row],[Qtde_insumo]],"")</f>
        <v>0</v>
      </c>
      <c r="M5003" s="16">
        <f>IF(Table1[[#This Row],[Ordem_insumos]]&lt;&gt;0,VLOOKUP(Table1[[#This Row],[Codigo_servico]],Preencher_Orcamento!$B:$D,3,FALSE)*Table1[[#This Row],[Subtotal_insumo]],"")</f>
        <v>0</v>
      </c>
    </row>
    <row r="5004" spans="1:13" x14ac:dyDescent="0.25">
      <c r="A5004" s="6">
        <v>91429</v>
      </c>
      <c r="B5004" s="126">
        <v>3</v>
      </c>
      <c r="C5004" s="133"/>
      <c r="D5004" s="134">
        <v>2041</v>
      </c>
      <c r="E5004" s="7" t="s">
        <v>2192</v>
      </c>
      <c r="F5004" s="8" t="s">
        <v>2140</v>
      </c>
      <c r="G5004" s="18">
        <f>IFERROR(VLOOKUP(Table1[[#This Row],[Codigo_insumo]],BD_Insumos!$B:$E,4),"")</f>
        <v>18.820516146129485</v>
      </c>
      <c r="H5004" s="140">
        <v>0.5</v>
      </c>
      <c r="I5004" s="9"/>
      <c r="J5004" s="23">
        <f t="shared" si="78"/>
        <v>9.4102580730647425</v>
      </c>
      <c r="K5004" s="22" t="str">
        <f>IF(I5004&lt;&gt;"",SUMIF(Table1[Codigo_servico],A5004,Table1[Subtotal_insumo]),"")</f>
        <v/>
      </c>
      <c r="L5004" s="18">
        <f>IF(Table1[[#This Row],[Ordem_insumos]]&lt;&gt;0,VLOOKUP(Table1[[#This Row],[Codigo_servico]],Preencher_Orcamento!$B:$D,3,FALSE)*Table1[[#This Row],[Qtde_insumo]],"")</f>
        <v>0</v>
      </c>
      <c r="M5004" s="18">
        <f>IF(Table1[[#This Row],[Ordem_insumos]]&lt;&gt;0,VLOOKUP(Table1[[#This Row],[Codigo_servico]],Preencher_Orcamento!$B:$D,3,FALSE)*Table1[[#This Row],[Subtotal_insumo]],"")</f>
        <v>0</v>
      </c>
    </row>
    <row r="5005" spans="1:13" x14ac:dyDescent="0.25">
      <c r="A5005" s="3">
        <v>91430</v>
      </c>
      <c r="B5005" s="125">
        <v>0</v>
      </c>
      <c r="C5005" s="131" t="s">
        <v>3347</v>
      </c>
      <c r="D5005" s="132"/>
      <c r="E5005" s="4"/>
      <c r="F5005" s="4"/>
      <c r="G5005" s="17" t="str">
        <f>IFERROR(VLOOKUP(Table1[[#This Row],[Codigo_insumo]],BD_Insumos!$B:$E,4),"")</f>
        <v/>
      </c>
      <c r="H5005" s="139"/>
      <c r="I5005" s="5" t="s">
        <v>457</v>
      </c>
      <c r="J5005" s="20" t="str">
        <f t="shared" si="78"/>
        <v/>
      </c>
      <c r="K5005" s="21">
        <f>IF(I5005&lt;&gt;"",SUMIF(Table1[Codigo_servico],A5005,Table1[Subtotal_insumo]),"")</f>
        <v>475.3922756773398</v>
      </c>
      <c r="L5005" s="17" t="str">
        <f>IF(Table1[[#This Row],[Ordem_insumos]]&lt;&gt;0,VLOOKUP(Table1[[#This Row],[Codigo_servico]],Preencher_Orcamento!$B:$D,3,FALSE)*Table1[[#This Row],[Qtde_insumo]],"")</f>
        <v/>
      </c>
      <c r="M5005" s="17" t="str">
        <f>IF(Table1[[#This Row],[Ordem_insumos]]&lt;&gt;0,VLOOKUP(Table1[[#This Row],[Codigo_servico]],Preencher_Orcamento!$B:$D,3,FALSE)*Table1[[#This Row],[Subtotal_insumo]],"")</f>
        <v/>
      </c>
    </row>
    <row r="5006" spans="1:13" ht="26.25" x14ac:dyDescent="0.25">
      <c r="A5006" s="6">
        <v>91430</v>
      </c>
      <c r="B5006" s="126">
        <v>1</v>
      </c>
      <c r="C5006" s="133"/>
      <c r="D5006" s="134">
        <v>61030</v>
      </c>
      <c r="E5006" s="7" t="s">
        <v>1613</v>
      </c>
      <c r="F5006" s="8" t="s">
        <v>457</v>
      </c>
      <c r="G5006" s="16">
        <f>IFERROR(VLOOKUP(Table1[[#This Row],[Codigo_insumo]],BD_Insumos!$B:$E,4),"")</f>
        <v>426.76639999999998</v>
      </c>
      <c r="H5006" s="140">
        <v>1</v>
      </c>
      <c r="I5006" s="9"/>
      <c r="J5006" s="22">
        <f t="shared" si="78"/>
        <v>426.76639999999998</v>
      </c>
      <c r="K5006" s="22" t="str">
        <f>IF(I5006&lt;&gt;"",SUMIF(Table1[Codigo_servico],A5006,Table1[Subtotal_insumo]),"")</f>
        <v/>
      </c>
      <c r="L5006" s="16">
        <f>IF(Table1[[#This Row],[Ordem_insumos]]&lt;&gt;0,VLOOKUP(Table1[[#This Row],[Codigo_servico]],Preencher_Orcamento!$B:$D,3,FALSE)*Table1[[#This Row],[Qtde_insumo]],"")</f>
        <v>0</v>
      </c>
      <c r="M5006" s="16">
        <f>IF(Table1[[#This Row],[Ordem_insumos]]&lt;&gt;0,VLOOKUP(Table1[[#This Row],[Codigo_servico]],Preencher_Orcamento!$B:$D,3,FALSE)*Table1[[#This Row],[Subtotal_insumo]],"")</f>
        <v>0</v>
      </c>
    </row>
    <row r="5007" spans="1:13" x14ac:dyDescent="0.25">
      <c r="A5007" s="6">
        <v>91430</v>
      </c>
      <c r="B5007" s="126">
        <v>2</v>
      </c>
      <c r="C5007" s="133"/>
      <c r="D5007" s="134">
        <v>2044</v>
      </c>
      <c r="E5007" s="7" t="s">
        <v>2193</v>
      </c>
      <c r="F5007" s="8" t="s">
        <v>2140</v>
      </c>
      <c r="G5007" s="16">
        <f>IFERROR(VLOOKUP(Table1[[#This Row],[Codigo_insumo]],BD_Insumos!$B:$E,4),"")</f>
        <v>13.596734305430379</v>
      </c>
      <c r="H5007" s="140">
        <v>1.5</v>
      </c>
      <c r="I5007" s="9"/>
      <c r="J5007" s="22">
        <f t="shared" si="78"/>
        <v>20.395101458145568</v>
      </c>
      <c r="K5007" s="22" t="str">
        <f>IF(I5007&lt;&gt;"",SUMIF(Table1[Codigo_servico],A5007,Table1[Subtotal_insumo]),"")</f>
        <v/>
      </c>
      <c r="L5007" s="16">
        <f>IF(Table1[[#This Row],[Ordem_insumos]]&lt;&gt;0,VLOOKUP(Table1[[#This Row],[Codigo_servico]],Preencher_Orcamento!$B:$D,3,FALSE)*Table1[[#This Row],[Qtde_insumo]],"")</f>
        <v>0</v>
      </c>
      <c r="M5007" s="16">
        <f>IF(Table1[[#This Row],[Ordem_insumos]]&lt;&gt;0,VLOOKUP(Table1[[#This Row],[Codigo_servico]],Preencher_Orcamento!$B:$D,3,FALSE)*Table1[[#This Row],[Subtotal_insumo]],"")</f>
        <v>0</v>
      </c>
    </row>
    <row r="5008" spans="1:13" x14ac:dyDescent="0.25">
      <c r="A5008" s="6">
        <v>91430</v>
      </c>
      <c r="B5008" s="126">
        <v>3</v>
      </c>
      <c r="C5008" s="133"/>
      <c r="D5008" s="134">
        <v>2041</v>
      </c>
      <c r="E5008" s="7" t="s">
        <v>2192</v>
      </c>
      <c r="F5008" s="8" t="s">
        <v>2140</v>
      </c>
      <c r="G5008" s="18">
        <f>IFERROR(VLOOKUP(Table1[[#This Row],[Codigo_insumo]],BD_Insumos!$B:$E,4),"")</f>
        <v>18.820516146129485</v>
      </c>
      <c r="H5008" s="140">
        <v>1.5</v>
      </c>
      <c r="I5008" s="9"/>
      <c r="J5008" s="23">
        <f t="shared" si="78"/>
        <v>28.230774219194227</v>
      </c>
      <c r="K5008" s="22" t="str">
        <f>IF(I5008&lt;&gt;"",SUMIF(Table1[Codigo_servico],A5008,Table1[Subtotal_insumo]),"")</f>
        <v/>
      </c>
      <c r="L5008" s="18">
        <f>IF(Table1[[#This Row],[Ordem_insumos]]&lt;&gt;0,VLOOKUP(Table1[[#This Row],[Codigo_servico]],Preencher_Orcamento!$B:$D,3,FALSE)*Table1[[#This Row],[Qtde_insumo]],"")</f>
        <v>0</v>
      </c>
      <c r="M5008" s="18">
        <f>IF(Table1[[#This Row],[Ordem_insumos]]&lt;&gt;0,VLOOKUP(Table1[[#This Row],[Codigo_servico]],Preencher_Orcamento!$B:$D,3,FALSE)*Table1[[#This Row],[Subtotal_insumo]],"")</f>
        <v>0</v>
      </c>
    </row>
    <row r="5009" spans="1:13" x14ac:dyDescent="0.25">
      <c r="A5009" s="3">
        <v>91434</v>
      </c>
      <c r="B5009" s="125">
        <v>0</v>
      </c>
      <c r="C5009" s="131" t="s">
        <v>3348</v>
      </c>
      <c r="D5009" s="132"/>
      <c r="E5009" s="4"/>
      <c r="F5009" s="4"/>
      <c r="G5009" s="17" t="str">
        <f>IFERROR(VLOOKUP(Table1[[#This Row],[Codigo_insumo]],BD_Insumos!$B:$E,4),"")</f>
        <v/>
      </c>
      <c r="H5009" s="139"/>
      <c r="I5009" s="5" t="s">
        <v>457</v>
      </c>
      <c r="J5009" s="20" t="str">
        <f t="shared" si="78"/>
        <v/>
      </c>
      <c r="K5009" s="21">
        <f>IF(I5009&lt;&gt;"",SUMIF(Table1[Codigo_servico],A5009,Table1[Subtotal_insumo]),"")</f>
        <v>2197.8742402044459</v>
      </c>
      <c r="L5009" s="17" t="str">
        <f>IF(Table1[[#This Row],[Ordem_insumos]]&lt;&gt;0,VLOOKUP(Table1[[#This Row],[Codigo_servico]],Preencher_Orcamento!$B:$D,3,FALSE)*Table1[[#This Row],[Qtde_insumo]],"")</f>
        <v/>
      </c>
      <c r="M5009" s="17" t="str">
        <f>IF(Table1[[#This Row],[Ordem_insumos]]&lt;&gt;0,VLOOKUP(Table1[[#This Row],[Codigo_servico]],Preencher_Orcamento!$B:$D,3,FALSE)*Table1[[#This Row],[Subtotal_insumo]],"")</f>
        <v/>
      </c>
    </row>
    <row r="5010" spans="1:13" x14ac:dyDescent="0.25">
      <c r="A5010" s="6">
        <v>91434</v>
      </c>
      <c r="B5010" s="126">
        <v>1</v>
      </c>
      <c r="C5010" s="133"/>
      <c r="D5010" s="134">
        <v>2044</v>
      </c>
      <c r="E5010" s="7" t="s">
        <v>2193</v>
      </c>
      <c r="F5010" s="8" t="s">
        <v>2140</v>
      </c>
      <c r="G5010" s="16">
        <f>IFERROR(VLOOKUP(Table1[[#This Row],[Codigo_insumo]],BD_Insumos!$B:$E,4),"")</f>
        <v>13.596734305430379</v>
      </c>
      <c r="H5010" s="140">
        <v>2</v>
      </c>
      <c r="I5010" s="9"/>
      <c r="J5010" s="22">
        <f t="shared" si="78"/>
        <v>27.193468610860759</v>
      </c>
      <c r="K5010" s="22" t="str">
        <f>IF(I5010&lt;&gt;"",SUMIF(Table1[Codigo_servico],A5010,Table1[Subtotal_insumo]),"")</f>
        <v/>
      </c>
      <c r="L5010" s="16">
        <f>IF(Table1[[#This Row],[Ordem_insumos]]&lt;&gt;0,VLOOKUP(Table1[[#This Row],[Codigo_servico]],Preencher_Orcamento!$B:$D,3,FALSE)*Table1[[#This Row],[Qtde_insumo]],"")</f>
        <v>0</v>
      </c>
      <c r="M5010" s="16">
        <f>IF(Table1[[#This Row],[Ordem_insumos]]&lt;&gt;0,VLOOKUP(Table1[[#This Row],[Codigo_servico]],Preencher_Orcamento!$B:$D,3,FALSE)*Table1[[#This Row],[Subtotal_insumo]],"")</f>
        <v>0</v>
      </c>
    </row>
    <row r="5011" spans="1:13" x14ac:dyDescent="0.25">
      <c r="A5011" s="6">
        <v>91434</v>
      </c>
      <c r="B5011" s="126">
        <v>2</v>
      </c>
      <c r="C5011" s="133"/>
      <c r="D5011" s="134">
        <v>2041</v>
      </c>
      <c r="E5011" s="7" t="s">
        <v>2192</v>
      </c>
      <c r="F5011" s="8" t="s">
        <v>2140</v>
      </c>
      <c r="G5011" s="16">
        <f>IFERROR(VLOOKUP(Table1[[#This Row],[Codigo_insumo]],BD_Insumos!$B:$E,4),"")</f>
        <v>18.820516146129485</v>
      </c>
      <c r="H5011" s="140">
        <v>1</v>
      </c>
      <c r="I5011" s="9"/>
      <c r="J5011" s="22">
        <f t="shared" si="78"/>
        <v>18.820516146129485</v>
      </c>
      <c r="K5011" s="22" t="str">
        <f>IF(I5011&lt;&gt;"",SUMIF(Table1[Codigo_servico],A5011,Table1[Subtotal_insumo]),"")</f>
        <v/>
      </c>
      <c r="L5011" s="16">
        <f>IF(Table1[[#This Row],[Ordem_insumos]]&lt;&gt;0,VLOOKUP(Table1[[#This Row],[Codigo_servico]],Preencher_Orcamento!$B:$D,3,FALSE)*Table1[[#This Row],[Qtde_insumo]],"")</f>
        <v>0</v>
      </c>
      <c r="M5011" s="16">
        <f>IF(Table1[[#This Row],[Ordem_insumos]]&lt;&gt;0,VLOOKUP(Table1[[#This Row],[Codigo_servico]],Preencher_Orcamento!$B:$D,3,FALSE)*Table1[[#This Row],[Subtotal_insumo]],"")</f>
        <v>0</v>
      </c>
    </row>
    <row r="5012" spans="1:13" ht="26.25" x14ac:dyDescent="0.25">
      <c r="A5012" s="6">
        <v>91434</v>
      </c>
      <c r="B5012" s="126">
        <v>3</v>
      </c>
      <c r="C5012" s="133"/>
      <c r="D5012" s="134">
        <v>56128</v>
      </c>
      <c r="E5012" s="7" t="s">
        <v>1430</v>
      </c>
      <c r="F5012" s="8" t="s">
        <v>457</v>
      </c>
      <c r="G5012" s="16">
        <f>IFERROR(VLOOKUP(Table1[[#This Row],[Codigo_insumo]],BD_Insumos!$B:$E,4),"")</f>
        <v>2141.3000000000002</v>
      </c>
      <c r="H5012" s="140">
        <v>1</v>
      </c>
      <c r="I5012" s="9"/>
      <c r="J5012" s="22">
        <f t="shared" si="78"/>
        <v>2141.3000000000002</v>
      </c>
      <c r="K5012" s="22" t="str">
        <f>IF(I5012&lt;&gt;"",SUMIF(Table1[Codigo_servico],A5012,Table1[Subtotal_insumo]),"")</f>
        <v/>
      </c>
      <c r="L5012" s="16">
        <f>IF(Table1[[#This Row],[Ordem_insumos]]&lt;&gt;0,VLOOKUP(Table1[[#This Row],[Codigo_servico]],Preencher_Orcamento!$B:$D,3,FALSE)*Table1[[#This Row],[Qtde_insumo]],"")</f>
        <v>0</v>
      </c>
      <c r="M5012" s="16">
        <f>IF(Table1[[#This Row],[Ordem_insumos]]&lt;&gt;0,VLOOKUP(Table1[[#This Row],[Codigo_servico]],Preencher_Orcamento!$B:$D,3,FALSE)*Table1[[#This Row],[Subtotal_insumo]],"")</f>
        <v>0</v>
      </c>
    </row>
    <row r="5013" spans="1:13" x14ac:dyDescent="0.25">
      <c r="A5013" s="6">
        <v>91434</v>
      </c>
      <c r="B5013" s="126">
        <v>4</v>
      </c>
      <c r="C5013" s="133"/>
      <c r="D5013" s="134">
        <v>1037</v>
      </c>
      <c r="E5013" s="7" t="s">
        <v>2958</v>
      </c>
      <c r="F5013" s="8" t="s">
        <v>2140</v>
      </c>
      <c r="G5013" s="18">
        <f>IFERROR(VLOOKUP(Table1[[#This Row],[Codigo_insumo]],BD_Insumos!$B:$E,4),"")</f>
        <v>35.200851491517405</v>
      </c>
      <c r="H5013" s="140">
        <v>0.3</v>
      </c>
      <c r="I5013" s="9"/>
      <c r="J5013" s="23">
        <f t="shared" si="78"/>
        <v>10.560255447455221</v>
      </c>
      <c r="K5013" s="22" t="str">
        <f>IF(I5013&lt;&gt;"",SUMIF(Table1[Codigo_servico],A5013,Table1[Subtotal_insumo]),"")</f>
        <v/>
      </c>
      <c r="L5013" s="18">
        <f>IF(Table1[[#This Row],[Ordem_insumos]]&lt;&gt;0,VLOOKUP(Table1[[#This Row],[Codigo_servico]],Preencher_Orcamento!$B:$D,3,FALSE)*Table1[[#This Row],[Qtde_insumo]],"")</f>
        <v>0</v>
      </c>
      <c r="M5013" s="18">
        <f>IF(Table1[[#This Row],[Ordem_insumos]]&lt;&gt;0,VLOOKUP(Table1[[#This Row],[Codigo_servico]],Preencher_Orcamento!$B:$D,3,FALSE)*Table1[[#This Row],[Subtotal_insumo]],"")</f>
        <v>0</v>
      </c>
    </row>
    <row r="5014" spans="1:13" x14ac:dyDescent="0.25">
      <c r="A5014" s="3">
        <v>91436</v>
      </c>
      <c r="B5014" s="125">
        <v>0</v>
      </c>
      <c r="C5014" s="131" t="s">
        <v>3349</v>
      </c>
      <c r="D5014" s="132"/>
      <c r="E5014" s="4"/>
      <c r="F5014" s="4"/>
      <c r="G5014" s="17" t="str">
        <f>IFERROR(VLOOKUP(Table1[[#This Row],[Codigo_insumo]],BD_Insumos!$B:$E,4),"")</f>
        <v/>
      </c>
      <c r="H5014" s="139"/>
      <c r="I5014" s="5" t="s">
        <v>457</v>
      </c>
      <c r="J5014" s="20" t="str">
        <f t="shared" si="78"/>
        <v/>
      </c>
      <c r="K5014" s="21">
        <f>IF(I5014&lt;&gt;"",SUMIF(Table1[Codigo_servico],A5014,Table1[Subtotal_insumo]),"")</f>
        <v>46.104312612889963</v>
      </c>
      <c r="L5014" s="17" t="str">
        <f>IF(Table1[[#This Row],[Ordem_insumos]]&lt;&gt;0,VLOOKUP(Table1[[#This Row],[Codigo_servico]],Preencher_Orcamento!$B:$D,3,FALSE)*Table1[[#This Row],[Qtde_insumo]],"")</f>
        <v/>
      </c>
      <c r="M5014" s="17" t="str">
        <f>IF(Table1[[#This Row],[Ordem_insumos]]&lt;&gt;0,VLOOKUP(Table1[[#This Row],[Codigo_servico]],Preencher_Orcamento!$B:$D,3,FALSE)*Table1[[#This Row],[Subtotal_insumo]],"")</f>
        <v/>
      </c>
    </row>
    <row r="5015" spans="1:13" ht="26.25" x14ac:dyDescent="0.25">
      <c r="A5015" s="6">
        <v>91436</v>
      </c>
      <c r="B5015" s="126">
        <v>1</v>
      </c>
      <c r="C5015" s="133"/>
      <c r="D5015" s="134">
        <v>61031</v>
      </c>
      <c r="E5015" s="7" t="s">
        <v>1614</v>
      </c>
      <c r="F5015" s="8" t="s">
        <v>457</v>
      </c>
      <c r="G5015" s="16">
        <f>IFERROR(VLOOKUP(Table1[[#This Row],[Codigo_insumo]],BD_Insumos!$B:$E,4),"")</f>
        <v>38</v>
      </c>
      <c r="H5015" s="140">
        <v>1</v>
      </c>
      <c r="I5015" s="9"/>
      <c r="J5015" s="22">
        <f t="shared" si="78"/>
        <v>38</v>
      </c>
      <c r="K5015" s="22" t="str">
        <f>IF(I5015&lt;&gt;"",SUMIF(Table1[Codigo_servico],A5015,Table1[Subtotal_insumo]),"")</f>
        <v/>
      </c>
      <c r="L5015" s="16">
        <f>IF(Table1[[#This Row],[Ordem_insumos]]&lt;&gt;0,VLOOKUP(Table1[[#This Row],[Codigo_servico]],Preencher_Orcamento!$B:$D,3,FALSE)*Table1[[#This Row],[Qtde_insumo]],"")</f>
        <v>0</v>
      </c>
      <c r="M5015" s="16">
        <f>IF(Table1[[#This Row],[Ordem_insumos]]&lt;&gt;0,VLOOKUP(Table1[[#This Row],[Codigo_servico]],Preencher_Orcamento!$B:$D,3,FALSE)*Table1[[#This Row],[Subtotal_insumo]],"")</f>
        <v>0</v>
      </c>
    </row>
    <row r="5016" spans="1:13" x14ac:dyDescent="0.25">
      <c r="A5016" s="6">
        <v>91436</v>
      </c>
      <c r="B5016" s="126">
        <v>2</v>
      </c>
      <c r="C5016" s="133"/>
      <c r="D5016" s="134">
        <v>2041</v>
      </c>
      <c r="E5016" s="7" t="s">
        <v>2192</v>
      </c>
      <c r="F5016" s="8" t="s">
        <v>2140</v>
      </c>
      <c r="G5016" s="16">
        <f>IFERROR(VLOOKUP(Table1[[#This Row],[Codigo_insumo]],BD_Insumos!$B:$E,4),"")</f>
        <v>18.820516146129485</v>
      </c>
      <c r="H5016" s="140">
        <v>0.25</v>
      </c>
      <c r="I5016" s="9"/>
      <c r="J5016" s="22">
        <f t="shared" si="78"/>
        <v>4.7051290365323712</v>
      </c>
      <c r="K5016" s="22" t="str">
        <f>IF(I5016&lt;&gt;"",SUMIF(Table1[Codigo_servico],A5016,Table1[Subtotal_insumo]),"")</f>
        <v/>
      </c>
      <c r="L5016" s="16">
        <f>IF(Table1[[#This Row],[Ordem_insumos]]&lt;&gt;0,VLOOKUP(Table1[[#This Row],[Codigo_servico]],Preencher_Orcamento!$B:$D,3,FALSE)*Table1[[#This Row],[Qtde_insumo]],"")</f>
        <v>0</v>
      </c>
      <c r="M5016" s="16">
        <f>IF(Table1[[#This Row],[Ordem_insumos]]&lt;&gt;0,VLOOKUP(Table1[[#This Row],[Codigo_servico]],Preencher_Orcamento!$B:$D,3,FALSE)*Table1[[#This Row],[Subtotal_insumo]],"")</f>
        <v>0</v>
      </c>
    </row>
    <row r="5017" spans="1:13" x14ac:dyDescent="0.25">
      <c r="A5017" s="6">
        <v>91436</v>
      </c>
      <c r="B5017" s="126">
        <v>3</v>
      </c>
      <c r="C5017" s="133"/>
      <c r="D5017" s="134">
        <v>2044</v>
      </c>
      <c r="E5017" s="7" t="s">
        <v>2193</v>
      </c>
      <c r="F5017" s="8" t="s">
        <v>2140</v>
      </c>
      <c r="G5017" s="18">
        <f>IFERROR(VLOOKUP(Table1[[#This Row],[Codigo_insumo]],BD_Insumos!$B:$E,4),"")</f>
        <v>13.596734305430379</v>
      </c>
      <c r="H5017" s="140">
        <v>0.25</v>
      </c>
      <c r="I5017" s="9"/>
      <c r="J5017" s="23">
        <f t="shared" si="78"/>
        <v>3.3991835763575948</v>
      </c>
      <c r="K5017" s="22" t="str">
        <f>IF(I5017&lt;&gt;"",SUMIF(Table1[Codigo_servico],A5017,Table1[Subtotal_insumo]),"")</f>
        <v/>
      </c>
      <c r="L5017" s="18">
        <f>IF(Table1[[#This Row],[Ordem_insumos]]&lt;&gt;0,VLOOKUP(Table1[[#This Row],[Codigo_servico]],Preencher_Orcamento!$B:$D,3,FALSE)*Table1[[#This Row],[Qtde_insumo]],"")</f>
        <v>0</v>
      </c>
      <c r="M5017" s="18">
        <f>IF(Table1[[#This Row],[Ordem_insumos]]&lt;&gt;0,VLOOKUP(Table1[[#This Row],[Codigo_servico]],Preencher_Orcamento!$B:$D,3,FALSE)*Table1[[#This Row],[Subtotal_insumo]],"")</f>
        <v>0</v>
      </c>
    </row>
    <row r="5018" spans="1:13" x14ac:dyDescent="0.25">
      <c r="A5018" s="3">
        <v>91438</v>
      </c>
      <c r="B5018" s="125">
        <v>0</v>
      </c>
      <c r="C5018" s="131" t="s">
        <v>3350</v>
      </c>
      <c r="D5018" s="132"/>
      <c r="E5018" s="4"/>
      <c r="F5018" s="4"/>
      <c r="G5018" s="17" t="str">
        <f>IFERROR(VLOOKUP(Table1[[#This Row],[Codigo_insumo]],BD_Insumos!$B:$E,4),"")</f>
        <v/>
      </c>
      <c r="H5018" s="139"/>
      <c r="I5018" s="5" t="s">
        <v>457</v>
      </c>
      <c r="J5018" s="20" t="str">
        <f t="shared" si="78"/>
        <v/>
      </c>
      <c r="K5018" s="21">
        <f>IF(I5018&lt;&gt;"",SUMIF(Table1[Codigo_servico],A5018,Table1[Subtotal_insumo]),"")</f>
        <v>11961.874555103996</v>
      </c>
      <c r="L5018" s="17" t="str">
        <f>IF(Table1[[#This Row],[Ordem_insumos]]&lt;&gt;0,VLOOKUP(Table1[[#This Row],[Codigo_servico]],Preencher_Orcamento!$B:$D,3,FALSE)*Table1[[#This Row],[Qtde_insumo]],"")</f>
        <v/>
      </c>
      <c r="M5018" s="17" t="str">
        <f>IF(Table1[[#This Row],[Ordem_insumos]]&lt;&gt;0,VLOOKUP(Table1[[#This Row],[Codigo_servico]],Preencher_Orcamento!$B:$D,3,FALSE)*Table1[[#This Row],[Subtotal_insumo]],"")</f>
        <v/>
      </c>
    </row>
    <row r="5019" spans="1:13" x14ac:dyDescent="0.25">
      <c r="A5019" s="6">
        <v>91438</v>
      </c>
      <c r="B5019" s="126">
        <v>1</v>
      </c>
      <c r="C5019" s="133"/>
      <c r="D5019" s="134">
        <v>2044</v>
      </c>
      <c r="E5019" s="7" t="s">
        <v>2193</v>
      </c>
      <c r="F5019" s="8" t="s">
        <v>2140</v>
      </c>
      <c r="G5019" s="16">
        <f>IFERROR(VLOOKUP(Table1[[#This Row],[Codigo_insumo]],BD_Insumos!$B:$E,4),"")</f>
        <v>13.596734305430379</v>
      </c>
      <c r="H5019" s="140">
        <v>8</v>
      </c>
      <c r="I5019" s="9"/>
      <c r="J5019" s="22">
        <f t="shared" si="78"/>
        <v>108.77387444344303</v>
      </c>
      <c r="K5019" s="22" t="str">
        <f>IF(I5019&lt;&gt;"",SUMIF(Table1[Codigo_servico],A5019,Table1[Subtotal_insumo]),"")</f>
        <v/>
      </c>
      <c r="L5019" s="16">
        <f>IF(Table1[[#This Row],[Ordem_insumos]]&lt;&gt;0,VLOOKUP(Table1[[#This Row],[Codigo_servico]],Preencher_Orcamento!$B:$D,3,FALSE)*Table1[[#This Row],[Qtde_insumo]],"")</f>
        <v>0</v>
      </c>
      <c r="M5019" s="16">
        <f>IF(Table1[[#This Row],[Ordem_insumos]]&lt;&gt;0,VLOOKUP(Table1[[#This Row],[Codigo_servico]],Preencher_Orcamento!$B:$D,3,FALSE)*Table1[[#This Row],[Subtotal_insumo]],"")</f>
        <v>0</v>
      </c>
    </row>
    <row r="5020" spans="1:13" ht="26.25" x14ac:dyDescent="0.25">
      <c r="A5020" s="6">
        <v>91438</v>
      </c>
      <c r="B5020" s="126">
        <v>2</v>
      </c>
      <c r="C5020" s="133"/>
      <c r="D5020" s="134">
        <v>61033</v>
      </c>
      <c r="E5020" s="7" t="s">
        <v>1616</v>
      </c>
      <c r="F5020" s="8" t="s">
        <v>457</v>
      </c>
      <c r="G5020" s="16">
        <f>IFERROR(VLOOKUP(Table1[[#This Row],[Codigo_insumo]],BD_Insumos!$B:$E,4),"")</f>
        <v>11667.3357</v>
      </c>
      <c r="H5020" s="140">
        <v>1</v>
      </c>
      <c r="I5020" s="9"/>
      <c r="J5020" s="22">
        <f t="shared" si="78"/>
        <v>11667.3357</v>
      </c>
      <c r="K5020" s="22" t="str">
        <f>IF(I5020&lt;&gt;"",SUMIF(Table1[Codigo_servico],A5020,Table1[Subtotal_insumo]),"")</f>
        <v/>
      </c>
      <c r="L5020" s="16">
        <f>IF(Table1[[#This Row],[Ordem_insumos]]&lt;&gt;0,VLOOKUP(Table1[[#This Row],[Codigo_servico]],Preencher_Orcamento!$B:$D,3,FALSE)*Table1[[#This Row],[Qtde_insumo]],"")</f>
        <v>0</v>
      </c>
      <c r="M5020" s="16">
        <f>IF(Table1[[#This Row],[Ordem_insumos]]&lt;&gt;0,VLOOKUP(Table1[[#This Row],[Codigo_servico]],Preencher_Orcamento!$B:$D,3,FALSE)*Table1[[#This Row],[Subtotal_insumo]],"")</f>
        <v>0</v>
      </c>
    </row>
    <row r="5021" spans="1:13" x14ac:dyDescent="0.25">
      <c r="A5021" s="6">
        <v>91438</v>
      </c>
      <c r="B5021" s="126">
        <v>3</v>
      </c>
      <c r="C5021" s="133"/>
      <c r="D5021" s="134">
        <v>1037</v>
      </c>
      <c r="E5021" s="7" t="s">
        <v>2958</v>
      </c>
      <c r="F5021" s="8" t="s">
        <v>2140</v>
      </c>
      <c r="G5021" s="16">
        <f>IFERROR(VLOOKUP(Table1[[#This Row],[Codigo_insumo]],BD_Insumos!$B:$E,4),"")</f>
        <v>35.200851491517405</v>
      </c>
      <c r="H5021" s="140">
        <v>1</v>
      </c>
      <c r="I5021" s="9"/>
      <c r="J5021" s="22">
        <f t="shared" si="78"/>
        <v>35.200851491517405</v>
      </c>
      <c r="K5021" s="22" t="str">
        <f>IF(I5021&lt;&gt;"",SUMIF(Table1[Codigo_servico],A5021,Table1[Subtotal_insumo]),"")</f>
        <v/>
      </c>
      <c r="L5021" s="16">
        <f>IF(Table1[[#This Row],[Ordem_insumos]]&lt;&gt;0,VLOOKUP(Table1[[#This Row],[Codigo_servico]],Preencher_Orcamento!$B:$D,3,FALSE)*Table1[[#This Row],[Qtde_insumo]],"")</f>
        <v>0</v>
      </c>
      <c r="M5021" s="16">
        <f>IF(Table1[[#This Row],[Ordem_insumos]]&lt;&gt;0,VLOOKUP(Table1[[#This Row],[Codigo_servico]],Preencher_Orcamento!$B:$D,3,FALSE)*Table1[[#This Row],[Subtotal_insumo]],"")</f>
        <v>0</v>
      </c>
    </row>
    <row r="5022" spans="1:13" x14ac:dyDescent="0.25">
      <c r="A5022" s="6">
        <v>91438</v>
      </c>
      <c r="B5022" s="126">
        <v>4</v>
      </c>
      <c r="C5022" s="133"/>
      <c r="D5022" s="134">
        <v>2041</v>
      </c>
      <c r="E5022" s="7" t="s">
        <v>2192</v>
      </c>
      <c r="F5022" s="8" t="s">
        <v>2140</v>
      </c>
      <c r="G5022" s="18">
        <f>IFERROR(VLOOKUP(Table1[[#This Row],[Codigo_insumo]],BD_Insumos!$B:$E,4),"")</f>
        <v>18.820516146129485</v>
      </c>
      <c r="H5022" s="140">
        <v>8</v>
      </c>
      <c r="I5022" s="9"/>
      <c r="J5022" s="23">
        <f t="shared" si="78"/>
        <v>150.56412916903588</v>
      </c>
      <c r="K5022" s="22" t="str">
        <f>IF(I5022&lt;&gt;"",SUMIF(Table1[Codigo_servico],A5022,Table1[Subtotal_insumo]),"")</f>
        <v/>
      </c>
      <c r="L5022" s="18">
        <f>IF(Table1[[#This Row],[Ordem_insumos]]&lt;&gt;0,VLOOKUP(Table1[[#This Row],[Codigo_servico]],Preencher_Orcamento!$B:$D,3,FALSE)*Table1[[#This Row],[Qtde_insumo]],"")</f>
        <v>0</v>
      </c>
      <c r="M5022" s="18">
        <f>IF(Table1[[#This Row],[Ordem_insumos]]&lt;&gt;0,VLOOKUP(Table1[[#This Row],[Codigo_servico]],Preencher_Orcamento!$B:$D,3,FALSE)*Table1[[#This Row],[Subtotal_insumo]],"")</f>
        <v>0</v>
      </c>
    </row>
    <row r="5023" spans="1:13" x14ac:dyDescent="0.25">
      <c r="A5023" s="3">
        <v>91439</v>
      </c>
      <c r="B5023" s="125">
        <v>0</v>
      </c>
      <c r="C5023" s="131" t="s">
        <v>3351</v>
      </c>
      <c r="D5023" s="132"/>
      <c r="E5023" s="4"/>
      <c r="F5023" s="4"/>
      <c r="G5023" s="17" t="str">
        <f>IFERROR(VLOOKUP(Table1[[#This Row],[Codigo_insumo]],BD_Insumos!$B:$E,4),"")</f>
        <v/>
      </c>
      <c r="H5023" s="139"/>
      <c r="I5023" s="5" t="s">
        <v>457</v>
      </c>
      <c r="J5023" s="20" t="str">
        <f t="shared" si="78"/>
        <v/>
      </c>
      <c r="K5023" s="21">
        <f>IF(I5023&lt;&gt;"",SUMIF(Table1[Codigo_servico],A5023,Table1[Subtotal_insumo]),"")</f>
        <v>2059.2601514915173</v>
      </c>
      <c r="L5023" s="17" t="str">
        <f>IF(Table1[[#This Row],[Ordem_insumos]]&lt;&gt;0,VLOOKUP(Table1[[#This Row],[Codigo_servico]],Preencher_Orcamento!$B:$D,3,FALSE)*Table1[[#This Row],[Qtde_insumo]],"")</f>
        <v/>
      </c>
      <c r="M5023" s="17" t="str">
        <f>IF(Table1[[#This Row],[Ordem_insumos]]&lt;&gt;0,VLOOKUP(Table1[[#This Row],[Codigo_servico]],Preencher_Orcamento!$B:$D,3,FALSE)*Table1[[#This Row],[Subtotal_insumo]],"")</f>
        <v/>
      </c>
    </row>
    <row r="5024" spans="1:13" x14ac:dyDescent="0.25">
      <c r="A5024" s="6">
        <v>91439</v>
      </c>
      <c r="B5024" s="126">
        <v>1</v>
      </c>
      <c r="C5024" s="133"/>
      <c r="D5024" s="134">
        <v>1037</v>
      </c>
      <c r="E5024" s="7" t="s">
        <v>2958</v>
      </c>
      <c r="F5024" s="8" t="s">
        <v>2140</v>
      </c>
      <c r="G5024" s="16">
        <f>IFERROR(VLOOKUP(Table1[[#This Row],[Codigo_insumo]],BD_Insumos!$B:$E,4),"")</f>
        <v>35.200851491517405</v>
      </c>
      <c r="H5024" s="140">
        <v>1</v>
      </c>
      <c r="I5024" s="9"/>
      <c r="J5024" s="22">
        <f t="shared" si="78"/>
        <v>35.200851491517405</v>
      </c>
      <c r="K5024" s="22" t="str">
        <f>IF(I5024&lt;&gt;"",SUMIF(Table1[Codigo_servico],A5024,Table1[Subtotal_insumo]),"")</f>
        <v/>
      </c>
      <c r="L5024" s="16">
        <f>IF(Table1[[#This Row],[Ordem_insumos]]&lt;&gt;0,VLOOKUP(Table1[[#This Row],[Codigo_servico]],Preencher_Orcamento!$B:$D,3,FALSE)*Table1[[#This Row],[Qtde_insumo]],"")</f>
        <v>0</v>
      </c>
      <c r="M5024" s="16">
        <f>IF(Table1[[#This Row],[Ordem_insumos]]&lt;&gt;0,VLOOKUP(Table1[[#This Row],[Codigo_servico]],Preencher_Orcamento!$B:$D,3,FALSE)*Table1[[#This Row],[Subtotal_insumo]],"")</f>
        <v>0</v>
      </c>
    </row>
    <row r="5025" spans="1:13" ht="39" x14ac:dyDescent="0.25">
      <c r="A5025" s="6">
        <v>91439</v>
      </c>
      <c r="B5025" s="126">
        <v>2</v>
      </c>
      <c r="C5025" s="133"/>
      <c r="D5025" s="134">
        <v>61035</v>
      </c>
      <c r="E5025" s="7" t="s">
        <v>1618</v>
      </c>
      <c r="F5025" s="8" t="s">
        <v>457</v>
      </c>
      <c r="G5025" s="18">
        <f>IFERROR(VLOOKUP(Table1[[#This Row],[Codigo_insumo]],BD_Insumos!$B:$E,4),"")</f>
        <v>2024.0592999999999</v>
      </c>
      <c r="H5025" s="140">
        <v>1</v>
      </c>
      <c r="I5025" s="9"/>
      <c r="J5025" s="23">
        <f t="shared" si="78"/>
        <v>2024.0592999999999</v>
      </c>
      <c r="K5025" s="22" t="str">
        <f>IF(I5025&lt;&gt;"",SUMIF(Table1[Codigo_servico],A5025,Table1[Subtotal_insumo]),"")</f>
        <v/>
      </c>
      <c r="L5025" s="18">
        <f>IF(Table1[[#This Row],[Ordem_insumos]]&lt;&gt;0,VLOOKUP(Table1[[#This Row],[Codigo_servico]],Preencher_Orcamento!$B:$D,3,FALSE)*Table1[[#This Row],[Qtde_insumo]],"")</f>
        <v>0</v>
      </c>
      <c r="M5025" s="18">
        <f>IF(Table1[[#This Row],[Ordem_insumos]]&lt;&gt;0,VLOOKUP(Table1[[#This Row],[Codigo_servico]],Preencher_Orcamento!$B:$D,3,FALSE)*Table1[[#This Row],[Subtotal_insumo]],"")</f>
        <v>0</v>
      </c>
    </row>
    <row r="5026" spans="1:13" x14ac:dyDescent="0.25">
      <c r="A5026" s="3">
        <v>91440</v>
      </c>
      <c r="B5026" s="125">
        <v>0</v>
      </c>
      <c r="C5026" s="131" t="s">
        <v>3352</v>
      </c>
      <c r="D5026" s="132"/>
      <c r="E5026" s="4"/>
      <c r="F5026" s="4"/>
      <c r="G5026" s="17" t="str">
        <f>IFERROR(VLOOKUP(Table1[[#This Row],[Codigo_insumo]],BD_Insumos!$B:$E,4),"")</f>
        <v/>
      </c>
      <c r="H5026" s="139"/>
      <c r="I5026" s="5" t="s">
        <v>457</v>
      </c>
      <c r="J5026" s="20" t="str">
        <f t="shared" si="78"/>
        <v/>
      </c>
      <c r="K5026" s="21">
        <f>IF(I5026&lt;&gt;"",SUMIF(Table1[Codigo_servico],A5026,Table1[Subtotal_insumo]),"")</f>
        <v>863.67125149151741</v>
      </c>
      <c r="L5026" s="17" t="str">
        <f>IF(Table1[[#This Row],[Ordem_insumos]]&lt;&gt;0,VLOOKUP(Table1[[#This Row],[Codigo_servico]],Preencher_Orcamento!$B:$D,3,FALSE)*Table1[[#This Row],[Qtde_insumo]],"")</f>
        <v/>
      </c>
      <c r="M5026" s="17" t="str">
        <f>IF(Table1[[#This Row],[Ordem_insumos]]&lt;&gt;0,VLOOKUP(Table1[[#This Row],[Codigo_servico]],Preencher_Orcamento!$B:$D,3,FALSE)*Table1[[#This Row],[Subtotal_insumo]],"")</f>
        <v/>
      </c>
    </row>
    <row r="5027" spans="1:13" x14ac:dyDescent="0.25">
      <c r="A5027" s="6">
        <v>91440</v>
      </c>
      <c r="B5027" s="126">
        <v>1</v>
      </c>
      <c r="C5027" s="133"/>
      <c r="D5027" s="134">
        <v>1037</v>
      </c>
      <c r="E5027" s="7" t="s">
        <v>2958</v>
      </c>
      <c r="F5027" s="8" t="s">
        <v>2140</v>
      </c>
      <c r="G5027" s="16">
        <f>IFERROR(VLOOKUP(Table1[[#This Row],[Codigo_insumo]],BD_Insumos!$B:$E,4),"")</f>
        <v>35.200851491517405</v>
      </c>
      <c r="H5027" s="140">
        <v>1</v>
      </c>
      <c r="I5027" s="9"/>
      <c r="J5027" s="22">
        <f t="shared" si="78"/>
        <v>35.200851491517405</v>
      </c>
      <c r="K5027" s="22" t="str">
        <f>IF(I5027&lt;&gt;"",SUMIF(Table1[Codigo_servico],A5027,Table1[Subtotal_insumo]),"")</f>
        <v/>
      </c>
      <c r="L5027" s="16">
        <f>IF(Table1[[#This Row],[Ordem_insumos]]&lt;&gt;0,VLOOKUP(Table1[[#This Row],[Codigo_servico]],Preencher_Orcamento!$B:$D,3,FALSE)*Table1[[#This Row],[Qtde_insumo]],"")</f>
        <v>0</v>
      </c>
      <c r="M5027" s="16">
        <f>IF(Table1[[#This Row],[Ordem_insumos]]&lt;&gt;0,VLOOKUP(Table1[[#This Row],[Codigo_servico]],Preencher_Orcamento!$B:$D,3,FALSE)*Table1[[#This Row],[Subtotal_insumo]],"")</f>
        <v>0</v>
      </c>
    </row>
    <row r="5028" spans="1:13" ht="26.25" x14ac:dyDescent="0.25">
      <c r="A5028" s="6">
        <v>91440</v>
      </c>
      <c r="B5028" s="126">
        <v>2</v>
      </c>
      <c r="C5028" s="133"/>
      <c r="D5028" s="134">
        <v>61036</v>
      </c>
      <c r="E5028" s="7" t="s">
        <v>1619</v>
      </c>
      <c r="F5028" s="8" t="s">
        <v>457</v>
      </c>
      <c r="G5028" s="18">
        <f>IFERROR(VLOOKUP(Table1[[#This Row],[Codigo_insumo]],BD_Insumos!$B:$E,4),"")</f>
        <v>828.47040000000004</v>
      </c>
      <c r="H5028" s="140">
        <v>1</v>
      </c>
      <c r="I5028" s="9"/>
      <c r="J5028" s="23">
        <f t="shared" si="78"/>
        <v>828.47040000000004</v>
      </c>
      <c r="K5028" s="22" t="str">
        <f>IF(I5028&lt;&gt;"",SUMIF(Table1[Codigo_servico],A5028,Table1[Subtotal_insumo]),"")</f>
        <v/>
      </c>
      <c r="L5028" s="18">
        <f>IF(Table1[[#This Row],[Ordem_insumos]]&lt;&gt;0,VLOOKUP(Table1[[#This Row],[Codigo_servico]],Preencher_Orcamento!$B:$D,3,FALSE)*Table1[[#This Row],[Qtde_insumo]],"")</f>
        <v>0</v>
      </c>
      <c r="M5028" s="18">
        <f>IF(Table1[[#This Row],[Ordem_insumos]]&lt;&gt;0,VLOOKUP(Table1[[#This Row],[Codigo_servico]],Preencher_Orcamento!$B:$D,3,FALSE)*Table1[[#This Row],[Subtotal_insumo]],"")</f>
        <v>0</v>
      </c>
    </row>
    <row r="5029" spans="1:13" x14ac:dyDescent="0.25">
      <c r="A5029" s="3">
        <v>91442</v>
      </c>
      <c r="B5029" s="125">
        <v>0</v>
      </c>
      <c r="C5029" s="131" t="s">
        <v>3353</v>
      </c>
      <c r="D5029" s="132"/>
      <c r="E5029" s="4"/>
      <c r="F5029" s="4"/>
      <c r="G5029" s="17" t="str">
        <f>IFERROR(VLOOKUP(Table1[[#This Row],[Codigo_insumo]],BD_Insumos!$B:$E,4),"")</f>
        <v/>
      </c>
      <c r="H5029" s="139"/>
      <c r="I5029" s="5" t="s">
        <v>457</v>
      </c>
      <c r="J5029" s="20" t="str">
        <f t="shared" si="78"/>
        <v/>
      </c>
      <c r="K5029" s="21">
        <f>IF(I5029&lt;&gt;"",SUMIF(Table1[Codigo_servico],A5029,Table1[Subtotal_insumo]),"")</f>
        <v>382.53725149151745</v>
      </c>
      <c r="L5029" s="17" t="str">
        <f>IF(Table1[[#This Row],[Ordem_insumos]]&lt;&gt;0,VLOOKUP(Table1[[#This Row],[Codigo_servico]],Preencher_Orcamento!$B:$D,3,FALSE)*Table1[[#This Row],[Qtde_insumo]],"")</f>
        <v/>
      </c>
      <c r="M5029" s="17" t="str">
        <f>IF(Table1[[#This Row],[Ordem_insumos]]&lt;&gt;0,VLOOKUP(Table1[[#This Row],[Codigo_servico]],Preencher_Orcamento!$B:$D,3,FALSE)*Table1[[#This Row],[Subtotal_insumo]],"")</f>
        <v/>
      </c>
    </row>
    <row r="5030" spans="1:13" ht="26.25" x14ac:dyDescent="0.25">
      <c r="A5030" s="6">
        <v>91442</v>
      </c>
      <c r="B5030" s="126">
        <v>1</v>
      </c>
      <c r="C5030" s="133"/>
      <c r="D5030" s="134">
        <v>61037</v>
      </c>
      <c r="E5030" s="7" t="s">
        <v>1620</v>
      </c>
      <c r="F5030" s="8" t="s">
        <v>457</v>
      </c>
      <c r="G5030" s="16">
        <f>IFERROR(VLOOKUP(Table1[[#This Row],[Codigo_insumo]],BD_Insumos!$B:$E,4),"")</f>
        <v>347.33640000000003</v>
      </c>
      <c r="H5030" s="140">
        <v>1</v>
      </c>
      <c r="I5030" s="9"/>
      <c r="J5030" s="22">
        <f t="shared" si="78"/>
        <v>347.33640000000003</v>
      </c>
      <c r="K5030" s="22" t="str">
        <f>IF(I5030&lt;&gt;"",SUMIF(Table1[Codigo_servico],A5030,Table1[Subtotal_insumo]),"")</f>
        <v/>
      </c>
      <c r="L5030" s="16">
        <f>IF(Table1[[#This Row],[Ordem_insumos]]&lt;&gt;0,VLOOKUP(Table1[[#This Row],[Codigo_servico]],Preencher_Orcamento!$B:$D,3,FALSE)*Table1[[#This Row],[Qtde_insumo]],"")</f>
        <v>0</v>
      </c>
      <c r="M5030" s="16">
        <f>IF(Table1[[#This Row],[Ordem_insumos]]&lt;&gt;0,VLOOKUP(Table1[[#This Row],[Codigo_servico]],Preencher_Orcamento!$B:$D,3,FALSE)*Table1[[#This Row],[Subtotal_insumo]],"")</f>
        <v>0</v>
      </c>
    </row>
    <row r="5031" spans="1:13" x14ac:dyDescent="0.25">
      <c r="A5031" s="6">
        <v>91442</v>
      </c>
      <c r="B5031" s="126">
        <v>2</v>
      </c>
      <c r="C5031" s="133"/>
      <c r="D5031" s="134">
        <v>1037</v>
      </c>
      <c r="E5031" s="7" t="s">
        <v>2958</v>
      </c>
      <c r="F5031" s="8" t="s">
        <v>2140</v>
      </c>
      <c r="G5031" s="18">
        <f>IFERROR(VLOOKUP(Table1[[#This Row],[Codigo_insumo]],BD_Insumos!$B:$E,4),"")</f>
        <v>35.200851491517405</v>
      </c>
      <c r="H5031" s="140">
        <v>1</v>
      </c>
      <c r="I5031" s="9"/>
      <c r="J5031" s="23">
        <f t="shared" si="78"/>
        <v>35.200851491517405</v>
      </c>
      <c r="K5031" s="22" t="str">
        <f>IF(I5031&lt;&gt;"",SUMIF(Table1[Codigo_servico],A5031,Table1[Subtotal_insumo]),"")</f>
        <v/>
      </c>
      <c r="L5031" s="18">
        <f>IF(Table1[[#This Row],[Ordem_insumos]]&lt;&gt;0,VLOOKUP(Table1[[#This Row],[Codigo_servico]],Preencher_Orcamento!$B:$D,3,FALSE)*Table1[[#This Row],[Qtde_insumo]],"")</f>
        <v>0</v>
      </c>
      <c r="M5031" s="18">
        <f>IF(Table1[[#This Row],[Ordem_insumos]]&lt;&gt;0,VLOOKUP(Table1[[#This Row],[Codigo_servico]],Preencher_Orcamento!$B:$D,3,FALSE)*Table1[[#This Row],[Subtotal_insumo]],"")</f>
        <v>0</v>
      </c>
    </row>
    <row r="5032" spans="1:13" x14ac:dyDescent="0.25">
      <c r="A5032" s="3">
        <v>91445</v>
      </c>
      <c r="B5032" s="125">
        <v>0</v>
      </c>
      <c r="C5032" s="131" t="s">
        <v>3354</v>
      </c>
      <c r="D5032" s="132"/>
      <c r="E5032" s="4"/>
      <c r="F5032" s="4"/>
      <c r="G5032" s="17" t="str">
        <f>IFERROR(VLOOKUP(Table1[[#This Row],[Codigo_insumo]],BD_Insumos!$B:$E,4),"")</f>
        <v/>
      </c>
      <c r="H5032" s="139"/>
      <c r="I5032" s="5" t="s">
        <v>457</v>
      </c>
      <c r="J5032" s="20" t="str">
        <f t="shared" si="78"/>
        <v/>
      </c>
      <c r="K5032" s="21">
        <f>IF(I5032&lt;&gt;"",SUMIF(Table1[Codigo_servico],A5032,Table1[Subtotal_insumo]),"")</f>
        <v>54.015277666842081</v>
      </c>
      <c r="L5032" s="17" t="str">
        <f>IF(Table1[[#This Row],[Ordem_insumos]]&lt;&gt;0,VLOOKUP(Table1[[#This Row],[Codigo_servico]],Preencher_Orcamento!$B:$D,3,FALSE)*Table1[[#This Row],[Qtde_insumo]],"")</f>
        <v/>
      </c>
      <c r="M5032" s="17" t="str">
        <f>IF(Table1[[#This Row],[Ordem_insumos]]&lt;&gt;0,VLOOKUP(Table1[[#This Row],[Codigo_servico]],Preencher_Orcamento!$B:$D,3,FALSE)*Table1[[#This Row],[Subtotal_insumo]],"")</f>
        <v/>
      </c>
    </row>
    <row r="5033" spans="1:13" x14ac:dyDescent="0.25">
      <c r="A5033" s="6">
        <v>91445</v>
      </c>
      <c r="B5033" s="126">
        <v>1</v>
      </c>
      <c r="C5033" s="133"/>
      <c r="D5033" s="134">
        <v>2044</v>
      </c>
      <c r="E5033" s="7" t="s">
        <v>2193</v>
      </c>
      <c r="F5033" s="8" t="s">
        <v>2140</v>
      </c>
      <c r="G5033" s="16">
        <f>IFERROR(VLOOKUP(Table1[[#This Row],[Codigo_insumo]],BD_Insumos!$B:$E,4),"")</f>
        <v>13.596734305430379</v>
      </c>
      <c r="H5033" s="140">
        <v>0.1</v>
      </c>
      <c r="I5033" s="9"/>
      <c r="J5033" s="22">
        <f t="shared" si="78"/>
        <v>1.359673430543038</v>
      </c>
      <c r="K5033" s="22" t="str">
        <f>IF(I5033&lt;&gt;"",SUMIF(Table1[Codigo_servico],A5033,Table1[Subtotal_insumo]),"")</f>
        <v/>
      </c>
      <c r="L5033" s="16">
        <f>IF(Table1[[#This Row],[Ordem_insumos]]&lt;&gt;0,VLOOKUP(Table1[[#This Row],[Codigo_servico]],Preencher_Orcamento!$B:$D,3,FALSE)*Table1[[#This Row],[Qtde_insumo]],"")</f>
        <v>0</v>
      </c>
      <c r="M5033" s="16">
        <f>IF(Table1[[#This Row],[Ordem_insumos]]&lt;&gt;0,VLOOKUP(Table1[[#This Row],[Codigo_servico]],Preencher_Orcamento!$B:$D,3,FALSE)*Table1[[#This Row],[Subtotal_insumo]],"")</f>
        <v>0</v>
      </c>
    </row>
    <row r="5034" spans="1:13" x14ac:dyDescent="0.25">
      <c r="A5034" s="6">
        <v>91445</v>
      </c>
      <c r="B5034" s="126">
        <v>2</v>
      </c>
      <c r="C5034" s="133"/>
      <c r="D5034" s="134">
        <v>2014</v>
      </c>
      <c r="E5034" s="7" t="s">
        <v>2185</v>
      </c>
      <c r="F5034" s="8" t="s">
        <v>2140</v>
      </c>
      <c r="G5034" s="16">
        <f>IFERROR(VLOOKUP(Table1[[#This Row],[Codigo_insumo]],BD_Insumos!$B:$E,4),"")</f>
        <v>13.173665210544026</v>
      </c>
      <c r="H5034" s="140">
        <v>1</v>
      </c>
      <c r="I5034" s="9"/>
      <c r="J5034" s="22">
        <f t="shared" si="78"/>
        <v>13.173665210544026</v>
      </c>
      <c r="K5034" s="22" t="str">
        <f>IF(I5034&lt;&gt;"",SUMIF(Table1[Codigo_servico],A5034,Table1[Subtotal_insumo]),"")</f>
        <v/>
      </c>
      <c r="L5034" s="16">
        <f>IF(Table1[[#This Row],[Ordem_insumos]]&lt;&gt;0,VLOOKUP(Table1[[#This Row],[Codigo_servico]],Preencher_Orcamento!$B:$D,3,FALSE)*Table1[[#This Row],[Qtde_insumo]],"")</f>
        <v>0</v>
      </c>
      <c r="M5034" s="16">
        <f>IF(Table1[[#This Row],[Ordem_insumos]]&lt;&gt;0,VLOOKUP(Table1[[#This Row],[Codigo_servico]],Preencher_Orcamento!$B:$D,3,FALSE)*Table1[[#This Row],[Subtotal_insumo]],"")</f>
        <v>0</v>
      </c>
    </row>
    <row r="5035" spans="1:13" ht="26.25" x14ac:dyDescent="0.25">
      <c r="A5035" s="6">
        <v>91445</v>
      </c>
      <c r="B5035" s="126">
        <v>3</v>
      </c>
      <c r="C5035" s="133"/>
      <c r="D5035" s="134">
        <v>56156</v>
      </c>
      <c r="E5035" s="7" t="s">
        <v>1434</v>
      </c>
      <c r="F5035" s="8" t="s">
        <v>457</v>
      </c>
      <c r="G5035" s="16">
        <f>IFERROR(VLOOKUP(Table1[[#This Row],[Codigo_insumo]],BD_Insumos!$B:$E,4),"")</f>
        <v>23.725000000000001</v>
      </c>
      <c r="H5035" s="140">
        <v>1</v>
      </c>
      <c r="I5035" s="9"/>
      <c r="J5035" s="22">
        <f t="shared" si="78"/>
        <v>23.725000000000001</v>
      </c>
      <c r="K5035" s="22" t="str">
        <f>IF(I5035&lt;&gt;"",SUMIF(Table1[Codigo_servico],A5035,Table1[Subtotal_insumo]),"")</f>
        <v/>
      </c>
      <c r="L5035" s="16">
        <f>IF(Table1[[#This Row],[Ordem_insumos]]&lt;&gt;0,VLOOKUP(Table1[[#This Row],[Codigo_servico]],Preencher_Orcamento!$B:$D,3,FALSE)*Table1[[#This Row],[Qtde_insumo]],"")</f>
        <v>0</v>
      </c>
      <c r="M5035" s="16">
        <f>IF(Table1[[#This Row],[Ordem_insumos]]&lt;&gt;0,VLOOKUP(Table1[[#This Row],[Codigo_servico]],Preencher_Orcamento!$B:$D,3,FALSE)*Table1[[#This Row],[Subtotal_insumo]],"")</f>
        <v>0</v>
      </c>
    </row>
    <row r="5036" spans="1:13" x14ac:dyDescent="0.25">
      <c r="A5036" s="6">
        <v>91445</v>
      </c>
      <c r="B5036" s="126">
        <v>4</v>
      </c>
      <c r="C5036" s="133"/>
      <c r="D5036" s="134">
        <v>2013</v>
      </c>
      <c r="E5036" s="7" t="s">
        <v>2184</v>
      </c>
      <c r="F5036" s="8" t="s">
        <v>2140</v>
      </c>
      <c r="G5036" s="18">
        <f>IFERROR(VLOOKUP(Table1[[#This Row],[Codigo_insumo]],BD_Insumos!$B:$E,4),"")</f>
        <v>15.756939025755017</v>
      </c>
      <c r="H5036" s="140">
        <v>1</v>
      </c>
      <c r="I5036" s="9"/>
      <c r="J5036" s="23">
        <f t="shared" si="78"/>
        <v>15.756939025755017</v>
      </c>
      <c r="K5036" s="22" t="str">
        <f>IF(I5036&lt;&gt;"",SUMIF(Table1[Codigo_servico],A5036,Table1[Subtotal_insumo]),"")</f>
        <v/>
      </c>
      <c r="L5036" s="18">
        <f>IF(Table1[[#This Row],[Ordem_insumos]]&lt;&gt;0,VLOOKUP(Table1[[#This Row],[Codigo_servico]],Preencher_Orcamento!$B:$D,3,FALSE)*Table1[[#This Row],[Qtde_insumo]],"")</f>
        <v>0</v>
      </c>
      <c r="M5036" s="18">
        <f>IF(Table1[[#This Row],[Ordem_insumos]]&lt;&gt;0,VLOOKUP(Table1[[#This Row],[Codigo_servico]],Preencher_Orcamento!$B:$D,3,FALSE)*Table1[[#This Row],[Subtotal_insumo]],"")</f>
        <v>0</v>
      </c>
    </row>
    <row r="5037" spans="1:13" x14ac:dyDescent="0.25">
      <c r="A5037" s="3">
        <v>91446</v>
      </c>
      <c r="B5037" s="125">
        <v>0</v>
      </c>
      <c r="C5037" s="131" t="s">
        <v>3355</v>
      </c>
      <c r="D5037" s="132"/>
      <c r="E5037" s="4"/>
      <c r="F5037" s="4"/>
      <c r="G5037" s="17" t="str">
        <f>IFERROR(VLOOKUP(Table1[[#This Row],[Codigo_insumo]],BD_Insumos!$B:$E,4),"")</f>
        <v/>
      </c>
      <c r="H5037" s="139"/>
      <c r="I5037" s="5" t="s">
        <v>457</v>
      </c>
      <c r="J5037" s="20" t="str">
        <f t="shared" si="78"/>
        <v/>
      </c>
      <c r="K5037" s="21">
        <f>IF(I5037&lt;&gt;"",SUMIF(Table1[Codigo_servico],A5037,Table1[Subtotal_insumo]),"")</f>
        <v>260.69197343054299</v>
      </c>
      <c r="L5037" s="17" t="str">
        <f>IF(Table1[[#This Row],[Ordem_insumos]]&lt;&gt;0,VLOOKUP(Table1[[#This Row],[Codigo_servico]],Preencher_Orcamento!$B:$D,3,FALSE)*Table1[[#This Row],[Qtde_insumo]],"")</f>
        <v/>
      </c>
      <c r="M5037" s="17" t="str">
        <f>IF(Table1[[#This Row],[Ordem_insumos]]&lt;&gt;0,VLOOKUP(Table1[[#This Row],[Codigo_servico]],Preencher_Orcamento!$B:$D,3,FALSE)*Table1[[#This Row],[Subtotal_insumo]],"")</f>
        <v/>
      </c>
    </row>
    <row r="5038" spans="1:13" x14ac:dyDescent="0.25">
      <c r="A5038" s="6">
        <v>91446</v>
      </c>
      <c r="B5038" s="126">
        <v>1</v>
      </c>
      <c r="C5038" s="133"/>
      <c r="D5038" s="134">
        <v>2044</v>
      </c>
      <c r="E5038" s="7" t="s">
        <v>2193</v>
      </c>
      <c r="F5038" s="8" t="s">
        <v>2140</v>
      </c>
      <c r="G5038" s="16">
        <f>IFERROR(VLOOKUP(Table1[[#This Row],[Codigo_insumo]],BD_Insumos!$B:$E,4),"")</f>
        <v>13.596734305430379</v>
      </c>
      <c r="H5038" s="140">
        <v>0.1</v>
      </c>
      <c r="I5038" s="9"/>
      <c r="J5038" s="22">
        <f t="shared" si="78"/>
        <v>1.359673430543038</v>
      </c>
      <c r="K5038" s="22" t="str">
        <f>IF(I5038&lt;&gt;"",SUMIF(Table1[Codigo_servico],A5038,Table1[Subtotal_insumo]),"")</f>
        <v/>
      </c>
      <c r="L5038" s="16">
        <f>IF(Table1[[#This Row],[Ordem_insumos]]&lt;&gt;0,VLOOKUP(Table1[[#This Row],[Codigo_servico]],Preencher_Orcamento!$B:$D,3,FALSE)*Table1[[#This Row],[Qtde_insumo]],"")</f>
        <v>0</v>
      </c>
      <c r="M5038" s="16">
        <f>IF(Table1[[#This Row],[Ordem_insumos]]&lt;&gt;0,VLOOKUP(Table1[[#This Row],[Codigo_servico]],Preencher_Orcamento!$B:$D,3,FALSE)*Table1[[#This Row],[Subtotal_insumo]],"")</f>
        <v>0</v>
      </c>
    </row>
    <row r="5039" spans="1:13" ht="26.25" x14ac:dyDescent="0.25">
      <c r="A5039" s="6">
        <v>91446</v>
      </c>
      <c r="B5039" s="126">
        <v>2</v>
      </c>
      <c r="C5039" s="133"/>
      <c r="D5039" s="134">
        <v>61040</v>
      </c>
      <c r="E5039" s="7" t="s">
        <v>1623</v>
      </c>
      <c r="F5039" s="8" t="s">
        <v>457</v>
      </c>
      <c r="G5039" s="18">
        <f>IFERROR(VLOOKUP(Table1[[#This Row],[Codigo_insumo]],BD_Insumos!$B:$E,4),"")</f>
        <v>259.33229999999998</v>
      </c>
      <c r="H5039" s="140">
        <v>1</v>
      </c>
      <c r="I5039" s="9"/>
      <c r="J5039" s="23">
        <f t="shared" si="78"/>
        <v>259.33229999999998</v>
      </c>
      <c r="K5039" s="22" t="str">
        <f>IF(I5039&lt;&gt;"",SUMIF(Table1[Codigo_servico],A5039,Table1[Subtotal_insumo]),"")</f>
        <v/>
      </c>
      <c r="L5039" s="18">
        <f>IF(Table1[[#This Row],[Ordem_insumos]]&lt;&gt;0,VLOOKUP(Table1[[#This Row],[Codigo_servico]],Preencher_Orcamento!$B:$D,3,FALSE)*Table1[[#This Row],[Qtde_insumo]],"")</f>
        <v>0</v>
      </c>
      <c r="M5039" s="18">
        <f>IF(Table1[[#This Row],[Ordem_insumos]]&lt;&gt;0,VLOOKUP(Table1[[#This Row],[Codigo_servico]],Preencher_Orcamento!$B:$D,3,FALSE)*Table1[[#This Row],[Subtotal_insumo]],"")</f>
        <v>0</v>
      </c>
    </row>
    <row r="5040" spans="1:13" x14ac:dyDescent="0.25">
      <c r="A5040" s="3">
        <v>91447</v>
      </c>
      <c r="B5040" s="125">
        <v>0</v>
      </c>
      <c r="C5040" s="131" t="s">
        <v>3356</v>
      </c>
      <c r="D5040" s="132"/>
      <c r="E5040" s="4"/>
      <c r="F5040" s="4"/>
      <c r="G5040" s="17" t="str">
        <f>IFERROR(VLOOKUP(Table1[[#This Row],[Codigo_insumo]],BD_Insumos!$B:$E,4),"")</f>
        <v/>
      </c>
      <c r="H5040" s="139"/>
      <c r="I5040" s="5" t="s">
        <v>457</v>
      </c>
      <c r="J5040" s="20" t="str">
        <f t="shared" si="78"/>
        <v/>
      </c>
      <c r="K5040" s="21">
        <f>IF(I5040&lt;&gt;"",SUMIF(Table1[Codigo_servico],A5040,Table1[Subtotal_insumo]),"")</f>
        <v>833.59268763823434</v>
      </c>
      <c r="L5040" s="17" t="str">
        <f>IF(Table1[[#This Row],[Ordem_insumos]]&lt;&gt;0,VLOOKUP(Table1[[#This Row],[Codigo_servico]],Preencher_Orcamento!$B:$D,3,FALSE)*Table1[[#This Row],[Qtde_insumo]],"")</f>
        <v/>
      </c>
      <c r="M5040" s="17" t="str">
        <f>IF(Table1[[#This Row],[Ordem_insumos]]&lt;&gt;0,VLOOKUP(Table1[[#This Row],[Codigo_servico]],Preencher_Orcamento!$B:$D,3,FALSE)*Table1[[#This Row],[Subtotal_insumo]],"")</f>
        <v/>
      </c>
    </row>
    <row r="5041" spans="1:13" x14ac:dyDescent="0.25">
      <c r="A5041" s="6">
        <v>91447</v>
      </c>
      <c r="B5041" s="126">
        <v>1</v>
      </c>
      <c r="C5041" s="133"/>
      <c r="D5041" s="134">
        <v>56146</v>
      </c>
      <c r="E5041" s="7" t="s">
        <v>1432</v>
      </c>
      <c r="F5041" s="8" t="s">
        <v>457</v>
      </c>
      <c r="G5041" s="16">
        <f>IFERROR(VLOOKUP(Table1[[#This Row],[Codigo_insumo]],BD_Insumos!$B:$E,4),"")</f>
        <v>700.95730000000003</v>
      </c>
      <c r="H5041" s="140">
        <v>1</v>
      </c>
      <c r="I5041" s="9"/>
      <c r="J5041" s="22">
        <f t="shared" si="78"/>
        <v>700.95730000000003</v>
      </c>
      <c r="K5041" s="22" t="str">
        <f>IF(I5041&lt;&gt;"",SUMIF(Table1[Codigo_servico],A5041,Table1[Subtotal_insumo]),"")</f>
        <v/>
      </c>
      <c r="L5041" s="16">
        <f>IF(Table1[[#This Row],[Ordem_insumos]]&lt;&gt;0,VLOOKUP(Table1[[#This Row],[Codigo_servico]],Preencher_Orcamento!$B:$D,3,FALSE)*Table1[[#This Row],[Qtde_insumo]],"")</f>
        <v>0</v>
      </c>
      <c r="M5041" s="16">
        <f>IF(Table1[[#This Row],[Ordem_insumos]]&lt;&gt;0,VLOOKUP(Table1[[#This Row],[Codigo_servico]],Preencher_Orcamento!$B:$D,3,FALSE)*Table1[[#This Row],[Subtotal_insumo]],"")</f>
        <v>0</v>
      </c>
    </row>
    <row r="5042" spans="1:13" x14ac:dyDescent="0.25">
      <c r="A5042" s="6">
        <v>91447</v>
      </c>
      <c r="B5042" s="126">
        <v>2</v>
      </c>
      <c r="C5042" s="133"/>
      <c r="D5042" s="134">
        <v>1037</v>
      </c>
      <c r="E5042" s="7" t="s">
        <v>2958</v>
      </c>
      <c r="F5042" s="8" t="s">
        <v>2140</v>
      </c>
      <c r="G5042" s="16">
        <f>IFERROR(VLOOKUP(Table1[[#This Row],[Codigo_insumo]],BD_Insumos!$B:$E,4),"")</f>
        <v>35.200851491517405</v>
      </c>
      <c r="H5042" s="140">
        <v>0.5</v>
      </c>
      <c r="I5042" s="9"/>
      <c r="J5042" s="22">
        <f t="shared" si="78"/>
        <v>17.600425745758702</v>
      </c>
      <c r="K5042" s="22" t="str">
        <f>IF(I5042&lt;&gt;"",SUMIF(Table1[Codigo_servico],A5042,Table1[Subtotal_insumo]),"")</f>
        <v/>
      </c>
      <c r="L5042" s="16">
        <f>IF(Table1[[#This Row],[Ordem_insumos]]&lt;&gt;0,VLOOKUP(Table1[[#This Row],[Codigo_servico]],Preencher_Orcamento!$B:$D,3,FALSE)*Table1[[#This Row],[Qtde_insumo]],"")</f>
        <v>0</v>
      </c>
      <c r="M5042" s="16">
        <f>IF(Table1[[#This Row],[Ordem_insumos]]&lt;&gt;0,VLOOKUP(Table1[[#This Row],[Codigo_servico]],Preencher_Orcamento!$B:$D,3,FALSE)*Table1[[#This Row],[Subtotal_insumo]],"")</f>
        <v>0</v>
      </c>
    </row>
    <row r="5043" spans="1:13" x14ac:dyDescent="0.25">
      <c r="A5043" s="6">
        <v>91447</v>
      </c>
      <c r="B5043" s="126">
        <v>3</v>
      </c>
      <c r="C5043" s="133"/>
      <c r="D5043" s="134">
        <v>2041</v>
      </c>
      <c r="E5043" s="7" t="s">
        <v>2192</v>
      </c>
      <c r="F5043" s="8" t="s">
        <v>2140</v>
      </c>
      <c r="G5043" s="16">
        <f>IFERROR(VLOOKUP(Table1[[#This Row],[Codigo_insumo]],BD_Insumos!$B:$E,4),"")</f>
        <v>18.820516146129485</v>
      </c>
      <c r="H5043" s="140">
        <v>2.5</v>
      </c>
      <c r="I5043" s="9"/>
      <c r="J5043" s="22">
        <f t="shared" si="78"/>
        <v>47.051290365323709</v>
      </c>
      <c r="K5043" s="22" t="str">
        <f>IF(I5043&lt;&gt;"",SUMIF(Table1[Codigo_servico],A5043,Table1[Subtotal_insumo]),"")</f>
        <v/>
      </c>
      <c r="L5043" s="16">
        <f>IF(Table1[[#This Row],[Ordem_insumos]]&lt;&gt;0,VLOOKUP(Table1[[#This Row],[Codigo_servico]],Preencher_Orcamento!$B:$D,3,FALSE)*Table1[[#This Row],[Qtde_insumo]],"")</f>
        <v>0</v>
      </c>
      <c r="M5043" s="16">
        <f>IF(Table1[[#This Row],[Ordem_insumos]]&lt;&gt;0,VLOOKUP(Table1[[#This Row],[Codigo_servico]],Preencher_Orcamento!$B:$D,3,FALSE)*Table1[[#This Row],[Subtotal_insumo]],"")</f>
        <v>0</v>
      </c>
    </row>
    <row r="5044" spans="1:13" x14ac:dyDescent="0.25">
      <c r="A5044" s="6">
        <v>91447</v>
      </c>
      <c r="B5044" s="126">
        <v>4</v>
      </c>
      <c r="C5044" s="133"/>
      <c r="D5044" s="134">
        <v>2044</v>
      </c>
      <c r="E5044" s="7" t="s">
        <v>2193</v>
      </c>
      <c r="F5044" s="8" t="s">
        <v>2140</v>
      </c>
      <c r="G5044" s="18">
        <f>IFERROR(VLOOKUP(Table1[[#This Row],[Codigo_insumo]],BD_Insumos!$B:$E,4),"")</f>
        <v>13.596734305430379</v>
      </c>
      <c r="H5044" s="140">
        <v>5</v>
      </c>
      <c r="I5044" s="9"/>
      <c r="J5044" s="23">
        <f t="shared" si="78"/>
        <v>67.983671527151898</v>
      </c>
      <c r="K5044" s="22" t="str">
        <f>IF(I5044&lt;&gt;"",SUMIF(Table1[Codigo_servico],A5044,Table1[Subtotal_insumo]),"")</f>
        <v/>
      </c>
      <c r="L5044" s="18">
        <f>IF(Table1[[#This Row],[Ordem_insumos]]&lt;&gt;0,VLOOKUP(Table1[[#This Row],[Codigo_servico]],Preencher_Orcamento!$B:$D,3,FALSE)*Table1[[#This Row],[Qtde_insumo]],"")</f>
        <v>0</v>
      </c>
      <c r="M5044" s="18">
        <f>IF(Table1[[#This Row],[Ordem_insumos]]&lt;&gt;0,VLOOKUP(Table1[[#This Row],[Codigo_servico]],Preencher_Orcamento!$B:$D,3,FALSE)*Table1[[#This Row],[Subtotal_insumo]],"")</f>
        <v>0</v>
      </c>
    </row>
    <row r="5045" spans="1:13" x14ac:dyDescent="0.25">
      <c r="A5045" s="3">
        <v>91448</v>
      </c>
      <c r="B5045" s="125">
        <v>0</v>
      </c>
      <c r="C5045" s="131" t="s">
        <v>3357</v>
      </c>
      <c r="D5045" s="132"/>
      <c r="E5045" s="4"/>
      <c r="F5045" s="4"/>
      <c r="G5045" s="17" t="str">
        <f>IFERROR(VLOOKUP(Table1[[#This Row],[Codigo_insumo]],BD_Insumos!$B:$E,4),"")</f>
        <v/>
      </c>
      <c r="H5045" s="139"/>
      <c r="I5045" s="5" t="s">
        <v>170</v>
      </c>
      <c r="J5045" s="20" t="str">
        <f t="shared" si="78"/>
        <v/>
      </c>
      <c r="K5045" s="21">
        <f>IF(I5045&lt;&gt;"",SUMIF(Table1[Codigo_servico],A5045,Table1[Subtotal_insumo]),"")</f>
        <v>603.89989260192567</v>
      </c>
      <c r="L5045" s="17" t="str">
        <f>IF(Table1[[#This Row],[Ordem_insumos]]&lt;&gt;0,VLOOKUP(Table1[[#This Row],[Codigo_servico]],Preencher_Orcamento!$B:$D,3,FALSE)*Table1[[#This Row],[Qtde_insumo]],"")</f>
        <v/>
      </c>
      <c r="M5045" s="17" t="str">
        <f>IF(Table1[[#This Row],[Ordem_insumos]]&lt;&gt;0,VLOOKUP(Table1[[#This Row],[Codigo_servico]],Preencher_Orcamento!$B:$D,3,FALSE)*Table1[[#This Row],[Subtotal_insumo]],"")</f>
        <v/>
      </c>
    </row>
    <row r="5046" spans="1:13" x14ac:dyDescent="0.25">
      <c r="A5046" s="6">
        <v>91448</v>
      </c>
      <c r="B5046" s="126">
        <v>1</v>
      </c>
      <c r="C5046" s="133"/>
      <c r="D5046" s="134">
        <v>2099</v>
      </c>
      <c r="E5046" s="7" t="s">
        <v>2205</v>
      </c>
      <c r="F5046" s="8" t="s">
        <v>2140</v>
      </c>
      <c r="G5046" s="16">
        <f>IFERROR(VLOOKUP(Table1[[#This Row],[Codigo_insumo]],BD_Insumos!$B:$E,4),"")</f>
        <v>12.627877718847255</v>
      </c>
      <c r="H5046" s="140">
        <v>2</v>
      </c>
      <c r="I5046" s="9"/>
      <c r="J5046" s="22">
        <f t="shared" si="78"/>
        <v>25.255755437694511</v>
      </c>
      <c r="K5046" s="22" t="str">
        <f>IF(I5046&lt;&gt;"",SUMIF(Table1[Codigo_servico],A5046,Table1[Subtotal_insumo]),"")</f>
        <v/>
      </c>
      <c r="L5046" s="16">
        <f>IF(Table1[[#This Row],[Ordem_insumos]]&lt;&gt;0,VLOOKUP(Table1[[#This Row],[Codigo_servico]],Preencher_Orcamento!$B:$D,3,FALSE)*Table1[[#This Row],[Qtde_insumo]],"")</f>
        <v>0</v>
      </c>
      <c r="M5046" s="16">
        <f>IF(Table1[[#This Row],[Ordem_insumos]]&lt;&gt;0,VLOOKUP(Table1[[#This Row],[Codigo_servico]],Preencher_Orcamento!$B:$D,3,FALSE)*Table1[[#This Row],[Subtotal_insumo]],"")</f>
        <v>0</v>
      </c>
    </row>
    <row r="5047" spans="1:13" x14ac:dyDescent="0.25">
      <c r="A5047" s="6">
        <v>91448</v>
      </c>
      <c r="B5047" s="126">
        <v>2</v>
      </c>
      <c r="C5047" s="133"/>
      <c r="D5047" s="134">
        <v>2020</v>
      </c>
      <c r="E5047" s="7" t="s">
        <v>2188</v>
      </c>
      <c r="F5047" s="8" t="s">
        <v>2140</v>
      </c>
      <c r="G5047" s="16">
        <f>IFERROR(VLOOKUP(Table1[[#This Row],[Codigo_insumo]],BD_Insumos!$B:$E,4),"")</f>
        <v>15.860837164231068</v>
      </c>
      <c r="H5047" s="140">
        <v>1</v>
      </c>
      <c r="I5047" s="9"/>
      <c r="J5047" s="22">
        <f t="shared" si="78"/>
        <v>15.860837164231068</v>
      </c>
      <c r="K5047" s="22" t="str">
        <f>IF(I5047&lt;&gt;"",SUMIF(Table1[Codigo_servico],A5047,Table1[Subtotal_insumo]),"")</f>
        <v/>
      </c>
      <c r="L5047" s="16">
        <f>IF(Table1[[#This Row],[Ordem_insumos]]&lt;&gt;0,VLOOKUP(Table1[[#This Row],[Codigo_servico]],Preencher_Orcamento!$B:$D,3,FALSE)*Table1[[#This Row],[Qtde_insumo]],"")</f>
        <v>0</v>
      </c>
      <c r="M5047" s="16">
        <f>IF(Table1[[#This Row],[Ordem_insumos]]&lt;&gt;0,VLOOKUP(Table1[[#This Row],[Codigo_servico]],Preencher_Orcamento!$B:$D,3,FALSE)*Table1[[#This Row],[Subtotal_insumo]],"")</f>
        <v>0</v>
      </c>
    </row>
    <row r="5048" spans="1:13" ht="26.25" x14ac:dyDescent="0.25">
      <c r="A5048" s="6">
        <v>91448</v>
      </c>
      <c r="B5048" s="126">
        <v>3</v>
      </c>
      <c r="C5048" s="133"/>
      <c r="D5048" s="134">
        <v>61015</v>
      </c>
      <c r="E5048" s="7" t="s">
        <v>1599</v>
      </c>
      <c r="F5048" s="8" t="s">
        <v>170</v>
      </c>
      <c r="G5048" s="18">
        <f>IFERROR(VLOOKUP(Table1[[#This Row],[Codigo_insumo]],BD_Insumos!$B:$E,4),"")</f>
        <v>562.78330000000005</v>
      </c>
      <c r="H5048" s="140">
        <v>1</v>
      </c>
      <c r="I5048" s="9"/>
      <c r="J5048" s="23">
        <f t="shared" si="78"/>
        <v>562.78330000000005</v>
      </c>
      <c r="K5048" s="22" t="str">
        <f>IF(I5048&lt;&gt;"",SUMIF(Table1[Codigo_servico],A5048,Table1[Subtotal_insumo]),"")</f>
        <v/>
      </c>
      <c r="L5048" s="18">
        <f>IF(Table1[[#This Row],[Ordem_insumos]]&lt;&gt;0,VLOOKUP(Table1[[#This Row],[Codigo_servico]],Preencher_Orcamento!$B:$D,3,FALSE)*Table1[[#This Row],[Qtde_insumo]],"")</f>
        <v>0</v>
      </c>
      <c r="M5048" s="18">
        <f>IF(Table1[[#This Row],[Ordem_insumos]]&lt;&gt;0,VLOOKUP(Table1[[#This Row],[Codigo_servico]],Preencher_Orcamento!$B:$D,3,FALSE)*Table1[[#This Row],[Subtotal_insumo]],"")</f>
        <v>0</v>
      </c>
    </row>
    <row r="5049" spans="1:13" x14ac:dyDescent="0.25">
      <c r="A5049" s="3">
        <v>91449</v>
      </c>
      <c r="B5049" s="125">
        <v>0</v>
      </c>
      <c r="C5049" s="131" t="s">
        <v>3358</v>
      </c>
      <c r="D5049" s="132"/>
      <c r="E5049" s="4"/>
      <c r="F5049" s="4"/>
      <c r="G5049" s="17" t="str">
        <f>IFERROR(VLOOKUP(Table1[[#This Row],[Codigo_insumo]],BD_Insumos!$B:$E,4),"")</f>
        <v/>
      </c>
      <c r="H5049" s="139"/>
      <c r="I5049" s="5" t="s">
        <v>457</v>
      </c>
      <c r="J5049" s="20" t="str">
        <f t="shared" si="78"/>
        <v/>
      </c>
      <c r="K5049" s="21">
        <f>IF(I5049&lt;&gt;"",SUMIF(Table1[Codigo_servico],A5049,Table1[Subtotal_insumo]),"")</f>
        <v>23.093367152715192</v>
      </c>
      <c r="L5049" s="17" t="str">
        <f>IF(Table1[[#This Row],[Ordem_insumos]]&lt;&gt;0,VLOOKUP(Table1[[#This Row],[Codigo_servico]],Preencher_Orcamento!$B:$D,3,FALSE)*Table1[[#This Row],[Qtde_insumo]],"")</f>
        <v/>
      </c>
      <c r="M5049" s="17" t="str">
        <f>IF(Table1[[#This Row],[Ordem_insumos]]&lt;&gt;0,VLOOKUP(Table1[[#This Row],[Codigo_servico]],Preencher_Orcamento!$B:$D,3,FALSE)*Table1[[#This Row],[Subtotal_insumo]],"")</f>
        <v/>
      </c>
    </row>
    <row r="5050" spans="1:13" x14ac:dyDescent="0.25">
      <c r="A5050" s="6">
        <v>91449</v>
      </c>
      <c r="B5050" s="126">
        <v>1</v>
      </c>
      <c r="C5050" s="133"/>
      <c r="D5050" s="134">
        <v>2044</v>
      </c>
      <c r="E5050" s="7" t="s">
        <v>2193</v>
      </c>
      <c r="F5050" s="8" t="s">
        <v>2140</v>
      </c>
      <c r="G5050" s="16">
        <f>IFERROR(VLOOKUP(Table1[[#This Row],[Codigo_insumo]],BD_Insumos!$B:$E,4),"")</f>
        <v>13.596734305430379</v>
      </c>
      <c r="H5050" s="140">
        <v>0.5</v>
      </c>
      <c r="I5050" s="9"/>
      <c r="J5050" s="22">
        <f t="shared" si="78"/>
        <v>6.7983671527151897</v>
      </c>
      <c r="K5050" s="22" t="str">
        <f>IF(I5050&lt;&gt;"",SUMIF(Table1[Codigo_servico],A5050,Table1[Subtotal_insumo]),"")</f>
        <v/>
      </c>
      <c r="L5050" s="16">
        <f>IF(Table1[[#This Row],[Ordem_insumos]]&lt;&gt;0,VLOOKUP(Table1[[#This Row],[Codigo_servico]],Preencher_Orcamento!$B:$D,3,FALSE)*Table1[[#This Row],[Qtde_insumo]],"")</f>
        <v>0</v>
      </c>
      <c r="M5050" s="16">
        <f>IF(Table1[[#This Row],[Ordem_insumos]]&lt;&gt;0,VLOOKUP(Table1[[#This Row],[Codigo_servico]],Preencher_Orcamento!$B:$D,3,FALSE)*Table1[[#This Row],[Subtotal_insumo]],"")</f>
        <v>0</v>
      </c>
    </row>
    <row r="5051" spans="1:13" ht="26.25" x14ac:dyDescent="0.25">
      <c r="A5051" s="6">
        <v>91449</v>
      </c>
      <c r="B5051" s="126">
        <v>2</v>
      </c>
      <c r="C5051" s="133"/>
      <c r="D5051" s="134">
        <v>56150</v>
      </c>
      <c r="E5051" s="7" t="s">
        <v>1433</v>
      </c>
      <c r="F5051" s="8" t="s">
        <v>457</v>
      </c>
      <c r="G5051" s="18">
        <f>IFERROR(VLOOKUP(Table1[[#This Row],[Codigo_insumo]],BD_Insumos!$B:$E,4),"")</f>
        <v>16.295000000000002</v>
      </c>
      <c r="H5051" s="140">
        <v>1</v>
      </c>
      <c r="I5051" s="9"/>
      <c r="J5051" s="23">
        <f t="shared" si="78"/>
        <v>16.295000000000002</v>
      </c>
      <c r="K5051" s="22" t="str">
        <f>IF(I5051&lt;&gt;"",SUMIF(Table1[Codigo_servico],A5051,Table1[Subtotal_insumo]),"")</f>
        <v/>
      </c>
      <c r="L5051" s="18">
        <f>IF(Table1[[#This Row],[Ordem_insumos]]&lt;&gt;0,VLOOKUP(Table1[[#This Row],[Codigo_servico]],Preencher_Orcamento!$B:$D,3,FALSE)*Table1[[#This Row],[Qtde_insumo]],"")</f>
        <v>0</v>
      </c>
      <c r="M5051" s="18">
        <f>IF(Table1[[#This Row],[Ordem_insumos]]&lt;&gt;0,VLOOKUP(Table1[[#This Row],[Codigo_servico]],Preencher_Orcamento!$B:$D,3,FALSE)*Table1[[#This Row],[Subtotal_insumo]],"")</f>
        <v>0</v>
      </c>
    </row>
    <row r="5052" spans="1:13" x14ac:dyDescent="0.25">
      <c r="A5052" s="3">
        <v>91450</v>
      </c>
      <c r="B5052" s="125">
        <v>0</v>
      </c>
      <c r="C5052" s="131" t="s">
        <v>3359</v>
      </c>
      <c r="D5052" s="132"/>
      <c r="E5052" s="4"/>
      <c r="F5052" s="4"/>
      <c r="G5052" s="17" t="str">
        <f>IFERROR(VLOOKUP(Table1[[#This Row],[Codigo_insumo]],BD_Insumos!$B:$E,4),"")</f>
        <v/>
      </c>
      <c r="H5052" s="139"/>
      <c r="I5052" s="5" t="s">
        <v>457</v>
      </c>
      <c r="J5052" s="20" t="str">
        <f t="shared" si="78"/>
        <v/>
      </c>
      <c r="K5052" s="21">
        <f>IF(I5052&lt;&gt;"",SUMIF(Table1[Codigo_servico],A5052,Table1[Subtotal_insumo]),"")</f>
        <v>9.1864835763575954</v>
      </c>
      <c r="L5052" s="17" t="str">
        <f>IF(Table1[[#This Row],[Ordem_insumos]]&lt;&gt;0,VLOOKUP(Table1[[#This Row],[Codigo_servico]],Preencher_Orcamento!$B:$D,3,FALSE)*Table1[[#This Row],[Qtde_insumo]],"")</f>
        <v/>
      </c>
      <c r="M5052" s="17" t="str">
        <f>IF(Table1[[#This Row],[Ordem_insumos]]&lt;&gt;0,VLOOKUP(Table1[[#This Row],[Codigo_servico]],Preencher_Orcamento!$B:$D,3,FALSE)*Table1[[#This Row],[Subtotal_insumo]],"")</f>
        <v/>
      </c>
    </row>
    <row r="5053" spans="1:13" x14ac:dyDescent="0.25">
      <c r="A5053" s="6">
        <v>91450</v>
      </c>
      <c r="B5053" s="126">
        <v>1</v>
      </c>
      <c r="C5053" s="133"/>
      <c r="D5053" s="134">
        <v>56159</v>
      </c>
      <c r="E5053" s="7" t="s">
        <v>1435</v>
      </c>
      <c r="F5053" s="8" t="s">
        <v>457</v>
      </c>
      <c r="G5053" s="16">
        <f>IFERROR(VLOOKUP(Table1[[#This Row],[Codigo_insumo]],BD_Insumos!$B:$E,4),"")</f>
        <v>5.7873000000000001</v>
      </c>
      <c r="H5053" s="140">
        <v>1</v>
      </c>
      <c r="I5053" s="9"/>
      <c r="J5053" s="22">
        <f t="shared" si="78"/>
        <v>5.7873000000000001</v>
      </c>
      <c r="K5053" s="22" t="str">
        <f>IF(I5053&lt;&gt;"",SUMIF(Table1[Codigo_servico],A5053,Table1[Subtotal_insumo]),"")</f>
        <v/>
      </c>
      <c r="L5053" s="16">
        <f>IF(Table1[[#This Row],[Ordem_insumos]]&lt;&gt;0,VLOOKUP(Table1[[#This Row],[Codigo_servico]],Preencher_Orcamento!$B:$D,3,FALSE)*Table1[[#This Row],[Qtde_insumo]],"")</f>
        <v>0</v>
      </c>
      <c r="M5053" s="16">
        <f>IF(Table1[[#This Row],[Ordem_insumos]]&lt;&gt;0,VLOOKUP(Table1[[#This Row],[Codigo_servico]],Preencher_Orcamento!$B:$D,3,FALSE)*Table1[[#This Row],[Subtotal_insumo]],"")</f>
        <v>0</v>
      </c>
    </row>
    <row r="5054" spans="1:13" x14ac:dyDescent="0.25">
      <c r="A5054" s="6">
        <v>91450</v>
      </c>
      <c r="B5054" s="126">
        <v>2</v>
      </c>
      <c r="C5054" s="133"/>
      <c r="D5054" s="134">
        <v>2044</v>
      </c>
      <c r="E5054" s="7" t="s">
        <v>2193</v>
      </c>
      <c r="F5054" s="8" t="s">
        <v>2140</v>
      </c>
      <c r="G5054" s="18">
        <f>IFERROR(VLOOKUP(Table1[[#This Row],[Codigo_insumo]],BD_Insumos!$B:$E,4),"")</f>
        <v>13.596734305430379</v>
      </c>
      <c r="H5054" s="140">
        <v>0.25</v>
      </c>
      <c r="I5054" s="9"/>
      <c r="J5054" s="23">
        <f t="shared" si="78"/>
        <v>3.3991835763575948</v>
      </c>
      <c r="K5054" s="22" t="str">
        <f>IF(I5054&lt;&gt;"",SUMIF(Table1[Codigo_servico],A5054,Table1[Subtotal_insumo]),"")</f>
        <v/>
      </c>
      <c r="L5054" s="18">
        <f>IF(Table1[[#This Row],[Ordem_insumos]]&lt;&gt;0,VLOOKUP(Table1[[#This Row],[Codigo_servico]],Preencher_Orcamento!$B:$D,3,FALSE)*Table1[[#This Row],[Qtde_insumo]],"")</f>
        <v>0</v>
      </c>
      <c r="M5054" s="18">
        <f>IF(Table1[[#This Row],[Ordem_insumos]]&lt;&gt;0,VLOOKUP(Table1[[#This Row],[Codigo_servico]],Preencher_Orcamento!$B:$D,3,FALSE)*Table1[[#This Row],[Subtotal_insumo]],"")</f>
        <v>0</v>
      </c>
    </row>
    <row r="5055" spans="1:13" x14ac:dyDescent="0.25">
      <c r="A5055" s="3">
        <v>91451</v>
      </c>
      <c r="B5055" s="125">
        <v>0</v>
      </c>
      <c r="C5055" s="131" t="s">
        <v>3360</v>
      </c>
      <c r="D5055" s="132"/>
      <c r="E5055" s="4"/>
      <c r="F5055" s="4"/>
      <c r="G5055" s="17" t="str">
        <f>IFERROR(VLOOKUP(Table1[[#This Row],[Codigo_insumo]],BD_Insumos!$B:$E,4),"")</f>
        <v/>
      </c>
      <c r="H5055" s="139"/>
      <c r="I5055" s="5" t="s">
        <v>457</v>
      </c>
      <c r="J5055" s="20" t="str">
        <f t="shared" si="78"/>
        <v/>
      </c>
      <c r="K5055" s="21">
        <f>IF(I5055&lt;&gt;"",SUMIF(Table1[Codigo_servico],A5055,Table1[Subtotal_insumo]),"")</f>
        <v>219.25679051947839</v>
      </c>
      <c r="L5055" s="17" t="str">
        <f>IF(Table1[[#This Row],[Ordem_insumos]]&lt;&gt;0,VLOOKUP(Table1[[#This Row],[Codigo_servico]],Preencher_Orcamento!$B:$D,3,FALSE)*Table1[[#This Row],[Qtde_insumo]],"")</f>
        <v/>
      </c>
      <c r="M5055" s="17" t="str">
        <f>IF(Table1[[#This Row],[Ordem_insumos]]&lt;&gt;0,VLOOKUP(Table1[[#This Row],[Codigo_servico]],Preencher_Orcamento!$B:$D,3,FALSE)*Table1[[#This Row],[Subtotal_insumo]],"")</f>
        <v/>
      </c>
    </row>
    <row r="5056" spans="1:13" x14ac:dyDescent="0.25">
      <c r="A5056" s="6">
        <v>91451</v>
      </c>
      <c r="B5056" s="126">
        <v>1</v>
      </c>
      <c r="C5056" s="133"/>
      <c r="D5056" s="134">
        <v>2041</v>
      </c>
      <c r="E5056" s="7" t="s">
        <v>2192</v>
      </c>
      <c r="F5056" s="8" t="s">
        <v>2140</v>
      </c>
      <c r="G5056" s="16">
        <f>IFERROR(VLOOKUP(Table1[[#This Row],[Codigo_insumo]],BD_Insumos!$B:$E,4),"")</f>
        <v>18.820516146129485</v>
      </c>
      <c r="H5056" s="140">
        <v>4</v>
      </c>
      <c r="I5056" s="9"/>
      <c r="J5056" s="22">
        <f t="shared" si="78"/>
        <v>75.28206458451794</v>
      </c>
      <c r="K5056" s="22" t="str">
        <f>IF(I5056&lt;&gt;"",SUMIF(Table1[Codigo_servico],A5056,Table1[Subtotal_insumo]),"")</f>
        <v/>
      </c>
      <c r="L5056" s="16">
        <f>IF(Table1[[#This Row],[Ordem_insumos]]&lt;&gt;0,VLOOKUP(Table1[[#This Row],[Codigo_servico]],Preencher_Orcamento!$B:$D,3,FALSE)*Table1[[#This Row],[Qtde_insumo]],"")</f>
        <v>0</v>
      </c>
      <c r="M5056" s="16">
        <f>IF(Table1[[#This Row],[Ordem_insumos]]&lt;&gt;0,VLOOKUP(Table1[[#This Row],[Codigo_servico]],Preencher_Orcamento!$B:$D,3,FALSE)*Table1[[#This Row],[Subtotal_insumo]],"")</f>
        <v>0</v>
      </c>
    </row>
    <row r="5057" spans="1:13" x14ac:dyDescent="0.25">
      <c r="A5057" s="6">
        <v>91451</v>
      </c>
      <c r="B5057" s="126">
        <v>2</v>
      </c>
      <c r="C5057" s="133"/>
      <c r="D5057" s="134">
        <v>1037</v>
      </c>
      <c r="E5057" s="7" t="s">
        <v>2958</v>
      </c>
      <c r="F5057" s="8" t="s">
        <v>2140</v>
      </c>
      <c r="G5057" s="16">
        <f>IFERROR(VLOOKUP(Table1[[#This Row],[Codigo_insumo]],BD_Insumos!$B:$E,4),"")</f>
        <v>35.200851491517405</v>
      </c>
      <c r="H5057" s="140">
        <v>1</v>
      </c>
      <c r="I5057" s="9"/>
      <c r="J5057" s="22">
        <f t="shared" si="78"/>
        <v>35.200851491517405</v>
      </c>
      <c r="K5057" s="22" t="str">
        <f>IF(I5057&lt;&gt;"",SUMIF(Table1[Codigo_servico],A5057,Table1[Subtotal_insumo]),"")</f>
        <v/>
      </c>
      <c r="L5057" s="16">
        <f>IF(Table1[[#This Row],[Ordem_insumos]]&lt;&gt;0,VLOOKUP(Table1[[#This Row],[Codigo_servico]],Preencher_Orcamento!$B:$D,3,FALSE)*Table1[[#This Row],[Qtde_insumo]],"")</f>
        <v>0</v>
      </c>
      <c r="M5057" s="16">
        <f>IF(Table1[[#This Row],[Ordem_insumos]]&lt;&gt;0,VLOOKUP(Table1[[#This Row],[Codigo_servico]],Preencher_Orcamento!$B:$D,3,FALSE)*Table1[[#This Row],[Subtotal_insumo]],"")</f>
        <v>0</v>
      </c>
    </row>
    <row r="5058" spans="1:13" x14ac:dyDescent="0.25">
      <c r="A5058" s="6">
        <v>91451</v>
      </c>
      <c r="B5058" s="126">
        <v>3</v>
      </c>
      <c r="C5058" s="133"/>
      <c r="D5058" s="134">
        <v>2044</v>
      </c>
      <c r="E5058" s="7" t="s">
        <v>2193</v>
      </c>
      <c r="F5058" s="8" t="s">
        <v>2140</v>
      </c>
      <c r="G5058" s="16">
        <f>IFERROR(VLOOKUP(Table1[[#This Row],[Codigo_insumo]],BD_Insumos!$B:$E,4),"")</f>
        <v>13.596734305430379</v>
      </c>
      <c r="H5058" s="140">
        <v>8</v>
      </c>
      <c r="I5058" s="9"/>
      <c r="J5058" s="22">
        <f t="shared" ref="J5058:J5121" si="79">IF(I5058="",G5058*H5058,"")</f>
        <v>108.77387444344303</v>
      </c>
      <c r="K5058" s="22" t="str">
        <f>IF(I5058&lt;&gt;"",SUMIF(Table1[Codigo_servico],A5058,Table1[Subtotal_insumo]),"")</f>
        <v/>
      </c>
      <c r="L5058" s="16">
        <f>IF(Table1[[#This Row],[Ordem_insumos]]&lt;&gt;0,VLOOKUP(Table1[[#This Row],[Codigo_servico]],Preencher_Orcamento!$B:$D,3,FALSE)*Table1[[#This Row],[Qtde_insumo]],"")</f>
        <v>0</v>
      </c>
      <c r="M5058" s="16">
        <f>IF(Table1[[#This Row],[Ordem_insumos]]&lt;&gt;0,VLOOKUP(Table1[[#This Row],[Codigo_servico]],Preencher_Orcamento!$B:$D,3,FALSE)*Table1[[#This Row],[Subtotal_insumo]],"")</f>
        <v>0</v>
      </c>
    </row>
    <row r="5059" spans="1:13" x14ac:dyDescent="0.25">
      <c r="A5059" s="3">
        <v>91453</v>
      </c>
      <c r="B5059" s="125">
        <v>0</v>
      </c>
      <c r="C5059" s="131" t="s">
        <v>3361</v>
      </c>
      <c r="D5059" s="132"/>
      <c r="E5059" s="4"/>
      <c r="F5059" s="4"/>
      <c r="G5059" s="17" t="str">
        <f>IFERROR(VLOOKUP(Table1[[#This Row],[Codigo_insumo]],BD_Insumos!$B:$E,4),"")</f>
        <v/>
      </c>
      <c r="H5059" s="139"/>
      <c r="I5059" s="5" t="s">
        <v>457</v>
      </c>
      <c r="J5059" s="20" t="str">
        <f t="shared" si="79"/>
        <v/>
      </c>
      <c r="K5059" s="21">
        <f>IF(I5059&lt;&gt;"",SUMIF(Table1[Codigo_servico],A5059,Table1[Subtotal_insumo]),"")</f>
        <v>683.56062694280797</v>
      </c>
      <c r="L5059" s="17" t="str">
        <f>IF(Table1[[#This Row],[Ordem_insumos]]&lt;&gt;0,VLOOKUP(Table1[[#This Row],[Codigo_servico]],Preencher_Orcamento!$B:$D,3,FALSE)*Table1[[#This Row],[Qtde_insumo]],"")</f>
        <v/>
      </c>
      <c r="M5059" s="17" t="str">
        <f>IF(Table1[[#This Row],[Ordem_insumos]]&lt;&gt;0,VLOOKUP(Table1[[#This Row],[Codigo_servico]],Preencher_Orcamento!$B:$D,3,FALSE)*Table1[[#This Row],[Subtotal_insumo]],"")</f>
        <v/>
      </c>
    </row>
    <row r="5060" spans="1:13" x14ac:dyDescent="0.25">
      <c r="A5060" s="6">
        <v>91453</v>
      </c>
      <c r="B5060" s="126">
        <v>1</v>
      </c>
      <c r="C5060" s="133"/>
      <c r="D5060" s="134">
        <v>37020</v>
      </c>
      <c r="E5060" s="7" t="s">
        <v>813</v>
      </c>
      <c r="F5060" s="8" t="s">
        <v>168</v>
      </c>
      <c r="G5060" s="16">
        <f>IFERROR(VLOOKUP(Table1[[#This Row],[Codigo_insumo]],BD_Insumos!$B:$E,4),"")</f>
        <v>12.254</v>
      </c>
      <c r="H5060" s="140">
        <v>0.75</v>
      </c>
      <c r="I5060" s="9"/>
      <c r="J5060" s="22">
        <f t="shared" si="79"/>
        <v>9.1905000000000001</v>
      </c>
      <c r="K5060" s="22" t="str">
        <f>IF(I5060&lt;&gt;"",SUMIF(Table1[Codigo_servico],A5060,Table1[Subtotal_insumo]),"")</f>
        <v/>
      </c>
      <c r="L5060" s="16">
        <f>IF(Table1[[#This Row],[Ordem_insumos]]&lt;&gt;0,VLOOKUP(Table1[[#This Row],[Codigo_servico]],Preencher_Orcamento!$B:$D,3,FALSE)*Table1[[#This Row],[Qtde_insumo]],"")</f>
        <v>0</v>
      </c>
      <c r="M5060" s="16">
        <f>IF(Table1[[#This Row],[Ordem_insumos]]&lt;&gt;0,VLOOKUP(Table1[[#This Row],[Codigo_servico]],Preencher_Orcamento!$B:$D,3,FALSE)*Table1[[#This Row],[Subtotal_insumo]],"")</f>
        <v>0</v>
      </c>
    </row>
    <row r="5061" spans="1:13" x14ac:dyDescent="0.25">
      <c r="A5061" s="6">
        <v>91453</v>
      </c>
      <c r="B5061" s="126">
        <v>2</v>
      </c>
      <c r="C5061" s="133"/>
      <c r="D5061" s="134">
        <v>2041</v>
      </c>
      <c r="E5061" s="7" t="s">
        <v>2192</v>
      </c>
      <c r="F5061" s="8" t="s">
        <v>2140</v>
      </c>
      <c r="G5061" s="16">
        <f>IFERROR(VLOOKUP(Table1[[#This Row],[Codigo_insumo]],BD_Insumos!$B:$E,4),"")</f>
        <v>18.820516146129485</v>
      </c>
      <c r="H5061" s="140">
        <v>8</v>
      </c>
      <c r="I5061" s="9"/>
      <c r="J5061" s="22">
        <f t="shared" si="79"/>
        <v>150.56412916903588</v>
      </c>
      <c r="K5061" s="22" t="str">
        <f>IF(I5061&lt;&gt;"",SUMIF(Table1[Codigo_servico],A5061,Table1[Subtotal_insumo]),"")</f>
        <v/>
      </c>
      <c r="L5061" s="16">
        <f>IF(Table1[[#This Row],[Ordem_insumos]]&lt;&gt;0,VLOOKUP(Table1[[#This Row],[Codigo_servico]],Preencher_Orcamento!$B:$D,3,FALSE)*Table1[[#This Row],[Qtde_insumo]],"")</f>
        <v>0</v>
      </c>
      <c r="M5061" s="16">
        <f>IF(Table1[[#This Row],[Ordem_insumos]]&lt;&gt;0,VLOOKUP(Table1[[#This Row],[Codigo_servico]],Preencher_Orcamento!$B:$D,3,FALSE)*Table1[[#This Row],[Subtotal_insumo]],"")</f>
        <v>0</v>
      </c>
    </row>
    <row r="5062" spans="1:13" x14ac:dyDescent="0.25">
      <c r="A5062" s="6">
        <v>91453</v>
      </c>
      <c r="B5062" s="126">
        <v>3</v>
      </c>
      <c r="C5062" s="133"/>
      <c r="D5062" s="134">
        <v>37575</v>
      </c>
      <c r="E5062" s="7" t="s">
        <v>849</v>
      </c>
      <c r="F5062" s="8" t="s">
        <v>168</v>
      </c>
      <c r="G5062" s="18">
        <f>IFERROR(VLOOKUP(Table1[[#This Row],[Codigo_insumo]],BD_Insumos!$B:$E,4),"")</f>
        <v>17.742100000000001</v>
      </c>
      <c r="H5062" s="140">
        <v>5</v>
      </c>
      <c r="I5062" s="9"/>
      <c r="J5062" s="23">
        <f t="shared" si="79"/>
        <v>88.710499999999996</v>
      </c>
      <c r="K5062" s="22" t="str">
        <f>IF(I5062&lt;&gt;"",SUMIF(Table1[Codigo_servico],A5062,Table1[Subtotal_insumo]),"")</f>
        <v/>
      </c>
      <c r="L5062" s="18">
        <f>IF(Table1[[#This Row],[Ordem_insumos]]&lt;&gt;0,VLOOKUP(Table1[[#This Row],[Codigo_servico]],Preencher_Orcamento!$B:$D,3,FALSE)*Table1[[#This Row],[Qtde_insumo]],"")</f>
        <v>0</v>
      </c>
      <c r="M5062" s="18">
        <f>IF(Table1[[#This Row],[Ordem_insumos]]&lt;&gt;0,VLOOKUP(Table1[[#This Row],[Codigo_servico]],Preencher_Orcamento!$B:$D,3,FALSE)*Table1[[#This Row],[Subtotal_insumo]],"")</f>
        <v>0</v>
      </c>
    </row>
    <row r="5063" spans="1:13" x14ac:dyDescent="0.25">
      <c r="A5063" s="6">
        <v>91453</v>
      </c>
      <c r="B5063" s="126">
        <v>4</v>
      </c>
      <c r="C5063" s="133"/>
      <c r="D5063" s="134">
        <v>2044</v>
      </c>
      <c r="E5063" s="7" t="s">
        <v>2193</v>
      </c>
      <c r="F5063" s="8" t="s">
        <v>2140</v>
      </c>
      <c r="G5063" s="18">
        <f>IFERROR(VLOOKUP(Table1[[#This Row],[Codigo_insumo]],BD_Insumos!$B:$E,4),"")</f>
        <v>13.596734305430379</v>
      </c>
      <c r="H5063" s="140">
        <v>32</v>
      </c>
      <c r="I5063" s="9"/>
      <c r="J5063" s="23">
        <f t="shared" si="79"/>
        <v>435.09549777377214</v>
      </c>
      <c r="K5063" s="22" t="str">
        <f>IF(I5063&lt;&gt;"",SUMIF(Table1[Codigo_servico],A5063,Table1[Subtotal_insumo]),"")</f>
        <v/>
      </c>
      <c r="L5063" s="18">
        <f>IF(Table1[[#This Row],[Ordem_insumos]]&lt;&gt;0,VLOOKUP(Table1[[#This Row],[Codigo_servico]],Preencher_Orcamento!$B:$D,3,FALSE)*Table1[[#This Row],[Qtde_insumo]],"")</f>
        <v>0</v>
      </c>
      <c r="M5063" s="18">
        <f>IF(Table1[[#This Row],[Ordem_insumos]]&lt;&gt;0,VLOOKUP(Table1[[#This Row],[Codigo_servico]],Preencher_Orcamento!$B:$D,3,FALSE)*Table1[[#This Row],[Subtotal_insumo]],"")</f>
        <v>0</v>
      </c>
    </row>
    <row r="5064" spans="1:13" x14ac:dyDescent="0.25">
      <c r="A5064" s="3">
        <v>91457</v>
      </c>
      <c r="B5064" s="125">
        <v>0</v>
      </c>
      <c r="C5064" s="131" t="s">
        <v>1624</v>
      </c>
      <c r="D5064" s="132"/>
      <c r="E5064" s="4"/>
      <c r="F5064" s="4"/>
      <c r="G5064" s="17" t="str">
        <f>IFERROR(VLOOKUP(Table1[[#This Row],[Codigo_insumo]],BD_Insumos!$B:$E,4),"")</f>
        <v/>
      </c>
      <c r="H5064" s="139"/>
      <c r="I5064" s="5" t="s">
        <v>457</v>
      </c>
      <c r="J5064" s="20" t="str">
        <f t="shared" si="79"/>
        <v/>
      </c>
      <c r="K5064" s="21">
        <f>IF(I5064&lt;&gt;"",SUMIF(Table1[Codigo_servico],A5064,Table1[Subtotal_insumo]),"")</f>
        <v>33.955600180623946</v>
      </c>
      <c r="L5064" s="17" t="str">
        <f>IF(Table1[[#This Row],[Ordem_insumos]]&lt;&gt;0,VLOOKUP(Table1[[#This Row],[Codigo_servico]],Preencher_Orcamento!$B:$D,3,FALSE)*Table1[[#This Row],[Qtde_insumo]],"")</f>
        <v/>
      </c>
      <c r="M5064" s="17" t="str">
        <f>IF(Table1[[#This Row],[Ordem_insumos]]&lt;&gt;0,VLOOKUP(Table1[[#This Row],[Codigo_servico]],Preencher_Orcamento!$B:$D,3,FALSE)*Table1[[#This Row],[Subtotal_insumo]],"")</f>
        <v/>
      </c>
    </row>
    <row r="5065" spans="1:13" ht="26.25" x14ac:dyDescent="0.25">
      <c r="A5065" s="6">
        <v>91457</v>
      </c>
      <c r="B5065" s="126">
        <v>1</v>
      </c>
      <c r="C5065" s="133"/>
      <c r="D5065" s="134">
        <v>61041</v>
      </c>
      <c r="E5065" s="7" t="s">
        <v>1624</v>
      </c>
      <c r="F5065" s="8" t="s">
        <v>457</v>
      </c>
      <c r="G5065" s="16">
        <f>IFERROR(VLOOKUP(Table1[[#This Row],[Codigo_insumo]],BD_Insumos!$B:$E,4),"")</f>
        <v>20.988700000000001</v>
      </c>
      <c r="H5065" s="140">
        <v>1</v>
      </c>
      <c r="I5065" s="9"/>
      <c r="J5065" s="22">
        <f t="shared" si="79"/>
        <v>20.988700000000001</v>
      </c>
      <c r="K5065" s="22" t="str">
        <f>IF(I5065&lt;&gt;"",SUMIF(Table1[Codigo_servico],A5065,Table1[Subtotal_insumo]),"")</f>
        <v/>
      </c>
      <c r="L5065" s="16">
        <f>IF(Table1[[#This Row],[Ordem_insumos]]&lt;&gt;0,VLOOKUP(Table1[[#This Row],[Codigo_servico]],Preencher_Orcamento!$B:$D,3,FALSE)*Table1[[#This Row],[Qtde_insumo]],"")</f>
        <v>0</v>
      </c>
      <c r="M5065" s="16">
        <f>IF(Table1[[#This Row],[Ordem_insumos]]&lt;&gt;0,VLOOKUP(Table1[[#This Row],[Codigo_servico]],Preencher_Orcamento!$B:$D,3,FALSE)*Table1[[#This Row],[Subtotal_insumo]],"")</f>
        <v>0</v>
      </c>
    </row>
    <row r="5066" spans="1:13" x14ac:dyDescent="0.25">
      <c r="A5066" s="6">
        <v>91457</v>
      </c>
      <c r="B5066" s="126">
        <v>2</v>
      </c>
      <c r="C5066" s="133"/>
      <c r="D5066" s="134">
        <v>2044</v>
      </c>
      <c r="E5066" s="7" t="s">
        <v>2193</v>
      </c>
      <c r="F5066" s="8" t="s">
        <v>2140</v>
      </c>
      <c r="G5066" s="16">
        <f>IFERROR(VLOOKUP(Table1[[#This Row],[Codigo_insumo]],BD_Insumos!$B:$E,4),"")</f>
        <v>13.596734305430379</v>
      </c>
      <c r="H5066" s="140">
        <v>0.4</v>
      </c>
      <c r="I5066" s="9"/>
      <c r="J5066" s="22">
        <f t="shared" si="79"/>
        <v>5.4386937221721521</v>
      </c>
      <c r="K5066" s="22" t="str">
        <f>IF(I5066&lt;&gt;"",SUMIF(Table1[Codigo_servico],A5066,Table1[Subtotal_insumo]),"")</f>
        <v/>
      </c>
      <c r="L5066" s="16">
        <f>IF(Table1[[#This Row],[Ordem_insumos]]&lt;&gt;0,VLOOKUP(Table1[[#This Row],[Codigo_servico]],Preencher_Orcamento!$B:$D,3,FALSE)*Table1[[#This Row],[Qtde_insumo]],"")</f>
        <v>0</v>
      </c>
      <c r="M5066" s="16">
        <f>IF(Table1[[#This Row],[Ordem_insumos]]&lt;&gt;0,VLOOKUP(Table1[[#This Row],[Codigo_servico]],Preencher_Orcamento!$B:$D,3,FALSE)*Table1[[#This Row],[Subtotal_insumo]],"")</f>
        <v>0</v>
      </c>
    </row>
    <row r="5067" spans="1:13" x14ac:dyDescent="0.25">
      <c r="A5067" s="6">
        <v>91457</v>
      </c>
      <c r="B5067" s="126">
        <v>3</v>
      </c>
      <c r="C5067" s="133"/>
      <c r="D5067" s="134">
        <v>2041</v>
      </c>
      <c r="E5067" s="7" t="s">
        <v>2192</v>
      </c>
      <c r="F5067" s="8" t="s">
        <v>2140</v>
      </c>
      <c r="G5067" s="18">
        <f>IFERROR(VLOOKUP(Table1[[#This Row],[Codigo_insumo]],BD_Insumos!$B:$E,4),"")</f>
        <v>18.820516146129485</v>
      </c>
      <c r="H5067" s="140">
        <v>0.4</v>
      </c>
      <c r="I5067" s="9"/>
      <c r="J5067" s="23">
        <f t="shared" si="79"/>
        <v>7.5282064584517947</v>
      </c>
      <c r="K5067" s="22" t="str">
        <f>IF(I5067&lt;&gt;"",SUMIF(Table1[Codigo_servico],A5067,Table1[Subtotal_insumo]),"")</f>
        <v/>
      </c>
      <c r="L5067" s="18">
        <f>IF(Table1[[#This Row],[Ordem_insumos]]&lt;&gt;0,VLOOKUP(Table1[[#This Row],[Codigo_servico]],Preencher_Orcamento!$B:$D,3,FALSE)*Table1[[#This Row],[Qtde_insumo]],"")</f>
        <v>0</v>
      </c>
      <c r="M5067" s="18">
        <f>IF(Table1[[#This Row],[Ordem_insumos]]&lt;&gt;0,VLOOKUP(Table1[[#This Row],[Codigo_servico]],Preencher_Orcamento!$B:$D,3,FALSE)*Table1[[#This Row],[Subtotal_insumo]],"")</f>
        <v>0</v>
      </c>
    </row>
    <row r="5068" spans="1:13" x14ac:dyDescent="0.25">
      <c r="A5068" s="3">
        <v>91459</v>
      </c>
      <c r="B5068" s="125">
        <v>0</v>
      </c>
      <c r="C5068" s="131" t="s">
        <v>1431</v>
      </c>
      <c r="D5068" s="132"/>
      <c r="E5068" s="4"/>
      <c r="F5068" s="4"/>
      <c r="G5068" s="17" t="str">
        <f>IFERROR(VLOOKUP(Table1[[#This Row],[Codigo_insumo]],BD_Insumos!$B:$E,4),"")</f>
        <v/>
      </c>
      <c r="H5068" s="139"/>
      <c r="I5068" s="5" t="s">
        <v>2851</v>
      </c>
      <c r="J5068" s="20" t="str">
        <f t="shared" si="79"/>
        <v/>
      </c>
      <c r="K5068" s="21">
        <f>IF(I5068&lt;&gt;"",SUMIF(Table1[Codigo_servico],A5068,Table1[Subtotal_insumo]),"")</f>
        <v>505.09233671527153</v>
      </c>
      <c r="L5068" s="17" t="str">
        <f>IF(Table1[[#This Row],[Ordem_insumos]]&lt;&gt;0,VLOOKUP(Table1[[#This Row],[Codigo_servico]],Preencher_Orcamento!$B:$D,3,FALSE)*Table1[[#This Row],[Qtde_insumo]],"")</f>
        <v/>
      </c>
      <c r="M5068" s="17" t="str">
        <f>IF(Table1[[#This Row],[Ordem_insumos]]&lt;&gt;0,VLOOKUP(Table1[[#This Row],[Codigo_servico]],Preencher_Orcamento!$B:$D,3,FALSE)*Table1[[#This Row],[Subtotal_insumo]],"")</f>
        <v/>
      </c>
    </row>
    <row r="5069" spans="1:13" x14ac:dyDescent="0.25">
      <c r="A5069" s="6">
        <v>91459</v>
      </c>
      <c r="B5069" s="126">
        <v>1</v>
      </c>
      <c r="C5069" s="133"/>
      <c r="D5069" s="134">
        <v>56138</v>
      </c>
      <c r="E5069" s="7" t="s">
        <v>1431</v>
      </c>
      <c r="F5069" s="8" t="s">
        <v>635</v>
      </c>
      <c r="G5069" s="16">
        <f>IFERROR(VLOOKUP(Table1[[#This Row],[Codigo_insumo]],BD_Insumos!$B:$E,4),"")</f>
        <v>504.41250000000002</v>
      </c>
      <c r="H5069" s="140">
        <v>1</v>
      </c>
      <c r="I5069" s="9"/>
      <c r="J5069" s="22">
        <f t="shared" si="79"/>
        <v>504.41250000000002</v>
      </c>
      <c r="K5069" s="22" t="str">
        <f>IF(I5069&lt;&gt;"",SUMIF(Table1[Codigo_servico],A5069,Table1[Subtotal_insumo]),"")</f>
        <v/>
      </c>
      <c r="L5069" s="16">
        <f>IF(Table1[[#This Row],[Ordem_insumos]]&lt;&gt;0,VLOOKUP(Table1[[#This Row],[Codigo_servico]],Preencher_Orcamento!$B:$D,3,FALSE)*Table1[[#This Row],[Qtde_insumo]],"")</f>
        <v>0</v>
      </c>
      <c r="M5069" s="16">
        <f>IF(Table1[[#This Row],[Ordem_insumos]]&lt;&gt;0,VLOOKUP(Table1[[#This Row],[Codigo_servico]],Preencher_Orcamento!$B:$D,3,FALSE)*Table1[[#This Row],[Subtotal_insumo]],"")</f>
        <v>0</v>
      </c>
    </row>
    <row r="5070" spans="1:13" x14ac:dyDescent="0.25">
      <c r="A5070" s="6">
        <v>91459</v>
      </c>
      <c r="B5070" s="126">
        <v>2</v>
      </c>
      <c r="C5070" s="133"/>
      <c r="D5070" s="134">
        <v>2044</v>
      </c>
      <c r="E5070" s="7" t="s">
        <v>2193</v>
      </c>
      <c r="F5070" s="8" t="s">
        <v>2140</v>
      </c>
      <c r="G5070" s="18">
        <f>IFERROR(VLOOKUP(Table1[[#This Row],[Codigo_insumo]],BD_Insumos!$B:$E,4),"")</f>
        <v>13.596734305430379</v>
      </c>
      <c r="H5070" s="140">
        <v>0.05</v>
      </c>
      <c r="I5070" s="9"/>
      <c r="J5070" s="23">
        <f t="shared" si="79"/>
        <v>0.67983671527151901</v>
      </c>
      <c r="K5070" s="22" t="str">
        <f>IF(I5070&lt;&gt;"",SUMIF(Table1[Codigo_servico],A5070,Table1[Subtotal_insumo]),"")</f>
        <v/>
      </c>
      <c r="L5070" s="18">
        <f>IF(Table1[[#This Row],[Ordem_insumos]]&lt;&gt;0,VLOOKUP(Table1[[#This Row],[Codigo_servico]],Preencher_Orcamento!$B:$D,3,FALSE)*Table1[[#This Row],[Qtde_insumo]],"")</f>
        <v>0</v>
      </c>
      <c r="M5070" s="18">
        <f>IF(Table1[[#This Row],[Ordem_insumos]]&lt;&gt;0,VLOOKUP(Table1[[#This Row],[Codigo_servico]],Preencher_Orcamento!$B:$D,3,FALSE)*Table1[[#This Row],[Subtotal_insumo]],"")</f>
        <v>0</v>
      </c>
    </row>
    <row r="5071" spans="1:13" x14ac:dyDescent="0.25">
      <c r="A5071" s="3">
        <v>91460</v>
      </c>
      <c r="B5071" s="125">
        <v>0</v>
      </c>
      <c r="C5071" s="131" t="s">
        <v>3362</v>
      </c>
      <c r="D5071" s="132"/>
      <c r="E5071" s="4"/>
      <c r="F5071" s="4"/>
      <c r="G5071" s="17" t="str">
        <f>IFERROR(VLOOKUP(Table1[[#This Row],[Codigo_insumo]],BD_Insumos!$B:$E,4),"")</f>
        <v/>
      </c>
      <c r="H5071" s="139"/>
      <c r="I5071" s="5" t="s">
        <v>457</v>
      </c>
      <c r="J5071" s="20" t="str">
        <f t="shared" si="79"/>
        <v/>
      </c>
      <c r="K5071" s="21">
        <f>IF(I5071&lt;&gt;"",SUMIF(Table1[Codigo_servico],A5071,Table1[Subtotal_insumo]),"")</f>
        <v>971.27188001672948</v>
      </c>
      <c r="L5071" s="17" t="str">
        <f>IF(Table1[[#This Row],[Ordem_insumos]]&lt;&gt;0,VLOOKUP(Table1[[#This Row],[Codigo_servico]],Preencher_Orcamento!$B:$D,3,FALSE)*Table1[[#This Row],[Qtde_insumo]],"")</f>
        <v/>
      </c>
      <c r="M5071" s="17" t="str">
        <f>IF(Table1[[#This Row],[Ordem_insumos]]&lt;&gt;0,VLOOKUP(Table1[[#This Row],[Codigo_servico]],Preencher_Orcamento!$B:$D,3,FALSE)*Table1[[#This Row],[Subtotal_insumo]],"")</f>
        <v/>
      </c>
    </row>
    <row r="5072" spans="1:13" x14ac:dyDescent="0.25">
      <c r="A5072" s="6">
        <v>91460</v>
      </c>
      <c r="B5072" s="126">
        <v>1</v>
      </c>
      <c r="C5072" s="133"/>
      <c r="D5072" s="134">
        <v>2041</v>
      </c>
      <c r="E5072" s="7" t="s">
        <v>2192</v>
      </c>
      <c r="F5072" s="8" t="s">
        <v>2140</v>
      </c>
      <c r="G5072" s="16">
        <f>IFERROR(VLOOKUP(Table1[[#This Row],[Codigo_insumo]],BD_Insumos!$B:$E,4),"")</f>
        <v>18.820516146129485</v>
      </c>
      <c r="H5072" s="140">
        <v>3</v>
      </c>
      <c r="I5072" s="9"/>
      <c r="J5072" s="22">
        <f t="shared" si="79"/>
        <v>56.461548438388455</v>
      </c>
      <c r="K5072" s="22" t="str">
        <f>IF(I5072&lt;&gt;"",SUMIF(Table1[Codigo_servico],A5072,Table1[Subtotal_insumo]),"")</f>
        <v/>
      </c>
      <c r="L5072" s="16">
        <f>IF(Table1[[#This Row],[Ordem_insumos]]&lt;&gt;0,VLOOKUP(Table1[[#This Row],[Codigo_servico]],Preencher_Orcamento!$B:$D,3,FALSE)*Table1[[#This Row],[Qtde_insumo]],"")</f>
        <v>0</v>
      </c>
      <c r="M5072" s="16">
        <f>IF(Table1[[#This Row],[Ordem_insumos]]&lt;&gt;0,VLOOKUP(Table1[[#This Row],[Codigo_servico]],Preencher_Orcamento!$B:$D,3,FALSE)*Table1[[#This Row],[Subtotal_insumo]],"")</f>
        <v>0</v>
      </c>
    </row>
    <row r="5073" spans="1:13" x14ac:dyDescent="0.25">
      <c r="A5073" s="6">
        <v>91460</v>
      </c>
      <c r="B5073" s="126">
        <v>2</v>
      </c>
      <c r="C5073" s="133"/>
      <c r="D5073" s="134">
        <v>1037</v>
      </c>
      <c r="E5073" s="7" t="s">
        <v>2958</v>
      </c>
      <c r="F5073" s="8" t="s">
        <v>2140</v>
      </c>
      <c r="G5073" s="16">
        <f>IFERROR(VLOOKUP(Table1[[#This Row],[Codigo_insumo]],BD_Insumos!$B:$E,4),"")</f>
        <v>35.200851491517405</v>
      </c>
      <c r="H5073" s="140">
        <v>0.5</v>
      </c>
      <c r="I5073" s="9"/>
      <c r="J5073" s="22">
        <f t="shared" si="79"/>
        <v>17.600425745758702</v>
      </c>
      <c r="K5073" s="22" t="str">
        <f>IF(I5073&lt;&gt;"",SUMIF(Table1[Codigo_servico],A5073,Table1[Subtotal_insumo]),"")</f>
        <v/>
      </c>
      <c r="L5073" s="16">
        <f>IF(Table1[[#This Row],[Ordem_insumos]]&lt;&gt;0,VLOOKUP(Table1[[#This Row],[Codigo_servico]],Preencher_Orcamento!$B:$D,3,FALSE)*Table1[[#This Row],[Qtde_insumo]],"")</f>
        <v>0</v>
      </c>
      <c r="M5073" s="16">
        <f>IF(Table1[[#This Row],[Ordem_insumos]]&lt;&gt;0,VLOOKUP(Table1[[#This Row],[Codigo_servico]],Preencher_Orcamento!$B:$D,3,FALSE)*Table1[[#This Row],[Subtotal_insumo]],"")</f>
        <v>0</v>
      </c>
    </row>
    <row r="5074" spans="1:13" x14ac:dyDescent="0.25">
      <c r="A5074" s="6">
        <v>91460</v>
      </c>
      <c r="B5074" s="126">
        <v>3</v>
      </c>
      <c r="C5074" s="133"/>
      <c r="D5074" s="134">
        <v>2044</v>
      </c>
      <c r="E5074" s="7" t="s">
        <v>2193</v>
      </c>
      <c r="F5074" s="8" t="s">
        <v>2140</v>
      </c>
      <c r="G5074" s="16">
        <f>IFERROR(VLOOKUP(Table1[[#This Row],[Codigo_insumo]],BD_Insumos!$B:$E,4),"")</f>
        <v>13.596734305430379</v>
      </c>
      <c r="H5074" s="140">
        <v>6</v>
      </c>
      <c r="I5074" s="9"/>
      <c r="J5074" s="22">
        <f t="shared" si="79"/>
        <v>81.580405832582272</v>
      </c>
      <c r="K5074" s="22" t="str">
        <f>IF(I5074&lt;&gt;"",SUMIF(Table1[Codigo_servico],A5074,Table1[Subtotal_insumo]),"")</f>
        <v/>
      </c>
      <c r="L5074" s="16">
        <f>IF(Table1[[#This Row],[Ordem_insumos]]&lt;&gt;0,VLOOKUP(Table1[[#This Row],[Codigo_servico]],Preencher_Orcamento!$B:$D,3,FALSE)*Table1[[#This Row],[Qtde_insumo]],"")</f>
        <v>0</v>
      </c>
      <c r="M5074" s="16">
        <f>IF(Table1[[#This Row],[Ordem_insumos]]&lt;&gt;0,VLOOKUP(Table1[[#This Row],[Codigo_servico]],Preencher_Orcamento!$B:$D,3,FALSE)*Table1[[#This Row],[Subtotal_insumo]],"")</f>
        <v>0</v>
      </c>
    </row>
    <row r="5075" spans="1:13" ht="26.25" x14ac:dyDescent="0.25">
      <c r="A5075" s="6">
        <v>91460</v>
      </c>
      <c r="B5075" s="126">
        <v>4</v>
      </c>
      <c r="C5075" s="133"/>
      <c r="D5075" s="134">
        <v>61044</v>
      </c>
      <c r="E5075" s="7" t="s">
        <v>1627</v>
      </c>
      <c r="F5075" s="8" t="s">
        <v>457</v>
      </c>
      <c r="G5075" s="18">
        <f>IFERROR(VLOOKUP(Table1[[#This Row],[Codigo_insumo]],BD_Insumos!$B:$E,4),"")</f>
        <v>815.62950000000001</v>
      </c>
      <c r="H5075" s="140">
        <v>1</v>
      </c>
      <c r="I5075" s="9"/>
      <c r="J5075" s="23">
        <f t="shared" si="79"/>
        <v>815.62950000000001</v>
      </c>
      <c r="K5075" s="22" t="str">
        <f>IF(I5075&lt;&gt;"",SUMIF(Table1[Codigo_servico],A5075,Table1[Subtotal_insumo]),"")</f>
        <v/>
      </c>
      <c r="L5075" s="18">
        <f>IF(Table1[[#This Row],[Ordem_insumos]]&lt;&gt;0,VLOOKUP(Table1[[#This Row],[Codigo_servico]],Preencher_Orcamento!$B:$D,3,FALSE)*Table1[[#This Row],[Qtde_insumo]],"")</f>
        <v>0</v>
      </c>
      <c r="M5075" s="18">
        <f>IF(Table1[[#This Row],[Ordem_insumos]]&lt;&gt;0,VLOOKUP(Table1[[#This Row],[Codigo_servico]],Preencher_Orcamento!$B:$D,3,FALSE)*Table1[[#This Row],[Subtotal_insumo]],"")</f>
        <v>0</v>
      </c>
    </row>
    <row r="5076" spans="1:13" x14ac:dyDescent="0.25">
      <c r="A5076" s="3">
        <v>91461</v>
      </c>
      <c r="B5076" s="125">
        <v>0</v>
      </c>
      <c r="C5076" s="131" t="s">
        <v>3363</v>
      </c>
      <c r="D5076" s="132"/>
      <c r="E5076" s="4"/>
      <c r="F5076" s="4"/>
      <c r="G5076" s="17" t="str">
        <f>IFERROR(VLOOKUP(Table1[[#This Row],[Codigo_insumo]],BD_Insumos!$B:$E,4),"")</f>
        <v/>
      </c>
      <c r="H5076" s="139"/>
      <c r="I5076" s="5" t="s">
        <v>457</v>
      </c>
      <c r="J5076" s="20" t="str">
        <f t="shared" si="79"/>
        <v/>
      </c>
      <c r="K5076" s="21">
        <f>IF(I5076&lt;&gt;"",SUMIF(Table1[Codigo_servico],A5076,Table1[Subtotal_insumo]),"")</f>
        <v>736.27058001672947</v>
      </c>
      <c r="L5076" s="17" t="str">
        <f>IF(Table1[[#This Row],[Ordem_insumos]]&lt;&gt;0,VLOOKUP(Table1[[#This Row],[Codigo_servico]],Preencher_Orcamento!$B:$D,3,FALSE)*Table1[[#This Row],[Qtde_insumo]],"")</f>
        <v/>
      </c>
      <c r="M5076" s="17" t="str">
        <f>IF(Table1[[#This Row],[Ordem_insumos]]&lt;&gt;0,VLOOKUP(Table1[[#This Row],[Codigo_servico]],Preencher_Orcamento!$B:$D,3,FALSE)*Table1[[#This Row],[Subtotal_insumo]],"")</f>
        <v/>
      </c>
    </row>
    <row r="5077" spans="1:13" ht="26.25" x14ac:dyDescent="0.25">
      <c r="A5077" s="6">
        <v>91461</v>
      </c>
      <c r="B5077" s="126">
        <v>1</v>
      </c>
      <c r="C5077" s="133"/>
      <c r="D5077" s="134">
        <v>56161</v>
      </c>
      <c r="E5077" s="7" t="s">
        <v>1436</v>
      </c>
      <c r="F5077" s="8" t="s">
        <v>457</v>
      </c>
      <c r="G5077" s="16">
        <f>IFERROR(VLOOKUP(Table1[[#This Row],[Codigo_insumo]],BD_Insumos!$B:$E,4),"")</f>
        <v>580.62819999999999</v>
      </c>
      <c r="H5077" s="140">
        <v>1</v>
      </c>
      <c r="I5077" s="9"/>
      <c r="J5077" s="22">
        <f t="shared" si="79"/>
        <v>580.62819999999999</v>
      </c>
      <c r="K5077" s="22" t="str">
        <f>IF(I5077&lt;&gt;"",SUMIF(Table1[Codigo_servico],A5077,Table1[Subtotal_insumo]),"")</f>
        <v/>
      </c>
      <c r="L5077" s="16">
        <f>IF(Table1[[#This Row],[Ordem_insumos]]&lt;&gt;0,VLOOKUP(Table1[[#This Row],[Codigo_servico]],Preencher_Orcamento!$B:$D,3,FALSE)*Table1[[#This Row],[Qtde_insumo]],"")</f>
        <v>0</v>
      </c>
      <c r="M5077" s="16">
        <f>IF(Table1[[#This Row],[Ordem_insumos]]&lt;&gt;0,VLOOKUP(Table1[[#This Row],[Codigo_servico]],Preencher_Orcamento!$B:$D,3,FALSE)*Table1[[#This Row],[Subtotal_insumo]],"")</f>
        <v>0</v>
      </c>
    </row>
    <row r="5078" spans="1:13" x14ac:dyDescent="0.25">
      <c r="A5078" s="6">
        <v>91461</v>
      </c>
      <c r="B5078" s="126">
        <v>2</v>
      </c>
      <c r="C5078" s="133"/>
      <c r="D5078" s="134">
        <v>2044</v>
      </c>
      <c r="E5078" s="7" t="s">
        <v>2193</v>
      </c>
      <c r="F5078" s="8" t="s">
        <v>2140</v>
      </c>
      <c r="G5078" s="16">
        <f>IFERROR(VLOOKUP(Table1[[#This Row],[Codigo_insumo]],BD_Insumos!$B:$E,4),"")</f>
        <v>13.596734305430379</v>
      </c>
      <c r="H5078" s="140">
        <v>6</v>
      </c>
      <c r="I5078" s="9"/>
      <c r="J5078" s="22">
        <f t="shared" si="79"/>
        <v>81.580405832582272</v>
      </c>
      <c r="K5078" s="22" t="str">
        <f>IF(I5078&lt;&gt;"",SUMIF(Table1[Codigo_servico],A5078,Table1[Subtotal_insumo]),"")</f>
        <v/>
      </c>
      <c r="L5078" s="16">
        <f>IF(Table1[[#This Row],[Ordem_insumos]]&lt;&gt;0,VLOOKUP(Table1[[#This Row],[Codigo_servico]],Preencher_Orcamento!$B:$D,3,FALSE)*Table1[[#This Row],[Qtde_insumo]],"")</f>
        <v>0</v>
      </c>
      <c r="M5078" s="16">
        <f>IF(Table1[[#This Row],[Ordem_insumos]]&lt;&gt;0,VLOOKUP(Table1[[#This Row],[Codigo_servico]],Preencher_Orcamento!$B:$D,3,FALSE)*Table1[[#This Row],[Subtotal_insumo]],"")</f>
        <v>0</v>
      </c>
    </row>
    <row r="5079" spans="1:13" x14ac:dyDescent="0.25">
      <c r="A5079" s="6">
        <v>91461</v>
      </c>
      <c r="B5079" s="126">
        <v>3</v>
      </c>
      <c r="C5079" s="133"/>
      <c r="D5079" s="134">
        <v>2041</v>
      </c>
      <c r="E5079" s="7" t="s">
        <v>2192</v>
      </c>
      <c r="F5079" s="8" t="s">
        <v>2140</v>
      </c>
      <c r="G5079" s="16">
        <f>IFERROR(VLOOKUP(Table1[[#This Row],[Codigo_insumo]],BD_Insumos!$B:$E,4),"")</f>
        <v>18.820516146129485</v>
      </c>
      <c r="H5079" s="140">
        <v>3</v>
      </c>
      <c r="I5079" s="9"/>
      <c r="J5079" s="22">
        <f t="shared" si="79"/>
        <v>56.461548438388455</v>
      </c>
      <c r="K5079" s="22" t="str">
        <f>IF(I5079&lt;&gt;"",SUMIF(Table1[Codigo_servico],A5079,Table1[Subtotal_insumo]),"")</f>
        <v/>
      </c>
      <c r="L5079" s="16">
        <f>IF(Table1[[#This Row],[Ordem_insumos]]&lt;&gt;0,VLOOKUP(Table1[[#This Row],[Codigo_servico]],Preencher_Orcamento!$B:$D,3,FALSE)*Table1[[#This Row],[Qtde_insumo]],"")</f>
        <v>0</v>
      </c>
      <c r="M5079" s="16">
        <f>IF(Table1[[#This Row],[Ordem_insumos]]&lt;&gt;0,VLOOKUP(Table1[[#This Row],[Codigo_servico]],Preencher_Orcamento!$B:$D,3,FALSE)*Table1[[#This Row],[Subtotal_insumo]],"")</f>
        <v>0</v>
      </c>
    </row>
    <row r="5080" spans="1:13" x14ac:dyDescent="0.25">
      <c r="A5080" s="6">
        <v>91461</v>
      </c>
      <c r="B5080" s="126">
        <v>4</v>
      </c>
      <c r="C5080" s="133"/>
      <c r="D5080" s="134">
        <v>1037</v>
      </c>
      <c r="E5080" s="7" t="s">
        <v>2958</v>
      </c>
      <c r="F5080" s="8" t="s">
        <v>2140</v>
      </c>
      <c r="G5080" s="18">
        <f>IFERROR(VLOOKUP(Table1[[#This Row],[Codigo_insumo]],BD_Insumos!$B:$E,4),"")</f>
        <v>35.200851491517405</v>
      </c>
      <c r="H5080" s="140">
        <v>0.5</v>
      </c>
      <c r="I5080" s="9"/>
      <c r="J5080" s="23">
        <f t="shared" si="79"/>
        <v>17.600425745758702</v>
      </c>
      <c r="K5080" s="22" t="str">
        <f>IF(I5080&lt;&gt;"",SUMIF(Table1[Codigo_servico],A5080,Table1[Subtotal_insumo]),"")</f>
        <v/>
      </c>
      <c r="L5080" s="18">
        <f>IF(Table1[[#This Row],[Ordem_insumos]]&lt;&gt;0,VLOOKUP(Table1[[#This Row],[Codigo_servico]],Preencher_Orcamento!$B:$D,3,FALSE)*Table1[[#This Row],[Qtde_insumo]],"")</f>
        <v>0</v>
      </c>
      <c r="M5080" s="18">
        <f>IF(Table1[[#This Row],[Ordem_insumos]]&lt;&gt;0,VLOOKUP(Table1[[#This Row],[Codigo_servico]],Preencher_Orcamento!$B:$D,3,FALSE)*Table1[[#This Row],[Subtotal_insumo]],"")</f>
        <v>0</v>
      </c>
    </row>
    <row r="5081" spans="1:13" x14ac:dyDescent="0.25">
      <c r="A5081" s="3">
        <v>91462</v>
      </c>
      <c r="B5081" s="125">
        <v>0</v>
      </c>
      <c r="C5081" s="131" t="s">
        <v>3364</v>
      </c>
      <c r="D5081" s="132"/>
      <c r="E5081" s="4"/>
      <c r="F5081" s="4"/>
      <c r="G5081" s="17" t="str">
        <f>IFERROR(VLOOKUP(Table1[[#This Row],[Codigo_insumo]],BD_Insumos!$B:$E,4),"")</f>
        <v/>
      </c>
      <c r="H5081" s="139"/>
      <c r="I5081" s="5" t="s">
        <v>457</v>
      </c>
      <c r="J5081" s="20" t="str">
        <f t="shared" si="79"/>
        <v/>
      </c>
      <c r="K5081" s="21">
        <f>IF(I5081&lt;&gt;"",SUMIF(Table1[Codigo_servico],A5081,Table1[Subtotal_insumo]),"")</f>
        <v>1163.7848647737196</v>
      </c>
      <c r="L5081" s="17" t="str">
        <f>IF(Table1[[#This Row],[Ordem_insumos]]&lt;&gt;0,VLOOKUP(Table1[[#This Row],[Codigo_servico]],Preencher_Orcamento!$B:$D,3,FALSE)*Table1[[#This Row],[Qtde_insumo]],"")</f>
        <v/>
      </c>
      <c r="M5081" s="17" t="str">
        <f>IF(Table1[[#This Row],[Ordem_insumos]]&lt;&gt;0,VLOOKUP(Table1[[#This Row],[Codigo_servico]],Preencher_Orcamento!$B:$D,3,FALSE)*Table1[[#This Row],[Subtotal_insumo]],"")</f>
        <v/>
      </c>
    </row>
    <row r="5082" spans="1:13" x14ac:dyDescent="0.25">
      <c r="A5082" s="6">
        <v>91462</v>
      </c>
      <c r="B5082" s="126">
        <v>1</v>
      </c>
      <c r="C5082" s="133"/>
      <c r="D5082" s="134">
        <v>2044</v>
      </c>
      <c r="E5082" s="7" t="s">
        <v>2193</v>
      </c>
      <c r="F5082" s="8" t="s">
        <v>2140</v>
      </c>
      <c r="G5082" s="16">
        <f>IFERROR(VLOOKUP(Table1[[#This Row],[Codigo_insumo]],BD_Insumos!$B:$E,4),"")</f>
        <v>13.596734305430379</v>
      </c>
      <c r="H5082" s="140">
        <v>8</v>
      </c>
      <c r="I5082" s="9"/>
      <c r="J5082" s="22">
        <f t="shared" si="79"/>
        <v>108.77387444344303</v>
      </c>
      <c r="K5082" s="22" t="str">
        <f>IF(I5082&lt;&gt;"",SUMIF(Table1[Codigo_servico],A5082,Table1[Subtotal_insumo]),"")</f>
        <v/>
      </c>
      <c r="L5082" s="16">
        <f>IF(Table1[[#This Row],[Ordem_insumos]]&lt;&gt;0,VLOOKUP(Table1[[#This Row],[Codigo_servico]],Preencher_Orcamento!$B:$D,3,FALSE)*Table1[[#This Row],[Qtde_insumo]],"")</f>
        <v>0</v>
      </c>
      <c r="M5082" s="16">
        <f>IF(Table1[[#This Row],[Ordem_insumos]]&lt;&gt;0,VLOOKUP(Table1[[#This Row],[Codigo_servico]],Preencher_Orcamento!$B:$D,3,FALSE)*Table1[[#This Row],[Subtotal_insumo]],"")</f>
        <v>0</v>
      </c>
    </row>
    <row r="5083" spans="1:13" ht="26.25" x14ac:dyDescent="0.25">
      <c r="A5083" s="6">
        <v>91462</v>
      </c>
      <c r="B5083" s="126">
        <v>2</v>
      </c>
      <c r="C5083" s="133"/>
      <c r="D5083" s="134">
        <v>56163</v>
      </c>
      <c r="E5083" s="7" t="s">
        <v>1437</v>
      </c>
      <c r="F5083" s="8" t="s">
        <v>457</v>
      </c>
      <c r="G5083" s="16">
        <f>IFERROR(VLOOKUP(Table1[[#This Row],[Codigo_insumo]],BD_Insumos!$B:$E,4),"")</f>
        <v>962.12850000000003</v>
      </c>
      <c r="H5083" s="140">
        <v>1</v>
      </c>
      <c r="I5083" s="9"/>
      <c r="J5083" s="22">
        <f t="shared" si="79"/>
        <v>962.12850000000003</v>
      </c>
      <c r="K5083" s="22" t="str">
        <f>IF(I5083&lt;&gt;"",SUMIF(Table1[Codigo_servico],A5083,Table1[Subtotal_insumo]),"")</f>
        <v/>
      </c>
      <c r="L5083" s="16">
        <f>IF(Table1[[#This Row],[Ordem_insumos]]&lt;&gt;0,VLOOKUP(Table1[[#This Row],[Codigo_servico]],Preencher_Orcamento!$B:$D,3,FALSE)*Table1[[#This Row],[Qtde_insumo]],"")</f>
        <v>0</v>
      </c>
      <c r="M5083" s="16">
        <f>IF(Table1[[#This Row],[Ordem_insumos]]&lt;&gt;0,VLOOKUP(Table1[[#This Row],[Codigo_servico]],Preencher_Orcamento!$B:$D,3,FALSE)*Table1[[#This Row],[Subtotal_insumo]],"")</f>
        <v>0</v>
      </c>
    </row>
    <row r="5084" spans="1:13" x14ac:dyDescent="0.25">
      <c r="A5084" s="6">
        <v>91462</v>
      </c>
      <c r="B5084" s="126">
        <v>3</v>
      </c>
      <c r="C5084" s="133"/>
      <c r="D5084" s="134">
        <v>1037</v>
      </c>
      <c r="E5084" s="7" t="s">
        <v>2958</v>
      </c>
      <c r="F5084" s="8" t="s">
        <v>2140</v>
      </c>
      <c r="G5084" s="16">
        <f>IFERROR(VLOOKUP(Table1[[#This Row],[Codigo_insumo]],BD_Insumos!$B:$E,4),"")</f>
        <v>35.200851491517405</v>
      </c>
      <c r="H5084" s="140">
        <v>0.5</v>
      </c>
      <c r="I5084" s="9"/>
      <c r="J5084" s="22">
        <f t="shared" si="79"/>
        <v>17.600425745758702</v>
      </c>
      <c r="K5084" s="22" t="str">
        <f>IF(I5084&lt;&gt;"",SUMIF(Table1[Codigo_servico],A5084,Table1[Subtotal_insumo]),"")</f>
        <v/>
      </c>
      <c r="L5084" s="16">
        <f>IF(Table1[[#This Row],[Ordem_insumos]]&lt;&gt;0,VLOOKUP(Table1[[#This Row],[Codigo_servico]],Preencher_Orcamento!$B:$D,3,FALSE)*Table1[[#This Row],[Qtde_insumo]],"")</f>
        <v>0</v>
      </c>
      <c r="M5084" s="16">
        <f>IF(Table1[[#This Row],[Ordem_insumos]]&lt;&gt;0,VLOOKUP(Table1[[#This Row],[Codigo_servico]],Preencher_Orcamento!$B:$D,3,FALSE)*Table1[[#This Row],[Subtotal_insumo]],"")</f>
        <v>0</v>
      </c>
    </row>
    <row r="5085" spans="1:13" x14ac:dyDescent="0.25">
      <c r="A5085" s="6">
        <v>91462</v>
      </c>
      <c r="B5085" s="126">
        <v>4</v>
      </c>
      <c r="C5085" s="133"/>
      <c r="D5085" s="134">
        <v>2041</v>
      </c>
      <c r="E5085" s="7" t="s">
        <v>2192</v>
      </c>
      <c r="F5085" s="8" t="s">
        <v>2140</v>
      </c>
      <c r="G5085" s="18">
        <f>IFERROR(VLOOKUP(Table1[[#This Row],[Codigo_insumo]],BD_Insumos!$B:$E,4),"")</f>
        <v>18.820516146129485</v>
      </c>
      <c r="H5085" s="140">
        <v>4</v>
      </c>
      <c r="I5085" s="9"/>
      <c r="J5085" s="23">
        <f t="shared" si="79"/>
        <v>75.28206458451794</v>
      </c>
      <c r="K5085" s="22" t="str">
        <f>IF(I5085&lt;&gt;"",SUMIF(Table1[Codigo_servico],A5085,Table1[Subtotal_insumo]),"")</f>
        <v/>
      </c>
      <c r="L5085" s="18">
        <f>IF(Table1[[#This Row],[Ordem_insumos]]&lt;&gt;0,VLOOKUP(Table1[[#This Row],[Codigo_servico]],Preencher_Orcamento!$B:$D,3,FALSE)*Table1[[#This Row],[Qtde_insumo]],"")</f>
        <v>0</v>
      </c>
      <c r="M5085" s="18">
        <f>IF(Table1[[#This Row],[Ordem_insumos]]&lt;&gt;0,VLOOKUP(Table1[[#This Row],[Codigo_servico]],Preencher_Orcamento!$B:$D,3,FALSE)*Table1[[#This Row],[Subtotal_insumo]],"")</f>
        <v>0</v>
      </c>
    </row>
    <row r="5086" spans="1:13" x14ac:dyDescent="0.25">
      <c r="A5086" s="3">
        <v>91463</v>
      </c>
      <c r="B5086" s="125">
        <v>0</v>
      </c>
      <c r="C5086" s="131" t="s">
        <v>3365</v>
      </c>
      <c r="D5086" s="132"/>
      <c r="E5086" s="4"/>
      <c r="F5086" s="4"/>
      <c r="G5086" s="17" t="str">
        <f>IFERROR(VLOOKUP(Table1[[#This Row],[Codigo_insumo]],BD_Insumos!$B:$E,4),"")</f>
        <v/>
      </c>
      <c r="H5086" s="139"/>
      <c r="I5086" s="5" t="s">
        <v>457</v>
      </c>
      <c r="J5086" s="20" t="str">
        <f t="shared" si="79"/>
        <v/>
      </c>
      <c r="K5086" s="21">
        <f>IF(I5086&lt;&gt;"",SUMIF(Table1[Codigo_servico],A5086,Table1[Subtotal_insumo]),"")</f>
        <v>542.00705045155985</v>
      </c>
      <c r="L5086" s="17" t="str">
        <f>IF(Table1[[#This Row],[Ordem_insumos]]&lt;&gt;0,VLOOKUP(Table1[[#This Row],[Codigo_servico]],Preencher_Orcamento!$B:$D,3,FALSE)*Table1[[#This Row],[Qtde_insumo]],"")</f>
        <v/>
      </c>
      <c r="M5086" s="17" t="str">
        <f>IF(Table1[[#This Row],[Ordem_insumos]]&lt;&gt;0,VLOOKUP(Table1[[#This Row],[Codigo_servico]],Preencher_Orcamento!$B:$D,3,FALSE)*Table1[[#This Row],[Subtotal_insumo]],"")</f>
        <v/>
      </c>
    </row>
    <row r="5087" spans="1:13" x14ac:dyDescent="0.25">
      <c r="A5087" s="6">
        <v>91463</v>
      </c>
      <c r="B5087" s="126">
        <v>1</v>
      </c>
      <c r="C5087" s="133"/>
      <c r="D5087" s="134">
        <v>2041</v>
      </c>
      <c r="E5087" s="7" t="s">
        <v>2192</v>
      </c>
      <c r="F5087" s="8" t="s">
        <v>2140</v>
      </c>
      <c r="G5087" s="16">
        <f>IFERROR(VLOOKUP(Table1[[#This Row],[Codigo_insumo]],BD_Insumos!$B:$E,4),"")</f>
        <v>18.820516146129485</v>
      </c>
      <c r="H5087" s="140">
        <v>1</v>
      </c>
      <c r="I5087" s="9"/>
      <c r="J5087" s="22">
        <f t="shared" si="79"/>
        <v>18.820516146129485</v>
      </c>
      <c r="K5087" s="22" t="str">
        <f>IF(I5087&lt;&gt;"",SUMIF(Table1[Codigo_servico],A5087,Table1[Subtotal_insumo]),"")</f>
        <v/>
      </c>
      <c r="L5087" s="16">
        <f>IF(Table1[[#This Row],[Ordem_insumos]]&lt;&gt;0,VLOOKUP(Table1[[#This Row],[Codigo_servico]],Preencher_Orcamento!$B:$D,3,FALSE)*Table1[[#This Row],[Qtde_insumo]],"")</f>
        <v>0</v>
      </c>
      <c r="M5087" s="16">
        <f>IF(Table1[[#This Row],[Ordem_insumos]]&lt;&gt;0,VLOOKUP(Table1[[#This Row],[Codigo_servico]],Preencher_Orcamento!$B:$D,3,FALSE)*Table1[[#This Row],[Subtotal_insumo]],"")</f>
        <v>0</v>
      </c>
    </row>
    <row r="5088" spans="1:13" ht="64.5" x14ac:dyDescent="0.25">
      <c r="A5088" s="6">
        <v>91463</v>
      </c>
      <c r="B5088" s="126">
        <v>2</v>
      </c>
      <c r="C5088" s="133"/>
      <c r="D5088" s="134">
        <v>61045</v>
      </c>
      <c r="E5088" s="7" t="s">
        <v>1628</v>
      </c>
      <c r="F5088" s="8" t="s">
        <v>457</v>
      </c>
      <c r="G5088" s="16">
        <f>IFERROR(VLOOKUP(Table1[[#This Row],[Codigo_insumo]],BD_Insumos!$B:$E,4),"")</f>
        <v>509.58980000000003</v>
      </c>
      <c r="H5088" s="140">
        <v>1</v>
      </c>
      <c r="I5088" s="9"/>
      <c r="J5088" s="22">
        <f t="shared" si="79"/>
        <v>509.58980000000003</v>
      </c>
      <c r="K5088" s="22" t="str">
        <f>IF(I5088&lt;&gt;"",SUMIF(Table1[Codigo_servico],A5088,Table1[Subtotal_insumo]),"")</f>
        <v/>
      </c>
      <c r="L5088" s="16">
        <f>IF(Table1[[#This Row],[Ordem_insumos]]&lt;&gt;0,VLOOKUP(Table1[[#This Row],[Codigo_servico]],Preencher_Orcamento!$B:$D,3,FALSE)*Table1[[#This Row],[Qtde_insumo]],"")</f>
        <v>0</v>
      </c>
      <c r="M5088" s="16">
        <f>IF(Table1[[#This Row],[Ordem_insumos]]&lt;&gt;0,VLOOKUP(Table1[[#This Row],[Codigo_servico]],Preencher_Orcamento!$B:$D,3,FALSE)*Table1[[#This Row],[Subtotal_insumo]],"")</f>
        <v>0</v>
      </c>
    </row>
    <row r="5089" spans="1:13" x14ac:dyDescent="0.25">
      <c r="A5089" s="6">
        <v>91463</v>
      </c>
      <c r="B5089" s="126">
        <v>3</v>
      </c>
      <c r="C5089" s="133"/>
      <c r="D5089" s="134">
        <v>2044</v>
      </c>
      <c r="E5089" s="7" t="s">
        <v>2193</v>
      </c>
      <c r="F5089" s="8" t="s">
        <v>2140</v>
      </c>
      <c r="G5089" s="16">
        <f>IFERROR(VLOOKUP(Table1[[#This Row],[Codigo_insumo]],BD_Insumos!$B:$E,4),"")</f>
        <v>13.596734305430379</v>
      </c>
      <c r="H5089" s="140">
        <v>1</v>
      </c>
      <c r="I5089" s="9"/>
      <c r="J5089" s="22">
        <f t="shared" si="79"/>
        <v>13.596734305430379</v>
      </c>
      <c r="K5089" s="22" t="str">
        <f>IF(I5089&lt;&gt;"",SUMIF(Table1[Codigo_servico],A5089,Table1[Subtotal_insumo]),"")</f>
        <v/>
      </c>
      <c r="L5089" s="16">
        <f>IF(Table1[[#This Row],[Ordem_insumos]]&lt;&gt;0,VLOOKUP(Table1[[#This Row],[Codigo_servico]],Preencher_Orcamento!$B:$D,3,FALSE)*Table1[[#This Row],[Qtde_insumo]],"")</f>
        <v>0</v>
      </c>
      <c r="M5089" s="16">
        <f>IF(Table1[[#This Row],[Ordem_insumos]]&lt;&gt;0,VLOOKUP(Table1[[#This Row],[Codigo_servico]],Preencher_Orcamento!$B:$D,3,FALSE)*Table1[[#This Row],[Subtotal_insumo]],"")</f>
        <v>0</v>
      </c>
    </row>
    <row r="5090" spans="1:13" x14ac:dyDescent="0.25">
      <c r="A5090" s="3">
        <v>91505</v>
      </c>
      <c r="B5090" s="125">
        <v>0</v>
      </c>
      <c r="C5090" s="131" t="s">
        <v>3366</v>
      </c>
      <c r="D5090" s="132"/>
      <c r="E5090" s="4"/>
      <c r="F5090" s="4"/>
      <c r="G5090" s="17" t="str">
        <f>IFERROR(VLOOKUP(Table1[[#This Row],[Codigo_insumo]],BD_Insumos!$B:$E,4),"")</f>
        <v/>
      </c>
      <c r="H5090" s="139"/>
      <c r="I5090" s="5" t="s">
        <v>457</v>
      </c>
      <c r="J5090" s="20" t="str">
        <f t="shared" si="79"/>
        <v/>
      </c>
      <c r="K5090" s="21">
        <f>IF(I5090&lt;&gt;"",SUMIF(Table1[Codigo_servico],A5090,Table1[Subtotal_insumo]),"")</f>
        <v>8269.9881050274889</v>
      </c>
      <c r="L5090" s="17" t="str">
        <f>IF(Table1[[#This Row],[Ordem_insumos]]&lt;&gt;0,VLOOKUP(Table1[[#This Row],[Codigo_servico]],Preencher_Orcamento!$B:$D,3,FALSE)*Table1[[#This Row],[Qtde_insumo]],"")</f>
        <v/>
      </c>
      <c r="M5090" s="17" t="str">
        <f>IF(Table1[[#This Row],[Ordem_insumos]]&lt;&gt;0,VLOOKUP(Table1[[#This Row],[Codigo_servico]],Preencher_Orcamento!$B:$D,3,FALSE)*Table1[[#This Row],[Subtotal_insumo]],"")</f>
        <v/>
      </c>
    </row>
    <row r="5091" spans="1:13" ht="26.25" x14ac:dyDescent="0.25">
      <c r="A5091" s="6">
        <v>91505</v>
      </c>
      <c r="B5091" s="126">
        <v>1</v>
      </c>
      <c r="C5091" s="133"/>
      <c r="D5091" s="134">
        <v>61046</v>
      </c>
      <c r="E5091" s="7" t="s">
        <v>1629</v>
      </c>
      <c r="F5091" s="8" t="s">
        <v>457</v>
      </c>
      <c r="G5091" s="16">
        <f>IFERROR(VLOOKUP(Table1[[#This Row],[Codigo_insumo]],BD_Insumos!$B:$E,4),"")</f>
        <v>7633.8440000000001</v>
      </c>
      <c r="H5091" s="140">
        <v>1</v>
      </c>
      <c r="I5091" s="9"/>
      <c r="J5091" s="22">
        <f t="shared" si="79"/>
        <v>7633.8440000000001</v>
      </c>
      <c r="K5091" s="22" t="str">
        <f>IF(I5091&lt;&gt;"",SUMIF(Table1[Codigo_servico],A5091,Table1[Subtotal_insumo]),"")</f>
        <v/>
      </c>
      <c r="L5091" s="16">
        <f>IF(Table1[[#This Row],[Ordem_insumos]]&lt;&gt;0,VLOOKUP(Table1[[#This Row],[Codigo_servico]],Preencher_Orcamento!$B:$D,3,FALSE)*Table1[[#This Row],[Qtde_insumo]],"")</f>
        <v>0</v>
      </c>
      <c r="M5091" s="16">
        <f>IF(Table1[[#This Row],[Ordem_insumos]]&lt;&gt;0,VLOOKUP(Table1[[#This Row],[Codigo_servico]],Preencher_Orcamento!$B:$D,3,FALSE)*Table1[[#This Row],[Subtotal_insumo]],"")</f>
        <v>0</v>
      </c>
    </row>
    <row r="5092" spans="1:13" x14ac:dyDescent="0.25">
      <c r="A5092" s="6">
        <v>91505</v>
      </c>
      <c r="B5092" s="126">
        <v>2</v>
      </c>
      <c r="C5092" s="133"/>
      <c r="D5092" s="134">
        <v>2041</v>
      </c>
      <c r="E5092" s="7" t="s">
        <v>2192</v>
      </c>
      <c r="F5092" s="8" t="s">
        <v>2140</v>
      </c>
      <c r="G5092" s="16">
        <f>IFERROR(VLOOKUP(Table1[[#This Row],[Codigo_insumo]],BD_Insumos!$B:$E,4),"")</f>
        <v>18.820516146129485</v>
      </c>
      <c r="H5092" s="140">
        <v>10</v>
      </c>
      <c r="I5092" s="9"/>
      <c r="J5092" s="22">
        <f t="shared" si="79"/>
        <v>188.20516146129484</v>
      </c>
      <c r="K5092" s="22" t="str">
        <f>IF(I5092&lt;&gt;"",SUMIF(Table1[Codigo_servico],A5092,Table1[Subtotal_insumo]),"")</f>
        <v/>
      </c>
      <c r="L5092" s="16">
        <f>IF(Table1[[#This Row],[Ordem_insumos]]&lt;&gt;0,VLOOKUP(Table1[[#This Row],[Codigo_servico]],Preencher_Orcamento!$B:$D,3,FALSE)*Table1[[#This Row],[Qtde_insumo]],"")</f>
        <v>0</v>
      </c>
      <c r="M5092" s="16">
        <f>IF(Table1[[#This Row],[Ordem_insumos]]&lt;&gt;0,VLOOKUP(Table1[[#This Row],[Codigo_servico]],Preencher_Orcamento!$B:$D,3,FALSE)*Table1[[#This Row],[Subtotal_insumo]],"")</f>
        <v>0</v>
      </c>
    </row>
    <row r="5093" spans="1:13" x14ac:dyDescent="0.25">
      <c r="A5093" s="6">
        <v>91505</v>
      </c>
      <c r="B5093" s="126">
        <v>3</v>
      </c>
      <c r="C5093" s="133"/>
      <c r="D5093" s="134">
        <v>2044</v>
      </c>
      <c r="E5093" s="7" t="s">
        <v>2193</v>
      </c>
      <c r="F5093" s="8" t="s">
        <v>2140</v>
      </c>
      <c r="G5093" s="16">
        <f>IFERROR(VLOOKUP(Table1[[#This Row],[Codigo_insumo]],BD_Insumos!$B:$E,4),"")</f>
        <v>13.596734305430379</v>
      </c>
      <c r="H5093" s="140">
        <v>20</v>
      </c>
      <c r="I5093" s="9"/>
      <c r="J5093" s="22">
        <f t="shared" si="79"/>
        <v>271.93468610860759</v>
      </c>
      <c r="K5093" s="22" t="str">
        <f>IF(I5093&lt;&gt;"",SUMIF(Table1[Codigo_servico],A5093,Table1[Subtotal_insumo]),"")</f>
        <v/>
      </c>
      <c r="L5093" s="16">
        <f>IF(Table1[[#This Row],[Ordem_insumos]]&lt;&gt;0,VLOOKUP(Table1[[#This Row],[Codigo_servico]],Preencher_Orcamento!$B:$D,3,FALSE)*Table1[[#This Row],[Qtde_insumo]],"")</f>
        <v>0</v>
      </c>
      <c r="M5093" s="16">
        <f>IF(Table1[[#This Row],[Ordem_insumos]]&lt;&gt;0,VLOOKUP(Table1[[#This Row],[Codigo_servico]],Preencher_Orcamento!$B:$D,3,FALSE)*Table1[[#This Row],[Subtotal_insumo]],"")</f>
        <v>0</v>
      </c>
    </row>
    <row r="5094" spans="1:13" x14ac:dyDescent="0.25">
      <c r="A5094" s="6">
        <v>91505</v>
      </c>
      <c r="B5094" s="126">
        <v>4</v>
      </c>
      <c r="C5094" s="133"/>
      <c r="D5094" s="134">
        <v>1037</v>
      </c>
      <c r="E5094" s="7" t="s">
        <v>2958</v>
      </c>
      <c r="F5094" s="8" t="s">
        <v>2140</v>
      </c>
      <c r="G5094" s="16">
        <f>IFERROR(VLOOKUP(Table1[[#This Row],[Codigo_insumo]],BD_Insumos!$B:$E,4),"")</f>
        <v>35.200851491517405</v>
      </c>
      <c r="H5094" s="140">
        <v>5</v>
      </c>
      <c r="I5094" s="9"/>
      <c r="J5094" s="22">
        <f t="shared" si="79"/>
        <v>176.00425745758702</v>
      </c>
      <c r="K5094" s="22" t="str">
        <f>IF(I5094&lt;&gt;"",SUMIF(Table1[Codigo_servico],A5094,Table1[Subtotal_insumo]),"")</f>
        <v/>
      </c>
      <c r="L5094" s="16">
        <f>IF(Table1[[#This Row],[Ordem_insumos]]&lt;&gt;0,VLOOKUP(Table1[[#This Row],[Codigo_servico]],Preencher_Orcamento!$B:$D,3,FALSE)*Table1[[#This Row],[Qtde_insumo]],"")</f>
        <v>0</v>
      </c>
      <c r="M5094" s="16">
        <f>IF(Table1[[#This Row],[Ordem_insumos]]&lt;&gt;0,VLOOKUP(Table1[[#This Row],[Codigo_servico]],Preencher_Orcamento!$B:$D,3,FALSE)*Table1[[#This Row],[Subtotal_insumo]],"")</f>
        <v>0</v>
      </c>
    </row>
    <row r="5095" spans="1:13" x14ac:dyDescent="0.25">
      <c r="A5095" s="3">
        <v>91506</v>
      </c>
      <c r="B5095" s="125">
        <v>0</v>
      </c>
      <c r="C5095" s="131" t="s">
        <v>3367</v>
      </c>
      <c r="D5095" s="132"/>
      <c r="E5095" s="4"/>
      <c r="F5095" s="4"/>
      <c r="G5095" s="17" t="str">
        <f>IFERROR(VLOOKUP(Table1[[#This Row],[Codigo_insumo]],BD_Insumos!$B:$E,4),"")</f>
        <v/>
      </c>
      <c r="H5095" s="139"/>
      <c r="I5095" s="5" t="s">
        <v>457</v>
      </c>
      <c r="J5095" s="20" t="str">
        <f t="shared" si="79"/>
        <v/>
      </c>
      <c r="K5095" s="21">
        <f>IF(I5095&lt;&gt;"",SUMIF(Table1[Codigo_servico],A5095,Table1[Subtotal_insumo]),"")</f>
        <v>10117.13810502749</v>
      </c>
      <c r="L5095" s="17" t="str">
        <f>IF(Table1[[#This Row],[Ordem_insumos]]&lt;&gt;0,VLOOKUP(Table1[[#This Row],[Codigo_servico]],Preencher_Orcamento!$B:$D,3,FALSE)*Table1[[#This Row],[Qtde_insumo]],"")</f>
        <v/>
      </c>
      <c r="M5095" s="17" t="str">
        <f>IF(Table1[[#This Row],[Ordem_insumos]]&lt;&gt;0,VLOOKUP(Table1[[#This Row],[Codigo_servico]],Preencher_Orcamento!$B:$D,3,FALSE)*Table1[[#This Row],[Subtotal_insumo]],"")</f>
        <v/>
      </c>
    </row>
    <row r="5096" spans="1:13" ht="26.25" x14ac:dyDescent="0.25">
      <c r="A5096" s="6">
        <v>91506</v>
      </c>
      <c r="B5096" s="126">
        <v>1</v>
      </c>
      <c r="C5096" s="133"/>
      <c r="D5096" s="134">
        <v>61047</v>
      </c>
      <c r="E5096" s="7" t="s">
        <v>1630</v>
      </c>
      <c r="F5096" s="8" t="s">
        <v>457</v>
      </c>
      <c r="G5096" s="16">
        <f>IFERROR(VLOOKUP(Table1[[#This Row],[Codigo_insumo]],BD_Insumos!$B:$E,4),"")</f>
        <v>9480.9940000000006</v>
      </c>
      <c r="H5096" s="140">
        <v>1</v>
      </c>
      <c r="I5096" s="9"/>
      <c r="J5096" s="22">
        <f t="shared" si="79"/>
        <v>9480.9940000000006</v>
      </c>
      <c r="K5096" s="22" t="str">
        <f>IF(I5096&lt;&gt;"",SUMIF(Table1[Codigo_servico],A5096,Table1[Subtotal_insumo]),"")</f>
        <v/>
      </c>
      <c r="L5096" s="16">
        <f>IF(Table1[[#This Row],[Ordem_insumos]]&lt;&gt;0,VLOOKUP(Table1[[#This Row],[Codigo_servico]],Preencher_Orcamento!$B:$D,3,FALSE)*Table1[[#This Row],[Qtde_insumo]],"")</f>
        <v>0</v>
      </c>
      <c r="M5096" s="16">
        <f>IF(Table1[[#This Row],[Ordem_insumos]]&lt;&gt;0,VLOOKUP(Table1[[#This Row],[Codigo_servico]],Preencher_Orcamento!$B:$D,3,FALSE)*Table1[[#This Row],[Subtotal_insumo]],"")</f>
        <v>0</v>
      </c>
    </row>
    <row r="5097" spans="1:13" x14ac:dyDescent="0.25">
      <c r="A5097" s="6">
        <v>91506</v>
      </c>
      <c r="B5097" s="126">
        <v>2</v>
      </c>
      <c r="C5097" s="133"/>
      <c r="D5097" s="134">
        <v>2044</v>
      </c>
      <c r="E5097" s="7" t="s">
        <v>2193</v>
      </c>
      <c r="F5097" s="8" t="s">
        <v>2140</v>
      </c>
      <c r="G5097" s="16">
        <f>IFERROR(VLOOKUP(Table1[[#This Row],[Codigo_insumo]],BD_Insumos!$B:$E,4),"")</f>
        <v>13.596734305430379</v>
      </c>
      <c r="H5097" s="140">
        <v>20</v>
      </c>
      <c r="I5097" s="9"/>
      <c r="J5097" s="22">
        <f t="shared" si="79"/>
        <v>271.93468610860759</v>
      </c>
      <c r="K5097" s="22" t="str">
        <f>IF(I5097&lt;&gt;"",SUMIF(Table1[Codigo_servico],A5097,Table1[Subtotal_insumo]),"")</f>
        <v/>
      </c>
      <c r="L5097" s="16">
        <f>IF(Table1[[#This Row],[Ordem_insumos]]&lt;&gt;0,VLOOKUP(Table1[[#This Row],[Codigo_servico]],Preencher_Orcamento!$B:$D,3,FALSE)*Table1[[#This Row],[Qtde_insumo]],"")</f>
        <v>0</v>
      </c>
      <c r="M5097" s="16">
        <f>IF(Table1[[#This Row],[Ordem_insumos]]&lt;&gt;0,VLOOKUP(Table1[[#This Row],[Codigo_servico]],Preencher_Orcamento!$B:$D,3,FALSE)*Table1[[#This Row],[Subtotal_insumo]],"")</f>
        <v>0</v>
      </c>
    </row>
    <row r="5098" spans="1:13" x14ac:dyDescent="0.25">
      <c r="A5098" s="6">
        <v>91506</v>
      </c>
      <c r="B5098" s="126">
        <v>3</v>
      </c>
      <c r="C5098" s="133"/>
      <c r="D5098" s="134">
        <v>2041</v>
      </c>
      <c r="E5098" s="7" t="s">
        <v>2192</v>
      </c>
      <c r="F5098" s="8" t="s">
        <v>2140</v>
      </c>
      <c r="G5098" s="16">
        <f>IFERROR(VLOOKUP(Table1[[#This Row],[Codigo_insumo]],BD_Insumos!$B:$E,4),"")</f>
        <v>18.820516146129485</v>
      </c>
      <c r="H5098" s="140">
        <v>10</v>
      </c>
      <c r="I5098" s="9"/>
      <c r="J5098" s="22">
        <f t="shared" si="79"/>
        <v>188.20516146129484</v>
      </c>
      <c r="K5098" s="22" t="str">
        <f>IF(I5098&lt;&gt;"",SUMIF(Table1[Codigo_servico],A5098,Table1[Subtotal_insumo]),"")</f>
        <v/>
      </c>
      <c r="L5098" s="16">
        <f>IF(Table1[[#This Row],[Ordem_insumos]]&lt;&gt;0,VLOOKUP(Table1[[#This Row],[Codigo_servico]],Preencher_Orcamento!$B:$D,3,FALSE)*Table1[[#This Row],[Qtde_insumo]],"")</f>
        <v>0</v>
      </c>
      <c r="M5098" s="16">
        <f>IF(Table1[[#This Row],[Ordem_insumos]]&lt;&gt;0,VLOOKUP(Table1[[#This Row],[Codigo_servico]],Preencher_Orcamento!$B:$D,3,FALSE)*Table1[[#This Row],[Subtotal_insumo]],"")</f>
        <v>0</v>
      </c>
    </row>
    <row r="5099" spans="1:13" x14ac:dyDescent="0.25">
      <c r="A5099" s="6">
        <v>91506</v>
      </c>
      <c r="B5099" s="126">
        <v>4</v>
      </c>
      <c r="C5099" s="133"/>
      <c r="D5099" s="134">
        <v>1037</v>
      </c>
      <c r="E5099" s="7" t="s">
        <v>2958</v>
      </c>
      <c r="F5099" s="8" t="s">
        <v>2140</v>
      </c>
      <c r="G5099" s="16">
        <f>IFERROR(VLOOKUP(Table1[[#This Row],[Codigo_insumo]],BD_Insumos!$B:$E,4),"")</f>
        <v>35.200851491517405</v>
      </c>
      <c r="H5099" s="140">
        <v>5</v>
      </c>
      <c r="I5099" s="9"/>
      <c r="J5099" s="22">
        <f t="shared" si="79"/>
        <v>176.00425745758702</v>
      </c>
      <c r="K5099" s="22" t="str">
        <f>IF(I5099&lt;&gt;"",SUMIF(Table1[Codigo_servico],A5099,Table1[Subtotal_insumo]),"")</f>
        <v/>
      </c>
      <c r="L5099" s="16">
        <f>IF(Table1[[#This Row],[Ordem_insumos]]&lt;&gt;0,VLOOKUP(Table1[[#This Row],[Codigo_servico]],Preencher_Orcamento!$B:$D,3,FALSE)*Table1[[#This Row],[Qtde_insumo]],"")</f>
        <v>0</v>
      </c>
      <c r="M5099" s="16">
        <f>IF(Table1[[#This Row],[Ordem_insumos]]&lt;&gt;0,VLOOKUP(Table1[[#This Row],[Codigo_servico]],Preencher_Orcamento!$B:$D,3,FALSE)*Table1[[#This Row],[Subtotal_insumo]],"")</f>
        <v>0</v>
      </c>
    </row>
    <row r="5100" spans="1:13" x14ac:dyDescent="0.25">
      <c r="A5100" s="3">
        <v>91507</v>
      </c>
      <c r="B5100" s="125">
        <v>0</v>
      </c>
      <c r="C5100" s="131" t="s">
        <v>3368</v>
      </c>
      <c r="D5100" s="132"/>
      <c r="E5100" s="4"/>
      <c r="F5100" s="4"/>
      <c r="G5100" s="17" t="str">
        <f>IFERROR(VLOOKUP(Table1[[#This Row],[Codigo_insumo]],BD_Insumos!$B:$E,4),"")</f>
        <v/>
      </c>
      <c r="H5100" s="139"/>
      <c r="I5100" s="5" t="s">
        <v>457</v>
      </c>
      <c r="J5100" s="20" t="str">
        <f t="shared" si="79"/>
        <v/>
      </c>
      <c r="K5100" s="21">
        <f>IF(I5100&lt;&gt;"",SUMIF(Table1[Codigo_servico],A5100,Table1[Subtotal_insumo]),"")</f>
        <v>14255.98410502749</v>
      </c>
      <c r="L5100" s="17" t="str">
        <f>IF(Table1[[#This Row],[Ordem_insumos]]&lt;&gt;0,VLOOKUP(Table1[[#This Row],[Codigo_servico]],Preencher_Orcamento!$B:$D,3,FALSE)*Table1[[#This Row],[Qtde_insumo]],"")</f>
        <v/>
      </c>
      <c r="M5100" s="17" t="str">
        <f>IF(Table1[[#This Row],[Ordem_insumos]]&lt;&gt;0,VLOOKUP(Table1[[#This Row],[Codigo_servico]],Preencher_Orcamento!$B:$D,3,FALSE)*Table1[[#This Row],[Subtotal_insumo]],"")</f>
        <v/>
      </c>
    </row>
    <row r="5101" spans="1:13" ht="26.25" x14ac:dyDescent="0.25">
      <c r="A5101" s="6">
        <v>91507</v>
      </c>
      <c r="B5101" s="126">
        <v>1</v>
      </c>
      <c r="C5101" s="133"/>
      <c r="D5101" s="134">
        <v>61048</v>
      </c>
      <c r="E5101" s="7" t="s">
        <v>1631</v>
      </c>
      <c r="F5101" s="8" t="s">
        <v>457</v>
      </c>
      <c r="G5101" s="16">
        <f>IFERROR(VLOOKUP(Table1[[#This Row],[Codigo_insumo]],BD_Insumos!$B:$E,4),"")</f>
        <v>13619.84</v>
      </c>
      <c r="H5101" s="140">
        <v>1</v>
      </c>
      <c r="I5101" s="9"/>
      <c r="J5101" s="22">
        <f t="shared" si="79"/>
        <v>13619.84</v>
      </c>
      <c r="K5101" s="22" t="str">
        <f>IF(I5101&lt;&gt;"",SUMIF(Table1[Codigo_servico],A5101,Table1[Subtotal_insumo]),"")</f>
        <v/>
      </c>
      <c r="L5101" s="16">
        <f>IF(Table1[[#This Row],[Ordem_insumos]]&lt;&gt;0,VLOOKUP(Table1[[#This Row],[Codigo_servico]],Preencher_Orcamento!$B:$D,3,FALSE)*Table1[[#This Row],[Qtde_insumo]],"")</f>
        <v>0</v>
      </c>
      <c r="M5101" s="16">
        <f>IF(Table1[[#This Row],[Ordem_insumos]]&lt;&gt;0,VLOOKUP(Table1[[#This Row],[Codigo_servico]],Preencher_Orcamento!$B:$D,3,FALSE)*Table1[[#This Row],[Subtotal_insumo]],"")</f>
        <v>0</v>
      </c>
    </row>
    <row r="5102" spans="1:13" x14ac:dyDescent="0.25">
      <c r="A5102" s="6">
        <v>91507</v>
      </c>
      <c r="B5102" s="126">
        <v>2</v>
      </c>
      <c r="C5102" s="133"/>
      <c r="D5102" s="134">
        <v>1037</v>
      </c>
      <c r="E5102" s="7" t="s">
        <v>2958</v>
      </c>
      <c r="F5102" s="8" t="s">
        <v>2140</v>
      </c>
      <c r="G5102" s="16">
        <f>IFERROR(VLOOKUP(Table1[[#This Row],[Codigo_insumo]],BD_Insumos!$B:$E,4),"")</f>
        <v>35.200851491517405</v>
      </c>
      <c r="H5102" s="140">
        <v>5</v>
      </c>
      <c r="I5102" s="9"/>
      <c r="J5102" s="22">
        <f t="shared" si="79"/>
        <v>176.00425745758702</v>
      </c>
      <c r="K5102" s="22" t="str">
        <f>IF(I5102&lt;&gt;"",SUMIF(Table1[Codigo_servico],A5102,Table1[Subtotal_insumo]),"")</f>
        <v/>
      </c>
      <c r="L5102" s="16">
        <f>IF(Table1[[#This Row],[Ordem_insumos]]&lt;&gt;0,VLOOKUP(Table1[[#This Row],[Codigo_servico]],Preencher_Orcamento!$B:$D,3,FALSE)*Table1[[#This Row],[Qtde_insumo]],"")</f>
        <v>0</v>
      </c>
      <c r="M5102" s="16">
        <f>IF(Table1[[#This Row],[Ordem_insumos]]&lt;&gt;0,VLOOKUP(Table1[[#This Row],[Codigo_servico]],Preencher_Orcamento!$B:$D,3,FALSE)*Table1[[#This Row],[Subtotal_insumo]],"")</f>
        <v>0</v>
      </c>
    </row>
    <row r="5103" spans="1:13" x14ac:dyDescent="0.25">
      <c r="A5103" s="6">
        <v>91507</v>
      </c>
      <c r="B5103" s="126">
        <v>3</v>
      </c>
      <c r="C5103" s="133"/>
      <c r="D5103" s="134">
        <v>2044</v>
      </c>
      <c r="E5103" s="7" t="s">
        <v>2193</v>
      </c>
      <c r="F5103" s="8" t="s">
        <v>2140</v>
      </c>
      <c r="G5103" s="16">
        <f>IFERROR(VLOOKUP(Table1[[#This Row],[Codigo_insumo]],BD_Insumos!$B:$E,4),"")</f>
        <v>13.596734305430379</v>
      </c>
      <c r="H5103" s="140">
        <v>20</v>
      </c>
      <c r="I5103" s="9"/>
      <c r="J5103" s="22">
        <f t="shared" si="79"/>
        <v>271.93468610860759</v>
      </c>
      <c r="K5103" s="22" t="str">
        <f>IF(I5103&lt;&gt;"",SUMIF(Table1[Codigo_servico],A5103,Table1[Subtotal_insumo]),"")</f>
        <v/>
      </c>
      <c r="L5103" s="16">
        <f>IF(Table1[[#This Row],[Ordem_insumos]]&lt;&gt;0,VLOOKUP(Table1[[#This Row],[Codigo_servico]],Preencher_Orcamento!$B:$D,3,FALSE)*Table1[[#This Row],[Qtde_insumo]],"")</f>
        <v>0</v>
      </c>
      <c r="M5103" s="16">
        <f>IF(Table1[[#This Row],[Ordem_insumos]]&lt;&gt;0,VLOOKUP(Table1[[#This Row],[Codigo_servico]],Preencher_Orcamento!$B:$D,3,FALSE)*Table1[[#This Row],[Subtotal_insumo]],"")</f>
        <v>0</v>
      </c>
    </row>
    <row r="5104" spans="1:13" x14ac:dyDescent="0.25">
      <c r="A5104" s="6">
        <v>91507</v>
      </c>
      <c r="B5104" s="126">
        <v>4</v>
      </c>
      <c r="C5104" s="133"/>
      <c r="D5104" s="134">
        <v>2041</v>
      </c>
      <c r="E5104" s="7" t="s">
        <v>2192</v>
      </c>
      <c r="F5104" s="8" t="s">
        <v>2140</v>
      </c>
      <c r="G5104" s="16">
        <f>IFERROR(VLOOKUP(Table1[[#This Row],[Codigo_insumo]],BD_Insumos!$B:$E,4),"")</f>
        <v>18.820516146129485</v>
      </c>
      <c r="H5104" s="140">
        <v>10</v>
      </c>
      <c r="I5104" s="9"/>
      <c r="J5104" s="22">
        <f t="shared" si="79"/>
        <v>188.20516146129484</v>
      </c>
      <c r="K5104" s="22" t="str">
        <f>IF(I5104&lt;&gt;"",SUMIF(Table1[Codigo_servico],A5104,Table1[Subtotal_insumo]),"")</f>
        <v/>
      </c>
      <c r="L5104" s="16">
        <f>IF(Table1[[#This Row],[Ordem_insumos]]&lt;&gt;0,VLOOKUP(Table1[[#This Row],[Codigo_servico]],Preencher_Orcamento!$B:$D,3,FALSE)*Table1[[#This Row],[Qtde_insumo]],"")</f>
        <v>0</v>
      </c>
      <c r="M5104" s="16">
        <f>IF(Table1[[#This Row],[Ordem_insumos]]&lt;&gt;0,VLOOKUP(Table1[[#This Row],[Codigo_servico]],Preencher_Orcamento!$B:$D,3,FALSE)*Table1[[#This Row],[Subtotal_insumo]],"")</f>
        <v>0</v>
      </c>
    </row>
    <row r="5105" spans="1:13" x14ac:dyDescent="0.25">
      <c r="A5105" s="3">
        <v>91508</v>
      </c>
      <c r="B5105" s="125">
        <v>0</v>
      </c>
      <c r="C5105" s="131" t="s">
        <v>3369</v>
      </c>
      <c r="D5105" s="132"/>
      <c r="E5105" s="4"/>
      <c r="F5105" s="4"/>
      <c r="G5105" s="17" t="str">
        <f>IFERROR(VLOOKUP(Table1[[#This Row],[Codigo_insumo]],BD_Insumos!$B:$E,4),"")</f>
        <v/>
      </c>
      <c r="H5105" s="139"/>
      <c r="I5105" s="5" t="s">
        <v>457</v>
      </c>
      <c r="J5105" s="20" t="str">
        <f t="shared" si="79"/>
        <v/>
      </c>
      <c r="K5105" s="21">
        <f>IF(I5105&lt;&gt;"",SUMIF(Table1[Codigo_servico],A5105,Table1[Subtotal_insumo]),"")</f>
        <v>16393.17010502749</v>
      </c>
      <c r="L5105" s="17" t="str">
        <f>IF(Table1[[#This Row],[Ordem_insumos]]&lt;&gt;0,VLOOKUP(Table1[[#This Row],[Codigo_servico]],Preencher_Orcamento!$B:$D,3,FALSE)*Table1[[#This Row],[Qtde_insumo]],"")</f>
        <v/>
      </c>
      <c r="M5105" s="17" t="str">
        <f>IF(Table1[[#This Row],[Ordem_insumos]]&lt;&gt;0,VLOOKUP(Table1[[#This Row],[Codigo_servico]],Preencher_Orcamento!$B:$D,3,FALSE)*Table1[[#This Row],[Subtotal_insumo]],"")</f>
        <v/>
      </c>
    </row>
    <row r="5106" spans="1:13" x14ac:dyDescent="0.25">
      <c r="A5106" s="6">
        <v>91508</v>
      </c>
      <c r="B5106" s="126">
        <v>1</v>
      </c>
      <c r="C5106" s="133"/>
      <c r="D5106" s="134">
        <v>2044</v>
      </c>
      <c r="E5106" s="7" t="s">
        <v>2193</v>
      </c>
      <c r="F5106" s="8" t="s">
        <v>2140</v>
      </c>
      <c r="G5106" s="16">
        <f>IFERROR(VLOOKUP(Table1[[#This Row],[Codigo_insumo]],BD_Insumos!$B:$E,4),"")</f>
        <v>13.596734305430379</v>
      </c>
      <c r="H5106" s="140">
        <v>20</v>
      </c>
      <c r="I5106" s="9"/>
      <c r="J5106" s="22">
        <f t="shared" si="79"/>
        <v>271.93468610860759</v>
      </c>
      <c r="K5106" s="22" t="str">
        <f>IF(I5106&lt;&gt;"",SUMIF(Table1[Codigo_servico],A5106,Table1[Subtotal_insumo]),"")</f>
        <v/>
      </c>
      <c r="L5106" s="16">
        <f>IF(Table1[[#This Row],[Ordem_insumos]]&lt;&gt;0,VLOOKUP(Table1[[#This Row],[Codigo_servico]],Preencher_Orcamento!$B:$D,3,FALSE)*Table1[[#This Row],[Qtde_insumo]],"")</f>
        <v>0</v>
      </c>
      <c r="M5106" s="16">
        <f>IF(Table1[[#This Row],[Ordem_insumos]]&lt;&gt;0,VLOOKUP(Table1[[#This Row],[Codigo_servico]],Preencher_Orcamento!$B:$D,3,FALSE)*Table1[[#This Row],[Subtotal_insumo]],"")</f>
        <v>0</v>
      </c>
    </row>
    <row r="5107" spans="1:13" x14ac:dyDescent="0.25">
      <c r="A5107" s="6">
        <v>91508</v>
      </c>
      <c r="B5107" s="126">
        <v>2</v>
      </c>
      <c r="C5107" s="133"/>
      <c r="D5107" s="134">
        <v>2041</v>
      </c>
      <c r="E5107" s="7" t="s">
        <v>2192</v>
      </c>
      <c r="F5107" s="8" t="s">
        <v>2140</v>
      </c>
      <c r="G5107" s="16">
        <f>IFERROR(VLOOKUP(Table1[[#This Row],[Codigo_insumo]],BD_Insumos!$B:$E,4),"")</f>
        <v>18.820516146129485</v>
      </c>
      <c r="H5107" s="140">
        <v>10</v>
      </c>
      <c r="I5107" s="9"/>
      <c r="J5107" s="22">
        <f t="shared" si="79"/>
        <v>188.20516146129484</v>
      </c>
      <c r="K5107" s="22" t="str">
        <f>IF(I5107&lt;&gt;"",SUMIF(Table1[Codigo_servico],A5107,Table1[Subtotal_insumo]),"")</f>
        <v/>
      </c>
      <c r="L5107" s="16">
        <f>IF(Table1[[#This Row],[Ordem_insumos]]&lt;&gt;0,VLOOKUP(Table1[[#This Row],[Codigo_servico]],Preencher_Orcamento!$B:$D,3,FALSE)*Table1[[#This Row],[Qtde_insumo]],"")</f>
        <v>0</v>
      </c>
      <c r="M5107" s="16">
        <f>IF(Table1[[#This Row],[Ordem_insumos]]&lt;&gt;0,VLOOKUP(Table1[[#This Row],[Codigo_servico]],Preencher_Orcamento!$B:$D,3,FALSE)*Table1[[#This Row],[Subtotal_insumo]],"")</f>
        <v>0</v>
      </c>
    </row>
    <row r="5108" spans="1:13" x14ac:dyDescent="0.25">
      <c r="A5108" s="6">
        <v>91508</v>
      </c>
      <c r="B5108" s="126">
        <v>3</v>
      </c>
      <c r="C5108" s="133"/>
      <c r="D5108" s="134">
        <v>1037</v>
      </c>
      <c r="E5108" s="7" t="s">
        <v>2958</v>
      </c>
      <c r="F5108" s="8" t="s">
        <v>2140</v>
      </c>
      <c r="G5108" s="16">
        <f>IFERROR(VLOOKUP(Table1[[#This Row],[Codigo_insumo]],BD_Insumos!$B:$E,4),"")</f>
        <v>35.200851491517405</v>
      </c>
      <c r="H5108" s="140">
        <v>5</v>
      </c>
      <c r="I5108" s="9"/>
      <c r="J5108" s="22">
        <f t="shared" si="79"/>
        <v>176.00425745758702</v>
      </c>
      <c r="K5108" s="22" t="str">
        <f>IF(I5108&lt;&gt;"",SUMIF(Table1[Codigo_servico],A5108,Table1[Subtotal_insumo]),"")</f>
        <v/>
      </c>
      <c r="L5108" s="16">
        <f>IF(Table1[[#This Row],[Ordem_insumos]]&lt;&gt;0,VLOOKUP(Table1[[#This Row],[Codigo_servico]],Preencher_Orcamento!$B:$D,3,FALSE)*Table1[[#This Row],[Qtde_insumo]],"")</f>
        <v>0</v>
      </c>
      <c r="M5108" s="16">
        <f>IF(Table1[[#This Row],[Ordem_insumos]]&lt;&gt;0,VLOOKUP(Table1[[#This Row],[Codigo_servico]],Preencher_Orcamento!$B:$D,3,FALSE)*Table1[[#This Row],[Subtotal_insumo]],"")</f>
        <v>0</v>
      </c>
    </row>
    <row r="5109" spans="1:13" ht="26.25" x14ac:dyDescent="0.25">
      <c r="A5109" s="6">
        <v>91508</v>
      </c>
      <c r="B5109" s="126">
        <v>4</v>
      </c>
      <c r="C5109" s="133"/>
      <c r="D5109" s="134">
        <v>61049</v>
      </c>
      <c r="E5109" s="7" t="s">
        <v>1632</v>
      </c>
      <c r="F5109" s="8" t="s">
        <v>457</v>
      </c>
      <c r="G5109" s="16">
        <f>IFERROR(VLOOKUP(Table1[[#This Row],[Codigo_insumo]],BD_Insumos!$B:$E,4),"")</f>
        <v>15757.026</v>
      </c>
      <c r="H5109" s="140">
        <v>1</v>
      </c>
      <c r="I5109" s="9"/>
      <c r="J5109" s="22">
        <f t="shared" si="79"/>
        <v>15757.026</v>
      </c>
      <c r="K5109" s="22" t="str">
        <f>IF(I5109&lt;&gt;"",SUMIF(Table1[Codigo_servico],A5109,Table1[Subtotal_insumo]),"")</f>
        <v/>
      </c>
      <c r="L5109" s="16">
        <f>IF(Table1[[#This Row],[Ordem_insumos]]&lt;&gt;0,VLOOKUP(Table1[[#This Row],[Codigo_servico]],Preencher_Orcamento!$B:$D,3,FALSE)*Table1[[#This Row],[Qtde_insumo]],"")</f>
        <v>0</v>
      </c>
      <c r="M5109" s="16">
        <f>IF(Table1[[#This Row],[Ordem_insumos]]&lt;&gt;0,VLOOKUP(Table1[[#This Row],[Codigo_servico]],Preencher_Orcamento!$B:$D,3,FALSE)*Table1[[#This Row],[Subtotal_insumo]],"")</f>
        <v>0</v>
      </c>
    </row>
    <row r="5110" spans="1:13" x14ac:dyDescent="0.25">
      <c r="A5110" s="3">
        <v>91520</v>
      </c>
      <c r="B5110" s="125">
        <v>0</v>
      </c>
      <c r="C5110" s="131" t="s">
        <v>3370</v>
      </c>
      <c r="D5110" s="132"/>
      <c r="E5110" s="4"/>
      <c r="F5110" s="4"/>
      <c r="G5110" s="17" t="str">
        <f>IFERROR(VLOOKUP(Table1[[#This Row],[Codigo_insumo]],BD_Insumos!$B:$E,4),"")</f>
        <v/>
      </c>
      <c r="H5110" s="139"/>
      <c r="I5110" s="5" t="s">
        <v>457</v>
      </c>
      <c r="J5110" s="20" t="str">
        <f t="shared" si="79"/>
        <v/>
      </c>
      <c r="K5110" s="21">
        <f>IF(I5110&lt;&gt;"",SUMIF(Table1[Codigo_servico],A5110,Table1[Subtotal_insumo]),"")</f>
        <v>2081.474826032987</v>
      </c>
      <c r="L5110" s="17" t="str">
        <f>IF(Table1[[#This Row],[Ordem_insumos]]&lt;&gt;0,VLOOKUP(Table1[[#This Row],[Codigo_servico]],Preencher_Orcamento!$B:$D,3,FALSE)*Table1[[#This Row],[Qtde_insumo]],"")</f>
        <v/>
      </c>
      <c r="M5110" s="17" t="str">
        <f>IF(Table1[[#This Row],[Ordem_insumos]]&lt;&gt;0,VLOOKUP(Table1[[#This Row],[Codigo_servico]],Preencher_Orcamento!$B:$D,3,FALSE)*Table1[[#This Row],[Subtotal_insumo]],"")</f>
        <v/>
      </c>
    </row>
    <row r="5111" spans="1:13" ht="26.25" x14ac:dyDescent="0.25">
      <c r="A5111" s="6">
        <v>91520</v>
      </c>
      <c r="B5111" s="126">
        <v>1</v>
      </c>
      <c r="C5111" s="133"/>
      <c r="D5111" s="134">
        <v>61020</v>
      </c>
      <c r="E5111" s="7" t="s">
        <v>1603</v>
      </c>
      <c r="F5111" s="8" t="s">
        <v>457</v>
      </c>
      <c r="G5111" s="16">
        <f>IFERROR(VLOOKUP(Table1[[#This Row],[Codigo_insumo]],BD_Insumos!$B:$E,4),"")</f>
        <v>1318.1018999999999</v>
      </c>
      <c r="H5111" s="140">
        <v>1</v>
      </c>
      <c r="I5111" s="9"/>
      <c r="J5111" s="22">
        <f t="shared" si="79"/>
        <v>1318.1018999999999</v>
      </c>
      <c r="K5111" s="22" t="str">
        <f>IF(I5111&lt;&gt;"",SUMIF(Table1[Codigo_servico],A5111,Table1[Subtotal_insumo]),"")</f>
        <v/>
      </c>
      <c r="L5111" s="16">
        <f>IF(Table1[[#This Row],[Ordem_insumos]]&lt;&gt;0,VLOOKUP(Table1[[#This Row],[Codigo_servico]],Preencher_Orcamento!$B:$D,3,FALSE)*Table1[[#This Row],[Qtde_insumo]],"")</f>
        <v>0</v>
      </c>
      <c r="M5111" s="16">
        <f>IF(Table1[[#This Row],[Ordem_insumos]]&lt;&gt;0,VLOOKUP(Table1[[#This Row],[Codigo_servico]],Preencher_Orcamento!$B:$D,3,FALSE)*Table1[[#This Row],[Subtotal_insumo]],"")</f>
        <v>0</v>
      </c>
    </row>
    <row r="5112" spans="1:13" x14ac:dyDescent="0.25">
      <c r="A5112" s="6">
        <v>91520</v>
      </c>
      <c r="B5112" s="126">
        <v>2</v>
      </c>
      <c r="C5112" s="133"/>
      <c r="D5112" s="134">
        <v>2044</v>
      </c>
      <c r="E5112" s="7" t="s">
        <v>2193</v>
      </c>
      <c r="F5112" s="8" t="s">
        <v>2140</v>
      </c>
      <c r="G5112" s="16">
        <f>IFERROR(VLOOKUP(Table1[[#This Row],[Codigo_insumo]],BD_Insumos!$B:$E,4),"")</f>
        <v>13.596734305430379</v>
      </c>
      <c r="H5112" s="140">
        <v>24</v>
      </c>
      <c r="I5112" s="9"/>
      <c r="J5112" s="22">
        <f t="shared" si="79"/>
        <v>326.32162333032909</v>
      </c>
      <c r="K5112" s="22" t="str">
        <f>IF(I5112&lt;&gt;"",SUMIF(Table1[Codigo_servico],A5112,Table1[Subtotal_insumo]),"")</f>
        <v/>
      </c>
      <c r="L5112" s="16">
        <f>IF(Table1[[#This Row],[Ordem_insumos]]&lt;&gt;0,VLOOKUP(Table1[[#This Row],[Codigo_servico]],Preencher_Orcamento!$B:$D,3,FALSE)*Table1[[#This Row],[Qtde_insumo]],"")</f>
        <v>0</v>
      </c>
      <c r="M5112" s="16">
        <f>IF(Table1[[#This Row],[Ordem_insumos]]&lt;&gt;0,VLOOKUP(Table1[[#This Row],[Codigo_servico]],Preencher_Orcamento!$B:$D,3,FALSE)*Table1[[#This Row],[Subtotal_insumo]],"")</f>
        <v>0</v>
      </c>
    </row>
    <row r="5113" spans="1:13" x14ac:dyDescent="0.25">
      <c r="A5113" s="6">
        <v>91520</v>
      </c>
      <c r="B5113" s="126">
        <v>3</v>
      </c>
      <c r="C5113" s="133"/>
      <c r="D5113" s="134">
        <v>2041</v>
      </c>
      <c r="E5113" s="7" t="s">
        <v>2192</v>
      </c>
      <c r="F5113" s="8" t="s">
        <v>2140</v>
      </c>
      <c r="G5113" s="16">
        <f>IFERROR(VLOOKUP(Table1[[#This Row],[Codigo_insumo]],BD_Insumos!$B:$E,4),"")</f>
        <v>18.820516146129485</v>
      </c>
      <c r="H5113" s="140">
        <v>12</v>
      </c>
      <c r="I5113" s="9"/>
      <c r="J5113" s="22">
        <f t="shared" si="79"/>
        <v>225.84619375355382</v>
      </c>
      <c r="K5113" s="22" t="str">
        <f>IF(I5113&lt;&gt;"",SUMIF(Table1[Codigo_servico],A5113,Table1[Subtotal_insumo]),"")</f>
        <v/>
      </c>
      <c r="L5113" s="16">
        <f>IF(Table1[[#This Row],[Ordem_insumos]]&lt;&gt;0,VLOOKUP(Table1[[#This Row],[Codigo_servico]],Preencher_Orcamento!$B:$D,3,FALSE)*Table1[[#This Row],[Qtde_insumo]],"")</f>
        <v>0</v>
      </c>
      <c r="M5113" s="16">
        <f>IF(Table1[[#This Row],[Ordem_insumos]]&lt;&gt;0,VLOOKUP(Table1[[#This Row],[Codigo_servico]],Preencher_Orcamento!$B:$D,3,FALSE)*Table1[[#This Row],[Subtotal_insumo]],"")</f>
        <v>0</v>
      </c>
    </row>
    <row r="5114" spans="1:13" x14ac:dyDescent="0.25">
      <c r="A5114" s="6">
        <v>91520</v>
      </c>
      <c r="B5114" s="126">
        <v>4</v>
      </c>
      <c r="C5114" s="133"/>
      <c r="D5114" s="134">
        <v>1037</v>
      </c>
      <c r="E5114" s="7" t="s">
        <v>2958</v>
      </c>
      <c r="F5114" s="8" t="s">
        <v>2140</v>
      </c>
      <c r="G5114" s="16">
        <f>IFERROR(VLOOKUP(Table1[[#This Row],[Codigo_insumo]],BD_Insumos!$B:$E,4),"")</f>
        <v>35.200851491517405</v>
      </c>
      <c r="H5114" s="140">
        <v>6</v>
      </c>
      <c r="I5114" s="9"/>
      <c r="J5114" s="22">
        <f t="shared" si="79"/>
        <v>211.20510894910444</v>
      </c>
      <c r="K5114" s="22" t="str">
        <f>IF(I5114&lt;&gt;"",SUMIF(Table1[Codigo_servico],A5114,Table1[Subtotal_insumo]),"")</f>
        <v/>
      </c>
      <c r="L5114" s="16">
        <f>IF(Table1[[#This Row],[Ordem_insumos]]&lt;&gt;0,VLOOKUP(Table1[[#This Row],[Codigo_servico]],Preencher_Orcamento!$B:$D,3,FALSE)*Table1[[#This Row],[Qtde_insumo]],"")</f>
        <v>0</v>
      </c>
      <c r="M5114" s="16">
        <f>IF(Table1[[#This Row],[Ordem_insumos]]&lt;&gt;0,VLOOKUP(Table1[[#This Row],[Codigo_servico]],Preencher_Orcamento!$B:$D,3,FALSE)*Table1[[#This Row],[Subtotal_insumo]],"")</f>
        <v>0</v>
      </c>
    </row>
    <row r="5115" spans="1:13" x14ac:dyDescent="0.25">
      <c r="A5115" s="3">
        <v>91525</v>
      </c>
      <c r="B5115" s="125">
        <v>0</v>
      </c>
      <c r="C5115" s="131" t="s">
        <v>3371</v>
      </c>
      <c r="D5115" s="132"/>
      <c r="E5115" s="4"/>
      <c r="F5115" s="4"/>
      <c r="G5115" s="17" t="str">
        <f>IFERROR(VLOOKUP(Table1[[#This Row],[Codigo_insumo]],BD_Insumos!$B:$E,4),"")</f>
        <v/>
      </c>
      <c r="H5115" s="139"/>
      <c r="I5115" s="5" t="s">
        <v>457</v>
      </c>
      <c r="J5115" s="20" t="str">
        <f t="shared" si="79"/>
        <v/>
      </c>
      <c r="K5115" s="21">
        <f>IF(I5115&lt;&gt;"",SUMIF(Table1[Codigo_servico],A5115,Table1[Subtotal_insumo]),"")</f>
        <v>1989.4729260329873</v>
      </c>
      <c r="L5115" s="17" t="str">
        <f>IF(Table1[[#This Row],[Ordem_insumos]]&lt;&gt;0,VLOOKUP(Table1[[#This Row],[Codigo_servico]],Preencher_Orcamento!$B:$D,3,FALSE)*Table1[[#This Row],[Qtde_insumo]],"")</f>
        <v/>
      </c>
      <c r="M5115" s="17" t="str">
        <f>IF(Table1[[#This Row],[Ordem_insumos]]&lt;&gt;0,VLOOKUP(Table1[[#This Row],[Codigo_servico]],Preencher_Orcamento!$B:$D,3,FALSE)*Table1[[#This Row],[Subtotal_insumo]],"")</f>
        <v/>
      </c>
    </row>
    <row r="5116" spans="1:13" x14ac:dyDescent="0.25">
      <c r="A5116" s="6">
        <v>91525</v>
      </c>
      <c r="B5116" s="126">
        <v>1</v>
      </c>
      <c r="C5116" s="133"/>
      <c r="D5116" s="134">
        <v>1037</v>
      </c>
      <c r="E5116" s="7" t="s">
        <v>2958</v>
      </c>
      <c r="F5116" s="8" t="s">
        <v>2140</v>
      </c>
      <c r="G5116" s="16">
        <f>IFERROR(VLOOKUP(Table1[[#This Row],[Codigo_insumo]],BD_Insumos!$B:$E,4),"")</f>
        <v>35.200851491517405</v>
      </c>
      <c r="H5116" s="140">
        <v>6</v>
      </c>
      <c r="I5116" s="9"/>
      <c r="J5116" s="22">
        <f t="shared" si="79"/>
        <v>211.20510894910444</v>
      </c>
      <c r="K5116" s="22" t="str">
        <f>IF(I5116&lt;&gt;"",SUMIF(Table1[Codigo_servico],A5116,Table1[Subtotal_insumo]),"")</f>
        <v/>
      </c>
      <c r="L5116" s="16">
        <f>IF(Table1[[#This Row],[Ordem_insumos]]&lt;&gt;0,VLOOKUP(Table1[[#This Row],[Codigo_servico]],Preencher_Orcamento!$B:$D,3,FALSE)*Table1[[#This Row],[Qtde_insumo]],"")</f>
        <v>0</v>
      </c>
      <c r="M5116" s="16">
        <f>IF(Table1[[#This Row],[Ordem_insumos]]&lt;&gt;0,VLOOKUP(Table1[[#This Row],[Codigo_servico]],Preencher_Orcamento!$B:$D,3,FALSE)*Table1[[#This Row],[Subtotal_insumo]],"")</f>
        <v>0</v>
      </c>
    </row>
    <row r="5117" spans="1:13" ht="26.25" x14ac:dyDescent="0.25">
      <c r="A5117" s="6">
        <v>91525</v>
      </c>
      <c r="B5117" s="126">
        <v>2</v>
      </c>
      <c r="C5117" s="133"/>
      <c r="D5117" s="134">
        <v>61103</v>
      </c>
      <c r="E5117" s="7" t="s">
        <v>1664</v>
      </c>
      <c r="F5117" s="8" t="s">
        <v>457</v>
      </c>
      <c r="G5117" s="16">
        <f>IFERROR(VLOOKUP(Table1[[#This Row],[Codigo_insumo]],BD_Insumos!$B:$E,4),"")</f>
        <v>1226.0999999999999</v>
      </c>
      <c r="H5117" s="140">
        <v>1</v>
      </c>
      <c r="I5117" s="9"/>
      <c r="J5117" s="22">
        <f t="shared" si="79"/>
        <v>1226.0999999999999</v>
      </c>
      <c r="K5117" s="22" t="str">
        <f>IF(I5117&lt;&gt;"",SUMIF(Table1[Codigo_servico],A5117,Table1[Subtotal_insumo]),"")</f>
        <v/>
      </c>
      <c r="L5117" s="16">
        <f>IF(Table1[[#This Row],[Ordem_insumos]]&lt;&gt;0,VLOOKUP(Table1[[#This Row],[Codigo_servico]],Preencher_Orcamento!$B:$D,3,FALSE)*Table1[[#This Row],[Qtde_insumo]],"")</f>
        <v>0</v>
      </c>
      <c r="M5117" s="16">
        <f>IF(Table1[[#This Row],[Ordem_insumos]]&lt;&gt;0,VLOOKUP(Table1[[#This Row],[Codigo_servico]],Preencher_Orcamento!$B:$D,3,FALSE)*Table1[[#This Row],[Subtotal_insumo]],"")</f>
        <v>0</v>
      </c>
    </row>
    <row r="5118" spans="1:13" x14ac:dyDescent="0.25">
      <c r="A5118" s="6">
        <v>91525</v>
      </c>
      <c r="B5118" s="126">
        <v>3</v>
      </c>
      <c r="C5118" s="133"/>
      <c r="D5118" s="134">
        <v>2041</v>
      </c>
      <c r="E5118" s="7" t="s">
        <v>2192</v>
      </c>
      <c r="F5118" s="8" t="s">
        <v>2140</v>
      </c>
      <c r="G5118" s="16">
        <f>IFERROR(VLOOKUP(Table1[[#This Row],[Codigo_insumo]],BD_Insumos!$B:$E,4),"")</f>
        <v>18.820516146129485</v>
      </c>
      <c r="H5118" s="140">
        <v>12</v>
      </c>
      <c r="I5118" s="9"/>
      <c r="J5118" s="22">
        <f t="shared" si="79"/>
        <v>225.84619375355382</v>
      </c>
      <c r="K5118" s="22" t="str">
        <f>IF(I5118&lt;&gt;"",SUMIF(Table1[Codigo_servico],A5118,Table1[Subtotal_insumo]),"")</f>
        <v/>
      </c>
      <c r="L5118" s="16">
        <f>IF(Table1[[#This Row],[Ordem_insumos]]&lt;&gt;0,VLOOKUP(Table1[[#This Row],[Codigo_servico]],Preencher_Orcamento!$B:$D,3,FALSE)*Table1[[#This Row],[Qtde_insumo]],"")</f>
        <v>0</v>
      </c>
      <c r="M5118" s="16">
        <f>IF(Table1[[#This Row],[Ordem_insumos]]&lt;&gt;0,VLOOKUP(Table1[[#This Row],[Codigo_servico]],Preencher_Orcamento!$B:$D,3,FALSE)*Table1[[#This Row],[Subtotal_insumo]],"")</f>
        <v>0</v>
      </c>
    </row>
    <row r="5119" spans="1:13" x14ac:dyDescent="0.25">
      <c r="A5119" s="6">
        <v>91525</v>
      </c>
      <c r="B5119" s="126">
        <v>4</v>
      </c>
      <c r="C5119" s="133"/>
      <c r="D5119" s="134">
        <v>2044</v>
      </c>
      <c r="E5119" s="7" t="s">
        <v>2193</v>
      </c>
      <c r="F5119" s="8" t="s">
        <v>2140</v>
      </c>
      <c r="G5119" s="16">
        <f>IFERROR(VLOOKUP(Table1[[#This Row],[Codigo_insumo]],BD_Insumos!$B:$E,4),"")</f>
        <v>13.596734305430379</v>
      </c>
      <c r="H5119" s="140">
        <v>24</v>
      </c>
      <c r="I5119" s="9"/>
      <c r="J5119" s="22">
        <f t="shared" si="79"/>
        <v>326.32162333032909</v>
      </c>
      <c r="K5119" s="22" t="str">
        <f>IF(I5119&lt;&gt;"",SUMIF(Table1[Codigo_servico],A5119,Table1[Subtotal_insumo]),"")</f>
        <v/>
      </c>
      <c r="L5119" s="16">
        <f>IF(Table1[[#This Row],[Ordem_insumos]]&lt;&gt;0,VLOOKUP(Table1[[#This Row],[Codigo_servico]],Preencher_Orcamento!$B:$D,3,FALSE)*Table1[[#This Row],[Qtde_insumo]],"")</f>
        <v>0</v>
      </c>
      <c r="M5119" s="16">
        <f>IF(Table1[[#This Row],[Ordem_insumos]]&lt;&gt;0,VLOOKUP(Table1[[#This Row],[Codigo_servico]],Preencher_Orcamento!$B:$D,3,FALSE)*Table1[[#This Row],[Subtotal_insumo]],"")</f>
        <v>0</v>
      </c>
    </row>
    <row r="5120" spans="1:13" x14ac:dyDescent="0.25">
      <c r="A5120" s="3">
        <v>91540</v>
      </c>
      <c r="B5120" s="125">
        <v>0</v>
      </c>
      <c r="C5120" s="131" t="s">
        <v>3372</v>
      </c>
      <c r="D5120" s="132"/>
      <c r="E5120" s="4"/>
      <c r="F5120" s="4"/>
      <c r="G5120" s="17" t="str">
        <f>IFERROR(VLOOKUP(Table1[[#This Row],[Codigo_insumo]],BD_Insumos!$B:$E,4),"")</f>
        <v/>
      </c>
      <c r="H5120" s="139"/>
      <c r="I5120" s="5" t="s">
        <v>457</v>
      </c>
      <c r="J5120" s="20" t="str">
        <f t="shared" si="79"/>
        <v/>
      </c>
      <c r="K5120" s="21">
        <f>IF(I5120&lt;&gt;"",SUMIF(Table1[Codigo_servico],A5120,Table1[Subtotal_insumo]),"")</f>
        <v>38804.739005027484</v>
      </c>
      <c r="L5120" s="17" t="str">
        <f>IF(Table1[[#This Row],[Ordem_insumos]]&lt;&gt;0,VLOOKUP(Table1[[#This Row],[Codigo_servico]],Preencher_Orcamento!$B:$D,3,FALSE)*Table1[[#This Row],[Qtde_insumo]],"")</f>
        <v/>
      </c>
      <c r="M5120" s="17" t="str">
        <f>IF(Table1[[#This Row],[Ordem_insumos]]&lt;&gt;0,VLOOKUP(Table1[[#This Row],[Codigo_servico]],Preencher_Orcamento!$B:$D,3,FALSE)*Table1[[#This Row],[Subtotal_insumo]],"")</f>
        <v/>
      </c>
    </row>
    <row r="5121" spans="1:13" x14ac:dyDescent="0.25">
      <c r="A5121" s="6">
        <v>91540</v>
      </c>
      <c r="B5121" s="126">
        <v>1</v>
      </c>
      <c r="C5121" s="133"/>
      <c r="D5121" s="134">
        <v>2044</v>
      </c>
      <c r="E5121" s="7" t="s">
        <v>2193</v>
      </c>
      <c r="F5121" s="8" t="s">
        <v>2140</v>
      </c>
      <c r="G5121" s="16">
        <f>IFERROR(VLOOKUP(Table1[[#This Row],[Codigo_insumo]],BD_Insumos!$B:$E,4),"")</f>
        <v>13.596734305430379</v>
      </c>
      <c r="H5121" s="140">
        <v>20</v>
      </c>
      <c r="I5121" s="9"/>
      <c r="J5121" s="22">
        <f t="shared" si="79"/>
        <v>271.93468610860759</v>
      </c>
      <c r="K5121" s="22" t="str">
        <f>IF(I5121&lt;&gt;"",SUMIF(Table1[Codigo_servico],A5121,Table1[Subtotal_insumo]),"")</f>
        <v/>
      </c>
      <c r="L5121" s="16">
        <f>IF(Table1[[#This Row],[Ordem_insumos]]&lt;&gt;0,VLOOKUP(Table1[[#This Row],[Codigo_servico]],Preencher_Orcamento!$B:$D,3,FALSE)*Table1[[#This Row],[Qtde_insumo]],"")</f>
        <v>0</v>
      </c>
      <c r="M5121" s="16">
        <f>IF(Table1[[#This Row],[Ordem_insumos]]&lt;&gt;0,VLOOKUP(Table1[[#This Row],[Codigo_servico]],Preencher_Orcamento!$B:$D,3,FALSE)*Table1[[#This Row],[Subtotal_insumo]],"")</f>
        <v>0</v>
      </c>
    </row>
    <row r="5122" spans="1:13" ht="39" x14ac:dyDescent="0.25">
      <c r="A5122" s="6">
        <v>91540</v>
      </c>
      <c r="B5122" s="126">
        <v>2</v>
      </c>
      <c r="C5122" s="133"/>
      <c r="D5122" s="134">
        <v>56260</v>
      </c>
      <c r="E5122" s="7" t="s">
        <v>1439</v>
      </c>
      <c r="F5122" s="8" t="s">
        <v>457</v>
      </c>
      <c r="G5122" s="16">
        <f>IFERROR(VLOOKUP(Table1[[#This Row],[Codigo_insumo]],BD_Insumos!$B:$E,4),"")</f>
        <v>38168.594899999996</v>
      </c>
      <c r="H5122" s="140">
        <v>1</v>
      </c>
      <c r="I5122" s="9"/>
      <c r="J5122" s="22">
        <f t="shared" ref="J5122:J5185" si="80">IF(I5122="",G5122*H5122,"")</f>
        <v>38168.594899999996</v>
      </c>
      <c r="K5122" s="22" t="str">
        <f>IF(I5122&lt;&gt;"",SUMIF(Table1[Codigo_servico],A5122,Table1[Subtotal_insumo]),"")</f>
        <v/>
      </c>
      <c r="L5122" s="16">
        <f>IF(Table1[[#This Row],[Ordem_insumos]]&lt;&gt;0,VLOOKUP(Table1[[#This Row],[Codigo_servico]],Preencher_Orcamento!$B:$D,3,FALSE)*Table1[[#This Row],[Qtde_insumo]],"")</f>
        <v>0</v>
      </c>
      <c r="M5122" s="16">
        <f>IF(Table1[[#This Row],[Ordem_insumos]]&lt;&gt;0,VLOOKUP(Table1[[#This Row],[Codigo_servico]],Preencher_Orcamento!$B:$D,3,FALSE)*Table1[[#This Row],[Subtotal_insumo]],"")</f>
        <v>0</v>
      </c>
    </row>
    <row r="5123" spans="1:13" x14ac:dyDescent="0.25">
      <c r="A5123" s="6">
        <v>91540</v>
      </c>
      <c r="B5123" s="126">
        <v>3</v>
      </c>
      <c r="C5123" s="133"/>
      <c r="D5123" s="134">
        <v>2041</v>
      </c>
      <c r="E5123" s="7" t="s">
        <v>2192</v>
      </c>
      <c r="F5123" s="8" t="s">
        <v>2140</v>
      </c>
      <c r="G5123" s="16">
        <f>IFERROR(VLOOKUP(Table1[[#This Row],[Codigo_insumo]],BD_Insumos!$B:$E,4),"")</f>
        <v>18.820516146129485</v>
      </c>
      <c r="H5123" s="140">
        <v>10</v>
      </c>
      <c r="I5123" s="9"/>
      <c r="J5123" s="22">
        <f t="shared" si="80"/>
        <v>188.20516146129484</v>
      </c>
      <c r="K5123" s="22" t="str">
        <f>IF(I5123&lt;&gt;"",SUMIF(Table1[Codigo_servico],A5123,Table1[Subtotal_insumo]),"")</f>
        <v/>
      </c>
      <c r="L5123" s="16">
        <f>IF(Table1[[#This Row],[Ordem_insumos]]&lt;&gt;0,VLOOKUP(Table1[[#This Row],[Codigo_servico]],Preencher_Orcamento!$B:$D,3,FALSE)*Table1[[#This Row],[Qtde_insumo]],"")</f>
        <v>0</v>
      </c>
      <c r="M5123" s="16">
        <f>IF(Table1[[#This Row],[Ordem_insumos]]&lt;&gt;0,VLOOKUP(Table1[[#This Row],[Codigo_servico]],Preencher_Orcamento!$B:$D,3,FALSE)*Table1[[#This Row],[Subtotal_insumo]],"")</f>
        <v>0</v>
      </c>
    </row>
    <row r="5124" spans="1:13" x14ac:dyDescent="0.25">
      <c r="A5124" s="6">
        <v>91540</v>
      </c>
      <c r="B5124" s="126">
        <v>4</v>
      </c>
      <c r="C5124" s="133"/>
      <c r="D5124" s="134">
        <v>1037</v>
      </c>
      <c r="E5124" s="7" t="s">
        <v>2958</v>
      </c>
      <c r="F5124" s="8" t="s">
        <v>2140</v>
      </c>
      <c r="G5124" s="18">
        <f>IFERROR(VLOOKUP(Table1[[#This Row],[Codigo_insumo]],BD_Insumos!$B:$E,4),"")</f>
        <v>35.200851491517405</v>
      </c>
      <c r="H5124" s="140">
        <v>5</v>
      </c>
      <c r="I5124" s="9"/>
      <c r="J5124" s="23">
        <f t="shared" si="80"/>
        <v>176.00425745758702</v>
      </c>
      <c r="K5124" s="22" t="str">
        <f>IF(I5124&lt;&gt;"",SUMIF(Table1[Codigo_servico],A5124,Table1[Subtotal_insumo]),"")</f>
        <v/>
      </c>
      <c r="L5124" s="18">
        <f>IF(Table1[[#This Row],[Ordem_insumos]]&lt;&gt;0,VLOOKUP(Table1[[#This Row],[Codigo_servico]],Preencher_Orcamento!$B:$D,3,FALSE)*Table1[[#This Row],[Qtde_insumo]],"")</f>
        <v>0</v>
      </c>
      <c r="M5124" s="18">
        <f>IF(Table1[[#This Row],[Ordem_insumos]]&lt;&gt;0,VLOOKUP(Table1[[#This Row],[Codigo_servico]],Preencher_Orcamento!$B:$D,3,FALSE)*Table1[[#This Row],[Subtotal_insumo]],"")</f>
        <v>0</v>
      </c>
    </row>
    <row r="5125" spans="1:13" x14ac:dyDescent="0.25">
      <c r="A5125" s="3">
        <v>91601</v>
      </c>
      <c r="B5125" s="125">
        <v>0</v>
      </c>
      <c r="C5125" s="131" t="s">
        <v>3373</v>
      </c>
      <c r="D5125" s="132"/>
      <c r="E5125" s="4"/>
      <c r="F5125" s="4"/>
      <c r="G5125" s="17" t="str">
        <f>IFERROR(VLOOKUP(Table1[[#This Row],[Codigo_insumo]],BD_Insumos!$B:$E,4),"")</f>
        <v/>
      </c>
      <c r="H5125" s="139"/>
      <c r="I5125" s="5" t="s">
        <v>457</v>
      </c>
      <c r="J5125" s="20" t="str">
        <f t="shared" si="80"/>
        <v/>
      </c>
      <c r="K5125" s="21">
        <f>IF(I5125&lt;&gt;"",SUMIF(Table1[Codigo_servico],A5125,Table1[Subtotal_insumo]),"")</f>
        <v>434.22600666560788</v>
      </c>
      <c r="L5125" s="17" t="str">
        <f>IF(Table1[[#This Row],[Ordem_insumos]]&lt;&gt;0,VLOOKUP(Table1[[#This Row],[Codigo_servico]],Preencher_Orcamento!$B:$D,3,FALSE)*Table1[[#This Row],[Qtde_insumo]],"")</f>
        <v/>
      </c>
      <c r="M5125" s="17" t="str">
        <f>IF(Table1[[#This Row],[Ordem_insumos]]&lt;&gt;0,VLOOKUP(Table1[[#This Row],[Codigo_servico]],Preencher_Orcamento!$B:$D,3,FALSE)*Table1[[#This Row],[Subtotal_insumo]],"")</f>
        <v/>
      </c>
    </row>
    <row r="5126" spans="1:13" ht="26.25" x14ac:dyDescent="0.25">
      <c r="A5126" s="6">
        <v>91601</v>
      </c>
      <c r="B5126" s="126">
        <v>1</v>
      </c>
      <c r="C5126" s="133"/>
      <c r="D5126" s="134">
        <v>61054</v>
      </c>
      <c r="E5126" s="7" t="s">
        <v>1637</v>
      </c>
      <c r="F5126" s="8" t="s">
        <v>457</v>
      </c>
      <c r="G5126" s="16">
        <f>IFERROR(VLOOKUP(Table1[[#This Row],[Codigo_insumo]],BD_Insumos!$B:$E,4),"")</f>
        <v>196.14869999999999</v>
      </c>
      <c r="H5126" s="140">
        <v>1</v>
      </c>
      <c r="I5126" s="9"/>
      <c r="J5126" s="22">
        <f t="shared" si="80"/>
        <v>196.14869999999999</v>
      </c>
      <c r="K5126" s="22" t="str">
        <f>IF(I5126&lt;&gt;"",SUMIF(Table1[Codigo_servico],A5126,Table1[Subtotal_insumo]),"")</f>
        <v/>
      </c>
      <c r="L5126" s="16">
        <f>IF(Table1[[#This Row],[Ordem_insumos]]&lt;&gt;0,VLOOKUP(Table1[[#This Row],[Codigo_servico]],Preencher_Orcamento!$B:$D,3,FALSE)*Table1[[#This Row],[Qtde_insumo]],"")</f>
        <v>0</v>
      </c>
      <c r="M5126" s="16">
        <f>IF(Table1[[#This Row],[Ordem_insumos]]&lt;&gt;0,VLOOKUP(Table1[[#This Row],[Codigo_servico]],Preencher_Orcamento!$B:$D,3,FALSE)*Table1[[#This Row],[Subtotal_insumo]],"")</f>
        <v>0</v>
      </c>
    </row>
    <row r="5127" spans="1:13" x14ac:dyDescent="0.25">
      <c r="A5127" s="6">
        <v>91601</v>
      </c>
      <c r="B5127" s="126">
        <v>2</v>
      </c>
      <c r="C5127" s="133"/>
      <c r="D5127" s="134">
        <v>1037</v>
      </c>
      <c r="E5127" s="7" t="s">
        <v>2958</v>
      </c>
      <c r="F5127" s="8" t="s">
        <v>2140</v>
      </c>
      <c r="G5127" s="16">
        <f>IFERROR(VLOOKUP(Table1[[#This Row],[Codigo_insumo]],BD_Insumos!$B:$E,4),"")</f>
        <v>35.200851491517405</v>
      </c>
      <c r="H5127" s="140">
        <v>1</v>
      </c>
      <c r="I5127" s="9"/>
      <c r="J5127" s="22">
        <f t="shared" si="80"/>
        <v>35.200851491517405</v>
      </c>
      <c r="K5127" s="22" t="str">
        <f>IF(I5127&lt;&gt;"",SUMIF(Table1[Codigo_servico],A5127,Table1[Subtotal_insumo]),"")</f>
        <v/>
      </c>
      <c r="L5127" s="16">
        <f>IF(Table1[[#This Row],[Ordem_insumos]]&lt;&gt;0,VLOOKUP(Table1[[#This Row],[Codigo_servico]],Preencher_Orcamento!$B:$D,3,FALSE)*Table1[[#This Row],[Qtde_insumo]],"")</f>
        <v>0</v>
      </c>
      <c r="M5127" s="16">
        <f>IF(Table1[[#This Row],[Ordem_insumos]]&lt;&gt;0,VLOOKUP(Table1[[#This Row],[Codigo_servico]],Preencher_Orcamento!$B:$D,3,FALSE)*Table1[[#This Row],[Subtotal_insumo]],"")</f>
        <v>0</v>
      </c>
    </row>
    <row r="5128" spans="1:13" x14ac:dyDescent="0.25">
      <c r="A5128" s="6">
        <v>91601</v>
      </c>
      <c r="B5128" s="126">
        <v>3</v>
      </c>
      <c r="C5128" s="133"/>
      <c r="D5128" s="134">
        <v>2044</v>
      </c>
      <c r="E5128" s="7" t="s">
        <v>2193</v>
      </c>
      <c r="F5128" s="8" t="s">
        <v>2140</v>
      </c>
      <c r="G5128" s="16">
        <f>IFERROR(VLOOKUP(Table1[[#This Row],[Codigo_insumo]],BD_Insumos!$B:$E,4),"")</f>
        <v>13.596734305430379</v>
      </c>
      <c r="H5128" s="140">
        <v>8</v>
      </c>
      <c r="I5128" s="9"/>
      <c r="J5128" s="22">
        <f t="shared" si="80"/>
        <v>108.77387444344303</v>
      </c>
      <c r="K5128" s="22" t="str">
        <f>IF(I5128&lt;&gt;"",SUMIF(Table1[Codigo_servico],A5128,Table1[Subtotal_insumo]),"")</f>
        <v/>
      </c>
      <c r="L5128" s="16">
        <f>IF(Table1[[#This Row],[Ordem_insumos]]&lt;&gt;0,VLOOKUP(Table1[[#This Row],[Codigo_servico]],Preencher_Orcamento!$B:$D,3,FALSE)*Table1[[#This Row],[Qtde_insumo]],"")</f>
        <v>0</v>
      </c>
      <c r="M5128" s="16">
        <f>IF(Table1[[#This Row],[Ordem_insumos]]&lt;&gt;0,VLOOKUP(Table1[[#This Row],[Codigo_servico]],Preencher_Orcamento!$B:$D,3,FALSE)*Table1[[#This Row],[Subtotal_insumo]],"")</f>
        <v>0</v>
      </c>
    </row>
    <row r="5129" spans="1:13" x14ac:dyDescent="0.25">
      <c r="A5129" s="6">
        <v>91601</v>
      </c>
      <c r="B5129" s="126">
        <v>4</v>
      </c>
      <c r="C5129" s="133"/>
      <c r="D5129" s="134">
        <v>2041</v>
      </c>
      <c r="E5129" s="7" t="s">
        <v>2192</v>
      </c>
      <c r="F5129" s="8" t="s">
        <v>2140</v>
      </c>
      <c r="G5129" s="18">
        <f>IFERROR(VLOOKUP(Table1[[#This Row],[Codigo_insumo]],BD_Insumos!$B:$E,4),"")</f>
        <v>18.820516146129485</v>
      </c>
      <c r="H5129" s="140">
        <v>5</v>
      </c>
      <c r="I5129" s="9"/>
      <c r="J5129" s="23">
        <f t="shared" si="80"/>
        <v>94.102580730647418</v>
      </c>
      <c r="K5129" s="22" t="str">
        <f>IF(I5129&lt;&gt;"",SUMIF(Table1[Codigo_servico],A5129,Table1[Subtotal_insumo]),"")</f>
        <v/>
      </c>
      <c r="L5129" s="18">
        <f>IF(Table1[[#This Row],[Ordem_insumos]]&lt;&gt;0,VLOOKUP(Table1[[#This Row],[Codigo_servico]],Preencher_Orcamento!$B:$D,3,FALSE)*Table1[[#This Row],[Qtde_insumo]],"")</f>
        <v>0</v>
      </c>
      <c r="M5129" s="18">
        <f>IF(Table1[[#This Row],[Ordem_insumos]]&lt;&gt;0,VLOOKUP(Table1[[#This Row],[Codigo_servico]],Preencher_Orcamento!$B:$D,3,FALSE)*Table1[[#This Row],[Subtotal_insumo]],"")</f>
        <v>0</v>
      </c>
    </row>
    <row r="5130" spans="1:13" x14ac:dyDescent="0.25">
      <c r="A5130" s="3">
        <v>91602</v>
      </c>
      <c r="B5130" s="125">
        <v>0</v>
      </c>
      <c r="C5130" s="131" t="s">
        <v>3374</v>
      </c>
      <c r="D5130" s="132"/>
      <c r="E5130" s="4"/>
      <c r="F5130" s="4"/>
      <c r="G5130" s="17" t="str">
        <f>IFERROR(VLOOKUP(Table1[[#This Row],[Codigo_insumo]],BD_Insumos!$B:$E,4),"")</f>
        <v/>
      </c>
      <c r="H5130" s="139"/>
      <c r="I5130" s="5" t="s">
        <v>457</v>
      </c>
      <c r="J5130" s="20" t="str">
        <f t="shared" si="80"/>
        <v/>
      </c>
      <c r="K5130" s="21">
        <f>IF(I5130&lt;&gt;"",SUMIF(Table1[Codigo_servico],A5130,Table1[Subtotal_insumo]),"")</f>
        <v>450.45880666560788</v>
      </c>
      <c r="L5130" s="17" t="str">
        <f>IF(Table1[[#This Row],[Ordem_insumos]]&lt;&gt;0,VLOOKUP(Table1[[#This Row],[Codigo_servico]],Preencher_Orcamento!$B:$D,3,FALSE)*Table1[[#This Row],[Qtde_insumo]],"")</f>
        <v/>
      </c>
      <c r="M5130" s="17" t="str">
        <f>IF(Table1[[#This Row],[Ordem_insumos]]&lt;&gt;0,VLOOKUP(Table1[[#This Row],[Codigo_servico]],Preencher_Orcamento!$B:$D,3,FALSE)*Table1[[#This Row],[Subtotal_insumo]],"")</f>
        <v/>
      </c>
    </row>
    <row r="5131" spans="1:13" x14ac:dyDescent="0.25">
      <c r="A5131" s="6">
        <v>91602</v>
      </c>
      <c r="B5131" s="126">
        <v>1</v>
      </c>
      <c r="C5131" s="133"/>
      <c r="D5131" s="134">
        <v>2044</v>
      </c>
      <c r="E5131" s="7" t="s">
        <v>2193</v>
      </c>
      <c r="F5131" s="8" t="s">
        <v>2140</v>
      </c>
      <c r="G5131" s="16">
        <f>IFERROR(VLOOKUP(Table1[[#This Row],[Codigo_insumo]],BD_Insumos!$B:$E,4),"")</f>
        <v>13.596734305430379</v>
      </c>
      <c r="H5131" s="140">
        <v>8</v>
      </c>
      <c r="I5131" s="9"/>
      <c r="J5131" s="22">
        <f t="shared" si="80"/>
        <v>108.77387444344303</v>
      </c>
      <c r="K5131" s="22" t="str">
        <f>IF(I5131&lt;&gt;"",SUMIF(Table1[Codigo_servico],A5131,Table1[Subtotal_insumo]),"")</f>
        <v/>
      </c>
      <c r="L5131" s="16">
        <f>IF(Table1[[#This Row],[Ordem_insumos]]&lt;&gt;0,VLOOKUP(Table1[[#This Row],[Codigo_servico]],Preencher_Orcamento!$B:$D,3,FALSE)*Table1[[#This Row],[Qtde_insumo]],"")</f>
        <v>0</v>
      </c>
      <c r="M5131" s="16">
        <f>IF(Table1[[#This Row],[Ordem_insumos]]&lt;&gt;0,VLOOKUP(Table1[[#This Row],[Codigo_servico]],Preencher_Orcamento!$B:$D,3,FALSE)*Table1[[#This Row],[Subtotal_insumo]],"")</f>
        <v>0</v>
      </c>
    </row>
    <row r="5132" spans="1:13" ht="26.25" x14ac:dyDescent="0.25">
      <c r="A5132" s="6">
        <v>91602</v>
      </c>
      <c r="B5132" s="126">
        <v>2</v>
      </c>
      <c r="C5132" s="133"/>
      <c r="D5132" s="134">
        <v>61055</v>
      </c>
      <c r="E5132" s="7" t="s">
        <v>1638</v>
      </c>
      <c r="F5132" s="8" t="s">
        <v>457</v>
      </c>
      <c r="G5132" s="16">
        <f>IFERROR(VLOOKUP(Table1[[#This Row],[Codigo_insumo]],BD_Insumos!$B:$E,4),"")</f>
        <v>212.38149999999999</v>
      </c>
      <c r="H5132" s="140">
        <v>1</v>
      </c>
      <c r="I5132" s="9"/>
      <c r="J5132" s="22">
        <f t="shared" si="80"/>
        <v>212.38149999999999</v>
      </c>
      <c r="K5132" s="22" t="str">
        <f>IF(I5132&lt;&gt;"",SUMIF(Table1[Codigo_servico],A5132,Table1[Subtotal_insumo]),"")</f>
        <v/>
      </c>
      <c r="L5132" s="16">
        <f>IF(Table1[[#This Row],[Ordem_insumos]]&lt;&gt;0,VLOOKUP(Table1[[#This Row],[Codigo_servico]],Preencher_Orcamento!$B:$D,3,FALSE)*Table1[[#This Row],[Qtde_insumo]],"")</f>
        <v>0</v>
      </c>
      <c r="M5132" s="16">
        <f>IF(Table1[[#This Row],[Ordem_insumos]]&lt;&gt;0,VLOOKUP(Table1[[#This Row],[Codigo_servico]],Preencher_Orcamento!$B:$D,3,FALSE)*Table1[[#This Row],[Subtotal_insumo]],"")</f>
        <v>0</v>
      </c>
    </row>
    <row r="5133" spans="1:13" x14ac:dyDescent="0.25">
      <c r="A5133" s="6">
        <v>91602</v>
      </c>
      <c r="B5133" s="126">
        <v>3</v>
      </c>
      <c r="C5133" s="133"/>
      <c r="D5133" s="134">
        <v>1037</v>
      </c>
      <c r="E5133" s="7" t="s">
        <v>2958</v>
      </c>
      <c r="F5133" s="8" t="s">
        <v>2140</v>
      </c>
      <c r="G5133" s="16">
        <f>IFERROR(VLOOKUP(Table1[[#This Row],[Codigo_insumo]],BD_Insumos!$B:$E,4),"")</f>
        <v>35.200851491517405</v>
      </c>
      <c r="H5133" s="140">
        <v>1</v>
      </c>
      <c r="I5133" s="9"/>
      <c r="J5133" s="22">
        <f t="shared" si="80"/>
        <v>35.200851491517405</v>
      </c>
      <c r="K5133" s="22" t="str">
        <f>IF(I5133&lt;&gt;"",SUMIF(Table1[Codigo_servico],A5133,Table1[Subtotal_insumo]),"")</f>
        <v/>
      </c>
      <c r="L5133" s="16">
        <f>IF(Table1[[#This Row],[Ordem_insumos]]&lt;&gt;0,VLOOKUP(Table1[[#This Row],[Codigo_servico]],Preencher_Orcamento!$B:$D,3,FALSE)*Table1[[#This Row],[Qtde_insumo]],"")</f>
        <v>0</v>
      </c>
      <c r="M5133" s="16">
        <f>IF(Table1[[#This Row],[Ordem_insumos]]&lt;&gt;0,VLOOKUP(Table1[[#This Row],[Codigo_servico]],Preencher_Orcamento!$B:$D,3,FALSE)*Table1[[#This Row],[Subtotal_insumo]],"")</f>
        <v>0</v>
      </c>
    </row>
    <row r="5134" spans="1:13" x14ac:dyDescent="0.25">
      <c r="A5134" s="6">
        <v>91602</v>
      </c>
      <c r="B5134" s="126">
        <v>4</v>
      </c>
      <c r="C5134" s="133"/>
      <c r="D5134" s="134">
        <v>2041</v>
      </c>
      <c r="E5134" s="7" t="s">
        <v>2192</v>
      </c>
      <c r="F5134" s="8" t="s">
        <v>2140</v>
      </c>
      <c r="G5134" s="18">
        <f>IFERROR(VLOOKUP(Table1[[#This Row],[Codigo_insumo]],BD_Insumos!$B:$E,4),"")</f>
        <v>18.820516146129485</v>
      </c>
      <c r="H5134" s="140">
        <v>5</v>
      </c>
      <c r="I5134" s="9"/>
      <c r="J5134" s="23">
        <f t="shared" si="80"/>
        <v>94.102580730647418</v>
      </c>
      <c r="K5134" s="22" t="str">
        <f>IF(I5134&lt;&gt;"",SUMIF(Table1[Codigo_servico],A5134,Table1[Subtotal_insumo]),"")</f>
        <v/>
      </c>
      <c r="L5134" s="18">
        <f>IF(Table1[[#This Row],[Ordem_insumos]]&lt;&gt;0,VLOOKUP(Table1[[#This Row],[Codigo_servico]],Preencher_Orcamento!$B:$D,3,FALSE)*Table1[[#This Row],[Qtde_insumo]],"")</f>
        <v>0</v>
      </c>
      <c r="M5134" s="18">
        <f>IF(Table1[[#This Row],[Ordem_insumos]]&lt;&gt;0,VLOOKUP(Table1[[#This Row],[Codigo_servico]],Preencher_Orcamento!$B:$D,3,FALSE)*Table1[[#This Row],[Subtotal_insumo]],"")</f>
        <v>0</v>
      </c>
    </row>
    <row r="5135" spans="1:13" x14ac:dyDescent="0.25">
      <c r="A5135" s="3">
        <v>91603</v>
      </c>
      <c r="B5135" s="125">
        <v>0</v>
      </c>
      <c r="C5135" s="131" t="s">
        <v>3375</v>
      </c>
      <c r="D5135" s="132"/>
      <c r="E5135" s="4"/>
      <c r="F5135" s="4"/>
      <c r="G5135" s="17" t="str">
        <f>IFERROR(VLOOKUP(Table1[[#This Row],[Codigo_insumo]],BD_Insumos!$B:$E,4),"")</f>
        <v/>
      </c>
      <c r="H5135" s="139"/>
      <c r="I5135" s="5" t="s">
        <v>457</v>
      </c>
      <c r="J5135" s="20" t="str">
        <f t="shared" si="80"/>
        <v/>
      </c>
      <c r="K5135" s="21">
        <f>IF(I5135&lt;&gt;"",SUMIF(Table1[Codigo_servico],A5135,Table1[Subtotal_insumo]),"")</f>
        <v>478.39110666560788</v>
      </c>
      <c r="L5135" s="17" t="str">
        <f>IF(Table1[[#This Row],[Ordem_insumos]]&lt;&gt;0,VLOOKUP(Table1[[#This Row],[Codigo_servico]],Preencher_Orcamento!$B:$D,3,FALSE)*Table1[[#This Row],[Qtde_insumo]],"")</f>
        <v/>
      </c>
      <c r="M5135" s="17" t="str">
        <f>IF(Table1[[#This Row],[Ordem_insumos]]&lt;&gt;0,VLOOKUP(Table1[[#This Row],[Codigo_servico]],Preencher_Orcamento!$B:$D,3,FALSE)*Table1[[#This Row],[Subtotal_insumo]],"")</f>
        <v/>
      </c>
    </row>
    <row r="5136" spans="1:13" ht="26.25" x14ac:dyDescent="0.25">
      <c r="A5136" s="6">
        <v>91603</v>
      </c>
      <c r="B5136" s="126">
        <v>1</v>
      </c>
      <c r="C5136" s="133"/>
      <c r="D5136" s="134">
        <v>61056</v>
      </c>
      <c r="E5136" s="7" t="s">
        <v>1639</v>
      </c>
      <c r="F5136" s="8" t="s">
        <v>457</v>
      </c>
      <c r="G5136" s="16">
        <f>IFERROR(VLOOKUP(Table1[[#This Row],[Codigo_insumo]],BD_Insumos!$B:$E,4),"")</f>
        <v>240.31379999999999</v>
      </c>
      <c r="H5136" s="140">
        <v>1</v>
      </c>
      <c r="I5136" s="9"/>
      <c r="J5136" s="22">
        <f t="shared" si="80"/>
        <v>240.31379999999999</v>
      </c>
      <c r="K5136" s="22" t="str">
        <f>IF(I5136&lt;&gt;"",SUMIF(Table1[Codigo_servico],A5136,Table1[Subtotal_insumo]),"")</f>
        <v/>
      </c>
      <c r="L5136" s="16">
        <f>IF(Table1[[#This Row],[Ordem_insumos]]&lt;&gt;0,VLOOKUP(Table1[[#This Row],[Codigo_servico]],Preencher_Orcamento!$B:$D,3,FALSE)*Table1[[#This Row],[Qtde_insumo]],"")</f>
        <v>0</v>
      </c>
      <c r="M5136" s="16">
        <f>IF(Table1[[#This Row],[Ordem_insumos]]&lt;&gt;0,VLOOKUP(Table1[[#This Row],[Codigo_servico]],Preencher_Orcamento!$B:$D,3,FALSE)*Table1[[#This Row],[Subtotal_insumo]],"")</f>
        <v>0</v>
      </c>
    </row>
    <row r="5137" spans="1:13" x14ac:dyDescent="0.25">
      <c r="A5137" s="6">
        <v>91603</v>
      </c>
      <c r="B5137" s="126">
        <v>2</v>
      </c>
      <c r="C5137" s="133"/>
      <c r="D5137" s="134">
        <v>2041</v>
      </c>
      <c r="E5137" s="7" t="s">
        <v>2192</v>
      </c>
      <c r="F5137" s="8" t="s">
        <v>2140</v>
      </c>
      <c r="G5137" s="16">
        <f>IFERROR(VLOOKUP(Table1[[#This Row],[Codigo_insumo]],BD_Insumos!$B:$E,4),"")</f>
        <v>18.820516146129485</v>
      </c>
      <c r="H5137" s="140">
        <v>5</v>
      </c>
      <c r="I5137" s="9"/>
      <c r="J5137" s="22">
        <f t="shared" si="80"/>
        <v>94.102580730647418</v>
      </c>
      <c r="K5137" s="22" t="str">
        <f>IF(I5137&lt;&gt;"",SUMIF(Table1[Codigo_servico],A5137,Table1[Subtotal_insumo]),"")</f>
        <v/>
      </c>
      <c r="L5137" s="16">
        <f>IF(Table1[[#This Row],[Ordem_insumos]]&lt;&gt;0,VLOOKUP(Table1[[#This Row],[Codigo_servico]],Preencher_Orcamento!$B:$D,3,FALSE)*Table1[[#This Row],[Qtde_insumo]],"")</f>
        <v>0</v>
      </c>
      <c r="M5137" s="16">
        <f>IF(Table1[[#This Row],[Ordem_insumos]]&lt;&gt;0,VLOOKUP(Table1[[#This Row],[Codigo_servico]],Preencher_Orcamento!$B:$D,3,FALSE)*Table1[[#This Row],[Subtotal_insumo]],"")</f>
        <v>0</v>
      </c>
    </row>
    <row r="5138" spans="1:13" x14ac:dyDescent="0.25">
      <c r="A5138" s="6">
        <v>91603</v>
      </c>
      <c r="B5138" s="126">
        <v>3</v>
      </c>
      <c r="C5138" s="133"/>
      <c r="D5138" s="134">
        <v>2044</v>
      </c>
      <c r="E5138" s="7" t="s">
        <v>2193</v>
      </c>
      <c r="F5138" s="8" t="s">
        <v>2140</v>
      </c>
      <c r="G5138" s="16">
        <f>IFERROR(VLOOKUP(Table1[[#This Row],[Codigo_insumo]],BD_Insumos!$B:$E,4),"")</f>
        <v>13.596734305430379</v>
      </c>
      <c r="H5138" s="140">
        <v>8</v>
      </c>
      <c r="I5138" s="9"/>
      <c r="J5138" s="22">
        <f t="shared" si="80"/>
        <v>108.77387444344303</v>
      </c>
      <c r="K5138" s="22" t="str">
        <f>IF(I5138&lt;&gt;"",SUMIF(Table1[Codigo_servico],A5138,Table1[Subtotal_insumo]),"")</f>
        <v/>
      </c>
      <c r="L5138" s="16">
        <f>IF(Table1[[#This Row],[Ordem_insumos]]&lt;&gt;0,VLOOKUP(Table1[[#This Row],[Codigo_servico]],Preencher_Orcamento!$B:$D,3,FALSE)*Table1[[#This Row],[Qtde_insumo]],"")</f>
        <v>0</v>
      </c>
      <c r="M5138" s="16">
        <f>IF(Table1[[#This Row],[Ordem_insumos]]&lt;&gt;0,VLOOKUP(Table1[[#This Row],[Codigo_servico]],Preencher_Orcamento!$B:$D,3,FALSE)*Table1[[#This Row],[Subtotal_insumo]],"")</f>
        <v>0</v>
      </c>
    </row>
    <row r="5139" spans="1:13" x14ac:dyDescent="0.25">
      <c r="A5139" s="6">
        <v>91603</v>
      </c>
      <c r="B5139" s="126">
        <v>4</v>
      </c>
      <c r="C5139" s="133"/>
      <c r="D5139" s="134">
        <v>1037</v>
      </c>
      <c r="E5139" s="7" t="s">
        <v>2958</v>
      </c>
      <c r="F5139" s="8" t="s">
        <v>2140</v>
      </c>
      <c r="G5139" s="18">
        <f>IFERROR(VLOOKUP(Table1[[#This Row],[Codigo_insumo]],BD_Insumos!$B:$E,4),"")</f>
        <v>35.200851491517405</v>
      </c>
      <c r="H5139" s="140">
        <v>1</v>
      </c>
      <c r="I5139" s="9"/>
      <c r="J5139" s="23">
        <f t="shared" si="80"/>
        <v>35.200851491517405</v>
      </c>
      <c r="K5139" s="22" t="str">
        <f>IF(I5139&lt;&gt;"",SUMIF(Table1[Codigo_servico],A5139,Table1[Subtotal_insumo]),"")</f>
        <v/>
      </c>
      <c r="L5139" s="18">
        <f>IF(Table1[[#This Row],[Ordem_insumos]]&lt;&gt;0,VLOOKUP(Table1[[#This Row],[Codigo_servico]],Preencher_Orcamento!$B:$D,3,FALSE)*Table1[[#This Row],[Qtde_insumo]],"")</f>
        <v>0</v>
      </c>
      <c r="M5139" s="18">
        <f>IF(Table1[[#This Row],[Ordem_insumos]]&lt;&gt;0,VLOOKUP(Table1[[#This Row],[Codigo_servico]],Preencher_Orcamento!$B:$D,3,FALSE)*Table1[[#This Row],[Subtotal_insumo]],"")</f>
        <v>0</v>
      </c>
    </row>
    <row r="5140" spans="1:13" x14ac:dyDescent="0.25">
      <c r="A5140" s="3">
        <v>91604</v>
      </c>
      <c r="B5140" s="125">
        <v>0</v>
      </c>
      <c r="C5140" s="131" t="s">
        <v>3376</v>
      </c>
      <c r="D5140" s="132"/>
      <c r="E5140" s="4"/>
      <c r="F5140" s="4"/>
      <c r="G5140" s="17" t="str">
        <f>IFERROR(VLOOKUP(Table1[[#This Row],[Codigo_insumo]],BD_Insumos!$B:$E,4),"")</f>
        <v/>
      </c>
      <c r="H5140" s="139"/>
      <c r="I5140" s="5" t="s">
        <v>457</v>
      </c>
      <c r="J5140" s="20" t="str">
        <f t="shared" si="80"/>
        <v/>
      </c>
      <c r="K5140" s="21">
        <f>IF(I5140&lt;&gt;"",SUMIF(Table1[Codigo_servico],A5140,Table1[Subtotal_insumo]),"")</f>
        <v>701.91750666560779</v>
      </c>
      <c r="L5140" s="17" t="str">
        <f>IF(Table1[[#This Row],[Ordem_insumos]]&lt;&gt;0,VLOOKUP(Table1[[#This Row],[Codigo_servico]],Preencher_Orcamento!$B:$D,3,FALSE)*Table1[[#This Row],[Qtde_insumo]],"")</f>
        <v/>
      </c>
      <c r="M5140" s="17" t="str">
        <f>IF(Table1[[#This Row],[Ordem_insumos]]&lt;&gt;0,VLOOKUP(Table1[[#This Row],[Codigo_servico]],Preencher_Orcamento!$B:$D,3,FALSE)*Table1[[#This Row],[Subtotal_insumo]],"")</f>
        <v/>
      </c>
    </row>
    <row r="5141" spans="1:13" x14ac:dyDescent="0.25">
      <c r="A5141" s="6">
        <v>91604</v>
      </c>
      <c r="B5141" s="126">
        <v>1</v>
      </c>
      <c r="C5141" s="133"/>
      <c r="D5141" s="134">
        <v>2044</v>
      </c>
      <c r="E5141" s="7" t="s">
        <v>2193</v>
      </c>
      <c r="F5141" s="8" t="s">
        <v>2140</v>
      </c>
      <c r="G5141" s="16">
        <f>IFERROR(VLOOKUP(Table1[[#This Row],[Codigo_insumo]],BD_Insumos!$B:$E,4),"")</f>
        <v>13.596734305430379</v>
      </c>
      <c r="H5141" s="140">
        <v>8</v>
      </c>
      <c r="I5141" s="9"/>
      <c r="J5141" s="22">
        <f t="shared" si="80"/>
        <v>108.77387444344303</v>
      </c>
      <c r="K5141" s="22" t="str">
        <f>IF(I5141&lt;&gt;"",SUMIF(Table1[Codigo_servico],A5141,Table1[Subtotal_insumo]),"")</f>
        <v/>
      </c>
      <c r="L5141" s="16">
        <f>IF(Table1[[#This Row],[Ordem_insumos]]&lt;&gt;0,VLOOKUP(Table1[[#This Row],[Codigo_servico]],Preencher_Orcamento!$B:$D,3,FALSE)*Table1[[#This Row],[Qtde_insumo]],"")</f>
        <v>0</v>
      </c>
      <c r="M5141" s="16">
        <f>IF(Table1[[#This Row],[Ordem_insumos]]&lt;&gt;0,VLOOKUP(Table1[[#This Row],[Codigo_servico]],Preencher_Orcamento!$B:$D,3,FALSE)*Table1[[#This Row],[Subtotal_insumo]],"")</f>
        <v>0</v>
      </c>
    </row>
    <row r="5142" spans="1:13" x14ac:dyDescent="0.25">
      <c r="A5142" s="6">
        <v>91604</v>
      </c>
      <c r="B5142" s="126">
        <v>2</v>
      </c>
      <c r="C5142" s="133"/>
      <c r="D5142" s="134">
        <v>2041</v>
      </c>
      <c r="E5142" s="7" t="s">
        <v>2192</v>
      </c>
      <c r="F5142" s="8" t="s">
        <v>2140</v>
      </c>
      <c r="G5142" s="16">
        <f>IFERROR(VLOOKUP(Table1[[#This Row],[Codigo_insumo]],BD_Insumos!$B:$E,4),"")</f>
        <v>18.820516146129485</v>
      </c>
      <c r="H5142" s="140">
        <v>5</v>
      </c>
      <c r="I5142" s="9"/>
      <c r="J5142" s="22">
        <f t="shared" si="80"/>
        <v>94.102580730647418</v>
      </c>
      <c r="K5142" s="22" t="str">
        <f>IF(I5142&lt;&gt;"",SUMIF(Table1[Codigo_servico],A5142,Table1[Subtotal_insumo]),"")</f>
        <v/>
      </c>
      <c r="L5142" s="16">
        <f>IF(Table1[[#This Row],[Ordem_insumos]]&lt;&gt;0,VLOOKUP(Table1[[#This Row],[Codigo_servico]],Preencher_Orcamento!$B:$D,3,FALSE)*Table1[[#This Row],[Qtde_insumo]],"")</f>
        <v>0</v>
      </c>
      <c r="M5142" s="16">
        <f>IF(Table1[[#This Row],[Ordem_insumos]]&lt;&gt;0,VLOOKUP(Table1[[#This Row],[Codigo_servico]],Preencher_Orcamento!$B:$D,3,FALSE)*Table1[[#This Row],[Subtotal_insumo]],"")</f>
        <v>0</v>
      </c>
    </row>
    <row r="5143" spans="1:13" ht="26.25" x14ac:dyDescent="0.25">
      <c r="A5143" s="6">
        <v>91604</v>
      </c>
      <c r="B5143" s="126">
        <v>3</v>
      </c>
      <c r="C5143" s="133"/>
      <c r="D5143" s="134">
        <v>61057</v>
      </c>
      <c r="E5143" s="7" t="s">
        <v>1640</v>
      </c>
      <c r="F5143" s="8" t="s">
        <v>457</v>
      </c>
      <c r="G5143" s="16">
        <f>IFERROR(VLOOKUP(Table1[[#This Row],[Codigo_insumo]],BD_Insumos!$B:$E,4),"")</f>
        <v>463.84019999999998</v>
      </c>
      <c r="H5143" s="140">
        <v>1</v>
      </c>
      <c r="I5143" s="9"/>
      <c r="J5143" s="22">
        <f t="shared" si="80"/>
        <v>463.84019999999998</v>
      </c>
      <c r="K5143" s="22" t="str">
        <f>IF(I5143&lt;&gt;"",SUMIF(Table1[Codigo_servico],A5143,Table1[Subtotal_insumo]),"")</f>
        <v/>
      </c>
      <c r="L5143" s="16">
        <f>IF(Table1[[#This Row],[Ordem_insumos]]&lt;&gt;0,VLOOKUP(Table1[[#This Row],[Codigo_servico]],Preencher_Orcamento!$B:$D,3,FALSE)*Table1[[#This Row],[Qtde_insumo]],"")</f>
        <v>0</v>
      </c>
      <c r="M5143" s="16">
        <f>IF(Table1[[#This Row],[Ordem_insumos]]&lt;&gt;0,VLOOKUP(Table1[[#This Row],[Codigo_servico]],Preencher_Orcamento!$B:$D,3,FALSE)*Table1[[#This Row],[Subtotal_insumo]],"")</f>
        <v>0</v>
      </c>
    </row>
    <row r="5144" spans="1:13" x14ac:dyDescent="0.25">
      <c r="A5144" s="6">
        <v>91604</v>
      </c>
      <c r="B5144" s="126">
        <v>4</v>
      </c>
      <c r="C5144" s="133"/>
      <c r="D5144" s="134">
        <v>1037</v>
      </c>
      <c r="E5144" s="7" t="s">
        <v>2958</v>
      </c>
      <c r="F5144" s="8" t="s">
        <v>2140</v>
      </c>
      <c r="G5144" s="18">
        <f>IFERROR(VLOOKUP(Table1[[#This Row],[Codigo_insumo]],BD_Insumos!$B:$E,4),"")</f>
        <v>35.200851491517405</v>
      </c>
      <c r="H5144" s="140">
        <v>1</v>
      </c>
      <c r="I5144" s="9"/>
      <c r="J5144" s="23">
        <f t="shared" si="80"/>
        <v>35.200851491517405</v>
      </c>
      <c r="K5144" s="22" t="str">
        <f>IF(I5144&lt;&gt;"",SUMIF(Table1[Codigo_servico],A5144,Table1[Subtotal_insumo]),"")</f>
        <v/>
      </c>
      <c r="L5144" s="18">
        <f>IF(Table1[[#This Row],[Ordem_insumos]]&lt;&gt;0,VLOOKUP(Table1[[#This Row],[Codigo_servico]],Preencher_Orcamento!$B:$D,3,FALSE)*Table1[[#This Row],[Qtde_insumo]],"")</f>
        <v>0</v>
      </c>
      <c r="M5144" s="18">
        <f>IF(Table1[[#This Row],[Ordem_insumos]]&lt;&gt;0,VLOOKUP(Table1[[#This Row],[Codigo_servico]],Preencher_Orcamento!$B:$D,3,FALSE)*Table1[[#This Row],[Subtotal_insumo]],"")</f>
        <v>0</v>
      </c>
    </row>
    <row r="5145" spans="1:13" x14ac:dyDescent="0.25">
      <c r="A5145" s="3">
        <v>91605</v>
      </c>
      <c r="B5145" s="125">
        <v>0</v>
      </c>
      <c r="C5145" s="131" t="s">
        <v>3377</v>
      </c>
      <c r="D5145" s="132"/>
      <c r="E5145" s="4"/>
      <c r="F5145" s="4"/>
      <c r="G5145" s="17" t="str">
        <f>IFERROR(VLOOKUP(Table1[[#This Row],[Codigo_insumo]],BD_Insumos!$B:$E,4),"")</f>
        <v/>
      </c>
      <c r="H5145" s="139"/>
      <c r="I5145" s="5" t="s">
        <v>457</v>
      </c>
      <c r="J5145" s="20" t="str">
        <f t="shared" si="80"/>
        <v/>
      </c>
      <c r="K5145" s="21">
        <f>IF(I5145&lt;&gt;"",SUMIF(Table1[Codigo_servico],A5145,Table1[Subtotal_insumo]),"")</f>
        <v>913.12335906024509</v>
      </c>
      <c r="L5145" s="17" t="str">
        <f>IF(Table1[[#This Row],[Ordem_insumos]]&lt;&gt;0,VLOOKUP(Table1[[#This Row],[Codigo_servico]],Preencher_Orcamento!$B:$D,3,FALSE)*Table1[[#This Row],[Qtde_insumo]],"")</f>
        <v/>
      </c>
      <c r="M5145" s="17" t="str">
        <f>IF(Table1[[#This Row],[Ordem_insumos]]&lt;&gt;0,VLOOKUP(Table1[[#This Row],[Codigo_servico]],Preencher_Orcamento!$B:$D,3,FALSE)*Table1[[#This Row],[Subtotal_insumo]],"")</f>
        <v/>
      </c>
    </row>
    <row r="5146" spans="1:13" ht="26.25" x14ac:dyDescent="0.25">
      <c r="A5146" s="6">
        <v>91605</v>
      </c>
      <c r="B5146" s="126">
        <v>1</v>
      </c>
      <c r="C5146" s="133"/>
      <c r="D5146" s="134">
        <v>61058</v>
      </c>
      <c r="E5146" s="7" t="s">
        <v>1641</v>
      </c>
      <c r="F5146" s="8" t="s">
        <v>457</v>
      </c>
      <c r="G5146" s="16">
        <f>IFERROR(VLOOKUP(Table1[[#This Row],[Codigo_insumo]],BD_Insumos!$B:$E,4),"")</f>
        <v>575.01070000000004</v>
      </c>
      <c r="H5146" s="140">
        <v>1</v>
      </c>
      <c r="I5146" s="9"/>
      <c r="J5146" s="22">
        <f t="shared" si="80"/>
        <v>575.01070000000004</v>
      </c>
      <c r="K5146" s="22" t="str">
        <f>IF(I5146&lt;&gt;"",SUMIF(Table1[Codigo_servico],A5146,Table1[Subtotal_insumo]),"")</f>
        <v/>
      </c>
      <c r="L5146" s="16">
        <f>IF(Table1[[#This Row],[Ordem_insumos]]&lt;&gt;0,VLOOKUP(Table1[[#This Row],[Codigo_servico]],Preencher_Orcamento!$B:$D,3,FALSE)*Table1[[#This Row],[Qtde_insumo]],"")</f>
        <v>0</v>
      </c>
      <c r="M5146" s="16">
        <f>IF(Table1[[#This Row],[Ordem_insumos]]&lt;&gt;0,VLOOKUP(Table1[[#This Row],[Codigo_servico]],Preencher_Orcamento!$B:$D,3,FALSE)*Table1[[#This Row],[Subtotal_insumo]],"")</f>
        <v>0</v>
      </c>
    </row>
    <row r="5147" spans="1:13" x14ac:dyDescent="0.25">
      <c r="A5147" s="6">
        <v>91605</v>
      </c>
      <c r="B5147" s="126">
        <v>2</v>
      </c>
      <c r="C5147" s="133"/>
      <c r="D5147" s="134">
        <v>2044</v>
      </c>
      <c r="E5147" s="7" t="s">
        <v>2193</v>
      </c>
      <c r="F5147" s="8" t="s">
        <v>2140</v>
      </c>
      <c r="G5147" s="16">
        <f>IFERROR(VLOOKUP(Table1[[#This Row],[Codigo_insumo]],BD_Insumos!$B:$E,4),"")</f>
        <v>13.596734305430379</v>
      </c>
      <c r="H5147" s="140">
        <v>10</v>
      </c>
      <c r="I5147" s="9"/>
      <c r="J5147" s="22">
        <f t="shared" si="80"/>
        <v>135.9673430543038</v>
      </c>
      <c r="K5147" s="22" t="str">
        <f>IF(I5147&lt;&gt;"",SUMIF(Table1[Codigo_servico],A5147,Table1[Subtotal_insumo]),"")</f>
        <v/>
      </c>
      <c r="L5147" s="16">
        <f>IF(Table1[[#This Row],[Ordem_insumos]]&lt;&gt;0,VLOOKUP(Table1[[#This Row],[Codigo_servico]],Preencher_Orcamento!$B:$D,3,FALSE)*Table1[[#This Row],[Qtde_insumo]],"")</f>
        <v>0</v>
      </c>
      <c r="M5147" s="16">
        <f>IF(Table1[[#This Row],[Ordem_insumos]]&lt;&gt;0,VLOOKUP(Table1[[#This Row],[Codigo_servico]],Preencher_Orcamento!$B:$D,3,FALSE)*Table1[[#This Row],[Subtotal_insumo]],"")</f>
        <v>0</v>
      </c>
    </row>
    <row r="5148" spans="1:13" x14ac:dyDescent="0.25">
      <c r="A5148" s="6">
        <v>91605</v>
      </c>
      <c r="B5148" s="126">
        <v>3</v>
      </c>
      <c r="C5148" s="133"/>
      <c r="D5148" s="134">
        <v>2041</v>
      </c>
      <c r="E5148" s="7" t="s">
        <v>2192</v>
      </c>
      <c r="F5148" s="8" t="s">
        <v>2140</v>
      </c>
      <c r="G5148" s="16">
        <f>IFERROR(VLOOKUP(Table1[[#This Row],[Codigo_insumo]],BD_Insumos!$B:$E,4),"")</f>
        <v>18.820516146129485</v>
      </c>
      <c r="H5148" s="140">
        <v>7</v>
      </c>
      <c r="I5148" s="9"/>
      <c r="J5148" s="22">
        <f t="shared" si="80"/>
        <v>131.7436130229064</v>
      </c>
      <c r="K5148" s="22" t="str">
        <f>IF(I5148&lt;&gt;"",SUMIF(Table1[Codigo_servico],A5148,Table1[Subtotal_insumo]),"")</f>
        <v/>
      </c>
      <c r="L5148" s="16">
        <f>IF(Table1[[#This Row],[Ordem_insumos]]&lt;&gt;0,VLOOKUP(Table1[[#This Row],[Codigo_servico]],Preencher_Orcamento!$B:$D,3,FALSE)*Table1[[#This Row],[Qtde_insumo]],"")</f>
        <v>0</v>
      </c>
      <c r="M5148" s="16">
        <f>IF(Table1[[#This Row],[Ordem_insumos]]&lt;&gt;0,VLOOKUP(Table1[[#This Row],[Codigo_servico]],Preencher_Orcamento!$B:$D,3,FALSE)*Table1[[#This Row],[Subtotal_insumo]],"")</f>
        <v>0</v>
      </c>
    </row>
    <row r="5149" spans="1:13" x14ac:dyDescent="0.25">
      <c r="A5149" s="6">
        <v>91605</v>
      </c>
      <c r="B5149" s="126">
        <v>4</v>
      </c>
      <c r="C5149" s="133"/>
      <c r="D5149" s="134">
        <v>1037</v>
      </c>
      <c r="E5149" s="7" t="s">
        <v>2958</v>
      </c>
      <c r="F5149" s="8" t="s">
        <v>2140</v>
      </c>
      <c r="G5149" s="18">
        <f>IFERROR(VLOOKUP(Table1[[#This Row],[Codigo_insumo]],BD_Insumos!$B:$E,4),"")</f>
        <v>35.200851491517405</v>
      </c>
      <c r="H5149" s="140">
        <v>2</v>
      </c>
      <c r="I5149" s="9"/>
      <c r="J5149" s="23">
        <f t="shared" si="80"/>
        <v>70.401702983034809</v>
      </c>
      <c r="K5149" s="22" t="str">
        <f>IF(I5149&lt;&gt;"",SUMIF(Table1[Codigo_servico],A5149,Table1[Subtotal_insumo]),"")</f>
        <v/>
      </c>
      <c r="L5149" s="18">
        <f>IF(Table1[[#This Row],[Ordem_insumos]]&lt;&gt;0,VLOOKUP(Table1[[#This Row],[Codigo_servico]],Preencher_Orcamento!$B:$D,3,FALSE)*Table1[[#This Row],[Qtde_insumo]],"")</f>
        <v>0</v>
      </c>
      <c r="M5149" s="18">
        <f>IF(Table1[[#This Row],[Ordem_insumos]]&lt;&gt;0,VLOOKUP(Table1[[#This Row],[Codigo_servico]],Preencher_Orcamento!$B:$D,3,FALSE)*Table1[[#This Row],[Subtotal_insumo]],"")</f>
        <v>0</v>
      </c>
    </row>
    <row r="5150" spans="1:13" x14ac:dyDescent="0.25">
      <c r="A5150" s="3">
        <v>91606</v>
      </c>
      <c r="B5150" s="125">
        <v>0</v>
      </c>
      <c r="C5150" s="131" t="s">
        <v>3378</v>
      </c>
      <c r="D5150" s="132"/>
      <c r="E5150" s="4"/>
      <c r="F5150" s="4"/>
      <c r="G5150" s="17" t="str">
        <f>IFERROR(VLOOKUP(Table1[[#This Row],[Codigo_insumo]],BD_Insumos!$B:$E,4),"")</f>
        <v/>
      </c>
      <c r="H5150" s="139"/>
      <c r="I5150" s="5" t="s">
        <v>457</v>
      </c>
      <c r="J5150" s="20" t="str">
        <f t="shared" si="80"/>
        <v/>
      </c>
      <c r="K5150" s="21">
        <f>IF(I5150&lt;&gt;"",SUMIF(Table1[Codigo_servico],A5150,Table1[Subtotal_insumo]),"")</f>
        <v>975.40825906024509</v>
      </c>
      <c r="L5150" s="17" t="str">
        <f>IF(Table1[[#This Row],[Ordem_insumos]]&lt;&gt;0,VLOOKUP(Table1[[#This Row],[Codigo_servico]],Preencher_Orcamento!$B:$D,3,FALSE)*Table1[[#This Row],[Qtde_insumo]],"")</f>
        <v/>
      </c>
      <c r="M5150" s="17" t="str">
        <f>IF(Table1[[#This Row],[Ordem_insumos]]&lt;&gt;0,VLOOKUP(Table1[[#This Row],[Codigo_servico]],Preencher_Orcamento!$B:$D,3,FALSE)*Table1[[#This Row],[Subtotal_insumo]],"")</f>
        <v/>
      </c>
    </row>
    <row r="5151" spans="1:13" x14ac:dyDescent="0.25">
      <c r="A5151" s="6">
        <v>91606</v>
      </c>
      <c r="B5151" s="126">
        <v>1</v>
      </c>
      <c r="C5151" s="133"/>
      <c r="D5151" s="134">
        <v>1037</v>
      </c>
      <c r="E5151" s="7" t="s">
        <v>2958</v>
      </c>
      <c r="F5151" s="8" t="s">
        <v>2140</v>
      </c>
      <c r="G5151" s="16">
        <f>IFERROR(VLOOKUP(Table1[[#This Row],[Codigo_insumo]],BD_Insumos!$B:$E,4),"")</f>
        <v>35.200851491517405</v>
      </c>
      <c r="H5151" s="140">
        <v>2</v>
      </c>
      <c r="I5151" s="9"/>
      <c r="J5151" s="22">
        <f t="shared" si="80"/>
        <v>70.401702983034809</v>
      </c>
      <c r="K5151" s="22" t="str">
        <f>IF(I5151&lt;&gt;"",SUMIF(Table1[Codigo_servico],A5151,Table1[Subtotal_insumo]),"")</f>
        <v/>
      </c>
      <c r="L5151" s="16">
        <f>IF(Table1[[#This Row],[Ordem_insumos]]&lt;&gt;0,VLOOKUP(Table1[[#This Row],[Codigo_servico]],Preencher_Orcamento!$B:$D,3,FALSE)*Table1[[#This Row],[Qtde_insumo]],"")</f>
        <v>0</v>
      </c>
      <c r="M5151" s="16">
        <f>IF(Table1[[#This Row],[Ordem_insumos]]&lt;&gt;0,VLOOKUP(Table1[[#This Row],[Codigo_servico]],Preencher_Orcamento!$B:$D,3,FALSE)*Table1[[#This Row],[Subtotal_insumo]],"")</f>
        <v>0</v>
      </c>
    </row>
    <row r="5152" spans="1:13" x14ac:dyDescent="0.25">
      <c r="A5152" s="6">
        <v>91606</v>
      </c>
      <c r="B5152" s="126">
        <v>2</v>
      </c>
      <c r="C5152" s="133"/>
      <c r="D5152" s="134">
        <v>2041</v>
      </c>
      <c r="E5152" s="7" t="s">
        <v>2192</v>
      </c>
      <c r="F5152" s="8" t="s">
        <v>2140</v>
      </c>
      <c r="G5152" s="16">
        <f>IFERROR(VLOOKUP(Table1[[#This Row],[Codigo_insumo]],BD_Insumos!$B:$E,4),"")</f>
        <v>18.820516146129485</v>
      </c>
      <c r="H5152" s="140">
        <v>7</v>
      </c>
      <c r="I5152" s="9"/>
      <c r="J5152" s="22">
        <f t="shared" si="80"/>
        <v>131.7436130229064</v>
      </c>
      <c r="K5152" s="22" t="str">
        <f>IF(I5152&lt;&gt;"",SUMIF(Table1[Codigo_servico],A5152,Table1[Subtotal_insumo]),"")</f>
        <v/>
      </c>
      <c r="L5152" s="16">
        <f>IF(Table1[[#This Row],[Ordem_insumos]]&lt;&gt;0,VLOOKUP(Table1[[#This Row],[Codigo_servico]],Preencher_Orcamento!$B:$D,3,FALSE)*Table1[[#This Row],[Qtde_insumo]],"")</f>
        <v>0</v>
      </c>
      <c r="M5152" s="16">
        <f>IF(Table1[[#This Row],[Ordem_insumos]]&lt;&gt;0,VLOOKUP(Table1[[#This Row],[Codigo_servico]],Preencher_Orcamento!$B:$D,3,FALSE)*Table1[[#This Row],[Subtotal_insumo]],"")</f>
        <v>0</v>
      </c>
    </row>
    <row r="5153" spans="1:13" ht="26.25" x14ac:dyDescent="0.25">
      <c r="A5153" s="6">
        <v>91606</v>
      </c>
      <c r="B5153" s="126">
        <v>3</v>
      </c>
      <c r="C5153" s="133"/>
      <c r="D5153" s="134">
        <v>61059</v>
      </c>
      <c r="E5153" s="7" t="s">
        <v>1642</v>
      </c>
      <c r="F5153" s="8" t="s">
        <v>457</v>
      </c>
      <c r="G5153" s="16">
        <f>IFERROR(VLOOKUP(Table1[[#This Row],[Codigo_insumo]],BD_Insumos!$B:$E,4),"")</f>
        <v>637.29560000000004</v>
      </c>
      <c r="H5153" s="140">
        <v>1</v>
      </c>
      <c r="I5153" s="9"/>
      <c r="J5153" s="22">
        <f t="shared" si="80"/>
        <v>637.29560000000004</v>
      </c>
      <c r="K5153" s="22" t="str">
        <f>IF(I5153&lt;&gt;"",SUMIF(Table1[Codigo_servico],A5153,Table1[Subtotal_insumo]),"")</f>
        <v/>
      </c>
      <c r="L5153" s="16">
        <f>IF(Table1[[#This Row],[Ordem_insumos]]&lt;&gt;0,VLOOKUP(Table1[[#This Row],[Codigo_servico]],Preencher_Orcamento!$B:$D,3,FALSE)*Table1[[#This Row],[Qtde_insumo]],"")</f>
        <v>0</v>
      </c>
      <c r="M5153" s="16">
        <f>IF(Table1[[#This Row],[Ordem_insumos]]&lt;&gt;0,VLOOKUP(Table1[[#This Row],[Codigo_servico]],Preencher_Orcamento!$B:$D,3,FALSE)*Table1[[#This Row],[Subtotal_insumo]],"")</f>
        <v>0</v>
      </c>
    </row>
    <row r="5154" spans="1:13" x14ac:dyDescent="0.25">
      <c r="A5154" s="6">
        <v>91606</v>
      </c>
      <c r="B5154" s="126">
        <v>4</v>
      </c>
      <c r="C5154" s="133"/>
      <c r="D5154" s="134">
        <v>2044</v>
      </c>
      <c r="E5154" s="7" t="s">
        <v>2193</v>
      </c>
      <c r="F5154" s="8" t="s">
        <v>2140</v>
      </c>
      <c r="G5154" s="18">
        <f>IFERROR(VLOOKUP(Table1[[#This Row],[Codigo_insumo]],BD_Insumos!$B:$E,4),"")</f>
        <v>13.596734305430379</v>
      </c>
      <c r="H5154" s="140">
        <v>10</v>
      </c>
      <c r="I5154" s="9"/>
      <c r="J5154" s="23">
        <f t="shared" si="80"/>
        <v>135.9673430543038</v>
      </c>
      <c r="K5154" s="22" t="str">
        <f>IF(I5154&lt;&gt;"",SUMIF(Table1[Codigo_servico],A5154,Table1[Subtotal_insumo]),"")</f>
        <v/>
      </c>
      <c r="L5154" s="18">
        <f>IF(Table1[[#This Row],[Ordem_insumos]]&lt;&gt;0,VLOOKUP(Table1[[#This Row],[Codigo_servico]],Preencher_Orcamento!$B:$D,3,FALSE)*Table1[[#This Row],[Qtde_insumo]],"")</f>
        <v>0</v>
      </c>
      <c r="M5154" s="18">
        <f>IF(Table1[[#This Row],[Ordem_insumos]]&lt;&gt;0,VLOOKUP(Table1[[#This Row],[Codigo_servico]],Preencher_Orcamento!$B:$D,3,FALSE)*Table1[[#This Row],[Subtotal_insumo]],"")</f>
        <v>0</v>
      </c>
    </row>
    <row r="5155" spans="1:13" x14ac:dyDescent="0.25">
      <c r="A5155" s="3">
        <v>91608</v>
      </c>
      <c r="B5155" s="125">
        <v>0</v>
      </c>
      <c r="C5155" s="131" t="s">
        <v>3379</v>
      </c>
      <c r="D5155" s="132"/>
      <c r="E5155" s="4"/>
      <c r="F5155" s="4"/>
      <c r="G5155" s="17" t="str">
        <f>IFERROR(VLOOKUP(Table1[[#This Row],[Codigo_insumo]],BD_Insumos!$B:$E,4),"")</f>
        <v/>
      </c>
      <c r="H5155" s="139"/>
      <c r="I5155" s="5" t="s">
        <v>457</v>
      </c>
      <c r="J5155" s="20" t="str">
        <f t="shared" si="80"/>
        <v/>
      </c>
      <c r="K5155" s="21">
        <f>IF(I5155&lt;&gt;"",SUMIF(Table1[Codigo_servico],A5155,Table1[Subtotal_insumo]),"")</f>
        <v>1163.574659060245</v>
      </c>
      <c r="L5155" s="17" t="str">
        <f>IF(Table1[[#This Row],[Ordem_insumos]]&lt;&gt;0,VLOOKUP(Table1[[#This Row],[Codigo_servico]],Preencher_Orcamento!$B:$D,3,FALSE)*Table1[[#This Row],[Qtde_insumo]],"")</f>
        <v/>
      </c>
      <c r="M5155" s="17" t="str">
        <f>IF(Table1[[#This Row],[Ordem_insumos]]&lt;&gt;0,VLOOKUP(Table1[[#This Row],[Codigo_servico]],Preencher_Orcamento!$B:$D,3,FALSE)*Table1[[#This Row],[Subtotal_insumo]],"")</f>
        <v/>
      </c>
    </row>
    <row r="5156" spans="1:13" x14ac:dyDescent="0.25">
      <c r="A5156" s="6">
        <v>91608</v>
      </c>
      <c r="B5156" s="126">
        <v>1</v>
      </c>
      <c r="C5156" s="133"/>
      <c r="D5156" s="134">
        <v>2041</v>
      </c>
      <c r="E5156" s="7" t="s">
        <v>2192</v>
      </c>
      <c r="F5156" s="8" t="s">
        <v>2140</v>
      </c>
      <c r="G5156" s="16">
        <f>IFERROR(VLOOKUP(Table1[[#This Row],[Codigo_insumo]],BD_Insumos!$B:$E,4),"")</f>
        <v>18.820516146129485</v>
      </c>
      <c r="H5156" s="140">
        <v>7</v>
      </c>
      <c r="I5156" s="9"/>
      <c r="J5156" s="22">
        <f t="shared" si="80"/>
        <v>131.7436130229064</v>
      </c>
      <c r="K5156" s="22" t="str">
        <f>IF(I5156&lt;&gt;"",SUMIF(Table1[Codigo_servico],A5156,Table1[Subtotal_insumo]),"")</f>
        <v/>
      </c>
      <c r="L5156" s="16">
        <f>IF(Table1[[#This Row],[Ordem_insumos]]&lt;&gt;0,VLOOKUP(Table1[[#This Row],[Codigo_servico]],Preencher_Orcamento!$B:$D,3,FALSE)*Table1[[#This Row],[Qtde_insumo]],"")</f>
        <v>0</v>
      </c>
      <c r="M5156" s="16">
        <f>IF(Table1[[#This Row],[Ordem_insumos]]&lt;&gt;0,VLOOKUP(Table1[[#This Row],[Codigo_servico]],Preencher_Orcamento!$B:$D,3,FALSE)*Table1[[#This Row],[Subtotal_insumo]],"")</f>
        <v>0</v>
      </c>
    </row>
    <row r="5157" spans="1:13" x14ac:dyDescent="0.25">
      <c r="A5157" s="6">
        <v>91608</v>
      </c>
      <c r="B5157" s="126">
        <v>2</v>
      </c>
      <c r="C5157" s="133"/>
      <c r="D5157" s="134">
        <v>2044</v>
      </c>
      <c r="E5157" s="7" t="s">
        <v>2193</v>
      </c>
      <c r="F5157" s="8" t="s">
        <v>2140</v>
      </c>
      <c r="G5157" s="16">
        <f>IFERROR(VLOOKUP(Table1[[#This Row],[Codigo_insumo]],BD_Insumos!$B:$E,4),"")</f>
        <v>13.596734305430379</v>
      </c>
      <c r="H5157" s="140">
        <v>10</v>
      </c>
      <c r="I5157" s="9"/>
      <c r="J5157" s="22">
        <f t="shared" si="80"/>
        <v>135.9673430543038</v>
      </c>
      <c r="K5157" s="22" t="str">
        <f>IF(I5157&lt;&gt;"",SUMIF(Table1[Codigo_servico],A5157,Table1[Subtotal_insumo]),"")</f>
        <v/>
      </c>
      <c r="L5157" s="16">
        <f>IF(Table1[[#This Row],[Ordem_insumos]]&lt;&gt;0,VLOOKUP(Table1[[#This Row],[Codigo_servico]],Preencher_Orcamento!$B:$D,3,FALSE)*Table1[[#This Row],[Qtde_insumo]],"")</f>
        <v>0</v>
      </c>
      <c r="M5157" s="16">
        <f>IF(Table1[[#This Row],[Ordem_insumos]]&lt;&gt;0,VLOOKUP(Table1[[#This Row],[Codigo_servico]],Preencher_Orcamento!$B:$D,3,FALSE)*Table1[[#This Row],[Subtotal_insumo]],"")</f>
        <v>0</v>
      </c>
    </row>
    <row r="5158" spans="1:13" x14ac:dyDescent="0.25">
      <c r="A5158" s="6">
        <v>91608</v>
      </c>
      <c r="B5158" s="126">
        <v>3</v>
      </c>
      <c r="C5158" s="133"/>
      <c r="D5158" s="134">
        <v>1037</v>
      </c>
      <c r="E5158" s="7" t="s">
        <v>2958</v>
      </c>
      <c r="F5158" s="8" t="s">
        <v>2140</v>
      </c>
      <c r="G5158" s="16">
        <f>IFERROR(VLOOKUP(Table1[[#This Row],[Codigo_insumo]],BD_Insumos!$B:$E,4),"")</f>
        <v>35.200851491517405</v>
      </c>
      <c r="H5158" s="140">
        <v>2</v>
      </c>
      <c r="I5158" s="9"/>
      <c r="J5158" s="22">
        <f t="shared" si="80"/>
        <v>70.401702983034809</v>
      </c>
      <c r="K5158" s="22" t="str">
        <f>IF(I5158&lt;&gt;"",SUMIF(Table1[Codigo_servico],A5158,Table1[Subtotal_insumo]),"")</f>
        <v/>
      </c>
      <c r="L5158" s="16">
        <f>IF(Table1[[#This Row],[Ordem_insumos]]&lt;&gt;0,VLOOKUP(Table1[[#This Row],[Codigo_servico]],Preencher_Orcamento!$B:$D,3,FALSE)*Table1[[#This Row],[Qtde_insumo]],"")</f>
        <v>0</v>
      </c>
      <c r="M5158" s="16">
        <f>IF(Table1[[#This Row],[Ordem_insumos]]&lt;&gt;0,VLOOKUP(Table1[[#This Row],[Codigo_servico]],Preencher_Orcamento!$B:$D,3,FALSE)*Table1[[#This Row],[Subtotal_insumo]],"")</f>
        <v>0</v>
      </c>
    </row>
    <row r="5159" spans="1:13" ht="26.25" x14ac:dyDescent="0.25">
      <c r="A5159" s="6">
        <v>91608</v>
      </c>
      <c r="B5159" s="126">
        <v>4</v>
      </c>
      <c r="C5159" s="133"/>
      <c r="D5159" s="134">
        <v>61061</v>
      </c>
      <c r="E5159" s="7" t="s">
        <v>1643</v>
      </c>
      <c r="F5159" s="8" t="s">
        <v>457</v>
      </c>
      <c r="G5159" s="18">
        <f>IFERROR(VLOOKUP(Table1[[#This Row],[Codigo_insumo]],BD_Insumos!$B:$E,4),"")</f>
        <v>825.46199999999999</v>
      </c>
      <c r="H5159" s="140">
        <v>1</v>
      </c>
      <c r="I5159" s="9"/>
      <c r="J5159" s="23">
        <f t="shared" si="80"/>
        <v>825.46199999999999</v>
      </c>
      <c r="K5159" s="22" t="str">
        <f>IF(I5159&lt;&gt;"",SUMIF(Table1[Codigo_servico],A5159,Table1[Subtotal_insumo]),"")</f>
        <v/>
      </c>
      <c r="L5159" s="18">
        <f>IF(Table1[[#This Row],[Ordem_insumos]]&lt;&gt;0,VLOOKUP(Table1[[#This Row],[Codigo_servico]],Preencher_Orcamento!$B:$D,3,FALSE)*Table1[[#This Row],[Qtde_insumo]],"")</f>
        <v>0</v>
      </c>
      <c r="M5159" s="18">
        <f>IF(Table1[[#This Row],[Ordem_insumos]]&lt;&gt;0,VLOOKUP(Table1[[#This Row],[Codigo_servico]],Preencher_Orcamento!$B:$D,3,FALSE)*Table1[[#This Row],[Subtotal_insumo]],"")</f>
        <v>0</v>
      </c>
    </row>
    <row r="5160" spans="1:13" x14ac:dyDescent="0.25">
      <c r="A5160" s="3">
        <v>91610</v>
      </c>
      <c r="B5160" s="125">
        <v>0</v>
      </c>
      <c r="C5160" s="131" t="s">
        <v>3380</v>
      </c>
      <c r="D5160" s="132"/>
      <c r="E5160" s="4"/>
      <c r="F5160" s="4"/>
      <c r="G5160" s="17" t="str">
        <f>IFERROR(VLOOKUP(Table1[[#This Row],[Codigo_insumo]],BD_Insumos!$B:$E,4),"")</f>
        <v/>
      </c>
      <c r="H5160" s="139"/>
      <c r="I5160" s="5" t="s">
        <v>457</v>
      </c>
      <c r="J5160" s="20" t="str">
        <f t="shared" si="80"/>
        <v/>
      </c>
      <c r="K5160" s="21">
        <f>IF(I5160&lt;&gt;"",SUMIF(Table1[Codigo_servico],A5160,Table1[Subtotal_insumo]),"")</f>
        <v>1381.9108438172352</v>
      </c>
      <c r="L5160" s="17" t="str">
        <f>IF(Table1[[#This Row],[Ordem_insumos]]&lt;&gt;0,VLOOKUP(Table1[[#This Row],[Codigo_servico]],Preencher_Orcamento!$B:$D,3,FALSE)*Table1[[#This Row],[Qtde_insumo]],"")</f>
        <v/>
      </c>
      <c r="M5160" s="17" t="str">
        <f>IF(Table1[[#This Row],[Ordem_insumos]]&lt;&gt;0,VLOOKUP(Table1[[#This Row],[Codigo_servico]],Preencher_Orcamento!$B:$D,3,FALSE)*Table1[[#This Row],[Subtotal_insumo]],"")</f>
        <v/>
      </c>
    </row>
    <row r="5161" spans="1:13" x14ac:dyDescent="0.25">
      <c r="A5161" s="6">
        <v>91610</v>
      </c>
      <c r="B5161" s="126">
        <v>1</v>
      </c>
      <c r="C5161" s="133"/>
      <c r="D5161" s="134">
        <v>2041</v>
      </c>
      <c r="E5161" s="7" t="s">
        <v>2192</v>
      </c>
      <c r="F5161" s="8" t="s">
        <v>2140</v>
      </c>
      <c r="G5161" s="16">
        <f>IFERROR(VLOOKUP(Table1[[#This Row],[Codigo_insumo]],BD_Insumos!$B:$E,4),"")</f>
        <v>18.820516146129485</v>
      </c>
      <c r="H5161" s="140">
        <v>8</v>
      </c>
      <c r="I5161" s="9"/>
      <c r="J5161" s="22">
        <f t="shared" si="80"/>
        <v>150.56412916903588</v>
      </c>
      <c r="K5161" s="22" t="str">
        <f>IF(I5161&lt;&gt;"",SUMIF(Table1[Codigo_servico],A5161,Table1[Subtotal_insumo]),"")</f>
        <v/>
      </c>
      <c r="L5161" s="16">
        <f>IF(Table1[[#This Row],[Ordem_insumos]]&lt;&gt;0,VLOOKUP(Table1[[#This Row],[Codigo_servico]],Preencher_Orcamento!$B:$D,3,FALSE)*Table1[[#This Row],[Qtde_insumo]],"")</f>
        <v>0</v>
      </c>
      <c r="M5161" s="16">
        <f>IF(Table1[[#This Row],[Ordem_insumos]]&lt;&gt;0,VLOOKUP(Table1[[#This Row],[Codigo_servico]],Preencher_Orcamento!$B:$D,3,FALSE)*Table1[[#This Row],[Subtotal_insumo]],"")</f>
        <v>0</v>
      </c>
    </row>
    <row r="5162" spans="1:13" x14ac:dyDescent="0.25">
      <c r="A5162" s="6">
        <v>91610</v>
      </c>
      <c r="B5162" s="126">
        <v>2</v>
      </c>
      <c r="C5162" s="133"/>
      <c r="D5162" s="134">
        <v>2044</v>
      </c>
      <c r="E5162" s="7" t="s">
        <v>2193</v>
      </c>
      <c r="F5162" s="8" t="s">
        <v>2140</v>
      </c>
      <c r="G5162" s="16">
        <f>IFERROR(VLOOKUP(Table1[[#This Row],[Codigo_insumo]],BD_Insumos!$B:$E,4),"")</f>
        <v>13.596734305430379</v>
      </c>
      <c r="H5162" s="140">
        <v>12</v>
      </c>
      <c r="I5162" s="9"/>
      <c r="J5162" s="22">
        <f t="shared" si="80"/>
        <v>163.16081166516454</v>
      </c>
      <c r="K5162" s="22" t="str">
        <f>IF(I5162&lt;&gt;"",SUMIF(Table1[Codigo_servico],A5162,Table1[Subtotal_insumo]),"")</f>
        <v/>
      </c>
      <c r="L5162" s="16">
        <f>IF(Table1[[#This Row],[Ordem_insumos]]&lt;&gt;0,VLOOKUP(Table1[[#This Row],[Codigo_servico]],Preencher_Orcamento!$B:$D,3,FALSE)*Table1[[#This Row],[Qtde_insumo]],"")</f>
        <v>0</v>
      </c>
      <c r="M5162" s="16">
        <f>IF(Table1[[#This Row],[Ordem_insumos]]&lt;&gt;0,VLOOKUP(Table1[[#This Row],[Codigo_servico]],Preencher_Orcamento!$B:$D,3,FALSE)*Table1[[#This Row],[Subtotal_insumo]],"")</f>
        <v>0</v>
      </c>
    </row>
    <row r="5163" spans="1:13" x14ac:dyDescent="0.25">
      <c r="A5163" s="6">
        <v>91610</v>
      </c>
      <c r="B5163" s="126">
        <v>3</v>
      </c>
      <c r="C5163" s="133"/>
      <c r="D5163" s="134">
        <v>1037</v>
      </c>
      <c r="E5163" s="7" t="s">
        <v>2958</v>
      </c>
      <c r="F5163" s="8" t="s">
        <v>2140</v>
      </c>
      <c r="G5163" s="16">
        <f>IFERROR(VLOOKUP(Table1[[#This Row],[Codigo_insumo]],BD_Insumos!$B:$E,4),"")</f>
        <v>35.200851491517405</v>
      </c>
      <c r="H5163" s="140">
        <v>2</v>
      </c>
      <c r="I5163" s="9"/>
      <c r="J5163" s="22">
        <f t="shared" si="80"/>
        <v>70.401702983034809</v>
      </c>
      <c r="K5163" s="22" t="str">
        <f>IF(I5163&lt;&gt;"",SUMIF(Table1[Codigo_servico],A5163,Table1[Subtotal_insumo]),"")</f>
        <v/>
      </c>
      <c r="L5163" s="16">
        <f>IF(Table1[[#This Row],[Ordem_insumos]]&lt;&gt;0,VLOOKUP(Table1[[#This Row],[Codigo_servico]],Preencher_Orcamento!$B:$D,3,FALSE)*Table1[[#This Row],[Qtde_insumo]],"")</f>
        <v>0</v>
      </c>
      <c r="M5163" s="16">
        <f>IF(Table1[[#This Row],[Ordem_insumos]]&lt;&gt;0,VLOOKUP(Table1[[#This Row],[Codigo_servico]],Preencher_Orcamento!$B:$D,3,FALSE)*Table1[[#This Row],[Subtotal_insumo]],"")</f>
        <v>0</v>
      </c>
    </row>
    <row r="5164" spans="1:13" ht="26.25" x14ac:dyDescent="0.25">
      <c r="A5164" s="6">
        <v>91610</v>
      </c>
      <c r="B5164" s="126">
        <v>4</v>
      </c>
      <c r="C5164" s="133"/>
      <c r="D5164" s="134">
        <v>61063</v>
      </c>
      <c r="E5164" s="7" t="s">
        <v>1644</v>
      </c>
      <c r="F5164" s="8" t="s">
        <v>457</v>
      </c>
      <c r="G5164" s="18">
        <f>IFERROR(VLOOKUP(Table1[[#This Row],[Codigo_insumo]],BD_Insumos!$B:$E,4),"")</f>
        <v>997.78420000000006</v>
      </c>
      <c r="H5164" s="140">
        <v>1</v>
      </c>
      <c r="I5164" s="9"/>
      <c r="J5164" s="23">
        <f t="shared" si="80"/>
        <v>997.78420000000006</v>
      </c>
      <c r="K5164" s="22" t="str">
        <f>IF(I5164&lt;&gt;"",SUMIF(Table1[Codigo_servico],A5164,Table1[Subtotal_insumo]),"")</f>
        <v/>
      </c>
      <c r="L5164" s="18">
        <f>IF(Table1[[#This Row],[Ordem_insumos]]&lt;&gt;0,VLOOKUP(Table1[[#This Row],[Codigo_servico]],Preencher_Orcamento!$B:$D,3,FALSE)*Table1[[#This Row],[Qtde_insumo]],"")</f>
        <v>0</v>
      </c>
      <c r="M5164" s="18">
        <f>IF(Table1[[#This Row],[Ordem_insumos]]&lt;&gt;0,VLOOKUP(Table1[[#This Row],[Codigo_servico]],Preencher_Orcamento!$B:$D,3,FALSE)*Table1[[#This Row],[Subtotal_insumo]],"")</f>
        <v>0</v>
      </c>
    </row>
    <row r="5165" spans="1:13" x14ac:dyDescent="0.25">
      <c r="A5165" s="3">
        <v>91611</v>
      </c>
      <c r="B5165" s="125">
        <v>0</v>
      </c>
      <c r="C5165" s="131" t="s">
        <v>3381</v>
      </c>
      <c r="D5165" s="132"/>
      <c r="E5165" s="4"/>
      <c r="F5165" s="4"/>
      <c r="G5165" s="17" t="str">
        <f>IFERROR(VLOOKUP(Table1[[#This Row],[Codigo_insumo]],BD_Insumos!$B:$E,4),"")</f>
        <v/>
      </c>
      <c r="H5165" s="139"/>
      <c r="I5165" s="5" t="s">
        <v>457</v>
      </c>
      <c r="J5165" s="20" t="str">
        <f t="shared" si="80"/>
        <v/>
      </c>
      <c r="K5165" s="21">
        <f>IF(I5165&lt;&gt;"",SUMIF(Table1[Codigo_servico],A5165,Table1[Subtotal_insumo]),"")</f>
        <v>1496.5383438172353</v>
      </c>
      <c r="L5165" s="17" t="str">
        <f>IF(Table1[[#This Row],[Ordem_insumos]]&lt;&gt;0,VLOOKUP(Table1[[#This Row],[Codigo_servico]],Preencher_Orcamento!$B:$D,3,FALSE)*Table1[[#This Row],[Qtde_insumo]],"")</f>
        <v/>
      </c>
      <c r="M5165" s="17" t="str">
        <f>IF(Table1[[#This Row],[Ordem_insumos]]&lt;&gt;0,VLOOKUP(Table1[[#This Row],[Codigo_servico]],Preencher_Orcamento!$B:$D,3,FALSE)*Table1[[#This Row],[Subtotal_insumo]],"")</f>
        <v/>
      </c>
    </row>
    <row r="5166" spans="1:13" x14ac:dyDescent="0.25">
      <c r="A5166" s="6">
        <v>91611</v>
      </c>
      <c r="B5166" s="126">
        <v>1</v>
      </c>
      <c r="C5166" s="133"/>
      <c r="D5166" s="134">
        <v>2044</v>
      </c>
      <c r="E5166" s="7" t="s">
        <v>2193</v>
      </c>
      <c r="F5166" s="8" t="s">
        <v>2140</v>
      </c>
      <c r="G5166" s="16">
        <f>IFERROR(VLOOKUP(Table1[[#This Row],[Codigo_insumo]],BD_Insumos!$B:$E,4),"")</f>
        <v>13.596734305430379</v>
      </c>
      <c r="H5166" s="140">
        <v>12</v>
      </c>
      <c r="I5166" s="9"/>
      <c r="J5166" s="22">
        <f t="shared" si="80"/>
        <v>163.16081166516454</v>
      </c>
      <c r="K5166" s="22" t="str">
        <f>IF(I5166&lt;&gt;"",SUMIF(Table1[Codigo_servico],A5166,Table1[Subtotal_insumo]),"")</f>
        <v/>
      </c>
      <c r="L5166" s="16">
        <f>IF(Table1[[#This Row],[Ordem_insumos]]&lt;&gt;0,VLOOKUP(Table1[[#This Row],[Codigo_servico]],Preencher_Orcamento!$B:$D,3,FALSE)*Table1[[#This Row],[Qtde_insumo]],"")</f>
        <v>0</v>
      </c>
      <c r="M5166" s="16">
        <f>IF(Table1[[#This Row],[Ordem_insumos]]&lt;&gt;0,VLOOKUP(Table1[[#This Row],[Codigo_servico]],Preencher_Orcamento!$B:$D,3,FALSE)*Table1[[#This Row],[Subtotal_insumo]],"")</f>
        <v>0</v>
      </c>
    </row>
    <row r="5167" spans="1:13" ht="26.25" x14ac:dyDescent="0.25">
      <c r="A5167" s="6">
        <v>91611</v>
      </c>
      <c r="B5167" s="126">
        <v>2</v>
      </c>
      <c r="C5167" s="133"/>
      <c r="D5167" s="134">
        <v>61064</v>
      </c>
      <c r="E5167" s="7" t="s">
        <v>1645</v>
      </c>
      <c r="F5167" s="8" t="s">
        <v>457</v>
      </c>
      <c r="G5167" s="16">
        <f>IFERROR(VLOOKUP(Table1[[#This Row],[Codigo_insumo]],BD_Insumos!$B:$E,4),"")</f>
        <v>1112.4117000000001</v>
      </c>
      <c r="H5167" s="140">
        <v>1</v>
      </c>
      <c r="I5167" s="9"/>
      <c r="J5167" s="22">
        <f t="shared" si="80"/>
        <v>1112.4117000000001</v>
      </c>
      <c r="K5167" s="22" t="str">
        <f>IF(I5167&lt;&gt;"",SUMIF(Table1[Codigo_servico],A5167,Table1[Subtotal_insumo]),"")</f>
        <v/>
      </c>
      <c r="L5167" s="16">
        <f>IF(Table1[[#This Row],[Ordem_insumos]]&lt;&gt;0,VLOOKUP(Table1[[#This Row],[Codigo_servico]],Preencher_Orcamento!$B:$D,3,FALSE)*Table1[[#This Row],[Qtde_insumo]],"")</f>
        <v>0</v>
      </c>
      <c r="M5167" s="16">
        <f>IF(Table1[[#This Row],[Ordem_insumos]]&lt;&gt;0,VLOOKUP(Table1[[#This Row],[Codigo_servico]],Preencher_Orcamento!$B:$D,3,FALSE)*Table1[[#This Row],[Subtotal_insumo]],"")</f>
        <v>0</v>
      </c>
    </row>
    <row r="5168" spans="1:13" x14ac:dyDescent="0.25">
      <c r="A5168" s="6">
        <v>91611</v>
      </c>
      <c r="B5168" s="126">
        <v>3</v>
      </c>
      <c r="C5168" s="133"/>
      <c r="D5168" s="134">
        <v>1037</v>
      </c>
      <c r="E5168" s="7" t="s">
        <v>2958</v>
      </c>
      <c r="F5168" s="8" t="s">
        <v>2140</v>
      </c>
      <c r="G5168" s="16">
        <f>IFERROR(VLOOKUP(Table1[[#This Row],[Codigo_insumo]],BD_Insumos!$B:$E,4),"")</f>
        <v>35.200851491517405</v>
      </c>
      <c r="H5168" s="140">
        <v>2</v>
      </c>
      <c r="I5168" s="9"/>
      <c r="J5168" s="22">
        <f t="shared" si="80"/>
        <v>70.401702983034809</v>
      </c>
      <c r="K5168" s="22" t="str">
        <f>IF(I5168&lt;&gt;"",SUMIF(Table1[Codigo_servico],A5168,Table1[Subtotal_insumo]),"")</f>
        <v/>
      </c>
      <c r="L5168" s="16">
        <f>IF(Table1[[#This Row],[Ordem_insumos]]&lt;&gt;0,VLOOKUP(Table1[[#This Row],[Codigo_servico]],Preencher_Orcamento!$B:$D,3,FALSE)*Table1[[#This Row],[Qtde_insumo]],"")</f>
        <v>0</v>
      </c>
      <c r="M5168" s="16">
        <f>IF(Table1[[#This Row],[Ordem_insumos]]&lt;&gt;0,VLOOKUP(Table1[[#This Row],[Codigo_servico]],Preencher_Orcamento!$B:$D,3,FALSE)*Table1[[#This Row],[Subtotal_insumo]],"")</f>
        <v>0</v>
      </c>
    </row>
    <row r="5169" spans="1:13" x14ac:dyDescent="0.25">
      <c r="A5169" s="6">
        <v>91611</v>
      </c>
      <c r="B5169" s="126">
        <v>4</v>
      </c>
      <c r="C5169" s="133"/>
      <c r="D5169" s="134">
        <v>2041</v>
      </c>
      <c r="E5169" s="7" t="s">
        <v>2192</v>
      </c>
      <c r="F5169" s="8" t="s">
        <v>2140</v>
      </c>
      <c r="G5169" s="18">
        <f>IFERROR(VLOOKUP(Table1[[#This Row],[Codigo_insumo]],BD_Insumos!$B:$E,4),"")</f>
        <v>18.820516146129485</v>
      </c>
      <c r="H5169" s="140">
        <v>8</v>
      </c>
      <c r="I5169" s="9"/>
      <c r="J5169" s="23">
        <f t="shared" si="80"/>
        <v>150.56412916903588</v>
      </c>
      <c r="K5169" s="22" t="str">
        <f>IF(I5169&lt;&gt;"",SUMIF(Table1[Codigo_servico],A5169,Table1[Subtotal_insumo]),"")</f>
        <v/>
      </c>
      <c r="L5169" s="18">
        <f>IF(Table1[[#This Row],[Ordem_insumos]]&lt;&gt;0,VLOOKUP(Table1[[#This Row],[Codigo_servico]],Preencher_Orcamento!$B:$D,3,FALSE)*Table1[[#This Row],[Qtde_insumo]],"")</f>
        <v>0</v>
      </c>
      <c r="M5169" s="18">
        <f>IF(Table1[[#This Row],[Ordem_insumos]]&lt;&gt;0,VLOOKUP(Table1[[#This Row],[Codigo_servico]],Preencher_Orcamento!$B:$D,3,FALSE)*Table1[[#This Row],[Subtotal_insumo]],"")</f>
        <v>0</v>
      </c>
    </row>
    <row r="5170" spans="1:13" x14ac:dyDescent="0.25">
      <c r="A5170" s="3">
        <v>91613</v>
      </c>
      <c r="B5170" s="125">
        <v>0</v>
      </c>
      <c r="C5170" s="131" t="s">
        <v>3382</v>
      </c>
      <c r="D5170" s="132"/>
      <c r="E5170" s="4"/>
      <c r="F5170" s="4"/>
      <c r="G5170" s="17" t="str">
        <f>IFERROR(VLOOKUP(Table1[[#This Row],[Codigo_insumo]],BD_Insumos!$B:$E,4),"")</f>
        <v/>
      </c>
      <c r="H5170" s="139"/>
      <c r="I5170" s="5" t="s">
        <v>457</v>
      </c>
      <c r="J5170" s="20" t="str">
        <f t="shared" si="80"/>
        <v/>
      </c>
      <c r="K5170" s="21">
        <f>IF(I5170&lt;&gt;"",SUMIF(Table1[Codigo_servico],A5170,Table1[Subtotal_insumo]),"")</f>
        <v>2096.6311133312156</v>
      </c>
      <c r="L5170" s="17" t="str">
        <f>IF(Table1[[#This Row],[Ordem_insumos]]&lt;&gt;0,VLOOKUP(Table1[[#This Row],[Codigo_servico]],Preencher_Orcamento!$B:$D,3,FALSE)*Table1[[#This Row],[Qtde_insumo]],"")</f>
        <v/>
      </c>
      <c r="M5170" s="17" t="str">
        <f>IF(Table1[[#This Row],[Ordem_insumos]]&lt;&gt;0,VLOOKUP(Table1[[#This Row],[Codigo_servico]],Preencher_Orcamento!$B:$D,3,FALSE)*Table1[[#This Row],[Subtotal_insumo]],"")</f>
        <v/>
      </c>
    </row>
    <row r="5171" spans="1:13" x14ac:dyDescent="0.25">
      <c r="A5171" s="6">
        <v>91613</v>
      </c>
      <c r="B5171" s="126">
        <v>1</v>
      </c>
      <c r="C5171" s="133"/>
      <c r="D5171" s="134">
        <v>2044</v>
      </c>
      <c r="E5171" s="7" t="s">
        <v>2193</v>
      </c>
      <c r="F5171" s="8" t="s">
        <v>2140</v>
      </c>
      <c r="G5171" s="16">
        <f>IFERROR(VLOOKUP(Table1[[#This Row],[Codigo_insumo]],BD_Insumos!$B:$E,4),"")</f>
        <v>13.596734305430379</v>
      </c>
      <c r="H5171" s="140">
        <v>16</v>
      </c>
      <c r="I5171" s="9"/>
      <c r="J5171" s="22">
        <f t="shared" si="80"/>
        <v>217.54774888688607</v>
      </c>
      <c r="K5171" s="22" t="str">
        <f>IF(I5171&lt;&gt;"",SUMIF(Table1[Codigo_servico],A5171,Table1[Subtotal_insumo]),"")</f>
        <v/>
      </c>
      <c r="L5171" s="16">
        <f>IF(Table1[[#This Row],[Ordem_insumos]]&lt;&gt;0,VLOOKUP(Table1[[#This Row],[Codigo_servico]],Preencher_Orcamento!$B:$D,3,FALSE)*Table1[[#This Row],[Qtde_insumo]],"")</f>
        <v>0</v>
      </c>
      <c r="M5171" s="16">
        <f>IF(Table1[[#This Row],[Ordem_insumos]]&lt;&gt;0,VLOOKUP(Table1[[#This Row],[Codigo_servico]],Preencher_Orcamento!$B:$D,3,FALSE)*Table1[[#This Row],[Subtotal_insumo]],"")</f>
        <v>0</v>
      </c>
    </row>
    <row r="5172" spans="1:13" x14ac:dyDescent="0.25">
      <c r="A5172" s="6">
        <v>91613</v>
      </c>
      <c r="B5172" s="126">
        <v>2</v>
      </c>
      <c r="C5172" s="133"/>
      <c r="D5172" s="134">
        <v>1037</v>
      </c>
      <c r="E5172" s="7" t="s">
        <v>2958</v>
      </c>
      <c r="F5172" s="8" t="s">
        <v>2140</v>
      </c>
      <c r="G5172" s="16">
        <f>IFERROR(VLOOKUP(Table1[[#This Row],[Codigo_insumo]],BD_Insumos!$B:$E,4),"")</f>
        <v>35.200851491517405</v>
      </c>
      <c r="H5172" s="140">
        <v>2</v>
      </c>
      <c r="I5172" s="9"/>
      <c r="J5172" s="22">
        <f t="shared" si="80"/>
        <v>70.401702983034809</v>
      </c>
      <c r="K5172" s="22" t="str">
        <f>IF(I5172&lt;&gt;"",SUMIF(Table1[Codigo_servico],A5172,Table1[Subtotal_insumo]),"")</f>
        <v/>
      </c>
      <c r="L5172" s="16">
        <f>IF(Table1[[#This Row],[Ordem_insumos]]&lt;&gt;0,VLOOKUP(Table1[[#This Row],[Codigo_servico]],Preencher_Orcamento!$B:$D,3,FALSE)*Table1[[#This Row],[Qtde_insumo]],"")</f>
        <v>0</v>
      </c>
      <c r="M5172" s="16">
        <f>IF(Table1[[#This Row],[Ordem_insumos]]&lt;&gt;0,VLOOKUP(Table1[[#This Row],[Codigo_servico]],Preencher_Orcamento!$B:$D,3,FALSE)*Table1[[#This Row],[Subtotal_insumo]],"")</f>
        <v>0</v>
      </c>
    </row>
    <row r="5173" spans="1:13" x14ac:dyDescent="0.25">
      <c r="A5173" s="6">
        <v>91613</v>
      </c>
      <c r="B5173" s="126">
        <v>3</v>
      </c>
      <c r="C5173" s="133"/>
      <c r="D5173" s="134">
        <v>2041</v>
      </c>
      <c r="E5173" s="7" t="s">
        <v>2192</v>
      </c>
      <c r="F5173" s="8" t="s">
        <v>2140</v>
      </c>
      <c r="G5173" s="16">
        <f>IFERROR(VLOOKUP(Table1[[#This Row],[Codigo_insumo]],BD_Insumos!$B:$E,4),"")</f>
        <v>18.820516146129485</v>
      </c>
      <c r="H5173" s="140">
        <v>10</v>
      </c>
      <c r="I5173" s="9"/>
      <c r="J5173" s="22">
        <f t="shared" si="80"/>
        <v>188.20516146129484</v>
      </c>
      <c r="K5173" s="22" t="str">
        <f>IF(I5173&lt;&gt;"",SUMIF(Table1[Codigo_servico],A5173,Table1[Subtotal_insumo]),"")</f>
        <v/>
      </c>
      <c r="L5173" s="16">
        <f>IF(Table1[[#This Row],[Ordem_insumos]]&lt;&gt;0,VLOOKUP(Table1[[#This Row],[Codigo_servico]],Preencher_Orcamento!$B:$D,3,FALSE)*Table1[[#This Row],[Qtde_insumo]],"")</f>
        <v>0</v>
      </c>
      <c r="M5173" s="16">
        <f>IF(Table1[[#This Row],[Ordem_insumos]]&lt;&gt;0,VLOOKUP(Table1[[#This Row],[Codigo_servico]],Preencher_Orcamento!$B:$D,3,FALSE)*Table1[[#This Row],[Subtotal_insumo]],"")</f>
        <v>0</v>
      </c>
    </row>
    <row r="5174" spans="1:13" ht="26.25" x14ac:dyDescent="0.25">
      <c r="A5174" s="6">
        <v>91613</v>
      </c>
      <c r="B5174" s="126">
        <v>4</v>
      </c>
      <c r="C5174" s="133"/>
      <c r="D5174" s="134">
        <v>61066</v>
      </c>
      <c r="E5174" s="7" t="s">
        <v>1646</v>
      </c>
      <c r="F5174" s="8" t="s">
        <v>457</v>
      </c>
      <c r="G5174" s="18">
        <f>IFERROR(VLOOKUP(Table1[[#This Row],[Codigo_insumo]],BD_Insumos!$B:$E,4),"")</f>
        <v>1620.4765</v>
      </c>
      <c r="H5174" s="140">
        <v>1</v>
      </c>
      <c r="I5174" s="9"/>
      <c r="J5174" s="23">
        <f t="shared" si="80"/>
        <v>1620.4765</v>
      </c>
      <c r="K5174" s="22" t="str">
        <f>IF(I5174&lt;&gt;"",SUMIF(Table1[Codigo_servico],A5174,Table1[Subtotal_insumo]),"")</f>
        <v/>
      </c>
      <c r="L5174" s="18">
        <f>IF(Table1[[#This Row],[Ordem_insumos]]&lt;&gt;0,VLOOKUP(Table1[[#This Row],[Codigo_servico]],Preencher_Orcamento!$B:$D,3,FALSE)*Table1[[#This Row],[Qtde_insumo]],"")</f>
        <v>0</v>
      </c>
      <c r="M5174" s="18">
        <f>IF(Table1[[#This Row],[Ordem_insumos]]&lt;&gt;0,VLOOKUP(Table1[[#This Row],[Codigo_servico]],Preencher_Orcamento!$B:$D,3,FALSE)*Table1[[#This Row],[Subtotal_insumo]],"")</f>
        <v>0</v>
      </c>
    </row>
    <row r="5175" spans="1:13" x14ac:dyDescent="0.25">
      <c r="A5175" s="3">
        <v>91615</v>
      </c>
      <c r="B5175" s="125">
        <v>0</v>
      </c>
      <c r="C5175" s="131" t="s">
        <v>3383</v>
      </c>
      <c r="D5175" s="132"/>
      <c r="E5175" s="4"/>
      <c r="F5175" s="4"/>
      <c r="G5175" s="17" t="str">
        <f>IFERROR(VLOOKUP(Table1[[#This Row],[Codigo_insumo]],BD_Insumos!$B:$E,4),"")</f>
        <v/>
      </c>
      <c r="H5175" s="139"/>
      <c r="I5175" s="5" t="s">
        <v>457</v>
      </c>
      <c r="J5175" s="20" t="str">
        <f t="shared" si="80"/>
        <v/>
      </c>
      <c r="K5175" s="21">
        <f>IF(I5175&lt;&gt;"",SUMIF(Table1[Codigo_servico],A5175,Table1[Subtotal_insumo]),"")</f>
        <v>2391.3415133312155</v>
      </c>
      <c r="L5175" s="17" t="str">
        <f>IF(Table1[[#This Row],[Ordem_insumos]]&lt;&gt;0,VLOOKUP(Table1[[#This Row],[Codigo_servico]],Preencher_Orcamento!$B:$D,3,FALSE)*Table1[[#This Row],[Qtde_insumo]],"")</f>
        <v/>
      </c>
      <c r="M5175" s="17" t="str">
        <f>IF(Table1[[#This Row],[Ordem_insumos]]&lt;&gt;0,VLOOKUP(Table1[[#This Row],[Codigo_servico]],Preencher_Orcamento!$B:$D,3,FALSE)*Table1[[#This Row],[Subtotal_insumo]],"")</f>
        <v/>
      </c>
    </row>
    <row r="5176" spans="1:13" x14ac:dyDescent="0.25">
      <c r="A5176" s="6">
        <v>91615</v>
      </c>
      <c r="B5176" s="126">
        <v>1</v>
      </c>
      <c r="C5176" s="133"/>
      <c r="D5176" s="134">
        <v>2041</v>
      </c>
      <c r="E5176" s="7" t="s">
        <v>2192</v>
      </c>
      <c r="F5176" s="8" t="s">
        <v>2140</v>
      </c>
      <c r="G5176" s="16">
        <f>IFERROR(VLOOKUP(Table1[[#This Row],[Codigo_insumo]],BD_Insumos!$B:$E,4),"")</f>
        <v>18.820516146129485</v>
      </c>
      <c r="H5176" s="140">
        <v>10</v>
      </c>
      <c r="I5176" s="9"/>
      <c r="J5176" s="22">
        <f t="shared" si="80"/>
        <v>188.20516146129484</v>
      </c>
      <c r="K5176" s="22" t="str">
        <f>IF(I5176&lt;&gt;"",SUMIF(Table1[Codigo_servico],A5176,Table1[Subtotal_insumo]),"")</f>
        <v/>
      </c>
      <c r="L5176" s="16">
        <f>IF(Table1[[#This Row],[Ordem_insumos]]&lt;&gt;0,VLOOKUP(Table1[[#This Row],[Codigo_servico]],Preencher_Orcamento!$B:$D,3,FALSE)*Table1[[#This Row],[Qtde_insumo]],"")</f>
        <v>0</v>
      </c>
      <c r="M5176" s="16">
        <f>IF(Table1[[#This Row],[Ordem_insumos]]&lt;&gt;0,VLOOKUP(Table1[[#This Row],[Codigo_servico]],Preencher_Orcamento!$B:$D,3,FALSE)*Table1[[#This Row],[Subtotal_insumo]],"")</f>
        <v>0</v>
      </c>
    </row>
    <row r="5177" spans="1:13" x14ac:dyDescent="0.25">
      <c r="A5177" s="6">
        <v>91615</v>
      </c>
      <c r="B5177" s="126">
        <v>2</v>
      </c>
      <c r="C5177" s="133"/>
      <c r="D5177" s="134">
        <v>2044</v>
      </c>
      <c r="E5177" s="7" t="s">
        <v>2193</v>
      </c>
      <c r="F5177" s="8" t="s">
        <v>2140</v>
      </c>
      <c r="G5177" s="16">
        <f>IFERROR(VLOOKUP(Table1[[#This Row],[Codigo_insumo]],BD_Insumos!$B:$E,4),"")</f>
        <v>13.596734305430379</v>
      </c>
      <c r="H5177" s="140">
        <v>16</v>
      </c>
      <c r="I5177" s="9"/>
      <c r="J5177" s="22">
        <f t="shared" si="80"/>
        <v>217.54774888688607</v>
      </c>
      <c r="K5177" s="22" t="str">
        <f>IF(I5177&lt;&gt;"",SUMIF(Table1[Codigo_servico],A5177,Table1[Subtotal_insumo]),"")</f>
        <v/>
      </c>
      <c r="L5177" s="16">
        <f>IF(Table1[[#This Row],[Ordem_insumos]]&lt;&gt;0,VLOOKUP(Table1[[#This Row],[Codigo_servico]],Preencher_Orcamento!$B:$D,3,FALSE)*Table1[[#This Row],[Qtde_insumo]],"")</f>
        <v>0</v>
      </c>
      <c r="M5177" s="16">
        <f>IF(Table1[[#This Row],[Ordem_insumos]]&lt;&gt;0,VLOOKUP(Table1[[#This Row],[Codigo_servico]],Preencher_Orcamento!$B:$D,3,FALSE)*Table1[[#This Row],[Subtotal_insumo]],"")</f>
        <v>0</v>
      </c>
    </row>
    <row r="5178" spans="1:13" x14ac:dyDescent="0.25">
      <c r="A5178" s="6">
        <v>91615</v>
      </c>
      <c r="B5178" s="126">
        <v>3</v>
      </c>
      <c r="C5178" s="133"/>
      <c r="D5178" s="134">
        <v>1037</v>
      </c>
      <c r="E5178" s="7" t="s">
        <v>2958</v>
      </c>
      <c r="F5178" s="8" t="s">
        <v>2140</v>
      </c>
      <c r="G5178" s="16">
        <f>IFERROR(VLOOKUP(Table1[[#This Row],[Codigo_insumo]],BD_Insumos!$B:$E,4),"")</f>
        <v>35.200851491517405</v>
      </c>
      <c r="H5178" s="140">
        <v>2</v>
      </c>
      <c r="I5178" s="9"/>
      <c r="J5178" s="22">
        <f t="shared" si="80"/>
        <v>70.401702983034809</v>
      </c>
      <c r="K5178" s="22" t="str">
        <f>IF(I5178&lt;&gt;"",SUMIF(Table1[Codigo_servico],A5178,Table1[Subtotal_insumo]),"")</f>
        <v/>
      </c>
      <c r="L5178" s="16">
        <f>IF(Table1[[#This Row],[Ordem_insumos]]&lt;&gt;0,VLOOKUP(Table1[[#This Row],[Codigo_servico]],Preencher_Orcamento!$B:$D,3,FALSE)*Table1[[#This Row],[Qtde_insumo]],"")</f>
        <v>0</v>
      </c>
      <c r="M5178" s="16">
        <f>IF(Table1[[#This Row],[Ordem_insumos]]&lt;&gt;0,VLOOKUP(Table1[[#This Row],[Codigo_servico]],Preencher_Orcamento!$B:$D,3,FALSE)*Table1[[#This Row],[Subtotal_insumo]],"")</f>
        <v>0</v>
      </c>
    </row>
    <row r="5179" spans="1:13" ht="26.25" x14ac:dyDescent="0.25">
      <c r="A5179" s="6">
        <v>91615</v>
      </c>
      <c r="B5179" s="126">
        <v>4</v>
      </c>
      <c r="C5179" s="133"/>
      <c r="D5179" s="134">
        <v>61068</v>
      </c>
      <c r="E5179" s="7" t="s">
        <v>1647</v>
      </c>
      <c r="F5179" s="8" t="s">
        <v>457</v>
      </c>
      <c r="G5179" s="18">
        <f>IFERROR(VLOOKUP(Table1[[#This Row],[Codigo_insumo]],BD_Insumos!$B:$E,4),"")</f>
        <v>1915.1868999999999</v>
      </c>
      <c r="H5179" s="140">
        <v>1</v>
      </c>
      <c r="I5179" s="9"/>
      <c r="J5179" s="23">
        <f t="shared" si="80"/>
        <v>1915.1868999999999</v>
      </c>
      <c r="K5179" s="22" t="str">
        <f>IF(I5179&lt;&gt;"",SUMIF(Table1[Codigo_servico],A5179,Table1[Subtotal_insumo]),"")</f>
        <v/>
      </c>
      <c r="L5179" s="18">
        <f>IF(Table1[[#This Row],[Ordem_insumos]]&lt;&gt;0,VLOOKUP(Table1[[#This Row],[Codigo_servico]],Preencher_Orcamento!$B:$D,3,FALSE)*Table1[[#This Row],[Qtde_insumo]],"")</f>
        <v>0</v>
      </c>
      <c r="M5179" s="18">
        <f>IF(Table1[[#This Row],[Ordem_insumos]]&lt;&gt;0,VLOOKUP(Table1[[#This Row],[Codigo_servico]],Preencher_Orcamento!$B:$D,3,FALSE)*Table1[[#This Row],[Subtotal_insumo]],"")</f>
        <v>0</v>
      </c>
    </row>
    <row r="5180" spans="1:13" x14ac:dyDescent="0.25">
      <c r="A5180" s="3">
        <v>91701</v>
      </c>
      <c r="B5180" s="125">
        <v>0</v>
      </c>
      <c r="C5180" s="131" t="s">
        <v>3384</v>
      </c>
      <c r="D5180" s="132"/>
      <c r="E5180" s="4"/>
      <c r="F5180" s="4"/>
      <c r="G5180" s="17" t="str">
        <f>IFERROR(VLOOKUP(Table1[[#This Row],[Codigo_insumo]],BD_Insumos!$B:$E,4),"")</f>
        <v/>
      </c>
      <c r="H5180" s="139"/>
      <c r="I5180" s="5" t="s">
        <v>457</v>
      </c>
      <c r="J5180" s="20" t="str">
        <f t="shared" si="80"/>
        <v/>
      </c>
      <c r="K5180" s="21">
        <f>IF(I5180&lt;&gt;"",SUMIF(Table1[Codigo_servico],A5180,Table1[Subtotal_insumo]),"")</f>
        <v>110.92310968767768</v>
      </c>
      <c r="L5180" s="17" t="str">
        <f>IF(Table1[[#This Row],[Ordem_insumos]]&lt;&gt;0,VLOOKUP(Table1[[#This Row],[Codigo_servico]],Preencher_Orcamento!$B:$D,3,FALSE)*Table1[[#This Row],[Qtde_insumo]],"")</f>
        <v/>
      </c>
      <c r="M5180" s="17" t="str">
        <f>IF(Table1[[#This Row],[Ordem_insumos]]&lt;&gt;0,VLOOKUP(Table1[[#This Row],[Codigo_servico]],Preencher_Orcamento!$B:$D,3,FALSE)*Table1[[#This Row],[Subtotal_insumo]],"")</f>
        <v/>
      </c>
    </row>
    <row r="5181" spans="1:13" x14ac:dyDescent="0.25">
      <c r="A5181" s="6">
        <v>91701</v>
      </c>
      <c r="B5181" s="126">
        <v>1</v>
      </c>
      <c r="C5181" s="133"/>
      <c r="D5181" s="134">
        <v>2041</v>
      </c>
      <c r="E5181" s="7" t="s">
        <v>2192</v>
      </c>
      <c r="F5181" s="8" t="s">
        <v>2140</v>
      </c>
      <c r="G5181" s="16">
        <f>IFERROR(VLOOKUP(Table1[[#This Row],[Codigo_insumo]],BD_Insumos!$B:$E,4),"")</f>
        <v>18.820516146129485</v>
      </c>
      <c r="H5181" s="140">
        <v>0.6</v>
      </c>
      <c r="I5181" s="9"/>
      <c r="J5181" s="22">
        <f t="shared" si="80"/>
        <v>11.29230968767769</v>
      </c>
      <c r="K5181" s="22" t="str">
        <f>IF(I5181&lt;&gt;"",SUMIF(Table1[Codigo_servico],A5181,Table1[Subtotal_insumo]),"")</f>
        <v/>
      </c>
      <c r="L5181" s="16">
        <f>IF(Table1[[#This Row],[Ordem_insumos]]&lt;&gt;0,VLOOKUP(Table1[[#This Row],[Codigo_servico]],Preencher_Orcamento!$B:$D,3,FALSE)*Table1[[#This Row],[Qtde_insumo]],"")</f>
        <v>0</v>
      </c>
      <c r="M5181" s="16">
        <f>IF(Table1[[#This Row],[Ordem_insumos]]&lt;&gt;0,VLOOKUP(Table1[[#This Row],[Codigo_servico]],Preencher_Orcamento!$B:$D,3,FALSE)*Table1[[#This Row],[Subtotal_insumo]],"")</f>
        <v>0</v>
      </c>
    </row>
    <row r="5182" spans="1:13" ht="26.25" x14ac:dyDescent="0.25">
      <c r="A5182" s="6">
        <v>91701</v>
      </c>
      <c r="B5182" s="126">
        <v>2</v>
      </c>
      <c r="C5182" s="133"/>
      <c r="D5182" s="134">
        <v>61001</v>
      </c>
      <c r="E5182" s="7" t="s">
        <v>1589</v>
      </c>
      <c r="F5182" s="8" t="s">
        <v>457</v>
      </c>
      <c r="G5182" s="18">
        <f>IFERROR(VLOOKUP(Table1[[#This Row],[Codigo_insumo]],BD_Insumos!$B:$E,4),"")</f>
        <v>99.630799999999994</v>
      </c>
      <c r="H5182" s="140">
        <v>1</v>
      </c>
      <c r="I5182" s="9"/>
      <c r="J5182" s="23">
        <f t="shared" si="80"/>
        <v>99.630799999999994</v>
      </c>
      <c r="K5182" s="22" t="str">
        <f>IF(I5182&lt;&gt;"",SUMIF(Table1[Codigo_servico],A5182,Table1[Subtotal_insumo]),"")</f>
        <v/>
      </c>
      <c r="L5182" s="18">
        <f>IF(Table1[[#This Row],[Ordem_insumos]]&lt;&gt;0,VLOOKUP(Table1[[#This Row],[Codigo_servico]],Preencher_Orcamento!$B:$D,3,FALSE)*Table1[[#This Row],[Qtde_insumo]],"")</f>
        <v>0</v>
      </c>
      <c r="M5182" s="18">
        <f>IF(Table1[[#This Row],[Ordem_insumos]]&lt;&gt;0,VLOOKUP(Table1[[#This Row],[Codigo_servico]],Preencher_Orcamento!$B:$D,3,FALSE)*Table1[[#This Row],[Subtotal_insumo]],"")</f>
        <v>0</v>
      </c>
    </row>
    <row r="5183" spans="1:13" x14ac:dyDescent="0.25">
      <c r="A5183" s="3">
        <v>91706</v>
      </c>
      <c r="B5183" s="125">
        <v>0</v>
      </c>
      <c r="C5183" s="131" t="s">
        <v>3385</v>
      </c>
      <c r="D5183" s="132"/>
      <c r="E5183" s="4"/>
      <c r="F5183" s="4"/>
      <c r="G5183" s="17" t="str">
        <f>IFERROR(VLOOKUP(Table1[[#This Row],[Codigo_insumo]],BD_Insumos!$B:$E,4),"")</f>
        <v/>
      </c>
      <c r="H5183" s="139"/>
      <c r="I5183" s="5" t="s">
        <v>5</v>
      </c>
      <c r="J5183" s="20" t="str">
        <f t="shared" si="80"/>
        <v/>
      </c>
      <c r="K5183" s="21">
        <f>IF(I5183&lt;&gt;"",SUMIF(Table1[Codigo_servico],A5183,Table1[Subtotal_insumo]),"")</f>
        <v>67.487929036532378</v>
      </c>
      <c r="L5183" s="17" t="str">
        <f>IF(Table1[[#This Row],[Ordem_insumos]]&lt;&gt;0,VLOOKUP(Table1[[#This Row],[Codigo_servico]],Preencher_Orcamento!$B:$D,3,FALSE)*Table1[[#This Row],[Qtde_insumo]],"")</f>
        <v/>
      </c>
      <c r="M5183" s="17" t="str">
        <f>IF(Table1[[#This Row],[Ordem_insumos]]&lt;&gt;0,VLOOKUP(Table1[[#This Row],[Codigo_servico]],Preencher_Orcamento!$B:$D,3,FALSE)*Table1[[#This Row],[Subtotal_insumo]],"")</f>
        <v/>
      </c>
    </row>
    <row r="5184" spans="1:13" ht="26.25" x14ac:dyDescent="0.25">
      <c r="A5184" s="6">
        <v>91706</v>
      </c>
      <c r="B5184" s="126">
        <v>1</v>
      </c>
      <c r="C5184" s="133"/>
      <c r="D5184" s="134">
        <v>61007</v>
      </c>
      <c r="E5184" s="7" t="s">
        <v>1592</v>
      </c>
      <c r="F5184" s="8" t="s">
        <v>5</v>
      </c>
      <c r="G5184" s="16">
        <f>IFERROR(VLOOKUP(Table1[[#This Row],[Codigo_insumo]],BD_Insumos!$B:$E,4),"")</f>
        <v>62.782800000000002</v>
      </c>
      <c r="H5184" s="140">
        <v>1</v>
      </c>
      <c r="I5184" s="9"/>
      <c r="J5184" s="22">
        <f t="shared" si="80"/>
        <v>62.782800000000002</v>
      </c>
      <c r="K5184" s="22" t="str">
        <f>IF(I5184&lt;&gt;"",SUMIF(Table1[Codigo_servico],A5184,Table1[Subtotal_insumo]),"")</f>
        <v/>
      </c>
      <c r="L5184" s="16">
        <f>IF(Table1[[#This Row],[Ordem_insumos]]&lt;&gt;0,VLOOKUP(Table1[[#This Row],[Codigo_servico]],Preencher_Orcamento!$B:$D,3,FALSE)*Table1[[#This Row],[Qtde_insumo]],"")</f>
        <v>0</v>
      </c>
      <c r="M5184" s="16">
        <f>IF(Table1[[#This Row],[Ordem_insumos]]&lt;&gt;0,VLOOKUP(Table1[[#This Row],[Codigo_servico]],Preencher_Orcamento!$B:$D,3,FALSE)*Table1[[#This Row],[Subtotal_insumo]],"")</f>
        <v>0</v>
      </c>
    </row>
    <row r="5185" spans="1:13" x14ac:dyDescent="0.25">
      <c r="A5185" s="6">
        <v>91706</v>
      </c>
      <c r="B5185" s="126">
        <v>2</v>
      </c>
      <c r="C5185" s="133"/>
      <c r="D5185" s="134">
        <v>2041</v>
      </c>
      <c r="E5185" s="7" t="s">
        <v>2192</v>
      </c>
      <c r="F5185" s="8" t="s">
        <v>2140</v>
      </c>
      <c r="G5185" s="18">
        <f>IFERROR(VLOOKUP(Table1[[#This Row],[Codigo_insumo]],BD_Insumos!$B:$E,4),"")</f>
        <v>18.820516146129485</v>
      </c>
      <c r="H5185" s="140">
        <v>0.25</v>
      </c>
      <c r="I5185" s="9"/>
      <c r="J5185" s="23">
        <f t="shared" si="80"/>
        <v>4.7051290365323712</v>
      </c>
      <c r="K5185" s="22" t="str">
        <f>IF(I5185&lt;&gt;"",SUMIF(Table1[Codigo_servico],A5185,Table1[Subtotal_insumo]),"")</f>
        <v/>
      </c>
      <c r="L5185" s="18">
        <f>IF(Table1[[#This Row],[Ordem_insumos]]&lt;&gt;0,VLOOKUP(Table1[[#This Row],[Codigo_servico]],Preencher_Orcamento!$B:$D,3,FALSE)*Table1[[#This Row],[Qtde_insumo]],"")</f>
        <v>0</v>
      </c>
      <c r="M5185" s="18">
        <f>IF(Table1[[#This Row],[Ordem_insumos]]&lt;&gt;0,VLOOKUP(Table1[[#This Row],[Codigo_servico]],Preencher_Orcamento!$B:$D,3,FALSE)*Table1[[#This Row],[Subtotal_insumo]],"")</f>
        <v>0</v>
      </c>
    </row>
    <row r="5186" spans="1:13" x14ac:dyDescent="0.25">
      <c r="A5186" s="3">
        <v>91707</v>
      </c>
      <c r="B5186" s="125">
        <v>0</v>
      </c>
      <c r="C5186" s="131" t="s">
        <v>1593</v>
      </c>
      <c r="D5186" s="132"/>
      <c r="E5186" s="4"/>
      <c r="F5186" s="4"/>
      <c r="G5186" s="17" t="str">
        <f>IFERROR(VLOOKUP(Table1[[#This Row],[Codigo_insumo]],BD_Insumos!$B:$E,4),"")</f>
        <v/>
      </c>
      <c r="H5186" s="139"/>
      <c r="I5186" s="5" t="s">
        <v>5</v>
      </c>
      <c r="J5186" s="20" t="str">
        <f t="shared" ref="J5186:J5249" si="81">IF(I5186="",G5186*H5186,"")</f>
        <v/>
      </c>
      <c r="K5186" s="21">
        <f>IF(I5186&lt;&gt;"",SUMIF(Table1[Codigo_servico],A5186,Table1[Subtotal_insumo]),"")</f>
        <v>98.803329036532375</v>
      </c>
      <c r="L5186" s="17" t="str">
        <f>IF(Table1[[#This Row],[Ordem_insumos]]&lt;&gt;0,VLOOKUP(Table1[[#This Row],[Codigo_servico]],Preencher_Orcamento!$B:$D,3,FALSE)*Table1[[#This Row],[Qtde_insumo]],"")</f>
        <v/>
      </c>
      <c r="M5186" s="17" t="str">
        <f>IF(Table1[[#This Row],[Ordem_insumos]]&lt;&gt;0,VLOOKUP(Table1[[#This Row],[Codigo_servico]],Preencher_Orcamento!$B:$D,3,FALSE)*Table1[[#This Row],[Subtotal_insumo]],"")</f>
        <v/>
      </c>
    </row>
    <row r="5187" spans="1:13" x14ac:dyDescent="0.25">
      <c r="A5187" s="6">
        <v>91707</v>
      </c>
      <c r="B5187" s="126">
        <v>1</v>
      </c>
      <c r="C5187" s="133"/>
      <c r="D5187" s="134">
        <v>2041</v>
      </c>
      <c r="E5187" s="7" t="s">
        <v>2192</v>
      </c>
      <c r="F5187" s="8" t="s">
        <v>2140</v>
      </c>
      <c r="G5187" s="16">
        <f>IFERROR(VLOOKUP(Table1[[#This Row],[Codigo_insumo]],BD_Insumos!$B:$E,4),"")</f>
        <v>18.820516146129485</v>
      </c>
      <c r="H5187" s="140">
        <v>0.25</v>
      </c>
      <c r="I5187" s="9"/>
      <c r="J5187" s="22">
        <f t="shared" si="81"/>
        <v>4.7051290365323712</v>
      </c>
      <c r="K5187" s="22" t="str">
        <f>IF(I5187&lt;&gt;"",SUMIF(Table1[Codigo_servico],A5187,Table1[Subtotal_insumo]),"")</f>
        <v/>
      </c>
      <c r="L5187" s="16">
        <f>IF(Table1[[#This Row],[Ordem_insumos]]&lt;&gt;0,VLOOKUP(Table1[[#This Row],[Codigo_servico]],Preencher_Orcamento!$B:$D,3,FALSE)*Table1[[#This Row],[Qtde_insumo]],"")</f>
        <v>0</v>
      </c>
      <c r="M5187" s="16">
        <f>IF(Table1[[#This Row],[Ordem_insumos]]&lt;&gt;0,VLOOKUP(Table1[[#This Row],[Codigo_servico]],Preencher_Orcamento!$B:$D,3,FALSE)*Table1[[#This Row],[Subtotal_insumo]],"")</f>
        <v>0</v>
      </c>
    </row>
    <row r="5188" spans="1:13" ht="26.25" x14ac:dyDescent="0.25">
      <c r="A5188" s="6">
        <v>91707</v>
      </c>
      <c r="B5188" s="126">
        <v>2</v>
      </c>
      <c r="C5188" s="133"/>
      <c r="D5188" s="134">
        <v>61008</v>
      </c>
      <c r="E5188" s="7" t="s">
        <v>1593</v>
      </c>
      <c r="F5188" s="8" t="s">
        <v>5</v>
      </c>
      <c r="G5188" s="18">
        <f>IFERROR(VLOOKUP(Table1[[#This Row],[Codigo_insumo]],BD_Insumos!$B:$E,4),"")</f>
        <v>94.098200000000006</v>
      </c>
      <c r="H5188" s="140">
        <v>1</v>
      </c>
      <c r="I5188" s="9"/>
      <c r="J5188" s="23">
        <f t="shared" si="81"/>
        <v>94.098200000000006</v>
      </c>
      <c r="K5188" s="22" t="str">
        <f>IF(I5188&lt;&gt;"",SUMIF(Table1[Codigo_servico],A5188,Table1[Subtotal_insumo]),"")</f>
        <v/>
      </c>
      <c r="L5188" s="18">
        <f>IF(Table1[[#This Row],[Ordem_insumos]]&lt;&gt;0,VLOOKUP(Table1[[#This Row],[Codigo_servico]],Preencher_Orcamento!$B:$D,3,FALSE)*Table1[[#This Row],[Qtde_insumo]],"")</f>
        <v>0</v>
      </c>
      <c r="M5188" s="18">
        <f>IF(Table1[[#This Row],[Ordem_insumos]]&lt;&gt;0,VLOOKUP(Table1[[#This Row],[Codigo_servico]],Preencher_Orcamento!$B:$D,3,FALSE)*Table1[[#This Row],[Subtotal_insumo]],"")</f>
        <v>0</v>
      </c>
    </row>
    <row r="5189" spans="1:13" x14ac:dyDescent="0.25">
      <c r="A5189" s="3">
        <v>91710</v>
      </c>
      <c r="B5189" s="125">
        <v>0</v>
      </c>
      <c r="C5189" s="131" t="s">
        <v>3386</v>
      </c>
      <c r="D5189" s="132"/>
      <c r="E5189" s="4"/>
      <c r="F5189" s="4"/>
      <c r="G5189" s="17" t="str">
        <f>IFERROR(VLOOKUP(Table1[[#This Row],[Codigo_insumo]],BD_Insumos!$B:$E,4),"")</f>
        <v/>
      </c>
      <c r="H5189" s="139"/>
      <c r="I5189" s="5" t="s">
        <v>457</v>
      </c>
      <c r="J5189" s="20" t="str">
        <f t="shared" si="81"/>
        <v/>
      </c>
      <c r="K5189" s="21">
        <f>IF(I5189&lt;&gt;"",SUMIF(Table1[Codigo_servico],A5189,Table1[Subtotal_insumo]),"")</f>
        <v>669.0605181242538</v>
      </c>
      <c r="L5189" s="17" t="str">
        <f>IF(Table1[[#This Row],[Ordem_insumos]]&lt;&gt;0,VLOOKUP(Table1[[#This Row],[Codigo_servico]],Preencher_Orcamento!$B:$D,3,FALSE)*Table1[[#This Row],[Qtde_insumo]],"")</f>
        <v/>
      </c>
      <c r="M5189" s="17" t="str">
        <f>IF(Table1[[#This Row],[Ordem_insumos]]&lt;&gt;0,VLOOKUP(Table1[[#This Row],[Codigo_servico]],Preencher_Orcamento!$B:$D,3,FALSE)*Table1[[#This Row],[Subtotal_insumo]],"")</f>
        <v/>
      </c>
    </row>
    <row r="5190" spans="1:13" x14ac:dyDescent="0.25">
      <c r="A5190" s="6">
        <v>91710</v>
      </c>
      <c r="B5190" s="126">
        <v>1</v>
      </c>
      <c r="C5190" s="133"/>
      <c r="D5190" s="134">
        <v>2044</v>
      </c>
      <c r="E5190" s="7" t="s">
        <v>2193</v>
      </c>
      <c r="F5190" s="8" t="s">
        <v>2140</v>
      </c>
      <c r="G5190" s="16">
        <f>IFERROR(VLOOKUP(Table1[[#This Row],[Codigo_insumo]],BD_Insumos!$B:$E,4),"")</f>
        <v>13.596734305430379</v>
      </c>
      <c r="H5190" s="140">
        <v>1</v>
      </c>
      <c r="I5190" s="9"/>
      <c r="J5190" s="22">
        <f t="shared" si="81"/>
        <v>13.596734305430379</v>
      </c>
      <c r="K5190" s="22" t="str">
        <f>IF(I5190&lt;&gt;"",SUMIF(Table1[Codigo_servico],A5190,Table1[Subtotal_insumo]),"")</f>
        <v/>
      </c>
      <c r="L5190" s="16">
        <f>IF(Table1[[#This Row],[Ordem_insumos]]&lt;&gt;0,VLOOKUP(Table1[[#This Row],[Codigo_servico]],Preencher_Orcamento!$B:$D,3,FALSE)*Table1[[#This Row],[Qtde_insumo]],"")</f>
        <v>0</v>
      </c>
      <c r="M5190" s="16">
        <f>IF(Table1[[#This Row],[Ordem_insumos]]&lt;&gt;0,VLOOKUP(Table1[[#This Row],[Codigo_servico]],Preencher_Orcamento!$B:$D,3,FALSE)*Table1[[#This Row],[Subtotal_insumo]],"")</f>
        <v>0</v>
      </c>
    </row>
    <row r="5191" spans="1:13" x14ac:dyDescent="0.25">
      <c r="A5191" s="6">
        <v>91710</v>
      </c>
      <c r="B5191" s="126">
        <v>2</v>
      </c>
      <c r="C5191" s="133"/>
      <c r="D5191" s="134">
        <v>1037</v>
      </c>
      <c r="E5191" s="7" t="s">
        <v>2958</v>
      </c>
      <c r="F5191" s="8" t="s">
        <v>2140</v>
      </c>
      <c r="G5191" s="16">
        <f>IFERROR(VLOOKUP(Table1[[#This Row],[Codigo_insumo]],BD_Insumos!$B:$E,4),"")</f>
        <v>35.200851491517405</v>
      </c>
      <c r="H5191" s="140">
        <v>0.5</v>
      </c>
      <c r="I5191" s="9"/>
      <c r="J5191" s="22">
        <f t="shared" si="81"/>
        <v>17.600425745758702</v>
      </c>
      <c r="K5191" s="22" t="str">
        <f>IF(I5191&lt;&gt;"",SUMIF(Table1[Codigo_servico],A5191,Table1[Subtotal_insumo]),"")</f>
        <v/>
      </c>
      <c r="L5191" s="16">
        <f>IF(Table1[[#This Row],[Ordem_insumos]]&lt;&gt;0,VLOOKUP(Table1[[#This Row],[Codigo_servico]],Preencher_Orcamento!$B:$D,3,FALSE)*Table1[[#This Row],[Qtde_insumo]],"")</f>
        <v>0</v>
      </c>
      <c r="M5191" s="16">
        <f>IF(Table1[[#This Row],[Ordem_insumos]]&lt;&gt;0,VLOOKUP(Table1[[#This Row],[Codigo_servico]],Preencher_Orcamento!$B:$D,3,FALSE)*Table1[[#This Row],[Subtotal_insumo]],"")</f>
        <v>0</v>
      </c>
    </row>
    <row r="5192" spans="1:13" x14ac:dyDescent="0.25">
      <c r="A5192" s="6">
        <v>91710</v>
      </c>
      <c r="B5192" s="126">
        <v>3</v>
      </c>
      <c r="C5192" s="133"/>
      <c r="D5192" s="134">
        <v>2041</v>
      </c>
      <c r="E5192" s="7" t="s">
        <v>2192</v>
      </c>
      <c r="F5192" s="8" t="s">
        <v>2140</v>
      </c>
      <c r="G5192" s="16">
        <f>IFERROR(VLOOKUP(Table1[[#This Row],[Codigo_insumo]],BD_Insumos!$B:$E,4),"")</f>
        <v>18.820516146129485</v>
      </c>
      <c r="H5192" s="140">
        <v>0.5</v>
      </c>
      <c r="I5192" s="9"/>
      <c r="J5192" s="22">
        <f t="shared" si="81"/>
        <v>9.4102580730647425</v>
      </c>
      <c r="K5192" s="22" t="str">
        <f>IF(I5192&lt;&gt;"",SUMIF(Table1[Codigo_servico],A5192,Table1[Subtotal_insumo]),"")</f>
        <v/>
      </c>
      <c r="L5192" s="16">
        <f>IF(Table1[[#This Row],[Ordem_insumos]]&lt;&gt;0,VLOOKUP(Table1[[#This Row],[Codigo_servico]],Preencher_Orcamento!$B:$D,3,FALSE)*Table1[[#This Row],[Qtde_insumo]],"")</f>
        <v>0</v>
      </c>
      <c r="M5192" s="16">
        <f>IF(Table1[[#This Row],[Ordem_insumos]]&lt;&gt;0,VLOOKUP(Table1[[#This Row],[Codigo_servico]],Preencher_Orcamento!$B:$D,3,FALSE)*Table1[[#This Row],[Subtotal_insumo]],"")</f>
        <v>0</v>
      </c>
    </row>
    <row r="5193" spans="1:13" ht="26.25" x14ac:dyDescent="0.25">
      <c r="A5193" s="6">
        <v>91710</v>
      </c>
      <c r="B5193" s="126">
        <v>4</v>
      </c>
      <c r="C5193" s="133"/>
      <c r="D5193" s="134">
        <v>61019</v>
      </c>
      <c r="E5193" s="7" t="s">
        <v>1602</v>
      </c>
      <c r="F5193" s="8" t="s">
        <v>457</v>
      </c>
      <c r="G5193" s="18">
        <f>IFERROR(VLOOKUP(Table1[[#This Row],[Codigo_insumo]],BD_Insumos!$B:$E,4),"")</f>
        <v>628.45309999999995</v>
      </c>
      <c r="H5193" s="140">
        <v>1</v>
      </c>
      <c r="I5193" s="9"/>
      <c r="J5193" s="23">
        <f t="shared" si="81"/>
        <v>628.45309999999995</v>
      </c>
      <c r="K5193" s="22" t="str">
        <f>IF(I5193&lt;&gt;"",SUMIF(Table1[Codigo_servico],A5193,Table1[Subtotal_insumo]),"")</f>
        <v/>
      </c>
      <c r="L5193" s="18">
        <f>IF(Table1[[#This Row],[Ordem_insumos]]&lt;&gt;0,VLOOKUP(Table1[[#This Row],[Codigo_servico]],Preencher_Orcamento!$B:$D,3,FALSE)*Table1[[#This Row],[Qtde_insumo]],"")</f>
        <v>0</v>
      </c>
      <c r="M5193" s="18">
        <f>IF(Table1[[#This Row],[Ordem_insumos]]&lt;&gt;0,VLOOKUP(Table1[[#This Row],[Codigo_servico]],Preencher_Orcamento!$B:$D,3,FALSE)*Table1[[#This Row],[Subtotal_insumo]],"")</f>
        <v>0</v>
      </c>
    </row>
    <row r="5194" spans="1:13" x14ac:dyDescent="0.25">
      <c r="A5194" s="3">
        <v>91712</v>
      </c>
      <c r="B5194" s="125">
        <v>0</v>
      </c>
      <c r="C5194" s="131" t="s">
        <v>3387</v>
      </c>
      <c r="D5194" s="132"/>
      <c r="E5194" s="4"/>
      <c r="F5194" s="4"/>
      <c r="G5194" s="17" t="str">
        <f>IFERROR(VLOOKUP(Table1[[#This Row],[Codigo_insumo]],BD_Insumos!$B:$E,4),"")</f>
        <v/>
      </c>
      <c r="H5194" s="139"/>
      <c r="I5194" s="5" t="s">
        <v>457</v>
      </c>
      <c r="J5194" s="20" t="str">
        <f t="shared" si="81"/>
        <v/>
      </c>
      <c r="K5194" s="21">
        <f>IF(I5194&lt;&gt;"",SUMIF(Table1[Codigo_servico],A5194,Table1[Subtotal_insumo]),"")</f>
        <v>72.875875677339792</v>
      </c>
      <c r="L5194" s="17" t="str">
        <f>IF(Table1[[#This Row],[Ordem_insumos]]&lt;&gt;0,VLOOKUP(Table1[[#This Row],[Codigo_servico]],Preencher_Orcamento!$B:$D,3,FALSE)*Table1[[#This Row],[Qtde_insumo]],"")</f>
        <v/>
      </c>
      <c r="M5194" s="17" t="str">
        <f>IF(Table1[[#This Row],[Ordem_insumos]]&lt;&gt;0,VLOOKUP(Table1[[#This Row],[Codigo_servico]],Preencher_Orcamento!$B:$D,3,FALSE)*Table1[[#This Row],[Subtotal_insumo]],"")</f>
        <v/>
      </c>
    </row>
    <row r="5195" spans="1:13" ht="26.25" x14ac:dyDescent="0.25">
      <c r="A5195" s="6">
        <v>91712</v>
      </c>
      <c r="B5195" s="126">
        <v>1</v>
      </c>
      <c r="C5195" s="133"/>
      <c r="D5195" s="134">
        <v>61025</v>
      </c>
      <c r="E5195" s="7" t="s">
        <v>1608</v>
      </c>
      <c r="F5195" s="8" t="s">
        <v>457</v>
      </c>
      <c r="G5195" s="16">
        <f>IFERROR(VLOOKUP(Table1[[#This Row],[Codigo_insumo]],BD_Insumos!$B:$E,4),"")</f>
        <v>24.25</v>
      </c>
      <c r="H5195" s="140">
        <v>1</v>
      </c>
      <c r="I5195" s="9"/>
      <c r="J5195" s="22">
        <f t="shared" si="81"/>
        <v>24.25</v>
      </c>
      <c r="K5195" s="22" t="str">
        <f>IF(I5195&lt;&gt;"",SUMIF(Table1[Codigo_servico],A5195,Table1[Subtotal_insumo]),"")</f>
        <v/>
      </c>
      <c r="L5195" s="16">
        <f>IF(Table1[[#This Row],[Ordem_insumos]]&lt;&gt;0,VLOOKUP(Table1[[#This Row],[Codigo_servico]],Preencher_Orcamento!$B:$D,3,FALSE)*Table1[[#This Row],[Qtde_insumo]],"")</f>
        <v>0</v>
      </c>
      <c r="M5195" s="16">
        <f>IF(Table1[[#This Row],[Ordem_insumos]]&lt;&gt;0,VLOOKUP(Table1[[#This Row],[Codigo_servico]],Preencher_Orcamento!$B:$D,3,FALSE)*Table1[[#This Row],[Subtotal_insumo]],"")</f>
        <v>0</v>
      </c>
    </row>
    <row r="5196" spans="1:13" x14ac:dyDescent="0.25">
      <c r="A5196" s="6">
        <v>91712</v>
      </c>
      <c r="B5196" s="126">
        <v>2</v>
      </c>
      <c r="C5196" s="133"/>
      <c r="D5196" s="134">
        <v>2044</v>
      </c>
      <c r="E5196" s="7" t="s">
        <v>2193</v>
      </c>
      <c r="F5196" s="8" t="s">
        <v>2140</v>
      </c>
      <c r="G5196" s="16">
        <f>IFERROR(VLOOKUP(Table1[[#This Row],[Codigo_insumo]],BD_Insumos!$B:$E,4),"")</f>
        <v>13.596734305430379</v>
      </c>
      <c r="H5196" s="140">
        <v>1.5</v>
      </c>
      <c r="I5196" s="9"/>
      <c r="J5196" s="22">
        <f t="shared" si="81"/>
        <v>20.395101458145568</v>
      </c>
      <c r="K5196" s="22" t="str">
        <f>IF(I5196&lt;&gt;"",SUMIF(Table1[Codigo_servico],A5196,Table1[Subtotal_insumo]),"")</f>
        <v/>
      </c>
      <c r="L5196" s="16">
        <f>IF(Table1[[#This Row],[Ordem_insumos]]&lt;&gt;0,VLOOKUP(Table1[[#This Row],[Codigo_servico]],Preencher_Orcamento!$B:$D,3,FALSE)*Table1[[#This Row],[Qtde_insumo]],"")</f>
        <v>0</v>
      </c>
      <c r="M5196" s="16">
        <f>IF(Table1[[#This Row],[Ordem_insumos]]&lt;&gt;0,VLOOKUP(Table1[[#This Row],[Codigo_servico]],Preencher_Orcamento!$B:$D,3,FALSE)*Table1[[#This Row],[Subtotal_insumo]],"")</f>
        <v>0</v>
      </c>
    </row>
    <row r="5197" spans="1:13" x14ac:dyDescent="0.25">
      <c r="A5197" s="6">
        <v>91712</v>
      </c>
      <c r="B5197" s="126">
        <v>3</v>
      </c>
      <c r="C5197" s="133"/>
      <c r="D5197" s="134">
        <v>2041</v>
      </c>
      <c r="E5197" s="7" t="s">
        <v>2192</v>
      </c>
      <c r="F5197" s="8" t="s">
        <v>2140</v>
      </c>
      <c r="G5197" s="18">
        <f>IFERROR(VLOOKUP(Table1[[#This Row],[Codigo_insumo]],BD_Insumos!$B:$E,4),"")</f>
        <v>18.820516146129485</v>
      </c>
      <c r="H5197" s="140">
        <v>1.5</v>
      </c>
      <c r="I5197" s="9"/>
      <c r="J5197" s="23">
        <f t="shared" si="81"/>
        <v>28.230774219194227</v>
      </c>
      <c r="K5197" s="22" t="str">
        <f>IF(I5197&lt;&gt;"",SUMIF(Table1[Codigo_servico],A5197,Table1[Subtotal_insumo]),"")</f>
        <v/>
      </c>
      <c r="L5197" s="18">
        <f>IF(Table1[[#This Row],[Ordem_insumos]]&lt;&gt;0,VLOOKUP(Table1[[#This Row],[Codigo_servico]],Preencher_Orcamento!$B:$D,3,FALSE)*Table1[[#This Row],[Qtde_insumo]],"")</f>
        <v>0</v>
      </c>
      <c r="M5197" s="18">
        <f>IF(Table1[[#This Row],[Ordem_insumos]]&lt;&gt;0,VLOOKUP(Table1[[#This Row],[Codigo_servico]],Preencher_Orcamento!$B:$D,3,FALSE)*Table1[[#This Row],[Subtotal_insumo]],"")</f>
        <v>0</v>
      </c>
    </row>
    <row r="5198" spans="1:13" x14ac:dyDescent="0.25">
      <c r="A5198" s="3">
        <v>91713</v>
      </c>
      <c r="B5198" s="125">
        <v>0</v>
      </c>
      <c r="C5198" s="131" t="s">
        <v>3388</v>
      </c>
      <c r="D5198" s="132"/>
      <c r="E5198" s="4"/>
      <c r="F5198" s="4"/>
      <c r="G5198" s="17" t="str">
        <f>IFERROR(VLOOKUP(Table1[[#This Row],[Codigo_insumo]],BD_Insumos!$B:$E,4),"")</f>
        <v/>
      </c>
      <c r="H5198" s="139"/>
      <c r="I5198" s="5" t="s">
        <v>457</v>
      </c>
      <c r="J5198" s="20" t="str">
        <f t="shared" si="81"/>
        <v/>
      </c>
      <c r="K5198" s="21">
        <f>IF(I5198&lt;&gt;"",SUMIF(Table1[Codigo_servico],A5198,Table1[Subtotal_insumo]),"")</f>
        <v>144.86922522577993</v>
      </c>
      <c r="L5198" s="17" t="str">
        <f>IF(Table1[[#This Row],[Ordem_insumos]]&lt;&gt;0,VLOOKUP(Table1[[#This Row],[Codigo_servico]],Preencher_Orcamento!$B:$D,3,FALSE)*Table1[[#This Row],[Qtde_insumo]],"")</f>
        <v/>
      </c>
      <c r="M5198" s="17" t="str">
        <f>IF(Table1[[#This Row],[Ordem_insumos]]&lt;&gt;0,VLOOKUP(Table1[[#This Row],[Codigo_servico]],Preencher_Orcamento!$B:$D,3,FALSE)*Table1[[#This Row],[Subtotal_insumo]],"")</f>
        <v/>
      </c>
    </row>
    <row r="5199" spans="1:13" x14ac:dyDescent="0.25">
      <c r="A5199" s="6">
        <v>91713</v>
      </c>
      <c r="B5199" s="126">
        <v>1</v>
      </c>
      <c r="C5199" s="133"/>
      <c r="D5199" s="134">
        <v>2041</v>
      </c>
      <c r="E5199" s="7" t="s">
        <v>2192</v>
      </c>
      <c r="F5199" s="8" t="s">
        <v>2140</v>
      </c>
      <c r="G5199" s="16">
        <f>IFERROR(VLOOKUP(Table1[[#This Row],[Codigo_insumo]],BD_Insumos!$B:$E,4),"")</f>
        <v>18.820516146129485</v>
      </c>
      <c r="H5199" s="140">
        <v>0.5</v>
      </c>
      <c r="I5199" s="9"/>
      <c r="J5199" s="22">
        <f t="shared" si="81"/>
        <v>9.4102580730647425</v>
      </c>
      <c r="K5199" s="22" t="str">
        <f>IF(I5199&lt;&gt;"",SUMIF(Table1[Codigo_servico],A5199,Table1[Subtotal_insumo]),"")</f>
        <v/>
      </c>
      <c r="L5199" s="16">
        <f>IF(Table1[[#This Row],[Ordem_insumos]]&lt;&gt;0,VLOOKUP(Table1[[#This Row],[Codigo_servico]],Preencher_Orcamento!$B:$D,3,FALSE)*Table1[[#This Row],[Qtde_insumo]],"")</f>
        <v>0</v>
      </c>
      <c r="M5199" s="16">
        <f>IF(Table1[[#This Row],[Ordem_insumos]]&lt;&gt;0,VLOOKUP(Table1[[#This Row],[Codigo_servico]],Preencher_Orcamento!$B:$D,3,FALSE)*Table1[[#This Row],[Subtotal_insumo]],"")</f>
        <v>0</v>
      </c>
    </row>
    <row r="5200" spans="1:13" x14ac:dyDescent="0.25">
      <c r="A5200" s="6">
        <v>91713</v>
      </c>
      <c r="B5200" s="126">
        <v>2</v>
      </c>
      <c r="C5200" s="133"/>
      <c r="D5200" s="134">
        <v>61026</v>
      </c>
      <c r="E5200" s="7" t="s">
        <v>1609</v>
      </c>
      <c r="F5200" s="8" t="s">
        <v>457</v>
      </c>
      <c r="G5200" s="16">
        <f>IFERROR(VLOOKUP(Table1[[#This Row],[Codigo_insumo]],BD_Insumos!$B:$E,4),"")</f>
        <v>128.66059999999999</v>
      </c>
      <c r="H5200" s="140">
        <v>1</v>
      </c>
      <c r="I5200" s="9"/>
      <c r="J5200" s="22">
        <f t="shared" si="81"/>
        <v>128.66059999999999</v>
      </c>
      <c r="K5200" s="22" t="str">
        <f>IF(I5200&lt;&gt;"",SUMIF(Table1[Codigo_servico],A5200,Table1[Subtotal_insumo]),"")</f>
        <v/>
      </c>
      <c r="L5200" s="16">
        <f>IF(Table1[[#This Row],[Ordem_insumos]]&lt;&gt;0,VLOOKUP(Table1[[#This Row],[Codigo_servico]],Preencher_Orcamento!$B:$D,3,FALSE)*Table1[[#This Row],[Qtde_insumo]],"")</f>
        <v>0</v>
      </c>
      <c r="M5200" s="16">
        <f>IF(Table1[[#This Row],[Ordem_insumos]]&lt;&gt;0,VLOOKUP(Table1[[#This Row],[Codigo_servico]],Preencher_Orcamento!$B:$D,3,FALSE)*Table1[[#This Row],[Subtotal_insumo]],"")</f>
        <v>0</v>
      </c>
    </row>
    <row r="5201" spans="1:13" x14ac:dyDescent="0.25">
      <c r="A5201" s="6">
        <v>91713</v>
      </c>
      <c r="B5201" s="126">
        <v>3</v>
      </c>
      <c r="C5201" s="133"/>
      <c r="D5201" s="134">
        <v>2044</v>
      </c>
      <c r="E5201" s="7" t="s">
        <v>2193</v>
      </c>
      <c r="F5201" s="8" t="s">
        <v>2140</v>
      </c>
      <c r="G5201" s="18">
        <f>IFERROR(VLOOKUP(Table1[[#This Row],[Codigo_insumo]],BD_Insumos!$B:$E,4),"")</f>
        <v>13.596734305430379</v>
      </c>
      <c r="H5201" s="140">
        <v>0.5</v>
      </c>
      <c r="I5201" s="9"/>
      <c r="J5201" s="23">
        <f t="shared" si="81"/>
        <v>6.7983671527151897</v>
      </c>
      <c r="K5201" s="22" t="str">
        <f>IF(I5201&lt;&gt;"",SUMIF(Table1[Codigo_servico],A5201,Table1[Subtotal_insumo]),"")</f>
        <v/>
      </c>
      <c r="L5201" s="18">
        <f>IF(Table1[[#This Row],[Ordem_insumos]]&lt;&gt;0,VLOOKUP(Table1[[#This Row],[Codigo_servico]],Preencher_Orcamento!$B:$D,3,FALSE)*Table1[[#This Row],[Qtde_insumo]],"")</f>
        <v>0</v>
      </c>
      <c r="M5201" s="18">
        <f>IF(Table1[[#This Row],[Ordem_insumos]]&lt;&gt;0,VLOOKUP(Table1[[#This Row],[Codigo_servico]],Preencher_Orcamento!$B:$D,3,FALSE)*Table1[[#This Row],[Subtotal_insumo]],"")</f>
        <v>0</v>
      </c>
    </row>
    <row r="5202" spans="1:13" x14ac:dyDescent="0.25">
      <c r="A5202" s="3">
        <v>91714</v>
      </c>
      <c r="B5202" s="125">
        <v>0</v>
      </c>
      <c r="C5202" s="131" t="s">
        <v>3389</v>
      </c>
      <c r="D5202" s="132"/>
      <c r="E5202" s="4"/>
      <c r="F5202" s="4"/>
      <c r="G5202" s="17" t="str">
        <f>IFERROR(VLOOKUP(Table1[[#This Row],[Codigo_insumo]],BD_Insumos!$B:$E,4),"")</f>
        <v/>
      </c>
      <c r="H5202" s="139"/>
      <c r="I5202" s="5" t="s">
        <v>457</v>
      </c>
      <c r="J5202" s="20" t="str">
        <f t="shared" si="81"/>
        <v/>
      </c>
      <c r="K5202" s="21">
        <f>IF(I5202&lt;&gt;"",SUMIF(Table1[Codigo_servico],A5202,Table1[Subtotal_insumo]),"")</f>
        <v>144.86922522577993</v>
      </c>
      <c r="L5202" s="17" t="str">
        <f>IF(Table1[[#This Row],[Ordem_insumos]]&lt;&gt;0,VLOOKUP(Table1[[#This Row],[Codigo_servico]],Preencher_Orcamento!$B:$D,3,FALSE)*Table1[[#This Row],[Qtde_insumo]],"")</f>
        <v/>
      </c>
      <c r="M5202" s="17" t="str">
        <f>IF(Table1[[#This Row],[Ordem_insumos]]&lt;&gt;0,VLOOKUP(Table1[[#This Row],[Codigo_servico]],Preencher_Orcamento!$B:$D,3,FALSE)*Table1[[#This Row],[Subtotal_insumo]],"")</f>
        <v/>
      </c>
    </row>
    <row r="5203" spans="1:13" x14ac:dyDescent="0.25">
      <c r="A5203" s="6">
        <v>91714</v>
      </c>
      <c r="B5203" s="126">
        <v>1</v>
      </c>
      <c r="C5203" s="133"/>
      <c r="D5203" s="134">
        <v>61027</v>
      </c>
      <c r="E5203" s="7" t="s">
        <v>1610</v>
      </c>
      <c r="F5203" s="8" t="s">
        <v>457</v>
      </c>
      <c r="G5203" s="16">
        <f>IFERROR(VLOOKUP(Table1[[#This Row],[Codigo_insumo]],BD_Insumos!$B:$E,4),"")</f>
        <v>128.66059999999999</v>
      </c>
      <c r="H5203" s="140">
        <v>1</v>
      </c>
      <c r="I5203" s="9"/>
      <c r="J5203" s="22">
        <f t="shared" si="81"/>
        <v>128.66059999999999</v>
      </c>
      <c r="K5203" s="22" t="str">
        <f>IF(I5203&lt;&gt;"",SUMIF(Table1[Codigo_servico],A5203,Table1[Subtotal_insumo]),"")</f>
        <v/>
      </c>
      <c r="L5203" s="16">
        <f>IF(Table1[[#This Row],[Ordem_insumos]]&lt;&gt;0,VLOOKUP(Table1[[#This Row],[Codigo_servico]],Preencher_Orcamento!$B:$D,3,FALSE)*Table1[[#This Row],[Qtde_insumo]],"")</f>
        <v>0</v>
      </c>
      <c r="M5203" s="16">
        <f>IF(Table1[[#This Row],[Ordem_insumos]]&lt;&gt;0,VLOOKUP(Table1[[#This Row],[Codigo_servico]],Preencher_Orcamento!$B:$D,3,FALSE)*Table1[[#This Row],[Subtotal_insumo]],"")</f>
        <v>0</v>
      </c>
    </row>
    <row r="5204" spans="1:13" x14ac:dyDescent="0.25">
      <c r="A5204" s="6">
        <v>91714</v>
      </c>
      <c r="B5204" s="126">
        <v>2</v>
      </c>
      <c r="C5204" s="133"/>
      <c r="D5204" s="134">
        <v>2041</v>
      </c>
      <c r="E5204" s="7" t="s">
        <v>2192</v>
      </c>
      <c r="F5204" s="8" t="s">
        <v>2140</v>
      </c>
      <c r="G5204" s="16">
        <f>IFERROR(VLOOKUP(Table1[[#This Row],[Codigo_insumo]],BD_Insumos!$B:$E,4),"")</f>
        <v>18.820516146129485</v>
      </c>
      <c r="H5204" s="140">
        <v>0.5</v>
      </c>
      <c r="I5204" s="9"/>
      <c r="J5204" s="22">
        <f t="shared" si="81"/>
        <v>9.4102580730647425</v>
      </c>
      <c r="K5204" s="22" t="str">
        <f>IF(I5204&lt;&gt;"",SUMIF(Table1[Codigo_servico],A5204,Table1[Subtotal_insumo]),"")</f>
        <v/>
      </c>
      <c r="L5204" s="16">
        <f>IF(Table1[[#This Row],[Ordem_insumos]]&lt;&gt;0,VLOOKUP(Table1[[#This Row],[Codigo_servico]],Preencher_Orcamento!$B:$D,3,FALSE)*Table1[[#This Row],[Qtde_insumo]],"")</f>
        <v>0</v>
      </c>
      <c r="M5204" s="16">
        <f>IF(Table1[[#This Row],[Ordem_insumos]]&lt;&gt;0,VLOOKUP(Table1[[#This Row],[Codigo_servico]],Preencher_Orcamento!$B:$D,3,FALSE)*Table1[[#This Row],[Subtotal_insumo]],"")</f>
        <v>0</v>
      </c>
    </row>
    <row r="5205" spans="1:13" x14ac:dyDescent="0.25">
      <c r="A5205" s="6">
        <v>91714</v>
      </c>
      <c r="B5205" s="126">
        <v>3</v>
      </c>
      <c r="C5205" s="133"/>
      <c r="D5205" s="134">
        <v>2044</v>
      </c>
      <c r="E5205" s="7" t="s">
        <v>2193</v>
      </c>
      <c r="F5205" s="8" t="s">
        <v>2140</v>
      </c>
      <c r="G5205" s="18">
        <f>IFERROR(VLOOKUP(Table1[[#This Row],[Codigo_insumo]],BD_Insumos!$B:$E,4),"")</f>
        <v>13.596734305430379</v>
      </c>
      <c r="H5205" s="140">
        <v>0.5</v>
      </c>
      <c r="I5205" s="9"/>
      <c r="J5205" s="23">
        <f t="shared" si="81"/>
        <v>6.7983671527151897</v>
      </c>
      <c r="K5205" s="22" t="str">
        <f>IF(I5205&lt;&gt;"",SUMIF(Table1[Codigo_servico],A5205,Table1[Subtotal_insumo]),"")</f>
        <v/>
      </c>
      <c r="L5205" s="18">
        <f>IF(Table1[[#This Row],[Ordem_insumos]]&lt;&gt;0,VLOOKUP(Table1[[#This Row],[Codigo_servico]],Preencher_Orcamento!$B:$D,3,FALSE)*Table1[[#This Row],[Qtde_insumo]],"")</f>
        <v>0</v>
      </c>
      <c r="M5205" s="18">
        <f>IF(Table1[[#This Row],[Ordem_insumos]]&lt;&gt;0,VLOOKUP(Table1[[#This Row],[Codigo_servico]],Preencher_Orcamento!$B:$D,3,FALSE)*Table1[[#This Row],[Subtotal_insumo]],"")</f>
        <v>0</v>
      </c>
    </row>
    <row r="5206" spans="1:13" x14ac:dyDescent="0.25">
      <c r="A5206" s="3">
        <v>91715</v>
      </c>
      <c r="B5206" s="125">
        <v>0</v>
      </c>
      <c r="C5206" s="131" t="s">
        <v>3390</v>
      </c>
      <c r="D5206" s="132"/>
      <c r="E5206" s="4"/>
      <c r="F5206" s="4"/>
      <c r="G5206" s="17" t="str">
        <f>IFERROR(VLOOKUP(Table1[[#This Row],[Codigo_insumo]],BD_Insumos!$B:$E,4),"")</f>
        <v/>
      </c>
      <c r="H5206" s="139"/>
      <c r="I5206" s="5" t="s">
        <v>457</v>
      </c>
      <c r="J5206" s="20" t="str">
        <f t="shared" si="81"/>
        <v/>
      </c>
      <c r="K5206" s="21">
        <f>IF(I5206&lt;&gt;"",SUMIF(Table1[Codigo_servico],A5206,Table1[Subtotal_insumo]),"")</f>
        <v>148.05132522577995</v>
      </c>
      <c r="L5206" s="17" t="str">
        <f>IF(Table1[[#This Row],[Ordem_insumos]]&lt;&gt;0,VLOOKUP(Table1[[#This Row],[Codigo_servico]],Preencher_Orcamento!$B:$D,3,FALSE)*Table1[[#This Row],[Qtde_insumo]],"")</f>
        <v/>
      </c>
      <c r="M5206" s="17" t="str">
        <f>IF(Table1[[#This Row],[Ordem_insumos]]&lt;&gt;0,VLOOKUP(Table1[[#This Row],[Codigo_servico]],Preencher_Orcamento!$B:$D,3,FALSE)*Table1[[#This Row],[Subtotal_insumo]],"")</f>
        <v/>
      </c>
    </row>
    <row r="5207" spans="1:13" x14ac:dyDescent="0.25">
      <c r="A5207" s="6">
        <v>91715</v>
      </c>
      <c r="B5207" s="126">
        <v>1</v>
      </c>
      <c r="C5207" s="133"/>
      <c r="D5207" s="134">
        <v>61028</v>
      </c>
      <c r="E5207" s="7" t="s">
        <v>1611</v>
      </c>
      <c r="F5207" s="8" t="s">
        <v>457</v>
      </c>
      <c r="G5207" s="16">
        <f>IFERROR(VLOOKUP(Table1[[#This Row],[Codigo_insumo]],BD_Insumos!$B:$E,4),"")</f>
        <v>131.84270000000001</v>
      </c>
      <c r="H5207" s="140">
        <v>1</v>
      </c>
      <c r="I5207" s="9"/>
      <c r="J5207" s="22">
        <f t="shared" si="81"/>
        <v>131.84270000000001</v>
      </c>
      <c r="K5207" s="22" t="str">
        <f>IF(I5207&lt;&gt;"",SUMIF(Table1[Codigo_servico],A5207,Table1[Subtotal_insumo]),"")</f>
        <v/>
      </c>
      <c r="L5207" s="16">
        <f>IF(Table1[[#This Row],[Ordem_insumos]]&lt;&gt;0,VLOOKUP(Table1[[#This Row],[Codigo_servico]],Preencher_Orcamento!$B:$D,3,FALSE)*Table1[[#This Row],[Qtde_insumo]],"")</f>
        <v>0</v>
      </c>
      <c r="M5207" s="16">
        <f>IF(Table1[[#This Row],[Ordem_insumos]]&lt;&gt;0,VLOOKUP(Table1[[#This Row],[Codigo_servico]],Preencher_Orcamento!$B:$D,3,FALSE)*Table1[[#This Row],[Subtotal_insumo]],"")</f>
        <v>0</v>
      </c>
    </row>
    <row r="5208" spans="1:13" x14ac:dyDescent="0.25">
      <c r="A5208" s="6">
        <v>91715</v>
      </c>
      <c r="B5208" s="126">
        <v>2</v>
      </c>
      <c r="C5208" s="133"/>
      <c r="D5208" s="134">
        <v>2044</v>
      </c>
      <c r="E5208" s="7" t="s">
        <v>2193</v>
      </c>
      <c r="F5208" s="8" t="s">
        <v>2140</v>
      </c>
      <c r="G5208" s="16">
        <f>IFERROR(VLOOKUP(Table1[[#This Row],[Codigo_insumo]],BD_Insumos!$B:$E,4),"")</f>
        <v>13.596734305430379</v>
      </c>
      <c r="H5208" s="140">
        <v>0.5</v>
      </c>
      <c r="I5208" s="9"/>
      <c r="J5208" s="22">
        <f t="shared" si="81"/>
        <v>6.7983671527151897</v>
      </c>
      <c r="K5208" s="22" t="str">
        <f>IF(I5208&lt;&gt;"",SUMIF(Table1[Codigo_servico],A5208,Table1[Subtotal_insumo]),"")</f>
        <v/>
      </c>
      <c r="L5208" s="16">
        <f>IF(Table1[[#This Row],[Ordem_insumos]]&lt;&gt;0,VLOOKUP(Table1[[#This Row],[Codigo_servico]],Preencher_Orcamento!$B:$D,3,FALSE)*Table1[[#This Row],[Qtde_insumo]],"")</f>
        <v>0</v>
      </c>
      <c r="M5208" s="16">
        <f>IF(Table1[[#This Row],[Ordem_insumos]]&lt;&gt;0,VLOOKUP(Table1[[#This Row],[Codigo_servico]],Preencher_Orcamento!$B:$D,3,FALSE)*Table1[[#This Row],[Subtotal_insumo]],"")</f>
        <v>0</v>
      </c>
    </row>
    <row r="5209" spans="1:13" x14ac:dyDescent="0.25">
      <c r="A5209" s="6">
        <v>91715</v>
      </c>
      <c r="B5209" s="126">
        <v>3</v>
      </c>
      <c r="C5209" s="133"/>
      <c r="D5209" s="134">
        <v>2041</v>
      </c>
      <c r="E5209" s="7" t="s">
        <v>2192</v>
      </c>
      <c r="F5209" s="8" t="s">
        <v>2140</v>
      </c>
      <c r="G5209" s="18">
        <f>IFERROR(VLOOKUP(Table1[[#This Row],[Codigo_insumo]],BD_Insumos!$B:$E,4),"")</f>
        <v>18.820516146129485</v>
      </c>
      <c r="H5209" s="140">
        <v>0.5</v>
      </c>
      <c r="I5209" s="9"/>
      <c r="J5209" s="23">
        <f t="shared" si="81"/>
        <v>9.4102580730647425</v>
      </c>
      <c r="K5209" s="22" t="str">
        <f>IF(I5209&lt;&gt;"",SUMIF(Table1[Codigo_servico],A5209,Table1[Subtotal_insumo]),"")</f>
        <v/>
      </c>
      <c r="L5209" s="18">
        <f>IF(Table1[[#This Row],[Ordem_insumos]]&lt;&gt;0,VLOOKUP(Table1[[#This Row],[Codigo_servico]],Preencher_Orcamento!$B:$D,3,FALSE)*Table1[[#This Row],[Qtde_insumo]],"")</f>
        <v>0</v>
      </c>
      <c r="M5209" s="18">
        <f>IF(Table1[[#This Row],[Ordem_insumos]]&lt;&gt;0,VLOOKUP(Table1[[#This Row],[Codigo_servico]],Preencher_Orcamento!$B:$D,3,FALSE)*Table1[[#This Row],[Subtotal_insumo]],"")</f>
        <v>0</v>
      </c>
    </row>
    <row r="5210" spans="1:13" x14ac:dyDescent="0.25">
      <c r="A5210" s="3">
        <v>91716</v>
      </c>
      <c r="B5210" s="125">
        <v>0</v>
      </c>
      <c r="C5210" s="131" t="s">
        <v>3391</v>
      </c>
      <c r="D5210" s="132"/>
      <c r="E5210" s="4"/>
      <c r="F5210" s="4"/>
      <c r="G5210" s="17" t="str">
        <f>IFERROR(VLOOKUP(Table1[[#This Row],[Codigo_insumo]],BD_Insumos!$B:$E,4),"")</f>
        <v/>
      </c>
      <c r="H5210" s="139"/>
      <c r="I5210" s="5" t="s">
        <v>457</v>
      </c>
      <c r="J5210" s="20" t="str">
        <f t="shared" si="81"/>
        <v/>
      </c>
      <c r="K5210" s="21">
        <f>IF(I5210&lt;&gt;"",SUMIF(Table1[Codigo_servico],A5210,Table1[Subtotal_insumo]),"")</f>
        <v>25847.869655103998</v>
      </c>
      <c r="L5210" s="17" t="str">
        <f>IF(Table1[[#This Row],[Ordem_insumos]]&lt;&gt;0,VLOOKUP(Table1[[#This Row],[Codigo_servico]],Preencher_Orcamento!$B:$D,3,FALSE)*Table1[[#This Row],[Qtde_insumo]],"")</f>
        <v/>
      </c>
      <c r="M5210" s="17" t="str">
        <f>IF(Table1[[#This Row],[Ordem_insumos]]&lt;&gt;0,VLOOKUP(Table1[[#This Row],[Codigo_servico]],Preencher_Orcamento!$B:$D,3,FALSE)*Table1[[#This Row],[Subtotal_insumo]],"")</f>
        <v/>
      </c>
    </row>
    <row r="5211" spans="1:13" x14ac:dyDescent="0.25">
      <c r="A5211" s="6">
        <v>91716</v>
      </c>
      <c r="B5211" s="126">
        <v>1</v>
      </c>
      <c r="C5211" s="133"/>
      <c r="D5211" s="134">
        <v>2044</v>
      </c>
      <c r="E5211" s="7" t="s">
        <v>2193</v>
      </c>
      <c r="F5211" s="8" t="s">
        <v>2140</v>
      </c>
      <c r="G5211" s="16">
        <f>IFERROR(VLOOKUP(Table1[[#This Row],[Codigo_insumo]],BD_Insumos!$B:$E,4),"")</f>
        <v>13.596734305430379</v>
      </c>
      <c r="H5211" s="140">
        <v>8</v>
      </c>
      <c r="I5211" s="9"/>
      <c r="J5211" s="22">
        <f t="shared" si="81"/>
        <v>108.77387444344303</v>
      </c>
      <c r="K5211" s="22" t="str">
        <f>IF(I5211&lt;&gt;"",SUMIF(Table1[Codigo_servico],A5211,Table1[Subtotal_insumo]),"")</f>
        <v/>
      </c>
      <c r="L5211" s="16">
        <f>IF(Table1[[#This Row],[Ordem_insumos]]&lt;&gt;0,VLOOKUP(Table1[[#This Row],[Codigo_servico]],Preencher_Orcamento!$B:$D,3,FALSE)*Table1[[#This Row],[Qtde_insumo]],"")</f>
        <v>0</v>
      </c>
      <c r="M5211" s="16">
        <f>IF(Table1[[#This Row],[Ordem_insumos]]&lt;&gt;0,VLOOKUP(Table1[[#This Row],[Codigo_servico]],Preencher_Orcamento!$B:$D,3,FALSE)*Table1[[#This Row],[Subtotal_insumo]],"")</f>
        <v>0</v>
      </c>
    </row>
    <row r="5212" spans="1:13" x14ac:dyDescent="0.25">
      <c r="A5212" s="6">
        <v>91716</v>
      </c>
      <c r="B5212" s="126">
        <v>2</v>
      </c>
      <c r="C5212" s="133"/>
      <c r="D5212" s="134">
        <v>2041</v>
      </c>
      <c r="E5212" s="7" t="s">
        <v>2192</v>
      </c>
      <c r="F5212" s="8" t="s">
        <v>2140</v>
      </c>
      <c r="G5212" s="16">
        <f>IFERROR(VLOOKUP(Table1[[#This Row],[Codigo_insumo]],BD_Insumos!$B:$E,4),"")</f>
        <v>18.820516146129485</v>
      </c>
      <c r="H5212" s="140">
        <v>8</v>
      </c>
      <c r="I5212" s="9"/>
      <c r="J5212" s="22">
        <f t="shared" si="81"/>
        <v>150.56412916903588</v>
      </c>
      <c r="K5212" s="22" t="str">
        <f>IF(I5212&lt;&gt;"",SUMIF(Table1[Codigo_servico],A5212,Table1[Subtotal_insumo]),"")</f>
        <v/>
      </c>
      <c r="L5212" s="16">
        <f>IF(Table1[[#This Row],[Ordem_insumos]]&lt;&gt;0,VLOOKUP(Table1[[#This Row],[Codigo_servico]],Preencher_Orcamento!$B:$D,3,FALSE)*Table1[[#This Row],[Qtde_insumo]],"")</f>
        <v>0</v>
      </c>
      <c r="M5212" s="16">
        <f>IF(Table1[[#This Row],[Ordem_insumos]]&lt;&gt;0,VLOOKUP(Table1[[#This Row],[Codigo_servico]],Preencher_Orcamento!$B:$D,3,FALSE)*Table1[[#This Row],[Subtotal_insumo]],"")</f>
        <v>0</v>
      </c>
    </row>
    <row r="5213" spans="1:13" x14ac:dyDescent="0.25">
      <c r="A5213" s="6">
        <v>91716</v>
      </c>
      <c r="B5213" s="126">
        <v>3</v>
      </c>
      <c r="C5213" s="133"/>
      <c r="D5213" s="134">
        <v>1037</v>
      </c>
      <c r="E5213" s="7" t="s">
        <v>2958</v>
      </c>
      <c r="F5213" s="8" t="s">
        <v>2140</v>
      </c>
      <c r="G5213" s="16">
        <f>IFERROR(VLOOKUP(Table1[[#This Row],[Codigo_insumo]],BD_Insumos!$B:$E,4),"")</f>
        <v>35.200851491517405</v>
      </c>
      <c r="H5213" s="140">
        <v>1</v>
      </c>
      <c r="I5213" s="9"/>
      <c r="J5213" s="22">
        <f t="shared" si="81"/>
        <v>35.200851491517405</v>
      </c>
      <c r="K5213" s="22" t="str">
        <f>IF(I5213&lt;&gt;"",SUMIF(Table1[Codigo_servico],A5213,Table1[Subtotal_insumo]),"")</f>
        <v/>
      </c>
      <c r="L5213" s="16">
        <f>IF(Table1[[#This Row],[Ordem_insumos]]&lt;&gt;0,VLOOKUP(Table1[[#This Row],[Codigo_servico]],Preencher_Orcamento!$B:$D,3,FALSE)*Table1[[#This Row],[Qtde_insumo]],"")</f>
        <v>0</v>
      </c>
      <c r="M5213" s="16">
        <f>IF(Table1[[#This Row],[Ordem_insumos]]&lt;&gt;0,VLOOKUP(Table1[[#This Row],[Codigo_servico]],Preencher_Orcamento!$B:$D,3,FALSE)*Table1[[#This Row],[Subtotal_insumo]],"")</f>
        <v>0</v>
      </c>
    </row>
    <row r="5214" spans="1:13" ht="26.25" x14ac:dyDescent="0.25">
      <c r="A5214" s="6">
        <v>91716</v>
      </c>
      <c r="B5214" s="126">
        <v>4</v>
      </c>
      <c r="C5214" s="133"/>
      <c r="D5214" s="134">
        <v>61032</v>
      </c>
      <c r="E5214" s="7" t="s">
        <v>1615</v>
      </c>
      <c r="F5214" s="8" t="s">
        <v>457</v>
      </c>
      <c r="G5214" s="18">
        <f>IFERROR(VLOOKUP(Table1[[#This Row],[Codigo_insumo]],BD_Insumos!$B:$E,4),"")</f>
        <v>25553.3308</v>
      </c>
      <c r="H5214" s="140">
        <v>1</v>
      </c>
      <c r="I5214" s="9"/>
      <c r="J5214" s="23">
        <f t="shared" si="81"/>
        <v>25553.3308</v>
      </c>
      <c r="K5214" s="22" t="str">
        <f>IF(I5214&lt;&gt;"",SUMIF(Table1[Codigo_servico],A5214,Table1[Subtotal_insumo]),"")</f>
        <v/>
      </c>
      <c r="L5214" s="18">
        <f>IF(Table1[[#This Row],[Ordem_insumos]]&lt;&gt;0,VLOOKUP(Table1[[#This Row],[Codigo_servico]],Preencher_Orcamento!$B:$D,3,FALSE)*Table1[[#This Row],[Qtde_insumo]],"")</f>
        <v>0</v>
      </c>
      <c r="M5214" s="18">
        <f>IF(Table1[[#This Row],[Ordem_insumos]]&lt;&gt;0,VLOOKUP(Table1[[#This Row],[Codigo_servico]],Preencher_Orcamento!$B:$D,3,FALSE)*Table1[[#This Row],[Subtotal_insumo]],"")</f>
        <v>0</v>
      </c>
    </row>
    <row r="5215" spans="1:13" x14ac:dyDescent="0.25">
      <c r="A5215" s="3">
        <v>91717</v>
      </c>
      <c r="B5215" s="125">
        <v>0</v>
      </c>
      <c r="C5215" s="131" t="s">
        <v>3392</v>
      </c>
      <c r="D5215" s="132"/>
      <c r="E5215" s="4"/>
      <c r="F5215" s="4"/>
      <c r="G5215" s="17" t="str">
        <f>IFERROR(VLOOKUP(Table1[[#This Row],[Codigo_insumo]],BD_Insumos!$B:$E,4),"")</f>
        <v/>
      </c>
      <c r="H5215" s="139"/>
      <c r="I5215" s="5" t="s">
        <v>457</v>
      </c>
      <c r="J5215" s="20" t="str">
        <f t="shared" si="81"/>
        <v/>
      </c>
      <c r="K5215" s="21">
        <f>IF(I5215&lt;&gt;"",SUMIF(Table1[Codigo_servico],A5215,Table1[Subtotal_insumo]),"")</f>
        <v>31321.389555103997</v>
      </c>
      <c r="L5215" s="17" t="str">
        <f>IF(Table1[[#This Row],[Ordem_insumos]]&lt;&gt;0,VLOOKUP(Table1[[#This Row],[Codigo_servico]],Preencher_Orcamento!$B:$D,3,FALSE)*Table1[[#This Row],[Qtde_insumo]],"")</f>
        <v/>
      </c>
      <c r="M5215" s="17" t="str">
        <f>IF(Table1[[#This Row],[Ordem_insumos]]&lt;&gt;0,VLOOKUP(Table1[[#This Row],[Codigo_servico]],Preencher_Orcamento!$B:$D,3,FALSE)*Table1[[#This Row],[Subtotal_insumo]],"")</f>
        <v/>
      </c>
    </row>
    <row r="5216" spans="1:13" x14ac:dyDescent="0.25">
      <c r="A5216" s="6">
        <v>91717</v>
      </c>
      <c r="B5216" s="126">
        <v>1</v>
      </c>
      <c r="C5216" s="133"/>
      <c r="D5216" s="134">
        <v>2044</v>
      </c>
      <c r="E5216" s="7" t="s">
        <v>2193</v>
      </c>
      <c r="F5216" s="8" t="s">
        <v>2140</v>
      </c>
      <c r="G5216" s="16">
        <f>IFERROR(VLOOKUP(Table1[[#This Row],[Codigo_insumo]],BD_Insumos!$B:$E,4),"")</f>
        <v>13.596734305430379</v>
      </c>
      <c r="H5216" s="140">
        <v>8</v>
      </c>
      <c r="I5216" s="9"/>
      <c r="J5216" s="22">
        <f t="shared" si="81"/>
        <v>108.77387444344303</v>
      </c>
      <c r="K5216" s="22" t="str">
        <f>IF(I5216&lt;&gt;"",SUMIF(Table1[Codigo_servico],A5216,Table1[Subtotal_insumo]),"")</f>
        <v/>
      </c>
      <c r="L5216" s="16">
        <f>IF(Table1[[#This Row],[Ordem_insumos]]&lt;&gt;0,VLOOKUP(Table1[[#This Row],[Codigo_servico]],Preencher_Orcamento!$B:$D,3,FALSE)*Table1[[#This Row],[Qtde_insumo]],"")</f>
        <v>0</v>
      </c>
      <c r="M5216" s="16">
        <f>IF(Table1[[#This Row],[Ordem_insumos]]&lt;&gt;0,VLOOKUP(Table1[[#This Row],[Codigo_servico]],Preencher_Orcamento!$B:$D,3,FALSE)*Table1[[#This Row],[Subtotal_insumo]],"")</f>
        <v>0</v>
      </c>
    </row>
    <row r="5217" spans="1:13" x14ac:dyDescent="0.25">
      <c r="A5217" s="6">
        <v>91717</v>
      </c>
      <c r="B5217" s="126">
        <v>2</v>
      </c>
      <c r="C5217" s="133"/>
      <c r="D5217" s="134">
        <v>2041</v>
      </c>
      <c r="E5217" s="7" t="s">
        <v>2192</v>
      </c>
      <c r="F5217" s="8" t="s">
        <v>2140</v>
      </c>
      <c r="G5217" s="16">
        <f>IFERROR(VLOOKUP(Table1[[#This Row],[Codigo_insumo]],BD_Insumos!$B:$E,4),"")</f>
        <v>18.820516146129485</v>
      </c>
      <c r="H5217" s="140">
        <v>8</v>
      </c>
      <c r="I5217" s="9"/>
      <c r="J5217" s="22">
        <f t="shared" si="81"/>
        <v>150.56412916903588</v>
      </c>
      <c r="K5217" s="22" t="str">
        <f>IF(I5217&lt;&gt;"",SUMIF(Table1[Codigo_servico],A5217,Table1[Subtotal_insumo]),"")</f>
        <v/>
      </c>
      <c r="L5217" s="16">
        <f>IF(Table1[[#This Row],[Ordem_insumos]]&lt;&gt;0,VLOOKUP(Table1[[#This Row],[Codigo_servico]],Preencher_Orcamento!$B:$D,3,FALSE)*Table1[[#This Row],[Qtde_insumo]],"")</f>
        <v>0</v>
      </c>
      <c r="M5217" s="16">
        <f>IF(Table1[[#This Row],[Ordem_insumos]]&lt;&gt;0,VLOOKUP(Table1[[#This Row],[Codigo_servico]],Preencher_Orcamento!$B:$D,3,FALSE)*Table1[[#This Row],[Subtotal_insumo]],"")</f>
        <v>0</v>
      </c>
    </row>
    <row r="5218" spans="1:13" ht="26.25" x14ac:dyDescent="0.25">
      <c r="A5218" s="6">
        <v>91717</v>
      </c>
      <c r="B5218" s="126">
        <v>3</v>
      </c>
      <c r="C5218" s="133"/>
      <c r="D5218" s="134">
        <v>61034</v>
      </c>
      <c r="E5218" s="7" t="s">
        <v>1617</v>
      </c>
      <c r="F5218" s="8" t="s">
        <v>457</v>
      </c>
      <c r="G5218" s="16">
        <f>IFERROR(VLOOKUP(Table1[[#This Row],[Codigo_insumo]],BD_Insumos!$B:$E,4),"")</f>
        <v>31026.850699999999</v>
      </c>
      <c r="H5218" s="140">
        <v>1</v>
      </c>
      <c r="I5218" s="9"/>
      <c r="J5218" s="22">
        <f t="shared" si="81"/>
        <v>31026.850699999999</v>
      </c>
      <c r="K5218" s="22" t="str">
        <f>IF(I5218&lt;&gt;"",SUMIF(Table1[Codigo_servico],A5218,Table1[Subtotal_insumo]),"")</f>
        <v/>
      </c>
      <c r="L5218" s="16">
        <f>IF(Table1[[#This Row],[Ordem_insumos]]&lt;&gt;0,VLOOKUP(Table1[[#This Row],[Codigo_servico]],Preencher_Orcamento!$B:$D,3,FALSE)*Table1[[#This Row],[Qtde_insumo]],"")</f>
        <v>0</v>
      </c>
      <c r="M5218" s="16">
        <f>IF(Table1[[#This Row],[Ordem_insumos]]&lt;&gt;0,VLOOKUP(Table1[[#This Row],[Codigo_servico]],Preencher_Orcamento!$B:$D,3,FALSE)*Table1[[#This Row],[Subtotal_insumo]],"")</f>
        <v>0</v>
      </c>
    </row>
    <row r="5219" spans="1:13" x14ac:dyDescent="0.25">
      <c r="A5219" s="6">
        <v>91717</v>
      </c>
      <c r="B5219" s="126">
        <v>4</v>
      </c>
      <c r="C5219" s="133"/>
      <c r="D5219" s="134">
        <v>1037</v>
      </c>
      <c r="E5219" s="7" t="s">
        <v>2958</v>
      </c>
      <c r="F5219" s="8" t="s">
        <v>2140</v>
      </c>
      <c r="G5219" s="18">
        <f>IFERROR(VLOOKUP(Table1[[#This Row],[Codigo_insumo]],BD_Insumos!$B:$E,4),"")</f>
        <v>35.200851491517405</v>
      </c>
      <c r="H5219" s="140">
        <v>1</v>
      </c>
      <c r="I5219" s="9"/>
      <c r="J5219" s="23">
        <f t="shared" si="81"/>
        <v>35.200851491517405</v>
      </c>
      <c r="K5219" s="22" t="str">
        <f>IF(I5219&lt;&gt;"",SUMIF(Table1[Codigo_servico],A5219,Table1[Subtotal_insumo]),"")</f>
        <v/>
      </c>
      <c r="L5219" s="18">
        <f>IF(Table1[[#This Row],[Ordem_insumos]]&lt;&gt;0,VLOOKUP(Table1[[#This Row],[Codigo_servico]],Preencher_Orcamento!$B:$D,3,FALSE)*Table1[[#This Row],[Qtde_insumo]],"")</f>
        <v>0</v>
      </c>
      <c r="M5219" s="18">
        <f>IF(Table1[[#This Row],[Ordem_insumos]]&lt;&gt;0,VLOOKUP(Table1[[#This Row],[Codigo_servico]],Preencher_Orcamento!$B:$D,3,FALSE)*Table1[[#This Row],[Subtotal_insumo]],"")</f>
        <v>0</v>
      </c>
    </row>
    <row r="5220" spans="1:13" x14ac:dyDescent="0.25">
      <c r="A5220" s="3">
        <v>91718</v>
      </c>
      <c r="B5220" s="125">
        <v>0</v>
      </c>
      <c r="C5220" s="131" t="s">
        <v>3393</v>
      </c>
      <c r="D5220" s="132"/>
      <c r="E5220" s="4"/>
      <c r="F5220" s="4"/>
      <c r="G5220" s="17" t="str">
        <f>IFERROR(VLOOKUP(Table1[[#This Row],[Codigo_insumo]],BD_Insumos!$B:$E,4),"")</f>
        <v/>
      </c>
      <c r="H5220" s="139"/>
      <c r="I5220" s="5" t="s">
        <v>457</v>
      </c>
      <c r="J5220" s="20" t="str">
        <f t="shared" si="81"/>
        <v/>
      </c>
      <c r="K5220" s="21">
        <f>IF(I5220&lt;&gt;"",SUMIF(Table1[Codigo_servico],A5220,Table1[Subtotal_insumo]),"")</f>
        <v>186.80152840219915</v>
      </c>
      <c r="L5220" s="17" t="str">
        <f>IF(Table1[[#This Row],[Ordem_insumos]]&lt;&gt;0,VLOOKUP(Table1[[#This Row],[Codigo_servico]],Preencher_Orcamento!$B:$D,3,FALSE)*Table1[[#This Row],[Qtde_insumo]],"")</f>
        <v/>
      </c>
      <c r="M5220" s="17" t="str">
        <f>IF(Table1[[#This Row],[Ordem_insumos]]&lt;&gt;0,VLOOKUP(Table1[[#This Row],[Codigo_servico]],Preencher_Orcamento!$B:$D,3,FALSE)*Table1[[#This Row],[Subtotal_insumo]],"")</f>
        <v/>
      </c>
    </row>
    <row r="5221" spans="1:13" x14ac:dyDescent="0.25">
      <c r="A5221" s="6">
        <v>91718</v>
      </c>
      <c r="B5221" s="126">
        <v>1</v>
      </c>
      <c r="C5221" s="133"/>
      <c r="D5221" s="134">
        <v>2044</v>
      </c>
      <c r="E5221" s="7" t="s">
        <v>2193</v>
      </c>
      <c r="F5221" s="8" t="s">
        <v>2140</v>
      </c>
      <c r="G5221" s="16">
        <f>IFERROR(VLOOKUP(Table1[[#This Row],[Codigo_insumo]],BD_Insumos!$B:$E,4),"")</f>
        <v>13.596734305430379</v>
      </c>
      <c r="H5221" s="140">
        <v>1.6</v>
      </c>
      <c r="I5221" s="9"/>
      <c r="J5221" s="22">
        <f t="shared" si="81"/>
        <v>21.754774888688608</v>
      </c>
      <c r="K5221" s="22" t="str">
        <f>IF(I5221&lt;&gt;"",SUMIF(Table1[Codigo_servico],A5221,Table1[Subtotal_insumo]),"")</f>
        <v/>
      </c>
      <c r="L5221" s="16">
        <f>IF(Table1[[#This Row],[Ordem_insumos]]&lt;&gt;0,VLOOKUP(Table1[[#This Row],[Codigo_servico]],Preencher_Orcamento!$B:$D,3,FALSE)*Table1[[#This Row],[Qtde_insumo]],"")</f>
        <v>0</v>
      </c>
      <c r="M5221" s="16">
        <f>IF(Table1[[#This Row],[Ordem_insumos]]&lt;&gt;0,VLOOKUP(Table1[[#This Row],[Codigo_servico]],Preencher_Orcamento!$B:$D,3,FALSE)*Table1[[#This Row],[Subtotal_insumo]],"")</f>
        <v>0</v>
      </c>
    </row>
    <row r="5222" spans="1:13" ht="26.25" x14ac:dyDescent="0.25">
      <c r="A5222" s="6">
        <v>91718</v>
      </c>
      <c r="B5222" s="126">
        <v>2</v>
      </c>
      <c r="C5222" s="133"/>
      <c r="D5222" s="134">
        <v>61038</v>
      </c>
      <c r="E5222" s="7" t="s">
        <v>1621</v>
      </c>
      <c r="F5222" s="8" t="s">
        <v>457</v>
      </c>
      <c r="G5222" s="16">
        <f>IFERROR(VLOOKUP(Table1[[#This Row],[Codigo_insumo]],BD_Insumos!$B:$E,4),"")</f>
        <v>135.91</v>
      </c>
      <c r="H5222" s="140">
        <v>1</v>
      </c>
      <c r="I5222" s="9"/>
      <c r="J5222" s="22">
        <f t="shared" si="81"/>
        <v>135.91</v>
      </c>
      <c r="K5222" s="22" t="str">
        <f>IF(I5222&lt;&gt;"",SUMIF(Table1[Codigo_servico],A5222,Table1[Subtotal_insumo]),"")</f>
        <v/>
      </c>
      <c r="L5222" s="16">
        <f>IF(Table1[[#This Row],[Ordem_insumos]]&lt;&gt;0,VLOOKUP(Table1[[#This Row],[Codigo_servico]],Preencher_Orcamento!$B:$D,3,FALSE)*Table1[[#This Row],[Qtde_insumo]],"")</f>
        <v>0</v>
      </c>
      <c r="M5222" s="16">
        <f>IF(Table1[[#This Row],[Ordem_insumos]]&lt;&gt;0,VLOOKUP(Table1[[#This Row],[Codigo_servico]],Preencher_Orcamento!$B:$D,3,FALSE)*Table1[[#This Row],[Subtotal_insumo]],"")</f>
        <v>0</v>
      </c>
    </row>
    <row r="5223" spans="1:13" x14ac:dyDescent="0.25">
      <c r="A5223" s="6">
        <v>91718</v>
      </c>
      <c r="B5223" s="126">
        <v>3</v>
      </c>
      <c r="C5223" s="133"/>
      <c r="D5223" s="134">
        <v>1037</v>
      </c>
      <c r="E5223" s="7" t="s">
        <v>2958</v>
      </c>
      <c r="F5223" s="8" t="s">
        <v>2140</v>
      </c>
      <c r="G5223" s="16">
        <f>IFERROR(VLOOKUP(Table1[[#This Row],[Codigo_insumo]],BD_Insumos!$B:$E,4),"")</f>
        <v>35.200851491517405</v>
      </c>
      <c r="H5223" s="140">
        <v>0.4</v>
      </c>
      <c r="I5223" s="9"/>
      <c r="J5223" s="22">
        <f t="shared" si="81"/>
        <v>14.080340596606963</v>
      </c>
      <c r="K5223" s="22" t="str">
        <f>IF(I5223&lt;&gt;"",SUMIF(Table1[Codigo_servico],A5223,Table1[Subtotal_insumo]),"")</f>
        <v/>
      </c>
      <c r="L5223" s="16">
        <f>IF(Table1[[#This Row],[Ordem_insumos]]&lt;&gt;0,VLOOKUP(Table1[[#This Row],[Codigo_servico]],Preencher_Orcamento!$B:$D,3,FALSE)*Table1[[#This Row],[Qtde_insumo]],"")</f>
        <v>0</v>
      </c>
      <c r="M5223" s="16">
        <f>IF(Table1[[#This Row],[Ordem_insumos]]&lt;&gt;0,VLOOKUP(Table1[[#This Row],[Codigo_servico]],Preencher_Orcamento!$B:$D,3,FALSE)*Table1[[#This Row],[Subtotal_insumo]],"")</f>
        <v>0</v>
      </c>
    </row>
    <row r="5224" spans="1:13" x14ac:dyDescent="0.25">
      <c r="A5224" s="6">
        <v>91718</v>
      </c>
      <c r="B5224" s="126">
        <v>4</v>
      </c>
      <c r="C5224" s="133"/>
      <c r="D5224" s="134">
        <v>2041</v>
      </c>
      <c r="E5224" s="7" t="s">
        <v>2192</v>
      </c>
      <c r="F5224" s="8" t="s">
        <v>2140</v>
      </c>
      <c r="G5224" s="18">
        <f>IFERROR(VLOOKUP(Table1[[#This Row],[Codigo_insumo]],BD_Insumos!$B:$E,4),"")</f>
        <v>18.820516146129485</v>
      </c>
      <c r="H5224" s="140">
        <v>0.8</v>
      </c>
      <c r="I5224" s="9"/>
      <c r="J5224" s="23">
        <f t="shared" si="81"/>
        <v>15.056412916903589</v>
      </c>
      <c r="K5224" s="22" t="str">
        <f>IF(I5224&lt;&gt;"",SUMIF(Table1[Codigo_servico],A5224,Table1[Subtotal_insumo]),"")</f>
        <v/>
      </c>
      <c r="L5224" s="18">
        <f>IF(Table1[[#This Row],[Ordem_insumos]]&lt;&gt;0,VLOOKUP(Table1[[#This Row],[Codigo_servico]],Preencher_Orcamento!$B:$D,3,FALSE)*Table1[[#This Row],[Qtde_insumo]],"")</f>
        <v>0</v>
      </c>
      <c r="M5224" s="18">
        <f>IF(Table1[[#This Row],[Ordem_insumos]]&lt;&gt;0,VLOOKUP(Table1[[#This Row],[Codigo_servico]],Preencher_Orcamento!$B:$D,3,FALSE)*Table1[[#This Row],[Subtotal_insumo]],"")</f>
        <v>0</v>
      </c>
    </row>
    <row r="5225" spans="1:13" x14ac:dyDescent="0.25">
      <c r="A5225" s="3">
        <v>91719</v>
      </c>
      <c r="B5225" s="125">
        <v>0</v>
      </c>
      <c r="C5225" s="131" t="s">
        <v>1622</v>
      </c>
      <c r="D5225" s="132"/>
      <c r="E5225" s="4"/>
      <c r="F5225" s="4"/>
      <c r="G5225" s="17" t="str">
        <f>IFERROR(VLOOKUP(Table1[[#This Row],[Codigo_insumo]],BD_Insumos!$B:$E,4),"")</f>
        <v/>
      </c>
      <c r="H5225" s="139"/>
      <c r="I5225" s="5" t="s">
        <v>457</v>
      </c>
      <c r="J5225" s="20" t="str">
        <f t="shared" si="81"/>
        <v/>
      </c>
      <c r="K5225" s="21">
        <f>IF(I5225&lt;&gt;"",SUMIF(Table1[Codigo_servico],A5225,Table1[Subtotal_insumo]),"")</f>
        <v>242.5606367152715</v>
      </c>
      <c r="L5225" s="17" t="str">
        <f>IF(Table1[[#This Row],[Ordem_insumos]]&lt;&gt;0,VLOOKUP(Table1[[#This Row],[Codigo_servico]],Preencher_Orcamento!$B:$D,3,FALSE)*Table1[[#This Row],[Qtde_insumo]],"")</f>
        <v/>
      </c>
      <c r="M5225" s="17" t="str">
        <f>IF(Table1[[#This Row],[Ordem_insumos]]&lt;&gt;0,VLOOKUP(Table1[[#This Row],[Codigo_servico]],Preencher_Orcamento!$B:$D,3,FALSE)*Table1[[#This Row],[Subtotal_insumo]],"")</f>
        <v/>
      </c>
    </row>
    <row r="5226" spans="1:13" ht="26.25" x14ac:dyDescent="0.25">
      <c r="A5226" s="6">
        <v>91719</v>
      </c>
      <c r="B5226" s="126">
        <v>1</v>
      </c>
      <c r="C5226" s="133"/>
      <c r="D5226" s="134">
        <v>61039</v>
      </c>
      <c r="E5226" s="7" t="s">
        <v>1622</v>
      </c>
      <c r="F5226" s="8" t="s">
        <v>457</v>
      </c>
      <c r="G5226" s="16">
        <f>IFERROR(VLOOKUP(Table1[[#This Row],[Codigo_insumo]],BD_Insumos!$B:$E,4),"")</f>
        <v>241.88079999999999</v>
      </c>
      <c r="H5226" s="140">
        <v>1</v>
      </c>
      <c r="I5226" s="9"/>
      <c r="J5226" s="22">
        <f t="shared" si="81"/>
        <v>241.88079999999999</v>
      </c>
      <c r="K5226" s="22" t="str">
        <f>IF(I5226&lt;&gt;"",SUMIF(Table1[Codigo_servico],A5226,Table1[Subtotal_insumo]),"")</f>
        <v/>
      </c>
      <c r="L5226" s="16">
        <f>IF(Table1[[#This Row],[Ordem_insumos]]&lt;&gt;0,VLOOKUP(Table1[[#This Row],[Codigo_servico]],Preencher_Orcamento!$B:$D,3,FALSE)*Table1[[#This Row],[Qtde_insumo]],"")</f>
        <v>0</v>
      </c>
      <c r="M5226" s="16">
        <f>IF(Table1[[#This Row],[Ordem_insumos]]&lt;&gt;0,VLOOKUP(Table1[[#This Row],[Codigo_servico]],Preencher_Orcamento!$B:$D,3,FALSE)*Table1[[#This Row],[Subtotal_insumo]],"")</f>
        <v>0</v>
      </c>
    </row>
    <row r="5227" spans="1:13" x14ac:dyDescent="0.25">
      <c r="A5227" s="6">
        <v>91719</v>
      </c>
      <c r="B5227" s="126">
        <v>2</v>
      </c>
      <c r="C5227" s="133"/>
      <c r="D5227" s="134">
        <v>2044</v>
      </c>
      <c r="E5227" s="7" t="s">
        <v>2193</v>
      </c>
      <c r="F5227" s="8" t="s">
        <v>2140</v>
      </c>
      <c r="G5227" s="18">
        <f>IFERROR(VLOOKUP(Table1[[#This Row],[Codigo_insumo]],BD_Insumos!$B:$E,4),"")</f>
        <v>13.596734305430379</v>
      </c>
      <c r="H5227" s="140">
        <v>0.05</v>
      </c>
      <c r="I5227" s="9"/>
      <c r="J5227" s="23">
        <f t="shared" si="81"/>
        <v>0.67983671527151901</v>
      </c>
      <c r="K5227" s="22" t="str">
        <f>IF(I5227&lt;&gt;"",SUMIF(Table1[Codigo_servico],A5227,Table1[Subtotal_insumo]),"")</f>
        <v/>
      </c>
      <c r="L5227" s="18">
        <f>IF(Table1[[#This Row],[Ordem_insumos]]&lt;&gt;0,VLOOKUP(Table1[[#This Row],[Codigo_servico]],Preencher_Orcamento!$B:$D,3,FALSE)*Table1[[#This Row],[Qtde_insumo]],"")</f>
        <v>0</v>
      </c>
      <c r="M5227" s="18">
        <f>IF(Table1[[#This Row],[Ordem_insumos]]&lt;&gt;0,VLOOKUP(Table1[[#This Row],[Codigo_servico]],Preencher_Orcamento!$B:$D,3,FALSE)*Table1[[#This Row],[Subtotal_insumo]],"")</f>
        <v>0</v>
      </c>
    </row>
    <row r="5228" spans="1:13" x14ac:dyDescent="0.25">
      <c r="A5228" s="3">
        <v>91720</v>
      </c>
      <c r="B5228" s="125">
        <v>0</v>
      </c>
      <c r="C5228" s="131" t="s">
        <v>1625</v>
      </c>
      <c r="D5228" s="132"/>
      <c r="E5228" s="4"/>
      <c r="F5228" s="4"/>
      <c r="G5228" s="17" t="str">
        <f>IFERROR(VLOOKUP(Table1[[#This Row],[Codigo_insumo]],BD_Insumos!$B:$E,4),"")</f>
        <v/>
      </c>
      <c r="H5228" s="139"/>
      <c r="I5228" s="5" t="s">
        <v>2851</v>
      </c>
      <c r="J5228" s="20" t="str">
        <f t="shared" si="81"/>
        <v/>
      </c>
      <c r="K5228" s="21">
        <f>IF(I5228&lt;&gt;"",SUMIF(Table1[Codigo_servico],A5228,Table1[Subtotal_insumo]),"")</f>
        <v>25.25303671527152</v>
      </c>
      <c r="L5228" s="17" t="str">
        <f>IF(Table1[[#This Row],[Ordem_insumos]]&lt;&gt;0,VLOOKUP(Table1[[#This Row],[Codigo_servico]],Preencher_Orcamento!$B:$D,3,FALSE)*Table1[[#This Row],[Qtde_insumo]],"")</f>
        <v/>
      </c>
      <c r="M5228" s="17" t="str">
        <f>IF(Table1[[#This Row],[Ordem_insumos]]&lt;&gt;0,VLOOKUP(Table1[[#This Row],[Codigo_servico]],Preencher_Orcamento!$B:$D,3,FALSE)*Table1[[#This Row],[Subtotal_insumo]],"")</f>
        <v/>
      </c>
    </row>
    <row r="5229" spans="1:13" ht="26.25" x14ac:dyDescent="0.25">
      <c r="A5229" s="6">
        <v>91720</v>
      </c>
      <c r="B5229" s="126">
        <v>1</v>
      </c>
      <c r="C5229" s="133"/>
      <c r="D5229" s="134">
        <v>61042</v>
      </c>
      <c r="E5229" s="7" t="s">
        <v>1625</v>
      </c>
      <c r="F5229" s="8" t="s">
        <v>635</v>
      </c>
      <c r="G5229" s="16">
        <f>IFERROR(VLOOKUP(Table1[[#This Row],[Codigo_insumo]],BD_Insumos!$B:$E,4),"")</f>
        <v>24.5732</v>
      </c>
      <c r="H5229" s="140">
        <v>1</v>
      </c>
      <c r="I5229" s="9"/>
      <c r="J5229" s="22">
        <f t="shared" si="81"/>
        <v>24.5732</v>
      </c>
      <c r="K5229" s="22" t="str">
        <f>IF(I5229&lt;&gt;"",SUMIF(Table1[Codigo_servico],A5229,Table1[Subtotal_insumo]),"")</f>
        <v/>
      </c>
      <c r="L5229" s="16">
        <f>IF(Table1[[#This Row],[Ordem_insumos]]&lt;&gt;0,VLOOKUP(Table1[[#This Row],[Codigo_servico]],Preencher_Orcamento!$B:$D,3,FALSE)*Table1[[#This Row],[Qtde_insumo]],"")</f>
        <v>0</v>
      </c>
      <c r="M5229" s="16">
        <f>IF(Table1[[#This Row],[Ordem_insumos]]&lt;&gt;0,VLOOKUP(Table1[[#This Row],[Codigo_servico]],Preencher_Orcamento!$B:$D,3,FALSE)*Table1[[#This Row],[Subtotal_insumo]],"")</f>
        <v>0</v>
      </c>
    </row>
    <row r="5230" spans="1:13" x14ac:dyDescent="0.25">
      <c r="A5230" s="6">
        <v>91720</v>
      </c>
      <c r="B5230" s="126">
        <v>2</v>
      </c>
      <c r="C5230" s="133"/>
      <c r="D5230" s="134">
        <v>2044</v>
      </c>
      <c r="E5230" s="7" t="s">
        <v>2193</v>
      </c>
      <c r="F5230" s="8" t="s">
        <v>2140</v>
      </c>
      <c r="G5230" s="18">
        <f>IFERROR(VLOOKUP(Table1[[#This Row],[Codigo_insumo]],BD_Insumos!$B:$E,4),"")</f>
        <v>13.596734305430379</v>
      </c>
      <c r="H5230" s="140">
        <v>0.05</v>
      </c>
      <c r="I5230" s="9"/>
      <c r="J5230" s="23">
        <f t="shared" si="81"/>
        <v>0.67983671527151901</v>
      </c>
      <c r="K5230" s="22" t="str">
        <f>IF(I5230&lt;&gt;"",SUMIF(Table1[Codigo_servico],A5230,Table1[Subtotal_insumo]),"")</f>
        <v/>
      </c>
      <c r="L5230" s="18">
        <f>IF(Table1[[#This Row],[Ordem_insumos]]&lt;&gt;0,VLOOKUP(Table1[[#This Row],[Codigo_servico]],Preencher_Orcamento!$B:$D,3,FALSE)*Table1[[#This Row],[Qtde_insumo]],"")</f>
        <v>0</v>
      </c>
      <c r="M5230" s="18">
        <f>IF(Table1[[#This Row],[Ordem_insumos]]&lt;&gt;0,VLOOKUP(Table1[[#This Row],[Codigo_servico]],Preencher_Orcamento!$B:$D,3,FALSE)*Table1[[#This Row],[Subtotal_insumo]],"")</f>
        <v>0</v>
      </c>
    </row>
    <row r="5231" spans="1:13" x14ac:dyDescent="0.25">
      <c r="A5231" s="3">
        <v>91721</v>
      </c>
      <c r="B5231" s="125">
        <v>0</v>
      </c>
      <c r="C5231" s="131" t="s">
        <v>3394</v>
      </c>
      <c r="D5231" s="132"/>
      <c r="E5231" s="4"/>
      <c r="F5231" s="4"/>
      <c r="G5231" s="17" t="str">
        <f>IFERROR(VLOOKUP(Table1[[#This Row],[Codigo_insumo]],BD_Insumos!$B:$E,4),"")</f>
        <v/>
      </c>
      <c r="H5231" s="139"/>
      <c r="I5231" s="5" t="s">
        <v>457</v>
      </c>
      <c r="J5231" s="20" t="str">
        <f t="shared" si="81"/>
        <v/>
      </c>
      <c r="K5231" s="21">
        <f>IF(I5231&lt;&gt;"",SUMIF(Table1[Codigo_servico],A5231,Table1[Subtotal_insumo]),"")</f>
        <v>24446.144105027488</v>
      </c>
      <c r="L5231" s="17" t="str">
        <f>IF(Table1[[#This Row],[Ordem_insumos]]&lt;&gt;0,VLOOKUP(Table1[[#This Row],[Codigo_servico]],Preencher_Orcamento!$B:$D,3,FALSE)*Table1[[#This Row],[Qtde_insumo]],"")</f>
        <v/>
      </c>
      <c r="M5231" s="17" t="str">
        <f>IF(Table1[[#This Row],[Ordem_insumos]]&lt;&gt;0,VLOOKUP(Table1[[#This Row],[Codigo_servico]],Preencher_Orcamento!$B:$D,3,FALSE)*Table1[[#This Row],[Subtotal_insumo]],"")</f>
        <v/>
      </c>
    </row>
    <row r="5232" spans="1:13" ht="26.25" x14ac:dyDescent="0.25">
      <c r="A5232" s="6">
        <v>91721</v>
      </c>
      <c r="B5232" s="126">
        <v>1</v>
      </c>
      <c r="C5232" s="133"/>
      <c r="D5232" s="134">
        <v>61050</v>
      </c>
      <c r="E5232" s="7" t="s">
        <v>1633</v>
      </c>
      <c r="F5232" s="8" t="s">
        <v>457</v>
      </c>
      <c r="G5232" s="16">
        <f>IFERROR(VLOOKUP(Table1[[#This Row],[Codigo_insumo]],BD_Insumos!$B:$E,4),"")</f>
        <v>23810</v>
      </c>
      <c r="H5232" s="140">
        <v>1</v>
      </c>
      <c r="I5232" s="9"/>
      <c r="J5232" s="22">
        <f t="shared" si="81"/>
        <v>23810</v>
      </c>
      <c r="K5232" s="22" t="str">
        <f>IF(I5232&lt;&gt;"",SUMIF(Table1[Codigo_servico],A5232,Table1[Subtotal_insumo]),"")</f>
        <v/>
      </c>
      <c r="L5232" s="16">
        <f>IF(Table1[[#This Row],[Ordem_insumos]]&lt;&gt;0,VLOOKUP(Table1[[#This Row],[Codigo_servico]],Preencher_Orcamento!$B:$D,3,FALSE)*Table1[[#This Row],[Qtde_insumo]],"")</f>
        <v>0</v>
      </c>
      <c r="M5232" s="16">
        <f>IF(Table1[[#This Row],[Ordem_insumos]]&lt;&gt;0,VLOOKUP(Table1[[#This Row],[Codigo_servico]],Preencher_Orcamento!$B:$D,3,FALSE)*Table1[[#This Row],[Subtotal_insumo]],"")</f>
        <v>0</v>
      </c>
    </row>
    <row r="5233" spans="1:13" x14ac:dyDescent="0.25">
      <c r="A5233" s="6">
        <v>91721</v>
      </c>
      <c r="B5233" s="126">
        <v>2</v>
      </c>
      <c r="C5233" s="133"/>
      <c r="D5233" s="134">
        <v>2041</v>
      </c>
      <c r="E5233" s="7" t="s">
        <v>2192</v>
      </c>
      <c r="F5233" s="8" t="s">
        <v>2140</v>
      </c>
      <c r="G5233" s="16">
        <f>IFERROR(VLOOKUP(Table1[[#This Row],[Codigo_insumo]],BD_Insumos!$B:$E,4),"")</f>
        <v>18.820516146129485</v>
      </c>
      <c r="H5233" s="140">
        <v>10</v>
      </c>
      <c r="I5233" s="9"/>
      <c r="J5233" s="22">
        <f t="shared" si="81"/>
        <v>188.20516146129484</v>
      </c>
      <c r="K5233" s="22" t="str">
        <f>IF(I5233&lt;&gt;"",SUMIF(Table1[Codigo_servico],A5233,Table1[Subtotal_insumo]),"")</f>
        <v/>
      </c>
      <c r="L5233" s="16">
        <f>IF(Table1[[#This Row],[Ordem_insumos]]&lt;&gt;0,VLOOKUP(Table1[[#This Row],[Codigo_servico]],Preencher_Orcamento!$B:$D,3,FALSE)*Table1[[#This Row],[Qtde_insumo]],"")</f>
        <v>0</v>
      </c>
      <c r="M5233" s="16">
        <f>IF(Table1[[#This Row],[Ordem_insumos]]&lt;&gt;0,VLOOKUP(Table1[[#This Row],[Codigo_servico]],Preencher_Orcamento!$B:$D,3,FALSE)*Table1[[#This Row],[Subtotal_insumo]],"")</f>
        <v>0</v>
      </c>
    </row>
    <row r="5234" spans="1:13" x14ac:dyDescent="0.25">
      <c r="A5234" s="6">
        <v>91721</v>
      </c>
      <c r="B5234" s="126">
        <v>3</v>
      </c>
      <c r="C5234" s="133"/>
      <c r="D5234" s="134">
        <v>1037</v>
      </c>
      <c r="E5234" s="7" t="s">
        <v>2958</v>
      </c>
      <c r="F5234" s="8" t="s">
        <v>2140</v>
      </c>
      <c r="G5234" s="16">
        <f>IFERROR(VLOOKUP(Table1[[#This Row],[Codigo_insumo]],BD_Insumos!$B:$E,4),"")</f>
        <v>35.200851491517405</v>
      </c>
      <c r="H5234" s="140">
        <v>5</v>
      </c>
      <c r="I5234" s="9"/>
      <c r="J5234" s="22">
        <f t="shared" si="81"/>
        <v>176.00425745758702</v>
      </c>
      <c r="K5234" s="22" t="str">
        <f>IF(I5234&lt;&gt;"",SUMIF(Table1[Codigo_servico],A5234,Table1[Subtotal_insumo]),"")</f>
        <v/>
      </c>
      <c r="L5234" s="16">
        <f>IF(Table1[[#This Row],[Ordem_insumos]]&lt;&gt;0,VLOOKUP(Table1[[#This Row],[Codigo_servico]],Preencher_Orcamento!$B:$D,3,FALSE)*Table1[[#This Row],[Qtde_insumo]],"")</f>
        <v>0</v>
      </c>
      <c r="M5234" s="16">
        <f>IF(Table1[[#This Row],[Ordem_insumos]]&lt;&gt;0,VLOOKUP(Table1[[#This Row],[Codigo_servico]],Preencher_Orcamento!$B:$D,3,FALSE)*Table1[[#This Row],[Subtotal_insumo]],"")</f>
        <v>0</v>
      </c>
    </row>
    <row r="5235" spans="1:13" x14ac:dyDescent="0.25">
      <c r="A5235" s="6">
        <v>91721</v>
      </c>
      <c r="B5235" s="126">
        <v>4</v>
      </c>
      <c r="C5235" s="133"/>
      <c r="D5235" s="134">
        <v>2044</v>
      </c>
      <c r="E5235" s="7" t="s">
        <v>2193</v>
      </c>
      <c r="F5235" s="8" t="s">
        <v>2140</v>
      </c>
      <c r="G5235" s="18">
        <f>IFERROR(VLOOKUP(Table1[[#This Row],[Codigo_insumo]],BD_Insumos!$B:$E,4),"")</f>
        <v>13.596734305430379</v>
      </c>
      <c r="H5235" s="140">
        <v>20</v>
      </c>
      <c r="I5235" s="9"/>
      <c r="J5235" s="23">
        <f t="shared" si="81"/>
        <v>271.93468610860759</v>
      </c>
      <c r="K5235" s="22" t="str">
        <f>IF(I5235&lt;&gt;"",SUMIF(Table1[Codigo_servico],A5235,Table1[Subtotal_insumo]),"")</f>
        <v/>
      </c>
      <c r="L5235" s="18">
        <f>IF(Table1[[#This Row],[Ordem_insumos]]&lt;&gt;0,VLOOKUP(Table1[[#This Row],[Codigo_servico]],Preencher_Orcamento!$B:$D,3,FALSE)*Table1[[#This Row],[Qtde_insumo]],"")</f>
        <v>0</v>
      </c>
      <c r="M5235" s="18">
        <f>IF(Table1[[#This Row],[Ordem_insumos]]&lt;&gt;0,VLOOKUP(Table1[[#This Row],[Codigo_servico]],Preencher_Orcamento!$B:$D,3,FALSE)*Table1[[#This Row],[Subtotal_insumo]],"")</f>
        <v>0</v>
      </c>
    </row>
    <row r="5236" spans="1:13" x14ac:dyDescent="0.25">
      <c r="A5236" s="3">
        <v>91722</v>
      </c>
      <c r="B5236" s="125">
        <v>0</v>
      </c>
      <c r="C5236" s="131" t="s">
        <v>3395</v>
      </c>
      <c r="D5236" s="132"/>
      <c r="E5236" s="4"/>
      <c r="F5236" s="4"/>
      <c r="G5236" s="17" t="str">
        <f>IFERROR(VLOOKUP(Table1[[#This Row],[Codigo_insumo]],BD_Insumos!$B:$E,4),"")</f>
        <v/>
      </c>
      <c r="H5236" s="139"/>
      <c r="I5236" s="5" t="s">
        <v>457</v>
      </c>
      <c r="J5236" s="20" t="str">
        <f t="shared" si="81"/>
        <v/>
      </c>
      <c r="K5236" s="21">
        <f>IF(I5236&lt;&gt;"",SUMIF(Table1[Codigo_servico],A5236,Table1[Subtotal_insumo]),"")</f>
        <v>29617.984105027488</v>
      </c>
      <c r="L5236" s="17" t="str">
        <f>IF(Table1[[#This Row],[Ordem_insumos]]&lt;&gt;0,VLOOKUP(Table1[[#This Row],[Codigo_servico]],Preencher_Orcamento!$B:$D,3,FALSE)*Table1[[#This Row],[Qtde_insumo]],"")</f>
        <v/>
      </c>
      <c r="M5236" s="17" t="str">
        <f>IF(Table1[[#This Row],[Ordem_insumos]]&lt;&gt;0,VLOOKUP(Table1[[#This Row],[Codigo_servico]],Preencher_Orcamento!$B:$D,3,FALSE)*Table1[[#This Row],[Subtotal_insumo]],"")</f>
        <v/>
      </c>
    </row>
    <row r="5237" spans="1:13" x14ac:dyDescent="0.25">
      <c r="A5237" s="6">
        <v>91722</v>
      </c>
      <c r="B5237" s="126">
        <v>1</v>
      </c>
      <c r="C5237" s="133"/>
      <c r="D5237" s="134">
        <v>2041</v>
      </c>
      <c r="E5237" s="7" t="s">
        <v>2192</v>
      </c>
      <c r="F5237" s="8" t="s">
        <v>2140</v>
      </c>
      <c r="G5237" s="16">
        <f>IFERROR(VLOOKUP(Table1[[#This Row],[Codigo_insumo]],BD_Insumos!$B:$E,4),"")</f>
        <v>18.820516146129485</v>
      </c>
      <c r="H5237" s="140">
        <v>10</v>
      </c>
      <c r="I5237" s="9"/>
      <c r="J5237" s="22">
        <f t="shared" si="81"/>
        <v>188.20516146129484</v>
      </c>
      <c r="K5237" s="22" t="str">
        <f>IF(I5237&lt;&gt;"",SUMIF(Table1[Codigo_servico],A5237,Table1[Subtotal_insumo]),"")</f>
        <v/>
      </c>
      <c r="L5237" s="16">
        <f>IF(Table1[[#This Row],[Ordem_insumos]]&lt;&gt;0,VLOOKUP(Table1[[#This Row],[Codigo_servico]],Preencher_Orcamento!$B:$D,3,FALSE)*Table1[[#This Row],[Qtde_insumo]],"")</f>
        <v>0</v>
      </c>
      <c r="M5237" s="16">
        <f>IF(Table1[[#This Row],[Ordem_insumos]]&lt;&gt;0,VLOOKUP(Table1[[#This Row],[Codigo_servico]],Preencher_Orcamento!$B:$D,3,FALSE)*Table1[[#This Row],[Subtotal_insumo]],"")</f>
        <v>0</v>
      </c>
    </row>
    <row r="5238" spans="1:13" x14ac:dyDescent="0.25">
      <c r="A5238" s="6">
        <v>91722</v>
      </c>
      <c r="B5238" s="126">
        <v>2</v>
      </c>
      <c r="C5238" s="133"/>
      <c r="D5238" s="134">
        <v>2044</v>
      </c>
      <c r="E5238" s="7" t="s">
        <v>2193</v>
      </c>
      <c r="F5238" s="8" t="s">
        <v>2140</v>
      </c>
      <c r="G5238" s="16">
        <f>IFERROR(VLOOKUP(Table1[[#This Row],[Codigo_insumo]],BD_Insumos!$B:$E,4),"")</f>
        <v>13.596734305430379</v>
      </c>
      <c r="H5238" s="140">
        <v>20</v>
      </c>
      <c r="I5238" s="9"/>
      <c r="J5238" s="22">
        <f t="shared" si="81"/>
        <v>271.93468610860759</v>
      </c>
      <c r="K5238" s="22" t="str">
        <f>IF(I5238&lt;&gt;"",SUMIF(Table1[Codigo_servico],A5238,Table1[Subtotal_insumo]),"")</f>
        <v/>
      </c>
      <c r="L5238" s="16">
        <f>IF(Table1[[#This Row],[Ordem_insumos]]&lt;&gt;0,VLOOKUP(Table1[[#This Row],[Codigo_servico]],Preencher_Orcamento!$B:$D,3,FALSE)*Table1[[#This Row],[Qtde_insumo]],"")</f>
        <v>0</v>
      </c>
      <c r="M5238" s="16">
        <f>IF(Table1[[#This Row],[Ordem_insumos]]&lt;&gt;0,VLOOKUP(Table1[[#This Row],[Codigo_servico]],Preencher_Orcamento!$B:$D,3,FALSE)*Table1[[#This Row],[Subtotal_insumo]],"")</f>
        <v>0</v>
      </c>
    </row>
    <row r="5239" spans="1:13" ht="26.25" x14ac:dyDescent="0.25">
      <c r="A5239" s="6">
        <v>91722</v>
      </c>
      <c r="B5239" s="126">
        <v>3</v>
      </c>
      <c r="C5239" s="133"/>
      <c r="D5239" s="134">
        <v>61051</v>
      </c>
      <c r="E5239" s="7" t="s">
        <v>1634</v>
      </c>
      <c r="F5239" s="8" t="s">
        <v>457</v>
      </c>
      <c r="G5239" s="16">
        <f>IFERROR(VLOOKUP(Table1[[#This Row],[Codigo_insumo]],BD_Insumos!$B:$E,4),"")</f>
        <v>28981.84</v>
      </c>
      <c r="H5239" s="140">
        <v>1</v>
      </c>
      <c r="I5239" s="9"/>
      <c r="J5239" s="22">
        <f t="shared" si="81"/>
        <v>28981.84</v>
      </c>
      <c r="K5239" s="22" t="str">
        <f>IF(I5239&lt;&gt;"",SUMIF(Table1[Codigo_servico],A5239,Table1[Subtotal_insumo]),"")</f>
        <v/>
      </c>
      <c r="L5239" s="16">
        <f>IF(Table1[[#This Row],[Ordem_insumos]]&lt;&gt;0,VLOOKUP(Table1[[#This Row],[Codigo_servico]],Preencher_Orcamento!$B:$D,3,FALSE)*Table1[[#This Row],[Qtde_insumo]],"")</f>
        <v>0</v>
      </c>
      <c r="M5239" s="16">
        <f>IF(Table1[[#This Row],[Ordem_insumos]]&lt;&gt;0,VLOOKUP(Table1[[#This Row],[Codigo_servico]],Preencher_Orcamento!$B:$D,3,FALSE)*Table1[[#This Row],[Subtotal_insumo]],"")</f>
        <v>0</v>
      </c>
    </row>
    <row r="5240" spans="1:13" x14ac:dyDescent="0.25">
      <c r="A5240" s="6">
        <v>91722</v>
      </c>
      <c r="B5240" s="126">
        <v>4</v>
      </c>
      <c r="C5240" s="133"/>
      <c r="D5240" s="134">
        <v>1037</v>
      </c>
      <c r="E5240" s="7" t="s">
        <v>2958</v>
      </c>
      <c r="F5240" s="8" t="s">
        <v>2140</v>
      </c>
      <c r="G5240" s="18">
        <f>IFERROR(VLOOKUP(Table1[[#This Row],[Codigo_insumo]],BD_Insumos!$B:$E,4),"")</f>
        <v>35.200851491517405</v>
      </c>
      <c r="H5240" s="140">
        <v>5</v>
      </c>
      <c r="I5240" s="9"/>
      <c r="J5240" s="23">
        <f t="shared" si="81"/>
        <v>176.00425745758702</v>
      </c>
      <c r="K5240" s="22" t="str">
        <f>IF(I5240&lt;&gt;"",SUMIF(Table1[Codigo_servico],A5240,Table1[Subtotal_insumo]),"")</f>
        <v/>
      </c>
      <c r="L5240" s="18">
        <f>IF(Table1[[#This Row],[Ordem_insumos]]&lt;&gt;0,VLOOKUP(Table1[[#This Row],[Codigo_servico]],Preencher_Orcamento!$B:$D,3,FALSE)*Table1[[#This Row],[Qtde_insumo]],"")</f>
        <v>0</v>
      </c>
      <c r="M5240" s="18">
        <f>IF(Table1[[#This Row],[Ordem_insumos]]&lt;&gt;0,VLOOKUP(Table1[[#This Row],[Codigo_servico]],Preencher_Orcamento!$B:$D,3,FALSE)*Table1[[#This Row],[Subtotal_insumo]],"")</f>
        <v>0</v>
      </c>
    </row>
    <row r="5241" spans="1:13" x14ac:dyDescent="0.25">
      <c r="A5241" s="3">
        <v>91723</v>
      </c>
      <c r="B5241" s="125">
        <v>0</v>
      </c>
      <c r="C5241" s="131" t="s">
        <v>3396</v>
      </c>
      <c r="D5241" s="132"/>
      <c r="E5241" s="4"/>
      <c r="F5241" s="4"/>
      <c r="G5241" s="17" t="str">
        <f>IFERROR(VLOOKUP(Table1[[#This Row],[Codigo_insumo]],BD_Insumos!$B:$E,4),"")</f>
        <v/>
      </c>
      <c r="H5241" s="139"/>
      <c r="I5241" s="5" t="s">
        <v>457</v>
      </c>
      <c r="J5241" s="20" t="str">
        <f t="shared" si="81"/>
        <v/>
      </c>
      <c r="K5241" s="21">
        <f>IF(I5241&lt;&gt;"",SUMIF(Table1[Codigo_servico],A5241,Table1[Subtotal_insumo]),"")</f>
        <v>625.14594020444542</v>
      </c>
      <c r="L5241" s="17" t="str">
        <f>IF(Table1[[#This Row],[Ordem_insumos]]&lt;&gt;0,VLOOKUP(Table1[[#This Row],[Codigo_servico]],Preencher_Orcamento!$B:$D,3,FALSE)*Table1[[#This Row],[Qtde_insumo]],"")</f>
        <v/>
      </c>
      <c r="M5241" s="17" t="str">
        <f>IF(Table1[[#This Row],[Ordem_insumos]]&lt;&gt;0,VLOOKUP(Table1[[#This Row],[Codigo_servico]],Preencher_Orcamento!$B:$D,3,FALSE)*Table1[[#This Row],[Subtotal_insumo]],"")</f>
        <v/>
      </c>
    </row>
    <row r="5242" spans="1:13" x14ac:dyDescent="0.25">
      <c r="A5242" s="6">
        <v>91723</v>
      </c>
      <c r="B5242" s="126">
        <v>1</v>
      </c>
      <c r="C5242" s="133"/>
      <c r="D5242" s="134">
        <v>1037</v>
      </c>
      <c r="E5242" s="7" t="s">
        <v>2958</v>
      </c>
      <c r="F5242" s="8" t="s">
        <v>2140</v>
      </c>
      <c r="G5242" s="16">
        <f>IFERROR(VLOOKUP(Table1[[#This Row],[Codigo_insumo]],BD_Insumos!$B:$E,4),"")</f>
        <v>35.200851491517405</v>
      </c>
      <c r="H5242" s="140">
        <v>0.3</v>
      </c>
      <c r="I5242" s="9"/>
      <c r="J5242" s="22">
        <f t="shared" si="81"/>
        <v>10.560255447455221</v>
      </c>
      <c r="K5242" s="22" t="str">
        <f>IF(I5242&lt;&gt;"",SUMIF(Table1[Codigo_servico],A5242,Table1[Subtotal_insumo]),"")</f>
        <v/>
      </c>
      <c r="L5242" s="16">
        <f>IF(Table1[[#This Row],[Ordem_insumos]]&lt;&gt;0,VLOOKUP(Table1[[#This Row],[Codigo_servico]],Preencher_Orcamento!$B:$D,3,FALSE)*Table1[[#This Row],[Qtde_insumo]],"")</f>
        <v>0</v>
      </c>
      <c r="M5242" s="16">
        <f>IF(Table1[[#This Row],[Ordem_insumos]]&lt;&gt;0,VLOOKUP(Table1[[#This Row],[Codigo_servico]],Preencher_Orcamento!$B:$D,3,FALSE)*Table1[[#This Row],[Subtotal_insumo]],"")</f>
        <v>0</v>
      </c>
    </row>
    <row r="5243" spans="1:13" x14ac:dyDescent="0.25">
      <c r="A5243" s="6">
        <v>91723</v>
      </c>
      <c r="B5243" s="126">
        <v>2</v>
      </c>
      <c r="C5243" s="133"/>
      <c r="D5243" s="134">
        <v>2044</v>
      </c>
      <c r="E5243" s="7" t="s">
        <v>2193</v>
      </c>
      <c r="F5243" s="8" t="s">
        <v>2140</v>
      </c>
      <c r="G5243" s="16">
        <f>IFERROR(VLOOKUP(Table1[[#This Row],[Codigo_insumo]],BD_Insumos!$B:$E,4),"")</f>
        <v>13.596734305430379</v>
      </c>
      <c r="H5243" s="140">
        <v>2</v>
      </c>
      <c r="I5243" s="9"/>
      <c r="J5243" s="22">
        <f t="shared" si="81"/>
        <v>27.193468610860759</v>
      </c>
      <c r="K5243" s="22" t="str">
        <f>IF(I5243&lt;&gt;"",SUMIF(Table1[Codigo_servico],A5243,Table1[Subtotal_insumo]),"")</f>
        <v/>
      </c>
      <c r="L5243" s="16">
        <f>IF(Table1[[#This Row],[Ordem_insumos]]&lt;&gt;0,VLOOKUP(Table1[[#This Row],[Codigo_servico]],Preencher_Orcamento!$B:$D,3,FALSE)*Table1[[#This Row],[Qtde_insumo]],"")</f>
        <v>0</v>
      </c>
      <c r="M5243" s="16">
        <f>IF(Table1[[#This Row],[Ordem_insumos]]&lt;&gt;0,VLOOKUP(Table1[[#This Row],[Codigo_servico]],Preencher_Orcamento!$B:$D,3,FALSE)*Table1[[#This Row],[Subtotal_insumo]],"")</f>
        <v>0</v>
      </c>
    </row>
    <row r="5244" spans="1:13" x14ac:dyDescent="0.25">
      <c r="A5244" s="6">
        <v>91723</v>
      </c>
      <c r="B5244" s="126">
        <v>3</v>
      </c>
      <c r="C5244" s="133"/>
      <c r="D5244" s="134">
        <v>2041</v>
      </c>
      <c r="E5244" s="7" t="s">
        <v>2192</v>
      </c>
      <c r="F5244" s="8" t="s">
        <v>2140</v>
      </c>
      <c r="G5244" s="16">
        <f>IFERROR(VLOOKUP(Table1[[#This Row],[Codigo_insumo]],BD_Insumos!$B:$E,4),"")</f>
        <v>18.820516146129485</v>
      </c>
      <c r="H5244" s="140">
        <v>1</v>
      </c>
      <c r="I5244" s="9"/>
      <c r="J5244" s="22">
        <f t="shared" si="81"/>
        <v>18.820516146129485</v>
      </c>
      <c r="K5244" s="22" t="str">
        <f>IF(I5244&lt;&gt;"",SUMIF(Table1[Codigo_servico],A5244,Table1[Subtotal_insumo]),"")</f>
        <v/>
      </c>
      <c r="L5244" s="16">
        <f>IF(Table1[[#This Row],[Ordem_insumos]]&lt;&gt;0,VLOOKUP(Table1[[#This Row],[Codigo_servico]],Preencher_Orcamento!$B:$D,3,FALSE)*Table1[[#This Row],[Qtde_insumo]],"")</f>
        <v>0</v>
      </c>
      <c r="M5244" s="16">
        <f>IF(Table1[[#This Row],[Ordem_insumos]]&lt;&gt;0,VLOOKUP(Table1[[#This Row],[Codigo_servico]],Preencher_Orcamento!$B:$D,3,FALSE)*Table1[[#This Row],[Subtotal_insumo]],"")</f>
        <v>0</v>
      </c>
    </row>
    <row r="5245" spans="1:13" ht="51.75" x14ac:dyDescent="0.25">
      <c r="A5245" s="6">
        <v>91723</v>
      </c>
      <c r="B5245" s="126">
        <v>4</v>
      </c>
      <c r="C5245" s="133"/>
      <c r="D5245" s="134">
        <v>61052</v>
      </c>
      <c r="E5245" s="7" t="s">
        <v>1635</v>
      </c>
      <c r="F5245" s="8" t="s">
        <v>457</v>
      </c>
      <c r="G5245" s="18">
        <f>IFERROR(VLOOKUP(Table1[[#This Row],[Codigo_insumo]],BD_Insumos!$B:$E,4),"")</f>
        <v>568.57169999999996</v>
      </c>
      <c r="H5245" s="140">
        <v>1</v>
      </c>
      <c r="I5245" s="9"/>
      <c r="J5245" s="23">
        <f t="shared" si="81"/>
        <v>568.57169999999996</v>
      </c>
      <c r="K5245" s="22" t="str">
        <f>IF(I5245&lt;&gt;"",SUMIF(Table1[Codigo_servico],A5245,Table1[Subtotal_insumo]),"")</f>
        <v/>
      </c>
      <c r="L5245" s="18">
        <f>IF(Table1[[#This Row],[Ordem_insumos]]&lt;&gt;0,VLOOKUP(Table1[[#This Row],[Codigo_servico]],Preencher_Orcamento!$B:$D,3,FALSE)*Table1[[#This Row],[Qtde_insumo]],"")</f>
        <v>0</v>
      </c>
      <c r="M5245" s="18">
        <f>IF(Table1[[#This Row],[Ordem_insumos]]&lt;&gt;0,VLOOKUP(Table1[[#This Row],[Codigo_servico]],Preencher_Orcamento!$B:$D,3,FALSE)*Table1[[#This Row],[Subtotal_insumo]],"")</f>
        <v>0</v>
      </c>
    </row>
    <row r="5246" spans="1:13" x14ac:dyDescent="0.25">
      <c r="A5246" s="3">
        <v>91724</v>
      </c>
      <c r="B5246" s="125">
        <v>0</v>
      </c>
      <c r="C5246" s="131" t="s">
        <v>1636</v>
      </c>
      <c r="D5246" s="132"/>
      <c r="E5246" s="4"/>
      <c r="F5246" s="4"/>
      <c r="G5246" s="17" t="str">
        <f>IFERROR(VLOOKUP(Table1[[#This Row],[Codigo_insumo]],BD_Insumos!$B:$E,4),"")</f>
        <v/>
      </c>
      <c r="H5246" s="139"/>
      <c r="I5246" s="5" t="s">
        <v>457</v>
      </c>
      <c r="J5246" s="20" t="str">
        <f t="shared" si="81"/>
        <v/>
      </c>
      <c r="K5246" s="21">
        <f>IF(I5246&lt;&gt;"",SUMIF(Table1[Codigo_servico],A5246,Table1[Subtotal_insumo]),"")</f>
        <v>3182.3582514915174</v>
      </c>
      <c r="L5246" s="17" t="str">
        <f>IF(Table1[[#This Row],[Ordem_insumos]]&lt;&gt;0,VLOOKUP(Table1[[#This Row],[Codigo_servico]],Preencher_Orcamento!$B:$D,3,FALSE)*Table1[[#This Row],[Qtde_insumo]],"")</f>
        <v/>
      </c>
      <c r="M5246" s="17" t="str">
        <f>IF(Table1[[#This Row],[Ordem_insumos]]&lt;&gt;0,VLOOKUP(Table1[[#This Row],[Codigo_servico]],Preencher_Orcamento!$B:$D,3,FALSE)*Table1[[#This Row],[Subtotal_insumo]],"")</f>
        <v/>
      </c>
    </row>
    <row r="5247" spans="1:13" x14ac:dyDescent="0.25">
      <c r="A5247" s="6">
        <v>91724</v>
      </c>
      <c r="B5247" s="126">
        <v>1</v>
      </c>
      <c r="C5247" s="133"/>
      <c r="D5247" s="134">
        <v>1037</v>
      </c>
      <c r="E5247" s="7" t="s">
        <v>2958</v>
      </c>
      <c r="F5247" s="8" t="s">
        <v>2140</v>
      </c>
      <c r="G5247" s="16">
        <f>IFERROR(VLOOKUP(Table1[[#This Row],[Codigo_insumo]],BD_Insumos!$B:$E,4),"")</f>
        <v>35.200851491517405</v>
      </c>
      <c r="H5247" s="140">
        <v>1</v>
      </c>
      <c r="I5247" s="9"/>
      <c r="J5247" s="22">
        <f t="shared" si="81"/>
        <v>35.200851491517405</v>
      </c>
      <c r="K5247" s="22" t="str">
        <f>IF(I5247&lt;&gt;"",SUMIF(Table1[Codigo_servico],A5247,Table1[Subtotal_insumo]),"")</f>
        <v/>
      </c>
      <c r="L5247" s="16">
        <f>IF(Table1[[#This Row],[Ordem_insumos]]&lt;&gt;0,VLOOKUP(Table1[[#This Row],[Codigo_servico]],Preencher_Orcamento!$B:$D,3,FALSE)*Table1[[#This Row],[Qtde_insumo]],"")</f>
        <v>0</v>
      </c>
      <c r="M5247" s="16">
        <f>IF(Table1[[#This Row],[Ordem_insumos]]&lt;&gt;0,VLOOKUP(Table1[[#This Row],[Codigo_servico]],Preencher_Orcamento!$B:$D,3,FALSE)*Table1[[#This Row],[Subtotal_insumo]],"")</f>
        <v>0</v>
      </c>
    </row>
    <row r="5248" spans="1:13" ht="26.25" x14ac:dyDescent="0.25">
      <c r="A5248" s="6">
        <v>91724</v>
      </c>
      <c r="B5248" s="126">
        <v>2</v>
      </c>
      <c r="C5248" s="133"/>
      <c r="D5248" s="134">
        <v>61053</v>
      </c>
      <c r="E5248" s="7" t="s">
        <v>1636</v>
      </c>
      <c r="F5248" s="8" t="s">
        <v>457</v>
      </c>
      <c r="G5248" s="18">
        <f>IFERROR(VLOOKUP(Table1[[#This Row],[Codigo_insumo]],BD_Insumos!$B:$E,4),"")</f>
        <v>3147.1574000000001</v>
      </c>
      <c r="H5248" s="140">
        <v>1</v>
      </c>
      <c r="I5248" s="9"/>
      <c r="J5248" s="23">
        <f t="shared" si="81"/>
        <v>3147.1574000000001</v>
      </c>
      <c r="K5248" s="22" t="str">
        <f>IF(I5248&lt;&gt;"",SUMIF(Table1[Codigo_servico],A5248,Table1[Subtotal_insumo]),"")</f>
        <v/>
      </c>
      <c r="L5248" s="18">
        <f>IF(Table1[[#This Row],[Ordem_insumos]]&lt;&gt;0,VLOOKUP(Table1[[#This Row],[Codigo_servico]],Preencher_Orcamento!$B:$D,3,FALSE)*Table1[[#This Row],[Qtde_insumo]],"")</f>
        <v>0</v>
      </c>
      <c r="M5248" s="18">
        <f>IF(Table1[[#This Row],[Ordem_insumos]]&lt;&gt;0,VLOOKUP(Table1[[#This Row],[Codigo_servico]],Preencher_Orcamento!$B:$D,3,FALSE)*Table1[[#This Row],[Subtotal_insumo]],"")</f>
        <v>0</v>
      </c>
    </row>
    <row r="5249" spans="1:13" x14ac:dyDescent="0.25">
      <c r="A5249" s="3">
        <v>91725</v>
      </c>
      <c r="B5249" s="125">
        <v>0</v>
      </c>
      <c r="C5249" s="131" t="s">
        <v>3397</v>
      </c>
      <c r="D5249" s="132"/>
      <c r="E5249" s="4"/>
      <c r="F5249" s="4"/>
      <c r="G5249" s="17" t="str">
        <f>IFERROR(VLOOKUP(Table1[[#This Row],[Codigo_insumo]],BD_Insumos!$B:$E,4),"")</f>
        <v/>
      </c>
      <c r="H5249" s="139"/>
      <c r="I5249" s="5" t="s">
        <v>5</v>
      </c>
      <c r="J5249" s="20" t="str">
        <f t="shared" si="81"/>
        <v/>
      </c>
      <c r="K5249" s="21">
        <f>IF(I5249&lt;&gt;"",SUMIF(Table1[Codigo_servico],A5249,Table1[Subtotal_insumo]),"")</f>
        <v>23.00699237849512</v>
      </c>
      <c r="L5249" s="17" t="str">
        <f>IF(Table1[[#This Row],[Ordem_insumos]]&lt;&gt;0,VLOOKUP(Table1[[#This Row],[Codigo_servico]],Preencher_Orcamento!$B:$D,3,FALSE)*Table1[[#This Row],[Qtde_insumo]],"")</f>
        <v/>
      </c>
      <c r="M5249" s="17" t="str">
        <f>IF(Table1[[#This Row],[Ordem_insumos]]&lt;&gt;0,VLOOKUP(Table1[[#This Row],[Codigo_servico]],Preencher_Orcamento!$B:$D,3,FALSE)*Table1[[#This Row],[Subtotal_insumo]],"")</f>
        <v/>
      </c>
    </row>
    <row r="5250" spans="1:13" x14ac:dyDescent="0.25">
      <c r="A5250" s="6">
        <v>91725</v>
      </c>
      <c r="B5250" s="126">
        <v>1</v>
      </c>
      <c r="C5250" s="133"/>
      <c r="D5250" s="134">
        <v>2044</v>
      </c>
      <c r="E5250" s="7" t="s">
        <v>2193</v>
      </c>
      <c r="F5250" s="8" t="s">
        <v>2140</v>
      </c>
      <c r="G5250" s="16">
        <f>IFERROR(VLOOKUP(Table1[[#This Row],[Codigo_insumo]],BD_Insumos!$B:$E,4),"")</f>
        <v>13.596734305430379</v>
      </c>
      <c r="H5250" s="140">
        <v>1</v>
      </c>
      <c r="I5250" s="9"/>
      <c r="J5250" s="22">
        <f t="shared" ref="J5250:J5313" si="82">IF(I5250="",G5250*H5250,"")</f>
        <v>13.596734305430379</v>
      </c>
      <c r="K5250" s="22" t="str">
        <f>IF(I5250&lt;&gt;"",SUMIF(Table1[Codigo_servico],A5250,Table1[Subtotal_insumo]),"")</f>
        <v/>
      </c>
      <c r="L5250" s="16">
        <f>IF(Table1[[#This Row],[Ordem_insumos]]&lt;&gt;0,VLOOKUP(Table1[[#This Row],[Codigo_servico]],Preencher_Orcamento!$B:$D,3,FALSE)*Table1[[#This Row],[Qtde_insumo]],"")</f>
        <v>0</v>
      </c>
      <c r="M5250" s="16">
        <f>IF(Table1[[#This Row],[Ordem_insumos]]&lt;&gt;0,VLOOKUP(Table1[[#This Row],[Codigo_servico]],Preencher_Orcamento!$B:$D,3,FALSE)*Table1[[#This Row],[Subtotal_insumo]],"")</f>
        <v>0</v>
      </c>
    </row>
    <row r="5251" spans="1:13" x14ac:dyDescent="0.25">
      <c r="A5251" s="6">
        <v>91725</v>
      </c>
      <c r="B5251" s="126">
        <v>2</v>
      </c>
      <c r="C5251" s="133"/>
      <c r="D5251" s="134">
        <v>2041</v>
      </c>
      <c r="E5251" s="7" t="s">
        <v>2192</v>
      </c>
      <c r="F5251" s="8" t="s">
        <v>2140</v>
      </c>
      <c r="G5251" s="16">
        <f>IFERROR(VLOOKUP(Table1[[#This Row],[Codigo_insumo]],BD_Insumos!$B:$E,4),"")</f>
        <v>18.820516146129485</v>
      </c>
      <c r="H5251" s="140">
        <v>0.5</v>
      </c>
      <c r="I5251" s="9"/>
      <c r="J5251" s="22">
        <f t="shared" si="82"/>
        <v>9.4102580730647425</v>
      </c>
      <c r="K5251" s="22" t="str">
        <f>IF(I5251&lt;&gt;"",SUMIF(Table1[Codigo_servico],A5251,Table1[Subtotal_insumo]),"")</f>
        <v/>
      </c>
      <c r="L5251" s="16">
        <f>IF(Table1[[#This Row],[Ordem_insumos]]&lt;&gt;0,VLOOKUP(Table1[[#This Row],[Codigo_servico]],Preencher_Orcamento!$B:$D,3,FALSE)*Table1[[#This Row],[Qtde_insumo]],"")</f>
        <v>0</v>
      </c>
      <c r="M5251" s="16">
        <f>IF(Table1[[#This Row],[Ordem_insumos]]&lt;&gt;0,VLOOKUP(Table1[[#This Row],[Codigo_servico]],Preencher_Orcamento!$B:$D,3,FALSE)*Table1[[#This Row],[Subtotal_insumo]],"")</f>
        <v>0</v>
      </c>
    </row>
    <row r="5252" spans="1:13" x14ac:dyDescent="0.25">
      <c r="A5252" s="3">
        <v>91726</v>
      </c>
      <c r="B5252" s="125">
        <v>0</v>
      </c>
      <c r="C5252" s="131" t="s">
        <v>3398</v>
      </c>
      <c r="D5252" s="132"/>
      <c r="E5252" s="4"/>
      <c r="F5252" s="4"/>
      <c r="G5252" s="17" t="str">
        <f>IFERROR(VLOOKUP(Table1[[#This Row],[Codigo_insumo]],BD_Insumos!$B:$E,4),"")</f>
        <v/>
      </c>
      <c r="H5252" s="139"/>
      <c r="I5252" s="5" t="s">
        <v>457</v>
      </c>
      <c r="J5252" s="20" t="str">
        <f t="shared" si="82"/>
        <v/>
      </c>
      <c r="K5252" s="21">
        <f>IF(I5252&lt;&gt;"",SUMIF(Table1[Codigo_servico],A5252,Table1[Subtotal_insumo]),"")</f>
        <v>35.44651614612949</v>
      </c>
      <c r="L5252" s="17" t="str">
        <f>IF(Table1[[#This Row],[Ordem_insumos]]&lt;&gt;0,VLOOKUP(Table1[[#This Row],[Codigo_servico]],Preencher_Orcamento!$B:$D,3,FALSE)*Table1[[#This Row],[Qtde_insumo]],"")</f>
        <v/>
      </c>
      <c r="M5252" s="17" t="str">
        <f>IF(Table1[[#This Row],[Ordem_insumos]]&lt;&gt;0,VLOOKUP(Table1[[#This Row],[Codigo_servico]],Preencher_Orcamento!$B:$D,3,FALSE)*Table1[[#This Row],[Subtotal_insumo]],"")</f>
        <v/>
      </c>
    </row>
    <row r="5253" spans="1:13" x14ac:dyDescent="0.25">
      <c r="A5253" s="6">
        <v>91726</v>
      </c>
      <c r="B5253" s="126">
        <v>1</v>
      </c>
      <c r="C5253" s="133"/>
      <c r="D5253" s="134">
        <v>2041</v>
      </c>
      <c r="E5253" s="7" t="s">
        <v>2192</v>
      </c>
      <c r="F5253" s="8" t="s">
        <v>2140</v>
      </c>
      <c r="G5253" s="16">
        <f>IFERROR(VLOOKUP(Table1[[#This Row],[Codigo_insumo]],BD_Insumos!$B:$E,4),"")</f>
        <v>18.820516146129485</v>
      </c>
      <c r="H5253" s="140">
        <v>1</v>
      </c>
      <c r="I5253" s="9"/>
      <c r="J5253" s="22">
        <f t="shared" si="82"/>
        <v>18.820516146129485</v>
      </c>
      <c r="K5253" s="22" t="str">
        <f>IF(I5253&lt;&gt;"",SUMIF(Table1[Codigo_servico],A5253,Table1[Subtotal_insumo]),"")</f>
        <v/>
      </c>
      <c r="L5253" s="16">
        <f>IF(Table1[[#This Row],[Ordem_insumos]]&lt;&gt;0,VLOOKUP(Table1[[#This Row],[Codigo_servico]],Preencher_Orcamento!$B:$D,3,FALSE)*Table1[[#This Row],[Qtde_insumo]],"")</f>
        <v>0</v>
      </c>
      <c r="M5253" s="16">
        <f>IF(Table1[[#This Row],[Ordem_insumos]]&lt;&gt;0,VLOOKUP(Table1[[#This Row],[Codigo_servico]],Preencher_Orcamento!$B:$D,3,FALSE)*Table1[[#This Row],[Subtotal_insumo]],"")</f>
        <v>0</v>
      </c>
    </row>
    <row r="5254" spans="1:13" ht="26.25" x14ac:dyDescent="0.25">
      <c r="A5254" s="6">
        <v>91726</v>
      </c>
      <c r="B5254" s="126">
        <v>2</v>
      </c>
      <c r="C5254" s="133"/>
      <c r="D5254" s="134">
        <v>61072</v>
      </c>
      <c r="E5254" s="7" t="s">
        <v>1651</v>
      </c>
      <c r="F5254" s="8" t="s">
        <v>457</v>
      </c>
      <c r="G5254" s="18">
        <f>IFERROR(VLOOKUP(Table1[[#This Row],[Codigo_insumo]],BD_Insumos!$B:$E,4),"")</f>
        <v>38</v>
      </c>
      <c r="H5254" s="140">
        <v>0.02</v>
      </c>
      <c r="I5254" s="9"/>
      <c r="J5254" s="23">
        <f t="shared" si="82"/>
        <v>0.76</v>
      </c>
      <c r="K5254" s="22" t="str">
        <f>IF(I5254&lt;&gt;"",SUMIF(Table1[Codigo_servico],A5254,Table1[Subtotal_insumo]),"")</f>
        <v/>
      </c>
      <c r="L5254" s="18">
        <f>IF(Table1[[#This Row],[Ordem_insumos]]&lt;&gt;0,VLOOKUP(Table1[[#This Row],[Codigo_servico]],Preencher_Orcamento!$B:$D,3,FALSE)*Table1[[#This Row],[Qtde_insumo]],"")</f>
        <v>0</v>
      </c>
      <c r="M5254" s="18">
        <f>IF(Table1[[#This Row],[Ordem_insumos]]&lt;&gt;0,VLOOKUP(Table1[[#This Row],[Codigo_servico]],Preencher_Orcamento!$B:$D,3,FALSE)*Table1[[#This Row],[Subtotal_insumo]],"")</f>
        <v>0</v>
      </c>
    </row>
    <row r="5255" spans="1:13" ht="26.25" x14ac:dyDescent="0.25">
      <c r="A5255" s="6">
        <v>91726</v>
      </c>
      <c r="B5255" s="126">
        <v>3</v>
      </c>
      <c r="C5255" s="133"/>
      <c r="D5255" s="134">
        <v>61074</v>
      </c>
      <c r="E5255" s="7" t="s">
        <v>1653</v>
      </c>
      <c r="F5255" s="8" t="s">
        <v>457</v>
      </c>
      <c r="G5255" s="18">
        <f>IFERROR(VLOOKUP(Table1[[#This Row],[Codigo_insumo]],BD_Insumos!$B:$E,4),"")</f>
        <v>40.85</v>
      </c>
      <c r="H5255" s="140">
        <v>2E-3</v>
      </c>
      <c r="I5255" s="9"/>
      <c r="J5255" s="23">
        <f t="shared" si="82"/>
        <v>8.1700000000000009E-2</v>
      </c>
      <c r="K5255" s="22" t="str">
        <f>IF(I5255&lt;&gt;"",SUMIF(Table1[Codigo_servico],A5255,Table1[Subtotal_insumo]),"")</f>
        <v/>
      </c>
      <c r="L5255" s="18">
        <f>IF(Table1[[#This Row],[Ordem_insumos]]&lt;&gt;0,VLOOKUP(Table1[[#This Row],[Codigo_servico]],Preencher_Orcamento!$B:$D,3,FALSE)*Table1[[#This Row],[Qtde_insumo]],"")</f>
        <v>0</v>
      </c>
      <c r="M5255" s="18">
        <f>IF(Table1[[#This Row],[Ordem_insumos]]&lt;&gt;0,VLOOKUP(Table1[[#This Row],[Codigo_servico]],Preencher_Orcamento!$B:$D,3,FALSE)*Table1[[#This Row],[Subtotal_insumo]],"")</f>
        <v>0</v>
      </c>
    </row>
    <row r="5256" spans="1:13" ht="26.25" x14ac:dyDescent="0.25">
      <c r="A5256" s="6">
        <v>91726</v>
      </c>
      <c r="B5256" s="126">
        <v>4</v>
      </c>
      <c r="C5256" s="133"/>
      <c r="D5256" s="134">
        <v>61069</v>
      </c>
      <c r="E5256" s="7" t="s">
        <v>1648</v>
      </c>
      <c r="F5256" s="8" t="s">
        <v>457</v>
      </c>
      <c r="G5256" s="18">
        <f>IFERROR(VLOOKUP(Table1[[#This Row],[Codigo_insumo]],BD_Insumos!$B:$E,4),"")</f>
        <v>15.7843</v>
      </c>
      <c r="H5256" s="140">
        <v>1</v>
      </c>
      <c r="I5256" s="9"/>
      <c r="J5256" s="23">
        <f t="shared" si="82"/>
        <v>15.7843</v>
      </c>
      <c r="K5256" s="22" t="str">
        <f>IF(I5256&lt;&gt;"",SUMIF(Table1[Codigo_servico],A5256,Table1[Subtotal_insumo]),"")</f>
        <v/>
      </c>
      <c r="L5256" s="18">
        <f>IF(Table1[[#This Row],[Ordem_insumos]]&lt;&gt;0,VLOOKUP(Table1[[#This Row],[Codigo_servico]],Preencher_Orcamento!$B:$D,3,FALSE)*Table1[[#This Row],[Qtde_insumo]],"")</f>
        <v>0</v>
      </c>
      <c r="M5256" s="18">
        <f>IF(Table1[[#This Row],[Ordem_insumos]]&lt;&gt;0,VLOOKUP(Table1[[#This Row],[Codigo_servico]],Preencher_Orcamento!$B:$D,3,FALSE)*Table1[[#This Row],[Subtotal_insumo]],"")</f>
        <v>0</v>
      </c>
    </row>
    <row r="5257" spans="1:13" x14ac:dyDescent="0.25">
      <c r="A5257" s="3">
        <v>91727</v>
      </c>
      <c r="B5257" s="125">
        <v>0</v>
      </c>
      <c r="C5257" s="131" t="s">
        <v>3399</v>
      </c>
      <c r="D5257" s="132"/>
      <c r="E5257" s="4"/>
      <c r="F5257" s="4"/>
      <c r="G5257" s="17" t="str">
        <f>IFERROR(VLOOKUP(Table1[[#This Row],[Codigo_insumo]],BD_Insumos!$B:$E,4),"")</f>
        <v/>
      </c>
      <c r="H5257" s="139"/>
      <c r="I5257" s="5" t="s">
        <v>457</v>
      </c>
      <c r="J5257" s="20" t="str">
        <f t="shared" si="82"/>
        <v/>
      </c>
      <c r="K5257" s="21">
        <f>IF(I5257&lt;&gt;"",SUMIF(Table1[Codigo_servico],A5257,Table1[Subtotal_insumo]),"")</f>
        <v>41.855316146129489</v>
      </c>
      <c r="L5257" s="17" t="str">
        <f>IF(Table1[[#This Row],[Ordem_insumos]]&lt;&gt;0,VLOOKUP(Table1[[#This Row],[Codigo_servico]],Preencher_Orcamento!$B:$D,3,FALSE)*Table1[[#This Row],[Qtde_insumo]],"")</f>
        <v/>
      </c>
      <c r="M5257" s="17" t="str">
        <f>IF(Table1[[#This Row],[Ordem_insumos]]&lt;&gt;0,VLOOKUP(Table1[[#This Row],[Codigo_servico]],Preencher_Orcamento!$B:$D,3,FALSE)*Table1[[#This Row],[Subtotal_insumo]],"")</f>
        <v/>
      </c>
    </row>
    <row r="5258" spans="1:13" ht="26.25" x14ac:dyDescent="0.25">
      <c r="A5258" s="6">
        <v>91727</v>
      </c>
      <c r="B5258" s="126">
        <v>1</v>
      </c>
      <c r="C5258" s="133"/>
      <c r="D5258" s="134">
        <v>61073</v>
      </c>
      <c r="E5258" s="7" t="s">
        <v>1652</v>
      </c>
      <c r="F5258" s="8" t="s">
        <v>457</v>
      </c>
      <c r="G5258" s="16">
        <f>IFERROR(VLOOKUP(Table1[[#This Row],[Codigo_insumo]],BD_Insumos!$B:$E,4),"")</f>
        <v>68.400000000000006</v>
      </c>
      <c r="H5258" s="140">
        <v>0.02</v>
      </c>
      <c r="I5258" s="9"/>
      <c r="J5258" s="22">
        <f t="shared" si="82"/>
        <v>1.3680000000000001</v>
      </c>
      <c r="K5258" s="22" t="str">
        <f>IF(I5258&lt;&gt;"",SUMIF(Table1[Codigo_servico],A5258,Table1[Subtotal_insumo]),"")</f>
        <v/>
      </c>
      <c r="L5258" s="16">
        <f>IF(Table1[[#This Row],[Ordem_insumos]]&lt;&gt;0,VLOOKUP(Table1[[#This Row],[Codigo_servico]],Preencher_Orcamento!$B:$D,3,FALSE)*Table1[[#This Row],[Qtde_insumo]],"")</f>
        <v>0</v>
      </c>
      <c r="M5258" s="16">
        <f>IF(Table1[[#This Row],[Ordem_insumos]]&lt;&gt;0,VLOOKUP(Table1[[#This Row],[Codigo_servico]],Preencher_Orcamento!$B:$D,3,FALSE)*Table1[[#This Row],[Subtotal_insumo]],"")</f>
        <v>0</v>
      </c>
    </row>
    <row r="5259" spans="1:13" x14ac:dyDescent="0.25">
      <c r="A5259" s="6">
        <v>91727</v>
      </c>
      <c r="B5259" s="126">
        <v>2</v>
      </c>
      <c r="C5259" s="133"/>
      <c r="D5259" s="134">
        <v>2041</v>
      </c>
      <c r="E5259" s="7" t="s">
        <v>2192</v>
      </c>
      <c r="F5259" s="8" t="s">
        <v>2140</v>
      </c>
      <c r="G5259" s="18">
        <f>IFERROR(VLOOKUP(Table1[[#This Row],[Codigo_insumo]],BD_Insumos!$B:$E,4),"")</f>
        <v>18.820516146129485</v>
      </c>
      <c r="H5259" s="140">
        <v>1</v>
      </c>
      <c r="I5259" s="9"/>
      <c r="J5259" s="23">
        <f t="shared" si="82"/>
        <v>18.820516146129485</v>
      </c>
      <c r="K5259" s="22" t="str">
        <f>IF(I5259&lt;&gt;"",SUMIF(Table1[Codigo_servico],A5259,Table1[Subtotal_insumo]),"")</f>
        <v/>
      </c>
      <c r="L5259" s="18">
        <f>IF(Table1[[#This Row],[Ordem_insumos]]&lt;&gt;0,VLOOKUP(Table1[[#This Row],[Codigo_servico]],Preencher_Orcamento!$B:$D,3,FALSE)*Table1[[#This Row],[Qtde_insumo]],"")</f>
        <v>0</v>
      </c>
      <c r="M5259" s="18">
        <f>IF(Table1[[#This Row],[Ordem_insumos]]&lt;&gt;0,VLOOKUP(Table1[[#This Row],[Codigo_servico]],Preencher_Orcamento!$B:$D,3,FALSE)*Table1[[#This Row],[Subtotal_insumo]],"")</f>
        <v>0</v>
      </c>
    </row>
    <row r="5260" spans="1:13" ht="26.25" x14ac:dyDescent="0.25">
      <c r="A5260" s="6">
        <v>91727</v>
      </c>
      <c r="B5260" s="126">
        <v>3</v>
      </c>
      <c r="C5260" s="133"/>
      <c r="D5260" s="134">
        <v>61070</v>
      </c>
      <c r="E5260" s="7" t="s">
        <v>1649</v>
      </c>
      <c r="F5260" s="8" t="s">
        <v>457</v>
      </c>
      <c r="G5260" s="18">
        <f>IFERROR(VLOOKUP(Table1[[#This Row],[Codigo_insumo]],BD_Insumos!$B:$E,4),"")</f>
        <v>21.581299999999999</v>
      </c>
      <c r="H5260" s="140">
        <v>1</v>
      </c>
      <c r="I5260" s="9"/>
      <c r="J5260" s="23">
        <f t="shared" si="82"/>
        <v>21.581299999999999</v>
      </c>
      <c r="K5260" s="22" t="str">
        <f>IF(I5260&lt;&gt;"",SUMIF(Table1[Codigo_servico],A5260,Table1[Subtotal_insumo]),"")</f>
        <v/>
      </c>
      <c r="L5260" s="18">
        <f>IF(Table1[[#This Row],[Ordem_insumos]]&lt;&gt;0,VLOOKUP(Table1[[#This Row],[Codigo_servico]],Preencher_Orcamento!$B:$D,3,FALSE)*Table1[[#This Row],[Qtde_insumo]],"")</f>
        <v>0</v>
      </c>
      <c r="M5260" s="18">
        <f>IF(Table1[[#This Row],[Ordem_insumos]]&lt;&gt;0,VLOOKUP(Table1[[#This Row],[Codigo_servico]],Preencher_Orcamento!$B:$D,3,FALSE)*Table1[[#This Row],[Subtotal_insumo]],"")</f>
        <v>0</v>
      </c>
    </row>
    <row r="5261" spans="1:13" ht="26.25" x14ac:dyDescent="0.25">
      <c r="A5261" s="6">
        <v>91727</v>
      </c>
      <c r="B5261" s="126">
        <v>4</v>
      </c>
      <c r="C5261" s="133"/>
      <c r="D5261" s="134">
        <v>61075</v>
      </c>
      <c r="E5261" s="7" t="s">
        <v>1654</v>
      </c>
      <c r="F5261" s="8" t="s">
        <v>457</v>
      </c>
      <c r="G5261" s="18">
        <f>IFERROR(VLOOKUP(Table1[[#This Row],[Codigo_insumo]],BD_Insumos!$B:$E,4),"")</f>
        <v>42.75</v>
      </c>
      <c r="H5261" s="140">
        <v>2E-3</v>
      </c>
      <c r="I5261" s="9"/>
      <c r="J5261" s="23">
        <f t="shared" si="82"/>
        <v>8.5500000000000007E-2</v>
      </c>
      <c r="K5261" s="22" t="str">
        <f>IF(I5261&lt;&gt;"",SUMIF(Table1[Codigo_servico],A5261,Table1[Subtotal_insumo]),"")</f>
        <v/>
      </c>
      <c r="L5261" s="18">
        <f>IF(Table1[[#This Row],[Ordem_insumos]]&lt;&gt;0,VLOOKUP(Table1[[#This Row],[Codigo_servico]],Preencher_Orcamento!$B:$D,3,FALSE)*Table1[[#This Row],[Qtde_insumo]],"")</f>
        <v>0</v>
      </c>
      <c r="M5261" s="18">
        <f>IF(Table1[[#This Row],[Ordem_insumos]]&lt;&gt;0,VLOOKUP(Table1[[#This Row],[Codigo_servico]],Preencher_Orcamento!$B:$D,3,FALSE)*Table1[[#This Row],[Subtotal_insumo]],"")</f>
        <v>0</v>
      </c>
    </row>
    <row r="5262" spans="1:13" x14ac:dyDescent="0.25">
      <c r="A5262" s="3">
        <v>91728</v>
      </c>
      <c r="B5262" s="125">
        <v>0</v>
      </c>
      <c r="C5262" s="131" t="s">
        <v>3400</v>
      </c>
      <c r="D5262" s="132"/>
      <c r="E5262" s="4"/>
      <c r="F5262" s="4"/>
      <c r="G5262" s="17" t="str">
        <f>IFERROR(VLOOKUP(Table1[[#This Row],[Codigo_insumo]],BD_Insumos!$B:$E,4),"")</f>
        <v/>
      </c>
      <c r="H5262" s="139"/>
      <c r="I5262" s="5" t="s">
        <v>457</v>
      </c>
      <c r="J5262" s="20" t="str">
        <f t="shared" si="82"/>
        <v/>
      </c>
      <c r="K5262" s="21">
        <f>IF(I5262&lt;&gt;"",SUMIF(Table1[Codigo_servico],A5262,Table1[Subtotal_insumo]),"")</f>
        <v>41.243516146129487</v>
      </c>
      <c r="L5262" s="17" t="str">
        <f>IF(Table1[[#This Row],[Ordem_insumos]]&lt;&gt;0,VLOOKUP(Table1[[#This Row],[Codigo_servico]],Preencher_Orcamento!$B:$D,3,FALSE)*Table1[[#This Row],[Qtde_insumo]],"")</f>
        <v/>
      </c>
      <c r="M5262" s="17" t="str">
        <f>IF(Table1[[#This Row],[Ordem_insumos]]&lt;&gt;0,VLOOKUP(Table1[[#This Row],[Codigo_servico]],Preencher_Orcamento!$B:$D,3,FALSE)*Table1[[#This Row],[Subtotal_insumo]],"")</f>
        <v/>
      </c>
    </row>
    <row r="5263" spans="1:13" ht="26.25" x14ac:dyDescent="0.25">
      <c r="A5263" s="6">
        <v>91728</v>
      </c>
      <c r="B5263" s="126">
        <v>1</v>
      </c>
      <c r="C5263" s="133"/>
      <c r="D5263" s="134">
        <v>61072</v>
      </c>
      <c r="E5263" s="7" t="s">
        <v>1651</v>
      </c>
      <c r="F5263" s="8" t="s">
        <v>457</v>
      </c>
      <c r="G5263" s="16">
        <f>IFERROR(VLOOKUP(Table1[[#This Row],[Codigo_insumo]],BD_Insumos!$B:$E,4),"")</f>
        <v>38</v>
      </c>
      <c r="H5263" s="140">
        <v>0.02</v>
      </c>
      <c r="I5263" s="9"/>
      <c r="J5263" s="22">
        <f t="shared" si="82"/>
        <v>0.76</v>
      </c>
      <c r="K5263" s="22" t="str">
        <f>IF(I5263&lt;&gt;"",SUMIF(Table1[Codigo_servico],A5263,Table1[Subtotal_insumo]),"")</f>
        <v/>
      </c>
      <c r="L5263" s="16">
        <f>IF(Table1[[#This Row],[Ordem_insumos]]&lt;&gt;0,VLOOKUP(Table1[[#This Row],[Codigo_servico]],Preencher_Orcamento!$B:$D,3,FALSE)*Table1[[#This Row],[Qtde_insumo]],"")</f>
        <v>0</v>
      </c>
      <c r="M5263" s="16">
        <f>IF(Table1[[#This Row],[Ordem_insumos]]&lt;&gt;0,VLOOKUP(Table1[[#This Row],[Codigo_servico]],Preencher_Orcamento!$B:$D,3,FALSE)*Table1[[#This Row],[Subtotal_insumo]],"")</f>
        <v>0</v>
      </c>
    </row>
    <row r="5264" spans="1:13" ht="26.25" x14ac:dyDescent="0.25">
      <c r="A5264" s="6">
        <v>91728</v>
      </c>
      <c r="B5264" s="126">
        <v>2</v>
      </c>
      <c r="C5264" s="133"/>
      <c r="D5264" s="134">
        <v>61071</v>
      </c>
      <c r="E5264" s="7" t="s">
        <v>1650</v>
      </c>
      <c r="F5264" s="8" t="s">
        <v>457</v>
      </c>
      <c r="G5264" s="18">
        <f>IFERROR(VLOOKUP(Table1[[#This Row],[Codigo_insumo]],BD_Insumos!$B:$E,4),"")</f>
        <v>21.581299999999999</v>
      </c>
      <c r="H5264" s="140">
        <v>1</v>
      </c>
      <c r="I5264" s="9"/>
      <c r="J5264" s="23">
        <f t="shared" si="82"/>
        <v>21.581299999999999</v>
      </c>
      <c r="K5264" s="22" t="str">
        <f>IF(I5264&lt;&gt;"",SUMIF(Table1[Codigo_servico],A5264,Table1[Subtotal_insumo]),"")</f>
        <v/>
      </c>
      <c r="L5264" s="18">
        <f>IF(Table1[[#This Row],[Ordem_insumos]]&lt;&gt;0,VLOOKUP(Table1[[#This Row],[Codigo_servico]],Preencher_Orcamento!$B:$D,3,FALSE)*Table1[[#This Row],[Qtde_insumo]],"")</f>
        <v>0</v>
      </c>
      <c r="M5264" s="18">
        <f>IF(Table1[[#This Row],[Ordem_insumos]]&lt;&gt;0,VLOOKUP(Table1[[#This Row],[Codigo_servico]],Preencher_Orcamento!$B:$D,3,FALSE)*Table1[[#This Row],[Subtotal_insumo]],"")</f>
        <v>0</v>
      </c>
    </row>
    <row r="5265" spans="1:13" ht="26.25" x14ac:dyDescent="0.25">
      <c r="A5265" s="6">
        <v>91728</v>
      </c>
      <c r="B5265" s="126">
        <v>3</v>
      </c>
      <c r="C5265" s="133"/>
      <c r="D5265" s="134">
        <v>61074</v>
      </c>
      <c r="E5265" s="7" t="s">
        <v>1653</v>
      </c>
      <c r="F5265" s="8" t="s">
        <v>457</v>
      </c>
      <c r="G5265" s="18">
        <f>IFERROR(VLOOKUP(Table1[[#This Row],[Codigo_insumo]],BD_Insumos!$B:$E,4),"")</f>
        <v>40.85</v>
      </c>
      <c r="H5265" s="140">
        <v>2E-3</v>
      </c>
      <c r="I5265" s="9"/>
      <c r="J5265" s="23">
        <f t="shared" si="82"/>
        <v>8.1700000000000009E-2</v>
      </c>
      <c r="K5265" s="22" t="str">
        <f>IF(I5265&lt;&gt;"",SUMIF(Table1[Codigo_servico],A5265,Table1[Subtotal_insumo]),"")</f>
        <v/>
      </c>
      <c r="L5265" s="18">
        <f>IF(Table1[[#This Row],[Ordem_insumos]]&lt;&gt;0,VLOOKUP(Table1[[#This Row],[Codigo_servico]],Preencher_Orcamento!$B:$D,3,FALSE)*Table1[[#This Row],[Qtde_insumo]],"")</f>
        <v>0</v>
      </c>
      <c r="M5265" s="18">
        <f>IF(Table1[[#This Row],[Ordem_insumos]]&lt;&gt;0,VLOOKUP(Table1[[#This Row],[Codigo_servico]],Preencher_Orcamento!$B:$D,3,FALSE)*Table1[[#This Row],[Subtotal_insumo]],"")</f>
        <v>0</v>
      </c>
    </row>
    <row r="5266" spans="1:13" x14ac:dyDescent="0.25">
      <c r="A5266" s="6">
        <v>91728</v>
      </c>
      <c r="B5266" s="126">
        <v>4</v>
      </c>
      <c r="C5266" s="133"/>
      <c r="D5266" s="134">
        <v>2041</v>
      </c>
      <c r="E5266" s="7" t="s">
        <v>2192</v>
      </c>
      <c r="F5266" s="8" t="s">
        <v>2140</v>
      </c>
      <c r="G5266" s="18">
        <f>IFERROR(VLOOKUP(Table1[[#This Row],[Codigo_insumo]],BD_Insumos!$B:$E,4),"")</f>
        <v>18.820516146129485</v>
      </c>
      <c r="H5266" s="140">
        <v>1</v>
      </c>
      <c r="I5266" s="9"/>
      <c r="J5266" s="23">
        <f t="shared" si="82"/>
        <v>18.820516146129485</v>
      </c>
      <c r="K5266" s="22" t="str">
        <f>IF(I5266&lt;&gt;"",SUMIF(Table1[Codigo_servico],A5266,Table1[Subtotal_insumo]),"")</f>
        <v/>
      </c>
      <c r="L5266" s="18">
        <f>IF(Table1[[#This Row],[Ordem_insumos]]&lt;&gt;0,VLOOKUP(Table1[[#This Row],[Codigo_servico]],Preencher_Orcamento!$B:$D,3,FALSE)*Table1[[#This Row],[Qtde_insumo]],"")</f>
        <v>0</v>
      </c>
      <c r="M5266" s="18">
        <f>IF(Table1[[#This Row],[Ordem_insumos]]&lt;&gt;0,VLOOKUP(Table1[[#This Row],[Codigo_servico]],Preencher_Orcamento!$B:$D,3,FALSE)*Table1[[#This Row],[Subtotal_insumo]],"")</f>
        <v>0</v>
      </c>
    </row>
    <row r="5267" spans="1:13" x14ac:dyDescent="0.25">
      <c r="A5267" s="3">
        <v>91729</v>
      </c>
      <c r="B5267" s="125">
        <v>0</v>
      </c>
      <c r="C5267" s="131" t="s">
        <v>3401</v>
      </c>
      <c r="D5267" s="132"/>
      <c r="E5267" s="4"/>
      <c r="F5267" s="4"/>
      <c r="G5267" s="17" t="str">
        <f>IFERROR(VLOOKUP(Table1[[#This Row],[Codigo_insumo]],BD_Insumos!$B:$E,4),"")</f>
        <v/>
      </c>
      <c r="H5267" s="139"/>
      <c r="I5267" s="5" t="s">
        <v>457</v>
      </c>
      <c r="J5267" s="20" t="str">
        <f t="shared" si="82"/>
        <v/>
      </c>
      <c r="K5267" s="21">
        <f>IF(I5267&lt;&gt;"",SUMIF(Table1[Codigo_servico],A5267,Table1[Subtotal_insumo]),"")</f>
        <v>29.155738859423629</v>
      </c>
      <c r="L5267" s="17" t="str">
        <f>IF(Table1[[#This Row],[Ordem_insumos]]&lt;&gt;0,VLOOKUP(Table1[[#This Row],[Codigo_servico]],Preencher_Orcamento!$B:$D,3,FALSE)*Table1[[#This Row],[Qtde_insumo]],"")</f>
        <v/>
      </c>
      <c r="M5267" s="17" t="str">
        <f>IF(Table1[[#This Row],[Ordem_insumos]]&lt;&gt;0,VLOOKUP(Table1[[#This Row],[Codigo_servico]],Preencher_Orcamento!$B:$D,3,FALSE)*Table1[[#This Row],[Subtotal_insumo]],"")</f>
        <v/>
      </c>
    </row>
    <row r="5268" spans="1:13" ht="26.25" x14ac:dyDescent="0.25">
      <c r="A5268" s="6">
        <v>91729</v>
      </c>
      <c r="B5268" s="126">
        <v>1</v>
      </c>
      <c r="C5268" s="133"/>
      <c r="D5268" s="134">
        <v>61076</v>
      </c>
      <c r="E5268" s="7" t="s">
        <v>1655</v>
      </c>
      <c r="F5268" s="8" t="s">
        <v>457</v>
      </c>
      <c r="G5268" s="16">
        <f>IFERROR(VLOOKUP(Table1[[#This Row],[Codigo_insumo]],BD_Insumos!$B:$E,4),"")</f>
        <v>22.841799999999999</v>
      </c>
      <c r="H5268" s="140">
        <v>1</v>
      </c>
      <c r="I5268" s="9"/>
      <c r="J5268" s="22">
        <f t="shared" si="82"/>
        <v>22.841799999999999</v>
      </c>
      <c r="K5268" s="22" t="str">
        <f>IF(I5268&lt;&gt;"",SUMIF(Table1[Codigo_servico],A5268,Table1[Subtotal_insumo]),"")</f>
        <v/>
      </c>
      <c r="L5268" s="16">
        <f>IF(Table1[[#This Row],[Ordem_insumos]]&lt;&gt;0,VLOOKUP(Table1[[#This Row],[Codigo_servico]],Preencher_Orcamento!$B:$D,3,FALSE)*Table1[[#This Row],[Qtde_insumo]],"")</f>
        <v>0</v>
      </c>
      <c r="M5268" s="16">
        <f>IF(Table1[[#This Row],[Ordem_insumos]]&lt;&gt;0,VLOOKUP(Table1[[#This Row],[Codigo_servico]],Preencher_Orcamento!$B:$D,3,FALSE)*Table1[[#This Row],[Subtotal_insumo]],"")</f>
        <v>0</v>
      </c>
    </row>
    <row r="5269" spans="1:13" x14ac:dyDescent="0.25">
      <c r="A5269" s="6">
        <v>91729</v>
      </c>
      <c r="B5269" s="126">
        <v>2</v>
      </c>
      <c r="C5269" s="133"/>
      <c r="D5269" s="134">
        <v>2099</v>
      </c>
      <c r="E5269" s="7" t="s">
        <v>2205</v>
      </c>
      <c r="F5269" s="8" t="s">
        <v>2140</v>
      </c>
      <c r="G5269" s="18">
        <f>IFERROR(VLOOKUP(Table1[[#This Row],[Codigo_insumo]],BD_Insumos!$B:$E,4),"")</f>
        <v>12.627877718847255</v>
      </c>
      <c r="H5269" s="140">
        <v>0.5</v>
      </c>
      <c r="I5269" s="9"/>
      <c r="J5269" s="23">
        <f t="shared" si="82"/>
        <v>6.3139388594236276</v>
      </c>
      <c r="K5269" s="22" t="str">
        <f>IF(I5269&lt;&gt;"",SUMIF(Table1[Codigo_servico],A5269,Table1[Subtotal_insumo]),"")</f>
        <v/>
      </c>
      <c r="L5269" s="18">
        <f>IF(Table1[[#This Row],[Ordem_insumos]]&lt;&gt;0,VLOOKUP(Table1[[#This Row],[Codigo_servico]],Preencher_Orcamento!$B:$D,3,FALSE)*Table1[[#This Row],[Qtde_insumo]],"")</f>
        <v>0</v>
      </c>
      <c r="M5269" s="18">
        <f>IF(Table1[[#This Row],[Ordem_insumos]]&lt;&gt;0,VLOOKUP(Table1[[#This Row],[Codigo_servico]],Preencher_Orcamento!$B:$D,3,FALSE)*Table1[[#This Row],[Subtotal_insumo]],"")</f>
        <v>0</v>
      </c>
    </row>
    <row r="5270" spans="1:13" x14ac:dyDescent="0.25">
      <c r="A5270" s="3">
        <v>91730</v>
      </c>
      <c r="B5270" s="125">
        <v>0</v>
      </c>
      <c r="C5270" s="131" t="s">
        <v>3402</v>
      </c>
      <c r="D5270" s="132"/>
      <c r="E5270" s="4"/>
      <c r="F5270" s="4"/>
      <c r="G5270" s="17" t="str">
        <f>IFERROR(VLOOKUP(Table1[[#This Row],[Codigo_insumo]],BD_Insumos!$B:$E,4),"")</f>
        <v/>
      </c>
      <c r="H5270" s="139"/>
      <c r="I5270" s="5" t="s">
        <v>457</v>
      </c>
      <c r="J5270" s="20" t="str">
        <f t="shared" si="82"/>
        <v/>
      </c>
      <c r="K5270" s="21">
        <f>IF(I5270&lt;&gt;"",SUMIF(Table1[Codigo_servico],A5270,Table1[Subtotal_insumo]),"")</f>
        <v>26.057500000000001</v>
      </c>
      <c r="L5270" s="17" t="str">
        <f>IF(Table1[[#This Row],[Ordem_insumos]]&lt;&gt;0,VLOOKUP(Table1[[#This Row],[Codigo_servico]],Preencher_Orcamento!$B:$D,3,FALSE)*Table1[[#This Row],[Qtde_insumo]],"")</f>
        <v/>
      </c>
      <c r="M5270" s="17" t="str">
        <f>IF(Table1[[#This Row],[Ordem_insumos]]&lt;&gt;0,VLOOKUP(Table1[[#This Row],[Codigo_servico]],Preencher_Orcamento!$B:$D,3,FALSE)*Table1[[#This Row],[Subtotal_insumo]],"")</f>
        <v/>
      </c>
    </row>
    <row r="5271" spans="1:13" ht="26.25" x14ac:dyDescent="0.25">
      <c r="A5271" s="6">
        <v>91730</v>
      </c>
      <c r="B5271" s="126">
        <v>1</v>
      </c>
      <c r="C5271" s="133"/>
      <c r="D5271" s="134">
        <v>61043</v>
      </c>
      <c r="E5271" s="7" t="s">
        <v>1626</v>
      </c>
      <c r="F5271" s="8" t="s">
        <v>457</v>
      </c>
      <c r="G5271" s="16">
        <f>IFERROR(VLOOKUP(Table1[[#This Row],[Codigo_insumo]],BD_Insumos!$B:$E,4),"")</f>
        <v>26.057500000000001</v>
      </c>
      <c r="H5271" s="140">
        <v>1</v>
      </c>
      <c r="I5271" s="9"/>
      <c r="J5271" s="22">
        <f t="shared" si="82"/>
        <v>26.057500000000001</v>
      </c>
      <c r="K5271" s="22" t="str">
        <f>IF(I5271&lt;&gt;"",SUMIF(Table1[Codigo_servico],A5271,Table1[Subtotal_insumo]),"")</f>
        <v/>
      </c>
      <c r="L5271" s="16">
        <f>IF(Table1[[#This Row],[Ordem_insumos]]&lt;&gt;0,VLOOKUP(Table1[[#This Row],[Codigo_servico]],Preencher_Orcamento!$B:$D,3,FALSE)*Table1[[#This Row],[Qtde_insumo]],"")</f>
        <v>0</v>
      </c>
      <c r="M5271" s="16">
        <f>IF(Table1[[#This Row],[Ordem_insumos]]&lt;&gt;0,VLOOKUP(Table1[[#This Row],[Codigo_servico]],Preencher_Orcamento!$B:$D,3,FALSE)*Table1[[#This Row],[Subtotal_insumo]],"")</f>
        <v>0</v>
      </c>
    </row>
    <row r="5272" spans="1:13" x14ac:dyDescent="0.25">
      <c r="A5272" s="3">
        <v>91731</v>
      </c>
      <c r="B5272" s="125">
        <v>0</v>
      </c>
      <c r="C5272" s="131" t="s">
        <v>1660</v>
      </c>
      <c r="D5272" s="132"/>
      <c r="E5272" s="4"/>
      <c r="F5272" s="4"/>
      <c r="G5272" s="17" t="str">
        <f>IFERROR(VLOOKUP(Table1[[#This Row],[Codigo_insumo]],BD_Insumos!$B:$E,4),"")</f>
        <v/>
      </c>
      <c r="H5272" s="139"/>
      <c r="I5272" s="5" t="s">
        <v>457</v>
      </c>
      <c r="J5272" s="20" t="str">
        <f t="shared" si="82"/>
        <v/>
      </c>
      <c r="K5272" s="21">
        <f>IF(I5272&lt;&gt;"",SUMIF(Table1[Codigo_servico],A5272,Table1[Subtotal_insumo]),"")</f>
        <v>27.852499999999999</v>
      </c>
      <c r="L5272" s="17" t="str">
        <f>IF(Table1[[#This Row],[Ordem_insumos]]&lt;&gt;0,VLOOKUP(Table1[[#This Row],[Codigo_servico]],Preencher_Orcamento!$B:$D,3,FALSE)*Table1[[#This Row],[Qtde_insumo]],"")</f>
        <v/>
      </c>
      <c r="M5272" s="17" t="str">
        <f>IF(Table1[[#This Row],[Ordem_insumos]]&lt;&gt;0,VLOOKUP(Table1[[#This Row],[Codigo_servico]],Preencher_Orcamento!$B:$D,3,FALSE)*Table1[[#This Row],[Subtotal_insumo]],"")</f>
        <v/>
      </c>
    </row>
    <row r="5273" spans="1:13" ht="26.25" x14ac:dyDescent="0.25">
      <c r="A5273" s="6">
        <v>91731</v>
      </c>
      <c r="B5273" s="126">
        <v>1</v>
      </c>
      <c r="C5273" s="133"/>
      <c r="D5273" s="134">
        <v>61084</v>
      </c>
      <c r="E5273" s="7" t="s">
        <v>1660</v>
      </c>
      <c r="F5273" s="8" t="s">
        <v>457</v>
      </c>
      <c r="G5273" s="16">
        <f>IFERROR(VLOOKUP(Table1[[#This Row],[Codigo_insumo]],BD_Insumos!$B:$E,4),"")</f>
        <v>27.852499999999999</v>
      </c>
      <c r="H5273" s="140">
        <v>1</v>
      </c>
      <c r="I5273" s="9"/>
      <c r="J5273" s="22">
        <f t="shared" si="82"/>
        <v>27.852499999999999</v>
      </c>
      <c r="K5273" s="22" t="str">
        <f>IF(I5273&lt;&gt;"",SUMIF(Table1[Codigo_servico],A5273,Table1[Subtotal_insumo]),"")</f>
        <v/>
      </c>
      <c r="L5273" s="16">
        <f>IF(Table1[[#This Row],[Ordem_insumos]]&lt;&gt;0,VLOOKUP(Table1[[#This Row],[Codigo_servico]],Preencher_Orcamento!$B:$D,3,FALSE)*Table1[[#This Row],[Qtde_insumo]],"")</f>
        <v>0</v>
      </c>
      <c r="M5273" s="16">
        <f>IF(Table1[[#This Row],[Ordem_insumos]]&lt;&gt;0,VLOOKUP(Table1[[#This Row],[Codigo_servico]],Preencher_Orcamento!$B:$D,3,FALSE)*Table1[[#This Row],[Subtotal_insumo]],"")</f>
        <v>0</v>
      </c>
    </row>
    <row r="5274" spans="1:13" x14ac:dyDescent="0.25">
      <c r="A5274" s="3">
        <v>91732</v>
      </c>
      <c r="B5274" s="125">
        <v>0</v>
      </c>
      <c r="C5274" s="131" t="s">
        <v>3403</v>
      </c>
      <c r="D5274" s="132"/>
      <c r="E5274" s="4"/>
      <c r="F5274" s="4"/>
      <c r="G5274" s="17" t="str">
        <f>IFERROR(VLOOKUP(Table1[[#This Row],[Codigo_insumo]],BD_Insumos!$B:$E,4),"")</f>
        <v/>
      </c>
      <c r="H5274" s="139"/>
      <c r="I5274" s="5" t="s">
        <v>457</v>
      </c>
      <c r="J5274" s="20" t="str">
        <f t="shared" si="82"/>
        <v/>
      </c>
      <c r="K5274" s="21">
        <f>IF(I5274&lt;&gt;"",SUMIF(Table1[Codigo_servico],A5274,Table1[Subtotal_insumo]),"")</f>
        <v>616.72474020444554</v>
      </c>
      <c r="L5274" s="17" t="str">
        <f>IF(Table1[[#This Row],[Ordem_insumos]]&lt;&gt;0,VLOOKUP(Table1[[#This Row],[Codigo_servico]],Preencher_Orcamento!$B:$D,3,FALSE)*Table1[[#This Row],[Qtde_insumo]],"")</f>
        <v/>
      </c>
      <c r="M5274" s="17" t="str">
        <f>IF(Table1[[#This Row],[Ordem_insumos]]&lt;&gt;0,VLOOKUP(Table1[[#This Row],[Codigo_servico]],Preencher_Orcamento!$B:$D,3,FALSE)*Table1[[#This Row],[Subtotal_insumo]],"")</f>
        <v/>
      </c>
    </row>
    <row r="5275" spans="1:13" x14ac:dyDescent="0.25">
      <c r="A5275" s="6">
        <v>91732</v>
      </c>
      <c r="B5275" s="126">
        <v>1</v>
      </c>
      <c r="C5275" s="133"/>
      <c r="D5275" s="134">
        <v>2044</v>
      </c>
      <c r="E5275" s="7" t="s">
        <v>2193</v>
      </c>
      <c r="F5275" s="8" t="s">
        <v>2140</v>
      </c>
      <c r="G5275" s="16">
        <f>IFERROR(VLOOKUP(Table1[[#This Row],[Codigo_insumo]],BD_Insumos!$B:$E,4),"")</f>
        <v>13.596734305430379</v>
      </c>
      <c r="H5275" s="140">
        <v>2</v>
      </c>
      <c r="I5275" s="9"/>
      <c r="J5275" s="22">
        <f t="shared" si="82"/>
        <v>27.193468610860759</v>
      </c>
      <c r="K5275" s="22" t="str">
        <f>IF(I5275&lt;&gt;"",SUMIF(Table1[Codigo_servico],A5275,Table1[Subtotal_insumo]),"")</f>
        <v/>
      </c>
      <c r="L5275" s="16">
        <f>IF(Table1[[#This Row],[Ordem_insumos]]&lt;&gt;0,VLOOKUP(Table1[[#This Row],[Codigo_servico]],Preencher_Orcamento!$B:$D,3,FALSE)*Table1[[#This Row],[Qtde_insumo]],"")</f>
        <v>0</v>
      </c>
      <c r="M5275" s="16">
        <f>IF(Table1[[#This Row],[Ordem_insumos]]&lt;&gt;0,VLOOKUP(Table1[[#This Row],[Codigo_servico]],Preencher_Orcamento!$B:$D,3,FALSE)*Table1[[#This Row],[Subtotal_insumo]],"")</f>
        <v>0</v>
      </c>
    </row>
    <row r="5276" spans="1:13" ht="39" x14ac:dyDescent="0.25">
      <c r="A5276" s="6">
        <v>91732</v>
      </c>
      <c r="B5276" s="126">
        <v>2</v>
      </c>
      <c r="C5276" s="133"/>
      <c r="D5276" s="134">
        <v>61100</v>
      </c>
      <c r="E5276" s="7" t="s">
        <v>1661</v>
      </c>
      <c r="F5276" s="8" t="s">
        <v>457</v>
      </c>
      <c r="G5276" s="16">
        <f>IFERROR(VLOOKUP(Table1[[#This Row],[Codigo_insumo]],BD_Insumos!$B:$E,4),"")</f>
        <v>560.15049999999997</v>
      </c>
      <c r="H5276" s="140">
        <v>1</v>
      </c>
      <c r="I5276" s="9"/>
      <c r="J5276" s="22">
        <f t="shared" si="82"/>
        <v>560.15049999999997</v>
      </c>
      <c r="K5276" s="22" t="str">
        <f>IF(I5276&lt;&gt;"",SUMIF(Table1[Codigo_servico],A5276,Table1[Subtotal_insumo]),"")</f>
        <v/>
      </c>
      <c r="L5276" s="16">
        <f>IF(Table1[[#This Row],[Ordem_insumos]]&lt;&gt;0,VLOOKUP(Table1[[#This Row],[Codigo_servico]],Preencher_Orcamento!$B:$D,3,FALSE)*Table1[[#This Row],[Qtde_insumo]],"")</f>
        <v>0</v>
      </c>
      <c r="M5276" s="16">
        <f>IF(Table1[[#This Row],[Ordem_insumos]]&lt;&gt;0,VLOOKUP(Table1[[#This Row],[Codigo_servico]],Preencher_Orcamento!$B:$D,3,FALSE)*Table1[[#This Row],[Subtotal_insumo]],"")</f>
        <v>0</v>
      </c>
    </row>
    <row r="5277" spans="1:13" x14ac:dyDescent="0.25">
      <c r="A5277" s="6">
        <v>91732</v>
      </c>
      <c r="B5277" s="126">
        <v>3</v>
      </c>
      <c r="C5277" s="133"/>
      <c r="D5277" s="134">
        <v>1037</v>
      </c>
      <c r="E5277" s="7" t="s">
        <v>2958</v>
      </c>
      <c r="F5277" s="8" t="s">
        <v>2140</v>
      </c>
      <c r="G5277" s="16">
        <f>IFERROR(VLOOKUP(Table1[[#This Row],[Codigo_insumo]],BD_Insumos!$B:$E,4),"")</f>
        <v>35.200851491517405</v>
      </c>
      <c r="H5277" s="140">
        <v>0.3</v>
      </c>
      <c r="I5277" s="9"/>
      <c r="J5277" s="22">
        <f t="shared" si="82"/>
        <v>10.560255447455221</v>
      </c>
      <c r="K5277" s="22" t="str">
        <f>IF(I5277&lt;&gt;"",SUMIF(Table1[Codigo_servico],A5277,Table1[Subtotal_insumo]),"")</f>
        <v/>
      </c>
      <c r="L5277" s="16">
        <f>IF(Table1[[#This Row],[Ordem_insumos]]&lt;&gt;0,VLOOKUP(Table1[[#This Row],[Codigo_servico]],Preencher_Orcamento!$B:$D,3,FALSE)*Table1[[#This Row],[Qtde_insumo]],"")</f>
        <v>0</v>
      </c>
      <c r="M5277" s="16">
        <f>IF(Table1[[#This Row],[Ordem_insumos]]&lt;&gt;0,VLOOKUP(Table1[[#This Row],[Codigo_servico]],Preencher_Orcamento!$B:$D,3,FALSE)*Table1[[#This Row],[Subtotal_insumo]],"")</f>
        <v>0</v>
      </c>
    </row>
    <row r="5278" spans="1:13" x14ac:dyDescent="0.25">
      <c r="A5278" s="6">
        <v>91732</v>
      </c>
      <c r="B5278" s="126">
        <v>4</v>
      </c>
      <c r="C5278" s="133"/>
      <c r="D5278" s="134">
        <v>2041</v>
      </c>
      <c r="E5278" s="7" t="s">
        <v>2192</v>
      </c>
      <c r="F5278" s="8" t="s">
        <v>2140</v>
      </c>
      <c r="G5278" s="16">
        <f>IFERROR(VLOOKUP(Table1[[#This Row],[Codigo_insumo]],BD_Insumos!$B:$E,4),"")</f>
        <v>18.820516146129485</v>
      </c>
      <c r="H5278" s="140">
        <v>1</v>
      </c>
      <c r="I5278" s="9"/>
      <c r="J5278" s="22">
        <f t="shared" si="82"/>
        <v>18.820516146129485</v>
      </c>
      <c r="K5278" s="22" t="str">
        <f>IF(I5278&lt;&gt;"",SUMIF(Table1[Codigo_servico],A5278,Table1[Subtotal_insumo]),"")</f>
        <v/>
      </c>
      <c r="L5278" s="16">
        <f>IF(Table1[[#This Row],[Ordem_insumos]]&lt;&gt;0,VLOOKUP(Table1[[#This Row],[Codigo_servico]],Preencher_Orcamento!$B:$D,3,FALSE)*Table1[[#This Row],[Qtde_insumo]],"")</f>
        <v>0</v>
      </c>
      <c r="M5278" s="16">
        <f>IF(Table1[[#This Row],[Ordem_insumos]]&lt;&gt;0,VLOOKUP(Table1[[#This Row],[Codigo_servico]],Preencher_Orcamento!$B:$D,3,FALSE)*Table1[[#This Row],[Subtotal_insumo]],"")</f>
        <v>0</v>
      </c>
    </row>
    <row r="5279" spans="1:13" x14ac:dyDescent="0.25">
      <c r="A5279" s="3">
        <v>91733</v>
      </c>
      <c r="B5279" s="125">
        <v>0</v>
      </c>
      <c r="C5279" s="131" t="s">
        <v>3404</v>
      </c>
      <c r="D5279" s="132"/>
      <c r="E5279" s="4"/>
      <c r="F5279" s="4"/>
      <c r="G5279" s="17" t="str">
        <f>IFERROR(VLOOKUP(Table1[[#This Row],[Codigo_insumo]],BD_Insumos!$B:$E,4),"")</f>
        <v/>
      </c>
      <c r="H5279" s="139"/>
      <c r="I5279" s="5" t="s">
        <v>457</v>
      </c>
      <c r="J5279" s="20" t="str">
        <f t="shared" si="82"/>
        <v/>
      </c>
      <c r="K5279" s="21">
        <f>IF(I5279&lt;&gt;"",SUMIF(Table1[Codigo_servico],A5279,Table1[Subtotal_insumo]),"")</f>
        <v>650.97474020444542</v>
      </c>
      <c r="L5279" s="17" t="str">
        <f>IF(Table1[[#This Row],[Ordem_insumos]]&lt;&gt;0,VLOOKUP(Table1[[#This Row],[Codigo_servico]],Preencher_Orcamento!$B:$D,3,FALSE)*Table1[[#This Row],[Qtde_insumo]],"")</f>
        <v/>
      </c>
      <c r="M5279" s="17" t="str">
        <f>IF(Table1[[#This Row],[Ordem_insumos]]&lt;&gt;0,VLOOKUP(Table1[[#This Row],[Codigo_servico]],Preencher_Orcamento!$B:$D,3,FALSE)*Table1[[#This Row],[Subtotal_insumo]],"")</f>
        <v/>
      </c>
    </row>
    <row r="5280" spans="1:13" x14ac:dyDescent="0.25">
      <c r="A5280" s="6">
        <v>91733</v>
      </c>
      <c r="B5280" s="126">
        <v>1</v>
      </c>
      <c r="C5280" s="133"/>
      <c r="D5280" s="134">
        <v>2044</v>
      </c>
      <c r="E5280" s="7" t="s">
        <v>2193</v>
      </c>
      <c r="F5280" s="8" t="s">
        <v>2140</v>
      </c>
      <c r="G5280" s="18">
        <f>IFERROR(VLOOKUP(Table1[[#This Row],[Codigo_insumo]],BD_Insumos!$B:$E,4),"")</f>
        <v>13.596734305430379</v>
      </c>
      <c r="H5280" s="140">
        <v>2</v>
      </c>
      <c r="I5280" s="9"/>
      <c r="J5280" s="23">
        <f t="shared" si="82"/>
        <v>27.193468610860759</v>
      </c>
      <c r="K5280" s="22" t="str">
        <f>IF(I5280&lt;&gt;"",SUMIF(Table1[Codigo_servico],A5280,Table1[Subtotal_insumo]),"")</f>
        <v/>
      </c>
      <c r="L5280" s="18">
        <f>IF(Table1[[#This Row],[Ordem_insumos]]&lt;&gt;0,VLOOKUP(Table1[[#This Row],[Codigo_servico]],Preencher_Orcamento!$B:$D,3,FALSE)*Table1[[#This Row],[Qtde_insumo]],"")</f>
        <v>0</v>
      </c>
      <c r="M5280" s="18">
        <f>IF(Table1[[#This Row],[Ordem_insumos]]&lt;&gt;0,VLOOKUP(Table1[[#This Row],[Codigo_servico]],Preencher_Orcamento!$B:$D,3,FALSE)*Table1[[#This Row],[Subtotal_insumo]],"")</f>
        <v>0</v>
      </c>
    </row>
    <row r="5281" spans="1:13" x14ac:dyDescent="0.25">
      <c r="A5281" s="6">
        <v>91733</v>
      </c>
      <c r="B5281" s="126">
        <v>2</v>
      </c>
      <c r="C5281" s="133"/>
      <c r="D5281" s="134">
        <v>2041</v>
      </c>
      <c r="E5281" s="7" t="s">
        <v>2192</v>
      </c>
      <c r="F5281" s="8" t="s">
        <v>2140</v>
      </c>
      <c r="G5281" s="18">
        <f>IFERROR(VLOOKUP(Table1[[#This Row],[Codigo_insumo]],BD_Insumos!$B:$E,4),"")</f>
        <v>18.820516146129485</v>
      </c>
      <c r="H5281" s="140">
        <v>1</v>
      </c>
      <c r="I5281" s="9"/>
      <c r="J5281" s="23">
        <f t="shared" si="82"/>
        <v>18.820516146129485</v>
      </c>
      <c r="K5281" s="22" t="str">
        <f>IF(I5281&lt;&gt;"",SUMIF(Table1[Codigo_servico],A5281,Table1[Subtotal_insumo]),"")</f>
        <v/>
      </c>
      <c r="L5281" s="18">
        <f>IF(Table1[[#This Row],[Ordem_insumos]]&lt;&gt;0,VLOOKUP(Table1[[#This Row],[Codigo_servico]],Preencher_Orcamento!$B:$D,3,FALSE)*Table1[[#This Row],[Qtde_insumo]],"")</f>
        <v>0</v>
      </c>
      <c r="M5281" s="18">
        <f>IF(Table1[[#This Row],[Ordem_insumos]]&lt;&gt;0,VLOOKUP(Table1[[#This Row],[Codigo_servico]],Preencher_Orcamento!$B:$D,3,FALSE)*Table1[[#This Row],[Subtotal_insumo]],"")</f>
        <v>0</v>
      </c>
    </row>
    <row r="5282" spans="1:13" x14ac:dyDescent="0.25">
      <c r="A5282" s="6">
        <v>91733</v>
      </c>
      <c r="B5282" s="126">
        <v>3</v>
      </c>
      <c r="C5282" s="133"/>
      <c r="D5282" s="134">
        <v>1037</v>
      </c>
      <c r="E5282" s="7" t="s">
        <v>2958</v>
      </c>
      <c r="F5282" s="8" t="s">
        <v>2140</v>
      </c>
      <c r="G5282" s="18">
        <f>IFERROR(VLOOKUP(Table1[[#This Row],[Codigo_insumo]],BD_Insumos!$B:$E,4),"")</f>
        <v>35.200851491517405</v>
      </c>
      <c r="H5282" s="140">
        <v>0.3</v>
      </c>
      <c r="I5282" s="9"/>
      <c r="J5282" s="23">
        <f t="shared" si="82"/>
        <v>10.560255447455221</v>
      </c>
      <c r="K5282" s="22" t="str">
        <f>IF(I5282&lt;&gt;"",SUMIF(Table1[Codigo_servico],A5282,Table1[Subtotal_insumo]),"")</f>
        <v/>
      </c>
      <c r="L5282" s="18">
        <f>IF(Table1[[#This Row],[Ordem_insumos]]&lt;&gt;0,VLOOKUP(Table1[[#This Row],[Codigo_servico]],Preencher_Orcamento!$B:$D,3,FALSE)*Table1[[#This Row],[Qtde_insumo]],"")</f>
        <v>0</v>
      </c>
      <c r="M5282" s="18">
        <f>IF(Table1[[#This Row],[Ordem_insumos]]&lt;&gt;0,VLOOKUP(Table1[[#This Row],[Codigo_servico]],Preencher_Orcamento!$B:$D,3,FALSE)*Table1[[#This Row],[Subtotal_insumo]],"")</f>
        <v>0</v>
      </c>
    </row>
    <row r="5283" spans="1:13" ht="39" x14ac:dyDescent="0.25">
      <c r="A5283" s="6">
        <v>91733</v>
      </c>
      <c r="B5283" s="126">
        <v>4</v>
      </c>
      <c r="C5283" s="133"/>
      <c r="D5283" s="134">
        <v>61101</v>
      </c>
      <c r="E5283" s="7" t="s">
        <v>1662</v>
      </c>
      <c r="F5283" s="8" t="s">
        <v>457</v>
      </c>
      <c r="G5283" s="18">
        <f>IFERROR(VLOOKUP(Table1[[#This Row],[Codigo_insumo]],BD_Insumos!$B:$E,4),"")</f>
        <v>594.40049999999997</v>
      </c>
      <c r="H5283" s="140">
        <v>1</v>
      </c>
      <c r="I5283" s="9"/>
      <c r="J5283" s="23">
        <f t="shared" si="82"/>
        <v>594.40049999999997</v>
      </c>
      <c r="K5283" s="22" t="str">
        <f>IF(I5283&lt;&gt;"",SUMIF(Table1[Codigo_servico],A5283,Table1[Subtotal_insumo]),"")</f>
        <v/>
      </c>
      <c r="L5283" s="18">
        <f>IF(Table1[[#This Row],[Ordem_insumos]]&lt;&gt;0,VLOOKUP(Table1[[#This Row],[Codigo_servico]],Preencher_Orcamento!$B:$D,3,FALSE)*Table1[[#This Row],[Qtde_insumo]],"")</f>
        <v>0</v>
      </c>
      <c r="M5283" s="18">
        <f>IF(Table1[[#This Row],[Ordem_insumos]]&lt;&gt;0,VLOOKUP(Table1[[#This Row],[Codigo_servico]],Preencher_Orcamento!$B:$D,3,FALSE)*Table1[[#This Row],[Subtotal_insumo]],"")</f>
        <v>0</v>
      </c>
    </row>
    <row r="5284" spans="1:13" x14ac:dyDescent="0.25">
      <c r="A5284" s="3">
        <v>91734</v>
      </c>
      <c r="B5284" s="125">
        <v>0</v>
      </c>
      <c r="C5284" s="131" t="s">
        <v>3405</v>
      </c>
      <c r="D5284" s="132"/>
      <c r="E5284" s="4"/>
      <c r="F5284" s="4"/>
      <c r="G5284" s="17" t="str">
        <f>IFERROR(VLOOKUP(Table1[[#This Row],[Codigo_insumo]],BD_Insumos!$B:$E,4),"")</f>
        <v/>
      </c>
      <c r="H5284" s="139"/>
      <c r="I5284" s="5" t="s">
        <v>457</v>
      </c>
      <c r="J5284" s="20" t="str">
        <f t="shared" si="82"/>
        <v/>
      </c>
      <c r="K5284" s="21">
        <f>IF(I5284&lt;&gt;"",SUMIF(Table1[Codigo_servico],A5284,Table1[Subtotal_insumo]),"")</f>
        <v>616.72474020444542</v>
      </c>
      <c r="L5284" s="17" t="str">
        <f>IF(Table1[[#This Row],[Ordem_insumos]]&lt;&gt;0,VLOOKUP(Table1[[#This Row],[Codigo_servico]],Preencher_Orcamento!$B:$D,3,FALSE)*Table1[[#This Row],[Qtde_insumo]],"")</f>
        <v/>
      </c>
      <c r="M5284" s="17" t="str">
        <f>IF(Table1[[#This Row],[Ordem_insumos]]&lt;&gt;0,VLOOKUP(Table1[[#This Row],[Codigo_servico]],Preencher_Orcamento!$B:$D,3,FALSE)*Table1[[#This Row],[Subtotal_insumo]],"")</f>
        <v/>
      </c>
    </row>
    <row r="5285" spans="1:13" x14ac:dyDescent="0.25">
      <c r="A5285" s="6">
        <v>91734</v>
      </c>
      <c r="B5285" s="126">
        <v>1</v>
      </c>
      <c r="C5285" s="133"/>
      <c r="D5285" s="134">
        <v>2041</v>
      </c>
      <c r="E5285" s="7" t="s">
        <v>2192</v>
      </c>
      <c r="F5285" s="8" t="s">
        <v>2140</v>
      </c>
      <c r="G5285" s="18">
        <f>IFERROR(VLOOKUP(Table1[[#This Row],[Codigo_insumo]],BD_Insumos!$B:$E,4),"")</f>
        <v>18.820516146129485</v>
      </c>
      <c r="H5285" s="140">
        <v>1</v>
      </c>
      <c r="I5285" s="9"/>
      <c r="J5285" s="23">
        <f t="shared" si="82"/>
        <v>18.820516146129485</v>
      </c>
      <c r="K5285" s="22" t="str">
        <f>IF(I5285&lt;&gt;"",SUMIF(Table1[Codigo_servico],A5285,Table1[Subtotal_insumo]),"")</f>
        <v/>
      </c>
      <c r="L5285" s="18">
        <f>IF(Table1[[#This Row],[Ordem_insumos]]&lt;&gt;0,VLOOKUP(Table1[[#This Row],[Codigo_servico]],Preencher_Orcamento!$B:$D,3,FALSE)*Table1[[#This Row],[Qtde_insumo]],"")</f>
        <v>0</v>
      </c>
      <c r="M5285" s="18">
        <f>IF(Table1[[#This Row],[Ordem_insumos]]&lt;&gt;0,VLOOKUP(Table1[[#This Row],[Codigo_servico]],Preencher_Orcamento!$B:$D,3,FALSE)*Table1[[#This Row],[Subtotal_insumo]],"")</f>
        <v>0</v>
      </c>
    </row>
    <row r="5286" spans="1:13" x14ac:dyDescent="0.25">
      <c r="A5286" s="6">
        <v>91734</v>
      </c>
      <c r="B5286" s="126">
        <v>2</v>
      </c>
      <c r="C5286" s="133"/>
      <c r="D5286" s="134">
        <v>2044</v>
      </c>
      <c r="E5286" s="7" t="s">
        <v>2193</v>
      </c>
      <c r="F5286" s="8" t="s">
        <v>2140</v>
      </c>
      <c r="G5286" s="18">
        <f>IFERROR(VLOOKUP(Table1[[#This Row],[Codigo_insumo]],BD_Insumos!$B:$E,4),"")</f>
        <v>13.596734305430379</v>
      </c>
      <c r="H5286" s="140">
        <v>2</v>
      </c>
      <c r="I5286" s="9"/>
      <c r="J5286" s="23">
        <f t="shared" si="82"/>
        <v>27.193468610860759</v>
      </c>
      <c r="K5286" s="22" t="str">
        <f>IF(I5286&lt;&gt;"",SUMIF(Table1[Codigo_servico],A5286,Table1[Subtotal_insumo]),"")</f>
        <v/>
      </c>
      <c r="L5286" s="18">
        <f>IF(Table1[[#This Row],[Ordem_insumos]]&lt;&gt;0,VLOOKUP(Table1[[#This Row],[Codigo_servico]],Preencher_Orcamento!$B:$D,3,FALSE)*Table1[[#This Row],[Qtde_insumo]],"")</f>
        <v>0</v>
      </c>
      <c r="M5286" s="18">
        <f>IF(Table1[[#This Row],[Ordem_insumos]]&lt;&gt;0,VLOOKUP(Table1[[#This Row],[Codigo_servico]],Preencher_Orcamento!$B:$D,3,FALSE)*Table1[[#This Row],[Subtotal_insumo]],"")</f>
        <v>0</v>
      </c>
    </row>
    <row r="5287" spans="1:13" x14ac:dyDescent="0.25">
      <c r="A5287" s="6">
        <v>91734</v>
      </c>
      <c r="B5287" s="126">
        <v>3</v>
      </c>
      <c r="C5287" s="133"/>
      <c r="D5287" s="134">
        <v>1037</v>
      </c>
      <c r="E5287" s="7" t="s">
        <v>2958</v>
      </c>
      <c r="F5287" s="8" t="s">
        <v>2140</v>
      </c>
      <c r="G5287" s="18">
        <f>IFERROR(VLOOKUP(Table1[[#This Row],[Codigo_insumo]],BD_Insumos!$B:$E,4),"")</f>
        <v>35.200851491517405</v>
      </c>
      <c r="H5287" s="140">
        <v>0.3</v>
      </c>
      <c r="I5287" s="9"/>
      <c r="J5287" s="23">
        <f t="shared" si="82"/>
        <v>10.560255447455221</v>
      </c>
      <c r="K5287" s="22" t="str">
        <f>IF(I5287&lt;&gt;"",SUMIF(Table1[Codigo_servico],A5287,Table1[Subtotal_insumo]),"")</f>
        <v/>
      </c>
      <c r="L5287" s="18">
        <f>IF(Table1[[#This Row],[Ordem_insumos]]&lt;&gt;0,VLOOKUP(Table1[[#This Row],[Codigo_servico]],Preencher_Orcamento!$B:$D,3,FALSE)*Table1[[#This Row],[Qtde_insumo]],"")</f>
        <v>0</v>
      </c>
      <c r="M5287" s="18">
        <f>IF(Table1[[#This Row],[Ordem_insumos]]&lt;&gt;0,VLOOKUP(Table1[[#This Row],[Codigo_servico]],Preencher_Orcamento!$B:$D,3,FALSE)*Table1[[#This Row],[Subtotal_insumo]],"")</f>
        <v>0</v>
      </c>
    </row>
    <row r="5288" spans="1:13" ht="39" x14ac:dyDescent="0.25">
      <c r="A5288" s="6">
        <v>91734</v>
      </c>
      <c r="B5288" s="126">
        <v>4</v>
      </c>
      <c r="C5288" s="133"/>
      <c r="D5288" s="134">
        <v>61102</v>
      </c>
      <c r="E5288" s="7" t="s">
        <v>1663</v>
      </c>
      <c r="F5288" s="8" t="s">
        <v>457</v>
      </c>
      <c r="G5288" s="18">
        <f>IFERROR(VLOOKUP(Table1[[#This Row],[Codigo_insumo]],BD_Insumos!$B:$E,4),"")</f>
        <v>560.15049999999997</v>
      </c>
      <c r="H5288" s="140">
        <v>1</v>
      </c>
      <c r="I5288" s="9"/>
      <c r="J5288" s="23">
        <f t="shared" si="82"/>
        <v>560.15049999999997</v>
      </c>
      <c r="K5288" s="22" t="str">
        <f>IF(I5288&lt;&gt;"",SUMIF(Table1[Codigo_servico],A5288,Table1[Subtotal_insumo]),"")</f>
        <v/>
      </c>
      <c r="L5288" s="18">
        <f>IF(Table1[[#This Row],[Ordem_insumos]]&lt;&gt;0,VLOOKUP(Table1[[#This Row],[Codigo_servico]],Preencher_Orcamento!$B:$D,3,FALSE)*Table1[[#This Row],[Qtde_insumo]],"")</f>
        <v>0</v>
      </c>
      <c r="M5288" s="18">
        <f>IF(Table1[[#This Row],[Ordem_insumos]]&lt;&gt;0,VLOOKUP(Table1[[#This Row],[Codigo_servico]],Preencher_Orcamento!$B:$D,3,FALSE)*Table1[[#This Row],[Subtotal_insumo]],"")</f>
        <v>0</v>
      </c>
    </row>
    <row r="5289" spans="1:13" x14ac:dyDescent="0.25">
      <c r="A5289" s="3">
        <v>92010</v>
      </c>
      <c r="B5289" s="125">
        <v>0</v>
      </c>
      <c r="C5289" s="131" t="s">
        <v>3406</v>
      </c>
      <c r="D5289" s="132"/>
      <c r="E5289" s="4"/>
      <c r="F5289" s="4"/>
      <c r="G5289" s="17" t="str">
        <f>IFERROR(VLOOKUP(Table1[[#This Row],[Codigo_insumo]],BD_Insumos!$B:$E,4),"")</f>
        <v/>
      </c>
      <c r="H5289" s="139"/>
      <c r="I5289" s="5" t="s">
        <v>391</v>
      </c>
      <c r="J5289" s="20" t="str">
        <f t="shared" si="82"/>
        <v/>
      </c>
      <c r="K5289" s="21">
        <f>IF(I5289&lt;&gt;"",SUMIF(Table1[Codigo_servico],A5289,Table1[Subtotal_insumo]),"")</f>
        <v>2878.5538604257099</v>
      </c>
      <c r="L5289" s="17" t="str">
        <f>IF(Table1[[#This Row],[Ordem_insumos]]&lt;&gt;0,VLOOKUP(Table1[[#This Row],[Codigo_servico]],Preencher_Orcamento!$B:$D,3,FALSE)*Table1[[#This Row],[Qtde_insumo]],"")</f>
        <v/>
      </c>
      <c r="M5289" s="17" t="str">
        <f>IF(Table1[[#This Row],[Ordem_insumos]]&lt;&gt;0,VLOOKUP(Table1[[#This Row],[Codigo_servico]],Preencher_Orcamento!$B:$D,3,FALSE)*Table1[[#This Row],[Subtotal_insumo]],"")</f>
        <v/>
      </c>
    </row>
    <row r="5290" spans="1:13" x14ac:dyDescent="0.25">
      <c r="A5290" s="6">
        <v>92010</v>
      </c>
      <c r="B5290" s="126">
        <v>1</v>
      </c>
      <c r="C5290" s="133"/>
      <c r="D5290" s="134">
        <v>11070</v>
      </c>
      <c r="E5290" s="7" t="s">
        <v>185</v>
      </c>
      <c r="F5290" s="8" t="s">
        <v>5</v>
      </c>
      <c r="G5290" s="18">
        <f>IFERROR(VLOOKUP(Table1[[#This Row],[Codigo_insumo]],BD_Insumos!$B:$E,4),"")</f>
        <v>4.1189999999999998</v>
      </c>
      <c r="H5290" s="140">
        <v>1</v>
      </c>
      <c r="I5290" s="9"/>
      <c r="J5290" s="23">
        <f t="shared" si="82"/>
        <v>4.1189999999999998</v>
      </c>
      <c r="K5290" s="22" t="str">
        <f>IF(I5290&lt;&gt;"",SUMIF(Table1[Codigo_servico],A5290,Table1[Subtotal_insumo]),"")</f>
        <v/>
      </c>
      <c r="L5290" s="18">
        <f>IF(Table1[[#This Row],[Ordem_insumos]]&lt;&gt;0,VLOOKUP(Table1[[#This Row],[Codigo_servico]],Preencher_Orcamento!$B:$D,3,FALSE)*Table1[[#This Row],[Qtde_insumo]],"")</f>
        <v>0</v>
      </c>
      <c r="M5290" s="18">
        <f>IF(Table1[[#This Row],[Ordem_insumos]]&lt;&gt;0,VLOOKUP(Table1[[#This Row],[Codigo_servico]],Preencher_Orcamento!$B:$D,3,FALSE)*Table1[[#This Row],[Subtotal_insumo]],"")</f>
        <v>0</v>
      </c>
    </row>
    <row r="5291" spans="1:13" x14ac:dyDescent="0.25">
      <c r="A5291" s="6">
        <v>92010</v>
      </c>
      <c r="B5291" s="126">
        <v>2</v>
      </c>
      <c r="C5291" s="133"/>
      <c r="D5291" s="134">
        <v>2099</v>
      </c>
      <c r="E5291" s="7" t="s">
        <v>2205</v>
      </c>
      <c r="F5291" s="8" t="s">
        <v>2140</v>
      </c>
      <c r="G5291" s="18">
        <f>IFERROR(VLOOKUP(Table1[[#This Row],[Codigo_insumo]],BD_Insumos!$B:$E,4),"")</f>
        <v>12.627877718847255</v>
      </c>
      <c r="H5291" s="140">
        <v>2.46</v>
      </c>
      <c r="I5291" s="9"/>
      <c r="J5291" s="23">
        <f t="shared" si="82"/>
        <v>31.064579188364249</v>
      </c>
      <c r="K5291" s="22" t="str">
        <f>IF(I5291&lt;&gt;"",SUMIF(Table1[Codigo_servico],A5291,Table1[Subtotal_insumo]),"")</f>
        <v/>
      </c>
      <c r="L5291" s="18">
        <f>IF(Table1[[#This Row],[Ordem_insumos]]&lt;&gt;0,VLOOKUP(Table1[[#This Row],[Codigo_servico]],Preencher_Orcamento!$B:$D,3,FALSE)*Table1[[#This Row],[Qtde_insumo]],"")</f>
        <v>0</v>
      </c>
      <c r="M5291" s="18">
        <f>IF(Table1[[#This Row],[Ordem_insumos]]&lt;&gt;0,VLOOKUP(Table1[[#This Row],[Codigo_servico]],Preencher_Orcamento!$B:$D,3,FALSE)*Table1[[#This Row],[Subtotal_insumo]],"")</f>
        <v>0</v>
      </c>
    </row>
    <row r="5292" spans="1:13" ht="26.25" x14ac:dyDescent="0.25">
      <c r="A5292" s="6">
        <v>92010</v>
      </c>
      <c r="B5292" s="126">
        <v>3</v>
      </c>
      <c r="C5292" s="133"/>
      <c r="D5292" s="134">
        <v>52865</v>
      </c>
      <c r="E5292" s="7" t="s">
        <v>1118</v>
      </c>
      <c r="F5292" s="8" t="s">
        <v>5</v>
      </c>
      <c r="G5292" s="18">
        <f>IFERROR(VLOOKUP(Table1[[#This Row],[Codigo_insumo]],BD_Insumos!$B:$E,4),"")</f>
        <v>0.88880000000000003</v>
      </c>
      <c r="H5292" s="140">
        <v>10</v>
      </c>
      <c r="I5292" s="9"/>
      <c r="J5292" s="23">
        <f t="shared" si="82"/>
        <v>8.8879999999999999</v>
      </c>
      <c r="K5292" s="22" t="str">
        <f>IF(I5292&lt;&gt;"",SUMIF(Table1[Codigo_servico],A5292,Table1[Subtotal_insumo]),"")</f>
        <v/>
      </c>
      <c r="L5292" s="18">
        <f>IF(Table1[[#This Row],[Ordem_insumos]]&lt;&gt;0,VLOOKUP(Table1[[#This Row],[Codigo_servico]],Preencher_Orcamento!$B:$D,3,FALSE)*Table1[[#This Row],[Qtde_insumo]],"")</f>
        <v>0</v>
      </c>
      <c r="M5292" s="18">
        <f>IF(Table1[[#This Row],[Ordem_insumos]]&lt;&gt;0,VLOOKUP(Table1[[#This Row],[Codigo_servico]],Preencher_Orcamento!$B:$D,3,FALSE)*Table1[[#This Row],[Subtotal_insumo]],"")</f>
        <v>0</v>
      </c>
    </row>
    <row r="5293" spans="1:13" ht="26.25" x14ac:dyDescent="0.25">
      <c r="A5293" s="6">
        <v>92010</v>
      </c>
      <c r="B5293" s="126">
        <v>4</v>
      </c>
      <c r="C5293" s="133"/>
      <c r="D5293" s="134">
        <v>58634</v>
      </c>
      <c r="E5293" s="7" t="s">
        <v>1575</v>
      </c>
      <c r="F5293" s="8" t="s">
        <v>457</v>
      </c>
      <c r="G5293" s="18">
        <f>IFERROR(VLOOKUP(Table1[[#This Row],[Codigo_insumo]],BD_Insumos!$B:$E,4),"")</f>
        <v>777.87860000000001</v>
      </c>
      <c r="H5293" s="140">
        <v>1</v>
      </c>
      <c r="I5293" s="9"/>
      <c r="J5293" s="23">
        <f t="shared" si="82"/>
        <v>777.87860000000001</v>
      </c>
      <c r="K5293" s="22" t="str">
        <f>IF(I5293&lt;&gt;"",SUMIF(Table1[Codigo_servico],A5293,Table1[Subtotal_insumo]),"")</f>
        <v/>
      </c>
      <c r="L5293" s="18">
        <f>IF(Table1[[#This Row],[Ordem_insumos]]&lt;&gt;0,VLOOKUP(Table1[[#This Row],[Codigo_servico]],Preencher_Orcamento!$B:$D,3,FALSE)*Table1[[#This Row],[Qtde_insumo]],"")</f>
        <v>0</v>
      </c>
      <c r="M5293" s="18">
        <f>IF(Table1[[#This Row],[Ordem_insumos]]&lt;&gt;0,VLOOKUP(Table1[[#This Row],[Codigo_servico]],Preencher_Orcamento!$B:$D,3,FALSE)*Table1[[#This Row],[Subtotal_insumo]],"")</f>
        <v>0</v>
      </c>
    </row>
    <row r="5294" spans="1:13" ht="26.25" x14ac:dyDescent="0.25">
      <c r="A5294" s="6">
        <v>92010</v>
      </c>
      <c r="B5294" s="126">
        <v>5</v>
      </c>
      <c r="C5294" s="133"/>
      <c r="D5294" s="134">
        <v>54866</v>
      </c>
      <c r="E5294" s="7" t="s">
        <v>1282</v>
      </c>
      <c r="F5294" s="8" t="s">
        <v>457</v>
      </c>
      <c r="G5294" s="18">
        <f>IFERROR(VLOOKUP(Table1[[#This Row],[Codigo_insumo]],BD_Insumos!$B:$E,4),"")</f>
        <v>34.574100000000001</v>
      </c>
      <c r="H5294" s="140">
        <v>1</v>
      </c>
      <c r="I5294" s="9"/>
      <c r="J5294" s="23">
        <f t="shared" si="82"/>
        <v>34.574100000000001</v>
      </c>
      <c r="K5294" s="22" t="str">
        <f>IF(I5294&lt;&gt;"",SUMIF(Table1[Codigo_servico],A5294,Table1[Subtotal_insumo]),"")</f>
        <v/>
      </c>
      <c r="L5294" s="18">
        <f>IF(Table1[[#This Row],[Ordem_insumos]]&lt;&gt;0,VLOOKUP(Table1[[#This Row],[Codigo_servico]],Preencher_Orcamento!$B:$D,3,FALSE)*Table1[[#This Row],[Qtde_insumo]],"")</f>
        <v>0</v>
      </c>
      <c r="M5294" s="18">
        <f>IF(Table1[[#This Row],[Ordem_insumos]]&lt;&gt;0,VLOOKUP(Table1[[#This Row],[Codigo_servico]],Preencher_Orcamento!$B:$D,3,FALSE)*Table1[[#This Row],[Subtotal_insumo]],"")</f>
        <v>0</v>
      </c>
    </row>
    <row r="5295" spans="1:13" ht="26.25" x14ac:dyDescent="0.25">
      <c r="A5295" s="6">
        <v>92010</v>
      </c>
      <c r="B5295" s="126">
        <v>6</v>
      </c>
      <c r="C5295" s="133"/>
      <c r="D5295" s="134">
        <v>59001</v>
      </c>
      <c r="E5295" s="7" t="s">
        <v>1577</v>
      </c>
      <c r="F5295" s="8" t="s">
        <v>457</v>
      </c>
      <c r="G5295" s="18">
        <f>IFERROR(VLOOKUP(Table1[[#This Row],[Codigo_insumo]],BD_Insumos!$B:$E,4),"")</f>
        <v>113.23650000000001</v>
      </c>
      <c r="H5295" s="140">
        <v>1</v>
      </c>
      <c r="I5295" s="9"/>
      <c r="J5295" s="23">
        <f t="shared" si="82"/>
        <v>113.23650000000001</v>
      </c>
      <c r="K5295" s="22" t="str">
        <f>IF(I5295&lt;&gt;"",SUMIF(Table1[Codigo_servico],A5295,Table1[Subtotal_insumo]),"")</f>
        <v/>
      </c>
      <c r="L5295" s="18">
        <f>IF(Table1[[#This Row],[Ordem_insumos]]&lt;&gt;0,VLOOKUP(Table1[[#This Row],[Codigo_servico]],Preencher_Orcamento!$B:$D,3,FALSE)*Table1[[#This Row],[Qtde_insumo]],"")</f>
        <v>0</v>
      </c>
      <c r="M5295" s="18">
        <f>IF(Table1[[#This Row],[Ordem_insumos]]&lt;&gt;0,VLOOKUP(Table1[[#This Row],[Codigo_servico]],Preencher_Orcamento!$B:$D,3,FALSE)*Table1[[#This Row],[Subtotal_insumo]],"")</f>
        <v>0</v>
      </c>
    </row>
    <row r="5296" spans="1:13" x14ac:dyDescent="0.25">
      <c r="A5296" s="6">
        <v>92010</v>
      </c>
      <c r="B5296" s="126">
        <v>7</v>
      </c>
      <c r="C5296" s="133"/>
      <c r="D5296" s="134">
        <v>2013</v>
      </c>
      <c r="E5296" s="7" t="s">
        <v>2184</v>
      </c>
      <c r="F5296" s="8" t="s">
        <v>2140</v>
      </c>
      <c r="G5296" s="18">
        <f>IFERROR(VLOOKUP(Table1[[#This Row],[Codigo_insumo]],BD_Insumos!$B:$E,4),"")</f>
        <v>15.756939025755017</v>
      </c>
      <c r="H5296" s="140">
        <v>6</v>
      </c>
      <c r="I5296" s="9"/>
      <c r="J5296" s="23">
        <f t="shared" si="82"/>
        <v>94.541634154530101</v>
      </c>
      <c r="K5296" s="22" t="str">
        <f>IF(I5296&lt;&gt;"",SUMIF(Table1[Codigo_servico],A5296,Table1[Subtotal_insumo]),"")</f>
        <v/>
      </c>
      <c r="L5296" s="18">
        <f>IF(Table1[[#This Row],[Ordem_insumos]]&lt;&gt;0,VLOOKUP(Table1[[#This Row],[Codigo_servico]],Preencher_Orcamento!$B:$D,3,FALSE)*Table1[[#This Row],[Qtde_insumo]],"")</f>
        <v>0</v>
      </c>
      <c r="M5296" s="18">
        <f>IF(Table1[[#This Row],[Ordem_insumos]]&lt;&gt;0,VLOOKUP(Table1[[#This Row],[Codigo_servico]],Preencher_Orcamento!$B:$D,3,FALSE)*Table1[[#This Row],[Subtotal_insumo]],"")</f>
        <v>0</v>
      </c>
    </row>
    <row r="5297" spans="1:13" ht="26.25" x14ac:dyDescent="0.25">
      <c r="A5297" s="6">
        <v>92010</v>
      </c>
      <c r="B5297" s="126">
        <v>8</v>
      </c>
      <c r="C5297" s="133"/>
      <c r="D5297" s="134">
        <v>56047</v>
      </c>
      <c r="E5297" s="7" t="s">
        <v>1402</v>
      </c>
      <c r="F5297" s="8" t="s">
        <v>457</v>
      </c>
      <c r="G5297" s="18">
        <f>IFERROR(VLOOKUP(Table1[[#This Row],[Codigo_insumo]],BD_Insumos!$B:$E,4),"")</f>
        <v>51.243299999999998</v>
      </c>
      <c r="H5297" s="140">
        <v>3</v>
      </c>
      <c r="I5297" s="9"/>
      <c r="J5297" s="23">
        <f t="shared" si="82"/>
        <v>153.72989999999999</v>
      </c>
      <c r="K5297" s="22" t="str">
        <f>IF(I5297&lt;&gt;"",SUMIF(Table1[Codigo_servico],A5297,Table1[Subtotal_insumo]),"")</f>
        <v/>
      </c>
      <c r="L5297" s="18">
        <f>IF(Table1[[#This Row],[Ordem_insumos]]&lt;&gt;0,VLOOKUP(Table1[[#This Row],[Codigo_servico]],Preencher_Orcamento!$B:$D,3,FALSE)*Table1[[#This Row],[Qtde_insumo]],"")</f>
        <v>0</v>
      </c>
      <c r="M5297" s="18">
        <f>IF(Table1[[#This Row],[Ordem_insumos]]&lt;&gt;0,VLOOKUP(Table1[[#This Row],[Codigo_servico]],Preencher_Orcamento!$B:$D,3,FALSE)*Table1[[#This Row],[Subtotal_insumo]],"")</f>
        <v>0</v>
      </c>
    </row>
    <row r="5298" spans="1:13" ht="26.25" x14ac:dyDescent="0.25">
      <c r="A5298" s="6">
        <v>92010</v>
      </c>
      <c r="B5298" s="126">
        <v>9</v>
      </c>
      <c r="C5298" s="133"/>
      <c r="D5298" s="134">
        <v>10648</v>
      </c>
      <c r="E5298" s="7" t="s">
        <v>158</v>
      </c>
      <c r="F5298" s="8" t="s">
        <v>58</v>
      </c>
      <c r="G5298" s="18">
        <f>IFERROR(VLOOKUP(Table1[[#This Row],[Codigo_insumo]],BD_Insumos!$B:$E,4),"")</f>
        <v>359.69349999999997</v>
      </c>
      <c r="H5298" s="140">
        <v>5.5E-2</v>
      </c>
      <c r="I5298" s="9"/>
      <c r="J5298" s="23">
        <f t="shared" si="82"/>
        <v>19.7831425</v>
      </c>
      <c r="K5298" s="22" t="str">
        <f>IF(I5298&lt;&gt;"",SUMIF(Table1[Codigo_servico],A5298,Table1[Subtotal_insumo]),"")</f>
        <v/>
      </c>
      <c r="L5298" s="18">
        <f>IF(Table1[[#This Row],[Ordem_insumos]]&lt;&gt;0,VLOOKUP(Table1[[#This Row],[Codigo_servico]],Preencher_Orcamento!$B:$D,3,FALSE)*Table1[[#This Row],[Qtde_insumo]],"")</f>
        <v>0</v>
      </c>
      <c r="M5298" s="18">
        <f>IF(Table1[[#This Row],[Ordem_insumos]]&lt;&gt;0,VLOOKUP(Table1[[#This Row],[Codigo_servico]],Preencher_Orcamento!$B:$D,3,FALSE)*Table1[[#This Row],[Subtotal_insumo]],"")</f>
        <v>0</v>
      </c>
    </row>
    <row r="5299" spans="1:13" ht="26.25" x14ac:dyDescent="0.25">
      <c r="A5299" s="6">
        <v>92010</v>
      </c>
      <c r="B5299" s="126">
        <v>10</v>
      </c>
      <c r="C5299" s="133"/>
      <c r="D5299" s="134">
        <v>55675</v>
      </c>
      <c r="E5299" s="7" t="s">
        <v>1380</v>
      </c>
      <c r="F5299" s="8" t="s">
        <v>457</v>
      </c>
      <c r="G5299" s="18">
        <f>IFERROR(VLOOKUP(Table1[[#This Row],[Codigo_insumo]],BD_Insumos!$B:$E,4),"")</f>
        <v>167.61109999999999</v>
      </c>
      <c r="H5299" s="140">
        <v>3</v>
      </c>
      <c r="I5299" s="9"/>
      <c r="J5299" s="23">
        <f t="shared" si="82"/>
        <v>502.83330000000001</v>
      </c>
      <c r="K5299" s="22" t="str">
        <f>IF(I5299&lt;&gt;"",SUMIF(Table1[Codigo_servico],A5299,Table1[Subtotal_insumo]),"")</f>
        <v/>
      </c>
      <c r="L5299" s="18">
        <f>IF(Table1[[#This Row],[Ordem_insumos]]&lt;&gt;0,VLOOKUP(Table1[[#This Row],[Codigo_servico]],Preencher_Orcamento!$B:$D,3,FALSE)*Table1[[#This Row],[Qtde_insumo]],"")</f>
        <v>0</v>
      </c>
      <c r="M5299" s="18">
        <f>IF(Table1[[#This Row],[Ordem_insumos]]&lt;&gt;0,VLOOKUP(Table1[[#This Row],[Codigo_servico]],Preencher_Orcamento!$B:$D,3,FALSE)*Table1[[#This Row],[Subtotal_insumo]],"")</f>
        <v>0</v>
      </c>
    </row>
    <row r="5300" spans="1:13" x14ac:dyDescent="0.25">
      <c r="A5300" s="6">
        <v>92010</v>
      </c>
      <c r="B5300" s="126">
        <v>11</v>
      </c>
      <c r="C5300" s="133"/>
      <c r="D5300" s="134">
        <v>52432</v>
      </c>
      <c r="E5300" s="7" t="s">
        <v>1068</v>
      </c>
      <c r="F5300" s="8" t="s">
        <v>5</v>
      </c>
      <c r="G5300" s="18">
        <f>IFERROR(VLOOKUP(Table1[[#This Row],[Codigo_insumo]],BD_Insumos!$B:$E,4),"")</f>
        <v>3.2115999999999998</v>
      </c>
      <c r="H5300" s="140">
        <v>2</v>
      </c>
      <c r="I5300" s="9"/>
      <c r="J5300" s="23">
        <f t="shared" si="82"/>
        <v>6.4231999999999996</v>
      </c>
      <c r="K5300" s="22" t="str">
        <f>IF(I5300&lt;&gt;"",SUMIF(Table1[Codigo_servico],A5300,Table1[Subtotal_insumo]),"")</f>
        <v/>
      </c>
      <c r="L5300" s="18">
        <f>IF(Table1[[#This Row],[Ordem_insumos]]&lt;&gt;0,VLOOKUP(Table1[[#This Row],[Codigo_servico]],Preencher_Orcamento!$B:$D,3,FALSE)*Table1[[#This Row],[Qtde_insumo]],"")</f>
        <v>0</v>
      </c>
      <c r="M5300" s="18">
        <f>IF(Table1[[#This Row],[Ordem_insumos]]&lt;&gt;0,VLOOKUP(Table1[[#This Row],[Codigo_servico]],Preencher_Orcamento!$B:$D,3,FALSE)*Table1[[#This Row],[Subtotal_insumo]],"")</f>
        <v>0</v>
      </c>
    </row>
    <row r="5301" spans="1:13" x14ac:dyDescent="0.25">
      <c r="A5301" s="6">
        <v>92010</v>
      </c>
      <c r="B5301" s="126">
        <v>12</v>
      </c>
      <c r="C5301" s="133"/>
      <c r="D5301" s="134">
        <v>2020</v>
      </c>
      <c r="E5301" s="7" t="s">
        <v>2188</v>
      </c>
      <c r="F5301" s="8" t="s">
        <v>2140</v>
      </c>
      <c r="G5301" s="18">
        <f>IFERROR(VLOOKUP(Table1[[#This Row],[Codigo_insumo]],BD_Insumos!$B:$E,4),"")</f>
        <v>15.860837164231068</v>
      </c>
      <c r="H5301" s="140">
        <v>3</v>
      </c>
      <c r="I5301" s="9"/>
      <c r="J5301" s="23">
        <f t="shared" si="82"/>
        <v>47.5825114926932</v>
      </c>
      <c r="K5301" s="22" t="str">
        <f>IF(I5301&lt;&gt;"",SUMIF(Table1[Codigo_servico],A5301,Table1[Subtotal_insumo]),"")</f>
        <v/>
      </c>
      <c r="L5301" s="18">
        <f>IF(Table1[[#This Row],[Ordem_insumos]]&lt;&gt;0,VLOOKUP(Table1[[#This Row],[Codigo_servico]],Preencher_Orcamento!$B:$D,3,FALSE)*Table1[[#This Row],[Qtde_insumo]],"")</f>
        <v>0</v>
      </c>
      <c r="M5301" s="18">
        <f>IF(Table1[[#This Row],[Ordem_insumos]]&lt;&gt;0,VLOOKUP(Table1[[#This Row],[Codigo_servico]],Preencher_Orcamento!$B:$D,3,FALSE)*Table1[[#This Row],[Subtotal_insumo]],"")</f>
        <v>0</v>
      </c>
    </row>
    <row r="5302" spans="1:13" ht="26.25" x14ac:dyDescent="0.25">
      <c r="A5302" s="6">
        <v>92010</v>
      </c>
      <c r="B5302" s="126">
        <v>13</v>
      </c>
      <c r="C5302" s="133"/>
      <c r="D5302" s="134">
        <v>56441</v>
      </c>
      <c r="E5302" s="7" t="s">
        <v>1462</v>
      </c>
      <c r="F5302" s="8" t="s">
        <v>457</v>
      </c>
      <c r="G5302" s="18">
        <f>IFERROR(VLOOKUP(Table1[[#This Row],[Codigo_insumo]],BD_Insumos!$B:$E,4),"")</f>
        <v>28.350899999999999</v>
      </c>
      <c r="H5302" s="140">
        <v>3</v>
      </c>
      <c r="I5302" s="9"/>
      <c r="J5302" s="23">
        <f t="shared" si="82"/>
        <v>85.052700000000002</v>
      </c>
      <c r="K5302" s="22" t="str">
        <f>IF(I5302&lt;&gt;"",SUMIF(Table1[Codigo_servico],A5302,Table1[Subtotal_insumo]),"")</f>
        <v/>
      </c>
      <c r="L5302" s="18">
        <f>IF(Table1[[#This Row],[Ordem_insumos]]&lt;&gt;0,VLOOKUP(Table1[[#This Row],[Codigo_servico]],Preencher_Orcamento!$B:$D,3,FALSE)*Table1[[#This Row],[Qtde_insumo]],"")</f>
        <v>0</v>
      </c>
      <c r="M5302" s="18">
        <f>IF(Table1[[#This Row],[Ordem_insumos]]&lt;&gt;0,VLOOKUP(Table1[[#This Row],[Codigo_servico]],Preencher_Orcamento!$B:$D,3,FALSE)*Table1[[#This Row],[Subtotal_insumo]],"")</f>
        <v>0</v>
      </c>
    </row>
    <row r="5303" spans="1:13" ht="26.25" x14ac:dyDescent="0.25">
      <c r="A5303" s="6">
        <v>92010</v>
      </c>
      <c r="B5303" s="126">
        <v>14</v>
      </c>
      <c r="C5303" s="133"/>
      <c r="D5303" s="134">
        <v>52866</v>
      </c>
      <c r="E5303" s="7" t="s">
        <v>1119</v>
      </c>
      <c r="F5303" s="8" t="s">
        <v>5</v>
      </c>
      <c r="G5303" s="18">
        <f>IFERROR(VLOOKUP(Table1[[#This Row],[Codigo_insumo]],BD_Insumos!$B:$E,4),"")</f>
        <v>1.3988</v>
      </c>
      <c r="H5303" s="140">
        <v>40</v>
      </c>
      <c r="I5303" s="9"/>
      <c r="J5303" s="23">
        <f t="shared" si="82"/>
        <v>55.951999999999998</v>
      </c>
      <c r="K5303" s="22" t="str">
        <f>IF(I5303&lt;&gt;"",SUMIF(Table1[Codigo_servico],A5303,Table1[Subtotal_insumo]),"")</f>
        <v/>
      </c>
      <c r="L5303" s="18">
        <f>IF(Table1[[#This Row],[Ordem_insumos]]&lt;&gt;0,VLOOKUP(Table1[[#This Row],[Codigo_servico]],Preencher_Orcamento!$B:$D,3,FALSE)*Table1[[#This Row],[Qtde_insumo]],"")</f>
        <v>0</v>
      </c>
      <c r="M5303" s="18">
        <f>IF(Table1[[#This Row],[Ordem_insumos]]&lt;&gt;0,VLOOKUP(Table1[[#This Row],[Codigo_servico]],Preencher_Orcamento!$B:$D,3,FALSE)*Table1[[#This Row],[Subtotal_insumo]],"")</f>
        <v>0</v>
      </c>
    </row>
    <row r="5304" spans="1:13" ht="26.25" x14ac:dyDescent="0.25">
      <c r="A5304" s="6">
        <v>92010</v>
      </c>
      <c r="B5304" s="126">
        <v>15</v>
      </c>
      <c r="C5304" s="133"/>
      <c r="D5304" s="134">
        <v>58005</v>
      </c>
      <c r="E5304" s="7" t="s">
        <v>1530</v>
      </c>
      <c r="F5304" s="8" t="s">
        <v>457</v>
      </c>
      <c r="G5304" s="18">
        <f>IFERROR(VLOOKUP(Table1[[#This Row],[Codigo_insumo]],BD_Insumos!$B:$E,4),"")</f>
        <v>2.1440999999999999</v>
      </c>
      <c r="H5304" s="140">
        <v>6</v>
      </c>
      <c r="I5304" s="9"/>
      <c r="J5304" s="23">
        <f t="shared" si="82"/>
        <v>12.864599999999999</v>
      </c>
      <c r="K5304" s="22" t="str">
        <f>IF(I5304&lt;&gt;"",SUMIF(Table1[Codigo_servico],A5304,Table1[Subtotal_insumo]),"")</f>
        <v/>
      </c>
      <c r="L5304" s="18">
        <f>IF(Table1[[#This Row],[Ordem_insumos]]&lt;&gt;0,VLOOKUP(Table1[[#This Row],[Codigo_servico]],Preencher_Orcamento!$B:$D,3,FALSE)*Table1[[#This Row],[Qtde_insumo]],"")</f>
        <v>0</v>
      </c>
      <c r="M5304" s="18">
        <f>IF(Table1[[#This Row],[Ordem_insumos]]&lt;&gt;0,VLOOKUP(Table1[[#This Row],[Codigo_servico]],Preencher_Orcamento!$B:$D,3,FALSE)*Table1[[#This Row],[Subtotal_insumo]],"")</f>
        <v>0</v>
      </c>
    </row>
    <row r="5305" spans="1:13" x14ac:dyDescent="0.25">
      <c r="A5305" s="6">
        <v>92010</v>
      </c>
      <c r="B5305" s="126">
        <v>16</v>
      </c>
      <c r="C5305" s="133"/>
      <c r="D5305" s="134">
        <v>11021</v>
      </c>
      <c r="E5305" s="7" t="s">
        <v>175</v>
      </c>
      <c r="F5305" s="8" t="s">
        <v>170</v>
      </c>
      <c r="G5305" s="18">
        <f>IFERROR(VLOOKUP(Table1[[#This Row],[Codigo_insumo]],BD_Insumos!$B:$E,4),"")</f>
        <v>12.2156</v>
      </c>
      <c r="H5305" s="140">
        <v>0.6</v>
      </c>
      <c r="I5305" s="9"/>
      <c r="J5305" s="23">
        <f t="shared" si="82"/>
        <v>7.3293599999999994</v>
      </c>
      <c r="K5305" s="22" t="str">
        <f>IF(I5305&lt;&gt;"",SUMIF(Table1[Codigo_servico],A5305,Table1[Subtotal_insumo]),"")</f>
        <v/>
      </c>
      <c r="L5305" s="18">
        <f>IF(Table1[[#This Row],[Ordem_insumos]]&lt;&gt;0,VLOOKUP(Table1[[#This Row],[Codigo_servico]],Preencher_Orcamento!$B:$D,3,FALSE)*Table1[[#This Row],[Qtde_insumo]],"")</f>
        <v>0</v>
      </c>
      <c r="M5305" s="18">
        <f>IF(Table1[[#This Row],[Ordem_insumos]]&lt;&gt;0,VLOOKUP(Table1[[#This Row],[Codigo_servico]],Preencher_Orcamento!$B:$D,3,FALSE)*Table1[[#This Row],[Subtotal_insumo]],"")</f>
        <v>0</v>
      </c>
    </row>
    <row r="5306" spans="1:13" x14ac:dyDescent="0.25">
      <c r="A5306" s="6">
        <v>92010</v>
      </c>
      <c r="B5306" s="126">
        <v>17</v>
      </c>
      <c r="C5306" s="133"/>
      <c r="D5306" s="134">
        <v>11510</v>
      </c>
      <c r="E5306" s="7" t="s">
        <v>205</v>
      </c>
      <c r="F5306" s="8" t="s">
        <v>197</v>
      </c>
      <c r="G5306" s="18">
        <f>IFERROR(VLOOKUP(Table1[[#This Row],[Codigo_insumo]],BD_Insumos!$B:$E,4),"")</f>
        <v>3.2757999999999998</v>
      </c>
      <c r="H5306" s="140">
        <v>8</v>
      </c>
      <c r="I5306" s="9"/>
      <c r="J5306" s="23">
        <f t="shared" si="82"/>
        <v>26.206399999999999</v>
      </c>
      <c r="K5306" s="22" t="str">
        <f>IF(I5306&lt;&gt;"",SUMIF(Table1[Codigo_servico],A5306,Table1[Subtotal_insumo]),"")</f>
        <v/>
      </c>
      <c r="L5306" s="18">
        <f>IF(Table1[[#This Row],[Ordem_insumos]]&lt;&gt;0,VLOOKUP(Table1[[#This Row],[Codigo_servico]],Preencher_Orcamento!$B:$D,3,FALSE)*Table1[[#This Row],[Qtde_insumo]],"")</f>
        <v>0</v>
      </c>
      <c r="M5306" s="18">
        <f>IF(Table1[[#This Row],[Ordem_insumos]]&lt;&gt;0,VLOOKUP(Table1[[#This Row],[Codigo_servico]],Preencher_Orcamento!$B:$D,3,FALSE)*Table1[[#This Row],[Subtotal_insumo]],"")</f>
        <v>0</v>
      </c>
    </row>
    <row r="5307" spans="1:13" x14ac:dyDescent="0.25">
      <c r="A5307" s="6">
        <v>92010</v>
      </c>
      <c r="B5307" s="126">
        <v>18</v>
      </c>
      <c r="C5307" s="133"/>
      <c r="D5307" s="134">
        <v>12580</v>
      </c>
      <c r="E5307" s="7" t="s">
        <v>246</v>
      </c>
      <c r="F5307" s="8" t="s">
        <v>457</v>
      </c>
      <c r="G5307" s="18">
        <f>IFERROR(VLOOKUP(Table1[[#This Row],[Codigo_insumo]],BD_Insumos!$B:$E,4),"")</f>
        <v>0.25140000000000001</v>
      </c>
      <c r="H5307" s="140">
        <v>185</v>
      </c>
      <c r="I5307" s="9"/>
      <c r="J5307" s="23">
        <f t="shared" si="82"/>
        <v>46.509</v>
      </c>
      <c r="K5307" s="22" t="str">
        <f>IF(I5307&lt;&gt;"",SUMIF(Table1[Codigo_servico],A5307,Table1[Subtotal_insumo]),"")</f>
        <v/>
      </c>
      <c r="L5307" s="18">
        <f>IF(Table1[[#This Row],[Ordem_insumos]]&lt;&gt;0,VLOOKUP(Table1[[#This Row],[Codigo_servico]],Preencher_Orcamento!$B:$D,3,FALSE)*Table1[[#This Row],[Qtde_insumo]],"")</f>
        <v>0</v>
      </c>
      <c r="M5307" s="18">
        <f>IF(Table1[[#This Row],[Ordem_insumos]]&lt;&gt;0,VLOOKUP(Table1[[#This Row],[Codigo_servico]],Preencher_Orcamento!$B:$D,3,FALSE)*Table1[[#This Row],[Subtotal_insumo]],"")</f>
        <v>0</v>
      </c>
    </row>
    <row r="5308" spans="1:13" x14ac:dyDescent="0.25">
      <c r="A5308" s="6">
        <v>92010</v>
      </c>
      <c r="B5308" s="126">
        <v>19</v>
      </c>
      <c r="C5308" s="133"/>
      <c r="D5308" s="134">
        <v>2044</v>
      </c>
      <c r="E5308" s="7" t="s">
        <v>2193</v>
      </c>
      <c r="F5308" s="8" t="s">
        <v>2140</v>
      </c>
      <c r="G5308" s="18">
        <f>IFERROR(VLOOKUP(Table1[[#This Row],[Codigo_insumo]],BD_Insumos!$B:$E,4),"")</f>
        <v>13.596734305430379</v>
      </c>
      <c r="H5308" s="140">
        <v>28</v>
      </c>
      <c r="I5308" s="9"/>
      <c r="J5308" s="23">
        <f t="shared" si="82"/>
        <v>380.70856055205064</v>
      </c>
      <c r="K5308" s="22" t="str">
        <f>IF(I5308&lt;&gt;"",SUMIF(Table1[Codigo_servico],A5308,Table1[Subtotal_insumo]),"")</f>
        <v/>
      </c>
      <c r="L5308" s="18">
        <f>IF(Table1[[#This Row],[Ordem_insumos]]&lt;&gt;0,VLOOKUP(Table1[[#This Row],[Codigo_servico]],Preencher_Orcamento!$B:$D,3,FALSE)*Table1[[#This Row],[Qtde_insumo]],"")</f>
        <v>0</v>
      </c>
      <c r="M5308" s="18">
        <f>IF(Table1[[#This Row],[Ordem_insumos]]&lt;&gt;0,VLOOKUP(Table1[[#This Row],[Codigo_servico]],Preencher_Orcamento!$B:$D,3,FALSE)*Table1[[#This Row],[Subtotal_insumo]],"")</f>
        <v>0</v>
      </c>
    </row>
    <row r="5309" spans="1:13" x14ac:dyDescent="0.25">
      <c r="A5309" s="6">
        <v>92010</v>
      </c>
      <c r="B5309" s="126">
        <v>20</v>
      </c>
      <c r="C5309" s="133"/>
      <c r="D5309" s="134">
        <v>2041</v>
      </c>
      <c r="E5309" s="7" t="s">
        <v>2192</v>
      </c>
      <c r="F5309" s="8" t="s">
        <v>2140</v>
      </c>
      <c r="G5309" s="18">
        <f>IFERROR(VLOOKUP(Table1[[#This Row],[Codigo_insumo]],BD_Insumos!$B:$E,4),"")</f>
        <v>18.820516146129485</v>
      </c>
      <c r="H5309" s="140">
        <v>16</v>
      </c>
      <c r="I5309" s="9"/>
      <c r="J5309" s="23">
        <f t="shared" si="82"/>
        <v>301.12825833807176</v>
      </c>
      <c r="K5309" s="22" t="str">
        <f>IF(I5309&lt;&gt;"",SUMIF(Table1[Codigo_servico],A5309,Table1[Subtotal_insumo]),"")</f>
        <v/>
      </c>
      <c r="L5309" s="18">
        <f>IF(Table1[[#This Row],[Ordem_insumos]]&lt;&gt;0,VLOOKUP(Table1[[#This Row],[Codigo_servico]],Preencher_Orcamento!$B:$D,3,FALSE)*Table1[[#This Row],[Qtde_insumo]],"")</f>
        <v>0</v>
      </c>
      <c r="M5309" s="18">
        <f>IF(Table1[[#This Row],[Ordem_insumos]]&lt;&gt;0,VLOOKUP(Table1[[#This Row],[Codigo_servico]],Preencher_Orcamento!$B:$D,3,FALSE)*Table1[[#This Row],[Subtotal_insumo]],"")</f>
        <v>0</v>
      </c>
    </row>
    <row r="5310" spans="1:13" x14ac:dyDescent="0.25">
      <c r="A5310" s="6">
        <v>92010</v>
      </c>
      <c r="B5310" s="126">
        <v>21</v>
      </c>
      <c r="C5310" s="133"/>
      <c r="D5310" s="134">
        <v>10608</v>
      </c>
      <c r="E5310" s="7" t="s">
        <v>118</v>
      </c>
      <c r="F5310" s="8" t="s">
        <v>58</v>
      </c>
      <c r="G5310" s="18">
        <f>IFERROR(VLOOKUP(Table1[[#This Row],[Codigo_insumo]],BD_Insumos!$B:$E,4),"")</f>
        <v>238.17070000000001</v>
      </c>
      <c r="H5310" s="140">
        <v>0.70599999999999996</v>
      </c>
      <c r="I5310" s="9"/>
      <c r="J5310" s="23">
        <f t="shared" si="82"/>
        <v>168.14851419999999</v>
      </c>
      <c r="K5310" s="22" t="str">
        <f>IF(I5310&lt;&gt;"",SUMIF(Table1[Codigo_servico],A5310,Table1[Subtotal_insumo]),"")</f>
        <v/>
      </c>
      <c r="L5310" s="18">
        <f>IF(Table1[[#This Row],[Ordem_insumos]]&lt;&gt;0,VLOOKUP(Table1[[#This Row],[Codigo_servico]],Preencher_Orcamento!$B:$D,3,FALSE)*Table1[[#This Row],[Qtde_insumo]],"")</f>
        <v>0</v>
      </c>
      <c r="M5310" s="18">
        <f>IF(Table1[[#This Row],[Ordem_insumos]]&lt;&gt;0,VLOOKUP(Table1[[#This Row],[Codigo_servico]],Preencher_Orcamento!$B:$D,3,FALSE)*Table1[[#This Row],[Subtotal_insumo]],"")</f>
        <v>0</v>
      </c>
    </row>
    <row r="5311" spans="1:13" x14ac:dyDescent="0.25">
      <c r="A5311" s="3">
        <v>92033</v>
      </c>
      <c r="B5311" s="125">
        <v>0</v>
      </c>
      <c r="C5311" s="131" t="s">
        <v>3407</v>
      </c>
      <c r="D5311" s="132"/>
      <c r="E5311" s="4"/>
      <c r="F5311" s="4"/>
      <c r="G5311" s="17" t="str">
        <f>IFERROR(VLOOKUP(Table1[[#This Row],[Codigo_insumo]],BD_Insumos!$B:$E,4),"")</f>
        <v/>
      </c>
      <c r="H5311" s="139"/>
      <c r="I5311" s="5" t="s">
        <v>457</v>
      </c>
      <c r="J5311" s="20" t="str">
        <f t="shared" si="82"/>
        <v/>
      </c>
      <c r="K5311" s="21">
        <f>IF(I5311&lt;&gt;"",SUMIF(Table1[Codigo_servico],A5311,Table1[Subtotal_insumo]),"")</f>
        <v>1273.0626502764092</v>
      </c>
      <c r="L5311" s="17" t="str">
        <f>IF(Table1[[#This Row],[Ordem_insumos]]&lt;&gt;0,VLOOKUP(Table1[[#This Row],[Codigo_servico]],Preencher_Orcamento!$B:$D,3,FALSE)*Table1[[#This Row],[Qtde_insumo]],"")</f>
        <v/>
      </c>
      <c r="M5311" s="17" t="str">
        <f>IF(Table1[[#This Row],[Ordem_insumos]]&lt;&gt;0,VLOOKUP(Table1[[#This Row],[Codigo_servico]],Preencher_Orcamento!$B:$D,3,FALSE)*Table1[[#This Row],[Subtotal_insumo]],"")</f>
        <v/>
      </c>
    </row>
    <row r="5312" spans="1:13" x14ac:dyDescent="0.25">
      <c r="A5312" s="6">
        <v>92033</v>
      </c>
      <c r="B5312" s="126">
        <v>1</v>
      </c>
      <c r="C5312" s="133"/>
      <c r="D5312" s="134">
        <v>2020</v>
      </c>
      <c r="E5312" s="7" t="s">
        <v>2188</v>
      </c>
      <c r="F5312" s="8" t="s">
        <v>2140</v>
      </c>
      <c r="G5312" s="16">
        <f>IFERROR(VLOOKUP(Table1[[#This Row],[Codigo_insumo]],BD_Insumos!$B:$E,4),"")</f>
        <v>15.860837164231068</v>
      </c>
      <c r="H5312" s="140">
        <v>0.75</v>
      </c>
      <c r="I5312" s="9"/>
      <c r="J5312" s="22">
        <f t="shared" si="82"/>
        <v>11.8956278731733</v>
      </c>
      <c r="K5312" s="22" t="str">
        <f>IF(I5312&lt;&gt;"",SUMIF(Table1[Codigo_servico],A5312,Table1[Subtotal_insumo]),"")</f>
        <v/>
      </c>
      <c r="L5312" s="16">
        <f>IF(Table1[[#This Row],[Ordem_insumos]]&lt;&gt;0,VLOOKUP(Table1[[#This Row],[Codigo_servico]],Preencher_Orcamento!$B:$D,3,FALSE)*Table1[[#This Row],[Qtde_insumo]],"")</f>
        <v>0</v>
      </c>
      <c r="M5312" s="16">
        <f>IF(Table1[[#This Row],[Ordem_insumos]]&lt;&gt;0,VLOOKUP(Table1[[#This Row],[Codigo_servico]],Preencher_Orcamento!$B:$D,3,FALSE)*Table1[[#This Row],[Subtotal_insumo]],"")</f>
        <v>0</v>
      </c>
    </row>
    <row r="5313" spans="1:13" ht="26.25" x14ac:dyDescent="0.25">
      <c r="A5313" s="6">
        <v>92033</v>
      </c>
      <c r="B5313" s="126">
        <v>2</v>
      </c>
      <c r="C5313" s="133"/>
      <c r="D5313" s="134">
        <v>52865</v>
      </c>
      <c r="E5313" s="7" t="s">
        <v>1118</v>
      </c>
      <c r="F5313" s="8" t="s">
        <v>5</v>
      </c>
      <c r="G5313" s="16">
        <f>IFERROR(VLOOKUP(Table1[[#This Row],[Codigo_insumo]],BD_Insumos!$B:$E,4),"")</f>
        <v>0.88880000000000003</v>
      </c>
      <c r="H5313" s="140">
        <v>20</v>
      </c>
      <c r="I5313" s="9"/>
      <c r="J5313" s="22">
        <f t="shared" si="82"/>
        <v>17.776</v>
      </c>
      <c r="K5313" s="22" t="str">
        <f>IF(I5313&lt;&gt;"",SUMIF(Table1[Codigo_servico],A5313,Table1[Subtotal_insumo]),"")</f>
        <v/>
      </c>
      <c r="L5313" s="16">
        <f>IF(Table1[[#This Row],[Ordem_insumos]]&lt;&gt;0,VLOOKUP(Table1[[#This Row],[Codigo_servico]],Preencher_Orcamento!$B:$D,3,FALSE)*Table1[[#This Row],[Qtde_insumo]],"")</f>
        <v>0</v>
      </c>
      <c r="M5313" s="16">
        <f>IF(Table1[[#This Row],[Ordem_insumos]]&lt;&gt;0,VLOOKUP(Table1[[#This Row],[Codigo_servico]],Preencher_Orcamento!$B:$D,3,FALSE)*Table1[[#This Row],[Subtotal_insumo]],"")</f>
        <v>0</v>
      </c>
    </row>
    <row r="5314" spans="1:13" ht="26.25" x14ac:dyDescent="0.25">
      <c r="A5314" s="6">
        <v>92033</v>
      </c>
      <c r="B5314" s="126">
        <v>3</v>
      </c>
      <c r="C5314" s="133"/>
      <c r="D5314" s="134">
        <v>52431</v>
      </c>
      <c r="E5314" s="7" t="s">
        <v>1067</v>
      </c>
      <c r="F5314" s="8" t="s">
        <v>5</v>
      </c>
      <c r="G5314" s="16">
        <f>IFERROR(VLOOKUP(Table1[[#This Row],[Codigo_insumo]],BD_Insumos!$B:$E,4),"")</f>
        <v>2.5066999999999999</v>
      </c>
      <c r="H5314" s="140">
        <v>2</v>
      </c>
      <c r="I5314" s="9"/>
      <c r="J5314" s="22">
        <f t="shared" ref="J5314:J5377" si="83">IF(I5314="",G5314*H5314,"")</f>
        <v>5.0133999999999999</v>
      </c>
      <c r="K5314" s="22" t="str">
        <f>IF(I5314&lt;&gt;"",SUMIF(Table1[Codigo_servico],A5314,Table1[Subtotal_insumo]),"")</f>
        <v/>
      </c>
      <c r="L5314" s="16">
        <f>IF(Table1[[#This Row],[Ordem_insumos]]&lt;&gt;0,VLOOKUP(Table1[[#This Row],[Codigo_servico]],Preencher_Orcamento!$B:$D,3,FALSE)*Table1[[#This Row],[Qtde_insumo]],"")</f>
        <v>0</v>
      </c>
      <c r="M5314" s="16">
        <f>IF(Table1[[#This Row],[Ordem_insumos]]&lt;&gt;0,VLOOKUP(Table1[[#This Row],[Codigo_servico]],Preencher_Orcamento!$B:$D,3,FALSE)*Table1[[#This Row],[Subtotal_insumo]],"")</f>
        <v>0</v>
      </c>
    </row>
    <row r="5315" spans="1:13" x14ac:dyDescent="0.25">
      <c r="A5315" s="6">
        <v>92033</v>
      </c>
      <c r="B5315" s="126">
        <v>4</v>
      </c>
      <c r="C5315" s="133"/>
      <c r="D5315" s="134">
        <v>2099</v>
      </c>
      <c r="E5315" s="7" t="s">
        <v>2205</v>
      </c>
      <c r="F5315" s="8" t="s">
        <v>2140</v>
      </c>
      <c r="G5315" s="16">
        <f>IFERROR(VLOOKUP(Table1[[#This Row],[Codigo_insumo]],BD_Insumos!$B:$E,4),"")</f>
        <v>12.627877718847255</v>
      </c>
      <c r="H5315" s="140">
        <v>3.75</v>
      </c>
      <c r="I5315" s="9"/>
      <c r="J5315" s="22">
        <f t="shared" si="83"/>
        <v>47.354541445677206</v>
      </c>
      <c r="K5315" s="22" t="str">
        <f>IF(I5315&lt;&gt;"",SUMIF(Table1[Codigo_servico],A5315,Table1[Subtotal_insumo]),"")</f>
        <v/>
      </c>
      <c r="L5315" s="16">
        <f>IF(Table1[[#This Row],[Ordem_insumos]]&lt;&gt;0,VLOOKUP(Table1[[#This Row],[Codigo_servico]],Preencher_Orcamento!$B:$D,3,FALSE)*Table1[[#This Row],[Qtde_insumo]],"")</f>
        <v>0</v>
      </c>
      <c r="M5315" s="16">
        <f>IF(Table1[[#This Row],[Ordem_insumos]]&lt;&gt;0,VLOOKUP(Table1[[#This Row],[Codigo_servico]],Preencher_Orcamento!$B:$D,3,FALSE)*Table1[[#This Row],[Subtotal_insumo]],"")</f>
        <v>0</v>
      </c>
    </row>
    <row r="5316" spans="1:13" ht="26.25" x14ac:dyDescent="0.25">
      <c r="A5316" s="6">
        <v>92033</v>
      </c>
      <c r="B5316" s="126">
        <v>5</v>
      </c>
      <c r="C5316" s="133"/>
      <c r="D5316" s="134">
        <v>56440</v>
      </c>
      <c r="E5316" s="7" t="s">
        <v>1461</v>
      </c>
      <c r="F5316" s="8" t="s">
        <v>457</v>
      </c>
      <c r="G5316" s="16">
        <f>IFERROR(VLOOKUP(Table1[[#This Row],[Codigo_insumo]],BD_Insumos!$B:$E,4),"")</f>
        <v>17.5959</v>
      </c>
      <c r="H5316" s="140">
        <v>1</v>
      </c>
      <c r="I5316" s="9"/>
      <c r="J5316" s="22">
        <f t="shared" si="83"/>
        <v>17.5959</v>
      </c>
      <c r="K5316" s="22" t="str">
        <f>IF(I5316&lt;&gt;"",SUMIF(Table1[Codigo_servico],A5316,Table1[Subtotal_insumo]),"")</f>
        <v/>
      </c>
      <c r="L5316" s="16">
        <f>IF(Table1[[#This Row],[Ordem_insumos]]&lt;&gt;0,VLOOKUP(Table1[[#This Row],[Codigo_servico]],Preencher_Orcamento!$B:$D,3,FALSE)*Table1[[#This Row],[Qtde_insumo]],"")</f>
        <v>0</v>
      </c>
      <c r="M5316" s="16">
        <f>IF(Table1[[#This Row],[Ordem_insumos]]&lt;&gt;0,VLOOKUP(Table1[[#This Row],[Codigo_servico]],Preencher_Orcamento!$B:$D,3,FALSE)*Table1[[#This Row],[Subtotal_insumo]],"")</f>
        <v>0</v>
      </c>
    </row>
    <row r="5317" spans="1:13" x14ac:dyDescent="0.25">
      <c r="A5317" s="6">
        <v>92033</v>
      </c>
      <c r="B5317" s="126">
        <v>6</v>
      </c>
      <c r="C5317" s="133"/>
      <c r="D5317" s="134">
        <v>1037</v>
      </c>
      <c r="E5317" s="7" t="s">
        <v>2958</v>
      </c>
      <c r="F5317" s="8" t="s">
        <v>2140</v>
      </c>
      <c r="G5317" s="18">
        <f>IFERROR(VLOOKUP(Table1[[#This Row],[Codigo_insumo]],BD_Insumos!$B:$E,4),"")</f>
        <v>35.200851491517405</v>
      </c>
      <c r="H5317" s="140">
        <v>2</v>
      </c>
      <c r="I5317" s="9"/>
      <c r="J5317" s="23">
        <f t="shared" si="83"/>
        <v>70.401702983034809</v>
      </c>
      <c r="K5317" s="22" t="str">
        <f>IF(I5317&lt;&gt;"",SUMIF(Table1[Codigo_servico],A5317,Table1[Subtotal_insumo]),"")</f>
        <v/>
      </c>
      <c r="L5317" s="18">
        <f>IF(Table1[[#This Row],[Ordem_insumos]]&lt;&gt;0,VLOOKUP(Table1[[#This Row],[Codigo_servico]],Preencher_Orcamento!$B:$D,3,FALSE)*Table1[[#This Row],[Qtde_insumo]],"")</f>
        <v>0</v>
      </c>
      <c r="M5317" s="18">
        <f>IF(Table1[[#This Row],[Ordem_insumos]]&lt;&gt;0,VLOOKUP(Table1[[#This Row],[Codigo_servico]],Preencher_Orcamento!$B:$D,3,FALSE)*Table1[[#This Row],[Subtotal_insumo]],"")</f>
        <v>0</v>
      </c>
    </row>
    <row r="5318" spans="1:13" x14ac:dyDescent="0.25">
      <c r="A5318" s="6">
        <v>92033</v>
      </c>
      <c r="B5318" s="126">
        <v>7</v>
      </c>
      <c r="C5318" s="133"/>
      <c r="D5318" s="134">
        <v>10612</v>
      </c>
      <c r="E5318" s="7" t="s">
        <v>122</v>
      </c>
      <c r="F5318" s="8" t="s">
        <v>58</v>
      </c>
      <c r="G5318" s="18">
        <f>IFERROR(VLOOKUP(Table1[[#This Row],[Codigo_insumo]],BD_Insumos!$B:$E,4),"")</f>
        <v>250.2276</v>
      </c>
      <c r="H5318" s="140">
        <v>0.111</v>
      </c>
      <c r="I5318" s="9"/>
      <c r="J5318" s="23">
        <f t="shared" si="83"/>
        <v>27.775263599999999</v>
      </c>
      <c r="K5318" s="22" t="str">
        <f>IF(I5318&lt;&gt;"",SUMIF(Table1[Codigo_servico],A5318,Table1[Subtotal_insumo]),"")</f>
        <v/>
      </c>
      <c r="L5318" s="18">
        <f>IF(Table1[[#This Row],[Ordem_insumos]]&lt;&gt;0,VLOOKUP(Table1[[#This Row],[Codigo_servico]],Preencher_Orcamento!$B:$D,3,FALSE)*Table1[[#This Row],[Qtde_insumo]],"")</f>
        <v>0</v>
      </c>
      <c r="M5318" s="18">
        <f>IF(Table1[[#This Row],[Ordem_insumos]]&lt;&gt;0,VLOOKUP(Table1[[#This Row],[Codigo_servico]],Preencher_Orcamento!$B:$D,3,FALSE)*Table1[[#This Row],[Subtotal_insumo]],"")</f>
        <v>0</v>
      </c>
    </row>
    <row r="5319" spans="1:13" ht="26.25" x14ac:dyDescent="0.25">
      <c r="A5319" s="6">
        <v>92033</v>
      </c>
      <c r="B5319" s="126">
        <v>8</v>
      </c>
      <c r="C5319" s="133"/>
      <c r="D5319" s="134">
        <v>50009</v>
      </c>
      <c r="E5319" s="7" t="s">
        <v>999</v>
      </c>
      <c r="F5319" s="8" t="s">
        <v>457</v>
      </c>
      <c r="G5319" s="18">
        <f>IFERROR(VLOOKUP(Table1[[#This Row],[Codigo_insumo]],BD_Insumos!$B:$E,4),"")</f>
        <v>355.76339999999999</v>
      </c>
      <c r="H5319" s="140">
        <v>1</v>
      </c>
      <c r="I5319" s="9"/>
      <c r="J5319" s="23">
        <f t="shared" si="83"/>
        <v>355.76339999999999</v>
      </c>
      <c r="K5319" s="22" t="str">
        <f>IF(I5319&lt;&gt;"",SUMIF(Table1[Codigo_servico],A5319,Table1[Subtotal_insumo]),"")</f>
        <v/>
      </c>
      <c r="L5319" s="18">
        <f>IF(Table1[[#This Row],[Ordem_insumos]]&lt;&gt;0,VLOOKUP(Table1[[#This Row],[Codigo_servico]],Preencher_Orcamento!$B:$D,3,FALSE)*Table1[[#This Row],[Qtde_insumo]],"")</f>
        <v>0</v>
      </c>
      <c r="M5319" s="18">
        <f>IF(Table1[[#This Row],[Ordem_insumos]]&lt;&gt;0,VLOOKUP(Table1[[#This Row],[Codigo_servico]],Preencher_Orcamento!$B:$D,3,FALSE)*Table1[[#This Row],[Subtotal_insumo]],"")</f>
        <v>0</v>
      </c>
    </row>
    <row r="5320" spans="1:13" x14ac:dyDescent="0.25">
      <c r="A5320" s="6">
        <v>92033</v>
      </c>
      <c r="B5320" s="126">
        <v>9</v>
      </c>
      <c r="C5320" s="133"/>
      <c r="D5320" s="134">
        <v>2044</v>
      </c>
      <c r="E5320" s="7" t="s">
        <v>2193</v>
      </c>
      <c r="F5320" s="8" t="s">
        <v>2140</v>
      </c>
      <c r="G5320" s="18">
        <f>IFERROR(VLOOKUP(Table1[[#This Row],[Codigo_insumo]],BD_Insumos!$B:$E,4),"")</f>
        <v>13.596734305430379</v>
      </c>
      <c r="H5320" s="140">
        <v>18</v>
      </c>
      <c r="I5320" s="9"/>
      <c r="J5320" s="23">
        <f t="shared" si="83"/>
        <v>244.74121749774682</v>
      </c>
      <c r="K5320" s="22" t="str">
        <f>IF(I5320&lt;&gt;"",SUMIF(Table1[Codigo_servico],A5320,Table1[Subtotal_insumo]),"")</f>
        <v/>
      </c>
      <c r="L5320" s="18">
        <f>IF(Table1[[#This Row],[Ordem_insumos]]&lt;&gt;0,VLOOKUP(Table1[[#This Row],[Codigo_servico]],Preencher_Orcamento!$B:$D,3,FALSE)*Table1[[#This Row],[Qtde_insumo]],"")</f>
        <v>0</v>
      </c>
      <c r="M5320" s="18">
        <f>IF(Table1[[#This Row],[Ordem_insumos]]&lt;&gt;0,VLOOKUP(Table1[[#This Row],[Codigo_servico]],Preencher_Orcamento!$B:$D,3,FALSE)*Table1[[#This Row],[Subtotal_insumo]],"")</f>
        <v>0</v>
      </c>
    </row>
    <row r="5321" spans="1:13" ht="26.25" x14ac:dyDescent="0.25">
      <c r="A5321" s="6">
        <v>92033</v>
      </c>
      <c r="B5321" s="126">
        <v>10</v>
      </c>
      <c r="C5321" s="133"/>
      <c r="D5321" s="134">
        <v>56046</v>
      </c>
      <c r="E5321" s="7" t="s">
        <v>1401</v>
      </c>
      <c r="F5321" s="8" t="s">
        <v>457</v>
      </c>
      <c r="G5321" s="18">
        <f>IFERROR(VLOOKUP(Table1[[#This Row],[Codigo_insumo]],BD_Insumos!$B:$E,4),"")</f>
        <v>40.0503</v>
      </c>
      <c r="H5321" s="140">
        <v>1</v>
      </c>
      <c r="I5321" s="9"/>
      <c r="J5321" s="23">
        <f t="shared" si="83"/>
        <v>40.0503</v>
      </c>
      <c r="K5321" s="22" t="str">
        <f>IF(I5321&lt;&gt;"",SUMIF(Table1[Codigo_servico],A5321,Table1[Subtotal_insumo]),"")</f>
        <v/>
      </c>
      <c r="L5321" s="18">
        <f>IF(Table1[[#This Row],[Ordem_insumos]]&lt;&gt;0,VLOOKUP(Table1[[#This Row],[Codigo_servico]],Preencher_Orcamento!$B:$D,3,FALSE)*Table1[[#This Row],[Qtde_insumo]],"")</f>
        <v>0</v>
      </c>
      <c r="M5321" s="18">
        <f>IF(Table1[[#This Row],[Ordem_insumos]]&lt;&gt;0,VLOOKUP(Table1[[#This Row],[Codigo_servico]],Preencher_Orcamento!$B:$D,3,FALSE)*Table1[[#This Row],[Subtotal_insumo]],"")</f>
        <v>0</v>
      </c>
    </row>
    <row r="5322" spans="1:13" ht="26.25" x14ac:dyDescent="0.25">
      <c r="A5322" s="6">
        <v>92033</v>
      </c>
      <c r="B5322" s="126">
        <v>11</v>
      </c>
      <c r="C5322" s="133"/>
      <c r="D5322" s="134">
        <v>54863</v>
      </c>
      <c r="E5322" s="7" t="s">
        <v>1279</v>
      </c>
      <c r="F5322" s="8" t="s">
        <v>457</v>
      </c>
      <c r="G5322" s="18">
        <f>IFERROR(VLOOKUP(Table1[[#This Row],[Codigo_insumo]],BD_Insumos!$B:$E,4),"")</f>
        <v>12.6334</v>
      </c>
      <c r="H5322" s="140">
        <v>1</v>
      </c>
      <c r="I5322" s="9"/>
      <c r="J5322" s="23">
        <f t="shared" si="83"/>
        <v>12.6334</v>
      </c>
      <c r="K5322" s="22" t="str">
        <f>IF(I5322&lt;&gt;"",SUMIF(Table1[Codigo_servico],A5322,Table1[Subtotal_insumo]),"")</f>
        <v/>
      </c>
      <c r="L5322" s="18">
        <f>IF(Table1[[#This Row],[Ordem_insumos]]&lt;&gt;0,VLOOKUP(Table1[[#This Row],[Codigo_servico]],Preencher_Orcamento!$B:$D,3,FALSE)*Table1[[#This Row],[Qtde_insumo]],"")</f>
        <v>0</v>
      </c>
      <c r="M5322" s="18">
        <f>IF(Table1[[#This Row],[Ordem_insumos]]&lt;&gt;0,VLOOKUP(Table1[[#This Row],[Codigo_servico]],Preencher_Orcamento!$B:$D,3,FALSE)*Table1[[#This Row],[Subtotal_insumo]],"")</f>
        <v>0</v>
      </c>
    </row>
    <row r="5323" spans="1:13" ht="39" x14ac:dyDescent="0.25">
      <c r="A5323" s="6">
        <v>92033</v>
      </c>
      <c r="B5323" s="126">
        <v>12</v>
      </c>
      <c r="C5323" s="133"/>
      <c r="D5323" s="134">
        <v>55661</v>
      </c>
      <c r="E5323" s="7" t="s">
        <v>1378</v>
      </c>
      <c r="F5323" s="8" t="s">
        <v>457</v>
      </c>
      <c r="G5323" s="18">
        <f>IFERROR(VLOOKUP(Table1[[#This Row],[Codigo_insumo]],BD_Insumos!$B:$E,4),"")</f>
        <v>309.1388</v>
      </c>
      <c r="H5323" s="140">
        <v>1</v>
      </c>
      <c r="I5323" s="9"/>
      <c r="J5323" s="23">
        <f t="shared" si="83"/>
        <v>309.1388</v>
      </c>
      <c r="K5323" s="22" t="str">
        <f>IF(I5323&lt;&gt;"",SUMIF(Table1[Codigo_servico],A5323,Table1[Subtotal_insumo]),"")</f>
        <v/>
      </c>
      <c r="L5323" s="18">
        <f>IF(Table1[[#This Row],[Ordem_insumos]]&lt;&gt;0,VLOOKUP(Table1[[#This Row],[Codigo_servico]],Preencher_Orcamento!$B:$D,3,FALSE)*Table1[[#This Row],[Qtde_insumo]],"")</f>
        <v>0</v>
      </c>
      <c r="M5323" s="18">
        <f>IF(Table1[[#This Row],[Ordem_insumos]]&lt;&gt;0,VLOOKUP(Table1[[#This Row],[Codigo_servico]],Preencher_Orcamento!$B:$D,3,FALSE)*Table1[[#This Row],[Subtotal_insumo]],"")</f>
        <v>0</v>
      </c>
    </row>
    <row r="5324" spans="1:13" x14ac:dyDescent="0.25">
      <c r="A5324" s="6">
        <v>92033</v>
      </c>
      <c r="B5324" s="126">
        <v>13</v>
      </c>
      <c r="C5324" s="133"/>
      <c r="D5324" s="134">
        <v>2041</v>
      </c>
      <c r="E5324" s="7" t="s">
        <v>2192</v>
      </c>
      <c r="F5324" s="8" t="s">
        <v>2140</v>
      </c>
      <c r="G5324" s="18">
        <f>IFERROR(VLOOKUP(Table1[[#This Row],[Codigo_insumo]],BD_Insumos!$B:$E,4),"")</f>
        <v>18.820516146129485</v>
      </c>
      <c r="H5324" s="140">
        <v>6</v>
      </c>
      <c r="I5324" s="9"/>
      <c r="J5324" s="23">
        <f t="shared" si="83"/>
        <v>112.92309687677691</v>
      </c>
      <c r="K5324" s="22" t="str">
        <f>IF(I5324&lt;&gt;"",SUMIF(Table1[Codigo_servico],A5324,Table1[Subtotal_insumo]),"")</f>
        <v/>
      </c>
      <c r="L5324" s="18">
        <f>IF(Table1[[#This Row],[Ordem_insumos]]&lt;&gt;0,VLOOKUP(Table1[[#This Row],[Codigo_servico]],Preencher_Orcamento!$B:$D,3,FALSE)*Table1[[#This Row],[Qtde_insumo]],"")</f>
        <v>0</v>
      </c>
      <c r="M5324" s="18">
        <f>IF(Table1[[#This Row],[Ordem_insumos]]&lt;&gt;0,VLOOKUP(Table1[[#This Row],[Codigo_servico]],Preencher_Orcamento!$B:$D,3,FALSE)*Table1[[#This Row],[Subtotal_insumo]],"")</f>
        <v>0</v>
      </c>
    </row>
    <row r="5325" spans="1:13" x14ac:dyDescent="0.25">
      <c r="A5325" s="3">
        <v>92034</v>
      </c>
      <c r="B5325" s="125">
        <v>0</v>
      </c>
      <c r="C5325" s="131" t="s">
        <v>3408</v>
      </c>
      <c r="D5325" s="132"/>
      <c r="E5325" s="4"/>
      <c r="F5325" s="4"/>
      <c r="G5325" s="17" t="str">
        <f>IFERROR(VLOOKUP(Table1[[#This Row],[Codigo_insumo]],BD_Insumos!$B:$E,4),"")</f>
        <v/>
      </c>
      <c r="H5325" s="139"/>
      <c r="I5325" s="5" t="s">
        <v>457</v>
      </c>
      <c r="J5325" s="20" t="str">
        <f t="shared" si="83"/>
        <v/>
      </c>
      <c r="K5325" s="21">
        <f>IF(I5325&lt;&gt;"",SUMIF(Table1[Codigo_servico],A5325,Table1[Subtotal_insumo]),"")</f>
        <v>1476.9626502764092</v>
      </c>
      <c r="L5325" s="17" t="str">
        <f>IF(Table1[[#This Row],[Ordem_insumos]]&lt;&gt;0,VLOOKUP(Table1[[#This Row],[Codigo_servico]],Preencher_Orcamento!$B:$D,3,FALSE)*Table1[[#This Row],[Qtde_insumo]],"")</f>
        <v/>
      </c>
      <c r="M5325" s="17" t="str">
        <f>IF(Table1[[#This Row],[Ordem_insumos]]&lt;&gt;0,VLOOKUP(Table1[[#This Row],[Codigo_servico]],Preencher_Orcamento!$B:$D,3,FALSE)*Table1[[#This Row],[Subtotal_insumo]],"")</f>
        <v/>
      </c>
    </row>
    <row r="5326" spans="1:13" x14ac:dyDescent="0.25">
      <c r="A5326" s="6">
        <v>92034</v>
      </c>
      <c r="B5326" s="126">
        <v>1</v>
      </c>
      <c r="C5326" s="133"/>
      <c r="D5326" s="134">
        <v>1037</v>
      </c>
      <c r="E5326" s="7" t="s">
        <v>2958</v>
      </c>
      <c r="F5326" s="8" t="s">
        <v>2140</v>
      </c>
      <c r="G5326" s="16">
        <f>IFERROR(VLOOKUP(Table1[[#This Row],[Codigo_insumo]],BD_Insumos!$B:$E,4),"")</f>
        <v>35.200851491517405</v>
      </c>
      <c r="H5326" s="140">
        <v>2</v>
      </c>
      <c r="I5326" s="9"/>
      <c r="J5326" s="22">
        <f t="shared" si="83"/>
        <v>70.401702983034809</v>
      </c>
      <c r="K5326" s="22" t="str">
        <f>IF(I5326&lt;&gt;"",SUMIF(Table1[Codigo_servico],A5326,Table1[Subtotal_insumo]),"")</f>
        <v/>
      </c>
      <c r="L5326" s="16">
        <f>IF(Table1[[#This Row],[Ordem_insumos]]&lt;&gt;0,VLOOKUP(Table1[[#This Row],[Codigo_servico]],Preencher_Orcamento!$B:$D,3,FALSE)*Table1[[#This Row],[Qtde_insumo]],"")</f>
        <v>0</v>
      </c>
      <c r="M5326" s="16">
        <f>IF(Table1[[#This Row],[Ordem_insumos]]&lt;&gt;0,VLOOKUP(Table1[[#This Row],[Codigo_servico]],Preencher_Orcamento!$B:$D,3,FALSE)*Table1[[#This Row],[Subtotal_insumo]],"")</f>
        <v>0</v>
      </c>
    </row>
    <row r="5327" spans="1:13" ht="26.25" x14ac:dyDescent="0.25">
      <c r="A5327" s="6">
        <v>92034</v>
      </c>
      <c r="B5327" s="126">
        <v>2</v>
      </c>
      <c r="C5327" s="133"/>
      <c r="D5327" s="134">
        <v>52431</v>
      </c>
      <c r="E5327" s="7" t="s">
        <v>1067</v>
      </c>
      <c r="F5327" s="8" t="s">
        <v>5</v>
      </c>
      <c r="G5327" s="16">
        <f>IFERROR(VLOOKUP(Table1[[#This Row],[Codigo_insumo]],BD_Insumos!$B:$E,4),"")</f>
        <v>2.5066999999999999</v>
      </c>
      <c r="H5327" s="140">
        <v>2</v>
      </c>
      <c r="I5327" s="9"/>
      <c r="J5327" s="22">
        <f t="shared" si="83"/>
        <v>5.0133999999999999</v>
      </c>
      <c r="K5327" s="22" t="str">
        <f>IF(I5327&lt;&gt;"",SUMIF(Table1[Codigo_servico],A5327,Table1[Subtotal_insumo]),"")</f>
        <v/>
      </c>
      <c r="L5327" s="16">
        <f>IF(Table1[[#This Row],[Ordem_insumos]]&lt;&gt;0,VLOOKUP(Table1[[#This Row],[Codigo_servico]],Preencher_Orcamento!$B:$D,3,FALSE)*Table1[[#This Row],[Qtde_insumo]],"")</f>
        <v>0</v>
      </c>
      <c r="M5327" s="16">
        <f>IF(Table1[[#This Row],[Ordem_insumos]]&lt;&gt;0,VLOOKUP(Table1[[#This Row],[Codigo_servico]],Preencher_Orcamento!$B:$D,3,FALSE)*Table1[[#This Row],[Subtotal_insumo]],"")</f>
        <v>0</v>
      </c>
    </row>
    <row r="5328" spans="1:13" ht="39" x14ac:dyDescent="0.25">
      <c r="A5328" s="6">
        <v>92034</v>
      </c>
      <c r="B5328" s="126">
        <v>3</v>
      </c>
      <c r="C5328" s="133"/>
      <c r="D5328" s="134">
        <v>55661</v>
      </c>
      <c r="E5328" s="7" t="s">
        <v>1378</v>
      </c>
      <c r="F5328" s="8" t="s">
        <v>457</v>
      </c>
      <c r="G5328" s="16">
        <f>IFERROR(VLOOKUP(Table1[[#This Row],[Codigo_insumo]],BD_Insumos!$B:$E,4),"")</f>
        <v>309.1388</v>
      </c>
      <c r="H5328" s="140">
        <v>1</v>
      </c>
      <c r="I5328" s="9"/>
      <c r="J5328" s="22">
        <f t="shared" si="83"/>
        <v>309.1388</v>
      </c>
      <c r="K5328" s="22" t="str">
        <f>IF(I5328&lt;&gt;"",SUMIF(Table1[Codigo_servico],A5328,Table1[Subtotal_insumo]),"")</f>
        <v/>
      </c>
      <c r="L5328" s="16">
        <f>IF(Table1[[#This Row],[Ordem_insumos]]&lt;&gt;0,VLOOKUP(Table1[[#This Row],[Codigo_servico]],Preencher_Orcamento!$B:$D,3,FALSE)*Table1[[#This Row],[Qtde_insumo]],"")</f>
        <v>0</v>
      </c>
      <c r="M5328" s="16">
        <f>IF(Table1[[#This Row],[Ordem_insumos]]&lt;&gt;0,VLOOKUP(Table1[[#This Row],[Codigo_servico]],Preencher_Orcamento!$B:$D,3,FALSE)*Table1[[#This Row],[Subtotal_insumo]],"")</f>
        <v>0</v>
      </c>
    </row>
    <row r="5329" spans="1:13" ht="26.25" x14ac:dyDescent="0.25">
      <c r="A5329" s="6">
        <v>92034</v>
      </c>
      <c r="B5329" s="126">
        <v>4</v>
      </c>
      <c r="C5329" s="133"/>
      <c r="D5329" s="134">
        <v>56440</v>
      </c>
      <c r="E5329" s="7" t="s">
        <v>1461</v>
      </c>
      <c r="F5329" s="8" t="s">
        <v>457</v>
      </c>
      <c r="G5329" s="16">
        <f>IFERROR(VLOOKUP(Table1[[#This Row],[Codigo_insumo]],BD_Insumos!$B:$E,4),"")</f>
        <v>17.5959</v>
      </c>
      <c r="H5329" s="140">
        <v>1</v>
      </c>
      <c r="I5329" s="9"/>
      <c r="J5329" s="22">
        <f t="shared" si="83"/>
        <v>17.5959</v>
      </c>
      <c r="K5329" s="22" t="str">
        <f>IF(I5329&lt;&gt;"",SUMIF(Table1[Codigo_servico],A5329,Table1[Subtotal_insumo]),"")</f>
        <v/>
      </c>
      <c r="L5329" s="16">
        <f>IF(Table1[[#This Row],[Ordem_insumos]]&lt;&gt;0,VLOOKUP(Table1[[#This Row],[Codigo_servico]],Preencher_Orcamento!$B:$D,3,FALSE)*Table1[[#This Row],[Qtde_insumo]],"")</f>
        <v>0</v>
      </c>
      <c r="M5329" s="16">
        <f>IF(Table1[[#This Row],[Ordem_insumos]]&lt;&gt;0,VLOOKUP(Table1[[#This Row],[Codigo_servico]],Preencher_Orcamento!$B:$D,3,FALSE)*Table1[[#This Row],[Subtotal_insumo]],"")</f>
        <v>0</v>
      </c>
    </row>
    <row r="5330" spans="1:13" ht="26.25" x14ac:dyDescent="0.25">
      <c r="A5330" s="6">
        <v>92034</v>
      </c>
      <c r="B5330" s="126">
        <v>5</v>
      </c>
      <c r="C5330" s="133"/>
      <c r="D5330" s="134">
        <v>56046</v>
      </c>
      <c r="E5330" s="7" t="s">
        <v>1401</v>
      </c>
      <c r="F5330" s="8" t="s">
        <v>457</v>
      </c>
      <c r="G5330" s="16">
        <f>IFERROR(VLOOKUP(Table1[[#This Row],[Codigo_insumo]],BD_Insumos!$B:$E,4),"")</f>
        <v>40.0503</v>
      </c>
      <c r="H5330" s="140">
        <v>1</v>
      </c>
      <c r="I5330" s="9"/>
      <c r="J5330" s="22">
        <f t="shared" si="83"/>
        <v>40.0503</v>
      </c>
      <c r="K5330" s="22" t="str">
        <f>IF(I5330&lt;&gt;"",SUMIF(Table1[Codigo_servico],A5330,Table1[Subtotal_insumo]),"")</f>
        <v/>
      </c>
      <c r="L5330" s="16">
        <f>IF(Table1[[#This Row],[Ordem_insumos]]&lt;&gt;0,VLOOKUP(Table1[[#This Row],[Codigo_servico]],Preencher_Orcamento!$B:$D,3,FALSE)*Table1[[#This Row],[Qtde_insumo]],"")</f>
        <v>0</v>
      </c>
      <c r="M5330" s="16">
        <f>IF(Table1[[#This Row],[Ordem_insumos]]&lt;&gt;0,VLOOKUP(Table1[[#This Row],[Codigo_servico]],Preencher_Orcamento!$B:$D,3,FALSE)*Table1[[#This Row],[Subtotal_insumo]],"")</f>
        <v>0</v>
      </c>
    </row>
    <row r="5331" spans="1:13" x14ac:dyDescent="0.25">
      <c r="A5331" s="6">
        <v>92034</v>
      </c>
      <c r="B5331" s="126">
        <v>6</v>
      </c>
      <c r="C5331" s="133"/>
      <c r="D5331" s="134">
        <v>2044</v>
      </c>
      <c r="E5331" s="7" t="s">
        <v>2193</v>
      </c>
      <c r="F5331" s="8" t="s">
        <v>2140</v>
      </c>
      <c r="G5331" s="18">
        <f>IFERROR(VLOOKUP(Table1[[#This Row],[Codigo_insumo]],BD_Insumos!$B:$E,4),"")</f>
        <v>13.596734305430379</v>
      </c>
      <c r="H5331" s="140">
        <v>18</v>
      </c>
      <c r="I5331" s="9"/>
      <c r="J5331" s="23">
        <f t="shared" si="83"/>
        <v>244.74121749774682</v>
      </c>
      <c r="K5331" s="22" t="str">
        <f>IF(I5331&lt;&gt;"",SUMIF(Table1[Codigo_servico],A5331,Table1[Subtotal_insumo]),"")</f>
        <v/>
      </c>
      <c r="L5331" s="18">
        <f>IF(Table1[[#This Row],[Ordem_insumos]]&lt;&gt;0,VLOOKUP(Table1[[#This Row],[Codigo_servico]],Preencher_Orcamento!$B:$D,3,FALSE)*Table1[[#This Row],[Qtde_insumo]],"")</f>
        <v>0</v>
      </c>
      <c r="M5331" s="18">
        <f>IF(Table1[[#This Row],[Ordem_insumos]]&lt;&gt;0,VLOOKUP(Table1[[#This Row],[Codigo_servico]],Preencher_Orcamento!$B:$D,3,FALSE)*Table1[[#This Row],[Subtotal_insumo]],"")</f>
        <v>0</v>
      </c>
    </row>
    <row r="5332" spans="1:13" ht="26.25" x14ac:dyDescent="0.25">
      <c r="A5332" s="6">
        <v>92034</v>
      </c>
      <c r="B5332" s="126">
        <v>7</v>
      </c>
      <c r="C5332" s="133"/>
      <c r="D5332" s="134">
        <v>54863</v>
      </c>
      <c r="E5332" s="7" t="s">
        <v>1279</v>
      </c>
      <c r="F5332" s="8" t="s">
        <v>457</v>
      </c>
      <c r="G5332" s="18">
        <f>IFERROR(VLOOKUP(Table1[[#This Row],[Codigo_insumo]],BD_Insumos!$B:$E,4),"")</f>
        <v>12.6334</v>
      </c>
      <c r="H5332" s="140">
        <v>1</v>
      </c>
      <c r="I5332" s="9"/>
      <c r="J5332" s="23">
        <f t="shared" si="83"/>
        <v>12.6334</v>
      </c>
      <c r="K5332" s="22" t="str">
        <f>IF(I5332&lt;&gt;"",SUMIF(Table1[Codigo_servico],A5332,Table1[Subtotal_insumo]),"")</f>
        <v/>
      </c>
      <c r="L5332" s="18">
        <f>IF(Table1[[#This Row],[Ordem_insumos]]&lt;&gt;0,VLOOKUP(Table1[[#This Row],[Codigo_servico]],Preencher_Orcamento!$B:$D,3,FALSE)*Table1[[#This Row],[Qtde_insumo]],"")</f>
        <v>0</v>
      </c>
      <c r="M5332" s="18">
        <f>IF(Table1[[#This Row],[Ordem_insumos]]&lt;&gt;0,VLOOKUP(Table1[[#This Row],[Codigo_servico]],Preencher_Orcamento!$B:$D,3,FALSE)*Table1[[#This Row],[Subtotal_insumo]],"")</f>
        <v>0</v>
      </c>
    </row>
    <row r="5333" spans="1:13" x14ac:dyDescent="0.25">
      <c r="A5333" s="6">
        <v>92034</v>
      </c>
      <c r="B5333" s="126">
        <v>8</v>
      </c>
      <c r="C5333" s="133"/>
      <c r="D5333" s="134">
        <v>2099</v>
      </c>
      <c r="E5333" s="7" t="s">
        <v>2205</v>
      </c>
      <c r="F5333" s="8" t="s">
        <v>2140</v>
      </c>
      <c r="G5333" s="18">
        <f>IFERROR(VLOOKUP(Table1[[#This Row],[Codigo_insumo]],BD_Insumos!$B:$E,4),"")</f>
        <v>12.627877718847255</v>
      </c>
      <c r="H5333" s="140">
        <v>3.75</v>
      </c>
      <c r="I5333" s="9"/>
      <c r="J5333" s="23">
        <f t="shared" si="83"/>
        <v>47.354541445677206</v>
      </c>
      <c r="K5333" s="22" t="str">
        <f>IF(I5333&lt;&gt;"",SUMIF(Table1[Codigo_servico],A5333,Table1[Subtotal_insumo]),"")</f>
        <v/>
      </c>
      <c r="L5333" s="18">
        <f>IF(Table1[[#This Row],[Ordem_insumos]]&lt;&gt;0,VLOOKUP(Table1[[#This Row],[Codigo_servico]],Preencher_Orcamento!$B:$D,3,FALSE)*Table1[[#This Row],[Qtde_insumo]],"")</f>
        <v>0</v>
      </c>
      <c r="M5333" s="18">
        <f>IF(Table1[[#This Row],[Ordem_insumos]]&lt;&gt;0,VLOOKUP(Table1[[#This Row],[Codigo_servico]],Preencher_Orcamento!$B:$D,3,FALSE)*Table1[[#This Row],[Subtotal_insumo]],"")</f>
        <v>0</v>
      </c>
    </row>
    <row r="5334" spans="1:13" x14ac:dyDescent="0.25">
      <c r="A5334" s="6">
        <v>92034</v>
      </c>
      <c r="B5334" s="126">
        <v>9</v>
      </c>
      <c r="C5334" s="133"/>
      <c r="D5334" s="134">
        <v>10612</v>
      </c>
      <c r="E5334" s="7" t="s">
        <v>122</v>
      </c>
      <c r="F5334" s="8" t="s">
        <v>58</v>
      </c>
      <c r="G5334" s="18">
        <f>IFERROR(VLOOKUP(Table1[[#This Row],[Codigo_insumo]],BD_Insumos!$B:$E,4),"")</f>
        <v>250.2276</v>
      </c>
      <c r="H5334" s="140">
        <v>0.111</v>
      </c>
      <c r="I5334" s="9"/>
      <c r="J5334" s="23">
        <f t="shared" si="83"/>
        <v>27.775263599999999</v>
      </c>
      <c r="K5334" s="22" t="str">
        <f>IF(I5334&lt;&gt;"",SUMIF(Table1[Codigo_servico],A5334,Table1[Subtotal_insumo]),"")</f>
        <v/>
      </c>
      <c r="L5334" s="18">
        <f>IF(Table1[[#This Row],[Ordem_insumos]]&lt;&gt;0,VLOOKUP(Table1[[#This Row],[Codigo_servico]],Preencher_Orcamento!$B:$D,3,FALSE)*Table1[[#This Row],[Qtde_insumo]],"")</f>
        <v>0</v>
      </c>
      <c r="M5334" s="18">
        <f>IF(Table1[[#This Row],[Ordem_insumos]]&lt;&gt;0,VLOOKUP(Table1[[#This Row],[Codigo_servico]],Preencher_Orcamento!$B:$D,3,FALSE)*Table1[[#This Row],[Subtotal_insumo]],"")</f>
        <v>0</v>
      </c>
    </row>
    <row r="5335" spans="1:13" ht="26.25" x14ac:dyDescent="0.25">
      <c r="A5335" s="6">
        <v>92034</v>
      </c>
      <c r="B5335" s="126">
        <v>10</v>
      </c>
      <c r="C5335" s="133"/>
      <c r="D5335" s="134">
        <v>50008</v>
      </c>
      <c r="E5335" s="7" t="s">
        <v>998</v>
      </c>
      <c r="F5335" s="8" t="s">
        <v>457</v>
      </c>
      <c r="G5335" s="18">
        <f>IFERROR(VLOOKUP(Table1[[#This Row],[Codigo_insumo]],BD_Insumos!$B:$E,4),"")</f>
        <v>559.66340000000002</v>
      </c>
      <c r="H5335" s="140">
        <v>1</v>
      </c>
      <c r="I5335" s="9"/>
      <c r="J5335" s="23">
        <f t="shared" si="83"/>
        <v>559.66340000000002</v>
      </c>
      <c r="K5335" s="22" t="str">
        <f>IF(I5335&lt;&gt;"",SUMIF(Table1[Codigo_servico],A5335,Table1[Subtotal_insumo]),"")</f>
        <v/>
      </c>
      <c r="L5335" s="18">
        <f>IF(Table1[[#This Row],[Ordem_insumos]]&lt;&gt;0,VLOOKUP(Table1[[#This Row],[Codigo_servico]],Preencher_Orcamento!$B:$D,3,FALSE)*Table1[[#This Row],[Qtde_insumo]],"")</f>
        <v>0</v>
      </c>
      <c r="M5335" s="18">
        <f>IF(Table1[[#This Row],[Ordem_insumos]]&lt;&gt;0,VLOOKUP(Table1[[#This Row],[Codigo_servico]],Preencher_Orcamento!$B:$D,3,FALSE)*Table1[[#This Row],[Subtotal_insumo]],"")</f>
        <v>0</v>
      </c>
    </row>
    <row r="5336" spans="1:13" x14ac:dyDescent="0.25">
      <c r="A5336" s="6">
        <v>92034</v>
      </c>
      <c r="B5336" s="126">
        <v>11</v>
      </c>
      <c r="C5336" s="133"/>
      <c r="D5336" s="134">
        <v>2020</v>
      </c>
      <c r="E5336" s="7" t="s">
        <v>2188</v>
      </c>
      <c r="F5336" s="8" t="s">
        <v>2140</v>
      </c>
      <c r="G5336" s="18">
        <f>IFERROR(VLOOKUP(Table1[[#This Row],[Codigo_insumo]],BD_Insumos!$B:$E,4),"")</f>
        <v>15.860837164231068</v>
      </c>
      <c r="H5336" s="140">
        <v>0.75</v>
      </c>
      <c r="I5336" s="9"/>
      <c r="J5336" s="23">
        <f t="shared" si="83"/>
        <v>11.8956278731733</v>
      </c>
      <c r="K5336" s="22" t="str">
        <f>IF(I5336&lt;&gt;"",SUMIF(Table1[Codigo_servico],A5336,Table1[Subtotal_insumo]),"")</f>
        <v/>
      </c>
      <c r="L5336" s="18">
        <f>IF(Table1[[#This Row],[Ordem_insumos]]&lt;&gt;0,VLOOKUP(Table1[[#This Row],[Codigo_servico]],Preencher_Orcamento!$B:$D,3,FALSE)*Table1[[#This Row],[Qtde_insumo]],"")</f>
        <v>0</v>
      </c>
      <c r="M5336" s="18">
        <f>IF(Table1[[#This Row],[Ordem_insumos]]&lt;&gt;0,VLOOKUP(Table1[[#This Row],[Codigo_servico]],Preencher_Orcamento!$B:$D,3,FALSE)*Table1[[#This Row],[Subtotal_insumo]],"")</f>
        <v>0</v>
      </c>
    </row>
    <row r="5337" spans="1:13" ht="26.25" x14ac:dyDescent="0.25">
      <c r="A5337" s="6">
        <v>92034</v>
      </c>
      <c r="B5337" s="126">
        <v>12</v>
      </c>
      <c r="C5337" s="133"/>
      <c r="D5337" s="134">
        <v>52865</v>
      </c>
      <c r="E5337" s="7" t="s">
        <v>1118</v>
      </c>
      <c r="F5337" s="8" t="s">
        <v>5</v>
      </c>
      <c r="G5337" s="18">
        <f>IFERROR(VLOOKUP(Table1[[#This Row],[Codigo_insumo]],BD_Insumos!$B:$E,4),"")</f>
        <v>0.88880000000000003</v>
      </c>
      <c r="H5337" s="140">
        <v>20</v>
      </c>
      <c r="I5337" s="9"/>
      <c r="J5337" s="23">
        <f t="shared" si="83"/>
        <v>17.776</v>
      </c>
      <c r="K5337" s="22" t="str">
        <f>IF(I5337&lt;&gt;"",SUMIF(Table1[Codigo_servico],A5337,Table1[Subtotal_insumo]),"")</f>
        <v/>
      </c>
      <c r="L5337" s="18">
        <f>IF(Table1[[#This Row],[Ordem_insumos]]&lt;&gt;0,VLOOKUP(Table1[[#This Row],[Codigo_servico]],Preencher_Orcamento!$B:$D,3,FALSE)*Table1[[#This Row],[Qtde_insumo]],"")</f>
        <v>0</v>
      </c>
      <c r="M5337" s="18">
        <f>IF(Table1[[#This Row],[Ordem_insumos]]&lt;&gt;0,VLOOKUP(Table1[[#This Row],[Codigo_servico]],Preencher_Orcamento!$B:$D,3,FALSE)*Table1[[#This Row],[Subtotal_insumo]],"")</f>
        <v>0</v>
      </c>
    </row>
    <row r="5338" spans="1:13" x14ac:dyDescent="0.25">
      <c r="A5338" s="6">
        <v>92034</v>
      </c>
      <c r="B5338" s="126">
        <v>13</v>
      </c>
      <c r="C5338" s="133"/>
      <c r="D5338" s="134">
        <v>2041</v>
      </c>
      <c r="E5338" s="7" t="s">
        <v>2192</v>
      </c>
      <c r="F5338" s="8" t="s">
        <v>2140</v>
      </c>
      <c r="G5338" s="18">
        <f>IFERROR(VLOOKUP(Table1[[#This Row],[Codigo_insumo]],BD_Insumos!$B:$E,4),"")</f>
        <v>18.820516146129485</v>
      </c>
      <c r="H5338" s="140">
        <v>6</v>
      </c>
      <c r="I5338" s="9"/>
      <c r="J5338" s="23">
        <f t="shared" si="83"/>
        <v>112.92309687677691</v>
      </c>
      <c r="K5338" s="22" t="str">
        <f>IF(I5338&lt;&gt;"",SUMIF(Table1[Codigo_servico],A5338,Table1[Subtotal_insumo]),"")</f>
        <v/>
      </c>
      <c r="L5338" s="18">
        <f>IF(Table1[[#This Row],[Ordem_insumos]]&lt;&gt;0,VLOOKUP(Table1[[#This Row],[Codigo_servico]],Preencher_Orcamento!$B:$D,3,FALSE)*Table1[[#This Row],[Qtde_insumo]],"")</f>
        <v>0</v>
      </c>
      <c r="M5338" s="18">
        <f>IF(Table1[[#This Row],[Ordem_insumos]]&lt;&gt;0,VLOOKUP(Table1[[#This Row],[Codigo_servico]],Preencher_Orcamento!$B:$D,3,FALSE)*Table1[[#This Row],[Subtotal_insumo]],"")</f>
        <v>0</v>
      </c>
    </row>
    <row r="5339" spans="1:13" x14ac:dyDescent="0.25">
      <c r="A5339" s="3">
        <v>95001</v>
      </c>
      <c r="B5339" s="125">
        <v>0</v>
      </c>
      <c r="C5339" s="131" t="s">
        <v>3409</v>
      </c>
      <c r="D5339" s="132"/>
      <c r="E5339" s="4"/>
      <c r="F5339" s="4"/>
      <c r="G5339" s="17" t="str">
        <f>IFERROR(VLOOKUP(Table1[[#This Row],[Codigo_insumo]],BD_Insumos!$B:$E,4),"")</f>
        <v/>
      </c>
      <c r="H5339" s="139"/>
      <c r="I5339" s="5" t="s">
        <v>457</v>
      </c>
      <c r="J5339" s="20" t="str">
        <f t="shared" si="83"/>
        <v/>
      </c>
      <c r="K5339" s="21">
        <f>IF(I5339&lt;&gt;"",SUMIF(Table1[Codigo_servico],A5339,Table1[Subtotal_insumo]),"")</f>
        <v>129.66900180623946</v>
      </c>
      <c r="L5339" s="17" t="str">
        <f>IF(Table1[[#This Row],[Ordem_insumos]]&lt;&gt;0,VLOOKUP(Table1[[#This Row],[Codigo_servico]],Preencher_Orcamento!$B:$D,3,FALSE)*Table1[[#This Row],[Qtde_insumo]],"")</f>
        <v/>
      </c>
      <c r="M5339" s="17" t="str">
        <f>IF(Table1[[#This Row],[Ordem_insumos]]&lt;&gt;0,VLOOKUP(Table1[[#This Row],[Codigo_servico]],Preencher_Orcamento!$B:$D,3,FALSE)*Table1[[#This Row],[Subtotal_insumo]],"")</f>
        <v/>
      </c>
    </row>
    <row r="5340" spans="1:13" x14ac:dyDescent="0.25">
      <c r="A5340" s="6">
        <v>95001</v>
      </c>
      <c r="B5340" s="126">
        <v>1</v>
      </c>
      <c r="C5340" s="133"/>
      <c r="D5340" s="134">
        <v>2044</v>
      </c>
      <c r="E5340" s="7" t="s">
        <v>2193</v>
      </c>
      <c r="F5340" s="8" t="s">
        <v>2140</v>
      </c>
      <c r="G5340" s="16">
        <f>IFERROR(VLOOKUP(Table1[[#This Row],[Codigo_insumo]],BD_Insumos!$B:$E,4),"")</f>
        <v>13.596734305430379</v>
      </c>
      <c r="H5340" s="140">
        <v>4</v>
      </c>
      <c r="I5340" s="9"/>
      <c r="J5340" s="22">
        <f t="shared" si="83"/>
        <v>54.386937221721517</v>
      </c>
      <c r="K5340" s="22" t="str">
        <f>IF(I5340&lt;&gt;"",SUMIF(Table1[Codigo_servico],A5340,Table1[Subtotal_insumo]),"")</f>
        <v/>
      </c>
      <c r="L5340" s="16">
        <f>IF(Table1[[#This Row],[Ordem_insumos]]&lt;&gt;0,VLOOKUP(Table1[[#This Row],[Codigo_servico]],Preencher_Orcamento!$B:$D,3,FALSE)*Table1[[#This Row],[Qtde_insumo]],"")</f>
        <v>0</v>
      </c>
      <c r="M5340" s="16">
        <f>IF(Table1[[#This Row],[Ordem_insumos]]&lt;&gt;0,VLOOKUP(Table1[[#This Row],[Codigo_servico]],Preencher_Orcamento!$B:$D,3,FALSE)*Table1[[#This Row],[Subtotal_insumo]],"")</f>
        <v>0</v>
      </c>
    </row>
    <row r="5341" spans="1:13" x14ac:dyDescent="0.25">
      <c r="A5341" s="6">
        <v>95001</v>
      </c>
      <c r="B5341" s="126">
        <v>2</v>
      </c>
      <c r="C5341" s="133"/>
      <c r="D5341" s="134">
        <v>2041</v>
      </c>
      <c r="E5341" s="7" t="s">
        <v>2192</v>
      </c>
      <c r="F5341" s="8" t="s">
        <v>2140</v>
      </c>
      <c r="G5341" s="16">
        <f>IFERROR(VLOOKUP(Table1[[#This Row],[Codigo_insumo]],BD_Insumos!$B:$E,4),"")</f>
        <v>18.820516146129485</v>
      </c>
      <c r="H5341" s="140">
        <v>4</v>
      </c>
      <c r="I5341" s="9"/>
      <c r="J5341" s="22">
        <f t="shared" si="83"/>
        <v>75.28206458451794</v>
      </c>
      <c r="K5341" s="22" t="str">
        <f>IF(I5341&lt;&gt;"",SUMIF(Table1[Codigo_servico],A5341,Table1[Subtotal_insumo]),"")</f>
        <v/>
      </c>
      <c r="L5341" s="16">
        <f>IF(Table1[[#This Row],[Ordem_insumos]]&lt;&gt;0,VLOOKUP(Table1[[#This Row],[Codigo_servico]],Preencher_Orcamento!$B:$D,3,FALSE)*Table1[[#This Row],[Qtde_insumo]],"")</f>
        <v>0</v>
      </c>
      <c r="M5341" s="16">
        <f>IF(Table1[[#This Row],[Ordem_insumos]]&lt;&gt;0,VLOOKUP(Table1[[#This Row],[Codigo_servico]],Preencher_Orcamento!$B:$D,3,FALSE)*Table1[[#This Row],[Subtotal_insumo]],"")</f>
        <v>0</v>
      </c>
    </row>
    <row r="5342" spans="1:13" x14ac:dyDescent="0.25">
      <c r="A5342" s="3">
        <v>95002</v>
      </c>
      <c r="B5342" s="125">
        <v>0</v>
      </c>
      <c r="C5342" s="131" t="s">
        <v>3410</v>
      </c>
      <c r="D5342" s="132"/>
      <c r="E5342" s="4"/>
      <c r="F5342" s="4"/>
      <c r="G5342" s="17" t="str">
        <f>IFERROR(VLOOKUP(Table1[[#This Row],[Codigo_insumo]],BD_Insumos!$B:$E,4),"")</f>
        <v/>
      </c>
      <c r="H5342" s="139"/>
      <c r="I5342" s="5" t="s">
        <v>457</v>
      </c>
      <c r="J5342" s="20" t="str">
        <f t="shared" si="83"/>
        <v/>
      </c>
      <c r="K5342" s="21">
        <f>IF(I5342&lt;&gt;"",SUMIF(Table1[Codigo_servico],A5342,Table1[Subtotal_insumo]),"")</f>
        <v>162.08625225779932</v>
      </c>
      <c r="L5342" s="17" t="str">
        <f>IF(Table1[[#This Row],[Ordem_insumos]]&lt;&gt;0,VLOOKUP(Table1[[#This Row],[Codigo_servico]],Preencher_Orcamento!$B:$D,3,FALSE)*Table1[[#This Row],[Qtde_insumo]],"")</f>
        <v/>
      </c>
      <c r="M5342" s="17" t="str">
        <f>IF(Table1[[#This Row],[Ordem_insumos]]&lt;&gt;0,VLOOKUP(Table1[[#This Row],[Codigo_servico]],Preencher_Orcamento!$B:$D,3,FALSE)*Table1[[#This Row],[Subtotal_insumo]],"")</f>
        <v/>
      </c>
    </row>
    <row r="5343" spans="1:13" x14ac:dyDescent="0.25">
      <c r="A5343" s="6">
        <v>95002</v>
      </c>
      <c r="B5343" s="126">
        <v>1</v>
      </c>
      <c r="C5343" s="133"/>
      <c r="D5343" s="134">
        <v>2041</v>
      </c>
      <c r="E5343" s="7" t="s">
        <v>2192</v>
      </c>
      <c r="F5343" s="8" t="s">
        <v>2140</v>
      </c>
      <c r="G5343" s="16">
        <f>IFERROR(VLOOKUP(Table1[[#This Row],[Codigo_insumo]],BD_Insumos!$B:$E,4),"")</f>
        <v>18.820516146129485</v>
      </c>
      <c r="H5343" s="140">
        <v>5</v>
      </c>
      <c r="I5343" s="9"/>
      <c r="J5343" s="22">
        <f t="shared" si="83"/>
        <v>94.102580730647418</v>
      </c>
      <c r="K5343" s="22" t="str">
        <f>IF(I5343&lt;&gt;"",SUMIF(Table1[Codigo_servico],A5343,Table1[Subtotal_insumo]),"")</f>
        <v/>
      </c>
      <c r="L5343" s="16">
        <f>IF(Table1[[#This Row],[Ordem_insumos]]&lt;&gt;0,VLOOKUP(Table1[[#This Row],[Codigo_servico]],Preencher_Orcamento!$B:$D,3,FALSE)*Table1[[#This Row],[Qtde_insumo]],"")</f>
        <v>0</v>
      </c>
      <c r="M5343" s="16">
        <f>IF(Table1[[#This Row],[Ordem_insumos]]&lt;&gt;0,VLOOKUP(Table1[[#This Row],[Codigo_servico]],Preencher_Orcamento!$B:$D,3,FALSE)*Table1[[#This Row],[Subtotal_insumo]],"")</f>
        <v>0</v>
      </c>
    </row>
    <row r="5344" spans="1:13" x14ac:dyDescent="0.25">
      <c r="A5344" s="6">
        <v>95002</v>
      </c>
      <c r="B5344" s="126">
        <v>2</v>
      </c>
      <c r="C5344" s="133"/>
      <c r="D5344" s="134">
        <v>2044</v>
      </c>
      <c r="E5344" s="7" t="s">
        <v>2193</v>
      </c>
      <c r="F5344" s="8" t="s">
        <v>2140</v>
      </c>
      <c r="G5344" s="16">
        <f>IFERROR(VLOOKUP(Table1[[#This Row],[Codigo_insumo]],BD_Insumos!$B:$E,4),"")</f>
        <v>13.596734305430379</v>
      </c>
      <c r="H5344" s="140">
        <v>5</v>
      </c>
      <c r="I5344" s="9"/>
      <c r="J5344" s="22">
        <f t="shared" si="83"/>
        <v>67.983671527151898</v>
      </c>
      <c r="K5344" s="22" t="str">
        <f>IF(I5344&lt;&gt;"",SUMIF(Table1[Codigo_servico],A5344,Table1[Subtotal_insumo]),"")</f>
        <v/>
      </c>
      <c r="L5344" s="16">
        <f>IF(Table1[[#This Row],[Ordem_insumos]]&lt;&gt;0,VLOOKUP(Table1[[#This Row],[Codigo_servico]],Preencher_Orcamento!$B:$D,3,FALSE)*Table1[[#This Row],[Qtde_insumo]],"")</f>
        <v>0</v>
      </c>
      <c r="M5344" s="16">
        <f>IF(Table1[[#This Row],[Ordem_insumos]]&lt;&gt;0,VLOOKUP(Table1[[#This Row],[Codigo_servico]],Preencher_Orcamento!$B:$D,3,FALSE)*Table1[[#This Row],[Subtotal_insumo]],"")</f>
        <v>0</v>
      </c>
    </row>
    <row r="5345" spans="1:13" x14ac:dyDescent="0.25">
      <c r="A5345" s="3">
        <v>95003</v>
      </c>
      <c r="B5345" s="125">
        <v>0</v>
      </c>
      <c r="C5345" s="131" t="s">
        <v>3411</v>
      </c>
      <c r="D5345" s="132"/>
      <c r="E5345" s="4"/>
      <c r="F5345" s="4"/>
      <c r="G5345" s="17" t="str">
        <f>IFERROR(VLOOKUP(Table1[[#This Row],[Codigo_insumo]],BD_Insumos!$B:$E,4),"")</f>
        <v/>
      </c>
      <c r="H5345" s="139"/>
      <c r="I5345" s="5" t="s">
        <v>457</v>
      </c>
      <c r="J5345" s="20" t="str">
        <f t="shared" si="83"/>
        <v/>
      </c>
      <c r="K5345" s="21">
        <f>IF(I5345&lt;&gt;"",SUMIF(Table1[Codigo_servico],A5345,Table1[Subtotal_insumo]),"")</f>
        <v>129.66900180623946</v>
      </c>
      <c r="L5345" s="17" t="str">
        <f>IF(Table1[[#This Row],[Ordem_insumos]]&lt;&gt;0,VLOOKUP(Table1[[#This Row],[Codigo_servico]],Preencher_Orcamento!$B:$D,3,FALSE)*Table1[[#This Row],[Qtde_insumo]],"")</f>
        <v/>
      </c>
      <c r="M5345" s="17" t="str">
        <f>IF(Table1[[#This Row],[Ordem_insumos]]&lt;&gt;0,VLOOKUP(Table1[[#This Row],[Codigo_servico]],Preencher_Orcamento!$B:$D,3,FALSE)*Table1[[#This Row],[Subtotal_insumo]],"")</f>
        <v/>
      </c>
    </row>
    <row r="5346" spans="1:13" x14ac:dyDescent="0.25">
      <c r="A5346" s="6">
        <v>95003</v>
      </c>
      <c r="B5346" s="126">
        <v>1</v>
      </c>
      <c r="C5346" s="133"/>
      <c r="D5346" s="134">
        <v>2044</v>
      </c>
      <c r="E5346" s="7" t="s">
        <v>2193</v>
      </c>
      <c r="F5346" s="8" t="s">
        <v>2140</v>
      </c>
      <c r="G5346" s="16">
        <f>IFERROR(VLOOKUP(Table1[[#This Row],[Codigo_insumo]],BD_Insumos!$B:$E,4),"")</f>
        <v>13.596734305430379</v>
      </c>
      <c r="H5346" s="140">
        <v>4</v>
      </c>
      <c r="I5346" s="9"/>
      <c r="J5346" s="22">
        <f t="shared" si="83"/>
        <v>54.386937221721517</v>
      </c>
      <c r="K5346" s="22" t="str">
        <f>IF(I5346&lt;&gt;"",SUMIF(Table1[Codigo_servico],A5346,Table1[Subtotal_insumo]),"")</f>
        <v/>
      </c>
      <c r="L5346" s="16">
        <f>IF(Table1[[#This Row],[Ordem_insumos]]&lt;&gt;0,VLOOKUP(Table1[[#This Row],[Codigo_servico]],Preencher_Orcamento!$B:$D,3,FALSE)*Table1[[#This Row],[Qtde_insumo]],"")</f>
        <v>0</v>
      </c>
      <c r="M5346" s="16">
        <f>IF(Table1[[#This Row],[Ordem_insumos]]&lt;&gt;0,VLOOKUP(Table1[[#This Row],[Codigo_servico]],Preencher_Orcamento!$B:$D,3,FALSE)*Table1[[#This Row],[Subtotal_insumo]],"")</f>
        <v>0</v>
      </c>
    </row>
    <row r="5347" spans="1:13" x14ac:dyDescent="0.25">
      <c r="A5347" s="6">
        <v>95003</v>
      </c>
      <c r="B5347" s="126">
        <v>2</v>
      </c>
      <c r="C5347" s="133"/>
      <c r="D5347" s="134">
        <v>2041</v>
      </c>
      <c r="E5347" s="7" t="s">
        <v>2192</v>
      </c>
      <c r="F5347" s="8" t="s">
        <v>2140</v>
      </c>
      <c r="G5347" s="16">
        <f>IFERROR(VLOOKUP(Table1[[#This Row],[Codigo_insumo]],BD_Insumos!$B:$E,4),"")</f>
        <v>18.820516146129485</v>
      </c>
      <c r="H5347" s="140">
        <v>4</v>
      </c>
      <c r="I5347" s="9"/>
      <c r="J5347" s="22">
        <f t="shared" si="83"/>
        <v>75.28206458451794</v>
      </c>
      <c r="K5347" s="22" t="str">
        <f>IF(I5347&lt;&gt;"",SUMIF(Table1[Codigo_servico],A5347,Table1[Subtotal_insumo]),"")</f>
        <v/>
      </c>
      <c r="L5347" s="16">
        <f>IF(Table1[[#This Row],[Ordem_insumos]]&lt;&gt;0,VLOOKUP(Table1[[#This Row],[Codigo_servico]],Preencher_Orcamento!$B:$D,3,FALSE)*Table1[[#This Row],[Qtde_insumo]],"")</f>
        <v>0</v>
      </c>
      <c r="M5347" s="16">
        <f>IF(Table1[[#This Row],[Ordem_insumos]]&lt;&gt;0,VLOOKUP(Table1[[#This Row],[Codigo_servico]],Preencher_Orcamento!$B:$D,3,FALSE)*Table1[[#This Row],[Subtotal_insumo]],"")</f>
        <v>0</v>
      </c>
    </row>
    <row r="5348" spans="1:13" x14ac:dyDescent="0.25">
      <c r="A5348" s="3">
        <v>95004</v>
      </c>
      <c r="B5348" s="125">
        <v>0</v>
      </c>
      <c r="C5348" s="131" t="s">
        <v>3412</v>
      </c>
      <c r="D5348" s="132"/>
      <c r="E5348" s="4"/>
      <c r="F5348" s="4"/>
      <c r="G5348" s="17" t="str">
        <f>IFERROR(VLOOKUP(Table1[[#This Row],[Codigo_insumo]],BD_Insumos!$B:$E,4),"")</f>
        <v/>
      </c>
      <c r="H5348" s="139"/>
      <c r="I5348" s="5" t="s">
        <v>457</v>
      </c>
      <c r="J5348" s="20" t="str">
        <f t="shared" si="83"/>
        <v/>
      </c>
      <c r="K5348" s="21">
        <f>IF(I5348&lt;&gt;"",SUMIF(Table1[Codigo_servico],A5348,Table1[Subtotal_insumo]),"")</f>
        <v>16.208625225779933</v>
      </c>
      <c r="L5348" s="17" t="str">
        <f>IF(Table1[[#This Row],[Ordem_insumos]]&lt;&gt;0,VLOOKUP(Table1[[#This Row],[Codigo_servico]],Preencher_Orcamento!$B:$D,3,FALSE)*Table1[[#This Row],[Qtde_insumo]],"")</f>
        <v/>
      </c>
      <c r="M5348" s="17" t="str">
        <f>IF(Table1[[#This Row],[Ordem_insumos]]&lt;&gt;0,VLOOKUP(Table1[[#This Row],[Codigo_servico]],Preencher_Orcamento!$B:$D,3,FALSE)*Table1[[#This Row],[Subtotal_insumo]],"")</f>
        <v/>
      </c>
    </row>
    <row r="5349" spans="1:13" x14ac:dyDescent="0.25">
      <c r="A5349" s="6">
        <v>95004</v>
      </c>
      <c r="B5349" s="126">
        <v>1</v>
      </c>
      <c r="C5349" s="133"/>
      <c r="D5349" s="134">
        <v>2044</v>
      </c>
      <c r="E5349" s="7" t="s">
        <v>2193</v>
      </c>
      <c r="F5349" s="8" t="s">
        <v>2140</v>
      </c>
      <c r="G5349" s="16">
        <f>IFERROR(VLOOKUP(Table1[[#This Row],[Codigo_insumo]],BD_Insumos!$B:$E,4),"")</f>
        <v>13.596734305430379</v>
      </c>
      <c r="H5349" s="140">
        <v>0.5</v>
      </c>
      <c r="I5349" s="9"/>
      <c r="J5349" s="22">
        <f t="shared" si="83"/>
        <v>6.7983671527151897</v>
      </c>
      <c r="K5349" s="22" t="str">
        <f>IF(I5349&lt;&gt;"",SUMIF(Table1[Codigo_servico],A5349,Table1[Subtotal_insumo]),"")</f>
        <v/>
      </c>
      <c r="L5349" s="16">
        <f>IF(Table1[[#This Row],[Ordem_insumos]]&lt;&gt;0,VLOOKUP(Table1[[#This Row],[Codigo_servico]],Preencher_Orcamento!$B:$D,3,FALSE)*Table1[[#This Row],[Qtde_insumo]],"")</f>
        <v>0</v>
      </c>
      <c r="M5349" s="16">
        <f>IF(Table1[[#This Row],[Ordem_insumos]]&lt;&gt;0,VLOOKUP(Table1[[#This Row],[Codigo_servico]],Preencher_Orcamento!$B:$D,3,FALSE)*Table1[[#This Row],[Subtotal_insumo]],"")</f>
        <v>0</v>
      </c>
    </row>
    <row r="5350" spans="1:13" x14ac:dyDescent="0.25">
      <c r="A5350" s="6">
        <v>95004</v>
      </c>
      <c r="B5350" s="126">
        <v>2</v>
      </c>
      <c r="C5350" s="133"/>
      <c r="D5350" s="134">
        <v>2041</v>
      </c>
      <c r="E5350" s="7" t="s">
        <v>2192</v>
      </c>
      <c r="F5350" s="8" t="s">
        <v>2140</v>
      </c>
      <c r="G5350" s="16">
        <f>IFERROR(VLOOKUP(Table1[[#This Row],[Codigo_insumo]],BD_Insumos!$B:$E,4),"")</f>
        <v>18.820516146129485</v>
      </c>
      <c r="H5350" s="140">
        <v>0.5</v>
      </c>
      <c r="I5350" s="9"/>
      <c r="J5350" s="22">
        <f t="shared" si="83"/>
        <v>9.4102580730647425</v>
      </c>
      <c r="K5350" s="22" t="str">
        <f>IF(I5350&lt;&gt;"",SUMIF(Table1[Codigo_servico],A5350,Table1[Subtotal_insumo]),"")</f>
        <v/>
      </c>
      <c r="L5350" s="16">
        <f>IF(Table1[[#This Row],[Ordem_insumos]]&lt;&gt;0,VLOOKUP(Table1[[#This Row],[Codigo_servico]],Preencher_Orcamento!$B:$D,3,FALSE)*Table1[[#This Row],[Qtde_insumo]],"")</f>
        <v>0</v>
      </c>
      <c r="M5350" s="16">
        <f>IF(Table1[[#This Row],[Ordem_insumos]]&lt;&gt;0,VLOOKUP(Table1[[#This Row],[Codigo_servico]],Preencher_Orcamento!$B:$D,3,FALSE)*Table1[[#This Row],[Subtotal_insumo]],"")</f>
        <v>0</v>
      </c>
    </row>
    <row r="5351" spans="1:13" x14ac:dyDescent="0.25">
      <c r="A5351" s="3">
        <v>95005</v>
      </c>
      <c r="B5351" s="125">
        <v>0</v>
      </c>
      <c r="C5351" s="131" t="s">
        <v>3413</v>
      </c>
      <c r="D5351" s="132"/>
      <c r="E5351" s="4"/>
      <c r="F5351" s="4"/>
      <c r="G5351" s="17" t="str">
        <f>IFERROR(VLOOKUP(Table1[[#This Row],[Codigo_insumo]],BD_Insumos!$B:$E,4),"")</f>
        <v/>
      </c>
      <c r="H5351" s="139"/>
      <c r="I5351" s="5" t="s">
        <v>457</v>
      </c>
      <c r="J5351" s="20" t="str">
        <f t="shared" si="83"/>
        <v/>
      </c>
      <c r="K5351" s="21">
        <f>IF(I5351&lt;&gt;"",SUMIF(Table1[Codigo_servico],A5351,Table1[Subtotal_insumo]),"")</f>
        <v>8.1043126128899665</v>
      </c>
      <c r="L5351" s="17" t="str">
        <f>IF(Table1[[#This Row],[Ordem_insumos]]&lt;&gt;0,VLOOKUP(Table1[[#This Row],[Codigo_servico]],Preencher_Orcamento!$B:$D,3,FALSE)*Table1[[#This Row],[Qtde_insumo]],"")</f>
        <v/>
      </c>
      <c r="M5351" s="17" t="str">
        <f>IF(Table1[[#This Row],[Ordem_insumos]]&lt;&gt;0,VLOOKUP(Table1[[#This Row],[Codigo_servico]],Preencher_Orcamento!$B:$D,3,FALSE)*Table1[[#This Row],[Subtotal_insumo]],"")</f>
        <v/>
      </c>
    </row>
    <row r="5352" spans="1:13" x14ac:dyDescent="0.25">
      <c r="A5352" s="6">
        <v>95005</v>
      </c>
      <c r="B5352" s="126">
        <v>1</v>
      </c>
      <c r="C5352" s="133"/>
      <c r="D5352" s="134">
        <v>2044</v>
      </c>
      <c r="E5352" s="7" t="s">
        <v>2193</v>
      </c>
      <c r="F5352" s="8" t="s">
        <v>2140</v>
      </c>
      <c r="G5352" s="16">
        <f>IFERROR(VLOOKUP(Table1[[#This Row],[Codigo_insumo]],BD_Insumos!$B:$E,4),"")</f>
        <v>13.596734305430379</v>
      </c>
      <c r="H5352" s="140">
        <v>0.25</v>
      </c>
      <c r="I5352" s="9"/>
      <c r="J5352" s="22">
        <f t="shared" si="83"/>
        <v>3.3991835763575948</v>
      </c>
      <c r="K5352" s="22" t="str">
        <f>IF(I5352&lt;&gt;"",SUMIF(Table1[Codigo_servico],A5352,Table1[Subtotal_insumo]),"")</f>
        <v/>
      </c>
      <c r="L5352" s="16">
        <f>IF(Table1[[#This Row],[Ordem_insumos]]&lt;&gt;0,VLOOKUP(Table1[[#This Row],[Codigo_servico]],Preencher_Orcamento!$B:$D,3,FALSE)*Table1[[#This Row],[Qtde_insumo]],"")</f>
        <v>0</v>
      </c>
      <c r="M5352" s="16">
        <f>IF(Table1[[#This Row],[Ordem_insumos]]&lt;&gt;0,VLOOKUP(Table1[[#This Row],[Codigo_servico]],Preencher_Orcamento!$B:$D,3,FALSE)*Table1[[#This Row],[Subtotal_insumo]],"")</f>
        <v>0</v>
      </c>
    </row>
    <row r="5353" spans="1:13" x14ac:dyDescent="0.25">
      <c r="A5353" s="6">
        <v>95005</v>
      </c>
      <c r="B5353" s="126">
        <v>2</v>
      </c>
      <c r="C5353" s="133"/>
      <c r="D5353" s="134">
        <v>2041</v>
      </c>
      <c r="E5353" s="7" t="s">
        <v>2192</v>
      </c>
      <c r="F5353" s="8" t="s">
        <v>2140</v>
      </c>
      <c r="G5353" s="16">
        <f>IFERROR(VLOOKUP(Table1[[#This Row],[Codigo_insumo]],BD_Insumos!$B:$E,4),"")</f>
        <v>18.820516146129485</v>
      </c>
      <c r="H5353" s="140">
        <v>0.25</v>
      </c>
      <c r="I5353" s="9"/>
      <c r="J5353" s="22">
        <f t="shared" si="83"/>
        <v>4.7051290365323712</v>
      </c>
      <c r="K5353" s="22" t="str">
        <f>IF(I5353&lt;&gt;"",SUMIF(Table1[Codigo_servico],A5353,Table1[Subtotal_insumo]),"")</f>
        <v/>
      </c>
      <c r="L5353" s="16">
        <f>IF(Table1[[#This Row],[Ordem_insumos]]&lt;&gt;0,VLOOKUP(Table1[[#This Row],[Codigo_servico]],Preencher_Orcamento!$B:$D,3,FALSE)*Table1[[#This Row],[Qtde_insumo]],"")</f>
        <v>0</v>
      </c>
      <c r="M5353" s="16">
        <f>IF(Table1[[#This Row],[Ordem_insumos]]&lt;&gt;0,VLOOKUP(Table1[[#This Row],[Codigo_servico]],Preencher_Orcamento!$B:$D,3,FALSE)*Table1[[#This Row],[Subtotal_insumo]],"")</f>
        <v>0</v>
      </c>
    </row>
    <row r="5354" spans="1:13" x14ac:dyDescent="0.25">
      <c r="A5354" s="3">
        <v>95006</v>
      </c>
      <c r="B5354" s="125">
        <v>0</v>
      </c>
      <c r="C5354" s="131" t="s">
        <v>3414</v>
      </c>
      <c r="D5354" s="132"/>
      <c r="E5354" s="4"/>
      <c r="F5354" s="4"/>
      <c r="G5354" s="17" t="str">
        <f>IFERROR(VLOOKUP(Table1[[#This Row],[Codigo_insumo]],BD_Insumos!$B:$E,4),"")</f>
        <v/>
      </c>
      <c r="H5354" s="139"/>
      <c r="I5354" s="5" t="s">
        <v>457</v>
      </c>
      <c r="J5354" s="20" t="str">
        <f t="shared" si="83"/>
        <v/>
      </c>
      <c r="K5354" s="21">
        <f>IF(I5354&lt;&gt;"",SUMIF(Table1[Codigo_servico],A5354,Table1[Subtotal_insumo]),"")</f>
        <v>64.834500903119732</v>
      </c>
      <c r="L5354" s="17" t="str">
        <f>IF(Table1[[#This Row],[Ordem_insumos]]&lt;&gt;0,VLOOKUP(Table1[[#This Row],[Codigo_servico]],Preencher_Orcamento!$B:$D,3,FALSE)*Table1[[#This Row],[Qtde_insumo]],"")</f>
        <v/>
      </c>
      <c r="M5354" s="17" t="str">
        <f>IF(Table1[[#This Row],[Ordem_insumos]]&lt;&gt;0,VLOOKUP(Table1[[#This Row],[Codigo_servico]],Preencher_Orcamento!$B:$D,3,FALSE)*Table1[[#This Row],[Subtotal_insumo]],"")</f>
        <v/>
      </c>
    </row>
    <row r="5355" spans="1:13" x14ac:dyDescent="0.25">
      <c r="A5355" s="6">
        <v>95006</v>
      </c>
      <c r="B5355" s="126">
        <v>1</v>
      </c>
      <c r="C5355" s="133"/>
      <c r="D5355" s="134">
        <v>2044</v>
      </c>
      <c r="E5355" s="7" t="s">
        <v>2193</v>
      </c>
      <c r="F5355" s="8" t="s">
        <v>2140</v>
      </c>
      <c r="G5355" s="16">
        <f>IFERROR(VLOOKUP(Table1[[#This Row],[Codigo_insumo]],BD_Insumos!$B:$E,4),"")</f>
        <v>13.596734305430379</v>
      </c>
      <c r="H5355" s="140">
        <v>2</v>
      </c>
      <c r="I5355" s="9"/>
      <c r="J5355" s="22">
        <f t="shared" si="83"/>
        <v>27.193468610860759</v>
      </c>
      <c r="K5355" s="22" t="str">
        <f>IF(I5355&lt;&gt;"",SUMIF(Table1[Codigo_servico],A5355,Table1[Subtotal_insumo]),"")</f>
        <v/>
      </c>
      <c r="L5355" s="16">
        <f>IF(Table1[[#This Row],[Ordem_insumos]]&lt;&gt;0,VLOOKUP(Table1[[#This Row],[Codigo_servico]],Preencher_Orcamento!$B:$D,3,FALSE)*Table1[[#This Row],[Qtde_insumo]],"")</f>
        <v>0</v>
      </c>
      <c r="M5355" s="16">
        <f>IF(Table1[[#This Row],[Ordem_insumos]]&lt;&gt;0,VLOOKUP(Table1[[#This Row],[Codigo_servico]],Preencher_Orcamento!$B:$D,3,FALSE)*Table1[[#This Row],[Subtotal_insumo]],"")</f>
        <v>0</v>
      </c>
    </row>
    <row r="5356" spans="1:13" x14ac:dyDescent="0.25">
      <c r="A5356" s="6">
        <v>95006</v>
      </c>
      <c r="B5356" s="126">
        <v>2</v>
      </c>
      <c r="C5356" s="133"/>
      <c r="D5356" s="134">
        <v>2041</v>
      </c>
      <c r="E5356" s="7" t="s">
        <v>2192</v>
      </c>
      <c r="F5356" s="8" t="s">
        <v>2140</v>
      </c>
      <c r="G5356" s="16">
        <f>IFERROR(VLOOKUP(Table1[[#This Row],[Codigo_insumo]],BD_Insumos!$B:$E,4),"")</f>
        <v>18.820516146129485</v>
      </c>
      <c r="H5356" s="140">
        <v>2</v>
      </c>
      <c r="I5356" s="9"/>
      <c r="J5356" s="22">
        <f t="shared" si="83"/>
        <v>37.64103229225897</v>
      </c>
      <c r="K5356" s="22" t="str">
        <f>IF(I5356&lt;&gt;"",SUMIF(Table1[Codigo_servico],A5356,Table1[Subtotal_insumo]),"")</f>
        <v/>
      </c>
      <c r="L5356" s="16">
        <f>IF(Table1[[#This Row],[Ordem_insumos]]&lt;&gt;0,VLOOKUP(Table1[[#This Row],[Codigo_servico]],Preencher_Orcamento!$B:$D,3,FALSE)*Table1[[#This Row],[Qtde_insumo]],"")</f>
        <v>0</v>
      </c>
      <c r="M5356" s="16">
        <f>IF(Table1[[#This Row],[Ordem_insumos]]&lt;&gt;0,VLOOKUP(Table1[[#This Row],[Codigo_servico]],Preencher_Orcamento!$B:$D,3,FALSE)*Table1[[#This Row],[Subtotal_insumo]],"")</f>
        <v>0</v>
      </c>
    </row>
    <row r="5357" spans="1:13" x14ac:dyDescent="0.25">
      <c r="A5357" s="3">
        <v>95009</v>
      </c>
      <c r="B5357" s="125">
        <v>0</v>
      </c>
      <c r="C5357" s="131" t="s">
        <v>3415</v>
      </c>
      <c r="D5357" s="132"/>
      <c r="E5357" s="4"/>
      <c r="F5357" s="4"/>
      <c r="G5357" s="17" t="str">
        <f>IFERROR(VLOOKUP(Table1[[#This Row],[Codigo_insumo]],BD_Insumos!$B:$E,4),"")</f>
        <v/>
      </c>
      <c r="H5357" s="139"/>
      <c r="I5357" s="5" t="s">
        <v>5</v>
      </c>
      <c r="J5357" s="20" t="str">
        <f t="shared" si="83"/>
        <v/>
      </c>
      <c r="K5357" s="21">
        <f>IF(I5357&lt;&gt;"",SUMIF(Table1[Codigo_servico],A5357,Table1[Subtotal_insumo]),"")</f>
        <v>12.966900180623947</v>
      </c>
      <c r="L5357" s="17" t="str">
        <f>IF(Table1[[#This Row],[Ordem_insumos]]&lt;&gt;0,VLOOKUP(Table1[[#This Row],[Codigo_servico]],Preencher_Orcamento!$B:$D,3,FALSE)*Table1[[#This Row],[Qtde_insumo]],"")</f>
        <v/>
      </c>
      <c r="M5357" s="17" t="str">
        <f>IF(Table1[[#This Row],[Ordem_insumos]]&lt;&gt;0,VLOOKUP(Table1[[#This Row],[Codigo_servico]],Preencher_Orcamento!$B:$D,3,FALSE)*Table1[[#This Row],[Subtotal_insumo]],"")</f>
        <v/>
      </c>
    </row>
    <row r="5358" spans="1:13" x14ac:dyDescent="0.25">
      <c r="A5358" s="6">
        <v>95009</v>
      </c>
      <c r="B5358" s="126">
        <v>1</v>
      </c>
      <c r="C5358" s="133"/>
      <c r="D5358" s="134">
        <v>2041</v>
      </c>
      <c r="E5358" s="7" t="s">
        <v>2192</v>
      </c>
      <c r="F5358" s="8" t="s">
        <v>2140</v>
      </c>
      <c r="G5358" s="16">
        <f>IFERROR(VLOOKUP(Table1[[#This Row],[Codigo_insumo]],BD_Insumos!$B:$E,4),"")</f>
        <v>18.820516146129485</v>
      </c>
      <c r="H5358" s="140">
        <v>0.4</v>
      </c>
      <c r="I5358" s="9"/>
      <c r="J5358" s="22">
        <f t="shared" si="83"/>
        <v>7.5282064584517947</v>
      </c>
      <c r="K5358" s="22" t="str">
        <f>IF(I5358&lt;&gt;"",SUMIF(Table1[Codigo_servico],A5358,Table1[Subtotal_insumo]),"")</f>
        <v/>
      </c>
      <c r="L5358" s="16">
        <f>IF(Table1[[#This Row],[Ordem_insumos]]&lt;&gt;0,VLOOKUP(Table1[[#This Row],[Codigo_servico]],Preencher_Orcamento!$B:$D,3,FALSE)*Table1[[#This Row],[Qtde_insumo]],"")</f>
        <v>0</v>
      </c>
      <c r="M5358" s="16">
        <f>IF(Table1[[#This Row],[Ordem_insumos]]&lt;&gt;0,VLOOKUP(Table1[[#This Row],[Codigo_servico]],Preencher_Orcamento!$B:$D,3,FALSE)*Table1[[#This Row],[Subtotal_insumo]],"")</f>
        <v>0</v>
      </c>
    </row>
    <row r="5359" spans="1:13" x14ac:dyDescent="0.25">
      <c r="A5359" s="6">
        <v>95009</v>
      </c>
      <c r="B5359" s="126">
        <v>2</v>
      </c>
      <c r="C5359" s="133"/>
      <c r="D5359" s="134">
        <v>2044</v>
      </c>
      <c r="E5359" s="7" t="s">
        <v>2193</v>
      </c>
      <c r="F5359" s="8" t="s">
        <v>2140</v>
      </c>
      <c r="G5359" s="16">
        <f>IFERROR(VLOOKUP(Table1[[#This Row],[Codigo_insumo]],BD_Insumos!$B:$E,4),"")</f>
        <v>13.596734305430379</v>
      </c>
      <c r="H5359" s="140">
        <v>0.4</v>
      </c>
      <c r="I5359" s="9"/>
      <c r="J5359" s="22">
        <f t="shared" si="83"/>
        <v>5.4386937221721521</v>
      </c>
      <c r="K5359" s="22" t="str">
        <f>IF(I5359&lt;&gt;"",SUMIF(Table1[Codigo_servico],A5359,Table1[Subtotal_insumo]),"")</f>
        <v/>
      </c>
      <c r="L5359" s="16">
        <f>IF(Table1[[#This Row],[Ordem_insumos]]&lt;&gt;0,VLOOKUP(Table1[[#This Row],[Codigo_servico]],Preencher_Orcamento!$B:$D,3,FALSE)*Table1[[#This Row],[Qtde_insumo]],"")</f>
        <v>0</v>
      </c>
      <c r="M5359" s="16">
        <f>IF(Table1[[#This Row],[Ordem_insumos]]&lt;&gt;0,VLOOKUP(Table1[[#This Row],[Codigo_servico]],Preencher_Orcamento!$B:$D,3,FALSE)*Table1[[#This Row],[Subtotal_insumo]],"")</f>
        <v>0</v>
      </c>
    </row>
    <row r="5360" spans="1:13" x14ac:dyDescent="0.25">
      <c r="A5360" s="3">
        <v>95010</v>
      </c>
      <c r="B5360" s="125">
        <v>0</v>
      </c>
      <c r="C5360" s="131" t="s">
        <v>3416</v>
      </c>
      <c r="D5360" s="132"/>
      <c r="E5360" s="4"/>
      <c r="F5360" s="4"/>
      <c r="G5360" s="17" t="str">
        <f>IFERROR(VLOOKUP(Table1[[#This Row],[Codigo_insumo]],BD_Insumos!$B:$E,4),"")</f>
        <v/>
      </c>
      <c r="H5360" s="139"/>
      <c r="I5360" s="5" t="s">
        <v>5</v>
      </c>
      <c r="J5360" s="20" t="str">
        <f t="shared" si="83"/>
        <v/>
      </c>
      <c r="K5360" s="21">
        <f>IF(I5360&lt;&gt;"",SUMIF(Table1[Codigo_servico],A5360,Table1[Subtotal_insumo]),"")</f>
        <v>16.208625225779933</v>
      </c>
      <c r="L5360" s="17" t="str">
        <f>IF(Table1[[#This Row],[Ordem_insumos]]&lt;&gt;0,VLOOKUP(Table1[[#This Row],[Codigo_servico]],Preencher_Orcamento!$B:$D,3,FALSE)*Table1[[#This Row],[Qtde_insumo]],"")</f>
        <v/>
      </c>
      <c r="M5360" s="17" t="str">
        <f>IF(Table1[[#This Row],[Ordem_insumos]]&lt;&gt;0,VLOOKUP(Table1[[#This Row],[Codigo_servico]],Preencher_Orcamento!$B:$D,3,FALSE)*Table1[[#This Row],[Subtotal_insumo]],"")</f>
        <v/>
      </c>
    </row>
    <row r="5361" spans="1:13" x14ac:dyDescent="0.25">
      <c r="A5361" s="6">
        <v>95010</v>
      </c>
      <c r="B5361" s="126">
        <v>1</v>
      </c>
      <c r="C5361" s="133"/>
      <c r="D5361" s="134">
        <v>2041</v>
      </c>
      <c r="E5361" s="7" t="s">
        <v>2192</v>
      </c>
      <c r="F5361" s="8" t="s">
        <v>2140</v>
      </c>
      <c r="G5361" s="16">
        <f>IFERROR(VLOOKUP(Table1[[#This Row],[Codigo_insumo]],BD_Insumos!$B:$E,4),"")</f>
        <v>18.820516146129485</v>
      </c>
      <c r="H5361" s="140">
        <v>0.5</v>
      </c>
      <c r="I5361" s="9"/>
      <c r="J5361" s="22">
        <f t="shared" si="83"/>
        <v>9.4102580730647425</v>
      </c>
      <c r="K5361" s="22" t="str">
        <f>IF(I5361&lt;&gt;"",SUMIF(Table1[Codigo_servico],A5361,Table1[Subtotal_insumo]),"")</f>
        <v/>
      </c>
      <c r="L5361" s="16">
        <f>IF(Table1[[#This Row],[Ordem_insumos]]&lt;&gt;0,VLOOKUP(Table1[[#This Row],[Codigo_servico]],Preencher_Orcamento!$B:$D,3,FALSE)*Table1[[#This Row],[Qtde_insumo]],"")</f>
        <v>0</v>
      </c>
      <c r="M5361" s="16">
        <f>IF(Table1[[#This Row],[Ordem_insumos]]&lt;&gt;0,VLOOKUP(Table1[[#This Row],[Codigo_servico]],Preencher_Orcamento!$B:$D,3,FALSE)*Table1[[#This Row],[Subtotal_insumo]],"")</f>
        <v>0</v>
      </c>
    </row>
    <row r="5362" spans="1:13" x14ac:dyDescent="0.25">
      <c r="A5362" s="6">
        <v>95010</v>
      </c>
      <c r="B5362" s="126">
        <v>2</v>
      </c>
      <c r="C5362" s="133"/>
      <c r="D5362" s="134">
        <v>2044</v>
      </c>
      <c r="E5362" s="7" t="s">
        <v>2193</v>
      </c>
      <c r="F5362" s="8" t="s">
        <v>2140</v>
      </c>
      <c r="G5362" s="16">
        <f>IFERROR(VLOOKUP(Table1[[#This Row],[Codigo_insumo]],BD_Insumos!$B:$E,4),"")</f>
        <v>13.596734305430379</v>
      </c>
      <c r="H5362" s="140">
        <v>0.5</v>
      </c>
      <c r="I5362" s="9"/>
      <c r="J5362" s="22">
        <f t="shared" si="83"/>
        <v>6.7983671527151897</v>
      </c>
      <c r="K5362" s="22" t="str">
        <f>IF(I5362&lt;&gt;"",SUMIF(Table1[Codigo_servico],A5362,Table1[Subtotal_insumo]),"")</f>
        <v/>
      </c>
      <c r="L5362" s="16">
        <f>IF(Table1[[#This Row],[Ordem_insumos]]&lt;&gt;0,VLOOKUP(Table1[[#This Row],[Codigo_servico]],Preencher_Orcamento!$B:$D,3,FALSE)*Table1[[#This Row],[Qtde_insumo]],"")</f>
        <v>0</v>
      </c>
      <c r="M5362" s="16">
        <f>IF(Table1[[#This Row],[Ordem_insumos]]&lt;&gt;0,VLOOKUP(Table1[[#This Row],[Codigo_servico]],Preencher_Orcamento!$B:$D,3,FALSE)*Table1[[#This Row],[Subtotal_insumo]],"")</f>
        <v>0</v>
      </c>
    </row>
    <row r="5363" spans="1:13" x14ac:dyDescent="0.25">
      <c r="A5363" s="3">
        <v>95011</v>
      </c>
      <c r="B5363" s="125">
        <v>0</v>
      </c>
      <c r="C5363" s="131" t="s">
        <v>3417</v>
      </c>
      <c r="D5363" s="132"/>
      <c r="E5363" s="4"/>
      <c r="F5363" s="4"/>
      <c r="G5363" s="17" t="str">
        <f>IFERROR(VLOOKUP(Table1[[#This Row],[Codigo_insumo]],BD_Insumos!$B:$E,4),"")</f>
        <v/>
      </c>
      <c r="H5363" s="139"/>
      <c r="I5363" s="5" t="s">
        <v>5</v>
      </c>
      <c r="J5363" s="20" t="str">
        <f t="shared" si="83"/>
        <v/>
      </c>
      <c r="K5363" s="21">
        <f>IF(I5363&lt;&gt;"",SUMIF(Table1[Codigo_servico],A5363,Table1[Subtotal_insumo]),"")</f>
        <v>32.417250451559866</v>
      </c>
      <c r="L5363" s="17" t="str">
        <f>IF(Table1[[#This Row],[Ordem_insumos]]&lt;&gt;0,VLOOKUP(Table1[[#This Row],[Codigo_servico]],Preencher_Orcamento!$B:$D,3,FALSE)*Table1[[#This Row],[Qtde_insumo]],"")</f>
        <v/>
      </c>
      <c r="M5363" s="17" t="str">
        <f>IF(Table1[[#This Row],[Ordem_insumos]]&lt;&gt;0,VLOOKUP(Table1[[#This Row],[Codigo_servico]],Preencher_Orcamento!$B:$D,3,FALSE)*Table1[[#This Row],[Subtotal_insumo]],"")</f>
        <v/>
      </c>
    </row>
    <row r="5364" spans="1:13" x14ac:dyDescent="0.25">
      <c r="A5364" s="6">
        <v>95011</v>
      </c>
      <c r="B5364" s="126">
        <v>1</v>
      </c>
      <c r="C5364" s="133"/>
      <c r="D5364" s="134">
        <v>2041</v>
      </c>
      <c r="E5364" s="7" t="s">
        <v>2192</v>
      </c>
      <c r="F5364" s="8" t="s">
        <v>2140</v>
      </c>
      <c r="G5364" s="16">
        <f>IFERROR(VLOOKUP(Table1[[#This Row],[Codigo_insumo]],BD_Insumos!$B:$E,4),"")</f>
        <v>18.820516146129485</v>
      </c>
      <c r="H5364" s="140">
        <v>1</v>
      </c>
      <c r="I5364" s="9"/>
      <c r="J5364" s="22">
        <f t="shared" si="83"/>
        <v>18.820516146129485</v>
      </c>
      <c r="K5364" s="22" t="str">
        <f>IF(I5364&lt;&gt;"",SUMIF(Table1[Codigo_servico],A5364,Table1[Subtotal_insumo]),"")</f>
        <v/>
      </c>
      <c r="L5364" s="16">
        <f>IF(Table1[[#This Row],[Ordem_insumos]]&lt;&gt;0,VLOOKUP(Table1[[#This Row],[Codigo_servico]],Preencher_Orcamento!$B:$D,3,FALSE)*Table1[[#This Row],[Qtde_insumo]],"")</f>
        <v>0</v>
      </c>
      <c r="M5364" s="16">
        <f>IF(Table1[[#This Row],[Ordem_insumos]]&lt;&gt;0,VLOOKUP(Table1[[#This Row],[Codigo_servico]],Preencher_Orcamento!$B:$D,3,FALSE)*Table1[[#This Row],[Subtotal_insumo]],"")</f>
        <v>0</v>
      </c>
    </row>
    <row r="5365" spans="1:13" x14ac:dyDescent="0.25">
      <c r="A5365" s="6">
        <v>95011</v>
      </c>
      <c r="B5365" s="126">
        <v>2</v>
      </c>
      <c r="C5365" s="133"/>
      <c r="D5365" s="134">
        <v>2044</v>
      </c>
      <c r="E5365" s="7" t="s">
        <v>2193</v>
      </c>
      <c r="F5365" s="8" t="s">
        <v>2140</v>
      </c>
      <c r="G5365" s="16">
        <f>IFERROR(VLOOKUP(Table1[[#This Row],[Codigo_insumo]],BD_Insumos!$B:$E,4),"")</f>
        <v>13.596734305430379</v>
      </c>
      <c r="H5365" s="140">
        <v>1</v>
      </c>
      <c r="I5365" s="9"/>
      <c r="J5365" s="22">
        <f t="shared" si="83"/>
        <v>13.596734305430379</v>
      </c>
      <c r="K5365" s="22" t="str">
        <f>IF(I5365&lt;&gt;"",SUMIF(Table1[Codigo_servico],A5365,Table1[Subtotal_insumo]),"")</f>
        <v/>
      </c>
      <c r="L5365" s="16">
        <f>IF(Table1[[#This Row],[Ordem_insumos]]&lt;&gt;0,VLOOKUP(Table1[[#This Row],[Codigo_servico]],Preencher_Orcamento!$B:$D,3,FALSE)*Table1[[#This Row],[Qtde_insumo]],"")</f>
        <v>0</v>
      </c>
      <c r="M5365" s="16">
        <f>IF(Table1[[#This Row],[Ordem_insumos]]&lt;&gt;0,VLOOKUP(Table1[[#This Row],[Codigo_servico]],Preencher_Orcamento!$B:$D,3,FALSE)*Table1[[#This Row],[Subtotal_insumo]],"")</f>
        <v>0</v>
      </c>
    </row>
    <row r="5366" spans="1:13" x14ac:dyDescent="0.25">
      <c r="A5366" s="3">
        <v>95012</v>
      </c>
      <c r="B5366" s="125">
        <v>0</v>
      </c>
      <c r="C5366" s="131" t="s">
        <v>3418</v>
      </c>
      <c r="D5366" s="132"/>
      <c r="E5366" s="4"/>
      <c r="F5366" s="4"/>
      <c r="G5366" s="17" t="str">
        <f>IFERROR(VLOOKUP(Table1[[#This Row],[Codigo_insumo]],BD_Insumos!$B:$E,4),"")</f>
        <v/>
      </c>
      <c r="H5366" s="139"/>
      <c r="I5366" s="5" t="s">
        <v>5</v>
      </c>
      <c r="J5366" s="20" t="str">
        <f t="shared" si="83"/>
        <v/>
      </c>
      <c r="K5366" s="21">
        <f>IF(I5366&lt;&gt;"",SUMIF(Table1[Codigo_servico],A5366,Table1[Subtotal_insumo]),"")</f>
        <v>8.1043126128899665</v>
      </c>
      <c r="L5366" s="17" t="str">
        <f>IF(Table1[[#This Row],[Ordem_insumos]]&lt;&gt;0,VLOOKUP(Table1[[#This Row],[Codigo_servico]],Preencher_Orcamento!$B:$D,3,FALSE)*Table1[[#This Row],[Qtde_insumo]],"")</f>
        <v/>
      </c>
      <c r="M5366" s="17" t="str">
        <f>IF(Table1[[#This Row],[Ordem_insumos]]&lt;&gt;0,VLOOKUP(Table1[[#This Row],[Codigo_servico]],Preencher_Orcamento!$B:$D,3,FALSE)*Table1[[#This Row],[Subtotal_insumo]],"")</f>
        <v/>
      </c>
    </row>
    <row r="5367" spans="1:13" x14ac:dyDescent="0.25">
      <c r="A5367" s="6">
        <v>95012</v>
      </c>
      <c r="B5367" s="126">
        <v>1</v>
      </c>
      <c r="C5367" s="133"/>
      <c r="D5367" s="134">
        <v>2041</v>
      </c>
      <c r="E5367" s="7" t="s">
        <v>2192</v>
      </c>
      <c r="F5367" s="8" t="s">
        <v>2140</v>
      </c>
      <c r="G5367" s="16">
        <f>IFERROR(VLOOKUP(Table1[[#This Row],[Codigo_insumo]],BD_Insumos!$B:$E,4),"")</f>
        <v>18.820516146129485</v>
      </c>
      <c r="H5367" s="140">
        <v>0.25</v>
      </c>
      <c r="I5367" s="9"/>
      <c r="J5367" s="22">
        <f t="shared" si="83"/>
        <v>4.7051290365323712</v>
      </c>
      <c r="K5367" s="22" t="str">
        <f>IF(I5367&lt;&gt;"",SUMIF(Table1[Codigo_servico],A5367,Table1[Subtotal_insumo]),"")</f>
        <v/>
      </c>
      <c r="L5367" s="16">
        <f>IF(Table1[[#This Row],[Ordem_insumos]]&lt;&gt;0,VLOOKUP(Table1[[#This Row],[Codigo_servico]],Preencher_Orcamento!$B:$D,3,FALSE)*Table1[[#This Row],[Qtde_insumo]],"")</f>
        <v>0</v>
      </c>
      <c r="M5367" s="16">
        <f>IF(Table1[[#This Row],[Ordem_insumos]]&lt;&gt;0,VLOOKUP(Table1[[#This Row],[Codigo_servico]],Preencher_Orcamento!$B:$D,3,FALSE)*Table1[[#This Row],[Subtotal_insumo]],"")</f>
        <v>0</v>
      </c>
    </row>
    <row r="5368" spans="1:13" x14ac:dyDescent="0.25">
      <c r="A5368" s="6">
        <v>95012</v>
      </c>
      <c r="B5368" s="126">
        <v>2</v>
      </c>
      <c r="C5368" s="133"/>
      <c r="D5368" s="134">
        <v>2044</v>
      </c>
      <c r="E5368" s="7" t="s">
        <v>2193</v>
      </c>
      <c r="F5368" s="8" t="s">
        <v>2140</v>
      </c>
      <c r="G5368" s="16">
        <f>IFERROR(VLOOKUP(Table1[[#This Row],[Codigo_insumo]],BD_Insumos!$B:$E,4),"")</f>
        <v>13.596734305430379</v>
      </c>
      <c r="H5368" s="140">
        <v>0.25</v>
      </c>
      <c r="I5368" s="9"/>
      <c r="J5368" s="22">
        <f t="shared" si="83"/>
        <v>3.3991835763575948</v>
      </c>
      <c r="K5368" s="22" t="str">
        <f>IF(I5368&lt;&gt;"",SUMIF(Table1[Codigo_servico],A5368,Table1[Subtotal_insumo]),"")</f>
        <v/>
      </c>
      <c r="L5368" s="16">
        <f>IF(Table1[[#This Row],[Ordem_insumos]]&lt;&gt;0,VLOOKUP(Table1[[#This Row],[Codigo_servico]],Preencher_Orcamento!$B:$D,3,FALSE)*Table1[[#This Row],[Qtde_insumo]],"")</f>
        <v>0</v>
      </c>
      <c r="M5368" s="16">
        <f>IF(Table1[[#This Row],[Ordem_insumos]]&lt;&gt;0,VLOOKUP(Table1[[#This Row],[Codigo_servico]],Preencher_Orcamento!$B:$D,3,FALSE)*Table1[[#This Row],[Subtotal_insumo]],"")</f>
        <v>0</v>
      </c>
    </row>
    <row r="5369" spans="1:13" x14ac:dyDescent="0.25">
      <c r="A5369" s="3">
        <v>95013</v>
      </c>
      <c r="B5369" s="125">
        <v>0</v>
      </c>
      <c r="C5369" s="131" t="s">
        <v>3419</v>
      </c>
      <c r="D5369" s="132"/>
      <c r="E5369" s="4"/>
      <c r="F5369" s="4"/>
      <c r="G5369" s="17" t="str">
        <f>IFERROR(VLOOKUP(Table1[[#This Row],[Codigo_insumo]],BD_Insumos!$B:$E,4),"")</f>
        <v/>
      </c>
      <c r="H5369" s="139"/>
      <c r="I5369" s="5" t="s">
        <v>5</v>
      </c>
      <c r="J5369" s="20" t="str">
        <f t="shared" si="83"/>
        <v/>
      </c>
      <c r="K5369" s="21">
        <f>IF(I5369&lt;&gt;"",SUMIF(Table1[Codigo_servico],A5369,Table1[Subtotal_insumo]),"")</f>
        <v>16.208625225779933</v>
      </c>
      <c r="L5369" s="17" t="str">
        <f>IF(Table1[[#This Row],[Ordem_insumos]]&lt;&gt;0,VLOOKUP(Table1[[#This Row],[Codigo_servico]],Preencher_Orcamento!$B:$D,3,FALSE)*Table1[[#This Row],[Qtde_insumo]],"")</f>
        <v/>
      </c>
      <c r="M5369" s="17" t="str">
        <f>IF(Table1[[#This Row],[Ordem_insumos]]&lt;&gt;0,VLOOKUP(Table1[[#This Row],[Codigo_servico]],Preencher_Orcamento!$B:$D,3,FALSE)*Table1[[#This Row],[Subtotal_insumo]],"")</f>
        <v/>
      </c>
    </row>
    <row r="5370" spans="1:13" x14ac:dyDescent="0.25">
      <c r="A5370" s="6">
        <v>95013</v>
      </c>
      <c r="B5370" s="126">
        <v>1</v>
      </c>
      <c r="C5370" s="133"/>
      <c r="D5370" s="134">
        <v>2044</v>
      </c>
      <c r="E5370" s="7" t="s">
        <v>2193</v>
      </c>
      <c r="F5370" s="8" t="s">
        <v>2140</v>
      </c>
      <c r="G5370" s="16">
        <f>IFERROR(VLOOKUP(Table1[[#This Row],[Codigo_insumo]],BD_Insumos!$B:$E,4),"")</f>
        <v>13.596734305430379</v>
      </c>
      <c r="H5370" s="140">
        <v>0.5</v>
      </c>
      <c r="I5370" s="9"/>
      <c r="J5370" s="22">
        <f t="shared" si="83"/>
        <v>6.7983671527151897</v>
      </c>
      <c r="K5370" s="22" t="str">
        <f>IF(I5370&lt;&gt;"",SUMIF(Table1[Codigo_servico],A5370,Table1[Subtotal_insumo]),"")</f>
        <v/>
      </c>
      <c r="L5370" s="16">
        <f>IF(Table1[[#This Row],[Ordem_insumos]]&lt;&gt;0,VLOOKUP(Table1[[#This Row],[Codigo_servico]],Preencher_Orcamento!$B:$D,3,FALSE)*Table1[[#This Row],[Qtde_insumo]],"")</f>
        <v>0</v>
      </c>
      <c r="M5370" s="16">
        <f>IF(Table1[[#This Row],[Ordem_insumos]]&lt;&gt;0,VLOOKUP(Table1[[#This Row],[Codigo_servico]],Preencher_Orcamento!$B:$D,3,FALSE)*Table1[[#This Row],[Subtotal_insumo]],"")</f>
        <v>0</v>
      </c>
    </row>
    <row r="5371" spans="1:13" x14ac:dyDescent="0.25">
      <c r="A5371" s="6">
        <v>95013</v>
      </c>
      <c r="B5371" s="126">
        <v>2</v>
      </c>
      <c r="C5371" s="133"/>
      <c r="D5371" s="134">
        <v>2041</v>
      </c>
      <c r="E5371" s="7" t="s">
        <v>2192</v>
      </c>
      <c r="F5371" s="8" t="s">
        <v>2140</v>
      </c>
      <c r="G5371" s="16">
        <f>IFERROR(VLOOKUP(Table1[[#This Row],[Codigo_insumo]],BD_Insumos!$B:$E,4),"")</f>
        <v>18.820516146129485</v>
      </c>
      <c r="H5371" s="140">
        <v>0.5</v>
      </c>
      <c r="I5371" s="9"/>
      <c r="J5371" s="22">
        <f t="shared" si="83"/>
        <v>9.4102580730647425</v>
      </c>
      <c r="K5371" s="22" t="str">
        <f>IF(I5371&lt;&gt;"",SUMIF(Table1[Codigo_servico],A5371,Table1[Subtotal_insumo]),"")</f>
        <v/>
      </c>
      <c r="L5371" s="16">
        <f>IF(Table1[[#This Row],[Ordem_insumos]]&lt;&gt;0,VLOOKUP(Table1[[#This Row],[Codigo_servico]],Preencher_Orcamento!$B:$D,3,FALSE)*Table1[[#This Row],[Qtde_insumo]],"")</f>
        <v>0</v>
      </c>
      <c r="M5371" s="16">
        <f>IF(Table1[[#This Row],[Ordem_insumos]]&lt;&gt;0,VLOOKUP(Table1[[#This Row],[Codigo_servico]],Preencher_Orcamento!$B:$D,3,FALSE)*Table1[[#This Row],[Subtotal_insumo]],"")</f>
        <v>0</v>
      </c>
    </row>
    <row r="5372" spans="1:13" x14ac:dyDescent="0.25">
      <c r="A5372" s="3">
        <v>95014</v>
      </c>
      <c r="B5372" s="125">
        <v>0</v>
      </c>
      <c r="C5372" s="131" t="s">
        <v>3420</v>
      </c>
      <c r="D5372" s="132"/>
      <c r="E5372" s="4"/>
      <c r="F5372" s="4"/>
      <c r="G5372" s="17" t="str">
        <f>IFERROR(VLOOKUP(Table1[[#This Row],[Codigo_insumo]],BD_Insumos!$B:$E,4),"")</f>
        <v/>
      </c>
      <c r="H5372" s="139"/>
      <c r="I5372" s="5" t="s">
        <v>5</v>
      </c>
      <c r="J5372" s="20" t="str">
        <f t="shared" si="83"/>
        <v/>
      </c>
      <c r="K5372" s="21">
        <f>IF(I5372&lt;&gt;"",SUMIF(Table1[Codigo_servico],A5372,Table1[Subtotal_insumo]),"")</f>
        <v>1.6208625225779933</v>
      </c>
      <c r="L5372" s="17" t="str">
        <f>IF(Table1[[#This Row],[Ordem_insumos]]&lt;&gt;0,VLOOKUP(Table1[[#This Row],[Codigo_servico]],Preencher_Orcamento!$B:$D,3,FALSE)*Table1[[#This Row],[Qtde_insumo]],"")</f>
        <v/>
      </c>
      <c r="M5372" s="17" t="str">
        <f>IF(Table1[[#This Row],[Ordem_insumos]]&lt;&gt;0,VLOOKUP(Table1[[#This Row],[Codigo_servico]],Preencher_Orcamento!$B:$D,3,FALSE)*Table1[[#This Row],[Subtotal_insumo]],"")</f>
        <v/>
      </c>
    </row>
    <row r="5373" spans="1:13" x14ac:dyDescent="0.25">
      <c r="A5373" s="6">
        <v>95014</v>
      </c>
      <c r="B5373" s="126">
        <v>1</v>
      </c>
      <c r="C5373" s="133"/>
      <c r="D5373" s="134">
        <v>2044</v>
      </c>
      <c r="E5373" s="7" t="s">
        <v>2193</v>
      </c>
      <c r="F5373" s="8" t="s">
        <v>2140</v>
      </c>
      <c r="G5373" s="16">
        <f>IFERROR(VLOOKUP(Table1[[#This Row],[Codigo_insumo]],BD_Insumos!$B:$E,4),"")</f>
        <v>13.596734305430379</v>
      </c>
      <c r="H5373" s="140">
        <v>0.05</v>
      </c>
      <c r="I5373" s="9"/>
      <c r="J5373" s="22">
        <f t="shared" si="83"/>
        <v>0.67983671527151901</v>
      </c>
      <c r="K5373" s="22" t="str">
        <f>IF(I5373&lt;&gt;"",SUMIF(Table1[Codigo_servico],A5373,Table1[Subtotal_insumo]),"")</f>
        <v/>
      </c>
      <c r="L5373" s="16">
        <f>IF(Table1[[#This Row],[Ordem_insumos]]&lt;&gt;0,VLOOKUP(Table1[[#This Row],[Codigo_servico]],Preencher_Orcamento!$B:$D,3,FALSE)*Table1[[#This Row],[Qtde_insumo]],"")</f>
        <v>0</v>
      </c>
      <c r="M5373" s="16">
        <f>IF(Table1[[#This Row],[Ordem_insumos]]&lt;&gt;0,VLOOKUP(Table1[[#This Row],[Codigo_servico]],Preencher_Orcamento!$B:$D,3,FALSE)*Table1[[#This Row],[Subtotal_insumo]],"")</f>
        <v>0</v>
      </c>
    </row>
    <row r="5374" spans="1:13" x14ac:dyDescent="0.25">
      <c r="A5374" s="6">
        <v>95014</v>
      </c>
      <c r="B5374" s="126">
        <v>2</v>
      </c>
      <c r="C5374" s="133"/>
      <c r="D5374" s="134">
        <v>2041</v>
      </c>
      <c r="E5374" s="7" t="s">
        <v>2192</v>
      </c>
      <c r="F5374" s="8" t="s">
        <v>2140</v>
      </c>
      <c r="G5374" s="16">
        <f>IFERROR(VLOOKUP(Table1[[#This Row],[Codigo_insumo]],BD_Insumos!$B:$E,4),"")</f>
        <v>18.820516146129485</v>
      </c>
      <c r="H5374" s="140">
        <v>0.05</v>
      </c>
      <c r="I5374" s="9"/>
      <c r="J5374" s="22">
        <f t="shared" si="83"/>
        <v>0.94102580730647434</v>
      </c>
      <c r="K5374" s="22" t="str">
        <f>IF(I5374&lt;&gt;"",SUMIF(Table1[Codigo_servico],A5374,Table1[Subtotal_insumo]),"")</f>
        <v/>
      </c>
      <c r="L5374" s="16">
        <f>IF(Table1[[#This Row],[Ordem_insumos]]&lt;&gt;0,VLOOKUP(Table1[[#This Row],[Codigo_servico]],Preencher_Orcamento!$B:$D,3,FALSE)*Table1[[#This Row],[Qtde_insumo]],"")</f>
        <v>0</v>
      </c>
      <c r="M5374" s="16">
        <f>IF(Table1[[#This Row],[Ordem_insumos]]&lt;&gt;0,VLOOKUP(Table1[[#This Row],[Codigo_servico]],Preencher_Orcamento!$B:$D,3,FALSE)*Table1[[#This Row],[Subtotal_insumo]],"")</f>
        <v>0</v>
      </c>
    </row>
    <row r="5375" spans="1:13" x14ac:dyDescent="0.25">
      <c r="A5375" s="3">
        <v>95015</v>
      </c>
      <c r="B5375" s="125">
        <v>0</v>
      </c>
      <c r="C5375" s="131" t="s">
        <v>3421</v>
      </c>
      <c r="D5375" s="132"/>
      <c r="E5375" s="4"/>
      <c r="F5375" s="4"/>
      <c r="G5375" s="17" t="str">
        <f>IFERROR(VLOOKUP(Table1[[#This Row],[Codigo_insumo]],BD_Insumos!$B:$E,4),"")</f>
        <v/>
      </c>
      <c r="H5375" s="139"/>
      <c r="I5375" s="5" t="s">
        <v>5</v>
      </c>
      <c r="J5375" s="20" t="str">
        <f t="shared" si="83"/>
        <v/>
      </c>
      <c r="K5375" s="21">
        <f>IF(I5375&lt;&gt;"",SUMIF(Table1[Codigo_servico],A5375,Table1[Subtotal_insumo]),"")</f>
        <v>3.2417250451559867</v>
      </c>
      <c r="L5375" s="17" t="str">
        <f>IF(Table1[[#This Row],[Ordem_insumos]]&lt;&gt;0,VLOOKUP(Table1[[#This Row],[Codigo_servico]],Preencher_Orcamento!$B:$D,3,FALSE)*Table1[[#This Row],[Qtde_insumo]],"")</f>
        <v/>
      </c>
      <c r="M5375" s="17" t="str">
        <f>IF(Table1[[#This Row],[Ordem_insumos]]&lt;&gt;0,VLOOKUP(Table1[[#This Row],[Codigo_servico]],Preencher_Orcamento!$B:$D,3,FALSE)*Table1[[#This Row],[Subtotal_insumo]],"")</f>
        <v/>
      </c>
    </row>
    <row r="5376" spans="1:13" x14ac:dyDescent="0.25">
      <c r="A5376" s="6">
        <v>95015</v>
      </c>
      <c r="B5376" s="126">
        <v>1</v>
      </c>
      <c r="C5376" s="133"/>
      <c r="D5376" s="134">
        <v>2041</v>
      </c>
      <c r="E5376" s="7" t="s">
        <v>2192</v>
      </c>
      <c r="F5376" s="8" t="s">
        <v>2140</v>
      </c>
      <c r="G5376" s="16">
        <f>IFERROR(VLOOKUP(Table1[[#This Row],[Codigo_insumo]],BD_Insumos!$B:$E,4),"")</f>
        <v>18.820516146129485</v>
      </c>
      <c r="H5376" s="140">
        <v>0.1</v>
      </c>
      <c r="I5376" s="9"/>
      <c r="J5376" s="22">
        <f t="shared" si="83"/>
        <v>1.8820516146129487</v>
      </c>
      <c r="K5376" s="22" t="str">
        <f>IF(I5376&lt;&gt;"",SUMIF(Table1[Codigo_servico],A5376,Table1[Subtotal_insumo]),"")</f>
        <v/>
      </c>
      <c r="L5376" s="16">
        <f>IF(Table1[[#This Row],[Ordem_insumos]]&lt;&gt;0,VLOOKUP(Table1[[#This Row],[Codigo_servico]],Preencher_Orcamento!$B:$D,3,FALSE)*Table1[[#This Row],[Qtde_insumo]],"")</f>
        <v>0</v>
      </c>
      <c r="M5376" s="16">
        <f>IF(Table1[[#This Row],[Ordem_insumos]]&lt;&gt;0,VLOOKUP(Table1[[#This Row],[Codigo_servico]],Preencher_Orcamento!$B:$D,3,FALSE)*Table1[[#This Row],[Subtotal_insumo]],"")</f>
        <v>0</v>
      </c>
    </row>
    <row r="5377" spans="1:13" x14ac:dyDescent="0.25">
      <c r="A5377" s="6">
        <v>95015</v>
      </c>
      <c r="B5377" s="126">
        <v>2</v>
      </c>
      <c r="C5377" s="133"/>
      <c r="D5377" s="134">
        <v>2044</v>
      </c>
      <c r="E5377" s="7" t="s">
        <v>2193</v>
      </c>
      <c r="F5377" s="8" t="s">
        <v>2140</v>
      </c>
      <c r="G5377" s="16">
        <f>IFERROR(VLOOKUP(Table1[[#This Row],[Codigo_insumo]],BD_Insumos!$B:$E,4),"")</f>
        <v>13.596734305430379</v>
      </c>
      <c r="H5377" s="140">
        <v>0.1</v>
      </c>
      <c r="I5377" s="9"/>
      <c r="J5377" s="22">
        <f t="shared" si="83"/>
        <v>1.359673430543038</v>
      </c>
      <c r="K5377" s="22" t="str">
        <f>IF(I5377&lt;&gt;"",SUMIF(Table1[Codigo_servico],A5377,Table1[Subtotal_insumo]),"")</f>
        <v/>
      </c>
      <c r="L5377" s="16">
        <f>IF(Table1[[#This Row],[Ordem_insumos]]&lt;&gt;0,VLOOKUP(Table1[[#This Row],[Codigo_servico]],Preencher_Orcamento!$B:$D,3,FALSE)*Table1[[#This Row],[Qtde_insumo]],"")</f>
        <v>0</v>
      </c>
      <c r="M5377" s="16">
        <f>IF(Table1[[#This Row],[Ordem_insumos]]&lt;&gt;0,VLOOKUP(Table1[[#This Row],[Codigo_servico]],Preencher_Orcamento!$B:$D,3,FALSE)*Table1[[#This Row],[Subtotal_insumo]],"")</f>
        <v>0</v>
      </c>
    </row>
    <row r="5378" spans="1:13" x14ac:dyDescent="0.25">
      <c r="A5378" s="3">
        <v>95016</v>
      </c>
      <c r="B5378" s="125">
        <v>0</v>
      </c>
      <c r="C5378" s="131" t="s">
        <v>3422</v>
      </c>
      <c r="D5378" s="132"/>
      <c r="E5378" s="4"/>
      <c r="F5378" s="4"/>
      <c r="G5378" s="17" t="str">
        <f>IFERROR(VLOOKUP(Table1[[#This Row],[Codigo_insumo]],BD_Insumos!$B:$E,4),"")</f>
        <v/>
      </c>
      <c r="H5378" s="139"/>
      <c r="I5378" s="5" t="s">
        <v>5</v>
      </c>
      <c r="J5378" s="20" t="str">
        <f t="shared" ref="J5378:J5441" si="84">IF(I5378="",G5378*H5378,"")</f>
        <v/>
      </c>
      <c r="K5378" s="21">
        <f>IF(I5378&lt;&gt;"",SUMIF(Table1[Codigo_servico],A5378,Table1[Subtotal_insumo]),"")</f>
        <v>1.9450350270935917</v>
      </c>
      <c r="L5378" s="17" t="str">
        <f>IF(Table1[[#This Row],[Ordem_insumos]]&lt;&gt;0,VLOOKUP(Table1[[#This Row],[Codigo_servico]],Preencher_Orcamento!$B:$D,3,FALSE)*Table1[[#This Row],[Qtde_insumo]],"")</f>
        <v/>
      </c>
      <c r="M5378" s="17" t="str">
        <f>IF(Table1[[#This Row],[Ordem_insumos]]&lt;&gt;0,VLOOKUP(Table1[[#This Row],[Codigo_servico]],Preencher_Orcamento!$B:$D,3,FALSE)*Table1[[#This Row],[Subtotal_insumo]],"")</f>
        <v/>
      </c>
    </row>
    <row r="5379" spans="1:13" x14ac:dyDescent="0.25">
      <c r="A5379" s="6">
        <v>95016</v>
      </c>
      <c r="B5379" s="126">
        <v>1</v>
      </c>
      <c r="C5379" s="133"/>
      <c r="D5379" s="134">
        <v>2041</v>
      </c>
      <c r="E5379" s="7" t="s">
        <v>2192</v>
      </c>
      <c r="F5379" s="8" t="s">
        <v>2140</v>
      </c>
      <c r="G5379" s="16">
        <f>IFERROR(VLOOKUP(Table1[[#This Row],[Codigo_insumo]],BD_Insumos!$B:$E,4),"")</f>
        <v>18.820516146129485</v>
      </c>
      <c r="H5379" s="140">
        <v>0.06</v>
      </c>
      <c r="I5379" s="9"/>
      <c r="J5379" s="22">
        <f t="shared" si="84"/>
        <v>1.1292309687677691</v>
      </c>
      <c r="K5379" s="22" t="str">
        <f>IF(I5379&lt;&gt;"",SUMIF(Table1[Codigo_servico],A5379,Table1[Subtotal_insumo]),"")</f>
        <v/>
      </c>
      <c r="L5379" s="16">
        <f>IF(Table1[[#This Row],[Ordem_insumos]]&lt;&gt;0,VLOOKUP(Table1[[#This Row],[Codigo_servico]],Preencher_Orcamento!$B:$D,3,FALSE)*Table1[[#This Row],[Qtde_insumo]],"")</f>
        <v>0</v>
      </c>
      <c r="M5379" s="16">
        <f>IF(Table1[[#This Row],[Ordem_insumos]]&lt;&gt;0,VLOOKUP(Table1[[#This Row],[Codigo_servico]],Preencher_Orcamento!$B:$D,3,FALSE)*Table1[[#This Row],[Subtotal_insumo]],"")</f>
        <v>0</v>
      </c>
    </row>
    <row r="5380" spans="1:13" x14ac:dyDescent="0.25">
      <c r="A5380" s="6">
        <v>95016</v>
      </c>
      <c r="B5380" s="126">
        <v>2</v>
      </c>
      <c r="C5380" s="133"/>
      <c r="D5380" s="134">
        <v>2044</v>
      </c>
      <c r="E5380" s="7" t="s">
        <v>2193</v>
      </c>
      <c r="F5380" s="8" t="s">
        <v>2140</v>
      </c>
      <c r="G5380" s="16">
        <f>IFERROR(VLOOKUP(Table1[[#This Row],[Codigo_insumo]],BD_Insumos!$B:$E,4),"")</f>
        <v>13.596734305430379</v>
      </c>
      <c r="H5380" s="140">
        <v>0.06</v>
      </c>
      <c r="I5380" s="9"/>
      <c r="J5380" s="22">
        <f t="shared" si="84"/>
        <v>0.8158040583258227</v>
      </c>
      <c r="K5380" s="22" t="str">
        <f>IF(I5380&lt;&gt;"",SUMIF(Table1[Codigo_servico],A5380,Table1[Subtotal_insumo]),"")</f>
        <v/>
      </c>
      <c r="L5380" s="16">
        <f>IF(Table1[[#This Row],[Ordem_insumos]]&lt;&gt;0,VLOOKUP(Table1[[#This Row],[Codigo_servico]],Preencher_Orcamento!$B:$D,3,FALSE)*Table1[[#This Row],[Qtde_insumo]],"")</f>
        <v>0</v>
      </c>
      <c r="M5380" s="16">
        <f>IF(Table1[[#This Row],[Ordem_insumos]]&lt;&gt;0,VLOOKUP(Table1[[#This Row],[Codigo_servico]],Preencher_Orcamento!$B:$D,3,FALSE)*Table1[[#This Row],[Subtotal_insumo]],"")</f>
        <v>0</v>
      </c>
    </row>
    <row r="5381" spans="1:13" x14ac:dyDescent="0.25">
      <c r="A5381" s="3">
        <v>95017</v>
      </c>
      <c r="B5381" s="125">
        <v>0</v>
      </c>
      <c r="C5381" s="131" t="s">
        <v>3423</v>
      </c>
      <c r="D5381" s="132"/>
      <c r="E5381" s="4"/>
      <c r="F5381" s="4"/>
      <c r="G5381" s="17" t="str">
        <f>IFERROR(VLOOKUP(Table1[[#This Row],[Codigo_insumo]],BD_Insumos!$B:$E,4),"")</f>
        <v/>
      </c>
      <c r="H5381" s="139"/>
      <c r="I5381" s="5" t="s">
        <v>5</v>
      </c>
      <c r="J5381" s="20" t="str">
        <f t="shared" si="84"/>
        <v/>
      </c>
      <c r="K5381" s="21">
        <f>IF(I5381&lt;&gt;"",SUMIF(Table1[Codigo_servico],A5381,Table1[Subtotal_insumo]),"")</f>
        <v>3.8900700541871833</v>
      </c>
      <c r="L5381" s="17" t="str">
        <f>IF(Table1[[#This Row],[Ordem_insumos]]&lt;&gt;0,VLOOKUP(Table1[[#This Row],[Codigo_servico]],Preencher_Orcamento!$B:$D,3,FALSE)*Table1[[#This Row],[Qtde_insumo]],"")</f>
        <v/>
      </c>
      <c r="M5381" s="17" t="str">
        <f>IF(Table1[[#This Row],[Ordem_insumos]]&lt;&gt;0,VLOOKUP(Table1[[#This Row],[Codigo_servico]],Preencher_Orcamento!$B:$D,3,FALSE)*Table1[[#This Row],[Subtotal_insumo]],"")</f>
        <v/>
      </c>
    </row>
    <row r="5382" spans="1:13" x14ac:dyDescent="0.25">
      <c r="A5382" s="6">
        <v>95017</v>
      </c>
      <c r="B5382" s="126">
        <v>1</v>
      </c>
      <c r="C5382" s="133"/>
      <c r="D5382" s="134">
        <v>2041</v>
      </c>
      <c r="E5382" s="7" t="s">
        <v>2192</v>
      </c>
      <c r="F5382" s="8" t="s">
        <v>2140</v>
      </c>
      <c r="G5382" s="16">
        <f>IFERROR(VLOOKUP(Table1[[#This Row],[Codigo_insumo]],BD_Insumos!$B:$E,4),"")</f>
        <v>18.820516146129485</v>
      </c>
      <c r="H5382" s="140">
        <v>0.12</v>
      </c>
      <c r="I5382" s="9"/>
      <c r="J5382" s="22">
        <f t="shared" si="84"/>
        <v>2.2584619375355381</v>
      </c>
      <c r="K5382" s="22" t="str">
        <f>IF(I5382&lt;&gt;"",SUMIF(Table1[Codigo_servico],A5382,Table1[Subtotal_insumo]),"")</f>
        <v/>
      </c>
      <c r="L5382" s="16">
        <f>IF(Table1[[#This Row],[Ordem_insumos]]&lt;&gt;0,VLOOKUP(Table1[[#This Row],[Codigo_servico]],Preencher_Orcamento!$B:$D,3,FALSE)*Table1[[#This Row],[Qtde_insumo]],"")</f>
        <v>0</v>
      </c>
      <c r="M5382" s="16">
        <f>IF(Table1[[#This Row],[Ordem_insumos]]&lt;&gt;0,VLOOKUP(Table1[[#This Row],[Codigo_servico]],Preencher_Orcamento!$B:$D,3,FALSE)*Table1[[#This Row],[Subtotal_insumo]],"")</f>
        <v>0</v>
      </c>
    </row>
    <row r="5383" spans="1:13" x14ac:dyDescent="0.25">
      <c r="A5383" s="6">
        <v>95017</v>
      </c>
      <c r="B5383" s="126">
        <v>2</v>
      </c>
      <c r="C5383" s="133"/>
      <c r="D5383" s="134">
        <v>2044</v>
      </c>
      <c r="E5383" s="7" t="s">
        <v>2193</v>
      </c>
      <c r="F5383" s="8" t="s">
        <v>2140</v>
      </c>
      <c r="G5383" s="16">
        <f>IFERROR(VLOOKUP(Table1[[#This Row],[Codigo_insumo]],BD_Insumos!$B:$E,4),"")</f>
        <v>13.596734305430379</v>
      </c>
      <c r="H5383" s="140">
        <v>0.12</v>
      </c>
      <c r="I5383" s="9"/>
      <c r="J5383" s="22">
        <f t="shared" si="84"/>
        <v>1.6316081166516454</v>
      </c>
      <c r="K5383" s="22" t="str">
        <f>IF(I5383&lt;&gt;"",SUMIF(Table1[Codigo_servico],A5383,Table1[Subtotal_insumo]),"")</f>
        <v/>
      </c>
      <c r="L5383" s="16">
        <f>IF(Table1[[#This Row],[Ordem_insumos]]&lt;&gt;0,VLOOKUP(Table1[[#This Row],[Codigo_servico]],Preencher_Orcamento!$B:$D,3,FALSE)*Table1[[#This Row],[Qtde_insumo]],"")</f>
        <v>0</v>
      </c>
      <c r="M5383" s="16">
        <f>IF(Table1[[#This Row],[Ordem_insumos]]&lt;&gt;0,VLOOKUP(Table1[[#This Row],[Codigo_servico]],Preencher_Orcamento!$B:$D,3,FALSE)*Table1[[#This Row],[Subtotal_insumo]],"")</f>
        <v>0</v>
      </c>
    </row>
    <row r="5384" spans="1:13" x14ac:dyDescent="0.25">
      <c r="A5384" s="3">
        <v>95018</v>
      </c>
      <c r="B5384" s="125">
        <v>0</v>
      </c>
      <c r="C5384" s="131" t="s">
        <v>3424</v>
      </c>
      <c r="D5384" s="132"/>
      <c r="E5384" s="4"/>
      <c r="F5384" s="4"/>
      <c r="G5384" s="17" t="str">
        <f>IFERROR(VLOOKUP(Table1[[#This Row],[Codigo_insumo]],BD_Insumos!$B:$E,4),"")</f>
        <v/>
      </c>
      <c r="H5384" s="139"/>
      <c r="I5384" s="5" t="s">
        <v>457</v>
      </c>
      <c r="J5384" s="20" t="str">
        <f t="shared" si="84"/>
        <v/>
      </c>
      <c r="K5384" s="21">
        <f>IF(I5384&lt;&gt;"",SUMIF(Table1[Codigo_servico],A5384,Table1[Subtotal_insumo]),"")</f>
        <v>6.4834500903119734</v>
      </c>
      <c r="L5384" s="17" t="str">
        <f>IF(Table1[[#This Row],[Ordem_insumos]]&lt;&gt;0,VLOOKUP(Table1[[#This Row],[Codigo_servico]],Preencher_Orcamento!$B:$D,3,FALSE)*Table1[[#This Row],[Qtde_insumo]],"")</f>
        <v/>
      </c>
      <c r="M5384" s="17" t="str">
        <f>IF(Table1[[#This Row],[Ordem_insumos]]&lt;&gt;0,VLOOKUP(Table1[[#This Row],[Codigo_servico]],Preencher_Orcamento!$B:$D,3,FALSE)*Table1[[#This Row],[Subtotal_insumo]],"")</f>
        <v/>
      </c>
    </row>
    <row r="5385" spans="1:13" x14ac:dyDescent="0.25">
      <c r="A5385" s="6">
        <v>95018</v>
      </c>
      <c r="B5385" s="126">
        <v>1</v>
      </c>
      <c r="C5385" s="133"/>
      <c r="D5385" s="134">
        <v>2044</v>
      </c>
      <c r="E5385" s="7" t="s">
        <v>2193</v>
      </c>
      <c r="F5385" s="8" t="s">
        <v>2140</v>
      </c>
      <c r="G5385" s="16">
        <f>IFERROR(VLOOKUP(Table1[[#This Row],[Codigo_insumo]],BD_Insumos!$B:$E,4),"")</f>
        <v>13.596734305430379</v>
      </c>
      <c r="H5385" s="140">
        <v>0.2</v>
      </c>
      <c r="I5385" s="9"/>
      <c r="J5385" s="22">
        <f t="shared" si="84"/>
        <v>2.719346861086076</v>
      </c>
      <c r="K5385" s="22" t="str">
        <f>IF(I5385&lt;&gt;"",SUMIF(Table1[Codigo_servico],A5385,Table1[Subtotal_insumo]),"")</f>
        <v/>
      </c>
      <c r="L5385" s="16">
        <f>IF(Table1[[#This Row],[Ordem_insumos]]&lt;&gt;0,VLOOKUP(Table1[[#This Row],[Codigo_servico]],Preencher_Orcamento!$B:$D,3,FALSE)*Table1[[#This Row],[Qtde_insumo]],"")</f>
        <v>0</v>
      </c>
      <c r="M5385" s="16">
        <f>IF(Table1[[#This Row],[Ordem_insumos]]&lt;&gt;0,VLOOKUP(Table1[[#This Row],[Codigo_servico]],Preencher_Orcamento!$B:$D,3,FALSE)*Table1[[#This Row],[Subtotal_insumo]],"")</f>
        <v>0</v>
      </c>
    </row>
    <row r="5386" spans="1:13" x14ac:dyDescent="0.25">
      <c r="A5386" s="6">
        <v>95018</v>
      </c>
      <c r="B5386" s="126">
        <v>2</v>
      </c>
      <c r="C5386" s="133"/>
      <c r="D5386" s="134">
        <v>2041</v>
      </c>
      <c r="E5386" s="7" t="s">
        <v>2192</v>
      </c>
      <c r="F5386" s="8" t="s">
        <v>2140</v>
      </c>
      <c r="G5386" s="16">
        <f>IFERROR(VLOOKUP(Table1[[#This Row],[Codigo_insumo]],BD_Insumos!$B:$E,4),"")</f>
        <v>18.820516146129485</v>
      </c>
      <c r="H5386" s="140">
        <v>0.2</v>
      </c>
      <c r="I5386" s="9"/>
      <c r="J5386" s="22">
        <f t="shared" si="84"/>
        <v>3.7641032292258974</v>
      </c>
      <c r="K5386" s="22" t="str">
        <f>IF(I5386&lt;&gt;"",SUMIF(Table1[Codigo_servico],A5386,Table1[Subtotal_insumo]),"")</f>
        <v/>
      </c>
      <c r="L5386" s="16">
        <f>IF(Table1[[#This Row],[Ordem_insumos]]&lt;&gt;0,VLOOKUP(Table1[[#This Row],[Codigo_servico]],Preencher_Orcamento!$B:$D,3,FALSE)*Table1[[#This Row],[Qtde_insumo]],"")</f>
        <v>0</v>
      </c>
      <c r="M5386" s="16">
        <f>IF(Table1[[#This Row],[Ordem_insumos]]&lt;&gt;0,VLOOKUP(Table1[[#This Row],[Codigo_servico]],Preencher_Orcamento!$B:$D,3,FALSE)*Table1[[#This Row],[Subtotal_insumo]],"")</f>
        <v>0</v>
      </c>
    </row>
    <row r="5387" spans="1:13" x14ac:dyDescent="0.25">
      <c r="A5387" s="3">
        <v>95020</v>
      </c>
      <c r="B5387" s="125">
        <v>0</v>
      </c>
      <c r="C5387" s="131" t="s">
        <v>3425</v>
      </c>
      <c r="D5387" s="132"/>
      <c r="E5387" s="4"/>
      <c r="F5387" s="4"/>
      <c r="G5387" s="17" t="str">
        <f>IFERROR(VLOOKUP(Table1[[#This Row],[Codigo_insumo]],BD_Insumos!$B:$E,4),"")</f>
        <v/>
      </c>
      <c r="H5387" s="139"/>
      <c r="I5387" s="5" t="s">
        <v>457</v>
      </c>
      <c r="J5387" s="20" t="str">
        <f t="shared" si="84"/>
        <v/>
      </c>
      <c r="K5387" s="21">
        <f>IF(I5387&lt;&gt;"",SUMIF(Table1[Codigo_servico],A5387,Table1[Subtotal_insumo]),"")</f>
        <v>6.4834500903119734</v>
      </c>
      <c r="L5387" s="17" t="str">
        <f>IF(Table1[[#This Row],[Ordem_insumos]]&lt;&gt;0,VLOOKUP(Table1[[#This Row],[Codigo_servico]],Preencher_Orcamento!$B:$D,3,FALSE)*Table1[[#This Row],[Qtde_insumo]],"")</f>
        <v/>
      </c>
      <c r="M5387" s="17" t="str">
        <f>IF(Table1[[#This Row],[Ordem_insumos]]&lt;&gt;0,VLOOKUP(Table1[[#This Row],[Codigo_servico]],Preencher_Orcamento!$B:$D,3,FALSE)*Table1[[#This Row],[Subtotal_insumo]],"")</f>
        <v/>
      </c>
    </row>
    <row r="5388" spans="1:13" x14ac:dyDescent="0.25">
      <c r="A5388" s="6">
        <v>95020</v>
      </c>
      <c r="B5388" s="126">
        <v>1</v>
      </c>
      <c r="C5388" s="133"/>
      <c r="D5388" s="134">
        <v>2041</v>
      </c>
      <c r="E5388" s="7" t="s">
        <v>2192</v>
      </c>
      <c r="F5388" s="8" t="s">
        <v>2140</v>
      </c>
      <c r="G5388" s="16">
        <f>IFERROR(VLOOKUP(Table1[[#This Row],[Codigo_insumo]],BD_Insumos!$B:$E,4),"")</f>
        <v>18.820516146129485</v>
      </c>
      <c r="H5388" s="140">
        <v>0.2</v>
      </c>
      <c r="I5388" s="9"/>
      <c r="J5388" s="22">
        <f t="shared" si="84"/>
        <v>3.7641032292258974</v>
      </c>
      <c r="K5388" s="22" t="str">
        <f>IF(I5388&lt;&gt;"",SUMIF(Table1[Codigo_servico],A5388,Table1[Subtotal_insumo]),"")</f>
        <v/>
      </c>
      <c r="L5388" s="16">
        <f>IF(Table1[[#This Row],[Ordem_insumos]]&lt;&gt;0,VLOOKUP(Table1[[#This Row],[Codigo_servico]],Preencher_Orcamento!$B:$D,3,FALSE)*Table1[[#This Row],[Qtde_insumo]],"")</f>
        <v>0</v>
      </c>
      <c r="M5388" s="16">
        <f>IF(Table1[[#This Row],[Ordem_insumos]]&lt;&gt;0,VLOOKUP(Table1[[#This Row],[Codigo_servico]],Preencher_Orcamento!$B:$D,3,FALSE)*Table1[[#This Row],[Subtotal_insumo]],"")</f>
        <v>0</v>
      </c>
    </row>
    <row r="5389" spans="1:13" x14ac:dyDescent="0.25">
      <c r="A5389" s="6">
        <v>95020</v>
      </c>
      <c r="B5389" s="126">
        <v>2</v>
      </c>
      <c r="C5389" s="133"/>
      <c r="D5389" s="134">
        <v>2044</v>
      </c>
      <c r="E5389" s="7" t="s">
        <v>2193</v>
      </c>
      <c r="F5389" s="8" t="s">
        <v>2140</v>
      </c>
      <c r="G5389" s="16">
        <f>IFERROR(VLOOKUP(Table1[[#This Row],[Codigo_insumo]],BD_Insumos!$B:$E,4),"")</f>
        <v>13.596734305430379</v>
      </c>
      <c r="H5389" s="140">
        <v>0.2</v>
      </c>
      <c r="I5389" s="9"/>
      <c r="J5389" s="22">
        <f t="shared" si="84"/>
        <v>2.719346861086076</v>
      </c>
      <c r="K5389" s="22" t="str">
        <f>IF(I5389&lt;&gt;"",SUMIF(Table1[Codigo_servico],A5389,Table1[Subtotal_insumo]),"")</f>
        <v/>
      </c>
      <c r="L5389" s="16">
        <f>IF(Table1[[#This Row],[Ordem_insumos]]&lt;&gt;0,VLOOKUP(Table1[[#This Row],[Codigo_servico]],Preencher_Orcamento!$B:$D,3,FALSE)*Table1[[#This Row],[Qtde_insumo]],"")</f>
        <v>0</v>
      </c>
      <c r="M5389" s="16">
        <f>IF(Table1[[#This Row],[Ordem_insumos]]&lt;&gt;0,VLOOKUP(Table1[[#This Row],[Codigo_servico]],Preencher_Orcamento!$B:$D,3,FALSE)*Table1[[#This Row],[Subtotal_insumo]],"")</f>
        <v>0</v>
      </c>
    </row>
    <row r="5390" spans="1:13" x14ac:dyDescent="0.25">
      <c r="A5390" s="3">
        <v>95111</v>
      </c>
      <c r="B5390" s="125">
        <v>0</v>
      </c>
      <c r="C5390" s="131" t="s">
        <v>3426</v>
      </c>
      <c r="D5390" s="132"/>
      <c r="E5390" s="4"/>
      <c r="F5390" s="4"/>
      <c r="G5390" s="17" t="str">
        <f>IFERROR(VLOOKUP(Table1[[#This Row],[Codigo_insumo]],BD_Insumos!$B:$E,4),"")</f>
        <v/>
      </c>
      <c r="H5390" s="139"/>
      <c r="I5390" s="5" t="s">
        <v>457</v>
      </c>
      <c r="J5390" s="20" t="str">
        <f t="shared" si="84"/>
        <v/>
      </c>
      <c r="K5390" s="21">
        <f>IF(I5390&lt;&gt;"",SUMIF(Table1[Codigo_servico],A5390,Table1[Subtotal_insumo]),"")</f>
        <v>6.4834500903119734</v>
      </c>
      <c r="L5390" s="17" t="str">
        <f>IF(Table1[[#This Row],[Ordem_insumos]]&lt;&gt;0,VLOOKUP(Table1[[#This Row],[Codigo_servico]],Preencher_Orcamento!$B:$D,3,FALSE)*Table1[[#This Row],[Qtde_insumo]],"")</f>
        <v/>
      </c>
      <c r="M5390" s="17" t="str">
        <f>IF(Table1[[#This Row],[Ordem_insumos]]&lt;&gt;0,VLOOKUP(Table1[[#This Row],[Codigo_servico]],Preencher_Orcamento!$B:$D,3,FALSE)*Table1[[#This Row],[Subtotal_insumo]],"")</f>
        <v/>
      </c>
    </row>
    <row r="5391" spans="1:13" x14ac:dyDescent="0.25">
      <c r="A5391" s="6">
        <v>95111</v>
      </c>
      <c r="B5391" s="126">
        <v>1</v>
      </c>
      <c r="C5391" s="133"/>
      <c r="D5391" s="134">
        <v>2044</v>
      </c>
      <c r="E5391" s="7" t="s">
        <v>2193</v>
      </c>
      <c r="F5391" s="8" t="s">
        <v>2140</v>
      </c>
      <c r="G5391" s="16">
        <f>IFERROR(VLOOKUP(Table1[[#This Row],[Codigo_insumo]],BD_Insumos!$B:$E,4),"")</f>
        <v>13.596734305430379</v>
      </c>
      <c r="H5391" s="140">
        <v>0.2</v>
      </c>
      <c r="I5391" s="9"/>
      <c r="J5391" s="22">
        <f t="shared" si="84"/>
        <v>2.719346861086076</v>
      </c>
      <c r="K5391" s="22" t="str">
        <f>IF(I5391&lt;&gt;"",SUMIF(Table1[Codigo_servico],A5391,Table1[Subtotal_insumo]),"")</f>
        <v/>
      </c>
      <c r="L5391" s="16">
        <f>IF(Table1[[#This Row],[Ordem_insumos]]&lt;&gt;0,VLOOKUP(Table1[[#This Row],[Codigo_servico]],Preencher_Orcamento!$B:$D,3,FALSE)*Table1[[#This Row],[Qtde_insumo]],"")</f>
        <v>0</v>
      </c>
      <c r="M5391" s="16">
        <f>IF(Table1[[#This Row],[Ordem_insumos]]&lt;&gt;0,VLOOKUP(Table1[[#This Row],[Codigo_servico]],Preencher_Orcamento!$B:$D,3,FALSE)*Table1[[#This Row],[Subtotal_insumo]],"")</f>
        <v>0</v>
      </c>
    </row>
    <row r="5392" spans="1:13" x14ac:dyDescent="0.25">
      <c r="A5392" s="6">
        <v>95111</v>
      </c>
      <c r="B5392" s="126">
        <v>2</v>
      </c>
      <c r="C5392" s="133"/>
      <c r="D5392" s="134">
        <v>2041</v>
      </c>
      <c r="E5392" s="7" t="s">
        <v>2192</v>
      </c>
      <c r="F5392" s="8" t="s">
        <v>2140</v>
      </c>
      <c r="G5392" s="16">
        <f>IFERROR(VLOOKUP(Table1[[#This Row],[Codigo_insumo]],BD_Insumos!$B:$E,4),"")</f>
        <v>18.820516146129485</v>
      </c>
      <c r="H5392" s="140">
        <v>0.2</v>
      </c>
      <c r="I5392" s="9"/>
      <c r="J5392" s="22">
        <f t="shared" si="84"/>
        <v>3.7641032292258974</v>
      </c>
      <c r="K5392" s="22" t="str">
        <f>IF(I5392&lt;&gt;"",SUMIF(Table1[Codigo_servico],A5392,Table1[Subtotal_insumo]),"")</f>
        <v/>
      </c>
      <c r="L5392" s="16">
        <f>IF(Table1[[#This Row],[Ordem_insumos]]&lt;&gt;0,VLOOKUP(Table1[[#This Row],[Codigo_servico]],Preencher_Orcamento!$B:$D,3,FALSE)*Table1[[#This Row],[Qtde_insumo]],"")</f>
        <v>0</v>
      </c>
      <c r="M5392" s="16">
        <f>IF(Table1[[#This Row],[Ordem_insumos]]&lt;&gt;0,VLOOKUP(Table1[[#This Row],[Codigo_servico]],Preencher_Orcamento!$B:$D,3,FALSE)*Table1[[#This Row],[Subtotal_insumo]],"")</f>
        <v>0</v>
      </c>
    </row>
    <row r="5393" spans="1:13" x14ac:dyDescent="0.25">
      <c r="A5393" s="3">
        <v>95115</v>
      </c>
      <c r="B5393" s="125">
        <v>0</v>
      </c>
      <c r="C5393" s="131" t="s">
        <v>3427</v>
      </c>
      <c r="D5393" s="132"/>
      <c r="E5393" s="4"/>
      <c r="F5393" s="4"/>
      <c r="G5393" s="17" t="str">
        <f>IFERROR(VLOOKUP(Table1[[#This Row],[Codigo_insumo]],BD_Insumos!$B:$E,4),"")</f>
        <v/>
      </c>
      <c r="H5393" s="139"/>
      <c r="I5393" s="5" t="s">
        <v>457</v>
      </c>
      <c r="J5393" s="20" t="str">
        <f t="shared" si="84"/>
        <v/>
      </c>
      <c r="K5393" s="21">
        <f>IF(I5393&lt;&gt;"",SUMIF(Table1[Codigo_servico],A5393,Table1[Subtotal_insumo]),"")</f>
        <v>9.7251751354679588</v>
      </c>
      <c r="L5393" s="17" t="str">
        <f>IF(Table1[[#This Row],[Ordem_insumos]]&lt;&gt;0,VLOOKUP(Table1[[#This Row],[Codigo_servico]],Preencher_Orcamento!$B:$D,3,FALSE)*Table1[[#This Row],[Qtde_insumo]],"")</f>
        <v/>
      </c>
      <c r="M5393" s="17" t="str">
        <f>IF(Table1[[#This Row],[Ordem_insumos]]&lt;&gt;0,VLOOKUP(Table1[[#This Row],[Codigo_servico]],Preencher_Orcamento!$B:$D,3,FALSE)*Table1[[#This Row],[Subtotal_insumo]],"")</f>
        <v/>
      </c>
    </row>
    <row r="5394" spans="1:13" x14ac:dyDescent="0.25">
      <c r="A5394" s="6">
        <v>95115</v>
      </c>
      <c r="B5394" s="126">
        <v>1</v>
      </c>
      <c r="C5394" s="133"/>
      <c r="D5394" s="134">
        <v>2044</v>
      </c>
      <c r="E5394" s="7" t="s">
        <v>2193</v>
      </c>
      <c r="F5394" s="8" t="s">
        <v>2140</v>
      </c>
      <c r="G5394" s="16">
        <f>IFERROR(VLOOKUP(Table1[[#This Row],[Codigo_insumo]],BD_Insumos!$B:$E,4),"")</f>
        <v>13.596734305430379</v>
      </c>
      <c r="H5394" s="140">
        <v>0.3</v>
      </c>
      <c r="I5394" s="9"/>
      <c r="J5394" s="22">
        <f t="shared" si="84"/>
        <v>4.0790202916291136</v>
      </c>
      <c r="K5394" s="22" t="str">
        <f>IF(I5394&lt;&gt;"",SUMIF(Table1[Codigo_servico],A5394,Table1[Subtotal_insumo]),"")</f>
        <v/>
      </c>
      <c r="L5394" s="16">
        <f>IF(Table1[[#This Row],[Ordem_insumos]]&lt;&gt;0,VLOOKUP(Table1[[#This Row],[Codigo_servico]],Preencher_Orcamento!$B:$D,3,FALSE)*Table1[[#This Row],[Qtde_insumo]],"")</f>
        <v>0</v>
      </c>
      <c r="M5394" s="16">
        <f>IF(Table1[[#This Row],[Ordem_insumos]]&lt;&gt;0,VLOOKUP(Table1[[#This Row],[Codigo_servico]],Preencher_Orcamento!$B:$D,3,FALSE)*Table1[[#This Row],[Subtotal_insumo]],"")</f>
        <v>0</v>
      </c>
    </row>
    <row r="5395" spans="1:13" x14ac:dyDescent="0.25">
      <c r="A5395" s="6">
        <v>95115</v>
      </c>
      <c r="B5395" s="126">
        <v>2</v>
      </c>
      <c r="C5395" s="133"/>
      <c r="D5395" s="134">
        <v>2041</v>
      </c>
      <c r="E5395" s="7" t="s">
        <v>2192</v>
      </c>
      <c r="F5395" s="8" t="s">
        <v>2140</v>
      </c>
      <c r="G5395" s="16">
        <f>IFERROR(VLOOKUP(Table1[[#This Row],[Codigo_insumo]],BD_Insumos!$B:$E,4),"")</f>
        <v>18.820516146129485</v>
      </c>
      <c r="H5395" s="140">
        <v>0.3</v>
      </c>
      <c r="I5395" s="9"/>
      <c r="J5395" s="22">
        <f t="shared" si="84"/>
        <v>5.6461548438388451</v>
      </c>
      <c r="K5395" s="22" t="str">
        <f>IF(I5395&lt;&gt;"",SUMIF(Table1[Codigo_servico],A5395,Table1[Subtotal_insumo]),"")</f>
        <v/>
      </c>
      <c r="L5395" s="16">
        <f>IF(Table1[[#This Row],[Ordem_insumos]]&lt;&gt;0,VLOOKUP(Table1[[#This Row],[Codigo_servico]],Preencher_Orcamento!$B:$D,3,FALSE)*Table1[[#This Row],[Qtde_insumo]],"")</f>
        <v>0</v>
      </c>
      <c r="M5395" s="16">
        <f>IF(Table1[[#This Row],[Ordem_insumos]]&lt;&gt;0,VLOOKUP(Table1[[#This Row],[Codigo_servico]],Preencher_Orcamento!$B:$D,3,FALSE)*Table1[[#This Row],[Subtotal_insumo]],"")</f>
        <v>0</v>
      </c>
    </row>
    <row r="5396" spans="1:13" x14ac:dyDescent="0.25">
      <c r="A5396" s="3">
        <v>95116</v>
      </c>
      <c r="B5396" s="125">
        <v>0</v>
      </c>
      <c r="C5396" s="131" t="s">
        <v>3428</v>
      </c>
      <c r="D5396" s="132"/>
      <c r="E5396" s="4"/>
      <c r="F5396" s="4"/>
      <c r="G5396" s="17" t="str">
        <f>IFERROR(VLOOKUP(Table1[[#This Row],[Codigo_insumo]],BD_Insumos!$B:$E,4),"")</f>
        <v/>
      </c>
      <c r="H5396" s="139"/>
      <c r="I5396" s="5" t="s">
        <v>457</v>
      </c>
      <c r="J5396" s="20" t="str">
        <f t="shared" si="84"/>
        <v/>
      </c>
      <c r="K5396" s="21">
        <f>IF(I5396&lt;&gt;"",SUMIF(Table1[Codigo_servico],A5396,Table1[Subtotal_insumo]),"")</f>
        <v>22.692075316091902</v>
      </c>
      <c r="L5396" s="17" t="str">
        <f>IF(Table1[[#This Row],[Ordem_insumos]]&lt;&gt;0,VLOOKUP(Table1[[#This Row],[Codigo_servico]],Preencher_Orcamento!$B:$D,3,FALSE)*Table1[[#This Row],[Qtde_insumo]],"")</f>
        <v/>
      </c>
      <c r="M5396" s="17" t="str">
        <f>IF(Table1[[#This Row],[Ordem_insumos]]&lt;&gt;0,VLOOKUP(Table1[[#This Row],[Codigo_servico]],Preencher_Orcamento!$B:$D,3,FALSE)*Table1[[#This Row],[Subtotal_insumo]],"")</f>
        <v/>
      </c>
    </row>
    <row r="5397" spans="1:13" x14ac:dyDescent="0.25">
      <c r="A5397" s="6">
        <v>95116</v>
      </c>
      <c r="B5397" s="126">
        <v>1</v>
      </c>
      <c r="C5397" s="133"/>
      <c r="D5397" s="134">
        <v>2041</v>
      </c>
      <c r="E5397" s="7" t="s">
        <v>2192</v>
      </c>
      <c r="F5397" s="8" t="s">
        <v>2140</v>
      </c>
      <c r="G5397" s="16">
        <f>IFERROR(VLOOKUP(Table1[[#This Row],[Codigo_insumo]],BD_Insumos!$B:$E,4),"")</f>
        <v>18.820516146129485</v>
      </c>
      <c r="H5397" s="140">
        <v>0.7</v>
      </c>
      <c r="I5397" s="9"/>
      <c r="J5397" s="22">
        <f t="shared" si="84"/>
        <v>13.174361302290638</v>
      </c>
      <c r="K5397" s="22" t="str">
        <f>IF(I5397&lt;&gt;"",SUMIF(Table1[Codigo_servico],A5397,Table1[Subtotal_insumo]),"")</f>
        <v/>
      </c>
      <c r="L5397" s="16">
        <f>IF(Table1[[#This Row],[Ordem_insumos]]&lt;&gt;0,VLOOKUP(Table1[[#This Row],[Codigo_servico]],Preencher_Orcamento!$B:$D,3,FALSE)*Table1[[#This Row],[Qtde_insumo]],"")</f>
        <v>0</v>
      </c>
      <c r="M5397" s="16">
        <f>IF(Table1[[#This Row],[Ordem_insumos]]&lt;&gt;0,VLOOKUP(Table1[[#This Row],[Codigo_servico]],Preencher_Orcamento!$B:$D,3,FALSE)*Table1[[#This Row],[Subtotal_insumo]],"")</f>
        <v>0</v>
      </c>
    </row>
    <row r="5398" spans="1:13" x14ac:dyDescent="0.25">
      <c r="A5398" s="6">
        <v>95116</v>
      </c>
      <c r="B5398" s="126">
        <v>2</v>
      </c>
      <c r="C5398" s="133"/>
      <c r="D5398" s="134">
        <v>2044</v>
      </c>
      <c r="E5398" s="7" t="s">
        <v>2193</v>
      </c>
      <c r="F5398" s="8" t="s">
        <v>2140</v>
      </c>
      <c r="G5398" s="16">
        <f>IFERROR(VLOOKUP(Table1[[#This Row],[Codigo_insumo]],BD_Insumos!$B:$E,4),"")</f>
        <v>13.596734305430379</v>
      </c>
      <c r="H5398" s="140">
        <v>0.7</v>
      </c>
      <c r="I5398" s="9"/>
      <c r="J5398" s="22">
        <f t="shared" si="84"/>
        <v>9.5177140138012657</v>
      </c>
      <c r="K5398" s="22" t="str">
        <f>IF(I5398&lt;&gt;"",SUMIF(Table1[Codigo_servico],A5398,Table1[Subtotal_insumo]),"")</f>
        <v/>
      </c>
      <c r="L5398" s="16">
        <f>IF(Table1[[#This Row],[Ordem_insumos]]&lt;&gt;0,VLOOKUP(Table1[[#This Row],[Codigo_servico]],Preencher_Orcamento!$B:$D,3,FALSE)*Table1[[#This Row],[Qtde_insumo]],"")</f>
        <v>0</v>
      </c>
      <c r="M5398" s="16">
        <f>IF(Table1[[#This Row],[Ordem_insumos]]&lt;&gt;0,VLOOKUP(Table1[[#This Row],[Codigo_servico]],Preencher_Orcamento!$B:$D,3,FALSE)*Table1[[#This Row],[Subtotal_insumo]],"")</f>
        <v>0</v>
      </c>
    </row>
    <row r="5399" spans="1:13" x14ac:dyDescent="0.25">
      <c r="A5399" s="3">
        <v>95117</v>
      </c>
      <c r="B5399" s="125">
        <v>0</v>
      </c>
      <c r="C5399" s="131" t="s">
        <v>3429</v>
      </c>
      <c r="D5399" s="132"/>
      <c r="E5399" s="4"/>
      <c r="F5399" s="4"/>
      <c r="G5399" s="17" t="str">
        <f>IFERROR(VLOOKUP(Table1[[#This Row],[Codigo_insumo]],BD_Insumos!$B:$E,4),"")</f>
        <v/>
      </c>
      <c r="H5399" s="139"/>
      <c r="I5399" s="5" t="s">
        <v>457</v>
      </c>
      <c r="J5399" s="20" t="str">
        <f t="shared" si="84"/>
        <v/>
      </c>
      <c r="K5399" s="21">
        <f>IF(I5399&lt;&gt;"",SUMIF(Table1[Codigo_servico],A5399,Table1[Subtotal_insumo]),"")</f>
        <v>42.14242558702783</v>
      </c>
      <c r="L5399" s="17" t="str">
        <f>IF(Table1[[#This Row],[Ordem_insumos]]&lt;&gt;0,VLOOKUP(Table1[[#This Row],[Codigo_servico]],Preencher_Orcamento!$B:$D,3,FALSE)*Table1[[#This Row],[Qtde_insumo]],"")</f>
        <v/>
      </c>
      <c r="M5399" s="17" t="str">
        <f>IF(Table1[[#This Row],[Ordem_insumos]]&lt;&gt;0,VLOOKUP(Table1[[#This Row],[Codigo_servico]],Preencher_Orcamento!$B:$D,3,FALSE)*Table1[[#This Row],[Subtotal_insumo]],"")</f>
        <v/>
      </c>
    </row>
    <row r="5400" spans="1:13" x14ac:dyDescent="0.25">
      <c r="A5400" s="6">
        <v>95117</v>
      </c>
      <c r="B5400" s="126">
        <v>1</v>
      </c>
      <c r="C5400" s="133"/>
      <c r="D5400" s="134">
        <v>2044</v>
      </c>
      <c r="E5400" s="7" t="s">
        <v>2193</v>
      </c>
      <c r="F5400" s="8" t="s">
        <v>2140</v>
      </c>
      <c r="G5400" s="16">
        <f>IFERROR(VLOOKUP(Table1[[#This Row],[Codigo_insumo]],BD_Insumos!$B:$E,4),"")</f>
        <v>13.596734305430379</v>
      </c>
      <c r="H5400" s="140">
        <v>1.3</v>
      </c>
      <c r="I5400" s="9"/>
      <c r="J5400" s="22">
        <f t="shared" si="84"/>
        <v>17.675754597059495</v>
      </c>
      <c r="K5400" s="22" t="str">
        <f>IF(I5400&lt;&gt;"",SUMIF(Table1[Codigo_servico],A5400,Table1[Subtotal_insumo]),"")</f>
        <v/>
      </c>
      <c r="L5400" s="16">
        <f>IF(Table1[[#This Row],[Ordem_insumos]]&lt;&gt;0,VLOOKUP(Table1[[#This Row],[Codigo_servico]],Preencher_Orcamento!$B:$D,3,FALSE)*Table1[[#This Row],[Qtde_insumo]],"")</f>
        <v>0</v>
      </c>
      <c r="M5400" s="16">
        <f>IF(Table1[[#This Row],[Ordem_insumos]]&lt;&gt;0,VLOOKUP(Table1[[#This Row],[Codigo_servico]],Preencher_Orcamento!$B:$D,3,FALSE)*Table1[[#This Row],[Subtotal_insumo]],"")</f>
        <v>0</v>
      </c>
    </row>
    <row r="5401" spans="1:13" x14ac:dyDescent="0.25">
      <c r="A5401" s="6">
        <v>95117</v>
      </c>
      <c r="B5401" s="126">
        <v>2</v>
      </c>
      <c r="C5401" s="133"/>
      <c r="D5401" s="134">
        <v>2041</v>
      </c>
      <c r="E5401" s="7" t="s">
        <v>2192</v>
      </c>
      <c r="F5401" s="8" t="s">
        <v>2140</v>
      </c>
      <c r="G5401" s="16">
        <f>IFERROR(VLOOKUP(Table1[[#This Row],[Codigo_insumo]],BD_Insumos!$B:$E,4),"")</f>
        <v>18.820516146129485</v>
      </c>
      <c r="H5401" s="140">
        <v>1.3</v>
      </c>
      <c r="I5401" s="9"/>
      <c r="J5401" s="22">
        <f t="shared" si="84"/>
        <v>24.466670989968332</v>
      </c>
      <c r="K5401" s="22" t="str">
        <f>IF(I5401&lt;&gt;"",SUMIF(Table1[Codigo_servico],A5401,Table1[Subtotal_insumo]),"")</f>
        <v/>
      </c>
      <c r="L5401" s="16">
        <f>IF(Table1[[#This Row],[Ordem_insumos]]&lt;&gt;0,VLOOKUP(Table1[[#This Row],[Codigo_servico]],Preencher_Orcamento!$B:$D,3,FALSE)*Table1[[#This Row],[Qtde_insumo]],"")</f>
        <v>0</v>
      </c>
      <c r="M5401" s="16">
        <f>IF(Table1[[#This Row],[Ordem_insumos]]&lt;&gt;0,VLOOKUP(Table1[[#This Row],[Codigo_servico]],Preencher_Orcamento!$B:$D,3,FALSE)*Table1[[#This Row],[Subtotal_insumo]],"")</f>
        <v>0</v>
      </c>
    </row>
    <row r="5402" spans="1:13" x14ac:dyDescent="0.25">
      <c r="A5402" s="3">
        <v>95125</v>
      </c>
      <c r="B5402" s="125">
        <v>0</v>
      </c>
      <c r="C5402" s="131" t="s">
        <v>3430</v>
      </c>
      <c r="D5402" s="132"/>
      <c r="E5402" s="4"/>
      <c r="F5402" s="4"/>
      <c r="G5402" s="17" t="str">
        <f>IFERROR(VLOOKUP(Table1[[#This Row],[Codigo_insumo]],BD_Insumos!$B:$E,4),"")</f>
        <v/>
      </c>
      <c r="H5402" s="139"/>
      <c r="I5402" s="5" t="s">
        <v>457</v>
      </c>
      <c r="J5402" s="20" t="str">
        <f t="shared" si="84"/>
        <v/>
      </c>
      <c r="K5402" s="21">
        <f>IF(I5402&lt;&gt;"",SUMIF(Table1[Codigo_servico],A5402,Table1[Subtotal_insumo]),"")</f>
        <v>16.208625225779933</v>
      </c>
      <c r="L5402" s="17" t="str">
        <f>IF(Table1[[#This Row],[Ordem_insumos]]&lt;&gt;0,VLOOKUP(Table1[[#This Row],[Codigo_servico]],Preencher_Orcamento!$B:$D,3,FALSE)*Table1[[#This Row],[Qtde_insumo]],"")</f>
        <v/>
      </c>
      <c r="M5402" s="17" t="str">
        <f>IF(Table1[[#This Row],[Ordem_insumos]]&lt;&gt;0,VLOOKUP(Table1[[#This Row],[Codigo_servico]],Preencher_Orcamento!$B:$D,3,FALSE)*Table1[[#This Row],[Subtotal_insumo]],"")</f>
        <v/>
      </c>
    </row>
    <row r="5403" spans="1:13" x14ac:dyDescent="0.25">
      <c r="A5403" s="6">
        <v>95125</v>
      </c>
      <c r="B5403" s="126">
        <v>1</v>
      </c>
      <c r="C5403" s="133"/>
      <c r="D5403" s="134">
        <v>2041</v>
      </c>
      <c r="E5403" s="7" t="s">
        <v>2192</v>
      </c>
      <c r="F5403" s="8" t="s">
        <v>2140</v>
      </c>
      <c r="G5403" s="16">
        <f>IFERROR(VLOOKUP(Table1[[#This Row],[Codigo_insumo]],BD_Insumos!$B:$E,4),"")</f>
        <v>18.820516146129485</v>
      </c>
      <c r="H5403" s="140">
        <v>0.5</v>
      </c>
      <c r="I5403" s="9"/>
      <c r="J5403" s="22">
        <f t="shared" si="84"/>
        <v>9.4102580730647425</v>
      </c>
      <c r="K5403" s="22" t="str">
        <f>IF(I5403&lt;&gt;"",SUMIF(Table1[Codigo_servico],A5403,Table1[Subtotal_insumo]),"")</f>
        <v/>
      </c>
      <c r="L5403" s="16">
        <f>IF(Table1[[#This Row],[Ordem_insumos]]&lt;&gt;0,VLOOKUP(Table1[[#This Row],[Codigo_servico]],Preencher_Orcamento!$B:$D,3,FALSE)*Table1[[#This Row],[Qtde_insumo]],"")</f>
        <v>0</v>
      </c>
      <c r="M5403" s="16">
        <f>IF(Table1[[#This Row],[Ordem_insumos]]&lt;&gt;0,VLOOKUP(Table1[[#This Row],[Codigo_servico]],Preencher_Orcamento!$B:$D,3,FALSE)*Table1[[#This Row],[Subtotal_insumo]],"")</f>
        <v>0</v>
      </c>
    </row>
    <row r="5404" spans="1:13" x14ac:dyDescent="0.25">
      <c r="A5404" s="6">
        <v>95125</v>
      </c>
      <c r="B5404" s="126">
        <v>2</v>
      </c>
      <c r="C5404" s="133"/>
      <c r="D5404" s="134">
        <v>2044</v>
      </c>
      <c r="E5404" s="7" t="s">
        <v>2193</v>
      </c>
      <c r="F5404" s="8" t="s">
        <v>2140</v>
      </c>
      <c r="G5404" s="16">
        <f>IFERROR(VLOOKUP(Table1[[#This Row],[Codigo_insumo]],BD_Insumos!$B:$E,4),"")</f>
        <v>13.596734305430379</v>
      </c>
      <c r="H5404" s="140">
        <v>0.5</v>
      </c>
      <c r="I5404" s="9"/>
      <c r="J5404" s="22">
        <f t="shared" si="84"/>
        <v>6.7983671527151897</v>
      </c>
      <c r="K5404" s="22" t="str">
        <f>IF(I5404&lt;&gt;"",SUMIF(Table1[Codigo_servico],A5404,Table1[Subtotal_insumo]),"")</f>
        <v/>
      </c>
      <c r="L5404" s="16">
        <f>IF(Table1[[#This Row],[Ordem_insumos]]&lt;&gt;0,VLOOKUP(Table1[[#This Row],[Codigo_servico]],Preencher_Orcamento!$B:$D,3,FALSE)*Table1[[#This Row],[Qtde_insumo]],"")</f>
        <v>0</v>
      </c>
      <c r="M5404" s="16">
        <f>IF(Table1[[#This Row],[Ordem_insumos]]&lt;&gt;0,VLOOKUP(Table1[[#This Row],[Codigo_servico]],Preencher_Orcamento!$B:$D,3,FALSE)*Table1[[#This Row],[Subtotal_insumo]],"")</f>
        <v>0</v>
      </c>
    </row>
    <row r="5405" spans="1:13" x14ac:dyDescent="0.25">
      <c r="A5405" s="3">
        <v>95126</v>
      </c>
      <c r="B5405" s="125">
        <v>0</v>
      </c>
      <c r="C5405" s="131" t="s">
        <v>3431</v>
      </c>
      <c r="D5405" s="132"/>
      <c r="E5405" s="4"/>
      <c r="F5405" s="4"/>
      <c r="G5405" s="17" t="str">
        <f>IFERROR(VLOOKUP(Table1[[#This Row],[Codigo_insumo]],BD_Insumos!$B:$E,4),"")</f>
        <v/>
      </c>
      <c r="H5405" s="139"/>
      <c r="I5405" s="5" t="s">
        <v>457</v>
      </c>
      <c r="J5405" s="20" t="str">
        <f t="shared" si="84"/>
        <v/>
      </c>
      <c r="K5405" s="21">
        <f>IF(I5405&lt;&gt;"",SUMIF(Table1[Codigo_servico],A5405,Table1[Subtotal_insumo]),"")</f>
        <v>32.417250451559866</v>
      </c>
      <c r="L5405" s="17" t="str">
        <f>IF(Table1[[#This Row],[Ordem_insumos]]&lt;&gt;0,VLOOKUP(Table1[[#This Row],[Codigo_servico]],Preencher_Orcamento!$B:$D,3,FALSE)*Table1[[#This Row],[Qtde_insumo]],"")</f>
        <v/>
      </c>
      <c r="M5405" s="17" t="str">
        <f>IF(Table1[[#This Row],[Ordem_insumos]]&lt;&gt;0,VLOOKUP(Table1[[#This Row],[Codigo_servico]],Preencher_Orcamento!$B:$D,3,FALSE)*Table1[[#This Row],[Subtotal_insumo]],"")</f>
        <v/>
      </c>
    </row>
    <row r="5406" spans="1:13" x14ac:dyDescent="0.25">
      <c r="A5406" s="6">
        <v>95126</v>
      </c>
      <c r="B5406" s="126">
        <v>1</v>
      </c>
      <c r="C5406" s="133"/>
      <c r="D5406" s="134">
        <v>2041</v>
      </c>
      <c r="E5406" s="7" t="s">
        <v>2192</v>
      </c>
      <c r="F5406" s="8" t="s">
        <v>2140</v>
      </c>
      <c r="G5406" s="16">
        <f>IFERROR(VLOOKUP(Table1[[#This Row],[Codigo_insumo]],BD_Insumos!$B:$E,4),"")</f>
        <v>18.820516146129485</v>
      </c>
      <c r="H5406" s="140">
        <v>1</v>
      </c>
      <c r="I5406" s="9"/>
      <c r="J5406" s="22">
        <f t="shared" si="84"/>
        <v>18.820516146129485</v>
      </c>
      <c r="K5406" s="22" t="str">
        <f>IF(I5406&lt;&gt;"",SUMIF(Table1[Codigo_servico],A5406,Table1[Subtotal_insumo]),"")</f>
        <v/>
      </c>
      <c r="L5406" s="16">
        <f>IF(Table1[[#This Row],[Ordem_insumos]]&lt;&gt;0,VLOOKUP(Table1[[#This Row],[Codigo_servico]],Preencher_Orcamento!$B:$D,3,FALSE)*Table1[[#This Row],[Qtde_insumo]],"")</f>
        <v>0</v>
      </c>
      <c r="M5406" s="16">
        <f>IF(Table1[[#This Row],[Ordem_insumos]]&lt;&gt;0,VLOOKUP(Table1[[#This Row],[Codigo_servico]],Preencher_Orcamento!$B:$D,3,FALSE)*Table1[[#This Row],[Subtotal_insumo]],"")</f>
        <v>0</v>
      </c>
    </row>
    <row r="5407" spans="1:13" x14ac:dyDescent="0.25">
      <c r="A5407" s="6">
        <v>95126</v>
      </c>
      <c r="B5407" s="126">
        <v>2</v>
      </c>
      <c r="C5407" s="133"/>
      <c r="D5407" s="134">
        <v>2044</v>
      </c>
      <c r="E5407" s="7" t="s">
        <v>2193</v>
      </c>
      <c r="F5407" s="8" t="s">
        <v>2140</v>
      </c>
      <c r="G5407" s="16">
        <f>IFERROR(VLOOKUP(Table1[[#This Row],[Codigo_insumo]],BD_Insumos!$B:$E,4),"")</f>
        <v>13.596734305430379</v>
      </c>
      <c r="H5407" s="140">
        <v>1</v>
      </c>
      <c r="I5407" s="9"/>
      <c r="J5407" s="22">
        <f t="shared" si="84"/>
        <v>13.596734305430379</v>
      </c>
      <c r="K5407" s="22" t="str">
        <f>IF(I5407&lt;&gt;"",SUMIF(Table1[Codigo_servico],A5407,Table1[Subtotal_insumo]),"")</f>
        <v/>
      </c>
      <c r="L5407" s="16">
        <f>IF(Table1[[#This Row],[Ordem_insumos]]&lt;&gt;0,VLOOKUP(Table1[[#This Row],[Codigo_servico]],Preencher_Orcamento!$B:$D,3,FALSE)*Table1[[#This Row],[Qtde_insumo]],"")</f>
        <v>0</v>
      </c>
      <c r="M5407" s="16">
        <f>IF(Table1[[#This Row],[Ordem_insumos]]&lt;&gt;0,VLOOKUP(Table1[[#This Row],[Codigo_servico]],Preencher_Orcamento!$B:$D,3,FALSE)*Table1[[#This Row],[Subtotal_insumo]],"")</f>
        <v>0</v>
      </c>
    </row>
    <row r="5408" spans="1:13" x14ac:dyDescent="0.25">
      <c r="A5408" s="3">
        <v>95127</v>
      </c>
      <c r="B5408" s="125">
        <v>0</v>
      </c>
      <c r="C5408" s="131" t="s">
        <v>3432</v>
      </c>
      <c r="D5408" s="132"/>
      <c r="E5408" s="4"/>
      <c r="F5408" s="4"/>
      <c r="G5408" s="17" t="str">
        <f>IFERROR(VLOOKUP(Table1[[#This Row],[Codigo_insumo]],BD_Insumos!$B:$E,4),"")</f>
        <v/>
      </c>
      <c r="H5408" s="139"/>
      <c r="I5408" s="5" t="s">
        <v>170</v>
      </c>
      <c r="J5408" s="20" t="str">
        <f t="shared" si="84"/>
        <v/>
      </c>
      <c r="K5408" s="21">
        <f>IF(I5408&lt;&gt;"",SUMIF(Table1[Codigo_servico],A5408,Table1[Subtotal_insumo]),"")</f>
        <v>32.417250451559866</v>
      </c>
      <c r="L5408" s="17" t="str">
        <f>IF(Table1[[#This Row],[Ordem_insumos]]&lt;&gt;0,VLOOKUP(Table1[[#This Row],[Codigo_servico]],Preencher_Orcamento!$B:$D,3,FALSE)*Table1[[#This Row],[Qtde_insumo]],"")</f>
        <v/>
      </c>
      <c r="M5408" s="17" t="str">
        <f>IF(Table1[[#This Row],[Ordem_insumos]]&lt;&gt;0,VLOOKUP(Table1[[#This Row],[Codigo_servico]],Preencher_Orcamento!$B:$D,3,FALSE)*Table1[[#This Row],[Subtotal_insumo]],"")</f>
        <v/>
      </c>
    </row>
    <row r="5409" spans="1:13" x14ac:dyDescent="0.25">
      <c r="A5409" s="6">
        <v>95127</v>
      </c>
      <c r="B5409" s="126">
        <v>1</v>
      </c>
      <c r="C5409" s="133"/>
      <c r="D5409" s="134">
        <v>2041</v>
      </c>
      <c r="E5409" s="7" t="s">
        <v>2192</v>
      </c>
      <c r="F5409" s="8" t="s">
        <v>2140</v>
      </c>
      <c r="G5409" s="16">
        <f>IFERROR(VLOOKUP(Table1[[#This Row],[Codigo_insumo]],BD_Insumos!$B:$E,4),"")</f>
        <v>18.820516146129485</v>
      </c>
      <c r="H5409" s="140">
        <v>1</v>
      </c>
      <c r="I5409" s="9"/>
      <c r="J5409" s="22">
        <f t="shared" si="84"/>
        <v>18.820516146129485</v>
      </c>
      <c r="K5409" s="22" t="str">
        <f>IF(I5409&lt;&gt;"",SUMIF(Table1[Codigo_servico],A5409,Table1[Subtotal_insumo]),"")</f>
        <v/>
      </c>
      <c r="L5409" s="16">
        <f>IF(Table1[[#This Row],[Ordem_insumos]]&lt;&gt;0,VLOOKUP(Table1[[#This Row],[Codigo_servico]],Preencher_Orcamento!$B:$D,3,FALSE)*Table1[[#This Row],[Qtde_insumo]],"")</f>
        <v>0</v>
      </c>
      <c r="M5409" s="16">
        <f>IF(Table1[[#This Row],[Ordem_insumos]]&lt;&gt;0,VLOOKUP(Table1[[#This Row],[Codigo_servico]],Preencher_Orcamento!$B:$D,3,FALSE)*Table1[[#This Row],[Subtotal_insumo]],"")</f>
        <v>0</v>
      </c>
    </row>
    <row r="5410" spans="1:13" x14ac:dyDescent="0.25">
      <c r="A5410" s="6">
        <v>95127</v>
      </c>
      <c r="B5410" s="126">
        <v>2</v>
      </c>
      <c r="C5410" s="133"/>
      <c r="D5410" s="134">
        <v>2044</v>
      </c>
      <c r="E5410" s="7" t="s">
        <v>2193</v>
      </c>
      <c r="F5410" s="8" t="s">
        <v>2140</v>
      </c>
      <c r="G5410" s="16">
        <f>IFERROR(VLOOKUP(Table1[[#This Row],[Codigo_insumo]],BD_Insumos!$B:$E,4),"")</f>
        <v>13.596734305430379</v>
      </c>
      <c r="H5410" s="140">
        <v>1</v>
      </c>
      <c r="I5410" s="9"/>
      <c r="J5410" s="22">
        <f t="shared" si="84"/>
        <v>13.596734305430379</v>
      </c>
      <c r="K5410" s="22" t="str">
        <f>IF(I5410&lt;&gt;"",SUMIF(Table1[Codigo_servico],A5410,Table1[Subtotal_insumo]),"")</f>
        <v/>
      </c>
      <c r="L5410" s="16">
        <f>IF(Table1[[#This Row],[Ordem_insumos]]&lt;&gt;0,VLOOKUP(Table1[[#This Row],[Codigo_servico]],Preencher_Orcamento!$B:$D,3,FALSE)*Table1[[#This Row],[Qtde_insumo]],"")</f>
        <v>0</v>
      </c>
      <c r="M5410" s="16">
        <f>IF(Table1[[#This Row],[Ordem_insumos]]&lt;&gt;0,VLOOKUP(Table1[[#This Row],[Codigo_servico]],Preencher_Orcamento!$B:$D,3,FALSE)*Table1[[#This Row],[Subtotal_insumo]],"")</f>
        <v>0</v>
      </c>
    </row>
    <row r="5411" spans="1:13" x14ac:dyDescent="0.25">
      <c r="A5411" s="3">
        <v>95129</v>
      </c>
      <c r="B5411" s="125">
        <v>0</v>
      </c>
      <c r="C5411" s="131" t="s">
        <v>3433</v>
      </c>
      <c r="D5411" s="132"/>
      <c r="E5411" s="4"/>
      <c r="F5411" s="4"/>
      <c r="G5411" s="17" t="str">
        <f>IFERROR(VLOOKUP(Table1[[#This Row],[Codigo_insumo]],BD_Insumos!$B:$E,4),"")</f>
        <v/>
      </c>
      <c r="H5411" s="139"/>
      <c r="I5411" s="5" t="s">
        <v>170</v>
      </c>
      <c r="J5411" s="20" t="str">
        <f t="shared" si="84"/>
        <v/>
      </c>
      <c r="K5411" s="21">
        <f>IF(I5411&lt;&gt;"",SUMIF(Table1[Codigo_servico],A5411,Table1[Subtotal_insumo]),"")</f>
        <v>32.417250451559866</v>
      </c>
      <c r="L5411" s="17" t="str">
        <f>IF(Table1[[#This Row],[Ordem_insumos]]&lt;&gt;0,VLOOKUP(Table1[[#This Row],[Codigo_servico]],Preencher_Orcamento!$B:$D,3,FALSE)*Table1[[#This Row],[Qtde_insumo]],"")</f>
        <v/>
      </c>
      <c r="M5411" s="17" t="str">
        <f>IF(Table1[[#This Row],[Ordem_insumos]]&lt;&gt;0,VLOOKUP(Table1[[#This Row],[Codigo_servico]],Preencher_Orcamento!$B:$D,3,FALSE)*Table1[[#This Row],[Subtotal_insumo]],"")</f>
        <v/>
      </c>
    </row>
    <row r="5412" spans="1:13" x14ac:dyDescent="0.25">
      <c r="A5412" s="6">
        <v>95129</v>
      </c>
      <c r="B5412" s="126">
        <v>1</v>
      </c>
      <c r="C5412" s="133"/>
      <c r="D5412" s="134">
        <v>2044</v>
      </c>
      <c r="E5412" s="7" t="s">
        <v>2193</v>
      </c>
      <c r="F5412" s="8" t="s">
        <v>2140</v>
      </c>
      <c r="G5412" s="16">
        <f>IFERROR(VLOOKUP(Table1[[#This Row],[Codigo_insumo]],BD_Insumos!$B:$E,4),"")</f>
        <v>13.596734305430379</v>
      </c>
      <c r="H5412" s="140">
        <v>1</v>
      </c>
      <c r="I5412" s="9"/>
      <c r="J5412" s="22">
        <f t="shared" si="84"/>
        <v>13.596734305430379</v>
      </c>
      <c r="K5412" s="22" t="str">
        <f>IF(I5412&lt;&gt;"",SUMIF(Table1[Codigo_servico],A5412,Table1[Subtotal_insumo]),"")</f>
        <v/>
      </c>
      <c r="L5412" s="16">
        <f>IF(Table1[[#This Row],[Ordem_insumos]]&lt;&gt;0,VLOOKUP(Table1[[#This Row],[Codigo_servico]],Preencher_Orcamento!$B:$D,3,FALSE)*Table1[[#This Row],[Qtde_insumo]],"")</f>
        <v>0</v>
      </c>
      <c r="M5412" s="16">
        <f>IF(Table1[[#This Row],[Ordem_insumos]]&lt;&gt;0,VLOOKUP(Table1[[#This Row],[Codigo_servico]],Preencher_Orcamento!$B:$D,3,FALSE)*Table1[[#This Row],[Subtotal_insumo]],"")</f>
        <v>0</v>
      </c>
    </row>
    <row r="5413" spans="1:13" x14ac:dyDescent="0.25">
      <c r="A5413" s="6">
        <v>95129</v>
      </c>
      <c r="B5413" s="126">
        <v>2</v>
      </c>
      <c r="C5413" s="133"/>
      <c r="D5413" s="134">
        <v>2041</v>
      </c>
      <c r="E5413" s="7" t="s">
        <v>2192</v>
      </c>
      <c r="F5413" s="8" t="s">
        <v>2140</v>
      </c>
      <c r="G5413" s="16">
        <f>IFERROR(VLOOKUP(Table1[[#This Row],[Codigo_insumo]],BD_Insumos!$B:$E,4),"")</f>
        <v>18.820516146129485</v>
      </c>
      <c r="H5413" s="140">
        <v>1</v>
      </c>
      <c r="I5413" s="9"/>
      <c r="J5413" s="22">
        <f t="shared" si="84"/>
        <v>18.820516146129485</v>
      </c>
      <c r="K5413" s="22" t="str">
        <f>IF(I5413&lt;&gt;"",SUMIF(Table1[Codigo_servico],A5413,Table1[Subtotal_insumo]),"")</f>
        <v/>
      </c>
      <c r="L5413" s="16">
        <f>IF(Table1[[#This Row],[Ordem_insumos]]&lt;&gt;0,VLOOKUP(Table1[[#This Row],[Codigo_servico]],Preencher_Orcamento!$B:$D,3,FALSE)*Table1[[#This Row],[Qtde_insumo]],"")</f>
        <v>0</v>
      </c>
      <c r="M5413" s="16">
        <f>IF(Table1[[#This Row],[Ordem_insumos]]&lt;&gt;0,VLOOKUP(Table1[[#This Row],[Codigo_servico]],Preencher_Orcamento!$B:$D,3,FALSE)*Table1[[#This Row],[Subtotal_insumo]],"")</f>
        <v>0</v>
      </c>
    </row>
    <row r="5414" spans="1:13" x14ac:dyDescent="0.25">
      <c r="A5414" s="3">
        <v>95130</v>
      </c>
      <c r="B5414" s="125">
        <v>0</v>
      </c>
      <c r="C5414" s="131" t="s">
        <v>3434</v>
      </c>
      <c r="D5414" s="132"/>
      <c r="E5414" s="4"/>
      <c r="F5414" s="4"/>
      <c r="G5414" s="17" t="str">
        <f>IFERROR(VLOOKUP(Table1[[#This Row],[Codigo_insumo]],BD_Insumos!$B:$E,4),"")</f>
        <v/>
      </c>
      <c r="H5414" s="139"/>
      <c r="I5414" s="5" t="s">
        <v>457</v>
      </c>
      <c r="J5414" s="20" t="str">
        <f t="shared" si="84"/>
        <v/>
      </c>
      <c r="K5414" s="21">
        <f>IF(I5414&lt;&gt;"",SUMIF(Table1[Codigo_servico],A5414,Table1[Subtotal_insumo]),"")</f>
        <v>6.4834500903119734</v>
      </c>
      <c r="L5414" s="17" t="str">
        <f>IF(Table1[[#This Row],[Ordem_insumos]]&lt;&gt;0,VLOOKUP(Table1[[#This Row],[Codigo_servico]],Preencher_Orcamento!$B:$D,3,FALSE)*Table1[[#This Row],[Qtde_insumo]],"")</f>
        <v/>
      </c>
      <c r="M5414" s="17" t="str">
        <f>IF(Table1[[#This Row],[Ordem_insumos]]&lt;&gt;0,VLOOKUP(Table1[[#This Row],[Codigo_servico]],Preencher_Orcamento!$B:$D,3,FALSE)*Table1[[#This Row],[Subtotal_insumo]],"")</f>
        <v/>
      </c>
    </row>
    <row r="5415" spans="1:13" x14ac:dyDescent="0.25">
      <c r="A5415" s="6">
        <v>95130</v>
      </c>
      <c r="B5415" s="126">
        <v>1</v>
      </c>
      <c r="C5415" s="133"/>
      <c r="D5415" s="134">
        <v>2044</v>
      </c>
      <c r="E5415" s="7" t="s">
        <v>2193</v>
      </c>
      <c r="F5415" s="8" t="s">
        <v>2140</v>
      </c>
      <c r="G5415" s="16">
        <f>IFERROR(VLOOKUP(Table1[[#This Row],[Codigo_insumo]],BD_Insumos!$B:$E,4),"")</f>
        <v>13.596734305430379</v>
      </c>
      <c r="H5415" s="140">
        <v>0.2</v>
      </c>
      <c r="I5415" s="9"/>
      <c r="J5415" s="22">
        <f t="shared" si="84"/>
        <v>2.719346861086076</v>
      </c>
      <c r="K5415" s="22" t="str">
        <f>IF(I5415&lt;&gt;"",SUMIF(Table1[Codigo_servico],A5415,Table1[Subtotal_insumo]),"")</f>
        <v/>
      </c>
      <c r="L5415" s="16">
        <f>IF(Table1[[#This Row],[Ordem_insumos]]&lt;&gt;0,VLOOKUP(Table1[[#This Row],[Codigo_servico]],Preencher_Orcamento!$B:$D,3,FALSE)*Table1[[#This Row],[Qtde_insumo]],"")</f>
        <v>0</v>
      </c>
      <c r="M5415" s="16">
        <f>IF(Table1[[#This Row],[Ordem_insumos]]&lt;&gt;0,VLOOKUP(Table1[[#This Row],[Codigo_servico]],Preencher_Orcamento!$B:$D,3,FALSE)*Table1[[#This Row],[Subtotal_insumo]],"")</f>
        <v>0</v>
      </c>
    </row>
    <row r="5416" spans="1:13" x14ac:dyDescent="0.25">
      <c r="A5416" s="6">
        <v>95130</v>
      </c>
      <c r="B5416" s="126">
        <v>2</v>
      </c>
      <c r="C5416" s="133"/>
      <c r="D5416" s="134">
        <v>2041</v>
      </c>
      <c r="E5416" s="7" t="s">
        <v>2192</v>
      </c>
      <c r="F5416" s="8" t="s">
        <v>2140</v>
      </c>
      <c r="G5416" s="16">
        <f>IFERROR(VLOOKUP(Table1[[#This Row],[Codigo_insumo]],BD_Insumos!$B:$E,4),"")</f>
        <v>18.820516146129485</v>
      </c>
      <c r="H5416" s="140">
        <v>0.2</v>
      </c>
      <c r="I5416" s="9"/>
      <c r="J5416" s="22">
        <f t="shared" si="84"/>
        <v>3.7641032292258974</v>
      </c>
      <c r="K5416" s="22" t="str">
        <f>IF(I5416&lt;&gt;"",SUMIF(Table1[Codigo_servico],A5416,Table1[Subtotal_insumo]),"")</f>
        <v/>
      </c>
      <c r="L5416" s="16">
        <f>IF(Table1[[#This Row],[Ordem_insumos]]&lt;&gt;0,VLOOKUP(Table1[[#This Row],[Codigo_servico]],Preencher_Orcamento!$B:$D,3,FALSE)*Table1[[#This Row],[Qtde_insumo]],"")</f>
        <v>0</v>
      </c>
      <c r="M5416" s="16">
        <f>IF(Table1[[#This Row],[Ordem_insumos]]&lt;&gt;0,VLOOKUP(Table1[[#This Row],[Codigo_servico]],Preencher_Orcamento!$B:$D,3,FALSE)*Table1[[#This Row],[Subtotal_insumo]],"")</f>
        <v>0</v>
      </c>
    </row>
    <row r="5417" spans="1:13" x14ac:dyDescent="0.25">
      <c r="A5417" s="3">
        <v>95132</v>
      </c>
      <c r="B5417" s="125">
        <v>0</v>
      </c>
      <c r="C5417" s="131" t="s">
        <v>3435</v>
      </c>
      <c r="D5417" s="132"/>
      <c r="E5417" s="4"/>
      <c r="F5417" s="4"/>
      <c r="G5417" s="17" t="str">
        <f>IFERROR(VLOOKUP(Table1[[#This Row],[Codigo_insumo]],BD_Insumos!$B:$E,4),"")</f>
        <v/>
      </c>
      <c r="H5417" s="139"/>
      <c r="I5417" s="5" t="s">
        <v>457</v>
      </c>
      <c r="J5417" s="20" t="str">
        <f t="shared" si="84"/>
        <v/>
      </c>
      <c r="K5417" s="21">
        <f>IF(I5417&lt;&gt;"",SUMIF(Table1[Codigo_servico],A5417,Table1[Subtotal_insumo]),"")</f>
        <v>8.1043126128899665</v>
      </c>
      <c r="L5417" s="17" t="str">
        <f>IF(Table1[[#This Row],[Ordem_insumos]]&lt;&gt;0,VLOOKUP(Table1[[#This Row],[Codigo_servico]],Preencher_Orcamento!$B:$D,3,FALSE)*Table1[[#This Row],[Qtde_insumo]],"")</f>
        <v/>
      </c>
      <c r="M5417" s="17" t="str">
        <f>IF(Table1[[#This Row],[Ordem_insumos]]&lt;&gt;0,VLOOKUP(Table1[[#This Row],[Codigo_servico]],Preencher_Orcamento!$B:$D,3,FALSE)*Table1[[#This Row],[Subtotal_insumo]],"")</f>
        <v/>
      </c>
    </row>
    <row r="5418" spans="1:13" x14ac:dyDescent="0.25">
      <c r="A5418" s="6">
        <v>95132</v>
      </c>
      <c r="B5418" s="126">
        <v>1</v>
      </c>
      <c r="C5418" s="133"/>
      <c r="D5418" s="134">
        <v>2044</v>
      </c>
      <c r="E5418" s="7" t="s">
        <v>2193</v>
      </c>
      <c r="F5418" s="8" t="s">
        <v>2140</v>
      </c>
      <c r="G5418" s="16">
        <f>IFERROR(VLOOKUP(Table1[[#This Row],[Codigo_insumo]],BD_Insumos!$B:$E,4),"")</f>
        <v>13.596734305430379</v>
      </c>
      <c r="H5418" s="140">
        <v>0.25</v>
      </c>
      <c r="I5418" s="9"/>
      <c r="J5418" s="22">
        <f t="shared" si="84"/>
        <v>3.3991835763575948</v>
      </c>
      <c r="K5418" s="22" t="str">
        <f>IF(I5418&lt;&gt;"",SUMIF(Table1[Codigo_servico],A5418,Table1[Subtotal_insumo]),"")</f>
        <v/>
      </c>
      <c r="L5418" s="16">
        <f>IF(Table1[[#This Row],[Ordem_insumos]]&lt;&gt;0,VLOOKUP(Table1[[#This Row],[Codigo_servico]],Preencher_Orcamento!$B:$D,3,FALSE)*Table1[[#This Row],[Qtde_insumo]],"")</f>
        <v>0</v>
      </c>
      <c r="M5418" s="16">
        <f>IF(Table1[[#This Row],[Ordem_insumos]]&lt;&gt;0,VLOOKUP(Table1[[#This Row],[Codigo_servico]],Preencher_Orcamento!$B:$D,3,FALSE)*Table1[[#This Row],[Subtotal_insumo]],"")</f>
        <v>0</v>
      </c>
    </row>
    <row r="5419" spans="1:13" x14ac:dyDescent="0.25">
      <c r="A5419" s="6">
        <v>95132</v>
      </c>
      <c r="B5419" s="126">
        <v>2</v>
      </c>
      <c r="C5419" s="133"/>
      <c r="D5419" s="134">
        <v>2041</v>
      </c>
      <c r="E5419" s="7" t="s">
        <v>2192</v>
      </c>
      <c r="F5419" s="8" t="s">
        <v>2140</v>
      </c>
      <c r="G5419" s="16">
        <f>IFERROR(VLOOKUP(Table1[[#This Row],[Codigo_insumo]],BD_Insumos!$B:$E,4),"")</f>
        <v>18.820516146129485</v>
      </c>
      <c r="H5419" s="140">
        <v>0.25</v>
      </c>
      <c r="I5419" s="9"/>
      <c r="J5419" s="22">
        <f t="shared" si="84"/>
        <v>4.7051290365323712</v>
      </c>
      <c r="K5419" s="22" t="str">
        <f>IF(I5419&lt;&gt;"",SUMIF(Table1[Codigo_servico],A5419,Table1[Subtotal_insumo]),"")</f>
        <v/>
      </c>
      <c r="L5419" s="16">
        <f>IF(Table1[[#This Row],[Ordem_insumos]]&lt;&gt;0,VLOOKUP(Table1[[#This Row],[Codigo_servico]],Preencher_Orcamento!$B:$D,3,FALSE)*Table1[[#This Row],[Qtde_insumo]],"")</f>
        <v>0</v>
      </c>
      <c r="M5419" s="16">
        <f>IF(Table1[[#This Row],[Ordem_insumos]]&lt;&gt;0,VLOOKUP(Table1[[#This Row],[Codigo_servico]],Preencher_Orcamento!$B:$D,3,FALSE)*Table1[[#This Row],[Subtotal_insumo]],"")</f>
        <v>0</v>
      </c>
    </row>
    <row r="5420" spans="1:13" x14ac:dyDescent="0.25">
      <c r="A5420" s="3">
        <v>95134</v>
      </c>
      <c r="B5420" s="125">
        <v>0</v>
      </c>
      <c r="C5420" s="131" t="s">
        <v>3436</v>
      </c>
      <c r="D5420" s="132"/>
      <c r="E5420" s="4"/>
      <c r="F5420" s="4"/>
      <c r="G5420" s="17" t="str">
        <f>IFERROR(VLOOKUP(Table1[[#This Row],[Codigo_insumo]],BD_Insumos!$B:$E,4),"")</f>
        <v/>
      </c>
      <c r="H5420" s="139"/>
      <c r="I5420" s="5" t="s">
        <v>457</v>
      </c>
      <c r="J5420" s="20" t="str">
        <f t="shared" si="84"/>
        <v/>
      </c>
      <c r="K5420" s="21">
        <f>IF(I5420&lt;&gt;"",SUMIF(Table1[Codigo_servico],A5420,Table1[Subtotal_insumo]),"")</f>
        <v>8.1043126128899665</v>
      </c>
      <c r="L5420" s="17" t="str">
        <f>IF(Table1[[#This Row],[Ordem_insumos]]&lt;&gt;0,VLOOKUP(Table1[[#This Row],[Codigo_servico]],Preencher_Orcamento!$B:$D,3,FALSE)*Table1[[#This Row],[Qtde_insumo]],"")</f>
        <v/>
      </c>
      <c r="M5420" s="17" t="str">
        <f>IF(Table1[[#This Row],[Ordem_insumos]]&lt;&gt;0,VLOOKUP(Table1[[#This Row],[Codigo_servico]],Preencher_Orcamento!$B:$D,3,FALSE)*Table1[[#This Row],[Subtotal_insumo]],"")</f>
        <v/>
      </c>
    </row>
    <row r="5421" spans="1:13" x14ac:dyDescent="0.25">
      <c r="A5421" s="6">
        <v>95134</v>
      </c>
      <c r="B5421" s="126">
        <v>1</v>
      </c>
      <c r="C5421" s="133"/>
      <c r="D5421" s="134">
        <v>2044</v>
      </c>
      <c r="E5421" s="7" t="s">
        <v>2193</v>
      </c>
      <c r="F5421" s="8" t="s">
        <v>2140</v>
      </c>
      <c r="G5421" s="16">
        <f>IFERROR(VLOOKUP(Table1[[#This Row],[Codigo_insumo]],BD_Insumos!$B:$E,4),"")</f>
        <v>13.596734305430379</v>
      </c>
      <c r="H5421" s="140">
        <v>0.25</v>
      </c>
      <c r="I5421" s="9"/>
      <c r="J5421" s="22">
        <f t="shared" si="84"/>
        <v>3.3991835763575948</v>
      </c>
      <c r="K5421" s="22" t="str">
        <f>IF(I5421&lt;&gt;"",SUMIF(Table1[Codigo_servico],A5421,Table1[Subtotal_insumo]),"")</f>
        <v/>
      </c>
      <c r="L5421" s="16">
        <f>IF(Table1[[#This Row],[Ordem_insumos]]&lt;&gt;0,VLOOKUP(Table1[[#This Row],[Codigo_servico]],Preencher_Orcamento!$B:$D,3,FALSE)*Table1[[#This Row],[Qtde_insumo]],"")</f>
        <v>0</v>
      </c>
      <c r="M5421" s="16">
        <f>IF(Table1[[#This Row],[Ordem_insumos]]&lt;&gt;0,VLOOKUP(Table1[[#This Row],[Codigo_servico]],Preencher_Orcamento!$B:$D,3,FALSE)*Table1[[#This Row],[Subtotal_insumo]],"")</f>
        <v>0</v>
      </c>
    </row>
    <row r="5422" spans="1:13" x14ac:dyDescent="0.25">
      <c r="A5422" s="6">
        <v>95134</v>
      </c>
      <c r="B5422" s="126">
        <v>2</v>
      </c>
      <c r="C5422" s="133"/>
      <c r="D5422" s="134">
        <v>2041</v>
      </c>
      <c r="E5422" s="7" t="s">
        <v>2192</v>
      </c>
      <c r="F5422" s="8" t="s">
        <v>2140</v>
      </c>
      <c r="G5422" s="16">
        <f>IFERROR(VLOOKUP(Table1[[#This Row],[Codigo_insumo]],BD_Insumos!$B:$E,4),"")</f>
        <v>18.820516146129485</v>
      </c>
      <c r="H5422" s="140">
        <v>0.25</v>
      </c>
      <c r="I5422" s="9"/>
      <c r="J5422" s="22">
        <f t="shared" si="84"/>
        <v>4.7051290365323712</v>
      </c>
      <c r="K5422" s="22" t="str">
        <f>IF(I5422&lt;&gt;"",SUMIF(Table1[Codigo_servico],A5422,Table1[Subtotal_insumo]),"")</f>
        <v/>
      </c>
      <c r="L5422" s="16">
        <f>IF(Table1[[#This Row],[Ordem_insumos]]&lt;&gt;0,VLOOKUP(Table1[[#This Row],[Codigo_servico]],Preencher_Orcamento!$B:$D,3,FALSE)*Table1[[#This Row],[Qtde_insumo]],"")</f>
        <v>0</v>
      </c>
      <c r="M5422" s="16">
        <f>IF(Table1[[#This Row],[Ordem_insumos]]&lt;&gt;0,VLOOKUP(Table1[[#This Row],[Codigo_servico]],Preencher_Orcamento!$B:$D,3,FALSE)*Table1[[#This Row],[Subtotal_insumo]],"")</f>
        <v>0</v>
      </c>
    </row>
    <row r="5423" spans="1:13" x14ac:dyDescent="0.25">
      <c r="A5423" s="3">
        <v>95135</v>
      </c>
      <c r="B5423" s="125">
        <v>0</v>
      </c>
      <c r="C5423" s="131" t="s">
        <v>3437</v>
      </c>
      <c r="D5423" s="132"/>
      <c r="E5423" s="4"/>
      <c r="F5423" s="4"/>
      <c r="G5423" s="17" t="str">
        <f>IFERROR(VLOOKUP(Table1[[#This Row],[Codigo_insumo]],BD_Insumos!$B:$E,4),"")</f>
        <v/>
      </c>
      <c r="H5423" s="139"/>
      <c r="I5423" s="5" t="s">
        <v>457</v>
      </c>
      <c r="J5423" s="20" t="str">
        <f t="shared" si="84"/>
        <v/>
      </c>
      <c r="K5423" s="21">
        <f>IF(I5423&lt;&gt;"",SUMIF(Table1[Codigo_servico],A5423,Table1[Subtotal_insumo]),"")</f>
        <v>192.06332190861761</v>
      </c>
      <c r="L5423" s="17" t="str">
        <f>IF(Table1[[#This Row],[Ordem_insumos]]&lt;&gt;0,VLOOKUP(Table1[[#This Row],[Codigo_servico]],Preencher_Orcamento!$B:$D,3,FALSE)*Table1[[#This Row],[Qtde_insumo]],"")</f>
        <v/>
      </c>
      <c r="M5423" s="17" t="str">
        <f>IF(Table1[[#This Row],[Ordem_insumos]]&lt;&gt;0,VLOOKUP(Table1[[#This Row],[Codigo_servico]],Preencher_Orcamento!$B:$D,3,FALSE)*Table1[[#This Row],[Subtotal_insumo]],"")</f>
        <v/>
      </c>
    </row>
    <row r="5424" spans="1:13" x14ac:dyDescent="0.25">
      <c r="A5424" s="6">
        <v>95135</v>
      </c>
      <c r="B5424" s="126">
        <v>1</v>
      </c>
      <c r="C5424" s="133"/>
      <c r="D5424" s="134">
        <v>2044</v>
      </c>
      <c r="E5424" s="7" t="s">
        <v>2193</v>
      </c>
      <c r="F5424" s="8" t="s">
        <v>2140</v>
      </c>
      <c r="G5424" s="16">
        <f>IFERROR(VLOOKUP(Table1[[#This Row],[Codigo_insumo]],BD_Insumos!$B:$E,4),"")</f>
        <v>13.596734305430379</v>
      </c>
      <c r="H5424" s="140">
        <v>6</v>
      </c>
      <c r="I5424" s="9"/>
      <c r="J5424" s="22">
        <f t="shared" si="84"/>
        <v>81.580405832582272</v>
      </c>
      <c r="K5424" s="22" t="str">
        <f>IF(I5424&lt;&gt;"",SUMIF(Table1[Codigo_servico],A5424,Table1[Subtotal_insumo]),"")</f>
        <v/>
      </c>
      <c r="L5424" s="16">
        <f>IF(Table1[[#This Row],[Ordem_insumos]]&lt;&gt;0,VLOOKUP(Table1[[#This Row],[Codigo_servico]],Preencher_Orcamento!$B:$D,3,FALSE)*Table1[[#This Row],[Qtde_insumo]],"")</f>
        <v>0</v>
      </c>
      <c r="M5424" s="16">
        <f>IF(Table1[[#This Row],[Ordem_insumos]]&lt;&gt;0,VLOOKUP(Table1[[#This Row],[Codigo_servico]],Preencher_Orcamento!$B:$D,3,FALSE)*Table1[[#This Row],[Subtotal_insumo]],"")</f>
        <v>0</v>
      </c>
    </row>
    <row r="5425" spans="1:13" x14ac:dyDescent="0.25">
      <c r="A5425" s="6">
        <v>95135</v>
      </c>
      <c r="B5425" s="126">
        <v>2</v>
      </c>
      <c r="C5425" s="133"/>
      <c r="D5425" s="134">
        <v>1037</v>
      </c>
      <c r="E5425" s="7" t="s">
        <v>2958</v>
      </c>
      <c r="F5425" s="8" t="s">
        <v>2140</v>
      </c>
      <c r="G5425" s="16">
        <f>IFERROR(VLOOKUP(Table1[[#This Row],[Codigo_insumo]],BD_Insumos!$B:$E,4),"")</f>
        <v>35.200851491517405</v>
      </c>
      <c r="H5425" s="140">
        <v>1</v>
      </c>
      <c r="I5425" s="9"/>
      <c r="J5425" s="22">
        <f t="shared" si="84"/>
        <v>35.200851491517405</v>
      </c>
      <c r="K5425" s="22" t="str">
        <f>IF(I5425&lt;&gt;"",SUMIF(Table1[Codigo_servico],A5425,Table1[Subtotal_insumo]),"")</f>
        <v/>
      </c>
      <c r="L5425" s="16">
        <f>IF(Table1[[#This Row],[Ordem_insumos]]&lt;&gt;0,VLOOKUP(Table1[[#This Row],[Codigo_servico]],Preencher_Orcamento!$B:$D,3,FALSE)*Table1[[#This Row],[Qtde_insumo]],"")</f>
        <v>0</v>
      </c>
      <c r="M5425" s="16">
        <f>IF(Table1[[#This Row],[Ordem_insumos]]&lt;&gt;0,VLOOKUP(Table1[[#This Row],[Codigo_servico]],Preencher_Orcamento!$B:$D,3,FALSE)*Table1[[#This Row],[Subtotal_insumo]],"")</f>
        <v>0</v>
      </c>
    </row>
    <row r="5426" spans="1:13" x14ac:dyDescent="0.25">
      <c r="A5426" s="6">
        <v>95135</v>
      </c>
      <c r="B5426" s="126">
        <v>3</v>
      </c>
      <c r="C5426" s="133"/>
      <c r="D5426" s="134">
        <v>2041</v>
      </c>
      <c r="E5426" s="7" t="s">
        <v>2192</v>
      </c>
      <c r="F5426" s="8" t="s">
        <v>2140</v>
      </c>
      <c r="G5426" s="16">
        <f>IFERROR(VLOOKUP(Table1[[#This Row],[Codigo_insumo]],BD_Insumos!$B:$E,4),"")</f>
        <v>18.820516146129485</v>
      </c>
      <c r="H5426" s="140">
        <v>4</v>
      </c>
      <c r="I5426" s="9"/>
      <c r="J5426" s="22">
        <f t="shared" si="84"/>
        <v>75.28206458451794</v>
      </c>
      <c r="K5426" s="22" t="str">
        <f>IF(I5426&lt;&gt;"",SUMIF(Table1[Codigo_servico],A5426,Table1[Subtotal_insumo]),"")</f>
        <v/>
      </c>
      <c r="L5426" s="16">
        <f>IF(Table1[[#This Row],[Ordem_insumos]]&lt;&gt;0,VLOOKUP(Table1[[#This Row],[Codigo_servico]],Preencher_Orcamento!$B:$D,3,FALSE)*Table1[[#This Row],[Qtde_insumo]],"")</f>
        <v>0</v>
      </c>
      <c r="M5426" s="16">
        <f>IF(Table1[[#This Row],[Ordem_insumos]]&lt;&gt;0,VLOOKUP(Table1[[#This Row],[Codigo_servico]],Preencher_Orcamento!$B:$D,3,FALSE)*Table1[[#This Row],[Subtotal_insumo]],"")</f>
        <v>0</v>
      </c>
    </row>
    <row r="5427" spans="1:13" x14ac:dyDescent="0.25">
      <c r="A5427" s="3">
        <v>95136</v>
      </c>
      <c r="B5427" s="125">
        <v>0</v>
      </c>
      <c r="C5427" s="131" t="s">
        <v>3438</v>
      </c>
      <c r="D5427" s="132"/>
      <c r="E5427" s="4"/>
      <c r="F5427" s="4"/>
      <c r="G5427" s="17" t="str">
        <f>IFERROR(VLOOKUP(Table1[[#This Row],[Codigo_insumo]],BD_Insumos!$B:$E,4),"")</f>
        <v/>
      </c>
      <c r="H5427" s="139"/>
      <c r="I5427" s="5" t="s">
        <v>457</v>
      </c>
      <c r="J5427" s="20" t="str">
        <f t="shared" si="84"/>
        <v/>
      </c>
      <c r="K5427" s="21">
        <f>IF(I5427&lt;&gt;"",SUMIF(Table1[Codigo_servico],A5427,Table1[Subtotal_insumo]),"")</f>
        <v>16.208625225779933</v>
      </c>
      <c r="L5427" s="17" t="str">
        <f>IF(Table1[[#This Row],[Ordem_insumos]]&lt;&gt;0,VLOOKUP(Table1[[#This Row],[Codigo_servico]],Preencher_Orcamento!$B:$D,3,FALSE)*Table1[[#This Row],[Qtde_insumo]],"")</f>
        <v/>
      </c>
      <c r="M5427" s="17" t="str">
        <f>IF(Table1[[#This Row],[Ordem_insumos]]&lt;&gt;0,VLOOKUP(Table1[[#This Row],[Codigo_servico]],Preencher_Orcamento!$B:$D,3,FALSE)*Table1[[#This Row],[Subtotal_insumo]],"")</f>
        <v/>
      </c>
    </row>
    <row r="5428" spans="1:13" x14ac:dyDescent="0.25">
      <c r="A5428" s="6">
        <v>95136</v>
      </c>
      <c r="B5428" s="126">
        <v>1</v>
      </c>
      <c r="C5428" s="133"/>
      <c r="D5428" s="134">
        <v>2041</v>
      </c>
      <c r="E5428" s="7" t="s">
        <v>2192</v>
      </c>
      <c r="F5428" s="8" t="s">
        <v>2140</v>
      </c>
      <c r="G5428" s="16">
        <f>IFERROR(VLOOKUP(Table1[[#This Row],[Codigo_insumo]],BD_Insumos!$B:$E,4),"")</f>
        <v>18.820516146129485</v>
      </c>
      <c r="H5428" s="140">
        <v>0.5</v>
      </c>
      <c r="I5428" s="9"/>
      <c r="J5428" s="22">
        <f t="shared" si="84"/>
        <v>9.4102580730647425</v>
      </c>
      <c r="K5428" s="22" t="str">
        <f>IF(I5428&lt;&gt;"",SUMIF(Table1[Codigo_servico],A5428,Table1[Subtotal_insumo]),"")</f>
        <v/>
      </c>
      <c r="L5428" s="16">
        <f>IF(Table1[[#This Row],[Ordem_insumos]]&lt;&gt;0,VLOOKUP(Table1[[#This Row],[Codigo_servico]],Preencher_Orcamento!$B:$D,3,FALSE)*Table1[[#This Row],[Qtde_insumo]],"")</f>
        <v>0</v>
      </c>
      <c r="M5428" s="16">
        <f>IF(Table1[[#This Row],[Ordem_insumos]]&lt;&gt;0,VLOOKUP(Table1[[#This Row],[Codigo_servico]],Preencher_Orcamento!$B:$D,3,FALSE)*Table1[[#This Row],[Subtotal_insumo]],"")</f>
        <v>0</v>
      </c>
    </row>
    <row r="5429" spans="1:13" x14ac:dyDescent="0.25">
      <c r="A5429" s="6">
        <v>95136</v>
      </c>
      <c r="B5429" s="126">
        <v>2</v>
      </c>
      <c r="C5429" s="133"/>
      <c r="D5429" s="134">
        <v>2044</v>
      </c>
      <c r="E5429" s="7" t="s">
        <v>2193</v>
      </c>
      <c r="F5429" s="8" t="s">
        <v>2140</v>
      </c>
      <c r="G5429" s="16">
        <f>IFERROR(VLOOKUP(Table1[[#This Row],[Codigo_insumo]],BD_Insumos!$B:$E,4),"")</f>
        <v>13.596734305430379</v>
      </c>
      <c r="H5429" s="140">
        <v>0.5</v>
      </c>
      <c r="I5429" s="9"/>
      <c r="J5429" s="22">
        <f t="shared" si="84"/>
        <v>6.7983671527151897</v>
      </c>
      <c r="K5429" s="22" t="str">
        <f>IF(I5429&lt;&gt;"",SUMIF(Table1[Codigo_servico],A5429,Table1[Subtotal_insumo]),"")</f>
        <v/>
      </c>
      <c r="L5429" s="16">
        <f>IF(Table1[[#This Row],[Ordem_insumos]]&lt;&gt;0,VLOOKUP(Table1[[#This Row],[Codigo_servico]],Preencher_Orcamento!$B:$D,3,FALSE)*Table1[[#This Row],[Qtde_insumo]],"")</f>
        <v>0</v>
      </c>
      <c r="M5429" s="16">
        <f>IF(Table1[[#This Row],[Ordem_insumos]]&lt;&gt;0,VLOOKUP(Table1[[#This Row],[Codigo_servico]],Preencher_Orcamento!$B:$D,3,FALSE)*Table1[[#This Row],[Subtotal_insumo]],"")</f>
        <v>0</v>
      </c>
    </row>
    <row r="5430" spans="1:13" x14ac:dyDescent="0.25">
      <c r="A5430" s="3">
        <v>95137</v>
      </c>
      <c r="B5430" s="125">
        <v>0</v>
      </c>
      <c r="C5430" s="131" t="s">
        <v>3439</v>
      </c>
      <c r="D5430" s="132"/>
      <c r="E5430" s="4"/>
      <c r="F5430" s="4"/>
      <c r="G5430" s="17" t="str">
        <f>IFERROR(VLOOKUP(Table1[[#This Row],[Codigo_insumo]],BD_Insumos!$B:$E,4),"")</f>
        <v/>
      </c>
      <c r="H5430" s="139"/>
      <c r="I5430" s="5" t="s">
        <v>457</v>
      </c>
      <c r="J5430" s="20" t="str">
        <f t="shared" si="84"/>
        <v/>
      </c>
      <c r="K5430" s="21">
        <f>IF(I5430&lt;&gt;"",SUMIF(Table1[Codigo_servico],A5430,Table1[Subtotal_insumo]),"")</f>
        <v>16.208625225779933</v>
      </c>
      <c r="L5430" s="17" t="str">
        <f>IF(Table1[[#This Row],[Ordem_insumos]]&lt;&gt;0,VLOOKUP(Table1[[#This Row],[Codigo_servico]],Preencher_Orcamento!$B:$D,3,FALSE)*Table1[[#This Row],[Qtde_insumo]],"")</f>
        <v/>
      </c>
      <c r="M5430" s="17" t="str">
        <f>IF(Table1[[#This Row],[Ordem_insumos]]&lt;&gt;0,VLOOKUP(Table1[[#This Row],[Codigo_servico]],Preencher_Orcamento!$B:$D,3,FALSE)*Table1[[#This Row],[Subtotal_insumo]],"")</f>
        <v/>
      </c>
    </row>
    <row r="5431" spans="1:13" x14ac:dyDescent="0.25">
      <c r="A5431" s="6">
        <v>95137</v>
      </c>
      <c r="B5431" s="126">
        <v>1</v>
      </c>
      <c r="C5431" s="133"/>
      <c r="D5431" s="134">
        <v>2041</v>
      </c>
      <c r="E5431" s="7" t="s">
        <v>2192</v>
      </c>
      <c r="F5431" s="8" t="s">
        <v>2140</v>
      </c>
      <c r="G5431" s="16">
        <f>IFERROR(VLOOKUP(Table1[[#This Row],[Codigo_insumo]],BD_Insumos!$B:$E,4),"")</f>
        <v>18.820516146129485</v>
      </c>
      <c r="H5431" s="140">
        <v>0.5</v>
      </c>
      <c r="I5431" s="9"/>
      <c r="J5431" s="22">
        <f t="shared" si="84"/>
        <v>9.4102580730647425</v>
      </c>
      <c r="K5431" s="22" t="str">
        <f>IF(I5431&lt;&gt;"",SUMIF(Table1[Codigo_servico],A5431,Table1[Subtotal_insumo]),"")</f>
        <v/>
      </c>
      <c r="L5431" s="16">
        <f>IF(Table1[[#This Row],[Ordem_insumos]]&lt;&gt;0,VLOOKUP(Table1[[#This Row],[Codigo_servico]],Preencher_Orcamento!$B:$D,3,FALSE)*Table1[[#This Row],[Qtde_insumo]],"")</f>
        <v>0</v>
      </c>
      <c r="M5431" s="16">
        <f>IF(Table1[[#This Row],[Ordem_insumos]]&lt;&gt;0,VLOOKUP(Table1[[#This Row],[Codigo_servico]],Preencher_Orcamento!$B:$D,3,FALSE)*Table1[[#This Row],[Subtotal_insumo]],"")</f>
        <v>0</v>
      </c>
    </row>
    <row r="5432" spans="1:13" x14ac:dyDescent="0.25">
      <c r="A5432" s="6">
        <v>95137</v>
      </c>
      <c r="B5432" s="126">
        <v>2</v>
      </c>
      <c r="C5432" s="133"/>
      <c r="D5432" s="134">
        <v>2044</v>
      </c>
      <c r="E5432" s="7" t="s">
        <v>2193</v>
      </c>
      <c r="F5432" s="8" t="s">
        <v>2140</v>
      </c>
      <c r="G5432" s="16">
        <f>IFERROR(VLOOKUP(Table1[[#This Row],[Codigo_insumo]],BD_Insumos!$B:$E,4),"")</f>
        <v>13.596734305430379</v>
      </c>
      <c r="H5432" s="140">
        <v>0.5</v>
      </c>
      <c r="I5432" s="9"/>
      <c r="J5432" s="22">
        <f t="shared" si="84"/>
        <v>6.7983671527151897</v>
      </c>
      <c r="K5432" s="22" t="str">
        <f>IF(I5432&lt;&gt;"",SUMIF(Table1[Codigo_servico],A5432,Table1[Subtotal_insumo]),"")</f>
        <v/>
      </c>
      <c r="L5432" s="16">
        <f>IF(Table1[[#This Row],[Ordem_insumos]]&lt;&gt;0,VLOOKUP(Table1[[#This Row],[Codigo_servico]],Preencher_Orcamento!$B:$D,3,FALSE)*Table1[[#This Row],[Qtde_insumo]],"")</f>
        <v>0</v>
      </c>
      <c r="M5432" s="16">
        <f>IF(Table1[[#This Row],[Ordem_insumos]]&lt;&gt;0,VLOOKUP(Table1[[#This Row],[Codigo_servico]],Preencher_Orcamento!$B:$D,3,FALSE)*Table1[[#This Row],[Subtotal_insumo]],"")</f>
        <v>0</v>
      </c>
    </row>
    <row r="5433" spans="1:13" x14ac:dyDescent="0.25">
      <c r="A5433" s="3">
        <v>95138</v>
      </c>
      <c r="B5433" s="125">
        <v>0</v>
      </c>
      <c r="C5433" s="131" t="s">
        <v>3440</v>
      </c>
      <c r="D5433" s="132"/>
      <c r="E5433" s="4"/>
      <c r="F5433" s="4"/>
      <c r="G5433" s="17" t="str">
        <f>IFERROR(VLOOKUP(Table1[[#This Row],[Codigo_insumo]],BD_Insumos!$B:$E,4),"")</f>
        <v/>
      </c>
      <c r="H5433" s="139"/>
      <c r="I5433" s="5" t="s">
        <v>457</v>
      </c>
      <c r="J5433" s="20" t="str">
        <f t="shared" si="84"/>
        <v/>
      </c>
      <c r="K5433" s="21">
        <f>IF(I5433&lt;&gt;"",SUMIF(Table1[Codigo_servico],A5433,Table1[Subtotal_insumo]),"")</f>
        <v>24.312937838669896</v>
      </c>
      <c r="L5433" s="17" t="str">
        <f>IF(Table1[[#This Row],[Ordem_insumos]]&lt;&gt;0,VLOOKUP(Table1[[#This Row],[Codigo_servico]],Preencher_Orcamento!$B:$D,3,FALSE)*Table1[[#This Row],[Qtde_insumo]],"")</f>
        <v/>
      </c>
      <c r="M5433" s="17" t="str">
        <f>IF(Table1[[#This Row],[Ordem_insumos]]&lt;&gt;0,VLOOKUP(Table1[[#This Row],[Codigo_servico]],Preencher_Orcamento!$B:$D,3,FALSE)*Table1[[#This Row],[Subtotal_insumo]],"")</f>
        <v/>
      </c>
    </row>
    <row r="5434" spans="1:13" x14ac:dyDescent="0.25">
      <c r="A5434" s="6">
        <v>95138</v>
      </c>
      <c r="B5434" s="126">
        <v>1</v>
      </c>
      <c r="C5434" s="133"/>
      <c r="D5434" s="134">
        <v>2041</v>
      </c>
      <c r="E5434" s="7" t="s">
        <v>2192</v>
      </c>
      <c r="F5434" s="8" t="s">
        <v>2140</v>
      </c>
      <c r="G5434" s="16">
        <f>IFERROR(VLOOKUP(Table1[[#This Row],[Codigo_insumo]],BD_Insumos!$B:$E,4),"")</f>
        <v>18.820516146129485</v>
      </c>
      <c r="H5434" s="140">
        <v>0.75</v>
      </c>
      <c r="I5434" s="9"/>
      <c r="J5434" s="22">
        <f t="shared" si="84"/>
        <v>14.115387109597114</v>
      </c>
      <c r="K5434" s="22" t="str">
        <f>IF(I5434&lt;&gt;"",SUMIF(Table1[Codigo_servico],A5434,Table1[Subtotal_insumo]),"")</f>
        <v/>
      </c>
      <c r="L5434" s="16">
        <f>IF(Table1[[#This Row],[Ordem_insumos]]&lt;&gt;0,VLOOKUP(Table1[[#This Row],[Codigo_servico]],Preencher_Orcamento!$B:$D,3,FALSE)*Table1[[#This Row],[Qtde_insumo]],"")</f>
        <v>0</v>
      </c>
      <c r="M5434" s="16">
        <f>IF(Table1[[#This Row],[Ordem_insumos]]&lt;&gt;0,VLOOKUP(Table1[[#This Row],[Codigo_servico]],Preencher_Orcamento!$B:$D,3,FALSE)*Table1[[#This Row],[Subtotal_insumo]],"")</f>
        <v>0</v>
      </c>
    </row>
    <row r="5435" spans="1:13" x14ac:dyDescent="0.25">
      <c r="A5435" s="6">
        <v>95138</v>
      </c>
      <c r="B5435" s="126">
        <v>2</v>
      </c>
      <c r="C5435" s="133"/>
      <c r="D5435" s="134">
        <v>2044</v>
      </c>
      <c r="E5435" s="7" t="s">
        <v>2193</v>
      </c>
      <c r="F5435" s="8" t="s">
        <v>2140</v>
      </c>
      <c r="G5435" s="16">
        <f>IFERROR(VLOOKUP(Table1[[#This Row],[Codigo_insumo]],BD_Insumos!$B:$E,4),"")</f>
        <v>13.596734305430379</v>
      </c>
      <c r="H5435" s="140">
        <v>0.75</v>
      </c>
      <c r="I5435" s="9"/>
      <c r="J5435" s="22">
        <f t="shared" si="84"/>
        <v>10.197550729072784</v>
      </c>
      <c r="K5435" s="22" t="str">
        <f>IF(I5435&lt;&gt;"",SUMIF(Table1[Codigo_servico],A5435,Table1[Subtotal_insumo]),"")</f>
        <v/>
      </c>
      <c r="L5435" s="16">
        <f>IF(Table1[[#This Row],[Ordem_insumos]]&lt;&gt;0,VLOOKUP(Table1[[#This Row],[Codigo_servico]],Preencher_Orcamento!$B:$D,3,FALSE)*Table1[[#This Row],[Qtde_insumo]],"")</f>
        <v>0</v>
      </c>
      <c r="M5435" s="16">
        <f>IF(Table1[[#This Row],[Ordem_insumos]]&lt;&gt;0,VLOOKUP(Table1[[#This Row],[Codigo_servico]],Preencher_Orcamento!$B:$D,3,FALSE)*Table1[[#This Row],[Subtotal_insumo]],"")</f>
        <v>0</v>
      </c>
    </row>
    <row r="5436" spans="1:13" x14ac:dyDescent="0.25">
      <c r="A5436" s="3">
        <v>95139</v>
      </c>
      <c r="B5436" s="125">
        <v>0</v>
      </c>
      <c r="C5436" s="131" t="s">
        <v>3441</v>
      </c>
      <c r="D5436" s="132"/>
      <c r="E5436" s="4"/>
      <c r="F5436" s="4"/>
      <c r="G5436" s="17" t="str">
        <f>IFERROR(VLOOKUP(Table1[[#This Row],[Codigo_insumo]],BD_Insumos!$B:$E,4),"")</f>
        <v/>
      </c>
      <c r="H5436" s="139"/>
      <c r="I5436" s="5" t="s">
        <v>457</v>
      </c>
      <c r="J5436" s="20" t="str">
        <f t="shared" si="84"/>
        <v/>
      </c>
      <c r="K5436" s="21">
        <f>IF(I5436&lt;&gt;"",SUMIF(Table1[Codigo_servico],A5436,Table1[Subtotal_insumo]),"")</f>
        <v>8.1043126128899665</v>
      </c>
      <c r="L5436" s="17" t="str">
        <f>IF(Table1[[#This Row],[Ordem_insumos]]&lt;&gt;0,VLOOKUP(Table1[[#This Row],[Codigo_servico]],Preencher_Orcamento!$B:$D,3,FALSE)*Table1[[#This Row],[Qtde_insumo]],"")</f>
        <v/>
      </c>
      <c r="M5436" s="17" t="str">
        <f>IF(Table1[[#This Row],[Ordem_insumos]]&lt;&gt;0,VLOOKUP(Table1[[#This Row],[Codigo_servico]],Preencher_Orcamento!$B:$D,3,FALSE)*Table1[[#This Row],[Subtotal_insumo]],"")</f>
        <v/>
      </c>
    </row>
    <row r="5437" spans="1:13" x14ac:dyDescent="0.25">
      <c r="A5437" s="6">
        <v>95139</v>
      </c>
      <c r="B5437" s="126">
        <v>1</v>
      </c>
      <c r="C5437" s="133"/>
      <c r="D5437" s="134">
        <v>2041</v>
      </c>
      <c r="E5437" s="7" t="s">
        <v>2192</v>
      </c>
      <c r="F5437" s="8" t="s">
        <v>2140</v>
      </c>
      <c r="G5437" s="16">
        <f>IFERROR(VLOOKUP(Table1[[#This Row],[Codigo_insumo]],BD_Insumos!$B:$E,4),"")</f>
        <v>18.820516146129485</v>
      </c>
      <c r="H5437" s="140">
        <v>0.25</v>
      </c>
      <c r="I5437" s="9"/>
      <c r="J5437" s="22">
        <f t="shared" si="84"/>
        <v>4.7051290365323712</v>
      </c>
      <c r="K5437" s="22" t="str">
        <f>IF(I5437&lt;&gt;"",SUMIF(Table1[Codigo_servico],A5437,Table1[Subtotal_insumo]),"")</f>
        <v/>
      </c>
      <c r="L5437" s="16">
        <f>IF(Table1[[#This Row],[Ordem_insumos]]&lt;&gt;0,VLOOKUP(Table1[[#This Row],[Codigo_servico]],Preencher_Orcamento!$B:$D,3,FALSE)*Table1[[#This Row],[Qtde_insumo]],"")</f>
        <v>0</v>
      </c>
      <c r="M5437" s="16">
        <f>IF(Table1[[#This Row],[Ordem_insumos]]&lt;&gt;0,VLOOKUP(Table1[[#This Row],[Codigo_servico]],Preencher_Orcamento!$B:$D,3,FALSE)*Table1[[#This Row],[Subtotal_insumo]],"")</f>
        <v>0</v>
      </c>
    </row>
    <row r="5438" spans="1:13" x14ac:dyDescent="0.25">
      <c r="A5438" s="6">
        <v>95139</v>
      </c>
      <c r="B5438" s="126">
        <v>2</v>
      </c>
      <c r="C5438" s="133"/>
      <c r="D5438" s="134">
        <v>2044</v>
      </c>
      <c r="E5438" s="7" t="s">
        <v>2193</v>
      </c>
      <c r="F5438" s="8" t="s">
        <v>2140</v>
      </c>
      <c r="G5438" s="16">
        <f>IFERROR(VLOOKUP(Table1[[#This Row],[Codigo_insumo]],BD_Insumos!$B:$E,4),"")</f>
        <v>13.596734305430379</v>
      </c>
      <c r="H5438" s="140">
        <v>0.25</v>
      </c>
      <c r="I5438" s="9"/>
      <c r="J5438" s="22">
        <f t="shared" si="84"/>
        <v>3.3991835763575948</v>
      </c>
      <c r="K5438" s="22" t="str">
        <f>IF(I5438&lt;&gt;"",SUMIF(Table1[Codigo_servico],A5438,Table1[Subtotal_insumo]),"")</f>
        <v/>
      </c>
      <c r="L5438" s="16">
        <f>IF(Table1[[#This Row],[Ordem_insumos]]&lt;&gt;0,VLOOKUP(Table1[[#This Row],[Codigo_servico]],Preencher_Orcamento!$B:$D,3,FALSE)*Table1[[#This Row],[Qtde_insumo]],"")</f>
        <v>0</v>
      </c>
      <c r="M5438" s="16">
        <f>IF(Table1[[#This Row],[Ordem_insumos]]&lt;&gt;0,VLOOKUP(Table1[[#This Row],[Codigo_servico]],Preencher_Orcamento!$B:$D,3,FALSE)*Table1[[#This Row],[Subtotal_insumo]],"")</f>
        <v>0</v>
      </c>
    </row>
    <row r="5439" spans="1:13" x14ac:dyDescent="0.25">
      <c r="A5439" s="3">
        <v>95201</v>
      </c>
      <c r="B5439" s="125">
        <v>0</v>
      </c>
      <c r="C5439" s="131" t="s">
        <v>3442</v>
      </c>
      <c r="D5439" s="132"/>
      <c r="E5439" s="4"/>
      <c r="F5439" s="4"/>
      <c r="G5439" s="17" t="str">
        <f>IFERROR(VLOOKUP(Table1[[#This Row],[Codigo_insumo]],BD_Insumos!$B:$E,4),"")</f>
        <v/>
      </c>
      <c r="H5439" s="139"/>
      <c r="I5439" s="5" t="s">
        <v>457</v>
      </c>
      <c r="J5439" s="20" t="str">
        <f t="shared" si="84"/>
        <v/>
      </c>
      <c r="K5439" s="21">
        <f>IF(I5439&lt;&gt;"",SUMIF(Table1[Codigo_servico],A5439,Table1[Subtotal_insumo]),"")</f>
        <v>6.4834500903119734</v>
      </c>
      <c r="L5439" s="17" t="str">
        <f>IF(Table1[[#This Row],[Ordem_insumos]]&lt;&gt;0,VLOOKUP(Table1[[#This Row],[Codigo_servico]],Preencher_Orcamento!$B:$D,3,FALSE)*Table1[[#This Row],[Qtde_insumo]],"")</f>
        <v/>
      </c>
      <c r="M5439" s="17" t="str">
        <f>IF(Table1[[#This Row],[Ordem_insumos]]&lt;&gt;0,VLOOKUP(Table1[[#This Row],[Codigo_servico]],Preencher_Orcamento!$B:$D,3,FALSE)*Table1[[#This Row],[Subtotal_insumo]],"")</f>
        <v/>
      </c>
    </row>
    <row r="5440" spans="1:13" x14ac:dyDescent="0.25">
      <c r="A5440" s="6">
        <v>95201</v>
      </c>
      <c r="B5440" s="126">
        <v>1</v>
      </c>
      <c r="C5440" s="133"/>
      <c r="D5440" s="134">
        <v>2041</v>
      </c>
      <c r="E5440" s="7" t="s">
        <v>2192</v>
      </c>
      <c r="F5440" s="8" t="s">
        <v>2140</v>
      </c>
      <c r="G5440" s="16">
        <f>IFERROR(VLOOKUP(Table1[[#This Row],[Codigo_insumo]],BD_Insumos!$B:$E,4),"")</f>
        <v>18.820516146129485</v>
      </c>
      <c r="H5440" s="140">
        <v>0.2</v>
      </c>
      <c r="I5440" s="9"/>
      <c r="J5440" s="22">
        <f t="shared" si="84"/>
        <v>3.7641032292258974</v>
      </c>
      <c r="K5440" s="22" t="str">
        <f>IF(I5440&lt;&gt;"",SUMIF(Table1[Codigo_servico],A5440,Table1[Subtotal_insumo]),"")</f>
        <v/>
      </c>
      <c r="L5440" s="16">
        <f>IF(Table1[[#This Row],[Ordem_insumos]]&lt;&gt;0,VLOOKUP(Table1[[#This Row],[Codigo_servico]],Preencher_Orcamento!$B:$D,3,FALSE)*Table1[[#This Row],[Qtde_insumo]],"")</f>
        <v>0</v>
      </c>
      <c r="M5440" s="16">
        <f>IF(Table1[[#This Row],[Ordem_insumos]]&lt;&gt;0,VLOOKUP(Table1[[#This Row],[Codigo_servico]],Preencher_Orcamento!$B:$D,3,FALSE)*Table1[[#This Row],[Subtotal_insumo]],"")</f>
        <v>0</v>
      </c>
    </row>
    <row r="5441" spans="1:13" x14ac:dyDescent="0.25">
      <c r="A5441" s="6">
        <v>95201</v>
      </c>
      <c r="B5441" s="126">
        <v>2</v>
      </c>
      <c r="C5441" s="133"/>
      <c r="D5441" s="134">
        <v>2044</v>
      </c>
      <c r="E5441" s="7" t="s">
        <v>2193</v>
      </c>
      <c r="F5441" s="8" t="s">
        <v>2140</v>
      </c>
      <c r="G5441" s="16">
        <f>IFERROR(VLOOKUP(Table1[[#This Row],[Codigo_insumo]],BD_Insumos!$B:$E,4),"")</f>
        <v>13.596734305430379</v>
      </c>
      <c r="H5441" s="140">
        <v>0.2</v>
      </c>
      <c r="I5441" s="9"/>
      <c r="J5441" s="22">
        <f t="shared" si="84"/>
        <v>2.719346861086076</v>
      </c>
      <c r="K5441" s="22" t="str">
        <f>IF(I5441&lt;&gt;"",SUMIF(Table1[Codigo_servico],A5441,Table1[Subtotal_insumo]),"")</f>
        <v/>
      </c>
      <c r="L5441" s="16">
        <f>IF(Table1[[#This Row],[Ordem_insumos]]&lt;&gt;0,VLOOKUP(Table1[[#This Row],[Codigo_servico]],Preencher_Orcamento!$B:$D,3,FALSE)*Table1[[#This Row],[Qtde_insumo]],"")</f>
        <v>0</v>
      </c>
      <c r="M5441" s="16">
        <f>IF(Table1[[#This Row],[Ordem_insumos]]&lt;&gt;0,VLOOKUP(Table1[[#This Row],[Codigo_servico]],Preencher_Orcamento!$B:$D,3,FALSE)*Table1[[#This Row],[Subtotal_insumo]],"")</f>
        <v>0</v>
      </c>
    </row>
    <row r="5442" spans="1:13" x14ac:dyDescent="0.25">
      <c r="A5442" s="3">
        <v>95202</v>
      </c>
      <c r="B5442" s="125">
        <v>0</v>
      </c>
      <c r="C5442" s="131" t="s">
        <v>3443</v>
      </c>
      <c r="D5442" s="132"/>
      <c r="E5442" s="4"/>
      <c r="F5442" s="4"/>
      <c r="G5442" s="17" t="str">
        <f>IFERROR(VLOOKUP(Table1[[#This Row],[Codigo_insumo]],BD_Insumos!$B:$E,4),"")</f>
        <v/>
      </c>
      <c r="H5442" s="139"/>
      <c r="I5442" s="5" t="s">
        <v>457</v>
      </c>
      <c r="J5442" s="20" t="str">
        <f t="shared" ref="J5442:J5505" si="85">IF(I5442="",G5442*H5442,"")</f>
        <v/>
      </c>
      <c r="K5442" s="21">
        <f>IF(I5442&lt;&gt;"",SUMIF(Table1[Codigo_servico],A5442,Table1[Subtotal_insumo]),"")</f>
        <v>16.208625225779933</v>
      </c>
      <c r="L5442" s="17" t="str">
        <f>IF(Table1[[#This Row],[Ordem_insumos]]&lt;&gt;0,VLOOKUP(Table1[[#This Row],[Codigo_servico]],Preencher_Orcamento!$B:$D,3,FALSE)*Table1[[#This Row],[Qtde_insumo]],"")</f>
        <v/>
      </c>
      <c r="M5442" s="17" t="str">
        <f>IF(Table1[[#This Row],[Ordem_insumos]]&lt;&gt;0,VLOOKUP(Table1[[#This Row],[Codigo_servico]],Preencher_Orcamento!$B:$D,3,FALSE)*Table1[[#This Row],[Subtotal_insumo]],"")</f>
        <v/>
      </c>
    </row>
    <row r="5443" spans="1:13" x14ac:dyDescent="0.25">
      <c r="A5443" s="6">
        <v>95202</v>
      </c>
      <c r="B5443" s="126">
        <v>1</v>
      </c>
      <c r="C5443" s="133"/>
      <c r="D5443" s="134">
        <v>2044</v>
      </c>
      <c r="E5443" s="7" t="s">
        <v>2193</v>
      </c>
      <c r="F5443" s="8" t="s">
        <v>2140</v>
      </c>
      <c r="G5443" s="16">
        <f>IFERROR(VLOOKUP(Table1[[#This Row],[Codigo_insumo]],BD_Insumos!$B:$E,4),"")</f>
        <v>13.596734305430379</v>
      </c>
      <c r="H5443" s="140">
        <v>0.5</v>
      </c>
      <c r="I5443" s="9"/>
      <c r="J5443" s="22">
        <f t="shared" si="85"/>
        <v>6.7983671527151897</v>
      </c>
      <c r="K5443" s="22" t="str">
        <f>IF(I5443&lt;&gt;"",SUMIF(Table1[Codigo_servico],A5443,Table1[Subtotal_insumo]),"")</f>
        <v/>
      </c>
      <c r="L5443" s="16">
        <f>IF(Table1[[#This Row],[Ordem_insumos]]&lt;&gt;0,VLOOKUP(Table1[[#This Row],[Codigo_servico]],Preencher_Orcamento!$B:$D,3,FALSE)*Table1[[#This Row],[Qtde_insumo]],"")</f>
        <v>0</v>
      </c>
      <c r="M5443" s="16">
        <f>IF(Table1[[#This Row],[Ordem_insumos]]&lt;&gt;0,VLOOKUP(Table1[[#This Row],[Codigo_servico]],Preencher_Orcamento!$B:$D,3,FALSE)*Table1[[#This Row],[Subtotal_insumo]],"")</f>
        <v>0</v>
      </c>
    </row>
    <row r="5444" spans="1:13" x14ac:dyDescent="0.25">
      <c r="A5444" s="6">
        <v>95202</v>
      </c>
      <c r="B5444" s="126">
        <v>2</v>
      </c>
      <c r="C5444" s="133"/>
      <c r="D5444" s="134">
        <v>2041</v>
      </c>
      <c r="E5444" s="7" t="s">
        <v>2192</v>
      </c>
      <c r="F5444" s="8" t="s">
        <v>2140</v>
      </c>
      <c r="G5444" s="16">
        <f>IFERROR(VLOOKUP(Table1[[#This Row],[Codigo_insumo]],BD_Insumos!$B:$E,4),"")</f>
        <v>18.820516146129485</v>
      </c>
      <c r="H5444" s="140">
        <v>0.5</v>
      </c>
      <c r="I5444" s="9"/>
      <c r="J5444" s="22">
        <f t="shared" si="85"/>
        <v>9.4102580730647425</v>
      </c>
      <c r="K5444" s="22" t="str">
        <f>IF(I5444&lt;&gt;"",SUMIF(Table1[Codigo_servico],A5444,Table1[Subtotal_insumo]),"")</f>
        <v/>
      </c>
      <c r="L5444" s="16">
        <f>IF(Table1[[#This Row],[Ordem_insumos]]&lt;&gt;0,VLOOKUP(Table1[[#This Row],[Codigo_servico]],Preencher_Orcamento!$B:$D,3,FALSE)*Table1[[#This Row],[Qtde_insumo]],"")</f>
        <v>0</v>
      </c>
      <c r="M5444" s="16">
        <f>IF(Table1[[#This Row],[Ordem_insumos]]&lt;&gt;0,VLOOKUP(Table1[[#This Row],[Codigo_servico]],Preencher_Orcamento!$B:$D,3,FALSE)*Table1[[#This Row],[Subtotal_insumo]],"")</f>
        <v>0</v>
      </c>
    </row>
    <row r="5445" spans="1:13" x14ac:dyDescent="0.25">
      <c r="A5445" s="3">
        <v>95203</v>
      </c>
      <c r="B5445" s="125">
        <v>0</v>
      </c>
      <c r="C5445" s="131" t="s">
        <v>3444</v>
      </c>
      <c r="D5445" s="132"/>
      <c r="E5445" s="4"/>
      <c r="F5445" s="4"/>
      <c r="G5445" s="17" t="str">
        <f>IFERROR(VLOOKUP(Table1[[#This Row],[Codigo_insumo]],BD_Insumos!$B:$E,4),"")</f>
        <v/>
      </c>
      <c r="H5445" s="139"/>
      <c r="I5445" s="5" t="s">
        <v>457</v>
      </c>
      <c r="J5445" s="20" t="str">
        <f t="shared" si="85"/>
        <v/>
      </c>
      <c r="K5445" s="21">
        <f>IF(I5445&lt;&gt;"",SUMIF(Table1[Codigo_servico],A5445,Table1[Subtotal_insumo]),"")</f>
        <v>1.359673430543038</v>
      </c>
      <c r="L5445" s="17" t="str">
        <f>IF(Table1[[#This Row],[Ordem_insumos]]&lt;&gt;0,VLOOKUP(Table1[[#This Row],[Codigo_servico]],Preencher_Orcamento!$B:$D,3,FALSE)*Table1[[#This Row],[Qtde_insumo]],"")</f>
        <v/>
      </c>
      <c r="M5445" s="17" t="str">
        <f>IF(Table1[[#This Row],[Ordem_insumos]]&lt;&gt;0,VLOOKUP(Table1[[#This Row],[Codigo_servico]],Preencher_Orcamento!$B:$D,3,FALSE)*Table1[[#This Row],[Subtotal_insumo]],"")</f>
        <v/>
      </c>
    </row>
    <row r="5446" spans="1:13" x14ac:dyDescent="0.25">
      <c r="A5446" s="6">
        <v>95203</v>
      </c>
      <c r="B5446" s="126">
        <v>1</v>
      </c>
      <c r="C5446" s="133"/>
      <c r="D5446" s="134">
        <v>2044</v>
      </c>
      <c r="E5446" s="7" t="s">
        <v>2193</v>
      </c>
      <c r="F5446" s="8" t="s">
        <v>2140</v>
      </c>
      <c r="G5446" s="16">
        <f>IFERROR(VLOOKUP(Table1[[#This Row],[Codigo_insumo]],BD_Insumos!$B:$E,4),"")</f>
        <v>13.596734305430379</v>
      </c>
      <c r="H5446" s="140">
        <v>0.1</v>
      </c>
      <c r="I5446" s="9"/>
      <c r="J5446" s="22">
        <f t="shared" si="85"/>
        <v>1.359673430543038</v>
      </c>
      <c r="K5446" s="22" t="str">
        <f>IF(I5446&lt;&gt;"",SUMIF(Table1[Codigo_servico],A5446,Table1[Subtotal_insumo]),"")</f>
        <v/>
      </c>
      <c r="L5446" s="16">
        <f>IF(Table1[[#This Row],[Ordem_insumos]]&lt;&gt;0,VLOOKUP(Table1[[#This Row],[Codigo_servico]],Preencher_Orcamento!$B:$D,3,FALSE)*Table1[[#This Row],[Qtde_insumo]],"")</f>
        <v>0</v>
      </c>
      <c r="M5446" s="16">
        <f>IF(Table1[[#This Row],[Ordem_insumos]]&lt;&gt;0,VLOOKUP(Table1[[#This Row],[Codigo_servico]],Preencher_Orcamento!$B:$D,3,FALSE)*Table1[[#This Row],[Subtotal_insumo]],"")</f>
        <v>0</v>
      </c>
    </row>
    <row r="5447" spans="1:13" x14ac:dyDescent="0.25">
      <c r="A5447" s="3">
        <v>95204</v>
      </c>
      <c r="B5447" s="125">
        <v>0</v>
      </c>
      <c r="C5447" s="131" t="s">
        <v>3445</v>
      </c>
      <c r="D5447" s="132"/>
      <c r="E5447" s="4"/>
      <c r="F5447" s="4"/>
      <c r="G5447" s="17" t="str">
        <f>IFERROR(VLOOKUP(Table1[[#This Row],[Codigo_insumo]],BD_Insumos!$B:$E,4),"")</f>
        <v/>
      </c>
      <c r="H5447" s="139"/>
      <c r="I5447" s="5" t="s">
        <v>457</v>
      </c>
      <c r="J5447" s="20" t="str">
        <f t="shared" si="85"/>
        <v/>
      </c>
      <c r="K5447" s="21">
        <f>IF(I5447&lt;&gt;"",SUMIF(Table1[Codigo_servico],A5447,Table1[Subtotal_insumo]),"")</f>
        <v>9.7251751354679588</v>
      </c>
      <c r="L5447" s="17" t="str">
        <f>IF(Table1[[#This Row],[Ordem_insumos]]&lt;&gt;0,VLOOKUP(Table1[[#This Row],[Codigo_servico]],Preencher_Orcamento!$B:$D,3,FALSE)*Table1[[#This Row],[Qtde_insumo]],"")</f>
        <v/>
      </c>
      <c r="M5447" s="17" t="str">
        <f>IF(Table1[[#This Row],[Ordem_insumos]]&lt;&gt;0,VLOOKUP(Table1[[#This Row],[Codigo_servico]],Preencher_Orcamento!$B:$D,3,FALSE)*Table1[[#This Row],[Subtotal_insumo]],"")</f>
        <v/>
      </c>
    </row>
    <row r="5448" spans="1:13" x14ac:dyDescent="0.25">
      <c r="A5448" s="6">
        <v>95204</v>
      </c>
      <c r="B5448" s="126">
        <v>1</v>
      </c>
      <c r="C5448" s="133"/>
      <c r="D5448" s="134">
        <v>2041</v>
      </c>
      <c r="E5448" s="7" t="s">
        <v>2192</v>
      </c>
      <c r="F5448" s="8" t="s">
        <v>2140</v>
      </c>
      <c r="G5448" s="16">
        <f>IFERROR(VLOOKUP(Table1[[#This Row],[Codigo_insumo]],BD_Insumos!$B:$E,4),"")</f>
        <v>18.820516146129485</v>
      </c>
      <c r="H5448" s="140">
        <v>0.3</v>
      </c>
      <c r="I5448" s="9"/>
      <c r="J5448" s="22">
        <f t="shared" si="85"/>
        <v>5.6461548438388451</v>
      </c>
      <c r="K5448" s="22" t="str">
        <f>IF(I5448&lt;&gt;"",SUMIF(Table1[Codigo_servico],A5448,Table1[Subtotal_insumo]),"")</f>
        <v/>
      </c>
      <c r="L5448" s="16">
        <f>IF(Table1[[#This Row],[Ordem_insumos]]&lt;&gt;0,VLOOKUP(Table1[[#This Row],[Codigo_servico]],Preencher_Orcamento!$B:$D,3,FALSE)*Table1[[#This Row],[Qtde_insumo]],"")</f>
        <v>0</v>
      </c>
      <c r="M5448" s="16">
        <f>IF(Table1[[#This Row],[Ordem_insumos]]&lt;&gt;0,VLOOKUP(Table1[[#This Row],[Codigo_servico]],Preencher_Orcamento!$B:$D,3,FALSE)*Table1[[#This Row],[Subtotal_insumo]],"")</f>
        <v>0</v>
      </c>
    </row>
    <row r="5449" spans="1:13" x14ac:dyDescent="0.25">
      <c r="A5449" s="6">
        <v>95204</v>
      </c>
      <c r="B5449" s="126">
        <v>2</v>
      </c>
      <c r="C5449" s="133"/>
      <c r="D5449" s="134">
        <v>2044</v>
      </c>
      <c r="E5449" s="7" t="s">
        <v>2193</v>
      </c>
      <c r="F5449" s="8" t="s">
        <v>2140</v>
      </c>
      <c r="G5449" s="16">
        <f>IFERROR(VLOOKUP(Table1[[#This Row],[Codigo_insumo]],BD_Insumos!$B:$E,4),"")</f>
        <v>13.596734305430379</v>
      </c>
      <c r="H5449" s="140">
        <v>0.3</v>
      </c>
      <c r="I5449" s="9"/>
      <c r="J5449" s="22">
        <f t="shared" si="85"/>
        <v>4.0790202916291136</v>
      </c>
      <c r="K5449" s="22" t="str">
        <f>IF(I5449&lt;&gt;"",SUMIF(Table1[Codigo_servico],A5449,Table1[Subtotal_insumo]),"")</f>
        <v/>
      </c>
      <c r="L5449" s="16">
        <f>IF(Table1[[#This Row],[Ordem_insumos]]&lt;&gt;0,VLOOKUP(Table1[[#This Row],[Codigo_servico]],Preencher_Orcamento!$B:$D,3,FALSE)*Table1[[#This Row],[Qtde_insumo]],"")</f>
        <v>0</v>
      </c>
      <c r="M5449" s="16">
        <f>IF(Table1[[#This Row],[Ordem_insumos]]&lt;&gt;0,VLOOKUP(Table1[[#This Row],[Codigo_servico]],Preencher_Orcamento!$B:$D,3,FALSE)*Table1[[#This Row],[Subtotal_insumo]],"")</f>
        <v>0</v>
      </c>
    </row>
    <row r="5450" spans="1:13" x14ac:dyDescent="0.25">
      <c r="A5450" s="3">
        <v>95205</v>
      </c>
      <c r="B5450" s="125">
        <v>0</v>
      </c>
      <c r="C5450" s="131" t="s">
        <v>3446</v>
      </c>
      <c r="D5450" s="132"/>
      <c r="E5450" s="4"/>
      <c r="F5450" s="4"/>
      <c r="G5450" s="17" t="str">
        <f>IFERROR(VLOOKUP(Table1[[#This Row],[Codigo_insumo]],BD_Insumos!$B:$E,4),"")</f>
        <v/>
      </c>
      <c r="H5450" s="139"/>
      <c r="I5450" s="5" t="s">
        <v>457</v>
      </c>
      <c r="J5450" s="20" t="str">
        <f t="shared" si="85"/>
        <v/>
      </c>
      <c r="K5450" s="21">
        <f>IF(I5450&lt;&gt;"",SUMIF(Table1[Codigo_servico],A5450,Table1[Subtotal_insumo]),"")</f>
        <v>1.359673430543038</v>
      </c>
      <c r="L5450" s="17" t="str">
        <f>IF(Table1[[#This Row],[Ordem_insumos]]&lt;&gt;0,VLOOKUP(Table1[[#This Row],[Codigo_servico]],Preencher_Orcamento!$B:$D,3,FALSE)*Table1[[#This Row],[Qtde_insumo]],"")</f>
        <v/>
      </c>
      <c r="M5450" s="17" t="str">
        <f>IF(Table1[[#This Row],[Ordem_insumos]]&lt;&gt;0,VLOOKUP(Table1[[#This Row],[Codigo_servico]],Preencher_Orcamento!$B:$D,3,FALSE)*Table1[[#This Row],[Subtotal_insumo]],"")</f>
        <v/>
      </c>
    </row>
    <row r="5451" spans="1:13" x14ac:dyDescent="0.25">
      <c r="A5451" s="6">
        <v>95205</v>
      </c>
      <c r="B5451" s="126">
        <v>1</v>
      </c>
      <c r="C5451" s="133"/>
      <c r="D5451" s="134">
        <v>2044</v>
      </c>
      <c r="E5451" s="7" t="s">
        <v>2193</v>
      </c>
      <c r="F5451" s="8" t="s">
        <v>2140</v>
      </c>
      <c r="G5451" s="16">
        <f>IFERROR(VLOOKUP(Table1[[#This Row],[Codigo_insumo]],BD_Insumos!$B:$E,4),"")</f>
        <v>13.596734305430379</v>
      </c>
      <c r="H5451" s="140">
        <v>0.1</v>
      </c>
      <c r="I5451" s="9"/>
      <c r="J5451" s="22">
        <f t="shared" si="85"/>
        <v>1.359673430543038</v>
      </c>
      <c r="K5451" s="22" t="str">
        <f>IF(I5451&lt;&gt;"",SUMIF(Table1[Codigo_servico],A5451,Table1[Subtotal_insumo]),"")</f>
        <v/>
      </c>
      <c r="L5451" s="16">
        <f>IF(Table1[[#This Row],[Ordem_insumos]]&lt;&gt;0,VLOOKUP(Table1[[#This Row],[Codigo_servico]],Preencher_Orcamento!$B:$D,3,FALSE)*Table1[[#This Row],[Qtde_insumo]],"")</f>
        <v>0</v>
      </c>
      <c r="M5451" s="16">
        <f>IF(Table1[[#This Row],[Ordem_insumos]]&lt;&gt;0,VLOOKUP(Table1[[#This Row],[Codigo_servico]],Preencher_Orcamento!$B:$D,3,FALSE)*Table1[[#This Row],[Subtotal_insumo]],"")</f>
        <v>0</v>
      </c>
    </row>
    <row r="5452" spans="1:13" x14ac:dyDescent="0.25">
      <c r="A5452" s="3">
        <v>95206</v>
      </c>
      <c r="B5452" s="125">
        <v>0</v>
      </c>
      <c r="C5452" s="131" t="s">
        <v>3447</v>
      </c>
      <c r="D5452" s="132"/>
      <c r="E5452" s="4"/>
      <c r="F5452" s="4"/>
      <c r="G5452" s="17" t="str">
        <f>IFERROR(VLOOKUP(Table1[[#This Row],[Codigo_insumo]],BD_Insumos!$B:$E,4),"")</f>
        <v/>
      </c>
      <c r="H5452" s="139"/>
      <c r="I5452" s="5" t="s">
        <v>457</v>
      </c>
      <c r="J5452" s="20" t="str">
        <f t="shared" si="85"/>
        <v/>
      </c>
      <c r="K5452" s="21">
        <f>IF(I5452&lt;&gt;"",SUMIF(Table1[Codigo_servico],A5452,Table1[Subtotal_insumo]),"")</f>
        <v>12.966900180623947</v>
      </c>
      <c r="L5452" s="17" t="str">
        <f>IF(Table1[[#This Row],[Ordem_insumos]]&lt;&gt;0,VLOOKUP(Table1[[#This Row],[Codigo_servico]],Preencher_Orcamento!$B:$D,3,FALSE)*Table1[[#This Row],[Qtde_insumo]],"")</f>
        <v/>
      </c>
      <c r="M5452" s="17" t="str">
        <f>IF(Table1[[#This Row],[Ordem_insumos]]&lt;&gt;0,VLOOKUP(Table1[[#This Row],[Codigo_servico]],Preencher_Orcamento!$B:$D,3,FALSE)*Table1[[#This Row],[Subtotal_insumo]],"")</f>
        <v/>
      </c>
    </row>
    <row r="5453" spans="1:13" x14ac:dyDescent="0.25">
      <c r="A5453" s="6">
        <v>95206</v>
      </c>
      <c r="B5453" s="126">
        <v>1</v>
      </c>
      <c r="C5453" s="133"/>
      <c r="D5453" s="134">
        <v>2041</v>
      </c>
      <c r="E5453" s="7" t="s">
        <v>2192</v>
      </c>
      <c r="F5453" s="8" t="s">
        <v>2140</v>
      </c>
      <c r="G5453" s="16">
        <f>IFERROR(VLOOKUP(Table1[[#This Row],[Codigo_insumo]],BD_Insumos!$B:$E,4),"")</f>
        <v>18.820516146129485</v>
      </c>
      <c r="H5453" s="140">
        <v>0.4</v>
      </c>
      <c r="I5453" s="9"/>
      <c r="J5453" s="22">
        <f t="shared" si="85"/>
        <v>7.5282064584517947</v>
      </c>
      <c r="K5453" s="22" t="str">
        <f>IF(I5453&lt;&gt;"",SUMIF(Table1[Codigo_servico],A5453,Table1[Subtotal_insumo]),"")</f>
        <v/>
      </c>
      <c r="L5453" s="16">
        <f>IF(Table1[[#This Row],[Ordem_insumos]]&lt;&gt;0,VLOOKUP(Table1[[#This Row],[Codigo_servico]],Preencher_Orcamento!$B:$D,3,FALSE)*Table1[[#This Row],[Qtde_insumo]],"")</f>
        <v>0</v>
      </c>
      <c r="M5453" s="16">
        <f>IF(Table1[[#This Row],[Ordem_insumos]]&lt;&gt;0,VLOOKUP(Table1[[#This Row],[Codigo_servico]],Preencher_Orcamento!$B:$D,3,FALSE)*Table1[[#This Row],[Subtotal_insumo]],"")</f>
        <v>0</v>
      </c>
    </row>
    <row r="5454" spans="1:13" x14ac:dyDescent="0.25">
      <c r="A5454" s="6">
        <v>95206</v>
      </c>
      <c r="B5454" s="126">
        <v>2</v>
      </c>
      <c r="C5454" s="133"/>
      <c r="D5454" s="134">
        <v>2044</v>
      </c>
      <c r="E5454" s="7" t="s">
        <v>2193</v>
      </c>
      <c r="F5454" s="8" t="s">
        <v>2140</v>
      </c>
      <c r="G5454" s="16">
        <f>IFERROR(VLOOKUP(Table1[[#This Row],[Codigo_insumo]],BD_Insumos!$B:$E,4),"")</f>
        <v>13.596734305430379</v>
      </c>
      <c r="H5454" s="140">
        <v>0.4</v>
      </c>
      <c r="I5454" s="9"/>
      <c r="J5454" s="22">
        <f t="shared" si="85"/>
        <v>5.4386937221721521</v>
      </c>
      <c r="K5454" s="22" t="str">
        <f>IF(I5454&lt;&gt;"",SUMIF(Table1[Codigo_servico],A5454,Table1[Subtotal_insumo]),"")</f>
        <v/>
      </c>
      <c r="L5454" s="16">
        <f>IF(Table1[[#This Row],[Ordem_insumos]]&lt;&gt;0,VLOOKUP(Table1[[#This Row],[Codigo_servico]],Preencher_Orcamento!$B:$D,3,FALSE)*Table1[[#This Row],[Qtde_insumo]],"")</f>
        <v>0</v>
      </c>
      <c r="M5454" s="16">
        <f>IF(Table1[[#This Row],[Ordem_insumos]]&lt;&gt;0,VLOOKUP(Table1[[#This Row],[Codigo_servico]],Preencher_Orcamento!$B:$D,3,FALSE)*Table1[[#This Row],[Subtotal_insumo]],"")</f>
        <v>0</v>
      </c>
    </row>
    <row r="5455" spans="1:13" x14ac:dyDescent="0.25">
      <c r="A5455" s="3">
        <v>95208</v>
      </c>
      <c r="B5455" s="125">
        <v>0</v>
      </c>
      <c r="C5455" s="131" t="s">
        <v>3448</v>
      </c>
      <c r="D5455" s="132"/>
      <c r="E5455" s="4"/>
      <c r="F5455" s="4"/>
      <c r="G5455" s="17" t="str">
        <f>IFERROR(VLOOKUP(Table1[[#This Row],[Codigo_insumo]],BD_Insumos!$B:$E,4),"")</f>
        <v/>
      </c>
      <c r="H5455" s="139"/>
      <c r="I5455" s="5" t="s">
        <v>457</v>
      </c>
      <c r="J5455" s="20" t="str">
        <f t="shared" si="85"/>
        <v/>
      </c>
      <c r="K5455" s="21">
        <f>IF(I5455&lt;&gt;"",SUMIF(Table1[Codigo_servico],A5455,Table1[Subtotal_insumo]),"")</f>
        <v>16.208625225779933</v>
      </c>
      <c r="L5455" s="17" t="str">
        <f>IF(Table1[[#This Row],[Ordem_insumos]]&lt;&gt;0,VLOOKUP(Table1[[#This Row],[Codigo_servico]],Preencher_Orcamento!$B:$D,3,FALSE)*Table1[[#This Row],[Qtde_insumo]],"")</f>
        <v/>
      </c>
      <c r="M5455" s="17" t="str">
        <f>IF(Table1[[#This Row],[Ordem_insumos]]&lt;&gt;0,VLOOKUP(Table1[[#This Row],[Codigo_servico]],Preencher_Orcamento!$B:$D,3,FALSE)*Table1[[#This Row],[Subtotal_insumo]],"")</f>
        <v/>
      </c>
    </row>
    <row r="5456" spans="1:13" x14ac:dyDescent="0.25">
      <c r="A5456" s="6">
        <v>95208</v>
      </c>
      <c r="B5456" s="126">
        <v>1</v>
      </c>
      <c r="C5456" s="133"/>
      <c r="D5456" s="134">
        <v>2041</v>
      </c>
      <c r="E5456" s="7" t="s">
        <v>2192</v>
      </c>
      <c r="F5456" s="8" t="s">
        <v>2140</v>
      </c>
      <c r="G5456" s="16">
        <f>IFERROR(VLOOKUP(Table1[[#This Row],[Codigo_insumo]],BD_Insumos!$B:$E,4),"")</f>
        <v>18.820516146129485</v>
      </c>
      <c r="H5456" s="140">
        <v>0.5</v>
      </c>
      <c r="I5456" s="9"/>
      <c r="J5456" s="22">
        <f t="shared" si="85"/>
        <v>9.4102580730647425</v>
      </c>
      <c r="K5456" s="22" t="str">
        <f>IF(I5456&lt;&gt;"",SUMIF(Table1[Codigo_servico],A5456,Table1[Subtotal_insumo]),"")</f>
        <v/>
      </c>
      <c r="L5456" s="16">
        <f>IF(Table1[[#This Row],[Ordem_insumos]]&lt;&gt;0,VLOOKUP(Table1[[#This Row],[Codigo_servico]],Preencher_Orcamento!$B:$D,3,FALSE)*Table1[[#This Row],[Qtde_insumo]],"")</f>
        <v>0</v>
      </c>
      <c r="M5456" s="16">
        <f>IF(Table1[[#This Row],[Ordem_insumos]]&lt;&gt;0,VLOOKUP(Table1[[#This Row],[Codigo_servico]],Preencher_Orcamento!$B:$D,3,FALSE)*Table1[[#This Row],[Subtotal_insumo]],"")</f>
        <v>0</v>
      </c>
    </row>
    <row r="5457" spans="1:13" x14ac:dyDescent="0.25">
      <c r="A5457" s="6">
        <v>95208</v>
      </c>
      <c r="B5457" s="126">
        <v>2</v>
      </c>
      <c r="C5457" s="133"/>
      <c r="D5457" s="134">
        <v>2044</v>
      </c>
      <c r="E5457" s="7" t="s">
        <v>2193</v>
      </c>
      <c r="F5457" s="8" t="s">
        <v>2140</v>
      </c>
      <c r="G5457" s="16">
        <f>IFERROR(VLOOKUP(Table1[[#This Row],[Codigo_insumo]],BD_Insumos!$B:$E,4),"")</f>
        <v>13.596734305430379</v>
      </c>
      <c r="H5457" s="140">
        <v>0.5</v>
      </c>
      <c r="I5457" s="9"/>
      <c r="J5457" s="22">
        <f t="shared" si="85"/>
        <v>6.7983671527151897</v>
      </c>
      <c r="K5457" s="22" t="str">
        <f>IF(I5457&lt;&gt;"",SUMIF(Table1[Codigo_servico],A5457,Table1[Subtotal_insumo]),"")</f>
        <v/>
      </c>
      <c r="L5457" s="16">
        <f>IF(Table1[[#This Row],[Ordem_insumos]]&lt;&gt;0,VLOOKUP(Table1[[#This Row],[Codigo_servico]],Preencher_Orcamento!$B:$D,3,FALSE)*Table1[[#This Row],[Qtde_insumo]],"")</f>
        <v>0</v>
      </c>
      <c r="M5457" s="16">
        <f>IF(Table1[[#This Row],[Ordem_insumos]]&lt;&gt;0,VLOOKUP(Table1[[#This Row],[Codigo_servico]],Preencher_Orcamento!$B:$D,3,FALSE)*Table1[[#This Row],[Subtotal_insumo]],"")</f>
        <v>0</v>
      </c>
    </row>
    <row r="5458" spans="1:13" x14ac:dyDescent="0.25">
      <c r="A5458" s="3">
        <v>95209</v>
      </c>
      <c r="B5458" s="125">
        <v>0</v>
      </c>
      <c r="C5458" s="131" t="s">
        <v>3449</v>
      </c>
      <c r="D5458" s="132"/>
      <c r="E5458" s="4"/>
      <c r="F5458" s="4"/>
      <c r="G5458" s="17" t="str">
        <f>IFERROR(VLOOKUP(Table1[[#This Row],[Codigo_insumo]],BD_Insumos!$B:$E,4),"")</f>
        <v/>
      </c>
      <c r="H5458" s="139"/>
      <c r="I5458" s="5" t="s">
        <v>457</v>
      </c>
      <c r="J5458" s="20" t="str">
        <f t="shared" si="85"/>
        <v/>
      </c>
      <c r="K5458" s="21">
        <f>IF(I5458&lt;&gt;"",SUMIF(Table1[Codigo_servico],A5458,Table1[Subtotal_insumo]),"")</f>
        <v>32.417250451559866</v>
      </c>
      <c r="L5458" s="17" t="str">
        <f>IF(Table1[[#This Row],[Ordem_insumos]]&lt;&gt;0,VLOOKUP(Table1[[#This Row],[Codigo_servico]],Preencher_Orcamento!$B:$D,3,FALSE)*Table1[[#This Row],[Qtde_insumo]],"")</f>
        <v/>
      </c>
      <c r="M5458" s="17" t="str">
        <f>IF(Table1[[#This Row],[Ordem_insumos]]&lt;&gt;0,VLOOKUP(Table1[[#This Row],[Codigo_servico]],Preencher_Orcamento!$B:$D,3,FALSE)*Table1[[#This Row],[Subtotal_insumo]],"")</f>
        <v/>
      </c>
    </row>
    <row r="5459" spans="1:13" x14ac:dyDescent="0.25">
      <c r="A5459" s="6">
        <v>95209</v>
      </c>
      <c r="B5459" s="126">
        <v>1</v>
      </c>
      <c r="C5459" s="133"/>
      <c r="D5459" s="134">
        <v>2044</v>
      </c>
      <c r="E5459" s="7" t="s">
        <v>2193</v>
      </c>
      <c r="F5459" s="8" t="s">
        <v>2140</v>
      </c>
      <c r="G5459" s="16">
        <f>IFERROR(VLOOKUP(Table1[[#This Row],[Codigo_insumo]],BD_Insumos!$B:$E,4),"")</f>
        <v>13.596734305430379</v>
      </c>
      <c r="H5459" s="140">
        <v>1</v>
      </c>
      <c r="I5459" s="9"/>
      <c r="J5459" s="22">
        <f t="shared" si="85"/>
        <v>13.596734305430379</v>
      </c>
      <c r="K5459" s="22" t="str">
        <f>IF(I5459&lt;&gt;"",SUMIF(Table1[Codigo_servico],A5459,Table1[Subtotal_insumo]),"")</f>
        <v/>
      </c>
      <c r="L5459" s="16">
        <f>IF(Table1[[#This Row],[Ordem_insumos]]&lt;&gt;0,VLOOKUP(Table1[[#This Row],[Codigo_servico]],Preencher_Orcamento!$B:$D,3,FALSE)*Table1[[#This Row],[Qtde_insumo]],"")</f>
        <v>0</v>
      </c>
      <c r="M5459" s="16">
        <f>IF(Table1[[#This Row],[Ordem_insumos]]&lt;&gt;0,VLOOKUP(Table1[[#This Row],[Codigo_servico]],Preencher_Orcamento!$B:$D,3,FALSE)*Table1[[#This Row],[Subtotal_insumo]],"")</f>
        <v>0</v>
      </c>
    </row>
    <row r="5460" spans="1:13" x14ac:dyDescent="0.25">
      <c r="A5460" s="6">
        <v>95209</v>
      </c>
      <c r="B5460" s="126">
        <v>2</v>
      </c>
      <c r="C5460" s="133"/>
      <c r="D5460" s="134">
        <v>2041</v>
      </c>
      <c r="E5460" s="7" t="s">
        <v>2192</v>
      </c>
      <c r="F5460" s="8" t="s">
        <v>2140</v>
      </c>
      <c r="G5460" s="16">
        <f>IFERROR(VLOOKUP(Table1[[#This Row],[Codigo_insumo]],BD_Insumos!$B:$E,4),"")</f>
        <v>18.820516146129485</v>
      </c>
      <c r="H5460" s="140">
        <v>1</v>
      </c>
      <c r="I5460" s="9"/>
      <c r="J5460" s="22">
        <f t="shared" si="85"/>
        <v>18.820516146129485</v>
      </c>
      <c r="K5460" s="22" t="str">
        <f>IF(I5460&lt;&gt;"",SUMIF(Table1[Codigo_servico],A5460,Table1[Subtotal_insumo]),"")</f>
        <v/>
      </c>
      <c r="L5460" s="16">
        <f>IF(Table1[[#This Row],[Ordem_insumos]]&lt;&gt;0,VLOOKUP(Table1[[#This Row],[Codigo_servico]],Preencher_Orcamento!$B:$D,3,FALSE)*Table1[[#This Row],[Qtde_insumo]],"")</f>
        <v>0</v>
      </c>
      <c r="M5460" s="16">
        <f>IF(Table1[[#This Row],[Ordem_insumos]]&lt;&gt;0,VLOOKUP(Table1[[#This Row],[Codigo_servico]],Preencher_Orcamento!$B:$D,3,FALSE)*Table1[[#This Row],[Subtotal_insumo]],"")</f>
        <v>0</v>
      </c>
    </row>
    <row r="5461" spans="1:13" x14ac:dyDescent="0.25">
      <c r="A5461" s="3">
        <v>95210</v>
      </c>
      <c r="B5461" s="125">
        <v>0</v>
      </c>
      <c r="C5461" s="131" t="s">
        <v>3450</v>
      </c>
      <c r="D5461" s="132"/>
      <c r="E5461" s="4"/>
      <c r="F5461" s="4"/>
      <c r="G5461" s="17" t="str">
        <f>IFERROR(VLOOKUP(Table1[[#This Row],[Codigo_insumo]],BD_Insumos!$B:$E,4),"")</f>
        <v/>
      </c>
      <c r="H5461" s="139"/>
      <c r="I5461" s="5" t="s">
        <v>457</v>
      </c>
      <c r="J5461" s="20" t="str">
        <f t="shared" si="85"/>
        <v/>
      </c>
      <c r="K5461" s="21">
        <f>IF(I5461&lt;&gt;"",SUMIF(Table1[Codigo_servico],A5461,Table1[Subtotal_insumo]),"")</f>
        <v>12.966900180623947</v>
      </c>
      <c r="L5461" s="17" t="str">
        <f>IF(Table1[[#This Row],[Ordem_insumos]]&lt;&gt;0,VLOOKUP(Table1[[#This Row],[Codigo_servico]],Preencher_Orcamento!$B:$D,3,FALSE)*Table1[[#This Row],[Qtde_insumo]],"")</f>
        <v/>
      </c>
      <c r="M5461" s="17" t="str">
        <f>IF(Table1[[#This Row],[Ordem_insumos]]&lt;&gt;0,VLOOKUP(Table1[[#This Row],[Codigo_servico]],Preencher_Orcamento!$B:$D,3,FALSE)*Table1[[#This Row],[Subtotal_insumo]],"")</f>
        <v/>
      </c>
    </row>
    <row r="5462" spans="1:13" x14ac:dyDescent="0.25">
      <c r="A5462" s="6">
        <v>95210</v>
      </c>
      <c r="B5462" s="126">
        <v>1</v>
      </c>
      <c r="C5462" s="133"/>
      <c r="D5462" s="134">
        <v>2044</v>
      </c>
      <c r="E5462" s="7" t="s">
        <v>2193</v>
      </c>
      <c r="F5462" s="8" t="s">
        <v>2140</v>
      </c>
      <c r="G5462" s="16">
        <f>IFERROR(VLOOKUP(Table1[[#This Row],[Codigo_insumo]],BD_Insumos!$B:$E,4),"")</f>
        <v>13.596734305430379</v>
      </c>
      <c r="H5462" s="140">
        <v>0.4</v>
      </c>
      <c r="I5462" s="9"/>
      <c r="J5462" s="22">
        <f t="shared" si="85"/>
        <v>5.4386937221721521</v>
      </c>
      <c r="K5462" s="22" t="str">
        <f>IF(I5462&lt;&gt;"",SUMIF(Table1[Codigo_servico],A5462,Table1[Subtotal_insumo]),"")</f>
        <v/>
      </c>
      <c r="L5462" s="16">
        <f>IF(Table1[[#This Row],[Ordem_insumos]]&lt;&gt;0,VLOOKUP(Table1[[#This Row],[Codigo_servico]],Preencher_Orcamento!$B:$D,3,FALSE)*Table1[[#This Row],[Qtde_insumo]],"")</f>
        <v>0</v>
      </c>
      <c r="M5462" s="16">
        <f>IF(Table1[[#This Row],[Ordem_insumos]]&lt;&gt;0,VLOOKUP(Table1[[#This Row],[Codigo_servico]],Preencher_Orcamento!$B:$D,3,FALSE)*Table1[[#This Row],[Subtotal_insumo]],"")</f>
        <v>0</v>
      </c>
    </row>
    <row r="5463" spans="1:13" x14ac:dyDescent="0.25">
      <c r="A5463" s="6">
        <v>95210</v>
      </c>
      <c r="B5463" s="126">
        <v>2</v>
      </c>
      <c r="C5463" s="133"/>
      <c r="D5463" s="134">
        <v>2041</v>
      </c>
      <c r="E5463" s="7" t="s">
        <v>2192</v>
      </c>
      <c r="F5463" s="8" t="s">
        <v>2140</v>
      </c>
      <c r="G5463" s="16">
        <f>IFERROR(VLOOKUP(Table1[[#This Row],[Codigo_insumo]],BD_Insumos!$B:$E,4),"")</f>
        <v>18.820516146129485</v>
      </c>
      <c r="H5463" s="140">
        <v>0.4</v>
      </c>
      <c r="I5463" s="9"/>
      <c r="J5463" s="22">
        <f t="shared" si="85"/>
        <v>7.5282064584517947</v>
      </c>
      <c r="K5463" s="22" t="str">
        <f>IF(I5463&lt;&gt;"",SUMIF(Table1[Codigo_servico],A5463,Table1[Subtotal_insumo]),"")</f>
        <v/>
      </c>
      <c r="L5463" s="16">
        <f>IF(Table1[[#This Row],[Ordem_insumos]]&lt;&gt;0,VLOOKUP(Table1[[#This Row],[Codigo_servico]],Preencher_Orcamento!$B:$D,3,FALSE)*Table1[[#This Row],[Qtde_insumo]],"")</f>
        <v>0</v>
      </c>
      <c r="M5463" s="16">
        <f>IF(Table1[[#This Row],[Ordem_insumos]]&lt;&gt;0,VLOOKUP(Table1[[#This Row],[Codigo_servico]],Preencher_Orcamento!$B:$D,3,FALSE)*Table1[[#This Row],[Subtotal_insumo]],"")</f>
        <v>0</v>
      </c>
    </row>
    <row r="5464" spans="1:13" x14ac:dyDescent="0.25">
      <c r="A5464" s="3">
        <v>95211</v>
      </c>
      <c r="B5464" s="125">
        <v>0</v>
      </c>
      <c r="C5464" s="131" t="s">
        <v>3451</v>
      </c>
      <c r="D5464" s="132"/>
      <c r="E5464" s="4"/>
      <c r="F5464" s="4"/>
      <c r="G5464" s="17" t="str">
        <f>IFERROR(VLOOKUP(Table1[[#This Row],[Codigo_insumo]],BD_Insumos!$B:$E,4),"")</f>
        <v/>
      </c>
      <c r="H5464" s="139"/>
      <c r="I5464" s="5" t="s">
        <v>457</v>
      </c>
      <c r="J5464" s="20" t="str">
        <f t="shared" si="85"/>
        <v/>
      </c>
      <c r="K5464" s="21">
        <f>IF(I5464&lt;&gt;"",SUMIF(Table1[Codigo_servico],A5464,Table1[Subtotal_insumo]),"")</f>
        <v>24.312937838669896</v>
      </c>
      <c r="L5464" s="17" t="str">
        <f>IF(Table1[[#This Row],[Ordem_insumos]]&lt;&gt;0,VLOOKUP(Table1[[#This Row],[Codigo_servico]],Preencher_Orcamento!$B:$D,3,FALSE)*Table1[[#This Row],[Qtde_insumo]],"")</f>
        <v/>
      </c>
      <c r="M5464" s="17" t="str">
        <f>IF(Table1[[#This Row],[Ordem_insumos]]&lt;&gt;0,VLOOKUP(Table1[[#This Row],[Codigo_servico]],Preencher_Orcamento!$B:$D,3,FALSE)*Table1[[#This Row],[Subtotal_insumo]],"")</f>
        <v/>
      </c>
    </row>
    <row r="5465" spans="1:13" x14ac:dyDescent="0.25">
      <c r="A5465" s="6">
        <v>95211</v>
      </c>
      <c r="B5465" s="126">
        <v>1</v>
      </c>
      <c r="C5465" s="133"/>
      <c r="D5465" s="134">
        <v>2041</v>
      </c>
      <c r="E5465" s="7" t="s">
        <v>2192</v>
      </c>
      <c r="F5465" s="8" t="s">
        <v>2140</v>
      </c>
      <c r="G5465" s="16">
        <f>IFERROR(VLOOKUP(Table1[[#This Row],[Codigo_insumo]],BD_Insumos!$B:$E,4),"")</f>
        <v>18.820516146129485</v>
      </c>
      <c r="H5465" s="140">
        <v>0.75</v>
      </c>
      <c r="I5465" s="9"/>
      <c r="J5465" s="22">
        <f t="shared" si="85"/>
        <v>14.115387109597114</v>
      </c>
      <c r="K5465" s="22" t="str">
        <f>IF(I5465&lt;&gt;"",SUMIF(Table1[Codigo_servico],A5465,Table1[Subtotal_insumo]),"")</f>
        <v/>
      </c>
      <c r="L5465" s="16">
        <f>IF(Table1[[#This Row],[Ordem_insumos]]&lt;&gt;0,VLOOKUP(Table1[[#This Row],[Codigo_servico]],Preencher_Orcamento!$B:$D,3,FALSE)*Table1[[#This Row],[Qtde_insumo]],"")</f>
        <v>0</v>
      </c>
      <c r="M5465" s="16">
        <f>IF(Table1[[#This Row],[Ordem_insumos]]&lt;&gt;0,VLOOKUP(Table1[[#This Row],[Codigo_servico]],Preencher_Orcamento!$B:$D,3,FALSE)*Table1[[#This Row],[Subtotal_insumo]],"")</f>
        <v>0</v>
      </c>
    </row>
    <row r="5466" spans="1:13" x14ac:dyDescent="0.25">
      <c r="A5466" s="6">
        <v>95211</v>
      </c>
      <c r="B5466" s="126">
        <v>2</v>
      </c>
      <c r="C5466" s="133"/>
      <c r="D5466" s="134">
        <v>2044</v>
      </c>
      <c r="E5466" s="7" t="s">
        <v>2193</v>
      </c>
      <c r="F5466" s="8" t="s">
        <v>2140</v>
      </c>
      <c r="G5466" s="16">
        <f>IFERROR(VLOOKUP(Table1[[#This Row],[Codigo_insumo]],BD_Insumos!$B:$E,4),"")</f>
        <v>13.596734305430379</v>
      </c>
      <c r="H5466" s="140">
        <v>0.75</v>
      </c>
      <c r="I5466" s="9"/>
      <c r="J5466" s="22">
        <f t="shared" si="85"/>
        <v>10.197550729072784</v>
      </c>
      <c r="K5466" s="22" t="str">
        <f>IF(I5466&lt;&gt;"",SUMIF(Table1[Codigo_servico],A5466,Table1[Subtotal_insumo]),"")</f>
        <v/>
      </c>
      <c r="L5466" s="16">
        <f>IF(Table1[[#This Row],[Ordem_insumos]]&lt;&gt;0,VLOOKUP(Table1[[#This Row],[Codigo_servico]],Preencher_Orcamento!$B:$D,3,FALSE)*Table1[[#This Row],[Qtde_insumo]],"")</f>
        <v>0</v>
      </c>
      <c r="M5466" s="16">
        <f>IF(Table1[[#This Row],[Ordem_insumos]]&lt;&gt;0,VLOOKUP(Table1[[#This Row],[Codigo_servico]],Preencher_Orcamento!$B:$D,3,FALSE)*Table1[[#This Row],[Subtotal_insumo]],"")</f>
        <v>0</v>
      </c>
    </row>
    <row r="5467" spans="1:13" x14ac:dyDescent="0.25">
      <c r="A5467" s="3">
        <v>95212</v>
      </c>
      <c r="B5467" s="125">
        <v>0</v>
      </c>
      <c r="C5467" s="131" t="s">
        <v>3452</v>
      </c>
      <c r="D5467" s="132"/>
      <c r="E5467" s="4"/>
      <c r="F5467" s="4"/>
      <c r="G5467" s="17" t="str">
        <f>IFERROR(VLOOKUP(Table1[[#This Row],[Codigo_insumo]],BD_Insumos!$B:$E,4),"")</f>
        <v/>
      </c>
      <c r="H5467" s="139"/>
      <c r="I5467" s="5" t="s">
        <v>457</v>
      </c>
      <c r="J5467" s="20" t="str">
        <f t="shared" si="85"/>
        <v/>
      </c>
      <c r="K5467" s="21">
        <f>IF(I5467&lt;&gt;"",SUMIF(Table1[Codigo_servico],A5467,Table1[Subtotal_insumo]),"")</f>
        <v>48.625875677339792</v>
      </c>
      <c r="L5467" s="17" t="str">
        <f>IF(Table1[[#This Row],[Ordem_insumos]]&lt;&gt;0,VLOOKUP(Table1[[#This Row],[Codigo_servico]],Preencher_Orcamento!$B:$D,3,FALSE)*Table1[[#This Row],[Qtde_insumo]],"")</f>
        <v/>
      </c>
      <c r="M5467" s="17" t="str">
        <f>IF(Table1[[#This Row],[Ordem_insumos]]&lt;&gt;0,VLOOKUP(Table1[[#This Row],[Codigo_servico]],Preencher_Orcamento!$B:$D,3,FALSE)*Table1[[#This Row],[Subtotal_insumo]],"")</f>
        <v/>
      </c>
    </row>
    <row r="5468" spans="1:13" x14ac:dyDescent="0.25">
      <c r="A5468" s="6">
        <v>95212</v>
      </c>
      <c r="B5468" s="126">
        <v>1</v>
      </c>
      <c r="C5468" s="133"/>
      <c r="D5468" s="134">
        <v>2044</v>
      </c>
      <c r="E5468" s="7" t="s">
        <v>2193</v>
      </c>
      <c r="F5468" s="8" t="s">
        <v>2140</v>
      </c>
      <c r="G5468" s="16">
        <f>IFERROR(VLOOKUP(Table1[[#This Row],[Codigo_insumo]],BD_Insumos!$B:$E,4),"")</f>
        <v>13.596734305430379</v>
      </c>
      <c r="H5468" s="140">
        <v>1.5</v>
      </c>
      <c r="I5468" s="9"/>
      <c r="J5468" s="22">
        <f t="shared" si="85"/>
        <v>20.395101458145568</v>
      </c>
      <c r="K5468" s="22" t="str">
        <f>IF(I5468&lt;&gt;"",SUMIF(Table1[Codigo_servico],A5468,Table1[Subtotal_insumo]),"")</f>
        <v/>
      </c>
      <c r="L5468" s="16">
        <f>IF(Table1[[#This Row],[Ordem_insumos]]&lt;&gt;0,VLOOKUP(Table1[[#This Row],[Codigo_servico]],Preencher_Orcamento!$B:$D,3,FALSE)*Table1[[#This Row],[Qtde_insumo]],"")</f>
        <v>0</v>
      </c>
      <c r="M5468" s="16">
        <f>IF(Table1[[#This Row],[Ordem_insumos]]&lt;&gt;0,VLOOKUP(Table1[[#This Row],[Codigo_servico]],Preencher_Orcamento!$B:$D,3,FALSE)*Table1[[#This Row],[Subtotal_insumo]],"")</f>
        <v>0</v>
      </c>
    </row>
    <row r="5469" spans="1:13" x14ac:dyDescent="0.25">
      <c r="A5469" s="6">
        <v>95212</v>
      </c>
      <c r="B5469" s="126">
        <v>2</v>
      </c>
      <c r="C5469" s="133"/>
      <c r="D5469" s="134">
        <v>2041</v>
      </c>
      <c r="E5469" s="7" t="s">
        <v>2192</v>
      </c>
      <c r="F5469" s="8" t="s">
        <v>2140</v>
      </c>
      <c r="G5469" s="16">
        <f>IFERROR(VLOOKUP(Table1[[#This Row],[Codigo_insumo]],BD_Insumos!$B:$E,4),"")</f>
        <v>18.820516146129485</v>
      </c>
      <c r="H5469" s="140">
        <v>1.5</v>
      </c>
      <c r="I5469" s="9"/>
      <c r="J5469" s="22">
        <f t="shared" si="85"/>
        <v>28.230774219194227</v>
      </c>
      <c r="K5469" s="22" t="str">
        <f>IF(I5469&lt;&gt;"",SUMIF(Table1[Codigo_servico],A5469,Table1[Subtotal_insumo]),"")</f>
        <v/>
      </c>
      <c r="L5469" s="16">
        <f>IF(Table1[[#This Row],[Ordem_insumos]]&lt;&gt;0,VLOOKUP(Table1[[#This Row],[Codigo_servico]],Preencher_Orcamento!$B:$D,3,FALSE)*Table1[[#This Row],[Qtde_insumo]],"")</f>
        <v>0</v>
      </c>
      <c r="M5469" s="16">
        <f>IF(Table1[[#This Row],[Ordem_insumos]]&lt;&gt;0,VLOOKUP(Table1[[#This Row],[Codigo_servico]],Preencher_Orcamento!$B:$D,3,FALSE)*Table1[[#This Row],[Subtotal_insumo]],"")</f>
        <v>0</v>
      </c>
    </row>
    <row r="5470" spans="1:13" x14ac:dyDescent="0.25">
      <c r="A5470" s="3">
        <v>95213</v>
      </c>
      <c r="B5470" s="125">
        <v>0</v>
      </c>
      <c r="C5470" s="131" t="s">
        <v>3453</v>
      </c>
      <c r="D5470" s="132"/>
      <c r="E5470" s="4"/>
      <c r="F5470" s="4"/>
      <c r="G5470" s="17" t="str">
        <f>IFERROR(VLOOKUP(Table1[[#This Row],[Codigo_insumo]],BD_Insumos!$B:$E,4),"")</f>
        <v/>
      </c>
      <c r="H5470" s="139"/>
      <c r="I5470" s="5" t="s">
        <v>457</v>
      </c>
      <c r="J5470" s="20" t="str">
        <f t="shared" si="85"/>
        <v/>
      </c>
      <c r="K5470" s="21">
        <f>IF(I5470&lt;&gt;"",SUMIF(Table1[Codigo_servico],A5470,Table1[Subtotal_insumo]),"")</f>
        <v>48.625875677339792</v>
      </c>
      <c r="L5470" s="17" t="str">
        <f>IF(Table1[[#This Row],[Ordem_insumos]]&lt;&gt;0,VLOOKUP(Table1[[#This Row],[Codigo_servico]],Preencher_Orcamento!$B:$D,3,FALSE)*Table1[[#This Row],[Qtde_insumo]],"")</f>
        <v/>
      </c>
      <c r="M5470" s="17" t="str">
        <f>IF(Table1[[#This Row],[Ordem_insumos]]&lt;&gt;0,VLOOKUP(Table1[[#This Row],[Codigo_servico]],Preencher_Orcamento!$B:$D,3,FALSE)*Table1[[#This Row],[Subtotal_insumo]],"")</f>
        <v/>
      </c>
    </row>
    <row r="5471" spans="1:13" x14ac:dyDescent="0.25">
      <c r="A5471" s="6">
        <v>95213</v>
      </c>
      <c r="B5471" s="126">
        <v>1</v>
      </c>
      <c r="C5471" s="133"/>
      <c r="D5471" s="134">
        <v>2044</v>
      </c>
      <c r="E5471" s="7" t="s">
        <v>2193</v>
      </c>
      <c r="F5471" s="8" t="s">
        <v>2140</v>
      </c>
      <c r="G5471" s="16">
        <f>IFERROR(VLOOKUP(Table1[[#This Row],[Codigo_insumo]],BD_Insumos!$B:$E,4),"")</f>
        <v>13.596734305430379</v>
      </c>
      <c r="H5471" s="140">
        <v>1.5</v>
      </c>
      <c r="I5471" s="9"/>
      <c r="J5471" s="22">
        <f t="shared" si="85"/>
        <v>20.395101458145568</v>
      </c>
      <c r="K5471" s="22" t="str">
        <f>IF(I5471&lt;&gt;"",SUMIF(Table1[Codigo_servico],A5471,Table1[Subtotal_insumo]),"")</f>
        <v/>
      </c>
      <c r="L5471" s="16">
        <f>IF(Table1[[#This Row],[Ordem_insumos]]&lt;&gt;0,VLOOKUP(Table1[[#This Row],[Codigo_servico]],Preencher_Orcamento!$B:$D,3,FALSE)*Table1[[#This Row],[Qtde_insumo]],"")</f>
        <v>0</v>
      </c>
      <c r="M5471" s="16">
        <f>IF(Table1[[#This Row],[Ordem_insumos]]&lt;&gt;0,VLOOKUP(Table1[[#This Row],[Codigo_servico]],Preencher_Orcamento!$B:$D,3,FALSE)*Table1[[#This Row],[Subtotal_insumo]],"")</f>
        <v>0</v>
      </c>
    </row>
    <row r="5472" spans="1:13" x14ac:dyDescent="0.25">
      <c r="A5472" s="6">
        <v>95213</v>
      </c>
      <c r="B5472" s="126">
        <v>2</v>
      </c>
      <c r="C5472" s="133"/>
      <c r="D5472" s="134">
        <v>2041</v>
      </c>
      <c r="E5472" s="7" t="s">
        <v>2192</v>
      </c>
      <c r="F5472" s="8" t="s">
        <v>2140</v>
      </c>
      <c r="G5472" s="16">
        <f>IFERROR(VLOOKUP(Table1[[#This Row],[Codigo_insumo]],BD_Insumos!$B:$E,4),"")</f>
        <v>18.820516146129485</v>
      </c>
      <c r="H5472" s="140">
        <v>1.5</v>
      </c>
      <c r="I5472" s="9"/>
      <c r="J5472" s="22">
        <f t="shared" si="85"/>
        <v>28.230774219194227</v>
      </c>
      <c r="K5472" s="22" t="str">
        <f>IF(I5472&lt;&gt;"",SUMIF(Table1[Codigo_servico],A5472,Table1[Subtotal_insumo]),"")</f>
        <v/>
      </c>
      <c r="L5472" s="16">
        <f>IF(Table1[[#This Row],[Ordem_insumos]]&lt;&gt;0,VLOOKUP(Table1[[#This Row],[Codigo_servico]],Preencher_Orcamento!$B:$D,3,FALSE)*Table1[[#This Row],[Qtde_insumo]],"")</f>
        <v>0</v>
      </c>
      <c r="M5472" s="16">
        <f>IF(Table1[[#This Row],[Ordem_insumos]]&lt;&gt;0,VLOOKUP(Table1[[#This Row],[Codigo_servico]],Preencher_Orcamento!$B:$D,3,FALSE)*Table1[[#This Row],[Subtotal_insumo]],"")</f>
        <v>0</v>
      </c>
    </row>
    <row r="5473" spans="1:13" x14ac:dyDescent="0.25">
      <c r="A5473" s="3">
        <v>95214</v>
      </c>
      <c r="B5473" s="125">
        <v>0</v>
      </c>
      <c r="C5473" s="131" t="s">
        <v>3454</v>
      </c>
      <c r="D5473" s="132"/>
      <c r="E5473" s="4"/>
      <c r="F5473" s="4"/>
      <c r="G5473" s="17" t="str">
        <f>IFERROR(VLOOKUP(Table1[[#This Row],[Codigo_insumo]],BD_Insumos!$B:$E,4),"")</f>
        <v/>
      </c>
      <c r="H5473" s="139"/>
      <c r="I5473" s="5" t="s">
        <v>457</v>
      </c>
      <c r="J5473" s="20" t="str">
        <f t="shared" si="85"/>
        <v/>
      </c>
      <c r="K5473" s="21">
        <f>IF(I5473&lt;&gt;"",SUMIF(Table1[Codigo_servico],A5473,Table1[Subtotal_insumo]),"")</f>
        <v>16.208625225779933</v>
      </c>
      <c r="L5473" s="17" t="str">
        <f>IF(Table1[[#This Row],[Ordem_insumos]]&lt;&gt;0,VLOOKUP(Table1[[#This Row],[Codigo_servico]],Preencher_Orcamento!$B:$D,3,FALSE)*Table1[[#This Row],[Qtde_insumo]],"")</f>
        <v/>
      </c>
      <c r="M5473" s="17" t="str">
        <f>IF(Table1[[#This Row],[Ordem_insumos]]&lt;&gt;0,VLOOKUP(Table1[[#This Row],[Codigo_servico]],Preencher_Orcamento!$B:$D,3,FALSE)*Table1[[#This Row],[Subtotal_insumo]],"")</f>
        <v/>
      </c>
    </row>
    <row r="5474" spans="1:13" x14ac:dyDescent="0.25">
      <c r="A5474" s="6">
        <v>95214</v>
      </c>
      <c r="B5474" s="126">
        <v>1</v>
      </c>
      <c r="C5474" s="133"/>
      <c r="D5474" s="134">
        <v>2041</v>
      </c>
      <c r="E5474" s="7" t="s">
        <v>2192</v>
      </c>
      <c r="F5474" s="8" t="s">
        <v>2140</v>
      </c>
      <c r="G5474" s="16">
        <f>IFERROR(VLOOKUP(Table1[[#This Row],[Codigo_insumo]],BD_Insumos!$B:$E,4),"")</f>
        <v>18.820516146129485</v>
      </c>
      <c r="H5474" s="140">
        <v>0.5</v>
      </c>
      <c r="I5474" s="9"/>
      <c r="J5474" s="22">
        <f t="shared" si="85"/>
        <v>9.4102580730647425</v>
      </c>
      <c r="K5474" s="22" t="str">
        <f>IF(I5474&lt;&gt;"",SUMIF(Table1[Codigo_servico],A5474,Table1[Subtotal_insumo]),"")</f>
        <v/>
      </c>
      <c r="L5474" s="16">
        <f>IF(Table1[[#This Row],[Ordem_insumos]]&lt;&gt;0,VLOOKUP(Table1[[#This Row],[Codigo_servico]],Preencher_Orcamento!$B:$D,3,FALSE)*Table1[[#This Row],[Qtde_insumo]],"")</f>
        <v>0</v>
      </c>
      <c r="M5474" s="16">
        <f>IF(Table1[[#This Row],[Ordem_insumos]]&lt;&gt;0,VLOOKUP(Table1[[#This Row],[Codigo_servico]],Preencher_Orcamento!$B:$D,3,FALSE)*Table1[[#This Row],[Subtotal_insumo]],"")</f>
        <v>0</v>
      </c>
    </row>
    <row r="5475" spans="1:13" x14ac:dyDescent="0.25">
      <c r="A5475" s="6">
        <v>95214</v>
      </c>
      <c r="B5475" s="126">
        <v>2</v>
      </c>
      <c r="C5475" s="133"/>
      <c r="D5475" s="134">
        <v>2044</v>
      </c>
      <c r="E5475" s="7" t="s">
        <v>2193</v>
      </c>
      <c r="F5475" s="8" t="s">
        <v>2140</v>
      </c>
      <c r="G5475" s="16">
        <f>IFERROR(VLOOKUP(Table1[[#This Row],[Codigo_insumo]],BD_Insumos!$B:$E,4),"")</f>
        <v>13.596734305430379</v>
      </c>
      <c r="H5475" s="140">
        <v>0.5</v>
      </c>
      <c r="I5475" s="9"/>
      <c r="J5475" s="22">
        <f t="shared" si="85"/>
        <v>6.7983671527151897</v>
      </c>
      <c r="K5475" s="22" t="str">
        <f>IF(I5475&lt;&gt;"",SUMIF(Table1[Codigo_servico],A5475,Table1[Subtotal_insumo]),"")</f>
        <v/>
      </c>
      <c r="L5475" s="16">
        <f>IF(Table1[[#This Row],[Ordem_insumos]]&lt;&gt;0,VLOOKUP(Table1[[#This Row],[Codigo_servico]],Preencher_Orcamento!$B:$D,3,FALSE)*Table1[[#This Row],[Qtde_insumo]],"")</f>
        <v>0</v>
      </c>
      <c r="M5475" s="16">
        <f>IF(Table1[[#This Row],[Ordem_insumos]]&lt;&gt;0,VLOOKUP(Table1[[#This Row],[Codigo_servico]],Preencher_Orcamento!$B:$D,3,FALSE)*Table1[[#This Row],[Subtotal_insumo]],"")</f>
        <v>0</v>
      </c>
    </row>
    <row r="5476" spans="1:13" x14ac:dyDescent="0.25">
      <c r="A5476" s="3">
        <v>95218</v>
      </c>
      <c r="B5476" s="125">
        <v>0</v>
      </c>
      <c r="C5476" s="131" t="s">
        <v>3455</v>
      </c>
      <c r="D5476" s="132"/>
      <c r="E5476" s="4"/>
      <c r="F5476" s="4"/>
      <c r="G5476" s="17" t="str">
        <f>IFERROR(VLOOKUP(Table1[[#This Row],[Codigo_insumo]],BD_Insumos!$B:$E,4),"")</f>
        <v/>
      </c>
      <c r="H5476" s="139"/>
      <c r="I5476" s="5" t="s">
        <v>457</v>
      </c>
      <c r="J5476" s="20" t="str">
        <f t="shared" si="85"/>
        <v/>
      </c>
      <c r="K5476" s="21">
        <f>IF(I5476&lt;&gt;"",SUMIF(Table1[Codigo_servico],A5476,Table1[Subtotal_insumo]),"")</f>
        <v>48.625875677339792</v>
      </c>
      <c r="L5476" s="17" t="str">
        <f>IF(Table1[[#This Row],[Ordem_insumos]]&lt;&gt;0,VLOOKUP(Table1[[#This Row],[Codigo_servico]],Preencher_Orcamento!$B:$D,3,FALSE)*Table1[[#This Row],[Qtde_insumo]],"")</f>
        <v/>
      </c>
      <c r="M5476" s="17" t="str">
        <f>IF(Table1[[#This Row],[Ordem_insumos]]&lt;&gt;0,VLOOKUP(Table1[[#This Row],[Codigo_servico]],Preencher_Orcamento!$B:$D,3,FALSE)*Table1[[#This Row],[Subtotal_insumo]],"")</f>
        <v/>
      </c>
    </row>
    <row r="5477" spans="1:13" x14ac:dyDescent="0.25">
      <c r="A5477" s="6">
        <v>95218</v>
      </c>
      <c r="B5477" s="126">
        <v>1</v>
      </c>
      <c r="C5477" s="133"/>
      <c r="D5477" s="134">
        <v>2041</v>
      </c>
      <c r="E5477" s="7" t="s">
        <v>2192</v>
      </c>
      <c r="F5477" s="8" t="s">
        <v>2140</v>
      </c>
      <c r="G5477" s="16">
        <f>IFERROR(VLOOKUP(Table1[[#This Row],[Codigo_insumo]],BD_Insumos!$B:$E,4),"")</f>
        <v>18.820516146129485</v>
      </c>
      <c r="H5477" s="140">
        <v>1.5</v>
      </c>
      <c r="I5477" s="9"/>
      <c r="J5477" s="22">
        <f t="shared" si="85"/>
        <v>28.230774219194227</v>
      </c>
      <c r="K5477" s="22" t="str">
        <f>IF(I5477&lt;&gt;"",SUMIF(Table1[Codigo_servico],A5477,Table1[Subtotal_insumo]),"")</f>
        <v/>
      </c>
      <c r="L5477" s="16">
        <f>IF(Table1[[#This Row],[Ordem_insumos]]&lt;&gt;0,VLOOKUP(Table1[[#This Row],[Codigo_servico]],Preencher_Orcamento!$B:$D,3,FALSE)*Table1[[#This Row],[Qtde_insumo]],"")</f>
        <v>0</v>
      </c>
      <c r="M5477" s="16">
        <f>IF(Table1[[#This Row],[Ordem_insumos]]&lt;&gt;0,VLOOKUP(Table1[[#This Row],[Codigo_servico]],Preencher_Orcamento!$B:$D,3,FALSE)*Table1[[#This Row],[Subtotal_insumo]],"")</f>
        <v>0</v>
      </c>
    </row>
    <row r="5478" spans="1:13" x14ac:dyDescent="0.25">
      <c r="A5478" s="6">
        <v>95218</v>
      </c>
      <c r="B5478" s="126">
        <v>2</v>
      </c>
      <c r="C5478" s="133"/>
      <c r="D5478" s="134">
        <v>2044</v>
      </c>
      <c r="E5478" s="7" t="s">
        <v>2193</v>
      </c>
      <c r="F5478" s="8" t="s">
        <v>2140</v>
      </c>
      <c r="G5478" s="16">
        <f>IFERROR(VLOOKUP(Table1[[#This Row],[Codigo_insumo]],BD_Insumos!$B:$E,4),"")</f>
        <v>13.596734305430379</v>
      </c>
      <c r="H5478" s="140">
        <v>1.5</v>
      </c>
      <c r="I5478" s="9"/>
      <c r="J5478" s="22">
        <f t="shared" si="85"/>
        <v>20.395101458145568</v>
      </c>
      <c r="K5478" s="22" t="str">
        <f>IF(I5478&lt;&gt;"",SUMIF(Table1[Codigo_servico],A5478,Table1[Subtotal_insumo]),"")</f>
        <v/>
      </c>
      <c r="L5478" s="16">
        <f>IF(Table1[[#This Row],[Ordem_insumos]]&lt;&gt;0,VLOOKUP(Table1[[#This Row],[Codigo_servico]],Preencher_Orcamento!$B:$D,3,FALSE)*Table1[[#This Row],[Qtde_insumo]],"")</f>
        <v>0</v>
      </c>
      <c r="M5478" s="16">
        <f>IF(Table1[[#This Row],[Ordem_insumos]]&lt;&gt;0,VLOOKUP(Table1[[#This Row],[Codigo_servico]],Preencher_Orcamento!$B:$D,3,FALSE)*Table1[[#This Row],[Subtotal_insumo]],"")</f>
        <v>0</v>
      </c>
    </row>
    <row r="5479" spans="1:13" x14ac:dyDescent="0.25">
      <c r="A5479" s="3">
        <v>95219</v>
      </c>
      <c r="B5479" s="125">
        <v>0</v>
      </c>
      <c r="C5479" s="131" t="s">
        <v>3456</v>
      </c>
      <c r="D5479" s="132"/>
      <c r="E5479" s="4"/>
      <c r="F5479" s="4"/>
      <c r="G5479" s="17" t="str">
        <f>IFERROR(VLOOKUP(Table1[[#This Row],[Codigo_insumo]],BD_Insumos!$B:$E,4),"")</f>
        <v/>
      </c>
      <c r="H5479" s="139"/>
      <c r="I5479" s="5" t="s">
        <v>457</v>
      </c>
      <c r="J5479" s="20" t="str">
        <f t="shared" si="85"/>
        <v/>
      </c>
      <c r="K5479" s="21">
        <f>IF(I5479&lt;&gt;"",SUMIF(Table1[Codigo_servico],A5479,Table1[Subtotal_insumo]),"")</f>
        <v>32.417250451559866</v>
      </c>
      <c r="L5479" s="17" t="str">
        <f>IF(Table1[[#This Row],[Ordem_insumos]]&lt;&gt;0,VLOOKUP(Table1[[#This Row],[Codigo_servico]],Preencher_Orcamento!$B:$D,3,FALSE)*Table1[[#This Row],[Qtde_insumo]],"")</f>
        <v/>
      </c>
      <c r="M5479" s="17" t="str">
        <f>IF(Table1[[#This Row],[Ordem_insumos]]&lt;&gt;0,VLOOKUP(Table1[[#This Row],[Codigo_servico]],Preencher_Orcamento!$B:$D,3,FALSE)*Table1[[#This Row],[Subtotal_insumo]],"")</f>
        <v/>
      </c>
    </row>
    <row r="5480" spans="1:13" x14ac:dyDescent="0.25">
      <c r="A5480" s="6">
        <v>95219</v>
      </c>
      <c r="B5480" s="126">
        <v>1</v>
      </c>
      <c r="C5480" s="133"/>
      <c r="D5480" s="134">
        <v>2041</v>
      </c>
      <c r="E5480" s="7" t="s">
        <v>2192</v>
      </c>
      <c r="F5480" s="8" t="s">
        <v>2140</v>
      </c>
      <c r="G5480" s="16">
        <f>IFERROR(VLOOKUP(Table1[[#This Row],[Codigo_insumo]],BD_Insumos!$B:$E,4),"")</f>
        <v>18.820516146129485</v>
      </c>
      <c r="H5480" s="140">
        <v>1</v>
      </c>
      <c r="I5480" s="9"/>
      <c r="J5480" s="22">
        <f t="shared" si="85"/>
        <v>18.820516146129485</v>
      </c>
      <c r="K5480" s="22" t="str">
        <f>IF(I5480&lt;&gt;"",SUMIF(Table1[Codigo_servico],A5480,Table1[Subtotal_insumo]),"")</f>
        <v/>
      </c>
      <c r="L5480" s="16">
        <f>IF(Table1[[#This Row],[Ordem_insumos]]&lt;&gt;0,VLOOKUP(Table1[[#This Row],[Codigo_servico]],Preencher_Orcamento!$B:$D,3,FALSE)*Table1[[#This Row],[Qtde_insumo]],"")</f>
        <v>0</v>
      </c>
      <c r="M5480" s="16">
        <f>IF(Table1[[#This Row],[Ordem_insumos]]&lt;&gt;0,VLOOKUP(Table1[[#This Row],[Codigo_servico]],Preencher_Orcamento!$B:$D,3,FALSE)*Table1[[#This Row],[Subtotal_insumo]],"")</f>
        <v>0</v>
      </c>
    </row>
    <row r="5481" spans="1:13" x14ac:dyDescent="0.25">
      <c r="A5481" s="6">
        <v>95219</v>
      </c>
      <c r="B5481" s="126">
        <v>2</v>
      </c>
      <c r="C5481" s="133"/>
      <c r="D5481" s="134">
        <v>2044</v>
      </c>
      <c r="E5481" s="7" t="s">
        <v>2193</v>
      </c>
      <c r="F5481" s="8" t="s">
        <v>2140</v>
      </c>
      <c r="G5481" s="16">
        <f>IFERROR(VLOOKUP(Table1[[#This Row],[Codigo_insumo]],BD_Insumos!$B:$E,4),"")</f>
        <v>13.596734305430379</v>
      </c>
      <c r="H5481" s="140">
        <v>1</v>
      </c>
      <c r="I5481" s="9"/>
      <c r="J5481" s="22">
        <f t="shared" si="85"/>
        <v>13.596734305430379</v>
      </c>
      <c r="K5481" s="22" t="str">
        <f>IF(I5481&lt;&gt;"",SUMIF(Table1[Codigo_servico],A5481,Table1[Subtotal_insumo]),"")</f>
        <v/>
      </c>
      <c r="L5481" s="16">
        <f>IF(Table1[[#This Row],[Ordem_insumos]]&lt;&gt;0,VLOOKUP(Table1[[#This Row],[Codigo_servico]],Preencher_Orcamento!$B:$D,3,FALSE)*Table1[[#This Row],[Qtde_insumo]],"")</f>
        <v>0</v>
      </c>
      <c r="M5481" s="16">
        <f>IF(Table1[[#This Row],[Ordem_insumos]]&lt;&gt;0,VLOOKUP(Table1[[#This Row],[Codigo_servico]],Preencher_Orcamento!$B:$D,3,FALSE)*Table1[[#This Row],[Subtotal_insumo]],"")</f>
        <v>0</v>
      </c>
    </row>
    <row r="5482" spans="1:13" x14ac:dyDescent="0.25">
      <c r="A5482" s="3">
        <v>95220</v>
      </c>
      <c r="B5482" s="125">
        <v>0</v>
      </c>
      <c r="C5482" s="131" t="s">
        <v>3457</v>
      </c>
      <c r="D5482" s="132"/>
      <c r="E5482" s="4"/>
      <c r="F5482" s="4"/>
      <c r="G5482" s="17" t="str">
        <f>IFERROR(VLOOKUP(Table1[[#This Row],[Codigo_insumo]],BD_Insumos!$B:$E,4),"")</f>
        <v/>
      </c>
      <c r="H5482" s="139"/>
      <c r="I5482" s="5" t="s">
        <v>457</v>
      </c>
      <c r="J5482" s="20" t="str">
        <f t="shared" si="85"/>
        <v/>
      </c>
      <c r="K5482" s="21">
        <f>IF(I5482&lt;&gt;"",SUMIF(Table1[Codigo_servico],A5482,Table1[Subtotal_insumo]),"")</f>
        <v>48.625875677339792</v>
      </c>
      <c r="L5482" s="17" t="str">
        <f>IF(Table1[[#This Row],[Ordem_insumos]]&lt;&gt;0,VLOOKUP(Table1[[#This Row],[Codigo_servico]],Preencher_Orcamento!$B:$D,3,FALSE)*Table1[[#This Row],[Qtde_insumo]],"")</f>
        <v/>
      </c>
      <c r="M5482" s="17" t="str">
        <f>IF(Table1[[#This Row],[Ordem_insumos]]&lt;&gt;0,VLOOKUP(Table1[[#This Row],[Codigo_servico]],Preencher_Orcamento!$B:$D,3,FALSE)*Table1[[#This Row],[Subtotal_insumo]],"")</f>
        <v/>
      </c>
    </row>
    <row r="5483" spans="1:13" x14ac:dyDescent="0.25">
      <c r="A5483" s="6">
        <v>95220</v>
      </c>
      <c r="B5483" s="126">
        <v>1</v>
      </c>
      <c r="C5483" s="133"/>
      <c r="D5483" s="134">
        <v>2044</v>
      </c>
      <c r="E5483" s="7" t="s">
        <v>2193</v>
      </c>
      <c r="F5483" s="8" t="s">
        <v>2140</v>
      </c>
      <c r="G5483" s="16">
        <f>IFERROR(VLOOKUP(Table1[[#This Row],[Codigo_insumo]],BD_Insumos!$B:$E,4),"")</f>
        <v>13.596734305430379</v>
      </c>
      <c r="H5483" s="140">
        <v>1.5</v>
      </c>
      <c r="I5483" s="9"/>
      <c r="J5483" s="22">
        <f t="shared" si="85"/>
        <v>20.395101458145568</v>
      </c>
      <c r="K5483" s="22" t="str">
        <f>IF(I5483&lt;&gt;"",SUMIF(Table1[Codigo_servico],A5483,Table1[Subtotal_insumo]),"")</f>
        <v/>
      </c>
      <c r="L5483" s="16">
        <f>IF(Table1[[#This Row],[Ordem_insumos]]&lt;&gt;0,VLOOKUP(Table1[[#This Row],[Codigo_servico]],Preencher_Orcamento!$B:$D,3,FALSE)*Table1[[#This Row],[Qtde_insumo]],"")</f>
        <v>0</v>
      </c>
      <c r="M5483" s="16">
        <f>IF(Table1[[#This Row],[Ordem_insumos]]&lt;&gt;0,VLOOKUP(Table1[[#This Row],[Codigo_servico]],Preencher_Orcamento!$B:$D,3,FALSE)*Table1[[#This Row],[Subtotal_insumo]],"")</f>
        <v>0</v>
      </c>
    </row>
    <row r="5484" spans="1:13" x14ac:dyDescent="0.25">
      <c r="A5484" s="6">
        <v>95220</v>
      </c>
      <c r="B5484" s="126">
        <v>2</v>
      </c>
      <c r="C5484" s="133"/>
      <c r="D5484" s="134">
        <v>2041</v>
      </c>
      <c r="E5484" s="7" t="s">
        <v>2192</v>
      </c>
      <c r="F5484" s="8" t="s">
        <v>2140</v>
      </c>
      <c r="G5484" s="16">
        <f>IFERROR(VLOOKUP(Table1[[#This Row],[Codigo_insumo]],BD_Insumos!$B:$E,4),"")</f>
        <v>18.820516146129485</v>
      </c>
      <c r="H5484" s="140">
        <v>1.5</v>
      </c>
      <c r="I5484" s="9"/>
      <c r="J5484" s="22">
        <f t="shared" si="85"/>
        <v>28.230774219194227</v>
      </c>
      <c r="K5484" s="22" t="str">
        <f>IF(I5484&lt;&gt;"",SUMIF(Table1[Codigo_servico],A5484,Table1[Subtotal_insumo]),"")</f>
        <v/>
      </c>
      <c r="L5484" s="16">
        <f>IF(Table1[[#This Row],[Ordem_insumos]]&lt;&gt;0,VLOOKUP(Table1[[#This Row],[Codigo_servico]],Preencher_Orcamento!$B:$D,3,FALSE)*Table1[[#This Row],[Qtde_insumo]],"")</f>
        <v>0</v>
      </c>
      <c r="M5484" s="16">
        <f>IF(Table1[[#This Row],[Ordem_insumos]]&lt;&gt;0,VLOOKUP(Table1[[#This Row],[Codigo_servico]],Preencher_Orcamento!$B:$D,3,FALSE)*Table1[[#This Row],[Subtotal_insumo]],"")</f>
        <v>0</v>
      </c>
    </row>
    <row r="5485" spans="1:13" x14ac:dyDescent="0.25">
      <c r="A5485" s="3">
        <v>95225</v>
      </c>
      <c r="B5485" s="125">
        <v>0</v>
      </c>
      <c r="C5485" s="131" t="s">
        <v>3458</v>
      </c>
      <c r="D5485" s="132"/>
      <c r="E5485" s="4"/>
      <c r="F5485" s="4"/>
      <c r="G5485" s="17" t="str">
        <f>IFERROR(VLOOKUP(Table1[[#This Row],[Codigo_insumo]],BD_Insumos!$B:$E,4),"")</f>
        <v/>
      </c>
      <c r="H5485" s="139"/>
      <c r="I5485" s="5" t="s">
        <v>457</v>
      </c>
      <c r="J5485" s="20" t="str">
        <f t="shared" si="85"/>
        <v/>
      </c>
      <c r="K5485" s="21">
        <f>IF(I5485&lt;&gt;"",SUMIF(Table1[Codigo_servico],A5485,Table1[Subtotal_insumo]),"")</f>
        <v>25.933800361247894</v>
      </c>
      <c r="L5485" s="17" t="str">
        <f>IF(Table1[[#This Row],[Ordem_insumos]]&lt;&gt;0,VLOOKUP(Table1[[#This Row],[Codigo_servico]],Preencher_Orcamento!$B:$D,3,FALSE)*Table1[[#This Row],[Qtde_insumo]],"")</f>
        <v/>
      </c>
      <c r="M5485" s="17" t="str">
        <f>IF(Table1[[#This Row],[Ordem_insumos]]&lt;&gt;0,VLOOKUP(Table1[[#This Row],[Codigo_servico]],Preencher_Orcamento!$B:$D,3,FALSE)*Table1[[#This Row],[Subtotal_insumo]],"")</f>
        <v/>
      </c>
    </row>
    <row r="5486" spans="1:13" x14ac:dyDescent="0.25">
      <c r="A5486" s="6">
        <v>95225</v>
      </c>
      <c r="B5486" s="126">
        <v>1</v>
      </c>
      <c r="C5486" s="133"/>
      <c r="D5486" s="134">
        <v>2044</v>
      </c>
      <c r="E5486" s="7" t="s">
        <v>2193</v>
      </c>
      <c r="F5486" s="8" t="s">
        <v>2140</v>
      </c>
      <c r="G5486" s="16">
        <f>IFERROR(VLOOKUP(Table1[[#This Row],[Codigo_insumo]],BD_Insumos!$B:$E,4),"")</f>
        <v>13.596734305430379</v>
      </c>
      <c r="H5486" s="140">
        <v>0.8</v>
      </c>
      <c r="I5486" s="9"/>
      <c r="J5486" s="22">
        <f t="shared" si="85"/>
        <v>10.877387444344304</v>
      </c>
      <c r="K5486" s="22" t="str">
        <f>IF(I5486&lt;&gt;"",SUMIF(Table1[Codigo_servico],A5486,Table1[Subtotal_insumo]),"")</f>
        <v/>
      </c>
      <c r="L5486" s="16">
        <f>IF(Table1[[#This Row],[Ordem_insumos]]&lt;&gt;0,VLOOKUP(Table1[[#This Row],[Codigo_servico]],Preencher_Orcamento!$B:$D,3,FALSE)*Table1[[#This Row],[Qtde_insumo]],"")</f>
        <v>0</v>
      </c>
      <c r="M5486" s="16">
        <f>IF(Table1[[#This Row],[Ordem_insumos]]&lt;&gt;0,VLOOKUP(Table1[[#This Row],[Codigo_servico]],Preencher_Orcamento!$B:$D,3,FALSE)*Table1[[#This Row],[Subtotal_insumo]],"")</f>
        <v>0</v>
      </c>
    </row>
    <row r="5487" spans="1:13" x14ac:dyDescent="0.25">
      <c r="A5487" s="6">
        <v>95225</v>
      </c>
      <c r="B5487" s="126">
        <v>2</v>
      </c>
      <c r="C5487" s="133"/>
      <c r="D5487" s="134">
        <v>2041</v>
      </c>
      <c r="E5487" s="7" t="s">
        <v>2192</v>
      </c>
      <c r="F5487" s="8" t="s">
        <v>2140</v>
      </c>
      <c r="G5487" s="16">
        <f>IFERROR(VLOOKUP(Table1[[#This Row],[Codigo_insumo]],BD_Insumos!$B:$E,4),"")</f>
        <v>18.820516146129485</v>
      </c>
      <c r="H5487" s="140">
        <v>0.8</v>
      </c>
      <c r="I5487" s="9"/>
      <c r="J5487" s="22">
        <f t="shared" si="85"/>
        <v>15.056412916903589</v>
      </c>
      <c r="K5487" s="22" t="str">
        <f>IF(I5487&lt;&gt;"",SUMIF(Table1[Codigo_servico],A5487,Table1[Subtotal_insumo]),"")</f>
        <v/>
      </c>
      <c r="L5487" s="16">
        <f>IF(Table1[[#This Row],[Ordem_insumos]]&lt;&gt;0,VLOOKUP(Table1[[#This Row],[Codigo_servico]],Preencher_Orcamento!$B:$D,3,FALSE)*Table1[[#This Row],[Qtde_insumo]],"")</f>
        <v>0</v>
      </c>
      <c r="M5487" s="16">
        <f>IF(Table1[[#This Row],[Ordem_insumos]]&lt;&gt;0,VLOOKUP(Table1[[#This Row],[Codigo_servico]],Preencher_Orcamento!$B:$D,3,FALSE)*Table1[[#This Row],[Subtotal_insumo]],"")</f>
        <v>0</v>
      </c>
    </row>
    <row r="5488" spans="1:13" x14ac:dyDescent="0.25">
      <c r="A5488" s="3">
        <v>95310</v>
      </c>
      <c r="B5488" s="125">
        <v>0</v>
      </c>
      <c r="C5488" s="131" t="s">
        <v>3459</v>
      </c>
      <c r="D5488" s="132"/>
      <c r="E5488" s="4"/>
      <c r="F5488" s="4"/>
      <c r="G5488" s="17" t="str">
        <f>IFERROR(VLOOKUP(Table1[[#This Row],[Codigo_insumo]],BD_Insumos!$B:$E,4),"")</f>
        <v/>
      </c>
      <c r="H5488" s="139"/>
      <c r="I5488" s="5" t="s">
        <v>457</v>
      </c>
      <c r="J5488" s="20" t="str">
        <f t="shared" si="85"/>
        <v/>
      </c>
      <c r="K5488" s="21">
        <f>IF(I5488&lt;&gt;"",SUMIF(Table1[Codigo_servico],A5488,Table1[Subtotal_insumo]),"")</f>
        <v>16.208625225779933</v>
      </c>
      <c r="L5488" s="17" t="str">
        <f>IF(Table1[[#This Row],[Ordem_insumos]]&lt;&gt;0,VLOOKUP(Table1[[#This Row],[Codigo_servico]],Preencher_Orcamento!$B:$D,3,FALSE)*Table1[[#This Row],[Qtde_insumo]],"")</f>
        <v/>
      </c>
      <c r="M5488" s="17" t="str">
        <f>IF(Table1[[#This Row],[Ordem_insumos]]&lt;&gt;0,VLOOKUP(Table1[[#This Row],[Codigo_servico]],Preencher_Orcamento!$B:$D,3,FALSE)*Table1[[#This Row],[Subtotal_insumo]],"")</f>
        <v/>
      </c>
    </row>
    <row r="5489" spans="1:13" x14ac:dyDescent="0.25">
      <c r="A5489" s="6">
        <v>95310</v>
      </c>
      <c r="B5489" s="126">
        <v>1</v>
      </c>
      <c r="C5489" s="133"/>
      <c r="D5489" s="134">
        <v>2041</v>
      </c>
      <c r="E5489" s="7" t="s">
        <v>2192</v>
      </c>
      <c r="F5489" s="8" t="s">
        <v>2140</v>
      </c>
      <c r="G5489" s="16">
        <f>IFERROR(VLOOKUP(Table1[[#This Row],[Codigo_insumo]],BD_Insumos!$B:$E,4),"")</f>
        <v>18.820516146129485</v>
      </c>
      <c r="H5489" s="140">
        <v>0.5</v>
      </c>
      <c r="I5489" s="9"/>
      <c r="J5489" s="22">
        <f t="shared" si="85"/>
        <v>9.4102580730647425</v>
      </c>
      <c r="K5489" s="22" t="str">
        <f>IF(I5489&lt;&gt;"",SUMIF(Table1[Codigo_servico],A5489,Table1[Subtotal_insumo]),"")</f>
        <v/>
      </c>
      <c r="L5489" s="16">
        <f>IF(Table1[[#This Row],[Ordem_insumos]]&lt;&gt;0,VLOOKUP(Table1[[#This Row],[Codigo_servico]],Preencher_Orcamento!$B:$D,3,FALSE)*Table1[[#This Row],[Qtde_insumo]],"")</f>
        <v>0</v>
      </c>
      <c r="M5489" s="16">
        <f>IF(Table1[[#This Row],[Ordem_insumos]]&lt;&gt;0,VLOOKUP(Table1[[#This Row],[Codigo_servico]],Preencher_Orcamento!$B:$D,3,FALSE)*Table1[[#This Row],[Subtotal_insumo]],"")</f>
        <v>0</v>
      </c>
    </row>
    <row r="5490" spans="1:13" x14ac:dyDescent="0.25">
      <c r="A5490" s="6">
        <v>95310</v>
      </c>
      <c r="B5490" s="126">
        <v>2</v>
      </c>
      <c r="C5490" s="133"/>
      <c r="D5490" s="134">
        <v>2044</v>
      </c>
      <c r="E5490" s="7" t="s">
        <v>2193</v>
      </c>
      <c r="F5490" s="8" t="s">
        <v>2140</v>
      </c>
      <c r="G5490" s="16">
        <f>IFERROR(VLOOKUP(Table1[[#This Row],[Codigo_insumo]],BD_Insumos!$B:$E,4),"")</f>
        <v>13.596734305430379</v>
      </c>
      <c r="H5490" s="140">
        <v>0.5</v>
      </c>
      <c r="I5490" s="9"/>
      <c r="J5490" s="22">
        <f t="shared" si="85"/>
        <v>6.7983671527151897</v>
      </c>
      <c r="K5490" s="22" t="str">
        <f>IF(I5490&lt;&gt;"",SUMIF(Table1[Codigo_servico],A5490,Table1[Subtotal_insumo]),"")</f>
        <v/>
      </c>
      <c r="L5490" s="16">
        <f>IF(Table1[[#This Row],[Ordem_insumos]]&lt;&gt;0,VLOOKUP(Table1[[#This Row],[Codigo_servico]],Preencher_Orcamento!$B:$D,3,FALSE)*Table1[[#This Row],[Qtde_insumo]],"")</f>
        <v>0</v>
      </c>
      <c r="M5490" s="16">
        <f>IF(Table1[[#This Row],[Ordem_insumos]]&lt;&gt;0,VLOOKUP(Table1[[#This Row],[Codigo_servico]],Preencher_Orcamento!$B:$D,3,FALSE)*Table1[[#This Row],[Subtotal_insumo]],"")</f>
        <v>0</v>
      </c>
    </row>
    <row r="5491" spans="1:13" x14ac:dyDescent="0.25">
      <c r="A5491" s="3">
        <v>95311</v>
      </c>
      <c r="B5491" s="125">
        <v>0</v>
      </c>
      <c r="C5491" s="131" t="s">
        <v>3460</v>
      </c>
      <c r="D5491" s="132"/>
      <c r="E5491" s="4"/>
      <c r="F5491" s="4"/>
      <c r="G5491" s="17" t="str">
        <f>IFERROR(VLOOKUP(Table1[[#This Row],[Codigo_insumo]],BD_Insumos!$B:$E,4),"")</f>
        <v/>
      </c>
      <c r="H5491" s="139"/>
      <c r="I5491" s="5" t="s">
        <v>457</v>
      </c>
      <c r="J5491" s="20" t="str">
        <f t="shared" si="85"/>
        <v/>
      </c>
      <c r="K5491" s="21">
        <f>IF(I5491&lt;&gt;"",SUMIF(Table1[Codigo_servico],A5491,Table1[Subtotal_insumo]),"")</f>
        <v>16.208625225779933</v>
      </c>
      <c r="L5491" s="17" t="str">
        <f>IF(Table1[[#This Row],[Ordem_insumos]]&lt;&gt;0,VLOOKUP(Table1[[#This Row],[Codigo_servico]],Preencher_Orcamento!$B:$D,3,FALSE)*Table1[[#This Row],[Qtde_insumo]],"")</f>
        <v/>
      </c>
      <c r="M5491" s="17" t="str">
        <f>IF(Table1[[#This Row],[Ordem_insumos]]&lt;&gt;0,VLOOKUP(Table1[[#This Row],[Codigo_servico]],Preencher_Orcamento!$B:$D,3,FALSE)*Table1[[#This Row],[Subtotal_insumo]],"")</f>
        <v/>
      </c>
    </row>
    <row r="5492" spans="1:13" x14ac:dyDescent="0.25">
      <c r="A5492" s="6">
        <v>95311</v>
      </c>
      <c r="B5492" s="126">
        <v>1</v>
      </c>
      <c r="C5492" s="133"/>
      <c r="D5492" s="134">
        <v>2041</v>
      </c>
      <c r="E5492" s="7" t="s">
        <v>2192</v>
      </c>
      <c r="F5492" s="8" t="s">
        <v>2140</v>
      </c>
      <c r="G5492" s="16">
        <f>IFERROR(VLOOKUP(Table1[[#This Row],[Codigo_insumo]],BD_Insumos!$B:$E,4),"")</f>
        <v>18.820516146129485</v>
      </c>
      <c r="H5492" s="140">
        <v>0.5</v>
      </c>
      <c r="I5492" s="9"/>
      <c r="J5492" s="22">
        <f t="shared" si="85"/>
        <v>9.4102580730647425</v>
      </c>
      <c r="K5492" s="22" t="str">
        <f>IF(I5492&lt;&gt;"",SUMIF(Table1[Codigo_servico],A5492,Table1[Subtotal_insumo]),"")</f>
        <v/>
      </c>
      <c r="L5492" s="16">
        <f>IF(Table1[[#This Row],[Ordem_insumos]]&lt;&gt;0,VLOOKUP(Table1[[#This Row],[Codigo_servico]],Preencher_Orcamento!$B:$D,3,FALSE)*Table1[[#This Row],[Qtde_insumo]],"")</f>
        <v>0</v>
      </c>
      <c r="M5492" s="16">
        <f>IF(Table1[[#This Row],[Ordem_insumos]]&lt;&gt;0,VLOOKUP(Table1[[#This Row],[Codigo_servico]],Preencher_Orcamento!$B:$D,3,FALSE)*Table1[[#This Row],[Subtotal_insumo]],"")</f>
        <v>0</v>
      </c>
    </row>
    <row r="5493" spans="1:13" x14ac:dyDescent="0.25">
      <c r="A5493" s="6">
        <v>95311</v>
      </c>
      <c r="B5493" s="126">
        <v>2</v>
      </c>
      <c r="C5493" s="133"/>
      <c r="D5493" s="134">
        <v>2044</v>
      </c>
      <c r="E5493" s="7" t="s">
        <v>2193</v>
      </c>
      <c r="F5493" s="8" t="s">
        <v>2140</v>
      </c>
      <c r="G5493" s="16">
        <f>IFERROR(VLOOKUP(Table1[[#This Row],[Codigo_insumo]],BD_Insumos!$B:$E,4),"")</f>
        <v>13.596734305430379</v>
      </c>
      <c r="H5493" s="140">
        <v>0.5</v>
      </c>
      <c r="I5493" s="9"/>
      <c r="J5493" s="22">
        <f t="shared" si="85"/>
        <v>6.7983671527151897</v>
      </c>
      <c r="K5493" s="22" t="str">
        <f>IF(I5493&lt;&gt;"",SUMIF(Table1[Codigo_servico],A5493,Table1[Subtotal_insumo]),"")</f>
        <v/>
      </c>
      <c r="L5493" s="16">
        <f>IF(Table1[[#This Row],[Ordem_insumos]]&lt;&gt;0,VLOOKUP(Table1[[#This Row],[Codigo_servico]],Preencher_Orcamento!$B:$D,3,FALSE)*Table1[[#This Row],[Qtde_insumo]],"")</f>
        <v>0</v>
      </c>
      <c r="M5493" s="16">
        <f>IF(Table1[[#This Row],[Ordem_insumos]]&lt;&gt;0,VLOOKUP(Table1[[#This Row],[Codigo_servico]],Preencher_Orcamento!$B:$D,3,FALSE)*Table1[[#This Row],[Subtotal_insumo]],"")</f>
        <v>0</v>
      </c>
    </row>
    <row r="5494" spans="1:13" x14ac:dyDescent="0.25">
      <c r="A5494" s="3">
        <v>95314</v>
      </c>
      <c r="B5494" s="125">
        <v>0</v>
      </c>
      <c r="C5494" s="131" t="s">
        <v>3461</v>
      </c>
      <c r="D5494" s="132"/>
      <c r="E5494" s="4"/>
      <c r="F5494" s="4"/>
      <c r="G5494" s="17" t="str">
        <f>IFERROR(VLOOKUP(Table1[[#This Row],[Codigo_insumo]],BD_Insumos!$B:$E,4),"")</f>
        <v/>
      </c>
      <c r="H5494" s="139"/>
      <c r="I5494" s="5" t="s">
        <v>5</v>
      </c>
      <c r="J5494" s="20" t="str">
        <f t="shared" si="85"/>
        <v/>
      </c>
      <c r="K5494" s="21">
        <f>IF(I5494&lt;&gt;"",SUMIF(Table1[Codigo_servico],A5494,Table1[Subtotal_insumo]),"")</f>
        <v>6.4834500903119734</v>
      </c>
      <c r="L5494" s="17" t="str">
        <f>IF(Table1[[#This Row],[Ordem_insumos]]&lt;&gt;0,VLOOKUP(Table1[[#This Row],[Codigo_servico]],Preencher_Orcamento!$B:$D,3,FALSE)*Table1[[#This Row],[Qtde_insumo]],"")</f>
        <v/>
      </c>
      <c r="M5494" s="17" t="str">
        <f>IF(Table1[[#This Row],[Ordem_insumos]]&lt;&gt;0,VLOOKUP(Table1[[#This Row],[Codigo_servico]],Preencher_Orcamento!$B:$D,3,FALSE)*Table1[[#This Row],[Subtotal_insumo]],"")</f>
        <v/>
      </c>
    </row>
    <row r="5495" spans="1:13" x14ac:dyDescent="0.25">
      <c r="A5495" s="6">
        <v>95314</v>
      </c>
      <c r="B5495" s="126">
        <v>1</v>
      </c>
      <c r="C5495" s="133"/>
      <c r="D5495" s="134">
        <v>2041</v>
      </c>
      <c r="E5495" s="7" t="s">
        <v>2192</v>
      </c>
      <c r="F5495" s="8" t="s">
        <v>2140</v>
      </c>
      <c r="G5495" s="16">
        <f>IFERROR(VLOOKUP(Table1[[#This Row],[Codigo_insumo]],BD_Insumos!$B:$E,4),"")</f>
        <v>18.820516146129485</v>
      </c>
      <c r="H5495" s="140">
        <v>0.2</v>
      </c>
      <c r="I5495" s="9"/>
      <c r="J5495" s="22">
        <f t="shared" si="85"/>
        <v>3.7641032292258974</v>
      </c>
      <c r="K5495" s="22" t="str">
        <f>IF(I5495&lt;&gt;"",SUMIF(Table1[Codigo_servico],A5495,Table1[Subtotal_insumo]),"")</f>
        <v/>
      </c>
      <c r="L5495" s="16">
        <f>IF(Table1[[#This Row],[Ordem_insumos]]&lt;&gt;0,VLOOKUP(Table1[[#This Row],[Codigo_servico]],Preencher_Orcamento!$B:$D,3,FALSE)*Table1[[#This Row],[Qtde_insumo]],"")</f>
        <v>0</v>
      </c>
      <c r="M5495" s="16">
        <f>IF(Table1[[#This Row],[Ordem_insumos]]&lt;&gt;0,VLOOKUP(Table1[[#This Row],[Codigo_servico]],Preencher_Orcamento!$B:$D,3,FALSE)*Table1[[#This Row],[Subtotal_insumo]],"")</f>
        <v>0</v>
      </c>
    </row>
    <row r="5496" spans="1:13" x14ac:dyDescent="0.25">
      <c r="A5496" s="6">
        <v>95314</v>
      </c>
      <c r="B5496" s="126">
        <v>2</v>
      </c>
      <c r="C5496" s="133"/>
      <c r="D5496" s="134">
        <v>2044</v>
      </c>
      <c r="E5496" s="7" t="s">
        <v>2193</v>
      </c>
      <c r="F5496" s="8" t="s">
        <v>2140</v>
      </c>
      <c r="G5496" s="16">
        <f>IFERROR(VLOOKUP(Table1[[#This Row],[Codigo_insumo]],BD_Insumos!$B:$E,4),"")</f>
        <v>13.596734305430379</v>
      </c>
      <c r="H5496" s="140">
        <v>0.2</v>
      </c>
      <c r="I5496" s="9"/>
      <c r="J5496" s="22">
        <f t="shared" si="85"/>
        <v>2.719346861086076</v>
      </c>
      <c r="K5496" s="22" t="str">
        <f>IF(I5496&lt;&gt;"",SUMIF(Table1[Codigo_servico],A5496,Table1[Subtotal_insumo]),"")</f>
        <v/>
      </c>
      <c r="L5496" s="16">
        <f>IF(Table1[[#This Row],[Ordem_insumos]]&lt;&gt;0,VLOOKUP(Table1[[#This Row],[Codigo_servico]],Preencher_Orcamento!$B:$D,3,FALSE)*Table1[[#This Row],[Qtde_insumo]],"")</f>
        <v>0</v>
      </c>
      <c r="M5496" s="16">
        <f>IF(Table1[[#This Row],[Ordem_insumos]]&lt;&gt;0,VLOOKUP(Table1[[#This Row],[Codigo_servico]],Preencher_Orcamento!$B:$D,3,FALSE)*Table1[[#This Row],[Subtotal_insumo]],"")</f>
        <v>0</v>
      </c>
    </row>
    <row r="5497" spans="1:13" x14ac:dyDescent="0.25">
      <c r="A5497" s="3">
        <v>95315</v>
      </c>
      <c r="B5497" s="125">
        <v>0</v>
      </c>
      <c r="C5497" s="131" t="s">
        <v>3462</v>
      </c>
      <c r="D5497" s="132"/>
      <c r="E5497" s="4"/>
      <c r="F5497" s="4"/>
      <c r="G5497" s="17" t="str">
        <f>IFERROR(VLOOKUP(Table1[[#This Row],[Codigo_insumo]],BD_Insumos!$B:$E,4),"")</f>
        <v/>
      </c>
      <c r="H5497" s="139"/>
      <c r="I5497" s="5" t="s">
        <v>5</v>
      </c>
      <c r="J5497" s="20" t="str">
        <f t="shared" si="85"/>
        <v/>
      </c>
      <c r="K5497" s="21">
        <f>IF(I5497&lt;&gt;"",SUMIF(Table1[Codigo_servico],A5497,Table1[Subtotal_insumo]),"")</f>
        <v>8.1043126128899665</v>
      </c>
      <c r="L5497" s="17" t="str">
        <f>IF(Table1[[#This Row],[Ordem_insumos]]&lt;&gt;0,VLOOKUP(Table1[[#This Row],[Codigo_servico]],Preencher_Orcamento!$B:$D,3,FALSE)*Table1[[#This Row],[Qtde_insumo]],"")</f>
        <v/>
      </c>
      <c r="M5497" s="17" t="str">
        <f>IF(Table1[[#This Row],[Ordem_insumos]]&lt;&gt;0,VLOOKUP(Table1[[#This Row],[Codigo_servico]],Preencher_Orcamento!$B:$D,3,FALSE)*Table1[[#This Row],[Subtotal_insumo]],"")</f>
        <v/>
      </c>
    </row>
    <row r="5498" spans="1:13" x14ac:dyDescent="0.25">
      <c r="A5498" s="6">
        <v>95315</v>
      </c>
      <c r="B5498" s="126">
        <v>1</v>
      </c>
      <c r="C5498" s="133"/>
      <c r="D5498" s="134">
        <v>2041</v>
      </c>
      <c r="E5498" s="7" t="s">
        <v>2192</v>
      </c>
      <c r="F5498" s="8" t="s">
        <v>2140</v>
      </c>
      <c r="G5498" s="16">
        <f>IFERROR(VLOOKUP(Table1[[#This Row],[Codigo_insumo]],BD_Insumos!$B:$E,4),"")</f>
        <v>18.820516146129485</v>
      </c>
      <c r="H5498" s="140">
        <v>0.25</v>
      </c>
      <c r="I5498" s="9"/>
      <c r="J5498" s="22">
        <f t="shared" si="85"/>
        <v>4.7051290365323712</v>
      </c>
      <c r="K5498" s="22" t="str">
        <f>IF(I5498&lt;&gt;"",SUMIF(Table1[Codigo_servico],A5498,Table1[Subtotal_insumo]),"")</f>
        <v/>
      </c>
      <c r="L5498" s="16">
        <f>IF(Table1[[#This Row],[Ordem_insumos]]&lt;&gt;0,VLOOKUP(Table1[[#This Row],[Codigo_servico]],Preencher_Orcamento!$B:$D,3,FALSE)*Table1[[#This Row],[Qtde_insumo]],"")</f>
        <v>0</v>
      </c>
      <c r="M5498" s="16">
        <f>IF(Table1[[#This Row],[Ordem_insumos]]&lt;&gt;0,VLOOKUP(Table1[[#This Row],[Codigo_servico]],Preencher_Orcamento!$B:$D,3,FALSE)*Table1[[#This Row],[Subtotal_insumo]],"")</f>
        <v>0</v>
      </c>
    </row>
    <row r="5499" spans="1:13" x14ac:dyDescent="0.25">
      <c r="A5499" s="6">
        <v>95315</v>
      </c>
      <c r="B5499" s="126">
        <v>2</v>
      </c>
      <c r="C5499" s="133"/>
      <c r="D5499" s="134">
        <v>2044</v>
      </c>
      <c r="E5499" s="7" t="s">
        <v>2193</v>
      </c>
      <c r="F5499" s="8" t="s">
        <v>2140</v>
      </c>
      <c r="G5499" s="16">
        <f>IFERROR(VLOOKUP(Table1[[#This Row],[Codigo_insumo]],BD_Insumos!$B:$E,4),"")</f>
        <v>13.596734305430379</v>
      </c>
      <c r="H5499" s="140">
        <v>0.25</v>
      </c>
      <c r="I5499" s="9"/>
      <c r="J5499" s="22">
        <f t="shared" si="85"/>
        <v>3.3991835763575948</v>
      </c>
      <c r="K5499" s="22" t="str">
        <f>IF(I5499&lt;&gt;"",SUMIF(Table1[Codigo_servico],A5499,Table1[Subtotal_insumo]),"")</f>
        <v/>
      </c>
      <c r="L5499" s="16">
        <f>IF(Table1[[#This Row],[Ordem_insumos]]&lt;&gt;0,VLOOKUP(Table1[[#This Row],[Codigo_servico]],Preencher_Orcamento!$B:$D,3,FALSE)*Table1[[#This Row],[Qtde_insumo]],"")</f>
        <v>0</v>
      </c>
      <c r="M5499" s="16">
        <f>IF(Table1[[#This Row],[Ordem_insumos]]&lt;&gt;0,VLOOKUP(Table1[[#This Row],[Codigo_servico]],Preencher_Orcamento!$B:$D,3,FALSE)*Table1[[#This Row],[Subtotal_insumo]],"")</f>
        <v>0</v>
      </c>
    </row>
    <row r="5500" spans="1:13" x14ac:dyDescent="0.25">
      <c r="A5500" s="3">
        <v>95316</v>
      </c>
      <c r="B5500" s="125">
        <v>0</v>
      </c>
      <c r="C5500" s="131" t="s">
        <v>3463</v>
      </c>
      <c r="D5500" s="132"/>
      <c r="E5500" s="4"/>
      <c r="F5500" s="4"/>
      <c r="G5500" s="17" t="str">
        <f>IFERROR(VLOOKUP(Table1[[#This Row],[Codigo_insumo]],BD_Insumos!$B:$E,4),"")</f>
        <v/>
      </c>
      <c r="H5500" s="139"/>
      <c r="I5500" s="5" t="s">
        <v>457</v>
      </c>
      <c r="J5500" s="20" t="str">
        <f t="shared" si="85"/>
        <v/>
      </c>
      <c r="K5500" s="21">
        <f>IF(I5500&lt;&gt;"",SUMIF(Table1[Codigo_servico],A5500,Table1[Subtotal_insumo]),"")</f>
        <v>6.4834500903119734</v>
      </c>
      <c r="L5500" s="17" t="str">
        <f>IF(Table1[[#This Row],[Ordem_insumos]]&lt;&gt;0,VLOOKUP(Table1[[#This Row],[Codigo_servico]],Preencher_Orcamento!$B:$D,3,FALSE)*Table1[[#This Row],[Qtde_insumo]],"")</f>
        <v/>
      </c>
      <c r="M5500" s="17" t="str">
        <f>IF(Table1[[#This Row],[Ordem_insumos]]&lt;&gt;0,VLOOKUP(Table1[[#This Row],[Codigo_servico]],Preencher_Orcamento!$B:$D,3,FALSE)*Table1[[#This Row],[Subtotal_insumo]],"")</f>
        <v/>
      </c>
    </row>
    <row r="5501" spans="1:13" x14ac:dyDescent="0.25">
      <c r="A5501" s="6">
        <v>95316</v>
      </c>
      <c r="B5501" s="126">
        <v>1</v>
      </c>
      <c r="C5501" s="133"/>
      <c r="D5501" s="134">
        <v>2044</v>
      </c>
      <c r="E5501" s="7" t="s">
        <v>2193</v>
      </c>
      <c r="F5501" s="8" t="s">
        <v>2140</v>
      </c>
      <c r="G5501" s="16">
        <f>IFERROR(VLOOKUP(Table1[[#This Row],[Codigo_insumo]],BD_Insumos!$B:$E,4),"")</f>
        <v>13.596734305430379</v>
      </c>
      <c r="H5501" s="140">
        <v>0.2</v>
      </c>
      <c r="I5501" s="9"/>
      <c r="J5501" s="22">
        <f t="shared" si="85"/>
        <v>2.719346861086076</v>
      </c>
      <c r="K5501" s="22" t="str">
        <f>IF(I5501&lt;&gt;"",SUMIF(Table1[Codigo_servico],A5501,Table1[Subtotal_insumo]),"")</f>
        <v/>
      </c>
      <c r="L5501" s="16">
        <f>IF(Table1[[#This Row],[Ordem_insumos]]&lt;&gt;0,VLOOKUP(Table1[[#This Row],[Codigo_servico]],Preencher_Orcamento!$B:$D,3,FALSE)*Table1[[#This Row],[Qtde_insumo]],"")</f>
        <v>0</v>
      </c>
      <c r="M5501" s="16">
        <f>IF(Table1[[#This Row],[Ordem_insumos]]&lt;&gt;0,VLOOKUP(Table1[[#This Row],[Codigo_servico]],Preencher_Orcamento!$B:$D,3,FALSE)*Table1[[#This Row],[Subtotal_insumo]],"")</f>
        <v>0</v>
      </c>
    </row>
    <row r="5502" spans="1:13" x14ac:dyDescent="0.25">
      <c r="A5502" s="6">
        <v>95316</v>
      </c>
      <c r="B5502" s="126">
        <v>2</v>
      </c>
      <c r="C5502" s="133"/>
      <c r="D5502" s="134">
        <v>2041</v>
      </c>
      <c r="E5502" s="7" t="s">
        <v>2192</v>
      </c>
      <c r="F5502" s="8" t="s">
        <v>2140</v>
      </c>
      <c r="G5502" s="16">
        <f>IFERROR(VLOOKUP(Table1[[#This Row],[Codigo_insumo]],BD_Insumos!$B:$E,4),"")</f>
        <v>18.820516146129485</v>
      </c>
      <c r="H5502" s="140">
        <v>0.2</v>
      </c>
      <c r="I5502" s="9"/>
      <c r="J5502" s="22">
        <f t="shared" si="85"/>
        <v>3.7641032292258974</v>
      </c>
      <c r="K5502" s="22" t="str">
        <f>IF(I5502&lt;&gt;"",SUMIF(Table1[Codigo_servico],A5502,Table1[Subtotal_insumo]),"")</f>
        <v/>
      </c>
      <c r="L5502" s="16">
        <f>IF(Table1[[#This Row],[Ordem_insumos]]&lt;&gt;0,VLOOKUP(Table1[[#This Row],[Codigo_servico]],Preencher_Orcamento!$B:$D,3,FALSE)*Table1[[#This Row],[Qtde_insumo]],"")</f>
        <v>0</v>
      </c>
      <c r="M5502" s="16">
        <f>IF(Table1[[#This Row],[Ordem_insumos]]&lt;&gt;0,VLOOKUP(Table1[[#This Row],[Codigo_servico]],Preencher_Orcamento!$B:$D,3,FALSE)*Table1[[#This Row],[Subtotal_insumo]],"")</f>
        <v>0</v>
      </c>
    </row>
    <row r="5503" spans="1:13" x14ac:dyDescent="0.25">
      <c r="A5503" s="3">
        <v>95320</v>
      </c>
      <c r="B5503" s="125">
        <v>0</v>
      </c>
      <c r="C5503" s="131" t="s">
        <v>3464</v>
      </c>
      <c r="D5503" s="132"/>
      <c r="E5503" s="4"/>
      <c r="F5503" s="4"/>
      <c r="G5503" s="17" t="str">
        <f>IFERROR(VLOOKUP(Table1[[#This Row],[Codigo_insumo]],BD_Insumos!$B:$E,4),"")</f>
        <v/>
      </c>
      <c r="H5503" s="139"/>
      <c r="I5503" s="5" t="s">
        <v>457</v>
      </c>
      <c r="J5503" s="20" t="str">
        <f t="shared" si="85"/>
        <v/>
      </c>
      <c r="K5503" s="21">
        <f>IF(I5503&lt;&gt;"",SUMIF(Table1[Codigo_servico],A5503,Table1[Subtotal_insumo]),"")</f>
        <v>32.417250451559866</v>
      </c>
      <c r="L5503" s="17" t="str">
        <f>IF(Table1[[#This Row],[Ordem_insumos]]&lt;&gt;0,VLOOKUP(Table1[[#This Row],[Codigo_servico]],Preencher_Orcamento!$B:$D,3,FALSE)*Table1[[#This Row],[Qtde_insumo]],"")</f>
        <v/>
      </c>
      <c r="M5503" s="17" t="str">
        <f>IF(Table1[[#This Row],[Ordem_insumos]]&lt;&gt;0,VLOOKUP(Table1[[#This Row],[Codigo_servico]],Preencher_Orcamento!$B:$D,3,FALSE)*Table1[[#This Row],[Subtotal_insumo]],"")</f>
        <v/>
      </c>
    </row>
    <row r="5504" spans="1:13" x14ac:dyDescent="0.25">
      <c r="A5504" s="6">
        <v>95320</v>
      </c>
      <c r="B5504" s="126">
        <v>1</v>
      </c>
      <c r="C5504" s="133"/>
      <c r="D5504" s="134">
        <v>2044</v>
      </c>
      <c r="E5504" s="7" t="s">
        <v>2193</v>
      </c>
      <c r="F5504" s="8" t="s">
        <v>2140</v>
      </c>
      <c r="G5504" s="16">
        <f>IFERROR(VLOOKUP(Table1[[#This Row],[Codigo_insumo]],BD_Insumos!$B:$E,4),"")</f>
        <v>13.596734305430379</v>
      </c>
      <c r="H5504" s="140">
        <v>1</v>
      </c>
      <c r="I5504" s="9"/>
      <c r="J5504" s="22">
        <f t="shared" si="85"/>
        <v>13.596734305430379</v>
      </c>
      <c r="K5504" s="22" t="str">
        <f>IF(I5504&lt;&gt;"",SUMIF(Table1[Codigo_servico],A5504,Table1[Subtotal_insumo]),"")</f>
        <v/>
      </c>
      <c r="L5504" s="16">
        <f>IF(Table1[[#This Row],[Ordem_insumos]]&lt;&gt;0,VLOOKUP(Table1[[#This Row],[Codigo_servico]],Preencher_Orcamento!$B:$D,3,FALSE)*Table1[[#This Row],[Qtde_insumo]],"")</f>
        <v>0</v>
      </c>
      <c r="M5504" s="16">
        <f>IF(Table1[[#This Row],[Ordem_insumos]]&lt;&gt;0,VLOOKUP(Table1[[#This Row],[Codigo_servico]],Preencher_Orcamento!$B:$D,3,FALSE)*Table1[[#This Row],[Subtotal_insumo]],"")</f>
        <v>0</v>
      </c>
    </row>
    <row r="5505" spans="1:13" x14ac:dyDescent="0.25">
      <c r="A5505" s="6">
        <v>95320</v>
      </c>
      <c r="B5505" s="126">
        <v>2</v>
      </c>
      <c r="C5505" s="133"/>
      <c r="D5505" s="134">
        <v>2041</v>
      </c>
      <c r="E5505" s="7" t="s">
        <v>2192</v>
      </c>
      <c r="F5505" s="8" t="s">
        <v>2140</v>
      </c>
      <c r="G5505" s="16">
        <f>IFERROR(VLOOKUP(Table1[[#This Row],[Codigo_insumo]],BD_Insumos!$B:$E,4),"")</f>
        <v>18.820516146129485</v>
      </c>
      <c r="H5505" s="140">
        <v>1</v>
      </c>
      <c r="I5505" s="9"/>
      <c r="J5505" s="22">
        <f t="shared" si="85"/>
        <v>18.820516146129485</v>
      </c>
      <c r="K5505" s="22" t="str">
        <f>IF(I5505&lt;&gt;"",SUMIF(Table1[Codigo_servico],A5505,Table1[Subtotal_insumo]),"")</f>
        <v/>
      </c>
      <c r="L5505" s="16">
        <f>IF(Table1[[#This Row],[Ordem_insumos]]&lt;&gt;0,VLOOKUP(Table1[[#This Row],[Codigo_servico]],Preencher_Orcamento!$B:$D,3,FALSE)*Table1[[#This Row],[Qtde_insumo]],"")</f>
        <v>0</v>
      </c>
      <c r="M5505" s="16">
        <f>IF(Table1[[#This Row],[Ordem_insumos]]&lt;&gt;0,VLOOKUP(Table1[[#This Row],[Codigo_servico]],Preencher_Orcamento!$B:$D,3,FALSE)*Table1[[#This Row],[Subtotal_insumo]],"")</f>
        <v>0</v>
      </c>
    </row>
    <row r="5506" spans="1:13" x14ac:dyDescent="0.25">
      <c r="A5506" s="3">
        <v>95321</v>
      </c>
      <c r="B5506" s="125">
        <v>0</v>
      </c>
      <c r="C5506" s="131" t="s">
        <v>3465</v>
      </c>
      <c r="D5506" s="132"/>
      <c r="E5506" s="4"/>
      <c r="F5506" s="4"/>
      <c r="G5506" s="17" t="str">
        <f>IFERROR(VLOOKUP(Table1[[#This Row],[Codigo_insumo]],BD_Insumos!$B:$E,4),"")</f>
        <v/>
      </c>
      <c r="H5506" s="139"/>
      <c r="I5506" s="5" t="s">
        <v>5</v>
      </c>
      <c r="J5506" s="20" t="str">
        <f t="shared" ref="J5506:J5569" si="86">IF(I5506="",G5506*H5506,"")</f>
        <v/>
      </c>
      <c r="K5506" s="21">
        <f>IF(I5506&lt;&gt;"",SUMIF(Table1[Codigo_servico],A5506,Table1[Subtotal_insumo]),"")</f>
        <v>16.208625225779933</v>
      </c>
      <c r="L5506" s="17" t="str">
        <f>IF(Table1[[#This Row],[Ordem_insumos]]&lt;&gt;0,VLOOKUP(Table1[[#This Row],[Codigo_servico]],Preencher_Orcamento!$B:$D,3,FALSE)*Table1[[#This Row],[Qtde_insumo]],"")</f>
        <v/>
      </c>
      <c r="M5506" s="17" t="str">
        <f>IF(Table1[[#This Row],[Ordem_insumos]]&lt;&gt;0,VLOOKUP(Table1[[#This Row],[Codigo_servico]],Preencher_Orcamento!$B:$D,3,FALSE)*Table1[[#This Row],[Subtotal_insumo]],"")</f>
        <v/>
      </c>
    </row>
    <row r="5507" spans="1:13" x14ac:dyDescent="0.25">
      <c r="A5507" s="6">
        <v>95321</v>
      </c>
      <c r="B5507" s="126">
        <v>1</v>
      </c>
      <c r="C5507" s="133"/>
      <c r="D5507" s="134">
        <v>2041</v>
      </c>
      <c r="E5507" s="7" t="s">
        <v>2192</v>
      </c>
      <c r="F5507" s="8" t="s">
        <v>2140</v>
      </c>
      <c r="G5507" s="16">
        <f>IFERROR(VLOOKUP(Table1[[#This Row],[Codigo_insumo]],BD_Insumos!$B:$E,4),"")</f>
        <v>18.820516146129485</v>
      </c>
      <c r="H5507" s="140">
        <v>0.5</v>
      </c>
      <c r="I5507" s="9"/>
      <c r="J5507" s="22">
        <f t="shared" si="86"/>
        <v>9.4102580730647425</v>
      </c>
      <c r="K5507" s="22" t="str">
        <f>IF(I5507&lt;&gt;"",SUMIF(Table1[Codigo_servico],A5507,Table1[Subtotal_insumo]),"")</f>
        <v/>
      </c>
      <c r="L5507" s="16">
        <f>IF(Table1[[#This Row],[Ordem_insumos]]&lt;&gt;0,VLOOKUP(Table1[[#This Row],[Codigo_servico]],Preencher_Orcamento!$B:$D,3,FALSE)*Table1[[#This Row],[Qtde_insumo]],"")</f>
        <v>0</v>
      </c>
      <c r="M5507" s="16">
        <f>IF(Table1[[#This Row],[Ordem_insumos]]&lt;&gt;0,VLOOKUP(Table1[[#This Row],[Codigo_servico]],Preencher_Orcamento!$B:$D,3,FALSE)*Table1[[#This Row],[Subtotal_insumo]],"")</f>
        <v>0</v>
      </c>
    </row>
    <row r="5508" spans="1:13" x14ac:dyDescent="0.25">
      <c r="A5508" s="6">
        <v>95321</v>
      </c>
      <c r="B5508" s="126">
        <v>2</v>
      </c>
      <c r="C5508" s="133"/>
      <c r="D5508" s="134">
        <v>2044</v>
      </c>
      <c r="E5508" s="7" t="s">
        <v>2193</v>
      </c>
      <c r="F5508" s="8" t="s">
        <v>2140</v>
      </c>
      <c r="G5508" s="16">
        <f>IFERROR(VLOOKUP(Table1[[#This Row],[Codigo_insumo]],BD_Insumos!$B:$E,4),"")</f>
        <v>13.596734305430379</v>
      </c>
      <c r="H5508" s="140">
        <v>0.5</v>
      </c>
      <c r="I5508" s="9"/>
      <c r="J5508" s="22">
        <f t="shared" si="86"/>
        <v>6.7983671527151897</v>
      </c>
      <c r="K5508" s="22" t="str">
        <f>IF(I5508&lt;&gt;"",SUMIF(Table1[Codigo_servico],A5508,Table1[Subtotal_insumo]),"")</f>
        <v/>
      </c>
      <c r="L5508" s="16">
        <f>IF(Table1[[#This Row],[Ordem_insumos]]&lt;&gt;0,VLOOKUP(Table1[[#This Row],[Codigo_servico]],Preencher_Orcamento!$B:$D,3,FALSE)*Table1[[#This Row],[Qtde_insumo]],"")</f>
        <v>0</v>
      </c>
      <c r="M5508" s="16">
        <f>IF(Table1[[#This Row],[Ordem_insumos]]&lt;&gt;0,VLOOKUP(Table1[[#This Row],[Codigo_servico]],Preencher_Orcamento!$B:$D,3,FALSE)*Table1[[#This Row],[Subtotal_insumo]],"")</f>
        <v>0</v>
      </c>
    </row>
    <row r="5509" spans="1:13" x14ac:dyDescent="0.25">
      <c r="A5509" s="3">
        <v>95322</v>
      </c>
      <c r="B5509" s="125">
        <v>0</v>
      </c>
      <c r="C5509" s="131" t="s">
        <v>3466</v>
      </c>
      <c r="D5509" s="132"/>
      <c r="E5509" s="4"/>
      <c r="F5509" s="4"/>
      <c r="G5509" s="17" t="str">
        <f>IFERROR(VLOOKUP(Table1[[#This Row],[Codigo_insumo]],BD_Insumos!$B:$E,4),"")</f>
        <v/>
      </c>
      <c r="H5509" s="139"/>
      <c r="I5509" s="5" t="s">
        <v>457</v>
      </c>
      <c r="J5509" s="20" t="str">
        <f t="shared" si="86"/>
        <v/>
      </c>
      <c r="K5509" s="21">
        <f>IF(I5509&lt;&gt;"",SUMIF(Table1[Codigo_servico],A5509,Table1[Subtotal_insumo]),"")</f>
        <v>16.208625225779933</v>
      </c>
      <c r="L5509" s="17" t="str">
        <f>IF(Table1[[#This Row],[Ordem_insumos]]&lt;&gt;0,VLOOKUP(Table1[[#This Row],[Codigo_servico]],Preencher_Orcamento!$B:$D,3,FALSE)*Table1[[#This Row],[Qtde_insumo]],"")</f>
        <v/>
      </c>
      <c r="M5509" s="17" t="str">
        <f>IF(Table1[[#This Row],[Ordem_insumos]]&lt;&gt;0,VLOOKUP(Table1[[#This Row],[Codigo_servico]],Preencher_Orcamento!$B:$D,3,FALSE)*Table1[[#This Row],[Subtotal_insumo]],"")</f>
        <v/>
      </c>
    </row>
    <row r="5510" spans="1:13" x14ac:dyDescent="0.25">
      <c r="A5510" s="6">
        <v>95322</v>
      </c>
      <c r="B5510" s="126">
        <v>1</v>
      </c>
      <c r="C5510" s="133"/>
      <c r="D5510" s="134">
        <v>2041</v>
      </c>
      <c r="E5510" s="7" t="s">
        <v>2192</v>
      </c>
      <c r="F5510" s="8" t="s">
        <v>2140</v>
      </c>
      <c r="G5510" s="16">
        <f>IFERROR(VLOOKUP(Table1[[#This Row],[Codigo_insumo]],BD_Insumos!$B:$E,4),"")</f>
        <v>18.820516146129485</v>
      </c>
      <c r="H5510" s="140">
        <v>0.5</v>
      </c>
      <c r="I5510" s="9"/>
      <c r="J5510" s="22">
        <f t="shared" si="86"/>
        <v>9.4102580730647425</v>
      </c>
      <c r="K5510" s="22" t="str">
        <f>IF(I5510&lt;&gt;"",SUMIF(Table1[Codigo_servico],A5510,Table1[Subtotal_insumo]),"")</f>
        <v/>
      </c>
      <c r="L5510" s="16">
        <f>IF(Table1[[#This Row],[Ordem_insumos]]&lt;&gt;0,VLOOKUP(Table1[[#This Row],[Codigo_servico]],Preencher_Orcamento!$B:$D,3,FALSE)*Table1[[#This Row],[Qtde_insumo]],"")</f>
        <v>0</v>
      </c>
      <c r="M5510" s="16">
        <f>IF(Table1[[#This Row],[Ordem_insumos]]&lt;&gt;0,VLOOKUP(Table1[[#This Row],[Codigo_servico]],Preencher_Orcamento!$B:$D,3,FALSE)*Table1[[#This Row],[Subtotal_insumo]],"")</f>
        <v>0</v>
      </c>
    </row>
    <row r="5511" spans="1:13" x14ac:dyDescent="0.25">
      <c r="A5511" s="6">
        <v>95322</v>
      </c>
      <c r="B5511" s="126">
        <v>2</v>
      </c>
      <c r="C5511" s="133"/>
      <c r="D5511" s="134">
        <v>2044</v>
      </c>
      <c r="E5511" s="7" t="s">
        <v>2193</v>
      </c>
      <c r="F5511" s="8" t="s">
        <v>2140</v>
      </c>
      <c r="G5511" s="16">
        <f>IFERROR(VLOOKUP(Table1[[#This Row],[Codigo_insumo]],BD_Insumos!$B:$E,4),"")</f>
        <v>13.596734305430379</v>
      </c>
      <c r="H5511" s="140">
        <v>0.5</v>
      </c>
      <c r="I5511" s="9"/>
      <c r="J5511" s="22">
        <f t="shared" si="86"/>
        <v>6.7983671527151897</v>
      </c>
      <c r="K5511" s="22" t="str">
        <f>IF(I5511&lt;&gt;"",SUMIF(Table1[Codigo_servico],A5511,Table1[Subtotal_insumo]),"")</f>
        <v/>
      </c>
      <c r="L5511" s="16">
        <f>IF(Table1[[#This Row],[Ordem_insumos]]&lt;&gt;0,VLOOKUP(Table1[[#This Row],[Codigo_servico]],Preencher_Orcamento!$B:$D,3,FALSE)*Table1[[#This Row],[Qtde_insumo]],"")</f>
        <v>0</v>
      </c>
      <c r="M5511" s="16">
        <f>IF(Table1[[#This Row],[Ordem_insumos]]&lt;&gt;0,VLOOKUP(Table1[[#This Row],[Codigo_servico]],Preencher_Orcamento!$B:$D,3,FALSE)*Table1[[#This Row],[Subtotal_insumo]],"")</f>
        <v>0</v>
      </c>
    </row>
    <row r="5512" spans="1:13" x14ac:dyDescent="0.25">
      <c r="A5512" s="3">
        <v>95325</v>
      </c>
      <c r="B5512" s="125">
        <v>0</v>
      </c>
      <c r="C5512" s="131" t="s">
        <v>3467</v>
      </c>
      <c r="D5512" s="132"/>
      <c r="E5512" s="4"/>
      <c r="F5512" s="4"/>
      <c r="G5512" s="17" t="str">
        <f>IFERROR(VLOOKUP(Table1[[#This Row],[Codigo_insumo]],BD_Insumos!$B:$E,4),"")</f>
        <v/>
      </c>
      <c r="H5512" s="139"/>
      <c r="I5512" s="5" t="s">
        <v>457</v>
      </c>
      <c r="J5512" s="20" t="str">
        <f t="shared" si="86"/>
        <v/>
      </c>
      <c r="K5512" s="21">
        <f>IF(I5512&lt;&gt;"",SUMIF(Table1[Codigo_servico],A5512,Table1[Subtotal_insumo]),"")</f>
        <v>32.417250451559866</v>
      </c>
      <c r="L5512" s="17" t="str">
        <f>IF(Table1[[#This Row],[Ordem_insumos]]&lt;&gt;0,VLOOKUP(Table1[[#This Row],[Codigo_servico]],Preencher_Orcamento!$B:$D,3,FALSE)*Table1[[#This Row],[Qtde_insumo]],"")</f>
        <v/>
      </c>
      <c r="M5512" s="17" t="str">
        <f>IF(Table1[[#This Row],[Ordem_insumos]]&lt;&gt;0,VLOOKUP(Table1[[#This Row],[Codigo_servico]],Preencher_Orcamento!$B:$D,3,FALSE)*Table1[[#This Row],[Subtotal_insumo]],"")</f>
        <v/>
      </c>
    </row>
    <row r="5513" spans="1:13" x14ac:dyDescent="0.25">
      <c r="A5513" s="6">
        <v>95325</v>
      </c>
      <c r="B5513" s="126">
        <v>1</v>
      </c>
      <c r="C5513" s="133"/>
      <c r="D5513" s="134">
        <v>2044</v>
      </c>
      <c r="E5513" s="7" t="s">
        <v>2193</v>
      </c>
      <c r="F5513" s="8" t="s">
        <v>2140</v>
      </c>
      <c r="G5513" s="16">
        <f>IFERROR(VLOOKUP(Table1[[#This Row],[Codigo_insumo]],BD_Insumos!$B:$E,4),"")</f>
        <v>13.596734305430379</v>
      </c>
      <c r="H5513" s="140">
        <v>1</v>
      </c>
      <c r="I5513" s="9"/>
      <c r="J5513" s="22">
        <f t="shared" si="86"/>
        <v>13.596734305430379</v>
      </c>
      <c r="K5513" s="22" t="str">
        <f>IF(I5513&lt;&gt;"",SUMIF(Table1[Codigo_servico],A5513,Table1[Subtotal_insumo]),"")</f>
        <v/>
      </c>
      <c r="L5513" s="16">
        <f>IF(Table1[[#This Row],[Ordem_insumos]]&lt;&gt;0,VLOOKUP(Table1[[#This Row],[Codigo_servico]],Preencher_Orcamento!$B:$D,3,FALSE)*Table1[[#This Row],[Qtde_insumo]],"")</f>
        <v>0</v>
      </c>
      <c r="M5513" s="16">
        <f>IF(Table1[[#This Row],[Ordem_insumos]]&lt;&gt;0,VLOOKUP(Table1[[#This Row],[Codigo_servico]],Preencher_Orcamento!$B:$D,3,FALSE)*Table1[[#This Row],[Subtotal_insumo]],"")</f>
        <v>0</v>
      </c>
    </row>
    <row r="5514" spans="1:13" x14ac:dyDescent="0.25">
      <c r="A5514" s="6">
        <v>95325</v>
      </c>
      <c r="B5514" s="126">
        <v>2</v>
      </c>
      <c r="C5514" s="133"/>
      <c r="D5514" s="134">
        <v>2041</v>
      </c>
      <c r="E5514" s="7" t="s">
        <v>2192</v>
      </c>
      <c r="F5514" s="8" t="s">
        <v>2140</v>
      </c>
      <c r="G5514" s="16">
        <f>IFERROR(VLOOKUP(Table1[[#This Row],[Codigo_insumo]],BD_Insumos!$B:$E,4),"")</f>
        <v>18.820516146129485</v>
      </c>
      <c r="H5514" s="140">
        <v>1</v>
      </c>
      <c r="I5514" s="9"/>
      <c r="J5514" s="22">
        <f t="shared" si="86"/>
        <v>18.820516146129485</v>
      </c>
      <c r="K5514" s="22" t="str">
        <f>IF(I5514&lt;&gt;"",SUMIF(Table1[Codigo_servico],A5514,Table1[Subtotal_insumo]),"")</f>
        <v/>
      </c>
      <c r="L5514" s="16">
        <f>IF(Table1[[#This Row],[Ordem_insumos]]&lt;&gt;0,VLOOKUP(Table1[[#This Row],[Codigo_servico]],Preencher_Orcamento!$B:$D,3,FALSE)*Table1[[#This Row],[Qtde_insumo]],"")</f>
        <v>0</v>
      </c>
      <c r="M5514" s="16">
        <f>IF(Table1[[#This Row],[Ordem_insumos]]&lt;&gt;0,VLOOKUP(Table1[[#This Row],[Codigo_servico]],Preencher_Orcamento!$B:$D,3,FALSE)*Table1[[#This Row],[Subtotal_insumo]],"")</f>
        <v>0</v>
      </c>
    </row>
    <row r="5515" spans="1:13" x14ac:dyDescent="0.25">
      <c r="A5515" s="3">
        <v>95355</v>
      </c>
      <c r="B5515" s="125">
        <v>0</v>
      </c>
      <c r="C5515" s="131" t="s">
        <v>3468</v>
      </c>
      <c r="D5515" s="132"/>
      <c r="E5515" s="4"/>
      <c r="F5515" s="4"/>
      <c r="G5515" s="17" t="str">
        <f>IFERROR(VLOOKUP(Table1[[#This Row],[Codigo_insumo]],BD_Insumos!$B:$E,4),"")</f>
        <v/>
      </c>
      <c r="H5515" s="139"/>
      <c r="I5515" s="5" t="s">
        <v>457</v>
      </c>
      <c r="J5515" s="20" t="str">
        <f t="shared" si="86"/>
        <v/>
      </c>
      <c r="K5515" s="21">
        <f>IF(I5515&lt;&gt;"",SUMIF(Table1[Codigo_servico],A5515,Table1[Subtotal_insumo]),"")</f>
        <v>19.450350270935918</v>
      </c>
      <c r="L5515" s="17" t="str">
        <f>IF(Table1[[#This Row],[Ordem_insumos]]&lt;&gt;0,VLOOKUP(Table1[[#This Row],[Codigo_servico]],Preencher_Orcamento!$B:$D,3,FALSE)*Table1[[#This Row],[Qtde_insumo]],"")</f>
        <v/>
      </c>
      <c r="M5515" s="17" t="str">
        <f>IF(Table1[[#This Row],[Ordem_insumos]]&lt;&gt;0,VLOOKUP(Table1[[#This Row],[Codigo_servico]],Preencher_Orcamento!$B:$D,3,FALSE)*Table1[[#This Row],[Subtotal_insumo]],"")</f>
        <v/>
      </c>
    </row>
    <row r="5516" spans="1:13" x14ac:dyDescent="0.25">
      <c r="A5516" s="6">
        <v>95355</v>
      </c>
      <c r="B5516" s="126">
        <v>1</v>
      </c>
      <c r="C5516" s="133"/>
      <c r="D5516" s="134">
        <v>2041</v>
      </c>
      <c r="E5516" s="7" t="s">
        <v>2192</v>
      </c>
      <c r="F5516" s="8" t="s">
        <v>2140</v>
      </c>
      <c r="G5516" s="16">
        <f>IFERROR(VLOOKUP(Table1[[#This Row],[Codigo_insumo]],BD_Insumos!$B:$E,4),"")</f>
        <v>18.820516146129485</v>
      </c>
      <c r="H5516" s="140">
        <v>0.6</v>
      </c>
      <c r="I5516" s="9"/>
      <c r="J5516" s="22">
        <f t="shared" si="86"/>
        <v>11.29230968767769</v>
      </c>
      <c r="K5516" s="22" t="str">
        <f>IF(I5516&lt;&gt;"",SUMIF(Table1[Codigo_servico],A5516,Table1[Subtotal_insumo]),"")</f>
        <v/>
      </c>
      <c r="L5516" s="16">
        <f>IF(Table1[[#This Row],[Ordem_insumos]]&lt;&gt;0,VLOOKUP(Table1[[#This Row],[Codigo_servico]],Preencher_Orcamento!$B:$D,3,FALSE)*Table1[[#This Row],[Qtde_insumo]],"")</f>
        <v>0</v>
      </c>
      <c r="M5516" s="16">
        <f>IF(Table1[[#This Row],[Ordem_insumos]]&lt;&gt;0,VLOOKUP(Table1[[#This Row],[Codigo_servico]],Preencher_Orcamento!$B:$D,3,FALSE)*Table1[[#This Row],[Subtotal_insumo]],"")</f>
        <v>0</v>
      </c>
    </row>
    <row r="5517" spans="1:13" x14ac:dyDescent="0.25">
      <c r="A5517" s="6">
        <v>95355</v>
      </c>
      <c r="B5517" s="126">
        <v>2</v>
      </c>
      <c r="C5517" s="133"/>
      <c r="D5517" s="134">
        <v>2044</v>
      </c>
      <c r="E5517" s="7" t="s">
        <v>2193</v>
      </c>
      <c r="F5517" s="8" t="s">
        <v>2140</v>
      </c>
      <c r="G5517" s="16">
        <f>IFERROR(VLOOKUP(Table1[[#This Row],[Codigo_insumo]],BD_Insumos!$B:$E,4),"")</f>
        <v>13.596734305430379</v>
      </c>
      <c r="H5517" s="140">
        <v>0.6</v>
      </c>
      <c r="I5517" s="9"/>
      <c r="J5517" s="22">
        <f t="shared" si="86"/>
        <v>8.1580405832582272</v>
      </c>
      <c r="K5517" s="22" t="str">
        <f>IF(I5517&lt;&gt;"",SUMIF(Table1[Codigo_servico],A5517,Table1[Subtotal_insumo]),"")</f>
        <v/>
      </c>
      <c r="L5517" s="16">
        <f>IF(Table1[[#This Row],[Ordem_insumos]]&lt;&gt;0,VLOOKUP(Table1[[#This Row],[Codigo_servico]],Preencher_Orcamento!$B:$D,3,FALSE)*Table1[[#This Row],[Qtde_insumo]],"")</f>
        <v>0</v>
      </c>
      <c r="M5517" s="16">
        <f>IF(Table1[[#This Row],[Ordem_insumos]]&lt;&gt;0,VLOOKUP(Table1[[#This Row],[Codigo_servico]],Preencher_Orcamento!$B:$D,3,FALSE)*Table1[[#This Row],[Subtotal_insumo]],"")</f>
        <v>0</v>
      </c>
    </row>
    <row r="5518" spans="1:13" x14ac:dyDescent="0.25">
      <c r="A5518" s="3">
        <v>95356</v>
      </c>
      <c r="B5518" s="125">
        <v>0</v>
      </c>
      <c r="C5518" s="131" t="s">
        <v>3469</v>
      </c>
      <c r="D5518" s="132"/>
      <c r="E5518" s="4"/>
      <c r="F5518" s="4"/>
      <c r="G5518" s="17" t="str">
        <f>IFERROR(VLOOKUP(Table1[[#This Row],[Codigo_insumo]],BD_Insumos!$B:$E,4),"")</f>
        <v/>
      </c>
      <c r="H5518" s="139"/>
      <c r="I5518" s="5" t="s">
        <v>457</v>
      </c>
      <c r="J5518" s="20" t="str">
        <f t="shared" si="86"/>
        <v/>
      </c>
      <c r="K5518" s="21">
        <f>IF(I5518&lt;&gt;"",SUMIF(Table1[Codigo_servico],A5518,Table1[Subtotal_insumo]),"")</f>
        <v>32.417250451559866</v>
      </c>
      <c r="L5518" s="17" t="str">
        <f>IF(Table1[[#This Row],[Ordem_insumos]]&lt;&gt;0,VLOOKUP(Table1[[#This Row],[Codigo_servico]],Preencher_Orcamento!$B:$D,3,FALSE)*Table1[[#This Row],[Qtde_insumo]],"")</f>
        <v/>
      </c>
      <c r="M5518" s="17" t="str">
        <f>IF(Table1[[#This Row],[Ordem_insumos]]&lt;&gt;0,VLOOKUP(Table1[[#This Row],[Codigo_servico]],Preencher_Orcamento!$B:$D,3,FALSE)*Table1[[#This Row],[Subtotal_insumo]],"")</f>
        <v/>
      </c>
    </row>
    <row r="5519" spans="1:13" x14ac:dyDescent="0.25">
      <c r="A5519" s="6">
        <v>95356</v>
      </c>
      <c r="B5519" s="126">
        <v>1</v>
      </c>
      <c r="C5519" s="133"/>
      <c r="D5519" s="134">
        <v>2044</v>
      </c>
      <c r="E5519" s="7" t="s">
        <v>2193</v>
      </c>
      <c r="F5519" s="8" t="s">
        <v>2140</v>
      </c>
      <c r="G5519" s="16">
        <f>IFERROR(VLOOKUP(Table1[[#This Row],[Codigo_insumo]],BD_Insumos!$B:$E,4),"")</f>
        <v>13.596734305430379</v>
      </c>
      <c r="H5519" s="140">
        <v>1</v>
      </c>
      <c r="I5519" s="9"/>
      <c r="J5519" s="22">
        <f t="shared" si="86"/>
        <v>13.596734305430379</v>
      </c>
      <c r="K5519" s="22" t="str">
        <f>IF(I5519&lt;&gt;"",SUMIF(Table1[Codigo_servico],A5519,Table1[Subtotal_insumo]),"")</f>
        <v/>
      </c>
      <c r="L5519" s="16">
        <f>IF(Table1[[#This Row],[Ordem_insumos]]&lt;&gt;0,VLOOKUP(Table1[[#This Row],[Codigo_servico]],Preencher_Orcamento!$B:$D,3,FALSE)*Table1[[#This Row],[Qtde_insumo]],"")</f>
        <v>0</v>
      </c>
      <c r="M5519" s="16">
        <f>IF(Table1[[#This Row],[Ordem_insumos]]&lt;&gt;0,VLOOKUP(Table1[[#This Row],[Codigo_servico]],Preencher_Orcamento!$B:$D,3,FALSE)*Table1[[#This Row],[Subtotal_insumo]],"")</f>
        <v>0</v>
      </c>
    </row>
    <row r="5520" spans="1:13" x14ac:dyDescent="0.25">
      <c r="A5520" s="6">
        <v>95356</v>
      </c>
      <c r="B5520" s="126">
        <v>2</v>
      </c>
      <c r="C5520" s="133"/>
      <c r="D5520" s="134">
        <v>2041</v>
      </c>
      <c r="E5520" s="7" t="s">
        <v>2192</v>
      </c>
      <c r="F5520" s="8" t="s">
        <v>2140</v>
      </c>
      <c r="G5520" s="16">
        <f>IFERROR(VLOOKUP(Table1[[#This Row],[Codigo_insumo]],BD_Insumos!$B:$E,4),"")</f>
        <v>18.820516146129485</v>
      </c>
      <c r="H5520" s="140">
        <v>1</v>
      </c>
      <c r="I5520" s="9"/>
      <c r="J5520" s="22">
        <f t="shared" si="86"/>
        <v>18.820516146129485</v>
      </c>
      <c r="K5520" s="22" t="str">
        <f>IF(I5520&lt;&gt;"",SUMIF(Table1[Codigo_servico],A5520,Table1[Subtotal_insumo]),"")</f>
        <v/>
      </c>
      <c r="L5520" s="16">
        <f>IF(Table1[[#This Row],[Ordem_insumos]]&lt;&gt;0,VLOOKUP(Table1[[#This Row],[Codigo_servico]],Preencher_Orcamento!$B:$D,3,FALSE)*Table1[[#This Row],[Qtde_insumo]],"")</f>
        <v>0</v>
      </c>
      <c r="M5520" s="16">
        <f>IF(Table1[[#This Row],[Ordem_insumos]]&lt;&gt;0,VLOOKUP(Table1[[#This Row],[Codigo_servico]],Preencher_Orcamento!$B:$D,3,FALSE)*Table1[[#This Row],[Subtotal_insumo]],"")</f>
        <v>0</v>
      </c>
    </row>
    <row r="5521" spans="1:13" x14ac:dyDescent="0.25">
      <c r="A5521" s="3">
        <v>95360</v>
      </c>
      <c r="B5521" s="125">
        <v>0</v>
      </c>
      <c r="C5521" s="131" t="s">
        <v>3470</v>
      </c>
      <c r="D5521" s="132"/>
      <c r="E5521" s="4"/>
      <c r="F5521" s="4"/>
      <c r="G5521" s="17" t="str">
        <f>IFERROR(VLOOKUP(Table1[[#This Row],[Codigo_insumo]],BD_Insumos!$B:$E,4),"")</f>
        <v/>
      </c>
      <c r="H5521" s="139"/>
      <c r="I5521" s="5" t="s">
        <v>457</v>
      </c>
      <c r="J5521" s="20" t="str">
        <f t="shared" si="86"/>
        <v/>
      </c>
      <c r="K5521" s="21">
        <f>IF(I5521&lt;&gt;"",SUMIF(Table1[Codigo_servico],A5521,Table1[Subtotal_insumo]),"")</f>
        <v>162.08625225779932</v>
      </c>
      <c r="L5521" s="17" t="str">
        <f>IF(Table1[[#This Row],[Ordem_insumos]]&lt;&gt;0,VLOOKUP(Table1[[#This Row],[Codigo_servico]],Preencher_Orcamento!$B:$D,3,FALSE)*Table1[[#This Row],[Qtde_insumo]],"")</f>
        <v/>
      </c>
      <c r="M5521" s="17" t="str">
        <f>IF(Table1[[#This Row],[Ordem_insumos]]&lt;&gt;0,VLOOKUP(Table1[[#This Row],[Codigo_servico]],Preencher_Orcamento!$B:$D,3,FALSE)*Table1[[#This Row],[Subtotal_insumo]],"")</f>
        <v/>
      </c>
    </row>
    <row r="5522" spans="1:13" x14ac:dyDescent="0.25">
      <c r="A5522" s="6">
        <v>95360</v>
      </c>
      <c r="B5522" s="126">
        <v>1</v>
      </c>
      <c r="C5522" s="133"/>
      <c r="D5522" s="134">
        <v>2044</v>
      </c>
      <c r="E5522" s="7" t="s">
        <v>2193</v>
      </c>
      <c r="F5522" s="8" t="s">
        <v>2140</v>
      </c>
      <c r="G5522" s="16">
        <f>IFERROR(VLOOKUP(Table1[[#This Row],[Codigo_insumo]],BD_Insumos!$B:$E,4),"")</f>
        <v>13.596734305430379</v>
      </c>
      <c r="H5522" s="140">
        <v>5</v>
      </c>
      <c r="I5522" s="9"/>
      <c r="J5522" s="22">
        <f t="shared" si="86"/>
        <v>67.983671527151898</v>
      </c>
      <c r="K5522" s="22" t="str">
        <f>IF(I5522&lt;&gt;"",SUMIF(Table1[Codigo_servico],A5522,Table1[Subtotal_insumo]),"")</f>
        <v/>
      </c>
      <c r="L5522" s="16">
        <f>IF(Table1[[#This Row],[Ordem_insumos]]&lt;&gt;0,VLOOKUP(Table1[[#This Row],[Codigo_servico]],Preencher_Orcamento!$B:$D,3,FALSE)*Table1[[#This Row],[Qtde_insumo]],"")</f>
        <v>0</v>
      </c>
      <c r="M5522" s="16">
        <f>IF(Table1[[#This Row],[Ordem_insumos]]&lt;&gt;0,VLOOKUP(Table1[[#This Row],[Codigo_servico]],Preencher_Orcamento!$B:$D,3,FALSE)*Table1[[#This Row],[Subtotal_insumo]],"")</f>
        <v>0</v>
      </c>
    </row>
    <row r="5523" spans="1:13" x14ac:dyDescent="0.25">
      <c r="A5523" s="6">
        <v>95360</v>
      </c>
      <c r="B5523" s="126">
        <v>2</v>
      </c>
      <c r="C5523" s="133"/>
      <c r="D5523" s="134">
        <v>2041</v>
      </c>
      <c r="E5523" s="7" t="s">
        <v>2192</v>
      </c>
      <c r="F5523" s="8" t="s">
        <v>2140</v>
      </c>
      <c r="G5523" s="16">
        <f>IFERROR(VLOOKUP(Table1[[#This Row],[Codigo_insumo]],BD_Insumos!$B:$E,4),"")</f>
        <v>18.820516146129485</v>
      </c>
      <c r="H5523" s="140">
        <v>5</v>
      </c>
      <c r="I5523" s="9"/>
      <c r="J5523" s="22">
        <f t="shared" si="86"/>
        <v>94.102580730647418</v>
      </c>
      <c r="K5523" s="22" t="str">
        <f>IF(I5523&lt;&gt;"",SUMIF(Table1[Codigo_servico],A5523,Table1[Subtotal_insumo]),"")</f>
        <v/>
      </c>
      <c r="L5523" s="16">
        <f>IF(Table1[[#This Row],[Ordem_insumos]]&lt;&gt;0,VLOOKUP(Table1[[#This Row],[Codigo_servico]],Preencher_Orcamento!$B:$D,3,FALSE)*Table1[[#This Row],[Qtde_insumo]],"")</f>
        <v>0</v>
      </c>
      <c r="M5523" s="16">
        <f>IF(Table1[[#This Row],[Ordem_insumos]]&lt;&gt;0,VLOOKUP(Table1[[#This Row],[Codigo_servico]],Preencher_Orcamento!$B:$D,3,FALSE)*Table1[[#This Row],[Subtotal_insumo]],"")</f>
        <v>0</v>
      </c>
    </row>
    <row r="5524" spans="1:13" x14ac:dyDescent="0.25">
      <c r="A5524" s="3">
        <v>95361</v>
      </c>
      <c r="B5524" s="125">
        <v>0</v>
      </c>
      <c r="C5524" s="131" t="s">
        <v>3471</v>
      </c>
      <c r="D5524" s="132"/>
      <c r="E5524" s="4"/>
      <c r="F5524" s="4"/>
      <c r="G5524" s="17" t="str">
        <f>IFERROR(VLOOKUP(Table1[[#This Row],[Codigo_insumo]],BD_Insumos!$B:$E,4),"")</f>
        <v/>
      </c>
      <c r="H5524" s="139"/>
      <c r="I5524" s="5" t="s">
        <v>457</v>
      </c>
      <c r="J5524" s="20" t="str">
        <f t="shared" si="86"/>
        <v/>
      </c>
      <c r="K5524" s="21">
        <f>IF(I5524&lt;&gt;"",SUMIF(Table1[Codigo_servico],A5524,Table1[Subtotal_insumo]),"")</f>
        <v>259.33800361247893</v>
      </c>
      <c r="L5524" s="17" t="str">
        <f>IF(Table1[[#This Row],[Ordem_insumos]]&lt;&gt;0,VLOOKUP(Table1[[#This Row],[Codigo_servico]],Preencher_Orcamento!$B:$D,3,FALSE)*Table1[[#This Row],[Qtde_insumo]],"")</f>
        <v/>
      </c>
      <c r="M5524" s="17" t="str">
        <f>IF(Table1[[#This Row],[Ordem_insumos]]&lt;&gt;0,VLOOKUP(Table1[[#This Row],[Codigo_servico]],Preencher_Orcamento!$B:$D,3,FALSE)*Table1[[#This Row],[Subtotal_insumo]],"")</f>
        <v/>
      </c>
    </row>
    <row r="5525" spans="1:13" x14ac:dyDescent="0.25">
      <c r="A5525" s="6">
        <v>95361</v>
      </c>
      <c r="B5525" s="126">
        <v>1</v>
      </c>
      <c r="C5525" s="133"/>
      <c r="D5525" s="134">
        <v>2044</v>
      </c>
      <c r="E5525" s="7" t="s">
        <v>2193</v>
      </c>
      <c r="F5525" s="8" t="s">
        <v>2140</v>
      </c>
      <c r="G5525" s="16">
        <f>IFERROR(VLOOKUP(Table1[[#This Row],[Codigo_insumo]],BD_Insumos!$B:$E,4),"")</f>
        <v>13.596734305430379</v>
      </c>
      <c r="H5525" s="140">
        <v>8</v>
      </c>
      <c r="I5525" s="9"/>
      <c r="J5525" s="22">
        <f t="shared" si="86"/>
        <v>108.77387444344303</v>
      </c>
      <c r="K5525" s="22" t="str">
        <f>IF(I5525&lt;&gt;"",SUMIF(Table1[Codigo_servico],A5525,Table1[Subtotal_insumo]),"")</f>
        <v/>
      </c>
      <c r="L5525" s="16">
        <f>IF(Table1[[#This Row],[Ordem_insumos]]&lt;&gt;0,VLOOKUP(Table1[[#This Row],[Codigo_servico]],Preencher_Orcamento!$B:$D,3,FALSE)*Table1[[#This Row],[Qtde_insumo]],"")</f>
        <v>0</v>
      </c>
      <c r="M5525" s="16">
        <f>IF(Table1[[#This Row],[Ordem_insumos]]&lt;&gt;0,VLOOKUP(Table1[[#This Row],[Codigo_servico]],Preencher_Orcamento!$B:$D,3,FALSE)*Table1[[#This Row],[Subtotal_insumo]],"")</f>
        <v>0</v>
      </c>
    </row>
    <row r="5526" spans="1:13" x14ac:dyDescent="0.25">
      <c r="A5526" s="6">
        <v>95361</v>
      </c>
      <c r="B5526" s="126">
        <v>2</v>
      </c>
      <c r="C5526" s="133"/>
      <c r="D5526" s="134">
        <v>2041</v>
      </c>
      <c r="E5526" s="7" t="s">
        <v>2192</v>
      </c>
      <c r="F5526" s="8" t="s">
        <v>2140</v>
      </c>
      <c r="G5526" s="16">
        <f>IFERROR(VLOOKUP(Table1[[#This Row],[Codigo_insumo]],BD_Insumos!$B:$E,4),"")</f>
        <v>18.820516146129485</v>
      </c>
      <c r="H5526" s="140">
        <v>8</v>
      </c>
      <c r="I5526" s="9"/>
      <c r="J5526" s="22">
        <f t="shared" si="86"/>
        <v>150.56412916903588</v>
      </c>
      <c r="K5526" s="22" t="str">
        <f>IF(I5526&lt;&gt;"",SUMIF(Table1[Codigo_servico],A5526,Table1[Subtotal_insumo]),"")</f>
        <v/>
      </c>
      <c r="L5526" s="16">
        <f>IF(Table1[[#This Row],[Ordem_insumos]]&lt;&gt;0,VLOOKUP(Table1[[#This Row],[Codigo_servico]],Preencher_Orcamento!$B:$D,3,FALSE)*Table1[[#This Row],[Qtde_insumo]],"")</f>
        <v>0</v>
      </c>
      <c r="M5526" s="16">
        <f>IF(Table1[[#This Row],[Ordem_insumos]]&lt;&gt;0,VLOOKUP(Table1[[#This Row],[Codigo_servico]],Preencher_Orcamento!$B:$D,3,FALSE)*Table1[[#This Row],[Subtotal_insumo]],"")</f>
        <v>0</v>
      </c>
    </row>
    <row r="5527" spans="1:13" x14ac:dyDescent="0.25">
      <c r="A5527" s="3">
        <v>95362</v>
      </c>
      <c r="B5527" s="125">
        <v>0</v>
      </c>
      <c r="C5527" s="131" t="s">
        <v>3472</v>
      </c>
      <c r="D5527" s="132"/>
      <c r="E5527" s="4"/>
      <c r="F5527" s="4"/>
      <c r="G5527" s="17" t="str">
        <f>IFERROR(VLOOKUP(Table1[[#This Row],[Codigo_insumo]],BD_Insumos!$B:$E,4),"")</f>
        <v/>
      </c>
      <c r="H5527" s="139"/>
      <c r="I5527" s="5" t="s">
        <v>457</v>
      </c>
      <c r="J5527" s="20" t="str">
        <f t="shared" si="86"/>
        <v/>
      </c>
      <c r="K5527" s="21">
        <f>IF(I5527&lt;&gt;"",SUMIF(Table1[Codigo_servico],A5527,Table1[Subtotal_insumo]),"")</f>
        <v>162.08625225779932</v>
      </c>
      <c r="L5527" s="17" t="str">
        <f>IF(Table1[[#This Row],[Ordem_insumos]]&lt;&gt;0,VLOOKUP(Table1[[#This Row],[Codigo_servico]],Preencher_Orcamento!$B:$D,3,FALSE)*Table1[[#This Row],[Qtde_insumo]],"")</f>
        <v/>
      </c>
      <c r="M5527" s="17" t="str">
        <f>IF(Table1[[#This Row],[Ordem_insumos]]&lt;&gt;0,VLOOKUP(Table1[[#This Row],[Codigo_servico]],Preencher_Orcamento!$B:$D,3,FALSE)*Table1[[#This Row],[Subtotal_insumo]],"")</f>
        <v/>
      </c>
    </row>
    <row r="5528" spans="1:13" x14ac:dyDescent="0.25">
      <c r="A5528" s="6">
        <v>95362</v>
      </c>
      <c r="B5528" s="126">
        <v>1</v>
      </c>
      <c r="C5528" s="133"/>
      <c r="D5528" s="134">
        <v>2044</v>
      </c>
      <c r="E5528" s="7" t="s">
        <v>2193</v>
      </c>
      <c r="F5528" s="8" t="s">
        <v>2140</v>
      </c>
      <c r="G5528" s="16">
        <f>IFERROR(VLOOKUP(Table1[[#This Row],[Codigo_insumo]],BD_Insumos!$B:$E,4),"")</f>
        <v>13.596734305430379</v>
      </c>
      <c r="H5528" s="140">
        <v>5</v>
      </c>
      <c r="I5528" s="9"/>
      <c r="J5528" s="22">
        <f t="shared" si="86"/>
        <v>67.983671527151898</v>
      </c>
      <c r="K5528" s="22" t="str">
        <f>IF(I5528&lt;&gt;"",SUMIF(Table1[Codigo_servico],A5528,Table1[Subtotal_insumo]),"")</f>
        <v/>
      </c>
      <c r="L5528" s="16">
        <f>IF(Table1[[#This Row],[Ordem_insumos]]&lt;&gt;0,VLOOKUP(Table1[[#This Row],[Codigo_servico]],Preencher_Orcamento!$B:$D,3,FALSE)*Table1[[#This Row],[Qtde_insumo]],"")</f>
        <v>0</v>
      </c>
      <c r="M5528" s="16">
        <f>IF(Table1[[#This Row],[Ordem_insumos]]&lt;&gt;0,VLOOKUP(Table1[[#This Row],[Codigo_servico]],Preencher_Orcamento!$B:$D,3,FALSE)*Table1[[#This Row],[Subtotal_insumo]],"")</f>
        <v>0</v>
      </c>
    </row>
    <row r="5529" spans="1:13" x14ac:dyDescent="0.25">
      <c r="A5529" s="6">
        <v>95362</v>
      </c>
      <c r="B5529" s="126">
        <v>2</v>
      </c>
      <c r="C5529" s="133"/>
      <c r="D5529" s="134">
        <v>2041</v>
      </c>
      <c r="E5529" s="7" t="s">
        <v>2192</v>
      </c>
      <c r="F5529" s="8" t="s">
        <v>2140</v>
      </c>
      <c r="G5529" s="16">
        <f>IFERROR(VLOOKUP(Table1[[#This Row],[Codigo_insumo]],BD_Insumos!$B:$E,4),"")</f>
        <v>18.820516146129485</v>
      </c>
      <c r="H5529" s="140">
        <v>5</v>
      </c>
      <c r="I5529" s="9"/>
      <c r="J5529" s="22">
        <f t="shared" si="86"/>
        <v>94.102580730647418</v>
      </c>
      <c r="K5529" s="22" t="str">
        <f>IF(I5529&lt;&gt;"",SUMIF(Table1[Codigo_servico],A5529,Table1[Subtotal_insumo]),"")</f>
        <v/>
      </c>
      <c r="L5529" s="16">
        <f>IF(Table1[[#This Row],[Ordem_insumos]]&lt;&gt;0,VLOOKUP(Table1[[#This Row],[Codigo_servico]],Preencher_Orcamento!$B:$D,3,FALSE)*Table1[[#This Row],[Qtde_insumo]],"")</f>
        <v>0</v>
      </c>
      <c r="M5529" s="16">
        <f>IF(Table1[[#This Row],[Ordem_insumos]]&lt;&gt;0,VLOOKUP(Table1[[#This Row],[Codigo_servico]],Preencher_Orcamento!$B:$D,3,FALSE)*Table1[[#This Row],[Subtotal_insumo]],"")</f>
        <v>0</v>
      </c>
    </row>
    <row r="5530" spans="1:13" x14ac:dyDescent="0.25">
      <c r="A5530" s="3">
        <v>95401</v>
      </c>
      <c r="B5530" s="125">
        <v>0</v>
      </c>
      <c r="C5530" s="131" t="s">
        <v>3473</v>
      </c>
      <c r="D5530" s="132"/>
      <c r="E5530" s="4"/>
      <c r="F5530" s="4"/>
      <c r="G5530" s="17" t="str">
        <f>IFERROR(VLOOKUP(Table1[[#This Row],[Codigo_insumo]],BD_Insumos!$B:$E,4),"")</f>
        <v/>
      </c>
      <c r="H5530" s="139"/>
      <c r="I5530" s="5" t="s">
        <v>457</v>
      </c>
      <c r="J5530" s="20" t="str">
        <f t="shared" si="86"/>
        <v/>
      </c>
      <c r="K5530" s="21">
        <f>IF(I5530&lt;&gt;"",SUMIF(Table1[Codigo_servico],A5530,Table1[Subtotal_insumo]),"")</f>
        <v>4.8625875677339794</v>
      </c>
      <c r="L5530" s="17" t="str">
        <f>IF(Table1[[#This Row],[Ordem_insumos]]&lt;&gt;0,VLOOKUP(Table1[[#This Row],[Codigo_servico]],Preencher_Orcamento!$B:$D,3,FALSE)*Table1[[#This Row],[Qtde_insumo]],"")</f>
        <v/>
      </c>
      <c r="M5530" s="17" t="str">
        <f>IF(Table1[[#This Row],[Ordem_insumos]]&lt;&gt;0,VLOOKUP(Table1[[#This Row],[Codigo_servico]],Preencher_Orcamento!$B:$D,3,FALSE)*Table1[[#This Row],[Subtotal_insumo]],"")</f>
        <v/>
      </c>
    </row>
    <row r="5531" spans="1:13" x14ac:dyDescent="0.25">
      <c r="A5531" s="6">
        <v>95401</v>
      </c>
      <c r="B5531" s="126">
        <v>1</v>
      </c>
      <c r="C5531" s="133"/>
      <c r="D5531" s="134">
        <v>2044</v>
      </c>
      <c r="E5531" s="7" t="s">
        <v>2193</v>
      </c>
      <c r="F5531" s="8" t="s">
        <v>2140</v>
      </c>
      <c r="G5531" s="16">
        <f>IFERROR(VLOOKUP(Table1[[#This Row],[Codigo_insumo]],BD_Insumos!$B:$E,4),"")</f>
        <v>13.596734305430379</v>
      </c>
      <c r="H5531" s="140">
        <v>0.15</v>
      </c>
      <c r="I5531" s="9"/>
      <c r="J5531" s="22">
        <f t="shared" si="86"/>
        <v>2.0395101458145568</v>
      </c>
      <c r="K5531" s="22" t="str">
        <f>IF(I5531&lt;&gt;"",SUMIF(Table1[Codigo_servico],A5531,Table1[Subtotal_insumo]),"")</f>
        <v/>
      </c>
      <c r="L5531" s="16">
        <f>IF(Table1[[#This Row],[Ordem_insumos]]&lt;&gt;0,VLOOKUP(Table1[[#This Row],[Codigo_servico]],Preencher_Orcamento!$B:$D,3,FALSE)*Table1[[#This Row],[Qtde_insumo]],"")</f>
        <v>0</v>
      </c>
      <c r="M5531" s="16">
        <f>IF(Table1[[#This Row],[Ordem_insumos]]&lt;&gt;0,VLOOKUP(Table1[[#This Row],[Codigo_servico]],Preencher_Orcamento!$B:$D,3,FALSE)*Table1[[#This Row],[Subtotal_insumo]],"")</f>
        <v>0</v>
      </c>
    </row>
    <row r="5532" spans="1:13" x14ac:dyDescent="0.25">
      <c r="A5532" s="6">
        <v>95401</v>
      </c>
      <c r="B5532" s="126">
        <v>2</v>
      </c>
      <c r="C5532" s="133"/>
      <c r="D5532" s="134">
        <v>2041</v>
      </c>
      <c r="E5532" s="7" t="s">
        <v>2192</v>
      </c>
      <c r="F5532" s="8" t="s">
        <v>2140</v>
      </c>
      <c r="G5532" s="16">
        <f>IFERROR(VLOOKUP(Table1[[#This Row],[Codigo_insumo]],BD_Insumos!$B:$E,4),"")</f>
        <v>18.820516146129485</v>
      </c>
      <c r="H5532" s="140">
        <v>0.15</v>
      </c>
      <c r="I5532" s="9"/>
      <c r="J5532" s="22">
        <f t="shared" si="86"/>
        <v>2.8230774219194226</v>
      </c>
      <c r="K5532" s="22" t="str">
        <f>IF(I5532&lt;&gt;"",SUMIF(Table1[Codigo_servico],A5532,Table1[Subtotal_insumo]),"")</f>
        <v/>
      </c>
      <c r="L5532" s="16">
        <f>IF(Table1[[#This Row],[Ordem_insumos]]&lt;&gt;0,VLOOKUP(Table1[[#This Row],[Codigo_servico]],Preencher_Orcamento!$B:$D,3,FALSE)*Table1[[#This Row],[Qtde_insumo]],"")</f>
        <v>0</v>
      </c>
      <c r="M5532" s="16">
        <f>IF(Table1[[#This Row],[Ordem_insumos]]&lt;&gt;0,VLOOKUP(Table1[[#This Row],[Codigo_servico]],Preencher_Orcamento!$B:$D,3,FALSE)*Table1[[#This Row],[Subtotal_insumo]],"")</f>
        <v>0</v>
      </c>
    </row>
    <row r="5533" spans="1:13" x14ac:dyDescent="0.25">
      <c r="A5533" s="3">
        <v>95402</v>
      </c>
      <c r="B5533" s="125">
        <v>0</v>
      </c>
      <c r="C5533" s="131" t="s">
        <v>3474</v>
      </c>
      <c r="D5533" s="132"/>
      <c r="E5533" s="4"/>
      <c r="F5533" s="4"/>
      <c r="G5533" s="17" t="str">
        <f>IFERROR(VLOOKUP(Table1[[#This Row],[Codigo_insumo]],BD_Insumos!$B:$E,4),"")</f>
        <v/>
      </c>
      <c r="H5533" s="139"/>
      <c r="I5533" s="5" t="s">
        <v>457</v>
      </c>
      <c r="J5533" s="20" t="str">
        <f t="shared" si="86"/>
        <v/>
      </c>
      <c r="K5533" s="21">
        <f>IF(I5533&lt;&gt;"",SUMIF(Table1[Codigo_servico],A5533,Table1[Subtotal_insumo]),"")</f>
        <v>1.359673430543038</v>
      </c>
      <c r="L5533" s="17" t="str">
        <f>IF(Table1[[#This Row],[Ordem_insumos]]&lt;&gt;0,VLOOKUP(Table1[[#This Row],[Codigo_servico]],Preencher_Orcamento!$B:$D,3,FALSE)*Table1[[#This Row],[Qtde_insumo]],"")</f>
        <v/>
      </c>
      <c r="M5533" s="17" t="str">
        <f>IF(Table1[[#This Row],[Ordem_insumos]]&lt;&gt;0,VLOOKUP(Table1[[#This Row],[Codigo_servico]],Preencher_Orcamento!$B:$D,3,FALSE)*Table1[[#This Row],[Subtotal_insumo]],"")</f>
        <v/>
      </c>
    </row>
    <row r="5534" spans="1:13" x14ac:dyDescent="0.25">
      <c r="A5534" s="6">
        <v>95402</v>
      </c>
      <c r="B5534" s="126">
        <v>1</v>
      </c>
      <c r="C5534" s="133"/>
      <c r="D5534" s="134">
        <v>2044</v>
      </c>
      <c r="E5534" s="7" t="s">
        <v>2193</v>
      </c>
      <c r="F5534" s="8" t="s">
        <v>2140</v>
      </c>
      <c r="G5534" s="16">
        <f>IFERROR(VLOOKUP(Table1[[#This Row],[Codigo_insumo]],BD_Insumos!$B:$E,4),"")</f>
        <v>13.596734305430379</v>
      </c>
      <c r="H5534" s="140">
        <v>0.1</v>
      </c>
      <c r="I5534" s="9"/>
      <c r="J5534" s="22">
        <f t="shared" si="86"/>
        <v>1.359673430543038</v>
      </c>
      <c r="K5534" s="22" t="str">
        <f>IF(I5534&lt;&gt;"",SUMIF(Table1[Codigo_servico],A5534,Table1[Subtotal_insumo]),"")</f>
        <v/>
      </c>
      <c r="L5534" s="16">
        <f>IF(Table1[[#This Row],[Ordem_insumos]]&lt;&gt;0,VLOOKUP(Table1[[#This Row],[Codigo_servico]],Preencher_Orcamento!$B:$D,3,FALSE)*Table1[[#This Row],[Qtde_insumo]],"")</f>
        <v>0</v>
      </c>
      <c r="M5534" s="16">
        <f>IF(Table1[[#This Row],[Ordem_insumos]]&lt;&gt;0,VLOOKUP(Table1[[#This Row],[Codigo_servico]],Preencher_Orcamento!$B:$D,3,FALSE)*Table1[[#This Row],[Subtotal_insumo]],"")</f>
        <v>0</v>
      </c>
    </row>
    <row r="5535" spans="1:13" x14ac:dyDescent="0.25">
      <c r="A5535" s="3">
        <v>95403</v>
      </c>
      <c r="B5535" s="125">
        <v>0</v>
      </c>
      <c r="C5535" s="131" t="s">
        <v>3475</v>
      </c>
      <c r="D5535" s="132"/>
      <c r="E5535" s="4"/>
      <c r="F5535" s="4"/>
      <c r="G5535" s="17" t="str">
        <f>IFERROR(VLOOKUP(Table1[[#This Row],[Codigo_insumo]],BD_Insumos!$B:$E,4),"")</f>
        <v/>
      </c>
      <c r="H5535" s="139"/>
      <c r="I5535" s="5" t="s">
        <v>457</v>
      </c>
      <c r="J5535" s="20" t="str">
        <f t="shared" si="86"/>
        <v/>
      </c>
      <c r="K5535" s="21">
        <f>IF(I5535&lt;&gt;"",SUMIF(Table1[Codigo_servico],A5535,Table1[Subtotal_insumo]),"")</f>
        <v>8.1043126128899665</v>
      </c>
      <c r="L5535" s="17" t="str">
        <f>IF(Table1[[#This Row],[Ordem_insumos]]&lt;&gt;0,VLOOKUP(Table1[[#This Row],[Codigo_servico]],Preencher_Orcamento!$B:$D,3,FALSE)*Table1[[#This Row],[Qtde_insumo]],"")</f>
        <v/>
      </c>
      <c r="M5535" s="17" t="str">
        <f>IF(Table1[[#This Row],[Ordem_insumos]]&lt;&gt;0,VLOOKUP(Table1[[#This Row],[Codigo_servico]],Preencher_Orcamento!$B:$D,3,FALSE)*Table1[[#This Row],[Subtotal_insumo]],"")</f>
        <v/>
      </c>
    </row>
    <row r="5536" spans="1:13" x14ac:dyDescent="0.25">
      <c r="A5536" s="6">
        <v>95403</v>
      </c>
      <c r="B5536" s="126">
        <v>1</v>
      </c>
      <c r="C5536" s="133"/>
      <c r="D5536" s="134">
        <v>2044</v>
      </c>
      <c r="E5536" s="7" t="s">
        <v>2193</v>
      </c>
      <c r="F5536" s="8" t="s">
        <v>2140</v>
      </c>
      <c r="G5536" s="16">
        <f>IFERROR(VLOOKUP(Table1[[#This Row],[Codigo_insumo]],BD_Insumos!$B:$E,4),"")</f>
        <v>13.596734305430379</v>
      </c>
      <c r="H5536" s="140">
        <v>0.25</v>
      </c>
      <c r="I5536" s="9"/>
      <c r="J5536" s="22">
        <f t="shared" si="86"/>
        <v>3.3991835763575948</v>
      </c>
      <c r="K5536" s="22" t="str">
        <f>IF(I5536&lt;&gt;"",SUMIF(Table1[Codigo_servico],A5536,Table1[Subtotal_insumo]),"")</f>
        <v/>
      </c>
      <c r="L5536" s="16">
        <f>IF(Table1[[#This Row],[Ordem_insumos]]&lt;&gt;0,VLOOKUP(Table1[[#This Row],[Codigo_servico]],Preencher_Orcamento!$B:$D,3,FALSE)*Table1[[#This Row],[Qtde_insumo]],"")</f>
        <v>0</v>
      </c>
      <c r="M5536" s="16">
        <f>IF(Table1[[#This Row],[Ordem_insumos]]&lt;&gt;0,VLOOKUP(Table1[[#This Row],[Codigo_servico]],Preencher_Orcamento!$B:$D,3,FALSE)*Table1[[#This Row],[Subtotal_insumo]],"")</f>
        <v>0</v>
      </c>
    </row>
    <row r="5537" spans="1:13" x14ac:dyDescent="0.25">
      <c r="A5537" s="6">
        <v>95403</v>
      </c>
      <c r="B5537" s="126">
        <v>2</v>
      </c>
      <c r="C5537" s="133"/>
      <c r="D5537" s="134">
        <v>2041</v>
      </c>
      <c r="E5537" s="7" t="s">
        <v>2192</v>
      </c>
      <c r="F5537" s="8" t="s">
        <v>2140</v>
      </c>
      <c r="G5537" s="16">
        <f>IFERROR(VLOOKUP(Table1[[#This Row],[Codigo_insumo]],BD_Insumos!$B:$E,4),"")</f>
        <v>18.820516146129485</v>
      </c>
      <c r="H5537" s="140">
        <v>0.25</v>
      </c>
      <c r="I5537" s="9"/>
      <c r="J5537" s="22">
        <f t="shared" si="86"/>
        <v>4.7051290365323712</v>
      </c>
      <c r="K5537" s="22" t="str">
        <f>IF(I5537&lt;&gt;"",SUMIF(Table1[Codigo_servico],A5537,Table1[Subtotal_insumo]),"")</f>
        <v/>
      </c>
      <c r="L5537" s="16">
        <f>IF(Table1[[#This Row],[Ordem_insumos]]&lt;&gt;0,VLOOKUP(Table1[[#This Row],[Codigo_servico]],Preencher_Orcamento!$B:$D,3,FALSE)*Table1[[#This Row],[Qtde_insumo]],"")</f>
        <v>0</v>
      </c>
      <c r="M5537" s="16">
        <f>IF(Table1[[#This Row],[Ordem_insumos]]&lt;&gt;0,VLOOKUP(Table1[[#This Row],[Codigo_servico]],Preencher_Orcamento!$B:$D,3,FALSE)*Table1[[#This Row],[Subtotal_insumo]],"")</f>
        <v>0</v>
      </c>
    </row>
    <row r="5538" spans="1:13" x14ac:dyDescent="0.25">
      <c r="A5538" s="3">
        <v>95404</v>
      </c>
      <c r="B5538" s="125">
        <v>0</v>
      </c>
      <c r="C5538" s="131" t="s">
        <v>3476</v>
      </c>
      <c r="D5538" s="132"/>
      <c r="E5538" s="4"/>
      <c r="F5538" s="4"/>
      <c r="G5538" s="17" t="str">
        <f>IFERROR(VLOOKUP(Table1[[#This Row],[Codigo_insumo]],BD_Insumos!$B:$E,4),"")</f>
        <v/>
      </c>
      <c r="H5538" s="139"/>
      <c r="I5538" s="5" t="s">
        <v>457</v>
      </c>
      <c r="J5538" s="20" t="str">
        <f t="shared" si="86"/>
        <v/>
      </c>
      <c r="K5538" s="21">
        <f>IF(I5538&lt;&gt;"",SUMIF(Table1[Codigo_servico],A5538,Table1[Subtotal_insumo]),"")</f>
        <v>6.4834500903119734</v>
      </c>
      <c r="L5538" s="17" t="str">
        <f>IF(Table1[[#This Row],[Ordem_insumos]]&lt;&gt;0,VLOOKUP(Table1[[#This Row],[Codigo_servico]],Preencher_Orcamento!$B:$D,3,FALSE)*Table1[[#This Row],[Qtde_insumo]],"")</f>
        <v/>
      </c>
      <c r="M5538" s="17" t="str">
        <f>IF(Table1[[#This Row],[Ordem_insumos]]&lt;&gt;0,VLOOKUP(Table1[[#This Row],[Codigo_servico]],Preencher_Orcamento!$B:$D,3,FALSE)*Table1[[#This Row],[Subtotal_insumo]],"")</f>
        <v/>
      </c>
    </row>
    <row r="5539" spans="1:13" x14ac:dyDescent="0.25">
      <c r="A5539" s="6">
        <v>95404</v>
      </c>
      <c r="B5539" s="126">
        <v>1</v>
      </c>
      <c r="C5539" s="133"/>
      <c r="D5539" s="134">
        <v>2041</v>
      </c>
      <c r="E5539" s="7" t="s">
        <v>2192</v>
      </c>
      <c r="F5539" s="8" t="s">
        <v>2140</v>
      </c>
      <c r="G5539" s="16">
        <f>IFERROR(VLOOKUP(Table1[[#This Row],[Codigo_insumo]],BD_Insumos!$B:$E,4),"")</f>
        <v>18.820516146129485</v>
      </c>
      <c r="H5539" s="140">
        <v>0.2</v>
      </c>
      <c r="I5539" s="9"/>
      <c r="J5539" s="22">
        <f t="shared" si="86"/>
        <v>3.7641032292258974</v>
      </c>
      <c r="K5539" s="22" t="str">
        <f>IF(I5539&lt;&gt;"",SUMIF(Table1[Codigo_servico],A5539,Table1[Subtotal_insumo]),"")</f>
        <v/>
      </c>
      <c r="L5539" s="16">
        <f>IF(Table1[[#This Row],[Ordem_insumos]]&lt;&gt;0,VLOOKUP(Table1[[#This Row],[Codigo_servico]],Preencher_Orcamento!$B:$D,3,FALSE)*Table1[[#This Row],[Qtde_insumo]],"")</f>
        <v>0</v>
      </c>
      <c r="M5539" s="16">
        <f>IF(Table1[[#This Row],[Ordem_insumos]]&lt;&gt;0,VLOOKUP(Table1[[#This Row],[Codigo_servico]],Preencher_Orcamento!$B:$D,3,FALSE)*Table1[[#This Row],[Subtotal_insumo]],"")</f>
        <v>0</v>
      </c>
    </row>
    <row r="5540" spans="1:13" x14ac:dyDescent="0.25">
      <c r="A5540" s="6">
        <v>95404</v>
      </c>
      <c r="B5540" s="126">
        <v>2</v>
      </c>
      <c r="C5540" s="133"/>
      <c r="D5540" s="134">
        <v>2044</v>
      </c>
      <c r="E5540" s="7" t="s">
        <v>2193</v>
      </c>
      <c r="F5540" s="8" t="s">
        <v>2140</v>
      </c>
      <c r="G5540" s="16">
        <f>IFERROR(VLOOKUP(Table1[[#This Row],[Codigo_insumo]],BD_Insumos!$B:$E,4),"")</f>
        <v>13.596734305430379</v>
      </c>
      <c r="H5540" s="140">
        <v>0.2</v>
      </c>
      <c r="I5540" s="9"/>
      <c r="J5540" s="22">
        <f t="shared" si="86"/>
        <v>2.719346861086076</v>
      </c>
      <c r="K5540" s="22" t="str">
        <f>IF(I5540&lt;&gt;"",SUMIF(Table1[Codigo_servico],A5540,Table1[Subtotal_insumo]),"")</f>
        <v/>
      </c>
      <c r="L5540" s="16">
        <f>IF(Table1[[#This Row],[Ordem_insumos]]&lt;&gt;0,VLOOKUP(Table1[[#This Row],[Codigo_servico]],Preencher_Orcamento!$B:$D,3,FALSE)*Table1[[#This Row],[Qtde_insumo]],"")</f>
        <v>0</v>
      </c>
      <c r="M5540" s="16">
        <f>IF(Table1[[#This Row],[Ordem_insumos]]&lt;&gt;0,VLOOKUP(Table1[[#This Row],[Codigo_servico]],Preencher_Orcamento!$B:$D,3,FALSE)*Table1[[#This Row],[Subtotal_insumo]],"")</f>
        <v>0</v>
      </c>
    </row>
    <row r="5541" spans="1:13" x14ac:dyDescent="0.25">
      <c r="A5541" s="3">
        <v>95405</v>
      </c>
      <c r="B5541" s="125">
        <v>0</v>
      </c>
      <c r="C5541" s="131" t="s">
        <v>3477</v>
      </c>
      <c r="D5541" s="132"/>
      <c r="E5541" s="4"/>
      <c r="F5541" s="4"/>
      <c r="G5541" s="17" t="str">
        <f>IFERROR(VLOOKUP(Table1[[#This Row],[Codigo_insumo]],BD_Insumos!$B:$E,4),"")</f>
        <v/>
      </c>
      <c r="H5541" s="139"/>
      <c r="I5541" s="5" t="s">
        <v>457</v>
      </c>
      <c r="J5541" s="20" t="str">
        <f t="shared" si="86"/>
        <v/>
      </c>
      <c r="K5541" s="21">
        <f>IF(I5541&lt;&gt;"",SUMIF(Table1[Codigo_servico],A5541,Table1[Subtotal_insumo]),"")</f>
        <v>46.01398475699024</v>
      </c>
      <c r="L5541" s="17" t="str">
        <f>IF(Table1[[#This Row],[Ordem_insumos]]&lt;&gt;0,VLOOKUP(Table1[[#This Row],[Codigo_servico]],Preencher_Orcamento!$B:$D,3,FALSE)*Table1[[#This Row],[Qtde_insumo]],"")</f>
        <v/>
      </c>
      <c r="M5541" s="17" t="str">
        <f>IF(Table1[[#This Row],[Ordem_insumos]]&lt;&gt;0,VLOOKUP(Table1[[#This Row],[Codigo_servico]],Preencher_Orcamento!$B:$D,3,FALSE)*Table1[[#This Row],[Subtotal_insumo]],"")</f>
        <v/>
      </c>
    </row>
    <row r="5542" spans="1:13" x14ac:dyDescent="0.25">
      <c r="A5542" s="6">
        <v>95405</v>
      </c>
      <c r="B5542" s="126">
        <v>1</v>
      </c>
      <c r="C5542" s="133"/>
      <c r="D5542" s="134">
        <v>2041</v>
      </c>
      <c r="E5542" s="7" t="s">
        <v>2192</v>
      </c>
      <c r="F5542" s="8" t="s">
        <v>2140</v>
      </c>
      <c r="G5542" s="16">
        <f>IFERROR(VLOOKUP(Table1[[#This Row],[Codigo_insumo]],BD_Insumos!$B:$E,4),"")</f>
        <v>18.820516146129485</v>
      </c>
      <c r="H5542" s="140">
        <v>1</v>
      </c>
      <c r="I5542" s="9"/>
      <c r="J5542" s="22">
        <f t="shared" si="86"/>
        <v>18.820516146129485</v>
      </c>
      <c r="K5542" s="22" t="str">
        <f>IF(I5542&lt;&gt;"",SUMIF(Table1[Codigo_servico],A5542,Table1[Subtotal_insumo]),"")</f>
        <v/>
      </c>
      <c r="L5542" s="16">
        <f>IF(Table1[[#This Row],[Ordem_insumos]]&lt;&gt;0,VLOOKUP(Table1[[#This Row],[Codigo_servico]],Preencher_Orcamento!$B:$D,3,FALSE)*Table1[[#This Row],[Qtde_insumo]],"")</f>
        <v>0</v>
      </c>
      <c r="M5542" s="16">
        <f>IF(Table1[[#This Row],[Ordem_insumos]]&lt;&gt;0,VLOOKUP(Table1[[#This Row],[Codigo_servico]],Preencher_Orcamento!$B:$D,3,FALSE)*Table1[[#This Row],[Subtotal_insumo]],"")</f>
        <v>0</v>
      </c>
    </row>
    <row r="5543" spans="1:13" x14ac:dyDescent="0.25">
      <c r="A5543" s="6">
        <v>95405</v>
      </c>
      <c r="B5543" s="126">
        <v>2</v>
      </c>
      <c r="C5543" s="133"/>
      <c r="D5543" s="134">
        <v>2044</v>
      </c>
      <c r="E5543" s="7" t="s">
        <v>2193</v>
      </c>
      <c r="F5543" s="8" t="s">
        <v>2140</v>
      </c>
      <c r="G5543" s="16">
        <f>IFERROR(VLOOKUP(Table1[[#This Row],[Codigo_insumo]],BD_Insumos!$B:$E,4),"")</f>
        <v>13.596734305430379</v>
      </c>
      <c r="H5543" s="140">
        <v>2</v>
      </c>
      <c r="I5543" s="9"/>
      <c r="J5543" s="22">
        <f t="shared" si="86"/>
        <v>27.193468610860759</v>
      </c>
      <c r="K5543" s="22" t="str">
        <f>IF(I5543&lt;&gt;"",SUMIF(Table1[Codigo_servico],A5543,Table1[Subtotal_insumo]),"")</f>
        <v/>
      </c>
      <c r="L5543" s="16">
        <f>IF(Table1[[#This Row],[Ordem_insumos]]&lt;&gt;0,VLOOKUP(Table1[[#This Row],[Codigo_servico]],Preencher_Orcamento!$B:$D,3,FALSE)*Table1[[#This Row],[Qtde_insumo]],"")</f>
        <v>0</v>
      </c>
      <c r="M5543" s="16">
        <f>IF(Table1[[#This Row],[Ordem_insumos]]&lt;&gt;0,VLOOKUP(Table1[[#This Row],[Codigo_servico]],Preencher_Orcamento!$B:$D,3,FALSE)*Table1[[#This Row],[Subtotal_insumo]],"")</f>
        <v>0</v>
      </c>
    </row>
    <row r="5544" spans="1:13" x14ac:dyDescent="0.25">
      <c r="A5544" s="3">
        <v>95406</v>
      </c>
      <c r="B5544" s="125">
        <v>0</v>
      </c>
      <c r="C5544" s="131" t="s">
        <v>3478</v>
      </c>
      <c r="D5544" s="132"/>
      <c r="E5544" s="4"/>
      <c r="F5544" s="4"/>
      <c r="G5544" s="17" t="str">
        <f>IFERROR(VLOOKUP(Table1[[#This Row],[Codigo_insumo]],BD_Insumos!$B:$E,4),"")</f>
        <v/>
      </c>
      <c r="H5544" s="139"/>
      <c r="I5544" s="5" t="s">
        <v>457</v>
      </c>
      <c r="J5544" s="20" t="str">
        <f t="shared" si="86"/>
        <v/>
      </c>
      <c r="K5544" s="21">
        <f>IF(I5544&lt;&gt;"",SUMIF(Table1[Codigo_servico],A5544,Table1[Subtotal_insumo]),"")</f>
        <v>12.966900180623947</v>
      </c>
      <c r="L5544" s="17" t="str">
        <f>IF(Table1[[#This Row],[Ordem_insumos]]&lt;&gt;0,VLOOKUP(Table1[[#This Row],[Codigo_servico]],Preencher_Orcamento!$B:$D,3,FALSE)*Table1[[#This Row],[Qtde_insumo]],"")</f>
        <v/>
      </c>
      <c r="M5544" s="17" t="str">
        <f>IF(Table1[[#This Row],[Ordem_insumos]]&lt;&gt;0,VLOOKUP(Table1[[#This Row],[Codigo_servico]],Preencher_Orcamento!$B:$D,3,FALSE)*Table1[[#This Row],[Subtotal_insumo]],"")</f>
        <v/>
      </c>
    </row>
    <row r="5545" spans="1:13" x14ac:dyDescent="0.25">
      <c r="A5545" s="6">
        <v>95406</v>
      </c>
      <c r="B5545" s="126">
        <v>1</v>
      </c>
      <c r="C5545" s="133"/>
      <c r="D5545" s="134">
        <v>2041</v>
      </c>
      <c r="E5545" s="7" t="s">
        <v>2192</v>
      </c>
      <c r="F5545" s="8" t="s">
        <v>2140</v>
      </c>
      <c r="G5545" s="16">
        <f>IFERROR(VLOOKUP(Table1[[#This Row],[Codigo_insumo]],BD_Insumos!$B:$E,4),"")</f>
        <v>18.820516146129485</v>
      </c>
      <c r="H5545" s="140">
        <v>0.4</v>
      </c>
      <c r="I5545" s="9"/>
      <c r="J5545" s="22">
        <f t="shared" si="86"/>
        <v>7.5282064584517947</v>
      </c>
      <c r="K5545" s="22" t="str">
        <f>IF(I5545&lt;&gt;"",SUMIF(Table1[Codigo_servico],A5545,Table1[Subtotal_insumo]),"")</f>
        <v/>
      </c>
      <c r="L5545" s="16">
        <f>IF(Table1[[#This Row],[Ordem_insumos]]&lt;&gt;0,VLOOKUP(Table1[[#This Row],[Codigo_servico]],Preencher_Orcamento!$B:$D,3,FALSE)*Table1[[#This Row],[Qtde_insumo]],"")</f>
        <v>0</v>
      </c>
      <c r="M5545" s="16">
        <f>IF(Table1[[#This Row],[Ordem_insumos]]&lt;&gt;0,VLOOKUP(Table1[[#This Row],[Codigo_servico]],Preencher_Orcamento!$B:$D,3,FALSE)*Table1[[#This Row],[Subtotal_insumo]],"")</f>
        <v>0</v>
      </c>
    </row>
    <row r="5546" spans="1:13" x14ac:dyDescent="0.25">
      <c r="A5546" s="6">
        <v>95406</v>
      </c>
      <c r="B5546" s="126">
        <v>2</v>
      </c>
      <c r="C5546" s="133"/>
      <c r="D5546" s="134">
        <v>2044</v>
      </c>
      <c r="E5546" s="7" t="s">
        <v>2193</v>
      </c>
      <c r="F5546" s="8" t="s">
        <v>2140</v>
      </c>
      <c r="G5546" s="16">
        <f>IFERROR(VLOOKUP(Table1[[#This Row],[Codigo_insumo]],BD_Insumos!$B:$E,4),"")</f>
        <v>13.596734305430379</v>
      </c>
      <c r="H5546" s="140">
        <v>0.4</v>
      </c>
      <c r="I5546" s="9"/>
      <c r="J5546" s="22">
        <f t="shared" si="86"/>
        <v>5.4386937221721521</v>
      </c>
      <c r="K5546" s="22" t="str">
        <f>IF(I5546&lt;&gt;"",SUMIF(Table1[Codigo_servico],A5546,Table1[Subtotal_insumo]),"")</f>
        <v/>
      </c>
      <c r="L5546" s="16">
        <f>IF(Table1[[#This Row],[Ordem_insumos]]&lt;&gt;0,VLOOKUP(Table1[[#This Row],[Codigo_servico]],Preencher_Orcamento!$B:$D,3,FALSE)*Table1[[#This Row],[Qtde_insumo]],"")</f>
        <v>0</v>
      </c>
      <c r="M5546" s="16">
        <f>IF(Table1[[#This Row],[Ordem_insumos]]&lt;&gt;0,VLOOKUP(Table1[[#This Row],[Codigo_servico]],Preencher_Orcamento!$B:$D,3,FALSE)*Table1[[#This Row],[Subtotal_insumo]],"")</f>
        <v>0</v>
      </c>
    </row>
    <row r="5547" spans="1:13" x14ac:dyDescent="0.25">
      <c r="A5547" s="3">
        <v>95407</v>
      </c>
      <c r="B5547" s="125">
        <v>0</v>
      </c>
      <c r="C5547" s="131" t="s">
        <v>3479</v>
      </c>
      <c r="D5547" s="132"/>
      <c r="E5547" s="4"/>
      <c r="F5547" s="4"/>
      <c r="G5547" s="17" t="str">
        <f>IFERROR(VLOOKUP(Table1[[#This Row],[Codigo_insumo]],BD_Insumos!$B:$E,4),"")</f>
        <v/>
      </c>
      <c r="H5547" s="139"/>
      <c r="I5547" s="5" t="s">
        <v>457</v>
      </c>
      <c r="J5547" s="20" t="str">
        <f t="shared" si="86"/>
        <v/>
      </c>
      <c r="K5547" s="21">
        <f>IF(I5547&lt;&gt;"",SUMIF(Table1[Codigo_servico],A5547,Table1[Subtotal_insumo]),"")</f>
        <v>12.966900180623947</v>
      </c>
      <c r="L5547" s="17" t="str">
        <f>IF(Table1[[#This Row],[Ordem_insumos]]&lt;&gt;0,VLOOKUP(Table1[[#This Row],[Codigo_servico]],Preencher_Orcamento!$B:$D,3,FALSE)*Table1[[#This Row],[Qtde_insumo]],"")</f>
        <v/>
      </c>
      <c r="M5547" s="17" t="str">
        <f>IF(Table1[[#This Row],[Ordem_insumos]]&lt;&gt;0,VLOOKUP(Table1[[#This Row],[Codigo_servico]],Preencher_Orcamento!$B:$D,3,FALSE)*Table1[[#This Row],[Subtotal_insumo]],"")</f>
        <v/>
      </c>
    </row>
    <row r="5548" spans="1:13" x14ac:dyDescent="0.25">
      <c r="A5548" s="6">
        <v>95407</v>
      </c>
      <c r="B5548" s="126">
        <v>1</v>
      </c>
      <c r="C5548" s="133"/>
      <c r="D5548" s="134">
        <v>2041</v>
      </c>
      <c r="E5548" s="7" t="s">
        <v>2192</v>
      </c>
      <c r="F5548" s="8" t="s">
        <v>2140</v>
      </c>
      <c r="G5548" s="16">
        <f>IFERROR(VLOOKUP(Table1[[#This Row],[Codigo_insumo]],BD_Insumos!$B:$E,4),"")</f>
        <v>18.820516146129485</v>
      </c>
      <c r="H5548" s="140">
        <v>0.4</v>
      </c>
      <c r="I5548" s="9"/>
      <c r="J5548" s="22">
        <f t="shared" si="86"/>
        <v>7.5282064584517947</v>
      </c>
      <c r="K5548" s="22" t="str">
        <f>IF(I5548&lt;&gt;"",SUMIF(Table1[Codigo_servico],A5548,Table1[Subtotal_insumo]),"")</f>
        <v/>
      </c>
      <c r="L5548" s="16">
        <f>IF(Table1[[#This Row],[Ordem_insumos]]&lt;&gt;0,VLOOKUP(Table1[[#This Row],[Codigo_servico]],Preencher_Orcamento!$B:$D,3,FALSE)*Table1[[#This Row],[Qtde_insumo]],"")</f>
        <v>0</v>
      </c>
      <c r="M5548" s="16">
        <f>IF(Table1[[#This Row],[Ordem_insumos]]&lt;&gt;0,VLOOKUP(Table1[[#This Row],[Codigo_servico]],Preencher_Orcamento!$B:$D,3,FALSE)*Table1[[#This Row],[Subtotal_insumo]],"")</f>
        <v>0</v>
      </c>
    </row>
    <row r="5549" spans="1:13" x14ac:dyDescent="0.25">
      <c r="A5549" s="6">
        <v>95407</v>
      </c>
      <c r="B5549" s="126">
        <v>2</v>
      </c>
      <c r="C5549" s="133"/>
      <c r="D5549" s="134">
        <v>2044</v>
      </c>
      <c r="E5549" s="7" t="s">
        <v>2193</v>
      </c>
      <c r="F5549" s="8" t="s">
        <v>2140</v>
      </c>
      <c r="G5549" s="16">
        <f>IFERROR(VLOOKUP(Table1[[#This Row],[Codigo_insumo]],BD_Insumos!$B:$E,4),"")</f>
        <v>13.596734305430379</v>
      </c>
      <c r="H5549" s="140">
        <v>0.4</v>
      </c>
      <c r="I5549" s="9"/>
      <c r="J5549" s="22">
        <f t="shared" si="86"/>
        <v>5.4386937221721521</v>
      </c>
      <c r="K5549" s="22" t="str">
        <f>IF(I5549&lt;&gt;"",SUMIF(Table1[Codigo_servico],A5549,Table1[Subtotal_insumo]),"")</f>
        <v/>
      </c>
      <c r="L5549" s="16">
        <f>IF(Table1[[#This Row],[Ordem_insumos]]&lt;&gt;0,VLOOKUP(Table1[[#This Row],[Codigo_servico]],Preencher_Orcamento!$B:$D,3,FALSE)*Table1[[#This Row],[Qtde_insumo]],"")</f>
        <v>0</v>
      </c>
      <c r="M5549" s="16">
        <f>IF(Table1[[#This Row],[Ordem_insumos]]&lt;&gt;0,VLOOKUP(Table1[[#This Row],[Codigo_servico]],Preencher_Orcamento!$B:$D,3,FALSE)*Table1[[#This Row],[Subtotal_insumo]],"")</f>
        <v>0</v>
      </c>
    </row>
    <row r="5550" spans="1:13" x14ac:dyDescent="0.25">
      <c r="A5550" s="3">
        <v>95408</v>
      </c>
      <c r="B5550" s="125">
        <v>0</v>
      </c>
      <c r="C5550" s="131" t="s">
        <v>3480</v>
      </c>
      <c r="D5550" s="132"/>
      <c r="E5550" s="4"/>
      <c r="F5550" s="4"/>
      <c r="G5550" s="17" t="str">
        <f>IFERROR(VLOOKUP(Table1[[#This Row],[Codigo_insumo]],BD_Insumos!$B:$E,4),"")</f>
        <v/>
      </c>
      <c r="H5550" s="139"/>
      <c r="I5550" s="5" t="s">
        <v>5</v>
      </c>
      <c r="J5550" s="20" t="str">
        <f t="shared" si="86"/>
        <v/>
      </c>
      <c r="K5550" s="21">
        <f>IF(I5550&lt;&gt;"",SUMIF(Table1[Codigo_servico],A5550,Table1[Subtotal_insumo]),"")</f>
        <v>6.4834500903119734</v>
      </c>
      <c r="L5550" s="17" t="str">
        <f>IF(Table1[[#This Row],[Ordem_insumos]]&lt;&gt;0,VLOOKUP(Table1[[#This Row],[Codigo_servico]],Preencher_Orcamento!$B:$D,3,FALSE)*Table1[[#This Row],[Qtde_insumo]],"")</f>
        <v/>
      </c>
      <c r="M5550" s="17" t="str">
        <f>IF(Table1[[#This Row],[Ordem_insumos]]&lt;&gt;0,VLOOKUP(Table1[[#This Row],[Codigo_servico]],Preencher_Orcamento!$B:$D,3,FALSE)*Table1[[#This Row],[Subtotal_insumo]],"")</f>
        <v/>
      </c>
    </row>
    <row r="5551" spans="1:13" x14ac:dyDescent="0.25">
      <c r="A5551" s="6">
        <v>95408</v>
      </c>
      <c r="B5551" s="126">
        <v>1</v>
      </c>
      <c r="C5551" s="133"/>
      <c r="D5551" s="134">
        <v>2044</v>
      </c>
      <c r="E5551" s="7" t="s">
        <v>2193</v>
      </c>
      <c r="F5551" s="8" t="s">
        <v>2140</v>
      </c>
      <c r="G5551" s="16">
        <f>IFERROR(VLOOKUP(Table1[[#This Row],[Codigo_insumo]],BD_Insumos!$B:$E,4),"")</f>
        <v>13.596734305430379</v>
      </c>
      <c r="H5551" s="140">
        <v>0.2</v>
      </c>
      <c r="I5551" s="9"/>
      <c r="J5551" s="22">
        <f t="shared" si="86"/>
        <v>2.719346861086076</v>
      </c>
      <c r="K5551" s="22" t="str">
        <f>IF(I5551&lt;&gt;"",SUMIF(Table1[Codigo_servico],A5551,Table1[Subtotal_insumo]),"")</f>
        <v/>
      </c>
      <c r="L5551" s="16">
        <f>IF(Table1[[#This Row],[Ordem_insumos]]&lt;&gt;0,VLOOKUP(Table1[[#This Row],[Codigo_servico]],Preencher_Orcamento!$B:$D,3,FALSE)*Table1[[#This Row],[Qtde_insumo]],"")</f>
        <v>0</v>
      </c>
      <c r="M5551" s="16">
        <f>IF(Table1[[#This Row],[Ordem_insumos]]&lt;&gt;0,VLOOKUP(Table1[[#This Row],[Codigo_servico]],Preencher_Orcamento!$B:$D,3,FALSE)*Table1[[#This Row],[Subtotal_insumo]],"")</f>
        <v>0</v>
      </c>
    </row>
    <row r="5552" spans="1:13" x14ac:dyDescent="0.25">
      <c r="A5552" s="6">
        <v>95408</v>
      </c>
      <c r="B5552" s="126">
        <v>2</v>
      </c>
      <c r="C5552" s="133"/>
      <c r="D5552" s="134">
        <v>2041</v>
      </c>
      <c r="E5552" s="7" t="s">
        <v>2192</v>
      </c>
      <c r="F5552" s="8" t="s">
        <v>2140</v>
      </c>
      <c r="G5552" s="16">
        <f>IFERROR(VLOOKUP(Table1[[#This Row],[Codigo_insumo]],BD_Insumos!$B:$E,4),"")</f>
        <v>18.820516146129485</v>
      </c>
      <c r="H5552" s="140">
        <v>0.2</v>
      </c>
      <c r="I5552" s="9"/>
      <c r="J5552" s="22">
        <f t="shared" si="86"/>
        <v>3.7641032292258974</v>
      </c>
      <c r="K5552" s="22" t="str">
        <f>IF(I5552&lt;&gt;"",SUMIF(Table1[Codigo_servico],A5552,Table1[Subtotal_insumo]),"")</f>
        <v/>
      </c>
      <c r="L5552" s="16">
        <f>IF(Table1[[#This Row],[Ordem_insumos]]&lt;&gt;0,VLOOKUP(Table1[[#This Row],[Codigo_servico]],Preencher_Orcamento!$B:$D,3,FALSE)*Table1[[#This Row],[Qtde_insumo]],"")</f>
        <v>0</v>
      </c>
      <c r="M5552" s="16">
        <f>IF(Table1[[#This Row],[Ordem_insumos]]&lt;&gt;0,VLOOKUP(Table1[[#This Row],[Codigo_servico]],Preencher_Orcamento!$B:$D,3,FALSE)*Table1[[#This Row],[Subtotal_insumo]],"")</f>
        <v>0</v>
      </c>
    </row>
    <row r="5553" spans="1:13" x14ac:dyDescent="0.25">
      <c r="A5553" s="3">
        <v>95409</v>
      </c>
      <c r="B5553" s="125">
        <v>0</v>
      </c>
      <c r="C5553" s="131" t="s">
        <v>3481</v>
      </c>
      <c r="D5553" s="132"/>
      <c r="E5553" s="4"/>
      <c r="F5553" s="4"/>
      <c r="G5553" s="17" t="str">
        <f>IFERROR(VLOOKUP(Table1[[#This Row],[Codigo_insumo]],BD_Insumos!$B:$E,4),"")</f>
        <v/>
      </c>
      <c r="H5553" s="139"/>
      <c r="I5553" s="5" t="s">
        <v>457</v>
      </c>
      <c r="J5553" s="20" t="str">
        <f t="shared" si="86"/>
        <v/>
      </c>
      <c r="K5553" s="21">
        <f>IF(I5553&lt;&gt;"",SUMIF(Table1[Codigo_servico],A5553,Table1[Subtotal_insumo]),"")</f>
        <v>2.719346861086076</v>
      </c>
      <c r="L5553" s="17" t="str">
        <f>IF(Table1[[#This Row],[Ordem_insumos]]&lt;&gt;0,VLOOKUP(Table1[[#This Row],[Codigo_servico]],Preencher_Orcamento!$B:$D,3,FALSE)*Table1[[#This Row],[Qtde_insumo]],"")</f>
        <v/>
      </c>
      <c r="M5553" s="17" t="str">
        <f>IF(Table1[[#This Row],[Ordem_insumos]]&lt;&gt;0,VLOOKUP(Table1[[#This Row],[Codigo_servico]],Preencher_Orcamento!$B:$D,3,FALSE)*Table1[[#This Row],[Subtotal_insumo]],"")</f>
        <v/>
      </c>
    </row>
    <row r="5554" spans="1:13" x14ac:dyDescent="0.25">
      <c r="A5554" s="6">
        <v>95409</v>
      </c>
      <c r="B5554" s="126">
        <v>1</v>
      </c>
      <c r="C5554" s="133"/>
      <c r="D5554" s="134">
        <v>2044</v>
      </c>
      <c r="E5554" s="7" t="s">
        <v>2193</v>
      </c>
      <c r="F5554" s="8" t="s">
        <v>2140</v>
      </c>
      <c r="G5554" s="16">
        <f>IFERROR(VLOOKUP(Table1[[#This Row],[Codigo_insumo]],BD_Insumos!$B:$E,4),"")</f>
        <v>13.596734305430379</v>
      </c>
      <c r="H5554" s="140">
        <v>0.2</v>
      </c>
      <c r="I5554" s="9"/>
      <c r="J5554" s="22">
        <f t="shared" si="86"/>
        <v>2.719346861086076</v>
      </c>
      <c r="K5554" s="22" t="str">
        <f>IF(I5554&lt;&gt;"",SUMIF(Table1[Codigo_servico],A5554,Table1[Subtotal_insumo]),"")</f>
        <v/>
      </c>
      <c r="L5554" s="16">
        <f>IF(Table1[[#This Row],[Ordem_insumos]]&lt;&gt;0,VLOOKUP(Table1[[#This Row],[Codigo_servico]],Preencher_Orcamento!$B:$D,3,FALSE)*Table1[[#This Row],[Qtde_insumo]],"")</f>
        <v>0</v>
      </c>
      <c r="M5554" s="16">
        <f>IF(Table1[[#This Row],[Ordem_insumos]]&lt;&gt;0,VLOOKUP(Table1[[#This Row],[Codigo_servico]],Preencher_Orcamento!$B:$D,3,FALSE)*Table1[[#This Row],[Subtotal_insumo]],"")</f>
        <v>0</v>
      </c>
    </row>
    <row r="5555" spans="1:13" x14ac:dyDescent="0.25">
      <c r="A5555" s="3">
        <v>95410</v>
      </c>
      <c r="B5555" s="125">
        <v>0</v>
      </c>
      <c r="C5555" s="131" t="s">
        <v>3482</v>
      </c>
      <c r="D5555" s="132"/>
      <c r="E5555" s="4"/>
      <c r="F5555" s="4"/>
      <c r="G5555" s="17" t="str">
        <f>IFERROR(VLOOKUP(Table1[[#This Row],[Codigo_insumo]],BD_Insumos!$B:$E,4),"")</f>
        <v/>
      </c>
      <c r="H5555" s="139"/>
      <c r="I5555" s="5" t="s">
        <v>457</v>
      </c>
      <c r="J5555" s="20" t="str">
        <f t="shared" si="86"/>
        <v/>
      </c>
      <c r="K5555" s="21">
        <f>IF(I5555&lt;&gt;"",SUMIF(Table1[Codigo_servico],A5555,Table1[Subtotal_insumo]),"")</f>
        <v>92.02796951398048</v>
      </c>
      <c r="L5555" s="17" t="str">
        <f>IF(Table1[[#This Row],[Ordem_insumos]]&lt;&gt;0,VLOOKUP(Table1[[#This Row],[Codigo_servico]],Preencher_Orcamento!$B:$D,3,FALSE)*Table1[[#This Row],[Qtde_insumo]],"")</f>
        <v/>
      </c>
      <c r="M5555" s="17" t="str">
        <f>IF(Table1[[#This Row],[Ordem_insumos]]&lt;&gt;0,VLOOKUP(Table1[[#This Row],[Codigo_servico]],Preencher_Orcamento!$B:$D,3,FALSE)*Table1[[#This Row],[Subtotal_insumo]],"")</f>
        <v/>
      </c>
    </row>
    <row r="5556" spans="1:13" x14ac:dyDescent="0.25">
      <c r="A5556" s="6">
        <v>95410</v>
      </c>
      <c r="B5556" s="126">
        <v>1</v>
      </c>
      <c r="C5556" s="133"/>
      <c r="D5556" s="134">
        <v>2044</v>
      </c>
      <c r="E5556" s="7" t="s">
        <v>2193</v>
      </c>
      <c r="F5556" s="8" t="s">
        <v>2140</v>
      </c>
      <c r="G5556" s="16">
        <f>IFERROR(VLOOKUP(Table1[[#This Row],[Codigo_insumo]],BD_Insumos!$B:$E,4),"")</f>
        <v>13.596734305430379</v>
      </c>
      <c r="H5556" s="140">
        <v>4</v>
      </c>
      <c r="I5556" s="9"/>
      <c r="J5556" s="22">
        <f t="shared" si="86"/>
        <v>54.386937221721517</v>
      </c>
      <c r="K5556" s="22" t="str">
        <f>IF(I5556&lt;&gt;"",SUMIF(Table1[Codigo_servico],A5556,Table1[Subtotal_insumo]),"")</f>
        <v/>
      </c>
      <c r="L5556" s="16">
        <f>IF(Table1[[#This Row],[Ordem_insumos]]&lt;&gt;0,VLOOKUP(Table1[[#This Row],[Codigo_servico]],Preencher_Orcamento!$B:$D,3,FALSE)*Table1[[#This Row],[Qtde_insumo]],"")</f>
        <v>0</v>
      </c>
      <c r="M5556" s="16">
        <f>IF(Table1[[#This Row],[Ordem_insumos]]&lt;&gt;0,VLOOKUP(Table1[[#This Row],[Codigo_servico]],Preencher_Orcamento!$B:$D,3,FALSE)*Table1[[#This Row],[Subtotal_insumo]],"")</f>
        <v>0</v>
      </c>
    </row>
    <row r="5557" spans="1:13" x14ac:dyDescent="0.25">
      <c r="A5557" s="6">
        <v>95410</v>
      </c>
      <c r="B5557" s="126">
        <v>2</v>
      </c>
      <c r="C5557" s="133"/>
      <c r="D5557" s="134">
        <v>2041</v>
      </c>
      <c r="E5557" s="7" t="s">
        <v>2192</v>
      </c>
      <c r="F5557" s="8" t="s">
        <v>2140</v>
      </c>
      <c r="G5557" s="16">
        <f>IFERROR(VLOOKUP(Table1[[#This Row],[Codigo_insumo]],BD_Insumos!$B:$E,4),"")</f>
        <v>18.820516146129485</v>
      </c>
      <c r="H5557" s="140">
        <v>2</v>
      </c>
      <c r="I5557" s="9"/>
      <c r="J5557" s="22">
        <f t="shared" si="86"/>
        <v>37.64103229225897</v>
      </c>
      <c r="K5557" s="22" t="str">
        <f>IF(I5557&lt;&gt;"",SUMIF(Table1[Codigo_servico],A5557,Table1[Subtotal_insumo]),"")</f>
        <v/>
      </c>
      <c r="L5557" s="16">
        <f>IF(Table1[[#This Row],[Ordem_insumos]]&lt;&gt;0,VLOOKUP(Table1[[#This Row],[Codigo_servico]],Preencher_Orcamento!$B:$D,3,FALSE)*Table1[[#This Row],[Qtde_insumo]],"")</f>
        <v>0</v>
      </c>
      <c r="M5557" s="16">
        <f>IF(Table1[[#This Row],[Ordem_insumos]]&lt;&gt;0,VLOOKUP(Table1[[#This Row],[Codigo_servico]],Preencher_Orcamento!$B:$D,3,FALSE)*Table1[[#This Row],[Subtotal_insumo]],"")</f>
        <v>0</v>
      </c>
    </row>
    <row r="5558" spans="1:13" x14ac:dyDescent="0.25">
      <c r="A5558" s="3">
        <v>95411</v>
      </c>
      <c r="B5558" s="125">
        <v>0</v>
      </c>
      <c r="C5558" s="131" t="s">
        <v>3483</v>
      </c>
      <c r="D5558" s="132"/>
      <c r="E5558" s="4"/>
      <c r="F5558" s="4"/>
      <c r="G5558" s="17" t="str">
        <f>IFERROR(VLOOKUP(Table1[[#This Row],[Codigo_insumo]],BD_Insumos!$B:$E,4),"")</f>
        <v/>
      </c>
      <c r="H5558" s="139"/>
      <c r="I5558" s="5" t="s">
        <v>457</v>
      </c>
      <c r="J5558" s="20" t="str">
        <f t="shared" si="86"/>
        <v/>
      </c>
      <c r="K5558" s="21">
        <f>IF(I5558&lt;&gt;"",SUMIF(Table1[Codigo_servico],A5558,Table1[Subtotal_insumo]),"")</f>
        <v>21.071212793513915</v>
      </c>
      <c r="L5558" s="17" t="str">
        <f>IF(Table1[[#This Row],[Ordem_insumos]]&lt;&gt;0,VLOOKUP(Table1[[#This Row],[Codigo_servico]],Preencher_Orcamento!$B:$D,3,FALSE)*Table1[[#This Row],[Qtde_insumo]],"")</f>
        <v/>
      </c>
      <c r="M5558" s="17" t="str">
        <f>IF(Table1[[#This Row],[Ordem_insumos]]&lt;&gt;0,VLOOKUP(Table1[[#This Row],[Codigo_servico]],Preencher_Orcamento!$B:$D,3,FALSE)*Table1[[#This Row],[Subtotal_insumo]],"")</f>
        <v/>
      </c>
    </row>
    <row r="5559" spans="1:13" x14ac:dyDescent="0.25">
      <c r="A5559" s="6">
        <v>95411</v>
      </c>
      <c r="B5559" s="126">
        <v>1</v>
      </c>
      <c r="C5559" s="133"/>
      <c r="D5559" s="134">
        <v>2041</v>
      </c>
      <c r="E5559" s="7" t="s">
        <v>2192</v>
      </c>
      <c r="F5559" s="8" t="s">
        <v>2140</v>
      </c>
      <c r="G5559" s="16">
        <f>IFERROR(VLOOKUP(Table1[[#This Row],[Codigo_insumo]],BD_Insumos!$B:$E,4),"")</f>
        <v>18.820516146129485</v>
      </c>
      <c r="H5559" s="140">
        <v>0.65</v>
      </c>
      <c r="I5559" s="9"/>
      <c r="J5559" s="22">
        <f t="shared" si="86"/>
        <v>12.233335494984166</v>
      </c>
      <c r="K5559" s="22" t="str">
        <f>IF(I5559&lt;&gt;"",SUMIF(Table1[Codigo_servico],A5559,Table1[Subtotal_insumo]),"")</f>
        <v/>
      </c>
      <c r="L5559" s="16">
        <f>IF(Table1[[#This Row],[Ordem_insumos]]&lt;&gt;0,VLOOKUP(Table1[[#This Row],[Codigo_servico]],Preencher_Orcamento!$B:$D,3,FALSE)*Table1[[#This Row],[Qtde_insumo]],"")</f>
        <v>0</v>
      </c>
      <c r="M5559" s="16">
        <f>IF(Table1[[#This Row],[Ordem_insumos]]&lt;&gt;0,VLOOKUP(Table1[[#This Row],[Codigo_servico]],Preencher_Orcamento!$B:$D,3,FALSE)*Table1[[#This Row],[Subtotal_insumo]],"")</f>
        <v>0</v>
      </c>
    </row>
    <row r="5560" spans="1:13" x14ac:dyDescent="0.25">
      <c r="A5560" s="6">
        <v>95411</v>
      </c>
      <c r="B5560" s="126">
        <v>2</v>
      </c>
      <c r="C5560" s="133"/>
      <c r="D5560" s="134">
        <v>2044</v>
      </c>
      <c r="E5560" s="7" t="s">
        <v>2193</v>
      </c>
      <c r="F5560" s="8" t="s">
        <v>2140</v>
      </c>
      <c r="G5560" s="16">
        <f>IFERROR(VLOOKUP(Table1[[#This Row],[Codigo_insumo]],BD_Insumos!$B:$E,4),"")</f>
        <v>13.596734305430379</v>
      </c>
      <c r="H5560" s="140">
        <v>0.65</v>
      </c>
      <c r="I5560" s="9"/>
      <c r="J5560" s="22">
        <f t="shared" si="86"/>
        <v>8.8378772985297473</v>
      </c>
      <c r="K5560" s="22" t="str">
        <f>IF(I5560&lt;&gt;"",SUMIF(Table1[Codigo_servico],A5560,Table1[Subtotal_insumo]),"")</f>
        <v/>
      </c>
      <c r="L5560" s="16">
        <f>IF(Table1[[#This Row],[Ordem_insumos]]&lt;&gt;0,VLOOKUP(Table1[[#This Row],[Codigo_servico]],Preencher_Orcamento!$B:$D,3,FALSE)*Table1[[#This Row],[Qtde_insumo]],"")</f>
        <v>0</v>
      </c>
      <c r="M5560" s="16">
        <f>IF(Table1[[#This Row],[Ordem_insumos]]&lt;&gt;0,VLOOKUP(Table1[[#This Row],[Codigo_servico]],Preencher_Orcamento!$B:$D,3,FALSE)*Table1[[#This Row],[Subtotal_insumo]],"")</f>
        <v>0</v>
      </c>
    </row>
    <row r="5561" spans="1:13" x14ac:dyDescent="0.25">
      <c r="A5561" s="3">
        <v>95412</v>
      </c>
      <c r="B5561" s="125">
        <v>0</v>
      </c>
      <c r="C5561" s="131" t="s">
        <v>3484</v>
      </c>
      <c r="D5561" s="132"/>
      <c r="E5561" s="4"/>
      <c r="F5561" s="4"/>
      <c r="G5561" s="17" t="str">
        <f>IFERROR(VLOOKUP(Table1[[#This Row],[Codigo_insumo]],BD_Insumos!$B:$E,4),"")</f>
        <v/>
      </c>
      <c r="H5561" s="139"/>
      <c r="I5561" s="5" t="s">
        <v>457</v>
      </c>
      <c r="J5561" s="20" t="str">
        <f t="shared" si="86"/>
        <v/>
      </c>
      <c r="K5561" s="21">
        <f>IF(I5561&lt;&gt;"",SUMIF(Table1[Codigo_servico],A5561,Table1[Subtotal_insumo]),"")</f>
        <v>127.22882100549789</v>
      </c>
      <c r="L5561" s="17" t="str">
        <f>IF(Table1[[#This Row],[Ordem_insumos]]&lt;&gt;0,VLOOKUP(Table1[[#This Row],[Codigo_servico]],Preencher_Orcamento!$B:$D,3,FALSE)*Table1[[#This Row],[Qtde_insumo]],"")</f>
        <v/>
      </c>
      <c r="M5561" s="17" t="str">
        <f>IF(Table1[[#This Row],[Ordem_insumos]]&lt;&gt;0,VLOOKUP(Table1[[#This Row],[Codigo_servico]],Preencher_Orcamento!$B:$D,3,FALSE)*Table1[[#This Row],[Subtotal_insumo]],"")</f>
        <v/>
      </c>
    </row>
    <row r="5562" spans="1:13" x14ac:dyDescent="0.25">
      <c r="A5562" s="6">
        <v>95412</v>
      </c>
      <c r="B5562" s="126">
        <v>1</v>
      </c>
      <c r="C5562" s="133"/>
      <c r="D5562" s="134">
        <v>2044</v>
      </c>
      <c r="E5562" s="7" t="s">
        <v>2193</v>
      </c>
      <c r="F5562" s="8" t="s">
        <v>2140</v>
      </c>
      <c r="G5562" s="16">
        <f>IFERROR(VLOOKUP(Table1[[#This Row],[Codigo_insumo]],BD_Insumos!$B:$E,4),"")</f>
        <v>13.596734305430379</v>
      </c>
      <c r="H5562" s="140">
        <v>4</v>
      </c>
      <c r="I5562" s="9"/>
      <c r="J5562" s="22">
        <f t="shared" si="86"/>
        <v>54.386937221721517</v>
      </c>
      <c r="K5562" s="22" t="str">
        <f>IF(I5562&lt;&gt;"",SUMIF(Table1[Codigo_servico],A5562,Table1[Subtotal_insumo]),"")</f>
        <v/>
      </c>
      <c r="L5562" s="16">
        <f>IF(Table1[[#This Row],[Ordem_insumos]]&lt;&gt;0,VLOOKUP(Table1[[#This Row],[Codigo_servico]],Preencher_Orcamento!$B:$D,3,FALSE)*Table1[[#This Row],[Qtde_insumo]],"")</f>
        <v>0</v>
      </c>
      <c r="M5562" s="16">
        <f>IF(Table1[[#This Row],[Ordem_insumos]]&lt;&gt;0,VLOOKUP(Table1[[#This Row],[Codigo_servico]],Preencher_Orcamento!$B:$D,3,FALSE)*Table1[[#This Row],[Subtotal_insumo]],"")</f>
        <v>0</v>
      </c>
    </row>
    <row r="5563" spans="1:13" x14ac:dyDescent="0.25">
      <c r="A5563" s="6">
        <v>95412</v>
      </c>
      <c r="B5563" s="126">
        <v>2</v>
      </c>
      <c r="C5563" s="133"/>
      <c r="D5563" s="134">
        <v>1037</v>
      </c>
      <c r="E5563" s="7" t="s">
        <v>2958</v>
      </c>
      <c r="F5563" s="8" t="s">
        <v>2140</v>
      </c>
      <c r="G5563" s="16">
        <f>IFERROR(VLOOKUP(Table1[[#This Row],[Codigo_insumo]],BD_Insumos!$B:$E,4),"")</f>
        <v>35.200851491517405</v>
      </c>
      <c r="H5563" s="140">
        <v>1</v>
      </c>
      <c r="I5563" s="9"/>
      <c r="J5563" s="22">
        <f t="shared" si="86"/>
        <v>35.200851491517405</v>
      </c>
      <c r="K5563" s="22" t="str">
        <f>IF(I5563&lt;&gt;"",SUMIF(Table1[Codigo_servico],A5563,Table1[Subtotal_insumo]),"")</f>
        <v/>
      </c>
      <c r="L5563" s="16">
        <f>IF(Table1[[#This Row],[Ordem_insumos]]&lt;&gt;0,VLOOKUP(Table1[[#This Row],[Codigo_servico]],Preencher_Orcamento!$B:$D,3,FALSE)*Table1[[#This Row],[Qtde_insumo]],"")</f>
        <v>0</v>
      </c>
      <c r="M5563" s="16">
        <f>IF(Table1[[#This Row],[Ordem_insumos]]&lt;&gt;0,VLOOKUP(Table1[[#This Row],[Codigo_servico]],Preencher_Orcamento!$B:$D,3,FALSE)*Table1[[#This Row],[Subtotal_insumo]],"")</f>
        <v>0</v>
      </c>
    </row>
    <row r="5564" spans="1:13" x14ac:dyDescent="0.25">
      <c r="A5564" s="6">
        <v>95412</v>
      </c>
      <c r="B5564" s="126">
        <v>3</v>
      </c>
      <c r="C5564" s="133"/>
      <c r="D5564" s="134">
        <v>2041</v>
      </c>
      <c r="E5564" s="7" t="s">
        <v>2192</v>
      </c>
      <c r="F5564" s="8" t="s">
        <v>2140</v>
      </c>
      <c r="G5564" s="16">
        <f>IFERROR(VLOOKUP(Table1[[#This Row],[Codigo_insumo]],BD_Insumos!$B:$E,4),"")</f>
        <v>18.820516146129485</v>
      </c>
      <c r="H5564" s="140">
        <v>2</v>
      </c>
      <c r="I5564" s="9"/>
      <c r="J5564" s="22">
        <f t="shared" si="86"/>
        <v>37.64103229225897</v>
      </c>
      <c r="K5564" s="22" t="str">
        <f>IF(I5564&lt;&gt;"",SUMIF(Table1[Codigo_servico],A5564,Table1[Subtotal_insumo]),"")</f>
        <v/>
      </c>
      <c r="L5564" s="16">
        <f>IF(Table1[[#This Row],[Ordem_insumos]]&lt;&gt;0,VLOOKUP(Table1[[#This Row],[Codigo_servico]],Preencher_Orcamento!$B:$D,3,FALSE)*Table1[[#This Row],[Qtde_insumo]],"")</f>
        <v>0</v>
      </c>
      <c r="M5564" s="16">
        <f>IF(Table1[[#This Row],[Ordem_insumos]]&lt;&gt;0,VLOOKUP(Table1[[#This Row],[Codigo_servico]],Preencher_Orcamento!$B:$D,3,FALSE)*Table1[[#This Row],[Subtotal_insumo]],"")</f>
        <v>0</v>
      </c>
    </row>
    <row r="5565" spans="1:13" x14ac:dyDescent="0.25">
      <c r="A5565" s="3">
        <v>95413</v>
      </c>
      <c r="B5565" s="125">
        <v>0</v>
      </c>
      <c r="C5565" s="131" t="s">
        <v>3485</v>
      </c>
      <c r="D5565" s="132"/>
      <c r="E5565" s="4"/>
      <c r="F5565" s="4"/>
      <c r="G5565" s="17" t="str">
        <f>IFERROR(VLOOKUP(Table1[[#This Row],[Codigo_insumo]],BD_Insumos!$B:$E,4),"")</f>
        <v/>
      </c>
      <c r="H5565" s="139"/>
      <c r="I5565" s="5" t="s">
        <v>457</v>
      </c>
      <c r="J5565" s="20" t="str">
        <f t="shared" si="86"/>
        <v/>
      </c>
      <c r="K5565" s="21">
        <f>IF(I5565&lt;&gt;"",SUMIF(Table1[Codigo_servico],A5565,Table1[Subtotal_insumo]),"")</f>
        <v>242.26378289797347</v>
      </c>
      <c r="L5565" s="17" t="str">
        <f>IF(Table1[[#This Row],[Ordem_insumos]]&lt;&gt;0,VLOOKUP(Table1[[#This Row],[Codigo_servico]],Preencher_Orcamento!$B:$D,3,FALSE)*Table1[[#This Row],[Qtde_insumo]],"")</f>
        <v/>
      </c>
      <c r="M5565" s="17" t="str">
        <f>IF(Table1[[#This Row],[Ordem_insumos]]&lt;&gt;0,VLOOKUP(Table1[[#This Row],[Codigo_servico]],Preencher_Orcamento!$B:$D,3,FALSE)*Table1[[#This Row],[Subtotal_insumo]],"")</f>
        <v/>
      </c>
    </row>
    <row r="5566" spans="1:13" x14ac:dyDescent="0.25">
      <c r="A5566" s="6">
        <v>95413</v>
      </c>
      <c r="B5566" s="126">
        <v>1</v>
      </c>
      <c r="C5566" s="133"/>
      <c r="D5566" s="134">
        <v>2044</v>
      </c>
      <c r="E5566" s="7" t="s">
        <v>2193</v>
      </c>
      <c r="F5566" s="8" t="s">
        <v>2140</v>
      </c>
      <c r="G5566" s="16">
        <f>IFERROR(VLOOKUP(Table1[[#This Row],[Codigo_insumo]],BD_Insumos!$B:$E,4),"")</f>
        <v>13.596734305430379</v>
      </c>
      <c r="H5566" s="140">
        <v>9</v>
      </c>
      <c r="I5566" s="9"/>
      <c r="J5566" s="22">
        <f t="shared" si="86"/>
        <v>122.37060874887341</v>
      </c>
      <c r="K5566" s="22" t="str">
        <f>IF(I5566&lt;&gt;"",SUMIF(Table1[Codigo_servico],A5566,Table1[Subtotal_insumo]),"")</f>
        <v/>
      </c>
      <c r="L5566" s="16">
        <f>IF(Table1[[#This Row],[Ordem_insumos]]&lt;&gt;0,VLOOKUP(Table1[[#This Row],[Codigo_servico]],Preencher_Orcamento!$B:$D,3,FALSE)*Table1[[#This Row],[Qtde_insumo]],"")</f>
        <v>0</v>
      </c>
      <c r="M5566" s="16">
        <f>IF(Table1[[#This Row],[Ordem_insumos]]&lt;&gt;0,VLOOKUP(Table1[[#This Row],[Codigo_servico]],Preencher_Orcamento!$B:$D,3,FALSE)*Table1[[#This Row],[Subtotal_insumo]],"")</f>
        <v>0</v>
      </c>
    </row>
    <row r="5567" spans="1:13" x14ac:dyDescent="0.25">
      <c r="A5567" s="6">
        <v>95413</v>
      </c>
      <c r="B5567" s="126">
        <v>2</v>
      </c>
      <c r="C5567" s="133"/>
      <c r="D5567" s="134">
        <v>2041</v>
      </c>
      <c r="E5567" s="7" t="s">
        <v>2192</v>
      </c>
      <c r="F5567" s="8" t="s">
        <v>2140</v>
      </c>
      <c r="G5567" s="16">
        <f>IFERROR(VLOOKUP(Table1[[#This Row],[Codigo_insumo]],BD_Insumos!$B:$E,4),"")</f>
        <v>18.820516146129485</v>
      </c>
      <c r="H5567" s="140">
        <v>4.5</v>
      </c>
      <c r="I5567" s="9"/>
      <c r="J5567" s="22">
        <f t="shared" si="86"/>
        <v>84.692322657582679</v>
      </c>
      <c r="K5567" s="22" t="str">
        <f>IF(I5567&lt;&gt;"",SUMIF(Table1[Codigo_servico],A5567,Table1[Subtotal_insumo]),"")</f>
        <v/>
      </c>
      <c r="L5567" s="16">
        <f>IF(Table1[[#This Row],[Ordem_insumos]]&lt;&gt;0,VLOOKUP(Table1[[#This Row],[Codigo_servico]],Preencher_Orcamento!$B:$D,3,FALSE)*Table1[[#This Row],[Qtde_insumo]],"")</f>
        <v>0</v>
      </c>
      <c r="M5567" s="16">
        <f>IF(Table1[[#This Row],[Ordem_insumos]]&lt;&gt;0,VLOOKUP(Table1[[#This Row],[Codigo_servico]],Preencher_Orcamento!$B:$D,3,FALSE)*Table1[[#This Row],[Subtotal_insumo]],"")</f>
        <v>0</v>
      </c>
    </row>
    <row r="5568" spans="1:13" x14ac:dyDescent="0.25">
      <c r="A5568" s="6">
        <v>95413</v>
      </c>
      <c r="B5568" s="126">
        <v>3</v>
      </c>
      <c r="C5568" s="133"/>
      <c r="D5568" s="134">
        <v>1037</v>
      </c>
      <c r="E5568" s="7" t="s">
        <v>2958</v>
      </c>
      <c r="F5568" s="8" t="s">
        <v>2140</v>
      </c>
      <c r="G5568" s="16">
        <f>IFERROR(VLOOKUP(Table1[[#This Row],[Codigo_insumo]],BD_Insumos!$B:$E,4),"")</f>
        <v>35.200851491517405</v>
      </c>
      <c r="H5568" s="140">
        <v>1</v>
      </c>
      <c r="I5568" s="9"/>
      <c r="J5568" s="22">
        <f t="shared" si="86"/>
        <v>35.200851491517405</v>
      </c>
      <c r="K5568" s="22" t="str">
        <f>IF(I5568&lt;&gt;"",SUMIF(Table1[Codigo_servico],A5568,Table1[Subtotal_insumo]),"")</f>
        <v/>
      </c>
      <c r="L5568" s="16">
        <f>IF(Table1[[#This Row],[Ordem_insumos]]&lt;&gt;0,VLOOKUP(Table1[[#This Row],[Codigo_servico]],Preencher_Orcamento!$B:$D,3,FALSE)*Table1[[#This Row],[Qtde_insumo]],"")</f>
        <v>0</v>
      </c>
      <c r="M5568" s="16">
        <f>IF(Table1[[#This Row],[Ordem_insumos]]&lt;&gt;0,VLOOKUP(Table1[[#This Row],[Codigo_servico]],Preencher_Orcamento!$B:$D,3,FALSE)*Table1[[#This Row],[Subtotal_insumo]],"")</f>
        <v>0</v>
      </c>
    </row>
    <row r="5569" spans="1:13" x14ac:dyDescent="0.25">
      <c r="A5569" s="3">
        <v>95414</v>
      </c>
      <c r="B5569" s="125">
        <v>0</v>
      </c>
      <c r="C5569" s="131" t="s">
        <v>3486</v>
      </c>
      <c r="D5569" s="132"/>
      <c r="E5569" s="4"/>
      <c r="F5569" s="4"/>
      <c r="G5569" s="17" t="str">
        <f>IFERROR(VLOOKUP(Table1[[#This Row],[Codigo_insumo]],BD_Insumos!$B:$E,4),"")</f>
        <v/>
      </c>
      <c r="H5569" s="139"/>
      <c r="I5569" s="5" t="s">
        <v>457</v>
      </c>
      <c r="J5569" s="20" t="str">
        <f t="shared" si="86"/>
        <v/>
      </c>
      <c r="K5569" s="21">
        <f>IF(I5569&lt;&gt;"",SUMIF(Table1[Codigo_servico],A5569,Table1[Subtotal_insumo]),"")</f>
        <v>48.625875677339792</v>
      </c>
      <c r="L5569" s="17" t="str">
        <f>IF(Table1[[#This Row],[Ordem_insumos]]&lt;&gt;0,VLOOKUP(Table1[[#This Row],[Codigo_servico]],Preencher_Orcamento!$B:$D,3,FALSE)*Table1[[#This Row],[Qtde_insumo]],"")</f>
        <v/>
      </c>
      <c r="M5569" s="17" t="str">
        <f>IF(Table1[[#This Row],[Ordem_insumos]]&lt;&gt;0,VLOOKUP(Table1[[#This Row],[Codigo_servico]],Preencher_Orcamento!$B:$D,3,FALSE)*Table1[[#This Row],[Subtotal_insumo]],"")</f>
        <v/>
      </c>
    </row>
    <row r="5570" spans="1:13" x14ac:dyDescent="0.25">
      <c r="A5570" s="6">
        <v>95414</v>
      </c>
      <c r="B5570" s="126">
        <v>1</v>
      </c>
      <c r="C5570" s="133"/>
      <c r="D5570" s="134">
        <v>2041</v>
      </c>
      <c r="E5570" s="7" t="s">
        <v>2192</v>
      </c>
      <c r="F5570" s="8" t="s">
        <v>2140</v>
      </c>
      <c r="G5570" s="16">
        <f>IFERROR(VLOOKUP(Table1[[#This Row],[Codigo_insumo]],BD_Insumos!$B:$E,4),"")</f>
        <v>18.820516146129485</v>
      </c>
      <c r="H5570" s="140">
        <v>1.5</v>
      </c>
      <c r="I5570" s="9"/>
      <c r="J5570" s="22">
        <f t="shared" ref="J5570:J5633" si="87">IF(I5570="",G5570*H5570,"")</f>
        <v>28.230774219194227</v>
      </c>
      <c r="K5570" s="22" t="str">
        <f>IF(I5570&lt;&gt;"",SUMIF(Table1[Codigo_servico],A5570,Table1[Subtotal_insumo]),"")</f>
        <v/>
      </c>
      <c r="L5570" s="16">
        <f>IF(Table1[[#This Row],[Ordem_insumos]]&lt;&gt;0,VLOOKUP(Table1[[#This Row],[Codigo_servico]],Preencher_Orcamento!$B:$D,3,FALSE)*Table1[[#This Row],[Qtde_insumo]],"")</f>
        <v>0</v>
      </c>
      <c r="M5570" s="16">
        <f>IF(Table1[[#This Row],[Ordem_insumos]]&lt;&gt;0,VLOOKUP(Table1[[#This Row],[Codigo_servico]],Preencher_Orcamento!$B:$D,3,FALSE)*Table1[[#This Row],[Subtotal_insumo]],"")</f>
        <v>0</v>
      </c>
    </row>
    <row r="5571" spans="1:13" x14ac:dyDescent="0.25">
      <c r="A5571" s="6">
        <v>95414</v>
      </c>
      <c r="B5571" s="126">
        <v>2</v>
      </c>
      <c r="C5571" s="133"/>
      <c r="D5571" s="134">
        <v>2044</v>
      </c>
      <c r="E5571" s="7" t="s">
        <v>2193</v>
      </c>
      <c r="F5571" s="8" t="s">
        <v>2140</v>
      </c>
      <c r="G5571" s="16">
        <f>IFERROR(VLOOKUP(Table1[[#This Row],[Codigo_insumo]],BD_Insumos!$B:$E,4),"")</f>
        <v>13.596734305430379</v>
      </c>
      <c r="H5571" s="140">
        <v>1.5</v>
      </c>
      <c r="I5571" s="9"/>
      <c r="J5571" s="22">
        <f t="shared" si="87"/>
        <v>20.395101458145568</v>
      </c>
      <c r="K5571" s="22" t="str">
        <f>IF(I5571&lt;&gt;"",SUMIF(Table1[Codigo_servico],A5571,Table1[Subtotal_insumo]),"")</f>
        <v/>
      </c>
      <c r="L5571" s="16">
        <f>IF(Table1[[#This Row],[Ordem_insumos]]&lt;&gt;0,VLOOKUP(Table1[[#This Row],[Codigo_servico]],Preencher_Orcamento!$B:$D,3,FALSE)*Table1[[#This Row],[Qtde_insumo]],"")</f>
        <v>0</v>
      </c>
      <c r="M5571" s="16">
        <f>IF(Table1[[#This Row],[Ordem_insumos]]&lt;&gt;0,VLOOKUP(Table1[[#This Row],[Codigo_servico]],Preencher_Orcamento!$B:$D,3,FALSE)*Table1[[#This Row],[Subtotal_insumo]],"")</f>
        <v>0</v>
      </c>
    </row>
    <row r="5572" spans="1:13" x14ac:dyDescent="0.25">
      <c r="A5572" s="3">
        <v>95415</v>
      </c>
      <c r="B5572" s="125">
        <v>0</v>
      </c>
      <c r="C5572" s="131" t="s">
        <v>3487</v>
      </c>
      <c r="D5572" s="132"/>
      <c r="E5572" s="4"/>
      <c r="F5572" s="4"/>
      <c r="G5572" s="17" t="str">
        <f>IFERROR(VLOOKUP(Table1[[#This Row],[Codigo_insumo]],BD_Insumos!$B:$E,4),"")</f>
        <v/>
      </c>
      <c r="H5572" s="139"/>
      <c r="I5572" s="5" t="s">
        <v>457</v>
      </c>
      <c r="J5572" s="20" t="str">
        <f t="shared" si="87"/>
        <v/>
      </c>
      <c r="K5572" s="21">
        <f>IF(I5572&lt;&gt;"",SUMIF(Table1[Codigo_servico],A5572,Table1[Subtotal_insumo]),"")</f>
        <v>21.754774888688608</v>
      </c>
      <c r="L5572" s="17" t="str">
        <f>IF(Table1[[#This Row],[Ordem_insumos]]&lt;&gt;0,VLOOKUP(Table1[[#This Row],[Codigo_servico]],Preencher_Orcamento!$B:$D,3,FALSE)*Table1[[#This Row],[Qtde_insumo]],"")</f>
        <v/>
      </c>
      <c r="M5572" s="17" t="str">
        <f>IF(Table1[[#This Row],[Ordem_insumos]]&lt;&gt;0,VLOOKUP(Table1[[#This Row],[Codigo_servico]],Preencher_Orcamento!$B:$D,3,FALSE)*Table1[[#This Row],[Subtotal_insumo]],"")</f>
        <v/>
      </c>
    </row>
    <row r="5573" spans="1:13" x14ac:dyDescent="0.25">
      <c r="A5573" s="6">
        <v>95415</v>
      </c>
      <c r="B5573" s="126">
        <v>1</v>
      </c>
      <c r="C5573" s="133"/>
      <c r="D5573" s="134">
        <v>2044</v>
      </c>
      <c r="E5573" s="7" t="s">
        <v>2193</v>
      </c>
      <c r="F5573" s="8" t="s">
        <v>2140</v>
      </c>
      <c r="G5573" s="16">
        <f>IFERROR(VLOOKUP(Table1[[#This Row],[Codigo_insumo]],BD_Insumos!$B:$E,4),"")</f>
        <v>13.596734305430379</v>
      </c>
      <c r="H5573" s="140">
        <v>1.6</v>
      </c>
      <c r="I5573" s="9"/>
      <c r="J5573" s="22">
        <f t="shared" si="87"/>
        <v>21.754774888688608</v>
      </c>
      <c r="K5573" s="22" t="str">
        <f>IF(I5573&lt;&gt;"",SUMIF(Table1[Codigo_servico],A5573,Table1[Subtotal_insumo]),"")</f>
        <v/>
      </c>
      <c r="L5573" s="16">
        <f>IF(Table1[[#This Row],[Ordem_insumos]]&lt;&gt;0,VLOOKUP(Table1[[#This Row],[Codigo_servico]],Preencher_Orcamento!$B:$D,3,FALSE)*Table1[[#This Row],[Qtde_insumo]],"")</f>
        <v>0</v>
      </c>
      <c r="M5573" s="16">
        <f>IF(Table1[[#This Row],[Ordem_insumos]]&lt;&gt;0,VLOOKUP(Table1[[#This Row],[Codigo_servico]],Preencher_Orcamento!$B:$D,3,FALSE)*Table1[[#This Row],[Subtotal_insumo]],"")</f>
        <v>0</v>
      </c>
    </row>
    <row r="5574" spans="1:13" x14ac:dyDescent="0.25">
      <c r="A5574" s="3">
        <v>95416</v>
      </c>
      <c r="B5574" s="125">
        <v>0</v>
      </c>
      <c r="C5574" s="131" t="s">
        <v>3488</v>
      </c>
      <c r="D5574" s="132"/>
      <c r="E5574" s="4"/>
      <c r="F5574" s="4"/>
      <c r="G5574" s="17" t="str">
        <f>IFERROR(VLOOKUP(Table1[[#This Row],[Codigo_insumo]],BD_Insumos!$B:$E,4),"")</f>
        <v/>
      </c>
      <c r="H5574" s="139"/>
      <c r="I5574" s="5" t="s">
        <v>5</v>
      </c>
      <c r="J5574" s="20" t="str">
        <f t="shared" si="87"/>
        <v/>
      </c>
      <c r="K5574" s="21">
        <f>IF(I5574&lt;&gt;"",SUMIF(Table1[Codigo_servico],A5574,Table1[Subtotal_insumo]),"")</f>
        <v>23.00699237849512</v>
      </c>
      <c r="L5574" s="17" t="str">
        <f>IF(Table1[[#This Row],[Ordem_insumos]]&lt;&gt;0,VLOOKUP(Table1[[#This Row],[Codigo_servico]],Preencher_Orcamento!$B:$D,3,FALSE)*Table1[[#This Row],[Qtde_insumo]],"")</f>
        <v/>
      </c>
      <c r="M5574" s="17" t="str">
        <f>IF(Table1[[#This Row],[Ordem_insumos]]&lt;&gt;0,VLOOKUP(Table1[[#This Row],[Codigo_servico]],Preencher_Orcamento!$B:$D,3,FALSE)*Table1[[#This Row],[Subtotal_insumo]],"")</f>
        <v/>
      </c>
    </row>
    <row r="5575" spans="1:13" x14ac:dyDescent="0.25">
      <c r="A5575" s="6">
        <v>95416</v>
      </c>
      <c r="B5575" s="126">
        <v>1</v>
      </c>
      <c r="C5575" s="133"/>
      <c r="D5575" s="134">
        <v>2044</v>
      </c>
      <c r="E5575" s="7" t="s">
        <v>2193</v>
      </c>
      <c r="F5575" s="8" t="s">
        <v>2140</v>
      </c>
      <c r="G5575" s="16">
        <f>IFERROR(VLOOKUP(Table1[[#This Row],[Codigo_insumo]],BD_Insumos!$B:$E,4),"")</f>
        <v>13.596734305430379</v>
      </c>
      <c r="H5575" s="140">
        <v>1</v>
      </c>
      <c r="I5575" s="9"/>
      <c r="J5575" s="22">
        <f t="shared" si="87"/>
        <v>13.596734305430379</v>
      </c>
      <c r="K5575" s="22" t="str">
        <f>IF(I5575&lt;&gt;"",SUMIF(Table1[Codigo_servico],A5575,Table1[Subtotal_insumo]),"")</f>
        <v/>
      </c>
      <c r="L5575" s="16">
        <f>IF(Table1[[#This Row],[Ordem_insumos]]&lt;&gt;0,VLOOKUP(Table1[[#This Row],[Codigo_servico]],Preencher_Orcamento!$B:$D,3,FALSE)*Table1[[#This Row],[Qtde_insumo]],"")</f>
        <v>0</v>
      </c>
      <c r="M5575" s="16">
        <f>IF(Table1[[#This Row],[Ordem_insumos]]&lt;&gt;0,VLOOKUP(Table1[[#This Row],[Codigo_servico]],Preencher_Orcamento!$B:$D,3,FALSE)*Table1[[#This Row],[Subtotal_insumo]],"")</f>
        <v>0</v>
      </c>
    </row>
    <row r="5576" spans="1:13" x14ac:dyDescent="0.25">
      <c r="A5576" s="6">
        <v>95416</v>
      </c>
      <c r="B5576" s="126">
        <v>2</v>
      </c>
      <c r="C5576" s="133"/>
      <c r="D5576" s="134">
        <v>2041</v>
      </c>
      <c r="E5576" s="7" t="s">
        <v>2192</v>
      </c>
      <c r="F5576" s="8" t="s">
        <v>2140</v>
      </c>
      <c r="G5576" s="16">
        <f>IFERROR(VLOOKUP(Table1[[#This Row],[Codigo_insumo]],BD_Insumos!$B:$E,4),"")</f>
        <v>18.820516146129485</v>
      </c>
      <c r="H5576" s="140">
        <v>0.5</v>
      </c>
      <c r="I5576" s="9"/>
      <c r="J5576" s="22">
        <f t="shared" si="87"/>
        <v>9.4102580730647425</v>
      </c>
      <c r="K5576" s="22" t="str">
        <f>IF(I5576&lt;&gt;"",SUMIF(Table1[Codigo_servico],A5576,Table1[Subtotal_insumo]),"")</f>
        <v/>
      </c>
      <c r="L5576" s="16">
        <f>IF(Table1[[#This Row],[Ordem_insumos]]&lt;&gt;0,VLOOKUP(Table1[[#This Row],[Codigo_servico]],Preencher_Orcamento!$B:$D,3,FALSE)*Table1[[#This Row],[Qtde_insumo]],"")</f>
        <v>0</v>
      </c>
      <c r="M5576" s="16">
        <f>IF(Table1[[#This Row],[Ordem_insumos]]&lt;&gt;0,VLOOKUP(Table1[[#This Row],[Codigo_servico]],Preencher_Orcamento!$B:$D,3,FALSE)*Table1[[#This Row],[Subtotal_insumo]],"")</f>
        <v>0</v>
      </c>
    </row>
    <row r="5577" spans="1:13" x14ac:dyDescent="0.25">
      <c r="A5577" s="3">
        <v>95417</v>
      </c>
      <c r="B5577" s="125">
        <v>0</v>
      </c>
      <c r="C5577" s="131" t="s">
        <v>3489</v>
      </c>
      <c r="D5577" s="132"/>
      <c r="E5577" s="4"/>
      <c r="F5577" s="4"/>
      <c r="G5577" s="17" t="str">
        <f>IFERROR(VLOOKUP(Table1[[#This Row],[Codigo_insumo]],BD_Insumos!$B:$E,4),"")</f>
        <v/>
      </c>
      <c r="H5577" s="139"/>
      <c r="I5577" s="5" t="s">
        <v>457</v>
      </c>
      <c r="J5577" s="20" t="str">
        <f t="shared" si="87"/>
        <v/>
      </c>
      <c r="K5577" s="21">
        <f>IF(I5577&lt;&gt;"",SUMIF(Table1[Codigo_servico],A5577,Table1[Subtotal_insumo]),"")</f>
        <v>69.020977135485367</v>
      </c>
      <c r="L5577" s="17" t="str">
        <f>IF(Table1[[#This Row],[Ordem_insumos]]&lt;&gt;0,VLOOKUP(Table1[[#This Row],[Codigo_servico]],Preencher_Orcamento!$B:$D,3,FALSE)*Table1[[#This Row],[Qtde_insumo]],"")</f>
        <v/>
      </c>
      <c r="M5577" s="17" t="str">
        <f>IF(Table1[[#This Row],[Ordem_insumos]]&lt;&gt;0,VLOOKUP(Table1[[#This Row],[Codigo_servico]],Preencher_Orcamento!$B:$D,3,FALSE)*Table1[[#This Row],[Subtotal_insumo]],"")</f>
        <v/>
      </c>
    </row>
    <row r="5578" spans="1:13" x14ac:dyDescent="0.25">
      <c r="A5578" s="6">
        <v>95417</v>
      </c>
      <c r="B5578" s="126">
        <v>1</v>
      </c>
      <c r="C5578" s="133"/>
      <c r="D5578" s="134">
        <v>2041</v>
      </c>
      <c r="E5578" s="7" t="s">
        <v>2192</v>
      </c>
      <c r="F5578" s="8" t="s">
        <v>2140</v>
      </c>
      <c r="G5578" s="16">
        <f>IFERROR(VLOOKUP(Table1[[#This Row],[Codigo_insumo]],BD_Insumos!$B:$E,4),"")</f>
        <v>18.820516146129485</v>
      </c>
      <c r="H5578" s="140">
        <v>1.5</v>
      </c>
      <c r="I5578" s="9"/>
      <c r="J5578" s="22">
        <f t="shared" si="87"/>
        <v>28.230774219194227</v>
      </c>
      <c r="K5578" s="22" t="str">
        <f>IF(I5578&lt;&gt;"",SUMIF(Table1[Codigo_servico],A5578,Table1[Subtotal_insumo]),"")</f>
        <v/>
      </c>
      <c r="L5578" s="16">
        <f>IF(Table1[[#This Row],[Ordem_insumos]]&lt;&gt;0,VLOOKUP(Table1[[#This Row],[Codigo_servico]],Preencher_Orcamento!$B:$D,3,FALSE)*Table1[[#This Row],[Qtde_insumo]],"")</f>
        <v>0</v>
      </c>
      <c r="M5578" s="16">
        <f>IF(Table1[[#This Row],[Ordem_insumos]]&lt;&gt;0,VLOOKUP(Table1[[#This Row],[Codigo_servico]],Preencher_Orcamento!$B:$D,3,FALSE)*Table1[[#This Row],[Subtotal_insumo]],"")</f>
        <v>0</v>
      </c>
    </row>
    <row r="5579" spans="1:13" x14ac:dyDescent="0.25">
      <c r="A5579" s="6">
        <v>95417</v>
      </c>
      <c r="B5579" s="126">
        <v>2</v>
      </c>
      <c r="C5579" s="133"/>
      <c r="D5579" s="134">
        <v>2044</v>
      </c>
      <c r="E5579" s="7" t="s">
        <v>2193</v>
      </c>
      <c r="F5579" s="8" t="s">
        <v>2140</v>
      </c>
      <c r="G5579" s="16">
        <f>IFERROR(VLOOKUP(Table1[[#This Row],[Codigo_insumo]],BD_Insumos!$B:$E,4),"")</f>
        <v>13.596734305430379</v>
      </c>
      <c r="H5579" s="140">
        <v>3</v>
      </c>
      <c r="I5579" s="9"/>
      <c r="J5579" s="22">
        <f t="shared" si="87"/>
        <v>40.790202916291136</v>
      </c>
      <c r="K5579" s="22" t="str">
        <f>IF(I5579&lt;&gt;"",SUMIF(Table1[Codigo_servico],A5579,Table1[Subtotal_insumo]),"")</f>
        <v/>
      </c>
      <c r="L5579" s="16">
        <f>IF(Table1[[#This Row],[Ordem_insumos]]&lt;&gt;0,VLOOKUP(Table1[[#This Row],[Codigo_servico]],Preencher_Orcamento!$B:$D,3,FALSE)*Table1[[#This Row],[Qtde_insumo]],"")</f>
        <v>0</v>
      </c>
      <c r="M5579" s="16">
        <f>IF(Table1[[#This Row],[Ordem_insumos]]&lt;&gt;0,VLOOKUP(Table1[[#This Row],[Codigo_servico]],Preencher_Orcamento!$B:$D,3,FALSE)*Table1[[#This Row],[Subtotal_insumo]],"")</f>
        <v>0</v>
      </c>
    </row>
    <row r="5580" spans="1:13" x14ac:dyDescent="0.25">
      <c r="A5580" s="3">
        <v>95418</v>
      </c>
      <c r="B5580" s="125">
        <v>0</v>
      </c>
      <c r="C5580" s="131" t="s">
        <v>3490</v>
      </c>
      <c r="D5580" s="132"/>
      <c r="E5580" s="4"/>
      <c r="F5580" s="4"/>
      <c r="G5580" s="17" t="str">
        <f>IFERROR(VLOOKUP(Table1[[#This Row],[Codigo_insumo]],BD_Insumos!$B:$E,4),"")</f>
        <v/>
      </c>
      <c r="H5580" s="139"/>
      <c r="I5580" s="5" t="s">
        <v>457</v>
      </c>
      <c r="J5580" s="20" t="str">
        <f t="shared" si="87"/>
        <v/>
      </c>
      <c r="K5580" s="21">
        <f>IF(I5580&lt;&gt;"",SUMIF(Table1[Codigo_servico],A5580,Table1[Subtotal_insumo]),"")</f>
        <v>62.706216273946765</v>
      </c>
      <c r="L5580" s="17" t="str">
        <f>IF(Table1[[#This Row],[Ordem_insumos]]&lt;&gt;0,VLOOKUP(Table1[[#This Row],[Codigo_servico]],Preencher_Orcamento!$B:$D,3,FALSE)*Table1[[#This Row],[Qtde_insumo]],"")</f>
        <v/>
      </c>
      <c r="M5580" s="17" t="str">
        <f>IF(Table1[[#This Row],[Ordem_insumos]]&lt;&gt;0,VLOOKUP(Table1[[#This Row],[Codigo_servico]],Preencher_Orcamento!$B:$D,3,FALSE)*Table1[[#This Row],[Subtotal_insumo]],"")</f>
        <v/>
      </c>
    </row>
    <row r="5581" spans="1:13" x14ac:dyDescent="0.25">
      <c r="A5581" s="6">
        <v>95418</v>
      </c>
      <c r="B5581" s="126">
        <v>1</v>
      </c>
      <c r="C5581" s="133"/>
      <c r="D5581" s="134">
        <v>2044</v>
      </c>
      <c r="E5581" s="7" t="s">
        <v>2193</v>
      </c>
      <c r="F5581" s="8" t="s">
        <v>2140</v>
      </c>
      <c r="G5581" s="16">
        <f>IFERROR(VLOOKUP(Table1[[#This Row],[Codigo_insumo]],BD_Insumos!$B:$E,4),"")</f>
        <v>13.596734305430379</v>
      </c>
      <c r="H5581" s="140">
        <v>1.5</v>
      </c>
      <c r="I5581" s="9"/>
      <c r="J5581" s="22">
        <f t="shared" si="87"/>
        <v>20.395101458145568</v>
      </c>
      <c r="K5581" s="22" t="str">
        <f>IF(I5581&lt;&gt;"",SUMIF(Table1[Codigo_servico],A5581,Table1[Subtotal_insumo]),"")</f>
        <v/>
      </c>
      <c r="L5581" s="16">
        <f>IF(Table1[[#This Row],[Ordem_insumos]]&lt;&gt;0,VLOOKUP(Table1[[#This Row],[Codigo_servico]],Preencher_Orcamento!$B:$D,3,FALSE)*Table1[[#This Row],[Qtde_insumo]],"")</f>
        <v>0</v>
      </c>
      <c r="M5581" s="16">
        <f>IF(Table1[[#This Row],[Ordem_insumos]]&lt;&gt;0,VLOOKUP(Table1[[#This Row],[Codigo_servico]],Preencher_Orcamento!$B:$D,3,FALSE)*Table1[[#This Row],[Subtotal_insumo]],"")</f>
        <v>0</v>
      </c>
    </row>
    <row r="5582" spans="1:13" x14ac:dyDescent="0.25">
      <c r="A5582" s="6">
        <v>95418</v>
      </c>
      <c r="B5582" s="126">
        <v>2</v>
      </c>
      <c r="C5582" s="133"/>
      <c r="D5582" s="134">
        <v>1037</v>
      </c>
      <c r="E5582" s="7" t="s">
        <v>2958</v>
      </c>
      <c r="F5582" s="8" t="s">
        <v>2140</v>
      </c>
      <c r="G5582" s="16">
        <f>IFERROR(VLOOKUP(Table1[[#This Row],[Codigo_insumo]],BD_Insumos!$B:$E,4),"")</f>
        <v>35.200851491517405</v>
      </c>
      <c r="H5582" s="140">
        <v>0.4</v>
      </c>
      <c r="I5582" s="9"/>
      <c r="J5582" s="22">
        <f t="shared" si="87"/>
        <v>14.080340596606963</v>
      </c>
      <c r="K5582" s="22" t="str">
        <f>IF(I5582&lt;&gt;"",SUMIF(Table1[Codigo_servico],A5582,Table1[Subtotal_insumo]),"")</f>
        <v/>
      </c>
      <c r="L5582" s="16">
        <f>IF(Table1[[#This Row],[Ordem_insumos]]&lt;&gt;0,VLOOKUP(Table1[[#This Row],[Codigo_servico]],Preencher_Orcamento!$B:$D,3,FALSE)*Table1[[#This Row],[Qtde_insumo]],"")</f>
        <v>0</v>
      </c>
      <c r="M5582" s="16">
        <f>IF(Table1[[#This Row],[Ordem_insumos]]&lt;&gt;0,VLOOKUP(Table1[[#This Row],[Codigo_servico]],Preencher_Orcamento!$B:$D,3,FALSE)*Table1[[#This Row],[Subtotal_insumo]],"")</f>
        <v>0</v>
      </c>
    </row>
    <row r="5583" spans="1:13" x14ac:dyDescent="0.25">
      <c r="A5583" s="6">
        <v>95418</v>
      </c>
      <c r="B5583" s="126">
        <v>3</v>
      </c>
      <c r="C5583" s="133"/>
      <c r="D5583" s="134">
        <v>2041</v>
      </c>
      <c r="E5583" s="7" t="s">
        <v>2192</v>
      </c>
      <c r="F5583" s="8" t="s">
        <v>2140</v>
      </c>
      <c r="G5583" s="16">
        <f>IFERROR(VLOOKUP(Table1[[#This Row],[Codigo_insumo]],BD_Insumos!$B:$E,4),"")</f>
        <v>18.820516146129485</v>
      </c>
      <c r="H5583" s="140">
        <v>1.5</v>
      </c>
      <c r="I5583" s="9"/>
      <c r="J5583" s="22">
        <f t="shared" si="87"/>
        <v>28.230774219194227</v>
      </c>
      <c r="K5583" s="22" t="str">
        <f>IF(I5583&lt;&gt;"",SUMIF(Table1[Codigo_servico],A5583,Table1[Subtotal_insumo]),"")</f>
        <v/>
      </c>
      <c r="L5583" s="16">
        <f>IF(Table1[[#This Row],[Ordem_insumos]]&lt;&gt;0,VLOOKUP(Table1[[#This Row],[Codigo_servico]],Preencher_Orcamento!$B:$D,3,FALSE)*Table1[[#This Row],[Qtde_insumo]],"")</f>
        <v>0</v>
      </c>
      <c r="M5583" s="16">
        <f>IF(Table1[[#This Row],[Ordem_insumos]]&lt;&gt;0,VLOOKUP(Table1[[#This Row],[Codigo_servico]],Preencher_Orcamento!$B:$D,3,FALSE)*Table1[[#This Row],[Subtotal_insumo]],"")</f>
        <v>0</v>
      </c>
    </row>
    <row r="5584" spans="1:13" x14ac:dyDescent="0.25">
      <c r="A5584" s="3">
        <v>95419</v>
      </c>
      <c r="B5584" s="125">
        <v>0</v>
      </c>
      <c r="C5584" s="131" t="s">
        <v>3491</v>
      </c>
      <c r="D5584" s="132"/>
      <c r="E5584" s="4"/>
      <c r="F5584" s="4"/>
      <c r="G5584" s="17" t="str">
        <f>IFERROR(VLOOKUP(Table1[[#This Row],[Codigo_insumo]],BD_Insumos!$B:$E,4),"")</f>
        <v/>
      </c>
      <c r="H5584" s="139"/>
      <c r="I5584" s="5" t="s">
        <v>457</v>
      </c>
      <c r="J5584" s="20" t="str">
        <f t="shared" si="87"/>
        <v/>
      </c>
      <c r="K5584" s="21">
        <f>IF(I5584&lt;&gt;"",SUMIF(Table1[Codigo_servico],A5584,Table1[Subtotal_insumo]),"")</f>
        <v>46.01398475699024</v>
      </c>
      <c r="L5584" s="17" t="str">
        <f>IF(Table1[[#This Row],[Ordem_insumos]]&lt;&gt;0,VLOOKUP(Table1[[#This Row],[Codigo_servico]],Preencher_Orcamento!$B:$D,3,FALSE)*Table1[[#This Row],[Qtde_insumo]],"")</f>
        <v/>
      </c>
      <c r="M5584" s="17" t="str">
        <f>IF(Table1[[#This Row],[Ordem_insumos]]&lt;&gt;0,VLOOKUP(Table1[[#This Row],[Codigo_servico]],Preencher_Orcamento!$B:$D,3,FALSE)*Table1[[#This Row],[Subtotal_insumo]],"")</f>
        <v/>
      </c>
    </row>
    <row r="5585" spans="1:13" x14ac:dyDescent="0.25">
      <c r="A5585" s="6">
        <v>95419</v>
      </c>
      <c r="B5585" s="126">
        <v>1</v>
      </c>
      <c r="C5585" s="133"/>
      <c r="D5585" s="134">
        <v>2044</v>
      </c>
      <c r="E5585" s="7" t="s">
        <v>2193</v>
      </c>
      <c r="F5585" s="8" t="s">
        <v>2140</v>
      </c>
      <c r="G5585" s="16">
        <f>IFERROR(VLOOKUP(Table1[[#This Row],[Codigo_insumo]],BD_Insumos!$B:$E,4),"")</f>
        <v>13.596734305430379</v>
      </c>
      <c r="H5585" s="140">
        <v>2</v>
      </c>
      <c r="I5585" s="9"/>
      <c r="J5585" s="22">
        <f t="shared" si="87"/>
        <v>27.193468610860759</v>
      </c>
      <c r="K5585" s="22" t="str">
        <f>IF(I5585&lt;&gt;"",SUMIF(Table1[Codigo_servico],A5585,Table1[Subtotal_insumo]),"")</f>
        <v/>
      </c>
      <c r="L5585" s="16">
        <f>IF(Table1[[#This Row],[Ordem_insumos]]&lt;&gt;0,VLOOKUP(Table1[[#This Row],[Codigo_servico]],Preencher_Orcamento!$B:$D,3,FALSE)*Table1[[#This Row],[Qtde_insumo]],"")</f>
        <v>0</v>
      </c>
      <c r="M5585" s="16">
        <f>IF(Table1[[#This Row],[Ordem_insumos]]&lt;&gt;0,VLOOKUP(Table1[[#This Row],[Codigo_servico]],Preencher_Orcamento!$B:$D,3,FALSE)*Table1[[#This Row],[Subtotal_insumo]],"")</f>
        <v>0</v>
      </c>
    </row>
    <row r="5586" spans="1:13" x14ac:dyDescent="0.25">
      <c r="A5586" s="6">
        <v>95419</v>
      </c>
      <c r="B5586" s="126">
        <v>2</v>
      </c>
      <c r="C5586" s="133"/>
      <c r="D5586" s="134">
        <v>2041</v>
      </c>
      <c r="E5586" s="7" t="s">
        <v>2192</v>
      </c>
      <c r="F5586" s="8" t="s">
        <v>2140</v>
      </c>
      <c r="G5586" s="16">
        <f>IFERROR(VLOOKUP(Table1[[#This Row],[Codigo_insumo]],BD_Insumos!$B:$E,4),"")</f>
        <v>18.820516146129485</v>
      </c>
      <c r="H5586" s="140">
        <v>1</v>
      </c>
      <c r="I5586" s="9"/>
      <c r="J5586" s="22">
        <f t="shared" si="87"/>
        <v>18.820516146129485</v>
      </c>
      <c r="K5586" s="22" t="str">
        <f>IF(I5586&lt;&gt;"",SUMIF(Table1[Codigo_servico],A5586,Table1[Subtotal_insumo]),"")</f>
        <v/>
      </c>
      <c r="L5586" s="16">
        <f>IF(Table1[[#This Row],[Ordem_insumos]]&lt;&gt;0,VLOOKUP(Table1[[#This Row],[Codigo_servico]],Preencher_Orcamento!$B:$D,3,FALSE)*Table1[[#This Row],[Qtde_insumo]],"")</f>
        <v>0</v>
      </c>
      <c r="M5586" s="16">
        <f>IF(Table1[[#This Row],[Ordem_insumos]]&lt;&gt;0,VLOOKUP(Table1[[#This Row],[Codigo_servico]],Preencher_Orcamento!$B:$D,3,FALSE)*Table1[[#This Row],[Subtotal_insumo]],"")</f>
        <v>0</v>
      </c>
    </row>
    <row r="5587" spans="1:13" x14ac:dyDescent="0.25">
      <c r="A5587" s="3">
        <v>95420</v>
      </c>
      <c r="B5587" s="125">
        <v>0</v>
      </c>
      <c r="C5587" s="131" t="s">
        <v>3492</v>
      </c>
      <c r="D5587" s="132"/>
      <c r="E5587" s="4"/>
      <c r="F5587" s="4"/>
      <c r="G5587" s="17" t="str">
        <f>IFERROR(VLOOKUP(Table1[[#This Row],[Codigo_insumo]],BD_Insumos!$B:$E,4),"")</f>
        <v/>
      </c>
      <c r="H5587" s="139"/>
      <c r="I5587" s="5" t="s">
        <v>457</v>
      </c>
      <c r="J5587" s="20" t="str">
        <f t="shared" si="87"/>
        <v/>
      </c>
      <c r="K5587" s="21">
        <f>IF(I5587&lt;&gt;"",SUMIF(Table1[Codigo_servico],A5587,Table1[Subtotal_insumo]),"")</f>
        <v>9.7251751354679588</v>
      </c>
      <c r="L5587" s="17" t="str">
        <f>IF(Table1[[#This Row],[Ordem_insumos]]&lt;&gt;0,VLOOKUP(Table1[[#This Row],[Codigo_servico]],Preencher_Orcamento!$B:$D,3,FALSE)*Table1[[#This Row],[Qtde_insumo]],"")</f>
        <v/>
      </c>
      <c r="M5587" s="17" t="str">
        <f>IF(Table1[[#This Row],[Ordem_insumos]]&lt;&gt;0,VLOOKUP(Table1[[#This Row],[Codigo_servico]],Preencher_Orcamento!$B:$D,3,FALSE)*Table1[[#This Row],[Subtotal_insumo]],"")</f>
        <v/>
      </c>
    </row>
    <row r="5588" spans="1:13" x14ac:dyDescent="0.25">
      <c r="A5588" s="6">
        <v>95420</v>
      </c>
      <c r="B5588" s="126">
        <v>1</v>
      </c>
      <c r="C5588" s="133"/>
      <c r="D5588" s="134">
        <v>2041</v>
      </c>
      <c r="E5588" s="7" t="s">
        <v>2192</v>
      </c>
      <c r="F5588" s="8" t="s">
        <v>2140</v>
      </c>
      <c r="G5588" s="16">
        <f>IFERROR(VLOOKUP(Table1[[#This Row],[Codigo_insumo]],BD_Insumos!$B:$E,4),"")</f>
        <v>18.820516146129485</v>
      </c>
      <c r="H5588" s="140">
        <v>0.3</v>
      </c>
      <c r="I5588" s="9"/>
      <c r="J5588" s="22">
        <f t="shared" si="87"/>
        <v>5.6461548438388451</v>
      </c>
      <c r="K5588" s="22" t="str">
        <f>IF(I5588&lt;&gt;"",SUMIF(Table1[Codigo_servico],A5588,Table1[Subtotal_insumo]),"")</f>
        <v/>
      </c>
      <c r="L5588" s="16">
        <f>IF(Table1[[#This Row],[Ordem_insumos]]&lt;&gt;0,VLOOKUP(Table1[[#This Row],[Codigo_servico]],Preencher_Orcamento!$B:$D,3,FALSE)*Table1[[#This Row],[Qtde_insumo]],"")</f>
        <v>0</v>
      </c>
      <c r="M5588" s="16">
        <f>IF(Table1[[#This Row],[Ordem_insumos]]&lt;&gt;0,VLOOKUP(Table1[[#This Row],[Codigo_servico]],Preencher_Orcamento!$B:$D,3,FALSE)*Table1[[#This Row],[Subtotal_insumo]],"")</f>
        <v>0</v>
      </c>
    </row>
    <row r="5589" spans="1:13" x14ac:dyDescent="0.25">
      <c r="A5589" s="6">
        <v>95420</v>
      </c>
      <c r="B5589" s="126">
        <v>2</v>
      </c>
      <c r="C5589" s="133"/>
      <c r="D5589" s="134">
        <v>2044</v>
      </c>
      <c r="E5589" s="7" t="s">
        <v>2193</v>
      </c>
      <c r="F5589" s="8" t="s">
        <v>2140</v>
      </c>
      <c r="G5589" s="16">
        <f>IFERROR(VLOOKUP(Table1[[#This Row],[Codigo_insumo]],BD_Insumos!$B:$E,4),"")</f>
        <v>13.596734305430379</v>
      </c>
      <c r="H5589" s="140">
        <v>0.3</v>
      </c>
      <c r="I5589" s="9"/>
      <c r="J5589" s="22">
        <f t="shared" si="87"/>
        <v>4.0790202916291136</v>
      </c>
      <c r="K5589" s="22" t="str">
        <f>IF(I5589&lt;&gt;"",SUMIF(Table1[Codigo_servico],A5589,Table1[Subtotal_insumo]),"")</f>
        <v/>
      </c>
      <c r="L5589" s="16">
        <f>IF(Table1[[#This Row],[Ordem_insumos]]&lt;&gt;0,VLOOKUP(Table1[[#This Row],[Codigo_servico]],Preencher_Orcamento!$B:$D,3,FALSE)*Table1[[#This Row],[Qtde_insumo]],"")</f>
        <v>0</v>
      </c>
      <c r="M5589" s="16">
        <f>IF(Table1[[#This Row],[Ordem_insumos]]&lt;&gt;0,VLOOKUP(Table1[[#This Row],[Codigo_servico]],Preencher_Orcamento!$B:$D,3,FALSE)*Table1[[#This Row],[Subtotal_insumo]],"")</f>
        <v>0</v>
      </c>
    </row>
    <row r="5590" spans="1:13" x14ac:dyDescent="0.25">
      <c r="A5590" s="3">
        <v>95421</v>
      </c>
      <c r="B5590" s="125">
        <v>0</v>
      </c>
      <c r="C5590" s="131" t="s">
        <v>3493</v>
      </c>
      <c r="D5590" s="132"/>
      <c r="E5590" s="4"/>
      <c r="F5590" s="4"/>
      <c r="G5590" s="17" t="str">
        <f>IFERROR(VLOOKUP(Table1[[#This Row],[Codigo_insumo]],BD_Insumos!$B:$E,4),"")</f>
        <v/>
      </c>
      <c r="H5590" s="139"/>
      <c r="I5590" s="5" t="s">
        <v>168</v>
      </c>
      <c r="J5590" s="20" t="str">
        <f t="shared" si="87"/>
        <v/>
      </c>
      <c r="K5590" s="21">
        <f>IF(I5590&lt;&gt;"",SUMIF(Table1[Codigo_servico],A5590,Table1[Subtotal_insumo]),"")</f>
        <v>0.54386937221721521</v>
      </c>
      <c r="L5590" s="17" t="str">
        <f>IF(Table1[[#This Row],[Ordem_insumos]]&lt;&gt;0,VLOOKUP(Table1[[#This Row],[Codigo_servico]],Preencher_Orcamento!$B:$D,3,FALSE)*Table1[[#This Row],[Qtde_insumo]],"")</f>
        <v/>
      </c>
      <c r="M5590" s="17" t="str">
        <f>IF(Table1[[#This Row],[Ordem_insumos]]&lt;&gt;0,VLOOKUP(Table1[[#This Row],[Codigo_servico]],Preencher_Orcamento!$B:$D,3,FALSE)*Table1[[#This Row],[Subtotal_insumo]],"")</f>
        <v/>
      </c>
    </row>
    <row r="5591" spans="1:13" x14ac:dyDescent="0.25">
      <c r="A5591" s="6">
        <v>95421</v>
      </c>
      <c r="B5591" s="126">
        <v>1</v>
      </c>
      <c r="C5591" s="133"/>
      <c r="D5591" s="134">
        <v>2044</v>
      </c>
      <c r="E5591" s="7" t="s">
        <v>2193</v>
      </c>
      <c r="F5591" s="8" t="s">
        <v>2140</v>
      </c>
      <c r="G5591" s="16">
        <f>IFERROR(VLOOKUP(Table1[[#This Row],[Codigo_insumo]],BD_Insumos!$B:$E,4),"")</f>
        <v>13.596734305430379</v>
      </c>
      <c r="H5591" s="140">
        <v>0.04</v>
      </c>
      <c r="I5591" s="9"/>
      <c r="J5591" s="22">
        <f t="shared" si="87"/>
        <v>0.54386937221721521</v>
      </c>
      <c r="K5591" s="22" t="str">
        <f>IF(I5591&lt;&gt;"",SUMIF(Table1[Codigo_servico],A5591,Table1[Subtotal_insumo]),"")</f>
        <v/>
      </c>
      <c r="L5591" s="16">
        <f>IF(Table1[[#This Row],[Ordem_insumos]]&lt;&gt;0,VLOOKUP(Table1[[#This Row],[Codigo_servico]],Preencher_Orcamento!$B:$D,3,FALSE)*Table1[[#This Row],[Qtde_insumo]],"")</f>
        <v>0</v>
      </c>
      <c r="M5591" s="16">
        <f>IF(Table1[[#This Row],[Ordem_insumos]]&lt;&gt;0,VLOOKUP(Table1[[#This Row],[Codigo_servico]],Preencher_Orcamento!$B:$D,3,FALSE)*Table1[[#This Row],[Subtotal_insumo]],"")</f>
        <v>0</v>
      </c>
    </row>
    <row r="5592" spans="1:13" x14ac:dyDescent="0.25">
      <c r="A5592" s="3">
        <v>95422</v>
      </c>
      <c r="B5592" s="125">
        <v>0</v>
      </c>
      <c r="C5592" s="131" t="s">
        <v>3494</v>
      </c>
      <c r="D5592" s="132"/>
      <c r="E5592" s="4"/>
      <c r="F5592" s="4"/>
      <c r="G5592" s="17" t="str">
        <f>IFERROR(VLOOKUP(Table1[[#This Row],[Codigo_insumo]],BD_Insumos!$B:$E,4),"")</f>
        <v/>
      </c>
      <c r="H5592" s="139"/>
      <c r="I5592" s="5" t="s">
        <v>457</v>
      </c>
      <c r="J5592" s="20" t="str">
        <f t="shared" si="87"/>
        <v/>
      </c>
      <c r="K5592" s="21">
        <f>IF(I5592&lt;&gt;"",SUMIF(Table1[Codigo_servico],A5592,Table1[Subtotal_insumo]),"")</f>
        <v>6.7983671527151897</v>
      </c>
      <c r="L5592" s="17" t="str">
        <f>IF(Table1[[#This Row],[Ordem_insumos]]&lt;&gt;0,VLOOKUP(Table1[[#This Row],[Codigo_servico]],Preencher_Orcamento!$B:$D,3,FALSE)*Table1[[#This Row],[Qtde_insumo]],"")</f>
        <v/>
      </c>
      <c r="M5592" s="17" t="str">
        <f>IF(Table1[[#This Row],[Ordem_insumos]]&lt;&gt;0,VLOOKUP(Table1[[#This Row],[Codigo_servico]],Preencher_Orcamento!$B:$D,3,FALSE)*Table1[[#This Row],[Subtotal_insumo]],"")</f>
        <v/>
      </c>
    </row>
    <row r="5593" spans="1:13" x14ac:dyDescent="0.25">
      <c r="A5593" s="6">
        <v>95422</v>
      </c>
      <c r="B5593" s="126">
        <v>1</v>
      </c>
      <c r="C5593" s="133"/>
      <c r="D5593" s="134">
        <v>2044</v>
      </c>
      <c r="E5593" s="7" t="s">
        <v>2193</v>
      </c>
      <c r="F5593" s="8" t="s">
        <v>2140</v>
      </c>
      <c r="G5593" s="16">
        <f>IFERROR(VLOOKUP(Table1[[#This Row],[Codigo_insumo]],BD_Insumos!$B:$E,4),"")</f>
        <v>13.596734305430379</v>
      </c>
      <c r="H5593" s="140">
        <v>0.5</v>
      </c>
      <c r="I5593" s="9"/>
      <c r="J5593" s="22">
        <f t="shared" si="87"/>
        <v>6.7983671527151897</v>
      </c>
      <c r="K5593" s="22" t="str">
        <f>IF(I5593&lt;&gt;"",SUMIF(Table1[Codigo_servico],A5593,Table1[Subtotal_insumo]),"")</f>
        <v/>
      </c>
      <c r="L5593" s="16">
        <f>IF(Table1[[#This Row],[Ordem_insumos]]&lt;&gt;0,VLOOKUP(Table1[[#This Row],[Codigo_servico]],Preencher_Orcamento!$B:$D,3,FALSE)*Table1[[#This Row],[Qtde_insumo]],"")</f>
        <v>0</v>
      </c>
      <c r="M5593" s="16">
        <f>IF(Table1[[#This Row],[Ordem_insumos]]&lt;&gt;0,VLOOKUP(Table1[[#This Row],[Codigo_servico]],Preencher_Orcamento!$B:$D,3,FALSE)*Table1[[#This Row],[Subtotal_insumo]],"")</f>
        <v>0</v>
      </c>
    </row>
    <row r="5594" spans="1:13" x14ac:dyDescent="0.25">
      <c r="A5594" s="3">
        <v>95423</v>
      </c>
      <c r="B5594" s="125">
        <v>0</v>
      </c>
      <c r="C5594" s="131" t="s">
        <v>3495</v>
      </c>
      <c r="D5594" s="132"/>
      <c r="E5594" s="4"/>
      <c r="F5594" s="4"/>
      <c r="G5594" s="17" t="str">
        <f>IFERROR(VLOOKUP(Table1[[#This Row],[Codigo_insumo]],BD_Insumos!$B:$E,4),"")</f>
        <v/>
      </c>
      <c r="H5594" s="139"/>
      <c r="I5594" s="5" t="s">
        <v>457</v>
      </c>
      <c r="J5594" s="20" t="str">
        <f t="shared" si="87"/>
        <v/>
      </c>
      <c r="K5594" s="21">
        <f>IF(I5594&lt;&gt;"",SUMIF(Table1[Codigo_servico],A5594,Table1[Subtotal_insumo]),"")</f>
        <v>16.208625225779933</v>
      </c>
      <c r="L5594" s="17" t="str">
        <f>IF(Table1[[#This Row],[Ordem_insumos]]&lt;&gt;0,VLOOKUP(Table1[[#This Row],[Codigo_servico]],Preencher_Orcamento!$B:$D,3,FALSE)*Table1[[#This Row],[Qtde_insumo]],"")</f>
        <v/>
      </c>
      <c r="M5594" s="17" t="str">
        <f>IF(Table1[[#This Row],[Ordem_insumos]]&lt;&gt;0,VLOOKUP(Table1[[#This Row],[Codigo_servico]],Preencher_Orcamento!$B:$D,3,FALSE)*Table1[[#This Row],[Subtotal_insumo]],"")</f>
        <v/>
      </c>
    </row>
    <row r="5595" spans="1:13" x14ac:dyDescent="0.25">
      <c r="A5595" s="6">
        <v>95423</v>
      </c>
      <c r="B5595" s="126">
        <v>1</v>
      </c>
      <c r="C5595" s="133"/>
      <c r="D5595" s="134">
        <v>2041</v>
      </c>
      <c r="E5595" s="7" t="s">
        <v>2192</v>
      </c>
      <c r="F5595" s="8" t="s">
        <v>2140</v>
      </c>
      <c r="G5595" s="16">
        <f>IFERROR(VLOOKUP(Table1[[#This Row],[Codigo_insumo]],BD_Insumos!$B:$E,4),"")</f>
        <v>18.820516146129485</v>
      </c>
      <c r="H5595" s="140">
        <v>0.5</v>
      </c>
      <c r="I5595" s="9"/>
      <c r="J5595" s="22">
        <f t="shared" si="87"/>
        <v>9.4102580730647425</v>
      </c>
      <c r="K5595" s="22" t="str">
        <f>IF(I5595&lt;&gt;"",SUMIF(Table1[Codigo_servico],A5595,Table1[Subtotal_insumo]),"")</f>
        <v/>
      </c>
      <c r="L5595" s="16">
        <f>IF(Table1[[#This Row],[Ordem_insumos]]&lt;&gt;0,VLOOKUP(Table1[[#This Row],[Codigo_servico]],Preencher_Orcamento!$B:$D,3,FALSE)*Table1[[#This Row],[Qtde_insumo]],"")</f>
        <v>0</v>
      </c>
      <c r="M5595" s="16">
        <f>IF(Table1[[#This Row],[Ordem_insumos]]&lt;&gt;0,VLOOKUP(Table1[[#This Row],[Codigo_servico]],Preencher_Orcamento!$B:$D,3,FALSE)*Table1[[#This Row],[Subtotal_insumo]],"")</f>
        <v>0</v>
      </c>
    </row>
    <row r="5596" spans="1:13" x14ac:dyDescent="0.25">
      <c r="A5596" s="6">
        <v>95423</v>
      </c>
      <c r="B5596" s="126">
        <v>2</v>
      </c>
      <c r="C5596" s="133"/>
      <c r="D5596" s="134">
        <v>2044</v>
      </c>
      <c r="E5596" s="7" t="s">
        <v>2193</v>
      </c>
      <c r="F5596" s="8" t="s">
        <v>2140</v>
      </c>
      <c r="G5596" s="16">
        <f>IFERROR(VLOOKUP(Table1[[#This Row],[Codigo_insumo]],BD_Insumos!$B:$E,4),"")</f>
        <v>13.596734305430379</v>
      </c>
      <c r="H5596" s="140">
        <v>0.5</v>
      </c>
      <c r="I5596" s="9"/>
      <c r="J5596" s="22">
        <f t="shared" si="87"/>
        <v>6.7983671527151897</v>
      </c>
      <c r="K5596" s="22" t="str">
        <f>IF(I5596&lt;&gt;"",SUMIF(Table1[Codigo_servico],A5596,Table1[Subtotal_insumo]),"")</f>
        <v/>
      </c>
      <c r="L5596" s="16">
        <f>IF(Table1[[#This Row],[Ordem_insumos]]&lt;&gt;0,VLOOKUP(Table1[[#This Row],[Codigo_servico]],Preencher_Orcamento!$B:$D,3,FALSE)*Table1[[#This Row],[Qtde_insumo]],"")</f>
        <v>0</v>
      </c>
      <c r="M5596" s="16">
        <f>IF(Table1[[#This Row],[Ordem_insumos]]&lt;&gt;0,VLOOKUP(Table1[[#This Row],[Codigo_servico]],Preencher_Orcamento!$B:$D,3,FALSE)*Table1[[#This Row],[Subtotal_insumo]],"")</f>
        <v>0</v>
      </c>
    </row>
    <row r="5597" spans="1:13" x14ac:dyDescent="0.25">
      <c r="A5597" s="3">
        <v>95424</v>
      </c>
      <c r="B5597" s="125">
        <v>0</v>
      </c>
      <c r="C5597" s="131" t="s">
        <v>3496</v>
      </c>
      <c r="D5597" s="132"/>
      <c r="E5597" s="4"/>
      <c r="F5597" s="4"/>
      <c r="G5597" s="17" t="str">
        <f>IFERROR(VLOOKUP(Table1[[#This Row],[Codigo_insumo]],BD_Insumos!$B:$E,4),"")</f>
        <v/>
      </c>
      <c r="H5597" s="139"/>
      <c r="I5597" s="5" t="s">
        <v>457</v>
      </c>
      <c r="J5597" s="20" t="str">
        <f t="shared" si="87"/>
        <v/>
      </c>
      <c r="K5597" s="21">
        <f>IF(I5597&lt;&gt;"",SUMIF(Table1[Codigo_servico],A5597,Table1[Subtotal_insumo]),"")</f>
        <v>9.7251751354679588</v>
      </c>
      <c r="L5597" s="17" t="str">
        <f>IF(Table1[[#This Row],[Ordem_insumos]]&lt;&gt;0,VLOOKUP(Table1[[#This Row],[Codigo_servico]],Preencher_Orcamento!$B:$D,3,FALSE)*Table1[[#This Row],[Qtde_insumo]],"")</f>
        <v/>
      </c>
      <c r="M5597" s="17" t="str">
        <f>IF(Table1[[#This Row],[Ordem_insumos]]&lt;&gt;0,VLOOKUP(Table1[[#This Row],[Codigo_servico]],Preencher_Orcamento!$B:$D,3,FALSE)*Table1[[#This Row],[Subtotal_insumo]],"")</f>
        <v/>
      </c>
    </row>
    <row r="5598" spans="1:13" x14ac:dyDescent="0.25">
      <c r="A5598" s="6">
        <v>95424</v>
      </c>
      <c r="B5598" s="126">
        <v>1</v>
      </c>
      <c r="C5598" s="133"/>
      <c r="D5598" s="134">
        <v>2041</v>
      </c>
      <c r="E5598" s="7" t="s">
        <v>2192</v>
      </c>
      <c r="F5598" s="8" t="s">
        <v>2140</v>
      </c>
      <c r="G5598" s="16">
        <f>IFERROR(VLOOKUP(Table1[[#This Row],[Codigo_insumo]],BD_Insumos!$B:$E,4),"")</f>
        <v>18.820516146129485</v>
      </c>
      <c r="H5598" s="140">
        <v>0.3</v>
      </c>
      <c r="I5598" s="9"/>
      <c r="J5598" s="22">
        <f t="shared" si="87"/>
        <v>5.6461548438388451</v>
      </c>
      <c r="K5598" s="22" t="str">
        <f>IF(I5598&lt;&gt;"",SUMIF(Table1[Codigo_servico],A5598,Table1[Subtotal_insumo]),"")</f>
        <v/>
      </c>
      <c r="L5598" s="16">
        <f>IF(Table1[[#This Row],[Ordem_insumos]]&lt;&gt;0,VLOOKUP(Table1[[#This Row],[Codigo_servico]],Preencher_Orcamento!$B:$D,3,FALSE)*Table1[[#This Row],[Qtde_insumo]],"")</f>
        <v>0</v>
      </c>
      <c r="M5598" s="16">
        <f>IF(Table1[[#This Row],[Ordem_insumos]]&lt;&gt;0,VLOOKUP(Table1[[#This Row],[Codigo_servico]],Preencher_Orcamento!$B:$D,3,FALSE)*Table1[[#This Row],[Subtotal_insumo]],"")</f>
        <v>0</v>
      </c>
    </row>
    <row r="5599" spans="1:13" x14ac:dyDescent="0.25">
      <c r="A5599" s="6">
        <v>95424</v>
      </c>
      <c r="B5599" s="126">
        <v>2</v>
      </c>
      <c r="C5599" s="133"/>
      <c r="D5599" s="134">
        <v>2044</v>
      </c>
      <c r="E5599" s="7" t="s">
        <v>2193</v>
      </c>
      <c r="F5599" s="8" t="s">
        <v>2140</v>
      </c>
      <c r="G5599" s="16">
        <f>IFERROR(VLOOKUP(Table1[[#This Row],[Codigo_insumo]],BD_Insumos!$B:$E,4),"")</f>
        <v>13.596734305430379</v>
      </c>
      <c r="H5599" s="140">
        <v>0.3</v>
      </c>
      <c r="I5599" s="9"/>
      <c r="J5599" s="22">
        <f t="shared" si="87"/>
        <v>4.0790202916291136</v>
      </c>
      <c r="K5599" s="22" t="str">
        <f>IF(I5599&lt;&gt;"",SUMIF(Table1[Codigo_servico],A5599,Table1[Subtotal_insumo]),"")</f>
        <v/>
      </c>
      <c r="L5599" s="16">
        <f>IF(Table1[[#This Row],[Ordem_insumos]]&lt;&gt;0,VLOOKUP(Table1[[#This Row],[Codigo_servico]],Preencher_Orcamento!$B:$D,3,FALSE)*Table1[[#This Row],[Qtde_insumo]],"")</f>
        <v>0</v>
      </c>
      <c r="M5599" s="16">
        <f>IF(Table1[[#This Row],[Ordem_insumos]]&lt;&gt;0,VLOOKUP(Table1[[#This Row],[Codigo_servico]],Preencher_Orcamento!$B:$D,3,FALSE)*Table1[[#This Row],[Subtotal_insumo]],"")</f>
        <v>0</v>
      </c>
    </row>
    <row r="5600" spans="1:13" x14ac:dyDescent="0.25">
      <c r="A5600" s="3">
        <v>95425</v>
      </c>
      <c r="B5600" s="125">
        <v>0</v>
      </c>
      <c r="C5600" s="131" t="s">
        <v>3497</v>
      </c>
      <c r="D5600" s="132"/>
      <c r="E5600" s="4"/>
      <c r="F5600" s="4"/>
      <c r="G5600" s="17" t="str">
        <f>IFERROR(VLOOKUP(Table1[[#This Row],[Codigo_insumo]],BD_Insumos!$B:$E,4),"")</f>
        <v/>
      </c>
      <c r="H5600" s="139"/>
      <c r="I5600" s="5" t="s">
        <v>457</v>
      </c>
      <c r="J5600" s="20" t="str">
        <f t="shared" si="87"/>
        <v/>
      </c>
      <c r="K5600" s="21">
        <f>IF(I5600&lt;&gt;"",SUMIF(Table1[Codigo_servico],A5600,Table1[Subtotal_insumo]),"")</f>
        <v>15.056412916903589</v>
      </c>
      <c r="L5600" s="17" t="str">
        <f>IF(Table1[[#This Row],[Ordem_insumos]]&lt;&gt;0,VLOOKUP(Table1[[#This Row],[Codigo_servico]],Preencher_Orcamento!$B:$D,3,FALSE)*Table1[[#This Row],[Qtde_insumo]],"")</f>
        <v/>
      </c>
      <c r="M5600" s="17" t="str">
        <f>IF(Table1[[#This Row],[Ordem_insumos]]&lt;&gt;0,VLOOKUP(Table1[[#This Row],[Codigo_servico]],Preencher_Orcamento!$B:$D,3,FALSE)*Table1[[#This Row],[Subtotal_insumo]],"")</f>
        <v/>
      </c>
    </row>
    <row r="5601" spans="1:13" x14ac:dyDescent="0.25">
      <c r="A5601" s="6">
        <v>95425</v>
      </c>
      <c r="B5601" s="126">
        <v>1</v>
      </c>
      <c r="C5601" s="133"/>
      <c r="D5601" s="134">
        <v>2041</v>
      </c>
      <c r="E5601" s="7" t="s">
        <v>2192</v>
      </c>
      <c r="F5601" s="8" t="s">
        <v>2140</v>
      </c>
      <c r="G5601" s="16">
        <f>IFERROR(VLOOKUP(Table1[[#This Row],[Codigo_insumo]],BD_Insumos!$B:$E,4),"")</f>
        <v>18.820516146129485</v>
      </c>
      <c r="H5601" s="140">
        <v>0.8</v>
      </c>
      <c r="I5601" s="9"/>
      <c r="J5601" s="22">
        <f t="shared" si="87"/>
        <v>15.056412916903589</v>
      </c>
      <c r="K5601" s="22" t="str">
        <f>IF(I5601&lt;&gt;"",SUMIF(Table1[Codigo_servico],A5601,Table1[Subtotal_insumo]),"")</f>
        <v/>
      </c>
      <c r="L5601" s="16">
        <f>IF(Table1[[#This Row],[Ordem_insumos]]&lt;&gt;0,VLOOKUP(Table1[[#This Row],[Codigo_servico]],Preencher_Orcamento!$B:$D,3,FALSE)*Table1[[#This Row],[Qtde_insumo]],"")</f>
        <v>0</v>
      </c>
      <c r="M5601" s="16">
        <f>IF(Table1[[#This Row],[Ordem_insumos]]&lt;&gt;0,VLOOKUP(Table1[[#This Row],[Codigo_servico]],Preencher_Orcamento!$B:$D,3,FALSE)*Table1[[#This Row],[Subtotal_insumo]],"")</f>
        <v>0</v>
      </c>
    </row>
    <row r="5602" spans="1:13" x14ac:dyDescent="0.25">
      <c r="A5602" s="3">
        <v>95426</v>
      </c>
      <c r="B5602" s="125">
        <v>0</v>
      </c>
      <c r="C5602" s="131" t="s">
        <v>3498</v>
      </c>
      <c r="D5602" s="132"/>
      <c r="E5602" s="4"/>
      <c r="F5602" s="4"/>
      <c r="G5602" s="17" t="str">
        <f>IFERROR(VLOOKUP(Table1[[#This Row],[Codigo_insumo]],BD_Insumos!$B:$E,4),"")</f>
        <v/>
      </c>
      <c r="H5602" s="139"/>
      <c r="I5602" s="5" t="s">
        <v>457</v>
      </c>
      <c r="J5602" s="20" t="str">
        <f t="shared" si="87"/>
        <v/>
      </c>
      <c r="K5602" s="21">
        <f>IF(I5602&lt;&gt;"",SUMIF(Table1[Codigo_servico],A5602,Table1[Subtotal_insumo]),"")</f>
        <v>69.020977135485367</v>
      </c>
      <c r="L5602" s="17" t="str">
        <f>IF(Table1[[#This Row],[Ordem_insumos]]&lt;&gt;0,VLOOKUP(Table1[[#This Row],[Codigo_servico]],Preencher_Orcamento!$B:$D,3,FALSE)*Table1[[#This Row],[Qtde_insumo]],"")</f>
        <v/>
      </c>
      <c r="M5602" s="17" t="str">
        <f>IF(Table1[[#This Row],[Ordem_insumos]]&lt;&gt;0,VLOOKUP(Table1[[#This Row],[Codigo_servico]],Preencher_Orcamento!$B:$D,3,FALSE)*Table1[[#This Row],[Subtotal_insumo]],"")</f>
        <v/>
      </c>
    </row>
    <row r="5603" spans="1:13" x14ac:dyDescent="0.25">
      <c r="A5603" s="6">
        <v>95426</v>
      </c>
      <c r="B5603" s="126">
        <v>1</v>
      </c>
      <c r="C5603" s="133"/>
      <c r="D5603" s="134">
        <v>2041</v>
      </c>
      <c r="E5603" s="7" t="s">
        <v>2192</v>
      </c>
      <c r="F5603" s="8" t="s">
        <v>2140</v>
      </c>
      <c r="G5603" s="16">
        <f>IFERROR(VLOOKUP(Table1[[#This Row],[Codigo_insumo]],BD_Insumos!$B:$E,4),"")</f>
        <v>18.820516146129485</v>
      </c>
      <c r="H5603" s="140">
        <v>1.5</v>
      </c>
      <c r="I5603" s="9"/>
      <c r="J5603" s="22">
        <f t="shared" si="87"/>
        <v>28.230774219194227</v>
      </c>
      <c r="K5603" s="22" t="str">
        <f>IF(I5603&lt;&gt;"",SUMIF(Table1[Codigo_servico],A5603,Table1[Subtotal_insumo]),"")</f>
        <v/>
      </c>
      <c r="L5603" s="16">
        <f>IF(Table1[[#This Row],[Ordem_insumos]]&lt;&gt;0,VLOOKUP(Table1[[#This Row],[Codigo_servico]],Preencher_Orcamento!$B:$D,3,FALSE)*Table1[[#This Row],[Qtde_insumo]],"")</f>
        <v>0</v>
      </c>
      <c r="M5603" s="16">
        <f>IF(Table1[[#This Row],[Ordem_insumos]]&lt;&gt;0,VLOOKUP(Table1[[#This Row],[Codigo_servico]],Preencher_Orcamento!$B:$D,3,FALSE)*Table1[[#This Row],[Subtotal_insumo]],"")</f>
        <v>0</v>
      </c>
    </row>
    <row r="5604" spans="1:13" x14ac:dyDescent="0.25">
      <c r="A5604" s="6">
        <v>95426</v>
      </c>
      <c r="B5604" s="126">
        <v>2</v>
      </c>
      <c r="C5604" s="133"/>
      <c r="D5604" s="134">
        <v>2044</v>
      </c>
      <c r="E5604" s="7" t="s">
        <v>2193</v>
      </c>
      <c r="F5604" s="8" t="s">
        <v>2140</v>
      </c>
      <c r="G5604" s="16">
        <f>IFERROR(VLOOKUP(Table1[[#This Row],[Codigo_insumo]],BD_Insumos!$B:$E,4),"")</f>
        <v>13.596734305430379</v>
      </c>
      <c r="H5604" s="140">
        <v>3</v>
      </c>
      <c r="I5604" s="9"/>
      <c r="J5604" s="22">
        <f t="shared" si="87"/>
        <v>40.790202916291136</v>
      </c>
      <c r="K5604" s="22" t="str">
        <f>IF(I5604&lt;&gt;"",SUMIF(Table1[Codigo_servico],A5604,Table1[Subtotal_insumo]),"")</f>
        <v/>
      </c>
      <c r="L5604" s="16">
        <f>IF(Table1[[#This Row],[Ordem_insumos]]&lt;&gt;0,VLOOKUP(Table1[[#This Row],[Codigo_servico]],Preencher_Orcamento!$B:$D,3,FALSE)*Table1[[#This Row],[Qtde_insumo]],"")</f>
        <v>0</v>
      </c>
      <c r="M5604" s="16">
        <f>IF(Table1[[#This Row],[Ordem_insumos]]&lt;&gt;0,VLOOKUP(Table1[[#This Row],[Codigo_servico]],Preencher_Orcamento!$B:$D,3,FALSE)*Table1[[#This Row],[Subtotal_insumo]],"")</f>
        <v>0</v>
      </c>
    </row>
    <row r="5605" spans="1:13" x14ac:dyDescent="0.25">
      <c r="A5605" s="3">
        <v>95427</v>
      </c>
      <c r="B5605" s="125">
        <v>0</v>
      </c>
      <c r="C5605" s="131" t="s">
        <v>3499</v>
      </c>
      <c r="D5605" s="132"/>
      <c r="E5605" s="4"/>
      <c r="F5605" s="4"/>
      <c r="G5605" s="17" t="str">
        <f>IFERROR(VLOOKUP(Table1[[#This Row],[Codigo_insumo]],BD_Insumos!$B:$E,4),"")</f>
        <v/>
      </c>
      <c r="H5605" s="139"/>
      <c r="I5605" s="5" t="s">
        <v>457</v>
      </c>
      <c r="J5605" s="20" t="str">
        <f t="shared" si="87"/>
        <v/>
      </c>
      <c r="K5605" s="21">
        <f>IF(I5605&lt;&gt;"",SUMIF(Table1[Codigo_servico],A5605,Table1[Subtotal_insumo]),"")</f>
        <v>46.01398475699024</v>
      </c>
      <c r="L5605" s="17" t="str">
        <f>IF(Table1[[#This Row],[Ordem_insumos]]&lt;&gt;0,VLOOKUP(Table1[[#This Row],[Codigo_servico]],Preencher_Orcamento!$B:$D,3,FALSE)*Table1[[#This Row],[Qtde_insumo]],"")</f>
        <v/>
      </c>
      <c r="M5605" s="17" t="str">
        <f>IF(Table1[[#This Row],[Ordem_insumos]]&lt;&gt;0,VLOOKUP(Table1[[#This Row],[Codigo_servico]],Preencher_Orcamento!$B:$D,3,FALSE)*Table1[[#This Row],[Subtotal_insumo]],"")</f>
        <v/>
      </c>
    </row>
    <row r="5606" spans="1:13" x14ac:dyDescent="0.25">
      <c r="A5606" s="6">
        <v>95427</v>
      </c>
      <c r="B5606" s="126">
        <v>1</v>
      </c>
      <c r="C5606" s="133"/>
      <c r="D5606" s="134">
        <v>2041</v>
      </c>
      <c r="E5606" s="7" t="s">
        <v>2192</v>
      </c>
      <c r="F5606" s="8" t="s">
        <v>2140</v>
      </c>
      <c r="G5606" s="16">
        <f>IFERROR(VLOOKUP(Table1[[#This Row],[Codigo_insumo]],BD_Insumos!$B:$E,4),"")</f>
        <v>18.820516146129485</v>
      </c>
      <c r="H5606" s="140">
        <v>1</v>
      </c>
      <c r="I5606" s="9"/>
      <c r="J5606" s="22">
        <f t="shared" si="87"/>
        <v>18.820516146129485</v>
      </c>
      <c r="K5606" s="22" t="str">
        <f>IF(I5606&lt;&gt;"",SUMIF(Table1[Codigo_servico],A5606,Table1[Subtotal_insumo]),"")</f>
        <v/>
      </c>
      <c r="L5606" s="16">
        <f>IF(Table1[[#This Row],[Ordem_insumos]]&lt;&gt;0,VLOOKUP(Table1[[#This Row],[Codigo_servico]],Preencher_Orcamento!$B:$D,3,FALSE)*Table1[[#This Row],[Qtde_insumo]],"")</f>
        <v>0</v>
      </c>
      <c r="M5606" s="16">
        <f>IF(Table1[[#This Row],[Ordem_insumos]]&lt;&gt;0,VLOOKUP(Table1[[#This Row],[Codigo_servico]],Preencher_Orcamento!$B:$D,3,FALSE)*Table1[[#This Row],[Subtotal_insumo]],"")</f>
        <v>0</v>
      </c>
    </row>
    <row r="5607" spans="1:13" x14ac:dyDescent="0.25">
      <c r="A5607" s="6">
        <v>95427</v>
      </c>
      <c r="B5607" s="126">
        <v>2</v>
      </c>
      <c r="C5607" s="133"/>
      <c r="D5607" s="134">
        <v>2044</v>
      </c>
      <c r="E5607" s="7" t="s">
        <v>2193</v>
      </c>
      <c r="F5607" s="8" t="s">
        <v>2140</v>
      </c>
      <c r="G5607" s="16">
        <f>IFERROR(VLOOKUP(Table1[[#This Row],[Codigo_insumo]],BD_Insumos!$B:$E,4),"")</f>
        <v>13.596734305430379</v>
      </c>
      <c r="H5607" s="140">
        <v>2</v>
      </c>
      <c r="I5607" s="9"/>
      <c r="J5607" s="22">
        <f t="shared" si="87"/>
        <v>27.193468610860759</v>
      </c>
      <c r="K5607" s="22" t="str">
        <f>IF(I5607&lt;&gt;"",SUMIF(Table1[Codigo_servico],A5607,Table1[Subtotal_insumo]),"")</f>
        <v/>
      </c>
      <c r="L5607" s="16">
        <f>IF(Table1[[#This Row],[Ordem_insumos]]&lt;&gt;0,VLOOKUP(Table1[[#This Row],[Codigo_servico]],Preencher_Orcamento!$B:$D,3,FALSE)*Table1[[#This Row],[Qtde_insumo]],"")</f>
        <v>0</v>
      </c>
      <c r="M5607" s="16">
        <f>IF(Table1[[#This Row],[Ordem_insumos]]&lt;&gt;0,VLOOKUP(Table1[[#This Row],[Codigo_servico]],Preencher_Orcamento!$B:$D,3,FALSE)*Table1[[#This Row],[Subtotal_insumo]],"")</f>
        <v>0</v>
      </c>
    </row>
    <row r="5608" spans="1:13" x14ac:dyDescent="0.25">
      <c r="A5608" s="3">
        <v>96001</v>
      </c>
      <c r="B5608" s="125">
        <v>0</v>
      </c>
      <c r="C5608" s="131" t="s">
        <v>3500</v>
      </c>
      <c r="D5608" s="132"/>
      <c r="E5608" s="4"/>
      <c r="F5608" s="4"/>
      <c r="G5608" s="17" t="str">
        <f>IFERROR(VLOOKUP(Table1[[#This Row],[Codigo_insumo]],BD_Insumos!$B:$E,4),"")</f>
        <v/>
      </c>
      <c r="H5608" s="139"/>
      <c r="I5608" s="5" t="s">
        <v>457</v>
      </c>
      <c r="J5608" s="20" t="str">
        <f t="shared" si="87"/>
        <v/>
      </c>
      <c r="K5608" s="21">
        <f>IF(I5608&lt;&gt;"",SUMIF(Table1[Codigo_servico],A5608,Table1[Subtotal_insumo]),"")</f>
        <v>129.66900180623946</v>
      </c>
      <c r="L5608" s="17" t="str">
        <f>IF(Table1[[#This Row],[Ordem_insumos]]&lt;&gt;0,VLOOKUP(Table1[[#This Row],[Codigo_servico]],Preencher_Orcamento!$B:$D,3,FALSE)*Table1[[#This Row],[Qtde_insumo]],"")</f>
        <v/>
      </c>
      <c r="M5608" s="17" t="str">
        <f>IF(Table1[[#This Row],[Ordem_insumos]]&lt;&gt;0,VLOOKUP(Table1[[#This Row],[Codigo_servico]],Preencher_Orcamento!$B:$D,3,FALSE)*Table1[[#This Row],[Subtotal_insumo]],"")</f>
        <v/>
      </c>
    </row>
    <row r="5609" spans="1:13" x14ac:dyDescent="0.25">
      <c r="A5609" s="6">
        <v>96001</v>
      </c>
      <c r="B5609" s="126">
        <v>1</v>
      </c>
      <c r="C5609" s="133"/>
      <c r="D5609" s="134">
        <v>2041</v>
      </c>
      <c r="E5609" s="7" t="s">
        <v>2192</v>
      </c>
      <c r="F5609" s="8" t="s">
        <v>2140</v>
      </c>
      <c r="G5609" s="16">
        <f>IFERROR(VLOOKUP(Table1[[#This Row],[Codigo_insumo]],BD_Insumos!$B:$E,4),"")</f>
        <v>18.820516146129485</v>
      </c>
      <c r="H5609" s="140">
        <v>4</v>
      </c>
      <c r="I5609" s="9"/>
      <c r="J5609" s="22">
        <f t="shared" si="87"/>
        <v>75.28206458451794</v>
      </c>
      <c r="K5609" s="22" t="str">
        <f>IF(I5609&lt;&gt;"",SUMIF(Table1[Codigo_servico],A5609,Table1[Subtotal_insumo]),"")</f>
        <v/>
      </c>
      <c r="L5609" s="16">
        <f>IF(Table1[[#This Row],[Ordem_insumos]]&lt;&gt;0,VLOOKUP(Table1[[#This Row],[Codigo_servico]],Preencher_Orcamento!$B:$D,3,FALSE)*Table1[[#This Row],[Qtde_insumo]],"")</f>
        <v>0</v>
      </c>
      <c r="M5609" s="16">
        <f>IF(Table1[[#This Row],[Ordem_insumos]]&lt;&gt;0,VLOOKUP(Table1[[#This Row],[Codigo_servico]],Preencher_Orcamento!$B:$D,3,FALSE)*Table1[[#This Row],[Subtotal_insumo]],"")</f>
        <v>0</v>
      </c>
    </row>
    <row r="5610" spans="1:13" x14ac:dyDescent="0.25">
      <c r="A5610" s="6">
        <v>96001</v>
      </c>
      <c r="B5610" s="126">
        <v>2</v>
      </c>
      <c r="C5610" s="133"/>
      <c r="D5610" s="134">
        <v>2044</v>
      </c>
      <c r="E5610" s="7" t="s">
        <v>2193</v>
      </c>
      <c r="F5610" s="8" t="s">
        <v>2140</v>
      </c>
      <c r="G5610" s="16">
        <f>IFERROR(VLOOKUP(Table1[[#This Row],[Codigo_insumo]],BD_Insumos!$B:$E,4),"")</f>
        <v>13.596734305430379</v>
      </c>
      <c r="H5610" s="140">
        <v>4</v>
      </c>
      <c r="I5610" s="9"/>
      <c r="J5610" s="22">
        <f t="shared" si="87"/>
        <v>54.386937221721517</v>
      </c>
      <c r="K5610" s="22" t="str">
        <f>IF(I5610&lt;&gt;"",SUMIF(Table1[Codigo_servico],A5610,Table1[Subtotal_insumo]),"")</f>
        <v/>
      </c>
      <c r="L5610" s="16">
        <f>IF(Table1[[#This Row],[Ordem_insumos]]&lt;&gt;0,VLOOKUP(Table1[[#This Row],[Codigo_servico]],Preencher_Orcamento!$B:$D,3,FALSE)*Table1[[#This Row],[Qtde_insumo]],"")</f>
        <v>0</v>
      </c>
      <c r="M5610" s="16">
        <f>IF(Table1[[#This Row],[Ordem_insumos]]&lt;&gt;0,VLOOKUP(Table1[[#This Row],[Codigo_servico]],Preencher_Orcamento!$B:$D,3,FALSE)*Table1[[#This Row],[Subtotal_insumo]],"")</f>
        <v>0</v>
      </c>
    </row>
    <row r="5611" spans="1:13" x14ac:dyDescent="0.25">
      <c r="A5611" s="3">
        <v>96002</v>
      </c>
      <c r="B5611" s="125">
        <v>0</v>
      </c>
      <c r="C5611" s="131" t="s">
        <v>3501</v>
      </c>
      <c r="D5611" s="132"/>
      <c r="E5611" s="4"/>
      <c r="F5611" s="4"/>
      <c r="G5611" s="17" t="str">
        <f>IFERROR(VLOOKUP(Table1[[#This Row],[Codigo_insumo]],BD_Insumos!$B:$E,4),"")</f>
        <v/>
      </c>
      <c r="H5611" s="139"/>
      <c r="I5611" s="5" t="s">
        <v>457</v>
      </c>
      <c r="J5611" s="20" t="str">
        <f t="shared" si="87"/>
        <v/>
      </c>
      <c r="K5611" s="21">
        <f>IF(I5611&lt;&gt;"",SUMIF(Table1[Codigo_servico],A5611,Table1[Subtotal_insumo]),"")</f>
        <v>162.08625225779932</v>
      </c>
      <c r="L5611" s="17" t="str">
        <f>IF(Table1[[#This Row],[Ordem_insumos]]&lt;&gt;0,VLOOKUP(Table1[[#This Row],[Codigo_servico]],Preencher_Orcamento!$B:$D,3,FALSE)*Table1[[#This Row],[Qtde_insumo]],"")</f>
        <v/>
      </c>
      <c r="M5611" s="17" t="str">
        <f>IF(Table1[[#This Row],[Ordem_insumos]]&lt;&gt;0,VLOOKUP(Table1[[#This Row],[Codigo_servico]],Preencher_Orcamento!$B:$D,3,FALSE)*Table1[[#This Row],[Subtotal_insumo]],"")</f>
        <v/>
      </c>
    </row>
    <row r="5612" spans="1:13" x14ac:dyDescent="0.25">
      <c r="A5612" s="6">
        <v>96002</v>
      </c>
      <c r="B5612" s="126">
        <v>1</v>
      </c>
      <c r="C5612" s="133"/>
      <c r="D5612" s="134">
        <v>2041</v>
      </c>
      <c r="E5612" s="7" t="s">
        <v>2192</v>
      </c>
      <c r="F5612" s="8" t="s">
        <v>2140</v>
      </c>
      <c r="G5612" s="16">
        <f>IFERROR(VLOOKUP(Table1[[#This Row],[Codigo_insumo]],BD_Insumos!$B:$E,4),"")</f>
        <v>18.820516146129485</v>
      </c>
      <c r="H5612" s="140">
        <v>5</v>
      </c>
      <c r="I5612" s="9"/>
      <c r="J5612" s="22">
        <f t="shared" si="87"/>
        <v>94.102580730647418</v>
      </c>
      <c r="K5612" s="22" t="str">
        <f>IF(I5612&lt;&gt;"",SUMIF(Table1[Codigo_servico],A5612,Table1[Subtotal_insumo]),"")</f>
        <v/>
      </c>
      <c r="L5612" s="16">
        <f>IF(Table1[[#This Row],[Ordem_insumos]]&lt;&gt;0,VLOOKUP(Table1[[#This Row],[Codigo_servico]],Preencher_Orcamento!$B:$D,3,FALSE)*Table1[[#This Row],[Qtde_insumo]],"")</f>
        <v>0</v>
      </c>
      <c r="M5612" s="16">
        <f>IF(Table1[[#This Row],[Ordem_insumos]]&lt;&gt;0,VLOOKUP(Table1[[#This Row],[Codigo_servico]],Preencher_Orcamento!$B:$D,3,FALSE)*Table1[[#This Row],[Subtotal_insumo]],"")</f>
        <v>0</v>
      </c>
    </row>
    <row r="5613" spans="1:13" x14ac:dyDescent="0.25">
      <c r="A5613" s="6">
        <v>96002</v>
      </c>
      <c r="B5613" s="126">
        <v>2</v>
      </c>
      <c r="C5613" s="133"/>
      <c r="D5613" s="134">
        <v>2044</v>
      </c>
      <c r="E5613" s="7" t="s">
        <v>2193</v>
      </c>
      <c r="F5613" s="8" t="s">
        <v>2140</v>
      </c>
      <c r="G5613" s="16">
        <f>IFERROR(VLOOKUP(Table1[[#This Row],[Codigo_insumo]],BD_Insumos!$B:$E,4),"")</f>
        <v>13.596734305430379</v>
      </c>
      <c r="H5613" s="140">
        <v>5</v>
      </c>
      <c r="I5613" s="9"/>
      <c r="J5613" s="22">
        <f t="shared" si="87"/>
        <v>67.983671527151898</v>
      </c>
      <c r="K5613" s="22" t="str">
        <f>IF(I5613&lt;&gt;"",SUMIF(Table1[Codigo_servico],A5613,Table1[Subtotal_insumo]),"")</f>
        <v/>
      </c>
      <c r="L5613" s="16">
        <f>IF(Table1[[#This Row],[Ordem_insumos]]&lt;&gt;0,VLOOKUP(Table1[[#This Row],[Codigo_servico]],Preencher_Orcamento!$B:$D,3,FALSE)*Table1[[#This Row],[Qtde_insumo]],"")</f>
        <v>0</v>
      </c>
      <c r="M5613" s="16">
        <f>IF(Table1[[#This Row],[Ordem_insumos]]&lt;&gt;0,VLOOKUP(Table1[[#This Row],[Codigo_servico]],Preencher_Orcamento!$B:$D,3,FALSE)*Table1[[#This Row],[Subtotal_insumo]],"")</f>
        <v>0</v>
      </c>
    </row>
    <row r="5614" spans="1:13" x14ac:dyDescent="0.25">
      <c r="A5614" s="3">
        <v>96003</v>
      </c>
      <c r="B5614" s="125">
        <v>0</v>
      </c>
      <c r="C5614" s="131" t="s">
        <v>3502</v>
      </c>
      <c r="D5614" s="132"/>
      <c r="E5614" s="4"/>
      <c r="F5614" s="4"/>
      <c r="G5614" s="17" t="str">
        <f>IFERROR(VLOOKUP(Table1[[#This Row],[Codigo_insumo]],BD_Insumos!$B:$E,4),"")</f>
        <v/>
      </c>
      <c r="H5614" s="139"/>
      <c r="I5614" s="5" t="s">
        <v>457</v>
      </c>
      <c r="J5614" s="20" t="str">
        <f t="shared" si="87"/>
        <v/>
      </c>
      <c r="K5614" s="21">
        <f>IF(I5614&lt;&gt;"",SUMIF(Table1[Codigo_servico],A5614,Table1[Subtotal_insumo]),"")</f>
        <v>145.87762703201938</v>
      </c>
      <c r="L5614" s="17" t="str">
        <f>IF(Table1[[#This Row],[Ordem_insumos]]&lt;&gt;0,VLOOKUP(Table1[[#This Row],[Codigo_servico]],Preencher_Orcamento!$B:$D,3,FALSE)*Table1[[#This Row],[Qtde_insumo]],"")</f>
        <v/>
      </c>
      <c r="M5614" s="17" t="str">
        <f>IF(Table1[[#This Row],[Ordem_insumos]]&lt;&gt;0,VLOOKUP(Table1[[#This Row],[Codigo_servico]],Preencher_Orcamento!$B:$D,3,FALSE)*Table1[[#This Row],[Subtotal_insumo]],"")</f>
        <v/>
      </c>
    </row>
    <row r="5615" spans="1:13" x14ac:dyDescent="0.25">
      <c r="A5615" s="6">
        <v>96003</v>
      </c>
      <c r="B5615" s="126">
        <v>1</v>
      </c>
      <c r="C5615" s="133"/>
      <c r="D5615" s="134">
        <v>2041</v>
      </c>
      <c r="E5615" s="7" t="s">
        <v>2192</v>
      </c>
      <c r="F5615" s="8" t="s">
        <v>2140</v>
      </c>
      <c r="G5615" s="16">
        <f>IFERROR(VLOOKUP(Table1[[#This Row],[Codigo_insumo]],BD_Insumos!$B:$E,4),"")</f>
        <v>18.820516146129485</v>
      </c>
      <c r="H5615" s="140">
        <v>4.5</v>
      </c>
      <c r="I5615" s="9"/>
      <c r="J5615" s="22">
        <f t="shared" si="87"/>
        <v>84.692322657582679</v>
      </c>
      <c r="K5615" s="22" t="str">
        <f>IF(I5615&lt;&gt;"",SUMIF(Table1[Codigo_servico],A5615,Table1[Subtotal_insumo]),"")</f>
        <v/>
      </c>
      <c r="L5615" s="16">
        <f>IF(Table1[[#This Row],[Ordem_insumos]]&lt;&gt;0,VLOOKUP(Table1[[#This Row],[Codigo_servico]],Preencher_Orcamento!$B:$D,3,FALSE)*Table1[[#This Row],[Qtde_insumo]],"")</f>
        <v>0</v>
      </c>
      <c r="M5615" s="16">
        <f>IF(Table1[[#This Row],[Ordem_insumos]]&lt;&gt;0,VLOOKUP(Table1[[#This Row],[Codigo_servico]],Preencher_Orcamento!$B:$D,3,FALSE)*Table1[[#This Row],[Subtotal_insumo]],"")</f>
        <v>0</v>
      </c>
    </row>
    <row r="5616" spans="1:13" x14ac:dyDescent="0.25">
      <c r="A5616" s="6">
        <v>96003</v>
      </c>
      <c r="B5616" s="126">
        <v>2</v>
      </c>
      <c r="C5616" s="133"/>
      <c r="D5616" s="134">
        <v>2044</v>
      </c>
      <c r="E5616" s="7" t="s">
        <v>2193</v>
      </c>
      <c r="F5616" s="8" t="s">
        <v>2140</v>
      </c>
      <c r="G5616" s="16">
        <f>IFERROR(VLOOKUP(Table1[[#This Row],[Codigo_insumo]],BD_Insumos!$B:$E,4),"")</f>
        <v>13.596734305430379</v>
      </c>
      <c r="H5616" s="140">
        <v>4.5</v>
      </c>
      <c r="I5616" s="9"/>
      <c r="J5616" s="22">
        <f t="shared" si="87"/>
        <v>61.185304374436704</v>
      </c>
      <c r="K5616" s="22" t="str">
        <f>IF(I5616&lt;&gt;"",SUMIF(Table1[Codigo_servico],A5616,Table1[Subtotal_insumo]),"")</f>
        <v/>
      </c>
      <c r="L5616" s="16">
        <f>IF(Table1[[#This Row],[Ordem_insumos]]&lt;&gt;0,VLOOKUP(Table1[[#This Row],[Codigo_servico]],Preencher_Orcamento!$B:$D,3,FALSE)*Table1[[#This Row],[Qtde_insumo]],"")</f>
        <v>0</v>
      </c>
      <c r="M5616" s="16">
        <f>IF(Table1[[#This Row],[Ordem_insumos]]&lt;&gt;0,VLOOKUP(Table1[[#This Row],[Codigo_servico]],Preencher_Orcamento!$B:$D,3,FALSE)*Table1[[#This Row],[Subtotal_insumo]],"")</f>
        <v>0</v>
      </c>
    </row>
    <row r="5617" spans="1:13" x14ac:dyDescent="0.25">
      <c r="A5617" s="3">
        <v>96004</v>
      </c>
      <c r="B5617" s="125">
        <v>0</v>
      </c>
      <c r="C5617" s="131" t="s">
        <v>3503</v>
      </c>
      <c r="D5617" s="132"/>
      <c r="E5617" s="4"/>
      <c r="F5617" s="4"/>
      <c r="G5617" s="17" t="str">
        <f>IFERROR(VLOOKUP(Table1[[#This Row],[Codigo_insumo]],BD_Insumos!$B:$E,4),"")</f>
        <v/>
      </c>
      <c r="H5617" s="139"/>
      <c r="I5617" s="5" t="s">
        <v>457</v>
      </c>
      <c r="J5617" s="20" t="str">
        <f t="shared" si="87"/>
        <v/>
      </c>
      <c r="K5617" s="21">
        <f>IF(I5617&lt;&gt;"",SUMIF(Table1[Codigo_servico],A5617,Table1[Subtotal_insumo]),"")</f>
        <v>16.208625225779933</v>
      </c>
      <c r="L5617" s="17" t="str">
        <f>IF(Table1[[#This Row],[Ordem_insumos]]&lt;&gt;0,VLOOKUP(Table1[[#This Row],[Codigo_servico]],Preencher_Orcamento!$B:$D,3,FALSE)*Table1[[#This Row],[Qtde_insumo]],"")</f>
        <v/>
      </c>
      <c r="M5617" s="17" t="str">
        <f>IF(Table1[[#This Row],[Ordem_insumos]]&lt;&gt;0,VLOOKUP(Table1[[#This Row],[Codigo_servico]],Preencher_Orcamento!$B:$D,3,FALSE)*Table1[[#This Row],[Subtotal_insumo]],"")</f>
        <v/>
      </c>
    </row>
    <row r="5618" spans="1:13" x14ac:dyDescent="0.25">
      <c r="A5618" s="6">
        <v>96004</v>
      </c>
      <c r="B5618" s="126">
        <v>1</v>
      </c>
      <c r="C5618" s="133"/>
      <c r="D5618" s="134">
        <v>2041</v>
      </c>
      <c r="E5618" s="7" t="s">
        <v>2192</v>
      </c>
      <c r="F5618" s="8" t="s">
        <v>2140</v>
      </c>
      <c r="G5618" s="16">
        <f>IFERROR(VLOOKUP(Table1[[#This Row],[Codigo_insumo]],BD_Insumos!$B:$E,4),"")</f>
        <v>18.820516146129485</v>
      </c>
      <c r="H5618" s="140">
        <v>0.5</v>
      </c>
      <c r="I5618" s="9"/>
      <c r="J5618" s="22">
        <f t="shared" si="87"/>
        <v>9.4102580730647425</v>
      </c>
      <c r="K5618" s="22" t="str">
        <f>IF(I5618&lt;&gt;"",SUMIF(Table1[Codigo_servico],A5618,Table1[Subtotal_insumo]),"")</f>
        <v/>
      </c>
      <c r="L5618" s="16">
        <f>IF(Table1[[#This Row],[Ordem_insumos]]&lt;&gt;0,VLOOKUP(Table1[[#This Row],[Codigo_servico]],Preencher_Orcamento!$B:$D,3,FALSE)*Table1[[#This Row],[Qtde_insumo]],"")</f>
        <v>0</v>
      </c>
      <c r="M5618" s="16">
        <f>IF(Table1[[#This Row],[Ordem_insumos]]&lt;&gt;0,VLOOKUP(Table1[[#This Row],[Codigo_servico]],Preencher_Orcamento!$B:$D,3,FALSE)*Table1[[#This Row],[Subtotal_insumo]],"")</f>
        <v>0</v>
      </c>
    </row>
    <row r="5619" spans="1:13" x14ac:dyDescent="0.25">
      <c r="A5619" s="6">
        <v>96004</v>
      </c>
      <c r="B5619" s="126">
        <v>2</v>
      </c>
      <c r="C5619" s="133"/>
      <c r="D5619" s="134">
        <v>2044</v>
      </c>
      <c r="E5619" s="7" t="s">
        <v>2193</v>
      </c>
      <c r="F5619" s="8" t="s">
        <v>2140</v>
      </c>
      <c r="G5619" s="16">
        <f>IFERROR(VLOOKUP(Table1[[#This Row],[Codigo_insumo]],BD_Insumos!$B:$E,4),"")</f>
        <v>13.596734305430379</v>
      </c>
      <c r="H5619" s="140">
        <v>0.5</v>
      </c>
      <c r="I5619" s="9"/>
      <c r="J5619" s="22">
        <f t="shared" si="87"/>
        <v>6.7983671527151897</v>
      </c>
      <c r="K5619" s="22" t="str">
        <f>IF(I5619&lt;&gt;"",SUMIF(Table1[Codigo_servico],A5619,Table1[Subtotal_insumo]),"")</f>
        <v/>
      </c>
      <c r="L5619" s="16">
        <f>IF(Table1[[#This Row],[Ordem_insumos]]&lt;&gt;0,VLOOKUP(Table1[[#This Row],[Codigo_servico]],Preencher_Orcamento!$B:$D,3,FALSE)*Table1[[#This Row],[Qtde_insumo]],"")</f>
        <v>0</v>
      </c>
      <c r="M5619" s="16">
        <f>IF(Table1[[#This Row],[Ordem_insumos]]&lt;&gt;0,VLOOKUP(Table1[[#This Row],[Codigo_servico]],Preencher_Orcamento!$B:$D,3,FALSE)*Table1[[#This Row],[Subtotal_insumo]],"")</f>
        <v>0</v>
      </c>
    </row>
    <row r="5620" spans="1:13" x14ac:dyDescent="0.25">
      <c r="A5620" s="3">
        <v>96005</v>
      </c>
      <c r="B5620" s="125">
        <v>0</v>
      </c>
      <c r="C5620" s="131" t="s">
        <v>3504</v>
      </c>
      <c r="D5620" s="132"/>
      <c r="E5620" s="4"/>
      <c r="F5620" s="4"/>
      <c r="G5620" s="17" t="str">
        <f>IFERROR(VLOOKUP(Table1[[#This Row],[Codigo_insumo]],BD_Insumos!$B:$E,4),"")</f>
        <v/>
      </c>
      <c r="H5620" s="139"/>
      <c r="I5620" s="5" t="s">
        <v>457</v>
      </c>
      <c r="J5620" s="20" t="str">
        <f t="shared" si="87"/>
        <v/>
      </c>
      <c r="K5620" s="21">
        <f>IF(I5620&lt;&gt;"",SUMIF(Table1[Codigo_servico],A5620,Table1[Subtotal_insumo]),"")</f>
        <v>8.1043126128899665</v>
      </c>
      <c r="L5620" s="17" t="str">
        <f>IF(Table1[[#This Row],[Ordem_insumos]]&lt;&gt;0,VLOOKUP(Table1[[#This Row],[Codigo_servico]],Preencher_Orcamento!$B:$D,3,FALSE)*Table1[[#This Row],[Qtde_insumo]],"")</f>
        <v/>
      </c>
      <c r="M5620" s="17" t="str">
        <f>IF(Table1[[#This Row],[Ordem_insumos]]&lt;&gt;0,VLOOKUP(Table1[[#This Row],[Codigo_servico]],Preencher_Orcamento!$B:$D,3,FALSE)*Table1[[#This Row],[Subtotal_insumo]],"")</f>
        <v/>
      </c>
    </row>
    <row r="5621" spans="1:13" x14ac:dyDescent="0.25">
      <c r="A5621" s="6">
        <v>96005</v>
      </c>
      <c r="B5621" s="126">
        <v>1</v>
      </c>
      <c r="C5621" s="133"/>
      <c r="D5621" s="134">
        <v>2041</v>
      </c>
      <c r="E5621" s="7" t="s">
        <v>2192</v>
      </c>
      <c r="F5621" s="8" t="s">
        <v>2140</v>
      </c>
      <c r="G5621" s="16">
        <f>IFERROR(VLOOKUP(Table1[[#This Row],[Codigo_insumo]],BD_Insumos!$B:$E,4),"")</f>
        <v>18.820516146129485</v>
      </c>
      <c r="H5621" s="140">
        <v>0.25</v>
      </c>
      <c r="I5621" s="9"/>
      <c r="J5621" s="22">
        <f t="shared" si="87"/>
        <v>4.7051290365323712</v>
      </c>
      <c r="K5621" s="22" t="str">
        <f>IF(I5621&lt;&gt;"",SUMIF(Table1[Codigo_servico],A5621,Table1[Subtotal_insumo]),"")</f>
        <v/>
      </c>
      <c r="L5621" s="16">
        <f>IF(Table1[[#This Row],[Ordem_insumos]]&lt;&gt;0,VLOOKUP(Table1[[#This Row],[Codigo_servico]],Preencher_Orcamento!$B:$D,3,FALSE)*Table1[[#This Row],[Qtde_insumo]],"")</f>
        <v>0</v>
      </c>
      <c r="M5621" s="16">
        <f>IF(Table1[[#This Row],[Ordem_insumos]]&lt;&gt;0,VLOOKUP(Table1[[#This Row],[Codigo_servico]],Preencher_Orcamento!$B:$D,3,FALSE)*Table1[[#This Row],[Subtotal_insumo]],"")</f>
        <v>0</v>
      </c>
    </row>
    <row r="5622" spans="1:13" x14ac:dyDescent="0.25">
      <c r="A5622" s="6">
        <v>96005</v>
      </c>
      <c r="B5622" s="126">
        <v>2</v>
      </c>
      <c r="C5622" s="133"/>
      <c r="D5622" s="134">
        <v>2044</v>
      </c>
      <c r="E5622" s="7" t="s">
        <v>2193</v>
      </c>
      <c r="F5622" s="8" t="s">
        <v>2140</v>
      </c>
      <c r="G5622" s="16">
        <f>IFERROR(VLOOKUP(Table1[[#This Row],[Codigo_insumo]],BD_Insumos!$B:$E,4),"")</f>
        <v>13.596734305430379</v>
      </c>
      <c r="H5622" s="140">
        <v>0.25</v>
      </c>
      <c r="I5622" s="9"/>
      <c r="J5622" s="22">
        <f t="shared" si="87"/>
        <v>3.3991835763575948</v>
      </c>
      <c r="K5622" s="22" t="str">
        <f>IF(I5622&lt;&gt;"",SUMIF(Table1[Codigo_servico],A5622,Table1[Subtotal_insumo]),"")</f>
        <v/>
      </c>
      <c r="L5622" s="16">
        <f>IF(Table1[[#This Row],[Ordem_insumos]]&lt;&gt;0,VLOOKUP(Table1[[#This Row],[Codigo_servico]],Preencher_Orcamento!$B:$D,3,FALSE)*Table1[[#This Row],[Qtde_insumo]],"")</f>
        <v>0</v>
      </c>
      <c r="M5622" s="16">
        <f>IF(Table1[[#This Row],[Ordem_insumos]]&lt;&gt;0,VLOOKUP(Table1[[#This Row],[Codigo_servico]],Preencher_Orcamento!$B:$D,3,FALSE)*Table1[[#This Row],[Subtotal_insumo]],"")</f>
        <v>0</v>
      </c>
    </row>
    <row r="5623" spans="1:13" x14ac:dyDescent="0.25">
      <c r="A5623" s="3">
        <v>96008</v>
      </c>
      <c r="B5623" s="125">
        <v>0</v>
      </c>
      <c r="C5623" s="131" t="s">
        <v>3505</v>
      </c>
      <c r="D5623" s="132"/>
      <c r="E5623" s="4"/>
      <c r="F5623" s="4"/>
      <c r="G5623" s="17" t="str">
        <f>IFERROR(VLOOKUP(Table1[[#This Row],[Codigo_insumo]],BD_Insumos!$B:$E,4),"")</f>
        <v/>
      </c>
      <c r="H5623" s="139"/>
      <c r="I5623" s="5" t="s">
        <v>457</v>
      </c>
      <c r="J5623" s="20" t="str">
        <f t="shared" si="87"/>
        <v/>
      </c>
      <c r="K5623" s="21">
        <f>IF(I5623&lt;&gt;"",SUMIF(Table1[Codigo_servico],A5623,Table1[Subtotal_insumo]),"")</f>
        <v>16.208625225779933</v>
      </c>
      <c r="L5623" s="17" t="str">
        <f>IF(Table1[[#This Row],[Ordem_insumos]]&lt;&gt;0,VLOOKUP(Table1[[#This Row],[Codigo_servico]],Preencher_Orcamento!$B:$D,3,FALSE)*Table1[[#This Row],[Qtde_insumo]],"")</f>
        <v/>
      </c>
      <c r="M5623" s="17" t="str">
        <f>IF(Table1[[#This Row],[Ordem_insumos]]&lt;&gt;0,VLOOKUP(Table1[[#This Row],[Codigo_servico]],Preencher_Orcamento!$B:$D,3,FALSE)*Table1[[#This Row],[Subtotal_insumo]],"")</f>
        <v/>
      </c>
    </row>
    <row r="5624" spans="1:13" x14ac:dyDescent="0.25">
      <c r="A5624" s="6">
        <v>96008</v>
      </c>
      <c r="B5624" s="126">
        <v>1</v>
      </c>
      <c r="C5624" s="133"/>
      <c r="D5624" s="134">
        <v>2041</v>
      </c>
      <c r="E5624" s="7" t="s">
        <v>2192</v>
      </c>
      <c r="F5624" s="8" t="s">
        <v>2140</v>
      </c>
      <c r="G5624" s="16">
        <f>IFERROR(VLOOKUP(Table1[[#This Row],[Codigo_insumo]],BD_Insumos!$B:$E,4),"")</f>
        <v>18.820516146129485</v>
      </c>
      <c r="H5624" s="140">
        <v>0.5</v>
      </c>
      <c r="I5624" s="9"/>
      <c r="J5624" s="22">
        <f t="shared" si="87"/>
        <v>9.4102580730647425</v>
      </c>
      <c r="K5624" s="22" t="str">
        <f>IF(I5624&lt;&gt;"",SUMIF(Table1[Codigo_servico],A5624,Table1[Subtotal_insumo]),"")</f>
        <v/>
      </c>
      <c r="L5624" s="16">
        <f>IF(Table1[[#This Row],[Ordem_insumos]]&lt;&gt;0,VLOOKUP(Table1[[#This Row],[Codigo_servico]],Preencher_Orcamento!$B:$D,3,FALSE)*Table1[[#This Row],[Qtde_insumo]],"")</f>
        <v>0</v>
      </c>
      <c r="M5624" s="16">
        <f>IF(Table1[[#This Row],[Ordem_insumos]]&lt;&gt;0,VLOOKUP(Table1[[#This Row],[Codigo_servico]],Preencher_Orcamento!$B:$D,3,FALSE)*Table1[[#This Row],[Subtotal_insumo]],"")</f>
        <v>0</v>
      </c>
    </row>
    <row r="5625" spans="1:13" x14ac:dyDescent="0.25">
      <c r="A5625" s="6">
        <v>96008</v>
      </c>
      <c r="B5625" s="126">
        <v>2</v>
      </c>
      <c r="C5625" s="133"/>
      <c r="D5625" s="134">
        <v>2044</v>
      </c>
      <c r="E5625" s="7" t="s">
        <v>2193</v>
      </c>
      <c r="F5625" s="8" t="s">
        <v>2140</v>
      </c>
      <c r="G5625" s="16">
        <f>IFERROR(VLOOKUP(Table1[[#This Row],[Codigo_insumo]],BD_Insumos!$B:$E,4),"")</f>
        <v>13.596734305430379</v>
      </c>
      <c r="H5625" s="140">
        <v>0.5</v>
      </c>
      <c r="I5625" s="9"/>
      <c r="J5625" s="22">
        <f t="shared" si="87"/>
        <v>6.7983671527151897</v>
      </c>
      <c r="K5625" s="22" t="str">
        <f>IF(I5625&lt;&gt;"",SUMIF(Table1[Codigo_servico],A5625,Table1[Subtotal_insumo]),"")</f>
        <v/>
      </c>
      <c r="L5625" s="16">
        <f>IF(Table1[[#This Row],[Ordem_insumos]]&lt;&gt;0,VLOOKUP(Table1[[#This Row],[Codigo_servico]],Preencher_Orcamento!$B:$D,3,FALSE)*Table1[[#This Row],[Qtde_insumo]],"")</f>
        <v>0</v>
      </c>
      <c r="M5625" s="16">
        <f>IF(Table1[[#This Row],[Ordem_insumos]]&lt;&gt;0,VLOOKUP(Table1[[#This Row],[Codigo_servico]],Preencher_Orcamento!$B:$D,3,FALSE)*Table1[[#This Row],[Subtotal_insumo]],"")</f>
        <v>0</v>
      </c>
    </row>
    <row r="5626" spans="1:13" x14ac:dyDescent="0.25">
      <c r="A5626" s="3">
        <v>96009</v>
      </c>
      <c r="B5626" s="125">
        <v>0</v>
      </c>
      <c r="C5626" s="131" t="s">
        <v>3506</v>
      </c>
      <c r="D5626" s="132"/>
      <c r="E5626" s="4"/>
      <c r="F5626" s="4"/>
      <c r="G5626" s="17" t="str">
        <f>IFERROR(VLOOKUP(Table1[[#This Row],[Codigo_insumo]],BD_Insumos!$B:$E,4),"")</f>
        <v/>
      </c>
      <c r="H5626" s="139"/>
      <c r="I5626" s="5" t="s">
        <v>5</v>
      </c>
      <c r="J5626" s="20" t="str">
        <f t="shared" si="87"/>
        <v/>
      </c>
      <c r="K5626" s="21">
        <f>IF(I5626&lt;&gt;"",SUMIF(Table1[Codigo_servico],A5626,Table1[Subtotal_insumo]),"")</f>
        <v>12.966900180623947</v>
      </c>
      <c r="L5626" s="17" t="str">
        <f>IF(Table1[[#This Row],[Ordem_insumos]]&lt;&gt;0,VLOOKUP(Table1[[#This Row],[Codigo_servico]],Preencher_Orcamento!$B:$D,3,FALSE)*Table1[[#This Row],[Qtde_insumo]],"")</f>
        <v/>
      </c>
      <c r="M5626" s="17" t="str">
        <f>IF(Table1[[#This Row],[Ordem_insumos]]&lt;&gt;0,VLOOKUP(Table1[[#This Row],[Codigo_servico]],Preencher_Orcamento!$B:$D,3,FALSE)*Table1[[#This Row],[Subtotal_insumo]],"")</f>
        <v/>
      </c>
    </row>
    <row r="5627" spans="1:13" x14ac:dyDescent="0.25">
      <c r="A5627" s="6">
        <v>96009</v>
      </c>
      <c r="B5627" s="126">
        <v>1</v>
      </c>
      <c r="C5627" s="133"/>
      <c r="D5627" s="134">
        <v>2041</v>
      </c>
      <c r="E5627" s="7" t="s">
        <v>2192</v>
      </c>
      <c r="F5627" s="8" t="s">
        <v>2140</v>
      </c>
      <c r="G5627" s="16">
        <f>IFERROR(VLOOKUP(Table1[[#This Row],[Codigo_insumo]],BD_Insumos!$B:$E,4),"")</f>
        <v>18.820516146129485</v>
      </c>
      <c r="H5627" s="140">
        <v>0.4</v>
      </c>
      <c r="I5627" s="9"/>
      <c r="J5627" s="22">
        <f t="shared" si="87"/>
        <v>7.5282064584517947</v>
      </c>
      <c r="K5627" s="22" t="str">
        <f>IF(I5627&lt;&gt;"",SUMIF(Table1[Codigo_servico],A5627,Table1[Subtotal_insumo]),"")</f>
        <v/>
      </c>
      <c r="L5627" s="16">
        <f>IF(Table1[[#This Row],[Ordem_insumos]]&lt;&gt;0,VLOOKUP(Table1[[#This Row],[Codigo_servico]],Preencher_Orcamento!$B:$D,3,FALSE)*Table1[[#This Row],[Qtde_insumo]],"")</f>
        <v>0</v>
      </c>
      <c r="M5627" s="16">
        <f>IF(Table1[[#This Row],[Ordem_insumos]]&lt;&gt;0,VLOOKUP(Table1[[#This Row],[Codigo_servico]],Preencher_Orcamento!$B:$D,3,FALSE)*Table1[[#This Row],[Subtotal_insumo]],"")</f>
        <v>0</v>
      </c>
    </row>
    <row r="5628" spans="1:13" x14ac:dyDescent="0.25">
      <c r="A5628" s="6">
        <v>96009</v>
      </c>
      <c r="B5628" s="126">
        <v>2</v>
      </c>
      <c r="C5628" s="133"/>
      <c r="D5628" s="134">
        <v>2044</v>
      </c>
      <c r="E5628" s="7" t="s">
        <v>2193</v>
      </c>
      <c r="F5628" s="8" t="s">
        <v>2140</v>
      </c>
      <c r="G5628" s="16">
        <f>IFERROR(VLOOKUP(Table1[[#This Row],[Codigo_insumo]],BD_Insumos!$B:$E,4),"")</f>
        <v>13.596734305430379</v>
      </c>
      <c r="H5628" s="140">
        <v>0.4</v>
      </c>
      <c r="I5628" s="9"/>
      <c r="J5628" s="22">
        <f t="shared" si="87"/>
        <v>5.4386937221721521</v>
      </c>
      <c r="K5628" s="22" t="str">
        <f>IF(I5628&lt;&gt;"",SUMIF(Table1[Codigo_servico],A5628,Table1[Subtotal_insumo]),"")</f>
        <v/>
      </c>
      <c r="L5628" s="16">
        <f>IF(Table1[[#This Row],[Ordem_insumos]]&lt;&gt;0,VLOOKUP(Table1[[#This Row],[Codigo_servico]],Preencher_Orcamento!$B:$D,3,FALSE)*Table1[[#This Row],[Qtde_insumo]],"")</f>
        <v>0</v>
      </c>
      <c r="M5628" s="16">
        <f>IF(Table1[[#This Row],[Ordem_insumos]]&lt;&gt;0,VLOOKUP(Table1[[#This Row],[Codigo_servico]],Preencher_Orcamento!$B:$D,3,FALSE)*Table1[[#This Row],[Subtotal_insumo]],"")</f>
        <v>0</v>
      </c>
    </row>
    <row r="5629" spans="1:13" x14ac:dyDescent="0.25">
      <c r="A5629" s="3">
        <v>96012</v>
      </c>
      <c r="B5629" s="125">
        <v>0</v>
      </c>
      <c r="C5629" s="131" t="s">
        <v>3507</v>
      </c>
      <c r="D5629" s="132"/>
      <c r="E5629" s="4"/>
      <c r="F5629" s="4"/>
      <c r="G5629" s="17" t="str">
        <f>IFERROR(VLOOKUP(Table1[[#This Row],[Codigo_insumo]],BD_Insumos!$B:$E,4),"")</f>
        <v/>
      </c>
      <c r="H5629" s="139"/>
      <c r="I5629" s="5" t="s">
        <v>5</v>
      </c>
      <c r="J5629" s="20" t="str">
        <f t="shared" si="87"/>
        <v/>
      </c>
      <c r="K5629" s="21">
        <f>IF(I5629&lt;&gt;"",SUMIF(Table1[Codigo_servico],A5629,Table1[Subtotal_insumo]),"")</f>
        <v>8.1043126128899665</v>
      </c>
      <c r="L5629" s="17" t="str">
        <f>IF(Table1[[#This Row],[Ordem_insumos]]&lt;&gt;0,VLOOKUP(Table1[[#This Row],[Codigo_servico]],Preencher_Orcamento!$B:$D,3,FALSE)*Table1[[#This Row],[Qtde_insumo]],"")</f>
        <v/>
      </c>
      <c r="M5629" s="17" t="str">
        <f>IF(Table1[[#This Row],[Ordem_insumos]]&lt;&gt;0,VLOOKUP(Table1[[#This Row],[Codigo_servico]],Preencher_Orcamento!$B:$D,3,FALSE)*Table1[[#This Row],[Subtotal_insumo]],"")</f>
        <v/>
      </c>
    </row>
    <row r="5630" spans="1:13" x14ac:dyDescent="0.25">
      <c r="A5630" s="6">
        <v>96012</v>
      </c>
      <c r="B5630" s="126">
        <v>1</v>
      </c>
      <c r="C5630" s="133"/>
      <c r="D5630" s="134">
        <v>2041</v>
      </c>
      <c r="E5630" s="7" t="s">
        <v>2192</v>
      </c>
      <c r="F5630" s="8" t="s">
        <v>2140</v>
      </c>
      <c r="G5630" s="16">
        <f>IFERROR(VLOOKUP(Table1[[#This Row],[Codigo_insumo]],BD_Insumos!$B:$E,4),"")</f>
        <v>18.820516146129485</v>
      </c>
      <c r="H5630" s="140">
        <v>0.25</v>
      </c>
      <c r="I5630" s="9"/>
      <c r="J5630" s="22">
        <f t="shared" si="87"/>
        <v>4.7051290365323712</v>
      </c>
      <c r="K5630" s="22" t="str">
        <f>IF(I5630&lt;&gt;"",SUMIF(Table1[Codigo_servico],A5630,Table1[Subtotal_insumo]),"")</f>
        <v/>
      </c>
      <c r="L5630" s="16">
        <f>IF(Table1[[#This Row],[Ordem_insumos]]&lt;&gt;0,VLOOKUP(Table1[[#This Row],[Codigo_servico]],Preencher_Orcamento!$B:$D,3,FALSE)*Table1[[#This Row],[Qtde_insumo]],"")</f>
        <v>0</v>
      </c>
      <c r="M5630" s="16">
        <f>IF(Table1[[#This Row],[Ordem_insumos]]&lt;&gt;0,VLOOKUP(Table1[[#This Row],[Codigo_servico]],Preencher_Orcamento!$B:$D,3,FALSE)*Table1[[#This Row],[Subtotal_insumo]],"")</f>
        <v>0</v>
      </c>
    </row>
    <row r="5631" spans="1:13" x14ac:dyDescent="0.25">
      <c r="A5631" s="6">
        <v>96012</v>
      </c>
      <c r="B5631" s="126">
        <v>2</v>
      </c>
      <c r="C5631" s="133"/>
      <c r="D5631" s="134">
        <v>2044</v>
      </c>
      <c r="E5631" s="7" t="s">
        <v>2193</v>
      </c>
      <c r="F5631" s="8" t="s">
        <v>2140</v>
      </c>
      <c r="G5631" s="16">
        <f>IFERROR(VLOOKUP(Table1[[#This Row],[Codigo_insumo]],BD_Insumos!$B:$E,4),"")</f>
        <v>13.596734305430379</v>
      </c>
      <c r="H5631" s="140">
        <v>0.25</v>
      </c>
      <c r="I5631" s="9"/>
      <c r="J5631" s="22">
        <f t="shared" si="87"/>
        <v>3.3991835763575948</v>
      </c>
      <c r="K5631" s="22" t="str">
        <f>IF(I5631&lt;&gt;"",SUMIF(Table1[Codigo_servico],A5631,Table1[Subtotal_insumo]),"")</f>
        <v/>
      </c>
      <c r="L5631" s="16">
        <f>IF(Table1[[#This Row],[Ordem_insumos]]&lt;&gt;0,VLOOKUP(Table1[[#This Row],[Codigo_servico]],Preencher_Orcamento!$B:$D,3,FALSE)*Table1[[#This Row],[Qtde_insumo]],"")</f>
        <v>0</v>
      </c>
      <c r="M5631" s="16">
        <f>IF(Table1[[#This Row],[Ordem_insumos]]&lt;&gt;0,VLOOKUP(Table1[[#This Row],[Codigo_servico]],Preencher_Orcamento!$B:$D,3,FALSE)*Table1[[#This Row],[Subtotal_insumo]],"")</f>
        <v>0</v>
      </c>
    </row>
    <row r="5632" spans="1:13" x14ac:dyDescent="0.25">
      <c r="A5632" s="3">
        <v>96013</v>
      </c>
      <c r="B5632" s="125">
        <v>0</v>
      </c>
      <c r="C5632" s="131" t="s">
        <v>3508</v>
      </c>
      <c r="D5632" s="132"/>
      <c r="E5632" s="4"/>
      <c r="F5632" s="4"/>
      <c r="G5632" s="17" t="str">
        <f>IFERROR(VLOOKUP(Table1[[#This Row],[Codigo_insumo]],BD_Insumos!$B:$E,4),"")</f>
        <v/>
      </c>
      <c r="H5632" s="139"/>
      <c r="I5632" s="5" t="s">
        <v>5</v>
      </c>
      <c r="J5632" s="20" t="str">
        <f t="shared" si="87"/>
        <v/>
      </c>
      <c r="K5632" s="21">
        <f>IF(I5632&lt;&gt;"",SUMIF(Table1[Codigo_servico],A5632,Table1[Subtotal_insumo]),"")</f>
        <v>16.208625225779933</v>
      </c>
      <c r="L5632" s="17" t="str">
        <f>IF(Table1[[#This Row],[Ordem_insumos]]&lt;&gt;0,VLOOKUP(Table1[[#This Row],[Codigo_servico]],Preencher_Orcamento!$B:$D,3,FALSE)*Table1[[#This Row],[Qtde_insumo]],"")</f>
        <v/>
      </c>
      <c r="M5632" s="17" t="str">
        <f>IF(Table1[[#This Row],[Ordem_insumos]]&lt;&gt;0,VLOOKUP(Table1[[#This Row],[Codigo_servico]],Preencher_Orcamento!$B:$D,3,FALSE)*Table1[[#This Row],[Subtotal_insumo]],"")</f>
        <v/>
      </c>
    </row>
    <row r="5633" spans="1:13" x14ac:dyDescent="0.25">
      <c r="A5633" s="6">
        <v>96013</v>
      </c>
      <c r="B5633" s="126">
        <v>1</v>
      </c>
      <c r="C5633" s="133"/>
      <c r="D5633" s="134">
        <v>2041</v>
      </c>
      <c r="E5633" s="7" t="s">
        <v>2192</v>
      </c>
      <c r="F5633" s="8" t="s">
        <v>2140</v>
      </c>
      <c r="G5633" s="16">
        <f>IFERROR(VLOOKUP(Table1[[#This Row],[Codigo_insumo]],BD_Insumos!$B:$E,4),"")</f>
        <v>18.820516146129485</v>
      </c>
      <c r="H5633" s="140">
        <v>0.5</v>
      </c>
      <c r="I5633" s="9"/>
      <c r="J5633" s="22">
        <f t="shared" si="87"/>
        <v>9.4102580730647425</v>
      </c>
      <c r="K5633" s="22" t="str">
        <f>IF(I5633&lt;&gt;"",SUMIF(Table1[Codigo_servico],A5633,Table1[Subtotal_insumo]),"")</f>
        <v/>
      </c>
      <c r="L5633" s="16">
        <f>IF(Table1[[#This Row],[Ordem_insumos]]&lt;&gt;0,VLOOKUP(Table1[[#This Row],[Codigo_servico]],Preencher_Orcamento!$B:$D,3,FALSE)*Table1[[#This Row],[Qtde_insumo]],"")</f>
        <v>0</v>
      </c>
      <c r="M5633" s="16">
        <f>IF(Table1[[#This Row],[Ordem_insumos]]&lt;&gt;0,VLOOKUP(Table1[[#This Row],[Codigo_servico]],Preencher_Orcamento!$B:$D,3,FALSE)*Table1[[#This Row],[Subtotal_insumo]],"")</f>
        <v>0</v>
      </c>
    </row>
    <row r="5634" spans="1:13" x14ac:dyDescent="0.25">
      <c r="A5634" s="6">
        <v>96013</v>
      </c>
      <c r="B5634" s="126">
        <v>2</v>
      </c>
      <c r="C5634" s="133"/>
      <c r="D5634" s="134">
        <v>2044</v>
      </c>
      <c r="E5634" s="7" t="s">
        <v>2193</v>
      </c>
      <c r="F5634" s="8" t="s">
        <v>2140</v>
      </c>
      <c r="G5634" s="16">
        <f>IFERROR(VLOOKUP(Table1[[#This Row],[Codigo_insumo]],BD_Insumos!$B:$E,4),"")</f>
        <v>13.596734305430379</v>
      </c>
      <c r="H5634" s="140">
        <v>0.5</v>
      </c>
      <c r="I5634" s="9"/>
      <c r="J5634" s="22">
        <f t="shared" ref="J5634:J5697" si="88">IF(I5634="",G5634*H5634,"")</f>
        <v>6.7983671527151897</v>
      </c>
      <c r="K5634" s="22" t="str">
        <f>IF(I5634&lt;&gt;"",SUMIF(Table1[Codigo_servico],A5634,Table1[Subtotal_insumo]),"")</f>
        <v/>
      </c>
      <c r="L5634" s="16">
        <f>IF(Table1[[#This Row],[Ordem_insumos]]&lt;&gt;0,VLOOKUP(Table1[[#This Row],[Codigo_servico]],Preencher_Orcamento!$B:$D,3,FALSE)*Table1[[#This Row],[Qtde_insumo]],"")</f>
        <v>0</v>
      </c>
      <c r="M5634" s="16">
        <f>IF(Table1[[#This Row],[Ordem_insumos]]&lt;&gt;0,VLOOKUP(Table1[[#This Row],[Codigo_servico]],Preencher_Orcamento!$B:$D,3,FALSE)*Table1[[#This Row],[Subtotal_insumo]],"")</f>
        <v>0</v>
      </c>
    </row>
    <row r="5635" spans="1:13" x14ac:dyDescent="0.25">
      <c r="A5635" s="3">
        <v>96014</v>
      </c>
      <c r="B5635" s="125">
        <v>0</v>
      </c>
      <c r="C5635" s="131" t="s">
        <v>3509</v>
      </c>
      <c r="D5635" s="132"/>
      <c r="E5635" s="4"/>
      <c r="F5635" s="4"/>
      <c r="G5635" s="17" t="str">
        <f>IFERROR(VLOOKUP(Table1[[#This Row],[Codigo_insumo]],BD_Insumos!$B:$E,4),"")</f>
        <v/>
      </c>
      <c r="H5635" s="139"/>
      <c r="I5635" s="5" t="s">
        <v>5</v>
      </c>
      <c r="J5635" s="20" t="str">
        <f t="shared" si="88"/>
        <v/>
      </c>
      <c r="K5635" s="21">
        <f>IF(I5635&lt;&gt;"",SUMIF(Table1[Codigo_servico],A5635,Table1[Subtotal_insumo]),"")</f>
        <v>1.6208625225779933</v>
      </c>
      <c r="L5635" s="17" t="str">
        <f>IF(Table1[[#This Row],[Ordem_insumos]]&lt;&gt;0,VLOOKUP(Table1[[#This Row],[Codigo_servico]],Preencher_Orcamento!$B:$D,3,FALSE)*Table1[[#This Row],[Qtde_insumo]],"")</f>
        <v/>
      </c>
      <c r="M5635" s="17" t="str">
        <f>IF(Table1[[#This Row],[Ordem_insumos]]&lt;&gt;0,VLOOKUP(Table1[[#This Row],[Codigo_servico]],Preencher_Orcamento!$B:$D,3,FALSE)*Table1[[#This Row],[Subtotal_insumo]],"")</f>
        <v/>
      </c>
    </row>
    <row r="5636" spans="1:13" x14ac:dyDescent="0.25">
      <c r="A5636" s="6">
        <v>96014</v>
      </c>
      <c r="B5636" s="126">
        <v>1</v>
      </c>
      <c r="C5636" s="133"/>
      <c r="D5636" s="134">
        <v>2041</v>
      </c>
      <c r="E5636" s="7" t="s">
        <v>2192</v>
      </c>
      <c r="F5636" s="8" t="s">
        <v>2140</v>
      </c>
      <c r="G5636" s="16">
        <f>IFERROR(VLOOKUP(Table1[[#This Row],[Codigo_insumo]],BD_Insumos!$B:$E,4),"")</f>
        <v>18.820516146129485</v>
      </c>
      <c r="H5636" s="140">
        <v>0.05</v>
      </c>
      <c r="I5636" s="9"/>
      <c r="J5636" s="22">
        <f t="shared" si="88"/>
        <v>0.94102580730647434</v>
      </c>
      <c r="K5636" s="22" t="str">
        <f>IF(I5636&lt;&gt;"",SUMIF(Table1[Codigo_servico],A5636,Table1[Subtotal_insumo]),"")</f>
        <v/>
      </c>
      <c r="L5636" s="16">
        <f>IF(Table1[[#This Row],[Ordem_insumos]]&lt;&gt;0,VLOOKUP(Table1[[#This Row],[Codigo_servico]],Preencher_Orcamento!$B:$D,3,FALSE)*Table1[[#This Row],[Qtde_insumo]],"")</f>
        <v>0</v>
      </c>
      <c r="M5636" s="16">
        <f>IF(Table1[[#This Row],[Ordem_insumos]]&lt;&gt;0,VLOOKUP(Table1[[#This Row],[Codigo_servico]],Preencher_Orcamento!$B:$D,3,FALSE)*Table1[[#This Row],[Subtotal_insumo]],"")</f>
        <v>0</v>
      </c>
    </row>
    <row r="5637" spans="1:13" x14ac:dyDescent="0.25">
      <c r="A5637" s="6">
        <v>96014</v>
      </c>
      <c r="B5637" s="126">
        <v>2</v>
      </c>
      <c r="C5637" s="133"/>
      <c r="D5637" s="134">
        <v>2044</v>
      </c>
      <c r="E5637" s="7" t="s">
        <v>2193</v>
      </c>
      <c r="F5637" s="8" t="s">
        <v>2140</v>
      </c>
      <c r="G5637" s="16">
        <f>IFERROR(VLOOKUP(Table1[[#This Row],[Codigo_insumo]],BD_Insumos!$B:$E,4),"")</f>
        <v>13.596734305430379</v>
      </c>
      <c r="H5637" s="140">
        <v>0.05</v>
      </c>
      <c r="I5637" s="9"/>
      <c r="J5637" s="22">
        <f t="shared" si="88"/>
        <v>0.67983671527151901</v>
      </c>
      <c r="K5637" s="22" t="str">
        <f>IF(I5637&lt;&gt;"",SUMIF(Table1[Codigo_servico],A5637,Table1[Subtotal_insumo]),"")</f>
        <v/>
      </c>
      <c r="L5637" s="16">
        <f>IF(Table1[[#This Row],[Ordem_insumos]]&lt;&gt;0,VLOOKUP(Table1[[#This Row],[Codigo_servico]],Preencher_Orcamento!$B:$D,3,FALSE)*Table1[[#This Row],[Qtde_insumo]],"")</f>
        <v>0</v>
      </c>
      <c r="M5637" s="16">
        <f>IF(Table1[[#This Row],[Ordem_insumos]]&lt;&gt;0,VLOOKUP(Table1[[#This Row],[Codigo_servico]],Preencher_Orcamento!$B:$D,3,FALSE)*Table1[[#This Row],[Subtotal_insumo]],"")</f>
        <v>0</v>
      </c>
    </row>
    <row r="5638" spans="1:13" x14ac:dyDescent="0.25">
      <c r="A5638" s="3">
        <v>96015</v>
      </c>
      <c r="B5638" s="125">
        <v>0</v>
      </c>
      <c r="C5638" s="131" t="s">
        <v>3510</v>
      </c>
      <c r="D5638" s="132"/>
      <c r="E5638" s="4"/>
      <c r="F5638" s="4"/>
      <c r="G5638" s="17" t="str">
        <f>IFERROR(VLOOKUP(Table1[[#This Row],[Codigo_insumo]],BD_Insumos!$B:$E,4),"")</f>
        <v/>
      </c>
      <c r="H5638" s="139"/>
      <c r="I5638" s="5" t="s">
        <v>5</v>
      </c>
      <c r="J5638" s="20" t="str">
        <f t="shared" si="88"/>
        <v/>
      </c>
      <c r="K5638" s="21">
        <f>IF(I5638&lt;&gt;"",SUMIF(Table1[Codigo_servico],A5638,Table1[Subtotal_insumo]),"")</f>
        <v>3.2417250451559867</v>
      </c>
      <c r="L5638" s="17" t="str">
        <f>IF(Table1[[#This Row],[Ordem_insumos]]&lt;&gt;0,VLOOKUP(Table1[[#This Row],[Codigo_servico]],Preencher_Orcamento!$B:$D,3,FALSE)*Table1[[#This Row],[Qtde_insumo]],"")</f>
        <v/>
      </c>
      <c r="M5638" s="17" t="str">
        <f>IF(Table1[[#This Row],[Ordem_insumos]]&lt;&gt;0,VLOOKUP(Table1[[#This Row],[Codigo_servico]],Preencher_Orcamento!$B:$D,3,FALSE)*Table1[[#This Row],[Subtotal_insumo]],"")</f>
        <v/>
      </c>
    </row>
    <row r="5639" spans="1:13" x14ac:dyDescent="0.25">
      <c r="A5639" s="6">
        <v>96015</v>
      </c>
      <c r="B5639" s="126">
        <v>1</v>
      </c>
      <c r="C5639" s="133"/>
      <c r="D5639" s="134">
        <v>2041</v>
      </c>
      <c r="E5639" s="7" t="s">
        <v>2192</v>
      </c>
      <c r="F5639" s="8" t="s">
        <v>2140</v>
      </c>
      <c r="G5639" s="16">
        <f>IFERROR(VLOOKUP(Table1[[#This Row],[Codigo_insumo]],BD_Insumos!$B:$E,4),"")</f>
        <v>18.820516146129485</v>
      </c>
      <c r="H5639" s="140">
        <v>0.1</v>
      </c>
      <c r="I5639" s="9"/>
      <c r="J5639" s="22">
        <f t="shared" si="88"/>
        <v>1.8820516146129487</v>
      </c>
      <c r="K5639" s="22" t="str">
        <f>IF(I5639&lt;&gt;"",SUMIF(Table1[Codigo_servico],A5639,Table1[Subtotal_insumo]),"")</f>
        <v/>
      </c>
      <c r="L5639" s="16">
        <f>IF(Table1[[#This Row],[Ordem_insumos]]&lt;&gt;0,VLOOKUP(Table1[[#This Row],[Codigo_servico]],Preencher_Orcamento!$B:$D,3,FALSE)*Table1[[#This Row],[Qtde_insumo]],"")</f>
        <v>0</v>
      </c>
      <c r="M5639" s="16">
        <f>IF(Table1[[#This Row],[Ordem_insumos]]&lt;&gt;0,VLOOKUP(Table1[[#This Row],[Codigo_servico]],Preencher_Orcamento!$B:$D,3,FALSE)*Table1[[#This Row],[Subtotal_insumo]],"")</f>
        <v>0</v>
      </c>
    </row>
    <row r="5640" spans="1:13" x14ac:dyDescent="0.25">
      <c r="A5640" s="6">
        <v>96015</v>
      </c>
      <c r="B5640" s="126">
        <v>2</v>
      </c>
      <c r="C5640" s="133"/>
      <c r="D5640" s="134">
        <v>2044</v>
      </c>
      <c r="E5640" s="7" t="s">
        <v>2193</v>
      </c>
      <c r="F5640" s="8" t="s">
        <v>2140</v>
      </c>
      <c r="G5640" s="16">
        <f>IFERROR(VLOOKUP(Table1[[#This Row],[Codigo_insumo]],BD_Insumos!$B:$E,4),"")</f>
        <v>13.596734305430379</v>
      </c>
      <c r="H5640" s="140">
        <v>0.1</v>
      </c>
      <c r="I5640" s="9"/>
      <c r="J5640" s="22">
        <f t="shared" si="88"/>
        <v>1.359673430543038</v>
      </c>
      <c r="K5640" s="22" t="str">
        <f>IF(I5640&lt;&gt;"",SUMIF(Table1[Codigo_servico],A5640,Table1[Subtotal_insumo]),"")</f>
        <v/>
      </c>
      <c r="L5640" s="16">
        <f>IF(Table1[[#This Row],[Ordem_insumos]]&lt;&gt;0,VLOOKUP(Table1[[#This Row],[Codigo_servico]],Preencher_Orcamento!$B:$D,3,FALSE)*Table1[[#This Row],[Qtde_insumo]],"")</f>
        <v>0</v>
      </c>
      <c r="M5640" s="16">
        <f>IF(Table1[[#This Row],[Ordem_insumos]]&lt;&gt;0,VLOOKUP(Table1[[#This Row],[Codigo_servico]],Preencher_Orcamento!$B:$D,3,FALSE)*Table1[[#This Row],[Subtotal_insumo]],"")</f>
        <v>0</v>
      </c>
    </row>
    <row r="5641" spans="1:13" x14ac:dyDescent="0.25">
      <c r="A5641" s="3">
        <v>96016</v>
      </c>
      <c r="B5641" s="125">
        <v>0</v>
      </c>
      <c r="C5641" s="131" t="s">
        <v>3511</v>
      </c>
      <c r="D5641" s="132"/>
      <c r="E5641" s="4"/>
      <c r="F5641" s="4"/>
      <c r="G5641" s="17" t="str">
        <f>IFERROR(VLOOKUP(Table1[[#This Row],[Codigo_insumo]],BD_Insumos!$B:$E,4),"")</f>
        <v/>
      </c>
      <c r="H5641" s="139"/>
      <c r="I5641" s="5" t="s">
        <v>5</v>
      </c>
      <c r="J5641" s="20" t="str">
        <f t="shared" si="88"/>
        <v/>
      </c>
      <c r="K5641" s="21">
        <f>IF(I5641&lt;&gt;"",SUMIF(Table1[Codigo_servico],A5641,Table1[Subtotal_insumo]),"")</f>
        <v>1.9450350270935917</v>
      </c>
      <c r="L5641" s="17" t="str">
        <f>IF(Table1[[#This Row],[Ordem_insumos]]&lt;&gt;0,VLOOKUP(Table1[[#This Row],[Codigo_servico]],Preencher_Orcamento!$B:$D,3,FALSE)*Table1[[#This Row],[Qtde_insumo]],"")</f>
        <v/>
      </c>
      <c r="M5641" s="17" t="str">
        <f>IF(Table1[[#This Row],[Ordem_insumos]]&lt;&gt;0,VLOOKUP(Table1[[#This Row],[Codigo_servico]],Preencher_Orcamento!$B:$D,3,FALSE)*Table1[[#This Row],[Subtotal_insumo]],"")</f>
        <v/>
      </c>
    </row>
    <row r="5642" spans="1:13" x14ac:dyDescent="0.25">
      <c r="A5642" s="6">
        <v>96016</v>
      </c>
      <c r="B5642" s="126">
        <v>1</v>
      </c>
      <c r="C5642" s="133"/>
      <c r="D5642" s="134">
        <v>2041</v>
      </c>
      <c r="E5642" s="7" t="s">
        <v>2192</v>
      </c>
      <c r="F5642" s="8" t="s">
        <v>2140</v>
      </c>
      <c r="G5642" s="16">
        <f>IFERROR(VLOOKUP(Table1[[#This Row],[Codigo_insumo]],BD_Insumos!$B:$E,4),"")</f>
        <v>18.820516146129485</v>
      </c>
      <c r="H5642" s="140">
        <v>0.06</v>
      </c>
      <c r="I5642" s="9"/>
      <c r="J5642" s="22">
        <f t="shared" si="88"/>
        <v>1.1292309687677691</v>
      </c>
      <c r="K5642" s="22" t="str">
        <f>IF(I5642&lt;&gt;"",SUMIF(Table1[Codigo_servico],A5642,Table1[Subtotal_insumo]),"")</f>
        <v/>
      </c>
      <c r="L5642" s="16">
        <f>IF(Table1[[#This Row],[Ordem_insumos]]&lt;&gt;0,VLOOKUP(Table1[[#This Row],[Codigo_servico]],Preencher_Orcamento!$B:$D,3,FALSE)*Table1[[#This Row],[Qtde_insumo]],"")</f>
        <v>0</v>
      </c>
      <c r="M5642" s="16">
        <f>IF(Table1[[#This Row],[Ordem_insumos]]&lt;&gt;0,VLOOKUP(Table1[[#This Row],[Codigo_servico]],Preencher_Orcamento!$B:$D,3,FALSE)*Table1[[#This Row],[Subtotal_insumo]],"")</f>
        <v>0</v>
      </c>
    </row>
    <row r="5643" spans="1:13" x14ac:dyDescent="0.25">
      <c r="A5643" s="6">
        <v>96016</v>
      </c>
      <c r="B5643" s="126">
        <v>2</v>
      </c>
      <c r="C5643" s="133"/>
      <c r="D5643" s="134">
        <v>2044</v>
      </c>
      <c r="E5643" s="7" t="s">
        <v>2193</v>
      </c>
      <c r="F5643" s="8" t="s">
        <v>2140</v>
      </c>
      <c r="G5643" s="16">
        <f>IFERROR(VLOOKUP(Table1[[#This Row],[Codigo_insumo]],BD_Insumos!$B:$E,4),"")</f>
        <v>13.596734305430379</v>
      </c>
      <c r="H5643" s="140">
        <v>0.06</v>
      </c>
      <c r="I5643" s="9"/>
      <c r="J5643" s="22">
        <f t="shared" si="88"/>
        <v>0.8158040583258227</v>
      </c>
      <c r="K5643" s="22" t="str">
        <f>IF(I5643&lt;&gt;"",SUMIF(Table1[Codigo_servico],A5643,Table1[Subtotal_insumo]),"")</f>
        <v/>
      </c>
      <c r="L5643" s="16">
        <f>IF(Table1[[#This Row],[Ordem_insumos]]&lt;&gt;0,VLOOKUP(Table1[[#This Row],[Codigo_servico]],Preencher_Orcamento!$B:$D,3,FALSE)*Table1[[#This Row],[Qtde_insumo]],"")</f>
        <v>0</v>
      </c>
      <c r="M5643" s="16">
        <f>IF(Table1[[#This Row],[Ordem_insumos]]&lt;&gt;0,VLOOKUP(Table1[[#This Row],[Codigo_servico]],Preencher_Orcamento!$B:$D,3,FALSE)*Table1[[#This Row],[Subtotal_insumo]],"")</f>
        <v>0</v>
      </c>
    </row>
    <row r="5644" spans="1:13" x14ac:dyDescent="0.25">
      <c r="A5644" s="3">
        <v>96017</v>
      </c>
      <c r="B5644" s="125">
        <v>0</v>
      </c>
      <c r="C5644" s="131" t="s">
        <v>3512</v>
      </c>
      <c r="D5644" s="132"/>
      <c r="E5644" s="4"/>
      <c r="F5644" s="4"/>
      <c r="G5644" s="17" t="str">
        <f>IFERROR(VLOOKUP(Table1[[#This Row],[Codigo_insumo]],BD_Insumos!$B:$E,4),"")</f>
        <v/>
      </c>
      <c r="H5644" s="139"/>
      <c r="I5644" s="5" t="s">
        <v>5</v>
      </c>
      <c r="J5644" s="20" t="str">
        <f t="shared" si="88"/>
        <v/>
      </c>
      <c r="K5644" s="21">
        <f>IF(I5644&lt;&gt;"",SUMIF(Table1[Codigo_servico],A5644,Table1[Subtotal_insumo]),"")</f>
        <v>3.8900700541871833</v>
      </c>
      <c r="L5644" s="17" t="str">
        <f>IF(Table1[[#This Row],[Ordem_insumos]]&lt;&gt;0,VLOOKUP(Table1[[#This Row],[Codigo_servico]],Preencher_Orcamento!$B:$D,3,FALSE)*Table1[[#This Row],[Qtde_insumo]],"")</f>
        <v/>
      </c>
      <c r="M5644" s="17" t="str">
        <f>IF(Table1[[#This Row],[Ordem_insumos]]&lt;&gt;0,VLOOKUP(Table1[[#This Row],[Codigo_servico]],Preencher_Orcamento!$B:$D,3,FALSE)*Table1[[#This Row],[Subtotal_insumo]],"")</f>
        <v/>
      </c>
    </row>
    <row r="5645" spans="1:13" x14ac:dyDescent="0.25">
      <c r="A5645" s="6">
        <v>96017</v>
      </c>
      <c r="B5645" s="126">
        <v>1</v>
      </c>
      <c r="C5645" s="133"/>
      <c r="D5645" s="134">
        <v>2044</v>
      </c>
      <c r="E5645" s="7" t="s">
        <v>2193</v>
      </c>
      <c r="F5645" s="8" t="s">
        <v>2140</v>
      </c>
      <c r="G5645" s="16">
        <f>IFERROR(VLOOKUP(Table1[[#This Row],[Codigo_insumo]],BD_Insumos!$B:$E,4),"")</f>
        <v>13.596734305430379</v>
      </c>
      <c r="H5645" s="140">
        <v>0.12</v>
      </c>
      <c r="I5645" s="9"/>
      <c r="J5645" s="22">
        <f t="shared" si="88"/>
        <v>1.6316081166516454</v>
      </c>
      <c r="K5645" s="22" t="str">
        <f>IF(I5645&lt;&gt;"",SUMIF(Table1[Codigo_servico],A5645,Table1[Subtotal_insumo]),"")</f>
        <v/>
      </c>
      <c r="L5645" s="16">
        <f>IF(Table1[[#This Row],[Ordem_insumos]]&lt;&gt;0,VLOOKUP(Table1[[#This Row],[Codigo_servico]],Preencher_Orcamento!$B:$D,3,FALSE)*Table1[[#This Row],[Qtde_insumo]],"")</f>
        <v>0</v>
      </c>
      <c r="M5645" s="16">
        <f>IF(Table1[[#This Row],[Ordem_insumos]]&lt;&gt;0,VLOOKUP(Table1[[#This Row],[Codigo_servico]],Preencher_Orcamento!$B:$D,3,FALSE)*Table1[[#This Row],[Subtotal_insumo]],"")</f>
        <v>0</v>
      </c>
    </row>
    <row r="5646" spans="1:13" x14ac:dyDescent="0.25">
      <c r="A5646" s="6">
        <v>96017</v>
      </c>
      <c r="B5646" s="126">
        <v>2</v>
      </c>
      <c r="C5646" s="133"/>
      <c r="D5646" s="134">
        <v>2041</v>
      </c>
      <c r="E5646" s="7" t="s">
        <v>2192</v>
      </c>
      <c r="F5646" s="8" t="s">
        <v>2140</v>
      </c>
      <c r="G5646" s="16">
        <f>IFERROR(VLOOKUP(Table1[[#This Row],[Codigo_insumo]],BD_Insumos!$B:$E,4),"")</f>
        <v>18.820516146129485</v>
      </c>
      <c r="H5646" s="140">
        <v>0.12</v>
      </c>
      <c r="I5646" s="9"/>
      <c r="J5646" s="22">
        <f t="shared" si="88"/>
        <v>2.2584619375355381</v>
      </c>
      <c r="K5646" s="22" t="str">
        <f>IF(I5646&lt;&gt;"",SUMIF(Table1[Codigo_servico],A5646,Table1[Subtotal_insumo]),"")</f>
        <v/>
      </c>
      <c r="L5646" s="16">
        <f>IF(Table1[[#This Row],[Ordem_insumos]]&lt;&gt;0,VLOOKUP(Table1[[#This Row],[Codigo_servico]],Preencher_Orcamento!$B:$D,3,FALSE)*Table1[[#This Row],[Qtde_insumo]],"")</f>
        <v>0</v>
      </c>
      <c r="M5646" s="16">
        <f>IF(Table1[[#This Row],[Ordem_insumos]]&lt;&gt;0,VLOOKUP(Table1[[#This Row],[Codigo_servico]],Preencher_Orcamento!$B:$D,3,FALSE)*Table1[[#This Row],[Subtotal_insumo]],"")</f>
        <v>0</v>
      </c>
    </row>
    <row r="5647" spans="1:13" x14ac:dyDescent="0.25">
      <c r="A5647" s="3">
        <v>96018</v>
      </c>
      <c r="B5647" s="125">
        <v>0</v>
      </c>
      <c r="C5647" s="131" t="s">
        <v>3513</v>
      </c>
      <c r="D5647" s="132"/>
      <c r="E5647" s="4"/>
      <c r="F5647" s="4"/>
      <c r="G5647" s="17" t="str">
        <f>IFERROR(VLOOKUP(Table1[[#This Row],[Codigo_insumo]],BD_Insumos!$B:$E,4),"")</f>
        <v/>
      </c>
      <c r="H5647" s="139"/>
      <c r="I5647" s="5" t="s">
        <v>457</v>
      </c>
      <c r="J5647" s="20" t="str">
        <f t="shared" si="88"/>
        <v/>
      </c>
      <c r="K5647" s="21">
        <f>IF(I5647&lt;&gt;"",SUMIF(Table1[Codigo_servico],A5647,Table1[Subtotal_insumo]),"")</f>
        <v>6.4834500903119734</v>
      </c>
      <c r="L5647" s="17" t="str">
        <f>IF(Table1[[#This Row],[Ordem_insumos]]&lt;&gt;0,VLOOKUP(Table1[[#This Row],[Codigo_servico]],Preencher_Orcamento!$B:$D,3,FALSE)*Table1[[#This Row],[Qtde_insumo]],"")</f>
        <v/>
      </c>
      <c r="M5647" s="17" t="str">
        <f>IF(Table1[[#This Row],[Ordem_insumos]]&lt;&gt;0,VLOOKUP(Table1[[#This Row],[Codigo_servico]],Preencher_Orcamento!$B:$D,3,FALSE)*Table1[[#This Row],[Subtotal_insumo]],"")</f>
        <v/>
      </c>
    </row>
    <row r="5648" spans="1:13" x14ac:dyDescent="0.25">
      <c r="A5648" s="6">
        <v>96018</v>
      </c>
      <c r="B5648" s="126">
        <v>1</v>
      </c>
      <c r="C5648" s="133"/>
      <c r="D5648" s="134">
        <v>2041</v>
      </c>
      <c r="E5648" s="7" t="s">
        <v>2192</v>
      </c>
      <c r="F5648" s="8" t="s">
        <v>2140</v>
      </c>
      <c r="G5648" s="16">
        <f>IFERROR(VLOOKUP(Table1[[#This Row],[Codigo_insumo]],BD_Insumos!$B:$E,4),"")</f>
        <v>18.820516146129485</v>
      </c>
      <c r="H5648" s="140">
        <v>0.2</v>
      </c>
      <c r="I5648" s="9"/>
      <c r="J5648" s="22">
        <f t="shared" si="88"/>
        <v>3.7641032292258974</v>
      </c>
      <c r="K5648" s="22" t="str">
        <f>IF(I5648&lt;&gt;"",SUMIF(Table1[Codigo_servico],A5648,Table1[Subtotal_insumo]),"")</f>
        <v/>
      </c>
      <c r="L5648" s="16">
        <f>IF(Table1[[#This Row],[Ordem_insumos]]&lt;&gt;0,VLOOKUP(Table1[[#This Row],[Codigo_servico]],Preencher_Orcamento!$B:$D,3,FALSE)*Table1[[#This Row],[Qtde_insumo]],"")</f>
        <v>0</v>
      </c>
      <c r="M5648" s="16">
        <f>IF(Table1[[#This Row],[Ordem_insumos]]&lt;&gt;0,VLOOKUP(Table1[[#This Row],[Codigo_servico]],Preencher_Orcamento!$B:$D,3,FALSE)*Table1[[#This Row],[Subtotal_insumo]],"")</f>
        <v>0</v>
      </c>
    </row>
    <row r="5649" spans="1:13" x14ac:dyDescent="0.25">
      <c r="A5649" s="6">
        <v>96018</v>
      </c>
      <c r="B5649" s="126">
        <v>2</v>
      </c>
      <c r="C5649" s="133"/>
      <c r="D5649" s="134">
        <v>2044</v>
      </c>
      <c r="E5649" s="7" t="s">
        <v>2193</v>
      </c>
      <c r="F5649" s="8" t="s">
        <v>2140</v>
      </c>
      <c r="G5649" s="16">
        <f>IFERROR(VLOOKUP(Table1[[#This Row],[Codigo_insumo]],BD_Insumos!$B:$E,4),"")</f>
        <v>13.596734305430379</v>
      </c>
      <c r="H5649" s="140">
        <v>0.2</v>
      </c>
      <c r="I5649" s="9"/>
      <c r="J5649" s="22">
        <f t="shared" si="88"/>
        <v>2.719346861086076</v>
      </c>
      <c r="K5649" s="22" t="str">
        <f>IF(I5649&lt;&gt;"",SUMIF(Table1[Codigo_servico],A5649,Table1[Subtotal_insumo]),"")</f>
        <v/>
      </c>
      <c r="L5649" s="16">
        <f>IF(Table1[[#This Row],[Ordem_insumos]]&lt;&gt;0,VLOOKUP(Table1[[#This Row],[Codigo_servico]],Preencher_Orcamento!$B:$D,3,FALSE)*Table1[[#This Row],[Qtde_insumo]],"")</f>
        <v>0</v>
      </c>
      <c r="M5649" s="16">
        <f>IF(Table1[[#This Row],[Ordem_insumos]]&lt;&gt;0,VLOOKUP(Table1[[#This Row],[Codigo_servico]],Preencher_Orcamento!$B:$D,3,FALSE)*Table1[[#This Row],[Subtotal_insumo]],"")</f>
        <v>0</v>
      </c>
    </row>
    <row r="5650" spans="1:13" x14ac:dyDescent="0.25">
      <c r="A5650" s="3">
        <v>96020</v>
      </c>
      <c r="B5650" s="125">
        <v>0</v>
      </c>
      <c r="C5650" s="131" t="s">
        <v>3514</v>
      </c>
      <c r="D5650" s="132"/>
      <c r="E5650" s="4"/>
      <c r="F5650" s="4"/>
      <c r="G5650" s="17" t="str">
        <f>IFERROR(VLOOKUP(Table1[[#This Row],[Codigo_insumo]],BD_Insumos!$B:$E,4),"")</f>
        <v/>
      </c>
      <c r="H5650" s="139"/>
      <c r="I5650" s="5" t="s">
        <v>457</v>
      </c>
      <c r="J5650" s="20" t="str">
        <f t="shared" si="88"/>
        <v/>
      </c>
      <c r="K5650" s="21">
        <f>IF(I5650&lt;&gt;"",SUMIF(Table1[Codigo_servico],A5650,Table1[Subtotal_insumo]),"")</f>
        <v>6.4834500903119734</v>
      </c>
      <c r="L5650" s="17" t="str">
        <f>IF(Table1[[#This Row],[Ordem_insumos]]&lt;&gt;0,VLOOKUP(Table1[[#This Row],[Codigo_servico]],Preencher_Orcamento!$B:$D,3,FALSE)*Table1[[#This Row],[Qtde_insumo]],"")</f>
        <v/>
      </c>
      <c r="M5650" s="17" t="str">
        <f>IF(Table1[[#This Row],[Ordem_insumos]]&lt;&gt;0,VLOOKUP(Table1[[#This Row],[Codigo_servico]],Preencher_Orcamento!$B:$D,3,FALSE)*Table1[[#This Row],[Subtotal_insumo]],"")</f>
        <v/>
      </c>
    </row>
    <row r="5651" spans="1:13" x14ac:dyDescent="0.25">
      <c r="A5651" s="6">
        <v>96020</v>
      </c>
      <c r="B5651" s="126">
        <v>1</v>
      </c>
      <c r="C5651" s="133"/>
      <c r="D5651" s="134">
        <v>2044</v>
      </c>
      <c r="E5651" s="7" t="s">
        <v>2193</v>
      </c>
      <c r="F5651" s="8" t="s">
        <v>2140</v>
      </c>
      <c r="G5651" s="16">
        <f>IFERROR(VLOOKUP(Table1[[#This Row],[Codigo_insumo]],BD_Insumos!$B:$E,4),"")</f>
        <v>13.596734305430379</v>
      </c>
      <c r="H5651" s="140">
        <v>0.2</v>
      </c>
      <c r="I5651" s="9"/>
      <c r="J5651" s="22">
        <f t="shared" si="88"/>
        <v>2.719346861086076</v>
      </c>
      <c r="K5651" s="22" t="str">
        <f>IF(I5651&lt;&gt;"",SUMIF(Table1[Codigo_servico],A5651,Table1[Subtotal_insumo]),"")</f>
        <v/>
      </c>
      <c r="L5651" s="16">
        <f>IF(Table1[[#This Row],[Ordem_insumos]]&lt;&gt;0,VLOOKUP(Table1[[#This Row],[Codigo_servico]],Preencher_Orcamento!$B:$D,3,FALSE)*Table1[[#This Row],[Qtde_insumo]],"")</f>
        <v>0</v>
      </c>
      <c r="M5651" s="16">
        <f>IF(Table1[[#This Row],[Ordem_insumos]]&lt;&gt;0,VLOOKUP(Table1[[#This Row],[Codigo_servico]],Preencher_Orcamento!$B:$D,3,FALSE)*Table1[[#This Row],[Subtotal_insumo]],"")</f>
        <v>0</v>
      </c>
    </row>
    <row r="5652" spans="1:13" x14ac:dyDescent="0.25">
      <c r="A5652" s="6">
        <v>96020</v>
      </c>
      <c r="B5652" s="126">
        <v>2</v>
      </c>
      <c r="C5652" s="133"/>
      <c r="D5652" s="134">
        <v>2041</v>
      </c>
      <c r="E5652" s="7" t="s">
        <v>2192</v>
      </c>
      <c r="F5652" s="8" t="s">
        <v>2140</v>
      </c>
      <c r="G5652" s="16">
        <f>IFERROR(VLOOKUP(Table1[[#This Row],[Codigo_insumo]],BD_Insumos!$B:$E,4),"")</f>
        <v>18.820516146129485</v>
      </c>
      <c r="H5652" s="140">
        <v>0.2</v>
      </c>
      <c r="I5652" s="9"/>
      <c r="J5652" s="22">
        <f t="shared" si="88"/>
        <v>3.7641032292258974</v>
      </c>
      <c r="K5652" s="22" t="str">
        <f>IF(I5652&lt;&gt;"",SUMIF(Table1[Codigo_servico],A5652,Table1[Subtotal_insumo]),"")</f>
        <v/>
      </c>
      <c r="L5652" s="16">
        <f>IF(Table1[[#This Row],[Ordem_insumos]]&lt;&gt;0,VLOOKUP(Table1[[#This Row],[Codigo_servico]],Preencher_Orcamento!$B:$D,3,FALSE)*Table1[[#This Row],[Qtde_insumo]],"")</f>
        <v>0</v>
      </c>
      <c r="M5652" s="16">
        <f>IF(Table1[[#This Row],[Ordem_insumos]]&lt;&gt;0,VLOOKUP(Table1[[#This Row],[Codigo_servico]],Preencher_Orcamento!$B:$D,3,FALSE)*Table1[[#This Row],[Subtotal_insumo]],"")</f>
        <v>0</v>
      </c>
    </row>
    <row r="5653" spans="1:13" x14ac:dyDescent="0.25">
      <c r="A5653" s="3">
        <v>96110</v>
      </c>
      <c r="B5653" s="125">
        <v>0</v>
      </c>
      <c r="C5653" s="131" t="s">
        <v>3515</v>
      </c>
      <c r="D5653" s="132"/>
      <c r="E5653" s="4"/>
      <c r="F5653" s="4"/>
      <c r="G5653" s="17" t="str">
        <f>IFERROR(VLOOKUP(Table1[[#This Row],[Codigo_insumo]],BD_Insumos!$B:$E,4),"")</f>
        <v/>
      </c>
      <c r="H5653" s="139"/>
      <c r="I5653" s="5" t="s">
        <v>5</v>
      </c>
      <c r="J5653" s="20" t="str">
        <f t="shared" si="88"/>
        <v/>
      </c>
      <c r="K5653" s="21">
        <f>IF(I5653&lt;&gt;"",SUMIF(Table1[Codigo_servico],A5653,Table1[Subtotal_insumo]),"")</f>
        <v>25.933800361247894</v>
      </c>
      <c r="L5653" s="17" t="str">
        <f>IF(Table1[[#This Row],[Ordem_insumos]]&lt;&gt;0,VLOOKUP(Table1[[#This Row],[Codigo_servico]],Preencher_Orcamento!$B:$D,3,FALSE)*Table1[[#This Row],[Qtde_insumo]],"")</f>
        <v/>
      </c>
      <c r="M5653" s="17" t="str">
        <f>IF(Table1[[#This Row],[Ordem_insumos]]&lt;&gt;0,VLOOKUP(Table1[[#This Row],[Codigo_servico]],Preencher_Orcamento!$B:$D,3,FALSE)*Table1[[#This Row],[Subtotal_insumo]],"")</f>
        <v/>
      </c>
    </row>
    <row r="5654" spans="1:13" x14ac:dyDescent="0.25">
      <c r="A5654" s="6">
        <v>96110</v>
      </c>
      <c r="B5654" s="126">
        <v>1</v>
      </c>
      <c r="C5654" s="133"/>
      <c r="D5654" s="134">
        <v>2041</v>
      </c>
      <c r="E5654" s="7" t="s">
        <v>2192</v>
      </c>
      <c r="F5654" s="8" t="s">
        <v>2140</v>
      </c>
      <c r="G5654" s="16">
        <f>IFERROR(VLOOKUP(Table1[[#This Row],[Codigo_insumo]],BD_Insumos!$B:$E,4),"")</f>
        <v>18.820516146129485</v>
      </c>
      <c r="H5654" s="140">
        <v>0.8</v>
      </c>
      <c r="I5654" s="9"/>
      <c r="J5654" s="22">
        <f t="shared" si="88"/>
        <v>15.056412916903589</v>
      </c>
      <c r="K5654" s="22" t="str">
        <f>IF(I5654&lt;&gt;"",SUMIF(Table1[Codigo_servico],A5654,Table1[Subtotal_insumo]),"")</f>
        <v/>
      </c>
      <c r="L5654" s="16">
        <f>IF(Table1[[#This Row],[Ordem_insumos]]&lt;&gt;0,VLOOKUP(Table1[[#This Row],[Codigo_servico]],Preencher_Orcamento!$B:$D,3,FALSE)*Table1[[#This Row],[Qtde_insumo]],"")</f>
        <v>0</v>
      </c>
      <c r="M5654" s="16">
        <f>IF(Table1[[#This Row],[Ordem_insumos]]&lt;&gt;0,VLOOKUP(Table1[[#This Row],[Codigo_servico]],Preencher_Orcamento!$B:$D,3,FALSE)*Table1[[#This Row],[Subtotal_insumo]],"")</f>
        <v>0</v>
      </c>
    </row>
    <row r="5655" spans="1:13" x14ac:dyDescent="0.25">
      <c r="A5655" s="6">
        <v>96110</v>
      </c>
      <c r="B5655" s="126">
        <v>2</v>
      </c>
      <c r="C5655" s="133"/>
      <c r="D5655" s="134">
        <v>2044</v>
      </c>
      <c r="E5655" s="7" t="s">
        <v>2193</v>
      </c>
      <c r="F5655" s="8" t="s">
        <v>2140</v>
      </c>
      <c r="G5655" s="16">
        <f>IFERROR(VLOOKUP(Table1[[#This Row],[Codigo_insumo]],BD_Insumos!$B:$E,4),"")</f>
        <v>13.596734305430379</v>
      </c>
      <c r="H5655" s="140">
        <v>0.8</v>
      </c>
      <c r="I5655" s="9"/>
      <c r="J5655" s="22">
        <f t="shared" si="88"/>
        <v>10.877387444344304</v>
      </c>
      <c r="K5655" s="22" t="str">
        <f>IF(I5655&lt;&gt;"",SUMIF(Table1[Codigo_servico],A5655,Table1[Subtotal_insumo]),"")</f>
        <v/>
      </c>
      <c r="L5655" s="16">
        <f>IF(Table1[[#This Row],[Ordem_insumos]]&lt;&gt;0,VLOOKUP(Table1[[#This Row],[Codigo_servico]],Preencher_Orcamento!$B:$D,3,FALSE)*Table1[[#This Row],[Qtde_insumo]],"")</f>
        <v>0</v>
      </c>
      <c r="M5655" s="16">
        <f>IF(Table1[[#This Row],[Ordem_insumos]]&lt;&gt;0,VLOOKUP(Table1[[#This Row],[Codigo_servico]],Preencher_Orcamento!$B:$D,3,FALSE)*Table1[[#This Row],[Subtotal_insumo]],"")</f>
        <v>0</v>
      </c>
    </row>
    <row r="5656" spans="1:13" x14ac:dyDescent="0.25">
      <c r="A5656" s="3">
        <v>96111</v>
      </c>
      <c r="B5656" s="125">
        <v>0</v>
      </c>
      <c r="C5656" s="131" t="s">
        <v>3516</v>
      </c>
      <c r="D5656" s="132"/>
      <c r="E5656" s="4"/>
      <c r="F5656" s="4"/>
      <c r="G5656" s="17" t="str">
        <f>IFERROR(VLOOKUP(Table1[[#This Row],[Codigo_insumo]],BD_Insumos!$B:$E,4),"")</f>
        <v/>
      </c>
      <c r="H5656" s="139"/>
      <c r="I5656" s="5" t="s">
        <v>457</v>
      </c>
      <c r="J5656" s="20" t="str">
        <f t="shared" si="88"/>
        <v/>
      </c>
      <c r="K5656" s="21">
        <f>IF(I5656&lt;&gt;"",SUMIF(Table1[Codigo_servico],A5656,Table1[Subtotal_insumo]),"")</f>
        <v>6.4834500903119734</v>
      </c>
      <c r="L5656" s="17" t="str">
        <f>IF(Table1[[#This Row],[Ordem_insumos]]&lt;&gt;0,VLOOKUP(Table1[[#This Row],[Codigo_servico]],Preencher_Orcamento!$B:$D,3,FALSE)*Table1[[#This Row],[Qtde_insumo]],"")</f>
        <v/>
      </c>
      <c r="M5656" s="17" t="str">
        <f>IF(Table1[[#This Row],[Ordem_insumos]]&lt;&gt;0,VLOOKUP(Table1[[#This Row],[Codigo_servico]],Preencher_Orcamento!$B:$D,3,FALSE)*Table1[[#This Row],[Subtotal_insumo]],"")</f>
        <v/>
      </c>
    </row>
    <row r="5657" spans="1:13" x14ac:dyDescent="0.25">
      <c r="A5657" s="6">
        <v>96111</v>
      </c>
      <c r="B5657" s="126">
        <v>1</v>
      </c>
      <c r="C5657" s="133"/>
      <c r="D5657" s="134">
        <v>2041</v>
      </c>
      <c r="E5657" s="7" t="s">
        <v>2192</v>
      </c>
      <c r="F5657" s="8" t="s">
        <v>2140</v>
      </c>
      <c r="G5657" s="16">
        <f>IFERROR(VLOOKUP(Table1[[#This Row],[Codigo_insumo]],BD_Insumos!$B:$E,4),"")</f>
        <v>18.820516146129485</v>
      </c>
      <c r="H5657" s="140">
        <v>0.2</v>
      </c>
      <c r="I5657" s="9"/>
      <c r="J5657" s="22">
        <f t="shared" si="88"/>
        <v>3.7641032292258974</v>
      </c>
      <c r="K5657" s="22" t="str">
        <f>IF(I5657&lt;&gt;"",SUMIF(Table1[Codigo_servico],A5657,Table1[Subtotal_insumo]),"")</f>
        <v/>
      </c>
      <c r="L5657" s="16">
        <f>IF(Table1[[#This Row],[Ordem_insumos]]&lt;&gt;0,VLOOKUP(Table1[[#This Row],[Codigo_servico]],Preencher_Orcamento!$B:$D,3,FALSE)*Table1[[#This Row],[Qtde_insumo]],"")</f>
        <v>0</v>
      </c>
      <c r="M5657" s="16">
        <f>IF(Table1[[#This Row],[Ordem_insumos]]&lt;&gt;0,VLOOKUP(Table1[[#This Row],[Codigo_servico]],Preencher_Orcamento!$B:$D,3,FALSE)*Table1[[#This Row],[Subtotal_insumo]],"")</f>
        <v>0</v>
      </c>
    </row>
    <row r="5658" spans="1:13" x14ac:dyDescent="0.25">
      <c r="A5658" s="6">
        <v>96111</v>
      </c>
      <c r="B5658" s="126">
        <v>2</v>
      </c>
      <c r="C5658" s="133"/>
      <c r="D5658" s="134">
        <v>2044</v>
      </c>
      <c r="E5658" s="7" t="s">
        <v>2193</v>
      </c>
      <c r="F5658" s="8" t="s">
        <v>2140</v>
      </c>
      <c r="G5658" s="16">
        <f>IFERROR(VLOOKUP(Table1[[#This Row],[Codigo_insumo]],BD_Insumos!$B:$E,4),"")</f>
        <v>13.596734305430379</v>
      </c>
      <c r="H5658" s="140">
        <v>0.2</v>
      </c>
      <c r="I5658" s="9"/>
      <c r="J5658" s="22">
        <f t="shared" si="88"/>
        <v>2.719346861086076</v>
      </c>
      <c r="K5658" s="22" t="str">
        <f>IF(I5658&lt;&gt;"",SUMIF(Table1[Codigo_servico],A5658,Table1[Subtotal_insumo]),"")</f>
        <v/>
      </c>
      <c r="L5658" s="16">
        <f>IF(Table1[[#This Row],[Ordem_insumos]]&lt;&gt;0,VLOOKUP(Table1[[#This Row],[Codigo_servico]],Preencher_Orcamento!$B:$D,3,FALSE)*Table1[[#This Row],[Qtde_insumo]],"")</f>
        <v>0</v>
      </c>
      <c r="M5658" s="16">
        <f>IF(Table1[[#This Row],[Ordem_insumos]]&lt;&gt;0,VLOOKUP(Table1[[#This Row],[Codigo_servico]],Preencher_Orcamento!$B:$D,3,FALSE)*Table1[[#This Row],[Subtotal_insumo]],"")</f>
        <v>0</v>
      </c>
    </row>
    <row r="5659" spans="1:13" x14ac:dyDescent="0.25">
      <c r="A5659" s="3">
        <v>96115</v>
      </c>
      <c r="B5659" s="125">
        <v>0</v>
      </c>
      <c r="C5659" s="131" t="s">
        <v>3517</v>
      </c>
      <c r="D5659" s="132"/>
      <c r="E5659" s="4"/>
      <c r="F5659" s="4"/>
      <c r="G5659" s="17" t="str">
        <f>IFERROR(VLOOKUP(Table1[[#This Row],[Codigo_insumo]],BD_Insumos!$B:$E,4),"")</f>
        <v/>
      </c>
      <c r="H5659" s="139"/>
      <c r="I5659" s="5" t="s">
        <v>457</v>
      </c>
      <c r="J5659" s="20" t="str">
        <f t="shared" si="88"/>
        <v/>
      </c>
      <c r="K5659" s="21">
        <f>IF(I5659&lt;&gt;"",SUMIF(Table1[Codigo_servico],A5659,Table1[Subtotal_insumo]),"")</f>
        <v>9.7251751354679588</v>
      </c>
      <c r="L5659" s="17" t="str">
        <f>IF(Table1[[#This Row],[Ordem_insumos]]&lt;&gt;0,VLOOKUP(Table1[[#This Row],[Codigo_servico]],Preencher_Orcamento!$B:$D,3,FALSE)*Table1[[#This Row],[Qtde_insumo]],"")</f>
        <v/>
      </c>
      <c r="M5659" s="17" t="str">
        <f>IF(Table1[[#This Row],[Ordem_insumos]]&lt;&gt;0,VLOOKUP(Table1[[#This Row],[Codigo_servico]],Preencher_Orcamento!$B:$D,3,FALSE)*Table1[[#This Row],[Subtotal_insumo]],"")</f>
        <v/>
      </c>
    </row>
    <row r="5660" spans="1:13" x14ac:dyDescent="0.25">
      <c r="A5660" s="6">
        <v>96115</v>
      </c>
      <c r="B5660" s="126">
        <v>1</v>
      </c>
      <c r="C5660" s="133"/>
      <c r="D5660" s="134">
        <v>2041</v>
      </c>
      <c r="E5660" s="7" t="s">
        <v>2192</v>
      </c>
      <c r="F5660" s="8" t="s">
        <v>2140</v>
      </c>
      <c r="G5660" s="16">
        <f>IFERROR(VLOOKUP(Table1[[#This Row],[Codigo_insumo]],BD_Insumos!$B:$E,4),"")</f>
        <v>18.820516146129485</v>
      </c>
      <c r="H5660" s="140">
        <v>0.3</v>
      </c>
      <c r="I5660" s="9"/>
      <c r="J5660" s="22">
        <f t="shared" si="88"/>
        <v>5.6461548438388451</v>
      </c>
      <c r="K5660" s="22" t="str">
        <f>IF(I5660&lt;&gt;"",SUMIF(Table1[Codigo_servico],A5660,Table1[Subtotal_insumo]),"")</f>
        <v/>
      </c>
      <c r="L5660" s="16">
        <f>IF(Table1[[#This Row],[Ordem_insumos]]&lt;&gt;0,VLOOKUP(Table1[[#This Row],[Codigo_servico]],Preencher_Orcamento!$B:$D,3,FALSE)*Table1[[#This Row],[Qtde_insumo]],"")</f>
        <v>0</v>
      </c>
      <c r="M5660" s="16">
        <f>IF(Table1[[#This Row],[Ordem_insumos]]&lt;&gt;0,VLOOKUP(Table1[[#This Row],[Codigo_servico]],Preencher_Orcamento!$B:$D,3,FALSE)*Table1[[#This Row],[Subtotal_insumo]],"")</f>
        <v>0</v>
      </c>
    </row>
    <row r="5661" spans="1:13" x14ac:dyDescent="0.25">
      <c r="A5661" s="6">
        <v>96115</v>
      </c>
      <c r="B5661" s="126">
        <v>2</v>
      </c>
      <c r="C5661" s="133"/>
      <c r="D5661" s="134">
        <v>2044</v>
      </c>
      <c r="E5661" s="7" t="s">
        <v>2193</v>
      </c>
      <c r="F5661" s="8" t="s">
        <v>2140</v>
      </c>
      <c r="G5661" s="16">
        <f>IFERROR(VLOOKUP(Table1[[#This Row],[Codigo_insumo]],BD_Insumos!$B:$E,4),"")</f>
        <v>13.596734305430379</v>
      </c>
      <c r="H5661" s="140">
        <v>0.3</v>
      </c>
      <c r="I5661" s="9"/>
      <c r="J5661" s="22">
        <f t="shared" si="88"/>
        <v>4.0790202916291136</v>
      </c>
      <c r="K5661" s="22" t="str">
        <f>IF(I5661&lt;&gt;"",SUMIF(Table1[Codigo_servico],A5661,Table1[Subtotal_insumo]),"")</f>
        <v/>
      </c>
      <c r="L5661" s="16">
        <f>IF(Table1[[#This Row],[Ordem_insumos]]&lt;&gt;0,VLOOKUP(Table1[[#This Row],[Codigo_servico]],Preencher_Orcamento!$B:$D,3,FALSE)*Table1[[#This Row],[Qtde_insumo]],"")</f>
        <v>0</v>
      </c>
      <c r="M5661" s="16">
        <f>IF(Table1[[#This Row],[Ordem_insumos]]&lt;&gt;0,VLOOKUP(Table1[[#This Row],[Codigo_servico]],Preencher_Orcamento!$B:$D,3,FALSE)*Table1[[#This Row],[Subtotal_insumo]],"")</f>
        <v>0</v>
      </c>
    </row>
    <row r="5662" spans="1:13" x14ac:dyDescent="0.25">
      <c r="A5662" s="3">
        <v>96116</v>
      </c>
      <c r="B5662" s="125">
        <v>0</v>
      </c>
      <c r="C5662" s="131" t="s">
        <v>3518</v>
      </c>
      <c r="D5662" s="132"/>
      <c r="E5662" s="4"/>
      <c r="F5662" s="4"/>
      <c r="G5662" s="17" t="str">
        <f>IFERROR(VLOOKUP(Table1[[#This Row],[Codigo_insumo]],BD_Insumos!$B:$E,4),"")</f>
        <v/>
      </c>
      <c r="H5662" s="139"/>
      <c r="I5662" s="5" t="s">
        <v>457</v>
      </c>
      <c r="J5662" s="20" t="str">
        <f t="shared" si="88"/>
        <v/>
      </c>
      <c r="K5662" s="21">
        <f>IF(I5662&lt;&gt;"",SUMIF(Table1[Codigo_servico],A5662,Table1[Subtotal_insumo]),"")</f>
        <v>22.692075316091902</v>
      </c>
      <c r="L5662" s="17" t="str">
        <f>IF(Table1[[#This Row],[Ordem_insumos]]&lt;&gt;0,VLOOKUP(Table1[[#This Row],[Codigo_servico]],Preencher_Orcamento!$B:$D,3,FALSE)*Table1[[#This Row],[Qtde_insumo]],"")</f>
        <v/>
      </c>
      <c r="M5662" s="17" t="str">
        <f>IF(Table1[[#This Row],[Ordem_insumos]]&lt;&gt;0,VLOOKUP(Table1[[#This Row],[Codigo_servico]],Preencher_Orcamento!$B:$D,3,FALSE)*Table1[[#This Row],[Subtotal_insumo]],"")</f>
        <v/>
      </c>
    </row>
    <row r="5663" spans="1:13" x14ac:dyDescent="0.25">
      <c r="A5663" s="6">
        <v>96116</v>
      </c>
      <c r="B5663" s="126">
        <v>1</v>
      </c>
      <c r="C5663" s="133"/>
      <c r="D5663" s="134">
        <v>2041</v>
      </c>
      <c r="E5663" s="7" t="s">
        <v>2192</v>
      </c>
      <c r="F5663" s="8" t="s">
        <v>2140</v>
      </c>
      <c r="G5663" s="16">
        <f>IFERROR(VLOOKUP(Table1[[#This Row],[Codigo_insumo]],BD_Insumos!$B:$E,4),"")</f>
        <v>18.820516146129485</v>
      </c>
      <c r="H5663" s="140">
        <v>0.7</v>
      </c>
      <c r="I5663" s="9"/>
      <c r="J5663" s="22">
        <f t="shared" si="88"/>
        <v>13.174361302290638</v>
      </c>
      <c r="K5663" s="22" t="str">
        <f>IF(I5663&lt;&gt;"",SUMIF(Table1[Codigo_servico],A5663,Table1[Subtotal_insumo]),"")</f>
        <v/>
      </c>
      <c r="L5663" s="16">
        <f>IF(Table1[[#This Row],[Ordem_insumos]]&lt;&gt;0,VLOOKUP(Table1[[#This Row],[Codigo_servico]],Preencher_Orcamento!$B:$D,3,FALSE)*Table1[[#This Row],[Qtde_insumo]],"")</f>
        <v>0</v>
      </c>
      <c r="M5663" s="16">
        <f>IF(Table1[[#This Row],[Ordem_insumos]]&lt;&gt;0,VLOOKUP(Table1[[#This Row],[Codigo_servico]],Preencher_Orcamento!$B:$D,3,FALSE)*Table1[[#This Row],[Subtotal_insumo]],"")</f>
        <v>0</v>
      </c>
    </row>
    <row r="5664" spans="1:13" x14ac:dyDescent="0.25">
      <c r="A5664" s="6">
        <v>96116</v>
      </c>
      <c r="B5664" s="126">
        <v>2</v>
      </c>
      <c r="C5664" s="133"/>
      <c r="D5664" s="134">
        <v>2044</v>
      </c>
      <c r="E5664" s="7" t="s">
        <v>2193</v>
      </c>
      <c r="F5664" s="8" t="s">
        <v>2140</v>
      </c>
      <c r="G5664" s="16">
        <f>IFERROR(VLOOKUP(Table1[[#This Row],[Codigo_insumo]],BD_Insumos!$B:$E,4),"")</f>
        <v>13.596734305430379</v>
      </c>
      <c r="H5664" s="140">
        <v>0.7</v>
      </c>
      <c r="I5664" s="9"/>
      <c r="J5664" s="22">
        <f t="shared" si="88"/>
        <v>9.5177140138012657</v>
      </c>
      <c r="K5664" s="22" t="str">
        <f>IF(I5664&lt;&gt;"",SUMIF(Table1[Codigo_servico],A5664,Table1[Subtotal_insumo]),"")</f>
        <v/>
      </c>
      <c r="L5664" s="16">
        <f>IF(Table1[[#This Row],[Ordem_insumos]]&lt;&gt;0,VLOOKUP(Table1[[#This Row],[Codigo_servico]],Preencher_Orcamento!$B:$D,3,FALSE)*Table1[[#This Row],[Qtde_insumo]],"")</f>
        <v>0</v>
      </c>
      <c r="M5664" s="16">
        <f>IF(Table1[[#This Row],[Ordem_insumos]]&lt;&gt;0,VLOOKUP(Table1[[#This Row],[Codigo_servico]],Preencher_Orcamento!$B:$D,3,FALSE)*Table1[[#This Row],[Subtotal_insumo]],"")</f>
        <v>0</v>
      </c>
    </row>
    <row r="5665" spans="1:13" x14ac:dyDescent="0.25">
      <c r="A5665" s="3">
        <v>96117</v>
      </c>
      <c r="B5665" s="125">
        <v>0</v>
      </c>
      <c r="C5665" s="131" t="s">
        <v>3519</v>
      </c>
      <c r="D5665" s="132"/>
      <c r="E5665" s="4"/>
      <c r="F5665" s="4"/>
      <c r="G5665" s="17" t="str">
        <f>IFERROR(VLOOKUP(Table1[[#This Row],[Codigo_insumo]],BD_Insumos!$B:$E,4),"")</f>
        <v/>
      </c>
      <c r="H5665" s="139"/>
      <c r="I5665" s="5" t="s">
        <v>457</v>
      </c>
      <c r="J5665" s="20" t="str">
        <f t="shared" si="88"/>
        <v/>
      </c>
      <c r="K5665" s="21">
        <f>IF(I5665&lt;&gt;"",SUMIF(Table1[Codigo_servico],A5665,Table1[Subtotal_insumo]),"")</f>
        <v>42.14242558702783</v>
      </c>
      <c r="L5665" s="17" t="str">
        <f>IF(Table1[[#This Row],[Ordem_insumos]]&lt;&gt;0,VLOOKUP(Table1[[#This Row],[Codigo_servico]],Preencher_Orcamento!$B:$D,3,FALSE)*Table1[[#This Row],[Qtde_insumo]],"")</f>
        <v/>
      </c>
      <c r="M5665" s="17" t="str">
        <f>IF(Table1[[#This Row],[Ordem_insumos]]&lt;&gt;0,VLOOKUP(Table1[[#This Row],[Codigo_servico]],Preencher_Orcamento!$B:$D,3,FALSE)*Table1[[#This Row],[Subtotal_insumo]],"")</f>
        <v/>
      </c>
    </row>
    <row r="5666" spans="1:13" x14ac:dyDescent="0.25">
      <c r="A5666" s="6">
        <v>96117</v>
      </c>
      <c r="B5666" s="126">
        <v>1</v>
      </c>
      <c r="C5666" s="133"/>
      <c r="D5666" s="134">
        <v>2041</v>
      </c>
      <c r="E5666" s="7" t="s">
        <v>2192</v>
      </c>
      <c r="F5666" s="8" t="s">
        <v>2140</v>
      </c>
      <c r="G5666" s="16">
        <f>IFERROR(VLOOKUP(Table1[[#This Row],[Codigo_insumo]],BD_Insumos!$B:$E,4),"")</f>
        <v>18.820516146129485</v>
      </c>
      <c r="H5666" s="140">
        <v>1.3</v>
      </c>
      <c r="I5666" s="9"/>
      <c r="J5666" s="22">
        <f t="shared" si="88"/>
        <v>24.466670989968332</v>
      </c>
      <c r="K5666" s="22" t="str">
        <f>IF(I5666&lt;&gt;"",SUMIF(Table1[Codigo_servico],A5666,Table1[Subtotal_insumo]),"")</f>
        <v/>
      </c>
      <c r="L5666" s="16">
        <f>IF(Table1[[#This Row],[Ordem_insumos]]&lt;&gt;0,VLOOKUP(Table1[[#This Row],[Codigo_servico]],Preencher_Orcamento!$B:$D,3,FALSE)*Table1[[#This Row],[Qtde_insumo]],"")</f>
        <v>0</v>
      </c>
      <c r="M5666" s="16">
        <f>IF(Table1[[#This Row],[Ordem_insumos]]&lt;&gt;0,VLOOKUP(Table1[[#This Row],[Codigo_servico]],Preencher_Orcamento!$B:$D,3,FALSE)*Table1[[#This Row],[Subtotal_insumo]],"")</f>
        <v>0</v>
      </c>
    </row>
    <row r="5667" spans="1:13" x14ac:dyDescent="0.25">
      <c r="A5667" s="6">
        <v>96117</v>
      </c>
      <c r="B5667" s="126">
        <v>2</v>
      </c>
      <c r="C5667" s="133"/>
      <c r="D5667" s="134">
        <v>2044</v>
      </c>
      <c r="E5667" s="7" t="s">
        <v>2193</v>
      </c>
      <c r="F5667" s="8" t="s">
        <v>2140</v>
      </c>
      <c r="G5667" s="16">
        <f>IFERROR(VLOOKUP(Table1[[#This Row],[Codigo_insumo]],BD_Insumos!$B:$E,4),"")</f>
        <v>13.596734305430379</v>
      </c>
      <c r="H5667" s="140">
        <v>1.3</v>
      </c>
      <c r="I5667" s="9"/>
      <c r="J5667" s="22">
        <f t="shared" si="88"/>
        <v>17.675754597059495</v>
      </c>
      <c r="K5667" s="22" t="str">
        <f>IF(I5667&lt;&gt;"",SUMIF(Table1[Codigo_servico],A5667,Table1[Subtotal_insumo]),"")</f>
        <v/>
      </c>
      <c r="L5667" s="16">
        <f>IF(Table1[[#This Row],[Ordem_insumos]]&lt;&gt;0,VLOOKUP(Table1[[#This Row],[Codigo_servico]],Preencher_Orcamento!$B:$D,3,FALSE)*Table1[[#This Row],[Qtde_insumo]],"")</f>
        <v>0</v>
      </c>
      <c r="M5667" s="16">
        <f>IF(Table1[[#This Row],[Ordem_insumos]]&lt;&gt;0,VLOOKUP(Table1[[#This Row],[Codigo_servico]],Preencher_Orcamento!$B:$D,3,FALSE)*Table1[[#This Row],[Subtotal_insumo]],"")</f>
        <v>0</v>
      </c>
    </row>
    <row r="5668" spans="1:13" x14ac:dyDescent="0.25">
      <c r="A5668" s="3">
        <v>96125</v>
      </c>
      <c r="B5668" s="125">
        <v>0</v>
      </c>
      <c r="C5668" s="131" t="s">
        <v>3520</v>
      </c>
      <c r="D5668" s="132"/>
      <c r="E5668" s="4"/>
      <c r="F5668" s="4"/>
      <c r="G5668" s="17" t="str">
        <f>IFERROR(VLOOKUP(Table1[[#This Row],[Codigo_insumo]],BD_Insumos!$B:$E,4),"")</f>
        <v/>
      </c>
      <c r="H5668" s="139"/>
      <c r="I5668" s="5" t="s">
        <v>457</v>
      </c>
      <c r="J5668" s="20" t="str">
        <f t="shared" si="88"/>
        <v/>
      </c>
      <c r="K5668" s="21">
        <f>IF(I5668&lt;&gt;"",SUMIF(Table1[Codigo_servico],A5668,Table1[Subtotal_insumo]),"")</f>
        <v>16.208625225779933</v>
      </c>
      <c r="L5668" s="17" t="str">
        <f>IF(Table1[[#This Row],[Ordem_insumos]]&lt;&gt;0,VLOOKUP(Table1[[#This Row],[Codigo_servico]],Preencher_Orcamento!$B:$D,3,FALSE)*Table1[[#This Row],[Qtde_insumo]],"")</f>
        <v/>
      </c>
      <c r="M5668" s="17" t="str">
        <f>IF(Table1[[#This Row],[Ordem_insumos]]&lt;&gt;0,VLOOKUP(Table1[[#This Row],[Codigo_servico]],Preencher_Orcamento!$B:$D,3,FALSE)*Table1[[#This Row],[Subtotal_insumo]],"")</f>
        <v/>
      </c>
    </row>
    <row r="5669" spans="1:13" x14ac:dyDescent="0.25">
      <c r="A5669" s="6">
        <v>96125</v>
      </c>
      <c r="B5669" s="126">
        <v>1</v>
      </c>
      <c r="C5669" s="133"/>
      <c r="D5669" s="134">
        <v>2044</v>
      </c>
      <c r="E5669" s="7" t="s">
        <v>2193</v>
      </c>
      <c r="F5669" s="8" t="s">
        <v>2140</v>
      </c>
      <c r="G5669" s="16">
        <f>IFERROR(VLOOKUP(Table1[[#This Row],[Codigo_insumo]],BD_Insumos!$B:$E,4),"")</f>
        <v>13.596734305430379</v>
      </c>
      <c r="H5669" s="140">
        <v>0.5</v>
      </c>
      <c r="I5669" s="9"/>
      <c r="J5669" s="22">
        <f t="shared" si="88"/>
        <v>6.7983671527151897</v>
      </c>
      <c r="K5669" s="22" t="str">
        <f>IF(I5669&lt;&gt;"",SUMIF(Table1[Codigo_servico],A5669,Table1[Subtotal_insumo]),"")</f>
        <v/>
      </c>
      <c r="L5669" s="16">
        <f>IF(Table1[[#This Row],[Ordem_insumos]]&lt;&gt;0,VLOOKUP(Table1[[#This Row],[Codigo_servico]],Preencher_Orcamento!$B:$D,3,FALSE)*Table1[[#This Row],[Qtde_insumo]],"")</f>
        <v>0</v>
      </c>
      <c r="M5669" s="16">
        <f>IF(Table1[[#This Row],[Ordem_insumos]]&lt;&gt;0,VLOOKUP(Table1[[#This Row],[Codigo_servico]],Preencher_Orcamento!$B:$D,3,FALSE)*Table1[[#This Row],[Subtotal_insumo]],"")</f>
        <v>0</v>
      </c>
    </row>
    <row r="5670" spans="1:13" x14ac:dyDescent="0.25">
      <c r="A5670" s="6">
        <v>96125</v>
      </c>
      <c r="B5670" s="126">
        <v>2</v>
      </c>
      <c r="C5670" s="133"/>
      <c r="D5670" s="134">
        <v>2041</v>
      </c>
      <c r="E5670" s="7" t="s">
        <v>2192</v>
      </c>
      <c r="F5670" s="8" t="s">
        <v>2140</v>
      </c>
      <c r="G5670" s="16">
        <f>IFERROR(VLOOKUP(Table1[[#This Row],[Codigo_insumo]],BD_Insumos!$B:$E,4),"")</f>
        <v>18.820516146129485</v>
      </c>
      <c r="H5670" s="140">
        <v>0.5</v>
      </c>
      <c r="I5670" s="9"/>
      <c r="J5670" s="22">
        <f t="shared" si="88"/>
        <v>9.4102580730647425</v>
      </c>
      <c r="K5670" s="22" t="str">
        <f>IF(I5670&lt;&gt;"",SUMIF(Table1[Codigo_servico],A5670,Table1[Subtotal_insumo]),"")</f>
        <v/>
      </c>
      <c r="L5670" s="16">
        <f>IF(Table1[[#This Row],[Ordem_insumos]]&lt;&gt;0,VLOOKUP(Table1[[#This Row],[Codigo_servico]],Preencher_Orcamento!$B:$D,3,FALSE)*Table1[[#This Row],[Qtde_insumo]],"")</f>
        <v>0</v>
      </c>
      <c r="M5670" s="16">
        <f>IF(Table1[[#This Row],[Ordem_insumos]]&lt;&gt;0,VLOOKUP(Table1[[#This Row],[Codigo_servico]],Preencher_Orcamento!$B:$D,3,FALSE)*Table1[[#This Row],[Subtotal_insumo]],"")</f>
        <v>0</v>
      </c>
    </row>
    <row r="5671" spans="1:13" x14ac:dyDescent="0.25">
      <c r="A5671" s="3">
        <v>96126</v>
      </c>
      <c r="B5671" s="125">
        <v>0</v>
      </c>
      <c r="C5671" s="131" t="s">
        <v>3521</v>
      </c>
      <c r="D5671" s="132"/>
      <c r="E5671" s="4"/>
      <c r="F5671" s="4"/>
      <c r="G5671" s="17" t="str">
        <f>IFERROR(VLOOKUP(Table1[[#This Row],[Codigo_insumo]],BD_Insumos!$B:$E,4),"")</f>
        <v/>
      </c>
      <c r="H5671" s="139"/>
      <c r="I5671" s="5" t="s">
        <v>170</v>
      </c>
      <c r="J5671" s="20" t="str">
        <f t="shared" si="88"/>
        <v/>
      </c>
      <c r="K5671" s="21">
        <f>IF(I5671&lt;&gt;"",SUMIF(Table1[Codigo_servico],A5671,Table1[Subtotal_insumo]),"")</f>
        <v>64.834500903119732</v>
      </c>
      <c r="L5671" s="17" t="str">
        <f>IF(Table1[[#This Row],[Ordem_insumos]]&lt;&gt;0,VLOOKUP(Table1[[#This Row],[Codigo_servico]],Preencher_Orcamento!$B:$D,3,FALSE)*Table1[[#This Row],[Qtde_insumo]],"")</f>
        <v/>
      </c>
      <c r="M5671" s="17" t="str">
        <f>IF(Table1[[#This Row],[Ordem_insumos]]&lt;&gt;0,VLOOKUP(Table1[[#This Row],[Codigo_servico]],Preencher_Orcamento!$B:$D,3,FALSE)*Table1[[#This Row],[Subtotal_insumo]],"")</f>
        <v/>
      </c>
    </row>
    <row r="5672" spans="1:13" x14ac:dyDescent="0.25">
      <c r="A5672" s="6">
        <v>96126</v>
      </c>
      <c r="B5672" s="126">
        <v>1</v>
      </c>
      <c r="C5672" s="133"/>
      <c r="D5672" s="134">
        <v>2041</v>
      </c>
      <c r="E5672" s="7" t="s">
        <v>2192</v>
      </c>
      <c r="F5672" s="8" t="s">
        <v>2140</v>
      </c>
      <c r="G5672" s="16">
        <f>IFERROR(VLOOKUP(Table1[[#This Row],[Codigo_insumo]],BD_Insumos!$B:$E,4),"")</f>
        <v>18.820516146129485</v>
      </c>
      <c r="H5672" s="140">
        <v>2</v>
      </c>
      <c r="I5672" s="9"/>
      <c r="J5672" s="22">
        <f t="shared" si="88"/>
        <v>37.64103229225897</v>
      </c>
      <c r="K5672" s="22" t="str">
        <f>IF(I5672&lt;&gt;"",SUMIF(Table1[Codigo_servico],A5672,Table1[Subtotal_insumo]),"")</f>
        <v/>
      </c>
      <c r="L5672" s="16">
        <f>IF(Table1[[#This Row],[Ordem_insumos]]&lt;&gt;0,VLOOKUP(Table1[[#This Row],[Codigo_servico]],Preencher_Orcamento!$B:$D,3,FALSE)*Table1[[#This Row],[Qtde_insumo]],"")</f>
        <v>0</v>
      </c>
      <c r="M5672" s="16">
        <f>IF(Table1[[#This Row],[Ordem_insumos]]&lt;&gt;0,VLOOKUP(Table1[[#This Row],[Codigo_servico]],Preencher_Orcamento!$B:$D,3,FALSE)*Table1[[#This Row],[Subtotal_insumo]],"")</f>
        <v>0</v>
      </c>
    </row>
    <row r="5673" spans="1:13" x14ac:dyDescent="0.25">
      <c r="A5673" s="6">
        <v>96126</v>
      </c>
      <c r="B5673" s="126">
        <v>2</v>
      </c>
      <c r="C5673" s="133"/>
      <c r="D5673" s="134">
        <v>2044</v>
      </c>
      <c r="E5673" s="7" t="s">
        <v>2193</v>
      </c>
      <c r="F5673" s="8" t="s">
        <v>2140</v>
      </c>
      <c r="G5673" s="16">
        <f>IFERROR(VLOOKUP(Table1[[#This Row],[Codigo_insumo]],BD_Insumos!$B:$E,4),"")</f>
        <v>13.596734305430379</v>
      </c>
      <c r="H5673" s="140">
        <v>2</v>
      </c>
      <c r="I5673" s="9"/>
      <c r="J5673" s="22">
        <f t="shared" si="88"/>
        <v>27.193468610860759</v>
      </c>
      <c r="K5673" s="22" t="str">
        <f>IF(I5673&lt;&gt;"",SUMIF(Table1[Codigo_servico],A5673,Table1[Subtotal_insumo]),"")</f>
        <v/>
      </c>
      <c r="L5673" s="16">
        <f>IF(Table1[[#This Row],[Ordem_insumos]]&lt;&gt;0,VLOOKUP(Table1[[#This Row],[Codigo_servico]],Preencher_Orcamento!$B:$D,3,FALSE)*Table1[[#This Row],[Qtde_insumo]],"")</f>
        <v>0</v>
      </c>
      <c r="M5673" s="16">
        <f>IF(Table1[[#This Row],[Ordem_insumos]]&lt;&gt;0,VLOOKUP(Table1[[#This Row],[Codigo_servico]],Preencher_Orcamento!$B:$D,3,FALSE)*Table1[[#This Row],[Subtotal_insumo]],"")</f>
        <v>0</v>
      </c>
    </row>
    <row r="5674" spans="1:13" x14ac:dyDescent="0.25">
      <c r="A5674" s="3">
        <v>96130</v>
      </c>
      <c r="B5674" s="125">
        <v>0</v>
      </c>
      <c r="C5674" s="131" t="s">
        <v>3522</v>
      </c>
      <c r="D5674" s="132"/>
      <c r="E5674" s="4"/>
      <c r="F5674" s="4"/>
      <c r="G5674" s="17" t="str">
        <f>IFERROR(VLOOKUP(Table1[[#This Row],[Codigo_insumo]],BD_Insumos!$B:$E,4),"")</f>
        <v/>
      </c>
      <c r="H5674" s="139"/>
      <c r="I5674" s="5" t="s">
        <v>457</v>
      </c>
      <c r="J5674" s="20" t="str">
        <f t="shared" si="88"/>
        <v/>
      </c>
      <c r="K5674" s="21">
        <f>IF(I5674&lt;&gt;"",SUMIF(Table1[Codigo_servico],A5674,Table1[Subtotal_insumo]),"")</f>
        <v>6.4834500903119734</v>
      </c>
      <c r="L5674" s="17" t="str">
        <f>IF(Table1[[#This Row],[Ordem_insumos]]&lt;&gt;0,VLOOKUP(Table1[[#This Row],[Codigo_servico]],Preencher_Orcamento!$B:$D,3,FALSE)*Table1[[#This Row],[Qtde_insumo]],"")</f>
        <v/>
      </c>
      <c r="M5674" s="17" t="str">
        <f>IF(Table1[[#This Row],[Ordem_insumos]]&lt;&gt;0,VLOOKUP(Table1[[#This Row],[Codigo_servico]],Preencher_Orcamento!$B:$D,3,FALSE)*Table1[[#This Row],[Subtotal_insumo]],"")</f>
        <v/>
      </c>
    </row>
    <row r="5675" spans="1:13" x14ac:dyDescent="0.25">
      <c r="A5675" s="6">
        <v>96130</v>
      </c>
      <c r="B5675" s="126">
        <v>1</v>
      </c>
      <c r="C5675" s="133"/>
      <c r="D5675" s="134">
        <v>2041</v>
      </c>
      <c r="E5675" s="7" t="s">
        <v>2192</v>
      </c>
      <c r="F5675" s="8" t="s">
        <v>2140</v>
      </c>
      <c r="G5675" s="16">
        <f>IFERROR(VLOOKUP(Table1[[#This Row],[Codigo_insumo]],BD_Insumos!$B:$E,4),"")</f>
        <v>18.820516146129485</v>
      </c>
      <c r="H5675" s="140">
        <v>0.2</v>
      </c>
      <c r="I5675" s="9"/>
      <c r="J5675" s="22">
        <f t="shared" si="88"/>
        <v>3.7641032292258974</v>
      </c>
      <c r="K5675" s="22" t="str">
        <f>IF(I5675&lt;&gt;"",SUMIF(Table1[Codigo_servico],A5675,Table1[Subtotal_insumo]),"")</f>
        <v/>
      </c>
      <c r="L5675" s="16">
        <f>IF(Table1[[#This Row],[Ordem_insumos]]&lt;&gt;0,VLOOKUP(Table1[[#This Row],[Codigo_servico]],Preencher_Orcamento!$B:$D,3,FALSE)*Table1[[#This Row],[Qtde_insumo]],"")</f>
        <v>0</v>
      </c>
      <c r="M5675" s="16">
        <f>IF(Table1[[#This Row],[Ordem_insumos]]&lt;&gt;0,VLOOKUP(Table1[[#This Row],[Codigo_servico]],Preencher_Orcamento!$B:$D,3,FALSE)*Table1[[#This Row],[Subtotal_insumo]],"")</f>
        <v>0</v>
      </c>
    </row>
    <row r="5676" spans="1:13" x14ac:dyDescent="0.25">
      <c r="A5676" s="6">
        <v>96130</v>
      </c>
      <c r="B5676" s="126">
        <v>2</v>
      </c>
      <c r="C5676" s="133"/>
      <c r="D5676" s="134">
        <v>2044</v>
      </c>
      <c r="E5676" s="7" t="s">
        <v>2193</v>
      </c>
      <c r="F5676" s="8" t="s">
        <v>2140</v>
      </c>
      <c r="G5676" s="16">
        <f>IFERROR(VLOOKUP(Table1[[#This Row],[Codigo_insumo]],BD_Insumos!$B:$E,4),"")</f>
        <v>13.596734305430379</v>
      </c>
      <c r="H5676" s="140">
        <v>0.2</v>
      </c>
      <c r="I5676" s="9"/>
      <c r="J5676" s="22">
        <f t="shared" si="88"/>
        <v>2.719346861086076</v>
      </c>
      <c r="K5676" s="22" t="str">
        <f>IF(I5676&lt;&gt;"",SUMIF(Table1[Codigo_servico],A5676,Table1[Subtotal_insumo]),"")</f>
        <v/>
      </c>
      <c r="L5676" s="16">
        <f>IF(Table1[[#This Row],[Ordem_insumos]]&lt;&gt;0,VLOOKUP(Table1[[#This Row],[Codigo_servico]],Preencher_Orcamento!$B:$D,3,FALSE)*Table1[[#This Row],[Qtde_insumo]],"")</f>
        <v>0</v>
      </c>
      <c r="M5676" s="16">
        <f>IF(Table1[[#This Row],[Ordem_insumos]]&lt;&gt;0,VLOOKUP(Table1[[#This Row],[Codigo_servico]],Preencher_Orcamento!$B:$D,3,FALSE)*Table1[[#This Row],[Subtotal_insumo]],"")</f>
        <v>0</v>
      </c>
    </row>
    <row r="5677" spans="1:13" x14ac:dyDescent="0.25">
      <c r="A5677" s="3">
        <v>96132</v>
      </c>
      <c r="B5677" s="125">
        <v>0</v>
      </c>
      <c r="C5677" s="131" t="s">
        <v>3523</v>
      </c>
      <c r="D5677" s="132"/>
      <c r="E5677" s="4"/>
      <c r="F5677" s="4"/>
      <c r="G5677" s="17" t="str">
        <f>IFERROR(VLOOKUP(Table1[[#This Row],[Codigo_insumo]],BD_Insumos!$B:$E,4),"")</f>
        <v/>
      </c>
      <c r="H5677" s="139"/>
      <c r="I5677" s="5" t="s">
        <v>457</v>
      </c>
      <c r="J5677" s="20" t="str">
        <f t="shared" si="88"/>
        <v/>
      </c>
      <c r="K5677" s="21">
        <f>IF(I5677&lt;&gt;"",SUMIF(Table1[Codigo_servico],A5677,Table1[Subtotal_insumo]),"")</f>
        <v>9.7251751354679588</v>
      </c>
      <c r="L5677" s="17" t="str">
        <f>IF(Table1[[#This Row],[Ordem_insumos]]&lt;&gt;0,VLOOKUP(Table1[[#This Row],[Codigo_servico]],Preencher_Orcamento!$B:$D,3,FALSE)*Table1[[#This Row],[Qtde_insumo]],"")</f>
        <v/>
      </c>
      <c r="M5677" s="17" t="str">
        <f>IF(Table1[[#This Row],[Ordem_insumos]]&lt;&gt;0,VLOOKUP(Table1[[#This Row],[Codigo_servico]],Preencher_Orcamento!$B:$D,3,FALSE)*Table1[[#This Row],[Subtotal_insumo]],"")</f>
        <v/>
      </c>
    </row>
    <row r="5678" spans="1:13" x14ac:dyDescent="0.25">
      <c r="A5678" s="6">
        <v>96132</v>
      </c>
      <c r="B5678" s="126">
        <v>1</v>
      </c>
      <c r="C5678" s="133"/>
      <c r="D5678" s="134">
        <v>2041</v>
      </c>
      <c r="E5678" s="7" t="s">
        <v>2192</v>
      </c>
      <c r="F5678" s="8" t="s">
        <v>2140</v>
      </c>
      <c r="G5678" s="16">
        <f>IFERROR(VLOOKUP(Table1[[#This Row],[Codigo_insumo]],BD_Insumos!$B:$E,4),"")</f>
        <v>18.820516146129485</v>
      </c>
      <c r="H5678" s="140">
        <v>0.3</v>
      </c>
      <c r="I5678" s="9"/>
      <c r="J5678" s="22">
        <f t="shared" si="88"/>
        <v>5.6461548438388451</v>
      </c>
      <c r="K5678" s="22" t="str">
        <f>IF(I5678&lt;&gt;"",SUMIF(Table1[Codigo_servico],A5678,Table1[Subtotal_insumo]),"")</f>
        <v/>
      </c>
      <c r="L5678" s="16">
        <f>IF(Table1[[#This Row],[Ordem_insumos]]&lt;&gt;0,VLOOKUP(Table1[[#This Row],[Codigo_servico]],Preencher_Orcamento!$B:$D,3,FALSE)*Table1[[#This Row],[Qtde_insumo]],"")</f>
        <v>0</v>
      </c>
      <c r="M5678" s="16">
        <f>IF(Table1[[#This Row],[Ordem_insumos]]&lt;&gt;0,VLOOKUP(Table1[[#This Row],[Codigo_servico]],Preencher_Orcamento!$B:$D,3,FALSE)*Table1[[#This Row],[Subtotal_insumo]],"")</f>
        <v>0</v>
      </c>
    </row>
    <row r="5679" spans="1:13" x14ac:dyDescent="0.25">
      <c r="A5679" s="6">
        <v>96132</v>
      </c>
      <c r="B5679" s="126">
        <v>2</v>
      </c>
      <c r="C5679" s="133"/>
      <c r="D5679" s="134">
        <v>2044</v>
      </c>
      <c r="E5679" s="7" t="s">
        <v>2193</v>
      </c>
      <c r="F5679" s="8" t="s">
        <v>2140</v>
      </c>
      <c r="G5679" s="16">
        <f>IFERROR(VLOOKUP(Table1[[#This Row],[Codigo_insumo]],BD_Insumos!$B:$E,4),"")</f>
        <v>13.596734305430379</v>
      </c>
      <c r="H5679" s="140">
        <v>0.3</v>
      </c>
      <c r="I5679" s="9"/>
      <c r="J5679" s="22">
        <f t="shared" si="88"/>
        <v>4.0790202916291136</v>
      </c>
      <c r="K5679" s="22" t="str">
        <f>IF(I5679&lt;&gt;"",SUMIF(Table1[Codigo_servico],A5679,Table1[Subtotal_insumo]),"")</f>
        <v/>
      </c>
      <c r="L5679" s="16">
        <f>IF(Table1[[#This Row],[Ordem_insumos]]&lt;&gt;0,VLOOKUP(Table1[[#This Row],[Codigo_servico]],Preencher_Orcamento!$B:$D,3,FALSE)*Table1[[#This Row],[Qtde_insumo]],"")</f>
        <v>0</v>
      </c>
      <c r="M5679" s="16">
        <f>IF(Table1[[#This Row],[Ordem_insumos]]&lt;&gt;0,VLOOKUP(Table1[[#This Row],[Codigo_servico]],Preencher_Orcamento!$B:$D,3,FALSE)*Table1[[#This Row],[Subtotal_insumo]],"")</f>
        <v>0</v>
      </c>
    </row>
    <row r="5680" spans="1:13" x14ac:dyDescent="0.25">
      <c r="A5680" s="3">
        <v>96134</v>
      </c>
      <c r="B5680" s="125">
        <v>0</v>
      </c>
      <c r="C5680" s="131" t="s">
        <v>3524</v>
      </c>
      <c r="D5680" s="132"/>
      <c r="E5680" s="4"/>
      <c r="F5680" s="4"/>
      <c r="G5680" s="17" t="str">
        <f>IFERROR(VLOOKUP(Table1[[#This Row],[Codigo_insumo]],BD_Insumos!$B:$E,4),"")</f>
        <v/>
      </c>
      <c r="H5680" s="139"/>
      <c r="I5680" s="5" t="s">
        <v>457</v>
      </c>
      <c r="J5680" s="20" t="str">
        <f t="shared" si="88"/>
        <v/>
      </c>
      <c r="K5680" s="21">
        <f>IF(I5680&lt;&gt;"",SUMIF(Table1[Codigo_servico],A5680,Table1[Subtotal_insumo]),"")</f>
        <v>8.1043126128899665</v>
      </c>
      <c r="L5680" s="17" t="str">
        <f>IF(Table1[[#This Row],[Ordem_insumos]]&lt;&gt;0,VLOOKUP(Table1[[#This Row],[Codigo_servico]],Preencher_Orcamento!$B:$D,3,FALSE)*Table1[[#This Row],[Qtde_insumo]],"")</f>
        <v/>
      </c>
      <c r="M5680" s="17" t="str">
        <f>IF(Table1[[#This Row],[Ordem_insumos]]&lt;&gt;0,VLOOKUP(Table1[[#This Row],[Codigo_servico]],Preencher_Orcamento!$B:$D,3,FALSE)*Table1[[#This Row],[Subtotal_insumo]],"")</f>
        <v/>
      </c>
    </row>
    <row r="5681" spans="1:13" x14ac:dyDescent="0.25">
      <c r="A5681" s="6">
        <v>96134</v>
      </c>
      <c r="B5681" s="126">
        <v>1</v>
      </c>
      <c r="C5681" s="133"/>
      <c r="D5681" s="134">
        <v>2041</v>
      </c>
      <c r="E5681" s="7" t="s">
        <v>2192</v>
      </c>
      <c r="F5681" s="8" t="s">
        <v>2140</v>
      </c>
      <c r="G5681" s="16">
        <f>IFERROR(VLOOKUP(Table1[[#This Row],[Codigo_insumo]],BD_Insumos!$B:$E,4),"")</f>
        <v>18.820516146129485</v>
      </c>
      <c r="H5681" s="140">
        <v>0.25</v>
      </c>
      <c r="I5681" s="9"/>
      <c r="J5681" s="22">
        <f t="shared" si="88"/>
        <v>4.7051290365323712</v>
      </c>
      <c r="K5681" s="22" t="str">
        <f>IF(I5681&lt;&gt;"",SUMIF(Table1[Codigo_servico],A5681,Table1[Subtotal_insumo]),"")</f>
        <v/>
      </c>
      <c r="L5681" s="16">
        <f>IF(Table1[[#This Row],[Ordem_insumos]]&lt;&gt;0,VLOOKUP(Table1[[#This Row],[Codigo_servico]],Preencher_Orcamento!$B:$D,3,FALSE)*Table1[[#This Row],[Qtde_insumo]],"")</f>
        <v>0</v>
      </c>
      <c r="M5681" s="16">
        <f>IF(Table1[[#This Row],[Ordem_insumos]]&lt;&gt;0,VLOOKUP(Table1[[#This Row],[Codigo_servico]],Preencher_Orcamento!$B:$D,3,FALSE)*Table1[[#This Row],[Subtotal_insumo]],"")</f>
        <v>0</v>
      </c>
    </row>
    <row r="5682" spans="1:13" x14ac:dyDescent="0.25">
      <c r="A5682" s="6">
        <v>96134</v>
      </c>
      <c r="B5682" s="126">
        <v>2</v>
      </c>
      <c r="C5682" s="133"/>
      <c r="D5682" s="134">
        <v>2044</v>
      </c>
      <c r="E5682" s="7" t="s">
        <v>2193</v>
      </c>
      <c r="F5682" s="8" t="s">
        <v>2140</v>
      </c>
      <c r="G5682" s="16">
        <f>IFERROR(VLOOKUP(Table1[[#This Row],[Codigo_insumo]],BD_Insumos!$B:$E,4),"")</f>
        <v>13.596734305430379</v>
      </c>
      <c r="H5682" s="140">
        <v>0.25</v>
      </c>
      <c r="I5682" s="9"/>
      <c r="J5682" s="22">
        <f t="shared" si="88"/>
        <v>3.3991835763575948</v>
      </c>
      <c r="K5682" s="22" t="str">
        <f>IF(I5682&lt;&gt;"",SUMIF(Table1[Codigo_servico],A5682,Table1[Subtotal_insumo]),"")</f>
        <v/>
      </c>
      <c r="L5682" s="16">
        <f>IF(Table1[[#This Row],[Ordem_insumos]]&lt;&gt;0,VLOOKUP(Table1[[#This Row],[Codigo_servico]],Preencher_Orcamento!$B:$D,3,FALSE)*Table1[[#This Row],[Qtde_insumo]],"")</f>
        <v>0</v>
      </c>
      <c r="M5682" s="16">
        <f>IF(Table1[[#This Row],[Ordem_insumos]]&lt;&gt;0,VLOOKUP(Table1[[#This Row],[Codigo_servico]],Preencher_Orcamento!$B:$D,3,FALSE)*Table1[[#This Row],[Subtotal_insumo]],"")</f>
        <v>0</v>
      </c>
    </row>
    <row r="5683" spans="1:13" x14ac:dyDescent="0.25">
      <c r="A5683" s="3">
        <v>96135</v>
      </c>
      <c r="B5683" s="125">
        <v>0</v>
      </c>
      <c r="C5683" s="131" t="s">
        <v>3525</v>
      </c>
      <c r="D5683" s="132"/>
      <c r="E5683" s="4"/>
      <c r="F5683" s="4"/>
      <c r="G5683" s="17" t="str">
        <f>IFERROR(VLOOKUP(Table1[[#This Row],[Codigo_insumo]],BD_Insumos!$B:$E,4),"")</f>
        <v/>
      </c>
      <c r="H5683" s="139"/>
      <c r="I5683" s="5" t="s">
        <v>457</v>
      </c>
      <c r="J5683" s="20" t="str">
        <f t="shared" si="88"/>
        <v/>
      </c>
      <c r="K5683" s="21">
        <f>IF(I5683&lt;&gt;"",SUMIF(Table1[Codigo_servico],A5683,Table1[Subtotal_insumo]),"")</f>
        <v>384.12664381723522</v>
      </c>
      <c r="L5683" s="17" t="str">
        <f>IF(Table1[[#This Row],[Ordem_insumos]]&lt;&gt;0,VLOOKUP(Table1[[#This Row],[Codigo_servico]],Preencher_Orcamento!$B:$D,3,FALSE)*Table1[[#This Row],[Qtde_insumo]],"")</f>
        <v/>
      </c>
      <c r="M5683" s="17" t="str">
        <f>IF(Table1[[#This Row],[Ordem_insumos]]&lt;&gt;0,VLOOKUP(Table1[[#This Row],[Codigo_servico]],Preencher_Orcamento!$B:$D,3,FALSE)*Table1[[#This Row],[Subtotal_insumo]],"")</f>
        <v/>
      </c>
    </row>
    <row r="5684" spans="1:13" x14ac:dyDescent="0.25">
      <c r="A5684" s="6">
        <v>96135</v>
      </c>
      <c r="B5684" s="126">
        <v>1</v>
      </c>
      <c r="C5684" s="133"/>
      <c r="D5684" s="134">
        <v>2044</v>
      </c>
      <c r="E5684" s="7" t="s">
        <v>2193</v>
      </c>
      <c r="F5684" s="8" t="s">
        <v>2140</v>
      </c>
      <c r="G5684" s="16">
        <f>IFERROR(VLOOKUP(Table1[[#This Row],[Codigo_insumo]],BD_Insumos!$B:$E,4),"")</f>
        <v>13.596734305430379</v>
      </c>
      <c r="H5684" s="140">
        <v>12</v>
      </c>
      <c r="I5684" s="9"/>
      <c r="J5684" s="22">
        <f t="shared" si="88"/>
        <v>163.16081166516454</v>
      </c>
      <c r="K5684" s="22" t="str">
        <f>IF(I5684&lt;&gt;"",SUMIF(Table1[Codigo_servico],A5684,Table1[Subtotal_insumo]),"")</f>
        <v/>
      </c>
      <c r="L5684" s="16">
        <f>IF(Table1[[#This Row],[Ordem_insumos]]&lt;&gt;0,VLOOKUP(Table1[[#This Row],[Codigo_servico]],Preencher_Orcamento!$B:$D,3,FALSE)*Table1[[#This Row],[Qtde_insumo]],"")</f>
        <v>0</v>
      </c>
      <c r="M5684" s="16">
        <f>IF(Table1[[#This Row],[Ordem_insumos]]&lt;&gt;0,VLOOKUP(Table1[[#This Row],[Codigo_servico]],Preencher_Orcamento!$B:$D,3,FALSE)*Table1[[#This Row],[Subtotal_insumo]],"")</f>
        <v>0</v>
      </c>
    </row>
    <row r="5685" spans="1:13" x14ac:dyDescent="0.25">
      <c r="A5685" s="6">
        <v>96135</v>
      </c>
      <c r="B5685" s="126">
        <v>2</v>
      </c>
      <c r="C5685" s="133"/>
      <c r="D5685" s="134">
        <v>1037</v>
      </c>
      <c r="E5685" s="7" t="s">
        <v>2958</v>
      </c>
      <c r="F5685" s="8" t="s">
        <v>2140</v>
      </c>
      <c r="G5685" s="16">
        <f>IFERROR(VLOOKUP(Table1[[#This Row],[Codigo_insumo]],BD_Insumos!$B:$E,4),"")</f>
        <v>35.200851491517405</v>
      </c>
      <c r="H5685" s="140">
        <v>2</v>
      </c>
      <c r="I5685" s="9"/>
      <c r="J5685" s="22">
        <f t="shared" si="88"/>
        <v>70.401702983034809</v>
      </c>
      <c r="K5685" s="22" t="str">
        <f>IF(I5685&lt;&gt;"",SUMIF(Table1[Codigo_servico],A5685,Table1[Subtotal_insumo]),"")</f>
        <v/>
      </c>
      <c r="L5685" s="16">
        <f>IF(Table1[[#This Row],[Ordem_insumos]]&lt;&gt;0,VLOOKUP(Table1[[#This Row],[Codigo_servico]],Preencher_Orcamento!$B:$D,3,FALSE)*Table1[[#This Row],[Qtde_insumo]],"")</f>
        <v>0</v>
      </c>
      <c r="M5685" s="16">
        <f>IF(Table1[[#This Row],[Ordem_insumos]]&lt;&gt;0,VLOOKUP(Table1[[#This Row],[Codigo_servico]],Preencher_Orcamento!$B:$D,3,FALSE)*Table1[[#This Row],[Subtotal_insumo]],"")</f>
        <v>0</v>
      </c>
    </row>
    <row r="5686" spans="1:13" x14ac:dyDescent="0.25">
      <c r="A5686" s="6">
        <v>96135</v>
      </c>
      <c r="B5686" s="126">
        <v>3</v>
      </c>
      <c r="C5686" s="133"/>
      <c r="D5686" s="134">
        <v>2041</v>
      </c>
      <c r="E5686" s="7" t="s">
        <v>2192</v>
      </c>
      <c r="F5686" s="8" t="s">
        <v>2140</v>
      </c>
      <c r="G5686" s="16">
        <f>IFERROR(VLOOKUP(Table1[[#This Row],[Codigo_insumo]],BD_Insumos!$B:$E,4),"")</f>
        <v>18.820516146129485</v>
      </c>
      <c r="H5686" s="140">
        <v>8</v>
      </c>
      <c r="I5686" s="9"/>
      <c r="J5686" s="22">
        <f t="shared" si="88"/>
        <v>150.56412916903588</v>
      </c>
      <c r="K5686" s="22" t="str">
        <f>IF(I5686&lt;&gt;"",SUMIF(Table1[Codigo_servico],A5686,Table1[Subtotal_insumo]),"")</f>
        <v/>
      </c>
      <c r="L5686" s="16">
        <f>IF(Table1[[#This Row],[Ordem_insumos]]&lt;&gt;0,VLOOKUP(Table1[[#This Row],[Codigo_servico]],Preencher_Orcamento!$B:$D,3,FALSE)*Table1[[#This Row],[Qtde_insumo]],"")</f>
        <v>0</v>
      </c>
      <c r="M5686" s="16">
        <f>IF(Table1[[#This Row],[Ordem_insumos]]&lt;&gt;0,VLOOKUP(Table1[[#This Row],[Codigo_servico]],Preencher_Orcamento!$B:$D,3,FALSE)*Table1[[#This Row],[Subtotal_insumo]],"")</f>
        <v>0</v>
      </c>
    </row>
    <row r="5687" spans="1:13" x14ac:dyDescent="0.25">
      <c r="A5687" s="3">
        <v>96137</v>
      </c>
      <c r="B5687" s="125">
        <v>0</v>
      </c>
      <c r="C5687" s="131" t="s">
        <v>3526</v>
      </c>
      <c r="D5687" s="132"/>
      <c r="E5687" s="4"/>
      <c r="F5687" s="4"/>
      <c r="G5687" s="17" t="str">
        <f>IFERROR(VLOOKUP(Table1[[#This Row],[Codigo_insumo]],BD_Insumos!$B:$E,4),"")</f>
        <v/>
      </c>
      <c r="H5687" s="139"/>
      <c r="I5687" s="5" t="s">
        <v>457</v>
      </c>
      <c r="J5687" s="20" t="str">
        <f t="shared" si="88"/>
        <v/>
      </c>
      <c r="K5687" s="21">
        <f>IF(I5687&lt;&gt;"",SUMIF(Table1[Codigo_servico],A5687,Table1[Subtotal_insumo]),"")</f>
        <v>16.208625225779933</v>
      </c>
      <c r="L5687" s="17" t="str">
        <f>IF(Table1[[#This Row],[Ordem_insumos]]&lt;&gt;0,VLOOKUP(Table1[[#This Row],[Codigo_servico]],Preencher_Orcamento!$B:$D,3,FALSE)*Table1[[#This Row],[Qtde_insumo]],"")</f>
        <v/>
      </c>
      <c r="M5687" s="17" t="str">
        <f>IF(Table1[[#This Row],[Ordem_insumos]]&lt;&gt;0,VLOOKUP(Table1[[#This Row],[Codigo_servico]],Preencher_Orcamento!$B:$D,3,FALSE)*Table1[[#This Row],[Subtotal_insumo]],"")</f>
        <v/>
      </c>
    </row>
    <row r="5688" spans="1:13" x14ac:dyDescent="0.25">
      <c r="A5688" s="6">
        <v>96137</v>
      </c>
      <c r="B5688" s="126">
        <v>1</v>
      </c>
      <c r="C5688" s="133"/>
      <c r="D5688" s="134">
        <v>2041</v>
      </c>
      <c r="E5688" s="7" t="s">
        <v>2192</v>
      </c>
      <c r="F5688" s="8" t="s">
        <v>2140</v>
      </c>
      <c r="G5688" s="16">
        <f>IFERROR(VLOOKUP(Table1[[#This Row],[Codigo_insumo]],BD_Insumos!$B:$E,4),"")</f>
        <v>18.820516146129485</v>
      </c>
      <c r="H5688" s="140">
        <v>0.5</v>
      </c>
      <c r="I5688" s="9"/>
      <c r="J5688" s="22">
        <f t="shared" si="88"/>
        <v>9.4102580730647425</v>
      </c>
      <c r="K5688" s="22" t="str">
        <f>IF(I5688&lt;&gt;"",SUMIF(Table1[Codigo_servico],A5688,Table1[Subtotal_insumo]),"")</f>
        <v/>
      </c>
      <c r="L5688" s="16">
        <f>IF(Table1[[#This Row],[Ordem_insumos]]&lt;&gt;0,VLOOKUP(Table1[[#This Row],[Codigo_servico]],Preencher_Orcamento!$B:$D,3,FALSE)*Table1[[#This Row],[Qtde_insumo]],"")</f>
        <v>0</v>
      </c>
      <c r="M5688" s="16">
        <f>IF(Table1[[#This Row],[Ordem_insumos]]&lt;&gt;0,VLOOKUP(Table1[[#This Row],[Codigo_servico]],Preencher_Orcamento!$B:$D,3,FALSE)*Table1[[#This Row],[Subtotal_insumo]],"")</f>
        <v>0</v>
      </c>
    </row>
    <row r="5689" spans="1:13" x14ac:dyDescent="0.25">
      <c r="A5689" s="6">
        <v>96137</v>
      </c>
      <c r="B5689" s="126">
        <v>2</v>
      </c>
      <c r="C5689" s="133"/>
      <c r="D5689" s="134">
        <v>2044</v>
      </c>
      <c r="E5689" s="7" t="s">
        <v>2193</v>
      </c>
      <c r="F5689" s="8" t="s">
        <v>2140</v>
      </c>
      <c r="G5689" s="16">
        <f>IFERROR(VLOOKUP(Table1[[#This Row],[Codigo_insumo]],BD_Insumos!$B:$E,4),"")</f>
        <v>13.596734305430379</v>
      </c>
      <c r="H5689" s="140">
        <v>0.5</v>
      </c>
      <c r="I5689" s="9"/>
      <c r="J5689" s="22">
        <f t="shared" si="88"/>
        <v>6.7983671527151897</v>
      </c>
      <c r="K5689" s="22" t="str">
        <f>IF(I5689&lt;&gt;"",SUMIF(Table1[Codigo_servico],A5689,Table1[Subtotal_insumo]),"")</f>
        <v/>
      </c>
      <c r="L5689" s="16">
        <f>IF(Table1[[#This Row],[Ordem_insumos]]&lt;&gt;0,VLOOKUP(Table1[[#This Row],[Codigo_servico]],Preencher_Orcamento!$B:$D,3,FALSE)*Table1[[#This Row],[Qtde_insumo]],"")</f>
        <v>0</v>
      </c>
      <c r="M5689" s="16">
        <f>IF(Table1[[#This Row],[Ordem_insumos]]&lt;&gt;0,VLOOKUP(Table1[[#This Row],[Codigo_servico]],Preencher_Orcamento!$B:$D,3,FALSE)*Table1[[#This Row],[Subtotal_insumo]],"")</f>
        <v>0</v>
      </c>
    </row>
    <row r="5690" spans="1:13" x14ac:dyDescent="0.25">
      <c r="A5690" s="3">
        <v>96138</v>
      </c>
      <c r="B5690" s="125">
        <v>0</v>
      </c>
      <c r="C5690" s="131" t="s">
        <v>3527</v>
      </c>
      <c r="D5690" s="132"/>
      <c r="E5690" s="4"/>
      <c r="F5690" s="4"/>
      <c r="G5690" s="17" t="str">
        <f>IFERROR(VLOOKUP(Table1[[#This Row],[Codigo_insumo]],BD_Insumos!$B:$E,4),"")</f>
        <v/>
      </c>
      <c r="H5690" s="139"/>
      <c r="I5690" s="5" t="s">
        <v>457</v>
      </c>
      <c r="J5690" s="20" t="str">
        <f t="shared" si="88"/>
        <v/>
      </c>
      <c r="K5690" s="21">
        <f>IF(I5690&lt;&gt;"",SUMIF(Table1[Codigo_servico],A5690,Table1[Subtotal_insumo]),"")</f>
        <v>24.312937838669896</v>
      </c>
      <c r="L5690" s="17" t="str">
        <f>IF(Table1[[#This Row],[Ordem_insumos]]&lt;&gt;0,VLOOKUP(Table1[[#This Row],[Codigo_servico]],Preencher_Orcamento!$B:$D,3,FALSE)*Table1[[#This Row],[Qtde_insumo]],"")</f>
        <v/>
      </c>
      <c r="M5690" s="17" t="str">
        <f>IF(Table1[[#This Row],[Ordem_insumos]]&lt;&gt;0,VLOOKUP(Table1[[#This Row],[Codigo_servico]],Preencher_Orcamento!$B:$D,3,FALSE)*Table1[[#This Row],[Subtotal_insumo]],"")</f>
        <v/>
      </c>
    </row>
    <row r="5691" spans="1:13" x14ac:dyDescent="0.25">
      <c r="A5691" s="6">
        <v>96138</v>
      </c>
      <c r="B5691" s="126">
        <v>1</v>
      </c>
      <c r="C5691" s="133"/>
      <c r="D5691" s="134">
        <v>2041</v>
      </c>
      <c r="E5691" s="7" t="s">
        <v>2192</v>
      </c>
      <c r="F5691" s="8" t="s">
        <v>2140</v>
      </c>
      <c r="G5691" s="16">
        <f>IFERROR(VLOOKUP(Table1[[#This Row],[Codigo_insumo]],BD_Insumos!$B:$E,4),"")</f>
        <v>18.820516146129485</v>
      </c>
      <c r="H5691" s="140">
        <v>0.75</v>
      </c>
      <c r="I5691" s="9"/>
      <c r="J5691" s="22">
        <f t="shared" si="88"/>
        <v>14.115387109597114</v>
      </c>
      <c r="K5691" s="22" t="str">
        <f>IF(I5691&lt;&gt;"",SUMIF(Table1[Codigo_servico],A5691,Table1[Subtotal_insumo]),"")</f>
        <v/>
      </c>
      <c r="L5691" s="16">
        <f>IF(Table1[[#This Row],[Ordem_insumos]]&lt;&gt;0,VLOOKUP(Table1[[#This Row],[Codigo_servico]],Preencher_Orcamento!$B:$D,3,FALSE)*Table1[[#This Row],[Qtde_insumo]],"")</f>
        <v>0</v>
      </c>
      <c r="M5691" s="16">
        <f>IF(Table1[[#This Row],[Ordem_insumos]]&lt;&gt;0,VLOOKUP(Table1[[#This Row],[Codigo_servico]],Preencher_Orcamento!$B:$D,3,FALSE)*Table1[[#This Row],[Subtotal_insumo]],"")</f>
        <v>0</v>
      </c>
    </row>
    <row r="5692" spans="1:13" x14ac:dyDescent="0.25">
      <c r="A5692" s="6">
        <v>96138</v>
      </c>
      <c r="B5692" s="126">
        <v>2</v>
      </c>
      <c r="C5692" s="133"/>
      <c r="D5692" s="134">
        <v>2044</v>
      </c>
      <c r="E5692" s="7" t="s">
        <v>2193</v>
      </c>
      <c r="F5692" s="8" t="s">
        <v>2140</v>
      </c>
      <c r="G5692" s="16">
        <f>IFERROR(VLOOKUP(Table1[[#This Row],[Codigo_insumo]],BD_Insumos!$B:$E,4),"")</f>
        <v>13.596734305430379</v>
      </c>
      <c r="H5692" s="140">
        <v>0.75</v>
      </c>
      <c r="I5692" s="9"/>
      <c r="J5692" s="22">
        <f t="shared" si="88"/>
        <v>10.197550729072784</v>
      </c>
      <c r="K5692" s="22" t="str">
        <f>IF(I5692&lt;&gt;"",SUMIF(Table1[Codigo_servico],A5692,Table1[Subtotal_insumo]),"")</f>
        <v/>
      </c>
      <c r="L5692" s="16">
        <f>IF(Table1[[#This Row],[Ordem_insumos]]&lt;&gt;0,VLOOKUP(Table1[[#This Row],[Codigo_servico]],Preencher_Orcamento!$B:$D,3,FALSE)*Table1[[#This Row],[Qtde_insumo]],"")</f>
        <v>0</v>
      </c>
      <c r="M5692" s="16">
        <f>IF(Table1[[#This Row],[Ordem_insumos]]&lt;&gt;0,VLOOKUP(Table1[[#This Row],[Codigo_servico]],Preencher_Orcamento!$B:$D,3,FALSE)*Table1[[#This Row],[Subtotal_insumo]],"")</f>
        <v>0</v>
      </c>
    </row>
    <row r="5693" spans="1:13" x14ac:dyDescent="0.25">
      <c r="A5693" s="3">
        <v>96139</v>
      </c>
      <c r="B5693" s="125">
        <v>0</v>
      </c>
      <c r="C5693" s="131" t="s">
        <v>3528</v>
      </c>
      <c r="D5693" s="132"/>
      <c r="E5693" s="4"/>
      <c r="F5693" s="4"/>
      <c r="G5693" s="17" t="str">
        <f>IFERROR(VLOOKUP(Table1[[#This Row],[Codigo_insumo]],BD_Insumos!$B:$E,4),"")</f>
        <v/>
      </c>
      <c r="H5693" s="139"/>
      <c r="I5693" s="5" t="s">
        <v>457</v>
      </c>
      <c r="J5693" s="20" t="str">
        <f t="shared" si="88"/>
        <v/>
      </c>
      <c r="K5693" s="21">
        <f>IF(I5693&lt;&gt;"",SUMIF(Table1[Codigo_servico],A5693,Table1[Subtotal_insumo]),"")</f>
        <v>8.1043126128899665</v>
      </c>
      <c r="L5693" s="17" t="str">
        <f>IF(Table1[[#This Row],[Ordem_insumos]]&lt;&gt;0,VLOOKUP(Table1[[#This Row],[Codigo_servico]],Preencher_Orcamento!$B:$D,3,FALSE)*Table1[[#This Row],[Qtde_insumo]],"")</f>
        <v/>
      </c>
      <c r="M5693" s="17" t="str">
        <f>IF(Table1[[#This Row],[Ordem_insumos]]&lt;&gt;0,VLOOKUP(Table1[[#This Row],[Codigo_servico]],Preencher_Orcamento!$B:$D,3,FALSE)*Table1[[#This Row],[Subtotal_insumo]],"")</f>
        <v/>
      </c>
    </row>
    <row r="5694" spans="1:13" x14ac:dyDescent="0.25">
      <c r="A5694" s="6">
        <v>96139</v>
      </c>
      <c r="B5694" s="126">
        <v>1</v>
      </c>
      <c r="C5694" s="133"/>
      <c r="D5694" s="134">
        <v>2041</v>
      </c>
      <c r="E5694" s="7" t="s">
        <v>2192</v>
      </c>
      <c r="F5694" s="8" t="s">
        <v>2140</v>
      </c>
      <c r="G5694" s="16">
        <f>IFERROR(VLOOKUP(Table1[[#This Row],[Codigo_insumo]],BD_Insumos!$B:$E,4),"")</f>
        <v>18.820516146129485</v>
      </c>
      <c r="H5694" s="140">
        <v>0.25</v>
      </c>
      <c r="I5694" s="9"/>
      <c r="J5694" s="22">
        <f t="shared" si="88"/>
        <v>4.7051290365323712</v>
      </c>
      <c r="K5694" s="22" t="str">
        <f>IF(I5694&lt;&gt;"",SUMIF(Table1[Codigo_servico],A5694,Table1[Subtotal_insumo]),"")</f>
        <v/>
      </c>
      <c r="L5694" s="16">
        <f>IF(Table1[[#This Row],[Ordem_insumos]]&lt;&gt;0,VLOOKUP(Table1[[#This Row],[Codigo_servico]],Preencher_Orcamento!$B:$D,3,FALSE)*Table1[[#This Row],[Qtde_insumo]],"")</f>
        <v>0</v>
      </c>
      <c r="M5694" s="16">
        <f>IF(Table1[[#This Row],[Ordem_insumos]]&lt;&gt;0,VLOOKUP(Table1[[#This Row],[Codigo_servico]],Preencher_Orcamento!$B:$D,3,FALSE)*Table1[[#This Row],[Subtotal_insumo]],"")</f>
        <v>0</v>
      </c>
    </row>
    <row r="5695" spans="1:13" x14ac:dyDescent="0.25">
      <c r="A5695" s="6">
        <v>96139</v>
      </c>
      <c r="B5695" s="126">
        <v>2</v>
      </c>
      <c r="C5695" s="133"/>
      <c r="D5695" s="134">
        <v>2044</v>
      </c>
      <c r="E5695" s="7" t="s">
        <v>2193</v>
      </c>
      <c r="F5695" s="8" t="s">
        <v>2140</v>
      </c>
      <c r="G5695" s="16">
        <f>IFERROR(VLOOKUP(Table1[[#This Row],[Codigo_insumo]],BD_Insumos!$B:$E,4),"")</f>
        <v>13.596734305430379</v>
      </c>
      <c r="H5695" s="140">
        <v>0.25</v>
      </c>
      <c r="I5695" s="9"/>
      <c r="J5695" s="22">
        <f t="shared" si="88"/>
        <v>3.3991835763575948</v>
      </c>
      <c r="K5695" s="22" t="str">
        <f>IF(I5695&lt;&gt;"",SUMIF(Table1[Codigo_servico],A5695,Table1[Subtotal_insumo]),"")</f>
        <v/>
      </c>
      <c r="L5695" s="16">
        <f>IF(Table1[[#This Row],[Ordem_insumos]]&lt;&gt;0,VLOOKUP(Table1[[#This Row],[Codigo_servico]],Preencher_Orcamento!$B:$D,3,FALSE)*Table1[[#This Row],[Qtde_insumo]],"")</f>
        <v>0</v>
      </c>
      <c r="M5695" s="16">
        <f>IF(Table1[[#This Row],[Ordem_insumos]]&lt;&gt;0,VLOOKUP(Table1[[#This Row],[Codigo_servico]],Preencher_Orcamento!$B:$D,3,FALSE)*Table1[[#This Row],[Subtotal_insumo]],"")</f>
        <v>0</v>
      </c>
    </row>
    <row r="5696" spans="1:13" x14ac:dyDescent="0.25">
      <c r="A5696" s="3">
        <v>96140</v>
      </c>
      <c r="B5696" s="125">
        <v>0</v>
      </c>
      <c r="C5696" s="131" t="s">
        <v>3529</v>
      </c>
      <c r="D5696" s="132"/>
      <c r="E5696" s="4"/>
      <c r="F5696" s="4"/>
      <c r="G5696" s="17" t="str">
        <f>IFERROR(VLOOKUP(Table1[[#This Row],[Codigo_insumo]],BD_Insumos!$B:$E,4),"")</f>
        <v/>
      </c>
      <c r="H5696" s="139"/>
      <c r="I5696" s="5" t="s">
        <v>457</v>
      </c>
      <c r="J5696" s="20" t="str">
        <f t="shared" si="88"/>
        <v/>
      </c>
      <c r="K5696" s="21">
        <f>IF(I5696&lt;&gt;"",SUMIF(Table1[Codigo_servico],A5696,Table1[Subtotal_insumo]),"")</f>
        <v>16.208625225779933</v>
      </c>
      <c r="L5696" s="17" t="str">
        <f>IF(Table1[[#This Row],[Ordem_insumos]]&lt;&gt;0,VLOOKUP(Table1[[#This Row],[Codigo_servico]],Preencher_Orcamento!$B:$D,3,FALSE)*Table1[[#This Row],[Qtde_insumo]],"")</f>
        <v/>
      </c>
      <c r="M5696" s="17" t="str">
        <f>IF(Table1[[#This Row],[Ordem_insumos]]&lt;&gt;0,VLOOKUP(Table1[[#This Row],[Codigo_servico]],Preencher_Orcamento!$B:$D,3,FALSE)*Table1[[#This Row],[Subtotal_insumo]],"")</f>
        <v/>
      </c>
    </row>
    <row r="5697" spans="1:13" x14ac:dyDescent="0.25">
      <c r="A5697" s="6">
        <v>96140</v>
      </c>
      <c r="B5697" s="126">
        <v>1</v>
      </c>
      <c r="C5697" s="133"/>
      <c r="D5697" s="134">
        <v>2041</v>
      </c>
      <c r="E5697" s="7" t="s">
        <v>2192</v>
      </c>
      <c r="F5697" s="8" t="s">
        <v>2140</v>
      </c>
      <c r="G5697" s="16">
        <f>IFERROR(VLOOKUP(Table1[[#This Row],[Codigo_insumo]],BD_Insumos!$B:$E,4),"")</f>
        <v>18.820516146129485</v>
      </c>
      <c r="H5697" s="140">
        <v>0.5</v>
      </c>
      <c r="I5697" s="9"/>
      <c r="J5697" s="22">
        <f t="shared" si="88"/>
        <v>9.4102580730647425</v>
      </c>
      <c r="K5697" s="22" t="str">
        <f>IF(I5697&lt;&gt;"",SUMIF(Table1[Codigo_servico],A5697,Table1[Subtotal_insumo]),"")</f>
        <v/>
      </c>
      <c r="L5697" s="16">
        <f>IF(Table1[[#This Row],[Ordem_insumos]]&lt;&gt;0,VLOOKUP(Table1[[#This Row],[Codigo_servico]],Preencher_Orcamento!$B:$D,3,FALSE)*Table1[[#This Row],[Qtde_insumo]],"")</f>
        <v>0</v>
      </c>
      <c r="M5697" s="16">
        <f>IF(Table1[[#This Row],[Ordem_insumos]]&lt;&gt;0,VLOOKUP(Table1[[#This Row],[Codigo_servico]],Preencher_Orcamento!$B:$D,3,FALSE)*Table1[[#This Row],[Subtotal_insumo]],"")</f>
        <v>0</v>
      </c>
    </row>
    <row r="5698" spans="1:13" x14ac:dyDescent="0.25">
      <c r="A5698" s="6">
        <v>96140</v>
      </c>
      <c r="B5698" s="126">
        <v>2</v>
      </c>
      <c r="C5698" s="133"/>
      <c r="D5698" s="134">
        <v>2044</v>
      </c>
      <c r="E5698" s="7" t="s">
        <v>2193</v>
      </c>
      <c r="F5698" s="8" t="s">
        <v>2140</v>
      </c>
      <c r="G5698" s="16">
        <f>IFERROR(VLOOKUP(Table1[[#This Row],[Codigo_insumo]],BD_Insumos!$B:$E,4),"")</f>
        <v>13.596734305430379</v>
      </c>
      <c r="H5698" s="140">
        <v>0.5</v>
      </c>
      <c r="I5698" s="9"/>
      <c r="J5698" s="22">
        <f t="shared" ref="J5698:J5761" si="89">IF(I5698="",G5698*H5698,"")</f>
        <v>6.7983671527151897</v>
      </c>
      <c r="K5698" s="22" t="str">
        <f>IF(I5698&lt;&gt;"",SUMIF(Table1[Codigo_servico],A5698,Table1[Subtotal_insumo]),"")</f>
        <v/>
      </c>
      <c r="L5698" s="16">
        <f>IF(Table1[[#This Row],[Ordem_insumos]]&lt;&gt;0,VLOOKUP(Table1[[#This Row],[Codigo_servico]],Preencher_Orcamento!$B:$D,3,FALSE)*Table1[[#This Row],[Qtde_insumo]],"")</f>
        <v>0</v>
      </c>
      <c r="M5698" s="16">
        <f>IF(Table1[[#This Row],[Ordem_insumos]]&lt;&gt;0,VLOOKUP(Table1[[#This Row],[Codigo_servico]],Preencher_Orcamento!$B:$D,3,FALSE)*Table1[[#This Row],[Subtotal_insumo]],"")</f>
        <v>0</v>
      </c>
    </row>
    <row r="5699" spans="1:13" x14ac:dyDescent="0.25">
      <c r="A5699" s="3">
        <v>96201</v>
      </c>
      <c r="B5699" s="125">
        <v>0</v>
      </c>
      <c r="C5699" s="131" t="s">
        <v>3530</v>
      </c>
      <c r="D5699" s="132"/>
      <c r="E5699" s="4"/>
      <c r="F5699" s="4"/>
      <c r="G5699" s="17" t="str">
        <f>IFERROR(VLOOKUP(Table1[[#This Row],[Codigo_insumo]],BD_Insumos!$B:$E,4),"")</f>
        <v/>
      </c>
      <c r="H5699" s="139"/>
      <c r="I5699" s="5" t="s">
        <v>457</v>
      </c>
      <c r="J5699" s="20" t="str">
        <f t="shared" si="89"/>
        <v/>
      </c>
      <c r="K5699" s="21">
        <f>IF(I5699&lt;&gt;"",SUMIF(Table1[Codigo_servico],A5699,Table1[Subtotal_insumo]),"")</f>
        <v>8.1043126128899665</v>
      </c>
      <c r="L5699" s="17" t="str">
        <f>IF(Table1[[#This Row],[Ordem_insumos]]&lt;&gt;0,VLOOKUP(Table1[[#This Row],[Codigo_servico]],Preencher_Orcamento!$B:$D,3,FALSE)*Table1[[#This Row],[Qtde_insumo]],"")</f>
        <v/>
      </c>
      <c r="M5699" s="17" t="str">
        <f>IF(Table1[[#This Row],[Ordem_insumos]]&lt;&gt;0,VLOOKUP(Table1[[#This Row],[Codigo_servico]],Preencher_Orcamento!$B:$D,3,FALSE)*Table1[[#This Row],[Subtotal_insumo]],"")</f>
        <v/>
      </c>
    </row>
    <row r="5700" spans="1:13" x14ac:dyDescent="0.25">
      <c r="A5700" s="6">
        <v>96201</v>
      </c>
      <c r="B5700" s="126">
        <v>1</v>
      </c>
      <c r="C5700" s="133"/>
      <c r="D5700" s="134">
        <v>2044</v>
      </c>
      <c r="E5700" s="7" t="s">
        <v>2193</v>
      </c>
      <c r="F5700" s="8" t="s">
        <v>2140</v>
      </c>
      <c r="G5700" s="16">
        <f>IFERROR(VLOOKUP(Table1[[#This Row],[Codigo_insumo]],BD_Insumos!$B:$E,4),"")</f>
        <v>13.596734305430379</v>
      </c>
      <c r="H5700" s="140">
        <v>0.25</v>
      </c>
      <c r="I5700" s="9"/>
      <c r="J5700" s="22">
        <f t="shared" si="89"/>
        <v>3.3991835763575948</v>
      </c>
      <c r="K5700" s="22" t="str">
        <f>IF(I5700&lt;&gt;"",SUMIF(Table1[Codigo_servico],A5700,Table1[Subtotal_insumo]),"")</f>
        <v/>
      </c>
      <c r="L5700" s="16">
        <f>IF(Table1[[#This Row],[Ordem_insumos]]&lt;&gt;0,VLOOKUP(Table1[[#This Row],[Codigo_servico]],Preencher_Orcamento!$B:$D,3,FALSE)*Table1[[#This Row],[Qtde_insumo]],"")</f>
        <v>0</v>
      </c>
      <c r="M5700" s="16">
        <f>IF(Table1[[#This Row],[Ordem_insumos]]&lt;&gt;0,VLOOKUP(Table1[[#This Row],[Codigo_servico]],Preencher_Orcamento!$B:$D,3,FALSE)*Table1[[#This Row],[Subtotal_insumo]],"")</f>
        <v>0</v>
      </c>
    </row>
    <row r="5701" spans="1:13" x14ac:dyDescent="0.25">
      <c r="A5701" s="6">
        <v>96201</v>
      </c>
      <c r="B5701" s="126">
        <v>2</v>
      </c>
      <c r="C5701" s="133"/>
      <c r="D5701" s="134">
        <v>2041</v>
      </c>
      <c r="E5701" s="7" t="s">
        <v>2192</v>
      </c>
      <c r="F5701" s="8" t="s">
        <v>2140</v>
      </c>
      <c r="G5701" s="16">
        <f>IFERROR(VLOOKUP(Table1[[#This Row],[Codigo_insumo]],BD_Insumos!$B:$E,4),"")</f>
        <v>18.820516146129485</v>
      </c>
      <c r="H5701" s="140">
        <v>0.25</v>
      </c>
      <c r="I5701" s="9"/>
      <c r="J5701" s="22">
        <f t="shared" si="89"/>
        <v>4.7051290365323712</v>
      </c>
      <c r="K5701" s="22" t="str">
        <f>IF(I5701&lt;&gt;"",SUMIF(Table1[Codigo_servico],A5701,Table1[Subtotal_insumo]),"")</f>
        <v/>
      </c>
      <c r="L5701" s="16">
        <f>IF(Table1[[#This Row],[Ordem_insumos]]&lt;&gt;0,VLOOKUP(Table1[[#This Row],[Codigo_servico]],Preencher_Orcamento!$B:$D,3,FALSE)*Table1[[#This Row],[Qtde_insumo]],"")</f>
        <v>0</v>
      </c>
      <c r="M5701" s="16">
        <f>IF(Table1[[#This Row],[Ordem_insumos]]&lt;&gt;0,VLOOKUP(Table1[[#This Row],[Codigo_servico]],Preencher_Orcamento!$B:$D,3,FALSE)*Table1[[#This Row],[Subtotal_insumo]],"")</f>
        <v>0</v>
      </c>
    </row>
    <row r="5702" spans="1:13" x14ac:dyDescent="0.25">
      <c r="A5702" s="3">
        <v>96202</v>
      </c>
      <c r="B5702" s="125">
        <v>0</v>
      </c>
      <c r="C5702" s="131" t="s">
        <v>3531</v>
      </c>
      <c r="D5702" s="132"/>
      <c r="E5702" s="4"/>
      <c r="F5702" s="4"/>
      <c r="G5702" s="17" t="str">
        <f>IFERROR(VLOOKUP(Table1[[#This Row],[Codigo_insumo]],BD_Insumos!$B:$E,4),"")</f>
        <v/>
      </c>
      <c r="H5702" s="139"/>
      <c r="I5702" s="5" t="s">
        <v>457</v>
      </c>
      <c r="J5702" s="20" t="str">
        <f t="shared" si="89"/>
        <v/>
      </c>
      <c r="K5702" s="21">
        <f>IF(I5702&lt;&gt;"",SUMIF(Table1[Codigo_servico],A5702,Table1[Subtotal_insumo]),"")</f>
        <v>3.2417250451559867</v>
      </c>
      <c r="L5702" s="17" t="str">
        <f>IF(Table1[[#This Row],[Ordem_insumos]]&lt;&gt;0,VLOOKUP(Table1[[#This Row],[Codigo_servico]],Preencher_Orcamento!$B:$D,3,FALSE)*Table1[[#This Row],[Qtde_insumo]],"")</f>
        <v/>
      </c>
      <c r="M5702" s="17" t="str">
        <f>IF(Table1[[#This Row],[Ordem_insumos]]&lt;&gt;0,VLOOKUP(Table1[[#This Row],[Codigo_servico]],Preencher_Orcamento!$B:$D,3,FALSE)*Table1[[#This Row],[Subtotal_insumo]],"")</f>
        <v/>
      </c>
    </row>
    <row r="5703" spans="1:13" x14ac:dyDescent="0.25">
      <c r="A5703" s="6">
        <v>96202</v>
      </c>
      <c r="B5703" s="126">
        <v>1</v>
      </c>
      <c r="C5703" s="133"/>
      <c r="D5703" s="134">
        <v>2041</v>
      </c>
      <c r="E5703" s="7" t="s">
        <v>2192</v>
      </c>
      <c r="F5703" s="8" t="s">
        <v>2140</v>
      </c>
      <c r="G5703" s="16">
        <f>IFERROR(VLOOKUP(Table1[[#This Row],[Codigo_insumo]],BD_Insumos!$B:$E,4),"")</f>
        <v>18.820516146129485</v>
      </c>
      <c r="H5703" s="140">
        <v>0.1</v>
      </c>
      <c r="I5703" s="9"/>
      <c r="J5703" s="22">
        <f t="shared" si="89"/>
        <v>1.8820516146129487</v>
      </c>
      <c r="K5703" s="22" t="str">
        <f>IF(I5703&lt;&gt;"",SUMIF(Table1[Codigo_servico],A5703,Table1[Subtotal_insumo]),"")</f>
        <v/>
      </c>
      <c r="L5703" s="16">
        <f>IF(Table1[[#This Row],[Ordem_insumos]]&lt;&gt;0,VLOOKUP(Table1[[#This Row],[Codigo_servico]],Preencher_Orcamento!$B:$D,3,FALSE)*Table1[[#This Row],[Qtde_insumo]],"")</f>
        <v>0</v>
      </c>
      <c r="M5703" s="16">
        <f>IF(Table1[[#This Row],[Ordem_insumos]]&lt;&gt;0,VLOOKUP(Table1[[#This Row],[Codigo_servico]],Preencher_Orcamento!$B:$D,3,FALSE)*Table1[[#This Row],[Subtotal_insumo]],"")</f>
        <v>0</v>
      </c>
    </row>
    <row r="5704" spans="1:13" x14ac:dyDescent="0.25">
      <c r="A5704" s="6">
        <v>96202</v>
      </c>
      <c r="B5704" s="126">
        <v>2</v>
      </c>
      <c r="C5704" s="133"/>
      <c r="D5704" s="134">
        <v>2044</v>
      </c>
      <c r="E5704" s="7" t="s">
        <v>2193</v>
      </c>
      <c r="F5704" s="8" t="s">
        <v>2140</v>
      </c>
      <c r="G5704" s="16">
        <f>IFERROR(VLOOKUP(Table1[[#This Row],[Codigo_insumo]],BD_Insumos!$B:$E,4),"")</f>
        <v>13.596734305430379</v>
      </c>
      <c r="H5704" s="140">
        <v>0.1</v>
      </c>
      <c r="I5704" s="9"/>
      <c r="J5704" s="22">
        <f t="shared" si="89"/>
        <v>1.359673430543038</v>
      </c>
      <c r="K5704" s="22" t="str">
        <f>IF(I5704&lt;&gt;"",SUMIF(Table1[Codigo_servico],A5704,Table1[Subtotal_insumo]),"")</f>
        <v/>
      </c>
      <c r="L5704" s="16">
        <f>IF(Table1[[#This Row],[Ordem_insumos]]&lt;&gt;0,VLOOKUP(Table1[[#This Row],[Codigo_servico]],Preencher_Orcamento!$B:$D,3,FALSE)*Table1[[#This Row],[Qtde_insumo]],"")</f>
        <v>0</v>
      </c>
      <c r="M5704" s="16">
        <f>IF(Table1[[#This Row],[Ordem_insumos]]&lt;&gt;0,VLOOKUP(Table1[[#This Row],[Codigo_servico]],Preencher_Orcamento!$B:$D,3,FALSE)*Table1[[#This Row],[Subtotal_insumo]],"")</f>
        <v>0</v>
      </c>
    </row>
    <row r="5705" spans="1:13" x14ac:dyDescent="0.25">
      <c r="A5705" s="3">
        <v>96203</v>
      </c>
      <c r="B5705" s="125">
        <v>0</v>
      </c>
      <c r="C5705" s="131" t="s">
        <v>3532</v>
      </c>
      <c r="D5705" s="132"/>
      <c r="E5705" s="4"/>
      <c r="F5705" s="4"/>
      <c r="G5705" s="17" t="str">
        <f>IFERROR(VLOOKUP(Table1[[#This Row],[Codigo_insumo]],BD_Insumos!$B:$E,4),"")</f>
        <v/>
      </c>
      <c r="H5705" s="139"/>
      <c r="I5705" s="5" t="s">
        <v>457</v>
      </c>
      <c r="J5705" s="20" t="str">
        <f t="shared" si="89"/>
        <v/>
      </c>
      <c r="K5705" s="21">
        <f>IF(I5705&lt;&gt;"",SUMIF(Table1[Codigo_servico],A5705,Table1[Subtotal_insumo]),"")</f>
        <v>1.359673430543038</v>
      </c>
      <c r="L5705" s="17" t="str">
        <f>IF(Table1[[#This Row],[Ordem_insumos]]&lt;&gt;0,VLOOKUP(Table1[[#This Row],[Codigo_servico]],Preencher_Orcamento!$B:$D,3,FALSE)*Table1[[#This Row],[Qtde_insumo]],"")</f>
        <v/>
      </c>
      <c r="M5705" s="17" t="str">
        <f>IF(Table1[[#This Row],[Ordem_insumos]]&lt;&gt;0,VLOOKUP(Table1[[#This Row],[Codigo_servico]],Preencher_Orcamento!$B:$D,3,FALSE)*Table1[[#This Row],[Subtotal_insumo]],"")</f>
        <v/>
      </c>
    </row>
    <row r="5706" spans="1:13" x14ac:dyDescent="0.25">
      <c r="A5706" s="6">
        <v>96203</v>
      </c>
      <c r="B5706" s="126">
        <v>1</v>
      </c>
      <c r="C5706" s="133"/>
      <c r="D5706" s="134">
        <v>2044</v>
      </c>
      <c r="E5706" s="7" t="s">
        <v>2193</v>
      </c>
      <c r="F5706" s="8" t="s">
        <v>2140</v>
      </c>
      <c r="G5706" s="16">
        <f>IFERROR(VLOOKUP(Table1[[#This Row],[Codigo_insumo]],BD_Insumos!$B:$E,4),"")</f>
        <v>13.596734305430379</v>
      </c>
      <c r="H5706" s="140">
        <v>0.1</v>
      </c>
      <c r="I5706" s="9"/>
      <c r="J5706" s="22">
        <f t="shared" si="89"/>
        <v>1.359673430543038</v>
      </c>
      <c r="K5706" s="22" t="str">
        <f>IF(I5706&lt;&gt;"",SUMIF(Table1[Codigo_servico],A5706,Table1[Subtotal_insumo]),"")</f>
        <v/>
      </c>
      <c r="L5706" s="16">
        <f>IF(Table1[[#This Row],[Ordem_insumos]]&lt;&gt;0,VLOOKUP(Table1[[#This Row],[Codigo_servico]],Preencher_Orcamento!$B:$D,3,FALSE)*Table1[[#This Row],[Qtde_insumo]],"")</f>
        <v>0</v>
      </c>
      <c r="M5706" s="16">
        <f>IF(Table1[[#This Row],[Ordem_insumos]]&lt;&gt;0,VLOOKUP(Table1[[#This Row],[Codigo_servico]],Preencher_Orcamento!$B:$D,3,FALSE)*Table1[[#This Row],[Subtotal_insumo]],"")</f>
        <v>0</v>
      </c>
    </row>
    <row r="5707" spans="1:13" x14ac:dyDescent="0.25">
      <c r="A5707" s="3">
        <v>96204</v>
      </c>
      <c r="B5707" s="125">
        <v>0</v>
      </c>
      <c r="C5707" s="131" t="s">
        <v>3533</v>
      </c>
      <c r="D5707" s="132"/>
      <c r="E5707" s="4"/>
      <c r="F5707" s="4"/>
      <c r="G5707" s="17" t="str">
        <f>IFERROR(VLOOKUP(Table1[[#This Row],[Codigo_insumo]],BD_Insumos!$B:$E,4),"")</f>
        <v/>
      </c>
      <c r="H5707" s="139"/>
      <c r="I5707" s="5" t="s">
        <v>457</v>
      </c>
      <c r="J5707" s="20" t="str">
        <f t="shared" si="89"/>
        <v/>
      </c>
      <c r="K5707" s="21">
        <f>IF(I5707&lt;&gt;"",SUMIF(Table1[Codigo_servico],A5707,Table1[Subtotal_insumo]),"")</f>
        <v>9.7251751354679588</v>
      </c>
      <c r="L5707" s="17" t="str">
        <f>IF(Table1[[#This Row],[Ordem_insumos]]&lt;&gt;0,VLOOKUP(Table1[[#This Row],[Codigo_servico]],Preencher_Orcamento!$B:$D,3,FALSE)*Table1[[#This Row],[Qtde_insumo]],"")</f>
        <v/>
      </c>
      <c r="M5707" s="17" t="str">
        <f>IF(Table1[[#This Row],[Ordem_insumos]]&lt;&gt;0,VLOOKUP(Table1[[#This Row],[Codigo_servico]],Preencher_Orcamento!$B:$D,3,FALSE)*Table1[[#This Row],[Subtotal_insumo]],"")</f>
        <v/>
      </c>
    </row>
    <row r="5708" spans="1:13" x14ac:dyDescent="0.25">
      <c r="A5708" s="6">
        <v>96204</v>
      </c>
      <c r="B5708" s="126">
        <v>1</v>
      </c>
      <c r="C5708" s="133"/>
      <c r="D5708" s="134">
        <v>2041</v>
      </c>
      <c r="E5708" s="7" t="s">
        <v>2192</v>
      </c>
      <c r="F5708" s="8" t="s">
        <v>2140</v>
      </c>
      <c r="G5708" s="16">
        <f>IFERROR(VLOOKUP(Table1[[#This Row],[Codigo_insumo]],BD_Insumos!$B:$E,4),"")</f>
        <v>18.820516146129485</v>
      </c>
      <c r="H5708" s="140">
        <v>0.3</v>
      </c>
      <c r="I5708" s="9"/>
      <c r="J5708" s="22">
        <f t="shared" si="89"/>
        <v>5.6461548438388451</v>
      </c>
      <c r="K5708" s="22" t="str">
        <f>IF(I5708&lt;&gt;"",SUMIF(Table1[Codigo_servico],A5708,Table1[Subtotal_insumo]),"")</f>
        <v/>
      </c>
      <c r="L5708" s="16">
        <f>IF(Table1[[#This Row],[Ordem_insumos]]&lt;&gt;0,VLOOKUP(Table1[[#This Row],[Codigo_servico]],Preencher_Orcamento!$B:$D,3,FALSE)*Table1[[#This Row],[Qtde_insumo]],"")</f>
        <v>0</v>
      </c>
      <c r="M5708" s="16">
        <f>IF(Table1[[#This Row],[Ordem_insumos]]&lt;&gt;0,VLOOKUP(Table1[[#This Row],[Codigo_servico]],Preencher_Orcamento!$B:$D,3,FALSE)*Table1[[#This Row],[Subtotal_insumo]],"")</f>
        <v>0</v>
      </c>
    </row>
    <row r="5709" spans="1:13" x14ac:dyDescent="0.25">
      <c r="A5709" s="6">
        <v>96204</v>
      </c>
      <c r="B5709" s="126">
        <v>2</v>
      </c>
      <c r="C5709" s="133"/>
      <c r="D5709" s="134">
        <v>2044</v>
      </c>
      <c r="E5709" s="7" t="s">
        <v>2193</v>
      </c>
      <c r="F5709" s="8" t="s">
        <v>2140</v>
      </c>
      <c r="G5709" s="16">
        <f>IFERROR(VLOOKUP(Table1[[#This Row],[Codigo_insumo]],BD_Insumos!$B:$E,4),"")</f>
        <v>13.596734305430379</v>
      </c>
      <c r="H5709" s="140">
        <v>0.3</v>
      </c>
      <c r="I5709" s="9"/>
      <c r="J5709" s="22">
        <f t="shared" si="89"/>
        <v>4.0790202916291136</v>
      </c>
      <c r="K5709" s="22" t="str">
        <f>IF(I5709&lt;&gt;"",SUMIF(Table1[Codigo_servico],A5709,Table1[Subtotal_insumo]),"")</f>
        <v/>
      </c>
      <c r="L5709" s="16">
        <f>IF(Table1[[#This Row],[Ordem_insumos]]&lt;&gt;0,VLOOKUP(Table1[[#This Row],[Codigo_servico]],Preencher_Orcamento!$B:$D,3,FALSE)*Table1[[#This Row],[Qtde_insumo]],"")</f>
        <v>0</v>
      </c>
      <c r="M5709" s="16">
        <f>IF(Table1[[#This Row],[Ordem_insumos]]&lt;&gt;0,VLOOKUP(Table1[[#This Row],[Codigo_servico]],Preencher_Orcamento!$B:$D,3,FALSE)*Table1[[#This Row],[Subtotal_insumo]],"")</f>
        <v>0</v>
      </c>
    </row>
    <row r="5710" spans="1:13" x14ac:dyDescent="0.25">
      <c r="A5710" s="3">
        <v>96205</v>
      </c>
      <c r="B5710" s="125">
        <v>0</v>
      </c>
      <c r="C5710" s="131" t="s">
        <v>3534</v>
      </c>
      <c r="D5710" s="132"/>
      <c r="E5710" s="4"/>
      <c r="F5710" s="4"/>
      <c r="G5710" s="17" t="str">
        <f>IFERROR(VLOOKUP(Table1[[#This Row],[Codigo_insumo]],BD_Insumos!$B:$E,4),"")</f>
        <v/>
      </c>
      <c r="H5710" s="139"/>
      <c r="I5710" s="5" t="s">
        <v>457</v>
      </c>
      <c r="J5710" s="20" t="str">
        <f t="shared" si="89"/>
        <v/>
      </c>
      <c r="K5710" s="21">
        <f>IF(I5710&lt;&gt;"",SUMIF(Table1[Codigo_servico],A5710,Table1[Subtotal_insumo]),"")</f>
        <v>1.359673430543038</v>
      </c>
      <c r="L5710" s="17" t="str">
        <f>IF(Table1[[#This Row],[Ordem_insumos]]&lt;&gt;0,VLOOKUP(Table1[[#This Row],[Codigo_servico]],Preencher_Orcamento!$B:$D,3,FALSE)*Table1[[#This Row],[Qtde_insumo]],"")</f>
        <v/>
      </c>
      <c r="M5710" s="17" t="str">
        <f>IF(Table1[[#This Row],[Ordem_insumos]]&lt;&gt;0,VLOOKUP(Table1[[#This Row],[Codigo_servico]],Preencher_Orcamento!$B:$D,3,FALSE)*Table1[[#This Row],[Subtotal_insumo]],"")</f>
        <v/>
      </c>
    </row>
    <row r="5711" spans="1:13" x14ac:dyDescent="0.25">
      <c r="A5711" s="6">
        <v>96205</v>
      </c>
      <c r="B5711" s="126">
        <v>1</v>
      </c>
      <c r="C5711" s="133"/>
      <c r="D5711" s="134">
        <v>2044</v>
      </c>
      <c r="E5711" s="7" t="s">
        <v>2193</v>
      </c>
      <c r="F5711" s="8" t="s">
        <v>2140</v>
      </c>
      <c r="G5711" s="16">
        <f>IFERROR(VLOOKUP(Table1[[#This Row],[Codigo_insumo]],BD_Insumos!$B:$E,4),"")</f>
        <v>13.596734305430379</v>
      </c>
      <c r="H5711" s="140">
        <v>0.1</v>
      </c>
      <c r="I5711" s="9"/>
      <c r="J5711" s="22">
        <f t="shared" si="89"/>
        <v>1.359673430543038</v>
      </c>
      <c r="K5711" s="22" t="str">
        <f>IF(I5711&lt;&gt;"",SUMIF(Table1[Codigo_servico],A5711,Table1[Subtotal_insumo]),"")</f>
        <v/>
      </c>
      <c r="L5711" s="16">
        <f>IF(Table1[[#This Row],[Ordem_insumos]]&lt;&gt;0,VLOOKUP(Table1[[#This Row],[Codigo_servico]],Preencher_Orcamento!$B:$D,3,FALSE)*Table1[[#This Row],[Qtde_insumo]],"")</f>
        <v>0</v>
      </c>
      <c r="M5711" s="16">
        <f>IF(Table1[[#This Row],[Ordem_insumos]]&lt;&gt;0,VLOOKUP(Table1[[#This Row],[Codigo_servico]],Preencher_Orcamento!$B:$D,3,FALSE)*Table1[[#This Row],[Subtotal_insumo]],"")</f>
        <v>0</v>
      </c>
    </row>
    <row r="5712" spans="1:13" x14ac:dyDescent="0.25">
      <c r="A5712" s="3">
        <v>96210</v>
      </c>
      <c r="B5712" s="125">
        <v>0</v>
      </c>
      <c r="C5712" s="131" t="s">
        <v>3535</v>
      </c>
      <c r="D5712" s="132"/>
      <c r="E5712" s="4"/>
      <c r="F5712" s="4"/>
      <c r="G5712" s="17" t="str">
        <f>IFERROR(VLOOKUP(Table1[[#This Row],[Codigo_insumo]],BD_Insumos!$B:$E,4),"")</f>
        <v/>
      </c>
      <c r="H5712" s="139"/>
      <c r="I5712" s="5" t="s">
        <v>457</v>
      </c>
      <c r="J5712" s="20" t="str">
        <f t="shared" si="89"/>
        <v/>
      </c>
      <c r="K5712" s="21">
        <f>IF(I5712&lt;&gt;"",SUMIF(Table1[Codigo_servico],A5712,Table1[Subtotal_insumo]),"")</f>
        <v>12.966900180623947</v>
      </c>
      <c r="L5712" s="17" t="str">
        <f>IF(Table1[[#This Row],[Ordem_insumos]]&lt;&gt;0,VLOOKUP(Table1[[#This Row],[Codigo_servico]],Preencher_Orcamento!$B:$D,3,FALSE)*Table1[[#This Row],[Qtde_insumo]],"")</f>
        <v/>
      </c>
      <c r="M5712" s="17" t="str">
        <f>IF(Table1[[#This Row],[Ordem_insumos]]&lt;&gt;0,VLOOKUP(Table1[[#This Row],[Codigo_servico]],Preencher_Orcamento!$B:$D,3,FALSE)*Table1[[#This Row],[Subtotal_insumo]],"")</f>
        <v/>
      </c>
    </row>
    <row r="5713" spans="1:13" x14ac:dyDescent="0.25">
      <c r="A5713" s="6">
        <v>96210</v>
      </c>
      <c r="B5713" s="126">
        <v>1</v>
      </c>
      <c r="C5713" s="133"/>
      <c r="D5713" s="134">
        <v>2041</v>
      </c>
      <c r="E5713" s="7" t="s">
        <v>2192</v>
      </c>
      <c r="F5713" s="8" t="s">
        <v>2140</v>
      </c>
      <c r="G5713" s="16">
        <f>IFERROR(VLOOKUP(Table1[[#This Row],[Codigo_insumo]],BD_Insumos!$B:$E,4),"")</f>
        <v>18.820516146129485</v>
      </c>
      <c r="H5713" s="140">
        <v>0.4</v>
      </c>
      <c r="I5713" s="9"/>
      <c r="J5713" s="22">
        <f t="shared" si="89"/>
        <v>7.5282064584517947</v>
      </c>
      <c r="K5713" s="22" t="str">
        <f>IF(I5713&lt;&gt;"",SUMIF(Table1[Codigo_servico],A5713,Table1[Subtotal_insumo]),"")</f>
        <v/>
      </c>
      <c r="L5713" s="16">
        <f>IF(Table1[[#This Row],[Ordem_insumos]]&lt;&gt;0,VLOOKUP(Table1[[#This Row],[Codigo_servico]],Preencher_Orcamento!$B:$D,3,FALSE)*Table1[[#This Row],[Qtde_insumo]],"")</f>
        <v>0</v>
      </c>
      <c r="M5713" s="16">
        <f>IF(Table1[[#This Row],[Ordem_insumos]]&lt;&gt;0,VLOOKUP(Table1[[#This Row],[Codigo_servico]],Preencher_Orcamento!$B:$D,3,FALSE)*Table1[[#This Row],[Subtotal_insumo]],"")</f>
        <v>0</v>
      </c>
    </row>
    <row r="5714" spans="1:13" x14ac:dyDescent="0.25">
      <c r="A5714" s="6">
        <v>96210</v>
      </c>
      <c r="B5714" s="126">
        <v>2</v>
      </c>
      <c r="C5714" s="133"/>
      <c r="D5714" s="134">
        <v>2044</v>
      </c>
      <c r="E5714" s="7" t="s">
        <v>2193</v>
      </c>
      <c r="F5714" s="8" t="s">
        <v>2140</v>
      </c>
      <c r="G5714" s="16">
        <f>IFERROR(VLOOKUP(Table1[[#This Row],[Codigo_insumo]],BD_Insumos!$B:$E,4),"")</f>
        <v>13.596734305430379</v>
      </c>
      <c r="H5714" s="140">
        <v>0.4</v>
      </c>
      <c r="I5714" s="9"/>
      <c r="J5714" s="22">
        <f t="shared" si="89"/>
        <v>5.4386937221721521</v>
      </c>
      <c r="K5714" s="22" t="str">
        <f>IF(I5714&lt;&gt;"",SUMIF(Table1[Codigo_servico],A5714,Table1[Subtotal_insumo]),"")</f>
        <v/>
      </c>
      <c r="L5714" s="16">
        <f>IF(Table1[[#This Row],[Ordem_insumos]]&lt;&gt;0,VLOOKUP(Table1[[#This Row],[Codigo_servico]],Preencher_Orcamento!$B:$D,3,FALSE)*Table1[[#This Row],[Qtde_insumo]],"")</f>
        <v>0</v>
      </c>
      <c r="M5714" s="16">
        <f>IF(Table1[[#This Row],[Ordem_insumos]]&lt;&gt;0,VLOOKUP(Table1[[#This Row],[Codigo_servico]],Preencher_Orcamento!$B:$D,3,FALSE)*Table1[[#This Row],[Subtotal_insumo]],"")</f>
        <v>0</v>
      </c>
    </row>
    <row r="5715" spans="1:13" x14ac:dyDescent="0.25">
      <c r="A5715" s="3">
        <v>96211</v>
      </c>
      <c r="B5715" s="125">
        <v>0</v>
      </c>
      <c r="C5715" s="131" t="s">
        <v>3536</v>
      </c>
      <c r="D5715" s="132"/>
      <c r="E5715" s="4"/>
      <c r="F5715" s="4"/>
      <c r="G5715" s="17" t="str">
        <f>IFERROR(VLOOKUP(Table1[[#This Row],[Codigo_insumo]],BD_Insumos!$B:$E,4),"")</f>
        <v/>
      </c>
      <c r="H5715" s="139"/>
      <c r="I5715" s="5" t="s">
        <v>457</v>
      </c>
      <c r="J5715" s="20" t="str">
        <f t="shared" si="89"/>
        <v/>
      </c>
      <c r="K5715" s="21">
        <f>IF(I5715&lt;&gt;"",SUMIF(Table1[Codigo_servico],A5715,Table1[Subtotal_insumo]),"")</f>
        <v>24.312937838669896</v>
      </c>
      <c r="L5715" s="17" t="str">
        <f>IF(Table1[[#This Row],[Ordem_insumos]]&lt;&gt;0,VLOOKUP(Table1[[#This Row],[Codigo_servico]],Preencher_Orcamento!$B:$D,3,FALSE)*Table1[[#This Row],[Qtde_insumo]],"")</f>
        <v/>
      </c>
      <c r="M5715" s="17" t="str">
        <f>IF(Table1[[#This Row],[Ordem_insumos]]&lt;&gt;0,VLOOKUP(Table1[[#This Row],[Codigo_servico]],Preencher_Orcamento!$B:$D,3,FALSE)*Table1[[#This Row],[Subtotal_insumo]],"")</f>
        <v/>
      </c>
    </row>
    <row r="5716" spans="1:13" x14ac:dyDescent="0.25">
      <c r="A5716" s="6">
        <v>96211</v>
      </c>
      <c r="B5716" s="126">
        <v>1</v>
      </c>
      <c r="C5716" s="133"/>
      <c r="D5716" s="134">
        <v>2044</v>
      </c>
      <c r="E5716" s="7" t="s">
        <v>2193</v>
      </c>
      <c r="F5716" s="8" t="s">
        <v>2140</v>
      </c>
      <c r="G5716" s="16">
        <f>IFERROR(VLOOKUP(Table1[[#This Row],[Codigo_insumo]],BD_Insumos!$B:$E,4),"")</f>
        <v>13.596734305430379</v>
      </c>
      <c r="H5716" s="140">
        <v>0.75</v>
      </c>
      <c r="I5716" s="9"/>
      <c r="J5716" s="22">
        <f t="shared" si="89"/>
        <v>10.197550729072784</v>
      </c>
      <c r="K5716" s="22" t="str">
        <f>IF(I5716&lt;&gt;"",SUMIF(Table1[Codigo_servico],A5716,Table1[Subtotal_insumo]),"")</f>
        <v/>
      </c>
      <c r="L5716" s="16">
        <f>IF(Table1[[#This Row],[Ordem_insumos]]&lt;&gt;0,VLOOKUP(Table1[[#This Row],[Codigo_servico]],Preencher_Orcamento!$B:$D,3,FALSE)*Table1[[#This Row],[Qtde_insumo]],"")</f>
        <v>0</v>
      </c>
      <c r="M5716" s="16">
        <f>IF(Table1[[#This Row],[Ordem_insumos]]&lt;&gt;0,VLOOKUP(Table1[[#This Row],[Codigo_servico]],Preencher_Orcamento!$B:$D,3,FALSE)*Table1[[#This Row],[Subtotal_insumo]],"")</f>
        <v>0</v>
      </c>
    </row>
    <row r="5717" spans="1:13" x14ac:dyDescent="0.25">
      <c r="A5717" s="6">
        <v>96211</v>
      </c>
      <c r="B5717" s="126">
        <v>2</v>
      </c>
      <c r="C5717" s="133"/>
      <c r="D5717" s="134">
        <v>2041</v>
      </c>
      <c r="E5717" s="7" t="s">
        <v>2192</v>
      </c>
      <c r="F5717" s="8" t="s">
        <v>2140</v>
      </c>
      <c r="G5717" s="16">
        <f>IFERROR(VLOOKUP(Table1[[#This Row],[Codigo_insumo]],BD_Insumos!$B:$E,4),"")</f>
        <v>18.820516146129485</v>
      </c>
      <c r="H5717" s="140">
        <v>0.75</v>
      </c>
      <c r="I5717" s="9"/>
      <c r="J5717" s="22">
        <f t="shared" si="89"/>
        <v>14.115387109597114</v>
      </c>
      <c r="K5717" s="22" t="str">
        <f>IF(I5717&lt;&gt;"",SUMIF(Table1[Codigo_servico],A5717,Table1[Subtotal_insumo]),"")</f>
        <v/>
      </c>
      <c r="L5717" s="16">
        <f>IF(Table1[[#This Row],[Ordem_insumos]]&lt;&gt;0,VLOOKUP(Table1[[#This Row],[Codigo_servico]],Preencher_Orcamento!$B:$D,3,FALSE)*Table1[[#This Row],[Qtde_insumo]],"")</f>
        <v>0</v>
      </c>
      <c r="M5717" s="16">
        <f>IF(Table1[[#This Row],[Ordem_insumos]]&lt;&gt;0,VLOOKUP(Table1[[#This Row],[Codigo_servico]],Preencher_Orcamento!$B:$D,3,FALSE)*Table1[[#This Row],[Subtotal_insumo]],"")</f>
        <v>0</v>
      </c>
    </row>
    <row r="5718" spans="1:13" x14ac:dyDescent="0.25">
      <c r="A5718" s="3">
        <v>96212</v>
      </c>
      <c r="B5718" s="125">
        <v>0</v>
      </c>
      <c r="C5718" s="131" t="s">
        <v>3537</v>
      </c>
      <c r="D5718" s="132"/>
      <c r="E5718" s="4"/>
      <c r="F5718" s="4"/>
      <c r="G5718" s="17" t="str">
        <f>IFERROR(VLOOKUP(Table1[[#This Row],[Codigo_insumo]],BD_Insumos!$B:$E,4),"")</f>
        <v/>
      </c>
      <c r="H5718" s="139"/>
      <c r="I5718" s="5" t="s">
        <v>457</v>
      </c>
      <c r="J5718" s="20" t="str">
        <f t="shared" si="89"/>
        <v/>
      </c>
      <c r="K5718" s="21">
        <f>IF(I5718&lt;&gt;"",SUMIF(Table1[Codigo_servico],A5718,Table1[Subtotal_insumo]),"")</f>
        <v>48.625875677339792</v>
      </c>
      <c r="L5718" s="17" t="str">
        <f>IF(Table1[[#This Row],[Ordem_insumos]]&lt;&gt;0,VLOOKUP(Table1[[#This Row],[Codigo_servico]],Preencher_Orcamento!$B:$D,3,FALSE)*Table1[[#This Row],[Qtde_insumo]],"")</f>
        <v/>
      </c>
      <c r="M5718" s="17" t="str">
        <f>IF(Table1[[#This Row],[Ordem_insumos]]&lt;&gt;0,VLOOKUP(Table1[[#This Row],[Codigo_servico]],Preencher_Orcamento!$B:$D,3,FALSE)*Table1[[#This Row],[Subtotal_insumo]],"")</f>
        <v/>
      </c>
    </row>
    <row r="5719" spans="1:13" x14ac:dyDescent="0.25">
      <c r="A5719" s="6">
        <v>96212</v>
      </c>
      <c r="B5719" s="126">
        <v>1</v>
      </c>
      <c r="C5719" s="133"/>
      <c r="D5719" s="134">
        <v>2041</v>
      </c>
      <c r="E5719" s="7" t="s">
        <v>2192</v>
      </c>
      <c r="F5719" s="8" t="s">
        <v>2140</v>
      </c>
      <c r="G5719" s="16">
        <f>IFERROR(VLOOKUP(Table1[[#This Row],[Codigo_insumo]],BD_Insumos!$B:$E,4),"")</f>
        <v>18.820516146129485</v>
      </c>
      <c r="H5719" s="140">
        <v>1.5</v>
      </c>
      <c r="I5719" s="9"/>
      <c r="J5719" s="22">
        <f t="shared" si="89"/>
        <v>28.230774219194227</v>
      </c>
      <c r="K5719" s="22" t="str">
        <f>IF(I5719&lt;&gt;"",SUMIF(Table1[Codigo_servico],A5719,Table1[Subtotal_insumo]),"")</f>
        <v/>
      </c>
      <c r="L5719" s="16">
        <f>IF(Table1[[#This Row],[Ordem_insumos]]&lt;&gt;0,VLOOKUP(Table1[[#This Row],[Codigo_servico]],Preencher_Orcamento!$B:$D,3,FALSE)*Table1[[#This Row],[Qtde_insumo]],"")</f>
        <v>0</v>
      </c>
      <c r="M5719" s="16">
        <f>IF(Table1[[#This Row],[Ordem_insumos]]&lt;&gt;0,VLOOKUP(Table1[[#This Row],[Codigo_servico]],Preencher_Orcamento!$B:$D,3,FALSE)*Table1[[#This Row],[Subtotal_insumo]],"")</f>
        <v>0</v>
      </c>
    </row>
    <row r="5720" spans="1:13" x14ac:dyDescent="0.25">
      <c r="A5720" s="6">
        <v>96212</v>
      </c>
      <c r="B5720" s="126">
        <v>2</v>
      </c>
      <c r="C5720" s="133"/>
      <c r="D5720" s="134">
        <v>2044</v>
      </c>
      <c r="E5720" s="7" t="s">
        <v>2193</v>
      </c>
      <c r="F5720" s="8" t="s">
        <v>2140</v>
      </c>
      <c r="G5720" s="16">
        <f>IFERROR(VLOOKUP(Table1[[#This Row],[Codigo_insumo]],BD_Insumos!$B:$E,4),"")</f>
        <v>13.596734305430379</v>
      </c>
      <c r="H5720" s="140">
        <v>1.5</v>
      </c>
      <c r="I5720" s="9"/>
      <c r="J5720" s="22">
        <f t="shared" si="89"/>
        <v>20.395101458145568</v>
      </c>
      <c r="K5720" s="22" t="str">
        <f>IF(I5720&lt;&gt;"",SUMIF(Table1[Codigo_servico],A5720,Table1[Subtotal_insumo]),"")</f>
        <v/>
      </c>
      <c r="L5720" s="16">
        <f>IF(Table1[[#This Row],[Ordem_insumos]]&lt;&gt;0,VLOOKUP(Table1[[#This Row],[Codigo_servico]],Preencher_Orcamento!$B:$D,3,FALSE)*Table1[[#This Row],[Qtde_insumo]],"")</f>
        <v>0</v>
      </c>
      <c r="M5720" s="16">
        <f>IF(Table1[[#This Row],[Ordem_insumos]]&lt;&gt;0,VLOOKUP(Table1[[#This Row],[Codigo_servico]],Preencher_Orcamento!$B:$D,3,FALSE)*Table1[[#This Row],[Subtotal_insumo]],"")</f>
        <v>0</v>
      </c>
    </row>
    <row r="5721" spans="1:13" x14ac:dyDescent="0.25">
      <c r="A5721" s="3">
        <v>96213</v>
      </c>
      <c r="B5721" s="125">
        <v>0</v>
      </c>
      <c r="C5721" s="131" t="s">
        <v>3538</v>
      </c>
      <c r="D5721" s="132"/>
      <c r="E5721" s="4"/>
      <c r="F5721" s="4"/>
      <c r="G5721" s="17" t="str">
        <f>IFERROR(VLOOKUP(Table1[[#This Row],[Codigo_insumo]],BD_Insumos!$B:$E,4),"")</f>
        <v/>
      </c>
      <c r="H5721" s="139"/>
      <c r="I5721" s="5" t="s">
        <v>457</v>
      </c>
      <c r="J5721" s="20" t="str">
        <f t="shared" si="89"/>
        <v/>
      </c>
      <c r="K5721" s="21">
        <f>IF(I5721&lt;&gt;"",SUMIF(Table1[Codigo_servico],A5721,Table1[Subtotal_insumo]),"")</f>
        <v>48.625875677339792</v>
      </c>
      <c r="L5721" s="17" t="str">
        <f>IF(Table1[[#This Row],[Ordem_insumos]]&lt;&gt;0,VLOOKUP(Table1[[#This Row],[Codigo_servico]],Preencher_Orcamento!$B:$D,3,FALSE)*Table1[[#This Row],[Qtde_insumo]],"")</f>
        <v/>
      </c>
      <c r="M5721" s="17" t="str">
        <f>IF(Table1[[#This Row],[Ordem_insumos]]&lt;&gt;0,VLOOKUP(Table1[[#This Row],[Codigo_servico]],Preencher_Orcamento!$B:$D,3,FALSE)*Table1[[#This Row],[Subtotal_insumo]],"")</f>
        <v/>
      </c>
    </row>
    <row r="5722" spans="1:13" x14ac:dyDescent="0.25">
      <c r="A5722" s="6">
        <v>96213</v>
      </c>
      <c r="B5722" s="126">
        <v>1</v>
      </c>
      <c r="C5722" s="133"/>
      <c r="D5722" s="134">
        <v>2041</v>
      </c>
      <c r="E5722" s="7" t="s">
        <v>2192</v>
      </c>
      <c r="F5722" s="8" t="s">
        <v>2140</v>
      </c>
      <c r="G5722" s="16">
        <f>IFERROR(VLOOKUP(Table1[[#This Row],[Codigo_insumo]],BD_Insumos!$B:$E,4),"")</f>
        <v>18.820516146129485</v>
      </c>
      <c r="H5722" s="140">
        <v>1.5</v>
      </c>
      <c r="I5722" s="9"/>
      <c r="J5722" s="22">
        <f t="shared" si="89"/>
        <v>28.230774219194227</v>
      </c>
      <c r="K5722" s="22" t="str">
        <f>IF(I5722&lt;&gt;"",SUMIF(Table1[Codigo_servico],A5722,Table1[Subtotal_insumo]),"")</f>
        <v/>
      </c>
      <c r="L5722" s="16">
        <f>IF(Table1[[#This Row],[Ordem_insumos]]&lt;&gt;0,VLOOKUP(Table1[[#This Row],[Codigo_servico]],Preencher_Orcamento!$B:$D,3,FALSE)*Table1[[#This Row],[Qtde_insumo]],"")</f>
        <v>0</v>
      </c>
      <c r="M5722" s="16">
        <f>IF(Table1[[#This Row],[Ordem_insumos]]&lt;&gt;0,VLOOKUP(Table1[[#This Row],[Codigo_servico]],Preencher_Orcamento!$B:$D,3,FALSE)*Table1[[#This Row],[Subtotal_insumo]],"")</f>
        <v>0</v>
      </c>
    </row>
    <row r="5723" spans="1:13" x14ac:dyDescent="0.25">
      <c r="A5723" s="6">
        <v>96213</v>
      </c>
      <c r="B5723" s="126">
        <v>2</v>
      </c>
      <c r="C5723" s="133"/>
      <c r="D5723" s="134">
        <v>2044</v>
      </c>
      <c r="E5723" s="7" t="s">
        <v>2193</v>
      </c>
      <c r="F5723" s="8" t="s">
        <v>2140</v>
      </c>
      <c r="G5723" s="16">
        <f>IFERROR(VLOOKUP(Table1[[#This Row],[Codigo_insumo]],BD_Insumos!$B:$E,4),"")</f>
        <v>13.596734305430379</v>
      </c>
      <c r="H5723" s="140">
        <v>1.5</v>
      </c>
      <c r="I5723" s="9"/>
      <c r="J5723" s="22">
        <f t="shared" si="89"/>
        <v>20.395101458145568</v>
      </c>
      <c r="K5723" s="22" t="str">
        <f>IF(I5723&lt;&gt;"",SUMIF(Table1[Codigo_servico],A5723,Table1[Subtotal_insumo]),"")</f>
        <v/>
      </c>
      <c r="L5723" s="16">
        <f>IF(Table1[[#This Row],[Ordem_insumos]]&lt;&gt;0,VLOOKUP(Table1[[#This Row],[Codigo_servico]],Preencher_Orcamento!$B:$D,3,FALSE)*Table1[[#This Row],[Qtde_insumo]],"")</f>
        <v>0</v>
      </c>
      <c r="M5723" s="16">
        <f>IF(Table1[[#This Row],[Ordem_insumos]]&lt;&gt;0,VLOOKUP(Table1[[#This Row],[Codigo_servico]],Preencher_Orcamento!$B:$D,3,FALSE)*Table1[[#This Row],[Subtotal_insumo]],"")</f>
        <v>0</v>
      </c>
    </row>
    <row r="5724" spans="1:13" x14ac:dyDescent="0.25">
      <c r="A5724" s="3">
        <v>96214</v>
      </c>
      <c r="B5724" s="125">
        <v>0</v>
      </c>
      <c r="C5724" s="131" t="s">
        <v>3539</v>
      </c>
      <c r="D5724" s="132"/>
      <c r="E5724" s="4"/>
      <c r="F5724" s="4"/>
      <c r="G5724" s="17" t="str">
        <f>IFERROR(VLOOKUP(Table1[[#This Row],[Codigo_insumo]],BD_Insumos!$B:$E,4),"")</f>
        <v/>
      </c>
      <c r="H5724" s="139"/>
      <c r="I5724" s="5" t="s">
        <v>457</v>
      </c>
      <c r="J5724" s="20" t="str">
        <f t="shared" si="89"/>
        <v/>
      </c>
      <c r="K5724" s="21">
        <f>IF(I5724&lt;&gt;"",SUMIF(Table1[Codigo_servico],A5724,Table1[Subtotal_insumo]),"")</f>
        <v>16.208625225779933</v>
      </c>
      <c r="L5724" s="17" t="str">
        <f>IF(Table1[[#This Row],[Ordem_insumos]]&lt;&gt;0,VLOOKUP(Table1[[#This Row],[Codigo_servico]],Preencher_Orcamento!$B:$D,3,FALSE)*Table1[[#This Row],[Qtde_insumo]],"")</f>
        <v/>
      </c>
      <c r="M5724" s="17" t="str">
        <f>IF(Table1[[#This Row],[Ordem_insumos]]&lt;&gt;0,VLOOKUP(Table1[[#This Row],[Codigo_servico]],Preencher_Orcamento!$B:$D,3,FALSE)*Table1[[#This Row],[Subtotal_insumo]],"")</f>
        <v/>
      </c>
    </row>
    <row r="5725" spans="1:13" x14ac:dyDescent="0.25">
      <c r="A5725" s="6">
        <v>96214</v>
      </c>
      <c r="B5725" s="126">
        <v>1</v>
      </c>
      <c r="C5725" s="133"/>
      <c r="D5725" s="134">
        <v>2041</v>
      </c>
      <c r="E5725" s="7" t="s">
        <v>2192</v>
      </c>
      <c r="F5725" s="8" t="s">
        <v>2140</v>
      </c>
      <c r="G5725" s="16">
        <f>IFERROR(VLOOKUP(Table1[[#This Row],[Codigo_insumo]],BD_Insumos!$B:$E,4),"")</f>
        <v>18.820516146129485</v>
      </c>
      <c r="H5725" s="140">
        <v>0.5</v>
      </c>
      <c r="I5725" s="9"/>
      <c r="J5725" s="22">
        <f t="shared" si="89"/>
        <v>9.4102580730647425</v>
      </c>
      <c r="K5725" s="22" t="str">
        <f>IF(I5725&lt;&gt;"",SUMIF(Table1[Codigo_servico],A5725,Table1[Subtotal_insumo]),"")</f>
        <v/>
      </c>
      <c r="L5725" s="16">
        <f>IF(Table1[[#This Row],[Ordem_insumos]]&lt;&gt;0,VLOOKUP(Table1[[#This Row],[Codigo_servico]],Preencher_Orcamento!$B:$D,3,FALSE)*Table1[[#This Row],[Qtde_insumo]],"")</f>
        <v>0</v>
      </c>
      <c r="M5725" s="16">
        <f>IF(Table1[[#This Row],[Ordem_insumos]]&lt;&gt;0,VLOOKUP(Table1[[#This Row],[Codigo_servico]],Preencher_Orcamento!$B:$D,3,FALSE)*Table1[[#This Row],[Subtotal_insumo]],"")</f>
        <v>0</v>
      </c>
    </row>
    <row r="5726" spans="1:13" x14ac:dyDescent="0.25">
      <c r="A5726" s="6">
        <v>96214</v>
      </c>
      <c r="B5726" s="126">
        <v>2</v>
      </c>
      <c r="C5726" s="133"/>
      <c r="D5726" s="134">
        <v>2044</v>
      </c>
      <c r="E5726" s="7" t="s">
        <v>2193</v>
      </c>
      <c r="F5726" s="8" t="s">
        <v>2140</v>
      </c>
      <c r="G5726" s="16">
        <f>IFERROR(VLOOKUP(Table1[[#This Row],[Codigo_insumo]],BD_Insumos!$B:$E,4),"")</f>
        <v>13.596734305430379</v>
      </c>
      <c r="H5726" s="140">
        <v>0.5</v>
      </c>
      <c r="I5726" s="9"/>
      <c r="J5726" s="22">
        <f t="shared" si="89"/>
        <v>6.7983671527151897</v>
      </c>
      <c r="K5726" s="22" t="str">
        <f>IF(I5726&lt;&gt;"",SUMIF(Table1[Codigo_servico],A5726,Table1[Subtotal_insumo]),"")</f>
        <v/>
      </c>
      <c r="L5726" s="16">
        <f>IF(Table1[[#This Row],[Ordem_insumos]]&lt;&gt;0,VLOOKUP(Table1[[#This Row],[Codigo_servico]],Preencher_Orcamento!$B:$D,3,FALSE)*Table1[[#This Row],[Qtde_insumo]],"")</f>
        <v>0</v>
      </c>
      <c r="M5726" s="16">
        <f>IF(Table1[[#This Row],[Ordem_insumos]]&lt;&gt;0,VLOOKUP(Table1[[#This Row],[Codigo_servico]],Preencher_Orcamento!$B:$D,3,FALSE)*Table1[[#This Row],[Subtotal_insumo]],"")</f>
        <v>0</v>
      </c>
    </row>
    <row r="5727" spans="1:13" x14ac:dyDescent="0.25">
      <c r="A5727" s="3">
        <v>96218</v>
      </c>
      <c r="B5727" s="125">
        <v>0</v>
      </c>
      <c r="C5727" s="131" t="s">
        <v>3540</v>
      </c>
      <c r="D5727" s="132"/>
      <c r="E5727" s="4"/>
      <c r="F5727" s="4"/>
      <c r="G5727" s="17" t="str">
        <f>IFERROR(VLOOKUP(Table1[[#This Row],[Codigo_insumo]],BD_Insumos!$B:$E,4),"")</f>
        <v/>
      </c>
      <c r="H5727" s="139"/>
      <c r="I5727" s="5" t="s">
        <v>457</v>
      </c>
      <c r="J5727" s="20" t="str">
        <f t="shared" si="89"/>
        <v/>
      </c>
      <c r="K5727" s="21">
        <f>IF(I5727&lt;&gt;"",SUMIF(Table1[Codigo_servico],A5727,Table1[Subtotal_insumo]),"")</f>
        <v>48.625875677339792</v>
      </c>
      <c r="L5727" s="17" t="str">
        <f>IF(Table1[[#This Row],[Ordem_insumos]]&lt;&gt;0,VLOOKUP(Table1[[#This Row],[Codigo_servico]],Preencher_Orcamento!$B:$D,3,FALSE)*Table1[[#This Row],[Qtde_insumo]],"")</f>
        <v/>
      </c>
      <c r="M5727" s="17" t="str">
        <f>IF(Table1[[#This Row],[Ordem_insumos]]&lt;&gt;0,VLOOKUP(Table1[[#This Row],[Codigo_servico]],Preencher_Orcamento!$B:$D,3,FALSE)*Table1[[#This Row],[Subtotal_insumo]],"")</f>
        <v/>
      </c>
    </row>
    <row r="5728" spans="1:13" x14ac:dyDescent="0.25">
      <c r="A5728" s="6">
        <v>96218</v>
      </c>
      <c r="B5728" s="126">
        <v>1</v>
      </c>
      <c r="C5728" s="133"/>
      <c r="D5728" s="134">
        <v>2041</v>
      </c>
      <c r="E5728" s="7" t="s">
        <v>2192</v>
      </c>
      <c r="F5728" s="8" t="s">
        <v>2140</v>
      </c>
      <c r="G5728" s="16">
        <f>IFERROR(VLOOKUP(Table1[[#This Row],[Codigo_insumo]],BD_Insumos!$B:$E,4),"")</f>
        <v>18.820516146129485</v>
      </c>
      <c r="H5728" s="140">
        <v>1.5</v>
      </c>
      <c r="I5728" s="9"/>
      <c r="J5728" s="22">
        <f t="shared" si="89"/>
        <v>28.230774219194227</v>
      </c>
      <c r="K5728" s="22" t="str">
        <f>IF(I5728&lt;&gt;"",SUMIF(Table1[Codigo_servico],A5728,Table1[Subtotal_insumo]),"")</f>
        <v/>
      </c>
      <c r="L5728" s="16">
        <f>IF(Table1[[#This Row],[Ordem_insumos]]&lt;&gt;0,VLOOKUP(Table1[[#This Row],[Codigo_servico]],Preencher_Orcamento!$B:$D,3,FALSE)*Table1[[#This Row],[Qtde_insumo]],"")</f>
        <v>0</v>
      </c>
      <c r="M5728" s="16">
        <f>IF(Table1[[#This Row],[Ordem_insumos]]&lt;&gt;0,VLOOKUP(Table1[[#This Row],[Codigo_servico]],Preencher_Orcamento!$B:$D,3,FALSE)*Table1[[#This Row],[Subtotal_insumo]],"")</f>
        <v>0</v>
      </c>
    </row>
    <row r="5729" spans="1:13" x14ac:dyDescent="0.25">
      <c r="A5729" s="6">
        <v>96218</v>
      </c>
      <c r="B5729" s="126">
        <v>2</v>
      </c>
      <c r="C5729" s="133"/>
      <c r="D5729" s="134">
        <v>2044</v>
      </c>
      <c r="E5729" s="7" t="s">
        <v>2193</v>
      </c>
      <c r="F5729" s="8" t="s">
        <v>2140</v>
      </c>
      <c r="G5729" s="16">
        <f>IFERROR(VLOOKUP(Table1[[#This Row],[Codigo_insumo]],BD_Insumos!$B:$E,4),"")</f>
        <v>13.596734305430379</v>
      </c>
      <c r="H5729" s="140">
        <v>1.5</v>
      </c>
      <c r="I5729" s="9"/>
      <c r="J5729" s="22">
        <f t="shared" si="89"/>
        <v>20.395101458145568</v>
      </c>
      <c r="K5729" s="22" t="str">
        <f>IF(I5729&lt;&gt;"",SUMIF(Table1[Codigo_servico],A5729,Table1[Subtotal_insumo]),"")</f>
        <v/>
      </c>
      <c r="L5729" s="16">
        <f>IF(Table1[[#This Row],[Ordem_insumos]]&lt;&gt;0,VLOOKUP(Table1[[#This Row],[Codigo_servico]],Preencher_Orcamento!$B:$D,3,FALSE)*Table1[[#This Row],[Qtde_insumo]],"")</f>
        <v>0</v>
      </c>
      <c r="M5729" s="16">
        <f>IF(Table1[[#This Row],[Ordem_insumos]]&lt;&gt;0,VLOOKUP(Table1[[#This Row],[Codigo_servico]],Preencher_Orcamento!$B:$D,3,FALSE)*Table1[[#This Row],[Subtotal_insumo]],"")</f>
        <v>0</v>
      </c>
    </row>
    <row r="5730" spans="1:13" x14ac:dyDescent="0.25">
      <c r="A5730" s="3">
        <v>96219</v>
      </c>
      <c r="B5730" s="125">
        <v>0</v>
      </c>
      <c r="C5730" s="131" t="s">
        <v>3541</v>
      </c>
      <c r="D5730" s="132"/>
      <c r="E5730" s="4"/>
      <c r="F5730" s="4"/>
      <c r="G5730" s="17" t="str">
        <f>IFERROR(VLOOKUP(Table1[[#This Row],[Codigo_insumo]],BD_Insumos!$B:$E,4),"")</f>
        <v/>
      </c>
      <c r="H5730" s="139"/>
      <c r="I5730" s="5" t="s">
        <v>457</v>
      </c>
      <c r="J5730" s="20" t="str">
        <f t="shared" si="89"/>
        <v/>
      </c>
      <c r="K5730" s="21">
        <f>IF(I5730&lt;&gt;"",SUMIF(Table1[Codigo_servico],A5730,Table1[Subtotal_insumo]),"")</f>
        <v>32.417250451559866</v>
      </c>
      <c r="L5730" s="17" t="str">
        <f>IF(Table1[[#This Row],[Ordem_insumos]]&lt;&gt;0,VLOOKUP(Table1[[#This Row],[Codigo_servico]],Preencher_Orcamento!$B:$D,3,FALSE)*Table1[[#This Row],[Qtde_insumo]],"")</f>
        <v/>
      </c>
      <c r="M5730" s="17" t="str">
        <f>IF(Table1[[#This Row],[Ordem_insumos]]&lt;&gt;0,VLOOKUP(Table1[[#This Row],[Codigo_servico]],Preencher_Orcamento!$B:$D,3,FALSE)*Table1[[#This Row],[Subtotal_insumo]],"")</f>
        <v/>
      </c>
    </row>
    <row r="5731" spans="1:13" x14ac:dyDescent="0.25">
      <c r="A5731" s="6">
        <v>96219</v>
      </c>
      <c r="B5731" s="126">
        <v>1</v>
      </c>
      <c r="C5731" s="133"/>
      <c r="D5731" s="134">
        <v>2041</v>
      </c>
      <c r="E5731" s="7" t="s">
        <v>2192</v>
      </c>
      <c r="F5731" s="8" t="s">
        <v>2140</v>
      </c>
      <c r="G5731" s="16">
        <f>IFERROR(VLOOKUP(Table1[[#This Row],[Codigo_insumo]],BD_Insumos!$B:$E,4),"")</f>
        <v>18.820516146129485</v>
      </c>
      <c r="H5731" s="140">
        <v>1</v>
      </c>
      <c r="I5731" s="9"/>
      <c r="J5731" s="22">
        <f t="shared" si="89"/>
        <v>18.820516146129485</v>
      </c>
      <c r="K5731" s="22" t="str">
        <f>IF(I5731&lt;&gt;"",SUMIF(Table1[Codigo_servico],A5731,Table1[Subtotal_insumo]),"")</f>
        <v/>
      </c>
      <c r="L5731" s="16">
        <f>IF(Table1[[#This Row],[Ordem_insumos]]&lt;&gt;0,VLOOKUP(Table1[[#This Row],[Codigo_servico]],Preencher_Orcamento!$B:$D,3,FALSE)*Table1[[#This Row],[Qtde_insumo]],"")</f>
        <v>0</v>
      </c>
      <c r="M5731" s="16">
        <f>IF(Table1[[#This Row],[Ordem_insumos]]&lt;&gt;0,VLOOKUP(Table1[[#This Row],[Codigo_servico]],Preencher_Orcamento!$B:$D,3,FALSE)*Table1[[#This Row],[Subtotal_insumo]],"")</f>
        <v>0</v>
      </c>
    </row>
    <row r="5732" spans="1:13" x14ac:dyDescent="0.25">
      <c r="A5732" s="6">
        <v>96219</v>
      </c>
      <c r="B5732" s="126">
        <v>2</v>
      </c>
      <c r="C5732" s="133"/>
      <c r="D5732" s="134">
        <v>2044</v>
      </c>
      <c r="E5732" s="7" t="s">
        <v>2193</v>
      </c>
      <c r="F5732" s="8" t="s">
        <v>2140</v>
      </c>
      <c r="G5732" s="16">
        <f>IFERROR(VLOOKUP(Table1[[#This Row],[Codigo_insumo]],BD_Insumos!$B:$E,4),"")</f>
        <v>13.596734305430379</v>
      </c>
      <c r="H5732" s="140">
        <v>1</v>
      </c>
      <c r="I5732" s="9"/>
      <c r="J5732" s="22">
        <f t="shared" si="89"/>
        <v>13.596734305430379</v>
      </c>
      <c r="K5732" s="22" t="str">
        <f>IF(I5732&lt;&gt;"",SUMIF(Table1[Codigo_servico],A5732,Table1[Subtotal_insumo]),"")</f>
        <v/>
      </c>
      <c r="L5732" s="16">
        <f>IF(Table1[[#This Row],[Ordem_insumos]]&lt;&gt;0,VLOOKUP(Table1[[#This Row],[Codigo_servico]],Preencher_Orcamento!$B:$D,3,FALSE)*Table1[[#This Row],[Qtde_insumo]],"")</f>
        <v>0</v>
      </c>
      <c r="M5732" s="16">
        <f>IF(Table1[[#This Row],[Ordem_insumos]]&lt;&gt;0,VLOOKUP(Table1[[#This Row],[Codigo_servico]],Preencher_Orcamento!$B:$D,3,FALSE)*Table1[[#This Row],[Subtotal_insumo]],"")</f>
        <v>0</v>
      </c>
    </row>
    <row r="5733" spans="1:13" x14ac:dyDescent="0.25">
      <c r="A5733" s="3">
        <v>96225</v>
      </c>
      <c r="B5733" s="125">
        <v>0</v>
      </c>
      <c r="C5733" s="131" t="s">
        <v>3542</v>
      </c>
      <c r="D5733" s="132"/>
      <c r="E5733" s="4"/>
      <c r="F5733" s="4"/>
      <c r="G5733" s="17" t="str">
        <f>IFERROR(VLOOKUP(Table1[[#This Row],[Codigo_insumo]],BD_Insumos!$B:$E,4),"")</f>
        <v/>
      </c>
      <c r="H5733" s="139"/>
      <c r="I5733" s="5" t="s">
        <v>457</v>
      </c>
      <c r="J5733" s="20" t="str">
        <f t="shared" si="89"/>
        <v/>
      </c>
      <c r="K5733" s="21">
        <f>IF(I5733&lt;&gt;"",SUMIF(Table1[Codigo_servico],A5733,Table1[Subtotal_insumo]),"")</f>
        <v>32.417250451559866</v>
      </c>
      <c r="L5733" s="17" t="str">
        <f>IF(Table1[[#This Row],[Ordem_insumos]]&lt;&gt;0,VLOOKUP(Table1[[#This Row],[Codigo_servico]],Preencher_Orcamento!$B:$D,3,FALSE)*Table1[[#This Row],[Qtde_insumo]],"")</f>
        <v/>
      </c>
      <c r="M5733" s="17" t="str">
        <f>IF(Table1[[#This Row],[Ordem_insumos]]&lt;&gt;0,VLOOKUP(Table1[[#This Row],[Codigo_servico]],Preencher_Orcamento!$B:$D,3,FALSE)*Table1[[#This Row],[Subtotal_insumo]],"")</f>
        <v/>
      </c>
    </row>
    <row r="5734" spans="1:13" x14ac:dyDescent="0.25">
      <c r="A5734" s="6">
        <v>96225</v>
      </c>
      <c r="B5734" s="126">
        <v>1</v>
      </c>
      <c r="C5734" s="133"/>
      <c r="D5734" s="134">
        <v>2041</v>
      </c>
      <c r="E5734" s="7" t="s">
        <v>2192</v>
      </c>
      <c r="F5734" s="8" t="s">
        <v>2140</v>
      </c>
      <c r="G5734" s="16">
        <f>IFERROR(VLOOKUP(Table1[[#This Row],[Codigo_insumo]],BD_Insumos!$B:$E,4),"")</f>
        <v>18.820516146129485</v>
      </c>
      <c r="H5734" s="140">
        <v>1</v>
      </c>
      <c r="I5734" s="9"/>
      <c r="J5734" s="22">
        <f t="shared" si="89"/>
        <v>18.820516146129485</v>
      </c>
      <c r="K5734" s="22" t="str">
        <f>IF(I5734&lt;&gt;"",SUMIF(Table1[Codigo_servico],A5734,Table1[Subtotal_insumo]),"")</f>
        <v/>
      </c>
      <c r="L5734" s="16">
        <f>IF(Table1[[#This Row],[Ordem_insumos]]&lt;&gt;0,VLOOKUP(Table1[[#This Row],[Codigo_servico]],Preencher_Orcamento!$B:$D,3,FALSE)*Table1[[#This Row],[Qtde_insumo]],"")</f>
        <v>0</v>
      </c>
      <c r="M5734" s="16">
        <f>IF(Table1[[#This Row],[Ordem_insumos]]&lt;&gt;0,VLOOKUP(Table1[[#This Row],[Codigo_servico]],Preencher_Orcamento!$B:$D,3,FALSE)*Table1[[#This Row],[Subtotal_insumo]],"")</f>
        <v>0</v>
      </c>
    </row>
    <row r="5735" spans="1:13" x14ac:dyDescent="0.25">
      <c r="A5735" s="6">
        <v>96225</v>
      </c>
      <c r="B5735" s="126">
        <v>2</v>
      </c>
      <c r="C5735" s="133"/>
      <c r="D5735" s="134">
        <v>2044</v>
      </c>
      <c r="E5735" s="7" t="s">
        <v>2193</v>
      </c>
      <c r="F5735" s="8" t="s">
        <v>2140</v>
      </c>
      <c r="G5735" s="16">
        <f>IFERROR(VLOOKUP(Table1[[#This Row],[Codigo_insumo]],BD_Insumos!$B:$E,4),"")</f>
        <v>13.596734305430379</v>
      </c>
      <c r="H5735" s="140">
        <v>1</v>
      </c>
      <c r="I5735" s="9"/>
      <c r="J5735" s="22">
        <f t="shared" si="89"/>
        <v>13.596734305430379</v>
      </c>
      <c r="K5735" s="22" t="str">
        <f>IF(I5735&lt;&gt;"",SUMIF(Table1[Codigo_servico],A5735,Table1[Subtotal_insumo]),"")</f>
        <v/>
      </c>
      <c r="L5735" s="16">
        <f>IF(Table1[[#This Row],[Ordem_insumos]]&lt;&gt;0,VLOOKUP(Table1[[#This Row],[Codigo_servico]],Preencher_Orcamento!$B:$D,3,FALSE)*Table1[[#This Row],[Qtde_insumo]],"")</f>
        <v>0</v>
      </c>
      <c r="M5735" s="16">
        <f>IF(Table1[[#This Row],[Ordem_insumos]]&lt;&gt;0,VLOOKUP(Table1[[#This Row],[Codigo_servico]],Preencher_Orcamento!$B:$D,3,FALSE)*Table1[[#This Row],[Subtotal_insumo]],"")</f>
        <v>0</v>
      </c>
    </row>
    <row r="5736" spans="1:13" x14ac:dyDescent="0.25">
      <c r="A5736" s="3">
        <v>96314</v>
      </c>
      <c r="B5736" s="125">
        <v>0</v>
      </c>
      <c r="C5736" s="131" t="s">
        <v>3543</v>
      </c>
      <c r="D5736" s="132"/>
      <c r="E5736" s="4"/>
      <c r="F5736" s="4"/>
      <c r="G5736" s="17" t="str">
        <f>IFERROR(VLOOKUP(Table1[[#This Row],[Codigo_insumo]],BD_Insumos!$B:$E,4),"")</f>
        <v/>
      </c>
      <c r="H5736" s="139"/>
      <c r="I5736" s="5" t="s">
        <v>5</v>
      </c>
      <c r="J5736" s="20" t="str">
        <f t="shared" si="89"/>
        <v/>
      </c>
      <c r="K5736" s="21">
        <f>IF(I5736&lt;&gt;"",SUMIF(Table1[Codigo_servico],A5736,Table1[Subtotal_insumo]),"")</f>
        <v>6.4834500903119734</v>
      </c>
      <c r="L5736" s="17" t="str">
        <f>IF(Table1[[#This Row],[Ordem_insumos]]&lt;&gt;0,VLOOKUP(Table1[[#This Row],[Codigo_servico]],Preencher_Orcamento!$B:$D,3,FALSE)*Table1[[#This Row],[Qtde_insumo]],"")</f>
        <v/>
      </c>
      <c r="M5736" s="17" t="str">
        <f>IF(Table1[[#This Row],[Ordem_insumos]]&lt;&gt;0,VLOOKUP(Table1[[#This Row],[Codigo_servico]],Preencher_Orcamento!$B:$D,3,FALSE)*Table1[[#This Row],[Subtotal_insumo]],"")</f>
        <v/>
      </c>
    </row>
    <row r="5737" spans="1:13" x14ac:dyDescent="0.25">
      <c r="A5737" s="6">
        <v>96314</v>
      </c>
      <c r="B5737" s="126">
        <v>1</v>
      </c>
      <c r="C5737" s="133"/>
      <c r="D5737" s="134">
        <v>2041</v>
      </c>
      <c r="E5737" s="7" t="s">
        <v>2192</v>
      </c>
      <c r="F5737" s="8" t="s">
        <v>2140</v>
      </c>
      <c r="G5737" s="16">
        <f>IFERROR(VLOOKUP(Table1[[#This Row],[Codigo_insumo]],BD_Insumos!$B:$E,4),"")</f>
        <v>18.820516146129485</v>
      </c>
      <c r="H5737" s="140">
        <v>0.2</v>
      </c>
      <c r="I5737" s="9"/>
      <c r="J5737" s="22">
        <f t="shared" si="89"/>
        <v>3.7641032292258974</v>
      </c>
      <c r="K5737" s="22" t="str">
        <f>IF(I5737&lt;&gt;"",SUMIF(Table1[Codigo_servico],A5737,Table1[Subtotal_insumo]),"")</f>
        <v/>
      </c>
      <c r="L5737" s="16">
        <f>IF(Table1[[#This Row],[Ordem_insumos]]&lt;&gt;0,VLOOKUP(Table1[[#This Row],[Codigo_servico]],Preencher_Orcamento!$B:$D,3,FALSE)*Table1[[#This Row],[Qtde_insumo]],"")</f>
        <v>0</v>
      </c>
      <c r="M5737" s="16">
        <f>IF(Table1[[#This Row],[Ordem_insumos]]&lt;&gt;0,VLOOKUP(Table1[[#This Row],[Codigo_servico]],Preencher_Orcamento!$B:$D,3,FALSE)*Table1[[#This Row],[Subtotal_insumo]],"")</f>
        <v>0</v>
      </c>
    </row>
    <row r="5738" spans="1:13" x14ac:dyDescent="0.25">
      <c r="A5738" s="6">
        <v>96314</v>
      </c>
      <c r="B5738" s="126">
        <v>2</v>
      </c>
      <c r="C5738" s="133"/>
      <c r="D5738" s="134">
        <v>2044</v>
      </c>
      <c r="E5738" s="7" t="s">
        <v>2193</v>
      </c>
      <c r="F5738" s="8" t="s">
        <v>2140</v>
      </c>
      <c r="G5738" s="16">
        <f>IFERROR(VLOOKUP(Table1[[#This Row],[Codigo_insumo]],BD_Insumos!$B:$E,4),"")</f>
        <v>13.596734305430379</v>
      </c>
      <c r="H5738" s="140">
        <v>0.2</v>
      </c>
      <c r="I5738" s="9"/>
      <c r="J5738" s="22">
        <f t="shared" si="89"/>
        <v>2.719346861086076</v>
      </c>
      <c r="K5738" s="22" t="str">
        <f>IF(I5738&lt;&gt;"",SUMIF(Table1[Codigo_servico],A5738,Table1[Subtotal_insumo]),"")</f>
        <v/>
      </c>
      <c r="L5738" s="16">
        <f>IF(Table1[[#This Row],[Ordem_insumos]]&lt;&gt;0,VLOOKUP(Table1[[#This Row],[Codigo_servico]],Preencher_Orcamento!$B:$D,3,FALSE)*Table1[[#This Row],[Qtde_insumo]],"")</f>
        <v>0</v>
      </c>
      <c r="M5738" s="16">
        <f>IF(Table1[[#This Row],[Ordem_insumos]]&lt;&gt;0,VLOOKUP(Table1[[#This Row],[Codigo_servico]],Preencher_Orcamento!$B:$D,3,FALSE)*Table1[[#This Row],[Subtotal_insumo]],"")</f>
        <v>0</v>
      </c>
    </row>
    <row r="5739" spans="1:13" x14ac:dyDescent="0.25">
      <c r="A5739" s="3">
        <v>96315</v>
      </c>
      <c r="B5739" s="125">
        <v>0</v>
      </c>
      <c r="C5739" s="131" t="s">
        <v>3544</v>
      </c>
      <c r="D5739" s="132"/>
      <c r="E5739" s="4"/>
      <c r="F5739" s="4"/>
      <c r="G5739" s="17" t="str">
        <f>IFERROR(VLOOKUP(Table1[[#This Row],[Codigo_insumo]],BD_Insumos!$B:$E,4),"")</f>
        <v/>
      </c>
      <c r="H5739" s="139"/>
      <c r="I5739" s="5" t="s">
        <v>5</v>
      </c>
      <c r="J5739" s="20" t="str">
        <f t="shared" si="89"/>
        <v/>
      </c>
      <c r="K5739" s="21">
        <f>IF(I5739&lt;&gt;"",SUMIF(Table1[Codigo_servico],A5739,Table1[Subtotal_insumo]),"")</f>
        <v>8.1043126128899665</v>
      </c>
      <c r="L5739" s="17" t="str">
        <f>IF(Table1[[#This Row],[Ordem_insumos]]&lt;&gt;0,VLOOKUP(Table1[[#This Row],[Codigo_servico]],Preencher_Orcamento!$B:$D,3,FALSE)*Table1[[#This Row],[Qtde_insumo]],"")</f>
        <v/>
      </c>
      <c r="M5739" s="17" t="str">
        <f>IF(Table1[[#This Row],[Ordem_insumos]]&lt;&gt;0,VLOOKUP(Table1[[#This Row],[Codigo_servico]],Preencher_Orcamento!$B:$D,3,FALSE)*Table1[[#This Row],[Subtotal_insumo]],"")</f>
        <v/>
      </c>
    </row>
    <row r="5740" spans="1:13" x14ac:dyDescent="0.25">
      <c r="A5740" s="6">
        <v>96315</v>
      </c>
      <c r="B5740" s="126">
        <v>1</v>
      </c>
      <c r="C5740" s="133"/>
      <c r="D5740" s="134">
        <v>2041</v>
      </c>
      <c r="E5740" s="7" t="s">
        <v>2192</v>
      </c>
      <c r="F5740" s="8" t="s">
        <v>2140</v>
      </c>
      <c r="G5740" s="16">
        <f>IFERROR(VLOOKUP(Table1[[#This Row],[Codigo_insumo]],BD_Insumos!$B:$E,4),"")</f>
        <v>18.820516146129485</v>
      </c>
      <c r="H5740" s="140">
        <v>0.25</v>
      </c>
      <c r="I5740" s="9"/>
      <c r="J5740" s="22">
        <f t="shared" si="89"/>
        <v>4.7051290365323712</v>
      </c>
      <c r="K5740" s="22" t="str">
        <f>IF(I5740&lt;&gt;"",SUMIF(Table1[Codigo_servico],A5740,Table1[Subtotal_insumo]),"")</f>
        <v/>
      </c>
      <c r="L5740" s="16">
        <f>IF(Table1[[#This Row],[Ordem_insumos]]&lt;&gt;0,VLOOKUP(Table1[[#This Row],[Codigo_servico]],Preencher_Orcamento!$B:$D,3,FALSE)*Table1[[#This Row],[Qtde_insumo]],"")</f>
        <v>0</v>
      </c>
      <c r="M5740" s="16">
        <f>IF(Table1[[#This Row],[Ordem_insumos]]&lt;&gt;0,VLOOKUP(Table1[[#This Row],[Codigo_servico]],Preencher_Orcamento!$B:$D,3,FALSE)*Table1[[#This Row],[Subtotal_insumo]],"")</f>
        <v>0</v>
      </c>
    </row>
    <row r="5741" spans="1:13" x14ac:dyDescent="0.25">
      <c r="A5741" s="6">
        <v>96315</v>
      </c>
      <c r="B5741" s="126">
        <v>2</v>
      </c>
      <c r="C5741" s="133"/>
      <c r="D5741" s="134">
        <v>2044</v>
      </c>
      <c r="E5741" s="7" t="s">
        <v>2193</v>
      </c>
      <c r="F5741" s="8" t="s">
        <v>2140</v>
      </c>
      <c r="G5741" s="16">
        <f>IFERROR(VLOOKUP(Table1[[#This Row],[Codigo_insumo]],BD_Insumos!$B:$E,4),"")</f>
        <v>13.596734305430379</v>
      </c>
      <c r="H5741" s="140">
        <v>0.25</v>
      </c>
      <c r="I5741" s="9"/>
      <c r="J5741" s="22">
        <f t="shared" si="89"/>
        <v>3.3991835763575948</v>
      </c>
      <c r="K5741" s="22" t="str">
        <f>IF(I5741&lt;&gt;"",SUMIF(Table1[Codigo_servico],A5741,Table1[Subtotal_insumo]),"")</f>
        <v/>
      </c>
      <c r="L5741" s="16">
        <f>IF(Table1[[#This Row],[Ordem_insumos]]&lt;&gt;0,VLOOKUP(Table1[[#This Row],[Codigo_servico]],Preencher_Orcamento!$B:$D,3,FALSE)*Table1[[#This Row],[Qtde_insumo]],"")</f>
        <v>0</v>
      </c>
      <c r="M5741" s="16">
        <f>IF(Table1[[#This Row],[Ordem_insumos]]&lt;&gt;0,VLOOKUP(Table1[[#This Row],[Codigo_servico]],Preencher_Orcamento!$B:$D,3,FALSE)*Table1[[#This Row],[Subtotal_insumo]],"")</f>
        <v>0</v>
      </c>
    </row>
    <row r="5742" spans="1:13" x14ac:dyDescent="0.25">
      <c r="A5742" s="3">
        <v>96316</v>
      </c>
      <c r="B5742" s="125">
        <v>0</v>
      </c>
      <c r="C5742" s="131" t="s">
        <v>3545</v>
      </c>
      <c r="D5742" s="132"/>
      <c r="E5742" s="4"/>
      <c r="F5742" s="4"/>
      <c r="G5742" s="17" t="str">
        <f>IFERROR(VLOOKUP(Table1[[#This Row],[Codigo_insumo]],BD_Insumos!$B:$E,4),"")</f>
        <v/>
      </c>
      <c r="H5742" s="139"/>
      <c r="I5742" s="5" t="s">
        <v>457</v>
      </c>
      <c r="J5742" s="20" t="str">
        <f t="shared" si="89"/>
        <v/>
      </c>
      <c r="K5742" s="21">
        <f>IF(I5742&lt;&gt;"",SUMIF(Table1[Codigo_servico],A5742,Table1[Subtotal_insumo]),"")</f>
        <v>6.4834500903119734</v>
      </c>
      <c r="L5742" s="17" t="str">
        <f>IF(Table1[[#This Row],[Ordem_insumos]]&lt;&gt;0,VLOOKUP(Table1[[#This Row],[Codigo_servico]],Preencher_Orcamento!$B:$D,3,FALSE)*Table1[[#This Row],[Qtde_insumo]],"")</f>
        <v/>
      </c>
      <c r="M5742" s="17" t="str">
        <f>IF(Table1[[#This Row],[Ordem_insumos]]&lt;&gt;0,VLOOKUP(Table1[[#This Row],[Codigo_servico]],Preencher_Orcamento!$B:$D,3,FALSE)*Table1[[#This Row],[Subtotal_insumo]],"")</f>
        <v/>
      </c>
    </row>
    <row r="5743" spans="1:13" x14ac:dyDescent="0.25">
      <c r="A5743" s="6">
        <v>96316</v>
      </c>
      <c r="B5743" s="126">
        <v>1</v>
      </c>
      <c r="C5743" s="133"/>
      <c r="D5743" s="134">
        <v>2041</v>
      </c>
      <c r="E5743" s="7" t="s">
        <v>2192</v>
      </c>
      <c r="F5743" s="8" t="s">
        <v>2140</v>
      </c>
      <c r="G5743" s="16">
        <f>IFERROR(VLOOKUP(Table1[[#This Row],[Codigo_insumo]],BD_Insumos!$B:$E,4),"")</f>
        <v>18.820516146129485</v>
      </c>
      <c r="H5743" s="140">
        <v>0.2</v>
      </c>
      <c r="I5743" s="9"/>
      <c r="J5743" s="22">
        <f t="shared" si="89"/>
        <v>3.7641032292258974</v>
      </c>
      <c r="K5743" s="22" t="str">
        <f>IF(I5743&lt;&gt;"",SUMIF(Table1[Codigo_servico],A5743,Table1[Subtotal_insumo]),"")</f>
        <v/>
      </c>
      <c r="L5743" s="16">
        <f>IF(Table1[[#This Row],[Ordem_insumos]]&lt;&gt;0,VLOOKUP(Table1[[#This Row],[Codigo_servico]],Preencher_Orcamento!$B:$D,3,FALSE)*Table1[[#This Row],[Qtde_insumo]],"")</f>
        <v>0</v>
      </c>
      <c r="M5743" s="16">
        <f>IF(Table1[[#This Row],[Ordem_insumos]]&lt;&gt;0,VLOOKUP(Table1[[#This Row],[Codigo_servico]],Preencher_Orcamento!$B:$D,3,FALSE)*Table1[[#This Row],[Subtotal_insumo]],"")</f>
        <v>0</v>
      </c>
    </row>
    <row r="5744" spans="1:13" x14ac:dyDescent="0.25">
      <c r="A5744" s="6">
        <v>96316</v>
      </c>
      <c r="B5744" s="126">
        <v>2</v>
      </c>
      <c r="C5744" s="133"/>
      <c r="D5744" s="134">
        <v>2044</v>
      </c>
      <c r="E5744" s="7" t="s">
        <v>2193</v>
      </c>
      <c r="F5744" s="8" t="s">
        <v>2140</v>
      </c>
      <c r="G5744" s="16">
        <f>IFERROR(VLOOKUP(Table1[[#This Row],[Codigo_insumo]],BD_Insumos!$B:$E,4),"")</f>
        <v>13.596734305430379</v>
      </c>
      <c r="H5744" s="140">
        <v>0.2</v>
      </c>
      <c r="I5744" s="9"/>
      <c r="J5744" s="22">
        <f t="shared" si="89"/>
        <v>2.719346861086076</v>
      </c>
      <c r="K5744" s="22" t="str">
        <f>IF(I5744&lt;&gt;"",SUMIF(Table1[Codigo_servico],A5744,Table1[Subtotal_insumo]),"")</f>
        <v/>
      </c>
      <c r="L5744" s="16">
        <f>IF(Table1[[#This Row],[Ordem_insumos]]&lt;&gt;0,VLOOKUP(Table1[[#This Row],[Codigo_servico]],Preencher_Orcamento!$B:$D,3,FALSE)*Table1[[#This Row],[Qtde_insumo]],"")</f>
        <v>0</v>
      </c>
      <c r="M5744" s="16">
        <f>IF(Table1[[#This Row],[Ordem_insumos]]&lt;&gt;0,VLOOKUP(Table1[[#This Row],[Codigo_servico]],Preencher_Orcamento!$B:$D,3,FALSE)*Table1[[#This Row],[Subtotal_insumo]],"")</f>
        <v>0</v>
      </c>
    </row>
    <row r="5745" spans="1:13" x14ac:dyDescent="0.25">
      <c r="A5745" s="3">
        <v>96360</v>
      </c>
      <c r="B5745" s="125">
        <v>0</v>
      </c>
      <c r="C5745" s="131" t="s">
        <v>3546</v>
      </c>
      <c r="D5745" s="132"/>
      <c r="E5745" s="4"/>
      <c r="F5745" s="4"/>
      <c r="G5745" s="17" t="str">
        <f>IFERROR(VLOOKUP(Table1[[#This Row],[Codigo_insumo]],BD_Insumos!$B:$E,4),"")</f>
        <v/>
      </c>
      <c r="H5745" s="139"/>
      <c r="I5745" s="5" t="s">
        <v>457</v>
      </c>
      <c r="J5745" s="20" t="str">
        <f t="shared" si="89"/>
        <v/>
      </c>
      <c r="K5745" s="21">
        <f>IF(I5745&lt;&gt;"",SUMIF(Table1[Codigo_servico],A5745,Table1[Subtotal_insumo]),"")</f>
        <v>162.08625225779932</v>
      </c>
      <c r="L5745" s="17" t="str">
        <f>IF(Table1[[#This Row],[Ordem_insumos]]&lt;&gt;0,VLOOKUP(Table1[[#This Row],[Codigo_servico]],Preencher_Orcamento!$B:$D,3,FALSE)*Table1[[#This Row],[Qtde_insumo]],"")</f>
        <v/>
      </c>
      <c r="M5745" s="17" t="str">
        <f>IF(Table1[[#This Row],[Ordem_insumos]]&lt;&gt;0,VLOOKUP(Table1[[#This Row],[Codigo_servico]],Preencher_Orcamento!$B:$D,3,FALSE)*Table1[[#This Row],[Subtotal_insumo]],"")</f>
        <v/>
      </c>
    </row>
    <row r="5746" spans="1:13" x14ac:dyDescent="0.25">
      <c r="A5746" s="6">
        <v>96360</v>
      </c>
      <c r="B5746" s="126">
        <v>1</v>
      </c>
      <c r="C5746" s="133"/>
      <c r="D5746" s="134">
        <v>2044</v>
      </c>
      <c r="E5746" s="7" t="s">
        <v>2193</v>
      </c>
      <c r="F5746" s="8" t="s">
        <v>2140</v>
      </c>
      <c r="G5746" s="16">
        <f>IFERROR(VLOOKUP(Table1[[#This Row],[Codigo_insumo]],BD_Insumos!$B:$E,4),"")</f>
        <v>13.596734305430379</v>
      </c>
      <c r="H5746" s="140">
        <v>5</v>
      </c>
      <c r="I5746" s="9"/>
      <c r="J5746" s="22">
        <f t="shared" si="89"/>
        <v>67.983671527151898</v>
      </c>
      <c r="K5746" s="22" t="str">
        <f>IF(I5746&lt;&gt;"",SUMIF(Table1[Codigo_servico],A5746,Table1[Subtotal_insumo]),"")</f>
        <v/>
      </c>
      <c r="L5746" s="16">
        <f>IF(Table1[[#This Row],[Ordem_insumos]]&lt;&gt;0,VLOOKUP(Table1[[#This Row],[Codigo_servico]],Preencher_Orcamento!$B:$D,3,FALSE)*Table1[[#This Row],[Qtde_insumo]],"")</f>
        <v>0</v>
      </c>
      <c r="M5746" s="16">
        <f>IF(Table1[[#This Row],[Ordem_insumos]]&lt;&gt;0,VLOOKUP(Table1[[#This Row],[Codigo_servico]],Preencher_Orcamento!$B:$D,3,FALSE)*Table1[[#This Row],[Subtotal_insumo]],"")</f>
        <v>0</v>
      </c>
    </row>
    <row r="5747" spans="1:13" x14ac:dyDescent="0.25">
      <c r="A5747" s="6">
        <v>96360</v>
      </c>
      <c r="B5747" s="126">
        <v>2</v>
      </c>
      <c r="C5747" s="133"/>
      <c r="D5747" s="134">
        <v>2041</v>
      </c>
      <c r="E5747" s="7" t="s">
        <v>2192</v>
      </c>
      <c r="F5747" s="8" t="s">
        <v>2140</v>
      </c>
      <c r="G5747" s="16">
        <f>IFERROR(VLOOKUP(Table1[[#This Row],[Codigo_insumo]],BD_Insumos!$B:$E,4),"")</f>
        <v>18.820516146129485</v>
      </c>
      <c r="H5747" s="140">
        <v>5</v>
      </c>
      <c r="I5747" s="9"/>
      <c r="J5747" s="22">
        <f t="shared" si="89"/>
        <v>94.102580730647418</v>
      </c>
      <c r="K5747" s="22" t="str">
        <f>IF(I5747&lt;&gt;"",SUMIF(Table1[Codigo_servico],A5747,Table1[Subtotal_insumo]),"")</f>
        <v/>
      </c>
      <c r="L5747" s="16">
        <f>IF(Table1[[#This Row],[Ordem_insumos]]&lt;&gt;0,VLOOKUP(Table1[[#This Row],[Codigo_servico]],Preencher_Orcamento!$B:$D,3,FALSE)*Table1[[#This Row],[Qtde_insumo]],"")</f>
        <v>0</v>
      </c>
      <c r="M5747" s="16">
        <f>IF(Table1[[#This Row],[Ordem_insumos]]&lt;&gt;0,VLOOKUP(Table1[[#This Row],[Codigo_servico]],Preencher_Orcamento!$B:$D,3,FALSE)*Table1[[#This Row],[Subtotal_insumo]],"")</f>
        <v>0</v>
      </c>
    </row>
    <row r="5748" spans="1:13" x14ac:dyDescent="0.25">
      <c r="A5748" s="3">
        <v>96361</v>
      </c>
      <c r="B5748" s="125">
        <v>0</v>
      </c>
      <c r="C5748" s="131" t="s">
        <v>3547</v>
      </c>
      <c r="D5748" s="132"/>
      <c r="E5748" s="4"/>
      <c r="F5748" s="4"/>
      <c r="G5748" s="17" t="str">
        <f>IFERROR(VLOOKUP(Table1[[#This Row],[Codigo_insumo]],BD_Insumos!$B:$E,4),"")</f>
        <v/>
      </c>
      <c r="H5748" s="139"/>
      <c r="I5748" s="5" t="s">
        <v>457</v>
      </c>
      <c r="J5748" s="20" t="str">
        <f t="shared" si="89"/>
        <v/>
      </c>
      <c r="K5748" s="21">
        <f>IF(I5748&lt;&gt;"",SUMIF(Table1[Codigo_servico],A5748,Table1[Subtotal_insumo]),"")</f>
        <v>259.33800361247893</v>
      </c>
      <c r="L5748" s="17" t="str">
        <f>IF(Table1[[#This Row],[Ordem_insumos]]&lt;&gt;0,VLOOKUP(Table1[[#This Row],[Codigo_servico]],Preencher_Orcamento!$B:$D,3,FALSE)*Table1[[#This Row],[Qtde_insumo]],"")</f>
        <v/>
      </c>
      <c r="M5748" s="17" t="str">
        <f>IF(Table1[[#This Row],[Ordem_insumos]]&lt;&gt;0,VLOOKUP(Table1[[#This Row],[Codigo_servico]],Preencher_Orcamento!$B:$D,3,FALSE)*Table1[[#This Row],[Subtotal_insumo]],"")</f>
        <v/>
      </c>
    </row>
    <row r="5749" spans="1:13" x14ac:dyDescent="0.25">
      <c r="A5749" s="6">
        <v>96361</v>
      </c>
      <c r="B5749" s="126">
        <v>1</v>
      </c>
      <c r="C5749" s="133"/>
      <c r="D5749" s="134">
        <v>2044</v>
      </c>
      <c r="E5749" s="7" t="s">
        <v>2193</v>
      </c>
      <c r="F5749" s="8" t="s">
        <v>2140</v>
      </c>
      <c r="G5749" s="16">
        <f>IFERROR(VLOOKUP(Table1[[#This Row],[Codigo_insumo]],BD_Insumos!$B:$E,4),"")</f>
        <v>13.596734305430379</v>
      </c>
      <c r="H5749" s="140">
        <v>8</v>
      </c>
      <c r="I5749" s="9"/>
      <c r="J5749" s="22">
        <f t="shared" si="89"/>
        <v>108.77387444344303</v>
      </c>
      <c r="K5749" s="22" t="str">
        <f>IF(I5749&lt;&gt;"",SUMIF(Table1[Codigo_servico],A5749,Table1[Subtotal_insumo]),"")</f>
        <v/>
      </c>
      <c r="L5749" s="16">
        <f>IF(Table1[[#This Row],[Ordem_insumos]]&lt;&gt;0,VLOOKUP(Table1[[#This Row],[Codigo_servico]],Preencher_Orcamento!$B:$D,3,FALSE)*Table1[[#This Row],[Qtde_insumo]],"")</f>
        <v>0</v>
      </c>
      <c r="M5749" s="16">
        <f>IF(Table1[[#This Row],[Ordem_insumos]]&lt;&gt;0,VLOOKUP(Table1[[#This Row],[Codigo_servico]],Preencher_Orcamento!$B:$D,3,FALSE)*Table1[[#This Row],[Subtotal_insumo]],"")</f>
        <v>0</v>
      </c>
    </row>
    <row r="5750" spans="1:13" x14ac:dyDescent="0.25">
      <c r="A5750" s="6">
        <v>96361</v>
      </c>
      <c r="B5750" s="126">
        <v>2</v>
      </c>
      <c r="C5750" s="133"/>
      <c r="D5750" s="134">
        <v>2041</v>
      </c>
      <c r="E5750" s="7" t="s">
        <v>2192</v>
      </c>
      <c r="F5750" s="8" t="s">
        <v>2140</v>
      </c>
      <c r="G5750" s="16">
        <f>IFERROR(VLOOKUP(Table1[[#This Row],[Codigo_insumo]],BD_Insumos!$B:$E,4),"")</f>
        <v>18.820516146129485</v>
      </c>
      <c r="H5750" s="140">
        <v>8</v>
      </c>
      <c r="I5750" s="9"/>
      <c r="J5750" s="22">
        <f t="shared" si="89"/>
        <v>150.56412916903588</v>
      </c>
      <c r="K5750" s="22" t="str">
        <f>IF(I5750&lt;&gt;"",SUMIF(Table1[Codigo_servico],A5750,Table1[Subtotal_insumo]),"")</f>
        <v/>
      </c>
      <c r="L5750" s="16">
        <f>IF(Table1[[#This Row],[Ordem_insumos]]&lt;&gt;0,VLOOKUP(Table1[[#This Row],[Codigo_servico]],Preencher_Orcamento!$B:$D,3,FALSE)*Table1[[#This Row],[Qtde_insumo]],"")</f>
        <v>0</v>
      </c>
      <c r="M5750" s="16">
        <f>IF(Table1[[#This Row],[Ordem_insumos]]&lt;&gt;0,VLOOKUP(Table1[[#This Row],[Codigo_servico]],Preencher_Orcamento!$B:$D,3,FALSE)*Table1[[#This Row],[Subtotal_insumo]],"")</f>
        <v>0</v>
      </c>
    </row>
    <row r="5751" spans="1:13" x14ac:dyDescent="0.25">
      <c r="A5751" s="3">
        <v>96362</v>
      </c>
      <c r="B5751" s="125">
        <v>0</v>
      </c>
      <c r="C5751" s="131" t="s">
        <v>3548</v>
      </c>
      <c r="D5751" s="132"/>
      <c r="E5751" s="4"/>
      <c r="F5751" s="4"/>
      <c r="G5751" s="17" t="str">
        <f>IFERROR(VLOOKUP(Table1[[#This Row],[Codigo_insumo]],BD_Insumos!$B:$E,4),"")</f>
        <v/>
      </c>
      <c r="H5751" s="139"/>
      <c r="I5751" s="5" t="s">
        <v>457</v>
      </c>
      <c r="J5751" s="20" t="str">
        <f t="shared" si="89"/>
        <v/>
      </c>
      <c r="K5751" s="21">
        <f>IF(I5751&lt;&gt;"",SUMIF(Table1[Codigo_servico],A5751,Table1[Subtotal_insumo]),"")</f>
        <v>366.03726683925504</v>
      </c>
      <c r="L5751" s="17" t="str">
        <f>IF(Table1[[#This Row],[Ordem_insumos]]&lt;&gt;0,VLOOKUP(Table1[[#This Row],[Codigo_servico]],Preencher_Orcamento!$B:$D,3,FALSE)*Table1[[#This Row],[Qtde_insumo]],"")</f>
        <v/>
      </c>
      <c r="M5751" s="17" t="str">
        <f>IF(Table1[[#This Row],[Ordem_insumos]]&lt;&gt;0,VLOOKUP(Table1[[#This Row],[Codigo_servico]],Preencher_Orcamento!$B:$D,3,FALSE)*Table1[[#This Row],[Subtotal_insumo]],"")</f>
        <v/>
      </c>
    </row>
    <row r="5752" spans="1:13" x14ac:dyDescent="0.25">
      <c r="A5752" s="6">
        <v>96362</v>
      </c>
      <c r="B5752" s="126">
        <v>1</v>
      </c>
      <c r="C5752" s="133"/>
      <c r="D5752" s="134">
        <v>2041</v>
      </c>
      <c r="E5752" s="7" t="s">
        <v>2192</v>
      </c>
      <c r="F5752" s="8" t="s">
        <v>2140</v>
      </c>
      <c r="G5752" s="16">
        <f>IFERROR(VLOOKUP(Table1[[#This Row],[Codigo_insumo]],BD_Insumos!$B:$E,4),"")</f>
        <v>18.820516146129485</v>
      </c>
      <c r="H5752" s="140">
        <v>5</v>
      </c>
      <c r="I5752" s="9"/>
      <c r="J5752" s="22">
        <f t="shared" si="89"/>
        <v>94.102580730647418</v>
      </c>
      <c r="K5752" s="22" t="str">
        <f>IF(I5752&lt;&gt;"",SUMIF(Table1[Codigo_servico],A5752,Table1[Subtotal_insumo]),"")</f>
        <v/>
      </c>
      <c r="L5752" s="16">
        <f>IF(Table1[[#This Row],[Ordem_insumos]]&lt;&gt;0,VLOOKUP(Table1[[#This Row],[Codigo_servico]],Preencher_Orcamento!$B:$D,3,FALSE)*Table1[[#This Row],[Qtde_insumo]],"")</f>
        <v>0</v>
      </c>
      <c r="M5752" s="16">
        <f>IF(Table1[[#This Row],[Ordem_insumos]]&lt;&gt;0,VLOOKUP(Table1[[#This Row],[Codigo_servico]],Preencher_Orcamento!$B:$D,3,FALSE)*Table1[[#This Row],[Subtotal_insumo]],"")</f>
        <v>0</v>
      </c>
    </row>
    <row r="5753" spans="1:13" x14ac:dyDescent="0.25">
      <c r="A5753" s="6">
        <v>96362</v>
      </c>
      <c r="B5753" s="126">
        <v>2</v>
      </c>
      <c r="C5753" s="133"/>
      <c r="D5753" s="134">
        <v>2044</v>
      </c>
      <c r="E5753" s="7" t="s">
        <v>2193</v>
      </c>
      <c r="F5753" s="8" t="s">
        <v>2140</v>
      </c>
      <c r="G5753" s="16">
        <f>IFERROR(VLOOKUP(Table1[[#This Row],[Codigo_insumo]],BD_Insumos!$B:$E,4),"")</f>
        <v>13.596734305430379</v>
      </c>
      <c r="H5753" s="140">
        <v>20</v>
      </c>
      <c r="I5753" s="9"/>
      <c r="J5753" s="22">
        <f t="shared" si="89"/>
        <v>271.93468610860759</v>
      </c>
      <c r="K5753" s="22" t="str">
        <f>IF(I5753&lt;&gt;"",SUMIF(Table1[Codigo_servico],A5753,Table1[Subtotal_insumo]),"")</f>
        <v/>
      </c>
      <c r="L5753" s="16">
        <f>IF(Table1[[#This Row],[Ordem_insumos]]&lt;&gt;0,VLOOKUP(Table1[[#This Row],[Codigo_servico]],Preencher_Orcamento!$B:$D,3,FALSE)*Table1[[#This Row],[Qtde_insumo]],"")</f>
        <v>0</v>
      </c>
      <c r="M5753" s="16">
        <f>IF(Table1[[#This Row],[Ordem_insumos]]&lt;&gt;0,VLOOKUP(Table1[[#This Row],[Codigo_servico]],Preencher_Orcamento!$B:$D,3,FALSE)*Table1[[#This Row],[Subtotal_insumo]],"")</f>
        <v>0</v>
      </c>
    </row>
    <row r="5754" spans="1:13" x14ac:dyDescent="0.25">
      <c r="A5754" s="3">
        <v>96401</v>
      </c>
      <c r="B5754" s="125">
        <v>0</v>
      </c>
      <c r="C5754" s="131" t="s">
        <v>3549</v>
      </c>
      <c r="D5754" s="132"/>
      <c r="E5754" s="4"/>
      <c r="F5754" s="4"/>
      <c r="G5754" s="17" t="str">
        <f>IFERROR(VLOOKUP(Table1[[#This Row],[Codigo_insumo]],BD_Insumos!$B:$E,4),"")</f>
        <v/>
      </c>
      <c r="H5754" s="139"/>
      <c r="I5754" s="5" t="s">
        <v>457</v>
      </c>
      <c r="J5754" s="20" t="str">
        <f t="shared" si="89"/>
        <v/>
      </c>
      <c r="K5754" s="21">
        <f>IF(I5754&lt;&gt;"",SUMIF(Table1[Codigo_servico],A5754,Table1[Subtotal_insumo]),"")</f>
        <v>32.417250451559866</v>
      </c>
      <c r="L5754" s="17" t="str">
        <f>IF(Table1[[#This Row],[Ordem_insumos]]&lt;&gt;0,VLOOKUP(Table1[[#This Row],[Codigo_servico]],Preencher_Orcamento!$B:$D,3,FALSE)*Table1[[#This Row],[Qtde_insumo]],"")</f>
        <v/>
      </c>
      <c r="M5754" s="17" t="str">
        <f>IF(Table1[[#This Row],[Ordem_insumos]]&lt;&gt;0,VLOOKUP(Table1[[#This Row],[Codigo_servico]],Preencher_Orcamento!$B:$D,3,FALSE)*Table1[[#This Row],[Subtotal_insumo]],"")</f>
        <v/>
      </c>
    </row>
    <row r="5755" spans="1:13" x14ac:dyDescent="0.25">
      <c r="A5755" s="6">
        <v>96401</v>
      </c>
      <c r="B5755" s="126">
        <v>1</v>
      </c>
      <c r="C5755" s="133"/>
      <c r="D5755" s="134">
        <v>2041</v>
      </c>
      <c r="E5755" s="7" t="s">
        <v>2192</v>
      </c>
      <c r="F5755" s="8" t="s">
        <v>2140</v>
      </c>
      <c r="G5755" s="16">
        <f>IFERROR(VLOOKUP(Table1[[#This Row],[Codigo_insumo]],BD_Insumos!$B:$E,4),"")</f>
        <v>18.820516146129485</v>
      </c>
      <c r="H5755" s="140">
        <v>1</v>
      </c>
      <c r="I5755" s="9"/>
      <c r="J5755" s="22">
        <f t="shared" si="89"/>
        <v>18.820516146129485</v>
      </c>
      <c r="K5755" s="22" t="str">
        <f>IF(I5755&lt;&gt;"",SUMIF(Table1[Codigo_servico],A5755,Table1[Subtotal_insumo]),"")</f>
        <v/>
      </c>
      <c r="L5755" s="16">
        <f>IF(Table1[[#This Row],[Ordem_insumos]]&lt;&gt;0,VLOOKUP(Table1[[#This Row],[Codigo_servico]],Preencher_Orcamento!$B:$D,3,FALSE)*Table1[[#This Row],[Qtde_insumo]],"")</f>
        <v>0</v>
      </c>
      <c r="M5755" s="16">
        <f>IF(Table1[[#This Row],[Ordem_insumos]]&lt;&gt;0,VLOOKUP(Table1[[#This Row],[Codigo_servico]],Preencher_Orcamento!$B:$D,3,FALSE)*Table1[[#This Row],[Subtotal_insumo]],"")</f>
        <v>0</v>
      </c>
    </row>
    <row r="5756" spans="1:13" x14ac:dyDescent="0.25">
      <c r="A5756" s="6">
        <v>96401</v>
      </c>
      <c r="B5756" s="126">
        <v>2</v>
      </c>
      <c r="C5756" s="133"/>
      <c r="D5756" s="134">
        <v>2044</v>
      </c>
      <c r="E5756" s="7" t="s">
        <v>2193</v>
      </c>
      <c r="F5756" s="8" t="s">
        <v>2140</v>
      </c>
      <c r="G5756" s="16">
        <f>IFERROR(VLOOKUP(Table1[[#This Row],[Codigo_insumo]],BD_Insumos!$B:$E,4),"")</f>
        <v>13.596734305430379</v>
      </c>
      <c r="H5756" s="140">
        <v>1</v>
      </c>
      <c r="I5756" s="9"/>
      <c r="J5756" s="22">
        <f t="shared" si="89"/>
        <v>13.596734305430379</v>
      </c>
      <c r="K5756" s="22" t="str">
        <f>IF(I5756&lt;&gt;"",SUMIF(Table1[Codigo_servico],A5756,Table1[Subtotal_insumo]),"")</f>
        <v/>
      </c>
      <c r="L5756" s="16">
        <f>IF(Table1[[#This Row],[Ordem_insumos]]&lt;&gt;0,VLOOKUP(Table1[[#This Row],[Codigo_servico]],Preencher_Orcamento!$B:$D,3,FALSE)*Table1[[#This Row],[Qtde_insumo]],"")</f>
        <v>0</v>
      </c>
      <c r="M5756" s="16">
        <f>IF(Table1[[#This Row],[Ordem_insumos]]&lt;&gt;0,VLOOKUP(Table1[[#This Row],[Codigo_servico]],Preencher_Orcamento!$B:$D,3,FALSE)*Table1[[#This Row],[Subtotal_insumo]],"")</f>
        <v>0</v>
      </c>
    </row>
    <row r="5757" spans="1:13" x14ac:dyDescent="0.25">
      <c r="A5757" s="3">
        <v>96402</v>
      </c>
      <c r="B5757" s="125">
        <v>0</v>
      </c>
      <c r="C5757" s="131" t="s">
        <v>3550</v>
      </c>
      <c r="D5757" s="132"/>
      <c r="E5757" s="4"/>
      <c r="F5757" s="4"/>
      <c r="G5757" s="17" t="str">
        <f>IFERROR(VLOOKUP(Table1[[#This Row],[Codigo_insumo]],BD_Insumos!$B:$E,4),"")</f>
        <v/>
      </c>
      <c r="H5757" s="139"/>
      <c r="I5757" s="5" t="s">
        <v>457</v>
      </c>
      <c r="J5757" s="20" t="str">
        <f t="shared" si="89"/>
        <v/>
      </c>
      <c r="K5757" s="21">
        <f>IF(I5757&lt;&gt;"",SUMIF(Table1[Codigo_servico],A5757,Table1[Subtotal_insumo]),"")</f>
        <v>1.359673430543038</v>
      </c>
      <c r="L5757" s="17" t="str">
        <f>IF(Table1[[#This Row],[Ordem_insumos]]&lt;&gt;0,VLOOKUP(Table1[[#This Row],[Codigo_servico]],Preencher_Orcamento!$B:$D,3,FALSE)*Table1[[#This Row],[Qtde_insumo]],"")</f>
        <v/>
      </c>
      <c r="M5757" s="17" t="str">
        <f>IF(Table1[[#This Row],[Ordem_insumos]]&lt;&gt;0,VLOOKUP(Table1[[#This Row],[Codigo_servico]],Preencher_Orcamento!$B:$D,3,FALSE)*Table1[[#This Row],[Subtotal_insumo]],"")</f>
        <v/>
      </c>
    </row>
    <row r="5758" spans="1:13" x14ac:dyDescent="0.25">
      <c r="A5758" s="6">
        <v>96402</v>
      </c>
      <c r="B5758" s="126">
        <v>1</v>
      </c>
      <c r="C5758" s="133"/>
      <c r="D5758" s="134">
        <v>2044</v>
      </c>
      <c r="E5758" s="7" t="s">
        <v>2193</v>
      </c>
      <c r="F5758" s="8" t="s">
        <v>2140</v>
      </c>
      <c r="G5758" s="16">
        <f>IFERROR(VLOOKUP(Table1[[#This Row],[Codigo_insumo]],BD_Insumos!$B:$E,4),"")</f>
        <v>13.596734305430379</v>
      </c>
      <c r="H5758" s="140">
        <v>0.1</v>
      </c>
      <c r="I5758" s="9"/>
      <c r="J5758" s="22">
        <f t="shared" si="89"/>
        <v>1.359673430543038</v>
      </c>
      <c r="K5758" s="22" t="str">
        <f>IF(I5758&lt;&gt;"",SUMIF(Table1[Codigo_servico],A5758,Table1[Subtotal_insumo]),"")</f>
        <v/>
      </c>
      <c r="L5758" s="16">
        <f>IF(Table1[[#This Row],[Ordem_insumos]]&lt;&gt;0,VLOOKUP(Table1[[#This Row],[Codigo_servico]],Preencher_Orcamento!$B:$D,3,FALSE)*Table1[[#This Row],[Qtde_insumo]],"")</f>
        <v>0</v>
      </c>
      <c r="M5758" s="16">
        <f>IF(Table1[[#This Row],[Ordem_insumos]]&lt;&gt;0,VLOOKUP(Table1[[#This Row],[Codigo_servico]],Preencher_Orcamento!$B:$D,3,FALSE)*Table1[[#This Row],[Subtotal_insumo]],"")</f>
        <v>0</v>
      </c>
    </row>
    <row r="5759" spans="1:13" x14ac:dyDescent="0.25">
      <c r="A5759" s="3">
        <v>96403</v>
      </c>
      <c r="B5759" s="125">
        <v>0</v>
      </c>
      <c r="C5759" s="131" t="s">
        <v>3551</v>
      </c>
      <c r="D5759" s="132"/>
      <c r="E5759" s="4"/>
      <c r="F5759" s="4"/>
      <c r="G5759" s="17" t="str">
        <f>IFERROR(VLOOKUP(Table1[[#This Row],[Codigo_insumo]],BD_Insumos!$B:$E,4),"")</f>
        <v/>
      </c>
      <c r="H5759" s="139"/>
      <c r="I5759" s="5" t="s">
        <v>457</v>
      </c>
      <c r="J5759" s="20" t="str">
        <f t="shared" si="89"/>
        <v/>
      </c>
      <c r="K5759" s="21">
        <f>IF(I5759&lt;&gt;"",SUMIF(Table1[Codigo_servico],A5759,Table1[Subtotal_insumo]),"")</f>
        <v>8.1043126128899665</v>
      </c>
      <c r="L5759" s="17" t="str">
        <f>IF(Table1[[#This Row],[Ordem_insumos]]&lt;&gt;0,VLOOKUP(Table1[[#This Row],[Codigo_servico]],Preencher_Orcamento!$B:$D,3,FALSE)*Table1[[#This Row],[Qtde_insumo]],"")</f>
        <v/>
      </c>
      <c r="M5759" s="17" t="str">
        <f>IF(Table1[[#This Row],[Ordem_insumos]]&lt;&gt;0,VLOOKUP(Table1[[#This Row],[Codigo_servico]],Preencher_Orcamento!$B:$D,3,FALSE)*Table1[[#This Row],[Subtotal_insumo]],"")</f>
        <v/>
      </c>
    </row>
    <row r="5760" spans="1:13" x14ac:dyDescent="0.25">
      <c r="A5760" s="6">
        <v>96403</v>
      </c>
      <c r="B5760" s="126">
        <v>1</v>
      </c>
      <c r="C5760" s="133"/>
      <c r="D5760" s="134">
        <v>2041</v>
      </c>
      <c r="E5760" s="7" t="s">
        <v>2192</v>
      </c>
      <c r="F5760" s="8" t="s">
        <v>2140</v>
      </c>
      <c r="G5760" s="16">
        <f>IFERROR(VLOOKUP(Table1[[#This Row],[Codigo_insumo]],BD_Insumos!$B:$E,4),"")</f>
        <v>18.820516146129485</v>
      </c>
      <c r="H5760" s="140">
        <v>0.25</v>
      </c>
      <c r="I5760" s="9"/>
      <c r="J5760" s="22">
        <f t="shared" si="89"/>
        <v>4.7051290365323712</v>
      </c>
      <c r="K5760" s="22" t="str">
        <f>IF(I5760&lt;&gt;"",SUMIF(Table1[Codigo_servico],A5760,Table1[Subtotal_insumo]),"")</f>
        <v/>
      </c>
      <c r="L5760" s="16">
        <f>IF(Table1[[#This Row],[Ordem_insumos]]&lt;&gt;0,VLOOKUP(Table1[[#This Row],[Codigo_servico]],Preencher_Orcamento!$B:$D,3,FALSE)*Table1[[#This Row],[Qtde_insumo]],"")</f>
        <v>0</v>
      </c>
      <c r="M5760" s="16">
        <f>IF(Table1[[#This Row],[Ordem_insumos]]&lt;&gt;0,VLOOKUP(Table1[[#This Row],[Codigo_servico]],Preencher_Orcamento!$B:$D,3,FALSE)*Table1[[#This Row],[Subtotal_insumo]],"")</f>
        <v>0</v>
      </c>
    </row>
    <row r="5761" spans="1:13" x14ac:dyDescent="0.25">
      <c r="A5761" s="6">
        <v>96403</v>
      </c>
      <c r="B5761" s="126">
        <v>2</v>
      </c>
      <c r="C5761" s="133"/>
      <c r="D5761" s="134">
        <v>2044</v>
      </c>
      <c r="E5761" s="7" t="s">
        <v>2193</v>
      </c>
      <c r="F5761" s="8" t="s">
        <v>2140</v>
      </c>
      <c r="G5761" s="16">
        <f>IFERROR(VLOOKUP(Table1[[#This Row],[Codigo_insumo]],BD_Insumos!$B:$E,4),"")</f>
        <v>13.596734305430379</v>
      </c>
      <c r="H5761" s="140">
        <v>0.25</v>
      </c>
      <c r="I5761" s="9"/>
      <c r="J5761" s="22">
        <f t="shared" si="89"/>
        <v>3.3991835763575948</v>
      </c>
      <c r="K5761" s="22" t="str">
        <f>IF(I5761&lt;&gt;"",SUMIF(Table1[Codigo_servico],A5761,Table1[Subtotal_insumo]),"")</f>
        <v/>
      </c>
      <c r="L5761" s="16">
        <f>IF(Table1[[#This Row],[Ordem_insumos]]&lt;&gt;0,VLOOKUP(Table1[[#This Row],[Codigo_servico]],Preencher_Orcamento!$B:$D,3,FALSE)*Table1[[#This Row],[Qtde_insumo]],"")</f>
        <v>0</v>
      </c>
      <c r="M5761" s="16">
        <f>IF(Table1[[#This Row],[Ordem_insumos]]&lt;&gt;0,VLOOKUP(Table1[[#This Row],[Codigo_servico]],Preencher_Orcamento!$B:$D,3,FALSE)*Table1[[#This Row],[Subtotal_insumo]],"")</f>
        <v>0</v>
      </c>
    </row>
    <row r="5762" spans="1:13" x14ac:dyDescent="0.25">
      <c r="A5762" s="3">
        <v>96404</v>
      </c>
      <c r="B5762" s="125">
        <v>0</v>
      </c>
      <c r="C5762" s="131" t="s">
        <v>3552</v>
      </c>
      <c r="D5762" s="132"/>
      <c r="E5762" s="4"/>
      <c r="F5762" s="4"/>
      <c r="G5762" s="17" t="str">
        <f>IFERROR(VLOOKUP(Table1[[#This Row],[Codigo_insumo]],BD_Insumos!$B:$E,4),"")</f>
        <v/>
      </c>
      <c r="H5762" s="139"/>
      <c r="I5762" s="5" t="s">
        <v>457</v>
      </c>
      <c r="J5762" s="20" t="str">
        <f t="shared" ref="J5762:J5825" si="90">IF(I5762="",G5762*H5762,"")</f>
        <v/>
      </c>
      <c r="K5762" s="21">
        <f>IF(I5762&lt;&gt;"",SUMIF(Table1[Codigo_servico],A5762,Table1[Subtotal_insumo]),"")</f>
        <v>6.4834500903119734</v>
      </c>
      <c r="L5762" s="17" t="str">
        <f>IF(Table1[[#This Row],[Ordem_insumos]]&lt;&gt;0,VLOOKUP(Table1[[#This Row],[Codigo_servico]],Preencher_Orcamento!$B:$D,3,FALSE)*Table1[[#This Row],[Qtde_insumo]],"")</f>
        <v/>
      </c>
      <c r="M5762" s="17" t="str">
        <f>IF(Table1[[#This Row],[Ordem_insumos]]&lt;&gt;0,VLOOKUP(Table1[[#This Row],[Codigo_servico]],Preencher_Orcamento!$B:$D,3,FALSE)*Table1[[#This Row],[Subtotal_insumo]],"")</f>
        <v/>
      </c>
    </row>
    <row r="5763" spans="1:13" x14ac:dyDescent="0.25">
      <c r="A5763" s="6">
        <v>96404</v>
      </c>
      <c r="B5763" s="126">
        <v>1</v>
      </c>
      <c r="C5763" s="133"/>
      <c r="D5763" s="134">
        <v>2041</v>
      </c>
      <c r="E5763" s="7" t="s">
        <v>2192</v>
      </c>
      <c r="F5763" s="8" t="s">
        <v>2140</v>
      </c>
      <c r="G5763" s="16">
        <f>IFERROR(VLOOKUP(Table1[[#This Row],[Codigo_insumo]],BD_Insumos!$B:$E,4),"")</f>
        <v>18.820516146129485</v>
      </c>
      <c r="H5763" s="140">
        <v>0.2</v>
      </c>
      <c r="I5763" s="9"/>
      <c r="J5763" s="22">
        <f t="shared" si="90"/>
        <v>3.7641032292258974</v>
      </c>
      <c r="K5763" s="22" t="str">
        <f>IF(I5763&lt;&gt;"",SUMIF(Table1[Codigo_servico],A5763,Table1[Subtotal_insumo]),"")</f>
        <v/>
      </c>
      <c r="L5763" s="16">
        <f>IF(Table1[[#This Row],[Ordem_insumos]]&lt;&gt;0,VLOOKUP(Table1[[#This Row],[Codigo_servico]],Preencher_Orcamento!$B:$D,3,FALSE)*Table1[[#This Row],[Qtde_insumo]],"")</f>
        <v>0</v>
      </c>
      <c r="M5763" s="16">
        <f>IF(Table1[[#This Row],[Ordem_insumos]]&lt;&gt;0,VLOOKUP(Table1[[#This Row],[Codigo_servico]],Preencher_Orcamento!$B:$D,3,FALSE)*Table1[[#This Row],[Subtotal_insumo]],"")</f>
        <v>0</v>
      </c>
    </row>
    <row r="5764" spans="1:13" x14ac:dyDescent="0.25">
      <c r="A5764" s="6">
        <v>96404</v>
      </c>
      <c r="B5764" s="126">
        <v>2</v>
      </c>
      <c r="C5764" s="133"/>
      <c r="D5764" s="134">
        <v>2044</v>
      </c>
      <c r="E5764" s="7" t="s">
        <v>2193</v>
      </c>
      <c r="F5764" s="8" t="s">
        <v>2140</v>
      </c>
      <c r="G5764" s="16">
        <f>IFERROR(VLOOKUP(Table1[[#This Row],[Codigo_insumo]],BD_Insumos!$B:$E,4),"")</f>
        <v>13.596734305430379</v>
      </c>
      <c r="H5764" s="140">
        <v>0.2</v>
      </c>
      <c r="I5764" s="9"/>
      <c r="J5764" s="22">
        <f t="shared" si="90"/>
        <v>2.719346861086076</v>
      </c>
      <c r="K5764" s="22" t="str">
        <f>IF(I5764&lt;&gt;"",SUMIF(Table1[Codigo_servico],A5764,Table1[Subtotal_insumo]),"")</f>
        <v/>
      </c>
      <c r="L5764" s="16">
        <f>IF(Table1[[#This Row],[Ordem_insumos]]&lt;&gt;0,VLOOKUP(Table1[[#This Row],[Codigo_servico]],Preencher_Orcamento!$B:$D,3,FALSE)*Table1[[#This Row],[Qtde_insumo]],"")</f>
        <v>0</v>
      </c>
      <c r="M5764" s="16">
        <f>IF(Table1[[#This Row],[Ordem_insumos]]&lt;&gt;0,VLOOKUP(Table1[[#This Row],[Codigo_servico]],Preencher_Orcamento!$B:$D,3,FALSE)*Table1[[#This Row],[Subtotal_insumo]],"")</f>
        <v>0</v>
      </c>
    </row>
    <row r="5765" spans="1:13" x14ac:dyDescent="0.25">
      <c r="A5765" s="3">
        <v>96405</v>
      </c>
      <c r="B5765" s="125">
        <v>0</v>
      </c>
      <c r="C5765" s="131" t="s">
        <v>3553</v>
      </c>
      <c r="D5765" s="132"/>
      <c r="E5765" s="4"/>
      <c r="F5765" s="4"/>
      <c r="G5765" s="17" t="str">
        <f>IFERROR(VLOOKUP(Table1[[#This Row],[Codigo_insumo]],BD_Insumos!$B:$E,4),"")</f>
        <v/>
      </c>
      <c r="H5765" s="139"/>
      <c r="I5765" s="5" t="s">
        <v>457</v>
      </c>
      <c r="J5765" s="20" t="str">
        <f t="shared" si="90"/>
        <v/>
      </c>
      <c r="K5765" s="21">
        <f>IF(I5765&lt;&gt;"",SUMIF(Table1[Codigo_servico],A5765,Table1[Subtotal_insumo]),"")</f>
        <v>69.020977135485367</v>
      </c>
      <c r="L5765" s="17" t="str">
        <f>IF(Table1[[#This Row],[Ordem_insumos]]&lt;&gt;0,VLOOKUP(Table1[[#This Row],[Codigo_servico]],Preencher_Orcamento!$B:$D,3,FALSE)*Table1[[#This Row],[Qtde_insumo]],"")</f>
        <v/>
      </c>
      <c r="M5765" s="17" t="str">
        <f>IF(Table1[[#This Row],[Ordem_insumos]]&lt;&gt;0,VLOOKUP(Table1[[#This Row],[Codigo_servico]],Preencher_Orcamento!$B:$D,3,FALSE)*Table1[[#This Row],[Subtotal_insumo]],"")</f>
        <v/>
      </c>
    </row>
    <row r="5766" spans="1:13" x14ac:dyDescent="0.25">
      <c r="A5766" s="6">
        <v>96405</v>
      </c>
      <c r="B5766" s="126">
        <v>1</v>
      </c>
      <c r="C5766" s="133"/>
      <c r="D5766" s="134">
        <v>2041</v>
      </c>
      <c r="E5766" s="7" t="s">
        <v>2192</v>
      </c>
      <c r="F5766" s="8" t="s">
        <v>2140</v>
      </c>
      <c r="G5766" s="16">
        <f>IFERROR(VLOOKUP(Table1[[#This Row],[Codigo_insumo]],BD_Insumos!$B:$E,4),"")</f>
        <v>18.820516146129485</v>
      </c>
      <c r="H5766" s="140">
        <v>1.5</v>
      </c>
      <c r="I5766" s="9"/>
      <c r="J5766" s="22">
        <f t="shared" si="90"/>
        <v>28.230774219194227</v>
      </c>
      <c r="K5766" s="22" t="str">
        <f>IF(I5766&lt;&gt;"",SUMIF(Table1[Codigo_servico],A5766,Table1[Subtotal_insumo]),"")</f>
        <v/>
      </c>
      <c r="L5766" s="16">
        <f>IF(Table1[[#This Row],[Ordem_insumos]]&lt;&gt;0,VLOOKUP(Table1[[#This Row],[Codigo_servico]],Preencher_Orcamento!$B:$D,3,FALSE)*Table1[[#This Row],[Qtde_insumo]],"")</f>
        <v>0</v>
      </c>
      <c r="M5766" s="16">
        <f>IF(Table1[[#This Row],[Ordem_insumos]]&lt;&gt;0,VLOOKUP(Table1[[#This Row],[Codigo_servico]],Preencher_Orcamento!$B:$D,3,FALSE)*Table1[[#This Row],[Subtotal_insumo]],"")</f>
        <v>0</v>
      </c>
    </row>
    <row r="5767" spans="1:13" x14ac:dyDescent="0.25">
      <c r="A5767" s="6">
        <v>96405</v>
      </c>
      <c r="B5767" s="126">
        <v>2</v>
      </c>
      <c r="C5767" s="133"/>
      <c r="D5767" s="134">
        <v>2044</v>
      </c>
      <c r="E5767" s="7" t="s">
        <v>2193</v>
      </c>
      <c r="F5767" s="8" t="s">
        <v>2140</v>
      </c>
      <c r="G5767" s="16">
        <f>IFERROR(VLOOKUP(Table1[[#This Row],[Codigo_insumo]],BD_Insumos!$B:$E,4),"")</f>
        <v>13.596734305430379</v>
      </c>
      <c r="H5767" s="140">
        <v>3</v>
      </c>
      <c r="I5767" s="9"/>
      <c r="J5767" s="22">
        <f t="shared" si="90"/>
        <v>40.790202916291136</v>
      </c>
      <c r="K5767" s="22" t="str">
        <f>IF(I5767&lt;&gt;"",SUMIF(Table1[Codigo_servico],A5767,Table1[Subtotal_insumo]),"")</f>
        <v/>
      </c>
      <c r="L5767" s="16">
        <f>IF(Table1[[#This Row],[Ordem_insumos]]&lt;&gt;0,VLOOKUP(Table1[[#This Row],[Codigo_servico]],Preencher_Orcamento!$B:$D,3,FALSE)*Table1[[#This Row],[Qtde_insumo]],"")</f>
        <v>0</v>
      </c>
      <c r="M5767" s="16">
        <f>IF(Table1[[#This Row],[Ordem_insumos]]&lt;&gt;0,VLOOKUP(Table1[[#This Row],[Codigo_servico]],Preencher_Orcamento!$B:$D,3,FALSE)*Table1[[#This Row],[Subtotal_insumo]],"")</f>
        <v>0</v>
      </c>
    </row>
    <row r="5768" spans="1:13" x14ac:dyDescent="0.25">
      <c r="A5768" s="3">
        <v>96406</v>
      </c>
      <c r="B5768" s="125">
        <v>0</v>
      </c>
      <c r="C5768" s="131" t="s">
        <v>3554</v>
      </c>
      <c r="D5768" s="132"/>
      <c r="E5768" s="4"/>
      <c r="F5768" s="4"/>
      <c r="G5768" s="17" t="str">
        <f>IFERROR(VLOOKUP(Table1[[#This Row],[Codigo_insumo]],BD_Insumos!$B:$E,4),"")</f>
        <v/>
      </c>
      <c r="H5768" s="139"/>
      <c r="I5768" s="5" t="s">
        <v>457</v>
      </c>
      <c r="J5768" s="20" t="str">
        <f t="shared" si="90"/>
        <v/>
      </c>
      <c r="K5768" s="21">
        <f>IF(I5768&lt;&gt;"",SUMIF(Table1[Codigo_servico],A5768,Table1[Subtotal_insumo]),"")</f>
        <v>12.966900180623947</v>
      </c>
      <c r="L5768" s="17" t="str">
        <f>IF(Table1[[#This Row],[Ordem_insumos]]&lt;&gt;0,VLOOKUP(Table1[[#This Row],[Codigo_servico]],Preencher_Orcamento!$B:$D,3,FALSE)*Table1[[#This Row],[Qtde_insumo]],"")</f>
        <v/>
      </c>
      <c r="M5768" s="17" t="str">
        <f>IF(Table1[[#This Row],[Ordem_insumos]]&lt;&gt;0,VLOOKUP(Table1[[#This Row],[Codigo_servico]],Preencher_Orcamento!$B:$D,3,FALSE)*Table1[[#This Row],[Subtotal_insumo]],"")</f>
        <v/>
      </c>
    </row>
    <row r="5769" spans="1:13" x14ac:dyDescent="0.25">
      <c r="A5769" s="6">
        <v>96406</v>
      </c>
      <c r="B5769" s="126">
        <v>1</v>
      </c>
      <c r="C5769" s="133"/>
      <c r="D5769" s="134">
        <v>2041</v>
      </c>
      <c r="E5769" s="7" t="s">
        <v>2192</v>
      </c>
      <c r="F5769" s="8" t="s">
        <v>2140</v>
      </c>
      <c r="G5769" s="16">
        <f>IFERROR(VLOOKUP(Table1[[#This Row],[Codigo_insumo]],BD_Insumos!$B:$E,4),"")</f>
        <v>18.820516146129485</v>
      </c>
      <c r="H5769" s="140">
        <v>0.4</v>
      </c>
      <c r="I5769" s="9"/>
      <c r="J5769" s="22">
        <f t="shared" si="90"/>
        <v>7.5282064584517947</v>
      </c>
      <c r="K5769" s="22" t="str">
        <f>IF(I5769&lt;&gt;"",SUMIF(Table1[Codigo_servico],A5769,Table1[Subtotal_insumo]),"")</f>
        <v/>
      </c>
      <c r="L5769" s="16">
        <f>IF(Table1[[#This Row],[Ordem_insumos]]&lt;&gt;0,VLOOKUP(Table1[[#This Row],[Codigo_servico]],Preencher_Orcamento!$B:$D,3,FALSE)*Table1[[#This Row],[Qtde_insumo]],"")</f>
        <v>0</v>
      </c>
      <c r="M5769" s="16">
        <f>IF(Table1[[#This Row],[Ordem_insumos]]&lt;&gt;0,VLOOKUP(Table1[[#This Row],[Codigo_servico]],Preencher_Orcamento!$B:$D,3,FALSE)*Table1[[#This Row],[Subtotal_insumo]],"")</f>
        <v>0</v>
      </c>
    </row>
    <row r="5770" spans="1:13" x14ac:dyDescent="0.25">
      <c r="A5770" s="6">
        <v>96406</v>
      </c>
      <c r="B5770" s="126">
        <v>2</v>
      </c>
      <c r="C5770" s="133"/>
      <c r="D5770" s="134">
        <v>2044</v>
      </c>
      <c r="E5770" s="7" t="s">
        <v>2193</v>
      </c>
      <c r="F5770" s="8" t="s">
        <v>2140</v>
      </c>
      <c r="G5770" s="16">
        <f>IFERROR(VLOOKUP(Table1[[#This Row],[Codigo_insumo]],BD_Insumos!$B:$E,4),"")</f>
        <v>13.596734305430379</v>
      </c>
      <c r="H5770" s="140">
        <v>0.4</v>
      </c>
      <c r="I5770" s="9"/>
      <c r="J5770" s="22">
        <f t="shared" si="90"/>
        <v>5.4386937221721521</v>
      </c>
      <c r="K5770" s="22" t="str">
        <f>IF(I5770&lt;&gt;"",SUMIF(Table1[Codigo_servico],A5770,Table1[Subtotal_insumo]),"")</f>
        <v/>
      </c>
      <c r="L5770" s="16">
        <f>IF(Table1[[#This Row],[Ordem_insumos]]&lt;&gt;0,VLOOKUP(Table1[[#This Row],[Codigo_servico]],Preencher_Orcamento!$B:$D,3,FALSE)*Table1[[#This Row],[Qtde_insumo]],"")</f>
        <v>0</v>
      </c>
      <c r="M5770" s="16">
        <f>IF(Table1[[#This Row],[Ordem_insumos]]&lt;&gt;0,VLOOKUP(Table1[[#This Row],[Codigo_servico]],Preencher_Orcamento!$B:$D,3,FALSE)*Table1[[#This Row],[Subtotal_insumo]],"")</f>
        <v>0</v>
      </c>
    </row>
    <row r="5771" spans="1:13" x14ac:dyDescent="0.25">
      <c r="A5771" s="3">
        <v>96407</v>
      </c>
      <c r="B5771" s="125">
        <v>0</v>
      </c>
      <c r="C5771" s="131" t="s">
        <v>3555</v>
      </c>
      <c r="D5771" s="132"/>
      <c r="E5771" s="4"/>
      <c r="F5771" s="4"/>
      <c r="G5771" s="17" t="str">
        <f>IFERROR(VLOOKUP(Table1[[#This Row],[Codigo_insumo]],BD_Insumos!$B:$E,4),"")</f>
        <v/>
      </c>
      <c r="H5771" s="139"/>
      <c r="I5771" s="5" t="s">
        <v>457</v>
      </c>
      <c r="J5771" s="20" t="str">
        <f t="shared" si="90"/>
        <v/>
      </c>
      <c r="K5771" s="21">
        <f>IF(I5771&lt;&gt;"",SUMIF(Table1[Codigo_servico],A5771,Table1[Subtotal_insumo]),"")</f>
        <v>12.966900180623947</v>
      </c>
      <c r="L5771" s="17" t="str">
        <f>IF(Table1[[#This Row],[Ordem_insumos]]&lt;&gt;0,VLOOKUP(Table1[[#This Row],[Codigo_servico]],Preencher_Orcamento!$B:$D,3,FALSE)*Table1[[#This Row],[Qtde_insumo]],"")</f>
        <v/>
      </c>
      <c r="M5771" s="17" t="str">
        <f>IF(Table1[[#This Row],[Ordem_insumos]]&lt;&gt;0,VLOOKUP(Table1[[#This Row],[Codigo_servico]],Preencher_Orcamento!$B:$D,3,FALSE)*Table1[[#This Row],[Subtotal_insumo]],"")</f>
        <v/>
      </c>
    </row>
    <row r="5772" spans="1:13" x14ac:dyDescent="0.25">
      <c r="A5772" s="6">
        <v>96407</v>
      </c>
      <c r="B5772" s="126">
        <v>1</v>
      </c>
      <c r="C5772" s="133"/>
      <c r="D5772" s="134">
        <v>2041</v>
      </c>
      <c r="E5772" s="7" t="s">
        <v>2192</v>
      </c>
      <c r="F5772" s="8" t="s">
        <v>2140</v>
      </c>
      <c r="G5772" s="16">
        <f>IFERROR(VLOOKUP(Table1[[#This Row],[Codigo_insumo]],BD_Insumos!$B:$E,4),"")</f>
        <v>18.820516146129485</v>
      </c>
      <c r="H5772" s="140">
        <v>0.4</v>
      </c>
      <c r="I5772" s="9"/>
      <c r="J5772" s="22">
        <f t="shared" si="90"/>
        <v>7.5282064584517947</v>
      </c>
      <c r="K5772" s="22" t="str">
        <f>IF(I5772&lt;&gt;"",SUMIF(Table1[Codigo_servico],A5772,Table1[Subtotal_insumo]),"")</f>
        <v/>
      </c>
      <c r="L5772" s="16">
        <f>IF(Table1[[#This Row],[Ordem_insumos]]&lt;&gt;0,VLOOKUP(Table1[[#This Row],[Codigo_servico]],Preencher_Orcamento!$B:$D,3,FALSE)*Table1[[#This Row],[Qtde_insumo]],"")</f>
        <v>0</v>
      </c>
      <c r="M5772" s="16">
        <f>IF(Table1[[#This Row],[Ordem_insumos]]&lt;&gt;0,VLOOKUP(Table1[[#This Row],[Codigo_servico]],Preencher_Orcamento!$B:$D,3,FALSE)*Table1[[#This Row],[Subtotal_insumo]],"")</f>
        <v>0</v>
      </c>
    </row>
    <row r="5773" spans="1:13" x14ac:dyDescent="0.25">
      <c r="A5773" s="6">
        <v>96407</v>
      </c>
      <c r="B5773" s="126">
        <v>2</v>
      </c>
      <c r="C5773" s="133"/>
      <c r="D5773" s="134">
        <v>2044</v>
      </c>
      <c r="E5773" s="7" t="s">
        <v>2193</v>
      </c>
      <c r="F5773" s="8" t="s">
        <v>2140</v>
      </c>
      <c r="G5773" s="16">
        <f>IFERROR(VLOOKUP(Table1[[#This Row],[Codigo_insumo]],BD_Insumos!$B:$E,4),"")</f>
        <v>13.596734305430379</v>
      </c>
      <c r="H5773" s="140">
        <v>0.4</v>
      </c>
      <c r="I5773" s="9"/>
      <c r="J5773" s="22">
        <f t="shared" si="90"/>
        <v>5.4386937221721521</v>
      </c>
      <c r="K5773" s="22" t="str">
        <f>IF(I5773&lt;&gt;"",SUMIF(Table1[Codigo_servico],A5773,Table1[Subtotal_insumo]),"")</f>
        <v/>
      </c>
      <c r="L5773" s="16">
        <f>IF(Table1[[#This Row],[Ordem_insumos]]&lt;&gt;0,VLOOKUP(Table1[[#This Row],[Codigo_servico]],Preencher_Orcamento!$B:$D,3,FALSE)*Table1[[#This Row],[Qtde_insumo]],"")</f>
        <v>0</v>
      </c>
      <c r="M5773" s="16">
        <f>IF(Table1[[#This Row],[Ordem_insumos]]&lt;&gt;0,VLOOKUP(Table1[[#This Row],[Codigo_servico]],Preencher_Orcamento!$B:$D,3,FALSE)*Table1[[#This Row],[Subtotal_insumo]],"")</f>
        <v>0</v>
      </c>
    </row>
    <row r="5774" spans="1:13" x14ac:dyDescent="0.25">
      <c r="A5774" s="3">
        <v>96408</v>
      </c>
      <c r="B5774" s="125">
        <v>0</v>
      </c>
      <c r="C5774" s="131" t="s">
        <v>3556</v>
      </c>
      <c r="D5774" s="132"/>
      <c r="E5774" s="4"/>
      <c r="F5774" s="4"/>
      <c r="G5774" s="17" t="str">
        <f>IFERROR(VLOOKUP(Table1[[#This Row],[Codigo_insumo]],BD_Insumos!$B:$E,4),"")</f>
        <v/>
      </c>
      <c r="H5774" s="139"/>
      <c r="I5774" s="5" t="s">
        <v>5</v>
      </c>
      <c r="J5774" s="20" t="str">
        <f t="shared" si="90"/>
        <v/>
      </c>
      <c r="K5774" s="21">
        <f>IF(I5774&lt;&gt;"",SUMIF(Table1[Codigo_servico],A5774,Table1[Subtotal_insumo]),"")</f>
        <v>6.4834500903119734</v>
      </c>
      <c r="L5774" s="17" t="str">
        <f>IF(Table1[[#This Row],[Ordem_insumos]]&lt;&gt;0,VLOOKUP(Table1[[#This Row],[Codigo_servico]],Preencher_Orcamento!$B:$D,3,FALSE)*Table1[[#This Row],[Qtde_insumo]],"")</f>
        <v/>
      </c>
      <c r="M5774" s="17" t="str">
        <f>IF(Table1[[#This Row],[Ordem_insumos]]&lt;&gt;0,VLOOKUP(Table1[[#This Row],[Codigo_servico]],Preencher_Orcamento!$B:$D,3,FALSE)*Table1[[#This Row],[Subtotal_insumo]],"")</f>
        <v/>
      </c>
    </row>
    <row r="5775" spans="1:13" x14ac:dyDescent="0.25">
      <c r="A5775" s="6">
        <v>96408</v>
      </c>
      <c r="B5775" s="126">
        <v>1</v>
      </c>
      <c r="C5775" s="133"/>
      <c r="D5775" s="134">
        <v>2044</v>
      </c>
      <c r="E5775" s="7" t="s">
        <v>2193</v>
      </c>
      <c r="F5775" s="8" t="s">
        <v>2140</v>
      </c>
      <c r="G5775" s="16">
        <f>IFERROR(VLOOKUP(Table1[[#This Row],[Codigo_insumo]],BD_Insumos!$B:$E,4),"")</f>
        <v>13.596734305430379</v>
      </c>
      <c r="H5775" s="140">
        <v>0.2</v>
      </c>
      <c r="I5775" s="9"/>
      <c r="J5775" s="22">
        <f t="shared" si="90"/>
        <v>2.719346861086076</v>
      </c>
      <c r="K5775" s="22" t="str">
        <f>IF(I5775&lt;&gt;"",SUMIF(Table1[Codigo_servico],A5775,Table1[Subtotal_insumo]),"")</f>
        <v/>
      </c>
      <c r="L5775" s="16">
        <f>IF(Table1[[#This Row],[Ordem_insumos]]&lt;&gt;0,VLOOKUP(Table1[[#This Row],[Codigo_servico]],Preencher_Orcamento!$B:$D,3,FALSE)*Table1[[#This Row],[Qtde_insumo]],"")</f>
        <v>0</v>
      </c>
      <c r="M5775" s="16">
        <f>IF(Table1[[#This Row],[Ordem_insumos]]&lt;&gt;0,VLOOKUP(Table1[[#This Row],[Codigo_servico]],Preencher_Orcamento!$B:$D,3,FALSE)*Table1[[#This Row],[Subtotal_insumo]],"")</f>
        <v>0</v>
      </c>
    </row>
    <row r="5776" spans="1:13" x14ac:dyDescent="0.25">
      <c r="A5776" s="6">
        <v>96408</v>
      </c>
      <c r="B5776" s="126">
        <v>2</v>
      </c>
      <c r="C5776" s="133"/>
      <c r="D5776" s="134">
        <v>2041</v>
      </c>
      <c r="E5776" s="7" t="s">
        <v>2192</v>
      </c>
      <c r="F5776" s="8" t="s">
        <v>2140</v>
      </c>
      <c r="G5776" s="16">
        <f>IFERROR(VLOOKUP(Table1[[#This Row],[Codigo_insumo]],BD_Insumos!$B:$E,4),"")</f>
        <v>18.820516146129485</v>
      </c>
      <c r="H5776" s="140">
        <v>0.2</v>
      </c>
      <c r="I5776" s="9"/>
      <c r="J5776" s="22">
        <f t="shared" si="90"/>
        <v>3.7641032292258974</v>
      </c>
      <c r="K5776" s="22" t="str">
        <f>IF(I5776&lt;&gt;"",SUMIF(Table1[Codigo_servico],A5776,Table1[Subtotal_insumo]),"")</f>
        <v/>
      </c>
      <c r="L5776" s="16">
        <f>IF(Table1[[#This Row],[Ordem_insumos]]&lt;&gt;0,VLOOKUP(Table1[[#This Row],[Codigo_servico]],Preencher_Orcamento!$B:$D,3,FALSE)*Table1[[#This Row],[Qtde_insumo]],"")</f>
        <v>0</v>
      </c>
      <c r="M5776" s="16">
        <f>IF(Table1[[#This Row],[Ordem_insumos]]&lt;&gt;0,VLOOKUP(Table1[[#This Row],[Codigo_servico]],Preencher_Orcamento!$B:$D,3,FALSE)*Table1[[#This Row],[Subtotal_insumo]],"")</f>
        <v>0</v>
      </c>
    </row>
    <row r="5777" spans="1:13" x14ac:dyDescent="0.25">
      <c r="A5777" s="3">
        <v>96409</v>
      </c>
      <c r="B5777" s="125">
        <v>0</v>
      </c>
      <c r="C5777" s="131" t="s">
        <v>3557</v>
      </c>
      <c r="D5777" s="132"/>
      <c r="E5777" s="4"/>
      <c r="F5777" s="4"/>
      <c r="G5777" s="17" t="str">
        <f>IFERROR(VLOOKUP(Table1[[#This Row],[Codigo_insumo]],BD_Insumos!$B:$E,4),"")</f>
        <v/>
      </c>
      <c r="H5777" s="139"/>
      <c r="I5777" s="5" t="s">
        <v>457</v>
      </c>
      <c r="J5777" s="20" t="str">
        <f t="shared" si="90"/>
        <v/>
      </c>
      <c r="K5777" s="21">
        <f>IF(I5777&lt;&gt;"",SUMIF(Table1[Codigo_servico],A5777,Table1[Subtotal_insumo]),"")</f>
        <v>2.719346861086076</v>
      </c>
      <c r="L5777" s="17" t="str">
        <f>IF(Table1[[#This Row],[Ordem_insumos]]&lt;&gt;0,VLOOKUP(Table1[[#This Row],[Codigo_servico]],Preencher_Orcamento!$B:$D,3,FALSE)*Table1[[#This Row],[Qtde_insumo]],"")</f>
        <v/>
      </c>
      <c r="M5777" s="17" t="str">
        <f>IF(Table1[[#This Row],[Ordem_insumos]]&lt;&gt;0,VLOOKUP(Table1[[#This Row],[Codigo_servico]],Preencher_Orcamento!$B:$D,3,FALSE)*Table1[[#This Row],[Subtotal_insumo]],"")</f>
        <v/>
      </c>
    </row>
    <row r="5778" spans="1:13" x14ac:dyDescent="0.25">
      <c r="A5778" s="6">
        <v>96409</v>
      </c>
      <c r="B5778" s="126">
        <v>1</v>
      </c>
      <c r="C5778" s="133"/>
      <c r="D5778" s="134">
        <v>2044</v>
      </c>
      <c r="E5778" s="7" t="s">
        <v>2193</v>
      </c>
      <c r="F5778" s="8" t="s">
        <v>2140</v>
      </c>
      <c r="G5778" s="16">
        <f>IFERROR(VLOOKUP(Table1[[#This Row],[Codigo_insumo]],BD_Insumos!$B:$E,4),"")</f>
        <v>13.596734305430379</v>
      </c>
      <c r="H5778" s="140">
        <v>0.2</v>
      </c>
      <c r="I5778" s="9"/>
      <c r="J5778" s="22">
        <f t="shared" si="90"/>
        <v>2.719346861086076</v>
      </c>
      <c r="K5778" s="22" t="str">
        <f>IF(I5778&lt;&gt;"",SUMIF(Table1[Codigo_servico],A5778,Table1[Subtotal_insumo]),"")</f>
        <v/>
      </c>
      <c r="L5778" s="16">
        <f>IF(Table1[[#This Row],[Ordem_insumos]]&lt;&gt;0,VLOOKUP(Table1[[#This Row],[Codigo_servico]],Preencher_Orcamento!$B:$D,3,FALSE)*Table1[[#This Row],[Qtde_insumo]],"")</f>
        <v>0</v>
      </c>
      <c r="M5778" s="16">
        <f>IF(Table1[[#This Row],[Ordem_insumos]]&lt;&gt;0,VLOOKUP(Table1[[#This Row],[Codigo_servico]],Preencher_Orcamento!$B:$D,3,FALSE)*Table1[[#This Row],[Subtotal_insumo]],"")</f>
        <v>0</v>
      </c>
    </row>
    <row r="5779" spans="1:13" x14ac:dyDescent="0.25">
      <c r="A5779" s="3">
        <v>96410</v>
      </c>
      <c r="B5779" s="125">
        <v>0</v>
      </c>
      <c r="C5779" s="131" t="s">
        <v>3558</v>
      </c>
      <c r="D5779" s="132"/>
      <c r="E5779" s="4"/>
      <c r="F5779" s="4"/>
      <c r="G5779" s="17" t="str">
        <f>IFERROR(VLOOKUP(Table1[[#This Row],[Codigo_insumo]],BD_Insumos!$B:$E,4),"")</f>
        <v/>
      </c>
      <c r="H5779" s="139"/>
      <c r="I5779" s="5" t="s">
        <v>457</v>
      </c>
      <c r="J5779" s="20" t="str">
        <f t="shared" si="90"/>
        <v/>
      </c>
      <c r="K5779" s="21">
        <f>IF(I5779&lt;&gt;"",SUMIF(Table1[Codigo_servico],A5779,Table1[Subtotal_insumo]),"")</f>
        <v>92.02796951398048</v>
      </c>
      <c r="L5779" s="17" t="str">
        <f>IF(Table1[[#This Row],[Ordem_insumos]]&lt;&gt;0,VLOOKUP(Table1[[#This Row],[Codigo_servico]],Preencher_Orcamento!$B:$D,3,FALSE)*Table1[[#This Row],[Qtde_insumo]],"")</f>
        <v/>
      </c>
      <c r="M5779" s="17" t="str">
        <f>IF(Table1[[#This Row],[Ordem_insumos]]&lt;&gt;0,VLOOKUP(Table1[[#This Row],[Codigo_servico]],Preencher_Orcamento!$B:$D,3,FALSE)*Table1[[#This Row],[Subtotal_insumo]],"")</f>
        <v/>
      </c>
    </row>
    <row r="5780" spans="1:13" x14ac:dyDescent="0.25">
      <c r="A5780" s="6">
        <v>96410</v>
      </c>
      <c r="B5780" s="126">
        <v>1</v>
      </c>
      <c r="C5780" s="133"/>
      <c r="D5780" s="134">
        <v>2044</v>
      </c>
      <c r="E5780" s="7" t="s">
        <v>2193</v>
      </c>
      <c r="F5780" s="8" t="s">
        <v>2140</v>
      </c>
      <c r="G5780" s="16">
        <f>IFERROR(VLOOKUP(Table1[[#This Row],[Codigo_insumo]],BD_Insumos!$B:$E,4),"")</f>
        <v>13.596734305430379</v>
      </c>
      <c r="H5780" s="140">
        <v>4</v>
      </c>
      <c r="I5780" s="9"/>
      <c r="J5780" s="22">
        <f t="shared" si="90"/>
        <v>54.386937221721517</v>
      </c>
      <c r="K5780" s="22" t="str">
        <f>IF(I5780&lt;&gt;"",SUMIF(Table1[Codigo_servico],A5780,Table1[Subtotal_insumo]),"")</f>
        <v/>
      </c>
      <c r="L5780" s="16">
        <f>IF(Table1[[#This Row],[Ordem_insumos]]&lt;&gt;0,VLOOKUP(Table1[[#This Row],[Codigo_servico]],Preencher_Orcamento!$B:$D,3,FALSE)*Table1[[#This Row],[Qtde_insumo]],"")</f>
        <v>0</v>
      </c>
      <c r="M5780" s="16">
        <f>IF(Table1[[#This Row],[Ordem_insumos]]&lt;&gt;0,VLOOKUP(Table1[[#This Row],[Codigo_servico]],Preencher_Orcamento!$B:$D,3,FALSE)*Table1[[#This Row],[Subtotal_insumo]],"")</f>
        <v>0</v>
      </c>
    </row>
    <row r="5781" spans="1:13" x14ac:dyDescent="0.25">
      <c r="A5781" s="6">
        <v>96410</v>
      </c>
      <c r="B5781" s="126">
        <v>2</v>
      </c>
      <c r="C5781" s="133"/>
      <c r="D5781" s="134">
        <v>2041</v>
      </c>
      <c r="E5781" s="7" t="s">
        <v>2192</v>
      </c>
      <c r="F5781" s="8" t="s">
        <v>2140</v>
      </c>
      <c r="G5781" s="16">
        <f>IFERROR(VLOOKUP(Table1[[#This Row],[Codigo_insumo]],BD_Insumos!$B:$E,4),"")</f>
        <v>18.820516146129485</v>
      </c>
      <c r="H5781" s="140">
        <v>2</v>
      </c>
      <c r="I5781" s="9"/>
      <c r="J5781" s="22">
        <f t="shared" si="90"/>
        <v>37.64103229225897</v>
      </c>
      <c r="K5781" s="22" t="str">
        <f>IF(I5781&lt;&gt;"",SUMIF(Table1[Codigo_servico],A5781,Table1[Subtotal_insumo]),"")</f>
        <v/>
      </c>
      <c r="L5781" s="16">
        <f>IF(Table1[[#This Row],[Ordem_insumos]]&lt;&gt;0,VLOOKUP(Table1[[#This Row],[Codigo_servico]],Preencher_Orcamento!$B:$D,3,FALSE)*Table1[[#This Row],[Qtde_insumo]],"")</f>
        <v>0</v>
      </c>
      <c r="M5781" s="16">
        <f>IF(Table1[[#This Row],[Ordem_insumos]]&lt;&gt;0,VLOOKUP(Table1[[#This Row],[Codigo_servico]],Preencher_Orcamento!$B:$D,3,FALSE)*Table1[[#This Row],[Subtotal_insumo]],"")</f>
        <v>0</v>
      </c>
    </row>
    <row r="5782" spans="1:13" x14ac:dyDescent="0.25">
      <c r="A5782" s="3">
        <v>96411</v>
      </c>
      <c r="B5782" s="125">
        <v>0</v>
      </c>
      <c r="C5782" s="131" t="s">
        <v>3559</v>
      </c>
      <c r="D5782" s="132"/>
      <c r="E5782" s="4"/>
      <c r="F5782" s="4"/>
      <c r="G5782" s="17" t="str">
        <f>IFERROR(VLOOKUP(Table1[[#This Row],[Codigo_insumo]],BD_Insumos!$B:$E,4),"")</f>
        <v/>
      </c>
      <c r="H5782" s="139"/>
      <c r="I5782" s="5" t="s">
        <v>457</v>
      </c>
      <c r="J5782" s="20" t="str">
        <f t="shared" si="90"/>
        <v/>
      </c>
      <c r="K5782" s="21">
        <f>IF(I5782&lt;&gt;"",SUMIF(Table1[Codigo_servico],A5782,Table1[Subtotal_insumo]),"")</f>
        <v>21.071212793513915</v>
      </c>
      <c r="L5782" s="17" t="str">
        <f>IF(Table1[[#This Row],[Ordem_insumos]]&lt;&gt;0,VLOOKUP(Table1[[#This Row],[Codigo_servico]],Preencher_Orcamento!$B:$D,3,FALSE)*Table1[[#This Row],[Qtde_insumo]],"")</f>
        <v/>
      </c>
      <c r="M5782" s="17" t="str">
        <f>IF(Table1[[#This Row],[Ordem_insumos]]&lt;&gt;0,VLOOKUP(Table1[[#This Row],[Codigo_servico]],Preencher_Orcamento!$B:$D,3,FALSE)*Table1[[#This Row],[Subtotal_insumo]],"")</f>
        <v/>
      </c>
    </row>
    <row r="5783" spans="1:13" x14ac:dyDescent="0.25">
      <c r="A5783" s="6">
        <v>96411</v>
      </c>
      <c r="B5783" s="126">
        <v>1</v>
      </c>
      <c r="C5783" s="133"/>
      <c r="D5783" s="134">
        <v>2041</v>
      </c>
      <c r="E5783" s="7" t="s">
        <v>2192</v>
      </c>
      <c r="F5783" s="8" t="s">
        <v>2140</v>
      </c>
      <c r="G5783" s="16">
        <f>IFERROR(VLOOKUP(Table1[[#This Row],[Codigo_insumo]],BD_Insumos!$B:$E,4),"")</f>
        <v>18.820516146129485</v>
      </c>
      <c r="H5783" s="140">
        <v>0.65</v>
      </c>
      <c r="I5783" s="9"/>
      <c r="J5783" s="22">
        <f t="shared" si="90"/>
        <v>12.233335494984166</v>
      </c>
      <c r="K5783" s="22" t="str">
        <f>IF(I5783&lt;&gt;"",SUMIF(Table1[Codigo_servico],A5783,Table1[Subtotal_insumo]),"")</f>
        <v/>
      </c>
      <c r="L5783" s="16">
        <f>IF(Table1[[#This Row],[Ordem_insumos]]&lt;&gt;0,VLOOKUP(Table1[[#This Row],[Codigo_servico]],Preencher_Orcamento!$B:$D,3,FALSE)*Table1[[#This Row],[Qtde_insumo]],"")</f>
        <v>0</v>
      </c>
      <c r="M5783" s="16">
        <f>IF(Table1[[#This Row],[Ordem_insumos]]&lt;&gt;0,VLOOKUP(Table1[[#This Row],[Codigo_servico]],Preencher_Orcamento!$B:$D,3,FALSE)*Table1[[#This Row],[Subtotal_insumo]],"")</f>
        <v>0</v>
      </c>
    </row>
    <row r="5784" spans="1:13" x14ac:dyDescent="0.25">
      <c r="A5784" s="6">
        <v>96411</v>
      </c>
      <c r="B5784" s="126">
        <v>2</v>
      </c>
      <c r="C5784" s="133"/>
      <c r="D5784" s="134">
        <v>2044</v>
      </c>
      <c r="E5784" s="7" t="s">
        <v>2193</v>
      </c>
      <c r="F5784" s="8" t="s">
        <v>2140</v>
      </c>
      <c r="G5784" s="16">
        <f>IFERROR(VLOOKUP(Table1[[#This Row],[Codigo_insumo]],BD_Insumos!$B:$E,4),"")</f>
        <v>13.596734305430379</v>
      </c>
      <c r="H5784" s="140">
        <v>0.65</v>
      </c>
      <c r="I5784" s="9"/>
      <c r="J5784" s="22">
        <f t="shared" si="90"/>
        <v>8.8378772985297473</v>
      </c>
      <c r="K5784" s="22" t="str">
        <f>IF(I5784&lt;&gt;"",SUMIF(Table1[Codigo_servico],A5784,Table1[Subtotal_insumo]),"")</f>
        <v/>
      </c>
      <c r="L5784" s="16">
        <f>IF(Table1[[#This Row],[Ordem_insumos]]&lt;&gt;0,VLOOKUP(Table1[[#This Row],[Codigo_servico]],Preencher_Orcamento!$B:$D,3,FALSE)*Table1[[#This Row],[Qtde_insumo]],"")</f>
        <v>0</v>
      </c>
      <c r="M5784" s="16">
        <f>IF(Table1[[#This Row],[Ordem_insumos]]&lt;&gt;0,VLOOKUP(Table1[[#This Row],[Codigo_servico]],Preencher_Orcamento!$B:$D,3,FALSE)*Table1[[#This Row],[Subtotal_insumo]],"")</f>
        <v>0</v>
      </c>
    </row>
    <row r="5785" spans="1:13" x14ac:dyDescent="0.25">
      <c r="A5785" s="3">
        <v>96412</v>
      </c>
      <c r="B5785" s="125">
        <v>0</v>
      </c>
      <c r="C5785" s="131" t="s">
        <v>3560</v>
      </c>
      <c r="D5785" s="132"/>
      <c r="E5785" s="4"/>
      <c r="F5785" s="4"/>
      <c r="G5785" s="17" t="str">
        <f>IFERROR(VLOOKUP(Table1[[#This Row],[Codigo_insumo]],BD_Insumos!$B:$E,4),"")</f>
        <v/>
      </c>
      <c r="H5785" s="139"/>
      <c r="I5785" s="5" t="s">
        <v>457</v>
      </c>
      <c r="J5785" s="20" t="str">
        <f t="shared" si="90"/>
        <v/>
      </c>
      <c r="K5785" s="21">
        <f>IF(I5785&lt;&gt;"",SUMIF(Table1[Codigo_servico],A5785,Table1[Subtotal_insumo]),"")</f>
        <v>127.22882100549791</v>
      </c>
      <c r="L5785" s="17" t="str">
        <f>IF(Table1[[#This Row],[Ordem_insumos]]&lt;&gt;0,VLOOKUP(Table1[[#This Row],[Codigo_servico]],Preencher_Orcamento!$B:$D,3,FALSE)*Table1[[#This Row],[Qtde_insumo]],"")</f>
        <v/>
      </c>
      <c r="M5785" s="17" t="str">
        <f>IF(Table1[[#This Row],[Ordem_insumos]]&lt;&gt;0,VLOOKUP(Table1[[#This Row],[Codigo_servico]],Preencher_Orcamento!$B:$D,3,FALSE)*Table1[[#This Row],[Subtotal_insumo]],"")</f>
        <v/>
      </c>
    </row>
    <row r="5786" spans="1:13" x14ac:dyDescent="0.25">
      <c r="A5786" s="6">
        <v>96412</v>
      </c>
      <c r="B5786" s="126">
        <v>1</v>
      </c>
      <c r="C5786" s="133"/>
      <c r="D5786" s="134">
        <v>1037</v>
      </c>
      <c r="E5786" s="7" t="s">
        <v>2958</v>
      </c>
      <c r="F5786" s="8" t="s">
        <v>2140</v>
      </c>
      <c r="G5786" s="16">
        <f>IFERROR(VLOOKUP(Table1[[#This Row],[Codigo_insumo]],BD_Insumos!$B:$E,4),"")</f>
        <v>35.200851491517405</v>
      </c>
      <c r="H5786" s="140">
        <v>1</v>
      </c>
      <c r="I5786" s="9"/>
      <c r="J5786" s="22">
        <f t="shared" si="90"/>
        <v>35.200851491517405</v>
      </c>
      <c r="K5786" s="22" t="str">
        <f>IF(I5786&lt;&gt;"",SUMIF(Table1[Codigo_servico],A5786,Table1[Subtotal_insumo]),"")</f>
        <v/>
      </c>
      <c r="L5786" s="16">
        <f>IF(Table1[[#This Row],[Ordem_insumos]]&lt;&gt;0,VLOOKUP(Table1[[#This Row],[Codigo_servico]],Preencher_Orcamento!$B:$D,3,FALSE)*Table1[[#This Row],[Qtde_insumo]],"")</f>
        <v>0</v>
      </c>
      <c r="M5786" s="16">
        <f>IF(Table1[[#This Row],[Ordem_insumos]]&lt;&gt;0,VLOOKUP(Table1[[#This Row],[Codigo_servico]],Preencher_Orcamento!$B:$D,3,FALSE)*Table1[[#This Row],[Subtotal_insumo]],"")</f>
        <v>0</v>
      </c>
    </row>
    <row r="5787" spans="1:13" x14ac:dyDescent="0.25">
      <c r="A5787" s="6">
        <v>96412</v>
      </c>
      <c r="B5787" s="126">
        <v>2</v>
      </c>
      <c r="C5787" s="133"/>
      <c r="D5787" s="134">
        <v>2041</v>
      </c>
      <c r="E5787" s="7" t="s">
        <v>2192</v>
      </c>
      <c r="F5787" s="8" t="s">
        <v>2140</v>
      </c>
      <c r="G5787" s="16">
        <f>IFERROR(VLOOKUP(Table1[[#This Row],[Codigo_insumo]],BD_Insumos!$B:$E,4),"")</f>
        <v>18.820516146129485</v>
      </c>
      <c r="H5787" s="140">
        <v>2</v>
      </c>
      <c r="I5787" s="9"/>
      <c r="J5787" s="22">
        <f t="shared" si="90"/>
        <v>37.64103229225897</v>
      </c>
      <c r="K5787" s="22" t="str">
        <f>IF(I5787&lt;&gt;"",SUMIF(Table1[Codigo_servico],A5787,Table1[Subtotal_insumo]),"")</f>
        <v/>
      </c>
      <c r="L5787" s="16">
        <f>IF(Table1[[#This Row],[Ordem_insumos]]&lt;&gt;0,VLOOKUP(Table1[[#This Row],[Codigo_servico]],Preencher_Orcamento!$B:$D,3,FALSE)*Table1[[#This Row],[Qtde_insumo]],"")</f>
        <v>0</v>
      </c>
      <c r="M5787" s="16">
        <f>IF(Table1[[#This Row],[Ordem_insumos]]&lt;&gt;0,VLOOKUP(Table1[[#This Row],[Codigo_servico]],Preencher_Orcamento!$B:$D,3,FALSE)*Table1[[#This Row],[Subtotal_insumo]],"")</f>
        <v>0</v>
      </c>
    </row>
    <row r="5788" spans="1:13" x14ac:dyDescent="0.25">
      <c r="A5788" s="6">
        <v>96412</v>
      </c>
      <c r="B5788" s="126">
        <v>3</v>
      </c>
      <c r="C5788" s="133"/>
      <c r="D5788" s="134">
        <v>2044</v>
      </c>
      <c r="E5788" s="7" t="s">
        <v>2193</v>
      </c>
      <c r="F5788" s="8" t="s">
        <v>2140</v>
      </c>
      <c r="G5788" s="16">
        <f>IFERROR(VLOOKUP(Table1[[#This Row],[Codigo_insumo]],BD_Insumos!$B:$E,4),"")</f>
        <v>13.596734305430379</v>
      </c>
      <c r="H5788" s="140">
        <v>4</v>
      </c>
      <c r="I5788" s="9"/>
      <c r="J5788" s="22">
        <f t="shared" si="90"/>
        <v>54.386937221721517</v>
      </c>
      <c r="K5788" s="22" t="str">
        <f>IF(I5788&lt;&gt;"",SUMIF(Table1[Codigo_servico],A5788,Table1[Subtotal_insumo]),"")</f>
        <v/>
      </c>
      <c r="L5788" s="16">
        <f>IF(Table1[[#This Row],[Ordem_insumos]]&lt;&gt;0,VLOOKUP(Table1[[#This Row],[Codigo_servico]],Preencher_Orcamento!$B:$D,3,FALSE)*Table1[[#This Row],[Qtde_insumo]],"")</f>
        <v>0</v>
      </c>
      <c r="M5788" s="16">
        <f>IF(Table1[[#This Row],[Ordem_insumos]]&lt;&gt;0,VLOOKUP(Table1[[#This Row],[Codigo_servico]],Preencher_Orcamento!$B:$D,3,FALSE)*Table1[[#This Row],[Subtotal_insumo]],"")</f>
        <v>0</v>
      </c>
    </row>
    <row r="5789" spans="1:13" x14ac:dyDescent="0.25">
      <c r="A5789" s="3">
        <v>96413</v>
      </c>
      <c r="B5789" s="125">
        <v>0</v>
      </c>
      <c r="C5789" s="131" t="s">
        <v>3561</v>
      </c>
      <c r="D5789" s="132"/>
      <c r="E5789" s="4"/>
      <c r="F5789" s="4"/>
      <c r="G5789" s="17" t="str">
        <f>IFERROR(VLOOKUP(Table1[[#This Row],[Codigo_insumo]],BD_Insumos!$B:$E,4),"")</f>
        <v/>
      </c>
      <c r="H5789" s="139"/>
      <c r="I5789" s="5" t="s">
        <v>457</v>
      </c>
      <c r="J5789" s="20" t="str">
        <f t="shared" si="90"/>
        <v/>
      </c>
      <c r="K5789" s="21">
        <f>IF(I5789&lt;&gt;"",SUMIF(Table1[Codigo_servico],A5789,Table1[Subtotal_insumo]),"")</f>
        <v>242.2637828979735</v>
      </c>
      <c r="L5789" s="17" t="str">
        <f>IF(Table1[[#This Row],[Ordem_insumos]]&lt;&gt;0,VLOOKUP(Table1[[#This Row],[Codigo_servico]],Preencher_Orcamento!$B:$D,3,FALSE)*Table1[[#This Row],[Qtde_insumo]],"")</f>
        <v/>
      </c>
      <c r="M5789" s="17" t="str">
        <f>IF(Table1[[#This Row],[Ordem_insumos]]&lt;&gt;0,VLOOKUP(Table1[[#This Row],[Codigo_servico]],Preencher_Orcamento!$B:$D,3,FALSE)*Table1[[#This Row],[Subtotal_insumo]],"")</f>
        <v/>
      </c>
    </row>
    <row r="5790" spans="1:13" x14ac:dyDescent="0.25">
      <c r="A5790" s="6">
        <v>96413</v>
      </c>
      <c r="B5790" s="126">
        <v>1</v>
      </c>
      <c r="C5790" s="133"/>
      <c r="D5790" s="134">
        <v>2044</v>
      </c>
      <c r="E5790" s="7" t="s">
        <v>2193</v>
      </c>
      <c r="F5790" s="8" t="s">
        <v>2140</v>
      </c>
      <c r="G5790" s="16">
        <f>IFERROR(VLOOKUP(Table1[[#This Row],[Codigo_insumo]],BD_Insumos!$B:$E,4),"")</f>
        <v>13.596734305430379</v>
      </c>
      <c r="H5790" s="140">
        <v>9</v>
      </c>
      <c r="I5790" s="9"/>
      <c r="J5790" s="22">
        <f t="shared" si="90"/>
        <v>122.37060874887341</v>
      </c>
      <c r="K5790" s="22" t="str">
        <f>IF(I5790&lt;&gt;"",SUMIF(Table1[Codigo_servico],A5790,Table1[Subtotal_insumo]),"")</f>
        <v/>
      </c>
      <c r="L5790" s="16">
        <f>IF(Table1[[#This Row],[Ordem_insumos]]&lt;&gt;0,VLOOKUP(Table1[[#This Row],[Codigo_servico]],Preencher_Orcamento!$B:$D,3,FALSE)*Table1[[#This Row],[Qtde_insumo]],"")</f>
        <v>0</v>
      </c>
      <c r="M5790" s="16">
        <f>IF(Table1[[#This Row],[Ordem_insumos]]&lt;&gt;0,VLOOKUP(Table1[[#This Row],[Codigo_servico]],Preencher_Orcamento!$B:$D,3,FALSE)*Table1[[#This Row],[Subtotal_insumo]],"")</f>
        <v>0</v>
      </c>
    </row>
    <row r="5791" spans="1:13" x14ac:dyDescent="0.25">
      <c r="A5791" s="6">
        <v>96413</v>
      </c>
      <c r="B5791" s="126">
        <v>2</v>
      </c>
      <c r="C5791" s="133"/>
      <c r="D5791" s="134">
        <v>1037</v>
      </c>
      <c r="E5791" s="7" t="s">
        <v>2958</v>
      </c>
      <c r="F5791" s="8" t="s">
        <v>2140</v>
      </c>
      <c r="G5791" s="16">
        <f>IFERROR(VLOOKUP(Table1[[#This Row],[Codigo_insumo]],BD_Insumos!$B:$E,4),"")</f>
        <v>35.200851491517405</v>
      </c>
      <c r="H5791" s="140">
        <v>1</v>
      </c>
      <c r="I5791" s="9"/>
      <c r="J5791" s="22">
        <f t="shared" si="90"/>
        <v>35.200851491517405</v>
      </c>
      <c r="K5791" s="22" t="str">
        <f>IF(I5791&lt;&gt;"",SUMIF(Table1[Codigo_servico],A5791,Table1[Subtotal_insumo]),"")</f>
        <v/>
      </c>
      <c r="L5791" s="16">
        <f>IF(Table1[[#This Row],[Ordem_insumos]]&lt;&gt;0,VLOOKUP(Table1[[#This Row],[Codigo_servico]],Preencher_Orcamento!$B:$D,3,FALSE)*Table1[[#This Row],[Qtde_insumo]],"")</f>
        <v>0</v>
      </c>
      <c r="M5791" s="16">
        <f>IF(Table1[[#This Row],[Ordem_insumos]]&lt;&gt;0,VLOOKUP(Table1[[#This Row],[Codigo_servico]],Preencher_Orcamento!$B:$D,3,FALSE)*Table1[[#This Row],[Subtotal_insumo]],"")</f>
        <v>0</v>
      </c>
    </row>
    <row r="5792" spans="1:13" x14ac:dyDescent="0.25">
      <c r="A5792" s="6">
        <v>96413</v>
      </c>
      <c r="B5792" s="126">
        <v>3</v>
      </c>
      <c r="C5792" s="133"/>
      <c r="D5792" s="134">
        <v>2041</v>
      </c>
      <c r="E5792" s="7" t="s">
        <v>2192</v>
      </c>
      <c r="F5792" s="8" t="s">
        <v>2140</v>
      </c>
      <c r="G5792" s="16">
        <f>IFERROR(VLOOKUP(Table1[[#This Row],[Codigo_insumo]],BD_Insumos!$B:$E,4),"")</f>
        <v>18.820516146129485</v>
      </c>
      <c r="H5792" s="140">
        <v>4.5</v>
      </c>
      <c r="I5792" s="9"/>
      <c r="J5792" s="22">
        <f t="shared" si="90"/>
        <v>84.692322657582679</v>
      </c>
      <c r="K5792" s="22" t="str">
        <f>IF(I5792&lt;&gt;"",SUMIF(Table1[Codigo_servico],A5792,Table1[Subtotal_insumo]),"")</f>
        <v/>
      </c>
      <c r="L5792" s="16">
        <f>IF(Table1[[#This Row],[Ordem_insumos]]&lt;&gt;0,VLOOKUP(Table1[[#This Row],[Codigo_servico]],Preencher_Orcamento!$B:$D,3,FALSE)*Table1[[#This Row],[Qtde_insumo]],"")</f>
        <v>0</v>
      </c>
      <c r="M5792" s="16">
        <f>IF(Table1[[#This Row],[Ordem_insumos]]&lt;&gt;0,VLOOKUP(Table1[[#This Row],[Codigo_servico]],Preencher_Orcamento!$B:$D,3,FALSE)*Table1[[#This Row],[Subtotal_insumo]],"")</f>
        <v>0</v>
      </c>
    </row>
    <row r="5793" spans="1:13" x14ac:dyDescent="0.25">
      <c r="A5793" s="3">
        <v>96414</v>
      </c>
      <c r="B5793" s="125">
        <v>0</v>
      </c>
      <c r="C5793" s="131" t="s">
        <v>3562</v>
      </c>
      <c r="D5793" s="132"/>
      <c r="E5793" s="4"/>
      <c r="F5793" s="4"/>
      <c r="G5793" s="17" t="str">
        <f>IFERROR(VLOOKUP(Table1[[#This Row],[Codigo_insumo]],BD_Insumos!$B:$E,4),"")</f>
        <v/>
      </c>
      <c r="H5793" s="139"/>
      <c r="I5793" s="5" t="s">
        <v>457</v>
      </c>
      <c r="J5793" s="20" t="str">
        <f t="shared" si="90"/>
        <v/>
      </c>
      <c r="K5793" s="21">
        <f>IF(I5793&lt;&gt;"",SUMIF(Table1[Codigo_servico],A5793,Table1[Subtotal_insumo]),"")</f>
        <v>48.625875677339792</v>
      </c>
      <c r="L5793" s="17" t="str">
        <f>IF(Table1[[#This Row],[Ordem_insumos]]&lt;&gt;0,VLOOKUP(Table1[[#This Row],[Codigo_servico]],Preencher_Orcamento!$B:$D,3,FALSE)*Table1[[#This Row],[Qtde_insumo]],"")</f>
        <v/>
      </c>
      <c r="M5793" s="17" t="str">
        <f>IF(Table1[[#This Row],[Ordem_insumos]]&lt;&gt;0,VLOOKUP(Table1[[#This Row],[Codigo_servico]],Preencher_Orcamento!$B:$D,3,FALSE)*Table1[[#This Row],[Subtotal_insumo]],"")</f>
        <v/>
      </c>
    </row>
    <row r="5794" spans="1:13" x14ac:dyDescent="0.25">
      <c r="A5794" s="6">
        <v>96414</v>
      </c>
      <c r="B5794" s="126">
        <v>1</v>
      </c>
      <c r="C5794" s="133"/>
      <c r="D5794" s="134">
        <v>2041</v>
      </c>
      <c r="E5794" s="7" t="s">
        <v>2192</v>
      </c>
      <c r="F5794" s="8" t="s">
        <v>2140</v>
      </c>
      <c r="G5794" s="16">
        <f>IFERROR(VLOOKUP(Table1[[#This Row],[Codigo_insumo]],BD_Insumos!$B:$E,4),"")</f>
        <v>18.820516146129485</v>
      </c>
      <c r="H5794" s="140">
        <v>1.5</v>
      </c>
      <c r="I5794" s="9"/>
      <c r="J5794" s="22">
        <f t="shared" si="90"/>
        <v>28.230774219194227</v>
      </c>
      <c r="K5794" s="22" t="str">
        <f>IF(I5794&lt;&gt;"",SUMIF(Table1[Codigo_servico],A5794,Table1[Subtotal_insumo]),"")</f>
        <v/>
      </c>
      <c r="L5794" s="16">
        <f>IF(Table1[[#This Row],[Ordem_insumos]]&lt;&gt;0,VLOOKUP(Table1[[#This Row],[Codigo_servico]],Preencher_Orcamento!$B:$D,3,FALSE)*Table1[[#This Row],[Qtde_insumo]],"")</f>
        <v>0</v>
      </c>
      <c r="M5794" s="16">
        <f>IF(Table1[[#This Row],[Ordem_insumos]]&lt;&gt;0,VLOOKUP(Table1[[#This Row],[Codigo_servico]],Preencher_Orcamento!$B:$D,3,FALSE)*Table1[[#This Row],[Subtotal_insumo]],"")</f>
        <v>0</v>
      </c>
    </row>
    <row r="5795" spans="1:13" x14ac:dyDescent="0.25">
      <c r="A5795" s="6">
        <v>96414</v>
      </c>
      <c r="B5795" s="126">
        <v>2</v>
      </c>
      <c r="C5795" s="133"/>
      <c r="D5795" s="134">
        <v>2044</v>
      </c>
      <c r="E5795" s="7" t="s">
        <v>2193</v>
      </c>
      <c r="F5795" s="8" t="s">
        <v>2140</v>
      </c>
      <c r="G5795" s="16">
        <f>IFERROR(VLOOKUP(Table1[[#This Row],[Codigo_insumo]],BD_Insumos!$B:$E,4),"")</f>
        <v>13.596734305430379</v>
      </c>
      <c r="H5795" s="140">
        <v>1.5</v>
      </c>
      <c r="I5795" s="9"/>
      <c r="J5795" s="22">
        <f t="shared" si="90"/>
        <v>20.395101458145568</v>
      </c>
      <c r="K5795" s="22" t="str">
        <f>IF(I5795&lt;&gt;"",SUMIF(Table1[Codigo_servico],A5795,Table1[Subtotal_insumo]),"")</f>
        <v/>
      </c>
      <c r="L5795" s="16">
        <f>IF(Table1[[#This Row],[Ordem_insumos]]&lt;&gt;0,VLOOKUP(Table1[[#This Row],[Codigo_servico]],Preencher_Orcamento!$B:$D,3,FALSE)*Table1[[#This Row],[Qtde_insumo]],"")</f>
        <v>0</v>
      </c>
      <c r="M5795" s="16">
        <f>IF(Table1[[#This Row],[Ordem_insumos]]&lt;&gt;0,VLOOKUP(Table1[[#This Row],[Codigo_servico]],Preencher_Orcamento!$B:$D,3,FALSE)*Table1[[#This Row],[Subtotal_insumo]],"")</f>
        <v>0</v>
      </c>
    </row>
    <row r="5796" spans="1:13" x14ac:dyDescent="0.25">
      <c r="A5796" s="3">
        <v>96415</v>
      </c>
      <c r="B5796" s="125">
        <v>0</v>
      </c>
      <c r="C5796" s="131" t="s">
        <v>3563</v>
      </c>
      <c r="D5796" s="132"/>
      <c r="E5796" s="4"/>
      <c r="F5796" s="4"/>
      <c r="G5796" s="17" t="str">
        <f>IFERROR(VLOOKUP(Table1[[#This Row],[Codigo_insumo]],BD_Insumos!$B:$E,4),"")</f>
        <v/>
      </c>
      <c r="H5796" s="139"/>
      <c r="I5796" s="5" t="s">
        <v>457</v>
      </c>
      <c r="J5796" s="20" t="str">
        <f t="shared" si="90"/>
        <v/>
      </c>
      <c r="K5796" s="21">
        <f>IF(I5796&lt;&gt;"",SUMIF(Table1[Codigo_servico],A5796,Table1[Subtotal_insumo]),"")</f>
        <v>21.754774888688608</v>
      </c>
      <c r="L5796" s="17" t="str">
        <f>IF(Table1[[#This Row],[Ordem_insumos]]&lt;&gt;0,VLOOKUP(Table1[[#This Row],[Codigo_servico]],Preencher_Orcamento!$B:$D,3,FALSE)*Table1[[#This Row],[Qtde_insumo]],"")</f>
        <v/>
      </c>
      <c r="M5796" s="17" t="str">
        <f>IF(Table1[[#This Row],[Ordem_insumos]]&lt;&gt;0,VLOOKUP(Table1[[#This Row],[Codigo_servico]],Preencher_Orcamento!$B:$D,3,FALSE)*Table1[[#This Row],[Subtotal_insumo]],"")</f>
        <v/>
      </c>
    </row>
    <row r="5797" spans="1:13" x14ac:dyDescent="0.25">
      <c r="A5797" s="6">
        <v>96415</v>
      </c>
      <c r="B5797" s="126">
        <v>1</v>
      </c>
      <c r="C5797" s="133"/>
      <c r="D5797" s="134">
        <v>2044</v>
      </c>
      <c r="E5797" s="7" t="s">
        <v>2193</v>
      </c>
      <c r="F5797" s="8" t="s">
        <v>2140</v>
      </c>
      <c r="G5797" s="16">
        <f>IFERROR(VLOOKUP(Table1[[#This Row],[Codigo_insumo]],BD_Insumos!$B:$E,4),"")</f>
        <v>13.596734305430379</v>
      </c>
      <c r="H5797" s="140">
        <v>1.6</v>
      </c>
      <c r="I5797" s="9"/>
      <c r="J5797" s="22">
        <f t="shared" si="90"/>
        <v>21.754774888688608</v>
      </c>
      <c r="K5797" s="22" t="str">
        <f>IF(I5797&lt;&gt;"",SUMIF(Table1[Codigo_servico],A5797,Table1[Subtotal_insumo]),"")</f>
        <v/>
      </c>
      <c r="L5797" s="16">
        <f>IF(Table1[[#This Row],[Ordem_insumos]]&lt;&gt;0,VLOOKUP(Table1[[#This Row],[Codigo_servico]],Preencher_Orcamento!$B:$D,3,FALSE)*Table1[[#This Row],[Qtde_insumo]],"")</f>
        <v>0</v>
      </c>
      <c r="M5797" s="16">
        <f>IF(Table1[[#This Row],[Ordem_insumos]]&lt;&gt;0,VLOOKUP(Table1[[#This Row],[Codigo_servico]],Preencher_Orcamento!$B:$D,3,FALSE)*Table1[[#This Row],[Subtotal_insumo]],"")</f>
        <v>0</v>
      </c>
    </row>
    <row r="5798" spans="1:13" x14ac:dyDescent="0.25">
      <c r="A5798" s="3">
        <v>96416</v>
      </c>
      <c r="B5798" s="125">
        <v>0</v>
      </c>
      <c r="C5798" s="131" t="s">
        <v>3564</v>
      </c>
      <c r="D5798" s="132"/>
      <c r="E5798" s="4"/>
      <c r="F5798" s="4"/>
      <c r="G5798" s="17" t="str">
        <f>IFERROR(VLOOKUP(Table1[[#This Row],[Codigo_insumo]],BD_Insumos!$B:$E,4),"")</f>
        <v/>
      </c>
      <c r="H5798" s="139"/>
      <c r="I5798" s="5" t="s">
        <v>5</v>
      </c>
      <c r="J5798" s="20" t="str">
        <f t="shared" si="90"/>
        <v/>
      </c>
      <c r="K5798" s="21">
        <f>IF(I5798&lt;&gt;"",SUMIF(Table1[Codigo_servico],A5798,Table1[Subtotal_insumo]),"")</f>
        <v>4.8625875677339794</v>
      </c>
      <c r="L5798" s="17" t="str">
        <f>IF(Table1[[#This Row],[Ordem_insumos]]&lt;&gt;0,VLOOKUP(Table1[[#This Row],[Codigo_servico]],Preencher_Orcamento!$B:$D,3,FALSE)*Table1[[#This Row],[Qtde_insumo]],"")</f>
        <v/>
      </c>
      <c r="M5798" s="17" t="str">
        <f>IF(Table1[[#This Row],[Ordem_insumos]]&lt;&gt;0,VLOOKUP(Table1[[#This Row],[Codigo_servico]],Preencher_Orcamento!$B:$D,3,FALSE)*Table1[[#This Row],[Subtotal_insumo]],"")</f>
        <v/>
      </c>
    </row>
    <row r="5799" spans="1:13" x14ac:dyDescent="0.25">
      <c r="A5799" s="6">
        <v>96416</v>
      </c>
      <c r="B5799" s="126">
        <v>1</v>
      </c>
      <c r="C5799" s="133"/>
      <c r="D5799" s="134">
        <v>2041</v>
      </c>
      <c r="E5799" s="7" t="s">
        <v>2192</v>
      </c>
      <c r="F5799" s="8" t="s">
        <v>2140</v>
      </c>
      <c r="G5799" s="16">
        <f>IFERROR(VLOOKUP(Table1[[#This Row],[Codigo_insumo]],BD_Insumos!$B:$E,4),"")</f>
        <v>18.820516146129485</v>
      </c>
      <c r="H5799" s="140">
        <v>0.15</v>
      </c>
      <c r="I5799" s="9"/>
      <c r="J5799" s="22">
        <f t="shared" si="90"/>
        <v>2.8230774219194226</v>
      </c>
      <c r="K5799" s="22" t="str">
        <f>IF(I5799&lt;&gt;"",SUMIF(Table1[Codigo_servico],A5799,Table1[Subtotal_insumo]),"")</f>
        <v/>
      </c>
      <c r="L5799" s="16">
        <f>IF(Table1[[#This Row],[Ordem_insumos]]&lt;&gt;0,VLOOKUP(Table1[[#This Row],[Codigo_servico]],Preencher_Orcamento!$B:$D,3,FALSE)*Table1[[#This Row],[Qtde_insumo]],"")</f>
        <v>0</v>
      </c>
      <c r="M5799" s="16">
        <f>IF(Table1[[#This Row],[Ordem_insumos]]&lt;&gt;0,VLOOKUP(Table1[[#This Row],[Codigo_servico]],Preencher_Orcamento!$B:$D,3,FALSE)*Table1[[#This Row],[Subtotal_insumo]],"")</f>
        <v>0</v>
      </c>
    </row>
    <row r="5800" spans="1:13" x14ac:dyDescent="0.25">
      <c r="A5800" s="6">
        <v>96416</v>
      </c>
      <c r="B5800" s="126">
        <v>2</v>
      </c>
      <c r="C5800" s="133"/>
      <c r="D5800" s="134">
        <v>2044</v>
      </c>
      <c r="E5800" s="7" t="s">
        <v>2193</v>
      </c>
      <c r="F5800" s="8" t="s">
        <v>2140</v>
      </c>
      <c r="G5800" s="16">
        <f>IFERROR(VLOOKUP(Table1[[#This Row],[Codigo_insumo]],BD_Insumos!$B:$E,4),"")</f>
        <v>13.596734305430379</v>
      </c>
      <c r="H5800" s="140">
        <v>0.15</v>
      </c>
      <c r="I5800" s="9"/>
      <c r="J5800" s="22">
        <f t="shared" si="90"/>
        <v>2.0395101458145568</v>
      </c>
      <c r="K5800" s="22" t="str">
        <f>IF(I5800&lt;&gt;"",SUMIF(Table1[Codigo_servico],A5800,Table1[Subtotal_insumo]),"")</f>
        <v/>
      </c>
      <c r="L5800" s="16">
        <f>IF(Table1[[#This Row],[Ordem_insumos]]&lt;&gt;0,VLOOKUP(Table1[[#This Row],[Codigo_servico]],Preencher_Orcamento!$B:$D,3,FALSE)*Table1[[#This Row],[Qtde_insumo]],"")</f>
        <v>0</v>
      </c>
      <c r="M5800" s="16">
        <f>IF(Table1[[#This Row],[Ordem_insumos]]&lt;&gt;0,VLOOKUP(Table1[[#This Row],[Codigo_servico]],Preencher_Orcamento!$B:$D,3,FALSE)*Table1[[#This Row],[Subtotal_insumo]],"")</f>
        <v>0</v>
      </c>
    </row>
    <row r="5801" spans="1:13" x14ac:dyDescent="0.25">
      <c r="A5801" s="3">
        <v>96417</v>
      </c>
      <c r="B5801" s="125">
        <v>0</v>
      </c>
      <c r="C5801" s="131" t="s">
        <v>3565</v>
      </c>
      <c r="D5801" s="132"/>
      <c r="E5801" s="4"/>
      <c r="F5801" s="4"/>
      <c r="G5801" s="17" t="str">
        <f>IFERROR(VLOOKUP(Table1[[#This Row],[Codigo_insumo]],BD_Insumos!$B:$E,4),"")</f>
        <v/>
      </c>
      <c r="H5801" s="139"/>
      <c r="I5801" s="5" t="s">
        <v>457</v>
      </c>
      <c r="J5801" s="20" t="str">
        <f t="shared" si="90"/>
        <v/>
      </c>
      <c r="K5801" s="21">
        <f>IF(I5801&lt;&gt;"",SUMIF(Table1[Codigo_servico],A5801,Table1[Subtotal_insumo]),"")</f>
        <v>50.891528402199157</v>
      </c>
      <c r="L5801" s="17" t="str">
        <f>IF(Table1[[#This Row],[Ordem_insumos]]&lt;&gt;0,VLOOKUP(Table1[[#This Row],[Codigo_servico]],Preencher_Orcamento!$B:$D,3,FALSE)*Table1[[#This Row],[Qtde_insumo]],"")</f>
        <v/>
      </c>
      <c r="M5801" s="17" t="str">
        <f>IF(Table1[[#This Row],[Ordem_insumos]]&lt;&gt;0,VLOOKUP(Table1[[#This Row],[Codigo_servico]],Preencher_Orcamento!$B:$D,3,FALSE)*Table1[[#This Row],[Subtotal_insumo]],"")</f>
        <v/>
      </c>
    </row>
    <row r="5802" spans="1:13" x14ac:dyDescent="0.25">
      <c r="A5802" s="6">
        <v>96417</v>
      </c>
      <c r="B5802" s="126">
        <v>1</v>
      </c>
      <c r="C5802" s="133"/>
      <c r="D5802" s="134">
        <v>2044</v>
      </c>
      <c r="E5802" s="7" t="s">
        <v>2193</v>
      </c>
      <c r="F5802" s="8" t="s">
        <v>2140</v>
      </c>
      <c r="G5802" s="16">
        <f>IFERROR(VLOOKUP(Table1[[#This Row],[Codigo_insumo]],BD_Insumos!$B:$E,4),"")</f>
        <v>13.596734305430379</v>
      </c>
      <c r="H5802" s="140">
        <v>1.6</v>
      </c>
      <c r="I5802" s="9"/>
      <c r="J5802" s="22">
        <f t="shared" si="90"/>
        <v>21.754774888688608</v>
      </c>
      <c r="K5802" s="22" t="str">
        <f>IF(I5802&lt;&gt;"",SUMIF(Table1[Codigo_servico],A5802,Table1[Subtotal_insumo]),"")</f>
        <v/>
      </c>
      <c r="L5802" s="16">
        <f>IF(Table1[[#This Row],[Ordem_insumos]]&lt;&gt;0,VLOOKUP(Table1[[#This Row],[Codigo_servico]],Preencher_Orcamento!$B:$D,3,FALSE)*Table1[[#This Row],[Qtde_insumo]],"")</f>
        <v>0</v>
      </c>
      <c r="M5802" s="16">
        <f>IF(Table1[[#This Row],[Ordem_insumos]]&lt;&gt;0,VLOOKUP(Table1[[#This Row],[Codigo_servico]],Preencher_Orcamento!$B:$D,3,FALSE)*Table1[[#This Row],[Subtotal_insumo]],"")</f>
        <v>0</v>
      </c>
    </row>
    <row r="5803" spans="1:13" x14ac:dyDescent="0.25">
      <c r="A5803" s="6">
        <v>96417</v>
      </c>
      <c r="B5803" s="126">
        <v>2</v>
      </c>
      <c r="C5803" s="133"/>
      <c r="D5803" s="134">
        <v>2041</v>
      </c>
      <c r="E5803" s="7" t="s">
        <v>2192</v>
      </c>
      <c r="F5803" s="8" t="s">
        <v>2140</v>
      </c>
      <c r="G5803" s="16">
        <f>IFERROR(VLOOKUP(Table1[[#This Row],[Codigo_insumo]],BD_Insumos!$B:$E,4),"")</f>
        <v>18.820516146129485</v>
      </c>
      <c r="H5803" s="140">
        <v>0.8</v>
      </c>
      <c r="I5803" s="9"/>
      <c r="J5803" s="22">
        <f t="shared" si="90"/>
        <v>15.056412916903589</v>
      </c>
      <c r="K5803" s="22" t="str">
        <f>IF(I5803&lt;&gt;"",SUMIF(Table1[Codigo_servico],A5803,Table1[Subtotal_insumo]),"")</f>
        <v/>
      </c>
      <c r="L5803" s="16">
        <f>IF(Table1[[#This Row],[Ordem_insumos]]&lt;&gt;0,VLOOKUP(Table1[[#This Row],[Codigo_servico]],Preencher_Orcamento!$B:$D,3,FALSE)*Table1[[#This Row],[Qtde_insumo]],"")</f>
        <v>0</v>
      </c>
      <c r="M5803" s="16">
        <f>IF(Table1[[#This Row],[Ordem_insumos]]&lt;&gt;0,VLOOKUP(Table1[[#This Row],[Codigo_servico]],Preencher_Orcamento!$B:$D,3,FALSE)*Table1[[#This Row],[Subtotal_insumo]],"")</f>
        <v>0</v>
      </c>
    </row>
    <row r="5804" spans="1:13" x14ac:dyDescent="0.25">
      <c r="A5804" s="6">
        <v>96417</v>
      </c>
      <c r="B5804" s="126">
        <v>3</v>
      </c>
      <c r="C5804" s="133"/>
      <c r="D5804" s="134">
        <v>1037</v>
      </c>
      <c r="E5804" s="7" t="s">
        <v>2958</v>
      </c>
      <c r="F5804" s="8" t="s">
        <v>2140</v>
      </c>
      <c r="G5804" s="16">
        <f>IFERROR(VLOOKUP(Table1[[#This Row],[Codigo_insumo]],BD_Insumos!$B:$E,4),"")</f>
        <v>35.200851491517405</v>
      </c>
      <c r="H5804" s="140">
        <v>0.4</v>
      </c>
      <c r="I5804" s="9"/>
      <c r="J5804" s="22">
        <f t="shared" si="90"/>
        <v>14.080340596606963</v>
      </c>
      <c r="K5804" s="22" t="str">
        <f>IF(I5804&lt;&gt;"",SUMIF(Table1[Codigo_servico],A5804,Table1[Subtotal_insumo]),"")</f>
        <v/>
      </c>
      <c r="L5804" s="16">
        <f>IF(Table1[[#This Row],[Ordem_insumos]]&lt;&gt;0,VLOOKUP(Table1[[#This Row],[Codigo_servico]],Preencher_Orcamento!$B:$D,3,FALSE)*Table1[[#This Row],[Qtde_insumo]],"")</f>
        <v>0</v>
      </c>
      <c r="M5804" s="16">
        <f>IF(Table1[[#This Row],[Ordem_insumos]]&lt;&gt;0,VLOOKUP(Table1[[#This Row],[Codigo_servico]],Preencher_Orcamento!$B:$D,3,FALSE)*Table1[[#This Row],[Subtotal_insumo]],"")</f>
        <v>0</v>
      </c>
    </row>
    <row r="5805" spans="1:13" x14ac:dyDescent="0.25">
      <c r="A5805" s="3">
        <v>96418</v>
      </c>
      <c r="B5805" s="125">
        <v>0</v>
      </c>
      <c r="C5805" s="131" t="s">
        <v>3566</v>
      </c>
      <c r="D5805" s="132"/>
      <c r="E5805" s="4"/>
      <c r="F5805" s="4"/>
      <c r="G5805" s="17" t="str">
        <f>IFERROR(VLOOKUP(Table1[[#This Row],[Codigo_insumo]],BD_Insumos!$B:$E,4),"")</f>
        <v/>
      </c>
      <c r="H5805" s="139"/>
      <c r="I5805" s="5" t="s">
        <v>457</v>
      </c>
      <c r="J5805" s="20" t="str">
        <f t="shared" si="90"/>
        <v/>
      </c>
      <c r="K5805" s="21">
        <f>IF(I5805&lt;&gt;"",SUMIF(Table1[Codigo_servico],A5805,Table1[Subtotal_insumo]),"")</f>
        <v>98.643551874658357</v>
      </c>
      <c r="L5805" s="17" t="str">
        <f>IF(Table1[[#This Row],[Ordem_insumos]]&lt;&gt;0,VLOOKUP(Table1[[#This Row],[Codigo_servico]],Preencher_Orcamento!$B:$D,3,FALSE)*Table1[[#This Row],[Qtde_insumo]],"")</f>
        <v/>
      </c>
      <c r="M5805" s="17" t="str">
        <f>IF(Table1[[#This Row],[Ordem_insumos]]&lt;&gt;0,VLOOKUP(Table1[[#This Row],[Codigo_servico]],Preencher_Orcamento!$B:$D,3,FALSE)*Table1[[#This Row],[Subtotal_insumo]],"")</f>
        <v/>
      </c>
    </row>
    <row r="5806" spans="1:13" x14ac:dyDescent="0.25">
      <c r="A5806" s="6">
        <v>96418</v>
      </c>
      <c r="B5806" s="126">
        <v>1</v>
      </c>
      <c r="C5806" s="133"/>
      <c r="D5806" s="134">
        <v>1037</v>
      </c>
      <c r="E5806" s="7" t="s">
        <v>2958</v>
      </c>
      <c r="F5806" s="8" t="s">
        <v>2140</v>
      </c>
      <c r="G5806" s="16">
        <f>IFERROR(VLOOKUP(Table1[[#This Row],[Codigo_insumo]],BD_Insumos!$B:$E,4),"")</f>
        <v>35.200851491517405</v>
      </c>
      <c r="H5806" s="140">
        <v>0.5</v>
      </c>
      <c r="I5806" s="9"/>
      <c r="J5806" s="22">
        <f t="shared" si="90"/>
        <v>17.600425745758702</v>
      </c>
      <c r="K5806" s="22" t="str">
        <f>IF(I5806&lt;&gt;"",SUMIF(Table1[Codigo_servico],A5806,Table1[Subtotal_insumo]),"")</f>
        <v/>
      </c>
      <c r="L5806" s="16">
        <f>IF(Table1[[#This Row],[Ordem_insumos]]&lt;&gt;0,VLOOKUP(Table1[[#This Row],[Codigo_servico]],Preencher_Orcamento!$B:$D,3,FALSE)*Table1[[#This Row],[Qtde_insumo]],"")</f>
        <v>0</v>
      </c>
      <c r="M5806" s="16">
        <f>IF(Table1[[#This Row],[Ordem_insumos]]&lt;&gt;0,VLOOKUP(Table1[[#This Row],[Codigo_servico]],Preencher_Orcamento!$B:$D,3,FALSE)*Table1[[#This Row],[Subtotal_insumo]],"")</f>
        <v>0</v>
      </c>
    </row>
    <row r="5807" spans="1:13" x14ac:dyDescent="0.25">
      <c r="A5807" s="6">
        <v>96418</v>
      </c>
      <c r="B5807" s="126">
        <v>2</v>
      </c>
      <c r="C5807" s="133"/>
      <c r="D5807" s="134">
        <v>2044</v>
      </c>
      <c r="E5807" s="7" t="s">
        <v>2193</v>
      </c>
      <c r="F5807" s="8" t="s">
        <v>2140</v>
      </c>
      <c r="G5807" s="16">
        <f>IFERROR(VLOOKUP(Table1[[#This Row],[Codigo_insumo]],BD_Insumos!$B:$E,4),"")</f>
        <v>13.596734305430379</v>
      </c>
      <c r="H5807" s="140">
        <v>2.5</v>
      </c>
      <c r="I5807" s="9"/>
      <c r="J5807" s="22">
        <f t="shared" si="90"/>
        <v>33.991835763575949</v>
      </c>
      <c r="K5807" s="22" t="str">
        <f>IF(I5807&lt;&gt;"",SUMIF(Table1[Codigo_servico],A5807,Table1[Subtotal_insumo]),"")</f>
        <v/>
      </c>
      <c r="L5807" s="16">
        <f>IF(Table1[[#This Row],[Ordem_insumos]]&lt;&gt;0,VLOOKUP(Table1[[#This Row],[Codigo_servico]],Preencher_Orcamento!$B:$D,3,FALSE)*Table1[[#This Row],[Qtde_insumo]],"")</f>
        <v>0</v>
      </c>
      <c r="M5807" s="16">
        <f>IF(Table1[[#This Row],[Ordem_insumos]]&lt;&gt;0,VLOOKUP(Table1[[#This Row],[Codigo_servico]],Preencher_Orcamento!$B:$D,3,FALSE)*Table1[[#This Row],[Subtotal_insumo]],"")</f>
        <v>0</v>
      </c>
    </row>
    <row r="5808" spans="1:13" x14ac:dyDescent="0.25">
      <c r="A5808" s="6">
        <v>96418</v>
      </c>
      <c r="B5808" s="126">
        <v>3</v>
      </c>
      <c r="C5808" s="133"/>
      <c r="D5808" s="134">
        <v>2041</v>
      </c>
      <c r="E5808" s="7" t="s">
        <v>2192</v>
      </c>
      <c r="F5808" s="8" t="s">
        <v>2140</v>
      </c>
      <c r="G5808" s="16">
        <f>IFERROR(VLOOKUP(Table1[[#This Row],[Codigo_insumo]],BD_Insumos!$B:$E,4),"")</f>
        <v>18.820516146129485</v>
      </c>
      <c r="H5808" s="140">
        <v>2.5</v>
      </c>
      <c r="I5808" s="9"/>
      <c r="J5808" s="22">
        <f t="shared" si="90"/>
        <v>47.051290365323709</v>
      </c>
      <c r="K5808" s="22" t="str">
        <f>IF(I5808&lt;&gt;"",SUMIF(Table1[Codigo_servico],A5808,Table1[Subtotal_insumo]),"")</f>
        <v/>
      </c>
      <c r="L5808" s="16">
        <f>IF(Table1[[#This Row],[Ordem_insumos]]&lt;&gt;0,VLOOKUP(Table1[[#This Row],[Codigo_servico]],Preencher_Orcamento!$B:$D,3,FALSE)*Table1[[#This Row],[Qtde_insumo]],"")</f>
        <v>0</v>
      </c>
      <c r="M5808" s="16">
        <f>IF(Table1[[#This Row],[Ordem_insumos]]&lt;&gt;0,VLOOKUP(Table1[[#This Row],[Codigo_servico]],Preencher_Orcamento!$B:$D,3,FALSE)*Table1[[#This Row],[Subtotal_insumo]],"")</f>
        <v>0</v>
      </c>
    </row>
    <row r="5809" spans="1:13" x14ac:dyDescent="0.25">
      <c r="A5809" s="3">
        <v>96423</v>
      </c>
      <c r="B5809" s="125">
        <v>0</v>
      </c>
      <c r="C5809" s="131" t="s">
        <v>3567</v>
      </c>
      <c r="D5809" s="132"/>
      <c r="E5809" s="4"/>
      <c r="F5809" s="4"/>
      <c r="G5809" s="17" t="str">
        <f>IFERROR(VLOOKUP(Table1[[#This Row],[Codigo_insumo]],BD_Insumos!$B:$E,4),"")</f>
        <v/>
      </c>
      <c r="H5809" s="139"/>
      <c r="I5809" s="5" t="s">
        <v>457</v>
      </c>
      <c r="J5809" s="20" t="str">
        <f t="shared" si="90"/>
        <v/>
      </c>
      <c r="K5809" s="21">
        <f>IF(I5809&lt;&gt;"",SUMIF(Table1[Codigo_servico],A5809,Table1[Subtotal_insumo]),"")</f>
        <v>16.208625225779933</v>
      </c>
      <c r="L5809" s="17" t="str">
        <f>IF(Table1[[#This Row],[Ordem_insumos]]&lt;&gt;0,VLOOKUP(Table1[[#This Row],[Codigo_servico]],Preencher_Orcamento!$B:$D,3,FALSE)*Table1[[#This Row],[Qtde_insumo]],"")</f>
        <v/>
      </c>
      <c r="M5809" s="17" t="str">
        <f>IF(Table1[[#This Row],[Ordem_insumos]]&lt;&gt;0,VLOOKUP(Table1[[#This Row],[Codigo_servico]],Preencher_Orcamento!$B:$D,3,FALSE)*Table1[[#This Row],[Subtotal_insumo]],"")</f>
        <v/>
      </c>
    </row>
    <row r="5810" spans="1:13" x14ac:dyDescent="0.25">
      <c r="A5810" s="6">
        <v>96423</v>
      </c>
      <c r="B5810" s="126">
        <v>1</v>
      </c>
      <c r="C5810" s="133"/>
      <c r="D5810" s="134">
        <v>2041</v>
      </c>
      <c r="E5810" s="7" t="s">
        <v>2192</v>
      </c>
      <c r="F5810" s="8" t="s">
        <v>2140</v>
      </c>
      <c r="G5810" s="16">
        <f>IFERROR(VLOOKUP(Table1[[#This Row],[Codigo_insumo]],BD_Insumos!$B:$E,4),"")</f>
        <v>18.820516146129485</v>
      </c>
      <c r="H5810" s="140">
        <v>0.5</v>
      </c>
      <c r="I5810" s="9"/>
      <c r="J5810" s="22">
        <f t="shared" si="90"/>
        <v>9.4102580730647425</v>
      </c>
      <c r="K5810" s="22" t="str">
        <f>IF(I5810&lt;&gt;"",SUMIF(Table1[Codigo_servico],A5810,Table1[Subtotal_insumo]),"")</f>
        <v/>
      </c>
      <c r="L5810" s="16">
        <f>IF(Table1[[#This Row],[Ordem_insumos]]&lt;&gt;0,VLOOKUP(Table1[[#This Row],[Codigo_servico]],Preencher_Orcamento!$B:$D,3,FALSE)*Table1[[#This Row],[Qtde_insumo]],"")</f>
        <v>0</v>
      </c>
      <c r="M5810" s="16">
        <f>IF(Table1[[#This Row],[Ordem_insumos]]&lt;&gt;0,VLOOKUP(Table1[[#This Row],[Codigo_servico]],Preencher_Orcamento!$B:$D,3,FALSE)*Table1[[#This Row],[Subtotal_insumo]],"")</f>
        <v>0</v>
      </c>
    </row>
    <row r="5811" spans="1:13" x14ac:dyDescent="0.25">
      <c r="A5811" s="6">
        <v>96423</v>
      </c>
      <c r="B5811" s="126">
        <v>2</v>
      </c>
      <c r="C5811" s="133"/>
      <c r="D5811" s="134">
        <v>2044</v>
      </c>
      <c r="E5811" s="7" t="s">
        <v>2193</v>
      </c>
      <c r="F5811" s="8" t="s">
        <v>2140</v>
      </c>
      <c r="G5811" s="16">
        <f>IFERROR(VLOOKUP(Table1[[#This Row],[Codigo_insumo]],BD_Insumos!$B:$E,4),"")</f>
        <v>13.596734305430379</v>
      </c>
      <c r="H5811" s="140">
        <v>0.5</v>
      </c>
      <c r="I5811" s="9"/>
      <c r="J5811" s="22">
        <f t="shared" si="90"/>
        <v>6.7983671527151897</v>
      </c>
      <c r="K5811" s="22" t="str">
        <f>IF(I5811&lt;&gt;"",SUMIF(Table1[Codigo_servico],A5811,Table1[Subtotal_insumo]),"")</f>
        <v/>
      </c>
      <c r="L5811" s="16">
        <f>IF(Table1[[#This Row],[Ordem_insumos]]&lt;&gt;0,VLOOKUP(Table1[[#This Row],[Codigo_servico]],Preencher_Orcamento!$B:$D,3,FALSE)*Table1[[#This Row],[Qtde_insumo]],"")</f>
        <v>0</v>
      </c>
      <c r="M5811" s="16">
        <f>IF(Table1[[#This Row],[Ordem_insumos]]&lt;&gt;0,VLOOKUP(Table1[[#This Row],[Codigo_servico]],Preencher_Orcamento!$B:$D,3,FALSE)*Table1[[#This Row],[Subtotal_insumo]],"")</f>
        <v>0</v>
      </c>
    </row>
    <row r="5812" spans="1:13" x14ac:dyDescent="0.25">
      <c r="A5812" s="3">
        <v>96424</v>
      </c>
      <c r="B5812" s="125">
        <v>0</v>
      </c>
      <c r="C5812" s="131" t="s">
        <v>3568</v>
      </c>
      <c r="D5812" s="132"/>
      <c r="E5812" s="4"/>
      <c r="F5812" s="4"/>
      <c r="G5812" s="17" t="str">
        <f>IFERROR(VLOOKUP(Table1[[#This Row],[Codigo_insumo]],BD_Insumos!$B:$E,4),"")</f>
        <v/>
      </c>
      <c r="H5812" s="139"/>
      <c r="I5812" s="5" t="s">
        <v>457</v>
      </c>
      <c r="J5812" s="20" t="str">
        <f t="shared" si="90"/>
        <v/>
      </c>
      <c r="K5812" s="21">
        <f>IF(I5812&lt;&gt;"",SUMIF(Table1[Codigo_servico],A5812,Table1[Subtotal_insumo]),"")</f>
        <v>9.7251751354679588</v>
      </c>
      <c r="L5812" s="17" t="str">
        <f>IF(Table1[[#This Row],[Ordem_insumos]]&lt;&gt;0,VLOOKUP(Table1[[#This Row],[Codigo_servico]],Preencher_Orcamento!$B:$D,3,FALSE)*Table1[[#This Row],[Qtde_insumo]],"")</f>
        <v/>
      </c>
      <c r="M5812" s="17" t="str">
        <f>IF(Table1[[#This Row],[Ordem_insumos]]&lt;&gt;0,VLOOKUP(Table1[[#This Row],[Codigo_servico]],Preencher_Orcamento!$B:$D,3,FALSE)*Table1[[#This Row],[Subtotal_insumo]],"")</f>
        <v/>
      </c>
    </row>
    <row r="5813" spans="1:13" x14ac:dyDescent="0.25">
      <c r="A5813" s="6">
        <v>96424</v>
      </c>
      <c r="B5813" s="126">
        <v>1</v>
      </c>
      <c r="C5813" s="133"/>
      <c r="D5813" s="134">
        <v>2041</v>
      </c>
      <c r="E5813" s="7" t="s">
        <v>2192</v>
      </c>
      <c r="F5813" s="8" t="s">
        <v>2140</v>
      </c>
      <c r="G5813" s="16">
        <f>IFERROR(VLOOKUP(Table1[[#This Row],[Codigo_insumo]],BD_Insumos!$B:$E,4),"")</f>
        <v>18.820516146129485</v>
      </c>
      <c r="H5813" s="140">
        <v>0.3</v>
      </c>
      <c r="I5813" s="9"/>
      <c r="J5813" s="22">
        <f t="shared" si="90"/>
        <v>5.6461548438388451</v>
      </c>
      <c r="K5813" s="22" t="str">
        <f>IF(I5813&lt;&gt;"",SUMIF(Table1[Codigo_servico],A5813,Table1[Subtotal_insumo]),"")</f>
        <v/>
      </c>
      <c r="L5813" s="16">
        <f>IF(Table1[[#This Row],[Ordem_insumos]]&lt;&gt;0,VLOOKUP(Table1[[#This Row],[Codigo_servico]],Preencher_Orcamento!$B:$D,3,FALSE)*Table1[[#This Row],[Qtde_insumo]],"")</f>
        <v>0</v>
      </c>
      <c r="M5813" s="16">
        <f>IF(Table1[[#This Row],[Ordem_insumos]]&lt;&gt;0,VLOOKUP(Table1[[#This Row],[Codigo_servico]],Preencher_Orcamento!$B:$D,3,FALSE)*Table1[[#This Row],[Subtotal_insumo]],"")</f>
        <v>0</v>
      </c>
    </row>
    <row r="5814" spans="1:13" x14ac:dyDescent="0.25">
      <c r="A5814" s="6">
        <v>96424</v>
      </c>
      <c r="B5814" s="126">
        <v>2</v>
      </c>
      <c r="C5814" s="133"/>
      <c r="D5814" s="134">
        <v>2044</v>
      </c>
      <c r="E5814" s="7" t="s">
        <v>2193</v>
      </c>
      <c r="F5814" s="8" t="s">
        <v>2140</v>
      </c>
      <c r="G5814" s="16">
        <f>IFERROR(VLOOKUP(Table1[[#This Row],[Codigo_insumo]],BD_Insumos!$B:$E,4),"")</f>
        <v>13.596734305430379</v>
      </c>
      <c r="H5814" s="140">
        <v>0.3</v>
      </c>
      <c r="I5814" s="9"/>
      <c r="J5814" s="22">
        <f t="shared" si="90"/>
        <v>4.0790202916291136</v>
      </c>
      <c r="K5814" s="22" t="str">
        <f>IF(I5814&lt;&gt;"",SUMIF(Table1[Codigo_servico],A5814,Table1[Subtotal_insumo]),"")</f>
        <v/>
      </c>
      <c r="L5814" s="16">
        <f>IF(Table1[[#This Row],[Ordem_insumos]]&lt;&gt;0,VLOOKUP(Table1[[#This Row],[Codigo_servico]],Preencher_Orcamento!$B:$D,3,FALSE)*Table1[[#This Row],[Qtde_insumo]],"")</f>
        <v>0</v>
      </c>
      <c r="M5814" s="16">
        <f>IF(Table1[[#This Row],[Ordem_insumos]]&lt;&gt;0,VLOOKUP(Table1[[#This Row],[Codigo_servico]],Preencher_Orcamento!$B:$D,3,FALSE)*Table1[[#This Row],[Subtotal_insumo]],"")</f>
        <v>0</v>
      </c>
    </row>
    <row r="5815" spans="1:13" x14ac:dyDescent="0.25">
      <c r="A5815" s="3">
        <v>97001</v>
      </c>
      <c r="B5815" s="125">
        <v>0</v>
      </c>
      <c r="C5815" s="131" t="s">
        <v>3569</v>
      </c>
      <c r="D5815" s="132"/>
      <c r="E5815" s="4"/>
      <c r="F5815" s="4"/>
      <c r="G5815" s="17" t="str">
        <f>IFERROR(VLOOKUP(Table1[[#This Row],[Codigo_insumo]],BD_Insumos!$B:$E,4),"")</f>
        <v/>
      </c>
      <c r="H5815" s="139"/>
      <c r="I5815" s="5" t="s">
        <v>457</v>
      </c>
      <c r="J5815" s="20" t="str">
        <f t="shared" si="90"/>
        <v/>
      </c>
      <c r="K5815" s="21">
        <f>IF(I5815&lt;&gt;"",SUMIF(Table1[Codigo_servico],A5815,Table1[Subtotal_insumo]),"")</f>
        <v>254.45764201099581</v>
      </c>
      <c r="L5815" s="17" t="str">
        <f>IF(Table1[[#This Row],[Ordem_insumos]]&lt;&gt;0,VLOOKUP(Table1[[#This Row],[Codigo_servico]],Preencher_Orcamento!$B:$D,3,FALSE)*Table1[[#This Row],[Qtde_insumo]],"")</f>
        <v/>
      </c>
      <c r="M5815" s="17" t="str">
        <f>IF(Table1[[#This Row],[Ordem_insumos]]&lt;&gt;0,VLOOKUP(Table1[[#This Row],[Codigo_servico]],Preencher_Orcamento!$B:$D,3,FALSE)*Table1[[#This Row],[Subtotal_insumo]],"")</f>
        <v/>
      </c>
    </row>
    <row r="5816" spans="1:13" x14ac:dyDescent="0.25">
      <c r="A5816" s="6">
        <v>97001</v>
      </c>
      <c r="B5816" s="126">
        <v>1</v>
      </c>
      <c r="C5816" s="133"/>
      <c r="D5816" s="134">
        <v>1037</v>
      </c>
      <c r="E5816" s="7" t="s">
        <v>2958</v>
      </c>
      <c r="F5816" s="8" t="s">
        <v>2140</v>
      </c>
      <c r="G5816" s="16">
        <f>IFERROR(VLOOKUP(Table1[[#This Row],[Codigo_insumo]],BD_Insumos!$B:$E,4),"")</f>
        <v>35.200851491517405</v>
      </c>
      <c r="H5816" s="140">
        <v>2</v>
      </c>
      <c r="I5816" s="9"/>
      <c r="J5816" s="22">
        <f t="shared" si="90"/>
        <v>70.401702983034809</v>
      </c>
      <c r="K5816" s="22" t="str">
        <f>IF(I5816&lt;&gt;"",SUMIF(Table1[Codigo_servico],A5816,Table1[Subtotal_insumo]),"")</f>
        <v/>
      </c>
      <c r="L5816" s="16">
        <f>IF(Table1[[#This Row],[Ordem_insumos]]&lt;&gt;0,VLOOKUP(Table1[[#This Row],[Codigo_servico]],Preencher_Orcamento!$B:$D,3,FALSE)*Table1[[#This Row],[Qtde_insumo]],"")</f>
        <v>0</v>
      </c>
      <c r="M5816" s="16">
        <f>IF(Table1[[#This Row],[Ordem_insumos]]&lt;&gt;0,VLOOKUP(Table1[[#This Row],[Codigo_servico]],Preencher_Orcamento!$B:$D,3,FALSE)*Table1[[#This Row],[Subtotal_insumo]],"")</f>
        <v>0</v>
      </c>
    </row>
    <row r="5817" spans="1:13" x14ac:dyDescent="0.25">
      <c r="A5817" s="6">
        <v>97001</v>
      </c>
      <c r="B5817" s="126">
        <v>2</v>
      </c>
      <c r="C5817" s="133"/>
      <c r="D5817" s="134">
        <v>2041</v>
      </c>
      <c r="E5817" s="7" t="s">
        <v>2192</v>
      </c>
      <c r="F5817" s="8" t="s">
        <v>2140</v>
      </c>
      <c r="G5817" s="16">
        <f>IFERROR(VLOOKUP(Table1[[#This Row],[Codigo_insumo]],BD_Insumos!$B:$E,4),"")</f>
        <v>18.820516146129485</v>
      </c>
      <c r="H5817" s="140">
        <v>4</v>
      </c>
      <c r="I5817" s="9"/>
      <c r="J5817" s="22">
        <f t="shared" si="90"/>
        <v>75.28206458451794</v>
      </c>
      <c r="K5817" s="22" t="str">
        <f>IF(I5817&lt;&gt;"",SUMIF(Table1[Codigo_servico],A5817,Table1[Subtotal_insumo]),"")</f>
        <v/>
      </c>
      <c r="L5817" s="16">
        <f>IF(Table1[[#This Row],[Ordem_insumos]]&lt;&gt;0,VLOOKUP(Table1[[#This Row],[Codigo_servico]],Preencher_Orcamento!$B:$D,3,FALSE)*Table1[[#This Row],[Qtde_insumo]],"")</f>
        <v>0</v>
      </c>
      <c r="M5817" s="16">
        <f>IF(Table1[[#This Row],[Ordem_insumos]]&lt;&gt;0,VLOOKUP(Table1[[#This Row],[Codigo_servico]],Preencher_Orcamento!$B:$D,3,FALSE)*Table1[[#This Row],[Subtotal_insumo]],"")</f>
        <v>0</v>
      </c>
    </row>
    <row r="5818" spans="1:13" x14ac:dyDescent="0.25">
      <c r="A5818" s="6">
        <v>97001</v>
      </c>
      <c r="B5818" s="126">
        <v>3</v>
      </c>
      <c r="C5818" s="133"/>
      <c r="D5818" s="134">
        <v>2044</v>
      </c>
      <c r="E5818" s="7" t="s">
        <v>2193</v>
      </c>
      <c r="F5818" s="8" t="s">
        <v>2140</v>
      </c>
      <c r="G5818" s="16">
        <f>IFERROR(VLOOKUP(Table1[[#This Row],[Codigo_insumo]],BD_Insumos!$B:$E,4),"")</f>
        <v>13.596734305430379</v>
      </c>
      <c r="H5818" s="140">
        <v>8</v>
      </c>
      <c r="I5818" s="9"/>
      <c r="J5818" s="22">
        <f t="shared" si="90"/>
        <v>108.77387444344303</v>
      </c>
      <c r="K5818" s="22" t="str">
        <f>IF(I5818&lt;&gt;"",SUMIF(Table1[Codigo_servico],A5818,Table1[Subtotal_insumo]),"")</f>
        <v/>
      </c>
      <c r="L5818" s="16">
        <f>IF(Table1[[#This Row],[Ordem_insumos]]&lt;&gt;0,VLOOKUP(Table1[[#This Row],[Codigo_servico]],Preencher_Orcamento!$B:$D,3,FALSE)*Table1[[#This Row],[Qtde_insumo]],"")</f>
        <v>0</v>
      </c>
      <c r="M5818" s="16">
        <f>IF(Table1[[#This Row],[Ordem_insumos]]&lt;&gt;0,VLOOKUP(Table1[[#This Row],[Codigo_servico]],Preencher_Orcamento!$B:$D,3,FALSE)*Table1[[#This Row],[Subtotal_insumo]],"")</f>
        <v>0</v>
      </c>
    </row>
    <row r="5819" spans="1:13" x14ac:dyDescent="0.25">
      <c r="A5819" s="3">
        <v>97002</v>
      </c>
      <c r="B5819" s="125">
        <v>0</v>
      </c>
      <c r="C5819" s="131" t="s">
        <v>3570</v>
      </c>
      <c r="D5819" s="132"/>
      <c r="E5819" s="4"/>
      <c r="F5819" s="4"/>
      <c r="G5819" s="17" t="str">
        <f>IFERROR(VLOOKUP(Table1[[#This Row],[Codigo_insumo]],BD_Insumos!$B:$E,4),"")</f>
        <v/>
      </c>
      <c r="H5819" s="139"/>
      <c r="I5819" s="5" t="s">
        <v>457</v>
      </c>
      <c r="J5819" s="20" t="str">
        <f t="shared" si="90"/>
        <v/>
      </c>
      <c r="K5819" s="21">
        <f>IF(I5819&lt;&gt;"",SUMIF(Table1[Codigo_servico],A5819,Table1[Subtotal_insumo]),"")</f>
        <v>346.48561152497626</v>
      </c>
      <c r="L5819" s="17" t="str">
        <f>IF(Table1[[#This Row],[Ordem_insumos]]&lt;&gt;0,VLOOKUP(Table1[[#This Row],[Codigo_servico]],Preencher_Orcamento!$B:$D,3,FALSE)*Table1[[#This Row],[Qtde_insumo]],"")</f>
        <v/>
      </c>
      <c r="M5819" s="17" t="str">
        <f>IF(Table1[[#This Row],[Ordem_insumos]]&lt;&gt;0,VLOOKUP(Table1[[#This Row],[Codigo_servico]],Preencher_Orcamento!$B:$D,3,FALSE)*Table1[[#This Row],[Subtotal_insumo]],"")</f>
        <v/>
      </c>
    </row>
    <row r="5820" spans="1:13" x14ac:dyDescent="0.25">
      <c r="A5820" s="6">
        <v>97002</v>
      </c>
      <c r="B5820" s="126">
        <v>1</v>
      </c>
      <c r="C5820" s="133"/>
      <c r="D5820" s="134">
        <v>2044</v>
      </c>
      <c r="E5820" s="7" t="s">
        <v>2193</v>
      </c>
      <c r="F5820" s="8" t="s">
        <v>2140</v>
      </c>
      <c r="G5820" s="16">
        <f>IFERROR(VLOOKUP(Table1[[#This Row],[Codigo_insumo]],BD_Insumos!$B:$E,4),"")</f>
        <v>13.596734305430379</v>
      </c>
      <c r="H5820" s="140">
        <v>12</v>
      </c>
      <c r="I5820" s="9"/>
      <c r="J5820" s="22">
        <f t="shared" si="90"/>
        <v>163.16081166516454</v>
      </c>
      <c r="K5820" s="22" t="str">
        <f>IF(I5820&lt;&gt;"",SUMIF(Table1[Codigo_servico],A5820,Table1[Subtotal_insumo]),"")</f>
        <v/>
      </c>
      <c r="L5820" s="16">
        <f>IF(Table1[[#This Row],[Ordem_insumos]]&lt;&gt;0,VLOOKUP(Table1[[#This Row],[Codigo_servico]],Preencher_Orcamento!$B:$D,3,FALSE)*Table1[[#This Row],[Qtde_insumo]],"")</f>
        <v>0</v>
      </c>
      <c r="M5820" s="16">
        <f>IF(Table1[[#This Row],[Ordem_insumos]]&lt;&gt;0,VLOOKUP(Table1[[#This Row],[Codigo_servico]],Preencher_Orcamento!$B:$D,3,FALSE)*Table1[[#This Row],[Subtotal_insumo]],"")</f>
        <v>0</v>
      </c>
    </row>
    <row r="5821" spans="1:13" x14ac:dyDescent="0.25">
      <c r="A5821" s="6">
        <v>97002</v>
      </c>
      <c r="B5821" s="126">
        <v>2</v>
      </c>
      <c r="C5821" s="133"/>
      <c r="D5821" s="134">
        <v>1037</v>
      </c>
      <c r="E5821" s="7" t="s">
        <v>2958</v>
      </c>
      <c r="F5821" s="8" t="s">
        <v>2140</v>
      </c>
      <c r="G5821" s="16">
        <f>IFERROR(VLOOKUP(Table1[[#This Row],[Codigo_insumo]],BD_Insumos!$B:$E,4),"")</f>
        <v>35.200851491517405</v>
      </c>
      <c r="H5821" s="140">
        <v>2</v>
      </c>
      <c r="I5821" s="9"/>
      <c r="J5821" s="22">
        <f t="shared" si="90"/>
        <v>70.401702983034809</v>
      </c>
      <c r="K5821" s="22" t="str">
        <f>IF(I5821&lt;&gt;"",SUMIF(Table1[Codigo_servico],A5821,Table1[Subtotal_insumo]),"")</f>
        <v/>
      </c>
      <c r="L5821" s="16">
        <f>IF(Table1[[#This Row],[Ordem_insumos]]&lt;&gt;0,VLOOKUP(Table1[[#This Row],[Codigo_servico]],Preencher_Orcamento!$B:$D,3,FALSE)*Table1[[#This Row],[Qtde_insumo]],"")</f>
        <v>0</v>
      </c>
      <c r="M5821" s="16">
        <f>IF(Table1[[#This Row],[Ordem_insumos]]&lt;&gt;0,VLOOKUP(Table1[[#This Row],[Codigo_servico]],Preencher_Orcamento!$B:$D,3,FALSE)*Table1[[#This Row],[Subtotal_insumo]],"")</f>
        <v>0</v>
      </c>
    </row>
    <row r="5822" spans="1:13" x14ac:dyDescent="0.25">
      <c r="A5822" s="6">
        <v>97002</v>
      </c>
      <c r="B5822" s="126">
        <v>3</v>
      </c>
      <c r="C5822" s="133"/>
      <c r="D5822" s="134">
        <v>2041</v>
      </c>
      <c r="E5822" s="7" t="s">
        <v>2192</v>
      </c>
      <c r="F5822" s="8" t="s">
        <v>2140</v>
      </c>
      <c r="G5822" s="16">
        <f>IFERROR(VLOOKUP(Table1[[#This Row],[Codigo_insumo]],BD_Insumos!$B:$E,4),"")</f>
        <v>18.820516146129485</v>
      </c>
      <c r="H5822" s="140">
        <v>6</v>
      </c>
      <c r="I5822" s="9"/>
      <c r="J5822" s="22">
        <f t="shared" si="90"/>
        <v>112.92309687677691</v>
      </c>
      <c r="K5822" s="22" t="str">
        <f>IF(I5822&lt;&gt;"",SUMIF(Table1[Codigo_servico],A5822,Table1[Subtotal_insumo]),"")</f>
        <v/>
      </c>
      <c r="L5822" s="16">
        <f>IF(Table1[[#This Row],[Ordem_insumos]]&lt;&gt;0,VLOOKUP(Table1[[#This Row],[Codigo_servico]],Preencher_Orcamento!$B:$D,3,FALSE)*Table1[[#This Row],[Qtde_insumo]],"")</f>
        <v>0</v>
      </c>
      <c r="M5822" s="16">
        <f>IF(Table1[[#This Row],[Ordem_insumos]]&lt;&gt;0,VLOOKUP(Table1[[#This Row],[Codigo_servico]],Preencher_Orcamento!$B:$D,3,FALSE)*Table1[[#This Row],[Subtotal_insumo]],"")</f>
        <v>0</v>
      </c>
    </row>
    <row r="5823" spans="1:13" x14ac:dyDescent="0.25">
      <c r="A5823" s="3">
        <v>97003</v>
      </c>
      <c r="B5823" s="125">
        <v>0</v>
      </c>
      <c r="C5823" s="131" t="s">
        <v>3571</v>
      </c>
      <c r="D5823" s="132"/>
      <c r="E5823" s="4"/>
      <c r="F5823" s="4"/>
      <c r="G5823" s="17" t="str">
        <f>IFERROR(VLOOKUP(Table1[[#This Row],[Codigo_insumo]],BD_Insumos!$B:$E,4),"")</f>
        <v/>
      </c>
      <c r="H5823" s="139"/>
      <c r="I5823" s="5" t="s">
        <v>457</v>
      </c>
      <c r="J5823" s="20" t="str">
        <f t="shared" si="90"/>
        <v/>
      </c>
      <c r="K5823" s="21">
        <f>IF(I5823&lt;&gt;"",SUMIF(Table1[Codigo_servico],A5823,Table1[Subtotal_insumo]),"")</f>
        <v>162.08625225779932</v>
      </c>
      <c r="L5823" s="17" t="str">
        <f>IF(Table1[[#This Row],[Ordem_insumos]]&lt;&gt;0,VLOOKUP(Table1[[#This Row],[Codigo_servico]],Preencher_Orcamento!$B:$D,3,FALSE)*Table1[[#This Row],[Qtde_insumo]],"")</f>
        <v/>
      </c>
      <c r="M5823" s="17" t="str">
        <f>IF(Table1[[#This Row],[Ordem_insumos]]&lt;&gt;0,VLOOKUP(Table1[[#This Row],[Codigo_servico]],Preencher_Orcamento!$B:$D,3,FALSE)*Table1[[#This Row],[Subtotal_insumo]],"")</f>
        <v/>
      </c>
    </row>
    <row r="5824" spans="1:13" x14ac:dyDescent="0.25">
      <c r="A5824" s="6">
        <v>97003</v>
      </c>
      <c r="B5824" s="126">
        <v>1</v>
      </c>
      <c r="C5824" s="133"/>
      <c r="D5824" s="134">
        <v>2041</v>
      </c>
      <c r="E5824" s="7" t="s">
        <v>2192</v>
      </c>
      <c r="F5824" s="8" t="s">
        <v>2140</v>
      </c>
      <c r="G5824" s="16">
        <f>IFERROR(VLOOKUP(Table1[[#This Row],[Codigo_insumo]],BD_Insumos!$B:$E,4),"")</f>
        <v>18.820516146129485</v>
      </c>
      <c r="H5824" s="140">
        <v>5</v>
      </c>
      <c r="I5824" s="9"/>
      <c r="J5824" s="22">
        <f t="shared" si="90"/>
        <v>94.102580730647418</v>
      </c>
      <c r="K5824" s="22" t="str">
        <f>IF(I5824&lt;&gt;"",SUMIF(Table1[Codigo_servico],A5824,Table1[Subtotal_insumo]),"")</f>
        <v/>
      </c>
      <c r="L5824" s="16">
        <f>IF(Table1[[#This Row],[Ordem_insumos]]&lt;&gt;0,VLOOKUP(Table1[[#This Row],[Codigo_servico]],Preencher_Orcamento!$B:$D,3,FALSE)*Table1[[#This Row],[Qtde_insumo]],"")</f>
        <v>0</v>
      </c>
      <c r="M5824" s="16">
        <f>IF(Table1[[#This Row],[Ordem_insumos]]&lt;&gt;0,VLOOKUP(Table1[[#This Row],[Codigo_servico]],Preencher_Orcamento!$B:$D,3,FALSE)*Table1[[#This Row],[Subtotal_insumo]],"")</f>
        <v>0</v>
      </c>
    </row>
    <row r="5825" spans="1:13" x14ac:dyDescent="0.25">
      <c r="A5825" s="6">
        <v>97003</v>
      </c>
      <c r="B5825" s="126">
        <v>2</v>
      </c>
      <c r="C5825" s="133"/>
      <c r="D5825" s="134">
        <v>2044</v>
      </c>
      <c r="E5825" s="7" t="s">
        <v>2193</v>
      </c>
      <c r="F5825" s="8" t="s">
        <v>2140</v>
      </c>
      <c r="G5825" s="16">
        <f>IFERROR(VLOOKUP(Table1[[#This Row],[Codigo_insumo]],BD_Insumos!$B:$E,4),"")</f>
        <v>13.596734305430379</v>
      </c>
      <c r="H5825" s="140">
        <v>5</v>
      </c>
      <c r="I5825" s="9"/>
      <c r="J5825" s="22">
        <f t="shared" si="90"/>
        <v>67.983671527151898</v>
      </c>
      <c r="K5825" s="22" t="str">
        <f>IF(I5825&lt;&gt;"",SUMIF(Table1[Codigo_servico],A5825,Table1[Subtotal_insumo]),"")</f>
        <v/>
      </c>
      <c r="L5825" s="16">
        <f>IF(Table1[[#This Row],[Ordem_insumos]]&lt;&gt;0,VLOOKUP(Table1[[#This Row],[Codigo_servico]],Preencher_Orcamento!$B:$D,3,FALSE)*Table1[[#This Row],[Qtde_insumo]],"")</f>
        <v>0</v>
      </c>
      <c r="M5825" s="16">
        <f>IF(Table1[[#This Row],[Ordem_insumos]]&lt;&gt;0,VLOOKUP(Table1[[#This Row],[Codigo_servico]],Preencher_Orcamento!$B:$D,3,FALSE)*Table1[[#This Row],[Subtotal_insumo]],"")</f>
        <v>0</v>
      </c>
    </row>
    <row r="5826" spans="1:13" x14ac:dyDescent="0.25">
      <c r="A5826" s="3">
        <v>97004</v>
      </c>
      <c r="B5826" s="125">
        <v>0</v>
      </c>
      <c r="C5826" s="131" t="s">
        <v>3572</v>
      </c>
      <c r="D5826" s="132"/>
      <c r="E5826" s="4"/>
      <c r="F5826" s="4"/>
      <c r="G5826" s="17" t="str">
        <f>IFERROR(VLOOKUP(Table1[[#This Row],[Codigo_insumo]],BD_Insumos!$B:$E,4),"")</f>
        <v/>
      </c>
      <c r="H5826" s="139"/>
      <c r="I5826" s="5" t="s">
        <v>457</v>
      </c>
      <c r="J5826" s="20" t="str">
        <f t="shared" ref="J5826:J5889" si="91">IF(I5826="",G5826*H5826,"")</f>
        <v/>
      </c>
      <c r="K5826" s="21">
        <f>IF(I5826&lt;&gt;"",SUMIF(Table1[Codigo_servico],A5826,Table1[Subtotal_insumo]),"")</f>
        <v>12.966900180623947</v>
      </c>
      <c r="L5826" s="17" t="str">
        <f>IF(Table1[[#This Row],[Ordem_insumos]]&lt;&gt;0,VLOOKUP(Table1[[#This Row],[Codigo_servico]],Preencher_Orcamento!$B:$D,3,FALSE)*Table1[[#This Row],[Qtde_insumo]],"")</f>
        <v/>
      </c>
      <c r="M5826" s="17" t="str">
        <f>IF(Table1[[#This Row],[Ordem_insumos]]&lt;&gt;0,VLOOKUP(Table1[[#This Row],[Codigo_servico]],Preencher_Orcamento!$B:$D,3,FALSE)*Table1[[#This Row],[Subtotal_insumo]],"")</f>
        <v/>
      </c>
    </row>
    <row r="5827" spans="1:13" x14ac:dyDescent="0.25">
      <c r="A5827" s="6">
        <v>97004</v>
      </c>
      <c r="B5827" s="126">
        <v>1</v>
      </c>
      <c r="C5827" s="133"/>
      <c r="D5827" s="134">
        <v>2044</v>
      </c>
      <c r="E5827" s="7" t="s">
        <v>2193</v>
      </c>
      <c r="F5827" s="8" t="s">
        <v>2140</v>
      </c>
      <c r="G5827" s="16">
        <f>IFERROR(VLOOKUP(Table1[[#This Row],[Codigo_insumo]],BD_Insumos!$B:$E,4),"")</f>
        <v>13.596734305430379</v>
      </c>
      <c r="H5827" s="140">
        <v>0.4</v>
      </c>
      <c r="I5827" s="9"/>
      <c r="J5827" s="22">
        <f t="shared" si="91"/>
        <v>5.4386937221721521</v>
      </c>
      <c r="K5827" s="22" t="str">
        <f>IF(I5827&lt;&gt;"",SUMIF(Table1[Codigo_servico],A5827,Table1[Subtotal_insumo]),"")</f>
        <v/>
      </c>
      <c r="L5827" s="16">
        <f>IF(Table1[[#This Row],[Ordem_insumos]]&lt;&gt;0,VLOOKUP(Table1[[#This Row],[Codigo_servico]],Preencher_Orcamento!$B:$D,3,FALSE)*Table1[[#This Row],[Qtde_insumo]],"")</f>
        <v>0</v>
      </c>
      <c r="M5827" s="16">
        <f>IF(Table1[[#This Row],[Ordem_insumos]]&lt;&gt;0,VLOOKUP(Table1[[#This Row],[Codigo_servico]],Preencher_Orcamento!$B:$D,3,FALSE)*Table1[[#This Row],[Subtotal_insumo]],"")</f>
        <v>0</v>
      </c>
    </row>
    <row r="5828" spans="1:13" x14ac:dyDescent="0.25">
      <c r="A5828" s="6">
        <v>97004</v>
      </c>
      <c r="B5828" s="126">
        <v>2</v>
      </c>
      <c r="C5828" s="133"/>
      <c r="D5828" s="134">
        <v>2041</v>
      </c>
      <c r="E5828" s="7" t="s">
        <v>2192</v>
      </c>
      <c r="F5828" s="8" t="s">
        <v>2140</v>
      </c>
      <c r="G5828" s="16">
        <f>IFERROR(VLOOKUP(Table1[[#This Row],[Codigo_insumo]],BD_Insumos!$B:$E,4),"")</f>
        <v>18.820516146129485</v>
      </c>
      <c r="H5828" s="140">
        <v>0.4</v>
      </c>
      <c r="I5828" s="9"/>
      <c r="J5828" s="22">
        <f t="shared" si="91"/>
        <v>7.5282064584517947</v>
      </c>
      <c r="K5828" s="22" t="str">
        <f>IF(I5828&lt;&gt;"",SUMIF(Table1[Codigo_servico],A5828,Table1[Subtotal_insumo]),"")</f>
        <v/>
      </c>
      <c r="L5828" s="16">
        <f>IF(Table1[[#This Row],[Ordem_insumos]]&lt;&gt;0,VLOOKUP(Table1[[#This Row],[Codigo_servico]],Preencher_Orcamento!$B:$D,3,FALSE)*Table1[[#This Row],[Qtde_insumo]],"")</f>
        <v>0</v>
      </c>
      <c r="M5828" s="16">
        <f>IF(Table1[[#This Row],[Ordem_insumos]]&lt;&gt;0,VLOOKUP(Table1[[#This Row],[Codigo_servico]],Preencher_Orcamento!$B:$D,3,FALSE)*Table1[[#This Row],[Subtotal_insumo]],"")</f>
        <v>0</v>
      </c>
    </row>
    <row r="5829" spans="1:13" x14ac:dyDescent="0.25">
      <c r="A5829" s="3">
        <v>97005</v>
      </c>
      <c r="B5829" s="125">
        <v>0</v>
      </c>
      <c r="C5829" s="131" t="s">
        <v>3573</v>
      </c>
      <c r="D5829" s="132"/>
      <c r="E5829" s="4"/>
      <c r="F5829" s="4"/>
      <c r="G5829" s="17" t="str">
        <f>IFERROR(VLOOKUP(Table1[[#This Row],[Codigo_insumo]],BD_Insumos!$B:$E,4),"")</f>
        <v/>
      </c>
      <c r="H5829" s="139"/>
      <c r="I5829" s="5" t="s">
        <v>457</v>
      </c>
      <c r="J5829" s="20" t="str">
        <f t="shared" si="91"/>
        <v/>
      </c>
      <c r="K5829" s="21">
        <f>IF(I5829&lt;&gt;"",SUMIF(Table1[Codigo_servico],A5829,Table1[Subtotal_insumo]),"")</f>
        <v>12.966900180623947</v>
      </c>
      <c r="L5829" s="17" t="str">
        <f>IF(Table1[[#This Row],[Ordem_insumos]]&lt;&gt;0,VLOOKUP(Table1[[#This Row],[Codigo_servico]],Preencher_Orcamento!$B:$D,3,FALSE)*Table1[[#This Row],[Qtde_insumo]],"")</f>
        <v/>
      </c>
      <c r="M5829" s="17" t="str">
        <f>IF(Table1[[#This Row],[Ordem_insumos]]&lt;&gt;0,VLOOKUP(Table1[[#This Row],[Codigo_servico]],Preencher_Orcamento!$B:$D,3,FALSE)*Table1[[#This Row],[Subtotal_insumo]],"")</f>
        <v/>
      </c>
    </row>
    <row r="5830" spans="1:13" x14ac:dyDescent="0.25">
      <c r="A5830" s="6">
        <v>97005</v>
      </c>
      <c r="B5830" s="126">
        <v>1</v>
      </c>
      <c r="C5830" s="133"/>
      <c r="D5830" s="134">
        <v>2044</v>
      </c>
      <c r="E5830" s="7" t="s">
        <v>2193</v>
      </c>
      <c r="F5830" s="8" t="s">
        <v>2140</v>
      </c>
      <c r="G5830" s="16">
        <f>IFERROR(VLOOKUP(Table1[[#This Row],[Codigo_insumo]],BD_Insumos!$B:$E,4),"")</f>
        <v>13.596734305430379</v>
      </c>
      <c r="H5830" s="140">
        <v>0.4</v>
      </c>
      <c r="I5830" s="9"/>
      <c r="J5830" s="22">
        <f t="shared" si="91"/>
        <v>5.4386937221721521</v>
      </c>
      <c r="K5830" s="22" t="str">
        <f>IF(I5830&lt;&gt;"",SUMIF(Table1[Codigo_servico],A5830,Table1[Subtotal_insumo]),"")</f>
        <v/>
      </c>
      <c r="L5830" s="16">
        <f>IF(Table1[[#This Row],[Ordem_insumos]]&lt;&gt;0,VLOOKUP(Table1[[#This Row],[Codigo_servico]],Preencher_Orcamento!$B:$D,3,FALSE)*Table1[[#This Row],[Qtde_insumo]],"")</f>
        <v>0</v>
      </c>
      <c r="M5830" s="16">
        <f>IF(Table1[[#This Row],[Ordem_insumos]]&lt;&gt;0,VLOOKUP(Table1[[#This Row],[Codigo_servico]],Preencher_Orcamento!$B:$D,3,FALSE)*Table1[[#This Row],[Subtotal_insumo]],"")</f>
        <v>0</v>
      </c>
    </row>
    <row r="5831" spans="1:13" x14ac:dyDescent="0.25">
      <c r="A5831" s="6">
        <v>97005</v>
      </c>
      <c r="B5831" s="126">
        <v>2</v>
      </c>
      <c r="C5831" s="133"/>
      <c r="D5831" s="134">
        <v>2041</v>
      </c>
      <c r="E5831" s="7" t="s">
        <v>2192</v>
      </c>
      <c r="F5831" s="8" t="s">
        <v>2140</v>
      </c>
      <c r="G5831" s="16">
        <f>IFERROR(VLOOKUP(Table1[[#This Row],[Codigo_insumo]],BD_Insumos!$B:$E,4),"")</f>
        <v>18.820516146129485</v>
      </c>
      <c r="H5831" s="140">
        <v>0.4</v>
      </c>
      <c r="I5831" s="9"/>
      <c r="J5831" s="22">
        <f t="shared" si="91"/>
        <v>7.5282064584517947</v>
      </c>
      <c r="K5831" s="22" t="str">
        <f>IF(I5831&lt;&gt;"",SUMIF(Table1[Codigo_servico],A5831,Table1[Subtotal_insumo]),"")</f>
        <v/>
      </c>
      <c r="L5831" s="16">
        <f>IF(Table1[[#This Row],[Ordem_insumos]]&lt;&gt;0,VLOOKUP(Table1[[#This Row],[Codigo_servico]],Preencher_Orcamento!$B:$D,3,FALSE)*Table1[[#This Row],[Qtde_insumo]],"")</f>
        <v>0</v>
      </c>
      <c r="M5831" s="16">
        <f>IF(Table1[[#This Row],[Ordem_insumos]]&lt;&gt;0,VLOOKUP(Table1[[#This Row],[Codigo_servico]],Preencher_Orcamento!$B:$D,3,FALSE)*Table1[[#This Row],[Subtotal_insumo]],"")</f>
        <v>0</v>
      </c>
    </row>
    <row r="5832" spans="1:13" x14ac:dyDescent="0.25">
      <c r="A5832" s="3">
        <v>97008</v>
      </c>
      <c r="B5832" s="125">
        <v>0</v>
      </c>
      <c r="C5832" s="131" t="s">
        <v>3574</v>
      </c>
      <c r="D5832" s="132"/>
      <c r="E5832" s="4"/>
      <c r="F5832" s="4"/>
      <c r="G5832" s="17" t="str">
        <f>IFERROR(VLOOKUP(Table1[[#This Row],[Codigo_insumo]],BD_Insumos!$B:$E,4),"")</f>
        <v/>
      </c>
      <c r="H5832" s="139"/>
      <c r="I5832" s="5" t="s">
        <v>457</v>
      </c>
      <c r="J5832" s="20" t="str">
        <f t="shared" si="91"/>
        <v/>
      </c>
      <c r="K5832" s="21">
        <f>IF(I5832&lt;&gt;"",SUMIF(Table1[Codigo_servico],A5832,Table1[Subtotal_insumo]),"")</f>
        <v>16.208625225779933</v>
      </c>
      <c r="L5832" s="17" t="str">
        <f>IF(Table1[[#This Row],[Ordem_insumos]]&lt;&gt;0,VLOOKUP(Table1[[#This Row],[Codigo_servico]],Preencher_Orcamento!$B:$D,3,FALSE)*Table1[[#This Row],[Qtde_insumo]],"")</f>
        <v/>
      </c>
      <c r="M5832" s="17" t="str">
        <f>IF(Table1[[#This Row],[Ordem_insumos]]&lt;&gt;0,VLOOKUP(Table1[[#This Row],[Codigo_servico]],Preencher_Orcamento!$B:$D,3,FALSE)*Table1[[#This Row],[Subtotal_insumo]],"")</f>
        <v/>
      </c>
    </row>
    <row r="5833" spans="1:13" x14ac:dyDescent="0.25">
      <c r="A5833" s="6">
        <v>97008</v>
      </c>
      <c r="B5833" s="126">
        <v>1</v>
      </c>
      <c r="C5833" s="133"/>
      <c r="D5833" s="134">
        <v>2044</v>
      </c>
      <c r="E5833" s="7" t="s">
        <v>2193</v>
      </c>
      <c r="F5833" s="8" t="s">
        <v>2140</v>
      </c>
      <c r="G5833" s="16">
        <f>IFERROR(VLOOKUP(Table1[[#This Row],[Codigo_insumo]],BD_Insumos!$B:$E,4),"")</f>
        <v>13.596734305430379</v>
      </c>
      <c r="H5833" s="140">
        <v>0.5</v>
      </c>
      <c r="I5833" s="9"/>
      <c r="J5833" s="22">
        <f t="shared" si="91"/>
        <v>6.7983671527151897</v>
      </c>
      <c r="K5833" s="22" t="str">
        <f>IF(I5833&lt;&gt;"",SUMIF(Table1[Codigo_servico],A5833,Table1[Subtotal_insumo]),"")</f>
        <v/>
      </c>
      <c r="L5833" s="16">
        <f>IF(Table1[[#This Row],[Ordem_insumos]]&lt;&gt;0,VLOOKUP(Table1[[#This Row],[Codigo_servico]],Preencher_Orcamento!$B:$D,3,FALSE)*Table1[[#This Row],[Qtde_insumo]],"")</f>
        <v>0</v>
      </c>
      <c r="M5833" s="16">
        <f>IF(Table1[[#This Row],[Ordem_insumos]]&lt;&gt;0,VLOOKUP(Table1[[#This Row],[Codigo_servico]],Preencher_Orcamento!$B:$D,3,FALSE)*Table1[[#This Row],[Subtotal_insumo]],"")</f>
        <v>0</v>
      </c>
    </row>
    <row r="5834" spans="1:13" x14ac:dyDescent="0.25">
      <c r="A5834" s="6">
        <v>97008</v>
      </c>
      <c r="B5834" s="126">
        <v>2</v>
      </c>
      <c r="C5834" s="133"/>
      <c r="D5834" s="134">
        <v>2041</v>
      </c>
      <c r="E5834" s="7" t="s">
        <v>2192</v>
      </c>
      <c r="F5834" s="8" t="s">
        <v>2140</v>
      </c>
      <c r="G5834" s="16">
        <f>IFERROR(VLOOKUP(Table1[[#This Row],[Codigo_insumo]],BD_Insumos!$B:$E,4),"")</f>
        <v>18.820516146129485</v>
      </c>
      <c r="H5834" s="140">
        <v>0.5</v>
      </c>
      <c r="I5834" s="9"/>
      <c r="J5834" s="22">
        <f t="shared" si="91"/>
        <v>9.4102580730647425</v>
      </c>
      <c r="K5834" s="22" t="str">
        <f>IF(I5834&lt;&gt;"",SUMIF(Table1[Codigo_servico],A5834,Table1[Subtotal_insumo]),"")</f>
        <v/>
      </c>
      <c r="L5834" s="16">
        <f>IF(Table1[[#This Row],[Ordem_insumos]]&lt;&gt;0,VLOOKUP(Table1[[#This Row],[Codigo_servico]],Preencher_Orcamento!$B:$D,3,FALSE)*Table1[[#This Row],[Qtde_insumo]],"")</f>
        <v>0</v>
      </c>
      <c r="M5834" s="16">
        <f>IF(Table1[[#This Row],[Ordem_insumos]]&lt;&gt;0,VLOOKUP(Table1[[#This Row],[Codigo_servico]],Preencher_Orcamento!$B:$D,3,FALSE)*Table1[[#This Row],[Subtotal_insumo]],"")</f>
        <v>0</v>
      </c>
    </row>
    <row r="5835" spans="1:13" x14ac:dyDescent="0.25">
      <c r="A5835" s="3">
        <v>97009</v>
      </c>
      <c r="B5835" s="125">
        <v>0</v>
      </c>
      <c r="C5835" s="131" t="s">
        <v>3575</v>
      </c>
      <c r="D5835" s="132"/>
      <c r="E5835" s="4"/>
      <c r="F5835" s="4"/>
      <c r="G5835" s="17" t="str">
        <f>IFERROR(VLOOKUP(Table1[[#This Row],[Codigo_insumo]],BD_Insumos!$B:$E,4),"")</f>
        <v/>
      </c>
      <c r="H5835" s="139"/>
      <c r="I5835" s="5" t="s">
        <v>5</v>
      </c>
      <c r="J5835" s="20" t="str">
        <f t="shared" si="91"/>
        <v/>
      </c>
      <c r="K5835" s="21">
        <f>IF(I5835&lt;&gt;"",SUMIF(Table1[Codigo_servico],A5835,Table1[Subtotal_insumo]),"")</f>
        <v>16.208625225779933</v>
      </c>
      <c r="L5835" s="17" t="str">
        <f>IF(Table1[[#This Row],[Ordem_insumos]]&lt;&gt;0,VLOOKUP(Table1[[#This Row],[Codigo_servico]],Preencher_Orcamento!$B:$D,3,FALSE)*Table1[[#This Row],[Qtde_insumo]],"")</f>
        <v/>
      </c>
      <c r="M5835" s="17" t="str">
        <f>IF(Table1[[#This Row],[Ordem_insumos]]&lt;&gt;0,VLOOKUP(Table1[[#This Row],[Codigo_servico]],Preencher_Orcamento!$B:$D,3,FALSE)*Table1[[#This Row],[Subtotal_insumo]],"")</f>
        <v/>
      </c>
    </row>
    <row r="5836" spans="1:13" x14ac:dyDescent="0.25">
      <c r="A5836" s="6">
        <v>97009</v>
      </c>
      <c r="B5836" s="126">
        <v>1</v>
      </c>
      <c r="C5836" s="133"/>
      <c r="D5836" s="134">
        <v>2044</v>
      </c>
      <c r="E5836" s="7" t="s">
        <v>2193</v>
      </c>
      <c r="F5836" s="8" t="s">
        <v>2140</v>
      </c>
      <c r="G5836" s="16">
        <f>IFERROR(VLOOKUP(Table1[[#This Row],[Codigo_insumo]],BD_Insumos!$B:$E,4),"")</f>
        <v>13.596734305430379</v>
      </c>
      <c r="H5836" s="140">
        <v>0.5</v>
      </c>
      <c r="I5836" s="9"/>
      <c r="J5836" s="22">
        <f t="shared" si="91"/>
        <v>6.7983671527151897</v>
      </c>
      <c r="K5836" s="22" t="str">
        <f>IF(I5836&lt;&gt;"",SUMIF(Table1[Codigo_servico],A5836,Table1[Subtotal_insumo]),"")</f>
        <v/>
      </c>
      <c r="L5836" s="16">
        <f>IF(Table1[[#This Row],[Ordem_insumos]]&lt;&gt;0,VLOOKUP(Table1[[#This Row],[Codigo_servico]],Preencher_Orcamento!$B:$D,3,FALSE)*Table1[[#This Row],[Qtde_insumo]],"")</f>
        <v>0</v>
      </c>
      <c r="M5836" s="16">
        <f>IF(Table1[[#This Row],[Ordem_insumos]]&lt;&gt;0,VLOOKUP(Table1[[#This Row],[Codigo_servico]],Preencher_Orcamento!$B:$D,3,FALSE)*Table1[[#This Row],[Subtotal_insumo]],"")</f>
        <v>0</v>
      </c>
    </row>
    <row r="5837" spans="1:13" x14ac:dyDescent="0.25">
      <c r="A5837" s="6">
        <v>97009</v>
      </c>
      <c r="B5837" s="126">
        <v>2</v>
      </c>
      <c r="C5837" s="133"/>
      <c r="D5837" s="134">
        <v>2041</v>
      </c>
      <c r="E5837" s="7" t="s">
        <v>2192</v>
      </c>
      <c r="F5837" s="8" t="s">
        <v>2140</v>
      </c>
      <c r="G5837" s="16">
        <f>IFERROR(VLOOKUP(Table1[[#This Row],[Codigo_insumo]],BD_Insumos!$B:$E,4),"")</f>
        <v>18.820516146129485</v>
      </c>
      <c r="H5837" s="140">
        <v>0.5</v>
      </c>
      <c r="I5837" s="9"/>
      <c r="J5837" s="22">
        <f t="shared" si="91"/>
        <v>9.4102580730647425</v>
      </c>
      <c r="K5837" s="22" t="str">
        <f>IF(I5837&lt;&gt;"",SUMIF(Table1[Codigo_servico],A5837,Table1[Subtotal_insumo]),"")</f>
        <v/>
      </c>
      <c r="L5837" s="16">
        <f>IF(Table1[[#This Row],[Ordem_insumos]]&lt;&gt;0,VLOOKUP(Table1[[#This Row],[Codigo_servico]],Preencher_Orcamento!$B:$D,3,FALSE)*Table1[[#This Row],[Qtde_insumo]],"")</f>
        <v>0</v>
      </c>
      <c r="M5837" s="16">
        <f>IF(Table1[[#This Row],[Ordem_insumos]]&lt;&gt;0,VLOOKUP(Table1[[#This Row],[Codigo_servico]],Preencher_Orcamento!$B:$D,3,FALSE)*Table1[[#This Row],[Subtotal_insumo]],"")</f>
        <v>0</v>
      </c>
    </row>
    <row r="5838" spans="1:13" x14ac:dyDescent="0.25">
      <c r="A5838" s="3">
        <v>97012</v>
      </c>
      <c r="B5838" s="125">
        <v>0</v>
      </c>
      <c r="C5838" s="131" t="s">
        <v>3576</v>
      </c>
      <c r="D5838" s="132"/>
      <c r="E5838" s="4"/>
      <c r="F5838" s="4"/>
      <c r="G5838" s="17" t="str">
        <f>IFERROR(VLOOKUP(Table1[[#This Row],[Codigo_insumo]],BD_Insumos!$B:$E,4),"")</f>
        <v/>
      </c>
      <c r="H5838" s="139"/>
      <c r="I5838" s="5" t="s">
        <v>5</v>
      </c>
      <c r="J5838" s="20" t="str">
        <f t="shared" si="91"/>
        <v/>
      </c>
      <c r="K5838" s="21">
        <f>IF(I5838&lt;&gt;"",SUMIF(Table1[Codigo_servico],A5838,Table1[Subtotal_insumo]),"")</f>
        <v>9.7251751354679588</v>
      </c>
      <c r="L5838" s="17" t="str">
        <f>IF(Table1[[#This Row],[Ordem_insumos]]&lt;&gt;0,VLOOKUP(Table1[[#This Row],[Codigo_servico]],Preencher_Orcamento!$B:$D,3,FALSE)*Table1[[#This Row],[Qtde_insumo]],"")</f>
        <v/>
      </c>
      <c r="M5838" s="17" t="str">
        <f>IF(Table1[[#This Row],[Ordem_insumos]]&lt;&gt;0,VLOOKUP(Table1[[#This Row],[Codigo_servico]],Preencher_Orcamento!$B:$D,3,FALSE)*Table1[[#This Row],[Subtotal_insumo]],"")</f>
        <v/>
      </c>
    </row>
    <row r="5839" spans="1:13" x14ac:dyDescent="0.25">
      <c r="A5839" s="6">
        <v>97012</v>
      </c>
      <c r="B5839" s="126">
        <v>1</v>
      </c>
      <c r="C5839" s="133"/>
      <c r="D5839" s="134">
        <v>2041</v>
      </c>
      <c r="E5839" s="7" t="s">
        <v>2192</v>
      </c>
      <c r="F5839" s="8" t="s">
        <v>2140</v>
      </c>
      <c r="G5839" s="16">
        <f>IFERROR(VLOOKUP(Table1[[#This Row],[Codigo_insumo]],BD_Insumos!$B:$E,4),"")</f>
        <v>18.820516146129485</v>
      </c>
      <c r="H5839" s="140">
        <v>0.3</v>
      </c>
      <c r="I5839" s="9"/>
      <c r="J5839" s="22">
        <f t="shared" si="91"/>
        <v>5.6461548438388451</v>
      </c>
      <c r="K5839" s="22" t="str">
        <f>IF(I5839&lt;&gt;"",SUMIF(Table1[Codigo_servico],A5839,Table1[Subtotal_insumo]),"")</f>
        <v/>
      </c>
      <c r="L5839" s="16">
        <f>IF(Table1[[#This Row],[Ordem_insumos]]&lt;&gt;0,VLOOKUP(Table1[[#This Row],[Codigo_servico]],Preencher_Orcamento!$B:$D,3,FALSE)*Table1[[#This Row],[Qtde_insumo]],"")</f>
        <v>0</v>
      </c>
      <c r="M5839" s="16">
        <f>IF(Table1[[#This Row],[Ordem_insumos]]&lt;&gt;0,VLOOKUP(Table1[[#This Row],[Codigo_servico]],Preencher_Orcamento!$B:$D,3,FALSE)*Table1[[#This Row],[Subtotal_insumo]],"")</f>
        <v>0</v>
      </c>
    </row>
    <row r="5840" spans="1:13" x14ac:dyDescent="0.25">
      <c r="A5840" s="6">
        <v>97012</v>
      </c>
      <c r="B5840" s="126">
        <v>2</v>
      </c>
      <c r="C5840" s="133"/>
      <c r="D5840" s="134">
        <v>2044</v>
      </c>
      <c r="E5840" s="7" t="s">
        <v>2193</v>
      </c>
      <c r="F5840" s="8" t="s">
        <v>2140</v>
      </c>
      <c r="G5840" s="16">
        <f>IFERROR(VLOOKUP(Table1[[#This Row],[Codigo_insumo]],BD_Insumos!$B:$E,4),"")</f>
        <v>13.596734305430379</v>
      </c>
      <c r="H5840" s="140">
        <v>0.3</v>
      </c>
      <c r="I5840" s="9"/>
      <c r="J5840" s="22">
        <f t="shared" si="91"/>
        <v>4.0790202916291136</v>
      </c>
      <c r="K5840" s="22" t="str">
        <f>IF(I5840&lt;&gt;"",SUMIF(Table1[Codigo_servico],A5840,Table1[Subtotal_insumo]),"")</f>
        <v/>
      </c>
      <c r="L5840" s="16">
        <f>IF(Table1[[#This Row],[Ordem_insumos]]&lt;&gt;0,VLOOKUP(Table1[[#This Row],[Codigo_servico]],Preencher_Orcamento!$B:$D,3,FALSE)*Table1[[#This Row],[Qtde_insumo]],"")</f>
        <v>0</v>
      </c>
      <c r="M5840" s="16">
        <f>IF(Table1[[#This Row],[Ordem_insumos]]&lt;&gt;0,VLOOKUP(Table1[[#This Row],[Codigo_servico]],Preencher_Orcamento!$B:$D,3,FALSE)*Table1[[#This Row],[Subtotal_insumo]],"")</f>
        <v>0</v>
      </c>
    </row>
    <row r="5841" spans="1:13" x14ac:dyDescent="0.25">
      <c r="A5841" s="3">
        <v>97013</v>
      </c>
      <c r="B5841" s="125">
        <v>0</v>
      </c>
      <c r="C5841" s="131" t="s">
        <v>3577</v>
      </c>
      <c r="D5841" s="132"/>
      <c r="E5841" s="4"/>
      <c r="F5841" s="4"/>
      <c r="G5841" s="17" t="str">
        <f>IFERROR(VLOOKUP(Table1[[#This Row],[Codigo_insumo]],BD_Insumos!$B:$E,4),"")</f>
        <v/>
      </c>
      <c r="H5841" s="139"/>
      <c r="I5841" s="5" t="s">
        <v>5</v>
      </c>
      <c r="J5841" s="20" t="str">
        <f t="shared" si="91"/>
        <v/>
      </c>
      <c r="K5841" s="21">
        <f>IF(I5841&lt;&gt;"",SUMIF(Table1[Codigo_servico],A5841,Table1[Subtotal_insumo]),"")</f>
        <v>19.450350270935918</v>
      </c>
      <c r="L5841" s="17" t="str">
        <f>IF(Table1[[#This Row],[Ordem_insumos]]&lt;&gt;0,VLOOKUP(Table1[[#This Row],[Codigo_servico]],Preencher_Orcamento!$B:$D,3,FALSE)*Table1[[#This Row],[Qtde_insumo]],"")</f>
        <v/>
      </c>
      <c r="M5841" s="17" t="str">
        <f>IF(Table1[[#This Row],[Ordem_insumos]]&lt;&gt;0,VLOOKUP(Table1[[#This Row],[Codigo_servico]],Preencher_Orcamento!$B:$D,3,FALSE)*Table1[[#This Row],[Subtotal_insumo]],"")</f>
        <v/>
      </c>
    </row>
    <row r="5842" spans="1:13" x14ac:dyDescent="0.25">
      <c r="A5842" s="6">
        <v>97013</v>
      </c>
      <c r="B5842" s="126">
        <v>1</v>
      </c>
      <c r="C5842" s="133"/>
      <c r="D5842" s="134">
        <v>2044</v>
      </c>
      <c r="E5842" s="7" t="s">
        <v>2193</v>
      </c>
      <c r="F5842" s="8" t="s">
        <v>2140</v>
      </c>
      <c r="G5842" s="16">
        <f>IFERROR(VLOOKUP(Table1[[#This Row],[Codigo_insumo]],BD_Insumos!$B:$E,4),"")</f>
        <v>13.596734305430379</v>
      </c>
      <c r="H5842" s="140">
        <v>0.6</v>
      </c>
      <c r="I5842" s="9"/>
      <c r="J5842" s="22">
        <f t="shared" si="91"/>
        <v>8.1580405832582272</v>
      </c>
      <c r="K5842" s="22" t="str">
        <f>IF(I5842&lt;&gt;"",SUMIF(Table1[Codigo_servico],A5842,Table1[Subtotal_insumo]),"")</f>
        <v/>
      </c>
      <c r="L5842" s="16">
        <f>IF(Table1[[#This Row],[Ordem_insumos]]&lt;&gt;0,VLOOKUP(Table1[[#This Row],[Codigo_servico]],Preencher_Orcamento!$B:$D,3,FALSE)*Table1[[#This Row],[Qtde_insumo]],"")</f>
        <v>0</v>
      </c>
      <c r="M5842" s="16">
        <f>IF(Table1[[#This Row],[Ordem_insumos]]&lt;&gt;0,VLOOKUP(Table1[[#This Row],[Codigo_servico]],Preencher_Orcamento!$B:$D,3,FALSE)*Table1[[#This Row],[Subtotal_insumo]],"")</f>
        <v>0</v>
      </c>
    </row>
    <row r="5843" spans="1:13" x14ac:dyDescent="0.25">
      <c r="A5843" s="6">
        <v>97013</v>
      </c>
      <c r="B5843" s="126">
        <v>2</v>
      </c>
      <c r="C5843" s="133"/>
      <c r="D5843" s="134">
        <v>2041</v>
      </c>
      <c r="E5843" s="7" t="s">
        <v>2192</v>
      </c>
      <c r="F5843" s="8" t="s">
        <v>2140</v>
      </c>
      <c r="G5843" s="16">
        <f>IFERROR(VLOOKUP(Table1[[#This Row],[Codigo_insumo]],BD_Insumos!$B:$E,4),"")</f>
        <v>18.820516146129485</v>
      </c>
      <c r="H5843" s="140">
        <v>0.6</v>
      </c>
      <c r="I5843" s="9"/>
      <c r="J5843" s="22">
        <f t="shared" si="91"/>
        <v>11.29230968767769</v>
      </c>
      <c r="K5843" s="22" t="str">
        <f>IF(I5843&lt;&gt;"",SUMIF(Table1[Codigo_servico],A5843,Table1[Subtotal_insumo]),"")</f>
        <v/>
      </c>
      <c r="L5843" s="16">
        <f>IF(Table1[[#This Row],[Ordem_insumos]]&lt;&gt;0,VLOOKUP(Table1[[#This Row],[Codigo_servico]],Preencher_Orcamento!$B:$D,3,FALSE)*Table1[[#This Row],[Qtde_insumo]],"")</f>
        <v>0</v>
      </c>
      <c r="M5843" s="16">
        <f>IF(Table1[[#This Row],[Ordem_insumos]]&lt;&gt;0,VLOOKUP(Table1[[#This Row],[Codigo_servico]],Preencher_Orcamento!$B:$D,3,FALSE)*Table1[[#This Row],[Subtotal_insumo]],"")</f>
        <v>0</v>
      </c>
    </row>
    <row r="5844" spans="1:13" x14ac:dyDescent="0.25">
      <c r="A5844" s="3">
        <v>97014</v>
      </c>
      <c r="B5844" s="125">
        <v>0</v>
      </c>
      <c r="C5844" s="131" t="s">
        <v>3578</v>
      </c>
      <c r="D5844" s="132"/>
      <c r="E5844" s="4"/>
      <c r="F5844" s="4"/>
      <c r="G5844" s="17" t="str">
        <f>IFERROR(VLOOKUP(Table1[[#This Row],[Codigo_insumo]],BD_Insumos!$B:$E,4),"")</f>
        <v/>
      </c>
      <c r="H5844" s="139"/>
      <c r="I5844" s="5" t="s">
        <v>5</v>
      </c>
      <c r="J5844" s="20" t="str">
        <f t="shared" si="91"/>
        <v/>
      </c>
      <c r="K5844" s="21">
        <f>IF(I5844&lt;&gt;"",SUMIF(Table1[Codigo_servico],A5844,Table1[Subtotal_insumo]),"")</f>
        <v>1.6208625225779933</v>
      </c>
      <c r="L5844" s="17" t="str">
        <f>IF(Table1[[#This Row],[Ordem_insumos]]&lt;&gt;0,VLOOKUP(Table1[[#This Row],[Codigo_servico]],Preencher_Orcamento!$B:$D,3,FALSE)*Table1[[#This Row],[Qtde_insumo]],"")</f>
        <v/>
      </c>
      <c r="M5844" s="17" t="str">
        <f>IF(Table1[[#This Row],[Ordem_insumos]]&lt;&gt;0,VLOOKUP(Table1[[#This Row],[Codigo_servico]],Preencher_Orcamento!$B:$D,3,FALSE)*Table1[[#This Row],[Subtotal_insumo]],"")</f>
        <v/>
      </c>
    </row>
    <row r="5845" spans="1:13" x14ac:dyDescent="0.25">
      <c r="A5845" s="6">
        <v>97014</v>
      </c>
      <c r="B5845" s="126">
        <v>1</v>
      </c>
      <c r="C5845" s="133"/>
      <c r="D5845" s="134">
        <v>2041</v>
      </c>
      <c r="E5845" s="7" t="s">
        <v>2192</v>
      </c>
      <c r="F5845" s="8" t="s">
        <v>2140</v>
      </c>
      <c r="G5845" s="16">
        <f>IFERROR(VLOOKUP(Table1[[#This Row],[Codigo_insumo]],BD_Insumos!$B:$E,4),"")</f>
        <v>18.820516146129485</v>
      </c>
      <c r="H5845" s="140">
        <v>0.05</v>
      </c>
      <c r="I5845" s="9"/>
      <c r="J5845" s="22">
        <f t="shared" si="91"/>
        <v>0.94102580730647434</v>
      </c>
      <c r="K5845" s="22" t="str">
        <f>IF(I5845&lt;&gt;"",SUMIF(Table1[Codigo_servico],A5845,Table1[Subtotal_insumo]),"")</f>
        <v/>
      </c>
      <c r="L5845" s="16">
        <f>IF(Table1[[#This Row],[Ordem_insumos]]&lt;&gt;0,VLOOKUP(Table1[[#This Row],[Codigo_servico]],Preencher_Orcamento!$B:$D,3,FALSE)*Table1[[#This Row],[Qtde_insumo]],"")</f>
        <v>0</v>
      </c>
      <c r="M5845" s="16">
        <f>IF(Table1[[#This Row],[Ordem_insumos]]&lt;&gt;0,VLOOKUP(Table1[[#This Row],[Codigo_servico]],Preencher_Orcamento!$B:$D,3,FALSE)*Table1[[#This Row],[Subtotal_insumo]],"")</f>
        <v>0</v>
      </c>
    </row>
    <row r="5846" spans="1:13" x14ac:dyDescent="0.25">
      <c r="A5846" s="6">
        <v>97014</v>
      </c>
      <c r="B5846" s="126">
        <v>2</v>
      </c>
      <c r="C5846" s="133"/>
      <c r="D5846" s="134">
        <v>2044</v>
      </c>
      <c r="E5846" s="7" t="s">
        <v>2193</v>
      </c>
      <c r="F5846" s="8" t="s">
        <v>2140</v>
      </c>
      <c r="G5846" s="16">
        <f>IFERROR(VLOOKUP(Table1[[#This Row],[Codigo_insumo]],BD_Insumos!$B:$E,4),"")</f>
        <v>13.596734305430379</v>
      </c>
      <c r="H5846" s="140">
        <v>0.05</v>
      </c>
      <c r="I5846" s="9"/>
      <c r="J5846" s="22">
        <f t="shared" si="91"/>
        <v>0.67983671527151901</v>
      </c>
      <c r="K5846" s="22" t="str">
        <f>IF(I5846&lt;&gt;"",SUMIF(Table1[Codigo_servico],A5846,Table1[Subtotal_insumo]),"")</f>
        <v/>
      </c>
      <c r="L5846" s="16">
        <f>IF(Table1[[#This Row],[Ordem_insumos]]&lt;&gt;0,VLOOKUP(Table1[[#This Row],[Codigo_servico]],Preencher_Orcamento!$B:$D,3,FALSE)*Table1[[#This Row],[Qtde_insumo]],"")</f>
        <v>0</v>
      </c>
      <c r="M5846" s="16">
        <f>IF(Table1[[#This Row],[Ordem_insumos]]&lt;&gt;0,VLOOKUP(Table1[[#This Row],[Codigo_servico]],Preencher_Orcamento!$B:$D,3,FALSE)*Table1[[#This Row],[Subtotal_insumo]],"")</f>
        <v>0</v>
      </c>
    </row>
    <row r="5847" spans="1:13" x14ac:dyDescent="0.25">
      <c r="A5847" s="3">
        <v>97015</v>
      </c>
      <c r="B5847" s="125">
        <v>0</v>
      </c>
      <c r="C5847" s="131" t="s">
        <v>3579</v>
      </c>
      <c r="D5847" s="132"/>
      <c r="E5847" s="4"/>
      <c r="F5847" s="4"/>
      <c r="G5847" s="17" t="str">
        <f>IFERROR(VLOOKUP(Table1[[#This Row],[Codigo_insumo]],BD_Insumos!$B:$E,4),"")</f>
        <v/>
      </c>
      <c r="H5847" s="139"/>
      <c r="I5847" s="5" t="s">
        <v>5</v>
      </c>
      <c r="J5847" s="20" t="str">
        <f t="shared" si="91"/>
        <v/>
      </c>
      <c r="K5847" s="21">
        <f>IF(I5847&lt;&gt;"",SUMIF(Table1[Codigo_servico],A5847,Table1[Subtotal_insumo]),"")</f>
        <v>22.692075316091902</v>
      </c>
      <c r="L5847" s="17" t="str">
        <f>IF(Table1[[#This Row],[Ordem_insumos]]&lt;&gt;0,VLOOKUP(Table1[[#This Row],[Codigo_servico]],Preencher_Orcamento!$B:$D,3,FALSE)*Table1[[#This Row],[Qtde_insumo]],"")</f>
        <v/>
      </c>
      <c r="M5847" s="17" t="str">
        <f>IF(Table1[[#This Row],[Ordem_insumos]]&lt;&gt;0,VLOOKUP(Table1[[#This Row],[Codigo_servico]],Preencher_Orcamento!$B:$D,3,FALSE)*Table1[[#This Row],[Subtotal_insumo]],"")</f>
        <v/>
      </c>
    </row>
    <row r="5848" spans="1:13" x14ac:dyDescent="0.25">
      <c r="A5848" s="6">
        <v>97015</v>
      </c>
      <c r="B5848" s="126">
        <v>1</v>
      </c>
      <c r="C5848" s="133"/>
      <c r="D5848" s="134">
        <v>2044</v>
      </c>
      <c r="E5848" s="7" t="s">
        <v>2193</v>
      </c>
      <c r="F5848" s="8" t="s">
        <v>2140</v>
      </c>
      <c r="G5848" s="16">
        <f>IFERROR(VLOOKUP(Table1[[#This Row],[Codigo_insumo]],BD_Insumos!$B:$E,4),"")</f>
        <v>13.596734305430379</v>
      </c>
      <c r="H5848" s="140">
        <v>0.7</v>
      </c>
      <c r="I5848" s="9"/>
      <c r="J5848" s="22">
        <f t="shared" si="91"/>
        <v>9.5177140138012657</v>
      </c>
      <c r="K5848" s="22" t="str">
        <f>IF(I5848&lt;&gt;"",SUMIF(Table1[Codigo_servico],A5848,Table1[Subtotal_insumo]),"")</f>
        <v/>
      </c>
      <c r="L5848" s="16">
        <f>IF(Table1[[#This Row],[Ordem_insumos]]&lt;&gt;0,VLOOKUP(Table1[[#This Row],[Codigo_servico]],Preencher_Orcamento!$B:$D,3,FALSE)*Table1[[#This Row],[Qtde_insumo]],"")</f>
        <v>0</v>
      </c>
      <c r="M5848" s="16">
        <f>IF(Table1[[#This Row],[Ordem_insumos]]&lt;&gt;0,VLOOKUP(Table1[[#This Row],[Codigo_servico]],Preencher_Orcamento!$B:$D,3,FALSE)*Table1[[#This Row],[Subtotal_insumo]],"")</f>
        <v>0</v>
      </c>
    </row>
    <row r="5849" spans="1:13" x14ac:dyDescent="0.25">
      <c r="A5849" s="6">
        <v>97015</v>
      </c>
      <c r="B5849" s="126">
        <v>2</v>
      </c>
      <c r="C5849" s="133"/>
      <c r="D5849" s="134">
        <v>2041</v>
      </c>
      <c r="E5849" s="7" t="s">
        <v>2192</v>
      </c>
      <c r="F5849" s="8" t="s">
        <v>2140</v>
      </c>
      <c r="G5849" s="16">
        <f>IFERROR(VLOOKUP(Table1[[#This Row],[Codigo_insumo]],BD_Insumos!$B:$E,4),"")</f>
        <v>18.820516146129485</v>
      </c>
      <c r="H5849" s="140">
        <v>0.7</v>
      </c>
      <c r="I5849" s="9"/>
      <c r="J5849" s="22">
        <f t="shared" si="91"/>
        <v>13.174361302290638</v>
      </c>
      <c r="K5849" s="22" t="str">
        <f>IF(I5849&lt;&gt;"",SUMIF(Table1[Codigo_servico],A5849,Table1[Subtotal_insumo]),"")</f>
        <v/>
      </c>
      <c r="L5849" s="16">
        <f>IF(Table1[[#This Row],[Ordem_insumos]]&lt;&gt;0,VLOOKUP(Table1[[#This Row],[Codigo_servico]],Preencher_Orcamento!$B:$D,3,FALSE)*Table1[[#This Row],[Qtde_insumo]],"")</f>
        <v>0</v>
      </c>
      <c r="M5849" s="16">
        <f>IF(Table1[[#This Row],[Ordem_insumos]]&lt;&gt;0,VLOOKUP(Table1[[#This Row],[Codigo_servico]],Preencher_Orcamento!$B:$D,3,FALSE)*Table1[[#This Row],[Subtotal_insumo]],"")</f>
        <v>0</v>
      </c>
    </row>
    <row r="5850" spans="1:13" x14ac:dyDescent="0.25">
      <c r="A5850" s="3">
        <v>97016</v>
      </c>
      <c r="B5850" s="125">
        <v>0</v>
      </c>
      <c r="C5850" s="131" t="s">
        <v>3580</v>
      </c>
      <c r="D5850" s="132"/>
      <c r="E5850" s="4"/>
      <c r="F5850" s="4"/>
      <c r="G5850" s="17" t="str">
        <f>IFERROR(VLOOKUP(Table1[[#This Row],[Codigo_insumo]],BD_Insumos!$B:$E,4),"")</f>
        <v/>
      </c>
      <c r="H5850" s="139"/>
      <c r="I5850" s="5" t="s">
        <v>5</v>
      </c>
      <c r="J5850" s="20" t="str">
        <f t="shared" si="91"/>
        <v/>
      </c>
      <c r="K5850" s="21">
        <f>IF(I5850&lt;&gt;"",SUMIF(Table1[Codigo_servico],A5850,Table1[Subtotal_insumo]),"")</f>
        <v>0.97251751354679583</v>
      </c>
      <c r="L5850" s="17" t="str">
        <f>IF(Table1[[#This Row],[Ordem_insumos]]&lt;&gt;0,VLOOKUP(Table1[[#This Row],[Codigo_servico]],Preencher_Orcamento!$B:$D,3,FALSE)*Table1[[#This Row],[Qtde_insumo]],"")</f>
        <v/>
      </c>
      <c r="M5850" s="17" t="str">
        <f>IF(Table1[[#This Row],[Ordem_insumos]]&lt;&gt;0,VLOOKUP(Table1[[#This Row],[Codigo_servico]],Preencher_Orcamento!$B:$D,3,FALSE)*Table1[[#This Row],[Subtotal_insumo]],"")</f>
        <v/>
      </c>
    </row>
    <row r="5851" spans="1:13" x14ac:dyDescent="0.25">
      <c r="A5851" s="6">
        <v>97016</v>
      </c>
      <c r="B5851" s="126">
        <v>1</v>
      </c>
      <c r="C5851" s="133"/>
      <c r="D5851" s="134">
        <v>2041</v>
      </c>
      <c r="E5851" s="7" t="s">
        <v>2192</v>
      </c>
      <c r="F5851" s="8" t="s">
        <v>2140</v>
      </c>
      <c r="G5851" s="16">
        <f>IFERROR(VLOOKUP(Table1[[#This Row],[Codigo_insumo]],BD_Insumos!$B:$E,4),"")</f>
        <v>18.820516146129485</v>
      </c>
      <c r="H5851" s="140">
        <v>0.03</v>
      </c>
      <c r="I5851" s="9"/>
      <c r="J5851" s="22">
        <f t="shared" si="91"/>
        <v>0.56461548438388454</v>
      </c>
      <c r="K5851" s="22" t="str">
        <f>IF(I5851&lt;&gt;"",SUMIF(Table1[Codigo_servico],A5851,Table1[Subtotal_insumo]),"")</f>
        <v/>
      </c>
      <c r="L5851" s="16">
        <f>IF(Table1[[#This Row],[Ordem_insumos]]&lt;&gt;0,VLOOKUP(Table1[[#This Row],[Codigo_servico]],Preencher_Orcamento!$B:$D,3,FALSE)*Table1[[#This Row],[Qtde_insumo]],"")</f>
        <v>0</v>
      </c>
      <c r="M5851" s="16">
        <f>IF(Table1[[#This Row],[Ordem_insumos]]&lt;&gt;0,VLOOKUP(Table1[[#This Row],[Codigo_servico]],Preencher_Orcamento!$B:$D,3,FALSE)*Table1[[#This Row],[Subtotal_insumo]],"")</f>
        <v>0</v>
      </c>
    </row>
    <row r="5852" spans="1:13" x14ac:dyDescent="0.25">
      <c r="A5852" s="6">
        <v>97016</v>
      </c>
      <c r="B5852" s="126">
        <v>2</v>
      </c>
      <c r="C5852" s="133"/>
      <c r="D5852" s="134">
        <v>2044</v>
      </c>
      <c r="E5852" s="7" t="s">
        <v>2193</v>
      </c>
      <c r="F5852" s="8" t="s">
        <v>2140</v>
      </c>
      <c r="G5852" s="16">
        <f>IFERROR(VLOOKUP(Table1[[#This Row],[Codigo_insumo]],BD_Insumos!$B:$E,4),"")</f>
        <v>13.596734305430379</v>
      </c>
      <c r="H5852" s="140">
        <v>0.03</v>
      </c>
      <c r="I5852" s="9"/>
      <c r="J5852" s="22">
        <f t="shared" si="91"/>
        <v>0.40790202916291135</v>
      </c>
      <c r="K5852" s="22" t="str">
        <f>IF(I5852&lt;&gt;"",SUMIF(Table1[Codigo_servico],A5852,Table1[Subtotal_insumo]),"")</f>
        <v/>
      </c>
      <c r="L5852" s="16">
        <f>IF(Table1[[#This Row],[Ordem_insumos]]&lt;&gt;0,VLOOKUP(Table1[[#This Row],[Codigo_servico]],Preencher_Orcamento!$B:$D,3,FALSE)*Table1[[#This Row],[Qtde_insumo]],"")</f>
        <v>0</v>
      </c>
      <c r="M5852" s="16">
        <f>IF(Table1[[#This Row],[Ordem_insumos]]&lt;&gt;0,VLOOKUP(Table1[[#This Row],[Codigo_servico]],Preencher_Orcamento!$B:$D,3,FALSE)*Table1[[#This Row],[Subtotal_insumo]],"")</f>
        <v>0</v>
      </c>
    </row>
    <row r="5853" spans="1:13" x14ac:dyDescent="0.25">
      <c r="A5853" s="3">
        <v>97017</v>
      </c>
      <c r="B5853" s="125">
        <v>0</v>
      </c>
      <c r="C5853" s="131" t="s">
        <v>3581</v>
      </c>
      <c r="D5853" s="132"/>
      <c r="E5853" s="4"/>
      <c r="F5853" s="4"/>
      <c r="G5853" s="17" t="str">
        <f>IFERROR(VLOOKUP(Table1[[#This Row],[Codigo_insumo]],BD_Insumos!$B:$E,4),"")</f>
        <v/>
      </c>
      <c r="H5853" s="139"/>
      <c r="I5853" s="5" t="s">
        <v>5</v>
      </c>
      <c r="J5853" s="20" t="str">
        <f t="shared" si="91"/>
        <v/>
      </c>
      <c r="K5853" s="21">
        <f>IF(I5853&lt;&gt;"",SUMIF(Table1[Codigo_servico],A5853,Table1[Subtotal_insumo]),"")</f>
        <v>9.7251751354679588</v>
      </c>
      <c r="L5853" s="17" t="str">
        <f>IF(Table1[[#This Row],[Ordem_insumos]]&lt;&gt;0,VLOOKUP(Table1[[#This Row],[Codigo_servico]],Preencher_Orcamento!$B:$D,3,FALSE)*Table1[[#This Row],[Qtde_insumo]],"")</f>
        <v/>
      </c>
      <c r="M5853" s="17" t="str">
        <f>IF(Table1[[#This Row],[Ordem_insumos]]&lt;&gt;0,VLOOKUP(Table1[[#This Row],[Codigo_servico]],Preencher_Orcamento!$B:$D,3,FALSE)*Table1[[#This Row],[Subtotal_insumo]],"")</f>
        <v/>
      </c>
    </row>
    <row r="5854" spans="1:13" x14ac:dyDescent="0.25">
      <c r="A5854" s="6">
        <v>97017</v>
      </c>
      <c r="B5854" s="126">
        <v>1</v>
      </c>
      <c r="C5854" s="133"/>
      <c r="D5854" s="134">
        <v>2041</v>
      </c>
      <c r="E5854" s="7" t="s">
        <v>2192</v>
      </c>
      <c r="F5854" s="8" t="s">
        <v>2140</v>
      </c>
      <c r="G5854" s="16">
        <f>IFERROR(VLOOKUP(Table1[[#This Row],[Codigo_insumo]],BD_Insumos!$B:$E,4),"")</f>
        <v>18.820516146129485</v>
      </c>
      <c r="H5854" s="140">
        <v>0.3</v>
      </c>
      <c r="I5854" s="9"/>
      <c r="J5854" s="22">
        <f t="shared" si="91"/>
        <v>5.6461548438388451</v>
      </c>
      <c r="K5854" s="22" t="str">
        <f>IF(I5854&lt;&gt;"",SUMIF(Table1[Codigo_servico],A5854,Table1[Subtotal_insumo]),"")</f>
        <v/>
      </c>
      <c r="L5854" s="16">
        <f>IF(Table1[[#This Row],[Ordem_insumos]]&lt;&gt;0,VLOOKUP(Table1[[#This Row],[Codigo_servico]],Preencher_Orcamento!$B:$D,3,FALSE)*Table1[[#This Row],[Qtde_insumo]],"")</f>
        <v>0</v>
      </c>
      <c r="M5854" s="16">
        <f>IF(Table1[[#This Row],[Ordem_insumos]]&lt;&gt;0,VLOOKUP(Table1[[#This Row],[Codigo_servico]],Preencher_Orcamento!$B:$D,3,FALSE)*Table1[[#This Row],[Subtotal_insumo]],"")</f>
        <v>0</v>
      </c>
    </row>
    <row r="5855" spans="1:13" x14ac:dyDescent="0.25">
      <c r="A5855" s="6">
        <v>97017</v>
      </c>
      <c r="B5855" s="126">
        <v>2</v>
      </c>
      <c r="C5855" s="133"/>
      <c r="D5855" s="134">
        <v>2044</v>
      </c>
      <c r="E5855" s="7" t="s">
        <v>2193</v>
      </c>
      <c r="F5855" s="8" t="s">
        <v>2140</v>
      </c>
      <c r="G5855" s="16">
        <f>IFERROR(VLOOKUP(Table1[[#This Row],[Codigo_insumo]],BD_Insumos!$B:$E,4),"")</f>
        <v>13.596734305430379</v>
      </c>
      <c r="H5855" s="140">
        <v>0.3</v>
      </c>
      <c r="I5855" s="9"/>
      <c r="J5855" s="22">
        <f t="shared" si="91"/>
        <v>4.0790202916291136</v>
      </c>
      <c r="K5855" s="22" t="str">
        <f>IF(I5855&lt;&gt;"",SUMIF(Table1[Codigo_servico],A5855,Table1[Subtotal_insumo]),"")</f>
        <v/>
      </c>
      <c r="L5855" s="16">
        <f>IF(Table1[[#This Row],[Ordem_insumos]]&lt;&gt;0,VLOOKUP(Table1[[#This Row],[Codigo_servico]],Preencher_Orcamento!$B:$D,3,FALSE)*Table1[[#This Row],[Qtde_insumo]],"")</f>
        <v>0</v>
      </c>
      <c r="M5855" s="16">
        <f>IF(Table1[[#This Row],[Ordem_insumos]]&lt;&gt;0,VLOOKUP(Table1[[#This Row],[Codigo_servico]],Preencher_Orcamento!$B:$D,3,FALSE)*Table1[[#This Row],[Subtotal_insumo]],"")</f>
        <v>0</v>
      </c>
    </row>
    <row r="5856" spans="1:13" x14ac:dyDescent="0.25">
      <c r="A5856" s="3">
        <v>97018</v>
      </c>
      <c r="B5856" s="125">
        <v>0</v>
      </c>
      <c r="C5856" s="131" t="s">
        <v>3582</v>
      </c>
      <c r="D5856" s="132"/>
      <c r="E5856" s="4"/>
      <c r="F5856" s="4"/>
      <c r="G5856" s="17" t="str">
        <f>IFERROR(VLOOKUP(Table1[[#This Row],[Codigo_insumo]],BD_Insumos!$B:$E,4),"")</f>
        <v/>
      </c>
      <c r="H5856" s="139"/>
      <c r="I5856" s="5" t="s">
        <v>457</v>
      </c>
      <c r="J5856" s="20" t="str">
        <f t="shared" si="91"/>
        <v/>
      </c>
      <c r="K5856" s="21">
        <f>IF(I5856&lt;&gt;"",SUMIF(Table1[Codigo_servico],A5856,Table1[Subtotal_insumo]),"")</f>
        <v>12.966900180623947</v>
      </c>
      <c r="L5856" s="17" t="str">
        <f>IF(Table1[[#This Row],[Ordem_insumos]]&lt;&gt;0,VLOOKUP(Table1[[#This Row],[Codigo_servico]],Preencher_Orcamento!$B:$D,3,FALSE)*Table1[[#This Row],[Qtde_insumo]],"")</f>
        <v/>
      </c>
      <c r="M5856" s="17" t="str">
        <f>IF(Table1[[#This Row],[Ordem_insumos]]&lt;&gt;0,VLOOKUP(Table1[[#This Row],[Codigo_servico]],Preencher_Orcamento!$B:$D,3,FALSE)*Table1[[#This Row],[Subtotal_insumo]],"")</f>
        <v/>
      </c>
    </row>
    <row r="5857" spans="1:13" x14ac:dyDescent="0.25">
      <c r="A5857" s="6">
        <v>97018</v>
      </c>
      <c r="B5857" s="126">
        <v>1</v>
      </c>
      <c r="C5857" s="133"/>
      <c r="D5857" s="134">
        <v>2041</v>
      </c>
      <c r="E5857" s="7" t="s">
        <v>2192</v>
      </c>
      <c r="F5857" s="8" t="s">
        <v>2140</v>
      </c>
      <c r="G5857" s="16">
        <f>IFERROR(VLOOKUP(Table1[[#This Row],[Codigo_insumo]],BD_Insumos!$B:$E,4),"")</f>
        <v>18.820516146129485</v>
      </c>
      <c r="H5857" s="140">
        <v>0.4</v>
      </c>
      <c r="I5857" s="9"/>
      <c r="J5857" s="22">
        <f t="shared" si="91"/>
        <v>7.5282064584517947</v>
      </c>
      <c r="K5857" s="22" t="str">
        <f>IF(I5857&lt;&gt;"",SUMIF(Table1[Codigo_servico],A5857,Table1[Subtotal_insumo]),"")</f>
        <v/>
      </c>
      <c r="L5857" s="16">
        <f>IF(Table1[[#This Row],[Ordem_insumos]]&lt;&gt;0,VLOOKUP(Table1[[#This Row],[Codigo_servico]],Preencher_Orcamento!$B:$D,3,FALSE)*Table1[[#This Row],[Qtde_insumo]],"")</f>
        <v>0</v>
      </c>
      <c r="M5857" s="16">
        <f>IF(Table1[[#This Row],[Ordem_insumos]]&lt;&gt;0,VLOOKUP(Table1[[#This Row],[Codigo_servico]],Preencher_Orcamento!$B:$D,3,FALSE)*Table1[[#This Row],[Subtotal_insumo]],"")</f>
        <v>0</v>
      </c>
    </row>
    <row r="5858" spans="1:13" x14ac:dyDescent="0.25">
      <c r="A5858" s="6">
        <v>97018</v>
      </c>
      <c r="B5858" s="126">
        <v>2</v>
      </c>
      <c r="C5858" s="133"/>
      <c r="D5858" s="134">
        <v>2044</v>
      </c>
      <c r="E5858" s="7" t="s">
        <v>2193</v>
      </c>
      <c r="F5858" s="8" t="s">
        <v>2140</v>
      </c>
      <c r="G5858" s="16">
        <f>IFERROR(VLOOKUP(Table1[[#This Row],[Codigo_insumo]],BD_Insumos!$B:$E,4),"")</f>
        <v>13.596734305430379</v>
      </c>
      <c r="H5858" s="140">
        <v>0.4</v>
      </c>
      <c r="I5858" s="9"/>
      <c r="J5858" s="22">
        <f t="shared" si="91"/>
        <v>5.4386937221721521</v>
      </c>
      <c r="K5858" s="22" t="str">
        <f>IF(I5858&lt;&gt;"",SUMIF(Table1[Codigo_servico],A5858,Table1[Subtotal_insumo]),"")</f>
        <v/>
      </c>
      <c r="L5858" s="16">
        <f>IF(Table1[[#This Row],[Ordem_insumos]]&lt;&gt;0,VLOOKUP(Table1[[#This Row],[Codigo_servico]],Preencher_Orcamento!$B:$D,3,FALSE)*Table1[[#This Row],[Qtde_insumo]],"")</f>
        <v>0</v>
      </c>
      <c r="M5858" s="16">
        <f>IF(Table1[[#This Row],[Ordem_insumos]]&lt;&gt;0,VLOOKUP(Table1[[#This Row],[Codigo_servico]],Preencher_Orcamento!$B:$D,3,FALSE)*Table1[[#This Row],[Subtotal_insumo]],"")</f>
        <v>0</v>
      </c>
    </row>
    <row r="5859" spans="1:13" x14ac:dyDescent="0.25">
      <c r="A5859" s="3">
        <v>97020</v>
      </c>
      <c r="B5859" s="125">
        <v>0</v>
      </c>
      <c r="C5859" s="131" t="s">
        <v>3583</v>
      </c>
      <c r="D5859" s="132"/>
      <c r="E5859" s="4"/>
      <c r="F5859" s="4"/>
      <c r="G5859" s="17" t="str">
        <f>IFERROR(VLOOKUP(Table1[[#This Row],[Codigo_insumo]],BD_Insumos!$B:$E,4),"")</f>
        <v/>
      </c>
      <c r="H5859" s="139"/>
      <c r="I5859" s="5" t="s">
        <v>457</v>
      </c>
      <c r="J5859" s="20" t="str">
        <f t="shared" si="91"/>
        <v/>
      </c>
      <c r="K5859" s="21">
        <f>IF(I5859&lt;&gt;"",SUMIF(Table1[Codigo_servico],A5859,Table1[Subtotal_insumo]),"")</f>
        <v>9.7251751354679588</v>
      </c>
      <c r="L5859" s="17" t="str">
        <f>IF(Table1[[#This Row],[Ordem_insumos]]&lt;&gt;0,VLOOKUP(Table1[[#This Row],[Codigo_servico]],Preencher_Orcamento!$B:$D,3,FALSE)*Table1[[#This Row],[Qtde_insumo]],"")</f>
        <v/>
      </c>
      <c r="M5859" s="17" t="str">
        <f>IF(Table1[[#This Row],[Ordem_insumos]]&lt;&gt;0,VLOOKUP(Table1[[#This Row],[Codigo_servico]],Preencher_Orcamento!$B:$D,3,FALSE)*Table1[[#This Row],[Subtotal_insumo]],"")</f>
        <v/>
      </c>
    </row>
    <row r="5860" spans="1:13" x14ac:dyDescent="0.25">
      <c r="A5860" s="6">
        <v>97020</v>
      </c>
      <c r="B5860" s="126">
        <v>1</v>
      </c>
      <c r="C5860" s="133"/>
      <c r="D5860" s="134">
        <v>2041</v>
      </c>
      <c r="E5860" s="7" t="s">
        <v>2192</v>
      </c>
      <c r="F5860" s="8" t="s">
        <v>2140</v>
      </c>
      <c r="G5860" s="16">
        <f>IFERROR(VLOOKUP(Table1[[#This Row],[Codigo_insumo]],BD_Insumos!$B:$E,4),"")</f>
        <v>18.820516146129485</v>
      </c>
      <c r="H5860" s="140">
        <v>0.3</v>
      </c>
      <c r="I5860" s="9"/>
      <c r="J5860" s="22">
        <f t="shared" si="91"/>
        <v>5.6461548438388451</v>
      </c>
      <c r="K5860" s="22" t="str">
        <f>IF(I5860&lt;&gt;"",SUMIF(Table1[Codigo_servico],A5860,Table1[Subtotal_insumo]),"")</f>
        <v/>
      </c>
      <c r="L5860" s="16">
        <f>IF(Table1[[#This Row],[Ordem_insumos]]&lt;&gt;0,VLOOKUP(Table1[[#This Row],[Codigo_servico]],Preencher_Orcamento!$B:$D,3,FALSE)*Table1[[#This Row],[Qtde_insumo]],"")</f>
        <v>0</v>
      </c>
      <c r="M5860" s="16">
        <f>IF(Table1[[#This Row],[Ordem_insumos]]&lt;&gt;0,VLOOKUP(Table1[[#This Row],[Codigo_servico]],Preencher_Orcamento!$B:$D,3,FALSE)*Table1[[#This Row],[Subtotal_insumo]],"")</f>
        <v>0</v>
      </c>
    </row>
    <row r="5861" spans="1:13" x14ac:dyDescent="0.25">
      <c r="A5861" s="6">
        <v>97020</v>
      </c>
      <c r="B5861" s="126">
        <v>2</v>
      </c>
      <c r="C5861" s="133"/>
      <c r="D5861" s="134">
        <v>2044</v>
      </c>
      <c r="E5861" s="7" t="s">
        <v>2193</v>
      </c>
      <c r="F5861" s="8" t="s">
        <v>2140</v>
      </c>
      <c r="G5861" s="16">
        <f>IFERROR(VLOOKUP(Table1[[#This Row],[Codigo_insumo]],BD_Insumos!$B:$E,4),"")</f>
        <v>13.596734305430379</v>
      </c>
      <c r="H5861" s="140">
        <v>0.3</v>
      </c>
      <c r="I5861" s="9"/>
      <c r="J5861" s="22">
        <f t="shared" si="91"/>
        <v>4.0790202916291136</v>
      </c>
      <c r="K5861" s="22" t="str">
        <f>IF(I5861&lt;&gt;"",SUMIF(Table1[Codigo_servico],A5861,Table1[Subtotal_insumo]),"")</f>
        <v/>
      </c>
      <c r="L5861" s="16">
        <f>IF(Table1[[#This Row],[Ordem_insumos]]&lt;&gt;0,VLOOKUP(Table1[[#This Row],[Codigo_servico]],Preencher_Orcamento!$B:$D,3,FALSE)*Table1[[#This Row],[Qtde_insumo]],"")</f>
        <v>0</v>
      </c>
      <c r="M5861" s="16">
        <f>IF(Table1[[#This Row],[Ordem_insumos]]&lt;&gt;0,VLOOKUP(Table1[[#This Row],[Codigo_servico]],Preencher_Orcamento!$B:$D,3,FALSE)*Table1[[#This Row],[Subtotal_insumo]],"")</f>
        <v>0</v>
      </c>
    </row>
    <row r="5862" spans="1:13" x14ac:dyDescent="0.25">
      <c r="A5862" s="3">
        <v>97110</v>
      </c>
      <c r="B5862" s="125">
        <v>0</v>
      </c>
      <c r="C5862" s="131" t="s">
        <v>3584</v>
      </c>
      <c r="D5862" s="132"/>
      <c r="E5862" s="4"/>
      <c r="F5862" s="4"/>
      <c r="G5862" s="17" t="str">
        <f>IFERROR(VLOOKUP(Table1[[#This Row],[Codigo_insumo]],BD_Insumos!$B:$E,4),"")</f>
        <v/>
      </c>
      <c r="H5862" s="139"/>
      <c r="I5862" s="5" t="s">
        <v>5</v>
      </c>
      <c r="J5862" s="20" t="str">
        <f t="shared" si="91"/>
        <v/>
      </c>
      <c r="K5862" s="21">
        <f>IF(I5862&lt;&gt;"",SUMIF(Table1[Codigo_servico],A5862,Table1[Subtotal_insumo]),"")</f>
        <v>32.417250451559866</v>
      </c>
      <c r="L5862" s="17" t="str">
        <f>IF(Table1[[#This Row],[Ordem_insumos]]&lt;&gt;0,VLOOKUP(Table1[[#This Row],[Codigo_servico]],Preencher_Orcamento!$B:$D,3,FALSE)*Table1[[#This Row],[Qtde_insumo]],"")</f>
        <v/>
      </c>
      <c r="M5862" s="17" t="str">
        <f>IF(Table1[[#This Row],[Ordem_insumos]]&lt;&gt;0,VLOOKUP(Table1[[#This Row],[Codigo_servico]],Preencher_Orcamento!$B:$D,3,FALSE)*Table1[[#This Row],[Subtotal_insumo]],"")</f>
        <v/>
      </c>
    </row>
    <row r="5863" spans="1:13" x14ac:dyDescent="0.25">
      <c r="A5863" s="6">
        <v>97110</v>
      </c>
      <c r="B5863" s="126">
        <v>1</v>
      </c>
      <c r="C5863" s="133"/>
      <c r="D5863" s="134">
        <v>2041</v>
      </c>
      <c r="E5863" s="7" t="s">
        <v>2192</v>
      </c>
      <c r="F5863" s="8" t="s">
        <v>2140</v>
      </c>
      <c r="G5863" s="16">
        <f>IFERROR(VLOOKUP(Table1[[#This Row],[Codigo_insumo]],BD_Insumos!$B:$E,4),"")</f>
        <v>18.820516146129485</v>
      </c>
      <c r="H5863" s="140">
        <v>1</v>
      </c>
      <c r="I5863" s="9"/>
      <c r="J5863" s="22">
        <f t="shared" si="91"/>
        <v>18.820516146129485</v>
      </c>
      <c r="K5863" s="22" t="str">
        <f>IF(I5863&lt;&gt;"",SUMIF(Table1[Codigo_servico],A5863,Table1[Subtotal_insumo]),"")</f>
        <v/>
      </c>
      <c r="L5863" s="16">
        <f>IF(Table1[[#This Row],[Ordem_insumos]]&lt;&gt;0,VLOOKUP(Table1[[#This Row],[Codigo_servico]],Preencher_Orcamento!$B:$D,3,FALSE)*Table1[[#This Row],[Qtde_insumo]],"")</f>
        <v>0</v>
      </c>
      <c r="M5863" s="16">
        <f>IF(Table1[[#This Row],[Ordem_insumos]]&lt;&gt;0,VLOOKUP(Table1[[#This Row],[Codigo_servico]],Preencher_Orcamento!$B:$D,3,FALSE)*Table1[[#This Row],[Subtotal_insumo]],"")</f>
        <v>0</v>
      </c>
    </row>
    <row r="5864" spans="1:13" x14ac:dyDescent="0.25">
      <c r="A5864" s="6">
        <v>97110</v>
      </c>
      <c r="B5864" s="126">
        <v>2</v>
      </c>
      <c r="C5864" s="133"/>
      <c r="D5864" s="134">
        <v>2044</v>
      </c>
      <c r="E5864" s="7" t="s">
        <v>2193</v>
      </c>
      <c r="F5864" s="8" t="s">
        <v>2140</v>
      </c>
      <c r="G5864" s="16">
        <f>IFERROR(VLOOKUP(Table1[[#This Row],[Codigo_insumo]],BD_Insumos!$B:$E,4),"")</f>
        <v>13.596734305430379</v>
      </c>
      <c r="H5864" s="140">
        <v>1</v>
      </c>
      <c r="I5864" s="9"/>
      <c r="J5864" s="22">
        <f t="shared" si="91"/>
        <v>13.596734305430379</v>
      </c>
      <c r="K5864" s="22" t="str">
        <f>IF(I5864&lt;&gt;"",SUMIF(Table1[Codigo_servico],A5864,Table1[Subtotal_insumo]),"")</f>
        <v/>
      </c>
      <c r="L5864" s="16">
        <f>IF(Table1[[#This Row],[Ordem_insumos]]&lt;&gt;0,VLOOKUP(Table1[[#This Row],[Codigo_servico]],Preencher_Orcamento!$B:$D,3,FALSE)*Table1[[#This Row],[Qtde_insumo]],"")</f>
        <v>0</v>
      </c>
      <c r="M5864" s="16">
        <f>IF(Table1[[#This Row],[Ordem_insumos]]&lt;&gt;0,VLOOKUP(Table1[[#This Row],[Codigo_servico]],Preencher_Orcamento!$B:$D,3,FALSE)*Table1[[#This Row],[Subtotal_insumo]],"")</f>
        <v>0</v>
      </c>
    </row>
    <row r="5865" spans="1:13" x14ac:dyDescent="0.25">
      <c r="A5865" s="3">
        <v>97111</v>
      </c>
      <c r="B5865" s="125">
        <v>0</v>
      </c>
      <c r="C5865" s="131" t="s">
        <v>3585</v>
      </c>
      <c r="D5865" s="132"/>
      <c r="E5865" s="4"/>
      <c r="F5865" s="4"/>
      <c r="G5865" s="17" t="str">
        <f>IFERROR(VLOOKUP(Table1[[#This Row],[Codigo_insumo]],BD_Insumos!$B:$E,4),"")</f>
        <v/>
      </c>
      <c r="H5865" s="139"/>
      <c r="I5865" s="5" t="s">
        <v>457</v>
      </c>
      <c r="J5865" s="20" t="str">
        <f t="shared" si="91"/>
        <v/>
      </c>
      <c r="K5865" s="21">
        <f>IF(I5865&lt;&gt;"",SUMIF(Table1[Codigo_servico],A5865,Table1[Subtotal_insumo]),"")</f>
        <v>8.1043126128899665</v>
      </c>
      <c r="L5865" s="17" t="str">
        <f>IF(Table1[[#This Row],[Ordem_insumos]]&lt;&gt;0,VLOOKUP(Table1[[#This Row],[Codigo_servico]],Preencher_Orcamento!$B:$D,3,FALSE)*Table1[[#This Row],[Qtde_insumo]],"")</f>
        <v/>
      </c>
      <c r="M5865" s="17" t="str">
        <f>IF(Table1[[#This Row],[Ordem_insumos]]&lt;&gt;0,VLOOKUP(Table1[[#This Row],[Codigo_servico]],Preencher_Orcamento!$B:$D,3,FALSE)*Table1[[#This Row],[Subtotal_insumo]],"")</f>
        <v/>
      </c>
    </row>
    <row r="5866" spans="1:13" x14ac:dyDescent="0.25">
      <c r="A5866" s="6">
        <v>97111</v>
      </c>
      <c r="B5866" s="126">
        <v>1</v>
      </c>
      <c r="C5866" s="133"/>
      <c r="D5866" s="134">
        <v>2044</v>
      </c>
      <c r="E5866" s="7" t="s">
        <v>2193</v>
      </c>
      <c r="F5866" s="8" t="s">
        <v>2140</v>
      </c>
      <c r="G5866" s="16">
        <f>IFERROR(VLOOKUP(Table1[[#This Row],[Codigo_insumo]],BD_Insumos!$B:$E,4),"")</f>
        <v>13.596734305430379</v>
      </c>
      <c r="H5866" s="140">
        <v>0.25</v>
      </c>
      <c r="I5866" s="9"/>
      <c r="J5866" s="22">
        <f t="shared" si="91"/>
        <v>3.3991835763575948</v>
      </c>
      <c r="K5866" s="22" t="str">
        <f>IF(I5866&lt;&gt;"",SUMIF(Table1[Codigo_servico],A5866,Table1[Subtotal_insumo]),"")</f>
        <v/>
      </c>
      <c r="L5866" s="16">
        <f>IF(Table1[[#This Row],[Ordem_insumos]]&lt;&gt;0,VLOOKUP(Table1[[#This Row],[Codigo_servico]],Preencher_Orcamento!$B:$D,3,FALSE)*Table1[[#This Row],[Qtde_insumo]],"")</f>
        <v>0</v>
      </c>
      <c r="M5866" s="16">
        <f>IF(Table1[[#This Row],[Ordem_insumos]]&lt;&gt;0,VLOOKUP(Table1[[#This Row],[Codigo_servico]],Preencher_Orcamento!$B:$D,3,FALSE)*Table1[[#This Row],[Subtotal_insumo]],"")</f>
        <v>0</v>
      </c>
    </row>
    <row r="5867" spans="1:13" x14ac:dyDescent="0.25">
      <c r="A5867" s="6">
        <v>97111</v>
      </c>
      <c r="B5867" s="126">
        <v>2</v>
      </c>
      <c r="C5867" s="133"/>
      <c r="D5867" s="134">
        <v>2041</v>
      </c>
      <c r="E5867" s="7" t="s">
        <v>2192</v>
      </c>
      <c r="F5867" s="8" t="s">
        <v>2140</v>
      </c>
      <c r="G5867" s="16">
        <f>IFERROR(VLOOKUP(Table1[[#This Row],[Codigo_insumo]],BD_Insumos!$B:$E,4),"")</f>
        <v>18.820516146129485</v>
      </c>
      <c r="H5867" s="140">
        <v>0.25</v>
      </c>
      <c r="I5867" s="9"/>
      <c r="J5867" s="22">
        <f t="shared" si="91"/>
        <v>4.7051290365323712</v>
      </c>
      <c r="K5867" s="22" t="str">
        <f>IF(I5867&lt;&gt;"",SUMIF(Table1[Codigo_servico],A5867,Table1[Subtotal_insumo]),"")</f>
        <v/>
      </c>
      <c r="L5867" s="16">
        <f>IF(Table1[[#This Row],[Ordem_insumos]]&lt;&gt;0,VLOOKUP(Table1[[#This Row],[Codigo_servico]],Preencher_Orcamento!$B:$D,3,FALSE)*Table1[[#This Row],[Qtde_insumo]],"")</f>
        <v>0</v>
      </c>
      <c r="M5867" s="16">
        <f>IF(Table1[[#This Row],[Ordem_insumos]]&lt;&gt;0,VLOOKUP(Table1[[#This Row],[Codigo_servico]],Preencher_Orcamento!$B:$D,3,FALSE)*Table1[[#This Row],[Subtotal_insumo]],"")</f>
        <v>0</v>
      </c>
    </row>
    <row r="5868" spans="1:13" x14ac:dyDescent="0.25">
      <c r="A5868" s="3">
        <v>97115</v>
      </c>
      <c r="B5868" s="125">
        <v>0</v>
      </c>
      <c r="C5868" s="131" t="s">
        <v>3586</v>
      </c>
      <c r="D5868" s="132"/>
      <c r="E5868" s="4"/>
      <c r="F5868" s="4"/>
      <c r="G5868" s="17" t="str">
        <f>IFERROR(VLOOKUP(Table1[[#This Row],[Codigo_insumo]],BD_Insumos!$B:$E,4),"")</f>
        <v/>
      </c>
      <c r="H5868" s="139"/>
      <c r="I5868" s="5" t="s">
        <v>457</v>
      </c>
      <c r="J5868" s="20" t="str">
        <f t="shared" si="91"/>
        <v/>
      </c>
      <c r="K5868" s="21">
        <f>IF(I5868&lt;&gt;"",SUMIF(Table1[Codigo_servico],A5868,Table1[Subtotal_insumo]),"")</f>
        <v>16.208625225779933</v>
      </c>
      <c r="L5868" s="17" t="str">
        <f>IF(Table1[[#This Row],[Ordem_insumos]]&lt;&gt;0,VLOOKUP(Table1[[#This Row],[Codigo_servico]],Preencher_Orcamento!$B:$D,3,FALSE)*Table1[[#This Row],[Qtde_insumo]],"")</f>
        <v/>
      </c>
      <c r="M5868" s="17" t="str">
        <f>IF(Table1[[#This Row],[Ordem_insumos]]&lt;&gt;0,VLOOKUP(Table1[[#This Row],[Codigo_servico]],Preencher_Orcamento!$B:$D,3,FALSE)*Table1[[#This Row],[Subtotal_insumo]],"")</f>
        <v/>
      </c>
    </row>
    <row r="5869" spans="1:13" x14ac:dyDescent="0.25">
      <c r="A5869" s="6">
        <v>97115</v>
      </c>
      <c r="B5869" s="126">
        <v>1</v>
      </c>
      <c r="C5869" s="133"/>
      <c r="D5869" s="134">
        <v>2041</v>
      </c>
      <c r="E5869" s="7" t="s">
        <v>2192</v>
      </c>
      <c r="F5869" s="8" t="s">
        <v>2140</v>
      </c>
      <c r="G5869" s="16">
        <f>IFERROR(VLOOKUP(Table1[[#This Row],[Codigo_insumo]],BD_Insumos!$B:$E,4),"")</f>
        <v>18.820516146129485</v>
      </c>
      <c r="H5869" s="140">
        <v>0.5</v>
      </c>
      <c r="I5869" s="9"/>
      <c r="J5869" s="22">
        <f t="shared" si="91"/>
        <v>9.4102580730647425</v>
      </c>
      <c r="K5869" s="22" t="str">
        <f>IF(I5869&lt;&gt;"",SUMIF(Table1[Codigo_servico],A5869,Table1[Subtotal_insumo]),"")</f>
        <v/>
      </c>
      <c r="L5869" s="16">
        <f>IF(Table1[[#This Row],[Ordem_insumos]]&lt;&gt;0,VLOOKUP(Table1[[#This Row],[Codigo_servico]],Preencher_Orcamento!$B:$D,3,FALSE)*Table1[[#This Row],[Qtde_insumo]],"")</f>
        <v>0</v>
      </c>
      <c r="M5869" s="16">
        <f>IF(Table1[[#This Row],[Ordem_insumos]]&lt;&gt;0,VLOOKUP(Table1[[#This Row],[Codigo_servico]],Preencher_Orcamento!$B:$D,3,FALSE)*Table1[[#This Row],[Subtotal_insumo]],"")</f>
        <v>0</v>
      </c>
    </row>
    <row r="5870" spans="1:13" x14ac:dyDescent="0.25">
      <c r="A5870" s="6">
        <v>97115</v>
      </c>
      <c r="B5870" s="126">
        <v>2</v>
      </c>
      <c r="C5870" s="133"/>
      <c r="D5870" s="134">
        <v>2044</v>
      </c>
      <c r="E5870" s="7" t="s">
        <v>2193</v>
      </c>
      <c r="F5870" s="8" t="s">
        <v>2140</v>
      </c>
      <c r="G5870" s="16">
        <f>IFERROR(VLOOKUP(Table1[[#This Row],[Codigo_insumo]],BD_Insumos!$B:$E,4),"")</f>
        <v>13.596734305430379</v>
      </c>
      <c r="H5870" s="140">
        <v>0.5</v>
      </c>
      <c r="I5870" s="9"/>
      <c r="J5870" s="22">
        <f t="shared" si="91"/>
        <v>6.7983671527151897</v>
      </c>
      <c r="K5870" s="22" t="str">
        <f>IF(I5870&lt;&gt;"",SUMIF(Table1[Codigo_servico],A5870,Table1[Subtotal_insumo]),"")</f>
        <v/>
      </c>
      <c r="L5870" s="16">
        <f>IF(Table1[[#This Row],[Ordem_insumos]]&lt;&gt;0,VLOOKUP(Table1[[#This Row],[Codigo_servico]],Preencher_Orcamento!$B:$D,3,FALSE)*Table1[[#This Row],[Qtde_insumo]],"")</f>
        <v>0</v>
      </c>
      <c r="M5870" s="16">
        <f>IF(Table1[[#This Row],[Ordem_insumos]]&lt;&gt;0,VLOOKUP(Table1[[#This Row],[Codigo_servico]],Preencher_Orcamento!$B:$D,3,FALSE)*Table1[[#This Row],[Subtotal_insumo]],"")</f>
        <v>0</v>
      </c>
    </row>
    <row r="5871" spans="1:13" x14ac:dyDescent="0.25">
      <c r="A5871" s="3">
        <v>97116</v>
      </c>
      <c r="B5871" s="125">
        <v>0</v>
      </c>
      <c r="C5871" s="131" t="s">
        <v>3587</v>
      </c>
      <c r="D5871" s="132"/>
      <c r="E5871" s="4"/>
      <c r="F5871" s="4"/>
      <c r="G5871" s="17" t="str">
        <f>IFERROR(VLOOKUP(Table1[[#This Row],[Codigo_insumo]],BD_Insumos!$B:$E,4),"")</f>
        <v/>
      </c>
      <c r="H5871" s="139"/>
      <c r="I5871" s="5" t="s">
        <v>457</v>
      </c>
      <c r="J5871" s="20" t="str">
        <f t="shared" si="91"/>
        <v/>
      </c>
      <c r="K5871" s="21">
        <f>IF(I5871&lt;&gt;"",SUMIF(Table1[Codigo_servico],A5871,Table1[Subtotal_insumo]),"")</f>
        <v>25.933800361247894</v>
      </c>
      <c r="L5871" s="17" t="str">
        <f>IF(Table1[[#This Row],[Ordem_insumos]]&lt;&gt;0,VLOOKUP(Table1[[#This Row],[Codigo_servico]],Preencher_Orcamento!$B:$D,3,FALSE)*Table1[[#This Row],[Qtde_insumo]],"")</f>
        <v/>
      </c>
      <c r="M5871" s="17" t="str">
        <f>IF(Table1[[#This Row],[Ordem_insumos]]&lt;&gt;0,VLOOKUP(Table1[[#This Row],[Codigo_servico]],Preencher_Orcamento!$B:$D,3,FALSE)*Table1[[#This Row],[Subtotal_insumo]],"")</f>
        <v/>
      </c>
    </row>
    <row r="5872" spans="1:13" x14ac:dyDescent="0.25">
      <c r="A5872" s="6">
        <v>97116</v>
      </c>
      <c r="B5872" s="126">
        <v>1</v>
      </c>
      <c r="C5872" s="133"/>
      <c r="D5872" s="134">
        <v>2041</v>
      </c>
      <c r="E5872" s="7" t="s">
        <v>2192</v>
      </c>
      <c r="F5872" s="8" t="s">
        <v>2140</v>
      </c>
      <c r="G5872" s="16">
        <f>IFERROR(VLOOKUP(Table1[[#This Row],[Codigo_insumo]],BD_Insumos!$B:$E,4),"")</f>
        <v>18.820516146129485</v>
      </c>
      <c r="H5872" s="140">
        <v>0.8</v>
      </c>
      <c r="I5872" s="9"/>
      <c r="J5872" s="22">
        <f t="shared" si="91"/>
        <v>15.056412916903589</v>
      </c>
      <c r="K5872" s="22" t="str">
        <f>IF(I5872&lt;&gt;"",SUMIF(Table1[Codigo_servico],A5872,Table1[Subtotal_insumo]),"")</f>
        <v/>
      </c>
      <c r="L5872" s="16">
        <f>IF(Table1[[#This Row],[Ordem_insumos]]&lt;&gt;0,VLOOKUP(Table1[[#This Row],[Codigo_servico]],Preencher_Orcamento!$B:$D,3,FALSE)*Table1[[#This Row],[Qtde_insumo]],"")</f>
        <v>0</v>
      </c>
      <c r="M5872" s="16">
        <f>IF(Table1[[#This Row],[Ordem_insumos]]&lt;&gt;0,VLOOKUP(Table1[[#This Row],[Codigo_servico]],Preencher_Orcamento!$B:$D,3,FALSE)*Table1[[#This Row],[Subtotal_insumo]],"")</f>
        <v>0</v>
      </c>
    </row>
    <row r="5873" spans="1:13" x14ac:dyDescent="0.25">
      <c r="A5873" s="6">
        <v>97116</v>
      </c>
      <c r="B5873" s="126">
        <v>2</v>
      </c>
      <c r="C5873" s="133"/>
      <c r="D5873" s="134">
        <v>2044</v>
      </c>
      <c r="E5873" s="7" t="s">
        <v>2193</v>
      </c>
      <c r="F5873" s="8" t="s">
        <v>2140</v>
      </c>
      <c r="G5873" s="16">
        <f>IFERROR(VLOOKUP(Table1[[#This Row],[Codigo_insumo]],BD_Insumos!$B:$E,4),"")</f>
        <v>13.596734305430379</v>
      </c>
      <c r="H5873" s="140">
        <v>0.8</v>
      </c>
      <c r="I5873" s="9"/>
      <c r="J5873" s="22">
        <f t="shared" si="91"/>
        <v>10.877387444344304</v>
      </c>
      <c r="K5873" s="22" t="str">
        <f>IF(I5873&lt;&gt;"",SUMIF(Table1[Codigo_servico],A5873,Table1[Subtotal_insumo]),"")</f>
        <v/>
      </c>
      <c r="L5873" s="16">
        <f>IF(Table1[[#This Row],[Ordem_insumos]]&lt;&gt;0,VLOOKUP(Table1[[#This Row],[Codigo_servico]],Preencher_Orcamento!$B:$D,3,FALSE)*Table1[[#This Row],[Qtde_insumo]],"")</f>
        <v>0</v>
      </c>
      <c r="M5873" s="16">
        <f>IF(Table1[[#This Row],[Ordem_insumos]]&lt;&gt;0,VLOOKUP(Table1[[#This Row],[Codigo_servico]],Preencher_Orcamento!$B:$D,3,FALSE)*Table1[[#This Row],[Subtotal_insumo]],"")</f>
        <v>0</v>
      </c>
    </row>
    <row r="5874" spans="1:13" x14ac:dyDescent="0.25">
      <c r="A5874" s="3">
        <v>97117</v>
      </c>
      <c r="B5874" s="125">
        <v>0</v>
      </c>
      <c r="C5874" s="131" t="s">
        <v>3588</v>
      </c>
      <c r="D5874" s="132"/>
      <c r="E5874" s="4"/>
      <c r="F5874" s="4"/>
      <c r="G5874" s="17" t="str">
        <f>IFERROR(VLOOKUP(Table1[[#This Row],[Codigo_insumo]],BD_Insumos!$B:$E,4),"")</f>
        <v/>
      </c>
      <c r="H5874" s="139"/>
      <c r="I5874" s="5" t="s">
        <v>457</v>
      </c>
      <c r="J5874" s="20" t="str">
        <f t="shared" si="91"/>
        <v/>
      </c>
      <c r="K5874" s="21">
        <f>IF(I5874&lt;&gt;"",SUMIF(Table1[Codigo_servico],A5874,Table1[Subtotal_insumo]),"")</f>
        <v>48.625875677339792</v>
      </c>
      <c r="L5874" s="17" t="str">
        <f>IF(Table1[[#This Row],[Ordem_insumos]]&lt;&gt;0,VLOOKUP(Table1[[#This Row],[Codigo_servico]],Preencher_Orcamento!$B:$D,3,FALSE)*Table1[[#This Row],[Qtde_insumo]],"")</f>
        <v/>
      </c>
      <c r="M5874" s="17" t="str">
        <f>IF(Table1[[#This Row],[Ordem_insumos]]&lt;&gt;0,VLOOKUP(Table1[[#This Row],[Codigo_servico]],Preencher_Orcamento!$B:$D,3,FALSE)*Table1[[#This Row],[Subtotal_insumo]],"")</f>
        <v/>
      </c>
    </row>
    <row r="5875" spans="1:13" x14ac:dyDescent="0.25">
      <c r="A5875" s="6">
        <v>97117</v>
      </c>
      <c r="B5875" s="126">
        <v>1</v>
      </c>
      <c r="C5875" s="133"/>
      <c r="D5875" s="134">
        <v>2044</v>
      </c>
      <c r="E5875" s="7" t="s">
        <v>2193</v>
      </c>
      <c r="F5875" s="8" t="s">
        <v>2140</v>
      </c>
      <c r="G5875" s="16">
        <f>IFERROR(VLOOKUP(Table1[[#This Row],[Codigo_insumo]],BD_Insumos!$B:$E,4),"")</f>
        <v>13.596734305430379</v>
      </c>
      <c r="H5875" s="140">
        <v>1.5</v>
      </c>
      <c r="I5875" s="9"/>
      <c r="J5875" s="22">
        <f t="shared" si="91"/>
        <v>20.395101458145568</v>
      </c>
      <c r="K5875" s="22" t="str">
        <f>IF(I5875&lt;&gt;"",SUMIF(Table1[Codigo_servico],A5875,Table1[Subtotal_insumo]),"")</f>
        <v/>
      </c>
      <c r="L5875" s="16">
        <f>IF(Table1[[#This Row],[Ordem_insumos]]&lt;&gt;0,VLOOKUP(Table1[[#This Row],[Codigo_servico]],Preencher_Orcamento!$B:$D,3,FALSE)*Table1[[#This Row],[Qtde_insumo]],"")</f>
        <v>0</v>
      </c>
      <c r="M5875" s="16">
        <f>IF(Table1[[#This Row],[Ordem_insumos]]&lt;&gt;0,VLOOKUP(Table1[[#This Row],[Codigo_servico]],Preencher_Orcamento!$B:$D,3,FALSE)*Table1[[#This Row],[Subtotal_insumo]],"")</f>
        <v>0</v>
      </c>
    </row>
    <row r="5876" spans="1:13" x14ac:dyDescent="0.25">
      <c r="A5876" s="6">
        <v>97117</v>
      </c>
      <c r="B5876" s="126">
        <v>2</v>
      </c>
      <c r="C5876" s="133"/>
      <c r="D5876" s="134">
        <v>2041</v>
      </c>
      <c r="E5876" s="7" t="s">
        <v>2192</v>
      </c>
      <c r="F5876" s="8" t="s">
        <v>2140</v>
      </c>
      <c r="G5876" s="16">
        <f>IFERROR(VLOOKUP(Table1[[#This Row],[Codigo_insumo]],BD_Insumos!$B:$E,4),"")</f>
        <v>18.820516146129485</v>
      </c>
      <c r="H5876" s="140">
        <v>1.5</v>
      </c>
      <c r="I5876" s="9"/>
      <c r="J5876" s="22">
        <f t="shared" si="91"/>
        <v>28.230774219194227</v>
      </c>
      <c r="K5876" s="22" t="str">
        <f>IF(I5876&lt;&gt;"",SUMIF(Table1[Codigo_servico],A5876,Table1[Subtotal_insumo]),"")</f>
        <v/>
      </c>
      <c r="L5876" s="16">
        <f>IF(Table1[[#This Row],[Ordem_insumos]]&lt;&gt;0,VLOOKUP(Table1[[#This Row],[Codigo_servico]],Preencher_Orcamento!$B:$D,3,FALSE)*Table1[[#This Row],[Qtde_insumo]],"")</f>
        <v>0</v>
      </c>
      <c r="M5876" s="16">
        <f>IF(Table1[[#This Row],[Ordem_insumos]]&lt;&gt;0,VLOOKUP(Table1[[#This Row],[Codigo_servico]],Preencher_Orcamento!$B:$D,3,FALSE)*Table1[[#This Row],[Subtotal_insumo]],"")</f>
        <v>0</v>
      </c>
    </row>
    <row r="5877" spans="1:13" x14ac:dyDescent="0.25">
      <c r="A5877" s="3">
        <v>97125</v>
      </c>
      <c r="B5877" s="125">
        <v>0</v>
      </c>
      <c r="C5877" s="131" t="s">
        <v>3589</v>
      </c>
      <c r="D5877" s="132"/>
      <c r="E5877" s="4"/>
      <c r="F5877" s="4"/>
      <c r="G5877" s="17" t="str">
        <f>IFERROR(VLOOKUP(Table1[[#This Row],[Codigo_insumo]],BD_Insumos!$B:$E,4),"")</f>
        <v/>
      </c>
      <c r="H5877" s="139"/>
      <c r="I5877" s="5" t="s">
        <v>457</v>
      </c>
      <c r="J5877" s="20" t="str">
        <f t="shared" si="91"/>
        <v/>
      </c>
      <c r="K5877" s="21">
        <f>IF(I5877&lt;&gt;"",SUMIF(Table1[Codigo_servico],A5877,Table1[Subtotal_insumo]),"")</f>
        <v>16.208625225779933</v>
      </c>
      <c r="L5877" s="17" t="str">
        <f>IF(Table1[[#This Row],[Ordem_insumos]]&lt;&gt;0,VLOOKUP(Table1[[#This Row],[Codigo_servico]],Preencher_Orcamento!$B:$D,3,FALSE)*Table1[[#This Row],[Qtde_insumo]],"")</f>
        <v/>
      </c>
      <c r="M5877" s="17" t="str">
        <f>IF(Table1[[#This Row],[Ordem_insumos]]&lt;&gt;0,VLOOKUP(Table1[[#This Row],[Codigo_servico]],Preencher_Orcamento!$B:$D,3,FALSE)*Table1[[#This Row],[Subtotal_insumo]],"")</f>
        <v/>
      </c>
    </row>
    <row r="5878" spans="1:13" x14ac:dyDescent="0.25">
      <c r="A5878" s="6">
        <v>97125</v>
      </c>
      <c r="B5878" s="126">
        <v>1</v>
      </c>
      <c r="C5878" s="133"/>
      <c r="D5878" s="134">
        <v>2041</v>
      </c>
      <c r="E5878" s="7" t="s">
        <v>2192</v>
      </c>
      <c r="F5878" s="8" t="s">
        <v>2140</v>
      </c>
      <c r="G5878" s="16">
        <f>IFERROR(VLOOKUP(Table1[[#This Row],[Codigo_insumo]],BD_Insumos!$B:$E,4),"")</f>
        <v>18.820516146129485</v>
      </c>
      <c r="H5878" s="140">
        <v>0.5</v>
      </c>
      <c r="I5878" s="9"/>
      <c r="J5878" s="22">
        <f t="shared" si="91"/>
        <v>9.4102580730647425</v>
      </c>
      <c r="K5878" s="22" t="str">
        <f>IF(I5878&lt;&gt;"",SUMIF(Table1[Codigo_servico],A5878,Table1[Subtotal_insumo]),"")</f>
        <v/>
      </c>
      <c r="L5878" s="16">
        <f>IF(Table1[[#This Row],[Ordem_insumos]]&lt;&gt;0,VLOOKUP(Table1[[#This Row],[Codigo_servico]],Preencher_Orcamento!$B:$D,3,FALSE)*Table1[[#This Row],[Qtde_insumo]],"")</f>
        <v>0</v>
      </c>
      <c r="M5878" s="16">
        <f>IF(Table1[[#This Row],[Ordem_insumos]]&lt;&gt;0,VLOOKUP(Table1[[#This Row],[Codigo_servico]],Preencher_Orcamento!$B:$D,3,FALSE)*Table1[[#This Row],[Subtotal_insumo]],"")</f>
        <v>0</v>
      </c>
    </row>
    <row r="5879" spans="1:13" x14ac:dyDescent="0.25">
      <c r="A5879" s="6">
        <v>97125</v>
      </c>
      <c r="B5879" s="126">
        <v>2</v>
      </c>
      <c r="C5879" s="133"/>
      <c r="D5879" s="134">
        <v>2044</v>
      </c>
      <c r="E5879" s="7" t="s">
        <v>2193</v>
      </c>
      <c r="F5879" s="8" t="s">
        <v>2140</v>
      </c>
      <c r="G5879" s="16">
        <f>IFERROR(VLOOKUP(Table1[[#This Row],[Codigo_insumo]],BD_Insumos!$B:$E,4),"")</f>
        <v>13.596734305430379</v>
      </c>
      <c r="H5879" s="140">
        <v>0.5</v>
      </c>
      <c r="I5879" s="9"/>
      <c r="J5879" s="22">
        <f t="shared" si="91"/>
        <v>6.7983671527151897</v>
      </c>
      <c r="K5879" s="22" t="str">
        <f>IF(I5879&lt;&gt;"",SUMIF(Table1[Codigo_servico],A5879,Table1[Subtotal_insumo]),"")</f>
        <v/>
      </c>
      <c r="L5879" s="16">
        <f>IF(Table1[[#This Row],[Ordem_insumos]]&lt;&gt;0,VLOOKUP(Table1[[#This Row],[Codigo_servico]],Preencher_Orcamento!$B:$D,3,FALSE)*Table1[[#This Row],[Qtde_insumo]],"")</f>
        <v>0</v>
      </c>
      <c r="M5879" s="16">
        <f>IF(Table1[[#This Row],[Ordem_insumos]]&lt;&gt;0,VLOOKUP(Table1[[#This Row],[Codigo_servico]],Preencher_Orcamento!$B:$D,3,FALSE)*Table1[[#This Row],[Subtotal_insumo]],"")</f>
        <v>0</v>
      </c>
    </row>
    <row r="5880" spans="1:13" x14ac:dyDescent="0.25">
      <c r="A5880" s="3">
        <v>97126</v>
      </c>
      <c r="B5880" s="125">
        <v>0</v>
      </c>
      <c r="C5880" s="131" t="s">
        <v>3590</v>
      </c>
      <c r="D5880" s="132"/>
      <c r="E5880" s="4"/>
      <c r="F5880" s="4"/>
      <c r="G5880" s="17" t="str">
        <f>IFERROR(VLOOKUP(Table1[[#This Row],[Codigo_insumo]],BD_Insumos!$B:$E,4),"")</f>
        <v/>
      </c>
      <c r="H5880" s="139"/>
      <c r="I5880" s="5" t="s">
        <v>170</v>
      </c>
      <c r="J5880" s="20" t="str">
        <f t="shared" si="91"/>
        <v/>
      </c>
      <c r="K5880" s="21">
        <f>IF(I5880&lt;&gt;"",SUMIF(Table1[Codigo_servico],A5880,Table1[Subtotal_insumo]),"")</f>
        <v>193.11235046316372</v>
      </c>
      <c r="L5880" s="17" t="str">
        <f>IF(Table1[[#This Row],[Ordem_insumos]]&lt;&gt;0,VLOOKUP(Table1[[#This Row],[Codigo_servico]],Preencher_Orcamento!$B:$D,3,FALSE)*Table1[[#This Row],[Qtde_insumo]],"")</f>
        <v/>
      </c>
      <c r="M5880" s="17" t="str">
        <f>IF(Table1[[#This Row],[Ordem_insumos]]&lt;&gt;0,VLOOKUP(Table1[[#This Row],[Codigo_servico]],Preencher_Orcamento!$B:$D,3,FALSE)*Table1[[#This Row],[Subtotal_insumo]],"")</f>
        <v/>
      </c>
    </row>
    <row r="5881" spans="1:13" x14ac:dyDescent="0.25">
      <c r="A5881" s="6">
        <v>97126</v>
      </c>
      <c r="B5881" s="126">
        <v>1</v>
      </c>
      <c r="C5881" s="133"/>
      <c r="D5881" s="134">
        <v>2044</v>
      </c>
      <c r="E5881" s="7" t="s">
        <v>2193</v>
      </c>
      <c r="F5881" s="8" t="s">
        <v>2140</v>
      </c>
      <c r="G5881" s="16">
        <f>IFERROR(VLOOKUP(Table1[[#This Row],[Codigo_insumo]],BD_Insumos!$B:$E,4),"")</f>
        <v>13.596734305430379</v>
      </c>
      <c r="H5881" s="140">
        <v>4</v>
      </c>
      <c r="I5881" s="9"/>
      <c r="J5881" s="22">
        <f t="shared" si="91"/>
        <v>54.386937221721517</v>
      </c>
      <c r="K5881" s="22" t="str">
        <f>IF(I5881&lt;&gt;"",SUMIF(Table1[Codigo_servico],A5881,Table1[Subtotal_insumo]),"")</f>
        <v/>
      </c>
      <c r="L5881" s="16">
        <f>IF(Table1[[#This Row],[Ordem_insumos]]&lt;&gt;0,VLOOKUP(Table1[[#This Row],[Codigo_servico]],Preencher_Orcamento!$B:$D,3,FALSE)*Table1[[#This Row],[Qtde_insumo]],"")</f>
        <v>0</v>
      </c>
      <c r="M5881" s="16">
        <f>IF(Table1[[#This Row],[Ordem_insumos]]&lt;&gt;0,VLOOKUP(Table1[[#This Row],[Codigo_servico]],Preencher_Orcamento!$B:$D,3,FALSE)*Table1[[#This Row],[Subtotal_insumo]],"")</f>
        <v>0</v>
      </c>
    </row>
    <row r="5882" spans="1:13" x14ac:dyDescent="0.25">
      <c r="A5882" s="6">
        <v>97126</v>
      </c>
      <c r="B5882" s="126">
        <v>2</v>
      </c>
      <c r="C5882" s="133"/>
      <c r="D5882" s="134">
        <v>2020</v>
      </c>
      <c r="E5882" s="7" t="s">
        <v>2188</v>
      </c>
      <c r="F5882" s="8" t="s">
        <v>2140</v>
      </c>
      <c r="G5882" s="16">
        <f>IFERROR(VLOOKUP(Table1[[#This Row],[Codigo_insumo]],BD_Insumos!$B:$E,4),"")</f>
        <v>15.860837164231068</v>
      </c>
      <c r="H5882" s="140">
        <v>4</v>
      </c>
      <c r="I5882" s="9"/>
      <c r="J5882" s="22">
        <f t="shared" si="91"/>
        <v>63.443348656924272</v>
      </c>
      <c r="K5882" s="22" t="str">
        <f>IF(I5882&lt;&gt;"",SUMIF(Table1[Codigo_servico],A5882,Table1[Subtotal_insumo]),"")</f>
        <v/>
      </c>
      <c r="L5882" s="16">
        <f>IF(Table1[[#This Row],[Ordem_insumos]]&lt;&gt;0,VLOOKUP(Table1[[#This Row],[Codigo_servico]],Preencher_Orcamento!$B:$D,3,FALSE)*Table1[[#This Row],[Qtde_insumo]],"")</f>
        <v>0</v>
      </c>
      <c r="M5882" s="16">
        <f>IF(Table1[[#This Row],[Ordem_insumos]]&lt;&gt;0,VLOOKUP(Table1[[#This Row],[Codigo_servico]],Preencher_Orcamento!$B:$D,3,FALSE)*Table1[[#This Row],[Subtotal_insumo]],"")</f>
        <v>0</v>
      </c>
    </row>
    <row r="5883" spans="1:13" x14ac:dyDescent="0.25">
      <c r="A5883" s="6">
        <v>97126</v>
      </c>
      <c r="B5883" s="126">
        <v>3</v>
      </c>
      <c r="C5883" s="133"/>
      <c r="D5883" s="134">
        <v>2041</v>
      </c>
      <c r="E5883" s="7" t="s">
        <v>2192</v>
      </c>
      <c r="F5883" s="8" t="s">
        <v>2140</v>
      </c>
      <c r="G5883" s="16">
        <f>IFERROR(VLOOKUP(Table1[[#This Row],[Codigo_insumo]],BD_Insumos!$B:$E,4),"")</f>
        <v>18.820516146129485</v>
      </c>
      <c r="H5883" s="140">
        <v>4</v>
      </c>
      <c r="I5883" s="9"/>
      <c r="J5883" s="22">
        <f t="shared" si="91"/>
        <v>75.28206458451794</v>
      </c>
      <c r="K5883" s="22" t="str">
        <f>IF(I5883&lt;&gt;"",SUMIF(Table1[Codigo_servico],A5883,Table1[Subtotal_insumo]),"")</f>
        <v/>
      </c>
      <c r="L5883" s="16">
        <f>IF(Table1[[#This Row],[Ordem_insumos]]&lt;&gt;0,VLOOKUP(Table1[[#This Row],[Codigo_servico]],Preencher_Orcamento!$B:$D,3,FALSE)*Table1[[#This Row],[Qtde_insumo]],"")</f>
        <v>0</v>
      </c>
      <c r="M5883" s="16">
        <f>IF(Table1[[#This Row],[Ordem_insumos]]&lt;&gt;0,VLOOKUP(Table1[[#This Row],[Codigo_servico]],Preencher_Orcamento!$B:$D,3,FALSE)*Table1[[#This Row],[Subtotal_insumo]],"")</f>
        <v>0</v>
      </c>
    </row>
    <row r="5884" spans="1:13" x14ac:dyDescent="0.25">
      <c r="A5884" s="3">
        <v>97130</v>
      </c>
      <c r="B5884" s="125">
        <v>0</v>
      </c>
      <c r="C5884" s="131" t="s">
        <v>3591</v>
      </c>
      <c r="D5884" s="132"/>
      <c r="E5884" s="4"/>
      <c r="F5884" s="4"/>
      <c r="G5884" s="17" t="str">
        <f>IFERROR(VLOOKUP(Table1[[#This Row],[Codigo_insumo]],BD_Insumos!$B:$E,4),"")</f>
        <v/>
      </c>
      <c r="H5884" s="139"/>
      <c r="I5884" s="5" t="s">
        <v>457</v>
      </c>
      <c r="J5884" s="20" t="str">
        <f t="shared" si="91"/>
        <v/>
      </c>
      <c r="K5884" s="21">
        <f>IF(I5884&lt;&gt;"",SUMIF(Table1[Codigo_servico],A5884,Table1[Subtotal_insumo]),"")</f>
        <v>8.1043126128899665</v>
      </c>
      <c r="L5884" s="17" t="str">
        <f>IF(Table1[[#This Row],[Ordem_insumos]]&lt;&gt;0,VLOOKUP(Table1[[#This Row],[Codigo_servico]],Preencher_Orcamento!$B:$D,3,FALSE)*Table1[[#This Row],[Qtde_insumo]],"")</f>
        <v/>
      </c>
      <c r="M5884" s="17" t="str">
        <f>IF(Table1[[#This Row],[Ordem_insumos]]&lt;&gt;0,VLOOKUP(Table1[[#This Row],[Codigo_servico]],Preencher_Orcamento!$B:$D,3,FALSE)*Table1[[#This Row],[Subtotal_insumo]],"")</f>
        <v/>
      </c>
    </row>
    <row r="5885" spans="1:13" x14ac:dyDescent="0.25">
      <c r="A5885" s="6">
        <v>97130</v>
      </c>
      <c r="B5885" s="126">
        <v>1</v>
      </c>
      <c r="C5885" s="133"/>
      <c r="D5885" s="134">
        <v>2041</v>
      </c>
      <c r="E5885" s="7" t="s">
        <v>2192</v>
      </c>
      <c r="F5885" s="8" t="s">
        <v>2140</v>
      </c>
      <c r="G5885" s="16">
        <f>IFERROR(VLOOKUP(Table1[[#This Row],[Codigo_insumo]],BD_Insumos!$B:$E,4),"")</f>
        <v>18.820516146129485</v>
      </c>
      <c r="H5885" s="140">
        <v>0.25</v>
      </c>
      <c r="I5885" s="9"/>
      <c r="J5885" s="22">
        <f t="shared" si="91"/>
        <v>4.7051290365323712</v>
      </c>
      <c r="K5885" s="22" t="str">
        <f>IF(I5885&lt;&gt;"",SUMIF(Table1[Codigo_servico],A5885,Table1[Subtotal_insumo]),"")</f>
        <v/>
      </c>
      <c r="L5885" s="16">
        <f>IF(Table1[[#This Row],[Ordem_insumos]]&lt;&gt;0,VLOOKUP(Table1[[#This Row],[Codigo_servico]],Preencher_Orcamento!$B:$D,3,FALSE)*Table1[[#This Row],[Qtde_insumo]],"")</f>
        <v>0</v>
      </c>
      <c r="M5885" s="16">
        <f>IF(Table1[[#This Row],[Ordem_insumos]]&lt;&gt;0,VLOOKUP(Table1[[#This Row],[Codigo_servico]],Preencher_Orcamento!$B:$D,3,FALSE)*Table1[[#This Row],[Subtotal_insumo]],"")</f>
        <v>0</v>
      </c>
    </row>
    <row r="5886" spans="1:13" x14ac:dyDescent="0.25">
      <c r="A5886" s="6">
        <v>97130</v>
      </c>
      <c r="B5886" s="126">
        <v>2</v>
      </c>
      <c r="C5886" s="133"/>
      <c r="D5886" s="134">
        <v>2044</v>
      </c>
      <c r="E5886" s="7" t="s">
        <v>2193</v>
      </c>
      <c r="F5886" s="8" t="s">
        <v>2140</v>
      </c>
      <c r="G5886" s="16">
        <f>IFERROR(VLOOKUP(Table1[[#This Row],[Codigo_insumo]],BD_Insumos!$B:$E,4),"")</f>
        <v>13.596734305430379</v>
      </c>
      <c r="H5886" s="140">
        <v>0.25</v>
      </c>
      <c r="I5886" s="9"/>
      <c r="J5886" s="22">
        <f t="shared" si="91"/>
        <v>3.3991835763575948</v>
      </c>
      <c r="K5886" s="22" t="str">
        <f>IF(I5886&lt;&gt;"",SUMIF(Table1[Codigo_servico],A5886,Table1[Subtotal_insumo]),"")</f>
        <v/>
      </c>
      <c r="L5886" s="16">
        <f>IF(Table1[[#This Row],[Ordem_insumos]]&lt;&gt;0,VLOOKUP(Table1[[#This Row],[Codigo_servico]],Preencher_Orcamento!$B:$D,3,FALSE)*Table1[[#This Row],[Qtde_insumo]],"")</f>
        <v>0</v>
      </c>
      <c r="M5886" s="16">
        <f>IF(Table1[[#This Row],[Ordem_insumos]]&lt;&gt;0,VLOOKUP(Table1[[#This Row],[Codigo_servico]],Preencher_Orcamento!$B:$D,3,FALSE)*Table1[[#This Row],[Subtotal_insumo]],"")</f>
        <v>0</v>
      </c>
    </row>
    <row r="5887" spans="1:13" x14ac:dyDescent="0.25">
      <c r="A5887" s="3">
        <v>97132</v>
      </c>
      <c r="B5887" s="125">
        <v>0</v>
      </c>
      <c r="C5887" s="131" t="s">
        <v>3592</v>
      </c>
      <c r="D5887" s="132"/>
      <c r="E5887" s="4"/>
      <c r="F5887" s="4"/>
      <c r="G5887" s="17" t="str">
        <f>IFERROR(VLOOKUP(Table1[[#This Row],[Codigo_insumo]],BD_Insumos!$B:$E,4),"")</f>
        <v/>
      </c>
      <c r="H5887" s="139"/>
      <c r="I5887" s="5" t="s">
        <v>457</v>
      </c>
      <c r="J5887" s="20" t="str">
        <f t="shared" si="91"/>
        <v/>
      </c>
      <c r="K5887" s="21">
        <f>IF(I5887&lt;&gt;"",SUMIF(Table1[Codigo_servico],A5887,Table1[Subtotal_insumo]),"")</f>
        <v>9.7251751354679588</v>
      </c>
      <c r="L5887" s="17" t="str">
        <f>IF(Table1[[#This Row],[Ordem_insumos]]&lt;&gt;0,VLOOKUP(Table1[[#This Row],[Codigo_servico]],Preencher_Orcamento!$B:$D,3,FALSE)*Table1[[#This Row],[Qtde_insumo]],"")</f>
        <v/>
      </c>
      <c r="M5887" s="17" t="str">
        <f>IF(Table1[[#This Row],[Ordem_insumos]]&lt;&gt;0,VLOOKUP(Table1[[#This Row],[Codigo_servico]],Preencher_Orcamento!$B:$D,3,FALSE)*Table1[[#This Row],[Subtotal_insumo]],"")</f>
        <v/>
      </c>
    </row>
    <row r="5888" spans="1:13" x14ac:dyDescent="0.25">
      <c r="A5888" s="6">
        <v>97132</v>
      </c>
      <c r="B5888" s="126">
        <v>1</v>
      </c>
      <c r="C5888" s="133"/>
      <c r="D5888" s="134">
        <v>2041</v>
      </c>
      <c r="E5888" s="7" t="s">
        <v>2192</v>
      </c>
      <c r="F5888" s="8" t="s">
        <v>2140</v>
      </c>
      <c r="G5888" s="16">
        <f>IFERROR(VLOOKUP(Table1[[#This Row],[Codigo_insumo]],BD_Insumos!$B:$E,4),"")</f>
        <v>18.820516146129485</v>
      </c>
      <c r="H5888" s="140">
        <v>0.3</v>
      </c>
      <c r="I5888" s="9"/>
      <c r="J5888" s="22">
        <f t="shared" si="91"/>
        <v>5.6461548438388451</v>
      </c>
      <c r="K5888" s="22" t="str">
        <f>IF(I5888&lt;&gt;"",SUMIF(Table1[Codigo_servico],A5888,Table1[Subtotal_insumo]),"")</f>
        <v/>
      </c>
      <c r="L5888" s="16">
        <f>IF(Table1[[#This Row],[Ordem_insumos]]&lt;&gt;0,VLOOKUP(Table1[[#This Row],[Codigo_servico]],Preencher_Orcamento!$B:$D,3,FALSE)*Table1[[#This Row],[Qtde_insumo]],"")</f>
        <v>0</v>
      </c>
      <c r="M5888" s="16">
        <f>IF(Table1[[#This Row],[Ordem_insumos]]&lt;&gt;0,VLOOKUP(Table1[[#This Row],[Codigo_servico]],Preencher_Orcamento!$B:$D,3,FALSE)*Table1[[#This Row],[Subtotal_insumo]],"")</f>
        <v>0</v>
      </c>
    </row>
    <row r="5889" spans="1:13" x14ac:dyDescent="0.25">
      <c r="A5889" s="6">
        <v>97132</v>
      </c>
      <c r="B5889" s="126">
        <v>2</v>
      </c>
      <c r="C5889" s="133"/>
      <c r="D5889" s="134">
        <v>2044</v>
      </c>
      <c r="E5889" s="7" t="s">
        <v>2193</v>
      </c>
      <c r="F5889" s="8" t="s">
        <v>2140</v>
      </c>
      <c r="G5889" s="16">
        <f>IFERROR(VLOOKUP(Table1[[#This Row],[Codigo_insumo]],BD_Insumos!$B:$E,4),"")</f>
        <v>13.596734305430379</v>
      </c>
      <c r="H5889" s="140">
        <v>0.3</v>
      </c>
      <c r="I5889" s="9"/>
      <c r="J5889" s="22">
        <f t="shared" si="91"/>
        <v>4.0790202916291136</v>
      </c>
      <c r="K5889" s="22" t="str">
        <f>IF(I5889&lt;&gt;"",SUMIF(Table1[Codigo_servico],A5889,Table1[Subtotal_insumo]),"")</f>
        <v/>
      </c>
      <c r="L5889" s="16">
        <f>IF(Table1[[#This Row],[Ordem_insumos]]&lt;&gt;0,VLOOKUP(Table1[[#This Row],[Codigo_servico]],Preencher_Orcamento!$B:$D,3,FALSE)*Table1[[#This Row],[Qtde_insumo]],"")</f>
        <v>0</v>
      </c>
      <c r="M5889" s="16">
        <f>IF(Table1[[#This Row],[Ordem_insumos]]&lt;&gt;0,VLOOKUP(Table1[[#This Row],[Codigo_servico]],Preencher_Orcamento!$B:$D,3,FALSE)*Table1[[#This Row],[Subtotal_insumo]],"")</f>
        <v>0</v>
      </c>
    </row>
    <row r="5890" spans="1:13" x14ac:dyDescent="0.25">
      <c r="A5890" s="3">
        <v>97134</v>
      </c>
      <c r="B5890" s="125">
        <v>0</v>
      </c>
      <c r="C5890" s="131" t="s">
        <v>3593</v>
      </c>
      <c r="D5890" s="132"/>
      <c r="E5890" s="4"/>
      <c r="F5890" s="4"/>
      <c r="G5890" s="17" t="str">
        <f>IFERROR(VLOOKUP(Table1[[#This Row],[Codigo_insumo]],BD_Insumos!$B:$E,4),"")</f>
        <v/>
      </c>
      <c r="H5890" s="139"/>
      <c r="I5890" s="5" t="s">
        <v>457</v>
      </c>
      <c r="J5890" s="20" t="str">
        <f t="shared" ref="J5890:J5953" si="92">IF(I5890="",G5890*H5890,"")</f>
        <v/>
      </c>
      <c r="K5890" s="21">
        <f>IF(I5890&lt;&gt;"",SUMIF(Table1[Codigo_servico],A5890,Table1[Subtotal_insumo]),"")</f>
        <v>32.417250451559866</v>
      </c>
      <c r="L5890" s="17" t="str">
        <f>IF(Table1[[#This Row],[Ordem_insumos]]&lt;&gt;0,VLOOKUP(Table1[[#This Row],[Codigo_servico]],Preencher_Orcamento!$B:$D,3,FALSE)*Table1[[#This Row],[Qtde_insumo]],"")</f>
        <v/>
      </c>
      <c r="M5890" s="17" t="str">
        <f>IF(Table1[[#This Row],[Ordem_insumos]]&lt;&gt;0,VLOOKUP(Table1[[#This Row],[Codigo_servico]],Preencher_Orcamento!$B:$D,3,FALSE)*Table1[[#This Row],[Subtotal_insumo]],"")</f>
        <v/>
      </c>
    </row>
    <row r="5891" spans="1:13" x14ac:dyDescent="0.25">
      <c r="A5891" s="6">
        <v>97134</v>
      </c>
      <c r="B5891" s="126">
        <v>1</v>
      </c>
      <c r="C5891" s="133"/>
      <c r="D5891" s="134">
        <v>2044</v>
      </c>
      <c r="E5891" s="7" t="s">
        <v>2193</v>
      </c>
      <c r="F5891" s="8" t="s">
        <v>2140</v>
      </c>
      <c r="G5891" s="16">
        <f>IFERROR(VLOOKUP(Table1[[#This Row],[Codigo_insumo]],BD_Insumos!$B:$E,4),"")</f>
        <v>13.596734305430379</v>
      </c>
      <c r="H5891" s="140">
        <v>1</v>
      </c>
      <c r="I5891" s="9"/>
      <c r="J5891" s="22">
        <f t="shared" si="92"/>
        <v>13.596734305430379</v>
      </c>
      <c r="K5891" s="22" t="str">
        <f>IF(I5891&lt;&gt;"",SUMIF(Table1[Codigo_servico],A5891,Table1[Subtotal_insumo]),"")</f>
        <v/>
      </c>
      <c r="L5891" s="16">
        <f>IF(Table1[[#This Row],[Ordem_insumos]]&lt;&gt;0,VLOOKUP(Table1[[#This Row],[Codigo_servico]],Preencher_Orcamento!$B:$D,3,FALSE)*Table1[[#This Row],[Qtde_insumo]],"")</f>
        <v>0</v>
      </c>
      <c r="M5891" s="16">
        <f>IF(Table1[[#This Row],[Ordem_insumos]]&lt;&gt;0,VLOOKUP(Table1[[#This Row],[Codigo_servico]],Preencher_Orcamento!$B:$D,3,FALSE)*Table1[[#This Row],[Subtotal_insumo]],"")</f>
        <v>0</v>
      </c>
    </row>
    <row r="5892" spans="1:13" x14ac:dyDescent="0.25">
      <c r="A5892" s="6">
        <v>97134</v>
      </c>
      <c r="B5892" s="126">
        <v>2</v>
      </c>
      <c r="C5892" s="133"/>
      <c r="D5892" s="134">
        <v>2041</v>
      </c>
      <c r="E5892" s="7" t="s">
        <v>2192</v>
      </c>
      <c r="F5892" s="8" t="s">
        <v>2140</v>
      </c>
      <c r="G5892" s="16">
        <f>IFERROR(VLOOKUP(Table1[[#This Row],[Codigo_insumo]],BD_Insumos!$B:$E,4),"")</f>
        <v>18.820516146129485</v>
      </c>
      <c r="H5892" s="140">
        <v>1</v>
      </c>
      <c r="I5892" s="9"/>
      <c r="J5892" s="22">
        <f t="shared" si="92"/>
        <v>18.820516146129485</v>
      </c>
      <c r="K5892" s="22" t="str">
        <f>IF(I5892&lt;&gt;"",SUMIF(Table1[Codigo_servico],A5892,Table1[Subtotal_insumo]),"")</f>
        <v/>
      </c>
      <c r="L5892" s="16">
        <f>IF(Table1[[#This Row],[Ordem_insumos]]&lt;&gt;0,VLOOKUP(Table1[[#This Row],[Codigo_servico]],Preencher_Orcamento!$B:$D,3,FALSE)*Table1[[#This Row],[Qtde_insumo]],"")</f>
        <v>0</v>
      </c>
      <c r="M5892" s="16">
        <f>IF(Table1[[#This Row],[Ordem_insumos]]&lt;&gt;0,VLOOKUP(Table1[[#This Row],[Codigo_servico]],Preencher_Orcamento!$B:$D,3,FALSE)*Table1[[#This Row],[Subtotal_insumo]],"")</f>
        <v>0</v>
      </c>
    </row>
    <row r="5893" spans="1:13" x14ac:dyDescent="0.25">
      <c r="A5893" s="3">
        <v>97135</v>
      </c>
      <c r="B5893" s="125">
        <v>0</v>
      </c>
      <c r="C5893" s="131" t="s">
        <v>3594</v>
      </c>
      <c r="D5893" s="132"/>
      <c r="E5893" s="4"/>
      <c r="F5893" s="4"/>
      <c r="G5893" s="17" t="str">
        <f>IFERROR(VLOOKUP(Table1[[#This Row],[Codigo_insumo]],BD_Insumos!$B:$E,4),"")</f>
        <v/>
      </c>
      <c r="H5893" s="139"/>
      <c r="I5893" s="5" t="s">
        <v>457</v>
      </c>
      <c r="J5893" s="20" t="str">
        <f t="shared" si="92"/>
        <v/>
      </c>
      <c r="K5893" s="21">
        <f>IF(I5893&lt;&gt;"",SUMIF(Table1[Codigo_servico],A5893,Table1[Subtotal_insumo]),"")</f>
        <v>384.12664381723522</v>
      </c>
      <c r="L5893" s="17" t="str">
        <f>IF(Table1[[#This Row],[Ordem_insumos]]&lt;&gt;0,VLOOKUP(Table1[[#This Row],[Codigo_servico]],Preencher_Orcamento!$B:$D,3,FALSE)*Table1[[#This Row],[Qtde_insumo]],"")</f>
        <v/>
      </c>
      <c r="M5893" s="17" t="str">
        <f>IF(Table1[[#This Row],[Ordem_insumos]]&lt;&gt;0,VLOOKUP(Table1[[#This Row],[Codigo_servico]],Preencher_Orcamento!$B:$D,3,FALSE)*Table1[[#This Row],[Subtotal_insumo]],"")</f>
        <v/>
      </c>
    </row>
    <row r="5894" spans="1:13" x14ac:dyDescent="0.25">
      <c r="A5894" s="6">
        <v>97135</v>
      </c>
      <c r="B5894" s="126">
        <v>1</v>
      </c>
      <c r="C5894" s="133"/>
      <c r="D5894" s="134">
        <v>2041</v>
      </c>
      <c r="E5894" s="7" t="s">
        <v>2192</v>
      </c>
      <c r="F5894" s="8" t="s">
        <v>2140</v>
      </c>
      <c r="G5894" s="16">
        <f>IFERROR(VLOOKUP(Table1[[#This Row],[Codigo_insumo]],BD_Insumos!$B:$E,4),"")</f>
        <v>18.820516146129485</v>
      </c>
      <c r="H5894" s="140">
        <v>8</v>
      </c>
      <c r="I5894" s="9"/>
      <c r="J5894" s="22">
        <f t="shared" si="92"/>
        <v>150.56412916903588</v>
      </c>
      <c r="K5894" s="22" t="str">
        <f>IF(I5894&lt;&gt;"",SUMIF(Table1[Codigo_servico],A5894,Table1[Subtotal_insumo]),"")</f>
        <v/>
      </c>
      <c r="L5894" s="16">
        <f>IF(Table1[[#This Row],[Ordem_insumos]]&lt;&gt;0,VLOOKUP(Table1[[#This Row],[Codigo_servico]],Preencher_Orcamento!$B:$D,3,FALSE)*Table1[[#This Row],[Qtde_insumo]],"")</f>
        <v>0</v>
      </c>
      <c r="M5894" s="16">
        <f>IF(Table1[[#This Row],[Ordem_insumos]]&lt;&gt;0,VLOOKUP(Table1[[#This Row],[Codigo_servico]],Preencher_Orcamento!$B:$D,3,FALSE)*Table1[[#This Row],[Subtotal_insumo]],"")</f>
        <v>0</v>
      </c>
    </row>
    <row r="5895" spans="1:13" x14ac:dyDescent="0.25">
      <c r="A5895" s="6">
        <v>97135</v>
      </c>
      <c r="B5895" s="126">
        <v>2</v>
      </c>
      <c r="C5895" s="133"/>
      <c r="D5895" s="134">
        <v>1037</v>
      </c>
      <c r="E5895" s="7" t="s">
        <v>2958</v>
      </c>
      <c r="F5895" s="8" t="s">
        <v>2140</v>
      </c>
      <c r="G5895" s="16">
        <f>IFERROR(VLOOKUP(Table1[[#This Row],[Codigo_insumo]],BD_Insumos!$B:$E,4),"")</f>
        <v>35.200851491517405</v>
      </c>
      <c r="H5895" s="140">
        <v>2</v>
      </c>
      <c r="I5895" s="9"/>
      <c r="J5895" s="22">
        <f t="shared" si="92"/>
        <v>70.401702983034809</v>
      </c>
      <c r="K5895" s="22" t="str">
        <f>IF(I5895&lt;&gt;"",SUMIF(Table1[Codigo_servico],A5895,Table1[Subtotal_insumo]),"")</f>
        <v/>
      </c>
      <c r="L5895" s="16">
        <f>IF(Table1[[#This Row],[Ordem_insumos]]&lt;&gt;0,VLOOKUP(Table1[[#This Row],[Codigo_servico]],Preencher_Orcamento!$B:$D,3,FALSE)*Table1[[#This Row],[Qtde_insumo]],"")</f>
        <v>0</v>
      </c>
      <c r="M5895" s="16">
        <f>IF(Table1[[#This Row],[Ordem_insumos]]&lt;&gt;0,VLOOKUP(Table1[[#This Row],[Codigo_servico]],Preencher_Orcamento!$B:$D,3,FALSE)*Table1[[#This Row],[Subtotal_insumo]],"")</f>
        <v>0</v>
      </c>
    </row>
    <row r="5896" spans="1:13" x14ac:dyDescent="0.25">
      <c r="A5896" s="6">
        <v>97135</v>
      </c>
      <c r="B5896" s="126">
        <v>3</v>
      </c>
      <c r="C5896" s="133"/>
      <c r="D5896" s="134">
        <v>2044</v>
      </c>
      <c r="E5896" s="7" t="s">
        <v>2193</v>
      </c>
      <c r="F5896" s="8" t="s">
        <v>2140</v>
      </c>
      <c r="G5896" s="16">
        <f>IFERROR(VLOOKUP(Table1[[#This Row],[Codigo_insumo]],BD_Insumos!$B:$E,4),"")</f>
        <v>13.596734305430379</v>
      </c>
      <c r="H5896" s="140">
        <v>12</v>
      </c>
      <c r="I5896" s="9"/>
      <c r="J5896" s="22">
        <f t="shared" si="92"/>
        <v>163.16081166516454</v>
      </c>
      <c r="K5896" s="22" t="str">
        <f>IF(I5896&lt;&gt;"",SUMIF(Table1[Codigo_servico],A5896,Table1[Subtotal_insumo]),"")</f>
        <v/>
      </c>
      <c r="L5896" s="16">
        <f>IF(Table1[[#This Row],[Ordem_insumos]]&lt;&gt;0,VLOOKUP(Table1[[#This Row],[Codigo_servico]],Preencher_Orcamento!$B:$D,3,FALSE)*Table1[[#This Row],[Qtde_insumo]],"")</f>
        <v>0</v>
      </c>
      <c r="M5896" s="16">
        <f>IF(Table1[[#This Row],[Ordem_insumos]]&lt;&gt;0,VLOOKUP(Table1[[#This Row],[Codigo_servico]],Preencher_Orcamento!$B:$D,3,FALSE)*Table1[[#This Row],[Subtotal_insumo]],"")</f>
        <v>0</v>
      </c>
    </row>
    <row r="5897" spans="1:13" x14ac:dyDescent="0.25">
      <c r="A5897" s="3">
        <v>97137</v>
      </c>
      <c r="B5897" s="125">
        <v>0</v>
      </c>
      <c r="C5897" s="131" t="s">
        <v>3595</v>
      </c>
      <c r="D5897" s="132"/>
      <c r="E5897" s="4"/>
      <c r="F5897" s="4"/>
      <c r="G5897" s="17" t="str">
        <f>IFERROR(VLOOKUP(Table1[[#This Row],[Codigo_insumo]],BD_Insumos!$B:$E,4),"")</f>
        <v/>
      </c>
      <c r="H5897" s="139"/>
      <c r="I5897" s="5" t="s">
        <v>457</v>
      </c>
      <c r="J5897" s="20" t="str">
        <f t="shared" si="92"/>
        <v/>
      </c>
      <c r="K5897" s="21">
        <f>IF(I5897&lt;&gt;"",SUMIF(Table1[Codigo_servico],A5897,Table1[Subtotal_insumo]),"")</f>
        <v>22.692075316091902</v>
      </c>
      <c r="L5897" s="17" t="str">
        <f>IF(Table1[[#This Row],[Ordem_insumos]]&lt;&gt;0,VLOOKUP(Table1[[#This Row],[Codigo_servico]],Preencher_Orcamento!$B:$D,3,FALSE)*Table1[[#This Row],[Qtde_insumo]],"")</f>
        <v/>
      </c>
      <c r="M5897" s="17" t="str">
        <f>IF(Table1[[#This Row],[Ordem_insumos]]&lt;&gt;0,VLOOKUP(Table1[[#This Row],[Codigo_servico]],Preencher_Orcamento!$B:$D,3,FALSE)*Table1[[#This Row],[Subtotal_insumo]],"")</f>
        <v/>
      </c>
    </row>
    <row r="5898" spans="1:13" x14ac:dyDescent="0.25">
      <c r="A5898" s="6">
        <v>97137</v>
      </c>
      <c r="B5898" s="126">
        <v>1</v>
      </c>
      <c r="C5898" s="133"/>
      <c r="D5898" s="134">
        <v>2044</v>
      </c>
      <c r="E5898" s="7" t="s">
        <v>2193</v>
      </c>
      <c r="F5898" s="8" t="s">
        <v>2140</v>
      </c>
      <c r="G5898" s="16">
        <f>IFERROR(VLOOKUP(Table1[[#This Row],[Codigo_insumo]],BD_Insumos!$B:$E,4),"")</f>
        <v>13.596734305430379</v>
      </c>
      <c r="H5898" s="140">
        <v>0.7</v>
      </c>
      <c r="I5898" s="9"/>
      <c r="J5898" s="22">
        <f t="shared" si="92"/>
        <v>9.5177140138012657</v>
      </c>
      <c r="K5898" s="22" t="str">
        <f>IF(I5898&lt;&gt;"",SUMIF(Table1[Codigo_servico],A5898,Table1[Subtotal_insumo]),"")</f>
        <v/>
      </c>
      <c r="L5898" s="16">
        <f>IF(Table1[[#This Row],[Ordem_insumos]]&lt;&gt;0,VLOOKUP(Table1[[#This Row],[Codigo_servico]],Preencher_Orcamento!$B:$D,3,FALSE)*Table1[[#This Row],[Qtde_insumo]],"")</f>
        <v>0</v>
      </c>
      <c r="M5898" s="16">
        <f>IF(Table1[[#This Row],[Ordem_insumos]]&lt;&gt;0,VLOOKUP(Table1[[#This Row],[Codigo_servico]],Preencher_Orcamento!$B:$D,3,FALSE)*Table1[[#This Row],[Subtotal_insumo]],"")</f>
        <v>0</v>
      </c>
    </row>
    <row r="5899" spans="1:13" x14ac:dyDescent="0.25">
      <c r="A5899" s="6">
        <v>97137</v>
      </c>
      <c r="B5899" s="126">
        <v>2</v>
      </c>
      <c r="C5899" s="133"/>
      <c r="D5899" s="134">
        <v>2041</v>
      </c>
      <c r="E5899" s="7" t="s">
        <v>2192</v>
      </c>
      <c r="F5899" s="8" t="s">
        <v>2140</v>
      </c>
      <c r="G5899" s="16">
        <f>IFERROR(VLOOKUP(Table1[[#This Row],[Codigo_insumo]],BD_Insumos!$B:$E,4),"")</f>
        <v>18.820516146129485</v>
      </c>
      <c r="H5899" s="140">
        <v>0.7</v>
      </c>
      <c r="I5899" s="9"/>
      <c r="J5899" s="22">
        <f t="shared" si="92"/>
        <v>13.174361302290638</v>
      </c>
      <c r="K5899" s="22" t="str">
        <f>IF(I5899&lt;&gt;"",SUMIF(Table1[Codigo_servico],A5899,Table1[Subtotal_insumo]),"")</f>
        <v/>
      </c>
      <c r="L5899" s="16">
        <f>IF(Table1[[#This Row],[Ordem_insumos]]&lt;&gt;0,VLOOKUP(Table1[[#This Row],[Codigo_servico]],Preencher_Orcamento!$B:$D,3,FALSE)*Table1[[#This Row],[Qtde_insumo]],"")</f>
        <v>0</v>
      </c>
      <c r="M5899" s="16">
        <f>IF(Table1[[#This Row],[Ordem_insumos]]&lt;&gt;0,VLOOKUP(Table1[[#This Row],[Codigo_servico]],Preencher_Orcamento!$B:$D,3,FALSE)*Table1[[#This Row],[Subtotal_insumo]],"")</f>
        <v>0</v>
      </c>
    </row>
    <row r="5900" spans="1:13" x14ac:dyDescent="0.25">
      <c r="A5900" s="3">
        <v>97138</v>
      </c>
      <c r="B5900" s="125">
        <v>0</v>
      </c>
      <c r="C5900" s="131" t="s">
        <v>3596</v>
      </c>
      <c r="D5900" s="132"/>
      <c r="E5900" s="4"/>
      <c r="F5900" s="4"/>
      <c r="G5900" s="17" t="str">
        <f>IFERROR(VLOOKUP(Table1[[#This Row],[Codigo_insumo]],BD_Insumos!$B:$E,4),"")</f>
        <v/>
      </c>
      <c r="H5900" s="139"/>
      <c r="I5900" s="5" t="s">
        <v>457</v>
      </c>
      <c r="J5900" s="20" t="str">
        <f t="shared" si="92"/>
        <v/>
      </c>
      <c r="K5900" s="21">
        <f>IF(I5900&lt;&gt;"",SUMIF(Table1[Codigo_servico],A5900,Table1[Subtotal_insumo]),"")</f>
        <v>32.417250451559866</v>
      </c>
      <c r="L5900" s="17" t="str">
        <f>IF(Table1[[#This Row],[Ordem_insumos]]&lt;&gt;0,VLOOKUP(Table1[[#This Row],[Codigo_servico]],Preencher_Orcamento!$B:$D,3,FALSE)*Table1[[#This Row],[Qtde_insumo]],"")</f>
        <v/>
      </c>
      <c r="M5900" s="17" t="str">
        <f>IF(Table1[[#This Row],[Ordem_insumos]]&lt;&gt;0,VLOOKUP(Table1[[#This Row],[Codigo_servico]],Preencher_Orcamento!$B:$D,3,FALSE)*Table1[[#This Row],[Subtotal_insumo]],"")</f>
        <v/>
      </c>
    </row>
    <row r="5901" spans="1:13" x14ac:dyDescent="0.25">
      <c r="A5901" s="6">
        <v>97138</v>
      </c>
      <c r="B5901" s="126">
        <v>1</v>
      </c>
      <c r="C5901" s="133"/>
      <c r="D5901" s="134">
        <v>2044</v>
      </c>
      <c r="E5901" s="7" t="s">
        <v>2193</v>
      </c>
      <c r="F5901" s="8" t="s">
        <v>2140</v>
      </c>
      <c r="G5901" s="16">
        <f>IFERROR(VLOOKUP(Table1[[#This Row],[Codigo_insumo]],BD_Insumos!$B:$E,4),"")</f>
        <v>13.596734305430379</v>
      </c>
      <c r="H5901" s="140">
        <v>1</v>
      </c>
      <c r="I5901" s="9"/>
      <c r="J5901" s="22">
        <f t="shared" si="92"/>
        <v>13.596734305430379</v>
      </c>
      <c r="K5901" s="22" t="str">
        <f>IF(I5901&lt;&gt;"",SUMIF(Table1[Codigo_servico],A5901,Table1[Subtotal_insumo]),"")</f>
        <v/>
      </c>
      <c r="L5901" s="16">
        <f>IF(Table1[[#This Row],[Ordem_insumos]]&lt;&gt;0,VLOOKUP(Table1[[#This Row],[Codigo_servico]],Preencher_Orcamento!$B:$D,3,FALSE)*Table1[[#This Row],[Qtde_insumo]],"")</f>
        <v>0</v>
      </c>
      <c r="M5901" s="16">
        <f>IF(Table1[[#This Row],[Ordem_insumos]]&lt;&gt;0,VLOOKUP(Table1[[#This Row],[Codigo_servico]],Preencher_Orcamento!$B:$D,3,FALSE)*Table1[[#This Row],[Subtotal_insumo]],"")</f>
        <v>0</v>
      </c>
    </row>
    <row r="5902" spans="1:13" x14ac:dyDescent="0.25">
      <c r="A5902" s="6">
        <v>97138</v>
      </c>
      <c r="B5902" s="126">
        <v>2</v>
      </c>
      <c r="C5902" s="133"/>
      <c r="D5902" s="134">
        <v>2041</v>
      </c>
      <c r="E5902" s="7" t="s">
        <v>2192</v>
      </c>
      <c r="F5902" s="8" t="s">
        <v>2140</v>
      </c>
      <c r="G5902" s="16">
        <f>IFERROR(VLOOKUP(Table1[[#This Row],[Codigo_insumo]],BD_Insumos!$B:$E,4),"")</f>
        <v>18.820516146129485</v>
      </c>
      <c r="H5902" s="140">
        <v>1</v>
      </c>
      <c r="I5902" s="9"/>
      <c r="J5902" s="22">
        <f t="shared" si="92"/>
        <v>18.820516146129485</v>
      </c>
      <c r="K5902" s="22" t="str">
        <f>IF(I5902&lt;&gt;"",SUMIF(Table1[Codigo_servico],A5902,Table1[Subtotal_insumo]),"")</f>
        <v/>
      </c>
      <c r="L5902" s="16">
        <f>IF(Table1[[#This Row],[Ordem_insumos]]&lt;&gt;0,VLOOKUP(Table1[[#This Row],[Codigo_servico]],Preencher_Orcamento!$B:$D,3,FALSE)*Table1[[#This Row],[Qtde_insumo]],"")</f>
        <v>0</v>
      </c>
      <c r="M5902" s="16">
        <f>IF(Table1[[#This Row],[Ordem_insumos]]&lt;&gt;0,VLOOKUP(Table1[[#This Row],[Codigo_servico]],Preencher_Orcamento!$B:$D,3,FALSE)*Table1[[#This Row],[Subtotal_insumo]],"")</f>
        <v>0</v>
      </c>
    </row>
    <row r="5903" spans="1:13" x14ac:dyDescent="0.25">
      <c r="A5903" s="3">
        <v>97139</v>
      </c>
      <c r="B5903" s="125">
        <v>0</v>
      </c>
      <c r="C5903" s="131" t="s">
        <v>3597</v>
      </c>
      <c r="D5903" s="132"/>
      <c r="E5903" s="4"/>
      <c r="F5903" s="4"/>
      <c r="G5903" s="17" t="str">
        <f>IFERROR(VLOOKUP(Table1[[#This Row],[Codigo_insumo]],BD_Insumos!$B:$E,4),"")</f>
        <v/>
      </c>
      <c r="H5903" s="139"/>
      <c r="I5903" s="5" t="s">
        <v>457</v>
      </c>
      <c r="J5903" s="20" t="str">
        <f t="shared" si="92"/>
        <v/>
      </c>
      <c r="K5903" s="21">
        <f>IF(I5903&lt;&gt;"",SUMIF(Table1[Codigo_servico],A5903,Table1[Subtotal_insumo]),"")</f>
        <v>16.208625225779933</v>
      </c>
      <c r="L5903" s="17" t="str">
        <f>IF(Table1[[#This Row],[Ordem_insumos]]&lt;&gt;0,VLOOKUP(Table1[[#This Row],[Codigo_servico]],Preencher_Orcamento!$B:$D,3,FALSE)*Table1[[#This Row],[Qtde_insumo]],"")</f>
        <v/>
      </c>
      <c r="M5903" s="17" t="str">
        <f>IF(Table1[[#This Row],[Ordem_insumos]]&lt;&gt;0,VLOOKUP(Table1[[#This Row],[Codigo_servico]],Preencher_Orcamento!$B:$D,3,FALSE)*Table1[[#This Row],[Subtotal_insumo]],"")</f>
        <v/>
      </c>
    </row>
    <row r="5904" spans="1:13" x14ac:dyDescent="0.25">
      <c r="A5904" s="6">
        <v>97139</v>
      </c>
      <c r="B5904" s="126">
        <v>1</v>
      </c>
      <c r="C5904" s="133"/>
      <c r="D5904" s="134">
        <v>2044</v>
      </c>
      <c r="E5904" s="7" t="s">
        <v>2193</v>
      </c>
      <c r="F5904" s="8" t="s">
        <v>2140</v>
      </c>
      <c r="G5904" s="16">
        <f>IFERROR(VLOOKUP(Table1[[#This Row],[Codigo_insumo]],BD_Insumos!$B:$E,4),"")</f>
        <v>13.596734305430379</v>
      </c>
      <c r="H5904" s="140">
        <v>0.5</v>
      </c>
      <c r="I5904" s="9"/>
      <c r="J5904" s="22">
        <f t="shared" si="92"/>
        <v>6.7983671527151897</v>
      </c>
      <c r="K5904" s="22" t="str">
        <f>IF(I5904&lt;&gt;"",SUMIF(Table1[Codigo_servico],A5904,Table1[Subtotal_insumo]),"")</f>
        <v/>
      </c>
      <c r="L5904" s="16">
        <f>IF(Table1[[#This Row],[Ordem_insumos]]&lt;&gt;0,VLOOKUP(Table1[[#This Row],[Codigo_servico]],Preencher_Orcamento!$B:$D,3,FALSE)*Table1[[#This Row],[Qtde_insumo]],"")</f>
        <v>0</v>
      </c>
      <c r="M5904" s="16">
        <f>IF(Table1[[#This Row],[Ordem_insumos]]&lt;&gt;0,VLOOKUP(Table1[[#This Row],[Codigo_servico]],Preencher_Orcamento!$B:$D,3,FALSE)*Table1[[#This Row],[Subtotal_insumo]],"")</f>
        <v>0</v>
      </c>
    </row>
    <row r="5905" spans="1:13" x14ac:dyDescent="0.25">
      <c r="A5905" s="6">
        <v>97139</v>
      </c>
      <c r="B5905" s="126">
        <v>2</v>
      </c>
      <c r="C5905" s="133"/>
      <c r="D5905" s="134">
        <v>2041</v>
      </c>
      <c r="E5905" s="7" t="s">
        <v>2192</v>
      </c>
      <c r="F5905" s="8" t="s">
        <v>2140</v>
      </c>
      <c r="G5905" s="16">
        <f>IFERROR(VLOOKUP(Table1[[#This Row],[Codigo_insumo]],BD_Insumos!$B:$E,4),"")</f>
        <v>18.820516146129485</v>
      </c>
      <c r="H5905" s="140">
        <v>0.5</v>
      </c>
      <c r="I5905" s="9"/>
      <c r="J5905" s="22">
        <f t="shared" si="92"/>
        <v>9.4102580730647425</v>
      </c>
      <c r="K5905" s="22" t="str">
        <f>IF(I5905&lt;&gt;"",SUMIF(Table1[Codigo_servico],A5905,Table1[Subtotal_insumo]),"")</f>
        <v/>
      </c>
      <c r="L5905" s="16">
        <f>IF(Table1[[#This Row],[Ordem_insumos]]&lt;&gt;0,VLOOKUP(Table1[[#This Row],[Codigo_servico]],Preencher_Orcamento!$B:$D,3,FALSE)*Table1[[#This Row],[Qtde_insumo]],"")</f>
        <v>0</v>
      </c>
      <c r="M5905" s="16">
        <f>IF(Table1[[#This Row],[Ordem_insumos]]&lt;&gt;0,VLOOKUP(Table1[[#This Row],[Codigo_servico]],Preencher_Orcamento!$B:$D,3,FALSE)*Table1[[#This Row],[Subtotal_insumo]],"")</f>
        <v>0</v>
      </c>
    </row>
    <row r="5906" spans="1:13" x14ac:dyDescent="0.25">
      <c r="A5906" s="3">
        <v>97140</v>
      </c>
      <c r="B5906" s="125">
        <v>0</v>
      </c>
      <c r="C5906" s="131" t="s">
        <v>3598</v>
      </c>
      <c r="D5906" s="132"/>
      <c r="E5906" s="4"/>
      <c r="F5906" s="4"/>
      <c r="G5906" s="17" t="str">
        <f>IFERROR(VLOOKUP(Table1[[#This Row],[Codigo_insumo]],BD_Insumos!$B:$E,4),"")</f>
        <v/>
      </c>
      <c r="H5906" s="139"/>
      <c r="I5906" s="5" t="s">
        <v>457</v>
      </c>
      <c r="J5906" s="20" t="str">
        <f t="shared" si="92"/>
        <v/>
      </c>
      <c r="K5906" s="21">
        <f>IF(I5906&lt;&gt;"",SUMIF(Table1[Codigo_servico],A5906,Table1[Subtotal_insumo]),"")</f>
        <v>16.208625225779933</v>
      </c>
      <c r="L5906" s="17" t="str">
        <f>IF(Table1[[#This Row],[Ordem_insumos]]&lt;&gt;0,VLOOKUP(Table1[[#This Row],[Codigo_servico]],Preencher_Orcamento!$B:$D,3,FALSE)*Table1[[#This Row],[Qtde_insumo]],"")</f>
        <v/>
      </c>
      <c r="M5906" s="17" t="str">
        <f>IF(Table1[[#This Row],[Ordem_insumos]]&lt;&gt;0,VLOOKUP(Table1[[#This Row],[Codigo_servico]],Preencher_Orcamento!$B:$D,3,FALSE)*Table1[[#This Row],[Subtotal_insumo]],"")</f>
        <v/>
      </c>
    </row>
    <row r="5907" spans="1:13" x14ac:dyDescent="0.25">
      <c r="A5907" s="6">
        <v>97140</v>
      </c>
      <c r="B5907" s="126">
        <v>1</v>
      </c>
      <c r="C5907" s="133"/>
      <c r="D5907" s="134">
        <v>2041</v>
      </c>
      <c r="E5907" s="7" t="s">
        <v>2192</v>
      </c>
      <c r="F5907" s="8" t="s">
        <v>2140</v>
      </c>
      <c r="G5907" s="16">
        <f>IFERROR(VLOOKUP(Table1[[#This Row],[Codigo_insumo]],BD_Insumos!$B:$E,4),"")</f>
        <v>18.820516146129485</v>
      </c>
      <c r="H5907" s="140">
        <v>0.5</v>
      </c>
      <c r="I5907" s="9"/>
      <c r="J5907" s="22">
        <f t="shared" si="92"/>
        <v>9.4102580730647425</v>
      </c>
      <c r="K5907" s="22" t="str">
        <f>IF(I5907&lt;&gt;"",SUMIF(Table1[Codigo_servico],A5907,Table1[Subtotal_insumo]),"")</f>
        <v/>
      </c>
      <c r="L5907" s="16">
        <f>IF(Table1[[#This Row],[Ordem_insumos]]&lt;&gt;0,VLOOKUP(Table1[[#This Row],[Codigo_servico]],Preencher_Orcamento!$B:$D,3,FALSE)*Table1[[#This Row],[Qtde_insumo]],"")</f>
        <v>0</v>
      </c>
      <c r="M5907" s="16">
        <f>IF(Table1[[#This Row],[Ordem_insumos]]&lt;&gt;0,VLOOKUP(Table1[[#This Row],[Codigo_servico]],Preencher_Orcamento!$B:$D,3,FALSE)*Table1[[#This Row],[Subtotal_insumo]],"")</f>
        <v>0</v>
      </c>
    </row>
    <row r="5908" spans="1:13" x14ac:dyDescent="0.25">
      <c r="A5908" s="6">
        <v>97140</v>
      </c>
      <c r="B5908" s="126">
        <v>2</v>
      </c>
      <c r="C5908" s="133"/>
      <c r="D5908" s="134">
        <v>2044</v>
      </c>
      <c r="E5908" s="7" t="s">
        <v>2193</v>
      </c>
      <c r="F5908" s="8" t="s">
        <v>2140</v>
      </c>
      <c r="G5908" s="16">
        <f>IFERROR(VLOOKUP(Table1[[#This Row],[Codigo_insumo]],BD_Insumos!$B:$E,4),"")</f>
        <v>13.596734305430379</v>
      </c>
      <c r="H5908" s="140">
        <v>0.5</v>
      </c>
      <c r="I5908" s="9"/>
      <c r="J5908" s="22">
        <f t="shared" si="92"/>
        <v>6.7983671527151897</v>
      </c>
      <c r="K5908" s="22" t="str">
        <f>IF(I5908&lt;&gt;"",SUMIF(Table1[Codigo_servico],A5908,Table1[Subtotal_insumo]),"")</f>
        <v/>
      </c>
      <c r="L5908" s="16">
        <f>IF(Table1[[#This Row],[Ordem_insumos]]&lt;&gt;0,VLOOKUP(Table1[[#This Row],[Codigo_servico]],Preencher_Orcamento!$B:$D,3,FALSE)*Table1[[#This Row],[Qtde_insumo]],"")</f>
        <v>0</v>
      </c>
      <c r="M5908" s="16">
        <f>IF(Table1[[#This Row],[Ordem_insumos]]&lt;&gt;0,VLOOKUP(Table1[[#This Row],[Codigo_servico]],Preencher_Orcamento!$B:$D,3,FALSE)*Table1[[#This Row],[Subtotal_insumo]],"")</f>
        <v>0</v>
      </c>
    </row>
    <row r="5909" spans="1:13" x14ac:dyDescent="0.25">
      <c r="A5909" s="3">
        <v>97201</v>
      </c>
      <c r="B5909" s="125">
        <v>0</v>
      </c>
      <c r="C5909" s="131" t="s">
        <v>3599</v>
      </c>
      <c r="D5909" s="132"/>
      <c r="E5909" s="4"/>
      <c r="F5909" s="4"/>
      <c r="G5909" s="17" t="str">
        <f>IFERROR(VLOOKUP(Table1[[#This Row],[Codigo_insumo]],BD_Insumos!$B:$E,4),"")</f>
        <v/>
      </c>
      <c r="H5909" s="139"/>
      <c r="I5909" s="5" t="s">
        <v>457</v>
      </c>
      <c r="J5909" s="20" t="str">
        <f t="shared" si="92"/>
        <v/>
      </c>
      <c r="K5909" s="21">
        <f>IF(I5909&lt;&gt;"",SUMIF(Table1[Codigo_servico],A5909,Table1[Subtotal_insumo]),"")</f>
        <v>9.7251751354679588</v>
      </c>
      <c r="L5909" s="17" t="str">
        <f>IF(Table1[[#This Row],[Ordem_insumos]]&lt;&gt;0,VLOOKUP(Table1[[#This Row],[Codigo_servico]],Preencher_Orcamento!$B:$D,3,FALSE)*Table1[[#This Row],[Qtde_insumo]],"")</f>
        <v/>
      </c>
      <c r="M5909" s="17" t="str">
        <f>IF(Table1[[#This Row],[Ordem_insumos]]&lt;&gt;0,VLOOKUP(Table1[[#This Row],[Codigo_servico]],Preencher_Orcamento!$B:$D,3,FALSE)*Table1[[#This Row],[Subtotal_insumo]],"")</f>
        <v/>
      </c>
    </row>
    <row r="5910" spans="1:13" x14ac:dyDescent="0.25">
      <c r="A5910" s="6">
        <v>97201</v>
      </c>
      <c r="B5910" s="126">
        <v>1</v>
      </c>
      <c r="C5910" s="133"/>
      <c r="D5910" s="134">
        <v>2041</v>
      </c>
      <c r="E5910" s="7" t="s">
        <v>2192</v>
      </c>
      <c r="F5910" s="8" t="s">
        <v>2140</v>
      </c>
      <c r="G5910" s="16">
        <f>IFERROR(VLOOKUP(Table1[[#This Row],[Codigo_insumo]],BD_Insumos!$B:$E,4),"")</f>
        <v>18.820516146129485</v>
      </c>
      <c r="H5910" s="140">
        <v>0.3</v>
      </c>
      <c r="I5910" s="9"/>
      <c r="J5910" s="22">
        <f t="shared" si="92"/>
        <v>5.6461548438388451</v>
      </c>
      <c r="K5910" s="22" t="str">
        <f>IF(I5910&lt;&gt;"",SUMIF(Table1[Codigo_servico],A5910,Table1[Subtotal_insumo]),"")</f>
        <v/>
      </c>
      <c r="L5910" s="16">
        <f>IF(Table1[[#This Row],[Ordem_insumos]]&lt;&gt;0,VLOOKUP(Table1[[#This Row],[Codigo_servico]],Preencher_Orcamento!$B:$D,3,FALSE)*Table1[[#This Row],[Qtde_insumo]],"")</f>
        <v>0</v>
      </c>
      <c r="M5910" s="16">
        <f>IF(Table1[[#This Row],[Ordem_insumos]]&lt;&gt;0,VLOOKUP(Table1[[#This Row],[Codigo_servico]],Preencher_Orcamento!$B:$D,3,FALSE)*Table1[[#This Row],[Subtotal_insumo]],"")</f>
        <v>0</v>
      </c>
    </row>
    <row r="5911" spans="1:13" x14ac:dyDescent="0.25">
      <c r="A5911" s="6">
        <v>97201</v>
      </c>
      <c r="B5911" s="126">
        <v>2</v>
      </c>
      <c r="C5911" s="133"/>
      <c r="D5911" s="134">
        <v>2044</v>
      </c>
      <c r="E5911" s="7" t="s">
        <v>2193</v>
      </c>
      <c r="F5911" s="8" t="s">
        <v>2140</v>
      </c>
      <c r="G5911" s="16">
        <f>IFERROR(VLOOKUP(Table1[[#This Row],[Codigo_insumo]],BD_Insumos!$B:$E,4),"")</f>
        <v>13.596734305430379</v>
      </c>
      <c r="H5911" s="140">
        <v>0.3</v>
      </c>
      <c r="I5911" s="9"/>
      <c r="J5911" s="22">
        <f t="shared" si="92"/>
        <v>4.0790202916291136</v>
      </c>
      <c r="K5911" s="22" t="str">
        <f>IF(I5911&lt;&gt;"",SUMIF(Table1[Codigo_servico],A5911,Table1[Subtotal_insumo]),"")</f>
        <v/>
      </c>
      <c r="L5911" s="16">
        <f>IF(Table1[[#This Row],[Ordem_insumos]]&lt;&gt;0,VLOOKUP(Table1[[#This Row],[Codigo_servico]],Preencher_Orcamento!$B:$D,3,FALSE)*Table1[[#This Row],[Qtde_insumo]],"")</f>
        <v>0</v>
      </c>
      <c r="M5911" s="16">
        <f>IF(Table1[[#This Row],[Ordem_insumos]]&lt;&gt;0,VLOOKUP(Table1[[#This Row],[Codigo_servico]],Preencher_Orcamento!$B:$D,3,FALSE)*Table1[[#This Row],[Subtotal_insumo]],"")</f>
        <v>0</v>
      </c>
    </row>
    <row r="5912" spans="1:13" x14ac:dyDescent="0.25">
      <c r="A5912" s="3">
        <v>97202</v>
      </c>
      <c r="B5912" s="125">
        <v>0</v>
      </c>
      <c r="C5912" s="131" t="s">
        <v>3600</v>
      </c>
      <c r="D5912" s="132"/>
      <c r="E5912" s="4"/>
      <c r="F5912" s="4"/>
      <c r="G5912" s="17" t="str">
        <f>IFERROR(VLOOKUP(Table1[[#This Row],[Codigo_insumo]],BD_Insumos!$B:$E,4),"")</f>
        <v/>
      </c>
      <c r="H5912" s="139"/>
      <c r="I5912" s="5" t="s">
        <v>457</v>
      </c>
      <c r="J5912" s="20" t="str">
        <f t="shared" si="92"/>
        <v/>
      </c>
      <c r="K5912" s="21">
        <f>IF(I5912&lt;&gt;"",SUMIF(Table1[Codigo_servico],A5912,Table1[Subtotal_insumo]),"")</f>
        <v>21.071212793513915</v>
      </c>
      <c r="L5912" s="17" t="str">
        <f>IF(Table1[[#This Row],[Ordem_insumos]]&lt;&gt;0,VLOOKUP(Table1[[#This Row],[Codigo_servico]],Preencher_Orcamento!$B:$D,3,FALSE)*Table1[[#This Row],[Qtde_insumo]],"")</f>
        <v/>
      </c>
      <c r="M5912" s="17" t="str">
        <f>IF(Table1[[#This Row],[Ordem_insumos]]&lt;&gt;0,VLOOKUP(Table1[[#This Row],[Codigo_servico]],Preencher_Orcamento!$B:$D,3,FALSE)*Table1[[#This Row],[Subtotal_insumo]],"")</f>
        <v/>
      </c>
    </row>
    <row r="5913" spans="1:13" x14ac:dyDescent="0.25">
      <c r="A5913" s="6">
        <v>97202</v>
      </c>
      <c r="B5913" s="126">
        <v>1</v>
      </c>
      <c r="C5913" s="133"/>
      <c r="D5913" s="134">
        <v>2041</v>
      </c>
      <c r="E5913" s="7" t="s">
        <v>2192</v>
      </c>
      <c r="F5913" s="8" t="s">
        <v>2140</v>
      </c>
      <c r="G5913" s="16">
        <f>IFERROR(VLOOKUP(Table1[[#This Row],[Codigo_insumo]],BD_Insumos!$B:$E,4),"")</f>
        <v>18.820516146129485</v>
      </c>
      <c r="H5913" s="140">
        <v>0.65</v>
      </c>
      <c r="I5913" s="9"/>
      <c r="J5913" s="22">
        <f t="shared" si="92"/>
        <v>12.233335494984166</v>
      </c>
      <c r="K5913" s="22" t="str">
        <f>IF(I5913&lt;&gt;"",SUMIF(Table1[Codigo_servico],A5913,Table1[Subtotal_insumo]),"")</f>
        <v/>
      </c>
      <c r="L5913" s="16">
        <f>IF(Table1[[#This Row],[Ordem_insumos]]&lt;&gt;0,VLOOKUP(Table1[[#This Row],[Codigo_servico]],Preencher_Orcamento!$B:$D,3,FALSE)*Table1[[#This Row],[Qtde_insumo]],"")</f>
        <v>0</v>
      </c>
      <c r="M5913" s="16">
        <f>IF(Table1[[#This Row],[Ordem_insumos]]&lt;&gt;0,VLOOKUP(Table1[[#This Row],[Codigo_servico]],Preencher_Orcamento!$B:$D,3,FALSE)*Table1[[#This Row],[Subtotal_insumo]],"")</f>
        <v>0</v>
      </c>
    </row>
    <row r="5914" spans="1:13" x14ac:dyDescent="0.25">
      <c r="A5914" s="6">
        <v>97202</v>
      </c>
      <c r="B5914" s="126">
        <v>2</v>
      </c>
      <c r="C5914" s="133"/>
      <c r="D5914" s="134">
        <v>2044</v>
      </c>
      <c r="E5914" s="7" t="s">
        <v>2193</v>
      </c>
      <c r="F5914" s="8" t="s">
        <v>2140</v>
      </c>
      <c r="G5914" s="16">
        <f>IFERROR(VLOOKUP(Table1[[#This Row],[Codigo_insumo]],BD_Insumos!$B:$E,4),"")</f>
        <v>13.596734305430379</v>
      </c>
      <c r="H5914" s="140">
        <v>0.65</v>
      </c>
      <c r="I5914" s="9"/>
      <c r="J5914" s="22">
        <f t="shared" si="92"/>
        <v>8.8378772985297473</v>
      </c>
      <c r="K5914" s="22" t="str">
        <f>IF(I5914&lt;&gt;"",SUMIF(Table1[Codigo_servico],A5914,Table1[Subtotal_insumo]),"")</f>
        <v/>
      </c>
      <c r="L5914" s="16">
        <f>IF(Table1[[#This Row],[Ordem_insumos]]&lt;&gt;0,VLOOKUP(Table1[[#This Row],[Codigo_servico]],Preencher_Orcamento!$B:$D,3,FALSE)*Table1[[#This Row],[Qtde_insumo]],"")</f>
        <v>0</v>
      </c>
      <c r="M5914" s="16">
        <f>IF(Table1[[#This Row],[Ordem_insumos]]&lt;&gt;0,VLOOKUP(Table1[[#This Row],[Codigo_servico]],Preencher_Orcamento!$B:$D,3,FALSE)*Table1[[#This Row],[Subtotal_insumo]],"")</f>
        <v>0</v>
      </c>
    </row>
    <row r="5915" spans="1:13" x14ac:dyDescent="0.25">
      <c r="A5915" s="3">
        <v>97203</v>
      </c>
      <c r="B5915" s="125">
        <v>0</v>
      </c>
      <c r="C5915" s="131" t="s">
        <v>3601</v>
      </c>
      <c r="D5915" s="132"/>
      <c r="E5915" s="4"/>
      <c r="F5915" s="4"/>
      <c r="G5915" s="17" t="str">
        <f>IFERROR(VLOOKUP(Table1[[#This Row],[Codigo_insumo]],BD_Insumos!$B:$E,4),"")</f>
        <v/>
      </c>
      <c r="H5915" s="139"/>
      <c r="I5915" s="5" t="s">
        <v>457</v>
      </c>
      <c r="J5915" s="20" t="str">
        <f t="shared" si="92"/>
        <v/>
      </c>
      <c r="K5915" s="21">
        <f>IF(I5915&lt;&gt;"",SUMIF(Table1[Codigo_servico],A5915,Table1[Subtotal_insumo]),"")</f>
        <v>1.359673430543038</v>
      </c>
      <c r="L5915" s="17" t="str">
        <f>IF(Table1[[#This Row],[Ordem_insumos]]&lt;&gt;0,VLOOKUP(Table1[[#This Row],[Codigo_servico]],Preencher_Orcamento!$B:$D,3,FALSE)*Table1[[#This Row],[Qtde_insumo]],"")</f>
        <v/>
      </c>
      <c r="M5915" s="17" t="str">
        <f>IF(Table1[[#This Row],[Ordem_insumos]]&lt;&gt;0,VLOOKUP(Table1[[#This Row],[Codigo_servico]],Preencher_Orcamento!$B:$D,3,FALSE)*Table1[[#This Row],[Subtotal_insumo]],"")</f>
        <v/>
      </c>
    </row>
    <row r="5916" spans="1:13" x14ac:dyDescent="0.25">
      <c r="A5916" s="6">
        <v>97203</v>
      </c>
      <c r="B5916" s="126">
        <v>1</v>
      </c>
      <c r="C5916" s="133"/>
      <c r="D5916" s="134">
        <v>2044</v>
      </c>
      <c r="E5916" s="7" t="s">
        <v>2193</v>
      </c>
      <c r="F5916" s="8" t="s">
        <v>2140</v>
      </c>
      <c r="G5916" s="16">
        <f>IFERROR(VLOOKUP(Table1[[#This Row],[Codigo_insumo]],BD_Insumos!$B:$E,4),"")</f>
        <v>13.596734305430379</v>
      </c>
      <c r="H5916" s="140">
        <v>0.1</v>
      </c>
      <c r="I5916" s="9"/>
      <c r="J5916" s="22">
        <f t="shared" si="92"/>
        <v>1.359673430543038</v>
      </c>
      <c r="K5916" s="22" t="str">
        <f>IF(I5916&lt;&gt;"",SUMIF(Table1[Codigo_servico],A5916,Table1[Subtotal_insumo]),"")</f>
        <v/>
      </c>
      <c r="L5916" s="16">
        <f>IF(Table1[[#This Row],[Ordem_insumos]]&lt;&gt;0,VLOOKUP(Table1[[#This Row],[Codigo_servico]],Preencher_Orcamento!$B:$D,3,FALSE)*Table1[[#This Row],[Qtde_insumo]],"")</f>
        <v>0</v>
      </c>
      <c r="M5916" s="16">
        <f>IF(Table1[[#This Row],[Ordem_insumos]]&lt;&gt;0,VLOOKUP(Table1[[#This Row],[Codigo_servico]],Preencher_Orcamento!$B:$D,3,FALSE)*Table1[[#This Row],[Subtotal_insumo]],"")</f>
        <v>0</v>
      </c>
    </row>
    <row r="5917" spans="1:13" x14ac:dyDescent="0.25">
      <c r="A5917" s="3">
        <v>97204</v>
      </c>
      <c r="B5917" s="125">
        <v>0</v>
      </c>
      <c r="C5917" s="131" t="s">
        <v>3602</v>
      </c>
      <c r="D5917" s="132"/>
      <c r="E5917" s="4"/>
      <c r="F5917" s="4"/>
      <c r="G5917" s="17" t="str">
        <f>IFERROR(VLOOKUP(Table1[[#This Row],[Codigo_insumo]],BD_Insumos!$B:$E,4),"")</f>
        <v/>
      </c>
      <c r="H5917" s="139"/>
      <c r="I5917" s="5" t="s">
        <v>457</v>
      </c>
      <c r="J5917" s="20" t="str">
        <f t="shared" si="92"/>
        <v/>
      </c>
      <c r="K5917" s="21">
        <f>IF(I5917&lt;&gt;"",SUMIF(Table1[Codigo_servico],A5917,Table1[Subtotal_insumo]),"")</f>
        <v>9.7251751354679588</v>
      </c>
      <c r="L5917" s="17" t="str">
        <f>IF(Table1[[#This Row],[Ordem_insumos]]&lt;&gt;0,VLOOKUP(Table1[[#This Row],[Codigo_servico]],Preencher_Orcamento!$B:$D,3,FALSE)*Table1[[#This Row],[Qtde_insumo]],"")</f>
        <v/>
      </c>
      <c r="M5917" s="17" t="str">
        <f>IF(Table1[[#This Row],[Ordem_insumos]]&lt;&gt;0,VLOOKUP(Table1[[#This Row],[Codigo_servico]],Preencher_Orcamento!$B:$D,3,FALSE)*Table1[[#This Row],[Subtotal_insumo]],"")</f>
        <v/>
      </c>
    </row>
    <row r="5918" spans="1:13" x14ac:dyDescent="0.25">
      <c r="A5918" s="6">
        <v>97204</v>
      </c>
      <c r="B5918" s="126">
        <v>1</v>
      </c>
      <c r="C5918" s="133"/>
      <c r="D5918" s="134">
        <v>2041</v>
      </c>
      <c r="E5918" s="7" t="s">
        <v>2192</v>
      </c>
      <c r="F5918" s="8" t="s">
        <v>2140</v>
      </c>
      <c r="G5918" s="16">
        <f>IFERROR(VLOOKUP(Table1[[#This Row],[Codigo_insumo]],BD_Insumos!$B:$E,4),"")</f>
        <v>18.820516146129485</v>
      </c>
      <c r="H5918" s="140">
        <v>0.3</v>
      </c>
      <c r="I5918" s="9"/>
      <c r="J5918" s="22">
        <f t="shared" si="92"/>
        <v>5.6461548438388451</v>
      </c>
      <c r="K5918" s="22" t="str">
        <f>IF(I5918&lt;&gt;"",SUMIF(Table1[Codigo_servico],A5918,Table1[Subtotal_insumo]),"")</f>
        <v/>
      </c>
      <c r="L5918" s="16">
        <f>IF(Table1[[#This Row],[Ordem_insumos]]&lt;&gt;0,VLOOKUP(Table1[[#This Row],[Codigo_servico]],Preencher_Orcamento!$B:$D,3,FALSE)*Table1[[#This Row],[Qtde_insumo]],"")</f>
        <v>0</v>
      </c>
      <c r="M5918" s="16">
        <f>IF(Table1[[#This Row],[Ordem_insumos]]&lt;&gt;0,VLOOKUP(Table1[[#This Row],[Codigo_servico]],Preencher_Orcamento!$B:$D,3,FALSE)*Table1[[#This Row],[Subtotal_insumo]],"")</f>
        <v>0</v>
      </c>
    </row>
    <row r="5919" spans="1:13" x14ac:dyDescent="0.25">
      <c r="A5919" s="6">
        <v>97204</v>
      </c>
      <c r="B5919" s="126">
        <v>2</v>
      </c>
      <c r="C5919" s="133"/>
      <c r="D5919" s="134">
        <v>2044</v>
      </c>
      <c r="E5919" s="7" t="s">
        <v>2193</v>
      </c>
      <c r="F5919" s="8" t="s">
        <v>2140</v>
      </c>
      <c r="G5919" s="16">
        <f>IFERROR(VLOOKUP(Table1[[#This Row],[Codigo_insumo]],BD_Insumos!$B:$E,4),"")</f>
        <v>13.596734305430379</v>
      </c>
      <c r="H5919" s="140">
        <v>0.3</v>
      </c>
      <c r="I5919" s="9"/>
      <c r="J5919" s="22">
        <f t="shared" si="92"/>
        <v>4.0790202916291136</v>
      </c>
      <c r="K5919" s="22" t="str">
        <f>IF(I5919&lt;&gt;"",SUMIF(Table1[Codigo_servico],A5919,Table1[Subtotal_insumo]),"")</f>
        <v/>
      </c>
      <c r="L5919" s="16">
        <f>IF(Table1[[#This Row],[Ordem_insumos]]&lt;&gt;0,VLOOKUP(Table1[[#This Row],[Codigo_servico]],Preencher_Orcamento!$B:$D,3,FALSE)*Table1[[#This Row],[Qtde_insumo]],"")</f>
        <v>0</v>
      </c>
      <c r="M5919" s="16">
        <f>IF(Table1[[#This Row],[Ordem_insumos]]&lt;&gt;0,VLOOKUP(Table1[[#This Row],[Codigo_servico]],Preencher_Orcamento!$B:$D,3,FALSE)*Table1[[#This Row],[Subtotal_insumo]],"")</f>
        <v>0</v>
      </c>
    </row>
    <row r="5920" spans="1:13" x14ac:dyDescent="0.25">
      <c r="A5920" s="3">
        <v>97205</v>
      </c>
      <c r="B5920" s="125">
        <v>0</v>
      </c>
      <c r="C5920" s="131" t="s">
        <v>3603</v>
      </c>
      <c r="D5920" s="132"/>
      <c r="E5920" s="4"/>
      <c r="F5920" s="4"/>
      <c r="G5920" s="17" t="str">
        <f>IFERROR(VLOOKUP(Table1[[#This Row],[Codigo_insumo]],BD_Insumos!$B:$E,4),"")</f>
        <v/>
      </c>
      <c r="H5920" s="139"/>
      <c r="I5920" s="5" t="s">
        <v>457</v>
      </c>
      <c r="J5920" s="20" t="str">
        <f t="shared" si="92"/>
        <v/>
      </c>
      <c r="K5920" s="21">
        <f>IF(I5920&lt;&gt;"",SUMIF(Table1[Codigo_servico],A5920,Table1[Subtotal_insumo]),"")</f>
        <v>1.359673430543038</v>
      </c>
      <c r="L5920" s="17" t="str">
        <f>IF(Table1[[#This Row],[Ordem_insumos]]&lt;&gt;0,VLOOKUP(Table1[[#This Row],[Codigo_servico]],Preencher_Orcamento!$B:$D,3,FALSE)*Table1[[#This Row],[Qtde_insumo]],"")</f>
        <v/>
      </c>
      <c r="M5920" s="17" t="str">
        <f>IF(Table1[[#This Row],[Ordem_insumos]]&lt;&gt;0,VLOOKUP(Table1[[#This Row],[Codigo_servico]],Preencher_Orcamento!$B:$D,3,FALSE)*Table1[[#This Row],[Subtotal_insumo]],"")</f>
        <v/>
      </c>
    </row>
    <row r="5921" spans="1:13" x14ac:dyDescent="0.25">
      <c r="A5921" s="6">
        <v>97205</v>
      </c>
      <c r="B5921" s="126">
        <v>1</v>
      </c>
      <c r="C5921" s="133"/>
      <c r="D5921" s="134">
        <v>2044</v>
      </c>
      <c r="E5921" s="7" t="s">
        <v>2193</v>
      </c>
      <c r="F5921" s="8" t="s">
        <v>2140</v>
      </c>
      <c r="G5921" s="16">
        <f>IFERROR(VLOOKUP(Table1[[#This Row],[Codigo_insumo]],BD_Insumos!$B:$E,4),"")</f>
        <v>13.596734305430379</v>
      </c>
      <c r="H5921" s="140">
        <v>0.1</v>
      </c>
      <c r="I5921" s="9"/>
      <c r="J5921" s="22">
        <f t="shared" si="92"/>
        <v>1.359673430543038</v>
      </c>
      <c r="K5921" s="22" t="str">
        <f>IF(I5921&lt;&gt;"",SUMIF(Table1[Codigo_servico],A5921,Table1[Subtotal_insumo]),"")</f>
        <v/>
      </c>
      <c r="L5921" s="16">
        <f>IF(Table1[[#This Row],[Ordem_insumos]]&lt;&gt;0,VLOOKUP(Table1[[#This Row],[Codigo_servico]],Preencher_Orcamento!$B:$D,3,FALSE)*Table1[[#This Row],[Qtde_insumo]],"")</f>
        <v>0</v>
      </c>
      <c r="M5921" s="16">
        <f>IF(Table1[[#This Row],[Ordem_insumos]]&lt;&gt;0,VLOOKUP(Table1[[#This Row],[Codigo_servico]],Preencher_Orcamento!$B:$D,3,FALSE)*Table1[[#This Row],[Subtotal_insumo]],"")</f>
        <v>0</v>
      </c>
    </row>
    <row r="5922" spans="1:13" x14ac:dyDescent="0.25">
      <c r="A5922" s="3">
        <v>97210</v>
      </c>
      <c r="B5922" s="125">
        <v>0</v>
      </c>
      <c r="C5922" s="131" t="s">
        <v>3604</v>
      </c>
      <c r="D5922" s="132"/>
      <c r="E5922" s="4"/>
      <c r="F5922" s="4"/>
      <c r="G5922" s="17" t="str">
        <f>IFERROR(VLOOKUP(Table1[[#This Row],[Codigo_insumo]],BD_Insumos!$B:$E,4),"")</f>
        <v/>
      </c>
      <c r="H5922" s="139"/>
      <c r="I5922" s="5" t="s">
        <v>457</v>
      </c>
      <c r="J5922" s="20" t="str">
        <f t="shared" si="92"/>
        <v/>
      </c>
      <c r="K5922" s="21">
        <f>IF(I5922&lt;&gt;"",SUMIF(Table1[Codigo_servico],A5922,Table1[Subtotal_insumo]),"")</f>
        <v>25.933800361247894</v>
      </c>
      <c r="L5922" s="17" t="str">
        <f>IF(Table1[[#This Row],[Ordem_insumos]]&lt;&gt;0,VLOOKUP(Table1[[#This Row],[Codigo_servico]],Preencher_Orcamento!$B:$D,3,FALSE)*Table1[[#This Row],[Qtde_insumo]],"")</f>
        <v/>
      </c>
      <c r="M5922" s="17" t="str">
        <f>IF(Table1[[#This Row],[Ordem_insumos]]&lt;&gt;0,VLOOKUP(Table1[[#This Row],[Codigo_servico]],Preencher_Orcamento!$B:$D,3,FALSE)*Table1[[#This Row],[Subtotal_insumo]],"")</f>
        <v/>
      </c>
    </row>
    <row r="5923" spans="1:13" x14ac:dyDescent="0.25">
      <c r="A5923" s="6">
        <v>97210</v>
      </c>
      <c r="B5923" s="126">
        <v>1</v>
      </c>
      <c r="C5923" s="133"/>
      <c r="D5923" s="134">
        <v>2041</v>
      </c>
      <c r="E5923" s="7" t="s">
        <v>2192</v>
      </c>
      <c r="F5923" s="8" t="s">
        <v>2140</v>
      </c>
      <c r="G5923" s="16">
        <f>IFERROR(VLOOKUP(Table1[[#This Row],[Codigo_insumo]],BD_Insumos!$B:$E,4),"")</f>
        <v>18.820516146129485</v>
      </c>
      <c r="H5923" s="140">
        <v>0.8</v>
      </c>
      <c r="I5923" s="9"/>
      <c r="J5923" s="22">
        <f t="shared" si="92"/>
        <v>15.056412916903589</v>
      </c>
      <c r="K5923" s="22" t="str">
        <f>IF(I5923&lt;&gt;"",SUMIF(Table1[Codigo_servico],A5923,Table1[Subtotal_insumo]),"")</f>
        <v/>
      </c>
      <c r="L5923" s="16">
        <f>IF(Table1[[#This Row],[Ordem_insumos]]&lt;&gt;0,VLOOKUP(Table1[[#This Row],[Codigo_servico]],Preencher_Orcamento!$B:$D,3,FALSE)*Table1[[#This Row],[Qtde_insumo]],"")</f>
        <v>0</v>
      </c>
      <c r="M5923" s="16">
        <f>IF(Table1[[#This Row],[Ordem_insumos]]&lt;&gt;0,VLOOKUP(Table1[[#This Row],[Codigo_servico]],Preencher_Orcamento!$B:$D,3,FALSE)*Table1[[#This Row],[Subtotal_insumo]],"")</f>
        <v>0</v>
      </c>
    </row>
    <row r="5924" spans="1:13" x14ac:dyDescent="0.25">
      <c r="A5924" s="6">
        <v>97210</v>
      </c>
      <c r="B5924" s="126">
        <v>2</v>
      </c>
      <c r="C5924" s="133"/>
      <c r="D5924" s="134">
        <v>2044</v>
      </c>
      <c r="E5924" s="7" t="s">
        <v>2193</v>
      </c>
      <c r="F5924" s="8" t="s">
        <v>2140</v>
      </c>
      <c r="G5924" s="16">
        <f>IFERROR(VLOOKUP(Table1[[#This Row],[Codigo_insumo]],BD_Insumos!$B:$E,4),"")</f>
        <v>13.596734305430379</v>
      </c>
      <c r="H5924" s="140">
        <v>0.8</v>
      </c>
      <c r="I5924" s="9"/>
      <c r="J5924" s="22">
        <f t="shared" si="92"/>
        <v>10.877387444344304</v>
      </c>
      <c r="K5924" s="22" t="str">
        <f>IF(I5924&lt;&gt;"",SUMIF(Table1[Codigo_servico],A5924,Table1[Subtotal_insumo]),"")</f>
        <v/>
      </c>
      <c r="L5924" s="16">
        <f>IF(Table1[[#This Row],[Ordem_insumos]]&lt;&gt;0,VLOOKUP(Table1[[#This Row],[Codigo_servico]],Preencher_Orcamento!$B:$D,3,FALSE)*Table1[[#This Row],[Qtde_insumo]],"")</f>
        <v>0</v>
      </c>
      <c r="M5924" s="16">
        <f>IF(Table1[[#This Row],[Ordem_insumos]]&lt;&gt;0,VLOOKUP(Table1[[#This Row],[Codigo_servico]],Preencher_Orcamento!$B:$D,3,FALSE)*Table1[[#This Row],[Subtotal_insumo]],"")</f>
        <v>0</v>
      </c>
    </row>
    <row r="5925" spans="1:13" x14ac:dyDescent="0.25">
      <c r="A5925" s="3">
        <v>97211</v>
      </c>
      <c r="B5925" s="125">
        <v>0</v>
      </c>
      <c r="C5925" s="131" t="s">
        <v>3605</v>
      </c>
      <c r="D5925" s="132"/>
      <c r="E5925" s="4"/>
      <c r="F5925" s="4"/>
      <c r="G5925" s="17" t="str">
        <f>IFERROR(VLOOKUP(Table1[[#This Row],[Codigo_insumo]],BD_Insumos!$B:$E,4),"")</f>
        <v/>
      </c>
      <c r="H5925" s="139"/>
      <c r="I5925" s="5" t="s">
        <v>457</v>
      </c>
      <c r="J5925" s="20" t="str">
        <f t="shared" si="92"/>
        <v/>
      </c>
      <c r="K5925" s="21">
        <f>IF(I5925&lt;&gt;"",SUMIF(Table1[Codigo_servico],A5925,Table1[Subtotal_insumo]),"")</f>
        <v>48.625875677339792</v>
      </c>
      <c r="L5925" s="17" t="str">
        <f>IF(Table1[[#This Row],[Ordem_insumos]]&lt;&gt;0,VLOOKUP(Table1[[#This Row],[Codigo_servico]],Preencher_Orcamento!$B:$D,3,FALSE)*Table1[[#This Row],[Qtde_insumo]],"")</f>
        <v/>
      </c>
      <c r="M5925" s="17" t="str">
        <f>IF(Table1[[#This Row],[Ordem_insumos]]&lt;&gt;0,VLOOKUP(Table1[[#This Row],[Codigo_servico]],Preencher_Orcamento!$B:$D,3,FALSE)*Table1[[#This Row],[Subtotal_insumo]],"")</f>
        <v/>
      </c>
    </row>
    <row r="5926" spans="1:13" x14ac:dyDescent="0.25">
      <c r="A5926" s="6">
        <v>97211</v>
      </c>
      <c r="B5926" s="126">
        <v>1</v>
      </c>
      <c r="C5926" s="133"/>
      <c r="D5926" s="134">
        <v>2044</v>
      </c>
      <c r="E5926" s="7" t="s">
        <v>2193</v>
      </c>
      <c r="F5926" s="8" t="s">
        <v>2140</v>
      </c>
      <c r="G5926" s="16">
        <f>IFERROR(VLOOKUP(Table1[[#This Row],[Codigo_insumo]],BD_Insumos!$B:$E,4),"")</f>
        <v>13.596734305430379</v>
      </c>
      <c r="H5926" s="140">
        <v>1.5</v>
      </c>
      <c r="I5926" s="9"/>
      <c r="J5926" s="22">
        <f t="shared" si="92"/>
        <v>20.395101458145568</v>
      </c>
      <c r="K5926" s="22" t="str">
        <f>IF(I5926&lt;&gt;"",SUMIF(Table1[Codigo_servico],A5926,Table1[Subtotal_insumo]),"")</f>
        <v/>
      </c>
      <c r="L5926" s="16">
        <f>IF(Table1[[#This Row],[Ordem_insumos]]&lt;&gt;0,VLOOKUP(Table1[[#This Row],[Codigo_servico]],Preencher_Orcamento!$B:$D,3,FALSE)*Table1[[#This Row],[Qtde_insumo]],"")</f>
        <v>0</v>
      </c>
      <c r="M5926" s="16">
        <f>IF(Table1[[#This Row],[Ordem_insumos]]&lt;&gt;0,VLOOKUP(Table1[[#This Row],[Codigo_servico]],Preencher_Orcamento!$B:$D,3,FALSE)*Table1[[#This Row],[Subtotal_insumo]],"")</f>
        <v>0</v>
      </c>
    </row>
    <row r="5927" spans="1:13" x14ac:dyDescent="0.25">
      <c r="A5927" s="6">
        <v>97211</v>
      </c>
      <c r="B5927" s="126">
        <v>2</v>
      </c>
      <c r="C5927" s="133"/>
      <c r="D5927" s="134">
        <v>2041</v>
      </c>
      <c r="E5927" s="7" t="s">
        <v>2192</v>
      </c>
      <c r="F5927" s="8" t="s">
        <v>2140</v>
      </c>
      <c r="G5927" s="16">
        <f>IFERROR(VLOOKUP(Table1[[#This Row],[Codigo_insumo]],BD_Insumos!$B:$E,4),"")</f>
        <v>18.820516146129485</v>
      </c>
      <c r="H5927" s="140">
        <v>1.5</v>
      </c>
      <c r="I5927" s="9"/>
      <c r="J5927" s="22">
        <f t="shared" si="92"/>
        <v>28.230774219194227</v>
      </c>
      <c r="K5927" s="22" t="str">
        <f>IF(I5927&lt;&gt;"",SUMIF(Table1[Codigo_servico],A5927,Table1[Subtotal_insumo]),"")</f>
        <v/>
      </c>
      <c r="L5927" s="16">
        <f>IF(Table1[[#This Row],[Ordem_insumos]]&lt;&gt;0,VLOOKUP(Table1[[#This Row],[Codigo_servico]],Preencher_Orcamento!$B:$D,3,FALSE)*Table1[[#This Row],[Qtde_insumo]],"")</f>
        <v>0</v>
      </c>
      <c r="M5927" s="16">
        <f>IF(Table1[[#This Row],[Ordem_insumos]]&lt;&gt;0,VLOOKUP(Table1[[#This Row],[Codigo_servico]],Preencher_Orcamento!$B:$D,3,FALSE)*Table1[[#This Row],[Subtotal_insumo]],"")</f>
        <v>0</v>
      </c>
    </row>
    <row r="5928" spans="1:13" x14ac:dyDescent="0.25">
      <c r="A5928" s="3">
        <v>97212</v>
      </c>
      <c r="B5928" s="125">
        <v>0</v>
      </c>
      <c r="C5928" s="131" t="s">
        <v>3606</v>
      </c>
      <c r="D5928" s="132"/>
      <c r="E5928" s="4"/>
      <c r="F5928" s="4"/>
      <c r="G5928" s="17" t="str">
        <f>IFERROR(VLOOKUP(Table1[[#This Row],[Codigo_insumo]],BD_Insumos!$B:$E,4),"")</f>
        <v/>
      </c>
      <c r="H5928" s="139"/>
      <c r="I5928" s="5" t="s">
        <v>457</v>
      </c>
      <c r="J5928" s="20" t="str">
        <f t="shared" si="92"/>
        <v/>
      </c>
      <c r="K5928" s="21">
        <f>IF(I5928&lt;&gt;"",SUMIF(Table1[Codigo_servico],A5928,Table1[Subtotal_insumo]),"")</f>
        <v>129.66900180623946</v>
      </c>
      <c r="L5928" s="17" t="str">
        <f>IF(Table1[[#This Row],[Ordem_insumos]]&lt;&gt;0,VLOOKUP(Table1[[#This Row],[Codigo_servico]],Preencher_Orcamento!$B:$D,3,FALSE)*Table1[[#This Row],[Qtde_insumo]],"")</f>
        <v/>
      </c>
      <c r="M5928" s="17" t="str">
        <f>IF(Table1[[#This Row],[Ordem_insumos]]&lt;&gt;0,VLOOKUP(Table1[[#This Row],[Codigo_servico]],Preencher_Orcamento!$B:$D,3,FALSE)*Table1[[#This Row],[Subtotal_insumo]],"")</f>
        <v/>
      </c>
    </row>
    <row r="5929" spans="1:13" x14ac:dyDescent="0.25">
      <c r="A5929" s="6">
        <v>97212</v>
      </c>
      <c r="B5929" s="126">
        <v>1</v>
      </c>
      <c r="C5929" s="133"/>
      <c r="D5929" s="134">
        <v>2041</v>
      </c>
      <c r="E5929" s="7" t="s">
        <v>2192</v>
      </c>
      <c r="F5929" s="8" t="s">
        <v>2140</v>
      </c>
      <c r="G5929" s="16">
        <f>IFERROR(VLOOKUP(Table1[[#This Row],[Codigo_insumo]],BD_Insumos!$B:$E,4),"")</f>
        <v>18.820516146129485</v>
      </c>
      <c r="H5929" s="140">
        <v>4</v>
      </c>
      <c r="I5929" s="9"/>
      <c r="J5929" s="22">
        <f t="shared" si="92"/>
        <v>75.28206458451794</v>
      </c>
      <c r="K5929" s="22" t="str">
        <f>IF(I5929&lt;&gt;"",SUMIF(Table1[Codigo_servico],A5929,Table1[Subtotal_insumo]),"")</f>
        <v/>
      </c>
      <c r="L5929" s="16">
        <f>IF(Table1[[#This Row],[Ordem_insumos]]&lt;&gt;0,VLOOKUP(Table1[[#This Row],[Codigo_servico]],Preencher_Orcamento!$B:$D,3,FALSE)*Table1[[#This Row],[Qtde_insumo]],"")</f>
        <v>0</v>
      </c>
      <c r="M5929" s="16">
        <f>IF(Table1[[#This Row],[Ordem_insumos]]&lt;&gt;0,VLOOKUP(Table1[[#This Row],[Codigo_servico]],Preencher_Orcamento!$B:$D,3,FALSE)*Table1[[#This Row],[Subtotal_insumo]],"")</f>
        <v>0</v>
      </c>
    </row>
    <row r="5930" spans="1:13" x14ac:dyDescent="0.25">
      <c r="A5930" s="6">
        <v>97212</v>
      </c>
      <c r="B5930" s="126">
        <v>2</v>
      </c>
      <c r="C5930" s="133"/>
      <c r="D5930" s="134">
        <v>2044</v>
      </c>
      <c r="E5930" s="7" t="s">
        <v>2193</v>
      </c>
      <c r="F5930" s="8" t="s">
        <v>2140</v>
      </c>
      <c r="G5930" s="16">
        <f>IFERROR(VLOOKUP(Table1[[#This Row],[Codigo_insumo]],BD_Insumos!$B:$E,4),"")</f>
        <v>13.596734305430379</v>
      </c>
      <c r="H5930" s="140">
        <v>4</v>
      </c>
      <c r="I5930" s="9"/>
      <c r="J5930" s="22">
        <f t="shared" si="92"/>
        <v>54.386937221721517</v>
      </c>
      <c r="K5930" s="22" t="str">
        <f>IF(I5930&lt;&gt;"",SUMIF(Table1[Codigo_servico],A5930,Table1[Subtotal_insumo]),"")</f>
        <v/>
      </c>
      <c r="L5930" s="16">
        <f>IF(Table1[[#This Row],[Ordem_insumos]]&lt;&gt;0,VLOOKUP(Table1[[#This Row],[Codigo_servico]],Preencher_Orcamento!$B:$D,3,FALSE)*Table1[[#This Row],[Qtde_insumo]],"")</f>
        <v>0</v>
      </c>
      <c r="M5930" s="16">
        <f>IF(Table1[[#This Row],[Ordem_insumos]]&lt;&gt;0,VLOOKUP(Table1[[#This Row],[Codigo_servico]],Preencher_Orcamento!$B:$D,3,FALSE)*Table1[[#This Row],[Subtotal_insumo]],"")</f>
        <v>0</v>
      </c>
    </row>
    <row r="5931" spans="1:13" x14ac:dyDescent="0.25">
      <c r="A5931" s="3">
        <v>97213</v>
      </c>
      <c r="B5931" s="125">
        <v>0</v>
      </c>
      <c r="C5931" s="131" t="s">
        <v>3607</v>
      </c>
      <c r="D5931" s="132"/>
      <c r="E5931" s="4"/>
      <c r="F5931" s="4"/>
      <c r="G5931" s="17" t="str">
        <f>IFERROR(VLOOKUP(Table1[[#This Row],[Codigo_insumo]],BD_Insumos!$B:$E,4),"")</f>
        <v/>
      </c>
      <c r="H5931" s="139"/>
      <c r="I5931" s="5" t="s">
        <v>457</v>
      </c>
      <c r="J5931" s="20" t="str">
        <f t="shared" si="92"/>
        <v/>
      </c>
      <c r="K5931" s="21">
        <f>IF(I5931&lt;&gt;"",SUMIF(Table1[Codigo_servico],A5931,Table1[Subtotal_insumo]),"")</f>
        <v>64.834500903119732</v>
      </c>
      <c r="L5931" s="17" t="str">
        <f>IF(Table1[[#This Row],[Ordem_insumos]]&lt;&gt;0,VLOOKUP(Table1[[#This Row],[Codigo_servico]],Preencher_Orcamento!$B:$D,3,FALSE)*Table1[[#This Row],[Qtde_insumo]],"")</f>
        <v/>
      </c>
      <c r="M5931" s="17" t="str">
        <f>IF(Table1[[#This Row],[Ordem_insumos]]&lt;&gt;0,VLOOKUP(Table1[[#This Row],[Codigo_servico]],Preencher_Orcamento!$B:$D,3,FALSE)*Table1[[#This Row],[Subtotal_insumo]],"")</f>
        <v/>
      </c>
    </row>
    <row r="5932" spans="1:13" x14ac:dyDescent="0.25">
      <c r="A5932" s="6">
        <v>97213</v>
      </c>
      <c r="B5932" s="126">
        <v>1</v>
      </c>
      <c r="C5932" s="133"/>
      <c r="D5932" s="134">
        <v>2044</v>
      </c>
      <c r="E5932" s="7" t="s">
        <v>2193</v>
      </c>
      <c r="F5932" s="8" t="s">
        <v>2140</v>
      </c>
      <c r="G5932" s="16">
        <f>IFERROR(VLOOKUP(Table1[[#This Row],[Codigo_insumo]],BD_Insumos!$B:$E,4),"")</f>
        <v>13.596734305430379</v>
      </c>
      <c r="H5932" s="140">
        <v>2</v>
      </c>
      <c r="I5932" s="9"/>
      <c r="J5932" s="22">
        <f t="shared" si="92"/>
        <v>27.193468610860759</v>
      </c>
      <c r="K5932" s="22" t="str">
        <f>IF(I5932&lt;&gt;"",SUMIF(Table1[Codigo_servico],A5932,Table1[Subtotal_insumo]),"")</f>
        <v/>
      </c>
      <c r="L5932" s="16">
        <f>IF(Table1[[#This Row],[Ordem_insumos]]&lt;&gt;0,VLOOKUP(Table1[[#This Row],[Codigo_servico]],Preencher_Orcamento!$B:$D,3,FALSE)*Table1[[#This Row],[Qtde_insumo]],"")</f>
        <v>0</v>
      </c>
      <c r="M5932" s="16">
        <f>IF(Table1[[#This Row],[Ordem_insumos]]&lt;&gt;0,VLOOKUP(Table1[[#This Row],[Codigo_servico]],Preencher_Orcamento!$B:$D,3,FALSE)*Table1[[#This Row],[Subtotal_insumo]],"")</f>
        <v>0</v>
      </c>
    </row>
    <row r="5933" spans="1:13" x14ac:dyDescent="0.25">
      <c r="A5933" s="6">
        <v>97213</v>
      </c>
      <c r="B5933" s="126">
        <v>2</v>
      </c>
      <c r="C5933" s="133"/>
      <c r="D5933" s="134">
        <v>2041</v>
      </c>
      <c r="E5933" s="7" t="s">
        <v>2192</v>
      </c>
      <c r="F5933" s="8" t="s">
        <v>2140</v>
      </c>
      <c r="G5933" s="16">
        <f>IFERROR(VLOOKUP(Table1[[#This Row],[Codigo_insumo]],BD_Insumos!$B:$E,4),"")</f>
        <v>18.820516146129485</v>
      </c>
      <c r="H5933" s="140">
        <v>2</v>
      </c>
      <c r="I5933" s="9"/>
      <c r="J5933" s="22">
        <f t="shared" si="92"/>
        <v>37.64103229225897</v>
      </c>
      <c r="K5933" s="22" t="str">
        <f>IF(I5933&lt;&gt;"",SUMIF(Table1[Codigo_servico],A5933,Table1[Subtotal_insumo]),"")</f>
        <v/>
      </c>
      <c r="L5933" s="16">
        <f>IF(Table1[[#This Row],[Ordem_insumos]]&lt;&gt;0,VLOOKUP(Table1[[#This Row],[Codigo_servico]],Preencher_Orcamento!$B:$D,3,FALSE)*Table1[[#This Row],[Qtde_insumo]],"")</f>
        <v>0</v>
      </c>
      <c r="M5933" s="16">
        <f>IF(Table1[[#This Row],[Ordem_insumos]]&lt;&gt;0,VLOOKUP(Table1[[#This Row],[Codigo_servico]],Preencher_Orcamento!$B:$D,3,FALSE)*Table1[[#This Row],[Subtotal_insumo]],"")</f>
        <v>0</v>
      </c>
    </row>
    <row r="5934" spans="1:13" x14ac:dyDescent="0.25">
      <c r="A5934" s="3">
        <v>97214</v>
      </c>
      <c r="B5934" s="125">
        <v>0</v>
      </c>
      <c r="C5934" s="131" t="s">
        <v>3608</v>
      </c>
      <c r="D5934" s="132"/>
      <c r="E5934" s="4"/>
      <c r="F5934" s="4"/>
      <c r="G5934" s="17" t="str">
        <f>IFERROR(VLOOKUP(Table1[[#This Row],[Codigo_insumo]],BD_Insumos!$B:$E,4),"")</f>
        <v/>
      </c>
      <c r="H5934" s="139"/>
      <c r="I5934" s="5" t="s">
        <v>457</v>
      </c>
      <c r="J5934" s="20" t="str">
        <f t="shared" si="92"/>
        <v/>
      </c>
      <c r="K5934" s="21">
        <f>IF(I5934&lt;&gt;"",SUMIF(Table1[Codigo_servico],A5934,Table1[Subtotal_insumo]),"")</f>
        <v>32.417250451559866</v>
      </c>
      <c r="L5934" s="17" t="str">
        <f>IF(Table1[[#This Row],[Ordem_insumos]]&lt;&gt;0,VLOOKUP(Table1[[#This Row],[Codigo_servico]],Preencher_Orcamento!$B:$D,3,FALSE)*Table1[[#This Row],[Qtde_insumo]],"")</f>
        <v/>
      </c>
      <c r="M5934" s="17" t="str">
        <f>IF(Table1[[#This Row],[Ordem_insumos]]&lt;&gt;0,VLOOKUP(Table1[[#This Row],[Codigo_servico]],Preencher_Orcamento!$B:$D,3,FALSE)*Table1[[#This Row],[Subtotal_insumo]],"")</f>
        <v/>
      </c>
    </row>
    <row r="5935" spans="1:13" x14ac:dyDescent="0.25">
      <c r="A5935" s="6">
        <v>97214</v>
      </c>
      <c r="B5935" s="126">
        <v>1</v>
      </c>
      <c r="C5935" s="133"/>
      <c r="D5935" s="134">
        <v>2044</v>
      </c>
      <c r="E5935" s="7" t="s">
        <v>2193</v>
      </c>
      <c r="F5935" s="8" t="s">
        <v>2140</v>
      </c>
      <c r="G5935" s="16">
        <f>IFERROR(VLOOKUP(Table1[[#This Row],[Codigo_insumo]],BD_Insumos!$B:$E,4),"")</f>
        <v>13.596734305430379</v>
      </c>
      <c r="H5935" s="140">
        <v>1</v>
      </c>
      <c r="I5935" s="9"/>
      <c r="J5935" s="22">
        <f t="shared" si="92"/>
        <v>13.596734305430379</v>
      </c>
      <c r="K5935" s="22" t="str">
        <f>IF(I5935&lt;&gt;"",SUMIF(Table1[Codigo_servico],A5935,Table1[Subtotal_insumo]),"")</f>
        <v/>
      </c>
      <c r="L5935" s="16">
        <f>IF(Table1[[#This Row],[Ordem_insumos]]&lt;&gt;0,VLOOKUP(Table1[[#This Row],[Codigo_servico]],Preencher_Orcamento!$B:$D,3,FALSE)*Table1[[#This Row],[Qtde_insumo]],"")</f>
        <v>0</v>
      </c>
      <c r="M5935" s="16">
        <f>IF(Table1[[#This Row],[Ordem_insumos]]&lt;&gt;0,VLOOKUP(Table1[[#This Row],[Codigo_servico]],Preencher_Orcamento!$B:$D,3,FALSE)*Table1[[#This Row],[Subtotal_insumo]],"")</f>
        <v>0</v>
      </c>
    </row>
    <row r="5936" spans="1:13" x14ac:dyDescent="0.25">
      <c r="A5936" s="6">
        <v>97214</v>
      </c>
      <c r="B5936" s="126">
        <v>2</v>
      </c>
      <c r="C5936" s="133"/>
      <c r="D5936" s="134">
        <v>2041</v>
      </c>
      <c r="E5936" s="7" t="s">
        <v>2192</v>
      </c>
      <c r="F5936" s="8" t="s">
        <v>2140</v>
      </c>
      <c r="G5936" s="16">
        <f>IFERROR(VLOOKUP(Table1[[#This Row],[Codigo_insumo]],BD_Insumos!$B:$E,4),"")</f>
        <v>18.820516146129485</v>
      </c>
      <c r="H5936" s="140">
        <v>1</v>
      </c>
      <c r="I5936" s="9"/>
      <c r="J5936" s="22">
        <f t="shared" si="92"/>
        <v>18.820516146129485</v>
      </c>
      <c r="K5936" s="22" t="str">
        <f>IF(I5936&lt;&gt;"",SUMIF(Table1[Codigo_servico],A5936,Table1[Subtotal_insumo]),"")</f>
        <v/>
      </c>
      <c r="L5936" s="16">
        <f>IF(Table1[[#This Row],[Ordem_insumos]]&lt;&gt;0,VLOOKUP(Table1[[#This Row],[Codigo_servico]],Preencher_Orcamento!$B:$D,3,FALSE)*Table1[[#This Row],[Qtde_insumo]],"")</f>
        <v>0</v>
      </c>
      <c r="M5936" s="16">
        <f>IF(Table1[[#This Row],[Ordem_insumos]]&lt;&gt;0,VLOOKUP(Table1[[#This Row],[Codigo_servico]],Preencher_Orcamento!$B:$D,3,FALSE)*Table1[[#This Row],[Subtotal_insumo]],"")</f>
        <v>0</v>
      </c>
    </row>
    <row r="5937" spans="1:13" x14ac:dyDescent="0.25">
      <c r="A5937" s="3">
        <v>97218</v>
      </c>
      <c r="B5937" s="125">
        <v>0</v>
      </c>
      <c r="C5937" s="131" t="s">
        <v>3609</v>
      </c>
      <c r="D5937" s="132"/>
      <c r="E5937" s="4"/>
      <c r="F5937" s="4"/>
      <c r="G5937" s="17" t="str">
        <f>IFERROR(VLOOKUP(Table1[[#This Row],[Codigo_insumo]],BD_Insumos!$B:$E,4),"")</f>
        <v/>
      </c>
      <c r="H5937" s="139"/>
      <c r="I5937" s="5" t="s">
        <v>457</v>
      </c>
      <c r="J5937" s="20" t="str">
        <f t="shared" si="92"/>
        <v/>
      </c>
      <c r="K5937" s="21">
        <f>IF(I5937&lt;&gt;"",SUMIF(Table1[Codigo_servico],A5937,Table1[Subtotal_insumo]),"")</f>
        <v>32.417250451559866</v>
      </c>
      <c r="L5937" s="17" t="str">
        <f>IF(Table1[[#This Row],[Ordem_insumos]]&lt;&gt;0,VLOOKUP(Table1[[#This Row],[Codigo_servico]],Preencher_Orcamento!$B:$D,3,FALSE)*Table1[[#This Row],[Qtde_insumo]],"")</f>
        <v/>
      </c>
      <c r="M5937" s="17" t="str">
        <f>IF(Table1[[#This Row],[Ordem_insumos]]&lt;&gt;0,VLOOKUP(Table1[[#This Row],[Codigo_servico]],Preencher_Orcamento!$B:$D,3,FALSE)*Table1[[#This Row],[Subtotal_insumo]],"")</f>
        <v/>
      </c>
    </row>
    <row r="5938" spans="1:13" x14ac:dyDescent="0.25">
      <c r="A5938" s="6">
        <v>97218</v>
      </c>
      <c r="B5938" s="126">
        <v>1</v>
      </c>
      <c r="C5938" s="133"/>
      <c r="D5938" s="134">
        <v>2044</v>
      </c>
      <c r="E5938" s="7" t="s">
        <v>2193</v>
      </c>
      <c r="F5938" s="8" t="s">
        <v>2140</v>
      </c>
      <c r="G5938" s="16">
        <f>IFERROR(VLOOKUP(Table1[[#This Row],[Codigo_insumo]],BD_Insumos!$B:$E,4),"")</f>
        <v>13.596734305430379</v>
      </c>
      <c r="H5938" s="140">
        <v>1</v>
      </c>
      <c r="I5938" s="9"/>
      <c r="J5938" s="22">
        <f t="shared" si="92"/>
        <v>13.596734305430379</v>
      </c>
      <c r="K5938" s="22" t="str">
        <f>IF(I5938&lt;&gt;"",SUMIF(Table1[Codigo_servico],A5938,Table1[Subtotal_insumo]),"")</f>
        <v/>
      </c>
      <c r="L5938" s="16">
        <f>IF(Table1[[#This Row],[Ordem_insumos]]&lt;&gt;0,VLOOKUP(Table1[[#This Row],[Codigo_servico]],Preencher_Orcamento!$B:$D,3,FALSE)*Table1[[#This Row],[Qtde_insumo]],"")</f>
        <v>0</v>
      </c>
      <c r="M5938" s="16">
        <f>IF(Table1[[#This Row],[Ordem_insumos]]&lt;&gt;0,VLOOKUP(Table1[[#This Row],[Codigo_servico]],Preencher_Orcamento!$B:$D,3,FALSE)*Table1[[#This Row],[Subtotal_insumo]],"")</f>
        <v>0</v>
      </c>
    </row>
    <row r="5939" spans="1:13" x14ac:dyDescent="0.25">
      <c r="A5939" s="6">
        <v>97218</v>
      </c>
      <c r="B5939" s="126">
        <v>2</v>
      </c>
      <c r="C5939" s="133"/>
      <c r="D5939" s="134">
        <v>2041</v>
      </c>
      <c r="E5939" s="7" t="s">
        <v>2192</v>
      </c>
      <c r="F5939" s="8" t="s">
        <v>2140</v>
      </c>
      <c r="G5939" s="16">
        <f>IFERROR(VLOOKUP(Table1[[#This Row],[Codigo_insumo]],BD_Insumos!$B:$E,4),"")</f>
        <v>18.820516146129485</v>
      </c>
      <c r="H5939" s="140">
        <v>1</v>
      </c>
      <c r="I5939" s="9"/>
      <c r="J5939" s="22">
        <f t="shared" si="92"/>
        <v>18.820516146129485</v>
      </c>
      <c r="K5939" s="22" t="str">
        <f>IF(I5939&lt;&gt;"",SUMIF(Table1[Codigo_servico],A5939,Table1[Subtotal_insumo]),"")</f>
        <v/>
      </c>
      <c r="L5939" s="16">
        <f>IF(Table1[[#This Row],[Ordem_insumos]]&lt;&gt;0,VLOOKUP(Table1[[#This Row],[Codigo_servico]],Preencher_Orcamento!$B:$D,3,FALSE)*Table1[[#This Row],[Qtde_insumo]],"")</f>
        <v>0</v>
      </c>
      <c r="M5939" s="16">
        <f>IF(Table1[[#This Row],[Ordem_insumos]]&lt;&gt;0,VLOOKUP(Table1[[#This Row],[Codigo_servico]],Preencher_Orcamento!$B:$D,3,FALSE)*Table1[[#This Row],[Subtotal_insumo]],"")</f>
        <v>0</v>
      </c>
    </row>
    <row r="5940" spans="1:13" x14ac:dyDescent="0.25">
      <c r="A5940" s="3">
        <v>97219</v>
      </c>
      <c r="B5940" s="125">
        <v>0</v>
      </c>
      <c r="C5940" s="131" t="s">
        <v>3610</v>
      </c>
      <c r="D5940" s="132"/>
      <c r="E5940" s="4"/>
      <c r="F5940" s="4"/>
      <c r="G5940" s="17" t="str">
        <f>IFERROR(VLOOKUP(Table1[[#This Row],[Codigo_insumo]],BD_Insumos!$B:$E,4),"")</f>
        <v/>
      </c>
      <c r="H5940" s="139"/>
      <c r="I5940" s="5" t="s">
        <v>457</v>
      </c>
      <c r="J5940" s="20" t="str">
        <f t="shared" si="92"/>
        <v/>
      </c>
      <c r="K5940" s="21">
        <f>IF(I5940&lt;&gt;"",SUMIF(Table1[Codigo_servico],A5940,Table1[Subtotal_insumo]),"")</f>
        <v>25.933800361247894</v>
      </c>
      <c r="L5940" s="17" t="str">
        <f>IF(Table1[[#This Row],[Ordem_insumos]]&lt;&gt;0,VLOOKUP(Table1[[#This Row],[Codigo_servico]],Preencher_Orcamento!$B:$D,3,FALSE)*Table1[[#This Row],[Qtde_insumo]],"")</f>
        <v/>
      </c>
      <c r="M5940" s="17" t="str">
        <f>IF(Table1[[#This Row],[Ordem_insumos]]&lt;&gt;0,VLOOKUP(Table1[[#This Row],[Codigo_servico]],Preencher_Orcamento!$B:$D,3,FALSE)*Table1[[#This Row],[Subtotal_insumo]],"")</f>
        <v/>
      </c>
    </row>
    <row r="5941" spans="1:13" x14ac:dyDescent="0.25">
      <c r="A5941" s="6">
        <v>97219</v>
      </c>
      <c r="B5941" s="126">
        <v>1</v>
      </c>
      <c r="C5941" s="133"/>
      <c r="D5941" s="134">
        <v>2044</v>
      </c>
      <c r="E5941" s="7" t="s">
        <v>2193</v>
      </c>
      <c r="F5941" s="8" t="s">
        <v>2140</v>
      </c>
      <c r="G5941" s="16">
        <f>IFERROR(VLOOKUP(Table1[[#This Row],[Codigo_insumo]],BD_Insumos!$B:$E,4),"")</f>
        <v>13.596734305430379</v>
      </c>
      <c r="H5941" s="140">
        <v>0.8</v>
      </c>
      <c r="I5941" s="9"/>
      <c r="J5941" s="22">
        <f t="shared" si="92"/>
        <v>10.877387444344304</v>
      </c>
      <c r="K5941" s="22" t="str">
        <f>IF(I5941&lt;&gt;"",SUMIF(Table1[Codigo_servico],A5941,Table1[Subtotal_insumo]),"")</f>
        <v/>
      </c>
      <c r="L5941" s="16">
        <f>IF(Table1[[#This Row],[Ordem_insumos]]&lt;&gt;0,VLOOKUP(Table1[[#This Row],[Codigo_servico]],Preencher_Orcamento!$B:$D,3,FALSE)*Table1[[#This Row],[Qtde_insumo]],"")</f>
        <v>0</v>
      </c>
      <c r="M5941" s="16">
        <f>IF(Table1[[#This Row],[Ordem_insumos]]&lt;&gt;0,VLOOKUP(Table1[[#This Row],[Codigo_servico]],Preencher_Orcamento!$B:$D,3,FALSE)*Table1[[#This Row],[Subtotal_insumo]],"")</f>
        <v>0</v>
      </c>
    </row>
    <row r="5942" spans="1:13" x14ac:dyDescent="0.25">
      <c r="A5942" s="6">
        <v>97219</v>
      </c>
      <c r="B5942" s="126">
        <v>2</v>
      </c>
      <c r="C5942" s="133"/>
      <c r="D5942" s="134">
        <v>2041</v>
      </c>
      <c r="E5942" s="7" t="s">
        <v>2192</v>
      </c>
      <c r="F5942" s="8" t="s">
        <v>2140</v>
      </c>
      <c r="G5942" s="16">
        <f>IFERROR(VLOOKUP(Table1[[#This Row],[Codigo_insumo]],BD_Insumos!$B:$E,4),"")</f>
        <v>18.820516146129485</v>
      </c>
      <c r="H5942" s="140">
        <v>0.8</v>
      </c>
      <c r="I5942" s="9"/>
      <c r="J5942" s="22">
        <f t="shared" si="92"/>
        <v>15.056412916903589</v>
      </c>
      <c r="K5942" s="22" t="str">
        <f>IF(I5942&lt;&gt;"",SUMIF(Table1[Codigo_servico],A5942,Table1[Subtotal_insumo]),"")</f>
        <v/>
      </c>
      <c r="L5942" s="16">
        <f>IF(Table1[[#This Row],[Ordem_insumos]]&lt;&gt;0,VLOOKUP(Table1[[#This Row],[Codigo_servico]],Preencher_Orcamento!$B:$D,3,FALSE)*Table1[[#This Row],[Qtde_insumo]],"")</f>
        <v>0</v>
      </c>
      <c r="M5942" s="16">
        <f>IF(Table1[[#This Row],[Ordem_insumos]]&lt;&gt;0,VLOOKUP(Table1[[#This Row],[Codigo_servico]],Preencher_Orcamento!$B:$D,3,FALSE)*Table1[[#This Row],[Subtotal_insumo]],"")</f>
        <v>0</v>
      </c>
    </row>
    <row r="5943" spans="1:13" x14ac:dyDescent="0.25">
      <c r="A5943" s="3">
        <v>97225</v>
      </c>
      <c r="B5943" s="125">
        <v>0</v>
      </c>
      <c r="C5943" s="131" t="s">
        <v>3611</v>
      </c>
      <c r="D5943" s="132"/>
      <c r="E5943" s="4"/>
      <c r="F5943" s="4"/>
      <c r="G5943" s="17" t="str">
        <f>IFERROR(VLOOKUP(Table1[[#This Row],[Codigo_insumo]],BD_Insumos!$B:$E,4),"")</f>
        <v/>
      </c>
      <c r="H5943" s="139"/>
      <c r="I5943" s="5" t="s">
        <v>457</v>
      </c>
      <c r="J5943" s="20" t="str">
        <f t="shared" si="92"/>
        <v/>
      </c>
      <c r="K5943" s="21">
        <f>IF(I5943&lt;&gt;"",SUMIF(Table1[Codigo_servico],A5943,Table1[Subtotal_insumo]),"")</f>
        <v>32.417250451559866</v>
      </c>
      <c r="L5943" s="17" t="str">
        <f>IF(Table1[[#This Row],[Ordem_insumos]]&lt;&gt;0,VLOOKUP(Table1[[#This Row],[Codigo_servico]],Preencher_Orcamento!$B:$D,3,FALSE)*Table1[[#This Row],[Qtde_insumo]],"")</f>
        <v/>
      </c>
      <c r="M5943" s="17" t="str">
        <f>IF(Table1[[#This Row],[Ordem_insumos]]&lt;&gt;0,VLOOKUP(Table1[[#This Row],[Codigo_servico]],Preencher_Orcamento!$B:$D,3,FALSE)*Table1[[#This Row],[Subtotal_insumo]],"")</f>
        <v/>
      </c>
    </row>
    <row r="5944" spans="1:13" x14ac:dyDescent="0.25">
      <c r="A5944" s="6">
        <v>97225</v>
      </c>
      <c r="B5944" s="126">
        <v>1</v>
      </c>
      <c r="C5944" s="133"/>
      <c r="D5944" s="134">
        <v>2044</v>
      </c>
      <c r="E5944" s="7" t="s">
        <v>2193</v>
      </c>
      <c r="F5944" s="8" t="s">
        <v>2140</v>
      </c>
      <c r="G5944" s="16">
        <f>IFERROR(VLOOKUP(Table1[[#This Row],[Codigo_insumo]],BD_Insumos!$B:$E,4),"")</f>
        <v>13.596734305430379</v>
      </c>
      <c r="H5944" s="140">
        <v>1</v>
      </c>
      <c r="I5944" s="9"/>
      <c r="J5944" s="22">
        <f t="shared" si="92"/>
        <v>13.596734305430379</v>
      </c>
      <c r="K5944" s="22" t="str">
        <f>IF(I5944&lt;&gt;"",SUMIF(Table1[Codigo_servico],A5944,Table1[Subtotal_insumo]),"")</f>
        <v/>
      </c>
      <c r="L5944" s="16">
        <f>IF(Table1[[#This Row],[Ordem_insumos]]&lt;&gt;0,VLOOKUP(Table1[[#This Row],[Codigo_servico]],Preencher_Orcamento!$B:$D,3,FALSE)*Table1[[#This Row],[Qtde_insumo]],"")</f>
        <v>0</v>
      </c>
      <c r="M5944" s="16">
        <f>IF(Table1[[#This Row],[Ordem_insumos]]&lt;&gt;0,VLOOKUP(Table1[[#This Row],[Codigo_servico]],Preencher_Orcamento!$B:$D,3,FALSE)*Table1[[#This Row],[Subtotal_insumo]],"")</f>
        <v>0</v>
      </c>
    </row>
    <row r="5945" spans="1:13" x14ac:dyDescent="0.25">
      <c r="A5945" s="6">
        <v>97225</v>
      </c>
      <c r="B5945" s="126">
        <v>2</v>
      </c>
      <c r="C5945" s="133"/>
      <c r="D5945" s="134">
        <v>2041</v>
      </c>
      <c r="E5945" s="7" t="s">
        <v>2192</v>
      </c>
      <c r="F5945" s="8" t="s">
        <v>2140</v>
      </c>
      <c r="G5945" s="16">
        <f>IFERROR(VLOOKUP(Table1[[#This Row],[Codigo_insumo]],BD_Insumos!$B:$E,4),"")</f>
        <v>18.820516146129485</v>
      </c>
      <c r="H5945" s="140">
        <v>1</v>
      </c>
      <c r="I5945" s="9"/>
      <c r="J5945" s="22">
        <f t="shared" si="92"/>
        <v>18.820516146129485</v>
      </c>
      <c r="K5945" s="22" t="str">
        <f>IF(I5945&lt;&gt;"",SUMIF(Table1[Codigo_servico],A5945,Table1[Subtotal_insumo]),"")</f>
        <v/>
      </c>
      <c r="L5945" s="16">
        <f>IF(Table1[[#This Row],[Ordem_insumos]]&lt;&gt;0,VLOOKUP(Table1[[#This Row],[Codigo_servico]],Preencher_Orcamento!$B:$D,3,FALSE)*Table1[[#This Row],[Qtde_insumo]],"")</f>
        <v>0</v>
      </c>
      <c r="M5945" s="16">
        <f>IF(Table1[[#This Row],[Ordem_insumos]]&lt;&gt;0,VLOOKUP(Table1[[#This Row],[Codigo_servico]],Preencher_Orcamento!$B:$D,3,FALSE)*Table1[[#This Row],[Subtotal_insumo]],"")</f>
        <v>0</v>
      </c>
    </row>
    <row r="5946" spans="1:13" x14ac:dyDescent="0.25">
      <c r="A5946" s="3">
        <v>97314</v>
      </c>
      <c r="B5946" s="125">
        <v>0</v>
      </c>
      <c r="C5946" s="131" t="s">
        <v>3612</v>
      </c>
      <c r="D5946" s="132"/>
      <c r="E5946" s="4"/>
      <c r="F5946" s="4"/>
      <c r="G5946" s="17" t="str">
        <f>IFERROR(VLOOKUP(Table1[[#This Row],[Codigo_insumo]],BD_Insumos!$B:$E,4),"")</f>
        <v/>
      </c>
      <c r="H5946" s="139"/>
      <c r="I5946" s="5" t="s">
        <v>5</v>
      </c>
      <c r="J5946" s="20" t="str">
        <f t="shared" si="92"/>
        <v/>
      </c>
      <c r="K5946" s="21">
        <f>IF(I5946&lt;&gt;"",SUMIF(Table1[Codigo_servico],A5946,Table1[Subtotal_insumo]),"")</f>
        <v>16.208625225779933</v>
      </c>
      <c r="L5946" s="17" t="str">
        <f>IF(Table1[[#This Row],[Ordem_insumos]]&lt;&gt;0,VLOOKUP(Table1[[#This Row],[Codigo_servico]],Preencher_Orcamento!$B:$D,3,FALSE)*Table1[[#This Row],[Qtde_insumo]],"")</f>
        <v/>
      </c>
      <c r="M5946" s="17" t="str">
        <f>IF(Table1[[#This Row],[Ordem_insumos]]&lt;&gt;0,VLOOKUP(Table1[[#This Row],[Codigo_servico]],Preencher_Orcamento!$B:$D,3,FALSE)*Table1[[#This Row],[Subtotal_insumo]],"")</f>
        <v/>
      </c>
    </row>
    <row r="5947" spans="1:13" x14ac:dyDescent="0.25">
      <c r="A5947" s="6">
        <v>97314</v>
      </c>
      <c r="B5947" s="126">
        <v>1</v>
      </c>
      <c r="C5947" s="133"/>
      <c r="D5947" s="134">
        <v>2041</v>
      </c>
      <c r="E5947" s="7" t="s">
        <v>2192</v>
      </c>
      <c r="F5947" s="8" t="s">
        <v>2140</v>
      </c>
      <c r="G5947" s="16">
        <f>IFERROR(VLOOKUP(Table1[[#This Row],[Codigo_insumo]],BD_Insumos!$B:$E,4),"")</f>
        <v>18.820516146129485</v>
      </c>
      <c r="H5947" s="140">
        <v>0.5</v>
      </c>
      <c r="I5947" s="9"/>
      <c r="J5947" s="22">
        <f t="shared" si="92"/>
        <v>9.4102580730647425</v>
      </c>
      <c r="K5947" s="22" t="str">
        <f>IF(I5947&lt;&gt;"",SUMIF(Table1[Codigo_servico],A5947,Table1[Subtotal_insumo]),"")</f>
        <v/>
      </c>
      <c r="L5947" s="16">
        <f>IF(Table1[[#This Row],[Ordem_insumos]]&lt;&gt;0,VLOOKUP(Table1[[#This Row],[Codigo_servico]],Preencher_Orcamento!$B:$D,3,FALSE)*Table1[[#This Row],[Qtde_insumo]],"")</f>
        <v>0</v>
      </c>
      <c r="M5947" s="16">
        <f>IF(Table1[[#This Row],[Ordem_insumos]]&lt;&gt;0,VLOOKUP(Table1[[#This Row],[Codigo_servico]],Preencher_Orcamento!$B:$D,3,FALSE)*Table1[[#This Row],[Subtotal_insumo]],"")</f>
        <v>0</v>
      </c>
    </row>
    <row r="5948" spans="1:13" x14ac:dyDescent="0.25">
      <c r="A5948" s="6">
        <v>97314</v>
      </c>
      <c r="B5948" s="126">
        <v>2</v>
      </c>
      <c r="C5948" s="133"/>
      <c r="D5948" s="134">
        <v>2044</v>
      </c>
      <c r="E5948" s="7" t="s">
        <v>2193</v>
      </c>
      <c r="F5948" s="8" t="s">
        <v>2140</v>
      </c>
      <c r="G5948" s="16">
        <f>IFERROR(VLOOKUP(Table1[[#This Row],[Codigo_insumo]],BD_Insumos!$B:$E,4),"")</f>
        <v>13.596734305430379</v>
      </c>
      <c r="H5948" s="140">
        <v>0.5</v>
      </c>
      <c r="I5948" s="9"/>
      <c r="J5948" s="22">
        <f t="shared" si="92"/>
        <v>6.7983671527151897</v>
      </c>
      <c r="K5948" s="22" t="str">
        <f>IF(I5948&lt;&gt;"",SUMIF(Table1[Codigo_servico],A5948,Table1[Subtotal_insumo]),"")</f>
        <v/>
      </c>
      <c r="L5948" s="16">
        <f>IF(Table1[[#This Row],[Ordem_insumos]]&lt;&gt;0,VLOOKUP(Table1[[#This Row],[Codigo_servico]],Preencher_Orcamento!$B:$D,3,FALSE)*Table1[[#This Row],[Qtde_insumo]],"")</f>
        <v>0</v>
      </c>
      <c r="M5948" s="16">
        <f>IF(Table1[[#This Row],[Ordem_insumos]]&lt;&gt;0,VLOOKUP(Table1[[#This Row],[Codigo_servico]],Preencher_Orcamento!$B:$D,3,FALSE)*Table1[[#This Row],[Subtotal_insumo]],"")</f>
        <v>0</v>
      </c>
    </row>
    <row r="5949" spans="1:13" x14ac:dyDescent="0.25">
      <c r="A5949" s="3">
        <v>97315</v>
      </c>
      <c r="B5949" s="125">
        <v>0</v>
      </c>
      <c r="C5949" s="131" t="s">
        <v>3613</v>
      </c>
      <c r="D5949" s="132"/>
      <c r="E5949" s="4"/>
      <c r="F5949" s="4"/>
      <c r="G5949" s="17" t="str">
        <f>IFERROR(VLOOKUP(Table1[[#This Row],[Codigo_insumo]],BD_Insumos!$B:$E,4),"")</f>
        <v/>
      </c>
      <c r="H5949" s="139"/>
      <c r="I5949" s="5" t="s">
        <v>5</v>
      </c>
      <c r="J5949" s="20" t="str">
        <f t="shared" si="92"/>
        <v/>
      </c>
      <c r="K5949" s="21">
        <f>IF(I5949&lt;&gt;"",SUMIF(Table1[Codigo_servico],A5949,Table1[Subtotal_insumo]),"")</f>
        <v>16.208625225779933</v>
      </c>
      <c r="L5949" s="17" t="str">
        <f>IF(Table1[[#This Row],[Ordem_insumos]]&lt;&gt;0,VLOOKUP(Table1[[#This Row],[Codigo_servico]],Preencher_Orcamento!$B:$D,3,FALSE)*Table1[[#This Row],[Qtde_insumo]],"")</f>
        <v/>
      </c>
      <c r="M5949" s="17" t="str">
        <f>IF(Table1[[#This Row],[Ordem_insumos]]&lt;&gt;0,VLOOKUP(Table1[[#This Row],[Codigo_servico]],Preencher_Orcamento!$B:$D,3,FALSE)*Table1[[#This Row],[Subtotal_insumo]],"")</f>
        <v/>
      </c>
    </row>
    <row r="5950" spans="1:13" x14ac:dyDescent="0.25">
      <c r="A5950" s="6">
        <v>97315</v>
      </c>
      <c r="B5950" s="126">
        <v>1</v>
      </c>
      <c r="C5950" s="133"/>
      <c r="D5950" s="134">
        <v>2041</v>
      </c>
      <c r="E5950" s="7" t="s">
        <v>2192</v>
      </c>
      <c r="F5950" s="8" t="s">
        <v>2140</v>
      </c>
      <c r="G5950" s="16">
        <f>IFERROR(VLOOKUP(Table1[[#This Row],[Codigo_insumo]],BD_Insumos!$B:$E,4),"")</f>
        <v>18.820516146129485</v>
      </c>
      <c r="H5950" s="140">
        <v>0.5</v>
      </c>
      <c r="I5950" s="9"/>
      <c r="J5950" s="22">
        <f t="shared" si="92"/>
        <v>9.4102580730647425</v>
      </c>
      <c r="K5950" s="22" t="str">
        <f>IF(I5950&lt;&gt;"",SUMIF(Table1[Codigo_servico],A5950,Table1[Subtotal_insumo]),"")</f>
        <v/>
      </c>
      <c r="L5950" s="16">
        <f>IF(Table1[[#This Row],[Ordem_insumos]]&lt;&gt;0,VLOOKUP(Table1[[#This Row],[Codigo_servico]],Preencher_Orcamento!$B:$D,3,FALSE)*Table1[[#This Row],[Qtde_insumo]],"")</f>
        <v>0</v>
      </c>
      <c r="M5950" s="16">
        <f>IF(Table1[[#This Row],[Ordem_insumos]]&lt;&gt;0,VLOOKUP(Table1[[#This Row],[Codigo_servico]],Preencher_Orcamento!$B:$D,3,FALSE)*Table1[[#This Row],[Subtotal_insumo]],"")</f>
        <v>0</v>
      </c>
    </row>
    <row r="5951" spans="1:13" x14ac:dyDescent="0.25">
      <c r="A5951" s="6">
        <v>97315</v>
      </c>
      <c r="B5951" s="126">
        <v>2</v>
      </c>
      <c r="C5951" s="133"/>
      <c r="D5951" s="134">
        <v>2044</v>
      </c>
      <c r="E5951" s="7" t="s">
        <v>2193</v>
      </c>
      <c r="F5951" s="8" t="s">
        <v>2140</v>
      </c>
      <c r="G5951" s="16">
        <f>IFERROR(VLOOKUP(Table1[[#This Row],[Codigo_insumo]],BD_Insumos!$B:$E,4),"")</f>
        <v>13.596734305430379</v>
      </c>
      <c r="H5951" s="140">
        <v>0.5</v>
      </c>
      <c r="I5951" s="9"/>
      <c r="J5951" s="22">
        <f t="shared" si="92"/>
        <v>6.7983671527151897</v>
      </c>
      <c r="K5951" s="22" t="str">
        <f>IF(I5951&lt;&gt;"",SUMIF(Table1[Codigo_servico],A5951,Table1[Subtotal_insumo]),"")</f>
        <v/>
      </c>
      <c r="L5951" s="16">
        <f>IF(Table1[[#This Row],[Ordem_insumos]]&lt;&gt;0,VLOOKUP(Table1[[#This Row],[Codigo_servico]],Preencher_Orcamento!$B:$D,3,FALSE)*Table1[[#This Row],[Qtde_insumo]],"")</f>
        <v>0</v>
      </c>
      <c r="M5951" s="16">
        <f>IF(Table1[[#This Row],[Ordem_insumos]]&lt;&gt;0,VLOOKUP(Table1[[#This Row],[Codigo_servico]],Preencher_Orcamento!$B:$D,3,FALSE)*Table1[[#This Row],[Subtotal_insumo]],"")</f>
        <v>0</v>
      </c>
    </row>
    <row r="5952" spans="1:13" x14ac:dyDescent="0.25">
      <c r="A5952" s="3">
        <v>97316</v>
      </c>
      <c r="B5952" s="125">
        <v>0</v>
      </c>
      <c r="C5952" s="131" t="s">
        <v>3614</v>
      </c>
      <c r="D5952" s="132"/>
      <c r="E5952" s="4"/>
      <c r="F5952" s="4"/>
      <c r="G5952" s="17" t="str">
        <f>IFERROR(VLOOKUP(Table1[[#This Row],[Codigo_insumo]],BD_Insumos!$B:$E,4),"")</f>
        <v/>
      </c>
      <c r="H5952" s="139"/>
      <c r="I5952" s="5" t="s">
        <v>457</v>
      </c>
      <c r="J5952" s="20" t="str">
        <f t="shared" si="92"/>
        <v/>
      </c>
      <c r="K5952" s="21">
        <f>IF(I5952&lt;&gt;"",SUMIF(Table1[Codigo_servico],A5952,Table1[Subtotal_insumo]),"")</f>
        <v>9.7251751354679588</v>
      </c>
      <c r="L5952" s="17" t="str">
        <f>IF(Table1[[#This Row],[Ordem_insumos]]&lt;&gt;0,VLOOKUP(Table1[[#This Row],[Codigo_servico]],Preencher_Orcamento!$B:$D,3,FALSE)*Table1[[#This Row],[Qtde_insumo]],"")</f>
        <v/>
      </c>
      <c r="M5952" s="17" t="str">
        <f>IF(Table1[[#This Row],[Ordem_insumos]]&lt;&gt;0,VLOOKUP(Table1[[#This Row],[Codigo_servico]],Preencher_Orcamento!$B:$D,3,FALSE)*Table1[[#This Row],[Subtotal_insumo]],"")</f>
        <v/>
      </c>
    </row>
    <row r="5953" spans="1:13" x14ac:dyDescent="0.25">
      <c r="A5953" s="6">
        <v>97316</v>
      </c>
      <c r="B5953" s="126">
        <v>1</v>
      </c>
      <c r="C5953" s="133"/>
      <c r="D5953" s="134">
        <v>2041</v>
      </c>
      <c r="E5953" s="7" t="s">
        <v>2192</v>
      </c>
      <c r="F5953" s="8" t="s">
        <v>2140</v>
      </c>
      <c r="G5953" s="16">
        <f>IFERROR(VLOOKUP(Table1[[#This Row],[Codigo_insumo]],BD_Insumos!$B:$E,4),"")</f>
        <v>18.820516146129485</v>
      </c>
      <c r="H5953" s="140">
        <v>0.3</v>
      </c>
      <c r="I5953" s="9"/>
      <c r="J5953" s="22">
        <f t="shared" si="92"/>
        <v>5.6461548438388451</v>
      </c>
      <c r="K5953" s="22" t="str">
        <f>IF(I5953&lt;&gt;"",SUMIF(Table1[Codigo_servico],A5953,Table1[Subtotal_insumo]),"")</f>
        <v/>
      </c>
      <c r="L5953" s="16">
        <f>IF(Table1[[#This Row],[Ordem_insumos]]&lt;&gt;0,VLOOKUP(Table1[[#This Row],[Codigo_servico]],Preencher_Orcamento!$B:$D,3,FALSE)*Table1[[#This Row],[Qtde_insumo]],"")</f>
        <v>0</v>
      </c>
      <c r="M5953" s="16">
        <f>IF(Table1[[#This Row],[Ordem_insumos]]&lt;&gt;0,VLOOKUP(Table1[[#This Row],[Codigo_servico]],Preencher_Orcamento!$B:$D,3,FALSE)*Table1[[#This Row],[Subtotal_insumo]],"")</f>
        <v>0</v>
      </c>
    </row>
    <row r="5954" spans="1:13" x14ac:dyDescent="0.25">
      <c r="A5954" s="6">
        <v>97316</v>
      </c>
      <c r="B5954" s="126">
        <v>2</v>
      </c>
      <c r="C5954" s="133"/>
      <c r="D5954" s="134">
        <v>2044</v>
      </c>
      <c r="E5954" s="7" t="s">
        <v>2193</v>
      </c>
      <c r="F5954" s="8" t="s">
        <v>2140</v>
      </c>
      <c r="G5954" s="16">
        <f>IFERROR(VLOOKUP(Table1[[#This Row],[Codigo_insumo]],BD_Insumos!$B:$E,4),"")</f>
        <v>13.596734305430379</v>
      </c>
      <c r="H5954" s="140">
        <v>0.3</v>
      </c>
      <c r="I5954" s="9"/>
      <c r="J5954" s="22">
        <f t="shared" ref="J5954:J6017" si="93">IF(I5954="",G5954*H5954,"")</f>
        <v>4.0790202916291136</v>
      </c>
      <c r="K5954" s="22" t="str">
        <f>IF(I5954&lt;&gt;"",SUMIF(Table1[Codigo_servico],A5954,Table1[Subtotal_insumo]),"")</f>
        <v/>
      </c>
      <c r="L5954" s="16">
        <f>IF(Table1[[#This Row],[Ordem_insumos]]&lt;&gt;0,VLOOKUP(Table1[[#This Row],[Codigo_servico]],Preencher_Orcamento!$B:$D,3,FALSE)*Table1[[#This Row],[Qtde_insumo]],"")</f>
        <v>0</v>
      </c>
      <c r="M5954" s="16">
        <f>IF(Table1[[#This Row],[Ordem_insumos]]&lt;&gt;0,VLOOKUP(Table1[[#This Row],[Codigo_servico]],Preencher_Orcamento!$B:$D,3,FALSE)*Table1[[#This Row],[Subtotal_insumo]],"")</f>
        <v>0</v>
      </c>
    </row>
    <row r="5955" spans="1:13" x14ac:dyDescent="0.25">
      <c r="A5955" s="3">
        <v>97360</v>
      </c>
      <c r="B5955" s="125">
        <v>0</v>
      </c>
      <c r="C5955" s="131" t="s">
        <v>3615</v>
      </c>
      <c r="D5955" s="132"/>
      <c r="E5955" s="4"/>
      <c r="F5955" s="4"/>
      <c r="G5955" s="17" t="str">
        <f>IFERROR(VLOOKUP(Table1[[#This Row],[Codigo_insumo]],BD_Insumos!$B:$E,4),"")</f>
        <v/>
      </c>
      <c r="H5955" s="139"/>
      <c r="I5955" s="5" t="s">
        <v>457</v>
      </c>
      <c r="J5955" s="20" t="str">
        <f t="shared" si="93"/>
        <v/>
      </c>
      <c r="K5955" s="21">
        <f>IF(I5955&lt;&gt;"",SUMIF(Table1[Codigo_servico],A5955,Table1[Subtotal_insumo]),"")</f>
        <v>254.45764201099581</v>
      </c>
      <c r="L5955" s="17" t="str">
        <f>IF(Table1[[#This Row],[Ordem_insumos]]&lt;&gt;0,VLOOKUP(Table1[[#This Row],[Codigo_servico]],Preencher_Orcamento!$B:$D,3,FALSE)*Table1[[#This Row],[Qtde_insumo]],"")</f>
        <v/>
      </c>
      <c r="M5955" s="17" t="str">
        <f>IF(Table1[[#This Row],[Ordem_insumos]]&lt;&gt;0,VLOOKUP(Table1[[#This Row],[Codigo_servico]],Preencher_Orcamento!$B:$D,3,FALSE)*Table1[[#This Row],[Subtotal_insumo]],"")</f>
        <v/>
      </c>
    </row>
    <row r="5956" spans="1:13" x14ac:dyDescent="0.25">
      <c r="A5956" s="6">
        <v>97360</v>
      </c>
      <c r="B5956" s="126">
        <v>1</v>
      </c>
      <c r="C5956" s="133"/>
      <c r="D5956" s="134">
        <v>1037</v>
      </c>
      <c r="E5956" s="7" t="s">
        <v>2958</v>
      </c>
      <c r="F5956" s="8" t="s">
        <v>2140</v>
      </c>
      <c r="G5956" s="16">
        <f>IFERROR(VLOOKUP(Table1[[#This Row],[Codigo_insumo]],BD_Insumos!$B:$E,4),"")</f>
        <v>35.200851491517405</v>
      </c>
      <c r="H5956" s="140">
        <v>2</v>
      </c>
      <c r="I5956" s="9"/>
      <c r="J5956" s="22">
        <f t="shared" si="93"/>
        <v>70.401702983034809</v>
      </c>
      <c r="K5956" s="22" t="str">
        <f>IF(I5956&lt;&gt;"",SUMIF(Table1[Codigo_servico],A5956,Table1[Subtotal_insumo]),"")</f>
        <v/>
      </c>
      <c r="L5956" s="16">
        <f>IF(Table1[[#This Row],[Ordem_insumos]]&lt;&gt;0,VLOOKUP(Table1[[#This Row],[Codigo_servico]],Preencher_Orcamento!$B:$D,3,FALSE)*Table1[[#This Row],[Qtde_insumo]],"")</f>
        <v>0</v>
      </c>
      <c r="M5956" s="16">
        <f>IF(Table1[[#This Row],[Ordem_insumos]]&lt;&gt;0,VLOOKUP(Table1[[#This Row],[Codigo_servico]],Preencher_Orcamento!$B:$D,3,FALSE)*Table1[[#This Row],[Subtotal_insumo]],"")</f>
        <v>0</v>
      </c>
    </row>
    <row r="5957" spans="1:13" x14ac:dyDescent="0.25">
      <c r="A5957" s="6">
        <v>97360</v>
      </c>
      <c r="B5957" s="126">
        <v>2</v>
      </c>
      <c r="C5957" s="133"/>
      <c r="D5957" s="134">
        <v>2041</v>
      </c>
      <c r="E5957" s="7" t="s">
        <v>2192</v>
      </c>
      <c r="F5957" s="8" t="s">
        <v>2140</v>
      </c>
      <c r="G5957" s="16">
        <f>IFERROR(VLOOKUP(Table1[[#This Row],[Codigo_insumo]],BD_Insumos!$B:$E,4),"")</f>
        <v>18.820516146129485</v>
      </c>
      <c r="H5957" s="140">
        <v>4</v>
      </c>
      <c r="I5957" s="9"/>
      <c r="J5957" s="22">
        <f t="shared" si="93"/>
        <v>75.28206458451794</v>
      </c>
      <c r="K5957" s="22" t="str">
        <f>IF(I5957&lt;&gt;"",SUMIF(Table1[Codigo_servico],A5957,Table1[Subtotal_insumo]),"")</f>
        <v/>
      </c>
      <c r="L5957" s="16">
        <f>IF(Table1[[#This Row],[Ordem_insumos]]&lt;&gt;0,VLOOKUP(Table1[[#This Row],[Codigo_servico]],Preencher_Orcamento!$B:$D,3,FALSE)*Table1[[#This Row],[Qtde_insumo]],"")</f>
        <v>0</v>
      </c>
      <c r="M5957" s="16">
        <f>IF(Table1[[#This Row],[Ordem_insumos]]&lt;&gt;0,VLOOKUP(Table1[[#This Row],[Codigo_servico]],Preencher_Orcamento!$B:$D,3,FALSE)*Table1[[#This Row],[Subtotal_insumo]],"")</f>
        <v>0</v>
      </c>
    </row>
    <row r="5958" spans="1:13" x14ac:dyDescent="0.25">
      <c r="A5958" s="6">
        <v>97360</v>
      </c>
      <c r="B5958" s="126">
        <v>3</v>
      </c>
      <c r="C5958" s="133"/>
      <c r="D5958" s="134">
        <v>2044</v>
      </c>
      <c r="E5958" s="7" t="s">
        <v>2193</v>
      </c>
      <c r="F5958" s="8" t="s">
        <v>2140</v>
      </c>
      <c r="G5958" s="16">
        <f>IFERROR(VLOOKUP(Table1[[#This Row],[Codigo_insumo]],BD_Insumos!$B:$E,4),"")</f>
        <v>13.596734305430379</v>
      </c>
      <c r="H5958" s="140">
        <v>8</v>
      </c>
      <c r="I5958" s="9"/>
      <c r="J5958" s="22">
        <f t="shared" si="93"/>
        <v>108.77387444344303</v>
      </c>
      <c r="K5958" s="22" t="str">
        <f>IF(I5958&lt;&gt;"",SUMIF(Table1[Codigo_servico],A5958,Table1[Subtotal_insumo]),"")</f>
        <v/>
      </c>
      <c r="L5958" s="16">
        <f>IF(Table1[[#This Row],[Ordem_insumos]]&lt;&gt;0,VLOOKUP(Table1[[#This Row],[Codigo_servico]],Preencher_Orcamento!$B:$D,3,FALSE)*Table1[[#This Row],[Qtde_insumo]],"")</f>
        <v>0</v>
      </c>
      <c r="M5958" s="16">
        <f>IF(Table1[[#This Row],[Ordem_insumos]]&lt;&gt;0,VLOOKUP(Table1[[#This Row],[Codigo_servico]],Preencher_Orcamento!$B:$D,3,FALSE)*Table1[[#This Row],[Subtotal_insumo]],"")</f>
        <v>0</v>
      </c>
    </row>
    <row r="5959" spans="1:13" x14ac:dyDescent="0.25">
      <c r="A5959" s="3">
        <v>97361</v>
      </c>
      <c r="B5959" s="125">
        <v>0</v>
      </c>
      <c r="C5959" s="131" t="s">
        <v>3616</v>
      </c>
      <c r="D5959" s="132"/>
      <c r="E5959" s="4"/>
      <c r="F5959" s="4"/>
      <c r="G5959" s="17" t="str">
        <f>IFERROR(VLOOKUP(Table1[[#This Row],[Codigo_insumo]],BD_Insumos!$B:$E,4),"")</f>
        <v/>
      </c>
      <c r="H5959" s="139"/>
      <c r="I5959" s="5" t="s">
        <v>457</v>
      </c>
      <c r="J5959" s="20" t="str">
        <f t="shared" si="93"/>
        <v/>
      </c>
      <c r="K5959" s="21">
        <f>IF(I5959&lt;&gt;"",SUMIF(Table1[Codigo_servico],A5959,Table1[Subtotal_insumo]),"")</f>
        <v>346.48561152497626</v>
      </c>
      <c r="L5959" s="17" t="str">
        <f>IF(Table1[[#This Row],[Ordem_insumos]]&lt;&gt;0,VLOOKUP(Table1[[#This Row],[Codigo_servico]],Preencher_Orcamento!$B:$D,3,FALSE)*Table1[[#This Row],[Qtde_insumo]],"")</f>
        <v/>
      </c>
      <c r="M5959" s="17" t="str">
        <f>IF(Table1[[#This Row],[Ordem_insumos]]&lt;&gt;0,VLOOKUP(Table1[[#This Row],[Codigo_servico]],Preencher_Orcamento!$B:$D,3,FALSE)*Table1[[#This Row],[Subtotal_insumo]],"")</f>
        <v/>
      </c>
    </row>
    <row r="5960" spans="1:13" x14ac:dyDescent="0.25">
      <c r="A5960" s="6">
        <v>97361</v>
      </c>
      <c r="B5960" s="126">
        <v>1</v>
      </c>
      <c r="C5960" s="133"/>
      <c r="D5960" s="134">
        <v>2041</v>
      </c>
      <c r="E5960" s="7" t="s">
        <v>2192</v>
      </c>
      <c r="F5960" s="8" t="s">
        <v>2140</v>
      </c>
      <c r="G5960" s="16">
        <f>IFERROR(VLOOKUP(Table1[[#This Row],[Codigo_insumo]],BD_Insumos!$B:$E,4),"")</f>
        <v>18.820516146129485</v>
      </c>
      <c r="H5960" s="140">
        <v>6</v>
      </c>
      <c r="I5960" s="9"/>
      <c r="J5960" s="22">
        <f t="shared" si="93"/>
        <v>112.92309687677691</v>
      </c>
      <c r="K5960" s="22" t="str">
        <f>IF(I5960&lt;&gt;"",SUMIF(Table1[Codigo_servico],A5960,Table1[Subtotal_insumo]),"")</f>
        <v/>
      </c>
      <c r="L5960" s="16">
        <f>IF(Table1[[#This Row],[Ordem_insumos]]&lt;&gt;0,VLOOKUP(Table1[[#This Row],[Codigo_servico]],Preencher_Orcamento!$B:$D,3,FALSE)*Table1[[#This Row],[Qtde_insumo]],"")</f>
        <v>0</v>
      </c>
      <c r="M5960" s="16">
        <f>IF(Table1[[#This Row],[Ordem_insumos]]&lt;&gt;0,VLOOKUP(Table1[[#This Row],[Codigo_servico]],Preencher_Orcamento!$B:$D,3,FALSE)*Table1[[#This Row],[Subtotal_insumo]],"")</f>
        <v>0</v>
      </c>
    </row>
    <row r="5961" spans="1:13" x14ac:dyDescent="0.25">
      <c r="A5961" s="6">
        <v>97361</v>
      </c>
      <c r="B5961" s="126">
        <v>2</v>
      </c>
      <c r="C5961" s="133"/>
      <c r="D5961" s="134">
        <v>2044</v>
      </c>
      <c r="E5961" s="7" t="s">
        <v>2193</v>
      </c>
      <c r="F5961" s="8" t="s">
        <v>2140</v>
      </c>
      <c r="G5961" s="16">
        <f>IFERROR(VLOOKUP(Table1[[#This Row],[Codigo_insumo]],BD_Insumos!$B:$E,4),"")</f>
        <v>13.596734305430379</v>
      </c>
      <c r="H5961" s="140">
        <v>12</v>
      </c>
      <c r="I5961" s="9"/>
      <c r="J5961" s="22">
        <f t="shared" si="93"/>
        <v>163.16081166516454</v>
      </c>
      <c r="K5961" s="22" t="str">
        <f>IF(I5961&lt;&gt;"",SUMIF(Table1[Codigo_servico],A5961,Table1[Subtotal_insumo]),"")</f>
        <v/>
      </c>
      <c r="L5961" s="16">
        <f>IF(Table1[[#This Row],[Ordem_insumos]]&lt;&gt;0,VLOOKUP(Table1[[#This Row],[Codigo_servico]],Preencher_Orcamento!$B:$D,3,FALSE)*Table1[[#This Row],[Qtde_insumo]],"")</f>
        <v>0</v>
      </c>
      <c r="M5961" s="16">
        <f>IF(Table1[[#This Row],[Ordem_insumos]]&lt;&gt;0,VLOOKUP(Table1[[#This Row],[Codigo_servico]],Preencher_Orcamento!$B:$D,3,FALSE)*Table1[[#This Row],[Subtotal_insumo]],"")</f>
        <v>0</v>
      </c>
    </row>
    <row r="5962" spans="1:13" x14ac:dyDescent="0.25">
      <c r="A5962" s="6">
        <v>97361</v>
      </c>
      <c r="B5962" s="126">
        <v>3</v>
      </c>
      <c r="C5962" s="133"/>
      <c r="D5962" s="134">
        <v>1037</v>
      </c>
      <c r="E5962" s="7" t="s">
        <v>2958</v>
      </c>
      <c r="F5962" s="8" t="s">
        <v>2140</v>
      </c>
      <c r="G5962" s="16">
        <f>IFERROR(VLOOKUP(Table1[[#This Row],[Codigo_insumo]],BD_Insumos!$B:$E,4),"")</f>
        <v>35.200851491517405</v>
      </c>
      <c r="H5962" s="140">
        <v>2</v>
      </c>
      <c r="I5962" s="9"/>
      <c r="J5962" s="22">
        <f t="shared" si="93"/>
        <v>70.401702983034809</v>
      </c>
      <c r="K5962" s="22" t="str">
        <f>IF(I5962&lt;&gt;"",SUMIF(Table1[Codigo_servico],A5962,Table1[Subtotal_insumo]),"")</f>
        <v/>
      </c>
      <c r="L5962" s="16">
        <f>IF(Table1[[#This Row],[Ordem_insumos]]&lt;&gt;0,VLOOKUP(Table1[[#This Row],[Codigo_servico]],Preencher_Orcamento!$B:$D,3,FALSE)*Table1[[#This Row],[Qtde_insumo]],"")</f>
        <v>0</v>
      </c>
      <c r="M5962" s="16">
        <f>IF(Table1[[#This Row],[Ordem_insumos]]&lt;&gt;0,VLOOKUP(Table1[[#This Row],[Codigo_servico]],Preencher_Orcamento!$B:$D,3,FALSE)*Table1[[#This Row],[Subtotal_insumo]],"")</f>
        <v>0</v>
      </c>
    </row>
    <row r="5963" spans="1:13" x14ac:dyDescent="0.25">
      <c r="A5963" s="3">
        <v>97362</v>
      </c>
      <c r="B5963" s="125">
        <v>0</v>
      </c>
      <c r="C5963" s="131" t="s">
        <v>3617</v>
      </c>
      <c r="D5963" s="132"/>
      <c r="E5963" s="4"/>
      <c r="F5963" s="4"/>
      <c r="G5963" s="17" t="str">
        <f>IFERROR(VLOOKUP(Table1[[#This Row],[Codigo_insumo]],BD_Insumos!$B:$E,4),"")</f>
        <v/>
      </c>
      <c r="H5963" s="139"/>
      <c r="I5963" s="5" t="s">
        <v>457</v>
      </c>
      <c r="J5963" s="20" t="str">
        <f t="shared" si="93"/>
        <v/>
      </c>
      <c r="K5963" s="21">
        <f>IF(I5963&lt;&gt;"",SUMIF(Table1[Codigo_servico],A5963,Table1[Subtotal_insumo]),"")</f>
        <v>393.23073545011573</v>
      </c>
      <c r="L5963" s="17" t="str">
        <f>IF(Table1[[#This Row],[Ordem_insumos]]&lt;&gt;0,VLOOKUP(Table1[[#This Row],[Codigo_servico]],Preencher_Orcamento!$B:$D,3,FALSE)*Table1[[#This Row],[Qtde_insumo]],"")</f>
        <v/>
      </c>
      <c r="M5963" s="17" t="str">
        <f>IF(Table1[[#This Row],[Ordem_insumos]]&lt;&gt;0,VLOOKUP(Table1[[#This Row],[Codigo_servico]],Preencher_Orcamento!$B:$D,3,FALSE)*Table1[[#This Row],[Subtotal_insumo]],"")</f>
        <v/>
      </c>
    </row>
    <row r="5964" spans="1:13" x14ac:dyDescent="0.25">
      <c r="A5964" s="6">
        <v>97362</v>
      </c>
      <c r="B5964" s="126">
        <v>1</v>
      </c>
      <c r="C5964" s="133"/>
      <c r="D5964" s="134">
        <v>2044</v>
      </c>
      <c r="E5964" s="7" t="s">
        <v>2193</v>
      </c>
      <c r="F5964" s="8" t="s">
        <v>2140</v>
      </c>
      <c r="G5964" s="16">
        <f>IFERROR(VLOOKUP(Table1[[#This Row],[Codigo_insumo]],BD_Insumos!$B:$E,4),"")</f>
        <v>13.596734305430379</v>
      </c>
      <c r="H5964" s="140">
        <v>22</v>
      </c>
      <c r="I5964" s="9"/>
      <c r="J5964" s="22">
        <f t="shared" si="93"/>
        <v>299.12815471946834</v>
      </c>
      <c r="K5964" s="22" t="str">
        <f>IF(I5964&lt;&gt;"",SUMIF(Table1[Codigo_servico],A5964,Table1[Subtotal_insumo]),"")</f>
        <v/>
      </c>
      <c r="L5964" s="16">
        <f>IF(Table1[[#This Row],[Ordem_insumos]]&lt;&gt;0,VLOOKUP(Table1[[#This Row],[Codigo_servico]],Preencher_Orcamento!$B:$D,3,FALSE)*Table1[[#This Row],[Qtde_insumo]],"")</f>
        <v>0</v>
      </c>
      <c r="M5964" s="16">
        <f>IF(Table1[[#This Row],[Ordem_insumos]]&lt;&gt;0,VLOOKUP(Table1[[#This Row],[Codigo_servico]],Preencher_Orcamento!$B:$D,3,FALSE)*Table1[[#This Row],[Subtotal_insumo]],"")</f>
        <v>0</v>
      </c>
    </row>
    <row r="5965" spans="1:13" x14ac:dyDescent="0.25">
      <c r="A5965" s="6">
        <v>97362</v>
      </c>
      <c r="B5965" s="126">
        <v>2</v>
      </c>
      <c r="C5965" s="133"/>
      <c r="D5965" s="134">
        <v>2041</v>
      </c>
      <c r="E5965" s="7" t="s">
        <v>2192</v>
      </c>
      <c r="F5965" s="8" t="s">
        <v>2140</v>
      </c>
      <c r="G5965" s="16">
        <f>IFERROR(VLOOKUP(Table1[[#This Row],[Codigo_insumo]],BD_Insumos!$B:$E,4),"")</f>
        <v>18.820516146129485</v>
      </c>
      <c r="H5965" s="140">
        <v>5</v>
      </c>
      <c r="I5965" s="9"/>
      <c r="J5965" s="22">
        <f t="shared" si="93"/>
        <v>94.102580730647418</v>
      </c>
      <c r="K5965" s="22" t="str">
        <f>IF(I5965&lt;&gt;"",SUMIF(Table1[Codigo_servico],A5965,Table1[Subtotal_insumo]),"")</f>
        <v/>
      </c>
      <c r="L5965" s="16">
        <f>IF(Table1[[#This Row],[Ordem_insumos]]&lt;&gt;0,VLOOKUP(Table1[[#This Row],[Codigo_servico]],Preencher_Orcamento!$B:$D,3,FALSE)*Table1[[#This Row],[Qtde_insumo]],"")</f>
        <v>0</v>
      </c>
      <c r="M5965" s="16">
        <f>IF(Table1[[#This Row],[Ordem_insumos]]&lt;&gt;0,VLOOKUP(Table1[[#This Row],[Codigo_servico]],Preencher_Orcamento!$B:$D,3,FALSE)*Table1[[#This Row],[Subtotal_insumo]],"")</f>
        <v>0</v>
      </c>
    </row>
    <row r="5966" spans="1:13" x14ac:dyDescent="0.25">
      <c r="A5966" s="3">
        <v>97401</v>
      </c>
      <c r="B5966" s="125">
        <v>0</v>
      </c>
      <c r="C5966" s="131" t="s">
        <v>3618</v>
      </c>
      <c r="D5966" s="132"/>
      <c r="E5966" s="4"/>
      <c r="F5966" s="4"/>
      <c r="G5966" s="17" t="str">
        <f>IFERROR(VLOOKUP(Table1[[#This Row],[Codigo_insumo]],BD_Insumos!$B:$E,4),"")</f>
        <v/>
      </c>
      <c r="H5966" s="139"/>
      <c r="I5966" s="5" t="s">
        <v>457</v>
      </c>
      <c r="J5966" s="20" t="str">
        <f t="shared" si="93"/>
        <v/>
      </c>
      <c r="K5966" s="21">
        <f>IF(I5966&lt;&gt;"",SUMIF(Table1[Codigo_servico],A5966,Table1[Subtotal_insumo]),"")</f>
        <v>6.4834500903119734</v>
      </c>
      <c r="L5966" s="17" t="str">
        <f>IF(Table1[[#This Row],[Ordem_insumos]]&lt;&gt;0,VLOOKUP(Table1[[#This Row],[Codigo_servico]],Preencher_Orcamento!$B:$D,3,FALSE)*Table1[[#This Row],[Qtde_insumo]],"")</f>
        <v/>
      </c>
      <c r="M5966" s="17" t="str">
        <f>IF(Table1[[#This Row],[Ordem_insumos]]&lt;&gt;0,VLOOKUP(Table1[[#This Row],[Codigo_servico]],Preencher_Orcamento!$B:$D,3,FALSE)*Table1[[#This Row],[Subtotal_insumo]],"")</f>
        <v/>
      </c>
    </row>
    <row r="5967" spans="1:13" x14ac:dyDescent="0.25">
      <c r="A5967" s="6">
        <v>97401</v>
      </c>
      <c r="B5967" s="126">
        <v>1</v>
      </c>
      <c r="C5967" s="133"/>
      <c r="D5967" s="134">
        <v>2041</v>
      </c>
      <c r="E5967" s="7" t="s">
        <v>2192</v>
      </c>
      <c r="F5967" s="8" t="s">
        <v>2140</v>
      </c>
      <c r="G5967" s="16">
        <f>IFERROR(VLOOKUP(Table1[[#This Row],[Codigo_insumo]],BD_Insumos!$B:$E,4),"")</f>
        <v>18.820516146129485</v>
      </c>
      <c r="H5967" s="140">
        <v>0.2</v>
      </c>
      <c r="I5967" s="9"/>
      <c r="J5967" s="22">
        <f t="shared" si="93"/>
        <v>3.7641032292258974</v>
      </c>
      <c r="K5967" s="22" t="str">
        <f>IF(I5967&lt;&gt;"",SUMIF(Table1[Codigo_servico],A5967,Table1[Subtotal_insumo]),"")</f>
        <v/>
      </c>
      <c r="L5967" s="16">
        <f>IF(Table1[[#This Row],[Ordem_insumos]]&lt;&gt;0,VLOOKUP(Table1[[#This Row],[Codigo_servico]],Preencher_Orcamento!$B:$D,3,FALSE)*Table1[[#This Row],[Qtde_insumo]],"")</f>
        <v>0</v>
      </c>
      <c r="M5967" s="16">
        <f>IF(Table1[[#This Row],[Ordem_insumos]]&lt;&gt;0,VLOOKUP(Table1[[#This Row],[Codigo_servico]],Preencher_Orcamento!$B:$D,3,FALSE)*Table1[[#This Row],[Subtotal_insumo]],"")</f>
        <v>0</v>
      </c>
    </row>
    <row r="5968" spans="1:13" x14ac:dyDescent="0.25">
      <c r="A5968" s="6">
        <v>97401</v>
      </c>
      <c r="B5968" s="126">
        <v>2</v>
      </c>
      <c r="C5968" s="133"/>
      <c r="D5968" s="134">
        <v>2044</v>
      </c>
      <c r="E5968" s="7" t="s">
        <v>2193</v>
      </c>
      <c r="F5968" s="8" t="s">
        <v>2140</v>
      </c>
      <c r="G5968" s="16">
        <f>IFERROR(VLOOKUP(Table1[[#This Row],[Codigo_insumo]],BD_Insumos!$B:$E,4),"")</f>
        <v>13.596734305430379</v>
      </c>
      <c r="H5968" s="140">
        <v>0.2</v>
      </c>
      <c r="I5968" s="9"/>
      <c r="J5968" s="22">
        <f t="shared" si="93"/>
        <v>2.719346861086076</v>
      </c>
      <c r="K5968" s="22" t="str">
        <f>IF(I5968&lt;&gt;"",SUMIF(Table1[Codigo_servico],A5968,Table1[Subtotal_insumo]),"")</f>
        <v/>
      </c>
      <c r="L5968" s="16">
        <f>IF(Table1[[#This Row],[Ordem_insumos]]&lt;&gt;0,VLOOKUP(Table1[[#This Row],[Codigo_servico]],Preencher_Orcamento!$B:$D,3,FALSE)*Table1[[#This Row],[Qtde_insumo]],"")</f>
        <v>0</v>
      </c>
      <c r="M5968" s="16">
        <f>IF(Table1[[#This Row],[Ordem_insumos]]&lt;&gt;0,VLOOKUP(Table1[[#This Row],[Codigo_servico]],Preencher_Orcamento!$B:$D,3,FALSE)*Table1[[#This Row],[Subtotal_insumo]],"")</f>
        <v>0</v>
      </c>
    </row>
    <row r="5969" spans="1:13" x14ac:dyDescent="0.25">
      <c r="A5969" s="3">
        <v>97402</v>
      </c>
      <c r="B5969" s="125">
        <v>0</v>
      </c>
      <c r="C5969" s="131" t="s">
        <v>3619</v>
      </c>
      <c r="D5969" s="132"/>
      <c r="E5969" s="4"/>
      <c r="F5969" s="4"/>
      <c r="G5969" s="17" t="str">
        <f>IFERROR(VLOOKUP(Table1[[#This Row],[Codigo_insumo]],BD_Insumos!$B:$E,4),"")</f>
        <v/>
      </c>
      <c r="H5969" s="139"/>
      <c r="I5969" s="5" t="s">
        <v>457</v>
      </c>
      <c r="J5969" s="20" t="str">
        <f t="shared" si="93"/>
        <v/>
      </c>
      <c r="K5969" s="21">
        <f>IF(I5969&lt;&gt;"",SUMIF(Table1[Codigo_servico],A5969,Table1[Subtotal_insumo]),"")</f>
        <v>6.4834500903119734</v>
      </c>
      <c r="L5969" s="17" t="str">
        <f>IF(Table1[[#This Row],[Ordem_insumos]]&lt;&gt;0,VLOOKUP(Table1[[#This Row],[Codigo_servico]],Preencher_Orcamento!$B:$D,3,FALSE)*Table1[[#This Row],[Qtde_insumo]],"")</f>
        <v/>
      </c>
      <c r="M5969" s="17" t="str">
        <f>IF(Table1[[#This Row],[Ordem_insumos]]&lt;&gt;0,VLOOKUP(Table1[[#This Row],[Codigo_servico]],Preencher_Orcamento!$B:$D,3,FALSE)*Table1[[#This Row],[Subtotal_insumo]],"")</f>
        <v/>
      </c>
    </row>
    <row r="5970" spans="1:13" x14ac:dyDescent="0.25">
      <c r="A5970" s="6">
        <v>97402</v>
      </c>
      <c r="B5970" s="126">
        <v>1</v>
      </c>
      <c r="C5970" s="133"/>
      <c r="D5970" s="134">
        <v>2044</v>
      </c>
      <c r="E5970" s="7" t="s">
        <v>2193</v>
      </c>
      <c r="F5970" s="8" t="s">
        <v>2140</v>
      </c>
      <c r="G5970" s="16">
        <f>IFERROR(VLOOKUP(Table1[[#This Row],[Codigo_insumo]],BD_Insumos!$B:$E,4),"")</f>
        <v>13.596734305430379</v>
      </c>
      <c r="H5970" s="140">
        <v>0.2</v>
      </c>
      <c r="I5970" s="9"/>
      <c r="J5970" s="22">
        <f t="shared" si="93"/>
        <v>2.719346861086076</v>
      </c>
      <c r="K5970" s="22" t="str">
        <f>IF(I5970&lt;&gt;"",SUMIF(Table1[Codigo_servico],A5970,Table1[Subtotal_insumo]),"")</f>
        <v/>
      </c>
      <c r="L5970" s="16">
        <f>IF(Table1[[#This Row],[Ordem_insumos]]&lt;&gt;0,VLOOKUP(Table1[[#This Row],[Codigo_servico]],Preencher_Orcamento!$B:$D,3,FALSE)*Table1[[#This Row],[Qtde_insumo]],"")</f>
        <v>0</v>
      </c>
      <c r="M5970" s="16">
        <f>IF(Table1[[#This Row],[Ordem_insumos]]&lt;&gt;0,VLOOKUP(Table1[[#This Row],[Codigo_servico]],Preencher_Orcamento!$B:$D,3,FALSE)*Table1[[#This Row],[Subtotal_insumo]],"")</f>
        <v>0</v>
      </c>
    </row>
    <row r="5971" spans="1:13" x14ac:dyDescent="0.25">
      <c r="A5971" s="6">
        <v>97402</v>
      </c>
      <c r="B5971" s="126">
        <v>2</v>
      </c>
      <c r="C5971" s="133"/>
      <c r="D5971" s="134">
        <v>2041</v>
      </c>
      <c r="E5971" s="7" t="s">
        <v>2192</v>
      </c>
      <c r="F5971" s="8" t="s">
        <v>2140</v>
      </c>
      <c r="G5971" s="16">
        <f>IFERROR(VLOOKUP(Table1[[#This Row],[Codigo_insumo]],BD_Insumos!$B:$E,4),"")</f>
        <v>18.820516146129485</v>
      </c>
      <c r="H5971" s="140">
        <v>0.2</v>
      </c>
      <c r="I5971" s="9"/>
      <c r="J5971" s="22">
        <f t="shared" si="93"/>
        <v>3.7641032292258974</v>
      </c>
      <c r="K5971" s="22" t="str">
        <f>IF(I5971&lt;&gt;"",SUMIF(Table1[Codigo_servico],A5971,Table1[Subtotal_insumo]),"")</f>
        <v/>
      </c>
      <c r="L5971" s="16">
        <f>IF(Table1[[#This Row],[Ordem_insumos]]&lt;&gt;0,VLOOKUP(Table1[[#This Row],[Codigo_servico]],Preencher_Orcamento!$B:$D,3,FALSE)*Table1[[#This Row],[Qtde_insumo]],"")</f>
        <v>0</v>
      </c>
      <c r="M5971" s="16">
        <f>IF(Table1[[#This Row],[Ordem_insumos]]&lt;&gt;0,VLOOKUP(Table1[[#This Row],[Codigo_servico]],Preencher_Orcamento!$B:$D,3,FALSE)*Table1[[#This Row],[Subtotal_insumo]],"")</f>
        <v>0</v>
      </c>
    </row>
    <row r="5972" spans="1:13" x14ac:dyDescent="0.25">
      <c r="A5972" s="3">
        <v>97403</v>
      </c>
      <c r="B5972" s="125">
        <v>0</v>
      </c>
      <c r="C5972" s="131" t="s">
        <v>3620</v>
      </c>
      <c r="D5972" s="132"/>
      <c r="E5972" s="4"/>
      <c r="F5972" s="4"/>
      <c r="G5972" s="17" t="str">
        <f>IFERROR(VLOOKUP(Table1[[#This Row],[Codigo_insumo]],BD_Insumos!$B:$E,4),"")</f>
        <v/>
      </c>
      <c r="H5972" s="139"/>
      <c r="I5972" s="5" t="s">
        <v>457</v>
      </c>
      <c r="J5972" s="20" t="str">
        <f t="shared" si="93"/>
        <v/>
      </c>
      <c r="K5972" s="21">
        <f>IF(I5972&lt;&gt;"",SUMIF(Table1[Codigo_servico],A5972,Table1[Subtotal_insumo]),"")</f>
        <v>21.071212793513915</v>
      </c>
      <c r="L5972" s="17" t="str">
        <f>IF(Table1[[#This Row],[Ordem_insumos]]&lt;&gt;0,VLOOKUP(Table1[[#This Row],[Codigo_servico]],Preencher_Orcamento!$B:$D,3,FALSE)*Table1[[#This Row],[Qtde_insumo]],"")</f>
        <v/>
      </c>
      <c r="M5972" s="17" t="str">
        <f>IF(Table1[[#This Row],[Ordem_insumos]]&lt;&gt;0,VLOOKUP(Table1[[#This Row],[Codigo_servico]],Preencher_Orcamento!$B:$D,3,FALSE)*Table1[[#This Row],[Subtotal_insumo]],"")</f>
        <v/>
      </c>
    </row>
    <row r="5973" spans="1:13" x14ac:dyDescent="0.25">
      <c r="A5973" s="6">
        <v>97403</v>
      </c>
      <c r="B5973" s="126">
        <v>1</v>
      </c>
      <c r="C5973" s="133"/>
      <c r="D5973" s="134">
        <v>2041</v>
      </c>
      <c r="E5973" s="7" t="s">
        <v>2192</v>
      </c>
      <c r="F5973" s="8" t="s">
        <v>2140</v>
      </c>
      <c r="G5973" s="16">
        <f>IFERROR(VLOOKUP(Table1[[#This Row],[Codigo_insumo]],BD_Insumos!$B:$E,4),"")</f>
        <v>18.820516146129485</v>
      </c>
      <c r="H5973" s="140">
        <v>0.65</v>
      </c>
      <c r="I5973" s="9"/>
      <c r="J5973" s="22">
        <f t="shared" si="93"/>
        <v>12.233335494984166</v>
      </c>
      <c r="K5973" s="22" t="str">
        <f>IF(I5973&lt;&gt;"",SUMIF(Table1[Codigo_servico],A5973,Table1[Subtotal_insumo]),"")</f>
        <v/>
      </c>
      <c r="L5973" s="16">
        <f>IF(Table1[[#This Row],[Ordem_insumos]]&lt;&gt;0,VLOOKUP(Table1[[#This Row],[Codigo_servico]],Preencher_Orcamento!$B:$D,3,FALSE)*Table1[[#This Row],[Qtde_insumo]],"")</f>
        <v>0</v>
      </c>
      <c r="M5973" s="16">
        <f>IF(Table1[[#This Row],[Ordem_insumos]]&lt;&gt;0,VLOOKUP(Table1[[#This Row],[Codigo_servico]],Preencher_Orcamento!$B:$D,3,FALSE)*Table1[[#This Row],[Subtotal_insumo]],"")</f>
        <v>0</v>
      </c>
    </row>
    <row r="5974" spans="1:13" x14ac:dyDescent="0.25">
      <c r="A5974" s="6">
        <v>97403</v>
      </c>
      <c r="B5974" s="126">
        <v>2</v>
      </c>
      <c r="C5974" s="133"/>
      <c r="D5974" s="134">
        <v>2044</v>
      </c>
      <c r="E5974" s="7" t="s">
        <v>2193</v>
      </c>
      <c r="F5974" s="8" t="s">
        <v>2140</v>
      </c>
      <c r="G5974" s="16">
        <f>IFERROR(VLOOKUP(Table1[[#This Row],[Codigo_insumo]],BD_Insumos!$B:$E,4),"")</f>
        <v>13.596734305430379</v>
      </c>
      <c r="H5974" s="140">
        <v>0.65</v>
      </c>
      <c r="I5974" s="9"/>
      <c r="J5974" s="22">
        <f t="shared" si="93"/>
        <v>8.8378772985297473</v>
      </c>
      <c r="K5974" s="22" t="str">
        <f>IF(I5974&lt;&gt;"",SUMIF(Table1[Codigo_servico],A5974,Table1[Subtotal_insumo]),"")</f>
        <v/>
      </c>
      <c r="L5974" s="16">
        <f>IF(Table1[[#This Row],[Ordem_insumos]]&lt;&gt;0,VLOOKUP(Table1[[#This Row],[Codigo_servico]],Preencher_Orcamento!$B:$D,3,FALSE)*Table1[[#This Row],[Qtde_insumo]],"")</f>
        <v>0</v>
      </c>
      <c r="M5974" s="16">
        <f>IF(Table1[[#This Row],[Ordem_insumos]]&lt;&gt;0,VLOOKUP(Table1[[#This Row],[Codigo_servico]],Preencher_Orcamento!$B:$D,3,FALSE)*Table1[[#This Row],[Subtotal_insumo]],"")</f>
        <v>0</v>
      </c>
    </row>
    <row r="5975" spans="1:13" x14ac:dyDescent="0.25">
      <c r="A5975" s="3">
        <v>97404</v>
      </c>
      <c r="B5975" s="125">
        <v>0</v>
      </c>
      <c r="C5975" s="131" t="s">
        <v>3621</v>
      </c>
      <c r="D5975" s="132"/>
      <c r="E5975" s="4"/>
      <c r="F5975" s="4"/>
      <c r="G5975" s="17" t="str">
        <f>IFERROR(VLOOKUP(Table1[[#This Row],[Codigo_insumo]],BD_Insumos!$B:$E,4),"")</f>
        <v/>
      </c>
      <c r="H5975" s="139"/>
      <c r="I5975" s="5" t="s">
        <v>457</v>
      </c>
      <c r="J5975" s="20" t="str">
        <f t="shared" si="93"/>
        <v/>
      </c>
      <c r="K5975" s="21">
        <f>IF(I5975&lt;&gt;"",SUMIF(Table1[Codigo_servico],A5975,Table1[Subtotal_insumo]),"")</f>
        <v>19.450350270935918</v>
      </c>
      <c r="L5975" s="17" t="str">
        <f>IF(Table1[[#This Row],[Ordem_insumos]]&lt;&gt;0,VLOOKUP(Table1[[#This Row],[Codigo_servico]],Preencher_Orcamento!$B:$D,3,FALSE)*Table1[[#This Row],[Qtde_insumo]],"")</f>
        <v/>
      </c>
      <c r="M5975" s="17" t="str">
        <f>IF(Table1[[#This Row],[Ordem_insumos]]&lt;&gt;0,VLOOKUP(Table1[[#This Row],[Codigo_servico]],Preencher_Orcamento!$B:$D,3,FALSE)*Table1[[#This Row],[Subtotal_insumo]],"")</f>
        <v/>
      </c>
    </row>
    <row r="5976" spans="1:13" x14ac:dyDescent="0.25">
      <c r="A5976" s="6">
        <v>97404</v>
      </c>
      <c r="B5976" s="126">
        <v>1</v>
      </c>
      <c r="C5976" s="133"/>
      <c r="D5976" s="134">
        <v>2044</v>
      </c>
      <c r="E5976" s="7" t="s">
        <v>2193</v>
      </c>
      <c r="F5976" s="8" t="s">
        <v>2140</v>
      </c>
      <c r="G5976" s="16">
        <f>IFERROR(VLOOKUP(Table1[[#This Row],[Codigo_insumo]],BD_Insumos!$B:$E,4),"")</f>
        <v>13.596734305430379</v>
      </c>
      <c r="H5976" s="140">
        <v>0.6</v>
      </c>
      <c r="I5976" s="9"/>
      <c r="J5976" s="22">
        <f t="shared" si="93"/>
        <v>8.1580405832582272</v>
      </c>
      <c r="K5976" s="22" t="str">
        <f>IF(I5976&lt;&gt;"",SUMIF(Table1[Codigo_servico],A5976,Table1[Subtotal_insumo]),"")</f>
        <v/>
      </c>
      <c r="L5976" s="16">
        <f>IF(Table1[[#This Row],[Ordem_insumos]]&lt;&gt;0,VLOOKUP(Table1[[#This Row],[Codigo_servico]],Preencher_Orcamento!$B:$D,3,FALSE)*Table1[[#This Row],[Qtde_insumo]],"")</f>
        <v>0</v>
      </c>
      <c r="M5976" s="16">
        <f>IF(Table1[[#This Row],[Ordem_insumos]]&lt;&gt;0,VLOOKUP(Table1[[#This Row],[Codigo_servico]],Preencher_Orcamento!$B:$D,3,FALSE)*Table1[[#This Row],[Subtotal_insumo]],"")</f>
        <v>0</v>
      </c>
    </row>
    <row r="5977" spans="1:13" x14ac:dyDescent="0.25">
      <c r="A5977" s="6">
        <v>97404</v>
      </c>
      <c r="B5977" s="126">
        <v>2</v>
      </c>
      <c r="C5977" s="133"/>
      <c r="D5977" s="134">
        <v>2041</v>
      </c>
      <c r="E5977" s="7" t="s">
        <v>2192</v>
      </c>
      <c r="F5977" s="8" t="s">
        <v>2140</v>
      </c>
      <c r="G5977" s="16">
        <f>IFERROR(VLOOKUP(Table1[[#This Row],[Codigo_insumo]],BD_Insumos!$B:$E,4),"")</f>
        <v>18.820516146129485</v>
      </c>
      <c r="H5977" s="140">
        <v>0.6</v>
      </c>
      <c r="I5977" s="9"/>
      <c r="J5977" s="22">
        <f t="shared" si="93"/>
        <v>11.29230968767769</v>
      </c>
      <c r="K5977" s="22" t="str">
        <f>IF(I5977&lt;&gt;"",SUMIF(Table1[Codigo_servico],A5977,Table1[Subtotal_insumo]),"")</f>
        <v/>
      </c>
      <c r="L5977" s="16">
        <f>IF(Table1[[#This Row],[Ordem_insumos]]&lt;&gt;0,VLOOKUP(Table1[[#This Row],[Codigo_servico]],Preencher_Orcamento!$B:$D,3,FALSE)*Table1[[#This Row],[Qtde_insumo]],"")</f>
        <v>0</v>
      </c>
      <c r="M5977" s="16">
        <f>IF(Table1[[#This Row],[Ordem_insumos]]&lt;&gt;0,VLOOKUP(Table1[[#This Row],[Codigo_servico]],Preencher_Orcamento!$B:$D,3,FALSE)*Table1[[#This Row],[Subtotal_insumo]],"")</f>
        <v>0</v>
      </c>
    </row>
    <row r="5978" spans="1:13" x14ac:dyDescent="0.25">
      <c r="A5978" s="3">
        <v>97405</v>
      </c>
      <c r="B5978" s="125">
        <v>0</v>
      </c>
      <c r="C5978" s="131" t="s">
        <v>3622</v>
      </c>
      <c r="D5978" s="132"/>
      <c r="E5978" s="4"/>
      <c r="F5978" s="4"/>
      <c r="G5978" s="17" t="str">
        <f>IFERROR(VLOOKUP(Table1[[#This Row],[Codigo_insumo]],BD_Insumos!$B:$E,4),"")</f>
        <v/>
      </c>
      <c r="H5978" s="139"/>
      <c r="I5978" s="5" t="s">
        <v>457</v>
      </c>
      <c r="J5978" s="20" t="str">
        <f t="shared" si="93"/>
        <v/>
      </c>
      <c r="K5978" s="21">
        <f>IF(I5978&lt;&gt;"",SUMIF(Table1[Codigo_servico],A5978,Table1[Subtotal_insumo]),"")</f>
        <v>92.02796951398048</v>
      </c>
      <c r="L5978" s="17" t="str">
        <f>IF(Table1[[#This Row],[Ordem_insumos]]&lt;&gt;0,VLOOKUP(Table1[[#This Row],[Codigo_servico]],Preencher_Orcamento!$B:$D,3,FALSE)*Table1[[#This Row],[Qtde_insumo]],"")</f>
        <v/>
      </c>
      <c r="M5978" s="17" t="str">
        <f>IF(Table1[[#This Row],[Ordem_insumos]]&lt;&gt;0,VLOOKUP(Table1[[#This Row],[Codigo_servico]],Preencher_Orcamento!$B:$D,3,FALSE)*Table1[[#This Row],[Subtotal_insumo]],"")</f>
        <v/>
      </c>
    </row>
    <row r="5979" spans="1:13" x14ac:dyDescent="0.25">
      <c r="A5979" s="6">
        <v>97405</v>
      </c>
      <c r="B5979" s="126">
        <v>1</v>
      </c>
      <c r="C5979" s="133"/>
      <c r="D5979" s="134">
        <v>2044</v>
      </c>
      <c r="E5979" s="7" t="s">
        <v>2193</v>
      </c>
      <c r="F5979" s="8" t="s">
        <v>2140</v>
      </c>
      <c r="G5979" s="16">
        <f>IFERROR(VLOOKUP(Table1[[#This Row],[Codigo_insumo]],BD_Insumos!$B:$E,4),"")</f>
        <v>13.596734305430379</v>
      </c>
      <c r="H5979" s="140">
        <v>4</v>
      </c>
      <c r="I5979" s="9"/>
      <c r="J5979" s="22">
        <f t="shared" si="93"/>
        <v>54.386937221721517</v>
      </c>
      <c r="K5979" s="22" t="str">
        <f>IF(I5979&lt;&gt;"",SUMIF(Table1[Codigo_servico],A5979,Table1[Subtotal_insumo]),"")</f>
        <v/>
      </c>
      <c r="L5979" s="16">
        <f>IF(Table1[[#This Row],[Ordem_insumos]]&lt;&gt;0,VLOOKUP(Table1[[#This Row],[Codigo_servico]],Preencher_Orcamento!$B:$D,3,FALSE)*Table1[[#This Row],[Qtde_insumo]],"")</f>
        <v>0</v>
      </c>
      <c r="M5979" s="16">
        <f>IF(Table1[[#This Row],[Ordem_insumos]]&lt;&gt;0,VLOOKUP(Table1[[#This Row],[Codigo_servico]],Preencher_Orcamento!$B:$D,3,FALSE)*Table1[[#This Row],[Subtotal_insumo]],"")</f>
        <v>0</v>
      </c>
    </row>
    <row r="5980" spans="1:13" x14ac:dyDescent="0.25">
      <c r="A5980" s="6">
        <v>97405</v>
      </c>
      <c r="B5980" s="126">
        <v>2</v>
      </c>
      <c r="C5980" s="133"/>
      <c r="D5980" s="134">
        <v>2041</v>
      </c>
      <c r="E5980" s="7" t="s">
        <v>2192</v>
      </c>
      <c r="F5980" s="8" t="s">
        <v>2140</v>
      </c>
      <c r="G5980" s="16">
        <f>IFERROR(VLOOKUP(Table1[[#This Row],[Codigo_insumo]],BD_Insumos!$B:$E,4),"")</f>
        <v>18.820516146129485</v>
      </c>
      <c r="H5980" s="140">
        <v>2</v>
      </c>
      <c r="I5980" s="9"/>
      <c r="J5980" s="22">
        <f t="shared" si="93"/>
        <v>37.64103229225897</v>
      </c>
      <c r="K5980" s="22" t="str">
        <f>IF(I5980&lt;&gt;"",SUMIF(Table1[Codigo_servico],A5980,Table1[Subtotal_insumo]),"")</f>
        <v/>
      </c>
      <c r="L5980" s="16">
        <f>IF(Table1[[#This Row],[Ordem_insumos]]&lt;&gt;0,VLOOKUP(Table1[[#This Row],[Codigo_servico]],Preencher_Orcamento!$B:$D,3,FALSE)*Table1[[#This Row],[Qtde_insumo]],"")</f>
        <v>0</v>
      </c>
      <c r="M5980" s="16">
        <f>IF(Table1[[#This Row],[Ordem_insumos]]&lt;&gt;0,VLOOKUP(Table1[[#This Row],[Codigo_servico]],Preencher_Orcamento!$B:$D,3,FALSE)*Table1[[#This Row],[Subtotal_insumo]],"")</f>
        <v>0</v>
      </c>
    </row>
    <row r="5981" spans="1:13" x14ac:dyDescent="0.25">
      <c r="A5981" s="3">
        <v>97406</v>
      </c>
      <c r="B5981" s="125">
        <v>0</v>
      </c>
      <c r="C5981" s="131" t="s">
        <v>3623</v>
      </c>
      <c r="D5981" s="132"/>
      <c r="E5981" s="4"/>
      <c r="F5981" s="4"/>
      <c r="G5981" s="17" t="str">
        <f>IFERROR(VLOOKUP(Table1[[#This Row],[Codigo_insumo]],BD_Insumos!$B:$E,4),"")</f>
        <v/>
      </c>
      <c r="H5981" s="139"/>
      <c r="I5981" s="5" t="s">
        <v>457</v>
      </c>
      <c r="J5981" s="20" t="str">
        <f t="shared" si="93"/>
        <v/>
      </c>
      <c r="K5981" s="21">
        <f>IF(I5981&lt;&gt;"",SUMIF(Table1[Codigo_servico],A5981,Table1[Subtotal_insumo]),"")</f>
        <v>16.208625225779933</v>
      </c>
      <c r="L5981" s="17" t="str">
        <f>IF(Table1[[#This Row],[Ordem_insumos]]&lt;&gt;0,VLOOKUP(Table1[[#This Row],[Codigo_servico]],Preencher_Orcamento!$B:$D,3,FALSE)*Table1[[#This Row],[Qtde_insumo]],"")</f>
        <v/>
      </c>
      <c r="M5981" s="17" t="str">
        <f>IF(Table1[[#This Row],[Ordem_insumos]]&lt;&gt;0,VLOOKUP(Table1[[#This Row],[Codigo_servico]],Preencher_Orcamento!$B:$D,3,FALSE)*Table1[[#This Row],[Subtotal_insumo]],"")</f>
        <v/>
      </c>
    </row>
    <row r="5982" spans="1:13" x14ac:dyDescent="0.25">
      <c r="A5982" s="6">
        <v>97406</v>
      </c>
      <c r="B5982" s="126">
        <v>1</v>
      </c>
      <c r="C5982" s="133"/>
      <c r="D5982" s="134">
        <v>2044</v>
      </c>
      <c r="E5982" s="7" t="s">
        <v>2193</v>
      </c>
      <c r="F5982" s="8" t="s">
        <v>2140</v>
      </c>
      <c r="G5982" s="16">
        <f>IFERROR(VLOOKUP(Table1[[#This Row],[Codigo_insumo]],BD_Insumos!$B:$E,4),"")</f>
        <v>13.596734305430379</v>
      </c>
      <c r="H5982" s="140">
        <v>0.5</v>
      </c>
      <c r="I5982" s="9"/>
      <c r="J5982" s="22">
        <f t="shared" si="93"/>
        <v>6.7983671527151897</v>
      </c>
      <c r="K5982" s="22" t="str">
        <f>IF(I5982&lt;&gt;"",SUMIF(Table1[Codigo_servico],A5982,Table1[Subtotal_insumo]),"")</f>
        <v/>
      </c>
      <c r="L5982" s="16">
        <f>IF(Table1[[#This Row],[Ordem_insumos]]&lt;&gt;0,VLOOKUP(Table1[[#This Row],[Codigo_servico]],Preencher_Orcamento!$B:$D,3,FALSE)*Table1[[#This Row],[Qtde_insumo]],"")</f>
        <v>0</v>
      </c>
      <c r="M5982" s="16">
        <f>IF(Table1[[#This Row],[Ordem_insumos]]&lt;&gt;0,VLOOKUP(Table1[[#This Row],[Codigo_servico]],Preencher_Orcamento!$B:$D,3,FALSE)*Table1[[#This Row],[Subtotal_insumo]],"")</f>
        <v>0</v>
      </c>
    </row>
    <row r="5983" spans="1:13" x14ac:dyDescent="0.25">
      <c r="A5983" s="6">
        <v>97406</v>
      </c>
      <c r="B5983" s="126">
        <v>2</v>
      </c>
      <c r="C5983" s="133"/>
      <c r="D5983" s="134">
        <v>2041</v>
      </c>
      <c r="E5983" s="7" t="s">
        <v>2192</v>
      </c>
      <c r="F5983" s="8" t="s">
        <v>2140</v>
      </c>
      <c r="G5983" s="16">
        <f>IFERROR(VLOOKUP(Table1[[#This Row],[Codigo_insumo]],BD_Insumos!$B:$E,4),"")</f>
        <v>18.820516146129485</v>
      </c>
      <c r="H5983" s="140">
        <v>0.5</v>
      </c>
      <c r="I5983" s="9"/>
      <c r="J5983" s="22">
        <f t="shared" si="93"/>
        <v>9.4102580730647425</v>
      </c>
      <c r="K5983" s="22" t="str">
        <f>IF(I5983&lt;&gt;"",SUMIF(Table1[Codigo_servico],A5983,Table1[Subtotal_insumo]),"")</f>
        <v/>
      </c>
      <c r="L5983" s="16">
        <f>IF(Table1[[#This Row],[Ordem_insumos]]&lt;&gt;0,VLOOKUP(Table1[[#This Row],[Codigo_servico]],Preencher_Orcamento!$B:$D,3,FALSE)*Table1[[#This Row],[Qtde_insumo]],"")</f>
        <v>0</v>
      </c>
      <c r="M5983" s="16">
        <f>IF(Table1[[#This Row],[Ordem_insumos]]&lt;&gt;0,VLOOKUP(Table1[[#This Row],[Codigo_servico]],Preencher_Orcamento!$B:$D,3,FALSE)*Table1[[#This Row],[Subtotal_insumo]],"")</f>
        <v>0</v>
      </c>
    </row>
    <row r="5984" spans="1:13" x14ac:dyDescent="0.25">
      <c r="A5984" s="3">
        <v>97407</v>
      </c>
      <c r="B5984" s="125">
        <v>0</v>
      </c>
      <c r="C5984" s="131" t="s">
        <v>3624</v>
      </c>
      <c r="D5984" s="132"/>
      <c r="E5984" s="4"/>
      <c r="F5984" s="4"/>
      <c r="G5984" s="17" t="str">
        <f>IFERROR(VLOOKUP(Table1[[#This Row],[Codigo_insumo]],BD_Insumos!$B:$E,4),"")</f>
        <v/>
      </c>
      <c r="H5984" s="139"/>
      <c r="I5984" s="5" t="s">
        <v>457</v>
      </c>
      <c r="J5984" s="20" t="str">
        <f t="shared" si="93"/>
        <v/>
      </c>
      <c r="K5984" s="21">
        <f>IF(I5984&lt;&gt;"",SUMIF(Table1[Codigo_servico],A5984,Table1[Subtotal_insumo]),"")</f>
        <v>16.208625225779933</v>
      </c>
      <c r="L5984" s="17" t="str">
        <f>IF(Table1[[#This Row],[Ordem_insumos]]&lt;&gt;0,VLOOKUP(Table1[[#This Row],[Codigo_servico]],Preencher_Orcamento!$B:$D,3,FALSE)*Table1[[#This Row],[Qtde_insumo]],"")</f>
        <v/>
      </c>
      <c r="M5984" s="17" t="str">
        <f>IF(Table1[[#This Row],[Ordem_insumos]]&lt;&gt;0,VLOOKUP(Table1[[#This Row],[Codigo_servico]],Preencher_Orcamento!$B:$D,3,FALSE)*Table1[[#This Row],[Subtotal_insumo]],"")</f>
        <v/>
      </c>
    </row>
    <row r="5985" spans="1:13" x14ac:dyDescent="0.25">
      <c r="A5985" s="6">
        <v>97407</v>
      </c>
      <c r="B5985" s="126">
        <v>1</v>
      </c>
      <c r="C5985" s="133"/>
      <c r="D5985" s="134">
        <v>2044</v>
      </c>
      <c r="E5985" s="7" t="s">
        <v>2193</v>
      </c>
      <c r="F5985" s="8" t="s">
        <v>2140</v>
      </c>
      <c r="G5985" s="16">
        <f>IFERROR(VLOOKUP(Table1[[#This Row],[Codigo_insumo]],BD_Insumos!$B:$E,4),"")</f>
        <v>13.596734305430379</v>
      </c>
      <c r="H5985" s="140">
        <v>0.5</v>
      </c>
      <c r="I5985" s="9"/>
      <c r="J5985" s="22">
        <f t="shared" si="93"/>
        <v>6.7983671527151897</v>
      </c>
      <c r="K5985" s="22" t="str">
        <f>IF(I5985&lt;&gt;"",SUMIF(Table1[Codigo_servico],A5985,Table1[Subtotal_insumo]),"")</f>
        <v/>
      </c>
      <c r="L5985" s="16">
        <f>IF(Table1[[#This Row],[Ordem_insumos]]&lt;&gt;0,VLOOKUP(Table1[[#This Row],[Codigo_servico]],Preencher_Orcamento!$B:$D,3,FALSE)*Table1[[#This Row],[Qtde_insumo]],"")</f>
        <v>0</v>
      </c>
      <c r="M5985" s="16">
        <f>IF(Table1[[#This Row],[Ordem_insumos]]&lt;&gt;0,VLOOKUP(Table1[[#This Row],[Codigo_servico]],Preencher_Orcamento!$B:$D,3,FALSE)*Table1[[#This Row],[Subtotal_insumo]],"")</f>
        <v>0</v>
      </c>
    </row>
    <row r="5986" spans="1:13" x14ac:dyDescent="0.25">
      <c r="A5986" s="6">
        <v>97407</v>
      </c>
      <c r="B5986" s="126">
        <v>2</v>
      </c>
      <c r="C5986" s="133"/>
      <c r="D5986" s="134">
        <v>2041</v>
      </c>
      <c r="E5986" s="7" t="s">
        <v>2192</v>
      </c>
      <c r="F5986" s="8" t="s">
        <v>2140</v>
      </c>
      <c r="G5986" s="16">
        <f>IFERROR(VLOOKUP(Table1[[#This Row],[Codigo_insumo]],BD_Insumos!$B:$E,4),"")</f>
        <v>18.820516146129485</v>
      </c>
      <c r="H5986" s="140">
        <v>0.5</v>
      </c>
      <c r="I5986" s="9"/>
      <c r="J5986" s="22">
        <f t="shared" si="93"/>
        <v>9.4102580730647425</v>
      </c>
      <c r="K5986" s="22" t="str">
        <f>IF(I5986&lt;&gt;"",SUMIF(Table1[Codigo_servico],A5986,Table1[Subtotal_insumo]),"")</f>
        <v/>
      </c>
      <c r="L5986" s="16">
        <f>IF(Table1[[#This Row],[Ordem_insumos]]&lt;&gt;0,VLOOKUP(Table1[[#This Row],[Codigo_servico]],Preencher_Orcamento!$B:$D,3,FALSE)*Table1[[#This Row],[Qtde_insumo]],"")</f>
        <v>0</v>
      </c>
      <c r="M5986" s="16">
        <f>IF(Table1[[#This Row],[Ordem_insumos]]&lt;&gt;0,VLOOKUP(Table1[[#This Row],[Codigo_servico]],Preencher_Orcamento!$B:$D,3,FALSE)*Table1[[#This Row],[Subtotal_insumo]],"")</f>
        <v>0</v>
      </c>
    </row>
    <row r="5987" spans="1:13" x14ac:dyDescent="0.25">
      <c r="A5987" s="3">
        <v>97408</v>
      </c>
      <c r="B5987" s="125">
        <v>0</v>
      </c>
      <c r="C5987" s="131" t="s">
        <v>3625</v>
      </c>
      <c r="D5987" s="132"/>
      <c r="E5987" s="4"/>
      <c r="F5987" s="4"/>
      <c r="G5987" s="17" t="str">
        <f>IFERROR(VLOOKUP(Table1[[#This Row],[Codigo_insumo]],BD_Insumos!$B:$E,4),"")</f>
        <v/>
      </c>
      <c r="H5987" s="139"/>
      <c r="I5987" s="5" t="s">
        <v>5</v>
      </c>
      <c r="J5987" s="20" t="str">
        <f t="shared" si="93"/>
        <v/>
      </c>
      <c r="K5987" s="21">
        <f>IF(I5987&lt;&gt;"",SUMIF(Table1[Codigo_servico],A5987,Table1[Subtotal_insumo]),"")</f>
        <v>12.966900180623947</v>
      </c>
      <c r="L5987" s="17" t="str">
        <f>IF(Table1[[#This Row],[Ordem_insumos]]&lt;&gt;0,VLOOKUP(Table1[[#This Row],[Codigo_servico]],Preencher_Orcamento!$B:$D,3,FALSE)*Table1[[#This Row],[Qtde_insumo]],"")</f>
        <v/>
      </c>
      <c r="M5987" s="17" t="str">
        <f>IF(Table1[[#This Row],[Ordem_insumos]]&lt;&gt;0,VLOOKUP(Table1[[#This Row],[Codigo_servico]],Preencher_Orcamento!$B:$D,3,FALSE)*Table1[[#This Row],[Subtotal_insumo]],"")</f>
        <v/>
      </c>
    </row>
    <row r="5988" spans="1:13" x14ac:dyDescent="0.25">
      <c r="A5988" s="6">
        <v>97408</v>
      </c>
      <c r="B5988" s="126">
        <v>1</v>
      </c>
      <c r="C5988" s="133"/>
      <c r="D5988" s="134">
        <v>2044</v>
      </c>
      <c r="E5988" s="7" t="s">
        <v>2193</v>
      </c>
      <c r="F5988" s="8" t="s">
        <v>2140</v>
      </c>
      <c r="G5988" s="16">
        <f>IFERROR(VLOOKUP(Table1[[#This Row],[Codigo_insumo]],BD_Insumos!$B:$E,4),"")</f>
        <v>13.596734305430379</v>
      </c>
      <c r="H5988" s="140">
        <v>0.4</v>
      </c>
      <c r="I5988" s="9"/>
      <c r="J5988" s="22">
        <f t="shared" si="93"/>
        <v>5.4386937221721521</v>
      </c>
      <c r="K5988" s="22" t="str">
        <f>IF(I5988&lt;&gt;"",SUMIF(Table1[Codigo_servico],A5988,Table1[Subtotal_insumo]),"")</f>
        <v/>
      </c>
      <c r="L5988" s="16">
        <f>IF(Table1[[#This Row],[Ordem_insumos]]&lt;&gt;0,VLOOKUP(Table1[[#This Row],[Codigo_servico]],Preencher_Orcamento!$B:$D,3,FALSE)*Table1[[#This Row],[Qtde_insumo]],"")</f>
        <v>0</v>
      </c>
      <c r="M5988" s="16">
        <f>IF(Table1[[#This Row],[Ordem_insumos]]&lt;&gt;0,VLOOKUP(Table1[[#This Row],[Codigo_servico]],Preencher_Orcamento!$B:$D,3,FALSE)*Table1[[#This Row],[Subtotal_insumo]],"")</f>
        <v>0</v>
      </c>
    </row>
    <row r="5989" spans="1:13" x14ac:dyDescent="0.25">
      <c r="A5989" s="6">
        <v>97408</v>
      </c>
      <c r="B5989" s="126">
        <v>2</v>
      </c>
      <c r="C5989" s="133"/>
      <c r="D5989" s="134">
        <v>2041</v>
      </c>
      <c r="E5989" s="7" t="s">
        <v>2192</v>
      </c>
      <c r="F5989" s="8" t="s">
        <v>2140</v>
      </c>
      <c r="G5989" s="16">
        <f>IFERROR(VLOOKUP(Table1[[#This Row],[Codigo_insumo]],BD_Insumos!$B:$E,4),"")</f>
        <v>18.820516146129485</v>
      </c>
      <c r="H5989" s="140">
        <v>0.4</v>
      </c>
      <c r="I5989" s="9"/>
      <c r="J5989" s="22">
        <f t="shared" si="93"/>
        <v>7.5282064584517947</v>
      </c>
      <c r="K5989" s="22" t="str">
        <f>IF(I5989&lt;&gt;"",SUMIF(Table1[Codigo_servico],A5989,Table1[Subtotal_insumo]),"")</f>
        <v/>
      </c>
      <c r="L5989" s="16">
        <f>IF(Table1[[#This Row],[Ordem_insumos]]&lt;&gt;0,VLOOKUP(Table1[[#This Row],[Codigo_servico]],Preencher_Orcamento!$B:$D,3,FALSE)*Table1[[#This Row],[Qtde_insumo]],"")</f>
        <v>0</v>
      </c>
      <c r="M5989" s="16">
        <f>IF(Table1[[#This Row],[Ordem_insumos]]&lt;&gt;0,VLOOKUP(Table1[[#This Row],[Codigo_servico]],Preencher_Orcamento!$B:$D,3,FALSE)*Table1[[#This Row],[Subtotal_insumo]],"")</f>
        <v>0</v>
      </c>
    </row>
    <row r="5990" spans="1:13" x14ac:dyDescent="0.25">
      <c r="A5990" s="3">
        <v>97409</v>
      </c>
      <c r="B5990" s="125">
        <v>0</v>
      </c>
      <c r="C5990" s="131" t="s">
        <v>3626</v>
      </c>
      <c r="D5990" s="132"/>
      <c r="E5990" s="4"/>
      <c r="F5990" s="4"/>
      <c r="G5990" s="17" t="str">
        <f>IFERROR(VLOOKUP(Table1[[#This Row],[Codigo_insumo]],BD_Insumos!$B:$E,4),"")</f>
        <v/>
      </c>
      <c r="H5990" s="139"/>
      <c r="I5990" s="5" t="s">
        <v>457</v>
      </c>
      <c r="J5990" s="20" t="str">
        <f t="shared" si="93"/>
        <v/>
      </c>
      <c r="K5990" s="21">
        <f>IF(I5990&lt;&gt;"",SUMIF(Table1[Codigo_servico],A5990,Table1[Subtotal_insumo]),"")</f>
        <v>6.4834500903119734</v>
      </c>
      <c r="L5990" s="17" t="str">
        <f>IF(Table1[[#This Row],[Ordem_insumos]]&lt;&gt;0,VLOOKUP(Table1[[#This Row],[Codigo_servico]],Preencher_Orcamento!$B:$D,3,FALSE)*Table1[[#This Row],[Qtde_insumo]],"")</f>
        <v/>
      </c>
      <c r="M5990" s="17" t="str">
        <f>IF(Table1[[#This Row],[Ordem_insumos]]&lt;&gt;0,VLOOKUP(Table1[[#This Row],[Codigo_servico]],Preencher_Orcamento!$B:$D,3,FALSE)*Table1[[#This Row],[Subtotal_insumo]],"")</f>
        <v/>
      </c>
    </row>
    <row r="5991" spans="1:13" x14ac:dyDescent="0.25">
      <c r="A5991" s="6">
        <v>97409</v>
      </c>
      <c r="B5991" s="126">
        <v>1</v>
      </c>
      <c r="C5991" s="133"/>
      <c r="D5991" s="134">
        <v>2044</v>
      </c>
      <c r="E5991" s="7" t="s">
        <v>2193</v>
      </c>
      <c r="F5991" s="8" t="s">
        <v>2140</v>
      </c>
      <c r="G5991" s="16">
        <f>IFERROR(VLOOKUP(Table1[[#This Row],[Codigo_insumo]],BD_Insumos!$B:$E,4),"")</f>
        <v>13.596734305430379</v>
      </c>
      <c r="H5991" s="140">
        <v>0.2</v>
      </c>
      <c r="I5991" s="9"/>
      <c r="J5991" s="22">
        <f t="shared" si="93"/>
        <v>2.719346861086076</v>
      </c>
      <c r="K5991" s="22" t="str">
        <f>IF(I5991&lt;&gt;"",SUMIF(Table1[Codigo_servico],A5991,Table1[Subtotal_insumo]),"")</f>
        <v/>
      </c>
      <c r="L5991" s="16">
        <f>IF(Table1[[#This Row],[Ordem_insumos]]&lt;&gt;0,VLOOKUP(Table1[[#This Row],[Codigo_servico]],Preencher_Orcamento!$B:$D,3,FALSE)*Table1[[#This Row],[Qtde_insumo]],"")</f>
        <v>0</v>
      </c>
      <c r="M5991" s="16">
        <f>IF(Table1[[#This Row],[Ordem_insumos]]&lt;&gt;0,VLOOKUP(Table1[[#This Row],[Codigo_servico]],Preencher_Orcamento!$B:$D,3,FALSE)*Table1[[#This Row],[Subtotal_insumo]],"")</f>
        <v>0</v>
      </c>
    </row>
    <row r="5992" spans="1:13" x14ac:dyDescent="0.25">
      <c r="A5992" s="6">
        <v>97409</v>
      </c>
      <c r="B5992" s="126">
        <v>2</v>
      </c>
      <c r="C5992" s="133"/>
      <c r="D5992" s="134">
        <v>2041</v>
      </c>
      <c r="E5992" s="7" t="s">
        <v>2192</v>
      </c>
      <c r="F5992" s="8" t="s">
        <v>2140</v>
      </c>
      <c r="G5992" s="16">
        <f>IFERROR(VLOOKUP(Table1[[#This Row],[Codigo_insumo]],BD_Insumos!$B:$E,4),"")</f>
        <v>18.820516146129485</v>
      </c>
      <c r="H5992" s="140">
        <v>0.2</v>
      </c>
      <c r="I5992" s="9"/>
      <c r="J5992" s="22">
        <f t="shared" si="93"/>
        <v>3.7641032292258974</v>
      </c>
      <c r="K5992" s="22" t="str">
        <f>IF(I5992&lt;&gt;"",SUMIF(Table1[Codigo_servico],A5992,Table1[Subtotal_insumo]),"")</f>
        <v/>
      </c>
      <c r="L5992" s="16">
        <f>IF(Table1[[#This Row],[Ordem_insumos]]&lt;&gt;0,VLOOKUP(Table1[[#This Row],[Codigo_servico]],Preencher_Orcamento!$B:$D,3,FALSE)*Table1[[#This Row],[Qtde_insumo]],"")</f>
        <v>0</v>
      </c>
      <c r="M5992" s="16">
        <f>IF(Table1[[#This Row],[Ordem_insumos]]&lt;&gt;0,VLOOKUP(Table1[[#This Row],[Codigo_servico]],Preencher_Orcamento!$B:$D,3,FALSE)*Table1[[#This Row],[Subtotal_insumo]],"")</f>
        <v>0</v>
      </c>
    </row>
    <row r="5993" spans="1:13" x14ac:dyDescent="0.25">
      <c r="A5993" s="3">
        <v>97410</v>
      </c>
      <c r="B5993" s="125">
        <v>0</v>
      </c>
      <c r="C5993" s="131" t="s">
        <v>3627</v>
      </c>
      <c r="D5993" s="132"/>
      <c r="E5993" s="4"/>
      <c r="F5993" s="4"/>
      <c r="G5993" s="17" t="str">
        <f>IFERROR(VLOOKUP(Table1[[#This Row],[Codigo_insumo]],BD_Insumos!$B:$E,4),"")</f>
        <v/>
      </c>
      <c r="H5993" s="139"/>
      <c r="I5993" s="5" t="s">
        <v>457</v>
      </c>
      <c r="J5993" s="20" t="str">
        <f t="shared" si="93"/>
        <v/>
      </c>
      <c r="K5993" s="21">
        <f>IF(I5993&lt;&gt;"",SUMIF(Table1[Codigo_servico],A5993,Table1[Subtotal_insumo]),"")</f>
        <v>155.64238001672945</v>
      </c>
      <c r="L5993" s="17" t="str">
        <f>IF(Table1[[#This Row],[Ordem_insumos]]&lt;&gt;0,VLOOKUP(Table1[[#This Row],[Codigo_servico]],Preencher_Orcamento!$B:$D,3,FALSE)*Table1[[#This Row],[Qtde_insumo]],"")</f>
        <v/>
      </c>
      <c r="M5993" s="17" t="str">
        <f>IF(Table1[[#This Row],[Ordem_insumos]]&lt;&gt;0,VLOOKUP(Table1[[#This Row],[Codigo_servico]],Preencher_Orcamento!$B:$D,3,FALSE)*Table1[[#This Row],[Subtotal_insumo]],"")</f>
        <v/>
      </c>
    </row>
    <row r="5994" spans="1:13" x14ac:dyDescent="0.25">
      <c r="A5994" s="6">
        <v>97410</v>
      </c>
      <c r="B5994" s="126">
        <v>1</v>
      </c>
      <c r="C5994" s="133"/>
      <c r="D5994" s="134">
        <v>2041</v>
      </c>
      <c r="E5994" s="7" t="s">
        <v>2192</v>
      </c>
      <c r="F5994" s="8" t="s">
        <v>2140</v>
      </c>
      <c r="G5994" s="16">
        <f>IFERROR(VLOOKUP(Table1[[#This Row],[Codigo_insumo]],BD_Insumos!$B:$E,4),"")</f>
        <v>18.820516146129485</v>
      </c>
      <c r="H5994" s="140">
        <v>3</v>
      </c>
      <c r="I5994" s="9"/>
      <c r="J5994" s="22">
        <f t="shared" si="93"/>
        <v>56.461548438388455</v>
      </c>
      <c r="K5994" s="22" t="str">
        <f>IF(I5994&lt;&gt;"",SUMIF(Table1[Codigo_servico],A5994,Table1[Subtotal_insumo]),"")</f>
        <v/>
      </c>
      <c r="L5994" s="16">
        <f>IF(Table1[[#This Row],[Ordem_insumos]]&lt;&gt;0,VLOOKUP(Table1[[#This Row],[Codigo_servico]],Preencher_Orcamento!$B:$D,3,FALSE)*Table1[[#This Row],[Qtde_insumo]],"")</f>
        <v>0</v>
      </c>
      <c r="M5994" s="16">
        <f>IF(Table1[[#This Row],[Ordem_insumos]]&lt;&gt;0,VLOOKUP(Table1[[#This Row],[Codigo_servico]],Preencher_Orcamento!$B:$D,3,FALSE)*Table1[[#This Row],[Subtotal_insumo]],"")</f>
        <v>0</v>
      </c>
    </row>
    <row r="5995" spans="1:13" x14ac:dyDescent="0.25">
      <c r="A5995" s="6">
        <v>97410</v>
      </c>
      <c r="B5995" s="126">
        <v>2</v>
      </c>
      <c r="C5995" s="133"/>
      <c r="D5995" s="134">
        <v>2044</v>
      </c>
      <c r="E5995" s="7" t="s">
        <v>2193</v>
      </c>
      <c r="F5995" s="8" t="s">
        <v>2140</v>
      </c>
      <c r="G5995" s="16">
        <f>IFERROR(VLOOKUP(Table1[[#This Row],[Codigo_insumo]],BD_Insumos!$B:$E,4),"")</f>
        <v>13.596734305430379</v>
      </c>
      <c r="H5995" s="140">
        <v>6</v>
      </c>
      <c r="I5995" s="9"/>
      <c r="J5995" s="22">
        <f t="shared" si="93"/>
        <v>81.580405832582272</v>
      </c>
      <c r="K5995" s="22" t="str">
        <f>IF(I5995&lt;&gt;"",SUMIF(Table1[Codigo_servico],A5995,Table1[Subtotal_insumo]),"")</f>
        <v/>
      </c>
      <c r="L5995" s="16">
        <f>IF(Table1[[#This Row],[Ordem_insumos]]&lt;&gt;0,VLOOKUP(Table1[[#This Row],[Codigo_servico]],Preencher_Orcamento!$B:$D,3,FALSE)*Table1[[#This Row],[Qtde_insumo]],"")</f>
        <v>0</v>
      </c>
      <c r="M5995" s="16">
        <f>IF(Table1[[#This Row],[Ordem_insumos]]&lt;&gt;0,VLOOKUP(Table1[[#This Row],[Codigo_servico]],Preencher_Orcamento!$B:$D,3,FALSE)*Table1[[#This Row],[Subtotal_insumo]],"")</f>
        <v>0</v>
      </c>
    </row>
    <row r="5996" spans="1:13" x14ac:dyDescent="0.25">
      <c r="A5996" s="6">
        <v>97410</v>
      </c>
      <c r="B5996" s="126">
        <v>3</v>
      </c>
      <c r="C5996" s="133"/>
      <c r="D5996" s="134">
        <v>1037</v>
      </c>
      <c r="E5996" s="7" t="s">
        <v>2958</v>
      </c>
      <c r="F5996" s="8" t="s">
        <v>2140</v>
      </c>
      <c r="G5996" s="16">
        <f>IFERROR(VLOOKUP(Table1[[#This Row],[Codigo_insumo]],BD_Insumos!$B:$E,4),"")</f>
        <v>35.200851491517405</v>
      </c>
      <c r="H5996" s="140">
        <v>0.5</v>
      </c>
      <c r="I5996" s="9"/>
      <c r="J5996" s="22">
        <f t="shared" si="93"/>
        <v>17.600425745758702</v>
      </c>
      <c r="K5996" s="22" t="str">
        <f>IF(I5996&lt;&gt;"",SUMIF(Table1[Codigo_servico],A5996,Table1[Subtotal_insumo]),"")</f>
        <v/>
      </c>
      <c r="L5996" s="16">
        <f>IF(Table1[[#This Row],[Ordem_insumos]]&lt;&gt;0,VLOOKUP(Table1[[#This Row],[Codigo_servico]],Preencher_Orcamento!$B:$D,3,FALSE)*Table1[[#This Row],[Qtde_insumo]],"")</f>
        <v>0</v>
      </c>
      <c r="M5996" s="16">
        <f>IF(Table1[[#This Row],[Ordem_insumos]]&lt;&gt;0,VLOOKUP(Table1[[#This Row],[Codigo_servico]],Preencher_Orcamento!$B:$D,3,FALSE)*Table1[[#This Row],[Subtotal_insumo]],"")</f>
        <v>0</v>
      </c>
    </row>
    <row r="5997" spans="1:13" x14ac:dyDescent="0.25">
      <c r="A5997" s="3">
        <v>97411</v>
      </c>
      <c r="B5997" s="125">
        <v>0</v>
      </c>
      <c r="C5997" s="131" t="s">
        <v>3628</v>
      </c>
      <c r="D5997" s="132"/>
      <c r="E5997" s="4"/>
      <c r="F5997" s="4"/>
      <c r="G5997" s="17" t="str">
        <f>IFERROR(VLOOKUP(Table1[[#This Row],[Codigo_insumo]],BD_Insumos!$B:$E,4),"")</f>
        <v/>
      </c>
      <c r="H5997" s="139"/>
      <c r="I5997" s="5" t="s">
        <v>457</v>
      </c>
      <c r="J5997" s="20" t="str">
        <f t="shared" si="93"/>
        <v/>
      </c>
      <c r="K5997" s="21">
        <f>IF(I5997&lt;&gt;"",SUMIF(Table1[Codigo_servico],A5997,Table1[Subtotal_insumo]),"")</f>
        <v>56.574240204445459</v>
      </c>
      <c r="L5997" s="17" t="str">
        <f>IF(Table1[[#This Row],[Ordem_insumos]]&lt;&gt;0,VLOOKUP(Table1[[#This Row],[Codigo_servico]],Preencher_Orcamento!$B:$D,3,FALSE)*Table1[[#This Row],[Qtde_insumo]],"")</f>
        <v/>
      </c>
      <c r="M5997" s="17" t="str">
        <f>IF(Table1[[#This Row],[Ordem_insumos]]&lt;&gt;0,VLOOKUP(Table1[[#This Row],[Codigo_servico]],Preencher_Orcamento!$B:$D,3,FALSE)*Table1[[#This Row],[Subtotal_insumo]],"")</f>
        <v/>
      </c>
    </row>
    <row r="5998" spans="1:13" x14ac:dyDescent="0.25">
      <c r="A5998" s="6">
        <v>97411</v>
      </c>
      <c r="B5998" s="126">
        <v>1</v>
      </c>
      <c r="C5998" s="133"/>
      <c r="D5998" s="134">
        <v>2041</v>
      </c>
      <c r="E5998" s="7" t="s">
        <v>2192</v>
      </c>
      <c r="F5998" s="8" t="s">
        <v>2140</v>
      </c>
      <c r="G5998" s="16">
        <f>IFERROR(VLOOKUP(Table1[[#This Row],[Codigo_insumo]],BD_Insumos!$B:$E,4),"")</f>
        <v>18.820516146129485</v>
      </c>
      <c r="H5998" s="140">
        <v>1</v>
      </c>
      <c r="I5998" s="9"/>
      <c r="J5998" s="22">
        <f t="shared" si="93"/>
        <v>18.820516146129485</v>
      </c>
      <c r="K5998" s="22" t="str">
        <f>IF(I5998&lt;&gt;"",SUMIF(Table1[Codigo_servico],A5998,Table1[Subtotal_insumo]),"")</f>
        <v/>
      </c>
      <c r="L5998" s="16">
        <f>IF(Table1[[#This Row],[Ordem_insumos]]&lt;&gt;0,VLOOKUP(Table1[[#This Row],[Codigo_servico]],Preencher_Orcamento!$B:$D,3,FALSE)*Table1[[#This Row],[Qtde_insumo]],"")</f>
        <v>0</v>
      </c>
      <c r="M5998" s="16">
        <f>IF(Table1[[#This Row],[Ordem_insumos]]&lt;&gt;0,VLOOKUP(Table1[[#This Row],[Codigo_servico]],Preencher_Orcamento!$B:$D,3,FALSE)*Table1[[#This Row],[Subtotal_insumo]],"")</f>
        <v>0</v>
      </c>
    </row>
    <row r="5999" spans="1:13" x14ac:dyDescent="0.25">
      <c r="A5999" s="6">
        <v>97411</v>
      </c>
      <c r="B5999" s="126">
        <v>2</v>
      </c>
      <c r="C5999" s="133"/>
      <c r="D5999" s="134">
        <v>2044</v>
      </c>
      <c r="E5999" s="7" t="s">
        <v>2193</v>
      </c>
      <c r="F5999" s="8" t="s">
        <v>2140</v>
      </c>
      <c r="G5999" s="16">
        <f>IFERROR(VLOOKUP(Table1[[#This Row],[Codigo_insumo]],BD_Insumos!$B:$E,4),"")</f>
        <v>13.596734305430379</v>
      </c>
      <c r="H5999" s="140">
        <v>2</v>
      </c>
      <c r="I5999" s="9"/>
      <c r="J5999" s="22">
        <f t="shared" si="93"/>
        <v>27.193468610860759</v>
      </c>
      <c r="K5999" s="22" t="str">
        <f>IF(I5999&lt;&gt;"",SUMIF(Table1[Codigo_servico],A5999,Table1[Subtotal_insumo]),"")</f>
        <v/>
      </c>
      <c r="L5999" s="16">
        <f>IF(Table1[[#This Row],[Ordem_insumos]]&lt;&gt;0,VLOOKUP(Table1[[#This Row],[Codigo_servico]],Preencher_Orcamento!$B:$D,3,FALSE)*Table1[[#This Row],[Qtde_insumo]],"")</f>
        <v>0</v>
      </c>
      <c r="M5999" s="16">
        <f>IF(Table1[[#This Row],[Ordem_insumos]]&lt;&gt;0,VLOOKUP(Table1[[#This Row],[Codigo_servico]],Preencher_Orcamento!$B:$D,3,FALSE)*Table1[[#This Row],[Subtotal_insumo]],"")</f>
        <v>0</v>
      </c>
    </row>
    <row r="6000" spans="1:13" x14ac:dyDescent="0.25">
      <c r="A6000" s="6">
        <v>97411</v>
      </c>
      <c r="B6000" s="126">
        <v>3</v>
      </c>
      <c r="C6000" s="133"/>
      <c r="D6000" s="134">
        <v>1037</v>
      </c>
      <c r="E6000" s="7" t="s">
        <v>2958</v>
      </c>
      <c r="F6000" s="8" t="s">
        <v>2140</v>
      </c>
      <c r="G6000" s="16">
        <f>IFERROR(VLOOKUP(Table1[[#This Row],[Codigo_insumo]],BD_Insumos!$B:$E,4),"")</f>
        <v>35.200851491517405</v>
      </c>
      <c r="H6000" s="140">
        <v>0.3</v>
      </c>
      <c r="I6000" s="9"/>
      <c r="J6000" s="22">
        <f t="shared" si="93"/>
        <v>10.560255447455221</v>
      </c>
      <c r="K6000" s="22" t="str">
        <f>IF(I6000&lt;&gt;"",SUMIF(Table1[Codigo_servico],A6000,Table1[Subtotal_insumo]),"")</f>
        <v/>
      </c>
      <c r="L6000" s="16">
        <f>IF(Table1[[#This Row],[Ordem_insumos]]&lt;&gt;0,VLOOKUP(Table1[[#This Row],[Codigo_servico]],Preencher_Orcamento!$B:$D,3,FALSE)*Table1[[#This Row],[Qtde_insumo]],"")</f>
        <v>0</v>
      </c>
      <c r="M6000" s="16">
        <f>IF(Table1[[#This Row],[Ordem_insumos]]&lt;&gt;0,VLOOKUP(Table1[[#This Row],[Codigo_servico]],Preencher_Orcamento!$B:$D,3,FALSE)*Table1[[#This Row],[Subtotal_insumo]],"")</f>
        <v>0</v>
      </c>
    </row>
    <row r="6001" spans="1:13" x14ac:dyDescent="0.25">
      <c r="A6001" s="3">
        <v>97412</v>
      </c>
      <c r="B6001" s="125">
        <v>0</v>
      </c>
      <c r="C6001" s="131" t="s">
        <v>3629</v>
      </c>
      <c r="D6001" s="132"/>
      <c r="E6001" s="4"/>
      <c r="F6001" s="4"/>
      <c r="G6001" s="17" t="str">
        <f>IFERROR(VLOOKUP(Table1[[#This Row],[Codigo_insumo]],BD_Insumos!$B:$E,4),"")</f>
        <v/>
      </c>
      <c r="H6001" s="139"/>
      <c r="I6001" s="5" t="s">
        <v>457</v>
      </c>
      <c r="J6001" s="20" t="str">
        <f t="shared" si="93"/>
        <v/>
      </c>
      <c r="K6001" s="21">
        <f>IF(I6001&lt;&gt;"",SUMIF(Table1[Codigo_servico],A6001,Table1[Subtotal_insumo]),"")</f>
        <v>294.5388551039963</v>
      </c>
      <c r="L6001" s="17" t="str">
        <f>IF(Table1[[#This Row],[Ordem_insumos]]&lt;&gt;0,VLOOKUP(Table1[[#This Row],[Codigo_servico]],Preencher_Orcamento!$B:$D,3,FALSE)*Table1[[#This Row],[Qtde_insumo]],"")</f>
        <v/>
      </c>
      <c r="M6001" s="17" t="str">
        <f>IF(Table1[[#This Row],[Ordem_insumos]]&lt;&gt;0,VLOOKUP(Table1[[#This Row],[Codigo_servico]],Preencher_Orcamento!$B:$D,3,FALSE)*Table1[[#This Row],[Subtotal_insumo]],"")</f>
        <v/>
      </c>
    </row>
    <row r="6002" spans="1:13" x14ac:dyDescent="0.25">
      <c r="A6002" s="6">
        <v>97412</v>
      </c>
      <c r="B6002" s="126">
        <v>1</v>
      </c>
      <c r="C6002" s="133"/>
      <c r="D6002" s="134">
        <v>1037</v>
      </c>
      <c r="E6002" s="7" t="s">
        <v>2958</v>
      </c>
      <c r="F6002" s="8" t="s">
        <v>2140</v>
      </c>
      <c r="G6002" s="16">
        <f>IFERROR(VLOOKUP(Table1[[#This Row],[Codigo_insumo]],BD_Insumos!$B:$E,4),"")</f>
        <v>35.200851491517405</v>
      </c>
      <c r="H6002" s="140">
        <v>1</v>
      </c>
      <c r="I6002" s="9"/>
      <c r="J6002" s="22">
        <f t="shared" si="93"/>
        <v>35.200851491517405</v>
      </c>
      <c r="K6002" s="22" t="str">
        <f>IF(I6002&lt;&gt;"",SUMIF(Table1[Codigo_servico],A6002,Table1[Subtotal_insumo]),"")</f>
        <v/>
      </c>
      <c r="L6002" s="16">
        <f>IF(Table1[[#This Row],[Ordem_insumos]]&lt;&gt;0,VLOOKUP(Table1[[#This Row],[Codigo_servico]],Preencher_Orcamento!$B:$D,3,FALSE)*Table1[[#This Row],[Qtde_insumo]],"")</f>
        <v>0</v>
      </c>
      <c r="M6002" s="16">
        <f>IF(Table1[[#This Row],[Ordem_insumos]]&lt;&gt;0,VLOOKUP(Table1[[#This Row],[Codigo_servico]],Preencher_Orcamento!$B:$D,3,FALSE)*Table1[[#This Row],[Subtotal_insumo]],"")</f>
        <v>0</v>
      </c>
    </row>
    <row r="6003" spans="1:13" x14ac:dyDescent="0.25">
      <c r="A6003" s="6">
        <v>97412</v>
      </c>
      <c r="B6003" s="126">
        <v>2</v>
      </c>
      <c r="C6003" s="133"/>
      <c r="D6003" s="134">
        <v>2044</v>
      </c>
      <c r="E6003" s="7" t="s">
        <v>2193</v>
      </c>
      <c r="F6003" s="8" t="s">
        <v>2140</v>
      </c>
      <c r="G6003" s="16">
        <f>IFERROR(VLOOKUP(Table1[[#This Row],[Codigo_insumo]],BD_Insumos!$B:$E,4),"")</f>
        <v>13.596734305430379</v>
      </c>
      <c r="H6003" s="140">
        <v>8</v>
      </c>
      <c r="I6003" s="9"/>
      <c r="J6003" s="22">
        <f t="shared" si="93"/>
        <v>108.77387444344303</v>
      </c>
      <c r="K6003" s="22" t="str">
        <f>IF(I6003&lt;&gt;"",SUMIF(Table1[Codigo_servico],A6003,Table1[Subtotal_insumo]),"")</f>
        <v/>
      </c>
      <c r="L6003" s="16">
        <f>IF(Table1[[#This Row],[Ordem_insumos]]&lt;&gt;0,VLOOKUP(Table1[[#This Row],[Codigo_servico]],Preencher_Orcamento!$B:$D,3,FALSE)*Table1[[#This Row],[Qtde_insumo]],"")</f>
        <v>0</v>
      </c>
      <c r="M6003" s="16">
        <f>IF(Table1[[#This Row],[Ordem_insumos]]&lt;&gt;0,VLOOKUP(Table1[[#This Row],[Codigo_servico]],Preencher_Orcamento!$B:$D,3,FALSE)*Table1[[#This Row],[Subtotal_insumo]],"")</f>
        <v>0</v>
      </c>
    </row>
    <row r="6004" spans="1:13" x14ac:dyDescent="0.25">
      <c r="A6004" s="6">
        <v>97412</v>
      </c>
      <c r="B6004" s="126">
        <v>3</v>
      </c>
      <c r="C6004" s="133"/>
      <c r="D6004" s="134">
        <v>2041</v>
      </c>
      <c r="E6004" s="7" t="s">
        <v>2192</v>
      </c>
      <c r="F6004" s="8" t="s">
        <v>2140</v>
      </c>
      <c r="G6004" s="16">
        <f>IFERROR(VLOOKUP(Table1[[#This Row],[Codigo_insumo]],BD_Insumos!$B:$E,4),"")</f>
        <v>18.820516146129485</v>
      </c>
      <c r="H6004" s="140">
        <v>8</v>
      </c>
      <c r="I6004" s="9"/>
      <c r="J6004" s="22">
        <f t="shared" si="93"/>
        <v>150.56412916903588</v>
      </c>
      <c r="K6004" s="22" t="str">
        <f>IF(I6004&lt;&gt;"",SUMIF(Table1[Codigo_servico],A6004,Table1[Subtotal_insumo]),"")</f>
        <v/>
      </c>
      <c r="L6004" s="16">
        <f>IF(Table1[[#This Row],[Ordem_insumos]]&lt;&gt;0,VLOOKUP(Table1[[#This Row],[Codigo_servico]],Preencher_Orcamento!$B:$D,3,FALSE)*Table1[[#This Row],[Qtde_insumo]],"")</f>
        <v>0</v>
      </c>
      <c r="M6004" s="16">
        <f>IF(Table1[[#This Row],[Ordem_insumos]]&lt;&gt;0,VLOOKUP(Table1[[#This Row],[Codigo_servico]],Preencher_Orcamento!$B:$D,3,FALSE)*Table1[[#This Row],[Subtotal_insumo]],"")</f>
        <v>0</v>
      </c>
    </row>
    <row r="6005" spans="1:13" x14ac:dyDescent="0.25">
      <c r="A6005" s="3">
        <v>97413</v>
      </c>
      <c r="B6005" s="125">
        <v>0</v>
      </c>
      <c r="C6005" s="131" t="s">
        <v>3630</v>
      </c>
      <c r="D6005" s="132"/>
      <c r="E6005" s="4"/>
      <c r="F6005" s="4"/>
      <c r="G6005" s="17" t="str">
        <f>IFERROR(VLOOKUP(Table1[[#This Row],[Codigo_insumo]],BD_Insumos!$B:$E,4),"")</f>
        <v/>
      </c>
      <c r="H6005" s="139"/>
      <c r="I6005" s="5" t="s">
        <v>457</v>
      </c>
      <c r="J6005" s="20" t="str">
        <f t="shared" si="93"/>
        <v/>
      </c>
      <c r="K6005" s="21">
        <f>IF(I6005&lt;&gt;"",SUMIF(Table1[Codigo_servico],A6005,Table1[Subtotal_insumo]),"")</f>
        <v>508.91528402199151</v>
      </c>
      <c r="L6005" s="17" t="str">
        <f>IF(Table1[[#This Row],[Ordem_insumos]]&lt;&gt;0,VLOOKUP(Table1[[#This Row],[Codigo_servico]],Preencher_Orcamento!$B:$D,3,FALSE)*Table1[[#This Row],[Qtde_insumo]],"")</f>
        <v/>
      </c>
      <c r="M6005" s="17" t="str">
        <f>IF(Table1[[#This Row],[Ordem_insumos]]&lt;&gt;0,VLOOKUP(Table1[[#This Row],[Codigo_servico]],Preencher_Orcamento!$B:$D,3,FALSE)*Table1[[#This Row],[Subtotal_insumo]],"")</f>
        <v/>
      </c>
    </row>
    <row r="6006" spans="1:13" x14ac:dyDescent="0.25">
      <c r="A6006" s="6">
        <v>97413</v>
      </c>
      <c r="B6006" s="126">
        <v>1</v>
      </c>
      <c r="C6006" s="133"/>
      <c r="D6006" s="134">
        <v>2044</v>
      </c>
      <c r="E6006" s="7" t="s">
        <v>2193</v>
      </c>
      <c r="F6006" s="8" t="s">
        <v>2140</v>
      </c>
      <c r="G6006" s="16">
        <f>IFERROR(VLOOKUP(Table1[[#This Row],[Codigo_insumo]],BD_Insumos!$B:$E,4),"")</f>
        <v>13.596734305430379</v>
      </c>
      <c r="H6006" s="140">
        <v>16</v>
      </c>
      <c r="I6006" s="9"/>
      <c r="J6006" s="22">
        <f t="shared" si="93"/>
        <v>217.54774888688607</v>
      </c>
      <c r="K6006" s="22" t="str">
        <f>IF(I6006&lt;&gt;"",SUMIF(Table1[Codigo_servico],A6006,Table1[Subtotal_insumo]),"")</f>
        <v/>
      </c>
      <c r="L6006" s="16">
        <f>IF(Table1[[#This Row],[Ordem_insumos]]&lt;&gt;0,VLOOKUP(Table1[[#This Row],[Codigo_servico]],Preencher_Orcamento!$B:$D,3,FALSE)*Table1[[#This Row],[Qtde_insumo]],"")</f>
        <v>0</v>
      </c>
      <c r="M6006" s="16">
        <f>IF(Table1[[#This Row],[Ordem_insumos]]&lt;&gt;0,VLOOKUP(Table1[[#This Row],[Codigo_servico]],Preencher_Orcamento!$B:$D,3,FALSE)*Table1[[#This Row],[Subtotal_insumo]],"")</f>
        <v>0</v>
      </c>
    </row>
    <row r="6007" spans="1:13" x14ac:dyDescent="0.25">
      <c r="A6007" s="6">
        <v>97413</v>
      </c>
      <c r="B6007" s="126">
        <v>2</v>
      </c>
      <c r="C6007" s="133"/>
      <c r="D6007" s="134">
        <v>2041</v>
      </c>
      <c r="E6007" s="7" t="s">
        <v>2192</v>
      </c>
      <c r="F6007" s="8" t="s">
        <v>2140</v>
      </c>
      <c r="G6007" s="16">
        <f>IFERROR(VLOOKUP(Table1[[#This Row],[Codigo_insumo]],BD_Insumos!$B:$E,4),"")</f>
        <v>18.820516146129485</v>
      </c>
      <c r="H6007" s="140">
        <v>8</v>
      </c>
      <c r="I6007" s="9"/>
      <c r="J6007" s="22">
        <f t="shared" si="93"/>
        <v>150.56412916903588</v>
      </c>
      <c r="K6007" s="22" t="str">
        <f>IF(I6007&lt;&gt;"",SUMIF(Table1[Codigo_servico],A6007,Table1[Subtotal_insumo]),"")</f>
        <v/>
      </c>
      <c r="L6007" s="16">
        <f>IF(Table1[[#This Row],[Ordem_insumos]]&lt;&gt;0,VLOOKUP(Table1[[#This Row],[Codigo_servico]],Preencher_Orcamento!$B:$D,3,FALSE)*Table1[[#This Row],[Qtde_insumo]],"")</f>
        <v>0</v>
      </c>
      <c r="M6007" s="16">
        <f>IF(Table1[[#This Row],[Ordem_insumos]]&lt;&gt;0,VLOOKUP(Table1[[#This Row],[Codigo_servico]],Preencher_Orcamento!$B:$D,3,FALSE)*Table1[[#This Row],[Subtotal_insumo]],"")</f>
        <v>0</v>
      </c>
    </row>
    <row r="6008" spans="1:13" x14ac:dyDescent="0.25">
      <c r="A6008" s="6">
        <v>97413</v>
      </c>
      <c r="B6008" s="126">
        <v>3</v>
      </c>
      <c r="C6008" s="133"/>
      <c r="D6008" s="134">
        <v>1037</v>
      </c>
      <c r="E6008" s="7" t="s">
        <v>2958</v>
      </c>
      <c r="F6008" s="8" t="s">
        <v>2140</v>
      </c>
      <c r="G6008" s="16">
        <f>IFERROR(VLOOKUP(Table1[[#This Row],[Codigo_insumo]],BD_Insumos!$B:$E,4),"")</f>
        <v>35.200851491517405</v>
      </c>
      <c r="H6008" s="140">
        <v>4</v>
      </c>
      <c r="I6008" s="9"/>
      <c r="J6008" s="22">
        <f t="shared" si="93"/>
        <v>140.80340596606962</v>
      </c>
      <c r="K6008" s="22" t="str">
        <f>IF(I6008&lt;&gt;"",SUMIF(Table1[Codigo_servico],A6008,Table1[Subtotal_insumo]),"")</f>
        <v/>
      </c>
      <c r="L6008" s="16">
        <f>IF(Table1[[#This Row],[Ordem_insumos]]&lt;&gt;0,VLOOKUP(Table1[[#This Row],[Codigo_servico]],Preencher_Orcamento!$B:$D,3,FALSE)*Table1[[#This Row],[Qtde_insumo]],"")</f>
        <v>0</v>
      </c>
      <c r="M6008" s="16">
        <f>IF(Table1[[#This Row],[Ordem_insumos]]&lt;&gt;0,VLOOKUP(Table1[[#This Row],[Codigo_servico]],Preencher_Orcamento!$B:$D,3,FALSE)*Table1[[#This Row],[Subtotal_insumo]],"")</f>
        <v>0</v>
      </c>
    </row>
    <row r="6009" spans="1:13" x14ac:dyDescent="0.25">
      <c r="A6009" s="3">
        <v>97414</v>
      </c>
      <c r="B6009" s="125">
        <v>0</v>
      </c>
      <c r="C6009" s="131" t="s">
        <v>3631</v>
      </c>
      <c r="D6009" s="132"/>
      <c r="E6009" s="4"/>
      <c r="F6009" s="4"/>
      <c r="G6009" s="17" t="str">
        <f>IFERROR(VLOOKUP(Table1[[#This Row],[Codigo_insumo]],BD_Insumos!$B:$E,4),"")</f>
        <v/>
      </c>
      <c r="H6009" s="139"/>
      <c r="I6009" s="5" t="s">
        <v>457</v>
      </c>
      <c r="J6009" s="20" t="str">
        <f t="shared" si="93"/>
        <v/>
      </c>
      <c r="K6009" s="21">
        <f>IF(I6009&lt;&gt;"",SUMIF(Table1[Codigo_servico],A6009,Table1[Subtotal_insumo]),"")</f>
        <v>47.371443253047417</v>
      </c>
      <c r="L6009" s="17" t="str">
        <f>IF(Table1[[#This Row],[Ordem_insumos]]&lt;&gt;0,VLOOKUP(Table1[[#This Row],[Codigo_servico]],Preencher_Orcamento!$B:$D,3,FALSE)*Table1[[#This Row],[Qtde_insumo]],"")</f>
        <v/>
      </c>
      <c r="M6009" s="17" t="str">
        <f>IF(Table1[[#This Row],[Ordem_insumos]]&lt;&gt;0,VLOOKUP(Table1[[#This Row],[Codigo_servico]],Preencher_Orcamento!$B:$D,3,FALSE)*Table1[[#This Row],[Subtotal_insumo]],"")</f>
        <v/>
      </c>
    </row>
    <row r="6010" spans="1:13" x14ac:dyDescent="0.25">
      <c r="A6010" s="6">
        <v>97414</v>
      </c>
      <c r="B6010" s="126">
        <v>1</v>
      </c>
      <c r="C6010" s="133"/>
      <c r="D6010" s="134">
        <v>2044</v>
      </c>
      <c r="E6010" s="7" t="s">
        <v>2193</v>
      </c>
      <c r="F6010" s="8" t="s">
        <v>2140</v>
      </c>
      <c r="G6010" s="16">
        <f>IFERROR(VLOOKUP(Table1[[#This Row],[Codigo_insumo]],BD_Insumos!$B:$E,4),"")</f>
        <v>13.596734305430379</v>
      </c>
      <c r="H6010" s="140">
        <v>1.6</v>
      </c>
      <c r="I6010" s="9"/>
      <c r="J6010" s="22">
        <f t="shared" si="93"/>
        <v>21.754774888688608</v>
      </c>
      <c r="K6010" s="22" t="str">
        <f>IF(I6010&lt;&gt;"",SUMIF(Table1[Codigo_servico],A6010,Table1[Subtotal_insumo]),"")</f>
        <v/>
      </c>
      <c r="L6010" s="16">
        <f>IF(Table1[[#This Row],[Ordem_insumos]]&lt;&gt;0,VLOOKUP(Table1[[#This Row],[Codigo_servico]],Preencher_Orcamento!$B:$D,3,FALSE)*Table1[[#This Row],[Qtde_insumo]],"")</f>
        <v>0</v>
      </c>
      <c r="M6010" s="16">
        <f>IF(Table1[[#This Row],[Ordem_insumos]]&lt;&gt;0,VLOOKUP(Table1[[#This Row],[Codigo_servico]],Preencher_Orcamento!$B:$D,3,FALSE)*Table1[[#This Row],[Subtotal_insumo]],"")</f>
        <v>0</v>
      </c>
    </row>
    <row r="6011" spans="1:13" x14ac:dyDescent="0.25">
      <c r="A6011" s="6">
        <v>97414</v>
      </c>
      <c r="B6011" s="126">
        <v>2</v>
      </c>
      <c r="C6011" s="133"/>
      <c r="D6011" s="134">
        <v>2041</v>
      </c>
      <c r="E6011" s="7" t="s">
        <v>2192</v>
      </c>
      <c r="F6011" s="8" t="s">
        <v>2140</v>
      </c>
      <c r="G6011" s="16">
        <f>IFERROR(VLOOKUP(Table1[[#This Row],[Codigo_insumo]],BD_Insumos!$B:$E,4),"")</f>
        <v>18.820516146129485</v>
      </c>
      <c r="H6011" s="140">
        <v>0.8</v>
      </c>
      <c r="I6011" s="9"/>
      <c r="J6011" s="22">
        <f t="shared" si="93"/>
        <v>15.056412916903589</v>
      </c>
      <c r="K6011" s="22" t="str">
        <f>IF(I6011&lt;&gt;"",SUMIF(Table1[Codigo_servico],A6011,Table1[Subtotal_insumo]),"")</f>
        <v/>
      </c>
      <c r="L6011" s="16">
        <f>IF(Table1[[#This Row],[Ordem_insumos]]&lt;&gt;0,VLOOKUP(Table1[[#This Row],[Codigo_servico]],Preencher_Orcamento!$B:$D,3,FALSE)*Table1[[#This Row],[Qtde_insumo]],"")</f>
        <v>0</v>
      </c>
      <c r="M6011" s="16">
        <f>IF(Table1[[#This Row],[Ordem_insumos]]&lt;&gt;0,VLOOKUP(Table1[[#This Row],[Codigo_servico]],Preencher_Orcamento!$B:$D,3,FALSE)*Table1[[#This Row],[Subtotal_insumo]],"")</f>
        <v>0</v>
      </c>
    </row>
    <row r="6012" spans="1:13" x14ac:dyDescent="0.25">
      <c r="A6012" s="6">
        <v>97414</v>
      </c>
      <c r="B6012" s="126">
        <v>3</v>
      </c>
      <c r="C6012" s="133"/>
      <c r="D6012" s="134">
        <v>1037</v>
      </c>
      <c r="E6012" s="7" t="s">
        <v>2958</v>
      </c>
      <c r="F6012" s="8" t="s">
        <v>2140</v>
      </c>
      <c r="G6012" s="16">
        <f>IFERROR(VLOOKUP(Table1[[#This Row],[Codigo_insumo]],BD_Insumos!$B:$E,4),"")</f>
        <v>35.200851491517405</v>
      </c>
      <c r="H6012" s="140">
        <v>0.3</v>
      </c>
      <c r="I6012" s="9"/>
      <c r="J6012" s="22">
        <f t="shared" si="93"/>
        <v>10.560255447455221</v>
      </c>
      <c r="K6012" s="22" t="str">
        <f>IF(I6012&lt;&gt;"",SUMIF(Table1[Codigo_servico],A6012,Table1[Subtotal_insumo]),"")</f>
        <v/>
      </c>
      <c r="L6012" s="16">
        <f>IF(Table1[[#This Row],[Ordem_insumos]]&lt;&gt;0,VLOOKUP(Table1[[#This Row],[Codigo_servico]],Preencher_Orcamento!$B:$D,3,FALSE)*Table1[[#This Row],[Qtde_insumo]],"")</f>
        <v>0</v>
      </c>
      <c r="M6012" s="16">
        <f>IF(Table1[[#This Row],[Ordem_insumos]]&lt;&gt;0,VLOOKUP(Table1[[#This Row],[Codigo_servico]],Preencher_Orcamento!$B:$D,3,FALSE)*Table1[[#This Row],[Subtotal_insumo]],"")</f>
        <v>0</v>
      </c>
    </row>
    <row r="6013" spans="1:13" x14ac:dyDescent="0.25">
      <c r="A6013" s="3">
        <v>97415</v>
      </c>
      <c r="B6013" s="125">
        <v>0</v>
      </c>
      <c r="C6013" s="131" t="s">
        <v>3632</v>
      </c>
      <c r="D6013" s="132"/>
      <c r="E6013" s="4"/>
      <c r="F6013" s="4"/>
      <c r="G6013" s="17" t="str">
        <f>IFERROR(VLOOKUP(Table1[[#This Row],[Codigo_insumo]],BD_Insumos!$B:$E,4),"")</f>
        <v/>
      </c>
      <c r="H6013" s="139"/>
      <c r="I6013" s="5" t="s">
        <v>457</v>
      </c>
      <c r="J6013" s="20" t="str">
        <f t="shared" si="93"/>
        <v/>
      </c>
      <c r="K6013" s="21">
        <f>IF(I6013&lt;&gt;"",SUMIF(Table1[Codigo_servico],A6013,Table1[Subtotal_insumo]),"")</f>
        <v>92.02796951398048</v>
      </c>
      <c r="L6013" s="17" t="str">
        <f>IF(Table1[[#This Row],[Ordem_insumos]]&lt;&gt;0,VLOOKUP(Table1[[#This Row],[Codigo_servico]],Preencher_Orcamento!$B:$D,3,FALSE)*Table1[[#This Row],[Qtde_insumo]],"")</f>
        <v/>
      </c>
      <c r="M6013" s="17" t="str">
        <f>IF(Table1[[#This Row],[Ordem_insumos]]&lt;&gt;0,VLOOKUP(Table1[[#This Row],[Codigo_servico]],Preencher_Orcamento!$B:$D,3,FALSE)*Table1[[#This Row],[Subtotal_insumo]],"")</f>
        <v/>
      </c>
    </row>
    <row r="6014" spans="1:13" x14ac:dyDescent="0.25">
      <c r="A6014" s="6">
        <v>97415</v>
      </c>
      <c r="B6014" s="126">
        <v>1</v>
      </c>
      <c r="C6014" s="133"/>
      <c r="D6014" s="134">
        <v>2044</v>
      </c>
      <c r="E6014" s="7" t="s">
        <v>2193</v>
      </c>
      <c r="F6014" s="8" t="s">
        <v>2140</v>
      </c>
      <c r="G6014" s="16">
        <f>IFERROR(VLOOKUP(Table1[[#This Row],[Codigo_insumo]],BD_Insumos!$B:$E,4),"")</f>
        <v>13.596734305430379</v>
      </c>
      <c r="H6014" s="140">
        <v>4</v>
      </c>
      <c r="I6014" s="9"/>
      <c r="J6014" s="22">
        <f t="shared" si="93"/>
        <v>54.386937221721517</v>
      </c>
      <c r="K6014" s="22" t="str">
        <f>IF(I6014&lt;&gt;"",SUMIF(Table1[Codigo_servico],A6014,Table1[Subtotal_insumo]),"")</f>
        <v/>
      </c>
      <c r="L6014" s="16">
        <f>IF(Table1[[#This Row],[Ordem_insumos]]&lt;&gt;0,VLOOKUP(Table1[[#This Row],[Codigo_servico]],Preencher_Orcamento!$B:$D,3,FALSE)*Table1[[#This Row],[Qtde_insumo]],"")</f>
        <v>0</v>
      </c>
      <c r="M6014" s="16">
        <f>IF(Table1[[#This Row],[Ordem_insumos]]&lt;&gt;0,VLOOKUP(Table1[[#This Row],[Codigo_servico]],Preencher_Orcamento!$B:$D,3,FALSE)*Table1[[#This Row],[Subtotal_insumo]],"")</f>
        <v>0</v>
      </c>
    </row>
    <row r="6015" spans="1:13" x14ac:dyDescent="0.25">
      <c r="A6015" s="6">
        <v>97415</v>
      </c>
      <c r="B6015" s="126">
        <v>2</v>
      </c>
      <c r="C6015" s="133"/>
      <c r="D6015" s="134">
        <v>2041</v>
      </c>
      <c r="E6015" s="7" t="s">
        <v>2192</v>
      </c>
      <c r="F6015" s="8" t="s">
        <v>2140</v>
      </c>
      <c r="G6015" s="16">
        <f>IFERROR(VLOOKUP(Table1[[#This Row],[Codigo_insumo]],BD_Insumos!$B:$E,4),"")</f>
        <v>18.820516146129485</v>
      </c>
      <c r="H6015" s="140">
        <v>2</v>
      </c>
      <c r="I6015" s="9"/>
      <c r="J6015" s="22">
        <f t="shared" si="93"/>
        <v>37.64103229225897</v>
      </c>
      <c r="K6015" s="22" t="str">
        <f>IF(I6015&lt;&gt;"",SUMIF(Table1[Codigo_servico],A6015,Table1[Subtotal_insumo]),"")</f>
        <v/>
      </c>
      <c r="L6015" s="16">
        <f>IF(Table1[[#This Row],[Ordem_insumos]]&lt;&gt;0,VLOOKUP(Table1[[#This Row],[Codigo_servico]],Preencher_Orcamento!$B:$D,3,FALSE)*Table1[[#This Row],[Qtde_insumo]],"")</f>
        <v>0</v>
      </c>
      <c r="M6015" s="16">
        <f>IF(Table1[[#This Row],[Ordem_insumos]]&lt;&gt;0,VLOOKUP(Table1[[#This Row],[Codigo_servico]],Preencher_Orcamento!$B:$D,3,FALSE)*Table1[[#This Row],[Subtotal_insumo]],"")</f>
        <v>0</v>
      </c>
    </row>
    <row r="6016" spans="1:13" x14ac:dyDescent="0.25">
      <c r="A6016" s="3">
        <v>97416</v>
      </c>
      <c r="B6016" s="125">
        <v>0</v>
      </c>
      <c r="C6016" s="131" t="s">
        <v>3633</v>
      </c>
      <c r="D6016" s="132"/>
      <c r="E6016" s="4"/>
      <c r="F6016" s="4"/>
      <c r="G6016" s="17" t="str">
        <f>IFERROR(VLOOKUP(Table1[[#This Row],[Codigo_insumo]],BD_Insumos!$B:$E,4),"")</f>
        <v/>
      </c>
      <c r="H6016" s="139"/>
      <c r="I6016" s="5" t="s">
        <v>5</v>
      </c>
      <c r="J6016" s="20" t="str">
        <f t="shared" si="93"/>
        <v/>
      </c>
      <c r="K6016" s="21">
        <f>IF(I6016&lt;&gt;"",SUMIF(Table1[Codigo_servico],A6016,Table1[Subtotal_insumo]),"")</f>
        <v>9.7251751354679588</v>
      </c>
      <c r="L6016" s="17" t="str">
        <f>IF(Table1[[#This Row],[Ordem_insumos]]&lt;&gt;0,VLOOKUP(Table1[[#This Row],[Codigo_servico]],Preencher_Orcamento!$B:$D,3,FALSE)*Table1[[#This Row],[Qtde_insumo]],"")</f>
        <v/>
      </c>
      <c r="M6016" s="17" t="str">
        <f>IF(Table1[[#This Row],[Ordem_insumos]]&lt;&gt;0,VLOOKUP(Table1[[#This Row],[Codigo_servico]],Preencher_Orcamento!$B:$D,3,FALSE)*Table1[[#This Row],[Subtotal_insumo]],"")</f>
        <v/>
      </c>
    </row>
    <row r="6017" spans="1:13" x14ac:dyDescent="0.25">
      <c r="A6017" s="6">
        <v>97416</v>
      </c>
      <c r="B6017" s="126">
        <v>1</v>
      </c>
      <c r="C6017" s="133"/>
      <c r="D6017" s="134">
        <v>2044</v>
      </c>
      <c r="E6017" s="7" t="s">
        <v>2193</v>
      </c>
      <c r="F6017" s="8" t="s">
        <v>2140</v>
      </c>
      <c r="G6017" s="16">
        <f>IFERROR(VLOOKUP(Table1[[#This Row],[Codigo_insumo]],BD_Insumos!$B:$E,4),"")</f>
        <v>13.596734305430379</v>
      </c>
      <c r="H6017" s="140">
        <v>0.3</v>
      </c>
      <c r="I6017" s="9"/>
      <c r="J6017" s="22">
        <f t="shared" si="93"/>
        <v>4.0790202916291136</v>
      </c>
      <c r="K6017" s="22" t="str">
        <f>IF(I6017&lt;&gt;"",SUMIF(Table1[Codigo_servico],A6017,Table1[Subtotal_insumo]),"")</f>
        <v/>
      </c>
      <c r="L6017" s="16">
        <f>IF(Table1[[#This Row],[Ordem_insumos]]&lt;&gt;0,VLOOKUP(Table1[[#This Row],[Codigo_servico]],Preencher_Orcamento!$B:$D,3,FALSE)*Table1[[#This Row],[Qtde_insumo]],"")</f>
        <v>0</v>
      </c>
      <c r="M6017" s="16">
        <f>IF(Table1[[#This Row],[Ordem_insumos]]&lt;&gt;0,VLOOKUP(Table1[[#This Row],[Codigo_servico]],Preencher_Orcamento!$B:$D,3,FALSE)*Table1[[#This Row],[Subtotal_insumo]],"")</f>
        <v>0</v>
      </c>
    </row>
    <row r="6018" spans="1:13" x14ac:dyDescent="0.25">
      <c r="A6018" s="6">
        <v>97416</v>
      </c>
      <c r="B6018" s="126">
        <v>2</v>
      </c>
      <c r="C6018" s="133"/>
      <c r="D6018" s="134">
        <v>2041</v>
      </c>
      <c r="E6018" s="7" t="s">
        <v>2192</v>
      </c>
      <c r="F6018" s="8" t="s">
        <v>2140</v>
      </c>
      <c r="G6018" s="16">
        <f>IFERROR(VLOOKUP(Table1[[#This Row],[Codigo_insumo]],BD_Insumos!$B:$E,4),"")</f>
        <v>18.820516146129485</v>
      </c>
      <c r="H6018" s="140">
        <v>0.3</v>
      </c>
      <c r="I6018" s="9"/>
      <c r="J6018" s="22">
        <f t="shared" ref="J6018:J6081" si="94">IF(I6018="",G6018*H6018,"")</f>
        <v>5.6461548438388451</v>
      </c>
      <c r="K6018" s="22" t="str">
        <f>IF(I6018&lt;&gt;"",SUMIF(Table1[Codigo_servico],A6018,Table1[Subtotal_insumo]),"")</f>
        <v/>
      </c>
      <c r="L6018" s="16">
        <f>IF(Table1[[#This Row],[Ordem_insumos]]&lt;&gt;0,VLOOKUP(Table1[[#This Row],[Codigo_servico]],Preencher_Orcamento!$B:$D,3,FALSE)*Table1[[#This Row],[Qtde_insumo]],"")</f>
        <v>0</v>
      </c>
      <c r="M6018" s="16">
        <f>IF(Table1[[#This Row],[Ordem_insumos]]&lt;&gt;0,VLOOKUP(Table1[[#This Row],[Codigo_servico]],Preencher_Orcamento!$B:$D,3,FALSE)*Table1[[#This Row],[Subtotal_insumo]],"")</f>
        <v>0</v>
      </c>
    </row>
    <row r="6019" spans="1:13" x14ac:dyDescent="0.25">
      <c r="A6019" s="3">
        <v>97417</v>
      </c>
      <c r="B6019" s="125">
        <v>0</v>
      </c>
      <c r="C6019" s="131" t="s">
        <v>3634</v>
      </c>
      <c r="D6019" s="132"/>
      <c r="E6019" s="4"/>
      <c r="F6019" s="4"/>
      <c r="G6019" s="17" t="str">
        <f>IFERROR(VLOOKUP(Table1[[#This Row],[Codigo_insumo]],BD_Insumos!$B:$E,4),"")</f>
        <v/>
      </c>
      <c r="H6019" s="139"/>
      <c r="I6019" s="5" t="s">
        <v>457</v>
      </c>
      <c r="J6019" s="20" t="str">
        <f t="shared" si="94"/>
        <v/>
      </c>
      <c r="K6019" s="21">
        <f>IF(I6019&lt;&gt;"",SUMIF(Table1[Codigo_servico],A6019,Table1[Subtotal_insumo]),"")</f>
        <v>177.61459377166182</v>
      </c>
      <c r="L6019" s="17" t="str">
        <f>IF(Table1[[#This Row],[Ordem_insumos]]&lt;&gt;0,VLOOKUP(Table1[[#This Row],[Codigo_servico]],Preencher_Orcamento!$B:$D,3,FALSE)*Table1[[#This Row],[Qtde_insumo]],"")</f>
        <v/>
      </c>
      <c r="M6019" s="17" t="str">
        <f>IF(Table1[[#This Row],[Ordem_insumos]]&lt;&gt;0,VLOOKUP(Table1[[#This Row],[Codigo_servico]],Preencher_Orcamento!$B:$D,3,FALSE)*Table1[[#This Row],[Subtotal_insumo]],"")</f>
        <v/>
      </c>
    </row>
    <row r="6020" spans="1:13" x14ac:dyDescent="0.25">
      <c r="A6020" s="6">
        <v>97417</v>
      </c>
      <c r="B6020" s="126">
        <v>1</v>
      </c>
      <c r="C6020" s="133"/>
      <c r="D6020" s="134">
        <v>2041</v>
      </c>
      <c r="E6020" s="7" t="s">
        <v>2192</v>
      </c>
      <c r="F6020" s="8" t="s">
        <v>2140</v>
      </c>
      <c r="G6020" s="16">
        <f>IFERROR(VLOOKUP(Table1[[#This Row],[Codigo_insumo]],BD_Insumos!$B:$E,4),"")</f>
        <v>18.820516146129485</v>
      </c>
      <c r="H6020" s="140">
        <v>0.8</v>
      </c>
      <c r="I6020" s="9"/>
      <c r="J6020" s="22">
        <f t="shared" si="94"/>
        <v>15.056412916903589</v>
      </c>
      <c r="K6020" s="22" t="str">
        <f>IF(I6020&lt;&gt;"",SUMIF(Table1[Codigo_servico],A6020,Table1[Subtotal_insumo]),"")</f>
        <v/>
      </c>
      <c r="L6020" s="16">
        <f>IF(Table1[[#This Row],[Ordem_insumos]]&lt;&gt;0,VLOOKUP(Table1[[#This Row],[Codigo_servico]],Preencher_Orcamento!$B:$D,3,FALSE)*Table1[[#This Row],[Qtde_insumo]],"")</f>
        <v>0</v>
      </c>
      <c r="M6020" s="16">
        <f>IF(Table1[[#This Row],[Ordem_insumos]]&lt;&gt;0,VLOOKUP(Table1[[#This Row],[Codigo_servico]],Preencher_Orcamento!$B:$D,3,FALSE)*Table1[[#This Row],[Subtotal_insumo]],"")</f>
        <v>0</v>
      </c>
    </row>
    <row r="6021" spans="1:13" x14ac:dyDescent="0.25">
      <c r="A6021" s="6">
        <v>97417</v>
      </c>
      <c r="B6021" s="126">
        <v>2</v>
      </c>
      <c r="C6021" s="133"/>
      <c r="D6021" s="134">
        <v>1037</v>
      </c>
      <c r="E6021" s="7" t="s">
        <v>2958</v>
      </c>
      <c r="F6021" s="8" t="s">
        <v>2140</v>
      </c>
      <c r="G6021" s="16">
        <f>IFERROR(VLOOKUP(Table1[[#This Row],[Codigo_insumo]],BD_Insumos!$B:$E,4),"")</f>
        <v>35.200851491517405</v>
      </c>
      <c r="H6021" s="140">
        <v>4</v>
      </c>
      <c r="I6021" s="9"/>
      <c r="J6021" s="22">
        <f t="shared" si="94"/>
        <v>140.80340596606962</v>
      </c>
      <c r="K6021" s="22" t="str">
        <f>IF(I6021&lt;&gt;"",SUMIF(Table1[Codigo_servico],A6021,Table1[Subtotal_insumo]),"")</f>
        <v/>
      </c>
      <c r="L6021" s="16">
        <f>IF(Table1[[#This Row],[Ordem_insumos]]&lt;&gt;0,VLOOKUP(Table1[[#This Row],[Codigo_servico]],Preencher_Orcamento!$B:$D,3,FALSE)*Table1[[#This Row],[Qtde_insumo]],"")</f>
        <v>0</v>
      </c>
      <c r="M6021" s="16">
        <f>IF(Table1[[#This Row],[Ordem_insumos]]&lt;&gt;0,VLOOKUP(Table1[[#This Row],[Codigo_servico]],Preencher_Orcamento!$B:$D,3,FALSE)*Table1[[#This Row],[Subtotal_insumo]],"")</f>
        <v>0</v>
      </c>
    </row>
    <row r="6022" spans="1:13" x14ac:dyDescent="0.25">
      <c r="A6022" s="6">
        <v>97417</v>
      </c>
      <c r="B6022" s="126">
        <v>3</v>
      </c>
      <c r="C6022" s="133"/>
      <c r="D6022" s="134">
        <v>2044</v>
      </c>
      <c r="E6022" s="7" t="s">
        <v>2193</v>
      </c>
      <c r="F6022" s="8" t="s">
        <v>2140</v>
      </c>
      <c r="G6022" s="16">
        <f>IFERROR(VLOOKUP(Table1[[#This Row],[Codigo_insumo]],BD_Insumos!$B:$E,4),"")</f>
        <v>13.596734305430379</v>
      </c>
      <c r="H6022" s="140">
        <v>1.6</v>
      </c>
      <c r="I6022" s="9"/>
      <c r="J6022" s="22">
        <f t="shared" si="94"/>
        <v>21.754774888688608</v>
      </c>
      <c r="K6022" s="22" t="str">
        <f>IF(I6022&lt;&gt;"",SUMIF(Table1[Codigo_servico],A6022,Table1[Subtotal_insumo]),"")</f>
        <v/>
      </c>
      <c r="L6022" s="16">
        <f>IF(Table1[[#This Row],[Ordem_insumos]]&lt;&gt;0,VLOOKUP(Table1[[#This Row],[Codigo_servico]],Preencher_Orcamento!$B:$D,3,FALSE)*Table1[[#This Row],[Qtde_insumo]],"")</f>
        <v>0</v>
      </c>
      <c r="M6022" s="16">
        <f>IF(Table1[[#This Row],[Ordem_insumos]]&lt;&gt;0,VLOOKUP(Table1[[#This Row],[Codigo_servico]],Preencher_Orcamento!$B:$D,3,FALSE)*Table1[[#This Row],[Subtotal_insumo]],"")</f>
        <v>0</v>
      </c>
    </row>
    <row r="6023" spans="1:13" x14ac:dyDescent="0.25">
      <c r="A6023" s="3">
        <v>97418</v>
      </c>
      <c r="B6023" s="125">
        <v>0</v>
      </c>
      <c r="C6023" s="131" t="s">
        <v>3635</v>
      </c>
      <c r="D6023" s="132"/>
      <c r="E6023" s="4"/>
      <c r="F6023" s="4"/>
      <c r="G6023" s="17" t="str">
        <f>IFERROR(VLOOKUP(Table1[[#This Row],[Codigo_insumo]],BD_Insumos!$B:$E,4),"")</f>
        <v/>
      </c>
      <c r="H6023" s="139"/>
      <c r="I6023" s="5" t="s">
        <v>457</v>
      </c>
      <c r="J6023" s="20" t="str">
        <f t="shared" si="94"/>
        <v/>
      </c>
      <c r="K6023" s="21">
        <f>IF(I6023&lt;&gt;"",SUMIF(Table1[Codigo_servico],A6023,Table1[Subtotal_insumo]),"")</f>
        <v>197.28710374931671</v>
      </c>
      <c r="L6023" s="17" t="str">
        <f>IF(Table1[[#This Row],[Ordem_insumos]]&lt;&gt;0,VLOOKUP(Table1[[#This Row],[Codigo_servico]],Preencher_Orcamento!$B:$D,3,FALSE)*Table1[[#This Row],[Qtde_insumo]],"")</f>
        <v/>
      </c>
      <c r="M6023" s="17" t="str">
        <f>IF(Table1[[#This Row],[Ordem_insumos]]&lt;&gt;0,VLOOKUP(Table1[[#This Row],[Codigo_servico]],Preencher_Orcamento!$B:$D,3,FALSE)*Table1[[#This Row],[Subtotal_insumo]],"")</f>
        <v/>
      </c>
    </row>
    <row r="6024" spans="1:13" x14ac:dyDescent="0.25">
      <c r="A6024" s="6">
        <v>97418</v>
      </c>
      <c r="B6024" s="126">
        <v>1</v>
      </c>
      <c r="C6024" s="133"/>
      <c r="D6024" s="134">
        <v>2041</v>
      </c>
      <c r="E6024" s="7" t="s">
        <v>2192</v>
      </c>
      <c r="F6024" s="8" t="s">
        <v>2140</v>
      </c>
      <c r="G6024" s="16">
        <f>IFERROR(VLOOKUP(Table1[[#This Row],[Codigo_insumo]],BD_Insumos!$B:$E,4),"")</f>
        <v>18.820516146129485</v>
      </c>
      <c r="H6024" s="140">
        <v>5</v>
      </c>
      <c r="I6024" s="9"/>
      <c r="J6024" s="22">
        <f t="shared" si="94"/>
        <v>94.102580730647418</v>
      </c>
      <c r="K6024" s="22" t="str">
        <f>IF(I6024&lt;&gt;"",SUMIF(Table1[Codigo_servico],A6024,Table1[Subtotal_insumo]),"")</f>
        <v/>
      </c>
      <c r="L6024" s="16">
        <f>IF(Table1[[#This Row],[Ordem_insumos]]&lt;&gt;0,VLOOKUP(Table1[[#This Row],[Codigo_servico]],Preencher_Orcamento!$B:$D,3,FALSE)*Table1[[#This Row],[Qtde_insumo]],"")</f>
        <v>0</v>
      </c>
      <c r="M6024" s="16">
        <f>IF(Table1[[#This Row],[Ordem_insumos]]&lt;&gt;0,VLOOKUP(Table1[[#This Row],[Codigo_servico]],Preencher_Orcamento!$B:$D,3,FALSE)*Table1[[#This Row],[Subtotal_insumo]],"")</f>
        <v>0</v>
      </c>
    </row>
    <row r="6025" spans="1:13" x14ac:dyDescent="0.25">
      <c r="A6025" s="6">
        <v>97418</v>
      </c>
      <c r="B6025" s="126">
        <v>2</v>
      </c>
      <c r="C6025" s="133"/>
      <c r="D6025" s="134">
        <v>2044</v>
      </c>
      <c r="E6025" s="7" t="s">
        <v>2193</v>
      </c>
      <c r="F6025" s="8" t="s">
        <v>2140</v>
      </c>
      <c r="G6025" s="16">
        <f>IFERROR(VLOOKUP(Table1[[#This Row],[Codigo_insumo]],BD_Insumos!$B:$E,4),"")</f>
        <v>13.596734305430379</v>
      </c>
      <c r="H6025" s="140">
        <v>5</v>
      </c>
      <c r="I6025" s="9"/>
      <c r="J6025" s="22">
        <f t="shared" si="94"/>
        <v>67.983671527151898</v>
      </c>
      <c r="K6025" s="22" t="str">
        <f>IF(I6025&lt;&gt;"",SUMIF(Table1[Codigo_servico],A6025,Table1[Subtotal_insumo]),"")</f>
        <v/>
      </c>
      <c r="L6025" s="16">
        <f>IF(Table1[[#This Row],[Ordem_insumos]]&lt;&gt;0,VLOOKUP(Table1[[#This Row],[Codigo_servico]],Preencher_Orcamento!$B:$D,3,FALSE)*Table1[[#This Row],[Qtde_insumo]],"")</f>
        <v>0</v>
      </c>
      <c r="M6025" s="16">
        <f>IF(Table1[[#This Row],[Ordem_insumos]]&lt;&gt;0,VLOOKUP(Table1[[#This Row],[Codigo_servico]],Preencher_Orcamento!$B:$D,3,FALSE)*Table1[[#This Row],[Subtotal_insumo]],"")</f>
        <v>0</v>
      </c>
    </row>
    <row r="6026" spans="1:13" x14ac:dyDescent="0.25">
      <c r="A6026" s="6">
        <v>97418</v>
      </c>
      <c r="B6026" s="126">
        <v>3</v>
      </c>
      <c r="C6026" s="133"/>
      <c r="D6026" s="134">
        <v>1037</v>
      </c>
      <c r="E6026" s="7" t="s">
        <v>2958</v>
      </c>
      <c r="F6026" s="8" t="s">
        <v>2140</v>
      </c>
      <c r="G6026" s="16">
        <f>IFERROR(VLOOKUP(Table1[[#This Row],[Codigo_insumo]],BD_Insumos!$B:$E,4),"")</f>
        <v>35.200851491517405</v>
      </c>
      <c r="H6026" s="140">
        <v>1</v>
      </c>
      <c r="I6026" s="9"/>
      <c r="J6026" s="22">
        <f t="shared" si="94"/>
        <v>35.200851491517405</v>
      </c>
      <c r="K6026" s="22" t="str">
        <f>IF(I6026&lt;&gt;"",SUMIF(Table1[Codigo_servico],A6026,Table1[Subtotal_insumo]),"")</f>
        <v/>
      </c>
      <c r="L6026" s="16">
        <f>IF(Table1[[#This Row],[Ordem_insumos]]&lt;&gt;0,VLOOKUP(Table1[[#This Row],[Codigo_servico]],Preencher_Orcamento!$B:$D,3,FALSE)*Table1[[#This Row],[Qtde_insumo]],"")</f>
        <v>0</v>
      </c>
      <c r="M6026" s="16">
        <f>IF(Table1[[#This Row],[Ordem_insumos]]&lt;&gt;0,VLOOKUP(Table1[[#This Row],[Codigo_servico]],Preencher_Orcamento!$B:$D,3,FALSE)*Table1[[#This Row],[Subtotal_insumo]],"")</f>
        <v>0</v>
      </c>
    </row>
    <row r="6027" spans="1:13" x14ac:dyDescent="0.25">
      <c r="A6027" s="3">
        <v>97423</v>
      </c>
      <c r="B6027" s="125">
        <v>0</v>
      </c>
      <c r="C6027" s="131" t="s">
        <v>3636</v>
      </c>
      <c r="D6027" s="132"/>
      <c r="E6027" s="4"/>
      <c r="F6027" s="4"/>
      <c r="G6027" s="17" t="str">
        <f>IFERROR(VLOOKUP(Table1[[#This Row],[Codigo_insumo]],BD_Insumos!$B:$E,4),"")</f>
        <v/>
      </c>
      <c r="H6027" s="139"/>
      <c r="I6027" s="5" t="s">
        <v>457</v>
      </c>
      <c r="J6027" s="20" t="str">
        <f t="shared" si="94"/>
        <v/>
      </c>
      <c r="K6027" s="21">
        <f>IF(I6027&lt;&gt;"",SUMIF(Table1[Codigo_servico],A6027,Table1[Subtotal_insumo]),"")</f>
        <v>16.208625225779933</v>
      </c>
      <c r="L6027" s="17" t="str">
        <f>IF(Table1[[#This Row],[Ordem_insumos]]&lt;&gt;0,VLOOKUP(Table1[[#This Row],[Codigo_servico]],Preencher_Orcamento!$B:$D,3,FALSE)*Table1[[#This Row],[Qtde_insumo]],"")</f>
        <v/>
      </c>
      <c r="M6027" s="17" t="str">
        <f>IF(Table1[[#This Row],[Ordem_insumos]]&lt;&gt;0,VLOOKUP(Table1[[#This Row],[Codigo_servico]],Preencher_Orcamento!$B:$D,3,FALSE)*Table1[[#This Row],[Subtotal_insumo]],"")</f>
        <v/>
      </c>
    </row>
    <row r="6028" spans="1:13" x14ac:dyDescent="0.25">
      <c r="A6028" s="6">
        <v>97423</v>
      </c>
      <c r="B6028" s="126">
        <v>1</v>
      </c>
      <c r="C6028" s="133"/>
      <c r="D6028" s="134">
        <v>2041</v>
      </c>
      <c r="E6028" s="7" t="s">
        <v>2192</v>
      </c>
      <c r="F6028" s="8" t="s">
        <v>2140</v>
      </c>
      <c r="G6028" s="16">
        <f>IFERROR(VLOOKUP(Table1[[#This Row],[Codigo_insumo]],BD_Insumos!$B:$E,4),"")</f>
        <v>18.820516146129485</v>
      </c>
      <c r="H6028" s="140">
        <v>0.5</v>
      </c>
      <c r="I6028" s="9"/>
      <c r="J6028" s="22">
        <f t="shared" si="94"/>
        <v>9.4102580730647425</v>
      </c>
      <c r="K6028" s="22" t="str">
        <f>IF(I6028&lt;&gt;"",SUMIF(Table1[Codigo_servico],A6028,Table1[Subtotal_insumo]),"")</f>
        <v/>
      </c>
      <c r="L6028" s="16">
        <f>IF(Table1[[#This Row],[Ordem_insumos]]&lt;&gt;0,VLOOKUP(Table1[[#This Row],[Codigo_servico]],Preencher_Orcamento!$B:$D,3,FALSE)*Table1[[#This Row],[Qtde_insumo]],"")</f>
        <v>0</v>
      </c>
      <c r="M6028" s="16">
        <f>IF(Table1[[#This Row],[Ordem_insumos]]&lt;&gt;0,VLOOKUP(Table1[[#This Row],[Codigo_servico]],Preencher_Orcamento!$B:$D,3,FALSE)*Table1[[#This Row],[Subtotal_insumo]],"")</f>
        <v>0</v>
      </c>
    </row>
    <row r="6029" spans="1:13" x14ac:dyDescent="0.25">
      <c r="A6029" s="6">
        <v>97423</v>
      </c>
      <c r="B6029" s="126">
        <v>2</v>
      </c>
      <c r="C6029" s="133"/>
      <c r="D6029" s="134">
        <v>2044</v>
      </c>
      <c r="E6029" s="7" t="s">
        <v>2193</v>
      </c>
      <c r="F6029" s="8" t="s">
        <v>2140</v>
      </c>
      <c r="G6029" s="16">
        <f>IFERROR(VLOOKUP(Table1[[#This Row],[Codigo_insumo]],BD_Insumos!$B:$E,4),"")</f>
        <v>13.596734305430379</v>
      </c>
      <c r="H6029" s="140">
        <v>0.5</v>
      </c>
      <c r="I6029" s="9"/>
      <c r="J6029" s="22">
        <f t="shared" si="94"/>
        <v>6.7983671527151897</v>
      </c>
      <c r="K6029" s="22" t="str">
        <f>IF(I6029&lt;&gt;"",SUMIF(Table1[Codigo_servico],A6029,Table1[Subtotal_insumo]),"")</f>
        <v/>
      </c>
      <c r="L6029" s="16">
        <f>IF(Table1[[#This Row],[Ordem_insumos]]&lt;&gt;0,VLOOKUP(Table1[[#This Row],[Codigo_servico]],Preencher_Orcamento!$B:$D,3,FALSE)*Table1[[#This Row],[Qtde_insumo]],"")</f>
        <v>0</v>
      </c>
      <c r="M6029" s="16">
        <f>IF(Table1[[#This Row],[Ordem_insumos]]&lt;&gt;0,VLOOKUP(Table1[[#This Row],[Codigo_servico]],Preencher_Orcamento!$B:$D,3,FALSE)*Table1[[#This Row],[Subtotal_insumo]],"")</f>
        <v>0</v>
      </c>
    </row>
    <row r="6030" spans="1:13" x14ac:dyDescent="0.25">
      <c r="A6030" s="3">
        <v>97424</v>
      </c>
      <c r="B6030" s="125">
        <v>0</v>
      </c>
      <c r="C6030" s="131" t="s">
        <v>3637</v>
      </c>
      <c r="D6030" s="132"/>
      <c r="E6030" s="4"/>
      <c r="F6030" s="4"/>
      <c r="G6030" s="17" t="str">
        <f>IFERROR(VLOOKUP(Table1[[#This Row],[Codigo_insumo]],BD_Insumos!$B:$E,4),"")</f>
        <v/>
      </c>
      <c r="H6030" s="139"/>
      <c r="I6030" s="5" t="s">
        <v>457</v>
      </c>
      <c r="J6030" s="20" t="str">
        <f t="shared" si="94"/>
        <v/>
      </c>
      <c r="K6030" s="21">
        <f>IF(I6030&lt;&gt;"",SUMIF(Table1[Codigo_servico],A6030,Table1[Subtotal_insumo]),"")</f>
        <v>9.7251751354679588</v>
      </c>
      <c r="L6030" s="17" t="str">
        <f>IF(Table1[[#This Row],[Ordem_insumos]]&lt;&gt;0,VLOOKUP(Table1[[#This Row],[Codigo_servico]],Preencher_Orcamento!$B:$D,3,FALSE)*Table1[[#This Row],[Qtde_insumo]],"")</f>
        <v/>
      </c>
      <c r="M6030" s="17" t="str">
        <f>IF(Table1[[#This Row],[Ordem_insumos]]&lt;&gt;0,VLOOKUP(Table1[[#This Row],[Codigo_servico]],Preencher_Orcamento!$B:$D,3,FALSE)*Table1[[#This Row],[Subtotal_insumo]],"")</f>
        <v/>
      </c>
    </row>
    <row r="6031" spans="1:13" x14ac:dyDescent="0.25">
      <c r="A6031" s="6">
        <v>97424</v>
      </c>
      <c r="B6031" s="126">
        <v>1</v>
      </c>
      <c r="C6031" s="133"/>
      <c r="D6031" s="134">
        <v>2041</v>
      </c>
      <c r="E6031" s="7" t="s">
        <v>2192</v>
      </c>
      <c r="F6031" s="8" t="s">
        <v>2140</v>
      </c>
      <c r="G6031" s="16">
        <f>IFERROR(VLOOKUP(Table1[[#This Row],[Codigo_insumo]],BD_Insumos!$B:$E,4),"")</f>
        <v>18.820516146129485</v>
      </c>
      <c r="H6031" s="140">
        <v>0.3</v>
      </c>
      <c r="I6031" s="9"/>
      <c r="J6031" s="22">
        <f t="shared" si="94"/>
        <v>5.6461548438388451</v>
      </c>
      <c r="K6031" s="22" t="str">
        <f>IF(I6031&lt;&gt;"",SUMIF(Table1[Codigo_servico],A6031,Table1[Subtotal_insumo]),"")</f>
        <v/>
      </c>
      <c r="L6031" s="16">
        <f>IF(Table1[[#This Row],[Ordem_insumos]]&lt;&gt;0,VLOOKUP(Table1[[#This Row],[Codigo_servico]],Preencher_Orcamento!$B:$D,3,FALSE)*Table1[[#This Row],[Qtde_insumo]],"")</f>
        <v>0</v>
      </c>
      <c r="M6031" s="16">
        <f>IF(Table1[[#This Row],[Ordem_insumos]]&lt;&gt;0,VLOOKUP(Table1[[#This Row],[Codigo_servico]],Preencher_Orcamento!$B:$D,3,FALSE)*Table1[[#This Row],[Subtotal_insumo]],"")</f>
        <v>0</v>
      </c>
    </row>
    <row r="6032" spans="1:13" x14ac:dyDescent="0.25">
      <c r="A6032" s="6">
        <v>97424</v>
      </c>
      <c r="B6032" s="126">
        <v>2</v>
      </c>
      <c r="C6032" s="133"/>
      <c r="D6032" s="134">
        <v>2044</v>
      </c>
      <c r="E6032" s="7" t="s">
        <v>2193</v>
      </c>
      <c r="F6032" s="8" t="s">
        <v>2140</v>
      </c>
      <c r="G6032" s="16">
        <f>IFERROR(VLOOKUP(Table1[[#This Row],[Codigo_insumo]],BD_Insumos!$B:$E,4),"")</f>
        <v>13.596734305430379</v>
      </c>
      <c r="H6032" s="140">
        <v>0.3</v>
      </c>
      <c r="I6032" s="9"/>
      <c r="J6032" s="22">
        <f t="shared" si="94"/>
        <v>4.0790202916291136</v>
      </c>
      <c r="K6032" s="22" t="str">
        <f>IF(I6032&lt;&gt;"",SUMIF(Table1[Codigo_servico],A6032,Table1[Subtotal_insumo]),"")</f>
        <v/>
      </c>
      <c r="L6032" s="16">
        <f>IF(Table1[[#This Row],[Ordem_insumos]]&lt;&gt;0,VLOOKUP(Table1[[#This Row],[Codigo_servico]],Preencher_Orcamento!$B:$D,3,FALSE)*Table1[[#This Row],[Qtde_insumo]],"")</f>
        <v>0</v>
      </c>
      <c r="M6032" s="16">
        <f>IF(Table1[[#This Row],[Ordem_insumos]]&lt;&gt;0,VLOOKUP(Table1[[#This Row],[Codigo_servico]],Preencher_Orcamento!$B:$D,3,FALSE)*Table1[[#This Row],[Subtotal_insumo]],"")</f>
        <v>0</v>
      </c>
    </row>
    <row r="6033" spans="1:13" x14ac:dyDescent="0.25">
      <c r="A6033" s="3">
        <v>98003</v>
      </c>
      <c r="B6033" s="125">
        <v>0</v>
      </c>
      <c r="C6033" s="131" t="s">
        <v>3638</v>
      </c>
      <c r="D6033" s="132"/>
      <c r="E6033" s="4"/>
      <c r="F6033" s="4"/>
      <c r="G6033" s="17" t="str">
        <f>IFERROR(VLOOKUP(Table1[[#This Row],[Codigo_insumo]],BD_Insumos!$B:$E,4),"")</f>
        <v/>
      </c>
      <c r="H6033" s="139"/>
      <c r="I6033" s="5" t="s">
        <v>457</v>
      </c>
      <c r="J6033" s="20" t="str">
        <f t="shared" si="94"/>
        <v/>
      </c>
      <c r="K6033" s="21">
        <f>IF(I6033&lt;&gt;"",SUMIF(Table1[Codigo_servico],A6033,Table1[Subtotal_insumo]),"")</f>
        <v>659.78941152497623</v>
      </c>
      <c r="L6033" s="17" t="str">
        <f>IF(Table1[[#This Row],[Ordem_insumos]]&lt;&gt;0,VLOOKUP(Table1[[#This Row],[Codigo_servico]],Preencher_Orcamento!$B:$D,3,FALSE)*Table1[[#This Row],[Qtde_insumo]],"")</f>
        <v/>
      </c>
      <c r="M6033" s="17" t="str">
        <f>IF(Table1[[#This Row],[Ordem_insumos]]&lt;&gt;0,VLOOKUP(Table1[[#This Row],[Codigo_servico]],Preencher_Orcamento!$B:$D,3,FALSE)*Table1[[#This Row],[Subtotal_insumo]],"")</f>
        <v/>
      </c>
    </row>
    <row r="6034" spans="1:13" ht="26.25" x14ac:dyDescent="0.25">
      <c r="A6034" s="6">
        <v>98003</v>
      </c>
      <c r="B6034" s="126">
        <v>1</v>
      </c>
      <c r="C6034" s="133"/>
      <c r="D6034" s="134">
        <v>58604</v>
      </c>
      <c r="E6034" s="7" t="s">
        <v>1573</v>
      </c>
      <c r="F6034" s="8" t="s">
        <v>457</v>
      </c>
      <c r="G6034" s="16">
        <f>IFERROR(VLOOKUP(Table1[[#This Row],[Codigo_insumo]],BD_Insumos!$B:$E,4),"")</f>
        <v>313.30380000000002</v>
      </c>
      <c r="H6034" s="140">
        <v>1</v>
      </c>
      <c r="I6034" s="9"/>
      <c r="J6034" s="22">
        <f t="shared" si="94"/>
        <v>313.30380000000002</v>
      </c>
      <c r="K6034" s="22" t="str">
        <f>IF(I6034&lt;&gt;"",SUMIF(Table1[Codigo_servico],A6034,Table1[Subtotal_insumo]),"")</f>
        <v/>
      </c>
      <c r="L6034" s="16">
        <f>IF(Table1[[#This Row],[Ordem_insumos]]&lt;&gt;0,VLOOKUP(Table1[[#This Row],[Codigo_servico]],Preencher_Orcamento!$B:$D,3,FALSE)*Table1[[#This Row],[Qtde_insumo]],"")</f>
        <v>0</v>
      </c>
      <c r="M6034" s="16">
        <f>IF(Table1[[#This Row],[Ordem_insumos]]&lt;&gt;0,VLOOKUP(Table1[[#This Row],[Codigo_servico]],Preencher_Orcamento!$B:$D,3,FALSE)*Table1[[#This Row],[Subtotal_insumo]],"")</f>
        <v>0</v>
      </c>
    </row>
    <row r="6035" spans="1:13" x14ac:dyDescent="0.25">
      <c r="A6035" s="6">
        <v>98003</v>
      </c>
      <c r="B6035" s="126">
        <v>2</v>
      </c>
      <c r="C6035" s="133"/>
      <c r="D6035" s="134">
        <v>1037</v>
      </c>
      <c r="E6035" s="7" t="s">
        <v>2958</v>
      </c>
      <c r="F6035" s="8" t="s">
        <v>2140</v>
      </c>
      <c r="G6035" s="16">
        <f>IFERROR(VLOOKUP(Table1[[#This Row],[Codigo_insumo]],BD_Insumos!$B:$E,4),"")</f>
        <v>35.200851491517405</v>
      </c>
      <c r="H6035" s="140">
        <v>2</v>
      </c>
      <c r="I6035" s="9"/>
      <c r="J6035" s="22">
        <f t="shared" si="94"/>
        <v>70.401702983034809</v>
      </c>
      <c r="K6035" s="22" t="str">
        <f>IF(I6035&lt;&gt;"",SUMIF(Table1[Codigo_servico],A6035,Table1[Subtotal_insumo]),"")</f>
        <v/>
      </c>
      <c r="L6035" s="16">
        <f>IF(Table1[[#This Row],[Ordem_insumos]]&lt;&gt;0,VLOOKUP(Table1[[#This Row],[Codigo_servico]],Preencher_Orcamento!$B:$D,3,FALSE)*Table1[[#This Row],[Qtde_insumo]],"")</f>
        <v>0</v>
      </c>
      <c r="M6035" s="16">
        <f>IF(Table1[[#This Row],[Ordem_insumos]]&lt;&gt;0,VLOOKUP(Table1[[#This Row],[Codigo_servico]],Preencher_Orcamento!$B:$D,3,FALSE)*Table1[[#This Row],[Subtotal_insumo]],"")</f>
        <v>0</v>
      </c>
    </row>
    <row r="6036" spans="1:13" x14ac:dyDescent="0.25">
      <c r="A6036" s="6">
        <v>98003</v>
      </c>
      <c r="B6036" s="126">
        <v>3</v>
      </c>
      <c r="C6036" s="133"/>
      <c r="D6036" s="134">
        <v>2041</v>
      </c>
      <c r="E6036" s="7" t="s">
        <v>2192</v>
      </c>
      <c r="F6036" s="8" t="s">
        <v>2140</v>
      </c>
      <c r="G6036" s="16">
        <f>IFERROR(VLOOKUP(Table1[[#This Row],[Codigo_insumo]],BD_Insumos!$B:$E,4),"")</f>
        <v>18.820516146129485</v>
      </c>
      <c r="H6036" s="140">
        <v>6</v>
      </c>
      <c r="I6036" s="9"/>
      <c r="J6036" s="22">
        <f t="shared" si="94"/>
        <v>112.92309687677691</v>
      </c>
      <c r="K6036" s="22" t="str">
        <f>IF(I6036&lt;&gt;"",SUMIF(Table1[Codigo_servico],A6036,Table1[Subtotal_insumo]),"")</f>
        <v/>
      </c>
      <c r="L6036" s="16">
        <f>IF(Table1[[#This Row],[Ordem_insumos]]&lt;&gt;0,VLOOKUP(Table1[[#This Row],[Codigo_servico]],Preencher_Orcamento!$B:$D,3,FALSE)*Table1[[#This Row],[Qtde_insumo]],"")</f>
        <v>0</v>
      </c>
      <c r="M6036" s="16">
        <f>IF(Table1[[#This Row],[Ordem_insumos]]&lt;&gt;0,VLOOKUP(Table1[[#This Row],[Codigo_servico]],Preencher_Orcamento!$B:$D,3,FALSE)*Table1[[#This Row],[Subtotal_insumo]],"")</f>
        <v>0</v>
      </c>
    </row>
    <row r="6037" spans="1:13" x14ac:dyDescent="0.25">
      <c r="A6037" s="6">
        <v>98003</v>
      </c>
      <c r="B6037" s="126">
        <v>4</v>
      </c>
      <c r="C6037" s="133"/>
      <c r="D6037" s="134">
        <v>2044</v>
      </c>
      <c r="E6037" s="7" t="s">
        <v>2193</v>
      </c>
      <c r="F6037" s="8" t="s">
        <v>2140</v>
      </c>
      <c r="G6037" s="18">
        <f>IFERROR(VLOOKUP(Table1[[#This Row],[Codigo_insumo]],BD_Insumos!$B:$E,4),"")</f>
        <v>13.596734305430379</v>
      </c>
      <c r="H6037" s="140">
        <v>12</v>
      </c>
      <c r="I6037" s="9"/>
      <c r="J6037" s="23">
        <f t="shared" si="94"/>
        <v>163.16081166516454</v>
      </c>
      <c r="K6037" s="22" t="str">
        <f>IF(I6037&lt;&gt;"",SUMIF(Table1[Codigo_servico],A6037,Table1[Subtotal_insumo]),"")</f>
        <v/>
      </c>
      <c r="L6037" s="18">
        <f>IF(Table1[[#This Row],[Ordem_insumos]]&lt;&gt;0,VLOOKUP(Table1[[#This Row],[Codigo_servico]],Preencher_Orcamento!$B:$D,3,FALSE)*Table1[[#This Row],[Qtde_insumo]],"")</f>
        <v>0</v>
      </c>
      <c r="M6037" s="18">
        <f>IF(Table1[[#This Row],[Ordem_insumos]]&lt;&gt;0,VLOOKUP(Table1[[#This Row],[Codigo_servico]],Preencher_Orcamento!$B:$D,3,FALSE)*Table1[[#This Row],[Subtotal_insumo]],"")</f>
        <v>0</v>
      </c>
    </row>
    <row r="6038" spans="1:13" x14ac:dyDescent="0.25">
      <c r="A6038" s="3">
        <v>98004</v>
      </c>
      <c r="B6038" s="125">
        <v>0</v>
      </c>
      <c r="C6038" s="131" t="s">
        <v>3639</v>
      </c>
      <c r="D6038" s="132"/>
      <c r="E6038" s="4"/>
      <c r="F6038" s="4"/>
      <c r="G6038" s="17" t="str">
        <f>IFERROR(VLOOKUP(Table1[[#This Row],[Codigo_insumo]],BD_Insumos!$B:$E,4),"")</f>
        <v/>
      </c>
      <c r="H6038" s="139"/>
      <c r="I6038" s="5" t="s">
        <v>457</v>
      </c>
      <c r="J6038" s="20" t="str">
        <f t="shared" si="94"/>
        <v/>
      </c>
      <c r="K6038" s="21">
        <f>IF(I6038&lt;&gt;"",SUMIF(Table1[Codigo_servico],A6038,Table1[Subtotal_insumo]),"")</f>
        <v>751.1777115249763</v>
      </c>
      <c r="L6038" s="17" t="str">
        <f>IF(Table1[[#This Row],[Ordem_insumos]]&lt;&gt;0,VLOOKUP(Table1[[#This Row],[Codigo_servico]],Preencher_Orcamento!$B:$D,3,FALSE)*Table1[[#This Row],[Qtde_insumo]],"")</f>
        <v/>
      </c>
      <c r="M6038" s="17" t="str">
        <f>IF(Table1[[#This Row],[Ordem_insumos]]&lt;&gt;0,VLOOKUP(Table1[[#This Row],[Codigo_servico]],Preencher_Orcamento!$B:$D,3,FALSE)*Table1[[#This Row],[Subtotal_insumo]],"")</f>
        <v/>
      </c>
    </row>
    <row r="6039" spans="1:13" x14ac:dyDescent="0.25">
      <c r="A6039" s="6">
        <v>98004</v>
      </c>
      <c r="B6039" s="126">
        <v>1</v>
      </c>
      <c r="C6039" s="133"/>
      <c r="D6039" s="134">
        <v>1037</v>
      </c>
      <c r="E6039" s="7" t="s">
        <v>2958</v>
      </c>
      <c r="F6039" s="8" t="s">
        <v>2140</v>
      </c>
      <c r="G6039" s="16">
        <f>IFERROR(VLOOKUP(Table1[[#This Row],[Codigo_insumo]],BD_Insumos!$B:$E,4),"")</f>
        <v>35.200851491517405</v>
      </c>
      <c r="H6039" s="140">
        <v>2</v>
      </c>
      <c r="I6039" s="9"/>
      <c r="J6039" s="22">
        <f t="shared" si="94"/>
        <v>70.401702983034809</v>
      </c>
      <c r="K6039" s="22" t="str">
        <f>IF(I6039&lt;&gt;"",SUMIF(Table1[Codigo_servico],A6039,Table1[Subtotal_insumo]),"")</f>
        <v/>
      </c>
      <c r="L6039" s="16">
        <f>IF(Table1[[#This Row],[Ordem_insumos]]&lt;&gt;0,VLOOKUP(Table1[[#This Row],[Codigo_servico]],Preencher_Orcamento!$B:$D,3,FALSE)*Table1[[#This Row],[Qtde_insumo]],"")</f>
        <v>0</v>
      </c>
      <c r="M6039" s="16">
        <f>IF(Table1[[#This Row],[Ordem_insumos]]&lt;&gt;0,VLOOKUP(Table1[[#This Row],[Codigo_servico]],Preencher_Orcamento!$B:$D,3,FALSE)*Table1[[#This Row],[Subtotal_insumo]],"")</f>
        <v>0</v>
      </c>
    </row>
    <row r="6040" spans="1:13" x14ac:dyDescent="0.25">
      <c r="A6040" s="6">
        <v>98004</v>
      </c>
      <c r="B6040" s="126">
        <v>2</v>
      </c>
      <c r="C6040" s="133"/>
      <c r="D6040" s="134">
        <v>2041</v>
      </c>
      <c r="E6040" s="7" t="s">
        <v>2192</v>
      </c>
      <c r="F6040" s="8" t="s">
        <v>2140</v>
      </c>
      <c r="G6040" s="16">
        <f>IFERROR(VLOOKUP(Table1[[#This Row],[Codigo_insumo]],BD_Insumos!$B:$E,4),"")</f>
        <v>18.820516146129485</v>
      </c>
      <c r="H6040" s="140">
        <v>6</v>
      </c>
      <c r="I6040" s="9"/>
      <c r="J6040" s="22">
        <f t="shared" si="94"/>
        <v>112.92309687677691</v>
      </c>
      <c r="K6040" s="22" t="str">
        <f>IF(I6040&lt;&gt;"",SUMIF(Table1[Codigo_servico],A6040,Table1[Subtotal_insumo]),"")</f>
        <v/>
      </c>
      <c r="L6040" s="16">
        <f>IF(Table1[[#This Row],[Ordem_insumos]]&lt;&gt;0,VLOOKUP(Table1[[#This Row],[Codigo_servico]],Preencher_Orcamento!$B:$D,3,FALSE)*Table1[[#This Row],[Qtde_insumo]],"")</f>
        <v>0</v>
      </c>
      <c r="M6040" s="16">
        <f>IF(Table1[[#This Row],[Ordem_insumos]]&lt;&gt;0,VLOOKUP(Table1[[#This Row],[Codigo_servico]],Preencher_Orcamento!$B:$D,3,FALSE)*Table1[[#This Row],[Subtotal_insumo]],"")</f>
        <v>0</v>
      </c>
    </row>
    <row r="6041" spans="1:13" ht="26.25" x14ac:dyDescent="0.25">
      <c r="A6041" s="6">
        <v>98004</v>
      </c>
      <c r="B6041" s="126">
        <v>3</v>
      </c>
      <c r="C6041" s="133"/>
      <c r="D6041" s="134">
        <v>58606</v>
      </c>
      <c r="E6041" s="7" t="s">
        <v>1574</v>
      </c>
      <c r="F6041" s="8" t="s">
        <v>457</v>
      </c>
      <c r="G6041" s="16">
        <f>IFERROR(VLOOKUP(Table1[[#This Row],[Codigo_insumo]],BD_Insumos!$B:$E,4),"")</f>
        <v>404.69209999999998</v>
      </c>
      <c r="H6041" s="140">
        <v>1</v>
      </c>
      <c r="I6041" s="9"/>
      <c r="J6041" s="22">
        <f t="shared" si="94"/>
        <v>404.69209999999998</v>
      </c>
      <c r="K6041" s="22" t="str">
        <f>IF(I6041&lt;&gt;"",SUMIF(Table1[Codigo_servico],A6041,Table1[Subtotal_insumo]),"")</f>
        <v/>
      </c>
      <c r="L6041" s="16">
        <f>IF(Table1[[#This Row],[Ordem_insumos]]&lt;&gt;0,VLOOKUP(Table1[[#This Row],[Codigo_servico]],Preencher_Orcamento!$B:$D,3,FALSE)*Table1[[#This Row],[Qtde_insumo]],"")</f>
        <v>0</v>
      </c>
      <c r="M6041" s="16">
        <f>IF(Table1[[#This Row],[Ordem_insumos]]&lt;&gt;0,VLOOKUP(Table1[[#This Row],[Codigo_servico]],Preencher_Orcamento!$B:$D,3,FALSE)*Table1[[#This Row],[Subtotal_insumo]],"")</f>
        <v>0</v>
      </c>
    </row>
    <row r="6042" spans="1:13" x14ac:dyDescent="0.25">
      <c r="A6042" s="6">
        <v>98004</v>
      </c>
      <c r="B6042" s="126">
        <v>4</v>
      </c>
      <c r="C6042" s="133"/>
      <c r="D6042" s="134">
        <v>2044</v>
      </c>
      <c r="E6042" s="7" t="s">
        <v>2193</v>
      </c>
      <c r="F6042" s="8" t="s">
        <v>2140</v>
      </c>
      <c r="G6042" s="18">
        <f>IFERROR(VLOOKUP(Table1[[#This Row],[Codigo_insumo]],BD_Insumos!$B:$E,4),"")</f>
        <v>13.596734305430379</v>
      </c>
      <c r="H6042" s="140">
        <v>12</v>
      </c>
      <c r="I6042" s="9"/>
      <c r="J6042" s="23">
        <f t="shared" si="94"/>
        <v>163.16081166516454</v>
      </c>
      <c r="K6042" s="22" t="str">
        <f>IF(I6042&lt;&gt;"",SUMIF(Table1[Codigo_servico],A6042,Table1[Subtotal_insumo]),"")</f>
        <v/>
      </c>
      <c r="L6042" s="18">
        <f>IF(Table1[[#This Row],[Ordem_insumos]]&lt;&gt;0,VLOOKUP(Table1[[#This Row],[Codigo_servico]],Preencher_Orcamento!$B:$D,3,FALSE)*Table1[[#This Row],[Qtde_insumo]],"")</f>
        <v>0</v>
      </c>
      <c r="M6042" s="18">
        <f>IF(Table1[[#This Row],[Ordem_insumos]]&lt;&gt;0,VLOOKUP(Table1[[#This Row],[Codigo_servico]],Preencher_Orcamento!$B:$D,3,FALSE)*Table1[[#This Row],[Subtotal_insumo]],"")</f>
        <v>0</v>
      </c>
    </row>
    <row r="6043" spans="1:13" x14ac:dyDescent="0.25">
      <c r="A6043" s="3">
        <v>98011</v>
      </c>
      <c r="B6043" s="125">
        <v>0</v>
      </c>
      <c r="C6043" s="131" t="s">
        <v>3640</v>
      </c>
      <c r="D6043" s="132"/>
      <c r="E6043" s="4"/>
      <c r="F6043" s="4"/>
      <c r="G6043" s="17" t="str">
        <f>IFERROR(VLOOKUP(Table1[[#This Row],[Codigo_insumo]],BD_Insumos!$B:$E,4),"")</f>
        <v/>
      </c>
      <c r="H6043" s="139"/>
      <c r="I6043" s="5" t="s">
        <v>457</v>
      </c>
      <c r="J6043" s="20" t="str">
        <f t="shared" si="94"/>
        <v/>
      </c>
      <c r="K6043" s="21">
        <f>IF(I6043&lt;&gt;"",SUMIF(Table1[Codigo_servico],A6043,Table1[Subtotal_insumo]),"")</f>
        <v>4916.4025743835264</v>
      </c>
      <c r="L6043" s="17" t="str">
        <f>IF(Table1[[#This Row],[Ordem_insumos]]&lt;&gt;0,VLOOKUP(Table1[[#This Row],[Codigo_servico]],Preencher_Orcamento!$B:$D,3,FALSE)*Table1[[#This Row],[Qtde_insumo]],"")</f>
        <v/>
      </c>
      <c r="M6043" s="17" t="str">
        <f>IF(Table1[[#This Row],[Ordem_insumos]]&lt;&gt;0,VLOOKUP(Table1[[#This Row],[Codigo_servico]],Preencher_Orcamento!$B:$D,3,FALSE)*Table1[[#This Row],[Subtotal_insumo]],"")</f>
        <v/>
      </c>
    </row>
    <row r="6044" spans="1:13" x14ac:dyDescent="0.25">
      <c r="A6044" s="6">
        <v>98011</v>
      </c>
      <c r="B6044" s="126">
        <v>1</v>
      </c>
      <c r="C6044" s="133"/>
      <c r="D6044" s="134">
        <v>2044</v>
      </c>
      <c r="E6044" s="7" t="s">
        <v>2193</v>
      </c>
      <c r="F6044" s="8" t="s">
        <v>2140</v>
      </c>
      <c r="G6044" s="16">
        <f>IFERROR(VLOOKUP(Table1[[#This Row],[Codigo_insumo]],BD_Insumos!$B:$E,4),"")</f>
        <v>13.596734305430379</v>
      </c>
      <c r="H6044" s="140">
        <v>15</v>
      </c>
      <c r="I6044" s="9"/>
      <c r="J6044" s="22">
        <f t="shared" si="94"/>
        <v>203.95101458145569</v>
      </c>
      <c r="K6044" s="22" t="str">
        <f>IF(I6044&lt;&gt;"",SUMIF(Table1[Codigo_servico],A6044,Table1[Subtotal_insumo]),"")</f>
        <v/>
      </c>
      <c r="L6044" s="16">
        <f>IF(Table1[[#This Row],[Ordem_insumos]]&lt;&gt;0,VLOOKUP(Table1[[#This Row],[Codigo_servico]],Preencher_Orcamento!$B:$D,3,FALSE)*Table1[[#This Row],[Qtde_insumo]],"")</f>
        <v>0</v>
      </c>
      <c r="M6044" s="16">
        <f>IF(Table1[[#This Row],[Ordem_insumos]]&lt;&gt;0,VLOOKUP(Table1[[#This Row],[Codigo_servico]],Preencher_Orcamento!$B:$D,3,FALSE)*Table1[[#This Row],[Subtotal_insumo]],"")</f>
        <v>0</v>
      </c>
    </row>
    <row r="6045" spans="1:13" x14ac:dyDescent="0.25">
      <c r="A6045" s="6">
        <v>98011</v>
      </c>
      <c r="B6045" s="126">
        <v>2</v>
      </c>
      <c r="C6045" s="133"/>
      <c r="D6045" s="134">
        <v>2041</v>
      </c>
      <c r="E6045" s="7" t="s">
        <v>2192</v>
      </c>
      <c r="F6045" s="8" t="s">
        <v>2140</v>
      </c>
      <c r="G6045" s="16">
        <f>IFERROR(VLOOKUP(Table1[[#This Row],[Codigo_insumo]],BD_Insumos!$B:$E,4),"")</f>
        <v>18.820516146129485</v>
      </c>
      <c r="H6045" s="140">
        <v>8</v>
      </c>
      <c r="I6045" s="9"/>
      <c r="J6045" s="22">
        <f t="shared" si="94"/>
        <v>150.56412916903588</v>
      </c>
      <c r="K6045" s="22" t="str">
        <f>IF(I6045&lt;&gt;"",SUMIF(Table1[Codigo_servico],A6045,Table1[Subtotal_insumo]),"")</f>
        <v/>
      </c>
      <c r="L6045" s="16">
        <f>IF(Table1[[#This Row],[Ordem_insumos]]&lt;&gt;0,VLOOKUP(Table1[[#This Row],[Codigo_servico]],Preencher_Orcamento!$B:$D,3,FALSE)*Table1[[#This Row],[Qtde_insumo]],"")</f>
        <v>0</v>
      </c>
      <c r="M6045" s="16">
        <f>IF(Table1[[#This Row],[Ordem_insumos]]&lt;&gt;0,VLOOKUP(Table1[[#This Row],[Codigo_servico]],Preencher_Orcamento!$B:$D,3,FALSE)*Table1[[#This Row],[Subtotal_insumo]],"")</f>
        <v>0</v>
      </c>
    </row>
    <row r="6046" spans="1:13" ht="26.25" x14ac:dyDescent="0.25">
      <c r="A6046" s="6">
        <v>98011</v>
      </c>
      <c r="B6046" s="126">
        <v>3</v>
      </c>
      <c r="C6046" s="133"/>
      <c r="D6046" s="134">
        <v>94245</v>
      </c>
      <c r="E6046" s="7" t="s">
        <v>3641</v>
      </c>
      <c r="F6046" s="8" t="s">
        <v>2140</v>
      </c>
      <c r="G6046" s="16">
        <f>IFERROR(VLOOKUP(Table1[[#This Row],[Codigo_insumo]],BD_Insumos!$B:$E,4),"")</f>
        <v>188.35572764999998</v>
      </c>
      <c r="H6046" s="140">
        <v>1</v>
      </c>
      <c r="I6046" s="9"/>
      <c r="J6046" s="22">
        <f t="shared" si="94"/>
        <v>188.35572764999998</v>
      </c>
      <c r="K6046" s="22" t="str">
        <f>IF(I6046&lt;&gt;"",SUMIF(Table1[Codigo_servico],A6046,Table1[Subtotal_insumo]),"")</f>
        <v/>
      </c>
      <c r="L6046" s="16">
        <f>IF(Table1[[#This Row],[Ordem_insumos]]&lt;&gt;0,VLOOKUP(Table1[[#This Row],[Codigo_servico]],Preencher_Orcamento!$B:$D,3,FALSE)*Table1[[#This Row],[Qtde_insumo]],"")</f>
        <v>0</v>
      </c>
      <c r="M6046" s="16">
        <f>IF(Table1[[#This Row],[Ordem_insumos]]&lt;&gt;0,VLOOKUP(Table1[[#This Row],[Codigo_servico]],Preencher_Orcamento!$B:$D,3,FALSE)*Table1[[#This Row],[Subtotal_insumo]],"")</f>
        <v>0</v>
      </c>
    </row>
    <row r="6047" spans="1:13" x14ac:dyDescent="0.25">
      <c r="A6047" s="6">
        <v>98011</v>
      </c>
      <c r="B6047" s="126">
        <v>4</v>
      </c>
      <c r="C6047" s="133"/>
      <c r="D6047" s="134">
        <v>1037</v>
      </c>
      <c r="E6047" s="7" t="s">
        <v>2958</v>
      </c>
      <c r="F6047" s="8" t="s">
        <v>2140</v>
      </c>
      <c r="G6047" s="16">
        <f>IFERROR(VLOOKUP(Table1[[#This Row],[Codigo_insumo]],BD_Insumos!$B:$E,4),"")</f>
        <v>35.200851491517405</v>
      </c>
      <c r="H6047" s="140">
        <v>2</v>
      </c>
      <c r="I6047" s="9"/>
      <c r="J6047" s="22">
        <f t="shared" si="94"/>
        <v>70.401702983034809</v>
      </c>
      <c r="K6047" s="22" t="str">
        <f>IF(I6047&lt;&gt;"",SUMIF(Table1[Codigo_servico],A6047,Table1[Subtotal_insumo]),"")</f>
        <v/>
      </c>
      <c r="L6047" s="16">
        <f>IF(Table1[[#This Row],[Ordem_insumos]]&lt;&gt;0,VLOOKUP(Table1[[#This Row],[Codigo_servico]],Preencher_Orcamento!$B:$D,3,FALSE)*Table1[[#This Row],[Qtde_insumo]],"")</f>
        <v>0</v>
      </c>
      <c r="M6047" s="16">
        <f>IF(Table1[[#This Row],[Ordem_insumos]]&lt;&gt;0,VLOOKUP(Table1[[#This Row],[Codigo_servico]],Preencher_Orcamento!$B:$D,3,FALSE)*Table1[[#This Row],[Subtotal_insumo]],"")</f>
        <v>0</v>
      </c>
    </row>
    <row r="6048" spans="1:13" ht="39" x14ac:dyDescent="0.25">
      <c r="A6048" s="6">
        <v>98011</v>
      </c>
      <c r="B6048" s="126">
        <v>5</v>
      </c>
      <c r="C6048" s="133"/>
      <c r="D6048" s="134">
        <v>58635</v>
      </c>
      <c r="E6048" s="7" t="s">
        <v>1576</v>
      </c>
      <c r="F6048" s="8" t="s">
        <v>457</v>
      </c>
      <c r="G6048" s="16">
        <f>IFERROR(VLOOKUP(Table1[[#This Row],[Codigo_insumo]],BD_Insumos!$B:$E,4),"")</f>
        <v>4303.13</v>
      </c>
      <c r="H6048" s="140">
        <v>1</v>
      </c>
      <c r="I6048" s="9"/>
      <c r="J6048" s="22">
        <f t="shared" si="94"/>
        <v>4303.13</v>
      </c>
      <c r="K6048" s="22" t="str">
        <f>IF(I6048&lt;&gt;"",SUMIF(Table1[Codigo_servico],A6048,Table1[Subtotal_insumo]),"")</f>
        <v/>
      </c>
      <c r="L6048" s="16">
        <f>IF(Table1[[#This Row],[Ordem_insumos]]&lt;&gt;0,VLOOKUP(Table1[[#This Row],[Codigo_servico]],Preencher_Orcamento!$B:$D,3,FALSE)*Table1[[#This Row],[Qtde_insumo]],"")</f>
        <v>0</v>
      </c>
      <c r="M6048" s="16">
        <f>IF(Table1[[#This Row],[Ordem_insumos]]&lt;&gt;0,VLOOKUP(Table1[[#This Row],[Codigo_servico]],Preencher_Orcamento!$B:$D,3,FALSE)*Table1[[#This Row],[Subtotal_insumo]],"")</f>
        <v>0</v>
      </c>
    </row>
    <row r="6049" spans="1:13" x14ac:dyDescent="0.25">
      <c r="A6049" s="3">
        <v>98018</v>
      </c>
      <c r="B6049" s="125">
        <v>0</v>
      </c>
      <c r="C6049" s="131" t="s">
        <v>3642</v>
      </c>
      <c r="D6049" s="132"/>
      <c r="E6049" s="4"/>
      <c r="F6049" s="4"/>
      <c r="G6049" s="17" t="str">
        <f>IFERROR(VLOOKUP(Table1[[#This Row],[Codigo_insumo]],BD_Insumos!$B:$E,4),"")</f>
        <v/>
      </c>
      <c r="H6049" s="139"/>
      <c r="I6049" s="5" t="s">
        <v>457</v>
      </c>
      <c r="J6049" s="20" t="str">
        <f t="shared" si="94"/>
        <v/>
      </c>
      <c r="K6049" s="21">
        <f>IF(I6049&lt;&gt;"",SUMIF(Table1[Codigo_servico],A6049,Table1[Subtotal_insumo]),"")</f>
        <v>10.343012612889966</v>
      </c>
      <c r="L6049" s="17" t="str">
        <f>IF(Table1[[#This Row],[Ordem_insumos]]&lt;&gt;0,VLOOKUP(Table1[[#This Row],[Codigo_servico]],Preencher_Orcamento!$B:$D,3,FALSE)*Table1[[#This Row],[Qtde_insumo]],"")</f>
        <v/>
      </c>
      <c r="M6049" s="17" t="str">
        <f>IF(Table1[[#This Row],[Ordem_insumos]]&lt;&gt;0,VLOOKUP(Table1[[#This Row],[Codigo_servico]],Preencher_Orcamento!$B:$D,3,FALSE)*Table1[[#This Row],[Subtotal_insumo]],"")</f>
        <v/>
      </c>
    </row>
    <row r="6050" spans="1:13" ht="26.25" x14ac:dyDescent="0.25">
      <c r="A6050" s="6">
        <v>98018</v>
      </c>
      <c r="B6050" s="126">
        <v>1</v>
      </c>
      <c r="C6050" s="133"/>
      <c r="D6050" s="134">
        <v>58004</v>
      </c>
      <c r="E6050" s="7" t="s">
        <v>1529</v>
      </c>
      <c r="F6050" s="8" t="s">
        <v>457</v>
      </c>
      <c r="G6050" s="16">
        <f>IFERROR(VLOOKUP(Table1[[#This Row],[Codigo_insumo]],BD_Insumos!$B:$E,4),"")</f>
        <v>2.2387000000000001</v>
      </c>
      <c r="H6050" s="140">
        <v>1</v>
      </c>
      <c r="I6050" s="9"/>
      <c r="J6050" s="22">
        <f t="shared" si="94"/>
        <v>2.2387000000000001</v>
      </c>
      <c r="K6050" s="22" t="str">
        <f>IF(I6050&lt;&gt;"",SUMIF(Table1[Codigo_servico],A6050,Table1[Subtotal_insumo]),"")</f>
        <v/>
      </c>
      <c r="L6050" s="16">
        <f>IF(Table1[[#This Row],[Ordem_insumos]]&lt;&gt;0,VLOOKUP(Table1[[#This Row],[Codigo_servico]],Preencher_Orcamento!$B:$D,3,FALSE)*Table1[[#This Row],[Qtde_insumo]],"")</f>
        <v>0</v>
      </c>
      <c r="M6050" s="16">
        <f>IF(Table1[[#This Row],[Ordem_insumos]]&lt;&gt;0,VLOOKUP(Table1[[#This Row],[Codigo_servico]],Preencher_Orcamento!$B:$D,3,FALSE)*Table1[[#This Row],[Subtotal_insumo]],"")</f>
        <v>0</v>
      </c>
    </row>
    <row r="6051" spans="1:13" x14ac:dyDescent="0.25">
      <c r="A6051" s="6">
        <v>98018</v>
      </c>
      <c r="B6051" s="126">
        <v>2</v>
      </c>
      <c r="C6051" s="133"/>
      <c r="D6051" s="134">
        <v>2041</v>
      </c>
      <c r="E6051" s="7" t="s">
        <v>2192</v>
      </c>
      <c r="F6051" s="8" t="s">
        <v>2140</v>
      </c>
      <c r="G6051" s="16">
        <f>IFERROR(VLOOKUP(Table1[[#This Row],[Codigo_insumo]],BD_Insumos!$B:$E,4),"")</f>
        <v>18.820516146129485</v>
      </c>
      <c r="H6051" s="140">
        <v>0.25</v>
      </c>
      <c r="I6051" s="9"/>
      <c r="J6051" s="22">
        <f t="shared" si="94"/>
        <v>4.7051290365323712</v>
      </c>
      <c r="K6051" s="22" t="str">
        <f>IF(I6051&lt;&gt;"",SUMIF(Table1[Codigo_servico],A6051,Table1[Subtotal_insumo]),"")</f>
        <v/>
      </c>
      <c r="L6051" s="16">
        <f>IF(Table1[[#This Row],[Ordem_insumos]]&lt;&gt;0,VLOOKUP(Table1[[#This Row],[Codigo_servico]],Preencher_Orcamento!$B:$D,3,FALSE)*Table1[[#This Row],[Qtde_insumo]],"")</f>
        <v>0</v>
      </c>
      <c r="M6051" s="16">
        <f>IF(Table1[[#This Row],[Ordem_insumos]]&lt;&gt;0,VLOOKUP(Table1[[#This Row],[Codigo_servico]],Preencher_Orcamento!$B:$D,3,FALSE)*Table1[[#This Row],[Subtotal_insumo]],"")</f>
        <v>0</v>
      </c>
    </row>
    <row r="6052" spans="1:13" x14ac:dyDescent="0.25">
      <c r="A6052" s="6">
        <v>98018</v>
      </c>
      <c r="B6052" s="126">
        <v>3</v>
      </c>
      <c r="C6052" s="133"/>
      <c r="D6052" s="134">
        <v>2044</v>
      </c>
      <c r="E6052" s="7" t="s">
        <v>2193</v>
      </c>
      <c r="F6052" s="8" t="s">
        <v>2140</v>
      </c>
      <c r="G6052" s="16">
        <f>IFERROR(VLOOKUP(Table1[[#This Row],[Codigo_insumo]],BD_Insumos!$B:$E,4),"")</f>
        <v>13.596734305430379</v>
      </c>
      <c r="H6052" s="140">
        <v>0.25</v>
      </c>
      <c r="I6052" s="9"/>
      <c r="J6052" s="22">
        <f t="shared" si="94"/>
        <v>3.3991835763575948</v>
      </c>
      <c r="K6052" s="22" t="str">
        <f>IF(I6052&lt;&gt;"",SUMIF(Table1[Codigo_servico],A6052,Table1[Subtotal_insumo]),"")</f>
        <v/>
      </c>
      <c r="L6052" s="16">
        <f>IF(Table1[[#This Row],[Ordem_insumos]]&lt;&gt;0,VLOOKUP(Table1[[#This Row],[Codigo_servico]],Preencher_Orcamento!$B:$D,3,FALSE)*Table1[[#This Row],[Qtde_insumo]],"")</f>
        <v>0</v>
      </c>
      <c r="M6052" s="16">
        <f>IF(Table1[[#This Row],[Ordem_insumos]]&lt;&gt;0,VLOOKUP(Table1[[#This Row],[Codigo_servico]],Preencher_Orcamento!$B:$D,3,FALSE)*Table1[[#This Row],[Subtotal_insumo]],"")</f>
        <v>0</v>
      </c>
    </row>
    <row r="6053" spans="1:13" x14ac:dyDescent="0.25">
      <c r="A6053" s="3">
        <v>98019</v>
      </c>
      <c r="B6053" s="125">
        <v>0</v>
      </c>
      <c r="C6053" s="131" t="s">
        <v>3643</v>
      </c>
      <c r="D6053" s="132"/>
      <c r="E6053" s="4"/>
      <c r="F6053" s="4"/>
      <c r="G6053" s="17" t="str">
        <f>IFERROR(VLOOKUP(Table1[[#This Row],[Codigo_insumo]],BD_Insumos!$B:$E,4),"")</f>
        <v/>
      </c>
      <c r="H6053" s="139"/>
      <c r="I6053" s="5" t="s">
        <v>457</v>
      </c>
      <c r="J6053" s="20" t="str">
        <f t="shared" si="94"/>
        <v/>
      </c>
      <c r="K6053" s="21">
        <f>IF(I6053&lt;&gt;"",SUMIF(Table1[Codigo_servico],A6053,Table1[Subtotal_insumo]),"")</f>
        <v>11.869275135467959</v>
      </c>
      <c r="L6053" s="17" t="str">
        <f>IF(Table1[[#This Row],[Ordem_insumos]]&lt;&gt;0,VLOOKUP(Table1[[#This Row],[Codigo_servico]],Preencher_Orcamento!$B:$D,3,FALSE)*Table1[[#This Row],[Qtde_insumo]],"")</f>
        <v/>
      </c>
      <c r="M6053" s="17" t="str">
        <f>IF(Table1[[#This Row],[Ordem_insumos]]&lt;&gt;0,VLOOKUP(Table1[[#This Row],[Codigo_servico]],Preencher_Orcamento!$B:$D,3,FALSE)*Table1[[#This Row],[Subtotal_insumo]],"")</f>
        <v/>
      </c>
    </row>
    <row r="6054" spans="1:13" x14ac:dyDescent="0.25">
      <c r="A6054" s="6">
        <v>98019</v>
      </c>
      <c r="B6054" s="126">
        <v>1</v>
      </c>
      <c r="C6054" s="133"/>
      <c r="D6054" s="134">
        <v>2044</v>
      </c>
      <c r="E6054" s="7" t="s">
        <v>2193</v>
      </c>
      <c r="F6054" s="8" t="s">
        <v>2140</v>
      </c>
      <c r="G6054" s="16">
        <f>IFERROR(VLOOKUP(Table1[[#This Row],[Codigo_insumo]],BD_Insumos!$B:$E,4),"")</f>
        <v>13.596734305430379</v>
      </c>
      <c r="H6054" s="140">
        <v>0.3</v>
      </c>
      <c r="I6054" s="9"/>
      <c r="J6054" s="22">
        <f t="shared" si="94"/>
        <v>4.0790202916291136</v>
      </c>
      <c r="K6054" s="22" t="str">
        <f>IF(I6054&lt;&gt;"",SUMIF(Table1[Codigo_servico],A6054,Table1[Subtotal_insumo]),"")</f>
        <v/>
      </c>
      <c r="L6054" s="16">
        <f>IF(Table1[[#This Row],[Ordem_insumos]]&lt;&gt;0,VLOOKUP(Table1[[#This Row],[Codigo_servico]],Preencher_Orcamento!$B:$D,3,FALSE)*Table1[[#This Row],[Qtde_insumo]],"")</f>
        <v>0</v>
      </c>
      <c r="M6054" s="16">
        <f>IF(Table1[[#This Row],[Ordem_insumos]]&lt;&gt;0,VLOOKUP(Table1[[#This Row],[Codigo_servico]],Preencher_Orcamento!$B:$D,3,FALSE)*Table1[[#This Row],[Subtotal_insumo]],"")</f>
        <v>0</v>
      </c>
    </row>
    <row r="6055" spans="1:13" x14ac:dyDescent="0.25">
      <c r="A6055" s="6">
        <v>98019</v>
      </c>
      <c r="B6055" s="126">
        <v>2</v>
      </c>
      <c r="C6055" s="133"/>
      <c r="D6055" s="134">
        <v>2041</v>
      </c>
      <c r="E6055" s="7" t="s">
        <v>2192</v>
      </c>
      <c r="F6055" s="8" t="s">
        <v>2140</v>
      </c>
      <c r="G6055" s="16">
        <f>IFERROR(VLOOKUP(Table1[[#This Row],[Codigo_insumo]],BD_Insumos!$B:$E,4),"")</f>
        <v>18.820516146129485</v>
      </c>
      <c r="H6055" s="140">
        <v>0.3</v>
      </c>
      <c r="I6055" s="9"/>
      <c r="J6055" s="22">
        <f t="shared" si="94"/>
        <v>5.6461548438388451</v>
      </c>
      <c r="K6055" s="22" t="str">
        <f>IF(I6055&lt;&gt;"",SUMIF(Table1[Codigo_servico],A6055,Table1[Subtotal_insumo]),"")</f>
        <v/>
      </c>
      <c r="L6055" s="16">
        <f>IF(Table1[[#This Row],[Ordem_insumos]]&lt;&gt;0,VLOOKUP(Table1[[#This Row],[Codigo_servico]],Preencher_Orcamento!$B:$D,3,FALSE)*Table1[[#This Row],[Qtde_insumo]],"")</f>
        <v>0</v>
      </c>
      <c r="M6055" s="16">
        <f>IF(Table1[[#This Row],[Ordem_insumos]]&lt;&gt;0,VLOOKUP(Table1[[#This Row],[Codigo_servico]],Preencher_Orcamento!$B:$D,3,FALSE)*Table1[[#This Row],[Subtotal_insumo]],"")</f>
        <v>0</v>
      </c>
    </row>
    <row r="6056" spans="1:13" ht="26.25" x14ac:dyDescent="0.25">
      <c r="A6056" s="6">
        <v>98019</v>
      </c>
      <c r="B6056" s="126">
        <v>3</v>
      </c>
      <c r="C6056" s="133"/>
      <c r="D6056" s="134">
        <v>58005</v>
      </c>
      <c r="E6056" s="7" t="s">
        <v>1530</v>
      </c>
      <c r="F6056" s="8" t="s">
        <v>457</v>
      </c>
      <c r="G6056" s="16">
        <f>IFERROR(VLOOKUP(Table1[[#This Row],[Codigo_insumo]],BD_Insumos!$B:$E,4),"")</f>
        <v>2.1440999999999999</v>
      </c>
      <c r="H6056" s="140">
        <v>1</v>
      </c>
      <c r="I6056" s="9"/>
      <c r="J6056" s="22">
        <f t="shared" si="94"/>
        <v>2.1440999999999999</v>
      </c>
      <c r="K6056" s="22" t="str">
        <f>IF(I6056&lt;&gt;"",SUMIF(Table1[Codigo_servico],A6056,Table1[Subtotal_insumo]),"")</f>
        <v/>
      </c>
      <c r="L6056" s="16">
        <f>IF(Table1[[#This Row],[Ordem_insumos]]&lt;&gt;0,VLOOKUP(Table1[[#This Row],[Codigo_servico]],Preencher_Orcamento!$B:$D,3,FALSE)*Table1[[#This Row],[Qtde_insumo]],"")</f>
        <v>0</v>
      </c>
      <c r="M6056" s="16">
        <f>IF(Table1[[#This Row],[Ordem_insumos]]&lt;&gt;0,VLOOKUP(Table1[[#This Row],[Codigo_servico]],Preencher_Orcamento!$B:$D,3,FALSE)*Table1[[#This Row],[Subtotal_insumo]],"")</f>
        <v>0</v>
      </c>
    </row>
    <row r="6057" spans="1:13" x14ac:dyDescent="0.25">
      <c r="A6057" s="3">
        <v>98020</v>
      </c>
      <c r="B6057" s="125">
        <v>0</v>
      </c>
      <c r="C6057" s="131" t="s">
        <v>3644</v>
      </c>
      <c r="D6057" s="132"/>
      <c r="E6057" s="4"/>
      <c r="F6057" s="4"/>
      <c r="G6057" s="17" t="str">
        <f>IFERROR(VLOOKUP(Table1[[#This Row],[Codigo_insumo]],BD_Insumos!$B:$E,4),"")</f>
        <v/>
      </c>
      <c r="H6057" s="139"/>
      <c r="I6057" s="5" t="s">
        <v>457</v>
      </c>
      <c r="J6057" s="20" t="str">
        <f t="shared" si="94"/>
        <v/>
      </c>
      <c r="K6057" s="21">
        <f>IF(I6057&lt;&gt;"",SUMIF(Table1[Codigo_servico],A6057,Table1[Subtotal_insumo]),"")</f>
        <v>12.406475135467959</v>
      </c>
      <c r="L6057" s="17" t="str">
        <f>IF(Table1[[#This Row],[Ordem_insumos]]&lt;&gt;0,VLOOKUP(Table1[[#This Row],[Codigo_servico]],Preencher_Orcamento!$B:$D,3,FALSE)*Table1[[#This Row],[Qtde_insumo]],"")</f>
        <v/>
      </c>
      <c r="M6057" s="17" t="str">
        <f>IF(Table1[[#This Row],[Ordem_insumos]]&lt;&gt;0,VLOOKUP(Table1[[#This Row],[Codigo_servico]],Preencher_Orcamento!$B:$D,3,FALSE)*Table1[[#This Row],[Subtotal_insumo]],"")</f>
        <v/>
      </c>
    </row>
    <row r="6058" spans="1:13" x14ac:dyDescent="0.25">
      <c r="A6058" s="6">
        <v>98020</v>
      </c>
      <c r="B6058" s="126">
        <v>1</v>
      </c>
      <c r="C6058" s="133"/>
      <c r="D6058" s="134">
        <v>2041</v>
      </c>
      <c r="E6058" s="7" t="s">
        <v>2192</v>
      </c>
      <c r="F6058" s="8" t="s">
        <v>2140</v>
      </c>
      <c r="G6058" s="16">
        <f>IFERROR(VLOOKUP(Table1[[#This Row],[Codigo_insumo]],BD_Insumos!$B:$E,4),"")</f>
        <v>18.820516146129485</v>
      </c>
      <c r="H6058" s="140">
        <v>0.3</v>
      </c>
      <c r="I6058" s="9"/>
      <c r="J6058" s="22">
        <f t="shared" si="94"/>
        <v>5.6461548438388451</v>
      </c>
      <c r="K6058" s="22" t="str">
        <f>IF(I6058&lt;&gt;"",SUMIF(Table1[Codigo_servico],A6058,Table1[Subtotal_insumo]),"")</f>
        <v/>
      </c>
      <c r="L6058" s="16">
        <f>IF(Table1[[#This Row],[Ordem_insumos]]&lt;&gt;0,VLOOKUP(Table1[[#This Row],[Codigo_servico]],Preencher_Orcamento!$B:$D,3,FALSE)*Table1[[#This Row],[Qtde_insumo]],"")</f>
        <v>0</v>
      </c>
      <c r="M6058" s="16">
        <f>IF(Table1[[#This Row],[Ordem_insumos]]&lt;&gt;0,VLOOKUP(Table1[[#This Row],[Codigo_servico]],Preencher_Orcamento!$B:$D,3,FALSE)*Table1[[#This Row],[Subtotal_insumo]],"")</f>
        <v>0</v>
      </c>
    </row>
    <row r="6059" spans="1:13" ht="26.25" x14ac:dyDescent="0.25">
      <c r="A6059" s="6">
        <v>98020</v>
      </c>
      <c r="B6059" s="126">
        <v>2</v>
      </c>
      <c r="C6059" s="133"/>
      <c r="D6059" s="134">
        <v>58006</v>
      </c>
      <c r="E6059" s="7" t="s">
        <v>1531</v>
      </c>
      <c r="F6059" s="8" t="s">
        <v>457</v>
      </c>
      <c r="G6059" s="16">
        <f>IFERROR(VLOOKUP(Table1[[#This Row],[Codigo_insumo]],BD_Insumos!$B:$E,4),"")</f>
        <v>2.6812999999999998</v>
      </c>
      <c r="H6059" s="140">
        <v>1</v>
      </c>
      <c r="I6059" s="9"/>
      <c r="J6059" s="22">
        <f t="shared" si="94"/>
        <v>2.6812999999999998</v>
      </c>
      <c r="K6059" s="22" t="str">
        <f>IF(I6059&lt;&gt;"",SUMIF(Table1[Codigo_servico],A6059,Table1[Subtotal_insumo]),"")</f>
        <v/>
      </c>
      <c r="L6059" s="16">
        <f>IF(Table1[[#This Row],[Ordem_insumos]]&lt;&gt;0,VLOOKUP(Table1[[#This Row],[Codigo_servico]],Preencher_Orcamento!$B:$D,3,FALSE)*Table1[[#This Row],[Qtde_insumo]],"")</f>
        <v>0</v>
      </c>
      <c r="M6059" s="16">
        <f>IF(Table1[[#This Row],[Ordem_insumos]]&lt;&gt;0,VLOOKUP(Table1[[#This Row],[Codigo_servico]],Preencher_Orcamento!$B:$D,3,FALSE)*Table1[[#This Row],[Subtotal_insumo]],"")</f>
        <v>0</v>
      </c>
    </row>
    <row r="6060" spans="1:13" x14ac:dyDescent="0.25">
      <c r="A6060" s="6">
        <v>98020</v>
      </c>
      <c r="B6060" s="126">
        <v>3</v>
      </c>
      <c r="C6060" s="133"/>
      <c r="D6060" s="134">
        <v>2044</v>
      </c>
      <c r="E6060" s="7" t="s">
        <v>2193</v>
      </c>
      <c r="F6060" s="8" t="s">
        <v>2140</v>
      </c>
      <c r="G6060" s="16">
        <f>IFERROR(VLOOKUP(Table1[[#This Row],[Codigo_insumo]],BD_Insumos!$B:$E,4),"")</f>
        <v>13.596734305430379</v>
      </c>
      <c r="H6060" s="140">
        <v>0.3</v>
      </c>
      <c r="I6060" s="9"/>
      <c r="J6060" s="22">
        <f t="shared" si="94"/>
        <v>4.0790202916291136</v>
      </c>
      <c r="K6060" s="22" t="str">
        <f>IF(I6060&lt;&gt;"",SUMIF(Table1[Codigo_servico],A6060,Table1[Subtotal_insumo]),"")</f>
        <v/>
      </c>
      <c r="L6060" s="16">
        <f>IF(Table1[[#This Row],[Ordem_insumos]]&lt;&gt;0,VLOOKUP(Table1[[#This Row],[Codigo_servico]],Preencher_Orcamento!$B:$D,3,FALSE)*Table1[[#This Row],[Qtde_insumo]],"")</f>
        <v>0</v>
      </c>
      <c r="M6060" s="16">
        <f>IF(Table1[[#This Row],[Ordem_insumos]]&lt;&gt;0,VLOOKUP(Table1[[#This Row],[Codigo_servico]],Preencher_Orcamento!$B:$D,3,FALSE)*Table1[[#This Row],[Subtotal_insumo]],"")</f>
        <v>0</v>
      </c>
    </row>
    <row r="6061" spans="1:13" x14ac:dyDescent="0.25">
      <c r="A6061" s="3">
        <v>98021</v>
      </c>
      <c r="B6061" s="125">
        <v>0</v>
      </c>
      <c r="C6061" s="131" t="s">
        <v>3645</v>
      </c>
      <c r="D6061" s="132"/>
      <c r="E6061" s="4"/>
      <c r="F6061" s="4"/>
      <c r="G6061" s="17" t="str">
        <f>IFERROR(VLOOKUP(Table1[[#This Row],[Codigo_insumo]],BD_Insumos!$B:$E,4),"")</f>
        <v/>
      </c>
      <c r="H6061" s="139"/>
      <c r="I6061" s="5" t="s">
        <v>457</v>
      </c>
      <c r="J6061" s="20" t="str">
        <f t="shared" si="94"/>
        <v/>
      </c>
      <c r="K6061" s="21">
        <f>IF(I6061&lt;&gt;"",SUMIF(Table1[Codigo_servico],A6061,Table1[Subtotal_insumo]),"")</f>
        <v>12.546175135467958</v>
      </c>
      <c r="L6061" s="17" t="str">
        <f>IF(Table1[[#This Row],[Ordem_insumos]]&lt;&gt;0,VLOOKUP(Table1[[#This Row],[Codigo_servico]],Preencher_Orcamento!$B:$D,3,FALSE)*Table1[[#This Row],[Qtde_insumo]],"")</f>
        <v/>
      </c>
      <c r="M6061" s="17" t="str">
        <f>IF(Table1[[#This Row],[Ordem_insumos]]&lt;&gt;0,VLOOKUP(Table1[[#This Row],[Codigo_servico]],Preencher_Orcamento!$B:$D,3,FALSE)*Table1[[#This Row],[Subtotal_insumo]],"")</f>
        <v/>
      </c>
    </row>
    <row r="6062" spans="1:13" ht="26.25" x14ac:dyDescent="0.25">
      <c r="A6062" s="6">
        <v>98021</v>
      </c>
      <c r="B6062" s="126">
        <v>1</v>
      </c>
      <c r="C6062" s="133"/>
      <c r="D6062" s="134">
        <v>58007</v>
      </c>
      <c r="E6062" s="7" t="s">
        <v>1532</v>
      </c>
      <c r="F6062" s="8" t="s">
        <v>457</v>
      </c>
      <c r="G6062" s="16">
        <f>IFERROR(VLOOKUP(Table1[[#This Row],[Codigo_insumo]],BD_Insumos!$B:$E,4),"")</f>
        <v>2.8210000000000002</v>
      </c>
      <c r="H6062" s="140">
        <v>1</v>
      </c>
      <c r="I6062" s="9"/>
      <c r="J6062" s="22">
        <f t="shared" si="94"/>
        <v>2.8210000000000002</v>
      </c>
      <c r="K6062" s="22" t="str">
        <f>IF(I6062&lt;&gt;"",SUMIF(Table1[Codigo_servico],A6062,Table1[Subtotal_insumo]),"")</f>
        <v/>
      </c>
      <c r="L6062" s="16">
        <f>IF(Table1[[#This Row],[Ordem_insumos]]&lt;&gt;0,VLOOKUP(Table1[[#This Row],[Codigo_servico]],Preencher_Orcamento!$B:$D,3,FALSE)*Table1[[#This Row],[Qtde_insumo]],"")</f>
        <v>0</v>
      </c>
      <c r="M6062" s="16">
        <f>IF(Table1[[#This Row],[Ordem_insumos]]&lt;&gt;0,VLOOKUP(Table1[[#This Row],[Codigo_servico]],Preencher_Orcamento!$B:$D,3,FALSE)*Table1[[#This Row],[Subtotal_insumo]],"")</f>
        <v>0</v>
      </c>
    </row>
    <row r="6063" spans="1:13" x14ac:dyDescent="0.25">
      <c r="A6063" s="6">
        <v>98021</v>
      </c>
      <c r="B6063" s="126">
        <v>2</v>
      </c>
      <c r="C6063" s="133"/>
      <c r="D6063" s="134">
        <v>2041</v>
      </c>
      <c r="E6063" s="7" t="s">
        <v>2192</v>
      </c>
      <c r="F6063" s="8" t="s">
        <v>2140</v>
      </c>
      <c r="G6063" s="16">
        <f>IFERROR(VLOOKUP(Table1[[#This Row],[Codigo_insumo]],BD_Insumos!$B:$E,4),"")</f>
        <v>18.820516146129485</v>
      </c>
      <c r="H6063" s="140">
        <v>0.3</v>
      </c>
      <c r="I6063" s="9"/>
      <c r="J6063" s="22">
        <f t="shared" si="94"/>
        <v>5.6461548438388451</v>
      </c>
      <c r="K6063" s="22" t="str">
        <f>IF(I6063&lt;&gt;"",SUMIF(Table1[Codigo_servico],A6063,Table1[Subtotal_insumo]),"")</f>
        <v/>
      </c>
      <c r="L6063" s="16">
        <f>IF(Table1[[#This Row],[Ordem_insumos]]&lt;&gt;0,VLOOKUP(Table1[[#This Row],[Codigo_servico]],Preencher_Orcamento!$B:$D,3,FALSE)*Table1[[#This Row],[Qtde_insumo]],"")</f>
        <v>0</v>
      </c>
      <c r="M6063" s="16">
        <f>IF(Table1[[#This Row],[Ordem_insumos]]&lt;&gt;0,VLOOKUP(Table1[[#This Row],[Codigo_servico]],Preencher_Orcamento!$B:$D,3,FALSE)*Table1[[#This Row],[Subtotal_insumo]],"")</f>
        <v>0</v>
      </c>
    </row>
    <row r="6064" spans="1:13" x14ac:dyDescent="0.25">
      <c r="A6064" s="6">
        <v>98021</v>
      </c>
      <c r="B6064" s="126">
        <v>3</v>
      </c>
      <c r="C6064" s="133"/>
      <c r="D6064" s="134">
        <v>2044</v>
      </c>
      <c r="E6064" s="7" t="s">
        <v>2193</v>
      </c>
      <c r="F6064" s="8" t="s">
        <v>2140</v>
      </c>
      <c r="G6064" s="16">
        <f>IFERROR(VLOOKUP(Table1[[#This Row],[Codigo_insumo]],BD_Insumos!$B:$E,4),"")</f>
        <v>13.596734305430379</v>
      </c>
      <c r="H6064" s="140">
        <v>0.3</v>
      </c>
      <c r="I6064" s="9"/>
      <c r="J6064" s="22">
        <f t="shared" si="94"/>
        <v>4.0790202916291136</v>
      </c>
      <c r="K6064" s="22" t="str">
        <f>IF(I6064&lt;&gt;"",SUMIF(Table1[Codigo_servico],A6064,Table1[Subtotal_insumo]),"")</f>
        <v/>
      </c>
      <c r="L6064" s="16">
        <f>IF(Table1[[#This Row],[Ordem_insumos]]&lt;&gt;0,VLOOKUP(Table1[[#This Row],[Codigo_servico]],Preencher_Orcamento!$B:$D,3,FALSE)*Table1[[#This Row],[Qtde_insumo]],"")</f>
        <v>0</v>
      </c>
      <c r="M6064" s="16">
        <f>IF(Table1[[#This Row],[Ordem_insumos]]&lt;&gt;0,VLOOKUP(Table1[[#This Row],[Codigo_servico]],Preencher_Orcamento!$B:$D,3,FALSE)*Table1[[#This Row],[Subtotal_insumo]],"")</f>
        <v>0</v>
      </c>
    </row>
    <row r="6065" spans="1:13" x14ac:dyDescent="0.25">
      <c r="A6065" s="3">
        <v>98022</v>
      </c>
      <c r="B6065" s="125">
        <v>0</v>
      </c>
      <c r="C6065" s="131" t="s">
        <v>3646</v>
      </c>
      <c r="D6065" s="132"/>
      <c r="E6065" s="4"/>
      <c r="F6065" s="4"/>
      <c r="G6065" s="17" t="str">
        <f>IFERROR(VLOOKUP(Table1[[#This Row],[Codigo_insumo]],BD_Insumos!$B:$E,4),"")</f>
        <v/>
      </c>
      <c r="H6065" s="139"/>
      <c r="I6065" s="5" t="s">
        <v>457</v>
      </c>
      <c r="J6065" s="20" t="str">
        <f t="shared" si="94"/>
        <v/>
      </c>
      <c r="K6065" s="21">
        <f>IF(I6065&lt;&gt;"",SUMIF(Table1[Codigo_servico],A6065,Table1[Subtotal_insumo]),"")</f>
        <v>12.658175135467959</v>
      </c>
      <c r="L6065" s="17" t="str">
        <f>IF(Table1[[#This Row],[Ordem_insumos]]&lt;&gt;0,VLOOKUP(Table1[[#This Row],[Codigo_servico]],Preencher_Orcamento!$B:$D,3,FALSE)*Table1[[#This Row],[Qtde_insumo]],"")</f>
        <v/>
      </c>
      <c r="M6065" s="17" t="str">
        <f>IF(Table1[[#This Row],[Ordem_insumos]]&lt;&gt;0,VLOOKUP(Table1[[#This Row],[Codigo_servico]],Preencher_Orcamento!$B:$D,3,FALSE)*Table1[[#This Row],[Subtotal_insumo]],"")</f>
        <v/>
      </c>
    </row>
    <row r="6066" spans="1:13" x14ac:dyDescent="0.25">
      <c r="A6066" s="6">
        <v>98022</v>
      </c>
      <c r="B6066" s="126">
        <v>1</v>
      </c>
      <c r="C6066" s="133"/>
      <c r="D6066" s="134">
        <v>2044</v>
      </c>
      <c r="E6066" s="7" t="s">
        <v>2193</v>
      </c>
      <c r="F6066" s="8" t="s">
        <v>2140</v>
      </c>
      <c r="G6066" s="16">
        <f>IFERROR(VLOOKUP(Table1[[#This Row],[Codigo_insumo]],BD_Insumos!$B:$E,4),"")</f>
        <v>13.596734305430379</v>
      </c>
      <c r="H6066" s="140">
        <v>0.3</v>
      </c>
      <c r="I6066" s="9"/>
      <c r="J6066" s="22">
        <f t="shared" si="94"/>
        <v>4.0790202916291136</v>
      </c>
      <c r="K6066" s="22" t="str">
        <f>IF(I6066&lt;&gt;"",SUMIF(Table1[Codigo_servico],A6066,Table1[Subtotal_insumo]),"")</f>
        <v/>
      </c>
      <c r="L6066" s="16">
        <f>IF(Table1[[#This Row],[Ordem_insumos]]&lt;&gt;0,VLOOKUP(Table1[[#This Row],[Codigo_servico]],Preencher_Orcamento!$B:$D,3,FALSE)*Table1[[#This Row],[Qtde_insumo]],"")</f>
        <v>0</v>
      </c>
      <c r="M6066" s="16">
        <f>IF(Table1[[#This Row],[Ordem_insumos]]&lt;&gt;0,VLOOKUP(Table1[[#This Row],[Codigo_servico]],Preencher_Orcamento!$B:$D,3,FALSE)*Table1[[#This Row],[Subtotal_insumo]],"")</f>
        <v>0</v>
      </c>
    </row>
    <row r="6067" spans="1:13" ht="26.25" x14ac:dyDescent="0.25">
      <c r="A6067" s="6">
        <v>98022</v>
      </c>
      <c r="B6067" s="126">
        <v>2</v>
      </c>
      <c r="C6067" s="133"/>
      <c r="D6067" s="134">
        <v>58008</v>
      </c>
      <c r="E6067" s="7" t="s">
        <v>1533</v>
      </c>
      <c r="F6067" s="8" t="s">
        <v>457</v>
      </c>
      <c r="G6067" s="16">
        <f>IFERROR(VLOOKUP(Table1[[#This Row],[Codigo_insumo]],BD_Insumos!$B:$E,4),"")</f>
        <v>2.9329999999999998</v>
      </c>
      <c r="H6067" s="140">
        <v>1</v>
      </c>
      <c r="I6067" s="9"/>
      <c r="J6067" s="22">
        <f t="shared" si="94"/>
        <v>2.9329999999999998</v>
      </c>
      <c r="K6067" s="22" t="str">
        <f>IF(I6067&lt;&gt;"",SUMIF(Table1[Codigo_servico],A6067,Table1[Subtotal_insumo]),"")</f>
        <v/>
      </c>
      <c r="L6067" s="16">
        <f>IF(Table1[[#This Row],[Ordem_insumos]]&lt;&gt;0,VLOOKUP(Table1[[#This Row],[Codigo_servico]],Preencher_Orcamento!$B:$D,3,FALSE)*Table1[[#This Row],[Qtde_insumo]],"")</f>
        <v>0</v>
      </c>
      <c r="M6067" s="16">
        <f>IF(Table1[[#This Row],[Ordem_insumos]]&lt;&gt;0,VLOOKUP(Table1[[#This Row],[Codigo_servico]],Preencher_Orcamento!$B:$D,3,FALSE)*Table1[[#This Row],[Subtotal_insumo]],"")</f>
        <v>0</v>
      </c>
    </row>
    <row r="6068" spans="1:13" x14ac:dyDescent="0.25">
      <c r="A6068" s="6">
        <v>98022</v>
      </c>
      <c r="B6068" s="126">
        <v>3</v>
      </c>
      <c r="C6068" s="133"/>
      <c r="D6068" s="134">
        <v>2041</v>
      </c>
      <c r="E6068" s="7" t="s">
        <v>2192</v>
      </c>
      <c r="F6068" s="8" t="s">
        <v>2140</v>
      </c>
      <c r="G6068" s="16">
        <f>IFERROR(VLOOKUP(Table1[[#This Row],[Codigo_insumo]],BD_Insumos!$B:$E,4),"")</f>
        <v>18.820516146129485</v>
      </c>
      <c r="H6068" s="140">
        <v>0.3</v>
      </c>
      <c r="I6068" s="9"/>
      <c r="J6068" s="22">
        <f t="shared" si="94"/>
        <v>5.6461548438388451</v>
      </c>
      <c r="K6068" s="22" t="str">
        <f>IF(I6068&lt;&gt;"",SUMIF(Table1[Codigo_servico],A6068,Table1[Subtotal_insumo]),"")</f>
        <v/>
      </c>
      <c r="L6068" s="16">
        <f>IF(Table1[[#This Row],[Ordem_insumos]]&lt;&gt;0,VLOOKUP(Table1[[#This Row],[Codigo_servico]],Preencher_Orcamento!$B:$D,3,FALSE)*Table1[[#This Row],[Qtde_insumo]],"")</f>
        <v>0</v>
      </c>
      <c r="M6068" s="16">
        <f>IF(Table1[[#This Row],[Ordem_insumos]]&lt;&gt;0,VLOOKUP(Table1[[#This Row],[Codigo_servico]],Preencher_Orcamento!$B:$D,3,FALSE)*Table1[[#This Row],[Subtotal_insumo]],"")</f>
        <v>0</v>
      </c>
    </row>
    <row r="6069" spans="1:13" x14ac:dyDescent="0.25">
      <c r="A6069" s="3">
        <v>98023</v>
      </c>
      <c r="B6069" s="125">
        <v>0</v>
      </c>
      <c r="C6069" s="131" t="s">
        <v>3647</v>
      </c>
      <c r="D6069" s="132"/>
      <c r="E6069" s="4"/>
      <c r="F6069" s="4"/>
      <c r="G6069" s="17" t="str">
        <f>IFERROR(VLOOKUP(Table1[[#This Row],[Codigo_insumo]],BD_Insumos!$B:$E,4),"")</f>
        <v/>
      </c>
      <c r="H6069" s="139"/>
      <c r="I6069" s="5" t="s">
        <v>457</v>
      </c>
      <c r="J6069" s="20" t="str">
        <f t="shared" si="94"/>
        <v/>
      </c>
      <c r="K6069" s="21">
        <f>IF(I6069&lt;&gt;"",SUMIF(Table1[Codigo_servico],A6069,Table1[Subtotal_insumo]),"")</f>
        <v>16.980700180623948</v>
      </c>
      <c r="L6069" s="17" t="str">
        <f>IF(Table1[[#This Row],[Ordem_insumos]]&lt;&gt;0,VLOOKUP(Table1[[#This Row],[Codigo_servico]],Preencher_Orcamento!$B:$D,3,FALSE)*Table1[[#This Row],[Qtde_insumo]],"")</f>
        <v/>
      </c>
      <c r="M6069" s="17" t="str">
        <f>IF(Table1[[#This Row],[Ordem_insumos]]&lt;&gt;0,VLOOKUP(Table1[[#This Row],[Codigo_servico]],Preencher_Orcamento!$B:$D,3,FALSE)*Table1[[#This Row],[Subtotal_insumo]],"")</f>
        <v/>
      </c>
    </row>
    <row r="6070" spans="1:13" x14ac:dyDescent="0.25">
      <c r="A6070" s="6">
        <v>98023</v>
      </c>
      <c r="B6070" s="126">
        <v>1</v>
      </c>
      <c r="C6070" s="133"/>
      <c r="D6070" s="134">
        <v>2044</v>
      </c>
      <c r="E6070" s="7" t="s">
        <v>2193</v>
      </c>
      <c r="F6070" s="8" t="s">
        <v>2140</v>
      </c>
      <c r="G6070" s="16">
        <f>IFERROR(VLOOKUP(Table1[[#This Row],[Codigo_insumo]],BD_Insumos!$B:$E,4),"")</f>
        <v>13.596734305430379</v>
      </c>
      <c r="H6070" s="140">
        <v>0.4</v>
      </c>
      <c r="I6070" s="9"/>
      <c r="J6070" s="22">
        <f t="shared" si="94"/>
        <v>5.4386937221721521</v>
      </c>
      <c r="K6070" s="22" t="str">
        <f>IF(I6070&lt;&gt;"",SUMIF(Table1[Codigo_servico],A6070,Table1[Subtotal_insumo]),"")</f>
        <v/>
      </c>
      <c r="L6070" s="16">
        <f>IF(Table1[[#This Row],[Ordem_insumos]]&lt;&gt;0,VLOOKUP(Table1[[#This Row],[Codigo_servico]],Preencher_Orcamento!$B:$D,3,FALSE)*Table1[[#This Row],[Qtde_insumo]],"")</f>
        <v>0</v>
      </c>
      <c r="M6070" s="16">
        <f>IF(Table1[[#This Row],[Ordem_insumos]]&lt;&gt;0,VLOOKUP(Table1[[#This Row],[Codigo_servico]],Preencher_Orcamento!$B:$D,3,FALSE)*Table1[[#This Row],[Subtotal_insumo]],"")</f>
        <v>0</v>
      </c>
    </row>
    <row r="6071" spans="1:13" ht="26.25" x14ac:dyDescent="0.25">
      <c r="A6071" s="6">
        <v>98023</v>
      </c>
      <c r="B6071" s="126">
        <v>2</v>
      </c>
      <c r="C6071" s="133"/>
      <c r="D6071" s="134">
        <v>58009</v>
      </c>
      <c r="E6071" s="7" t="s">
        <v>1534</v>
      </c>
      <c r="F6071" s="8" t="s">
        <v>457</v>
      </c>
      <c r="G6071" s="16">
        <f>IFERROR(VLOOKUP(Table1[[#This Row],[Codigo_insumo]],BD_Insumos!$B:$E,4),"")</f>
        <v>4.0137999999999998</v>
      </c>
      <c r="H6071" s="140">
        <v>1</v>
      </c>
      <c r="I6071" s="9"/>
      <c r="J6071" s="22">
        <f t="shared" si="94"/>
        <v>4.0137999999999998</v>
      </c>
      <c r="K6071" s="22" t="str">
        <f>IF(I6071&lt;&gt;"",SUMIF(Table1[Codigo_servico],A6071,Table1[Subtotal_insumo]),"")</f>
        <v/>
      </c>
      <c r="L6071" s="16">
        <f>IF(Table1[[#This Row],[Ordem_insumos]]&lt;&gt;0,VLOOKUP(Table1[[#This Row],[Codigo_servico]],Preencher_Orcamento!$B:$D,3,FALSE)*Table1[[#This Row],[Qtde_insumo]],"")</f>
        <v>0</v>
      </c>
      <c r="M6071" s="16">
        <f>IF(Table1[[#This Row],[Ordem_insumos]]&lt;&gt;0,VLOOKUP(Table1[[#This Row],[Codigo_servico]],Preencher_Orcamento!$B:$D,3,FALSE)*Table1[[#This Row],[Subtotal_insumo]],"")</f>
        <v>0</v>
      </c>
    </row>
    <row r="6072" spans="1:13" x14ac:dyDescent="0.25">
      <c r="A6072" s="6">
        <v>98023</v>
      </c>
      <c r="B6072" s="126">
        <v>3</v>
      </c>
      <c r="C6072" s="133"/>
      <c r="D6072" s="134">
        <v>2041</v>
      </c>
      <c r="E6072" s="7" t="s">
        <v>2192</v>
      </c>
      <c r="F6072" s="8" t="s">
        <v>2140</v>
      </c>
      <c r="G6072" s="16">
        <f>IFERROR(VLOOKUP(Table1[[#This Row],[Codigo_insumo]],BD_Insumos!$B:$E,4),"")</f>
        <v>18.820516146129485</v>
      </c>
      <c r="H6072" s="140">
        <v>0.4</v>
      </c>
      <c r="I6072" s="9"/>
      <c r="J6072" s="22">
        <f t="shared" si="94"/>
        <v>7.5282064584517947</v>
      </c>
      <c r="K6072" s="22" t="str">
        <f>IF(I6072&lt;&gt;"",SUMIF(Table1[Codigo_servico],A6072,Table1[Subtotal_insumo]),"")</f>
        <v/>
      </c>
      <c r="L6072" s="16">
        <f>IF(Table1[[#This Row],[Ordem_insumos]]&lt;&gt;0,VLOOKUP(Table1[[#This Row],[Codigo_servico]],Preencher_Orcamento!$B:$D,3,FALSE)*Table1[[#This Row],[Qtde_insumo]],"")</f>
        <v>0</v>
      </c>
      <c r="M6072" s="16">
        <f>IF(Table1[[#This Row],[Ordem_insumos]]&lt;&gt;0,VLOOKUP(Table1[[#This Row],[Codigo_servico]],Preencher_Orcamento!$B:$D,3,FALSE)*Table1[[#This Row],[Subtotal_insumo]],"")</f>
        <v>0</v>
      </c>
    </row>
    <row r="6073" spans="1:13" x14ac:dyDescent="0.25">
      <c r="A6073" s="3">
        <v>98024</v>
      </c>
      <c r="B6073" s="125">
        <v>0</v>
      </c>
      <c r="C6073" s="131" t="s">
        <v>3648</v>
      </c>
      <c r="D6073" s="132"/>
      <c r="E6073" s="4"/>
      <c r="F6073" s="4"/>
      <c r="G6073" s="17" t="str">
        <f>IFERROR(VLOOKUP(Table1[[#This Row],[Codigo_insumo]],BD_Insumos!$B:$E,4),"")</f>
        <v/>
      </c>
      <c r="H6073" s="139"/>
      <c r="I6073" s="5" t="s">
        <v>457</v>
      </c>
      <c r="J6073" s="20" t="str">
        <f t="shared" si="94"/>
        <v/>
      </c>
      <c r="K6073" s="21">
        <f>IF(I6073&lt;&gt;"",SUMIF(Table1[Codigo_servico],A6073,Table1[Subtotal_insumo]),"")</f>
        <v>17.202900180623946</v>
      </c>
      <c r="L6073" s="17" t="str">
        <f>IF(Table1[[#This Row],[Ordem_insumos]]&lt;&gt;0,VLOOKUP(Table1[[#This Row],[Codigo_servico]],Preencher_Orcamento!$B:$D,3,FALSE)*Table1[[#This Row],[Qtde_insumo]],"")</f>
        <v/>
      </c>
      <c r="M6073" s="17" t="str">
        <f>IF(Table1[[#This Row],[Ordem_insumos]]&lt;&gt;0,VLOOKUP(Table1[[#This Row],[Codigo_servico]],Preencher_Orcamento!$B:$D,3,FALSE)*Table1[[#This Row],[Subtotal_insumo]],"")</f>
        <v/>
      </c>
    </row>
    <row r="6074" spans="1:13" x14ac:dyDescent="0.25">
      <c r="A6074" s="6">
        <v>98024</v>
      </c>
      <c r="B6074" s="126">
        <v>1</v>
      </c>
      <c r="C6074" s="133"/>
      <c r="D6074" s="134">
        <v>2044</v>
      </c>
      <c r="E6074" s="7" t="s">
        <v>2193</v>
      </c>
      <c r="F6074" s="8" t="s">
        <v>2140</v>
      </c>
      <c r="G6074" s="16">
        <f>IFERROR(VLOOKUP(Table1[[#This Row],[Codigo_insumo]],BD_Insumos!$B:$E,4),"")</f>
        <v>13.596734305430379</v>
      </c>
      <c r="H6074" s="140">
        <v>0.4</v>
      </c>
      <c r="I6074" s="9"/>
      <c r="J6074" s="22">
        <f t="shared" si="94"/>
        <v>5.4386937221721521</v>
      </c>
      <c r="K6074" s="22" t="str">
        <f>IF(I6074&lt;&gt;"",SUMIF(Table1[Codigo_servico],A6074,Table1[Subtotal_insumo]),"")</f>
        <v/>
      </c>
      <c r="L6074" s="16">
        <f>IF(Table1[[#This Row],[Ordem_insumos]]&lt;&gt;0,VLOOKUP(Table1[[#This Row],[Codigo_servico]],Preencher_Orcamento!$B:$D,3,FALSE)*Table1[[#This Row],[Qtde_insumo]],"")</f>
        <v>0</v>
      </c>
      <c r="M6074" s="16">
        <f>IF(Table1[[#This Row],[Ordem_insumos]]&lt;&gt;0,VLOOKUP(Table1[[#This Row],[Codigo_servico]],Preencher_Orcamento!$B:$D,3,FALSE)*Table1[[#This Row],[Subtotal_insumo]],"")</f>
        <v>0</v>
      </c>
    </row>
    <row r="6075" spans="1:13" ht="26.25" x14ac:dyDescent="0.25">
      <c r="A6075" s="6">
        <v>98024</v>
      </c>
      <c r="B6075" s="126">
        <v>2</v>
      </c>
      <c r="C6075" s="133"/>
      <c r="D6075" s="134">
        <v>58010</v>
      </c>
      <c r="E6075" s="7" t="s">
        <v>1535</v>
      </c>
      <c r="F6075" s="8" t="s">
        <v>457</v>
      </c>
      <c r="G6075" s="16">
        <f>IFERROR(VLOOKUP(Table1[[#This Row],[Codigo_insumo]],BD_Insumos!$B:$E,4),"")</f>
        <v>4.2359999999999998</v>
      </c>
      <c r="H6075" s="140">
        <v>1</v>
      </c>
      <c r="I6075" s="9"/>
      <c r="J6075" s="22">
        <f t="shared" si="94"/>
        <v>4.2359999999999998</v>
      </c>
      <c r="K6075" s="22" t="str">
        <f>IF(I6075&lt;&gt;"",SUMIF(Table1[Codigo_servico],A6075,Table1[Subtotal_insumo]),"")</f>
        <v/>
      </c>
      <c r="L6075" s="16">
        <f>IF(Table1[[#This Row],[Ordem_insumos]]&lt;&gt;0,VLOOKUP(Table1[[#This Row],[Codigo_servico]],Preencher_Orcamento!$B:$D,3,FALSE)*Table1[[#This Row],[Qtde_insumo]],"")</f>
        <v>0</v>
      </c>
      <c r="M6075" s="16">
        <f>IF(Table1[[#This Row],[Ordem_insumos]]&lt;&gt;0,VLOOKUP(Table1[[#This Row],[Codigo_servico]],Preencher_Orcamento!$B:$D,3,FALSE)*Table1[[#This Row],[Subtotal_insumo]],"")</f>
        <v>0</v>
      </c>
    </row>
    <row r="6076" spans="1:13" x14ac:dyDescent="0.25">
      <c r="A6076" s="6">
        <v>98024</v>
      </c>
      <c r="B6076" s="126">
        <v>3</v>
      </c>
      <c r="C6076" s="133"/>
      <c r="D6076" s="134">
        <v>2041</v>
      </c>
      <c r="E6076" s="7" t="s">
        <v>2192</v>
      </c>
      <c r="F6076" s="8" t="s">
        <v>2140</v>
      </c>
      <c r="G6076" s="18">
        <f>IFERROR(VLOOKUP(Table1[[#This Row],[Codigo_insumo]],BD_Insumos!$B:$E,4),"")</f>
        <v>18.820516146129485</v>
      </c>
      <c r="H6076" s="140">
        <v>0.4</v>
      </c>
      <c r="I6076" s="9"/>
      <c r="J6076" s="23">
        <f t="shared" si="94"/>
        <v>7.5282064584517947</v>
      </c>
      <c r="K6076" s="22" t="str">
        <f>IF(I6076&lt;&gt;"",SUMIF(Table1[Codigo_servico],A6076,Table1[Subtotal_insumo]),"")</f>
        <v/>
      </c>
      <c r="L6076" s="18">
        <f>IF(Table1[[#This Row],[Ordem_insumos]]&lt;&gt;0,VLOOKUP(Table1[[#This Row],[Codigo_servico]],Preencher_Orcamento!$B:$D,3,FALSE)*Table1[[#This Row],[Qtde_insumo]],"")</f>
        <v>0</v>
      </c>
      <c r="M6076" s="18">
        <f>IF(Table1[[#This Row],[Ordem_insumos]]&lt;&gt;0,VLOOKUP(Table1[[#This Row],[Codigo_servico]],Preencher_Orcamento!$B:$D,3,FALSE)*Table1[[#This Row],[Subtotal_insumo]],"")</f>
        <v>0</v>
      </c>
    </row>
    <row r="6077" spans="1:13" x14ac:dyDescent="0.25">
      <c r="A6077" s="3">
        <v>98025</v>
      </c>
      <c r="B6077" s="125">
        <v>0</v>
      </c>
      <c r="C6077" s="131" t="s">
        <v>3649</v>
      </c>
      <c r="D6077" s="132"/>
      <c r="E6077" s="4"/>
      <c r="F6077" s="4"/>
      <c r="G6077" s="17" t="str">
        <f>IFERROR(VLOOKUP(Table1[[#This Row],[Codigo_insumo]],BD_Insumos!$B:$E,4),"")</f>
        <v/>
      </c>
      <c r="H6077" s="139"/>
      <c r="I6077" s="5" t="s">
        <v>457</v>
      </c>
      <c r="J6077" s="20" t="str">
        <f t="shared" si="94"/>
        <v/>
      </c>
      <c r="K6077" s="21">
        <f>IF(I6077&lt;&gt;"",SUMIF(Table1[Codigo_servico],A6077,Table1[Subtotal_insumo]),"")</f>
        <v>19.610200180623949</v>
      </c>
      <c r="L6077" s="17" t="str">
        <f>IF(Table1[[#This Row],[Ordem_insumos]]&lt;&gt;0,VLOOKUP(Table1[[#This Row],[Codigo_servico]],Preencher_Orcamento!$B:$D,3,FALSE)*Table1[[#This Row],[Qtde_insumo]],"")</f>
        <v/>
      </c>
      <c r="M6077" s="17" t="str">
        <f>IF(Table1[[#This Row],[Ordem_insumos]]&lt;&gt;0,VLOOKUP(Table1[[#This Row],[Codigo_servico]],Preencher_Orcamento!$B:$D,3,FALSE)*Table1[[#This Row],[Subtotal_insumo]],"")</f>
        <v/>
      </c>
    </row>
    <row r="6078" spans="1:13" ht="26.25" x14ac:dyDescent="0.25">
      <c r="A6078" s="6">
        <v>98025</v>
      </c>
      <c r="B6078" s="126">
        <v>1</v>
      </c>
      <c r="C6078" s="133"/>
      <c r="D6078" s="134">
        <v>58011</v>
      </c>
      <c r="E6078" s="7" t="s">
        <v>1536</v>
      </c>
      <c r="F6078" s="8" t="s">
        <v>457</v>
      </c>
      <c r="G6078" s="16">
        <f>IFERROR(VLOOKUP(Table1[[#This Row],[Codigo_insumo]],BD_Insumos!$B:$E,4),"")</f>
        <v>6.6433</v>
      </c>
      <c r="H6078" s="140">
        <v>1</v>
      </c>
      <c r="I6078" s="9"/>
      <c r="J6078" s="22">
        <f t="shared" si="94"/>
        <v>6.6433</v>
      </c>
      <c r="K6078" s="22" t="str">
        <f>IF(I6078&lt;&gt;"",SUMIF(Table1[Codigo_servico],A6078,Table1[Subtotal_insumo]),"")</f>
        <v/>
      </c>
      <c r="L6078" s="16">
        <f>IF(Table1[[#This Row],[Ordem_insumos]]&lt;&gt;0,VLOOKUP(Table1[[#This Row],[Codigo_servico]],Preencher_Orcamento!$B:$D,3,FALSE)*Table1[[#This Row],[Qtde_insumo]],"")</f>
        <v>0</v>
      </c>
      <c r="M6078" s="16">
        <f>IF(Table1[[#This Row],[Ordem_insumos]]&lt;&gt;0,VLOOKUP(Table1[[#This Row],[Codigo_servico]],Preencher_Orcamento!$B:$D,3,FALSE)*Table1[[#This Row],[Subtotal_insumo]],"")</f>
        <v>0</v>
      </c>
    </row>
    <row r="6079" spans="1:13" x14ac:dyDescent="0.25">
      <c r="A6079" s="6">
        <v>98025</v>
      </c>
      <c r="B6079" s="126">
        <v>2</v>
      </c>
      <c r="C6079" s="133"/>
      <c r="D6079" s="134">
        <v>2041</v>
      </c>
      <c r="E6079" s="7" t="s">
        <v>2192</v>
      </c>
      <c r="F6079" s="8" t="s">
        <v>2140</v>
      </c>
      <c r="G6079" s="16">
        <f>IFERROR(VLOOKUP(Table1[[#This Row],[Codigo_insumo]],BD_Insumos!$B:$E,4),"")</f>
        <v>18.820516146129485</v>
      </c>
      <c r="H6079" s="140">
        <v>0.4</v>
      </c>
      <c r="I6079" s="9"/>
      <c r="J6079" s="22">
        <f t="shared" si="94"/>
        <v>7.5282064584517947</v>
      </c>
      <c r="K6079" s="22" t="str">
        <f>IF(I6079&lt;&gt;"",SUMIF(Table1[Codigo_servico],A6079,Table1[Subtotal_insumo]),"")</f>
        <v/>
      </c>
      <c r="L6079" s="16">
        <f>IF(Table1[[#This Row],[Ordem_insumos]]&lt;&gt;0,VLOOKUP(Table1[[#This Row],[Codigo_servico]],Preencher_Orcamento!$B:$D,3,FALSE)*Table1[[#This Row],[Qtde_insumo]],"")</f>
        <v>0</v>
      </c>
      <c r="M6079" s="16">
        <f>IF(Table1[[#This Row],[Ordem_insumos]]&lt;&gt;0,VLOOKUP(Table1[[#This Row],[Codigo_servico]],Preencher_Orcamento!$B:$D,3,FALSE)*Table1[[#This Row],[Subtotal_insumo]],"")</f>
        <v>0</v>
      </c>
    </row>
    <row r="6080" spans="1:13" x14ac:dyDescent="0.25">
      <c r="A6080" s="6">
        <v>98025</v>
      </c>
      <c r="B6080" s="126">
        <v>3</v>
      </c>
      <c r="C6080" s="133"/>
      <c r="D6080" s="134">
        <v>2044</v>
      </c>
      <c r="E6080" s="7" t="s">
        <v>2193</v>
      </c>
      <c r="F6080" s="8" t="s">
        <v>2140</v>
      </c>
      <c r="G6080" s="18">
        <f>IFERROR(VLOOKUP(Table1[[#This Row],[Codigo_insumo]],BD_Insumos!$B:$E,4),"")</f>
        <v>13.596734305430379</v>
      </c>
      <c r="H6080" s="140">
        <v>0.4</v>
      </c>
      <c r="I6080" s="9"/>
      <c r="J6080" s="23">
        <f t="shared" si="94"/>
        <v>5.4386937221721521</v>
      </c>
      <c r="K6080" s="22" t="str">
        <f>IF(I6080&lt;&gt;"",SUMIF(Table1[Codigo_servico],A6080,Table1[Subtotal_insumo]),"")</f>
        <v/>
      </c>
      <c r="L6080" s="18">
        <f>IF(Table1[[#This Row],[Ordem_insumos]]&lt;&gt;0,VLOOKUP(Table1[[#This Row],[Codigo_servico]],Preencher_Orcamento!$B:$D,3,FALSE)*Table1[[#This Row],[Qtde_insumo]],"")</f>
        <v>0</v>
      </c>
      <c r="M6080" s="18">
        <f>IF(Table1[[#This Row],[Ordem_insumos]]&lt;&gt;0,VLOOKUP(Table1[[#This Row],[Codigo_servico]],Preencher_Orcamento!$B:$D,3,FALSE)*Table1[[#This Row],[Subtotal_insumo]],"")</f>
        <v>0</v>
      </c>
    </row>
    <row r="6081" spans="1:13" x14ac:dyDescent="0.25">
      <c r="A6081" s="3">
        <v>98026</v>
      </c>
      <c r="B6081" s="125">
        <v>0</v>
      </c>
      <c r="C6081" s="131" t="s">
        <v>3650</v>
      </c>
      <c r="D6081" s="132"/>
      <c r="E6081" s="4"/>
      <c r="F6081" s="4"/>
      <c r="G6081" s="17" t="str">
        <f>IFERROR(VLOOKUP(Table1[[#This Row],[Codigo_insumo]],BD_Insumos!$B:$E,4),"")</f>
        <v/>
      </c>
      <c r="H6081" s="139"/>
      <c r="I6081" s="5" t="s">
        <v>457</v>
      </c>
      <c r="J6081" s="20" t="str">
        <f t="shared" si="94"/>
        <v/>
      </c>
      <c r="K6081" s="21">
        <f>IF(I6081&lt;&gt;"",SUMIF(Table1[Codigo_servico],A6081,Table1[Subtotal_insumo]),"")</f>
        <v>25.768025225779933</v>
      </c>
      <c r="L6081" s="17" t="str">
        <f>IF(Table1[[#This Row],[Ordem_insumos]]&lt;&gt;0,VLOOKUP(Table1[[#This Row],[Codigo_servico]],Preencher_Orcamento!$B:$D,3,FALSE)*Table1[[#This Row],[Qtde_insumo]],"")</f>
        <v/>
      </c>
      <c r="M6081" s="17" t="str">
        <f>IF(Table1[[#This Row],[Ordem_insumos]]&lt;&gt;0,VLOOKUP(Table1[[#This Row],[Codigo_servico]],Preencher_Orcamento!$B:$D,3,FALSE)*Table1[[#This Row],[Subtotal_insumo]],"")</f>
        <v/>
      </c>
    </row>
    <row r="6082" spans="1:13" x14ac:dyDescent="0.25">
      <c r="A6082" s="6">
        <v>98026</v>
      </c>
      <c r="B6082" s="126">
        <v>1</v>
      </c>
      <c r="C6082" s="133"/>
      <c r="D6082" s="134">
        <v>2044</v>
      </c>
      <c r="E6082" s="7" t="s">
        <v>2193</v>
      </c>
      <c r="F6082" s="8" t="s">
        <v>2140</v>
      </c>
      <c r="G6082" s="16">
        <f>IFERROR(VLOOKUP(Table1[[#This Row],[Codigo_insumo]],BD_Insumos!$B:$E,4),"")</f>
        <v>13.596734305430379</v>
      </c>
      <c r="H6082" s="140">
        <v>0.5</v>
      </c>
      <c r="I6082" s="9"/>
      <c r="J6082" s="22">
        <f t="shared" ref="J6082:J6145" si="95">IF(I6082="",G6082*H6082,"")</f>
        <v>6.7983671527151897</v>
      </c>
      <c r="K6082" s="22" t="str">
        <f>IF(I6082&lt;&gt;"",SUMIF(Table1[Codigo_servico],A6082,Table1[Subtotal_insumo]),"")</f>
        <v/>
      </c>
      <c r="L6082" s="16">
        <f>IF(Table1[[#This Row],[Ordem_insumos]]&lt;&gt;0,VLOOKUP(Table1[[#This Row],[Codigo_servico]],Preencher_Orcamento!$B:$D,3,FALSE)*Table1[[#This Row],[Qtde_insumo]],"")</f>
        <v>0</v>
      </c>
      <c r="M6082" s="16">
        <f>IF(Table1[[#This Row],[Ordem_insumos]]&lt;&gt;0,VLOOKUP(Table1[[#This Row],[Codigo_servico]],Preencher_Orcamento!$B:$D,3,FALSE)*Table1[[#This Row],[Subtotal_insumo]],"")</f>
        <v>0</v>
      </c>
    </row>
    <row r="6083" spans="1:13" ht="26.25" x14ac:dyDescent="0.25">
      <c r="A6083" s="6">
        <v>98026</v>
      </c>
      <c r="B6083" s="126">
        <v>2</v>
      </c>
      <c r="C6083" s="133"/>
      <c r="D6083" s="134">
        <v>58012</v>
      </c>
      <c r="E6083" s="7" t="s">
        <v>1537</v>
      </c>
      <c r="F6083" s="8" t="s">
        <v>457</v>
      </c>
      <c r="G6083" s="16">
        <f>IFERROR(VLOOKUP(Table1[[#This Row],[Codigo_insumo]],BD_Insumos!$B:$E,4),"")</f>
        <v>9.5594000000000001</v>
      </c>
      <c r="H6083" s="140">
        <v>1</v>
      </c>
      <c r="I6083" s="9"/>
      <c r="J6083" s="22">
        <f t="shared" si="95"/>
        <v>9.5594000000000001</v>
      </c>
      <c r="K6083" s="22" t="str">
        <f>IF(I6083&lt;&gt;"",SUMIF(Table1[Codigo_servico],A6083,Table1[Subtotal_insumo]),"")</f>
        <v/>
      </c>
      <c r="L6083" s="16">
        <f>IF(Table1[[#This Row],[Ordem_insumos]]&lt;&gt;0,VLOOKUP(Table1[[#This Row],[Codigo_servico]],Preencher_Orcamento!$B:$D,3,FALSE)*Table1[[#This Row],[Qtde_insumo]],"")</f>
        <v>0</v>
      </c>
      <c r="M6083" s="16">
        <f>IF(Table1[[#This Row],[Ordem_insumos]]&lt;&gt;0,VLOOKUP(Table1[[#This Row],[Codigo_servico]],Preencher_Orcamento!$B:$D,3,FALSE)*Table1[[#This Row],[Subtotal_insumo]],"")</f>
        <v>0</v>
      </c>
    </row>
    <row r="6084" spans="1:13" x14ac:dyDescent="0.25">
      <c r="A6084" s="6">
        <v>98026</v>
      </c>
      <c r="B6084" s="126">
        <v>3</v>
      </c>
      <c r="C6084" s="133"/>
      <c r="D6084" s="134">
        <v>2041</v>
      </c>
      <c r="E6084" s="7" t="s">
        <v>2192</v>
      </c>
      <c r="F6084" s="8" t="s">
        <v>2140</v>
      </c>
      <c r="G6084" s="18">
        <f>IFERROR(VLOOKUP(Table1[[#This Row],[Codigo_insumo]],BD_Insumos!$B:$E,4),"")</f>
        <v>18.820516146129485</v>
      </c>
      <c r="H6084" s="140">
        <v>0.5</v>
      </c>
      <c r="I6084" s="9"/>
      <c r="J6084" s="23">
        <f t="shared" si="95"/>
        <v>9.4102580730647425</v>
      </c>
      <c r="K6084" s="22" t="str">
        <f>IF(I6084&lt;&gt;"",SUMIF(Table1[Codigo_servico],A6084,Table1[Subtotal_insumo]),"")</f>
        <v/>
      </c>
      <c r="L6084" s="18">
        <f>IF(Table1[[#This Row],[Ordem_insumos]]&lt;&gt;0,VLOOKUP(Table1[[#This Row],[Codigo_servico]],Preencher_Orcamento!$B:$D,3,FALSE)*Table1[[#This Row],[Qtde_insumo]],"")</f>
        <v>0</v>
      </c>
      <c r="M6084" s="18">
        <f>IF(Table1[[#This Row],[Ordem_insumos]]&lt;&gt;0,VLOOKUP(Table1[[#This Row],[Codigo_servico]],Preencher_Orcamento!$B:$D,3,FALSE)*Table1[[#This Row],[Subtotal_insumo]],"")</f>
        <v>0</v>
      </c>
    </row>
    <row r="6085" spans="1:13" x14ac:dyDescent="0.25">
      <c r="A6085" s="3">
        <v>98027</v>
      </c>
      <c r="B6085" s="125">
        <v>0</v>
      </c>
      <c r="C6085" s="131" t="s">
        <v>3651</v>
      </c>
      <c r="D6085" s="132"/>
      <c r="E6085" s="4"/>
      <c r="F6085" s="4"/>
      <c r="G6085" s="17" t="str">
        <f>IFERROR(VLOOKUP(Table1[[#This Row],[Codigo_insumo]],BD_Insumos!$B:$E,4),"")</f>
        <v/>
      </c>
      <c r="H6085" s="139"/>
      <c r="I6085" s="5" t="s">
        <v>457</v>
      </c>
      <c r="J6085" s="20" t="str">
        <f t="shared" si="95"/>
        <v/>
      </c>
      <c r="K6085" s="21">
        <f>IF(I6085&lt;&gt;"",SUMIF(Table1[Codigo_servico],A6085,Table1[Subtotal_insumo]),"")</f>
        <v>25.324025225779934</v>
      </c>
      <c r="L6085" s="17" t="str">
        <f>IF(Table1[[#This Row],[Ordem_insumos]]&lt;&gt;0,VLOOKUP(Table1[[#This Row],[Codigo_servico]],Preencher_Orcamento!$B:$D,3,FALSE)*Table1[[#This Row],[Qtde_insumo]],"")</f>
        <v/>
      </c>
      <c r="M6085" s="17" t="str">
        <f>IF(Table1[[#This Row],[Ordem_insumos]]&lt;&gt;0,VLOOKUP(Table1[[#This Row],[Codigo_servico]],Preencher_Orcamento!$B:$D,3,FALSE)*Table1[[#This Row],[Subtotal_insumo]],"")</f>
        <v/>
      </c>
    </row>
    <row r="6086" spans="1:13" x14ac:dyDescent="0.25">
      <c r="A6086" s="6">
        <v>98027</v>
      </c>
      <c r="B6086" s="126">
        <v>1</v>
      </c>
      <c r="C6086" s="133"/>
      <c r="D6086" s="134">
        <v>2041</v>
      </c>
      <c r="E6086" s="7" t="s">
        <v>2192</v>
      </c>
      <c r="F6086" s="8" t="s">
        <v>2140</v>
      </c>
      <c r="G6086" s="16">
        <f>IFERROR(VLOOKUP(Table1[[#This Row],[Codigo_insumo]],BD_Insumos!$B:$E,4),"")</f>
        <v>18.820516146129485</v>
      </c>
      <c r="H6086" s="140">
        <v>0.5</v>
      </c>
      <c r="I6086" s="9"/>
      <c r="J6086" s="22">
        <f t="shared" si="95"/>
        <v>9.4102580730647425</v>
      </c>
      <c r="K6086" s="22" t="str">
        <f>IF(I6086&lt;&gt;"",SUMIF(Table1[Codigo_servico],A6086,Table1[Subtotal_insumo]),"")</f>
        <v/>
      </c>
      <c r="L6086" s="16">
        <f>IF(Table1[[#This Row],[Ordem_insumos]]&lt;&gt;0,VLOOKUP(Table1[[#This Row],[Codigo_servico]],Preencher_Orcamento!$B:$D,3,FALSE)*Table1[[#This Row],[Qtde_insumo]],"")</f>
        <v>0</v>
      </c>
      <c r="M6086" s="16">
        <f>IF(Table1[[#This Row],[Ordem_insumos]]&lt;&gt;0,VLOOKUP(Table1[[#This Row],[Codigo_servico]],Preencher_Orcamento!$B:$D,3,FALSE)*Table1[[#This Row],[Subtotal_insumo]],"")</f>
        <v>0</v>
      </c>
    </row>
    <row r="6087" spans="1:13" x14ac:dyDescent="0.25">
      <c r="A6087" s="6">
        <v>98027</v>
      </c>
      <c r="B6087" s="126">
        <v>2</v>
      </c>
      <c r="C6087" s="133"/>
      <c r="D6087" s="134">
        <v>2044</v>
      </c>
      <c r="E6087" s="7" t="s">
        <v>2193</v>
      </c>
      <c r="F6087" s="8" t="s">
        <v>2140</v>
      </c>
      <c r="G6087" s="16">
        <f>IFERROR(VLOOKUP(Table1[[#This Row],[Codigo_insumo]],BD_Insumos!$B:$E,4),"")</f>
        <v>13.596734305430379</v>
      </c>
      <c r="H6087" s="140">
        <v>0.5</v>
      </c>
      <c r="I6087" s="9"/>
      <c r="J6087" s="22">
        <f t="shared" si="95"/>
        <v>6.7983671527151897</v>
      </c>
      <c r="K6087" s="22" t="str">
        <f>IF(I6087&lt;&gt;"",SUMIF(Table1[Codigo_servico],A6087,Table1[Subtotal_insumo]),"")</f>
        <v/>
      </c>
      <c r="L6087" s="16">
        <f>IF(Table1[[#This Row],[Ordem_insumos]]&lt;&gt;0,VLOOKUP(Table1[[#This Row],[Codigo_servico]],Preencher_Orcamento!$B:$D,3,FALSE)*Table1[[#This Row],[Qtde_insumo]],"")</f>
        <v>0</v>
      </c>
      <c r="M6087" s="16">
        <f>IF(Table1[[#This Row],[Ordem_insumos]]&lt;&gt;0,VLOOKUP(Table1[[#This Row],[Codigo_servico]],Preencher_Orcamento!$B:$D,3,FALSE)*Table1[[#This Row],[Subtotal_insumo]],"")</f>
        <v>0</v>
      </c>
    </row>
    <row r="6088" spans="1:13" ht="26.25" x14ac:dyDescent="0.25">
      <c r="A6088" s="6">
        <v>98027</v>
      </c>
      <c r="B6088" s="126">
        <v>3</v>
      </c>
      <c r="C6088" s="133"/>
      <c r="D6088" s="134">
        <v>58013</v>
      </c>
      <c r="E6088" s="7" t="s">
        <v>1538</v>
      </c>
      <c r="F6088" s="8" t="s">
        <v>457</v>
      </c>
      <c r="G6088" s="18">
        <f>IFERROR(VLOOKUP(Table1[[#This Row],[Codigo_insumo]],BD_Insumos!$B:$E,4),"")</f>
        <v>9.1153999999999993</v>
      </c>
      <c r="H6088" s="140">
        <v>1</v>
      </c>
      <c r="I6088" s="9"/>
      <c r="J6088" s="23">
        <f t="shared" si="95"/>
        <v>9.1153999999999993</v>
      </c>
      <c r="K6088" s="22" t="str">
        <f>IF(I6088&lt;&gt;"",SUMIF(Table1[Codigo_servico],A6088,Table1[Subtotal_insumo]),"")</f>
        <v/>
      </c>
      <c r="L6088" s="18">
        <f>IF(Table1[[#This Row],[Ordem_insumos]]&lt;&gt;0,VLOOKUP(Table1[[#This Row],[Codigo_servico]],Preencher_Orcamento!$B:$D,3,FALSE)*Table1[[#This Row],[Qtde_insumo]],"")</f>
        <v>0</v>
      </c>
      <c r="M6088" s="18">
        <f>IF(Table1[[#This Row],[Ordem_insumos]]&lt;&gt;0,VLOOKUP(Table1[[#This Row],[Codigo_servico]],Preencher_Orcamento!$B:$D,3,FALSE)*Table1[[#This Row],[Subtotal_insumo]],"")</f>
        <v>0</v>
      </c>
    </row>
    <row r="6089" spans="1:13" x14ac:dyDescent="0.25">
      <c r="A6089" s="3">
        <v>98028</v>
      </c>
      <c r="B6089" s="125">
        <v>0</v>
      </c>
      <c r="C6089" s="131" t="s">
        <v>3652</v>
      </c>
      <c r="D6089" s="132"/>
      <c r="E6089" s="4"/>
      <c r="F6089" s="4"/>
      <c r="G6089" s="17" t="str">
        <f>IFERROR(VLOOKUP(Table1[[#This Row],[Codigo_insumo]],BD_Insumos!$B:$E,4),"")</f>
        <v/>
      </c>
      <c r="H6089" s="139"/>
      <c r="I6089" s="5" t="s">
        <v>457</v>
      </c>
      <c r="J6089" s="20" t="str">
        <f t="shared" si="95"/>
        <v/>
      </c>
      <c r="K6089" s="21">
        <f>IF(I6089&lt;&gt;"",SUMIF(Table1[Codigo_servico],A6089,Table1[Subtotal_insumo]),"")</f>
        <v>27.562525225779932</v>
      </c>
      <c r="L6089" s="17" t="str">
        <f>IF(Table1[[#This Row],[Ordem_insumos]]&lt;&gt;0,VLOOKUP(Table1[[#This Row],[Codigo_servico]],Preencher_Orcamento!$B:$D,3,FALSE)*Table1[[#This Row],[Qtde_insumo]],"")</f>
        <v/>
      </c>
      <c r="M6089" s="17" t="str">
        <f>IF(Table1[[#This Row],[Ordem_insumos]]&lt;&gt;0,VLOOKUP(Table1[[#This Row],[Codigo_servico]],Preencher_Orcamento!$B:$D,3,FALSE)*Table1[[#This Row],[Subtotal_insumo]],"")</f>
        <v/>
      </c>
    </row>
    <row r="6090" spans="1:13" x14ac:dyDescent="0.25">
      <c r="A6090" s="6">
        <v>98028</v>
      </c>
      <c r="B6090" s="126">
        <v>1</v>
      </c>
      <c r="C6090" s="133"/>
      <c r="D6090" s="134">
        <v>2044</v>
      </c>
      <c r="E6090" s="7" t="s">
        <v>2193</v>
      </c>
      <c r="F6090" s="8" t="s">
        <v>2140</v>
      </c>
      <c r="G6090" s="16">
        <f>IFERROR(VLOOKUP(Table1[[#This Row],[Codigo_insumo]],BD_Insumos!$B:$E,4),"")</f>
        <v>13.596734305430379</v>
      </c>
      <c r="H6090" s="140">
        <v>0.5</v>
      </c>
      <c r="I6090" s="9"/>
      <c r="J6090" s="22">
        <f t="shared" si="95"/>
        <v>6.7983671527151897</v>
      </c>
      <c r="K6090" s="22" t="str">
        <f>IF(I6090&lt;&gt;"",SUMIF(Table1[Codigo_servico],A6090,Table1[Subtotal_insumo]),"")</f>
        <v/>
      </c>
      <c r="L6090" s="16">
        <f>IF(Table1[[#This Row],[Ordem_insumos]]&lt;&gt;0,VLOOKUP(Table1[[#This Row],[Codigo_servico]],Preencher_Orcamento!$B:$D,3,FALSE)*Table1[[#This Row],[Qtde_insumo]],"")</f>
        <v>0</v>
      </c>
      <c r="M6090" s="16">
        <f>IF(Table1[[#This Row],[Ordem_insumos]]&lt;&gt;0,VLOOKUP(Table1[[#This Row],[Codigo_servico]],Preencher_Orcamento!$B:$D,3,FALSE)*Table1[[#This Row],[Subtotal_insumo]],"")</f>
        <v>0</v>
      </c>
    </row>
    <row r="6091" spans="1:13" x14ac:dyDescent="0.25">
      <c r="A6091" s="6">
        <v>98028</v>
      </c>
      <c r="B6091" s="126">
        <v>2</v>
      </c>
      <c r="C6091" s="133"/>
      <c r="D6091" s="134">
        <v>2041</v>
      </c>
      <c r="E6091" s="7" t="s">
        <v>2192</v>
      </c>
      <c r="F6091" s="8" t="s">
        <v>2140</v>
      </c>
      <c r="G6091" s="16">
        <f>IFERROR(VLOOKUP(Table1[[#This Row],[Codigo_insumo]],BD_Insumos!$B:$E,4),"")</f>
        <v>18.820516146129485</v>
      </c>
      <c r="H6091" s="140">
        <v>0.5</v>
      </c>
      <c r="I6091" s="9"/>
      <c r="J6091" s="22">
        <f t="shared" si="95"/>
        <v>9.4102580730647425</v>
      </c>
      <c r="K6091" s="22" t="str">
        <f>IF(I6091&lt;&gt;"",SUMIF(Table1[Codigo_servico],A6091,Table1[Subtotal_insumo]),"")</f>
        <v/>
      </c>
      <c r="L6091" s="16">
        <f>IF(Table1[[#This Row],[Ordem_insumos]]&lt;&gt;0,VLOOKUP(Table1[[#This Row],[Codigo_servico]],Preencher_Orcamento!$B:$D,3,FALSE)*Table1[[#This Row],[Qtde_insumo]],"")</f>
        <v>0</v>
      </c>
      <c r="M6091" s="16">
        <f>IF(Table1[[#This Row],[Ordem_insumos]]&lt;&gt;0,VLOOKUP(Table1[[#This Row],[Codigo_servico]],Preencher_Orcamento!$B:$D,3,FALSE)*Table1[[#This Row],[Subtotal_insumo]],"")</f>
        <v>0</v>
      </c>
    </row>
    <row r="6092" spans="1:13" ht="26.25" x14ac:dyDescent="0.25">
      <c r="A6092" s="6">
        <v>98028</v>
      </c>
      <c r="B6092" s="126">
        <v>3</v>
      </c>
      <c r="C6092" s="133"/>
      <c r="D6092" s="134">
        <v>58014</v>
      </c>
      <c r="E6092" s="7" t="s">
        <v>1539</v>
      </c>
      <c r="F6092" s="8" t="s">
        <v>457</v>
      </c>
      <c r="G6092" s="18">
        <f>IFERROR(VLOOKUP(Table1[[#This Row],[Codigo_insumo]],BD_Insumos!$B:$E,4),"")</f>
        <v>11.353899999999999</v>
      </c>
      <c r="H6092" s="140">
        <v>1</v>
      </c>
      <c r="I6092" s="9"/>
      <c r="J6092" s="23">
        <f t="shared" si="95"/>
        <v>11.353899999999999</v>
      </c>
      <c r="K6092" s="22" t="str">
        <f>IF(I6092&lt;&gt;"",SUMIF(Table1[Codigo_servico],A6092,Table1[Subtotal_insumo]),"")</f>
        <v/>
      </c>
      <c r="L6092" s="18">
        <f>IF(Table1[[#This Row],[Ordem_insumos]]&lt;&gt;0,VLOOKUP(Table1[[#This Row],[Codigo_servico]],Preencher_Orcamento!$B:$D,3,FALSE)*Table1[[#This Row],[Qtde_insumo]],"")</f>
        <v>0</v>
      </c>
      <c r="M6092" s="18">
        <f>IF(Table1[[#This Row],[Ordem_insumos]]&lt;&gt;0,VLOOKUP(Table1[[#This Row],[Codigo_servico]],Preencher_Orcamento!$B:$D,3,FALSE)*Table1[[#This Row],[Subtotal_insumo]],"")</f>
        <v>0</v>
      </c>
    </row>
    <row r="6093" spans="1:13" x14ac:dyDescent="0.25">
      <c r="A6093" s="3">
        <v>98029</v>
      </c>
      <c r="B6093" s="125">
        <v>0</v>
      </c>
      <c r="C6093" s="131" t="s">
        <v>3653</v>
      </c>
      <c r="D6093" s="132"/>
      <c r="E6093" s="4"/>
      <c r="F6093" s="4"/>
      <c r="G6093" s="17" t="str">
        <f>IFERROR(VLOOKUP(Table1[[#This Row],[Codigo_insumo]],BD_Insumos!$B:$E,4),"")</f>
        <v/>
      </c>
      <c r="H6093" s="139"/>
      <c r="I6093" s="5" t="s">
        <v>457</v>
      </c>
      <c r="J6093" s="20" t="str">
        <f t="shared" si="95"/>
        <v/>
      </c>
      <c r="K6093" s="21">
        <f>IF(I6093&lt;&gt;"",SUMIF(Table1[Codigo_servico],A6093,Table1[Subtotal_insumo]),"")</f>
        <v>29.633325225779931</v>
      </c>
      <c r="L6093" s="17" t="str">
        <f>IF(Table1[[#This Row],[Ordem_insumos]]&lt;&gt;0,VLOOKUP(Table1[[#This Row],[Codigo_servico]],Preencher_Orcamento!$B:$D,3,FALSE)*Table1[[#This Row],[Qtde_insumo]],"")</f>
        <v/>
      </c>
      <c r="M6093" s="17" t="str">
        <f>IF(Table1[[#This Row],[Ordem_insumos]]&lt;&gt;0,VLOOKUP(Table1[[#This Row],[Codigo_servico]],Preencher_Orcamento!$B:$D,3,FALSE)*Table1[[#This Row],[Subtotal_insumo]],"")</f>
        <v/>
      </c>
    </row>
    <row r="6094" spans="1:13" ht="26.25" x14ac:dyDescent="0.25">
      <c r="A6094" s="6">
        <v>98029</v>
      </c>
      <c r="B6094" s="126">
        <v>1</v>
      </c>
      <c r="C6094" s="133"/>
      <c r="D6094" s="134">
        <v>58015</v>
      </c>
      <c r="E6094" s="7" t="s">
        <v>1540</v>
      </c>
      <c r="F6094" s="8" t="s">
        <v>457</v>
      </c>
      <c r="G6094" s="16">
        <f>IFERROR(VLOOKUP(Table1[[#This Row],[Codigo_insumo]],BD_Insumos!$B:$E,4),"")</f>
        <v>13.4247</v>
      </c>
      <c r="H6094" s="140">
        <v>1</v>
      </c>
      <c r="I6094" s="9"/>
      <c r="J6094" s="22">
        <f t="shared" si="95"/>
        <v>13.4247</v>
      </c>
      <c r="K6094" s="22" t="str">
        <f>IF(I6094&lt;&gt;"",SUMIF(Table1[Codigo_servico],A6094,Table1[Subtotal_insumo]),"")</f>
        <v/>
      </c>
      <c r="L6094" s="16">
        <f>IF(Table1[[#This Row],[Ordem_insumos]]&lt;&gt;0,VLOOKUP(Table1[[#This Row],[Codigo_servico]],Preencher_Orcamento!$B:$D,3,FALSE)*Table1[[#This Row],[Qtde_insumo]],"")</f>
        <v>0</v>
      </c>
      <c r="M6094" s="16">
        <f>IF(Table1[[#This Row],[Ordem_insumos]]&lt;&gt;0,VLOOKUP(Table1[[#This Row],[Codigo_servico]],Preencher_Orcamento!$B:$D,3,FALSE)*Table1[[#This Row],[Subtotal_insumo]],"")</f>
        <v>0</v>
      </c>
    </row>
    <row r="6095" spans="1:13" x14ac:dyDescent="0.25">
      <c r="A6095" s="6">
        <v>98029</v>
      </c>
      <c r="B6095" s="126">
        <v>2</v>
      </c>
      <c r="C6095" s="133"/>
      <c r="D6095" s="134">
        <v>2041</v>
      </c>
      <c r="E6095" s="7" t="s">
        <v>2192</v>
      </c>
      <c r="F6095" s="8" t="s">
        <v>2140</v>
      </c>
      <c r="G6095" s="16">
        <f>IFERROR(VLOOKUP(Table1[[#This Row],[Codigo_insumo]],BD_Insumos!$B:$E,4),"")</f>
        <v>18.820516146129485</v>
      </c>
      <c r="H6095" s="140">
        <v>0.5</v>
      </c>
      <c r="I6095" s="9"/>
      <c r="J6095" s="22">
        <f t="shared" si="95"/>
        <v>9.4102580730647425</v>
      </c>
      <c r="K6095" s="22" t="str">
        <f>IF(I6095&lt;&gt;"",SUMIF(Table1[Codigo_servico],A6095,Table1[Subtotal_insumo]),"")</f>
        <v/>
      </c>
      <c r="L6095" s="16">
        <f>IF(Table1[[#This Row],[Ordem_insumos]]&lt;&gt;0,VLOOKUP(Table1[[#This Row],[Codigo_servico]],Preencher_Orcamento!$B:$D,3,FALSE)*Table1[[#This Row],[Qtde_insumo]],"")</f>
        <v>0</v>
      </c>
      <c r="M6095" s="16">
        <f>IF(Table1[[#This Row],[Ordem_insumos]]&lt;&gt;0,VLOOKUP(Table1[[#This Row],[Codigo_servico]],Preencher_Orcamento!$B:$D,3,FALSE)*Table1[[#This Row],[Subtotal_insumo]],"")</f>
        <v>0</v>
      </c>
    </row>
    <row r="6096" spans="1:13" x14ac:dyDescent="0.25">
      <c r="A6096" s="6">
        <v>98029</v>
      </c>
      <c r="B6096" s="126">
        <v>3</v>
      </c>
      <c r="C6096" s="133"/>
      <c r="D6096" s="134">
        <v>2044</v>
      </c>
      <c r="E6096" s="7" t="s">
        <v>2193</v>
      </c>
      <c r="F6096" s="8" t="s">
        <v>2140</v>
      </c>
      <c r="G6096" s="18">
        <f>IFERROR(VLOOKUP(Table1[[#This Row],[Codigo_insumo]],BD_Insumos!$B:$E,4),"")</f>
        <v>13.596734305430379</v>
      </c>
      <c r="H6096" s="140">
        <v>0.5</v>
      </c>
      <c r="I6096" s="9"/>
      <c r="J6096" s="23">
        <f t="shared" si="95"/>
        <v>6.7983671527151897</v>
      </c>
      <c r="K6096" s="22" t="str">
        <f>IF(I6096&lt;&gt;"",SUMIF(Table1[Codigo_servico],A6096,Table1[Subtotal_insumo]),"")</f>
        <v/>
      </c>
      <c r="L6096" s="18">
        <f>IF(Table1[[#This Row],[Ordem_insumos]]&lt;&gt;0,VLOOKUP(Table1[[#This Row],[Codigo_servico]],Preencher_Orcamento!$B:$D,3,FALSE)*Table1[[#This Row],[Qtde_insumo]],"")</f>
        <v>0</v>
      </c>
      <c r="M6096" s="18">
        <f>IF(Table1[[#This Row],[Ordem_insumos]]&lt;&gt;0,VLOOKUP(Table1[[#This Row],[Codigo_servico]],Preencher_Orcamento!$B:$D,3,FALSE)*Table1[[#This Row],[Subtotal_insumo]],"")</f>
        <v>0</v>
      </c>
    </row>
    <row r="6097" spans="1:13" x14ac:dyDescent="0.25">
      <c r="A6097" s="3">
        <v>98030</v>
      </c>
      <c r="B6097" s="125">
        <v>0</v>
      </c>
      <c r="C6097" s="131" t="s">
        <v>3654</v>
      </c>
      <c r="D6097" s="132"/>
      <c r="E6097" s="4"/>
      <c r="F6097" s="4"/>
      <c r="G6097" s="17" t="str">
        <f>IFERROR(VLOOKUP(Table1[[#This Row],[Codigo_insumo]],BD_Insumos!$B:$E,4),"")</f>
        <v/>
      </c>
      <c r="H6097" s="139"/>
      <c r="I6097" s="5" t="s">
        <v>457</v>
      </c>
      <c r="J6097" s="20" t="str">
        <f t="shared" si="95"/>
        <v/>
      </c>
      <c r="K6097" s="21">
        <f>IF(I6097&lt;&gt;"",SUMIF(Table1[Codigo_servico],A6097,Table1[Subtotal_insumo]),"")</f>
        <v>36.179425225779937</v>
      </c>
      <c r="L6097" s="17" t="str">
        <f>IF(Table1[[#This Row],[Ordem_insumos]]&lt;&gt;0,VLOOKUP(Table1[[#This Row],[Codigo_servico]],Preencher_Orcamento!$B:$D,3,FALSE)*Table1[[#This Row],[Qtde_insumo]],"")</f>
        <v/>
      </c>
      <c r="M6097" s="17" t="str">
        <f>IF(Table1[[#This Row],[Ordem_insumos]]&lt;&gt;0,VLOOKUP(Table1[[#This Row],[Codigo_servico]],Preencher_Orcamento!$B:$D,3,FALSE)*Table1[[#This Row],[Subtotal_insumo]],"")</f>
        <v/>
      </c>
    </row>
    <row r="6098" spans="1:13" ht="26.25" x14ac:dyDescent="0.25">
      <c r="A6098" s="6">
        <v>98030</v>
      </c>
      <c r="B6098" s="126">
        <v>1</v>
      </c>
      <c r="C6098" s="133"/>
      <c r="D6098" s="134">
        <v>58016</v>
      </c>
      <c r="E6098" s="7" t="s">
        <v>1541</v>
      </c>
      <c r="F6098" s="8" t="s">
        <v>457</v>
      </c>
      <c r="G6098" s="16">
        <f>IFERROR(VLOOKUP(Table1[[#This Row],[Codigo_insumo]],BD_Insumos!$B:$E,4),"")</f>
        <v>19.970800000000001</v>
      </c>
      <c r="H6098" s="140">
        <v>1</v>
      </c>
      <c r="I6098" s="9"/>
      <c r="J6098" s="22">
        <f t="shared" si="95"/>
        <v>19.970800000000001</v>
      </c>
      <c r="K6098" s="22" t="str">
        <f>IF(I6098&lt;&gt;"",SUMIF(Table1[Codigo_servico],A6098,Table1[Subtotal_insumo]),"")</f>
        <v/>
      </c>
      <c r="L6098" s="16">
        <f>IF(Table1[[#This Row],[Ordem_insumos]]&lt;&gt;0,VLOOKUP(Table1[[#This Row],[Codigo_servico]],Preencher_Orcamento!$B:$D,3,FALSE)*Table1[[#This Row],[Qtde_insumo]],"")</f>
        <v>0</v>
      </c>
      <c r="M6098" s="16">
        <f>IF(Table1[[#This Row],[Ordem_insumos]]&lt;&gt;0,VLOOKUP(Table1[[#This Row],[Codigo_servico]],Preencher_Orcamento!$B:$D,3,FALSE)*Table1[[#This Row],[Subtotal_insumo]],"")</f>
        <v>0</v>
      </c>
    </row>
    <row r="6099" spans="1:13" x14ac:dyDescent="0.25">
      <c r="A6099" s="6">
        <v>98030</v>
      </c>
      <c r="B6099" s="126">
        <v>2</v>
      </c>
      <c r="C6099" s="133"/>
      <c r="D6099" s="134">
        <v>2044</v>
      </c>
      <c r="E6099" s="7" t="s">
        <v>2193</v>
      </c>
      <c r="F6099" s="8" t="s">
        <v>2140</v>
      </c>
      <c r="G6099" s="16">
        <f>IFERROR(VLOOKUP(Table1[[#This Row],[Codigo_insumo]],BD_Insumos!$B:$E,4),"")</f>
        <v>13.596734305430379</v>
      </c>
      <c r="H6099" s="140">
        <v>0.5</v>
      </c>
      <c r="I6099" s="9"/>
      <c r="J6099" s="22">
        <f t="shared" si="95"/>
        <v>6.7983671527151897</v>
      </c>
      <c r="K6099" s="22" t="str">
        <f>IF(I6099&lt;&gt;"",SUMIF(Table1[Codigo_servico],A6099,Table1[Subtotal_insumo]),"")</f>
        <v/>
      </c>
      <c r="L6099" s="16">
        <f>IF(Table1[[#This Row],[Ordem_insumos]]&lt;&gt;0,VLOOKUP(Table1[[#This Row],[Codigo_servico]],Preencher_Orcamento!$B:$D,3,FALSE)*Table1[[#This Row],[Qtde_insumo]],"")</f>
        <v>0</v>
      </c>
      <c r="M6099" s="16">
        <f>IF(Table1[[#This Row],[Ordem_insumos]]&lt;&gt;0,VLOOKUP(Table1[[#This Row],[Codigo_servico]],Preencher_Orcamento!$B:$D,3,FALSE)*Table1[[#This Row],[Subtotal_insumo]],"")</f>
        <v>0</v>
      </c>
    </row>
    <row r="6100" spans="1:13" x14ac:dyDescent="0.25">
      <c r="A6100" s="6">
        <v>98030</v>
      </c>
      <c r="B6100" s="126">
        <v>3</v>
      </c>
      <c r="C6100" s="133"/>
      <c r="D6100" s="134">
        <v>2041</v>
      </c>
      <c r="E6100" s="7" t="s">
        <v>2192</v>
      </c>
      <c r="F6100" s="8" t="s">
        <v>2140</v>
      </c>
      <c r="G6100" s="18">
        <f>IFERROR(VLOOKUP(Table1[[#This Row],[Codigo_insumo]],BD_Insumos!$B:$E,4),"")</f>
        <v>18.820516146129485</v>
      </c>
      <c r="H6100" s="140">
        <v>0.5</v>
      </c>
      <c r="I6100" s="9"/>
      <c r="J6100" s="23">
        <f t="shared" si="95"/>
        <v>9.4102580730647425</v>
      </c>
      <c r="K6100" s="22" t="str">
        <f>IF(I6100&lt;&gt;"",SUMIF(Table1[Codigo_servico],A6100,Table1[Subtotal_insumo]),"")</f>
        <v/>
      </c>
      <c r="L6100" s="18">
        <f>IF(Table1[[#This Row],[Ordem_insumos]]&lt;&gt;0,VLOOKUP(Table1[[#This Row],[Codigo_servico]],Preencher_Orcamento!$B:$D,3,FALSE)*Table1[[#This Row],[Qtde_insumo]],"")</f>
        <v>0</v>
      </c>
      <c r="M6100" s="18">
        <f>IF(Table1[[#This Row],[Ordem_insumos]]&lt;&gt;0,VLOOKUP(Table1[[#This Row],[Codigo_servico]],Preencher_Orcamento!$B:$D,3,FALSE)*Table1[[#This Row],[Subtotal_insumo]],"")</f>
        <v>0</v>
      </c>
    </row>
    <row r="6101" spans="1:13" x14ac:dyDescent="0.25">
      <c r="A6101" s="3">
        <v>98201</v>
      </c>
      <c r="B6101" s="125">
        <v>0</v>
      </c>
      <c r="C6101" s="131" t="s">
        <v>3655</v>
      </c>
      <c r="D6101" s="132"/>
      <c r="E6101" s="4"/>
      <c r="F6101" s="4"/>
      <c r="G6101" s="17" t="str">
        <f>IFERROR(VLOOKUP(Table1[[#This Row],[Codigo_insumo]],BD_Insumos!$B:$E,4),"")</f>
        <v/>
      </c>
      <c r="H6101" s="139"/>
      <c r="I6101" s="5" t="s">
        <v>457</v>
      </c>
      <c r="J6101" s="20" t="str">
        <f t="shared" si="95"/>
        <v/>
      </c>
      <c r="K6101" s="21">
        <f>IF(I6101&lt;&gt;"",SUMIF(Table1[Codigo_servico],A6101,Table1[Subtotal_insumo]),"")</f>
        <v>10.384939182346928</v>
      </c>
      <c r="L6101" s="17" t="str">
        <f>IF(Table1[[#This Row],[Ordem_insumos]]&lt;&gt;0,VLOOKUP(Table1[[#This Row],[Codigo_servico]],Preencher_Orcamento!$B:$D,3,FALSE)*Table1[[#This Row],[Qtde_insumo]],"")</f>
        <v/>
      </c>
      <c r="M6101" s="17" t="str">
        <f>IF(Table1[[#This Row],[Ordem_insumos]]&lt;&gt;0,VLOOKUP(Table1[[#This Row],[Codigo_servico]],Preencher_Orcamento!$B:$D,3,FALSE)*Table1[[#This Row],[Subtotal_insumo]],"")</f>
        <v/>
      </c>
    </row>
    <row r="6102" spans="1:13" ht="26.25" x14ac:dyDescent="0.25">
      <c r="A6102" s="6">
        <v>98201</v>
      </c>
      <c r="B6102" s="126">
        <v>1</v>
      </c>
      <c r="C6102" s="133"/>
      <c r="D6102" s="134">
        <v>55230</v>
      </c>
      <c r="E6102" s="7" t="s">
        <v>1350</v>
      </c>
      <c r="F6102" s="8" t="s">
        <v>457</v>
      </c>
      <c r="G6102" s="16">
        <f>IFERROR(VLOOKUP(Table1[[#This Row],[Codigo_insumo]],BD_Insumos!$B:$E,4),"")</f>
        <v>3.6402999999999999</v>
      </c>
      <c r="H6102" s="140">
        <v>1</v>
      </c>
      <c r="I6102" s="9"/>
      <c r="J6102" s="22">
        <f t="shared" si="95"/>
        <v>3.6402999999999999</v>
      </c>
      <c r="K6102" s="22" t="str">
        <f>IF(I6102&lt;&gt;"",SUMIF(Table1[Codigo_servico],A6102,Table1[Subtotal_insumo]),"")</f>
        <v/>
      </c>
      <c r="L6102" s="16">
        <f>IF(Table1[[#This Row],[Ordem_insumos]]&lt;&gt;0,VLOOKUP(Table1[[#This Row],[Codigo_servico]],Preencher_Orcamento!$B:$D,3,FALSE)*Table1[[#This Row],[Qtde_insumo]],"")</f>
        <v>0</v>
      </c>
      <c r="M6102" s="16">
        <f>IF(Table1[[#This Row],[Ordem_insumos]]&lt;&gt;0,VLOOKUP(Table1[[#This Row],[Codigo_servico]],Preencher_Orcamento!$B:$D,3,FALSE)*Table1[[#This Row],[Subtotal_insumo]],"")</f>
        <v>0</v>
      </c>
    </row>
    <row r="6103" spans="1:13" x14ac:dyDescent="0.25">
      <c r="A6103" s="6">
        <v>98201</v>
      </c>
      <c r="B6103" s="126">
        <v>2</v>
      </c>
      <c r="C6103" s="133"/>
      <c r="D6103" s="134">
        <v>2041</v>
      </c>
      <c r="E6103" s="7" t="s">
        <v>2192</v>
      </c>
      <c r="F6103" s="8" t="s">
        <v>2140</v>
      </c>
      <c r="G6103" s="16">
        <f>IFERROR(VLOOKUP(Table1[[#This Row],[Codigo_insumo]],BD_Insumos!$B:$E,4),"")</f>
        <v>18.820516146129485</v>
      </c>
      <c r="H6103" s="140">
        <v>0.25</v>
      </c>
      <c r="I6103" s="9"/>
      <c r="J6103" s="22">
        <f t="shared" si="95"/>
        <v>4.7051290365323712</v>
      </c>
      <c r="K6103" s="22" t="str">
        <f>IF(I6103&lt;&gt;"",SUMIF(Table1[Codigo_servico],A6103,Table1[Subtotal_insumo]),"")</f>
        <v/>
      </c>
      <c r="L6103" s="16">
        <f>IF(Table1[[#This Row],[Ordem_insumos]]&lt;&gt;0,VLOOKUP(Table1[[#This Row],[Codigo_servico]],Preencher_Orcamento!$B:$D,3,FALSE)*Table1[[#This Row],[Qtde_insumo]],"")</f>
        <v>0</v>
      </c>
      <c r="M6103" s="16">
        <f>IF(Table1[[#This Row],[Ordem_insumos]]&lt;&gt;0,VLOOKUP(Table1[[#This Row],[Codigo_servico]],Preencher_Orcamento!$B:$D,3,FALSE)*Table1[[#This Row],[Subtotal_insumo]],"")</f>
        <v>0</v>
      </c>
    </row>
    <row r="6104" spans="1:13" x14ac:dyDescent="0.25">
      <c r="A6104" s="6">
        <v>98201</v>
      </c>
      <c r="B6104" s="126">
        <v>3</v>
      </c>
      <c r="C6104" s="133"/>
      <c r="D6104" s="134">
        <v>2044</v>
      </c>
      <c r="E6104" s="7" t="s">
        <v>2193</v>
      </c>
      <c r="F6104" s="8" t="s">
        <v>2140</v>
      </c>
      <c r="G6104" s="18">
        <f>IFERROR(VLOOKUP(Table1[[#This Row],[Codigo_insumo]],BD_Insumos!$B:$E,4),"")</f>
        <v>13.596734305430379</v>
      </c>
      <c r="H6104" s="140">
        <v>0.15</v>
      </c>
      <c r="I6104" s="9"/>
      <c r="J6104" s="23">
        <f t="shared" si="95"/>
        <v>2.0395101458145568</v>
      </c>
      <c r="K6104" s="22" t="str">
        <f>IF(I6104&lt;&gt;"",SUMIF(Table1[Codigo_servico],A6104,Table1[Subtotal_insumo]),"")</f>
        <v/>
      </c>
      <c r="L6104" s="18">
        <f>IF(Table1[[#This Row],[Ordem_insumos]]&lt;&gt;0,VLOOKUP(Table1[[#This Row],[Codigo_servico]],Preencher_Orcamento!$B:$D,3,FALSE)*Table1[[#This Row],[Qtde_insumo]],"")</f>
        <v>0</v>
      </c>
      <c r="M6104" s="18">
        <f>IF(Table1[[#This Row],[Ordem_insumos]]&lt;&gt;0,VLOOKUP(Table1[[#This Row],[Codigo_servico]],Preencher_Orcamento!$B:$D,3,FALSE)*Table1[[#This Row],[Subtotal_insumo]],"")</f>
        <v>0</v>
      </c>
    </row>
    <row r="6105" spans="1:13" x14ac:dyDescent="0.25">
      <c r="A6105" s="3">
        <v>98202</v>
      </c>
      <c r="B6105" s="125">
        <v>0</v>
      </c>
      <c r="C6105" s="131" t="s">
        <v>3656</v>
      </c>
      <c r="D6105" s="132"/>
      <c r="E6105" s="4"/>
      <c r="F6105" s="4"/>
      <c r="G6105" s="17" t="str">
        <f>IFERROR(VLOOKUP(Table1[[#This Row],[Codigo_insumo]],BD_Insumos!$B:$E,4),"")</f>
        <v/>
      </c>
      <c r="H6105" s="139"/>
      <c r="I6105" s="5" t="s">
        <v>457</v>
      </c>
      <c r="J6105" s="20" t="str">
        <f t="shared" si="95"/>
        <v/>
      </c>
      <c r="K6105" s="21">
        <f>IF(I6105&lt;&gt;"",SUMIF(Table1[Codigo_servico],A6105,Table1[Subtotal_insumo]),"")</f>
        <v>15.354401704924921</v>
      </c>
      <c r="L6105" s="17" t="str">
        <f>IF(Table1[[#This Row],[Ordem_insumos]]&lt;&gt;0,VLOOKUP(Table1[[#This Row],[Codigo_servico]],Preencher_Orcamento!$B:$D,3,FALSE)*Table1[[#This Row],[Qtde_insumo]],"")</f>
        <v/>
      </c>
      <c r="M6105" s="17" t="str">
        <f>IF(Table1[[#This Row],[Ordem_insumos]]&lt;&gt;0,VLOOKUP(Table1[[#This Row],[Codigo_servico]],Preencher_Orcamento!$B:$D,3,FALSE)*Table1[[#This Row],[Subtotal_insumo]],"")</f>
        <v/>
      </c>
    </row>
    <row r="6106" spans="1:13" ht="26.25" x14ac:dyDescent="0.25">
      <c r="A6106" s="6">
        <v>98202</v>
      </c>
      <c r="B6106" s="126">
        <v>1</v>
      </c>
      <c r="C6106" s="133"/>
      <c r="D6106" s="134">
        <v>55235</v>
      </c>
      <c r="E6106" s="7" t="s">
        <v>1351</v>
      </c>
      <c r="F6106" s="8" t="s">
        <v>457</v>
      </c>
      <c r="G6106" s="16">
        <f>IFERROR(VLOOKUP(Table1[[#This Row],[Codigo_insumo]],BD_Insumos!$B:$E,4),"")</f>
        <v>6.9889000000000001</v>
      </c>
      <c r="H6106" s="140">
        <v>1</v>
      </c>
      <c r="I6106" s="9"/>
      <c r="J6106" s="22">
        <f t="shared" si="95"/>
        <v>6.9889000000000001</v>
      </c>
      <c r="K6106" s="22" t="str">
        <f>IF(I6106&lt;&gt;"",SUMIF(Table1[Codigo_servico],A6106,Table1[Subtotal_insumo]),"")</f>
        <v/>
      </c>
      <c r="L6106" s="16">
        <f>IF(Table1[[#This Row],[Ordem_insumos]]&lt;&gt;0,VLOOKUP(Table1[[#This Row],[Codigo_servico]],Preencher_Orcamento!$B:$D,3,FALSE)*Table1[[#This Row],[Qtde_insumo]],"")</f>
        <v>0</v>
      </c>
      <c r="M6106" s="16">
        <f>IF(Table1[[#This Row],[Ordem_insumos]]&lt;&gt;0,VLOOKUP(Table1[[#This Row],[Codigo_servico]],Preencher_Orcamento!$B:$D,3,FALSE)*Table1[[#This Row],[Subtotal_insumo]],"")</f>
        <v>0</v>
      </c>
    </row>
    <row r="6107" spans="1:13" x14ac:dyDescent="0.25">
      <c r="A6107" s="6">
        <v>98202</v>
      </c>
      <c r="B6107" s="126">
        <v>2</v>
      </c>
      <c r="C6107" s="133"/>
      <c r="D6107" s="134">
        <v>2044</v>
      </c>
      <c r="E6107" s="7" t="s">
        <v>2193</v>
      </c>
      <c r="F6107" s="8" t="s">
        <v>2140</v>
      </c>
      <c r="G6107" s="16">
        <f>IFERROR(VLOOKUP(Table1[[#This Row],[Codigo_insumo]],BD_Insumos!$B:$E,4),"")</f>
        <v>13.596734305430379</v>
      </c>
      <c r="H6107" s="140">
        <v>0.2</v>
      </c>
      <c r="I6107" s="9"/>
      <c r="J6107" s="22">
        <f t="shared" si="95"/>
        <v>2.719346861086076</v>
      </c>
      <c r="K6107" s="22" t="str">
        <f>IF(I6107&lt;&gt;"",SUMIF(Table1[Codigo_servico],A6107,Table1[Subtotal_insumo]),"")</f>
        <v/>
      </c>
      <c r="L6107" s="16">
        <f>IF(Table1[[#This Row],[Ordem_insumos]]&lt;&gt;0,VLOOKUP(Table1[[#This Row],[Codigo_servico]],Preencher_Orcamento!$B:$D,3,FALSE)*Table1[[#This Row],[Qtde_insumo]],"")</f>
        <v>0</v>
      </c>
      <c r="M6107" s="16">
        <f>IF(Table1[[#This Row],[Ordem_insumos]]&lt;&gt;0,VLOOKUP(Table1[[#This Row],[Codigo_servico]],Preencher_Orcamento!$B:$D,3,FALSE)*Table1[[#This Row],[Subtotal_insumo]],"")</f>
        <v>0</v>
      </c>
    </row>
    <row r="6108" spans="1:13" x14ac:dyDescent="0.25">
      <c r="A6108" s="6">
        <v>98202</v>
      </c>
      <c r="B6108" s="126">
        <v>3</v>
      </c>
      <c r="C6108" s="133"/>
      <c r="D6108" s="134">
        <v>2041</v>
      </c>
      <c r="E6108" s="7" t="s">
        <v>2192</v>
      </c>
      <c r="F6108" s="8" t="s">
        <v>2140</v>
      </c>
      <c r="G6108" s="18">
        <f>IFERROR(VLOOKUP(Table1[[#This Row],[Codigo_insumo]],BD_Insumos!$B:$E,4),"")</f>
        <v>18.820516146129485</v>
      </c>
      <c r="H6108" s="140">
        <v>0.3</v>
      </c>
      <c r="I6108" s="9"/>
      <c r="J6108" s="23">
        <f t="shared" si="95"/>
        <v>5.6461548438388451</v>
      </c>
      <c r="K6108" s="22" t="str">
        <f>IF(I6108&lt;&gt;"",SUMIF(Table1[Codigo_servico],A6108,Table1[Subtotal_insumo]),"")</f>
        <v/>
      </c>
      <c r="L6108" s="18">
        <f>IF(Table1[[#This Row],[Ordem_insumos]]&lt;&gt;0,VLOOKUP(Table1[[#This Row],[Codigo_servico]],Preencher_Orcamento!$B:$D,3,FALSE)*Table1[[#This Row],[Qtde_insumo]],"")</f>
        <v>0</v>
      </c>
      <c r="M6108" s="18">
        <f>IF(Table1[[#This Row],[Ordem_insumos]]&lt;&gt;0,VLOOKUP(Table1[[#This Row],[Codigo_servico]],Preencher_Orcamento!$B:$D,3,FALSE)*Table1[[#This Row],[Subtotal_insumo]],"")</f>
        <v>0</v>
      </c>
    </row>
    <row r="6109" spans="1:13" x14ac:dyDescent="0.25">
      <c r="A6109" s="3">
        <v>98203</v>
      </c>
      <c r="B6109" s="125">
        <v>0</v>
      </c>
      <c r="C6109" s="131" t="s">
        <v>3657</v>
      </c>
      <c r="D6109" s="132"/>
      <c r="E6109" s="4"/>
      <c r="F6109" s="4"/>
      <c r="G6109" s="17" t="str">
        <f>IFERROR(VLOOKUP(Table1[[#This Row],[Codigo_insumo]],BD_Insumos!$B:$E,4),"")</f>
        <v/>
      </c>
      <c r="H6109" s="139"/>
      <c r="I6109" s="5" t="s">
        <v>457</v>
      </c>
      <c r="J6109" s="20" t="str">
        <f t="shared" si="95"/>
        <v/>
      </c>
      <c r="K6109" s="21">
        <f>IF(I6109&lt;&gt;"",SUMIF(Table1[Codigo_servico],A6109,Table1[Subtotal_insumo]),"")</f>
        <v>20.436764227502913</v>
      </c>
      <c r="L6109" s="17" t="str">
        <f>IF(Table1[[#This Row],[Ordem_insumos]]&lt;&gt;0,VLOOKUP(Table1[[#This Row],[Codigo_servico]],Preencher_Orcamento!$B:$D,3,FALSE)*Table1[[#This Row],[Qtde_insumo]],"")</f>
        <v/>
      </c>
      <c r="M6109" s="17" t="str">
        <f>IF(Table1[[#This Row],[Ordem_insumos]]&lt;&gt;0,VLOOKUP(Table1[[#This Row],[Codigo_servico]],Preencher_Orcamento!$B:$D,3,FALSE)*Table1[[#This Row],[Subtotal_insumo]],"")</f>
        <v/>
      </c>
    </row>
    <row r="6110" spans="1:13" x14ac:dyDescent="0.25">
      <c r="A6110" s="6">
        <v>98203</v>
      </c>
      <c r="B6110" s="126">
        <v>1</v>
      </c>
      <c r="C6110" s="133"/>
      <c r="D6110" s="134">
        <v>2044</v>
      </c>
      <c r="E6110" s="7" t="s">
        <v>2193</v>
      </c>
      <c r="F6110" s="8" t="s">
        <v>2140</v>
      </c>
      <c r="G6110" s="16">
        <f>IFERROR(VLOOKUP(Table1[[#This Row],[Codigo_insumo]],BD_Insumos!$B:$E,4),"")</f>
        <v>13.596734305430379</v>
      </c>
      <c r="H6110" s="140">
        <v>0.25</v>
      </c>
      <c r="I6110" s="9"/>
      <c r="J6110" s="22">
        <f t="shared" si="95"/>
        <v>3.3991835763575948</v>
      </c>
      <c r="K6110" s="22" t="str">
        <f>IF(I6110&lt;&gt;"",SUMIF(Table1[Codigo_servico],A6110,Table1[Subtotal_insumo]),"")</f>
        <v/>
      </c>
      <c r="L6110" s="16">
        <f>IF(Table1[[#This Row],[Ordem_insumos]]&lt;&gt;0,VLOOKUP(Table1[[#This Row],[Codigo_servico]],Preencher_Orcamento!$B:$D,3,FALSE)*Table1[[#This Row],[Qtde_insumo]],"")</f>
        <v>0</v>
      </c>
      <c r="M6110" s="16">
        <f>IF(Table1[[#This Row],[Ordem_insumos]]&lt;&gt;0,VLOOKUP(Table1[[#This Row],[Codigo_servico]],Preencher_Orcamento!$B:$D,3,FALSE)*Table1[[#This Row],[Subtotal_insumo]],"")</f>
        <v>0</v>
      </c>
    </row>
    <row r="6111" spans="1:13" ht="26.25" x14ac:dyDescent="0.25">
      <c r="A6111" s="6">
        <v>98203</v>
      </c>
      <c r="B6111" s="126">
        <v>2</v>
      </c>
      <c r="C6111" s="133"/>
      <c r="D6111" s="134">
        <v>55240</v>
      </c>
      <c r="E6111" s="7" t="s">
        <v>1352</v>
      </c>
      <c r="F6111" s="8" t="s">
        <v>457</v>
      </c>
      <c r="G6111" s="16">
        <f>IFERROR(VLOOKUP(Table1[[#This Row],[Codigo_insumo]],BD_Insumos!$B:$E,4),"")</f>
        <v>10.4504</v>
      </c>
      <c r="H6111" s="140">
        <v>1</v>
      </c>
      <c r="I6111" s="9"/>
      <c r="J6111" s="22">
        <f t="shared" si="95"/>
        <v>10.4504</v>
      </c>
      <c r="K6111" s="22" t="str">
        <f>IF(I6111&lt;&gt;"",SUMIF(Table1[Codigo_servico],A6111,Table1[Subtotal_insumo]),"")</f>
        <v/>
      </c>
      <c r="L6111" s="16">
        <f>IF(Table1[[#This Row],[Ordem_insumos]]&lt;&gt;0,VLOOKUP(Table1[[#This Row],[Codigo_servico]],Preencher_Orcamento!$B:$D,3,FALSE)*Table1[[#This Row],[Qtde_insumo]],"")</f>
        <v>0</v>
      </c>
      <c r="M6111" s="16">
        <f>IF(Table1[[#This Row],[Ordem_insumos]]&lt;&gt;0,VLOOKUP(Table1[[#This Row],[Codigo_servico]],Preencher_Orcamento!$B:$D,3,FALSE)*Table1[[#This Row],[Subtotal_insumo]],"")</f>
        <v>0</v>
      </c>
    </row>
    <row r="6112" spans="1:13" x14ac:dyDescent="0.25">
      <c r="A6112" s="6">
        <v>98203</v>
      </c>
      <c r="B6112" s="126">
        <v>3</v>
      </c>
      <c r="C6112" s="133"/>
      <c r="D6112" s="134">
        <v>2041</v>
      </c>
      <c r="E6112" s="7" t="s">
        <v>2192</v>
      </c>
      <c r="F6112" s="8" t="s">
        <v>2140</v>
      </c>
      <c r="G6112" s="18">
        <f>IFERROR(VLOOKUP(Table1[[#This Row],[Codigo_insumo]],BD_Insumos!$B:$E,4),"")</f>
        <v>18.820516146129485</v>
      </c>
      <c r="H6112" s="140">
        <v>0.35</v>
      </c>
      <c r="I6112" s="9"/>
      <c r="J6112" s="23">
        <f t="shared" si="95"/>
        <v>6.587180651145319</v>
      </c>
      <c r="K6112" s="22" t="str">
        <f>IF(I6112&lt;&gt;"",SUMIF(Table1[Codigo_servico],A6112,Table1[Subtotal_insumo]),"")</f>
        <v/>
      </c>
      <c r="L6112" s="18">
        <f>IF(Table1[[#This Row],[Ordem_insumos]]&lt;&gt;0,VLOOKUP(Table1[[#This Row],[Codigo_servico]],Preencher_Orcamento!$B:$D,3,FALSE)*Table1[[#This Row],[Qtde_insumo]],"")</f>
        <v>0</v>
      </c>
      <c r="M6112" s="18">
        <f>IF(Table1[[#This Row],[Ordem_insumos]]&lt;&gt;0,VLOOKUP(Table1[[#This Row],[Codigo_servico]],Preencher_Orcamento!$B:$D,3,FALSE)*Table1[[#This Row],[Subtotal_insumo]],"")</f>
        <v>0</v>
      </c>
    </row>
    <row r="6113" spans="1:13" x14ac:dyDescent="0.25">
      <c r="A6113" s="3">
        <v>98204</v>
      </c>
      <c r="B6113" s="125">
        <v>0</v>
      </c>
      <c r="C6113" s="131" t="s">
        <v>3658</v>
      </c>
      <c r="D6113" s="132"/>
      <c r="E6113" s="4"/>
      <c r="F6113" s="4"/>
      <c r="G6113" s="17" t="str">
        <f>IFERROR(VLOOKUP(Table1[[#This Row],[Codigo_insumo]],BD_Insumos!$B:$E,4),"")</f>
        <v/>
      </c>
      <c r="H6113" s="139"/>
      <c r="I6113" s="5" t="s">
        <v>457</v>
      </c>
      <c r="J6113" s="20" t="str">
        <f t="shared" si="95"/>
        <v/>
      </c>
      <c r="K6113" s="21">
        <f>IF(I6113&lt;&gt;"",SUMIF(Table1[Codigo_servico],A6113,Table1[Subtotal_insumo]),"")</f>
        <v>23.969537658045951</v>
      </c>
      <c r="L6113" s="17" t="str">
        <f>IF(Table1[[#This Row],[Ordem_insumos]]&lt;&gt;0,VLOOKUP(Table1[[#This Row],[Codigo_servico]],Preencher_Orcamento!$B:$D,3,FALSE)*Table1[[#This Row],[Qtde_insumo]],"")</f>
        <v/>
      </c>
      <c r="M6113" s="17" t="str">
        <f>IF(Table1[[#This Row],[Ordem_insumos]]&lt;&gt;0,VLOOKUP(Table1[[#This Row],[Codigo_servico]],Preencher_Orcamento!$B:$D,3,FALSE)*Table1[[#This Row],[Subtotal_insumo]],"")</f>
        <v/>
      </c>
    </row>
    <row r="6114" spans="1:13" ht="26.25" x14ac:dyDescent="0.25">
      <c r="A6114" s="6">
        <v>98204</v>
      </c>
      <c r="B6114" s="126">
        <v>1</v>
      </c>
      <c r="C6114" s="133"/>
      <c r="D6114" s="134">
        <v>55245</v>
      </c>
      <c r="E6114" s="7" t="s">
        <v>1353</v>
      </c>
      <c r="F6114" s="8" t="s">
        <v>457</v>
      </c>
      <c r="G6114" s="16">
        <f>IFERROR(VLOOKUP(Table1[[#This Row],[Codigo_insumo]],BD_Insumos!$B:$E,4),"")</f>
        <v>12.6235</v>
      </c>
      <c r="H6114" s="140">
        <v>1</v>
      </c>
      <c r="I6114" s="9"/>
      <c r="J6114" s="22">
        <f t="shared" si="95"/>
        <v>12.6235</v>
      </c>
      <c r="K6114" s="22" t="str">
        <f>IF(I6114&lt;&gt;"",SUMIF(Table1[Codigo_servico],A6114,Table1[Subtotal_insumo]),"")</f>
        <v/>
      </c>
      <c r="L6114" s="16">
        <f>IF(Table1[[#This Row],[Ordem_insumos]]&lt;&gt;0,VLOOKUP(Table1[[#This Row],[Codigo_servico]],Preencher_Orcamento!$B:$D,3,FALSE)*Table1[[#This Row],[Qtde_insumo]],"")</f>
        <v>0</v>
      </c>
      <c r="M6114" s="16">
        <f>IF(Table1[[#This Row],[Ordem_insumos]]&lt;&gt;0,VLOOKUP(Table1[[#This Row],[Codigo_servico]],Preencher_Orcamento!$B:$D,3,FALSE)*Table1[[#This Row],[Subtotal_insumo]],"")</f>
        <v>0</v>
      </c>
    </row>
    <row r="6115" spans="1:13" x14ac:dyDescent="0.25">
      <c r="A6115" s="6">
        <v>98204</v>
      </c>
      <c r="B6115" s="126">
        <v>2</v>
      </c>
      <c r="C6115" s="133"/>
      <c r="D6115" s="134">
        <v>2044</v>
      </c>
      <c r="E6115" s="7" t="s">
        <v>2193</v>
      </c>
      <c r="F6115" s="8" t="s">
        <v>2140</v>
      </c>
      <c r="G6115" s="16">
        <f>IFERROR(VLOOKUP(Table1[[#This Row],[Codigo_insumo]],BD_Insumos!$B:$E,4),"")</f>
        <v>13.596734305430379</v>
      </c>
      <c r="H6115" s="140">
        <v>0.35</v>
      </c>
      <c r="I6115" s="9"/>
      <c r="J6115" s="22">
        <f t="shared" si="95"/>
        <v>4.7588570069006328</v>
      </c>
      <c r="K6115" s="22" t="str">
        <f>IF(I6115&lt;&gt;"",SUMIF(Table1[Codigo_servico],A6115,Table1[Subtotal_insumo]),"")</f>
        <v/>
      </c>
      <c r="L6115" s="16">
        <f>IF(Table1[[#This Row],[Ordem_insumos]]&lt;&gt;0,VLOOKUP(Table1[[#This Row],[Codigo_servico]],Preencher_Orcamento!$B:$D,3,FALSE)*Table1[[#This Row],[Qtde_insumo]],"")</f>
        <v>0</v>
      </c>
      <c r="M6115" s="16">
        <f>IF(Table1[[#This Row],[Ordem_insumos]]&lt;&gt;0,VLOOKUP(Table1[[#This Row],[Codigo_servico]],Preencher_Orcamento!$B:$D,3,FALSE)*Table1[[#This Row],[Subtotal_insumo]],"")</f>
        <v>0</v>
      </c>
    </row>
    <row r="6116" spans="1:13" x14ac:dyDescent="0.25">
      <c r="A6116" s="6">
        <v>98204</v>
      </c>
      <c r="B6116" s="126">
        <v>3</v>
      </c>
      <c r="C6116" s="133"/>
      <c r="D6116" s="134">
        <v>2041</v>
      </c>
      <c r="E6116" s="7" t="s">
        <v>2192</v>
      </c>
      <c r="F6116" s="8" t="s">
        <v>2140</v>
      </c>
      <c r="G6116" s="18">
        <f>IFERROR(VLOOKUP(Table1[[#This Row],[Codigo_insumo]],BD_Insumos!$B:$E,4),"")</f>
        <v>18.820516146129485</v>
      </c>
      <c r="H6116" s="140">
        <v>0.35</v>
      </c>
      <c r="I6116" s="9"/>
      <c r="J6116" s="23">
        <f t="shared" si="95"/>
        <v>6.587180651145319</v>
      </c>
      <c r="K6116" s="22" t="str">
        <f>IF(I6116&lt;&gt;"",SUMIF(Table1[Codigo_servico],A6116,Table1[Subtotal_insumo]),"")</f>
        <v/>
      </c>
      <c r="L6116" s="18">
        <f>IF(Table1[[#This Row],[Ordem_insumos]]&lt;&gt;0,VLOOKUP(Table1[[#This Row],[Codigo_servico]],Preencher_Orcamento!$B:$D,3,FALSE)*Table1[[#This Row],[Qtde_insumo]],"")</f>
        <v>0</v>
      </c>
      <c r="M6116" s="18">
        <f>IF(Table1[[#This Row],[Ordem_insumos]]&lt;&gt;0,VLOOKUP(Table1[[#This Row],[Codigo_servico]],Preencher_Orcamento!$B:$D,3,FALSE)*Table1[[#This Row],[Subtotal_insumo]],"")</f>
        <v>0</v>
      </c>
    </row>
    <row r="6117" spans="1:13" x14ac:dyDescent="0.25">
      <c r="A6117" s="3">
        <v>98205</v>
      </c>
      <c r="B6117" s="125">
        <v>0</v>
      </c>
      <c r="C6117" s="131" t="s">
        <v>3659</v>
      </c>
      <c r="D6117" s="132"/>
      <c r="E6117" s="4"/>
      <c r="F6117" s="4"/>
      <c r="G6117" s="17" t="str">
        <f>IFERROR(VLOOKUP(Table1[[#This Row],[Codigo_insumo]],BD_Insumos!$B:$E,4),"")</f>
        <v/>
      </c>
      <c r="H6117" s="139"/>
      <c r="I6117" s="5" t="s">
        <v>457</v>
      </c>
      <c r="J6117" s="20" t="str">
        <f t="shared" si="95"/>
        <v/>
      </c>
      <c r="K6117" s="21">
        <f>IF(I6117&lt;&gt;"",SUMIF(Table1[Codigo_servico],A6117,Table1[Subtotal_insumo]),"")</f>
        <v>11.727539182346927</v>
      </c>
      <c r="L6117" s="17" t="str">
        <f>IF(Table1[[#This Row],[Ordem_insumos]]&lt;&gt;0,VLOOKUP(Table1[[#This Row],[Codigo_servico]],Preencher_Orcamento!$B:$D,3,FALSE)*Table1[[#This Row],[Qtde_insumo]],"")</f>
        <v/>
      </c>
      <c r="M6117" s="17" t="str">
        <f>IF(Table1[[#This Row],[Ordem_insumos]]&lt;&gt;0,VLOOKUP(Table1[[#This Row],[Codigo_servico]],Preencher_Orcamento!$B:$D,3,FALSE)*Table1[[#This Row],[Subtotal_insumo]],"")</f>
        <v/>
      </c>
    </row>
    <row r="6118" spans="1:13" ht="26.25" x14ac:dyDescent="0.25">
      <c r="A6118" s="6">
        <v>98205</v>
      </c>
      <c r="B6118" s="126">
        <v>1</v>
      </c>
      <c r="C6118" s="133"/>
      <c r="D6118" s="134">
        <v>55220</v>
      </c>
      <c r="E6118" s="7" t="s">
        <v>1348</v>
      </c>
      <c r="F6118" s="8" t="s">
        <v>457</v>
      </c>
      <c r="G6118" s="16">
        <f>IFERROR(VLOOKUP(Table1[[#This Row],[Codigo_insumo]],BD_Insumos!$B:$E,4),"")</f>
        <v>4.9828999999999999</v>
      </c>
      <c r="H6118" s="140">
        <v>1</v>
      </c>
      <c r="I6118" s="9"/>
      <c r="J6118" s="22">
        <f t="shared" si="95"/>
        <v>4.9828999999999999</v>
      </c>
      <c r="K6118" s="22" t="str">
        <f>IF(I6118&lt;&gt;"",SUMIF(Table1[Codigo_servico],A6118,Table1[Subtotal_insumo]),"")</f>
        <v/>
      </c>
      <c r="L6118" s="16">
        <f>IF(Table1[[#This Row],[Ordem_insumos]]&lt;&gt;0,VLOOKUP(Table1[[#This Row],[Codigo_servico]],Preencher_Orcamento!$B:$D,3,FALSE)*Table1[[#This Row],[Qtde_insumo]],"")</f>
        <v>0</v>
      </c>
      <c r="M6118" s="16">
        <f>IF(Table1[[#This Row],[Ordem_insumos]]&lt;&gt;0,VLOOKUP(Table1[[#This Row],[Codigo_servico]],Preencher_Orcamento!$B:$D,3,FALSE)*Table1[[#This Row],[Subtotal_insumo]],"")</f>
        <v>0</v>
      </c>
    </row>
    <row r="6119" spans="1:13" x14ac:dyDescent="0.25">
      <c r="A6119" s="6">
        <v>98205</v>
      </c>
      <c r="B6119" s="126">
        <v>2</v>
      </c>
      <c r="C6119" s="133"/>
      <c r="D6119" s="134">
        <v>2041</v>
      </c>
      <c r="E6119" s="7" t="s">
        <v>2192</v>
      </c>
      <c r="F6119" s="8" t="s">
        <v>2140</v>
      </c>
      <c r="G6119" s="16">
        <f>IFERROR(VLOOKUP(Table1[[#This Row],[Codigo_insumo]],BD_Insumos!$B:$E,4),"")</f>
        <v>18.820516146129485</v>
      </c>
      <c r="H6119" s="140">
        <v>0.25</v>
      </c>
      <c r="I6119" s="9"/>
      <c r="J6119" s="22">
        <f t="shared" si="95"/>
        <v>4.7051290365323712</v>
      </c>
      <c r="K6119" s="22" t="str">
        <f>IF(I6119&lt;&gt;"",SUMIF(Table1[Codigo_servico],A6119,Table1[Subtotal_insumo]),"")</f>
        <v/>
      </c>
      <c r="L6119" s="16">
        <f>IF(Table1[[#This Row],[Ordem_insumos]]&lt;&gt;0,VLOOKUP(Table1[[#This Row],[Codigo_servico]],Preencher_Orcamento!$B:$D,3,FALSE)*Table1[[#This Row],[Qtde_insumo]],"")</f>
        <v>0</v>
      </c>
      <c r="M6119" s="16">
        <f>IF(Table1[[#This Row],[Ordem_insumos]]&lt;&gt;0,VLOOKUP(Table1[[#This Row],[Codigo_servico]],Preencher_Orcamento!$B:$D,3,FALSE)*Table1[[#This Row],[Subtotal_insumo]],"")</f>
        <v>0</v>
      </c>
    </row>
    <row r="6120" spans="1:13" x14ac:dyDescent="0.25">
      <c r="A6120" s="6">
        <v>98205</v>
      </c>
      <c r="B6120" s="126">
        <v>3</v>
      </c>
      <c r="C6120" s="133"/>
      <c r="D6120" s="134">
        <v>2044</v>
      </c>
      <c r="E6120" s="7" t="s">
        <v>2193</v>
      </c>
      <c r="F6120" s="8" t="s">
        <v>2140</v>
      </c>
      <c r="G6120" s="18">
        <f>IFERROR(VLOOKUP(Table1[[#This Row],[Codigo_insumo]],BD_Insumos!$B:$E,4),"")</f>
        <v>13.596734305430379</v>
      </c>
      <c r="H6120" s="140">
        <v>0.15</v>
      </c>
      <c r="I6120" s="9"/>
      <c r="J6120" s="23">
        <f t="shared" si="95"/>
        <v>2.0395101458145568</v>
      </c>
      <c r="K6120" s="22" t="str">
        <f>IF(I6120&lt;&gt;"",SUMIF(Table1[Codigo_servico],A6120,Table1[Subtotal_insumo]),"")</f>
        <v/>
      </c>
      <c r="L6120" s="18">
        <f>IF(Table1[[#This Row],[Ordem_insumos]]&lt;&gt;0,VLOOKUP(Table1[[#This Row],[Codigo_servico]],Preencher_Orcamento!$B:$D,3,FALSE)*Table1[[#This Row],[Qtde_insumo]],"")</f>
        <v>0</v>
      </c>
      <c r="M6120" s="18">
        <f>IF(Table1[[#This Row],[Ordem_insumos]]&lt;&gt;0,VLOOKUP(Table1[[#This Row],[Codigo_servico]],Preencher_Orcamento!$B:$D,3,FALSE)*Table1[[#This Row],[Subtotal_insumo]],"")</f>
        <v>0</v>
      </c>
    </row>
    <row r="6121" spans="1:13" x14ac:dyDescent="0.25">
      <c r="A6121" s="3">
        <v>98206</v>
      </c>
      <c r="B6121" s="125">
        <v>0</v>
      </c>
      <c r="C6121" s="131" t="s">
        <v>1346</v>
      </c>
      <c r="D6121" s="132"/>
      <c r="E6121" s="4"/>
      <c r="F6121" s="4"/>
      <c r="G6121" s="17" t="str">
        <f>IFERROR(VLOOKUP(Table1[[#This Row],[Codigo_insumo]],BD_Insumos!$B:$E,4),"")</f>
        <v/>
      </c>
      <c r="H6121" s="139"/>
      <c r="I6121" s="5" t="s">
        <v>457</v>
      </c>
      <c r="J6121" s="20" t="str">
        <f t="shared" si="95"/>
        <v/>
      </c>
      <c r="K6121" s="21">
        <f>IF(I6121&lt;&gt;"",SUMIF(Table1[Codigo_servico],A6121,Table1[Subtotal_insumo]),"")</f>
        <v>2.9721734305430383</v>
      </c>
      <c r="L6121" s="17" t="str">
        <f>IF(Table1[[#This Row],[Ordem_insumos]]&lt;&gt;0,VLOOKUP(Table1[[#This Row],[Codigo_servico]],Preencher_Orcamento!$B:$D,3,FALSE)*Table1[[#This Row],[Qtde_insumo]],"")</f>
        <v/>
      </c>
      <c r="M6121" s="17" t="str">
        <f>IF(Table1[[#This Row],[Ordem_insumos]]&lt;&gt;0,VLOOKUP(Table1[[#This Row],[Codigo_servico]],Preencher_Orcamento!$B:$D,3,FALSE)*Table1[[#This Row],[Subtotal_insumo]],"")</f>
        <v/>
      </c>
    </row>
    <row r="6122" spans="1:13" x14ac:dyDescent="0.25">
      <c r="A6122" s="6">
        <v>98206</v>
      </c>
      <c r="B6122" s="126">
        <v>1</v>
      </c>
      <c r="C6122" s="133"/>
      <c r="D6122" s="134">
        <v>2044</v>
      </c>
      <c r="E6122" s="7" t="s">
        <v>2193</v>
      </c>
      <c r="F6122" s="8" t="s">
        <v>2140</v>
      </c>
      <c r="G6122" s="16">
        <f>IFERROR(VLOOKUP(Table1[[#This Row],[Codigo_insumo]],BD_Insumos!$B:$E,4),"")</f>
        <v>13.596734305430379</v>
      </c>
      <c r="H6122" s="140">
        <v>0.1</v>
      </c>
      <c r="I6122" s="9"/>
      <c r="J6122" s="22">
        <f t="shared" si="95"/>
        <v>1.359673430543038</v>
      </c>
      <c r="K6122" s="22" t="str">
        <f>IF(I6122&lt;&gt;"",SUMIF(Table1[Codigo_servico],A6122,Table1[Subtotal_insumo]),"")</f>
        <v/>
      </c>
      <c r="L6122" s="16">
        <f>IF(Table1[[#This Row],[Ordem_insumos]]&lt;&gt;0,VLOOKUP(Table1[[#This Row],[Codigo_servico]],Preencher_Orcamento!$B:$D,3,FALSE)*Table1[[#This Row],[Qtde_insumo]],"")</f>
        <v>0</v>
      </c>
      <c r="M6122" s="16">
        <f>IF(Table1[[#This Row],[Ordem_insumos]]&lt;&gt;0,VLOOKUP(Table1[[#This Row],[Codigo_servico]],Preencher_Orcamento!$B:$D,3,FALSE)*Table1[[#This Row],[Subtotal_insumo]],"")</f>
        <v>0</v>
      </c>
    </row>
    <row r="6123" spans="1:13" x14ac:dyDescent="0.25">
      <c r="A6123" s="6">
        <v>98206</v>
      </c>
      <c r="B6123" s="126">
        <v>2</v>
      </c>
      <c r="C6123" s="133"/>
      <c r="D6123" s="134">
        <v>55212</v>
      </c>
      <c r="E6123" s="7" t="s">
        <v>1346</v>
      </c>
      <c r="F6123" s="8" t="s">
        <v>457</v>
      </c>
      <c r="G6123" s="18">
        <f>IFERROR(VLOOKUP(Table1[[#This Row],[Codigo_insumo]],BD_Insumos!$B:$E,4),"")</f>
        <v>1.6125</v>
      </c>
      <c r="H6123" s="140">
        <v>1</v>
      </c>
      <c r="I6123" s="9"/>
      <c r="J6123" s="23">
        <f t="shared" si="95"/>
        <v>1.6125</v>
      </c>
      <c r="K6123" s="22" t="str">
        <f>IF(I6123&lt;&gt;"",SUMIF(Table1[Codigo_servico],A6123,Table1[Subtotal_insumo]),"")</f>
        <v/>
      </c>
      <c r="L6123" s="18">
        <f>IF(Table1[[#This Row],[Ordem_insumos]]&lt;&gt;0,VLOOKUP(Table1[[#This Row],[Codigo_servico]],Preencher_Orcamento!$B:$D,3,FALSE)*Table1[[#This Row],[Qtde_insumo]],"")</f>
        <v>0</v>
      </c>
      <c r="M6123" s="18">
        <f>IF(Table1[[#This Row],[Ordem_insumos]]&lt;&gt;0,VLOOKUP(Table1[[#This Row],[Codigo_servico]],Preencher_Orcamento!$B:$D,3,FALSE)*Table1[[#This Row],[Subtotal_insumo]],"")</f>
        <v>0</v>
      </c>
    </row>
    <row r="6124" spans="1:13" x14ac:dyDescent="0.25">
      <c r="A6124" s="3">
        <v>98207</v>
      </c>
      <c r="B6124" s="125">
        <v>0</v>
      </c>
      <c r="C6124" s="131" t="s">
        <v>1344</v>
      </c>
      <c r="D6124" s="132"/>
      <c r="E6124" s="4"/>
      <c r="F6124" s="4"/>
      <c r="G6124" s="17" t="str">
        <f>IFERROR(VLOOKUP(Table1[[#This Row],[Codigo_insumo]],BD_Insumos!$B:$E,4),"")</f>
        <v/>
      </c>
      <c r="H6124" s="139"/>
      <c r="I6124" s="5" t="s">
        <v>457</v>
      </c>
      <c r="J6124" s="20" t="str">
        <f t="shared" si="95"/>
        <v/>
      </c>
      <c r="K6124" s="21">
        <f>IF(I6124&lt;&gt;"",SUMIF(Table1[Codigo_servico],A6124,Table1[Subtotal_insumo]),"")</f>
        <v>3.0137734305430381</v>
      </c>
      <c r="L6124" s="17" t="str">
        <f>IF(Table1[[#This Row],[Ordem_insumos]]&lt;&gt;0,VLOOKUP(Table1[[#This Row],[Codigo_servico]],Preencher_Orcamento!$B:$D,3,FALSE)*Table1[[#This Row],[Qtde_insumo]],"")</f>
        <v/>
      </c>
      <c r="M6124" s="17" t="str">
        <f>IF(Table1[[#This Row],[Ordem_insumos]]&lt;&gt;0,VLOOKUP(Table1[[#This Row],[Codigo_servico]],Preencher_Orcamento!$B:$D,3,FALSE)*Table1[[#This Row],[Subtotal_insumo]],"")</f>
        <v/>
      </c>
    </row>
    <row r="6125" spans="1:13" x14ac:dyDescent="0.25">
      <c r="A6125" s="6">
        <v>98207</v>
      </c>
      <c r="B6125" s="126">
        <v>1</v>
      </c>
      <c r="C6125" s="133"/>
      <c r="D6125" s="134">
        <v>2044</v>
      </c>
      <c r="E6125" s="7" t="s">
        <v>2193</v>
      </c>
      <c r="F6125" s="8" t="s">
        <v>2140</v>
      </c>
      <c r="G6125" s="16">
        <f>IFERROR(VLOOKUP(Table1[[#This Row],[Codigo_insumo]],BD_Insumos!$B:$E,4),"")</f>
        <v>13.596734305430379</v>
      </c>
      <c r="H6125" s="140">
        <v>0.1</v>
      </c>
      <c r="I6125" s="9"/>
      <c r="J6125" s="22">
        <f t="shared" si="95"/>
        <v>1.359673430543038</v>
      </c>
      <c r="K6125" s="22" t="str">
        <f>IF(I6125&lt;&gt;"",SUMIF(Table1[Codigo_servico],A6125,Table1[Subtotal_insumo]),"")</f>
        <v/>
      </c>
      <c r="L6125" s="16">
        <f>IF(Table1[[#This Row],[Ordem_insumos]]&lt;&gt;0,VLOOKUP(Table1[[#This Row],[Codigo_servico]],Preencher_Orcamento!$B:$D,3,FALSE)*Table1[[#This Row],[Qtde_insumo]],"")</f>
        <v>0</v>
      </c>
      <c r="M6125" s="16">
        <f>IF(Table1[[#This Row],[Ordem_insumos]]&lt;&gt;0,VLOOKUP(Table1[[#This Row],[Codigo_servico]],Preencher_Orcamento!$B:$D,3,FALSE)*Table1[[#This Row],[Subtotal_insumo]],"")</f>
        <v>0</v>
      </c>
    </row>
    <row r="6126" spans="1:13" x14ac:dyDescent="0.25">
      <c r="A6126" s="6">
        <v>98207</v>
      </c>
      <c r="B6126" s="126">
        <v>2</v>
      </c>
      <c r="C6126" s="133"/>
      <c r="D6126" s="134">
        <v>55210</v>
      </c>
      <c r="E6126" s="7" t="s">
        <v>1344</v>
      </c>
      <c r="F6126" s="8" t="s">
        <v>457</v>
      </c>
      <c r="G6126" s="18">
        <f>IFERROR(VLOOKUP(Table1[[#This Row],[Codigo_insumo]],BD_Insumos!$B:$E,4),"")</f>
        <v>1.6540999999999999</v>
      </c>
      <c r="H6126" s="140">
        <v>1</v>
      </c>
      <c r="I6126" s="9"/>
      <c r="J6126" s="23">
        <f t="shared" si="95"/>
        <v>1.6540999999999999</v>
      </c>
      <c r="K6126" s="22" t="str">
        <f>IF(I6126&lt;&gt;"",SUMIF(Table1[Codigo_servico],A6126,Table1[Subtotal_insumo]),"")</f>
        <v/>
      </c>
      <c r="L6126" s="18">
        <f>IF(Table1[[#This Row],[Ordem_insumos]]&lt;&gt;0,VLOOKUP(Table1[[#This Row],[Codigo_servico]],Preencher_Orcamento!$B:$D,3,FALSE)*Table1[[#This Row],[Qtde_insumo]],"")</f>
        <v>0</v>
      </c>
      <c r="M6126" s="18">
        <f>IF(Table1[[#This Row],[Ordem_insumos]]&lt;&gt;0,VLOOKUP(Table1[[#This Row],[Codigo_servico]],Preencher_Orcamento!$B:$D,3,FALSE)*Table1[[#This Row],[Subtotal_insumo]],"")</f>
        <v>0</v>
      </c>
    </row>
    <row r="6127" spans="1:13" x14ac:dyDescent="0.25">
      <c r="A6127" s="3">
        <v>98208</v>
      </c>
      <c r="B6127" s="125">
        <v>0</v>
      </c>
      <c r="C6127" s="131" t="s">
        <v>1345</v>
      </c>
      <c r="D6127" s="132"/>
      <c r="E6127" s="4"/>
      <c r="F6127" s="4"/>
      <c r="G6127" s="17" t="str">
        <f>IFERROR(VLOOKUP(Table1[[#This Row],[Codigo_insumo]],BD_Insumos!$B:$E,4),"")</f>
        <v/>
      </c>
      <c r="H6127" s="139"/>
      <c r="I6127" s="5" t="s">
        <v>457</v>
      </c>
      <c r="J6127" s="20" t="str">
        <f t="shared" si="95"/>
        <v/>
      </c>
      <c r="K6127" s="21">
        <f>IF(I6127&lt;&gt;"",SUMIF(Table1[Codigo_servico],A6127,Table1[Subtotal_insumo]),"")</f>
        <v>7.0023734305430381</v>
      </c>
      <c r="L6127" s="17" t="str">
        <f>IF(Table1[[#This Row],[Ordem_insumos]]&lt;&gt;0,VLOOKUP(Table1[[#This Row],[Codigo_servico]],Preencher_Orcamento!$B:$D,3,FALSE)*Table1[[#This Row],[Qtde_insumo]],"")</f>
        <v/>
      </c>
      <c r="M6127" s="17" t="str">
        <f>IF(Table1[[#This Row],[Ordem_insumos]]&lt;&gt;0,VLOOKUP(Table1[[#This Row],[Codigo_servico]],Preencher_Orcamento!$B:$D,3,FALSE)*Table1[[#This Row],[Subtotal_insumo]],"")</f>
        <v/>
      </c>
    </row>
    <row r="6128" spans="1:13" x14ac:dyDescent="0.25">
      <c r="A6128" s="6">
        <v>98208</v>
      </c>
      <c r="B6128" s="126">
        <v>1</v>
      </c>
      <c r="C6128" s="133"/>
      <c r="D6128" s="134">
        <v>55211</v>
      </c>
      <c r="E6128" s="7" t="s">
        <v>1345</v>
      </c>
      <c r="F6128" s="8" t="s">
        <v>457</v>
      </c>
      <c r="G6128" s="16">
        <f>IFERROR(VLOOKUP(Table1[[#This Row],[Codigo_insumo]],BD_Insumos!$B:$E,4),"")</f>
        <v>5.6426999999999996</v>
      </c>
      <c r="H6128" s="140">
        <v>1</v>
      </c>
      <c r="I6128" s="9"/>
      <c r="J6128" s="22">
        <f t="shared" si="95"/>
        <v>5.6426999999999996</v>
      </c>
      <c r="K6128" s="22" t="str">
        <f>IF(I6128&lt;&gt;"",SUMIF(Table1[Codigo_servico],A6128,Table1[Subtotal_insumo]),"")</f>
        <v/>
      </c>
      <c r="L6128" s="16">
        <f>IF(Table1[[#This Row],[Ordem_insumos]]&lt;&gt;0,VLOOKUP(Table1[[#This Row],[Codigo_servico]],Preencher_Orcamento!$B:$D,3,FALSE)*Table1[[#This Row],[Qtde_insumo]],"")</f>
        <v>0</v>
      </c>
      <c r="M6128" s="16">
        <f>IF(Table1[[#This Row],[Ordem_insumos]]&lt;&gt;0,VLOOKUP(Table1[[#This Row],[Codigo_servico]],Preencher_Orcamento!$B:$D,3,FALSE)*Table1[[#This Row],[Subtotal_insumo]],"")</f>
        <v>0</v>
      </c>
    </row>
    <row r="6129" spans="1:13" x14ac:dyDescent="0.25">
      <c r="A6129" s="6">
        <v>98208</v>
      </c>
      <c r="B6129" s="126">
        <v>2</v>
      </c>
      <c r="C6129" s="133"/>
      <c r="D6129" s="134">
        <v>2044</v>
      </c>
      <c r="E6129" s="7" t="s">
        <v>2193</v>
      </c>
      <c r="F6129" s="8" t="s">
        <v>2140</v>
      </c>
      <c r="G6129" s="18">
        <f>IFERROR(VLOOKUP(Table1[[#This Row],[Codigo_insumo]],BD_Insumos!$B:$E,4),"")</f>
        <v>13.596734305430379</v>
      </c>
      <c r="H6129" s="140">
        <v>0.1</v>
      </c>
      <c r="I6129" s="9"/>
      <c r="J6129" s="23">
        <f t="shared" si="95"/>
        <v>1.359673430543038</v>
      </c>
      <c r="K6129" s="22" t="str">
        <f>IF(I6129&lt;&gt;"",SUMIF(Table1[Codigo_servico],A6129,Table1[Subtotal_insumo]),"")</f>
        <v/>
      </c>
      <c r="L6129" s="18">
        <f>IF(Table1[[#This Row],[Ordem_insumos]]&lt;&gt;0,VLOOKUP(Table1[[#This Row],[Codigo_servico]],Preencher_Orcamento!$B:$D,3,FALSE)*Table1[[#This Row],[Qtde_insumo]],"")</f>
        <v>0</v>
      </c>
      <c r="M6129" s="18">
        <f>IF(Table1[[#This Row],[Ordem_insumos]]&lt;&gt;0,VLOOKUP(Table1[[#This Row],[Codigo_servico]],Preencher_Orcamento!$B:$D,3,FALSE)*Table1[[#This Row],[Subtotal_insumo]],"")</f>
        <v>0</v>
      </c>
    </row>
    <row r="6130" spans="1:13" x14ac:dyDescent="0.25">
      <c r="A6130" s="3">
        <v>98209</v>
      </c>
      <c r="B6130" s="125">
        <v>0</v>
      </c>
      <c r="C6130" s="131" t="s">
        <v>3660</v>
      </c>
      <c r="D6130" s="132"/>
      <c r="E6130" s="4"/>
      <c r="F6130" s="4"/>
      <c r="G6130" s="17" t="str">
        <f>IFERROR(VLOOKUP(Table1[[#This Row],[Codigo_insumo]],BD_Insumos!$B:$E,4),"")</f>
        <v/>
      </c>
      <c r="H6130" s="139"/>
      <c r="I6130" s="5" t="s">
        <v>457</v>
      </c>
      <c r="J6130" s="20" t="str">
        <f t="shared" si="95"/>
        <v/>
      </c>
      <c r="K6130" s="21">
        <f>IF(I6130&lt;&gt;"",SUMIF(Table1[Codigo_servico],A6130,Table1[Subtotal_insumo]),"")</f>
        <v>15.411212612889965</v>
      </c>
      <c r="L6130" s="17" t="str">
        <f>IF(Table1[[#This Row],[Ordem_insumos]]&lt;&gt;0,VLOOKUP(Table1[[#This Row],[Codigo_servico]],Preencher_Orcamento!$B:$D,3,FALSE)*Table1[[#This Row],[Qtde_insumo]],"")</f>
        <v/>
      </c>
      <c r="M6130" s="17" t="str">
        <f>IF(Table1[[#This Row],[Ordem_insumos]]&lt;&gt;0,VLOOKUP(Table1[[#This Row],[Codigo_servico]],Preencher_Orcamento!$B:$D,3,FALSE)*Table1[[#This Row],[Subtotal_insumo]],"")</f>
        <v/>
      </c>
    </row>
    <row r="6131" spans="1:13" x14ac:dyDescent="0.25">
      <c r="A6131" s="6">
        <v>98209</v>
      </c>
      <c r="B6131" s="126">
        <v>1</v>
      </c>
      <c r="C6131" s="133"/>
      <c r="D6131" s="134">
        <v>2044</v>
      </c>
      <c r="E6131" s="7" t="s">
        <v>2193</v>
      </c>
      <c r="F6131" s="8" t="s">
        <v>2140</v>
      </c>
      <c r="G6131" s="16">
        <f>IFERROR(VLOOKUP(Table1[[#This Row],[Codigo_insumo]],BD_Insumos!$B:$E,4),"")</f>
        <v>13.596734305430379</v>
      </c>
      <c r="H6131" s="140">
        <v>0.25</v>
      </c>
      <c r="I6131" s="9"/>
      <c r="J6131" s="22">
        <f t="shared" si="95"/>
        <v>3.3991835763575948</v>
      </c>
      <c r="K6131" s="22" t="str">
        <f>IF(I6131&lt;&gt;"",SUMIF(Table1[Codigo_servico],A6131,Table1[Subtotal_insumo]),"")</f>
        <v/>
      </c>
      <c r="L6131" s="16">
        <f>IF(Table1[[#This Row],[Ordem_insumos]]&lt;&gt;0,VLOOKUP(Table1[[#This Row],[Codigo_servico]],Preencher_Orcamento!$B:$D,3,FALSE)*Table1[[#This Row],[Qtde_insumo]],"")</f>
        <v>0</v>
      </c>
      <c r="M6131" s="16">
        <f>IF(Table1[[#This Row],[Ordem_insumos]]&lt;&gt;0,VLOOKUP(Table1[[#This Row],[Codigo_servico]],Preencher_Orcamento!$B:$D,3,FALSE)*Table1[[#This Row],[Subtotal_insumo]],"")</f>
        <v>0</v>
      </c>
    </row>
    <row r="6132" spans="1:13" x14ac:dyDescent="0.25">
      <c r="A6132" s="6">
        <v>98209</v>
      </c>
      <c r="B6132" s="126">
        <v>2</v>
      </c>
      <c r="C6132" s="133"/>
      <c r="D6132" s="134">
        <v>2041</v>
      </c>
      <c r="E6132" s="7" t="s">
        <v>2192</v>
      </c>
      <c r="F6132" s="8" t="s">
        <v>2140</v>
      </c>
      <c r="G6132" s="16">
        <f>IFERROR(VLOOKUP(Table1[[#This Row],[Codigo_insumo]],BD_Insumos!$B:$E,4),"")</f>
        <v>18.820516146129485</v>
      </c>
      <c r="H6132" s="140">
        <v>0.25</v>
      </c>
      <c r="I6132" s="9"/>
      <c r="J6132" s="22">
        <f t="shared" si="95"/>
        <v>4.7051290365323712</v>
      </c>
      <c r="K6132" s="22" t="str">
        <f>IF(I6132&lt;&gt;"",SUMIF(Table1[Codigo_servico],A6132,Table1[Subtotal_insumo]),"")</f>
        <v/>
      </c>
      <c r="L6132" s="16">
        <f>IF(Table1[[#This Row],[Ordem_insumos]]&lt;&gt;0,VLOOKUP(Table1[[#This Row],[Codigo_servico]],Preencher_Orcamento!$B:$D,3,FALSE)*Table1[[#This Row],[Qtde_insumo]],"")</f>
        <v>0</v>
      </c>
      <c r="M6132" s="16">
        <f>IF(Table1[[#This Row],[Ordem_insumos]]&lt;&gt;0,VLOOKUP(Table1[[#This Row],[Codigo_servico]],Preencher_Orcamento!$B:$D,3,FALSE)*Table1[[#This Row],[Subtotal_insumo]],"")</f>
        <v>0</v>
      </c>
    </row>
    <row r="6133" spans="1:13" ht="26.25" x14ac:dyDescent="0.25">
      <c r="A6133" s="6">
        <v>98209</v>
      </c>
      <c r="B6133" s="126">
        <v>3</v>
      </c>
      <c r="C6133" s="133"/>
      <c r="D6133" s="134">
        <v>55251</v>
      </c>
      <c r="E6133" s="7" t="s">
        <v>1355</v>
      </c>
      <c r="F6133" s="8" t="s">
        <v>457</v>
      </c>
      <c r="G6133" s="18">
        <f>IFERROR(VLOOKUP(Table1[[#This Row],[Codigo_insumo]],BD_Insumos!$B:$E,4),"")</f>
        <v>7.3068999999999997</v>
      </c>
      <c r="H6133" s="140">
        <v>1</v>
      </c>
      <c r="I6133" s="9"/>
      <c r="J6133" s="23">
        <f t="shared" si="95"/>
        <v>7.3068999999999997</v>
      </c>
      <c r="K6133" s="22" t="str">
        <f>IF(I6133&lt;&gt;"",SUMIF(Table1[Codigo_servico],A6133,Table1[Subtotal_insumo]),"")</f>
        <v/>
      </c>
      <c r="L6133" s="18">
        <f>IF(Table1[[#This Row],[Ordem_insumos]]&lt;&gt;0,VLOOKUP(Table1[[#This Row],[Codigo_servico]],Preencher_Orcamento!$B:$D,3,FALSE)*Table1[[#This Row],[Qtde_insumo]],"")</f>
        <v>0</v>
      </c>
      <c r="M6133" s="18">
        <f>IF(Table1[[#This Row],[Ordem_insumos]]&lt;&gt;0,VLOOKUP(Table1[[#This Row],[Codigo_servico]],Preencher_Orcamento!$B:$D,3,FALSE)*Table1[[#This Row],[Subtotal_insumo]],"")</f>
        <v>0</v>
      </c>
    </row>
    <row r="6134" spans="1:13" x14ac:dyDescent="0.25">
      <c r="A6134" s="3">
        <v>98210</v>
      </c>
      <c r="B6134" s="125">
        <v>0</v>
      </c>
      <c r="C6134" s="131" t="s">
        <v>3661</v>
      </c>
      <c r="D6134" s="132"/>
      <c r="E6134" s="4"/>
      <c r="F6134" s="4"/>
      <c r="G6134" s="17" t="str">
        <f>IFERROR(VLOOKUP(Table1[[#This Row],[Codigo_insumo]],BD_Insumos!$B:$E,4),"")</f>
        <v/>
      </c>
      <c r="H6134" s="139"/>
      <c r="I6134" s="5" t="s">
        <v>457</v>
      </c>
      <c r="J6134" s="20" t="str">
        <f t="shared" si="95"/>
        <v/>
      </c>
      <c r="K6134" s="21">
        <f>IF(I6134&lt;&gt;"",SUMIF(Table1[Codigo_servico],A6134,Table1[Subtotal_insumo]),"")</f>
        <v>12.573739182346928</v>
      </c>
      <c r="L6134" s="17" t="str">
        <f>IF(Table1[[#This Row],[Ordem_insumos]]&lt;&gt;0,VLOOKUP(Table1[[#This Row],[Codigo_servico]],Preencher_Orcamento!$B:$D,3,FALSE)*Table1[[#This Row],[Qtde_insumo]],"")</f>
        <v/>
      </c>
      <c r="M6134" s="17" t="str">
        <f>IF(Table1[[#This Row],[Ordem_insumos]]&lt;&gt;0,VLOOKUP(Table1[[#This Row],[Codigo_servico]],Preencher_Orcamento!$B:$D,3,FALSE)*Table1[[#This Row],[Subtotal_insumo]],"")</f>
        <v/>
      </c>
    </row>
    <row r="6135" spans="1:13" ht="39" x14ac:dyDescent="0.25">
      <c r="A6135" s="6">
        <v>98210</v>
      </c>
      <c r="B6135" s="126">
        <v>1</v>
      </c>
      <c r="C6135" s="133"/>
      <c r="D6135" s="134">
        <v>55255</v>
      </c>
      <c r="E6135" s="7" t="s">
        <v>1359</v>
      </c>
      <c r="F6135" s="8" t="s">
        <v>457</v>
      </c>
      <c r="G6135" s="16">
        <f>IFERROR(VLOOKUP(Table1[[#This Row],[Codigo_insumo]],BD_Insumos!$B:$E,4),"")</f>
        <v>5.8291000000000004</v>
      </c>
      <c r="H6135" s="140">
        <v>1</v>
      </c>
      <c r="I6135" s="9"/>
      <c r="J6135" s="22">
        <f t="shared" si="95"/>
        <v>5.8291000000000004</v>
      </c>
      <c r="K6135" s="22" t="str">
        <f>IF(I6135&lt;&gt;"",SUMIF(Table1[Codigo_servico],A6135,Table1[Subtotal_insumo]),"")</f>
        <v/>
      </c>
      <c r="L6135" s="16">
        <f>IF(Table1[[#This Row],[Ordem_insumos]]&lt;&gt;0,VLOOKUP(Table1[[#This Row],[Codigo_servico]],Preencher_Orcamento!$B:$D,3,FALSE)*Table1[[#This Row],[Qtde_insumo]],"")</f>
        <v>0</v>
      </c>
      <c r="M6135" s="16">
        <f>IF(Table1[[#This Row],[Ordem_insumos]]&lt;&gt;0,VLOOKUP(Table1[[#This Row],[Codigo_servico]],Preencher_Orcamento!$B:$D,3,FALSE)*Table1[[#This Row],[Subtotal_insumo]],"")</f>
        <v>0</v>
      </c>
    </row>
    <row r="6136" spans="1:13" x14ac:dyDescent="0.25">
      <c r="A6136" s="6">
        <v>98210</v>
      </c>
      <c r="B6136" s="126">
        <v>2</v>
      </c>
      <c r="C6136" s="133"/>
      <c r="D6136" s="134">
        <v>2041</v>
      </c>
      <c r="E6136" s="7" t="s">
        <v>2192</v>
      </c>
      <c r="F6136" s="8" t="s">
        <v>2140</v>
      </c>
      <c r="G6136" s="16">
        <f>IFERROR(VLOOKUP(Table1[[#This Row],[Codigo_insumo]],BD_Insumos!$B:$E,4),"")</f>
        <v>18.820516146129485</v>
      </c>
      <c r="H6136" s="140">
        <v>0.25</v>
      </c>
      <c r="I6136" s="9"/>
      <c r="J6136" s="22">
        <f t="shared" si="95"/>
        <v>4.7051290365323712</v>
      </c>
      <c r="K6136" s="22" t="str">
        <f>IF(I6136&lt;&gt;"",SUMIF(Table1[Codigo_servico],A6136,Table1[Subtotal_insumo]),"")</f>
        <v/>
      </c>
      <c r="L6136" s="16">
        <f>IF(Table1[[#This Row],[Ordem_insumos]]&lt;&gt;0,VLOOKUP(Table1[[#This Row],[Codigo_servico]],Preencher_Orcamento!$B:$D,3,FALSE)*Table1[[#This Row],[Qtde_insumo]],"")</f>
        <v>0</v>
      </c>
      <c r="M6136" s="16">
        <f>IF(Table1[[#This Row],[Ordem_insumos]]&lt;&gt;0,VLOOKUP(Table1[[#This Row],[Codigo_servico]],Preencher_Orcamento!$B:$D,3,FALSE)*Table1[[#This Row],[Subtotal_insumo]],"")</f>
        <v>0</v>
      </c>
    </row>
    <row r="6137" spans="1:13" x14ac:dyDescent="0.25">
      <c r="A6137" s="6">
        <v>98210</v>
      </c>
      <c r="B6137" s="126">
        <v>3</v>
      </c>
      <c r="C6137" s="133"/>
      <c r="D6137" s="134">
        <v>2044</v>
      </c>
      <c r="E6137" s="7" t="s">
        <v>2193</v>
      </c>
      <c r="F6137" s="8" t="s">
        <v>2140</v>
      </c>
      <c r="G6137" s="18">
        <f>IFERROR(VLOOKUP(Table1[[#This Row],[Codigo_insumo]],BD_Insumos!$B:$E,4),"")</f>
        <v>13.596734305430379</v>
      </c>
      <c r="H6137" s="140">
        <v>0.15</v>
      </c>
      <c r="I6137" s="9"/>
      <c r="J6137" s="23">
        <f t="shared" si="95"/>
        <v>2.0395101458145568</v>
      </c>
      <c r="K6137" s="22" t="str">
        <f>IF(I6137&lt;&gt;"",SUMIF(Table1[Codigo_servico],A6137,Table1[Subtotal_insumo]),"")</f>
        <v/>
      </c>
      <c r="L6137" s="18">
        <f>IF(Table1[[#This Row],[Ordem_insumos]]&lt;&gt;0,VLOOKUP(Table1[[#This Row],[Codigo_servico]],Preencher_Orcamento!$B:$D,3,FALSE)*Table1[[#This Row],[Qtde_insumo]],"")</f>
        <v>0</v>
      </c>
      <c r="M6137" s="18">
        <f>IF(Table1[[#This Row],[Ordem_insumos]]&lt;&gt;0,VLOOKUP(Table1[[#This Row],[Codigo_servico]],Preencher_Orcamento!$B:$D,3,FALSE)*Table1[[#This Row],[Subtotal_insumo]],"")</f>
        <v>0</v>
      </c>
    </row>
    <row r="6138" spans="1:13" x14ac:dyDescent="0.25">
      <c r="A6138" s="3">
        <v>98212</v>
      </c>
      <c r="B6138" s="125">
        <v>0</v>
      </c>
      <c r="C6138" s="131" t="s">
        <v>3662</v>
      </c>
      <c r="D6138" s="132"/>
      <c r="E6138" s="4"/>
      <c r="F6138" s="4"/>
      <c r="G6138" s="17" t="str">
        <f>IFERROR(VLOOKUP(Table1[[#This Row],[Codigo_insumo]],BD_Insumos!$B:$E,4),"")</f>
        <v/>
      </c>
      <c r="H6138" s="139"/>
      <c r="I6138" s="5" t="s">
        <v>457</v>
      </c>
      <c r="J6138" s="20" t="str">
        <f t="shared" si="95"/>
        <v/>
      </c>
      <c r="K6138" s="21">
        <f>IF(I6138&lt;&gt;"",SUMIF(Table1[Codigo_servico],A6138,Table1[Subtotal_insumo]),"")</f>
        <v>33.404212612889964</v>
      </c>
      <c r="L6138" s="17" t="str">
        <f>IF(Table1[[#This Row],[Ordem_insumos]]&lt;&gt;0,VLOOKUP(Table1[[#This Row],[Codigo_servico]],Preencher_Orcamento!$B:$D,3,FALSE)*Table1[[#This Row],[Qtde_insumo]],"")</f>
        <v/>
      </c>
      <c r="M6138" s="17" t="str">
        <f>IF(Table1[[#This Row],[Ordem_insumos]]&lt;&gt;0,VLOOKUP(Table1[[#This Row],[Codigo_servico]],Preencher_Orcamento!$B:$D,3,FALSE)*Table1[[#This Row],[Subtotal_insumo]],"")</f>
        <v/>
      </c>
    </row>
    <row r="6139" spans="1:13" x14ac:dyDescent="0.25">
      <c r="A6139" s="6">
        <v>98212</v>
      </c>
      <c r="B6139" s="126">
        <v>1</v>
      </c>
      <c r="C6139" s="133"/>
      <c r="D6139" s="134">
        <v>2041</v>
      </c>
      <c r="E6139" s="7" t="s">
        <v>2192</v>
      </c>
      <c r="F6139" s="8" t="s">
        <v>2140</v>
      </c>
      <c r="G6139" s="16">
        <f>IFERROR(VLOOKUP(Table1[[#This Row],[Codigo_insumo]],BD_Insumos!$B:$E,4),"")</f>
        <v>18.820516146129485</v>
      </c>
      <c r="H6139" s="140">
        <v>0.25</v>
      </c>
      <c r="I6139" s="9"/>
      <c r="J6139" s="22">
        <f t="shared" si="95"/>
        <v>4.7051290365323712</v>
      </c>
      <c r="K6139" s="22" t="str">
        <f>IF(I6139&lt;&gt;"",SUMIF(Table1[Codigo_servico],A6139,Table1[Subtotal_insumo]),"")</f>
        <v/>
      </c>
      <c r="L6139" s="16">
        <f>IF(Table1[[#This Row],[Ordem_insumos]]&lt;&gt;0,VLOOKUP(Table1[[#This Row],[Codigo_servico]],Preencher_Orcamento!$B:$D,3,FALSE)*Table1[[#This Row],[Qtde_insumo]],"")</f>
        <v>0</v>
      </c>
      <c r="M6139" s="16">
        <f>IF(Table1[[#This Row],[Ordem_insumos]]&lt;&gt;0,VLOOKUP(Table1[[#This Row],[Codigo_servico]],Preencher_Orcamento!$B:$D,3,FALSE)*Table1[[#This Row],[Subtotal_insumo]],"")</f>
        <v>0</v>
      </c>
    </row>
    <row r="6140" spans="1:13" x14ac:dyDescent="0.25">
      <c r="A6140" s="6">
        <v>98212</v>
      </c>
      <c r="B6140" s="126">
        <v>2</v>
      </c>
      <c r="C6140" s="133"/>
      <c r="D6140" s="134">
        <v>2044</v>
      </c>
      <c r="E6140" s="7" t="s">
        <v>2193</v>
      </c>
      <c r="F6140" s="8" t="s">
        <v>2140</v>
      </c>
      <c r="G6140" s="16">
        <f>IFERROR(VLOOKUP(Table1[[#This Row],[Codigo_insumo]],BD_Insumos!$B:$E,4),"")</f>
        <v>13.596734305430379</v>
      </c>
      <c r="H6140" s="140">
        <v>0.25</v>
      </c>
      <c r="I6140" s="9"/>
      <c r="J6140" s="22">
        <f t="shared" si="95"/>
        <v>3.3991835763575948</v>
      </c>
      <c r="K6140" s="22" t="str">
        <f>IF(I6140&lt;&gt;"",SUMIF(Table1[Codigo_servico],A6140,Table1[Subtotal_insumo]),"")</f>
        <v/>
      </c>
      <c r="L6140" s="16">
        <f>IF(Table1[[#This Row],[Ordem_insumos]]&lt;&gt;0,VLOOKUP(Table1[[#This Row],[Codigo_servico]],Preencher_Orcamento!$B:$D,3,FALSE)*Table1[[#This Row],[Qtde_insumo]],"")</f>
        <v>0</v>
      </c>
      <c r="M6140" s="16">
        <f>IF(Table1[[#This Row],[Ordem_insumos]]&lt;&gt;0,VLOOKUP(Table1[[#This Row],[Codigo_servico]],Preencher_Orcamento!$B:$D,3,FALSE)*Table1[[#This Row],[Subtotal_insumo]],"")</f>
        <v>0</v>
      </c>
    </row>
    <row r="6141" spans="1:13" ht="26.25" x14ac:dyDescent="0.25">
      <c r="A6141" s="6">
        <v>98212</v>
      </c>
      <c r="B6141" s="126">
        <v>3</v>
      </c>
      <c r="C6141" s="133"/>
      <c r="D6141" s="134">
        <v>55250</v>
      </c>
      <c r="E6141" s="7" t="s">
        <v>1354</v>
      </c>
      <c r="F6141" s="8" t="s">
        <v>457</v>
      </c>
      <c r="G6141" s="18">
        <f>IFERROR(VLOOKUP(Table1[[#This Row],[Codigo_insumo]],BD_Insumos!$B:$E,4),"")</f>
        <v>25.299900000000001</v>
      </c>
      <c r="H6141" s="140">
        <v>1</v>
      </c>
      <c r="I6141" s="9"/>
      <c r="J6141" s="23">
        <f t="shared" si="95"/>
        <v>25.299900000000001</v>
      </c>
      <c r="K6141" s="22" t="str">
        <f>IF(I6141&lt;&gt;"",SUMIF(Table1[Codigo_servico],A6141,Table1[Subtotal_insumo]),"")</f>
        <v/>
      </c>
      <c r="L6141" s="18">
        <f>IF(Table1[[#This Row],[Ordem_insumos]]&lt;&gt;0,VLOOKUP(Table1[[#This Row],[Codigo_servico]],Preencher_Orcamento!$B:$D,3,FALSE)*Table1[[#This Row],[Qtde_insumo]],"")</f>
        <v>0</v>
      </c>
      <c r="M6141" s="18">
        <f>IF(Table1[[#This Row],[Ordem_insumos]]&lt;&gt;0,VLOOKUP(Table1[[#This Row],[Codigo_servico]],Preencher_Orcamento!$B:$D,3,FALSE)*Table1[[#This Row],[Subtotal_insumo]],"")</f>
        <v>0</v>
      </c>
    </row>
    <row r="6142" spans="1:13" x14ac:dyDescent="0.25">
      <c r="A6142" s="3">
        <v>98213</v>
      </c>
      <c r="B6142" s="125">
        <v>0</v>
      </c>
      <c r="C6142" s="131" t="s">
        <v>1356</v>
      </c>
      <c r="D6142" s="132"/>
      <c r="E6142" s="4"/>
      <c r="F6142" s="4"/>
      <c r="G6142" s="17" t="str">
        <f>IFERROR(VLOOKUP(Table1[[#This Row],[Codigo_insumo]],BD_Insumos!$B:$E,4),"")</f>
        <v/>
      </c>
      <c r="H6142" s="139"/>
      <c r="I6142" s="5" t="s">
        <v>457</v>
      </c>
      <c r="J6142" s="20" t="str">
        <f t="shared" si="95"/>
        <v/>
      </c>
      <c r="K6142" s="21">
        <f>IF(I6142&lt;&gt;"",SUMIF(Table1[Codigo_servico],A6142,Table1[Subtotal_insumo]),"")</f>
        <v>53.725662703201941</v>
      </c>
      <c r="L6142" s="17" t="str">
        <f>IF(Table1[[#This Row],[Ordem_insumos]]&lt;&gt;0,VLOOKUP(Table1[[#This Row],[Codigo_servico]],Preencher_Orcamento!$B:$D,3,FALSE)*Table1[[#This Row],[Qtde_insumo]],"")</f>
        <v/>
      </c>
      <c r="M6142" s="17" t="str">
        <f>IF(Table1[[#This Row],[Ordem_insumos]]&lt;&gt;0,VLOOKUP(Table1[[#This Row],[Codigo_servico]],Preencher_Orcamento!$B:$D,3,FALSE)*Table1[[#This Row],[Subtotal_insumo]],"")</f>
        <v/>
      </c>
    </row>
    <row r="6143" spans="1:13" x14ac:dyDescent="0.25">
      <c r="A6143" s="6">
        <v>98213</v>
      </c>
      <c r="B6143" s="126">
        <v>1</v>
      </c>
      <c r="C6143" s="133"/>
      <c r="D6143" s="134">
        <v>2041</v>
      </c>
      <c r="E6143" s="7" t="s">
        <v>2192</v>
      </c>
      <c r="F6143" s="8" t="s">
        <v>2140</v>
      </c>
      <c r="G6143" s="16">
        <f>IFERROR(VLOOKUP(Table1[[#This Row],[Codigo_insumo]],BD_Insumos!$B:$E,4),"")</f>
        <v>18.820516146129485</v>
      </c>
      <c r="H6143" s="140">
        <v>0.45</v>
      </c>
      <c r="I6143" s="9"/>
      <c r="J6143" s="22">
        <f t="shared" si="95"/>
        <v>8.4692322657582686</v>
      </c>
      <c r="K6143" s="22" t="str">
        <f>IF(I6143&lt;&gt;"",SUMIF(Table1[Codigo_servico],A6143,Table1[Subtotal_insumo]),"")</f>
        <v/>
      </c>
      <c r="L6143" s="16">
        <f>IF(Table1[[#This Row],[Ordem_insumos]]&lt;&gt;0,VLOOKUP(Table1[[#This Row],[Codigo_servico]],Preencher_Orcamento!$B:$D,3,FALSE)*Table1[[#This Row],[Qtde_insumo]],"")</f>
        <v>0</v>
      </c>
      <c r="M6143" s="16">
        <f>IF(Table1[[#This Row],[Ordem_insumos]]&lt;&gt;0,VLOOKUP(Table1[[#This Row],[Codigo_servico]],Preencher_Orcamento!$B:$D,3,FALSE)*Table1[[#This Row],[Subtotal_insumo]],"")</f>
        <v>0</v>
      </c>
    </row>
    <row r="6144" spans="1:13" x14ac:dyDescent="0.25">
      <c r="A6144" s="6">
        <v>98213</v>
      </c>
      <c r="B6144" s="126">
        <v>2</v>
      </c>
      <c r="C6144" s="133"/>
      <c r="D6144" s="134">
        <v>2044</v>
      </c>
      <c r="E6144" s="7" t="s">
        <v>2193</v>
      </c>
      <c r="F6144" s="8" t="s">
        <v>2140</v>
      </c>
      <c r="G6144" s="16">
        <f>IFERROR(VLOOKUP(Table1[[#This Row],[Codigo_insumo]],BD_Insumos!$B:$E,4),"")</f>
        <v>13.596734305430379</v>
      </c>
      <c r="H6144" s="140">
        <v>0.45</v>
      </c>
      <c r="I6144" s="9"/>
      <c r="J6144" s="22">
        <f t="shared" si="95"/>
        <v>6.1185304374436704</v>
      </c>
      <c r="K6144" s="22" t="str">
        <f>IF(I6144&lt;&gt;"",SUMIF(Table1[Codigo_servico],A6144,Table1[Subtotal_insumo]),"")</f>
        <v/>
      </c>
      <c r="L6144" s="16">
        <f>IF(Table1[[#This Row],[Ordem_insumos]]&lt;&gt;0,VLOOKUP(Table1[[#This Row],[Codigo_servico]],Preencher_Orcamento!$B:$D,3,FALSE)*Table1[[#This Row],[Qtde_insumo]],"")</f>
        <v>0</v>
      </c>
      <c r="M6144" s="16">
        <f>IF(Table1[[#This Row],[Ordem_insumos]]&lt;&gt;0,VLOOKUP(Table1[[#This Row],[Codigo_servico]],Preencher_Orcamento!$B:$D,3,FALSE)*Table1[[#This Row],[Subtotal_insumo]],"")</f>
        <v>0</v>
      </c>
    </row>
    <row r="6145" spans="1:13" x14ac:dyDescent="0.25">
      <c r="A6145" s="6">
        <v>98213</v>
      </c>
      <c r="B6145" s="126">
        <v>3</v>
      </c>
      <c r="C6145" s="133"/>
      <c r="D6145" s="134">
        <v>55252</v>
      </c>
      <c r="E6145" s="7" t="s">
        <v>1356</v>
      </c>
      <c r="F6145" s="8" t="s">
        <v>457</v>
      </c>
      <c r="G6145" s="18">
        <f>IFERROR(VLOOKUP(Table1[[#This Row],[Codigo_insumo]],BD_Insumos!$B:$E,4),"")</f>
        <v>39.137900000000002</v>
      </c>
      <c r="H6145" s="140">
        <v>1</v>
      </c>
      <c r="I6145" s="9"/>
      <c r="J6145" s="23">
        <f t="shared" si="95"/>
        <v>39.137900000000002</v>
      </c>
      <c r="K6145" s="22" t="str">
        <f>IF(I6145&lt;&gt;"",SUMIF(Table1[Codigo_servico],A6145,Table1[Subtotal_insumo]),"")</f>
        <v/>
      </c>
      <c r="L6145" s="18">
        <f>IF(Table1[[#This Row],[Ordem_insumos]]&lt;&gt;0,VLOOKUP(Table1[[#This Row],[Codigo_servico]],Preencher_Orcamento!$B:$D,3,FALSE)*Table1[[#This Row],[Qtde_insumo]],"")</f>
        <v>0</v>
      </c>
      <c r="M6145" s="18">
        <f>IF(Table1[[#This Row],[Ordem_insumos]]&lt;&gt;0,VLOOKUP(Table1[[#This Row],[Codigo_servico]],Preencher_Orcamento!$B:$D,3,FALSE)*Table1[[#This Row],[Subtotal_insumo]],"")</f>
        <v>0</v>
      </c>
    </row>
    <row r="6146" spans="1:13" x14ac:dyDescent="0.25">
      <c r="A6146" s="3">
        <v>98214</v>
      </c>
      <c r="B6146" s="125">
        <v>0</v>
      </c>
      <c r="C6146" s="131" t="s">
        <v>3663</v>
      </c>
      <c r="D6146" s="132"/>
      <c r="E6146" s="4"/>
      <c r="F6146" s="4"/>
      <c r="G6146" s="17" t="str">
        <f>IFERROR(VLOOKUP(Table1[[#This Row],[Codigo_insumo]],BD_Insumos!$B:$E,4),"")</f>
        <v/>
      </c>
      <c r="H6146" s="139"/>
      <c r="I6146" s="5" t="s">
        <v>457</v>
      </c>
      <c r="J6146" s="20" t="str">
        <f t="shared" ref="J6146:J6209" si="96">IF(I6146="",G6146*H6146,"")</f>
        <v/>
      </c>
      <c r="K6146" s="21">
        <f>IF(I6146&lt;&gt;"",SUMIF(Table1[Codigo_servico],A6146,Table1[Subtotal_insumo]),"")</f>
        <v>112.89278774835792</v>
      </c>
      <c r="L6146" s="17" t="str">
        <f>IF(Table1[[#This Row],[Ordem_insumos]]&lt;&gt;0,VLOOKUP(Table1[[#This Row],[Codigo_servico]],Preencher_Orcamento!$B:$D,3,FALSE)*Table1[[#This Row],[Qtde_insumo]],"")</f>
        <v/>
      </c>
      <c r="M6146" s="17" t="str">
        <f>IF(Table1[[#This Row],[Ordem_insumos]]&lt;&gt;0,VLOOKUP(Table1[[#This Row],[Codigo_servico]],Preencher_Orcamento!$B:$D,3,FALSE)*Table1[[#This Row],[Subtotal_insumo]],"")</f>
        <v/>
      </c>
    </row>
    <row r="6147" spans="1:13" x14ac:dyDescent="0.25">
      <c r="A6147" s="6">
        <v>98214</v>
      </c>
      <c r="B6147" s="126">
        <v>1</v>
      </c>
      <c r="C6147" s="133"/>
      <c r="D6147" s="134">
        <v>2044</v>
      </c>
      <c r="E6147" s="7" t="s">
        <v>2193</v>
      </c>
      <c r="F6147" s="8" t="s">
        <v>2140</v>
      </c>
      <c r="G6147" s="16">
        <f>IFERROR(VLOOKUP(Table1[[#This Row],[Codigo_insumo]],BD_Insumos!$B:$E,4),"")</f>
        <v>13.596734305430379</v>
      </c>
      <c r="H6147" s="140">
        <v>0.55000000000000004</v>
      </c>
      <c r="I6147" s="9"/>
      <c r="J6147" s="22">
        <f t="shared" si="96"/>
        <v>7.4782038679867089</v>
      </c>
      <c r="K6147" s="22" t="str">
        <f>IF(I6147&lt;&gt;"",SUMIF(Table1[Codigo_servico],A6147,Table1[Subtotal_insumo]),"")</f>
        <v/>
      </c>
      <c r="L6147" s="16">
        <f>IF(Table1[[#This Row],[Ordem_insumos]]&lt;&gt;0,VLOOKUP(Table1[[#This Row],[Codigo_servico]],Preencher_Orcamento!$B:$D,3,FALSE)*Table1[[#This Row],[Qtde_insumo]],"")</f>
        <v>0</v>
      </c>
      <c r="M6147" s="16">
        <f>IF(Table1[[#This Row],[Ordem_insumos]]&lt;&gt;0,VLOOKUP(Table1[[#This Row],[Codigo_servico]],Preencher_Orcamento!$B:$D,3,FALSE)*Table1[[#This Row],[Subtotal_insumo]],"")</f>
        <v>0</v>
      </c>
    </row>
    <row r="6148" spans="1:13" ht="26.25" x14ac:dyDescent="0.25">
      <c r="A6148" s="6">
        <v>98214</v>
      </c>
      <c r="B6148" s="126">
        <v>2</v>
      </c>
      <c r="C6148" s="133"/>
      <c r="D6148" s="134">
        <v>55253</v>
      </c>
      <c r="E6148" s="7" t="s">
        <v>1357</v>
      </c>
      <c r="F6148" s="8" t="s">
        <v>457</v>
      </c>
      <c r="G6148" s="16">
        <f>IFERROR(VLOOKUP(Table1[[#This Row],[Codigo_insumo]],BD_Insumos!$B:$E,4),"")</f>
        <v>95.063299999999998</v>
      </c>
      <c r="H6148" s="140">
        <v>1</v>
      </c>
      <c r="I6148" s="9"/>
      <c r="J6148" s="22">
        <f t="shared" si="96"/>
        <v>95.063299999999998</v>
      </c>
      <c r="K6148" s="22" t="str">
        <f>IF(I6148&lt;&gt;"",SUMIF(Table1[Codigo_servico],A6148,Table1[Subtotal_insumo]),"")</f>
        <v/>
      </c>
      <c r="L6148" s="16">
        <f>IF(Table1[[#This Row],[Ordem_insumos]]&lt;&gt;0,VLOOKUP(Table1[[#This Row],[Codigo_servico]],Preencher_Orcamento!$B:$D,3,FALSE)*Table1[[#This Row],[Qtde_insumo]],"")</f>
        <v>0</v>
      </c>
      <c r="M6148" s="16">
        <f>IF(Table1[[#This Row],[Ordem_insumos]]&lt;&gt;0,VLOOKUP(Table1[[#This Row],[Codigo_servico]],Preencher_Orcamento!$B:$D,3,FALSE)*Table1[[#This Row],[Subtotal_insumo]],"")</f>
        <v>0</v>
      </c>
    </row>
    <row r="6149" spans="1:13" x14ac:dyDescent="0.25">
      <c r="A6149" s="6">
        <v>98214</v>
      </c>
      <c r="B6149" s="126">
        <v>3</v>
      </c>
      <c r="C6149" s="133"/>
      <c r="D6149" s="134">
        <v>2041</v>
      </c>
      <c r="E6149" s="7" t="s">
        <v>2192</v>
      </c>
      <c r="F6149" s="8" t="s">
        <v>2140</v>
      </c>
      <c r="G6149" s="18">
        <f>IFERROR(VLOOKUP(Table1[[#This Row],[Codigo_insumo]],BD_Insumos!$B:$E,4),"")</f>
        <v>18.820516146129485</v>
      </c>
      <c r="H6149" s="140">
        <v>0.55000000000000004</v>
      </c>
      <c r="I6149" s="9"/>
      <c r="J6149" s="23">
        <f t="shared" si="96"/>
        <v>10.351283880371218</v>
      </c>
      <c r="K6149" s="22" t="str">
        <f>IF(I6149&lt;&gt;"",SUMIF(Table1[Codigo_servico],A6149,Table1[Subtotal_insumo]),"")</f>
        <v/>
      </c>
      <c r="L6149" s="18">
        <f>IF(Table1[[#This Row],[Ordem_insumos]]&lt;&gt;0,VLOOKUP(Table1[[#This Row],[Codigo_servico]],Preencher_Orcamento!$B:$D,3,FALSE)*Table1[[#This Row],[Qtde_insumo]],"")</f>
        <v>0</v>
      </c>
      <c r="M6149" s="18">
        <f>IF(Table1[[#This Row],[Ordem_insumos]]&lt;&gt;0,VLOOKUP(Table1[[#This Row],[Codigo_servico]],Preencher_Orcamento!$B:$D,3,FALSE)*Table1[[#This Row],[Subtotal_insumo]],"")</f>
        <v>0</v>
      </c>
    </row>
    <row r="6150" spans="1:13" x14ac:dyDescent="0.25">
      <c r="A6150" s="3">
        <v>98215</v>
      </c>
      <c r="B6150" s="125">
        <v>0</v>
      </c>
      <c r="C6150" s="131" t="s">
        <v>3664</v>
      </c>
      <c r="D6150" s="132"/>
      <c r="E6150" s="4"/>
      <c r="F6150" s="4"/>
      <c r="G6150" s="17" t="str">
        <f>IFERROR(VLOOKUP(Table1[[#This Row],[Codigo_insumo]],BD_Insumos!$B:$E,4),"")</f>
        <v/>
      </c>
      <c r="H6150" s="139"/>
      <c r="I6150" s="5" t="s">
        <v>457</v>
      </c>
      <c r="J6150" s="20" t="str">
        <f t="shared" si="96"/>
        <v/>
      </c>
      <c r="K6150" s="21">
        <f>IF(I6150&lt;&gt;"",SUMIF(Table1[Codigo_servico],A6150,Table1[Subtotal_insumo]),"")</f>
        <v>298.86097549671587</v>
      </c>
      <c r="L6150" s="17" t="str">
        <f>IF(Table1[[#This Row],[Ordem_insumos]]&lt;&gt;0,VLOOKUP(Table1[[#This Row],[Codigo_servico]],Preencher_Orcamento!$B:$D,3,FALSE)*Table1[[#This Row],[Qtde_insumo]],"")</f>
        <v/>
      </c>
      <c r="M6150" s="17" t="str">
        <f>IF(Table1[[#This Row],[Ordem_insumos]]&lt;&gt;0,VLOOKUP(Table1[[#This Row],[Codigo_servico]],Preencher_Orcamento!$B:$D,3,FALSE)*Table1[[#This Row],[Subtotal_insumo]],"")</f>
        <v/>
      </c>
    </row>
    <row r="6151" spans="1:13" x14ac:dyDescent="0.25">
      <c r="A6151" s="6">
        <v>98215</v>
      </c>
      <c r="B6151" s="126">
        <v>1</v>
      </c>
      <c r="C6151" s="133"/>
      <c r="D6151" s="134">
        <v>2044</v>
      </c>
      <c r="E6151" s="7" t="s">
        <v>2193</v>
      </c>
      <c r="F6151" s="8" t="s">
        <v>2140</v>
      </c>
      <c r="G6151" s="16">
        <f>IFERROR(VLOOKUP(Table1[[#This Row],[Codigo_insumo]],BD_Insumos!$B:$E,4),"")</f>
        <v>13.596734305430379</v>
      </c>
      <c r="H6151" s="140">
        <v>1.1000000000000001</v>
      </c>
      <c r="I6151" s="9"/>
      <c r="J6151" s="22">
        <f t="shared" si="96"/>
        <v>14.956407735973418</v>
      </c>
      <c r="K6151" s="22" t="str">
        <f>IF(I6151&lt;&gt;"",SUMIF(Table1[Codigo_servico],A6151,Table1[Subtotal_insumo]),"")</f>
        <v/>
      </c>
      <c r="L6151" s="16">
        <f>IF(Table1[[#This Row],[Ordem_insumos]]&lt;&gt;0,VLOOKUP(Table1[[#This Row],[Codigo_servico]],Preencher_Orcamento!$B:$D,3,FALSE)*Table1[[#This Row],[Qtde_insumo]],"")</f>
        <v>0</v>
      </c>
      <c r="M6151" s="16">
        <f>IF(Table1[[#This Row],[Ordem_insumos]]&lt;&gt;0,VLOOKUP(Table1[[#This Row],[Codigo_servico]],Preencher_Orcamento!$B:$D,3,FALSE)*Table1[[#This Row],[Subtotal_insumo]],"")</f>
        <v>0</v>
      </c>
    </row>
    <row r="6152" spans="1:13" ht="26.25" x14ac:dyDescent="0.25">
      <c r="A6152" s="6">
        <v>98215</v>
      </c>
      <c r="B6152" s="126">
        <v>2</v>
      </c>
      <c r="C6152" s="133"/>
      <c r="D6152" s="134">
        <v>55254</v>
      </c>
      <c r="E6152" s="7" t="s">
        <v>1358</v>
      </c>
      <c r="F6152" s="8" t="s">
        <v>457</v>
      </c>
      <c r="G6152" s="16">
        <f>IFERROR(VLOOKUP(Table1[[#This Row],[Codigo_insumo]],BD_Insumos!$B:$E,4),"")</f>
        <v>263.202</v>
      </c>
      <c r="H6152" s="140">
        <v>1</v>
      </c>
      <c r="I6152" s="9"/>
      <c r="J6152" s="22">
        <f t="shared" si="96"/>
        <v>263.202</v>
      </c>
      <c r="K6152" s="22" t="str">
        <f>IF(I6152&lt;&gt;"",SUMIF(Table1[Codigo_servico],A6152,Table1[Subtotal_insumo]),"")</f>
        <v/>
      </c>
      <c r="L6152" s="16">
        <f>IF(Table1[[#This Row],[Ordem_insumos]]&lt;&gt;0,VLOOKUP(Table1[[#This Row],[Codigo_servico]],Preencher_Orcamento!$B:$D,3,FALSE)*Table1[[#This Row],[Qtde_insumo]],"")</f>
        <v>0</v>
      </c>
      <c r="M6152" s="16">
        <f>IF(Table1[[#This Row],[Ordem_insumos]]&lt;&gt;0,VLOOKUP(Table1[[#This Row],[Codigo_servico]],Preencher_Orcamento!$B:$D,3,FALSE)*Table1[[#This Row],[Subtotal_insumo]],"")</f>
        <v>0</v>
      </c>
    </row>
    <row r="6153" spans="1:13" x14ac:dyDescent="0.25">
      <c r="A6153" s="6">
        <v>98215</v>
      </c>
      <c r="B6153" s="126">
        <v>3</v>
      </c>
      <c r="C6153" s="133"/>
      <c r="D6153" s="134">
        <v>2041</v>
      </c>
      <c r="E6153" s="7" t="s">
        <v>2192</v>
      </c>
      <c r="F6153" s="8" t="s">
        <v>2140</v>
      </c>
      <c r="G6153" s="18">
        <f>IFERROR(VLOOKUP(Table1[[#This Row],[Codigo_insumo]],BD_Insumos!$B:$E,4),"")</f>
        <v>18.820516146129485</v>
      </c>
      <c r="H6153" s="140">
        <v>1.1000000000000001</v>
      </c>
      <c r="I6153" s="9"/>
      <c r="J6153" s="23">
        <f t="shared" si="96"/>
        <v>20.702567760742436</v>
      </c>
      <c r="K6153" s="22" t="str">
        <f>IF(I6153&lt;&gt;"",SUMIF(Table1[Codigo_servico],A6153,Table1[Subtotal_insumo]),"")</f>
        <v/>
      </c>
      <c r="L6153" s="18">
        <f>IF(Table1[[#This Row],[Ordem_insumos]]&lt;&gt;0,VLOOKUP(Table1[[#This Row],[Codigo_servico]],Preencher_Orcamento!$B:$D,3,FALSE)*Table1[[#This Row],[Qtde_insumo]],"")</f>
        <v>0</v>
      </c>
      <c r="M6153" s="18">
        <f>IF(Table1[[#This Row],[Ordem_insumos]]&lt;&gt;0,VLOOKUP(Table1[[#This Row],[Codigo_servico]],Preencher_Orcamento!$B:$D,3,FALSE)*Table1[[#This Row],[Subtotal_insumo]],"")</f>
        <v>0</v>
      </c>
    </row>
    <row r="6154" spans="1:13" x14ac:dyDescent="0.25">
      <c r="A6154" s="3">
        <v>98216</v>
      </c>
      <c r="B6154" s="125">
        <v>0</v>
      </c>
      <c r="C6154" s="131" t="s">
        <v>3665</v>
      </c>
      <c r="D6154" s="132"/>
      <c r="E6154" s="4"/>
      <c r="F6154" s="4"/>
      <c r="G6154" s="17" t="str">
        <f>IFERROR(VLOOKUP(Table1[[#This Row],[Codigo_insumo]],BD_Insumos!$B:$E,4),"")</f>
        <v/>
      </c>
      <c r="H6154" s="139"/>
      <c r="I6154" s="5" t="s">
        <v>457</v>
      </c>
      <c r="J6154" s="20" t="str">
        <f t="shared" si="96"/>
        <v/>
      </c>
      <c r="K6154" s="21">
        <f>IF(I6154&lt;&gt;"",SUMIF(Table1[Codigo_servico],A6154,Table1[Subtotal_insumo]),"")</f>
        <v>12.527239182346928</v>
      </c>
      <c r="L6154" s="17" t="str">
        <f>IF(Table1[[#This Row],[Ordem_insumos]]&lt;&gt;0,VLOOKUP(Table1[[#This Row],[Codigo_servico]],Preencher_Orcamento!$B:$D,3,FALSE)*Table1[[#This Row],[Qtde_insumo]],"")</f>
        <v/>
      </c>
      <c r="M6154" s="17" t="str">
        <f>IF(Table1[[#This Row],[Ordem_insumos]]&lt;&gt;0,VLOOKUP(Table1[[#This Row],[Codigo_servico]],Preencher_Orcamento!$B:$D,3,FALSE)*Table1[[#This Row],[Subtotal_insumo]],"")</f>
        <v/>
      </c>
    </row>
    <row r="6155" spans="1:13" ht="26.25" x14ac:dyDescent="0.25">
      <c r="A6155" s="6">
        <v>98216</v>
      </c>
      <c r="B6155" s="126">
        <v>1</v>
      </c>
      <c r="C6155" s="133"/>
      <c r="D6155" s="134">
        <v>55201</v>
      </c>
      <c r="E6155" s="7" t="s">
        <v>1343</v>
      </c>
      <c r="F6155" s="8" t="s">
        <v>457</v>
      </c>
      <c r="G6155" s="16">
        <f>IFERROR(VLOOKUP(Table1[[#This Row],[Codigo_insumo]],BD_Insumos!$B:$E,4),"")</f>
        <v>5.7826000000000004</v>
      </c>
      <c r="H6155" s="140">
        <v>1</v>
      </c>
      <c r="I6155" s="9"/>
      <c r="J6155" s="22">
        <f t="shared" si="96"/>
        <v>5.7826000000000004</v>
      </c>
      <c r="K6155" s="22" t="str">
        <f>IF(I6155&lt;&gt;"",SUMIF(Table1[Codigo_servico],A6155,Table1[Subtotal_insumo]),"")</f>
        <v/>
      </c>
      <c r="L6155" s="16">
        <f>IF(Table1[[#This Row],[Ordem_insumos]]&lt;&gt;0,VLOOKUP(Table1[[#This Row],[Codigo_servico]],Preencher_Orcamento!$B:$D,3,FALSE)*Table1[[#This Row],[Qtde_insumo]],"")</f>
        <v>0</v>
      </c>
      <c r="M6155" s="16">
        <f>IF(Table1[[#This Row],[Ordem_insumos]]&lt;&gt;0,VLOOKUP(Table1[[#This Row],[Codigo_servico]],Preencher_Orcamento!$B:$D,3,FALSE)*Table1[[#This Row],[Subtotal_insumo]],"")</f>
        <v>0</v>
      </c>
    </row>
    <row r="6156" spans="1:13" x14ac:dyDescent="0.25">
      <c r="A6156" s="6">
        <v>98216</v>
      </c>
      <c r="B6156" s="126">
        <v>2</v>
      </c>
      <c r="C6156" s="133"/>
      <c r="D6156" s="134">
        <v>2044</v>
      </c>
      <c r="E6156" s="7" t="s">
        <v>2193</v>
      </c>
      <c r="F6156" s="8" t="s">
        <v>2140</v>
      </c>
      <c r="G6156" s="16">
        <f>IFERROR(VLOOKUP(Table1[[#This Row],[Codigo_insumo]],BD_Insumos!$B:$E,4),"")</f>
        <v>13.596734305430379</v>
      </c>
      <c r="H6156" s="140">
        <v>0.15</v>
      </c>
      <c r="I6156" s="9"/>
      <c r="J6156" s="22">
        <f t="shared" si="96"/>
        <v>2.0395101458145568</v>
      </c>
      <c r="K6156" s="22" t="str">
        <f>IF(I6156&lt;&gt;"",SUMIF(Table1[Codigo_servico],A6156,Table1[Subtotal_insumo]),"")</f>
        <v/>
      </c>
      <c r="L6156" s="16">
        <f>IF(Table1[[#This Row],[Ordem_insumos]]&lt;&gt;0,VLOOKUP(Table1[[#This Row],[Codigo_servico]],Preencher_Orcamento!$B:$D,3,FALSE)*Table1[[#This Row],[Qtde_insumo]],"")</f>
        <v>0</v>
      </c>
      <c r="M6156" s="16">
        <f>IF(Table1[[#This Row],[Ordem_insumos]]&lt;&gt;0,VLOOKUP(Table1[[#This Row],[Codigo_servico]],Preencher_Orcamento!$B:$D,3,FALSE)*Table1[[#This Row],[Subtotal_insumo]],"")</f>
        <v>0</v>
      </c>
    </row>
    <row r="6157" spans="1:13" x14ac:dyDescent="0.25">
      <c r="A6157" s="6">
        <v>98216</v>
      </c>
      <c r="B6157" s="126">
        <v>3</v>
      </c>
      <c r="C6157" s="133"/>
      <c r="D6157" s="134">
        <v>2041</v>
      </c>
      <c r="E6157" s="7" t="s">
        <v>2192</v>
      </c>
      <c r="F6157" s="8" t="s">
        <v>2140</v>
      </c>
      <c r="G6157" s="18">
        <f>IFERROR(VLOOKUP(Table1[[#This Row],[Codigo_insumo]],BD_Insumos!$B:$E,4),"")</f>
        <v>18.820516146129485</v>
      </c>
      <c r="H6157" s="140">
        <v>0.25</v>
      </c>
      <c r="I6157" s="9"/>
      <c r="J6157" s="23">
        <f t="shared" si="96"/>
        <v>4.7051290365323712</v>
      </c>
      <c r="K6157" s="22" t="str">
        <f>IF(I6157&lt;&gt;"",SUMIF(Table1[Codigo_servico],A6157,Table1[Subtotal_insumo]),"")</f>
        <v/>
      </c>
      <c r="L6157" s="18">
        <f>IF(Table1[[#This Row],[Ordem_insumos]]&lt;&gt;0,VLOOKUP(Table1[[#This Row],[Codigo_servico]],Preencher_Orcamento!$B:$D,3,FALSE)*Table1[[#This Row],[Qtde_insumo]],"")</f>
        <v>0</v>
      </c>
      <c r="M6157" s="18">
        <f>IF(Table1[[#This Row],[Ordem_insumos]]&lt;&gt;0,VLOOKUP(Table1[[#This Row],[Codigo_servico]],Preencher_Orcamento!$B:$D,3,FALSE)*Table1[[#This Row],[Subtotal_insumo]],"")</f>
        <v>0</v>
      </c>
    </row>
    <row r="6158" spans="1:13" x14ac:dyDescent="0.25">
      <c r="A6158" s="3">
        <v>98217</v>
      </c>
      <c r="B6158" s="125">
        <v>0</v>
      </c>
      <c r="C6158" s="131" t="s">
        <v>3666</v>
      </c>
      <c r="D6158" s="132"/>
      <c r="E6158" s="4"/>
      <c r="F6158" s="4"/>
      <c r="G6158" s="17" t="str">
        <f>IFERROR(VLOOKUP(Table1[[#This Row],[Codigo_insumo]],BD_Insumos!$B:$E,4),"")</f>
        <v/>
      </c>
      <c r="H6158" s="139"/>
      <c r="I6158" s="5" t="s">
        <v>457</v>
      </c>
      <c r="J6158" s="20" t="str">
        <f t="shared" si="96"/>
        <v/>
      </c>
      <c r="K6158" s="21">
        <f>IF(I6158&lt;&gt;"",SUMIF(Table1[Codigo_servico],A6158,Table1[Subtotal_insumo]),"")</f>
        <v>53.138625225779933</v>
      </c>
      <c r="L6158" s="17" t="str">
        <f>IF(Table1[[#This Row],[Ordem_insumos]]&lt;&gt;0,VLOOKUP(Table1[[#This Row],[Codigo_servico]],Preencher_Orcamento!$B:$D,3,FALSE)*Table1[[#This Row],[Qtde_insumo]],"")</f>
        <v/>
      </c>
      <c r="M6158" s="17" t="str">
        <f>IF(Table1[[#This Row],[Ordem_insumos]]&lt;&gt;0,VLOOKUP(Table1[[#This Row],[Codigo_servico]],Preencher_Orcamento!$B:$D,3,FALSE)*Table1[[#This Row],[Subtotal_insumo]],"")</f>
        <v/>
      </c>
    </row>
    <row r="6159" spans="1:13" x14ac:dyDescent="0.25">
      <c r="A6159" s="6">
        <v>98217</v>
      </c>
      <c r="B6159" s="126">
        <v>1</v>
      </c>
      <c r="C6159" s="133"/>
      <c r="D6159" s="134">
        <v>2041</v>
      </c>
      <c r="E6159" s="7" t="s">
        <v>2192</v>
      </c>
      <c r="F6159" s="8" t="s">
        <v>2140</v>
      </c>
      <c r="G6159" s="16">
        <f>IFERROR(VLOOKUP(Table1[[#This Row],[Codigo_insumo]],BD_Insumos!$B:$E,4),"")</f>
        <v>18.820516146129485</v>
      </c>
      <c r="H6159" s="140">
        <v>0.5</v>
      </c>
      <c r="I6159" s="9"/>
      <c r="J6159" s="22">
        <f t="shared" si="96"/>
        <v>9.4102580730647425</v>
      </c>
      <c r="K6159" s="22" t="str">
        <f>IF(I6159&lt;&gt;"",SUMIF(Table1[Codigo_servico],A6159,Table1[Subtotal_insumo]),"")</f>
        <v/>
      </c>
      <c r="L6159" s="16">
        <f>IF(Table1[[#This Row],[Ordem_insumos]]&lt;&gt;0,VLOOKUP(Table1[[#This Row],[Codigo_servico]],Preencher_Orcamento!$B:$D,3,FALSE)*Table1[[#This Row],[Qtde_insumo]],"")</f>
        <v>0</v>
      </c>
      <c r="M6159" s="16">
        <f>IF(Table1[[#This Row],[Ordem_insumos]]&lt;&gt;0,VLOOKUP(Table1[[#This Row],[Codigo_servico]],Preencher_Orcamento!$B:$D,3,FALSE)*Table1[[#This Row],[Subtotal_insumo]],"")</f>
        <v>0</v>
      </c>
    </row>
    <row r="6160" spans="1:13" x14ac:dyDescent="0.25">
      <c r="A6160" s="6">
        <v>98217</v>
      </c>
      <c r="B6160" s="126">
        <v>2</v>
      </c>
      <c r="C6160" s="133"/>
      <c r="D6160" s="134">
        <v>2044</v>
      </c>
      <c r="E6160" s="7" t="s">
        <v>2193</v>
      </c>
      <c r="F6160" s="8" t="s">
        <v>2140</v>
      </c>
      <c r="G6160" s="16">
        <f>IFERROR(VLOOKUP(Table1[[#This Row],[Codigo_insumo]],BD_Insumos!$B:$E,4),"")</f>
        <v>13.596734305430379</v>
      </c>
      <c r="H6160" s="140">
        <v>0.5</v>
      </c>
      <c r="I6160" s="9"/>
      <c r="J6160" s="22">
        <f t="shared" si="96"/>
        <v>6.7983671527151897</v>
      </c>
      <c r="K6160" s="22" t="str">
        <f>IF(I6160&lt;&gt;"",SUMIF(Table1[Codigo_servico],A6160,Table1[Subtotal_insumo]),"")</f>
        <v/>
      </c>
      <c r="L6160" s="16">
        <f>IF(Table1[[#This Row],[Ordem_insumos]]&lt;&gt;0,VLOOKUP(Table1[[#This Row],[Codigo_servico]],Preencher_Orcamento!$B:$D,3,FALSE)*Table1[[#This Row],[Qtde_insumo]],"")</f>
        <v>0</v>
      </c>
      <c r="M6160" s="16">
        <f>IF(Table1[[#This Row],[Ordem_insumos]]&lt;&gt;0,VLOOKUP(Table1[[#This Row],[Codigo_servico]],Preencher_Orcamento!$B:$D,3,FALSE)*Table1[[#This Row],[Subtotal_insumo]],"")</f>
        <v>0</v>
      </c>
    </row>
    <row r="6161" spans="1:13" x14ac:dyDescent="0.25">
      <c r="A6161" s="6">
        <v>98217</v>
      </c>
      <c r="B6161" s="126">
        <v>3</v>
      </c>
      <c r="C6161" s="133"/>
      <c r="D6161" s="134">
        <v>59025</v>
      </c>
      <c r="E6161" s="7" t="s">
        <v>1583</v>
      </c>
      <c r="F6161" s="8" t="s">
        <v>457</v>
      </c>
      <c r="G6161" s="18">
        <f>IFERROR(VLOOKUP(Table1[[#This Row],[Codigo_insumo]],BD_Insumos!$B:$E,4),"")</f>
        <v>36.93</v>
      </c>
      <c r="H6161" s="140">
        <v>1</v>
      </c>
      <c r="I6161" s="9"/>
      <c r="J6161" s="23">
        <f t="shared" si="96"/>
        <v>36.93</v>
      </c>
      <c r="K6161" s="22" t="str">
        <f>IF(I6161&lt;&gt;"",SUMIF(Table1[Codigo_servico],A6161,Table1[Subtotal_insumo]),"")</f>
        <v/>
      </c>
      <c r="L6161" s="18">
        <f>IF(Table1[[#This Row],[Ordem_insumos]]&lt;&gt;0,VLOOKUP(Table1[[#This Row],[Codigo_servico]],Preencher_Orcamento!$B:$D,3,FALSE)*Table1[[#This Row],[Qtde_insumo]],"")</f>
        <v>0</v>
      </c>
      <c r="M6161" s="18">
        <f>IF(Table1[[#This Row],[Ordem_insumos]]&lt;&gt;0,VLOOKUP(Table1[[#This Row],[Codigo_servico]],Preencher_Orcamento!$B:$D,3,FALSE)*Table1[[#This Row],[Subtotal_insumo]],"")</f>
        <v>0</v>
      </c>
    </row>
    <row r="6162" spans="1:13" x14ac:dyDescent="0.25">
      <c r="A6162" s="3">
        <v>98222</v>
      </c>
      <c r="B6162" s="125">
        <v>0</v>
      </c>
      <c r="C6162" s="131" t="s">
        <v>3667</v>
      </c>
      <c r="D6162" s="132"/>
      <c r="E6162" s="4"/>
      <c r="F6162" s="4"/>
      <c r="G6162" s="17" t="str">
        <f>IFERROR(VLOOKUP(Table1[[#This Row],[Codigo_insumo]],BD_Insumos!$B:$E,4),"")</f>
        <v/>
      </c>
      <c r="H6162" s="139"/>
      <c r="I6162" s="5" t="s">
        <v>457</v>
      </c>
      <c r="J6162" s="20" t="str">
        <f t="shared" si="96"/>
        <v/>
      </c>
      <c r="K6162" s="21">
        <f>IF(I6162&lt;&gt;"",SUMIF(Table1[Codigo_servico],A6162,Table1[Subtotal_insumo]),"")</f>
        <v>12.444137658045952</v>
      </c>
      <c r="L6162" s="17" t="str">
        <f>IF(Table1[[#This Row],[Ordem_insumos]]&lt;&gt;0,VLOOKUP(Table1[[#This Row],[Codigo_servico]],Preencher_Orcamento!$B:$D,3,FALSE)*Table1[[#This Row],[Qtde_insumo]],"")</f>
        <v/>
      </c>
      <c r="M6162" s="17" t="str">
        <f>IF(Table1[[#This Row],[Ordem_insumos]]&lt;&gt;0,VLOOKUP(Table1[[#This Row],[Codigo_servico]],Preencher_Orcamento!$B:$D,3,FALSE)*Table1[[#This Row],[Subtotal_insumo]],"")</f>
        <v/>
      </c>
    </row>
    <row r="6163" spans="1:13" x14ac:dyDescent="0.25">
      <c r="A6163" s="6">
        <v>98222</v>
      </c>
      <c r="B6163" s="126">
        <v>1</v>
      </c>
      <c r="C6163" s="133"/>
      <c r="D6163" s="134">
        <v>2044</v>
      </c>
      <c r="E6163" s="7" t="s">
        <v>2193</v>
      </c>
      <c r="F6163" s="8" t="s">
        <v>2140</v>
      </c>
      <c r="G6163" s="16">
        <f>IFERROR(VLOOKUP(Table1[[#This Row],[Codigo_insumo]],BD_Insumos!$B:$E,4),"")</f>
        <v>13.596734305430379</v>
      </c>
      <c r="H6163" s="140">
        <v>0.35</v>
      </c>
      <c r="I6163" s="9"/>
      <c r="J6163" s="22">
        <f t="shared" si="96"/>
        <v>4.7588570069006328</v>
      </c>
      <c r="K6163" s="22" t="str">
        <f>IF(I6163&lt;&gt;"",SUMIF(Table1[Codigo_servico],A6163,Table1[Subtotal_insumo]),"")</f>
        <v/>
      </c>
      <c r="L6163" s="16">
        <f>IF(Table1[[#This Row],[Ordem_insumos]]&lt;&gt;0,VLOOKUP(Table1[[#This Row],[Codigo_servico]],Preencher_Orcamento!$B:$D,3,FALSE)*Table1[[#This Row],[Qtde_insumo]],"")</f>
        <v>0</v>
      </c>
      <c r="M6163" s="16">
        <f>IF(Table1[[#This Row],[Ordem_insumos]]&lt;&gt;0,VLOOKUP(Table1[[#This Row],[Codigo_servico]],Preencher_Orcamento!$B:$D,3,FALSE)*Table1[[#This Row],[Subtotal_insumo]],"")</f>
        <v>0</v>
      </c>
    </row>
    <row r="6164" spans="1:13" ht="39" x14ac:dyDescent="0.25">
      <c r="A6164" s="6">
        <v>98222</v>
      </c>
      <c r="B6164" s="126">
        <v>2</v>
      </c>
      <c r="C6164" s="133"/>
      <c r="D6164" s="134">
        <v>59032</v>
      </c>
      <c r="E6164" s="7" t="s">
        <v>1585</v>
      </c>
      <c r="F6164" s="8" t="s">
        <v>457</v>
      </c>
      <c r="G6164" s="16">
        <f>IFERROR(VLOOKUP(Table1[[#This Row],[Codigo_insumo]],BD_Insumos!$B:$E,4),"")</f>
        <v>1.0981000000000001</v>
      </c>
      <c r="H6164" s="140">
        <v>1</v>
      </c>
      <c r="I6164" s="9"/>
      <c r="J6164" s="22">
        <f t="shared" si="96"/>
        <v>1.0981000000000001</v>
      </c>
      <c r="K6164" s="22" t="str">
        <f>IF(I6164&lt;&gt;"",SUMIF(Table1[Codigo_servico],A6164,Table1[Subtotal_insumo]),"")</f>
        <v/>
      </c>
      <c r="L6164" s="16">
        <f>IF(Table1[[#This Row],[Ordem_insumos]]&lt;&gt;0,VLOOKUP(Table1[[#This Row],[Codigo_servico]],Preencher_Orcamento!$B:$D,3,FALSE)*Table1[[#This Row],[Qtde_insumo]],"")</f>
        <v>0</v>
      </c>
      <c r="M6164" s="16">
        <f>IF(Table1[[#This Row],[Ordem_insumos]]&lt;&gt;0,VLOOKUP(Table1[[#This Row],[Codigo_servico]],Preencher_Orcamento!$B:$D,3,FALSE)*Table1[[#This Row],[Subtotal_insumo]],"")</f>
        <v>0</v>
      </c>
    </row>
    <row r="6165" spans="1:13" x14ac:dyDescent="0.25">
      <c r="A6165" s="6">
        <v>98222</v>
      </c>
      <c r="B6165" s="126">
        <v>3</v>
      </c>
      <c r="C6165" s="133"/>
      <c r="D6165" s="134">
        <v>2041</v>
      </c>
      <c r="E6165" s="7" t="s">
        <v>2192</v>
      </c>
      <c r="F6165" s="8" t="s">
        <v>2140</v>
      </c>
      <c r="G6165" s="18">
        <f>IFERROR(VLOOKUP(Table1[[#This Row],[Codigo_insumo]],BD_Insumos!$B:$E,4),"")</f>
        <v>18.820516146129485</v>
      </c>
      <c r="H6165" s="140">
        <v>0.35</v>
      </c>
      <c r="I6165" s="9"/>
      <c r="J6165" s="23">
        <f t="shared" si="96"/>
        <v>6.587180651145319</v>
      </c>
      <c r="K6165" s="22" t="str">
        <f>IF(I6165&lt;&gt;"",SUMIF(Table1[Codigo_servico],A6165,Table1[Subtotal_insumo]),"")</f>
        <v/>
      </c>
      <c r="L6165" s="18">
        <f>IF(Table1[[#This Row],[Ordem_insumos]]&lt;&gt;0,VLOOKUP(Table1[[#This Row],[Codigo_servico]],Preencher_Orcamento!$B:$D,3,FALSE)*Table1[[#This Row],[Qtde_insumo]],"")</f>
        <v>0</v>
      </c>
      <c r="M6165" s="18">
        <f>IF(Table1[[#This Row],[Ordem_insumos]]&lt;&gt;0,VLOOKUP(Table1[[#This Row],[Codigo_servico]],Preencher_Orcamento!$B:$D,3,FALSE)*Table1[[#This Row],[Subtotal_insumo]],"")</f>
        <v>0</v>
      </c>
    </row>
    <row r="6166" spans="1:13" x14ac:dyDescent="0.25">
      <c r="A6166" s="3">
        <v>98225</v>
      </c>
      <c r="B6166" s="125">
        <v>0</v>
      </c>
      <c r="C6166" s="131" t="s">
        <v>3668</v>
      </c>
      <c r="D6166" s="132"/>
      <c r="E6166" s="4"/>
      <c r="F6166" s="4"/>
      <c r="G6166" s="17" t="str">
        <f>IFERROR(VLOOKUP(Table1[[#This Row],[Codigo_insumo]],BD_Insumos!$B:$E,4),"")</f>
        <v/>
      </c>
      <c r="H6166" s="139"/>
      <c r="I6166" s="5" t="s">
        <v>457</v>
      </c>
      <c r="J6166" s="20" t="str">
        <f t="shared" si="96"/>
        <v/>
      </c>
      <c r="K6166" s="21">
        <f>IF(I6166&lt;&gt;"",SUMIF(Table1[Codigo_servico],A6166,Table1[Subtotal_insumo]),"")</f>
        <v>36.926425225779937</v>
      </c>
      <c r="L6166" s="17" t="str">
        <f>IF(Table1[[#This Row],[Ordem_insumos]]&lt;&gt;0,VLOOKUP(Table1[[#This Row],[Codigo_servico]],Preencher_Orcamento!$B:$D,3,FALSE)*Table1[[#This Row],[Qtde_insumo]],"")</f>
        <v/>
      </c>
      <c r="M6166" s="17" t="str">
        <f>IF(Table1[[#This Row],[Ordem_insumos]]&lt;&gt;0,VLOOKUP(Table1[[#This Row],[Codigo_servico]],Preencher_Orcamento!$B:$D,3,FALSE)*Table1[[#This Row],[Subtotal_insumo]],"")</f>
        <v/>
      </c>
    </row>
    <row r="6167" spans="1:13" x14ac:dyDescent="0.25">
      <c r="A6167" s="6">
        <v>98225</v>
      </c>
      <c r="B6167" s="126">
        <v>1</v>
      </c>
      <c r="C6167" s="133"/>
      <c r="D6167" s="134">
        <v>2044</v>
      </c>
      <c r="E6167" s="7" t="s">
        <v>2193</v>
      </c>
      <c r="F6167" s="8" t="s">
        <v>2140</v>
      </c>
      <c r="G6167" s="16">
        <f>IFERROR(VLOOKUP(Table1[[#This Row],[Codigo_insumo]],BD_Insumos!$B:$E,4),"")</f>
        <v>13.596734305430379</v>
      </c>
      <c r="H6167" s="140">
        <v>0.5</v>
      </c>
      <c r="I6167" s="9"/>
      <c r="J6167" s="22">
        <f t="shared" si="96"/>
        <v>6.7983671527151897</v>
      </c>
      <c r="K6167" s="22" t="str">
        <f>IF(I6167&lt;&gt;"",SUMIF(Table1[Codigo_servico],A6167,Table1[Subtotal_insumo]),"")</f>
        <v/>
      </c>
      <c r="L6167" s="16">
        <f>IF(Table1[[#This Row],[Ordem_insumos]]&lt;&gt;0,VLOOKUP(Table1[[#This Row],[Codigo_servico]],Preencher_Orcamento!$B:$D,3,FALSE)*Table1[[#This Row],[Qtde_insumo]],"")</f>
        <v>0</v>
      </c>
      <c r="M6167" s="16">
        <f>IF(Table1[[#This Row],[Ordem_insumos]]&lt;&gt;0,VLOOKUP(Table1[[#This Row],[Codigo_servico]],Preencher_Orcamento!$B:$D,3,FALSE)*Table1[[#This Row],[Subtotal_insumo]],"")</f>
        <v>0</v>
      </c>
    </row>
    <row r="6168" spans="1:13" ht="26.25" x14ac:dyDescent="0.25">
      <c r="A6168" s="6">
        <v>98225</v>
      </c>
      <c r="B6168" s="126">
        <v>2</v>
      </c>
      <c r="C6168" s="133"/>
      <c r="D6168" s="134">
        <v>56054</v>
      </c>
      <c r="E6168" s="7" t="s">
        <v>1408</v>
      </c>
      <c r="F6168" s="8" t="s">
        <v>457</v>
      </c>
      <c r="G6168" s="16">
        <f>IFERROR(VLOOKUP(Table1[[#This Row],[Codigo_insumo]],BD_Insumos!$B:$E,4),"")</f>
        <v>20.7178</v>
      </c>
      <c r="H6168" s="140">
        <v>1</v>
      </c>
      <c r="I6168" s="9"/>
      <c r="J6168" s="22">
        <f t="shared" si="96"/>
        <v>20.7178</v>
      </c>
      <c r="K6168" s="22" t="str">
        <f>IF(I6168&lt;&gt;"",SUMIF(Table1[Codigo_servico],A6168,Table1[Subtotal_insumo]),"")</f>
        <v/>
      </c>
      <c r="L6168" s="16">
        <f>IF(Table1[[#This Row],[Ordem_insumos]]&lt;&gt;0,VLOOKUP(Table1[[#This Row],[Codigo_servico]],Preencher_Orcamento!$B:$D,3,FALSE)*Table1[[#This Row],[Qtde_insumo]],"")</f>
        <v>0</v>
      </c>
      <c r="M6168" s="16">
        <f>IF(Table1[[#This Row],[Ordem_insumos]]&lt;&gt;0,VLOOKUP(Table1[[#This Row],[Codigo_servico]],Preencher_Orcamento!$B:$D,3,FALSE)*Table1[[#This Row],[Subtotal_insumo]],"")</f>
        <v>0</v>
      </c>
    </row>
    <row r="6169" spans="1:13" x14ac:dyDescent="0.25">
      <c r="A6169" s="6">
        <v>98225</v>
      </c>
      <c r="B6169" s="126">
        <v>3</v>
      </c>
      <c r="C6169" s="133"/>
      <c r="D6169" s="134">
        <v>2041</v>
      </c>
      <c r="E6169" s="7" t="s">
        <v>2192</v>
      </c>
      <c r="F6169" s="8" t="s">
        <v>2140</v>
      </c>
      <c r="G6169" s="18">
        <f>IFERROR(VLOOKUP(Table1[[#This Row],[Codigo_insumo]],BD_Insumos!$B:$E,4),"")</f>
        <v>18.820516146129485</v>
      </c>
      <c r="H6169" s="140">
        <v>0.5</v>
      </c>
      <c r="I6169" s="9"/>
      <c r="J6169" s="23">
        <f t="shared" si="96"/>
        <v>9.4102580730647425</v>
      </c>
      <c r="K6169" s="22" t="str">
        <f>IF(I6169&lt;&gt;"",SUMIF(Table1[Codigo_servico],A6169,Table1[Subtotal_insumo]),"")</f>
        <v/>
      </c>
      <c r="L6169" s="18">
        <f>IF(Table1[[#This Row],[Ordem_insumos]]&lt;&gt;0,VLOOKUP(Table1[[#This Row],[Codigo_servico]],Preencher_Orcamento!$B:$D,3,FALSE)*Table1[[#This Row],[Qtde_insumo]],"")</f>
        <v>0</v>
      </c>
      <c r="M6169" s="18">
        <f>IF(Table1[[#This Row],[Ordem_insumos]]&lt;&gt;0,VLOOKUP(Table1[[#This Row],[Codigo_servico]],Preencher_Orcamento!$B:$D,3,FALSE)*Table1[[#This Row],[Subtotal_insumo]],"")</f>
        <v>0</v>
      </c>
    </row>
    <row r="6170" spans="1:13" x14ac:dyDescent="0.25">
      <c r="A6170" s="3">
        <v>98231</v>
      </c>
      <c r="B6170" s="125">
        <v>0</v>
      </c>
      <c r="C6170" s="131" t="s">
        <v>3669</v>
      </c>
      <c r="D6170" s="132"/>
      <c r="E6170" s="4"/>
      <c r="F6170" s="4"/>
      <c r="G6170" s="17" t="str">
        <f>IFERROR(VLOOKUP(Table1[[#This Row],[Codigo_insumo]],BD_Insumos!$B:$E,4),"")</f>
        <v/>
      </c>
      <c r="H6170" s="139"/>
      <c r="I6170" s="5" t="s">
        <v>457</v>
      </c>
      <c r="J6170" s="20" t="str">
        <f t="shared" si="96"/>
        <v/>
      </c>
      <c r="K6170" s="21">
        <f>IF(I6170&lt;&gt;"",SUMIF(Table1[Codigo_servico],A6170,Table1[Subtotal_insumo]),"")</f>
        <v>51.942550451559867</v>
      </c>
      <c r="L6170" s="17" t="str">
        <f>IF(Table1[[#This Row],[Ordem_insumos]]&lt;&gt;0,VLOOKUP(Table1[[#This Row],[Codigo_servico]],Preencher_Orcamento!$B:$D,3,FALSE)*Table1[[#This Row],[Qtde_insumo]],"")</f>
        <v/>
      </c>
      <c r="M6170" s="17" t="str">
        <f>IF(Table1[[#This Row],[Ordem_insumos]]&lt;&gt;0,VLOOKUP(Table1[[#This Row],[Codigo_servico]],Preencher_Orcamento!$B:$D,3,FALSE)*Table1[[#This Row],[Subtotal_insumo]],"")</f>
        <v/>
      </c>
    </row>
    <row r="6171" spans="1:13" x14ac:dyDescent="0.25">
      <c r="A6171" s="6">
        <v>98231</v>
      </c>
      <c r="B6171" s="126">
        <v>1</v>
      </c>
      <c r="C6171" s="133"/>
      <c r="D6171" s="134">
        <v>56040</v>
      </c>
      <c r="E6171" s="7" t="s">
        <v>1399</v>
      </c>
      <c r="F6171" s="8" t="s">
        <v>457</v>
      </c>
      <c r="G6171" s="16">
        <f>IFERROR(VLOOKUP(Table1[[#This Row],[Codigo_insumo]],BD_Insumos!$B:$E,4),"")</f>
        <v>19.525300000000001</v>
      </c>
      <c r="H6171" s="140">
        <v>1</v>
      </c>
      <c r="I6171" s="9"/>
      <c r="J6171" s="22">
        <f t="shared" si="96"/>
        <v>19.525300000000001</v>
      </c>
      <c r="K6171" s="22" t="str">
        <f>IF(I6171&lt;&gt;"",SUMIF(Table1[Codigo_servico],A6171,Table1[Subtotal_insumo]),"")</f>
        <v/>
      </c>
      <c r="L6171" s="16">
        <f>IF(Table1[[#This Row],[Ordem_insumos]]&lt;&gt;0,VLOOKUP(Table1[[#This Row],[Codigo_servico]],Preencher_Orcamento!$B:$D,3,FALSE)*Table1[[#This Row],[Qtde_insumo]],"")</f>
        <v>0</v>
      </c>
      <c r="M6171" s="16">
        <f>IF(Table1[[#This Row],[Ordem_insumos]]&lt;&gt;0,VLOOKUP(Table1[[#This Row],[Codigo_servico]],Preencher_Orcamento!$B:$D,3,FALSE)*Table1[[#This Row],[Subtotal_insumo]],"")</f>
        <v>0</v>
      </c>
    </row>
    <row r="6172" spans="1:13" x14ac:dyDescent="0.25">
      <c r="A6172" s="6">
        <v>98231</v>
      </c>
      <c r="B6172" s="126">
        <v>2</v>
      </c>
      <c r="C6172" s="133"/>
      <c r="D6172" s="134">
        <v>2041</v>
      </c>
      <c r="E6172" s="7" t="s">
        <v>2192</v>
      </c>
      <c r="F6172" s="8" t="s">
        <v>2140</v>
      </c>
      <c r="G6172" s="16">
        <f>IFERROR(VLOOKUP(Table1[[#This Row],[Codigo_insumo]],BD_Insumos!$B:$E,4),"")</f>
        <v>18.820516146129485</v>
      </c>
      <c r="H6172" s="140">
        <v>1</v>
      </c>
      <c r="I6172" s="9"/>
      <c r="J6172" s="22">
        <f t="shared" si="96"/>
        <v>18.820516146129485</v>
      </c>
      <c r="K6172" s="22" t="str">
        <f>IF(I6172&lt;&gt;"",SUMIF(Table1[Codigo_servico],A6172,Table1[Subtotal_insumo]),"")</f>
        <v/>
      </c>
      <c r="L6172" s="16">
        <f>IF(Table1[[#This Row],[Ordem_insumos]]&lt;&gt;0,VLOOKUP(Table1[[#This Row],[Codigo_servico]],Preencher_Orcamento!$B:$D,3,FALSE)*Table1[[#This Row],[Qtde_insumo]],"")</f>
        <v>0</v>
      </c>
      <c r="M6172" s="16">
        <f>IF(Table1[[#This Row],[Ordem_insumos]]&lt;&gt;0,VLOOKUP(Table1[[#This Row],[Codigo_servico]],Preencher_Orcamento!$B:$D,3,FALSE)*Table1[[#This Row],[Subtotal_insumo]],"")</f>
        <v>0</v>
      </c>
    </row>
    <row r="6173" spans="1:13" x14ac:dyDescent="0.25">
      <c r="A6173" s="6">
        <v>98231</v>
      </c>
      <c r="B6173" s="126">
        <v>3</v>
      </c>
      <c r="C6173" s="133"/>
      <c r="D6173" s="134">
        <v>2044</v>
      </c>
      <c r="E6173" s="7" t="s">
        <v>2193</v>
      </c>
      <c r="F6173" s="8" t="s">
        <v>2140</v>
      </c>
      <c r="G6173" s="18">
        <f>IFERROR(VLOOKUP(Table1[[#This Row],[Codigo_insumo]],BD_Insumos!$B:$E,4),"")</f>
        <v>13.596734305430379</v>
      </c>
      <c r="H6173" s="140">
        <v>1</v>
      </c>
      <c r="I6173" s="9"/>
      <c r="J6173" s="23">
        <f t="shared" si="96"/>
        <v>13.596734305430379</v>
      </c>
      <c r="K6173" s="22" t="str">
        <f>IF(I6173&lt;&gt;"",SUMIF(Table1[Codigo_servico],A6173,Table1[Subtotal_insumo]),"")</f>
        <v/>
      </c>
      <c r="L6173" s="18">
        <f>IF(Table1[[#This Row],[Ordem_insumos]]&lt;&gt;0,VLOOKUP(Table1[[#This Row],[Codigo_servico]],Preencher_Orcamento!$B:$D,3,FALSE)*Table1[[#This Row],[Qtde_insumo]],"")</f>
        <v>0</v>
      </c>
      <c r="M6173" s="18">
        <f>IF(Table1[[#This Row],[Ordem_insumos]]&lt;&gt;0,VLOOKUP(Table1[[#This Row],[Codigo_servico]],Preencher_Orcamento!$B:$D,3,FALSE)*Table1[[#This Row],[Subtotal_insumo]],"")</f>
        <v>0</v>
      </c>
    </row>
    <row r="6174" spans="1:13" x14ac:dyDescent="0.25">
      <c r="A6174" s="3">
        <v>98232</v>
      </c>
      <c r="B6174" s="125">
        <v>0</v>
      </c>
      <c r="C6174" s="131" t="s">
        <v>3670</v>
      </c>
      <c r="D6174" s="132"/>
      <c r="E6174" s="4"/>
      <c r="F6174" s="4"/>
      <c r="G6174" s="17" t="str">
        <f>IFERROR(VLOOKUP(Table1[[#This Row],[Codigo_insumo]],BD_Insumos!$B:$E,4),"")</f>
        <v/>
      </c>
      <c r="H6174" s="139"/>
      <c r="I6174" s="5" t="s">
        <v>457</v>
      </c>
      <c r="J6174" s="20" t="str">
        <f t="shared" si="96"/>
        <v/>
      </c>
      <c r="K6174" s="21">
        <f>IF(I6174&lt;&gt;"",SUMIF(Table1[Codigo_servico],A6174,Table1[Subtotal_insumo]),"")</f>
        <v>56.501850451559868</v>
      </c>
      <c r="L6174" s="17" t="str">
        <f>IF(Table1[[#This Row],[Ordem_insumos]]&lt;&gt;0,VLOOKUP(Table1[[#This Row],[Codigo_servico]],Preencher_Orcamento!$B:$D,3,FALSE)*Table1[[#This Row],[Qtde_insumo]],"")</f>
        <v/>
      </c>
      <c r="M6174" s="17" t="str">
        <f>IF(Table1[[#This Row],[Ordem_insumos]]&lt;&gt;0,VLOOKUP(Table1[[#This Row],[Codigo_servico]],Preencher_Orcamento!$B:$D,3,FALSE)*Table1[[#This Row],[Subtotal_insumo]],"")</f>
        <v/>
      </c>
    </row>
    <row r="6175" spans="1:13" x14ac:dyDescent="0.25">
      <c r="A6175" s="6">
        <v>98232</v>
      </c>
      <c r="B6175" s="126">
        <v>1</v>
      </c>
      <c r="C6175" s="133"/>
      <c r="D6175" s="134">
        <v>56001</v>
      </c>
      <c r="E6175" s="7" t="s">
        <v>1394</v>
      </c>
      <c r="F6175" s="8" t="s">
        <v>457</v>
      </c>
      <c r="G6175" s="16">
        <f>IFERROR(VLOOKUP(Table1[[#This Row],[Codigo_insumo]],BD_Insumos!$B:$E,4),"")</f>
        <v>24.084599999999998</v>
      </c>
      <c r="H6175" s="140">
        <v>1</v>
      </c>
      <c r="I6175" s="9"/>
      <c r="J6175" s="22">
        <f t="shared" si="96"/>
        <v>24.084599999999998</v>
      </c>
      <c r="K6175" s="22" t="str">
        <f>IF(I6175&lt;&gt;"",SUMIF(Table1[Codigo_servico],A6175,Table1[Subtotal_insumo]),"")</f>
        <v/>
      </c>
      <c r="L6175" s="16">
        <f>IF(Table1[[#This Row],[Ordem_insumos]]&lt;&gt;0,VLOOKUP(Table1[[#This Row],[Codigo_servico]],Preencher_Orcamento!$B:$D,3,FALSE)*Table1[[#This Row],[Qtde_insumo]],"")</f>
        <v>0</v>
      </c>
      <c r="M6175" s="16">
        <f>IF(Table1[[#This Row],[Ordem_insumos]]&lt;&gt;0,VLOOKUP(Table1[[#This Row],[Codigo_servico]],Preencher_Orcamento!$B:$D,3,FALSE)*Table1[[#This Row],[Subtotal_insumo]],"")</f>
        <v>0</v>
      </c>
    </row>
    <row r="6176" spans="1:13" x14ac:dyDescent="0.25">
      <c r="A6176" s="6">
        <v>98232</v>
      </c>
      <c r="B6176" s="126">
        <v>2</v>
      </c>
      <c r="C6176" s="133"/>
      <c r="D6176" s="134">
        <v>2041</v>
      </c>
      <c r="E6176" s="7" t="s">
        <v>2192</v>
      </c>
      <c r="F6176" s="8" t="s">
        <v>2140</v>
      </c>
      <c r="G6176" s="16">
        <f>IFERROR(VLOOKUP(Table1[[#This Row],[Codigo_insumo]],BD_Insumos!$B:$E,4),"")</f>
        <v>18.820516146129485</v>
      </c>
      <c r="H6176" s="140">
        <v>1</v>
      </c>
      <c r="I6176" s="9"/>
      <c r="J6176" s="22">
        <f t="shared" si="96"/>
        <v>18.820516146129485</v>
      </c>
      <c r="K6176" s="22" t="str">
        <f>IF(I6176&lt;&gt;"",SUMIF(Table1[Codigo_servico],A6176,Table1[Subtotal_insumo]),"")</f>
        <v/>
      </c>
      <c r="L6176" s="16">
        <f>IF(Table1[[#This Row],[Ordem_insumos]]&lt;&gt;0,VLOOKUP(Table1[[#This Row],[Codigo_servico]],Preencher_Orcamento!$B:$D,3,FALSE)*Table1[[#This Row],[Qtde_insumo]],"")</f>
        <v>0</v>
      </c>
      <c r="M6176" s="16">
        <f>IF(Table1[[#This Row],[Ordem_insumos]]&lt;&gt;0,VLOOKUP(Table1[[#This Row],[Codigo_servico]],Preencher_Orcamento!$B:$D,3,FALSE)*Table1[[#This Row],[Subtotal_insumo]],"")</f>
        <v>0</v>
      </c>
    </row>
    <row r="6177" spans="1:13" x14ac:dyDescent="0.25">
      <c r="A6177" s="6">
        <v>98232</v>
      </c>
      <c r="B6177" s="126">
        <v>3</v>
      </c>
      <c r="C6177" s="133"/>
      <c r="D6177" s="134">
        <v>2044</v>
      </c>
      <c r="E6177" s="7" t="s">
        <v>2193</v>
      </c>
      <c r="F6177" s="8" t="s">
        <v>2140</v>
      </c>
      <c r="G6177" s="18">
        <f>IFERROR(VLOOKUP(Table1[[#This Row],[Codigo_insumo]],BD_Insumos!$B:$E,4),"")</f>
        <v>13.596734305430379</v>
      </c>
      <c r="H6177" s="140">
        <v>1</v>
      </c>
      <c r="I6177" s="9"/>
      <c r="J6177" s="23">
        <f t="shared" si="96"/>
        <v>13.596734305430379</v>
      </c>
      <c r="K6177" s="22" t="str">
        <f>IF(I6177&lt;&gt;"",SUMIF(Table1[Codigo_servico],A6177,Table1[Subtotal_insumo]),"")</f>
        <v/>
      </c>
      <c r="L6177" s="18">
        <f>IF(Table1[[#This Row],[Ordem_insumos]]&lt;&gt;0,VLOOKUP(Table1[[#This Row],[Codigo_servico]],Preencher_Orcamento!$B:$D,3,FALSE)*Table1[[#This Row],[Qtde_insumo]],"")</f>
        <v>0</v>
      </c>
      <c r="M6177" s="18">
        <f>IF(Table1[[#This Row],[Ordem_insumos]]&lt;&gt;0,VLOOKUP(Table1[[#This Row],[Codigo_servico]],Preencher_Orcamento!$B:$D,3,FALSE)*Table1[[#This Row],[Subtotal_insumo]],"")</f>
        <v>0</v>
      </c>
    </row>
    <row r="6178" spans="1:13" x14ac:dyDescent="0.25">
      <c r="A6178" s="3">
        <v>98234</v>
      </c>
      <c r="B6178" s="125">
        <v>0</v>
      </c>
      <c r="C6178" s="131" t="s">
        <v>3671</v>
      </c>
      <c r="D6178" s="132"/>
      <c r="E6178" s="4"/>
      <c r="F6178" s="4"/>
      <c r="G6178" s="17" t="str">
        <f>IFERROR(VLOOKUP(Table1[[#This Row],[Codigo_insumo]],BD_Insumos!$B:$E,4),"")</f>
        <v/>
      </c>
      <c r="H6178" s="139"/>
      <c r="I6178" s="5" t="s">
        <v>457</v>
      </c>
      <c r="J6178" s="20" t="str">
        <f t="shared" si="96"/>
        <v/>
      </c>
      <c r="K6178" s="21">
        <f>IF(I6178&lt;&gt;"",SUMIF(Table1[Codigo_servico],A6178,Table1[Subtotal_insumo]),"")</f>
        <v>80.559875677339789</v>
      </c>
      <c r="L6178" s="17" t="str">
        <f>IF(Table1[[#This Row],[Ordem_insumos]]&lt;&gt;0,VLOOKUP(Table1[[#This Row],[Codigo_servico]],Preencher_Orcamento!$B:$D,3,FALSE)*Table1[[#This Row],[Qtde_insumo]],"")</f>
        <v/>
      </c>
      <c r="M6178" s="17" t="str">
        <f>IF(Table1[[#This Row],[Ordem_insumos]]&lt;&gt;0,VLOOKUP(Table1[[#This Row],[Codigo_servico]],Preencher_Orcamento!$B:$D,3,FALSE)*Table1[[#This Row],[Subtotal_insumo]],"")</f>
        <v/>
      </c>
    </row>
    <row r="6179" spans="1:13" x14ac:dyDescent="0.25">
      <c r="A6179" s="6">
        <v>98234</v>
      </c>
      <c r="B6179" s="126">
        <v>1</v>
      </c>
      <c r="C6179" s="133"/>
      <c r="D6179" s="134">
        <v>2041</v>
      </c>
      <c r="E6179" s="7" t="s">
        <v>2192</v>
      </c>
      <c r="F6179" s="8" t="s">
        <v>2140</v>
      </c>
      <c r="G6179" s="16">
        <f>IFERROR(VLOOKUP(Table1[[#This Row],[Codigo_insumo]],BD_Insumos!$B:$E,4),"")</f>
        <v>18.820516146129485</v>
      </c>
      <c r="H6179" s="140">
        <v>1.5</v>
      </c>
      <c r="I6179" s="9"/>
      <c r="J6179" s="22">
        <f t="shared" si="96"/>
        <v>28.230774219194227</v>
      </c>
      <c r="K6179" s="22" t="str">
        <f>IF(I6179&lt;&gt;"",SUMIF(Table1[Codigo_servico],A6179,Table1[Subtotal_insumo]),"")</f>
        <v/>
      </c>
      <c r="L6179" s="16">
        <f>IF(Table1[[#This Row],[Ordem_insumos]]&lt;&gt;0,VLOOKUP(Table1[[#This Row],[Codigo_servico]],Preencher_Orcamento!$B:$D,3,FALSE)*Table1[[#This Row],[Qtde_insumo]],"")</f>
        <v>0</v>
      </c>
      <c r="M6179" s="16">
        <f>IF(Table1[[#This Row],[Ordem_insumos]]&lt;&gt;0,VLOOKUP(Table1[[#This Row],[Codigo_servico]],Preencher_Orcamento!$B:$D,3,FALSE)*Table1[[#This Row],[Subtotal_insumo]],"")</f>
        <v>0</v>
      </c>
    </row>
    <row r="6180" spans="1:13" x14ac:dyDescent="0.25">
      <c r="A6180" s="6">
        <v>98234</v>
      </c>
      <c r="B6180" s="126">
        <v>2</v>
      </c>
      <c r="C6180" s="133"/>
      <c r="D6180" s="134">
        <v>2044</v>
      </c>
      <c r="E6180" s="7" t="s">
        <v>2193</v>
      </c>
      <c r="F6180" s="8" t="s">
        <v>2140</v>
      </c>
      <c r="G6180" s="16">
        <f>IFERROR(VLOOKUP(Table1[[#This Row],[Codigo_insumo]],BD_Insumos!$B:$E,4),"")</f>
        <v>13.596734305430379</v>
      </c>
      <c r="H6180" s="140">
        <v>1.5</v>
      </c>
      <c r="I6180" s="9"/>
      <c r="J6180" s="22">
        <f t="shared" si="96"/>
        <v>20.395101458145568</v>
      </c>
      <c r="K6180" s="22" t="str">
        <f>IF(I6180&lt;&gt;"",SUMIF(Table1[Codigo_servico],A6180,Table1[Subtotal_insumo]),"")</f>
        <v/>
      </c>
      <c r="L6180" s="16">
        <f>IF(Table1[[#This Row],[Ordem_insumos]]&lt;&gt;0,VLOOKUP(Table1[[#This Row],[Codigo_servico]],Preencher_Orcamento!$B:$D,3,FALSE)*Table1[[#This Row],[Qtde_insumo]],"")</f>
        <v>0</v>
      </c>
      <c r="M6180" s="16">
        <f>IF(Table1[[#This Row],[Ordem_insumos]]&lt;&gt;0,VLOOKUP(Table1[[#This Row],[Codigo_servico]],Preencher_Orcamento!$B:$D,3,FALSE)*Table1[[#This Row],[Subtotal_insumo]],"")</f>
        <v>0</v>
      </c>
    </row>
    <row r="6181" spans="1:13" x14ac:dyDescent="0.25">
      <c r="A6181" s="6">
        <v>98234</v>
      </c>
      <c r="B6181" s="126">
        <v>3</v>
      </c>
      <c r="C6181" s="133"/>
      <c r="D6181" s="134">
        <v>56002</v>
      </c>
      <c r="E6181" s="7" t="s">
        <v>1395</v>
      </c>
      <c r="F6181" s="8" t="s">
        <v>457</v>
      </c>
      <c r="G6181" s="18">
        <f>IFERROR(VLOOKUP(Table1[[#This Row],[Codigo_insumo]],BD_Insumos!$B:$E,4),"")</f>
        <v>31.934000000000001</v>
      </c>
      <c r="H6181" s="140">
        <v>1</v>
      </c>
      <c r="I6181" s="9"/>
      <c r="J6181" s="23">
        <f t="shared" si="96"/>
        <v>31.934000000000001</v>
      </c>
      <c r="K6181" s="22" t="str">
        <f>IF(I6181&lt;&gt;"",SUMIF(Table1[Codigo_servico],A6181,Table1[Subtotal_insumo]),"")</f>
        <v/>
      </c>
      <c r="L6181" s="18">
        <f>IF(Table1[[#This Row],[Ordem_insumos]]&lt;&gt;0,VLOOKUP(Table1[[#This Row],[Codigo_servico]],Preencher_Orcamento!$B:$D,3,FALSE)*Table1[[#This Row],[Qtde_insumo]],"")</f>
        <v>0</v>
      </c>
      <c r="M6181" s="18">
        <f>IF(Table1[[#This Row],[Ordem_insumos]]&lt;&gt;0,VLOOKUP(Table1[[#This Row],[Codigo_servico]],Preencher_Orcamento!$B:$D,3,FALSE)*Table1[[#This Row],[Subtotal_insumo]],"")</f>
        <v>0</v>
      </c>
    </row>
    <row r="6182" spans="1:13" x14ac:dyDescent="0.25">
      <c r="A6182" s="3">
        <v>98235</v>
      </c>
      <c r="B6182" s="125">
        <v>0</v>
      </c>
      <c r="C6182" s="131" t="s">
        <v>3672</v>
      </c>
      <c r="D6182" s="132"/>
      <c r="E6182" s="4"/>
      <c r="F6182" s="4"/>
      <c r="G6182" s="17" t="str">
        <f>IFERROR(VLOOKUP(Table1[[#This Row],[Codigo_insumo]],BD_Insumos!$B:$E,4),"")</f>
        <v/>
      </c>
      <c r="H6182" s="139"/>
      <c r="I6182" s="5" t="s">
        <v>457</v>
      </c>
      <c r="J6182" s="20" t="str">
        <f t="shared" si="96"/>
        <v/>
      </c>
      <c r="K6182" s="21">
        <f>IF(I6182&lt;&gt;"",SUMIF(Table1[Codigo_servico],A6182,Table1[Subtotal_insumo]),"")</f>
        <v>80.944175677339786</v>
      </c>
      <c r="L6182" s="17" t="str">
        <f>IF(Table1[[#This Row],[Ordem_insumos]]&lt;&gt;0,VLOOKUP(Table1[[#This Row],[Codigo_servico]],Preencher_Orcamento!$B:$D,3,FALSE)*Table1[[#This Row],[Qtde_insumo]],"")</f>
        <v/>
      </c>
      <c r="M6182" s="17" t="str">
        <f>IF(Table1[[#This Row],[Ordem_insumos]]&lt;&gt;0,VLOOKUP(Table1[[#This Row],[Codigo_servico]],Preencher_Orcamento!$B:$D,3,FALSE)*Table1[[#This Row],[Subtotal_insumo]],"")</f>
        <v/>
      </c>
    </row>
    <row r="6183" spans="1:13" x14ac:dyDescent="0.25">
      <c r="A6183" s="6">
        <v>98235</v>
      </c>
      <c r="B6183" s="126">
        <v>1</v>
      </c>
      <c r="C6183" s="133"/>
      <c r="D6183" s="134">
        <v>2041</v>
      </c>
      <c r="E6183" s="7" t="s">
        <v>2192</v>
      </c>
      <c r="F6183" s="8" t="s">
        <v>2140</v>
      </c>
      <c r="G6183" s="16">
        <f>IFERROR(VLOOKUP(Table1[[#This Row],[Codigo_insumo]],BD_Insumos!$B:$E,4),"")</f>
        <v>18.820516146129485</v>
      </c>
      <c r="H6183" s="140">
        <v>1.5</v>
      </c>
      <c r="I6183" s="9"/>
      <c r="J6183" s="22">
        <f t="shared" si="96"/>
        <v>28.230774219194227</v>
      </c>
      <c r="K6183" s="22" t="str">
        <f>IF(I6183&lt;&gt;"",SUMIF(Table1[Codigo_servico],A6183,Table1[Subtotal_insumo]),"")</f>
        <v/>
      </c>
      <c r="L6183" s="16">
        <f>IF(Table1[[#This Row],[Ordem_insumos]]&lt;&gt;0,VLOOKUP(Table1[[#This Row],[Codigo_servico]],Preencher_Orcamento!$B:$D,3,FALSE)*Table1[[#This Row],[Qtde_insumo]],"")</f>
        <v>0</v>
      </c>
      <c r="M6183" s="16">
        <f>IF(Table1[[#This Row],[Ordem_insumos]]&lt;&gt;0,VLOOKUP(Table1[[#This Row],[Codigo_servico]],Preencher_Orcamento!$B:$D,3,FALSE)*Table1[[#This Row],[Subtotal_insumo]],"")</f>
        <v>0</v>
      </c>
    </row>
    <row r="6184" spans="1:13" x14ac:dyDescent="0.25">
      <c r="A6184" s="6">
        <v>98235</v>
      </c>
      <c r="B6184" s="126">
        <v>2</v>
      </c>
      <c r="C6184" s="133"/>
      <c r="D6184" s="134">
        <v>2044</v>
      </c>
      <c r="E6184" s="7" t="s">
        <v>2193</v>
      </c>
      <c r="F6184" s="8" t="s">
        <v>2140</v>
      </c>
      <c r="G6184" s="16">
        <f>IFERROR(VLOOKUP(Table1[[#This Row],[Codigo_insumo]],BD_Insumos!$B:$E,4),"")</f>
        <v>13.596734305430379</v>
      </c>
      <c r="H6184" s="140">
        <v>1.5</v>
      </c>
      <c r="I6184" s="9"/>
      <c r="J6184" s="22">
        <f t="shared" si="96"/>
        <v>20.395101458145568</v>
      </c>
      <c r="K6184" s="22" t="str">
        <f>IF(I6184&lt;&gt;"",SUMIF(Table1[Codigo_servico],A6184,Table1[Subtotal_insumo]),"")</f>
        <v/>
      </c>
      <c r="L6184" s="16">
        <f>IF(Table1[[#This Row],[Ordem_insumos]]&lt;&gt;0,VLOOKUP(Table1[[#This Row],[Codigo_servico]],Preencher_Orcamento!$B:$D,3,FALSE)*Table1[[#This Row],[Qtde_insumo]],"")</f>
        <v>0</v>
      </c>
      <c r="M6184" s="16">
        <f>IF(Table1[[#This Row],[Ordem_insumos]]&lt;&gt;0,VLOOKUP(Table1[[#This Row],[Codigo_servico]],Preencher_Orcamento!$B:$D,3,FALSE)*Table1[[#This Row],[Subtotal_insumo]],"")</f>
        <v>0</v>
      </c>
    </row>
    <row r="6185" spans="1:13" x14ac:dyDescent="0.25">
      <c r="A6185" s="6">
        <v>98235</v>
      </c>
      <c r="B6185" s="126">
        <v>3</v>
      </c>
      <c r="C6185" s="133"/>
      <c r="D6185" s="134">
        <v>56004</v>
      </c>
      <c r="E6185" s="7" t="s">
        <v>1396</v>
      </c>
      <c r="F6185" s="8" t="s">
        <v>457</v>
      </c>
      <c r="G6185" s="18">
        <f>IFERROR(VLOOKUP(Table1[[#This Row],[Codigo_insumo]],BD_Insumos!$B:$E,4),"")</f>
        <v>32.318300000000001</v>
      </c>
      <c r="H6185" s="140">
        <v>1</v>
      </c>
      <c r="I6185" s="9"/>
      <c r="J6185" s="23">
        <f t="shared" si="96"/>
        <v>32.318300000000001</v>
      </c>
      <c r="K6185" s="22" t="str">
        <f>IF(I6185&lt;&gt;"",SUMIF(Table1[Codigo_servico],A6185,Table1[Subtotal_insumo]),"")</f>
        <v/>
      </c>
      <c r="L6185" s="18">
        <f>IF(Table1[[#This Row],[Ordem_insumos]]&lt;&gt;0,VLOOKUP(Table1[[#This Row],[Codigo_servico]],Preencher_Orcamento!$B:$D,3,FALSE)*Table1[[#This Row],[Qtde_insumo]],"")</f>
        <v>0</v>
      </c>
      <c r="M6185" s="18">
        <f>IF(Table1[[#This Row],[Ordem_insumos]]&lt;&gt;0,VLOOKUP(Table1[[#This Row],[Codigo_servico]],Preencher_Orcamento!$B:$D,3,FALSE)*Table1[[#This Row],[Subtotal_insumo]],"")</f>
        <v>0</v>
      </c>
    </row>
    <row r="6186" spans="1:13" x14ac:dyDescent="0.25">
      <c r="A6186" s="3">
        <v>98238</v>
      </c>
      <c r="B6186" s="125">
        <v>0</v>
      </c>
      <c r="C6186" s="131" t="s">
        <v>3673</v>
      </c>
      <c r="D6186" s="132"/>
      <c r="E6186" s="4"/>
      <c r="F6186" s="4"/>
      <c r="G6186" s="17" t="str">
        <f>IFERROR(VLOOKUP(Table1[[#This Row],[Codigo_insumo]],BD_Insumos!$B:$E,4),"")</f>
        <v/>
      </c>
      <c r="H6186" s="139"/>
      <c r="I6186" s="5" t="s">
        <v>457</v>
      </c>
      <c r="J6186" s="20" t="str">
        <f t="shared" si="96"/>
        <v/>
      </c>
      <c r="K6186" s="21">
        <f>IF(I6186&lt;&gt;"",SUMIF(Table1[Codigo_servico],A6186,Table1[Subtotal_insumo]),"")</f>
        <v>107.25740090311973</v>
      </c>
      <c r="L6186" s="17" t="str">
        <f>IF(Table1[[#This Row],[Ordem_insumos]]&lt;&gt;0,VLOOKUP(Table1[[#This Row],[Codigo_servico]],Preencher_Orcamento!$B:$D,3,FALSE)*Table1[[#This Row],[Qtde_insumo]],"")</f>
        <v/>
      </c>
      <c r="M6186" s="17" t="str">
        <f>IF(Table1[[#This Row],[Ordem_insumos]]&lt;&gt;0,VLOOKUP(Table1[[#This Row],[Codigo_servico]],Preencher_Orcamento!$B:$D,3,FALSE)*Table1[[#This Row],[Subtotal_insumo]],"")</f>
        <v/>
      </c>
    </row>
    <row r="6187" spans="1:13" x14ac:dyDescent="0.25">
      <c r="A6187" s="6">
        <v>98238</v>
      </c>
      <c r="B6187" s="126">
        <v>1</v>
      </c>
      <c r="C6187" s="133"/>
      <c r="D6187" s="134">
        <v>2044</v>
      </c>
      <c r="E6187" s="7" t="s">
        <v>2193</v>
      </c>
      <c r="F6187" s="8" t="s">
        <v>2140</v>
      </c>
      <c r="G6187" s="16">
        <f>IFERROR(VLOOKUP(Table1[[#This Row],[Codigo_insumo]],BD_Insumos!$B:$E,4),"")</f>
        <v>13.596734305430379</v>
      </c>
      <c r="H6187" s="140">
        <v>2</v>
      </c>
      <c r="I6187" s="9"/>
      <c r="J6187" s="22">
        <f t="shared" si="96"/>
        <v>27.193468610860759</v>
      </c>
      <c r="K6187" s="22" t="str">
        <f>IF(I6187&lt;&gt;"",SUMIF(Table1[Codigo_servico],A6187,Table1[Subtotal_insumo]),"")</f>
        <v/>
      </c>
      <c r="L6187" s="16">
        <f>IF(Table1[[#This Row],[Ordem_insumos]]&lt;&gt;0,VLOOKUP(Table1[[#This Row],[Codigo_servico]],Preencher_Orcamento!$B:$D,3,FALSE)*Table1[[#This Row],[Qtde_insumo]],"")</f>
        <v>0</v>
      </c>
      <c r="M6187" s="16">
        <f>IF(Table1[[#This Row],[Ordem_insumos]]&lt;&gt;0,VLOOKUP(Table1[[#This Row],[Codigo_servico]],Preencher_Orcamento!$B:$D,3,FALSE)*Table1[[#This Row],[Subtotal_insumo]],"")</f>
        <v>0</v>
      </c>
    </row>
    <row r="6188" spans="1:13" ht="26.25" x14ac:dyDescent="0.25">
      <c r="A6188" s="6">
        <v>98238</v>
      </c>
      <c r="B6188" s="126">
        <v>2</v>
      </c>
      <c r="C6188" s="133"/>
      <c r="D6188" s="134">
        <v>56006</v>
      </c>
      <c r="E6188" s="7" t="s">
        <v>1397</v>
      </c>
      <c r="F6188" s="8" t="s">
        <v>457</v>
      </c>
      <c r="G6188" s="16">
        <f>IFERROR(VLOOKUP(Table1[[#This Row],[Codigo_insumo]],BD_Insumos!$B:$E,4),"")</f>
        <v>42.422899999999998</v>
      </c>
      <c r="H6188" s="140">
        <v>1</v>
      </c>
      <c r="I6188" s="9"/>
      <c r="J6188" s="22">
        <f t="shared" si="96"/>
        <v>42.422899999999998</v>
      </c>
      <c r="K6188" s="22" t="str">
        <f>IF(I6188&lt;&gt;"",SUMIF(Table1[Codigo_servico],A6188,Table1[Subtotal_insumo]),"")</f>
        <v/>
      </c>
      <c r="L6188" s="16">
        <f>IF(Table1[[#This Row],[Ordem_insumos]]&lt;&gt;0,VLOOKUP(Table1[[#This Row],[Codigo_servico]],Preencher_Orcamento!$B:$D,3,FALSE)*Table1[[#This Row],[Qtde_insumo]],"")</f>
        <v>0</v>
      </c>
      <c r="M6188" s="16">
        <f>IF(Table1[[#This Row],[Ordem_insumos]]&lt;&gt;0,VLOOKUP(Table1[[#This Row],[Codigo_servico]],Preencher_Orcamento!$B:$D,3,FALSE)*Table1[[#This Row],[Subtotal_insumo]],"")</f>
        <v>0</v>
      </c>
    </row>
    <row r="6189" spans="1:13" x14ac:dyDescent="0.25">
      <c r="A6189" s="6">
        <v>98238</v>
      </c>
      <c r="B6189" s="126">
        <v>3</v>
      </c>
      <c r="C6189" s="133"/>
      <c r="D6189" s="134">
        <v>2041</v>
      </c>
      <c r="E6189" s="7" t="s">
        <v>2192</v>
      </c>
      <c r="F6189" s="8" t="s">
        <v>2140</v>
      </c>
      <c r="G6189" s="18">
        <f>IFERROR(VLOOKUP(Table1[[#This Row],[Codigo_insumo]],BD_Insumos!$B:$E,4),"")</f>
        <v>18.820516146129485</v>
      </c>
      <c r="H6189" s="140">
        <v>2</v>
      </c>
      <c r="I6189" s="9"/>
      <c r="J6189" s="23">
        <f t="shared" si="96"/>
        <v>37.64103229225897</v>
      </c>
      <c r="K6189" s="22" t="str">
        <f>IF(I6189&lt;&gt;"",SUMIF(Table1[Codigo_servico],A6189,Table1[Subtotal_insumo]),"")</f>
        <v/>
      </c>
      <c r="L6189" s="18">
        <f>IF(Table1[[#This Row],[Ordem_insumos]]&lt;&gt;0,VLOOKUP(Table1[[#This Row],[Codigo_servico]],Preencher_Orcamento!$B:$D,3,FALSE)*Table1[[#This Row],[Qtde_insumo]],"")</f>
        <v>0</v>
      </c>
      <c r="M6189" s="18">
        <f>IF(Table1[[#This Row],[Ordem_insumos]]&lt;&gt;0,VLOOKUP(Table1[[#This Row],[Codigo_servico]],Preencher_Orcamento!$B:$D,3,FALSE)*Table1[[#This Row],[Subtotal_insumo]],"")</f>
        <v>0</v>
      </c>
    </row>
    <row r="6190" spans="1:13" x14ac:dyDescent="0.25">
      <c r="A6190" s="3">
        <v>98239</v>
      </c>
      <c r="B6190" s="125">
        <v>0</v>
      </c>
      <c r="C6190" s="131" t="s">
        <v>3674</v>
      </c>
      <c r="D6190" s="132"/>
      <c r="E6190" s="4"/>
      <c r="F6190" s="4"/>
      <c r="G6190" s="17" t="str">
        <f>IFERROR(VLOOKUP(Table1[[#This Row],[Codigo_insumo]],BD_Insumos!$B:$E,4),"")</f>
        <v/>
      </c>
      <c r="H6190" s="139"/>
      <c r="I6190" s="5" t="s">
        <v>457</v>
      </c>
      <c r="J6190" s="20" t="str">
        <f t="shared" si="96"/>
        <v/>
      </c>
      <c r="K6190" s="21">
        <f>IF(I6190&lt;&gt;"",SUMIF(Table1[Codigo_servico],A6190,Table1[Subtotal_insumo]),"")</f>
        <v>145.05890090311973</v>
      </c>
      <c r="L6190" s="17" t="str">
        <f>IF(Table1[[#This Row],[Ordem_insumos]]&lt;&gt;0,VLOOKUP(Table1[[#This Row],[Codigo_servico]],Preencher_Orcamento!$B:$D,3,FALSE)*Table1[[#This Row],[Qtde_insumo]],"")</f>
        <v/>
      </c>
      <c r="M6190" s="17" t="str">
        <f>IF(Table1[[#This Row],[Ordem_insumos]]&lt;&gt;0,VLOOKUP(Table1[[#This Row],[Codigo_servico]],Preencher_Orcamento!$B:$D,3,FALSE)*Table1[[#This Row],[Subtotal_insumo]],"")</f>
        <v/>
      </c>
    </row>
    <row r="6191" spans="1:13" x14ac:dyDescent="0.25">
      <c r="A6191" s="6">
        <v>98239</v>
      </c>
      <c r="B6191" s="126">
        <v>1</v>
      </c>
      <c r="C6191" s="133"/>
      <c r="D6191" s="134">
        <v>2041</v>
      </c>
      <c r="E6191" s="7" t="s">
        <v>2192</v>
      </c>
      <c r="F6191" s="8" t="s">
        <v>2140</v>
      </c>
      <c r="G6191" s="16">
        <f>IFERROR(VLOOKUP(Table1[[#This Row],[Codigo_insumo]],BD_Insumos!$B:$E,4),"")</f>
        <v>18.820516146129485</v>
      </c>
      <c r="H6191" s="140">
        <v>2</v>
      </c>
      <c r="I6191" s="9"/>
      <c r="J6191" s="22">
        <f t="shared" si="96"/>
        <v>37.64103229225897</v>
      </c>
      <c r="K6191" s="22" t="str">
        <f>IF(I6191&lt;&gt;"",SUMIF(Table1[Codigo_servico],A6191,Table1[Subtotal_insumo]),"")</f>
        <v/>
      </c>
      <c r="L6191" s="16">
        <f>IF(Table1[[#This Row],[Ordem_insumos]]&lt;&gt;0,VLOOKUP(Table1[[#This Row],[Codigo_servico]],Preencher_Orcamento!$B:$D,3,FALSE)*Table1[[#This Row],[Qtde_insumo]],"")</f>
        <v>0</v>
      </c>
      <c r="M6191" s="16">
        <f>IF(Table1[[#This Row],[Ordem_insumos]]&lt;&gt;0,VLOOKUP(Table1[[#This Row],[Codigo_servico]],Preencher_Orcamento!$B:$D,3,FALSE)*Table1[[#This Row],[Subtotal_insumo]],"")</f>
        <v>0</v>
      </c>
    </row>
    <row r="6192" spans="1:13" ht="26.25" x14ac:dyDescent="0.25">
      <c r="A6192" s="6">
        <v>98239</v>
      </c>
      <c r="B6192" s="126">
        <v>2</v>
      </c>
      <c r="C6192" s="133"/>
      <c r="D6192" s="134">
        <v>56007</v>
      </c>
      <c r="E6192" s="7" t="s">
        <v>1398</v>
      </c>
      <c r="F6192" s="8" t="s">
        <v>457</v>
      </c>
      <c r="G6192" s="16">
        <f>IFERROR(VLOOKUP(Table1[[#This Row],[Codigo_insumo]],BD_Insumos!$B:$E,4),"")</f>
        <v>80.224400000000003</v>
      </c>
      <c r="H6192" s="140">
        <v>1</v>
      </c>
      <c r="I6192" s="9"/>
      <c r="J6192" s="22">
        <f t="shared" si="96"/>
        <v>80.224400000000003</v>
      </c>
      <c r="K6192" s="22" t="str">
        <f>IF(I6192&lt;&gt;"",SUMIF(Table1[Codigo_servico],A6192,Table1[Subtotal_insumo]),"")</f>
        <v/>
      </c>
      <c r="L6192" s="16">
        <f>IF(Table1[[#This Row],[Ordem_insumos]]&lt;&gt;0,VLOOKUP(Table1[[#This Row],[Codigo_servico]],Preencher_Orcamento!$B:$D,3,FALSE)*Table1[[#This Row],[Qtde_insumo]],"")</f>
        <v>0</v>
      </c>
      <c r="M6192" s="16">
        <f>IF(Table1[[#This Row],[Ordem_insumos]]&lt;&gt;0,VLOOKUP(Table1[[#This Row],[Codigo_servico]],Preencher_Orcamento!$B:$D,3,FALSE)*Table1[[#This Row],[Subtotal_insumo]],"")</f>
        <v>0</v>
      </c>
    </row>
    <row r="6193" spans="1:13" x14ac:dyDescent="0.25">
      <c r="A6193" s="6">
        <v>98239</v>
      </c>
      <c r="B6193" s="126">
        <v>3</v>
      </c>
      <c r="C6193" s="133"/>
      <c r="D6193" s="134">
        <v>2044</v>
      </c>
      <c r="E6193" s="7" t="s">
        <v>2193</v>
      </c>
      <c r="F6193" s="8" t="s">
        <v>2140</v>
      </c>
      <c r="G6193" s="18">
        <f>IFERROR(VLOOKUP(Table1[[#This Row],[Codigo_insumo]],BD_Insumos!$B:$E,4),"")</f>
        <v>13.596734305430379</v>
      </c>
      <c r="H6193" s="140">
        <v>2</v>
      </c>
      <c r="I6193" s="9"/>
      <c r="J6193" s="23">
        <f t="shared" si="96"/>
        <v>27.193468610860759</v>
      </c>
      <c r="K6193" s="22" t="str">
        <f>IF(I6193&lt;&gt;"",SUMIF(Table1[Codigo_servico],A6193,Table1[Subtotal_insumo]),"")</f>
        <v/>
      </c>
      <c r="L6193" s="18">
        <f>IF(Table1[[#This Row],[Ordem_insumos]]&lt;&gt;0,VLOOKUP(Table1[[#This Row],[Codigo_servico]],Preencher_Orcamento!$B:$D,3,FALSE)*Table1[[#This Row],[Qtde_insumo]],"")</f>
        <v>0</v>
      </c>
      <c r="M6193" s="18">
        <f>IF(Table1[[#This Row],[Ordem_insumos]]&lt;&gt;0,VLOOKUP(Table1[[#This Row],[Codigo_servico]],Preencher_Orcamento!$B:$D,3,FALSE)*Table1[[#This Row],[Subtotal_insumo]],"")</f>
        <v>0</v>
      </c>
    </row>
    <row r="6194" spans="1:13" x14ac:dyDescent="0.25">
      <c r="A6194" s="3">
        <v>98240</v>
      </c>
      <c r="B6194" s="125">
        <v>0</v>
      </c>
      <c r="C6194" s="131" t="s">
        <v>3675</v>
      </c>
      <c r="D6194" s="132"/>
      <c r="E6194" s="4"/>
      <c r="F6194" s="4"/>
      <c r="G6194" s="17" t="str">
        <f>IFERROR(VLOOKUP(Table1[[#This Row],[Codigo_insumo]],BD_Insumos!$B:$E,4),"")</f>
        <v/>
      </c>
      <c r="H6194" s="139"/>
      <c r="I6194" s="5" t="s">
        <v>457</v>
      </c>
      <c r="J6194" s="20" t="str">
        <f t="shared" si="96"/>
        <v/>
      </c>
      <c r="K6194" s="21">
        <f>IF(I6194&lt;&gt;"",SUMIF(Table1[Codigo_servico],A6194,Table1[Subtotal_insumo]),"")</f>
        <v>61.747250451559864</v>
      </c>
      <c r="L6194" s="17" t="str">
        <f>IF(Table1[[#This Row],[Ordem_insumos]]&lt;&gt;0,VLOOKUP(Table1[[#This Row],[Codigo_servico]],Preencher_Orcamento!$B:$D,3,FALSE)*Table1[[#This Row],[Qtde_insumo]],"")</f>
        <v/>
      </c>
      <c r="M6194" s="17" t="str">
        <f>IF(Table1[[#This Row],[Ordem_insumos]]&lt;&gt;0,VLOOKUP(Table1[[#This Row],[Codigo_servico]],Preencher_Orcamento!$B:$D,3,FALSE)*Table1[[#This Row],[Subtotal_insumo]],"")</f>
        <v/>
      </c>
    </row>
    <row r="6195" spans="1:13" x14ac:dyDescent="0.25">
      <c r="A6195" s="6">
        <v>98240</v>
      </c>
      <c r="B6195" s="126">
        <v>1</v>
      </c>
      <c r="C6195" s="133"/>
      <c r="D6195" s="134">
        <v>2041</v>
      </c>
      <c r="E6195" s="7" t="s">
        <v>2192</v>
      </c>
      <c r="F6195" s="8" t="s">
        <v>2140</v>
      </c>
      <c r="G6195" s="16">
        <f>IFERROR(VLOOKUP(Table1[[#This Row],[Codigo_insumo]],BD_Insumos!$B:$E,4),"")</f>
        <v>18.820516146129485</v>
      </c>
      <c r="H6195" s="140">
        <v>1</v>
      </c>
      <c r="I6195" s="9"/>
      <c r="J6195" s="22">
        <f t="shared" si="96"/>
        <v>18.820516146129485</v>
      </c>
      <c r="K6195" s="22" t="str">
        <f>IF(I6195&lt;&gt;"",SUMIF(Table1[Codigo_servico],A6195,Table1[Subtotal_insumo]),"")</f>
        <v/>
      </c>
      <c r="L6195" s="16">
        <f>IF(Table1[[#This Row],[Ordem_insumos]]&lt;&gt;0,VLOOKUP(Table1[[#This Row],[Codigo_servico]],Preencher_Orcamento!$B:$D,3,FALSE)*Table1[[#This Row],[Qtde_insumo]],"")</f>
        <v>0</v>
      </c>
      <c r="M6195" s="16">
        <f>IF(Table1[[#This Row],[Ordem_insumos]]&lt;&gt;0,VLOOKUP(Table1[[#This Row],[Codigo_servico]],Preencher_Orcamento!$B:$D,3,FALSE)*Table1[[#This Row],[Subtotal_insumo]],"")</f>
        <v>0</v>
      </c>
    </row>
    <row r="6196" spans="1:13" x14ac:dyDescent="0.25">
      <c r="A6196" s="6">
        <v>98240</v>
      </c>
      <c r="B6196" s="126">
        <v>2</v>
      </c>
      <c r="C6196" s="133"/>
      <c r="D6196" s="134">
        <v>2044</v>
      </c>
      <c r="E6196" s="7" t="s">
        <v>2193</v>
      </c>
      <c r="F6196" s="8" t="s">
        <v>2140</v>
      </c>
      <c r="G6196" s="16">
        <f>IFERROR(VLOOKUP(Table1[[#This Row],[Codigo_insumo]],BD_Insumos!$B:$E,4),"")</f>
        <v>13.596734305430379</v>
      </c>
      <c r="H6196" s="140">
        <v>1</v>
      </c>
      <c r="I6196" s="9"/>
      <c r="J6196" s="22">
        <f t="shared" si="96"/>
        <v>13.596734305430379</v>
      </c>
      <c r="K6196" s="22" t="str">
        <f>IF(I6196&lt;&gt;"",SUMIF(Table1[Codigo_servico],A6196,Table1[Subtotal_insumo]),"")</f>
        <v/>
      </c>
      <c r="L6196" s="16">
        <f>IF(Table1[[#This Row],[Ordem_insumos]]&lt;&gt;0,VLOOKUP(Table1[[#This Row],[Codigo_servico]],Preencher_Orcamento!$B:$D,3,FALSE)*Table1[[#This Row],[Qtde_insumo]],"")</f>
        <v>0</v>
      </c>
      <c r="M6196" s="16">
        <f>IF(Table1[[#This Row],[Ordem_insumos]]&lt;&gt;0,VLOOKUP(Table1[[#This Row],[Codigo_servico]],Preencher_Orcamento!$B:$D,3,FALSE)*Table1[[#This Row],[Subtotal_insumo]],"")</f>
        <v>0</v>
      </c>
    </row>
    <row r="6197" spans="1:13" ht="26.25" x14ac:dyDescent="0.25">
      <c r="A6197" s="6">
        <v>98240</v>
      </c>
      <c r="B6197" s="126">
        <v>3</v>
      </c>
      <c r="C6197" s="133"/>
      <c r="D6197" s="134">
        <v>56045</v>
      </c>
      <c r="E6197" s="7" t="s">
        <v>1400</v>
      </c>
      <c r="F6197" s="8" t="s">
        <v>457</v>
      </c>
      <c r="G6197" s="18">
        <f>IFERROR(VLOOKUP(Table1[[#This Row],[Codigo_insumo]],BD_Insumos!$B:$E,4),"")</f>
        <v>29.33</v>
      </c>
      <c r="H6197" s="140">
        <v>1</v>
      </c>
      <c r="I6197" s="9"/>
      <c r="J6197" s="23">
        <f t="shared" si="96"/>
        <v>29.33</v>
      </c>
      <c r="K6197" s="22" t="str">
        <f>IF(I6197&lt;&gt;"",SUMIF(Table1[Codigo_servico],A6197,Table1[Subtotal_insumo]),"")</f>
        <v/>
      </c>
      <c r="L6197" s="18">
        <f>IF(Table1[[#This Row],[Ordem_insumos]]&lt;&gt;0,VLOOKUP(Table1[[#This Row],[Codigo_servico]],Preencher_Orcamento!$B:$D,3,FALSE)*Table1[[#This Row],[Qtde_insumo]],"")</f>
        <v>0</v>
      </c>
      <c r="M6197" s="18">
        <f>IF(Table1[[#This Row],[Ordem_insumos]]&lt;&gt;0,VLOOKUP(Table1[[#This Row],[Codigo_servico]],Preencher_Orcamento!$B:$D,3,FALSE)*Table1[[#This Row],[Subtotal_insumo]],"")</f>
        <v>0</v>
      </c>
    </row>
    <row r="6198" spans="1:13" x14ac:dyDescent="0.25">
      <c r="A6198" s="3">
        <v>98241</v>
      </c>
      <c r="B6198" s="125">
        <v>0</v>
      </c>
      <c r="C6198" s="131" t="s">
        <v>3676</v>
      </c>
      <c r="D6198" s="132"/>
      <c r="E6198" s="4"/>
      <c r="F6198" s="4"/>
      <c r="G6198" s="17" t="str">
        <f>IFERROR(VLOOKUP(Table1[[#This Row],[Codigo_insumo]],BD_Insumos!$B:$E,4),"")</f>
        <v/>
      </c>
      <c r="H6198" s="139"/>
      <c r="I6198" s="5" t="s">
        <v>457</v>
      </c>
      <c r="J6198" s="20" t="str">
        <f t="shared" si="96"/>
        <v/>
      </c>
      <c r="K6198" s="21">
        <f>IF(I6198&lt;&gt;"",SUMIF(Table1[Codigo_servico],A6198,Table1[Subtotal_insumo]),"")</f>
        <v>72.467550451559873</v>
      </c>
      <c r="L6198" s="17" t="str">
        <f>IF(Table1[[#This Row],[Ordem_insumos]]&lt;&gt;0,VLOOKUP(Table1[[#This Row],[Codigo_servico]],Preencher_Orcamento!$B:$D,3,FALSE)*Table1[[#This Row],[Qtde_insumo]],"")</f>
        <v/>
      </c>
      <c r="M6198" s="17" t="str">
        <f>IF(Table1[[#This Row],[Ordem_insumos]]&lt;&gt;0,VLOOKUP(Table1[[#This Row],[Codigo_servico]],Preencher_Orcamento!$B:$D,3,FALSE)*Table1[[#This Row],[Subtotal_insumo]],"")</f>
        <v/>
      </c>
    </row>
    <row r="6199" spans="1:13" ht="26.25" x14ac:dyDescent="0.25">
      <c r="A6199" s="6">
        <v>98241</v>
      </c>
      <c r="B6199" s="126">
        <v>1</v>
      </c>
      <c r="C6199" s="133"/>
      <c r="D6199" s="134">
        <v>56046</v>
      </c>
      <c r="E6199" s="7" t="s">
        <v>1401</v>
      </c>
      <c r="F6199" s="8" t="s">
        <v>457</v>
      </c>
      <c r="G6199" s="16">
        <f>IFERROR(VLOOKUP(Table1[[#This Row],[Codigo_insumo]],BD_Insumos!$B:$E,4),"")</f>
        <v>40.0503</v>
      </c>
      <c r="H6199" s="140">
        <v>1</v>
      </c>
      <c r="I6199" s="9"/>
      <c r="J6199" s="22">
        <f t="shared" si="96"/>
        <v>40.0503</v>
      </c>
      <c r="K6199" s="22" t="str">
        <f>IF(I6199&lt;&gt;"",SUMIF(Table1[Codigo_servico],A6199,Table1[Subtotal_insumo]),"")</f>
        <v/>
      </c>
      <c r="L6199" s="16">
        <f>IF(Table1[[#This Row],[Ordem_insumos]]&lt;&gt;0,VLOOKUP(Table1[[#This Row],[Codigo_servico]],Preencher_Orcamento!$B:$D,3,FALSE)*Table1[[#This Row],[Qtde_insumo]],"")</f>
        <v>0</v>
      </c>
      <c r="M6199" s="16">
        <f>IF(Table1[[#This Row],[Ordem_insumos]]&lt;&gt;0,VLOOKUP(Table1[[#This Row],[Codigo_servico]],Preencher_Orcamento!$B:$D,3,FALSE)*Table1[[#This Row],[Subtotal_insumo]],"")</f>
        <v>0</v>
      </c>
    </row>
    <row r="6200" spans="1:13" x14ac:dyDescent="0.25">
      <c r="A6200" s="6">
        <v>98241</v>
      </c>
      <c r="B6200" s="126">
        <v>2</v>
      </c>
      <c r="C6200" s="133"/>
      <c r="D6200" s="134">
        <v>2044</v>
      </c>
      <c r="E6200" s="7" t="s">
        <v>2193</v>
      </c>
      <c r="F6200" s="8" t="s">
        <v>2140</v>
      </c>
      <c r="G6200" s="16">
        <f>IFERROR(VLOOKUP(Table1[[#This Row],[Codigo_insumo]],BD_Insumos!$B:$E,4),"")</f>
        <v>13.596734305430379</v>
      </c>
      <c r="H6200" s="140">
        <v>1</v>
      </c>
      <c r="I6200" s="9"/>
      <c r="J6200" s="22">
        <f t="shared" si="96"/>
        <v>13.596734305430379</v>
      </c>
      <c r="K6200" s="22" t="str">
        <f>IF(I6200&lt;&gt;"",SUMIF(Table1[Codigo_servico],A6200,Table1[Subtotal_insumo]),"")</f>
        <v/>
      </c>
      <c r="L6200" s="16">
        <f>IF(Table1[[#This Row],[Ordem_insumos]]&lt;&gt;0,VLOOKUP(Table1[[#This Row],[Codigo_servico]],Preencher_Orcamento!$B:$D,3,FALSE)*Table1[[#This Row],[Qtde_insumo]],"")</f>
        <v>0</v>
      </c>
      <c r="M6200" s="16">
        <f>IF(Table1[[#This Row],[Ordem_insumos]]&lt;&gt;0,VLOOKUP(Table1[[#This Row],[Codigo_servico]],Preencher_Orcamento!$B:$D,3,FALSE)*Table1[[#This Row],[Subtotal_insumo]],"")</f>
        <v>0</v>
      </c>
    </row>
    <row r="6201" spans="1:13" x14ac:dyDescent="0.25">
      <c r="A6201" s="6">
        <v>98241</v>
      </c>
      <c r="B6201" s="126">
        <v>3</v>
      </c>
      <c r="C6201" s="133"/>
      <c r="D6201" s="134">
        <v>2041</v>
      </c>
      <c r="E6201" s="7" t="s">
        <v>2192</v>
      </c>
      <c r="F6201" s="8" t="s">
        <v>2140</v>
      </c>
      <c r="G6201" s="18">
        <f>IFERROR(VLOOKUP(Table1[[#This Row],[Codigo_insumo]],BD_Insumos!$B:$E,4),"")</f>
        <v>18.820516146129485</v>
      </c>
      <c r="H6201" s="140">
        <v>1</v>
      </c>
      <c r="I6201" s="9"/>
      <c r="J6201" s="23">
        <f t="shared" si="96"/>
        <v>18.820516146129485</v>
      </c>
      <c r="K6201" s="22" t="str">
        <f>IF(I6201&lt;&gt;"",SUMIF(Table1[Codigo_servico],A6201,Table1[Subtotal_insumo]),"")</f>
        <v/>
      </c>
      <c r="L6201" s="18">
        <f>IF(Table1[[#This Row],[Ordem_insumos]]&lt;&gt;0,VLOOKUP(Table1[[#This Row],[Codigo_servico]],Preencher_Orcamento!$B:$D,3,FALSE)*Table1[[#This Row],[Qtde_insumo]],"")</f>
        <v>0</v>
      </c>
      <c r="M6201" s="18">
        <f>IF(Table1[[#This Row],[Ordem_insumos]]&lt;&gt;0,VLOOKUP(Table1[[#This Row],[Codigo_servico]],Preencher_Orcamento!$B:$D,3,FALSE)*Table1[[#This Row],[Subtotal_insumo]],"")</f>
        <v>0</v>
      </c>
    </row>
    <row r="6202" spans="1:13" x14ac:dyDescent="0.25">
      <c r="A6202" s="3">
        <v>98242</v>
      </c>
      <c r="B6202" s="125">
        <v>0</v>
      </c>
      <c r="C6202" s="131" t="s">
        <v>3677</v>
      </c>
      <c r="D6202" s="132"/>
      <c r="E6202" s="4"/>
      <c r="F6202" s="4"/>
      <c r="G6202" s="17" t="str">
        <f>IFERROR(VLOOKUP(Table1[[#This Row],[Codigo_insumo]],BD_Insumos!$B:$E,4),"")</f>
        <v/>
      </c>
      <c r="H6202" s="139"/>
      <c r="I6202" s="5" t="s">
        <v>457</v>
      </c>
      <c r="J6202" s="20" t="str">
        <f t="shared" si="96"/>
        <v/>
      </c>
      <c r="K6202" s="21">
        <f>IF(I6202&lt;&gt;"",SUMIF(Table1[Codigo_servico],A6202,Table1[Subtotal_insumo]),"")</f>
        <v>83.660550451559857</v>
      </c>
      <c r="L6202" s="17" t="str">
        <f>IF(Table1[[#This Row],[Ordem_insumos]]&lt;&gt;0,VLOOKUP(Table1[[#This Row],[Codigo_servico]],Preencher_Orcamento!$B:$D,3,FALSE)*Table1[[#This Row],[Qtde_insumo]],"")</f>
        <v/>
      </c>
      <c r="M6202" s="17" t="str">
        <f>IF(Table1[[#This Row],[Ordem_insumos]]&lt;&gt;0,VLOOKUP(Table1[[#This Row],[Codigo_servico]],Preencher_Orcamento!$B:$D,3,FALSE)*Table1[[#This Row],[Subtotal_insumo]],"")</f>
        <v/>
      </c>
    </row>
    <row r="6203" spans="1:13" x14ac:dyDescent="0.25">
      <c r="A6203" s="6">
        <v>98242</v>
      </c>
      <c r="B6203" s="126">
        <v>1</v>
      </c>
      <c r="C6203" s="133"/>
      <c r="D6203" s="134">
        <v>2044</v>
      </c>
      <c r="E6203" s="7" t="s">
        <v>2193</v>
      </c>
      <c r="F6203" s="8" t="s">
        <v>2140</v>
      </c>
      <c r="G6203" s="16">
        <f>IFERROR(VLOOKUP(Table1[[#This Row],[Codigo_insumo]],BD_Insumos!$B:$E,4),"")</f>
        <v>13.596734305430379</v>
      </c>
      <c r="H6203" s="140">
        <v>1</v>
      </c>
      <c r="I6203" s="9"/>
      <c r="J6203" s="22">
        <f t="shared" si="96"/>
        <v>13.596734305430379</v>
      </c>
      <c r="K6203" s="22" t="str">
        <f>IF(I6203&lt;&gt;"",SUMIF(Table1[Codigo_servico],A6203,Table1[Subtotal_insumo]),"")</f>
        <v/>
      </c>
      <c r="L6203" s="16">
        <f>IF(Table1[[#This Row],[Ordem_insumos]]&lt;&gt;0,VLOOKUP(Table1[[#This Row],[Codigo_servico]],Preencher_Orcamento!$B:$D,3,FALSE)*Table1[[#This Row],[Qtde_insumo]],"")</f>
        <v>0</v>
      </c>
      <c r="M6203" s="16">
        <f>IF(Table1[[#This Row],[Ordem_insumos]]&lt;&gt;0,VLOOKUP(Table1[[#This Row],[Codigo_servico]],Preencher_Orcamento!$B:$D,3,FALSE)*Table1[[#This Row],[Subtotal_insumo]],"")</f>
        <v>0</v>
      </c>
    </row>
    <row r="6204" spans="1:13" ht="26.25" x14ac:dyDescent="0.25">
      <c r="A6204" s="6">
        <v>98242</v>
      </c>
      <c r="B6204" s="126">
        <v>2</v>
      </c>
      <c r="C6204" s="133"/>
      <c r="D6204" s="134">
        <v>56047</v>
      </c>
      <c r="E6204" s="7" t="s">
        <v>1402</v>
      </c>
      <c r="F6204" s="8" t="s">
        <v>457</v>
      </c>
      <c r="G6204" s="16">
        <f>IFERROR(VLOOKUP(Table1[[#This Row],[Codigo_insumo]],BD_Insumos!$B:$E,4),"")</f>
        <v>51.243299999999998</v>
      </c>
      <c r="H6204" s="140">
        <v>1</v>
      </c>
      <c r="I6204" s="9"/>
      <c r="J6204" s="22">
        <f t="shared" si="96"/>
        <v>51.243299999999998</v>
      </c>
      <c r="K6204" s="22" t="str">
        <f>IF(I6204&lt;&gt;"",SUMIF(Table1[Codigo_servico],A6204,Table1[Subtotal_insumo]),"")</f>
        <v/>
      </c>
      <c r="L6204" s="16">
        <f>IF(Table1[[#This Row],[Ordem_insumos]]&lt;&gt;0,VLOOKUP(Table1[[#This Row],[Codigo_servico]],Preencher_Orcamento!$B:$D,3,FALSE)*Table1[[#This Row],[Qtde_insumo]],"")</f>
        <v>0</v>
      </c>
      <c r="M6204" s="16">
        <f>IF(Table1[[#This Row],[Ordem_insumos]]&lt;&gt;0,VLOOKUP(Table1[[#This Row],[Codigo_servico]],Preencher_Orcamento!$B:$D,3,FALSE)*Table1[[#This Row],[Subtotal_insumo]],"")</f>
        <v>0</v>
      </c>
    </row>
    <row r="6205" spans="1:13" x14ac:dyDescent="0.25">
      <c r="A6205" s="6">
        <v>98242</v>
      </c>
      <c r="B6205" s="126">
        <v>3</v>
      </c>
      <c r="C6205" s="133"/>
      <c r="D6205" s="134">
        <v>2041</v>
      </c>
      <c r="E6205" s="7" t="s">
        <v>2192</v>
      </c>
      <c r="F6205" s="8" t="s">
        <v>2140</v>
      </c>
      <c r="G6205" s="18">
        <f>IFERROR(VLOOKUP(Table1[[#This Row],[Codigo_insumo]],BD_Insumos!$B:$E,4),"")</f>
        <v>18.820516146129485</v>
      </c>
      <c r="H6205" s="140">
        <v>1</v>
      </c>
      <c r="I6205" s="9"/>
      <c r="J6205" s="23">
        <f t="shared" si="96"/>
        <v>18.820516146129485</v>
      </c>
      <c r="K6205" s="22" t="str">
        <f>IF(I6205&lt;&gt;"",SUMIF(Table1[Codigo_servico],A6205,Table1[Subtotal_insumo]),"")</f>
        <v/>
      </c>
      <c r="L6205" s="18">
        <f>IF(Table1[[#This Row],[Ordem_insumos]]&lt;&gt;0,VLOOKUP(Table1[[#This Row],[Codigo_servico]],Preencher_Orcamento!$B:$D,3,FALSE)*Table1[[#This Row],[Qtde_insumo]],"")</f>
        <v>0</v>
      </c>
      <c r="M6205" s="18">
        <f>IF(Table1[[#This Row],[Ordem_insumos]]&lt;&gt;0,VLOOKUP(Table1[[#This Row],[Codigo_servico]],Preencher_Orcamento!$B:$D,3,FALSE)*Table1[[#This Row],[Subtotal_insumo]],"")</f>
        <v>0</v>
      </c>
    </row>
    <row r="6206" spans="1:13" x14ac:dyDescent="0.25">
      <c r="A6206" s="3">
        <v>98243</v>
      </c>
      <c r="B6206" s="125">
        <v>0</v>
      </c>
      <c r="C6206" s="131" t="s">
        <v>3678</v>
      </c>
      <c r="D6206" s="132"/>
      <c r="E6206" s="4"/>
      <c r="F6206" s="4"/>
      <c r="G6206" s="17" t="str">
        <f>IFERROR(VLOOKUP(Table1[[#This Row],[Codigo_insumo]],BD_Insumos!$B:$E,4),"")</f>
        <v/>
      </c>
      <c r="H6206" s="139"/>
      <c r="I6206" s="5" t="s">
        <v>457</v>
      </c>
      <c r="J6206" s="20" t="str">
        <f t="shared" si="96"/>
        <v/>
      </c>
      <c r="K6206" s="21">
        <f>IF(I6206&lt;&gt;"",SUMIF(Table1[Codigo_servico],A6206,Table1[Subtotal_insumo]),"")</f>
        <v>99.869175677339797</v>
      </c>
      <c r="L6206" s="17" t="str">
        <f>IF(Table1[[#This Row],[Ordem_insumos]]&lt;&gt;0,VLOOKUP(Table1[[#This Row],[Codigo_servico]],Preencher_Orcamento!$B:$D,3,FALSE)*Table1[[#This Row],[Qtde_insumo]],"")</f>
        <v/>
      </c>
      <c r="M6206" s="17" t="str">
        <f>IF(Table1[[#This Row],[Ordem_insumos]]&lt;&gt;0,VLOOKUP(Table1[[#This Row],[Codigo_servico]],Preencher_Orcamento!$B:$D,3,FALSE)*Table1[[#This Row],[Subtotal_insumo]],"")</f>
        <v/>
      </c>
    </row>
    <row r="6207" spans="1:13" x14ac:dyDescent="0.25">
      <c r="A6207" s="6">
        <v>98243</v>
      </c>
      <c r="B6207" s="126">
        <v>1</v>
      </c>
      <c r="C6207" s="133"/>
      <c r="D6207" s="134">
        <v>2041</v>
      </c>
      <c r="E6207" s="7" t="s">
        <v>2192</v>
      </c>
      <c r="F6207" s="8" t="s">
        <v>2140</v>
      </c>
      <c r="G6207" s="16">
        <f>IFERROR(VLOOKUP(Table1[[#This Row],[Codigo_insumo]],BD_Insumos!$B:$E,4),"")</f>
        <v>18.820516146129485</v>
      </c>
      <c r="H6207" s="140">
        <v>1.5</v>
      </c>
      <c r="I6207" s="9"/>
      <c r="J6207" s="22">
        <f t="shared" si="96"/>
        <v>28.230774219194227</v>
      </c>
      <c r="K6207" s="22" t="str">
        <f>IF(I6207&lt;&gt;"",SUMIF(Table1[Codigo_servico],A6207,Table1[Subtotal_insumo]),"")</f>
        <v/>
      </c>
      <c r="L6207" s="16">
        <f>IF(Table1[[#This Row],[Ordem_insumos]]&lt;&gt;0,VLOOKUP(Table1[[#This Row],[Codigo_servico]],Preencher_Orcamento!$B:$D,3,FALSE)*Table1[[#This Row],[Qtde_insumo]],"")</f>
        <v>0</v>
      </c>
      <c r="M6207" s="16">
        <f>IF(Table1[[#This Row],[Ordem_insumos]]&lt;&gt;0,VLOOKUP(Table1[[#This Row],[Codigo_servico]],Preencher_Orcamento!$B:$D,3,FALSE)*Table1[[#This Row],[Subtotal_insumo]],"")</f>
        <v>0</v>
      </c>
    </row>
    <row r="6208" spans="1:13" ht="26.25" x14ac:dyDescent="0.25">
      <c r="A6208" s="6">
        <v>98243</v>
      </c>
      <c r="B6208" s="126">
        <v>2</v>
      </c>
      <c r="C6208" s="133"/>
      <c r="D6208" s="134">
        <v>56047</v>
      </c>
      <c r="E6208" s="7" t="s">
        <v>1402</v>
      </c>
      <c r="F6208" s="8" t="s">
        <v>457</v>
      </c>
      <c r="G6208" s="16">
        <f>IFERROR(VLOOKUP(Table1[[#This Row],[Codigo_insumo]],BD_Insumos!$B:$E,4),"")</f>
        <v>51.243299999999998</v>
      </c>
      <c r="H6208" s="140">
        <v>1</v>
      </c>
      <c r="I6208" s="9"/>
      <c r="J6208" s="22">
        <f t="shared" si="96"/>
        <v>51.243299999999998</v>
      </c>
      <c r="K6208" s="22" t="str">
        <f>IF(I6208&lt;&gt;"",SUMIF(Table1[Codigo_servico],A6208,Table1[Subtotal_insumo]),"")</f>
        <v/>
      </c>
      <c r="L6208" s="16">
        <f>IF(Table1[[#This Row],[Ordem_insumos]]&lt;&gt;0,VLOOKUP(Table1[[#This Row],[Codigo_servico]],Preencher_Orcamento!$B:$D,3,FALSE)*Table1[[#This Row],[Qtde_insumo]],"")</f>
        <v>0</v>
      </c>
      <c r="M6208" s="16">
        <f>IF(Table1[[#This Row],[Ordem_insumos]]&lt;&gt;0,VLOOKUP(Table1[[#This Row],[Codigo_servico]],Preencher_Orcamento!$B:$D,3,FALSE)*Table1[[#This Row],[Subtotal_insumo]],"")</f>
        <v>0</v>
      </c>
    </row>
    <row r="6209" spans="1:13" x14ac:dyDescent="0.25">
      <c r="A6209" s="6">
        <v>98243</v>
      </c>
      <c r="B6209" s="126">
        <v>3</v>
      </c>
      <c r="C6209" s="133"/>
      <c r="D6209" s="134">
        <v>2044</v>
      </c>
      <c r="E6209" s="7" t="s">
        <v>2193</v>
      </c>
      <c r="F6209" s="8" t="s">
        <v>2140</v>
      </c>
      <c r="G6209" s="18">
        <f>IFERROR(VLOOKUP(Table1[[#This Row],[Codigo_insumo]],BD_Insumos!$B:$E,4),"")</f>
        <v>13.596734305430379</v>
      </c>
      <c r="H6209" s="140">
        <v>1.5</v>
      </c>
      <c r="I6209" s="9"/>
      <c r="J6209" s="23">
        <f t="shared" si="96"/>
        <v>20.395101458145568</v>
      </c>
      <c r="K6209" s="22" t="str">
        <f>IF(I6209&lt;&gt;"",SUMIF(Table1[Codigo_servico],A6209,Table1[Subtotal_insumo]),"")</f>
        <v/>
      </c>
      <c r="L6209" s="18">
        <f>IF(Table1[[#This Row],[Ordem_insumos]]&lt;&gt;0,VLOOKUP(Table1[[#This Row],[Codigo_servico]],Preencher_Orcamento!$B:$D,3,FALSE)*Table1[[#This Row],[Qtde_insumo]],"")</f>
        <v>0</v>
      </c>
      <c r="M6209" s="18">
        <f>IF(Table1[[#This Row],[Ordem_insumos]]&lt;&gt;0,VLOOKUP(Table1[[#This Row],[Codigo_servico]],Preencher_Orcamento!$B:$D,3,FALSE)*Table1[[#This Row],[Subtotal_insumo]],"")</f>
        <v>0</v>
      </c>
    </row>
    <row r="6210" spans="1:13" x14ac:dyDescent="0.25">
      <c r="A6210" s="3">
        <v>98244</v>
      </c>
      <c r="B6210" s="125">
        <v>0</v>
      </c>
      <c r="C6210" s="131" t="s">
        <v>3679</v>
      </c>
      <c r="D6210" s="132"/>
      <c r="E6210" s="4"/>
      <c r="F6210" s="4"/>
      <c r="G6210" s="17" t="str">
        <f>IFERROR(VLOOKUP(Table1[[#This Row],[Codigo_insumo]],BD_Insumos!$B:$E,4),"")</f>
        <v/>
      </c>
      <c r="H6210" s="139"/>
      <c r="I6210" s="5" t="s">
        <v>457</v>
      </c>
      <c r="J6210" s="20" t="str">
        <f t="shared" ref="J6210:J6273" si="97">IF(I6210="",G6210*H6210,"")</f>
        <v/>
      </c>
      <c r="K6210" s="21">
        <f>IF(I6210&lt;&gt;"",SUMIF(Table1[Codigo_servico],A6210,Table1[Subtotal_insumo]),"")</f>
        <v>73.306750451559864</v>
      </c>
      <c r="L6210" s="17" t="str">
        <f>IF(Table1[[#This Row],[Ordem_insumos]]&lt;&gt;0,VLOOKUP(Table1[[#This Row],[Codigo_servico]],Preencher_Orcamento!$B:$D,3,FALSE)*Table1[[#This Row],[Qtde_insumo]],"")</f>
        <v/>
      </c>
      <c r="M6210" s="17" t="str">
        <f>IF(Table1[[#This Row],[Ordem_insumos]]&lt;&gt;0,VLOOKUP(Table1[[#This Row],[Codigo_servico]],Preencher_Orcamento!$B:$D,3,FALSE)*Table1[[#This Row],[Subtotal_insumo]],"")</f>
        <v/>
      </c>
    </row>
    <row r="6211" spans="1:13" x14ac:dyDescent="0.25">
      <c r="A6211" s="6">
        <v>98244</v>
      </c>
      <c r="B6211" s="126">
        <v>1</v>
      </c>
      <c r="C6211" s="133"/>
      <c r="D6211" s="134">
        <v>2041</v>
      </c>
      <c r="E6211" s="7" t="s">
        <v>2192</v>
      </c>
      <c r="F6211" s="8" t="s">
        <v>2140</v>
      </c>
      <c r="G6211" s="16">
        <f>IFERROR(VLOOKUP(Table1[[#This Row],[Codigo_insumo]],BD_Insumos!$B:$E,4),"")</f>
        <v>18.820516146129485</v>
      </c>
      <c r="H6211" s="140">
        <v>1</v>
      </c>
      <c r="I6211" s="9"/>
      <c r="J6211" s="22">
        <f t="shared" si="97"/>
        <v>18.820516146129485</v>
      </c>
      <c r="K6211" s="22" t="str">
        <f>IF(I6211&lt;&gt;"",SUMIF(Table1[Codigo_servico],A6211,Table1[Subtotal_insumo]),"")</f>
        <v/>
      </c>
      <c r="L6211" s="16">
        <f>IF(Table1[[#This Row],[Ordem_insumos]]&lt;&gt;0,VLOOKUP(Table1[[#This Row],[Codigo_servico]],Preencher_Orcamento!$B:$D,3,FALSE)*Table1[[#This Row],[Qtde_insumo]],"")</f>
        <v>0</v>
      </c>
      <c r="M6211" s="16">
        <f>IF(Table1[[#This Row],[Ordem_insumos]]&lt;&gt;0,VLOOKUP(Table1[[#This Row],[Codigo_servico]],Preencher_Orcamento!$B:$D,3,FALSE)*Table1[[#This Row],[Subtotal_insumo]],"")</f>
        <v>0</v>
      </c>
    </row>
    <row r="6212" spans="1:13" x14ac:dyDescent="0.25">
      <c r="A6212" s="6">
        <v>98244</v>
      </c>
      <c r="B6212" s="126">
        <v>2</v>
      </c>
      <c r="C6212" s="133"/>
      <c r="D6212" s="134">
        <v>2044</v>
      </c>
      <c r="E6212" s="7" t="s">
        <v>2193</v>
      </c>
      <c r="F6212" s="8" t="s">
        <v>2140</v>
      </c>
      <c r="G6212" s="16">
        <f>IFERROR(VLOOKUP(Table1[[#This Row],[Codigo_insumo]],BD_Insumos!$B:$E,4),"")</f>
        <v>13.596734305430379</v>
      </c>
      <c r="H6212" s="140">
        <v>1</v>
      </c>
      <c r="I6212" s="9"/>
      <c r="J6212" s="22">
        <f t="shared" si="97"/>
        <v>13.596734305430379</v>
      </c>
      <c r="K6212" s="22" t="str">
        <f>IF(I6212&lt;&gt;"",SUMIF(Table1[Codigo_servico],A6212,Table1[Subtotal_insumo]),"")</f>
        <v/>
      </c>
      <c r="L6212" s="16">
        <f>IF(Table1[[#This Row],[Ordem_insumos]]&lt;&gt;0,VLOOKUP(Table1[[#This Row],[Codigo_servico]],Preencher_Orcamento!$B:$D,3,FALSE)*Table1[[#This Row],[Qtde_insumo]],"")</f>
        <v>0</v>
      </c>
      <c r="M6212" s="16">
        <f>IF(Table1[[#This Row],[Ordem_insumos]]&lt;&gt;0,VLOOKUP(Table1[[#This Row],[Codigo_servico]],Preencher_Orcamento!$B:$D,3,FALSE)*Table1[[#This Row],[Subtotal_insumo]],"")</f>
        <v>0</v>
      </c>
    </row>
    <row r="6213" spans="1:13" ht="26.25" x14ac:dyDescent="0.25">
      <c r="A6213" s="6">
        <v>98244</v>
      </c>
      <c r="B6213" s="126">
        <v>3</v>
      </c>
      <c r="C6213" s="133"/>
      <c r="D6213" s="134">
        <v>56050</v>
      </c>
      <c r="E6213" s="7" t="s">
        <v>1404</v>
      </c>
      <c r="F6213" s="8" t="s">
        <v>457</v>
      </c>
      <c r="G6213" s="18">
        <f>IFERROR(VLOOKUP(Table1[[#This Row],[Codigo_insumo]],BD_Insumos!$B:$E,4),"")</f>
        <v>40.889499999999998</v>
      </c>
      <c r="H6213" s="140">
        <v>1</v>
      </c>
      <c r="I6213" s="9"/>
      <c r="J6213" s="23">
        <f t="shared" si="97"/>
        <v>40.889499999999998</v>
      </c>
      <c r="K6213" s="22" t="str">
        <f>IF(I6213&lt;&gt;"",SUMIF(Table1[Codigo_servico],A6213,Table1[Subtotal_insumo]),"")</f>
        <v/>
      </c>
      <c r="L6213" s="18">
        <f>IF(Table1[[#This Row],[Ordem_insumos]]&lt;&gt;0,VLOOKUP(Table1[[#This Row],[Codigo_servico]],Preencher_Orcamento!$B:$D,3,FALSE)*Table1[[#This Row],[Qtde_insumo]],"")</f>
        <v>0</v>
      </c>
      <c r="M6213" s="18">
        <f>IF(Table1[[#This Row],[Ordem_insumos]]&lt;&gt;0,VLOOKUP(Table1[[#This Row],[Codigo_servico]],Preencher_Orcamento!$B:$D,3,FALSE)*Table1[[#This Row],[Subtotal_insumo]],"")</f>
        <v>0</v>
      </c>
    </row>
    <row r="6214" spans="1:13" x14ac:dyDescent="0.25">
      <c r="A6214" s="3">
        <v>98245</v>
      </c>
      <c r="B6214" s="125">
        <v>0</v>
      </c>
      <c r="C6214" s="131" t="s">
        <v>3680</v>
      </c>
      <c r="D6214" s="132"/>
      <c r="E6214" s="4"/>
      <c r="F6214" s="4"/>
      <c r="G6214" s="17" t="str">
        <f>IFERROR(VLOOKUP(Table1[[#This Row],[Codigo_insumo]],BD_Insumos!$B:$E,4),"")</f>
        <v/>
      </c>
      <c r="H6214" s="139"/>
      <c r="I6214" s="5" t="s">
        <v>457</v>
      </c>
      <c r="J6214" s="20" t="str">
        <f t="shared" si="97"/>
        <v/>
      </c>
      <c r="K6214" s="21">
        <f>IF(I6214&lt;&gt;"",SUMIF(Table1[Codigo_servico],A6214,Table1[Subtotal_insumo]),"")</f>
        <v>81.294350451559865</v>
      </c>
      <c r="L6214" s="17" t="str">
        <f>IF(Table1[[#This Row],[Ordem_insumos]]&lt;&gt;0,VLOOKUP(Table1[[#This Row],[Codigo_servico]],Preencher_Orcamento!$B:$D,3,FALSE)*Table1[[#This Row],[Qtde_insumo]],"")</f>
        <v/>
      </c>
      <c r="M6214" s="17" t="str">
        <f>IF(Table1[[#This Row],[Ordem_insumos]]&lt;&gt;0,VLOOKUP(Table1[[#This Row],[Codigo_servico]],Preencher_Orcamento!$B:$D,3,FALSE)*Table1[[#This Row],[Subtotal_insumo]],"")</f>
        <v/>
      </c>
    </row>
    <row r="6215" spans="1:13" x14ac:dyDescent="0.25">
      <c r="A6215" s="6">
        <v>98245</v>
      </c>
      <c r="B6215" s="126">
        <v>1</v>
      </c>
      <c r="C6215" s="133"/>
      <c r="D6215" s="134">
        <v>2044</v>
      </c>
      <c r="E6215" s="7" t="s">
        <v>2193</v>
      </c>
      <c r="F6215" s="8" t="s">
        <v>2140</v>
      </c>
      <c r="G6215" s="16">
        <f>IFERROR(VLOOKUP(Table1[[#This Row],[Codigo_insumo]],BD_Insumos!$B:$E,4),"")</f>
        <v>13.596734305430379</v>
      </c>
      <c r="H6215" s="140">
        <v>1</v>
      </c>
      <c r="I6215" s="9"/>
      <c r="J6215" s="22">
        <f t="shared" si="97"/>
        <v>13.596734305430379</v>
      </c>
      <c r="K6215" s="22" t="str">
        <f>IF(I6215&lt;&gt;"",SUMIF(Table1[Codigo_servico],A6215,Table1[Subtotal_insumo]),"")</f>
        <v/>
      </c>
      <c r="L6215" s="16">
        <f>IF(Table1[[#This Row],[Ordem_insumos]]&lt;&gt;0,VLOOKUP(Table1[[#This Row],[Codigo_servico]],Preencher_Orcamento!$B:$D,3,FALSE)*Table1[[#This Row],[Qtde_insumo]],"")</f>
        <v>0</v>
      </c>
      <c r="M6215" s="16">
        <f>IF(Table1[[#This Row],[Ordem_insumos]]&lt;&gt;0,VLOOKUP(Table1[[#This Row],[Codigo_servico]],Preencher_Orcamento!$B:$D,3,FALSE)*Table1[[#This Row],[Subtotal_insumo]],"")</f>
        <v>0</v>
      </c>
    </row>
    <row r="6216" spans="1:13" ht="26.25" x14ac:dyDescent="0.25">
      <c r="A6216" s="6">
        <v>98245</v>
      </c>
      <c r="B6216" s="126">
        <v>2</v>
      </c>
      <c r="C6216" s="133"/>
      <c r="D6216" s="134">
        <v>56051</v>
      </c>
      <c r="E6216" s="7" t="s">
        <v>1405</v>
      </c>
      <c r="F6216" s="8" t="s">
        <v>457</v>
      </c>
      <c r="G6216" s="16">
        <f>IFERROR(VLOOKUP(Table1[[#This Row],[Codigo_insumo]],BD_Insumos!$B:$E,4),"")</f>
        <v>48.877099999999999</v>
      </c>
      <c r="H6216" s="140">
        <v>1</v>
      </c>
      <c r="I6216" s="9"/>
      <c r="J6216" s="22">
        <f t="shared" si="97"/>
        <v>48.877099999999999</v>
      </c>
      <c r="K6216" s="22" t="str">
        <f>IF(I6216&lt;&gt;"",SUMIF(Table1[Codigo_servico],A6216,Table1[Subtotal_insumo]),"")</f>
        <v/>
      </c>
      <c r="L6216" s="16">
        <f>IF(Table1[[#This Row],[Ordem_insumos]]&lt;&gt;0,VLOOKUP(Table1[[#This Row],[Codigo_servico]],Preencher_Orcamento!$B:$D,3,FALSE)*Table1[[#This Row],[Qtde_insumo]],"")</f>
        <v>0</v>
      </c>
      <c r="M6216" s="16">
        <f>IF(Table1[[#This Row],[Ordem_insumos]]&lt;&gt;0,VLOOKUP(Table1[[#This Row],[Codigo_servico]],Preencher_Orcamento!$B:$D,3,FALSE)*Table1[[#This Row],[Subtotal_insumo]],"")</f>
        <v>0</v>
      </c>
    </row>
    <row r="6217" spans="1:13" x14ac:dyDescent="0.25">
      <c r="A6217" s="6">
        <v>98245</v>
      </c>
      <c r="B6217" s="126">
        <v>3</v>
      </c>
      <c r="C6217" s="133"/>
      <c r="D6217" s="134">
        <v>2041</v>
      </c>
      <c r="E6217" s="7" t="s">
        <v>2192</v>
      </c>
      <c r="F6217" s="8" t="s">
        <v>2140</v>
      </c>
      <c r="G6217" s="18">
        <f>IFERROR(VLOOKUP(Table1[[#This Row],[Codigo_insumo]],BD_Insumos!$B:$E,4),"")</f>
        <v>18.820516146129485</v>
      </c>
      <c r="H6217" s="140">
        <v>1</v>
      </c>
      <c r="I6217" s="9"/>
      <c r="J6217" s="23">
        <f t="shared" si="97"/>
        <v>18.820516146129485</v>
      </c>
      <c r="K6217" s="22" t="str">
        <f>IF(I6217&lt;&gt;"",SUMIF(Table1[Codigo_servico],A6217,Table1[Subtotal_insumo]),"")</f>
        <v/>
      </c>
      <c r="L6217" s="18">
        <f>IF(Table1[[#This Row],[Ordem_insumos]]&lt;&gt;0,VLOOKUP(Table1[[#This Row],[Codigo_servico]],Preencher_Orcamento!$B:$D,3,FALSE)*Table1[[#This Row],[Qtde_insumo]],"")</f>
        <v>0</v>
      </c>
      <c r="M6217" s="18">
        <f>IF(Table1[[#This Row],[Ordem_insumos]]&lt;&gt;0,VLOOKUP(Table1[[#This Row],[Codigo_servico]],Preencher_Orcamento!$B:$D,3,FALSE)*Table1[[#This Row],[Subtotal_insumo]],"")</f>
        <v>0</v>
      </c>
    </row>
    <row r="6218" spans="1:13" x14ac:dyDescent="0.25">
      <c r="A6218" s="3">
        <v>98246</v>
      </c>
      <c r="B6218" s="125">
        <v>0</v>
      </c>
      <c r="C6218" s="131" t="s">
        <v>3681</v>
      </c>
      <c r="D6218" s="132"/>
      <c r="E6218" s="4"/>
      <c r="F6218" s="4"/>
      <c r="G6218" s="17" t="str">
        <f>IFERROR(VLOOKUP(Table1[[#This Row],[Codigo_insumo]],BD_Insumos!$B:$E,4),"")</f>
        <v/>
      </c>
      <c r="H6218" s="139"/>
      <c r="I6218" s="5" t="s">
        <v>457</v>
      </c>
      <c r="J6218" s="20" t="str">
        <f t="shared" si="97"/>
        <v/>
      </c>
      <c r="K6218" s="21">
        <f>IF(I6218&lt;&gt;"",SUMIF(Table1[Codigo_servico],A6218,Table1[Subtotal_insumo]),"")</f>
        <v>98.993950451559868</v>
      </c>
      <c r="L6218" s="17" t="str">
        <f>IF(Table1[[#This Row],[Ordem_insumos]]&lt;&gt;0,VLOOKUP(Table1[[#This Row],[Codigo_servico]],Preencher_Orcamento!$B:$D,3,FALSE)*Table1[[#This Row],[Qtde_insumo]],"")</f>
        <v/>
      </c>
      <c r="M6218" s="17" t="str">
        <f>IF(Table1[[#This Row],[Ordem_insumos]]&lt;&gt;0,VLOOKUP(Table1[[#This Row],[Codigo_servico]],Preencher_Orcamento!$B:$D,3,FALSE)*Table1[[#This Row],[Subtotal_insumo]],"")</f>
        <v/>
      </c>
    </row>
    <row r="6219" spans="1:13" x14ac:dyDescent="0.25">
      <c r="A6219" s="6">
        <v>98246</v>
      </c>
      <c r="B6219" s="126">
        <v>1</v>
      </c>
      <c r="C6219" s="133"/>
      <c r="D6219" s="134">
        <v>2044</v>
      </c>
      <c r="E6219" s="7" t="s">
        <v>2193</v>
      </c>
      <c r="F6219" s="8" t="s">
        <v>2140</v>
      </c>
      <c r="G6219" s="16">
        <f>IFERROR(VLOOKUP(Table1[[#This Row],[Codigo_insumo]],BD_Insumos!$B:$E,4),"")</f>
        <v>13.596734305430379</v>
      </c>
      <c r="H6219" s="140">
        <v>1</v>
      </c>
      <c r="I6219" s="9"/>
      <c r="J6219" s="22">
        <f t="shared" si="97"/>
        <v>13.596734305430379</v>
      </c>
      <c r="K6219" s="22" t="str">
        <f>IF(I6219&lt;&gt;"",SUMIF(Table1[Codigo_servico],A6219,Table1[Subtotal_insumo]),"")</f>
        <v/>
      </c>
      <c r="L6219" s="16">
        <f>IF(Table1[[#This Row],[Ordem_insumos]]&lt;&gt;0,VLOOKUP(Table1[[#This Row],[Codigo_servico]],Preencher_Orcamento!$B:$D,3,FALSE)*Table1[[#This Row],[Qtde_insumo]],"")</f>
        <v>0</v>
      </c>
      <c r="M6219" s="16">
        <f>IF(Table1[[#This Row],[Ordem_insumos]]&lt;&gt;0,VLOOKUP(Table1[[#This Row],[Codigo_servico]],Preencher_Orcamento!$B:$D,3,FALSE)*Table1[[#This Row],[Subtotal_insumo]],"")</f>
        <v>0</v>
      </c>
    </row>
    <row r="6220" spans="1:13" x14ac:dyDescent="0.25">
      <c r="A6220" s="6">
        <v>98246</v>
      </c>
      <c r="B6220" s="126">
        <v>2</v>
      </c>
      <c r="C6220" s="133"/>
      <c r="D6220" s="134">
        <v>2041</v>
      </c>
      <c r="E6220" s="7" t="s">
        <v>2192</v>
      </c>
      <c r="F6220" s="8" t="s">
        <v>2140</v>
      </c>
      <c r="G6220" s="16">
        <f>IFERROR(VLOOKUP(Table1[[#This Row],[Codigo_insumo]],BD_Insumos!$B:$E,4),"")</f>
        <v>18.820516146129485</v>
      </c>
      <c r="H6220" s="140">
        <v>1</v>
      </c>
      <c r="I6220" s="9"/>
      <c r="J6220" s="22">
        <f t="shared" si="97"/>
        <v>18.820516146129485</v>
      </c>
      <c r="K6220" s="22" t="str">
        <f>IF(I6220&lt;&gt;"",SUMIF(Table1[Codigo_servico],A6220,Table1[Subtotal_insumo]),"")</f>
        <v/>
      </c>
      <c r="L6220" s="16">
        <f>IF(Table1[[#This Row],[Ordem_insumos]]&lt;&gt;0,VLOOKUP(Table1[[#This Row],[Codigo_servico]],Preencher_Orcamento!$B:$D,3,FALSE)*Table1[[#This Row],[Qtde_insumo]],"")</f>
        <v>0</v>
      </c>
      <c r="M6220" s="16">
        <f>IF(Table1[[#This Row],[Ordem_insumos]]&lt;&gt;0,VLOOKUP(Table1[[#This Row],[Codigo_servico]],Preencher_Orcamento!$B:$D,3,FALSE)*Table1[[#This Row],[Subtotal_insumo]],"")</f>
        <v>0</v>
      </c>
    </row>
    <row r="6221" spans="1:13" ht="26.25" x14ac:dyDescent="0.25">
      <c r="A6221" s="6">
        <v>98246</v>
      </c>
      <c r="B6221" s="126">
        <v>3</v>
      </c>
      <c r="C6221" s="133"/>
      <c r="D6221" s="134">
        <v>56052</v>
      </c>
      <c r="E6221" s="7" t="s">
        <v>1406</v>
      </c>
      <c r="F6221" s="8" t="s">
        <v>457</v>
      </c>
      <c r="G6221" s="18">
        <f>IFERROR(VLOOKUP(Table1[[#This Row],[Codigo_insumo]],BD_Insumos!$B:$E,4),"")</f>
        <v>66.576700000000002</v>
      </c>
      <c r="H6221" s="140">
        <v>1</v>
      </c>
      <c r="I6221" s="9"/>
      <c r="J6221" s="23">
        <f t="shared" si="97"/>
        <v>66.576700000000002</v>
      </c>
      <c r="K6221" s="22" t="str">
        <f>IF(I6221&lt;&gt;"",SUMIF(Table1[Codigo_servico],A6221,Table1[Subtotal_insumo]),"")</f>
        <v/>
      </c>
      <c r="L6221" s="18">
        <f>IF(Table1[[#This Row],[Ordem_insumos]]&lt;&gt;0,VLOOKUP(Table1[[#This Row],[Codigo_servico]],Preencher_Orcamento!$B:$D,3,FALSE)*Table1[[#This Row],[Qtde_insumo]],"")</f>
        <v>0</v>
      </c>
      <c r="M6221" s="18">
        <f>IF(Table1[[#This Row],[Ordem_insumos]]&lt;&gt;0,VLOOKUP(Table1[[#This Row],[Codigo_servico]],Preencher_Orcamento!$B:$D,3,FALSE)*Table1[[#This Row],[Subtotal_insumo]],"")</f>
        <v>0</v>
      </c>
    </row>
    <row r="6222" spans="1:13" x14ac:dyDescent="0.25">
      <c r="A6222" s="3">
        <v>98247</v>
      </c>
      <c r="B6222" s="125">
        <v>0</v>
      </c>
      <c r="C6222" s="131" t="s">
        <v>3682</v>
      </c>
      <c r="D6222" s="132"/>
      <c r="E6222" s="4"/>
      <c r="F6222" s="4"/>
      <c r="G6222" s="17" t="str">
        <f>IFERROR(VLOOKUP(Table1[[#This Row],[Codigo_insumo]],BD_Insumos!$B:$E,4),"")</f>
        <v/>
      </c>
      <c r="H6222" s="139"/>
      <c r="I6222" s="5" t="s">
        <v>457</v>
      </c>
      <c r="J6222" s="20" t="str">
        <f t="shared" si="97"/>
        <v/>
      </c>
      <c r="K6222" s="21">
        <f>IF(I6222&lt;&gt;"",SUMIF(Table1[Codigo_servico],A6222,Table1[Subtotal_insumo]),"")</f>
        <v>116.10365045155987</v>
      </c>
      <c r="L6222" s="17" t="str">
        <f>IF(Table1[[#This Row],[Ordem_insumos]]&lt;&gt;0,VLOOKUP(Table1[[#This Row],[Codigo_servico]],Preencher_Orcamento!$B:$D,3,FALSE)*Table1[[#This Row],[Qtde_insumo]],"")</f>
        <v/>
      </c>
      <c r="M6222" s="17" t="str">
        <f>IF(Table1[[#This Row],[Ordem_insumos]]&lt;&gt;0,VLOOKUP(Table1[[#This Row],[Codigo_servico]],Preencher_Orcamento!$B:$D,3,FALSE)*Table1[[#This Row],[Subtotal_insumo]],"")</f>
        <v/>
      </c>
    </row>
    <row r="6223" spans="1:13" ht="26.25" x14ac:dyDescent="0.25">
      <c r="A6223" s="6">
        <v>98247</v>
      </c>
      <c r="B6223" s="126">
        <v>1</v>
      </c>
      <c r="C6223" s="133"/>
      <c r="D6223" s="134">
        <v>56053</v>
      </c>
      <c r="E6223" s="7" t="s">
        <v>1407</v>
      </c>
      <c r="F6223" s="8" t="s">
        <v>457</v>
      </c>
      <c r="G6223" s="16">
        <f>IFERROR(VLOOKUP(Table1[[#This Row],[Codigo_insumo]],BD_Insumos!$B:$E,4),"")</f>
        <v>83.686400000000006</v>
      </c>
      <c r="H6223" s="140">
        <v>1</v>
      </c>
      <c r="I6223" s="9"/>
      <c r="J6223" s="22">
        <f t="shared" si="97"/>
        <v>83.686400000000006</v>
      </c>
      <c r="K6223" s="22" t="str">
        <f>IF(I6223&lt;&gt;"",SUMIF(Table1[Codigo_servico],A6223,Table1[Subtotal_insumo]),"")</f>
        <v/>
      </c>
      <c r="L6223" s="16">
        <f>IF(Table1[[#This Row],[Ordem_insumos]]&lt;&gt;0,VLOOKUP(Table1[[#This Row],[Codigo_servico]],Preencher_Orcamento!$B:$D,3,FALSE)*Table1[[#This Row],[Qtde_insumo]],"")</f>
        <v>0</v>
      </c>
      <c r="M6223" s="16">
        <f>IF(Table1[[#This Row],[Ordem_insumos]]&lt;&gt;0,VLOOKUP(Table1[[#This Row],[Codigo_servico]],Preencher_Orcamento!$B:$D,3,FALSE)*Table1[[#This Row],[Subtotal_insumo]],"")</f>
        <v>0</v>
      </c>
    </row>
    <row r="6224" spans="1:13" x14ac:dyDescent="0.25">
      <c r="A6224" s="6">
        <v>98247</v>
      </c>
      <c r="B6224" s="126">
        <v>2</v>
      </c>
      <c r="C6224" s="133"/>
      <c r="D6224" s="134">
        <v>2044</v>
      </c>
      <c r="E6224" s="7" t="s">
        <v>2193</v>
      </c>
      <c r="F6224" s="8" t="s">
        <v>2140</v>
      </c>
      <c r="G6224" s="16">
        <f>IFERROR(VLOOKUP(Table1[[#This Row],[Codigo_insumo]],BD_Insumos!$B:$E,4),"")</f>
        <v>13.596734305430379</v>
      </c>
      <c r="H6224" s="140">
        <v>1</v>
      </c>
      <c r="I6224" s="9"/>
      <c r="J6224" s="22">
        <f t="shared" si="97"/>
        <v>13.596734305430379</v>
      </c>
      <c r="K6224" s="22" t="str">
        <f>IF(I6224&lt;&gt;"",SUMIF(Table1[Codigo_servico],A6224,Table1[Subtotal_insumo]),"")</f>
        <v/>
      </c>
      <c r="L6224" s="16">
        <f>IF(Table1[[#This Row],[Ordem_insumos]]&lt;&gt;0,VLOOKUP(Table1[[#This Row],[Codigo_servico]],Preencher_Orcamento!$B:$D,3,FALSE)*Table1[[#This Row],[Qtde_insumo]],"")</f>
        <v>0</v>
      </c>
      <c r="M6224" s="16">
        <f>IF(Table1[[#This Row],[Ordem_insumos]]&lt;&gt;0,VLOOKUP(Table1[[#This Row],[Codigo_servico]],Preencher_Orcamento!$B:$D,3,FALSE)*Table1[[#This Row],[Subtotal_insumo]],"")</f>
        <v>0</v>
      </c>
    </row>
    <row r="6225" spans="1:13" x14ac:dyDescent="0.25">
      <c r="A6225" s="6">
        <v>98247</v>
      </c>
      <c r="B6225" s="126">
        <v>3</v>
      </c>
      <c r="C6225" s="133"/>
      <c r="D6225" s="134">
        <v>2041</v>
      </c>
      <c r="E6225" s="7" t="s">
        <v>2192</v>
      </c>
      <c r="F6225" s="8" t="s">
        <v>2140</v>
      </c>
      <c r="G6225" s="18">
        <f>IFERROR(VLOOKUP(Table1[[#This Row],[Codigo_insumo]],BD_Insumos!$B:$E,4),"")</f>
        <v>18.820516146129485</v>
      </c>
      <c r="H6225" s="140">
        <v>1</v>
      </c>
      <c r="I6225" s="9"/>
      <c r="J6225" s="23">
        <f t="shared" si="97"/>
        <v>18.820516146129485</v>
      </c>
      <c r="K6225" s="22" t="str">
        <f>IF(I6225&lt;&gt;"",SUMIF(Table1[Codigo_servico],A6225,Table1[Subtotal_insumo]),"")</f>
        <v/>
      </c>
      <c r="L6225" s="18">
        <f>IF(Table1[[#This Row],[Ordem_insumos]]&lt;&gt;0,VLOOKUP(Table1[[#This Row],[Codigo_servico]],Preencher_Orcamento!$B:$D,3,FALSE)*Table1[[#This Row],[Qtde_insumo]],"")</f>
        <v>0</v>
      </c>
      <c r="M6225" s="18">
        <f>IF(Table1[[#This Row],[Ordem_insumos]]&lt;&gt;0,VLOOKUP(Table1[[#This Row],[Codigo_servico]],Preencher_Orcamento!$B:$D,3,FALSE)*Table1[[#This Row],[Subtotal_insumo]],"")</f>
        <v>0</v>
      </c>
    </row>
    <row r="6226" spans="1:13" x14ac:dyDescent="0.25">
      <c r="A6226" s="3">
        <v>98248</v>
      </c>
      <c r="B6226" s="125">
        <v>0</v>
      </c>
      <c r="C6226" s="131" t="s">
        <v>1450</v>
      </c>
      <c r="D6226" s="132"/>
      <c r="E6226" s="4"/>
      <c r="F6226" s="4"/>
      <c r="G6226" s="17" t="str">
        <f>IFERROR(VLOOKUP(Table1[[#This Row],[Codigo_insumo]],BD_Insumos!$B:$E,4),"")</f>
        <v/>
      </c>
      <c r="H6226" s="139"/>
      <c r="I6226" s="5" t="s">
        <v>457</v>
      </c>
      <c r="J6226" s="20" t="str">
        <f t="shared" si="97"/>
        <v/>
      </c>
      <c r="K6226" s="21">
        <f>IF(I6226&lt;&gt;"",SUMIF(Table1[Codigo_servico],A6226,Table1[Subtotal_insumo]),"")</f>
        <v>2.9142734305430382</v>
      </c>
      <c r="L6226" s="17" t="str">
        <f>IF(Table1[[#This Row],[Ordem_insumos]]&lt;&gt;0,VLOOKUP(Table1[[#This Row],[Codigo_servico]],Preencher_Orcamento!$B:$D,3,FALSE)*Table1[[#This Row],[Qtde_insumo]],"")</f>
        <v/>
      </c>
      <c r="M6226" s="17" t="str">
        <f>IF(Table1[[#This Row],[Ordem_insumos]]&lt;&gt;0,VLOOKUP(Table1[[#This Row],[Codigo_servico]],Preencher_Orcamento!$B:$D,3,FALSE)*Table1[[#This Row],[Subtotal_insumo]],"")</f>
        <v/>
      </c>
    </row>
    <row r="6227" spans="1:13" x14ac:dyDescent="0.25">
      <c r="A6227" s="6">
        <v>98248</v>
      </c>
      <c r="B6227" s="126">
        <v>1</v>
      </c>
      <c r="C6227" s="133"/>
      <c r="D6227" s="134">
        <v>2044</v>
      </c>
      <c r="E6227" s="7" t="s">
        <v>2193</v>
      </c>
      <c r="F6227" s="8" t="s">
        <v>2140</v>
      </c>
      <c r="G6227" s="16">
        <f>IFERROR(VLOOKUP(Table1[[#This Row],[Codigo_insumo]],BD_Insumos!$B:$E,4),"")</f>
        <v>13.596734305430379</v>
      </c>
      <c r="H6227" s="140">
        <v>0.1</v>
      </c>
      <c r="I6227" s="9"/>
      <c r="J6227" s="22">
        <f t="shared" si="97"/>
        <v>1.359673430543038</v>
      </c>
      <c r="K6227" s="22" t="str">
        <f>IF(I6227&lt;&gt;"",SUMIF(Table1[Codigo_servico],A6227,Table1[Subtotal_insumo]),"")</f>
        <v/>
      </c>
      <c r="L6227" s="16">
        <f>IF(Table1[[#This Row],[Ordem_insumos]]&lt;&gt;0,VLOOKUP(Table1[[#This Row],[Codigo_servico]],Preencher_Orcamento!$B:$D,3,FALSE)*Table1[[#This Row],[Qtde_insumo]],"")</f>
        <v>0</v>
      </c>
      <c r="M6227" s="16">
        <f>IF(Table1[[#This Row],[Ordem_insumos]]&lt;&gt;0,VLOOKUP(Table1[[#This Row],[Codigo_servico]],Preencher_Orcamento!$B:$D,3,FALSE)*Table1[[#This Row],[Subtotal_insumo]],"")</f>
        <v>0</v>
      </c>
    </row>
    <row r="6228" spans="1:13" x14ac:dyDescent="0.25">
      <c r="A6228" s="6">
        <v>98248</v>
      </c>
      <c r="B6228" s="126">
        <v>2</v>
      </c>
      <c r="C6228" s="133"/>
      <c r="D6228" s="134">
        <v>56427</v>
      </c>
      <c r="E6228" s="7" t="s">
        <v>1450</v>
      </c>
      <c r="F6228" s="8" t="s">
        <v>457</v>
      </c>
      <c r="G6228" s="18">
        <f>IFERROR(VLOOKUP(Table1[[#This Row],[Codigo_insumo]],BD_Insumos!$B:$E,4),"")</f>
        <v>1.5546</v>
      </c>
      <c r="H6228" s="140">
        <v>1</v>
      </c>
      <c r="I6228" s="9"/>
      <c r="J6228" s="23">
        <f t="shared" si="97"/>
        <v>1.5546</v>
      </c>
      <c r="K6228" s="22" t="str">
        <f>IF(I6228&lt;&gt;"",SUMIF(Table1[Codigo_servico],A6228,Table1[Subtotal_insumo]),"")</f>
        <v/>
      </c>
      <c r="L6228" s="18">
        <f>IF(Table1[[#This Row],[Ordem_insumos]]&lt;&gt;0,VLOOKUP(Table1[[#This Row],[Codigo_servico]],Preencher_Orcamento!$B:$D,3,FALSE)*Table1[[#This Row],[Qtde_insumo]],"")</f>
        <v>0</v>
      </c>
      <c r="M6228" s="18">
        <f>IF(Table1[[#This Row],[Ordem_insumos]]&lt;&gt;0,VLOOKUP(Table1[[#This Row],[Codigo_servico]],Preencher_Orcamento!$B:$D,3,FALSE)*Table1[[#This Row],[Subtotal_insumo]],"")</f>
        <v>0</v>
      </c>
    </row>
    <row r="6229" spans="1:13" x14ac:dyDescent="0.25">
      <c r="A6229" s="3">
        <v>98249</v>
      </c>
      <c r="B6229" s="125">
        <v>0</v>
      </c>
      <c r="C6229" s="131" t="s">
        <v>1451</v>
      </c>
      <c r="D6229" s="132"/>
      <c r="E6229" s="4"/>
      <c r="F6229" s="4"/>
      <c r="G6229" s="17" t="str">
        <f>IFERROR(VLOOKUP(Table1[[#This Row],[Codigo_insumo]],BD_Insumos!$B:$E,4),"")</f>
        <v/>
      </c>
      <c r="H6229" s="139"/>
      <c r="I6229" s="5" t="s">
        <v>457</v>
      </c>
      <c r="J6229" s="20" t="str">
        <f t="shared" si="97"/>
        <v/>
      </c>
      <c r="K6229" s="21">
        <f>IF(I6229&lt;&gt;"",SUMIF(Table1[Codigo_servico],A6229,Table1[Subtotal_insumo]),"")</f>
        <v>2.728973430543038</v>
      </c>
      <c r="L6229" s="17" t="str">
        <f>IF(Table1[[#This Row],[Ordem_insumos]]&lt;&gt;0,VLOOKUP(Table1[[#This Row],[Codigo_servico]],Preencher_Orcamento!$B:$D,3,FALSE)*Table1[[#This Row],[Qtde_insumo]],"")</f>
        <v/>
      </c>
      <c r="M6229" s="17" t="str">
        <f>IF(Table1[[#This Row],[Ordem_insumos]]&lt;&gt;0,VLOOKUP(Table1[[#This Row],[Codigo_servico]],Preencher_Orcamento!$B:$D,3,FALSE)*Table1[[#This Row],[Subtotal_insumo]],"")</f>
        <v/>
      </c>
    </row>
    <row r="6230" spans="1:13" x14ac:dyDescent="0.25">
      <c r="A6230" s="6">
        <v>98249</v>
      </c>
      <c r="B6230" s="126">
        <v>1</v>
      </c>
      <c r="C6230" s="133"/>
      <c r="D6230" s="134">
        <v>56428</v>
      </c>
      <c r="E6230" s="7" t="s">
        <v>1451</v>
      </c>
      <c r="F6230" s="8" t="s">
        <v>457</v>
      </c>
      <c r="G6230" s="16">
        <f>IFERROR(VLOOKUP(Table1[[#This Row],[Codigo_insumo]],BD_Insumos!$B:$E,4),"")</f>
        <v>1.3693</v>
      </c>
      <c r="H6230" s="140">
        <v>1</v>
      </c>
      <c r="I6230" s="9"/>
      <c r="J6230" s="22">
        <f t="shared" si="97"/>
        <v>1.3693</v>
      </c>
      <c r="K6230" s="22" t="str">
        <f>IF(I6230&lt;&gt;"",SUMIF(Table1[Codigo_servico],A6230,Table1[Subtotal_insumo]),"")</f>
        <v/>
      </c>
      <c r="L6230" s="16">
        <f>IF(Table1[[#This Row],[Ordem_insumos]]&lt;&gt;0,VLOOKUP(Table1[[#This Row],[Codigo_servico]],Preencher_Orcamento!$B:$D,3,FALSE)*Table1[[#This Row],[Qtde_insumo]],"")</f>
        <v>0</v>
      </c>
      <c r="M6230" s="16">
        <f>IF(Table1[[#This Row],[Ordem_insumos]]&lt;&gt;0,VLOOKUP(Table1[[#This Row],[Codigo_servico]],Preencher_Orcamento!$B:$D,3,FALSE)*Table1[[#This Row],[Subtotal_insumo]],"")</f>
        <v>0</v>
      </c>
    </row>
    <row r="6231" spans="1:13" x14ac:dyDescent="0.25">
      <c r="A6231" s="6">
        <v>98249</v>
      </c>
      <c r="B6231" s="126">
        <v>2</v>
      </c>
      <c r="C6231" s="133"/>
      <c r="D6231" s="134">
        <v>2044</v>
      </c>
      <c r="E6231" s="7" t="s">
        <v>2193</v>
      </c>
      <c r="F6231" s="8" t="s">
        <v>2140</v>
      </c>
      <c r="G6231" s="18">
        <f>IFERROR(VLOOKUP(Table1[[#This Row],[Codigo_insumo]],BD_Insumos!$B:$E,4),"")</f>
        <v>13.596734305430379</v>
      </c>
      <c r="H6231" s="140">
        <v>0.1</v>
      </c>
      <c r="I6231" s="9"/>
      <c r="J6231" s="23">
        <f t="shared" si="97"/>
        <v>1.359673430543038</v>
      </c>
      <c r="K6231" s="22" t="str">
        <f>IF(I6231&lt;&gt;"",SUMIF(Table1[Codigo_servico],A6231,Table1[Subtotal_insumo]),"")</f>
        <v/>
      </c>
      <c r="L6231" s="18">
        <f>IF(Table1[[#This Row],[Ordem_insumos]]&lt;&gt;0,VLOOKUP(Table1[[#This Row],[Codigo_servico]],Preencher_Orcamento!$B:$D,3,FALSE)*Table1[[#This Row],[Qtde_insumo]],"")</f>
        <v>0</v>
      </c>
      <c r="M6231" s="18">
        <f>IF(Table1[[#This Row],[Ordem_insumos]]&lt;&gt;0,VLOOKUP(Table1[[#This Row],[Codigo_servico]],Preencher_Orcamento!$B:$D,3,FALSE)*Table1[[#This Row],[Subtotal_insumo]],"")</f>
        <v>0</v>
      </c>
    </row>
    <row r="6232" spans="1:13" x14ac:dyDescent="0.25">
      <c r="A6232" s="3">
        <v>98250</v>
      </c>
      <c r="B6232" s="125">
        <v>0</v>
      </c>
      <c r="C6232" s="131" t="s">
        <v>1452</v>
      </c>
      <c r="D6232" s="132"/>
      <c r="E6232" s="4"/>
      <c r="F6232" s="4"/>
      <c r="G6232" s="17" t="str">
        <f>IFERROR(VLOOKUP(Table1[[#This Row],[Codigo_insumo]],BD_Insumos!$B:$E,4),"")</f>
        <v/>
      </c>
      <c r="H6232" s="139"/>
      <c r="I6232" s="5" t="s">
        <v>457</v>
      </c>
      <c r="J6232" s="20" t="str">
        <f t="shared" si="97"/>
        <v/>
      </c>
      <c r="K6232" s="21">
        <f>IF(I6232&lt;&gt;"",SUMIF(Table1[Codigo_servico],A6232,Table1[Subtotal_insumo]),"")</f>
        <v>2.7650734305430378</v>
      </c>
      <c r="L6232" s="17" t="str">
        <f>IF(Table1[[#This Row],[Ordem_insumos]]&lt;&gt;0,VLOOKUP(Table1[[#This Row],[Codigo_servico]],Preencher_Orcamento!$B:$D,3,FALSE)*Table1[[#This Row],[Qtde_insumo]],"")</f>
        <v/>
      </c>
      <c r="M6232" s="17" t="str">
        <f>IF(Table1[[#This Row],[Ordem_insumos]]&lt;&gt;0,VLOOKUP(Table1[[#This Row],[Codigo_servico]],Preencher_Orcamento!$B:$D,3,FALSE)*Table1[[#This Row],[Subtotal_insumo]],"")</f>
        <v/>
      </c>
    </row>
    <row r="6233" spans="1:13" x14ac:dyDescent="0.25">
      <c r="A6233" s="6">
        <v>98250</v>
      </c>
      <c r="B6233" s="126">
        <v>1</v>
      </c>
      <c r="C6233" s="133"/>
      <c r="D6233" s="134">
        <v>56429</v>
      </c>
      <c r="E6233" s="7" t="s">
        <v>1452</v>
      </c>
      <c r="F6233" s="8" t="s">
        <v>457</v>
      </c>
      <c r="G6233" s="16">
        <f>IFERROR(VLOOKUP(Table1[[#This Row],[Codigo_insumo]],BD_Insumos!$B:$E,4),"")</f>
        <v>1.4054</v>
      </c>
      <c r="H6233" s="140">
        <v>1</v>
      </c>
      <c r="I6233" s="9"/>
      <c r="J6233" s="22">
        <f t="shared" si="97"/>
        <v>1.4054</v>
      </c>
      <c r="K6233" s="22" t="str">
        <f>IF(I6233&lt;&gt;"",SUMIF(Table1[Codigo_servico],A6233,Table1[Subtotal_insumo]),"")</f>
        <v/>
      </c>
      <c r="L6233" s="16">
        <f>IF(Table1[[#This Row],[Ordem_insumos]]&lt;&gt;0,VLOOKUP(Table1[[#This Row],[Codigo_servico]],Preencher_Orcamento!$B:$D,3,FALSE)*Table1[[#This Row],[Qtde_insumo]],"")</f>
        <v>0</v>
      </c>
      <c r="M6233" s="16">
        <f>IF(Table1[[#This Row],[Ordem_insumos]]&lt;&gt;0,VLOOKUP(Table1[[#This Row],[Codigo_servico]],Preencher_Orcamento!$B:$D,3,FALSE)*Table1[[#This Row],[Subtotal_insumo]],"")</f>
        <v>0</v>
      </c>
    </row>
    <row r="6234" spans="1:13" x14ac:dyDescent="0.25">
      <c r="A6234" s="6">
        <v>98250</v>
      </c>
      <c r="B6234" s="126">
        <v>2</v>
      </c>
      <c r="C6234" s="133"/>
      <c r="D6234" s="134">
        <v>2044</v>
      </c>
      <c r="E6234" s="7" t="s">
        <v>2193</v>
      </c>
      <c r="F6234" s="8" t="s">
        <v>2140</v>
      </c>
      <c r="G6234" s="18">
        <f>IFERROR(VLOOKUP(Table1[[#This Row],[Codigo_insumo]],BD_Insumos!$B:$E,4),"")</f>
        <v>13.596734305430379</v>
      </c>
      <c r="H6234" s="140">
        <v>0.1</v>
      </c>
      <c r="I6234" s="9"/>
      <c r="J6234" s="23">
        <f t="shared" si="97"/>
        <v>1.359673430543038</v>
      </c>
      <c r="K6234" s="22" t="str">
        <f>IF(I6234&lt;&gt;"",SUMIF(Table1[Codigo_servico],A6234,Table1[Subtotal_insumo]),"")</f>
        <v/>
      </c>
      <c r="L6234" s="18">
        <f>IF(Table1[[#This Row],[Ordem_insumos]]&lt;&gt;0,VLOOKUP(Table1[[#This Row],[Codigo_servico]],Preencher_Orcamento!$B:$D,3,FALSE)*Table1[[#This Row],[Qtde_insumo]],"")</f>
        <v>0</v>
      </c>
      <c r="M6234" s="18">
        <f>IF(Table1[[#This Row],[Ordem_insumos]]&lt;&gt;0,VLOOKUP(Table1[[#This Row],[Codigo_servico]],Preencher_Orcamento!$B:$D,3,FALSE)*Table1[[#This Row],[Subtotal_insumo]],"")</f>
        <v>0</v>
      </c>
    </row>
    <row r="6235" spans="1:13" x14ac:dyDescent="0.25">
      <c r="A6235" s="3">
        <v>98251</v>
      </c>
      <c r="B6235" s="125">
        <v>0</v>
      </c>
      <c r="C6235" s="131" t="s">
        <v>1453</v>
      </c>
      <c r="D6235" s="132"/>
      <c r="E6235" s="4"/>
      <c r="F6235" s="4"/>
      <c r="G6235" s="17" t="str">
        <f>IFERROR(VLOOKUP(Table1[[#This Row],[Codigo_insumo]],BD_Insumos!$B:$E,4),"")</f>
        <v/>
      </c>
      <c r="H6235" s="139"/>
      <c r="I6235" s="5" t="s">
        <v>457</v>
      </c>
      <c r="J6235" s="20" t="str">
        <f t="shared" si="97"/>
        <v/>
      </c>
      <c r="K6235" s="21">
        <f>IF(I6235&lt;&gt;"",SUMIF(Table1[Codigo_servico],A6235,Table1[Subtotal_insumo]),"")</f>
        <v>2.9842734305430381</v>
      </c>
      <c r="L6235" s="17" t="str">
        <f>IF(Table1[[#This Row],[Ordem_insumos]]&lt;&gt;0,VLOOKUP(Table1[[#This Row],[Codigo_servico]],Preencher_Orcamento!$B:$D,3,FALSE)*Table1[[#This Row],[Qtde_insumo]],"")</f>
        <v/>
      </c>
      <c r="M6235" s="17" t="str">
        <f>IF(Table1[[#This Row],[Ordem_insumos]]&lt;&gt;0,VLOOKUP(Table1[[#This Row],[Codigo_servico]],Preencher_Orcamento!$B:$D,3,FALSE)*Table1[[#This Row],[Subtotal_insumo]],"")</f>
        <v/>
      </c>
    </row>
    <row r="6236" spans="1:13" x14ac:dyDescent="0.25">
      <c r="A6236" s="6">
        <v>98251</v>
      </c>
      <c r="B6236" s="126">
        <v>1</v>
      </c>
      <c r="C6236" s="133"/>
      <c r="D6236" s="134">
        <v>2044</v>
      </c>
      <c r="E6236" s="7" t="s">
        <v>2193</v>
      </c>
      <c r="F6236" s="8" t="s">
        <v>2140</v>
      </c>
      <c r="G6236" s="16">
        <f>IFERROR(VLOOKUP(Table1[[#This Row],[Codigo_insumo]],BD_Insumos!$B:$E,4),"")</f>
        <v>13.596734305430379</v>
      </c>
      <c r="H6236" s="140">
        <v>0.1</v>
      </c>
      <c r="I6236" s="9"/>
      <c r="J6236" s="22">
        <f t="shared" si="97"/>
        <v>1.359673430543038</v>
      </c>
      <c r="K6236" s="22" t="str">
        <f>IF(I6236&lt;&gt;"",SUMIF(Table1[Codigo_servico],A6236,Table1[Subtotal_insumo]),"")</f>
        <v/>
      </c>
      <c r="L6236" s="16">
        <f>IF(Table1[[#This Row],[Ordem_insumos]]&lt;&gt;0,VLOOKUP(Table1[[#This Row],[Codigo_servico]],Preencher_Orcamento!$B:$D,3,FALSE)*Table1[[#This Row],[Qtde_insumo]],"")</f>
        <v>0</v>
      </c>
      <c r="M6236" s="16">
        <f>IF(Table1[[#This Row],[Ordem_insumos]]&lt;&gt;0,VLOOKUP(Table1[[#This Row],[Codigo_servico]],Preencher_Orcamento!$B:$D,3,FALSE)*Table1[[#This Row],[Subtotal_insumo]],"")</f>
        <v>0</v>
      </c>
    </row>
    <row r="6237" spans="1:13" x14ac:dyDescent="0.25">
      <c r="A6237" s="6">
        <v>98251</v>
      </c>
      <c r="B6237" s="126">
        <v>2</v>
      </c>
      <c r="C6237" s="133"/>
      <c r="D6237" s="134">
        <v>56430</v>
      </c>
      <c r="E6237" s="7" t="s">
        <v>1453</v>
      </c>
      <c r="F6237" s="8" t="s">
        <v>457</v>
      </c>
      <c r="G6237" s="18">
        <f>IFERROR(VLOOKUP(Table1[[#This Row],[Codigo_insumo]],BD_Insumos!$B:$E,4),"")</f>
        <v>1.6246</v>
      </c>
      <c r="H6237" s="140">
        <v>1</v>
      </c>
      <c r="I6237" s="9"/>
      <c r="J6237" s="23">
        <f t="shared" si="97"/>
        <v>1.6246</v>
      </c>
      <c r="K6237" s="22" t="str">
        <f>IF(I6237&lt;&gt;"",SUMIF(Table1[Codigo_servico],A6237,Table1[Subtotal_insumo]),"")</f>
        <v/>
      </c>
      <c r="L6237" s="18">
        <f>IF(Table1[[#This Row],[Ordem_insumos]]&lt;&gt;0,VLOOKUP(Table1[[#This Row],[Codigo_servico]],Preencher_Orcamento!$B:$D,3,FALSE)*Table1[[#This Row],[Qtde_insumo]],"")</f>
        <v>0</v>
      </c>
      <c r="M6237" s="18">
        <f>IF(Table1[[#This Row],[Ordem_insumos]]&lt;&gt;0,VLOOKUP(Table1[[#This Row],[Codigo_servico]],Preencher_Orcamento!$B:$D,3,FALSE)*Table1[[#This Row],[Subtotal_insumo]],"")</f>
        <v>0</v>
      </c>
    </row>
    <row r="6238" spans="1:13" x14ac:dyDescent="0.25">
      <c r="A6238" s="3">
        <v>98252</v>
      </c>
      <c r="B6238" s="125">
        <v>0</v>
      </c>
      <c r="C6238" s="131" t="s">
        <v>1454</v>
      </c>
      <c r="D6238" s="132"/>
      <c r="E6238" s="4"/>
      <c r="F6238" s="4"/>
      <c r="G6238" s="17" t="str">
        <f>IFERROR(VLOOKUP(Table1[[#This Row],[Codigo_insumo]],BD_Insumos!$B:$E,4),"")</f>
        <v/>
      </c>
      <c r="H6238" s="139"/>
      <c r="I6238" s="5" t="s">
        <v>457</v>
      </c>
      <c r="J6238" s="20" t="str">
        <f t="shared" si="97"/>
        <v/>
      </c>
      <c r="K6238" s="21">
        <f>IF(I6238&lt;&gt;"",SUMIF(Table1[Codigo_servico],A6238,Table1[Subtotal_insumo]),"")</f>
        <v>3.8096734305430382</v>
      </c>
      <c r="L6238" s="17" t="str">
        <f>IF(Table1[[#This Row],[Ordem_insumos]]&lt;&gt;0,VLOOKUP(Table1[[#This Row],[Codigo_servico]],Preencher_Orcamento!$B:$D,3,FALSE)*Table1[[#This Row],[Qtde_insumo]],"")</f>
        <v/>
      </c>
      <c r="M6238" s="17" t="str">
        <f>IF(Table1[[#This Row],[Ordem_insumos]]&lt;&gt;0,VLOOKUP(Table1[[#This Row],[Codigo_servico]],Preencher_Orcamento!$B:$D,3,FALSE)*Table1[[#This Row],[Subtotal_insumo]],"")</f>
        <v/>
      </c>
    </row>
    <row r="6239" spans="1:13" x14ac:dyDescent="0.25">
      <c r="A6239" s="6">
        <v>98252</v>
      </c>
      <c r="B6239" s="126">
        <v>1</v>
      </c>
      <c r="C6239" s="133"/>
      <c r="D6239" s="134">
        <v>2044</v>
      </c>
      <c r="E6239" s="7" t="s">
        <v>2193</v>
      </c>
      <c r="F6239" s="8" t="s">
        <v>2140</v>
      </c>
      <c r="G6239" s="16">
        <f>IFERROR(VLOOKUP(Table1[[#This Row],[Codigo_insumo]],BD_Insumos!$B:$E,4),"")</f>
        <v>13.596734305430379</v>
      </c>
      <c r="H6239" s="140">
        <v>0.1</v>
      </c>
      <c r="I6239" s="9"/>
      <c r="J6239" s="22">
        <f t="shared" si="97"/>
        <v>1.359673430543038</v>
      </c>
      <c r="K6239" s="22" t="str">
        <f>IF(I6239&lt;&gt;"",SUMIF(Table1[Codigo_servico],A6239,Table1[Subtotal_insumo]),"")</f>
        <v/>
      </c>
      <c r="L6239" s="16">
        <f>IF(Table1[[#This Row],[Ordem_insumos]]&lt;&gt;0,VLOOKUP(Table1[[#This Row],[Codigo_servico]],Preencher_Orcamento!$B:$D,3,FALSE)*Table1[[#This Row],[Qtde_insumo]],"")</f>
        <v>0</v>
      </c>
      <c r="M6239" s="16">
        <f>IF(Table1[[#This Row],[Ordem_insumos]]&lt;&gt;0,VLOOKUP(Table1[[#This Row],[Codigo_servico]],Preencher_Orcamento!$B:$D,3,FALSE)*Table1[[#This Row],[Subtotal_insumo]],"")</f>
        <v>0</v>
      </c>
    </row>
    <row r="6240" spans="1:13" x14ac:dyDescent="0.25">
      <c r="A6240" s="6">
        <v>98252</v>
      </c>
      <c r="B6240" s="126">
        <v>2</v>
      </c>
      <c r="C6240" s="133"/>
      <c r="D6240" s="134">
        <v>56431</v>
      </c>
      <c r="E6240" s="7" t="s">
        <v>1454</v>
      </c>
      <c r="F6240" s="8" t="s">
        <v>457</v>
      </c>
      <c r="G6240" s="18">
        <f>IFERROR(VLOOKUP(Table1[[#This Row],[Codigo_insumo]],BD_Insumos!$B:$E,4),"")</f>
        <v>2.4500000000000002</v>
      </c>
      <c r="H6240" s="140">
        <v>1</v>
      </c>
      <c r="I6240" s="9"/>
      <c r="J6240" s="23">
        <f t="shared" si="97"/>
        <v>2.4500000000000002</v>
      </c>
      <c r="K6240" s="22" t="str">
        <f>IF(I6240&lt;&gt;"",SUMIF(Table1[Codigo_servico],A6240,Table1[Subtotal_insumo]),"")</f>
        <v/>
      </c>
      <c r="L6240" s="18">
        <f>IF(Table1[[#This Row],[Ordem_insumos]]&lt;&gt;0,VLOOKUP(Table1[[#This Row],[Codigo_servico]],Preencher_Orcamento!$B:$D,3,FALSE)*Table1[[#This Row],[Qtde_insumo]],"")</f>
        <v>0</v>
      </c>
      <c r="M6240" s="18">
        <f>IF(Table1[[#This Row],[Ordem_insumos]]&lt;&gt;0,VLOOKUP(Table1[[#This Row],[Codigo_servico]],Preencher_Orcamento!$B:$D,3,FALSE)*Table1[[#This Row],[Subtotal_insumo]],"")</f>
        <v>0</v>
      </c>
    </row>
    <row r="6241" spans="1:13" x14ac:dyDescent="0.25">
      <c r="A6241" s="3">
        <v>98253</v>
      </c>
      <c r="B6241" s="125">
        <v>0</v>
      </c>
      <c r="C6241" s="131" t="s">
        <v>1455</v>
      </c>
      <c r="D6241" s="132"/>
      <c r="E6241" s="4"/>
      <c r="F6241" s="4"/>
      <c r="G6241" s="17" t="str">
        <f>IFERROR(VLOOKUP(Table1[[#This Row],[Codigo_insumo]],BD_Insumos!$B:$E,4),"")</f>
        <v/>
      </c>
      <c r="H6241" s="139"/>
      <c r="I6241" s="5" t="s">
        <v>457</v>
      </c>
      <c r="J6241" s="20" t="str">
        <f t="shared" si="97"/>
        <v/>
      </c>
      <c r="K6241" s="21">
        <f>IF(I6241&lt;&gt;"",SUMIF(Table1[Codigo_servico],A6241,Table1[Subtotal_insumo]),"")</f>
        <v>4.299673430543038</v>
      </c>
      <c r="L6241" s="17" t="str">
        <f>IF(Table1[[#This Row],[Ordem_insumos]]&lt;&gt;0,VLOOKUP(Table1[[#This Row],[Codigo_servico]],Preencher_Orcamento!$B:$D,3,FALSE)*Table1[[#This Row],[Qtde_insumo]],"")</f>
        <v/>
      </c>
      <c r="M6241" s="17" t="str">
        <f>IF(Table1[[#This Row],[Ordem_insumos]]&lt;&gt;0,VLOOKUP(Table1[[#This Row],[Codigo_servico]],Preencher_Orcamento!$B:$D,3,FALSE)*Table1[[#This Row],[Subtotal_insumo]],"")</f>
        <v/>
      </c>
    </row>
    <row r="6242" spans="1:13" x14ac:dyDescent="0.25">
      <c r="A6242" s="6">
        <v>98253</v>
      </c>
      <c r="B6242" s="126">
        <v>1</v>
      </c>
      <c r="C6242" s="133"/>
      <c r="D6242" s="134">
        <v>2044</v>
      </c>
      <c r="E6242" s="7" t="s">
        <v>2193</v>
      </c>
      <c r="F6242" s="8" t="s">
        <v>2140</v>
      </c>
      <c r="G6242" s="16">
        <f>IFERROR(VLOOKUP(Table1[[#This Row],[Codigo_insumo]],BD_Insumos!$B:$E,4),"")</f>
        <v>13.596734305430379</v>
      </c>
      <c r="H6242" s="140">
        <v>0.1</v>
      </c>
      <c r="I6242" s="9"/>
      <c r="J6242" s="22">
        <f t="shared" si="97"/>
        <v>1.359673430543038</v>
      </c>
      <c r="K6242" s="22" t="str">
        <f>IF(I6242&lt;&gt;"",SUMIF(Table1[Codigo_servico],A6242,Table1[Subtotal_insumo]),"")</f>
        <v/>
      </c>
      <c r="L6242" s="16">
        <f>IF(Table1[[#This Row],[Ordem_insumos]]&lt;&gt;0,VLOOKUP(Table1[[#This Row],[Codigo_servico]],Preencher_Orcamento!$B:$D,3,FALSE)*Table1[[#This Row],[Qtde_insumo]],"")</f>
        <v>0</v>
      </c>
      <c r="M6242" s="16">
        <f>IF(Table1[[#This Row],[Ordem_insumos]]&lt;&gt;0,VLOOKUP(Table1[[#This Row],[Codigo_servico]],Preencher_Orcamento!$B:$D,3,FALSE)*Table1[[#This Row],[Subtotal_insumo]],"")</f>
        <v>0</v>
      </c>
    </row>
    <row r="6243" spans="1:13" x14ac:dyDescent="0.25">
      <c r="A6243" s="6">
        <v>98253</v>
      </c>
      <c r="B6243" s="126">
        <v>2</v>
      </c>
      <c r="C6243" s="133"/>
      <c r="D6243" s="134">
        <v>56432</v>
      </c>
      <c r="E6243" s="7" t="s">
        <v>1455</v>
      </c>
      <c r="F6243" s="8" t="s">
        <v>457</v>
      </c>
      <c r="G6243" s="18">
        <f>IFERROR(VLOOKUP(Table1[[#This Row],[Codigo_insumo]],BD_Insumos!$B:$E,4),"")</f>
        <v>2.94</v>
      </c>
      <c r="H6243" s="140">
        <v>1</v>
      </c>
      <c r="I6243" s="9"/>
      <c r="J6243" s="23">
        <f t="shared" si="97"/>
        <v>2.94</v>
      </c>
      <c r="K6243" s="22" t="str">
        <f>IF(I6243&lt;&gt;"",SUMIF(Table1[Codigo_servico],A6243,Table1[Subtotal_insumo]),"")</f>
        <v/>
      </c>
      <c r="L6243" s="18">
        <f>IF(Table1[[#This Row],[Ordem_insumos]]&lt;&gt;0,VLOOKUP(Table1[[#This Row],[Codigo_servico]],Preencher_Orcamento!$B:$D,3,FALSE)*Table1[[#This Row],[Qtde_insumo]],"")</f>
        <v>0</v>
      </c>
      <c r="M6243" s="18">
        <f>IF(Table1[[#This Row],[Ordem_insumos]]&lt;&gt;0,VLOOKUP(Table1[[#This Row],[Codigo_servico]],Preencher_Orcamento!$B:$D,3,FALSE)*Table1[[#This Row],[Subtotal_insumo]],"")</f>
        <v>0</v>
      </c>
    </row>
    <row r="6244" spans="1:13" x14ac:dyDescent="0.25">
      <c r="A6244" s="3">
        <v>98255</v>
      </c>
      <c r="B6244" s="125">
        <v>0</v>
      </c>
      <c r="C6244" s="131" t="s">
        <v>3683</v>
      </c>
      <c r="D6244" s="132"/>
      <c r="E6244" s="4"/>
      <c r="F6244" s="4"/>
      <c r="G6244" s="17" t="str">
        <f>IFERROR(VLOOKUP(Table1[[#This Row],[Codigo_insumo]],BD_Insumos!$B:$E,4),"")</f>
        <v/>
      </c>
      <c r="H6244" s="139"/>
      <c r="I6244" s="5" t="s">
        <v>457</v>
      </c>
      <c r="J6244" s="20" t="str">
        <f t="shared" si="97"/>
        <v/>
      </c>
      <c r="K6244" s="21">
        <f>IF(I6244&lt;&gt;"",SUMIF(Table1[Codigo_servico],A6244,Table1[Subtotal_insumo]),"")</f>
        <v>5.6272734305430383</v>
      </c>
      <c r="L6244" s="17" t="str">
        <f>IF(Table1[[#This Row],[Ordem_insumos]]&lt;&gt;0,VLOOKUP(Table1[[#This Row],[Codigo_servico]],Preencher_Orcamento!$B:$D,3,FALSE)*Table1[[#This Row],[Qtde_insumo]],"")</f>
        <v/>
      </c>
      <c r="M6244" s="17" t="str">
        <f>IF(Table1[[#This Row],[Ordem_insumos]]&lt;&gt;0,VLOOKUP(Table1[[#This Row],[Codigo_servico]],Preencher_Orcamento!$B:$D,3,FALSE)*Table1[[#This Row],[Subtotal_insumo]],"")</f>
        <v/>
      </c>
    </row>
    <row r="6245" spans="1:13" x14ac:dyDescent="0.25">
      <c r="A6245" s="6">
        <v>98255</v>
      </c>
      <c r="B6245" s="126">
        <v>1</v>
      </c>
      <c r="C6245" s="133"/>
      <c r="D6245" s="134">
        <v>56410</v>
      </c>
      <c r="E6245" s="7" t="s">
        <v>1444</v>
      </c>
      <c r="F6245" s="8" t="s">
        <v>457</v>
      </c>
      <c r="G6245" s="16">
        <f>IFERROR(VLOOKUP(Table1[[#This Row],[Codigo_insumo]],BD_Insumos!$B:$E,4),"")</f>
        <v>4.2675999999999998</v>
      </c>
      <c r="H6245" s="140">
        <v>1</v>
      </c>
      <c r="I6245" s="9"/>
      <c r="J6245" s="22">
        <f t="shared" si="97"/>
        <v>4.2675999999999998</v>
      </c>
      <c r="K6245" s="22" t="str">
        <f>IF(I6245&lt;&gt;"",SUMIF(Table1[Codigo_servico],A6245,Table1[Subtotal_insumo]),"")</f>
        <v/>
      </c>
      <c r="L6245" s="16">
        <f>IF(Table1[[#This Row],[Ordem_insumos]]&lt;&gt;0,VLOOKUP(Table1[[#This Row],[Codigo_servico]],Preencher_Orcamento!$B:$D,3,FALSE)*Table1[[#This Row],[Qtde_insumo]],"")</f>
        <v>0</v>
      </c>
      <c r="M6245" s="16">
        <f>IF(Table1[[#This Row],[Ordem_insumos]]&lt;&gt;0,VLOOKUP(Table1[[#This Row],[Codigo_servico]],Preencher_Orcamento!$B:$D,3,FALSE)*Table1[[#This Row],[Subtotal_insumo]],"")</f>
        <v>0</v>
      </c>
    </row>
    <row r="6246" spans="1:13" x14ac:dyDescent="0.25">
      <c r="A6246" s="6">
        <v>98255</v>
      </c>
      <c r="B6246" s="126">
        <v>2</v>
      </c>
      <c r="C6246" s="133"/>
      <c r="D6246" s="134">
        <v>2044</v>
      </c>
      <c r="E6246" s="7" t="s">
        <v>2193</v>
      </c>
      <c r="F6246" s="8" t="s">
        <v>2140</v>
      </c>
      <c r="G6246" s="18">
        <f>IFERROR(VLOOKUP(Table1[[#This Row],[Codigo_insumo]],BD_Insumos!$B:$E,4),"")</f>
        <v>13.596734305430379</v>
      </c>
      <c r="H6246" s="140">
        <v>0.1</v>
      </c>
      <c r="I6246" s="9"/>
      <c r="J6246" s="23">
        <f t="shared" si="97"/>
        <v>1.359673430543038</v>
      </c>
      <c r="K6246" s="22" t="str">
        <f>IF(I6246&lt;&gt;"",SUMIF(Table1[Codigo_servico],A6246,Table1[Subtotal_insumo]),"")</f>
        <v/>
      </c>
      <c r="L6246" s="18">
        <f>IF(Table1[[#This Row],[Ordem_insumos]]&lt;&gt;0,VLOOKUP(Table1[[#This Row],[Codigo_servico]],Preencher_Orcamento!$B:$D,3,FALSE)*Table1[[#This Row],[Qtde_insumo]],"")</f>
        <v>0</v>
      </c>
      <c r="M6246" s="18">
        <f>IF(Table1[[#This Row],[Ordem_insumos]]&lt;&gt;0,VLOOKUP(Table1[[#This Row],[Codigo_servico]],Preencher_Orcamento!$B:$D,3,FALSE)*Table1[[#This Row],[Subtotal_insumo]],"")</f>
        <v>0</v>
      </c>
    </row>
    <row r="6247" spans="1:13" x14ac:dyDescent="0.25">
      <c r="A6247" s="3">
        <v>98256</v>
      </c>
      <c r="B6247" s="125">
        <v>0</v>
      </c>
      <c r="C6247" s="131" t="s">
        <v>1448</v>
      </c>
      <c r="D6247" s="132"/>
      <c r="E6247" s="4"/>
      <c r="F6247" s="4"/>
      <c r="G6247" s="17" t="str">
        <f>IFERROR(VLOOKUP(Table1[[#This Row],[Codigo_insumo]],BD_Insumos!$B:$E,4),"")</f>
        <v/>
      </c>
      <c r="H6247" s="139"/>
      <c r="I6247" s="5" t="s">
        <v>457</v>
      </c>
      <c r="J6247" s="20" t="str">
        <f t="shared" si="97"/>
        <v/>
      </c>
      <c r="K6247" s="21">
        <f>IF(I6247&lt;&gt;"",SUMIF(Table1[Codigo_servico],A6247,Table1[Subtotal_insumo]),"")</f>
        <v>5.3860734305430373</v>
      </c>
      <c r="L6247" s="17" t="str">
        <f>IF(Table1[[#This Row],[Ordem_insumos]]&lt;&gt;0,VLOOKUP(Table1[[#This Row],[Codigo_servico]],Preencher_Orcamento!$B:$D,3,FALSE)*Table1[[#This Row],[Qtde_insumo]],"")</f>
        <v/>
      </c>
      <c r="M6247" s="17" t="str">
        <f>IF(Table1[[#This Row],[Ordem_insumos]]&lt;&gt;0,VLOOKUP(Table1[[#This Row],[Codigo_servico]],Preencher_Orcamento!$B:$D,3,FALSE)*Table1[[#This Row],[Subtotal_insumo]],"")</f>
        <v/>
      </c>
    </row>
    <row r="6248" spans="1:13" x14ac:dyDescent="0.25">
      <c r="A6248" s="6">
        <v>98256</v>
      </c>
      <c r="B6248" s="126">
        <v>1</v>
      </c>
      <c r="C6248" s="133"/>
      <c r="D6248" s="134">
        <v>56415</v>
      </c>
      <c r="E6248" s="7" t="s">
        <v>1448</v>
      </c>
      <c r="F6248" s="8" t="s">
        <v>457</v>
      </c>
      <c r="G6248" s="16">
        <f>IFERROR(VLOOKUP(Table1[[#This Row],[Codigo_insumo]],BD_Insumos!$B:$E,4),"")</f>
        <v>4.0263999999999998</v>
      </c>
      <c r="H6248" s="140">
        <v>1</v>
      </c>
      <c r="I6248" s="9"/>
      <c r="J6248" s="22">
        <f t="shared" si="97"/>
        <v>4.0263999999999998</v>
      </c>
      <c r="K6248" s="22" t="str">
        <f>IF(I6248&lt;&gt;"",SUMIF(Table1[Codigo_servico],A6248,Table1[Subtotal_insumo]),"")</f>
        <v/>
      </c>
      <c r="L6248" s="16">
        <f>IF(Table1[[#This Row],[Ordem_insumos]]&lt;&gt;0,VLOOKUP(Table1[[#This Row],[Codigo_servico]],Preencher_Orcamento!$B:$D,3,FALSE)*Table1[[#This Row],[Qtde_insumo]],"")</f>
        <v>0</v>
      </c>
      <c r="M6248" s="16">
        <f>IF(Table1[[#This Row],[Ordem_insumos]]&lt;&gt;0,VLOOKUP(Table1[[#This Row],[Codigo_servico]],Preencher_Orcamento!$B:$D,3,FALSE)*Table1[[#This Row],[Subtotal_insumo]],"")</f>
        <v>0</v>
      </c>
    </row>
    <row r="6249" spans="1:13" x14ac:dyDescent="0.25">
      <c r="A6249" s="6">
        <v>98256</v>
      </c>
      <c r="B6249" s="126">
        <v>2</v>
      </c>
      <c r="C6249" s="133"/>
      <c r="D6249" s="134">
        <v>2044</v>
      </c>
      <c r="E6249" s="7" t="s">
        <v>2193</v>
      </c>
      <c r="F6249" s="8" t="s">
        <v>2140</v>
      </c>
      <c r="G6249" s="18">
        <f>IFERROR(VLOOKUP(Table1[[#This Row],[Codigo_insumo]],BD_Insumos!$B:$E,4),"")</f>
        <v>13.596734305430379</v>
      </c>
      <c r="H6249" s="140">
        <v>0.1</v>
      </c>
      <c r="I6249" s="9"/>
      <c r="J6249" s="23">
        <f t="shared" si="97"/>
        <v>1.359673430543038</v>
      </c>
      <c r="K6249" s="22" t="str">
        <f>IF(I6249&lt;&gt;"",SUMIF(Table1[Codigo_servico],A6249,Table1[Subtotal_insumo]),"")</f>
        <v/>
      </c>
      <c r="L6249" s="18">
        <f>IF(Table1[[#This Row],[Ordem_insumos]]&lt;&gt;0,VLOOKUP(Table1[[#This Row],[Codigo_servico]],Preencher_Orcamento!$B:$D,3,FALSE)*Table1[[#This Row],[Qtde_insumo]],"")</f>
        <v>0</v>
      </c>
      <c r="M6249" s="18">
        <f>IF(Table1[[#This Row],[Ordem_insumos]]&lt;&gt;0,VLOOKUP(Table1[[#This Row],[Codigo_servico]],Preencher_Orcamento!$B:$D,3,FALSE)*Table1[[#This Row],[Subtotal_insumo]],"")</f>
        <v>0</v>
      </c>
    </row>
    <row r="6250" spans="1:13" x14ac:dyDescent="0.25">
      <c r="A6250" s="3">
        <v>98257</v>
      </c>
      <c r="B6250" s="125">
        <v>0</v>
      </c>
      <c r="C6250" s="131" t="s">
        <v>3684</v>
      </c>
      <c r="D6250" s="132"/>
      <c r="E6250" s="4"/>
      <c r="F6250" s="4"/>
      <c r="G6250" s="17" t="str">
        <f>IFERROR(VLOOKUP(Table1[[#This Row],[Codigo_insumo]],BD_Insumos!$B:$E,4),"")</f>
        <v/>
      </c>
      <c r="H6250" s="139"/>
      <c r="I6250" s="5" t="s">
        <v>457</v>
      </c>
      <c r="J6250" s="20" t="str">
        <f t="shared" si="97"/>
        <v/>
      </c>
      <c r="K6250" s="21">
        <f>IF(I6250&lt;&gt;"",SUMIF(Table1[Codigo_servico],A6250,Table1[Subtotal_insumo]),"")</f>
        <v>20.99997513546796</v>
      </c>
      <c r="L6250" s="17" t="str">
        <f>IF(Table1[[#This Row],[Ordem_insumos]]&lt;&gt;0,VLOOKUP(Table1[[#This Row],[Codigo_servico]],Preencher_Orcamento!$B:$D,3,FALSE)*Table1[[#This Row],[Qtde_insumo]],"")</f>
        <v/>
      </c>
      <c r="M6250" s="17" t="str">
        <f>IF(Table1[[#This Row],[Ordem_insumos]]&lt;&gt;0,VLOOKUP(Table1[[#This Row],[Codigo_servico]],Preencher_Orcamento!$B:$D,3,FALSE)*Table1[[#This Row],[Subtotal_insumo]],"")</f>
        <v/>
      </c>
    </row>
    <row r="6251" spans="1:13" x14ac:dyDescent="0.25">
      <c r="A6251" s="6">
        <v>98257</v>
      </c>
      <c r="B6251" s="126">
        <v>1</v>
      </c>
      <c r="C6251" s="133"/>
      <c r="D6251" s="134">
        <v>2044</v>
      </c>
      <c r="E6251" s="7" t="s">
        <v>2193</v>
      </c>
      <c r="F6251" s="8" t="s">
        <v>2140</v>
      </c>
      <c r="G6251" s="16">
        <f>IFERROR(VLOOKUP(Table1[[#This Row],[Codigo_insumo]],BD_Insumos!$B:$E,4),"")</f>
        <v>13.596734305430379</v>
      </c>
      <c r="H6251" s="140">
        <v>0.3</v>
      </c>
      <c r="I6251" s="9"/>
      <c r="J6251" s="22">
        <f t="shared" si="97"/>
        <v>4.0790202916291136</v>
      </c>
      <c r="K6251" s="22" t="str">
        <f>IF(I6251&lt;&gt;"",SUMIF(Table1[Codigo_servico],A6251,Table1[Subtotal_insumo]),"")</f>
        <v/>
      </c>
      <c r="L6251" s="16">
        <f>IF(Table1[[#This Row],[Ordem_insumos]]&lt;&gt;0,VLOOKUP(Table1[[#This Row],[Codigo_servico]],Preencher_Orcamento!$B:$D,3,FALSE)*Table1[[#This Row],[Qtde_insumo]],"")</f>
        <v>0</v>
      </c>
      <c r="M6251" s="16">
        <f>IF(Table1[[#This Row],[Ordem_insumos]]&lt;&gt;0,VLOOKUP(Table1[[#This Row],[Codigo_servico]],Preencher_Orcamento!$B:$D,3,FALSE)*Table1[[#This Row],[Subtotal_insumo]],"")</f>
        <v>0</v>
      </c>
    </row>
    <row r="6252" spans="1:13" x14ac:dyDescent="0.25">
      <c r="A6252" s="6">
        <v>98257</v>
      </c>
      <c r="B6252" s="126">
        <v>2</v>
      </c>
      <c r="C6252" s="133"/>
      <c r="D6252" s="134">
        <v>56435</v>
      </c>
      <c r="E6252" s="7" t="s">
        <v>1456</v>
      </c>
      <c r="F6252" s="8" t="s">
        <v>457</v>
      </c>
      <c r="G6252" s="16">
        <f>IFERROR(VLOOKUP(Table1[[#This Row],[Codigo_insumo]],BD_Insumos!$B:$E,4),"")</f>
        <v>11.274800000000001</v>
      </c>
      <c r="H6252" s="140">
        <v>1</v>
      </c>
      <c r="I6252" s="9"/>
      <c r="J6252" s="22">
        <f t="shared" si="97"/>
        <v>11.274800000000001</v>
      </c>
      <c r="K6252" s="22" t="str">
        <f>IF(I6252&lt;&gt;"",SUMIF(Table1[Codigo_servico],A6252,Table1[Subtotal_insumo]),"")</f>
        <v/>
      </c>
      <c r="L6252" s="16">
        <f>IF(Table1[[#This Row],[Ordem_insumos]]&lt;&gt;0,VLOOKUP(Table1[[#This Row],[Codigo_servico]],Preencher_Orcamento!$B:$D,3,FALSE)*Table1[[#This Row],[Qtde_insumo]],"")</f>
        <v>0</v>
      </c>
      <c r="M6252" s="16">
        <f>IF(Table1[[#This Row],[Ordem_insumos]]&lt;&gt;0,VLOOKUP(Table1[[#This Row],[Codigo_servico]],Preencher_Orcamento!$B:$D,3,FALSE)*Table1[[#This Row],[Subtotal_insumo]],"")</f>
        <v>0</v>
      </c>
    </row>
    <row r="6253" spans="1:13" x14ac:dyDescent="0.25">
      <c r="A6253" s="6">
        <v>98257</v>
      </c>
      <c r="B6253" s="126">
        <v>3</v>
      </c>
      <c r="C6253" s="133"/>
      <c r="D6253" s="134">
        <v>2041</v>
      </c>
      <c r="E6253" s="7" t="s">
        <v>2192</v>
      </c>
      <c r="F6253" s="8" t="s">
        <v>2140</v>
      </c>
      <c r="G6253" s="18">
        <f>IFERROR(VLOOKUP(Table1[[#This Row],[Codigo_insumo]],BD_Insumos!$B:$E,4),"")</f>
        <v>18.820516146129485</v>
      </c>
      <c r="H6253" s="140">
        <v>0.3</v>
      </c>
      <c r="I6253" s="9"/>
      <c r="J6253" s="23">
        <f t="shared" si="97"/>
        <v>5.6461548438388451</v>
      </c>
      <c r="K6253" s="22" t="str">
        <f>IF(I6253&lt;&gt;"",SUMIF(Table1[Codigo_servico],A6253,Table1[Subtotal_insumo]),"")</f>
        <v/>
      </c>
      <c r="L6253" s="18">
        <f>IF(Table1[[#This Row],[Ordem_insumos]]&lt;&gt;0,VLOOKUP(Table1[[#This Row],[Codigo_servico]],Preencher_Orcamento!$B:$D,3,FALSE)*Table1[[#This Row],[Qtde_insumo]],"")</f>
        <v>0</v>
      </c>
      <c r="M6253" s="18">
        <f>IF(Table1[[#This Row],[Ordem_insumos]]&lt;&gt;0,VLOOKUP(Table1[[#This Row],[Codigo_servico]],Preencher_Orcamento!$B:$D,3,FALSE)*Table1[[#This Row],[Subtotal_insumo]],"")</f>
        <v>0</v>
      </c>
    </row>
    <row r="6254" spans="1:13" x14ac:dyDescent="0.25">
      <c r="A6254" s="3">
        <v>98258</v>
      </c>
      <c r="B6254" s="125">
        <v>0</v>
      </c>
      <c r="C6254" s="131" t="s">
        <v>3685</v>
      </c>
      <c r="D6254" s="132"/>
      <c r="E6254" s="4"/>
      <c r="F6254" s="4"/>
      <c r="G6254" s="17" t="str">
        <f>IFERROR(VLOOKUP(Table1[[#This Row],[Codigo_insumo]],BD_Insumos!$B:$E,4),"")</f>
        <v/>
      </c>
      <c r="H6254" s="139"/>
      <c r="I6254" s="5" t="s">
        <v>457</v>
      </c>
      <c r="J6254" s="20" t="str">
        <f t="shared" si="97"/>
        <v/>
      </c>
      <c r="K6254" s="21">
        <f>IF(I6254&lt;&gt;"",SUMIF(Table1[Codigo_servico],A6254,Table1[Subtotal_insumo]),"")</f>
        <v>27.886675135467961</v>
      </c>
      <c r="L6254" s="17" t="str">
        <f>IF(Table1[[#This Row],[Ordem_insumos]]&lt;&gt;0,VLOOKUP(Table1[[#This Row],[Codigo_servico]],Preencher_Orcamento!$B:$D,3,FALSE)*Table1[[#This Row],[Qtde_insumo]],"")</f>
        <v/>
      </c>
      <c r="M6254" s="17" t="str">
        <f>IF(Table1[[#This Row],[Ordem_insumos]]&lt;&gt;0,VLOOKUP(Table1[[#This Row],[Codigo_servico]],Preencher_Orcamento!$B:$D,3,FALSE)*Table1[[#This Row],[Subtotal_insumo]],"")</f>
        <v/>
      </c>
    </row>
    <row r="6255" spans="1:13" x14ac:dyDescent="0.25">
      <c r="A6255" s="6">
        <v>98258</v>
      </c>
      <c r="B6255" s="126">
        <v>1</v>
      </c>
      <c r="C6255" s="133"/>
      <c r="D6255" s="134">
        <v>2041</v>
      </c>
      <c r="E6255" s="7" t="s">
        <v>2192</v>
      </c>
      <c r="F6255" s="8" t="s">
        <v>2140</v>
      </c>
      <c r="G6255" s="16">
        <f>IFERROR(VLOOKUP(Table1[[#This Row],[Codigo_insumo]],BD_Insumos!$B:$E,4),"")</f>
        <v>18.820516146129485</v>
      </c>
      <c r="H6255" s="140">
        <v>0.3</v>
      </c>
      <c r="I6255" s="9"/>
      <c r="J6255" s="22">
        <f t="shared" si="97"/>
        <v>5.6461548438388451</v>
      </c>
      <c r="K6255" s="22" t="str">
        <f>IF(I6255&lt;&gt;"",SUMIF(Table1[Codigo_servico],A6255,Table1[Subtotal_insumo]),"")</f>
        <v/>
      </c>
      <c r="L6255" s="16">
        <f>IF(Table1[[#This Row],[Ordem_insumos]]&lt;&gt;0,VLOOKUP(Table1[[#This Row],[Codigo_servico]],Preencher_Orcamento!$B:$D,3,FALSE)*Table1[[#This Row],[Qtde_insumo]],"")</f>
        <v>0</v>
      </c>
      <c r="M6255" s="16">
        <f>IF(Table1[[#This Row],[Ordem_insumos]]&lt;&gt;0,VLOOKUP(Table1[[#This Row],[Codigo_servico]],Preencher_Orcamento!$B:$D,3,FALSE)*Table1[[#This Row],[Subtotal_insumo]],"")</f>
        <v>0</v>
      </c>
    </row>
    <row r="6256" spans="1:13" x14ac:dyDescent="0.25">
      <c r="A6256" s="6">
        <v>98258</v>
      </c>
      <c r="B6256" s="126">
        <v>2</v>
      </c>
      <c r="C6256" s="133"/>
      <c r="D6256" s="134">
        <v>56436</v>
      </c>
      <c r="E6256" s="7" t="s">
        <v>1457</v>
      </c>
      <c r="F6256" s="8" t="s">
        <v>457</v>
      </c>
      <c r="G6256" s="16">
        <f>IFERROR(VLOOKUP(Table1[[#This Row],[Codigo_insumo]],BD_Insumos!$B:$E,4),"")</f>
        <v>18.1615</v>
      </c>
      <c r="H6256" s="140">
        <v>1</v>
      </c>
      <c r="I6256" s="9"/>
      <c r="J6256" s="22">
        <f t="shared" si="97"/>
        <v>18.1615</v>
      </c>
      <c r="K6256" s="22" t="str">
        <f>IF(I6256&lt;&gt;"",SUMIF(Table1[Codigo_servico],A6256,Table1[Subtotal_insumo]),"")</f>
        <v/>
      </c>
      <c r="L6256" s="16">
        <f>IF(Table1[[#This Row],[Ordem_insumos]]&lt;&gt;0,VLOOKUP(Table1[[#This Row],[Codigo_servico]],Preencher_Orcamento!$B:$D,3,FALSE)*Table1[[#This Row],[Qtde_insumo]],"")</f>
        <v>0</v>
      </c>
      <c r="M6256" s="16">
        <f>IF(Table1[[#This Row],[Ordem_insumos]]&lt;&gt;0,VLOOKUP(Table1[[#This Row],[Codigo_servico]],Preencher_Orcamento!$B:$D,3,FALSE)*Table1[[#This Row],[Subtotal_insumo]],"")</f>
        <v>0</v>
      </c>
    </row>
    <row r="6257" spans="1:13" x14ac:dyDescent="0.25">
      <c r="A6257" s="6">
        <v>98258</v>
      </c>
      <c r="B6257" s="126">
        <v>3</v>
      </c>
      <c r="C6257" s="133"/>
      <c r="D6257" s="134">
        <v>2044</v>
      </c>
      <c r="E6257" s="7" t="s">
        <v>2193</v>
      </c>
      <c r="F6257" s="8" t="s">
        <v>2140</v>
      </c>
      <c r="G6257" s="18">
        <f>IFERROR(VLOOKUP(Table1[[#This Row],[Codigo_insumo]],BD_Insumos!$B:$E,4),"")</f>
        <v>13.596734305430379</v>
      </c>
      <c r="H6257" s="140">
        <v>0.3</v>
      </c>
      <c r="I6257" s="9"/>
      <c r="J6257" s="23">
        <f t="shared" si="97"/>
        <v>4.0790202916291136</v>
      </c>
      <c r="K6257" s="22" t="str">
        <f>IF(I6257&lt;&gt;"",SUMIF(Table1[Codigo_servico],A6257,Table1[Subtotal_insumo]),"")</f>
        <v/>
      </c>
      <c r="L6257" s="18">
        <f>IF(Table1[[#This Row],[Ordem_insumos]]&lt;&gt;0,VLOOKUP(Table1[[#This Row],[Codigo_servico]],Preencher_Orcamento!$B:$D,3,FALSE)*Table1[[#This Row],[Qtde_insumo]],"")</f>
        <v>0</v>
      </c>
      <c r="M6257" s="18">
        <f>IF(Table1[[#This Row],[Ordem_insumos]]&lt;&gt;0,VLOOKUP(Table1[[#This Row],[Codigo_servico]],Preencher_Orcamento!$B:$D,3,FALSE)*Table1[[#This Row],[Subtotal_insumo]],"")</f>
        <v>0</v>
      </c>
    </row>
    <row r="6258" spans="1:13" x14ac:dyDescent="0.25">
      <c r="A6258" s="3">
        <v>98259</v>
      </c>
      <c r="B6258" s="125">
        <v>0</v>
      </c>
      <c r="C6258" s="131" t="s">
        <v>3686</v>
      </c>
      <c r="D6258" s="132"/>
      <c r="E6258" s="4"/>
      <c r="F6258" s="4"/>
      <c r="G6258" s="17" t="str">
        <f>IFERROR(VLOOKUP(Table1[[#This Row],[Codigo_insumo]],BD_Insumos!$B:$E,4),"")</f>
        <v/>
      </c>
      <c r="H6258" s="139"/>
      <c r="I6258" s="5" t="s">
        <v>457</v>
      </c>
      <c r="J6258" s="20" t="str">
        <f t="shared" si="97"/>
        <v/>
      </c>
      <c r="K6258" s="21">
        <f>IF(I6258&lt;&gt;"",SUMIF(Table1[Codigo_servico],A6258,Table1[Subtotal_insumo]),"")</f>
        <v>45.868975135467956</v>
      </c>
      <c r="L6258" s="17" t="str">
        <f>IF(Table1[[#This Row],[Ordem_insumos]]&lt;&gt;0,VLOOKUP(Table1[[#This Row],[Codigo_servico]],Preencher_Orcamento!$B:$D,3,FALSE)*Table1[[#This Row],[Qtde_insumo]],"")</f>
        <v/>
      </c>
      <c r="M6258" s="17" t="str">
        <f>IF(Table1[[#This Row],[Ordem_insumos]]&lt;&gt;0,VLOOKUP(Table1[[#This Row],[Codigo_servico]],Preencher_Orcamento!$B:$D,3,FALSE)*Table1[[#This Row],[Subtotal_insumo]],"")</f>
        <v/>
      </c>
    </row>
    <row r="6259" spans="1:13" x14ac:dyDescent="0.25">
      <c r="A6259" s="6">
        <v>98259</v>
      </c>
      <c r="B6259" s="126">
        <v>1</v>
      </c>
      <c r="C6259" s="133"/>
      <c r="D6259" s="134">
        <v>2041</v>
      </c>
      <c r="E6259" s="7" t="s">
        <v>2192</v>
      </c>
      <c r="F6259" s="8" t="s">
        <v>2140</v>
      </c>
      <c r="G6259" s="16">
        <f>IFERROR(VLOOKUP(Table1[[#This Row],[Codigo_insumo]],BD_Insumos!$B:$E,4),"")</f>
        <v>18.820516146129485</v>
      </c>
      <c r="H6259" s="140">
        <v>0.3</v>
      </c>
      <c r="I6259" s="9"/>
      <c r="J6259" s="22">
        <f t="shared" si="97"/>
        <v>5.6461548438388451</v>
      </c>
      <c r="K6259" s="22" t="str">
        <f>IF(I6259&lt;&gt;"",SUMIF(Table1[Codigo_servico],A6259,Table1[Subtotal_insumo]),"")</f>
        <v/>
      </c>
      <c r="L6259" s="16">
        <f>IF(Table1[[#This Row],[Ordem_insumos]]&lt;&gt;0,VLOOKUP(Table1[[#This Row],[Codigo_servico]],Preencher_Orcamento!$B:$D,3,FALSE)*Table1[[#This Row],[Qtde_insumo]],"")</f>
        <v>0</v>
      </c>
      <c r="M6259" s="16">
        <f>IF(Table1[[#This Row],[Ordem_insumos]]&lt;&gt;0,VLOOKUP(Table1[[#This Row],[Codigo_servico]],Preencher_Orcamento!$B:$D,3,FALSE)*Table1[[#This Row],[Subtotal_insumo]],"")</f>
        <v>0</v>
      </c>
    </row>
    <row r="6260" spans="1:13" x14ac:dyDescent="0.25">
      <c r="A6260" s="6">
        <v>98259</v>
      </c>
      <c r="B6260" s="126">
        <v>2</v>
      </c>
      <c r="C6260" s="133"/>
      <c r="D6260" s="134">
        <v>2044</v>
      </c>
      <c r="E6260" s="7" t="s">
        <v>2193</v>
      </c>
      <c r="F6260" s="8" t="s">
        <v>2140</v>
      </c>
      <c r="G6260" s="16">
        <f>IFERROR(VLOOKUP(Table1[[#This Row],[Codigo_insumo]],BD_Insumos!$B:$E,4),"")</f>
        <v>13.596734305430379</v>
      </c>
      <c r="H6260" s="140">
        <v>0.3</v>
      </c>
      <c r="I6260" s="9"/>
      <c r="J6260" s="22">
        <f t="shared" si="97"/>
        <v>4.0790202916291136</v>
      </c>
      <c r="K6260" s="22" t="str">
        <f>IF(I6260&lt;&gt;"",SUMIF(Table1[Codigo_servico],A6260,Table1[Subtotal_insumo]),"")</f>
        <v/>
      </c>
      <c r="L6260" s="16">
        <f>IF(Table1[[#This Row],[Ordem_insumos]]&lt;&gt;0,VLOOKUP(Table1[[#This Row],[Codigo_servico]],Preencher_Orcamento!$B:$D,3,FALSE)*Table1[[#This Row],[Qtde_insumo]],"")</f>
        <v>0</v>
      </c>
      <c r="M6260" s="16">
        <f>IF(Table1[[#This Row],[Ordem_insumos]]&lt;&gt;0,VLOOKUP(Table1[[#This Row],[Codigo_servico]],Preencher_Orcamento!$B:$D,3,FALSE)*Table1[[#This Row],[Subtotal_insumo]],"")</f>
        <v>0</v>
      </c>
    </row>
    <row r="6261" spans="1:13" x14ac:dyDescent="0.25">
      <c r="A6261" s="6">
        <v>98259</v>
      </c>
      <c r="B6261" s="126">
        <v>3</v>
      </c>
      <c r="C6261" s="133"/>
      <c r="D6261" s="134">
        <v>56437</v>
      </c>
      <c r="E6261" s="7" t="s">
        <v>1458</v>
      </c>
      <c r="F6261" s="8" t="s">
        <v>457</v>
      </c>
      <c r="G6261" s="18">
        <f>IFERROR(VLOOKUP(Table1[[#This Row],[Codigo_insumo]],BD_Insumos!$B:$E,4),"")</f>
        <v>36.143799999999999</v>
      </c>
      <c r="H6261" s="140">
        <v>1</v>
      </c>
      <c r="I6261" s="9"/>
      <c r="J6261" s="23">
        <f t="shared" si="97"/>
        <v>36.143799999999999</v>
      </c>
      <c r="K6261" s="22" t="str">
        <f>IF(I6261&lt;&gt;"",SUMIF(Table1[Codigo_servico],A6261,Table1[Subtotal_insumo]),"")</f>
        <v/>
      </c>
      <c r="L6261" s="18">
        <f>IF(Table1[[#This Row],[Ordem_insumos]]&lt;&gt;0,VLOOKUP(Table1[[#This Row],[Codigo_servico]],Preencher_Orcamento!$B:$D,3,FALSE)*Table1[[#This Row],[Qtde_insumo]],"")</f>
        <v>0</v>
      </c>
      <c r="M6261" s="18">
        <f>IF(Table1[[#This Row],[Ordem_insumos]]&lt;&gt;0,VLOOKUP(Table1[[#This Row],[Codigo_servico]],Preencher_Orcamento!$B:$D,3,FALSE)*Table1[[#This Row],[Subtotal_insumo]],"")</f>
        <v>0</v>
      </c>
    </row>
    <row r="6262" spans="1:13" x14ac:dyDescent="0.25">
      <c r="A6262" s="3">
        <v>98260</v>
      </c>
      <c r="B6262" s="125">
        <v>0</v>
      </c>
      <c r="C6262" s="131" t="s">
        <v>3687</v>
      </c>
      <c r="D6262" s="132"/>
      <c r="E6262" s="4"/>
      <c r="F6262" s="4"/>
      <c r="G6262" s="17" t="str">
        <f>IFERROR(VLOOKUP(Table1[[#This Row],[Codigo_insumo]],BD_Insumos!$B:$E,4),"")</f>
        <v/>
      </c>
      <c r="H6262" s="139"/>
      <c r="I6262" s="5" t="s">
        <v>457</v>
      </c>
      <c r="J6262" s="20" t="str">
        <f t="shared" si="97"/>
        <v/>
      </c>
      <c r="K6262" s="21">
        <f>IF(I6262&lt;&gt;"",SUMIF(Table1[Codigo_servico],A6262,Table1[Subtotal_insumo]),"")</f>
        <v>15.250546861086075</v>
      </c>
      <c r="L6262" s="17" t="str">
        <f>IF(Table1[[#This Row],[Ordem_insumos]]&lt;&gt;0,VLOOKUP(Table1[[#This Row],[Codigo_servico]],Preencher_Orcamento!$B:$D,3,FALSE)*Table1[[#This Row],[Qtde_insumo]],"")</f>
        <v/>
      </c>
      <c r="M6262" s="17" t="str">
        <f>IF(Table1[[#This Row],[Ordem_insumos]]&lt;&gt;0,VLOOKUP(Table1[[#This Row],[Codigo_servico]],Preencher_Orcamento!$B:$D,3,FALSE)*Table1[[#This Row],[Subtotal_insumo]],"")</f>
        <v/>
      </c>
    </row>
    <row r="6263" spans="1:13" x14ac:dyDescent="0.25">
      <c r="A6263" s="6">
        <v>98260</v>
      </c>
      <c r="B6263" s="126">
        <v>1</v>
      </c>
      <c r="C6263" s="133"/>
      <c r="D6263" s="134">
        <v>2044</v>
      </c>
      <c r="E6263" s="7" t="s">
        <v>2193</v>
      </c>
      <c r="F6263" s="8" t="s">
        <v>2140</v>
      </c>
      <c r="G6263" s="16">
        <f>IFERROR(VLOOKUP(Table1[[#This Row],[Codigo_insumo]],BD_Insumos!$B:$E,4),"")</f>
        <v>13.596734305430379</v>
      </c>
      <c r="H6263" s="140">
        <v>0.2</v>
      </c>
      <c r="I6263" s="9"/>
      <c r="J6263" s="22">
        <f t="shared" si="97"/>
        <v>2.719346861086076</v>
      </c>
      <c r="K6263" s="22" t="str">
        <f>IF(I6263&lt;&gt;"",SUMIF(Table1[Codigo_servico],A6263,Table1[Subtotal_insumo]),"")</f>
        <v/>
      </c>
      <c r="L6263" s="16">
        <f>IF(Table1[[#This Row],[Ordem_insumos]]&lt;&gt;0,VLOOKUP(Table1[[#This Row],[Codigo_servico]],Preencher_Orcamento!$B:$D,3,FALSE)*Table1[[#This Row],[Qtde_insumo]],"")</f>
        <v>0</v>
      </c>
      <c r="M6263" s="16">
        <f>IF(Table1[[#This Row],[Ordem_insumos]]&lt;&gt;0,VLOOKUP(Table1[[#This Row],[Codigo_servico]],Preencher_Orcamento!$B:$D,3,FALSE)*Table1[[#This Row],[Subtotal_insumo]],"")</f>
        <v>0</v>
      </c>
    </row>
    <row r="6264" spans="1:13" ht="26.25" x14ac:dyDescent="0.25">
      <c r="A6264" s="6">
        <v>98260</v>
      </c>
      <c r="B6264" s="126">
        <v>2</v>
      </c>
      <c r="C6264" s="133"/>
      <c r="D6264" s="134">
        <v>56418</v>
      </c>
      <c r="E6264" s="7" t="s">
        <v>1449</v>
      </c>
      <c r="F6264" s="8" t="s">
        <v>457</v>
      </c>
      <c r="G6264" s="18">
        <f>IFERROR(VLOOKUP(Table1[[#This Row],[Codigo_insumo]],BD_Insumos!$B:$E,4),"")</f>
        <v>12.5312</v>
      </c>
      <c r="H6264" s="140">
        <v>1</v>
      </c>
      <c r="I6264" s="9"/>
      <c r="J6264" s="23">
        <f t="shared" si="97"/>
        <v>12.5312</v>
      </c>
      <c r="K6264" s="22" t="str">
        <f>IF(I6264&lt;&gt;"",SUMIF(Table1[Codigo_servico],A6264,Table1[Subtotal_insumo]),"")</f>
        <v/>
      </c>
      <c r="L6264" s="18">
        <f>IF(Table1[[#This Row],[Ordem_insumos]]&lt;&gt;0,VLOOKUP(Table1[[#This Row],[Codigo_servico]],Preencher_Orcamento!$B:$D,3,FALSE)*Table1[[#This Row],[Qtde_insumo]],"")</f>
        <v>0</v>
      </c>
      <c r="M6264" s="18">
        <f>IF(Table1[[#This Row],[Ordem_insumos]]&lt;&gt;0,VLOOKUP(Table1[[#This Row],[Codigo_servico]],Preencher_Orcamento!$B:$D,3,FALSE)*Table1[[#This Row],[Subtotal_insumo]],"")</f>
        <v>0</v>
      </c>
    </row>
    <row r="6265" spans="1:13" x14ac:dyDescent="0.25">
      <c r="A6265" s="3">
        <v>98261</v>
      </c>
      <c r="B6265" s="125">
        <v>0</v>
      </c>
      <c r="C6265" s="131" t="s">
        <v>3688</v>
      </c>
      <c r="D6265" s="132"/>
      <c r="E6265" s="4"/>
      <c r="F6265" s="4"/>
      <c r="G6265" s="17" t="str">
        <f>IFERROR(VLOOKUP(Table1[[#This Row],[Codigo_insumo]],BD_Insumos!$B:$E,4),"")</f>
        <v/>
      </c>
      <c r="H6265" s="139"/>
      <c r="I6265" s="5" t="s">
        <v>457</v>
      </c>
      <c r="J6265" s="20" t="str">
        <f t="shared" si="97"/>
        <v/>
      </c>
      <c r="K6265" s="21">
        <f>IF(I6265&lt;&gt;"",SUMIF(Table1[Codigo_servico],A6265,Table1[Subtotal_insumo]),"")</f>
        <v>17.892175135467959</v>
      </c>
      <c r="L6265" s="17" t="str">
        <f>IF(Table1[[#This Row],[Ordem_insumos]]&lt;&gt;0,VLOOKUP(Table1[[#This Row],[Codigo_servico]],Preencher_Orcamento!$B:$D,3,FALSE)*Table1[[#This Row],[Qtde_insumo]],"")</f>
        <v/>
      </c>
      <c r="M6265" s="17" t="str">
        <f>IF(Table1[[#This Row],[Ordem_insumos]]&lt;&gt;0,VLOOKUP(Table1[[#This Row],[Codigo_servico]],Preencher_Orcamento!$B:$D,3,FALSE)*Table1[[#This Row],[Subtotal_insumo]],"")</f>
        <v/>
      </c>
    </row>
    <row r="6266" spans="1:13" x14ac:dyDescent="0.25">
      <c r="A6266" s="6">
        <v>98261</v>
      </c>
      <c r="B6266" s="126">
        <v>1</v>
      </c>
      <c r="C6266" s="133"/>
      <c r="D6266" s="134">
        <v>2041</v>
      </c>
      <c r="E6266" s="7" t="s">
        <v>2192</v>
      </c>
      <c r="F6266" s="8" t="s">
        <v>2140</v>
      </c>
      <c r="G6266" s="16">
        <f>IFERROR(VLOOKUP(Table1[[#This Row],[Codigo_insumo]],BD_Insumos!$B:$E,4),"")</f>
        <v>18.820516146129485</v>
      </c>
      <c r="H6266" s="140">
        <v>0.3</v>
      </c>
      <c r="I6266" s="9"/>
      <c r="J6266" s="22">
        <f t="shared" si="97"/>
        <v>5.6461548438388451</v>
      </c>
      <c r="K6266" s="22" t="str">
        <f>IF(I6266&lt;&gt;"",SUMIF(Table1[Codigo_servico],A6266,Table1[Subtotal_insumo]),"")</f>
        <v/>
      </c>
      <c r="L6266" s="16">
        <f>IF(Table1[[#This Row],[Ordem_insumos]]&lt;&gt;0,VLOOKUP(Table1[[#This Row],[Codigo_servico]],Preencher_Orcamento!$B:$D,3,FALSE)*Table1[[#This Row],[Qtde_insumo]],"")</f>
        <v>0</v>
      </c>
      <c r="M6266" s="16">
        <f>IF(Table1[[#This Row],[Ordem_insumos]]&lt;&gt;0,VLOOKUP(Table1[[#This Row],[Codigo_servico]],Preencher_Orcamento!$B:$D,3,FALSE)*Table1[[#This Row],[Subtotal_insumo]],"")</f>
        <v>0</v>
      </c>
    </row>
    <row r="6267" spans="1:13" x14ac:dyDescent="0.25">
      <c r="A6267" s="6">
        <v>98261</v>
      </c>
      <c r="B6267" s="126">
        <v>2</v>
      </c>
      <c r="C6267" s="133"/>
      <c r="D6267" s="134">
        <v>2044</v>
      </c>
      <c r="E6267" s="7" t="s">
        <v>2193</v>
      </c>
      <c r="F6267" s="8" t="s">
        <v>2140</v>
      </c>
      <c r="G6267" s="16">
        <f>IFERROR(VLOOKUP(Table1[[#This Row],[Codigo_insumo]],BD_Insumos!$B:$E,4),"")</f>
        <v>13.596734305430379</v>
      </c>
      <c r="H6267" s="140">
        <v>0.3</v>
      </c>
      <c r="I6267" s="9"/>
      <c r="J6267" s="22">
        <f t="shared" si="97"/>
        <v>4.0790202916291136</v>
      </c>
      <c r="K6267" s="22" t="str">
        <f>IF(I6267&lt;&gt;"",SUMIF(Table1[Codigo_servico],A6267,Table1[Subtotal_insumo]),"")</f>
        <v/>
      </c>
      <c r="L6267" s="16">
        <f>IF(Table1[[#This Row],[Ordem_insumos]]&lt;&gt;0,VLOOKUP(Table1[[#This Row],[Codigo_servico]],Preencher_Orcamento!$B:$D,3,FALSE)*Table1[[#This Row],[Qtde_insumo]],"")</f>
        <v>0</v>
      </c>
      <c r="M6267" s="16">
        <f>IF(Table1[[#This Row],[Ordem_insumos]]&lt;&gt;0,VLOOKUP(Table1[[#This Row],[Codigo_servico]],Preencher_Orcamento!$B:$D,3,FALSE)*Table1[[#This Row],[Subtotal_insumo]],"")</f>
        <v>0</v>
      </c>
    </row>
    <row r="6268" spans="1:13" ht="26.25" x14ac:dyDescent="0.25">
      <c r="A6268" s="6">
        <v>98261</v>
      </c>
      <c r="B6268" s="126">
        <v>3</v>
      </c>
      <c r="C6268" s="133"/>
      <c r="D6268" s="134">
        <v>56438</v>
      </c>
      <c r="E6268" s="7" t="s">
        <v>1459</v>
      </c>
      <c r="F6268" s="8" t="s">
        <v>457</v>
      </c>
      <c r="G6268" s="18">
        <f>IFERROR(VLOOKUP(Table1[[#This Row],[Codigo_insumo]],BD_Insumos!$B:$E,4),"")</f>
        <v>8.1669999999999998</v>
      </c>
      <c r="H6268" s="140">
        <v>1</v>
      </c>
      <c r="I6268" s="9"/>
      <c r="J6268" s="23">
        <f t="shared" si="97"/>
        <v>8.1669999999999998</v>
      </c>
      <c r="K6268" s="22" t="str">
        <f>IF(I6268&lt;&gt;"",SUMIF(Table1[Codigo_servico],A6268,Table1[Subtotal_insumo]),"")</f>
        <v/>
      </c>
      <c r="L6268" s="18">
        <f>IF(Table1[[#This Row],[Ordem_insumos]]&lt;&gt;0,VLOOKUP(Table1[[#This Row],[Codigo_servico]],Preencher_Orcamento!$B:$D,3,FALSE)*Table1[[#This Row],[Qtde_insumo]],"")</f>
        <v>0</v>
      </c>
      <c r="M6268" s="18">
        <f>IF(Table1[[#This Row],[Ordem_insumos]]&lt;&gt;0,VLOOKUP(Table1[[#This Row],[Codigo_servico]],Preencher_Orcamento!$B:$D,3,FALSE)*Table1[[#This Row],[Subtotal_insumo]],"")</f>
        <v>0</v>
      </c>
    </row>
    <row r="6269" spans="1:13" x14ac:dyDescent="0.25">
      <c r="A6269" s="3">
        <v>98262</v>
      </c>
      <c r="B6269" s="125">
        <v>0</v>
      </c>
      <c r="C6269" s="131" t="s">
        <v>3689</v>
      </c>
      <c r="D6269" s="132"/>
      <c r="E6269" s="4"/>
      <c r="F6269" s="4"/>
      <c r="G6269" s="17" t="str">
        <f>IFERROR(VLOOKUP(Table1[[#This Row],[Codigo_insumo]],BD_Insumos!$B:$E,4),"")</f>
        <v/>
      </c>
      <c r="H6269" s="139"/>
      <c r="I6269" s="5" t="s">
        <v>457</v>
      </c>
      <c r="J6269" s="20" t="str">
        <f t="shared" si="97"/>
        <v/>
      </c>
      <c r="K6269" s="21">
        <f>IF(I6269&lt;&gt;"",SUMIF(Table1[Codigo_servico],A6269,Table1[Subtotal_insumo]),"")</f>
        <v>18.274775135467959</v>
      </c>
      <c r="L6269" s="17" t="str">
        <f>IF(Table1[[#This Row],[Ordem_insumos]]&lt;&gt;0,VLOOKUP(Table1[[#This Row],[Codigo_servico]],Preencher_Orcamento!$B:$D,3,FALSE)*Table1[[#This Row],[Qtde_insumo]],"")</f>
        <v/>
      </c>
      <c r="M6269" s="17" t="str">
        <f>IF(Table1[[#This Row],[Ordem_insumos]]&lt;&gt;0,VLOOKUP(Table1[[#This Row],[Codigo_servico]],Preencher_Orcamento!$B:$D,3,FALSE)*Table1[[#This Row],[Subtotal_insumo]],"")</f>
        <v/>
      </c>
    </row>
    <row r="6270" spans="1:13" x14ac:dyDescent="0.25">
      <c r="A6270" s="6">
        <v>98262</v>
      </c>
      <c r="B6270" s="126">
        <v>1</v>
      </c>
      <c r="C6270" s="133"/>
      <c r="D6270" s="134">
        <v>2044</v>
      </c>
      <c r="E6270" s="7" t="s">
        <v>2193</v>
      </c>
      <c r="F6270" s="8" t="s">
        <v>2140</v>
      </c>
      <c r="G6270" s="16">
        <f>IFERROR(VLOOKUP(Table1[[#This Row],[Codigo_insumo]],BD_Insumos!$B:$E,4),"")</f>
        <v>13.596734305430379</v>
      </c>
      <c r="H6270" s="140">
        <v>0.3</v>
      </c>
      <c r="I6270" s="9"/>
      <c r="J6270" s="22">
        <f t="shared" si="97"/>
        <v>4.0790202916291136</v>
      </c>
      <c r="K6270" s="22" t="str">
        <f>IF(I6270&lt;&gt;"",SUMIF(Table1[Codigo_servico],A6270,Table1[Subtotal_insumo]),"")</f>
        <v/>
      </c>
      <c r="L6270" s="16">
        <f>IF(Table1[[#This Row],[Ordem_insumos]]&lt;&gt;0,VLOOKUP(Table1[[#This Row],[Codigo_servico]],Preencher_Orcamento!$B:$D,3,FALSE)*Table1[[#This Row],[Qtde_insumo]],"")</f>
        <v>0</v>
      </c>
      <c r="M6270" s="16">
        <f>IF(Table1[[#This Row],[Ordem_insumos]]&lt;&gt;0,VLOOKUP(Table1[[#This Row],[Codigo_servico]],Preencher_Orcamento!$B:$D,3,FALSE)*Table1[[#This Row],[Subtotal_insumo]],"")</f>
        <v>0</v>
      </c>
    </row>
    <row r="6271" spans="1:13" x14ac:dyDescent="0.25">
      <c r="A6271" s="6">
        <v>98262</v>
      </c>
      <c r="B6271" s="126">
        <v>2</v>
      </c>
      <c r="C6271" s="133"/>
      <c r="D6271" s="134">
        <v>2041</v>
      </c>
      <c r="E6271" s="7" t="s">
        <v>2192</v>
      </c>
      <c r="F6271" s="8" t="s">
        <v>2140</v>
      </c>
      <c r="G6271" s="16">
        <f>IFERROR(VLOOKUP(Table1[[#This Row],[Codigo_insumo]],BD_Insumos!$B:$E,4),"")</f>
        <v>18.820516146129485</v>
      </c>
      <c r="H6271" s="140">
        <v>0.3</v>
      </c>
      <c r="I6271" s="9"/>
      <c r="J6271" s="22">
        <f t="shared" si="97"/>
        <v>5.6461548438388451</v>
      </c>
      <c r="K6271" s="22" t="str">
        <f>IF(I6271&lt;&gt;"",SUMIF(Table1[Codigo_servico],A6271,Table1[Subtotal_insumo]),"")</f>
        <v/>
      </c>
      <c r="L6271" s="16">
        <f>IF(Table1[[#This Row],[Ordem_insumos]]&lt;&gt;0,VLOOKUP(Table1[[#This Row],[Codigo_servico]],Preencher_Orcamento!$B:$D,3,FALSE)*Table1[[#This Row],[Qtde_insumo]],"")</f>
        <v>0</v>
      </c>
      <c r="M6271" s="16">
        <f>IF(Table1[[#This Row],[Ordem_insumos]]&lt;&gt;0,VLOOKUP(Table1[[#This Row],[Codigo_servico]],Preencher_Orcamento!$B:$D,3,FALSE)*Table1[[#This Row],[Subtotal_insumo]],"")</f>
        <v>0</v>
      </c>
    </row>
    <row r="6272" spans="1:13" ht="26.25" x14ac:dyDescent="0.25">
      <c r="A6272" s="6">
        <v>98262</v>
      </c>
      <c r="B6272" s="126">
        <v>3</v>
      </c>
      <c r="C6272" s="133"/>
      <c r="D6272" s="134">
        <v>56439</v>
      </c>
      <c r="E6272" s="7" t="s">
        <v>1460</v>
      </c>
      <c r="F6272" s="8" t="s">
        <v>457</v>
      </c>
      <c r="G6272" s="18">
        <f>IFERROR(VLOOKUP(Table1[[#This Row],[Codigo_insumo]],BD_Insumos!$B:$E,4),"")</f>
        <v>8.5495999999999999</v>
      </c>
      <c r="H6272" s="140">
        <v>1</v>
      </c>
      <c r="I6272" s="9"/>
      <c r="J6272" s="23">
        <f t="shared" si="97"/>
        <v>8.5495999999999999</v>
      </c>
      <c r="K6272" s="22" t="str">
        <f>IF(I6272&lt;&gt;"",SUMIF(Table1[Codigo_servico],A6272,Table1[Subtotal_insumo]),"")</f>
        <v/>
      </c>
      <c r="L6272" s="18">
        <f>IF(Table1[[#This Row],[Ordem_insumos]]&lt;&gt;0,VLOOKUP(Table1[[#This Row],[Codigo_servico]],Preencher_Orcamento!$B:$D,3,FALSE)*Table1[[#This Row],[Qtde_insumo]],"")</f>
        <v>0</v>
      </c>
      <c r="M6272" s="18">
        <f>IF(Table1[[#This Row],[Ordem_insumos]]&lt;&gt;0,VLOOKUP(Table1[[#This Row],[Codigo_servico]],Preencher_Orcamento!$B:$D,3,FALSE)*Table1[[#This Row],[Subtotal_insumo]],"")</f>
        <v>0</v>
      </c>
    </row>
    <row r="6273" spans="1:13" x14ac:dyDescent="0.25">
      <c r="A6273" s="3">
        <v>98263</v>
      </c>
      <c r="B6273" s="125">
        <v>0</v>
      </c>
      <c r="C6273" s="131" t="s">
        <v>3690</v>
      </c>
      <c r="D6273" s="132"/>
      <c r="E6273" s="4"/>
      <c r="F6273" s="4"/>
      <c r="G6273" s="17" t="str">
        <f>IFERROR(VLOOKUP(Table1[[#This Row],[Codigo_insumo]],BD_Insumos!$B:$E,4),"")</f>
        <v/>
      </c>
      <c r="H6273" s="139"/>
      <c r="I6273" s="5" t="s">
        <v>457</v>
      </c>
      <c r="J6273" s="20" t="str">
        <f t="shared" si="97"/>
        <v/>
      </c>
      <c r="K6273" s="21">
        <f>IF(I6273&lt;&gt;"",SUMIF(Table1[Codigo_servico],A6273,Table1[Subtotal_insumo]),"")</f>
        <v>27.321075135467957</v>
      </c>
      <c r="L6273" s="17" t="str">
        <f>IF(Table1[[#This Row],[Ordem_insumos]]&lt;&gt;0,VLOOKUP(Table1[[#This Row],[Codigo_servico]],Preencher_Orcamento!$B:$D,3,FALSE)*Table1[[#This Row],[Qtde_insumo]],"")</f>
        <v/>
      </c>
      <c r="M6273" s="17" t="str">
        <f>IF(Table1[[#This Row],[Ordem_insumos]]&lt;&gt;0,VLOOKUP(Table1[[#This Row],[Codigo_servico]],Preencher_Orcamento!$B:$D,3,FALSE)*Table1[[#This Row],[Subtotal_insumo]],"")</f>
        <v/>
      </c>
    </row>
    <row r="6274" spans="1:13" x14ac:dyDescent="0.25">
      <c r="A6274" s="6">
        <v>98263</v>
      </c>
      <c r="B6274" s="126">
        <v>1</v>
      </c>
      <c r="C6274" s="133"/>
      <c r="D6274" s="134">
        <v>2044</v>
      </c>
      <c r="E6274" s="7" t="s">
        <v>2193</v>
      </c>
      <c r="F6274" s="8" t="s">
        <v>2140</v>
      </c>
      <c r="G6274" s="16">
        <f>IFERROR(VLOOKUP(Table1[[#This Row],[Codigo_insumo]],BD_Insumos!$B:$E,4),"")</f>
        <v>13.596734305430379</v>
      </c>
      <c r="H6274" s="140">
        <v>0.3</v>
      </c>
      <c r="I6274" s="9"/>
      <c r="J6274" s="22">
        <f t="shared" ref="J6274:J6337" si="98">IF(I6274="",G6274*H6274,"")</f>
        <v>4.0790202916291136</v>
      </c>
      <c r="K6274" s="22" t="str">
        <f>IF(I6274&lt;&gt;"",SUMIF(Table1[Codigo_servico],A6274,Table1[Subtotal_insumo]),"")</f>
        <v/>
      </c>
      <c r="L6274" s="16">
        <f>IF(Table1[[#This Row],[Ordem_insumos]]&lt;&gt;0,VLOOKUP(Table1[[#This Row],[Codigo_servico]],Preencher_Orcamento!$B:$D,3,FALSE)*Table1[[#This Row],[Qtde_insumo]],"")</f>
        <v>0</v>
      </c>
      <c r="M6274" s="16">
        <f>IF(Table1[[#This Row],[Ordem_insumos]]&lt;&gt;0,VLOOKUP(Table1[[#This Row],[Codigo_servico]],Preencher_Orcamento!$B:$D,3,FALSE)*Table1[[#This Row],[Subtotal_insumo]],"")</f>
        <v>0</v>
      </c>
    </row>
    <row r="6275" spans="1:13" ht="26.25" x14ac:dyDescent="0.25">
      <c r="A6275" s="6">
        <v>98263</v>
      </c>
      <c r="B6275" s="126">
        <v>2</v>
      </c>
      <c r="C6275" s="133"/>
      <c r="D6275" s="134">
        <v>56440</v>
      </c>
      <c r="E6275" s="7" t="s">
        <v>1461</v>
      </c>
      <c r="F6275" s="8" t="s">
        <v>457</v>
      </c>
      <c r="G6275" s="16">
        <f>IFERROR(VLOOKUP(Table1[[#This Row],[Codigo_insumo]],BD_Insumos!$B:$E,4),"")</f>
        <v>17.5959</v>
      </c>
      <c r="H6275" s="140">
        <v>1</v>
      </c>
      <c r="I6275" s="9"/>
      <c r="J6275" s="22">
        <f t="shared" si="98"/>
        <v>17.5959</v>
      </c>
      <c r="K6275" s="22" t="str">
        <f>IF(I6275&lt;&gt;"",SUMIF(Table1[Codigo_servico],A6275,Table1[Subtotal_insumo]),"")</f>
        <v/>
      </c>
      <c r="L6275" s="16">
        <f>IF(Table1[[#This Row],[Ordem_insumos]]&lt;&gt;0,VLOOKUP(Table1[[#This Row],[Codigo_servico]],Preencher_Orcamento!$B:$D,3,FALSE)*Table1[[#This Row],[Qtde_insumo]],"")</f>
        <v>0</v>
      </c>
      <c r="M6275" s="16">
        <f>IF(Table1[[#This Row],[Ordem_insumos]]&lt;&gt;0,VLOOKUP(Table1[[#This Row],[Codigo_servico]],Preencher_Orcamento!$B:$D,3,FALSE)*Table1[[#This Row],[Subtotal_insumo]],"")</f>
        <v>0</v>
      </c>
    </row>
    <row r="6276" spans="1:13" x14ac:dyDescent="0.25">
      <c r="A6276" s="6">
        <v>98263</v>
      </c>
      <c r="B6276" s="126">
        <v>3</v>
      </c>
      <c r="C6276" s="133"/>
      <c r="D6276" s="134">
        <v>2041</v>
      </c>
      <c r="E6276" s="7" t="s">
        <v>2192</v>
      </c>
      <c r="F6276" s="8" t="s">
        <v>2140</v>
      </c>
      <c r="G6276" s="18">
        <f>IFERROR(VLOOKUP(Table1[[#This Row],[Codigo_insumo]],BD_Insumos!$B:$E,4),"")</f>
        <v>18.820516146129485</v>
      </c>
      <c r="H6276" s="140">
        <v>0.3</v>
      </c>
      <c r="I6276" s="9"/>
      <c r="J6276" s="23">
        <f t="shared" si="98"/>
        <v>5.6461548438388451</v>
      </c>
      <c r="K6276" s="22" t="str">
        <f>IF(I6276&lt;&gt;"",SUMIF(Table1[Codigo_servico],A6276,Table1[Subtotal_insumo]),"")</f>
        <v/>
      </c>
      <c r="L6276" s="18">
        <f>IF(Table1[[#This Row],[Ordem_insumos]]&lt;&gt;0,VLOOKUP(Table1[[#This Row],[Codigo_servico]],Preencher_Orcamento!$B:$D,3,FALSE)*Table1[[#This Row],[Qtde_insumo]],"")</f>
        <v>0</v>
      </c>
      <c r="M6276" s="18">
        <f>IF(Table1[[#This Row],[Ordem_insumos]]&lt;&gt;0,VLOOKUP(Table1[[#This Row],[Codigo_servico]],Preencher_Orcamento!$B:$D,3,FALSE)*Table1[[#This Row],[Subtotal_insumo]],"")</f>
        <v>0</v>
      </c>
    </row>
    <row r="6277" spans="1:13" x14ac:dyDescent="0.25">
      <c r="A6277" s="3">
        <v>98264</v>
      </c>
      <c r="B6277" s="125">
        <v>0</v>
      </c>
      <c r="C6277" s="131" t="s">
        <v>3691</v>
      </c>
      <c r="D6277" s="132"/>
      <c r="E6277" s="4"/>
      <c r="F6277" s="4"/>
      <c r="G6277" s="17" t="str">
        <f>IFERROR(VLOOKUP(Table1[[#This Row],[Codigo_insumo]],BD_Insumos!$B:$E,4),"")</f>
        <v/>
      </c>
      <c r="H6277" s="139"/>
      <c r="I6277" s="5" t="s">
        <v>457</v>
      </c>
      <c r="J6277" s="20" t="str">
        <f t="shared" si="98"/>
        <v/>
      </c>
      <c r="K6277" s="21">
        <f>IF(I6277&lt;&gt;"",SUMIF(Table1[Codigo_servico],A6277,Table1[Subtotal_insumo]),"")</f>
        <v>38.07607513546796</v>
      </c>
      <c r="L6277" s="17" t="str">
        <f>IF(Table1[[#This Row],[Ordem_insumos]]&lt;&gt;0,VLOOKUP(Table1[[#This Row],[Codigo_servico]],Preencher_Orcamento!$B:$D,3,FALSE)*Table1[[#This Row],[Qtde_insumo]],"")</f>
        <v/>
      </c>
      <c r="M6277" s="17" t="str">
        <f>IF(Table1[[#This Row],[Ordem_insumos]]&lt;&gt;0,VLOOKUP(Table1[[#This Row],[Codigo_servico]],Preencher_Orcamento!$B:$D,3,FALSE)*Table1[[#This Row],[Subtotal_insumo]],"")</f>
        <v/>
      </c>
    </row>
    <row r="6278" spans="1:13" x14ac:dyDescent="0.25">
      <c r="A6278" s="6">
        <v>98264</v>
      </c>
      <c r="B6278" s="126">
        <v>1</v>
      </c>
      <c r="C6278" s="133"/>
      <c r="D6278" s="134">
        <v>2044</v>
      </c>
      <c r="E6278" s="7" t="s">
        <v>2193</v>
      </c>
      <c r="F6278" s="8" t="s">
        <v>2140</v>
      </c>
      <c r="G6278" s="16">
        <f>IFERROR(VLOOKUP(Table1[[#This Row],[Codigo_insumo]],BD_Insumos!$B:$E,4),"")</f>
        <v>13.596734305430379</v>
      </c>
      <c r="H6278" s="140">
        <v>0.3</v>
      </c>
      <c r="I6278" s="9"/>
      <c r="J6278" s="22">
        <f t="shared" si="98"/>
        <v>4.0790202916291136</v>
      </c>
      <c r="K6278" s="22" t="str">
        <f>IF(I6278&lt;&gt;"",SUMIF(Table1[Codigo_servico],A6278,Table1[Subtotal_insumo]),"")</f>
        <v/>
      </c>
      <c r="L6278" s="16">
        <f>IF(Table1[[#This Row],[Ordem_insumos]]&lt;&gt;0,VLOOKUP(Table1[[#This Row],[Codigo_servico]],Preencher_Orcamento!$B:$D,3,FALSE)*Table1[[#This Row],[Qtde_insumo]],"")</f>
        <v>0</v>
      </c>
      <c r="M6278" s="16">
        <f>IF(Table1[[#This Row],[Ordem_insumos]]&lt;&gt;0,VLOOKUP(Table1[[#This Row],[Codigo_servico]],Preencher_Orcamento!$B:$D,3,FALSE)*Table1[[#This Row],[Subtotal_insumo]],"")</f>
        <v>0</v>
      </c>
    </row>
    <row r="6279" spans="1:13" x14ac:dyDescent="0.25">
      <c r="A6279" s="6">
        <v>98264</v>
      </c>
      <c r="B6279" s="126">
        <v>2</v>
      </c>
      <c r="C6279" s="133"/>
      <c r="D6279" s="134">
        <v>2041</v>
      </c>
      <c r="E6279" s="7" t="s">
        <v>2192</v>
      </c>
      <c r="F6279" s="8" t="s">
        <v>2140</v>
      </c>
      <c r="G6279" s="16">
        <f>IFERROR(VLOOKUP(Table1[[#This Row],[Codigo_insumo]],BD_Insumos!$B:$E,4),"")</f>
        <v>18.820516146129485</v>
      </c>
      <c r="H6279" s="140">
        <v>0.3</v>
      </c>
      <c r="I6279" s="9"/>
      <c r="J6279" s="22">
        <f t="shared" si="98"/>
        <v>5.6461548438388451</v>
      </c>
      <c r="K6279" s="22" t="str">
        <f>IF(I6279&lt;&gt;"",SUMIF(Table1[Codigo_servico],A6279,Table1[Subtotal_insumo]),"")</f>
        <v/>
      </c>
      <c r="L6279" s="16">
        <f>IF(Table1[[#This Row],[Ordem_insumos]]&lt;&gt;0,VLOOKUP(Table1[[#This Row],[Codigo_servico]],Preencher_Orcamento!$B:$D,3,FALSE)*Table1[[#This Row],[Qtde_insumo]],"")</f>
        <v>0</v>
      </c>
      <c r="M6279" s="16">
        <f>IF(Table1[[#This Row],[Ordem_insumos]]&lt;&gt;0,VLOOKUP(Table1[[#This Row],[Codigo_servico]],Preencher_Orcamento!$B:$D,3,FALSE)*Table1[[#This Row],[Subtotal_insumo]],"")</f>
        <v>0</v>
      </c>
    </row>
    <row r="6280" spans="1:13" ht="26.25" x14ac:dyDescent="0.25">
      <c r="A6280" s="6">
        <v>98264</v>
      </c>
      <c r="B6280" s="126">
        <v>3</v>
      </c>
      <c r="C6280" s="133"/>
      <c r="D6280" s="134">
        <v>56441</v>
      </c>
      <c r="E6280" s="7" t="s">
        <v>1462</v>
      </c>
      <c r="F6280" s="8" t="s">
        <v>457</v>
      </c>
      <c r="G6280" s="18">
        <f>IFERROR(VLOOKUP(Table1[[#This Row],[Codigo_insumo]],BD_Insumos!$B:$E,4),"")</f>
        <v>28.350899999999999</v>
      </c>
      <c r="H6280" s="140">
        <v>1</v>
      </c>
      <c r="I6280" s="9"/>
      <c r="J6280" s="23">
        <f t="shared" si="98"/>
        <v>28.350899999999999</v>
      </c>
      <c r="K6280" s="22" t="str">
        <f>IF(I6280&lt;&gt;"",SUMIF(Table1[Codigo_servico],A6280,Table1[Subtotal_insumo]),"")</f>
        <v/>
      </c>
      <c r="L6280" s="18">
        <f>IF(Table1[[#This Row],[Ordem_insumos]]&lt;&gt;0,VLOOKUP(Table1[[#This Row],[Codigo_servico]],Preencher_Orcamento!$B:$D,3,FALSE)*Table1[[#This Row],[Qtde_insumo]],"")</f>
        <v>0</v>
      </c>
      <c r="M6280" s="18">
        <f>IF(Table1[[#This Row],[Ordem_insumos]]&lt;&gt;0,VLOOKUP(Table1[[#This Row],[Codigo_servico]],Preencher_Orcamento!$B:$D,3,FALSE)*Table1[[#This Row],[Subtotal_insumo]],"")</f>
        <v>0</v>
      </c>
    </row>
    <row r="6281" spans="1:13" x14ac:dyDescent="0.25">
      <c r="A6281" s="3">
        <v>98266</v>
      </c>
      <c r="B6281" s="125">
        <v>0</v>
      </c>
      <c r="C6281" s="131" t="s">
        <v>3692</v>
      </c>
      <c r="D6281" s="132"/>
      <c r="E6281" s="4"/>
      <c r="F6281" s="4"/>
      <c r="G6281" s="17" t="str">
        <f>IFERROR(VLOOKUP(Table1[[#This Row],[Codigo_insumo]],BD_Insumos!$B:$E,4),"")</f>
        <v/>
      </c>
      <c r="H6281" s="139"/>
      <c r="I6281" s="5" t="s">
        <v>457</v>
      </c>
      <c r="J6281" s="20" t="str">
        <f t="shared" si="98"/>
        <v/>
      </c>
      <c r="K6281" s="21">
        <f>IF(I6281&lt;&gt;"",SUMIF(Table1[Codigo_servico],A6281,Table1[Subtotal_insumo]),"")</f>
        <v>21.820475135467959</v>
      </c>
      <c r="L6281" s="17" t="str">
        <f>IF(Table1[[#This Row],[Ordem_insumos]]&lt;&gt;0,VLOOKUP(Table1[[#This Row],[Codigo_servico]],Preencher_Orcamento!$B:$D,3,FALSE)*Table1[[#This Row],[Qtde_insumo]],"")</f>
        <v/>
      </c>
      <c r="M6281" s="17" t="str">
        <f>IF(Table1[[#This Row],[Ordem_insumos]]&lt;&gt;0,VLOOKUP(Table1[[#This Row],[Codigo_servico]],Preencher_Orcamento!$B:$D,3,FALSE)*Table1[[#This Row],[Subtotal_insumo]],"")</f>
        <v/>
      </c>
    </row>
    <row r="6282" spans="1:13" x14ac:dyDescent="0.25">
      <c r="A6282" s="6">
        <v>98266</v>
      </c>
      <c r="B6282" s="126">
        <v>1</v>
      </c>
      <c r="C6282" s="133"/>
      <c r="D6282" s="134">
        <v>2044</v>
      </c>
      <c r="E6282" s="7" t="s">
        <v>2193</v>
      </c>
      <c r="F6282" s="8" t="s">
        <v>2140</v>
      </c>
      <c r="G6282" s="16">
        <f>IFERROR(VLOOKUP(Table1[[#This Row],[Codigo_insumo]],BD_Insumos!$B:$E,4),"")</f>
        <v>13.596734305430379</v>
      </c>
      <c r="H6282" s="140">
        <v>0.3</v>
      </c>
      <c r="I6282" s="9"/>
      <c r="J6282" s="22">
        <f t="shared" si="98"/>
        <v>4.0790202916291136</v>
      </c>
      <c r="K6282" s="22" t="str">
        <f>IF(I6282&lt;&gt;"",SUMIF(Table1[Codigo_servico],A6282,Table1[Subtotal_insumo]),"")</f>
        <v/>
      </c>
      <c r="L6282" s="16">
        <f>IF(Table1[[#This Row],[Ordem_insumos]]&lt;&gt;0,VLOOKUP(Table1[[#This Row],[Codigo_servico]],Preencher_Orcamento!$B:$D,3,FALSE)*Table1[[#This Row],[Qtde_insumo]],"")</f>
        <v>0</v>
      </c>
      <c r="M6282" s="16">
        <f>IF(Table1[[#This Row],[Ordem_insumos]]&lt;&gt;0,VLOOKUP(Table1[[#This Row],[Codigo_servico]],Preencher_Orcamento!$B:$D,3,FALSE)*Table1[[#This Row],[Subtotal_insumo]],"")</f>
        <v>0</v>
      </c>
    </row>
    <row r="6283" spans="1:13" x14ac:dyDescent="0.25">
      <c r="A6283" s="6">
        <v>98266</v>
      </c>
      <c r="B6283" s="126">
        <v>2</v>
      </c>
      <c r="C6283" s="133"/>
      <c r="D6283" s="134">
        <v>2041</v>
      </c>
      <c r="E6283" s="7" t="s">
        <v>2192</v>
      </c>
      <c r="F6283" s="8" t="s">
        <v>2140</v>
      </c>
      <c r="G6283" s="16">
        <f>IFERROR(VLOOKUP(Table1[[#This Row],[Codigo_insumo]],BD_Insumos!$B:$E,4),"")</f>
        <v>18.820516146129485</v>
      </c>
      <c r="H6283" s="140">
        <v>0.3</v>
      </c>
      <c r="I6283" s="9"/>
      <c r="J6283" s="22">
        <f t="shared" si="98"/>
        <v>5.6461548438388451</v>
      </c>
      <c r="K6283" s="22" t="str">
        <f>IF(I6283&lt;&gt;"",SUMIF(Table1[Codigo_servico],A6283,Table1[Subtotal_insumo]),"")</f>
        <v/>
      </c>
      <c r="L6283" s="16">
        <f>IF(Table1[[#This Row],[Ordem_insumos]]&lt;&gt;0,VLOOKUP(Table1[[#This Row],[Codigo_servico]],Preencher_Orcamento!$B:$D,3,FALSE)*Table1[[#This Row],[Qtde_insumo]],"")</f>
        <v>0</v>
      </c>
      <c r="M6283" s="16">
        <f>IF(Table1[[#This Row],[Ordem_insumos]]&lt;&gt;0,VLOOKUP(Table1[[#This Row],[Codigo_servico]],Preencher_Orcamento!$B:$D,3,FALSE)*Table1[[#This Row],[Subtotal_insumo]],"")</f>
        <v>0</v>
      </c>
    </row>
    <row r="6284" spans="1:13" x14ac:dyDescent="0.25">
      <c r="A6284" s="6">
        <v>98266</v>
      </c>
      <c r="B6284" s="126">
        <v>3</v>
      </c>
      <c r="C6284" s="133"/>
      <c r="D6284" s="134">
        <v>56450</v>
      </c>
      <c r="E6284" s="7" t="s">
        <v>1463</v>
      </c>
      <c r="F6284" s="8" t="s">
        <v>457</v>
      </c>
      <c r="G6284" s="18">
        <f>IFERROR(VLOOKUP(Table1[[#This Row],[Codigo_insumo]],BD_Insumos!$B:$E,4),"")</f>
        <v>12.0953</v>
      </c>
      <c r="H6284" s="140">
        <v>1</v>
      </c>
      <c r="I6284" s="9"/>
      <c r="J6284" s="23">
        <f t="shared" si="98"/>
        <v>12.0953</v>
      </c>
      <c r="K6284" s="22" t="str">
        <f>IF(I6284&lt;&gt;"",SUMIF(Table1[Codigo_servico],A6284,Table1[Subtotal_insumo]),"")</f>
        <v/>
      </c>
      <c r="L6284" s="18">
        <f>IF(Table1[[#This Row],[Ordem_insumos]]&lt;&gt;0,VLOOKUP(Table1[[#This Row],[Codigo_servico]],Preencher_Orcamento!$B:$D,3,FALSE)*Table1[[#This Row],[Qtde_insumo]],"")</f>
        <v>0</v>
      </c>
      <c r="M6284" s="18">
        <f>IF(Table1[[#This Row],[Ordem_insumos]]&lt;&gt;0,VLOOKUP(Table1[[#This Row],[Codigo_servico]],Preencher_Orcamento!$B:$D,3,FALSE)*Table1[[#This Row],[Subtotal_insumo]],"")</f>
        <v>0</v>
      </c>
    </row>
    <row r="6285" spans="1:13" x14ac:dyDescent="0.25">
      <c r="A6285" s="3">
        <v>98267</v>
      </c>
      <c r="B6285" s="125">
        <v>0</v>
      </c>
      <c r="C6285" s="131" t="s">
        <v>3693</v>
      </c>
      <c r="D6285" s="132"/>
      <c r="E6285" s="4"/>
      <c r="F6285" s="4"/>
      <c r="G6285" s="17" t="str">
        <f>IFERROR(VLOOKUP(Table1[[#This Row],[Codigo_insumo]],BD_Insumos!$B:$E,4),"")</f>
        <v/>
      </c>
      <c r="H6285" s="139"/>
      <c r="I6285" s="5" t="s">
        <v>457</v>
      </c>
      <c r="J6285" s="20" t="str">
        <f t="shared" si="98"/>
        <v/>
      </c>
      <c r="K6285" s="21">
        <f>IF(I6285&lt;&gt;"",SUMIF(Table1[Codigo_servico],A6285,Table1[Subtotal_insumo]),"")</f>
        <v>30.62337513546796</v>
      </c>
      <c r="L6285" s="17" t="str">
        <f>IF(Table1[[#This Row],[Ordem_insumos]]&lt;&gt;0,VLOOKUP(Table1[[#This Row],[Codigo_servico]],Preencher_Orcamento!$B:$D,3,FALSE)*Table1[[#This Row],[Qtde_insumo]],"")</f>
        <v/>
      </c>
      <c r="M6285" s="17" t="str">
        <f>IF(Table1[[#This Row],[Ordem_insumos]]&lt;&gt;0,VLOOKUP(Table1[[#This Row],[Codigo_servico]],Preencher_Orcamento!$B:$D,3,FALSE)*Table1[[#This Row],[Subtotal_insumo]],"")</f>
        <v/>
      </c>
    </row>
    <row r="6286" spans="1:13" x14ac:dyDescent="0.25">
      <c r="A6286" s="6">
        <v>98267</v>
      </c>
      <c r="B6286" s="126">
        <v>1</v>
      </c>
      <c r="C6286" s="133"/>
      <c r="D6286" s="134">
        <v>56451</v>
      </c>
      <c r="E6286" s="7" t="s">
        <v>1464</v>
      </c>
      <c r="F6286" s="8" t="s">
        <v>457</v>
      </c>
      <c r="G6286" s="16">
        <f>IFERROR(VLOOKUP(Table1[[#This Row],[Codigo_insumo]],BD_Insumos!$B:$E,4),"")</f>
        <v>20.898199999999999</v>
      </c>
      <c r="H6286" s="140">
        <v>1</v>
      </c>
      <c r="I6286" s="9"/>
      <c r="J6286" s="22">
        <f t="shared" si="98"/>
        <v>20.898199999999999</v>
      </c>
      <c r="K6286" s="22" t="str">
        <f>IF(I6286&lt;&gt;"",SUMIF(Table1[Codigo_servico],A6286,Table1[Subtotal_insumo]),"")</f>
        <v/>
      </c>
      <c r="L6286" s="16">
        <f>IF(Table1[[#This Row],[Ordem_insumos]]&lt;&gt;0,VLOOKUP(Table1[[#This Row],[Codigo_servico]],Preencher_Orcamento!$B:$D,3,FALSE)*Table1[[#This Row],[Qtde_insumo]],"")</f>
        <v>0</v>
      </c>
      <c r="M6286" s="16">
        <f>IF(Table1[[#This Row],[Ordem_insumos]]&lt;&gt;0,VLOOKUP(Table1[[#This Row],[Codigo_servico]],Preencher_Orcamento!$B:$D,3,FALSE)*Table1[[#This Row],[Subtotal_insumo]],"")</f>
        <v>0</v>
      </c>
    </row>
    <row r="6287" spans="1:13" x14ac:dyDescent="0.25">
      <c r="A6287" s="6">
        <v>98267</v>
      </c>
      <c r="B6287" s="126">
        <v>2</v>
      </c>
      <c r="C6287" s="133"/>
      <c r="D6287" s="134">
        <v>2044</v>
      </c>
      <c r="E6287" s="7" t="s">
        <v>2193</v>
      </c>
      <c r="F6287" s="8" t="s">
        <v>2140</v>
      </c>
      <c r="G6287" s="16">
        <f>IFERROR(VLOOKUP(Table1[[#This Row],[Codigo_insumo]],BD_Insumos!$B:$E,4),"")</f>
        <v>13.596734305430379</v>
      </c>
      <c r="H6287" s="140">
        <v>0.3</v>
      </c>
      <c r="I6287" s="9"/>
      <c r="J6287" s="22">
        <f t="shared" si="98"/>
        <v>4.0790202916291136</v>
      </c>
      <c r="K6287" s="22" t="str">
        <f>IF(I6287&lt;&gt;"",SUMIF(Table1[Codigo_servico],A6287,Table1[Subtotal_insumo]),"")</f>
        <v/>
      </c>
      <c r="L6287" s="16">
        <f>IF(Table1[[#This Row],[Ordem_insumos]]&lt;&gt;0,VLOOKUP(Table1[[#This Row],[Codigo_servico]],Preencher_Orcamento!$B:$D,3,FALSE)*Table1[[#This Row],[Qtde_insumo]],"")</f>
        <v>0</v>
      </c>
      <c r="M6287" s="16">
        <f>IF(Table1[[#This Row],[Ordem_insumos]]&lt;&gt;0,VLOOKUP(Table1[[#This Row],[Codigo_servico]],Preencher_Orcamento!$B:$D,3,FALSE)*Table1[[#This Row],[Subtotal_insumo]],"")</f>
        <v>0</v>
      </c>
    </row>
    <row r="6288" spans="1:13" x14ac:dyDescent="0.25">
      <c r="A6288" s="6">
        <v>98267</v>
      </c>
      <c r="B6288" s="126">
        <v>3</v>
      </c>
      <c r="C6288" s="133"/>
      <c r="D6288" s="134">
        <v>2041</v>
      </c>
      <c r="E6288" s="7" t="s">
        <v>2192</v>
      </c>
      <c r="F6288" s="8" t="s">
        <v>2140</v>
      </c>
      <c r="G6288" s="18">
        <f>IFERROR(VLOOKUP(Table1[[#This Row],[Codigo_insumo]],BD_Insumos!$B:$E,4),"")</f>
        <v>18.820516146129485</v>
      </c>
      <c r="H6288" s="140">
        <v>0.3</v>
      </c>
      <c r="I6288" s="9"/>
      <c r="J6288" s="23">
        <f t="shared" si="98"/>
        <v>5.6461548438388451</v>
      </c>
      <c r="K6288" s="22" t="str">
        <f>IF(I6288&lt;&gt;"",SUMIF(Table1[Codigo_servico],A6288,Table1[Subtotal_insumo]),"")</f>
        <v/>
      </c>
      <c r="L6288" s="18">
        <f>IF(Table1[[#This Row],[Ordem_insumos]]&lt;&gt;0,VLOOKUP(Table1[[#This Row],[Codigo_servico]],Preencher_Orcamento!$B:$D,3,FALSE)*Table1[[#This Row],[Qtde_insumo]],"")</f>
        <v>0</v>
      </c>
      <c r="M6288" s="18">
        <f>IF(Table1[[#This Row],[Ordem_insumos]]&lt;&gt;0,VLOOKUP(Table1[[#This Row],[Codigo_servico]],Preencher_Orcamento!$B:$D,3,FALSE)*Table1[[#This Row],[Subtotal_insumo]],"")</f>
        <v>0</v>
      </c>
    </row>
    <row r="6289" spans="1:13" x14ac:dyDescent="0.25">
      <c r="A6289" s="3">
        <v>98268</v>
      </c>
      <c r="B6289" s="125">
        <v>0</v>
      </c>
      <c r="C6289" s="131" t="s">
        <v>3694</v>
      </c>
      <c r="D6289" s="132"/>
      <c r="E6289" s="4"/>
      <c r="F6289" s="4"/>
      <c r="G6289" s="17" t="str">
        <f>IFERROR(VLOOKUP(Table1[[#This Row],[Codigo_insumo]],BD_Insumos!$B:$E,4),"")</f>
        <v/>
      </c>
      <c r="H6289" s="139"/>
      <c r="I6289" s="5" t="s">
        <v>457</v>
      </c>
      <c r="J6289" s="20" t="str">
        <f t="shared" si="98"/>
        <v/>
      </c>
      <c r="K6289" s="21">
        <f>IF(I6289&lt;&gt;"",SUMIF(Table1[Codigo_servico],A6289,Table1[Subtotal_insumo]),"")</f>
        <v>32.997475135467958</v>
      </c>
      <c r="L6289" s="17" t="str">
        <f>IF(Table1[[#This Row],[Ordem_insumos]]&lt;&gt;0,VLOOKUP(Table1[[#This Row],[Codigo_servico]],Preencher_Orcamento!$B:$D,3,FALSE)*Table1[[#This Row],[Qtde_insumo]],"")</f>
        <v/>
      </c>
      <c r="M6289" s="17" t="str">
        <f>IF(Table1[[#This Row],[Ordem_insumos]]&lt;&gt;0,VLOOKUP(Table1[[#This Row],[Codigo_servico]],Preencher_Orcamento!$B:$D,3,FALSE)*Table1[[#This Row],[Subtotal_insumo]],"")</f>
        <v/>
      </c>
    </row>
    <row r="6290" spans="1:13" x14ac:dyDescent="0.25">
      <c r="A6290" s="6">
        <v>98268</v>
      </c>
      <c r="B6290" s="126">
        <v>1</v>
      </c>
      <c r="C6290" s="133"/>
      <c r="D6290" s="134">
        <v>2041</v>
      </c>
      <c r="E6290" s="7" t="s">
        <v>2192</v>
      </c>
      <c r="F6290" s="8" t="s">
        <v>2140</v>
      </c>
      <c r="G6290" s="16">
        <f>IFERROR(VLOOKUP(Table1[[#This Row],[Codigo_insumo]],BD_Insumos!$B:$E,4),"")</f>
        <v>18.820516146129485</v>
      </c>
      <c r="H6290" s="140">
        <v>0.3</v>
      </c>
      <c r="I6290" s="9"/>
      <c r="J6290" s="22">
        <f t="shared" si="98"/>
        <v>5.6461548438388451</v>
      </c>
      <c r="K6290" s="22" t="str">
        <f>IF(I6290&lt;&gt;"",SUMIF(Table1[Codigo_servico],A6290,Table1[Subtotal_insumo]),"")</f>
        <v/>
      </c>
      <c r="L6290" s="16">
        <f>IF(Table1[[#This Row],[Ordem_insumos]]&lt;&gt;0,VLOOKUP(Table1[[#This Row],[Codigo_servico]],Preencher_Orcamento!$B:$D,3,FALSE)*Table1[[#This Row],[Qtde_insumo]],"")</f>
        <v>0</v>
      </c>
      <c r="M6290" s="16">
        <f>IF(Table1[[#This Row],[Ordem_insumos]]&lt;&gt;0,VLOOKUP(Table1[[#This Row],[Codigo_servico]],Preencher_Orcamento!$B:$D,3,FALSE)*Table1[[#This Row],[Subtotal_insumo]],"")</f>
        <v>0</v>
      </c>
    </row>
    <row r="6291" spans="1:13" x14ac:dyDescent="0.25">
      <c r="A6291" s="6">
        <v>98268</v>
      </c>
      <c r="B6291" s="126">
        <v>2</v>
      </c>
      <c r="C6291" s="133"/>
      <c r="D6291" s="134">
        <v>2044</v>
      </c>
      <c r="E6291" s="7" t="s">
        <v>2193</v>
      </c>
      <c r="F6291" s="8" t="s">
        <v>2140</v>
      </c>
      <c r="G6291" s="16">
        <f>IFERROR(VLOOKUP(Table1[[#This Row],[Codigo_insumo]],BD_Insumos!$B:$E,4),"")</f>
        <v>13.596734305430379</v>
      </c>
      <c r="H6291" s="140">
        <v>0.3</v>
      </c>
      <c r="I6291" s="9"/>
      <c r="J6291" s="22">
        <f t="shared" si="98"/>
        <v>4.0790202916291136</v>
      </c>
      <c r="K6291" s="22" t="str">
        <f>IF(I6291&lt;&gt;"",SUMIF(Table1[Codigo_servico],A6291,Table1[Subtotal_insumo]),"")</f>
        <v/>
      </c>
      <c r="L6291" s="16">
        <f>IF(Table1[[#This Row],[Ordem_insumos]]&lt;&gt;0,VLOOKUP(Table1[[#This Row],[Codigo_servico]],Preencher_Orcamento!$B:$D,3,FALSE)*Table1[[#This Row],[Qtde_insumo]],"")</f>
        <v>0</v>
      </c>
      <c r="M6291" s="16">
        <f>IF(Table1[[#This Row],[Ordem_insumos]]&lt;&gt;0,VLOOKUP(Table1[[#This Row],[Codigo_servico]],Preencher_Orcamento!$B:$D,3,FALSE)*Table1[[#This Row],[Subtotal_insumo]],"")</f>
        <v>0</v>
      </c>
    </row>
    <row r="6292" spans="1:13" x14ac:dyDescent="0.25">
      <c r="A6292" s="6">
        <v>98268</v>
      </c>
      <c r="B6292" s="126">
        <v>3</v>
      </c>
      <c r="C6292" s="133"/>
      <c r="D6292" s="134">
        <v>56452</v>
      </c>
      <c r="E6292" s="7" t="s">
        <v>1465</v>
      </c>
      <c r="F6292" s="8" t="s">
        <v>457</v>
      </c>
      <c r="G6292" s="18">
        <f>IFERROR(VLOOKUP(Table1[[#This Row],[Codigo_insumo]],BD_Insumos!$B:$E,4),"")</f>
        <v>23.272300000000001</v>
      </c>
      <c r="H6292" s="140">
        <v>1</v>
      </c>
      <c r="I6292" s="9"/>
      <c r="J6292" s="23">
        <f t="shared" si="98"/>
        <v>23.272300000000001</v>
      </c>
      <c r="K6292" s="22" t="str">
        <f>IF(I6292&lt;&gt;"",SUMIF(Table1[Codigo_servico],A6292,Table1[Subtotal_insumo]),"")</f>
        <v/>
      </c>
      <c r="L6292" s="18">
        <f>IF(Table1[[#This Row],[Ordem_insumos]]&lt;&gt;0,VLOOKUP(Table1[[#This Row],[Codigo_servico]],Preencher_Orcamento!$B:$D,3,FALSE)*Table1[[#This Row],[Qtde_insumo]],"")</f>
        <v>0</v>
      </c>
      <c r="M6292" s="18">
        <f>IF(Table1[[#This Row],[Ordem_insumos]]&lt;&gt;0,VLOOKUP(Table1[[#This Row],[Codigo_servico]],Preencher_Orcamento!$B:$D,3,FALSE)*Table1[[#This Row],[Subtotal_insumo]],"")</f>
        <v>0</v>
      </c>
    </row>
    <row r="6293" spans="1:13" x14ac:dyDescent="0.25">
      <c r="A6293" s="3">
        <v>98269</v>
      </c>
      <c r="B6293" s="125">
        <v>0</v>
      </c>
      <c r="C6293" s="131" t="s">
        <v>3695</v>
      </c>
      <c r="D6293" s="132"/>
      <c r="E6293" s="4"/>
      <c r="F6293" s="4"/>
      <c r="G6293" s="17" t="str">
        <f>IFERROR(VLOOKUP(Table1[[#This Row],[Codigo_insumo]],BD_Insumos!$B:$E,4),"")</f>
        <v/>
      </c>
      <c r="H6293" s="139"/>
      <c r="I6293" s="5" t="s">
        <v>457</v>
      </c>
      <c r="J6293" s="20" t="str">
        <f t="shared" si="98"/>
        <v/>
      </c>
      <c r="K6293" s="21">
        <f>IF(I6293&lt;&gt;"",SUMIF(Table1[Codigo_servico],A6293,Table1[Subtotal_insumo]),"")</f>
        <v>38.128875135467958</v>
      </c>
      <c r="L6293" s="17" t="str">
        <f>IF(Table1[[#This Row],[Ordem_insumos]]&lt;&gt;0,VLOOKUP(Table1[[#This Row],[Codigo_servico]],Preencher_Orcamento!$B:$D,3,FALSE)*Table1[[#This Row],[Qtde_insumo]],"")</f>
        <v/>
      </c>
      <c r="M6293" s="17" t="str">
        <f>IF(Table1[[#This Row],[Ordem_insumos]]&lt;&gt;0,VLOOKUP(Table1[[#This Row],[Codigo_servico]],Preencher_Orcamento!$B:$D,3,FALSE)*Table1[[#This Row],[Subtotal_insumo]],"")</f>
        <v/>
      </c>
    </row>
    <row r="6294" spans="1:13" x14ac:dyDescent="0.25">
      <c r="A6294" s="6">
        <v>98269</v>
      </c>
      <c r="B6294" s="126">
        <v>1</v>
      </c>
      <c r="C6294" s="133"/>
      <c r="D6294" s="134">
        <v>2044</v>
      </c>
      <c r="E6294" s="7" t="s">
        <v>2193</v>
      </c>
      <c r="F6294" s="8" t="s">
        <v>2140</v>
      </c>
      <c r="G6294" s="16">
        <f>IFERROR(VLOOKUP(Table1[[#This Row],[Codigo_insumo]],BD_Insumos!$B:$E,4),"")</f>
        <v>13.596734305430379</v>
      </c>
      <c r="H6294" s="140">
        <v>0.3</v>
      </c>
      <c r="I6294" s="9"/>
      <c r="J6294" s="22">
        <f t="shared" si="98"/>
        <v>4.0790202916291136</v>
      </c>
      <c r="K6294" s="22" t="str">
        <f>IF(I6294&lt;&gt;"",SUMIF(Table1[Codigo_servico],A6294,Table1[Subtotal_insumo]),"")</f>
        <v/>
      </c>
      <c r="L6294" s="16">
        <f>IF(Table1[[#This Row],[Ordem_insumos]]&lt;&gt;0,VLOOKUP(Table1[[#This Row],[Codigo_servico]],Preencher_Orcamento!$B:$D,3,FALSE)*Table1[[#This Row],[Qtde_insumo]],"")</f>
        <v>0</v>
      </c>
      <c r="M6294" s="16">
        <f>IF(Table1[[#This Row],[Ordem_insumos]]&lt;&gt;0,VLOOKUP(Table1[[#This Row],[Codigo_servico]],Preencher_Orcamento!$B:$D,3,FALSE)*Table1[[#This Row],[Subtotal_insumo]],"")</f>
        <v>0</v>
      </c>
    </row>
    <row r="6295" spans="1:13" x14ac:dyDescent="0.25">
      <c r="A6295" s="6">
        <v>98269</v>
      </c>
      <c r="B6295" s="126">
        <v>2</v>
      </c>
      <c r="C6295" s="133"/>
      <c r="D6295" s="134">
        <v>2041</v>
      </c>
      <c r="E6295" s="7" t="s">
        <v>2192</v>
      </c>
      <c r="F6295" s="8" t="s">
        <v>2140</v>
      </c>
      <c r="G6295" s="16">
        <f>IFERROR(VLOOKUP(Table1[[#This Row],[Codigo_insumo]],BD_Insumos!$B:$E,4),"")</f>
        <v>18.820516146129485</v>
      </c>
      <c r="H6295" s="140">
        <v>0.3</v>
      </c>
      <c r="I6295" s="9"/>
      <c r="J6295" s="22">
        <f t="shared" si="98"/>
        <v>5.6461548438388451</v>
      </c>
      <c r="K6295" s="22" t="str">
        <f>IF(I6295&lt;&gt;"",SUMIF(Table1[Codigo_servico],A6295,Table1[Subtotal_insumo]),"")</f>
        <v/>
      </c>
      <c r="L6295" s="16">
        <f>IF(Table1[[#This Row],[Ordem_insumos]]&lt;&gt;0,VLOOKUP(Table1[[#This Row],[Codigo_servico]],Preencher_Orcamento!$B:$D,3,FALSE)*Table1[[#This Row],[Qtde_insumo]],"")</f>
        <v>0</v>
      </c>
      <c r="M6295" s="16">
        <f>IF(Table1[[#This Row],[Ordem_insumos]]&lt;&gt;0,VLOOKUP(Table1[[#This Row],[Codigo_servico]],Preencher_Orcamento!$B:$D,3,FALSE)*Table1[[#This Row],[Subtotal_insumo]],"")</f>
        <v>0</v>
      </c>
    </row>
    <row r="6296" spans="1:13" x14ac:dyDescent="0.25">
      <c r="A6296" s="6">
        <v>98269</v>
      </c>
      <c r="B6296" s="126">
        <v>3</v>
      </c>
      <c r="C6296" s="133"/>
      <c r="D6296" s="134">
        <v>56453</v>
      </c>
      <c r="E6296" s="7" t="s">
        <v>1466</v>
      </c>
      <c r="F6296" s="8" t="s">
        <v>457</v>
      </c>
      <c r="G6296" s="18">
        <f>IFERROR(VLOOKUP(Table1[[#This Row],[Codigo_insumo]],BD_Insumos!$B:$E,4),"")</f>
        <v>28.403700000000001</v>
      </c>
      <c r="H6296" s="140">
        <v>1</v>
      </c>
      <c r="I6296" s="9"/>
      <c r="J6296" s="23">
        <f t="shared" si="98"/>
        <v>28.403700000000001</v>
      </c>
      <c r="K6296" s="22" t="str">
        <f>IF(I6296&lt;&gt;"",SUMIF(Table1[Codigo_servico],A6296,Table1[Subtotal_insumo]),"")</f>
        <v/>
      </c>
      <c r="L6296" s="18">
        <f>IF(Table1[[#This Row],[Ordem_insumos]]&lt;&gt;0,VLOOKUP(Table1[[#This Row],[Codigo_servico]],Preencher_Orcamento!$B:$D,3,FALSE)*Table1[[#This Row],[Qtde_insumo]],"")</f>
        <v>0</v>
      </c>
      <c r="M6296" s="18">
        <f>IF(Table1[[#This Row],[Ordem_insumos]]&lt;&gt;0,VLOOKUP(Table1[[#This Row],[Codigo_servico]],Preencher_Orcamento!$B:$D,3,FALSE)*Table1[[#This Row],[Subtotal_insumo]],"")</f>
        <v>0</v>
      </c>
    </row>
    <row r="6297" spans="1:13" x14ac:dyDescent="0.25">
      <c r="A6297" s="3">
        <v>98275</v>
      </c>
      <c r="B6297" s="125">
        <v>0</v>
      </c>
      <c r="C6297" s="131" t="s">
        <v>3696</v>
      </c>
      <c r="D6297" s="132"/>
      <c r="E6297" s="4"/>
      <c r="F6297" s="4"/>
      <c r="G6297" s="17" t="str">
        <f>IFERROR(VLOOKUP(Table1[[#This Row],[Codigo_insumo]],BD_Insumos!$B:$E,4),"")</f>
        <v/>
      </c>
      <c r="H6297" s="139"/>
      <c r="I6297" s="5" t="s">
        <v>457</v>
      </c>
      <c r="J6297" s="20" t="str">
        <f t="shared" si="98"/>
        <v/>
      </c>
      <c r="K6297" s="21">
        <f>IF(I6297&lt;&gt;"",SUMIF(Table1[Codigo_servico],A6297,Table1[Subtotal_insumo]),"")</f>
        <v>13.396175135467958</v>
      </c>
      <c r="L6297" s="17" t="str">
        <f>IF(Table1[[#This Row],[Ordem_insumos]]&lt;&gt;0,VLOOKUP(Table1[[#This Row],[Codigo_servico]],Preencher_Orcamento!$B:$D,3,FALSE)*Table1[[#This Row],[Qtde_insumo]],"")</f>
        <v/>
      </c>
      <c r="M6297" s="17" t="str">
        <f>IF(Table1[[#This Row],[Ordem_insumos]]&lt;&gt;0,VLOOKUP(Table1[[#This Row],[Codigo_servico]],Preencher_Orcamento!$B:$D,3,FALSE)*Table1[[#This Row],[Subtotal_insumo]],"")</f>
        <v/>
      </c>
    </row>
    <row r="6298" spans="1:13" x14ac:dyDescent="0.25">
      <c r="A6298" s="6">
        <v>98275</v>
      </c>
      <c r="B6298" s="126">
        <v>1</v>
      </c>
      <c r="C6298" s="133"/>
      <c r="D6298" s="134">
        <v>56460</v>
      </c>
      <c r="E6298" s="7" t="s">
        <v>1467</v>
      </c>
      <c r="F6298" s="8" t="s">
        <v>457</v>
      </c>
      <c r="G6298" s="16">
        <f>IFERROR(VLOOKUP(Table1[[#This Row],[Codigo_insumo]],BD_Insumos!$B:$E,4),"")</f>
        <v>3.6709999999999998</v>
      </c>
      <c r="H6298" s="140">
        <v>1</v>
      </c>
      <c r="I6298" s="9"/>
      <c r="J6298" s="22">
        <f t="shared" si="98"/>
        <v>3.6709999999999998</v>
      </c>
      <c r="K6298" s="22" t="str">
        <f>IF(I6298&lt;&gt;"",SUMIF(Table1[Codigo_servico],A6298,Table1[Subtotal_insumo]),"")</f>
        <v/>
      </c>
      <c r="L6298" s="16">
        <f>IF(Table1[[#This Row],[Ordem_insumos]]&lt;&gt;0,VLOOKUP(Table1[[#This Row],[Codigo_servico]],Preencher_Orcamento!$B:$D,3,FALSE)*Table1[[#This Row],[Qtde_insumo]],"")</f>
        <v>0</v>
      </c>
      <c r="M6298" s="16">
        <f>IF(Table1[[#This Row],[Ordem_insumos]]&lt;&gt;0,VLOOKUP(Table1[[#This Row],[Codigo_servico]],Preencher_Orcamento!$B:$D,3,FALSE)*Table1[[#This Row],[Subtotal_insumo]],"")</f>
        <v>0</v>
      </c>
    </row>
    <row r="6299" spans="1:13" x14ac:dyDescent="0.25">
      <c r="A6299" s="6">
        <v>98275</v>
      </c>
      <c r="B6299" s="126">
        <v>2</v>
      </c>
      <c r="C6299" s="133"/>
      <c r="D6299" s="134">
        <v>2041</v>
      </c>
      <c r="E6299" s="7" t="s">
        <v>2192</v>
      </c>
      <c r="F6299" s="8" t="s">
        <v>2140</v>
      </c>
      <c r="G6299" s="16">
        <f>IFERROR(VLOOKUP(Table1[[#This Row],[Codigo_insumo]],BD_Insumos!$B:$E,4),"")</f>
        <v>18.820516146129485</v>
      </c>
      <c r="H6299" s="140">
        <v>0.3</v>
      </c>
      <c r="I6299" s="9"/>
      <c r="J6299" s="22">
        <f t="shared" si="98"/>
        <v>5.6461548438388451</v>
      </c>
      <c r="K6299" s="22" t="str">
        <f>IF(I6299&lt;&gt;"",SUMIF(Table1[Codigo_servico],A6299,Table1[Subtotal_insumo]),"")</f>
        <v/>
      </c>
      <c r="L6299" s="16">
        <f>IF(Table1[[#This Row],[Ordem_insumos]]&lt;&gt;0,VLOOKUP(Table1[[#This Row],[Codigo_servico]],Preencher_Orcamento!$B:$D,3,FALSE)*Table1[[#This Row],[Qtde_insumo]],"")</f>
        <v>0</v>
      </c>
      <c r="M6299" s="16">
        <f>IF(Table1[[#This Row],[Ordem_insumos]]&lt;&gt;0,VLOOKUP(Table1[[#This Row],[Codigo_servico]],Preencher_Orcamento!$B:$D,3,FALSE)*Table1[[#This Row],[Subtotal_insumo]],"")</f>
        <v>0</v>
      </c>
    </row>
    <row r="6300" spans="1:13" x14ac:dyDescent="0.25">
      <c r="A6300" s="6">
        <v>98275</v>
      </c>
      <c r="B6300" s="126">
        <v>3</v>
      </c>
      <c r="C6300" s="133"/>
      <c r="D6300" s="134">
        <v>2044</v>
      </c>
      <c r="E6300" s="7" t="s">
        <v>2193</v>
      </c>
      <c r="F6300" s="8" t="s">
        <v>2140</v>
      </c>
      <c r="G6300" s="18">
        <f>IFERROR(VLOOKUP(Table1[[#This Row],[Codigo_insumo]],BD_Insumos!$B:$E,4),"")</f>
        <v>13.596734305430379</v>
      </c>
      <c r="H6300" s="140">
        <v>0.3</v>
      </c>
      <c r="I6300" s="9"/>
      <c r="J6300" s="23">
        <f t="shared" si="98"/>
        <v>4.0790202916291136</v>
      </c>
      <c r="K6300" s="22" t="str">
        <f>IF(I6300&lt;&gt;"",SUMIF(Table1[Codigo_servico],A6300,Table1[Subtotal_insumo]),"")</f>
        <v/>
      </c>
      <c r="L6300" s="18">
        <f>IF(Table1[[#This Row],[Ordem_insumos]]&lt;&gt;0,VLOOKUP(Table1[[#This Row],[Codigo_servico]],Preencher_Orcamento!$B:$D,3,FALSE)*Table1[[#This Row],[Qtde_insumo]],"")</f>
        <v>0</v>
      </c>
      <c r="M6300" s="18">
        <f>IF(Table1[[#This Row],[Ordem_insumos]]&lt;&gt;0,VLOOKUP(Table1[[#This Row],[Codigo_servico]],Preencher_Orcamento!$B:$D,3,FALSE)*Table1[[#This Row],[Subtotal_insumo]],"")</f>
        <v>0</v>
      </c>
    </row>
    <row r="6301" spans="1:13" x14ac:dyDescent="0.25">
      <c r="A6301" s="3">
        <v>98277</v>
      </c>
      <c r="B6301" s="125">
        <v>0</v>
      </c>
      <c r="C6301" s="131" t="s">
        <v>3697</v>
      </c>
      <c r="D6301" s="132"/>
      <c r="E6301" s="4"/>
      <c r="F6301" s="4"/>
      <c r="G6301" s="17" t="str">
        <f>IFERROR(VLOOKUP(Table1[[#This Row],[Codigo_insumo]],BD_Insumos!$B:$E,4),"")</f>
        <v/>
      </c>
      <c r="H6301" s="139"/>
      <c r="I6301" s="5" t="s">
        <v>457</v>
      </c>
      <c r="J6301" s="20" t="str">
        <f t="shared" si="98"/>
        <v/>
      </c>
      <c r="K6301" s="21">
        <f>IF(I6301&lt;&gt;"",SUMIF(Table1[Codigo_servico],A6301,Table1[Subtotal_insumo]),"")</f>
        <v>56.323375135467955</v>
      </c>
      <c r="L6301" s="17" t="str">
        <f>IF(Table1[[#This Row],[Ordem_insumos]]&lt;&gt;0,VLOOKUP(Table1[[#This Row],[Codigo_servico]],Preencher_Orcamento!$B:$D,3,FALSE)*Table1[[#This Row],[Qtde_insumo]],"")</f>
        <v/>
      </c>
      <c r="M6301" s="17" t="str">
        <f>IF(Table1[[#This Row],[Ordem_insumos]]&lt;&gt;0,VLOOKUP(Table1[[#This Row],[Codigo_servico]],Preencher_Orcamento!$B:$D,3,FALSE)*Table1[[#This Row],[Subtotal_insumo]],"")</f>
        <v/>
      </c>
    </row>
    <row r="6302" spans="1:13" ht="26.25" x14ac:dyDescent="0.25">
      <c r="A6302" s="6">
        <v>98277</v>
      </c>
      <c r="B6302" s="126">
        <v>1</v>
      </c>
      <c r="C6302" s="133"/>
      <c r="D6302" s="134">
        <v>56464</v>
      </c>
      <c r="E6302" s="7" t="s">
        <v>1468</v>
      </c>
      <c r="F6302" s="8" t="s">
        <v>457</v>
      </c>
      <c r="G6302" s="16">
        <f>IFERROR(VLOOKUP(Table1[[#This Row],[Codigo_insumo]],BD_Insumos!$B:$E,4),"")</f>
        <v>46.598199999999999</v>
      </c>
      <c r="H6302" s="140">
        <v>1</v>
      </c>
      <c r="I6302" s="9"/>
      <c r="J6302" s="22">
        <f t="shared" si="98"/>
        <v>46.598199999999999</v>
      </c>
      <c r="K6302" s="22" t="str">
        <f>IF(I6302&lt;&gt;"",SUMIF(Table1[Codigo_servico],A6302,Table1[Subtotal_insumo]),"")</f>
        <v/>
      </c>
      <c r="L6302" s="16">
        <f>IF(Table1[[#This Row],[Ordem_insumos]]&lt;&gt;0,VLOOKUP(Table1[[#This Row],[Codigo_servico]],Preencher_Orcamento!$B:$D,3,FALSE)*Table1[[#This Row],[Qtde_insumo]],"")</f>
        <v>0</v>
      </c>
      <c r="M6302" s="16">
        <f>IF(Table1[[#This Row],[Ordem_insumos]]&lt;&gt;0,VLOOKUP(Table1[[#This Row],[Codigo_servico]],Preencher_Orcamento!$B:$D,3,FALSE)*Table1[[#This Row],[Subtotal_insumo]],"")</f>
        <v>0</v>
      </c>
    </row>
    <row r="6303" spans="1:13" x14ac:dyDescent="0.25">
      <c r="A6303" s="6">
        <v>98277</v>
      </c>
      <c r="B6303" s="126">
        <v>2</v>
      </c>
      <c r="C6303" s="133"/>
      <c r="D6303" s="134">
        <v>2041</v>
      </c>
      <c r="E6303" s="7" t="s">
        <v>2192</v>
      </c>
      <c r="F6303" s="8" t="s">
        <v>2140</v>
      </c>
      <c r="G6303" s="16">
        <f>IFERROR(VLOOKUP(Table1[[#This Row],[Codigo_insumo]],BD_Insumos!$B:$E,4),"")</f>
        <v>18.820516146129485</v>
      </c>
      <c r="H6303" s="140">
        <v>0.3</v>
      </c>
      <c r="I6303" s="9"/>
      <c r="J6303" s="22">
        <f t="shared" si="98"/>
        <v>5.6461548438388451</v>
      </c>
      <c r="K6303" s="22" t="str">
        <f>IF(I6303&lt;&gt;"",SUMIF(Table1[Codigo_servico],A6303,Table1[Subtotal_insumo]),"")</f>
        <v/>
      </c>
      <c r="L6303" s="16">
        <f>IF(Table1[[#This Row],[Ordem_insumos]]&lt;&gt;0,VLOOKUP(Table1[[#This Row],[Codigo_servico]],Preencher_Orcamento!$B:$D,3,FALSE)*Table1[[#This Row],[Qtde_insumo]],"")</f>
        <v>0</v>
      </c>
      <c r="M6303" s="16">
        <f>IF(Table1[[#This Row],[Ordem_insumos]]&lt;&gt;0,VLOOKUP(Table1[[#This Row],[Codigo_servico]],Preencher_Orcamento!$B:$D,3,FALSE)*Table1[[#This Row],[Subtotal_insumo]],"")</f>
        <v>0</v>
      </c>
    </row>
    <row r="6304" spans="1:13" x14ac:dyDescent="0.25">
      <c r="A6304" s="6">
        <v>98277</v>
      </c>
      <c r="B6304" s="126">
        <v>3</v>
      </c>
      <c r="C6304" s="133"/>
      <c r="D6304" s="134">
        <v>2044</v>
      </c>
      <c r="E6304" s="7" t="s">
        <v>2193</v>
      </c>
      <c r="F6304" s="8" t="s">
        <v>2140</v>
      </c>
      <c r="G6304" s="18">
        <f>IFERROR(VLOOKUP(Table1[[#This Row],[Codigo_insumo]],BD_Insumos!$B:$E,4),"")</f>
        <v>13.596734305430379</v>
      </c>
      <c r="H6304" s="140">
        <v>0.3</v>
      </c>
      <c r="I6304" s="9"/>
      <c r="J6304" s="23">
        <f t="shared" si="98"/>
        <v>4.0790202916291136</v>
      </c>
      <c r="K6304" s="22" t="str">
        <f>IF(I6304&lt;&gt;"",SUMIF(Table1[Codigo_servico],A6304,Table1[Subtotal_insumo]),"")</f>
        <v/>
      </c>
      <c r="L6304" s="18">
        <f>IF(Table1[[#This Row],[Ordem_insumos]]&lt;&gt;0,VLOOKUP(Table1[[#This Row],[Codigo_servico]],Preencher_Orcamento!$B:$D,3,FALSE)*Table1[[#This Row],[Qtde_insumo]],"")</f>
        <v>0</v>
      </c>
      <c r="M6304" s="18">
        <f>IF(Table1[[#This Row],[Ordem_insumos]]&lt;&gt;0,VLOOKUP(Table1[[#This Row],[Codigo_servico]],Preencher_Orcamento!$B:$D,3,FALSE)*Table1[[#This Row],[Subtotal_insumo]],"")</f>
        <v>0</v>
      </c>
    </row>
    <row r="6305" spans="1:13" x14ac:dyDescent="0.25">
      <c r="A6305" s="3">
        <v>98290</v>
      </c>
      <c r="B6305" s="125">
        <v>0</v>
      </c>
      <c r="C6305" s="131" t="s">
        <v>3698</v>
      </c>
      <c r="D6305" s="132"/>
      <c r="E6305" s="4"/>
      <c r="F6305" s="4"/>
      <c r="G6305" s="17" t="str">
        <f>IFERROR(VLOOKUP(Table1[[#This Row],[Codigo_insumo]],BD_Insumos!$B:$E,4),"")</f>
        <v/>
      </c>
      <c r="H6305" s="139"/>
      <c r="I6305" s="5" t="s">
        <v>457</v>
      </c>
      <c r="J6305" s="20" t="str">
        <f t="shared" si="98"/>
        <v/>
      </c>
      <c r="K6305" s="21">
        <f>IF(I6305&lt;&gt;"",SUMIF(Table1[Codigo_servico],A6305,Table1[Subtotal_insumo]),"")</f>
        <v>8.7294500903119729</v>
      </c>
      <c r="L6305" s="17" t="str">
        <f>IF(Table1[[#This Row],[Ordem_insumos]]&lt;&gt;0,VLOOKUP(Table1[[#This Row],[Codigo_servico]],Preencher_Orcamento!$B:$D,3,FALSE)*Table1[[#This Row],[Qtde_insumo]],"")</f>
        <v/>
      </c>
      <c r="M6305" s="17" t="str">
        <f>IF(Table1[[#This Row],[Ordem_insumos]]&lt;&gt;0,VLOOKUP(Table1[[#This Row],[Codigo_servico]],Preencher_Orcamento!$B:$D,3,FALSE)*Table1[[#This Row],[Subtotal_insumo]],"")</f>
        <v/>
      </c>
    </row>
    <row r="6306" spans="1:13" x14ac:dyDescent="0.25">
      <c r="A6306" s="6">
        <v>98290</v>
      </c>
      <c r="B6306" s="126">
        <v>1</v>
      </c>
      <c r="C6306" s="133"/>
      <c r="D6306" s="134">
        <v>2044</v>
      </c>
      <c r="E6306" s="7" t="s">
        <v>2193</v>
      </c>
      <c r="F6306" s="8" t="s">
        <v>2140</v>
      </c>
      <c r="G6306" s="16">
        <f>IFERROR(VLOOKUP(Table1[[#This Row],[Codigo_insumo]],BD_Insumos!$B:$E,4),"")</f>
        <v>13.596734305430379</v>
      </c>
      <c r="H6306" s="140">
        <v>0.2</v>
      </c>
      <c r="I6306" s="9"/>
      <c r="J6306" s="22">
        <f t="shared" si="98"/>
        <v>2.719346861086076</v>
      </c>
      <c r="K6306" s="22" t="str">
        <f>IF(I6306&lt;&gt;"",SUMIF(Table1[Codigo_servico],A6306,Table1[Subtotal_insumo]),"")</f>
        <v/>
      </c>
      <c r="L6306" s="16">
        <f>IF(Table1[[#This Row],[Ordem_insumos]]&lt;&gt;0,VLOOKUP(Table1[[#This Row],[Codigo_servico]],Preencher_Orcamento!$B:$D,3,FALSE)*Table1[[#This Row],[Qtde_insumo]],"")</f>
        <v>0</v>
      </c>
      <c r="M6306" s="16">
        <f>IF(Table1[[#This Row],[Ordem_insumos]]&lt;&gt;0,VLOOKUP(Table1[[#This Row],[Codigo_servico]],Preencher_Orcamento!$B:$D,3,FALSE)*Table1[[#This Row],[Subtotal_insumo]],"")</f>
        <v>0</v>
      </c>
    </row>
    <row r="6307" spans="1:13" x14ac:dyDescent="0.25">
      <c r="A6307" s="6">
        <v>98290</v>
      </c>
      <c r="B6307" s="126">
        <v>2</v>
      </c>
      <c r="C6307" s="133"/>
      <c r="D6307" s="134">
        <v>2041</v>
      </c>
      <c r="E6307" s="7" t="s">
        <v>2192</v>
      </c>
      <c r="F6307" s="8" t="s">
        <v>2140</v>
      </c>
      <c r="G6307" s="16">
        <f>IFERROR(VLOOKUP(Table1[[#This Row],[Codigo_insumo]],BD_Insumos!$B:$E,4),"")</f>
        <v>18.820516146129485</v>
      </c>
      <c r="H6307" s="140">
        <v>0.2</v>
      </c>
      <c r="I6307" s="9"/>
      <c r="J6307" s="22">
        <f t="shared" si="98"/>
        <v>3.7641032292258974</v>
      </c>
      <c r="K6307" s="22" t="str">
        <f>IF(I6307&lt;&gt;"",SUMIF(Table1[Codigo_servico],A6307,Table1[Subtotal_insumo]),"")</f>
        <v/>
      </c>
      <c r="L6307" s="16">
        <f>IF(Table1[[#This Row],[Ordem_insumos]]&lt;&gt;0,VLOOKUP(Table1[[#This Row],[Codigo_servico]],Preencher_Orcamento!$B:$D,3,FALSE)*Table1[[#This Row],[Qtde_insumo]],"")</f>
        <v>0</v>
      </c>
      <c r="M6307" s="16">
        <f>IF(Table1[[#This Row],[Ordem_insumos]]&lt;&gt;0,VLOOKUP(Table1[[#This Row],[Codigo_servico]],Preencher_Orcamento!$B:$D,3,FALSE)*Table1[[#This Row],[Subtotal_insumo]],"")</f>
        <v>0</v>
      </c>
    </row>
    <row r="6308" spans="1:13" ht="26.25" x14ac:dyDescent="0.25">
      <c r="A6308" s="6">
        <v>98290</v>
      </c>
      <c r="B6308" s="126">
        <v>3</v>
      </c>
      <c r="C6308" s="133"/>
      <c r="D6308" s="134">
        <v>55270</v>
      </c>
      <c r="E6308" s="7" t="s">
        <v>1362</v>
      </c>
      <c r="F6308" s="8" t="s">
        <v>457</v>
      </c>
      <c r="G6308" s="18">
        <f>IFERROR(VLOOKUP(Table1[[#This Row],[Codigo_insumo]],BD_Insumos!$B:$E,4),"")</f>
        <v>2.246</v>
      </c>
      <c r="H6308" s="140">
        <v>1</v>
      </c>
      <c r="I6308" s="9"/>
      <c r="J6308" s="23">
        <f t="shared" si="98"/>
        <v>2.246</v>
      </c>
      <c r="K6308" s="22" t="str">
        <f>IF(I6308&lt;&gt;"",SUMIF(Table1[Codigo_servico],A6308,Table1[Subtotal_insumo]),"")</f>
        <v/>
      </c>
      <c r="L6308" s="18">
        <f>IF(Table1[[#This Row],[Ordem_insumos]]&lt;&gt;0,VLOOKUP(Table1[[#This Row],[Codigo_servico]],Preencher_Orcamento!$B:$D,3,FALSE)*Table1[[#This Row],[Qtde_insumo]],"")</f>
        <v>0</v>
      </c>
      <c r="M6308" s="18">
        <f>IF(Table1[[#This Row],[Ordem_insumos]]&lt;&gt;0,VLOOKUP(Table1[[#This Row],[Codigo_servico]],Preencher_Orcamento!$B:$D,3,FALSE)*Table1[[#This Row],[Subtotal_insumo]],"")</f>
        <v>0</v>
      </c>
    </row>
    <row r="6309" spans="1:13" x14ac:dyDescent="0.25">
      <c r="A6309" s="3">
        <v>98291</v>
      </c>
      <c r="B6309" s="125">
        <v>0</v>
      </c>
      <c r="C6309" s="131" t="s">
        <v>1363</v>
      </c>
      <c r="D6309" s="132"/>
      <c r="E6309" s="4"/>
      <c r="F6309" s="4"/>
      <c r="G6309" s="17" t="str">
        <f>IFERROR(VLOOKUP(Table1[[#This Row],[Codigo_insumo]],BD_Insumos!$B:$E,4),"")</f>
        <v/>
      </c>
      <c r="H6309" s="139"/>
      <c r="I6309" s="5" t="s">
        <v>457</v>
      </c>
      <c r="J6309" s="20" t="str">
        <f t="shared" si="98"/>
        <v/>
      </c>
      <c r="K6309" s="21">
        <f>IF(I6309&lt;&gt;"",SUMIF(Table1[Codigo_servico],A6309,Table1[Subtotal_insumo]),"")</f>
        <v>73.049100180623952</v>
      </c>
      <c r="L6309" s="17" t="str">
        <f>IF(Table1[[#This Row],[Ordem_insumos]]&lt;&gt;0,VLOOKUP(Table1[[#This Row],[Codigo_servico]],Preencher_Orcamento!$B:$D,3,FALSE)*Table1[[#This Row],[Qtde_insumo]],"")</f>
        <v/>
      </c>
      <c r="M6309" s="17" t="str">
        <f>IF(Table1[[#This Row],[Ordem_insumos]]&lt;&gt;0,VLOOKUP(Table1[[#This Row],[Codigo_servico]],Preencher_Orcamento!$B:$D,3,FALSE)*Table1[[#This Row],[Subtotal_insumo]],"")</f>
        <v/>
      </c>
    </row>
    <row r="6310" spans="1:13" x14ac:dyDescent="0.25">
      <c r="A6310" s="6">
        <v>98291</v>
      </c>
      <c r="B6310" s="126">
        <v>1</v>
      </c>
      <c r="C6310" s="133"/>
      <c r="D6310" s="134">
        <v>2044</v>
      </c>
      <c r="E6310" s="7" t="s">
        <v>2193</v>
      </c>
      <c r="F6310" s="8" t="s">
        <v>2140</v>
      </c>
      <c r="G6310" s="16">
        <f>IFERROR(VLOOKUP(Table1[[#This Row],[Codigo_insumo]],BD_Insumos!$B:$E,4),"")</f>
        <v>13.596734305430379</v>
      </c>
      <c r="H6310" s="140">
        <v>0.4</v>
      </c>
      <c r="I6310" s="9"/>
      <c r="J6310" s="22">
        <f t="shared" si="98"/>
        <v>5.4386937221721521</v>
      </c>
      <c r="K6310" s="22" t="str">
        <f>IF(I6310&lt;&gt;"",SUMIF(Table1[Codigo_servico],A6310,Table1[Subtotal_insumo]),"")</f>
        <v/>
      </c>
      <c r="L6310" s="16">
        <f>IF(Table1[[#This Row],[Ordem_insumos]]&lt;&gt;0,VLOOKUP(Table1[[#This Row],[Codigo_servico]],Preencher_Orcamento!$B:$D,3,FALSE)*Table1[[#This Row],[Qtde_insumo]],"")</f>
        <v>0</v>
      </c>
      <c r="M6310" s="16">
        <f>IF(Table1[[#This Row],[Ordem_insumos]]&lt;&gt;0,VLOOKUP(Table1[[#This Row],[Codigo_servico]],Preencher_Orcamento!$B:$D,3,FALSE)*Table1[[#This Row],[Subtotal_insumo]],"")</f>
        <v>0</v>
      </c>
    </row>
    <row r="6311" spans="1:13" x14ac:dyDescent="0.25">
      <c r="A6311" s="6">
        <v>98291</v>
      </c>
      <c r="B6311" s="126">
        <v>2</v>
      </c>
      <c r="C6311" s="133"/>
      <c r="D6311" s="134">
        <v>2041</v>
      </c>
      <c r="E6311" s="7" t="s">
        <v>2192</v>
      </c>
      <c r="F6311" s="8" t="s">
        <v>2140</v>
      </c>
      <c r="G6311" s="16">
        <f>IFERROR(VLOOKUP(Table1[[#This Row],[Codigo_insumo]],BD_Insumos!$B:$E,4),"")</f>
        <v>18.820516146129485</v>
      </c>
      <c r="H6311" s="140">
        <v>0.4</v>
      </c>
      <c r="I6311" s="9"/>
      <c r="J6311" s="22">
        <f t="shared" si="98"/>
        <v>7.5282064584517947</v>
      </c>
      <c r="K6311" s="22" t="str">
        <f>IF(I6311&lt;&gt;"",SUMIF(Table1[Codigo_servico],A6311,Table1[Subtotal_insumo]),"")</f>
        <v/>
      </c>
      <c r="L6311" s="16">
        <f>IF(Table1[[#This Row],[Ordem_insumos]]&lt;&gt;0,VLOOKUP(Table1[[#This Row],[Codigo_servico]],Preencher_Orcamento!$B:$D,3,FALSE)*Table1[[#This Row],[Qtde_insumo]],"")</f>
        <v>0</v>
      </c>
      <c r="M6311" s="16">
        <f>IF(Table1[[#This Row],[Ordem_insumos]]&lt;&gt;0,VLOOKUP(Table1[[#This Row],[Codigo_servico]],Preencher_Orcamento!$B:$D,3,FALSE)*Table1[[#This Row],[Subtotal_insumo]],"")</f>
        <v>0</v>
      </c>
    </row>
    <row r="6312" spans="1:13" x14ac:dyDescent="0.25">
      <c r="A6312" s="6">
        <v>98291</v>
      </c>
      <c r="B6312" s="126">
        <v>3</v>
      </c>
      <c r="C6312" s="133"/>
      <c r="D6312" s="134">
        <v>55271</v>
      </c>
      <c r="E6312" s="7" t="s">
        <v>1363</v>
      </c>
      <c r="F6312" s="8" t="s">
        <v>457</v>
      </c>
      <c r="G6312" s="18">
        <f>IFERROR(VLOOKUP(Table1[[#This Row],[Codigo_insumo]],BD_Insumos!$B:$E,4),"")</f>
        <v>60.0822</v>
      </c>
      <c r="H6312" s="140">
        <v>1</v>
      </c>
      <c r="I6312" s="9"/>
      <c r="J6312" s="23">
        <f t="shared" si="98"/>
        <v>60.0822</v>
      </c>
      <c r="K6312" s="22" t="str">
        <f>IF(I6312&lt;&gt;"",SUMIF(Table1[Codigo_servico],A6312,Table1[Subtotal_insumo]),"")</f>
        <v/>
      </c>
      <c r="L6312" s="18">
        <f>IF(Table1[[#This Row],[Ordem_insumos]]&lt;&gt;0,VLOOKUP(Table1[[#This Row],[Codigo_servico]],Preencher_Orcamento!$B:$D,3,FALSE)*Table1[[#This Row],[Qtde_insumo]],"")</f>
        <v>0</v>
      </c>
      <c r="M6312" s="18">
        <f>IF(Table1[[#This Row],[Ordem_insumos]]&lt;&gt;0,VLOOKUP(Table1[[#This Row],[Codigo_servico]],Preencher_Orcamento!$B:$D,3,FALSE)*Table1[[#This Row],[Subtotal_insumo]],"")</f>
        <v>0</v>
      </c>
    </row>
    <row r="6313" spans="1:13" x14ac:dyDescent="0.25">
      <c r="A6313" s="3">
        <v>98292</v>
      </c>
      <c r="B6313" s="125">
        <v>0</v>
      </c>
      <c r="C6313" s="131" t="s">
        <v>3699</v>
      </c>
      <c r="D6313" s="132"/>
      <c r="E6313" s="4"/>
      <c r="F6313" s="4"/>
      <c r="G6313" s="17" t="str">
        <f>IFERROR(VLOOKUP(Table1[[#This Row],[Codigo_insumo]],BD_Insumos!$B:$E,4),"")</f>
        <v/>
      </c>
      <c r="H6313" s="139"/>
      <c r="I6313" s="5" t="s">
        <v>457</v>
      </c>
      <c r="J6313" s="20" t="str">
        <f t="shared" si="98"/>
        <v/>
      </c>
      <c r="K6313" s="21">
        <f>IF(I6313&lt;&gt;"",SUMIF(Table1[Codigo_servico],A6313,Table1[Subtotal_insumo]),"")</f>
        <v>95.410625225779938</v>
      </c>
      <c r="L6313" s="17" t="str">
        <f>IF(Table1[[#This Row],[Ordem_insumos]]&lt;&gt;0,VLOOKUP(Table1[[#This Row],[Codigo_servico]],Preencher_Orcamento!$B:$D,3,FALSE)*Table1[[#This Row],[Qtde_insumo]],"")</f>
        <v/>
      </c>
      <c r="M6313" s="17" t="str">
        <f>IF(Table1[[#This Row],[Ordem_insumos]]&lt;&gt;0,VLOOKUP(Table1[[#This Row],[Codigo_servico]],Preencher_Orcamento!$B:$D,3,FALSE)*Table1[[#This Row],[Subtotal_insumo]],"")</f>
        <v/>
      </c>
    </row>
    <row r="6314" spans="1:13" x14ac:dyDescent="0.25">
      <c r="A6314" s="6">
        <v>98292</v>
      </c>
      <c r="B6314" s="126">
        <v>1</v>
      </c>
      <c r="C6314" s="133"/>
      <c r="D6314" s="134">
        <v>2044</v>
      </c>
      <c r="E6314" s="7" t="s">
        <v>2193</v>
      </c>
      <c r="F6314" s="8" t="s">
        <v>2140</v>
      </c>
      <c r="G6314" s="16">
        <f>IFERROR(VLOOKUP(Table1[[#This Row],[Codigo_insumo]],BD_Insumos!$B:$E,4),"")</f>
        <v>13.596734305430379</v>
      </c>
      <c r="H6314" s="140">
        <v>0.5</v>
      </c>
      <c r="I6314" s="9"/>
      <c r="J6314" s="22">
        <f t="shared" si="98"/>
        <v>6.7983671527151897</v>
      </c>
      <c r="K6314" s="22" t="str">
        <f>IF(I6314&lt;&gt;"",SUMIF(Table1[Codigo_servico],A6314,Table1[Subtotal_insumo]),"")</f>
        <v/>
      </c>
      <c r="L6314" s="16">
        <f>IF(Table1[[#This Row],[Ordem_insumos]]&lt;&gt;0,VLOOKUP(Table1[[#This Row],[Codigo_servico]],Preencher_Orcamento!$B:$D,3,FALSE)*Table1[[#This Row],[Qtde_insumo]],"")</f>
        <v>0</v>
      </c>
      <c r="M6314" s="16">
        <f>IF(Table1[[#This Row],[Ordem_insumos]]&lt;&gt;0,VLOOKUP(Table1[[#This Row],[Codigo_servico]],Preencher_Orcamento!$B:$D,3,FALSE)*Table1[[#This Row],[Subtotal_insumo]],"")</f>
        <v>0</v>
      </c>
    </row>
    <row r="6315" spans="1:13" x14ac:dyDescent="0.25">
      <c r="A6315" s="6">
        <v>98292</v>
      </c>
      <c r="B6315" s="126">
        <v>2</v>
      </c>
      <c r="C6315" s="133"/>
      <c r="D6315" s="134">
        <v>2041</v>
      </c>
      <c r="E6315" s="7" t="s">
        <v>2192</v>
      </c>
      <c r="F6315" s="8" t="s">
        <v>2140</v>
      </c>
      <c r="G6315" s="16">
        <f>IFERROR(VLOOKUP(Table1[[#This Row],[Codigo_insumo]],BD_Insumos!$B:$E,4),"")</f>
        <v>18.820516146129485</v>
      </c>
      <c r="H6315" s="140">
        <v>0.5</v>
      </c>
      <c r="I6315" s="9"/>
      <c r="J6315" s="22">
        <f t="shared" si="98"/>
        <v>9.4102580730647425</v>
      </c>
      <c r="K6315" s="22" t="str">
        <f>IF(I6315&lt;&gt;"",SUMIF(Table1[Codigo_servico],A6315,Table1[Subtotal_insumo]),"")</f>
        <v/>
      </c>
      <c r="L6315" s="16">
        <f>IF(Table1[[#This Row],[Ordem_insumos]]&lt;&gt;0,VLOOKUP(Table1[[#This Row],[Codigo_servico]],Preencher_Orcamento!$B:$D,3,FALSE)*Table1[[#This Row],[Qtde_insumo]],"")</f>
        <v>0</v>
      </c>
      <c r="M6315" s="16">
        <f>IF(Table1[[#This Row],[Ordem_insumos]]&lt;&gt;0,VLOOKUP(Table1[[#This Row],[Codigo_servico]],Preencher_Orcamento!$B:$D,3,FALSE)*Table1[[#This Row],[Subtotal_insumo]],"")</f>
        <v>0</v>
      </c>
    </row>
    <row r="6316" spans="1:13" ht="26.25" x14ac:dyDescent="0.25">
      <c r="A6316" s="6">
        <v>98292</v>
      </c>
      <c r="B6316" s="126">
        <v>3</v>
      </c>
      <c r="C6316" s="133"/>
      <c r="D6316" s="134">
        <v>55272</v>
      </c>
      <c r="E6316" s="7" t="s">
        <v>1364</v>
      </c>
      <c r="F6316" s="8" t="s">
        <v>457</v>
      </c>
      <c r="G6316" s="18">
        <f>IFERROR(VLOOKUP(Table1[[#This Row],[Codigo_insumo]],BD_Insumos!$B:$E,4),"")</f>
        <v>79.201999999999998</v>
      </c>
      <c r="H6316" s="140">
        <v>1</v>
      </c>
      <c r="I6316" s="9"/>
      <c r="J6316" s="23">
        <f t="shared" si="98"/>
        <v>79.201999999999998</v>
      </c>
      <c r="K6316" s="22" t="str">
        <f>IF(I6316&lt;&gt;"",SUMIF(Table1[Codigo_servico],A6316,Table1[Subtotal_insumo]),"")</f>
        <v/>
      </c>
      <c r="L6316" s="18">
        <f>IF(Table1[[#This Row],[Ordem_insumos]]&lt;&gt;0,VLOOKUP(Table1[[#This Row],[Codigo_servico]],Preencher_Orcamento!$B:$D,3,FALSE)*Table1[[#This Row],[Qtde_insumo]],"")</f>
        <v>0</v>
      </c>
      <c r="M6316" s="18">
        <f>IF(Table1[[#This Row],[Ordem_insumos]]&lt;&gt;0,VLOOKUP(Table1[[#This Row],[Codigo_servico]],Preencher_Orcamento!$B:$D,3,FALSE)*Table1[[#This Row],[Subtotal_insumo]],"")</f>
        <v>0</v>
      </c>
    </row>
    <row r="6317" spans="1:13" x14ac:dyDescent="0.25">
      <c r="A6317" s="3">
        <v>98293</v>
      </c>
      <c r="B6317" s="125">
        <v>0</v>
      </c>
      <c r="C6317" s="131" t="s">
        <v>3700</v>
      </c>
      <c r="D6317" s="132"/>
      <c r="E6317" s="4"/>
      <c r="F6317" s="4"/>
      <c r="G6317" s="17" t="str">
        <f>IFERROR(VLOOKUP(Table1[[#This Row],[Codigo_insumo]],BD_Insumos!$B:$E,4),"")</f>
        <v/>
      </c>
      <c r="H6317" s="139"/>
      <c r="I6317" s="5" t="s">
        <v>457</v>
      </c>
      <c r="J6317" s="20" t="str">
        <f t="shared" si="98"/>
        <v/>
      </c>
      <c r="K6317" s="21">
        <f>IF(I6317&lt;&gt;"",SUMIF(Table1[Codigo_servico],A6317,Table1[Subtotal_insumo]),"")</f>
        <v>277.19955045155984</v>
      </c>
      <c r="L6317" s="17" t="str">
        <f>IF(Table1[[#This Row],[Ordem_insumos]]&lt;&gt;0,VLOOKUP(Table1[[#This Row],[Codigo_servico]],Preencher_Orcamento!$B:$D,3,FALSE)*Table1[[#This Row],[Qtde_insumo]],"")</f>
        <v/>
      </c>
      <c r="M6317" s="17" t="str">
        <f>IF(Table1[[#This Row],[Ordem_insumos]]&lt;&gt;0,VLOOKUP(Table1[[#This Row],[Codigo_servico]],Preencher_Orcamento!$B:$D,3,FALSE)*Table1[[#This Row],[Subtotal_insumo]],"")</f>
        <v/>
      </c>
    </row>
    <row r="6318" spans="1:13" ht="26.25" x14ac:dyDescent="0.25">
      <c r="A6318" s="6">
        <v>98293</v>
      </c>
      <c r="B6318" s="126">
        <v>1</v>
      </c>
      <c r="C6318" s="133"/>
      <c r="D6318" s="134">
        <v>55273</v>
      </c>
      <c r="E6318" s="7" t="s">
        <v>1365</v>
      </c>
      <c r="F6318" s="8" t="s">
        <v>457</v>
      </c>
      <c r="G6318" s="16">
        <f>IFERROR(VLOOKUP(Table1[[#This Row],[Codigo_insumo]],BD_Insumos!$B:$E,4),"")</f>
        <v>244.78229999999999</v>
      </c>
      <c r="H6318" s="140">
        <v>1</v>
      </c>
      <c r="I6318" s="9"/>
      <c r="J6318" s="22">
        <f t="shared" si="98"/>
        <v>244.78229999999999</v>
      </c>
      <c r="K6318" s="22" t="str">
        <f>IF(I6318&lt;&gt;"",SUMIF(Table1[Codigo_servico],A6318,Table1[Subtotal_insumo]),"")</f>
        <v/>
      </c>
      <c r="L6318" s="16">
        <f>IF(Table1[[#This Row],[Ordem_insumos]]&lt;&gt;0,VLOOKUP(Table1[[#This Row],[Codigo_servico]],Preencher_Orcamento!$B:$D,3,FALSE)*Table1[[#This Row],[Qtde_insumo]],"")</f>
        <v>0</v>
      </c>
      <c r="M6318" s="16">
        <f>IF(Table1[[#This Row],[Ordem_insumos]]&lt;&gt;0,VLOOKUP(Table1[[#This Row],[Codigo_servico]],Preencher_Orcamento!$B:$D,3,FALSE)*Table1[[#This Row],[Subtotal_insumo]],"")</f>
        <v>0</v>
      </c>
    </row>
    <row r="6319" spans="1:13" x14ac:dyDescent="0.25">
      <c r="A6319" s="6">
        <v>98293</v>
      </c>
      <c r="B6319" s="126">
        <v>2</v>
      </c>
      <c r="C6319" s="133"/>
      <c r="D6319" s="134">
        <v>2044</v>
      </c>
      <c r="E6319" s="7" t="s">
        <v>2193</v>
      </c>
      <c r="F6319" s="8" t="s">
        <v>2140</v>
      </c>
      <c r="G6319" s="16">
        <f>IFERROR(VLOOKUP(Table1[[#This Row],[Codigo_insumo]],BD_Insumos!$B:$E,4),"")</f>
        <v>13.596734305430379</v>
      </c>
      <c r="H6319" s="140">
        <v>1</v>
      </c>
      <c r="I6319" s="9"/>
      <c r="J6319" s="22">
        <f t="shared" si="98"/>
        <v>13.596734305430379</v>
      </c>
      <c r="K6319" s="22" t="str">
        <f>IF(I6319&lt;&gt;"",SUMIF(Table1[Codigo_servico],A6319,Table1[Subtotal_insumo]),"")</f>
        <v/>
      </c>
      <c r="L6319" s="16">
        <f>IF(Table1[[#This Row],[Ordem_insumos]]&lt;&gt;0,VLOOKUP(Table1[[#This Row],[Codigo_servico]],Preencher_Orcamento!$B:$D,3,FALSE)*Table1[[#This Row],[Qtde_insumo]],"")</f>
        <v>0</v>
      </c>
      <c r="M6319" s="16">
        <f>IF(Table1[[#This Row],[Ordem_insumos]]&lt;&gt;0,VLOOKUP(Table1[[#This Row],[Codigo_servico]],Preencher_Orcamento!$B:$D,3,FALSE)*Table1[[#This Row],[Subtotal_insumo]],"")</f>
        <v>0</v>
      </c>
    </row>
    <row r="6320" spans="1:13" x14ac:dyDescent="0.25">
      <c r="A6320" s="6">
        <v>98293</v>
      </c>
      <c r="B6320" s="126">
        <v>3</v>
      </c>
      <c r="C6320" s="133"/>
      <c r="D6320" s="134">
        <v>2041</v>
      </c>
      <c r="E6320" s="7" t="s">
        <v>2192</v>
      </c>
      <c r="F6320" s="8" t="s">
        <v>2140</v>
      </c>
      <c r="G6320" s="18">
        <f>IFERROR(VLOOKUP(Table1[[#This Row],[Codigo_insumo]],BD_Insumos!$B:$E,4),"")</f>
        <v>18.820516146129485</v>
      </c>
      <c r="H6320" s="140">
        <v>1</v>
      </c>
      <c r="I6320" s="9"/>
      <c r="J6320" s="23">
        <f t="shared" si="98"/>
        <v>18.820516146129485</v>
      </c>
      <c r="K6320" s="22" t="str">
        <f>IF(I6320&lt;&gt;"",SUMIF(Table1[Codigo_servico],A6320,Table1[Subtotal_insumo]),"")</f>
        <v/>
      </c>
      <c r="L6320" s="18">
        <f>IF(Table1[[#This Row],[Ordem_insumos]]&lt;&gt;0,VLOOKUP(Table1[[#This Row],[Codigo_servico]],Preencher_Orcamento!$B:$D,3,FALSE)*Table1[[#This Row],[Qtde_insumo]],"")</f>
        <v>0</v>
      </c>
      <c r="M6320" s="18">
        <f>IF(Table1[[#This Row],[Ordem_insumos]]&lt;&gt;0,VLOOKUP(Table1[[#This Row],[Codigo_servico]],Preencher_Orcamento!$B:$D,3,FALSE)*Table1[[#This Row],[Subtotal_insumo]],"")</f>
        <v>0</v>
      </c>
    </row>
    <row r="6321" spans="1:13" x14ac:dyDescent="0.25">
      <c r="A6321" s="3">
        <v>98294</v>
      </c>
      <c r="B6321" s="125">
        <v>0</v>
      </c>
      <c r="C6321" s="131" t="s">
        <v>3701</v>
      </c>
      <c r="D6321" s="132"/>
      <c r="E6321" s="4"/>
      <c r="F6321" s="4"/>
      <c r="G6321" s="17" t="str">
        <f>IFERROR(VLOOKUP(Table1[[#This Row],[Codigo_insumo]],BD_Insumos!$B:$E,4),"")</f>
        <v/>
      </c>
      <c r="H6321" s="139"/>
      <c r="I6321" s="5" t="s">
        <v>457</v>
      </c>
      <c r="J6321" s="20" t="str">
        <f t="shared" si="98"/>
        <v/>
      </c>
      <c r="K6321" s="21">
        <f>IF(I6321&lt;&gt;"",SUMIF(Table1[Codigo_servico],A6321,Table1[Subtotal_insumo]),"")</f>
        <v>20.030775135467959</v>
      </c>
      <c r="L6321" s="17" t="str">
        <f>IF(Table1[[#This Row],[Ordem_insumos]]&lt;&gt;0,VLOOKUP(Table1[[#This Row],[Codigo_servico]],Preencher_Orcamento!$B:$D,3,FALSE)*Table1[[#This Row],[Qtde_insumo]],"")</f>
        <v/>
      </c>
      <c r="M6321" s="17" t="str">
        <f>IF(Table1[[#This Row],[Ordem_insumos]]&lt;&gt;0,VLOOKUP(Table1[[#This Row],[Codigo_servico]],Preencher_Orcamento!$B:$D,3,FALSE)*Table1[[#This Row],[Subtotal_insumo]],"")</f>
        <v/>
      </c>
    </row>
    <row r="6322" spans="1:13" x14ac:dyDescent="0.25">
      <c r="A6322" s="6">
        <v>98294</v>
      </c>
      <c r="B6322" s="126">
        <v>1</v>
      </c>
      <c r="C6322" s="133"/>
      <c r="D6322" s="134">
        <v>2041</v>
      </c>
      <c r="E6322" s="7" t="s">
        <v>2192</v>
      </c>
      <c r="F6322" s="8" t="s">
        <v>2140</v>
      </c>
      <c r="G6322" s="16">
        <f>IFERROR(VLOOKUP(Table1[[#This Row],[Codigo_insumo]],BD_Insumos!$B:$E,4),"")</f>
        <v>18.820516146129485</v>
      </c>
      <c r="H6322" s="140">
        <v>0.3</v>
      </c>
      <c r="I6322" s="9"/>
      <c r="J6322" s="22">
        <f t="shared" si="98"/>
        <v>5.6461548438388451</v>
      </c>
      <c r="K6322" s="22" t="str">
        <f>IF(I6322&lt;&gt;"",SUMIF(Table1[Codigo_servico],A6322,Table1[Subtotal_insumo]),"")</f>
        <v/>
      </c>
      <c r="L6322" s="16">
        <f>IF(Table1[[#This Row],[Ordem_insumos]]&lt;&gt;0,VLOOKUP(Table1[[#This Row],[Codigo_servico]],Preencher_Orcamento!$B:$D,3,FALSE)*Table1[[#This Row],[Qtde_insumo]],"")</f>
        <v>0</v>
      </c>
      <c r="M6322" s="16">
        <f>IF(Table1[[#This Row],[Ordem_insumos]]&lt;&gt;0,VLOOKUP(Table1[[#This Row],[Codigo_servico]],Preencher_Orcamento!$B:$D,3,FALSE)*Table1[[#This Row],[Subtotal_insumo]],"")</f>
        <v>0</v>
      </c>
    </row>
    <row r="6323" spans="1:13" x14ac:dyDescent="0.25">
      <c r="A6323" s="6">
        <v>98294</v>
      </c>
      <c r="B6323" s="126">
        <v>2</v>
      </c>
      <c r="C6323" s="133"/>
      <c r="D6323" s="134">
        <v>2044</v>
      </c>
      <c r="E6323" s="7" t="s">
        <v>2193</v>
      </c>
      <c r="F6323" s="8" t="s">
        <v>2140</v>
      </c>
      <c r="G6323" s="16">
        <f>IFERROR(VLOOKUP(Table1[[#This Row],[Codigo_insumo]],BD_Insumos!$B:$E,4),"")</f>
        <v>13.596734305430379</v>
      </c>
      <c r="H6323" s="140">
        <v>0.3</v>
      </c>
      <c r="I6323" s="9"/>
      <c r="J6323" s="22">
        <f t="shared" si="98"/>
        <v>4.0790202916291136</v>
      </c>
      <c r="K6323" s="22" t="str">
        <f>IF(I6323&lt;&gt;"",SUMIF(Table1[Codigo_servico],A6323,Table1[Subtotal_insumo]),"")</f>
        <v/>
      </c>
      <c r="L6323" s="16">
        <f>IF(Table1[[#This Row],[Ordem_insumos]]&lt;&gt;0,VLOOKUP(Table1[[#This Row],[Codigo_servico]],Preencher_Orcamento!$B:$D,3,FALSE)*Table1[[#This Row],[Qtde_insumo]],"")</f>
        <v>0</v>
      </c>
      <c r="M6323" s="16">
        <f>IF(Table1[[#This Row],[Ordem_insumos]]&lt;&gt;0,VLOOKUP(Table1[[#This Row],[Codigo_servico]],Preencher_Orcamento!$B:$D,3,FALSE)*Table1[[#This Row],[Subtotal_insumo]],"")</f>
        <v>0</v>
      </c>
    </row>
    <row r="6324" spans="1:13" x14ac:dyDescent="0.25">
      <c r="A6324" s="6">
        <v>98294</v>
      </c>
      <c r="B6324" s="126">
        <v>3</v>
      </c>
      <c r="C6324" s="133"/>
      <c r="D6324" s="134">
        <v>55274</v>
      </c>
      <c r="E6324" s="7" t="s">
        <v>1366</v>
      </c>
      <c r="F6324" s="8" t="s">
        <v>457</v>
      </c>
      <c r="G6324" s="18">
        <f>IFERROR(VLOOKUP(Table1[[#This Row],[Codigo_insumo]],BD_Insumos!$B:$E,4),"")</f>
        <v>10.3056</v>
      </c>
      <c r="H6324" s="140">
        <v>1</v>
      </c>
      <c r="I6324" s="9"/>
      <c r="J6324" s="23">
        <f t="shared" si="98"/>
        <v>10.3056</v>
      </c>
      <c r="K6324" s="22" t="str">
        <f>IF(I6324&lt;&gt;"",SUMIF(Table1[Codigo_servico],A6324,Table1[Subtotal_insumo]),"")</f>
        <v/>
      </c>
      <c r="L6324" s="18">
        <f>IF(Table1[[#This Row],[Ordem_insumos]]&lt;&gt;0,VLOOKUP(Table1[[#This Row],[Codigo_servico]],Preencher_Orcamento!$B:$D,3,FALSE)*Table1[[#This Row],[Qtde_insumo]],"")</f>
        <v>0</v>
      </c>
      <c r="M6324" s="18">
        <f>IF(Table1[[#This Row],[Ordem_insumos]]&lt;&gt;0,VLOOKUP(Table1[[#This Row],[Codigo_servico]],Preencher_Orcamento!$B:$D,3,FALSE)*Table1[[#This Row],[Subtotal_insumo]],"")</f>
        <v>0</v>
      </c>
    </row>
    <row r="6325" spans="1:13" x14ac:dyDescent="0.25">
      <c r="A6325" s="3">
        <v>98295</v>
      </c>
      <c r="B6325" s="125">
        <v>0</v>
      </c>
      <c r="C6325" s="131" t="s">
        <v>3702</v>
      </c>
      <c r="D6325" s="132"/>
      <c r="E6325" s="4"/>
      <c r="F6325" s="4"/>
      <c r="G6325" s="17" t="str">
        <f>IFERROR(VLOOKUP(Table1[[#This Row],[Codigo_insumo]],BD_Insumos!$B:$E,4),"")</f>
        <v/>
      </c>
      <c r="H6325" s="139"/>
      <c r="I6325" s="5" t="s">
        <v>457</v>
      </c>
      <c r="J6325" s="20" t="str">
        <f t="shared" si="98"/>
        <v/>
      </c>
      <c r="K6325" s="21">
        <f>IF(I6325&lt;&gt;"",SUMIF(Table1[Codigo_servico],A6325,Table1[Subtotal_insumo]),"")</f>
        <v>6.8753500903119731</v>
      </c>
      <c r="L6325" s="17" t="str">
        <f>IF(Table1[[#This Row],[Ordem_insumos]]&lt;&gt;0,VLOOKUP(Table1[[#This Row],[Codigo_servico]],Preencher_Orcamento!$B:$D,3,FALSE)*Table1[[#This Row],[Qtde_insumo]],"")</f>
        <v/>
      </c>
      <c r="M6325" s="17" t="str">
        <f>IF(Table1[[#This Row],[Ordem_insumos]]&lt;&gt;0,VLOOKUP(Table1[[#This Row],[Codigo_servico]],Preencher_Orcamento!$B:$D,3,FALSE)*Table1[[#This Row],[Subtotal_insumo]],"")</f>
        <v/>
      </c>
    </row>
    <row r="6326" spans="1:13" x14ac:dyDescent="0.25">
      <c r="A6326" s="6">
        <v>98295</v>
      </c>
      <c r="B6326" s="126">
        <v>1</v>
      </c>
      <c r="C6326" s="133"/>
      <c r="D6326" s="134">
        <v>2041</v>
      </c>
      <c r="E6326" s="7" t="s">
        <v>2192</v>
      </c>
      <c r="F6326" s="8" t="s">
        <v>2140</v>
      </c>
      <c r="G6326" s="16">
        <f>IFERROR(VLOOKUP(Table1[[#This Row],[Codigo_insumo]],BD_Insumos!$B:$E,4),"")</f>
        <v>18.820516146129485</v>
      </c>
      <c r="H6326" s="140">
        <v>0.2</v>
      </c>
      <c r="I6326" s="9"/>
      <c r="J6326" s="22">
        <f t="shared" si="98"/>
        <v>3.7641032292258974</v>
      </c>
      <c r="K6326" s="22" t="str">
        <f>IF(I6326&lt;&gt;"",SUMIF(Table1[Codigo_servico],A6326,Table1[Subtotal_insumo]),"")</f>
        <v/>
      </c>
      <c r="L6326" s="16">
        <f>IF(Table1[[#This Row],[Ordem_insumos]]&lt;&gt;0,VLOOKUP(Table1[[#This Row],[Codigo_servico]],Preencher_Orcamento!$B:$D,3,FALSE)*Table1[[#This Row],[Qtde_insumo]],"")</f>
        <v>0</v>
      </c>
      <c r="M6326" s="16">
        <f>IF(Table1[[#This Row],[Ordem_insumos]]&lt;&gt;0,VLOOKUP(Table1[[#This Row],[Codigo_servico]],Preencher_Orcamento!$B:$D,3,FALSE)*Table1[[#This Row],[Subtotal_insumo]],"")</f>
        <v>0</v>
      </c>
    </row>
    <row r="6327" spans="1:13" x14ac:dyDescent="0.25">
      <c r="A6327" s="6">
        <v>98295</v>
      </c>
      <c r="B6327" s="126">
        <v>2</v>
      </c>
      <c r="C6327" s="133"/>
      <c r="D6327" s="134">
        <v>2044</v>
      </c>
      <c r="E6327" s="7" t="s">
        <v>2193</v>
      </c>
      <c r="F6327" s="8" t="s">
        <v>2140</v>
      </c>
      <c r="G6327" s="16">
        <f>IFERROR(VLOOKUP(Table1[[#This Row],[Codigo_insumo]],BD_Insumos!$B:$E,4),"")</f>
        <v>13.596734305430379</v>
      </c>
      <c r="H6327" s="140">
        <v>0.2</v>
      </c>
      <c r="I6327" s="9"/>
      <c r="J6327" s="22">
        <f t="shared" si="98"/>
        <v>2.719346861086076</v>
      </c>
      <c r="K6327" s="22" t="str">
        <f>IF(I6327&lt;&gt;"",SUMIF(Table1[Codigo_servico],A6327,Table1[Subtotal_insumo]),"")</f>
        <v/>
      </c>
      <c r="L6327" s="16">
        <f>IF(Table1[[#This Row],[Ordem_insumos]]&lt;&gt;0,VLOOKUP(Table1[[#This Row],[Codigo_servico]],Preencher_Orcamento!$B:$D,3,FALSE)*Table1[[#This Row],[Qtde_insumo]],"")</f>
        <v>0</v>
      </c>
      <c r="M6327" s="16">
        <f>IF(Table1[[#This Row],[Ordem_insumos]]&lt;&gt;0,VLOOKUP(Table1[[#This Row],[Codigo_servico]],Preencher_Orcamento!$B:$D,3,FALSE)*Table1[[#This Row],[Subtotal_insumo]],"")</f>
        <v>0</v>
      </c>
    </row>
    <row r="6328" spans="1:13" x14ac:dyDescent="0.25">
      <c r="A6328" s="6">
        <v>98295</v>
      </c>
      <c r="B6328" s="126">
        <v>3</v>
      </c>
      <c r="C6328" s="133"/>
      <c r="D6328" s="134">
        <v>55275</v>
      </c>
      <c r="E6328" s="7" t="s">
        <v>1367</v>
      </c>
      <c r="F6328" s="8" t="s">
        <v>457</v>
      </c>
      <c r="G6328" s="18">
        <f>IFERROR(VLOOKUP(Table1[[#This Row],[Codigo_insumo]],BD_Insumos!$B:$E,4),"")</f>
        <v>0.39190000000000003</v>
      </c>
      <c r="H6328" s="140">
        <v>1</v>
      </c>
      <c r="I6328" s="9"/>
      <c r="J6328" s="23">
        <f t="shared" si="98"/>
        <v>0.39190000000000003</v>
      </c>
      <c r="K6328" s="22" t="str">
        <f>IF(I6328&lt;&gt;"",SUMIF(Table1[Codigo_servico],A6328,Table1[Subtotal_insumo]),"")</f>
        <v/>
      </c>
      <c r="L6328" s="18">
        <f>IF(Table1[[#This Row],[Ordem_insumos]]&lt;&gt;0,VLOOKUP(Table1[[#This Row],[Codigo_servico]],Preencher_Orcamento!$B:$D,3,FALSE)*Table1[[#This Row],[Qtde_insumo]],"")</f>
        <v>0</v>
      </c>
      <c r="M6328" s="18">
        <f>IF(Table1[[#This Row],[Ordem_insumos]]&lt;&gt;0,VLOOKUP(Table1[[#This Row],[Codigo_servico]],Preencher_Orcamento!$B:$D,3,FALSE)*Table1[[#This Row],[Subtotal_insumo]],"")</f>
        <v>0</v>
      </c>
    </row>
    <row r="6329" spans="1:13" x14ac:dyDescent="0.25">
      <c r="A6329" s="3">
        <v>98296</v>
      </c>
      <c r="B6329" s="125">
        <v>0</v>
      </c>
      <c r="C6329" s="131" t="s">
        <v>3703</v>
      </c>
      <c r="D6329" s="132"/>
      <c r="E6329" s="4"/>
      <c r="F6329" s="4"/>
      <c r="G6329" s="17" t="str">
        <f>IFERROR(VLOOKUP(Table1[[#This Row],[Codigo_insumo]],BD_Insumos!$B:$E,4),"")</f>
        <v/>
      </c>
      <c r="H6329" s="139"/>
      <c r="I6329" s="5" t="s">
        <v>457</v>
      </c>
      <c r="J6329" s="20" t="str">
        <f t="shared" si="98"/>
        <v/>
      </c>
      <c r="K6329" s="21">
        <f>IF(I6329&lt;&gt;"",SUMIF(Table1[Codigo_servico],A6329,Table1[Subtotal_insumo]),"")</f>
        <v>154.04633918234694</v>
      </c>
      <c r="L6329" s="17" t="str">
        <f>IF(Table1[[#This Row],[Ordem_insumos]]&lt;&gt;0,VLOOKUP(Table1[[#This Row],[Codigo_servico]],Preencher_Orcamento!$B:$D,3,FALSE)*Table1[[#This Row],[Qtde_insumo]],"")</f>
        <v/>
      </c>
      <c r="M6329" s="17" t="str">
        <f>IF(Table1[[#This Row],[Ordem_insumos]]&lt;&gt;0,VLOOKUP(Table1[[#This Row],[Codigo_servico]],Preencher_Orcamento!$B:$D,3,FALSE)*Table1[[#This Row],[Subtotal_insumo]],"")</f>
        <v/>
      </c>
    </row>
    <row r="6330" spans="1:13" x14ac:dyDescent="0.25">
      <c r="A6330" s="6">
        <v>98296</v>
      </c>
      <c r="B6330" s="126">
        <v>1</v>
      </c>
      <c r="C6330" s="133"/>
      <c r="D6330" s="134">
        <v>2044</v>
      </c>
      <c r="E6330" s="7" t="s">
        <v>2193</v>
      </c>
      <c r="F6330" s="8" t="s">
        <v>2140</v>
      </c>
      <c r="G6330" s="16">
        <f>IFERROR(VLOOKUP(Table1[[#This Row],[Codigo_insumo]],BD_Insumos!$B:$E,4),"")</f>
        <v>13.596734305430379</v>
      </c>
      <c r="H6330" s="140">
        <v>0.15</v>
      </c>
      <c r="I6330" s="9"/>
      <c r="J6330" s="22">
        <f t="shared" si="98"/>
        <v>2.0395101458145568</v>
      </c>
      <c r="K6330" s="22" t="str">
        <f>IF(I6330&lt;&gt;"",SUMIF(Table1[Codigo_servico],A6330,Table1[Subtotal_insumo]),"")</f>
        <v/>
      </c>
      <c r="L6330" s="16">
        <f>IF(Table1[[#This Row],[Ordem_insumos]]&lt;&gt;0,VLOOKUP(Table1[[#This Row],[Codigo_servico]],Preencher_Orcamento!$B:$D,3,FALSE)*Table1[[#This Row],[Qtde_insumo]],"")</f>
        <v>0</v>
      </c>
      <c r="M6330" s="16">
        <f>IF(Table1[[#This Row],[Ordem_insumos]]&lt;&gt;0,VLOOKUP(Table1[[#This Row],[Codigo_servico]],Preencher_Orcamento!$B:$D,3,FALSE)*Table1[[#This Row],[Subtotal_insumo]],"")</f>
        <v>0</v>
      </c>
    </row>
    <row r="6331" spans="1:13" x14ac:dyDescent="0.25">
      <c r="A6331" s="6">
        <v>98296</v>
      </c>
      <c r="B6331" s="126">
        <v>2</v>
      </c>
      <c r="C6331" s="133"/>
      <c r="D6331" s="134">
        <v>2041</v>
      </c>
      <c r="E6331" s="7" t="s">
        <v>2192</v>
      </c>
      <c r="F6331" s="8" t="s">
        <v>2140</v>
      </c>
      <c r="G6331" s="16">
        <f>IFERROR(VLOOKUP(Table1[[#This Row],[Codigo_insumo]],BD_Insumos!$B:$E,4),"")</f>
        <v>18.820516146129485</v>
      </c>
      <c r="H6331" s="140">
        <v>0.25</v>
      </c>
      <c r="I6331" s="9"/>
      <c r="J6331" s="22">
        <f t="shared" si="98"/>
        <v>4.7051290365323712</v>
      </c>
      <c r="K6331" s="22" t="str">
        <f>IF(I6331&lt;&gt;"",SUMIF(Table1[Codigo_servico],A6331,Table1[Subtotal_insumo]),"")</f>
        <v/>
      </c>
      <c r="L6331" s="16">
        <f>IF(Table1[[#This Row],[Ordem_insumos]]&lt;&gt;0,VLOOKUP(Table1[[#This Row],[Codigo_servico]],Preencher_Orcamento!$B:$D,3,FALSE)*Table1[[#This Row],[Qtde_insumo]],"")</f>
        <v>0</v>
      </c>
      <c r="M6331" s="16">
        <f>IF(Table1[[#This Row],[Ordem_insumos]]&lt;&gt;0,VLOOKUP(Table1[[#This Row],[Codigo_servico]],Preencher_Orcamento!$B:$D,3,FALSE)*Table1[[#This Row],[Subtotal_insumo]],"")</f>
        <v>0</v>
      </c>
    </row>
    <row r="6332" spans="1:13" ht="26.25" x14ac:dyDescent="0.25">
      <c r="A6332" s="6">
        <v>98296</v>
      </c>
      <c r="B6332" s="126">
        <v>3</v>
      </c>
      <c r="C6332" s="133"/>
      <c r="D6332" s="134">
        <v>55219</v>
      </c>
      <c r="E6332" s="7" t="s">
        <v>1347</v>
      </c>
      <c r="F6332" s="8" t="s">
        <v>457</v>
      </c>
      <c r="G6332" s="18">
        <f>IFERROR(VLOOKUP(Table1[[#This Row],[Codigo_insumo]],BD_Insumos!$B:$E,4),"")</f>
        <v>147.30170000000001</v>
      </c>
      <c r="H6332" s="140">
        <v>1</v>
      </c>
      <c r="I6332" s="9"/>
      <c r="J6332" s="23">
        <f t="shared" si="98"/>
        <v>147.30170000000001</v>
      </c>
      <c r="K6332" s="22" t="str">
        <f>IF(I6332&lt;&gt;"",SUMIF(Table1[Codigo_servico],A6332,Table1[Subtotal_insumo]),"")</f>
        <v/>
      </c>
      <c r="L6332" s="18">
        <f>IF(Table1[[#This Row],[Ordem_insumos]]&lt;&gt;0,VLOOKUP(Table1[[#This Row],[Codigo_servico]],Preencher_Orcamento!$B:$D,3,FALSE)*Table1[[#This Row],[Qtde_insumo]],"")</f>
        <v>0</v>
      </c>
      <c r="M6332" s="18">
        <f>IF(Table1[[#This Row],[Ordem_insumos]]&lt;&gt;0,VLOOKUP(Table1[[#This Row],[Codigo_servico]],Preencher_Orcamento!$B:$D,3,FALSE)*Table1[[#This Row],[Subtotal_insumo]],"")</f>
        <v>0</v>
      </c>
    </row>
    <row r="6333" spans="1:13" x14ac:dyDescent="0.25">
      <c r="A6333" s="3">
        <v>98297</v>
      </c>
      <c r="B6333" s="125">
        <v>0</v>
      </c>
      <c r="C6333" s="131" t="s">
        <v>3704</v>
      </c>
      <c r="D6333" s="132"/>
      <c r="E6333" s="4"/>
      <c r="F6333" s="4"/>
      <c r="G6333" s="17" t="str">
        <f>IFERROR(VLOOKUP(Table1[[#This Row],[Codigo_insumo]],BD_Insumos!$B:$E,4),"")</f>
        <v/>
      </c>
      <c r="H6333" s="139"/>
      <c r="I6333" s="5" t="s">
        <v>457</v>
      </c>
      <c r="J6333" s="20" t="str">
        <f t="shared" si="98"/>
        <v/>
      </c>
      <c r="K6333" s="21">
        <f>IF(I6333&lt;&gt;"",SUMIF(Table1[Codigo_servico],A6333,Table1[Subtotal_insumo]),"")</f>
        <v>25.663800180623948</v>
      </c>
      <c r="L6333" s="17" t="str">
        <f>IF(Table1[[#This Row],[Ordem_insumos]]&lt;&gt;0,VLOOKUP(Table1[[#This Row],[Codigo_servico]],Preencher_Orcamento!$B:$D,3,FALSE)*Table1[[#This Row],[Qtde_insumo]],"")</f>
        <v/>
      </c>
      <c r="M6333" s="17" t="str">
        <f>IF(Table1[[#This Row],[Ordem_insumos]]&lt;&gt;0,VLOOKUP(Table1[[#This Row],[Codigo_servico]],Preencher_Orcamento!$B:$D,3,FALSE)*Table1[[#This Row],[Subtotal_insumo]],"")</f>
        <v/>
      </c>
    </row>
    <row r="6334" spans="1:13" x14ac:dyDescent="0.25">
      <c r="A6334" s="6">
        <v>98297</v>
      </c>
      <c r="B6334" s="126">
        <v>1</v>
      </c>
      <c r="C6334" s="133"/>
      <c r="D6334" s="134">
        <v>2044</v>
      </c>
      <c r="E6334" s="7" t="s">
        <v>2193</v>
      </c>
      <c r="F6334" s="8" t="s">
        <v>2140</v>
      </c>
      <c r="G6334" s="16">
        <f>IFERROR(VLOOKUP(Table1[[#This Row],[Codigo_insumo]],BD_Insumos!$B:$E,4),"")</f>
        <v>13.596734305430379</v>
      </c>
      <c r="H6334" s="140">
        <v>0.4</v>
      </c>
      <c r="I6334" s="9"/>
      <c r="J6334" s="22">
        <f t="shared" si="98"/>
        <v>5.4386937221721521</v>
      </c>
      <c r="K6334" s="22" t="str">
        <f>IF(I6334&lt;&gt;"",SUMIF(Table1[Codigo_servico],A6334,Table1[Subtotal_insumo]),"")</f>
        <v/>
      </c>
      <c r="L6334" s="16">
        <f>IF(Table1[[#This Row],[Ordem_insumos]]&lt;&gt;0,VLOOKUP(Table1[[#This Row],[Codigo_servico]],Preencher_Orcamento!$B:$D,3,FALSE)*Table1[[#This Row],[Qtde_insumo]],"")</f>
        <v>0</v>
      </c>
      <c r="M6334" s="16">
        <f>IF(Table1[[#This Row],[Ordem_insumos]]&lt;&gt;0,VLOOKUP(Table1[[#This Row],[Codigo_servico]],Preencher_Orcamento!$B:$D,3,FALSE)*Table1[[#This Row],[Subtotal_insumo]],"")</f>
        <v>0</v>
      </c>
    </row>
    <row r="6335" spans="1:13" ht="26.25" x14ac:dyDescent="0.25">
      <c r="A6335" s="6">
        <v>98297</v>
      </c>
      <c r="B6335" s="126">
        <v>2</v>
      </c>
      <c r="C6335" s="133"/>
      <c r="D6335" s="134">
        <v>55225</v>
      </c>
      <c r="E6335" s="7" t="s">
        <v>1349</v>
      </c>
      <c r="F6335" s="8" t="s">
        <v>457</v>
      </c>
      <c r="G6335" s="16">
        <f>IFERROR(VLOOKUP(Table1[[#This Row],[Codigo_insumo]],BD_Insumos!$B:$E,4),"")</f>
        <v>12.696899999999999</v>
      </c>
      <c r="H6335" s="140">
        <v>1</v>
      </c>
      <c r="I6335" s="9"/>
      <c r="J6335" s="22">
        <f t="shared" si="98"/>
        <v>12.696899999999999</v>
      </c>
      <c r="K6335" s="22" t="str">
        <f>IF(I6335&lt;&gt;"",SUMIF(Table1[Codigo_servico],A6335,Table1[Subtotal_insumo]),"")</f>
        <v/>
      </c>
      <c r="L6335" s="16">
        <f>IF(Table1[[#This Row],[Ordem_insumos]]&lt;&gt;0,VLOOKUP(Table1[[#This Row],[Codigo_servico]],Preencher_Orcamento!$B:$D,3,FALSE)*Table1[[#This Row],[Qtde_insumo]],"")</f>
        <v>0</v>
      </c>
      <c r="M6335" s="16">
        <f>IF(Table1[[#This Row],[Ordem_insumos]]&lt;&gt;0,VLOOKUP(Table1[[#This Row],[Codigo_servico]],Preencher_Orcamento!$B:$D,3,FALSE)*Table1[[#This Row],[Subtotal_insumo]],"")</f>
        <v>0</v>
      </c>
    </row>
    <row r="6336" spans="1:13" x14ac:dyDescent="0.25">
      <c r="A6336" s="6">
        <v>98297</v>
      </c>
      <c r="B6336" s="126">
        <v>3</v>
      </c>
      <c r="C6336" s="133"/>
      <c r="D6336" s="134">
        <v>2041</v>
      </c>
      <c r="E6336" s="7" t="s">
        <v>2192</v>
      </c>
      <c r="F6336" s="8" t="s">
        <v>2140</v>
      </c>
      <c r="G6336" s="18">
        <f>IFERROR(VLOOKUP(Table1[[#This Row],[Codigo_insumo]],BD_Insumos!$B:$E,4),"")</f>
        <v>18.820516146129485</v>
      </c>
      <c r="H6336" s="140">
        <v>0.4</v>
      </c>
      <c r="I6336" s="9"/>
      <c r="J6336" s="23">
        <f t="shared" si="98"/>
        <v>7.5282064584517947</v>
      </c>
      <c r="K6336" s="22" t="str">
        <f>IF(I6336&lt;&gt;"",SUMIF(Table1[Codigo_servico],A6336,Table1[Subtotal_insumo]),"")</f>
        <v/>
      </c>
      <c r="L6336" s="18">
        <f>IF(Table1[[#This Row],[Ordem_insumos]]&lt;&gt;0,VLOOKUP(Table1[[#This Row],[Codigo_servico]],Preencher_Orcamento!$B:$D,3,FALSE)*Table1[[#This Row],[Qtde_insumo]],"")</f>
        <v>0</v>
      </c>
      <c r="M6336" s="18">
        <f>IF(Table1[[#This Row],[Ordem_insumos]]&lt;&gt;0,VLOOKUP(Table1[[#This Row],[Codigo_servico]],Preencher_Orcamento!$B:$D,3,FALSE)*Table1[[#This Row],[Subtotal_insumo]],"")</f>
        <v>0</v>
      </c>
    </row>
    <row r="6337" spans="1:13" x14ac:dyDescent="0.25">
      <c r="A6337" s="3">
        <v>98299</v>
      </c>
      <c r="B6337" s="125">
        <v>0</v>
      </c>
      <c r="C6337" s="131" t="s">
        <v>3705</v>
      </c>
      <c r="D6337" s="132"/>
      <c r="E6337" s="4"/>
      <c r="F6337" s="4"/>
      <c r="G6337" s="17" t="str">
        <f>IFERROR(VLOOKUP(Table1[[#This Row],[Codigo_insumo]],BD_Insumos!$B:$E,4),"")</f>
        <v/>
      </c>
      <c r="H6337" s="139"/>
      <c r="I6337" s="5" t="s">
        <v>457</v>
      </c>
      <c r="J6337" s="20" t="str">
        <f t="shared" si="98"/>
        <v/>
      </c>
      <c r="K6337" s="21">
        <f>IF(I6337&lt;&gt;"",SUMIF(Table1[Codigo_servico],A6337,Table1[Subtotal_insumo]),"")</f>
        <v>59.639250451559867</v>
      </c>
      <c r="L6337" s="17" t="str">
        <f>IF(Table1[[#This Row],[Ordem_insumos]]&lt;&gt;0,VLOOKUP(Table1[[#This Row],[Codigo_servico]],Preencher_Orcamento!$B:$D,3,FALSE)*Table1[[#This Row],[Qtde_insumo]],"")</f>
        <v/>
      </c>
      <c r="M6337" s="17" t="str">
        <f>IF(Table1[[#This Row],[Ordem_insumos]]&lt;&gt;0,VLOOKUP(Table1[[#This Row],[Codigo_servico]],Preencher_Orcamento!$B:$D,3,FALSE)*Table1[[#This Row],[Subtotal_insumo]],"")</f>
        <v/>
      </c>
    </row>
    <row r="6338" spans="1:13" ht="26.25" x14ac:dyDescent="0.25">
      <c r="A6338" s="6">
        <v>98299</v>
      </c>
      <c r="B6338" s="126">
        <v>1</v>
      </c>
      <c r="C6338" s="133"/>
      <c r="D6338" s="134">
        <v>56048</v>
      </c>
      <c r="E6338" s="7" t="s">
        <v>1403</v>
      </c>
      <c r="F6338" s="8" t="s">
        <v>457</v>
      </c>
      <c r="G6338" s="16">
        <f>IFERROR(VLOOKUP(Table1[[#This Row],[Codigo_insumo]],BD_Insumos!$B:$E,4),"")</f>
        <v>27.222000000000001</v>
      </c>
      <c r="H6338" s="140">
        <v>1</v>
      </c>
      <c r="I6338" s="9"/>
      <c r="J6338" s="22">
        <f t="shared" ref="J6338:J6401" si="99">IF(I6338="",G6338*H6338,"")</f>
        <v>27.222000000000001</v>
      </c>
      <c r="K6338" s="22" t="str">
        <f>IF(I6338&lt;&gt;"",SUMIF(Table1[Codigo_servico],A6338,Table1[Subtotal_insumo]),"")</f>
        <v/>
      </c>
      <c r="L6338" s="16">
        <f>IF(Table1[[#This Row],[Ordem_insumos]]&lt;&gt;0,VLOOKUP(Table1[[#This Row],[Codigo_servico]],Preencher_Orcamento!$B:$D,3,FALSE)*Table1[[#This Row],[Qtde_insumo]],"")</f>
        <v>0</v>
      </c>
      <c r="M6338" s="16">
        <f>IF(Table1[[#This Row],[Ordem_insumos]]&lt;&gt;0,VLOOKUP(Table1[[#This Row],[Codigo_servico]],Preencher_Orcamento!$B:$D,3,FALSE)*Table1[[#This Row],[Subtotal_insumo]],"")</f>
        <v>0</v>
      </c>
    </row>
    <row r="6339" spans="1:13" x14ac:dyDescent="0.25">
      <c r="A6339" s="6">
        <v>98299</v>
      </c>
      <c r="B6339" s="126">
        <v>2</v>
      </c>
      <c r="C6339" s="133"/>
      <c r="D6339" s="134">
        <v>2044</v>
      </c>
      <c r="E6339" s="7" t="s">
        <v>2193</v>
      </c>
      <c r="F6339" s="8" t="s">
        <v>2140</v>
      </c>
      <c r="G6339" s="16">
        <f>IFERROR(VLOOKUP(Table1[[#This Row],[Codigo_insumo]],BD_Insumos!$B:$E,4),"")</f>
        <v>13.596734305430379</v>
      </c>
      <c r="H6339" s="140">
        <v>1</v>
      </c>
      <c r="I6339" s="9"/>
      <c r="J6339" s="22">
        <f t="shared" si="99"/>
        <v>13.596734305430379</v>
      </c>
      <c r="K6339" s="22" t="str">
        <f>IF(I6339&lt;&gt;"",SUMIF(Table1[Codigo_servico],A6339,Table1[Subtotal_insumo]),"")</f>
        <v/>
      </c>
      <c r="L6339" s="16">
        <f>IF(Table1[[#This Row],[Ordem_insumos]]&lt;&gt;0,VLOOKUP(Table1[[#This Row],[Codigo_servico]],Preencher_Orcamento!$B:$D,3,FALSE)*Table1[[#This Row],[Qtde_insumo]],"")</f>
        <v>0</v>
      </c>
      <c r="M6339" s="16">
        <f>IF(Table1[[#This Row],[Ordem_insumos]]&lt;&gt;0,VLOOKUP(Table1[[#This Row],[Codigo_servico]],Preencher_Orcamento!$B:$D,3,FALSE)*Table1[[#This Row],[Subtotal_insumo]],"")</f>
        <v>0</v>
      </c>
    </row>
    <row r="6340" spans="1:13" x14ac:dyDescent="0.25">
      <c r="A6340" s="6">
        <v>98299</v>
      </c>
      <c r="B6340" s="126">
        <v>3</v>
      </c>
      <c r="C6340" s="133"/>
      <c r="D6340" s="134">
        <v>2041</v>
      </c>
      <c r="E6340" s="7" t="s">
        <v>2192</v>
      </c>
      <c r="F6340" s="8" t="s">
        <v>2140</v>
      </c>
      <c r="G6340" s="18">
        <f>IFERROR(VLOOKUP(Table1[[#This Row],[Codigo_insumo]],BD_Insumos!$B:$E,4),"")</f>
        <v>18.820516146129485</v>
      </c>
      <c r="H6340" s="140">
        <v>1</v>
      </c>
      <c r="I6340" s="9"/>
      <c r="J6340" s="23">
        <f t="shared" si="99"/>
        <v>18.820516146129485</v>
      </c>
      <c r="K6340" s="22" t="str">
        <f>IF(I6340&lt;&gt;"",SUMIF(Table1[Codigo_servico],A6340,Table1[Subtotal_insumo]),"")</f>
        <v/>
      </c>
      <c r="L6340" s="18">
        <f>IF(Table1[[#This Row],[Ordem_insumos]]&lt;&gt;0,VLOOKUP(Table1[[#This Row],[Codigo_servico]],Preencher_Orcamento!$B:$D,3,FALSE)*Table1[[#This Row],[Qtde_insumo]],"")</f>
        <v>0</v>
      </c>
      <c r="M6340" s="18">
        <f>IF(Table1[[#This Row],[Ordem_insumos]]&lt;&gt;0,VLOOKUP(Table1[[#This Row],[Codigo_servico]],Preencher_Orcamento!$B:$D,3,FALSE)*Table1[[#This Row],[Subtotal_insumo]],"")</f>
        <v>0</v>
      </c>
    </row>
    <row r="6341" spans="1:13" x14ac:dyDescent="0.25">
      <c r="A6341" s="3">
        <v>98320</v>
      </c>
      <c r="B6341" s="125">
        <v>0</v>
      </c>
      <c r="C6341" s="131" t="s">
        <v>3706</v>
      </c>
      <c r="D6341" s="132"/>
      <c r="E6341" s="4"/>
      <c r="F6341" s="4"/>
      <c r="G6341" s="17" t="str">
        <f>IFERROR(VLOOKUP(Table1[[#This Row],[Codigo_insumo]],BD_Insumos!$B:$E,4),"")</f>
        <v/>
      </c>
      <c r="H6341" s="139"/>
      <c r="I6341" s="5" t="s">
        <v>5</v>
      </c>
      <c r="J6341" s="20" t="str">
        <f t="shared" si="99"/>
        <v/>
      </c>
      <c r="K6341" s="21">
        <f>IF(I6341&lt;&gt;"",SUMIF(Table1[Codigo_servico],A6341,Table1[Subtotal_insumo]),"")</f>
        <v>1.8756351225779935</v>
      </c>
      <c r="L6341" s="17" t="str">
        <f>IF(Table1[[#This Row],[Ordem_insumos]]&lt;&gt;0,VLOOKUP(Table1[[#This Row],[Codigo_servico]],Preencher_Orcamento!$B:$D,3,FALSE)*Table1[[#This Row],[Qtde_insumo]],"")</f>
        <v/>
      </c>
      <c r="M6341" s="17" t="str">
        <f>IF(Table1[[#This Row],[Ordem_insumos]]&lt;&gt;0,VLOOKUP(Table1[[#This Row],[Codigo_servico]],Preencher_Orcamento!$B:$D,3,FALSE)*Table1[[#This Row],[Subtotal_insumo]],"")</f>
        <v/>
      </c>
    </row>
    <row r="6342" spans="1:13" x14ac:dyDescent="0.25">
      <c r="A6342" s="6">
        <v>98320</v>
      </c>
      <c r="B6342" s="126">
        <v>1</v>
      </c>
      <c r="C6342" s="133"/>
      <c r="D6342" s="134">
        <v>2041</v>
      </c>
      <c r="E6342" s="7" t="s">
        <v>2192</v>
      </c>
      <c r="F6342" s="8" t="s">
        <v>2140</v>
      </c>
      <c r="G6342" s="16">
        <f>IFERROR(VLOOKUP(Table1[[#This Row],[Codigo_insumo]],BD_Insumos!$B:$E,4),"")</f>
        <v>18.820516146129485</v>
      </c>
      <c r="H6342" s="140">
        <v>0.05</v>
      </c>
      <c r="I6342" s="9"/>
      <c r="J6342" s="22">
        <f t="shared" si="99"/>
        <v>0.94102580730647434</v>
      </c>
      <c r="K6342" s="22" t="str">
        <f>IF(I6342&lt;&gt;"",SUMIF(Table1[Codigo_servico],A6342,Table1[Subtotal_insumo]),"")</f>
        <v/>
      </c>
      <c r="L6342" s="16">
        <f>IF(Table1[[#This Row],[Ordem_insumos]]&lt;&gt;0,VLOOKUP(Table1[[#This Row],[Codigo_servico]],Preencher_Orcamento!$B:$D,3,FALSE)*Table1[[#This Row],[Qtde_insumo]],"")</f>
        <v>0</v>
      </c>
      <c r="M6342" s="16">
        <f>IF(Table1[[#This Row],[Ordem_insumos]]&lt;&gt;0,VLOOKUP(Table1[[#This Row],[Codigo_servico]],Preencher_Orcamento!$B:$D,3,FALSE)*Table1[[#This Row],[Subtotal_insumo]],"")</f>
        <v>0</v>
      </c>
    </row>
    <row r="6343" spans="1:13" x14ac:dyDescent="0.25">
      <c r="A6343" s="6">
        <v>98320</v>
      </c>
      <c r="B6343" s="126">
        <v>2</v>
      </c>
      <c r="C6343" s="133"/>
      <c r="D6343" s="134">
        <v>2044</v>
      </c>
      <c r="E6343" s="7" t="s">
        <v>2193</v>
      </c>
      <c r="F6343" s="8" t="s">
        <v>2140</v>
      </c>
      <c r="G6343" s="16">
        <f>IFERROR(VLOOKUP(Table1[[#This Row],[Codigo_insumo]],BD_Insumos!$B:$E,4),"")</f>
        <v>13.596734305430379</v>
      </c>
      <c r="H6343" s="140">
        <v>0.05</v>
      </c>
      <c r="I6343" s="9"/>
      <c r="J6343" s="22">
        <f t="shared" si="99"/>
        <v>0.67983671527151901</v>
      </c>
      <c r="K6343" s="22" t="str">
        <f>IF(I6343&lt;&gt;"",SUMIF(Table1[Codigo_servico],A6343,Table1[Subtotal_insumo]),"")</f>
        <v/>
      </c>
      <c r="L6343" s="16">
        <f>IF(Table1[[#This Row],[Ordem_insumos]]&lt;&gt;0,VLOOKUP(Table1[[#This Row],[Codigo_servico]],Preencher_Orcamento!$B:$D,3,FALSE)*Table1[[#This Row],[Qtde_insumo]],"")</f>
        <v>0</v>
      </c>
      <c r="M6343" s="16">
        <f>IF(Table1[[#This Row],[Ordem_insumos]]&lt;&gt;0,VLOOKUP(Table1[[#This Row],[Codigo_servico]],Preencher_Orcamento!$B:$D,3,FALSE)*Table1[[#This Row],[Subtotal_insumo]],"")</f>
        <v>0</v>
      </c>
    </row>
    <row r="6344" spans="1:13" x14ac:dyDescent="0.25">
      <c r="A6344" s="6">
        <v>98320</v>
      </c>
      <c r="B6344" s="126">
        <v>3</v>
      </c>
      <c r="C6344" s="133"/>
      <c r="D6344" s="134">
        <v>17715</v>
      </c>
      <c r="E6344" s="7" t="s">
        <v>395</v>
      </c>
      <c r="F6344" s="8" t="s">
        <v>197</v>
      </c>
      <c r="G6344" s="18">
        <f>IFERROR(VLOOKUP(Table1[[#This Row],[Codigo_insumo]],BD_Insumos!$B:$E,4),"")</f>
        <v>6.9610000000000003</v>
      </c>
      <c r="H6344" s="140">
        <v>3.6600000000000001E-2</v>
      </c>
      <c r="I6344" s="9"/>
      <c r="J6344" s="23">
        <f t="shared" si="99"/>
        <v>0.25477260000000002</v>
      </c>
      <c r="K6344" s="22" t="str">
        <f>IF(I6344&lt;&gt;"",SUMIF(Table1[Codigo_servico],A6344,Table1[Subtotal_insumo]),"")</f>
        <v/>
      </c>
      <c r="L6344" s="18">
        <f>IF(Table1[[#This Row],[Ordem_insumos]]&lt;&gt;0,VLOOKUP(Table1[[#This Row],[Codigo_servico]],Preencher_Orcamento!$B:$D,3,FALSE)*Table1[[#This Row],[Qtde_insumo]],"")</f>
        <v>0</v>
      </c>
      <c r="M6344" s="18">
        <f>IF(Table1[[#This Row],[Ordem_insumos]]&lt;&gt;0,VLOOKUP(Table1[[#This Row],[Codigo_servico]],Preencher_Orcamento!$B:$D,3,FALSE)*Table1[[#This Row],[Subtotal_insumo]],"")</f>
        <v>0</v>
      </c>
    </row>
    <row r="6345" spans="1:13" x14ac:dyDescent="0.25">
      <c r="A6345" s="3">
        <v>98351</v>
      </c>
      <c r="B6345" s="125">
        <v>0</v>
      </c>
      <c r="C6345" s="131" t="s">
        <v>3707</v>
      </c>
      <c r="D6345" s="132"/>
      <c r="E6345" s="4"/>
      <c r="F6345" s="4"/>
      <c r="G6345" s="17" t="str">
        <f>IFERROR(VLOOKUP(Table1[[#This Row],[Codigo_insumo]],BD_Insumos!$B:$E,4),"")</f>
        <v/>
      </c>
      <c r="H6345" s="139"/>
      <c r="I6345" s="5" t="s">
        <v>457</v>
      </c>
      <c r="J6345" s="20" t="str">
        <f t="shared" si="99"/>
        <v/>
      </c>
      <c r="K6345" s="21">
        <f>IF(I6345&lt;&gt;"",SUMIF(Table1[Codigo_servico],A6345,Table1[Subtotal_insumo]),"")</f>
        <v>74.633475677339803</v>
      </c>
      <c r="L6345" s="17" t="str">
        <f>IF(Table1[[#This Row],[Ordem_insumos]]&lt;&gt;0,VLOOKUP(Table1[[#This Row],[Codigo_servico]],Preencher_Orcamento!$B:$D,3,FALSE)*Table1[[#This Row],[Qtde_insumo]],"")</f>
        <v/>
      </c>
      <c r="M6345" s="17" t="str">
        <f>IF(Table1[[#This Row],[Ordem_insumos]]&lt;&gt;0,VLOOKUP(Table1[[#This Row],[Codigo_servico]],Preencher_Orcamento!$B:$D,3,FALSE)*Table1[[#This Row],[Subtotal_insumo]],"")</f>
        <v/>
      </c>
    </row>
    <row r="6346" spans="1:13" ht="26.25" x14ac:dyDescent="0.25">
      <c r="A6346" s="6">
        <v>98351</v>
      </c>
      <c r="B6346" s="126">
        <v>1</v>
      </c>
      <c r="C6346" s="133"/>
      <c r="D6346" s="134">
        <v>59051</v>
      </c>
      <c r="E6346" s="7" t="s">
        <v>1588</v>
      </c>
      <c r="F6346" s="8" t="s">
        <v>457</v>
      </c>
      <c r="G6346" s="16">
        <f>IFERROR(VLOOKUP(Table1[[#This Row],[Codigo_insumo]],BD_Insumos!$B:$E,4),"")</f>
        <v>26.0076</v>
      </c>
      <c r="H6346" s="140">
        <v>1</v>
      </c>
      <c r="I6346" s="9"/>
      <c r="J6346" s="22">
        <f t="shared" si="99"/>
        <v>26.0076</v>
      </c>
      <c r="K6346" s="22" t="str">
        <f>IF(I6346&lt;&gt;"",SUMIF(Table1[Codigo_servico],A6346,Table1[Subtotal_insumo]),"")</f>
        <v/>
      </c>
      <c r="L6346" s="16">
        <f>IF(Table1[[#This Row],[Ordem_insumos]]&lt;&gt;0,VLOOKUP(Table1[[#This Row],[Codigo_servico]],Preencher_Orcamento!$B:$D,3,FALSE)*Table1[[#This Row],[Qtde_insumo]],"")</f>
        <v>0</v>
      </c>
      <c r="M6346" s="16">
        <f>IF(Table1[[#This Row],[Ordem_insumos]]&lt;&gt;0,VLOOKUP(Table1[[#This Row],[Codigo_servico]],Preencher_Orcamento!$B:$D,3,FALSE)*Table1[[#This Row],[Subtotal_insumo]],"")</f>
        <v>0</v>
      </c>
    </row>
    <row r="6347" spans="1:13" x14ac:dyDescent="0.25">
      <c r="A6347" s="6">
        <v>98351</v>
      </c>
      <c r="B6347" s="126">
        <v>2</v>
      </c>
      <c r="C6347" s="133"/>
      <c r="D6347" s="134">
        <v>2044</v>
      </c>
      <c r="E6347" s="7" t="s">
        <v>2193</v>
      </c>
      <c r="F6347" s="8" t="s">
        <v>2140</v>
      </c>
      <c r="G6347" s="16">
        <f>IFERROR(VLOOKUP(Table1[[#This Row],[Codigo_insumo]],BD_Insumos!$B:$E,4),"")</f>
        <v>13.596734305430379</v>
      </c>
      <c r="H6347" s="140">
        <v>1.5</v>
      </c>
      <c r="I6347" s="9"/>
      <c r="J6347" s="22">
        <f t="shared" si="99"/>
        <v>20.395101458145568</v>
      </c>
      <c r="K6347" s="22" t="str">
        <f>IF(I6347&lt;&gt;"",SUMIF(Table1[Codigo_servico],A6347,Table1[Subtotal_insumo]),"")</f>
        <v/>
      </c>
      <c r="L6347" s="16">
        <f>IF(Table1[[#This Row],[Ordem_insumos]]&lt;&gt;0,VLOOKUP(Table1[[#This Row],[Codigo_servico]],Preencher_Orcamento!$B:$D,3,FALSE)*Table1[[#This Row],[Qtde_insumo]],"")</f>
        <v>0</v>
      </c>
      <c r="M6347" s="16">
        <f>IF(Table1[[#This Row],[Ordem_insumos]]&lt;&gt;0,VLOOKUP(Table1[[#This Row],[Codigo_servico]],Preencher_Orcamento!$B:$D,3,FALSE)*Table1[[#This Row],[Subtotal_insumo]],"")</f>
        <v>0</v>
      </c>
    </row>
    <row r="6348" spans="1:13" x14ac:dyDescent="0.25">
      <c r="A6348" s="6">
        <v>98351</v>
      </c>
      <c r="B6348" s="126">
        <v>3</v>
      </c>
      <c r="C6348" s="133"/>
      <c r="D6348" s="134">
        <v>2041</v>
      </c>
      <c r="E6348" s="7" t="s">
        <v>2192</v>
      </c>
      <c r="F6348" s="8" t="s">
        <v>2140</v>
      </c>
      <c r="G6348" s="18">
        <f>IFERROR(VLOOKUP(Table1[[#This Row],[Codigo_insumo]],BD_Insumos!$B:$E,4),"")</f>
        <v>18.820516146129485</v>
      </c>
      <c r="H6348" s="140">
        <v>1.5</v>
      </c>
      <c r="I6348" s="9"/>
      <c r="J6348" s="23">
        <f t="shared" si="99"/>
        <v>28.230774219194227</v>
      </c>
      <c r="K6348" s="22" t="str">
        <f>IF(I6348&lt;&gt;"",SUMIF(Table1[Codigo_servico],A6348,Table1[Subtotal_insumo]),"")</f>
        <v/>
      </c>
      <c r="L6348" s="18">
        <f>IF(Table1[[#This Row],[Ordem_insumos]]&lt;&gt;0,VLOOKUP(Table1[[#This Row],[Codigo_servico]],Preencher_Orcamento!$B:$D,3,FALSE)*Table1[[#This Row],[Qtde_insumo]],"")</f>
        <v>0</v>
      </c>
      <c r="M6348" s="18">
        <f>IF(Table1[[#This Row],[Ordem_insumos]]&lt;&gt;0,VLOOKUP(Table1[[#This Row],[Codigo_servico]],Preencher_Orcamento!$B:$D,3,FALSE)*Table1[[#This Row],[Subtotal_insumo]],"")</f>
        <v>0</v>
      </c>
    </row>
    <row r="6349" spans="1:13" x14ac:dyDescent="0.25">
      <c r="A6349" s="3">
        <v>98355</v>
      </c>
      <c r="B6349" s="125">
        <v>0</v>
      </c>
      <c r="C6349" s="131" t="s">
        <v>3708</v>
      </c>
      <c r="D6349" s="132"/>
      <c r="E6349" s="4"/>
      <c r="F6349" s="4"/>
      <c r="G6349" s="17" t="str">
        <f>IFERROR(VLOOKUP(Table1[[#This Row],[Codigo_insumo]],BD_Insumos!$B:$E,4),"")</f>
        <v/>
      </c>
      <c r="H6349" s="139"/>
      <c r="I6349" s="5" t="s">
        <v>457</v>
      </c>
      <c r="J6349" s="20" t="str">
        <f t="shared" si="99"/>
        <v/>
      </c>
      <c r="K6349" s="21">
        <f>IF(I6349&lt;&gt;"",SUMIF(Table1[Codigo_servico],A6349,Table1[Subtotal_insumo]),"")</f>
        <v>146.7167756773398</v>
      </c>
      <c r="L6349" s="17" t="str">
        <f>IF(Table1[[#This Row],[Ordem_insumos]]&lt;&gt;0,VLOOKUP(Table1[[#This Row],[Codigo_servico]],Preencher_Orcamento!$B:$D,3,FALSE)*Table1[[#This Row],[Qtde_insumo]],"")</f>
        <v/>
      </c>
      <c r="M6349" s="17" t="str">
        <f>IF(Table1[[#This Row],[Ordem_insumos]]&lt;&gt;0,VLOOKUP(Table1[[#This Row],[Codigo_servico]],Preencher_Orcamento!$B:$D,3,FALSE)*Table1[[#This Row],[Subtotal_insumo]],"")</f>
        <v/>
      </c>
    </row>
    <row r="6350" spans="1:13" x14ac:dyDescent="0.25">
      <c r="A6350" s="6">
        <v>98355</v>
      </c>
      <c r="B6350" s="126">
        <v>1</v>
      </c>
      <c r="C6350" s="133"/>
      <c r="D6350" s="134">
        <v>2041</v>
      </c>
      <c r="E6350" s="7" t="s">
        <v>2192</v>
      </c>
      <c r="F6350" s="8" t="s">
        <v>2140</v>
      </c>
      <c r="G6350" s="16">
        <f>IFERROR(VLOOKUP(Table1[[#This Row],[Codigo_insumo]],BD_Insumos!$B:$E,4),"")</f>
        <v>18.820516146129485</v>
      </c>
      <c r="H6350" s="140">
        <v>1.5</v>
      </c>
      <c r="I6350" s="9"/>
      <c r="J6350" s="22">
        <f t="shared" si="99"/>
        <v>28.230774219194227</v>
      </c>
      <c r="K6350" s="22" t="str">
        <f>IF(I6350&lt;&gt;"",SUMIF(Table1[Codigo_servico],A6350,Table1[Subtotal_insumo]),"")</f>
        <v/>
      </c>
      <c r="L6350" s="16">
        <f>IF(Table1[[#This Row],[Ordem_insumos]]&lt;&gt;0,VLOOKUP(Table1[[#This Row],[Codigo_servico]],Preencher_Orcamento!$B:$D,3,FALSE)*Table1[[#This Row],[Qtde_insumo]],"")</f>
        <v>0</v>
      </c>
      <c r="M6350" s="16">
        <f>IF(Table1[[#This Row],[Ordem_insumos]]&lt;&gt;0,VLOOKUP(Table1[[#This Row],[Codigo_servico]],Preencher_Orcamento!$B:$D,3,FALSE)*Table1[[#This Row],[Subtotal_insumo]],"")</f>
        <v>0</v>
      </c>
    </row>
    <row r="6351" spans="1:13" x14ac:dyDescent="0.25">
      <c r="A6351" s="6">
        <v>98355</v>
      </c>
      <c r="B6351" s="126">
        <v>2</v>
      </c>
      <c r="C6351" s="133"/>
      <c r="D6351" s="134">
        <v>2044</v>
      </c>
      <c r="E6351" s="7" t="s">
        <v>2193</v>
      </c>
      <c r="F6351" s="8" t="s">
        <v>2140</v>
      </c>
      <c r="G6351" s="16">
        <f>IFERROR(VLOOKUP(Table1[[#This Row],[Codigo_insumo]],BD_Insumos!$B:$E,4),"")</f>
        <v>13.596734305430379</v>
      </c>
      <c r="H6351" s="140">
        <v>1.5</v>
      </c>
      <c r="I6351" s="9"/>
      <c r="J6351" s="22">
        <f t="shared" si="99"/>
        <v>20.395101458145568</v>
      </c>
      <c r="K6351" s="22" t="str">
        <f>IF(I6351&lt;&gt;"",SUMIF(Table1[Codigo_servico],A6351,Table1[Subtotal_insumo]),"")</f>
        <v/>
      </c>
      <c r="L6351" s="16">
        <f>IF(Table1[[#This Row],[Ordem_insumos]]&lt;&gt;0,VLOOKUP(Table1[[#This Row],[Codigo_servico]],Preencher_Orcamento!$B:$D,3,FALSE)*Table1[[#This Row],[Qtde_insumo]],"")</f>
        <v>0</v>
      </c>
      <c r="M6351" s="16">
        <f>IF(Table1[[#This Row],[Ordem_insumos]]&lt;&gt;0,VLOOKUP(Table1[[#This Row],[Codigo_servico]],Preencher_Orcamento!$B:$D,3,FALSE)*Table1[[#This Row],[Subtotal_insumo]],"")</f>
        <v>0</v>
      </c>
    </row>
    <row r="6352" spans="1:13" ht="26.25" x14ac:dyDescent="0.25">
      <c r="A6352" s="6">
        <v>98355</v>
      </c>
      <c r="B6352" s="126">
        <v>3</v>
      </c>
      <c r="C6352" s="133"/>
      <c r="D6352" s="134">
        <v>57210</v>
      </c>
      <c r="E6352" s="7" t="s">
        <v>1514</v>
      </c>
      <c r="F6352" s="8" t="s">
        <v>391</v>
      </c>
      <c r="G6352" s="18">
        <f>IFERROR(VLOOKUP(Table1[[#This Row],[Codigo_insumo]],BD_Insumos!$B:$E,4),"")</f>
        <v>98.090900000000005</v>
      </c>
      <c r="H6352" s="140">
        <v>1</v>
      </c>
      <c r="I6352" s="9"/>
      <c r="J6352" s="23">
        <f t="shared" si="99"/>
        <v>98.090900000000005</v>
      </c>
      <c r="K6352" s="22" t="str">
        <f>IF(I6352&lt;&gt;"",SUMIF(Table1[Codigo_servico],A6352,Table1[Subtotal_insumo]),"")</f>
        <v/>
      </c>
      <c r="L6352" s="18">
        <f>IF(Table1[[#This Row],[Ordem_insumos]]&lt;&gt;0,VLOOKUP(Table1[[#This Row],[Codigo_servico]],Preencher_Orcamento!$B:$D,3,FALSE)*Table1[[#This Row],[Qtde_insumo]],"")</f>
        <v>0</v>
      </c>
      <c r="M6352" s="18">
        <f>IF(Table1[[#This Row],[Ordem_insumos]]&lt;&gt;0,VLOOKUP(Table1[[#This Row],[Codigo_servico]],Preencher_Orcamento!$B:$D,3,FALSE)*Table1[[#This Row],[Subtotal_insumo]],"")</f>
        <v>0</v>
      </c>
    </row>
    <row r="6353" spans="1:13" x14ac:dyDescent="0.25">
      <c r="A6353" s="3">
        <v>98357</v>
      </c>
      <c r="B6353" s="125">
        <v>0</v>
      </c>
      <c r="C6353" s="131" t="s">
        <v>3709</v>
      </c>
      <c r="D6353" s="132"/>
      <c r="E6353" s="4"/>
      <c r="F6353" s="4"/>
      <c r="G6353" s="17" t="str">
        <f>IFERROR(VLOOKUP(Table1[[#This Row],[Codigo_insumo]],BD_Insumos!$B:$E,4),"")</f>
        <v/>
      </c>
      <c r="H6353" s="139"/>
      <c r="I6353" s="5" t="s">
        <v>457</v>
      </c>
      <c r="J6353" s="20" t="str">
        <f t="shared" si="99"/>
        <v/>
      </c>
      <c r="K6353" s="21">
        <f>IF(I6353&lt;&gt;"",SUMIF(Table1[Codigo_servico],A6353,Table1[Subtotal_insumo]),"")</f>
        <v>20.334225225779932</v>
      </c>
      <c r="L6353" s="17" t="str">
        <f>IF(Table1[[#This Row],[Ordem_insumos]]&lt;&gt;0,VLOOKUP(Table1[[#This Row],[Codigo_servico]],Preencher_Orcamento!$B:$D,3,FALSE)*Table1[[#This Row],[Qtde_insumo]],"")</f>
        <v/>
      </c>
      <c r="M6353" s="17" t="str">
        <f>IF(Table1[[#This Row],[Ordem_insumos]]&lt;&gt;0,VLOOKUP(Table1[[#This Row],[Codigo_servico]],Preencher_Orcamento!$B:$D,3,FALSE)*Table1[[#This Row],[Subtotal_insumo]],"")</f>
        <v/>
      </c>
    </row>
    <row r="6354" spans="1:13" x14ac:dyDescent="0.25">
      <c r="A6354" s="6">
        <v>98357</v>
      </c>
      <c r="B6354" s="126">
        <v>1</v>
      </c>
      <c r="C6354" s="133"/>
      <c r="D6354" s="134">
        <v>2044</v>
      </c>
      <c r="E6354" s="7" t="s">
        <v>2193</v>
      </c>
      <c r="F6354" s="8" t="s">
        <v>2140</v>
      </c>
      <c r="G6354" s="16">
        <f>IFERROR(VLOOKUP(Table1[[#This Row],[Codigo_insumo]],BD_Insumos!$B:$E,4),"")</f>
        <v>13.596734305430379</v>
      </c>
      <c r="H6354" s="140">
        <v>0.5</v>
      </c>
      <c r="I6354" s="9"/>
      <c r="J6354" s="22">
        <f t="shared" si="99"/>
        <v>6.7983671527151897</v>
      </c>
      <c r="K6354" s="22" t="str">
        <f>IF(I6354&lt;&gt;"",SUMIF(Table1[Codigo_servico],A6354,Table1[Subtotal_insumo]),"")</f>
        <v/>
      </c>
      <c r="L6354" s="16">
        <f>IF(Table1[[#This Row],[Ordem_insumos]]&lt;&gt;0,VLOOKUP(Table1[[#This Row],[Codigo_servico]],Preencher_Orcamento!$B:$D,3,FALSE)*Table1[[#This Row],[Qtde_insumo]],"")</f>
        <v>0</v>
      </c>
      <c r="M6354" s="16">
        <f>IF(Table1[[#This Row],[Ordem_insumos]]&lt;&gt;0,VLOOKUP(Table1[[#This Row],[Codigo_servico]],Preencher_Orcamento!$B:$D,3,FALSE)*Table1[[#This Row],[Subtotal_insumo]],"")</f>
        <v>0</v>
      </c>
    </row>
    <row r="6355" spans="1:13" ht="26.25" x14ac:dyDescent="0.25">
      <c r="A6355" s="6">
        <v>98357</v>
      </c>
      <c r="B6355" s="126">
        <v>2</v>
      </c>
      <c r="C6355" s="133"/>
      <c r="D6355" s="134">
        <v>57212</v>
      </c>
      <c r="E6355" s="7" t="s">
        <v>1515</v>
      </c>
      <c r="F6355" s="8" t="s">
        <v>457</v>
      </c>
      <c r="G6355" s="16">
        <f>IFERROR(VLOOKUP(Table1[[#This Row],[Codigo_insumo]],BD_Insumos!$B:$E,4),"")</f>
        <v>4.1256000000000004</v>
      </c>
      <c r="H6355" s="140">
        <v>1</v>
      </c>
      <c r="I6355" s="9"/>
      <c r="J6355" s="22">
        <f t="shared" si="99"/>
        <v>4.1256000000000004</v>
      </c>
      <c r="K6355" s="22" t="str">
        <f>IF(I6355&lt;&gt;"",SUMIF(Table1[Codigo_servico],A6355,Table1[Subtotal_insumo]),"")</f>
        <v/>
      </c>
      <c r="L6355" s="16">
        <f>IF(Table1[[#This Row],[Ordem_insumos]]&lt;&gt;0,VLOOKUP(Table1[[#This Row],[Codigo_servico]],Preencher_Orcamento!$B:$D,3,FALSE)*Table1[[#This Row],[Qtde_insumo]],"")</f>
        <v>0</v>
      </c>
      <c r="M6355" s="16">
        <f>IF(Table1[[#This Row],[Ordem_insumos]]&lt;&gt;0,VLOOKUP(Table1[[#This Row],[Codigo_servico]],Preencher_Orcamento!$B:$D,3,FALSE)*Table1[[#This Row],[Subtotal_insumo]],"")</f>
        <v>0</v>
      </c>
    </row>
    <row r="6356" spans="1:13" x14ac:dyDescent="0.25">
      <c r="A6356" s="6">
        <v>98357</v>
      </c>
      <c r="B6356" s="126">
        <v>3</v>
      </c>
      <c r="C6356" s="133"/>
      <c r="D6356" s="134">
        <v>2041</v>
      </c>
      <c r="E6356" s="7" t="s">
        <v>2192</v>
      </c>
      <c r="F6356" s="8" t="s">
        <v>2140</v>
      </c>
      <c r="G6356" s="18">
        <f>IFERROR(VLOOKUP(Table1[[#This Row],[Codigo_insumo]],BD_Insumos!$B:$E,4),"")</f>
        <v>18.820516146129485</v>
      </c>
      <c r="H6356" s="140">
        <v>0.5</v>
      </c>
      <c r="I6356" s="9"/>
      <c r="J6356" s="23">
        <f t="shared" si="99"/>
        <v>9.4102580730647425</v>
      </c>
      <c r="K6356" s="22" t="str">
        <f>IF(I6356&lt;&gt;"",SUMIF(Table1[Codigo_servico],A6356,Table1[Subtotal_insumo]),"")</f>
        <v/>
      </c>
      <c r="L6356" s="18">
        <f>IF(Table1[[#This Row],[Ordem_insumos]]&lt;&gt;0,VLOOKUP(Table1[[#This Row],[Codigo_servico]],Preencher_Orcamento!$B:$D,3,FALSE)*Table1[[#This Row],[Qtde_insumo]],"")</f>
        <v>0</v>
      </c>
      <c r="M6356" s="18">
        <f>IF(Table1[[#This Row],[Ordem_insumos]]&lt;&gt;0,VLOOKUP(Table1[[#This Row],[Codigo_servico]],Preencher_Orcamento!$B:$D,3,FALSE)*Table1[[#This Row],[Subtotal_insumo]],"")</f>
        <v>0</v>
      </c>
    </row>
    <row r="6357" spans="1:13" x14ac:dyDescent="0.25">
      <c r="A6357" s="3">
        <v>98358</v>
      </c>
      <c r="B6357" s="125">
        <v>0</v>
      </c>
      <c r="C6357" s="131" t="s">
        <v>3710</v>
      </c>
      <c r="D6357" s="132"/>
      <c r="E6357" s="4"/>
      <c r="F6357" s="4"/>
      <c r="G6357" s="17" t="str">
        <f>IFERROR(VLOOKUP(Table1[[#This Row],[Codigo_insumo]],BD_Insumos!$B:$E,4),"")</f>
        <v/>
      </c>
      <c r="H6357" s="139"/>
      <c r="I6357" s="5" t="s">
        <v>457</v>
      </c>
      <c r="J6357" s="20" t="str">
        <f t="shared" si="99"/>
        <v/>
      </c>
      <c r="K6357" s="21">
        <f>IF(I6357&lt;&gt;"",SUMIF(Table1[Codigo_servico],A6357,Table1[Subtotal_insumo]),"")</f>
        <v>39.249850451559865</v>
      </c>
      <c r="L6357" s="17" t="str">
        <f>IF(Table1[[#This Row],[Ordem_insumos]]&lt;&gt;0,VLOOKUP(Table1[[#This Row],[Codigo_servico]],Preencher_Orcamento!$B:$D,3,FALSE)*Table1[[#This Row],[Qtde_insumo]],"")</f>
        <v/>
      </c>
      <c r="M6357" s="17" t="str">
        <f>IF(Table1[[#This Row],[Ordem_insumos]]&lt;&gt;0,VLOOKUP(Table1[[#This Row],[Codigo_servico]],Preencher_Orcamento!$B:$D,3,FALSE)*Table1[[#This Row],[Subtotal_insumo]],"")</f>
        <v/>
      </c>
    </row>
    <row r="6358" spans="1:13" ht="26.25" x14ac:dyDescent="0.25">
      <c r="A6358" s="6">
        <v>98358</v>
      </c>
      <c r="B6358" s="126">
        <v>1</v>
      </c>
      <c r="C6358" s="133"/>
      <c r="D6358" s="134">
        <v>57213</v>
      </c>
      <c r="E6358" s="7" t="s">
        <v>1516</v>
      </c>
      <c r="F6358" s="8" t="s">
        <v>457</v>
      </c>
      <c r="G6358" s="16">
        <f>IFERROR(VLOOKUP(Table1[[#This Row],[Codigo_insumo]],BD_Insumos!$B:$E,4),"")</f>
        <v>6.8326000000000002</v>
      </c>
      <c r="H6358" s="140">
        <v>1</v>
      </c>
      <c r="I6358" s="9"/>
      <c r="J6358" s="22">
        <f t="shared" si="99"/>
        <v>6.8326000000000002</v>
      </c>
      <c r="K6358" s="22" t="str">
        <f>IF(I6358&lt;&gt;"",SUMIF(Table1[Codigo_servico],A6358,Table1[Subtotal_insumo]),"")</f>
        <v/>
      </c>
      <c r="L6358" s="16">
        <f>IF(Table1[[#This Row],[Ordem_insumos]]&lt;&gt;0,VLOOKUP(Table1[[#This Row],[Codigo_servico]],Preencher_Orcamento!$B:$D,3,FALSE)*Table1[[#This Row],[Qtde_insumo]],"")</f>
        <v>0</v>
      </c>
      <c r="M6358" s="16">
        <f>IF(Table1[[#This Row],[Ordem_insumos]]&lt;&gt;0,VLOOKUP(Table1[[#This Row],[Codigo_servico]],Preencher_Orcamento!$B:$D,3,FALSE)*Table1[[#This Row],[Subtotal_insumo]],"")</f>
        <v>0</v>
      </c>
    </row>
    <row r="6359" spans="1:13" x14ac:dyDescent="0.25">
      <c r="A6359" s="6">
        <v>98358</v>
      </c>
      <c r="B6359" s="126">
        <v>2</v>
      </c>
      <c r="C6359" s="133"/>
      <c r="D6359" s="134">
        <v>2044</v>
      </c>
      <c r="E6359" s="7" t="s">
        <v>2193</v>
      </c>
      <c r="F6359" s="8" t="s">
        <v>2140</v>
      </c>
      <c r="G6359" s="16">
        <f>IFERROR(VLOOKUP(Table1[[#This Row],[Codigo_insumo]],BD_Insumos!$B:$E,4),"")</f>
        <v>13.596734305430379</v>
      </c>
      <c r="H6359" s="140">
        <v>1</v>
      </c>
      <c r="I6359" s="9"/>
      <c r="J6359" s="22">
        <f t="shared" si="99"/>
        <v>13.596734305430379</v>
      </c>
      <c r="K6359" s="22" t="str">
        <f>IF(I6359&lt;&gt;"",SUMIF(Table1[Codigo_servico],A6359,Table1[Subtotal_insumo]),"")</f>
        <v/>
      </c>
      <c r="L6359" s="16">
        <f>IF(Table1[[#This Row],[Ordem_insumos]]&lt;&gt;0,VLOOKUP(Table1[[#This Row],[Codigo_servico]],Preencher_Orcamento!$B:$D,3,FALSE)*Table1[[#This Row],[Qtde_insumo]],"")</f>
        <v>0</v>
      </c>
      <c r="M6359" s="16">
        <f>IF(Table1[[#This Row],[Ordem_insumos]]&lt;&gt;0,VLOOKUP(Table1[[#This Row],[Codigo_servico]],Preencher_Orcamento!$B:$D,3,FALSE)*Table1[[#This Row],[Subtotal_insumo]],"")</f>
        <v>0</v>
      </c>
    </row>
    <row r="6360" spans="1:13" x14ac:dyDescent="0.25">
      <c r="A6360" s="6">
        <v>98358</v>
      </c>
      <c r="B6360" s="126">
        <v>3</v>
      </c>
      <c r="C6360" s="133"/>
      <c r="D6360" s="134">
        <v>2041</v>
      </c>
      <c r="E6360" s="7" t="s">
        <v>2192</v>
      </c>
      <c r="F6360" s="8" t="s">
        <v>2140</v>
      </c>
      <c r="G6360" s="18">
        <f>IFERROR(VLOOKUP(Table1[[#This Row],[Codigo_insumo]],BD_Insumos!$B:$E,4),"")</f>
        <v>18.820516146129485</v>
      </c>
      <c r="H6360" s="140">
        <v>1</v>
      </c>
      <c r="I6360" s="9"/>
      <c r="J6360" s="23">
        <f t="shared" si="99"/>
        <v>18.820516146129485</v>
      </c>
      <c r="K6360" s="22" t="str">
        <f>IF(I6360&lt;&gt;"",SUMIF(Table1[Codigo_servico],A6360,Table1[Subtotal_insumo]),"")</f>
        <v/>
      </c>
      <c r="L6360" s="18">
        <f>IF(Table1[[#This Row],[Ordem_insumos]]&lt;&gt;0,VLOOKUP(Table1[[#This Row],[Codigo_servico]],Preencher_Orcamento!$B:$D,3,FALSE)*Table1[[#This Row],[Qtde_insumo]],"")</f>
        <v>0</v>
      </c>
      <c r="M6360" s="18">
        <f>IF(Table1[[#This Row],[Ordem_insumos]]&lt;&gt;0,VLOOKUP(Table1[[#This Row],[Codigo_servico]],Preencher_Orcamento!$B:$D,3,FALSE)*Table1[[#This Row],[Subtotal_insumo]],"")</f>
        <v>0</v>
      </c>
    </row>
    <row r="6361" spans="1:13" x14ac:dyDescent="0.25">
      <c r="A6361" s="3">
        <v>98362</v>
      </c>
      <c r="B6361" s="125">
        <v>0</v>
      </c>
      <c r="C6361" s="131" t="s">
        <v>1577</v>
      </c>
      <c r="D6361" s="132"/>
      <c r="E6361" s="4"/>
      <c r="F6361" s="4"/>
      <c r="G6361" s="17" t="str">
        <f>IFERROR(VLOOKUP(Table1[[#This Row],[Codigo_insumo]],BD_Insumos!$B:$E,4),"")</f>
        <v/>
      </c>
      <c r="H6361" s="139"/>
      <c r="I6361" s="5" t="s">
        <v>457</v>
      </c>
      <c r="J6361" s="20" t="str">
        <f t="shared" si="99"/>
        <v/>
      </c>
      <c r="K6361" s="21">
        <f>IF(I6361&lt;&gt;"",SUMIF(Table1[Codigo_servico],A6361,Table1[Subtotal_insumo]),"")</f>
        <v>210.48825135467959</v>
      </c>
      <c r="L6361" s="17" t="str">
        <f>IF(Table1[[#This Row],[Ordem_insumos]]&lt;&gt;0,VLOOKUP(Table1[[#This Row],[Codigo_servico]],Preencher_Orcamento!$B:$D,3,FALSE)*Table1[[#This Row],[Qtde_insumo]],"")</f>
        <v/>
      </c>
      <c r="M6361" s="17" t="str">
        <f>IF(Table1[[#This Row],[Ordem_insumos]]&lt;&gt;0,VLOOKUP(Table1[[#This Row],[Codigo_servico]],Preencher_Orcamento!$B:$D,3,FALSE)*Table1[[#This Row],[Subtotal_insumo]],"")</f>
        <v/>
      </c>
    </row>
    <row r="6362" spans="1:13" x14ac:dyDescent="0.25">
      <c r="A6362" s="6">
        <v>98362</v>
      </c>
      <c r="B6362" s="126">
        <v>1</v>
      </c>
      <c r="C6362" s="133"/>
      <c r="D6362" s="134">
        <v>2044</v>
      </c>
      <c r="E6362" s="7" t="s">
        <v>2193</v>
      </c>
      <c r="F6362" s="8" t="s">
        <v>2140</v>
      </c>
      <c r="G6362" s="16">
        <f>IFERROR(VLOOKUP(Table1[[#This Row],[Codigo_insumo]],BD_Insumos!$B:$E,4),"")</f>
        <v>13.596734305430379</v>
      </c>
      <c r="H6362" s="140">
        <v>3</v>
      </c>
      <c r="I6362" s="9"/>
      <c r="J6362" s="22">
        <f t="shared" si="99"/>
        <v>40.790202916291136</v>
      </c>
      <c r="K6362" s="22" t="str">
        <f>IF(I6362&lt;&gt;"",SUMIF(Table1[Codigo_servico],A6362,Table1[Subtotal_insumo]),"")</f>
        <v/>
      </c>
      <c r="L6362" s="16">
        <f>IF(Table1[[#This Row],[Ordem_insumos]]&lt;&gt;0,VLOOKUP(Table1[[#This Row],[Codigo_servico]],Preencher_Orcamento!$B:$D,3,FALSE)*Table1[[#This Row],[Qtde_insumo]],"")</f>
        <v>0</v>
      </c>
      <c r="M6362" s="16">
        <f>IF(Table1[[#This Row],[Ordem_insumos]]&lt;&gt;0,VLOOKUP(Table1[[#This Row],[Codigo_servico]],Preencher_Orcamento!$B:$D,3,FALSE)*Table1[[#This Row],[Subtotal_insumo]],"")</f>
        <v>0</v>
      </c>
    </row>
    <row r="6363" spans="1:13" x14ac:dyDescent="0.25">
      <c r="A6363" s="6">
        <v>98362</v>
      </c>
      <c r="B6363" s="126">
        <v>2</v>
      </c>
      <c r="C6363" s="133"/>
      <c r="D6363" s="134">
        <v>2041</v>
      </c>
      <c r="E6363" s="7" t="s">
        <v>2192</v>
      </c>
      <c r="F6363" s="8" t="s">
        <v>2140</v>
      </c>
      <c r="G6363" s="16">
        <f>IFERROR(VLOOKUP(Table1[[#This Row],[Codigo_insumo]],BD_Insumos!$B:$E,4),"")</f>
        <v>18.820516146129485</v>
      </c>
      <c r="H6363" s="140">
        <v>3</v>
      </c>
      <c r="I6363" s="9"/>
      <c r="J6363" s="22">
        <f t="shared" si="99"/>
        <v>56.461548438388455</v>
      </c>
      <c r="K6363" s="22" t="str">
        <f>IF(I6363&lt;&gt;"",SUMIF(Table1[Codigo_servico],A6363,Table1[Subtotal_insumo]),"")</f>
        <v/>
      </c>
      <c r="L6363" s="16">
        <f>IF(Table1[[#This Row],[Ordem_insumos]]&lt;&gt;0,VLOOKUP(Table1[[#This Row],[Codigo_servico]],Preencher_Orcamento!$B:$D,3,FALSE)*Table1[[#This Row],[Qtde_insumo]],"")</f>
        <v>0</v>
      </c>
      <c r="M6363" s="16">
        <f>IF(Table1[[#This Row],[Ordem_insumos]]&lt;&gt;0,VLOOKUP(Table1[[#This Row],[Codigo_servico]],Preencher_Orcamento!$B:$D,3,FALSE)*Table1[[#This Row],[Subtotal_insumo]],"")</f>
        <v>0</v>
      </c>
    </row>
    <row r="6364" spans="1:13" ht="26.25" x14ac:dyDescent="0.25">
      <c r="A6364" s="6">
        <v>98362</v>
      </c>
      <c r="B6364" s="126">
        <v>3</v>
      </c>
      <c r="C6364" s="133"/>
      <c r="D6364" s="134">
        <v>59001</v>
      </c>
      <c r="E6364" s="7" t="s">
        <v>1577</v>
      </c>
      <c r="F6364" s="8" t="s">
        <v>457</v>
      </c>
      <c r="G6364" s="18">
        <f>IFERROR(VLOOKUP(Table1[[#This Row],[Codigo_insumo]],BD_Insumos!$B:$E,4),"")</f>
        <v>113.23650000000001</v>
      </c>
      <c r="H6364" s="140">
        <v>1</v>
      </c>
      <c r="I6364" s="9"/>
      <c r="J6364" s="23">
        <f t="shared" si="99"/>
        <v>113.23650000000001</v>
      </c>
      <c r="K6364" s="22" t="str">
        <f>IF(I6364&lt;&gt;"",SUMIF(Table1[Codigo_servico],A6364,Table1[Subtotal_insumo]),"")</f>
        <v/>
      </c>
      <c r="L6364" s="18">
        <f>IF(Table1[[#This Row],[Ordem_insumos]]&lt;&gt;0,VLOOKUP(Table1[[#This Row],[Codigo_servico]],Preencher_Orcamento!$B:$D,3,FALSE)*Table1[[#This Row],[Qtde_insumo]],"")</f>
        <v>0</v>
      </c>
      <c r="M6364" s="18">
        <f>IF(Table1[[#This Row],[Ordem_insumos]]&lt;&gt;0,VLOOKUP(Table1[[#This Row],[Codigo_servico]],Preencher_Orcamento!$B:$D,3,FALSE)*Table1[[#This Row],[Subtotal_insumo]],"")</f>
        <v>0</v>
      </c>
    </row>
    <row r="6365" spans="1:13" x14ac:dyDescent="0.25">
      <c r="A6365" s="3">
        <v>98363</v>
      </c>
      <c r="B6365" s="125">
        <v>0</v>
      </c>
      <c r="C6365" s="131" t="s">
        <v>3711</v>
      </c>
      <c r="D6365" s="132"/>
      <c r="E6365" s="4"/>
      <c r="F6365" s="4"/>
      <c r="G6365" s="17" t="str">
        <f>IFERROR(VLOOKUP(Table1[[#This Row],[Codigo_insumo]],BD_Insumos!$B:$E,4),"")</f>
        <v/>
      </c>
      <c r="H6365" s="139"/>
      <c r="I6365" s="5" t="s">
        <v>457</v>
      </c>
      <c r="J6365" s="20" t="str">
        <f t="shared" si="99"/>
        <v/>
      </c>
      <c r="K6365" s="21">
        <f>IF(I6365&lt;&gt;"",SUMIF(Table1[Codigo_servico],A6365,Table1[Subtotal_insumo]),"")</f>
        <v>91.523200903119729</v>
      </c>
      <c r="L6365" s="17" t="str">
        <f>IF(Table1[[#This Row],[Ordem_insumos]]&lt;&gt;0,VLOOKUP(Table1[[#This Row],[Codigo_servico]],Preencher_Orcamento!$B:$D,3,FALSE)*Table1[[#This Row],[Qtde_insumo]],"")</f>
        <v/>
      </c>
      <c r="M6365" s="17" t="str">
        <f>IF(Table1[[#This Row],[Ordem_insumos]]&lt;&gt;0,VLOOKUP(Table1[[#This Row],[Codigo_servico]],Preencher_Orcamento!$B:$D,3,FALSE)*Table1[[#This Row],[Subtotal_insumo]],"")</f>
        <v/>
      </c>
    </row>
    <row r="6366" spans="1:13" ht="26.25" x14ac:dyDescent="0.25">
      <c r="A6366" s="6">
        <v>98363</v>
      </c>
      <c r="B6366" s="126">
        <v>1</v>
      </c>
      <c r="C6366" s="133"/>
      <c r="D6366" s="134">
        <v>59002</v>
      </c>
      <c r="E6366" s="7" t="s">
        <v>1578</v>
      </c>
      <c r="F6366" s="8" t="s">
        <v>457</v>
      </c>
      <c r="G6366" s="16">
        <f>IFERROR(VLOOKUP(Table1[[#This Row],[Codigo_insumo]],BD_Insumos!$B:$E,4),"")</f>
        <v>26.688700000000001</v>
      </c>
      <c r="H6366" s="140">
        <v>1</v>
      </c>
      <c r="I6366" s="9"/>
      <c r="J6366" s="22">
        <f t="shared" si="99"/>
        <v>26.688700000000001</v>
      </c>
      <c r="K6366" s="22" t="str">
        <f>IF(I6366&lt;&gt;"",SUMIF(Table1[Codigo_servico],A6366,Table1[Subtotal_insumo]),"")</f>
        <v/>
      </c>
      <c r="L6366" s="16">
        <f>IF(Table1[[#This Row],[Ordem_insumos]]&lt;&gt;0,VLOOKUP(Table1[[#This Row],[Codigo_servico]],Preencher_Orcamento!$B:$D,3,FALSE)*Table1[[#This Row],[Qtde_insumo]],"")</f>
        <v>0</v>
      </c>
      <c r="M6366" s="16">
        <f>IF(Table1[[#This Row],[Ordem_insumos]]&lt;&gt;0,VLOOKUP(Table1[[#This Row],[Codigo_servico]],Preencher_Orcamento!$B:$D,3,FALSE)*Table1[[#This Row],[Subtotal_insumo]],"")</f>
        <v>0</v>
      </c>
    </row>
    <row r="6367" spans="1:13" x14ac:dyDescent="0.25">
      <c r="A6367" s="6">
        <v>98363</v>
      </c>
      <c r="B6367" s="126">
        <v>2</v>
      </c>
      <c r="C6367" s="133"/>
      <c r="D6367" s="134">
        <v>2041</v>
      </c>
      <c r="E6367" s="7" t="s">
        <v>2192</v>
      </c>
      <c r="F6367" s="8" t="s">
        <v>2140</v>
      </c>
      <c r="G6367" s="16">
        <f>IFERROR(VLOOKUP(Table1[[#This Row],[Codigo_insumo]],BD_Insumos!$B:$E,4),"")</f>
        <v>18.820516146129485</v>
      </c>
      <c r="H6367" s="140">
        <v>2</v>
      </c>
      <c r="I6367" s="9"/>
      <c r="J6367" s="22">
        <f t="shared" si="99"/>
        <v>37.64103229225897</v>
      </c>
      <c r="K6367" s="22" t="str">
        <f>IF(I6367&lt;&gt;"",SUMIF(Table1[Codigo_servico],A6367,Table1[Subtotal_insumo]),"")</f>
        <v/>
      </c>
      <c r="L6367" s="16">
        <f>IF(Table1[[#This Row],[Ordem_insumos]]&lt;&gt;0,VLOOKUP(Table1[[#This Row],[Codigo_servico]],Preencher_Orcamento!$B:$D,3,FALSE)*Table1[[#This Row],[Qtde_insumo]],"")</f>
        <v>0</v>
      </c>
      <c r="M6367" s="16">
        <f>IF(Table1[[#This Row],[Ordem_insumos]]&lt;&gt;0,VLOOKUP(Table1[[#This Row],[Codigo_servico]],Preencher_Orcamento!$B:$D,3,FALSE)*Table1[[#This Row],[Subtotal_insumo]],"")</f>
        <v>0</v>
      </c>
    </row>
    <row r="6368" spans="1:13" x14ac:dyDescent="0.25">
      <c r="A6368" s="6">
        <v>98363</v>
      </c>
      <c r="B6368" s="126">
        <v>3</v>
      </c>
      <c r="C6368" s="133"/>
      <c r="D6368" s="134">
        <v>2044</v>
      </c>
      <c r="E6368" s="7" t="s">
        <v>2193</v>
      </c>
      <c r="F6368" s="8" t="s">
        <v>2140</v>
      </c>
      <c r="G6368" s="18">
        <f>IFERROR(VLOOKUP(Table1[[#This Row],[Codigo_insumo]],BD_Insumos!$B:$E,4),"")</f>
        <v>13.596734305430379</v>
      </c>
      <c r="H6368" s="140">
        <v>2</v>
      </c>
      <c r="I6368" s="9"/>
      <c r="J6368" s="23">
        <f t="shared" si="99"/>
        <v>27.193468610860759</v>
      </c>
      <c r="K6368" s="22" t="str">
        <f>IF(I6368&lt;&gt;"",SUMIF(Table1[Codigo_servico],A6368,Table1[Subtotal_insumo]),"")</f>
        <v/>
      </c>
      <c r="L6368" s="18">
        <f>IF(Table1[[#This Row],[Ordem_insumos]]&lt;&gt;0,VLOOKUP(Table1[[#This Row],[Codigo_servico]],Preencher_Orcamento!$B:$D,3,FALSE)*Table1[[#This Row],[Qtde_insumo]],"")</f>
        <v>0</v>
      </c>
      <c r="M6368" s="18">
        <f>IF(Table1[[#This Row],[Ordem_insumos]]&lt;&gt;0,VLOOKUP(Table1[[#This Row],[Codigo_servico]],Preencher_Orcamento!$B:$D,3,FALSE)*Table1[[#This Row],[Subtotal_insumo]],"")</f>
        <v>0</v>
      </c>
    </row>
    <row r="6369" spans="1:13" x14ac:dyDescent="0.25">
      <c r="A6369" s="3">
        <v>98365</v>
      </c>
      <c r="B6369" s="125">
        <v>0</v>
      </c>
      <c r="C6369" s="131" t="s">
        <v>3712</v>
      </c>
      <c r="D6369" s="132"/>
      <c r="E6369" s="4"/>
      <c r="F6369" s="4"/>
      <c r="G6369" s="17" t="str">
        <f>IFERROR(VLOOKUP(Table1[[#This Row],[Codigo_insumo]],BD_Insumos!$B:$E,4),"")</f>
        <v/>
      </c>
      <c r="H6369" s="139"/>
      <c r="I6369" s="5" t="s">
        <v>457</v>
      </c>
      <c r="J6369" s="20" t="str">
        <f t="shared" si="99"/>
        <v/>
      </c>
      <c r="K6369" s="21">
        <f>IF(I6369&lt;&gt;"",SUMIF(Table1[Codigo_servico],A6369,Table1[Subtotal_insumo]),"")</f>
        <v>697.24647492984627</v>
      </c>
      <c r="L6369" s="17" t="str">
        <f>IF(Table1[[#This Row],[Ordem_insumos]]&lt;&gt;0,VLOOKUP(Table1[[#This Row],[Codigo_servico]],Preencher_Orcamento!$B:$D,3,FALSE)*Table1[[#This Row],[Qtde_insumo]],"")</f>
        <v/>
      </c>
      <c r="M6369" s="17" t="str">
        <f>IF(Table1[[#This Row],[Ordem_insumos]]&lt;&gt;0,VLOOKUP(Table1[[#This Row],[Codigo_servico]],Preencher_Orcamento!$B:$D,3,FALSE)*Table1[[#This Row],[Subtotal_insumo]],"")</f>
        <v/>
      </c>
    </row>
    <row r="6370" spans="1:13" x14ac:dyDescent="0.25">
      <c r="A6370" s="6">
        <v>98365</v>
      </c>
      <c r="B6370" s="126">
        <v>1</v>
      </c>
      <c r="C6370" s="133"/>
      <c r="D6370" s="134">
        <v>10612</v>
      </c>
      <c r="E6370" s="7" t="s">
        <v>122</v>
      </c>
      <c r="F6370" s="8" t="s">
        <v>58</v>
      </c>
      <c r="G6370" s="16">
        <f>IFERROR(VLOOKUP(Table1[[#This Row],[Codigo_insumo]],BD_Insumos!$B:$E,4),"")</f>
        <v>250.2276</v>
      </c>
      <c r="H6370" s="140">
        <v>0.111</v>
      </c>
      <c r="I6370" s="9"/>
      <c r="J6370" s="22">
        <f t="shared" si="99"/>
        <v>27.775263599999999</v>
      </c>
      <c r="K6370" s="22" t="str">
        <f>IF(I6370&lt;&gt;"",SUMIF(Table1[Codigo_servico],A6370,Table1[Subtotal_insumo]),"")</f>
        <v/>
      </c>
      <c r="L6370" s="16">
        <f>IF(Table1[[#This Row],[Ordem_insumos]]&lt;&gt;0,VLOOKUP(Table1[[#This Row],[Codigo_servico]],Preencher_Orcamento!$B:$D,3,FALSE)*Table1[[#This Row],[Qtde_insumo]],"")</f>
        <v>0</v>
      </c>
      <c r="M6370" s="16">
        <f>IF(Table1[[#This Row],[Ordem_insumos]]&lt;&gt;0,VLOOKUP(Table1[[#This Row],[Codigo_servico]],Preencher_Orcamento!$B:$D,3,FALSE)*Table1[[#This Row],[Subtotal_insumo]],"")</f>
        <v>0</v>
      </c>
    </row>
    <row r="6371" spans="1:13" x14ac:dyDescent="0.25">
      <c r="A6371" s="6">
        <v>98365</v>
      </c>
      <c r="B6371" s="126">
        <v>2</v>
      </c>
      <c r="C6371" s="133"/>
      <c r="D6371" s="134">
        <v>1037</v>
      </c>
      <c r="E6371" s="7" t="s">
        <v>2958</v>
      </c>
      <c r="F6371" s="8" t="s">
        <v>2140</v>
      </c>
      <c r="G6371" s="16">
        <f>IFERROR(VLOOKUP(Table1[[#This Row],[Codigo_insumo]],BD_Insumos!$B:$E,4),"")</f>
        <v>35.200851491517405</v>
      </c>
      <c r="H6371" s="140">
        <v>2</v>
      </c>
      <c r="I6371" s="9"/>
      <c r="J6371" s="22">
        <f t="shared" si="99"/>
        <v>70.401702983034809</v>
      </c>
      <c r="K6371" s="22" t="str">
        <f>IF(I6371&lt;&gt;"",SUMIF(Table1[Codigo_servico],A6371,Table1[Subtotal_insumo]),"")</f>
        <v/>
      </c>
      <c r="L6371" s="16">
        <f>IF(Table1[[#This Row],[Ordem_insumos]]&lt;&gt;0,VLOOKUP(Table1[[#This Row],[Codigo_servico]],Preencher_Orcamento!$B:$D,3,FALSE)*Table1[[#This Row],[Qtde_insumo]],"")</f>
        <v>0</v>
      </c>
      <c r="M6371" s="16">
        <f>IF(Table1[[#This Row],[Ordem_insumos]]&lt;&gt;0,VLOOKUP(Table1[[#This Row],[Codigo_servico]],Preencher_Orcamento!$B:$D,3,FALSE)*Table1[[#This Row],[Subtotal_insumo]],"")</f>
        <v>0</v>
      </c>
    </row>
    <row r="6372" spans="1:13" x14ac:dyDescent="0.25">
      <c r="A6372" s="6">
        <v>98365</v>
      </c>
      <c r="B6372" s="126">
        <v>3</v>
      </c>
      <c r="C6372" s="133"/>
      <c r="D6372" s="134">
        <v>2041</v>
      </c>
      <c r="E6372" s="7" t="s">
        <v>2192</v>
      </c>
      <c r="F6372" s="8" t="s">
        <v>2140</v>
      </c>
      <c r="G6372" s="16">
        <f>IFERROR(VLOOKUP(Table1[[#This Row],[Codigo_insumo]],BD_Insumos!$B:$E,4),"")</f>
        <v>18.820516146129485</v>
      </c>
      <c r="H6372" s="140">
        <v>4</v>
      </c>
      <c r="I6372" s="9"/>
      <c r="J6372" s="22">
        <f t="shared" si="99"/>
        <v>75.28206458451794</v>
      </c>
      <c r="K6372" s="22" t="str">
        <f>IF(I6372&lt;&gt;"",SUMIF(Table1[Codigo_servico],A6372,Table1[Subtotal_insumo]),"")</f>
        <v/>
      </c>
      <c r="L6372" s="16">
        <f>IF(Table1[[#This Row],[Ordem_insumos]]&lt;&gt;0,VLOOKUP(Table1[[#This Row],[Codigo_servico]],Preencher_Orcamento!$B:$D,3,FALSE)*Table1[[#This Row],[Qtde_insumo]],"")</f>
        <v>0</v>
      </c>
      <c r="M6372" s="16">
        <f>IF(Table1[[#This Row],[Ordem_insumos]]&lt;&gt;0,VLOOKUP(Table1[[#This Row],[Codigo_servico]],Preencher_Orcamento!$B:$D,3,FALSE)*Table1[[#This Row],[Subtotal_insumo]],"")</f>
        <v>0</v>
      </c>
    </row>
    <row r="6373" spans="1:13" x14ac:dyDescent="0.25">
      <c r="A6373" s="6">
        <v>98365</v>
      </c>
      <c r="B6373" s="126">
        <v>4</v>
      </c>
      <c r="C6373" s="133"/>
      <c r="D6373" s="134">
        <v>2020</v>
      </c>
      <c r="E6373" s="7" t="s">
        <v>2188</v>
      </c>
      <c r="F6373" s="8" t="s">
        <v>2140</v>
      </c>
      <c r="G6373" s="16">
        <f>IFERROR(VLOOKUP(Table1[[#This Row],[Codigo_insumo]],BD_Insumos!$B:$E,4),"")</f>
        <v>15.860837164231068</v>
      </c>
      <c r="H6373" s="140">
        <v>0.75</v>
      </c>
      <c r="I6373" s="9"/>
      <c r="J6373" s="22">
        <f t="shared" si="99"/>
        <v>11.8956278731733</v>
      </c>
      <c r="K6373" s="22" t="str">
        <f>IF(I6373&lt;&gt;"",SUMIF(Table1[Codigo_servico],A6373,Table1[Subtotal_insumo]),"")</f>
        <v/>
      </c>
      <c r="L6373" s="16">
        <f>IF(Table1[[#This Row],[Ordem_insumos]]&lt;&gt;0,VLOOKUP(Table1[[#This Row],[Codigo_servico]],Preencher_Orcamento!$B:$D,3,FALSE)*Table1[[#This Row],[Qtde_insumo]],"")</f>
        <v>0</v>
      </c>
      <c r="M6373" s="16">
        <f>IF(Table1[[#This Row],[Ordem_insumos]]&lt;&gt;0,VLOOKUP(Table1[[#This Row],[Codigo_servico]],Preencher_Orcamento!$B:$D,3,FALSE)*Table1[[#This Row],[Subtotal_insumo]],"")</f>
        <v>0</v>
      </c>
    </row>
    <row r="6374" spans="1:13" x14ac:dyDescent="0.25">
      <c r="A6374" s="6">
        <v>98365</v>
      </c>
      <c r="B6374" s="126">
        <v>5</v>
      </c>
      <c r="C6374" s="133"/>
      <c r="D6374" s="134">
        <v>2099</v>
      </c>
      <c r="E6374" s="7" t="s">
        <v>2205</v>
      </c>
      <c r="F6374" s="8" t="s">
        <v>2140</v>
      </c>
      <c r="G6374" s="16">
        <f>IFERROR(VLOOKUP(Table1[[#This Row],[Codigo_insumo]],BD_Insumos!$B:$E,4),"")</f>
        <v>12.627877718847255</v>
      </c>
      <c r="H6374" s="140">
        <v>3.75</v>
      </c>
      <c r="I6374" s="9"/>
      <c r="J6374" s="22">
        <f t="shared" si="99"/>
        <v>47.354541445677206</v>
      </c>
      <c r="K6374" s="22" t="str">
        <f>IF(I6374&lt;&gt;"",SUMIF(Table1[Codigo_servico],A6374,Table1[Subtotal_insumo]),"")</f>
        <v/>
      </c>
      <c r="L6374" s="16">
        <f>IF(Table1[[#This Row],[Ordem_insumos]]&lt;&gt;0,VLOOKUP(Table1[[#This Row],[Codigo_servico]],Preencher_Orcamento!$B:$D,3,FALSE)*Table1[[#This Row],[Qtde_insumo]],"")</f>
        <v>0</v>
      </c>
      <c r="M6374" s="16">
        <f>IF(Table1[[#This Row],[Ordem_insumos]]&lt;&gt;0,VLOOKUP(Table1[[#This Row],[Codigo_servico]],Preencher_Orcamento!$B:$D,3,FALSE)*Table1[[#This Row],[Subtotal_insumo]],"")</f>
        <v>0</v>
      </c>
    </row>
    <row r="6375" spans="1:13" x14ac:dyDescent="0.25">
      <c r="A6375" s="6">
        <v>98365</v>
      </c>
      <c r="B6375" s="126">
        <v>6</v>
      </c>
      <c r="C6375" s="133"/>
      <c r="D6375" s="134">
        <v>2044</v>
      </c>
      <c r="E6375" s="7" t="s">
        <v>2193</v>
      </c>
      <c r="F6375" s="8" t="s">
        <v>2140</v>
      </c>
      <c r="G6375" s="18">
        <f>IFERROR(VLOOKUP(Table1[[#This Row],[Codigo_insumo]],BD_Insumos!$B:$E,4),"")</f>
        <v>13.596734305430379</v>
      </c>
      <c r="H6375" s="140">
        <v>8</v>
      </c>
      <c r="I6375" s="9"/>
      <c r="J6375" s="23">
        <f t="shared" si="99"/>
        <v>108.77387444344303</v>
      </c>
      <c r="K6375" s="22" t="str">
        <f>IF(I6375&lt;&gt;"",SUMIF(Table1[Codigo_servico],A6375,Table1[Subtotal_insumo]),"")</f>
        <v/>
      </c>
      <c r="L6375" s="18">
        <f>IF(Table1[[#This Row],[Ordem_insumos]]&lt;&gt;0,VLOOKUP(Table1[[#This Row],[Codigo_servico]],Preencher_Orcamento!$B:$D,3,FALSE)*Table1[[#This Row],[Qtde_insumo]],"")</f>
        <v>0</v>
      </c>
      <c r="M6375" s="18">
        <f>IF(Table1[[#This Row],[Ordem_insumos]]&lt;&gt;0,VLOOKUP(Table1[[#This Row],[Codigo_servico]],Preencher_Orcamento!$B:$D,3,FALSE)*Table1[[#This Row],[Subtotal_insumo]],"")</f>
        <v>0</v>
      </c>
    </row>
    <row r="6376" spans="1:13" ht="26.25" x14ac:dyDescent="0.25">
      <c r="A6376" s="6">
        <v>98365</v>
      </c>
      <c r="B6376" s="126">
        <v>7</v>
      </c>
      <c r="C6376" s="133"/>
      <c r="D6376" s="134">
        <v>50009</v>
      </c>
      <c r="E6376" s="7" t="s">
        <v>999</v>
      </c>
      <c r="F6376" s="8" t="s">
        <v>457</v>
      </c>
      <c r="G6376" s="18">
        <f>IFERROR(VLOOKUP(Table1[[#This Row],[Codigo_insumo]],BD_Insumos!$B:$E,4),"")</f>
        <v>355.76339999999999</v>
      </c>
      <c r="H6376" s="140">
        <v>1</v>
      </c>
      <c r="I6376" s="9"/>
      <c r="J6376" s="23">
        <f t="shared" si="99"/>
        <v>355.76339999999999</v>
      </c>
      <c r="K6376" s="22" t="str">
        <f>IF(I6376&lt;&gt;"",SUMIF(Table1[Codigo_servico],A6376,Table1[Subtotal_insumo]),"")</f>
        <v/>
      </c>
      <c r="L6376" s="18">
        <f>IF(Table1[[#This Row],[Ordem_insumos]]&lt;&gt;0,VLOOKUP(Table1[[#This Row],[Codigo_servico]],Preencher_Orcamento!$B:$D,3,FALSE)*Table1[[#This Row],[Qtde_insumo]],"")</f>
        <v>0</v>
      </c>
      <c r="M6376" s="18">
        <f>IF(Table1[[#This Row],[Ordem_insumos]]&lt;&gt;0,VLOOKUP(Table1[[#This Row],[Codigo_servico]],Preencher_Orcamento!$B:$D,3,FALSE)*Table1[[#This Row],[Subtotal_insumo]],"")</f>
        <v>0</v>
      </c>
    </row>
    <row r="6377" spans="1:13" x14ac:dyDescent="0.25">
      <c r="A6377" s="3">
        <v>98366</v>
      </c>
      <c r="B6377" s="125">
        <v>0</v>
      </c>
      <c r="C6377" s="131" t="s">
        <v>3713</v>
      </c>
      <c r="D6377" s="132"/>
      <c r="E6377" s="4"/>
      <c r="F6377" s="4"/>
      <c r="G6377" s="17" t="str">
        <f>IFERROR(VLOOKUP(Table1[[#This Row],[Codigo_insumo]],BD_Insumos!$B:$E,4),"")</f>
        <v/>
      </c>
      <c r="H6377" s="139"/>
      <c r="I6377" s="5" t="s">
        <v>457</v>
      </c>
      <c r="J6377" s="20" t="str">
        <f t="shared" si="99"/>
        <v/>
      </c>
      <c r="K6377" s="21">
        <f>IF(I6377&lt;&gt;"",SUMIF(Table1[Codigo_servico],A6377,Table1[Subtotal_insumo]),"")</f>
        <v>901.14647492984636</v>
      </c>
      <c r="L6377" s="17" t="str">
        <f>IF(Table1[[#This Row],[Ordem_insumos]]&lt;&gt;0,VLOOKUP(Table1[[#This Row],[Codigo_servico]],Preencher_Orcamento!$B:$D,3,FALSE)*Table1[[#This Row],[Qtde_insumo]],"")</f>
        <v/>
      </c>
      <c r="M6377" s="17" t="str">
        <f>IF(Table1[[#This Row],[Ordem_insumos]]&lt;&gt;0,VLOOKUP(Table1[[#This Row],[Codigo_servico]],Preencher_Orcamento!$B:$D,3,FALSE)*Table1[[#This Row],[Subtotal_insumo]],"")</f>
        <v/>
      </c>
    </row>
    <row r="6378" spans="1:13" x14ac:dyDescent="0.25">
      <c r="A6378" s="6">
        <v>98366</v>
      </c>
      <c r="B6378" s="126">
        <v>1</v>
      </c>
      <c r="C6378" s="133"/>
      <c r="D6378" s="134">
        <v>1037</v>
      </c>
      <c r="E6378" s="7" t="s">
        <v>2958</v>
      </c>
      <c r="F6378" s="8" t="s">
        <v>2140</v>
      </c>
      <c r="G6378" s="16">
        <f>IFERROR(VLOOKUP(Table1[[#This Row],[Codigo_insumo]],BD_Insumos!$B:$E,4),"")</f>
        <v>35.200851491517405</v>
      </c>
      <c r="H6378" s="140">
        <v>2</v>
      </c>
      <c r="I6378" s="9"/>
      <c r="J6378" s="22">
        <f t="shared" si="99"/>
        <v>70.401702983034809</v>
      </c>
      <c r="K6378" s="22" t="str">
        <f>IF(I6378&lt;&gt;"",SUMIF(Table1[Codigo_servico],A6378,Table1[Subtotal_insumo]),"")</f>
        <v/>
      </c>
      <c r="L6378" s="16">
        <f>IF(Table1[[#This Row],[Ordem_insumos]]&lt;&gt;0,VLOOKUP(Table1[[#This Row],[Codigo_servico]],Preencher_Orcamento!$B:$D,3,FALSE)*Table1[[#This Row],[Qtde_insumo]],"")</f>
        <v>0</v>
      </c>
      <c r="M6378" s="16">
        <f>IF(Table1[[#This Row],[Ordem_insumos]]&lt;&gt;0,VLOOKUP(Table1[[#This Row],[Codigo_servico]],Preencher_Orcamento!$B:$D,3,FALSE)*Table1[[#This Row],[Subtotal_insumo]],"")</f>
        <v>0</v>
      </c>
    </row>
    <row r="6379" spans="1:13" ht="26.25" x14ac:dyDescent="0.25">
      <c r="A6379" s="6">
        <v>98366</v>
      </c>
      <c r="B6379" s="126">
        <v>2</v>
      </c>
      <c r="C6379" s="133"/>
      <c r="D6379" s="134">
        <v>50008</v>
      </c>
      <c r="E6379" s="7" t="s">
        <v>998</v>
      </c>
      <c r="F6379" s="8" t="s">
        <v>457</v>
      </c>
      <c r="G6379" s="16">
        <f>IFERROR(VLOOKUP(Table1[[#This Row],[Codigo_insumo]],BD_Insumos!$B:$E,4),"")</f>
        <v>559.66340000000002</v>
      </c>
      <c r="H6379" s="140">
        <v>1</v>
      </c>
      <c r="I6379" s="9"/>
      <c r="J6379" s="22">
        <f t="shared" si="99"/>
        <v>559.66340000000002</v>
      </c>
      <c r="K6379" s="22" t="str">
        <f>IF(I6379&lt;&gt;"",SUMIF(Table1[Codigo_servico],A6379,Table1[Subtotal_insumo]),"")</f>
        <v/>
      </c>
      <c r="L6379" s="16">
        <f>IF(Table1[[#This Row],[Ordem_insumos]]&lt;&gt;0,VLOOKUP(Table1[[#This Row],[Codigo_servico]],Preencher_Orcamento!$B:$D,3,FALSE)*Table1[[#This Row],[Qtde_insumo]],"")</f>
        <v>0</v>
      </c>
      <c r="M6379" s="16">
        <f>IF(Table1[[#This Row],[Ordem_insumos]]&lt;&gt;0,VLOOKUP(Table1[[#This Row],[Codigo_servico]],Preencher_Orcamento!$B:$D,3,FALSE)*Table1[[#This Row],[Subtotal_insumo]],"")</f>
        <v>0</v>
      </c>
    </row>
    <row r="6380" spans="1:13" x14ac:dyDescent="0.25">
      <c r="A6380" s="6">
        <v>98366</v>
      </c>
      <c r="B6380" s="126">
        <v>3</v>
      </c>
      <c r="C6380" s="133"/>
      <c r="D6380" s="134">
        <v>2020</v>
      </c>
      <c r="E6380" s="7" t="s">
        <v>2188</v>
      </c>
      <c r="F6380" s="8" t="s">
        <v>2140</v>
      </c>
      <c r="G6380" s="16">
        <f>IFERROR(VLOOKUP(Table1[[#This Row],[Codigo_insumo]],BD_Insumos!$B:$E,4),"")</f>
        <v>15.860837164231068</v>
      </c>
      <c r="H6380" s="140">
        <v>0.75</v>
      </c>
      <c r="I6380" s="9"/>
      <c r="J6380" s="22">
        <f t="shared" si="99"/>
        <v>11.8956278731733</v>
      </c>
      <c r="K6380" s="22" t="str">
        <f>IF(I6380&lt;&gt;"",SUMIF(Table1[Codigo_servico],A6380,Table1[Subtotal_insumo]),"")</f>
        <v/>
      </c>
      <c r="L6380" s="16">
        <f>IF(Table1[[#This Row],[Ordem_insumos]]&lt;&gt;0,VLOOKUP(Table1[[#This Row],[Codigo_servico]],Preencher_Orcamento!$B:$D,3,FALSE)*Table1[[#This Row],[Qtde_insumo]],"")</f>
        <v>0</v>
      </c>
      <c r="M6380" s="16">
        <f>IF(Table1[[#This Row],[Ordem_insumos]]&lt;&gt;0,VLOOKUP(Table1[[#This Row],[Codigo_servico]],Preencher_Orcamento!$B:$D,3,FALSE)*Table1[[#This Row],[Subtotal_insumo]],"")</f>
        <v>0</v>
      </c>
    </row>
    <row r="6381" spans="1:13" x14ac:dyDescent="0.25">
      <c r="A6381" s="6">
        <v>98366</v>
      </c>
      <c r="B6381" s="126">
        <v>4</v>
      </c>
      <c r="C6381" s="133"/>
      <c r="D6381" s="134">
        <v>2041</v>
      </c>
      <c r="E6381" s="7" t="s">
        <v>2192</v>
      </c>
      <c r="F6381" s="8" t="s">
        <v>2140</v>
      </c>
      <c r="G6381" s="16">
        <f>IFERROR(VLOOKUP(Table1[[#This Row],[Codigo_insumo]],BD_Insumos!$B:$E,4),"")</f>
        <v>18.820516146129485</v>
      </c>
      <c r="H6381" s="140">
        <v>4</v>
      </c>
      <c r="I6381" s="9"/>
      <c r="J6381" s="22">
        <f t="shared" si="99"/>
        <v>75.28206458451794</v>
      </c>
      <c r="K6381" s="22" t="str">
        <f>IF(I6381&lt;&gt;"",SUMIF(Table1[Codigo_servico],A6381,Table1[Subtotal_insumo]),"")</f>
        <v/>
      </c>
      <c r="L6381" s="16">
        <f>IF(Table1[[#This Row],[Ordem_insumos]]&lt;&gt;0,VLOOKUP(Table1[[#This Row],[Codigo_servico]],Preencher_Orcamento!$B:$D,3,FALSE)*Table1[[#This Row],[Qtde_insumo]],"")</f>
        <v>0</v>
      </c>
      <c r="M6381" s="16">
        <f>IF(Table1[[#This Row],[Ordem_insumos]]&lt;&gt;0,VLOOKUP(Table1[[#This Row],[Codigo_servico]],Preencher_Orcamento!$B:$D,3,FALSE)*Table1[[#This Row],[Subtotal_insumo]],"")</f>
        <v>0</v>
      </c>
    </row>
    <row r="6382" spans="1:13" x14ac:dyDescent="0.25">
      <c r="A6382" s="6">
        <v>98366</v>
      </c>
      <c r="B6382" s="126">
        <v>5</v>
      </c>
      <c r="C6382" s="133"/>
      <c r="D6382" s="134">
        <v>2099</v>
      </c>
      <c r="E6382" s="7" t="s">
        <v>2205</v>
      </c>
      <c r="F6382" s="8" t="s">
        <v>2140</v>
      </c>
      <c r="G6382" s="16">
        <f>IFERROR(VLOOKUP(Table1[[#This Row],[Codigo_insumo]],BD_Insumos!$B:$E,4),"")</f>
        <v>12.627877718847255</v>
      </c>
      <c r="H6382" s="140">
        <v>3.75</v>
      </c>
      <c r="I6382" s="9"/>
      <c r="J6382" s="22">
        <f t="shared" si="99"/>
        <v>47.354541445677206</v>
      </c>
      <c r="K6382" s="22" t="str">
        <f>IF(I6382&lt;&gt;"",SUMIF(Table1[Codigo_servico],A6382,Table1[Subtotal_insumo]),"")</f>
        <v/>
      </c>
      <c r="L6382" s="16">
        <f>IF(Table1[[#This Row],[Ordem_insumos]]&lt;&gt;0,VLOOKUP(Table1[[#This Row],[Codigo_servico]],Preencher_Orcamento!$B:$D,3,FALSE)*Table1[[#This Row],[Qtde_insumo]],"")</f>
        <v>0</v>
      </c>
      <c r="M6382" s="16">
        <f>IF(Table1[[#This Row],[Ordem_insumos]]&lt;&gt;0,VLOOKUP(Table1[[#This Row],[Codigo_servico]],Preencher_Orcamento!$B:$D,3,FALSE)*Table1[[#This Row],[Subtotal_insumo]],"")</f>
        <v>0</v>
      </c>
    </row>
    <row r="6383" spans="1:13" x14ac:dyDescent="0.25">
      <c r="A6383" s="6">
        <v>98366</v>
      </c>
      <c r="B6383" s="126">
        <v>6</v>
      </c>
      <c r="C6383" s="133"/>
      <c r="D6383" s="134">
        <v>2044</v>
      </c>
      <c r="E6383" s="7" t="s">
        <v>2193</v>
      </c>
      <c r="F6383" s="8" t="s">
        <v>2140</v>
      </c>
      <c r="G6383" s="18">
        <f>IFERROR(VLOOKUP(Table1[[#This Row],[Codigo_insumo]],BD_Insumos!$B:$E,4),"")</f>
        <v>13.596734305430379</v>
      </c>
      <c r="H6383" s="140">
        <v>8</v>
      </c>
      <c r="I6383" s="9"/>
      <c r="J6383" s="23">
        <f t="shared" si="99"/>
        <v>108.77387444344303</v>
      </c>
      <c r="K6383" s="22" t="str">
        <f>IF(I6383&lt;&gt;"",SUMIF(Table1[Codigo_servico],A6383,Table1[Subtotal_insumo]),"")</f>
        <v/>
      </c>
      <c r="L6383" s="18">
        <f>IF(Table1[[#This Row],[Ordem_insumos]]&lt;&gt;0,VLOOKUP(Table1[[#This Row],[Codigo_servico]],Preencher_Orcamento!$B:$D,3,FALSE)*Table1[[#This Row],[Qtde_insumo]],"")</f>
        <v>0</v>
      </c>
      <c r="M6383" s="18">
        <f>IF(Table1[[#This Row],[Ordem_insumos]]&lt;&gt;0,VLOOKUP(Table1[[#This Row],[Codigo_servico]],Preencher_Orcamento!$B:$D,3,FALSE)*Table1[[#This Row],[Subtotal_insumo]],"")</f>
        <v>0</v>
      </c>
    </row>
    <row r="6384" spans="1:13" x14ac:dyDescent="0.25">
      <c r="A6384" s="6">
        <v>98366</v>
      </c>
      <c r="B6384" s="126">
        <v>7</v>
      </c>
      <c r="C6384" s="133"/>
      <c r="D6384" s="134">
        <v>10612</v>
      </c>
      <c r="E6384" s="7" t="s">
        <v>122</v>
      </c>
      <c r="F6384" s="8" t="s">
        <v>58</v>
      </c>
      <c r="G6384" s="18">
        <f>IFERROR(VLOOKUP(Table1[[#This Row],[Codigo_insumo]],BD_Insumos!$B:$E,4),"")</f>
        <v>250.2276</v>
      </c>
      <c r="H6384" s="140">
        <v>0.111</v>
      </c>
      <c r="I6384" s="9"/>
      <c r="J6384" s="23">
        <f t="shared" si="99"/>
        <v>27.775263599999999</v>
      </c>
      <c r="K6384" s="22" t="str">
        <f>IF(I6384&lt;&gt;"",SUMIF(Table1[Codigo_servico],A6384,Table1[Subtotal_insumo]),"")</f>
        <v/>
      </c>
      <c r="L6384" s="18">
        <f>IF(Table1[[#This Row],[Ordem_insumos]]&lt;&gt;0,VLOOKUP(Table1[[#This Row],[Codigo_servico]],Preencher_Orcamento!$B:$D,3,FALSE)*Table1[[#This Row],[Qtde_insumo]],"")</f>
        <v>0</v>
      </c>
      <c r="M6384" s="18">
        <f>IF(Table1[[#This Row],[Ordem_insumos]]&lt;&gt;0,VLOOKUP(Table1[[#This Row],[Codigo_servico]],Preencher_Orcamento!$B:$D,3,FALSE)*Table1[[#This Row],[Subtotal_insumo]],"")</f>
        <v>0</v>
      </c>
    </row>
    <row r="6385" spans="1:13" x14ac:dyDescent="0.25">
      <c r="A6385" s="3">
        <v>98370</v>
      </c>
      <c r="B6385" s="125">
        <v>0</v>
      </c>
      <c r="C6385" s="131" t="s">
        <v>3714</v>
      </c>
      <c r="D6385" s="132"/>
      <c r="E6385" s="4"/>
      <c r="F6385" s="4"/>
      <c r="G6385" s="17" t="str">
        <f>IFERROR(VLOOKUP(Table1[[#This Row],[Codigo_insumo]],BD_Insumos!$B:$E,4),"")</f>
        <v/>
      </c>
      <c r="H6385" s="139"/>
      <c r="I6385" s="5" t="s">
        <v>457</v>
      </c>
      <c r="J6385" s="20" t="str">
        <f t="shared" si="99"/>
        <v/>
      </c>
      <c r="K6385" s="21">
        <f>IF(I6385&lt;&gt;"",SUMIF(Table1[Codigo_servico],A6385,Table1[Subtotal_insumo]),"")</f>
        <v>816.24224201099571</v>
      </c>
      <c r="L6385" s="17" t="str">
        <f>IF(Table1[[#This Row],[Ordem_insumos]]&lt;&gt;0,VLOOKUP(Table1[[#This Row],[Codigo_servico]],Preencher_Orcamento!$B:$D,3,FALSE)*Table1[[#This Row],[Qtde_insumo]],"")</f>
        <v/>
      </c>
      <c r="M6385" s="17" t="str">
        <f>IF(Table1[[#This Row],[Ordem_insumos]]&lt;&gt;0,VLOOKUP(Table1[[#This Row],[Codigo_servico]],Preencher_Orcamento!$B:$D,3,FALSE)*Table1[[#This Row],[Subtotal_insumo]],"")</f>
        <v/>
      </c>
    </row>
    <row r="6386" spans="1:13" x14ac:dyDescent="0.25">
      <c r="A6386" s="6">
        <v>98370</v>
      </c>
      <c r="B6386" s="126">
        <v>1</v>
      </c>
      <c r="C6386" s="133"/>
      <c r="D6386" s="134">
        <v>2044</v>
      </c>
      <c r="E6386" s="7" t="s">
        <v>2193</v>
      </c>
      <c r="F6386" s="8" t="s">
        <v>2140</v>
      </c>
      <c r="G6386" s="16">
        <f>IFERROR(VLOOKUP(Table1[[#This Row],[Codigo_insumo]],BD_Insumos!$B:$E,4),"")</f>
        <v>13.596734305430379</v>
      </c>
      <c r="H6386" s="140">
        <v>8</v>
      </c>
      <c r="I6386" s="9"/>
      <c r="J6386" s="22">
        <f t="shared" si="99"/>
        <v>108.77387444344303</v>
      </c>
      <c r="K6386" s="22" t="str">
        <f>IF(I6386&lt;&gt;"",SUMIF(Table1[Codigo_servico],A6386,Table1[Subtotal_insumo]),"")</f>
        <v/>
      </c>
      <c r="L6386" s="16">
        <f>IF(Table1[[#This Row],[Ordem_insumos]]&lt;&gt;0,VLOOKUP(Table1[[#This Row],[Codigo_servico]],Preencher_Orcamento!$B:$D,3,FALSE)*Table1[[#This Row],[Qtde_insumo]],"")</f>
        <v>0</v>
      </c>
      <c r="M6386" s="16">
        <f>IF(Table1[[#This Row],[Ordem_insumos]]&lt;&gt;0,VLOOKUP(Table1[[#This Row],[Codigo_servico]],Preencher_Orcamento!$B:$D,3,FALSE)*Table1[[#This Row],[Subtotal_insumo]],"")</f>
        <v>0</v>
      </c>
    </row>
    <row r="6387" spans="1:13" x14ac:dyDescent="0.25">
      <c r="A6387" s="6">
        <v>98370</v>
      </c>
      <c r="B6387" s="126">
        <v>2</v>
      </c>
      <c r="C6387" s="133"/>
      <c r="D6387" s="134">
        <v>1037</v>
      </c>
      <c r="E6387" s="7" t="s">
        <v>2958</v>
      </c>
      <c r="F6387" s="8" t="s">
        <v>2140</v>
      </c>
      <c r="G6387" s="16">
        <f>IFERROR(VLOOKUP(Table1[[#This Row],[Codigo_insumo]],BD_Insumos!$B:$E,4),"")</f>
        <v>35.200851491517405</v>
      </c>
      <c r="H6387" s="140">
        <v>2</v>
      </c>
      <c r="I6387" s="9"/>
      <c r="J6387" s="22">
        <f t="shared" si="99"/>
        <v>70.401702983034809</v>
      </c>
      <c r="K6387" s="22" t="str">
        <f>IF(I6387&lt;&gt;"",SUMIF(Table1[Codigo_servico],A6387,Table1[Subtotal_insumo]),"")</f>
        <v/>
      </c>
      <c r="L6387" s="16">
        <f>IF(Table1[[#This Row],[Ordem_insumos]]&lt;&gt;0,VLOOKUP(Table1[[#This Row],[Codigo_servico]],Preencher_Orcamento!$B:$D,3,FALSE)*Table1[[#This Row],[Qtde_insumo]],"")</f>
        <v>0</v>
      </c>
      <c r="M6387" s="16">
        <f>IF(Table1[[#This Row],[Ordem_insumos]]&lt;&gt;0,VLOOKUP(Table1[[#This Row],[Codigo_servico]],Preencher_Orcamento!$B:$D,3,FALSE)*Table1[[#This Row],[Subtotal_insumo]],"")</f>
        <v>0</v>
      </c>
    </row>
    <row r="6388" spans="1:13" ht="26.25" x14ac:dyDescent="0.25">
      <c r="A6388" s="6">
        <v>98370</v>
      </c>
      <c r="B6388" s="126">
        <v>3</v>
      </c>
      <c r="C6388" s="133"/>
      <c r="D6388" s="134">
        <v>50030</v>
      </c>
      <c r="E6388" s="7" t="s">
        <v>1001</v>
      </c>
      <c r="F6388" s="8" t="s">
        <v>457</v>
      </c>
      <c r="G6388" s="16">
        <f>IFERROR(VLOOKUP(Table1[[#This Row],[Codigo_insumo]],BD_Insumos!$B:$E,4),"")</f>
        <v>561.78459999999995</v>
      </c>
      <c r="H6388" s="140">
        <v>1</v>
      </c>
      <c r="I6388" s="9"/>
      <c r="J6388" s="22">
        <f t="shared" si="99"/>
        <v>561.78459999999995</v>
      </c>
      <c r="K6388" s="22" t="str">
        <f>IF(I6388&lt;&gt;"",SUMIF(Table1[Codigo_servico],A6388,Table1[Subtotal_insumo]),"")</f>
        <v/>
      </c>
      <c r="L6388" s="16">
        <f>IF(Table1[[#This Row],[Ordem_insumos]]&lt;&gt;0,VLOOKUP(Table1[[#This Row],[Codigo_servico]],Preencher_Orcamento!$B:$D,3,FALSE)*Table1[[#This Row],[Qtde_insumo]],"")</f>
        <v>0</v>
      </c>
      <c r="M6388" s="16">
        <f>IF(Table1[[#This Row],[Ordem_insumos]]&lt;&gt;0,VLOOKUP(Table1[[#This Row],[Codigo_servico]],Preencher_Orcamento!$B:$D,3,FALSE)*Table1[[#This Row],[Subtotal_insumo]],"")</f>
        <v>0</v>
      </c>
    </row>
    <row r="6389" spans="1:13" x14ac:dyDescent="0.25">
      <c r="A6389" s="6">
        <v>98370</v>
      </c>
      <c r="B6389" s="126">
        <v>4</v>
      </c>
      <c r="C6389" s="133"/>
      <c r="D6389" s="134">
        <v>2041</v>
      </c>
      <c r="E6389" s="7" t="s">
        <v>2192</v>
      </c>
      <c r="F6389" s="8" t="s">
        <v>2140</v>
      </c>
      <c r="G6389" s="18">
        <f>IFERROR(VLOOKUP(Table1[[#This Row],[Codigo_insumo]],BD_Insumos!$B:$E,4),"")</f>
        <v>18.820516146129485</v>
      </c>
      <c r="H6389" s="140">
        <v>4</v>
      </c>
      <c r="I6389" s="9"/>
      <c r="J6389" s="23">
        <f t="shared" si="99"/>
        <v>75.28206458451794</v>
      </c>
      <c r="K6389" s="22" t="str">
        <f>IF(I6389&lt;&gt;"",SUMIF(Table1[Codigo_servico],A6389,Table1[Subtotal_insumo]),"")</f>
        <v/>
      </c>
      <c r="L6389" s="18">
        <f>IF(Table1[[#This Row],[Ordem_insumos]]&lt;&gt;0,VLOOKUP(Table1[[#This Row],[Codigo_servico]],Preencher_Orcamento!$B:$D,3,FALSE)*Table1[[#This Row],[Qtde_insumo]],"")</f>
        <v>0</v>
      </c>
      <c r="M6389" s="18">
        <f>IF(Table1[[#This Row],[Ordem_insumos]]&lt;&gt;0,VLOOKUP(Table1[[#This Row],[Codigo_servico]],Preencher_Orcamento!$B:$D,3,FALSE)*Table1[[#This Row],[Subtotal_insumo]],"")</f>
        <v>0</v>
      </c>
    </row>
    <row r="6390" spans="1:13" x14ac:dyDescent="0.25">
      <c r="A6390" s="3">
        <v>98371</v>
      </c>
      <c r="B6390" s="125">
        <v>0</v>
      </c>
      <c r="C6390" s="131" t="s">
        <v>3715</v>
      </c>
      <c r="D6390" s="132"/>
      <c r="E6390" s="4"/>
      <c r="F6390" s="4"/>
      <c r="G6390" s="17" t="str">
        <f>IFERROR(VLOOKUP(Table1[[#This Row],[Codigo_insumo]],BD_Insumos!$B:$E,4),"")</f>
        <v/>
      </c>
      <c r="H6390" s="139"/>
      <c r="I6390" s="5" t="s">
        <v>457</v>
      </c>
      <c r="J6390" s="20" t="str">
        <f t="shared" si="99"/>
        <v/>
      </c>
      <c r="K6390" s="21">
        <f>IF(I6390&lt;&gt;"",SUMIF(Table1[Codigo_servico],A6390,Table1[Subtotal_insumo]),"")</f>
        <v>948.45444201099576</v>
      </c>
      <c r="L6390" s="17" t="str">
        <f>IF(Table1[[#This Row],[Ordem_insumos]]&lt;&gt;0,VLOOKUP(Table1[[#This Row],[Codigo_servico]],Preencher_Orcamento!$B:$D,3,FALSE)*Table1[[#This Row],[Qtde_insumo]],"")</f>
        <v/>
      </c>
      <c r="M6390" s="17" t="str">
        <f>IF(Table1[[#This Row],[Ordem_insumos]]&lt;&gt;0,VLOOKUP(Table1[[#This Row],[Codigo_servico]],Preencher_Orcamento!$B:$D,3,FALSE)*Table1[[#This Row],[Subtotal_insumo]],"")</f>
        <v/>
      </c>
    </row>
    <row r="6391" spans="1:13" x14ac:dyDescent="0.25">
      <c r="A6391" s="6">
        <v>98371</v>
      </c>
      <c r="B6391" s="126">
        <v>1</v>
      </c>
      <c r="C6391" s="133"/>
      <c r="D6391" s="134">
        <v>2044</v>
      </c>
      <c r="E6391" s="7" t="s">
        <v>2193</v>
      </c>
      <c r="F6391" s="8" t="s">
        <v>2140</v>
      </c>
      <c r="G6391" s="16">
        <f>IFERROR(VLOOKUP(Table1[[#This Row],[Codigo_insumo]],BD_Insumos!$B:$E,4),"")</f>
        <v>13.596734305430379</v>
      </c>
      <c r="H6391" s="140">
        <v>8</v>
      </c>
      <c r="I6391" s="9"/>
      <c r="J6391" s="22">
        <f t="shared" si="99"/>
        <v>108.77387444344303</v>
      </c>
      <c r="K6391" s="22" t="str">
        <f>IF(I6391&lt;&gt;"",SUMIF(Table1[Codigo_servico],A6391,Table1[Subtotal_insumo]),"")</f>
        <v/>
      </c>
      <c r="L6391" s="16">
        <f>IF(Table1[[#This Row],[Ordem_insumos]]&lt;&gt;0,VLOOKUP(Table1[[#This Row],[Codigo_servico]],Preencher_Orcamento!$B:$D,3,FALSE)*Table1[[#This Row],[Qtde_insumo]],"")</f>
        <v>0</v>
      </c>
      <c r="M6391" s="16">
        <f>IF(Table1[[#This Row],[Ordem_insumos]]&lt;&gt;0,VLOOKUP(Table1[[#This Row],[Codigo_servico]],Preencher_Orcamento!$B:$D,3,FALSE)*Table1[[#This Row],[Subtotal_insumo]],"")</f>
        <v>0</v>
      </c>
    </row>
    <row r="6392" spans="1:13" x14ac:dyDescent="0.25">
      <c r="A6392" s="6">
        <v>98371</v>
      </c>
      <c r="B6392" s="126">
        <v>2</v>
      </c>
      <c r="C6392" s="133"/>
      <c r="D6392" s="134">
        <v>2041</v>
      </c>
      <c r="E6392" s="7" t="s">
        <v>2192</v>
      </c>
      <c r="F6392" s="8" t="s">
        <v>2140</v>
      </c>
      <c r="G6392" s="16">
        <f>IFERROR(VLOOKUP(Table1[[#This Row],[Codigo_insumo]],BD_Insumos!$B:$E,4),"")</f>
        <v>18.820516146129485</v>
      </c>
      <c r="H6392" s="140">
        <v>4</v>
      </c>
      <c r="I6392" s="9"/>
      <c r="J6392" s="22">
        <f t="shared" si="99"/>
        <v>75.28206458451794</v>
      </c>
      <c r="K6392" s="22" t="str">
        <f>IF(I6392&lt;&gt;"",SUMIF(Table1[Codigo_servico],A6392,Table1[Subtotal_insumo]),"")</f>
        <v/>
      </c>
      <c r="L6392" s="16">
        <f>IF(Table1[[#This Row],[Ordem_insumos]]&lt;&gt;0,VLOOKUP(Table1[[#This Row],[Codigo_servico]],Preencher_Orcamento!$B:$D,3,FALSE)*Table1[[#This Row],[Qtde_insumo]],"")</f>
        <v>0</v>
      </c>
      <c r="M6392" s="16">
        <f>IF(Table1[[#This Row],[Ordem_insumos]]&lt;&gt;0,VLOOKUP(Table1[[#This Row],[Codigo_servico]],Preencher_Orcamento!$B:$D,3,FALSE)*Table1[[#This Row],[Subtotal_insumo]],"")</f>
        <v>0</v>
      </c>
    </row>
    <row r="6393" spans="1:13" x14ac:dyDescent="0.25">
      <c r="A6393" s="6">
        <v>98371</v>
      </c>
      <c r="B6393" s="126">
        <v>3</v>
      </c>
      <c r="C6393" s="133"/>
      <c r="D6393" s="134">
        <v>1037</v>
      </c>
      <c r="E6393" s="7" t="s">
        <v>2958</v>
      </c>
      <c r="F6393" s="8" t="s">
        <v>2140</v>
      </c>
      <c r="G6393" s="16">
        <f>IFERROR(VLOOKUP(Table1[[#This Row],[Codigo_insumo]],BD_Insumos!$B:$E,4),"")</f>
        <v>35.200851491517405</v>
      </c>
      <c r="H6393" s="140">
        <v>2</v>
      </c>
      <c r="I6393" s="9"/>
      <c r="J6393" s="22">
        <f t="shared" si="99"/>
        <v>70.401702983034809</v>
      </c>
      <c r="K6393" s="22" t="str">
        <f>IF(I6393&lt;&gt;"",SUMIF(Table1[Codigo_servico],A6393,Table1[Subtotal_insumo]),"")</f>
        <v/>
      </c>
      <c r="L6393" s="16">
        <f>IF(Table1[[#This Row],[Ordem_insumos]]&lt;&gt;0,VLOOKUP(Table1[[#This Row],[Codigo_servico]],Preencher_Orcamento!$B:$D,3,FALSE)*Table1[[#This Row],[Qtde_insumo]],"")</f>
        <v>0</v>
      </c>
      <c r="M6393" s="16">
        <f>IF(Table1[[#This Row],[Ordem_insumos]]&lt;&gt;0,VLOOKUP(Table1[[#This Row],[Codigo_servico]],Preencher_Orcamento!$B:$D,3,FALSE)*Table1[[#This Row],[Subtotal_insumo]],"")</f>
        <v>0</v>
      </c>
    </row>
    <row r="6394" spans="1:13" ht="26.25" x14ac:dyDescent="0.25">
      <c r="A6394" s="6">
        <v>98371</v>
      </c>
      <c r="B6394" s="126">
        <v>4</v>
      </c>
      <c r="C6394" s="133"/>
      <c r="D6394" s="134">
        <v>50031</v>
      </c>
      <c r="E6394" s="7" t="s">
        <v>1002</v>
      </c>
      <c r="F6394" s="8" t="s">
        <v>457</v>
      </c>
      <c r="G6394" s="18">
        <f>IFERROR(VLOOKUP(Table1[[#This Row],[Codigo_insumo]],BD_Insumos!$B:$E,4),"")</f>
        <v>693.99680000000001</v>
      </c>
      <c r="H6394" s="140">
        <v>1</v>
      </c>
      <c r="I6394" s="9"/>
      <c r="J6394" s="23">
        <f t="shared" si="99"/>
        <v>693.99680000000001</v>
      </c>
      <c r="K6394" s="22" t="str">
        <f>IF(I6394&lt;&gt;"",SUMIF(Table1[Codigo_servico],A6394,Table1[Subtotal_insumo]),"")</f>
        <v/>
      </c>
      <c r="L6394" s="18">
        <f>IF(Table1[[#This Row],[Ordem_insumos]]&lt;&gt;0,VLOOKUP(Table1[[#This Row],[Codigo_servico]],Preencher_Orcamento!$B:$D,3,FALSE)*Table1[[#This Row],[Qtde_insumo]],"")</f>
        <v>0</v>
      </c>
      <c r="M6394" s="18">
        <f>IF(Table1[[#This Row],[Ordem_insumos]]&lt;&gt;0,VLOOKUP(Table1[[#This Row],[Codigo_servico]],Preencher_Orcamento!$B:$D,3,FALSE)*Table1[[#This Row],[Subtotal_insumo]],"")</f>
        <v>0</v>
      </c>
    </row>
    <row r="6395" spans="1:13" x14ac:dyDescent="0.25">
      <c r="A6395" s="3">
        <v>98372</v>
      </c>
      <c r="B6395" s="125">
        <v>0</v>
      </c>
      <c r="C6395" s="131" t="s">
        <v>3716</v>
      </c>
      <c r="D6395" s="132"/>
      <c r="E6395" s="4"/>
      <c r="F6395" s="4"/>
      <c r="G6395" s="17" t="str">
        <f>IFERROR(VLOOKUP(Table1[[#This Row],[Codigo_insumo]],BD_Insumos!$B:$E,4),"")</f>
        <v/>
      </c>
      <c r="H6395" s="139"/>
      <c r="I6395" s="5" t="s">
        <v>457</v>
      </c>
      <c r="J6395" s="20" t="str">
        <f t="shared" si="99"/>
        <v/>
      </c>
      <c r="K6395" s="21">
        <f>IF(I6395&lt;&gt;"",SUMIF(Table1[Codigo_servico],A6395,Table1[Subtotal_insumo]),"")</f>
        <v>1092.2279115249762</v>
      </c>
      <c r="L6395" s="17" t="str">
        <f>IF(Table1[[#This Row],[Ordem_insumos]]&lt;&gt;0,VLOOKUP(Table1[[#This Row],[Codigo_servico]],Preencher_Orcamento!$B:$D,3,FALSE)*Table1[[#This Row],[Qtde_insumo]],"")</f>
        <v/>
      </c>
      <c r="M6395" s="17" t="str">
        <f>IF(Table1[[#This Row],[Ordem_insumos]]&lt;&gt;0,VLOOKUP(Table1[[#This Row],[Codigo_servico]],Preencher_Orcamento!$B:$D,3,FALSE)*Table1[[#This Row],[Subtotal_insumo]],"")</f>
        <v/>
      </c>
    </row>
    <row r="6396" spans="1:13" ht="26.25" x14ac:dyDescent="0.25">
      <c r="A6396" s="6">
        <v>98372</v>
      </c>
      <c r="B6396" s="126">
        <v>1</v>
      </c>
      <c r="C6396" s="133"/>
      <c r="D6396" s="134">
        <v>50032</v>
      </c>
      <c r="E6396" s="7" t="s">
        <v>1003</v>
      </c>
      <c r="F6396" s="8" t="s">
        <v>457</v>
      </c>
      <c r="G6396" s="16">
        <f>IFERROR(VLOOKUP(Table1[[#This Row],[Codigo_insumo]],BD_Insumos!$B:$E,4),"")</f>
        <v>745.7423</v>
      </c>
      <c r="H6396" s="140">
        <v>1</v>
      </c>
      <c r="I6396" s="9"/>
      <c r="J6396" s="22">
        <f t="shared" si="99"/>
        <v>745.7423</v>
      </c>
      <c r="K6396" s="22" t="str">
        <f>IF(I6396&lt;&gt;"",SUMIF(Table1[Codigo_servico],A6396,Table1[Subtotal_insumo]),"")</f>
        <v/>
      </c>
      <c r="L6396" s="16">
        <f>IF(Table1[[#This Row],[Ordem_insumos]]&lt;&gt;0,VLOOKUP(Table1[[#This Row],[Codigo_servico]],Preencher_Orcamento!$B:$D,3,FALSE)*Table1[[#This Row],[Qtde_insumo]],"")</f>
        <v>0</v>
      </c>
      <c r="M6396" s="16">
        <f>IF(Table1[[#This Row],[Ordem_insumos]]&lt;&gt;0,VLOOKUP(Table1[[#This Row],[Codigo_servico]],Preencher_Orcamento!$B:$D,3,FALSE)*Table1[[#This Row],[Subtotal_insumo]],"")</f>
        <v>0</v>
      </c>
    </row>
    <row r="6397" spans="1:13" x14ac:dyDescent="0.25">
      <c r="A6397" s="6">
        <v>98372</v>
      </c>
      <c r="B6397" s="126">
        <v>2</v>
      </c>
      <c r="C6397" s="133"/>
      <c r="D6397" s="134">
        <v>2041</v>
      </c>
      <c r="E6397" s="7" t="s">
        <v>2192</v>
      </c>
      <c r="F6397" s="8" t="s">
        <v>2140</v>
      </c>
      <c r="G6397" s="16">
        <f>IFERROR(VLOOKUP(Table1[[#This Row],[Codigo_insumo]],BD_Insumos!$B:$E,4),"")</f>
        <v>18.820516146129485</v>
      </c>
      <c r="H6397" s="140">
        <v>6</v>
      </c>
      <c r="I6397" s="9"/>
      <c r="J6397" s="22">
        <f t="shared" si="99"/>
        <v>112.92309687677691</v>
      </c>
      <c r="K6397" s="22" t="str">
        <f>IF(I6397&lt;&gt;"",SUMIF(Table1[Codigo_servico],A6397,Table1[Subtotal_insumo]),"")</f>
        <v/>
      </c>
      <c r="L6397" s="16">
        <f>IF(Table1[[#This Row],[Ordem_insumos]]&lt;&gt;0,VLOOKUP(Table1[[#This Row],[Codigo_servico]],Preencher_Orcamento!$B:$D,3,FALSE)*Table1[[#This Row],[Qtde_insumo]],"")</f>
        <v>0</v>
      </c>
      <c r="M6397" s="16">
        <f>IF(Table1[[#This Row],[Ordem_insumos]]&lt;&gt;0,VLOOKUP(Table1[[#This Row],[Codigo_servico]],Preencher_Orcamento!$B:$D,3,FALSE)*Table1[[#This Row],[Subtotal_insumo]],"")</f>
        <v>0</v>
      </c>
    </row>
    <row r="6398" spans="1:13" x14ac:dyDescent="0.25">
      <c r="A6398" s="6">
        <v>98372</v>
      </c>
      <c r="B6398" s="126">
        <v>3</v>
      </c>
      <c r="C6398" s="133"/>
      <c r="D6398" s="134">
        <v>2044</v>
      </c>
      <c r="E6398" s="7" t="s">
        <v>2193</v>
      </c>
      <c r="F6398" s="8" t="s">
        <v>2140</v>
      </c>
      <c r="G6398" s="16">
        <f>IFERROR(VLOOKUP(Table1[[#This Row],[Codigo_insumo]],BD_Insumos!$B:$E,4),"")</f>
        <v>13.596734305430379</v>
      </c>
      <c r="H6398" s="140">
        <v>12</v>
      </c>
      <c r="I6398" s="9"/>
      <c r="J6398" s="22">
        <f t="shared" si="99"/>
        <v>163.16081166516454</v>
      </c>
      <c r="K6398" s="22" t="str">
        <f>IF(I6398&lt;&gt;"",SUMIF(Table1[Codigo_servico],A6398,Table1[Subtotal_insumo]),"")</f>
        <v/>
      </c>
      <c r="L6398" s="16">
        <f>IF(Table1[[#This Row],[Ordem_insumos]]&lt;&gt;0,VLOOKUP(Table1[[#This Row],[Codigo_servico]],Preencher_Orcamento!$B:$D,3,FALSE)*Table1[[#This Row],[Qtde_insumo]],"")</f>
        <v>0</v>
      </c>
      <c r="M6398" s="16">
        <f>IF(Table1[[#This Row],[Ordem_insumos]]&lt;&gt;0,VLOOKUP(Table1[[#This Row],[Codigo_servico]],Preencher_Orcamento!$B:$D,3,FALSE)*Table1[[#This Row],[Subtotal_insumo]],"")</f>
        <v>0</v>
      </c>
    </row>
    <row r="6399" spans="1:13" x14ac:dyDescent="0.25">
      <c r="A6399" s="6">
        <v>98372</v>
      </c>
      <c r="B6399" s="126">
        <v>4</v>
      </c>
      <c r="C6399" s="133"/>
      <c r="D6399" s="134">
        <v>1037</v>
      </c>
      <c r="E6399" s="7" t="s">
        <v>2958</v>
      </c>
      <c r="F6399" s="8" t="s">
        <v>2140</v>
      </c>
      <c r="G6399" s="18">
        <f>IFERROR(VLOOKUP(Table1[[#This Row],[Codigo_insumo]],BD_Insumos!$B:$E,4),"")</f>
        <v>35.200851491517405</v>
      </c>
      <c r="H6399" s="140">
        <v>2</v>
      </c>
      <c r="I6399" s="9"/>
      <c r="J6399" s="23">
        <f t="shared" si="99"/>
        <v>70.401702983034809</v>
      </c>
      <c r="K6399" s="22" t="str">
        <f>IF(I6399&lt;&gt;"",SUMIF(Table1[Codigo_servico],A6399,Table1[Subtotal_insumo]),"")</f>
        <v/>
      </c>
      <c r="L6399" s="18">
        <f>IF(Table1[[#This Row],[Ordem_insumos]]&lt;&gt;0,VLOOKUP(Table1[[#This Row],[Codigo_servico]],Preencher_Orcamento!$B:$D,3,FALSE)*Table1[[#This Row],[Qtde_insumo]],"")</f>
        <v>0</v>
      </c>
      <c r="M6399" s="18">
        <f>IF(Table1[[#This Row],[Ordem_insumos]]&lt;&gt;0,VLOOKUP(Table1[[#This Row],[Codigo_servico]],Preencher_Orcamento!$B:$D,3,FALSE)*Table1[[#This Row],[Subtotal_insumo]],"")</f>
        <v>0</v>
      </c>
    </row>
    <row r="6400" spans="1:13" x14ac:dyDescent="0.25">
      <c r="A6400" s="3">
        <v>98374</v>
      </c>
      <c r="B6400" s="125">
        <v>0</v>
      </c>
      <c r="C6400" s="131" t="s">
        <v>3717</v>
      </c>
      <c r="D6400" s="132"/>
      <c r="E6400" s="4"/>
      <c r="F6400" s="4"/>
      <c r="G6400" s="17" t="str">
        <f>IFERROR(VLOOKUP(Table1[[#This Row],[Codigo_insumo]],BD_Insumos!$B:$E,4),"")</f>
        <v/>
      </c>
      <c r="H6400" s="139"/>
      <c r="I6400" s="5" t="s">
        <v>457</v>
      </c>
      <c r="J6400" s="20" t="str">
        <f t="shared" si="99"/>
        <v/>
      </c>
      <c r="K6400" s="21">
        <f>IF(I6400&lt;&gt;"",SUMIF(Table1[Codigo_servico],A6400,Table1[Subtotal_insumo]),"")</f>
        <v>1224.2803115249765</v>
      </c>
      <c r="L6400" s="17" t="str">
        <f>IF(Table1[[#This Row],[Ordem_insumos]]&lt;&gt;0,VLOOKUP(Table1[[#This Row],[Codigo_servico]],Preencher_Orcamento!$B:$D,3,FALSE)*Table1[[#This Row],[Qtde_insumo]],"")</f>
        <v/>
      </c>
      <c r="M6400" s="17" t="str">
        <f>IF(Table1[[#This Row],[Ordem_insumos]]&lt;&gt;0,VLOOKUP(Table1[[#This Row],[Codigo_servico]],Preencher_Orcamento!$B:$D,3,FALSE)*Table1[[#This Row],[Subtotal_insumo]],"")</f>
        <v/>
      </c>
    </row>
    <row r="6401" spans="1:13" ht="26.25" x14ac:dyDescent="0.25">
      <c r="A6401" s="6">
        <v>98374</v>
      </c>
      <c r="B6401" s="126">
        <v>1</v>
      </c>
      <c r="C6401" s="133"/>
      <c r="D6401" s="134">
        <v>50033</v>
      </c>
      <c r="E6401" s="7" t="s">
        <v>1004</v>
      </c>
      <c r="F6401" s="8" t="s">
        <v>457</v>
      </c>
      <c r="G6401" s="16">
        <f>IFERROR(VLOOKUP(Table1[[#This Row],[Codigo_insumo]],BD_Insumos!$B:$E,4),"")</f>
        <v>877.79470000000003</v>
      </c>
      <c r="H6401" s="140">
        <v>1</v>
      </c>
      <c r="I6401" s="9"/>
      <c r="J6401" s="22">
        <f t="shared" si="99"/>
        <v>877.79470000000003</v>
      </c>
      <c r="K6401" s="22" t="str">
        <f>IF(I6401&lt;&gt;"",SUMIF(Table1[Codigo_servico],A6401,Table1[Subtotal_insumo]),"")</f>
        <v/>
      </c>
      <c r="L6401" s="16">
        <f>IF(Table1[[#This Row],[Ordem_insumos]]&lt;&gt;0,VLOOKUP(Table1[[#This Row],[Codigo_servico]],Preencher_Orcamento!$B:$D,3,FALSE)*Table1[[#This Row],[Qtde_insumo]],"")</f>
        <v>0</v>
      </c>
      <c r="M6401" s="16">
        <f>IF(Table1[[#This Row],[Ordem_insumos]]&lt;&gt;0,VLOOKUP(Table1[[#This Row],[Codigo_servico]],Preencher_Orcamento!$B:$D,3,FALSE)*Table1[[#This Row],[Subtotal_insumo]],"")</f>
        <v>0</v>
      </c>
    </row>
    <row r="6402" spans="1:13" x14ac:dyDescent="0.25">
      <c r="A6402" s="6">
        <v>98374</v>
      </c>
      <c r="B6402" s="126">
        <v>2</v>
      </c>
      <c r="C6402" s="133"/>
      <c r="D6402" s="134">
        <v>1037</v>
      </c>
      <c r="E6402" s="7" t="s">
        <v>2958</v>
      </c>
      <c r="F6402" s="8" t="s">
        <v>2140</v>
      </c>
      <c r="G6402" s="16">
        <f>IFERROR(VLOOKUP(Table1[[#This Row],[Codigo_insumo]],BD_Insumos!$B:$E,4),"")</f>
        <v>35.200851491517405</v>
      </c>
      <c r="H6402" s="140">
        <v>2</v>
      </c>
      <c r="I6402" s="9"/>
      <c r="J6402" s="22">
        <f t="shared" ref="J6402:J6465" si="100">IF(I6402="",G6402*H6402,"")</f>
        <v>70.401702983034809</v>
      </c>
      <c r="K6402" s="22" t="str">
        <f>IF(I6402&lt;&gt;"",SUMIF(Table1[Codigo_servico],A6402,Table1[Subtotal_insumo]),"")</f>
        <v/>
      </c>
      <c r="L6402" s="16">
        <f>IF(Table1[[#This Row],[Ordem_insumos]]&lt;&gt;0,VLOOKUP(Table1[[#This Row],[Codigo_servico]],Preencher_Orcamento!$B:$D,3,FALSE)*Table1[[#This Row],[Qtde_insumo]],"")</f>
        <v>0</v>
      </c>
      <c r="M6402" s="16">
        <f>IF(Table1[[#This Row],[Ordem_insumos]]&lt;&gt;0,VLOOKUP(Table1[[#This Row],[Codigo_servico]],Preencher_Orcamento!$B:$D,3,FALSE)*Table1[[#This Row],[Subtotal_insumo]],"")</f>
        <v>0</v>
      </c>
    </row>
    <row r="6403" spans="1:13" x14ac:dyDescent="0.25">
      <c r="A6403" s="6">
        <v>98374</v>
      </c>
      <c r="B6403" s="126">
        <v>3</v>
      </c>
      <c r="C6403" s="133"/>
      <c r="D6403" s="134">
        <v>2041</v>
      </c>
      <c r="E6403" s="7" t="s">
        <v>2192</v>
      </c>
      <c r="F6403" s="8" t="s">
        <v>2140</v>
      </c>
      <c r="G6403" s="16">
        <f>IFERROR(VLOOKUP(Table1[[#This Row],[Codigo_insumo]],BD_Insumos!$B:$E,4),"")</f>
        <v>18.820516146129485</v>
      </c>
      <c r="H6403" s="140">
        <v>6</v>
      </c>
      <c r="I6403" s="9"/>
      <c r="J6403" s="22">
        <f t="shared" si="100"/>
        <v>112.92309687677691</v>
      </c>
      <c r="K6403" s="22" t="str">
        <f>IF(I6403&lt;&gt;"",SUMIF(Table1[Codigo_servico],A6403,Table1[Subtotal_insumo]),"")</f>
        <v/>
      </c>
      <c r="L6403" s="16">
        <f>IF(Table1[[#This Row],[Ordem_insumos]]&lt;&gt;0,VLOOKUP(Table1[[#This Row],[Codigo_servico]],Preencher_Orcamento!$B:$D,3,FALSE)*Table1[[#This Row],[Qtde_insumo]],"")</f>
        <v>0</v>
      </c>
      <c r="M6403" s="16">
        <f>IF(Table1[[#This Row],[Ordem_insumos]]&lt;&gt;0,VLOOKUP(Table1[[#This Row],[Codigo_servico]],Preencher_Orcamento!$B:$D,3,FALSE)*Table1[[#This Row],[Subtotal_insumo]],"")</f>
        <v>0</v>
      </c>
    </row>
    <row r="6404" spans="1:13" x14ac:dyDescent="0.25">
      <c r="A6404" s="6">
        <v>98374</v>
      </c>
      <c r="B6404" s="126">
        <v>4</v>
      </c>
      <c r="C6404" s="133"/>
      <c r="D6404" s="134">
        <v>2044</v>
      </c>
      <c r="E6404" s="7" t="s">
        <v>2193</v>
      </c>
      <c r="F6404" s="8" t="s">
        <v>2140</v>
      </c>
      <c r="G6404" s="18">
        <f>IFERROR(VLOOKUP(Table1[[#This Row],[Codigo_insumo]],BD_Insumos!$B:$E,4),"")</f>
        <v>13.596734305430379</v>
      </c>
      <c r="H6404" s="140">
        <v>12</v>
      </c>
      <c r="I6404" s="9"/>
      <c r="J6404" s="23">
        <f t="shared" si="100"/>
        <v>163.16081166516454</v>
      </c>
      <c r="K6404" s="22" t="str">
        <f>IF(I6404&lt;&gt;"",SUMIF(Table1[Codigo_servico],A6404,Table1[Subtotal_insumo]),"")</f>
        <v/>
      </c>
      <c r="L6404" s="18">
        <f>IF(Table1[[#This Row],[Ordem_insumos]]&lt;&gt;0,VLOOKUP(Table1[[#This Row],[Codigo_servico]],Preencher_Orcamento!$B:$D,3,FALSE)*Table1[[#This Row],[Qtde_insumo]],"")</f>
        <v>0</v>
      </c>
      <c r="M6404" s="18">
        <f>IF(Table1[[#This Row],[Ordem_insumos]]&lt;&gt;0,VLOOKUP(Table1[[#This Row],[Codigo_servico]],Preencher_Orcamento!$B:$D,3,FALSE)*Table1[[#This Row],[Subtotal_insumo]],"")</f>
        <v>0</v>
      </c>
    </row>
    <row r="6405" spans="1:13" x14ac:dyDescent="0.25">
      <c r="A6405" s="3">
        <v>98376</v>
      </c>
      <c r="B6405" s="125">
        <v>0</v>
      </c>
      <c r="C6405" s="131" t="s">
        <v>3718</v>
      </c>
      <c r="D6405" s="132"/>
      <c r="E6405" s="4"/>
      <c r="F6405" s="4"/>
      <c r="G6405" s="17" t="str">
        <f>IFERROR(VLOOKUP(Table1[[#This Row],[Codigo_insumo]],BD_Insumos!$B:$E,4),"")</f>
        <v/>
      </c>
      <c r="H6405" s="139"/>
      <c r="I6405" s="5" t="s">
        <v>457</v>
      </c>
      <c r="J6405" s="20" t="str">
        <f t="shared" si="100"/>
        <v/>
      </c>
      <c r="K6405" s="21">
        <f>IF(I6405&lt;&gt;"",SUMIF(Table1[Codigo_servico],A6405,Table1[Subtotal_insumo]),"")</f>
        <v>12.756875135467958</v>
      </c>
      <c r="L6405" s="17" t="str">
        <f>IF(Table1[[#This Row],[Ordem_insumos]]&lt;&gt;0,VLOOKUP(Table1[[#This Row],[Codigo_servico]],Preencher_Orcamento!$B:$D,3,FALSE)*Table1[[#This Row],[Qtde_insumo]],"")</f>
        <v/>
      </c>
      <c r="M6405" s="17" t="str">
        <f>IF(Table1[[#This Row],[Ordem_insumos]]&lt;&gt;0,VLOOKUP(Table1[[#This Row],[Codigo_servico]],Preencher_Orcamento!$B:$D,3,FALSE)*Table1[[#This Row],[Subtotal_insumo]],"")</f>
        <v/>
      </c>
    </row>
    <row r="6406" spans="1:13" x14ac:dyDescent="0.25">
      <c r="A6406" s="6">
        <v>98376</v>
      </c>
      <c r="B6406" s="126">
        <v>1</v>
      </c>
      <c r="C6406" s="133"/>
      <c r="D6406" s="134">
        <v>2044</v>
      </c>
      <c r="E6406" s="7" t="s">
        <v>2193</v>
      </c>
      <c r="F6406" s="8" t="s">
        <v>2140</v>
      </c>
      <c r="G6406" s="16">
        <f>IFERROR(VLOOKUP(Table1[[#This Row],[Codigo_insumo]],BD_Insumos!$B:$E,4),"")</f>
        <v>13.596734305430379</v>
      </c>
      <c r="H6406" s="140">
        <v>0.3</v>
      </c>
      <c r="I6406" s="9"/>
      <c r="J6406" s="22">
        <f t="shared" si="100"/>
        <v>4.0790202916291136</v>
      </c>
      <c r="K6406" s="22" t="str">
        <f>IF(I6406&lt;&gt;"",SUMIF(Table1[Codigo_servico],A6406,Table1[Subtotal_insumo]),"")</f>
        <v/>
      </c>
      <c r="L6406" s="16">
        <f>IF(Table1[[#This Row],[Ordem_insumos]]&lt;&gt;0,VLOOKUP(Table1[[#This Row],[Codigo_servico]],Preencher_Orcamento!$B:$D,3,FALSE)*Table1[[#This Row],[Qtde_insumo]],"")</f>
        <v>0</v>
      </c>
      <c r="M6406" s="16">
        <f>IF(Table1[[#This Row],[Ordem_insumos]]&lt;&gt;0,VLOOKUP(Table1[[#This Row],[Codigo_servico]],Preencher_Orcamento!$B:$D,3,FALSE)*Table1[[#This Row],[Subtotal_insumo]],"")</f>
        <v>0</v>
      </c>
    </row>
    <row r="6407" spans="1:13" ht="26.25" x14ac:dyDescent="0.25">
      <c r="A6407" s="6">
        <v>98376</v>
      </c>
      <c r="B6407" s="126">
        <v>2</v>
      </c>
      <c r="C6407" s="133"/>
      <c r="D6407" s="134">
        <v>58050</v>
      </c>
      <c r="E6407" s="7" t="s">
        <v>1555</v>
      </c>
      <c r="F6407" s="8" t="s">
        <v>457</v>
      </c>
      <c r="G6407" s="16">
        <f>IFERROR(VLOOKUP(Table1[[#This Row],[Codigo_insumo]],BD_Insumos!$B:$E,4),"")</f>
        <v>3.0316999999999998</v>
      </c>
      <c r="H6407" s="140">
        <v>1</v>
      </c>
      <c r="I6407" s="9"/>
      <c r="J6407" s="22">
        <f t="shared" si="100"/>
        <v>3.0316999999999998</v>
      </c>
      <c r="K6407" s="22" t="str">
        <f>IF(I6407&lt;&gt;"",SUMIF(Table1[Codigo_servico],A6407,Table1[Subtotal_insumo]),"")</f>
        <v/>
      </c>
      <c r="L6407" s="16">
        <f>IF(Table1[[#This Row],[Ordem_insumos]]&lt;&gt;0,VLOOKUP(Table1[[#This Row],[Codigo_servico]],Preencher_Orcamento!$B:$D,3,FALSE)*Table1[[#This Row],[Qtde_insumo]],"")</f>
        <v>0</v>
      </c>
      <c r="M6407" s="16">
        <f>IF(Table1[[#This Row],[Ordem_insumos]]&lt;&gt;0,VLOOKUP(Table1[[#This Row],[Codigo_servico]],Preencher_Orcamento!$B:$D,3,FALSE)*Table1[[#This Row],[Subtotal_insumo]],"")</f>
        <v>0</v>
      </c>
    </row>
    <row r="6408" spans="1:13" x14ac:dyDescent="0.25">
      <c r="A6408" s="6">
        <v>98376</v>
      </c>
      <c r="B6408" s="126">
        <v>3</v>
      </c>
      <c r="C6408" s="133"/>
      <c r="D6408" s="134">
        <v>2041</v>
      </c>
      <c r="E6408" s="7" t="s">
        <v>2192</v>
      </c>
      <c r="F6408" s="8" t="s">
        <v>2140</v>
      </c>
      <c r="G6408" s="18">
        <f>IFERROR(VLOOKUP(Table1[[#This Row],[Codigo_insumo]],BD_Insumos!$B:$E,4),"")</f>
        <v>18.820516146129485</v>
      </c>
      <c r="H6408" s="140">
        <v>0.3</v>
      </c>
      <c r="I6408" s="9"/>
      <c r="J6408" s="23">
        <f t="shared" si="100"/>
        <v>5.6461548438388451</v>
      </c>
      <c r="K6408" s="22" t="str">
        <f>IF(I6408&lt;&gt;"",SUMIF(Table1[Codigo_servico],A6408,Table1[Subtotal_insumo]),"")</f>
        <v/>
      </c>
      <c r="L6408" s="18">
        <f>IF(Table1[[#This Row],[Ordem_insumos]]&lt;&gt;0,VLOOKUP(Table1[[#This Row],[Codigo_servico]],Preencher_Orcamento!$B:$D,3,FALSE)*Table1[[#This Row],[Qtde_insumo]],"")</f>
        <v>0</v>
      </c>
      <c r="M6408" s="18">
        <f>IF(Table1[[#This Row],[Ordem_insumos]]&lt;&gt;0,VLOOKUP(Table1[[#This Row],[Codigo_servico]],Preencher_Orcamento!$B:$D,3,FALSE)*Table1[[#This Row],[Subtotal_insumo]],"")</f>
        <v>0</v>
      </c>
    </row>
    <row r="6409" spans="1:13" x14ac:dyDescent="0.25">
      <c r="A6409" s="3">
        <v>98377</v>
      </c>
      <c r="B6409" s="125">
        <v>0</v>
      </c>
      <c r="C6409" s="131" t="s">
        <v>3719</v>
      </c>
      <c r="D6409" s="132"/>
      <c r="E6409" s="4"/>
      <c r="F6409" s="4"/>
      <c r="G6409" s="17" t="str">
        <f>IFERROR(VLOOKUP(Table1[[#This Row],[Codigo_insumo]],BD_Insumos!$B:$E,4),"")</f>
        <v/>
      </c>
      <c r="H6409" s="139"/>
      <c r="I6409" s="5" t="s">
        <v>457</v>
      </c>
      <c r="J6409" s="20" t="str">
        <f t="shared" si="100"/>
        <v/>
      </c>
      <c r="K6409" s="21">
        <f>IF(I6409&lt;&gt;"",SUMIF(Table1[Codigo_servico],A6409,Table1[Subtotal_insumo]),"")</f>
        <v>12.598275135467958</v>
      </c>
      <c r="L6409" s="17" t="str">
        <f>IF(Table1[[#This Row],[Ordem_insumos]]&lt;&gt;0,VLOOKUP(Table1[[#This Row],[Codigo_servico]],Preencher_Orcamento!$B:$D,3,FALSE)*Table1[[#This Row],[Qtde_insumo]],"")</f>
        <v/>
      </c>
      <c r="M6409" s="17" t="str">
        <f>IF(Table1[[#This Row],[Ordem_insumos]]&lt;&gt;0,VLOOKUP(Table1[[#This Row],[Codigo_servico]],Preencher_Orcamento!$B:$D,3,FALSE)*Table1[[#This Row],[Subtotal_insumo]],"")</f>
        <v/>
      </c>
    </row>
    <row r="6410" spans="1:13" x14ac:dyDescent="0.25">
      <c r="A6410" s="6">
        <v>98377</v>
      </c>
      <c r="B6410" s="126">
        <v>1</v>
      </c>
      <c r="C6410" s="133"/>
      <c r="D6410" s="134">
        <v>2044</v>
      </c>
      <c r="E6410" s="7" t="s">
        <v>2193</v>
      </c>
      <c r="F6410" s="8" t="s">
        <v>2140</v>
      </c>
      <c r="G6410" s="16">
        <f>IFERROR(VLOOKUP(Table1[[#This Row],[Codigo_insumo]],BD_Insumos!$B:$E,4),"")</f>
        <v>13.596734305430379</v>
      </c>
      <c r="H6410" s="140">
        <v>0.3</v>
      </c>
      <c r="I6410" s="9"/>
      <c r="J6410" s="22">
        <f t="shared" si="100"/>
        <v>4.0790202916291136</v>
      </c>
      <c r="K6410" s="22" t="str">
        <f>IF(I6410&lt;&gt;"",SUMIF(Table1[Codigo_servico],A6410,Table1[Subtotal_insumo]),"")</f>
        <v/>
      </c>
      <c r="L6410" s="16">
        <f>IF(Table1[[#This Row],[Ordem_insumos]]&lt;&gt;0,VLOOKUP(Table1[[#This Row],[Codigo_servico]],Preencher_Orcamento!$B:$D,3,FALSE)*Table1[[#This Row],[Qtde_insumo]],"")</f>
        <v>0</v>
      </c>
      <c r="M6410" s="16">
        <f>IF(Table1[[#This Row],[Ordem_insumos]]&lt;&gt;0,VLOOKUP(Table1[[#This Row],[Codigo_servico]],Preencher_Orcamento!$B:$D,3,FALSE)*Table1[[#This Row],[Subtotal_insumo]],"")</f>
        <v>0</v>
      </c>
    </row>
    <row r="6411" spans="1:13" x14ac:dyDescent="0.25">
      <c r="A6411" s="6">
        <v>98377</v>
      </c>
      <c r="B6411" s="126">
        <v>2</v>
      </c>
      <c r="C6411" s="133"/>
      <c r="D6411" s="134">
        <v>2041</v>
      </c>
      <c r="E6411" s="7" t="s">
        <v>2192</v>
      </c>
      <c r="F6411" s="8" t="s">
        <v>2140</v>
      </c>
      <c r="G6411" s="16">
        <f>IFERROR(VLOOKUP(Table1[[#This Row],[Codigo_insumo]],BD_Insumos!$B:$E,4),"")</f>
        <v>18.820516146129485</v>
      </c>
      <c r="H6411" s="140">
        <v>0.3</v>
      </c>
      <c r="I6411" s="9"/>
      <c r="J6411" s="22">
        <f t="shared" si="100"/>
        <v>5.6461548438388451</v>
      </c>
      <c r="K6411" s="22" t="str">
        <f>IF(I6411&lt;&gt;"",SUMIF(Table1[Codigo_servico],A6411,Table1[Subtotal_insumo]),"")</f>
        <v/>
      </c>
      <c r="L6411" s="16">
        <f>IF(Table1[[#This Row],[Ordem_insumos]]&lt;&gt;0,VLOOKUP(Table1[[#This Row],[Codigo_servico]],Preencher_Orcamento!$B:$D,3,FALSE)*Table1[[#This Row],[Qtde_insumo]],"")</f>
        <v>0</v>
      </c>
      <c r="M6411" s="16">
        <f>IF(Table1[[#This Row],[Ordem_insumos]]&lt;&gt;0,VLOOKUP(Table1[[#This Row],[Codigo_servico]],Preencher_Orcamento!$B:$D,3,FALSE)*Table1[[#This Row],[Subtotal_insumo]],"")</f>
        <v>0</v>
      </c>
    </row>
    <row r="6412" spans="1:13" ht="26.25" x14ac:dyDescent="0.25">
      <c r="A6412" s="6">
        <v>98377</v>
      </c>
      <c r="B6412" s="126">
        <v>3</v>
      </c>
      <c r="C6412" s="133"/>
      <c r="D6412" s="134">
        <v>58051</v>
      </c>
      <c r="E6412" s="7" t="s">
        <v>1556</v>
      </c>
      <c r="F6412" s="8" t="s">
        <v>457</v>
      </c>
      <c r="G6412" s="18">
        <f>IFERROR(VLOOKUP(Table1[[#This Row],[Codigo_insumo]],BD_Insumos!$B:$E,4),"")</f>
        <v>2.8731</v>
      </c>
      <c r="H6412" s="140">
        <v>1</v>
      </c>
      <c r="I6412" s="9"/>
      <c r="J6412" s="23">
        <f t="shared" si="100"/>
        <v>2.8731</v>
      </c>
      <c r="K6412" s="22" t="str">
        <f>IF(I6412&lt;&gt;"",SUMIF(Table1[Codigo_servico],A6412,Table1[Subtotal_insumo]),"")</f>
        <v/>
      </c>
      <c r="L6412" s="18">
        <f>IF(Table1[[#This Row],[Ordem_insumos]]&lt;&gt;0,VLOOKUP(Table1[[#This Row],[Codigo_servico]],Preencher_Orcamento!$B:$D,3,FALSE)*Table1[[#This Row],[Qtde_insumo]],"")</f>
        <v>0</v>
      </c>
      <c r="M6412" s="18">
        <f>IF(Table1[[#This Row],[Ordem_insumos]]&lt;&gt;0,VLOOKUP(Table1[[#This Row],[Codigo_servico]],Preencher_Orcamento!$B:$D,3,FALSE)*Table1[[#This Row],[Subtotal_insumo]],"")</f>
        <v>0</v>
      </c>
    </row>
    <row r="6413" spans="1:13" x14ac:dyDescent="0.25">
      <c r="A6413" s="3">
        <v>98378</v>
      </c>
      <c r="B6413" s="125">
        <v>0</v>
      </c>
      <c r="C6413" s="131" t="s">
        <v>3720</v>
      </c>
      <c r="D6413" s="132"/>
      <c r="E6413" s="4"/>
      <c r="F6413" s="4"/>
      <c r="G6413" s="17" t="str">
        <f>IFERROR(VLOOKUP(Table1[[#This Row],[Codigo_insumo]],BD_Insumos!$B:$E,4),"")</f>
        <v/>
      </c>
      <c r="H6413" s="139"/>
      <c r="I6413" s="5" t="s">
        <v>457</v>
      </c>
      <c r="J6413" s="20" t="str">
        <f t="shared" si="100"/>
        <v/>
      </c>
      <c r="K6413" s="21">
        <f>IF(I6413&lt;&gt;"",SUMIF(Table1[Codigo_servico],A6413,Table1[Subtotal_insumo]),"")</f>
        <v>15.562437658045951</v>
      </c>
      <c r="L6413" s="17" t="str">
        <f>IF(Table1[[#This Row],[Ordem_insumos]]&lt;&gt;0,VLOOKUP(Table1[[#This Row],[Codigo_servico]],Preencher_Orcamento!$B:$D,3,FALSE)*Table1[[#This Row],[Qtde_insumo]],"")</f>
        <v/>
      </c>
      <c r="M6413" s="17" t="str">
        <f>IF(Table1[[#This Row],[Ordem_insumos]]&lt;&gt;0,VLOOKUP(Table1[[#This Row],[Codigo_servico]],Preencher_Orcamento!$B:$D,3,FALSE)*Table1[[#This Row],[Subtotal_insumo]],"")</f>
        <v/>
      </c>
    </row>
    <row r="6414" spans="1:13" x14ac:dyDescent="0.25">
      <c r="A6414" s="6">
        <v>98378</v>
      </c>
      <c r="B6414" s="126">
        <v>1</v>
      </c>
      <c r="C6414" s="133"/>
      <c r="D6414" s="134">
        <v>2041</v>
      </c>
      <c r="E6414" s="7" t="s">
        <v>2192</v>
      </c>
      <c r="F6414" s="8" t="s">
        <v>2140</v>
      </c>
      <c r="G6414" s="16">
        <f>IFERROR(VLOOKUP(Table1[[#This Row],[Codigo_insumo]],BD_Insumos!$B:$E,4),"")</f>
        <v>18.820516146129485</v>
      </c>
      <c r="H6414" s="140">
        <v>0.35</v>
      </c>
      <c r="I6414" s="9"/>
      <c r="J6414" s="22">
        <f t="shared" si="100"/>
        <v>6.587180651145319</v>
      </c>
      <c r="K6414" s="22" t="str">
        <f>IF(I6414&lt;&gt;"",SUMIF(Table1[Codigo_servico],A6414,Table1[Subtotal_insumo]),"")</f>
        <v/>
      </c>
      <c r="L6414" s="16">
        <f>IF(Table1[[#This Row],[Ordem_insumos]]&lt;&gt;0,VLOOKUP(Table1[[#This Row],[Codigo_servico]],Preencher_Orcamento!$B:$D,3,FALSE)*Table1[[#This Row],[Qtde_insumo]],"")</f>
        <v>0</v>
      </c>
      <c r="M6414" s="16">
        <f>IF(Table1[[#This Row],[Ordem_insumos]]&lt;&gt;0,VLOOKUP(Table1[[#This Row],[Codigo_servico]],Preencher_Orcamento!$B:$D,3,FALSE)*Table1[[#This Row],[Subtotal_insumo]],"")</f>
        <v>0</v>
      </c>
    </row>
    <row r="6415" spans="1:13" x14ac:dyDescent="0.25">
      <c r="A6415" s="6">
        <v>98378</v>
      </c>
      <c r="B6415" s="126">
        <v>2</v>
      </c>
      <c r="C6415" s="133"/>
      <c r="D6415" s="134">
        <v>2044</v>
      </c>
      <c r="E6415" s="7" t="s">
        <v>2193</v>
      </c>
      <c r="F6415" s="8" t="s">
        <v>2140</v>
      </c>
      <c r="G6415" s="16">
        <f>IFERROR(VLOOKUP(Table1[[#This Row],[Codigo_insumo]],BD_Insumos!$B:$E,4),"")</f>
        <v>13.596734305430379</v>
      </c>
      <c r="H6415" s="140">
        <v>0.35</v>
      </c>
      <c r="I6415" s="9"/>
      <c r="J6415" s="22">
        <f t="shared" si="100"/>
        <v>4.7588570069006328</v>
      </c>
      <c r="K6415" s="22" t="str">
        <f>IF(I6415&lt;&gt;"",SUMIF(Table1[Codigo_servico],A6415,Table1[Subtotal_insumo]),"")</f>
        <v/>
      </c>
      <c r="L6415" s="16">
        <f>IF(Table1[[#This Row],[Ordem_insumos]]&lt;&gt;0,VLOOKUP(Table1[[#This Row],[Codigo_servico]],Preencher_Orcamento!$B:$D,3,FALSE)*Table1[[#This Row],[Qtde_insumo]],"")</f>
        <v>0</v>
      </c>
      <c r="M6415" s="16">
        <f>IF(Table1[[#This Row],[Ordem_insumos]]&lt;&gt;0,VLOOKUP(Table1[[#This Row],[Codigo_servico]],Preencher_Orcamento!$B:$D,3,FALSE)*Table1[[#This Row],[Subtotal_insumo]],"")</f>
        <v>0</v>
      </c>
    </row>
    <row r="6416" spans="1:13" ht="26.25" x14ac:dyDescent="0.25">
      <c r="A6416" s="6">
        <v>98378</v>
      </c>
      <c r="B6416" s="126">
        <v>3</v>
      </c>
      <c r="C6416" s="133"/>
      <c r="D6416" s="134">
        <v>58052</v>
      </c>
      <c r="E6416" s="7" t="s">
        <v>1557</v>
      </c>
      <c r="F6416" s="8" t="s">
        <v>457</v>
      </c>
      <c r="G6416" s="18">
        <f>IFERROR(VLOOKUP(Table1[[#This Row],[Codigo_insumo]],BD_Insumos!$B:$E,4),"")</f>
        <v>4.2164000000000001</v>
      </c>
      <c r="H6416" s="140">
        <v>1</v>
      </c>
      <c r="I6416" s="9"/>
      <c r="J6416" s="23">
        <f t="shared" si="100"/>
        <v>4.2164000000000001</v>
      </c>
      <c r="K6416" s="22" t="str">
        <f>IF(I6416&lt;&gt;"",SUMIF(Table1[Codigo_servico],A6416,Table1[Subtotal_insumo]),"")</f>
        <v/>
      </c>
      <c r="L6416" s="18">
        <f>IF(Table1[[#This Row],[Ordem_insumos]]&lt;&gt;0,VLOOKUP(Table1[[#This Row],[Codigo_servico]],Preencher_Orcamento!$B:$D,3,FALSE)*Table1[[#This Row],[Qtde_insumo]],"")</f>
        <v>0</v>
      </c>
      <c r="M6416" s="18">
        <f>IF(Table1[[#This Row],[Ordem_insumos]]&lt;&gt;0,VLOOKUP(Table1[[#This Row],[Codigo_servico]],Preencher_Orcamento!$B:$D,3,FALSE)*Table1[[#This Row],[Subtotal_insumo]],"")</f>
        <v>0</v>
      </c>
    </row>
    <row r="6417" spans="1:13" x14ac:dyDescent="0.25">
      <c r="A6417" s="3">
        <v>98379</v>
      </c>
      <c r="B6417" s="125">
        <v>0</v>
      </c>
      <c r="C6417" s="131" t="s">
        <v>3721</v>
      </c>
      <c r="D6417" s="132"/>
      <c r="E6417" s="4"/>
      <c r="F6417" s="4"/>
      <c r="G6417" s="17" t="str">
        <f>IFERROR(VLOOKUP(Table1[[#This Row],[Codigo_insumo]],BD_Insumos!$B:$E,4),"")</f>
        <v/>
      </c>
      <c r="H6417" s="139"/>
      <c r="I6417" s="5" t="s">
        <v>457</v>
      </c>
      <c r="J6417" s="20" t="str">
        <f t="shared" si="100"/>
        <v/>
      </c>
      <c r="K6417" s="21">
        <f>IF(I6417&lt;&gt;"",SUMIF(Table1[Codigo_servico],A6417,Table1[Subtotal_insumo]),"")</f>
        <v>16.611437658045951</v>
      </c>
      <c r="L6417" s="17" t="str">
        <f>IF(Table1[[#This Row],[Ordem_insumos]]&lt;&gt;0,VLOOKUP(Table1[[#This Row],[Codigo_servico]],Preencher_Orcamento!$B:$D,3,FALSE)*Table1[[#This Row],[Qtde_insumo]],"")</f>
        <v/>
      </c>
      <c r="M6417" s="17" t="str">
        <f>IF(Table1[[#This Row],[Ordem_insumos]]&lt;&gt;0,VLOOKUP(Table1[[#This Row],[Codigo_servico]],Preencher_Orcamento!$B:$D,3,FALSE)*Table1[[#This Row],[Subtotal_insumo]],"")</f>
        <v/>
      </c>
    </row>
    <row r="6418" spans="1:13" ht="26.25" x14ac:dyDescent="0.25">
      <c r="A6418" s="6">
        <v>98379</v>
      </c>
      <c r="B6418" s="126">
        <v>1</v>
      </c>
      <c r="C6418" s="133"/>
      <c r="D6418" s="134">
        <v>58053</v>
      </c>
      <c r="E6418" s="7" t="s">
        <v>1558</v>
      </c>
      <c r="F6418" s="8" t="s">
        <v>457</v>
      </c>
      <c r="G6418" s="16">
        <f>IFERROR(VLOOKUP(Table1[[#This Row],[Codigo_insumo]],BD_Insumos!$B:$E,4),"")</f>
        <v>5.2653999999999996</v>
      </c>
      <c r="H6418" s="140">
        <v>1</v>
      </c>
      <c r="I6418" s="9"/>
      <c r="J6418" s="22">
        <f t="shared" si="100"/>
        <v>5.2653999999999996</v>
      </c>
      <c r="K6418" s="22" t="str">
        <f>IF(I6418&lt;&gt;"",SUMIF(Table1[Codigo_servico],A6418,Table1[Subtotal_insumo]),"")</f>
        <v/>
      </c>
      <c r="L6418" s="16">
        <f>IF(Table1[[#This Row],[Ordem_insumos]]&lt;&gt;0,VLOOKUP(Table1[[#This Row],[Codigo_servico]],Preencher_Orcamento!$B:$D,3,FALSE)*Table1[[#This Row],[Qtde_insumo]],"")</f>
        <v>0</v>
      </c>
      <c r="M6418" s="16">
        <f>IF(Table1[[#This Row],[Ordem_insumos]]&lt;&gt;0,VLOOKUP(Table1[[#This Row],[Codigo_servico]],Preencher_Orcamento!$B:$D,3,FALSE)*Table1[[#This Row],[Subtotal_insumo]],"")</f>
        <v>0</v>
      </c>
    </row>
    <row r="6419" spans="1:13" x14ac:dyDescent="0.25">
      <c r="A6419" s="6">
        <v>98379</v>
      </c>
      <c r="B6419" s="126">
        <v>2</v>
      </c>
      <c r="C6419" s="133"/>
      <c r="D6419" s="134">
        <v>2041</v>
      </c>
      <c r="E6419" s="7" t="s">
        <v>2192</v>
      </c>
      <c r="F6419" s="8" t="s">
        <v>2140</v>
      </c>
      <c r="G6419" s="16">
        <f>IFERROR(VLOOKUP(Table1[[#This Row],[Codigo_insumo]],BD_Insumos!$B:$E,4),"")</f>
        <v>18.820516146129485</v>
      </c>
      <c r="H6419" s="140">
        <v>0.35</v>
      </c>
      <c r="I6419" s="9"/>
      <c r="J6419" s="22">
        <f t="shared" si="100"/>
        <v>6.587180651145319</v>
      </c>
      <c r="K6419" s="22" t="str">
        <f>IF(I6419&lt;&gt;"",SUMIF(Table1[Codigo_servico],A6419,Table1[Subtotal_insumo]),"")</f>
        <v/>
      </c>
      <c r="L6419" s="16">
        <f>IF(Table1[[#This Row],[Ordem_insumos]]&lt;&gt;0,VLOOKUP(Table1[[#This Row],[Codigo_servico]],Preencher_Orcamento!$B:$D,3,FALSE)*Table1[[#This Row],[Qtde_insumo]],"")</f>
        <v>0</v>
      </c>
      <c r="M6419" s="16">
        <f>IF(Table1[[#This Row],[Ordem_insumos]]&lt;&gt;0,VLOOKUP(Table1[[#This Row],[Codigo_servico]],Preencher_Orcamento!$B:$D,3,FALSE)*Table1[[#This Row],[Subtotal_insumo]],"")</f>
        <v>0</v>
      </c>
    </row>
    <row r="6420" spans="1:13" x14ac:dyDescent="0.25">
      <c r="A6420" s="6">
        <v>98379</v>
      </c>
      <c r="B6420" s="126">
        <v>3</v>
      </c>
      <c r="C6420" s="133"/>
      <c r="D6420" s="134">
        <v>2044</v>
      </c>
      <c r="E6420" s="7" t="s">
        <v>2193</v>
      </c>
      <c r="F6420" s="8" t="s">
        <v>2140</v>
      </c>
      <c r="G6420" s="18">
        <f>IFERROR(VLOOKUP(Table1[[#This Row],[Codigo_insumo]],BD_Insumos!$B:$E,4),"")</f>
        <v>13.596734305430379</v>
      </c>
      <c r="H6420" s="140">
        <v>0.35</v>
      </c>
      <c r="I6420" s="9"/>
      <c r="J6420" s="23">
        <f t="shared" si="100"/>
        <v>4.7588570069006328</v>
      </c>
      <c r="K6420" s="22" t="str">
        <f>IF(I6420&lt;&gt;"",SUMIF(Table1[Codigo_servico],A6420,Table1[Subtotal_insumo]),"")</f>
        <v/>
      </c>
      <c r="L6420" s="18">
        <f>IF(Table1[[#This Row],[Ordem_insumos]]&lt;&gt;0,VLOOKUP(Table1[[#This Row],[Codigo_servico]],Preencher_Orcamento!$B:$D,3,FALSE)*Table1[[#This Row],[Qtde_insumo]],"")</f>
        <v>0</v>
      </c>
      <c r="M6420" s="18">
        <f>IF(Table1[[#This Row],[Ordem_insumos]]&lt;&gt;0,VLOOKUP(Table1[[#This Row],[Codigo_servico]],Preencher_Orcamento!$B:$D,3,FALSE)*Table1[[#This Row],[Subtotal_insumo]],"")</f>
        <v>0</v>
      </c>
    </row>
    <row r="6421" spans="1:13" x14ac:dyDescent="0.25">
      <c r="A6421" s="3">
        <v>98382</v>
      </c>
      <c r="B6421" s="125">
        <v>0</v>
      </c>
      <c r="C6421" s="131" t="s">
        <v>3722</v>
      </c>
      <c r="D6421" s="132"/>
      <c r="E6421" s="4"/>
      <c r="F6421" s="4"/>
      <c r="G6421" s="17" t="str">
        <f>IFERROR(VLOOKUP(Table1[[#This Row],[Codigo_insumo]],BD_Insumos!$B:$E,4),"")</f>
        <v/>
      </c>
      <c r="H6421" s="139"/>
      <c r="I6421" s="5" t="s">
        <v>457</v>
      </c>
      <c r="J6421" s="20" t="str">
        <f t="shared" si="100"/>
        <v/>
      </c>
      <c r="K6421" s="21">
        <f>IF(I6421&lt;&gt;"",SUMIF(Table1[Codigo_servico],A6421,Table1[Subtotal_insumo]),"")</f>
        <v>34.551650451559865</v>
      </c>
      <c r="L6421" s="17" t="str">
        <f>IF(Table1[[#This Row],[Ordem_insumos]]&lt;&gt;0,VLOOKUP(Table1[[#This Row],[Codigo_servico]],Preencher_Orcamento!$B:$D,3,FALSE)*Table1[[#This Row],[Qtde_insumo]],"")</f>
        <v/>
      </c>
      <c r="M6421" s="17" t="str">
        <f>IF(Table1[[#This Row],[Ordem_insumos]]&lt;&gt;0,VLOOKUP(Table1[[#This Row],[Codigo_servico]],Preencher_Orcamento!$B:$D,3,FALSE)*Table1[[#This Row],[Subtotal_insumo]],"")</f>
        <v/>
      </c>
    </row>
    <row r="6422" spans="1:13" x14ac:dyDescent="0.25">
      <c r="A6422" s="6">
        <v>98382</v>
      </c>
      <c r="B6422" s="126">
        <v>1</v>
      </c>
      <c r="C6422" s="133"/>
      <c r="D6422" s="134">
        <v>2041</v>
      </c>
      <c r="E6422" s="7" t="s">
        <v>2192</v>
      </c>
      <c r="F6422" s="8" t="s">
        <v>2140</v>
      </c>
      <c r="G6422" s="16">
        <f>IFERROR(VLOOKUP(Table1[[#This Row],[Codigo_insumo]],BD_Insumos!$B:$E,4),"")</f>
        <v>18.820516146129485</v>
      </c>
      <c r="H6422" s="140">
        <v>1</v>
      </c>
      <c r="I6422" s="9"/>
      <c r="J6422" s="22">
        <f t="shared" si="100"/>
        <v>18.820516146129485</v>
      </c>
      <c r="K6422" s="22" t="str">
        <f>IF(I6422&lt;&gt;"",SUMIF(Table1[Codigo_servico],A6422,Table1[Subtotal_insumo]),"")</f>
        <v/>
      </c>
      <c r="L6422" s="16">
        <f>IF(Table1[[#This Row],[Ordem_insumos]]&lt;&gt;0,VLOOKUP(Table1[[#This Row],[Codigo_servico]],Preencher_Orcamento!$B:$D,3,FALSE)*Table1[[#This Row],[Qtde_insumo]],"")</f>
        <v>0</v>
      </c>
      <c r="M6422" s="16">
        <f>IF(Table1[[#This Row],[Ordem_insumos]]&lt;&gt;0,VLOOKUP(Table1[[#This Row],[Codigo_servico]],Preencher_Orcamento!$B:$D,3,FALSE)*Table1[[#This Row],[Subtotal_insumo]],"")</f>
        <v>0</v>
      </c>
    </row>
    <row r="6423" spans="1:13" ht="39" x14ac:dyDescent="0.25">
      <c r="A6423" s="6">
        <v>98382</v>
      </c>
      <c r="B6423" s="126">
        <v>2</v>
      </c>
      <c r="C6423" s="133"/>
      <c r="D6423" s="134">
        <v>57247</v>
      </c>
      <c r="E6423" s="7" t="s">
        <v>1522</v>
      </c>
      <c r="F6423" s="8" t="s">
        <v>457</v>
      </c>
      <c r="G6423" s="16">
        <f>IFERROR(VLOOKUP(Table1[[#This Row],[Codigo_insumo]],BD_Insumos!$B:$E,4),"")</f>
        <v>2.1343999999999999</v>
      </c>
      <c r="H6423" s="140">
        <v>1</v>
      </c>
      <c r="I6423" s="9"/>
      <c r="J6423" s="22">
        <f t="shared" si="100"/>
        <v>2.1343999999999999</v>
      </c>
      <c r="K6423" s="22" t="str">
        <f>IF(I6423&lt;&gt;"",SUMIF(Table1[Codigo_servico],A6423,Table1[Subtotal_insumo]),"")</f>
        <v/>
      </c>
      <c r="L6423" s="16">
        <f>IF(Table1[[#This Row],[Ordem_insumos]]&lt;&gt;0,VLOOKUP(Table1[[#This Row],[Codigo_servico]],Preencher_Orcamento!$B:$D,3,FALSE)*Table1[[#This Row],[Qtde_insumo]],"")</f>
        <v>0</v>
      </c>
      <c r="M6423" s="16">
        <f>IF(Table1[[#This Row],[Ordem_insumos]]&lt;&gt;0,VLOOKUP(Table1[[#This Row],[Codigo_servico]],Preencher_Orcamento!$B:$D,3,FALSE)*Table1[[#This Row],[Subtotal_insumo]],"")</f>
        <v>0</v>
      </c>
    </row>
    <row r="6424" spans="1:13" x14ac:dyDescent="0.25">
      <c r="A6424" s="6">
        <v>98382</v>
      </c>
      <c r="B6424" s="126">
        <v>3</v>
      </c>
      <c r="C6424" s="133"/>
      <c r="D6424" s="134">
        <v>2044</v>
      </c>
      <c r="E6424" s="7" t="s">
        <v>2193</v>
      </c>
      <c r="F6424" s="8" t="s">
        <v>2140</v>
      </c>
      <c r="G6424" s="18">
        <f>IFERROR(VLOOKUP(Table1[[#This Row],[Codigo_insumo]],BD_Insumos!$B:$E,4),"")</f>
        <v>13.596734305430379</v>
      </c>
      <c r="H6424" s="140">
        <v>1</v>
      </c>
      <c r="I6424" s="9"/>
      <c r="J6424" s="23">
        <f t="shared" si="100"/>
        <v>13.596734305430379</v>
      </c>
      <c r="K6424" s="22" t="str">
        <f>IF(I6424&lt;&gt;"",SUMIF(Table1[Codigo_servico],A6424,Table1[Subtotal_insumo]),"")</f>
        <v/>
      </c>
      <c r="L6424" s="18">
        <f>IF(Table1[[#This Row],[Ordem_insumos]]&lt;&gt;0,VLOOKUP(Table1[[#This Row],[Codigo_servico]],Preencher_Orcamento!$B:$D,3,FALSE)*Table1[[#This Row],[Qtde_insumo]],"")</f>
        <v>0</v>
      </c>
      <c r="M6424" s="18">
        <f>IF(Table1[[#This Row],[Ordem_insumos]]&lt;&gt;0,VLOOKUP(Table1[[#This Row],[Codigo_servico]],Preencher_Orcamento!$B:$D,3,FALSE)*Table1[[#This Row],[Subtotal_insumo]],"")</f>
        <v>0</v>
      </c>
    </row>
    <row r="6425" spans="1:13" x14ac:dyDescent="0.25">
      <c r="A6425" s="3">
        <v>98383</v>
      </c>
      <c r="B6425" s="125">
        <v>0</v>
      </c>
      <c r="C6425" s="131" t="s">
        <v>3723</v>
      </c>
      <c r="D6425" s="132"/>
      <c r="E6425" s="4"/>
      <c r="F6425" s="4"/>
      <c r="G6425" s="17" t="str">
        <f>IFERROR(VLOOKUP(Table1[[#This Row],[Codigo_insumo]],BD_Insumos!$B:$E,4),"")</f>
        <v/>
      </c>
      <c r="H6425" s="139"/>
      <c r="I6425" s="5" t="s">
        <v>457</v>
      </c>
      <c r="J6425" s="20" t="str">
        <f t="shared" si="100"/>
        <v/>
      </c>
      <c r="K6425" s="21">
        <f>IF(I6425&lt;&gt;"",SUMIF(Table1[Codigo_servico],A6425,Table1[Subtotal_insumo]),"")</f>
        <v>9.0720500903119738</v>
      </c>
      <c r="L6425" s="17" t="str">
        <f>IF(Table1[[#This Row],[Ordem_insumos]]&lt;&gt;0,VLOOKUP(Table1[[#This Row],[Codigo_servico]],Preencher_Orcamento!$B:$D,3,FALSE)*Table1[[#This Row],[Qtde_insumo]],"")</f>
        <v/>
      </c>
      <c r="M6425" s="17" t="str">
        <f>IF(Table1[[#This Row],[Ordem_insumos]]&lt;&gt;0,VLOOKUP(Table1[[#This Row],[Codigo_servico]],Preencher_Orcamento!$B:$D,3,FALSE)*Table1[[#This Row],[Subtotal_insumo]],"")</f>
        <v/>
      </c>
    </row>
    <row r="6426" spans="1:13" x14ac:dyDescent="0.25">
      <c r="A6426" s="6">
        <v>98383</v>
      </c>
      <c r="B6426" s="126">
        <v>1</v>
      </c>
      <c r="C6426" s="133"/>
      <c r="D6426" s="134">
        <v>2044</v>
      </c>
      <c r="E6426" s="7" t="s">
        <v>2193</v>
      </c>
      <c r="F6426" s="8" t="s">
        <v>2140</v>
      </c>
      <c r="G6426" s="16">
        <f>IFERROR(VLOOKUP(Table1[[#This Row],[Codigo_insumo]],BD_Insumos!$B:$E,4),"")</f>
        <v>13.596734305430379</v>
      </c>
      <c r="H6426" s="140">
        <v>0.2</v>
      </c>
      <c r="I6426" s="9"/>
      <c r="J6426" s="22">
        <f t="shared" si="100"/>
        <v>2.719346861086076</v>
      </c>
      <c r="K6426" s="22" t="str">
        <f>IF(I6426&lt;&gt;"",SUMIF(Table1[Codigo_servico],A6426,Table1[Subtotal_insumo]),"")</f>
        <v/>
      </c>
      <c r="L6426" s="16">
        <f>IF(Table1[[#This Row],[Ordem_insumos]]&lt;&gt;0,VLOOKUP(Table1[[#This Row],[Codigo_servico]],Preencher_Orcamento!$B:$D,3,FALSE)*Table1[[#This Row],[Qtde_insumo]],"")</f>
        <v>0</v>
      </c>
      <c r="M6426" s="16">
        <f>IF(Table1[[#This Row],[Ordem_insumos]]&lt;&gt;0,VLOOKUP(Table1[[#This Row],[Codigo_servico]],Preencher_Orcamento!$B:$D,3,FALSE)*Table1[[#This Row],[Subtotal_insumo]],"")</f>
        <v>0</v>
      </c>
    </row>
    <row r="6427" spans="1:13" x14ac:dyDescent="0.25">
      <c r="A6427" s="6">
        <v>98383</v>
      </c>
      <c r="B6427" s="126">
        <v>2</v>
      </c>
      <c r="C6427" s="133"/>
      <c r="D6427" s="134">
        <v>2041</v>
      </c>
      <c r="E6427" s="7" t="s">
        <v>2192</v>
      </c>
      <c r="F6427" s="8" t="s">
        <v>2140</v>
      </c>
      <c r="G6427" s="16">
        <f>IFERROR(VLOOKUP(Table1[[#This Row],[Codigo_insumo]],BD_Insumos!$B:$E,4),"")</f>
        <v>18.820516146129485</v>
      </c>
      <c r="H6427" s="140">
        <v>0.2</v>
      </c>
      <c r="I6427" s="9"/>
      <c r="J6427" s="22">
        <f t="shared" si="100"/>
        <v>3.7641032292258974</v>
      </c>
      <c r="K6427" s="22" t="str">
        <f>IF(I6427&lt;&gt;"",SUMIF(Table1[Codigo_servico],A6427,Table1[Subtotal_insumo]),"")</f>
        <v/>
      </c>
      <c r="L6427" s="16">
        <f>IF(Table1[[#This Row],[Ordem_insumos]]&lt;&gt;0,VLOOKUP(Table1[[#This Row],[Codigo_servico]],Preencher_Orcamento!$B:$D,3,FALSE)*Table1[[#This Row],[Qtde_insumo]],"")</f>
        <v>0</v>
      </c>
      <c r="M6427" s="16">
        <f>IF(Table1[[#This Row],[Ordem_insumos]]&lt;&gt;0,VLOOKUP(Table1[[#This Row],[Codigo_servico]],Preencher_Orcamento!$B:$D,3,FALSE)*Table1[[#This Row],[Subtotal_insumo]],"")</f>
        <v>0</v>
      </c>
    </row>
    <row r="6428" spans="1:13" ht="26.25" x14ac:dyDescent="0.25">
      <c r="A6428" s="6">
        <v>98383</v>
      </c>
      <c r="B6428" s="126">
        <v>3</v>
      </c>
      <c r="C6428" s="133"/>
      <c r="D6428" s="134">
        <v>58025</v>
      </c>
      <c r="E6428" s="7" t="s">
        <v>1544</v>
      </c>
      <c r="F6428" s="8" t="s">
        <v>457</v>
      </c>
      <c r="G6428" s="18">
        <f>IFERROR(VLOOKUP(Table1[[#This Row],[Codigo_insumo]],BD_Insumos!$B:$E,4),"")</f>
        <v>2.5886</v>
      </c>
      <c r="H6428" s="140">
        <v>1</v>
      </c>
      <c r="I6428" s="9"/>
      <c r="J6428" s="23">
        <f t="shared" si="100"/>
        <v>2.5886</v>
      </c>
      <c r="K6428" s="22" t="str">
        <f>IF(I6428&lt;&gt;"",SUMIF(Table1[Codigo_servico],A6428,Table1[Subtotal_insumo]),"")</f>
        <v/>
      </c>
      <c r="L6428" s="18">
        <f>IF(Table1[[#This Row],[Ordem_insumos]]&lt;&gt;0,VLOOKUP(Table1[[#This Row],[Codigo_servico]],Preencher_Orcamento!$B:$D,3,FALSE)*Table1[[#This Row],[Qtde_insumo]],"")</f>
        <v>0</v>
      </c>
      <c r="M6428" s="18">
        <f>IF(Table1[[#This Row],[Ordem_insumos]]&lt;&gt;0,VLOOKUP(Table1[[#This Row],[Codigo_servico]],Preencher_Orcamento!$B:$D,3,FALSE)*Table1[[#This Row],[Subtotal_insumo]],"")</f>
        <v>0</v>
      </c>
    </row>
    <row r="6429" spans="1:13" x14ac:dyDescent="0.25">
      <c r="A6429" s="3">
        <v>98385</v>
      </c>
      <c r="B6429" s="125">
        <v>0</v>
      </c>
      <c r="C6429" s="131" t="s">
        <v>3724</v>
      </c>
      <c r="D6429" s="132"/>
      <c r="E6429" s="4"/>
      <c r="F6429" s="4"/>
      <c r="G6429" s="17" t="str">
        <f>IFERROR(VLOOKUP(Table1[[#This Row],[Codigo_insumo]],BD_Insumos!$B:$E,4),"")</f>
        <v/>
      </c>
      <c r="H6429" s="139"/>
      <c r="I6429" s="5" t="s">
        <v>457</v>
      </c>
      <c r="J6429" s="20" t="str">
        <f t="shared" si="100"/>
        <v/>
      </c>
      <c r="K6429" s="21">
        <f>IF(I6429&lt;&gt;"",SUMIF(Table1[Codigo_servico],A6429,Table1[Subtotal_insumo]),"")</f>
        <v>10.005350090311975</v>
      </c>
      <c r="L6429" s="17" t="str">
        <f>IF(Table1[[#This Row],[Ordem_insumos]]&lt;&gt;0,VLOOKUP(Table1[[#This Row],[Codigo_servico]],Preencher_Orcamento!$B:$D,3,FALSE)*Table1[[#This Row],[Qtde_insumo]],"")</f>
        <v/>
      </c>
      <c r="M6429" s="17" t="str">
        <f>IF(Table1[[#This Row],[Ordem_insumos]]&lt;&gt;0,VLOOKUP(Table1[[#This Row],[Codigo_servico]],Preencher_Orcamento!$B:$D,3,FALSE)*Table1[[#This Row],[Subtotal_insumo]],"")</f>
        <v/>
      </c>
    </row>
    <row r="6430" spans="1:13" x14ac:dyDescent="0.25">
      <c r="A6430" s="6">
        <v>98385</v>
      </c>
      <c r="B6430" s="126">
        <v>1</v>
      </c>
      <c r="C6430" s="133"/>
      <c r="D6430" s="134">
        <v>2041</v>
      </c>
      <c r="E6430" s="7" t="s">
        <v>2192</v>
      </c>
      <c r="F6430" s="8" t="s">
        <v>2140</v>
      </c>
      <c r="G6430" s="16">
        <f>IFERROR(VLOOKUP(Table1[[#This Row],[Codigo_insumo]],BD_Insumos!$B:$E,4),"")</f>
        <v>18.820516146129485</v>
      </c>
      <c r="H6430" s="140">
        <v>0.2</v>
      </c>
      <c r="I6430" s="9"/>
      <c r="J6430" s="22">
        <f t="shared" si="100"/>
        <v>3.7641032292258974</v>
      </c>
      <c r="K6430" s="22" t="str">
        <f>IF(I6430&lt;&gt;"",SUMIF(Table1[Codigo_servico],A6430,Table1[Subtotal_insumo]),"")</f>
        <v/>
      </c>
      <c r="L6430" s="16">
        <f>IF(Table1[[#This Row],[Ordem_insumos]]&lt;&gt;0,VLOOKUP(Table1[[#This Row],[Codigo_servico]],Preencher_Orcamento!$B:$D,3,FALSE)*Table1[[#This Row],[Qtde_insumo]],"")</f>
        <v>0</v>
      </c>
      <c r="M6430" s="16">
        <f>IF(Table1[[#This Row],[Ordem_insumos]]&lt;&gt;0,VLOOKUP(Table1[[#This Row],[Codigo_servico]],Preencher_Orcamento!$B:$D,3,FALSE)*Table1[[#This Row],[Subtotal_insumo]],"")</f>
        <v>0</v>
      </c>
    </row>
    <row r="6431" spans="1:13" ht="26.25" x14ac:dyDescent="0.25">
      <c r="A6431" s="6">
        <v>98385</v>
      </c>
      <c r="B6431" s="126">
        <v>2</v>
      </c>
      <c r="C6431" s="133"/>
      <c r="D6431" s="134">
        <v>58031</v>
      </c>
      <c r="E6431" s="7" t="s">
        <v>1546</v>
      </c>
      <c r="F6431" s="8" t="s">
        <v>457</v>
      </c>
      <c r="G6431" s="16">
        <f>IFERROR(VLOOKUP(Table1[[#This Row],[Codigo_insumo]],BD_Insumos!$B:$E,4),"")</f>
        <v>3.5219</v>
      </c>
      <c r="H6431" s="140">
        <v>1</v>
      </c>
      <c r="I6431" s="9"/>
      <c r="J6431" s="22">
        <f t="shared" si="100"/>
        <v>3.5219</v>
      </c>
      <c r="K6431" s="22" t="str">
        <f>IF(I6431&lt;&gt;"",SUMIF(Table1[Codigo_servico],A6431,Table1[Subtotal_insumo]),"")</f>
        <v/>
      </c>
      <c r="L6431" s="16">
        <f>IF(Table1[[#This Row],[Ordem_insumos]]&lt;&gt;0,VLOOKUP(Table1[[#This Row],[Codigo_servico]],Preencher_Orcamento!$B:$D,3,FALSE)*Table1[[#This Row],[Qtde_insumo]],"")</f>
        <v>0</v>
      </c>
      <c r="M6431" s="16">
        <f>IF(Table1[[#This Row],[Ordem_insumos]]&lt;&gt;0,VLOOKUP(Table1[[#This Row],[Codigo_servico]],Preencher_Orcamento!$B:$D,3,FALSE)*Table1[[#This Row],[Subtotal_insumo]],"")</f>
        <v>0</v>
      </c>
    </row>
    <row r="6432" spans="1:13" x14ac:dyDescent="0.25">
      <c r="A6432" s="6">
        <v>98385</v>
      </c>
      <c r="B6432" s="126">
        <v>3</v>
      </c>
      <c r="C6432" s="133"/>
      <c r="D6432" s="134">
        <v>2044</v>
      </c>
      <c r="E6432" s="7" t="s">
        <v>2193</v>
      </c>
      <c r="F6432" s="8" t="s">
        <v>2140</v>
      </c>
      <c r="G6432" s="18">
        <f>IFERROR(VLOOKUP(Table1[[#This Row],[Codigo_insumo]],BD_Insumos!$B:$E,4),"")</f>
        <v>13.596734305430379</v>
      </c>
      <c r="H6432" s="140">
        <v>0.2</v>
      </c>
      <c r="I6432" s="9"/>
      <c r="J6432" s="23">
        <f t="shared" si="100"/>
        <v>2.719346861086076</v>
      </c>
      <c r="K6432" s="22" t="str">
        <f>IF(I6432&lt;&gt;"",SUMIF(Table1[Codigo_servico],A6432,Table1[Subtotal_insumo]),"")</f>
        <v/>
      </c>
      <c r="L6432" s="18">
        <f>IF(Table1[[#This Row],[Ordem_insumos]]&lt;&gt;0,VLOOKUP(Table1[[#This Row],[Codigo_servico]],Preencher_Orcamento!$B:$D,3,FALSE)*Table1[[#This Row],[Qtde_insumo]],"")</f>
        <v>0</v>
      </c>
      <c r="M6432" s="18">
        <f>IF(Table1[[#This Row],[Ordem_insumos]]&lt;&gt;0,VLOOKUP(Table1[[#This Row],[Codigo_servico]],Preencher_Orcamento!$B:$D,3,FALSE)*Table1[[#This Row],[Subtotal_insumo]],"")</f>
        <v>0</v>
      </c>
    </row>
    <row r="6433" spans="1:13" x14ac:dyDescent="0.25">
      <c r="A6433" s="3">
        <v>98390</v>
      </c>
      <c r="B6433" s="125">
        <v>0</v>
      </c>
      <c r="C6433" s="131" t="s">
        <v>3725</v>
      </c>
      <c r="D6433" s="132"/>
      <c r="E6433" s="4"/>
      <c r="F6433" s="4"/>
      <c r="G6433" s="17" t="str">
        <f>IFERROR(VLOOKUP(Table1[[#This Row],[Codigo_insumo]],BD_Insumos!$B:$E,4),"")</f>
        <v/>
      </c>
      <c r="H6433" s="139"/>
      <c r="I6433" s="5" t="s">
        <v>457</v>
      </c>
      <c r="J6433" s="20" t="str">
        <f t="shared" si="100"/>
        <v/>
      </c>
      <c r="K6433" s="21">
        <f>IF(I6433&lt;&gt;"",SUMIF(Table1[Codigo_servico],A6433,Table1[Subtotal_insumo]),"")</f>
        <v>124.03510090311973</v>
      </c>
      <c r="L6433" s="17" t="str">
        <f>IF(Table1[[#This Row],[Ordem_insumos]]&lt;&gt;0,VLOOKUP(Table1[[#This Row],[Codigo_servico]],Preencher_Orcamento!$B:$D,3,FALSE)*Table1[[#This Row],[Qtde_insumo]],"")</f>
        <v/>
      </c>
      <c r="M6433" s="17" t="str">
        <f>IF(Table1[[#This Row],[Ordem_insumos]]&lt;&gt;0,VLOOKUP(Table1[[#This Row],[Codigo_servico]],Preencher_Orcamento!$B:$D,3,FALSE)*Table1[[#This Row],[Subtotal_insumo]],"")</f>
        <v/>
      </c>
    </row>
    <row r="6434" spans="1:13" x14ac:dyDescent="0.25">
      <c r="A6434" s="6">
        <v>98390</v>
      </c>
      <c r="B6434" s="126">
        <v>1</v>
      </c>
      <c r="C6434" s="133"/>
      <c r="D6434" s="134">
        <v>2044</v>
      </c>
      <c r="E6434" s="7" t="s">
        <v>2193</v>
      </c>
      <c r="F6434" s="8" t="s">
        <v>2140</v>
      </c>
      <c r="G6434" s="16">
        <f>IFERROR(VLOOKUP(Table1[[#This Row],[Codigo_insumo]],BD_Insumos!$B:$E,4),"")</f>
        <v>13.596734305430379</v>
      </c>
      <c r="H6434" s="140">
        <v>2</v>
      </c>
      <c r="I6434" s="9"/>
      <c r="J6434" s="22">
        <f t="shared" si="100"/>
        <v>27.193468610860759</v>
      </c>
      <c r="K6434" s="22" t="str">
        <f>IF(I6434&lt;&gt;"",SUMIF(Table1[Codigo_servico],A6434,Table1[Subtotal_insumo]),"")</f>
        <v/>
      </c>
      <c r="L6434" s="16">
        <f>IF(Table1[[#This Row],[Ordem_insumos]]&lt;&gt;0,VLOOKUP(Table1[[#This Row],[Codigo_servico]],Preencher_Orcamento!$B:$D,3,FALSE)*Table1[[#This Row],[Qtde_insumo]],"")</f>
        <v>0</v>
      </c>
      <c r="M6434" s="16">
        <f>IF(Table1[[#This Row],[Ordem_insumos]]&lt;&gt;0,VLOOKUP(Table1[[#This Row],[Codigo_servico]],Preencher_Orcamento!$B:$D,3,FALSE)*Table1[[#This Row],[Subtotal_insumo]],"")</f>
        <v>0</v>
      </c>
    </row>
    <row r="6435" spans="1:13" ht="26.25" x14ac:dyDescent="0.25">
      <c r="A6435" s="6">
        <v>98390</v>
      </c>
      <c r="B6435" s="126">
        <v>2</v>
      </c>
      <c r="C6435" s="133"/>
      <c r="D6435" s="134">
        <v>57610</v>
      </c>
      <c r="E6435" s="7" t="s">
        <v>1524</v>
      </c>
      <c r="F6435" s="8" t="s">
        <v>457</v>
      </c>
      <c r="G6435" s="16">
        <f>IFERROR(VLOOKUP(Table1[[#This Row],[Codigo_insumo]],BD_Insumos!$B:$E,4),"")</f>
        <v>59.200600000000001</v>
      </c>
      <c r="H6435" s="140">
        <v>1</v>
      </c>
      <c r="I6435" s="9"/>
      <c r="J6435" s="22">
        <f t="shared" si="100"/>
        <v>59.200600000000001</v>
      </c>
      <c r="K6435" s="22" t="str">
        <f>IF(I6435&lt;&gt;"",SUMIF(Table1[Codigo_servico],A6435,Table1[Subtotal_insumo]),"")</f>
        <v/>
      </c>
      <c r="L6435" s="16">
        <f>IF(Table1[[#This Row],[Ordem_insumos]]&lt;&gt;0,VLOOKUP(Table1[[#This Row],[Codigo_servico]],Preencher_Orcamento!$B:$D,3,FALSE)*Table1[[#This Row],[Qtde_insumo]],"")</f>
        <v>0</v>
      </c>
      <c r="M6435" s="16">
        <f>IF(Table1[[#This Row],[Ordem_insumos]]&lt;&gt;0,VLOOKUP(Table1[[#This Row],[Codigo_servico]],Preencher_Orcamento!$B:$D,3,FALSE)*Table1[[#This Row],[Subtotal_insumo]],"")</f>
        <v>0</v>
      </c>
    </row>
    <row r="6436" spans="1:13" x14ac:dyDescent="0.25">
      <c r="A6436" s="6">
        <v>98390</v>
      </c>
      <c r="B6436" s="126">
        <v>3</v>
      </c>
      <c r="C6436" s="133"/>
      <c r="D6436" s="134">
        <v>2041</v>
      </c>
      <c r="E6436" s="7" t="s">
        <v>2192</v>
      </c>
      <c r="F6436" s="8" t="s">
        <v>2140</v>
      </c>
      <c r="G6436" s="18">
        <f>IFERROR(VLOOKUP(Table1[[#This Row],[Codigo_insumo]],BD_Insumos!$B:$E,4),"")</f>
        <v>18.820516146129485</v>
      </c>
      <c r="H6436" s="140">
        <v>2</v>
      </c>
      <c r="I6436" s="9"/>
      <c r="J6436" s="23">
        <f t="shared" si="100"/>
        <v>37.64103229225897</v>
      </c>
      <c r="K6436" s="22" t="str">
        <f>IF(I6436&lt;&gt;"",SUMIF(Table1[Codigo_servico],A6436,Table1[Subtotal_insumo]),"")</f>
        <v/>
      </c>
      <c r="L6436" s="18">
        <f>IF(Table1[[#This Row],[Ordem_insumos]]&lt;&gt;0,VLOOKUP(Table1[[#This Row],[Codigo_servico]],Preencher_Orcamento!$B:$D,3,FALSE)*Table1[[#This Row],[Qtde_insumo]],"")</f>
        <v>0</v>
      </c>
      <c r="M6436" s="18">
        <f>IF(Table1[[#This Row],[Ordem_insumos]]&lt;&gt;0,VLOOKUP(Table1[[#This Row],[Codigo_servico]],Preencher_Orcamento!$B:$D,3,FALSE)*Table1[[#This Row],[Subtotal_insumo]],"")</f>
        <v>0</v>
      </c>
    </row>
    <row r="6437" spans="1:13" x14ac:dyDescent="0.25">
      <c r="A6437" s="3">
        <v>98391</v>
      </c>
      <c r="B6437" s="125">
        <v>0</v>
      </c>
      <c r="C6437" s="131" t="s">
        <v>3726</v>
      </c>
      <c r="D6437" s="132"/>
      <c r="E6437" s="4"/>
      <c r="F6437" s="4"/>
      <c r="G6437" s="17" t="str">
        <f>IFERROR(VLOOKUP(Table1[[#This Row],[Codigo_insumo]],BD_Insumos!$B:$E,4),"")</f>
        <v/>
      </c>
      <c r="H6437" s="139"/>
      <c r="I6437" s="5" t="s">
        <v>457</v>
      </c>
      <c r="J6437" s="20" t="str">
        <f t="shared" si="100"/>
        <v/>
      </c>
      <c r="K6437" s="21">
        <f>IF(I6437&lt;&gt;"",SUMIF(Table1[Codigo_servico],A6437,Table1[Subtotal_insumo]),"")</f>
        <v>23.124150090311971</v>
      </c>
      <c r="L6437" s="17" t="str">
        <f>IF(Table1[[#This Row],[Ordem_insumos]]&lt;&gt;0,VLOOKUP(Table1[[#This Row],[Codigo_servico]],Preencher_Orcamento!$B:$D,3,FALSE)*Table1[[#This Row],[Qtde_insumo]],"")</f>
        <v/>
      </c>
      <c r="M6437" s="17" t="str">
        <f>IF(Table1[[#This Row],[Ordem_insumos]]&lt;&gt;0,VLOOKUP(Table1[[#This Row],[Codigo_servico]],Preencher_Orcamento!$B:$D,3,FALSE)*Table1[[#This Row],[Subtotal_insumo]],"")</f>
        <v/>
      </c>
    </row>
    <row r="6438" spans="1:13" x14ac:dyDescent="0.25">
      <c r="A6438" s="6">
        <v>98391</v>
      </c>
      <c r="B6438" s="126">
        <v>1</v>
      </c>
      <c r="C6438" s="133"/>
      <c r="D6438" s="134">
        <v>2044</v>
      </c>
      <c r="E6438" s="7" t="s">
        <v>2193</v>
      </c>
      <c r="F6438" s="8" t="s">
        <v>2140</v>
      </c>
      <c r="G6438" s="16">
        <f>IFERROR(VLOOKUP(Table1[[#This Row],[Codigo_insumo]],BD_Insumos!$B:$E,4),"")</f>
        <v>13.596734305430379</v>
      </c>
      <c r="H6438" s="140">
        <v>0.2</v>
      </c>
      <c r="I6438" s="9"/>
      <c r="J6438" s="22">
        <f t="shared" si="100"/>
        <v>2.719346861086076</v>
      </c>
      <c r="K6438" s="22" t="str">
        <f>IF(I6438&lt;&gt;"",SUMIF(Table1[Codigo_servico],A6438,Table1[Subtotal_insumo]),"")</f>
        <v/>
      </c>
      <c r="L6438" s="16">
        <f>IF(Table1[[#This Row],[Ordem_insumos]]&lt;&gt;0,VLOOKUP(Table1[[#This Row],[Codigo_servico]],Preencher_Orcamento!$B:$D,3,FALSE)*Table1[[#This Row],[Qtde_insumo]],"")</f>
        <v>0</v>
      </c>
      <c r="M6438" s="16">
        <f>IF(Table1[[#This Row],[Ordem_insumos]]&lt;&gt;0,VLOOKUP(Table1[[#This Row],[Codigo_servico]],Preencher_Orcamento!$B:$D,3,FALSE)*Table1[[#This Row],[Subtotal_insumo]],"")</f>
        <v>0</v>
      </c>
    </row>
    <row r="6439" spans="1:13" ht="26.25" x14ac:dyDescent="0.25">
      <c r="A6439" s="6">
        <v>98391</v>
      </c>
      <c r="B6439" s="126">
        <v>2</v>
      </c>
      <c r="C6439" s="133"/>
      <c r="D6439" s="134">
        <v>58020</v>
      </c>
      <c r="E6439" s="7" t="s">
        <v>1542</v>
      </c>
      <c r="F6439" s="8" t="s">
        <v>457</v>
      </c>
      <c r="G6439" s="16">
        <f>IFERROR(VLOOKUP(Table1[[#This Row],[Codigo_insumo]],BD_Insumos!$B:$E,4),"")</f>
        <v>16.640699999999999</v>
      </c>
      <c r="H6439" s="140">
        <v>1</v>
      </c>
      <c r="I6439" s="9"/>
      <c r="J6439" s="22">
        <f t="shared" si="100"/>
        <v>16.640699999999999</v>
      </c>
      <c r="K6439" s="22" t="str">
        <f>IF(I6439&lt;&gt;"",SUMIF(Table1[Codigo_servico],A6439,Table1[Subtotal_insumo]),"")</f>
        <v/>
      </c>
      <c r="L6439" s="16">
        <f>IF(Table1[[#This Row],[Ordem_insumos]]&lt;&gt;0,VLOOKUP(Table1[[#This Row],[Codigo_servico]],Preencher_Orcamento!$B:$D,3,FALSE)*Table1[[#This Row],[Qtde_insumo]],"")</f>
        <v>0</v>
      </c>
      <c r="M6439" s="16">
        <f>IF(Table1[[#This Row],[Ordem_insumos]]&lt;&gt;0,VLOOKUP(Table1[[#This Row],[Codigo_servico]],Preencher_Orcamento!$B:$D,3,FALSE)*Table1[[#This Row],[Subtotal_insumo]],"")</f>
        <v>0</v>
      </c>
    </row>
    <row r="6440" spans="1:13" x14ac:dyDescent="0.25">
      <c r="A6440" s="6">
        <v>98391</v>
      </c>
      <c r="B6440" s="126">
        <v>3</v>
      </c>
      <c r="C6440" s="133"/>
      <c r="D6440" s="134">
        <v>2041</v>
      </c>
      <c r="E6440" s="7" t="s">
        <v>2192</v>
      </c>
      <c r="F6440" s="8" t="s">
        <v>2140</v>
      </c>
      <c r="G6440" s="18">
        <f>IFERROR(VLOOKUP(Table1[[#This Row],[Codigo_insumo]],BD_Insumos!$B:$E,4),"")</f>
        <v>18.820516146129485</v>
      </c>
      <c r="H6440" s="140">
        <v>0.2</v>
      </c>
      <c r="I6440" s="9"/>
      <c r="J6440" s="23">
        <f t="shared" si="100"/>
        <v>3.7641032292258974</v>
      </c>
      <c r="K6440" s="22" t="str">
        <f>IF(I6440&lt;&gt;"",SUMIF(Table1[Codigo_servico],A6440,Table1[Subtotal_insumo]),"")</f>
        <v/>
      </c>
      <c r="L6440" s="18">
        <f>IF(Table1[[#This Row],[Ordem_insumos]]&lt;&gt;0,VLOOKUP(Table1[[#This Row],[Codigo_servico]],Preencher_Orcamento!$B:$D,3,FALSE)*Table1[[#This Row],[Qtde_insumo]],"")</f>
        <v>0</v>
      </c>
      <c r="M6440" s="18">
        <f>IF(Table1[[#This Row],[Ordem_insumos]]&lt;&gt;0,VLOOKUP(Table1[[#This Row],[Codigo_servico]],Preencher_Orcamento!$B:$D,3,FALSE)*Table1[[#This Row],[Subtotal_insumo]],"")</f>
        <v>0</v>
      </c>
    </row>
    <row r="6441" spans="1:13" x14ac:dyDescent="0.25">
      <c r="A6441" s="3">
        <v>98395</v>
      </c>
      <c r="B6441" s="125">
        <v>0</v>
      </c>
      <c r="C6441" s="131" t="s">
        <v>3727</v>
      </c>
      <c r="D6441" s="132"/>
      <c r="E6441" s="4"/>
      <c r="F6441" s="4"/>
      <c r="G6441" s="17" t="str">
        <f>IFERROR(VLOOKUP(Table1[[#This Row],[Codigo_insumo]],BD_Insumos!$B:$E,4),"")</f>
        <v/>
      </c>
      <c r="H6441" s="139"/>
      <c r="I6441" s="5" t="s">
        <v>457</v>
      </c>
      <c r="J6441" s="20" t="str">
        <f t="shared" si="100"/>
        <v/>
      </c>
      <c r="K6441" s="21">
        <f>IF(I6441&lt;&gt;"",SUMIF(Table1[Codigo_servico],A6441,Table1[Subtotal_insumo]),"")</f>
        <v>60.252175135467958</v>
      </c>
      <c r="L6441" s="17" t="str">
        <f>IF(Table1[[#This Row],[Ordem_insumos]]&lt;&gt;0,VLOOKUP(Table1[[#This Row],[Codigo_servico]],Preencher_Orcamento!$B:$D,3,FALSE)*Table1[[#This Row],[Qtde_insumo]],"")</f>
        <v/>
      </c>
      <c r="M6441" s="17" t="str">
        <f>IF(Table1[[#This Row],[Ordem_insumos]]&lt;&gt;0,VLOOKUP(Table1[[#This Row],[Codigo_servico]],Preencher_Orcamento!$B:$D,3,FALSE)*Table1[[#This Row],[Subtotal_insumo]],"")</f>
        <v/>
      </c>
    </row>
    <row r="6442" spans="1:13" x14ac:dyDescent="0.25">
      <c r="A6442" s="6">
        <v>98395</v>
      </c>
      <c r="B6442" s="126">
        <v>1</v>
      </c>
      <c r="C6442" s="133"/>
      <c r="D6442" s="134">
        <v>2044</v>
      </c>
      <c r="E6442" s="7" t="s">
        <v>2193</v>
      </c>
      <c r="F6442" s="8" t="s">
        <v>2140</v>
      </c>
      <c r="G6442" s="16">
        <f>IFERROR(VLOOKUP(Table1[[#This Row],[Codigo_insumo]],BD_Insumos!$B:$E,4),"")</f>
        <v>13.596734305430379</v>
      </c>
      <c r="H6442" s="140">
        <v>0.3</v>
      </c>
      <c r="I6442" s="9"/>
      <c r="J6442" s="22">
        <f t="shared" si="100"/>
        <v>4.0790202916291136</v>
      </c>
      <c r="K6442" s="22" t="str">
        <f>IF(I6442&lt;&gt;"",SUMIF(Table1[Codigo_servico],A6442,Table1[Subtotal_insumo]),"")</f>
        <v/>
      </c>
      <c r="L6442" s="16">
        <f>IF(Table1[[#This Row],[Ordem_insumos]]&lt;&gt;0,VLOOKUP(Table1[[#This Row],[Codigo_servico]],Preencher_Orcamento!$B:$D,3,FALSE)*Table1[[#This Row],[Qtde_insumo]],"")</f>
        <v>0</v>
      </c>
      <c r="M6442" s="16">
        <f>IF(Table1[[#This Row],[Ordem_insumos]]&lt;&gt;0,VLOOKUP(Table1[[#This Row],[Codigo_servico]],Preencher_Orcamento!$B:$D,3,FALSE)*Table1[[#This Row],[Subtotal_insumo]],"")</f>
        <v>0</v>
      </c>
    </row>
    <row r="6443" spans="1:13" ht="26.25" x14ac:dyDescent="0.25">
      <c r="A6443" s="6">
        <v>98395</v>
      </c>
      <c r="B6443" s="126">
        <v>2</v>
      </c>
      <c r="C6443" s="133"/>
      <c r="D6443" s="134">
        <v>58039</v>
      </c>
      <c r="E6443" s="7" t="s">
        <v>1554</v>
      </c>
      <c r="F6443" s="8" t="s">
        <v>457</v>
      </c>
      <c r="G6443" s="16">
        <f>IFERROR(VLOOKUP(Table1[[#This Row],[Codigo_insumo]],BD_Insumos!$B:$E,4),"")</f>
        <v>50.527000000000001</v>
      </c>
      <c r="H6443" s="140">
        <v>1</v>
      </c>
      <c r="I6443" s="9"/>
      <c r="J6443" s="22">
        <f t="shared" si="100"/>
        <v>50.527000000000001</v>
      </c>
      <c r="K6443" s="22" t="str">
        <f>IF(I6443&lt;&gt;"",SUMIF(Table1[Codigo_servico],A6443,Table1[Subtotal_insumo]),"")</f>
        <v/>
      </c>
      <c r="L6443" s="16">
        <f>IF(Table1[[#This Row],[Ordem_insumos]]&lt;&gt;0,VLOOKUP(Table1[[#This Row],[Codigo_servico]],Preencher_Orcamento!$B:$D,3,FALSE)*Table1[[#This Row],[Qtde_insumo]],"")</f>
        <v>0</v>
      </c>
      <c r="M6443" s="16">
        <f>IF(Table1[[#This Row],[Ordem_insumos]]&lt;&gt;0,VLOOKUP(Table1[[#This Row],[Codigo_servico]],Preencher_Orcamento!$B:$D,3,FALSE)*Table1[[#This Row],[Subtotal_insumo]],"")</f>
        <v>0</v>
      </c>
    </row>
    <row r="6444" spans="1:13" x14ac:dyDescent="0.25">
      <c r="A6444" s="6">
        <v>98395</v>
      </c>
      <c r="B6444" s="126">
        <v>3</v>
      </c>
      <c r="C6444" s="133"/>
      <c r="D6444" s="134">
        <v>2041</v>
      </c>
      <c r="E6444" s="7" t="s">
        <v>2192</v>
      </c>
      <c r="F6444" s="8" t="s">
        <v>2140</v>
      </c>
      <c r="G6444" s="18">
        <f>IFERROR(VLOOKUP(Table1[[#This Row],[Codigo_insumo]],BD_Insumos!$B:$E,4),"")</f>
        <v>18.820516146129485</v>
      </c>
      <c r="H6444" s="140">
        <v>0.3</v>
      </c>
      <c r="I6444" s="9"/>
      <c r="J6444" s="23">
        <f t="shared" si="100"/>
        <v>5.6461548438388451</v>
      </c>
      <c r="K6444" s="22" t="str">
        <f>IF(I6444&lt;&gt;"",SUMIF(Table1[Codigo_servico],A6444,Table1[Subtotal_insumo]),"")</f>
        <v/>
      </c>
      <c r="L6444" s="18">
        <f>IF(Table1[[#This Row],[Ordem_insumos]]&lt;&gt;0,VLOOKUP(Table1[[#This Row],[Codigo_servico]],Preencher_Orcamento!$B:$D,3,FALSE)*Table1[[#This Row],[Qtde_insumo]],"")</f>
        <v>0</v>
      </c>
      <c r="M6444" s="18">
        <f>IF(Table1[[#This Row],[Ordem_insumos]]&lt;&gt;0,VLOOKUP(Table1[[#This Row],[Codigo_servico]],Preencher_Orcamento!$B:$D,3,FALSE)*Table1[[#This Row],[Subtotal_insumo]],"")</f>
        <v>0</v>
      </c>
    </row>
    <row r="6445" spans="1:13" x14ac:dyDescent="0.25">
      <c r="A6445" s="3">
        <v>98397</v>
      </c>
      <c r="B6445" s="125">
        <v>0</v>
      </c>
      <c r="C6445" s="131" t="s">
        <v>3728</v>
      </c>
      <c r="D6445" s="132"/>
      <c r="E6445" s="4"/>
      <c r="F6445" s="4"/>
      <c r="G6445" s="17" t="str">
        <f>IFERROR(VLOOKUP(Table1[[#This Row],[Codigo_insumo]],BD_Insumos!$B:$E,4),"")</f>
        <v/>
      </c>
      <c r="H6445" s="139"/>
      <c r="I6445" s="5" t="s">
        <v>457</v>
      </c>
      <c r="J6445" s="20" t="str">
        <f t="shared" si="100"/>
        <v/>
      </c>
      <c r="K6445" s="21">
        <f>IF(I6445&lt;&gt;"",SUMIF(Table1[Codigo_servico],A6445,Table1[Subtotal_insumo]),"")</f>
        <v>146.63182594827572</v>
      </c>
      <c r="L6445" s="17" t="str">
        <f>IF(Table1[[#This Row],[Ordem_insumos]]&lt;&gt;0,VLOOKUP(Table1[[#This Row],[Codigo_servico]],Preencher_Orcamento!$B:$D,3,FALSE)*Table1[[#This Row],[Qtde_insumo]],"")</f>
        <v/>
      </c>
      <c r="M6445" s="17" t="str">
        <f>IF(Table1[[#This Row],[Ordem_insumos]]&lt;&gt;0,VLOOKUP(Table1[[#This Row],[Codigo_servico]],Preencher_Orcamento!$B:$D,3,FALSE)*Table1[[#This Row],[Subtotal_insumo]],"")</f>
        <v/>
      </c>
    </row>
    <row r="6446" spans="1:13" ht="26.25" x14ac:dyDescent="0.25">
      <c r="A6446" s="6">
        <v>98397</v>
      </c>
      <c r="B6446" s="126">
        <v>1</v>
      </c>
      <c r="C6446" s="133"/>
      <c r="D6446" s="134">
        <v>57611</v>
      </c>
      <c r="E6446" s="7" t="s">
        <v>1525</v>
      </c>
      <c r="F6446" s="8" t="s">
        <v>457</v>
      </c>
      <c r="G6446" s="16">
        <f>IFERROR(VLOOKUP(Table1[[#This Row],[Codigo_insumo]],BD_Insumos!$B:$E,4),"")</f>
        <v>78.555599999999998</v>
      </c>
      <c r="H6446" s="140">
        <v>1</v>
      </c>
      <c r="I6446" s="9"/>
      <c r="J6446" s="22">
        <f t="shared" si="100"/>
        <v>78.555599999999998</v>
      </c>
      <c r="K6446" s="22" t="str">
        <f>IF(I6446&lt;&gt;"",SUMIF(Table1[Codigo_servico],A6446,Table1[Subtotal_insumo]),"")</f>
        <v/>
      </c>
      <c r="L6446" s="16">
        <f>IF(Table1[[#This Row],[Ordem_insumos]]&lt;&gt;0,VLOOKUP(Table1[[#This Row],[Codigo_servico]],Preencher_Orcamento!$B:$D,3,FALSE)*Table1[[#This Row],[Qtde_insumo]],"")</f>
        <v>0</v>
      </c>
      <c r="M6446" s="16">
        <f>IF(Table1[[#This Row],[Ordem_insumos]]&lt;&gt;0,VLOOKUP(Table1[[#This Row],[Codigo_servico]],Preencher_Orcamento!$B:$D,3,FALSE)*Table1[[#This Row],[Subtotal_insumo]],"")</f>
        <v>0</v>
      </c>
    </row>
    <row r="6447" spans="1:13" x14ac:dyDescent="0.25">
      <c r="A6447" s="6">
        <v>98397</v>
      </c>
      <c r="B6447" s="126">
        <v>2</v>
      </c>
      <c r="C6447" s="133"/>
      <c r="D6447" s="134">
        <v>2041</v>
      </c>
      <c r="E6447" s="7" t="s">
        <v>2192</v>
      </c>
      <c r="F6447" s="8" t="s">
        <v>2140</v>
      </c>
      <c r="G6447" s="16">
        <f>IFERROR(VLOOKUP(Table1[[#This Row],[Codigo_insumo]],BD_Insumos!$B:$E,4),"")</f>
        <v>18.820516146129485</v>
      </c>
      <c r="H6447" s="140">
        <v>2.1</v>
      </c>
      <c r="I6447" s="9"/>
      <c r="J6447" s="22">
        <f t="shared" si="100"/>
        <v>39.523083906871918</v>
      </c>
      <c r="K6447" s="22" t="str">
        <f>IF(I6447&lt;&gt;"",SUMIF(Table1[Codigo_servico],A6447,Table1[Subtotal_insumo]),"")</f>
        <v/>
      </c>
      <c r="L6447" s="16">
        <f>IF(Table1[[#This Row],[Ordem_insumos]]&lt;&gt;0,VLOOKUP(Table1[[#This Row],[Codigo_servico]],Preencher_Orcamento!$B:$D,3,FALSE)*Table1[[#This Row],[Qtde_insumo]],"")</f>
        <v>0</v>
      </c>
      <c r="M6447" s="16">
        <f>IF(Table1[[#This Row],[Ordem_insumos]]&lt;&gt;0,VLOOKUP(Table1[[#This Row],[Codigo_servico]],Preencher_Orcamento!$B:$D,3,FALSE)*Table1[[#This Row],[Subtotal_insumo]],"")</f>
        <v>0</v>
      </c>
    </row>
    <row r="6448" spans="1:13" x14ac:dyDescent="0.25">
      <c r="A6448" s="6">
        <v>98397</v>
      </c>
      <c r="B6448" s="126">
        <v>3</v>
      </c>
      <c r="C6448" s="133"/>
      <c r="D6448" s="134">
        <v>2044</v>
      </c>
      <c r="E6448" s="7" t="s">
        <v>2193</v>
      </c>
      <c r="F6448" s="8" t="s">
        <v>2140</v>
      </c>
      <c r="G6448" s="18">
        <f>IFERROR(VLOOKUP(Table1[[#This Row],[Codigo_insumo]],BD_Insumos!$B:$E,4),"")</f>
        <v>13.596734305430379</v>
      </c>
      <c r="H6448" s="140">
        <v>2.1</v>
      </c>
      <c r="I6448" s="9"/>
      <c r="J6448" s="23">
        <f t="shared" si="100"/>
        <v>28.553142041403799</v>
      </c>
      <c r="K6448" s="22" t="str">
        <f>IF(I6448&lt;&gt;"",SUMIF(Table1[Codigo_servico],A6448,Table1[Subtotal_insumo]),"")</f>
        <v/>
      </c>
      <c r="L6448" s="18">
        <f>IF(Table1[[#This Row],[Ordem_insumos]]&lt;&gt;0,VLOOKUP(Table1[[#This Row],[Codigo_servico]],Preencher_Orcamento!$B:$D,3,FALSE)*Table1[[#This Row],[Qtde_insumo]],"")</f>
        <v>0</v>
      </c>
      <c r="M6448" s="18">
        <f>IF(Table1[[#This Row],[Ordem_insumos]]&lt;&gt;0,VLOOKUP(Table1[[#This Row],[Codigo_servico]],Preencher_Orcamento!$B:$D,3,FALSE)*Table1[[#This Row],[Subtotal_insumo]],"")</f>
        <v>0</v>
      </c>
    </row>
    <row r="6449" spans="1:13" x14ac:dyDescent="0.25">
      <c r="A6449" s="3">
        <v>98401</v>
      </c>
      <c r="B6449" s="125">
        <v>0</v>
      </c>
      <c r="C6449" s="131" t="s">
        <v>3729</v>
      </c>
      <c r="D6449" s="132"/>
      <c r="E6449" s="4"/>
      <c r="F6449" s="4"/>
      <c r="G6449" s="17" t="str">
        <f>IFERROR(VLOOKUP(Table1[[#This Row],[Codigo_insumo]],BD_Insumos!$B:$E,4),"")</f>
        <v/>
      </c>
      <c r="H6449" s="139"/>
      <c r="I6449" s="5" t="s">
        <v>457</v>
      </c>
      <c r="J6449" s="20" t="str">
        <f t="shared" si="100"/>
        <v/>
      </c>
      <c r="K6449" s="21">
        <f>IF(I6449&lt;&gt;"",SUMIF(Table1[Codigo_servico],A6449,Table1[Subtotal_insumo]),"")</f>
        <v>6.7959500903119734</v>
      </c>
      <c r="L6449" s="17" t="str">
        <f>IF(Table1[[#This Row],[Ordem_insumos]]&lt;&gt;0,VLOOKUP(Table1[[#This Row],[Codigo_servico]],Preencher_Orcamento!$B:$D,3,FALSE)*Table1[[#This Row],[Qtde_insumo]],"")</f>
        <v/>
      </c>
      <c r="M6449" s="17" t="str">
        <f>IF(Table1[[#This Row],[Ordem_insumos]]&lt;&gt;0,VLOOKUP(Table1[[#This Row],[Codigo_servico]],Preencher_Orcamento!$B:$D,3,FALSE)*Table1[[#This Row],[Subtotal_insumo]],"")</f>
        <v/>
      </c>
    </row>
    <row r="6450" spans="1:13" x14ac:dyDescent="0.25">
      <c r="A6450" s="6">
        <v>98401</v>
      </c>
      <c r="B6450" s="126">
        <v>1</v>
      </c>
      <c r="C6450" s="133"/>
      <c r="D6450" s="134">
        <v>58411</v>
      </c>
      <c r="E6450" s="7" t="s">
        <v>1562</v>
      </c>
      <c r="F6450" s="8" t="s">
        <v>457</v>
      </c>
      <c r="G6450" s="16">
        <f>IFERROR(VLOOKUP(Table1[[#This Row],[Codigo_insumo]],BD_Insumos!$B:$E,4),"")</f>
        <v>0.3125</v>
      </c>
      <c r="H6450" s="140">
        <v>1</v>
      </c>
      <c r="I6450" s="9"/>
      <c r="J6450" s="22">
        <f t="shared" si="100"/>
        <v>0.3125</v>
      </c>
      <c r="K6450" s="22" t="str">
        <f>IF(I6450&lt;&gt;"",SUMIF(Table1[Codigo_servico],A6450,Table1[Subtotal_insumo]),"")</f>
        <v/>
      </c>
      <c r="L6450" s="16">
        <f>IF(Table1[[#This Row],[Ordem_insumos]]&lt;&gt;0,VLOOKUP(Table1[[#This Row],[Codigo_servico]],Preencher_Orcamento!$B:$D,3,FALSE)*Table1[[#This Row],[Qtde_insumo]],"")</f>
        <v>0</v>
      </c>
      <c r="M6450" s="16">
        <f>IF(Table1[[#This Row],[Ordem_insumos]]&lt;&gt;0,VLOOKUP(Table1[[#This Row],[Codigo_servico]],Preencher_Orcamento!$B:$D,3,FALSE)*Table1[[#This Row],[Subtotal_insumo]],"")</f>
        <v>0</v>
      </c>
    </row>
    <row r="6451" spans="1:13" x14ac:dyDescent="0.25">
      <c r="A6451" s="6">
        <v>98401</v>
      </c>
      <c r="B6451" s="126">
        <v>2</v>
      </c>
      <c r="C6451" s="133"/>
      <c r="D6451" s="134">
        <v>2044</v>
      </c>
      <c r="E6451" s="7" t="s">
        <v>2193</v>
      </c>
      <c r="F6451" s="8" t="s">
        <v>2140</v>
      </c>
      <c r="G6451" s="16">
        <f>IFERROR(VLOOKUP(Table1[[#This Row],[Codigo_insumo]],BD_Insumos!$B:$E,4),"")</f>
        <v>13.596734305430379</v>
      </c>
      <c r="H6451" s="140">
        <v>0.2</v>
      </c>
      <c r="I6451" s="9"/>
      <c r="J6451" s="22">
        <f t="shared" si="100"/>
        <v>2.719346861086076</v>
      </c>
      <c r="K6451" s="22" t="str">
        <f>IF(I6451&lt;&gt;"",SUMIF(Table1[Codigo_servico],A6451,Table1[Subtotal_insumo]),"")</f>
        <v/>
      </c>
      <c r="L6451" s="16">
        <f>IF(Table1[[#This Row],[Ordem_insumos]]&lt;&gt;0,VLOOKUP(Table1[[#This Row],[Codigo_servico]],Preencher_Orcamento!$B:$D,3,FALSE)*Table1[[#This Row],[Qtde_insumo]],"")</f>
        <v>0</v>
      </c>
      <c r="M6451" s="16">
        <f>IF(Table1[[#This Row],[Ordem_insumos]]&lt;&gt;0,VLOOKUP(Table1[[#This Row],[Codigo_servico]],Preencher_Orcamento!$B:$D,3,FALSE)*Table1[[#This Row],[Subtotal_insumo]],"")</f>
        <v>0</v>
      </c>
    </row>
    <row r="6452" spans="1:13" x14ac:dyDescent="0.25">
      <c r="A6452" s="6">
        <v>98401</v>
      </c>
      <c r="B6452" s="126">
        <v>3</v>
      </c>
      <c r="C6452" s="133"/>
      <c r="D6452" s="134">
        <v>2041</v>
      </c>
      <c r="E6452" s="7" t="s">
        <v>2192</v>
      </c>
      <c r="F6452" s="8" t="s">
        <v>2140</v>
      </c>
      <c r="G6452" s="18">
        <f>IFERROR(VLOOKUP(Table1[[#This Row],[Codigo_insumo]],BD_Insumos!$B:$E,4),"")</f>
        <v>18.820516146129485</v>
      </c>
      <c r="H6452" s="140">
        <v>0.2</v>
      </c>
      <c r="I6452" s="9"/>
      <c r="J6452" s="23">
        <f t="shared" si="100"/>
        <v>3.7641032292258974</v>
      </c>
      <c r="K6452" s="22" t="str">
        <f>IF(I6452&lt;&gt;"",SUMIF(Table1[Codigo_servico],A6452,Table1[Subtotal_insumo]),"")</f>
        <v/>
      </c>
      <c r="L6452" s="18">
        <f>IF(Table1[[#This Row],[Ordem_insumos]]&lt;&gt;0,VLOOKUP(Table1[[#This Row],[Codigo_servico]],Preencher_Orcamento!$B:$D,3,FALSE)*Table1[[#This Row],[Qtde_insumo]],"")</f>
        <v>0</v>
      </c>
      <c r="M6452" s="18">
        <f>IF(Table1[[#This Row],[Ordem_insumos]]&lt;&gt;0,VLOOKUP(Table1[[#This Row],[Codigo_servico]],Preencher_Orcamento!$B:$D,3,FALSE)*Table1[[#This Row],[Subtotal_insumo]],"")</f>
        <v>0</v>
      </c>
    </row>
    <row r="6453" spans="1:13" x14ac:dyDescent="0.25">
      <c r="A6453" s="3">
        <v>98402</v>
      </c>
      <c r="B6453" s="125">
        <v>0</v>
      </c>
      <c r="C6453" s="131" t="s">
        <v>3730</v>
      </c>
      <c r="D6453" s="132"/>
      <c r="E6453" s="4"/>
      <c r="F6453" s="4"/>
      <c r="G6453" s="17" t="str">
        <f>IFERROR(VLOOKUP(Table1[[#This Row],[Codigo_insumo]],BD_Insumos!$B:$E,4),"")</f>
        <v/>
      </c>
      <c r="H6453" s="139"/>
      <c r="I6453" s="5" t="s">
        <v>457</v>
      </c>
      <c r="J6453" s="20" t="str">
        <f t="shared" si="100"/>
        <v/>
      </c>
      <c r="K6453" s="21">
        <f>IF(I6453&lt;&gt;"",SUMIF(Table1[Codigo_servico],A6453,Table1[Subtotal_insumo]),"")</f>
        <v>6.8595500903119735</v>
      </c>
      <c r="L6453" s="17" t="str">
        <f>IF(Table1[[#This Row],[Ordem_insumos]]&lt;&gt;0,VLOOKUP(Table1[[#This Row],[Codigo_servico]],Preencher_Orcamento!$B:$D,3,FALSE)*Table1[[#This Row],[Qtde_insumo]],"")</f>
        <v/>
      </c>
      <c r="M6453" s="17" t="str">
        <f>IF(Table1[[#This Row],[Ordem_insumos]]&lt;&gt;0,VLOOKUP(Table1[[#This Row],[Codigo_servico]],Preencher_Orcamento!$B:$D,3,FALSE)*Table1[[#This Row],[Subtotal_insumo]],"")</f>
        <v/>
      </c>
    </row>
    <row r="6454" spans="1:13" x14ac:dyDescent="0.25">
      <c r="A6454" s="6">
        <v>98402</v>
      </c>
      <c r="B6454" s="126">
        <v>1</v>
      </c>
      <c r="C6454" s="133"/>
      <c r="D6454" s="134">
        <v>58412</v>
      </c>
      <c r="E6454" s="7" t="s">
        <v>1563</v>
      </c>
      <c r="F6454" s="8" t="s">
        <v>457</v>
      </c>
      <c r="G6454" s="16">
        <f>IFERROR(VLOOKUP(Table1[[#This Row],[Codigo_insumo]],BD_Insumos!$B:$E,4),"")</f>
        <v>0.37609999999999999</v>
      </c>
      <c r="H6454" s="140">
        <v>1</v>
      </c>
      <c r="I6454" s="9"/>
      <c r="J6454" s="22">
        <f t="shared" si="100"/>
        <v>0.37609999999999999</v>
      </c>
      <c r="K6454" s="22" t="str">
        <f>IF(I6454&lt;&gt;"",SUMIF(Table1[Codigo_servico],A6454,Table1[Subtotal_insumo]),"")</f>
        <v/>
      </c>
      <c r="L6454" s="16">
        <f>IF(Table1[[#This Row],[Ordem_insumos]]&lt;&gt;0,VLOOKUP(Table1[[#This Row],[Codigo_servico]],Preencher_Orcamento!$B:$D,3,FALSE)*Table1[[#This Row],[Qtde_insumo]],"")</f>
        <v>0</v>
      </c>
      <c r="M6454" s="16">
        <f>IF(Table1[[#This Row],[Ordem_insumos]]&lt;&gt;0,VLOOKUP(Table1[[#This Row],[Codigo_servico]],Preencher_Orcamento!$B:$D,3,FALSE)*Table1[[#This Row],[Subtotal_insumo]],"")</f>
        <v>0</v>
      </c>
    </row>
    <row r="6455" spans="1:13" x14ac:dyDescent="0.25">
      <c r="A6455" s="6">
        <v>98402</v>
      </c>
      <c r="B6455" s="126">
        <v>2</v>
      </c>
      <c r="C6455" s="133"/>
      <c r="D6455" s="134">
        <v>2041</v>
      </c>
      <c r="E6455" s="7" t="s">
        <v>2192</v>
      </c>
      <c r="F6455" s="8" t="s">
        <v>2140</v>
      </c>
      <c r="G6455" s="16">
        <f>IFERROR(VLOOKUP(Table1[[#This Row],[Codigo_insumo]],BD_Insumos!$B:$E,4),"")</f>
        <v>18.820516146129485</v>
      </c>
      <c r="H6455" s="140">
        <v>0.2</v>
      </c>
      <c r="I6455" s="9"/>
      <c r="J6455" s="22">
        <f t="shared" si="100"/>
        <v>3.7641032292258974</v>
      </c>
      <c r="K6455" s="22" t="str">
        <f>IF(I6455&lt;&gt;"",SUMIF(Table1[Codigo_servico],A6455,Table1[Subtotal_insumo]),"")</f>
        <v/>
      </c>
      <c r="L6455" s="16">
        <f>IF(Table1[[#This Row],[Ordem_insumos]]&lt;&gt;0,VLOOKUP(Table1[[#This Row],[Codigo_servico]],Preencher_Orcamento!$B:$D,3,FALSE)*Table1[[#This Row],[Qtde_insumo]],"")</f>
        <v>0</v>
      </c>
      <c r="M6455" s="16">
        <f>IF(Table1[[#This Row],[Ordem_insumos]]&lt;&gt;0,VLOOKUP(Table1[[#This Row],[Codigo_servico]],Preencher_Orcamento!$B:$D,3,FALSE)*Table1[[#This Row],[Subtotal_insumo]],"")</f>
        <v>0</v>
      </c>
    </row>
    <row r="6456" spans="1:13" x14ac:dyDescent="0.25">
      <c r="A6456" s="6">
        <v>98402</v>
      </c>
      <c r="B6456" s="126">
        <v>3</v>
      </c>
      <c r="C6456" s="133"/>
      <c r="D6456" s="134">
        <v>2044</v>
      </c>
      <c r="E6456" s="7" t="s">
        <v>2193</v>
      </c>
      <c r="F6456" s="8" t="s">
        <v>2140</v>
      </c>
      <c r="G6456" s="18">
        <f>IFERROR(VLOOKUP(Table1[[#This Row],[Codigo_insumo]],BD_Insumos!$B:$E,4),"")</f>
        <v>13.596734305430379</v>
      </c>
      <c r="H6456" s="140">
        <v>0.2</v>
      </c>
      <c r="I6456" s="9"/>
      <c r="J6456" s="23">
        <f t="shared" si="100"/>
        <v>2.719346861086076</v>
      </c>
      <c r="K6456" s="22" t="str">
        <f>IF(I6456&lt;&gt;"",SUMIF(Table1[Codigo_servico],A6456,Table1[Subtotal_insumo]),"")</f>
        <v/>
      </c>
      <c r="L6456" s="18">
        <f>IF(Table1[[#This Row],[Ordem_insumos]]&lt;&gt;0,VLOOKUP(Table1[[#This Row],[Codigo_servico]],Preencher_Orcamento!$B:$D,3,FALSE)*Table1[[#This Row],[Qtde_insumo]],"")</f>
        <v>0</v>
      </c>
      <c r="M6456" s="18">
        <f>IF(Table1[[#This Row],[Ordem_insumos]]&lt;&gt;0,VLOOKUP(Table1[[#This Row],[Codigo_servico]],Preencher_Orcamento!$B:$D,3,FALSE)*Table1[[#This Row],[Subtotal_insumo]],"")</f>
        <v>0</v>
      </c>
    </row>
    <row r="6457" spans="1:13" x14ac:dyDescent="0.25">
      <c r="A6457" s="3">
        <v>98411</v>
      </c>
      <c r="B6457" s="125">
        <v>0</v>
      </c>
      <c r="C6457" s="131" t="s">
        <v>3731</v>
      </c>
      <c r="D6457" s="132"/>
      <c r="E6457" s="4"/>
      <c r="F6457" s="4"/>
      <c r="G6457" s="17" t="str">
        <f>IFERROR(VLOOKUP(Table1[[#This Row],[Codigo_insumo]],BD_Insumos!$B:$E,4),"")</f>
        <v/>
      </c>
      <c r="H6457" s="139"/>
      <c r="I6457" s="5" t="s">
        <v>457</v>
      </c>
      <c r="J6457" s="20" t="str">
        <f t="shared" si="100"/>
        <v/>
      </c>
      <c r="K6457" s="21">
        <f>IF(I6457&lt;&gt;"",SUMIF(Table1[Codigo_servico],A6457,Table1[Subtotal_insumo]),"")</f>
        <v>5.5956875677339797</v>
      </c>
      <c r="L6457" s="17" t="str">
        <f>IF(Table1[[#This Row],[Ordem_insumos]]&lt;&gt;0,VLOOKUP(Table1[[#This Row],[Codigo_servico]],Preencher_Orcamento!$B:$D,3,FALSE)*Table1[[#This Row],[Qtde_insumo]],"")</f>
        <v/>
      </c>
      <c r="M6457" s="17" t="str">
        <f>IF(Table1[[#This Row],[Ordem_insumos]]&lt;&gt;0,VLOOKUP(Table1[[#This Row],[Codigo_servico]],Preencher_Orcamento!$B:$D,3,FALSE)*Table1[[#This Row],[Subtotal_insumo]],"")</f>
        <v/>
      </c>
    </row>
    <row r="6458" spans="1:13" ht="26.25" x14ac:dyDescent="0.25">
      <c r="A6458" s="6">
        <v>98411</v>
      </c>
      <c r="B6458" s="126">
        <v>1</v>
      </c>
      <c r="C6458" s="133"/>
      <c r="D6458" s="134">
        <v>58421</v>
      </c>
      <c r="E6458" s="7" t="s">
        <v>1569</v>
      </c>
      <c r="F6458" s="8" t="s">
        <v>457</v>
      </c>
      <c r="G6458" s="16">
        <f>IFERROR(VLOOKUP(Table1[[#This Row],[Codigo_insumo]],BD_Insumos!$B:$E,4),"")</f>
        <v>0.4214</v>
      </c>
      <c r="H6458" s="140">
        <v>1</v>
      </c>
      <c r="I6458" s="9"/>
      <c r="J6458" s="22">
        <f t="shared" si="100"/>
        <v>0.4214</v>
      </c>
      <c r="K6458" s="22" t="str">
        <f>IF(I6458&lt;&gt;"",SUMIF(Table1[Codigo_servico],A6458,Table1[Subtotal_insumo]),"")</f>
        <v/>
      </c>
      <c r="L6458" s="16">
        <f>IF(Table1[[#This Row],[Ordem_insumos]]&lt;&gt;0,VLOOKUP(Table1[[#This Row],[Codigo_servico]],Preencher_Orcamento!$B:$D,3,FALSE)*Table1[[#This Row],[Qtde_insumo]],"")</f>
        <v>0</v>
      </c>
      <c r="M6458" s="16">
        <f>IF(Table1[[#This Row],[Ordem_insumos]]&lt;&gt;0,VLOOKUP(Table1[[#This Row],[Codigo_servico]],Preencher_Orcamento!$B:$D,3,FALSE)*Table1[[#This Row],[Subtotal_insumo]],"")</f>
        <v>0</v>
      </c>
    </row>
    <row r="6459" spans="1:13" x14ac:dyDescent="0.25">
      <c r="A6459" s="6">
        <v>98411</v>
      </c>
      <c r="B6459" s="126">
        <v>2</v>
      </c>
      <c r="C6459" s="133"/>
      <c r="D6459" s="134">
        <v>2041</v>
      </c>
      <c r="E6459" s="7" t="s">
        <v>2192</v>
      </c>
      <c r="F6459" s="8" t="s">
        <v>2140</v>
      </c>
      <c r="G6459" s="16">
        <f>IFERROR(VLOOKUP(Table1[[#This Row],[Codigo_insumo]],BD_Insumos!$B:$E,4),"")</f>
        <v>18.820516146129485</v>
      </c>
      <c r="H6459" s="140">
        <v>0.15</v>
      </c>
      <c r="I6459" s="9"/>
      <c r="J6459" s="22">
        <f t="shared" si="100"/>
        <v>2.8230774219194226</v>
      </c>
      <c r="K6459" s="22" t="str">
        <f>IF(I6459&lt;&gt;"",SUMIF(Table1[Codigo_servico],A6459,Table1[Subtotal_insumo]),"")</f>
        <v/>
      </c>
      <c r="L6459" s="16">
        <f>IF(Table1[[#This Row],[Ordem_insumos]]&lt;&gt;0,VLOOKUP(Table1[[#This Row],[Codigo_servico]],Preencher_Orcamento!$B:$D,3,FALSE)*Table1[[#This Row],[Qtde_insumo]],"")</f>
        <v>0</v>
      </c>
      <c r="M6459" s="16">
        <f>IF(Table1[[#This Row],[Ordem_insumos]]&lt;&gt;0,VLOOKUP(Table1[[#This Row],[Codigo_servico]],Preencher_Orcamento!$B:$D,3,FALSE)*Table1[[#This Row],[Subtotal_insumo]],"")</f>
        <v>0</v>
      </c>
    </row>
    <row r="6460" spans="1:13" ht="39" x14ac:dyDescent="0.25">
      <c r="A6460" s="6">
        <v>98411</v>
      </c>
      <c r="B6460" s="126">
        <v>3</v>
      </c>
      <c r="C6460" s="133"/>
      <c r="D6460" s="134">
        <v>17040</v>
      </c>
      <c r="E6460" s="7" t="s">
        <v>375</v>
      </c>
      <c r="F6460" s="8" t="s">
        <v>457</v>
      </c>
      <c r="G6460" s="18">
        <f>IFERROR(VLOOKUP(Table1[[#This Row],[Codigo_insumo]],BD_Insumos!$B:$E,4),"")</f>
        <v>0.31169999999999998</v>
      </c>
      <c r="H6460" s="140">
        <v>1</v>
      </c>
      <c r="I6460" s="9"/>
      <c r="J6460" s="23">
        <f t="shared" si="100"/>
        <v>0.31169999999999998</v>
      </c>
      <c r="K6460" s="22" t="str">
        <f>IF(I6460&lt;&gt;"",SUMIF(Table1[Codigo_servico],A6460,Table1[Subtotal_insumo]),"")</f>
        <v/>
      </c>
      <c r="L6460" s="18">
        <f>IF(Table1[[#This Row],[Ordem_insumos]]&lt;&gt;0,VLOOKUP(Table1[[#This Row],[Codigo_servico]],Preencher_Orcamento!$B:$D,3,FALSE)*Table1[[#This Row],[Qtde_insumo]],"")</f>
        <v>0</v>
      </c>
      <c r="M6460" s="18">
        <f>IF(Table1[[#This Row],[Ordem_insumos]]&lt;&gt;0,VLOOKUP(Table1[[#This Row],[Codigo_servico]],Preencher_Orcamento!$B:$D,3,FALSE)*Table1[[#This Row],[Subtotal_insumo]],"")</f>
        <v>0</v>
      </c>
    </row>
    <row r="6461" spans="1:13" x14ac:dyDescent="0.25">
      <c r="A6461" s="6">
        <v>98411</v>
      </c>
      <c r="B6461" s="126">
        <v>4</v>
      </c>
      <c r="C6461" s="133"/>
      <c r="D6461" s="134">
        <v>2044</v>
      </c>
      <c r="E6461" s="7" t="s">
        <v>2193</v>
      </c>
      <c r="F6461" s="8" t="s">
        <v>2140</v>
      </c>
      <c r="G6461" s="18">
        <f>IFERROR(VLOOKUP(Table1[[#This Row],[Codigo_insumo]],BD_Insumos!$B:$E,4),"")</f>
        <v>13.596734305430379</v>
      </c>
      <c r="H6461" s="140">
        <v>0.15</v>
      </c>
      <c r="I6461" s="9"/>
      <c r="J6461" s="23">
        <f t="shared" si="100"/>
        <v>2.0395101458145568</v>
      </c>
      <c r="K6461" s="22" t="str">
        <f>IF(I6461&lt;&gt;"",SUMIF(Table1[Codigo_servico],A6461,Table1[Subtotal_insumo]),"")</f>
        <v/>
      </c>
      <c r="L6461" s="18">
        <f>IF(Table1[[#This Row],[Ordem_insumos]]&lt;&gt;0,VLOOKUP(Table1[[#This Row],[Codigo_servico]],Preencher_Orcamento!$B:$D,3,FALSE)*Table1[[#This Row],[Qtde_insumo]],"")</f>
        <v>0</v>
      </c>
      <c r="M6461" s="18">
        <f>IF(Table1[[#This Row],[Ordem_insumos]]&lt;&gt;0,VLOOKUP(Table1[[#This Row],[Codigo_servico]],Preencher_Orcamento!$B:$D,3,FALSE)*Table1[[#This Row],[Subtotal_insumo]],"")</f>
        <v>0</v>
      </c>
    </row>
    <row r="6462" spans="1:13" x14ac:dyDescent="0.25">
      <c r="A6462" s="3">
        <v>98418</v>
      </c>
      <c r="B6462" s="125">
        <v>0</v>
      </c>
      <c r="C6462" s="131" t="s">
        <v>3732</v>
      </c>
      <c r="D6462" s="132"/>
      <c r="E6462" s="4"/>
      <c r="F6462" s="4"/>
      <c r="G6462" s="17" t="str">
        <f>IFERROR(VLOOKUP(Table1[[#This Row],[Codigo_insumo]],BD_Insumos!$B:$E,4),"")</f>
        <v/>
      </c>
      <c r="H6462" s="139"/>
      <c r="I6462" s="5" t="s">
        <v>457</v>
      </c>
      <c r="J6462" s="20" t="str">
        <f t="shared" si="100"/>
        <v/>
      </c>
      <c r="K6462" s="21">
        <f>IF(I6462&lt;&gt;"",SUMIF(Table1[Codigo_servico],A6462,Table1[Subtotal_insumo]),"")</f>
        <v>11.310075135467958</v>
      </c>
      <c r="L6462" s="17" t="str">
        <f>IF(Table1[[#This Row],[Ordem_insumos]]&lt;&gt;0,VLOOKUP(Table1[[#This Row],[Codigo_servico]],Preencher_Orcamento!$B:$D,3,FALSE)*Table1[[#This Row],[Qtde_insumo]],"")</f>
        <v/>
      </c>
      <c r="M6462" s="17" t="str">
        <f>IF(Table1[[#This Row],[Ordem_insumos]]&lt;&gt;0,VLOOKUP(Table1[[#This Row],[Codigo_servico]],Preencher_Orcamento!$B:$D,3,FALSE)*Table1[[#This Row],[Subtotal_insumo]],"")</f>
        <v/>
      </c>
    </row>
    <row r="6463" spans="1:13" x14ac:dyDescent="0.25">
      <c r="A6463" s="6">
        <v>98418</v>
      </c>
      <c r="B6463" s="126">
        <v>1</v>
      </c>
      <c r="C6463" s="133"/>
      <c r="D6463" s="134">
        <v>2041</v>
      </c>
      <c r="E6463" s="7" t="s">
        <v>2192</v>
      </c>
      <c r="F6463" s="8" t="s">
        <v>2140</v>
      </c>
      <c r="G6463" s="16">
        <f>IFERROR(VLOOKUP(Table1[[#This Row],[Codigo_insumo]],BD_Insumos!$B:$E,4),"")</f>
        <v>18.820516146129485</v>
      </c>
      <c r="H6463" s="140">
        <v>0.3</v>
      </c>
      <c r="I6463" s="9"/>
      <c r="J6463" s="22">
        <f t="shared" si="100"/>
        <v>5.6461548438388451</v>
      </c>
      <c r="K6463" s="22" t="str">
        <f>IF(I6463&lt;&gt;"",SUMIF(Table1[Codigo_servico],A6463,Table1[Subtotal_insumo]),"")</f>
        <v/>
      </c>
      <c r="L6463" s="16">
        <f>IF(Table1[[#This Row],[Ordem_insumos]]&lt;&gt;0,VLOOKUP(Table1[[#This Row],[Codigo_servico]],Preencher_Orcamento!$B:$D,3,FALSE)*Table1[[#This Row],[Qtde_insumo]],"")</f>
        <v>0</v>
      </c>
      <c r="M6463" s="16">
        <f>IF(Table1[[#This Row],[Ordem_insumos]]&lt;&gt;0,VLOOKUP(Table1[[#This Row],[Codigo_servico]],Preencher_Orcamento!$B:$D,3,FALSE)*Table1[[#This Row],[Subtotal_insumo]],"")</f>
        <v>0</v>
      </c>
    </row>
    <row r="6464" spans="1:13" ht="39" x14ac:dyDescent="0.25">
      <c r="A6464" s="6">
        <v>98418</v>
      </c>
      <c r="B6464" s="126">
        <v>2</v>
      </c>
      <c r="C6464" s="133"/>
      <c r="D6464" s="134">
        <v>17040</v>
      </c>
      <c r="E6464" s="7" t="s">
        <v>375</v>
      </c>
      <c r="F6464" s="8" t="s">
        <v>457</v>
      </c>
      <c r="G6464" s="16">
        <f>IFERROR(VLOOKUP(Table1[[#This Row],[Codigo_insumo]],BD_Insumos!$B:$E,4),"")</f>
        <v>0.31169999999999998</v>
      </c>
      <c r="H6464" s="140">
        <v>2</v>
      </c>
      <c r="I6464" s="9"/>
      <c r="J6464" s="22">
        <f t="shared" si="100"/>
        <v>0.62339999999999995</v>
      </c>
      <c r="K6464" s="22" t="str">
        <f>IF(I6464&lt;&gt;"",SUMIF(Table1[Codigo_servico],A6464,Table1[Subtotal_insumo]),"")</f>
        <v/>
      </c>
      <c r="L6464" s="16">
        <f>IF(Table1[[#This Row],[Ordem_insumos]]&lt;&gt;0,VLOOKUP(Table1[[#This Row],[Codigo_servico]],Preencher_Orcamento!$B:$D,3,FALSE)*Table1[[#This Row],[Qtde_insumo]],"")</f>
        <v>0</v>
      </c>
      <c r="M6464" s="16">
        <f>IF(Table1[[#This Row],[Ordem_insumos]]&lt;&gt;0,VLOOKUP(Table1[[#This Row],[Codigo_servico]],Preencher_Orcamento!$B:$D,3,FALSE)*Table1[[#This Row],[Subtotal_insumo]],"")</f>
        <v>0</v>
      </c>
    </row>
    <row r="6465" spans="1:13" ht="26.25" x14ac:dyDescent="0.25">
      <c r="A6465" s="6">
        <v>98418</v>
      </c>
      <c r="B6465" s="126">
        <v>3</v>
      </c>
      <c r="C6465" s="133"/>
      <c r="D6465" s="134">
        <v>58426</v>
      </c>
      <c r="E6465" s="7" t="s">
        <v>1571</v>
      </c>
      <c r="F6465" s="8" t="s">
        <v>457</v>
      </c>
      <c r="G6465" s="18">
        <f>IFERROR(VLOOKUP(Table1[[#This Row],[Codigo_insumo]],BD_Insumos!$B:$E,4),"")</f>
        <v>0.96150000000000002</v>
      </c>
      <c r="H6465" s="140">
        <v>1</v>
      </c>
      <c r="I6465" s="9"/>
      <c r="J6465" s="23">
        <f t="shared" si="100"/>
        <v>0.96150000000000002</v>
      </c>
      <c r="K6465" s="22" t="str">
        <f>IF(I6465&lt;&gt;"",SUMIF(Table1[Codigo_servico],A6465,Table1[Subtotal_insumo]),"")</f>
        <v/>
      </c>
      <c r="L6465" s="18">
        <f>IF(Table1[[#This Row],[Ordem_insumos]]&lt;&gt;0,VLOOKUP(Table1[[#This Row],[Codigo_servico]],Preencher_Orcamento!$B:$D,3,FALSE)*Table1[[#This Row],[Qtde_insumo]],"")</f>
        <v>0</v>
      </c>
      <c r="M6465" s="18">
        <f>IF(Table1[[#This Row],[Ordem_insumos]]&lt;&gt;0,VLOOKUP(Table1[[#This Row],[Codigo_servico]],Preencher_Orcamento!$B:$D,3,FALSE)*Table1[[#This Row],[Subtotal_insumo]],"")</f>
        <v>0</v>
      </c>
    </row>
    <row r="6466" spans="1:13" x14ac:dyDescent="0.25">
      <c r="A6466" s="6">
        <v>98418</v>
      </c>
      <c r="B6466" s="126">
        <v>4</v>
      </c>
      <c r="C6466" s="133"/>
      <c r="D6466" s="134">
        <v>2044</v>
      </c>
      <c r="E6466" s="7" t="s">
        <v>2193</v>
      </c>
      <c r="F6466" s="8" t="s">
        <v>2140</v>
      </c>
      <c r="G6466" s="18">
        <f>IFERROR(VLOOKUP(Table1[[#This Row],[Codigo_insumo]],BD_Insumos!$B:$E,4),"")</f>
        <v>13.596734305430379</v>
      </c>
      <c r="H6466" s="140">
        <v>0.3</v>
      </c>
      <c r="I6466" s="9"/>
      <c r="J6466" s="23">
        <f t="shared" ref="J6466:J6529" si="101">IF(I6466="",G6466*H6466,"")</f>
        <v>4.0790202916291136</v>
      </c>
      <c r="K6466" s="22" t="str">
        <f>IF(I6466&lt;&gt;"",SUMIF(Table1[Codigo_servico],A6466,Table1[Subtotal_insumo]),"")</f>
        <v/>
      </c>
      <c r="L6466" s="18">
        <f>IF(Table1[[#This Row],[Ordem_insumos]]&lt;&gt;0,VLOOKUP(Table1[[#This Row],[Codigo_servico]],Preencher_Orcamento!$B:$D,3,FALSE)*Table1[[#This Row],[Qtde_insumo]],"")</f>
        <v>0</v>
      </c>
      <c r="M6466" s="18">
        <f>IF(Table1[[#This Row],[Ordem_insumos]]&lt;&gt;0,VLOOKUP(Table1[[#This Row],[Codigo_servico]],Preencher_Orcamento!$B:$D,3,FALSE)*Table1[[#This Row],[Subtotal_insumo]],"")</f>
        <v>0</v>
      </c>
    </row>
    <row r="6467" spans="1:13" x14ac:dyDescent="0.25">
      <c r="A6467" s="3">
        <v>98421</v>
      </c>
      <c r="B6467" s="125">
        <v>0</v>
      </c>
      <c r="C6467" s="131" t="s">
        <v>3733</v>
      </c>
      <c r="D6467" s="132"/>
      <c r="E6467" s="4"/>
      <c r="F6467" s="4"/>
      <c r="G6467" s="17" t="str">
        <f>IFERROR(VLOOKUP(Table1[[#This Row],[Codigo_insumo]],BD_Insumos!$B:$E,4),"")</f>
        <v/>
      </c>
      <c r="H6467" s="139"/>
      <c r="I6467" s="5" t="s">
        <v>457</v>
      </c>
      <c r="J6467" s="20" t="str">
        <f t="shared" si="101"/>
        <v/>
      </c>
      <c r="K6467" s="21">
        <f>IF(I6467&lt;&gt;"",SUMIF(Table1[Codigo_servico],A6467,Table1[Subtotal_insumo]),"")</f>
        <v>7.3581500903119732</v>
      </c>
      <c r="L6467" s="17" t="str">
        <f>IF(Table1[[#This Row],[Ordem_insumos]]&lt;&gt;0,VLOOKUP(Table1[[#This Row],[Codigo_servico]],Preencher_Orcamento!$B:$D,3,FALSE)*Table1[[#This Row],[Qtde_insumo]],"")</f>
        <v/>
      </c>
      <c r="M6467" s="17" t="str">
        <f>IF(Table1[[#This Row],[Ordem_insumos]]&lt;&gt;0,VLOOKUP(Table1[[#This Row],[Codigo_servico]],Preencher_Orcamento!$B:$D,3,FALSE)*Table1[[#This Row],[Subtotal_insumo]],"")</f>
        <v/>
      </c>
    </row>
    <row r="6468" spans="1:13" x14ac:dyDescent="0.25">
      <c r="A6468" s="6">
        <v>98421</v>
      </c>
      <c r="B6468" s="126">
        <v>1</v>
      </c>
      <c r="C6468" s="133"/>
      <c r="D6468" s="134">
        <v>2041</v>
      </c>
      <c r="E6468" s="7" t="s">
        <v>2192</v>
      </c>
      <c r="F6468" s="8" t="s">
        <v>2140</v>
      </c>
      <c r="G6468" s="16">
        <f>IFERROR(VLOOKUP(Table1[[#This Row],[Codigo_insumo]],BD_Insumos!$B:$E,4),"")</f>
        <v>18.820516146129485</v>
      </c>
      <c r="H6468" s="140">
        <v>0.2</v>
      </c>
      <c r="I6468" s="9"/>
      <c r="J6468" s="22">
        <f t="shared" si="101"/>
        <v>3.7641032292258974</v>
      </c>
      <c r="K6468" s="22" t="str">
        <f>IF(I6468&lt;&gt;"",SUMIF(Table1[Codigo_servico],A6468,Table1[Subtotal_insumo]),"")</f>
        <v/>
      </c>
      <c r="L6468" s="16">
        <f>IF(Table1[[#This Row],[Ordem_insumos]]&lt;&gt;0,VLOOKUP(Table1[[#This Row],[Codigo_servico]],Preencher_Orcamento!$B:$D,3,FALSE)*Table1[[#This Row],[Qtde_insumo]],"")</f>
        <v>0</v>
      </c>
      <c r="M6468" s="16">
        <f>IF(Table1[[#This Row],[Ordem_insumos]]&lt;&gt;0,VLOOKUP(Table1[[#This Row],[Codigo_servico]],Preencher_Orcamento!$B:$D,3,FALSE)*Table1[[#This Row],[Subtotal_insumo]],"")</f>
        <v>0</v>
      </c>
    </row>
    <row r="6469" spans="1:13" x14ac:dyDescent="0.25">
      <c r="A6469" s="6">
        <v>98421</v>
      </c>
      <c r="B6469" s="126">
        <v>2</v>
      </c>
      <c r="C6469" s="133"/>
      <c r="D6469" s="134">
        <v>2044</v>
      </c>
      <c r="E6469" s="7" t="s">
        <v>2193</v>
      </c>
      <c r="F6469" s="8" t="s">
        <v>2140</v>
      </c>
      <c r="G6469" s="16">
        <f>IFERROR(VLOOKUP(Table1[[#This Row],[Codigo_insumo]],BD_Insumos!$B:$E,4),"")</f>
        <v>13.596734305430379</v>
      </c>
      <c r="H6469" s="140">
        <v>0.2</v>
      </c>
      <c r="I6469" s="9"/>
      <c r="J6469" s="22">
        <f t="shared" si="101"/>
        <v>2.719346861086076</v>
      </c>
      <c r="K6469" s="22" t="str">
        <f>IF(I6469&lt;&gt;"",SUMIF(Table1[Codigo_servico],A6469,Table1[Subtotal_insumo]),"")</f>
        <v/>
      </c>
      <c r="L6469" s="16">
        <f>IF(Table1[[#This Row],[Ordem_insumos]]&lt;&gt;0,VLOOKUP(Table1[[#This Row],[Codigo_servico]],Preencher_Orcamento!$B:$D,3,FALSE)*Table1[[#This Row],[Qtde_insumo]],"")</f>
        <v>0</v>
      </c>
      <c r="M6469" s="16">
        <f>IF(Table1[[#This Row],[Ordem_insumos]]&lt;&gt;0,VLOOKUP(Table1[[#This Row],[Codigo_servico]],Preencher_Orcamento!$B:$D,3,FALSE)*Table1[[#This Row],[Subtotal_insumo]],"")</f>
        <v>0</v>
      </c>
    </row>
    <row r="6470" spans="1:13" ht="26.25" x14ac:dyDescent="0.25">
      <c r="A6470" s="6">
        <v>98421</v>
      </c>
      <c r="B6470" s="126">
        <v>3</v>
      </c>
      <c r="C6470" s="133"/>
      <c r="D6470" s="134">
        <v>54925</v>
      </c>
      <c r="E6470" s="7" t="s">
        <v>1297</v>
      </c>
      <c r="F6470" s="8" t="s">
        <v>457</v>
      </c>
      <c r="G6470" s="18">
        <f>IFERROR(VLOOKUP(Table1[[#This Row],[Codigo_insumo]],BD_Insumos!$B:$E,4),"")</f>
        <v>0.87470000000000003</v>
      </c>
      <c r="H6470" s="140">
        <v>1</v>
      </c>
      <c r="I6470" s="9"/>
      <c r="J6470" s="23">
        <f t="shared" si="101"/>
        <v>0.87470000000000003</v>
      </c>
      <c r="K6470" s="22" t="str">
        <f>IF(I6470&lt;&gt;"",SUMIF(Table1[Codigo_servico],A6470,Table1[Subtotal_insumo]),"")</f>
        <v/>
      </c>
      <c r="L6470" s="18">
        <f>IF(Table1[[#This Row],[Ordem_insumos]]&lt;&gt;0,VLOOKUP(Table1[[#This Row],[Codigo_servico]],Preencher_Orcamento!$B:$D,3,FALSE)*Table1[[#This Row],[Qtde_insumo]],"")</f>
        <v>0</v>
      </c>
      <c r="M6470" s="18">
        <f>IF(Table1[[#This Row],[Ordem_insumos]]&lt;&gt;0,VLOOKUP(Table1[[#This Row],[Codigo_servico]],Preencher_Orcamento!$B:$D,3,FALSE)*Table1[[#This Row],[Subtotal_insumo]],"")</f>
        <v>0</v>
      </c>
    </row>
    <row r="6471" spans="1:13" x14ac:dyDescent="0.25">
      <c r="A6471" s="3">
        <v>98423</v>
      </c>
      <c r="B6471" s="125">
        <v>0</v>
      </c>
      <c r="C6471" s="131" t="s">
        <v>3734</v>
      </c>
      <c r="D6471" s="132"/>
      <c r="E6471" s="4"/>
      <c r="F6471" s="4"/>
      <c r="G6471" s="17" t="str">
        <f>IFERROR(VLOOKUP(Table1[[#This Row],[Codigo_insumo]],BD_Insumos!$B:$E,4),"")</f>
        <v/>
      </c>
      <c r="H6471" s="139"/>
      <c r="I6471" s="5" t="s">
        <v>457</v>
      </c>
      <c r="J6471" s="20" t="str">
        <f t="shared" si="101"/>
        <v/>
      </c>
      <c r="K6471" s="21">
        <f>IF(I6471&lt;&gt;"",SUMIF(Table1[Codigo_servico],A6471,Table1[Subtotal_insumo]),"")</f>
        <v>9.0630126128899668</v>
      </c>
      <c r="L6471" s="17" t="str">
        <f>IF(Table1[[#This Row],[Ordem_insumos]]&lt;&gt;0,VLOOKUP(Table1[[#This Row],[Codigo_servico]],Preencher_Orcamento!$B:$D,3,FALSE)*Table1[[#This Row],[Qtde_insumo]],"")</f>
        <v/>
      </c>
      <c r="M6471" s="17" t="str">
        <f>IF(Table1[[#This Row],[Ordem_insumos]]&lt;&gt;0,VLOOKUP(Table1[[#This Row],[Codigo_servico]],Preencher_Orcamento!$B:$D,3,FALSE)*Table1[[#This Row],[Subtotal_insumo]],"")</f>
        <v/>
      </c>
    </row>
    <row r="6472" spans="1:13" x14ac:dyDescent="0.25">
      <c r="A6472" s="6">
        <v>98423</v>
      </c>
      <c r="B6472" s="126">
        <v>1</v>
      </c>
      <c r="C6472" s="133"/>
      <c r="D6472" s="134">
        <v>2044</v>
      </c>
      <c r="E6472" s="7" t="s">
        <v>2193</v>
      </c>
      <c r="F6472" s="8" t="s">
        <v>2140</v>
      </c>
      <c r="G6472" s="16">
        <f>IFERROR(VLOOKUP(Table1[[#This Row],[Codigo_insumo]],BD_Insumos!$B:$E,4),"")</f>
        <v>13.596734305430379</v>
      </c>
      <c r="H6472" s="140">
        <v>0.25</v>
      </c>
      <c r="I6472" s="9"/>
      <c r="J6472" s="22">
        <f t="shared" si="101"/>
        <v>3.3991835763575948</v>
      </c>
      <c r="K6472" s="22" t="str">
        <f>IF(I6472&lt;&gt;"",SUMIF(Table1[Codigo_servico],A6472,Table1[Subtotal_insumo]),"")</f>
        <v/>
      </c>
      <c r="L6472" s="16">
        <f>IF(Table1[[#This Row],[Ordem_insumos]]&lt;&gt;0,VLOOKUP(Table1[[#This Row],[Codigo_servico]],Preencher_Orcamento!$B:$D,3,FALSE)*Table1[[#This Row],[Qtde_insumo]],"")</f>
        <v>0</v>
      </c>
      <c r="M6472" s="16">
        <f>IF(Table1[[#This Row],[Ordem_insumos]]&lt;&gt;0,VLOOKUP(Table1[[#This Row],[Codigo_servico]],Preencher_Orcamento!$B:$D,3,FALSE)*Table1[[#This Row],[Subtotal_insumo]],"")</f>
        <v>0</v>
      </c>
    </row>
    <row r="6473" spans="1:13" x14ac:dyDescent="0.25">
      <c r="A6473" s="6">
        <v>98423</v>
      </c>
      <c r="B6473" s="126">
        <v>2</v>
      </c>
      <c r="C6473" s="133"/>
      <c r="D6473" s="134">
        <v>2041</v>
      </c>
      <c r="E6473" s="7" t="s">
        <v>2192</v>
      </c>
      <c r="F6473" s="8" t="s">
        <v>2140</v>
      </c>
      <c r="G6473" s="16">
        <f>IFERROR(VLOOKUP(Table1[[#This Row],[Codigo_insumo]],BD_Insumos!$B:$E,4),"")</f>
        <v>18.820516146129485</v>
      </c>
      <c r="H6473" s="140">
        <v>0.25</v>
      </c>
      <c r="I6473" s="9"/>
      <c r="J6473" s="22">
        <f t="shared" si="101"/>
        <v>4.7051290365323712</v>
      </c>
      <c r="K6473" s="22" t="str">
        <f>IF(I6473&lt;&gt;"",SUMIF(Table1[Codigo_servico],A6473,Table1[Subtotal_insumo]),"")</f>
        <v/>
      </c>
      <c r="L6473" s="16">
        <f>IF(Table1[[#This Row],[Ordem_insumos]]&lt;&gt;0,VLOOKUP(Table1[[#This Row],[Codigo_servico]],Preencher_Orcamento!$B:$D,3,FALSE)*Table1[[#This Row],[Qtde_insumo]],"")</f>
        <v>0</v>
      </c>
      <c r="M6473" s="16">
        <f>IF(Table1[[#This Row],[Ordem_insumos]]&lt;&gt;0,VLOOKUP(Table1[[#This Row],[Codigo_servico]],Preencher_Orcamento!$B:$D,3,FALSE)*Table1[[#This Row],[Subtotal_insumo]],"")</f>
        <v>0</v>
      </c>
    </row>
    <row r="6474" spans="1:13" ht="26.25" x14ac:dyDescent="0.25">
      <c r="A6474" s="6">
        <v>98423</v>
      </c>
      <c r="B6474" s="126">
        <v>3</v>
      </c>
      <c r="C6474" s="133"/>
      <c r="D6474" s="134">
        <v>54927</v>
      </c>
      <c r="E6474" s="7" t="s">
        <v>1298</v>
      </c>
      <c r="F6474" s="8" t="s">
        <v>457</v>
      </c>
      <c r="G6474" s="18">
        <f>IFERROR(VLOOKUP(Table1[[#This Row],[Codigo_insumo]],BD_Insumos!$B:$E,4),"")</f>
        <v>0.9587</v>
      </c>
      <c r="H6474" s="140">
        <v>1</v>
      </c>
      <c r="I6474" s="9"/>
      <c r="J6474" s="23">
        <f t="shared" si="101"/>
        <v>0.9587</v>
      </c>
      <c r="K6474" s="22" t="str">
        <f>IF(I6474&lt;&gt;"",SUMIF(Table1[Codigo_servico],A6474,Table1[Subtotal_insumo]),"")</f>
        <v/>
      </c>
      <c r="L6474" s="18">
        <f>IF(Table1[[#This Row],[Ordem_insumos]]&lt;&gt;0,VLOOKUP(Table1[[#This Row],[Codigo_servico]],Preencher_Orcamento!$B:$D,3,FALSE)*Table1[[#This Row],[Qtde_insumo]],"")</f>
        <v>0</v>
      </c>
      <c r="M6474" s="18">
        <f>IF(Table1[[#This Row],[Ordem_insumos]]&lt;&gt;0,VLOOKUP(Table1[[#This Row],[Codigo_servico]],Preencher_Orcamento!$B:$D,3,FALSE)*Table1[[#This Row],[Subtotal_insumo]],"")</f>
        <v>0</v>
      </c>
    </row>
    <row r="6475" spans="1:13" x14ac:dyDescent="0.25">
      <c r="A6475" s="3">
        <v>98424</v>
      </c>
      <c r="B6475" s="125">
        <v>0</v>
      </c>
      <c r="C6475" s="131" t="s">
        <v>3735</v>
      </c>
      <c r="D6475" s="132"/>
      <c r="E6475" s="4"/>
      <c r="F6475" s="4"/>
      <c r="G6475" s="17" t="str">
        <f>IFERROR(VLOOKUP(Table1[[#This Row],[Codigo_insumo]],BD_Insumos!$B:$E,4),"")</f>
        <v/>
      </c>
      <c r="H6475" s="139"/>
      <c r="I6475" s="5" t="s">
        <v>457</v>
      </c>
      <c r="J6475" s="20" t="str">
        <f t="shared" si="101"/>
        <v/>
      </c>
      <c r="K6475" s="21">
        <f>IF(I6475&lt;&gt;"",SUMIF(Table1[Codigo_servico],A6475,Table1[Subtotal_insumo]),"")</f>
        <v>9.2122126128899673</v>
      </c>
      <c r="L6475" s="17" t="str">
        <f>IF(Table1[[#This Row],[Ordem_insumos]]&lt;&gt;0,VLOOKUP(Table1[[#This Row],[Codigo_servico]],Preencher_Orcamento!$B:$D,3,FALSE)*Table1[[#This Row],[Qtde_insumo]],"")</f>
        <v/>
      </c>
      <c r="M6475" s="17" t="str">
        <f>IF(Table1[[#This Row],[Ordem_insumos]]&lt;&gt;0,VLOOKUP(Table1[[#This Row],[Codigo_servico]],Preencher_Orcamento!$B:$D,3,FALSE)*Table1[[#This Row],[Subtotal_insumo]],"")</f>
        <v/>
      </c>
    </row>
    <row r="6476" spans="1:13" x14ac:dyDescent="0.25">
      <c r="A6476" s="6">
        <v>98424</v>
      </c>
      <c r="B6476" s="126">
        <v>1</v>
      </c>
      <c r="C6476" s="133"/>
      <c r="D6476" s="134">
        <v>2044</v>
      </c>
      <c r="E6476" s="7" t="s">
        <v>2193</v>
      </c>
      <c r="F6476" s="8" t="s">
        <v>2140</v>
      </c>
      <c r="G6476" s="16">
        <f>IFERROR(VLOOKUP(Table1[[#This Row],[Codigo_insumo]],BD_Insumos!$B:$E,4),"")</f>
        <v>13.596734305430379</v>
      </c>
      <c r="H6476" s="140">
        <v>0.25</v>
      </c>
      <c r="I6476" s="9"/>
      <c r="J6476" s="22">
        <f t="shared" si="101"/>
        <v>3.3991835763575948</v>
      </c>
      <c r="K6476" s="22" t="str">
        <f>IF(I6476&lt;&gt;"",SUMIF(Table1[Codigo_servico],A6476,Table1[Subtotal_insumo]),"")</f>
        <v/>
      </c>
      <c r="L6476" s="16">
        <f>IF(Table1[[#This Row],[Ordem_insumos]]&lt;&gt;0,VLOOKUP(Table1[[#This Row],[Codigo_servico]],Preencher_Orcamento!$B:$D,3,FALSE)*Table1[[#This Row],[Qtde_insumo]],"")</f>
        <v>0</v>
      </c>
      <c r="M6476" s="16">
        <f>IF(Table1[[#This Row],[Ordem_insumos]]&lt;&gt;0,VLOOKUP(Table1[[#This Row],[Codigo_servico]],Preencher_Orcamento!$B:$D,3,FALSE)*Table1[[#This Row],[Subtotal_insumo]],"")</f>
        <v>0</v>
      </c>
    </row>
    <row r="6477" spans="1:13" ht="26.25" x14ac:dyDescent="0.25">
      <c r="A6477" s="6">
        <v>98424</v>
      </c>
      <c r="B6477" s="126">
        <v>2</v>
      </c>
      <c r="C6477" s="133"/>
      <c r="D6477" s="134">
        <v>54928</v>
      </c>
      <c r="E6477" s="7" t="s">
        <v>1299</v>
      </c>
      <c r="F6477" s="8" t="s">
        <v>457</v>
      </c>
      <c r="G6477" s="16">
        <f>IFERROR(VLOOKUP(Table1[[#This Row],[Codigo_insumo]],BD_Insumos!$B:$E,4),"")</f>
        <v>1.1079000000000001</v>
      </c>
      <c r="H6477" s="140">
        <v>1</v>
      </c>
      <c r="I6477" s="9"/>
      <c r="J6477" s="22">
        <f t="shared" si="101"/>
        <v>1.1079000000000001</v>
      </c>
      <c r="K6477" s="22" t="str">
        <f>IF(I6477&lt;&gt;"",SUMIF(Table1[Codigo_servico],A6477,Table1[Subtotal_insumo]),"")</f>
        <v/>
      </c>
      <c r="L6477" s="16">
        <f>IF(Table1[[#This Row],[Ordem_insumos]]&lt;&gt;0,VLOOKUP(Table1[[#This Row],[Codigo_servico]],Preencher_Orcamento!$B:$D,3,FALSE)*Table1[[#This Row],[Qtde_insumo]],"")</f>
        <v>0</v>
      </c>
      <c r="M6477" s="16">
        <f>IF(Table1[[#This Row],[Ordem_insumos]]&lt;&gt;0,VLOOKUP(Table1[[#This Row],[Codigo_servico]],Preencher_Orcamento!$B:$D,3,FALSE)*Table1[[#This Row],[Subtotal_insumo]],"")</f>
        <v>0</v>
      </c>
    </row>
    <row r="6478" spans="1:13" x14ac:dyDescent="0.25">
      <c r="A6478" s="6">
        <v>98424</v>
      </c>
      <c r="B6478" s="126">
        <v>3</v>
      </c>
      <c r="C6478" s="133"/>
      <c r="D6478" s="134">
        <v>2041</v>
      </c>
      <c r="E6478" s="7" t="s">
        <v>2192</v>
      </c>
      <c r="F6478" s="8" t="s">
        <v>2140</v>
      </c>
      <c r="G6478" s="18">
        <f>IFERROR(VLOOKUP(Table1[[#This Row],[Codigo_insumo]],BD_Insumos!$B:$E,4),"")</f>
        <v>18.820516146129485</v>
      </c>
      <c r="H6478" s="140">
        <v>0.25</v>
      </c>
      <c r="I6478" s="9"/>
      <c r="J6478" s="23">
        <f t="shared" si="101"/>
        <v>4.7051290365323712</v>
      </c>
      <c r="K6478" s="22" t="str">
        <f>IF(I6478&lt;&gt;"",SUMIF(Table1[Codigo_servico],A6478,Table1[Subtotal_insumo]),"")</f>
        <v/>
      </c>
      <c r="L6478" s="18">
        <f>IF(Table1[[#This Row],[Ordem_insumos]]&lt;&gt;0,VLOOKUP(Table1[[#This Row],[Codigo_servico]],Preencher_Orcamento!$B:$D,3,FALSE)*Table1[[#This Row],[Qtde_insumo]],"")</f>
        <v>0</v>
      </c>
      <c r="M6478" s="18">
        <f>IF(Table1[[#This Row],[Ordem_insumos]]&lt;&gt;0,VLOOKUP(Table1[[#This Row],[Codigo_servico]],Preencher_Orcamento!$B:$D,3,FALSE)*Table1[[#This Row],[Subtotal_insumo]],"")</f>
        <v>0</v>
      </c>
    </row>
    <row r="6479" spans="1:13" x14ac:dyDescent="0.25">
      <c r="A6479" s="3">
        <v>98425</v>
      </c>
      <c r="B6479" s="125">
        <v>0</v>
      </c>
      <c r="C6479" s="131" t="s">
        <v>3736</v>
      </c>
      <c r="D6479" s="132"/>
      <c r="E6479" s="4"/>
      <c r="F6479" s="4"/>
      <c r="G6479" s="17" t="str">
        <f>IFERROR(VLOOKUP(Table1[[#This Row],[Codigo_insumo]],BD_Insumos!$B:$E,4),"")</f>
        <v/>
      </c>
      <c r="H6479" s="139"/>
      <c r="I6479" s="5" t="s">
        <v>457</v>
      </c>
      <c r="J6479" s="20" t="str">
        <f t="shared" si="101"/>
        <v/>
      </c>
      <c r="K6479" s="21">
        <f>IF(I6479&lt;&gt;"",SUMIF(Table1[Codigo_servico],A6479,Table1[Subtotal_insumo]),"")</f>
        <v>7.3878500903119733</v>
      </c>
      <c r="L6479" s="17" t="str">
        <f>IF(Table1[[#This Row],[Ordem_insumos]]&lt;&gt;0,VLOOKUP(Table1[[#This Row],[Codigo_servico]],Preencher_Orcamento!$B:$D,3,FALSE)*Table1[[#This Row],[Qtde_insumo]],"")</f>
        <v/>
      </c>
      <c r="M6479" s="17" t="str">
        <f>IF(Table1[[#This Row],[Ordem_insumos]]&lt;&gt;0,VLOOKUP(Table1[[#This Row],[Codigo_servico]],Preencher_Orcamento!$B:$D,3,FALSE)*Table1[[#This Row],[Subtotal_insumo]],"")</f>
        <v/>
      </c>
    </row>
    <row r="6480" spans="1:13" x14ac:dyDescent="0.25">
      <c r="A6480" s="6">
        <v>98425</v>
      </c>
      <c r="B6480" s="126">
        <v>1</v>
      </c>
      <c r="C6480" s="133"/>
      <c r="D6480" s="134">
        <v>2041</v>
      </c>
      <c r="E6480" s="7" t="s">
        <v>2192</v>
      </c>
      <c r="F6480" s="8" t="s">
        <v>2140</v>
      </c>
      <c r="G6480" s="16">
        <f>IFERROR(VLOOKUP(Table1[[#This Row],[Codigo_insumo]],BD_Insumos!$B:$E,4),"")</f>
        <v>18.820516146129485</v>
      </c>
      <c r="H6480" s="140">
        <v>0.2</v>
      </c>
      <c r="I6480" s="9"/>
      <c r="J6480" s="22">
        <f t="shared" si="101"/>
        <v>3.7641032292258974</v>
      </c>
      <c r="K6480" s="22" t="str">
        <f>IF(I6480&lt;&gt;"",SUMIF(Table1[Codigo_servico],A6480,Table1[Subtotal_insumo]),"")</f>
        <v/>
      </c>
      <c r="L6480" s="16">
        <f>IF(Table1[[#This Row],[Ordem_insumos]]&lt;&gt;0,VLOOKUP(Table1[[#This Row],[Codigo_servico]],Preencher_Orcamento!$B:$D,3,FALSE)*Table1[[#This Row],[Qtde_insumo]],"")</f>
        <v>0</v>
      </c>
      <c r="M6480" s="16">
        <f>IF(Table1[[#This Row],[Ordem_insumos]]&lt;&gt;0,VLOOKUP(Table1[[#This Row],[Codigo_servico]],Preencher_Orcamento!$B:$D,3,FALSE)*Table1[[#This Row],[Subtotal_insumo]],"")</f>
        <v>0</v>
      </c>
    </row>
    <row r="6481" spans="1:13" ht="26.25" x14ac:dyDescent="0.25">
      <c r="A6481" s="6">
        <v>98425</v>
      </c>
      <c r="B6481" s="126">
        <v>2</v>
      </c>
      <c r="C6481" s="133"/>
      <c r="D6481" s="134">
        <v>54930</v>
      </c>
      <c r="E6481" s="7" t="s">
        <v>1300</v>
      </c>
      <c r="F6481" s="8" t="s">
        <v>457</v>
      </c>
      <c r="G6481" s="16">
        <f>IFERROR(VLOOKUP(Table1[[#This Row],[Codigo_insumo]],BD_Insumos!$B:$E,4),"")</f>
        <v>0.90439999999999998</v>
      </c>
      <c r="H6481" s="140">
        <v>1</v>
      </c>
      <c r="I6481" s="9"/>
      <c r="J6481" s="22">
        <f t="shared" si="101"/>
        <v>0.90439999999999998</v>
      </c>
      <c r="K6481" s="22" t="str">
        <f>IF(I6481&lt;&gt;"",SUMIF(Table1[Codigo_servico],A6481,Table1[Subtotal_insumo]),"")</f>
        <v/>
      </c>
      <c r="L6481" s="16">
        <f>IF(Table1[[#This Row],[Ordem_insumos]]&lt;&gt;0,VLOOKUP(Table1[[#This Row],[Codigo_servico]],Preencher_Orcamento!$B:$D,3,FALSE)*Table1[[#This Row],[Qtde_insumo]],"")</f>
        <v>0</v>
      </c>
      <c r="M6481" s="16">
        <f>IF(Table1[[#This Row],[Ordem_insumos]]&lt;&gt;0,VLOOKUP(Table1[[#This Row],[Codigo_servico]],Preencher_Orcamento!$B:$D,3,FALSE)*Table1[[#This Row],[Subtotal_insumo]],"")</f>
        <v>0</v>
      </c>
    </row>
    <row r="6482" spans="1:13" x14ac:dyDescent="0.25">
      <c r="A6482" s="6">
        <v>98425</v>
      </c>
      <c r="B6482" s="126">
        <v>3</v>
      </c>
      <c r="C6482" s="133"/>
      <c r="D6482" s="134">
        <v>2044</v>
      </c>
      <c r="E6482" s="7" t="s">
        <v>2193</v>
      </c>
      <c r="F6482" s="8" t="s">
        <v>2140</v>
      </c>
      <c r="G6482" s="18">
        <f>IFERROR(VLOOKUP(Table1[[#This Row],[Codigo_insumo]],BD_Insumos!$B:$E,4),"")</f>
        <v>13.596734305430379</v>
      </c>
      <c r="H6482" s="140">
        <v>0.2</v>
      </c>
      <c r="I6482" s="9"/>
      <c r="J6482" s="23">
        <f t="shared" si="101"/>
        <v>2.719346861086076</v>
      </c>
      <c r="K6482" s="22" t="str">
        <f>IF(I6482&lt;&gt;"",SUMIF(Table1[Codigo_servico],A6482,Table1[Subtotal_insumo]),"")</f>
        <v/>
      </c>
      <c r="L6482" s="18">
        <f>IF(Table1[[#This Row],[Ordem_insumos]]&lt;&gt;0,VLOOKUP(Table1[[#This Row],[Codigo_servico]],Preencher_Orcamento!$B:$D,3,FALSE)*Table1[[#This Row],[Qtde_insumo]],"")</f>
        <v>0</v>
      </c>
      <c r="M6482" s="18">
        <f>IF(Table1[[#This Row],[Ordem_insumos]]&lt;&gt;0,VLOOKUP(Table1[[#This Row],[Codigo_servico]],Preencher_Orcamento!$B:$D,3,FALSE)*Table1[[#This Row],[Subtotal_insumo]],"")</f>
        <v>0</v>
      </c>
    </row>
    <row r="6483" spans="1:13" x14ac:dyDescent="0.25">
      <c r="A6483" s="3">
        <v>98427</v>
      </c>
      <c r="B6483" s="125">
        <v>0</v>
      </c>
      <c r="C6483" s="131" t="s">
        <v>3737</v>
      </c>
      <c r="D6483" s="132"/>
      <c r="E6483" s="4"/>
      <c r="F6483" s="4"/>
      <c r="G6483" s="17" t="str">
        <f>IFERROR(VLOOKUP(Table1[[#This Row],[Codigo_insumo]],BD_Insumos!$B:$E,4),"")</f>
        <v/>
      </c>
      <c r="H6483" s="139"/>
      <c r="I6483" s="5" t="s">
        <v>457</v>
      </c>
      <c r="J6483" s="20" t="str">
        <f t="shared" si="101"/>
        <v/>
      </c>
      <c r="K6483" s="21">
        <f>IF(I6483&lt;&gt;"",SUMIF(Table1[Codigo_servico],A6483,Table1[Subtotal_insumo]),"")</f>
        <v>11.769475135467959</v>
      </c>
      <c r="L6483" s="17" t="str">
        <f>IF(Table1[[#This Row],[Ordem_insumos]]&lt;&gt;0,VLOOKUP(Table1[[#This Row],[Codigo_servico]],Preencher_Orcamento!$B:$D,3,FALSE)*Table1[[#This Row],[Qtde_insumo]],"")</f>
        <v/>
      </c>
      <c r="M6483" s="17" t="str">
        <f>IF(Table1[[#This Row],[Ordem_insumos]]&lt;&gt;0,VLOOKUP(Table1[[#This Row],[Codigo_servico]],Preencher_Orcamento!$B:$D,3,FALSE)*Table1[[#This Row],[Subtotal_insumo]],"")</f>
        <v/>
      </c>
    </row>
    <row r="6484" spans="1:13" x14ac:dyDescent="0.25">
      <c r="A6484" s="6">
        <v>98427</v>
      </c>
      <c r="B6484" s="126">
        <v>1</v>
      </c>
      <c r="C6484" s="133"/>
      <c r="D6484" s="134">
        <v>2041</v>
      </c>
      <c r="E6484" s="7" t="s">
        <v>2192</v>
      </c>
      <c r="F6484" s="8" t="s">
        <v>2140</v>
      </c>
      <c r="G6484" s="16">
        <f>IFERROR(VLOOKUP(Table1[[#This Row],[Codigo_insumo]],BD_Insumos!$B:$E,4),"")</f>
        <v>18.820516146129485</v>
      </c>
      <c r="H6484" s="140">
        <v>0.3</v>
      </c>
      <c r="I6484" s="9"/>
      <c r="J6484" s="22">
        <f t="shared" si="101"/>
        <v>5.6461548438388451</v>
      </c>
      <c r="K6484" s="22" t="str">
        <f>IF(I6484&lt;&gt;"",SUMIF(Table1[Codigo_servico],A6484,Table1[Subtotal_insumo]),"")</f>
        <v/>
      </c>
      <c r="L6484" s="16">
        <f>IF(Table1[[#This Row],[Ordem_insumos]]&lt;&gt;0,VLOOKUP(Table1[[#This Row],[Codigo_servico]],Preencher_Orcamento!$B:$D,3,FALSE)*Table1[[#This Row],[Qtde_insumo]],"")</f>
        <v>0</v>
      </c>
      <c r="M6484" s="16">
        <f>IF(Table1[[#This Row],[Ordem_insumos]]&lt;&gt;0,VLOOKUP(Table1[[#This Row],[Codigo_servico]],Preencher_Orcamento!$B:$D,3,FALSE)*Table1[[#This Row],[Subtotal_insumo]],"")</f>
        <v>0</v>
      </c>
    </row>
    <row r="6485" spans="1:13" x14ac:dyDescent="0.25">
      <c r="A6485" s="6">
        <v>98427</v>
      </c>
      <c r="B6485" s="126">
        <v>2</v>
      </c>
      <c r="C6485" s="133"/>
      <c r="D6485" s="134">
        <v>2044</v>
      </c>
      <c r="E6485" s="7" t="s">
        <v>2193</v>
      </c>
      <c r="F6485" s="8" t="s">
        <v>2140</v>
      </c>
      <c r="G6485" s="16">
        <f>IFERROR(VLOOKUP(Table1[[#This Row],[Codigo_insumo]],BD_Insumos!$B:$E,4),"")</f>
        <v>13.596734305430379</v>
      </c>
      <c r="H6485" s="140">
        <v>0.3</v>
      </c>
      <c r="I6485" s="9"/>
      <c r="J6485" s="22">
        <f t="shared" si="101"/>
        <v>4.0790202916291136</v>
      </c>
      <c r="K6485" s="22" t="str">
        <f>IF(I6485&lt;&gt;"",SUMIF(Table1[Codigo_servico],A6485,Table1[Subtotal_insumo]),"")</f>
        <v/>
      </c>
      <c r="L6485" s="16">
        <f>IF(Table1[[#This Row],[Ordem_insumos]]&lt;&gt;0,VLOOKUP(Table1[[#This Row],[Codigo_servico]],Preencher_Orcamento!$B:$D,3,FALSE)*Table1[[#This Row],[Qtde_insumo]],"")</f>
        <v>0</v>
      </c>
      <c r="M6485" s="16">
        <f>IF(Table1[[#This Row],[Ordem_insumos]]&lt;&gt;0,VLOOKUP(Table1[[#This Row],[Codigo_servico]],Preencher_Orcamento!$B:$D,3,FALSE)*Table1[[#This Row],[Subtotal_insumo]],"")</f>
        <v>0</v>
      </c>
    </row>
    <row r="6486" spans="1:13" ht="26.25" x14ac:dyDescent="0.25">
      <c r="A6486" s="6">
        <v>98427</v>
      </c>
      <c r="B6486" s="126">
        <v>3</v>
      </c>
      <c r="C6486" s="133"/>
      <c r="D6486" s="134">
        <v>54932</v>
      </c>
      <c r="E6486" s="7" t="s">
        <v>1301</v>
      </c>
      <c r="F6486" s="8" t="s">
        <v>457</v>
      </c>
      <c r="G6486" s="18">
        <f>IFERROR(VLOOKUP(Table1[[#This Row],[Codigo_insumo]],BD_Insumos!$B:$E,4),"")</f>
        <v>2.0442999999999998</v>
      </c>
      <c r="H6486" s="140">
        <v>1</v>
      </c>
      <c r="I6486" s="9"/>
      <c r="J6486" s="23">
        <f t="shared" si="101"/>
        <v>2.0442999999999998</v>
      </c>
      <c r="K6486" s="22" t="str">
        <f>IF(I6486&lt;&gt;"",SUMIF(Table1[Codigo_servico],A6486,Table1[Subtotal_insumo]),"")</f>
        <v/>
      </c>
      <c r="L6486" s="18">
        <f>IF(Table1[[#This Row],[Ordem_insumos]]&lt;&gt;0,VLOOKUP(Table1[[#This Row],[Codigo_servico]],Preencher_Orcamento!$B:$D,3,FALSE)*Table1[[#This Row],[Qtde_insumo]],"")</f>
        <v>0</v>
      </c>
      <c r="M6486" s="18">
        <f>IF(Table1[[#This Row],[Ordem_insumos]]&lt;&gt;0,VLOOKUP(Table1[[#This Row],[Codigo_servico]],Preencher_Orcamento!$B:$D,3,FALSE)*Table1[[#This Row],[Subtotal_insumo]],"")</f>
        <v>0</v>
      </c>
    </row>
    <row r="6487" spans="1:13" x14ac:dyDescent="0.25">
      <c r="A6487" s="3">
        <v>98436</v>
      </c>
      <c r="B6487" s="125">
        <v>0</v>
      </c>
      <c r="C6487" s="131" t="s">
        <v>3738</v>
      </c>
      <c r="D6487" s="132"/>
      <c r="E6487" s="4"/>
      <c r="F6487" s="4"/>
      <c r="G6487" s="17" t="str">
        <f>IFERROR(VLOOKUP(Table1[[#This Row],[Codigo_insumo]],BD_Insumos!$B:$E,4),"")</f>
        <v/>
      </c>
      <c r="H6487" s="139"/>
      <c r="I6487" s="5" t="s">
        <v>457</v>
      </c>
      <c r="J6487" s="20" t="str">
        <f t="shared" si="101"/>
        <v/>
      </c>
      <c r="K6487" s="21">
        <f>IF(I6487&lt;&gt;"",SUMIF(Table1[Codigo_servico],A6487,Table1[Subtotal_insumo]),"")</f>
        <v>17.516612612889965</v>
      </c>
      <c r="L6487" s="17" t="str">
        <f>IF(Table1[[#This Row],[Ordem_insumos]]&lt;&gt;0,VLOOKUP(Table1[[#This Row],[Codigo_servico]],Preencher_Orcamento!$B:$D,3,FALSE)*Table1[[#This Row],[Qtde_insumo]],"")</f>
        <v/>
      </c>
      <c r="M6487" s="17" t="str">
        <f>IF(Table1[[#This Row],[Ordem_insumos]]&lt;&gt;0,VLOOKUP(Table1[[#This Row],[Codigo_servico]],Preencher_Orcamento!$B:$D,3,FALSE)*Table1[[#This Row],[Subtotal_insumo]],"")</f>
        <v/>
      </c>
    </row>
    <row r="6488" spans="1:13" x14ac:dyDescent="0.25">
      <c r="A6488" s="6">
        <v>98436</v>
      </c>
      <c r="B6488" s="126">
        <v>1</v>
      </c>
      <c r="C6488" s="133"/>
      <c r="D6488" s="134">
        <v>2041</v>
      </c>
      <c r="E6488" s="7" t="s">
        <v>2192</v>
      </c>
      <c r="F6488" s="8" t="s">
        <v>2140</v>
      </c>
      <c r="G6488" s="16">
        <f>IFERROR(VLOOKUP(Table1[[#This Row],[Codigo_insumo]],BD_Insumos!$B:$E,4),"")</f>
        <v>18.820516146129485</v>
      </c>
      <c r="H6488" s="140">
        <v>0.25</v>
      </c>
      <c r="I6488" s="9"/>
      <c r="J6488" s="22">
        <f t="shared" si="101"/>
        <v>4.7051290365323712</v>
      </c>
      <c r="K6488" s="22" t="str">
        <f>IF(I6488&lt;&gt;"",SUMIF(Table1[Codigo_servico],A6488,Table1[Subtotal_insumo]),"")</f>
        <v/>
      </c>
      <c r="L6488" s="16">
        <f>IF(Table1[[#This Row],[Ordem_insumos]]&lt;&gt;0,VLOOKUP(Table1[[#This Row],[Codigo_servico]],Preencher_Orcamento!$B:$D,3,FALSE)*Table1[[#This Row],[Qtde_insumo]],"")</f>
        <v>0</v>
      </c>
      <c r="M6488" s="16">
        <f>IF(Table1[[#This Row],[Ordem_insumos]]&lt;&gt;0,VLOOKUP(Table1[[#This Row],[Codigo_servico]],Preencher_Orcamento!$B:$D,3,FALSE)*Table1[[#This Row],[Subtotal_insumo]],"")</f>
        <v>0</v>
      </c>
    </row>
    <row r="6489" spans="1:13" x14ac:dyDescent="0.25">
      <c r="A6489" s="6">
        <v>98436</v>
      </c>
      <c r="B6489" s="126">
        <v>2</v>
      </c>
      <c r="C6489" s="133"/>
      <c r="D6489" s="134">
        <v>2044</v>
      </c>
      <c r="E6489" s="7" t="s">
        <v>2193</v>
      </c>
      <c r="F6489" s="8" t="s">
        <v>2140</v>
      </c>
      <c r="G6489" s="16">
        <f>IFERROR(VLOOKUP(Table1[[#This Row],[Codigo_insumo]],BD_Insumos!$B:$E,4),"")</f>
        <v>13.596734305430379</v>
      </c>
      <c r="H6489" s="140">
        <v>0.25</v>
      </c>
      <c r="I6489" s="9"/>
      <c r="J6489" s="22">
        <f t="shared" si="101"/>
        <v>3.3991835763575948</v>
      </c>
      <c r="K6489" s="22" t="str">
        <f>IF(I6489&lt;&gt;"",SUMIF(Table1[Codigo_servico],A6489,Table1[Subtotal_insumo]),"")</f>
        <v/>
      </c>
      <c r="L6489" s="16">
        <f>IF(Table1[[#This Row],[Ordem_insumos]]&lt;&gt;0,VLOOKUP(Table1[[#This Row],[Codigo_servico]],Preencher_Orcamento!$B:$D,3,FALSE)*Table1[[#This Row],[Qtde_insumo]],"")</f>
        <v>0</v>
      </c>
      <c r="M6489" s="16">
        <f>IF(Table1[[#This Row],[Ordem_insumos]]&lt;&gt;0,VLOOKUP(Table1[[#This Row],[Codigo_servico]],Preencher_Orcamento!$B:$D,3,FALSE)*Table1[[#This Row],[Subtotal_insumo]],"")</f>
        <v>0</v>
      </c>
    </row>
    <row r="6490" spans="1:13" ht="26.25" x14ac:dyDescent="0.25">
      <c r="A6490" s="6">
        <v>98436</v>
      </c>
      <c r="B6490" s="126">
        <v>3</v>
      </c>
      <c r="C6490" s="133"/>
      <c r="D6490" s="134">
        <v>54941</v>
      </c>
      <c r="E6490" s="7" t="s">
        <v>1302</v>
      </c>
      <c r="F6490" s="8" t="s">
        <v>457</v>
      </c>
      <c r="G6490" s="18">
        <f>IFERROR(VLOOKUP(Table1[[#This Row],[Codigo_insumo]],BD_Insumos!$B:$E,4),"")</f>
        <v>9.4123000000000001</v>
      </c>
      <c r="H6490" s="140">
        <v>1</v>
      </c>
      <c r="I6490" s="9"/>
      <c r="J6490" s="23">
        <f t="shared" si="101"/>
        <v>9.4123000000000001</v>
      </c>
      <c r="K6490" s="22" t="str">
        <f>IF(I6490&lt;&gt;"",SUMIF(Table1[Codigo_servico],A6490,Table1[Subtotal_insumo]),"")</f>
        <v/>
      </c>
      <c r="L6490" s="18">
        <f>IF(Table1[[#This Row],[Ordem_insumos]]&lt;&gt;0,VLOOKUP(Table1[[#This Row],[Codigo_servico]],Preencher_Orcamento!$B:$D,3,FALSE)*Table1[[#This Row],[Qtde_insumo]],"")</f>
        <v>0</v>
      </c>
      <c r="M6490" s="18">
        <f>IF(Table1[[#This Row],[Ordem_insumos]]&lt;&gt;0,VLOOKUP(Table1[[#This Row],[Codigo_servico]],Preencher_Orcamento!$B:$D,3,FALSE)*Table1[[#This Row],[Subtotal_insumo]],"")</f>
        <v>0</v>
      </c>
    </row>
    <row r="6491" spans="1:13" x14ac:dyDescent="0.25">
      <c r="A6491" s="3">
        <v>98437</v>
      </c>
      <c r="B6491" s="125">
        <v>0</v>
      </c>
      <c r="C6491" s="131" t="s">
        <v>3739</v>
      </c>
      <c r="D6491" s="132"/>
      <c r="E6491" s="4"/>
      <c r="F6491" s="4"/>
      <c r="G6491" s="17" t="str">
        <f>IFERROR(VLOOKUP(Table1[[#This Row],[Codigo_insumo]],BD_Insumos!$B:$E,4),"")</f>
        <v/>
      </c>
      <c r="H6491" s="139"/>
      <c r="I6491" s="5" t="s">
        <v>457</v>
      </c>
      <c r="J6491" s="20" t="str">
        <f t="shared" si="101"/>
        <v/>
      </c>
      <c r="K6491" s="21">
        <f>IF(I6491&lt;&gt;"",SUMIF(Table1[Codigo_servico],A6491,Table1[Subtotal_insumo]),"")</f>
        <v>17.269112612889966</v>
      </c>
      <c r="L6491" s="17" t="str">
        <f>IF(Table1[[#This Row],[Ordem_insumos]]&lt;&gt;0,VLOOKUP(Table1[[#This Row],[Codigo_servico]],Preencher_Orcamento!$B:$D,3,FALSE)*Table1[[#This Row],[Qtde_insumo]],"")</f>
        <v/>
      </c>
      <c r="M6491" s="17" t="str">
        <f>IF(Table1[[#This Row],[Ordem_insumos]]&lt;&gt;0,VLOOKUP(Table1[[#This Row],[Codigo_servico]],Preencher_Orcamento!$B:$D,3,FALSE)*Table1[[#This Row],[Subtotal_insumo]],"")</f>
        <v/>
      </c>
    </row>
    <row r="6492" spans="1:13" x14ac:dyDescent="0.25">
      <c r="A6492" s="6">
        <v>98437</v>
      </c>
      <c r="B6492" s="126">
        <v>1</v>
      </c>
      <c r="C6492" s="133"/>
      <c r="D6492" s="134">
        <v>2044</v>
      </c>
      <c r="E6492" s="7" t="s">
        <v>2193</v>
      </c>
      <c r="F6492" s="8" t="s">
        <v>2140</v>
      </c>
      <c r="G6492" s="16">
        <f>IFERROR(VLOOKUP(Table1[[#This Row],[Codigo_insumo]],BD_Insumos!$B:$E,4),"")</f>
        <v>13.596734305430379</v>
      </c>
      <c r="H6492" s="140">
        <v>0.25</v>
      </c>
      <c r="I6492" s="9"/>
      <c r="J6492" s="22">
        <f t="shared" si="101"/>
        <v>3.3991835763575948</v>
      </c>
      <c r="K6492" s="22" t="str">
        <f>IF(I6492&lt;&gt;"",SUMIF(Table1[Codigo_servico],A6492,Table1[Subtotal_insumo]),"")</f>
        <v/>
      </c>
      <c r="L6492" s="16">
        <f>IF(Table1[[#This Row],[Ordem_insumos]]&lt;&gt;0,VLOOKUP(Table1[[#This Row],[Codigo_servico]],Preencher_Orcamento!$B:$D,3,FALSE)*Table1[[#This Row],[Qtde_insumo]],"")</f>
        <v>0</v>
      </c>
      <c r="M6492" s="16">
        <f>IF(Table1[[#This Row],[Ordem_insumos]]&lt;&gt;0,VLOOKUP(Table1[[#This Row],[Codigo_servico]],Preencher_Orcamento!$B:$D,3,FALSE)*Table1[[#This Row],[Subtotal_insumo]],"")</f>
        <v>0</v>
      </c>
    </row>
    <row r="6493" spans="1:13" x14ac:dyDescent="0.25">
      <c r="A6493" s="6">
        <v>98437</v>
      </c>
      <c r="B6493" s="126">
        <v>2</v>
      </c>
      <c r="C6493" s="133"/>
      <c r="D6493" s="134">
        <v>2041</v>
      </c>
      <c r="E6493" s="7" t="s">
        <v>2192</v>
      </c>
      <c r="F6493" s="8" t="s">
        <v>2140</v>
      </c>
      <c r="G6493" s="16">
        <f>IFERROR(VLOOKUP(Table1[[#This Row],[Codigo_insumo]],BD_Insumos!$B:$E,4),"")</f>
        <v>18.820516146129485</v>
      </c>
      <c r="H6493" s="140">
        <v>0.25</v>
      </c>
      <c r="I6493" s="9"/>
      <c r="J6493" s="22">
        <f t="shared" si="101"/>
        <v>4.7051290365323712</v>
      </c>
      <c r="K6493" s="22" t="str">
        <f>IF(I6493&lt;&gt;"",SUMIF(Table1[Codigo_servico],A6493,Table1[Subtotal_insumo]),"")</f>
        <v/>
      </c>
      <c r="L6493" s="16">
        <f>IF(Table1[[#This Row],[Ordem_insumos]]&lt;&gt;0,VLOOKUP(Table1[[#This Row],[Codigo_servico]],Preencher_Orcamento!$B:$D,3,FALSE)*Table1[[#This Row],[Qtde_insumo]],"")</f>
        <v>0</v>
      </c>
      <c r="M6493" s="16">
        <f>IF(Table1[[#This Row],[Ordem_insumos]]&lt;&gt;0,VLOOKUP(Table1[[#This Row],[Codigo_servico]],Preencher_Orcamento!$B:$D,3,FALSE)*Table1[[#This Row],[Subtotal_insumo]],"")</f>
        <v>0</v>
      </c>
    </row>
    <row r="6494" spans="1:13" ht="26.25" x14ac:dyDescent="0.25">
      <c r="A6494" s="6">
        <v>98437</v>
      </c>
      <c r="B6494" s="126">
        <v>3</v>
      </c>
      <c r="C6494" s="133"/>
      <c r="D6494" s="134">
        <v>54942</v>
      </c>
      <c r="E6494" s="7" t="s">
        <v>1303</v>
      </c>
      <c r="F6494" s="8" t="s">
        <v>457</v>
      </c>
      <c r="G6494" s="18">
        <f>IFERROR(VLOOKUP(Table1[[#This Row],[Codigo_insumo]],BD_Insumos!$B:$E,4),"")</f>
        <v>9.1647999999999996</v>
      </c>
      <c r="H6494" s="140">
        <v>1</v>
      </c>
      <c r="I6494" s="9"/>
      <c r="J6494" s="23">
        <f t="shared" si="101"/>
        <v>9.1647999999999996</v>
      </c>
      <c r="K6494" s="22" t="str">
        <f>IF(I6494&lt;&gt;"",SUMIF(Table1[Codigo_servico],A6494,Table1[Subtotal_insumo]),"")</f>
        <v/>
      </c>
      <c r="L6494" s="18">
        <f>IF(Table1[[#This Row],[Ordem_insumos]]&lt;&gt;0,VLOOKUP(Table1[[#This Row],[Codigo_servico]],Preencher_Orcamento!$B:$D,3,FALSE)*Table1[[#This Row],[Qtde_insumo]],"")</f>
        <v>0</v>
      </c>
      <c r="M6494" s="18">
        <f>IF(Table1[[#This Row],[Ordem_insumos]]&lt;&gt;0,VLOOKUP(Table1[[#This Row],[Codigo_servico]],Preencher_Orcamento!$B:$D,3,FALSE)*Table1[[#This Row],[Subtotal_insumo]],"")</f>
        <v>0</v>
      </c>
    </row>
    <row r="6495" spans="1:13" x14ac:dyDescent="0.25">
      <c r="A6495" s="3">
        <v>98440</v>
      </c>
      <c r="B6495" s="125">
        <v>0</v>
      </c>
      <c r="C6495" s="131" t="s">
        <v>3740</v>
      </c>
      <c r="D6495" s="132"/>
      <c r="E6495" s="4"/>
      <c r="F6495" s="4"/>
      <c r="G6495" s="17" t="str">
        <f>IFERROR(VLOOKUP(Table1[[#This Row],[Codigo_insumo]],BD_Insumos!$B:$E,4),"")</f>
        <v/>
      </c>
      <c r="H6495" s="139"/>
      <c r="I6495" s="5" t="s">
        <v>457</v>
      </c>
      <c r="J6495" s="20" t="str">
        <f t="shared" si="101"/>
        <v/>
      </c>
      <c r="K6495" s="21">
        <f>IF(I6495&lt;&gt;"",SUMIF(Table1[Codigo_servico],A6495,Table1[Subtotal_insumo]),"")</f>
        <v>23.564312612889964</v>
      </c>
      <c r="L6495" s="17" t="str">
        <f>IF(Table1[[#This Row],[Ordem_insumos]]&lt;&gt;0,VLOOKUP(Table1[[#This Row],[Codigo_servico]],Preencher_Orcamento!$B:$D,3,FALSE)*Table1[[#This Row],[Qtde_insumo]],"")</f>
        <v/>
      </c>
      <c r="M6495" s="17" t="str">
        <f>IF(Table1[[#This Row],[Ordem_insumos]]&lt;&gt;0,VLOOKUP(Table1[[#This Row],[Codigo_servico]],Preencher_Orcamento!$B:$D,3,FALSE)*Table1[[#This Row],[Subtotal_insumo]],"")</f>
        <v/>
      </c>
    </row>
    <row r="6496" spans="1:13" x14ac:dyDescent="0.25">
      <c r="A6496" s="6">
        <v>98440</v>
      </c>
      <c r="B6496" s="126">
        <v>1</v>
      </c>
      <c r="C6496" s="133"/>
      <c r="D6496" s="134">
        <v>2044</v>
      </c>
      <c r="E6496" s="7" t="s">
        <v>2193</v>
      </c>
      <c r="F6496" s="8" t="s">
        <v>2140</v>
      </c>
      <c r="G6496" s="16">
        <f>IFERROR(VLOOKUP(Table1[[#This Row],[Codigo_insumo]],BD_Insumos!$B:$E,4),"")</f>
        <v>13.596734305430379</v>
      </c>
      <c r="H6496" s="140">
        <v>0.25</v>
      </c>
      <c r="I6496" s="9"/>
      <c r="J6496" s="22">
        <f t="shared" si="101"/>
        <v>3.3991835763575948</v>
      </c>
      <c r="K6496" s="22" t="str">
        <f>IF(I6496&lt;&gt;"",SUMIF(Table1[Codigo_servico],A6496,Table1[Subtotal_insumo]),"")</f>
        <v/>
      </c>
      <c r="L6496" s="16">
        <f>IF(Table1[[#This Row],[Ordem_insumos]]&lt;&gt;0,VLOOKUP(Table1[[#This Row],[Codigo_servico]],Preencher_Orcamento!$B:$D,3,FALSE)*Table1[[#This Row],[Qtde_insumo]],"")</f>
        <v>0</v>
      </c>
      <c r="M6496" s="16">
        <f>IF(Table1[[#This Row],[Ordem_insumos]]&lt;&gt;0,VLOOKUP(Table1[[#This Row],[Codigo_servico]],Preencher_Orcamento!$B:$D,3,FALSE)*Table1[[#This Row],[Subtotal_insumo]],"")</f>
        <v>0</v>
      </c>
    </row>
    <row r="6497" spans="1:13" ht="26.25" x14ac:dyDescent="0.25">
      <c r="A6497" s="6">
        <v>98440</v>
      </c>
      <c r="B6497" s="126">
        <v>2</v>
      </c>
      <c r="C6497" s="133"/>
      <c r="D6497" s="134">
        <v>54944</v>
      </c>
      <c r="E6497" s="7" t="s">
        <v>1304</v>
      </c>
      <c r="F6497" s="8" t="s">
        <v>457</v>
      </c>
      <c r="G6497" s="16">
        <f>IFERROR(VLOOKUP(Table1[[#This Row],[Codigo_insumo]],BD_Insumos!$B:$E,4),"")</f>
        <v>15.46</v>
      </c>
      <c r="H6497" s="140">
        <v>1</v>
      </c>
      <c r="I6497" s="9"/>
      <c r="J6497" s="22">
        <f t="shared" si="101"/>
        <v>15.46</v>
      </c>
      <c r="K6497" s="22" t="str">
        <f>IF(I6497&lt;&gt;"",SUMIF(Table1[Codigo_servico],A6497,Table1[Subtotal_insumo]),"")</f>
        <v/>
      </c>
      <c r="L6497" s="16">
        <f>IF(Table1[[#This Row],[Ordem_insumos]]&lt;&gt;0,VLOOKUP(Table1[[#This Row],[Codigo_servico]],Preencher_Orcamento!$B:$D,3,FALSE)*Table1[[#This Row],[Qtde_insumo]],"")</f>
        <v>0</v>
      </c>
      <c r="M6497" s="16">
        <f>IF(Table1[[#This Row],[Ordem_insumos]]&lt;&gt;0,VLOOKUP(Table1[[#This Row],[Codigo_servico]],Preencher_Orcamento!$B:$D,3,FALSE)*Table1[[#This Row],[Subtotal_insumo]],"")</f>
        <v>0</v>
      </c>
    </row>
    <row r="6498" spans="1:13" x14ac:dyDescent="0.25">
      <c r="A6498" s="6">
        <v>98440</v>
      </c>
      <c r="B6498" s="126">
        <v>3</v>
      </c>
      <c r="C6498" s="133"/>
      <c r="D6498" s="134">
        <v>2041</v>
      </c>
      <c r="E6498" s="7" t="s">
        <v>2192</v>
      </c>
      <c r="F6498" s="8" t="s">
        <v>2140</v>
      </c>
      <c r="G6498" s="18">
        <f>IFERROR(VLOOKUP(Table1[[#This Row],[Codigo_insumo]],BD_Insumos!$B:$E,4),"")</f>
        <v>18.820516146129485</v>
      </c>
      <c r="H6498" s="140">
        <v>0.25</v>
      </c>
      <c r="I6498" s="9"/>
      <c r="J6498" s="23">
        <f t="shared" si="101"/>
        <v>4.7051290365323712</v>
      </c>
      <c r="K6498" s="22" t="str">
        <f>IF(I6498&lt;&gt;"",SUMIF(Table1[Codigo_servico],A6498,Table1[Subtotal_insumo]),"")</f>
        <v/>
      </c>
      <c r="L6498" s="18">
        <f>IF(Table1[[#This Row],[Ordem_insumos]]&lt;&gt;0,VLOOKUP(Table1[[#This Row],[Codigo_servico]],Preencher_Orcamento!$B:$D,3,FALSE)*Table1[[#This Row],[Qtde_insumo]],"")</f>
        <v>0</v>
      </c>
      <c r="M6498" s="18">
        <f>IF(Table1[[#This Row],[Ordem_insumos]]&lt;&gt;0,VLOOKUP(Table1[[#This Row],[Codigo_servico]],Preencher_Orcamento!$B:$D,3,FALSE)*Table1[[#This Row],[Subtotal_insumo]],"")</f>
        <v>0</v>
      </c>
    </row>
    <row r="6499" spans="1:13" x14ac:dyDescent="0.25">
      <c r="A6499" s="3">
        <v>98441</v>
      </c>
      <c r="B6499" s="125">
        <v>0</v>
      </c>
      <c r="C6499" s="131" t="s">
        <v>3741</v>
      </c>
      <c r="D6499" s="132"/>
      <c r="E6499" s="4"/>
      <c r="F6499" s="4"/>
      <c r="G6499" s="17" t="str">
        <f>IFERROR(VLOOKUP(Table1[[#This Row],[Codigo_insumo]],BD_Insumos!$B:$E,4),"")</f>
        <v/>
      </c>
      <c r="H6499" s="139"/>
      <c r="I6499" s="5" t="s">
        <v>457</v>
      </c>
      <c r="J6499" s="20" t="str">
        <f t="shared" si="101"/>
        <v/>
      </c>
      <c r="K6499" s="21">
        <f>IF(I6499&lt;&gt;"",SUMIF(Table1[Codigo_servico],A6499,Table1[Subtotal_insumo]),"")</f>
        <v>23.20117513546796</v>
      </c>
      <c r="L6499" s="17" t="str">
        <f>IF(Table1[[#This Row],[Ordem_insumos]]&lt;&gt;0,VLOOKUP(Table1[[#This Row],[Codigo_servico]],Preencher_Orcamento!$B:$D,3,FALSE)*Table1[[#This Row],[Qtde_insumo]],"")</f>
        <v/>
      </c>
      <c r="M6499" s="17" t="str">
        <f>IF(Table1[[#This Row],[Ordem_insumos]]&lt;&gt;0,VLOOKUP(Table1[[#This Row],[Codigo_servico]],Preencher_Orcamento!$B:$D,3,FALSE)*Table1[[#This Row],[Subtotal_insumo]],"")</f>
        <v/>
      </c>
    </row>
    <row r="6500" spans="1:13" x14ac:dyDescent="0.25">
      <c r="A6500" s="6">
        <v>98441</v>
      </c>
      <c r="B6500" s="126">
        <v>1</v>
      </c>
      <c r="C6500" s="133"/>
      <c r="D6500" s="134">
        <v>2044</v>
      </c>
      <c r="E6500" s="7" t="s">
        <v>2193</v>
      </c>
      <c r="F6500" s="8" t="s">
        <v>2140</v>
      </c>
      <c r="G6500" s="16">
        <f>IFERROR(VLOOKUP(Table1[[#This Row],[Codigo_insumo]],BD_Insumos!$B:$E,4),"")</f>
        <v>13.596734305430379</v>
      </c>
      <c r="H6500" s="140">
        <v>0.3</v>
      </c>
      <c r="I6500" s="9"/>
      <c r="J6500" s="22">
        <f t="shared" si="101"/>
        <v>4.0790202916291136</v>
      </c>
      <c r="K6500" s="22" t="str">
        <f>IF(I6500&lt;&gt;"",SUMIF(Table1[Codigo_servico],A6500,Table1[Subtotal_insumo]),"")</f>
        <v/>
      </c>
      <c r="L6500" s="16">
        <f>IF(Table1[[#This Row],[Ordem_insumos]]&lt;&gt;0,VLOOKUP(Table1[[#This Row],[Codigo_servico]],Preencher_Orcamento!$B:$D,3,FALSE)*Table1[[#This Row],[Qtde_insumo]],"")</f>
        <v>0</v>
      </c>
      <c r="M6500" s="16">
        <f>IF(Table1[[#This Row],[Ordem_insumos]]&lt;&gt;0,VLOOKUP(Table1[[#This Row],[Codigo_servico]],Preencher_Orcamento!$B:$D,3,FALSE)*Table1[[#This Row],[Subtotal_insumo]],"")</f>
        <v>0</v>
      </c>
    </row>
    <row r="6501" spans="1:13" x14ac:dyDescent="0.25">
      <c r="A6501" s="6">
        <v>98441</v>
      </c>
      <c r="B6501" s="126">
        <v>2</v>
      </c>
      <c r="C6501" s="133"/>
      <c r="D6501" s="134">
        <v>2041</v>
      </c>
      <c r="E6501" s="7" t="s">
        <v>2192</v>
      </c>
      <c r="F6501" s="8" t="s">
        <v>2140</v>
      </c>
      <c r="G6501" s="16">
        <f>IFERROR(VLOOKUP(Table1[[#This Row],[Codigo_insumo]],BD_Insumos!$B:$E,4),"")</f>
        <v>18.820516146129485</v>
      </c>
      <c r="H6501" s="140">
        <v>0.3</v>
      </c>
      <c r="I6501" s="9"/>
      <c r="J6501" s="22">
        <f t="shared" si="101"/>
        <v>5.6461548438388451</v>
      </c>
      <c r="K6501" s="22" t="str">
        <f>IF(I6501&lt;&gt;"",SUMIF(Table1[Codigo_servico],A6501,Table1[Subtotal_insumo]),"")</f>
        <v/>
      </c>
      <c r="L6501" s="16">
        <f>IF(Table1[[#This Row],[Ordem_insumos]]&lt;&gt;0,VLOOKUP(Table1[[#This Row],[Codigo_servico]],Preencher_Orcamento!$B:$D,3,FALSE)*Table1[[#This Row],[Qtde_insumo]],"")</f>
        <v>0</v>
      </c>
      <c r="M6501" s="16">
        <f>IF(Table1[[#This Row],[Ordem_insumos]]&lt;&gt;0,VLOOKUP(Table1[[#This Row],[Codigo_servico]],Preencher_Orcamento!$B:$D,3,FALSE)*Table1[[#This Row],[Subtotal_insumo]],"")</f>
        <v>0</v>
      </c>
    </row>
    <row r="6502" spans="1:13" ht="26.25" x14ac:dyDescent="0.25">
      <c r="A6502" s="6">
        <v>98441</v>
      </c>
      <c r="B6502" s="126">
        <v>3</v>
      </c>
      <c r="C6502" s="133"/>
      <c r="D6502" s="134">
        <v>54945</v>
      </c>
      <c r="E6502" s="7" t="s">
        <v>1305</v>
      </c>
      <c r="F6502" s="8" t="s">
        <v>457</v>
      </c>
      <c r="G6502" s="18">
        <f>IFERROR(VLOOKUP(Table1[[#This Row],[Codigo_insumo]],BD_Insumos!$B:$E,4),"")</f>
        <v>13.476000000000001</v>
      </c>
      <c r="H6502" s="140">
        <v>1</v>
      </c>
      <c r="I6502" s="9"/>
      <c r="J6502" s="23">
        <f t="shared" si="101"/>
        <v>13.476000000000001</v>
      </c>
      <c r="K6502" s="22" t="str">
        <f>IF(I6502&lt;&gt;"",SUMIF(Table1[Codigo_servico],A6502,Table1[Subtotal_insumo]),"")</f>
        <v/>
      </c>
      <c r="L6502" s="18">
        <f>IF(Table1[[#This Row],[Ordem_insumos]]&lt;&gt;0,VLOOKUP(Table1[[#This Row],[Codigo_servico]],Preencher_Orcamento!$B:$D,3,FALSE)*Table1[[#This Row],[Qtde_insumo]],"")</f>
        <v>0</v>
      </c>
      <c r="M6502" s="18">
        <f>IF(Table1[[#This Row],[Ordem_insumos]]&lt;&gt;0,VLOOKUP(Table1[[#This Row],[Codigo_servico]],Preencher_Orcamento!$B:$D,3,FALSE)*Table1[[#This Row],[Subtotal_insumo]],"")</f>
        <v>0</v>
      </c>
    </row>
    <row r="6503" spans="1:13" x14ac:dyDescent="0.25">
      <c r="A6503" s="3">
        <v>98442</v>
      </c>
      <c r="B6503" s="125">
        <v>0</v>
      </c>
      <c r="C6503" s="131" t="s">
        <v>3742</v>
      </c>
      <c r="D6503" s="132"/>
      <c r="E6503" s="4"/>
      <c r="F6503" s="4"/>
      <c r="G6503" s="17" t="str">
        <f>IFERROR(VLOOKUP(Table1[[#This Row],[Codigo_insumo]],BD_Insumos!$B:$E,4),"")</f>
        <v/>
      </c>
      <c r="H6503" s="139"/>
      <c r="I6503" s="5" t="s">
        <v>457</v>
      </c>
      <c r="J6503" s="20" t="str">
        <f t="shared" si="101"/>
        <v/>
      </c>
      <c r="K6503" s="21">
        <f>IF(I6503&lt;&gt;"",SUMIF(Table1[Codigo_servico],A6503,Table1[Subtotal_insumo]),"")</f>
        <v>23.210675135467959</v>
      </c>
      <c r="L6503" s="17" t="str">
        <f>IF(Table1[[#This Row],[Ordem_insumos]]&lt;&gt;0,VLOOKUP(Table1[[#This Row],[Codigo_servico]],Preencher_Orcamento!$B:$D,3,FALSE)*Table1[[#This Row],[Qtde_insumo]],"")</f>
        <v/>
      </c>
      <c r="M6503" s="17" t="str">
        <f>IF(Table1[[#This Row],[Ordem_insumos]]&lt;&gt;0,VLOOKUP(Table1[[#This Row],[Codigo_servico]],Preencher_Orcamento!$B:$D,3,FALSE)*Table1[[#This Row],[Subtotal_insumo]],"")</f>
        <v/>
      </c>
    </row>
    <row r="6504" spans="1:13" x14ac:dyDescent="0.25">
      <c r="A6504" s="6">
        <v>98442</v>
      </c>
      <c r="B6504" s="126">
        <v>1</v>
      </c>
      <c r="C6504" s="133"/>
      <c r="D6504" s="134">
        <v>2041</v>
      </c>
      <c r="E6504" s="7" t="s">
        <v>2192</v>
      </c>
      <c r="F6504" s="8" t="s">
        <v>2140</v>
      </c>
      <c r="G6504" s="16">
        <f>IFERROR(VLOOKUP(Table1[[#This Row],[Codigo_insumo]],BD_Insumos!$B:$E,4),"")</f>
        <v>18.820516146129485</v>
      </c>
      <c r="H6504" s="140">
        <v>0.3</v>
      </c>
      <c r="I6504" s="9"/>
      <c r="J6504" s="22">
        <f t="shared" si="101"/>
        <v>5.6461548438388451</v>
      </c>
      <c r="K6504" s="22" t="str">
        <f>IF(I6504&lt;&gt;"",SUMIF(Table1[Codigo_servico],A6504,Table1[Subtotal_insumo]),"")</f>
        <v/>
      </c>
      <c r="L6504" s="16">
        <f>IF(Table1[[#This Row],[Ordem_insumos]]&lt;&gt;0,VLOOKUP(Table1[[#This Row],[Codigo_servico]],Preencher_Orcamento!$B:$D,3,FALSE)*Table1[[#This Row],[Qtde_insumo]],"")</f>
        <v>0</v>
      </c>
      <c r="M6504" s="16">
        <f>IF(Table1[[#This Row],[Ordem_insumos]]&lt;&gt;0,VLOOKUP(Table1[[#This Row],[Codigo_servico]],Preencher_Orcamento!$B:$D,3,FALSE)*Table1[[#This Row],[Subtotal_insumo]],"")</f>
        <v>0</v>
      </c>
    </row>
    <row r="6505" spans="1:13" ht="26.25" x14ac:dyDescent="0.25">
      <c r="A6505" s="6">
        <v>98442</v>
      </c>
      <c r="B6505" s="126">
        <v>2</v>
      </c>
      <c r="C6505" s="133"/>
      <c r="D6505" s="134">
        <v>54946</v>
      </c>
      <c r="E6505" s="7" t="s">
        <v>1306</v>
      </c>
      <c r="F6505" s="8" t="s">
        <v>457</v>
      </c>
      <c r="G6505" s="16">
        <f>IFERROR(VLOOKUP(Table1[[#This Row],[Codigo_insumo]],BD_Insumos!$B:$E,4),"")</f>
        <v>13.4855</v>
      </c>
      <c r="H6505" s="140">
        <v>1</v>
      </c>
      <c r="I6505" s="9"/>
      <c r="J6505" s="22">
        <f t="shared" si="101"/>
        <v>13.4855</v>
      </c>
      <c r="K6505" s="22" t="str">
        <f>IF(I6505&lt;&gt;"",SUMIF(Table1[Codigo_servico],A6505,Table1[Subtotal_insumo]),"")</f>
        <v/>
      </c>
      <c r="L6505" s="16">
        <f>IF(Table1[[#This Row],[Ordem_insumos]]&lt;&gt;0,VLOOKUP(Table1[[#This Row],[Codigo_servico]],Preencher_Orcamento!$B:$D,3,FALSE)*Table1[[#This Row],[Qtde_insumo]],"")</f>
        <v>0</v>
      </c>
      <c r="M6505" s="16">
        <f>IF(Table1[[#This Row],[Ordem_insumos]]&lt;&gt;0,VLOOKUP(Table1[[#This Row],[Codigo_servico]],Preencher_Orcamento!$B:$D,3,FALSE)*Table1[[#This Row],[Subtotal_insumo]],"")</f>
        <v>0</v>
      </c>
    </row>
    <row r="6506" spans="1:13" x14ac:dyDescent="0.25">
      <c r="A6506" s="6">
        <v>98442</v>
      </c>
      <c r="B6506" s="126">
        <v>3</v>
      </c>
      <c r="C6506" s="133"/>
      <c r="D6506" s="134">
        <v>2044</v>
      </c>
      <c r="E6506" s="7" t="s">
        <v>2193</v>
      </c>
      <c r="F6506" s="8" t="s">
        <v>2140</v>
      </c>
      <c r="G6506" s="18">
        <f>IFERROR(VLOOKUP(Table1[[#This Row],[Codigo_insumo]],BD_Insumos!$B:$E,4),"")</f>
        <v>13.596734305430379</v>
      </c>
      <c r="H6506" s="140">
        <v>0.3</v>
      </c>
      <c r="I6506" s="9"/>
      <c r="J6506" s="23">
        <f t="shared" si="101"/>
        <v>4.0790202916291136</v>
      </c>
      <c r="K6506" s="22" t="str">
        <f>IF(I6506&lt;&gt;"",SUMIF(Table1[Codigo_servico],A6506,Table1[Subtotal_insumo]),"")</f>
        <v/>
      </c>
      <c r="L6506" s="18">
        <f>IF(Table1[[#This Row],[Ordem_insumos]]&lt;&gt;0,VLOOKUP(Table1[[#This Row],[Codigo_servico]],Preencher_Orcamento!$B:$D,3,FALSE)*Table1[[#This Row],[Qtde_insumo]],"")</f>
        <v>0</v>
      </c>
      <c r="M6506" s="18">
        <f>IF(Table1[[#This Row],[Ordem_insumos]]&lt;&gt;0,VLOOKUP(Table1[[#This Row],[Codigo_servico]],Preencher_Orcamento!$B:$D,3,FALSE)*Table1[[#This Row],[Subtotal_insumo]],"")</f>
        <v>0</v>
      </c>
    </row>
    <row r="6507" spans="1:13" x14ac:dyDescent="0.25">
      <c r="A6507" s="3">
        <v>98443</v>
      </c>
      <c r="B6507" s="125">
        <v>0</v>
      </c>
      <c r="C6507" s="131" t="s">
        <v>3743</v>
      </c>
      <c r="D6507" s="132"/>
      <c r="E6507" s="4"/>
      <c r="F6507" s="4"/>
      <c r="G6507" s="17" t="str">
        <f>IFERROR(VLOOKUP(Table1[[#This Row],[Codigo_insumo]],BD_Insumos!$B:$E,4),"")</f>
        <v/>
      </c>
      <c r="H6507" s="139"/>
      <c r="I6507" s="5" t="s">
        <v>457</v>
      </c>
      <c r="J6507" s="20" t="str">
        <f t="shared" si="101"/>
        <v/>
      </c>
      <c r="K6507" s="21">
        <f>IF(I6507&lt;&gt;"",SUMIF(Table1[Codigo_servico],A6507,Table1[Subtotal_insumo]),"")</f>
        <v>28.021600180623949</v>
      </c>
      <c r="L6507" s="17" t="str">
        <f>IF(Table1[[#This Row],[Ordem_insumos]]&lt;&gt;0,VLOOKUP(Table1[[#This Row],[Codigo_servico]],Preencher_Orcamento!$B:$D,3,FALSE)*Table1[[#This Row],[Qtde_insumo]],"")</f>
        <v/>
      </c>
      <c r="M6507" s="17" t="str">
        <f>IF(Table1[[#This Row],[Ordem_insumos]]&lt;&gt;0,VLOOKUP(Table1[[#This Row],[Codigo_servico]],Preencher_Orcamento!$B:$D,3,FALSE)*Table1[[#This Row],[Subtotal_insumo]],"")</f>
        <v/>
      </c>
    </row>
    <row r="6508" spans="1:13" x14ac:dyDescent="0.25">
      <c r="A6508" s="6">
        <v>98443</v>
      </c>
      <c r="B6508" s="126">
        <v>1</v>
      </c>
      <c r="C6508" s="133"/>
      <c r="D6508" s="134">
        <v>2041</v>
      </c>
      <c r="E6508" s="7" t="s">
        <v>2192</v>
      </c>
      <c r="F6508" s="8" t="s">
        <v>2140</v>
      </c>
      <c r="G6508" s="16">
        <f>IFERROR(VLOOKUP(Table1[[#This Row],[Codigo_insumo]],BD_Insumos!$B:$E,4),"")</f>
        <v>18.820516146129485</v>
      </c>
      <c r="H6508" s="140">
        <v>0.4</v>
      </c>
      <c r="I6508" s="9"/>
      <c r="J6508" s="22">
        <f t="shared" si="101"/>
        <v>7.5282064584517947</v>
      </c>
      <c r="K6508" s="22" t="str">
        <f>IF(I6508&lt;&gt;"",SUMIF(Table1[Codigo_servico],A6508,Table1[Subtotal_insumo]),"")</f>
        <v/>
      </c>
      <c r="L6508" s="16">
        <f>IF(Table1[[#This Row],[Ordem_insumos]]&lt;&gt;0,VLOOKUP(Table1[[#This Row],[Codigo_servico]],Preencher_Orcamento!$B:$D,3,FALSE)*Table1[[#This Row],[Qtde_insumo]],"")</f>
        <v>0</v>
      </c>
      <c r="M6508" s="16">
        <f>IF(Table1[[#This Row],[Ordem_insumos]]&lt;&gt;0,VLOOKUP(Table1[[#This Row],[Codigo_servico]],Preencher_Orcamento!$B:$D,3,FALSE)*Table1[[#This Row],[Subtotal_insumo]],"")</f>
        <v>0</v>
      </c>
    </row>
    <row r="6509" spans="1:13" ht="26.25" x14ac:dyDescent="0.25">
      <c r="A6509" s="6">
        <v>98443</v>
      </c>
      <c r="B6509" s="126">
        <v>2</v>
      </c>
      <c r="C6509" s="133"/>
      <c r="D6509" s="134">
        <v>54949</v>
      </c>
      <c r="E6509" s="7" t="s">
        <v>1307</v>
      </c>
      <c r="F6509" s="8" t="s">
        <v>457</v>
      </c>
      <c r="G6509" s="16">
        <f>IFERROR(VLOOKUP(Table1[[#This Row],[Codigo_insumo]],BD_Insumos!$B:$E,4),"")</f>
        <v>15.0547</v>
      </c>
      <c r="H6509" s="140">
        <v>1</v>
      </c>
      <c r="I6509" s="9"/>
      <c r="J6509" s="22">
        <f t="shared" si="101"/>
        <v>15.0547</v>
      </c>
      <c r="K6509" s="22" t="str">
        <f>IF(I6509&lt;&gt;"",SUMIF(Table1[Codigo_servico],A6509,Table1[Subtotal_insumo]),"")</f>
        <v/>
      </c>
      <c r="L6509" s="16">
        <f>IF(Table1[[#This Row],[Ordem_insumos]]&lt;&gt;0,VLOOKUP(Table1[[#This Row],[Codigo_servico]],Preencher_Orcamento!$B:$D,3,FALSE)*Table1[[#This Row],[Qtde_insumo]],"")</f>
        <v>0</v>
      </c>
      <c r="M6509" s="16">
        <f>IF(Table1[[#This Row],[Ordem_insumos]]&lt;&gt;0,VLOOKUP(Table1[[#This Row],[Codigo_servico]],Preencher_Orcamento!$B:$D,3,FALSE)*Table1[[#This Row],[Subtotal_insumo]],"")</f>
        <v>0</v>
      </c>
    </row>
    <row r="6510" spans="1:13" x14ac:dyDescent="0.25">
      <c r="A6510" s="6">
        <v>98443</v>
      </c>
      <c r="B6510" s="126">
        <v>3</v>
      </c>
      <c r="C6510" s="133"/>
      <c r="D6510" s="134">
        <v>2044</v>
      </c>
      <c r="E6510" s="7" t="s">
        <v>2193</v>
      </c>
      <c r="F6510" s="8" t="s">
        <v>2140</v>
      </c>
      <c r="G6510" s="18">
        <f>IFERROR(VLOOKUP(Table1[[#This Row],[Codigo_insumo]],BD_Insumos!$B:$E,4),"")</f>
        <v>13.596734305430379</v>
      </c>
      <c r="H6510" s="140">
        <v>0.4</v>
      </c>
      <c r="I6510" s="9"/>
      <c r="J6510" s="23">
        <f t="shared" si="101"/>
        <v>5.4386937221721521</v>
      </c>
      <c r="K6510" s="22" t="str">
        <f>IF(I6510&lt;&gt;"",SUMIF(Table1[Codigo_servico],A6510,Table1[Subtotal_insumo]),"")</f>
        <v/>
      </c>
      <c r="L6510" s="18">
        <f>IF(Table1[[#This Row],[Ordem_insumos]]&lt;&gt;0,VLOOKUP(Table1[[#This Row],[Codigo_servico]],Preencher_Orcamento!$B:$D,3,FALSE)*Table1[[#This Row],[Qtde_insumo]],"")</f>
        <v>0</v>
      </c>
      <c r="M6510" s="18">
        <f>IF(Table1[[#This Row],[Ordem_insumos]]&lt;&gt;0,VLOOKUP(Table1[[#This Row],[Codigo_servico]],Preencher_Orcamento!$B:$D,3,FALSE)*Table1[[#This Row],[Subtotal_insumo]],"")</f>
        <v>0</v>
      </c>
    </row>
    <row r="6511" spans="1:13" x14ac:dyDescent="0.25">
      <c r="A6511" s="3">
        <v>98445</v>
      </c>
      <c r="B6511" s="125">
        <v>0</v>
      </c>
      <c r="C6511" s="131" t="s">
        <v>3744</v>
      </c>
      <c r="D6511" s="132"/>
      <c r="E6511" s="4"/>
      <c r="F6511" s="4"/>
      <c r="G6511" s="17" t="str">
        <f>IFERROR(VLOOKUP(Table1[[#This Row],[Codigo_insumo]],BD_Insumos!$B:$E,4),"")</f>
        <v/>
      </c>
      <c r="H6511" s="139"/>
      <c r="I6511" s="5" t="s">
        <v>457</v>
      </c>
      <c r="J6511" s="20" t="str">
        <f t="shared" si="101"/>
        <v/>
      </c>
      <c r="K6511" s="21">
        <f>IF(I6511&lt;&gt;"",SUMIF(Table1[Codigo_servico],A6511,Table1[Subtotal_insumo]),"")</f>
        <v>27.727400361247895</v>
      </c>
      <c r="L6511" s="17" t="str">
        <f>IF(Table1[[#This Row],[Ordem_insumos]]&lt;&gt;0,VLOOKUP(Table1[[#This Row],[Codigo_servico]],Preencher_Orcamento!$B:$D,3,FALSE)*Table1[[#This Row],[Qtde_insumo]],"")</f>
        <v/>
      </c>
      <c r="M6511" s="17" t="str">
        <f>IF(Table1[[#This Row],[Ordem_insumos]]&lt;&gt;0,VLOOKUP(Table1[[#This Row],[Codigo_servico]],Preencher_Orcamento!$B:$D,3,FALSE)*Table1[[#This Row],[Subtotal_insumo]],"")</f>
        <v/>
      </c>
    </row>
    <row r="6512" spans="1:13" x14ac:dyDescent="0.25">
      <c r="A6512" s="6">
        <v>98445</v>
      </c>
      <c r="B6512" s="126">
        <v>1</v>
      </c>
      <c r="C6512" s="133"/>
      <c r="D6512" s="134">
        <v>2041</v>
      </c>
      <c r="E6512" s="7" t="s">
        <v>2192</v>
      </c>
      <c r="F6512" s="8" t="s">
        <v>2140</v>
      </c>
      <c r="G6512" s="16">
        <f>IFERROR(VLOOKUP(Table1[[#This Row],[Codigo_insumo]],BD_Insumos!$B:$E,4),"")</f>
        <v>18.820516146129485</v>
      </c>
      <c r="H6512" s="140">
        <v>0.8</v>
      </c>
      <c r="I6512" s="9"/>
      <c r="J6512" s="22">
        <f t="shared" si="101"/>
        <v>15.056412916903589</v>
      </c>
      <c r="K6512" s="22" t="str">
        <f>IF(I6512&lt;&gt;"",SUMIF(Table1[Codigo_servico],A6512,Table1[Subtotal_insumo]),"")</f>
        <v/>
      </c>
      <c r="L6512" s="16">
        <f>IF(Table1[[#This Row],[Ordem_insumos]]&lt;&gt;0,VLOOKUP(Table1[[#This Row],[Codigo_servico]],Preencher_Orcamento!$B:$D,3,FALSE)*Table1[[#This Row],[Qtde_insumo]],"")</f>
        <v>0</v>
      </c>
      <c r="M6512" s="16">
        <f>IF(Table1[[#This Row],[Ordem_insumos]]&lt;&gt;0,VLOOKUP(Table1[[#This Row],[Codigo_servico]],Preencher_Orcamento!$B:$D,3,FALSE)*Table1[[#This Row],[Subtotal_insumo]],"")</f>
        <v>0</v>
      </c>
    </row>
    <row r="6513" spans="1:13" ht="26.25" x14ac:dyDescent="0.25">
      <c r="A6513" s="6">
        <v>98445</v>
      </c>
      <c r="B6513" s="126">
        <v>2</v>
      </c>
      <c r="C6513" s="133"/>
      <c r="D6513" s="134">
        <v>54950</v>
      </c>
      <c r="E6513" s="7" t="s">
        <v>1308</v>
      </c>
      <c r="F6513" s="8" t="s">
        <v>457</v>
      </c>
      <c r="G6513" s="16">
        <f>IFERROR(VLOOKUP(Table1[[#This Row],[Codigo_insumo]],BD_Insumos!$B:$E,4),"")</f>
        <v>1.7936000000000001</v>
      </c>
      <c r="H6513" s="140">
        <v>1</v>
      </c>
      <c r="I6513" s="9"/>
      <c r="J6513" s="22">
        <f t="shared" si="101"/>
        <v>1.7936000000000001</v>
      </c>
      <c r="K6513" s="22" t="str">
        <f>IF(I6513&lt;&gt;"",SUMIF(Table1[Codigo_servico],A6513,Table1[Subtotal_insumo]),"")</f>
        <v/>
      </c>
      <c r="L6513" s="16">
        <f>IF(Table1[[#This Row],[Ordem_insumos]]&lt;&gt;0,VLOOKUP(Table1[[#This Row],[Codigo_servico]],Preencher_Orcamento!$B:$D,3,FALSE)*Table1[[#This Row],[Qtde_insumo]],"")</f>
        <v>0</v>
      </c>
      <c r="M6513" s="16">
        <f>IF(Table1[[#This Row],[Ordem_insumos]]&lt;&gt;0,VLOOKUP(Table1[[#This Row],[Codigo_servico]],Preencher_Orcamento!$B:$D,3,FALSE)*Table1[[#This Row],[Subtotal_insumo]],"")</f>
        <v>0</v>
      </c>
    </row>
    <row r="6514" spans="1:13" x14ac:dyDescent="0.25">
      <c r="A6514" s="6">
        <v>98445</v>
      </c>
      <c r="B6514" s="126">
        <v>3</v>
      </c>
      <c r="C6514" s="133"/>
      <c r="D6514" s="134">
        <v>2044</v>
      </c>
      <c r="E6514" s="7" t="s">
        <v>2193</v>
      </c>
      <c r="F6514" s="8" t="s">
        <v>2140</v>
      </c>
      <c r="G6514" s="18">
        <f>IFERROR(VLOOKUP(Table1[[#This Row],[Codigo_insumo]],BD_Insumos!$B:$E,4),"")</f>
        <v>13.596734305430379</v>
      </c>
      <c r="H6514" s="140">
        <v>0.8</v>
      </c>
      <c r="I6514" s="9"/>
      <c r="J6514" s="23">
        <f t="shared" si="101"/>
        <v>10.877387444344304</v>
      </c>
      <c r="K6514" s="22" t="str">
        <f>IF(I6514&lt;&gt;"",SUMIF(Table1[Codigo_servico],A6514,Table1[Subtotal_insumo]),"")</f>
        <v/>
      </c>
      <c r="L6514" s="18">
        <f>IF(Table1[[#This Row],[Ordem_insumos]]&lt;&gt;0,VLOOKUP(Table1[[#This Row],[Codigo_servico]],Preencher_Orcamento!$B:$D,3,FALSE)*Table1[[#This Row],[Qtde_insumo]],"")</f>
        <v>0</v>
      </c>
      <c r="M6514" s="18">
        <f>IF(Table1[[#This Row],[Ordem_insumos]]&lt;&gt;0,VLOOKUP(Table1[[#This Row],[Codigo_servico]],Preencher_Orcamento!$B:$D,3,FALSE)*Table1[[#This Row],[Subtotal_insumo]],"")</f>
        <v>0</v>
      </c>
    </row>
    <row r="6515" spans="1:13" x14ac:dyDescent="0.25">
      <c r="A6515" s="3">
        <v>98457</v>
      </c>
      <c r="B6515" s="125">
        <v>0</v>
      </c>
      <c r="C6515" s="131" t="s">
        <v>3745</v>
      </c>
      <c r="D6515" s="132"/>
      <c r="E6515" s="4"/>
      <c r="F6515" s="4"/>
      <c r="G6515" s="17" t="str">
        <f>IFERROR(VLOOKUP(Table1[[#This Row],[Codigo_insumo]],BD_Insumos!$B:$E,4),"")</f>
        <v/>
      </c>
      <c r="H6515" s="139"/>
      <c r="I6515" s="5" t="s">
        <v>457</v>
      </c>
      <c r="J6515" s="20" t="str">
        <f t="shared" si="101"/>
        <v/>
      </c>
      <c r="K6515" s="21">
        <f>IF(I6515&lt;&gt;"",SUMIF(Table1[Codigo_servico],A6515,Table1[Subtotal_insumo]),"")</f>
        <v>4.3489250451559869</v>
      </c>
      <c r="L6515" s="17" t="str">
        <f>IF(Table1[[#This Row],[Ordem_insumos]]&lt;&gt;0,VLOOKUP(Table1[[#This Row],[Codigo_servico]],Preencher_Orcamento!$B:$D,3,FALSE)*Table1[[#This Row],[Qtde_insumo]],"")</f>
        <v/>
      </c>
      <c r="M6515" s="17" t="str">
        <f>IF(Table1[[#This Row],[Ordem_insumos]]&lt;&gt;0,VLOOKUP(Table1[[#This Row],[Codigo_servico]],Preencher_Orcamento!$B:$D,3,FALSE)*Table1[[#This Row],[Subtotal_insumo]],"")</f>
        <v/>
      </c>
    </row>
    <row r="6516" spans="1:13" x14ac:dyDescent="0.25">
      <c r="A6516" s="6">
        <v>98457</v>
      </c>
      <c r="B6516" s="126">
        <v>1</v>
      </c>
      <c r="C6516" s="133"/>
      <c r="D6516" s="134">
        <v>2041</v>
      </c>
      <c r="E6516" s="7" t="s">
        <v>2192</v>
      </c>
      <c r="F6516" s="8" t="s">
        <v>2140</v>
      </c>
      <c r="G6516" s="16">
        <f>IFERROR(VLOOKUP(Table1[[#This Row],[Codigo_insumo]],BD_Insumos!$B:$E,4),"")</f>
        <v>18.820516146129485</v>
      </c>
      <c r="H6516" s="140">
        <v>0.1</v>
      </c>
      <c r="I6516" s="9"/>
      <c r="J6516" s="22">
        <f t="shared" si="101"/>
        <v>1.8820516146129487</v>
      </c>
      <c r="K6516" s="22" t="str">
        <f>IF(I6516&lt;&gt;"",SUMIF(Table1[Codigo_servico],A6516,Table1[Subtotal_insumo]),"")</f>
        <v/>
      </c>
      <c r="L6516" s="16">
        <f>IF(Table1[[#This Row],[Ordem_insumos]]&lt;&gt;0,VLOOKUP(Table1[[#This Row],[Codigo_servico]],Preencher_Orcamento!$B:$D,3,FALSE)*Table1[[#This Row],[Qtde_insumo]],"")</f>
        <v>0</v>
      </c>
      <c r="M6516" s="16">
        <f>IF(Table1[[#This Row],[Ordem_insumos]]&lt;&gt;0,VLOOKUP(Table1[[#This Row],[Codigo_servico]],Preencher_Orcamento!$B:$D,3,FALSE)*Table1[[#This Row],[Subtotal_insumo]],"")</f>
        <v>0</v>
      </c>
    </row>
    <row r="6517" spans="1:13" x14ac:dyDescent="0.25">
      <c r="A6517" s="6">
        <v>98457</v>
      </c>
      <c r="B6517" s="126">
        <v>2</v>
      </c>
      <c r="C6517" s="133"/>
      <c r="D6517" s="134">
        <v>2044</v>
      </c>
      <c r="E6517" s="7" t="s">
        <v>2193</v>
      </c>
      <c r="F6517" s="8" t="s">
        <v>2140</v>
      </c>
      <c r="G6517" s="16">
        <f>IFERROR(VLOOKUP(Table1[[#This Row],[Codigo_insumo]],BD_Insumos!$B:$E,4),"")</f>
        <v>13.596734305430379</v>
      </c>
      <c r="H6517" s="140">
        <v>0.1</v>
      </c>
      <c r="I6517" s="9"/>
      <c r="J6517" s="22">
        <f t="shared" si="101"/>
        <v>1.359673430543038</v>
      </c>
      <c r="K6517" s="22" t="str">
        <f>IF(I6517&lt;&gt;"",SUMIF(Table1[Codigo_servico],A6517,Table1[Subtotal_insumo]),"")</f>
        <v/>
      </c>
      <c r="L6517" s="16">
        <f>IF(Table1[[#This Row],[Ordem_insumos]]&lt;&gt;0,VLOOKUP(Table1[[#This Row],[Codigo_servico]],Preencher_Orcamento!$B:$D,3,FALSE)*Table1[[#This Row],[Qtde_insumo]],"")</f>
        <v>0</v>
      </c>
      <c r="M6517" s="16">
        <f>IF(Table1[[#This Row],[Ordem_insumos]]&lt;&gt;0,VLOOKUP(Table1[[#This Row],[Codigo_servico]],Preencher_Orcamento!$B:$D,3,FALSE)*Table1[[#This Row],[Subtotal_insumo]],"")</f>
        <v>0</v>
      </c>
    </row>
    <row r="6518" spans="1:13" ht="26.25" x14ac:dyDescent="0.25">
      <c r="A6518" s="6">
        <v>98457</v>
      </c>
      <c r="B6518" s="126">
        <v>3</v>
      </c>
      <c r="C6518" s="133"/>
      <c r="D6518" s="134">
        <v>54965</v>
      </c>
      <c r="E6518" s="7" t="s">
        <v>1310</v>
      </c>
      <c r="F6518" s="8" t="s">
        <v>457</v>
      </c>
      <c r="G6518" s="18">
        <f>IFERROR(VLOOKUP(Table1[[#This Row],[Codigo_insumo]],BD_Insumos!$B:$E,4),"")</f>
        <v>1.1072</v>
      </c>
      <c r="H6518" s="140">
        <v>1</v>
      </c>
      <c r="I6518" s="9"/>
      <c r="J6518" s="23">
        <f t="shared" si="101"/>
        <v>1.1072</v>
      </c>
      <c r="K6518" s="22" t="str">
        <f>IF(I6518&lt;&gt;"",SUMIF(Table1[Codigo_servico],A6518,Table1[Subtotal_insumo]),"")</f>
        <v/>
      </c>
      <c r="L6518" s="18">
        <f>IF(Table1[[#This Row],[Ordem_insumos]]&lt;&gt;0,VLOOKUP(Table1[[#This Row],[Codigo_servico]],Preencher_Orcamento!$B:$D,3,FALSE)*Table1[[#This Row],[Qtde_insumo]],"")</f>
        <v>0</v>
      </c>
      <c r="M6518" s="18">
        <f>IF(Table1[[#This Row],[Ordem_insumos]]&lt;&gt;0,VLOOKUP(Table1[[#This Row],[Codigo_servico]],Preencher_Orcamento!$B:$D,3,FALSE)*Table1[[#This Row],[Subtotal_insumo]],"")</f>
        <v>0</v>
      </c>
    </row>
    <row r="6519" spans="1:13" x14ac:dyDescent="0.25">
      <c r="A6519" s="3">
        <v>98462</v>
      </c>
      <c r="B6519" s="125">
        <v>0</v>
      </c>
      <c r="C6519" s="131" t="s">
        <v>3746</v>
      </c>
      <c r="D6519" s="132"/>
      <c r="E6519" s="4"/>
      <c r="F6519" s="4"/>
      <c r="G6519" s="17" t="str">
        <f>IFERROR(VLOOKUP(Table1[[#This Row],[Codigo_insumo]],BD_Insumos!$B:$E,4),"")</f>
        <v/>
      </c>
      <c r="H6519" s="139"/>
      <c r="I6519" s="5" t="s">
        <v>5</v>
      </c>
      <c r="J6519" s="20" t="str">
        <f t="shared" si="101"/>
        <v/>
      </c>
      <c r="K6519" s="21">
        <f>IF(I6519&lt;&gt;"",SUMIF(Table1[Codigo_servico],A6519,Table1[Subtotal_insumo]),"")</f>
        <v>28.627810361247896</v>
      </c>
      <c r="L6519" s="17" t="str">
        <f>IF(Table1[[#This Row],[Ordem_insumos]]&lt;&gt;0,VLOOKUP(Table1[[#This Row],[Codigo_servico]],Preencher_Orcamento!$B:$D,3,FALSE)*Table1[[#This Row],[Qtde_insumo]],"")</f>
        <v/>
      </c>
      <c r="M6519" s="17" t="str">
        <f>IF(Table1[[#This Row],[Ordem_insumos]]&lt;&gt;0,VLOOKUP(Table1[[#This Row],[Codigo_servico]],Preencher_Orcamento!$B:$D,3,FALSE)*Table1[[#This Row],[Subtotal_insumo]],"")</f>
        <v/>
      </c>
    </row>
    <row r="6520" spans="1:13" x14ac:dyDescent="0.25">
      <c r="A6520" s="6">
        <v>98462</v>
      </c>
      <c r="B6520" s="126">
        <v>1</v>
      </c>
      <c r="C6520" s="133"/>
      <c r="D6520" s="134">
        <v>2044</v>
      </c>
      <c r="E6520" s="7" t="s">
        <v>2193</v>
      </c>
      <c r="F6520" s="8" t="s">
        <v>2140</v>
      </c>
      <c r="G6520" s="16">
        <f>IFERROR(VLOOKUP(Table1[[#This Row],[Codigo_insumo]],BD_Insumos!$B:$E,4),"")</f>
        <v>13.596734305430379</v>
      </c>
      <c r="H6520" s="140">
        <v>0.8</v>
      </c>
      <c r="I6520" s="9"/>
      <c r="J6520" s="22">
        <f t="shared" si="101"/>
        <v>10.877387444344304</v>
      </c>
      <c r="K6520" s="22" t="str">
        <f>IF(I6520&lt;&gt;"",SUMIF(Table1[Codigo_servico],A6520,Table1[Subtotal_insumo]),"")</f>
        <v/>
      </c>
      <c r="L6520" s="16">
        <f>IF(Table1[[#This Row],[Ordem_insumos]]&lt;&gt;0,VLOOKUP(Table1[[#This Row],[Codigo_servico]],Preencher_Orcamento!$B:$D,3,FALSE)*Table1[[#This Row],[Qtde_insumo]],"")</f>
        <v>0</v>
      </c>
      <c r="M6520" s="16">
        <f>IF(Table1[[#This Row],[Ordem_insumos]]&lt;&gt;0,VLOOKUP(Table1[[#This Row],[Codigo_servico]],Preencher_Orcamento!$B:$D,3,FALSE)*Table1[[#This Row],[Subtotal_insumo]],"")</f>
        <v>0</v>
      </c>
    </row>
    <row r="6521" spans="1:13" x14ac:dyDescent="0.25">
      <c r="A6521" s="6">
        <v>98462</v>
      </c>
      <c r="B6521" s="126">
        <v>2</v>
      </c>
      <c r="C6521" s="133"/>
      <c r="D6521" s="134">
        <v>2041</v>
      </c>
      <c r="E6521" s="7" t="s">
        <v>2192</v>
      </c>
      <c r="F6521" s="8" t="s">
        <v>2140</v>
      </c>
      <c r="G6521" s="16">
        <f>IFERROR(VLOOKUP(Table1[[#This Row],[Codigo_insumo]],BD_Insumos!$B:$E,4),"")</f>
        <v>18.820516146129485</v>
      </c>
      <c r="H6521" s="140">
        <v>0.8</v>
      </c>
      <c r="I6521" s="9"/>
      <c r="J6521" s="22">
        <f t="shared" si="101"/>
        <v>15.056412916903589</v>
      </c>
      <c r="K6521" s="22" t="str">
        <f>IF(I6521&lt;&gt;"",SUMIF(Table1[Codigo_servico],A6521,Table1[Subtotal_insumo]),"")</f>
        <v/>
      </c>
      <c r="L6521" s="16">
        <f>IF(Table1[[#This Row],[Ordem_insumos]]&lt;&gt;0,VLOOKUP(Table1[[#This Row],[Codigo_servico]],Preencher_Orcamento!$B:$D,3,FALSE)*Table1[[#This Row],[Qtde_insumo]],"")</f>
        <v>0</v>
      </c>
      <c r="M6521" s="16">
        <f>IF(Table1[[#This Row],[Ordem_insumos]]&lt;&gt;0,VLOOKUP(Table1[[#This Row],[Codigo_servico]],Preencher_Orcamento!$B:$D,3,FALSE)*Table1[[#This Row],[Subtotal_insumo]],"")</f>
        <v>0</v>
      </c>
    </row>
    <row r="6522" spans="1:13" ht="26.25" x14ac:dyDescent="0.25">
      <c r="A6522" s="6">
        <v>98462</v>
      </c>
      <c r="B6522" s="126">
        <v>3</v>
      </c>
      <c r="C6522" s="133"/>
      <c r="D6522" s="134">
        <v>54952</v>
      </c>
      <c r="E6522" s="7" t="s">
        <v>1309</v>
      </c>
      <c r="F6522" s="8" t="s">
        <v>5</v>
      </c>
      <c r="G6522" s="18">
        <f>IFERROR(VLOOKUP(Table1[[#This Row],[Codigo_insumo]],BD_Insumos!$B:$E,4),"")</f>
        <v>2.4491000000000001</v>
      </c>
      <c r="H6522" s="140">
        <v>1.1000000000000001</v>
      </c>
      <c r="I6522" s="9"/>
      <c r="J6522" s="23">
        <f t="shared" si="101"/>
        <v>2.6940100000000005</v>
      </c>
      <c r="K6522" s="22" t="str">
        <f>IF(I6522&lt;&gt;"",SUMIF(Table1[Codigo_servico],A6522,Table1[Subtotal_insumo]),"")</f>
        <v/>
      </c>
      <c r="L6522" s="18">
        <f>IF(Table1[[#This Row],[Ordem_insumos]]&lt;&gt;0,VLOOKUP(Table1[[#This Row],[Codigo_servico]],Preencher_Orcamento!$B:$D,3,FALSE)*Table1[[#This Row],[Qtde_insumo]],"")</f>
        <v>0</v>
      </c>
      <c r="M6522" s="18">
        <f>IF(Table1[[#This Row],[Ordem_insumos]]&lt;&gt;0,VLOOKUP(Table1[[#This Row],[Codigo_servico]],Preencher_Orcamento!$B:$D,3,FALSE)*Table1[[#This Row],[Subtotal_insumo]],"")</f>
        <v>0</v>
      </c>
    </row>
    <row r="6523" spans="1:13" x14ac:dyDescent="0.25">
      <c r="A6523" s="3">
        <v>98510</v>
      </c>
      <c r="B6523" s="125">
        <v>0</v>
      </c>
      <c r="C6523" s="131" t="s">
        <v>3747</v>
      </c>
      <c r="D6523" s="132"/>
      <c r="E6523" s="4"/>
      <c r="F6523" s="4"/>
      <c r="G6523" s="17" t="str">
        <f>IFERROR(VLOOKUP(Table1[[#This Row],[Codigo_insumo]],BD_Insumos!$B:$E,4),"")</f>
        <v/>
      </c>
      <c r="H6523" s="139"/>
      <c r="I6523" s="5" t="s">
        <v>457</v>
      </c>
      <c r="J6523" s="20" t="str">
        <f t="shared" si="101"/>
        <v/>
      </c>
      <c r="K6523" s="21">
        <f>IF(I6523&lt;&gt;"",SUMIF(Table1[Codigo_servico],A6523,Table1[Subtotal_insumo]),"")</f>
        <v>79.682550451559877</v>
      </c>
      <c r="L6523" s="17" t="str">
        <f>IF(Table1[[#This Row],[Ordem_insumos]]&lt;&gt;0,VLOOKUP(Table1[[#This Row],[Codigo_servico]],Preencher_Orcamento!$B:$D,3,FALSE)*Table1[[#This Row],[Qtde_insumo]],"")</f>
        <v/>
      </c>
      <c r="M6523" s="17" t="str">
        <f>IF(Table1[[#This Row],[Ordem_insumos]]&lt;&gt;0,VLOOKUP(Table1[[#This Row],[Codigo_servico]],Preencher_Orcamento!$B:$D,3,FALSE)*Table1[[#This Row],[Subtotal_insumo]],"")</f>
        <v/>
      </c>
    </row>
    <row r="6524" spans="1:13" x14ac:dyDescent="0.25">
      <c r="A6524" s="6">
        <v>98510</v>
      </c>
      <c r="B6524" s="126">
        <v>1</v>
      </c>
      <c r="C6524" s="133"/>
      <c r="D6524" s="134">
        <v>2044</v>
      </c>
      <c r="E6524" s="7" t="s">
        <v>2193</v>
      </c>
      <c r="F6524" s="8" t="s">
        <v>2140</v>
      </c>
      <c r="G6524" s="16">
        <f>IFERROR(VLOOKUP(Table1[[#This Row],[Codigo_insumo]],BD_Insumos!$B:$E,4),"")</f>
        <v>13.596734305430379</v>
      </c>
      <c r="H6524" s="140">
        <v>1</v>
      </c>
      <c r="I6524" s="9"/>
      <c r="J6524" s="22">
        <f t="shared" si="101"/>
        <v>13.596734305430379</v>
      </c>
      <c r="K6524" s="22" t="str">
        <f>IF(I6524&lt;&gt;"",SUMIF(Table1[Codigo_servico],A6524,Table1[Subtotal_insumo]),"")</f>
        <v/>
      </c>
      <c r="L6524" s="16">
        <f>IF(Table1[[#This Row],[Ordem_insumos]]&lt;&gt;0,VLOOKUP(Table1[[#This Row],[Codigo_servico]],Preencher_Orcamento!$B:$D,3,FALSE)*Table1[[#This Row],[Qtde_insumo]],"")</f>
        <v>0</v>
      </c>
      <c r="M6524" s="16">
        <f>IF(Table1[[#This Row],[Ordem_insumos]]&lt;&gt;0,VLOOKUP(Table1[[#This Row],[Codigo_servico]],Preencher_Orcamento!$B:$D,3,FALSE)*Table1[[#This Row],[Subtotal_insumo]],"")</f>
        <v>0</v>
      </c>
    </row>
    <row r="6525" spans="1:13" x14ac:dyDescent="0.25">
      <c r="A6525" s="6">
        <v>98510</v>
      </c>
      <c r="B6525" s="126">
        <v>2</v>
      </c>
      <c r="C6525" s="133"/>
      <c r="D6525" s="134">
        <v>2041</v>
      </c>
      <c r="E6525" s="7" t="s">
        <v>2192</v>
      </c>
      <c r="F6525" s="8" t="s">
        <v>2140</v>
      </c>
      <c r="G6525" s="16">
        <f>IFERROR(VLOOKUP(Table1[[#This Row],[Codigo_insumo]],BD_Insumos!$B:$E,4),"")</f>
        <v>18.820516146129485</v>
      </c>
      <c r="H6525" s="140">
        <v>1</v>
      </c>
      <c r="I6525" s="9"/>
      <c r="J6525" s="22">
        <f t="shared" si="101"/>
        <v>18.820516146129485</v>
      </c>
      <c r="K6525" s="22" t="str">
        <f>IF(I6525&lt;&gt;"",SUMIF(Table1[Codigo_servico],A6525,Table1[Subtotal_insumo]),"")</f>
        <v/>
      </c>
      <c r="L6525" s="16">
        <f>IF(Table1[[#This Row],[Ordem_insumos]]&lt;&gt;0,VLOOKUP(Table1[[#This Row],[Codigo_servico]],Preencher_Orcamento!$B:$D,3,FALSE)*Table1[[#This Row],[Qtde_insumo]],"")</f>
        <v>0</v>
      </c>
      <c r="M6525" s="16">
        <f>IF(Table1[[#This Row],[Ordem_insumos]]&lt;&gt;0,VLOOKUP(Table1[[#This Row],[Codigo_servico]],Preencher_Orcamento!$B:$D,3,FALSE)*Table1[[#This Row],[Subtotal_insumo]],"")</f>
        <v>0</v>
      </c>
    </row>
    <row r="6526" spans="1:13" ht="26.25" x14ac:dyDescent="0.25">
      <c r="A6526" s="6">
        <v>98510</v>
      </c>
      <c r="B6526" s="126">
        <v>3</v>
      </c>
      <c r="C6526" s="133"/>
      <c r="D6526" s="134">
        <v>56061</v>
      </c>
      <c r="E6526" s="7" t="s">
        <v>1409</v>
      </c>
      <c r="F6526" s="8" t="s">
        <v>457</v>
      </c>
      <c r="G6526" s="18">
        <f>IFERROR(VLOOKUP(Table1[[#This Row],[Codigo_insumo]],BD_Insumos!$B:$E,4),"")</f>
        <v>47.265300000000003</v>
      </c>
      <c r="H6526" s="140">
        <v>1</v>
      </c>
      <c r="I6526" s="9"/>
      <c r="J6526" s="23">
        <f t="shared" si="101"/>
        <v>47.265300000000003</v>
      </c>
      <c r="K6526" s="22" t="str">
        <f>IF(I6526&lt;&gt;"",SUMIF(Table1[Codigo_servico],A6526,Table1[Subtotal_insumo]),"")</f>
        <v/>
      </c>
      <c r="L6526" s="18">
        <f>IF(Table1[[#This Row],[Ordem_insumos]]&lt;&gt;0,VLOOKUP(Table1[[#This Row],[Codigo_servico]],Preencher_Orcamento!$B:$D,3,FALSE)*Table1[[#This Row],[Qtde_insumo]],"")</f>
        <v>0</v>
      </c>
      <c r="M6526" s="18">
        <f>IF(Table1[[#This Row],[Ordem_insumos]]&lt;&gt;0,VLOOKUP(Table1[[#This Row],[Codigo_servico]],Preencher_Orcamento!$B:$D,3,FALSE)*Table1[[#This Row],[Subtotal_insumo]],"")</f>
        <v>0</v>
      </c>
    </row>
    <row r="6527" spans="1:13" x14ac:dyDescent="0.25">
      <c r="A6527" s="3">
        <v>98512</v>
      </c>
      <c r="B6527" s="125">
        <v>0</v>
      </c>
      <c r="C6527" s="131" t="s">
        <v>3748</v>
      </c>
      <c r="D6527" s="132"/>
      <c r="E6527" s="4"/>
      <c r="F6527" s="4"/>
      <c r="G6527" s="17" t="str">
        <f>IFERROR(VLOOKUP(Table1[[#This Row],[Codigo_insumo]],BD_Insumos!$B:$E,4),"")</f>
        <v/>
      </c>
      <c r="H6527" s="139"/>
      <c r="I6527" s="5" t="s">
        <v>457</v>
      </c>
      <c r="J6527" s="20" t="str">
        <f t="shared" si="101"/>
        <v/>
      </c>
      <c r="K6527" s="21">
        <f>IF(I6527&lt;&gt;"",SUMIF(Table1[Codigo_servico],A6527,Table1[Subtotal_insumo]),"")</f>
        <v>86.80105045155986</v>
      </c>
      <c r="L6527" s="17" t="str">
        <f>IF(Table1[[#This Row],[Ordem_insumos]]&lt;&gt;0,VLOOKUP(Table1[[#This Row],[Codigo_servico]],Preencher_Orcamento!$B:$D,3,FALSE)*Table1[[#This Row],[Qtde_insumo]],"")</f>
        <v/>
      </c>
      <c r="M6527" s="17" t="str">
        <f>IF(Table1[[#This Row],[Ordem_insumos]]&lt;&gt;0,VLOOKUP(Table1[[#This Row],[Codigo_servico]],Preencher_Orcamento!$B:$D,3,FALSE)*Table1[[#This Row],[Subtotal_insumo]],"")</f>
        <v/>
      </c>
    </row>
    <row r="6528" spans="1:13" ht="26.25" x14ac:dyDescent="0.25">
      <c r="A6528" s="6">
        <v>98512</v>
      </c>
      <c r="B6528" s="126">
        <v>1</v>
      </c>
      <c r="C6528" s="133"/>
      <c r="D6528" s="134">
        <v>56062</v>
      </c>
      <c r="E6528" s="7" t="s">
        <v>1410</v>
      </c>
      <c r="F6528" s="8" t="s">
        <v>457</v>
      </c>
      <c r="G6528" s="16">
        <f>IFERROR(VLOOKUP(Table1[[#This Row],[Codigo_insumo]],BD_Insumos!$B:$E,4),"")</f>
        <v>54.383800000000001</v>
      </c>
      <c r="H6528" s="140">
        <v>1</v>
      </c>
      <c r="I6528" s="9"/>
      <c r="J6528" s="22">
        <f t="shared" si="101"/>
        <v>54.383800000000001</v>
      </c>
      <c r="K6528" s="22" t="str">
        <f>IF(I6528&lt;&gt;"",SUMIF(Table1[Codigo_servico],A6528,Table1[Subtotal_insumo]),"")</f>
        <v/>
      </c>
      <c r="L6528" s="16">
        <f>IF(Table1[[#This Row],[Ordem_insumos]]&lt;&gt;0,VLOOKUP(Table1[[#This Row],[Codigo_servico]],Preencher_Orcamento!$B:$D,3,FALSE)*Table1[[#This Row],[Qtde_insumo]],"")</f>
        <v>0</v>
      </c>
      <c r="M6528" s="16">
        <f>IF(Table1[[#This Row],[Ordem_insumos]]&lt;&gt;0,VLOOKUP(Table1[[#This Row],[Codigo_servico]],Preencher_Orcamento!$B:$D,3,FALSE)*Table1[[#This Row],[Subtotal_insumo]],"")</f>
        <v>0</v>
      </c>
    </row>
    <row r="6529" spans="1:13" x14ac:dyDescent="0.25">
      <c r="A6529" s="6">
        <v>98512</v>
      </c>
      <c r="B6529" s="126">
        <v>2</v>
      </c>
      <c r="C6529" s="133"/>
      <c r="D6529" s="134">
        <v>2044</v>
      </c>
      <c r="E6529" s="7" t="s">
        <v>2193</v>
      </c>
      <c r="F6529" s="8" t="s">
        <v>2140</v>
      </c>
      <c r="G6529" s="16">
        <f>IFERROR(VLOOKUP(Table1[[#This Row],[Codigo_insumo]],BD_Insumos!$B:$E,4),"")</f>
        <v>13.596734305430379</v>
      </c>
      <c r="H6529" s="140">
        <v>1</v>
      </c>
      <c r="I6529" s="9"/>
      <c r="J6529" s="22">
        <f t="shared" si="101"/>
        <v>13.596734305430379</v>
      </c>
      <c r="K6529" s="22" t="str">
        <f>IF(I6529&lt;&gt;"",SUMIF(Table1[Codigo_servico],A6529,Table1[Subtotal_insumo]),"")</f>
        <v/>
      </c>
      <c r="L6529" s="16">
        <f>IF(Table1[[#This Row],[Ordem_insumos]]&lt;&gt;0,VLOOKUP(Table1[[#This Row],[Codigo_servico]],Preencher_Orcamento!$B:$D,3,FALSE)*Table1[[#This Row],[Qtde_insumo]],"")</f>
        <v>0</v>
      </c>
      <c r="M6529" s="16">
        <f>IF(Table1[[#This Row],[Ordem_insumos]]&lt;&gt;0,VLOOKUP(Table1[[#This Row],[Codigo_servico]],Preencher_Orcamento!$B:$D,3,FALSE)*Table1[[#This Row],[Subtotal_insumo]],"")</f>
        <v>0</v>
      </c>
    </row>
    <row r="6530" spans="1:13" x14ac:dyDescent="0.25">
      <c r="A6530" s="6">
        <v>98512</v>
      </c>
      <c r="B6530" s="126">
        <v>3</v>
      </c>
      <c r="C6530" s="133"/>
      <c r="D6530" s="134">
        <v>2041</v>
      </c>
      <c r="E6530" s="7" t="s">
        <v>2192</v>
      </c>
      <c r="F6530" s="8" t="s">
        <v>2140</v>
      </c>
      <c r="G6530" s="18">
        <f>IFERROR(VLOOKUP(Table1[[#This Row],[Codigo_insumo]],BD_Insumos!$B:$E,4),"")</f>
        <v>18.820516146129485</v>
      </c>
      <c r="H6530" s="140">
        <v>1</v>
      </c>
      <c r="I6530" s="9"/>
      <c r="J6530" s="23">
        <f t="shared" ref="J6530:J6593" si="102">IF(I6530="",G6530*H6530,"")</f>
        <v>18.820516146129485</v>
      </c>
      <c r="K6530" s="22" t="str">
        <f>IF(I6530&lt;&gt;"",SUMIF(Table1[Codigo_servico],A6530,Table1[Subtotal_insumo]),"")</f>
        <v/>
      </c>
      <c r="L6530" s="18">
        <f>IF(Table1[[#This Row],[Ordem_insumos]]&lt;&gt;0,VLOOKUP(Table1[[#This Row],[Codigo_servico]],Preencher_Orcamento!$B:$D,3,FALSE)*Table1[[#This Row],[Qtde_insumo]],"")</f>
        <v>0</v>
      </c>
      <c r="M6530" s="18">
        <f>IF(Table1[[#This Row],[Ordem_insumos]]&lt;&gt;0,VLOOKUP(Table1[[#This Row],[Codigo_servico]],Preencher_Orcamento!$B:$D,3,FALSE)*Table1[[#This Row],[Subtotal_insumo]],"")</f>
        <v>0</v>
      </c>
    </row>
    <row r="6531" spans="1:13" x14ac:dyDescent="0.25">
      <c r="A6531" s="3">
        <v>98513</v>
      </c>
      <c r="B6531" s="125">
        <v>0</v>
      </c>
      <c r="C6531" s="131" t="s">
        <v>3749</v>
      </c>
      <c r="D6531" s="132"/>
      <c r="E6531" s="4"/>
      <c r="F6531" s="4"/>
      <c r="G6531" s="17" t="str">
        <f>IFERROR(VLOOKUP(Table1[[#This Row],[Codigo_insumo]],BD_Insumos!$B:$E,4),"")</f>
        <v/>
      </c>
      <c r="H6531" s="139"/>
      <c r="I6531" s="5" t="s">
        <v>457</v>
      </c>
      <c r="J6531" s="20" t="str">
        <f t="shared" si="102"/>
        <v/>
      </c>
      <c r="K6531" s="21">
        <f>IF(I6531&lt;&gt;"",SUMIF(Table1[Codigo_servico],A6531,Table1[Subtotal_insumo]),"")</f>
        <v>88.662850451559876</v>
      </c>
      <c r="L6531" s="17" t="str">
        <f>IF(Table1[[#This Row],[Ordem_insumos]]&lt;&gt;0,VLOOKUP(Table1[[#This Row],[Codigo_servico]],Preencher_Orcamento!$B:$D,3,FALSE)*Table1[[#This Row],[Qtde_insumo]],"")</f>
        <v/>
      </c>
      <c r="M6531" s="17" t="str">
        <f>IF(Table1[[#This Row],[Ordem_insumos]]&lt;&gt;0,VLOOKUP(Table1[[#This Row],[Codigo_servico]],Preencher_Orcamento!$B:$D,3,FALSE)*Table1[[#This Row],[Subtotal_insumo]],"")</f>
        <v/>
      </c>
    </row>
    <row r="6532" spans="1:13" x14ac:dyDescent="0.25">
      <c r="A6532" s="6">
        <v>98513</v>
      </c>
      <c r="B6532" s="126">
        <v>1</v>
      </c>
      <c r="C6532" s="133"/>
      <c r="D6532" s="134">
        <v>2041</v>
      </c>
      <c r="E6532" s="7" t="s">
        <v>2192</v>
      </c>
      <c r="F6532" s="8" t="s">
        <v>2140</v>
      </c>
      <c r="G6532" s="16">
        <f>IFERROR(VLOOKUP(Table1[[#This Row],[Codigo_insumo]],BD_Insumos!$B:$E,4),"")</f>
        <v>18.820516146129485</v>
      </c>
      <c r="H6532" s="140">
        <v>1</v>
      </c>
      <c r="I6532" s="9"/>
      <c r="J6532" s="22">
        <f t="shared" si="102"/>
        <v>18.820516146129485</v>
      </c>
      <c r="K6532" s="22" t="str">
        <f>IF(I6532&lt;&gt;"",SUMIF(Table1[Codigo_servico],A6532,Table1[Subtotal_insumo]),"")</f>
        <v/>
      </c>
      <c r="L6532" s="16">
        <f>IF(Table1[[#This Row],[Ordem_insumos]]&lt;&gt;0,VLOOKUP(Table1[[#This Row],[Codigo_servico]],Preencher_Orcamento!$B:$D,3,FALSE)*Table1[[#This Row],[Qtde_insumo]],"")</f>
        <v>0</v>
      </c>
      <c r="M6532" s="16">
        <f>IF(Table1[[#This Row],[Ordem_insumos]]&lt;&gt;0,VLOOKUP(Table1[[#This Row],[Codigo_servico]],Preencher_Orcamento!$B:$D,3,FALSE)*Table1[[#This Row],[Subtotal_insumo]],"")</f>
        <v>0</v>
      </c>
    </row>
    <row r="6533" spans="1:13" x14ac:dyDescent="0.25">
      <c r="A6533" s="6">
        <v>98513</v>
      </c>
      <c r="B6533" s="126">
        <v>2</v>
      </c>
      <c r="C6533" s="133"/>
      <c r="D6533" s="134">
        <v>2044</v>
      </c>
      <c r="E6533" s="7" t="s">
        <v>2193</v>
      </c>
      <c r="F6533" s="8" t="s">
        <v>2140</v>
      </c>
      <c r="G6533" s="16">
        <f>IFERROR(VLOOKUP(Table1[[#This Row],[Codigo_insumo]],BD_Insumos!$B:$E,4),"")</f>
        <v>13.596734305430379</v>
      </c>
      <c r="H6533" s="140">
        <v>1</v>
      </c>
      <c r="I6533" s="9"/>
      <c r="J6533" s="22">
        <f t="shared" si="102"/>
        <v>13.596734305430379</v>
      </c>
      <c r="K6533" s="22" t="str">
        <f>IF(I6533&lt;&gt;"",SUMIF(Table1[Codigo_servico],A6533,Table1[Subtotal_insumo]),"")</f>
        <v/>
      </c>
      <c r="L6533" s="16">
        <f>IF(Table1[[#This Row],[Ordem_insumos]]&lt;&gt;0,VLOOKUP(Table1[[#This Row],[Codigo_servico]],Preencher_Orcamento!$B:$D,3,FALSE)*Table1[[#This Row],[Qtde_insumo]],"")</f>
        <v>0</v>
      </c>
      <c r="M6533" s="16">
        <f>IF(Table1[[#This Row],[Ordem_insumos]]&lt;&gt;0,VLOOKUP(Table1[[#This Row],[Codigo_servico]],Preencher_Orcamento!$B:$D,3,FALSE)*Table1[[#This Row],[Subtotal_insumo]],"")</f>
        <v>0</v>
      </c>
    </row>
    <row r="6534" spans="1:13" ht="26.25" x14ac:dyDescent="0.25">
      <c r="A6534" s="6">
        <v>98513</v>
      </c>
      <c r="B6534" s="126">
        <v>3</v>
      </c>
      <c r="C6534" s="133"/>
      <c r="D6534" s="134">
        <v>56063</v>
      </c>
      <c r="E6534" s="7" t="s">
        <v>1411</v>
      </c>
      <c r="F6534" s="8" t="s">
        <v>457</v>
      </c>
      <c r="G6534" s="18">
        <f>IFERROR(VLOOKUP(Table1[[#This Row],[Codigo_insumo]],BD_Insumos!$B:$E,4),"")</f>
        <v>56.245600000000003</v>
      </c>
      <c r="H6534" s="140">
        <v>1</v>
      </c>
      <c r="I6534" s="9"/>
      <c r="J6534" s="23">
        <f t="shared" si="102"/>
        <v>56.245600000000003</v>
      </c>
      <c r="K6534" s="22" t="str">
        <f>IF(I6534&lt;&gt;"",SUMIF(Table1[Codigo_servico],A6534,Table1[Subtotal_insumo]),"")</f>
        <v/>
      </c>
      <c r="L6534" s="18">
        <f>IF(Table1[[#This Row],[Ordem_insumos]]&lt;&gt;0,VLOOKUP(Table1[[#This Row],[Codigo_servico]],Preencher_Orcamento!$B:$D,3,FALSE)*Table1[[#This Row],[Qtde_insumo]],"")</f>
        <v>0</v>
      </c>
      <c r="M6534" s="18">
        <f>IF(Table1[[#This Row],[Ordem_insumos]]&lt;&gt;0,VLOOKUP(Table1[[#This Row],[Codigo_servico]],Preencher_Orcamento!$B:$D,3,FALSE)*Table1[[#This Row],[Subtotal_insumo]],"")</f>
        <v>0</v>
      </c>
    </row>
    <row r="6535" spans="1:13" x14ac:dyDescent="0.25">
      <c r="A6535" s="3">
        <v>98514</v>
      </c>
      <c r="B6535" s="125">
        <v>0</v>
      </c>
      <c r="C6535" s="131" t="s">
        <v>3750</v>
      </c>
      <c r="D6535" s="132"/>
      <c r="E6535" s="4"/>
      <c r="F6535" s="4"/>
      <c r="G6535" s="17" t="str">
        <f>IFERROR(VLOOKUP(Table1[[#This Row],[Codigo_insumo]],BD_Insumos!$B:$E,4),"")</f>
        <v/>
      </c>
      <c r="H6535" s="139"/>
      <c r="I6535" s="5" t="s">
        <v>457</v>
      </c>
      <c r="J6535" s="20" t="str">
        <f t="shared" si="102"/>
        <v/>
      </c>
      <c r="K6535" s="21">
        <f>IF(I6535&lt;&gt;"",SUMIF(Table1[Codigo_servico],A6535,Table1[Subtotal_insumo]),"")</f>
        <v>95.920250451559866</v>
      </c>
      <c r="L6535" s="17" t="str">
        <f>IF(Table1[[#This Row],[Ordem_insumos]]&lt;&gt;0,VLOOKUP(Table1[[#This Row],[Codigo_servico]],Preencher_Orcamento!$B:$D,3,FALSE)*Table1[[#This Row],[Qtde_insumo]],"")</f>
        <v/>
      </c>
      <c r="M6535" s="17" t="str">
        <f>IF(Table1[[#This Row],[Ordem_insumos]]&lt;&gt;0,VLOOKUP(Table1[[#This Row],[Codigo_servico]],Preencher_Orcamento!$B:$D,3,FALSE)*Table1[[#This Row],[Subtotal_insumo]],"")</f>
        <v/>
      </c>
    </row>
    <row r="6536" spans="1:13" x14ac:dyDescent="0.25">
      <c r="A6536" s="6">
        <v>98514</v>
      </c>
      <c r="B6536" s="126">
        <v>1</v>
      </c>
      <c r="C6536" s="133"/>
      <c r="D6536" s="134">
        <v>2041</v>
      </c>
      <c r="E6536" s="7" t="s">
        <v>2192</v>
      </c>
      <c r="F6536" s="8" t="s">
        <v>2140</v>
      </c>
      <c r="G6536" s="16">
        <f>IFERROR(VLOOKUP(Table1[[#This Row],[Codigo_insumo]],BD_Insumos!$B:$E,4),"")</f>
        <v>18.820516146129485</v>
      </c>
      <c r="H6536" s="140">
        <v>1</v>
      </c>
      <c r="I6536" s="9"/>
      <c r="J6536" s="22">
        <f t="shared" si="102"/>
        <v>18.820516146129485</v>
      </c>
      <c r="K6536" s="22" t="str">
        <f>IF(I6536&lt;&gt;"",SUMIF(Table1[Codigo_servico],A6536,Table1[Subtotal_insumo]),"")</f>
        <v/>
      </c>
      <c r="L6536" s="16">
        <f>IF(Table1[[#This Row],[Ordem_insumos]]&lt;&gt;0,VLOOKUP(Table1[[#This Row],[Codigo_servico]],Preencher_Orcamento!$B:$D,3,FALSE)*Table1[[#This Row],[Qtde_insumo]],"")</f>
        <v>0</v>
      </c>
      <c r="M6536" s="16">
        <f>IF(Table1[[#This Row],[Ordem_insumos]]&lt;&gt;0,VLOOKUP(Table1[[#This Row],[Codigo_servico]],Preencher_Orcamento!$B:$D,3,FALSE)*Table1[[#This Row],[Subtotal_insumo]],"")</f>
        <v>0</v>
      </c>
    </row>
    <row r="6537" spans="1:13" x14ac:dyDescent="0.25">
      <c r="A6537" s="6">
        <v>98514</v>
      </c>
      <c r="B6537" s="126">
        <v>2</v>
      </c>
      <c r="C6537" s="133"/>
      <c r="D6537" s="134">
        <v>2044</v>
      </c>
      <c r="E6537" s="7" t="s">
        <v>2193</v>
      </c>
      <c r="F6537" s="8" t="s">
        <v>2140</v>
      </c>
      <c r="G6537" s="16">
        <f>IFERROR(VLOOKUP(Table1[[#This Row],[Codigo_insumo]],BD_Insumos!$B:$E,4),"")</f>
        <v>13.596734305430379</v>
      </c>
      <c r="H6537" s="140">
        <v>1</v>
      </c>
      <c r="I6537" s="9"/>
      <c r="J6537" s="22">
        <f t="shared" si="102"/>
        <v>13.596734305430379</v>
      </c>
      <c r="K6537" s="22" t="str">
        <f>IF(I6537&lt;&gt;"",SUMIF(Table1[Codigo_servico],A6537,Table1[Subtotal_insumo]),"")</f>
        <v/>
      </c>
      <c r="L6537" s="16">
        <f>IF(Table1[[#This Row],[Ordem_insumos]]&lt;&gt;0,VLOOKUP(Table1[[#This Row],[Codigo_servico]],Preencher_Orcamento!$B:$D,3,FALSE)*Table1[[#This Row],[Qtde_insumo]],"")</f>
        <v>0</v>
      </c>
      <c r="M6537" s="16">
        <f>IF(Table1[[#This Row],[Ordem_insumos]]&lt;&gt;0,VLOOKUP(Table1[[#This Row],[Codigo_servico]],Preencher_Orcamento!$B:$D,3,FALSE)*Table1[[#This Row],[Subtotal_insumo]],"")</f>
        <v>0</v>
      </c>
    </row>
    <row r="6538" spans="1:13" ht="26.25" x14ac:dyDescent="0.25">
      <c r="A6538" s="6">
        <v>98514</v>
      </c>
      <c r="B6538" s="126">
        <v>3</v>
      </c>
      <c r="C6538" s="133"/>
      <c r="D6538" s="134">
        <v>56064</v>
      </c>
      <c r="E6538" s="7" t="s">
        <v>1412</v>
      </c>
      <c r="F6538" s="8" t="s">
        <v>457</v>
      </c>
      <c r="G6538" s="18">
        <f>IFERROR(VLOOKUP(Table1[[#This Row],[Codigo_insumo]],BD_Insumos!$B:$E,4),"")</f>
        <v>63.503</v>
      </c>
      <c r="H6538" s="140">
        <v>1</v>
      </c>
      <c r="I6538" s="9"/>
      <c r="J6538" s="23">
        <f t="shared" si="102"/>
        <v>63.503</v>
      </c>
      <c r="K6538" s="22" t="str">
        <f>IF(I6538&lt;&gt;"",SUMIF(Table1[Codigo_servico],A6538,Table1[Subtotal_insumo]),"")</f>
        <v/>
      </c>
      <c r="L6538" s="18">
        <f>IF(Table1[[#This Row],[Ordem_insumos]]&lt;&gt;0,VLOOKUP(Table1[[#This Row],[Codigo_servico]],Preencher_Orcamento!$B:$D,3,FALSE)*Table1[[#This Row],[Qtde_insumo]],"")</f>
        <v>0</v>
      </c>
      <c r="M6538" s="18">
        <f>IF(Table1[[#This Row],[Ordem_insumos]]&lt;&gt;0,VLOOKUP(Table1[[#This Row],[Codigo_servico]],Preencher_Orcamento!$B:$D,3,FALSE)*Table1[[#This Row],[Subtotal_insumo]],"")</f>
        <v>0</v>
      </c>
    </row>
    <row r="6539" spans="1:13" x14ac:dyDescent="0.25">
      <c r="A6539" s="3">
        <v>98526</v>
      </c>
      <c r="B6539" s="125">
        <v>0</v>
      </c>
      <c r="C6539" s="131" t="s">
        <v>3751</v>
      </c>
      <c r="D6539" s="132"/>
      <c r="E6539" s="4"/>
      <c r="F6539" s="4"/>
      <c r="G6539" s="17" t="str">
        <f>IFERROR(VLOOKUP(Table1[[#This Row],[Codigo_insumo]],BD_Insumos!$B:$E,4),"")</f>
        <v/>
      </c>
      <c r="H6539" s="139"/>
      <c r="I6539" s="5" t="s">
        <v>457</v>
      </c>
      <c r="J6539" s="20" t="str">
        <f t="shared" si="102"/>
        <v/>
      </c>
      <c r="K6539" s="21">
        <f>IF(I6539&lt;&gt;"",SUMIF(Table1[Codigo_servico],A6539,Table1[Subtotal_insumo]),"")</f>
        <v>67.724350451559872</v>
      </c>
      <c r="L6539" s="17" t="str">
        <f>IF(Table1[[#This Row],[Ordem_insumos]]&lt;&gt;0,VLOOKUP(Table1[[#This Row],[Codigo_servico]],Preencher_Orcamento!$B:$D,3,FALSE)*Table1[[#This Row],[Qtde_insumo]],"")</f>
        <v/>
      </c>
      <c r="M6539" s="17" t="str">
        <f>IF(Table1[[#This Row],[Ordem_insumos]]&lt;&gt;0,VLOOKUP(Table1[[#This Row],[Codigo_servico]],Preencher_Orcamento!$B:$D,3,FALSE)*Table1[[#This Row],[Subtotal_insumo]],"")</f>
        <v/>
      </c>
    </row>
    <row r="6540" spans="1:13" x14ac:dyDescent="0.25">
      <c r="A6540" s="6">
        <v>98526</v>
      </c>
      <c r="B6540" s="126">
        <v>1</v>
      </c>
      <c r="C6540" s="133"/>
      <c r="D6540" s="134">
        <v>2044</v>
      </c>
      <c r="E6540" s="7" t="s">
        <v>2193</v>
      </c>
      <c r="F6540" s="8" t="s">
        <v>2140</v>
      </c>
      <c r="G6540" s="16">
        <f>IFERROR(VLOOKUP(Table1[[#This Row],[Codigo_insumo]],BD_Insumos!$B:$E,4),"")</f>
        <v>13.596734305430379</v>
      </c>
      <c r="H6540" s="140">
        <v>1</v>
      </c>
      <c r="I6540" s="9"/>
      <c r="J6540" s="22">
        <f t="shared" si="102"/>
        <v>13.596734305430379</v>
      </c>
      <c r="K6540" s="22" t="str">
        <f>IF(I6540&lt;&gt;"",SUMIF(Table1[Codigo_servico],A6540,Table1[Subtotal_insumo]),"")</f>
        <v/>
      </c>
      <c r="L6540" s="16">
        <f>IF(Table1[[#This Row],[Ordem_insumos]]&lt;&gt;0,VLOOKUP(Table1[[#This Row],[Codigo_servico]],Preencher_Orcamento!$B:$D,3,FALSE)*Table1[[#This Row],[Qtde_insumo]],"")</f>
        <v>0</v>
      </c>
      <c r="M6540" s="16">
        <f>IF(Table1[[#This Row],[Ordem_insumos]]&lt;&gt;0,VLOOKUP(Table1[[#This Row],[Codigo_servico]],Preencher_Orcamento!$B:$D,3,FALSE)*Table1[[#This Row],[Subtotal_insumo]],"")</f>
        <v>0</v>
      </c>
    </row>
    <row r="6541" spans="1:13" ht="39" x14ac:dyDescent="0.25">
      <c r="A6541" s="6">
        <v>98526</v>
      </c>
      <c r="B6541" s="126">
        <v>2</v>
      </c>
      <c r="C6541" s="133"/>
      <c r="D6541" s="134">
        <v>56077</v>
      </c>
      <c r="E6541" s="7" t="s">
        <v>1419</v>
      </c>
      <c r="F6541" s="8" t="s">
        <v>457</v>
      </c>
      <c r="G6541" s="16">
        <f>IFERROR(VLOOKUP(Table1[[#This Row],[Codigo_insumo]],BD_Insumos!$B:$E,4),"")</f>
        <v>35.307099999999998</v>
      </c>
      <c r="H6541" s="140">
        <v>1</v>
      </c>
      <c r="I6541" s="9"/>
      <c r="J6541" s="22">
        <f t="shared" si="102"/>
        <v>35.307099999999998</v>
      </c>
      <c r="K6541" s="22" t="str">
        <f>IF(I6541&lt;&gt;"",SUMIF(Table1[Codigo_servico],A6541,Table1[Subtotal_insumo]),"")</f>
        <v/>
      </c>
      <c r="L6541" s="16">
        <f>IF(Table1[[#This Row],[Ordem_insumos]]&lt;&gt;0,VLOOKUP(Table1[[#This Row],[Codigo_servico]],Preencher_Orcamento!$B:$D,3,FALSE)*Table1[[#This Row],[Qtde_insumo]],"")</f>
        <v>0</v>
      </c>
      <c r="M6541" s="16">
        <f>IF(Table1[[#This Row],[Ordem_insumos]]&lt;&gt;0,VLOOKUP(Table1[[#This Row],[Codigo_servico]],Preencher_Orcamento!$B:$D,3,FALSE)*Table1[[#This Row],[Subtotal_insumo]],"")</f>
        <v>0</v>
      </c>
    </row>
    <row r="6542" spans="1:13" x14ac:dyDescent="0.25">
      <c r="A6542" s="6">
        <v>98526</v>
      </c>
      <c r="B6542" s="126">
        <v>3</v>
      </c>
      <c r="C6542" s="133"/>
      <c r="D6542" s="134">
        <v>2041</v>
      </c>
      <c r="E6542" s="7" t="s">
        <v>2192</v>
      </c>
      <c r="F6542" s="8" t="s">
        <v>2140</v>
      </c>
      <c r="G6542" s="18">
        <f>IFERROR(VLOOKUP(Table1[[#This Row],[Codigo_insumo]],BD_Insumos!$B:$E,4),"")</f>
        <v>18.820516146129485</v>
      </c>
      <c r="H6542" s="140">
        <v>1</v>
      </c>
      <c r="I6542" s="9"/>
      <c r="J6542" s="23">
        <f t="shared" si="102"/>
        <v>18.820516146129485</v>
      </c>
      <c r="K6542" s="22" t="str">
        <f>IF(I6542&lt;&gt;"",SUMIF(Table1[Codigo_servico],A6542,Table1[Subtotal_insumo]),"")</f>
        <v/>
      </c>
      <c r="L6542" s="18">
        <f>IF(Table1[[#This Row],[Ordem_insumos]]&lt;&gt;0,VLOOKUP(Table1[[#This Row],[Codigo_servico]],Preencher_Orcamento!$B:$D,3,FALSE)*Table1[[#This Row],[Qtde_insumo]],"")</f>
        <v>0</v>
      </c>
      <c r="M6542" s="18">
        <f>IF(Table1[[#This Row],[Ordem_insumos]]&lt;&gt;0,VLOOKUP(Table1[[#This Row],[Codigo_servico]],Preencher_Orcamento!$B:$D,3,FALSE)*Table1[[#This Row],[Subtotal_insumo]],"")</f>
        <v>0</v>
      </c>
    </row>
    <row r="6543" spans="1:13" x14ac:dyDescent="0.25">
      <c r="A6543" s="3">
        <v>98527</v>
      </c>
      <c r="B6543" s="125">
        <v>0</v>
      </c>
      <c r="C6543" s="131" t="s">
        <v>3752</v>
      </c>
      <c r="D6543" s="132"/>
      <c r="E6543" s="4"/>
      <c r="F6543" s="4"/>
      <c r="G6543" s="17" t="str">
        <f>IFERROR(VLOOKUP(Table1[[#This Row],[Codigo_insumo]],BD_Insumos!$B:$E,4),"")</f>
        <v/>
      </c>
      <c r="H6543" s="139"/>
      <c r="I6543" s="5" t="s">
        <v>457</v>
      </c>
      <c r="J6543" s="20" t="str">
        <f t="shared" si="102"/>
        <v/>
      </c>
      <c r="K6543" s="21">
        <f>IF(I6543&lt;&gt;"",SUMIF(Table1[Codigo_servico],A6543,Table1[Subtotal_insumo]),"")</f>
        <v>68.570250451559872</v>
      </c>
      <c r="L6543" s="17" t="str">
        <f>IF(Table1[[#This Row],[Ordem_insumos]]&lt;&gt;0,VLOOKUP(Table1[[#This Row],[Codigo_servico]],Preencher_Orcamento!$B:$D,3,FALSE)*Table1[[#This Row],[Qtde_insumo]],"")</f>
        <v/>
      </c>
      <c r="M6543" s="17" t="str">
        <f>IF(Table1[[#This Row],[Ordem_insumos]]&lt;&gt;0,VLOOKUP(Table1[[#This Row],[Codigo_servico]],Preencher_Orcamento!$B:$D,3,FALSE)*Table1[[#This Row],[Subtotal_insumo]],"")</f>
        <v/>
      </c>
    </row>
    <row r="6544" spans="1:13" x14ac:dyDescent="0.25">
      <c r="A6544" s="6">
        <v>98527</v>
      </c>
      <c r="B6544" s="126">
        <v>1</v>
      </c>
      <c r="C6544" s="133"/>
      <c r="D6544" s="134">
        <v>2044</v>
      </c>
      <c r="E6544" s="7" t="s">
        <v>2193</v>
      </c>
      <c r="F6544" s="8" t="s">
        <v>2140</v>
      </c>
      <c r="G6544" s="16">
        <f>IFERROR(VLOOKUP(Table1[[#This Row],[Codigo_insumo]],BD_Insumos!$B:$E,4),"")</f>
        <v>13.596734305430379</v>
      </c>
      <c r="H6544" s="140">
        <v>1</v>
      </c>
      <c r="I6544" s="9"/>
      <c r="J6544" s="22">
        <f t="shared" si="102"/>
        <v>13.596734305430379</v>
      </c>
      <c r="K6544" s="22" t="str">
        <f>IF(I6544&lt;&gt;"",SUMIF(Table1[Codigo_servico],A6544,Table1[Subtotal_insumo]),"")</f>
        <v/>
      </c>
      <c r="L6544" s="16">
        <f>IF(Table1[[#This Row],[Ordem_insumos]]&lt;&gt;0,VLOOKUP(Table1[[#This Row],[Codigo_servico]],Preencher_Orcamento!$B:$D,3,FALSE)*Table1[[#This Row],[Qtde_insumo]],"")</f>
        <v>0</v>
      </c>
      <c r="M6544" s="16">
        <f>IF(Table1[[#This Row],[Ordem_insumos]]&lt;&gt;0,VLOOKUP(Table1[[#This Row],[Codigo_servico]],Preencher_Orcamento!$B:$D,3,FALSE)*Table1[[#This Row],[Subtotal_insumo]],"")</f>
        <v>0</v>
      </c>
    </row>
    <row r="6545" spans="1:13" ht="39" x14ac:dyDescent="0.25">
      <c r="A6545" s="6">
        <v>98527</v>
      </c>
      <c r="B6545" s="126">
        <v>2</v>
      </c>
      <c r="C6545" s="133"/>
      <c r="D6545" s="134">
        <v>56078</v>
      </c>
      <c r="E6545" s="7" t="s">
        <v>1420</v>
      </c>
      <c r="F6545" s="8" t="s">
        <v>457</v>
      </c>
      <c r="G6545" s="16">
        <f>IFERROR(VLOOKUP(Table1[[#This Row],[Codigo_insumo]],BD_Insumos!$B:$E,4),"")</f>
        <v>36.152999999999999</v>
      </c>
      <c r="H6545" s="140">
        <v>1</v>
      </c>
      <c r="I6545" s="9"/>
      <c r="J6545" s="22">
        <f t="shared" si="102"/>
        <v>36.152999999999999</v>
      </c>
      <c r="K6545" s="22" t="str">
        <f>IF(I6545&lt;&gt;"",SUMIF(Table1[Codigo_servico],A6545,Table1[Subtotal_insumo]),"")</f>
        <v/>
      </c>
      <c r="L6545" s="16">
        <f>IF(Table1[[#This Row],[Ordem_insumos]]&lt;&gt;0,VLOOKUP(Table1[[#This Row],[Codigo_servico]],Preencher_Orcamento!$B:$D,3,FALSE)*Table1[[#This Row],[Qtde_insumo]],"")</f>
        <v>0</v>
      </c>
      <c r="M6545" s="16">
        <f>IF(Table1[[#This Row],[Ordem_insumos]]&lt;&gt;0,VLOOKUP(Table1[[#This Row],[Codigo_servico]],Preencher_Orcamento!$B:$D,3,FALSE)*Table1[[#This Row],[Subtotal_insumo]],"")</f>
        <v>0</v>
      </c>
    </row>
    <row r="6546" spans="1:13" x14ac:dyDescent="0.25">
      <c r="A6546" s="6">
        <v>98527</v>
      </c>
      <c r="B6546" s="126">
        <v>3</v>
      </c>
      <c r="C6546" s="133"/>
      <c r="D6546" s="134">
        <v>2041</v>
      </c>
      <c r="E6546" s="7" t="s">
        <v>2192</v>
      </c>
      <c r="F6546" s="8" t="s">
        <v>2140</v>
      </c>
      <c r="G6546" s="18">
        <f>IFERROR(VLOOKUP(Table1[[#This Row],[Codigo_insumo]],BD_Insumos!$B:$E,4),"")</f>
        <v>18.820516146129485</v>
      </c>
      <c r="H6546" s="140">
        <v>1</v>
      </c>
      <c r="I6546" s="9"/>
      <c r="J6546" s="23">
        <f t="shared" si="102"/>
        <v>18.820516146129485</v>
      </c>
      <c r="K6546" s="22" t="str">
        <f>IF(I6546&lt;&gt;"",SUMIF(Table1[Codigo_servico],A6546,Table1[Subtotal_insumo]),"")</f>
        <v/>
      </c>
      <c r="L6546" s="18">
        <f>IF(Table1[[#This Row],[Ordem_insumos]]&lt;&gt;0,VLOOKUP(Table1[[#This Row],[Codigo_servico]],Preencher_Orcamento!$B:$D,3,FALSE)*Table1[[#This Row],[Qtde_insumo]],"")</f>
        <v>0</v>
      </c>
      <c r="M6546" s="18">
        <f>IF(Table1[[#This Row],[Ordem_insumos]]&lt;&gt;0,VLOOKUP(Table1[[#This Row],[Codigo_servico]],Preencher_Orcamento!$B:$D,3,FALSE)*Table1[[#This Row],[Subtotal_insumo]],"")</f>
        <v>0</v>
      </c>
    </row>
    <row r="6547" spans="1:13" x14ac:dyDescent="0.25">
      <c r="A6547" s="3">
        <v>98528</v>
      </c>
      <c r="B6547" s="125">
        <v>0</v>
      </c>
      <c r="C6547" s="131" t="s">
        <v>3753</v>
      </c>
      <c r="D6547" s="132"/>
      <c r="E6547" s="4"/>
      <c r="F6547" s="4"/>
      <c r="G6547" s="17" t="str">
        <f>IFERROR(VLOOKUP(Table1[[#This Row],[Codigo_insumo]],BD_Insumos!$B:$E,4),"")</f>
        <v/>
      </c>
      <c r="H6547" s="139"/>
      <c r="I6547" s="5" t="s">
        <v>457</v>
      </c>
      <c r="J6547" s="20" t="str">
        <f t="shared" si="102"/>
        <v/>
      </c>
      <c r="K6547" s="21">
        <f>IF(I6547&lt;&gt;"",SUMIF(Table1[Codigo_servico],A6547,Table1[Subtotal_insumo]),"")</f>
        <v>83.661675677339787</v>
      </c>
      <c r="L6547" s="17" t="str">
        <f>IF(Table1[[#This Row],[Ordem_insumos]]&lt;&gt;0,VLOOKUP(Table1[[#This Row],[Codigo_servico]],Preencher_Orcamento!$B:$D,3,FALSE)*Table1[[#This Row],[Qtde_insumo]],"")</f>
        <v/>
      </c>
      <c r="M6547" s="17" t="str">
        <f>IF(Table1[[#This Row],[Ordem_insumos]]&lt;&gt;0,VLOOKUP(Table1[[#This Row],[Codigo_servico]],Preencher_Orcamento!$B:$D,3,FALSE)*Table1[[#This Row],[Subtotal_insumo]],"")</f>
        <v/>
      </c>
    </row>
    <row r="6548" spans="1:13" x14ac:dyDescent="0.25">
      <c r="A6548" s="6">
        <v>98528</v>
      </c>
      <c r="B6548" s="126">
        <v>1</v>
      </c>
      <c r="C6548" s="133"/>
      <c r="D6548" s="134">
        <v>2041</v>
      </c>
      <c r="E6548" s="7" t="s">
        <v>2192</v>
      </c>
      <c r="F6548" s="8" t="s">
        <v>2140</v>
      </c>
      <c r="G6548" s="16">
        <f>IFERROR(VLOOKUP(Table1[[#This Row],[Codigo_insumo]],BD_Insumos!$B:$E,4),"")</f>
        <v>18.820516146129485</v>
      </c>
      <c r="H6548" s="140">
        <v>1.5</v>
      </c>
      <c r="I6548" s="9"/>
      <c r="J6548" s="22">
        <f t="shared" si="102"/>
        <v>28.230774219194227</v>
      </c>
      <c r="K6548" s="22" t="str">
        <f>IF(I6548&lt;&gt;"",SUMIF(Table1[Codigo_servico],A6548,Table1[Subtotal_insumo]),"")</f>
        <v/>
      </c>
      <c r="L6548" s="16">
        <f>IF(Table1[[#This Row],[Ordem_insumos]]&lt;&gt;0,VLOOKUP(Table1[[#This Row],[Codigo_servico]],Preencher_Orcamento!$B:$D,3,FALSE)*Table1[[#This Row],[Qtde_insumo]],"")</f>
        <v>0</v>
      </c>
      <c r="M6548" s="16">
        <f>IF(Table1[[#This Row],[Ordem_insumos]]&lt;&gt;0,VLOOKUP(Table1[[#This Row],[Codigo_servico]],Preencher_Orcamento!$B:$D,3,FALSE)*Table1[[#This Row],[Subtotal_insumo]],"")</f>
        <v>0</v>
      </c>
    </row>
    <row r="6549" spans="1:13" ht="39" x14ac:dyDescent="0.25">
      <c r="A6549" s="6">
        <v>98528</v>
      </c>
      <c r="B6549" s="126">
        <v>2</v>
      </c>
      <c r="C6549" s="133"/>
      <c r="D6549" s="134">
        <v>56079</v>
      </c>
      <c r="E6549" s="7" t="s">
        <v>1421</v>
      </c>
      <c r="F6549" s="8" t="s">
        <v>457</v>
      </c>
      <c r="G6549" s="16">
        <f>IFERROR(VLOOKUP(Table1[[#This Row],[Codigo_insumo]],BD_Insumos!$B:$E,4),"")</f>
        <v>35.035800000000002</v>
      </c>
      <c r="H6549" s="140">
        <v>1</v>
      </c>
      <c r="I6549" s="9"/>
      <c r="J6549" s="22">
        <f t="shared" si="102"/>
        <v>35.035800000000002</v>
      </c>
      <c r="K6549" s="22" t="str">
        <f>IF(I6549&lt;&gt;"",SUMIF(Table1[Codigo_servico],A6549,Table1[Subtotal_insumo]),"")</f>
        <v/>
      </c>
      <c r="L6549" s="16">
        <f>IF(Table1[[#This Row],[Ordem_insumos]]&lt;&gt;0,VLOOKUP(Table1[[#This Row],[Codigo_servico]],Preencher_Orcamento!$B:$D,3,FALSE)*Table1[[#This Row],[Qtde_insumo]],"")</f>
        <v>0</v>
      </c>
      <c r="M6549" s="16">
        <f>IF(Table1[[#This Row],[Ordem_insumos]]&lt;&gt;0,VLOOKUP(Table1[[#This Row],[Codigo_servico]],Preencher_Orcamento!$B:$D,3,FALSE)*Table1[[#This Row],[Subtotal_insumo]],"")</f>
        <v>0</v>
      </c>
    </row>
    <row r="6550" spans="1:13" x14ac:dyDescent="0.25">
      <c r="A6550" s="6">
        <v>98528</v>
      </c>
      <c r="B6550" s="126">
        <v>3</v>
      </c>
      <c r="C6550" s="133"/>
      <c r="D6550" s="134">
        <v>2044</v>
      </c>
      <c r="E6550" s="7" t="s">
        <v>2193</v>
      </c>
      <c r="F6550" s="8" t="s">
        <v>2140</v>
      </c>
      <c r="G6550" s="18">
        <f>IFERROR(VLOOKUP(Table1[[#This Row],[Codigo_insumo]],BD_Insumos!$B:$E,4),"")</f>
        <v>13.596734305430379</v>
      </c>
      <c r="H6550" s="140">
        <v>1.5</v>
      </c>
      <c r="I6550" s="9"/>
      <c r="J6550" s="23">
        <f t="shared" si="102"/>
        <v>20.395101458145568</v>
      </c>
      <c r="K6550" s="22" t="str">
        <f>IF(I6550&lt;&gt;"",SUMIF(Table1[Codigo_servico],A6550,Table1[Subtotal_insumo]),"")</f>
        <v/>
      </c>
      <c r="L6550" s="18">
        <f>IF(Table1[[#This Row],[Ordem_insumos]]&lt;&gt;0,VLOOKUP(Table1[[#This Row],[Codigo_servico]],Preencher_Orcamento!$B:$D,3,FALSE)*Table1[[#This Row],[Qtde_insumo]],"")</f>
        <v>0</v>
      </c>
      <c r="M6550" s="18">
        <f>IF(Table1[[#This Row],[Ordem_insumos]]&lt;&gt;0,VLOOKUP(Table1[[#This Row],[Codigo_servico]],Preencher_Orcamento!$B:$D,3,FALSE)*Table1[[#This Row],[Subtotal_insumo]],"")</f>
        <v>0</v>
      </c>
    </row>
    <row r="6551" spans="1:13" x14ac:dyDescent="0.25">
      <c r="A6551" s="3">
        <v>98529</v>
      </c>
      <c r="B6551" s="125">
        <v>0</v>
      </c>
      <c r="C6551" s="131" t="s">
        <v>3754</v>
      </c>
      <c r="D6551" s="132"/>
      <c r="E6551" s="4"/>
      <c r="F6551" s="4"/>
      <c r="G6551" s="17" t="str">
        <f>IFERROR(VLOOKUP(Table1[[#This Row],[Codigo_insumo]],BD_Insumos!$B:$E,4),"")</f>
        <v/>
      </c>
      <c r="H6551" s="139"/>
      <c r="I6551" s="5" t="s">
        <v>457</v>
      </c>
      <c r="J6551" s="20" t="str">
        <f t="shared" si="102"/>
        <v/>
      </c>
      <c r="K6551" s="21">
        <f>IF(I6551&lt;&gt;"",SUMIF(Table1[Codigo_servico],A6551,Table1[Subtotal_insumo]),"")</f>
        <v>88.097775677339797</v>
      </c>
      <c r="L6551" s="17" t="str">
        <f>IF(Table1[[#This Row],[Ordem_insumos]]&lt;&gt;0,VLOOKUP(Table1[[#This Row],[Codigo_servico]],Preencher_Orcamento!$B:$D,3,FALSE)*Table1[[#This Row],[Qtde_insumo]],"")</f>
        <v/>
      </c>
      <c r="M6551" s="17" t="str">
        <f>IF(Table1[[#This Row],[Ordem_insumos]]&lt;&gt;0,VLOOKUP(Table1[[#This Row],[Codigo_servico]],Preencher_Orcamento!$B:$D,3,FALSE)*Table1[[#This Row],[Subtotal_insumo]],"")</f>
        <v/>
      </c>
    </row>
    <row r="6552" spans="1:13" x14ac:dyDescent="0.25">
      <c r="A6552" s="6">
        <v>98529</v>
      </c>
      <c r="B6552" s="126">
        <v>1</v>
      </c>
      <c r="C6552" s="133"/>
      <c r="D6552" s="134">
        <v>2041</v>
      </c>
      <c r="E6552" s="7" t="s">
        <v>2192</v>
      </c>
      <c r="F6552" s="8" t="s">
        <v>2140</v>
      </c>
      <c r="G6552" s="16">
        <f>IFERROR(VLOOKUP(Table1[[#This Row],[Codigo_insumo]],BD_Insumos!$B:$E,4),"")</f>
        <v>18.820516146129485</v>
      </c>
      <c r="H6552" s="140">
        <v>1.5</v>
      </c>
      <c r="I6552" s="9"/>
      <c r="J6552" s="22">
        <f t="shared" si="102"/>
        <v>28.230774219194227</v>
      </c>
      <c r="K6552" s="22" t="str">
        <f>IF(I6552&lt;&gt;"",SUMIF(Table1[Codigo_servico],A6552,Table1[Subtotal_insumo]),"")</f>
        <v/>
      </c>
      <c r="L6552" s="16">
        <f>IF(Table1[[#This Row],[Ordem_insumos]]&lt;&gt;0,VLOOKUP(Table1[[#This Row],[Codigo_servico]],Preencher_Orcamento!$B:$D,3,FALSE)*Table1[[#This Row],[Qtde_insumo]],"")</f>
        <v>0</v>
      </c>
      <c r="M6552" s="16">
        <f>IF(Table1[[#This Row],[Ordem_insumos]]&lt;&gt;0,VLOOKUP(Table1[[#This Row],[Codigo_servico]],Preencher_Orcamento!$B:$D,3,FALSE)*Table1[[#This Row],[Subtotal_insumo]],"")</f>
        <v>0</v>
      </c>
    </row>
    <row r="6553" spans="1:13" ht="39" x14ac:dyDescent="0.25">
      <c r="A6553" s="6">
        <v>98529</v>
      </c>
      <c r="B6553" s="126">
        <v>2</v>
      </c>
      <c r="C6553" s="133"/>
      <c r="D6553" s="134">
        <v>56080</v>
      </c>
      <c r="E6553" s="7" t="s">
        <v>1422</v>
      </c>
      <c r="F6553" s="8" t="s">
        <v>457</v>
      </c>
      <c r="G6553" s="16">
        <f>IFERROR(VLOOKUP(Table1[[#This Row],[Codigo_insumo]],BD_Insumos!$B:$E,4),"")</f>
        <v>39.471899999999998</v>
      </c>
      <c r="H6553" s="140">
        <v>1</v>
      </c>
      <c r="I6553" s="9"/>
      <c r="J6553" s="22">
        <f t="shared" si="102"/>
        <v>39.471899999999998</v>
      </c>
      <c r="K6553" s="22" t="str">
        <f>IF(I6553&lt;&gt;"",SUMIF(Table1[Codigo_servico],A6553,Table1[Subtotal_insumo]),"")</f>
        <v/>
      </c>
      <c r="L6553" s="16">
        <f>IF(Table1[[#This Row],[Ordem_insumos]]&lt;&gt;0,VLOOKUP(Table1[[#This Row],[Codigo_servico]],Preencher_Orcamento!$B:$D,3,FALSE)*Table1[[#This Row],[Qtde_insumo]],"")</f>
        <v>0</v>
      </c>
      <c r="M6553" s="16">
        <f>IF(Table1[[#This Row],[Ordem_insumos]]&lt;&gt;0,VLOOKUP(Table1[[#This Row],[Codigo_servico]],Preencher_Orcamento!$B:$D,3,FALSE)*Table1[[#This Row],[Subtotal_insumo]],"")</f>
        <v>0</v>
      </c>
    </row>
    <row r="6554" spans="1:13" x14ac:dyDescent="0.25">
      <c r="A6554" s="6">
        <v>98529</v>
      </c>
      <c r="B6554" s="126">
        <v>3</v>
      </c>
      <c r="C6554" s="133"/>
      <c r="D6554" s="134">
        <v>2044</v>
      </c>
      <c r="E6554" s="7" t="s">
        <v>2193</v>
      </c>
      <c r="F6554" s="8" t="s">
        <v>2140</v>
      </c>
      <c r="G6554" s="18">
        <f>IFERROR(VLOOKUP(Table1[[#This Row],[Codigo_insumo]],BD_Insumos!$B:$E,4),"")</f>
        <v>13.596734305430379</v>
      </c>
      <c r="H6554" s="140">
        <v>1.5</v>
      </c>
      <c r="I6554" s="9"/>
      <c r="J6554" s="23">
        <f t="shared" si="102"/>
        <v>20.395101458145568</v>
      </c>
      <c r="K6554" s="22" t="str">
        <f>IF(I6554&lt;&gt;"",SUMIF(Table1[Codigo_servico],A6554,Table1[Subtotal_insumo]),"")</f>
        <v/>
      </c>
      <c r="L6554" s="18">
        <f>IF(Table1[[#This Row],[Ordem_insumos]]&lt;&gt;0,VLOOKUP(Table1[[#This Row],[Codigo_servico]],Preencher_Orcamento!$B:$D,3,FALSE)*Table1[[#This Row],[Qtde_insumo]],"")</f>
        <v>0</v>
      </c>
      <c r="M6554" s="18">
        <f>IF(Table1[[#This Row],[Ordem_insumos]]&lt;&gt;0,VLOOKUP(Table1[[#This Row],[Codigo_servico]],Preencher_Orcamento!$B:$D,3,FALSE)*Table1[[#This Row],[Subtotal_insumo]],"")</f>
        <v>0</v>
      </c>
    </row>
    <row r="6555" spans="1:13" x14ac:dyDescent="0.25">
      <c r="A6555" s="3">
        <v>98530</v>
      </c>
      <c r="B6555" s="125">
        <v>0</v>
      </c>
      <c r="C6555" s="131" t="s">
        <v>3755</v>
      </c>
      <c r="D6555" s="132"/>
      <c r="E6555" s="4"/>
      <c r="F6555" s="4"/>
      <c r="G6555" s="17" t="str">
        <f>IFERROR(VLOOKUP(Table1[[#This Row],[Codigo_insumo]],BD_Insumos!$B:$E,4),"")</f>
        <v/>
      </c>
      <c r="H6555" s="139"/>
      <c r="I6555" s="5" t="s">
        <v>457</v>
      </c>
      <c r="J6555" s="20" t="str">
        <f t="shared" si="102"/>
        <v/>
      </c>
      <c r="K6555" s="21">
        <f>IF(I6555&lt;&gt;"",SUMIF(Table1[Codigo_servico],A6555,Table1[Subtotal_insumo]),"")</f>
        <v>48.185650451559866</v>
      </c>
      <c r="L6555" s="17" t="str">
        <f>IF(Table1[[#This Row],[Ordem_insumos]]&lt;&gt;0,VLOOKUP(Table1[[#This Row],[Codigo_servico]],Preencher_Orcamento!$B:$D,3,FALSE)*Table1[[#This Row],[Qtde_insumo]],"")</f>
        <v/>
      </c>
      <c r="M6555" s="17" t="str">
        <f>IF(Table1[[#This Row],[Ordem_insumos]]&lt;&gt;0,VLOOKUP(Table1[[#This Row],[Codigo_servico]],Preencher_Orcamento!$B:$D,3,FALSE)*Table1[[#This Row],[Subtotal_insumo]],"")</f>
        <v/>
      </c>
    </row>
    <row r="6556" spans="1:13" ht="39" x14ac:dyDescent="0.25">
      <c r="A6556" s="6">
        <v>98530</v>
      </c>
      <c r="B6556" s="126">
        <v>1</v>
      </c>
      <c r="C6556" s="133"/>
      <c r="D6556" s="134">
        <v>56065</v>
      </c>
      <c r="E6556" s="7" t="s">
        <v>1413</v>
      </c>
      <c r="F6556" s="8" t="s">
        <v>457</v>
      </c>
      <c r="G6556" s="16">
        <f>IFERROR(VLOOKUP(Table1[[#This Row],[Codigo_insumo]],BD_Insumos!$B:$E,4),"")</f>
        <v>15.7684</v>
      </c>
      <c r="H6556" s="140">
        <v>1</v>
      </c>
      <c r="I6556" s="9"/>
      <c r="J6556" s="22">
        <f t="shared" si="102"/>
        <v>15.7684</v>
      </c>
      <c r="K6556" s="22" t="str">
        <f>IF(I6556&lt;&gt;"",SUMIF(Table1[Codigo_servico],A6556,Table1[Subtotal_insumo]),"")</f>
        <v/>
      </c>
      <c r="L6556" s="16">
        <f>IF(Table1[[#This Row],[Ordem_insumos]]&lt;&gt;0,VLOOKUP(Table1[[#This Row],[Codigo_servico]],Preencher_Orcamento!$B:$D,3,FALSE)*Table1[[#This Row],[Qtde_insumo]],"")</f>
        <v>0</v>
      </c>
      <c r="M6556" s="16">
        <f>IF(Table1[[#This Row],[Ordem_insumos]]&lt;&gt;0,VLOOKUP(Table1[[#This Row],[Codigo_servico]],Preencher_Orcamento!$B:$D,3,FALSE)*Table1[[#This Row],[Subtotal_insumo]],"")</f>
        <v>0</v>
      </c>
    </row>
    <row r="6557" spans="1:13" x14ac:dyDescent="0.25">
      <c r="A6557" s="6">
        <v>98530</v>
      </c>
      <c r="B6557" s="126">
        <v>2</v>
      </c>
      <c r="C6557" s="133"/>
      <c r="D6557" s="134">
        <v>2041</v>
      </c>
      <c r="E6557" s="7" t="s">
        <v>2192</v>
      </c>
      <c r="F6557" s="8" t="s">
        <v>2140</v>
      </c>
      <c r="G6557" s="16">
        <f>IFERROR(VLOOKUP(Table1[[#This Row],[Codigo_insumo]],BD_Insumos!$B:$E,4),"")</f>
        <v>18.820516146129485</v>
      </c>
      <c r="H6557" s="140">
        <v>1</v>
      </c>
      <c r="I6557" s="9"/>
      <c r="J6557" s="22">
        <f t="shared" si="102"/>
        <v>18.820516146129485</v>
      </c>
      <c r="K6557" s="22" t="str">
        <f>IF(I6557&lt;&gt;"",SUMIF(Table1[Codigo_servico],A6557,Table1[Subtotal_insumo]),"")</f>
        <v/>
      </c>
      <c r="L6557" s="16">
        <f>IF(Table1[[#This Row],[Ordem_insumos]]&lt;&gt;0,VLOOKUP(Table1[[#This Row],[Codigo_servico]],Preencher_Orcamento!$B:$D,3,FALSE)*Table1[[#This Row],[Qtde_insumo]],"")</f>
        <v>0</v>
      </c>
      <c r="M6557" s="16">
        <f>IF(Table1[[#This Row],[Ordem_insumos]]&lt;&gt;0,VLOOKUP(Table1[[#This Row],[Codigo_servico]],Preencher_Orcamento!$B:$D,3,FALSE)*Table1[[#This Row],[Subtotal_insumo]],"")</f>
        <v>0</v>
      </c>
    </row>
    <row r="6558" spans="1:13" x14ac:dyDescent="0.25">
      <c r="A6558" s="6">
        <v>98530</v>
      </c>
      <c r="B6558" s="126">
        <v>3</v>
      </c>
      <c r="C6558" s="133"/>
      <c r="D6558" s="134">
        <v>2044</v>
      </c>
      <c r="E6558" s="7" t="s">
        <v>2193</v>
      </c>
      <c r="F6558" s="8" t="s">
        <v>2140</v>
      </c>
      <c r="G6558" s="18">
        <f>IFERROR(VLOOKUP(Table1[[#This Row],[Codigo_insumo]],BD_Insumos!$B:$E,4),"")</f>
        <v>13.596734305430379</v>
      </c>
      <c r="H6558" s="140">
        <v>1</v>
      </c>
      <c r="I6558" s="9"/>
      <c r="J6558" s="23">
        <f t="shared" si="102"/>
        <v>13.596734305430379</v>
      </c>
      <c r="K6558" s="22" t="str">
        <f>IF(I6558&lt;&gt;"",SUMIF(Table1[Codigo_servico],A6558,Table1[Subtotal_insumo]),"")</f>
        <v/>
      </c>
      <c r="L6558" s="18">
        <f>IF(Table1[[#This Row],[Ordem_insumos]]&lt;&gt;0,VLOOKUP(Table1[[#This Row],[Codigo_servico]],Preencher_Orcamento!$B:$D,3,FALSE)*Table1[[#This Row],[Qtde_insumo]],"")</f>
        <v>0</v>
      </c>
      <c r="M6558" s="18">
        <f>IF(Table1[[#This Row],[Ordem_insumos]]&lt;&gt;0,VLOOKUP(Table1[[#This Row],[Codigo_servico]],Preencher_Orcamento!$B:$D,3,FALSE)*Table1[[#This Row],[Subtotal_insumo]],"")</f>
        <v>0</v>
      </c>
    </row>
    <row r="6559" spans="1:13" x14ac:dyDescent="0.25">
      <c r="A6559" s="3">
        <v>98531</v>
      </c>
      <c r="B6559" s="125">
        <v>0</v>
      </c>
      <c r="C6559" s="131" t="s">
        <v>3756</v>
      </c>
      <c r="D6559" s="132"/>
      <c r="E6559" s="4"/>
      <c r="F6559" s="4"/>
      <c r="G6559" s="17" t="str">
        <f>IFERROR(VLOOKUP(Table1[[#This Row],[Codigo_insumo]],BD_Insumos!$B:$E,4),"")</f>
        <v/>
      </c>
      <c r="H6559" s="139"/>
      <c r="I6559" s="5" t="s">
        <v>457</v>
      </c>
      <c r="J6559" s="20" t="str">
        <f t="shared" si="102"/>
        <v/>
      </c>
      <c r="K6559" s="21">
        <f>IF(I6559&lt;&gt;"",SUMIF(Table1[Codigo_servico],A6559,Table1[Subtotal_insumo]),"")</f>
        <v>46.308650451559863</v>
      </c>
      <c r="L6559" s="17" t="str">
        <f>IF(Table1[[#This Row],[Ordem_insumos]]&lt;&gt;0,VLOOKUP(Table1[[#This Row],[Codigo_servico]],Preencher_Orcamento!$B:$D,3,FALSE)*Table1[[#This Row],[Qtde_insumo]],"")</f>
        <v/>
      </c>
      <c r="M6559" s="17" t="str">
        <f>IF(Table1[[#This Row],[Ordem_insumos]]&lt;&gt;0,VLOOKUP(Table1[[#This Row],[Codigo_servico]],Preencher_Orcamento!$B:$D,3,FALSE)*Table1[[#This Row],[Subtotal_insumo]],"")</f>
        <v/>
      </c>
    </row>
    <row r="6560" spans="1:13" x14ac:dyDescent="0.25">
      <c r="A6560" s="6">
        <v>98531</v>
      </c>
      <c r="B6560" s="126">
        <v>1</v>
      </c>
      <c r="C6560" s="133"/>
      <c r="D6560" s="134">
        <v>2044</v>
      </c>
      <c r="E6560" s="7" t="s">
        <v>2193</v>
      </c>
      <c r="F6560" s="8" t="s">
        <v>2140</v>
      </c>
      <c r="G6560" s="16">
        <f>IFERROR(VLOOKUP(Table1[[#This Row],[Codigo_insumo]],BD_Insumos!$B:$E,4),"")</f>
        <v>13.596734305430379</v>
      </c>
      <c r="H6560" s="140">
        <v>1</v>
      </c>
      <c r="I6560" s="9"/>
      <c r="J6560" s="22">
        <f t="shared" si="102"/>
        <v>13.596734305430379</v>
      </c>
      <c r="K6560" s="22" t="str">
        <f>IF(I6560&lt;&gt;"",SUMIF(Table1[Codigo_servico],A6560,Table1[Subtotal_insumo]),"")</f>
        <v/>
      </c>
      <c r="L6560" s="16">
        <f>IF(Table1[[#This Row],[Ordem_insumos]]&lt;&gt;0,VLOOKUP(Table1[[#This Row],[Codigo_servico]],Preencher_Orcamento!$B:$D,3,FALSE)*Table1[[#This Row],[Qtde_insumo]],"")</f>
        <v>0</v>
      </c>
      <c r="M6560" s="16">
        <f>IF(Table1[[#This Row],[Ordem_insumos]]&lt;&gt;0,VLOOKUP(Table1[[#This Row],[Codigo_servico]],Preencher_Orcamento!$B:$D,3,FALSE)*Table1[[#This Row],[Subtotal_insumo]],"")</f>
        <v>0</v>
      </c>
    </row>
    <row r="6561" spans="1:13" ht="39" x14ac:dyDescent="0.25">
      <c r="A6561" s="6">
        <v>98531</v>
      </c>
      <c r="B6561" s="126">
        <v>2</v>
      </c>
      <c r="C6561" s="133"/>
      <c r="D6561" s="134">
        <v>56066</v>
      </c>
      <c r="E6561" s="7" t="s">
        <v>1414</v>
      </c>
      <c r="F6561" s="8" t="s">
        <v>457</v>
      </c>
      <c r="G6561" s="16">
        <f>IFERROR(VLOOKUP(Table1[[#This Row],[Codigo_insumo]],BD_Insumos!$B:$E,4),"")</f>
        <v>13.891400000000001</v>
      </c>
      <c r="H6561" s="140">
        <v>1</v>
      </c>
      <c r="I6561" s="9"/>
      <c r="J6561" s="22">
        <f t="shared" si="102"/>
        <v>13.891400000000001</v>
      </c>
      <c r="K6561" s="22" t="str">
        <f>IF(I6561&lt;&gt;"",SUMIF(Table1[Codigo_servico],A6561,Table1[Subtotal_insumo]),"")</f>
        <v/>
      </c>
      <c r="L6561" s="16">
        <f>IF(Table1[[#This Row],[Ordem_insumos]]&lt;&gt;0,VLOOKUP(Table1[[#This Row],[Codigo_servico]],Preencher_Orcamento!$B:$D,3,FALSE)*Table1[[#This Row],[Qtde_insumo]],"")</f>
        <v>0</v>
      </c>
      <c r="M6561" s="16">
        <f>IF(Table1[[#This Row],[Ordem_insumos]]&lt;&gt;0,VLOOKUP(Table1[[#This Row],[Codigo_servico]],Preencher_Orcamento!$B:$D,3,FALSE)*Table1[[#This Row],[Subtotal_insumo]],"")</f>
        <v>0</v>
      </c>
    </row>
    <row r="6562" spans="1:13" x14ac:dyDescent="0.25">
      <c r="A6562" s="6">
        <v>98531</v>
      </c>
      <c r="B6562" s="126">
        <v>3</v>
      </c>
      <c r="C6562" s="133"/>
      <c r="D6562" s="134">
        <v>2041</v>
      </c>
      <c r="E6562" s="7" t="s">
        <v>2192</v>
      </c>
      <c r="F6562" s="8" t="s">
        <v>2140</v>
      </c>
      <c r="G6562" s="18">
        <f>IFERROR(VLOOKUP(Table1[[#This Row],[Codigo_insumo]],BD_Insumos!$B:$E,4),"")</f>
        <v>18.820516146129485</v>
      </c>
      <c r="H6562" s="140">
        <v>1</v>
      </c>
      <c r="I6562" s="9"/>
      <c r="J6562" s="23">
        <f t="shared" si="102"/>
        <v>18.820516146129485</v>
      </c>
      <c r="K6562" s="22" t="str">
        <f>IF(I6562&lt;&gt;"",SUMIF(Table1[Codigo_servico],A6562,Table1[Subtotal_insumo]),"")</f>
        <v/>
      </c>
      <c r="L6562" s="18">
        <f>IF(Table1[[#This Row],[Ordem_insumos]]&lt;&gt;0,VLOOKUP(Table1[[#This Row],[Codigo_servico]],Preencher_Orcamento!$B:$D,3,FALSE)*Table1[[#This Row],[Qtde_insumo]],"")</f>
        <v>0</v>
      </c>
      <c r="M6562" s="18">
        <f>IF(Table1[[#This Row],[Ordem_insumos]]&lt;&gt;0,VLOOKUP(Table1[[#This Row],[Codigo_servico]],Preencher_Orcamento!$B:$D,3,FALSE)*Table1[[#This Row],[Subtotal_insumo]],"")</f>
        <v>0</v>
      </c>
    </row>
    <row r="6563" spans="1:13" x14ac:dyDescent="0.25">
      <c r="A6563" s="3">
        <v>98532</v>
      </c>
      <c r="B6563" s="125">
        <v>0</v>
      </c>
      <c r="C6563" s="131" t="s">
        <v>3757</v>
      </c>
      <c r="D6563" s="132"/>
      <c r="E6563" s="4"/>
      <c r="F6563" s="4"/>
      <c r="G6563" s="17" t="str">
        <f>IFERROR(VLOOKUP(Table1[[#This Row],[Codigo_insumo]],BD_Insumos!$B:$E,4),"")</f>
        <v/>
      </c>
      <c r="H6563" s="139"/>
      <c r="I6563" s="5" t="s">
        <v>457</v>
      </c>
      <c r="J6563" s="20" t="str">
        <f t="shared" si="102"/>
        <v/>
      </c>
      <c r="K6563" s="21">
        <f>IF(I6563&lt;&gt;"",SUMIF(Table1[Codigo_servico],A6563,Table1[Subtotal_insumo]),"")</f>
        <v>64.618775677339798</v>
      </c>
      <c r="L6563" s="17" t="str">
        <f>IF(Table1[[#This Row],[Ordem_insumos]]&lt;&gt;0,VLOOKUP(Table1[[#This Row],[Codigo_servico]],Preencher_Orcamento!$B:$D,3,FALSE)*Table1[[#This Row],[Qtde_insumo]],"")</f>
        <v/>
      </c>
      <c r="M6563" s="17" t="str">
        <f>IF(Table1[[#This Row],[Ordem_insumos]]&lt;&gt;0,VLOOKUP(Table1[[#This Row],[Codigo_servico]],Preencher_Orcamento!$B:$D,3,FALSE)*Table1[[#This Row],[Subtotal_insumo]],"")</f>
        <v/>
      </c>
    </row>
    <row r="6564" spans="1:13" x14ac:dyDescent="0.25">
      <c r="A6564" s="6">
        <v>98532</v>
      </c>
      <c r="B6564" s="126">
        <v>1</v>
      </c>
      <c r="C6564" s="133"/>
      <c r="D6564" s="134">
        <v>2041</v>
      </c>
      <c r="E6564" s="7" t="s">
        <v>2192</v>
      </c>
      <c r="F6564" s="8" t="s">
        <v>2140</v>
      </c>
      <c r="G6564" s="16">
        <f>IFERROR(VLOOKUP(Table1[[#This Row],[Codigo_insumo]],BD_Insumos!$B:$E,4),"")</f>
        <v>18.820516146129485</v>
      </c>
      <c r="H6564" s="140">
        <v>1.5</v>
      </c>
      <c r="I6564" s="9"/>
      <c r="J6564" s="22">
        <f t="shared" si="102"/>
        <v>28.230774219194227</v>
      </c>
      <c r="K6564" s="22" t="str">
        <f>IF(I6564&lt;&gt;"",SUMIF(Table1[Codigo_servico],A6564,Table1[Subtotal_insumo]),"")</f>
        <v/>
      </c>
      <c r="L6564" s="16">
        <f>IF(Table1[[#This Row],[Ordem_insumos]]&lt;&gt;0,VLOOKUP(Table1[[#This Row],[Codigo_servico]],Preencher_Orcamento!$B:$D,3,FALSE)*Table1[[#This Row],[Qtde_insumo]],"")</f>
        <v>0</v>
      </c>
      <c r="M6564" s="16">
        <f>IF(Table1[[#This Row],[Ordem_insumos]]&lt;&gt;0,VLOOKUP(Table1[[#This Row],[Codigo_servico]],Preencher_Orcamento!$B:$D,3,FALSE)*Table1[[#This Row],[Subtotal_insumo]],"")</f>
        <v>0</v>
      </c>
    </row>
    <row r="6565" spans="1:13" ht="39" x14ac:dyDescent="0.25">
      <c r="A6565" s="6">
        <v>98532</v>
      </c>
      <c r="B6565" s="126">
        <v>2</v>
      </c>
      <c r="C6565" s="133"/>
      <c r="D6565" s="134">
        <v>56067</v>
      </c>
      <c r="E6565" s="7" t="s">
        <v>1415</v>
      </c>
      <c r="F6565" s="8" t="s">
        <v>457</v>
      </c>
      <c r="G6565" s="16">
        <f>IFERROR(VLOOKUP(Table1[[#This Row],[Codigo_insumo]],BD_Insumos!$B:$E,4),"")</f>
        <v>15.992900000000001</v>
      </c>
      <c r="H6565" s="140">
        <v>1</v>
      </c>
      <c r="I6565" s="9"/>
      <c r="J6565" s="22">
        <f t="shared" si="102"/>
        <v>15.992900000000001</v>
      </c>
      <c r="K6565" s="22" t="str">
        <f>IF(I6565&lt;&gt;"",SUMIF(Table1[Codigo_servico],A6565,Table1[Subtotal_insumo]),"")</f>
        <v/>
      </c>
      <c r="L6565" s="16">
        <f>IF(Table1[[#This Row],[Ordem_insumos]]&lt;&gt;0,VLOOKUP(Table1[[#This Row],[Codigo_servico]],Preencher_Orcamento!$B:$D,3,FALSE)*Table1[[#This Row],[Qtde_insumo]],"")</f>
        <v>0</v>
      </c>
      <c r="M6565" s="16">
        <f>IF(Table1[[#This Row],[Ordem_insumos]]&lt;&gt;0,VLOOKUP(Table1[[#This Row],[Codigo_servico]],Preencher_Orcamento!$B:$D,3,FALSE)*Table1[[#This Row],[Subtotal_insumo]],"")</f>
        <v>0</v>
      </c>
    </row>
    <row r="6566" spans="1:13" x14ac:dyDescent="0.25">
      <c r="A6566" s="6">
        <v>98532</v>
      </c>
      <c r="B6566" s="126">
        <v>3</v>
      </c>
      <c r="C6566" s="133"/>
      <c r="D6566" s="134">
        <v>2044</v>
      </c>
      <c r="E6566" s="7" t="s">
        <v>2193</v>
      </c>
      <c r="F6566" s="8" t="s">
        <v>2140</v>
      </c>
      <c r="G6566" s="18">
        <f>IFERROR(VLOOKUP(Table1[[#This Row],[Codigo_insumo]],BD_Insumos!$B:$E,4),"")</f>
        <v>13.596734305430379</v>
      </c>
      <c r="H6566" s="140">
        <v>1.5</v>
      </c>
      <c r="I6566" s="9"/>
      <c r="J6566" s="23">
        <f t="shared" si="102"/>
        <v>20.395101458145568</v>
      </c>
      <c r="K6566" s="22" t="str">
        <f>IF(I6566&lt;&gt;"",SUMIF(Table1[Codigo_servico],A6566,Table1[Subtotal_insumo]),"")</f>
        <v/>
      </c>
      <c r="L6566" s="18">
        <f>IF(Table1[[#This Row],[Ordem_insumos]]&lt;&gt;0,VLOOKUP(Table1[[#This Row],[Codigo_servico]],Preencher_Orcamento!$B:$D,3,FALSE)*Table1[[#This Row],[Qtde_insumo]],"")</f>
        <v>0</v>
      </c>
      <c r="M6566" s="18">
        <f>IF(Table1[[#This Row],[Ordem_insumos]]&lt;&gt;0,VLOOKUP(Table1[[#This Row],[Codigo_servico]],Preencher_Orcamento!$B:$D,3,FALSE)*Table1[[#This Row],[Subtotal_insumo]],"")</f>
        <v>0</v>
      </c>
    </row>
    <row r="6567" spans="1:13" x14ac:dyDescent="0.25">
      <c r="A6567" s="3">
        <v>98533</v>
      </c>
      <c r="B6567" s="125">
        <v>0</v>
      </c>
      <c r="C6567" s="131" t="s">
        <v>3758</v>
      </c>
      <c r="D6567" s="132"/>
      <c r="E6567" s="4"/>
      <c r="F6567" s="4"/>
      <c r="G6567" s="17" t="str">
        <f>IFERROR(VLOOKUP(Table1[[#This Row],[Codigo_insumo]],BD_Insumos!$B:$E,4),"")</f>
        <v/>
      </c>
      <c r="H6567" s="139"/>
      <c r="I6567" s="5" t="s">
        <v>457</v>
      </c>
      <c r="J6567" s="20" t="str">
        <f t="shared" si="102"/>
        <v/>
      </c>
      <c r="K6567" s="21">
        <f>IF(I6567&lt;&gt;"",SUMIF(Table1[Codigo_servico],A6567,Table1[Subtotal_insumo]),"")</f>
        <v>64.272175677339789</v>
      </c>
      <c r="L6567" s="17" t="str">
        <f>IF(Table1[[#This Row],[Ordem_insumos]]&lt;&gt;0,VLOOKUP(Table1[[#This Row],[Codigo_servico]],Preencher_Orcamento!$B:$D,3,FALSE)*Table1[[#This Row],[Qtde_insumo]],"")</f>
        <v/>
      </c>
      <c r="M6567" s="17" t="str">
        <f>IF(Table1[[#This Row],[Ordem_insumos]]&lt;&gt;0,VLOOKUP(Table1[[#This Row],[Codigo_servico]],Preencher_Orcamento!$B:$D,3,FALSE)*Table1[[#This Row],[Subtotal_insumo]],"")</f>
        <v/>
      </c>
    </row>
    <row r="6568" spans="1:13" x14ac:dyDescent="0.25">
      <c r="A6568" s="6">
        <v>98533</v>
      </c>
      <c r="B6568" s="126">
        <v>1</v>
      </c>
      <c r="C6568" s="133"/>
      <c r="D6568" s="134">
        <v>2041</v>
      </c>
      <c r="E6568" s="7" t="s">
        <v>2192</v>
      </c>
      <c r="F6568" s="8" t="s">
        <v>2140</v>
      </c>
      <c r="G6568" s="16">
        <f>IFERROR(VLOOKUP(Table1[[#This Row],[Codigo_insumo]],BD_Insumos!$B:$E,4),"")</f>
        <v>18.820516146129485</v>
      </c>
      <c r="H6568" s="140">
        <v>1.5</v>
      </c>
      <c r="I6568" s="9"/>
      <c r="J6568" s="22">
        <f t="shared" si="102"/>
        <v>28.230774219194227</v>
      </c>
      <c r="K6568" s="22" t="str">
        <f>IF(I6568&lt;&gt;"",SUMIF(Table1[Codigo_servico],A6568,Table1[Subtotal_insumo]),"")</f>
        <v/>
      </c>
      <c r="L6568" s="16">
        <f>IF(Table1[[#This Row],[Ordem_insumos]]&lt;&gt;0,VLOOKUP(Table1[[#This Row],[Codigo_servico]],Preencher_Orcamento!$B:$D,3,FALSE)*Table1[[#This Row],[Qtde_insumo]],"")</f>
        <v>0</v>
      </c>
      <c r="M6568" s="16">
        <f>IF(Table1[[#This Row],[Ordem_insumos]]&lt;&gt;0,VLOOKUP(Table1[[#This Row],[Codigo_servico]],Preencher_Orcamento!$B:$D,3,FALSE)*Table1[[#This Row],[Subtotal_insumo]],"")</f>
        <v>0</v>
      </c>
    </row>
    <row r="6569" spans="1:13" ht="39" x14ac:dyDescent="0.25">
      <c r="A6569" s="6">
        <v>98533</v>
      </c>
      <c r="B6569" s="126">
        <v>2</v>
      </c>
      <c r="C6569" s="133"/>
      <c r="D6569" s="134">
        <v>56068</v>
      </c>
      <c r="E6569" s="7" t="s">
        <v>1416</v>
      </c>
      <c r="F6569" s="8" t="s">
        <v>457</v>
      </c>
      <c r="G6569" s="16">
        <f>IFERROR(VLOOKUP(Table1[[#This Row],[Codigo_insumo]],BD_Insumos!$B:$E,4),"")</f>
        <v>15.6463</v>
      </c>
      <c r="H6569" s="140">
        <v>1</v>
      </c>
      <c r="I6569" s="9"/>
      <c r="J6569" s="22">
        <f t="shared" si="102"/>
        <v>15.6463</v>
      </c>
      <c r="K6569" s="22" t="str">
        <f>IF(I6569&lt;&gt;"",SUMIF(Table1[Codigo_servico],A6569,Table1[Subtotal_insumo]),"")</f>
        <v/>
      </c>
      <c r="L6569" s="16">
        <f>IF(Table1[[#This Row],[Ordem_insumos]]&lt;&gt;0,VLOOKUP(Table1[[#This Row],[Codigo_servico]],Preencher_Orcamento!$B:$D,3,FALSE)*Table1[[#This Row],[Qtde_insumo]],"")</f>
        <v>0</v>
      </c>
      <c r="M6569" s="16">
        <f>IF(Table1[[#This Row],[Ordem_insumos]]&lt;&gt;0,VLOOKUP(Table1[[#This Row],[Codigo_servico]],Preencher_Orcamento!$B:$D,3,FALSE)*Table1[[#This Row],[Subtotal_insumo]],"")</f>
        <v>0</v>
      </c>
    </row>
    <row r="6570" spans="1:13" x14ac:dyDescent="0.25">
      <c r="A6570" s="6">
        <v>98533</v>
      </c>
      <c r="B6570" s="126">
        <v>3</v>
      </c>
      <c r="C6570" s="133"/>
      <c r="D6570" s="134">
        <v>2044</v>
      </c>
      <c r="E6570" s="7" t="s">
        <v>2193</v>
      </c>
      <c r="F6570" s="8" t="s">
        <v>2140</v>
      </c>
      <c r="G6570" s="18">
        <f>IFERROR(VLOOKUP(Table1[[#This Row],[Codigo_insumo]],BD_Insumos!$B:$E,4),"")</f>
        <v>13.596734305430379</v>
      </c>
      <c r="H6570" s="140">
        <v>1.5</v>
      </c>
      <c r="I6570" s="9"/>
      <c r="J6570" s="23">
        <f t="shared" si="102"/>
        <v>20.395101458145568</v>
      </c>
      <c r="K6570" s="22" t="str">
        <f>IF(I6570&lt;&gt;"",SUMIF(Table1[Codigo_servico],A6570,Table1[Subtotal_insumo]),"")</f>
        <v/>
      </c>
      <c r="L6570" s="18">
        <f>IF(Table1[[#This Row],[Ordem_insumos]]&lt;&gt;0,VLOOKUP(Table1[[#This Row],[Codigo_servico]],Preencher_Orcamento!$B:$D,3,FALSE)*Table1[[#This Row],[Qtde_insumo]],"")</f>
        <v>0</v>
      </c>
      <c r="M6570" s="18">
        <f>IF(Table1[[#This Row],[Ordem_insumos]]&lt;&gt;0,VLOOKUP(Table1[[#This Row],[Codigo_servico]],Preencher_Orcamento!$B:$D,3,FALSE)*Table1[[#This Row],[Subtotal_insumo]],"")</f>
        <v>0</v>
      </c>
    </row>
    <row r="6571" spans="1:13" x14ac:dyDescent="0.25">
      <c r="A6571" s="3">
        <v>98540</v>
      </c>
      <c r="B6571" s="125">
        <v>0</v>
      </c>
      <c r="C6571" s="131" t="s">
        <v>3759</v>
      </c>
      <c r="D6571" s="132"/>
      <c r="E6571" s="4"/>
      <c r="F6571" s="4"/>
      <c r="G6571" s="17" t="str">
        <f>IFERROR(VLOOKUP(Table1[[#This Row],[Codigo_insumo]],BD_Insumos!$B:$E,4),"")</f>
        <v/>
      </c>
      <c r="H6571" s="139"/>
      <c r="I6571" s="5" t="s">
        <v>457</v>
      </c>
      <c r="J6571" s="20" t="str">
        <f t="shared" si="102"/>
        <v/>
      </c>
      <c r="K6571" s="21">
        <f>IF(I6571&lt;&gt;"",SUMIF(Table1[Codigo_servico],A6571,Table1[Subtotal_insumo]),"")</f>
        <v>105.27655045155987</v>
      </c>
      <c r="L6571" s="17" t="str">
        <f>IF(Table1[[#This Row],[Ordem_insumos]]&lt;&gt;0,VLOOKUP(Table1[[#This Row],[Codigo_servico]],Preencher_Orcamento!$B:$D,3,FALSE)*Table1[[#This Row],[Qtde_insumo]],"")</f>
        <v/>
      </c>
      <c r="M6571" s="17" t="str">
        <f>IF(Table1[[#This Row],[Ordem_insumos]]&lt;&gt;0,VLOOKUP(Table1[[#This Row],[Codigo_servico]],Preencher_Orcamento!$B:$D,3,FALSE)*Table1[[#This Row],[Subtotal_insumo]],"")</f>
        <v/>
      </c>
    </row>
    <row r="6572" spans="1:13" ht="39" x14ac:dyDescent="0.25">
      <c r="A6572" s="6">
        <v>98540</v>
      </c>
      <c r="B6572" s="126">
        <v>1</v>
      </c>
      <c r="C6572" s="133"/>
      <c r="D6572" s="134">
        <v>56075</v>
      </c>
      <c r="E6572" s="7" t="s">
        <v>1417</v>
      </c>
      <c r="F6572" s="8" t="s">
        <v>457</v>
      </c>
      <c r="G6572" s="16">
        <f>IFERROR(VLOOKUP(Table1[[#This Row],[Codigo_insumo]],BD_Insumos!$B:$E,4),"")</f>
        <v>72.859300000000005</v>
      </c>
      <c r="H6572" s="140">
        <v>1</v>
      </c>
      <c r="I6572" s="9"/>
      <c r="J6572" s="22">
        <f t="shared" si="102"/>
        <v>72.859300000000005</v>
      </c>
      <c r="K6572" s="22" t="str">
        <f>IF(I6572&lt;&gt;"",SUMIF(Table1[Codigo_servico],A6572,Table1[Subtotal_insumo]),"")</f>
        <v/>
      </c>
      <c r="L6572" s="16">
        <f>IF(Table1[[#This Row],[Ordem_insumos]]&lt;&gt;0,VLOOKUP(Table1[[#This Row],[Codigo_servico]],Preencher_Orcamento!$B:$D,3,FALSE)*Table1[[#This Row],[Qtde_insumo]],"")</f>
        <v>0</v>
      </c>
      <c r="M6572" s="16">
        <f>IF(Table1[[#This Row],[Ordem_insumos]]&lt;&gt;0,VLOOKUP(Table1[[#This Row],[Codigo_servico]],Preencher_Orcamento!$B:$D,3,FALSE)*Table1[[#This Row],[Subtotal_insumo]],"")</f>
        <v>0</v>
      </c>
    </row>
    <row r="6573" spans="1:13" x14ac:dyDescent="0.25">
      <c r="A6573" s="6">
        <v>98540</v>
      </c>
      <c r="B6573" s="126">
        <v>2</v>
      </c>
      <c r="C6573" s="133"/>
      <c r="D6573" s="134">
        <v>2041</v>
      </c>
      <c r="E6573" s="7" t="s">
        <v>2192</v>
      </c>
      <c r="F6573" s="8" t="s">
        <v>2140</v>
      </c>
      <c r="G6573" s="16">
        <f>IFERROR(VLOOKUP(Table1[[#This Row],[Codigo_insumo]],BD_Insumos!$B:$E,4),"")</f>
        <v>18.820516146129485</v>
      </c>
      <c r="H6573" s="140">
        <v>1</v>
      </c>
      <c r="I6573" s="9"/>
      <c r="J6573" s="22">
        <f t="shared" si="102"/>
        <v>18.820516146129485</v>
      </c>
      <c r="K6573" s="22" t="str">
        <f>IF(I6573&lt;&gt;"",SUMIF(Table1[Codigo_servico],A6573,Table1[Subtotal_insumo]),"")</f>
        <v/>
      </c>
      <c r="L6573" s="16">
        <f>IF(Table1[[#This Row],[Ordem_insumos]]&lt;&gt;0,VLOOKUP(Table1[[#This Row],[Codigo_servico]],Preencher_Orcamento!$B:$D,3,FALSE)*Table1[[#This Row],[Qtde_insumo]],"")</f>
        <v>0</v>
      </c>
      <c r="M6573" s="16">
        <f>IF(Table1[[#This Row],[Ordem_insumos]]&lt;&gt;0,VLOOKUP(Table1[[#This Row],[Codigo_servico]],Preencher_Orcamento!$B:$D,3,FALSE)*Table1[[#This Row],[Subtotal_insumo]],"")</f>
        <v>0</v>
      </c>
    </row>
    <row r="6574" spans="1:13" x14ac:dyDescent="0.25">
      <c r="A6574" s="6">
        <v>98540</v>
      </c>
      <c r="B6574" s="126">
        <v>3</v>
      </c>
      <c r="C6574" s="133"/>
      <c r="D6574" s="134">
        <v>2044</v>
      </c>
      <c r="E6574" s="7" t="s">
        <v>2193</v>
      </c>
      <c r="F6574" s="8" t="s">
        <v>2140</v>
      </c>
      <c r="G6574" s="18">
        <f>IFERROR(VLOOKUP(Table1[[#This Row],[Codigo_insumo]],BD_Insumos!$B:$E,4),"")</f>
        <v>13.596734305430379</v>
      </c>
      <c r="H6574" s="140">
        <v>1</v>
      </c>
      <c r="I6574" s="9"/>
      <c r="J6574" s="23">
        <f t="shared" si="102"/>
        <v>13.596734305430379</v>
      </c>
      <c r="K6574" s="22" t="str">
        <f>IF(I6574&lt;&gt;"",SUMIF(Table1[Codigo_servico],A6574,Table1[Subtotal_insumo]),"")</f>
        <v/>
      </c>
      <c r="L6574" s="18">
        <f>IF(Table1[[#This Row],[Ordem_insumos]]&lt;&gt;0,VLOOKUP(Table1[[#This Row],[Codigo_servico]],Preencher_Orcamento!$B:$D,3,FALSE)*Table1[[#This Row],[Qtde_insumo]],"")</f>
        <v>0</v>
      </c>
      <c r="M6574" s="18">
        <f>IF(Table1[[#This Row],[Ordem_insumos]]&lt;&gt;0,VLOOKUP(Table1[[#This Row],[Codigo_servico]],Preencher_Orcamento!$B:$D,3,FALSE)*Table1[[#This Row],[Subtotal_insumo]],"")</f>
        <v>0</v>
      </c>
    </row>
    <row r="6575" spans="1:13" x14ac:dyDescent="0.25">
      <c r="A6575" s="3">
        <v>98541</v>
      </c>
      <c r="B6575" s="125">
        <v>0</v>
      </c>
      <c r="C6575" s="131" t="s">
        <v>3760</v>
      </c>
      <c r="D6575" s="132"/>
      <c r="E6575" s="4"/>
      <c r="F6575" s="4"/>
      <c r="G6575" s="17" t="str">
        <f>IFERROR(VLOOKUP(Table1[[#This Row],[Codigo_insumo]],BD_Insumos!$B:$E,4),"")</f>
        <v/>
      </c>
      <c r="H6575" s="139"/>
      <c r="I6575" s="5" t="s">
        <v>457</v>
      </c>
      <c r="J6575" s="20" t="str">
        <f t="shared" si="102"/>
        <v/>
      </c>
      <c r="K6575" s="21">
        <f>IF(I6575&lt;&gt;"",SUMIF(Table1[Codigo_servico],A6575,Table1[Subtotal_insumo]),"")</f>
        <v>111.79725045155985</v>
      </c>
      <c r="L6575" s="17" t="str">
        <f>IF(Table1[[#This Row],[Ordem_insumos]]&lt;&gt;0,VLOOKUP(Table1[[#This Row],[Codigo_servico]],Preencher_Orcamento!$B:$D,3,FALSE)*Table1[[#This Row],[Qtde_insumo]],"")</f>
        <v/>
      </c>
      <c r="M6575" s="17" t="str">
        <f>IF(Table1[[#This Row],[Ordem_insumos]]&lt;&gt;0,VLOOKUP(Table1[[#This Row],[Codigo_servico]],Preencher_Orcamento!$B:$D,3,FALSE)*Table1[[#This Row],[Subtotal_insumo]],"")</f>
        <v/>
      </c>
    </row>
    <row r="6576" spans="1:13" x14ac:dyDescent="0.25">
      <c r="A6576" s="6">
        <v>98541</v>
      </c>
      <c r="B6576" s="126">
        <v>1</v>
      </c>
      <c r="C6576" s="133"/>
      <c r="D6576" s="134">
        <v>2044</v>
      </c>
      <c r="E6576" s="7" t="s">
        <v>2193</v>
      </c>
      <c r="F6576" s="8" t="s">
        <v>2140</v>
      </c>
      <c r="G6576" s="16">
        <f>IFERROR(VLOOKUP(Table1[[#This Row],[Codigo_insumo]],BD_Insumos!$B:$E,4),"")</f>
        <v>13.596734305430379</v>
      </c>
      <c r="H6576" s="140">
        <v>1</v>
      </c>
      <c r="I6576" s="9"/>
      <c r="J6576" s="22">
        <f t="shared" si="102"/>
        <v>13.596734305430379</v>
      </c>
      <c r="K6576" s="22" t="str">
        <f>IF(I6576&lt;&gt;"",SUMIF(Table1[Codigo_servico],A6576,Table1[Subtotal_insumo]),"")</f>
        <v/>
      </c>
      <c r="L6576" s="16">
        <f>IF(Table1[[#This Row],[Ordem_insumos]]&lt;&gt;0,VLOOKUP(Table1[[#This Row],[Codigo_servico]],Preencher_Orcamento!$B:$D,3,FALSE)*Table1[[#This Row],[Qtde_insumo]],"")</f>
        <v>0</v>
      </c>
      <c r="M6576" s="16">
        <f>IF(Table1[[#This Row],[Ordem_insumos]]&lt;&gt;0,VLOOKUP(Table1[[#This Row],[Codigo_servico]],Preencher_Orcamento!$B:$D,3,FALSE)*Table1[[#This Row],[Subtotal_insumo]],"")</f>
        <v>0</v>
      </c>
    </row>
    <row r="6577" spans="1:13" ht="39" x14ac:dyDescent="0.25">
      <c r="A6577" s="6">
        <v>98541</v>
      </c>
      <c r="B6577" s="126">
        <v>2</v>
      </c>
      <c r="C6577" s="133"/>
      <c r="D6577" s="134">
        <v>56076</v>
      </c>
      <c r="E6577" s="7" t="s">
        <v>1418</v>
      </c>
      <c r="F6577" s="8" t="s">
        <v>457</v>
      </c>
      <c r="G6577" s="16">
        <f>IFERROR(VLOOKUP(Table1[[#This Row],[Codigo_insumo]],BD_Insumos!$B:$E,4),"")</f>
        <v>79.38</v>
      </c>
      <c r="H6577" s="140">
        <v>1</v>
      </c>
      <c r="I6577" s="9"/>
      <c r="J6577" s="22">
        <f t="shared" si="102"/>
        <v>79.38</v>
      </c>
      <c r="K6577" s="22" t="str">
        <f>IF(I6577&lt;&gt;"",SUMIF(Table1[Codigo_servico],A6577,Table1[Subtotal_insumo]),"")</f>
        <v/>
      </c>
      <c r="L6577" s="16">
        <f>IF(Table1[[#This Row],[Ordem_insumos]]&lt;&gt;0,VLOOKUP(Table1[[#This Row],[Codigo_servico]],Preencher_Orcamento!$B:$D,3,FALSE)*Table1[[#This Row],[Qtde_insumo]],"")</f>
        <v>0</v>
      </c>
      <c r="M6577" s="16">
        <f>IF(Table1[[#This Row],[Ordem_insumos]]&lt;&gt;0,VLOOKUP(Table1[[#This Row],[Codigo_servico]],Preencher_Orcamento!$B:$D,3,FALSE)*Table1[[#This Row],[Subtotal_insumo]],"")</f>
        <v>0</v>
      </c>
    </row>
    <row r="6578" spans="1:13" x14ac:dyDescent="0.25">
      <c r="A6578" s="6">
        <v>98541</v>
      </c>
      <c r="B6578" s="126">
        <v>3</v>
      </c>
      <c r="C6578" s="133"/>
      <c r="D6578" s="134">
        <v>2041</v>
      </c>
      <c r="E6578" s="7" t="s">
        <v>2192</v>
      </c>
      <c r="F6578" s="8" t="s">
        <v>2140</v>
      </c>
      <c r="G6578" s="18">
        <f>IFERROR(VLOOKUP(Table1[[#This Row],[Codigo_insumo]],BD_Insumos!$B:$E,4),"")</f>
        <v>18.820516146129485</v>
      </c>
      <c r="H6578" s="140">
        <v>1</v>
      </c>
      <c r="I6578" s="9"/>
      <c r="J6578" s="23">
        <f t="shared" si="102"/>
        <v>18.820516146129485</v>
      </c>
      <c r="K6578" s="22" t="str">
        <f>IF(I6578&lt;&gt;"",SUMIF(Table1[Codigo_servico],A6578,Table1[Subtotal_insumo]),"")</f>
        <v/>
      </c>
      <c r="L6578" s="18">
        <f>IF(Table1[[#This Row],[Ordem_insumos]]&lt;&gt;0,VLOOKUP(Table1[[#This Row],[Codigo_servico]],Preencher_Orcamento!$B:$D,3,FALSE)*Table1[[#This Row],[Qtde_insumo]],"")</f>
        <v>0</v>
      </c>
      <c r="M6578" s="18">
        <f>IF(Table1[[#This Row],[Ordem_insumos]]&lt;&gt;0,VLOOKUP(Table1[[#This Row],[Codigo_servico]],Preencher_Orcamento!$B:$D,3,FALSE)*Table1[[#This Row],[Subtotal_insumo]],"")</f>
        <v>0</v>
      </c>
    </row>
    <row r="6579" spans="1:13" x14ac:dyDescent="0.25">
      <c r="A6579" s="3">
        <v>98560</v>
      </c>
      <c r="B6579" s="125">
        <v>0</v>
      </c>
      <c r="C6579" s="131" t="s">
        <v>3761</v>
      </c>
      <c r="D6579" s="132"/>
      <c r="E6579" s="4"/>
      <c r="F6579" s="4"/>
      <c r="G6579" s="17" t="str">
        <f>IFERROR(VLOOKUP(Table1[[#This Row],[Codigo_insumo]],BD_Insumos!$B:$E,4),"")</f>
        <v/>
      </c>
      <c r="H6579" s="139"/>
      <c r="I6579" s="5" t="s">
        <v>457</v>
      </c>
      <c r="J6579" s="20" t="str">
        <f t="shared" si="102"/>
        <v/>
      </c>
      <c r="K6579" s="21">
        <f>IF(I6579&lt;&gt;"",SUMIF(Table1[Codigo_servico],A6579,Table1[Subtotal_insumo]),"")</f>
        <v>133.70617513546796</v>
      </c>
      <c r="L6579" s="17" t="str">
        <f>IF(Table1[[#This Row],[Ordem_insumos]]&lt;&gt;0,VLOOKUP(Table1[[#This Row],[Codigo_servico]],Preencher_Orcamento!$B:$D,3,FALSE)*Table1[[#This Row],[Qtde_insumo]],"")</f>
        <v/>
      </c>
      <c r="M6579" s="17" t="str">
        <f>IF(Table1[[#This Row],[Ordem_insumos]]&lt;&gt;0,VLOOKUP(Table1[[#This Row],[Codigo_servico]],Preencher_Orcamento!$B:$D,3,FALSE)*Table1[[#This Row],[Subtotal_insumo]],"")</f>
        <v/>
      </c>
    </row>
    <row r="6580" spans="1:13" x14ac:dyDescent="0.25">
      <c r="A6580" s="6">
        <v>98560</v>
      </c>
      <c r="B6580" s="126">
        <v>1</v>
      </c>
      <c r="C6580" s="133"/>
      <c r="D6580" s="134">
        <v>2041</v>
      </c>
      <c r="E6580" s="7" t="s">
        <v>2192</v>
      </c>
      <c r="F6580" s="8" t="s">
        <v>2140</v>
      </c>
      <c r="G6580" s="16">
        <f>IFERROR(VLOOKUP(Table1[[#This Row],[Codigo_insumo]],BD_Insumos!$B:$E,4),"")</f>
        <v>18.820516146129485</v>
      </c>
      <c r="H6580" s="140">
        <v>0.3</v>
      </c>
      <c r="I6580" s="9"/>
      <c r="J6580" s="22">
        <f t="shared" si="102"/>
        <v>5.6461548438388451</v>
      </c>
      <c r="K6580" s="22" t="str">
        <f>IF(I6580&lt;&gt;"",SUMIF(Table1[Codigo_servico],A6580,Table1[Subtotal_insumo]),"")</f>
        <v/>
      </c>
      <c r="L6580" s="16">
        <f>IF(Table1[[#This Row],[Ordem_insumos]]&lt;&gt;0,VLOOKUP(Table1[[#This Row],[Codigo_servico]],Preencher_Orcamento!$B:$D,3,FALSE)*Table1[[#This Row],[Qtde_insumo]],"")</f>
        <v>0</v>
      </c>
      <c r="M6580" s="16">
        <f>IF(Table1[[#This Row],[Ordem_insumos]]&lt;&gt;0,VLOOKUP(Table1[[#This Row],[Codigo_servico]],Preencher_Orcamento!$B:$D,3,FALSE)*Table1[[#This Row],[Subtotal_insumo]],"")</f>
        <v>0</v>
      </c>
    </row>
    <row r="6581" spans="1:13" ht="39" x14ac:dyDescent="0.25">
      <c r="A6581" s="6">
        <v>98560</v>
      </c>
      <c r="B6581" s="126">
        <v>2</v>
      </c>
      <c r="C6581" s="133"/>
      <c r="D6581" s="134">
        <v>56480</v>
      </c>
      <c r="E6581" s="7" t="s">
        <v>1473</v>
      </c>
      <c r="F6581" s="8" t="s">
        <v>457</v>
      </c>
      <c r="G6581" s="16">
        <f>IFERROR(VLOOKUP(Table1[[#This Row],[Codigo_insumo]],BD_Insumos!$B:$E,4),"")</f>
        <v>123.98099999999999</v>
      </c>
      <c r="H6581" s="140">
        <v>1</v>
      </c>
      <c r="I6581" s="9"/>
      <c r="J6581" s="22">
        <f t="shared" si="102"/>
        <v>123.98099999999999</v>
      </c>
      <c r="K6581" s="22" t="str">
        <f>IF(I6581&lt;&gt;"",SUMIF(Table1[Codigo_servico],A6581,Table1[Subtotal_insumo]),"")</f>
        <v/>
      </c>
      <c r="L6581" s="16">
        <f>IF(Table1[[#This Row],[Ordem_insumos]]&lt;&gt;0,VLOOKUP(Table1[[#This Row],[Codigo_servico]],Preencher_Orcamento!$B:$D,3,FALSE)*Table1[[#This Row],[Qtde_insumo]],"")</f>
        <v>0</v>
      </c>
      <c r="M6581" s="16">
        <f>IF(Table1[[#This Row],[Ordem_insumos]]&lt;&gt;0,VLOOKUP(Table1[[#This Row],[Codigo_servico]],Preencher_Orcamento!$B:$D,3,FALSE)*Table1[[#This Row],[Subtotal_insumo]],"")</f>
        <v>0</v>
      </c>
    </row>
    <row r="6582" spans="1:13" x14ac:dyDescent="0.25">
      <c r="A6582" s="6">
        <v>98560</v>
      </c>
      <c r="B6582" s="126">
        <v>3</v>
      </c>
      <c r="C6582" s="133"/>
      <c r="D6582" s="134">
        <v>2044</v>
      </c>
      <c r="E6582" s="7" t="s">
        <v>2193</v>
      </c>
      <c r="F6582" s="8" t="s">
        <v>2140</v>
      </c>
      <c r="G6582" s="18">
        <f>IFERROR(VLOOKUP(Table1[[#This Row],[Codigo_insumo]],BD_Insumos!$B:$E,4),"")</f>
        <v>13.596734305430379</v>
      </c>
      <c r="H6582" s="140">
        <v>0.3</v>
      </c>
      <c r="I6582" s="9"/>
      <c r="J6582" s="23">
        <f t="shared" si="102"/>
        <v>4.0790202916291136</v>
      </c>
      <c r="K6582" s="22" t="str">
        <f>IF(I6582&lt;&gt;"",SUMIF(Table1[Codigo_servico],A6582,Table1[Subtotal_insumo]),"")</f>
        <v/>
      </c>
      <c r="L6582" s="18">
        <f>IF(Table1[[#This Row],[Ordem_insumos]]&lt;&gt;0,VLOOKUP(Table1[[#This Row],[Codigo_servico]],Preencher_Orcamento!$B:$D,3,FALSE)*Table1[[#This Row],[Qtde_insumo]],"")</f>
        <v>0</v>
      </c>
      <c r="M6582" s="18">
        <f>IF(Table1[[#This Row],[Ordem_insumos]]&lt;&gt;0,VLOOKUP(Table1[[#This Row],[Codigo_servico]],Preencher_Orcamento!$B:$D,3,FALSE)*Table1[[#This Row],[Subtotal_insumo]],"")</f>
        <v>0</v>
      </c>
    </row>
    <row r="6583" spans="1:13" x14ac:dyDescent="0.25">
      <c r="A6583" s="3">
        <v>98561</v>
      </c>
      <c r="B6583" s="125">
        <v>0</v>
      </c>
      <c r="C6583" s="131" t="s">
        <v>3762</v>
      </c>
      <c r="D6583" s="132"/>
      <c r="E6583" s="4"/>
      <c r="F6583" s="4"/>
      <c r="G6583" s="17" t="str">
        <f>IFERROR(VLOOKUP(Table1[[#This Row],[Codigo_insumo]],BD_Insumos!$B:$E,4),"")</f>
        <v/>
      </c>
      <c r="H6583" s="139"/>
      <c r="I6583" s="5" t="s">
        <v>457</v>
      </c>
      <c r="J6583" s="20" t="str">
        <f t="shared" si="102"/>
        <v/>
      </c>
      <c r="K6583" s="21">
        <f>IF(I6583&lt;&gt;"",SUMIF(Table1[Codigo_servico],A6583,Table1[Subtotal_insumo]),"")</f>
        <v>174.52517513546798</v>
      </c>
      <c r="L6583" s="17" t="str">
        <f>IF(Table1[[#This Row],[Ordem_insumos]]&lt;&gt;0,VLOOKUP(Table1[[#This Row],[Codigo_servico]],Preencher_Orcamento!$B:$D,3,FALSE)*Table1[[#This Row],[Qtde_insumo]],"")</f>
        <v/>
      </c>
      <c r="M6583" s="17" t="str">
        <f>IF(Table1[[#This Row],[Ordem_insumos]]&lt;&gt;0,VLOOKUP(Table1[[#This Row],[Codigo_servico]],Preencher_Orcamento!$B:$D,3,FALSE)*Table1[[#This Row],[Subtotal_insumo]],"")</f>
        <v/>
      </c>
    </row>
    <row r="6584" spans="1:13" ht="39" x14ac:dyDescent="0.25">
      <c r="A6584" s="6">
        <v>98561</v>
      </c>
      <c r="B6584" s="126">
        <v>1</v>
      </c>
      <c r="C6584" s="133"/>
      <c r="D6584" s="134">
        <v>56481</v>
      </c>
      <c r="E6584" s="7" t="s">
        <v>1474</v>
      </c>
      <c r="F6584" s="8" t="s">
        <v>457</v>
      </c>
      <c r="G6584" s="16">
        <f>IFERROR(VLOOKUP(Table1[[#This Row],[Codigo_insumo]],BD_Insumos!$B:$E,4),"")</f>
        <v>164.8</v>
      </c>
      <c r="H6584" s="140">
        <v>1</v>
      </c>
      <c r="I6584" s="9"/>
      <c r="J6584" s="22">
        <f t="shared" si="102"/>
        <v>164.8</v>
      </c>
      <c r="K6584" s="22" t="str">
        <f>IF(I6584&lt;&gt;"",SUMIF(Table1[Codigo_servico],A6584,Table1[Subtotal_insumo]),"")</f>
        <v/>
      </c>
      <c r="L6584" s="16">
        <f>IF(Table1[[#This Row],[Ordem_insumos]]&lt;&gt;0,VLOOKUP(Table1[[#This Row],[Codigo_servico]],Preencher_Orcamento!$B:$D,3,FALSE)*Table1[[#This Row],[Qtde_insumo]],"")</f>
        <v>0</v>
      </c>
      <c r="M6584" s="16">
        <f>IF(Table1[[#This Row],[Ordem_insumos]]&lt;&gt;0,VLOOKUP(Table1[[#This Row],[Codigo_servico]],Preencher_Orcamento!$B:$D,3,FALSE)*Table1[[#This Row],[Subtotal_insumo]],"")</f>
        <v>0</v>
      </c>
    </row>
    <row r="6585" spans="1:13" x14ac:dyDescent="0.25">
      <c r="A6585" s="6">
        <v>98561</v>
      </c>
      <c r="B6585" s="126">
        <v>2</v>
      </c>
      <c r="C6585" s="133"/>
      <c r="D6585" s="134">
        <v>2041</v>
      </c>
      <c r="E6585" s="7" t="s">
        <v>2192</v>
      </c>
      <c r="F6585" s="8" t="s">
        <v>2140</v>
      </c>
      <c r="G6585" s="16">
        <f>IFERROR(VLOOKUP(Table1[[#This Row],[Codigo_insumo]],BD_Insumos!$B:$E,4),"")</f>
        <v>18.820516146129485</v>
      </c>
      <c r="H6585" s="140">
        <v>0.3</v>
      </c>
      <c r="I6585" s="9"/>
      <c r="J6585" s="22">
        <f t="shared" si="102"/>
        <v>5.6461548438388451</v>
      </c>
      <c r="K6585" s="22" t="str">
        <f>IF(I6585&lt;&gt;"",SUMIF(Table1[Codigo_servico],A6585,Table1[Subtotal_insumo]),"")</f>
        <v/>
      </c>
      <c r="L6585" s="16">
        <f>IF(Table1[[#This Row],[Ordem_insumos]]&lt;&gt;0,VLOOKUP(Table1[[#This Row],[Codigo_servico]],Preencher_Orcamento!$B:$D,3,FALSE)*Table1[[#This Row],[Qtde_insumo]],"")</f>
        <v>0</v>
      </c>
      <c r="M6585" s="16">
        <f>IF(Table1[[#This Row],[Ordem_insumos]]&lt;&gt;0,VLOOKUP(Table1[[#This Row],[Codigo_servico]],Preencher_Orcamento!$B:$D,3,FALSE)*Table1[[#This Row],[Subtotal_insumo]],"")</f>
        <v>0</v>
      </c>
    </row>
    <row r="6586" spans="1:13" x14ac:dyDescent="0.25">
      <c r="A6586" s="6">
        <v>98561</v>
      </c>
      <c r="B6586" s="126">
        <v>3</v>
      </c>
      <c r="C6586" s="133"/>
      <c r="D6586" s="134">
        <v>2044</v>
      </c>
      <c r="E6586" s="7" t="s">
        <v>2193</v>
      </c>
      <c r="F6586" s="8" t="s">
        <v>2140</v>
      </c>
      <c r="G6586" s="18">
        <f>IFERROR(VLOOKUP(Table1[[#This Row],[Codigo_insumo]],BD_Insumos!$B:$E,4),"")</f>
        <v>13.596734305430379</v>
      </c>
      <c r="H6586" s="140">
        <v>0.3</v>
      </c>
      <c r="I6586" s="9"/>
      <c r="J6586" s="23">
        <f t="shared" si="102"/>
        <v>4.0790202916291136</v>
      </c>
      <c r="K6586" s="22" t="str">
        <f>IF(I6586&lt;&gt;"",SUMIF(Table1[Codigo_servico],A6586,Table1[Subtotal_insumo]),"")</f>
        <v/>
      </c>
      <c r="L6586" s="18">
        <f>IF(Table1[[#This Row],[Ordem_insumos]]&lt;&gt;0,VLOOKUP(Table1[[#This Row],[Codigo_servico]],Preencher_Orcamento!$B:$D,3,FALSE)*Table1[[#This Row],[Qtde_insumo]],"")</f>
        <v>0</v>
      </c>
      <c r="M6586" s="18">
        <f>IF(Table1[[#This Row],[Ordem_insumos]]&lt;&gt;0,VLOOKUP(Table1[[#This Row],[Codigo_servico]],Preencher_Orcamento!$B:$D,3,FALSE)*Table1[[#This Row],[Subtotal_insumo]],"")</f>
        <v>0</v>
      </c>
    </row>
    <row r="6587" spans="1:13" x14ac:dyDescent="0.25">
      <c r="A6587" s="3">
        <v>98562</v>
      </c>
      <c r="B6587" s="125">
        <v>0</v>
      </c>
      <c r="C6587" s="131" t="s">
        <v>3763</v>
      </c>
      <c r="D6587" s="132"/>
      <c r="E6587" s="4"/>
      <c r="F6587" s="4"/>
      <c r="G6587" s="17" t="str">
        <f>IFERROR(VLOOKUP(Table1[[#This Row],[Codigo_insumo]],BD_Insumos!$B:$E,4),"")</f>
        <v/>
      </c>
      <c r="H6587" s="139"/>
      <c r="I6587" s="5" t="s">
        <v>457</v>
      </c>
      <c r="J6587" s="20" t="str">
        <f t="shared" si="102"/>
        <v/>
      </c>
      <c r="K6587" s="21">
        <f>IF(I6587&lt;&gt;"",SUMIF(Table1[Codigo_servico],A6587,Table1[Subtotal_insumo]),"")</f>
        <v>51.52427513546796</v>
      </c>
      <c r="L6587" s="17" t="str">
        <f>IF(Table1[[#This Row],[Ordem_insumos]]&lt;&gt;0,VLOOKUP(Table1[[#This Row],[Codigo_servico]],Preencher_Orcamento!$B:$D,3,FALSE)*Table1[[#This Row],[Qtde_insumo]],"")</f>
        <v/>
      </c>
      <c r="M6587" s="17" t="str">
        <f>IF(Table1[[#This Row],[Ordem_insumos]]&lt;&gt;0,VLOOKUP(Table1[[#This Row],[Codigo_servico]],Preencher_Orcamento!$B:$D,3,FALSE)*Table1[[#This Row],[Subtotal_insumo]],"")</f>
        <v/>
      </c>
    </row>
    <row r="6588" spans="1:13" ht="26.25" x14ac:dyDescent="0.25">
      <c r="A6588" s="6">
        <v>98562</v>
      </c>
      <c r="B6588" s="126">
        <v>1</v>
      </c>
      <c r="C6588" s="133"/>
      <c r="D6588" s="134">
        <v>56482</v>
      </c>
      <c r="E6588" s="7" t="s">
        <v>1475</v>
      </c>
      <c r="F6588" s="8" t="s">
        <v>457</v>
      </c>
      <c r="G6588" s="16">
        <f>IFERROR(VLOOKUP(Table1[[#This Row],[Codigo_insumo]],BD_Insumos!$B:$E,4),"")</f>
        <v>41.799100000000003</v>
      </c>
      <c r="H6588" s="140">
        <v>1</v>
      </c>
      <c r="I6588" s="9"/>
      <c r="J6588" s="22">
        <f t="shared" si="102"/>
        <v>41.799100000000003</v>
      </c>
      <c r="K6588" s="22" t="str">
        <f>IF(I6588&lt;&gt;"",SUMIF(Table1[Codigo_servico],A6588,Table1[Subtotal_insumo]),"")</f>
        <v/>
      </c>
      <c r="L6588" s="16">
        <f>IF(Table1[[#This Row],[Ordem_insumos]]&lt;&gt;0,VLOOKUP(Table1[[#This Row],[Codigo_servico]],Preencher_Orcamento!$B:$D,3,FALSE)*Table1[[#This Row],[Qtde_insumo]],"")</f>
        <v>0</v>
      </c>
      <c r="M6588" s="16">
        <f>IF(Table1[[#This Row],[Ordem_insumos]]&lt;&gt;0,VLOOKUP(Table1[[#This Row],[Codigo_servico]],Preencher_Orcamento!$B:$D,3,FALSE)*Table1[[#This Row],[Subtotal_insumo]],"")</f>
        <v>0</v>
      </c>
    </row>
    <row r="6589" spans="1:13" x14ac:dyDescent="0.25">
      <c r="A6589" s="6">
        <v>98562</v>
      </c>
      <c r="B6589" s="126">
        <v>2</v>
      </c>
      <c r="C6589" s="133"/>
      <c r="D6589" s="134">
        <v>2041</v>
      </c>
      <c r="E6589" s="7" t="s">
        <v>2192</v>
      </c>
      <c r="F6589" s="8" t="s">
        <v>2140</v>
      </c>
      <c r="G6589" s="16">
        <f>IFERROR(VLOOKUP(Table1[[#This Row],[Codigo_insumo]],BD_Insumos!$B:$E,4),"")</f>
        <v>18.820516146129485</v>
      </c>
      <c r="H6589" s="140">
        <v>0.3</v>
      </c>
      <c r="I6589" s="9"/>
      <c r="J6589" s="22">
        <f t="shared" si="102"/>
        <v>5.6461548438388451</v>
      </c>
      <c r="K6589" s="22" t="str">
        <f>IF(I6589&lt;&gt;"",SUMIF(Table1[Codigo_servico],A6589,Table1[Subtotal_insumo]),"")</f>
        <v/>
      </c>
      <c r="L6589" s="16">
        <f>IF(Table1[[#This Row],[Ordem_insumos]]&lt;&gt;0,VLOOKUP(Table1[[#This Row],[Codigo_servico]],Preencher_Orcamento!$B:$D,3,FALSE)*Table1[[#This Row],[Qtde_insumo]],"")</f>
        <v>0</v>
      </c>
      <c r="M6589" s="16">
        <f>IF(Table1[[#This Row],[Ordem_insumos]]&lt;&gt;0,VLOOKUP(Table1[[#This Row],[Codigo_servico]],Preencher_Orcamento!$B:$D,3,FALSE)*Table1[[#This Row],[Subtotal_insumo]],"")</f>
        <v>0</v>
      </c>
    </row>
    <row r="6590" spans="1:13" x14ac:dyDescent="0.25">
      <c r="A6590" s="6">
        <v>98562</v>
      </c>
      <c r="B6590" s="126">
        <v>3</v>
      </c>
      <c r="C6590" s="133"/>
      <c r="D6590" s="134">
        <v>2044</v>
      </c>
      <c r="E6590" s="7" t="s">
        <v>2193</v>
      </c>
      <c r="F6590" s="8" t="s">
        <v>2140</v>
      </c>
      <c r="G6590" s="18">
        <f>IFERROR(VLOOKUP(Table1[[#This Row],[Codigo_insumo]],BD_Insumos!$B:$E,4),"")</f>
        <v>13.596734305430379</v>
      </c>
      <c r="H6590" s="140">
        <v>0.3</v>
      </c>
      <c r="I6590" s="9"/>
      <c r="J6590" s="23">
        <f t="shared" si="102"/>
        <v>4.0790202916291136</v>
      </c>
      <c r="K6590" s="22" t="str">
        <f>IF(I6590&lt;&gt;"",SUMIF(Table1[Codigo_servico],A6590,Table1[Subtotal_insumo]),"")</f>
        <v/>
      </c>
      <c r="L6590" s="18">
        <f>IF(Table1[[#This Row],[Ordem_insumos]]&lt;&gt;0,VLOOKUP(Table1[[#This Row],[Codigo_servico]],Preencher_Orcamento!$B:$D,3,FALSE)*Table1[[#This Row],[Qtde_insumo]],"")</f>
        <v>0</v>
      </c>
      <c r="M6590" s="18">
        <f>IF(Table1[[#This Row],[Ordem_insumos]]&lt;&gt;0,VLOOKUP(Table1[[#This Row],[Codigo_servico]],Preencher_Orcamento!$B:$D,3,FALSE)*Table1[[#This Row],[Subtotal_insumo]],"")</f>
        <v>0</v>
      </c>
    </row>
    <row r="6591" spans="1:13" x14ac:dyDescent="0.25">
      <c r="A6591" s="3">
        <v>98563</v>
      </c>
      <c r="B6591" s="125">
        <v>0</v>
      </c>
      <c r="C6591" s="131" t="s">
        <v>3764</v>
      </c>
      <c r="D6591" s="132"/>
      <c r="E6591" s="4"/>
      <c r="F6591" s="4"/>
      <c r="G6591" s="17" t="str">
        <f>IFERROR(VLOOKUP(Table1[[#This Row],[Codigo_insumo]],BD_Insumos!$B:$E,4),"")</f>
        <v/>
      </c>
      <c r="H6591" s="139"/>
      <c r="I6591" s="5" t="s">
        <v>457</v>
      </c>
      <c r="J6591" s="20" t="str">
        <f t="shared" si="102"/>
        <v/>
      </c>
      <c r="K6591" s="21">
        <f>IF(I6591&lt;&gt;"",SUMIF(Table1[Codigo_servico],A6591,Table1[Subtotal_insumo]),"")</f>
        <v>55.898275135467955</v>
      </c>
      <c r="L6591" s="17" t="str">
        <f>IF(Table1[[#This Row],[Ordem_insumos]]&lt;&gt;0,VLOOKUP(Table1[[#This Row],[Codigo_servico]],Preencher_Orcamento!$B:$D,3,FALSE)*Table1[[#This Row],[Qtde_insumo]],"")</f>
        <v/>
      </c>
      <c r="M6591" s="17" t="str">
        <f>IF(Table1[[#This Row],[Ordem_insumos]]&lt;&gt;0,VLOOKUP(Table1[[#This Row],[Codigo_servico]],Preencher_Orcamento!$B:$D,3,FALSE)*Table1[[#This Row],[Subtotal_insumo]],"")</f>
        <v/>
      </c>
    </row>
    <row r="6592" spans="1:13" x14ac:dyDescent="0.25">
      <c r="A6592" s="6">
        <v>98563</v>
      </c>
      <c r="B6592" s="126">
        <v>1</v>
      </c>
      <c r="C6592" s="133"/>
      <c r="D6592" s="134">
        <v>2044</v>
      </c>
      <c r="E6592" s="7" t="s">
        <v>2193</v>
      </c>
      <c r="F6592" s="8" t="s">
        <v>2140</v>
      </c>
      <c r="G6592" s="16">
        <f>IFERROR(VLOOKUP(Table1[[#This Row],[Codigo_insumo]],BD_Insumos!$B:$E,4),"")</f>
        <v>13.596734305430379</v>
      </c>
      <c r="H6592" s="140">
        <v>0.3</v>
      </c>
      <c r="I6592" s="9"/>
      <c r="J6592" s="22">
        <f t="shared" si="102"/>
        <v>4.0790202916291136</v>
      </c>
      <c r="K6592" s="22" t="str">
        <f>IF(I6592&lt;&gt;"",SUMIF(Table1[Codigo_servico],A6592,Table1[Subtotal_insumo]),"")</f>
        <v/>
      </c>
      <c r="L6592" s="16">
        <f>IF(Table1[[#This Row],[Ordem_insumos]]&lt;&gt;0,VLOOKUP(Table1[[#This Row],[Codigo_servico]],Preencher_Orcamento!$B:$D,3,FALSE)*Table1[[#This Row],[Qtde_insumo]],"")</f>
        <v>0</v>
      </c>
      <c r="M6592" s="16">
        <f>IF(Table1[[#This Row],[Ordem_insumos]]&lt;&gt;0,VLOOKUP(Table1[[#This Row],[Codigo_servico]],Preencher_Orcamento!$B:$D,3,FALSE)*Table1[[#This Row],[Subtotal_insumo]],"")</f>
        <v>0</v>
      </c>
    </row>
    <row r="6593" spans="1:13" x14ac:dyDescent="0.25">
      <c r="A6593" s="6">
        <v>98563</v>
      </c>
      <c r="B6593" s="126">
        <v>2</v>
      </c>
      <c r="C6593" s="133"/>
      <c r="D6593" s="134">
        <v>2041</v>
      </c>
      <c r="E6593" s="7" t="s">
        <v>2192</v>
      </c>
      <c r="F6593" s="8" t="s">
        <v>2140</v>
      </c>
      <c r="G6593" s="16">
        <f>IFERROR(VLOOKUP(Table1[[#This Row],[Codigo_insumo]],BD_Insumos!$B:$E,4),"")</f>
        <v>18.820516146129485</v>
      </c>
      <c r="H6593" s="140">
        <v>0.3</v>
      </c>
      <c r="I6593" s="9"/>
      <c r="J6593" s="22">
        <f t="shared" si="102"/>
        <v>5.6461548438388451</v>
      </c>
      <c r="K6593" s="22" t="str">
        <f>IF(I6593&lt;&gt;"",SUMIF(Table1[Codigo_servico],A6593,Table1[Subtotal_insumo]),"")</f>
        <v/>
      </c>
      <c r="L6593" s="16">
        <f>IF(Table1[[#This Row],[Ordem_insumos]]&lt;&gt;0,VLOOKUP(Table1[[#This Row],[Codigo_servico]],Preencher_Orcamento!$B:$D,3,FALSE)*Table1[[#This Row],[Qtde_insumo]],"")</f>
        <v>0</v>
      </c>
      <c r="M6593" s="16">
        <f>IF(Table1[[#This Row],[Ordem_insumos]]&lt;&gt;0,VLOOKUP(Table1[[#This Row],[Codigo_servico]],Preencher_Orcamento!$B:$D,3,FALSE)*Table1[[#This Row],[Subtotal_insumo]],"")</f>
        <v>0</v>
      </c>
    </row>
    <row r="6594" spans="1:13" ht="26.25" x14ac:dyDescent="0.25">
      <c r="A6594" s="6">
        <v>98563</v>
      </c>
      <c r="B6594" s="126">
        <v>3</v>
      </c>
      <c r="C6594" s="133"/>
      <c r="D6594" s="134">
        <v>56483</v>
      </c>
      <c r="E6594" s="7" t="s">
        <v>1476</v>
      </c>
      <c r="F6594" s="8" t="s">
        <v>457</v>
      </c>
      <c r="G6594" s="18">
        <f>IFERROR(VLOOKUP(Table1[[#This Row],[Codigo_insumo]],BD_Insumos!$B:$E,4),"")</f>
        <v>46.173099999999998</v>
      </c>
      <c r="H6594" s="140">
        <v>1</v>
      </c>
      <c r="I6594" s="9"/>
      <c r="J6594" s="23">
        <f t="shared" ref="J6594:J6657" si="103">IF(I6594="",G6594*H6594,"")</f>
        <v>46.173099999999998</v>
      </c>
      <c r="K6594" s="22" t="str">
        <f>IF(I6594&lt;&gt;"",SUMIF(Table1[Codigo_servico],A6594,Table1[Subtotal_insumo]),"")</f>
        <v/>
      </c>
      <c r="L6594" s="18">
        <f>IF(Table1[[#This Row],[Ordem_insumos]]&lt;&gt;0,VLOOKUP(Table1[[#This Row],[Codigo_servico]],Preencher_Orcamento!$B:$D,3,FALSE)*Table1[[#This Row],[Qtde_insumo]],"")</f>
        <v>0</v>
      </c>
      <c r="M6594" s="18">
        <f>IF(Table1[[#This Row],[Ordem_insumos]]&lt;&gt;0,VLOOKUP(Table1[[#This Row],[Codigo_servico]],Preencher_Orcamento!$B:$D,3,FALSE)*Table1[[#This Row],[Subtotal_insumo]],"")</f>
        <v>0</v>
      </c>
    </row>
    <row r="6595" spans="1:13" x14ac:dyDescent="0.25">
      <c r="A6595" s="3">
        <v>98570</v>
      </c>
      <c r="B6595" s="125">
        <v>0</v>
      </c>
      <c r="C6595" s="131" t="s">
        <v>3765</v>
      </c>
      <c r="D6595" s="132"/>
      <c r="E6595" s="4"/>
      <c r="F6595" s="4"/>
      <c r="G6595" s="17" t="str">
        <f>IFERROR(VLOOKUP(Table1[[#This Row],[Codigo_insumo]],BD_Insumos!$B:$E,4),"")</f>
        <v/>
      </c>
      <c r="H6595" s="139"/>
      <c r="I6595" s="5" t="s">
        <v>457</v>
      </c>
      <c r="J6595" s="20" t="str">
        <f t="shared" si="103"/>
        <v/>
      </c>
      <c r="K6595" s="21">
        <f>IF(I6595&lt;&gt;"",SUMIF(Table1[Codigo_servico],A6595,Table1[Subtotal_insumo]),"")</f>
        <v>9.2644734305430383</v>
      </c>
      <c r="L6595" s="17" t="str">
        <f>IF(Table1[[#This Row],[Ordem_insumos]]&lt;&gt;0,VLOOKUP(Table1[[#This Row],[Codigo_servico]],Preencher_Orcamento!$B:$D,3,FALSE)*Table1[[#This Row],[Qtde_insumo]],"")</f>
        <v/>
      </c>
      <c r="M6595" s="17" t="str">
        <f>IF(Table1[[#This Row],[Ordem_insumos]]&lt;&gt;0,VLOOKUP(Table1[[#This Row],[Codigo_servico]],Preencher_Orcamento!$B:$D,3,FALSE)*Table1[[#This Row],[Subtotal_insumo]],"")</f>
        <v/>
      </c>
    </row>
    <row r="6596" spans="1:13" x14ac:dyDescent="0.25">
      <c r="A6596" s="6">
        <v>98570</v>
      </c>
      <c r="B6596" s="126">
        <v>1</v>
      </c>
      <c r="C6596" s="133"/>
      <c r="D6596" s="134">
        <v>2044</v>
      </c>
      <c r="E6596" s="7" t="s">
        <v>2193</v>
      </c>
      <c r="F6596" s="8" t="s">
        <v>2140</v>
      </c>
      <c r="G6596" s="16">
        <f>IFERROR(VLOOKUP(Table1[[#This Row],[Codigo_insumo]],BD_Insumos!$B:$E,4),"")</f>
        <v>13.596734305430379</v>
      </c>
      <c r="H6596" s="140">
        <v>0.1</v>
      </c>
      <c r="I6596" s="9"/>
      <c r="J6596" s="22">
        <f t="shared" si="103"/>
        <v>1.359673430543038</v>
      </c>
      <c r="K6596" s="22" t="str">
        <f>IF(I6596&lt;&gt;"",SUMIF(Table1[Codigo_servico],A6596,Table1[Subtotal_insumo]),"")</f>
        <v/>
      </c>
      <c r="L6596" s="16">
        <f>IF(Table1[[#This Row],[Ordem_insumos]]&lt;&gt;0,VLOOKUP(Table1[[#This Row],[Codigo_servico]],Preencher_Orcamento!$B:$D,3,FALSE)*Table1[[#This Row],[Qtde_insumo]],"")</f>
        <v>0</v>
      </c>
      <c r="M6596" s="16">
        <f>IF(Table1[[#This Row],[Ordem_insumos]]&lt;&gt;0,VLOOKUP(Table1[[#This Row],[Codigo_servico]],Preencher_Orcamento!$B:$D,3,FALSE)*Table1[[#This Row],[Subtotal_insumo]],"")</f>
        <v>0</v>
      </c>
    </row>
    <row r="6597" spans="1:13" ht="26.25" x14ac:dyDescent="0.25">
      <c r="A6597" s="6">
        <v>98570</v>
      </c>
      <c r="B6597" s="126">
        <v>2</v>
      </c>
      <c r="C6597" s="133"/>
      <c r="D6597" s="134">
        <v>56469</v>
      </c>
      <c r="E6597" s="7" t="s">
        <v>1472</v>
      </c>
      <c r="F6597" s="8" t="s">
        <v>457</v>
      </c>
      <c r="G6597" s="18">
        <f>IFERROR(VLOOKUP(Table1[[#This Row],[Codigo_insumo]],BD_Insumos!$B:$E,4),"")</f>
        <v>7.9047999999999998</v>
      </c>
      <c r="H6597" s="140">
        <v>1</v>
      </c>
      <c r="I6597" s="9"/>
      <c r="J6597" s="23">
        <f t="shared" si="103"/>
        <v>7.9047999999999998</v>
      </c>
      <c r="K6597" s="22" t="str">
        <f>IF(I6597&lt;&gt;"",SUMIF(Table1[Codigo_servico],A6597,Table1[Subtotal_insumo]),"")</f>
        <v/>
      </c>
      <c r="L6597" s="18">
        <f>IF(Table1[[#This Row],[Ordem_insumos]]&lt;&gt;0,VLOOKUP(Table1[[#This Row],[Codigo_servico]],Preencher_Orcamento!$B:$D,3,FALSE)*Table1[[#This Row],[Qtde_insumo]],"")</f>
        <v>0</v>
      </c>
      <c r="M6597" s="18">
        <f>IF(Table1[[#This Row],[Ordem_insumos]]&lt;&gt;0,VLOOKUP(Table1[[#This Row],[Codigo_servico]],Preencher_Orcamento!$B:$D,3,FALSE)*Table1[[#This Row],[Subtotal_insumo]],"")</f>
        <v>0</v>
      </c>
    </row>
    <row r="6598" spans="1:13" x14ac:dyDescent="0.25">
      <c r="A6598" s="3">
        <v>98573</v>
      </c>
      <c r="B6598" s="125">
        <v>0</v>
      </c>
      <c r="C6598" s="131" t="s">
        <v>3766</v>
      </c>
      <c r="D6598" s="132"/>
      <c r="E6598" s="4"/>
      <c r="F6598" s="4"/>
      <c r="G6598" s="17" t="str">
        <f>IFERROR(VLOOKUP(Table1[[#This Row],[Codigo_insumo]],BD_Insumos!$B:$E,4),"")</f>
        <v/>
      </c>
      <c r="H6598" s="139"/>
      <c r="I6598" s="5" t="s">
        <v>457</v>
      </c>
      <c r="J6598" s="20" t="str">
        <f t="shared" si="103"/>
        <v/>
      </c>
      <c r="K6598" s="21">
        <f>IF(I6598&lt;&gt;"",SUMIF(Table1[Codigo_servico],A6598,Table1[Subtotal_insumo]),"")</f>
        <v>10.478873430543038</v>
      </c>
      <c r="L6598" s="17" t="str">
        <f>IF(Table1[[#This Row],[Ordem_insumos]]&lt;&gt;0,VLOOKUP(Table1[[#This Row],[Codigo_servico]],Preencher_Orcamento!$B:$D,3,FALSE)*Table1[[#This Row],[Qtde_insumo]],"")</f>
        <v/>
      </c>
      <c r="M6598" s="17" t="str">
        <f>IF(Table1[[#This Row],[Ordem_insumos]]&lt;&gt;0,VLOOKUP(Table1[[#This Row],[Codigo_servico]],Preencher_Orcamento!$B:$D,3,FALSE)*Table1[[#This Row],[Subtotal_insumo]],"")</f>
        <v/>
      </c>
    </row>
    <row r="6599" spans="1:13" x14ac:dyDescent="0.25">
      <c r="A6599" s="6">
        <v>98573</v>
      </c>
      <c r="B6599" s="126">
        <v>1</v>
      </c>
      <c r="C6599" s="133"/>
      <c r="D6599" s="134">
        <v>2044</v>
      </c>
      <c r="E6599" s="7" t="s">
        <v>2193</v>
      </c>
      <c r="F6599" s="8" t="s">
        <v>2140</v>
      </c>
      <c r="G6599" s="16">
        <f>IFERROR(VLOOKUP(Table1[[#This Row],[Codigo_insumo]],BD_Insumos!$B:$E,4),"")</f>
        <v>13.596734305430379</v>
      </c>
      <c r="H6599" s="140">
        <v>0.1</v>
      </c>
      <c r="I6599" s="9"/>
      <c r="J6599" s="22">
        <f t="shared" si="103"/>
        <v>1.359673430543038</v>
      </c>
      <c r="K6599" s="22" t="str">
        <f>IF(I6599&lt;&gt;"",SUMIF(Table1[Codigo_servico],A6599,Table1[Subtotal_insumo]),"")</f>
        <v/>
      </c>
      <c r="L6599" s="16">
        <f>IF(Table1[[#This Row],[Ordem_insumos]]&lt;&gt;0,VLOOKUP(Table1[[#This Row],[Codigo_servico]],Preencher_Orcamento!$B:$D,3,FALSE)*Table1[[#This Row],[Qtde_insumo]],"")</f>
        <v>0</v>
      </c>
      <c r="M6599" s="16">
        <f>IF(Table1[[#This Row],[Ordem_insumos]]&lt;&gt;0,VLOOKUP(Table1[[#This Row],[Codigo_servico]],Preencher_Orcamento!$B:$D,3,FALSE)*Table1[[#This Row],[Subtotal_insumo]],"")</f>
        <v>0</v>
      </c>
    </row>
    <row r="6600" spans="1:13" ht="39" x14ac:dyDescent="0.25">
      <c r="A6600" s="6">
        <v>98573</v>
      </c>
      <c r="B6600" s="126">
        <v>2</v>
      </c>
      <c r="C6600" s="133"/>
      <c r="D6600" s="134">
        <v>56468</v>
      </c>
      <c r="E6600" s="7" t="s">
        <v>1471</v>
      </c>
      <c r="F6600" s="8" t="s">
        <v>457</v>
      </c>
      <c r="G6600" s="18">
        <f>IFERROR(VLOOKUP(Table1[[#This Row],[Codigo_insumo]],BD_Insumos!$B:$E,4),"")</f>
        <v>9.1191999999999993</v>
      </c>
      <c r="H6600" s="140">
        <v>1</v>
      </c>
      <c r="I6600" s="9"/>
      <c r="J6600" s="23">
        <f t="shared" si="103"/>
        <v>9.1191999999999993</v>
      </c>
      <c r="K6600" s="22" t="str">
        <f>IF(I6600&lt;&gt;"",SUMIF(Table1[Codigo_servico],A6600,Table1[Subtotal_insumo]),"")</f>
        <v/>
      </c>
      <c r="L6600" s="18">
        <f>IF(Table1[[#This Row],[Ordem_insumos]]&lt;&gt;0,VLOOKUP(Table1[[#This Row],[Codigo_servico]],Preencher_Orcamento!$B:$D,3,FALSE)*Table1[[#This Row],[Qtde_insumo]],"")</f>
        <v>0</v>
      </c>
      <c r="M6600" s="18">
        <f>IF(Table1[[#This Row],[Ordem_insumos]]&lt;&gt;0,VLOOKUP(Table1[[#This Row],[Codigo_servico]],Preencher_Orcamento!$B:$D,3,FALSE)*Table1[[#This Row],[Subtotal_insumo]],"")</f>
        <v>0</v>
      </c>
    </row>
    <row r="6601" spans="1:13" x14ac:dyDescent="0.25">
      <c r="A6601" s="3">
        <v>98579</v>
      </c>
      <c r="B6601" s="125">
        <v>0</v>
      </c>
      <c r="C6601" s="131" t="s">
        <v>1445</v>
      </c>
      <c r="D6601" s="132"/>
      <c r="E6601" s="4"/>
      <c r="F6601" s="4"/>
      <c r="G6601" s="17" t="str">
        <f>IFERROR(VLOOKUP(Table1[[#This Row],[Codigo_insumo]],BD_Insumos!$B:$E,4),"")</f>
        <v/>
      </c>
      <c r="H6601" s="139"/>
      <c r="I6601" s="5" t="s">
        <v>457</v>
      </c>
      <c r="J6601" s="20" t="str">
        <f t="shared" si="103"/>
        <v/>
      </c>
      <c r="K6601" s="21">
        <f>IF(I6601&lt;&gt;"",SUMIF(Table1[Codigo_servico],A6601,Table1[Subtotal_insumo]),"")</f>
        <v>8.9168734305430384</v>
      </c>
      <c r="L6601" s="17" t="str">
        <f>IF(Table1[[#This Row],[Ordem_insumos]]&lt;&gt;0,VLOOKUP(Table1[[#This Row],[Codigo_servico]],Preencher_Orcamento!$B:$D,3,FALSE)*Table1[[#This Row],[Qtde_insumo]],"")</f>
        <v/>
      </c>
      <c r="M6601" s="17" t="str">
        <f>IF(Table1[[#This Row],[Ordem_insumos]]&lt;&gt;0,VLOOKUP(Table1[[#This Row],[Codigo_servico]],Preencher_Orcamento!$B:$D,3,FALSE)*Table1[[#This Row],[Subtotal_insumo]],"")</f>
        <v/>
      </c>
    </row>
    <row r="6602" spans="1:13" x14ac:dyDescent="0.25">
      <c r="A6602" s="6">
        <v>98579</v>
      </c>
      <c r="B6602" s="126">
        <v>1</v>
      </c>
      <c r="C6602" s="133"/>
      <c r="D6602" s="134">
        <v>2044</v>
      </c>
      <c r="E6602" s="7" t="s">
        <v>2193</v>
      </c>
      <c r="F6602" s="8" t="s">
        <v>2140</v>
      </c>
      <c r="G6602" s="16">
        <f>IFERROR(VLOOKUP(Table1[[#This Row],[Codigo_insumo]],BD_Insumos!$B:$E,4),"")</f>
        <v>13.596734305430379</v>
      </c>
      <c r="H6602" s="140">
        <v>0.1</v>
      </c>
      <c r="I6602" s="9"/>
      <c r="J6602" s="22">
        <f t="shared" si="103"/>
        <v>1.359673430543038</v>
      </c>
      <c r="K6602" s="22" t="str">
        <f>IF(I6602&lt;&gt;"",SUMIF(Table1[Codigo_servico],A6602,Table1[Subtotal_insumo]),"")</f>
        <v/>
      </c>
      <c r="L6602" s="16">
        <f>IF(Table1[[#This Row],[Ordem_insumos]]&lt;&gt;0,VLOOKUP(Table1[[#This Row],[Codigo_servico]],Preencher_Orcamento!$B:$D,3,FALSE)*Table1[[#This Row],[Qtde_insumo]],"")</f>
        <v>0</v>
      </c>
      <c r="M6602" s="16">
        <f>IF(Table1[[#This Row],[Ordem_insumos]]&lt;&gt;0,VLOOKUP(Table1[[#This Row],[Codigo_servico]],Preencher_Orcamento!$B:$D,3,FALSE)*Table1[[#This Row],[Subtotal_insumo]],"")</f>
        <v>0</v>
      </c>
    </row>
    <row r="6603" spans="1:13" x14ac:dyDescent="0.25">
      <c r="A6603" s="6">
        <v>98579</v>
      </c>
      <c r="B6603" s="126">
        <v>2</v>
      </c>
      <c r="C6603" s="133"/>
      <c r="D6603" s="134">
        <v>56411</v>
      </c>
      <c r="E6603" s="7" t="s">
        <v>1445</v>
      </c>
      <c r="F6603" s="8" t="s">
        <v>457</v>
      </c>
      <c r="G6603" s="18">
        <f>IFERROR(VLOOKUP(Table1[[#This Row],[Codigo_insumo]],BD_Insumos!$B:$E,4),"")</f>
        <v>7.5571999999999999</v>
      </c>
      <c r="H6603" s="140">
        <v>1</v>
      </c>
      <c r="I6603" s="9"/>
      <c r="J6603" s="23">
        <f t="shared" si="103"/>
        <v>7.5571999999999999</v>
      </c>
      <c r="K6603" s="22" t="str">
        <f>IF(I6603&lt;&gt;"",SUMIF(Table1[Codigo_servico],A6603,Table1[Subtotal_insumo]),"")</f>
        <v/>
      </c>
      <c r="L6603" s="18">
        <f>IF(Table1[[#This Row],[Ordem_insumos]]&lt;&gt;0,VLOOKUP(Table1[[#This Row],[Codigo_servico]],Preencher_Orcamento!$B:$D,3,FALSE)*Table1[[#This Row],[Qtde_insumo]],"")</f>
        <v>0</v>
      </c>
      <c r="M6603" s="18">
        <f>IF(Table1[[#This Row],[Ordem_insumos]]&lt;&gt;0,VLOOKUP(Table1[[#This Row],[Codigo_servico]],Preencher_Orcamento!$B:$D,3,FALSE)*Table1[[#This Row],[Subtotal_insumo]],"")</f>
        <v>0</v>
      </c>
    </row>
    <row r="6604" spans="1:13" x14ac:dyDescent="0.25">
      <c r="A6604" s="3">
        <v>98580</v>
      </c>
      <c r="B6604" s="125">
        <v>0</v>
      </c>
      <c r="C6604" s="131" t="s">
        <v>3767</v>
      </c>
      <c r="D6604" s="132"/>
      <c r="E6604" s="4"/>
      <c r="F6604" s="4"/>
      <c r="G6604" s="17" t="str">
        <f>IFERROR(VLOOKUP(Table1[[#This Row],[Codigo_insumo]],BD_Insumos!$B:$E,4),"")</f>
        <v/>
      </c>
      <c r="H6604" s="139"/>
      <c r="I6604" s="5" t="s">
        <v>457</v>
      </c>
      <c r="J6604" s="20" t="str">
        <f t="shared" si="103"/>
        <v/>
      </c>
      <c r="K6604" s="21">
        <f>IF(I6604&lt;&gt;"",SUMIF(Table1[Codigo_servico],A6604,Table1[Subtotal_insumo]),"")</f>
        <v>4.4866734305430374</v>
      </c>
      <c r="L6604" s="17" t="str">
        <f>IF(Table1[[#This Row],[Ordem_insumos]]&lt;&gt;0,VLOOKUP(Table1[[#This Row],[Codigo_servico]],Preencher_Orcamento!$B:$D,3,FALSE)*Table1[[#This Row],[Qtde_insumo]],"")</f>
        <v/>
      </c>
      <c r="M6604" s="17" t="str">
        <f>IF(Table1[[#This Row],[Ordem_insumos]]&lt;&gt;0,VLOOKUP(Table1[[#This Row],[Codigo_servico]],Preencher_Orcamento!$B:$D,3,FALSE)*Table1[[#This Row],[Subtotal_insumo]],"")</f>
        <v/>
      </c>
    </row>
    <row r="6605" spans="1:13" x14ac:dyDescent="0.25">
      <c r="A6605" s="6">
        <v>98580</v>
      </c>
      <c r="B6605" s="126">
        <v>1</v>
      </c>
      <c r="C6605" s="133"/>
      <c r="D6605" s="134">
        <v>2044</v>
      </c>
      <c r="E6605" s="7" t="s">
        <v>2193</v>
      </c>
      <c r="F6605" s="8" t="s">
        <v>2140</v>
      </c>
      <c r="G6605" s="16">
        <f>IFERROR(VLOOKUP(Table1[[#This Row],[Codigo_insumo]],BD_Insumos!$B:$E,4),"")</f>
        <v>13.596734305430379</v>
      </c>
      <c r="H6605" s="140">
        <v>0.1</v>
      </c>
      <c r="I6605" s="9"/>
      <c r="J6605" s="22">
        <f t="shared" si="103"/>
        <v>1.359673430543038</v>
      </c>
      <c r="K6605" s="22" t="str">
        <f>IF(I6605&lt;&gt;"",SUMIF(Table1[Codigo_servico],A6605,Table1[Subtotal_insumo]),"")</f>
        <v/>
      </c>
      <c r="L6605" s="16">
        <f>IF(Table1[[#This Row],[Ordem_insumos]]&lt;&gt;0,VLOOKUP(Table1[[#This Row],[Codigo_servico]],Preencher_Orcamento!$B:$D,3,FALSE)*Table1[[#This Row],[Qtde_insumo]],"")</f>
        <v>0</v>
      </c>
      <c r="M6605" s="16">
        <f>IF(Table1[[#This Row],[Ordem_insumos]]&lt;&gt;0,VLOOKUP(Table1[[#This Row],[Codigo_servico]],Preencher_Orcamento!$B:$D,3,FALSE)*Table1[[#This Row],[Subtotal_insumo]],"")</f>
        <v>0</v>
      </c>
    </row>
    <row r="6606" spans="1:13" x14ac:dyDescent="0.25">
      <c r="A6606" s="6">
        <v>98580</v>
      </c>
      <c r="B6606" s="126">
        <v>2</v>
      </c>
      <c r="C6606" s="133"/>
      <c r="D6606" s="134">
        <v>56466</v>
      </c>
      <c r="E6606" s="7" t="s">
        <v>1469</v>
      </c>
      <c r="F6606" s="8" t="s">
        <v>457</v>
      </c>
      <c r="G6606" s="18">
        <f>IFERROR(VLOOKUP(Table1[[#This Row],[Codigo_insumo]],BD_Insumos!$B:$E,4),"")</f>
        <v>3.1269999999999998</v>
      </c>
      <c r="H6606" s="140">
        <v>1</v>
      </c>
      <c r="I6606" s="9"/>
      <c r="J6606" s="23">
        <f t="shared" si="103"/>
        <v>3.1269999999999998</v>
      </c>
      <c r="K6606" s="22" t="str">
        <f>IF(I6606&lt;&gt;"",SUMIF(Table1[Codigo_servico],A6606,Table1[Subtotal_insumo]),"")</f>
        <v/>
      </c>
      <c r="L6606" s="18">
        <f>IF(Table1[[#This Row],[Ordem_insumos]]&lt;&gt;0,VLOOKUP(Table1[[#This Row],[Codigo_servico]],Preencher_Orcamento!$B:$D,3,FALSE)*Table1[[#This Row],[Qtde_insumo]],"")</f>
        <v>0</v>
      </c>
      <c r="M6606" s="18">
        <f>IF(Table1[[#This Row],[Ordem_insumos]]&lt;&gt;0,VLOOKUP(Table1[[#This Row],[Codigo_servico]],Preencher_Orcamento!$B:$D,3,FALSE)*Table1[[#This Row],[Subtotal_insumo]],"")</f>
        <v>0</v>
      </c>
    </row>
    <row r="6607" spans="1:13" x14ac:dyDescent="0.25">
      <c r="A6607" s="3">
        <v>98581</v>
      </c>
      <c r="B6607" s="125">
        <v>0</v>
      </c>
      <c r="C6607" s="131" t="s">
        <v>3768</v>
      </c>
      <c r="D6607" s="132"/>
      <c r="E6607" s="4"/>
      <c r="F6607" s="4"/>
      <c r="G6607" s="17" t="str">
        <f>IFERROR(VLOOKUP(Table1[[#This Row],[Codigo_insumo]],BD_Insumos!$B:$E,4),"")</f>
        <v/>
      </c>
      <c r="H6607" s="139"/>
      <c r="I6607" s="5" t="s">
        <v>457</v>
      </c>
      <c r="J6607" s="20" t="str">
        <f t="shared" si="103"/>
        <v/>
      </c>
      <c r="K6607" s="21">
        <f>IF(I6607&lt;&gt;"",SUMIF(Table1[Codigo_servico],A6607,Table1[Subtotal_insumo]),"")</f>
        <v>8.0665734305430377</v>
      </c>
      <c r="L6607" s="17" t="str">
        <f>IF(Table1[[#This Row],[Ordem_insumos]]&lt;&gt;0,VLOOKUP(Table1[[#This Row],[Codigo_servico]],Preencher_Orcamento!$B:$D,3,FALSE)*Table1[[#This Row],[Qtde_insumo]],"")</f>
        <v/>
      </c>
      <c r="M6607" s="17" t="str">
        <f>IF(Table1[[#This Row],[Ordem_insumos]]&lt;&gt;0,VLOOKUP(Table1[[#This Row],[Codigo_servico]],Preencher_Orcamento!$B:$D,3,FALSE)*Table1[[#This Row],[Subtotal_insumo]],"")</f>
        <v/>
      </c>
    </row>
    <row r="6608" spans="1:13" x14ac:dyDescent="0.25">
      <c r="A6608" s="6">
        <v>98581</v>
      </c>
      <c r="B6608" s="126">
        <v>1</v>
      </c>
      <c r="C6608" s="133"/>
      <c r="D6608" s="134">
        <v>2044</v>
      </c>
      <c r="E6608" s="7" t="s">
        <v>2193</v>
      </c>
      <c r="F6608" s="8" t="s">
        <v>2140</v>
      </c>
      <c r="G6608" s="16">
        <f>IFERROR(VLOOKUP(Table1[[#This Row],[Codigo_insumo]],BD_Insumos!$B:$E,4),"")</f>
        <v>13.596734305430379</v>
      </c>
      <c r="H6608" s="140">
        <v>0.1</v>
      </c>
      <c r="I6608" s="9"/>
      <c r="J6608" s="22">
        <f t="shared" si="103"/>
        <v>1.359673430543038</v>
      </c>
      <c r="K6608" s="22" t="str">
        <f>IF(I6608&lt;&gt;"",SUMIF(Table1[Codigo_servico],A6608,Table1[Subtotal_insumo]),"")</f>
        <v/>
      </c>
      <c r="L6608" s="16">
        <f>IF(Table1[[#This Row],[Ordem_insumos]]&lt;&gt;0,VLOOKUP(Table1[[#This Row],[Codigo_servico]],Preencher_Orcamento!$B:$D,3,FALSE)*Table1[[#This Row],[Qtde_insumo]],"")</f>
        <v>0</v>
      </c>
      <c r="M6608" s="16">
        <f>IF(Table1[[#This Row],[Ordem_insumos]]&lt;&gt;0,VLOOKUP(Table1[[#This Row],[Codigo_servico]],Preencher_Orcamento!$B:$D,3,FALSE)*Table1[[#This Row],[Subtotal_insumo]],"")</f>
        <v>0</v>
      </c>
    </row>
    <row r="6609" spans="1:13" x14ac:dyDescent="0.25">
      <c r="A6609" s="6">
        <v>98581</v>
      </c>
      <c r="B6609" s="126">
        <v>2</v>
      </c>
      <c r="C6609" s="133"/>
      <c r="D6609" s="134">
        <v>56467</v>
      </c>
      <c r="E6609" s="7" t="s">
        <v>1470</v>
      </c>
      <c r="F6609" s="8" t="s">
        <v>457</v>
      </c>
      <c r="G6609" s="18">
        <f>IFERROR(VLOOKUP(Table1[[#This Row],[Codigo_insumo]],BD_Insumos!$B:$E,4),"")</f>
        <v>6.7069000000000001</v>
      </c>
      <c r="H6609" s="140">
        <v>1</v>
      </c>
      <c r="I6609" s="9"/>
      <c r="J6609" s="23">
        <f t="shared" si="103"/>
        <v>6.7069000000000001</v>
      </c>
      <c r="K6609" s="22" t="str">
        <f>IF(I6609&lt;&gt;"",SUMIF(Table1[Codigo_servico],A6609,Table1[Subtotal_insumo]),"")</f>
        <v/>
      </c>
      <c r="L6609" s="18">
        <f>IF(Table1[[#This Row],[Ordem_insumos]]&lt;&gt;0,VLOOKUP(Table1[[#This Row],[Codigo_servico]],Preencher_Orcamento!$B:$D,3,FALSE)*Table1[[#This Row],[Qtde_insumo]],"")</f>
        <v>0</v>
      </c>
      <c r="M6609" s="18">
        <f>IF(Table1[[#This Row],[Ordem_insumos]]&lt;&gt;0,VLOOKUP(Table1[[#This Row],[Codigo_servico]],Preencher_Orcamento!$B:$D,3,FALSE)*Table1[[#This Row],[Subtotal_insumo]],"")</f>
        <v>0</v>
      </c>
    </row>
    <row r="6610" spans="1:13" x14ac:dyDescent="0.25">
      <c r="A6610" s="3">
        <v>98582</v>
      </c>
      <c r="B6610" s="125">
        <v>0</v>
      </c>
      <c r="C6610" s="131" t="s">
        <v>1446</v>
      </c>
      <c r="D6610" s="132"/>
      <c r="E6610" s="4"/>
      <c r="F6610" s="4"/>
      <c r="G6610" s="17" t="str">
        <f>IFERROR(VLOOKUP(Table1[[#This Row],[Codigo_insumo]],BD_Insumos!$B:$E,4),"")</f>
        <v/>
      </c>
      <c r="H6610" s="139"/>
      <c r="I6610" s="5" t="s">
        <v>457</v>
      </c>
      <c r="J6610" s="20" t="str">
        <f t="shared" si="103"/>
        <v/>
      </c>
      <c r="K6610" s="21">
        <f>IF(I6610&lt;&gt;"",SUMIF(Table1[Codigo_servico],A6610,Table1[Subtotal_insumo]),"")</f>
        <v>9.386873430543039</v>
      </c>
      <c r="L6610" s="17" t="str">
        <f>IF(Table1[[#This Row],[Ordem_insumos]]&lt;&gt;0,VLOOKUP(Table1[[#This Row],[Codigo_servico]],Preencher_Orcamento!$B:$D,3,FALSE)*Table1[[#This Row],[Qtde_insumo]],"")</f>
        <v/>
      </c>
      <c r="M6610" s="17" t="str">
        <f>IF(Table1[[#This Row],[Ordem_insumos]]&lt;&gt;0,VLOOKUP(Table1[[#This Row],[Codigo_servico]],Preencher_Orcamento!$B:$D,3,FALSE)*Table1[[#This Row],[Subtotal_insumo]],"")</f>
        <v/>
      </c>
    </row>
    <row r="6611" spans="1:13" x14ac:dyDescent="0.25">
      <c r="A6611" s="6">
        <v>98582</v>
      </c>
      <c r="B6611" s="126">
        <v>1</v>
      </c>
      <c r="C6611" s="133"/>
      <c r="D6611" s="134">
        <v>2044</v>
      </c>
      <c r="E6611" s="7" t="s">
        <v>2193</v>
      </c>
      <c r="F6611" s="8" t="s">
        <v>2140</v>
      </c>
      <c r="G6611" s="16">
        <f>IFERROR(VLOOKUP(Table1[[#This Row],[Codigo_insumo]],BD_Insumos!$B:$E,4),"")</f>
        <v>13.596734305430379</v>
      </c>
      <c r="H6611" s="140">
        <v>0.1</v>
      </c>
      <c r="I6611" s="9"/>
      <c r="J6611" s="22">
        <f t="shared" si="103"/>
        <v>1.359673430543038</v>
      </c>
      <c r="K6611" s="22" t="str">
        <f>IF(I6611&lt;&gt;"",SUMIF(Table1[Codigo_servico],A6611,Table1[Subtotal_insumo]),"")</f>
        <v/>
      </c>
      <c r="L6611" s="16">
        <f>IF(Table1[[#This Row],[Ordem_insumos]]&lt;&gt;0,VLOOKUP(Table1[[#This Row],[Codigo_servico]],Preencher_Orcamento!$B:$D,3,FALSE)*Table1[[#This Row],[Qtde_insumo]],"")</f>
        <v>0</v>
      </c>
      <c r="M6611" s="16">
        <f>IF(Table1[[#This Row],[Ordem_insumos]]&lt;&gt;0,VLOOKUP(Table1[[#This Row],[Codigo_servico]],Preencher_Orcamento!$B:$D,3,FALSE)*Table1[[#This Row],[Subtotal_insumo]],"")</f>
        <v>0</v>
      </c>
    </row>
    <row r="6612" spans="1:13" x14ac:dyDescent="0.25">
      <c r="A6612" s="6">
        <v>98582</v>
      </c>
      <c r="B6612" s="126">
        <v>2</v>
      </c>
      <c r="C6612" s="133"/>
      <c r="D6612" s="134">
        <v>56412</v>
      </c>
      <c r="E6612" s="7" t="s">
        <v>1446</v>
      </c>
      <c r="F6612" s="8" t="s">
        <v>457</v>
      </c>
      <c r="G6612" s="18">
        <f>IFERROR(VLOOKUP(Table1[[#This Row],[Codigo_insumo]],BD_Insumos!$B:$E,4),"")</f>
        <v>8.0272000000000006</v>
      </c>
      <c r="H6612" s="140">
        <v>1</v>
      </c>
      <c r="I6612" s="9"/>
      <c r="J6612" s="23">
        <f t="shared" si="103"/>
        <v>8.0272000000000006</v>
      </c>
      <c r="K6612" s="22" t="str">
        <f>IF(I6612&lt;&gt;"",SUMIF(Table1[Codigo_servico],A6612,Table1[Subtotal_insumo]),"")</f>
        <v/>
      </c>
      <c r="L6612" s="18">
        <f>IF(Table1[[#This Row],[Ordem_insumos]]&lt;&gt;0,VLOOKUP(Table1[[#This Row],[Codigo_servico]],Preencher_Orcamento!$B:$D,3,FALSE)*Table1[[#This Row],[Qtde_insumo]],"")</f>
        <v>0</v>
      </c>
      <c r="M6612" s="18">
        <f>IF(Table1[[#This Row],[Ordem_insumos]]&lt;&gt;0,VLOOKUP(Table1[[#This Row],[Codigo_servico]],Preencher_Orcamento!$B:$D,3,FALSE)*Table1[[#This Row],[Subtotal_insumo]],"")</f>
        <v>0</v>
      </c>
    </row>
    <row r="6613" spans="1:13" x14ac:dyDescent="0.25">
      <c r="A6613" s="3">
        <v>98610</v>
      </c>
      <c r="B6613" s="125">
        <v>0</v>
      </c>
      <c r="C6613" s="131" t="s">
        <v>1361</v>
      </c>
      <c r="D6613" s="132"/>
      <c r="E6613" s="4"/>
      <c r="F6613" s="4"/>
      <c r="G6613" s="17" t="str">
        <f>IFERROR(VLOOKUP(Table1[[#This Row],[Codigo_insumo]],BD_Insumos!$B:$E,4),"")</f>
        <v/>
      </c>
      <c r="H6613" s="139"/>
      <c r="I6613" s="5" t="s">
        <v>457</v>
      </c>
      <c r="J6613" s="20" t="str">
        <f t="shared" si="103"/>
        <v/>
      </c>
      <c r="K6613" s="21">
        <f>IF(I6613&lt;&gt;"",SUMIF(Table1[Codigo_servico],A6613,Table1[Subtotal_insumo]),"")</f>
        <v>33.241912612889962</v>
      </c>
      <c r="L6613" s="17" t="str">
        <f>IF(Table1[[#This Row],[Ordem_insumos]]&lt;&gt;0,VLOOKUP(Table1[[#This Row],[Codigo_servico]],Preencher_Orcamento!$B:$D,3,FALSE)*Table1[[#This Row],[Qtde_insumo]],"")</f>
        <v/>
      </c>
      <c r="M6613" s="17" t="str">
        <f>IF(Table1[[#This Row],[Ordem_insumos]]&lt;&gt;0,VLOOKUP(Table1[[#This Row],[Codigo_servico]],Preencher_Orcamento!$B:$D,3,FALSE)*Table1[[#This Row],[Subtotal_insumo]],"")</f>
        <v/>
      </c>
    </row>
    <row r="6614" spans="1:13" x14ac:dyDescent="0.25">
      <c r="A6614" s="6">
        <v>98610</v>
      </c>
      <c r="B6614" s="126">
        <v>1</v>
      </c>
      <c r="C6614" s="133"/>
      <c r="D6614" s="134">
        <v>2044</v>
      </c>
      <c r="E6614" s="7" t="s">
        <v>2193</v>
      </c>
      <c r="F6614" s="8" t="s">
        <v>2140</v>
      </c>
      <c r="G6614" s="16">
        <f>IFERROR(VLOOKUP(Table1[[#This Row],[Codigo_insumo]],BD_Insumos!$B:$E,4),"")</f>
        <v>13.596734305430379</v>
      </c>
      <c r="H6614" s="140">
        <v>0.25</v>
      </c>
      <c r="I6614" s="9"/>
      <c r="J6614" s="22">
        <f t="shared" si="103"/>
        <v>3.3991835763575948</v>
      </c>
      <c r="K6614" s="22" t="str">
        <f>IF(I6614&lt;&gt;"",SUMIF(Table1[Codigo_servico],A6614,Table1[Subtotal_insumo]),"")</f>
        <v/>
      </c>
      <c r="L6614" s="16">
        <f>IF(Table1[[#This Row],[Ordem_insumos]]&lt;&gt;0,VLOOKUP(Table1[[#This Row],[Codigo_servico]],Preencher_Orcamento!$B:$D,3,FALSE)*Table1[[#This Row],[Qtde_insumo]],"")</f>
        <v>0</v>
      </c>
      <c r="M6614" s="16">
        <f>IF(Table1[[#This Row],[Ordem_insumos]]&lt;&gt;0,VLOOKUP(Table1[[#This Row],[Codigo_servico]],Preencher_Orcamento!$B:$D,3,FALSE)*Table1[[#This Row],[Subtotal_insumo]],"")</f>
        <v>0</v>
      </c>
    </row>
    <row r="6615" spans="1:13" ht="26.25" x14ac:dyDescent="0.25">
      <c r="A6615" s="6">
        <v>98610</v>
      </c>
      <c r="B6615" s="126">
        <v>2</v>
      </c>
      <c r="C6615" s="133"/>
      <c r="D6615" s="134">
        <v>55269</v>
      </c>
      <c r="E6615" s="7" t="s">
        <v>1361</v>
      </c>
      <c r="F6615" s="8" t="s">
        <v>457</v>
      </c>
      <c r="G6615" s="16">
        <f>IFERROR(VLOOKUP(Table1[[#This Row],[Codigo_insumo]],BD_Insumos!$B:$E,4),"")</f>
        <v>25.137599999999999</v>
      </c>
      <c r="H6615" s="140">
        <v>1</v>
      </c>
      <c r="I6615" s="9"/>
      <c r="J6615" s="22">
        <f t="shared" si="103"/>
        <v>25.137599999999999</v>
      </c>
      <c r="K6615" s="22" t="str">
        <f>IF(I6615&lt;&gt;"",SUMIF(Table1[Codigo_servico],A6615,Table1[Subtotal_insumo]),"")</f>
        <v/>
      </c>
      <c r="L6615" s="16">
        <f>IF(Table1[[#This Row],[Ordem_insumos]]&lt;&gt;0,VLOOKUP(Table1[[#This Row],[Codigo_servico]],Preencher_Orcamento!$B:$D,3,FALSE)*Table1[[#This Row],[Qtde_insumo]],"")</f>
        <v>0</v>
      </c>
      <c r="M6615" s="16">
        <f>IF(Table1[[#This Row],[Ordem_insumos]]&lt;&gt;0,VLOOKUP(Table1[[#This Row],[Codigo_servico]],Preencher_Orcamento!$B:$D,3,FALSE)*Table1[[#This Row],[Subtotal_insumo]],"")</f>
        <v>0</v>
      </c>
    </row>
    <row r="6616" spans="1:13" x14ac:dyDescent="0.25">
      <c r="A6616" s="6">
        <v>98610</v>
      </c>
      <c r="B6616" s="126">
        <v>3</v>
      </c>
      <c r="C6616" s="133"/>
      <c r="D6616" s="134">
        <v>2041</v>
      </c>
      <c r="E6616" s="7" t="s">
        <v>2192</v>
      </c>
      <c r="F6616" s="8" t="s">
        <v>2140</v>
      </c>
      <c r="G6616" s="18">
        <f>IFERROR(VLOOKUP(Table1[[#This Row],[Codigo_insumo]],BD_Insumos!$B:$E,4),"")</f>
        <v>18.820516146129485</v>
      </c>
      <c r="H6616" s="140">
        <v>0.25</v>
      </c>
      <c r="I6616" s="9"/>
      <c r="J6616" s="23">
        <f t="shared" si="103"/>
        <v>4.7051290365323712</v>
      </c>
      <c r="K6616" s="22" t="str">
        <f>IF(I6616&lt;&gt;"",SUMIF(Table1[Codigo_servico],A6616,Table1[Subtotal_insumo]),"")</f>
        <v/>
      </c>
      <c r="L6616" s="18">
        <f>IF(Table1[[#This Row],[Ordem_insumos]]&lt;&gt;0,VLOOKUP(Table1[[#This Row],[Codigo_servico]],Preencher_Orcamento!$B:$D,3,FALSE)*Table1[[#This Row],[Qtde_insumo]],"")</f>
        <v>0</v>
      </c>
      <c r="M6616" s="18">
        <f>IF(Table1[[#This Row],[Ordem_insumos]]&lt;&gt;0,VLOOKUP(Table1[[#This Row],[Codigo_servico]],Preencher_Orcamento!$B:$D,3,FALSE)*Table1[[#This Row],[Subtotal_insumo]],"")</f>
        <v>0</v>
      </c>
    </row>
    <row r="6617" spans="1:13" x14ac:dyDescent="0.25">
      <c r="A6617" s="3">
        <v>98611</v>
      </c>
      <c r="B6617" s="125">
        <v>0</v>
      </c>
      <c r="C6617" s="131" t="s">
        <v>3769</v>
      </c>
      <c r="D6617" s="132"/>
      <c r="E6617" s="4"/>
      <c r="F6617" s="4"/>
      <c r="G6617" s="17" t="str">
        <f>IFERROR(VLOOKUP(Table1[[#This Row],[Codigo_insumo]],BD_Insumos!$B:$E,4),"")</f>
        <v/>
      </c>
      <c r="H6617" s="139"/>
      <c r="I6617" s="5" t="s">
        <v>457</v>
      </c>
      <c r="J6617" s="20" t="str">
        <f t="shared" si="103"/>
        <v/>
      </c>
      <c r="K6617" s="21">
        <f>IF(I6617&lt;&gt;"",SUMIF(Table1[Codigo_servico],A6617,Table1[Subtotal_insumo]),"")</f>
        <v>15.469412612889966</v>
      </c>
      <c r="L6617" s="17" t="str">
        <f>IF(Table1[[#This Row],[Ordem_insumos]]&lt;&gt;0,VLOOKUP(Table1[[#This Row],[Codigo_servico]],Preencher_Orcamento!$B:$D,3,FALSE)*Table1[[#This Row],[Qtde_insumo]],"")</f>
        <v/>
      </c>
      <c r="M6617" s="17" t="str">
        <f>IF(Table1[[#This Row],[Ordem_insumos]]&lt;&gt;0,VLOOKUP(Table1[[#This Row],[Codigo_servico]],Preencher_Orcamento!$B:$D,3,FALSE)*Table1[[#This Row],[Subtotal_insumo]],"")</f>
        <v/>
      </c>
    </row>
    <row r="6618" spans="1:13" ht="26.25" x14ac:dyDescent="0.25">
      <c r="A6618" s="6">
        <v>98611</v>
      </c>
      <c r="B6618" s="126">
        <v>1</v>
      </c>
      <c r="C6618" s="133"/>
      <c r="D6618" s="134">
        <v>55268</v>
      </c>
      <c r="E6618" s="7" t="s">
        <v>1360</v>
      </c>
      <c r="F6618" s="8" t="s">
        <v>457</v>
      </c>
      <c r="G6618" s="16">
        <f>IFERROR(VLOOKUP(Table1[[#This Row],[Codigo_insumo]],BD_Insumos!$B:$E,4),"")</f>
        <v>7.3651</v>
      </c>
      <c r="H6618" s="140">
        <v>1</v>
      </c>
      <c r="I6618" s="9"/>
      <c r="J6618" s="22">
        <f t="shared" si="103"/>
        <v>7.3651</v>
      </c>
      <c r="K6618" s="22" t="str">
        <f>IF(I6618&lt;&gt;"",SUMIF(Table1[Codigo_servico],A6618,Table1[Subtotal_insumo]),"")</f>
        <v/>
      </c>
      <c r="L6618" s="16">
        <f>IF(Table1[[#This Row],[Ordem_insumos]]&lt;&gt;0,VLOOKUP(Table1[[#This Row],[Codigo_servico]],Preencher_Orcamento!$B:$D,3,FALSE)*Table1[[#This Row],[Qtde_insumo]],"")</f>
        <v>0</v>
      </c>
      <c r="M6618" s="16">
        <f>IF(Table1[[#This Row],[Ordem_insumos]]&lt;&gt;0,VLOOKUP(Table1[[#This Row],[Codigo_servico]],Preencher_Orcamento!$B:$D,3,FALSE)*Table1[[#This Row],[Subtotal_insumo]],"")</f>
        <v>0</v>
      </c>
    </row>
    <row r="6619" spans="1:13" x14ac:dyDescent="0.25">
      <c r="A6619" s="6">
        <v>98611</v>
      </c>
      <c r="B6619" s="126">
        <v>2</v>
      </c>
      <c r="C6619" s="133"/>
      <c r="D6619" s="134">
        <v>2044</v>
      </c>
      <c r="E6619" s="7" t="s">
        <v>2193</v>
      </c>
      <c r="F6619" s="8" t="s">
        <v>2140</v>
      </c>
      <c r="G6619" s="16">
        <f>IFERROR(VLOOKUP(Table1[[#This Row],[Codigo_insumo]],BD_Insumos!$B:$E,4),"")</f>
        <v>13.596734305430379</v>
      </c>
      <c r="H6619" s="140">
        <v>0.25</v>
      </c>
      <c r="I6619" s="9"/>
      <c r="J6619" s="22">
        <f t="shared" si="103"/>
        <v>3.3991835763575948</v>
      </c>
      <c r="K6619" s="22" t="str">
        <f>IF(I6619&lt;&gt;"",SUMIF(Table1[Codigo_servico],A6619,Table1[Subtotal_insumo]),"")</f>
        <v/>
      </c>
      <c r="L6619" s="16">
        <f>IF(Table1[[#This Row],[Ordem_insumos]]&lt;&gt;0,VLOOKUP(Table1[[#This Row],[Codigo_servico]],Preencher_Orcamento!$B:$D,3,FALSE)*Table1[[#This Row],[Qtde_insumo]],"")</f>
        <v>0</v>
      </c>
      <c r="M6619" s="16">
        <f>IF(Table1[[#This Row],[Ordem_insumos]]&lt;&gt;0,VLOOKUP(Table1[[#This Row],[Codigo_servico]],Preencher_Orcamento!$B:$D,3,FALSE)*Table1[[#This Row],[Subtotal_insumo]],"")</f>
        <v>0</v>
      </c>
    </row>
    <row r="6620" spans="1:13" x14ac:dyDescent="0.25">
      <c r="A6620" s="6">
        <v>98611</v>
      </c>
      <c r="B6620" s="126">
        <v>3</v>
      </c>
      <c r="C6620" s="133"/>
      <c r="D6620" s="134">
        <v>2041</v>
      </c>
      <c r="E6620" s="7" t="s">
        <v>2192</v>
      </c>
      <c r="F6620" s="8" t="s">
        <v>2140</v>
      </c>
      <c r="G6620" s="18">
        <f>IFERROR(VLOOKUP(Table1[[#This Row],[Codigo_insumo]],BD_Insumos!$B:$E,4),"")</f>
        <v>18.820516146129485</v>
      </c>
      <c r="H6620" s="140">
        <v>0.25</v>
      </c>
      <c r="I6620" s="9"/>
      <c r="J6620" s="23">
        <f t="shared" si="103"/>
        <v>4.7051290365323712</v>
      </c>
      <c r="K6620" s="22" t="str">
        <f>IF(I6620&lt;&gt;"",SUMIF(Table1[Codigo_servico],A6620,Table1[Subtotal_insumo]),"")</f>
        <v/>
      </c>
      <c r="L6620" s="18">
        <f>IF(Table1[[#This Row],[Ordem_insumos]]&lt;&gt;0,VLOOKUP(Table1[[#This Row],[Codigo_servico]],Preencher_Orcamento!$B:$D,3,FALSE)*Table1[[#This Row],[Qtde_insumo]],"")</f>
        <v>0</v>
      </c>
      <c r="M6620" s="18">
        <f>IF(Table1[[#This Row],[Ordem_insumos]]&lt;&gt;0,VLOOKUP(Table1[[#This Row],[Codigo_servico]],Preencher_Orcamento!$B:$D,3,FALSE)*Table1[[#This Row],[Subtotal_insumo]],"")</f>
        <v>0</v>
      </c>
    </row>
    <row r="6621" spans="1:13" x14ac:dyDescent="0.25">
      <c r="A6621" s="3">
        <v>99002</v>
      </c>
      <c r="B6621" s="125">
        <v>0</v>
      </c>
      <c r="C6621" s="131" t="s">
        <v>1676</v>
      </c>
      <c r="D6621" s="132"/>
      <c r="E6621" s="4"/>
      <c r="F6621" s="4"/>
      <c r="G6621" s="17" t="str">
        <f>IFERROR(VLOOKUP(Table1[[#This Row],[Codigo_insumo]],BD_Insumos!$B:$E,4),"")</f>
        <v/>
      </c>
      <c r="H6621" s="139"/>
      <c r="I6621" s="5" t="s">
        <v>3770</v>
      </c>
      <c r="J6621" s="20" t="str">
        <f t="shared" si="103"/>
        <v/>
      </c>
      <c r="K6621" s="21">
        <f>IF(I6621&lt;&gt;"",SUMIF(Table1[Codigo_servico],A6621,Table1[Subtotal_insumo]),"")</f>
        <v>900</v>
      </c>
      <c r="L6621" s="17" t="str">
        <f>IF(Table1[[#This Row],[Ordem_insumos]]&lt;&gt;0,VLOOKUP(Table1[[#This Row],[Codigo_servico]],Preencher_Orcamento!$B:$D,3,FALSE)*Table1[[#This Row],[Qtde_insumo]],"")</f>
        <v/>
      </c>
      <c r="M6621" s="17" t="str">
        <f>IF(Table1[[#This Row],[Ordem_insumos]]&lt;&gt;0,VLOOKUP(Table1[[#This Row],[Codigo_servico]],Preencher_Orcamento!$B:$D,3,FALSE)*Table1[[#This Row],[Subtotal_insumo]],"")</f>
        <v/>
      </c>
    </row>
    <row r="6622" spans="1:13" ht="26.25" x14ac:dyDescent="0.25">
      <c r="A6622" s="6">
        <v>99002</v>
      </c>
      <c r="B6622" s="126">
        <v>1</v>
      </c>
      <c r="C6622" s="133"/>
      <c r="D6622" s="134">
        <v>65040</v>
      </c>
      <c r="E6622" s="7" t="s">
        <v>1676</v>
      </c>
      <c r="F6622" s="14" t="s">
        <v>1677</v>
      </c>
      <c r="G6622" s="18">
        <f>IFERROR(VLOOKUP(Table1[[#This Row],[Codigo_insumo]],BD_Insumos!$B:$E,4),"")</f>
        <v>900</v>
      </c>
      <c r="H6622" s="140">
        <v>1</v>
      </c>
      <c r="I6622" s="9"/>
      <c r="J6622" s="23">
        <f t="shared" si="103"/>
        <v>900</v>
      </c>
      <c r="K6622" s="22" t="str">
        <f>IF(I6622&lt;&gt;"",SUMIF(Table1[Codigo_servico],A6622,Table1[Subtotal_insumo]),"")</f>
        <v/>
      </c>
      <c r="L6622" s="18">
        <f>IF(Table1[[#This Row],[Ordem_insumos]]&lt;&gt;0,VLOOKUP(Table1[[#This Row],[Codigo_servico]],Preencher_Orcamento!$B:$D,3,FALSE)*Table1[[#This Row],[Qtde_insumo]],"")</f>
        <v>0</v>
      </c>
      <c r="M6622" s="18">
        <f>IF(Table1[[#This Row],[Ordem_insumos]]&lt;&gt;0,VLOOKUP(Table1[[#This Row],[Codigo_servico]],Preencher_Orcamento!$B:$D,3,FALSE)*Table1[[#This Row],[Subtotal_insumo]],"")</f>
        <v>0</v>
      </c>
    </row>
    <row r="6623" spans="1:13" x14ac:dyDescent="0.25">
      <c r="A6623" s="3">
        <v>99003</v>
      </c>
      <c r="B6623" s="125">
        <v>0</v>
      </c>
      <c r="C6623" s="131" t="s">
        <v>1678</v>
      </c>
      <c r="D6623" s="132"/>
      <c r="E6623" s="4"/>
      <c r="F6623" s="4"/>
      <c r="G6623" s="17" t="str">
        <f>IFERROR(VLOOKUP(Table1[[#This Row],[Codigo_insumo]],BD_Insumos!$B:$E,4),"")</f>
        <v/>
      </c>
      <c r="H6623" s="139"/>
      <c r="I6623" s="5" t="s">
        <v>3771</v>
      </c>
      <c r="J6623" s="20" t="str">
        <f t="shared" si="103"/>
        <v/>
      </c>
      <c r="K6623" s="21">
        <f>IF(I6623&lt;&gt;"",SUMIF(Table1[Codigo_servico],A6623,Table1[Subtotal_insumo]),"")</f>
        <v>10.65</v>
      </c>
      <c r="L6623" s="17" t="str">
        <f>IF(Table1[[#This Row],[Ordem_insumos]]&lt;&gt;0,VLOOKUP(Table1[[#This Row],[Codigo_servico]],Preencher_Orcamento!$B:$D,3,FALSE)*Table1[[#This Row],[Qtde_insumo]],"")</f>
        <v/>
      </c>
      <c r="M6623" s="17" t="str">
        <f>IF(Table1[[#This Row],[Ordem_insumos]]&lt;&gt;0,VLOOKUP(Table1[[#This Row],[Codigo_servico]],Preencher_Orcamento!$B:$D,3,FALSE)*Table1[[#This Row],[Subtotal_insumo]],"")</f>
        <v/>
      </c>
    </row>
    <row r="6624" spans="1:13" ht="26.25" x14ac:dyDescent="0.25">
      <c r="A6624" s="6">
        <v>99003</v>
      </c>
      <c r="B6624" s="126">
        <v>1</v>
      </c>
      <c r="C6624" s="133"/>
      <c r="D6624" s="134">
        <v>65041</v>
      </c>
      <c r="E6624" s="7" t="s">
        <v>1678</v>
      </c>
      <c r="F6624" s="8" t="s">
        <v>1679</v>
      </c>
      <c r="G6624" s="18">
        <f>IFERROR(VLOOKUP(Table1[[#This Row],[Codigo_insumo]],BD_Insumos!$B:$E,4),"")</f>
        <v>10.65</v>
      </c>
      <c r="H6624" s="140">
        <v>1</v>
      </c>
      <c r="I6624" s="9"/>
      <c r="J6624" s="23">
        <f t="shared" si="103"/>
        <v>10.65</v>
      </c>
      <c r="K6624" s="22" t="str">
        <f>IF(I6624&lt;&gt;"",SUMIF(Table1[Codigo_servico],A6624,Table1[Subtotal_insumo]),"")</f>
        <v/>
      </c>
      <c r="L6624" s="18">
        <f>IF(Table1[[#This Row],[Ordem_insumos]]&lt;&gt;0,VLOOKUP(Table1[[#This Row],[Codigo_servico]],Preencher_Orcamento!$B:$D,3,FALSE)*Table1[[#This Row],[Qtde_insumo]],"")</f>
        <v>0</v>
      </c>
      <c r="M6624" s="18">
        <f>IF(Table1[[#This Row],[Ordem_insumos]]&lt;&gt;0,VLOOKUP(Table1[[#This Row],[Codigo_servico]],Preencher_Orcamento!$B:$D,3,FALSE)*Table1[[#This Row],[Subtotal_insumo]],"")</f>
        <v>0</v>
      </c>
    </row>
    <row r="6625" spans="1:13" x14ac:dyDescent="0.25">
      <c r="A6625" s="3">
        <v>99011</v>
      </c>
      <c r="B6625" s="125">
        <v>0</v>
      </c>
      <c r="C6625" s="131" t="s">
        <v>3772</v>
      </c>
      <c r="D6625" s="132"/>
      <c r="E6625" s="4"/>
      <c r="F6625" s="4"/>
      <c r="G6625" s="17" t="str">
        <f>IFERROR(VLOOKUP(Table1[[#This Row],[Codigo_insumo]],BD_Insumos!$B:$E,4),"")</f>
        <v/>
      </c>
      <c r="H6625" s="139"/>
      <c r="I6625" s="5" t="s">
        <v>457</v>
      </c>
      <c r="J6625" s="20" t="str">
        <f t="shared" si="103"/>
        <v/>
      </c>
      <c r="K6625" s="21">
        <f>IF(I6625&lt;&gt;"",SUMIF(Table1[Codigo_servico],A6625,Table1[Subtotal_insumo]),"")</f>
        <v>601.80549999999994</v>
      </c>
      <c r="L6625" s="17" t="str">
        <f>IF(Table1[[#This Row],[Ordem_insumos]]&lt;&gt;0,VLOOKUP(Table1[[#This Row],[Codigo_servico]],Preencher_Orcamento!$B:$D,3,FALSE)*Table1[[#This Row],[Qtde_insumo]],"")</f>
        <v/>
      </c>
      <c r="M6625" s="17" t="str">
        <f>IF(Table1[[#This Row],[Ordem_insumos]]&lt;&gt;0,VLOOKUP(Table1[[#This Row],[Codigo_servico]],Preencher_Orcamento!$B:$D,3,FALSE)*Table1[[#This Row],[Subtotal_insumo]],"")</f>
        <v/>
      </c>
    </row>
    <row r="6626" spans="1:13" x14ac:dyDescent="0.25">
      <c r="A6626" s="6">
        <v>99011</v>
      </c>
      <c r="B6626" s="126">
        <v>1</v>
      </c>
      <c r="C6626" s="133"/>
      <c r="D6626" s="134">
        <v>65002</v>
      </c>
      <c r="E6626" s="7" t="s">
        <v>1667</v>
      </c>
      <c r="F6626" s="8" t="s">
        <v>457</v>
      </c>
      <c r="G6626" s="18">
        <f>IFERROR(VLOOKUP(Table1[[#This Row],[Codigo_insumo]],BD_Insumos!$B:$E,4),"")</f>
        <v>47.4328</v>
      </c>
      <c r="H6626" s="140">
        <v>1</v>
      </c>
      <c r="I6626" s="9"/>
      <c r="J6626" s="23">
        <f t="shared" si="103"/>
        <v>47.4328</v>
      </c>
      <c r="K6626" s="22" t="str">
        <f>IF(I6626&lt;&gt;"",SUMIF(Table1[Codigo_servico],A6626,Table1[Subtotal_insumo]),"")</f>
        <v/>
      </c>
      <c r="L6626" s="18">
        <f>IF(Table1[[#This Row],[Ordem_insumos]]&lt;&gt;0,VLOOKUP(Table1[[#This Row],[Codigo_servico]],Preencher_Orcamento!$B:$D,3,FALSE)*Table1[[#This Row],[Qtde_insumo]],"")</f>
        <v>0</v>
      </c>
      <c r="M6626" s="18">
        <f>IF(Table1[[#This Row],[Ordem_insumos]]&lt;&gt;0,VLOOKUP(Table1[[#This Row],[Codigo_servico]],Preencher_Orcamento!$B:$D,3,FALSE)*Table1[[#This Row],[Subtotal_insumo]],"")</f>
        <v>0</v>
      </c>
    </row>
    <row r="6627" spans="1:13" ht="26.25" x14ac:dyDescent="0.25">
      <c r="A6627" s="6">
        <v>99011</v>
      </c>
      <c r="B6627" s="126">
        <v>2</v>
      </c>
      <c r="C6627" s="133"/>
      <c r="D6627" s="134">
        <v>65004</v>
      </c>
      <c r="E6627" s="7" t="s">
        <v>1669</v>
      </c>
      <c r="F6627" s="8" t="s">
        <v>457</v>
      </c>
      <c r="G6627" s="18">
        <f>IFERROR(VLOOKUP(Table1[[#This Row],[Codigo_insumo]],BD_Insumos!$B:$E,4),"")</f>
        <v>186.78</v>
      </c>
      <c r="H6627" s="140">
        <v>1</v>
      </c>
      <c r="I6627" s="9"/>
      <c r="J6627" s="23">
        <f t="shared" si="103"/>
        <v>186.78</v>
      </c>
      <c r="K6627" s="22" t="str">
        <f>IF(I6627&lt;&gt;"",SUMIF(Table1[Codigo_servico],A6627,Table1[Subtotal_insumo]),"")</f>
        <v/>
      </c>
      <c r="L6627" s="18">
        <f>IF(Table1[[#This Row],[Ordem_insumos]]&lt;&gt;0,VLOOKUP(Table1[[#This Row],[Codigo_servico]],Preencher_Orcamento!$B:$D,3,FALSE)*Table1[[#This Row],[Qtde_insumo]],"")</f>
        <v>0</v>
      </c>
      <c r="M6627" s="18">
        <f>IF(Table1[[#This Row],[Ordem_insumos]]&lt;&gt;0,VLOOKUP(Table1[[#This Row],[Codigo_servico]],Preencher_Orcamento!$B:$D,3,FALSE)*Table1[[#This Row],[Subtotal_insumo]],"")</f>
        <v>0</v>
      </c>
    </row>
    <row r="6628" spans="1:13" ht="39" x14ac:dyDescent="0.25">
      <c r="A6628" s="6">
        <v>99011</v>
      </c>
      <c r="B6628" s="126">
        <v>3</v>
      </c>
      <c r="C6628" s="133"/>
      <c r="D6628" s="134">
        <v>65003</v>
      </c>
      <c r="E6628" s="7" t="s">
        <v>1668</v>
      </c>
      <c r="F6628" s="8" t="s">
        <v>457</v>
      </c>
      <c r="G6628" s="18">
        <f>IFERROR(VLOOKUP(Table1[[#This Row],[Codigo_insumo]],BD_Insumos!$B:$E,4),"")</f>
        <v>57.1126</v>
      </c>
      <c r="H6628" s="140">
        <v>1</v>
      </c>
      <c r="I6628" s="9"/>
      <c r="J6628" s="23">
        <f t="shared" si="103"/>
        <v>57.1126</v>
      </c>
      <c r="K6628" s="22" t="str">
        <f>IF(I6628&lt;&gt;"",SUMIF(Table1[Codigo_servico],A6628,Table1[Subtotal_insumo]),"")</f>
        <v/>
      </c>
      <c r="L6628" s="18">
        <f>IF(Table1[[#This Row],[Ordem_insumos]]&lt;&gt;0,VLOOKUP(Table1[[#This Row],[Codigo_servico]],Preencher_Orcamento!$B:$D,3,FALSE)*Table1[[#This Row],[Qtde_insumo]],"")</f>
        <v>0</v>
      </c>
      <c r="M6628" s="18">
        <f>IF(Table1[[#This Row],[Ordem_insumos]]&lt;&gt;0,VLOOKUP(Table1[[#This Row],[Codigo_servico]],Preencher_Orcamento!$B:$D,3,FALSE)*Table1[[#This Row],[Subtotal_insumo]],"")</f>
        <v>0</v>
      </c>
    </row>
    <row r="6629" spans="1:13" x14ac:dyDescent="0.25">
      <c r="A6629" s="6">
        <v>99011</v>
      </c>
      <c r="B6629" s="126">
        <v>4</v>
      </c>
      <c r="C6629" s="133"/>
      <c r="D6629" s="134">
        <v>65001</v>
      </c>
      <c r="E6629" s="7" t="s">
        <v>1666</v>
      </c>
      <c r="F6629" s="8" t="s">
        <v>457</v>
      </c>
      <c r="G6629" s="18">
        <f>IFERROR(VLOOKUP(Table1[[#This Row],[Codigo_insumo]],BD_Insumos!$B:$E,4),"")</f>
        <v>310.48009999999999</v>
      </c>
      <c r="H6629" s="140">
        <v>1</v>
      </c>
      <c r="I6629" s="9"/>
      <c r="J6629" s="23">
        <f t="shared" si="103"/>
        <v>310.48009999999999</v>
      </c>
      <c r="K6629" s="22" t="str">
        <f>IF(I6629&lt;&gt;"",SUMIF(Table1[Codigo_servico],A6629,Table1[Subtotal_insumo]),"")</f>
        <v/>
      </c>
      <c r="L6629" s="18">
        <f>IF(Table1[[#This Row],[Ordem_insumos]]&lt;&gt;0,VLOOKUP(Table1[[#This Row],[Codigo_servico]],Preencher_Orcamento!$B:$D,3,FALSE)*Table1[[#This Row],[Qtde_insumo]],"")</f>
        <v>0</v>
      </c>
      <c r="M6629" s="18">
        <f>IF(Table1[[#This Row],[Ordem_insumos]]&lt;&gt;0,VLOOKUP(Table1[[#This Row],[Codigo_servico]],Preencher_Orcamento!$B:$D,3,FALSE)*Table1[[#This Row],[Subtotal_insumo]],"")</f>
        <v>0</v>
      </c>
    </row>
    <row r="6630" spans="1:13" x14ac:dyDescent="0.25">
      <c r="A6630" s="3">
        <v>99015</v>
      </c>
      <c r="B6630" s="125">
        <v>0</v>
      </c>
      <c r="C6630" s="131" t="s">
        <v>3773</v>
      </c>
      <c r="D6630" s="132"/>
      <c r="E6630" s="4"/>
      <c r="F6630" s="4"/>
      <c r="G6630" s="17" t="str">
        <f>IFERROR(VLOOKUP(Table1[[#This Row],[Codigo_insumo]],BD_Insumos!$B:$E,4),"")</f>
        <v/>
      </c>
      <c r="H6630" s="139"/>
      <c r="I6630" s="5" t="s">
        <v>457</v>
      </c>
      <c r="J6630" s="20" t="str">
        <f t="shared" si="103"/>
        <v/>
      </c>
      <c r="K6630" s="21">
        <f>IF(I6630&lt;&gt;"",SUMIF(Table1[Codigo_servico],A6630,Table1[Subtotal_insumo]),"")</f>
        <v>191.53120000000001</v>
      </c>
      <c r="L6630" s="17" t="str">
        <f>IF(Table1[[#This Row],[Ordem_insumos]]&lt;&gt;0,VLOOKUP(Table1[[#This Row],[Codigo_servico]],Preencher_Orcamento!$B:$D,3,FALSE)*Table1[[#This Row],[Qtde_insumo]],"")</f>
        <v/>
      </c>
      <c r="M6630" s="17" t="str">
        <f>IF(Table1[[#This Row],[Ordem_insumos]]&lt;&gt;0,VLOOKUP(Table1[[#This Row],[Codigo_servico]],Preencher_Orcamento!$B:$D,3,FALSE)*Table1[[#This Row],[Subtotal_insumo]],"")</f>
        <v/>
      </c>
    </row>
    <row r="6631" spans="1:13" x14ac:dyDescent="0.25">
      <c r="A6631" s="6">
        <v>99015</v>
      </c>
      <c r="B6631" s="126">
        <v>1</v>
      </c>
      <c r="C6631" s="133"/>
      <c r="D6631" s="134">
        <v>65005</v>
      </c>
      <c r="E6631" s="7" t="s">
        <v>1670</v>
      </c>
      <c r="F6631" s="8" t="s">
        <v>457</v>
      </c>
      <c r="G6631" s="18">
        <f>IFERROR(VLOOKUP(Table1[[#This Row],[Codigo_insumo]],BD_Insumos!$B:$E,4),"")</f>
        <v>191.53120000000001</v>
      </c>
      <c r="H6631" s="140">
        <v>1</v>
      </c>
      <c r="I6631" s="9"/>
      <c r="J6631" s="23">
        <f t="shared" si="103"/>
        <v>191.53120000000001</v>
      </c>
      <c r="K6631" s="22" t="str">
        <f>IF(I6631&lt;&gt;"",SUMIF(Table1[Codigo_servico],A6631,Table1[Subtotal_insumo]),"")</f>
        <v/>
      </c>
      <c r="L6631" s="18">
        <f>IF(Table1[[#This Row],[Ordem_insumos]]&lt;&gt;0,VLOOKUP(Table1[[#This Row],[Codigo_servico]],Preencher_Orcamento!$B:$D,3,FALSE)*Table1[[#This Row],[Qtde_insumo]],"")</f>
        <v>0</v>
      </c>
      <c r="M6631" s="18">
        <f>IF(Table1[[#This Row],[Ordem_insumos]]&lt;&gt;0,VLOOKUP(Table1[[#This Row],[Codigo_servico]],Preencher_Orcamento!$B:$D,3,FALSE)*Table1[[#This Row],[Subtotal_insumo]],"")</f>
        <v>0</v>
      </c>
    </row>
    <row r="6632" spans="1:13" x14ac:dyDescent="0.25">
      <c r="A6632" s="3">
        <v>99017</v>
      </c>
      <c r="B6632" s="125">
        <v>0</v>
      </c>
      <c r="C6632" s="131" t="s">
        <v>3774</v>
      </c>
      <c r="D6632" s="132"/>
      <c r="E6632" s="4"/>
      <c r="F6632" s="4"/>
      <c r="G6632" s="17" t="str">
        <f>IFERROR(VLOOKUP(Table1[[#This Row],[Codigo_insumo]],BD_Insumos!$B:$E,4),"")</f>
        <v/>
      </c>
      <c r="H6632" s="139"/>
      <c r="I6632" s="5" t="s">
        <v>457</v>
      </c>
      <c r="J6632" s="20" t="str">
        <f t="shared" si="103"/>
        <v/>
      </c>
      <c r="K6632" s="21">
        <f>IF(I6632&lt;&gt;"",SUMIF(Table1[Codigo_servico],A6632,Table1[Subtotal_insumo]),"")</f>
        <v>239.25700000000001</v>
      </c>
      <c r="L6632" s="17" t="str">
        <f>IF(Table1[[#This Row],[Ordem_insumos]]&lt;&gt;0,VLOOKUP(Table1[[#This Row],[Codigo_servico]],Preencher_Orcamento!$B:$D,3,FALSE)*Table1[[#This Row],[Qtde_insumo]],"")</f>
        <v/>
      </c>
      <c r="M6632" s="17" t="str">
        <f>IF(Table1[[#This Row],[Ordem_insumos]]&lt;&gt;0,VLOOKUP(Table1[[#This Row],[Codigo_servico]],Preencher_Orcamento!$B:$D,3,FALSE)*Table1[[#This Row],[Subtotal_insumo]],"")</f>
        <v/>
      </c>
    </row>
    <row r="6633" spans="1:13" x14ac:dyDescent="0.25">
      <c r="A6633" s="6">
        <v>99017</v>
      </c>
      <c r="B6633" s="126">
        <v>1</v>
      </c>
      <c r="C6633" s="133"/>
      <c r="D6633" s="134">
        <v>65007</v>
      </c>
      <c r="E6633" s="7" t="s">
        <v>1671</v>
      </c>
      <c r="F6633" s="8" t="s">
        <v>457</v>
      </c>
      <c r="G6633" s="18">
        <f>IFERROR(VLOOKUP(Table1[[#This Row],[Codigo_insumo]],BD_Insumos!$B:$E,4),"")</f>
        <v>239.25700000000001</v>
      </c>
      <c r="H6633" s="140">
        <v>1</v>
      </c>
      <c r="I6633" s="9"/>
      <c r="J6633" s="23">
        <f t="shared" si="103"/>
        <v>239.25700000000001</v>
      </c>
      <c r="K6633" s="22" t="str">
        <f>IF(I6633&lt;&gt;"",SUMIF(Table1[Codigo_servico],A6633,Table1[Subtotal_insumo]),"")</f>
        <v/>
      </c>
      <c r="L6633" s="18">
        <f>IF(Table1[[#This Row],[Ordem_insumos]]&lt;&gt;0,VLOOKUP(Table1[[#This Row],[Codigo_servico]],Preencher_Orcamento!$B:$D,3,FALSE)*Table1[[#This Row],[Qtde_insumo]],"")</f>
        <v>0</v>
      </c>
      <c r="M6633" s="18">
        <f>IF(Table1[[#This Row],[Ordem_insumos]]&lt;&gt;0,VLOOKUP(Table1[[#This Row],[Codigo_servico]],Preencher_Orcamento!$B:$D,3,FALSE)*Table1[[#This Row],[Subtotal_insumo]],"")</f>
        <v>0</v>
      </c>
    </row>
    <row r="6634" spans="1:13" x14ac:dyDescent="0.25">
      <c r="A6634" s="3">
        <v>99021</v>
      </c>
      <c r="B6634" s="125">
        <v>0</v>
      </c>
      <c r="C6634" s="131" t="s">
        <v>3775</v>
      </c>
      <c r="D6634" s="132"/>
      <c r="E6634" s="4"/>
      <c r="F6634" s="4"/>
      <c r="G6634" s="17" t="str">
        <f>IFERROR(VLOOKUP(Table1[[#This Row],[Codigo_insumo]],BD_Insumos!$B:$E,4),"")</f>
        <v/>
      </c>
      <c r="H6634" s="139"/>
      <c r="I6634" s="5" t="s">
        <v>457</v>
      </c>
      <c r="J6634" s="20" t="str">
        <f t="shared" si="103"/>
        <v/>
      </c>
      <c r="K6634" s="21">
        <f>IF(I6634&lt;&gt;"",SUMIF(Table1[Codigo_servico],A6634,Table1[Subtotal_insumo]),"")</f>
        <v>14.1221</v>
      </c>
      <c r="L6634" s="17" t="str">
        <f>IF(Table1[[#This Row],[Ordem_insumos]]&lt;&gt;0,VLOOKUP(Table1[[#This Row],[Codigo_servico]],Preencher_Orcamento!$B:$D,3,FALSE)*Table1[[#This Row],[Qtde_insumo]],"")</f>
        <v/>
      </c>
      <c r="M6634" s="17" t="str">
        <f>IF(Table1[[#This Row],[Ordem_insumos]]&lt;&gt;0,VLOOKUP(Table1[[#This Row],[Codigo_servico]],Preencher_Orcamento!$B:$D,3,FALSE)*Table1[[#This Row],[Subtotal_insumo]],"")</f>
        <v/>
      </c>
    </row>
    <row r="6635" spans="1:13" ht="26.25" x14ac:dyDescent="0.25">
      <c r="A6635" s="6">
        <v>99021</v>
      </c>
      <c r="B6635" s="126">
        <v>1</v>
      </c>
      <c r="C6635" s="133"/>
      <c r="D6635" s="134">
        <v>65010</v>
      </c>
      <c r="E6635" s="7" t="s">
        <v>1672</v>
      </c>
      <c r="F6635" s="8" t="s">
        <v>457</v>
      </c>
      <c r="G6635" s="18">
        <f>IFERROR(VLOOKUP(Table1[[#This Row],[Codigo_insumo]],BD_Insumos!$B:$E,4),"")</f>
        <v>14.1221</v>
      </c>
      <c r="H6635" s="140">
        <v>1</v>
      </c>
      <c r="I6635" s="9"/>
      <c r="J6635" s="23">
        <f t="shared" si="103"/>
        <v>14.1221</v>
      </c>
      <c r="K6635" s="22" t="str">
        <f>IF(I6635&lt;&gt;"",SUMIF(Table1[Codigo_servico],A6635,Table1[Subtotal_insumo]),"")</f>
        <v/>
      </c>
      <c r="L6635" s="18">
        <f>IF(Table1[[#This Row],[Ordem_insumos]]&lt;&gt;0,VLOOKUP(Table1[[#This Row],[Codigo_servico]],Preencher_Orcamento!$B:$D,3,FALSE)*Table1[[#This Row],[Qtde_insumo]],"")</f>
        <v>0</v>
      </c>
      <c r="M6635" s="18">
        <f>IF(Table1[[#This Row],[Ordem_insumos]]&lt;&gt;0,VLOOKUP(Table1[[#This Row],[Codigo_servico]],Preencher_Orcamento!$B:$D,3,FALSE)*Table1[[#This Row],[Subtotal_insumo]],"")</f>
        <v>0</v>
      </c>
    </row>
    <row r="6636" spans="1:13" x14ac:dyDescent="0.25">
      <c r="A6636" s="3">
        <v>99031</v>
      </c>
      <c r="B6636" s="125">
        <v>0</v>
      </c>
      <c r="C6636" s="131" t="s">
        <v>3776</v>
      </c>
      <c r="D6636" s="132"/>
      <c r="E6636" s="4"/>
      <c r="F6636" s="4"/>
      <c r="G6636" s="17" t="str">
        <f>IFERROR(VLOOKUP(Table1[[#This Row],[Codigo_insumo]],BD_Insumos!$B:$E,4),"")</f>
        <v/>
      </c>
      <c r="H6636" s="139"/>
      <c r="I6636" s="5" t="s">
        <v>457</v>
      </c>
      <c r="J6636" s="20" t="str">
        <f t="shared" si="103"/>
        <v/>
      </c>
      <c r="K6636" s="21">
        <f>IF(I6636&lt;&gt;"",SUMIF(Table1[Codigo_servico],A6636,Table1[Subtotal_insumo]),"")</f>
        <v>7.4702000000000002</v>
      </c>
      <c r="L6636" s="17" t="str">
        <f>IF(Table1[[#This Row],[Ordem_insumos]]&lt;&gt;0,VLOOKUP(Table1[[#This Row],[Codigo_servico]],Preencher_Orcamento!$B:$D,3,FALSE)*Table1[[#This Row],[Qtde_insumo]],"")</f>
        <v/>
      </c>
      <c r="M6636" s="17" t="str">
        <f>IF(Table1[[#This Row],[Ordem_insumos]]&lt;&gt;0,VLOOKUP(Table1[[#This Row],[Codigo_servico]],Preencher_Orcamento!$B:$D,3,FALSE)*Table1[[#This Row],[Subtotal_insumo]],"")</f>
        <v/>
      </c>
    </row>
    <row r="6637" spans="1:13" x14ac:dyDescent="0.25">
      <c r="A6637" s="6">
        <v>99031</v>
      </c>
      <c r="B6637" s="126">
        <v>1</v>
      </c>
      <c r="C6637" s="133"/>
      <c r="D6637" s="134">
        <v>65031</v>
      </c>
      <c r="E6637" s="7" t="s">
        <v>1673</v>
      </c>
      <c r="F6637" s="8" t="s">
        <v>457</v>
      </c>
      <c r="G6637" s="18">
        <f>IFERROR(VLOOKUP(Table1[[#This Row],[Codigo_insumo]],BD_Insumos!$B:$E,4),"")</f>
        <v>7.4702000000000002</v>
      </c>
      <c r="H6637" s="140">
        <v>1</v>
      </c>
      <c r="I6637" s="9"/>
      <c r="J6637" s="23">
        <f t="shared" si="103"/>
        <v>7.4702000000000002</v>
      </c>
      <c r="K6637" s="22" t="str">
        <f>IF(I6637&lt;&gt;"",SUMIF(Table1[Codigo_servico],A6637,Table1[Subtotal_insumo]),"")</f>
        <v/>
      </c>
      <c r="L6637" s="18">
        <f>IF(Table1[[#This Row],[Ordem_insumos]]&lt;&gt;0,VLOOKUP(Table1[[#This Row],[Codigo_servico]],Preencher_Orcamento!$B:$D,3,FALSE)*Table1[[#This Row],[Qtde_insumo]],"")</f>
        <v>0</v>
      </c>
      <c r="M6637" s="18">
        <f>IF(Table1[[#This Row],[Ordem_insumos]]&lt;&gt;0,VLOOKUP(Table1[[#This Row],[Codigo_servico]],Preencher_Orcamento!$B:$D,3,FALSE)*Table1[[#This Row],[Subtotal_insumo]],"")</f>
        <v>0</v>
      </c>
    </row>
    <row r="6638" spans="1:13" x14ac:dyDescent="0.25">
      <c r="A6638" s="3">
        <v>99033</v>
      </c>
      <c r="B6638" s="125">
        <v>0</v>
      </c>
      <c r="C6638" s="131" t="s">
        <v>3777</v>
      </c>
      <c r="D6638" s="132"/>
      <c r="E6638" s="4"/>
      <c r="F6638" s="4"/>
      <c r="G6638" s="17" t="str">
        <f>IFERROR(VLOOKUP(Table1[[#This Row],[Codigo_insumo]],BD_Insumos!$B:$E,4),"")</f>
        <v/>
      </c>
      <c r="H6638" s="139"/>
      <c r="I6638" s="5" t="s">
        <v>457</v>
      </c>
      <c r="J6638" s="20" t="str">
        <f t="shared" si="103"/>
        <v/>
      </c>
      <c r="K6638" s="21">
        <f>IF(I6638&lt;&gt;"",SUMIF(Table1[Codigo_servico],A6638,Table1[Subtotal_insumo]),"")</f>
        <v>9.7095000000000002</v>
      </c>
      <c r="L6638" s="17" t="str">
        <f>IF(Table1[[#This Row],[Ordem_insumos]]&lt;&gt;0,VLOOKUP(Table1[[#This Row],[Codigo_servico]],Preencher_Orcamento!$B:$D,3,FALSE)*Table1[[#This Row],[Qtde_insumo]],"")</f>
        <v/>
      </c>
      <c r="M6638" s="17" t="str">
        <f>IF(Table1[[#This Row],[Ordem_insumos]]&lt;&gt;0,VLOOKUP(Table1[[#This Row],[Codigo_servico]],Preencher_Orcamento!$B:$D,3,FALSE)*Table1[[#This Row],[Subtotal_insumo]],"")</f>
        <v/>
      </c>
    </row>
    <row r="6639" spans="1:13" x14ac:dyDescent="0.25">
      <c r="A6639" s="6">
        <v>99033</v>
      </c>
      <c r="B6639" s="126">
        <v>1</v>
      </c>
      <c r="C6639" s="133"/>
      <c r="D6639" s="134">
        <v>65033</v>
      </c>
      <c r="E6639" s="7" t="s">
        <v>1674</v>
      </c>
      <c r="F6639" s="8" t="s">
        <v>457</v>
      </c>
      <c r="G6639" s="18">
        <f>IFERROR(VLOOKUP(Table1[[#This Row],[Codigo_insumo]],BD_Insumos!$B:$E,4),"")</f>
        <v>9.7095000000000002</v>
      </c>
      <c r="H6639" s="140">
        <v>1</v>
      </c>
      <c r="I6639" s="9"/>
      <c r="J6639" s="23">
        <f t="shared" si="103"/>
        <v>9.7095000000000002</v>
      </c>
      <c r="K6639" s="22" t="str">
        <f>IF(I6639&lt;&gt;"",SUMIF(Table1[Codigo_servico],A6639,Table1[Subtotal_insumo]),"")</f>
        <v/>
      </c>
      <c r="L6639" s="18">
        <f>IF(Table1[[#This Row],[Ordem_insumos]]&lt;&gt;0,VLOOKUP(Table1[[#This Row],[Codigo_servico]],Preencher_Orcamento!$B:$D,3,FALSE)*Table1[[#This Row],[Qtde_insumo]],"")</f>
        <v>0</v>
      </c>
      <c r="M6639" s="18">
        <f>IF(Table1[[#This Row],[Ordem_insumos]]&lt;&gt;0,VLOOKUP(Table1[[#This Row],[Codigo_servico]],Preencher_Orcamento!$B:$D,3,FALSE)*Table1[[#This Row],[Subtotal_insumo]],"")</f>
        <v>0</v>
      </c>
    </row>
    <row r="6640" spans="1:13" x14ac:dyDescent="0.25">
      <c r="A6640" s="3">
        <v>99038</v>
      </c>
      <c r="B6640" s="125">
        <v>0</v>
      </c>
      <c r="C6640" s="131" t="s">
        <v>3778</v>
      </c>
      <c r="D6640" s="132"/>
      <c r="E6640" s="4"/>
      <c r="F6640" s="4"/>
      <c r="G6640" s="17" t="str">
        <f>IFERROR(VLOOKUP(Table1[[#This Row],[Codigo_insumo]],BD_Insumos!$B:$E,4),"")</f>
        <v/>
      </c>
      <c r="H6640" s="139"/>
      <c r="I6640" s="5" t="s">
        <v>5</v>
      </c>
      <c r="J6640" s="20" t="str">
        <f t="shared" si="103"/>
        <v/>
      </c>
      <c r="K6640" s="21">
        <f>IF(I6640&lt;&gt;"",SUMIF(Table1[Codigo_servico],A6640,Table1[Subtotal_insumo]),"")</f>
        <v>1.239708</v>
      </c>
      <c r="L6640" s="17" t="str">
        <f>IF(Table1[[#This Row],[Ordem_insumos]]&lt;&gt;0,VLOOKUP(Table1[[#This Row],[Codigo_servico]],Preencher_Orcamento!$B:$D,3,FALSE)*Table1[[#This Row],[Qtde_insumo]],"")</f>
        <v/>
      </c>
      <c r="M6640" s="17" t="str">
        <f>IF(Table1[[#This Row],[Ordem_insumos]]&lt;&gt;0,VLOOKUP(Table1[[#This Row],[Codigo_servico]],Preencher_Orcamento!$B:$D,3,FALSE)*Table1[[#This Row],[Subtotal_insumo]],"")</f>
        <v/>
      </c>
    </row>
    <row r="6641" spans="1:13" ht="26.25" x14ac:dyDescent="0.25">
      <c r="A6641" s="6">
        <v>99038</v>
      </c>
      <c r="B6641" s="126">
        <v>1</v>
      </c>
      <c r="C6641" s="133"/>
      <c r="D6641" s="134">
        <v>65038</v>
      </c>
      <c r="E6641" s="7" t="s">
        <v>1675</v>
      </c>
      <c r="F6641" s="8" t="s">
        <v>5</v>
      </c>
      <c r="G6641" s="18">
        <f>IFERROR(VLOOKUP(Table1[[#This Row],[Codigo_insumo]],BD_Insumos!$B:$E,4),"")</f>
        <v>1.2036</v>
      </c>
      <c r="H6641" s="140">
        <v>1.03</v>
      </c>
      <c r="I6641" s="9"/>
      <c r="J6641" s="23">
        <f t="shared" si="103"/>
        <v>1.239708</v>
      </c>
      <c r="K6641" s="22" t="str">
        <f>IF(I6641&lt;&gt;"",SUMIF(Table1[Codigo_servico],A6641,Table1[Subtotal_insumo]),"")</f>
        <v/>
      </c>
      <c r="L6641" s="18">
        <f>IF(Table1[[#This Row],[Ordem_insumos]]&lt;&gt;0,VLOOKUP(Table1[[#This Row],[Codigo_servico]],Preencher_Orcamento!$B:$D,3,FALSE)*Table1[[#This Row],[Qtde_insumo]],"")</f>
        <v>0</v>
      </c>
      <c r="M6641" s="18">
        <f>IF(Table1[[#This Row],[Ordem_insumos]]&lt;&gt;0,VLOOKUP(Table1[[#This Row],[Codigo_servico]],Preencher_Orcamento!$B:$D,3,FALSE)*Table1[[#This Row],[Subtotal_insumo]],"")</f>
        <v>0</v>
      </c>
    </row>
    <row r="6642" spans="1:13" x14ac:dyDescent="0.25">
      <c r="A6642" s="3">
        <v>100101</v>
      </c>
      <c r="B6642" s="125">
        <v>0</v>
      </c>
      <c r="C6642" s="131" t="s">
        <v>3779</v>
      </c>
      <c r="D6642" s="132"/>
      <c r="E6642" s="4"/>
      <c r="F6642" s="4"/>
      <c r="G6642" s="17" t="str">
        <f>IFERROR(VLOOKUP(Table1[[#This Row],[Codigo_insumo]],BD_Insumos!$B:$E,4),"")</f>
        <v/>
      </c>
      <c r="H6642" s="139"/>
      <c r="I6642" s="5" t="s">
        <v>457</v>
      </c>
      <c r="J6642" s="20" t="str">
        <f t="shared" si="103"/>
        <v/>
      </c>
      <c r="K6642" s="21">
        <f>IF(I6642&lt;&gt;"",SUMIF(Table1[Codigo_servico],A6642,Table1[Subtotal_insumo]),"")</f>
        <v>165.89204130939885</v>
      </c>
      <c r="L6642" s="17" t="str">
        <f>IF(Table1[[#This Row],[Ordem_insumos]]&lt;&gt;0,VLOOKUP(Table1[[#This Row],[Codigo_servico]],Preencher_Orcamento!$B:$D,3,FALSE)*Table1[[#This Row],[Qtde_insumo]],"")</f>
        <v/>
      </c>
      <c r="M6642" s="17" t="str">
        <f>IF(Table1[[#This Row],[Ordem_insumos]]&lt;&gt;0,VLOOKUP(Table1[[#This Row],[Codigo_servico]],Preencher_Orcamento!$B:$D,3,FALSE)*Table1[[#This Row],[Subtotal_insumo]],"")</f>
        <v/>
      </c>
    </row>
    <row r="6643" spans="1:13" ht="26.25" x14ac:dyDescent="0.25">
      <c r="A6643" s="6">
        <v>100101</v>
      </c>
      <c r="B6643" s="126">
        <v>1</v>
      </c>
      <c r="C6643" s="133"/>
      <c r="D6643" s="134">
        <v>74402</v>
      </c>
      <c r="E6643" s="7" t="s">
        <v>1794</v>
      </c>
      <c r="F6643" s="8" t="s">
        <v>457</v>
      </c>
      <c r="G6643" s="16">
        <f>IFERROR(VLOOKUP(Table1[[#This Row],[Codigo_insumo]],BD_Insumos!$B:$E,4),"")</f>
        <v>22.9465</v>
      </c>
      <c r="H6643" s="140">
        <v>1</v>
      </c>
      <c r="I6643" s="9"/>
      <c r="J6643" s="22">
        <f t="shared" si="103"/>
        <v>22.9465</v>
      </c>
      <c r="K6643" s="22" t="str">
        <f>IF(I6643&lt;&gt;"",SUMIF(Table1[Codigo_servico],A6643,Table1[Subtotal_insumo]),"")</f>
        <v/>
      </c>
      <c r="L6643" s="16">
        <f>IF(Table1[[#This Row],[Ordem_insumos]]&lt;&gt;0,VLOOKUP(Table1[[#This Row],[Codigo_servico]],Preencher_Orcamento!$B:$D,3,FALSE)*Table1[[#This Row],[Qtde_insumo]],"")</f>
        <v>0</v>
      </c>
      <c r="M6643" s="16">
        <f>IF(Table1[[#This Row],[Ordem_insumos]]&lt;&gt;0,VLOOKUP(Table1[[#This Row],[Codigo_servico]],Preencher_Orcamento!$B:$D,3,FALSE)*Table1[[#This Row],[Subtotal_insumo]],"")</f>
        <v>0</v>
      </c>
    </row>
    <row r="6644" spans="1:13" x14ac:dyDescent="0.25">
      <c r="A6644" s="6">
        <v>100101</v>
      </c>
      <c r="B6644" s="126">
        <v>2</v>
      </c>
      <c r="C6644" s="133"/>
      <c r="D6644" s="134">
        <v>2035</v>
      </c>
      <c r="E6644" s="7" t="s">
        <v>2190</v>
      </c>
      <c r="F6644" s="8" t="s">
        <v>2140</v>
      </c>
      <c r="G6644" s="16">
        <f>IFERROR(VLOOKUP(Table1[[#This Row],[Codigo_insumo]],BD_Insumos!$B:$E,4),"")</f>
        <v>17.275965903920998</v>
      </c>
      <c r="H6644" s="140">
        <v>4</v>
      </c>
      <c r="I6644" s="9"/>
      <c r="J6644" s="22">
        <f t="shared" si="103"/>
        <v>69.103863615683991</v>
      </c>
      <c r="K6644" s="22" t="str">
        <f>IF(I6644&lt;&gt;"",SUMIF(Table1[Codigo_servico],A6644,Table1[Subtotal_insumo]),"")</f>
        <v/>
      </c>
      <c r="L6644" s="16">
        <f>IF(Table1[[#This Row],[Ordem_insumos]]&lt;&gt;0,VLOOKUP(Table1[[#This Row],[Codigo_servico]],Preencher_Orcamento!$B:$D,3,FALSE)*Table1[[#This Row],[Qtde_insumo]],"")</f>
        <v>0</v>
      </c>
      <c r="M6644" s="16">
        <f>IF(Table1[[#This Row],[Ordem_insumos]]&lt;&gt;0,VLOOKUP(Table1[[#This Row],[Codigo_servico]],Preencher_Orcamento!$B:$D,3,FALSE)*Table1[[#This Row],[Subtotal_insumo]],"")</f>
        <v>0</v>
      </c>
    </row>
    <row r="6645" spans="1:13" x14ac:dyDescent="0.25">
      <c r="A6645" s="6">
        <v>100101</v>
      </c>
      <c r="B6645" s="126">
        <v>3</v>
      </c>
      <c r="C6645" s="133"/>
      <c r="D6645" s="134">
        <v>2036</v>
      </c>
      <c r="E6645" s="7" t="s">
        <v>2191</v>
      </c>
      <c r="F6645" s="8" t="s">
        <v>2140</v>
      </c>
      <c r="G6645" s="18">
        <f>IFERROR(VLOOKUP(Table1[[#This Row],[Codigo_insumo]],BD_Insumos!$B:$E,4),"")</f>
        <v>12.90425192342871</v>
      </c>
      <c r="H6645" s="140">
        <v>4</v>
      </c>
      <c r="I6645" s="9"/>
      <c r="J6645" s="23">
        <f t="shared" si="103"/>
        <v>51.617007693714839</v>
      </c>
      <c r="K6645" s="22" t="str">
        <f>IF(I6645&lt;&gt;"",SUMIF(Table1[Codigo_servico],A6645,Table1[Subtotal_insumo]),"")</f>
        <v/>
      </c>
      <c r="L6645" s="18">
        <f>IF(Table1[[#This Row],[Ordem_insumos]]&lt;&gt;0,VLOOKUP(Table1[[#This Row],[Codigo_servico]],Preencher_Orcamento!$B:$D,3,FALSE)*Table1[[#This Row],[Qtde_insumo]],"")</f>
        <v>0</v>
      </c>
      <c r="M6645" s="18">
        <f>IF(Table1[[#This Row],[Ordem_insumos]]&lt;&gt;0,VLOOKUP(Table1[[#This Row],[Codigo_servico]],Preencher_Orcamento!$B:$D,3,FALSE)*Table1[[#This Row],[Subtotal_insumo]],"")</f>
        <v>0</v>
      </c>
    </row>
    <row r="6646" spans="1:13" ht="39" x14ac:dyDescent="0.25">
      <c r="A6646" s="6">
        <v>100101</v>
      </c>
      <c r="B6646" s="126">
        <v>4</v>
      </c>
      <c r="C6646" s="133"/>
      <c r="D6646" s="134">
        <v>70822</v>
      </c>
      <c r="E6646" s="7" t="s">
        <v>1716</v>
      </c>
      <c r="F6646" s="8" t="s">
        <v>5</v>
      </c>
      <c r="G6646" s="18">
        <f>IFERROR(VLOOKUP(Table1[[#This Row],[Codigo_insumo]],BD_Insumos!$B:$E,4),"")</f>
        <v>9.6629000000000005</v>
      </c>
      <c r="H6646" s="140">
        <v>2.2999999999999998</v>
      </c>
      <c r="I6646" s="9"/>
      <c r="J6646" s="23">
        <f t="shared" si="103"/>
        <v>22.22467</v>
      </c>
      <c r="K6646" s="22" t="str">
        <f>IF(I6646&lt;&gt;"",SUMIF(Table1[Codigo_servico],A6646,Table1[Subtotal_insumo]),"")</f>
        <v/>
      </c>
      <c r="L6646" s="18">
        <f>IF(Table1[[#This Row],[Ordem_insumos]]&lt;&gt;0,VLOOKUP(Table1[[#This Row],[Codigo_servico]],Preencher_Orcamento!$B:$D,3,FALSE)*Table1[[#This Row],[Qtde_insumo]],"")</f>
        <v>0</v>
      </c>
      <c r="M6646" s="18">
        <f>IF(Table1[[#This Row],[Ordem_insumos]]&lt;&gt;0,VLOOKUP(Table1[[#This Row],[Codigo_servico]],Preencher_Orcamento!$B:$D,3,FALSE)*Table1[[#This Row],[Subtotal_insumo]],"")</f>
        <v>0</v>
      </c>
    </row>
    <row r="6647" spans="1:13" x14ac:dyDescent="0.25">
      <c r="A6647" s="3">
        <v>100102</v>
      </c>
      <c r="B6647" s="125">
        <v>0</v>
      </c>
      <c r="C6647" s="131" t="s">
        <v>3780</v>
      </c>
      <c r="D6647" s="132"/>
      <c r="E6647" s="4"/>
      <c r="F6647" s="4"/>
      <c r="G6647" s="17" t="str">
        <f>IFERROR(VLOOKUP(Table1[[#This Row],[Codigo_insumo]],BD_Insumos!$B:$E,4),"")</f>
        <v/>
      </c>
      <c r="H6647" s="139"/>
      <c r="I6647" s="5" t="s">
        <v>457</v>
      </c>
      <c r="J6647" s="20" t="str">
        <f t="shared" si="103"/>
        <v/>
      </c>
      <c r="K6647" s="21">
        <f>IF(I6647&lt;&gt;"",SUMIF(Table1[Codigo_servico],A6647,Table1[Subtotal_insumo]),"")</f>
        <v>184.59831130939881</v>
      </c>
      <c r="L6647" s="17" t="str">
        <f>IF(Table1[[#This Row],[Ordem_insumos]]&lt;&gt;0,VLOOKUP(Table1[[#This Row],[Codigo_servico]],Preencher_Orcamento!$B:$D,3,FALSE)*Table1[[#This Row],[Qtde_insumo]],"")</f>
        <v/>
      </c>
      <c r="M6647" s="17" t="str">
        <f>IF(Table1[[#This Row],[Ordem_insumos]]&lt;&gt;0,VLOOKUP(Table1[[#This Row],[Codigo_servico]],Preencher_Orcamento!$B:$D,3,FALSE)*Table1[[#This Row],[Subtotal_insumo]],"")</f>
        <v/>
      </c>
    </row>
    <row r="6648" spans="1:13" x14ac:dyDescent="0.25">
      <c r="A6648" s="6">
        <v>100102</v>
      </c>
      <c r="B6648" s="126">
        <v>1</v>
      </c>
      <c r="C6648" s="133"/>
      <c r="D6648" s="134">
        <v>2036</v>
      </c>
      <c r="E6648" s="7" t="s">
        <v>2191</v>
      </c>
      <c r="F6648" s="8" t="s">
        <v>2140</v>
      </c>
      <c r="G6648" s="16">
        <f>IFERROR(VLOOKUP(Table1[[#This Row],[Codigo_insumo]],BD_Insumos!$B:$E,4),"")</f>
        <v>12.90425192342871</v>
      </c>
      <c r="H6648" s="140">
        <v>4</v>
      </c>
      <c r="I6648" s="9"/>
      <c r="J6648" s="22">
        <f t="shared" si="103"/>
        <v>51.617007693714839</v>
      </c>
      <c r="K6648" s="22" t="str">
        <f>IF(I6648&lt;&gt;"",SUMIF(Table1[Codigo_servico],A6648,Table1[Subtotal_insumo]),"")</f>
        <v/>
      </c>
      <c r="L6648" s="16">
        <f>IF(Table1[[#This Row],[Ordem_insumos]]&lt;&gt;0,VLOOKUP(Table1[[#This Row],[Codigo_servico]],Preencher_Orcamento!$B:$D,3,FALSE)*Table1[[#This Row],[Qtde_insumo]],"")</f>
        <v>0</v>
      </c>
      <c r="M6648" s="16">
        <f>IF(Table1[[#This Row],[Ordem_insumos]]&lt;&gt;0,VLOOKUP(Table1[[#This Row],[Codigo_servico]],Preencher_Orcamento!$B:$D,3,FALSE)*Table1[[#This Row],[Subtotal_insumo]],"")</f>
        <v>0</v>
      </c>
    </row>
    <row r="6649" spans="1:13" x14ac:dyDescent="0.25">
      <c r="A6649" s="6">
        <v>100102</v>
      </c>
      <c r="B6649" s="126">
        <v>2</v>
      </c>
      <c r="C6649" s="133"/>
      <c r="D6649" s="134">
        <v>2035</v>
      </c>
      <c r="E6649" s="7" t="s">
        <v>2190</v>
      </c>
      <c r="F6649" s="8" t="s">
        <v>2140</v>
      </c>
      <c r="G6649" s="16">
        <f>IFERROR(VLOOKUP(Table1[[#This Row],[Codigo_insumo]],BD_Insumos!$B:$E,4),"")</f>
        <v>17.275965903920998</v>
      </c>
      <c r="H6649" s="140">
        <v>4</v>
      </c>
      <c r="I6649" s="9"/>
      <c r="J6649" s="22">
        <f t="shared" si="103"/>
        <v>69.103863615683991</v>
      </c>
      <c r="K6649" s="22" t="str">
        <f>IF(I6649&lt;&gt;"",SUMIF(Table1[Codigo_servico],A6649,Table1[Subtotal_insumo]),"")</f>
        <v/>
      </c>
      <c r="L6649" s="16">
        <f>IF(Table1[[#This Row],[Ordem_insumos]]&lt;&gt;0,VLOOKUP(Table1[[#This Row],[Codigo_servico]],Preencher_Orcamento!$B:$D,3,FALSE)*Table1[[#This Row],[Qtde_insumo]],"")</f>
        <v>0</v>
      </c>
      <c r="M6649" s="16">
        <f>IF(Table1[[#This Row],[Ordem_insumos]]&lt;&gt;0,VLOOKUP(Table1[[#This Row],[Codigo_servico]],Preencher_Orcamento!$B:$D,3,FALSE)*Table1[[#This Row],[Subtotal_insumo]],"")</f>
        <v>0</v>
      </c>
    </row>
    <row r="6650" spans="1:13" ht="39" x14ac:dyDescent="0.25">
      <c r="A6650" s="6">
        <v>100102</v>
      </c>
      <c r="B6650" s="126">
        <v>3</v>
      </c>
      <c r="C6650" s="133"/>
      <c r="D6650" s="134">
        <v>70823</v>
      </c>
      <c r="E6650" s="7" t="s">
        <v>1717</v>
      </c>
      <c r="F6650" s="8" t="s">
        <v>5</v>
      </c>
      <c r="G6650" s="18">
        <f>IFERROR(VLOOKUP(Table1[[#This Row],[Codigo_insumo]],BD_Insumos!$B:$E,4),"")</f>
        <v>13.9648</v>
      </c>
      <c r="H6650" s="140">
        <v>2.2999999999999998</v>
      </c>
      <c r="I6650" s="9"/>
      <c r="J6650" s="23">
        <f t="shared" si="103"/>
        <v>32.119039999999998</v>
      </c>
      <c r="K6650" s="22" t="str">
        <f>IF(I6650&lt;&gt;"",SUMIF(Table1[Codigo_servico],A6650,Table1[Subtotal_insumo]),"")</f>
        <v/>
      </c>
      <c r="L6650" s="18">
        <f>IF(Table1[[#This Row],[Ordem_insumos]]&lt;&gt;0,VLOOKUP(Table1[[#This Row],[Codigo_servico]],Preencher_Orcamento!$B:$D,3,FALSE)*Table1[[#This Row],[Qtde_insumo]],"")</f>
        <v>0</v>
      </c>
      <c r="M6650" s="18">
        <f>IF(Table1[[#This Row],[Ordem_insumos]]&lt;&gt;0,VLOOKUP(Table1[[#This Row],[Codigo_servico]],Preencher_Orcamento!$B:$D,3,FALSE)*Table1[[#This Row],[Subtotal_insumo]],"")</f>
        <v>0</v>
      </c>
    </row>
    <row r="6651" spans="1:13" ht="26.25" x14ac:dyDescent="0.25">
      <c r="A6651" s="6">
        <v>100102</v>
      </c>
      <c r="B6651" s="126">
        <v>4</v>
      </c>
      <c r="C6651" s="133"/>
      <c r="D6651" s="134">
        <v>74403</v>
      </c>
      <c r="E6651" s="7" t="s">
        <v>1795</v>
      </c>
      <c r="F6651" s="8" t="s">
        <v>457</v>
      </c>
      <c r="G6651" s="18">
        <f>IFERROR(VLOOKUP(Table1[[#This Row],[Codigo_insumo]],BD_Insumos!$B:$E,4),"")</f>
        <v>31.758400000000002</v>
      </c>
      <c r="H6651" s="140">
        <v>1</v>
      </c>
      <c r="I6651" s="9"/>
      <c r="J6651" s="23">
        <f t="shared" si="103"/>
        <v>31.758400000000002</v>
      </c>
      <c r="K6651" s="22" t="str">
        <f>IF(I6651&lt;&gt;"",SUMIF(Table1[Codigo_servico],A6651,Table1[Subtotal_insumo]),"")</f>
        <v/>
      </c>
      <c r="L6651" s="18">
        <f>IF(Table1[[#This Row],[Ordem_insumos]]&lt;&gt;0,VLOOKUP(Table1[[#This Row],[Codigo_servico]],Preencher_Orcamento!$B:$D,3,FALSE)*Table1[[#This Row],[Qtde_insumo]],"")</f>
        <v>0</v>
      </c>
      <c r="M6651" s="18">
        <f>IF(Table1[[#This Row],[Ordem_insumos]]&lt;&gt;0,VLOOKUP(Table1[[#This Row],[Codigo_servico]],Preencher_Orcamento!$B:$D,3,FALSE)*Table1[[#This Row],[Subtotal_insumo]],"")</f>
        <v>0</v>
      </c>
    </row>
    <row r="6652" spans="1:13" x14ac:dyDescent="0.25">
      <c r="A6652" s="3">
        <v>100104</v>
      </c>
      <c r="B6652" s="125">
        <v>0</v>
      </c>
      <c r="C6652" s="131" t="s">
        <v>3781</v>
      </c>
      <c r="D6652" s="132"/>
      <c r="E6652" s="4"/>
      <c r="F6652" s="4"/>
      <c r="G6652" s="17" t="str">
        <f>IFERROR(VLOOKUP(Table1[[#This Row],[Codigo_insumo]],BD_Insumos!$B:$E,4),"")</f>
        <v/>
      </c>
      <c r="H6652" s="139"/>
      <c r="I6652" s="5" t="s">
        <v>457</v>
      </c>
      <c r="J6652" s="20" t="str">
        <f t="shared" si="103"/>
        <v/>
      </c>
      <c r="K6652" s="21">
        <f>IF(I6652&lt;&gt;"",SUMIF(Table1[Codigo_servico],A6652,Table1[Subtotal_insumo]),"")</f>
        <v>244.8890702230737</v>
      </c>
      <c r="L6652" s="17" t="str">
        <f>IF(Table1[[#This Row],[Ordem_insumos]]&lt;&gt;0,VLOOKUP(Table1[[#This Row],[Codigo_servico]],Preencher_Orcamento!$B:$D,3,FALSE)*Table1[[#This Row],[Qtde_insumo]],"")</f>
        <v/>
      </c>
      <c r="M6652" s="17" t="str">
        <f>IF(Table1[[#This Row],[Ordem_insumos]]&lt;&gt;0,VLOOKUP(Table1[[#This Row],[Codigo_servico]],Preencher_Orcamento!$B:$D,3,FALSE)*Table1[[#This Row],[Subtotal_insumo]],"")</f>
        <v/>
      </c>
    </row>
    <row r="6653" spans="1:13" ht="39" x14ac:dyDescent="0.25">
      <c r="A6653" s="6">
        <v>100104</v>
      </c>
      <c r="B6653" s="126">
        <v>1</v>
      </c>
      <c r="C6653" s="133"/>
      <c r="D6653" s="134">
        <v>70825</v>
      </c>
      <c r="E6653" s="7" t="s">
        <v>1719</v>
      </c>
      <c r="F6653" s="8" t="s">
        <v>5</v>
      </c>
      <c r="G6653" s="16">
        <f>IFERROR(VLOOKUP(Table1[[#This Row],[Codigo_insumo]],BD_Insumos!$B:$E,4),"")</f>
        <v>22.7303</v>
      </c>
      <c r="H6653" s="140">
        <v>2.2999999999999998</v>
      </c>
      <c r="I6653" s="9"/>
      <c r="J6653" s="22">
        <f t="shared" si="103"/>
        <v>52.279689999999995</v>
      </c>
      <c r="K6653" s="22" t="str">
        <f>IF(I6653&lt;&gt;"",SUMIF(Table1[Codigo_servico],A6653,Table1[Subtotal_insumo]),"")</f>
        <v/>
      </c>
      <c r="L6653" s="16">
        <f>IF(Table1[[#This Row],[Ordem_insumos]]&lt;&gt;0,VLOOKUP(Table1[[#This Row],[Codigo_servico]],Preencher_Orcamento!$B:$D,3,FALSE)*Table1[[#This Row],[Qtde_insumo]],"")</f>
        <v>0</v>
      </c>
      <c r="M6653" s="16">
        <f>IF(Table1[[#This Row],[Ordem_insumos]]&lt;&gt;0,VLOOKUP(Table1[[#This Row],[Codigo_servico]],Preencher_Orcamento!$B:$D,3,FALSE)*Table1[[#This Row],[Subtotal_insumo]],"")</f>
        <v>0</v>
      </c>
    </row>
    <row r="6654" spans="1:13" x14ac:dyDescent="0.25">
      <c r="A6654" s="6">
        <v>100104</v>
      </c>
      <c r="B6654" s="126">
        <v>2</v>
      </c>
      <c r="C6654" s="133"/>
      <c r="D6654" s="134">
        <v>2036</v>
      </c>
      <c r="E6654" s="7" t="s">
        <v>2191</v>
      </c>
      <c r="F6654" s="8" t="s">
        <v>2140</v>
      </c>
      <c r="G6654" s="16">
        <f>IFERROR(VLOOKUP(Table1[[#This Row],[Codigo_insumo]],BD_Insumos!$B:$E,4),"")</f>
        <v>12.90425192342871</v>
      </c>
      <c r="H6654" s="140">
        <v>4.5</v>
      </c>
      <c r="I6654" s="9"/>
      <c r="J6654" s="22">
        <f t="shared" si="103"/>
        <v>58.069133655429198</v>
      </c>
      <c r="K6654" s="22" t="str">
        <f>IF(I6654&lt;&gt;"",SUMIF(Table1[Codigo_servico],A6654,Table1[Subtotal_insumo]),"")</f>
        <v/>
      </c>
      <c r="L6654" s="16">
        <f>IF(Table1[[#This Row],[Ordem_insumos]]&lt;&gt;0,VLOOKUP(Table1[[#This Row],[Codigo_servico]],Preencher_Orcamento!$B:$D,3,FALSE)*Table1[[#This Row],[Qtde_insumo]],"")</f>
        <v>0</v>
      </c>
      <c r="M6654" s="16">
        <f>IF(Table1[[#This Row],[Ordem_insumos]]&lt;&gt;0,VLOOKUP(Table1[[#This Row],[Codigo_servico]],Preencher_Orcamento!$B:$D,3,FALSE)*Table1[[#This Row],[Subtotal_insumo]],"")</f>
        <v>0</v>
      </c>
    </row>
    <row r="6655" spans="1:13" x14ac:dyDescent="0.25">
      <c r="A6655" s="6">
        <v>100104</v>
      </c>
      <c r="B6655" s="126">
        <v>3</v>
      </c>
      <c r="C6655" s="133"/>
      <c r="D6655" s="134">
        <v>2035</v>
      </c>
      <c r="E6655" s="7" t="s">
        <v>2190</v>
      </c>
      <c r="F6655" s="8" t="s">
        <v>2140</v>
      </c>
      <c r="G6655" s="18">
        <f>IFERROR(VLOOKUP(Table1[[#This Row],[Codigo_insumo]],BD_Insumos!$B:$E,4),"")</f>
        <v>17.275965903920998</v>
      </c>
      <c r="H6655" s="140">
        <v>4.5</v>
      </c>
      <c r="I6655" s="9"/>
      <c r="J6655" s="23">
        <f t="shared" si="103"/>
        <v>77.741846567644487</v>
      </c>
      <c r="K6655" s="22" t="str">
        <f>IF(I6655&lt;&gt;"",SUMIF(Table1[Codigo_servico],A6655,Table1[Subtotal_insumo]),"")</f>
        <v/>
      </c>
      <c r="L6655" s="18">
        <f>IF(Table1[[#This Row],[Ordem_insumos]]&lt;&gt;0,VLOOKUP(Table1[[#This Row],[Codigo_servico]],Preencher_Orcamento!$B:$D,3,FALSE)*Table1[[#This Row],[Qtde_insumo]],"")</f>
        <v>0</v>
      </c>
      <c r="M6655" s="18">
        <f>IF(Table1[[#This Row],[Ordem_insumos]]&lt;&gt;0,VLOOKUP(Table1[[#This Row],[Codigo_servico]],Preencher_Orcamento!$B:$D,3,FALSE)*Table1[[#This Row],[Subtotal_insumo]],"")</f>
        <v>0</v>
      </c>
    </row>
    <row r="6656" spans="1:13" ht="26.25" x14ac:dyDescent="0.25">
      <c r="A6656" s="6">
        <v>100104</v>
      </c>
      <c r="B6656" s="126">
        <v>4</v>
      </c>
      <c r="C6656" s="133"/>
      <c r="D6656" s="134">
        <v>74405</v>
      </c>
      <c r="E6656" s="7" t="s">
        <v>1797</v>
      </c>
      <c r="F6656" s="8" t="s">
        <v>457</v>
      </c>
      <c r="G6656" s="18">
        <f>IFERROR(VLOOKUP(Table1[[#This Row],[Codigo_insumo]],BD_Insumos!$B:$E,4),"")</f>
        <v>56.798400000000001</v>
      </c>
      <c r="H6656" s="140">
        <v>1</v>
      </c>
      <c r="I6656" s="9"/>
      <c r="J6656" s="23">
        <f t="shared" si="103"/>
        <v>56.798400000000001</v>
      </c>
      <c r="K6656" s="22" t="str">
        <f>IF(I6656&lt;&gt;"",SUMIF(Table1[Codigo_servico],A6656,Table1[Subtotal_insumo]),"")</f>
        <v/>
      </c>
      <c r="L6656" s="18">
        <f>IF(Table1[[#This Row],[Ordem_insumos]]&lt;&gt;0,VLOOKUP(Table1[[#This Row],[Codigo_servico]],Preencher_Orcamento!$B:$D,3,FALSE)*Table1[[#This Row],[Qtde_insumo]],"")</f>
        <v>0</v>
      </c>
      <c r="M6656" s="18">
        <f>IF(Table1[[#This Row],[Ordem_insumos]]&lt;&gt;0,VLOOKUP(Table1[[#This Row],[Codigo_servico]],Preencher_Orcamento!$B:$D,3,FALSE)*Table1[[#This Row],[Subtotal_insumo]],"")</f>
        <v>0</v>
      </c>
    </row>
    <row r="6657" spans="1:13" x14ac:dyDescent="0.25">
      <c r="A6657" s="3">
        <v>100115</v>
      </c>
      <c r="B6657" s="125">
        <v>0</v>
      </c>
      <c r="C6657" s="131" t="s">
        <v>3782</v>
      </c>
      <c r="D6657" s="132"/>
      <c r="E6657" s="4"/>
      <c r="F6657" s="4"/>
      <c r="G6657" s="17" t="str">
        <f>IFERROR(VLOOKUP(Table1[[#This Row],[Codigo_insumo]],BD_Insumos!$B:$E,4),"")</f>
        <v/>
      </c>
      <c r="H6657" s="139"/>
      <c r="I6657" s="5" t="s">
        <v>457</v>
      </c>
      <c r="J6657" s="20" t="str">
        <f t="shared" si="103"/>
        <v/>
      </c>
      <c r="K6657" s="21">
        <f>IF(I6657&lt;&gt;"",SUMIF(Table1[Codigo_servico],A6657,Table1[Subtotal_insumo]),"")</f>
        <v>232.86053122042185</v>
      </c>
      <c r="L6657" s="17" t="str">
        <f>IF(Table1[[#This Row],[Ordem_insumos]]&lt;&gt;0,VLOOKUP(Table1[[#This Row],[Codigo_servico]],Preencher_Orcamento!$B:$D,3,FALSE)*Table1[[#This Row],[Qtde_insumo]],"")</f>
        <v/>
      </c>
      <c r="M6657" s="17" t="str">
        <f>IF(Table1[[#This Row],[Ordem_insumos]]&lt;&gt;0,VLOOKUP(Table1[[#This Row],[Codigo_servico]],Preencher_Orcamento!$B:$D,3,FALSE)*Table1[[#This Row],[Subtotal_insumo]],"")</f>
        <v/>
      </c>
    </row>
    <row r="6658" spans="1:13" x14ac:dyDescent="0.25">
      <c r="A6658" s="6">
        <v>100115</v>
      </c>
      <c r="B6658" s="126">
        <v>1</v>
      </c>
      <c r="C6658" s="133"/>
      <c r="D6658" s="134">
        <v>11021</v>
      </c>
      <c r="E6658" s="7" t="s">
        <v>175</v>
      </c>
      <c r="F6658" s="8" t="s">
        <v>170</v>
      </c>
      <c r="G6658" s="16">
        <f>IFERROR(VLOOKUP(Table1[[#This Row],[Codigo_insumo]],BD_Insumos!$B:$E,4),"")</f>
        <v>12.2156</v>
      </c>
      <c r="H6658" s="140">
        <v>0.19</v>
      </c>
      <c r="I6658" s="9"/>
      <c r="J6658" s="22">
        <f t="shared" ref="J6658:J6721" si="104">IF(I6658="",G6658*H6658,"")</f>
        <v>2.320964</v>
      </c>
      <c r="K6658" s="22" t="str">
        <f>IF(I6658&lt;&gt;"",SUMIF(Table1[Codigo_servico],A6658,Table1[Subtotal_insumo]),"")</f>
        <v/>
      </c>
      <c r="L6658" s="16">
        <f>IF(Table1[[#This Row],[Ordem_insumos]]&lt;&gt;0,VLOOKUP(Table1[[#This Row],[Codigo_servico]],Preencher_Orcamento!$B:$D,3,FALSE)*Table1[[#This Row],[Qtde_insumo]],"")</f>
        <v>0</v>
      </c>
      <c r="M6658" s="16">
        <f>IF(Table1[[#This Row],[Ordem_insumos]]&lt;&gt;0,VLOOKUP(Table1[[#This Row],[Codigo_servico]],Preencher_Orcamento!$B:$D,3,FALSE)*Table1[[#This Row],[Subtotal_insumo]],"")</f>
        <v>0</v>
      </c>
    </row>
    <row r="6659" spans="1:13" x14ac:dyDescent="0.25">
      <c r="A6659" s="6">
        <v>100115</v>
      </c>
      <c r="B6659" s="126">
        <v>2</v>
      </c>
      <c r="C6659" s="133"/>
      <c r="D6659" s="134">
        <v>2013</v>
      </c>
      <c r="E6659" s="7" t="s">
        <v>2184</v>
      </c>
      <c r="F6659" s="8" t="s">
        <v>2140</v>
      </c>
      <c r="G6659" s="16">
        <f>IFERROR(VLOOKUP(Table1[[#This Row],[Codigo_insumo]],BD_Insumos!$B:$E,4),"")</f>
        <v>15.756939025755017</v>
      </c>
      <c r="H6659" s="140">
        <v>1.33</v>
      </c>
      <c r="I6659" s="9"/>
      <c r="J6659" s="22">
        <f t="shared" si="104"/>
        <v>20.956728904254174</v>
      </c>
      <c r="K6659" s="22" t="str">
        <f>IF(I6659&lt;&gt;"",SUMIF(Table1[Codigo_servico],A6659,Table1[Subtotal_insumo]),"")</f>
        <v/>
      </c>
      <c r="L6659" s="16">
        <f>IF(Table1[[#This Row],[Ordem_insumos]]&lt;&gt;0,VLOOKUP(Table1[[#This Row],[Codigo_servico]],Preencher_Orcamento!$B:$D,3,FALSE)*Table1[[#This Row],[Qtde_insumo]],"")</f>
        <v>0</v>
      </c>
      <c r="M6659" s="16">
        <f>IF(Table1[[#This Row],[Ordem_insumos]]&lt;&gt;0,VLOOKUP(Table1[[#This Row],[Codigo_servico]],Preencher_Orcamento!$B:$D,3,FALSE)*Table1[[#This Row],[Subtotal_insumo]],"")</f>
        <v>0</v>
      </c>
    </row>
    <row r="6660" spans="1:13" x14ac:dyDescent="0.25">
      <c r="A6660" s="6">
        <v>100115</v>
      </c>
      <c r="B6660" s="126">
        <v>3</v>
      </c>
      <c r="C6660" s="133"/>
      <c r="D6660" s="134">
        <v>17740</v>
      </c>
      <c r="E6660" s="7" t="s">
        <v>399</v>
      </c>
      <c r="F6660" s="8" t="s">
        <v>197</v>
      </c>
      <c r="G6660" s="16">
        <f>IFERROR(VLOOKUP(Table1[[#This Row],[Codigo_insumo]],BD_Insumos!$B:$E,4),"")</f>
        <v>4.9862000000000002</v>
      </c>
      <c r="H6660" s="140">
        <v>0.08</v>
      </c>
      <c r="I6660" s="9"/>
      <c r="J6660" s="22">
        <f t="shared" si="104"/>
        <v>0.39889600000000003</v>
      </c>
      <c r="K6660" s="22" t="str">
        <f>IF(I6660&lt;&gt;"",SUMIF(Table1[Codigo_servico],A6660,Table1[Subtotal_insumo]),"")</f>
        <v/>
      </c>
      <c r="L6660" s="16">
        <f>IF(Table1[[#This Row],[Ordem_insumos]]&lt;&gt;0,VLOOKUP(Table1[[#This Row],[Codigo_servico]],Preencher_Orcamento!$B:$D,3,FALSE)*Table1[[#This Row],[Qtde_insumo]],"")</f>
        <v>0</v>
      </c>
      <c r="M6660" s="16">
        <f>IF(Table1[[#This Row],[Ordem_insumos]]&lt;&gt;0,VLOOKUP(Table1[[#This Row],[Codigo_servico]],Preencher_Orcamento!$B:$D,3,FALSE)*Table1[[#This Row],[Subtotal_insumo]],"")</f>
        <v>0</v>
      </c>
    </row>
    <row r="6661" spans="1:13" x14ac:dyDescent="0.25">
      <c r="A6661" s="6">
        <v>100115</v>
      </c>
      <c r="B6661" s="126">
        <v>4</v>
      </c>
      <c r="C6661" s="133"/>
      <c r="D6661" s="134">
        <v>17515</v>
      </c>
      <c r="E6661" s="7" t="s">
        <v>383</v>
      </c>
      <c r="F6661" s="8" t="s">
        <v>197</v>
      </c>
      <c r="G6661" s="16">
        <f>IFERROR(VLOOKUP(Table1[[#This Row],[Codigo_insumo]],BD_Insumos!$B:$E,4),"")</f>
        <v>5.5275999999999996</v>
      </c>
      <c r="H6661" s="140">
        <v>0.15</v>
      </c>
      <c r="I6661" s="9"/>
      <c r="J6661" s="22">
        <f t="shared" si="104"/>
        <v>0.82913999999999988</v>
      </c>
      <c r="K6661" s="22" t="str">
        <f>IF(I6661&lt;&gt;"",SUMIF(Table1[Codigo_servico],A6661,Table1[Subtotal_insumo]),"")</f>
        <v/>
      </c>
      <c r="L6661" s="16">
        <f>IF(Table1[[#This Row],[Ordem_insumos]]&lt;&gt;0,VLOOKUP(Table1[[#This Row],[Codigo_servico]],Preencher_Orcamento!$B:$D,3,FALSE)*Table1[[#This Row],[Qtde_insumo]],"")</f>
        <v>0</v>
      </c>
      <c r="M6661" s="16">
        <f>IF(Table1[[#This Row],[Ordem_insumos]]&lt;&gt;0,VLOOKUP(Table1[[#This Row],[Codigo_servico]],Preencher_Orcamento!$B:$D,3,FALSE)*Table1[[#This Row],[Subtotal_insumo]],"")</f>
        <v>0</v>
      </c>
    </row>
    <row r="6662" spans="1:13" x14ac:dyDescent="0.25">
      <c r="A6662" s="6">
        <v>100115</v>
      </c>
      <c r="B6662" s="126">
        <v>5</v>
      </c>
      <c r="C6662" s="133"/>
      <c r="D6662" s="134">
        <v>11520</v>
      </c>
      <c r="E6662" s="7" t="s">
        <v>213</v>
      </c>
      <c r="F6662" s="8" t="s">
        <v>197</v>
      </c>
      <c r="G6662" s="16">
        <f>IFERROR(VLOOKUP(Table1[[#This Row],[Codigo_insumo]],BD_Insumos!$B:$E,4),"")</f>
        <v>3.1955</v>
      </c>
      <c r="H6662" s="140">
        <v>4.03</v>
      </c>
      <c r="I6662" s="9"/>
      <c r="J6662" s="22">
        <f t="shared" si="104"/>
        <v>12.877865000000002</v>
      </c>
      <c r="K6662" s="22" t="str">
        <f>IF(I6662&lt;&gt;"",SUMIF(Table1[Codigo_servico],A6662,Table1[Subtotal_insumo]),"")</f>
        <v/>
      </c>
      <c r="L6662" s="16">
        <f>IF(Table1[[#This Row],[Ordem_insumos]]&lt;&gt;0,VLOOKUP(Table1[[#This Row],[Codigo_servico]],Preencher_Orcamento!$B:$D,3,FALSE)*Table1[[#This Row],[Qtde_insumo]],"")</f>
        <v>0</v>
      </c>
      <c r="M6662" s="16">
        <f>IF(Table1[[#This Row],[Ordem_insumos]]&lt;&gt;0,VLOOKUP(Table1[[#This Row],[Codigo_servico]],Preencher_Orcamento!$B:$D,3,FALSE)*Table1[[#This Row],[Subtotal_insumo]],"")</f>
        <v>0</v>
      </c>
    </row>
    <row r="6663" spans="1:13" x14ac:dyDescent="0.25">
      <c r="A6663" s="6">
        <v>100115</v>
      </c>
      <c r="B6663" s="126">
        <v>6</v>
      </c>
      <c r="C6663" s="133"/>
      <c r="D6663" s="134">
        <v>11070</v>
      </c>
      <c r="E6663" s="7" t="s">
        <v>185</v>
      </c>
      <c r="F6663" s="8" t="s">
        <v>5</v>
      </c>
      <c r="G6663" s="16">
        <f>IFERROR(VLOOKUP(Table1[[#This Row],[Codigo_insumo]],BD_Insumos!$B:$E,4),"")</f>
        <v>4.1189999999999998</v>
      </c>
      <c r="H6663" s="140">
        <v>0.5</v>
      </c>
      <c r="I6663" s="9"/>
      <c r="J6663" s="22">
        <f t="shared" si="104"/>
        <v>2.0594999999999999</v>
      </c>
      <c r="K6663" s="22" t="str">
        <f>IF(I6663&lt;&gt;"",SUMIF(Table1[Codigo_servico],A6663,Table1[Subtotal_insumo]),"")</f>
        <v/>
      </c>
      <c r="L6663" s="16">
        <f>IF(Table1[[#This Row],[Ordem_insumos]]&lt;&gt;0,VLOOKUP(Table1[[#This Row],[Codigo_servico]],Preencher_Orcamento!$B:$D,3,FALSE)*Table1[[#This Row],[Qtde_insumo]],"")</f>
        <v>0</v>
      </c>
      <c r="M6663" s="16">
        <f>IF(Table1[[#This Row],[Ordem_insumos]]&lt;&gt;0,VLOOKUP(Table1[[#This Row],[Codigo_servico]],Preencher_Orcamento!$B:$D,3,FALSE)*Table1[[#This Row],[Subtotal_insumo]],"")</f>
        <v>0</v>
      </c>
    </row>
    <row r="6664" spans="1:13" ht="26.25" x14ac:dyDescent="0.25">
      <c r="A6664" s="6">
        <v>100115</v>
      </c>
      <c r="B6664" s="126">
        <v>7</v>
      </c>
      <c r="C6664" s="133"/>
      <c r="D6664" s="134">
        <v>2016</v>
      </c>
      <c r="E6664" s="7" t="s">
        <v>2187</v>
      </c>
      <c r="F6664" s="8" t="s">
        <v>2140</v>
      </c>
      <c r="G6664" s="18">
        <f>IFERROR(VLOOKUP(Table1[[#This Row],[Codigo_insumo]],BD_Insumos!$B:$E,4),"")</f>
        <v>13.188618292508322</v>
      </c>
      <c r="H6664" s="140">
        <v>0.39</v>
      </c>
      <c r="I6664" s="9"/>
      <c r="J6664" s="23">
        <f t="shared" si="104"/>
        <v>5.1435611340782454</v>
      </c>
      <c r="K6664" s="22" t="str">
        <f>IF(I6664&lt;&gt;"",SUMIF(Table1[Codigo_servico],A6664,Table1[Subtotal_insumo]),"")</f>
        <v/>
      </c>
      <c r="L6664" s="18">
        <f>IF(Table1[[#This Row],[Ordem_insumos]]&lt;&gt;0,VLOOKUP(Table1[[#This Row],[Codigo_servico]],Preencher_Orcamento!$B:$D,3,FALSE)*Table1[[#This Row],[Qtde_insumo]],"")</f>
        <v>0</v>
      </c>
      <c r="M6664" s="18">
        <f>IF(Table1[[#This Row],[Ordem_insumos]]&lt;&gt;0,VLOOKUP(Table1[[#This Row],[Codigo_servico]],Preencher_Orcamento!$B:$D,3,FALSE)*Table1[[#This Row],[Subtotal_insumo]],"")</f>
        <v>0</v>
      </c>
    </row>
    <row r="6665" spans="1:13" x14ac:dyDescent="0.25">
      <c r="A6665" s="6">
        <v>100115</v>
      </c>
      <c r="B6665" s="126">
        <v>8</v>
      </c>
      <c r="C6665" s="133"/>
      <c r="D6665" s="134">
        <v>2014</v>
      </c>
      <c r="E6665" s="7" t="s">
        <v>2185</v>
      </c>
      <c r="F6665" s="8" t="s">
        <v>2140</v>
      </c>
      <c r="G6665" s="18">
        <f>IFERROR(VLOOKUP(Table1[[#This Row],[Codigo_insumo]],BD_Insumos!$B:$E,4),"")</f>
        <v>13.173665210544026</v>
      </c>
      <c r="H6665" s="140">
        <v>1.33</v>
      </c>
      <c r="I6665" s="9"/>
      <c r="J6665" s="23">
        <f t="shared" si="104"/>
        <v>17.520974730023557</v>
      </c>
      <c r="K6665" s="22" t="str">
        <f>IF(I6665&lt;&gt;"",SUMIF(Table1[Codigo_servico],A6665,Table1[Subtotal_insumo]),"")</f>
        <v/>
      </c>
      <c r="L6665" s="18">
        <f>IF(Table1[[#This Row],[Ordem_insumos]]&lt;&gt;0,VLOOKUP(Table1[[#This Row],[Codigo_servico]],Preencher_Orcamento!$B:$D,3,FALSE)*Table1[[#This Row],[Qtde_insumo]],"")</f>
        <v>0</v>
      </c>
      <c r="M6665" s="18">
        <f>IF(Table1[[#This Row],[Ordem_insumos]]&lt;&gt;0,VLOOKUP(Table1[[#This Row],[Codigo_servico]],Preencher_Orcamento!$B:$D,3,FALSE)*Table1[[#This Row],[Subtotal_insumo]],"")</f>
        <v>0</v>
      </c>
    </row>
    <row r="6666" spans="1:13" ht="26.25" x14ac:dyDescent="0.25">
      <c r="A6666" s="6">
        <v>100115</v>
      </c>
      <c r="B6666" s="126">
        <v>9</v>
      </c>
      <c r="C6666" s="133"/>
      <c r="D6666" s="134">
        <v>12532</v>
      </c>
      <c r="E6666" s="7" t="s">
        <v>234</v>
      </c>
      <c r="F6666" s="8" t="s">
        <v>457</v>
      </c>
      <c r="G6666" s="18">
        <f>IFERROR(VLOOKUP(Table1[[#This Row],[Codigo_insumo]],BD_Insumos!$B:$E,4),"")</f>
        <v>1.7754000000000001</v>
      </c>
      <c r="H6666" s="140">
        <v>16</v>
      </c>
      <c r="I6666" s="9"/>
      <c r="J6666" s="23">
        <f t="shared" si="104"/>
        <v>28.406400000000001</v>
      </c>
      <c r="K6666" s="22" t="str">
        <f>IF(I6666&lt;&gt;"",SUMIF(Table1[Codigo_servico],A6666,Table1[Subtotal_insumo]),"")</f>
        <v/>
      </c>
      <c r="L6666" s="18">
        <f>IF(Table1[[#This Row],[Ordem_insumos]]&lt;&gt;0,VLOOKUP(Table1[[#This Row],[Codigo_servico]],Preencher_Orcamento!$B:$D,3,FALSE)*Table1[[#This Row],[Qtde_insumo]],"")</f>
        <v>0</v>
      </c>
      <c r="M6666" s="18">
        <f>IF(Table1[[#This Row],[Ordem_insumos]]&lt;&gt;0,VLOOKUP(Table1[[#This Row],[Codigo_servico]],Preencher_Orcamento!$B:$D,3,FALSE)*Table1[[#This Row],[Subtotal_insumo]],"")</f>
        <v>0</v>
      </c>
    </row>
    <row r="6667" spans="1:13" x14ac:dyDescent="0.25">
      <c r="A6667" s="6">
        <v>100115</v>
      </c>
      <c r="B6667" s="126">
        <v>10</v>
      </c>
      <c r="C6667" s="133"/>
      <c r="D6667" s="134">
        <v>10543</v>
      </c>
      <c r="E6667" s="7" t="s">
        <v>91</v>
      </c>
      <c r="F6667" s="8" t="s">
        <v>58</v>
      </c>
      <c r="G6667" s="18">
        <f>IFERROR(VLOOKUP(Table1[[#This Row],[Codigo_insumo]],BD_Insumos!$B:$E,4),"")</f>
        <v>67.283799999999999</v>
      </c>
      <c r="H6667" s="140">
        <v>1.2999999999999999E-2</v>
      </c>
      <c r="I6667" s="9"/>
      <c r="J6667" s="23">
        <f t="shared" si="104"/>
        <v>0.87468939999999995</v>
      </c>
      <c r="K6667" s="22" t="str">
        <f>IF(I6667&lt;&gt;"",SUMIF(Table1[Codigo_servico],A6667,Table1[Subtotal_insumo]),"")</f>
        <v/>
      </c>
      <c r="L6667" s="18">
        <f>IF(Table1[[#This Row],[Ordem_insumos]]&lt;&gt;0,VLOOKUP(Table1[[#This Row],[Codigo_servico]],Preencher_Orcamento!$B:$D,3,FALSE)*Table1[[#This Row],[Qtde_insumo]],"")</f>
        <v>0</v>
      </c>
      <c r="M6667" s="18">
        <f>IF(Table1[[#This Row],[Ordem_insumos]]&lt;&gt;0,VLOOKUP(Table1[[#This Row],[Codigo_servico]],Preencher_Orcamento!$B:$D,3,FALSE)*Table1[[#This Row],[Subtotal_insumo]],"")</f>
        <v>0</v>
      </c>
    </row>
    <row r="6668" spans="1:13" x14ac:dyDescent="0.25">
      <c r="A6668" s="6">
        <v>100115</v>
      </c>
      <c r="B6668" s="126">
        <v>11</v>
      </c>
      <c r="C6668" s="133"/>
      <c r="D6668" s="134">
        <v>11066</v>
      </c>
      <c r="E6668" s="7" t="s">
        <v>183</v>
      </c>
      <c r="F6668" s="8" t="s">
        <v>5</v>
      </c>
      <c r="G6668" s="18">
        <f>IFERROR(VLOOKUP(Table1[[#This Row],[Codigo_insumo]],BD_Insumos!$B:$E,4),"")</f>
        <v>1.0965</v>
      </c>
      <c r="H6668" s="140">
        <v>0.37</v>
      </c>
      <c r="I6668" s="9"/>
      <c r="J6668" s="23">
        <f t="shared" si="104"/>
        <v>0.40570499999999998</v>
      </c>
      <c r="K6668" s="22" t="str">
        <f>IF(I6668&lt;&gt;"",SUMIF(Table1[Codigo_servico],A6668,Table1[Subtotal_insumo]),"")</f>
        <v/>
      </c>
      <c r="L6668" s="18">
        <f>IF(Table1[[#This Row],[Ordem_insumos]]&lt;&gt;0,VLOOKUP(Table1[[#This Row],[Codigo_servico]],Preencher_Orcamento!$B:$D,3,FALSE)*Table1[[#This Row],[Qtde_insumo]],"")</f>
        <v>0</v>
      </c>
      <c r="M6668" s="18">
        <f>IF(Table1[[#This Row],[Ordem_insumos]]&lt;&gt;0,VLOOKUP(Table1[[#This Row],[Codigo_servico]],Preencher_Orcamento!$B:$D,3,FALSE)*Table1[[#This Row],[Subtotal_insumo]],"")</f>
        <v>0</v>
      </c>
    </row>
    <row r="6669" spans="1:13" x14ac:dyDescent="0.25">
      <c r="A6669" s="6">
        <v>100115</v>
      </c>
      <c r="B6669" s="126">
        <v>12</v>
      </c>
      <c r="C6669" s="133"/>
      <c r="D6669" s="134">
        <v>2099</v>
      </c>
      <c r="E6669" s="7" t="s">
        <v>2205</v>
      </c>
      <c r="F6669" s="8" t="s">
        <v>2140</v>
      </c>
      <c r="G6669" s="18">
        <f>IFERROR(VLOOKUP(Table1[[#This Row],[Codigo_insumo]],BD_Insumos!$B:$E,4),"")</f>
        <v>12.627877718847255</v>
      </c>
      <c r="H6669" s="140">
        <v>4.3899999999999997</v>
      </c>
      <c r="I6669" s="9"/>
      <c r="J6669" s="23">
        <f t="shared" si="104"/>
        <v>55.436383185739444</v>
      </c>
      <c r="K6669" s="22" t="str">
        <f>IF(I6669&lt;&gt;"",SUMIF(Table1[Codigo_servico],A6669,Table1[Subtotal_insumo]),"")</f>
        <v/>
      </c>
      <c r="L6669" s="18">
        <f>IF(Table1[[#This Row],[Ordem_insumos]]&lt;&gt;0,VLOOKUP(Table1[[#This Row],[Codigo_servico]],Preencher_Orcamento!$B:$D,3,FALSE)*Table1[[#This Row],[Qtde_insumo]],"")</f>
        <v>0</v>
      </c>
      <c r="M6669" s="18">
        <f>IF(Table1[[#This Row],[Ordem_insumos]]&lt;&gt;0,VLOOKUP(Table1[[#This Row],[Codigo_servico]],Preencher_Orcamento!$B:$D,3,FALSE)*Table1[[#This Row],[Subtotal_insumo]],"")</f>
        <v>0</v>
      </c>
    </row>
    <row r="6670" spans="1:13" x14ac:dyDescent="0.25">
      <c r="A6670" s="6">
        <v>100115</v>
      </c>
      <c r="B6670" s="126">
        <v>13</v>
      </c>
      <c r="C6670" s="133"/>
      <c r="D6670" s="134">
        <v>2020</v>
      </c>
      <c r="E6670" s="7" t="s">
        <v>2188</v>
      </c>
      <c r="F6670" s="8" t="s">
        <v>2140</v>
      </c>
      <c r="G6670" s="18">
        <f>IFERROR(VLOOKUP(Table1[[#This Row],[Codigo_insumo]],BD_Insumos!$B:$E,4),"")</f>
        <v>15.860837164231068</v>
      </c>
      <c r="H6670" s="140">
        <v>3.05</v>
      </c>
      <c r="I6670" s="9"/>
      <c r="J6670" s="23">
        <f t="shared" si="104"/>
        <v>48.375553350904752</v>
      </c>
      <c r="K6670" s="22" t="str">
        <f>IF(I6670&lt;&gt;"",SUMIF(Table1[Codigo_servico],A6670,Table1[Subtotal_insumo]),"")</f>
        <v/>
      </c>
      <c r="L6670" s="18">
        <f>IF(Table1[[#This Row],[Ordem_insumos]]&lt;&gt;0,VLOOKUP(Table1[[#This Row],[Codigo_servico]],Preencher_Orcamento!$B:$D,3,FALSE)*Table1[[#This Row],[Qtde_insumo]],"")</f>
        <v>0</v>
      </c>
      <c r="M6670" s="18">
        <f>IF(Table1[[#This Row],[Ordem_insumos]]&lt;&gt;0,VLOOKUP(Table1[[#This Row],[Codigo_servico]],Preencher_Orcamento!$B:$D,3,FALSE)*Table1[[#This Row],[Subtotal_insumo]],"")</f>
        <v>0</v>
      </c>
    </row>
    <row r="6671" spans="1:13" x14ac:dyDescent="0.25">
      <c r="A6671" s="6">
        <v>100115</v>
      </c>
      <c r="B6671" s="126">
        <v>14</v>
      </c>
      <c r="C6671" s="133"/>
      <c r="D6671" s="134">
        <v>10608</v>
      </c>
      <c r="E6671" s="7" t="s">
        <v>118</v>
      </c>
      <c r="F6671" s="8" t="s">
        <v>58</v>
      </c>
      <c r="G6671" s="18">
        <f>IFERROR(VLOOKUP(Table1[[#This Row],[Codigo_insumo]],BD_Insumos!$B:$E,4),"")</f>
        <v>238.17070000000001</v>
      </c>
      <c r="H6671" s="140">
        <v>7.4999999999999997E-2</v>
      </c>
      <c r="I6671" s="9"/>
      <c r="J6671" s="23">
        <f t="shared" si="104"/>
        <v>17.862802500000001</v>
      </c>
      <c r="K6671" s="22" t="str">
        <f>IF(I6671&lt;&gt;"",SUMIF(Table1[Codigo_servico],A6671,Table1[Subtotal_insumo]),"")</f>
        <v/>
      </c>
      <c r="L6671" s="18">
        <f>IF(Table1[[#This Row],[Ordem_insumos]]&lt;&gt;0,VLOOKUP(Table1[[#This Row],[Codigo_servico]],Preencher_Orcamento!$B:$D,3,FALSE)*Table1[[#This Row],[Qtde_insumo]],"")</f>
        <v>0</v>
      </c>
      <c r="M6671" s="18">
        <f>IF(Table1[[#This Row],[Ordem_insumos]]&lt;&gt;0,VLOOKUP(Table1[[#This Row],[Codigo_servico]],Preencher_Orcamento!$B:$D,3,FALSE)*Table1[[#This Row],[Subtotal_insumo]],"")</f>
        <v>0</v>
      </c>
    </row>
    <row r="6672" spans="1:13" ht="26.25" x14ac:dyDescent="0.25">
      <c r="A6672" s="6">
        <v>100115</v>
      </c>
      <c r="B6672" s="126">
        <v>15</v>
      </c>
      <c r="C6672" s="133"/>
      <c r="D6672" s="134">
        <v>10645</v>
      </c>
      <c r="E6672" s="7" t="s">
        <v>155</v>
      </c>
      <c r="F6672" s="8" t="s">
        <v>58</v>
      </c>
      <c r="G6672" s="18">
        <f>IFERROR(VLOOKUP(Table1[[#This Row],[Codigo_insumo]],BD_Insumos!$B:$E,4),"")</f>
        <v>309.5095</v>
      </c>
      <c r="H6672" s="140">
        <v>2.9000000000000001E-2</v>
      </c>
      <c r="I6672" s="9"/>
      <c r="J6672" s="23">
        <f t="shared" si="104"/>
        <v>8.975775500000001</v>
      </c>
      <c r="K6672" s="22" t="str">
        <f>IF(I6672&lt;&gt;"",SUMIF(Table1[Codigo_servico],A6672,Table1[Subtotal_insumo]),"")</f>
        <v/>
      </c>
      <c r="L6672" s="18">
        <f>IF(Table1[[#This Row],[Ordem_insumos]]&lt;&gt;0,VLOOKUP(Table1[[#This Row],[Codigo_servico]],Preencher_Orcamento!$B:$D,3,FALSE)*Table1[[#This Row],[Qtde_insumo]],"")</f>
        <v>0</v>
      </c>
      <c r="M6672" s="18">
        <f>IF(Table1[[#This Row],[Ordem_insumos]]&lt;&gt;0,VLOOKUP(Table1[[#This Row],[Codigo_servico]],Preencher_Orcamento!$B:$D,3,FALSE)*Table1[[#This Row],[Subtotal_insumo]],"")</f>
        <v>0</v>
      </c>
    </row>
    <row r="6673" spans="1:13" x14ac:dyDescent="0.25">
      <c r="A6673" s="6">
        <v>100115</v>
      </c>
      <c r="B6673" s="126">
        <v>16</v>
      </c>
      <c r="C6673" s="133"/>
      <c r="D6673" s="134">
        <v>2015</v>
      </c>
      <c r="E6673" s="7" t="s">
        <v>2186</v>
      </c>
      <c r="F6673" s="8" t="s">
        <v>2140</v>
      </c>
      <c r="G6673" s="18">
        <f>IFERROR(VLOOKUP(Table1[[#This Row],[Codigo_insumo]],BD_Insumos!$B:$E,4),"")</f>
        <v>16.259414142106937</v>
      </c>
      <c r="H6673" s="140">
        <v>0.39</v>
      </c>
      <c r="I6673" s="9"/>
      <c r="J6673" s="23">
        <f t="shared" si="104"/>
        <v>6.3411715154217054</v>
      </c>
      <c r="K6673" s="22" t="str">
        <f>IF(I6673&lt;&gt;"",SUMIF(Table1[Codigo_servico],A6673,Table1[Subtotal_insumo]),"")</f>
        <v/>
      </c>
      <c r="L6673" s="18">
        <f>IF(Table1[[#This Row],[Ordem_insumos]]&lt;&gt;0,VLOOKUP(Table1[[#This Row],[Codigo_servico]],Preencher_Orcamento!$B:$D,3,FALSE)*Table1[[#This Row],[Qtde_insumo]],"")</f>
        <v>0</v>
      </c>
      <c r="M6673" s="18">
        <f>IF(Table1[[#This Row],[Ordem_insumos]]&lt;&gt;0,VLOOKUP(Table1[[#This Row],[Codigo_servico]],Preencher_Orcamento!$B:$D,3,FALSE)*Table1[[#This Row],[Subtotal_insumo]],"")</f>
        <v>0</v>
      </c>
    </row>
    <row r="6674" spans="1:13" x14ac:dyDescent="0.25">
      <c r="A6674" s="6">
        <v>100115</v>
      </c>
      <c r="B6674" s="126">
        <v>17</v>
      </c>
      <c r="C6674" s="133"/>
      <c r="D6674" s="134">
        <v>11046</v>
      </c>
      <c r="E6674" s="7" t="s">
        <v>178</v>
      </c>
      <c r="F6674" s="8" t="s">
        <v>5</v>
      </c>
      <c r="G6674" s="18">
        <f>IFERROR(VLOOKUP(Table1[[#This Row],[Codigo_insumo]],BD_Insumos!$B:$E,4),"")</f>
        <v>2.4108999999999998</v>
      </c>
      <c r="H6674" s="140">
        <v>1.69</v>
      </c>
      <c r="I6674" s="9"/>
      <c r="J6674" s="23">
        <f t="shared" si="104"/>
        <v>4.0744209999999992</v>
      </c>
      <c r="K6674" s="22" t="str">
        <f>IF(I6674&lt;&gt;"",SUMIF(Table1[Codigo_servico],A6674,Table1[Subtotal_insumo]),"")</f>
        <v/>
      </c>
      <c r="L6674" s="18">
        <f>IF(Table1[[#This Row],[Ordem_insumos]]&lt;&gt;0,VLOOKUP(Table1[[#This Row],[Codigo_servico]],Preencher_Orcamento!$B:$D,3,FALSE)*Table1[[#This Row],[Qtde_insumo]],"")</f>
        <v>0</v>
      </c>
      <c r="M6674" s="18">
        <f>IF(Table1[[#This Row],[Ordem_insumos]]&lt;&gt;0,VLOOKUP(Table1[[#This Row],[Codigo_servico]],Preencher_Orcamento!$B:$D,3,FALSE)*Table1[[#This Row],[Subtotal_insumo]],"")</f>
        <v>0</v>
      </c>
    </row>
    <row r="6675" spans="1:13" x14ac:dyDescent="0.25">
      <c r="A6675" s="3">
        <v>100116</v>
      </c>
      <c r="B6675" s="125">
        <v>0</v>
      </c>
      <c r="C6675" s="131" t="s">
        <v>3783</v>
      </c>
      <c r="D6675" s="132"/>
      <c r="E6675" s="4"/>
      <c r="F6675" s="4"/>
      <c r="G6675" s="17" t="str">
        <f>IFERROR(VLOOKUP(Table1[[#This Row],[Codigo_insumo]],BD_Insumos!$B:$E,4),"")</f>
        <v/>
      </c>
      <c r="H6675" s="139"/>
      <c r="I6675" s="5" t="s">
        <v>457</v>
      </c>
      <c r="J6675" s="20" t="str">
        <f t="shared" si="104"/>
        <v/>
      </c>
      <c r="K6675" s="21">
        <f>IF(I6675&lt;&gt;"",SUMIF(Table1[Codigo_servico],A6675,Table1[Subtotal_insumo]),"")</f>
        <v>526.87631397105383</v>
      </c>
      <c r="L6675" s="17" t="str">
        <f>IF(Table1[[#This Row],[Ordem_insumos]]&lt;&gt;0,VLOOKUP(Table1[[#This Row],[Codigo_servico]],Preencher_Orcamento!$B:$D,3,FALSE)*Table1[[#This Row],[Qtde_insumo]],"")</f>
        <v/>
      </c>
      <c r="M6675" s="17" t="str">
        <f>IF(Table1[[#This Row],[Ordem_insumos]]&lt;&gt;0,VLOOKUP(Table1[[#This Row],[Codigo_servico]],Preencher_Orcamento!$B:$D,3,FALSE)*Table1[[#This Row],[Subtotal_insumo]],"")</f>
        <v/>
      </c>
    </row>
    <row r="6676" spans="1:13" x14ac:dyDescent="0.25">
      <c r="A6676" s="6">
        <v>100116</v>
      </c>
      <c r="B6676" s="126">
        <v>1</v>
      </c>
      <c r="C6676" s="133"/>
      <c r="D6676" s="134">
        <v>2013</v>
      </c>
      <c r="E6676" s="7" t="s">
        <v>2184</v>
      </c>
      <c r="F6676" s="8" t="s">
        <v>2140</v>
      </c>
      <c r="G6676" s="16">
        <f>IFERROR(VLOOKUP(Table1[[#This Row],[Codigo_insumo]],BD_Insumos!$B:$E,4),"")</f>
        <v>15.756939025755017</v>
      </c>
      <c r="H6676" s="140">
        <v>3.09</v>
      </c>
      <c r="I6676" s="9"/>
      <c r="J6676" s="22">
        <f t="shared" si="104"/>
        <v>48.688941589583003</v>
      </c>
      <c r="K6676" s="22" t="str">
        <f>IF(I6676&lt;&gt;"",SUMIF(Table1[Codigo_servico],A6676,Table1[Subtotal_insumo]),"")</f>
        <v/>
      </c>
      <c r="L6676" s="16">
        <f>IF(Table1[[#This Row],[Ordem_insumos]]&lt;&gt;0,VLOOKUP(Table1[[#This Row],[Codigo_servico]],Preencher_Orcamento!$B:$D,3,FALSE)*Table1[[#This Row],[Qtde_insumo]],"")</f>
        <v>0</v>
      </c>
      <c r="M6676" s="16">
        <f>IF(Table1[[#This Row],[Ordem_insumos]]&lt;&gt;0,VLOOKUP(Table1[[#This Row],[Codigo_servico]],Preencher_Orcamento!$B:$D,3,FALSE)*Table1[[#This Row],[Subtotal_insumo]],"")</f>
        <v>0</v>
      </c>
    </row>
    <row r="6677" spans="1:13" x14ac:dyDescent="0.25">
      <c r="A6677" s="6">
        <v>100116</v>
      </c>
      <c r="B6677" s="126">
        <v>2</v>
      </c>
      <c r="C6677" s="133"/>
      <c r="D6677" s="134">
        <v>11066</v>
      </c>
      <c r="E6677" s="7" t="s">
        <v>183</v>
      </c>
      <c r="F6677" s="8" t="s">
        <v>5</v>
      </c>
      <c r="G6677" s="16">
        <f>IFERROR(VLOOKUP(Table1[[#This Row],[Codigo_insumo]],BD_Insumos!$B:$E,4),"")</f>
        <v>1.0965</v>
      </c>
      <c r="H6677" s="140">
        <v>0.64</v>
      </c>
      <c r="I6677" s="9"/>
      <c r="J6677" s="22">
        <f t="shared" si="104"/>
        <v>0.70176000000000005</v>
      </c>
      <c r="K6677" s="22" t="str">
        <f>IF(I6677&lt;&gt;"",SUMIF(Table1[Codigo_servico],A6677,Table1[Subtotal_insumo]),"")</f>
        <v/>
      </c>
      <c r="L6677" s="16">
        <f>IF(Table1[[#This Row],[Ordem_insumos]]&lt;&gt;0,VLOOKUP(Table1[[#This Row],[Codigo_servico]],Preencher_Orcamento!$B:$D,3,FALSE)*Table1[[#This Row],[Qtde_insumo]],"")</f>
        <v>0</v>
      </c>
      <c r="M6677" s="16">
        <f>IF(Table1[[#This Row],[Ordem_insumos]]&lt;&gt;0,VLOOKUP(Table1[[#This Row],[Codigo_servico]],Preencher_Orcamento!$B:$D,3,FALSE)*Table1[[#This Row],[Subtotal_insumo]],"")</f>
        <v>0</v>
      </c>
    </row>
    <row r="6678" spans="1:13" x14ac:dyDescent="0.25">
      <c r="A6678" s="6">
        <v>100116</v>
      </c>
      <c r="B6678" s="126">
        <v>3</v>
      </c>
      <c r="C6678" s="133"/>
      <c r="D6678" s="134">
        <v>11520</v>
      </c>
      <c r="E6678" s="7" t="s">
        <v>213</v>
      </c>
      <c r="F6678" s="8" t="s">
        <v>197</v>
      </c>
      <c r="G6678" s="16">
        <f>IFERROR(VLOOKUP(Table1[[#This Row],[Codigo_insumo]],BD_Insumos!$B:$E,4),"")</f>
        <v>3.1955</v>
      </c>
      <c r="H6678" s="140">
        <v>9.61</v>
      </c>
      <c r="I6678" s="9"/>
      <c r="J6678" s="22">
        <f t="shared" si="104"/>
        <v>30.708755</v>
      </c>
      <c r="K6678" s="22" t="str">
        <f>IF(I6678&lt;&gt;"",SUMIF(Table1[Codigo_servico],A6678,Table1[Subtotal_insumo]),"")</f>
        <v/>
      </c>
      <c r="L6678" s="16">
        <f>IF(Table1[[#This Row],[Ordem_insumos]]&lt;&gt;0,VLOOKUP(Table1[[#This Row],[Codigo_servico]],Preencher_Orcamento!$B:$D,3,FALSE)*Table1[[#This Row],[Qtde_insumo]],"")</f>
        <v>0</v>
      </c>
      <c r="M6678" s="16">
        <f>IF(Table1[[#This Row],[Ordem_insumos]]&lt;&gt;0,VLOOKUP(Table1[[#This Row],[Codigo_servico]],Preencher_Orcamento!$B:$D,3,FALSE)*Table1[[#This Row],[Subtotal_insumo]],"")</f>
        <v>0</v>
      </c>
    </row>
    <row r="6679" spans="1:13" ht="26.25" x14ac:dyDescent="0.25">
      <c r="A6679" s="6">
        <v>100116</v>
      </c>
      <c r="B6679" s="126">
        <v>4</v>
      </c>
      <c r="C6679" s="133"/>
      <c r="D6679" s="134">
        <v>12532</v>
      </c>
      <c r="E6679" s="7" t="s">
        <v>234</v>
      </c>
      <c r="F6679" s="8" t="s">
        <v>457</v>
      </c>
      <c r="G6679" s="16">
        <f>IFERROR(VLOOKUP(Table1[[#This Row],[Codigo_insumo]],BD_Insumos!$B:$E,4),"")</f>
        <v>1.7754000000000001</v>
      </c>
      <c r="H6679" s="140">
        <v>38</v>
      </c>
      <c r="I6679" s="9"/>
      <c r="J6679" s="22">
        <f t="shared" si="104"/>
        <v>67.46520000000001</v>
      </c>
      <c r="K6679" s="22" t="str">
        <f>IF(I6679&lt;&gt;"",SUMIF(Table1[Codigo_servico],A6679,Table1[Subtotal_insumo]),"")</f>
        <v/>
      </c>
      <c r="L6679" s="16">
        <f>IF(Table1[[#This Row],[Ordem_insumos]]&lt;&gt;0,VLOOKUP(Table1[[#This Row],[Codigo_servico]],Preencher_Orcamento!$B:$D,3,FALSE)*Table1[[#This Row],[Qtde_insumo]],"")</f>
        <v>0</v>
      </c>
      <c r="M6679" s="16">
        <f>IF(Table1[[#This Row],[Ordem_insumos]]&lt;&gt;0,VLOOKUP(Table1[[#This Row],[Codigo_servico]],Preencher_Orcamento!$B:$D,3,FALSE)*Table1[[#This Row],[Subtotal_insumo]],"")</f>
        <v>0</v>
      </c>
    </row>
    <row r="6680" spans="1:13" x14ac:dyDescent="0.25">
      <c r="A6680" s="6">
        <v>100116</v>
      </c>
      <c r="B6680" s="126">
        <v>5</v>
      </c>
      <c r="C6680" s="133"/>
      <c r="D6680" s="134">
        <v>11046</v>
      </c>
      <c r="E6680" s="7" t="s">
        <v>178</v>
      </c>
      <c r="F6680" s="8" t="s">
        <v>5</v>
      </c>
      <c r="G6680" s="16">
        <f>IFERROR(VLOOKUP(Table1[[#This Row],[Codigo_insumo]],BD_Insumos!$B:$E,4),"")</f>
        <v>2.4108999999999998</v>
      </c>
      <c r="H6680" s="140">
        <v>4.1100000000000003</v>
      </c>
      <c r="I6680" s="9"/>
      <c r="J6680" s="22">
        <f t="shared" si="104"/>
        <v>9.9087990000000001</v>
      </c>
      <c r="K6680" s="22" t="str">
        <f>IF(I6680&lt;&gt;"",SUMIF(Table1[Codigo_servico],A6680,Table1[Subtotal_insumo]),"")</f>
        <v/>
      </c>
      <c r="L6680" s="16">
        <f>IF(Table1[[#This Row],[Ordem_insumos]]&lt;&gt;0,VLOOKUP(Table1[[#This Row],[Codigo_servico]],Preencher_Orcamento!$B:$D,3,FALSE)*Table1[[#This Row],[Qtde_insumo]],"")</f>
        <v>0</v>
      </c>
      <c r="M6680" s="16">
        <f>IF(Table1[[#This Row],[Ordem_insumos]]&lt;&gt;0,VLOOKUP(Table1[[#This Row],[Codigo_servico]],Preencher_Orcamento!$B:$D,3,FALSE)*Table1[[#This Row],[Subtotal_insumo]],"")</f>
        <v>0</v>
      </c>
    </row>
    <row r="6681" spans="1:13" x14ac:dyDescent="0.25">
      <c r="A6681" s="6">
        <v>100116</v>
      </c>
      <c r="B6681" s="126">
        <v>6</v>
      </c>
      <c r="C6681" s="133"/>
      <c r="D6681" s="134">
        <v>17740</v>
      </c>
      <c r="E6681" s="7" t="s">
        <v>399</v>
      </c>
      <c r="F6681" s="8" t="s">
        <v>197</v>
      </c>
      <c r="G6681" s="16">
        <f>IFERROR(VLOOKUP(Table1[[#This Row],[Codigo_insumo]],BD_Insumos!$B:$E,4),"")</f>
        <v>4.9862000000000002</v>
      </c>
      <c r="H6681" s="140">
        <v>0.18</v>
      </c>
      <c r="I6681" s="9"/>
      <c r="J6681" s="22">
        <f t="shared" si="104"/>
        <v>0.89751599999999998</v>
      </c>
      <c r="K6681" s="22" t="str">
        <f>IF(I6681&lt;&gt;"",SUMIF(Table1[Codigo_servico],A6681,Table1[Subtotal_insumo]),"")</f>
        <v/>
      </c>
      <c r="L6681" s="16">
        <f>IF(Table1[[#This Row],[Ordem_insumos]]&lt;&gt;0,VLOOKUP(Table1[[#This Row],[Codigo_servico]],Preencher_Orcamento!$B:$D,3,FALSE)*Table1[[#This Row],[Qtde_insumo]],"")</f>
        <v>0</v>
      </c>
      <c r="M6681" s="16">
        <f>IF(Table1[[#This Row],[Ordem_insumos]]&lt;&gt;0,VLOOKUP(Table1[[#This Row],[Codigo_servico]],Preencher_Orcamento!$B:$D,3,FALSE)*Table1[[#This Row],[Subtotal_insumo]],"")</f>
        <v>0</v>
      </c>
    </row>
    <row r="6682" spans="1:13" x14ac:dyDescent="0.25">
      <c r="A6682" s="6">
        <v>100116</v>
      </c>
      <c r="B6682" s="126">
        <v>7</v>
      </c>
      <c r="C6682" s="133"/>
      <c r="D6682" s="134">
        <v>10608</v>
      </c>
      <c r="E6682" s="7" t="s">
        <v>118</v>
      </c>
      <c r="F6682" s="8" t="s">
        <v>58</v>
      </c>
      <c r="G6682" s="18">
        <f>IFERROR(VLOOKUP(Table1[[#This Row],[Codigo_insumo]],BD_Insumos!$B:$E,4),"")</f>
        <v>238.17070000000001</v>
      </c>
      <c r="H6682" s="140">
        <v>0.17499999999999999</v>
      </c>
      <c r="I6682" s="9"/>
      <c r="J6682" s="23">
        <f t="shared" si="104"/>
        <v>41.679872500000002</v>
      </c>
      <c r="K6682" s="22" t="str">
        <f>IF(I6682&lt;&gt;"",SUMIF(Table1[Codigo_servico],A6682,Table1[Subtotal_insumo]),"")</f>
        <v/>
      </c>
      <c r="L6682" s="18">
        <f>IF(Table1[[#This Row],[Ordem_insumos]]&lt;&gt;0,VLOOKUP(Table1[[#This Row],[Codigo_servico]],Preencher_Orcamento!$B:$D,3,FALSE)*Table1[[#This Row],[Qtde_insumo]],"")</f>
        <v>0</v>
      </c>
      <c r="M6682" s="18">
        <f>IF(Table1[[#This Row],[Ordem_insumos]]&lt;&gt;0,VLOOKUP(Table1[[#This Row],[Codigo_servico]],Preencher_Orcamento!$B:$D,3,FALSE)*Table1[[#This Row],[Subtotal_insumo]],"")</f>
        <v>0</v>
      </c>
    </row>
    <row r="6683" spans="1:13" x14ac:dyDescent="0.25">
      <c r="A6683" s="6">
        <v>100116</v>
      </c>
      <c r="B6683" s="126">
        <v>8</v>
      </c>
      <c r="C6683" s="133"/>
      <c r="D6683" s="134">
        <v>11021</v>
      </c>
      <c r="E6683" s="7" t="s">
        <v>175</v>
      </c>
      <c r="F6683" s="8" t="s">
        <v>170</v>
      </c>
      <c r="G6683" s="18">
        <f>IFERROR(VLOOKUP(Table1[[#This Row],[Codigo_insumo]],BD_Insumos!$B:$E,4),"")</f>
        <v>12.2156</v>
      </c>
      <c r="H6683" s="140">
        <v>0.45</v>
      </c>
      <c r="I6683" s="9"/>
      <c r="J6683" s="23">
        <f t="shared" si="104"/>
        <v>5.49702</v>
      </c>
      <c r="K6683" s="22" t="str">
        <f>IF(I6683&lt;&gt;"",SUMIF(Table1[Codigo_servico],A6683,Table1[Subtotal_insumo]),"")</f>
        <v/>
      </c>
      <c r="L6683" s="18">
        <f>IF(Table1[[#This Row],[Ordem_insumos]]&lt;&gt;0,VLOOKUP(Table1[[#This Row],[Codigo_servico]],Preencher_Orcamento!$B:$D,3,FALSE)*Table1[[#This Row],[Qtde_insumo]],"")</f>
        <v>0</v>
      </c>
      <c r="M6683" s="18">
        <f>IF(Table1[[#This Row],[Ordem_insumos]]&lt;&gt;0,VLOOKUP(Table1[[#This Row],[Codigo_servico]],Preencher_Orcamento!$B:$D,3,FALSE)*Table1[[#This Row],[Subtotal_insumo]],"")</f>
        <v>0</v>
      </c>
    </row>
    <row r="6684" spans="1:13" ht="26.25" x14ac:dyDescent="0.25">
      <c r="A6684" s="6">
        <v>100116</v>
      </c>
      <c r="B6684" s="126">
        <v>9</v>
      </c>
      <c r="C6684" s="133"/>
      <c r="D6684" s="134">
        <v>10645</v>
      </c>
      <c r="E6684" s="7" t="s">
        <v>155</v>
      </c>
      <c r="F6684" s="8" t="s">
        <v>58</v>
      </c>
      <c r="G6684" s="18">
        <f>IFERROR(VLOOKUP(Table1[[#This Row],[Codigo_insumo]],BD_Insumos!$B:$E,4),"")</f>
        <v>309.5095</v>
      </c>
      <c r="H6684" s="140">
        <v>6.2E-2</v>
      </c>
      <c r="I6684" s="9"/>
      <c r="J6684" s="23">
        <f t="shared" si="104"/>
        <v>19.189589000000002</v>
      </c>
      <c r="K6684" s="22" t="str">
        <f>IF(I6684&lt;&gt;"",SUMIF(Table1[Codigo_servico],A6684,Table1[Subtotal_insumo]),"")</f>
        <v/>
      </c>
      <c r="L6684" s="18">
        <f>IF(Table1[[#This Row],[Ordem_insumos]]&lt;&gt;0,VLOOKUP(Table1[[#This Row],[Codigo_servico]],Preencher_Orcamento!$B:$D,3,FALSE)*Table1[[#This Row],[Qtde_insumo]],"")</f>
        <v>0</v>
      </c>
      <c r="M6684" s="18">
        <f>IF(Table1[[#This Row],[Ordem_insumos]]&lt;&gt;0,VLOOKUP(Table1[[#This Row],[Codigo_servico]],Preencher_Orcamento!$B:$D,3,FALSE)*Table1[[#This Row],[Subtotal_insumo]],"")</f>
        <v>0</v>
      </c>
    </row>
    <row r="6685" spans="1:13" x14ac:dyDescent="0.25">
      <c r="A6685" s="6">
        <v>100116</v>
      </c>
      <c r="B6685" s="126">
        <v>10</v>
      </c>
      <c r="C6685" s="133"/>
      <c r="D6685" s="134">
        <v>10543</v>
      </c>
      <c r="E6685" s="7" t="s">
        <v>91</v>
      </c>
      <c r="F6685" s="8" t="s">
        <v>58</v>
      </c>
      <c r="G6685" s="18">
        <f>IFERROR(VLOOKUP(Table1[[#This Row],[Codigo_insumo]],BD_Insumos!$B:$E,4),"")</f>
        <v>67.283799999999999</v>
      </c>
      <c r="H6685" s="140">
        <v>0.04</v>
      </c>
      <c r="I6685" s="9"/>
      <c r="J6685" s="23">
        <f t="shared" si="104"/>
        <v>2.6913520000000002</v>
      </c>
      <c r="K6685" s="22" t="str">
        <f>IF(I6685&lt;&gt;"",SUMIF(Table1[Codigo_servico],A6685,Table1[Subtotal_insumo]),"")</f>
        <v/>
      </c>
      <c r="L6685" s="18">
        <f>IF(Table1[[#This Row],[Ordem_insumos]]&lt;&gt;0,VLOOKUP(Table1[[#This Row],[Codigo_servico]],Preencher_Orcamento!$B:$D,3,FALSE)*Table1[[#This Row],[Qtde_insumo]],"")</f>
        <v>0</v>
      </c>
      <c r="M6685" s="18">
        <f>IF(Table1[[#This Row],[Ordem_insumos]]&lt;&gt;0,VLOOKUP(Table1[[#This Row],[Codigo_servico]],Preencher_Orcamento!$B:$D,3,FALSE)*Table1[[#This Row],[Subtotal_insumo]],"")</f>
        <v>0</v>
      </c>
    </row>
    <row r="6686" spans="1:13" x14ac:dyDescent="0.25">
      <c r="A6686" s="6">
        <v>100116</v>
      </c>
      <c r="B6686" s="126">
        <v>11</v>
      </c>
      <c r="C6686" s="133"/>
      <c r="D6686" s="134">
        <v>2015</v>
      </c>
      <c r="E6686" s="7" t="s">
        <v>2186</v>
      </c>
      <c r="F6686" s="8" t="s">
        <v>2140</v>
      </c>
      <c r="G6686" s="18">
        <f>IFERROR(VLOOKUP(Table1[[#This Row],[Codigo_insumo]],BD_Insumos!$B:$E,4),"")</f>
        <v>16.259414142106937</v>
      </c>
      <c r="H6686" s="140">
        <v>0.92</v>
      </c>
      <c r="I6686" s="9"/>
      <c r="J6686" s="23">
        <f t="shared" si="104"/>
        <v>14.958661010738384</v>
      </c>
      <c r="K6686" s="22" t="str">
        <f>IF(I6686&lt;&gt;"",SUMIF(Table1[Codigo_servico],A6686,Table1[Subtotal_insumo]),"")</f>
        <v/>
      </c>
      <c r="L6686" s="18">
        <f>IF(Table1[[#This Row],[Ordem_insumos]]&lt;&gt;0,VLOOKUP(Table1[[#This Row],[Codigo_servico]],Preencher_Orcamento!$B:$D,3,FALSE)*Table1[[#This Row],[Qtde_insumo]],"")</f>
        <v>0</v>
      </c>
      <c r="M6686" s="18">
        <f>IF(Table1[[#This Row],[Ordem_insumos]]&lt;&gt;0,VLOOKUP(Table1[[#This Row],[Codigo_servico]],Preencher_Orcamento!$B:$D,3,FALSE)*Table1[[#This Row],[Subtotal_insumo]],"")</f>
        <v>0</v>
      </c>
    </row>
    <row r="6687" spans="1:13" ht="26.25" x14ac:dyDescent="0.25">
      <c r="A6687" s="6">
        <v>100116</v>
      </c>
      <c r="B6687" s="126">
        <v>12</v>
      </c>
      <c r="C6687" s="133"/>
      <c r="D6687" s="134">
        <v>2016</v>
      </c>
      <c r="E6687" s="7" t="s">
        <v>2187</v>
      </c>
      <c r="F6687" s="8" t="s">
        <v>2140</v>
      </c>
      <c r="G6687" s="18">
        <f>IFERROR(VLOOKUP(Table1[[#This Row],[Codigo_insumo]],BD_Insumos!$B:$E,4),"")</f>
        <v>13.188618292508322</v>
      </c>
      <c r="H6687" s="140">
        <v>0.92</v>
      </c>
      <c r="I6687" s="9"/>
      <c r="J6687" s="23">
        <f t="shared" si="104"/>
        <v>12.133528829107656</v>
      </c>
      <c r="K6687" s="22" t="str">
        <f>IF(I6687&lt;&gt;"",SUMIF(Table1[Codigo_servico],A6687,Table1[Subtotal_insumo]),"")</f>
        <v/>
      </c>
      <c r="L6687" s="18">
        <f>IF(Table1[[#This Row],[Ordem_insumos]]&lt;&gt;0,VLOOKUP(Table1[[#This Row],[Codigo_servico]],Preencher_Orcamento!$B:$D,3,FALSE)*Table1[[#This Row],[Qtde_insumo]],"")</f>
        <v>0</v>
      </c>
      <c r="M6687" s="18">
        <f>IF(Table1[[#This Row],[Ordem_insumos]]&lt;&gt;0,VLOOKUP(Table1[[#This Row],[Codigo_servico]],Preencher_Orcamento!$B:$D,3,FALSE)*Table1[[#This Row],[Subtotal_insumo]],"")</f>
        <v>0</v>
      </c>
    </row>
    <row r="6688" spans="1:13" x14ac:dyDescent="0.25">
      <c r="A6688" s="6">
        <v>100116</v>
      </c>
      <c r="B6688" s="126">
        <v>13</v>
      </c>
      <c r="C6688" s="133"/>
      <c r="D6688" s="134">
        <v>2020</v>
      </c>
      <c r="E6688" s="7" t="s">
        <v>2188</v>
      </c>
      <c r="F6688" s="8" t="s">
        <v>2140</v>
      </c>
      <c r="G6688" s="18">
        <f>IFERROR(VLOOKUP(Table1[[#This Row],[Codigo_insumo]],BD_Insumos!$B:$E,4),"")</f>
        <v>15.860837164231068</v>
      </c>
      <c r="H6688" s="140">
        <v>6.58</v>
      </c>
      <c r="I6688" s="9"/>
      <c r="J6688" s="23">
        <f t="shared" si="104"/>
        <v>104.36430854064042</v>
      </c>
      <c r="K6688" s="22" t="str">
        <f>IF(I6688&lt;&gt;"",SUMIF(Table1[Codigo_servico],A6688,Table1[Subtotal_insumo]),"")</f>
        <v/>
      </c>
      <c r="L6688" s="18">
        <f>IF(Table1[[#This Row],[Ordem_insumos]]&lt;&gt;0,VLOOKUP(Table1[[#This Row],[Codigo_servico]],Preencher_Orcamento!$B:$D,3,FALSE)*Table1[[#This Row],[Qtde_insumo]],"")</f>
        <v>0</v>
      </c>
      <c r="M6688" s="18">
        <f>IF(Table1[[#This Row],[Ordem_insumos]]&lt;&gt;0,VLOOKUP(Table1[[#This Row],[Codigo_servico]],Preencher_Orcamento!$B:$D,3,FALSE)*Table1[[#This Row],[Subtotal_insumo]],"")</f>
        <v>0</v>
      </c>
    </row>
    <row r="6689" spans="1:13" x14ac:dyDescent="0.25">
      <c r="A6689" s="6">
        <v>100116</v>
      </c>
      <c r="B6689" s="126">
        <v>14</v>
      </c>
      <c r="C6689" s="133"/>
      <c r="D6689" s="134">
        <v>2099</v>
      </c>
      <c r="E6689" s="7" t="s">
        <v>2205</v>
      </c>
      <c r="F6689" s="8" t="s">
        <v>2140</v>
      </c>
      <c r="G6689" s="18">
        <f>IFERROR(VLOOKUP(Table1[[#This Row],[Codigo_insumo]],BD_Insumos!$B:$E,4),"")</f>
        <v>12.627877718847255</v>
      </c>
      <c r="H6689" s="140">
        <v>9.609</v>
      </c>
      <c r="I6689" s="9"/>
      <c r="J6689" s="23">
        <f t="shared" si="104"/>
        <v>121.34127700040328</v>
      </c>
      <c r="K6689" s="22" t="str">
        <f>IF(I6689&lt;&gt;"",SUMIF(Table1[Codigo_servico],A6689,Table1[Subtotal_insumo]),"")</f>
        <v/>
      </c>
      <c r="L6689" s="18">
        <f>IF(Table1[[#This Row],[Ordem_insumos]]&lt;&gt;0,VLOOKUP(Table1[[#This Row],[Codigo_servico]],Preencher_Orcamento!$B:$D,3,FALSE)*Table1[[#This Row],[Qtde_insumo]],"")</f>
        <v>0</v>
      </c>
      <c r="M6689" s="18">
        <f>IF(Table1[[#This Row],[Ordem_insumos]]&lt;&gt;0,VLOOKUP(Table1[[#This Row],[Codigo_servico]],Preencher_Orcamento!$B:$D,3,FALSE)*Table1[[#This Row],[Subtotal_insumo]],"")</f>
        <v>0</v>
      </c>
    </row>
    <row r="6690" spans="1:13" x14ac:dyDescent="0.25">
      <c r="A6690" s="6">
        <v>100116</v>
      </c>
      <c r="B6690" s="126">
        <v>15</v>
      </c>
      <c r="C6690" s="133"/>
      <c r="D6690" s="134">
        <v>11070</v>
      </c>
      <c r="E6690" s="7" t="s">
        <v>185</v>
      </c>
      <c r="F6690" s="8" t="s">
        <v>5</v>
      </c>
      <c r="G6690" s="18">
        <f>IFERROR(VLOOKUP(Table1[[#This Row],[Codigo_insumo]],BD_Insumos!$B:$E,4),"")</f>
        <v>4.1189999999999998</v>
      </c>
      <c r="H6690" s="140">
        <v>1</v>
      </c>
      <c r="I6690" s="9"/>
      <c r="J6690" s="23">
        <f t="shared" si="104"/>
        <v>4.1189999999999998</v>
      </c>
      <c r="K6690" s="22" t="str">
        <f>IF(I6690&lt;&gt;"",SUMIF(Table1[Codigo_servico],A6690,Table1[Subtotal_insumo]),"")</f>
        <v/>
      </c>
      <c r="L6690" s="18">
        <f>IF(Table1[[#This Row],[Ordem_insumos]]&lt;&gt;0,VLOOKUP(Table1[[#This Row],[Codigo_servico]],Preencher_Orcamento!$B:$D,3,FALSE)*Table1[[#This Row],[Qtde_insumo]],"")</f>
        <v>0</v>
      </c>
      <c r="M6690" s="18">
        <f>IF(Table1[[#This Row],[Ordem_insumos]]&lt;&gt;0,VLOOKUP(Table1[[#This Row],[Codigo_servico]],Preencher_Orcamento!$B:$D,3,FALSE)*Table1[[#This Row],[Subtotal_insumo]],"")</f>
        <v>0</v>
      </c>
    </row>
    <row r="6691" spans="1:13" x14ac:dyDescent="0.25">
      <c r="A6691" s="6">
        <v>100116</v>
      </c>
      <c r="B6691" s="126">
        <v>16</v>
      </c>
      <c r="C6691" s="133"/>
      <c r="D6691" s="134">
        <v>2014</v>
      </c>
      <c r="E6691" s="7" t="s">
        <v>2185</v>
      </c>
      <c r="F6691" s="8" t="s">
        <v>2140</v>
      </c>
      <c r="G6691" s="18">
        <f>IFERROR(VLOOKUP(Table1[[#This Row],[Codigo_insumo]],BD_Insumos!$B:$E,4),"")</f>
        <v>13.173665210544026</v>
      </c>
      <c r="H6691" s="140">
        <v>3.09</v>
      </c>
      <c r="I6691" s="9"/>
      <c r="J6691" s="23">
        <f t="shared" si="104"/>
        <v>40.70662550058104</v>
      </c>
      <c r="K6691" s="22" t="str">
        <f>IF(I6691&lt;&gt;"",SUMIF(Table1[Codigo_servico],A6691,Table1[Subtotal_insumo]),"")</f>
        <v/>
      </c>
      <c r="L6691" s="18">
        <f>IF(Table1[[#This Row],[Ordem_insumos]]&lt;&gt;0,VLOOKUP(Table1[[#This Row],[Codigo_servico]],Preencher_Orcamento!$B:$D,3,FALSE)*Table1[[#This Row],[Qtde_insumo]],"")</f>
        <v>0</v>
      </c>
      <c r="M6691" s="18">
        <f>IF(Table1[[#This Row],[Ordem_insumos]]&lt;&gt;0,VLOOKUP(Table1[[#This Row],[Codigo_servico]],Preencher_Orcamento!$B:$D,3,FALSE)*Table1[[#This Row],[Subtotal_insumo]],"")</f>
        <v>0</v>
      </c>
    </row>
    <row r="6692" spans="1:13" x14ac:dyDescent="0.25">
      <c r="A6692" s="6">
        <v>100116</v>
      </c>
      <c r="B6692" s="126">
        <v>17</v>
      </c>
      <c r="C6692" s="133"/>
      <c r="D6692" s="134">
        <v>17515</v>
      </c>
      <c r="E6692" s="7" t="s">
        <v>383</v>
      </c>
      <c r="F6692" s="8" t="s">
        <v>197</v>
      </c>
      <c r="G6692" s="18">
        <f>IFERROR(VLOOKUP(Table1[[#This Row],[Codigo_insumo]],BD_Insumos!$B:$E,4),"")</f>
        <v>5.5275999999999996</v>
      </c>
      <c r="H6692" s="140">
        <v>0.33</v>
      </c>
      <c r="I6692" s="9"/>
      <c r="J6692" s="23">
        <f t="shared" si="104"/>
        <v>1.8241080000000001</v>
      </c>
      <c r="K6692" s="22" t="str">
        <f>IF(I6692&lt;&gt;"",SUMIF(Table1[Codigo_servico],A6692,Table1[Subtotal_insumo]),"")</f>
        <v/>
      </c>
      <c r="L6692" s="18">
        <f>IF(Table1[[#This Row],[Ordem_insumos]]&lt;&gt;0,VLOOKUP(Table1[[#This Row],[Codigo_servico]],Preencher_Orcamento!$B:$D,3,FALSE)*Table1[[#This Row],[Qtde_insumo]],"")</f>
        <v>0</v>
      </c>
      <c r="M6692" s="18">
        <f>IF(Table1[[#This Row],[Ordem_insumos]]&lt;&gt;0,VLOOKUP(Table1[[#This Row],[Codigo_servico]],Preencher_Orcamento!$B:$D,3,FALSE)*Table1[[#This Row],[Subtotal_insumo]],"")</f>
        <v>0</v>
      </c>
    </row>
    <row r="6693" spans="1:13" x14ac:dyDescent="0.25">
      <c r="A6693" s="3">
        <v>100117</v>
      </c>
      <c r="B6693" s="125">
        <v>0</v>
      </c>
      <c r="C6693" s="131" t="s">
        <v>3784</v>
      </c>
      <c r="D6693" s="132"/>
      <c r="E6693" s="4"/>
      <c r="F6693" s="4"/>
      <c r="G6693" s="17" t="str">
        <f>IFERROR(VLOOKUP(Table1[[#This Row],[Codigo_insumo]],BD_Insumos!$B:$E,4),"")</f>
        <v/>
      </c>
      <c r="H6693" s="139"/>
      <c r="I6693" s="5" t="s">
        <v>457</v>
      </c>
      <c r="J6693" s="20" t="str">
        <f t="shared" si="104"/>
        <v/>
      </c>
      <c r="K6693" s="21">
        <f>IF(I6693&lt;&gt;"",SUMIF(Table1[Codigo_servico],A6693,Table1[Subtotal_insumo]),"")</f>
        <v>240.10987802934065</v>
      </c>
      <c r="L6693" s="17" t="str">
        <f>IF(Table1[[#This Row],[Ordem_insumos]]&lt;&gt;0,VLOOKUP(Table1[[#This Row],[Codigo_servico]],Preencher_Orcamento!$B:$D,3,FALSE)*Table1[[#This Row],[Qtde_insumo]],"")</f>
        <v/>
      </c>
      <c r="M6693" s="17" t="str">
        <f>IF(Table1[[#This Row],[Ordem_insumos]]&lt;&gt;0,VLOOKUP(Table1[[#This Row],[Codigo_servico]],Preencher_Orcamento!$B:$D,3,FALSE)*Table1[[#This Row],[Subtotal_insumo]],"")</f>
        <v/>
      </c>
    </row>
    <row r="6694" spans="1:13" x14ac:dyDescent="0.25">
      <c r="A6694" s="6">
        <v>100117</v>
      </c>
      <c r="B6694" s="126">
        <v>1</v>
      </c>
      <c r="C6694" s="133"/>
      <c r="D6694" s="134">
        <v>2020</v>
      </c>
      <c r="E6694" s="7" t="s">
        <v>2188</v>
      </c>
      <c r="F6694" s="8" t="s">
        <v>2140</v>
      </c>
      <c r="G6694" s="16">
        <f>IFERROR(VLOOKUP(Table1[[#This Row],[Codigo_insumo]],BD_Insumos!$B:$E,4),"")</f>
        <v>15.860837164231068</v>
      </c>
      <c r="H6694" s="140">
        <v>4.3899999999999997</v>
      </c>
      <c r="I6694" s="9"/>
      <c r="J6694" s="22">
        <f t="shared" si="104"/>
        <v>69.629075150974387</v>
      </c>
      <c r="K6694" s="22" t="str">
        <f>IF(I6694&lt;&gt;"",SUMIF(Table1[Codigo_servico],A6694,Table1[Subtotal_insumo]),"")</f>
        <v/>
      </c>
      <c r="L6694" s="16">
        <f>IF(Table1[[#This Row],[Ordem_insumos]]&lt;&gt;0,VLOOKUP(Table1[[#This Row],[Codigo_servico]],Preencher_Orcamento!$B:$D,3,FALSE)*Table1[[#This Row],[Qtde_insumo]],"")</f>
        <v>0</v>
      </c>
      <c r="M6694" s="16">
        <f>IF(Table1[[#This Row],[Ordem_insumos]]&lt;&gt;0,VLOOKUP(Table1[[#This Row],[Codigo_servico]],Preencher_Orcamento!$B:$D,3,FALSE)*Table1[[#This Row],[Subtotal_insumo]],"")</f>
        <v>0</v>
      </c>
    </row>
    <row r="6695" spans="1:13" ht="26.25" x14ac:dyDescent="0.25">
      <c r="A6695" s="6">
        <v>100117</v>
      </c>
      <c r="B6695" s="126">
        <v>2</v>
      </c>
      <c r="C6695" s="133"/>
      <c r="D6695" s="134">
        <v>10648</v>
      </c>
      <c r="E6695" s="7" t="s">
        <v>158</v>
      </c>
      <c r="F6695" s="8" t="s">
        <v>58</v>
      </c>
      <c r="G6695" s="16">
        <f>IFERROR(VLOOKUP(Table1[[#This Row],[Codigo_insumo]],BD_Insumos!$B:$E,4),"")</f>
        <v>359.69349999999997</v>
      </c>
      <c r="H6695" s="140">
        <v>0.03</v>
      </c>
      <c r="I6695" s="9"/>
      <c r="J6695" s="22">
        <f t="shared" si="104"/>
        <v>10.790804999999999</v>
      </c>
      <c r="K6695" s="22" t="str">
        <f>IF(I6695&lt;&gt;"",SUMIF(Table1[Codigo_servico],A6695,Table1[Subtotal_insumo]),"")</f>
        <v/>
      </c>
      <c r="L6695" s="16">
        <f>IF(Table1[[#This Row],[Ordem_insumos]]&lt;&gt;0,VLOOKUP(Table1[[#This Row],[Codigo_servico]],Preencher_Orcamento!$B:$D,3,FALSE)*Table1[[#This Row],[Qtde_insumo]],"")</f>
        <v>0</v>
      </c>
      <c r="M6695" s="16">
        <f>IF(Table1[[#This Row],[Ordem_insumos]]&lt;&gt;0,VLOOKUP(Table1[[#This Row],[Codigo_servico]],Preencher_Orcamento!$B:$D,3,FALSE)*Table1[[#This Row],[Subtotal_insumo]],"")</f>
        <v>0</v>
      </c>
    </row>
    <row r="6696" spans="1:13" x14ac:dyDescent="0.25">
      <c r="A6696" s="6">
        <v>100117</v>
      </c>
      <c r="B6696" s="126">
        <v>3</v>
      </c>
      <c r="C6696" s="133"/>
      <c r="D6696" s="134">
        <v>2015</v>
      </c>
      <c r="E6696" s="7" t="s">
        <v>2186</v>
      </c>
      <c r="F6696" s="8" t="s">
        <v>2140</v>
      </c>
      <c r="G6696" s="16">
        <f>IFERROR(VLOOKUP(Table1[[#This Row],[Codigo_insumo]],BD_Insumos!$B:$E,4),"")</f>
        <v>16.259414142106937</v>
      </c>
      <c r="H6696" s="140">
        <v>0.32</v>
      </c>
      <c r="I6696" s="9"/>
      <c r="J6696" s="22">
        <f t="shared" si="104"/>
        <v>5.2030125254742199</v>
      </c>
      <c r="K6696" s="22" t="str">
        <f>IF(I6696&lt;&gt;"",SUMIF(Table1[Codigo_servico],A6696,Table1[Subtotal_insumo]),"")</f>
        <v/>
      </c>
      <c r="L6696" s="16">
        <f>IF(Table1[[#This Row],[Ordem_insumos]]&lt;&gt;0,VLOOKUP(Table1[[#This Row],[Codigo_servico]],Preencher_Orcamento!$B:$D,3,FALSE)*Table1[[#This Row],[Qtde_insumo]],"")</f>
        <v>0</v>
      </c>
      <c r="M6696" s="16">
        <f>IF(Table1[[#This Row],[Ordem_insumos]]&lt;&gt;0,VLOOKUP(Table1[[#This Row],[Codigo_servico]],Preencher_Orcamento!$B:$D,3,FALSE)*Table1[[#This Row],[Subtotal_insumo]],"")</f>
        <v>0</v>
      </c>
    </row>
    <row r="6697" spans="1:13" ht="26.25" x14ac:dyDescent="0.25">
      <c r="A6697" s="6">
        <v>100117</v>
      </c>
      <c r="B6697" s="126">
        <v>4</v>
      </c>
      <c r="C6697" s="133"/>
      <c r="D6697" s="134">
        <v>2016</v>
      </c>
      <c r="E6697" s="7" t="s">
        <v>2187</v>
      </c>
      <c r="F6697" s="8" t="s">
        <v>2140</v>
      </c>
      <c r="G6697" s="16">
        <f>IFERROR(VLOOKUP(Table1[[#This Row],[Codigo_insumo]],BD_Insumos!$B:$E,4),"")</f>
        <v>13.188618292508322</v>
      </c>
      <c r="H6697" s="140">
        <v>0.32</v>
      </c>
      <c r="I6697" s="9"/>
      <c r="J6697" s="22">
        <f t="shared" si="104"/>
        <v>4.2203578536026631</v>
      </c>
      <c r="K6697" s="22" t="str">
        <f>IF(I6697&lt;&gt;"",SUMIF(Table1[Codigo_servico],A6697,Table1[Subtotal_insumo]),"")</f>
        <v/>
      </c>
      <c r="L6697" s="16">
        <f>IF(Table1[[#This Row],[Ordem_insumos]]&lt;&gt;0,VLOOKUP(Table1[[#This Row],[Codigo_servico]],Preencher_Orcamento!$B:$D,3,FALSE)*Table1[[#This Row],[Qtde_insumo]],"")</f>
        <v>0</v>
      </c>
      <c r="M6697" s="16">
        <f>IF(Table1[[#This Row],[Ordem_insumos]]&lt;&gt;0,VLOOKUP(Table1[[#This Row],[Codigo_servico]],Preencher_Orcamento!$B:$D,3,FALSE)*Table1[[#This Row],[Subtotal_insumo]],"")</f>
        <v>0</v>
      </c>
    </row>
    <row r="6698" spans="1:13" x14ac:dyDescent="0.25">
      <c r="A6698" s="6">
        <v>100117</v>
      </c>
      <c r="B6698" s="126">
        <v>5</v>
      </c>
      <c r="C6698" s="133"/>
      <c r="D6698" s="134">
        <v>2014</v>
      </c>
      <c r="E6698" s="7" t="s">
        <v>2185</v>
      </c>
      <c r="F6698" s="8" t="s">
        <v>2140</v>
      </c>
      <c r="G6698" s="16">
        <f>IFERROR(VLOOKUP(Table1[[#This Row],[Codigo_insumo]],BD_Insumos!$B:$E,4),"")</f>
        <v>13.173665210544026</v>
      </c>
      <c r="H6698" s="140">
        <v>1.27</v>
      </c>
      <c r="I6698" s="9"/>
      <c r="J6698" s="22">
        <f t="shared" si="104"/>
        <v>16.730554817390914</v>
      </c>
      <c r="K6698" s="22" t="str">
        <f>IF(I6698&lt;&gt;"",SUMIF(Table1[Codigo_servico],A6698,Table1[Subtotal_insumo]),"")</f>
        <v/>
      </c>
      <c r="L6698" s="16">
        <f>IF(Table1[[#This Row],[Ordem_insumos]]&lt;&gt;0,VLOOKUP(Table1[[#This Row],[Codigo_servico]],Preencher_Orcamento!$B:$D,3,FALSE)*Table1[[#This Row],[Qtde_insumo]],"")</f>
        <v>0</v>
      </c>
      <c r="M6698" s="16">
        <f>IF(Table1[[#This Row],[Ordem_insumos]]&lt;&gt;0,VLOOKUP(Table1[[#This Row],[Codigo_servico]],Preencher_Orcamento!$B:$D,3,FALSE)*Table1[[#This Row],[Subtotal_insumo]],"")</f>
        <v>0</v>
      </c>
    </row>
    <row r="6699" spans="1:13" x14ac:dyDescent="0.25">
      <c r="A6699" s="6">
        <v>100117</v>
      </c>
      <c r="B6699" s="126">
        <v>6</v>
      </c>
      <c r="C6699" s="133"/>
      <c r="D6699" s="134">
        <v>12580</v>
      </c>
      <c r="E6699" s="7" t="s">
        <v>246</v>
      </c>
      <c r="F6699" s="8" t="s">
        <v>457</v>
      </c>
      <c r="G6699" s="16">
        <f>IFERROR(VLOOKUP(Table1[[#This Row],[Codigo_insumo]],BD_Insumos!$B:$E,4),"")</f>
        <v>0.25140000000000001</v>
      </c>
      <c r="H6699" s="140">
        <v>83</v>
      </c>
      <c r="I6699" s="9"/>
      <c r="J6699" s="22">
        <f t="shared" si="104"/>
        <v>20.866200000000003</v>
      </c>
      <c r="K6699" s="22" t="str">
        <f>IF(I6699&lt;&gt;"",SUMIF(Table1[Codigo_servico],A6699,Table1[Subtotal_insumo]),"")</f>
        <v/>
      </c>
      <c r="L6699" s="16">
        <f>IF(Table1[[#This Row],[Ordem_insumos]]&lt;&gt;0,VLOOKUP(Table1[[#This Row],[Codigo_servico]],Preencher_Orcamento!$B:$D,3,FALSE)*Table1[[#This Row],[Qtde_insumo]],"")</f>
        <v>0</v>
      </c>
      <c r="M6699" s="16">
        <f>IF(Table1[[#This Row],[Ordem_insumos]]&lt;&gt;0,VLOOKUP(Table1[[#This Row],[Codigo_servico]],Preencher_Orcamento!$B:$D,3,FALSE)*Table1[[#This Row],[Subtotal_insumo]],"")</f>
        <v>0</v>
      </c>
    </row>
    <row r="6700" spans="1:13" x14ac:dyDescent="0.25">
      <c r="A6700" s="6">
        <v>100117</v>
      </c>
      <c r="B6700" s="126">
        <v>7</v>
      </c>
      <c r="C6700" s="133"/>
      <c r="D6700" s="134">
        <v>2099</v>
      </c>
      <c r="E6700" s="7" t="s">
        <v>2205</v>
      </c>
      <c r="F6700" s="8" t="s">
        <v>2140</v>
      </c>
      <c r="G6700" s="18">
        <f>IFERROR(VLOOKUP(Table1[[#This Row],[Codigo_insumo]],BD_Insumos!$B:$E,4),"")</f>
        <v>12.627877718847255</v>
      </c>
      <c r="H6700" s="140">
        <v>4.5199999999999996</v>
      </c>
      <c r="I6700" s="9"/>
      <c r="J6700" s="23">
        <f t="shared" si="104"/>
        <v>57.078007289189586</v>
      </c>
      <c r="K6700" s="22" t="str">
        <f>IF(I6700&lt;&gt;"",SUMIF(Table1[Codigo_servico],A6700,Table1[Subtotal_insumo]),"")</f>
        <v/>
      </c>
      <c r="L6700" s="18">
        <f>IF(Table1[[#This Row],[Ordem_insumos]]&lt;&gt;0,VLOOKUP(Table1[[#This Row],[Codigo_servico]],Preencher_Orcamento!$B:$D,3,FALSE)*Table1[[#This Row],[Qtde_insumo]],"")</f>
        <v>0</v>
      </c>
      <c r="M6700" s="18">
        <f>IF(Table1[[#This Row],[Ordem_insumos]]&lt;&gt;0,VLOOKUP(Table1[[#This Row],[Codigo_servico]],Preencher_Orcamento!$B:$D,3,FALSE)*Table1[[#This Row],[Subtotal_insumo]],"")</f>
        <v>0</v>
      </c>
    </row>
    <row r="6701" spans="1:13" x14ac:dyDescent="0.25">
      <c r="A6701" s="6">
        <v>100117</v>
      </c>
      <c r="B6701" s="126">
        <v>8</v>
      </c>
      <c r="C6701" s="133"/>
      <c r="D6701" s="134">
        <v>11046</v>
      </c>
      <c r="E6701" s="7" t="s">
        <v>178</v>
      </c>
      <c r="F6701" s="8" t="s">
        <v>5</v>
      </c>
      <c r="G6701" s="18">
        <f>IFERROR(VLOOKUP(Table1[[#This Row],[Codigo_insumo]],BD_Insumos!$B:$E,4),"")</f>
        <v>2.4108999999999998</v>
      </c>
      <c r="H6701" s="140">
        <v>1.62</v>
      </c>
      <c r="I6701" s="9"/>
      <c r="J6701" s="23">
        <f t="shared" si="104"/>
        <v>3.9056579999999999</v>
      </c>
      <c r="K6701" s="22" t="str">
        <f>IF(I6701&lt;&gt;"",SUMIF(Table1[Codigo_servico],A6701,Table1[Subtotal_insumo]),"")</f>
        <v/>
      </c>
      <c r="L6701" s="18">
        <f>IF(Table1[[#This Row],[Ordem_insumos]]&lt;&gt;0,VLOOKUP(Table1[[#This Row],[Codigo_servico]],Preencher_Orcamento!$B:$D,3,FALSE)*Table1[[#This Row],[Qtde_insumo]],"")</f>
        <v>0</v>
      </c>
      <c r="M6701" s="18">
        <f>IF(Table1[[#This Row],[Ordem_insumos]]&lt;&gt;0,VLOOKUP(Table1[[#This Row],[Codigo_servico]],Preencher_Orcamento!$B:$D,3,FALSE)*Table1[[#This Row],[Subtotal_insumo]],"")</f>
        <v>0</v>
      </c>
    </row>
    <row r="6702" spans="1:13" x14ac:dyDescent="0.25">
      <c r="A6702" s="6">
        <v>100117</v>
      </c>
      <c r="B6702" s="126">
        <v>9</v>
      </c>
      <c r="C6702" s="133"/>
      <c r="D6702" s="134">
        <v>17740</v>
      </c>
      <c r="E6702" s="7" t="s">
        <v>399</v>
      </c>
      <c r="F6702" s="8" t="s">
        <v>197</v>
      </c>
      <c r="G6702" s="18">
        <f>IFERROR(VLOOKUP(Table1[[#This Row],[Codigo_insumo]],BD_Insumos!$B:$E,4),"")</f>
        <v>4.9862000000000002</v>
      </c>
      <c r="H6702" s="140">
        <v>0.06</v>
      </c>
      <c r="I6702" s="9"/>
      <c r="J6702" s="23">
        <f t="shared" si="104"/>
        <v>0.29917199999999999</v>
      </c>
      <c r="K6702" s="22" t="str">
        <f>IF(I6702&lt;&gt;"",SUMIF(Table1[Codigo_servico],A6702,Table1[Subtotal_insumo]),"")</f>
        <v/>
      </c>
      <c r="L6702" s="18">
        <f>IF(Table1[[#This Row],[Ordem_insumos]]&lt;&gt;0,VLOOKUP(Table1[[#This Row],[Codigo_servico]],Preencher_Orcamento!$B:$D,3,FALSE)*Table1[[#This Row],[Qtde_insumo]],"")</f>
        <v>0</v>
      </c>
      <c r="M6702" s="18">
        <f>IF(Table1[[#This Row],[Ordem_insumos]]&lt;&gt;0,VLOOKUP(Table1[[#This Row],[Codigo_servico]],Preencher_Orcamento!$B:$D,3,FALSE)*Table1[[#This Row],[Subtotal_insumo]],"")</f>
        <v>0</v>
      </c>
    </row>
    <row r="6703" spans="1:13" x14ac:dyDescent="0.25">
      <c r="A6703" s="6">
        <v>100117</v>
      </c>
      <c r="B6703" s="126">
        <v>10</v>
      </c>
      <c r="C6703" s="133"/>
      <c r="D6703" s="134">
        <v>17515</v>
      </c>
      <c r="E6703" s="7" t="s">
        <v>383</v>
      </c>
      <c r="F6703" s="8" t="s">
        <v>197</v>
      </c>
      <c r="G6703" s="18">
        <f>IFERROR(VLOOKUP(Table1[[#This Row],[Codigo_insumo]],BD_Insumos!$B:$E,4),"")</f>
        <v>5.5275999999999996</v>
      </c>
      <c r="H6703" s="140">
        <v>0.14000000000000001</v>
      </c>
      <c r="I6703" s="9"/>
      <c r="J6703" s="23">
        <f t="shared" si="104"/>
        <v>0.773864</v>
      </c>
      <c r="K6703" s="22" t="str">
        <f>IF(I6703&lt;&gt;"",SUMIF(Table1[Codigo_servico],A6703,Table1[Subtotal_insumo]),"")</f>
        <v/>
      </c>
      <c r="L6703" s="18">
        <f>IF(Table1[[#This Row],[Ordem_insumos]]&lt;&gt;0,VLOOKUP(Table1[[#This Row],[Codigo_servico]],Preencher_Orcamento!$B:$D,3,FALSE)*Table1[[#This Row],[Qtde_insumo]],"")</f>
        <v>0</v>
      </c>
      <c r="M6703" s="18">
        <f>IF(Table1[[#This Row],[Ordem_insumos]]&lt;&gt;0,VLOOKUP(Table1[[#This Row],[Codigo_servico]],Preencher_Orcamento!$B:$D,3,FALSE)*Table1[[#This Row],[Subtotal_insumo]],"")</f>
        <v>0</v>
      </c>
    </row>
    <row r="6704" spans="1:13" x14ac:dyDescent="0.25">
      <c r="A6704" s="6">
        <v>100117</v>
      </c>
      <c r="B6704" s="126">
        <v>11</v>
      </c>
      <c r="C6704" s="133"/>
      <c r="D6704" s="134">
        <v>11520</v>
      </c>
      <c r="E6704" s="7" t="s">
        <v>213</v>
      </c>
      <c r="F6704" s="8" t="s">
        <v>197</v>
      </c>
      <c r="G6704" s="18">
        <f>IFERROR(VLOOKUP(Table1[[#This Row],[Codigo_insumo]],BD_Insumos!$B:$E,4),"")</f>
        <v>3.1955</v>
      </c>
      <c r="H6704" s="140">
        <v>3.35</v>
      </c>
      <c r="I6704" s="9"/>
      <c r="J6704" s="23">
        <f t="shared" si="104"/>
        <v>10.704925000000001</v>
      </c>
      <c r="K6704" s="22" t="str">
        <f>IF(I6704&lt;&gt;"",SUMIF(Table1[Codigo_servico],A6704,Table1[Subtotal_insumo]),"")</f>
        <v/>
      </c>
      <c r="L6704" s="18">
        <f>IF(Table1[[#This Row],[Ordem_insumos]]&lt;&gt;0,VLOOKUP(Table1[[#This Row],[Codigo_servico]],Preencher_Orcamento!$B:$D,3,FALSE)*Table1[[#This Row],[Qtde_insumo]],"")</f>
        <v>0</v>
      </c>
      <c r="M6704" s="18">
        <f>IF(Table1[[#This Row],[Ordem_insumos]]&lt;&gt;0,VLOOKUP(Table1[[#This Row],[Codigo_servico]],Preencher_Orcamento!$B:$D,3,FALSE)*Table1[[#This Row],[Subtotal_insumo]],"")</f>
        <v>0</v>
      </c>
    </row>
    <row r="6705" spans="1:13" x14ac:dyDescent="0.25">
      <c r="A6705" s="6">
        <v>100117</v>
      </c>
      <c r="B6705" s="126">
        <v>12</v>
      </c>
      <c r="C6705" s="133"/>
      <c r="D6705" s="134">
        <v>10543</v>
      </c>
      <c r="E6705" s="7" t="s">
        <v>91</v>
      </c>
      <c r="F6705" s="8" t="s">
        <v>58</v>
      </c>
      <c r="G6705" s="18">
        <f>IFERROR(VLOOKUP(Table1[[#This Row],[Codigo_insumo]],BD_Insumos!$B:$E,4),"")</f>
        <v>67.283799999999999</v>
      </c>
      <c r="H6705" s="140">
        <v>1.2999999999999999E-2</v>
      </c>
      <c r="I6705" s="9"/>
      <c r="J6705" s="23">
        <f t="shared" si="104"/>
        <v>0.87468939999999995</v>
      </c>
      <c r="K6705" s="22" t="str">
        <f>IF(I6705&lt;&gt;"",SUMIF(Table1[Codigo_servico],A6705,Table1[Subtotal_insumo]),"")</f>
        <v/>
      </c>
      <c r="L6705" s="18">
        <f>IF(Table1[[#This Row],[Ordem_insumos]]&lt;&gt;0,VLOOKUP(Table1[[#This Row],[Codigo_servico]],Preencher_Orcamento!$B:$D,3,FALSE)*Table1[[#This Row],[Qtde_insumo]],"")</f>
        <v>0</v>
      </c>
      <c r="M6705" s="18">
        <f>IF(Table1[[#This Row],[Ordem_insumos]]&lt;&gt;0,VLOOKUP(Table1[[#This Row],[Codigo_servico]],Preencher_Orcamento!$B:$D,3,FALSE)*Table1[[#This Row],[Subtotal_insumo]],"")</f>
        <v>0</v>
      </c>
    </row>
    <row r="6706" spans="1:13" x14ac:dyDescent="0.25">
      <c r="A6706" s="6">
        <v>100117</v>
      </c>
      <c r="B6706" s="126">
        <v>13</v>
      </c>
      <c r="C6706" s="133"/>
      <c r="D6706" s="134">
        <v>11021</v>
      </c>
      <c r="E6706" s="7" t="s">
        <v>175</v>
      </c>
      <c r="F6706" s="8" t="s">
        <v>170</v>
      </c>
      <c r="G6706" s="18">
        <f>IFERROR(VLOOKUP(Table1[[#This Row],[Codigo_insumo]],BD_Insumos!$B:$E,4),"")</f>
        <v>12.2156</v>
      </c>
      <c r="H6706" s="140">
        <v>0.18</v>
      </c>
      <c r="I6706" s="9"/>
      <c r="J6706" s="23">
        <f t="shared" si="104"/>
        <v>2.1988080000000001</v>
      </c>
      <c r="K6706" s="22" t="str">
        <f>IF(I6706&lt;&gt;"",SUMIF(Table1[Codigo_servico],A6706,Table1[Subtotal_insumo]),"")</f>
        <v/>
      </c>
      <c r="L6706" s="18">
        <f>IF(Table1[[#This Row],[Ordem_insumos]]&lt;&gt;0,VLOOKUP(Table1[[#This Row],[Codigo_servico]],Preencher_Orcamento!$B:$D,3,FALSE)*Table1[[#This Row],[Qtde_insumo]],"")</f>
        <v>0</v>
      </c>
      <c r="M6706" s="18">
        <f>IF(Table1[[#This Row],[Ordem_insumos]]&lt;&gt;0,VLOOKUP(Table1[[#This Row],[Codigo_servico]],Preencher_Orcamento!$B:$D,3,FALSE)*Table1[[#This Row],[Subtotal_insumo]],"")</f>
        <v>0</v>
      </c>
    </row>
    <row r="6707" spans="1:13" x14ac:dyDescent="0.25">
      <c r="A6707" s="6">
        <v>100117</v>
      </c>
      <c r="B6707" s="126">
        <v>14</v>
      </c>
      <c r="C6707" s="133"/>
      <c r="D6707" s="134">
        <v>11070</v>
      </c>
      <c r="E6707" s="7" t="s">
        <v>185</v>
      </c>
      <c r="F6707" s="8" t="s">
        <v>5</v>
      </c>
      <c r="G6707" s="18">
        <f>IFERROR(VLOOKUP(Table1[[#This Row],[Codigo_insumo]],BD_Insumos!$B:$E,4),"")</f>
        <v>4.1189999999999998</v>
      </c>
      <c r="H6707" s="140">
        <v>0.46666999999999997</v>
      </c>
      <c r="I6707" s="9"/>
      <c r="J6707" s="23">
        <f t="shared" si="104"/>
        <v>1.9222137299999997</v>
      </c>
      <c r="K6707" s="22" t="str">
        <f>IF(I6707&lt;&gt;"",SUMIF(Table1[Codigo_servico],A6707,Table1[Subtotal_insumo]),"")</f>
        <v/>
      </c>
      <c r="L6707" s="18">
        <f>IF(Table1[[#This Row],[Ordem_insumos]]&lt;&gt;0,VLOOKUP(Table1[[#This Row],[Codigo_servico]],Preencher_Orcamento!$B:$D,3,FALSE)*Table1[[#This Row],[Qtde_insumo]],"")</f>
        <v>0</v>
      </c>
      <c r="M6707" s="18">
        <f>IF(Table1[[#This Row],[Ordem_insumos]]&lt;&gt;0,VLOOKUP(Table1[[#This Row],[Codigo_servico]],Preencher_Orcamento!$B:$D,3,FALSE)*Table1[[#This Row],[Subtotal_insumo]],"")</f>
        <v>0</v>
      </c>
    </row>
    <row r="6708" spans="1:13" x14ac:dyDescent="0.25">
      <c r="A6708" s="6">
        <v>100117</v>
      </c>
      <c r="B6708" s="126">
        <v>15</v>
      </c>
      <c r="C6708" s="133"/>
      <c r="D6708" s="134">
        <v>2013</v>
      </c>
      <c r="E6708" s="7" t="s">
        <v>2184</v>
      </c>
      <c r="F6708" s="8" t="s">
        <v>2140</v>
      </c>
      <c r="G6708" s="18">
        <f>IFERROR(VLOOKUP(Table1[[#This Row],[Codigo_insumo]],BD_Insumos!$B:$E,4),"")</f>
        <v>15.756939025755017</v>
      </c>
      <c r="H6708" s="140">
        <v>1.27</v>
      </c>
      <c r="I6708" s="9"/>
      <c r="J6708" s="23">
        <f t="shared" si="104"/>
        <v>20.01131256270887</v>
      </c>
      <c r="K6708" s="22" t="str">
        <f>IF(I6708&lt;&gt;"",SUMIF(Table1[Codigo_servico],A6708,Table1[Subtotal_insumo]),"")</f>
        <v/>
      </c>
      <c r="L6708" s="18">
        <f>IF(Table1[[#This Row],[Ordem_insumos]]&lt;&gt;0,VLOOKUP(Table1[[#This Row],[Codigo_servico]],Preencher_Orcamento!$B:$D,3,FALSE)*Table1[[#This Row],[Qtde_insumo]],"")</f>
        <v>0</v>
      </c>
      <c r="M6708" s="18">
        <f>IF(Table1[[#This Row],[Ordem_insumos]]&lt;&gt;0,VLOOKUP(Table1[[#This Row],[Codigo_servico]],Preencher_Orcamento!$B:$D,3,FALSE)*Table1[[#This Row],[Subtotal_insumo]],"")</f>
        <v>0</v>
      </c>
    </row>
    <row r="6709" spans="1:13" x14ac:dyDescent="0.25">
      <c r="A6709" s="6">
        <v>100117</v>
      </c>
      <c r="B6709" s="126">
        <v>16</v>
      </c>
      <c r="C6709" s="133"/>
      <c r="D6709" s="134">
        <v>11066</v>
      </c>
      <c r="E6709" s="7" t="s">
        <v>183</v>
      </c>
      <c r="F6709" s="8" t="s">
        <v>5</v>
      </c>
      <c r="G6709" s="18">
        <f>IFERROR(VLOOKUP(Table1[[#This Row],[Codigo_insumo]],BD_Insumos!$B:$E,4),"")</f>
        <v>1.0965</v>
      </c>
      <c r="H6709" s="140">
        <v>0.34</v>
      </c>
      <c r="I6709" s="9"/>
      <c r="J6709" s="23">
        <f t="shared" si="104"/>
        <v>0.37281000000000003</v>
      </c>
      <c r="K6709" s="22" t="str">
        <f>IF(I6709&lt;&gt;"",SUMIF(Table1[Codigo_servico],A6709,Table1[Subtotal_insumo]),"")</f>
        <v/>
      </c>
      <c r="L6709" s="18">
        <f>IF(Table1[[#This Row],[Ordem_insumos]]&lt;&gt;0,VLOOKUP(Table1[[#This Row],[Codigo_servico]],Preencher_Orcamento!$B:$D,3,FALSE)*Table1[[#This Row],[Qtde_insumo]],"")</f>
        <v>0</v>
      </c>
      <c r="M6709" s="18">
        <f>IF(Table1[[#This Row],[Ordem_insumos]]&lt;&gt;0,VLOOKUP(Table1[[#This Row],[Codigo_servico]],Preencher_Orcamento!$B:$D,3,FALSE)*Table1[[#This Row],[Subtotal_insumo]],"")</f>
        <v>0</v>
      </c>
    </row>
    <row r="6710" spans="1:13" x14ac:dyDescent="0.25">
      <c r="A6710" s="6">
        <v>100117</v>
      </c>
      <c r="B6710" s="126">
        <v>17</v>
      </c>
      <c r="C6710" s="133"/>
      <c r="D6710" s="134">
        <v>10608</v>
      </c>
      <c r="E6710" s="7" t="s">
        <v>118</v>
      </c>
      <c r="F6710" s="8" t="s">
        <v>58</v>
      </c>
      <c r="G6710" s="18">
        <f>IFERROR(VLOOKUP(Table1[[#This Row],[Codigo_insumo]],BD_Insumos!$B:$E,4),"")</f>
        <v>238.17070000000001</v>
      </c>
      <c r="H6710" s="140">
        <v>6.0999999999999999E-2</v>
      </c>
      <c r="I6710" s="9"/>
      <c r="J6710" s="23">
        <f t="shared" si="104"/>
        <v>14.528412700000001</v>
      </c>
      <c r="K6710" s="22" t="str">
        <f>IF(I6710&lt;&gt;"",SUMIF(Table1[Codigo_servico],A6710,Table1[Subtotal_insumo]),"")</f>
        <v/>
      </c>
      <c r="L6710" s="18">
        <f>IF(Table1[[#This Row],[Ordem_insumos]]&lt;&gt;0,VLOOKUP(Table1[[#This Row],[Codigo_servico]],Preencher_Orcamento!$B:$D,3,FALSE)*Table1[[#This Row],[Qtde_insumo]],"")</f>
        <v>0</v>
      </c>
      <c r="M6710" s="18">
        <f>IF(Table1[[#This Row],[Ordem_insumos]]&lt;&gt;0,VLOOKUP(Table1[[#This Row],[Codigo_servico]],Preencher_Orcamento!$B:$D,3,FALSE)*Table1[[#This Row],[Subtotal_insumo]],"")</f>
        <v>0</v>
      </c>
    </row>
    <row r="6711" spans="1:13" x14ac:dyDescent="0.25">
      <c r="A6711" s="3">
        <v>100118</v>
      </c>
      <c r="B6711" s="125">
        <v>0</v>
      </c>
      <c r="C6711" s="131" t="s">
        <v>3785</v>
      </c>
      <c r="D6711" s="132"/>
      <c r="E6711" s="4"/>
      <c r="F6711" s="4"/>
      <c r="G6711" s="17" t="str">
        <f>IFERROR(VLOOKUP(Table1[[#This Row],[Codigo_insumo]],BD_Insumos!$B:$E,4),"")</f>
        <v/>
      </c>
      <c r="H6711" s="139"/>
      <c r="I6711" s="5" t="s">
        <v>457</v>
      </c>
      <c r="J6711" s="20" t="str">
        <f t="shared" si="104"/>
        <v/>
      </c>
      <c r="K6711" s="21">
        <f>IF(I6711&lt;&gt;"",SUMIF(Table1[Codigo_servico],A6711,Table1[Subtotal_insumo]),"")</f>
        <v>586.87703774001841</v>
      </c>
      <c r="L6711" s="17" t="str">
        <f>IF(Table1[[#This Row],[Ordem_insumos]]&lt;&gt;0,VLOOKUP(Table1[[#This Row],[Codigo_servico]],Preencher_Orcamento!$B:$D,3,FALSE)*Table1[[#This Row],[Qtde_insumo]],"")</f>
        <v/>
      </c>
      <c r="M6711" s="17" t="str">
        <f>IF(Table1[[#This Row],[Ordem_insumos]]&lt;&gt;0,VLOOKUP(Table1[[#This Row],[Codigo_servico]],Preencher_Orcamento!$B:$D,3,FALSE)*Table1[[#This Row],[Subtotal_insumo]],"")</f>
        <v/>
      </c>
    </row>
    <row r="6712" spans="1:13" x14ac:dyDescent="0.25">
      <c r="A6712" s="6">
        <v>100118</v>
      </c>
      <c r="B6712" s="126">
        <v>1</v>
      </c>
      <c r="C6712" s="133"/>
      <c r="D6712" s="134">
        <v>11066</v>
      </c>
      <c r="E6712" s="7" t="s">
        <v>183</v>
      </c>
      <c r="F6712" s="8" t="s">
        <v>5</v>
      </c>
      <c r="G6712" s="16">
        <f>IFERROR(VLOOKUP(Table1[[#This Row],[Codigo_insumo]],BD_Insumos!$B:$E,4),"")</f>
        <v>1.0965</v>
      </c>
      <c r="H6712" s="140">
        <v>0.62</v>
      </c>
      <c r="I6712" s="9"/>
      <c r="J6712" s="22">
        <f t="shared" si="104"/>
        <v>0.67983000000000005</v>
      </c>
      <c r="K6712" s="22" t="str">
        <f>IF(I6712&lt;&gt;"",SUMIF(Table1[Codigo_servico],A6712,Table1[Subtotal_insumo]),"")</f>
        <v/>
      </c>
      <c r="L6712" s="16">
        <f>IF(Table1[[#This Row],[Ordem_insumos]]&lt;&gt;0,VLOOKUP(Table1[[#This Row],[Codigo_servico]],Preencher_Orcamento!$B:$D,3,FALSE)*Table1[[#This Row],[Qtde_insumo]],"")</f>
        <v>0</v>
      </c>
      <c r="M6712" s="16">
        <f>IF(Table1[[#This Row],[Ordem_insumos]]&lt;&gt;0,VLOOKUP(Table1[[#This Row],[Codigo_servico]],Preencher_Orcamento!$B:$D,3,FALSE)*Table1[[#This Row],[Subtotal_insumo]],"")</f>
        <v>0</v>
      </c>
    </row>
    <row r="6713" spans="1:13" x14ac:dyDescent="0.25">
      <c r="A6713" s="6">
        <v>100118</v>
      </c>
      <c r="B6713" s="126">
        <v>2</v>
      </c>
      <c r="C6713" s="133"/>
      <c r="D6713" s="134">
        <v>2015</v>
      </c>
      <c r="E6713" s="7" t="s">
        <v>2186</v>
      </c>
      <c r="F6713" s="8" t="s">
        <v>2140</v>
      </c>
      <c r="G6713" s="16">
        <f>IFERROR(VLOOKUP(Table1[[#This Row],[Codigo_insumo]],BD_Insumos!$B:$E,4),"")</f>
        <v>16.259414142106937</v>
      </c>
      <c r="H6713" s="140">
        <v>0.78</v>
      </c>
      <c r="I6713" s="9"/>
      <c r="J6713" s="22">
        <f t="shared" si="104"/>
        <v>12.682343030843411</v>
      </c>
      <c r="K6713" s="22" t="str">
        <f>IF(I6713&lt;&gt;"",SUMIF(Table1[Codigo_servico],A6713,Table1[Subtotal_insumo]),"")</f>
        <v/>
      </c>
      <c r="L6713" s="16">
        <f>IF(Table1[[#This Row],[Ordem_insumos]]&lt;&gt;0,VLOOKUP(Table1[[#This Row],[Codigo_servico]],Preencher_Orcamento!$B:$D,3,FALSE)*Table1[[#This Row],[Qtde_insumo]],"")</f>
        <v>0</v>
      </c>
      <c r="M6713" s="16">
        <f>IF(Table1[[#This Row],[Ordem_insumos]]&lt;&gt;0,VLOOKUP(Table1[[#This Row],[Codigo_servico]],Preencher_Orcamento!$B:$D,3,FALSE)*Table1[[#This Row],[Subtotal_insumo]],"")</f>
        <v>0</v>
      </c>
    </row>
    <row r="6714" spans="1:13" ht="26.25" x14ac:dyDescent="0.25">
      <c r="A6714" s="6">
        <v>100118</v>
      </c>
      <c r="B6714" s="126">
        <v>3</v>
      </c>
      <c r="C6714" s="133"/>
      <c r="D6714" s="134">
        <v>2016</v>
      </c>
      <c r="E6714" s="7" t="s">
        <v>2187</v>
      </c>
      <c r="F6714" s="8" t="s">
        <v>2140</v>
      </c>
      <c r="G6714" s="16">
        <f>IFERROR(VLOOKUP(Table1[[#This Row],[Codigo_insumo]],BD_Insumos!$B:$E,4),"")</f>
        <v>13.188618292508322</v>
      </c>
      <c r="H6714" s="140">
        <v>0.78</v>
      </c>
      <c r="I6714" s="9"/>
      <c r="J6714" s="22">
        <f t="shared" si="104"/>
        <v>10.287122268156491</v>
      </c>
      <c r="K6714" s="22" t="str">
        <f>IF(I6714&lt;&gt;"",SUMIF(Table1[Codigo_servico],A6714,Table1[Subtotal_insumo]),"")</f>
        <v/>
      </c>
      <c r="L6714" s="16">
        <f>IF(Table1[[#This Row],[Ordem_insumos]]&lt;&gt;0,VLOOKUP(Table1[[#This Row],[Codigo_servico]],Preencher_Orcamento!$B:$D,3,FALSE)*Table1[[#This Row],[Qtde_insumo]],"")</f>
        <v>0</v>
      </c>
      <c r="M6714" s="16">
        <f>IF(Table1[[#This Row],[Ordem_insumos]]&lt;&gt;0,VLOOKUP(Table1[[#This Row],[Codigo_servico]],Preencher_Orcamento!$B:$D,3,FALSE)*Table1[[#This Row],[Subtotal_insumo]],"")</f>
        <v>0</v>
      </c>
    </row>
    <row r="6715" spans="1:13" x14ac:dyDescent="0.25">
      <c r="A6715" s="6">
        <v>100118</v>
      </c>
      <c r="B6715" s="126">
        <v>4</v>
      </c>
      <c r="C6715" s="133"/>
      <c r="D6715" s="134">
        <v>2020</v>
      </c>
      <c r="E6715" s="7" t="s">
        <v>2188</v>
      </c>
      <c r="F6715" s="8" t="s">
        <v>2140</v>
      </c>
      <c r="G6715" s="16">
        <f>IFERROR(VLOOKUP(Table1[[#This Row],[Codigo_insumo]],BD_Insumos!$B:$E,4),"")</f>
        <v>15.860837164231068</v>
      </c>
      <c r="H6715" s="140">
        <v>10.77</v>
      </c>
      <c r="I6715" s="9"/>
      <c r="J6715" s="22">
        <f t="shared" si="104"/>
        <v>170.8212162587686</v>
      </c>
      <c r="K6715" s="22" t="str">
        <f>IF(I6715&lt;&gt;"",SUMIF(Table1[Codigo_servico],A6715,Table1[Subtotal_insumo]),"")</f>
        <v/>
      </c>
      <c r="L6715" s="16">
        <f>IF(Table1[[#This Row],[Ordem_insumos]]&lt;&gt;0,VLOOKUP(Table1[[#This Row],[Codigo_servico]],Preencher_Orcamento!$B:$D,3,FALSE)*Table1[[#This Row],[Qtde_insumo]],"")</f>
        <v>0</v>
      </c>
      <c r="M6715" s="16">
        <f>IF(Table1[[#This Row],[Ordem_insumos]]&lt;&gt;0,VLOOKUP(Table1[[#This Row],[Codigo_servico]],Preencher_Orcamento!$B:$D,3,FALSE)*Table1[[#This Row],[Subtotal_insumo]],"")</f>
        <v>0</v>
      </c>
    </row>
    <row r="6716" spans="1:13" x14ac:dyDescent="0.25">
      <c r="A6716" s="6">
        <v>100118</v>
      </c>
      <c r="B6716" s="126">
        <v>5</v>
      </c>
      <c r="C6716" s="133"/>
      <c r="D6716" s="134">
        <v>2099</v>
      </c>
      <c r="E6716" s="7" t="s">
        <v>2205</v>
      </c>
      <c r="F6716" s="8" t="s">
        <v>2140</v>
      </c>
      <c r="G6716" s="16">
        <f>IFERROR(VLOOKUP(Table1[[#This Row],[Codigo_insumo]],BD_Insumos!$B:$E,4),"")</f>
        <v>12.627877718847255</v>
      </c>
      <c r="H6716" s="140">
        <v>11.19</v>
      </c>
      <c r="I6716" s="9"/>
      <c r="J6716" s="22">
        <f t="shared" si="104"/>
        <v>141.30595167390078</v>
      </c>
      <c r="K6716" s="22" t="str">
        <f>IF(I6716&lt;&gt;"",SUMIF(Table1[Codigo_servico],A6716,Table1[Subtotal_insumo]),"")</f>
        <v/>
      </c>
      <c r="L6716" s="16">
        <f>IF(Table1[[#This Row],[Ordem_insumos]]&lt;&gt;0,VLOOKUP(Table1[[#This Row],[Codigo_servico]],Preencher_Orcamento!$B:$D,3,FALSE)*Table1[[#This Row],[Qtde_insumo]],"")</f>
        <v>0</v>
      </c>
      <c r="M6716" s="16">
        <f>IF(Table1[[#This Row],[Ordem_insumos]]&lt;&gt;0,VLOOKUP(Table1[[#This Row],[Codigo_servico]],Preencher_Orcamento!$B:$D,3,FALSE)*Table1[[#This Row],[Subtotal_insumo]],"")</f>
        <v>0</v>
      </c>
    </row>
    <row r="6717" spans="1:13" x14ac:dyDescent="0.25">
      <c r="A6717" s="6">
        <v>100118</v>
      </c>
      <c r="B6717" s="126">
        <v>6</v>
      </c>
      <c r="C6717" s="133"/>
      <c r="D6717" s="134">
        <v>10543</v>
      </c>
      <c r="E6717" s="7" t="s">
        <v>91</v>
      </c>
      <c r="F6717" s="8" t="s">
        <v>58</v>
      </c>
      <c r="G6717" s="16">
        <f>IFERROR(VLOOKUP(Table1[[#This Row],[Codigo_insumo]],BD_Insumos!$B:$E,4),"")</f>
        <v>67.283799999999999</v>
      </c>
      <c r="H6717" s="140">
        <v>0.04</v>
      </c>
      <c r="I6717" s="9"/>
      <c r="J6717" s="22">
        <f t="shared" si="104"/>
        <v>2.6913520000000002</v>
      </c>
      <c r="K6717" s="22" t="str">
        <f>IF(I6717&lt;&gt;"",SUMIF(Table1[Codigo_servico],A6717,Table1[Subtotal_insumo]),"")</f>
        <v/>
      </c>
      <c r="L6717" s="16">
        <f>IF(Table1[[#This Row],[Ordem_insumos]]&lt;&gt;0,VLOOKUP(Table1[[#This Row],[Codigo_servico]],Preencher_Orcamento!$B:$D,3,FALSE)*Table1[[#This Row],[Qtde_insumo]],"")</f>
        <v>0</v>
      </c>
      <c r="M6717" s="16">
        <f>IF(Table1[[#This Row],[Ordem_insumos]]&lt;&gt;0,VLOOKUP(Table1[[#This Row],[Codigo_servico]],Preencher_Orcamento!$B:$D,3,FALSE)*Table1[[#This Row],[Subtotal_insumo]],"")</f>
        <v>0</v>
      </c>
    </row>
    <row r="6718" spans="1:13" x14ac:dyDescent="0.25">
      <c r="A6718" s="6">
        <v>100118</v>
      </c>
      <c r="B6718" s="126">
        <v>7</v>
      </c>
      <c r="C6718" s="133"/>
      <c r="D6718" s="134">
        <v>11046</v>
      </c>
      <c r="E6718" s="7" t="s">
        <v>178</v>
      </c>
      <c r="F6718" s="8" t="s">
        <v>5</v>
      </c>
      <c r="G6718" s="18">
        <f>IFERROR(VLOOKUP(Table1[[#This Row],[Codigo_insumo]],BD_Insumos!$B:$E,4),"")</f>
        <v>2.4108999999999998</v>
      </c>
      <c r="H6718" s="140">
        <v>4.05</v>
      </c>
      <c r="I6718" s="9"/>
      <c r="J6718" s="23">
        <f t="shared" si="104"/>
        <v>9.7641449999999992</v>
      </c>
      <c r="K6718" s="22" t="str">
        <f>IF(I6718&lt;&gt;"",SUMIF(Table1[Codigo_servico],A6718,Table1[Subtotal_insumo]),"")</f>
        <v/>
      </c>
      <c r="L6718" s="18">
        <f>IF(Table1[[#This Row],[Ordem_insumos]]&lt;&gt;0,VLOOKUP(Table1[[#This Row],[Codigo_servico]],Preencher_Orcamento!$B:$D,3,FALSE)*Table1[[#This Row],[Qtde_insumo]],"")</f>
        <v>0</v>
      </c>
      <c r="M6718" s="18">
        <f>IF(Table1[[#This Row],[Ordem_insumos]]&lt;&gt;0,VLOOKUP(Table1[[#This Row],[Codigo_servico]],Preencher_Orcamento!$B:$D,3,FALSE)*Table1[[#This Row],[Subtotal_insumo]],"")</f>
        <v>0</v>
      </c>
    </row>
    <row r="6719" spans="1:13" x14ac:dyDescent="0.25">
      <c r="A6719" s="6">
        <v>100118</v>
      </c>
      <c r="B6719" s="126">
        <v>8</v>
      </c>
      <c r="C6719" s="133"/>
      <c r="D6719" s="134">
        <v>17740</v>
      </c>
      <c r="E6719" s="7" t="s">
        <v>399</v>
      </c>
      <c r="F6719" s="8" t="s">
        <v>197</v>
      </c>
      <c r="G6719" s="18">
        <f>IFERROR(VLOOKUP(Table1[[#This Row],[Codigo_insumo]],BD_Insumos!$B:$E,4),"")</f>
        <v>4.9862000000000002</v>
      </c>
      <c r="H6719" s="140">
        <v>0.16</v>
      </c>
      <c r="I6719" s="9"/>
      <c r="J6719" s="23">
        <f t="shared" si="104"/>
        <v>0.79779200000000006</v>
      </c>
      <c r="K6719" s="22" t="str">
        <f>IF(I6719&lt;&gt;"",SUMIF(Table1[Codigo_servico],A6719,Table1[Subtotal_insumo]),"")</f>
        <v/>
      </c>
      <c r="L6719" s="18">
        <f>IF(Table1[[#This Row],[Ordem_insumos]]&lt;&gt;0,VLOOKUP(Table1[[#This Row],[Codigo_servico]],Preencher_Orcamento!$B:$D,3,FALSE)*Table1[[#This Row],[Qtde_insumo]],"")</f>
        <v>0</v>
      </c>
      <c r="M6719" s="18">
        <f>IF(Table1[[#This Row],[Ordem_insumos]]&lt;&gt;0,VLOOKUP(Table1[[#This Row],[Codigo_servico]],Preencher_Orcamento!$B:$D,3,FALSE)*Table1[[#This Row],[Subtotal_insumo]],"")</f>
        <v>0</v>
      </c>
    </row>
    <row r="6720" spans="1:13" x14ac:dyDescent="0.25">
      <c r="A6720" s="6">
        <v>100118</v>
      </c>
      <c r="B6720" s="126">
        <v>9</v>
      </c>
      <c r="C6720" s="133"/>
      <c r="D6720" s="134">
        <v>11520</v>
      </c>
      <c r="E6720" s="7" t="s">
        <v>213</v>
      </c>
      <c r="F6720" s="8" t="s">
        <v>197</v>
      </c>
      <c r="G6720" s="18">
        <f>IFERROR(VLOOKUP(Table1[[#This Row],[Codigo_insumo]],BD_Insumos!$B:$E,4),"")</f>
        <v>3.1955</v>
      </c>
      <c r="H6720" s="140">
        <v>8.17</v>
      </c>
      <c r="I6720" s="9"/>
      <c r="J6720" s="23">
        <f t="shared" si="104"/>
        <v>26.107234999999999</v>
      </c>
      <c r="K6720" s="22" t="str">
        <f>IF(I6720&lt;&gt;"",SUMIF(Table1[Codigo_servico],A6720,Table1[Subtotal_insumo]),"")</f>
        <v/>
      </c>
      <c r="L6720" s="18">
        <f>IF(Table1[[#This Row],[Ordem_insumos]]&lt;&gt;0,VLOOKUP(Table1[[#This Row],[Codigo_servico]],Preencher_Orcamento!$B:$D,3,FALSE)*Table1[[#This Row],[Qtde_insumo]],"")</f>
        <v>0</v>
      </c>
      <c r="M6720" s="18">
        <f>IF(Table1[[#This Row],[Ordem_insumos]]&lt;&gt;0,VLOOKUP(Table1[[#This Row],[Codigo_servico]],Preencher_Orcamento!$B:$D,3,FALSE)*Table1[[#This Row],[Subtotal_insumo]],"")</f>
        <v>0</v>
      </c>
    </row>
    <row r="6721" spans="1:13" x14ac:dyDescent="0.25">
      <c r="A6721" s="6">
        <v>100118</v>
      </c>
      <c r="B6721" s="126">
        <v>10</v>
      </c>
      <c r="C6721" s="133"/>
      <c r="D6721" s="134">
        <v>12580</v>
      </c>
      <c r="E6721" s="7" t="s">
        <v>246</v>
      </c>
      <c r="F6721" s="8" t="s">
        <v>457</v>
      </c>
      <c r="G6721" s="18">
        <f>IFERROR(VLOOKUP(Table1[[#This Row],[Codigo_insumo]],BD_Insumos!$B:$E,4),"")</f>
        <v>0.25140000000000001</v>
      </c>
      <c r="H6721" s="140">
        <v>199</v>
      </c>
      <c r="I6721" s="9"/>
      <c r="J6721" s="23">
        <f t="shared" si="104"/>
        <v>50.028600000000004</v>
      </c>
      <c r="K6721" s="22" t="str">
        <f>IF(I6721&lt;&gt;"",SUMIF(Table1[Codigo_servico],A6721,Table1[Subtotal_insumo]),"")</f>
        <v/>
      </c>
      <c r="L6721" s="18">
        <f>IF(Table1[[#This Row],[Ordem_insumos]]&lt;&gt;0,VLOOKUP(Table1[[#This Row],[Codigo_servico]],Preencher_Orcamento!$B:$D,3,FALSE)*Table1[[#This Row],[Qtde_insumo]],"")</f>
        <v>0</v>
      </c>
      <c r="M6721" s="18">
        <f>IF(Table1[[#This Row],[Ordem_insumos]]&lt;&gt;0,VLOOKUP(Table1[[#This Row],[Codigo_servico]],Preencher_Orcamento!$B:$D,3,FALSE)*Table1[[#This Row],[Subtotal_insumo]],"")</f>
        <v>0</v>
      </c>
    </row>
    <row r="6722" spans="1:13" ht="26.25" x14ac:dyDescent="0.25">
      <c r="A6722" s="6">
        <v>100118</v>
      </c>
      <c r="B6722" s="126">
        <v>11</v>
      </c>
      <c r="C6722" s="133"/>
      <c r="D6722" s="134">
        <v>10648</v>
      </c>
      <c r="E6722" s="7" t="s">
        <v>158</v>
      </c>
      <c r="F6722" s="8" t="s">
        <v>58</v>
      </c>
      <c r="G6722" s="18">
        <f>IFERROR(VLOOKUP(Table1[[#This Row],[Codigo_insumo]],BD_Insumos!$B:$E,4),"")</f>
        <v>359.69349999999997</v>
      </c>
      <c r="H6722" s="140">
        <v>7.2999999999999995E-2</v>
      </c>
      <c r="I6722" s="9"/>
      <c r="J6722" s="23">
        <f t="shared" ref="J6722:J6785" si="105">IF(I6722="",G6722*H6722,"")</f>
        <v>26.257625499999996</v>
      </c>
      <c r="K6722" s="22" t="str">
        <f>IF(I6722&lt;&gt;"",SUMIF(Table1[Codigo_servico],A6722,Table1[Subtotal_insumo]),"")</f>
        <v/>
      </c>
      <c r="L6722" s="18">
        <f>IF(Table1[[#This Row],[Ordem_insumos]]&lt;&gt;0,VLOOKUP(Table1[[#This Row],[Codigo_servico]],Preencher_Orcamento!$B:$D,3,FALSE)*Table1[[#This Row],[Qtde_insumo]],"")</f>
        <v>0</v>
      </c>
      <c r="M6722" s="18">
        <f>IF(Table1[[#This Row],[Ordem_insumos]]&lt;&gt;0,VLOOKUP(Table1[[#This Row],[Codigo_servico]],Preencher_Orcamento!$B:$D,3,FALSE)*Table1[[#This Row],[Subtotal_insumo]],"")</f>
        <v>0</v>
      </c>
    </row>
    <row r="6723" spans="1:13" x14ac:dyDescent="0.25">
      <c r="A6723" s="6">
        <v>100118</v>
      </c>
      <c r="B6723" s="126">
        <v>12</v>
      </c>
      <c r="C6723" s="133"/>
      <c r="D6723" s="134">
        <v>10608</v>
      </c>
      <c r="E6723" s="7" t="s">
        <v>118</v>
      </c>
      <c r="F6723" s="8" t="s">
        <v>58</v>
      </c>
      <c r="G6723" s="18">
        <f>IFERROR(VLOOKUP(Table1[[#This Row],[Codigo_insumo]],BD_Insumos!$B:$E,4),"")</f>
        <v>238.17070000000001</v>
      </c>
      <c r="H6723" s="140">
        <v>0.152</v>
      </c>
      <c r="I6723" s="9"/>
      <c r="J6723" s="23">
        <f t="shared" si="105"/>
        <v>36.201946400000004</v>
      </c>
      <c r="K6723" s="22" t="str">
        <f>IF(I6723&lt;&gt;"",SUMIF(Table1[Codigo_servico],A6723,Table1[Subtotal_insumo]),"")</f>
        <v/>
      </c>
      <c r="L6723" s="18">
        <f>IF(Table1[[#This Row],[Ordem_insumos]]&lt;&gt;0,VLOOKUP(Table1[[#This Row],[Codigo_servico]],Preencher_Orcamento!$B:$D,3,FALSE)*Table1[[#This Row],[Qtde_insumo]],"")</f>
        <v>0</v>
      </c>
      <c r="M6723" s="18">
        <f>IF(Table1[[#This Row],[Ordem_insumos]]&lt;&gt;0,VLOOKUP(Table1[[#This Row],[Codigo_servico]],Preencher_Orcamento!$B:$D,3,FALSE)*Table1[[#This Row],[Subtotal_insumo]],"")</f>
        <v>0</v>
      </c>
    </row>
    <row r="6724" spans="1:13" x14ac:dyDescent="0.25">
      <c r="A6724" s="6">
        <v>100118</v>
      </c>
      <c r="B6724" s="126">
        <v>13</v>
      </c>
      <c r="C6724" s="133"/>
      <c r="D6724" s="134">
        <v>11021</v>
      </c>
      <c r="E6724" s="7" t="s">
        <v>175</v>
      </c>
      <c r="F6724" s="8" t="s">
        <v>170</v>
      </c>
      <c r="G6724" s="18">
        <f>IFERROR(VLOOKUP(Table1[[#This Row],[Codigo_insumo]],BD_Insumos!$B:$E,4),"")</f>
        <v>12.2156</v>
      </c>
      <c r="H6724" s="140">
        <v>0.45</v>
      </c>
      <c r="I6724" s="9"/>
      <c r="J6724" s="23">
        <f t="shared" si="105"/>
        <v>5.49702</v>
      </c>
      <c r="K6724" s="22" t="str">
        <f>IF(I6724&lt;&gt;"",SUMIF(Table1[Codigo_servico],A6724,Table1[Subtotal_insumo]),"")</f>
        <v/>
      </c>
      <c r="L6724" s="18">
        <f>IF(Table1[[#This Row],[Ordem_insumos]]&lt;&gt;0,VLOOKUP(Table1[[#This Row],[Codigo_servico]],Preencher_Orcamento!$B:$D,3,FALSE)*Table1[[#This Row],[Qtde_insumo]],"")</f>
        <v>0</v>
      </c>
      <c r="M6724" s="18">
        <f>IF(Table1[[#This Row],[Ordem_insumos]]&lt;&gt;0,VLOOKUP(Table1[[#This Row],[Codigo_servico]],Preencher_Orcamento!$B:$D,3,FALSE)*Table1[[#This Row],[Subtotal_insumo]],"")</f>
        <v>0</v>
      </c>
    </row>
    <row r="6725" spans="1:13" x14ac:dyDescent="0.25">
      <c r="A6725" s="6">
        <v>100118</v>
      </c>
      <c r="B6725" s="126">
        <v>14</v>
      </c>
      <c r="C6725" s="133"/>
      <c r="D6725" s="134">
        <v>11070</v>
      </c>
      <c r="E6725" s="7" t="s">
        <v>185</v>
      </c>
      <c r="F6725" s="8" t="s">
        <v>5</v>
      </c>
      <c r="G6725" s="18">
        <f>IFERROR(VLOOKUP(Table1[[#This Row],[Codigo_insumo]],BD_Insumos!$B:$E,4),"")</f>
        <v>4.1189999999999998</v>
      </c>
      <c r="H6725" s="140">
        <v>0.96667000000000003</v>
      </c>
      <c r="I6725" s="9"/>
      <c r="J6725" s="23">
        <f t="shared" si="105"/>
        <v>3.9817137300000001</v>
      </c>
      <c r="K6725" s="22" t="str">
        <f>IF(I6725&lt;&gt;"",SUMIF(Table1[Codigo_servico],A6725,Table1[Subtotal_insumo]),"")</f>
        <v/>
      </c>
      <c r="L6725" s="18">
        <f>IF(Table1[[#This Row],[Ordem_insumos]]&lt;&gt;0,VLOOKUP(Table1[[#This Row],[Codigo_servico]],Preencher_Orcamento!$B:$D,3,FALSE)*Table1[[#This Row],[Qtde_insumo]],"")</f>
        <v>0</v>
      </c>
      <c r="M6725" s="18">
        <f>IF(Table1[[#This Row],[Ordem_insumos]]&lt;&gt;0,VLOOKUP(Table1[[#This Row],[Codigo_servico]],Preencher_Orcamento!$B:$D,3,FALSE)*Table1[[#This Row],[Subtotal_insumo]],"")</f>
        <v>0</v>
      </c>
    </row>
    <row r="6726" spans="1:13" x14ac:dyDescent="0.25">
      <c r="A6726" s="6">
        <v>100118</v>
      </c>
      <c r="B6726" s="126">
        <v>15</v>
      </c>
      <c r="C6726" s="133"/>
      <c r="D6726" s="134">
        <v>2014</v>
      </c>
      <c r="E6726" s="7" t="s">
        <v>2185</v>
      </c>
      <c r="F6726" s="8" t="s">
        <v>2140</v>
      </c>
      <c r="G6726" s="18">
        <f>IFERROR(VLOOKUP(Table1[[#This Row],[Codigo_insumo]],BD_Insumos!$B:$E,4),"")</f>
        <v>13.173665210544026</v>
      </c>
      <c r="H6726" s="140">
        <v>3.04</v>
      </c>
      <c r="I6726" s="9"/>
      <c r="J6726" s="23">
        <f t="shared" si="105"/>
        <v>40.047942240053843</v>
      </c>
      <c r="K6726" s="22" t="str">
        <f>IF(I6726&lt;&gt;"",SUMIF(Table1[Codigo_servico],A6726,Table1[Subtotal_insumo]),"")</f>
        <v/>
      </c>
      <c r="L6726" s="18">
        <f>IF(Table1[[#This Row],[Ordem_insumos]]&lt;&gt;0,VLOOKUP(Table1[[#This Row],[Codigo_servico]],Preencher_Orcamento!$B:$D,3,FALSE)*Table1[[#This Row],[Qtde_insumo]],"")</f>
        <v>0</v>
      </c>
      <c r="M6726" s="18">
        <f>IF(Table1[[#This Row],[Ordem_insumos]]&lt;&gt;0,VLOOKUP(Table1[[#This Row],[Codigo_servico]],Preencher_Orcamento!$B:$D,3,FALSE)*Table1[[#This Row],[Subtotal_insumo]],"")</f>
        <v>0</v>
      </c>
    </row>
    <row r="6727" spans="1:13" x14ac:dyDescent="0.25">
      <c r="A6727" s="6">
        <v>100118</v>
      </c>
      <c r="B6727" s="126">
        <v>16</v>
      </c>
      <c r="C6727" s="133"/>
      <c r="D6727" s="134">
        <v>2013</v>
      </c>
      <c r="E6727" s="7" t="s">
        <v>2184</v>
      </c>
      <c r="F6727" s="8" t="s">
        <v>2140</v>
      </c>
      <c r="G6727" s="18">
        <f>IFERROR(VLOOKUP(Table1[[#This Row],[Codigo_insumo]],BD_Insumos!$B:$E,4),"")</f>
        <v>15.756939025755017</v>
      </c>
      <c r="H6727" s="140">
        <v>3.04</v>
      </c>
      <c r="I6727" s="9"/>
      <c r="J6727" s="23">
        <f t="shared" si="105"/>
        <v>47.901094638295248</v>
      </c>
      <c r="K6727" s="22" t="str">
        <f>IF(I6727&lt;&gt;"",SUMIF(Table1[Codigo_servico],A6727,Table1[Subtotal_insumo]),"")</f>
        <v/>
      </c>
      <c r="L6727" s="18">
        <f>IF(Table1[[#This Row],[Ordem_insumos]]&lt;&gt;0,VLOOKUP(Table1[[#This Row],[Codigo_servico]],Preencher_Orcamento!$B:$D,3,FALSE)*Table1[[#This Row],[Qtde_insumo]],"")</f>
        <v>0</v>
      </c>
      <c r="M6727" s="18">
        <f>IF(Table1[[#This Row],[Ordem_insumos]]&lt;&gt;0,VLOOKUP(Table1[[#This Row],[Codigo_servico]],Preencher_Orcamento!$B:$D,3,FALSE)*Table1[[#This Row],[Subtotal_insumo]],"")</f>
        <v>0</v>
      </c>
    </row>
    <row r="6728" spans="1:13" x14ac:dyDescent="0.25">
      <c r="A6728" s="6">
        <v>100118</v>
      </c>
      <c r="B6728" s="126">
        <v>17</v>
      </c>
      <c r="C6728" s="133"/>
      <c r="D6728" s="134">
        <v>17515</v>
      </c>
      <c r="E6728" s="7" t="s">
        <v>383</v>
      </c>
      <c r="F6728" s="8" t="s">
        <v>197</v>
      </c>
      <c r="G6728" s="18">
        <f>IFERROR(VLOOKUP(Table1[[#This Row],[Codigo_insumo]],BD_Insumos!$B:$E,4),"")</f>
        <v>5.5275999999999996</v>
      </c>
      <c r="H6728" s="140">
        <v>0.33</v>
      </c>
      <c r="I6728" s="9"/>
      <c r="J6728" s="23">
        <f t="shared" si="105"/>
        <v>1.8241080000000001</v>
      </c>
      <c r="K6728" s="22" t="str">
        <f>IF(I6728&lt;&gt;"",SUMIF(Table1[Codigo_servico],A6728,Table1[Subtotal_insumo]),"")</f>
        <v/>
      </c>
      <c r="L6728" s="18">
        <f>IF(Table1[[#This Row],[Ordem_insumos]]&lt;&gt;0,VLOOKUP(Table1[[#This Row],[Codigo_servico]],Preencher_Orcamento!$B:$D,3,FALSE)*Table1[[#This Row],[Qtde_insumo]],"")</f>
        <v>0</v>
      </c>
      <c r="M6728" s="18">
        <f>IF(Table1[[#This Row],[Ordem_insumos]]&lt;&gt;0,VLOOKUP(Table1[[#This Row],[Codigo_servico]],Preencher_Orcamento!$B:$D,3,FALSE)*Table1[[#This Row],[Subtotal_insumo]],"")</f>
        <v>0</v>
      </c>
    </row>
    <row r="6729" spans="1:13" x14ac:dyDescent="0.25">
      <c r="A6729" s="3">
        <v>100119</v>
      </c>
      <c r="B6729" s="125">
        <v>0</v>
      </c>
      <c r="C6729" s="131" t="s">
        <v>3786</v>
      </c>
      <c r="D6729" s="132"/>
      <c r="E6729" s="4"/>
      <c r="F6729" s="4"/>
      <c r="G6729" s="17" t="str">
        <f>IFERROR(VLOOKUP(Table1[[#This Row],[Codigo_insumo]],BD_Insumos!$B:$E,4),"")</f>
        <v/>
      </c>
      <c r="H6729" s="139"/>
      <c r="I6729" s="5" t="s">
        <v>457</v>
      </c>
      <c r="J6729" s="20" t="str">
        <f t="shared" si="105"/>
        <v/>
      </c>
      <c r="K6729" s="21">
        <f>IF(I6729&lt;&gt;"",SUMIF(Table1[Codigo_servico],A6729,Table1[Subtotal_insumo]),"")</f>
        <v>279.87782624355731</v>
      </c>
      <c r="L6729" s="17" t="str">
        <f>IF(Table1[[#This Row],[Ordem_insumos]]&lt;&gt;0,VLOOKUP(Table1[[#This Row],[Codigo_servico]],Preencher_Orcamento!$B:$D,3,FALSE)*Table1[[#This Row],[Qtde_insumo]],"")</f>
        <v/>
      </c>
      <c r="M6729" s="17" t="str">
        <f>IF(Table1[[#This Row],[Ordem_insumos]]&lt;&gt;0,VLOOKUP(Table1[[#This Row],[Codigo_servico]],Preencher_Orcamento!$B:$D,3,FALSE)*Table1[[#This Row],[Subtotal_insumo]],"")</f>
        <v/>
      </c>
    </row>
    <row r="6730" spans="1:13" x14ac:dyDescent="0.25">
      <c r="A6730" s="6">
        <v>100119</v>
      </c>
      <c r="B6730" s="126">
        <v>1</v>
      </c>
      <c r="C6730" s="133"/>
      <c r="D6730" s="134">
        <v>10608</v>
      </c>
      <c r="E6730" s="7" t="s">
        <v>118</v>
      </c>
      <c r="F6730" s="8" t="s">
        <v>58</v>
      </c>
      <c r="G6730" s="16">
        <f>IFERROR(VLOOKUP(Table1[[#This Row],[Codigo_insumo]],BD_Insumos!$B:$E,4),"")</f>
        <v>238.17070000000001</v>
      </c>
      <c r="H6730" s="140">
        <v>6.5000000000000002E-2</v>
      </c>
      <c r="I6730" s="9"/>
      <c r="J6730" s="22">
        <f t="shared" si="105"/>
        <v>15.4810955</v>
      </c>
      <c r="K6730" s="22" t="str">
        <f>IF(I6730&lt;&gt;"",SUMIF(Table1[Codigo_servico],A6730,Table1[Subtotal_insumo]),"")</f>
        <v/>
      </c>
      <c r="L6730" s="16">
        <f>IF(Table1[[#This Row],[Ordem_insumos]]&lt;&gt;0,VLOOKUP(Table1[[#This Row],[Codigo_servico]],Preencher_Orcamento!$B:$D,3,FALSE)*Table1[[#This Row],[Qtde_insumo]],"")</f>
        <v>0</v>
      </c>
      <c r="M6730" s="16">
        <f>IF(Table1[[#This Row],[Ordem_insumos]]&lt;&gt;0,VLOOKUP(Table1[[#This Row],[Codigo_servico]],Preencher_Orcamento!$B:$D,3,FALSE)*Table1[[#This Row],[Subtotal_insumo]],"")</f>
        <v>0</v>
      </c>
    </row>
    <row r="6731" spans="1:13" x14ac:dyDescent="0.25">
      <c r="A6731" s="6">
        <v>100119</v>
      </c>
      <c r="B6731" s="126">
        <v>2</v>
      </c>
      <c r="C6731" s="133"/>
      <c r="D6731" s="134">
        <v>11021</v>
      </c>
      <c r="E6731" s="7" t="s">
        <v>175</v>
      </c>
      <c r="F6731" s="8" t="s">
        <v>170</v>
      </c>
      <c r="G6731" s="16">
        <f>IFERROR(VLOOKUP(Table1[[#This Row],[Codigo_insumo]],BD_Insumos!$B:$E,4),"")</f>
        <v>12.2156</v>
      </c>
      <c r="H6731" s="140">
        <v>0.18</v>
      </c>
      <c r="I6731" s="9"/>
      <c r="J6731" s="22">
        <f t="shared" si="105"/>
        <v>2.1988080000000001</v>
      </c>
      <c r="K6731" s="22" t="str">
        <f>IF(I6731&lt;&gt;"",SUMIF(Table1[Codigo_servico],A6731,Table1[Subtotal_insumo]),"")</f>
        <v/>
      </c>
      <c r="L6731" s="16">
        <f>IF(Table1[[#This Row],[Ordem_insumos]]&lt;&gt;0,VLOOKUP(Table1[[#This Row],[Codigo_servico]],Preencher_Orcamento!$B:$D,3,FALSE)*Table1[[#This Row],[Qtde_insumo]],"")</f>
        <v>0</v>
      </c>
      <c r="M6731" s="16">
        <f>IF(Table1[[#This Row],[Ordem_insumos]]&lt;&gt;0,VLOOKUP(Table1[[#This Row],[Codigo_servico]],Preencher_Orcamento!$B:$D,3,FALSE)*Table1[[#This Row],[Subtotal_insumo]],"")</f>
        <v>0</v>
      </c>
    </row>
    <row r="6732" spans="1:13" x14ac:dyDescent="0.25">
      <c r="A6732" s="6">
        <v>100119</v>
      </c>
      <c r="B6732" s="126">
        <v>3</v>
      </c>
      <c r="C6732" s="133"/>
      <c r="D6732" s="134">
        <v>10543</v>
      </c>
      <c r="E6732" s="7" t="s">
        <v>91</v>
      </c>
      <c r="F6732" s="8" t="s">
        <v>58</v>
      </c>
      <c r="G6732" s="16">
        <f>IFERROR(VLOOKUP(Table1[[#This Row],[Codigo_insumo]],BD_Insumos!$B:$E,4),"")</f>
        <v>67.283799999999999</v>
      </c>
      <c r="H6732" s="140">
        <v>1.2999999999999999E-2</v>
      </c>
      <c r="I6732" s="9"/>
      <c r="J6732" s="22">
        <f t="shared" si="105"/>
        <v>0.87468939999999995</v>
      </c>
      <c r="K6732" s="22" t="str">
        <f>IF(I6732&lt;&gt;"",SUMIF(Table1[Codigo_servico],A6732,Table1[Subtotal_insumo]),"")</f>
        <v/>
      </c>
      <c r="L6732" s="16">
        <f>IF(Table1[[#This Row],[Ordem_insumos]]&lt;&gt;0,VLOOKUP(Table1[[#This Row],[Codigo_servico]],Preencher_Orcamento!$B:$D,3,FALSE)*Table1[[#This Row],[Qtde_insumo]],"")</f>
        <v>0</v>
      </c>
      <c r="M6732" s="16">
        <f>IF(Table1[[#This Row],[Ordem_insumos]]&lt;&gt;0,VLOOKUP(Table1[[#This Row],[Codigo_servico]],Preencher_Orcamento!$B:$D,3,FALSE)*Table1[[#This Row],[Subtotal_insumo]],"")</f>
        <v>0</v>
      </c>
    </row>
    <row r="6733" spans="1:13" x14ac:dyDescent="0.25">
      <c r="A6733" s="6">
        <v>100119</v>
      </c>
      <c r="B6733" s="126">
        <v>4</v>
      </c>
      <c r="C6733" s="133"/>
      <c r="D6733" s="134">
        <v>2099</v>
      </c>
      <c r="E6733" s="7" t="s">
        <v>2205</v>
      </c>
      <c r="F6733" s="8" t="s">
        <v>2140</v>
      </c>
      <c r="G6733" s="16">
        <f>IFERROR(VLOOKUP(Table1[[#This Row],[Codigo_insumo]],BD_Insumos!$B:$E,4),"")</f>
        <v>12.627877718847255</v>
      </c>
      <c r="H6733" s="140">
        <v>5.5</v>
      </c>
      <c r="I6733" s="9"/>
      <c r="J6733" s="22">
        <f t="shared" si="105"/>
        <v>69.453327453659909</v>
      </c>
      <c r="K6733" s="22" t="str">
        <f>IF(I6733&lt;&gt;"",SUMIF(Table1[Codigo_servico],A6733,Table1[Subtotal_insumo]),"")</f>
        <v/>
      </c>
      <c r="L6733" s="16">
        <f>IF(Table1[[#This Row],[Ordem_insumos]]&lt;&gt;0,VLOOKUP(Table1[[#This Row],[Codigo_servico]],Preencher_Orcamento!$B:$D,3,FALSE)*Table1[[#This Row],[Qtde_insumo]],"")</f>
        <v>0</v>
      </c>
      <c r="M6733" s="16">
        <f>IF(Table1[[#This Row],[Ordem_insumos]]&lt;&gt;0,VLOOKUP(Table1[[#This Row],[Codigo_servico]],Preencher_Orcamento!$B:$D,3,FALSE)*Table1[[#This Row],[Subtotal_insumo]],"")</f>
        <v>0</v>
      </c>
    </row>
    <row r="6734" spans="1:13" x14ac:dyDescent="0.25">
      <c r="A6734" s="6">
        <v>100119</v>
      </c>
      <c r="B6734" s="126">
        <v>5</v>
      </c>
      <c r="C6734" s="133"/>
      <c r="D6734" s="134">
        <v>2020</v>
      </c>
      <c r="E6734" s="7" t="s">
        <v>2188</v>
      </c>
      <c r="F6734" s="8" t="s">
        <v>2140</v>
      </c>
      <c r="G6734" s="16">
        <f>IFERROR(VLOOKUP(Table1[[#This Row],[Codigo_insumo]],BD_Insumos!$B:$E,4),"")</f>
        <v>15.860837164231068</v>
      </c>
      <c r="H6734" s="140">
        <v>4.91</v>
      </c>
      <c r="I6734" s="9"/>
      <c r="J6734" s="22">
        <f t="shared" si="105"/>
        <v>77.876710476374541</v>
      </c>
      <c r="K6734" s="22" t="str">
        <f>IF(I6734&lt;&gt;"",SUMIF(Table1[Codigo_servico],A6734,Table1[Subtotal_insumo]),"")</f>
        <v/>
      </c>
      <c r="L6734" s="16">
        <f>IF(Table1[[#This Row],[Ordem_insumos]]&lt;&gt;0,VLOOKUP(Table1[[#This Row],[Codigo_servico]],Preencher_Orcamento!$B:$D,3,FALSE)*Table1[[#This Row],[Qtde_insumo]],"")</f>
        <v>0</v>
      </c>
      <c r="M6734" s="16">
        <f>IF(Table1[[#This Row],[Ordem_insumos]]&lt;&gt;0,VLOOKUP(Table1[[#This Row],[Codigo_servico]],Preencher_Orcamento!$B:$D,3,FALSE)*Table1[[#This Row],[Subtotal_insumo]],"")</f>
        <v>0</v>
      </c>
    </row>
    <row r="6735" spans="1:13" ht="26.25" x14ac:dyDescent="0.25">
      <c r="A6735" s="6">
        <v>100119</v>
      </c>
      <c r="B6735" s="126">
        <v>6</v>
      </c>
      <c r="C6735" s="133"/>
      <c r="D6735" s="134">
        <v>2016</v>
      </c>
      <c r="E6735" s="7" t="s">
        <v>2187</v>
      </c>
      <c r="F6735" s="8" t="s">
        <v>2140</v>
      </c>
      <c r="G6735" s="16">
        <f>IFERROR(VLOOKUP(Table1[[#This Row],[Codigo_insumo]],BD_Insumos!$B:$E,4),"")</f>
        <v>13.188618292508322</v>
      </c>
      <c r="H6735" s="140">
        <v>0.33</v>
      </c>
      <c r="I6735" s="9"/>
      <c r="J6735" s="22">
        <f t="shared" si="105"/>
        <v>4.3522440365277459</v>
      </c>
      <c r="K6735" s="22" t="str">
        <f>IF(I6735&lt;&gt;"",SUMIF(Table1[Codigo_servico],A6735,Table1[Subtotal_insumo]),"")</f>
        <v/>
      </c>
      <c r="L6735" s="16">
        <f>IF(Table1[[#This Row],[Ordem_insumos]]&lt;&gt;0,VLOOKUP(Table1[[#This Row],[Codigo_servico]],Preencher_Orcamento!$B:$D,3,FALSE)*Table1[[#This Row],[Qtde_insumo]],"")</f>
        <v>0</v>
      </c>
      <c r="M6735" s="16">
        <f>IF(Table1[[#This Row],[Ordem_insumos]]&lt;&gt;0,VLOOKUP(Table1[[#This Row],[Codigo_servico]],Preencher_Orcamento!$B:$D,3,FALSE)*Table1[[#This Row],[Subtotal_insumo]],"")</f>
        <v>0</v>
      </c>
    </row>
    <row r="6736" spans="1:13" x14ac:dyDescent="0.25">
      <c r="A6736" s="6">
        <v>100119</v>
      </c>
      <c r="B6736" s="126">
        <v>7</v>
      </c>
      <c r="C6736" s="133"/>
      <c r="D6736" s="134">
        <v>2015</v>
      </c>
      <c r="E6736" s="7" t="s">
        <v>2186</v>
      </c>
      <c r="F6736" s="8" t="s">
        <v>2140</v>
      </c>
      <c r="G6736" s="18">
        <f>IFERROR(VLOOKUP(Table1[[#This Row],[Codigo_insumo]],BD_Insumos!$B:$E,4),"")</f>
        <v>16.259414142106937</v>
      </c>
      <c r="H6736" s="140">
        <v>0.33</v>
      </c>
      <c r="I6736" s="9"/>
      <c r="J6736" s="23">
        <f t="shared" si="105"/>
        <v>5.3656066668952898</v>
      </c>
      <c r="K6736" s="22" t="str">
        <f>IF(I6736&lt;&gt;"",SUMIF(Table1[Codigo_servico],A6736,Table1[Subtotal_insumo]),"")</f>
        <v/>
      </c>
      <c r="L6736" s="18">
        <f>IF(Table1[[#This Row],[Ordem_insumos]]&lt;&gt;0,VLOOKUP(Table1[[#This Row],[Codigo_servico]],Preencher_Orcamento!$B:$D,3,FALSE)*Table1[[#This Row],[Qtde_insumo]],"")</f>
        <v>0</v>
      </c>
      <c r="M6736" s="18">
        <f>IF(Table1[[#This Row],[Ordem_insumos]]&lt;&gt;0,VLOOKUP(Table1[[#This Row],[Codigo_servico]],Preencher_Orcamento!$B:$D,3,FALSE)*Table1[[#This Row],[Subtotal_insumo]],"")</f>
        <v>0</v>
      </c>
    </row>
    <row r="6737" spans="1:13" x14ac:dyDescent="0.25">
      <c r="A6737" s="6">
        <v>100119</v>
      </c>
      <c r="B6737" s="126">
        <v>8</v>
      </c>
      <c r="C6737" s="133"/>
      <c r="D6737" s="134">
        <v>12580</v>
      </c>
      <c r="E6737" s="7" t="s">
        <v>246</v>
      </c>
      <c r="F6737" s="8" t="s">
        <v>457</v>
      </c>
      <c r="G6737" s="18">
        <f>IFERROR(VLOOKUP(Table1[[#This Row],[Codigo_insumo]],BD_Insumos!$B:$E,4),"")</f>
        <v>0.25140000000000001</v>
      </c>
      <c r="H6737" s="140">
        <v>82</v>
      </c>
      <c r="I6737" s="9"/>
      <c r="J6737" s="23">
        <f t="shared" si="105"/>
        <v>20.614800000000002</v>
      </c>
      <c r="K6737" s="22" t="str">
        <f>IF(I6737&lt;&gt;"",SUMIF(Table1[Codigo_servico],A6737,Table1[Subtotal_insumo]),"")</f>
        <v/>
      </c>
      <c r="L6737" s="18">
        <f>IF(Table1[[#This Row],[Ordem_insumos]]&lt;&gt;0,VLOOKUP(Table1[[#This Row],[Codigo_servico]],Preencher_Orcamento!$B:$D,3,FALSE)*Table1[[#This Row],[Qtde_insumo]],"")</f>
        <v>0</v>
      </c>
      <c r="M6737" s="18">
        <f>IF(Table1[[#This Row],[Ordem_insumos]]&lt;&gt;0,VLOOKUP(Table1[[#This Row],[Codigo_servico]],Preencher_Orcamento!$B:$D,3,FALSE)*Table1[[#This Row],[Subtotal_insumo]],"")</f>
        <v>0</v>
      </c>
    </row>
    <row r="6738" spans="1:13" x14ac:dyDescent="0.25">
      <c r="A6738" s="6">
        <v>100119</v>
      </c>
      <c r="B6738" s="126">
        <v>9</v>
      </c>
      <c r="C6738" s="133"/>
      <c r="D6738" s="134">
        <v>11520</v>
      </c>
      <c r="E6738" s="7" t="s">
        <v>213</v>
      </c>
      <c r="F6738" s="8" t="s">
        <v>197</v>
      </c>
      <c r="G6738" s="18">
        <f>IFERROR(VLOOKUP(Table1[[#This Row],[Codigo_insumo]],BD_Insumos!$B:$E,4),"")</f>
        <v>3.1955</v>
      </c>
      <c r="H6738" s="140">
        <v>3.52</v>
      </c>
      <c r="I6738" s="9"/>
      <c r="J6738" s="23">
        <f t="shared" si="105"/>
        <v>11.24816</v>
      </c>
      <c r="K6738" s="22" t="str">
        <f>IF(I6738&lt;&gt;"",SUMIF(Table1[Codigo_servico],A6738,Table1[Subtotal_insumo]),"")</f>
        <v/>
      </c>
      <c r="L6738" s="18">
        <f>IF(Table1[[#This Row],[Ordem_insumos]]&lt;&gt;0,VLOOKUP(Table1[[#This Row],[Codigo_servico]],Preencher_Orcamento!$B:$D,3,FALSE)*Table1[[#This Row],[Qtde_insumo]],"")</f>
        <v>0</v>
      </c>
      <c r="M6738" s="18">
        <f>IF(Table1[[#This Row],[Ordem_insumos]]&lt;&gt;0,VLOOKUP(Table1[[#This Row],[Codigo_servico]],Preencher_Orcamento!$B:$D,3,FALSE)*Table1[[#This Row],[Subtotal_insumo]],"")</f>
        <v>0</v>
      </c>
    </row>
    <row r="6739" spans="1:13" ht="26.25" x14ac:dyDescent="0.25">
      <c r="A6739" s="6">
        <v>100119</v>
      </c>
      <c r="B6739" s="126">
        <v>10</v>
      </c>
      <c r="C6739" s="133"/>
      <c r="D6739" s="134">
        <v>10648</v>
      </c>
      <c r="E6739" s="7" t="s">
        <v>158</v>
      </c>
      <c r="F6739" s="8" t="s">
        <v>58</v>
      </c>
      <c r="G6739" s="18">
        <f>IFERROR(VLOOKUP(Table1[[#This Row],[Codigo_insumo]],BD_Insumos!$B:$E,4),"")</f>
        <v>359.69349999999997</v>
      </c>
      <c r="H6739" s="140">
        <v>6.2E-2</v>
      </c>
      <c r="I6739" s="9"/>
      <c r="J6739" s="23">
        <f t="shared" si="105"/>
        <v>22.300996999999999</v>
      </c>
      <c r="K6739" s="22" t="str">
        <f>IF(I6739&lt;&gt;"",SUMIF(Table1[Codigo_servico],A6739,Table1[Subtotal_insumo]),"")</f>
        <v/>
      </c>
      <c r="L6739" s="18">
        <f>IF(Table1[[#This Row],[Ordem_insumos]]&lt;&gt;0,VLOOKUP(Table1[[#This Row],[Codigo_servico]],Preencher_Orcamento!$B:$D,3,FALSE)*Table1[[#This Row],[Qtde_insumo]],"")</f>
        <v>0</v>
      </c>
      <c r="M6739" s="18">
        <f>IF(Table1[[#This Row],[Ordem_insumos]]&lt;&gt;0,VLOOKUP(Table1[[#This Row],[Codigo_servico]],Preencher_Orcamento!$B:$D,3,FALSE)*Table1[[#This Row],[Subtotal_insumo]],"")</f>
        <v>0</v>
      </c>
    </row>
    <row r="6740" spans="1:13" x14ac:dyDescent="0.25">
      <c r="A6740" s="6">
        <v>100119</v>
      </c>
      <c r="B6740" s="126">
        <v>11</v>
      </c>
      <c r="C6740" s="133"/>
      <c r="D6740" s="134">
        <v>17740</v>
      </c>
      <c r="E6740" s="7" t="s">
        <v>399</v>
      </c>
      <c r="F6740" s="8" t="s">
        <v>197</v>
      </c>
      <c r="G6740" s="18">
        <f>IFERROR(VLOOKUP(Table1[[#This Row],[Codigo_insumo]],BD_Insumos!$B:$E,4),"")</f>
        <v>4.9862000000000002</v>
      </c>
      <c r="H6740" s="140">
        <v>7.0000000000000007E-2</v>
      </c>
      <c r="I6740" s="9"/>
      <c r="J6740" s="23">
        <f t="shared" si="105"/>
        <v>0.34903400000000007</v>
      </c>
      <c r="K6740" s="22" t="str">
        <f>IF(I6740&lt;&gt;"",SUMIF(Table1[Codigo_servico],A6740,Table1[Subtotal_insumo]),"")</f>
        <v/>
      </c>
      <c r="L6740" s="18">
        <f>IF(Table1[[#This Row],[Ordem_insumos]]&lt;&gt;0,VLOOKUP(Table1[[#This Row],[Codigo_servico]],Preencher_Orcamento!$B:$D,3,FALSE)*Table1[[#This Row],[Qtde_insumo]],"")</f>
        <v>0</v>
      </c>
      <c r="M6740" s="18">
        <f>IF(Table1[[#This Row],[Ordem_insumos]]&lt;&gt;0,VLOOKUP(Table1[[#This Row],[Codigo_servico]],Preencher_Orcamento!$B:$D,3,FALSE)*Table1[[#This Row],[Subtotal_insumo]],"")</f>
        <v>0</v>
      </c>
    </row>
    <row r="6741" spans="1:13" ht="26.25" x14ac:dyDescent="0.25">
      <c r="A6741" s="6">
        <v>100119</v>
      </c>
      <c r="B6741" s="126">
        <v>12</v>
      </c>
      <c r="C6741" s="133"/>
      <c r="D6741" s="134">
        <v>10636</v>
      </c>
      <c r="E6741" s="7" t="s">
        <v>146</v>
      </c>
      <c r="F6741" s="8" t="s">
        <v>58</v>
      </c>
      <c r="G6741" s="18">
        <f>IFERROR(VLOOKUP(Table1[[#This Row],[Codigo_insumo]],BD_Insumos!$B:$E,4),"")</f>
        <v>318.20740000000001</v>
      </c>
      <c r="H6741" s="140">
        <v>1.9E-2</v>
      </c>
      <c r="I6741" s="9"/>
      <c r="J6741" s="23">
        <f t="shared" si="105"/>
        <v>6.0459405999999998</v>
      </c>
      <c r="K6741" s="22" t="str">
        <f>IF(I6741&lt;&gt;"",SUMIF(Table1[Codigo_servico],A6741,Table1[Subtotal_insumo]),"")</f>
        <v/>
      </c>
      <c r="L6741" s="18">
        <f>IF(Table1[[#This Row],[Ordem_insumos]]&lt;&gt;0,VLOOKUP(Table1[[#This Row],[Codigo_servico]],Preencher_Orcamento!$B:$D,3,FALSE)*Table1[[#This Row],[Qtde_insumo]],"")</f>
        <v>0</v>
      </c>
      <c r="M6741" s="18">
        <f>IF(Table1[[#This Row],[Ordem_insumos]]&lt;&gt;0,VLOOKUP(Table1[[#This Row],[Codigo_servico]],Preencher_Orcamento!$B:$D,3,FALSE)*Table1[[#This Row],[Subtotal_insumo]],"")</f>
        <v>0</v>
      </c>
    </row>
    <row r="6742" spans="1:13" x14ac:dyDescent="0.25">
      <c r="A6742" s="6">
        <v>100119</v>
      </c>
      <c r="B6742" s="126">
        <v>13</v>
      </c>
      <c r="C6742" s="133"/>
      <c r="D6742" s="134">
        <v>2014</v>
      </c>
      <c r="E6742" s="7" t="s">
        <v>2185</v>
      </c>
      <c r="F6742" s="8" t="s">
        <v>2140</v>
      </c>
      <c r="G6742" s="18">
        <f>IFERROR(VLOOKUP(Table1[[#This Row],[Codigo_insumo]],BD_Insumos!$B:$E,4),"")</f>
        <v>13.173665210544026</v>
      </c>
      <c r="H6742" s="140">
        <v>1.27</v>
      </c>
      <c r="I6742" s="9"/>
      <c r="J6742" s="23">
        <f t="shared" si="105"/>
        <v>16.730554817390914</v>
      </c>
      <c r="K6742" s="22" t="str">
        <f>IF(I6742&lt;&gt;"",SUMIF(Table1[Codigo_servico],A6742,Table1[Subtotal_insumo]),"")</f>
        <v/>
      </c>
      <c r="L6742" s="18">
        <f>IF(Table1[[#This Row],[Ordem_insumos]]&lt;&gt;0,VLOOKUP(Table1[[#This Row],[Codigo_servico]],Preencher_Orcamento!$B:$D,3,FALSE)*Table1[[#This Row],[Qtde_insumo]],"")</f>
        <v>0</v>
      </c>
      <c r="M6742" s="18">
        <f>IF(Table1[[#This Row],[Ordem_insumos]]&lt;&gt;0,VLOOKUP(Table1[[#This Row],[Codigo_servico]],Preencher_Orcamento!$B:$D,3,FALSE)*Table1[[#This Row],[Subtotal_insumo]],"")</f>
        <v>0</v>
      </c>
    </row>
    <row r="6743" spans="1:13" x14ac:dyDescent="0.25">
      <c r="A6743" s="6">
        <v>100119</v>
      </c>
      <c r="B6743" s="126">
        <v>14</v>
      </c>
      <c r="C6743" s="133"/>
      <c r="D6743" s="134">
        <v>11046</v>
      </c>
      <c r="E6743" s="7" t="s">
        <v>178</v>
      </c>
      <c r="F6743" s="8" t="s">
        <v>5</v>
      </c>
      <c r="G6743" s="18">
        <f>IFERROR(VLOOKUP(Table1[[#This Row],[Codigo_insumo]],BD_Insumos!$B:$E,4),"")</f>
        <v>2.4108999999999998</v>
      </c>
      <c r="H6743" s="140">
        <v>1.62</v>
      </c>
      <c r="I6743" s="9"/>
      <c r="J6743" s="23">
        <f t="shared" si="105"/>
        <v>3.9056579999999999</v>
      </c>
      <c r="K6743" s="22" t="str">
        <f>IF(I6743&lt;&gt;"",SUMIF(Table1[Codigo_servico],A6743,Table1[Subtotal_insumo]),"")</f>
        <v/>
      </c>
      <c r="L6743" s="18">
        <f>IF(Table1[[#This Row],[Ordem_insumos]]&lt;&gt;0,VLOOKUP(Table1[[#This Row],[Codigo_servico]],Preencher_Orcamento!$B:$D,3,FALSE)*Table1[[#This Row],[Qtde_insumo]],"")</f>
        <v>0</v>
      </c>
      <c r="M6743" s="18">
        <f>IF(Table1[[#This Row],[Ordem_insumos]]&lt;&gt;0,VLOOKUP(Table1[[#This Row],[Codigo_servico]],Preencher_Orcamento!$B:$D,3,FALSE)*Table1[[#This Row],[Subtotal_insumo]],"")</f>
        <v>0</v>
      </c>
    </row>
    <row r="6744" spans="1:13" x14ac:dyDescent="0.25">
      <c r="A6744" s="6">
        <v>100119</v>
      </c>
      <c r="B6744" s="126">
        <v>15</v>
      </c>
      <c r="C6744" s="133"/>
      <c r="D6744" s="134">
        <v>17515</v>
      </c>
      <c r="E6744" s="7" t="s">
        <v>383</v>
      </c>
      <c r="F6744" s="8" t="s">
        <v>197</v>
      </c>
      <c r="G6744" s="18">
        <f>IFERROR(VLOOKUP(Table1[[#This Row],[Codigo_insumo]],BD_Insumos!$B:$E,4),"")</f>
        <v>5.5275999999999996</v>
      </c>
      <c r="H6744" s="140">
        <v>0.14000000000000001</v>
      </c>
      <c r="I6744" s="9"/>
      <c r="J6744" s="23">
        <f t="shared" si="105"/>
        <v>0.773864</v>
      </c>
      <c r="K6744" s="22" t="str">
        <f>IF(I6744&lt;&gt;"",SUMIF(Table1[Codigo_servico],A6744,Table1[Subtotal_insumo]),"")</f>
        <v/>
      </c>
      <c r="L6744" s="18">
        <f>IF(Table1[[#This Row],[Ordem_insumos]]&lt;&gt;0,VLOOKUP(Table1[[#This Row],[Codigo_servico]],Preencher_Orcamento!$B:$D,3,FALSE)*Table1[[#This Row],[Qtde_insumo]],"")</f>
        <v>0</v>
      </c>
      <c r="M6744" s="18">
        <f>IF(Table1[[#This Row],[Ordem_insumos]]&lt;&gt;0,VLOOKUP(Table1[[#This Row],[Codigo_servico]],Preencher_Orcamento!$B:$D,3,FALSE)*Table1[[#This Row],[Subtotal_insumo]],"")</f>
        <v>0</v>
      </c>
    </row>
    <row r="6745" spans="1:13" x14ac:dyDescent="0.25">
      <c r="A6745" s="6">
        <v>100119</v>
      </c>
      <c r="B6745" s="126">
        <v>16</v>
      </c>
      <c r="C6745" s="133"/>
      <c r="D6745" s="134">
        <v>2013</v>
      </c>
      <c r="E6745" s="7" t="s">
        <v>2184</v>
      </c>
      <c r="F6745" s="8" t="s">
        <v>2140</v>
      </c>
      <c r="G6745" s="18">
        <f>IFERROR(VLOOKUP(Table1[[#This Row],[Codigo_insumo]],BD_Insumos!$B:$E,4),"")</f>
        <v>15.756939025755017</v>
      </c>
      <c r="H6745" s="140">
        <v>1.27</v>
      </c>
      <c r="I6745" s="9"/>
      <c r="J6745" s="23">
        <f t="shared" si="105"/>
        <v>20.01131256270887</v>
      </c>
      <c r="K6745" s="22" t="str">
        <f>IF(I6745&lt;&gt;"",SUMIF(Table1[Codigo_servico],A6745,Table1[Subtotal_insumo]),"")</f>
        <v/>
      </c>
      <c r="L6745" s="18">
        <f>IF(Table1[[#This Row],[Ordem_insumos]]&lt;&gt;0,VLOOKUP(Table1[[#This Row],[Codigo_servico]],Preencher_Orcamento!$B:$D,3,FALSE)*Table1[[#This Row],[Qtde_insumo]],"")</f>
        <v>0</v>
      </c>
      <c r="M6745" s="18">
        <f>IF(Table1[[#This Row],[Ordem_insumos]]&lt;&gt;0,VLOOKUP(Table1[[#This Row],[Codigo_servico]],Preencher_Orcamento!$B:$D,3,FALSE)*Table1[[#This Row],[Subtotal_insumo]],"")</f>
        <v>0</v>
      </c>
    </row>
    <row r="6746" spans="1:13" x14ac:dyDescent="0.25">
      <c r="A6746" s="6">
        <v>100119</v>
      </c>
      <c r="B6746" s="126">
        <v>17</v>
      </c>
      <c r="C6746" s="133"/>
      <c r="D6746" s="134">
        <v>11066</v>
      </c>
      <c r="E6746" s="7" t="s">
        <v>183</v>
      </c>
      <c r="F6746" s="8" t="s">
        <v>5</v>
      </c>
      <c r="G6746" s="18">
        <f>IFERROR(VLOOKUP(Table1[[#This Row],[Codigo_insumo]],BD_Insumos!$B:$E,4),"")</f>
        <v>1.0965</v>
      </c>
      <c r="H6746" s="140">
        <v>0.34</v>
      </c>
      <c r="I6746" s="9"/>
      <c r="J6746" s="23">
        <f t="shared" si="105"/>
        <v>0.37281000000000003</v>
      </c>
      <c r="K6746" s="22" t="str">
        <f>IF(I6746&lt;&gt;"",SUMIF(Table1[Codigo_servico],A6746,Table1[Subtotal_insumo]),"")</f>
        <v/>
      </c>
      <c r="L6746" s="18">
        <f>IF(Table1[[#This Row],[Ordem_insumos]]&lt;&gt;0,VLOOKUP(Table1[[#This Row],[Codigo_servico]],Preencher_Orcamento!$B:$D,3,FALSE)*Table1[[#This Row],[Qtde_insumo]],"")</f>
        <v>0</v>
      </c>
      <c r="M6746" s="18">
        <f>IF(Table1[[#This Row],[Ordem_insumos]]&lt;&gt;0,VLOOKUP(Table1[[#This Row],[Codigo_servico]],Preencher_Orcamento!$B:$D,3,FALSE)*Table1[[#This Row],[Subtotal_insumo]],"")</f>
        <v>0</v>
      </c>
    </row>
    <row r="6747" spans="1:13" x14ac:dyDescent="0.25">
      <c r="A6747" s="6">
        <v>100119</v>
      </c>
      <c r="B6747" s="126">
        <v>18</v>
      </c>
      <c r="C6747" s="133"/>
      <c r="D6747" s="134">
        <v>11070</v>
      </c>
      <c r="E6747" s="7" t="s">
        <v>185</v>
      </c>
      <c r="F6747" s="8" t="s">
        <v>5</v>
      </c>
      <c r="G6747" s="18">
        <f>IFERROR(VLOOKUP(Table1[[#This Row],[Codigo_insumo]],BD_Insumos!$B:$E,4),"")</f>
        <v>4.1189999999999998</v>
      </c>
      <c r="H6747" s="140">
        <v>0.46666999999999997</v>
      </c>
      <c r="I6747" s="9"/>
      <c r="J6747" s="23">
        <f t="shared" si="105"/>
        <v>1.9222137299999997</v>
      </c>
      <c r="K6747" s="22" t="str">
        <f>IF(I6747&lt;&gt;"",SUMIF(Table1[Codigo_servico],A6747,Table1[Subtotal_insumo]),"")</f>
        <v/>
      </c>
      <c r="L6747" s="18">
        <f>IF(Table1[[#This Row],[Ordem_insumos]]&lt;&gt;0,VLOOKUP(Table1[[#This Row],[Codigo_servico]],Preencher_Orcamento!$B:$D,3,FALSE)*Table1[[#This Row],[Qtde_insumo]],"")</f>
        <v>0</v>
      </c>
      <c r="M6747" s="18">
        <f>IF(Table1[[#This Row],[Ordem_insumos]]&lt;&gt;0,VLOOKUP(Table1[[#This Row],[Codigo_servico]],Preencher_Orcamento!$B:$D,3,FALSE)*Table1[[#This Row],[Subtotal_insumo]],"")</f>
        <v>0</v>
      </c>
    </row>
    <row r="6748" spans="1:13" x14ac:dyDescent="0.25">
      <c r="A6748" s="3">
        <v>100120</v>
      </c>
      <c r="B6748" s="125">
        <v>0</v>
      </c>
      <c r="C6748" s="131" t="s">
        <v>3787</v>
      </c>
      <c r="D6748" s="132"/>
      <c r="E6748" s="4"/>
      <c r="F6748" s="4"/>
      <c r="G6748" s="17" t="str">
        <f>IFERROR(VLOOKUP(Table1[[#This Row],[Codigo_insumo]],BD_Insumos!$B:$E,4),"")</f>
        <v/>
      </c>
      <c r="H6748" s="139"/>
      <c r="I6748" s="5" t="s">
        <v>457</v>
      </c>
      <c r="J6748" s="20" t="str">
        <f t="shared" si="105"/>
        <v/>
      </c>
      <c r="K6748" s="21">
        <f>IF(I6748&lt;&gt;"",SUMIF(Table1[Codigo_servico],A6748,Table1[Subtotal_insumo]),"")</f>
        <v>680.27002689560641</v>
      </c>
      <c r="L6748" s="17" t="str">
        <f>IF(Table1[[#This Row],[Ordem_insumos]]&lt;&gt;0,VLOOKUP(Table1[[#This Row],[Codigo_servico]],Preencher_Orcamento!$B:$D,3,FALSE)*Table1[[#This Row],[Qtde_insumo]],"")</f>
        <v/>
      </c>
      <c r="M6748" s="17" t="str">
        <f>IF(Table1[[#This Row],[Ordem_insumos]]&lt;&gt;0,VLOOKUP(Table1[[#This Row],[Codigo_servico]],Preencher_Orcamento!$B:$D,3,FALSE)*Table1[[#This Row],[Subtotal_insumo]],"")</f>
        <v/>
      </c>
    </row>
    <row r="6749" spans="1:13" x14ac:dyDescent="0.25">
      <c r="A6749" s="6">
        <v>100120</v>
      </c>
      <c r="B6749" s="126">
        <v>1</v>
      </c>
      <c r="C6749" s="133"/>
      <c r="D6749" s="134">
        <v>11520</v>
      </c>
      <c r="E6749" s="7" t="s">
        <v>213</v>
      </c>
      <c r="F6749" s="8" t="s">
        <v>197</v>
      </c>
      <c r="G6749" s="16">
        <f>IFERROR(VLOOKUP(Table1[[#This Row],[Codigo_insumo]],BD_Insumos!$B:$E,4),"")</f>
        <v>3.1955</v>
      </c>
      <c r="H6749" s="140">
        <v>8.5</v>
      </c>
      <c r="I6749" s="9"/>
      <c r="J6749" s="22">
        <f t="shared" si="105"/>
        <v>27.161750000000001</v>
      </c>
      <c r="K6749" s="22" t="str">
        <f>IF(I6749&lt;&gt;"",SUMIF(Table1[Codigo_servico],A6749,Table1[Subtotal_insumo]),"")</f>
        <v/>
      </c>
      <c r="L6749" s="16">
        <f>IF(Table1[[#This Row],[Ordem_insumos]]&lt;&gt;0,VLOOKUP(Table1[[#This Row],[Codigo_servico]],Preencher_Orcamento!$B:$D,3,FALSE)*Table1[[#This Row],[Qtde_insumo]],"")</f>
        <v>0</v>
      </c>
      <c r="M6749" s="16">
        <f>IF(Table1[[#This Row],[Ordem_insumos]]&lt;&gt;0,VLOOKUP(Table1[[#This Row],[Codigo_servico]],Preencher_Orcamento!$B:$D,3,FALSE)*Table1[[#This Row],[Subtotal_insumo]],"")</f>
        <v>0</v>
      </c>
    </row>
    <row r="6750" spans="1:13" x14ac:dyDescent="0.25">
      <c r="A6750" s="6">
        <v>100120</v>
      </c>
      <c r="B6750" s="126">
        <v>2</v>
      </c>
      <c r="C6750" s="133"/>
      <c r="D6750" s="134">
        <v>11046</v>
      </c>
      <c r="E6750" s="7" t="s">
        <v>178</v>
      </c>
      <c r="F6750" s="8" t="s">
        <v>5</v>
      </c>
      <c r="G6750" s="16">
        <f>IFERROR(VLOOKUP(Table1[[#This Row],[Codigo_insumo]],BD_Insumos!$B:$E,4),"")</f>
        <v>2.4108999999999998</v>
      </c>
      <c r="H6750" s="140">
        <v>4.05</v>
      </c>
      <c r="I6750" s="9"/>
      <c r="J6750" s="22">
        <f t="shared" si="105"/>
        <v>9.7641449999999992</v>
      </c>
      <c r="K6750" s="22" t="str">
        <f>IF(I6750&lt;&gt;"",SUMIF(Table1[Codigo_servico],A6750,Table1[Subtotal_insumo]),"")</f>
        <v/>
      </c>
      <c r="L6750" s="16">
        <f>IF(Table1[[#This Row],[Ordem_insumos]]&lt;&gt;0,VLOOKUP(Table1[[#This Row],[Codigo_servico]],Preencher_Orcamento!$B:$D,3,FALSE)*Table1[[#This Row],[Qtde_insumo]],"")</f>
        <v>0</v>
      </c>
      <c r="M6750" s="16">
        <f>IF(Table1[[#This Row],[Ordem_insumos]]&lt;&gt;0,VLOOKUP(Table1[[#This Row],[Codigo_servico]],Preencher_Orcamento!$B:$D,3,FALSE)*Table1[[#This Row],[Subtotal_insumo]],"")</f>
        <v>0</v>
      </c>
    </row>
    <row r="6751" spans="1:13" x14ac:dyDescent="0.25">
      <c r="A6751" s="6">
        <v>100120</v>
      </c>
      <c r="B6751" s="126">
        <v>3</v>
      </c>
      <c r="C6751" s="133"/>
      <c r="D6751" s="134">
        <v>11021</v>
      </c>
      <c r="E6751" s="7" t="s">
        <v>175</v>
      </c>
      <c r="F6751" s="8" t="s">
        <v>170</v>
      </c>
      <c r="G6751" s="16">
        <f>IFERROR(VLOOKUP(Table1[[#This Row],[Codigo_insumo]],BD_Insumos!$B:$E,4),"")</f>
        <v>12.2156</v>
      </c>
      <c r="H6751" s="140">
        <v>0.44</v>
      </c>
      <c r="I6751" s="9"/>
      <c r="J6751" s="22">
        <f t="shared" si="105"/>
        <v>5.3748640000000005</v>
      </c>
      <c r="K6751" s="22" t="str">
        <f>IF(I6751&lt;&gt;"",SUMIF(Table1[Codigo_servico],A6751,Table1[Subtotal_insumo]),"")</f>
        <v/>
      </c>
      <c r="L6751" s="16">
        <f>IF(Table1[[#This Row],[Ordem_insumos]]&lt;&gt;0,VLOOKUP(Table1[[#This Row],[Codigo_servico]],Preencher_Orcamento!$B:$D,3,FALSE)*Table1[[#This Row],[Qtde_insumo]],"")</f>
        <v>0</v>
      </c>
      <c r="M6751" s="16">
        <f>IF(Table1[[#This Row],[Ordem_insumos]]&lt;&gt;0,VLOOKUP(Table1[[#This Row],[Codigo_servico]],Preencher_Orcamento!$B:$D,3,FALSE)*Table1[[#This Row],[Subtotal_insumo]],"")</f>
        <v>0</v>
      </c>
    </row>
    <row r="6752" spans="1:13" x14ac:dyDescent="0.25">
      <c r="A6752" s="6">
        <v>100120</v>
      </c>
      <c r="B6752" s="126">
        <v>4</v>
      </c>
      <c r="C6752" s="133"/>
      <c r="D6752" s="134">
        <v>10543</v>
      </c>
      <c r="E6752" s="7" t="s">
        <v>91</v>
      </c>
      <c r="F6752" s="8" t="s">
        <v>58</v>
      </c>
      <c r="G6752" s="16">
        <f>IFERROR(VLOOKUP(Table1[[#This Row],[Codigo_insumo]],BD_Insumos!$B:$E,4),"")</f>
        <v>67.283799999999999</v>
      </c>
      <c r="H6752" s="140">
        <v>0.04</v>
      </c>
      <c r="I6752" s="9"/>
      <c r="J6752" s="22">
        <f t="shared" si="105"/>
        <v>2.6913520000000002</v>
      </c>
      <c r="K6752" s="22" t="str">
        <f>IF(I6752&lt;&gt;"",SUMIF(Table1[Codigo_servico],A6752,Table1[Subtotal_insumo]),"")</f>
        <v/>
      </c>
      <c r="L6752" s="16">
        <f>IF(Table1[[#This Row],[Ordem_insumos]]&lt;&gt;0,VLOOKUP(Table1[[#This Row],[Codigo_servico]],Preencher_Orcamento!$B:$D,3,FALSE)*Table1[[#This Row],[Qtde_insumo]],"")</f>
        <v>0</v>
      </c>
      <c r="M6752" s="16">
        <f>IF(Table1[[#This Row],[Ordem_insumos]]&lt;&gt;0,VLOOKUP(Table1[[#This Row],[Codigo_servico]],Preencher_Orcamento!$B:$D,3,FALSE)*Table1[[#This Row],[Subtotal_insumo]],"")</f>
        <v>0</v>
      </c>
    </row>
    <row r="6753" spans="1:13" x14ac:dyDescent="0.25">
      <c r="A6753" s="6">
        <v>100120</v>
      </c>
      <c r="B6753" s="126">
        <v>5</v>
      </c>
      <c r="C6753" s="133"/>
      <c r="D6753" s="134">
        <v>2099</v>
      </c>
      <c r="E6753" s="7" t="s">
        <v>2205</v>
      </c>
      <c r="F6753" s="8" t="s">
        <v>2140</v>
      </c>
      <c r="G6753" s="16">
        <f>IFERROR(VLOOKUP(Table1[[#This Row],[Codigo_insumo]],BD_Insumos!$B:$E,4),"")</f>
        <v>12.627877718847255</v>
      </c>
      <c r="H6753" s="140">
        <v>14</v>
      </c>
      <c r="I6753" s="9"/>
      <c r="J6753" s="22">
        <f t="shared" si="105"/>
        <v>176.79028806386157</v>
      </c>
      <c r="K6753" s="22" t="str">
        <f>IF(I6753&lt;&gt;"",SUMIF(Table1[Codigo_servico],A6753,Table1[Subtotal_insumo]),"")</f>
        <v/>
      </c>
      <c r="L6753" s="16">
        <f>IF(Table1[[#This Row],[Ordem_insumos]]&lt;&gt;0,VLOOKUP(Table1[[#This Row],[Codigo_servico]],Preencher_Orcamento!$B:$D,3,FALSE)*Table1[[#This Row],[Qtde_insumo]],"")</f>
        <v>0</v>
      </c>
      <c r="M6753" s="16">
        <f>IF(Table1[[#This Row],[Ordem_insumos]]&lt;&gt;0,VLOOKUP(Table1[[#This Row],[Codigo_servico]],Preencher_Orcamento!$B:$D,3,FALSE)*Table1[[#This Row],[Subtotal_insumo]],"")</f>
        <v>0</v>
      </c>
    </row>
    <row r="6754" spans="1:13" x14ac:dyDescent="0.25">
      <c r="A6754" s="6">
        <v>100120</v>
      </c>
      <c r="B6754" s="126">
        <v>6</v>
      </c>
      <c r="C6754" s="133"/>
      <c r="D6754" s="134">
        <v>2013</v>
      </c>
      <c r="E6754" s="7" t="s">
        <v>2184</v>
      </c>
      <c r="F6754" s="8" t="s">
        <v>2140</v>
      </c>
      <c r="G6754" s="16">
        <f>IFERROR(VLOOKUP(Table1[[#This Row],[Codigo_insumo]],BD_Insumos!$B:$E,4),"")</f>
        <v>15.756939025755017</v>
      </c>
      <c r="H6754" s="140">
        <v>3.04</v>
      </c>
      <c r="I6754" s="9"/>
      <c r="J6754" s="22">
        <f t="shared" si="105"/>
        <v>47.901094638295248</v>
      </c>
      <c r="K6754" s="22" t="str">
        <f>IF(I6754&lt;&gt;"",SUMIF(Table1[Codigo_servico],A6754,Table1[Subtotal_insumo]),"")</f>
        <v/>
      </c>
      <c r="L6754" s="16">
        <f>IF(Table1[[#This Row],[Ordem_insumos]]&lt;&gt;0,VLOOKUP(Table1[[#This Row],[Codigo_servico]],Preencher_Orcamento!$B:$D,3,FALSE)*Table1[[#This Row],[Qtde_insumo]],"")</f>
        <v>0</v>
      </c>
      <c r="M6754" s="16">
        <f>IF(Table1[[#This Row],[Ordem_insumos]]&lt;&gt;0,VLOOKUP(Table1[[#This Row],[Codigo_servico]],Preencher_Orcamento!$B:$D,3,FALSE)*Table1[[#This Row],[Subtotal_insumo]],"")</f>
        <v>0</v>
      </c>
    </row>
    <row r="6755" spans="1:13" x14ac:dyDescent="0.25">
      <c r="A6755" s="6">
        <v>100120</v>
      </c>
      <c r="B6755" s="126">
        <v>7</v>
      </c>
      <c r="C6755" s="133"/>
      <c r="D6755" s="134">
        <v>12580</v>
      </c>
      <c r="E6755" s="7" t="s">
        <v>246</v>
      </c>
      <c r="F6755" s="8" t="s">
        <v>457</v>
      </c>
      <c r="G6755" s="18">
        <f>IFERROR(VLOOKUP(Table1[[#This Row],[Codigo_insumo]],BD_Insumos!$B:$E,4),"")</f>
        <v>0.25140000000000001</v>
      </c>
      <c r="H6755" s="140">
        <v>199</v>
      </c>
      <c r="I6755" s="9"/>
      <c r="J6755" s="23">
        <f t="shared" si="105"/>
        <v>50.028600000000004</v>
      </c>
      <c r="K6755" s="22" t="str">
        <f>IF(I6755&lt;&gt;"",SUMIF(Table1[Codigo_servico],A6755,Table1[Subtotal_insumo]),"")</f>
        <v/>
      </c>
      <c r="L6755" s="18">
        <f>IF(Table1[[#This Row],[Ordem_insumos]]&lt;&gt;0,VLOOKUP(Table1[[#This Row],[Codigo_servico]],Preencher_Orcamento!$B:$D,3,FALSE)*Table1[[#This Row],[Qtde_insumo]],"")</f>
        <v>0</v>
      </c>
      <c r="M6755" s="18">
        <f>IF(Table1[[#This Row],[Ordem_insumos]]&lt;&gt;0,VLOOKUP(Table1[[#This Row],[Codigo_servico]],Preencher_Orcamento!$B:$D,3,FALSE)*Table1[[#This Row],[Subtotal_insumo]],"")</f>
        <v>0</v>
      </c>
    </row>
    <row r="6756" spans="1:13" ht="26.25" x14ac:dyDescent="0.25">
      <c r="A6756" s="6">
        <v>100120</v>
      </c>
      <c r="B6756" s="126">
        <v>8</v>
      </c>
      <c r="C6756" s="133"/>
      <c r="D6756" s="134">
        <v>2016</v>
      </c>
      <c r="E6756" s="7" t="s">
        <v>2187</v>
      </c>
      <c r="F6756" s="8" t="s">
        <v>2140</v>
      </c>
      <c r="G6756" s="18">
        <f>IFERROR(VLOOKUP(Table1[[#This Row],[Codigo_insumo]],BD_Insumos!$B:$E,4),"")</f>
        <v>13.188618292508322</v>
      </c>
      <c r="H6756" s="140">
        <v>0.81</v>
      </c>
      <c r="I6756" s="9"/>
      <c r="J6756" s="23">
        <f t="shared" si="105"/>
        <v>10.682780816931741</v>
      </c>
      <c r="K6756" s="22" t="str">
        <f>IF(I6756&lt;&gt;"",SUMIF(Table1[Codigo_servico],A6756,Table1[Subtotal_insumo]),"")</f>
        <v/>
      </c>
      <c r="L6756" s="18">
        <f>IF(Table1[[#This Row],[Ordem_insumos]]&lt;&gt;0,VLOOKUP(Table1[[#This Row],[Codigo_servico]],Preencher_Orcamento!$B:$D,3,FALSE)*Table1[[#This Row],[Qtde_insumo]],"")</f>
        <v>0</v>
      </c>
      <c r="M6756" s="18">
        <f>IF(Table1[[#This Row],[Ordem_insumos]]&lt;&gt;0,VLOOKUP(Table1[[#This Row],[Codigo_servico]],Preencher_Orcamento!$B:$D,3,FALSE)*Table1[[#This Row],[Subtotal_insumo]],"")</f>
        <v>0</v>
      </c>
    </row>
    <row r="6757" spans="1:13" x14ac:dyDescent="0.25">
      <c r="A6757" s="6">
        <v>100120</v>
      </c>
      <c r="B6757" s="126">
        <v>9</v>
      </c>
      <c r="C6757" s="133"/>
      <c r="D6757" s="134">
        <v>2020</v>
      </c>
      <c r="E6757" s="7" t="s">
        <v>2188</v>
      </c>
      <c r="F6757" s="8" t="s">
        <v>2140</v>
      </c>
      <c r="G6757" s="18">
        <f>IFERROR(VLOOKUP(Table1[[#This Row],[Codigo_insumo]],BD_Insumos!$B:$E,4),"")</f>
        <v>15.860837164231068</v>
      </c>
      <c r="H6757" s="140">
        <v>11.76</v>
      </c>
      <c r="I6757" s="9"/>
      <c r="J6757" s="23">
        <f t="shared" si="105"/>
        <v>186.52344505135736</v>
      </c>
      <c r="K6757" s="22" t="str">
        <f>IF(I6757&lt;&gt;"",SUMIF(Table1[Codigo_servico],A6757,Table1[Subtotal_insumo]),"")</f>
        <v/>
      </c>
      <c r="L6757" s="18">
        <f>IF(Table1[[#This Row],[Ordem_insumos]]&lt;&gt;0,VLOOKUP(Table1[[#This Row],[Codigo_servico]],Preencher_Orcamento!$B:$D,3,FALSE)*Table1[[#This Row],[Qtde_insumo]],"")</f>
        <v>0</v>
      </c>
      <c r="M6757" s="18">
        <f>IF(Table1[[#This Row],[Ordem_insumos]]&lt;&gt;0,VLOOKUP(Table1[[#This Row],[Codigo_servico]],Preencher_Orcamento!$B:$D,3,FALSE)*Table1[[#This Row],[Subtotal_insumo]],"")</f>
        <v>0</v>
      </c>
    </row>
    <row r="6758" spans="1:13" ht="26.25" x14ac:dyDescent="0.25">
      <c r="A6758" s="6">
        <v>100120</v>
      </c>
      <c r="B6758" s="126">
        <v>10</v>
      </c>
      <c r="C6758" s="133"/>
      <c r="D6758" s="134">
        <v>10636</v>
      </c>
      <c r="E6758" s="7" t="s">
        <v>146</v>
      </c>
      <c r="F6758" s="8" t="s">
        <v>58</v>
      </c>
      <c r="G6758" s="18">
        <f>IFERROR(VLOOKUP(Table1[[#This Row],[Codigo_insumo]],BD_Insumos!$B:$E,4),"")</f>
        <v>318.20740000000001</v>
      </c>
      <c r="H6758" s="140">
        <v>2.5000000000000001E-2</v>
      </c>
      <c r="I6758" s="9"/>
      <c r="J6758" s="23">
        <f t="shared" si="105"/>
        <v>7.9551850000000002</v>
      </c>
      <c r="K6758" s="22" t="str">
        <f>IF(I6758&lt;&gt;"",SUMIF(Table1[Codigo_servico],A6758,Table1[Subtotal_insumo]),"")</f>
        <v/>
      </c>
      <c r="L6758" s="18">
        <f>IF(Table1[[#This Row],[Ordem_insumos]]&lt;&gt;0,VLOOKUP(Table1[[#This Row],[Codigo_servico]],Preencher_Orcamento!$B:$D,3,FALSE)*Table1[[#This Row],[Qtde_insumo]],"")</f>
        <v>0</v>
      </c>
      <c r="M6758" s="18">
        <f>IF(Table1[[#This Row],[Ordem_insumos]]&lt;&gt;0,VLOOKUP(Table1[[#This Row],[Codigo_servico]],Preencher_Orcamento!$B:$D,3,FALSE)*Table1[[#This Row],[Subtotal_insumo]],"")</f>
        <v>0</v>
      </c>
    </row>
    <row r="6759" spans="1:13" x14ac:dyDescent="0.25">
      <c r="A6759" s="6">
        <v>100120</v>
      </c>
      <c r="B6759" s="126">
        <v>11</v>
      </c>
      <c r="C6759" s="133"/>
      <c r="D6759" s="134">
        <v>10608</v>
      </c>
      <c r="E6759" s="7" t="s">
        <v>118</v>
      </c>
      <c r="F6759" s="8" t="s">
        <v>58</v>
      </c>
      <c r="G6759" s="18">
        <f>IFERROR(VLOOKUP(Table1[[#This Row],[Codigo_insumo]],BD_Insumos!$B:$E,4),"")</f>
        <v>238.17070000000001</v>
      </c>
      <c r="H6759" s="140">
        <v>0.187</v>
      </c>
      <c r="I6759" s="9"/>
      <c r="J6759" s="23">
        <f t="shared" si="105"/>
        <v>44.537920900000003</v>
      </c>
      <c r="K6759" s="22" t="str">
        <f>IF(I6759&lt;&gt;"",SUMIF(Table1[Codigo_servico],A6759,Table1[Subtotal_insumo]),"")</f>
        <v/>
      </c>
      <c r="L6759" s="18">
        <f>IF(Table1[[#This Row],[Ordem_insumos]]&lt;&gt;0,VLOOKUP(Table1[[#This Row],[Codigo_servico]],Preencher_Orcamento!$B:$D,3,FALSE)*Table1[[#This Row],[Qtde_insumo]],"")</f>
        <v>0</v>
      </c>
      <c r="M6759" s="18">
        <f>IF(Table1[[#This Row],[Ordem_insumos]]&lt;&gt;0,VLOOKUP(Table1[[#This Row],[Codigo_servico]],Preencher_Orcamento!$B:$D,3,FALSE)*Table1[[#This Row],[Subtotal_insumo]],"")</f>
        <v>0</v>
      </c>
    </row>
    <row r="6760" spans="1:13" ht="26.25" x14ac:dyDescent="0.25">
      <c r="A6760" s="6">
        <v>100120</v>
      </c>
      <c r="B6760" s="126">
        <v>12</v>
      </c>
      <c r="C6760" s="133"/>
      <c r="D6760" s="134">
        <v>10648</v>
      </c>
      <c r="E6760" s="7" t="s">
        <v>158</v>
      </c>
      <c r="F6760" s="8" t="s">
        <v>58</v>
      </c>
      <c r="G6760" s="18">
        <f>IFERROR(VLOOKUP(Table1[[#This Row],[Codigo_insumo]],BD_Insumos!$B:$E,4),"")</f>
        <v>359.69349999999997</v>
      </c>
      <c r="H6760" s="140">
        <v>0.14000000000000001</v>
      </c>
      <c r="I6760" s="9"/>
      <c r="J6760" s="23">
        <f t="shared" si="105"/>
        <v>50.357089999999999</v>
      </c>
      <c r="K6760" s="22" t="str">
        <f>IF(I6760&lt;&gt;"",SUMIF(Table1[Codigo_servico],A6760,Table1[Subtotal_insumo]),"")</f>
        <v/>
      </c>
      <c r="L6760" s="18">
        <f>IF(Table1[[#This Row],[Ordem_insumos]]&lt;&gt;0,VLOOKUP(Table1[[#This Row],[Codigo_servico]],Preencher_Orcamento!$B:$D,3,FALSE)*Table1[[#This Row],[Qtde_insumo]],"")</f>
        <v>0</v>
      </c>
      <c r="M6760" s="18">
        <f>IF(Table1[[#This Row],[Ordem_insumos]]&lt;&gt;0,VLOOKUP(Table1[[#This Row],[Codigo_servico]],Preencher_Orcamento!$B:$D,3,FALSE)*Table1[[#This Row],[Subtotal_insumo]],"")</f>
        <v>0</v>
      </c>
    </row>
    <row r="6761" spans="1:13" x14ac:dyDescent="0.25">
      <c r="A6761" s="6">
        <v>100120</v>
      </c>
      <c r="B6761" s="126">
        <v>13</v>
      </c>
      <c r="C6761" s="133"/>
      <c r="D6761" s="134">
        <v>2015</v>
      </c>
      <c r="E6761" s="7" t="s">
        <v>2186</v>
      </c>
      <c r="F6761" s="8" t="s">
        <v>2140</v>
      </c>
      <c r="G6761" s="18">
        <f>IFERROR(VLOOKUP(Table1[[#This Row],[Codigo_insumo]],BD_Insumos!$B:$E,4),"")</f>
        <v>16.259414142106937</v>
      </c>
      <c r="H6761" s="140">
        <v>0.81</v>
      </c>
      <c r="I6761" s="9"/>
      <c r="J6761" s="23">
        <f t="shared" si="105"/>
        <v>13.17012545510662</v>
      </c>
      <c r="K6761" s="22" t="str">
        <f>IF(I6761&lt;&gt;"",SUMIF(Table1[Codigo_servico],A6761,Table1[Subtotal_insumo]),"")</f>
        <v/>
      </c>
      <c r="L6761" s="18">
        <f>IF(Table1[[#This Row],[Ordem_insumos]]&lt;&gt;0,VLOOKUP(Table1[[#This Row],[Codigo_servico]],Preencher_Orcamento!$B:$D,3,FALSE)*Table1[[#This Row],[Qtde_insumo]],"")</f>
        <v>0</v>
      </c>
      <c r="M6761" s="18">
        <f>IF(Table1[[#This Row],[Ordem_insumos]]&lt;&gt;0,VLOOKUP(Table1[[#This Row],[Codigo_servico]],Preencher_Orcamento!$B:$D,3,FALSE)*Table1[[#This Row],[Subtotal_insumo]],"")</f>
        <v>0</v>
      </c>
    </row>
    <row r="6762" spans="1:13" x14ac:dyDescent="0.25">
      <c r="A6762" s="6">
        <v>100120</v>
      </c>
      <c r="B6762" s="126">
        <v>14</v>
      </c>
      <c r="C6762" s="133"/>
      <c r="D6762" s="134">
        <v>17740</v>
      </c>
      <c r="E6762" s="7" t="s">
        <v>399</v>
      </c>
      <c r="F6762" s="8" t="s">
        <v>197</v>
      </c>
      <c r="G6762" s="18">
        <f>IFERROR(VLOOKUP(Table1[[#This Row],[Codigo_insumo]],BD_Insumos!$B:$E,4),"")</f>
        <v>4.9862000000000002</v>
      </c>
      <c r="H6762" s="140">
        <v>0.16</v>
      </c>
      <c r="I6762" s="9"/>
      <c r="J6762" s="23">
        <f t="shared" si="105"/>
        <v>0.79779200000000006</v>
      </c>
      <c r="K6762" s="22" t="str">
        <f>IF(I6762&lt;&gt;"",SUMIF(Table1[Codigo_servico],A6762,Table1[Subtotal_insumo]),"")</f>
        <v/>
      </c>
      <c r="L6762" s="18">
        <f>IF(Table1[[#This Row],[Ordem_insumos]]&lt;&gt;0,VLOOKUP(Table1[[#This Row],[Codigo_servico]],Preencher_Orcamento!$B:$D,3,FALSE)*Table1[[#This Row],[Qtde_insumo]],"")</f>
        <v>0</v>
      </c>
      <c r="M6762" s="18">
        <f>IF(Table1[[#This Row],[Ordem_insumos]]&lt;&gt;0,VLOOKUP(Table1[[#This Row],[Codigo_servico]],Preencher_Orcamento!$B:$D,3,FALSE)*Table1[[#This Row],[Subtotal_insumo]],"")</f>
        <v>0</v>
      </c>
    </row>
    <row r="6763" spans="1:13" x14ac:dyDescent="0.25">
      <c r="A6763" s="6">
        <v>100120</v>
      </c>
      <c r="B6763" s="126">
        <v>15</v>
      </c>
      <c r="C6763" s="133"/>
      <c r="D6763" s="134">
        <v>11070</v>
      </c>
      <c r="E6763" s="7" t="s">
        <v>185</v>
      </c>
      <c r="F6763" s="8" t="s">
        <v>5</v>
      </c>
      <c r="G6763" s="18">
        <f>IFERROR(VLOOKUP(Table1[[#This Row],[Codigo_insumo]],BD_Insumos!$B:$E,4),"")</f>
        <v>4.1189999999999998</v>
      </c>
      <c r="H6763" s="140">
        <v>0.96667000000000003</v>
      </c>
      <c r="I6763" s="9"/>
      <c r="J6763" s="23">
        <f t="shared" si="105"/>
        <v>3.9817137300000001</v>
      </c>
      <c r="K6763" s="22" t="str">
        <f>IF(I6763&lt;&gt;"",SUMIF(Table1[Codigo_servico],A6763,Table1[Subtotal_insumo]),"")</f>
        <v/>
      </c>
      <c r="L6763" s="18">
        <f>IF(Table1[[#This Row],[Ordem_insumos]]&lt;&gt;0,VLOOKUP(Table1[[#This Row],[Codigo_servico]],Preencher_Orcamento!$B:$D,3,FALSE)*Table1[[#This Row],[Qtde_insumo]],"")</f>
        <v>0</v>
      </c>
      <c r="M6763" s="18">
        <f>IF(Table1[[#This Row],[Ordem_insumos]]&lt;&gt;0,VLOOKUP(Table1[[#This Row],[Codigo_servico]],Preencher_Orcamento!$B:$D,3,FALSE)*Table1[[#This Row],[Subtotal_insumo]],"")</f>
        <v>0</v>
      </c>
    </row>
    <row r="6764" spans="1:13" x14ac:dyDescent="0.25">
      <c r="A6764" s="6">
        <v>100120</v>
      </c>
      <c r="B6764" s="126">
        <v>16</v>
      </c>
      <c r="C6764" s="133"/>
      <c r="D6764" s="134">
        <v>11066</v>
      </c>
      <c r="E6764" s="7" t="s">
        <v>183</v>
      </c>
      <c r="F6764" s="8" t="s">
        <v>5</v>
      </c>
      <c r="G6764" s="18">
        <f>IFERROR(VLOOKUP(Table1[[#This Row],[Codigo_insumo]],BD_Insumos!$B:$E,4),"")</f>
        <v>1.0965</v>
      </c>
      <c r="H6764" s="140">
        <v>0.62</v>
      </c>
      <c r="I6764" s="9"/>
      <c r="J6764" s="23">
        <f t="shared" si="105"/>
        <v>0.67983000000000005</v>
      </c>
      <c r="K6764" s="22" t="str">
        <f>IF(I6764&lt;&gt;"",SUMIF(Table1[Codigo_servico],A6764,Table1[Subtotal_insumo]),"")</f>
        <v/>
      </c>
      <c r="L6764" s="18">
        <f>IF(Table1[[#This Row],[Ordem_insumos]]&lt;&gt;0,VLOOKUP(Table1[[#This Row],[Codigo_servico]],Preencher_Orcamento!$B:$D,3,FALSE)*Table1[[#This Row],[Qtde_insumo]],"")</f>
        <v>0</v>
      </c>
      <c r="M6764" s="18">
        <f>IF(Table1[[#This Row],[Ordem_insumos]]&lt;&gt;0,VLOOKUP(Table1[[#This Row],[Codigo_servico]],Preencher_Orcamento!$B:$D,3,FALSE)*Table1[[#This Row],[Subtotal_insumo]],"")</f>
        <v>0</v>
      </c>
    </row>
    <row r="6765" spans="1:13" x14ac:dyDescent="0.25">
      <c r="A6765" s="6">
        <v>100120</v>
      </c>
      <c r="B6765" s="126">
        <v>17</v>
      </c>
      <c r="C6765" s="133"/>
      <c r="D6765" s="134">
        <v>2014</v>
      </c>
      <c r="E6765" s="7" t="s">
        <v>2185</v>
      </c>
      <c r="F6765" s="8" t="s">
        <v>2140</v>
      </c>
      <c r="G6765" s="18">
        <f>IFERROR(VLOOKUP(Table1[[#This Row],[Codigo_insumo]],BD_Insumos!$B:$E,4),"")</f>
        <v>13.173665210544026</v>
      </c>
      <c r="H6765" s="140">
        <v>3.04</v>
      </c>
      <c r="I6765" s="9"/>
      <c r="J6765" s="23">
        <f t="shared" si="105"/>
        <v>40.047942240053843</v>
      </c>
      <c r="K6765" s="22" t="str">
        <f>IF(I6765&lt;&gt;"",SUMIF(Table1[Codigo_servico],A6765,Table1[Subtotal_insumo]),"")</f>
        <v/>
      </c>
      <c r="L6765" s="18">
        <f>IF(Table1[[#This Row],[Ordem_insumos]]&lt;&gt;0,VLOOKUP(Table1[[#This Row],[Codigo_servico]],Preencher_Orcamento!$B:$D,3,FALSE)*Table1[[#This Row],[Qtde_insumo]],"")</f>
        <v>0</v>
      </c>
      <c r="M6765" s="18">
        <f>IF(Table1[[#This Row],[Ordem_insumos]]&lt;&gt;0,VLOOKUP(Table1[[#This Row],[Codigo_servico]],Preencher_Orcamento!$B:$D,3,FALSE)*Table1[[#This Row],[Subtotal_insumo]],"")</f>
        <v>0</v>
      </c>
    </row>
    <row r="6766" spans="1:13" x14ac:dyDescent="0.25">
      <c r="A6766" s="6">
        <v>100120</v>
      </c>
      <c r="B6766" s="126">
        <v>18</v>
      </c>
      <c r="C6766" s="133"/>
      <c r="D6766" s="134">
        <v>17515</v>
      </c>
      <c r="E6766" s="7" t="s">
        <v>383</v>
      </c>
      <c r="F6766" s="8" t="s">
        <v>197</v>
      </c>
      <c r="G6766" s="18">
        <f>IFERROR(VLOOKUP(Table1[[#This Row],[Codigo_insumo]],BD_Insumos!$B:$E,4),"")</f>
        <v>5.5275999999999996</v>
      </c>
      <c r="H6766" s="140">
        <v>0.33</v>
      </c>
      <c r="I6766" s="9"/>
      <c r="J6766" s="23">
        <f t="shared" si="105"/>
        <v>1.8241080000000001</v>
      </c>
      <c r="K6766" s="22" t="str">
        <f>IF(I6766&lt;&gt;"",SUMIF(Table1[Codigo_servico],A6766,Table1[Subtotal_insumo]),"")</f>
        <v/>
      </c>
      <c r="L6766" s="18">
        <f>IF(Table1[[#This Row],[Ordem_insumos]]&lt;&gt;0,VLOOKUP(Table1[[#This Row],[Codigo_servico]],Preencher_Orcamento!$B:$D,3,FALSE)*Table1[[#This Row],[Qtde_insumo]],"")</f>
        <v>0</v>
      </c>
      <c r="M6766" s="18">
        <f>IF(Table1[[#This Row],[Ordem_insumos]]&lt;&gt;0,VLOOKUP(Table1[[#This Row],[Codigo_servico]],Preencher_Orcamento!$B:$D,3,FALSE)*Table1[[#This Row],[Subtotal_insumo]],"")</f>
        <v>0</v>
      </c>
    </row>
    <row r="6767" spans="1:13" x14ac:dyDescent="0.25">
      <c r="A6767" s="3">
        <v>100121</v>
      </c>
      <c r="B6767" s="125">
        <v>0</v>
      </c>
      <c r="C6767" s="131" t="s">
        <v>3788</v>
      </c>
      <c r="D6767" s="132"/>
      <c r="E6767" s="4"/>
      <c r="F6767" s="4"/>
      <c r="G6767" s="17" t="str">
        <f>IFERROR(VLOOKUP(Table1[[#This Row],[Codigo_insumo]],BD_Insumos!$B:$E,4),"")</f>
        <v/>
      </c>
      <c r="H6767" s="139"/>
      <c r="I6767" s="5" t="s">
        <v>5</v>
      </c>
      <c r="J6767" s="20" t="str">
        <f t="shared" si="105"/>
        <v/>
      </c>
      <c r="K6767" s="21">
        <f>IF(I6767&lt;&gt;"",SUMIF(Table1[Codigo_servico],A6767,Table1[Subtotal_insumo]),"")</f>
        <v>39.688310261879764</v>
      </c>
      <c r="L6767" s="17" t="str">
        <f>IF(Table1[[#This Row],[Ordem_insumos]]&lt;&gt;0,VLOOKUP(Table1[[#This Row],[Codigo_servico]],Preencher_Orcamento!$B:$D,3,FALSE)*Table1[[#This Row],[Qtde_insumo]],"")</f>
        <v/>
      </c>
      <c r="M6767" s="17" t="str">
        <f>IF(Table1[[#This Row],[Ordem_insumos]]&lt;&gt;0,VLOOKUP(Table1[[#This Row],[Codigo_servico]],Preencher_Orcamento!$B:$D,3,FALSE)*Table1[[#This Row],[Subtotal_insumo]],"")</f>
        <v/>
      </c>
    </row>
    <row r="6768" spans="1:13" x14ac:dyDescent="0.25">
      <c r="A6768" s="6">
        <v>100121</v>
      </c>
      <c r="B6768" s="126">
        <v>1</v>
      </c>
      <c r="C6768" s="133"/>
      <c r="D6768" s="134">
        <v>2036</v>
      </c>
      <c r="E6768" s="7" t="s">
        <v>2191</v>
      </c>
      <c r="F6768" s="8" t="s">
        <v>2140</v>
      </c>
      <c r="G6768" s="16">
        <f>IFERROR(VLOOKUP(Table1[[#This Row],[Codigo_insumo]],BD_Insumos!$B:$E,4),"")</f>
        <v>12.90425192342871</v>
      </c>
      <c r="H6768" s="140">
        <v>0.8</v>
      </c>
      <c r="I6768" s="9"/>
      <c r="J6768" s="22">
        <f t="shared" si="105"/>
        <v>10.323401538742969</v>
      </c>
      <c r="K6768" s="22" t="str">
        <f>IF(I6768&lt;&gt;"",SUMIF(Table1[Codigo_servico],A6768,Table1[Subtotal_insumo]),"")</f>
        <v/>
      </c>
      <c r="L6768" s="16">
        <f>IF(Table1[[#This Row],[Ordem_insumos]]&lt;&gt;0,VLOOKUP(Table1[[#This Row],[Codigo_servico]],Preencher_Orcamento!$B:$D,3,FALSE)*Table1[[#This Row],[Qtde_insumo]],"")</f>
        <v>0</v>
      </c>
      <c r="M6768" s="16">
        <f>IF(Table1[[#This Row],[Ordem_insumos]]&lt;&gt;0,VLOOKUP(Table1[[#This Row],[Codigo_servico]],Preencher_Orcamento!$B:$D,3,FALSE)*Table1[[#This Row],[Subtotal_insumo]],"")</f>
        <v>0</v>
      </c>
    </row>
    <row r="6769" spans="1:13" x14ac:dyDescent="0.25">
      <c r="A6769" s="6">
        <v>100121</v>
      </c>
      <c r="B6769" s="126">
        <v>2</v>
      </c>
      <c r="C6769" s="133"/>
      <c r="D6769" s="134">
        <v>79640</v>
      </c>
      <c r="E6769" s="7" t="s">
        <v>2022</v>
      </c>
      <c r="F6769" s="8" t="s">
        <v>5</v>
      </c>
      <c r="G6769" s="16">
        <f>IFERROR(VLOOKUP(Table1[[#This Row],[Codigo_insumo]],BD_Insumos!$B:$E,4),"")</f>
        <v>0.14910000000000001</v>
      </c>
      <c r="H6769" s="140">
        <v>0.56000000000000005</v>
      </c>
      <c r="I6769" s="9"/>
      <c r="J6769" s="22">
        <f t="shared" si="105"/>
        <v>8.3496000000000015E-2</v>
      </c>
      <c r="K6769" s="22" t="str">
        <f>IF(I6769&lt;&gt;"",SUMIF(Table1[Codigo_servico],A6769,Table1[Subtotal_insumo]),"")</f>
        <v/>
      </c>
      <c r="L6769" s="16">
        <f>IF(Table1[[#This Row],[Ordem_insumos]]&lt;&gt;0,VLOOKUP(Table1[[#This Row],[Codigo_servico]],Preencher_Orcamento!$B:$D,3,FALSE)*Table1[[#This Row],[Qtde_insumo]],"")</f>
        <v>0</v>
      </c>
      <c r="M6769" s="16">
        <f>IF(Table1[[#This Row],[Ordem_insumos]]&lt;&gt;0,VLOOKUP(Table1[[#This Row],[Codigo_servico]],Preencher_Orcamento!$B:$D,3,FALSE)*Table1[[#This Row],[Subtotal_insumo]],"")</f>
        <v>0</v>
      </c>
    </row>
    <row r="6770" spans="1:13" x14ac:dyDescent="0.25">
      <c r="A6770" s="6">
        <v>100121</v>
      </c>
      <c r="B6770" s="126">
        <v>3</v>
      </c>
      <c r="C6770" s="133"/>
      <c r="D6770" s="134">
        <v>2035</v>
      </c>
      <c r="E6770" s="7" t="s">
        <v>2190</v>
      </c>
      <c r="F6770" s="8" t="s">
        <v>2140</v>
      </c>
      <c r="G6770" s="18">
        <f>IFERROR(VLOOKUP(Table1[[#This Row],[Codigo_insumo]],BD_Insumos!$B:$E,4),"")</f>
        <v>17.275965903920998</v>
      </c>
      <c r="H6770" s="140">
        <v>0.8</v>
      </c>
      <c r="I6770" s="9"/>
      <c r="J6770" s="23">
        <f t="shared" si="105"/>
        <v>13.820772723136798</v>
      </c>
      <c r="K6770" s="22" t="str">
        <f>IF(I6770&lt;&gt;"",SUMIF(Table1[Codigo_servico],A6770,Table1[Subtotal_insumo]),"")</f>
        <v/>
      </c>
      <c r="L6770" s="18">
        <f>IF(Table1[[#This Row],[Ordem_insumos]]&lt;&gt;0,VLOOKUP(Table1[[#This Row],[Codigo_servico]],Preencher_Orcamento!$B:$D,3,FALSE)*Table1[[#This Row],[Qtde_insumo]],"")</f>
        <v>0</v>
      </c>
      <c r="M6770" s="18">
        <f>IF(Table1[[#This Row],[Ordem_insumos]]&lt;&gt;0,VLOOKUP(Table1[[#This Row],[Codigo_servico]],Preencher_Orcamento!$B:$D,3,FALSE)*Table1[[#This Row],[Subtotal_insumo]],"")</f>
        <v>0</v>
      </c>
    </row>
    <row r="6771" spans="1:13" ht="39" x14ac:dyDescent="0.25">
      <c r="A6771" s="6">
        <v>100121</v>
      </c>
      <c r="B6771" s="126">
        <v>4</v>
      </c>
      <c r="C6771" s="133"/>
      <c r="D6771" s="134">
        <v>70822</v>
      </c>
      <c r="E6771" s="7" t="s">
        <v>1716</v>
      </c>
      <c r="F6771" s="8" t="s">
        <v>5</v>
      </c>
      <c r="G6771" s="18">
        <f>IFERROR(VLOOKUP(Table1[[#This Row],[Codigo_insumo]],BD_Insumos!$B:$E,4),"")</f>
        <v>9.6629000000000005</v>
      </c>
      <c r="H6771" s="140">
        <v>1.6</v>
      </c>
      <c r="I6771" s="9"/>
      <c r="J6771" s="23">
        <f t="shared" si="105"/>
        <v>15.460640000000001</v>
      </c>
      <c r="K6771" s="22" t="str">
        <f>IF(I6771&lt;&gt;"",SUMIF(Table1[Codigo_servico],A6771,Table1[Subtotal_insumo]),"")</f>
        <v/>
      </c>
      <c r="L6771" s="18">
        <f>IF(Table1[[#This Row],[Ordem_insumos]]&lt;&gt;0,VLOOKUP(Table1[[#This Row],[Codigo_servico]],Preencher_Orcamento!$B:$D,3,FALSE)*Table1[[#This Row],[Qtde_insumo]],"")</f>
        <v>0</v>
      </c>
      <c r="M6771" s="18">
        <f>IF(Table1[[#This Row],[Ordem_insumos]]&lt;&gt;0,VLOOKUP(Table1[[#This Row],[Codigo_servico]],Preencher_Orcamento!$B:$D,3,FALSE)*Table1[[#This Row],[Subtotal_insumo]],"")</f>
        <v>0</v>
      </c>
    </row>
    <row r="6772" spans="1:13" x14ac:dyDescent="0.25">
      <c r="A6772" s="3">
        <v>100122</v>
      </c>
      <c r="B6772" s="125">
        <v>0</v>
      </c>
      <c r="C6772" s="131" t="s">
        <v>3789</v>
      </c>
      <c r="D6772" s="132"/>
      <c r="E6772" s="4"/>
      <c r="F6772" s="4"/>
      <c r="G6772" s="17" t="str">
        <f>IFERROR(VLOOKUP(Table1[[#This Row],[Codigo_insumo]],BD_Insumos!$B:$E,4),"")</f>
        <v/>
      </c>
      <c r="H6772" s="139"/>
      <c r="I6772" s="5" t="s">
        <v>5</v>
      </c>
      <c r="J6772" s="20" t="str">
        <f t="shared" si="105"/>
        <v/>
      </c>
      <c r="K6772" s="21">
        <f>IF(I6772&lt;&gt;"",SUMIF(Table1[Codigo_servico],A6772,Table1[Subtotal_insumo]),"")</f>
        <v>54.252791610084678</v>
      </c>
      <c r="L6772" s="17" t="str">
        <f>IF(Table1[[#This Row],[Ordem_insumos]]&lt;&gt;0,VLOOKUP(Table1[[#This Row],[Codigo_servico]],Preencher_Orcamento!$B:$D,3,FALSE)*Table1[[#This Row],[Qtde_insumo]],"")</f>
        <v/>
      </c>
      <c r="M6772" s="17" t="str">
        <f>IF(Table1[[#This Row],[Ordem_insumos]]&lt;&gt;0,VLOOKUP(Table1[[#This Row],[Codigo_servico]],Preencher_Orcamento!$B:$D,3,FALSE)*Table1[[#This Row],[Subtotal_insumo]],"")</f>
        <v/>
      </c>
    </row>
    <row r="6773" spans="1:13" x14ac:dyDescent="0.25">
      <c r="A6773" s="6">
        <v>100122</v>
      </c>
      <c r="B6773" s="126">
        <v>1</v>
      </c>
      <c r="C6773" s="133"/>
      <c r="D6773" s="134">
        <v>2036</v>
      </c>
      <c r="E6773" s="7" t="s">
        <v>2191</v>
      </c>
      <c r="F6773" s="8" t="s">
        <v>2140</v>
      </c>
      <c r="G6773" s="16">
        <f>IFERROR(VLOOKUP(Table1[[#This Row],[Codigo_insumo]],BD_Insumos!$B:$E,4),"")</f>
        <v>12.90425192342871</v>
      </c>
      <c r="H6773" s="140">
        <v>1.1000000000000001</v>
      </c>
      <c r="I6773" s="9"/>
      <c r="J6773" s="22">
        <f t="shared" si="105"/>
        <v>14.194677115771581</v>
      </c>
      <c r="K6773" s="22" t="str">
        <f>IF(I6773&lt;&gt;"",SUMIF(Table1[Codigo_servico],A6773,Table1[Subtotal_insumo]),"")</f>
        <v/>
      </c>
      <c r="L6773" s="16">
        <f>IF(Table1[[#This Row],[Ordem_insumos]]&lt;&gt;0,VLOOKUP(Table1[[#This Row],[Codigo_servico]],Preencher_Orcamento!$B:$D,3,FALSE)*Table1[[#This Row],[Qtde_insumo]],"")</f>
        <v>0</v>
      </c>
      <c r="M6773" s="16">
        <f>IF(Table1[[#This Row],[Ordem_insumos]]&lt;&gt;0,VLOOKUP(Table1[[#This Row],[Codigo_servico]],Preencher_Orcamento!$B:$D,3,FALSE)*Table1[[#This Row],[Subtotal_insumo]],"")</f>
        <v>0</v>
      </c>
    </row>
    <row r="6774" spans="1:13" ht="39" x14ac:dyDescent="0.25">
      <c r="A6774" s="6">
        <v>100122</v>
      </c>
      <c r="B6774" s="126">
        <v>2</v>
      </c>
      <c r="C6774" s="133"/>
      <c r="D6774" s="134">
        <v>70823</v>
      </c>
      <c r="E6774" s="7" t="s">
        <v>1717</v>
      </c>
      <c r="F6774" s="8" t="s">
        <v>5</v>
      </c>
      <c r="G6774" s="16">
        <f>IFERROR(VLOOKUP(Table1[[#This Row],[Codigo_insumo]],BD_Insumos!$B:$E,4),"")</f>
        <v>13.9648</v>
      </c>
      <c r="H6774" s="140">
        <v>1.5</v>
      </c>
      <c r="I6774" s="9"/>
      <c r="J6774" s="22">
        <f t="shared" si="105"/>
        <v>20.947200000000002</v>
      </c>
      <c r="K6774" s="22" t="str">
        <f>IF(I6774&lt;&gt;"",SUMIF(Table1[Codigo_servico],A6774,Table1[Subtotal_insumo]),"")</f>
        <v/>
      </c>
      <c r="L6774" s="16">
        <f>IF(Table1[[#This Row],[Ordem_insumos]]&lt;&gt;0,VLOOKUP(Table1[[#This Row],[Codigo_servico]],Preencher_Orcamento!$B:$D,3,FALSE)*Table1[[#This Row],[Qtde_insumo]],"")</f>
        <v>0</v>
      </c>
      <c r="M6774" s="16">
        <f>IF(Table1[[#This Row],[Ordem_insumos]]&lt;&gt;0,VLOOKUP(Table1[[#This Row],[Codigo_servico]],Preencher_Orcamento!$B:$D,3,FALSE)*Table1[[#This Row],[Subtotal_insumo]],"")</f>
        <v>0</v>
      </c>
    </row>
    <row r="6775" spans="1:13" x14ac:dyDescent="0.25">
      <c r="A6775" s="6">
        <v>100122</v>
      </c>
      <c r="B6775" s="126">
        <v>3</v>
      </c>
      <c r="C6775" s="133"/>
      <c r="D6775" s="134">
        <v>2035</v>
      </c>
      <c r="E6775" s="7" t="s">
        <v>2190</v>
      </c>
      <c r="F6775" s="8" t="s">
        <v>2140</v>
      </c>
      <c r="G6775" s="18">
        <f>IFERROR(VLOOKUP(Table1[[#This Row],[Codigo_insumo]],BD_Insumos!$B:$E,4),"")</f>
        <v>17.275965903920998</v>
      </c>
      <c r="H6775" s="140">
        <v>1.1000000000000001</v>
      </c>
      <c r="I6775" s="9"/>
      <c r="J6775" s="23">
        <f t="shared" si="105"/>
        <v>19.003562494313098</v>
      </c>
      <c r="K6775" s="22" t="str">
        <f>IF(I6775&lt;&gt;"",SUMIF(Table1[Codigo_servico],A6775,Table1[Subtotal_insumo]),"")</f>
        <v/>
      </c>
      <c r="L6775" s="18">
        <f>IF(Table1[[#This Row],[Ordem_insumos]]&lt;&gt;0,VLOOKUP(Table1[[#This Row],[Codigo_servico]],Preencher_Orcamento!$B:$D,3,FALSE)*Table1[[#This Row],[Qtde_insumo]],"")</f>
        <v>0</v>
      </c>
      <c r="M6775" s="18">
        <f>IF(Table1[[#This Row],[Ordem_insumos]]&lt;&gt;0,VLOOKUP(Table1[[#This Row],[Codigo_servico]],Preencher_Orcamento!$B:$D,3,FALSE)*Table1[[#This Row],[Subtotal_insumo]],"")</f>
        <v>0</v>
      </c>
    </row>
    <row r="6776" spans="1:13" x14ac:dyDescent="0.25">
      <c r="A6776" s="6">
        <v>100122</v>
      </c>
      <c r="B6776" s="126">
        <v>4</v>
      </c>
      <c r="C6776" s="133"/>
      <c r="D6776" s="134">
        <v>79640</v>
      </c>
      <c r="E6776" s="7" t="s">
        <v>2022</v>
      </c>
      <c r="F6776" s="8" t="s">
        <v>5</v>
      </c>
      <c r="G6776" s="18">
        <f>IFERROR(VLOOKUP(Table1[[#This Row],[Codigo_insumo]],BD_Insumos!$B:$E,4),"")</f>
        <v>0.14910000000000001</v>
      </c>
      <c r="H6776" s="140">
        <v>0.72</v>
      </c>
      <c r="I6776" s="9"/>
      <c r="J6776" s="23">
        <f t="shared" si="105"/>
        <v>0.107352</v>
      </c>
      <c r="K6776" s="22" t="str">
        <f>IF(I6776&lt;&gt;"",SUMIF(Table1[Codigo_servico],A6776,Table1[Subtotal_insumo]),"")</f>
        <v/>
      </c>
      <c r="L6776" s="18">
        <f>IF(Table1[[#This Row],[Ordem_insumos]]&lt;&gt;0,VLOOKUP(Table1[[#This Row],[Codigo_servico]],Preencher_Orcamento!$B:$D,3,FALSE)*Table1[[#This Row],[Qtde_insumo]],"")</f>
        <v>0</v>
      </c>
      <c r="M6776" s="18">
        <f>IF(Table1[[#This Row],[Ordem_insumos]]&lt;&gt;0,VLOOKUP(Table1[[#This Row],[Codigo_servico]],Preencher_Orcamento!$B:$D,3,FALSE)*Table1[[#This Row],[Subtotal_insumo]],"")</f>
        <v>0</v>
      </c>
    </row>
    <row r="6777" spans="1:13" x14ac:dyDescent="0.25">
      <c r="A6777" s="3">
        <v>100124</v>
      </c>
      <c r="B6777" s="125">
        <v>0</v>
      </c>
      <c r="C6777" s="131" t="s">
        <v>3790</v>
      </c>
      <c r="D6777" s="132"/>
      <c r="E6777" s="4"/>
      <c r="F6777" s="4"/>
      <c r="G6777" s="17" t="str">
        <f>IFERROR(VLOOKUP(Table1[[#This Row],[Codigo_insumo]],BD_Insumos!$B:$E,4),"")</f>
        <v/>
      </c>
      <c r="H6777" s="139"/>
      <c r="I6777" s="5" t="s">
        <v>5</v>
      </c>
      <c r="J6777" s="20" t="str">
        <f t="shared" si="105"/>
        <v/>
      </c>
      <c r="K6777" s="21">
        <f>IF(I6777&lt;&gt;"",SUMIF(Table1[Codigo_servico],A6777,Table1[Subtotal_insumo]),"")</f>
        <v>74.243207958289588</v>
      </c>
      <c r="L6777" s="17" t="str">
        <f>IF(Table1[[#This Row],[Ordem_insumos]]&lt;&gt;0,VLOOKUP(Table1[[#This Row],[Codigo_servico]],Preencher_Orcamento!$B:$D,3,FALSE)*Table1[[#This Row],[Qtde_insumo]],"")</f>
        <v/>
      </c>
      <c r="M6777" s="17" t="str">
        <f>IF(Table1[[#This Row],[Ordem_insumos]]&lt;&gt;0,VLOOKUP(Table1[[#This Row],[Codigo_servico]],Preencher_Orcamento!$B:$D,3,FALSE)*Table1[[#This Row],[Subtotal_insumo]],"")</f>
        <v/>
      </c>
    </row>
    <row r="6778" spans="1:13" ht="39" x14ac:dyDescent="0.25">
      <c r="A6778" s="6">
        <v>100124</v>
      </c>
      <c r="B6778" s="126">
        <v>1</v>
      </c>
      <c r="C6778" s="133"/>
      <c r="D6778" s="134">
        <v>70825</v>
      </c>
      <c r="E6778" s="7" t="s">
        <v>1719</v>
      </c>
      <c r="F6778" s="8" t="s">
        <v>5</v>
      </c>
      <c r="G6778" s="16">
        <f>IFERROR(VLOOKUP(Table1[[#This Row],[Codigo_insumo]],BD_Insumos!$B:$E,4),"")</f>
        <v>22.7303</v>
      </c>
      <c r="H6778" s="140">
        <v>1.4</v>
      </c>
      <c r="I6778" s="9"/>
      <c r="J6778" s="22">
        <f t="shared" si="105"/>
        <v>31.822419999999997</v>
      </c>
      <c r="K6778" s="22" t="str">
        <f>IF(I6778&lt;&gt;"",SUMIF(Table1[Codigo_servico],A6778,Table1[Subtotal_insumo]),"")</f>
        <v/>
      </c>
      <c r="L6778" s="16">
        <f>IF(Table1[[#This Row],[Ordem_insumos]]&lt;&gt;0,VLOOKUP(Table1[[#This Row],[Codigo_servico]],Preencher_Orcamento!$B:$D,3,FALSE)*Table1[[#This Row],[Qtde_insumo]],"")</f>
        <v>0</v>
      </c>
      <c r="M6778" s="16">
        <f>IF(Table1[[#This Row],[Ordem_insumos]]&lt;&gt;0,VLOOKUP(Table1[[#This Row],[Codigo_servico]],Preencher_Orcamento!$B:$D,3,FALSE)*Table1[[#This Row],[Subtotal_insumo]],"")</f>
        <v>0</v>
      </c>
    </row>
    <row r="6779" spans="1:13" x14ac:dyDescent="0.25">
      <c r="A6779" s="6">
        <v>100124</v>
      </c>
      <c r="B6779" s="126">
        <v>2</v>
      </c>
      <c r="C6779" s="133"/>
      <c r="D6779" s="134">
        <v>2035</v>
      </c>
      <c r="E6779" s="7" t="s">
        <v>2190</v>
      </c>
      <c r="F6779" s="8" t="s">
        <v>2140</v>
      </c>
      <c r="G6779" s="16">
        <f>IFERROR(VLOOKUP(Table1[[#This Row],[Codigo_insumo]],BD_Insumos!$B:$E,4),"")</f>
        <v>17.275965903920998</v>
      </c>
      <c r="H6779" s="140">
        <v>1.4</v>
      </c>
      <c r="I6779" s="9"/>
      <c r="J6779" s="22">
        <f t="shared" si="105"/>
        <v>24.186352265489397</v>
      </c>
      <c r="K6779" s="22" t="str">
        <f>IF(I6779&lt;&gt;"",SUMIF(Table1[Codigo_servico],A6779,Table1[Subtotal_insumo]),"")</f>
        <v/>
      </c>
      <c r="L6779" s="16">
        <f>IF(Table1[[#This Row],[Ordem_insumos]]&lt;&gt;0,VLOOKUP(Table1[[#This Row],[Codigo_servico]],Preencher_Orcamento!$B:$D,3,FALSE)*Table1[[#This Row],[Qtde_insumo]],"")</f>
        <v>0</v>
      </c>
      <c r="M6779" s="16">
        <f>IF(Table1[[#This Row],[Ordem_insumos]]&lt;&gt;0,VLOOKUP(Table1[[#This Row],[Codigo_servico]],Preencher_Orcamento!$B:$D,3,FALSE)*Table1[[#This Row],[Subtotal_insumo]],"")</f>
        <v>0</v>
      </c>
    </row>
    <row r="6780" spans="1:13" x14ac:dyDescent="0.25">
      <c r="A6780" s="6">
        <v>100124</v>
      </c>
      <c r="B6780" s="126">
        <v>3</v>
      </c>
      <c r="C6780" s="133"/>
      <c r="D6780" s="134">
        <v>2036</v>
      </c>
      <c r="E6780" s="7" t="s">
        <v>2191</v>
      </c>
      <c r="F6780" s="8" t="s">
        <v>2140</v>
      </c>
      <c r="G6780" s="18">
        <f>IFERROR(VLOOKUP(Table1[[#This Row],[Codigo_insumo]],BD_Insumos!$B:$E,4),"")</f>
        <v>12.90425192342871</v>
      </c>
      <c r="H6780" s="140">
        <v>1.4</v>
      </c>
      <c r="I6780" s="9"/>
      <c r="J6780" s="23">
        <f t="shared" si="105"/>
        <v>18.065952692800192</v>
      </c>
      <c r="K6780" s="22" t="str">
        <f>IF(I6780&lt;&gt;"",SUMIF(Table1[Codigo_servico],A6780,Table1[Subtotal_insumo]),"")</f>
        <v/>
      </c>
      <c r="L6780" s="18">
        <f>IF(Table1[[#This Row],[Ordem_insumos]]&lt;&gt;0,VLOOKUP(Table1[[#This Row],[Codigo_servico]],Preencher_Orcamento!$B:$D,3,FALSE)*Table1[[#This Row],[Qtde_insumo]],"")</f>
        <v>0</v>
      </c>
      <c r="M6780" s="18">
        <f>IF(Table1[[#This Row],[Ordem_insumos]]&lt;&gt;0,VLOOKUP(Table1[[#This Row],[Codigo_servico]],Preencher_Orcamento!$B:$D,3,FALSE)*Table1[[#This Row],[Subtotal_insumo]],"")</f>
        <v>0</v>
      </c>
    </row>
    <row r="6781" spans="1:13" x14ac:dyDescent="0.25">
      <c r="A6781" s="6">
        <v>100124</v>
      </c>
      <c r="B6781" s="126">
        <v>4</v>
      </c>
      <c r="C6781" s="133"/>
      <c r="D6781" s="134">
        <v>79640</v>
      </c>
      <c r="E6781" s="7" t="s">
        <v>2022</v>
      </c>
      <c r="F6781" s="8" t="s">
        <v>5</v>
      </c>
      <c r="G6781" s="18">
        <f>IFERROR(VLOOKUP(Table1[[#This Row],[Codigo_insumo]],BD_Insumos!$B:$E,4),"")</f>
        <v>0.14910000000000001</v>
      </c>
      <c r="H6781" s="140">
        <v>1.1299999999999999</v>
      </c>
      <c r="I6781" s="9"/>
      <c r="J6781" s="23">
        <f t="shared" si="105"/>
        <v>0.16848299999999999</v>
      </c>
      <c r="K6781" s="22" t="str">
        <f>IF(I6781&lt;&gt;"",SUMIF(Table1[Codigo_servico],A6781,Table1[Subtotal_insumo]),"")</f>
        <v/>
      </c>
      <c r="L6781" s="18">
        <f>IF(Table1[[#This Row],[Ordem_insumos]]&lt;&gt;0,VLOOKUP(Table1[[#This Row],[Codigo_servico]],Preencher_Orcamento!$B:$D,3,FALSE)*Table1[[#This Row],[Qtde_insumo]],"")</f>
        <v>0</v>
      </c>
      <c r="M6781" s="18">
        <f>IF(Table1[[#This Row],[Ordem_insumos]]&lt;&gt;0,VLOOKUP(Table1[[#This Row],[Codigo_servico]],Preencher_Orcamento!$B:$D,3,FALSE)*Table1[[#This Row],[Subtotal_insumo]],"")</f>
        <v>0</v>
      </c>
    </row>
    <row r="6782" spans="1:13" x14ac:dyDescent="0.25">
      <c r="A6782" s="3">
        <v>100195</v>
      </c>
      <c r="B6782" s="125">
        <v>0</v>
      </c>
      <c r="C6782" s="131" t="s">
        <v>3791</v>
      </c>
      <c r="D6782" s="132"/>
      <c r="E6782" s="4"/>
      <c r="F6782" s="4"/>
      <c r="G6782" s="17" t="str">
        <f>IFERROR(VLOOKUP(Table1[[#This Row],[Codigo_insumo]],BD_Insumos!$B:$E,4),"")</f>
        <v/>
      </c>
      <c r="H6782" s="139"/>
      <c r="I6782" s="5" t="s">
        <v>5</v>
      </c>
      <c r="J6782" s="20" t="str">
        <f t="shared" si="105"/>
        <v/>
      </c>
      <c r="K6782" s="21">
        <f>IF(I6782&lt;&gt;"",SUMIF(Table1[Codigo_servico],A6782,Table1[Subtotal_insumo]),"")</f>
        <v>1.6158401538742968</v>
      </c>
      <c r="L6782" s="17" t="str">
        <f>IF(Table1[[#This Row],[Ordem_insumos]]&lt;&gt;0,VLOOKUP(Table1[[#This Row],[Codigo_servico]],Preencher_Orcamento!$B:$D,3,FALSE)*Table1[[#This Row],[Qtde_insumo]],"")</f>
        <v/>
      </c>
      <c r="M6782" s="17" t="str">
        <f>IF(Table1[[#This Row],[Ordem_insumos]]&lt;&gt;0,VLOOKUP(Table1[[#This Row],[Codigo_servico]],Preencher_Orcamento!$B:$D,3,FALSE)*Table1[[#This Row],[Subtotal_insumo]],"")</f>
        <v/>
      </c>
    </row>
    <row r="6783" spans="1:13" ht="26.25" x14ac:dyDescent="0.25">
      <c r="A6783" s="6">
        <v>100195</v>
      </c>
      <c r="B6783" s="126">
        <v>1</v>
      </c>
      <c r="C6783" s="133"/>
      <c r="D6783" s="134">
        <v>59030</v>
      </c>
      <c r="E6783" s="7" t="s">
        <v>1584</v>
      </c>
      <c r="F6783" s="8" t="s">
        <v>5</v>
      </c>
      <c r="G6783" s="16">
        <f>IFERROR(VLOOKUP(Table1[[#This Row],[Codigo_insumo]],BD_Insumos!$B:$E,4),"")</f>
        <v>0.19450000000000001</v>
      </c>
      <c r="H6783" s="140">
        <v>3</v>
      </c>
      <c r="I6783" s="9"/>
      <c r="J6783" s="22">
        <f t="shared" si="105"/>
        <v>0.58350000000000002</v>
      </c>
      <c r="K6783" s="22" t="str">
        <f>IF(I6783&lt;&gt;"",SUMIF(Table1[Codigo_servico],A6783,Table1[Subtotal_insumo]),"")</f>
        <v/>
      </c>
      <c r="L6783" s="16">
        <f>IF(Table1[[#This Row],[Ordem_insumos]]&lt;&gt;0,VLOOKUP(Table1[[#This Row],[Codigo_servico]],Preencher_Orcamento!$B:$D,3,FALSE)*Table1[[#This Row],[Qtde_insumo]],"")</f>
        <v>0</v>
      </c>
      <c r="M6783" s="16">
        <f>IF(Table1[[#This Row],[Ordem_insumos]]&lt;&gt;0,VLOOKUP(Table1[[#This Row],[Codigo_servico]],Preencher_Orcamento!$B:$D,3,FALSE)*Table1[[#This Row],[Subtotal_insumo]],"")</f>
        <v>0</v>
      </c>
    </row>
    <row r="6784" spans="1:13" x14ac:dyDescent="0.25">
      <c r="A6784" s="6">
        <v>100195</v>
      </c>
      <c r="B6784" s="126">
        <v>2</v>
      </c>
      <c r="C6784" s="133"/>
      <c r="D6784" s="134">
        <v>2036</v>
      </c>
      <c r="E6784" s="7" t="s">
        <v>2191</v>
      </c>
      <c r="F6784" s="8" t="s">
        <v>2140</v>
      </c>
      <c r="G6784" s="18">
        <f>IFERROR(VLOOKUP(Table1[[#This Row],[Codigo_insumo]],BD_Insumos!$B:$E,4),"")</f>
        <v>12.90425192342871</v>
      </c>
      <c r="H6784" s="140">
        <v>0.08</v>
      </c>
      <c r="I6784" s="9"/>
      <c r="J6784" s="23">
        <f t="shared" si="105"/>
        <v>1.0323401538742969</v>
      </c>
      <c r="K6784" s="22" t="str">
        <f>IF(I6784&lt;&gt;"",SUMIF(Table1[Codigo_servico],A6784,Table1[Subtotal_insumo]),"")</f>
        <v/>
      </c>
      <c r="L6784" s="18">
        <f>IF(Table1[[#This Row],[Ordem_insumos]]&lt;&gt;0,VLOOKUP(Table1[[#This Row],[Codigo_servico]],Preencher_Orcamento!$B:$D,3,FALSE)*Table1[[#This Row],[Qtde_insumo]],"")</f>
        <v>0</v>
      </c>
      <c r="M6784" s="18">
        <f>IF(Table1[[#This Row],[Ordem_insumos]]&lt;&gt;0,VLOOKUP(Table1[[#This Row],[Codigo_servico]],Preencher_Orcamento!$B:$D,3,FALSE)*Table1[[#This Row],[Subtotal_insumo]],"")</f>
        <v>0</v>
      </c>
    </row>
    <row r="6785" spans="1:13" x14ac:dyDescent="0.25">
      <c r="A6785" s="3">
        <v>100198</v>
      </c>
      <c r="B6785" s="125">
        <v>0</v>
      </c>
      <c r="C6785" s="131" t="s">
        <v>3792</v>
      </c>
      <c r="D6785" s="132"/>
      <c r="E6785" s="4"/>
      <c r="F6785" s="4"/>
      <c r="G6785" s="17" t="str">
        <f>IFERROR(VLOOKUP(Table1[[#This Row],[Codigo_insumo]],BD_Insumos!$B:$E,4),"")</f>
        <v/>
      </c>
      <c r="H6785" s="139"/>
      <c r="I6785" s="5" t="s">
        <v>5</v>
      </c>
      <c r="J6785" s="20" t="str">
        <f t="shared" si="105"/>
        <v/>
      </c>
      <c r="K6785" s="21">
        <f>IF(I6785&lt;&gt;"",SUMIF(Table1[Codigo_servico],A6785,Table1[Subtotal_insumo]),"")</f>
        <v>21.300509536908585</v>
      </c>
      <c r="L6785" s="17" t="str">
        <f>IF(Table1[[#This Row],[Ordem_insumos]]&lt;&gt;0,VLOOKUP(Table1[[#This Row],[Codigo_servico]],Preencher_Orcamento!$B:$D,3,FALSE)*Table1[[#This Row],[Qtde_insumo]],"")</f>
        <v/>
      </c>
      <c r="M6785" s="17" t="str">
        <f>IF(Table1[[#This Row],[Ordem_insumos]]&lt;&gt;0,VLOOKUP(Table1[[#This Row],[Codigo_servico]],Preencher_Orcamento!$B:$D,3,FALSE)*Table1[[#This Row],[Subtotal_insumo]],"")</f>
        <v/>
      </c>
    </row>
    <row r="6786" spans="1:13" x14ac:dyDescent="0.25">
      <c r="A6786" s="6">
        <v>100198</v>
      </c>
      <c r="B6786" s="126">
        <v>1</v>
      </c>
      <c r="C6786" s="133"/>
      <c r="D6786" s="134">
        <v>2020</v>
      </c>
      <c r="E6786" s="7" t="s">
        <v>2188</v>
      </c>
      <c r="F6786" s="8" t="s">
        <v>2140</v>
      </c>
      <c r="G6786" s="16">
        <f>IFERROR(VLOOKUP(Table1[[#This Row],[Codigo_insumo]],BD_Insumos!$B:$E,4),"")</f>
        <v>15.860837164231068</v>
      </c>
      <c r="H6786" s="140">
        <v>0.23</v>
      </c>
      <c r="I6786" s="9"/>
      <c r="J6786" s="22">
        <f t="shared" ref="J6786:J6849" si="106">IF(I6786="",G6786*H6786,"")</f>
        <v>3.6479925477731459</v>
      </c>
      <c r="K6786" s="22" t="str">
        <f>IF(I6786&lt;&gt;"",SUMIF(Table1[Codigo_servico],A6786,Table1[Subtotal_insumo]),"")</f>
        <v/>
      </c>
      <c r="L6786" s="16">
        <f>IF(Table1[[#This Row],[Ordem_insumos]]&lt;&gt;0,VLOOKUP(Table1[[#This Row],[Codigo_servico]],Preencher_Orcamento!$B:$D,3,FALSE)*Table1[[#This Row],[Qtde_insumo]],"")</f>
        <v>0</v>
      </c>
      <c r="M6786" s="16">
        <f>IF(Table1[[#This Row],[Ordem_insumos]]&lt;&gt;0,VLOOKUP(Table1[[#This Row],[Codigo_servico]],Preencher_Orcamento!$B:$D,3,FALSE)*Table1[[#This Row],[Subtotal_insumo]],"")</f>
        <v>0</v>
      </c>
    </row>
    <row r="6787" spans="1:13" x14ac:dyDescent="0.25">
      <c r="A6787" s="6">
        <v>100198</v>
      </c>
      <c r="B6787" s="126">
        <v>2</v>
      </c>
      <c r="C6787" s="133"/>
      <c r="D6787" s="134">
        <v>2099</v>
      </c>
      <c r="E6787" s="7" t="s">
        <v>2205</v>
      </c>
      <c r="F6787" s="8" t="s">
        <v>2140</v>
      </c>
      <c r="G6787" s="16">
        <f>IFERROR(VLOOKUP(Table1[[#This Row],[Codigo_insumo]],BD_Insumos!$B:$E,4),"")</f>
        <v>12.627877718847255</v>
      </c>
      <c r="H6787" s="140">
        <v>0.75</v>
      </c>
      <c r="I6787" s="9"/>
      <c r="J6787" s="22">
        <f t="shared" si="106"/>
        <v>9.4709082891354406</v>
      </c>
      <c r="K6787" s="22" t="str">
        <f>IF(I6787&lt;&gt;"",SUMIF(Table1[Codigo_servico],A6787,Table1[Subtotal_insumo]),"")</f>
        <v/>
      </c>
      <c r="L6787" s="16">
        <f>IF(Table1[[#This Row],[Ordem_insumos]]&lt;&gt;0,VLOOKUP(Table1[[#This Row],[Codigo_servico]],Preencher_Orcamento!$B:$D,3,FALSE)*Table1[[#This Row],[Qtde_insumo]],"")</f>
        <v>0</v>
      </c>
      <c r="M6787" s="16">
        <f>IF(Table1[[#This Row],[Ordem_insumos]]&lt;&gt;0,VLOOKUP(Table1[[#This Row],[Codigo_servico]],Preencher_Orcamento!$B:$D,3,FALSE)*Table1[[#This Row],[Subtotal_insumo]],"")</f>
        <v>0</v>
      </c>
    </row>
    <row r="6788" spans="1:13" x14ac:dyDescent="0.25">
      <c r="A6788" s="6">
        <v>100198</v>
      </c>
      <c r="B6788" s="126">
        <v>3</v>
      </c>
      <c r="C6788" s="133"/>
      <c r="D6788" s="134">
        <v>10601</v>
      </c>
      <c r="E6788" s="7" t="s">
        <v>111</v>
      </c>
      <c r="F6788" s="8" t="s">
        <v>58</v>
      </c>
      <c r="G6788" s="18">
        <f>IFERROR(VLOOKUP(Table1[[#This Row],[Codigo_insumo]],BD_Insumos!$B:$E,4),"")</f>
        <v>160.4237</v>
      </c>
      <c r="H6788" s="140">
        <v>5.0999999999999997E-2</v>
      </c>
      <c r="I6788" s="9"/>
      <c r="J6788" s="23">
        <f t="shared" si="106"/>
        <v>8.1816087</v>
      </c>
      <c r="K6788" s="22" t="str">
        <f>IF(I6788&lt;&gt;"",SUMIF(Table1[Codigo_servico],A6788,Table1[Subtotal_insumo]),"")</f>
        <v/>
      </c>
      <c r="L6788" s="18">
        <f>IF(Table1[[#This Row],[Ordem_insumos]]&lt;&gt;0,VLOOKUP(Table1[[#This Row],[Codigo_servico]],Preencher_Orcamento!$B:$D,3,FALSE)*Table1[[#This Row],[Qtde_insumo]],"")</f>
        <v>0</v>
      </c>
      <c r="M6788" s="18">
        <f>IF(Table1[[#This Row],[Ordem_insumos]]&lt;&gt;0,VLOOKUP(Table1[[#This Row],[Codigo_servico]],Preencher_Orcamento!$B:$D,3,FALSE)*Table1[[#This Row],[Subtotal_insumo]],"")</f>
        <v>0</v>
      </c>
    </row>
    <row r="6789" spans="1:13" x14ac:dyDescent="0.25">
      <c r="A6789" s="3">
        <v>100209</v>
      </c>
      <c r="B6789" s="125">
        <v>0</v>
      </c>
      <c r="C6789" s="131" t="s">
        <v>3793</v>
      </c>
      <c r="D6789" s="132"/>
      <c r="E6789" s="4"/>
      <c r="F6789" s="4"/>
      <c r="G6789" s="17" t="str">
        <f>IFERROR(VLOOKUP(Table1[[#This Row],[Codigo_insumo]],BD_Insumos!$B:$E,4),"")</f>
        <v/>
      </c>
      <c r="H6789" s="139"/>
      <c r="I6789" s="5" t="s">
        <v>457</v>
      </c>
      <c r="J6789" s="20" t="str">
        <f t="shared" si="106"/>
        <v/>
      </c>
      <c r="K6789" s="21">
        <f>IF(I6789&lt;&gt;"",SUMIF(Table1[Codigo_servico],A6789,Table1[Subtotal_insumo]),"")</f>
        <v>700.10939161879764</v>
      </c>
      <c r="L6789" s="17" t="str">
        <f>IF(Table1[[#This Row],[Ordem_insumos]]&lt;&gt;0,VLOOKUP(Table1[[#This Row],[Codigo_servico]],Preencher_Orcamento!$B:$D,3,FALSE)*Table1[[#This Row],[Qtde_insumo]],"")</f>
        <v/>
      </c>
      <c r="M6789" s="17" t="str">
        <f>IF(Table1[[#This Row],[Ordem_insumos]]&lt;&gt;0,VLOOKUP(Table1[[#This Row],[Codigo_servico]],Preencher_Orcamento!$B:$D,3,FALSE)*Table1[[#This Row],[Subtotal_insumo]],"")</f>
        <v/>
      </c>
    </row>
    <row r="6790" spans="1:13" x14ac:dyDescent="0.25">
      <c r="A6790" s="6">
        <v>100209</v>
      </c>
      <c r="B6790" s="126">
        <v>1</v>
      </c>
      <c r="C6790" s="133"/>
      <c r="D6790" s="134">
        <v>79672</v>
      </c>
      <c r="E6790" s="7" t="s">
        <v>2031</v>
      </c>
      <c r="F6790" s="8" t="s">
        <v>457</v>
      </c>
      <c r="G6790" s="16">
        <f>IFERROR(VLOOKUP(Table1[[#This Row],[Codigo_insumo]],BD_Insumos!$B:$E,4),"")</f>
        <v>39.727200000000003</v>
      </c>
      <c r="H6790" s="140">
        <v>1</v>
      </c>
      <c r="I6790" s="9"/>
      <c r="J6790" s="22">
        <f t="shared" si="106"/>
        <v>39.727200000000003</v>
      </c>
      <c r="K6790" s="22" t="str">
        <f>IF(I6790&lt;&gt;"",SUMIF(Table1[Codigo_servico],A6790,Table1[Subtotal_insumo]),"")</f>
        <v/>
      </c>
      <c r="L6790" s="16">
        <f>IF(Table1[[#This Row],[Ordem_insumos]]&lt;&gt;0,VLOOKUP(Table1[[#This Row],[Codigo_servico]],Preencher_Orcamento!$B:$D,3,FALSE)*Table1[[#This Row],[Qtde_insumo]],"")</f>
        <v>0</v>
      </c>
      <c r="M6790" s="16">
        <f>IF(Table1[[#This Row],[Ordem_insumos]]&lt;&gt;0,VLOOKUP(Table1[[#This Row],[Codigo_servico]],Preencher_Orcamento!$B:$D,3,FALSE)*Table1[[#This Row],[Subtotal_insumo]],"")</f>
        <v>0</v>
      </c>
    </row>
    <row r="6791" spans="1:13" ht="26.25" x14ac:dyDescent="0.25">
      <c r="A6791" s="6">
        <v>100209</v>
      </c>
      <c r="B6791" s="126">
        <v>2</v>
      </c>
      <c r="C6791" s="133"/>
      <c r="D6791" s="134">
        <v>79636</v>
      </c>
      <c r="E6791" s="7" t="s">
        <v>2020</v>
      </c>
      <c r="F6791" s="8" t="s">
        <v>197</v>
      </c>
      <c r="G6791" s="16">
        <f>IFERROR(VLOOKUP(Table1[[#This Row],[Codigo_insumo]],BD_Insumos!$B:$E,4),"")</f>
        <v>8.3975000000000009</v>
      </c>
      <c r="H6791" s="140">
        <v>0.06</v>
      </c>
      <c r="I6791" s="9"/>
      <c r="J6791" s="22">
        <f t="shared" si="106"/>
        <v>0.50385000000000002</v>
      </c>
      <c r="K6791" s="22" t="str">
        <f>IF(I6791&lt;&gt;"",SUMIF(Table1[Codigo_servico],A6791,Table1[Subtotal_insumo]),"")</f>
        <v/>
      </c>
      <c r="L6791" s="16">
        <f>IF(Table1[[#This Row],[Ordem_insumos]]&lt;&gt;0,VLOOKUP(Table1[[#This Row],[Codigo_servico]],Preencher_Orcamento!$B:$D,3,FALSE)*Table1[[#This Row],[Qtde_insumo]],"")</f>
        <v>0</v>
      </c>
      <c r="M6791" s="16">
        <f>IF(Table1[[#This Row],[Ordem_insumos]]&lt;&gt;0,VLOOKUP(Table1[[#This Row],[Codigo_servico]],Preencher_Orcamento!$B:$D,3,FALSE)*Table1[[#This Row],[Subtotal_insumo]],"")</f>
        <v>0</v>
      </c>
    </row>
    <row r="6792" spans="1:13" ht="26.25" x14ac:dyDescent="0.25">
      <c r="A6792" s="6">
        <v>100209</v>
      </c>
      <c r="B6792" s="126">
        <v>3</v>
      </c>
      <c r="C6792" s="133"/>
      <c r="D6792" s="134">
        <v>15516</v>
      </c>
      <c r="E6792" s="7" t="s">
        <v>327</v>
      </c>
      <c r="F6792" s="8" t="s">
        <v>5</v>
      </c>
      <c r="G6792" s="18">
        <f>IFERROR(VLOOKUP(Table1[[#This Row],[Codigo_insumo]],BD_Insumos!$B:$E,4),"")</f>
        <v>10.545299999999999</v>
      </c>
      <c r="H6792" s="140">
        <v>5</v>
      </c>
      <c r="I6792" s="9"/>
      <c r="J6792" s="23">
        <f t="shared" si="106"/>
        <v>52.726499999999994</v>
      </c>
      <c r="K6792" s="22" t="str">
        <f>IF(I6792&lt;&gt;"",SUMIF(Table1[Codigo_servico],A6792,Table1[Subtotal_insumo]),"")</f>
        <v/>
      </c>
      <c r="L6792" s="18">
        <f>IF(Table1[[#This Row],[Ordem_insumos]]&lt;&gt;0,VLOOKUP(Table1[[#This Row],[Codigo_servico]],Preencher_Orcamento!$B:$D,3,FALSE)*Table1[[#This Row],[Qtde_insumo]],"")</f>
        <v>0</v>
      </c>
      <c r="M6792" s="18">
        <f>IF(Table1[[#This Row],[Ordem_insumos]]&lt;&gt;0,VLOOKUP(Table1[[#This Row],[Codigo_servico]],Preencher_Orcamento!$B:$D,3,FALSE)*Table1[[#This Row],[Subtotal_insumo]],"")</f>
        <v>0</v>
      </c>
    </row>
    <row r="6793" spans="1:13" x14ac:dyDescent="0.25">
      <c r="A6793" s="6">
        <v>100209</v>
      </c>
      <c r="B6793" s="126">
        <v>4</v>
      </c>
      <c r="C6793" s="133"/>
      <c r="D6793" s="134">
        <v>2035</v>
      </c>
      <c r="E6793" s="7" t="s">
        <v>2190</v>
      </c>
      <c r="F6793" s="8" t="s">
        <v>2140</v>
      </c>
      <c r="G6793" s="18">
        <f>IFERROR(VLOOKUP(Table1[[#This Row],[Codigo_insumo]],BD_Insumos!$B:$E,4),"")</f>
        <v>17.275965903920998</v>
      </c>
      <c r="H6793" s="140">
        <v>8</v>
      </c>
      <c r="I6793" s="9"/>
      <c r="J6793" s="23">
        <f t="shared" si="106"/>
        <v>138.20772723136798</v>
      </c>
      <c r="K6793" s="22" t="str">
        <f>IF(I6793&lt;&gt;"",SUMIF(Table1[Codigo_servico],A6793,Table1[Subtotal_insumo]),"")</f>
        <v/>
      </c>
      <c r="L6793" s="18">
        <f>IF(Table1[[#This Row],[Ordem_insumos]]&lt;&gt;0,VLOOKUP(Table1[[#This Row],[Codigo_servico]],Preencher_Orcamento!$B:$D,3,FALSE)*Table1[[#This Row],[Qtde_insumo]],"")</f>
        <v>0</v>
      </c>
      <c r="M6793" s="18">
        <f>IF(Table1[[#This Row],[Ordem_insumos]]&lt;&gt;0,VLOOKUP(Table1[[#This Row],[Codigo_servico]],Preencher_Orcamento!$B:$D,3,FALSE)*Table1[[#This Row],[Subtotal_insumo]],"")</f>
        <v>0</v>
      </c>
    </row>
    <row r="6794" spans="1:13" x14ac:dyDescent="0.25">
      <c r="A6794" s="6">
        <v>100209</v>
      </c>
      <c r="B6794" s="126">
        <v>5</v>
      </c>
      <c r="C6794" s="133"/>
      <c r="D6794" s="134">
        <v>37509</v>
      </c>
      <c r="E6794" s="7" t="s">
        <v>830</v>
      </c>
      <c r="F6794" s="8" t="s">
        <v>168</v>
      </c>
      <c r="G6794" s="18">
        <f>IFERROR(VLOOKUP(Table1[[#This Row],[Codigo_insumo]],BD_Insumos!$B:$E,4),"")</f>
        <v>16.625699999999998</v>
      </c>
      <c r="H6794" s="140">
        <v>7.0000000000000007E-2</v>
      </c>
      <c r="I6794" s="9"/>
      <c r="J6794" s="23">
        <f t="shared" si="106"/>
        <v>1.163799</v>
      </c>
      <c r="K6794" s="22" t="str">
        <f>IF(I6794&lt;&gt;"",SUMIF(Table1[Codigo_servico],A6794,Table1[Subtotal_insumo]),"")</f>
        <v/>
      </c>
      <c r="L6794" s="18">
        <f>IF(Table1[[#This Row],[Ordem_insumos]]&lt;&gt;0,VLOOKUP(Table1[[#This Row],[Codigo_servico]],Preencher_Orcamento!$B:$D,3,FALSE)*Table1[[#This Row],[Qtde_insumo]],"")</f>
        <v>0</v>
      </c>
      <c r="M6794" s="18">
        <f>IF(Table1[[#This Row],[Ordem_insumos]]&lt;&gt;0,VLOOKUP(Table1[[#This Row],[Codigo_servico]],Preencher_Orcamento!$B:$D,3,FALSE)*Table1[[#This Row],[Subtotal_insumo]],"")</f>
        <v>0</v>
      </c>
    </row>
    <row r="6795" spans="1:13" ht="26.25" x14ac:dyDescent="0.25">
      <c r="A6795" s="6">
        <v>100209</v>
      </c>
      <c r="B6795" s="126">
        <v>6</v>
      </c>
      <c r="C6795" s="133"/>
      <c r="D6795" s="134">
        <v>70803</v>
      </c>
      <c r="E6795" s="7" t="s">
        <v>1714</v>
      </c>
      <c r="F6795" s="8" t="s">
        <v>457</v>
      </c>
      <c r="G6795" s="18">
        <f>IFERROR(VLOOKUP(Table1[[#This Row],[Codigo_insumo]],BD_Insumos!$B:$E,4),"")</f>
        <v>4.2643000000000004</v>
      </c>
      <c r="H6795" s="140">
        <v>2</v>
      </c>
      <c r="I6795" s="9"/>
      <c r="J6795" s="23">
        <f t="shared" si="106"/>
        <v>8.5286000000000008</v>
      </c>
      <c r="K6795" s="22" t="str">
        <f>IF(I6795&lt;&gt;"",SUMIF(Table1[Codigo_servico],A6795,Table1[Subtotal_insumo]),"")</f>
        <v/>
      </c>
      <c r="L6795" s="18">
        <f>IF(Table1[[#This Row],[Ordem_insumos]]&lt;&gt;0,VLOOKUP(Table1[[#This Row],[Codigo_servico]],Preencher_Orcamento!$B:$D,3,FALSE)*Table1[[#This Row],[Qtde_insumo]],"")</f>
        <v>0</v>
      </c>
      <c r="M6795" s="18">
        <f>IF(Table1[[#This Row],[Ordem_insumos]]&lt;&gt;0,VLOOKUP(Table1[[#This Row],[Codigo_servico]],Preencher_Orcamento!$B:$D,3,FALSE)*Table1[[#This Row],[Subtotal_insumo]],"")</f>
        <v>0</v>
      </c>
    </row>
    <row r="6796" spans="1:13" ht="26.25" x14ac:dyDescent="0.25">
      <c r="A6796" s="6">
        <v>100209</v>
      </c>
      <c r="B6796" s="126">
        <v>7</v>
      </c>
      <c r="C6796" s="133"/>
      <c r="D6796" s="134">
        <v>70806</v>
      </c>
      <c r="E6796" s="7" t="s">
        <v>1715</v>
      </c>
      <c r="F6796" s="8" t="s">
        <v>457</v>
      </c>
      <c r="G6796" s="18">
        <f>IFERROR(VLOOKUP(Table1[[#This Row],[Codigo_insumo]],BD_Insumos!$B:$E,4),"")</f>
        <v>10.055300000000001</v>
      </c>
      <c r="H6796" s="140">
        <v>4</v>
      </c>
      <c r="I6796" s="9"/>
      <c r="J6796" s="23">
        <f t="shared" si="106"/>
        <v>40.221200000000003</v>
      </c>
      <c r="K6796" s="22" t="str">
        <f>IF(I6796&lt;&gt;"",SUMIF(Table1[Codigo_servico],A6796,Table1[Subtotal_insumo]),"")</f>
        <v/>
      </c>
      <c r="L6796" s="18">
        <f>IF(Table1[[#This Row],[Ordem_insumos]]&lt;&gt;0,VLOOKUP(Table1[[#This Row],[Codigo_servico]],Preencher_Orcamento!$B:$D,3,FALSE)*Table1[[#This Row],[Qtde_insumo]],"")</f>
        <v>0</v>
      </c>
      <c r="M6796" s="18">
        <f>IF(Table1[[#This Row],[Ordem_insumos]]&lt;&gt;0,VLOOKUP(Table1[[#This Row],[Codigo_servico]],Preencher_Orcamento!$B:$D,3,FALSE)*Table1[[#This Row],[Subtotal_insumo]],"")</f>
        <v>0</v>
      </c>
    </row>
    <row r="6797" spans="1:13" ht="26.25" x14ac:dyDescent="0.25">
      <c r="A6797" s="6">
        <v>100209</v>
      </c>
      <c r="B6797" s="126">
        <v>8</v>
      </c>
      <c r="C6797" s="133"/>
      <c r="D6797" s="134">
        <v>70802</v>
      </c>
      <c r="E6797" s="7" t="s">
        <v>1713</v>
      </c>
      <c r="F6797" s="8" t="s">
        <v>457</v>
      </c>
      <c r="G6797" s="18">
        <f>IFERROR(VLOOKUP(Table1[[#This Row],[Codigo_insumo]],BD_Insumos!$B:$E,4),"")</f>
        <v>3.2101000000000002</v>
      </c>
      <c r="H6797" s="140">
        <v>2</v>
      </c>
      <c r="I6797" s="9"/>
      <c r="J6797" s="23">
        <f t="shared" si="106"/>
        <v>6.4202000000000004</v>
      </c>
      <c r="K6797" s="22" t="str">
        <f>IF(I6797&lt;&gt;"",SUMIF(Table1[Codigo_servico],A6797,Table1[Subtotal_insumo]),"")</f>
        <v/>
      </c>
      <c r="L6797" s="18">
        <f>IF(Table1[[#This Row],[Ordem_insumos]]&lt;&gt;0,VLOOKUP(Table1[[#This Row],[Codigo_servico]],Preencher_Orcamento!$B:$D,3,FALSE)*Table1[[#This Row],[Qtde_insumo]],"")</f>
        <v>0</v>
      </c>
      <c r="M6797" s="18">
        <f>IF(Table1[[#This Row],[Ordem_insumos]]&lt;&gt;0,VLOOKUP(Table1[[#This Row],[Codigo_servico]],Preencher_Orcamento!$B:$D,3,FALSE)*Table1[[#This Row],[Subtotal_insumo]],"")</f>
        <v>0</v>
      </c>
    </row>
    <row r="6798" spans="1:13" ht="26.25" x14ac:dyDescent="0.25">
      <c r="A6798" s="6">
        <v>100209</v>
      </c>
      <c r="B6798" s="126">
        <v>9</v>
      </c>
      <c r="C6798" s="133"/>
      <c r="D6798" s="134">
        <v>76030</v>
      </c>
      <c r="E6798" s="7" t="s">
        <v>1872</v>
      </c>
      <c r="F6798" s="8" t="s">
        <v>457</v>
      </c>
      <c r="G6798" s="18">
        <f>IFERROR(VLOOKUP(Table1[[#This Row],[Codigo_insumo]],BD_Insumos!$B:$E,4),"")</f>
        <v>309.37630000000001</v>
      </c>
      <c r="H6798" s="140">
        <v>1</v>
      </c>
      <c r="I6798" s="9"/>
      <c r="J6798" s="23">
        <f t="shared" si="106"/>
        <v>309.37630000000001</v>
      </c>
      <c r="K6798" s="22" t="str">
        <f>IF(I6798&lt;&gt;"",SUMIF(Table1[Codigo_servico],A6798,Table1[Subtotal_insumo]),"")</f>
        <v/>
      </c>
      <c r="L6798" s="18">
        <f>IF(Table1[[#This Row],[Ordem_insumos]]&lt;&gt;0,VLOOKUP(Table1[[#This Row],[Codigo_servico]],Preencher_Orcamento!$B:$D,3,FALSE)*Table1[[#This Row],[Qtde_insumo]],"")</f>
        <v>0</v>
      </c>
      <c r="M6798" s="18">
        <f>IF(Table1[[#This Row],[Ordem_insumos]]&lt;&gt;0,VLOOKUP(Table1[[#This Row],[Codigo_servico]],Preencher_Orcamento!$B:$D,3,FALSE)*Table1[[#This Row],[Subtotal_insumo]],"")</f>
        <v>0</v>
      </c>
    </row>
    <row r="6799" spans="1:13" x14ac:dyDescent="0.25">
      <c r="A6799" s="6">
        <v>100209</v>
      </c>
      <c r="B6799" s="126">
        <v>10</v>
      </c>
      <c r="C6799" s="133"/>
      <c r="D6799" s="134">
        <v>2036</v>
      </c>
      <c r="E6799" s="7" t="s">
        <v>2191</v>
      </c>
      <c r="F6799" s="8" t="s">
        <v>2140</v>
      </c>
      <c r="G6799" s="18">
        <f>IFERROR(VLOOKUP(Table1[[#This Row],[Codigo_insumo]],BD_Insumos!$B:$E,4),"")</f>
        <v>12.90425192342871</v>
      </c>
      <c r="H6799" s="140">
        <v>8</v>
      </c>
      <c r="I6799" s="9"/>
      <c r="J6799" s="23">
        <f t="shared" si="106"/>
        <v>103.23401538742968</v>
      </c>
      <c r="K6799" s="22" t="str">
        <f>IF(I6799&lt;&gt;"",SUMIF(Table1[Codigo_servico],A6799,Table1[Subtotal_insumo]),"")</f>
        <v/>
      </c>
      <c r="L6799" s="18">
        <f>IF(Table1[[#This Row],[Ordem_insumos]]&lt;&gt;0,VLOOKUP(Table1[[#This Row],[Codigo_servico]],Preencher_Orcamento!$B:$D,3,FALSE)*Table1[[#This Row],[Qtde_insumo]],"")</f>
        <v>0</v>
      </c>
      <c r="M6799" s="18">
        <f>IF(Table1[[#This Row],[Ordem_insumos]]&lt;&gt;0,VLOOKUP(Table1[[#This Row],[Codigo_servico]],Preencher_Orcamento!$B:$D,3,FALSE)*Table1[[#This Row],[Subtotal_insumo]],"")</f>
        <v>0</v>
      </c>
    </row>
    <row r="6800" spans="1:13" x14ac:dyDescent="0.25">
      <c r="A6800" s="3">
        <v>100210</v>
      </c>
      <c r="B6800" s="125">
        <v>0</v>
      </c>
      <c r="C6800" s="131" t="s">
        <v>3794</v>
      </c>
      <c r="D6800" s="132"/>
      <c r="E6800" s="4"/>
      <c r="F6800" s="4"/>
      <c r="G6800" s="17" t="str">
        <f>IFERROR(VLOOKUP(Table1[[#This Row],[Codigo_insumo]],BD_Insumos!$B:$E,4),"")</f>
        <v/>
      </c>
      <c r="H6800" s="139"/>
      <c r="I6800" s="5" t="s">
        <v>457</v>
      </c>
      <c r="J6800" s="20" t="str">
        <f t="shared" si="106"/>
        <v/>
      </c>
      <c r="K6800" s="21">
        <f>IF(I6800&lt;&gt;"",SUMIF(Table1[Codigo_servico],A6800,Table1[Subtotal_insumo]),"")</f>
        <v>850.88049161879769</v>
      </c>
      <c r="L6800" s="17" t="str">
        <f>IF(Table1[[#This Row],[Ordem_insumos]]&lt;&gt;0,VLOOKUP(Table1[[#This Row],[Codigo_servico]],Preencher_Orcamento!$B:$D,3,FALSE)*Table1[[#This Row],[Qtde_insumo]],"")</f>
        <v/>
      </c>
      <c r="M6800" s="17" t="str">
        <f>IF(Table1[[#This Row],[Ordem_insumos]]&lt;&gt;0,VLOOKUP(Table1[[#This Row],[Codigo_servico]],Preencher_Orcamento!$B:$D,3,FALSE)*Table1[[#This Row],[Subtotal_insumo]],"")</f>
        <v/>
      </c>
    </row>
    <row r="6801" spans="1:13" x14ac:dyDescent="0.25">
      <c r="A6801" s="6">
        <v>100210</v>
      </c>
      <c r="B6801" s="126">
        <v>1</v>
      </c>
      <c r="C6801" s="133"/>
      <c r="D6801" s="134">
        <v>2035</v>
      </c>
      <c r="E6801" s="7" t="s">
        <v>2190</v>
      </c>
      <c r="F6801" s="8" t="s">
        <v>2140</v>
      </c>
      <c r="G6801" s="16">
        <f>IFERROR(VLOOKUP(Table1[[#This Row],[Codigo_insumo]],BD_Insumos!$B:$E,4),"")</f>
        <v>17.275965903920998</v>
      </c>
      <c r="H6801" s="140">
        <v>8</v>
      </c>
      <c r="I6801" s="9"/>
      <c r="J6801" s="22">
        <f t="shared" si="106"/>
        <v>138.20772723136798</v>
      </c>
      <c r="K6801" s="22" t="str">
        <f>IF(I6801&lt;&gt;"",SUMIF(Table1[Codigo_servico],A6801,Table1[Subtotal_insumo]),"")</f>
        <v/>
      </c>
      <c r="L6801" s="16">
        <f>IF(Table1[[#This Row],[Ordem_insumos]]&lt;&gt;0,VLOOKUP(Table1[[#This Row],[Codigo_servico]],Preencher_Orcamento!$B:$D,3,FALSE)*Table1[[#This Row],[Qtde_insumo]],"")</f>
        <v>0</v>
      </c>
      <c r="M6801" s="16">
        <f>IF(Table1[[#This Row],[Ordem_insumos]]&lt;&gt;0,VLOOKUP(Table1[[#This Row],[Codigo_servico]],Preencher_Orcamento!$B:$D,3,FALSE)*Table1[[#This Row],[Subtotal_insumo]],"")</f>
        <v>0</v>
      </c>
    </row>
    <row r="6802" spans="1:13" x14ac:dyDescent="0.25">
      <c r="A6802" s="6">
        <v>100210</v>
      </c>
      <c r="B6802" s="126">
        <v>2</v>
      </c>
      <c r="C6802" s="133"/>
      <c r="D6802" s="134">
        <v>79672</v>
      </c>
      <c r="E6802" s="7" t="s">
        <v>2031</v>
      </c>
      <c r="F6802" s="8" t="s">
        <v>457</v>
      </c>
      <c r="G6802" s="16">
        <f>IFERROR(VLOOKUP(Table1[[#This Row],[Codigo_insumo]],BD_Insumos!$B:$E,4),"")</f>
        <v>39.727200000000003</v>
      </c>
      <c r="H6802" s="140">
        <v>1</v>
      </c>
      <c r="I6802" s="9"/>
      <c r="J6802" s="22">
        <f t="shared" si="106"/>
        <v>39.727200000000003</v>
      </c>
      <c r="K6802" s="22" t="str">
        <f>IF(I6802&lt;&gt;"",SUMIF(Table1[Codigo_servico],A6802,Table1[Subtotal_insumo]),"")</f>
        <v/>
      </c>
      <c r="L6802" s="16">
        <f>IF(Table1[[#This Row],[Ordem_insumos]]&lt;&gt;0,VLOOKUP(Table1[[#This Row],[Codigo_servico]],Preencher_Orcamento!$B:$D,3,FALSE)*Table1[[#This Row],[Qtde_insumo]],"")</f>
        <v>0</v>
      </c>
      <c r="M6802" s="16">
        <f>IF(Table1[[#This Row],[Ordem_insumos]]&lt;&gt;0,VLOOKUP(Table1[[#This Row],[Codigo_servico]],Preencher_Orcamento!$B:$D,3,FALSE)*Table1[[#This Row],[Subtotal_insumo]],"")</f>
        <v>0</v>
      </c>
    </row>
    <row r="6803" spans="1:13" x14ac:dyDescent="0.25">
      <c r="A6803" s="6">
        <v>100210</v>
      </c>
      <c r="B6803" s="126">
        <v>3</v>
      </c>
      <c r="C6803" s="133"/>
      <c r="D6803" s="134">
        <v>2036</v>
      </c>
      <c r="E6803" s="7" t="s">
        <v>2191</v>
      </c>
      <c r="F6803" s="8" t="s">
        <v>2140</v>
      </c>
      <c r="G6803" s="18">
        <f>IFERROR(VLOOKUP(Table1[[#This Row],[Codigo_insumo]],BD_Insumos!$B:$E,4),"")</f>
        <v>12.90425192342871</v>
      </c>
      <c r="H6803" s="140">
        <v>8</v>
      </c>
      <c r="I6803" s="9"/>
      <c r="J6803" s="23">
        <f t="shared" si="106"/>
        <v>103.23401538742968</v>
      </c>
      <c r="K6803" s="22" t="str">
        <f>IF(I6803&lt;&gt;"",SUMIF(Table1[Codigo_servico],A6803,Table1[Subtotal_insumo]),"")</f>
        <v/>
      </c>
      <c r="L6803" s="18">
        <f>IF(Table1[[#This Row],[Ordem_insumos]]&lt;&gt;0,VLOOKUP(Table1[[#This Row],[Codigo_servico]],Preencher_Orcamento!$B:$D,3,FALSE)*Table1[[#This Row],[Qtde_insumo]],"")</f>
        <v>0</v>
      </c>
      <c r="M6803" s="18">
        <f>IF(Table1[[#This Row],[Ordem_insumos]]&lt;&gt;0,VLOOKUP(Table1[[#This Row],[Codigo_servico]],Preencher_Orcamento!$B:$D,3,FALSE)*Table1[[#This Row],[Subtotal_insumo]],"")</f>
        <v>0</v>
      </c>
    </row>
    <row r="6804" spans="1:13" ht="26.25" x14ac:dyDescent="0.25">
      <c r="A6804" s="6">
        <v>100210</v>
      </c>
      <c r="B6804" s="126">
        <v>4</v>
      </c>
      <c r="C6804" s="133"/>
      <c r="D6804" s="134">
        <v>15516</v>
      </c>
      <c r="E6804" s="7" t="s">
        <v>327</v>
      </c>
      <c r="F6804" s="8" t="s">
        <v>5</v>
      </c>
      <c r="G6804" s="18">
        <f>IFERROR(VLOOKUP(Table1[[#This Row],[Codigo_insumo]],BD_Insumos!$B:$E,4),"")</f>
        <v>10.545299999999999</v>
      </c>
      <c r="H6804" s="140">
        <v>5</v>
      </c>
      <c r="I6804" s="9"/>
      <c r="J6804" s="23">
        <f t="shared" si="106"/>
        <v>52.726499999999994</v>
      </c>
      <c r="K6804" s="22" t="str">
        <f>IF(I6804&lt;&gt;"",SUMIF(Table1[Codigo_servico],A6804,Table1[Subtotal_insumo]),"")</f>
        <v/>
      </c>
      <c r="L6804" s="18">
        <f>IF(Table1[[#This Row],[Ordem_insumos]]&lt;&gt;0,VLOOKUP(Table1[[#This Row],[Codigo_servico]],Preencher_Orcamento!$B:$D,3,FALSE)*Table1[[#This Row],[Qtde_insumo]],"")</f>
        <v>0</v>
      </c>
      <c r="M6804" s="18">
        <f>IF(Table1[[#This Row],[Ordem_insumos]]&lt;&gt;0,VLOOKUP(Table1[[#This Row],[Codigo_servico]],Preencher_Orcamento!$B:$D,3,FALSE)*Table1[[#This Row],[Subtotal_insumo]],"")</f>
        <v>0</v>
      </c>
    </row>
    <row r="6805" spans="1:13" ht="26.25" x14ac:dyDescent="0.25">
      <c r="A6805" s="6">
        <v>100210</v>
      </c>
      <c r="B6805" s="126">
        <v>5</v>
      </c>
      <c r="C6805" s="133"/>
      <c r="D6805" s="134">
        <v>70802</v>
      </c>
      <c r="E6805" s="7" t="s">
        <v>1713</v>
      </c>
      <c r="F6805" s="8" t="s">
        <v>457</v>
      </c>
      <c r="G6805" s="18">
        <f>IFERROR(VLOOKUP(Table1[[#This Row],[Codigo_insumo]],BD_Insumos!$B:$E,4),"")</f>
        <v>3.2101000000000002</v>
      </c>
      <c r="H6805" s="140">
        <v>2</v>
      </c>
      <c r="I6805" s="9"/>
      <c r="J6805" s="23">
        <f t="shared" si="106"/>
        <v>6.4202000000000004</v>
      </c>
      <c r="K6805" s="22" t="str">
        <f>IF(I6805&lt;&gt;"",SUMIF(Table1[Codigo_servico],A6805,Table1[Subtotal_insumo]),"")</f>
        <v/>
      </c>
      <c r="L6805" s="18">
        <f>IF(Table1[[#This Row],[Ordem_insumos]]&lt;&gt;0,VLOOKUP(Table1[[#This Row],[Codigo_servico]],Preencher_Orcamento!$B:$D,3,FALSE)*Table1[[#This Row],[Qtde_insumo]],"")</f>
        <v>0</v>
      </c>
      <c r="M6805" s="18">
        <f>IF(Table1[[#This Row],[Ordem_insumos]]&lt;&gt;0,VLOOKUP(Table1[[#This Row],[Codigo_servico]],Preencher_Orcamento!$B:$D,3,FALSE)*Table1[[#This Row],[Subtotal_insumo]],"")</f>
        <v>0</v>
      </c>
    </row>
    <row r="6806" spans="1:13" ht="26.25" x14ac:dyDescent="0.25">
      <c r="A6806" s="6">
        <v>100210</v>
      </c>
      <c r="B6806" s="126">
        <v>6</v>
      </c>
      <c r="C6806" s="133"/>
      <c r="D6806" s="134">
        <v>70803</v>
      </c>
      <c r="E6806" s="7" t="s">
        <v>1714</v>
      </c>
      <c r="F6806" s="8" t="s">
        <v>457</v>
      </c>
      <c r="G6806" s="18">
        <f>IFERROR(VLOOKUP(Table1[[#This Row],[Codigo_insumo]],BD_Insumos!$B:$E,4),"")</f>
        <v>4.2643000000000004</v>
      </c>
      <c r="H6806" s="140">
        <v>2</v>
      </c>
      <c r="I6806" s="9"/>
      <c r="J6806" s="23">
        <f t="shared" si="106"/>
        <v>8.5286000000000008</v>
      </c>
      <c r="K6806" s="22" t="str">
        <f>IF(I6806&lt;&gt;"",SUMIF(Table1[Codigo_servico],A6806,Table1[Subtotal_insumo]),"")</f>
        <v/>
      </c>
      <c r="L6806" s="18">
        <f>IF(Table1[[#This Row],[Ordem_insumos]]&lt;&gt;0,VLOOKUP(Table1[[#This Row],[Codigo_servico]],Preencher_Orcamento!$B:$D,3,FALSE)*Table1[[#This Row],[Qtde_insumo]],"")</f>
        <v>0</v>
      </c>
      <c r="M6806" s="18">
        <f>IF(Table1[[#This Row],[Ordem_insumos]]&lt;&gt;0,VLOOKUP(Table1[[#This Row],[Codigo_servico]],Preencher_Orcamento!$B:$D,3,FALSE)*Table1[[#This Row],[Subtotal_insumo]],"")</f>
        <v>0</v>
      </c>
    </row>
    <row r="6807" spans="1:13" ht="26.25" x14ac:dyDescent="0.25">
      <c r="A6807" s="6">
        <v>100210</v>
      </c>
      <c r="B6807" s="126">
        <v>7</v>
      </c>
      <c r="C6807" s="133"/>
      <c r="D6807" s="134">
        <v>79636</v>
      </c>
      <c r="E6807" s="7" t="s">
        <v>2020</v>
      </c>
      <c r="F6807" s="8" t="s">
        <v>197</v>
      </c>
      <c r="G6807" s="18">
        <f>IFERROR(VLOOKUP(Table1[[#This Row],[Codigo_insumo]],BD_Insumos!$B:$E,4),"")</f>
        <v>8.3975000000000009</v>
      </c>
      <c r="H6807" s="140">
        <v>0.06</v>
      </c>
      <c r="I6807" s="9"/>
      <c r="J6807" s="23">
        <f t="shared" si="106"/>
        <v>0.50385000000000002</v>
      </c>
      <c r="K6807" s="22" t="str">
        <f>IF(I6807&lt;&gt;"",SUMIF(Table1[Codigo_servico],A6807,Table1[Subtotal_insumo]),"")</f>
        <v/>
      </c>
      <c r="L6807" s="18">
        <f>IF(Table1[[#This Row],[Ordem_insumos]]&lt;&gt;0,VLOOKUP(Table1[[#This Row],[Codigo_servico]],Preencher_Orcamento!$B:$D,3,FALSE)*Table1[[#This Row],[Qtde_insumo]],"")</f>
        <v>0</v>
      </c>
      <c r="M6807" s="18">
        <f>IF(Table1[[#This Row],[Ordem_insumos]]&lt;&gt;0,VLOOKUP(Table1[[#This Row],[Codigo_servico]],Preencher_Orcamento!$B:$D,3,FALSE)*Table1[[#This Row],[Subtotal_insumo]],"")</f>
        <v>0</v>
      </c>
    </row>
    <row r="6808" spans="1:13" ht="26.25" x14ac:dyDescent="0.25">
      <c r="A6808" s="6">
        <v>100210</v>
      </c>
      <c r="B6808" s="126">
        <v>8</v>
      </c>
      <c r="C6808" s="133"/>
      <c r="D6808" s="134">
        <v>76034</v>
      </c>
      <c r="E6808" s="7" t="s">
        <v>1873</v>
      </c>
      <c r="F6808" s="8" t="s">
        <v>457</v>
      </c>
      <c r="G6808" s="18">
        <f>IFERROR(VLOOKUP(Table1[[#This Row],[Codigo_insumo]],BD_Insumos!$B:$E,4),"")</f>
        <v>460.1474</v>
      </c>
      <c r="H6808" s="140">
        <v>1</v>
      </c>
      <c r="I6808" s="9"/>
      <c r="J6808" s="23">
        <f t="shared" si="106"/>
        <v>460.1474</v>
      </c>
      <c r="K6808" s="22" t="str">
        <f>IF(I6808&lt;&gt;"",SUMIF(Table1[Codigo_servico],A6808,Table1[Subtotal_insumo]),"")</f>
        <v/>
      </c>
      <c r="L6808" s="18">
        <f>IF(Table1[[#This Row],[Ordem_insumos]]&lt;&gt;0,VLOOKUP(Table1[[#This Row],[Codigo_servico]],Preencher_Orcamento!$B:$D,3,FALSE)*Table1[[#This Row],[Qtde_insumo]],"")</f>
        <v>0</v>
      </c>
      <c r="M6808" s="18">
        <f>IF(Table1[[#This Row],[Ordem_insumos]]&lt;&gt;0,VLOOKUP(Table1[[#This Row],[Codigo_servico]],Preencher_Orcamento!$B:$D,3,FALSE)*Table1[[#This Row],[Subtotal_insumo]],"")</f>
        <v>0</v>
      </c>
    </row>
    <row r="6809" spans="1:13" ht="26.25" x14ac:dyDescent="0.25">
      <c r="A6809" s="6">
        <v>100210</v>
      </c>
      <c r="B6809" s="126">
        <v>9</v>
      </c>
      <c r="C6809" s="133"/>
      <c r="D6809" s="134">
        <v>70806</v>
      </c>
      <c r="E6809" s="7" t="s">
        <v>1715</v>
      </c>
      <c r="F6809" s="8" t="s">
        <v>457</v>
      </c>
      <c r="G6809" s="18">
        <f>IFERROR(VLOOKUP(Table1[[#This Row],[Codigo_insumo]],BD_Insumos!$B:$E,4),"")</f>
        <v>10.055300000000001</v>
      </c>
      <c r="H6809" s="140">
        <v>4</v>
      </c>
      <c r="I6809" s="9"/>
      <c r="J6809" s="23">
        <f t="shared" si="106"/>
        <v>40.221200000000003</v>
      </c>
      <c r="K6809" s="22" t="str">
        <f>IF(I6809&lt;&gt;"",SUMIF(Table1[Codigo_servico],A6809,Table1[Subtotal_insumo]),"")</f>
        <v/>
      </c>
      <c r="L6809" s="18">
        <f>IF(Table1[[#This Row],[Ordem_insumos]]&lt;&gt;0,VLOOKUP(Table1[[#This Row],[Codigo_servico]],Preencher_Orcamento!$B:$D,3,FALSE)*Table1[[#This Row],[Qtde_insumo]],"")</f>
        <v>0</v>
      </c>
      <c r="M6809" s="18">
        <f>IF(Table1[[#This Row],[Ordem_insumos]]&lt;&gt;0,VLOOKUP(Table1[[#This Row],[Codigo_servico]],Preencher_Orcamento!$B:$D,3,FALSE)*Table1[[#This Row],[Subtotal_insumo]],"")</f>
        <v>0</v>
      </c>
    </row>
    <row r="6810" spans="1:13" x14ac:dyDescent="0.25">
      <c r="A6810" s="6">
        <v>100210</v>
      </c>
      <c r="B6810" s="126">
        <v>10</v>
      </c>
      <c r="C6810" s="133"/>
      <c r="D6810" s="134">
        <v>37509</v>
      </c>
      <c r="E6810" s="7" t="s">
        <v>830</v>
      </c>
      <c r="F6810" s="8" t="s">
        <v>168</v>
      </c>
      <c r="G6810" s="18">
        <f>IFERROR(VLOOKUP(Table1[[#This Row],[Codigo_insumo]],BD_Insumos!$B:$E,4),"")</f>
        <v>16.625699999999998</v>
      </c>
      <c r="H6810" s="140">
        <v>7.0000000000000007E-2</v>
      </c>
      <c r="I6810" s="9"/>
      <c r="J6810" s="23">
        <f t="shared" si="106"/>
        <v>1.163799</v>
      </c>
      <c r="K6810" s="22" t="str">
        <f>IF(I6810&lt;&gt;"",SUMIF(Table1[Codigo_servico],A6810,Table1[Subtotal_insumo]),"")</f>
        <v/>
      </c>
      <c r="L6810" s="18">
        <f>IF(Table1[[#This Row],[Ordem_insumos]]&lt;&gt;0,VLOOKUP(Table1[[#This Row],[Codigo_servico]],Preencher_Orcamento!$B:$D,3,FALSE)*Table1[[#This Row],[Qtde_insumo]],"")</f>
        <v>0</v>
      </c>
      <c r="M6810" s="18">
        <f>IF(Table1[[#This Row],[Ordem_insumos]]&lt;&gt;0,VLOOKUP(Table1[[#This Row],[Codigo_servico]],Preencher_Orcamento!$B:$D,3,FALSE)*Table1[[#This Row],[Subtotal_insumo]],"")</f>
        <v>0</v>
      </c>
    </row>
    <row r="6811" spans="1:13" x14ac:dyDescent="0.25">
      <c r="A6811" s="3">
        <v>100212</v>
      </c>
      <c r="B6811" s="125">
        <v>0</v>
      </c>
      <c r="C6811" s="131" t="s">
        <v>3795</v>
      </c>
      <c r="D6811" s="132"/>
      <c r="E6811" s="4"/>
      <c r="F6811" s="4"/>
      <c r="G6811" s="17" t="str">
        <f>IFERROR(VLOOKUP(Table1[[#This Row],[Codigo_insumo]],BD_Insumos!$B:$E,4),"")</f>
        <v/>
      </c>
      <c r="H6811" s="139"/>
      <c r="I6811" s="5" t="s">
        <v>457</v>
      </c>
      <c r="J6811" s="20" t="str">
        <f t="shared" si="106"/>
        <v/>
      </c>
      <c r="K6811" s="21">
        <f>IF(I6811&lt;&gt;"",SUMIF(Table1[Codigo_servico],A6811,Table1[Subtotal_insumo]),"")</f>
        <v>578.17872761879755</v>
      </c>
      <c r="L6811" s="17" t="str">
        <f>IF(Table1[[#This Row],[Ordem_insumos]]&lt;&gt;0,VLOOKUP(Table1[[#This Row],[Codigo_servico]],Preencher_Orcamento!$B:$D,3,FALSE)*Table1[[#This Row],[Qtde_insumo]],"")</f>
        <v/>
      </c>
      <c r="M6811" s="17" t="str">
        <f>IF(Table1[[#This Row],[Ordem_insumos]]&lt;&gt;0,VLOOKUP(Table1[[#This Row],[Codigo_servico]],Preencher_Orcamento!$B:$D,3,FALSE)*Table1[[#This Row],[Subtotal_insumo]],"")</f>
        <v/>
      </c>
    </row>
    <row r="6812" spans="1:13" x14ac:dyDescent="0.25">
      <c r="A6812" s="6">
        <v>100212</v>
      </c>
      <c r="B6812" s="126">
        <v>1</v>
      </c>
      <c r="C6812" s="133"/>
      <c r="D6812" s="134">
        <v>2035</v>
      </c>
      <c r="E6812" s="7" t="s">
        <v>2190</v>
      </c>
      <c r="F6812" s="8" t="s">
        <v>2140</v>
      </c>
      <c r="G6812" s="16">
        <f>IFERROR(VLOOKUP(Table1[[#This Row],[Codigo_insumo]],BD_Insumos!$B:$E,4),"")</f>
        <v>17.275965903920998</v>
      </c>
      <c r="H6812" s="140">
        <v>8</v>
      </c>
      <c r="I6812" s="9"/>
      <c r="J6812" s="22">
        <f t="shared" si="106"/>
        <v>138.20772723136798</v>
      </c>
      <c r="K6812" s="22" t="str">
        <f>IF(I6812&lt;&gt;"",SUMIF(Table1[Codigo_servico],A6812,Table1[Subtotal_insumo]),"")</f>
        <v/>
      </c>
      <c r="L6812" s="16">
        <f>IF(Table1[[#This Row],[Ordem_insumos]]&lt;&gt;0,VLOOKUP(Table1[[#This Row],[Codigo_servico]],Preencher_Orcamento!$B:$D,3,FALSE)*Table1[[#This Row],[Qtde_insumo]],"")</f>
        <v>0</v>
      </c>
      <c r="M6812" s="16">
        <f>IF(Table1[[#This Row],[Ordem_insumos]]&lt;&gt;0,VLOOKUP(Table1[[#This Row],[Codigo_servico]],Preencher_Orcamento!$B:$D,3,FALSE)*Table1[[#This Row],[Subtotal_insumo]],"")</f>
        <v>0</v>
      </c>
    </row>
    <row r="6813" spans="1:13" ht="26.25" x14ac:dyDescent="0.25">
      <c r="A6813" s="6">
        <v>100212</v>
      </c>
      <c r="B6813" s="126">
        <v>2</v>
      </c>
      <c r="C6813" s="133"/>
      <c r="D6813" s="134">
        <v>70806</v>
      </c>
      <c r="E6813" s="7" t="s">
        <v>1715</v>
      </c>
      <c r="F6813" s="8" t="s">
        <v>457</v>
      </c>
      <c r="G6813" s="16">
        <f>IFERROR(VLOOKUP(Table1[[#This Row],[Codigo_insumo]],BD_Insumos!$B:$E,4),"")</f>
        <v>10.055300000000001</v>
      </c>
      <c r="H6813" s="140">
        <v>4</v>
      </c>
      <c r="I6813" s="9"/>
      <c r="J6813" s="22">
        <f t="shared" si="106"/>
        <v>40.221200000000003</v>
      </c>
      <c r="K6813" s="22" t="str">
        <f>IF(I6813&lt;&gt;"",SUMIF(Table1[Codigo_servico],A6813,Table1[Subtotal_insumo]),"")</f>
        <v/>
      </c>
      <c r="L6813" s="16">
        <f>IF(Table1[[#This Row],[Ordem_insumos]]&lt;&gt;0,VLOOKUP(Table1[[#This Row],[Codigo_servico]],Preencher_Orcamento!$B:$D,3,FALSE)*Table1[[#This Row],[Qtde_insumo]],"")</f>
        <v>0</v>
      </c>
      <c r="M6813" s="16">
        <f>IF(Table1[[#This Row],[Ordem_insumos]]&lt;&gt;0,VLOOKUP(Table1[[#This Row],[Codigo_servico]],Preencher_Orcamento!$B:$D,3,FALSE)*Table1[[#This Row],[Subtotal_insumo]],"")</f>
        <v>0</v>
      </c>
    </row>
    <row r="6814" spans="1:13" ht="26.25" x14ac:dyDescent="0.25">
      <c r="A6814" s="6">
        <v>100212</v>
      </c>
      <c r="B6814" s="126">
        <v>3</v>
      </c>
      <c r="C6814" s="133"/>
      <c r="D6814" s="134">
        <v>70802</v>
      </c>
      <c r="E6814" s="7" t="s">
        <v>1713</v>
      </c>
      <c r="F6814" s="8" t="s">
        <v>457</v>
      </c>
      <c r="G6814" s="18">
        <f>IFERROR(VLOOKUP(Table1[[#This Row],[Codigo_insumo]],BD_Insumos!$B:$E,4),"")</f>
        <v>3.2101000000000002</v>
      </c>
      <c r="H6814" s="140">
        <v>2</v>
      </c>
      <c r="I6814" s="9"/>
      <c r="J6814" s="23">
        <f t="shared" si="106"/>
        <v>6.4202000000000004</v>
      </c>
      <c r="K6814" s="22" t="str">
        <f>IF(I6814&lt;&gt;"",SUMIF(Table1[Codigo_servico],A6814,Table1[Subtotal_insumo]),"")</f>
        <v/>
      </c>
      <c r="L6814" s="18">
        <f>IF(Table1[[#This Row],[Ordem_insumos]]&lt;&gt;0,VLOOKUP(Table1[[#This Row],[Codigo_servico]],Preencher_Orcamento!$B:$D,3,FALSE)*Table1[[#This Row],[Qtde_insumo]],"")</f>
        <v>0</v>
      </c>
      <c r="M6814" s="18">
        <f>IF(Table1[[#This Row],[Ordem_insumos]]&lt;&gt;0,VLOOKUP(Table1[[#This Row],[Codigo_servico]],Preencher_Orcamento!$B:$D,3,FALSE)*Table1[[#This Row],[Subtotal_insumo]],"")</f>
        <v>0</v>
      </c>
    </row>
    <row r="6815" spans="1:13" ht="26.25" x14ac:dyDescent="0.25">
      <c r="A6815" s="6">
        <v>100212</v>
      </c>
      <c r="B6815" s="126">
        <v>4</v>
      </c>
      <c r="C6815" s="133"/>
      <c r="D6815" s="134">
        <v>15516</v>
      </c>
      <c r="E6815" s="7" t="s">
        <v>327</v>
      </c>
      <c r="F6815" s="8" t="s">
        <v>5</v>
      </c>
      <c r="G6815" s="18">
        <f>IFERROR(VLOOKUP(Table1[[#This Row],[Codigo_insumo]],BD_Insumos!$B:$E,4),"")</f>
        <v>10.545299999999999</v>
      </c>
      <c r="H6815" s="140">
        <v>5</v>
      </c>
      <c r="I6815" s="9"/>
      <c r="J6815" s="23">
        <f t="shared" si="106"/>
        <v>52.726499999999994</v>
      </c>
      <c r="K6815" s="22" t="str">
        <f>IF(I6815&lt;&gt;"",SUMIF(Table1[Codigo_servico],A6815,Table1[Subtotal_insumo]),"")</f>
        <v/>
      </c>
      <c r="L6815" s="18">
        <f>IF(Table1[[#This Row],[Ordem_insumos]]&lt;&gt;0,VLOOKUP(Table1[[#This Row],[Codigo_servico]],Preencher_Orcamento!$B:$D,3,FALSE)*Table1[[#This Row],[Qtde_insumo]],"")</f>
        <v>0</v>
      </c>
      <c r="M6815" s="18">
        <f>IF(Table1[[#This Row],[Ordem_insumos]]&lt;&gt;0,VLOOKUP(Table1[[#This Row],[Codigo_servico]],Preencher_Orcamento!$B:$D,3,FALSE)*Table1[[#This Row],[Subtotal_insumo]],"")</f>
        <v>0</v>
      </c>
    </row>
    <row r="6816" spans="1:13" x14ac:dyDescent="0.25">
      <c r="A6816" s="6">
        <v>100212</v>
      </c>
      <c r="B6816" s="126">
        <v>5</v>
      </c>
      <c r="C6816" s="133"/>
      <c r="D6816" s="134">
        <v>2036</v>
      </c>
      <c r="E6816" s="7" t="s">
        <v>2191</v>
      </c>
      <c r="F6816" s="8" t="s">
        <v>2140</v>
      </c>
      <c r="G6816" s="18">
        <f>IFERROR(VLOOKUP(Table1[[#This Row],[Codigo_insumo]],BD_Insumos!$B:$E,4),"")</f>
        <v>12.90425192342871</v>
      </c>
      <c r="H6816" s="140">
        <v>8</v>
      </c>
      <c r="I6816" s="9"/>
      <c r="J6816" s="23">
        <f t="shared" si="106"/>
        <v>103.23401538742968</v>
      </c>
      <c r="K6816" s="22" t="str">
        <f>IF(I6816&lt;&gt;"",SUMIF(Table1[Codigo_servico],A6816,Table1[Subtotal_insumo]),"")</f>
        <v/>
      </c>
      <c r="L6816" s="18">
        <f>IF(Table1[[#This Row],[Ordem_insumos]]&lt;&gt;0,VLOOKUP(Table1[[#This Row],[Codigo_servico]],Preencher_Orcamento!$B:$D,3,FALSE)*Table1[[#This Row],[Qtde_insumo]],"")</f>
        <v>0</v>
      </c>
      <c r="M6816" s="18">
        <f>IF(Table1[[#This Row],[Ordem_insumos]]&lt;&gt;0,VLOOKUP(Table1[[#This Row],[Codigo_servico]],Preencher_Orcamento!$B:$D,3,FALSE)*Table1[[#This Row],[Subtotal_insumo]],"")</f>
        <v>0</v>
      </c>
    </row>
    <row r="6817" spans="1:13" x14ac:dyDescent="0.25">
      <c r="A6817" s="6">
        <v>100212</v>
      </c>
      <c r="B6817" s="126">
        <v>6</v>
      </c>
      <c r="C6817" s="133"/>
      <c r="D6817" s="134">
        <v>79672</v>
      </c>
      <c r="E6817" s="7" t="s">
        <v>2031</v>
      </c>
      <c r="F6817" s="8" t="s">
        <v>457</v>
      </c>
      <c r="G6817" s="18">
        <f>IFERROR(VLOOKUP(Table1[[#This Row],[Codigo_insumo]],BD_Insumos!$B:$E,4),"")</f>
        <v>39.727200000000003</v>
      </c>
      <c r="H6817" s="140">
        <v>1</v>
      </c>
      <c r="I6817" s="9"/>
      <c r="J6817" s="23">
        <f t="shared" si="106"/>
        <v>39.727200000000003</v>
      </c>
      <c r="K6817" s="22" t="str">
        <f>IF(I6817&lt;&gt;"",SUMIF(Table1[Codigo_servico],A6817,Table1[Subtotal_insumo]),"")</f>
        <v/>
      </c>
      <c r="L6817" s="18">
        <f>IF(Table1[[#This Row],[Ordem_insumos]]&lt;&gt;0,VLOOKUP(Table1[[#This Row],[Codigo_servico]],Preencher_Orcamento!$B:$D,3,FALSE)*Table1[[#This Row],[Qtde_insumo]],"")</f>
        <v>0</v>
      </c>
      <c r="M6817" s="18">
        <f>IF(Table1[[#This Row],[Ordem_insumos]]&lt;&gt;0,VLOOKUP(Table1[[#This Row],[Codigo_servico]],Preencher_Orcamento!$B:$D,3,FALSE)*Table1[[#This Row],[Subtotal_insumo]],"")</f>
        <v>0</v>
      </c>
    </row>
    <row r="6818" spans="1:13" ht="26.25" x14ac:dyDescent="0.25">
      <c r="A6818" s="6">
        <v>100212</v>
      </c>
      <c r="B6818" s="126">
        <v>7</v>
      </c>
      <c r="C6818" s="133"/>
      <c r="D6818" s="134">
        <v>79636</v>
      </c>
      <c r="E6818" s="7" t="s">
        <v>2020</v>
      </c>
      <c r="F6818" s="8" t="s">
        <v>197</v>
      </c>
      <c r="G6818" s="18">
        <f>IFERROR(VLOOKUP(Table1[[#This Row],[Codigo_insumo]],BD_Insumos!$B:$E,4),"")</f>
        <v>8.3975000000000009</v>
      </c>
      <c r="H6818" s="140">
        <v>0.04</v>
      </c>
      <c r="I6818" s="9"/>
      <c r="J6818" s="23">
        <f t="shared" si="106"/>
        <v>0.33590000000000003</v>
      </c>
      <c r="K6818" s="22" t="str">
        <f>IF(I6818&lt;&gt;"",SUMIF(Table1[Codigo_servico],A6818,Table1[Subtotal_insumo]),"")</f>
        <v/>
      </c>
      <c r="L6818" s="18">
        <f>IF(Table1[[#This Row],[Ordem_insumos]]&lt;&gt;0,VLOOKUP(Table1[[#This Row],[Codigo_servico]],Preencher_Orcamento!$B:$D,3,FALSE)*Table1[[#This Row],[Qtde_insumo]],"")</f>
        <v>0</v>
      </c>
      <c r="M6818" s="18">
        <f>IF(Table1[[#This Row],[Ordem_insumos]]&lt;&gt;0,VLOOKUP(Table1[[#This Row],[Codigo_servico]],Preencher_Orcamento!$B:$D,3,FALSE)*Table1[[#This Row],[Subtotal_insumo]],"")</f>
        <v>0</v>
      </c>
    </row>
    <row r="6819" spans="1:13" ht="26.25" x14ac:dyDescent="0.25">
      <c r="A6819" s="6">
        <v>100212</v>
      </c>
      <c r="B6819" s="126">
        <v>8</v>
      </c>
      <c r="C6819" s="133"/>
      <c r="D6819" s="134">
        <v>70803</v>
      </c>
      <c r="E6819" s="7" t="s">
        <v>1714</v>
      </c>
      <c r="F6819" s="8" t="s">
        <v>457</v>
      </c>
      <c r="G6819" s="18">
        <f>IFERROR(VLOOKUP(Table1[[#This Row],[Codigo_insumo]],BD_Insumos!$B:$E,4),"")</f>
        <v>4.2643000000000004</v>
      </c>
      <c r="H6819" s="140">
        <v>2</v>
      </c>
      <c r="I6819" s="9"/>
      <c r="J6819" s="23">
        <f t="shared" si="106"/>
        <v>8.5286000000000008</v>
      </c>
      <c r="K6819" s="22" t="str">
        <f>IF(I6819&lt;&gt;"",SUMIF(Table1[Codigo_servico],A6819,Table1[Subtotal_insumo]),"")</f>
        <v/>
      </c>
      <c r="L6819" s="18">
        <f>IF(Table1[[#This Row],[Ordem_insumos]]&lt;&gt;0,VLOOKUP(Table1[[#This Row],[Codigo_servico]],Preencher_Orcamento!$B:$D,3,FALSE)*Table1[[#This Row],[Qtde_insumo]],"")</f>
        <v>0</v>
      </c>
      <c r="M6819" s="18">
        <f>IF(Table1[[#This Row],[Ordem_insumos]]&lt;&gt;0,VLOOKUP(Table1[[#This Row],[Codigo_servico]],Preencher_Orcamento!$B:$D,3,FALSE)*Table1[[#This Row],[Subtotal_insumo]],"")</f>
        <v>0</v>
      </c>
    </row>
    <row r="6820" spans="1:13" x14ac:dyDescent="0.25">
      <c r="A6820" s="6">
        <v>100212</v>
      </c>
      <c r="B6820" s="126">
        <v>9</v>
      </c>
      <c r="C6820" s="133"/>
      <c r="D6820" s="134">
        <v>76035</v>
      </c>
      <c r="E6820" s="7" t="s">
        <v>1874</v>
      </c>
      <c r="F6820" s="8" t="s">
        <v>457</v>
      </c>
      <c r="G6820" s="18">
        <f>IFERROR(VLOOKUP(Table1[[#This Row],[Codigo_insumo]],BD_Insumos!$B:$E,4),"")</f>
        <v>187.9461</v>
      </c>
      <c r="H6820" s="140">
        <v>1</v>
      </c>
      <c r="I6820" s="9"/>
      <c r="J6820" s="23">
        <f t="shared" si="106"/>
        <v>187.9461</v>
      </c>
      <c r="K6820" s="22" t="str">
        <f>IF(I6820&lt;&gt;"",SUMIF(Table1[Codigo_servico],A6820,Table1[Subtotal_insumo]),"")</f>
        <v/>
      </c>
      <c r="L6820" s="18">
        <f>IF(Table1[[#This Row],[Ordem_insumos]]&lt;&gt;0,VLOOKUP(Table1[[#This Row],[Codigo_servico]],Preencher_Orcamento!$B:$D,3,FALSE)*Table1[[#This Row],[Qtde_insumo]],"")</f>
        <v>0</v>
      </c>
      <c r="M6820" s="18">
        <f>IF(Table1[[#This Row],[Ordem_insumos]]&lt;&gt;0,VLOOKUP(Table1[[#This Row],[Codigo_servico]],Preencher_Orcamento!$B:$D,3,FALSE)*Table1[[#This Row],[Subtotal_insumo]],"")</f>
        <v>0</v>
      </c>
    </row>
    <row r="6821" spans="1:13" x14ac:dyDescent="0.25">
      <c r="A6821" s="6">
        <v>100212</v>
      </c>
      <c r="B6821" s="126">
        <v>10</v>
      </c>
      <c r="C6821" s="133"/>
      <c r="D6821" s="134">
        <v>37509</v>
      </c>
      <c r="E6821" s="7" t="s">
        <v>830</v>
      </c>
      <c r="F6821" s="8" t="s">
        <v>168</v>
      </c>
      <c r="G6821" s="18">
        <f>IFERROR(VLOOKUP(Table1[[#This Row],[Codigo_insumo]],BD_Insumos!$B:$E,4),"")</f>
        <v>16.625699999999998</v>
      </c>
      <c r="H6821" s="140">
        <v>0.05</v>
      </c>
      <c r="I6821" s="9"/>
      <c r="J6821" s="23">
        <f t="shared" si="106"/>
        <v>0.83128499999999994</v>
      </c>
      <c r="K6821" s="22" t="str">
        <f>IF(I6821&lt;&gt;"",SUMIF(Table1[Codigo_servico],A6821,Table1[Subtotal_insumo]),"")</f>
        <v/>
      </c>
      <c r="L6821" s="18">
        <f>IF(Table1[[#This Row],[Ordem_insumos]]&lt;&gt;0,VLOOKUP(Table1[[#This Row],[Codigo_servico]],Preencher_Orcamento!$B:$D,3,FALSE)*Table1[[#This Row],[Qtde_insumo]],"")</f>
        <v>0</v>
      </c>
      <c r="M6821" s="18">
        <f>IF(Table1[[#This Row],[Ordem_insumos]]&lt;&gt;0,VLOOKUP(Table1[[#This Row],[Codigo_servico]],Preencher_Orcamento!$B:$D,3,FALSE)*Table1[[#This Row],[Subtotal_insumo]],"")</f>
        <v>0</v>
      </c>
    </row>
    <row r="6822" spans="1:13" x14ac:dyDescent="0.25">
      <c r="A6822" s="3">
        <v>100213</v>
      </c>
      <c r="B6822" s="125">
        <v>0</v>
      </c>
      <c r="C6822" s="131" t="s">
        <v>3796</v>
      </c>
      <c r="D6822" s="132"/>
      <c r="E6822" s="4"/>
      <c r="F6822" s="4"/>
      <c r="G6822" s="17" t="str">
        <f>IFERROR(VLOOKUP(Table1[[#This Row],[Codigo_insumo]],BD_Insumos!$B:$E,4),"")</f>
        <v/>
      </c>
      <c r="H6822" s="139"/>
      <c r="I6822" s="5" t="s">
        <v>457</v>
      </c>
      <c r="J6822" s="20" t="str">
        <f t="shared" si="106"/>
        <v/>
      </c>
      <c r="K6822" s="21">
        <f>IF(I6822&lt;&gt;"",SUMIF(Table1[Codigo_servico],A6822,Table1[Subtotal_insumo]),"")</f>
        <v>694.12739161879767</v>
      </c>
      <c r="L6822" s="17" t="str">
        <f>IF(Table1[[#This Row],[Ordem_insumos]]&lt;&gt;0,VLOOKUP(Table1[[#This Row],[Codigo_servico]],Preencher_Orcamento!$B:$D,3,FALSE)*Table1[[#This Row],[Qtde_insumo]],"")</f>
        <v/>
      </c>
      <c r="M6822" s="17" t="str">
        <f>IF(Table1[[#This Row],[Ordem_insumos]]&lt;&gt;0,VLOOKUP(Table1[[#This Row],[Codigo_servico]],Preencher_Orcamento!$B:$D,3,FALSE)*Table1[[#This Row],[Subtotal_insumo]],"")</f>
        <v/>
      </c>
    </row>
    <row r="6823" spans="1:13" x14ac:dyDescent="0.25">
      <c r="A6823" s="6">
        <v>100213</v>
      </c>
      <c r="B6823" s="126">
        <v>1</v>
      </c>
      <c r="C6823" s="133"/>
      <c r="D6823" s="134">
        <v>37509</v>
      </c>
      <c r="E6823" s="7" t="s">
        <v>830</v>
      </c>
      <c r="F6823" s="8" t="s">
        <v>168</v>
      </c>
      <c r="G6823" s="16">
        <f>IFERROR(VLOOKUP(Table1[[#This Row],[Codigo_insumo]],BD_Insumos!$B:$E,4),"")</f>
        <v>16.625699999999998</v>
      </c>
      <c r="H6823" s="140">
        <v>7.0000000000000007E-2</v>
      </c>
      <c r="I6823" s="9"/>
      <c r="J6823" s="22">
        <f t="shared" si="106"/>
        <v>1.163799</v>
      </c>
      <c r="K6823" s="22" t="str">
        <f>IF(I6823&lt;&gt;"",SUMIF(Table1[Codigo_servico],A6823,Table1[Subtotal_insumo]),"")</f>
        <v/>
      </c>
      <c r="L6823" s="16">
        <f>IF(Table1[[#This Row],[Ordem_insumos]]&lt;&gt;0,VLOOKUP(Table1[[#This Row],[Codigo_servico]],Preencher_Orcamento!$B:$D,3,FALSE)*Table1[[#This Row],[Qtde_insumo]],"")</f>
        <v>7.0000000000000007E-2</v>
      </c>
      <c r="M6823" s="16">
        <f>IF(Table1[[#This Row],[Ordem_insumos]]&lt;&gt;0,VLOOKUP(Table1[[#This Row],[Codigo_servico]],Preencher_Orcamento!$B:$D,3,FALSE)*Table1[[#This Row],[Subtotal_insumo]],"")</f>
        <v>1.163799</v>
      </c>
    </row>
    <row r="6824" spans="1:13" x14ac:dyDescent="0.25">
      <c r="A6824" s="6">
        <v>100213</v>
      </c>
      <c r="B6824" s="126">
        <v>2</v>
      </c>
      <c r="C6824" s="133"/>
      <c r="D6824" s="134">
        <v>76036</v>
      </c>
      <c r="E6824" s="7" t="s">
        <v>1875</v>
      </c>
      <c r="F6824" s="8" t="s">
        <v>457</v>
      </c>
      <c r="G6824" s="16">
        <f>IFERROR(VLOOKUP(Table1[[#This Row],[Codigo_insumo]],BD_Insumos!$B:$E,4),"")</f>
        <v>303.39429999999999</v>
      </c>
      <c r="H6824" s="140">
        <v>1</v>
      </c>
      <c r="I6824" s="9"/>
      <c r="J6824" s="22">
        <f t="shared" si="106"/>
        <v>303.39429999999999</v>
      </c>
      <c r="K6824" s="22" t="str">
        <f>IF(I6824&lt;&gt;"",SUMIF(Table1[Codigo_servico],A6824,Table1[Subtotal_insumo]),"")</f>
        <v/>
      </c>
      <c r="L6824" s="16">
        <f>IF(Table1[[#This Row],[Ordem_insumos]]&lt;&gt;0,VLOOKUP(Table1[[#This Row],[Codigo_servico]],Preencher_Orcamento!$B:$D,3,FALSE)*Table1[[#This Row],[Qtde_insumo]],"")</f>
        <v>1</v>
      </c>
      <c r="M6824" s="16">
        <f>IF(Table1[[#This Row],[Ordem_insumos]]&lt;&gt;0,VLOOKUP(Table1[[#This Row],[Codigo_servico]],Preencher_Orcamento!$B:$D,3,FALSE)*Table1[[#This Row],[Subtotal_insumo]],"")</f>
        <v>303.39429999999999</v>
      </c>
    </row>
    <row r="6825" spans="1:13" x14ac:dyDescent="0.25">
      <c r="A6825" s="6">
        <v>100213</v>
      </c>
      <c r="B6825" s="126">
        <v>3</v>
      </c>
      <c r="C6825" s="133"/>
      <c r="D6825" s="134">
        <v>2036</v>
      </c>
      <c r="E6825" s="7" t="s">
        <v>2191</v>
      </c>
      <c r="F6825" s="8" t="s">
        <v>2140</v>
      </c>
      <c r="G6825" s="18">
        <f>IFERROR(VLOOKUP(Table1[[#This Row],[Codigo_insumo]],BD_Insumos!$B:$E,4),"")</f>
        <v>12.90425192342871</v>
      </c>
      <c r="H6825" s="140">
        <v>8</v>
      </c>
      <c r="I6825" s="9"/>
      <c r="J6825" s="23">
        <f t="shared" si="106"/>
        <v>103.23401538742968</v>
      </c>
      <c r="K6825" s="22" t="str">
        <f>IF(I6825&lt;&gt;"",SUMIF(Table1[Codigo_servico],A6825,Table1[Subtotal_insumo]),"")</f>
        <v/>
      </c>
      <c r="L6825" s="18">
        <f>IF(Table1[[#This Row],[Ordem_insumos]]&lt;&gt;0,VLOOKUP(Table1[[#This Row],[Codigo_servico]],Preencher_Orcamento!$B:$D,3,FALSE)*Table1[[#This Row],[Qtde_insumo]],"")</f>
        <v>8</v>
      </c>
      <c r="M6825" s="18">
        <f>IF(Table1[[#This Row],[Ordem_insumos]]&lt;&gt;0,VLOOKUP(Table1[[#This Row],[Codigo_servico]],Preencher_Orcamento!$B:$D,3,FALSE)*Table1[[#This Row],[Subtotal_insumo]],"")</f>
        <v>103.23401538742968</v>
      </c>
    </row>
    <row r="6826" spans="1:13" x14ac:dyDescent="0.25">
      <c r="A6826" s="6">
        <v>100213</v>
      </c>
      <c r="B6826" s="126">
        <v>4</v>
      </c>
      <c r="C6826" s="133"/>
      <c r="D6826" s="134">
        <v>2035</v>
      </c>
      <c r="E6826" s="7" t="s">
        <v>2190</v>
      </c>
      <c r="F6826" s="8" t="s">
        <v>2140</v>
      </c>
      <c r="G6826" s="18">
        <f>IFERROR(VLOOKUP(Table1[[#This Row],[Codigo_insumo]],BD_Insumos!$B:$E,4),"")</f>
        <v>17.275965903920998</v>
      </c>
      <c r="H6826" s="140">
        <v>8</v>
      </c>
      <c r="I6826" s="9"/>
      <c r="J6826" s="23">
        <f t="shared" si="106"/>
        <v>138.20772723136798</v>
      </c>
      <c r="K6826" s="22" t="str">
        <f>IF(I6826&lt;&gt;"",SUMIF(Table1[Codigo_servico],A6826,Table1[Subtotal_insumo]),"")</f>
        <v/>
      </c>
      <c r="L6826" s="18">
        <f>IF(Table1[[#This Row],[Ordem_insumos]]&lt;&gt;0,VLOOKUP(Table1[[#This Row],[Codigo_servico]],Preencher_Orcamento!$B:$D,3,FALSE)*Table1[[#This Row],[Qtde_insumo]],"")</f>
        <v>8</v>
      </c>
      <c r="M6826" s="18">
        <f>IF(Table1[[#This Row],[Ordem_insumos]]&lt;&gt;0,VLOOKUP(Table1[[#This Row],[Codigo_servico]],Preencher_Orcamento!$B:$D,3,FALSE)*Table1[[#This Row],[Subtotal_insumo]],"")</f>
        <v>138.20772723136798</v>
      </c>
    </row>
    <row r="6827" spans="1:13" ht="26.25" x14ac:dyDescent="0.25">
      <c r="A6827" s="6">
        <v>100213</v>
      </c>
      <c r="B6827" s="126">
        <v>5</v>
      </c>
      <c r="C6827" s="133"/>
      <c r="D6827" s="134">
        <v>70806</v>
      </c>
      <c r="E6827" s="7" t="s">
        <v>1715</v>
      </c>
      <c r="F6827" s="8" t="s">
        <v>457</v>
      </c>
      <c r="G6827" s="18">
        <f>IFERROR(VLOOKUP(Table1[[#This Row],[Codigo_insumo]],BD_Insumos!$B:$E,4),"")</f>
        <v>10.055300000000001</v>
      </c>
      <c r="H6827" s="140">
        <v>4</v>
      </c>
      <c r="I6827" s="9"/>
      <c r="J6827" s="23">
        <f t="shared" si="106"/>
        <v>40.221200000000003</v>
      </c>
      <c r="K6827" s="22" t="str">
        <f>IF(I6827&lt;&gt;"",SUMIF(Table1[Codigo_servico],A6827,Table1[Subtotal_insumo]),"")</f>
        <v/>
      </c>
      <c r="L6827" s="18">
        <f>IF(Table1[[#This Row],[Ordem_insumos]]&lt;&gt;0,VLOOKUP(Table1[[#This Row],[Codigo_servico]],Preencher_Orcamento!$B:$D,3,FALSE)*Table1[[#This Row],[Qtde_insumo]],"")</f>
        <v>4</v>
      </c>
      <c r="M6827" s="18">
        <f>IF(Table1[[#This Row],[Ordem_insumos]]&lt;&gt;0,VLOOKUP(Table1[[#This Row],[Codigo_servico]],Preencher_Orcamento!$B:$D,3,FALSE)*Table1[[#This Row],[Subtotal_insumo]],"")</f>
        <v>40.221200000000003</v>
      </c>
    </row>
    <row r="6828" spans="1:13" ht="26.25" x14ac:dyDescent="0.25">
      <c r="A6828" s="6">
        <v>100213</v>
      </c>
      <c r="B6828" s="126">
        <v>6</v>
      </c>
      <c r="C6828" s="133"/>
      <c r="D6828" s="134">
        <v>70803</v>
      </c>
      <c r="E6828" s="7" t="s">
        <v>1714</v>
      </c>
      <c r="F6828" s="8" t="s">
        <v>457</v>
      </c>
      <c r="G6828" s="18">
        <f>IFERROR(VLOOKUP(Table1[[#This Row],[Codigo_insumo]],BD_Insumos!$B:$E,4),"")</f>
        <v>4.2643000000000004</v>
      </c>
      <c r="H6828" s="140">
        <v>2</v>
      </c>
      <c r="I6828" s="9"/>
      <c r="J6828" s="23">
        <f t="shared" si="106"/>
        <v>8.5286000000000008</v>
      </c>
      <c r="K6828" s="22" t="str">
        <f>IF(I6828&lt;&gt;"",SUMIF(Table1[Codigo_servico],A6828,Table1[Subtotal_insumo]),"")</f>
        <v/>
      </c>
      <c r="L6828" s="18">
        <f>IF(Table1[[#This Row],[Ordem_insumos]]&lt;&gt;0,VLOOKUP(Table1[[#This Row],[Codigo_servico]],Preencher_Orcamento!$B:$D,3,FALSE)*Table1[[#This Row],[Qtde_insumo]],"")</f>
        <v>2</v>
      </c>
      <c r="M6828" s="18">
        <f>IF(Table1[[#This Row],[Ordem_insumos]]&lt;&gt;0,VLOOKUP(Table1[[#This Row],[Codigo_servico]],Preencher_Orcamento!$B:$D,3,FALSE)*Table1[[#This Row],[Subtotal_insumo]],"")</f>
        <v>8.5286000000000008</v>
      </c>
    </row>
    <row r="6829" spans="1:13" ht="26.25" x14ac:dyDescent="0.25">
      <c r="A6829" s="6">
        <v>100213</v>
      </c>
      <c r="B6829" s="126">
        <v>7</v>
      </c>
      <c r="C6829" s="133"/>
      <c r="D6829" s="134">
        <v>79636</v>
      </c>
      <c r="E6829" s="7" t="s">
        <v>2020</v>
      </c>
      <c r="F6829" s="8" t="s">
        <v>197</v>
      </c>
      <c r="G6829" s="18">
        <f>IFERROR(VLOOKUP(Table1[[#This Row],[Codigo_insumo]],BD_Insumos!$B:$E,4),"")</f>
        <v>8.3975000000000009</v>
      </c>
      <c r="H6829" s="140">
        <v>0.06</v>
      </c>
      <c r="I6829" s="9"/>
      <c r="J6829" s="23">
        <f t="shared" si="106"/>
        <v>0.50385000000000002</v>
      </c>
      <c r="K6829" s="22" t="str">
        <f>IF(I6829&lt;&gt;"",SUMIF(Table1[Codigo_servico],A6829,Table1[Subtotal_insumo]),"")</f>
        <v/>
      </c>
      <c r="L6829" s="18">
        <f>IF(Table1[[#This Row],[Ordem_insumos]]&lt;&gt;0,VLOOKUP(Table1[[#This Row],[Codigo_servico]],Preencher_Orcamento!$B:$D,3,FALSE)*Table1[[#This Row],[Qtde_insumo]],"")</f>
        <v>0.06</v>
      </c>
      <c r="M6829" s="18">
        <f>IF(Table1[[#This Row],[Ordem_insumos]]&lt;&gt;0,VLOOKUP(Table1[[#This Row],[Codigo_servico]],Preencher_Orcamento!$B:$D,3,FALSE)*Table1[[#This Row],[Subtotal_insumo]],"")</f>
        <v>0.50385000000000002</v>
      </c>
    </row>
    <row r="6830" spans="1:13" ht="26.25" x14ac:dyDescent="0.25">
      <c r="A6830" s="6">
        <v>100213</v>
      </c>
      <c r="B6830" s="126">
        <v>8</v>
      </c>
      <c r="C6830" s="133"/>
      <c r="D6830" s="134">
        <v>70802</v>
      </c>
      <c r="E6830" s="7" t="s">
        <v>1713</v>
      </c>
      <c r="F6830" s="8" t="s">
        <v>457</v>
      </c>
      <c r="G6830" s="18">
        <f>IFERROR(VLOOKUP(Table1[[#This Row],[Codigo_insumo]],BD_Insumos!$B:$E,4),"")</f>
        <v>3.2101000000000002</v>
      </c>
      <c r="H6830" s="140">
        <v>2</v>
      </c>
      <c r="I6830" s="9"/>
      <c r="J6830" s="23">
        <f t="shared" si="106"/>
        <v>6.4202000000000004</v>
      </c>
      <c r="K6830" s="22" t="str">
        <f>IF(I6830&lt;&gt;"",SUMIF(Table1[Codigo_servico],A6830,Table1[Subtotal_insumo]),"")</f>
        <v/>
      </c>
      <c r="L6830" s="18">
        <f>IF(Table1[[#This Row],[Ordem_insumos]]&lt;&gt;0,VLOOKUP(Table1[[#This Row],[Codigo_servico]],Preencher_Orcamento!$B:$D,3,FALSE)*Table1[[#This Row],[Qtde_insumo]],"")</f>
        <v>2</v>
      </c>
      <c r="M6830" s="18">
        <f>IF(Table1[[#This Row],[Ordem_insumos]]&lt;&gt;0,VLOOKUP(Table1[[#This Row],[Codigo_servico]],Preencher_Orcamento!$B:$D,3,FALSE)*Table1[[#This Row],[Subtotal_insumo]],"")</f>
        <v>6.4202000000000004</v>
      </c>
    </row>
    <row r="6831" spans="1:13" ht="26.25" x14ac:dyDescent="0.25">
      <c r="A6831" s="6">
        <v>100213</v>
      </c>
      <c r="B6831" s="126">
        <v>9</v>
      </c>
      <c r="C6831" s="133"/>
      <c r="D6831" s="134">
        <v>15516</v>
      </c>
      <c r="E6831" s="7" t="s">
        <v>327</v>
      </c>
      <c r="F6831" s="8" t="s">
        <v>5</v>
      </c>
      <c r="G6831" s="18">
        <f>IFERROR(VLOOKUP(Table1[[#This Row],[Codigo_insumo]],BD_Insumos!$B:$E,4),"")</f>
        <v>10.545299999999999</v>
      </c>
      <c r="H6831" s="140">
        <v>5</v>
      </c>
      <c r="I6831" s="9"/>
      <c r="J6831" s="23">
        <f t="shared" si="106"/>
        <v>52.726499999999994</v>
      </c>
      <c r="K6831" s="22" t="str">
        <f>IF(I6831&lt;&gt;"",SUMIF(Table1[Codigo_servico],A6831,Table1[Subtotal_insumo]),"")</f>
        <v/>
      </c>
      <c r="L6831" s="18">
        <f>IF(Table1[[#This Row],[Ordem_insumos]]&lt;&gt;0,VLOOKUP(Table1[[#This Row],[Codigo_servico]],Preencher_Orcamento!$B:$D,3,FALSE)*Table1[[#This Row],[Qtde_insumo]],"")</f>
        <v>5</v>
      </c>
      <c r="M6831" s="18">
        <f>IF(Table1[[#This Row],[Ordem_insumos]]&lt;&gt;0,VLOOKUP(Table1[[#This Row],[Codigo_servico]],Preencher_Orcamento!$B:$D,3,FALSE)*Table1[[#This Row],[Subtotal_insumo]],"")</f>
        <v>52.726499999999994</v>
      </c>
    </row>
    <row r="6832" spans="1:13" x14ac:dyDescent="0.25">
      <c r="A6832" s="6">
        <v>100213</v>
      </c>
      <c r="B6832" s="126">
        <v>10</v>
      </c>
      <c r="C6832" s="133"/>
      <c r="D6832" s="134">
        <v>79672</v>
      </c>
      <c r="E6832" s="7" t="s">
        <v>2031</v>
      </c>
      <c r="F6832" s="8" t="s">
        <v>457</v>
      </c>
      <c r="G6832" s="18">
        <f>IFERROR(VLOOKUP(Table1[[#This Row],[Codigo_insumo]],BD_Insumos!$B:$E,4),"")</f>
        <v>39.727200000000003</v>
      </c>
      <c r="H6832" s="140">
        <v>1</v>
      </c>
      <c r="I6832" s="9"/>
      <c r="J6832" s="23">
        <f t="shared" si="106"/>
        <v>39.727200000000003</v>
      </c>
      <c r="K6832" s="22" t="str">
        <f>IF(I6832&lt;&gt;"",SUMIF(Table1[Codigo_servico],A6832,Table1[Subtotal_insumo]),"")</f>
        <v/>
      </c>
      <c r="L6832" s="18">
        <f>IF(Table1[[#This Row],[Ordem_insumos]]&lt;&gt;0,VLOOKUP(Table1[[#This Row],[Codigo_servico]],Preencher_Orcamento!$B:$D,3,FALSE)*Table1[[#This Row],[Qtde_insumo]],"")</f>
        <v>1</v>
      </c>
      <c r="M6832" s="18">
        <f>IF(Table1[[#This Row],[Ordem_insumos]]&lt;&gt;0,VLOOKUP(Table1[[#This Row],[Codigo_servico]],Preencher_Orcamento!$B:$D,3,FALSE)*Table1[[#This Row],[Subtotal_insumo]],"")</f>
        <v>39.727200000000003</v>
      </c>
    </row>
    <row r="6833" spans="1:13" x14ac:dyDescent="0.25">
      <c r="A6833" s="3">
        <v>100214</v>
      </c>
      <c r="B6833" s="125">
        <v>0</v>
      </c>
      <c r="C6833" s="131" t="s">
        <v>3797</v>
      </c>
      <c r="D6833" s="132"/>
      <c r="E6833" s="4"/>
      <c r="F6833" s="4"/>
      <c r="G6833" s="17" t="str">
        <f>IFERROR(VLOOKUP(Table1[[#This Row],[Codigo_insumo]],BD_Insumos!$B:$E,4),"")</f>
        <v/>
      </c>
      <c r="H6833" s="139"/>
      <c r="I6833" s="5" t="s">
        <v>457</v>
      </c>
      <c r="J6833" s="20" t="str">
        <f t="shared" si="106"/>
        <v/>
      </c>
      <c r="K6833" s="21">
        <f>IF(I6833&lt;&gt;"",SUMIF(Table1[Codigo_servico],A6833,Table1[Subtotal_insumo]),"")</f>
        <v>2058.6074838687978</v>
      </c>
      <c r="L6833" s="17" t="str">
        <f>IF(Table1[[#This Row],[Ordem_insumos]]&lt;&gt;0,VLOOKUP(Table1[[#This Row],[Codigo_servico]],Preencher_Orcamento!$B:$D,3,FALSE)*Table1[[#This Row],[Qtde_insumo]],"")</f>
        <v/>
      </c>
      <c r="M6833" s="17" t="str">
        <f>IF(Table1[[#This Row],[Ordem_insumos]]&lt;&gt;0,VLOOKUP(Table1[[#This Row],[Codigo_servico]],Preencher_Orcamento!$B:$D,3,FALSE)*Table1[[#This Row],[Subtotal_insumo]],"")</f>
        <v/>
      </c>
    </row>
    <row r="6834" spans="1:13" x14ac:dyDescent="0.25">
      <c r="A6834" s="6">
        <v>100214</v>
      </c>
      <c r="B6834" s="126">
        <v>1</v>
      </c>
      <c r="C6834" s="133"/>
      <c r="D6834" s="134">
        <v>76037</v>
      </c>
      <c r="E6834" s="7" t="s">
        <v>1876</v>
      </c>
      <c r="F6834" s="8" t="s">
        <v>457</v>
      </c>
      <c r="G6834" s="16">
        <f>IFERROR(VLOOKUP(Table1[[#This Row],[Codigo_insumo]],BD_Insumos!$B:$E,4),"")</f>
        <v>1661.1912</v>
      </c>
      <c r="H6834" s="140">
        <v>1</v>
      </c>
      <c r="I6834" s="9"/>
      <c r="J6834" s="22">
        <f t="shared" si="106"/>
        <v>1661.1912</v>
      </c>
      <c r="K6834" s="22" t="str">
        <f>IF(I6834&lt;&gt;"",SUMIF(Table1[Codigo_servico],A6834,Table1[Subtotal_insumo]),"")</f>
        <v/>
      </c>
      <c r="L6834" s="16">
        <f>IF(Table1[[#This Row],[Ordem_insumos]]&lt;&gt;0,VLOOKUP(Table1[[#This Row],[Codigo_servico]],Preencher_Orcamento!$B:$D,3,FALSE)*Table1[[#This Row],[Qtde_insumo]],"")</f>
        <v>0</v>
      </c>
      <c r="M6834" s="16">
        <f>IF(Table1[[#This Row],[Ordem_insumos]]&lt;&gt;0,VLOOKUP(Table1[[#This Row],[Codigo_servico]],Preencher_Orcamento!$B:$D,3,FALSE)*Table1[[#This Row],[Subtotal_insumo]],"")</f>
        <v>0</v>
      </c>
    </row>
    <row r="6835" spans="1:13" x14ac:dyDescent="0.25">
      <c r="A6835" s="6">
        <v>100214</v>
      </c>
      <c r="B6835" s="126">
        <v>2</v>
      </c>
      <c r="C6835" s="133"/>
      <c r="D6835" s="134">
        <v>2036</v>
      </c>
      <c r="E6835" s="7" t="s">
        <v>2191</v>
      </c>
      <c r="F6835" s="8" t="s">
        <v>2140</v>
      </c>
      <c r="G6835" s="16">
        <f>IFERROR(VLOOKUP(Table1[[#This Row],[Codigo_insumo]],BD_Insumos!$B:$E,4),"")</f>
        <v>12.90425192342871</v>
      </c>
      <c r="H6835" s="140">
        <v>8</v>
      </c>
      <c r="I6835" s="9"/>
      <c r="J6835" s="22">
        <f t="shared" si="106"/>
        <v>103.23401538742968</v>
      </c>
      <c r="K6835" s="22" t="str">
        <f>IF(I6835&lt;&gt;"",SUMIF(Table1[Codigo_servico],A6835,Table1[Subtotal_insumo]),"")</f>
        <v/>
      </c>
      <c r="L6835" s="16">
        <f>IF(Table1[[#This Row],[Ordem_insumos]]&lt;&gt;0,VLOOKUP(Table1[[#This Row],[Codigo_servico]],Preencher_Orcamento!$B:$D,3,FALSE)*Table1[[#This Row],[Qtde_insumo]],"")</f>
        <v>0</v>
      </c>
      <c r="M6835" s="16">
        <f>IF(Table1[[#This Row],[Ordem_insumos]]&lt;&gt;0,VLOOKUP(Table1[[#This Row],[Codigo_servico]],Preencher_Orcamento!$B:$D,3,FALSE)*Table1[[#This Row],[Subtotal_insumo]],"")</f>
        <v>0</v>
      </c>
    </row>
    <row r="6836" spans="1:13" ht="26.25" x14ac:dyDescent="0.25">
      <c r="A6836" s="6">
        <v>100214</v>
      </c>
      <c r="B6836" s="126">
        <v>3</v>
      </c>
      <c r="C6836" s="133"/>
      <c r="D6836" s="134">
        <v>15516</v>
      </c>
      <c r="E6836" s="7" t="s">
        <v>327</v>
      </c>
      <c r="F6836" s="8" t="s">
        <v>5</v>
      </c>
      <c r="G6836" s="18">
        <f>IFERROR(VLOOKUP(Table1[[#This Row],[Codigo_insumo]],BD_Insumos!$B:$E,4),"")</f>
        <v>10.545299999999999</v>
      </c>
      <c r="H6836" s="140">
        <v>5</v>
      </c>
      <c r="I6836" s="9"/>
      <c r="J6836" s="23">
        <f t="shared" si="106"/>
        <v>52.726499999999994</v>
      </c>
      <c r="K6836" s="22" t="str">
        <f>IF(I6836&lt;&gt;"",SUMIF(Table1[Codigo_servico],A6836,Table1[Subtotal_insumo]),"")</f>
        <v/>
      </c>
      <c r="L6836" s="18">
        <f>IF(Table1[[#This Row],[Ordem_insumos]]&lt;&gt;0,VLOOKUP(Table1[[#This Row],[Codigo_servico]],Preencher_Orcamento!$B:$D,3,FALSE)*Table1[[#This Row],[Qtde_insumo]],"")</f>
        <v>0</v>
      </c>
      <c r="M6836" s="18">
        <f>IF(Table1[[#This Row],[Ordem_insumos]]&lt;&gt;0,VLOOKUP(Table1[[#This Row],[Codigo_servico]],Preencher_Orcamento!$B:$D,3,FALSE)*Table1[[#This Row],[Subtotal_insumo]],"")</f>
        <v>0</v>
      </c>
    </row>
    <row r="6837" spans="1:13" x14ac:dyDescent="0.25">
      <c r="A6837" s="6">
        <v>100214</v>
      </c>
      <c r="B6837" s="126">
        <v>4</v>
      </c>
      <c r="C6837" s="133"/>
      <c r="D6837" s="134">
        <v>37509</v>
      </c>
      <c r="E6837" s="7" t="s">
        <v>830</v>
      </c>
      <c r="F6837" s="8" t="s">
        <v>168</v>
      </c>
      <c r="G6837" s="18">
        <f>IFERROR(VLOOKUP(Table1[[#This Row],[Codigo_insumo]],BD_Insumos!$B:$E,4),"")</f>
        <v>16.625699999999998</v>
      </c>
      <c r="H6837" s="140">
        <v>0.35</v>
      </c>
      <c r="I6837" s="9"/>
      <c r="J6837" s="23">
        <f t="shared" si="106"/>
        <v>5.8189949999999993</v>
      </c>
      <c r="K6837" s="22" t="str">
        <f>IF(I6837&lt;&gt;"",SUMIF(Table1[Codigo_servico],A6837,Table1[Subtotal_insumo]),"")</f>
        <v/>
      </c>
      <c r="L6837" s="18">
        <f>IF(Table1[[#This Row],[Ordem_insumos]]&lt;&gt;0,VLOOKUP(Table1[[#This Row],[Codigo_servico]],Preencher_Orcamento!$B:$D,3,FALSE)*Table1[[#This Row],[Qtde_insumo]],"")</f>
        <v>0</v>
      </c>
      <c r="M6837" s="18">
        <f>IF(Table1[[#This Row],[Ordem_insumos]]&lt;&gt;0,VLOOKUP(Table1[[#This Row],[Codigo_servico]],Preencher_Orcamento!$B:$D,3,FALSE)*Table1[[#This Row],[Subtotal_insumo]],"")</f>
        <v>0</v>
      </c>
    </row>
    <row r="6838" spans="1:13" ht="26.25" x14ac:dyDescent="0.25">
      <c r="A6838" s="6">
        <v>100214</v>
      </c>
      <c r="B6838" s="126">
        <v>5</v>
      </c>
      <c r="C6838" s="133"/>
      <c r="D6838" s="134">
        <v>70802</v>
      </c>
      <c r="E6838" s="7" t="s">
        <v>1713</v>
      </c>
      <c r="F6838" s="8" t="s">
        <v>457</v>
      </c>
      <c r="G6838" s="18">
        <f>IFERROR(VLOOKUP(Table1[[#This Row],[Codigo_insumo]],BD_Insumos!$B:$E,4),"")</f>
        <v>3.2101000000000002</v>
      </c>
      <c r="H6838" s="140">
        <v>2</v>
      </c>
      <c r="I6838" s="9"/>
      <c r="J6838" s="23">
        <f t="shared" si="106"/>
        <v>6.4202000000000004</v>
      </c>
      <c r="K6838" s="22" t="str">
        <f>IF(I6838&lt;&gt;"",SUMIF(Table1[Codigo_servico],A6838,Table1[Subtotal_insumo]),"")</f>
        <v/>
      </c>
      <c r="L6838" s="18">
        <f>IF(Table1[[#This Row],[Ordem_insumos]]&lt;&gt;0,VLOOKUP(Table1[[#This Row],[Codigo_servico]],Preencher_Orcamento!$B:$D,3,FALSE)*Table1[[#This Row],[Qtde_insumo]],"")</f>
        <v>0</v>
      </c>
      <c r="M6838" s="18">
        <f>IF(Table1[[#This Row],[Ordem_insumos]]&lt;&gt;0,VLOOKUP(Table1[[#This Row],[Codigo_servico]],Preencher_Orcamento!$B:$D,3,FALSE)*Table1[[#This Row],[Subtotal_insumo]],"")</f>
        <v>0</v>
      </c>
    </row>
    <row r="6839" spans="1:13" ht="26.25" x14ac:dyDescent="0.25">
      <c r="A6839" s="6">
        <v>100214</v>
      </c>
      <c r="B6839" s="126">
        <v>6</v>
      </c>
      <c r="C6839" s="133"/>
      <c r="D6839" s="134">
        <v>70803</v>
      </c>
      <c r="E6839" s="7" t="s">
        <v>1714</v>
      </c>
      <c r="F6839" s="8" t="s">
        <v>457</v>
      </c>
      <c r="G6839" s="18">
        <f>IFERROR(VLOOKUP(Table1[[#This Row],[Codigo_insumo]],BD_Insumos!$B:$E,4),"")</f>
        <v>4.2643000000000004</v>
      </c>
      <c r="H6839" s="140">
        <v>2</v>
      </c>
      <c r="I6839" s="9"/>
      <c r="J6839" s="23">
        <f t="shared" si="106"/>
        <v>8.5286000000000008</v>
      </c>
      <c r="K6839" s="22" t="str">
        <f>IF(I6839&lt;&gt;"",SUMIF(Table1[Codigo_servico],A6839,Table1[Subtotal_insumo]),"")</f>
        <v/>
      </c>
      <c r="L6839" s="18">
        <f>IF(Table1[[#This Row],[Ordem_insumos]]&lt;&gt;0,VLOOKUP(Table1[[#This Row],[Codigo_servico]],Preencher_Orcamento!$B:$D,3,FALSE)*Table1[[#This Row],[Qtde_insumo]],"")</f>
        <v>0</v>
      </c>
      <c r="M6839" s="18">
        <f>IF(Table1[[#This Row],[Ordem_insumos]]&lt;&gt;0,VLOOKUP(Table1[[#This Row],[Codigo_servico]],Preencher_Orcamento!$B:$D,3,FALSE)*Table1[[#This Row],[Subtotal_insumo]],"")</f>
        <v>0</v>
      </c>
    </row>
    <row r="6840" spans="1:13" ht="26.25" x14ac:dyDescent="0.25">
      <c r="A6840" s="6">
        <v>100214</v>
      </c>
      <c r="B6840" s="126">
        <v>7</v>
      </c>
      <c r="C6840" s="133"/>
      <c r="D6840" s="134">
        <v>70806</v>
      </c>
      <c r="E6840" s="7" t="s">
        <v>1715</v>
      </c>
      <c r="F6840" s="8" t="s">
        <v>457</v>
      </c>
      <c r="G6840" s="18">
        <f>IFERROR(VLOOKUP(Table1[[#This Row],[Codigo_insumo]],BD_Insumos!$B:$E,4),"")</f>
        <v>10.055300000000001</v>
      </c>
      <c r="H6840" s="140">
        <v>4</v>
      </c>
      <c r="I6840" s="9"/>
      <c r="J6840" s="23">
        <f t="shared" si="106"/>
        <v>40.221200000000003</v>
      </c>
      <c r="K6840" s="22" t="str">
        <f>IF(I6840&lt;&gt;"",SUMIF(Table1[Codigo_servico],A6840,Table1[Subtotal_insumo]),"")</f>
        <v/>
      </c>
      <c r="L6840" s="18">
        <f>IF(Table1[[#This Row],[Ordem_insumos]]&lt;&gt;0,VLOOKUP(Table1[[#This Row],[Codigo_servico]],Preencher_Orcamento!$B:$D,3,FALSE)*Table1[[#This Row],[Qtde_insumo]],"")</f>
        <v>0</v>
      </c>
      <c r="M6840" s="18">
        <f>IF(Table1[[#This Row],[Ordem_insumos]]&lt;&gt;0,VLOOKUP(Table1[[#This Row],[Codigo_servico]],Preencher_Orcamento!$B:$D,3,FALSE)*Table1[[#This Row],[Subtotal_insumo]],"")</f>
        <v>0</v>
      </c>
    </row>
    <row r="6841" spans="1:13" x14ac:dyDescent="0.25">
      <c r="A6841" s="6">
        <v>100214</v>
      </c>
      <c r="B6841" s="126">
        <v>8</v>
      </c>
      <c r="C6841" s="133"/>
      <c r="D6841" s="134">
        <v>79672</v>
      </c>
      <c r="E6841" s="7" t="s">
        <v>2031</v>
      </c>
      <c r="F6841" s="8" t="s">
        <v>457</v>
      </c>
      <c r="G6841" s="18">
        <f>IFERROR(VLOOKUP(Table1[[#This Row],[Codigo_insumo]],BD_Insumos!$B:$E,4),"")</f>
        <v>39.727200000000003</v>
      </c>
      <c r="H6841" s="140">
        <v>1</v>
      </c>
      <c r="I6841" s="9"/>
      <c r="J6841" s="23">
        <f t="shared" si="106"/>
        <v>39.727200000000003</v>
      </c>
      <c r="K6841" s="22" t="str">
        <f>IF(I6841&lt;&gt;"",SUMIF(Table1[Codigo_servico],A6841,Table1[Subtotal_insumo]),"")</f>
        <v/>
      </c>
      <c r="L6841" s="18">
        <f>IF(Table1[[#This Row],[Ordem_insumos]]&lt;&gt;0,VLOOKUP(Table1[[#This Row],[Codigo_servico]],Preencher_Orcamento!$B:$D,3,FALSE)*Table1[[#This Row],[Qtde_insumo]],"")</f>
        <v>0</v>
      </c>
      <c r="M6841" s="18">
        <f>IF(Table1[[#This Row],[Ordem_insumos]]&lt;&gt;0,VLOOKUP(Table1[[#This Row],[Codigo_servico]],Preencher_Orcamento!$B:$D,3,FALSE)*Table1[[#This Row],[Subtotal_insumo]],"")</f>
        <v>0</v>
      </c>
    </row>
    <row r="6842" spans="1:13" ht="26.25" x14ac:dyDescent="0.25">
      <c r="A6842" s="6">
        <v>100214</v>
      </c>
      <c r="B6842" s="126">
        <v>9</v>
      </c>
      <c r="C6842" s="133"/>
      <c r="D6842" s="134">
        <v>79636</v>
      </c>
      <c r="E6842" s="7" t="s">
        <v>2020</v>
      </c>
      <c r="F6842" s="8" t="s">
        <v>197</v>
      </c>
      <c r="G6842" s="18">
        <f>IFERROR(VLOOKUP(Table1[[#This Row],[Codigo_insumo]],BD_Insumos!$B:$E,4),"")</f>
        <v>8.3975000000000009</v>
      </c>
      <c r="H6842" s="140">
        <v>0.30149999999999999</v>
      </c>
      <c r="I6842" s="9"/>
      <c r="J6842" s="23">
        <f t="shared" si="106"/>
        <v>2.5318462500000001</v>
      </c>
      <c r="K6842" s="22" t="str">
        <f>IF(I6842&lt;&gt;"",SUMIF(Table1[Codigo_servico],A6842,Table1[Subtotal_insumo]),"")</f>
        <v/>
      </c>
      <c r="L6842" s="18">
        <f>IF(Table1[[#This Row],[Ordem_insumos]]&lt;&gt;0,VLOOKUP(Table1[[#This Row],[Codigo_servico]],Preencher_Orcamento!$B:$D,3,FALSE)*Table1[[#This Row],[Qtde_insumo]],"")</f>
        <v>0</v>
      </c>
      <c r="M6842" s="18">
        <f>IF(Table1[[#This Row],[Ordem_insumos]]&lt;&gt;0,VLOOKUP(Table1[[#This Row],[Codigo_servico]],Preencher_Orcamento!$B:$D,3,FALSE)*Table1[[#This Row],[Subtotal_insumo]],"")</f>
        <v>0</v>
      </c>
    </row>
    <row r="6843" spans="1:13" x14ac:dyDescent="0.25">
      <c r="A6843" s="6">
        <v>100214</v>
      </c>
      <c r="B6843" s="126">
        <v>10</v>
      </c>
      <c r="C6843" s="133"/>
      <c r="D6843" s="134">
        <v>2035</v>
      </c>
      <c r="E6843" s="7" t="s">
        <v>2190</v>
      </c>
      <c r="F6843" s="8" t="s">
        <v>2140</v>
      </c>
      <c r="G6843" s="18">
        <f>IFERROR(VLOOKUP(Table1[[#This Row],[Codigo_insumo]],BD_Insumos!$B:$E,4),"")</f>
        <v>17.275965903920998</v>
      </c>
      <c r="H6843" s="140">
        <v>8</v>
      </c>
      <c r="I6843" s="9"/>
      <c r="J6843" s="23">
        <f t="shared" si="106"/>
        <v>138.20772723136798</v>
      </c>
      <c r="K6843" s="22" t="str">
        <f>IF(I6843&lt;&gt;"",SUMIF(Table1[Codigo_servico],A6843,Table1[Subtotal_insumo]),"")</f>
        <v/>
      </c>
      <c r="L6843" s="18">
        <f>IF(Table1[[#This Row],[Ordem_insumos]]&lt;&gt;0,VLOOKUP(Table1[[#This Row],[Codigo_servico]],Preencher_Orcamento!$B:$D,3,FALSE)*Table1[[#This Row],[Qtde_insumo]],"")</f>
        <v>0</v>
      </c>
      <c r="M6843" s="18">
        <f>IF(Table1[[#This Row],[Ordem_insumos]]&lt;&gt;0,VLOOKUP(Table1[[#This Row],[Codigo_servico]],Preencher_Orcamento!$B:$D,3,FALSE)*Table1[[#This Row],[Subtotal_insumo]],"")</f>
        <v>0</v>
      </c>
    </row>
    <row r="6844" spans="1:13" x14ac:dyDescent="0.25">
      <c r="A6844" s="3">
        <v>100215</v>
      </c>
      <c r="B6844" s="125">
        <v>0</v>
      </c>
      <c r="C6844" s="131" t="s">
        <v>3798</v>
      </c>
      <c r="D6844" s="132"/>
      <c r="E6844" s="4"/>
      <c r="F6844" s="4"/>
      <c r="G6844" s="17" t="str">
        <f>IFERROR(VLOOKUP(Table1[[#This Row],[Codigo_insumo]],BD_Insumos!$B:$E,4),"")</f>
        <v/>
      </c>
      <c r="H6844" s="139"/>
      <c r="I6844" s="5" t="s">
        <v>457</v>
      </c>
      <c r="J6844" s="20" t="str">
        <f t="shared" si="106"/>
        <v/>
      </c>
      <c r="K6844" s="21">
        <f>IF(I6844&lt;&gt;"",SUMIF(Table1[Codigo_servico],A6844,Table1[Subtotal_insumo]),"")</f>
        <v>3695.4169346187978</v>
      </c>
      <c r="L6844" s="17" t="str">
        <f>IF(Table1[[#This Row],[Ordem_insumos]]&lt;&gt;0,VLOOKUP(Table1[[#This Row],[Codigo_servico]],Preencher_Orcamento!$B:$D,3,FALSE)*Table1[[#This Row],[Qtde_insumo]],"")</f>
        <v/>
      </c>
      <c r="M6844" s="17" t="str">
        <f>IF(Table1[[#This Row],[Ordem_insumos]]&lt;&gt;0,VLOOKUP(Table1[[#This Row],[Codigo_servico]],Preencher_Orcamento!$B:$D,3,FALSE)*Table1[[#This Row],[Subtotal_insumo]],"")</f>
        <v/>
      </c>
    </row>
    <row r="6845" spans="1:13" x14ac:dyDescent="0.25">
      <c r="A6845" s="6">
        <v>100215</v>
      </c>
      <c r="B6845" s="126">
        <v>1</v>
      </c>
      <c r="C6845" s="133"/>
      <c r="D6845" s="134">
        <v>76038</v>
      </c>
      <c r="E6845" s="7" t="s">
        <v>1877</v>
      </c>
      <c r="F6845" s="8" t="s">
        <v>457</v>
      </c>
      <c r="G6845" s="16">
        <f>IFERROR(VLOOKUP(Table1[[#This Row],[Codigo_insumo]],BD_Insumos!$B:$E,4),"")</f>
        <v>3293.0102999999999</v>
      </c>
      <c r="H6845" s="140">
        <v>1</v>
      </c>
      <c r="I6845" s="9"/>
      <c r="J6845" s="22">
        <f t="shared" si="106"/>
        <v>3293.0102999999999</v>
      </c>
      <c r="K6845" s="22" t="str">
        <f>IF(I6845&lt;&gt;"",SUMIF(Table1[Codigo_servico],A6845,Table1[Subtotal_insumo]),"")</f>
        <v/>
      </c>
      <c r="L6845" s="16">
        <f>IF(Table1[[#This Row],[Ordem_insumos]]&lt;&gt;0,VLOOKUP(Table1[[#This Row],[Codigo_servico]],Preencher_Orcamento!$B:$D,3,FALSE)*Table1[[#This Row],[Qtde_insumo]],"")</f>
        <v>1</v>
      </c>
      <c r="M6845" s="16">
        <f>IF(Table1[[#This Row],[Ordem_insumos]]&lt;&gt;0,VLOOKUP(Table1[[#This Row],[Codigo_servico]],Preencher_Orcamento!$B:$D,3,FALSE)*Table1[[#This Row],[Subtotal_insumo]],"")</f>
        <v>3293.0102999999999</v>
      </c>
    </row>
    <row r="6846" spans="1:13" ht="26.25" x14ac:dyDescent="0.25">
      <c r="A6846" s="6">
        <v>100215</v>
      </c>
      <c r="B6846" s="126">
        <v>2</v>
      </c>
      <c r="C6846" s="133"/>
      <c r="D6846" s="134">
        <v>79636</v>
      </c>
      <c r="E6846" s="7" t="s">
        <v>2020</v>
      </c>
      <c r="F6846" s="8" t="s">
        <v>197</v>
      </c>
      <c r="G6846" s="16">
        <f>IFERROR(VLOOKUP(Table1[[#This Row],[Codigo_insumo]],BD_Insumos!$B:$E,4),"")</f>
        <v>8.3975000000000009</v>
      </c>
      <c r="H6846" s="140">
        <v>0.48</v>
      </c>
      <c r="I6846" s="9"/>
      <c r="J6846" s="22">
        <f t="shared" si="106"/>
        <v>4.0308000000000002</v>
      </c>
      <c r="K6846" s="22" t="str">
        <f>IF(I6846&lt;&gt;"",SUMIF(Table1[Codigo_servico],A6846,Table1[Subtotal_insumo]),"")</f>
        <v/>
      </c>
      <c r="L6846" s="16">
        <f>IF(Table1[[#This Row],[Ordem_insumos]]&lt;&gt;0,VLOOKUP(Table1[[#This Row],[Codigo_servico]],Preencher_Orcamento!$B:$D,3,FALSE)*Table1[[#This Row],[Qtde_insumo]],"")</f>
        <v>0.48</v>
      </c>
      <c r="M6846" s="16">
        <f>IF(Table1[[#This Row],[Ordem_insumos]]&lt;&gt;0,VLOOKUP(Table1[[#This Row],[Codigo_servico]],Preencher_Orcamento!$B:$D,3,FALSE)*Table1[[#This Row],[Subtotal_insumo]],"")</f>
        <v>4.0308000000000002</v>
      </c>
    </row>
    <row r="6847" spans="1:13" ht="26.25" x14ac:dyDescent="0.25">
      <c r="A6847" s="6">
        <v>100215</v>
      </c>
      <c r="B6847" s="126">
        <v>3</v>
      </c>
      <c r="C6847" s="133"/>
      <c r="D6847" s="134">
        <v>70806</v>
      </c>
      <c r="E6847" s="7" t="s">
        <v>1715</v>
      </c>
      <c r="F6847" s="8" t="s">
        <v>457</v>
      </c>
      <c r="G6847" s="18">
        <f>IFERROR(VLOOKUP(Table1[[#This Row],[Codigo_insumo]],BD_Insumos!$B:$E,4),"")</f>
        <v>10.055300000000001</v>
      </c>
      <c r="H6847" s="140">
        <v>4</v>
      </c>
      <c r="I6847" s="9"/>
      <c r="J6847" s="23">
        <f t="shared" si="106"/>
        <v>40.221200000000003</v>
      </c>
      <c r="K6847" s="22" t="str">
        <f>IF(I6847&lt;&gt;"",SUMIF(Table1[Codigo_servico],A6847,Table1[Subtotal_insumo]),"")</f>
        <v/>
      </c>
      <c r="L6847" s="18">
        <f>IF(Table1[[#This Row],[Ordem_insumos]]&lt;&gt;0,VLOOKUP(Table1[[#This Row],[Codigo_servico]],Preencher_Orcamento!$B:$D,3,FALSE)*Table1[[#This Row],[Qtde_insumo]],"")</f>
        <v>4</v>
      </c>
      <c r="M6847" s="18">
        <f>IF(Table1[[#This Row],[Ordem_insumos]]&lt;&gt;0,VLOOKUP(Table1[[#This Row],[Codigo_servico]],Preencher_Orcamento!$B:$D,3,FALSE)*Table1[[#This Row],[Subtotal_insumo]],"")</f>
        <v>40.221200000000003</v>
      </c>
    </row>
    <row r="6848" spans="1:13" ht="26.25" x14ac:dyDescent="0.25">
      <c r="A6848" s="6">
        <v>100215</v>
      </c>
      <c r="B6848" s="126">
        <v>4</v>
      </c>
      <c r="C6848" s="133"/>
      <c r="D6848" s="134">
        <v>70803</v>
      </c>
      <c r="E6848" s="7" t="s">
        <v>1714</v>
      </c>
      <c r="F6848" s="8" t="s">
        <v>457</v>
      </c>
      <c r="G6848" s="18">
        <f>IFERROR(VLOOKUP(Table1[[#This Row],[Codigo_insumo]],BD_Insumos!$B:$E,4),"")</f>
        <v>4.2643000000000004</v>
      </c>
      <c r="H6848" s="140">
        <v>2</v>
      </c>
      <c r="I6848" s="9"/>
      <c r="J6848" s="23">
        <f t="shared" si="106"/>
        <v>8.5286000000000008</v>
      </c>
      <c r="K6848" s="22" t="str">
        <f>IF(I6848&lt;&gt;"",SUMIF(Table1[Codigo_servico],A6848,Table1[Subtotal_insumo]),"")</f>
        <v/>
      </c>
      <c r="L6848" s="18">
        <f>IF(Table1[[#This Row],[Ordem_insumos]]&lt;&gt;0,VLOOKUP(Table1[[#This Row],[Codigo_servico]],Preencher_Orcamento!$B:$D,3,FALSE)*Table1[[#This Row],[Qtde_insumo]],"")</f>
        <v>2</v>
      </c>
      <c r="M6848" s="18">
        <f>IF(Table1[[#This Row],[Ordem_insumos]]&lt;&gt;0,VLOOKUP(Table1[[#This Row],[Codigo_servico]],Preencher_Orcamento!$B:$D,3,FALSE)*Table1[[#This Row],[Subtotal_insumo]],"")</f>
        <v>8.5286000000000008</v>
      </c>
    </row>
    <row r="6849" spans="1:13" x14ac:dyDescent="0.25">
      <c r="A6849" s="6">
        <v>100215</v>
      </c>
      <c r="B6849" s="126">
        <v>5</v>
      </c>
      <c r="C6849" s="133"/>
      <c r="D6849" s="134">
        <v>37509</v>
      </c>
      <c r="E6849" s="7" t="s">
        <v>830</v>
      </c>
      <c r="F6849" s="8" t="s">
        <v>168</v>
      </c>
      <c r="G6849" s="18">
        <f>IFERROR(VLOOKUP(Table1[[#This Row],[Codigo_insumo]],BD_Insumos!$B:$E,4),"")</f>
        <v>16.625699999999998</v>
      </c>
      <c r="H6849" s="140">
        <v>0.56000000000000005</v>
      </c>
      <c r="I6849" s="9"/>
      <c r="J6849" s="23">
        <f t="shared" si="106"/>
        <v>9.3103920000000002</v>
      </c>
      <c r="K6849" s="22" t="str">
        <f>IF(I6849&lt;&gt;"",SUMIF(Table1[Codigo_servico],A6849,Table1[Subtotal_insumo]),"")</f>
        <v/>
      </c>
      <c r="L6849" s="18">
        <f>IF(Table1[[#This Row],[Ordem_insumos]]&lt;&gt;0,VLOOKUP(Table1[[#This Row],[Codigo_servico]],Preencher_Orcamento!$B:$D,3,FALSE)*Table1[[#This Row],[Qtde_insumo]],"")</f>
        <v>0.56000000000000005</v>
      </c>
      <c r="M6849" s="18">
        <f>IF(Table1[[#This Row],[Ordem_insumos]]&lt;&gt;0,VLOOKUP(Table1[[#This Row],[Codigo_servico]],Preencher_Orcamento!$B:$D,3,FALSE)*Table1[[#This Row],[Subtotal_insumo]],"")</f>
        <v>9.3103920000000002</v>
      </c>
    </row>
    <row r="6850" spans="1:13" ht="26.25" x14ac:dyDescent="0.25">
      <c r="A6850" s="6">
        <v>100215</v>
      </c>
      <c r="B6850" s="126">
        <v>6</v>
      </c>
      <c r="C6850" s="133"/>
      <c r="D6850" s="134">
        <v>15516</v>
      </c>
      <c r="E6850" s="7" t="s">
        <v>327</v>
      </c>
      <c r="F6850" s="8" t="s">
        <v>5</v>
      </c>
      <c r="G6850" s="18">
        <f>IFERROR(VLOOKUP(Table1[[#This Row],[Codigo_insumo]],BD_Insumos!$B:$E,4),"")</f>
        <v>10.545299999999999</v>
      </c>
      <c r="H6850" s="140">
        <v>5</v>
      </c>
      <c r="I6850" s="9"/>
      <c r="J6850" s="23">
        <f t="shared" ref="J6850:J6913" si="107">IF(I6850="",G6850*H6850,"")</f>
        <v>52.726499999999994</v>
      </c>
      <c r="K6850" s="22" t="str">
        <f>IF(I6850&lt;&gt;"",SUMIF(Table1[Codigo_servico],A6850,Table1[Subtotal_insumo]),"")</f>
        <v/>
      </c>
      <c r="L6850" s="18">
        <f>IF(Table1[[#This Row],[Ordem_insumos]]&lt;&gt;0,VLOOKUP(Table1[[#This Row],[Codigo_servico]],Preencher_Orcamento!$B:$D,3,FALSE)*Table1[[#This Row],[Qtde_insumo]],"")</f>
        <v>5</v>
      </c>
      <c r="M6850" s="18">
        <f>IF(Table1[[#This Row],[Ordem_insumos]]&lt;&gt;0,VLOOKUP(Table1[[#This Row],[Codigo_servico]],Preencher_Orcamento!$B:$D,3,FALSE)*Table1[[#This Row],[Subtotal_insumo]],"")</f>
        <v>52.726499999999994</v>
      </c>
    </row>
    <row r="6851" spans="1:13" x14ac:dyDescent="0.25">
      <c r="A6851" s="6">
        <v>100215</v>
      </c>
      <c r="B6851" s="126">
        <v>7</v>
      </c>
      <c r="C6851" s="133"/>
      <c r="D6851" s="134">
        <v>2036</v>
      </c>
      <c r="E6851" s="7" t="s">
        <v>2191</v>
      </c>
      <c r="F6851" s="8" t="s">
        <v>2140</v>
      </c>
      <c r="G6851" s="18">
        <f>IFERROR(VLOOKUP(Table1[[#This Row],[Codigo_insumo]],BD_Insumos!$B:$E,4),"")</f>
        <v>12.90425192342871</v>
      </c>
      <c r="H6851" s="140">
        <v>8</v>
      </c>
      <c r="I6851" s="9"/>
      <c r="J6851" s="23">
        <f t="shared" si="107"/>
        <v>103.23401538742968</v>
      </c>
      <c r="K6851" s="22" t="str">
        <f>IF(I6851&lt;&gt;"",SUMIF(Table1[Codigo_servico],A6851,Table1[Subtotal_insumo]),"")</f>
        <v/>
      </c>
      <c r="L6851" s="18">
        <f>IF(Table1[[#This Row],[Ordem_insumos]]&lt;&gt;0,VLOOKUP(Table1[[#This Row],[Codigo_servico]],Preencher_Orcamento!$B:$D,3,FALSE)*Table1[[#This Row],[Qtde_insumo]],"")</f>
        <v>8</v>
      </c>
      <c r="M6851" s="18">
        <f>IF(Table1[[#This Row],[Ordem_insumos]]&lt;&gt;0,VLOOKUP(Table1[[#This Row],[Codigo_servico]],Preencher_Orcamento!$B:$D,3,FALSE)*Table1[[#This Row],[Subtotal_insumo]],"")</f>
        <v>103.23401538742968</v>
      </c>
    </row>
    <row r="6852" spans="1:13" x14ac:dyDescent="0.25">
      <c r="A6852" s="6">
        <v>100215</v>
      </c>
      <c r="B6852" s="126">
        <v>8</v>
      </c>
      <c r="C6852" s="133"/>
      <c r="D6852" s="134">
        <v>2035</v>
      </c>
      <c r="E6852" s="7" t="s">
        <v>2190</v>
      </c>
      <c r="F6852" s="8" t="s">
        <v>2140</v>
      </c>
      <c r="G6852" s="18">
        <f>IFERROR(VLOOKUP(Table1[[#This Row],[Codigo_insumo]],BD_Insumos!$B:$E,4),"")</f>
        <v>17.275965903920998</v>
      </c>
      <c r="H6852" s="140">
        <v>8</v>
      </c>
      <c r="I6852" s="9"/>
      <c r="J6852" s="23">
        <f t="shared" si="107"/>
        <v>138.20772723136798</v>
      </c>
      <c r="K6852" s="22" t="str">
        <f>IF(I6852&lt;&gt;"",SUMIF(Table1[Codigo_servico],A6852,Table1[Subtotal_insumo]),"")</f>
        <v/>
      </c>
      <c r="L6852" s="18">
        <f>IF(Table1[[#This Row],[Ordem_insumos]]&lt;&gt;0,VLOOKUP(Table1[[#This Row],[Codigo_servico]],Preencher_Orcamento!$B:$D,3,FALSE)*Table1[[#This Row],[Qtde_insumo]],"")</f>
        <v>8</v>
      </c>
      <c r="M6852" s="18">
        <f>IF(Table1[[#This Row],[Ordem_insumos]]&lt;&gt;0,VLOOKUP(Table1[[#This Row],[Codigo_servico]],Preencher_Orcamento!$B:$D,3,FALSE)*Table1[[#This Row],[Subtotal_insumo]],"")</f>
        <v>138.20772723136798</v>
      </c>
    </row>
    <row r="6853" spans="1:13" x14ac:dyDescent="0.25">
      <c r="A6853" s="6">
        <v>100215</v>
      </c>
      <c r="B6853" s="126">
        <v>9</v>
      </c>
      <c r="C6853" s="133"/>
      <c r="D6853" s="134">
        <v>79672</v>
      </c>
      <c r="E6853" s="7" t="s">
        <v>2031</v>
      </c>
      <c r="F6853" s="8" t="s">
        <v>457</v>
      </c>
      <c r="G6853" s="18">
        <f>IFERROR(VLOOKUP(Table1[[#This Row],[Codigo_insumo]],BD_Insumos!$B:$E,4),"")</f>
        <v>39.727200000000003</v>
      </c>
      <c r="H6853" s="140">
        <v>1</v>
      </c>
      <c r="I6853" s="9"/>
      <c r="J6853" s="23">
        <f t="shared" si="107"/>
        <v>39.727200000000003</v>
      </c>
      <c r="K6853" s="22" t="str">
        <f>IF(I6853&lt;&gt;"",SUMIF(Table1[Codigo_servico],A6853,Table1[Subtotal_insumo]),"")</f>
        <v/>
      </c>
      <c r="L6853" s="18">
        <f>IF(Table1[[#This Row],[Ordem_insumos]]&lt;&gt;0,VLOOKUP(Table1[[#This Row],[Codigo_servico]],Preencher_Orcamento!$B:$D,3,FALSE)*Table1[[#This Row],[Qtde_insumo]],"")</f>
        <v>1</v>
      </c>
      <c r="M6853" s="18">
        <f>IF(Table1[[#This Row],[Ordem_insumos]]&lt;&gt;0,VLOOKUP(Table1[[#This Row],[Codigo_servico]],Preencher_Orcamento!$B:$D,3,FALSE)*Table1[[#This Row],[Subtotal_insumo]],"")</f>
        <v>39.727200000000003</v>
      </c>
    </row>
    <row r="6854" spans="1:13" ht="26.25" x14ac:dyDescent="0.25">
      <c r="A6854" s="6">
        <v>100215</v>
      </c>
      <c r="B6854" s="126">
        <v>10</v>
      </c>
      <c r="C6854" s="133"/>
      <c r="D6854" s="134">
        <v>70802</v>
      </c>
      <c r="E6854" s="7" t="s">
        <v>1713</v>
      </c>
      <c r="F6854" s="8" t="s">
        <v>457</v>
      </c>
      <c r="G6854" s="18">
        <f>IFERROR(VLOOKUP(Table1[[#This Row],[Codigo_insumo]],BD_Insumos!$B:$E,4),"")</f>
        <v>3.2101000000000002</v>
      </c>
      <c r="H6854" s="140">
        <v>2</v>
      </c>
      <c r="I6854" s="9"/>
      <c r="J6854" s="23">
        <f t="shared" si="107"/>
        <v>6.4202000000000004</v>
      </c>
      <c r="K6854" s="22" t="str">
        <f>IF(I6854&lt;&gt;"",SUMIF(Table1[Codigo_servico],A6854,Table1[Subtotal_insumo]),"")</f>
        <v/>
      </c>
      <c r="L6854" s="18">
        <f>IF(Table1[[#This Row],[Ordem_insumos]]&lt;&gt;0,VLOOKUP(Table1[[#This Row],[Codigo_servico]],Preencher_Orcamento!$B:$D,3,FALSE)*Table1[[#This Row],[Qtde_insumo]],"")</f>
        <v>2</v>
      </c>
      <c r="M6854" s="18">
        <f>IF(Table1[[#This Row],[Ordem_insumos]]&lt;&gt;0,VLOOKUP(Table1[[#This Row],[Codigo_servico]],Preencher_Orcamento!$B:$D,3,FALSE)*Table1[[#This Row],[Subtotal_insumo]],"")</f>
        <v>6.4202000000000004</v>
      </c>
    </row>
    <row r="6855" spans="1:13" x14ac:dyDescent="0.25">
      <c r="A6855" s="3">
        <v>100216</v>
      </c>
      <c r="B6855" s="125">
        <v>0</v>
      </c>
      <c r="C6855" s="131" t="s">
        <v>3799</v>
      </c>
      <c r="D6855" s="132"/>
      <c r="E6855" s="4"/>
      <c r="F6855" s="4"/>
      <c r="G6855" s="17" t="str">
        <f>IFERROR(VLOOKUP(Table1[[#This Row],[Codigo_insumo]],BD_Insumos!$B:$E,4),"")</f>
        <v/>
      </c>
      <c r="H6855" s="139"/>
      <c r="I6855" s="5" t="s">
        <v>457</v>
      </c>
      <c r="J6855" s="20" t="str">
        <f t="shared" si="107"/>
        <v/>
      </c>
      <c r="K6855" s="21">
        <f>IF(I6855&lt;&gt;"",SUMIF(Table1[Codigo_servico],A6855,Table1[Subtotal_insumo]),"")</f>
        <v>6187.736104618798</v>
      </c>
      <c r="L6855" s="17" t="str">
        <f>IF(Table1[[#This Row],[Ordem_insumos]]&lt;&gt;0,VLOOKUP(Table1[[#This Row],[Codigo_servico]],Preencher_Orcamento!$B:$D,3,FALSE)*Table1[[#This Row],[Qtde_insumo]],"")</f>
        <v/>
      </c>
      <c r="M6855" s="17" t="str">
        <f>IF(Table1[[#This Row],[Ordem_insumos]]&lt;&gt;0,VLOOKUP(Table1[[#This Row],[Codigo_servico]],Preencher_Orcamento!$B:$D,3,FALSE)*Table1[[#This Row],[Subtotal_insumo]],"")</f>
        <v/>
      </c>
    </row>
    <row r="6856" spans="1:13" ht="26.25" x14ac:dyDescent="0.25">
      <c r="A6856" s="6">
        <v>100216</v>
      </c>
      <c r="B6856" s="126">
        <v>1</v>
      </c>
      <c r="C6856" s="133"/>
      <c r="D6856" s="134">
        <v>70806</v>
      </c>
      <c r="E6856" s="7" t="s">
        <v>1715</v>
      </c>
      <c r="F6856" s="8" t="s">
        <v>457</v>
      </c>
      <c r="G6856" s="16">
        <f>IFERROR(VLOOKUP(Table1[[#This Row],[Codigo_insumo]],BD_Insumos!$B:$E,4),"")</f>
        <v>10.055300000000001</v>
      </c>
      <c r="H6856" s="140">
        <v>4</v>
      </c>
      <c r="I6856" s="9"/>
      <c r="J6856" s="22">
        <f t="shared" si="107"/>
        <v>40.221200000000003</v>
      </c>
      <c r="K6856" s="22" t="str">
        <f>IF(I6856&lt;&gt;"",SUMIF(Table1[Codigo_servico],A6856,Table1[Subtotal_insumo]),"")</f>
        <v/>
      </c>
      <c r="L6856" s="16">
        <f>IF(Table1[[#This Row],[Ordem_insumos]]&lt;&gt;0,VLOOKUP(Table1[[#This Row],[Codigo_servico]],Preencher_Orcamento!$B:$D,3,FALSE)*Table1[[#This Row],[Qtde_insumo]],"")</f>
        <v>0</v>
      </c>
      <c r="M6856" s="16">
        <f>IF(Table1[[#This Row],[Ordem_insumos]]&lt;&gt;0,VLOOKUP(Table1[[#This Row],[Codigo_servico]],Preencher_Orcamento!$B:$D,3,FALSE)*Table1[[#This Row],[Subtotal_insumo]],"")</f>
        <v>0</v>
      </c>
    </row>
    <row r="6857" spans="1:13" ht="26.25" x14ac:dyDescent="0.25">
      <c r="A6857" s="6">
        <v>100216</v>
      </c>
      <c r="B6857" s="126">
        <v>2</v>
      </c>
      <c r="C6857" s="133"/>
      <c r="D6857" s="134">
        <v>70802</v>
      </c>
      <c r="E6857" s="7" t="s">
        <v>1713</v>
      </c>
      <c r="F6857" s="8" t="s">
        <v>457</v>
      </c>
      <c r="G6857" s="16">
        <f>IFERROR(VLOOKUP(Table1[[#This Row],[Codigo_insumo]],BD_Insumos!$B:$E,4),"")</f>
        <v>3.2101000000000002</v>
      </c>
      <c r="H6857" s="140">
        <v>2</v>
      </c>
      <c r="I6857" s="9"/>
      <c r="J6857" s="22">
        <f t="shared" si="107"/>
        <v>6.4202000000000004</v>
      </c>
      <c r="K6857" s="22" t="str">
        <f>IF(I6857&lt;&gt;"",SUMIF(Table1[Codigo_servico],A6857,Table1[Subtotal_insumo]),"")</f>
        <v/>
      </c>
      <c r="L6857" s="16">
        <f>IF(Table1[[#This Row],[Ordem_insumos]]&lt;&gt;0,VLOOKUP(Table1[[#This Row],[Codigo_servico]],Preencher_Orcamento!$B:$D,3,FALSE)*Table1[[#This Row],[Qtde_insumo]],"")</f>
        <v>0</v>
      </c>
      <c r="M6857" s="16">
        <f>IF(Table1[[#This Row],[Ordem_insumos]]&lt;&gt;0,VLOOKUP(Table1[[#This Row],[Codigo_servico]],Preencher_Orcamento!$B:$D,3,FALSE)*Table1[[#This Row],[Subtotal_insumo]],"")</f>
        <v>0</v>
      </c>
    </row>
    <row r="6858" spans="1:13" x14ac:dyDescent="0.25">
      <c r="A6858" s="6">
        <v>100216</v>
      </c>
      <c r="B6858" s="126">
        <v>3</v>
      </c>
      <c r="C6858" s="133"/>
      <c r="D6858" s="134">
        <v>76039</v>
      </c>
      <c r="E6858" s="7" t="s">
        <v>1878</v>
      </c>
      <c r="F6858" s="8" t="s">
        <v>457</v>
      </c>
      <c r="G6858" s="18">
        <f>IFERROR(VLOOKUP(Table1[[#This Row],[Codigo_insumo]],BD_Insumos!$B:$E,4),"")</f>
        <v>5779.0906000000004</v>
      </c>
      <c r="H6858" s="140">
        <v>1</v>
      </c>
      <c r="I6858" s="9"/>
      <c r="J6858" s="23">
        <f t="shared" si="107"/>
        <v>5779.0906000000004</v>
      </c>
      <c r="K6858" s="22" t="str">
        <f>IF(I6858&lt;&gt;"",SUMIF(Table1[Codigo_servico],A6858,Table1[Subtotal_insumo]),"")</f>
        <v/>
      </c>
      <c r="L6858" s="18">
        <f>IF(Table1[[#This Row],[Ordem_insumos]]&lt;&gt;0,VLOOKUP(Table1[[#This Row],[Codigo_servico]],Preencher_Orcamento!$B:$D,3,FALSE)*Table1[[#This Row],[Qtde_insumo]],"")</f>
        <v>0</v>
      </c>
      <c r="M6858" s="18">
        <f>IF(Table1[[#This Row],[Ordem_insumos]]&lt;&gt;0,VLOOKUP(Table1[[#This Row],[Codigo_servico]],Preencher_Orcamento!$B:$D,3,FALSE)*Table1[[#This Row],[Subtotal_insumo]],"")</f>
        <v>0</v>
      </c>
    </row>
    <row r="6859" spans="1:13" x14ac:dyDescent="0.25">
      <c r="A6859" s="6">
        <v>100216</v>
      </c>
      <c r="B6859" s="126">
        <v>4</v>
      </c>
      <c r="C6859" s="133"/>
      <c r="D6859" s="134">
        <v>2035</v>
      </c>
      <c r="E6859" s="7" t="s">
        <v>2190</v>
      </c>
      <c r="F6859" s="8" t="s">
        <v>2140</v>
      </c>
      <c r="G6859" s="18">
        <f>IFERROR(VLOOKUP(Table1[[#This Row],[Codigo_insumo]],BD_Insumos!$B:$E,4),"")</f>
        <v>17.275965903920998</v>
      </c>
      <c r="H6859" s="140">
        <v>8</v>
      </c>
      <c r="I6859" s="9"/>
      <c r="J6859" s="23">
        <f t="shared" si="107"/>
        <v>138.20772723136798</v>
      </c>
      <c r="K6859" s="22" t="str">
        <f>IF(I6859&lt;&gt;"",SUMIF(Table1[Codigo_servico],A6859,Table1[Subtotal_insumo]),"")</f>
        <v/>
      </c>
      <c r="L6859" s="18">
        <f>IF(Table1[[#This Row],[Ordem_insumos]]&lt;&gt;0,VLOOKUP(Table1[[#This Row],[Codigo_servico]],Preencher_Orcamento!$B:$D,3,FALSE)*Table1[[#This Row],[Qtde_insumo]],"")</f>
        <v>0</v>
      </c>
      <c r="M6859" s="18">
        <f>IF(Table1[[#This Row],[Ordem_insumos]]&lt;&gt;0,VLOOKUP(Table1[[#This Row],[Codigo_servico]],Preencher_Orcamento!$B:$D,3,FALSE)*Table1[[#This Row],[Subtotal_insumo]],"")</f>
        <v>0</v>
      </c>
    </row>
    <row r="6860" spans="1:13" ht="26.25" x14ac:dyDescent="0.25">
      <c r="A6860" s="6">
        <v>100216</v>
      </c>
      <c r="B6860" s="126">
        <v>5</v>
      </c>
      <c r="C6860" s="133"/>
      <c r="D6860" s="134">
        <v>79636</v>
      </c>
      <c r="E6860" s="7" t="s">
        <v>2020</v>
      </c>
      <c r="F6860" s="8" t="s">
        <v>197</v>
      </c>
      <c r="G6860" s="18">
        <f>IFERROR(VLOOKUP(Table1[[#This Row],[Codigo_insumo]],BD_Insumos!$B:$E,4),"")</f>
        <v>8.3975000000000009</v>
      </c>
      <c r="H6860" s="140">
        <v>0.53</v>
      </c>
      <c r="I6860" s="9"/>
      <c r="J6860" s="23">
        <f t="shared" si="107"/>
        <v>4.4506750000000004</v>
      </c>
      <c r="K6860" s="22" t="str">
        <f>IF(I6860&lt;&gt;"",SUMIF(Table1[Codigo_servico],A6860,Table1[Subtotal_insumo]),"")</f>
        <v/>
      </c>
      <c r="L6860" s="18">
        <f>IF(Table1[[#This Row],[Ordem_insumos]]&lt;&gt;0,VLOOKUP(Table1[[#This Row],[Codigo_servico]],Preencher_Orcamento!$B:$D,3,FALSE)*Table1[[#This Row],[Qtde_insumo]],"")</f>
        <v>0</v>
      </c>
      <c r="M6860" s="18">
        <f>IF(Table1[[#This Row],[Ordem_insumos]]&lt;&gt;0,VLOOKUP(Table1[[#This Row],[Codigo_servico]],Preencher_Orcamento!$B:$D,3,FALSE)*Table1[[#This Row],[Subtotal_insumo]],"")</f>
        <v>0</v>
      </c>
    </row>
    <row r="6861" spans="1:13" ht="26.25" x14ac:dyDescent="0.25">
      <c r="A6861" s="6">
        <v>100216</v>
      </c>
      <c r="B6861" s="126">
        <v>6</v>
      </c>
      <c r="C6861" s="133"/>
      <c r="D6861" s="134">
        <v>70803</v>
      </c>
      <c r="E6861" s="7" t="s">
        <v>1714</v>
      </c>
      <c r="F6861" s="8" t="s">
        <v>457</v>
      </c>
      <c r="G6861" s="18">
        <f>IFERROR(VLOOKUP(Table1[[#This Row],[Codigo_insumo]],BD_Insumos!$B:$E,4),"")</f>
        <v>4.2643000000000004</v>
      </c>
      <c r="H6861" s="140">
        <v>2</v>
      </c>
      <c r="I6861" s="9"/>
      <c r="J6861" s="23">
        <f t="shared" si="107"/>
        <v>8.5286000000000008</v>
      </c>
      <c r="K6861" s="22" t="str">
        <f>IF(I6861&lt;&gt;"",SUMIF(Table1[Codigo_servico],A6861,Table1[Subtotal_insumo]),"")</f>
        <v/>
      </c>
      <c r="L6861" s="18">
        <f>IF(Table1[[#This Row],[Ordem_insumos]]&lt;&gt;0,VLOOKUP(Table1[[#This Row],[Codigo_servico]],Preencher_Orcamento!$B:$D,3,FALSE)*Table1[[#This Row],[Qtde_insumo]],"")</f>
        <v>0</v>
      </c>
      <c r="M6861" s="18">
        <f>IF(Table1[[#This Row],[Ordem_insumos]]&lt;&gt;0,VLOOKUP(Table1[[#This Row],[Codigo_servico]],Preencher_Orcamento!$B:$D,3,FALSE)*Table1[[#This Row],[Subtotal_insumo]],"")</f>
        <v>0</v>
      </c>
    </row>
    <row r="6862" spans="1:13" x14ac:dyDescent="0.25">
      <c r="A6862" s="6">
        <v>100216</v>
      </c>
      <c r="B6862" s="126">
        <v>7</v>
      </c>
      <c r="C6862" s="133"/>
      <c r="D6862" s="134">
        <v>37509</v>
      </c>
      <c r="E6862" s="7" t="s">
        <v>830</v>
      </c>
      <c r="F6862" s="8" t="s">
        <v>168</v>
      </c>
      <c r="G6862" s="18">
        <f>IFERROR(VLOOKUP(Table1[[#This Row],[Codigo_insumo]],BD_Insumos!$B:$E,4),"")</f>
        <v>16.625699999999998</v>
      </c>
      <c r="H6862" s="140">
        <v>0.91</v>
      </c>
      <c r="I6862" s="9"/>
      <c r="J6862" s="23">
        <f t="shared" si="107"/>
        <v>15.129386999999999</v>
      </c>
      <c r="K6862" s="22" t="str">
        <f>IF(I6862&lt;&gt;"",SUMIF(Table1[Codigo_servico],A6862,Table1[Subtotal_insumo]),"")</f>
        <v/>
      </c>
      <c r="L6862" s="18">
        <f>IF(Table1[[#This Row],[Ordem_insumos]]&lt;&gt;0,VLOOKUP(Table1[[#This Row],[Codigo_servico]],Preencher_Orcamento!$B:$D,3,FALSE)*Table1[[#This Row],[Qtde_insumo]],"")</f>
        <v>0</v>
      </c>
      <c r="M6862" s="18">
        <f>IF(Table1[[#This Row],[Ordem_insumos]]&lt;&gt;0,VLOOKUP(Table1[[#This Row],[Codigo_servico]],Preencher_Orcamento!$B:$D,3,FALSE)*Table1[[#This Row],[Subtotal_insumo]],"")</f>
        <v>0</v>
      </c>
    </row>
    <row r="6863" spans="1:13" ht="26.25" x14ac:dyDescent="0.25">
      <c r="A6863" s="6">
        <v>100216</v>
      </c>
      <c r="B6863" s="126">
        <v>8</v>
      </c>
      <c r="C6863" s="133"/>
      <c r="D6863" s="134">
        <v>15516</v>
      </c>
      <c r="E6863" s="7" t="s">
        <v>327</v>
      </c>
      <c r="F6863" s="8" t="s">
        <v>5</v>
      </c>
      <c r="G6863" s="18">
        <f>IFERROR(VLOOKUP(Table1[[#This Row],[Codigo_insumo]],BD_Insumos!$B:$E,4),"")</f>
        <v>10.545299999999999</v>
      </c>
      <c r="H6863" s="140">
        <v>5</v>
      </c>
      <c r="I6863" s="9"/>
      <c r="J6863" s="23">
        <f t="shared" si="107"/>
        <v>52.726499999999994</v>
      </c>
      <c r="K6863" s="22" t="str">
        <f>IF(I6863&lt;&gt;"",SUMIF(Table1[Codigo_servico],A6863,Table1[Subtotal_insumo]),"")</f>
        <v/>
      </c>
      <c r="L6863" s="18">
        <f>IF(Table1[[#This Row],[Ordem_insumos]]&lt;&gt;0,VLOOKUP(Table1[[#This Row],[Codigo_servico]],Preencher_Orcamento!$B:$D,3,FALSE)*Table1[[#This Row],[Qtde_insumo]],"")</f>
        <v>0</v>
      </c>
      <c r="M6863" s="18">
        <f>IF(Table1[[#This Row],[Ordem_insumos]]&lt;&gt;0,VLOOKUP(Table1[[#This Row],[Codigo_servico]],Preencher_Orcamento!$B:$D,3,FALSE)*Table1[[#This Row],[Subtotal_insumo]],"")</f>
        <v>0</v>
      </c>
    </row>
    <row r="6864" spans="1:13" x14ac:dyDescent="0.25">
      <c r="A6864" s="6">
        <v>100216</v>
      </c>
      <c r="B6864" s="126">
        <v>9</v>
      </c>
      <c r="C6864" s="133"/>
      <c r="D6864" s="134">
        <v>2036</v>
      </c>
      <c r="E6864" s="7" t="s">
        <v>2191</v>
      </c>
      <c r="F6864" s="8" t="s">
        <v>2140</v>
      </c>
      <c r="G6864" s="18">
        <f>IFERROR(VLOOKUP(Table1[[#This Row],[Codigo_insumo]],BD_Insumos!$B:$E,4),"")</f>
        <v>12.90425192342871</v>
      </c>
      <c r="H6864" s="140">
        <v>8</v>
      </c>
      <c r="I6864" s="9"/>
      <c r="J6864" s="23">
        <f t="shared" si="107"/>
        <v>103.23401538742968</v>
      </c>
      <c r="K6864" s="22" t="str">
        <f>IF(I6864&lt;&gt;"",SUMIF(Table1[Codigo_servico],A6864,Table1[Subtotal_insumo]),"")</f>
        <v/>
      </c>
      <c r="L6864" s="18">
        <f>IF(Table1[[#This Row],[Ordem_insumos]]&lt;&gt;0,VLOOKUP(Table1[[#This Row],[Codigo_servico]],Preencher_Orcamento!$B:$D,3,FALSE)*Table1[[#This Row],[Qtde_insumo]],"")</f>
        <v>0</v>
      </c>
      <c r="M6864" s="18">
        <f>IF(Table1[[#This Row],[Ordem_insumos]]&lt;&gt;0,VLOOKUP(Table1[[#This Row],[Codigo_servico]],Preencher_Orcamento!$B:$D,3,FALSE)*Table1[[#This Row],[Subtotal_insumo]],"")</f>
        <v>0</v>
      </c>
    </row>
    <row r="6865" spans="1:13" x14ac:dyDescent="0.25">
      <c r="A6865" s="6">
        <v>100216</v>
      </c>
      <c r="B6865" s="126">
        <v>10</v>
      </c>
      <c r="C6865" s="133"/>
      <c r="D6865" s="134">
        <v>79672</v>
      </c>
      <c r="E6865" s="7" t="s">
        <v>2031</v>
      </c>
      <c r="F6865" s="8" t="s">
        <v>457</v>
      </c>
      <c r="G6865" s="18">
        <f>IFERROR(VLOOKUP(Table1[[#This Row],[Codigo_insumo]],BD_Insumos!$B:$E,4),"")</f>
        <v>39.727200000000003</v>
      </c>
      <c r="H6865" s="140">
        <v>1</v>
      </c>
      <c r="I6865" s="9"/>
      <c r="J6865" s="23">
        <f t="shared" si="107"/>
        <v>39.727200000000003</v>
      </c>
      <c r="K6865" s="22" t="str">
        <f>IF(I6865&lt;&gt;"",SUMIF(Table1[Codigo_servico],A6865,Table1[Subtotal_insumo]),"")</f>
        <v/>
      </c>
      <c r="L6865" s="18">
        <f>IF(Table1[[#This Row],[Ordem_insumos]]&lt;&gt;0,VLOOKUP(Table1[[#This Row],[Codigo_servico]],Preencher_Orcamento!$B:$D,3,FALSE)*Table1[[#This Row],[Qtde_insumo]],"")</f>
        <v>0</v>
      </c>
      <c r="M6865" s="18">
        <f>IF(Table1[[#This Row],[Ordem_insumos]]&lt;&gt;0,VLOOKUP(Table1[[#This Row],[Codigo_servico]],Preencher_Orcamento!$B:$D,3,FALSE)*Table1[[#This Row],[Subtotal_insumo]],"")</f>
        <v>0</v>
      </c>
    </row>
    <row r="6866" spans="1:13" x14ac:dyDescent="0.25">
      <c r="A6866" s="3">
        <v>100220</v>
      </c>
      <c r="B6866" s="125">
        <v>0</v>
      </c>
      <c r="C6866" s="131" t="s">
        <v>3800</v>
      </c>
      <c r="D6866" s="132"/>
      <c r="E6866" s="4"/>
      <c r="F6866" s="4"/>
      <c r="G6866" s="17" t="str">
        <f>IFERROR(VLOOKUP(Table1[[#This Row],[Codigo_insumo]],BD_Insumos!$B:$E,4),"")</f>
        <v/>
      </c>
      <c r="H6866" s="139"/>
      <c r="I6866" s="5" t="s">
        <v>457</v>
      </c>
      <c r="J6866" s="20" t="str">
        <f t="shared" si="107"/>
        <v/>
      </c>
      <c r="K6866" s="21">
        <f>IF(I6866&lt;&gt;"",SUMIF(Table1[Codigo_servico],A6866,Table1[Subtotal_insumo]),"")</f>
        <v>46837.58161294942</v>
      </c>
      <c r="L6866" s="17" t="str">
        <f>IF(Table1[[#This Row],[Ordem_insumos]]&lt;&gt;0,VLOOKUP(Table1[[#This Row],[Codigo_servico]],Preencher_Orcamento!$B:$D,3,FALSE)*Table1[[#This Row],[Qtde_insumo]],"")</f>
        <v/>
      </c>
      <c r="M6866" s="17" t="str">
        <f>IF(Table1[[#This Row],[Ordem_insumos]]&lt;&gt;0,VLOOKUP(Table1[[#This Row],[Codigo_servico]],Preencher_Orcamento!$B:$D,3,FALSE)*Table1[[#This Row],[Subtotal_insumo]],"")</f>
        <v/>
      </c>
    </row>
    <row r="6867" spans="1:13" x14ac:dyDescent="0.25">
      <c r="A6867" s="6">
        <v>100220</v>
      </c>
      <c r="B6867" s="126">
        <v>1</v>
      </c>
      <c r="C6867" s="133"/>
      <c r="D6867" s="134">
        <v>2013</v>
      </c>
      <c r="E6867" s="7" t="s">
        <v>2184</v>
      </c>
      <c r="F6867" s="8" t="s">
        <v>2140</v>
      </c>
      <c r="G6867" s="16">
        <f>IFERROR(VLOOKUP(Table1[[#This Row],[Codigo_insumo]],BD_Insumos!$B:$E,4),"")</f>
        <v>15.756939025755017</v>
      </c>
      <c r="H6867" s="140">
        <v>5.63</v>
      </c>
      <c r="I6867" s="9"/>
      <c r="J6867" s="22">
        <f t="shared" si="107"/>
        <v>88.711566715000743</v>
      </c>
      <c r="K6867" s="22" t="str">
        <f>IF(I6867&lt;&gt;"",SUMIF(Table1[Codigo_servico],A6867,Table1[Subtotal_insumo]),"")</f>
        <v/>
      </c>
      <c r="L6867" s="16">
        <f>IF(Table1[[#This Row],[Ordem_insumos]]&lt;&gt;0,VLOOKUP(Table1[[#This Row],[Codigo_servico]],Preencher_Orcamento!$B:$D,3,FALSE)*Table1[[#This Row],[Qtde_insumo]],"")</f>
        <v>0</v>
      </c>
      <c r="M6867" s="16">
        <f>IF(Table1[[#This Row],[Ordem_insumos]]&lt;&gt;0,VLOOKUP(Table1[[#This Row],[Codigo_servico]],Preencher_Orcamento!$B:$D,3,FALSE)*Table1[[#This Row],[Subtotal_insumo]],"")</f>
        <v>0</v>
      </c>
    </row>
    <row r="6868" spans="1:13" x14ac:dyDescent="0.25">
      <c r="A6868" s="6">
        <v>100220</v>
      </c>
      <c r="B6868" s="126">
        <v>2</v>
      </c>
      <c r="C6868" s="133"/>
      <c r="D6868" s="134">
        <v>11070</v>
      </c>
      <c r="E6868" s="7" t="s">
        <v>185</v>
      </c>
      <c r="F6868" s="8" t="s">
        <v>5</v>
      </c>
      <c r="G6868" s="16">
        <f>IFERROR(VLOOKUP(Table1[[#This Row],[Codigo_insumo]],BD_Insumos!$B:$E,4),"")</f>
        <v>4.1189999999999998</v>
      </c>
      <c r="H6868" s="140">
        <v>8.5333299999999994</v>
      </c>
      <c r="I6868" s="9"/>
      <c r="J6868" s="22">
        <f t="shared" si="107"/>
        <v>35.148786269999995</v>
      </c>
      <c r="K6868" s="22" t="str">
        <f>IF(I6868&lt;&gt;"",SUMIF(Table1[Codigo_servico],A6868,Table1[Subtotal_insumo]),"")</f>
        <v/>
      </c>
      <c r="L6868" s="16">
        <f>IF(Table1[[#This Row],[Ordem_insumos]]&lt;&gt;0,VLOOKUP(Table1[[#This Row],[Codigo_servico]],Preencher_Orcamento!$B:$D,3,FALSE)*Table1[[#This Row],[Qtde_insumo]],"")</f>
        <v>0</v>
      </c>
      <c r="M6868" s="16">
        <f>IF(Table1[[#This Row],[Ordem_insumos]]&lt;&gt;0,VLOOKUP(Table1[[#This Row],[Codigo_servico]],Preencher_Orcamento!$B:$D,3,FALSE)*Table1[[#This Row],[Subtotal_insumo]],"")</f>
        <v>0</v>
      </c>
    </row>
    <row r="6869" spans="1:13" x14ac:dyDescent="0.25">
      <c r="A6869" s="6">
        <v>100220</v>
      </c>
      <c r="B6869" s="126">
        <v>3</v>
      </c>
      <c r="C6869" s="133"/>
      <c r="D6869" s="134">
        <v>2099</v>
      </c>
      <c r="E6869" s="7" t="s">
        <v>2205</v>
      </c>
      <c r="F6869" s="8" t="s">
        <v>2140</v>
      </c>
      <c r="G6869" s="16">
        <f>IFERROR(VLOOKUP(Table1[[#This Row],[Codigo_insumo]],BD_Insumos!$B:$E,4),"")</f>
        <v>12.627877718847255</v>
      </c>
      <c r="H6869" s="140">
        <v>67.14</v>
      </c>
      <c r="I6869" s="9"/>
      <c r="J6869" s="22">
        <f t="shared" si="107"/>
        <v>847.83571004340467</v>
      </c>
      <c r="K6869" s="22" t="str">
        <f>IF(I6869&lt;&gt;"",SUMIF(Table1[Codigo_servico],A6869,Table1[Subtotal_insumo]),"")</f>
        <v/>
      </c>
      <c r="L6869" s="16">
        <f>IF(Table1[[#This Row],[Ordem_insumos]]&lt;&gt;0,VLOOKUP(Table1[[#This Row],[Codigo_servico]],Preencher_Orcamento!$B:$D,3,FALSE)*Table1[[#This Row],[Qtde_insumo]],"")</f>
        <v>0</v>
      </c>
      <c r="M6869" s="16">
        <f>IF(Table1[[#This Row],[Ordem_insumos]]&lt;&gt;0,VLOOKUP(Table1[[#This Row],[Codigo_servico]],Preencher_Orcamento!$B:$D,3,FALSE)*Table1[[#This Row],[Subtotal_insumo]],"")</f>
        <v>0</v>
      </c>
    </row>
    <row r="6870" spans="1:13" ht="26.25" x14ac:dyDescent="0.25">
      <c r="A6870" s="6">
        <v>100220</v>
      </c>
      <c r="B6870" s="126">
        <v>4</v>
      </c>
      <c r="C6870" s="133"/>
      <c r="D6870" s="134">
        <v>10648</v>
      </c>
      <c r="E6870" s="7" t="s">
        <v>158</v>
      </c>
      <c r="F6870" s="8" t="s">
        <v>58</v>
      </c>
      <c r="G6870" s="16">
        <f>IFERROR(VLOOKUP(Table1[[#This Row],[Codigo_insumo]],BD_Insumos!$B:$E,4),"")</f>
        <v>359.69349999999997</v>
      </c>
      <c r="H6870" s="140">
        <v>2.2000000000000001E-3</v>
      </c>
      <c r="I6870" s="9"/>
      <c r="J6870" s="22">
        <f t="shared" si="107"/>
        <v>0.79132570000000002</v>
      </c>
      <c r="K6870" s="22" t="str">
        <f>IF(I6870&lt;&gt;"",SUMIF(Table1[Codigo_servico],A6870,Table1[Subtotal_insumo]),"")</f>
        <v/>
      </c>
      <c r="L6870" s="16">
        <f>IF(Table1[[#This Row],[Ordem_insumos]]&lt;&gt;0,VLOOKUP(Table1[[#This Row],[Codigo_servico]],Preencher_Orcamento!$B:$D,3,FALSE)*Table1[[#This Row],[Qtde_insumo]],"")</f>
        <v>0</v>
      </c>
      <c r="M6870" s="16">
        <f>IF(Table1[[#This Row],[Ordem_insumos]]&lt;&gt;0,VLOOKUP(Table1[[#This Row],[Codigo_servico]],Preencher_Orcamento!$B:$D,3,FALSE)*Table1[[#This Row],[Subtotal_insumo]],"")</f>
        <v>0</v>
      </c>
    </row>
    <row r="6871" spans="1:13" ht="39" x14ac:dyDescent="0.25">
      <c r="A6871" s="6">
        <v>100220</v>
      </c>
      <c r="B6871" s="126">
        <v>5</v>
      </c>
      <c r="C6871" s="133"/>
      <c r="D6871" s="134">
        <v>30584</v>
      </c>
      <c r="E6871" s="7" t="s">
        <v>593</v>
      </c>
      <c r="F6871" s="8" t="s">
        <v>170</v>
      </c>
      <c r="G6871" s="16">
        <f>IFERROR(VLOOKUP(Table1[[#This Row],[Codigo_insumo]],BD_Insumos!$B:$E,4),"")</f>
        <v>732.19529999999997</v>
      </c>
      <c r="H6871" s="140">
        <v>2.1</v>
      </c>
      <c r="I6871" s="9"/>
      <c r="J6871" s="22">
        <f t="shared" si="107"/>
        <v>1537.61013</v>
      </c>
      <c r="K6871" s="22" t="str">
        <f>IF(I6871&lt;&gt;"",SUMIF(Table1[Codigo_servico],A6871,Table1[Subtotal_insumo]),"")</f>
        <v/>
      </c>
      <c r="L6871" s="16">
        <f>IF(Table1[[#This Row],[Ordem_insumos]]&lt;&gt;0,VLOOKUP(Table1[[#This Row],[Codigo_servico]],Preencher_Orcamento!$B:$D,3,FALSE)*Table1[[#This Row],[Qtde_insumo]],"")</f>
        <v>0</v>
      </c>
      <c r="M6871" s="16">
        <f>IF(Table1[[#This Row],[Ordem_insumos]]&lt;&gt;0,VLOOKUP(Table1[[#This Row],[Codigo_servico]],Preencher_Orcamento!$B:$D,3,FALSE)*Table1[[#This Row],[Subtotal_insumo]],"")</f>
        <v>0</v>
      </c>
    </row>
    <row r="6872" spans="1:13" ht="26.25" x14ac:dyDescent="0.25">
      <c r="A6872" s="6">
        <v>100220</v>
      </c>
      <c r="B6872" s="126">
        <v>6</v>
      </c>
      <c r="C6872" s="133"/>
      <c r="D6872" s="134">
        <v>2016</v>
      </c>
      <c r="E6872" s="7" t="s">
        <v>2187</v>
      </c>
      <c r="F6872" s="8" t="s">
        <v>2140</v>
      </c>
      <c r="G6872" s="16">
        <f>IFERROR(VLOOKUP(Table1[[#This Row],[Codigo_insumo]],BD_Insumos!$B:$E,4),"")</f>
        <v>13.188618292508322</v>
      </c>
      <c r="H6872" s="140">
        <v>25.8</v>
      </c>
      <c r="I6872" s="9"/>
      <c r="J6872" s="22">
        <f t="shared" si="107"/>
        <v>340.26635194671468</v>
      </c>
      <c r="K6872" s="22" t="str">
        <f>IF(I6872&lt;&gt;"",SUMIF(Table1[Codigo_servico],A6872,Table1[Subtotal_insumo]),"")</f>
        <v/>
      </c>
      <c r="L6872" s="16">
        <f>IF(Table1[[#This Row],[Ordem_insumos]]&lt;&gt;0,VLOOKUP(Table1[[#This Row],[Codigo_servico]],Preencher_Orcamento!$B:$D,3,FALSE)*Table1[[#This Row],[Qtde_insumo]],"")</f>
        <v>0</v>
      </c>
      <c r="M6872" s="16">
        <f>IF(Table1[[#This Row],[Ordem_insumos]]&lt;&gt;0,VLOOKUP(Table1[[#This Row],[Codigo_servico]],Preencher_Orcamento!$B:$D,3,FALSE)*Table1[[#This Row],[Subtotal_insumo]],"")</f>
        <v>0</v>
      </c>
    </row>
    <row r="6873" spans="1:13" x14ac:dyDescent="0.25">
      <c r="A6873" s="6">
        <v>100220</v>
      </c>
      <c r="B6873" s="126">
        <v>7</v>
      </c>
      <c r="C6873" s="133"/>
      <c r="D6873" s="134">
        <v>2015</v>
      </c>
      <c r="E6873" s="7" t="s">
        <v>2186</v>
      </c>
      <c r="F6873" s="8" t="s">
        <v>2140</v>
      </c>
      <c r="G6873" s="18">
        <f>IFERROR(VLOOKUP(Table1[[#This Row],[Codigo_insumo]],BD_Insumos!$B:$E,4),"")</f>
        <v>16.259414142106937</v>
      </c>
      <c r="H6873" s="140">
        <v>25.8</v>
      </c>
      <c r="I6873" s="9"/>
      <c r="J6873" s="23">
        <f t="shared" si="107"/>
        <v>419.49288486635902</v>
      </c>
      <c r="K6873" s="22" t="str">
        <f>IF(I6873&lt;&gt;"",SUMIF(Table1[Codigo_servico],A6873,Table1[Subtotal_insumo]),"")</f>
        <v/>
      </c>
      <c r="L6873" s="18">
        <f>IF(Table1[[#This Row],[Ordem_insumos]]&lt;&gt;0,VLOOKUP(Table1[[#This Row],[Codigo_servico]],Preencher_Orcamento!$B:$D,3,FALSE)*Table1[[#This Row],[Qtde_insumo]],"")</f>
        <v>0</v>
      </c>
      <c r="M6873" s="18">
        <f>IF(Table1[[#This Row],[Ordem_insumos]]&lt;&gt;0,VLOOKUP(Table1[[#This Row],[Codigo_servico]],Preencher_Orcamento!$B:$D,3,FALSE)*Table1[[#This Row],[Subtotal_insumo]],"")</f>
        <v>0</v>
      </c>
    </row>
    <row r="6874" spans="1:13" ht="26.25" x14ac:dyDescent="0.25">
      <c r="A6874" s="6">
        <v>100220</v>
      </c>
      <c r="B6874" s="126">
        <v>8</v>
      </c>
      <c r="C6874" s="133"/>
      <c r="D6874" s="134">
        <v>10524</v>
      </c>
      <c r="E6874" s="7" t="s">
        <v>77</v>
      </c>
      <c r="F6874" s="8" t="s">
        <v>58</v>
      </c>
      <c r="G6874" s="18">
        <f>IFERROR(VLOOKUP(Table1[[#This Row],[Codigo_insumo]],BD_Insumos!$B:$E,4),"")</f>
        <v>266.55160000000001</v>
      </c>
      <c r="H6874" s="140">
        <v>4.18</v>
      </c>
      <c r="I6874" s="9"/>
      <c r="J6874" s="23">
        <f t="shared" si="107"/>
        <v>1114.185688</v>
      </c>
      <c r="K6874" s="22" t="str">
        <f>IF(I6874&lt;&gt;"",SUMIF(Table1[Codigo_servico],A6874,Table1[Subtotal_insumo]),"")</f>
        <v/>
      </c>
      <c r="L6874" s="18">
        <f>IF(Table1[[#This Row],[Ordem_insumos]]&lt;&gt;0,VLOOKUP(Table1[[#This Row],[Codigo_servico]],Preencher_Orcamento!$B:$D,3,FALSE)*Table1[[#This Row],[Qtde_insumo]],"")</f>
        <v>0</v>
      </c>
      <c r="M6874" s="18">
        <f>IF(Table1[[#This Row],[Ordem_insumos]]&lt;&gt;0,VLOOKUP(Table1[[#This Row],[Codigo_servico]],Preencher_Orcamento!$B:$D,3,FALSE)*Table1[[#This Row],[Subtotal_insumo]],"")</f>
        <v>0</v>
      </c>
    </row>
    <row r="6875" spans="1:13" x14ac:dyDescent="0.25">
      <c r="A6875" s="6">
        <v>100220</v>
      </c>
      <c r="B6875" s="126">
        <v>9</v>
      </c>
      <c r="C6875" s="133"/>
      <c r="D6875" s="134">
        <v>2014</v>
      </c>
      <c r="E6875" s="7" t="s">
        <v>2185</v>
      </c>
      <c r="F6875" s="8" t="s">
        <v>2140</v>
      </c>
      <c r="G6875" s="18">
        <f>IFERROR(VLOOKUP(Table1[[#This Row],[Codigo_insumo]],BD_Insumos!$B:$E,4),"")</f>
        <v>13.173665210544026</v>
      </c>
      <c r="H6875" s="140">
        <v>5.63</v>
      </c>
      <c r="I6875" s="9"/>
      <c r="J6875" s="23">
        <f t="shared" si="107"/>
        <v>74.167735135362861</v>
      </c>
      <c r="K6875" s="22" t="str">
        <f>IF(I6875&lt;&gt;"",SUMIF(Table1[Codigo_servico],A6875,Table1[Subtotal_insumo]),"")</f>
        <v/>
      </c>
      <c r="L6875" s="18">
        <f>IF(Table1[[#This Row],[Ordem_insumos]]&lt;&gt;0,VLOOKUP(Table1[[#This Row],[Codigo_servico]],Preencher_Orcamento!$B:$D,3,FALSE)*Table1[[#This Row],[Qtde_insumo]],"")</f>
        <v>0</v>
      </c>
      <c r="M6875" s="18">
        <f>IF(Table1[[#This Row],[Ordem_insumos]]&lt;&gt;0,VLOOKUP(Table1[[#This Row],[Codigo_servico]],Preencher_Orcamento!$B:$D,3,FALSE)*Table1[[#This Row],[Subtotal_insumo]],"")</f>
        <v>0</v>
      </c>
    </row>
    <row r="6876" spans="1:13" ht="26.25" x14ac:dyDescent="0.25">
      <c r="A6876" s="6">
        <v>100220</v>
      </c>
      <c r="B6876" s="126">
        <v>10</v>
      </c>
      <c r="C6876" s="133"/>
      <c r="D6876" s="134">
        <v>76050</v>
      </c>
      <c r="E6876" s="7" t="s">
        <v>1879</v>
      </c>
      <c r="F6876" s="8" t="s">
        <v>457</v>
      </c>
      <c r="G6876" s="18">
        <f>IFERROR(VLOOKUP(Table1[[#This Row],[Codigo_insumo]],BD_Insumos!$B:$E,4),"")</f>
        <v>41027</v>
      </c>
      <c r="H6876" s="140">
        <v>1</v>
      </c>
      <c r="I6876" s="9"/>
      <c r="J6876" s="23">
        <f t="shared" si="107"/>
        <v>41027</v>
      </c>
      <c r="K6876" s="22" t="str">
        <f>IF(I6876&lt;&gt;"",SUMIF(Table1[Codigo_servico],A6876,Table1[Subtotal_insumo]),"")</f>
        <v/>
      </c>
      <c r="L6876" s="18">
        <f>IF(Table1[[#This Row],[Ordem_insumos]]&lt;&gt;0,VLOOKUP(Table1[[#This Row],[Codigo_servico]],Preencher_Orcamento!$B:$D,3,FALSE)*Table1[[#This Row],[Qtde_insumo]],"")</f>
        <v>0</v>
      </c>
      <c r="M6876" s="18">
        <f>IF(Table1[[#This Row],[Ordem_insumos]]&lt;&gt;0,VLOOKUP(Table1[[#This Row],[Codigo_servico]],Preencher_Orcamento!$B:$D,3,FALSE)*Table1[[#This Row],[Subtotal_insumo]],"")</f>
        <v>0</v>
      </c>
    </row>
    <row r="6877" spans="1:13" x14ac:dyDescent="0.25">
      <c r="A6877" s="6">
        <v>100220</v>
      </c>
      <c r="B6877" s="126">
        <v>11</v>
      </c>
      <c r="C6877" s="133"/>
      <c r="D6877" s="134">
        <v>2020</v>
      </c>
      <c r="E6877" s="7" t="s">
        <v>2188</v>
      </c>
      <c r="F6877" s="8" t="s">
        <v>2140</v>
      </c>
      <c r="G6877" s="18">
        <f>IFERROR(VLOOKUP(Table1[[#This Row],[Codigo_insumo]],BD_Insumos!$B:$E,4),"")</f>
        <v>15.860837164231068</v>
      </c>
      <c r="H6877" s="140">
        <v>18.100000000000001</v>
      </c>
      <c r="I6877" s="9"/>
      <c r="J6877" s="23">
        <f t="shared" si="107"/>
        <v>287.08115267258233</v>
      </c>
      <c r="K6877" s="22" t="str">
        <f>IF(I6877&lt;&gt;"",SUMIF(Table1[Codigo_servico],A6877,Table1[Subtotal_insumo]),"")</f>
        <v/>
      </c>
      <c r="L6877" s="18">
        <f>IF(Table1[[#This Row],[Ordem_insumos]]&lt;&gt;0,VLOOKUP(Table1[[#This Row],[Codigo_servico]],Preencher_Orcamento!$B:$D,3,FALSE)*Table1[[#This Row],[Qtde_insumo]],"")</f>
        <v>0</v>
      </c>
      <c r="M6877" s="18">
        <f>IF(Table1[[#This Row],[Ordem_insumos]]&lt;&gt;0,VLOOKUP(Table1[[#This Row],[Codigo_servico]],Preencher_Orcamento!$B:$D,3,FALSE)*Table1[[#This Row],[Subtotal_insumo]],"")</f>
        <v>0</v>
      </c>
    </row>
    <row r="6878" spans="1:13" x14ac:dyDescent="0.25">
      <c r="A6878" s="6">
        <v>100220</v>
      </c>
      <c r="B6878" s="126">
        <v>12</v>
      </c>
      <c r="C6878" s="133"/>
      <c r="D6878" s="134">
        <v>11066</v>
      </c>
      <c r="E6878" s="7" t="s">
        <v>183</v>
      </c>
      <c r="F6878" s="8" t="s">
        <v>5</v>
      </c>
      <c r="G6878" s="18">
        <f>IFERROR(VLOOKUP(Table1[[#This Row],[Codigo_insumo]],BD_Insumos!$B:$E,4),"")</f>
        <v>1.0965</v>
      </c>
      <c r="H6878" s="140">
        <v>10.24</v>
      </c>
      <c r="I6878" s="9"/>
      <c r="J6878" s="23">
        <f t="shared" si="107"/>
        <v>11.228160000000001</v>
      </c>
      <c r="K6878" s="22" t="str">
        <f>IF(I6878&lt;&gt;"",SUMIF(Table1[Codigo_servico],A6878,Table1[Subtotal_insumo]),"")</f>
        <v/>
      </c>
      <c r="L6878" s="18">
        <f>IF(Table1[[#This Row],[Ordem_insumos]]&lt;&gt;0,VLOOKUP(Table1[[#This Row],[Codigo_servico]],Preencher_Orcamento!$B:$D,3,FALSE)*Table1[[#This Row],[Qtde_insumo]],"")</f>
        <v>0</v>
      </c>
      <c r="M6878" s="18">
        <f>IF(Table1[[#This Row],[Ordem_insumos]]&lt;&gt;0,VLOOKUP(Table1[[#This Row],[Codigo_servico]],Preencher_Orcamento!$B:$D,3,FALSE)*Table1[[#This Row],[Subtotal_insumo]],"")</f>
        <v>0</v>
      </c>
    </row>
    <row r="6879" spans="1:13" x14ac:dyDescent="0.25">
      <c r="A6879" s="6">
        <v>100220</v>
      </c>
      <c r="B6879" s="126">
        <v>13</v>
      </c>
      <c r="C6879" s="133"/>
      <c r="D6879" s="134">
        <v>11510</v>
      </c>
      <c r="E6879" s="7" t="s">
        <v>205</v>
      </c>
      <c r="F6879" s="8" t="s">
        <v>197</v>
      </c>
      <c r="G6879" s="18">
        <f>IFERROR(VLOOKUP(Table1[[#This Row],[Codigo_insumo]],BD_Insumos!$B:$E,4),"")</f>
        <v>3.2757999999999998</v>
      </c>
      <c r="H6879" s="140">
        <v>270.89999999999998</v>
      </c>
      <c r="I6879" s="9"/>
      <c r="J6879" s="23">
        <f t="shared" si="107"/>
        <v>887.41421999999989</v>
      </c>
      <c r="K6879" s="22" t="str">
        <f>IF(I6879&lt;&gt;"",SUMIF(Table1[Codigo_servico],A6879,Table1[Subtotal_insumo]),"")</f>
        <v/>
      </c>
      <c r="L6879" s="18">
        <f>IF(Table1[[#This Row],[Ordem_insumos]]&lt;&gt;0,VLOOKUP(Table1[[#This Row],[Codigo_servico]],Preencher_Orcamento!$B:$D,3,FALSE)*Table1[[#This Row],[Qtde_insumo]],"")</f>
        <v>0</v>
      </c>
      <c r="M6879" s="18">
        <f>IF(Table1[[#This Row],[Ordem_insumos]]&lt;&gt;0,VLOOKUP(Table1[[#This Row],[Codigo_servico]],Preencher_Orcamento!$B:$D,3,FALSE)*Table1[[#This Row],[Subtotal_insumo]],"")</f>
        <v>0</v>
      </c>
    </row>
    <row r="6880" spans="1:13" x14ac:dyDescent="0.25">
      <c r="A6880" s="6">
        <v>100220</v>
      </c>
      <c r="B6880" s="126">
        <v>14</v>
      </c>
      <c r="C6880" s="133"/>
      <c r="D6880" s="134">
        <v>17515</v>
      </c>
      <c r="E6880" s="7" t="s">
        <v>383</v>
      </c>
      <c r="F6880" s="8" t="s">
        <v>197</v>
      </c>
      <c r="G6880" s="18">
        <f>IFERROR(VLOOKUP(Table1[[#This Row],[Codigo_insumo]],BD_Insumos!$B:$E,4),"")</f>
        <v>5.5275999999999996</v>
      </c>
      <c r="H6880" s="140">
        <v>1.02</v>
      </c>
      <c r="I6880" s="9"/>
      <c r="J6880" s="23">
        <f t="shared" si="107"/>
        <v>5.6381519999999998</v>
      </c>
      <c r="K6880" s="22" t="str">
        <f>IF(I6880&lt;&gt;"",SUMIF(Table1[Codigo_servico],A6880,Table1[Subtotal_insumo]),"")</f>
        <v/>
      </c>
      <c r="L6880" s="18">
        <f>IF(Table1[[#This Row],[Ordem_insumos]]&lt;&gt;0,VLOOKUP(Table1[[#This Row],[Codigo_servico]],Preencher_Orcamento!$B:$D,3,FALSE)*Table1[[#This Row],[Qtde_insumo]],"")</f>
        <v>0</v>
      </c>
      <c r="M6880" s="18">
        <f>IF(Table1[[#This Row],[Ordem_insumos]]&lt;&gt;0,VLOOKUP(Table1[[#This Row],[Codigo_servico]],Preencher_Orcamento!$B:$D,3,FALSE)*Table1[[#This Row],[Subtotal_insumo]],"")</f>
        <v>0</v>
      </c>
    </row>
    <row r="6881" spans="1:13" x14ac:dyDescent="0.25">
      <c r="A6881" s="6">
        <v>100220</v>
      </c>
      <c r="B6881" s="126">
        <v>15</v>
      </c>
      <c r="C6881" s="133"/>
      <c r="D6881" s="134">
        <v>17740</v>
      </c>
      <c r="E6881" s="7" t="s">
        <v>399</v>
      </c>
      <c r="F6881" s="8" t="s">
        <v>197</v>
      </c>
      <c r="G6881" s="18">
        <f>IFERROR(VLOOKUP(Table1[[#This Row],[Codigo_insumo]],BD_Insumos!$B:$E,4),"")</f>
        <v>4.9862000000000002</v>
      </c>
      <c r="H6881" s="140">
        <v>5.16</v>
      </c>
      <c r="I6881" s="9"/>
      <c r="J6881" s="23">
        <f t="shared" si="107"/>
        <v>25.728792000000002</v>
      </c>
      <c r="K6881" s="22" t="str">
        <f>IF(I6881&lt;&gt;"",SUMIF(Table1[Codigo_servico],A6881,Table1[Subtotal_insumo]),"")</f>
        <v/>
      </c>
      <c r="L6881" s="18">
        <f>IF(Table1[[#This Row],[Ordem_insumos]]&lt;&gt;0,VLOOKUP(Table1[[#This Row],[Codigo_servico]],Preencher_Orcamento!$B:$D,3,FALSE)*Table1[[#This Row],[Qtde_insumo]],"")</f>
        <v>0</v>
      </c>
      <c r="M6881" s="18">
        <f>IF(Table1[[#This Row],[Ordem_insumos]]&lt;&gt;0,VLOOKUP(Table1[[#This Row],[Codigo_servico]],Preencher_Orcamento!$B:$D,3,FALSE)*Table1[[#This Row],[Subtotal_insumo]],"")</f>
        <v>0</v>
      </c>
    </row>
    <row r="6882" spans="1:13" x14ac:dyDescent="0.25">
      <c r="A6882" s="6">
        <v>100220</v>
      </c>
      <c r="B6882" s="126">
        <v>16</v>
      </c>
      <c r="C6882" s="133"/>
      <c r="D6882" s="134">
        <v>10608</v>
      </c>
      <c r="E6882" s="7" t="s">
        <v>118</v>
      </c>
      <c r="F6882" s="8" t="s">
        <v>58</v>
      </c>
      <c r="G6882" s="18">
        <f>IFERROR(VLOOKUP(Table1[[#This Row],[Codigo_insumo]],BD_Insumos!$B:$E,4),"")</f>
        <v>238.17070000000001</v>
      </c>
      <c r="H6882" s="140">
        <v>0.56799999999999995</v>
      </c>
      <c r="I6882" s="9"/>
      <c r="J6882" s="23">
        <f t="shared" si="107"/>
        <v>135.28095759999999</v>
      </c>
      <c r="K6882" s="22" t="str">
        <f>IF(I6882&lt;&gt;"",SUMIF(Table1[Codigo_servico],A6882,Table1[Subtotal_insumo]),"")</f>
        <v/>
      </c>
      <c r="L6882" s="18">
        <f>IF(Table1[[#This Row],[Ordem_insumos]]&lt;&gt;0,VLOOKUP(Table1[[#This Row],[Codigo_servico]],Preencher_Orcamento!$B:$D,3,FALSE)*Table1[[#This Row],[Qtde_insumo]],"")</f>
        <v>0</v>
      </c>
      <c r="M6882" s="18">
        <f>IF(Table1[[#This Row],[Ordem_insumos]]&lt;&gt;0,VLOOKUP(Table1[[#This Row],[Codigo_servico]],Preencher_Orcamento!$B:$D,3,FALSE)*Table1[[#This Row],[Subtotal_insumo]],"")</f>
        <v>0</v>
      </c>
    </row>
    <row r="6883" spans="1:13" x14ac:dyDescent="0.25">
      <c r="A6883" s="3">
        <v>100221</v>
      </c>
      <c r="B6883" s="125">
        <v>0</v>
      </c>
      <c r="C6883" s="131" t="s">
        <v>3801</v>
      </c>
      <c r="D6883" s="132"/>
      <c r="E6883" s="4"/>
      <c r="F6883" s="4"/>
      <c r="G6883" s="17" t="str">
        <f>IFERROR(VLOOKUP(Table1[[#This Row],[Codigo_insumo]],BD_Insumos!$B:$E,4),"")</f>
        <v/>
      </c>
      <c r="H6883" s="139"/>
      <c r="I6883" s="5" t="s">
        <v>457</v>
      </c>
      <c r="J6883" s="20" t="str">
        <f t="shared" si="107"/>
        <v/>
      </c>
      <c r="K6883" s="21">
        <f>IF(I6883&lt;&gt;"",SUMIF(Table1[Codigo_servico],A6883,Table1[Subtotal_insumo]),"")</f>
        <v>51976.955151729242</v>
      </c>
      <c r="L6883" s="17" t="str">
        <f>IF(Table1[[#This Row],[Ordem_insumos]]&lt;&gt;0,VLOOKUP(Table1[[#This Row],[Codigo_servico]],Preencher_Orcamento!$B:$D,3,FALSE)*Table1[[#This Row],[Qtde_insumo]],"")</f>
        <v/>
      </c>
      <c r="M6883" s="17" t="str">
        <f>IF(Table1[[#This Row],[Ordem_insumos]]&lt;&gt;0,VLOOKUP(Table1[[#This Row],[Codigo_servico]],Preencher_Orcamento!$B:$D,3,FALSE)*Table1[[#This Row],[Subtotal_insumo]],"")</f>
        <v/>
      </c>
    </row>
    <row r="6884" spans="1:13" x14ac:dyDescent="0.25">
      <c r="A6884" s="6">
        <v>100221</v>
      </c>
      <c r="B6884" s="126">
        <v>1</v>
      </c>
      <c r="C6884" s="133"/>
      <c r="D6884" s="134">
        <v>2015</v>
      </c>
      <c r="E6884" s="7" t="s">
        <v>2186</v>
      </c>
      <c r="F6884" s="8" t="s">
        <v>2140</v>
      </c>
      <c r="G6884" s="16">
        <f>IFERROR(VLOOKUP(Table1[[#This Row],[Codigo_insumo]],BD_Insumos!$B:$E,4),"")</f>
        <v>16.259414142106937</v>
      </c>
      <c r="H6884" s="140">
        <v>25.1</v>
      </c>
      <c r="I6884" s="9"/>
      <c r="J6884" s="22">
        <f t="shared" si="107"/>
        <v>408.11129496688415</v>
      </c>
      <c r="K6884" s="22" t="str">
        <f>IF(I6884&lt;&gt;"",SUMIF(Table1[Codigo_servico],A6884,Table1[Subtotal_insumo]),"")</f>
        <v/>
      </c>
      <c r="L6884" s="16">
        <f>IF(Table1[[#This Row],[Ordem_insumos]]&lt;&gt;0,VLOOKUP(Table1[[#This Row],[Codigo_servico]],Preencher_Orcamento!$B:$D,3,FALSE)*Table1[[#This Row],[Qtde_insumo]],"")</f>
        <v>0</v>
      </c>
      <c r="M6884" s="16">
        <f>IF(Table1[[#This Row],[Ordem_insumos]]&lt;&gt;0,VLOOKUP(Table1[[#This Row],[Codigo_servico]],Preencher_Orcamento!$B:$D,3,FALSE)*Table1[[#This Row],[Subtotal_insumo]],"")</f>
        <v>0</v>
      </c>
    </row>
    <row r="6885" spans="1:13" x14ac:dyDescent="0.25">
      <c r="A6885" s="6">
        <v>100221</v>
      </c>
      <c r="B6885" s="126">
        <v>2</v>
      </c>
      <c r="C6885" s="133"/>
      <c r="D6885" s="134">
        <v>2099</v>
      </c>
      <c r="E6885" s="7" t="s">
        <v>2205</v>
      </c>
      <c r="F6885" s="8" t="s">
        <v>2140</v>
      </c>
      <c r="G6885" s="16">
        <f>IFERROR(VLOOKUP(Table1[[#This Row],[Codigo_insumo]],BD_Insumos!$B:$E,4),"")</f>
        <v>12.627877718847255</v>
      </c>
      <c r="H6885" s="140">
        <v>61.98</v>
      </c>
      <c r="I6885" s="9"/>
      <c r="J6885" s="22">
        <f t="shared" si="107"/>
        <v>782.67586101415282</v>
      </c>
      <c r="K6885" s="22" t="str">
        <f>IF(I6885&lt;&gt;"",SUMIF(Table1[Codigo_servico],A6885,Table1[Subtotal_insumo]),"")</f>
        <v/>
      </c>
      <c r="L6885" s="16">
        <f>IF(Table1[[#This Row],[Ordem_insumos]]&lt;&gt;0,VLOOKUP(Table1[[#This Row],[Codigo_servico]],Preencher_Orcamento!$B:$D,3,FALSE)*Table1[[#This Row],[Qtde_insumo]],"")</f>
        <v>0</v>
      </c>
      <c r="M6885" s="16">
        <f>IF(Table1[[#This Row],[Ordem_insumos]]&lt;&gt;0,VLOOKUP(Table1[[#This Row],[Codigo_servico]],Preencher_Orcamento!$B:$D,3,FALSE)*Table1[[#This Row],[Subtotal_insumo]],"")</f>
        <v>0</v>
      </c>
    </row>
    <row r="6886" spans="1:13" x14ac:dyDescent="0.25">
      <c r="A6886" s="6">
        <v>100221</v>
      </c>
      <c r="B6886" s="126">
        <v>3</v>
      </c>
      <c r="C6886" s="133"/>
      <c r="D6886" s="134">
        <v>11066</v>
      </c>
      <c r="E6886" s="7" t="s">
        <v>183</v>
      </c>
      <c r="F6886" s="8" t="s">
        <v>5</v>
      </c>
      <c r="G6886" s="16">
        <f>IFERROR(VLOOKUP(Table1[[#This Row],[Codigo_insumo]],BD_Insumos!$B:$E,4),"")</f>
        <v>1.0965</v>
      </c>
      <c r="H6886" s="140">
        <v>10.8</v>
      </c>
      <c r="I6886" s="9"/>
      <c r="J6886" s="22">
        <f t="shared" si="107"/>
        <v>11.842200000000002</v>
      </c>
      <c r="K6886" s="22" t="str">
        <f>IF(I6886&lt;&gt;"",SUMIF(Table1[Codigo_servico],A6886,Table1[Subtotal_insumo]),"")</f>
        <v/>
      </c>
      <c r="L6886" s="16">
        <f>IF(Table1[[#This Row],[Ordem_insumos]]&lt;&gt;0,VLOOKUP(Table1[[#This Row],[Codigo_servico]],Preencher_Orcamento!$B:$D,3,FALSE)*Table1[[#This Row],[Qtde_insumo]],"")</f>
        <v>0</v>
      </c>
      <c r="M6886" s="16">
        <f>IF(Table1[[#This Row],[Ordem_insumos]]&lt;&gt;0,VLOOKUP(Table1[[#This Row],[Codigo_servico]],Preencher_Orcamento!$B:$D,3,FALSE)*Table1[[#This Row],[Subtotal_insumo]],"")</f>
        <v>0</v>
      </c>
    </row>
    <row r="6887" spans="1:13" ht="26.25" x14ac:dyDescent="0.25">
      <c r="A6887" s="6">
        <v>100221</v>
      </c>
      <c r="B6887" s="126">
        <v>4</v>
      </c>
      <c r="C6887" s="133"/>
      <c r="D6887" s="134">
        <v>10648</v>
      </c>
      <c r="E6887" s="7" t="s">
        <v>158</v>
      </c>
      <c r="F6887" s="8" t="s">
        <v>58</v>
      </c>
      <c r="G6887" s="16">
        <f>IFERROR(VLOOKUP(Table1[[#This Row],[Codigo_insumo]],BD_Insumos!$B:$E,4),"")</f>
        <v>359.69349999999997</v>
      </c>
      <c r="H6887" s="140">
        <v>2.2000000000000001E-3</v>
      </c>
      <c r="I6887" s="9"/>
      <c r="J6887" s="22">
        <f t="shared" si="107"/>
        <v>0.79132570000000002</v>
      </c>
      <c r="K6887" s="22" t="str">
        <f>IF(I6887&lt;&gt;"",SUMIF(Table1[Codigo_servico],A6887,Table1[Subtotal_insumo]),"")</f>
        <v/>
      </c>
      <c r="L6887" s="16">
        <f>IF(Table1[[#This Row],[Ordem_insumos]]&lt;&gt;0,VLOOKUP(Table1[[#This Row],[Codigo_servico]],Preencher_Orcamento!$B:$D,3,FALSE)*Table1[[#This Row],[Qtde_insumo]],"")</f>
        <v>0</v>
      </c>
      <c r="M6887" s="16">
        <f>IF(Table1[[#This Row],[Ordem_insumos]]&lt;&gt;0,VLOOKUP(Table1[[#This Row],[Codigo_servico]],Preencher_Orcamento!$B:$D,3,FALSE)*Table1[[#This Row],[Subtotal_insumo]],"")</f>
        <v>0</v>
      </c>
    </row>
    <row r="6888" spans="1:13" x14ac:dyDescent="0.25">
      <c r="A6888" s="6">
        <v>100221</v>
      </c>
      <c r="B6888" s="126">
        <v>5</v>
      </c>
      <c r="C6888" s="133"/>
      <c r="D6888" s="134">
        <v>11510</v>
      </c>
      <c r="E6888" s="7" t="s">
        <v>205</v>
      </c>
      <c r="F6888" s="8" t="s">
        <v>197</v>
      </c>
      <c r="G6888" s="16">
        <f>IFERROR(VLOOKUP(Table1[[#This Row],[Codigo_insumo]],BD_Insumos!$B:$E,4),"")</f>
        <v>3.2757999999999998</v>
      </c>
      <c r="H6888" s="140">
        <v>263.52999999999997</v>
      </c>
      <c r="I6888" s="9"/>
      <c r="J6888" s="22">
        <f t="shared" si="107"/>
        <v>863.27157399999987</v>
      </c>
      <c r="K6888" s="22" t="str">
        <f>IF(I6888&lt;&gt;"",SUMIF(Table1[Codigo_servico],A6888,Table1[Subtotal_insumo]),"")</f>
        <v/>
      </c>
      <c r="L6888" s="16">
        <f>IF(Table1[[#This Row],[Ordem_insumos]]&lt;&gt;0,VLOOKUP(Table1[[#This Row],[Codigo_servico]],Preencher_Orcamento!$B:$D,3,FALSE)*Table1[[#This Row],[Qtde_insumo]],"")</f>
        <v>0</v>
      </c>
      <c r="M6888" s="16">
        <f>IF(Table1[[#This Row],[Ordem_insumos]]&lt;&gt;0,VLOOKUP(Table1[[#This Row],[Codigo_servico]],Preencher_Orcamento!$B:$D,3,FALSE)*Table1[[#This Row],[Subtotal_insumo]],"")</f>
        <v>0</v>
      </c>
    </row>
    <row r="6889" spans="1:13" x14ac:dyDescent="0.25">
      <c r="A6889" s="6">
        <v>100221</v>
      </c>
      <c r="B6889" s="126">
        <v>6</v>
      </c>
      <c r="C6889" s="133"/>
      <c r="D6889" s="134">
        <v>2014</v>
      </c>
      <c r="E6889" s="7" t="s">
        <v>2185</v>
      </c>
      <c r="F6889" s="8" t="s">
        <v>2140</v>
      </c>
      <c r="G6889" s="16">
        <f>IFERROR(VLOOKUP(Table1[[#This Row],[Codigo_insumo]],BD_Insumos!$B:$E,4),"")</f>
        <v>13.173665210544026</v>
      </c>
      <c r="H6889" s="140">
        <v>5.94</v>
      </c>
      <c r="I6889" s="9"/>
      <c r="J6889" s="22">
        <f t="shared" si="107"/>
        <v>78.251571350631522</v>
      </c>
      <c r="K6889" s="22" t="str">
        <f>IF(I6889&lt;&gt;"",SUMIF(Table1[Codigo_servico],A6889,Table1[Subtotal_insumo]),"")</f>
        <v/>
      </c>
      <c r="L6889" s="16">
        <f>IF(Table1[[#This Row],[Ordem_insumos]]&lt;&gt;0,VLOOKUP(Table1[[#This Row],[Codigo_servico]],Preencher_Orcamento!$B:$D,3,FALSE)*Table1[[#This Row],[Qtde_insumo]],"")</f>
        <v>0</v>
      </c>
      <c r="M6889" s="16">
        <f>IF(Table1[[#This Row],[Ordem_insumos]]&lt;&gt;0,VLOOKUP(Table1[[#This Row],[Codigo_servico]],Preencher_Orcamento!$B:$D,3,FALSE)*Table1[[#This Row],[Subtotal_insumo]],"")</f>
        <v>0</v>
      </c>
    </row>
    <row r="6890" spans="1:13" ht="26.25" x14ac:dyDescent="0.25">
      <c r="A6890" s="6">
        <v>100221</v>
      </c>
      <c r="B6890" s="126">
        <v>7</v>
      </c>
      <c r="C6890" s="133"/>
      <c r="D6890" s="134">
        <v>76055</v>
      </c>
      <c r="E6890" s="7" t="s">
        <v>1880</v>
      </c>
      <c r="F6890" s="8" t="s">
        <v>457</v>
      </c>
      <c r="G6890" s="18">
        <f>IFERROR(VLOOKUP(Table1[[#This Row],[Codigo_insumo]],BD_Insumos!$B:$E,4),"")</f>
        <v>46488.5</v>
      </c>
      <c r="H6890" s="140">
        <v>1</v>
      </c>
      <c r="I6890" s="9"/>
      <c r="J6890" s="23">
        <f t="shared" si="107"/>
        <v>46488.5</v>
      </c>
      <c r="K6890" s="22" t="str">
        <f>IF(I6890&lt;&gt;"",SUMIF(Table1[Codigo_servico],A6890,Table1[Subtotal_insumo]),"")</f>
        <v/>
      </c>
      <c r="L6890" s="18">
        <f>IF(Table1[[#This Row],[Ordem_insumos]]&lt;&gt;0,VLOOKUP(Table1[[#This Row],[Codigo_servico]],Preencher_Orcamento!$B:$D,3,FALSE)*Table1[[#This Row],[Qtde_insumo]],"")</f>
        <v>0</v>
      </c>
      <c r="M6890" s="18">
        <f>IF(Table1[[#This Row],[Ordem_insumos]]&lt;&gt;0,VLOOKUP(Table1[[#This Row],[Codigo_servico]],Preencher_Orcamento!$B:$D,3,FALSE)*Table1[[#This Row],[Subtotal_insumo]],"")</f>
        <v>0</v>
      </c>
    </row>
    <row r="6891" spans="1:13" ht="26.25" x14ac:dyDescent="0.25">
      <c r="A6891" s="6">
        <v>100221</v>
      </c>
      <c r="B6891" s="126">
        <v>8</v>
      </c>
      <c r="C6891" s="133"/>
      <c r="D6891" s="134">
        <v>10524</v>
      </c>
      <c r="E6891" s="7" t="s">
        <v>77</v>
      </c>
      <c r="F6891" s="8" t="s">
        <v>58</v>
      </c>
      <c r="G6891" s="18">
        <f>IFERROR(VLOOKUP(Table1[[#This Row],[Codigo_insumo]],BD_Insumos!$B:$E,4),"")</f>
        <v>266.55160000000001</v>
      </c>
      <c r="H6891" s="140">
        <v>3.72</v>
      </c>
      <c r="I6891" s="9"/>
      <c r="J6891" s="23">
        <f t="shared" si="107"/>
        <v>991.57195200000012</v>
      </c>
      <c r="K6891" s="22" t="str">
        <f>IF(I6891&lt;&gt;"",SUMIF(Table1[Codigo_servico],A6891,Table1[Subtotal_insumo]),"")</f>
        <v/>
      </c>
      <c r="L6891" s="18">
        <f>IF(Table1[[#This Row],[Ordem_insumos]]&lt;&gt;0,VLOOKUP(Table1[[#This Row],[Codigo_servico]],Preencher_Orcamento!$B:$D,3,FALSE)*Table1[[#This Row],[Qtde_insumo]],"")</f>
        <v>0</v>
      </c>
      <c r="M6891" s="18">
        <f>IF(Table1[[#This Row],[Ordem_insumos]]&lt;&gt;0,VLOOKUP(Table1[[#This Row],[Codigo_servico]],Preencher_Orcamento!$B:$D,3,FALSE)*Table1[[#This Row],[Subtotal_insumo]],"")</f>
        <v>0</v>
      </c>
    </row>
    <row r="6892" spans="1:13" x14ac:dyDescent="0.25">
      <c r="A6892" s="6">
        <v>100221</v>
      </c>
      <c r="B6892" s="126">
        <v>9</v>
      </c>
      <c r="C6892" s="133"/>
      <c r="D6892" s="134">
        <v>2020</v>
      </c>
      <c r="E6892" s="7" t="s">
        <v>2188</v>
      </c>
      <c r="F6892" s="8" t="s">
        <v>2140</v>
      </c>
      <c r="G6892" s="18">
        <f>IFERROR(VLOOKUP(Table1[[#This Row],[Codigo_insumo]],BD_Insumos!$B:$E,4),"")</f>
        <v>15.860837164231068</v>
      </c>
      <c r="H6892" s="140">
        <v>16.03</v>
      </c>
      <c r="I6892" s="9"/>
      <c r="J6892" s="23">
        <f t="shared" si="107"/>
        <v>254.24921974262404</v>
      </c>
      <c r="K6892" s="22" t="str">
        <f>IF(I6892&lt;&gt;"",SUMIF(Table1[Codigo_servico],A6892,Table1[Subtotal_insumo]),"")</f>
        <v/>
      </c>
      <c r="L6892" s="18">
        <f>IF(Table1[[#This Row],[Ordem_insumos]]&lt;&gt;0,VLOOKUP(Table1[[#This Row],[Codigo_servico]],Preencher_Orcamento!$B:$D,3,FALSE)*Table1[[#This Row],[Qtde_insumo]],"")</f>
        <v>0</v>
      </c>
      <c r="M6892" s="18">
        <f>IF(Table1[[#This Row],[Ordem_insumos]]&lt;&gt;0,VLOOKUP(Table1[[#This Row],[Codigo_servico]],Preencher_Orcamento!$B:$D,3,FALSE)*Table1[[#This Row],[Subtotal_insumo]],"")</f>
        <v>0</v>
      </c>
    </row>
    <row r="6893" spans="1:13" x14ac:dyDescent="0.25">
      <c r="A6893" s="6">
        <v>100221</v>
      </c>
      <c r="B6893" s="126">
        <v>10</v>
      </c>
      <c r="C6893" s="133"/>
      <c r="D6893" s="134">
        <v>11070</v>
      </c>
      <c r="E6893" s="7" t="s">
        <v>185</v>
      </c>
      <c r="F6893" s="8" t="s">
        <v>5</v>
      </c>
      <c r="G6893" s="18">
        <f>IFERROR(VLOOKUP(Table1[[#This Row],[Codigo_insumo]],BD_Insumos!$B:$E,4),"")</f>
        <v>4.1189999999999998</v>
      </c>
      <c r="H6893" s="140">
        <v>9</v>
      </c>
      <c r="I6893" s="9"/>
      <c r="J6893" s="23">
        <f t="shared" si="107"/>
        <v>37.070999999999998</v>
      </c>
      <c r="K6893" s="22" t="str">
        <f>IF(I6893&lt;&gt;"",SUMIF(Table1[Codigo_servico],A6893,Table1[Subtotal_insumo]),"")</f>
        <v/>
      </c>
      <c r="L6893" s="18">
        <f>IF(Table1[[#This Row],[Ordem_insumos]]&lt;&gt;0,VLOOKUP(Table1[[#This Row],[Codigo_servico]],Preencher_Orcamento!$B:$D,3,FALSE)*Table1[[#This Row],[Qtde_insumo]],"")</f>
        <v>0</v>
      </c>
      <c r="M6893" s="18">
        <f>IF(Table1[[#This Row],[Ordem_insumos]]&lt;&gt;0,VLOOKUP(Table1[[#This Row],[Codigo_servico]],Preencher_Orcamento!$B:$D,3,FALSE)*Table1[[#This Row],[Subtotal_insumo]],"")</f>
        <v>0</v>
      </c>
    </row>
    <row r="6894" spans="1:13" ht="39" x14ac:dyDescent="0.25">
      <c r="A6894" s="6">
        <v>100221</v>
      </c>
      <c r="B6894" s="126">
        <v>11</v>
      </c>
      <c r="C6894" s="133"/>
      <c r="D6894" s="134">
        <v>30584</v>
      </c>
      <c r="E6894" s="7" t="s">
        <v>593</v>
      </c>
      <c r="F6894" s="8" t="s">
        <v>170</v>
      </c>
      <c r="G6894" s="18">
        <f>IFERROR(VLOOKUP(Table1[[#This Row],[Codigo_insumo]],BD_Insumos!$B:$E,4),"")</f>
        <v>732.19529999999997</v>
      </c>
      <c r="H6894" s="140">
        <v>2.1</v>
      </c>
      <c r="I6894" s="9"/>
      <c r="J6894" s="23">
        <f t="shared" si="107"/>
        <v>1537.61013</v>
      </c>
      <c r="K6894" s="22" t="str">
        <f>IF(I6894&lt;&gt;"",SUMIF(Table1[Codigo_servico],A6894,Table1[Subtotal_insumo]),"")</f>
        <v/>
      </c>
      <c r="L6894" s="18">
        <f>IF(Table1[[#This Row],[Ordem_insumos]]&lt;&gt;0,VLOOKUP(Table1[[#This Row],[Codigo_servico]],Preencher_Orcamento!$B:$D,3,FALSE)*Table1[[#This Row],[Qtde_insumo]],"")</f>
        <v>0</v>
      </c>
      <c r="M6894" s="18">
        <f>IF(Table1[[#This Row],[Ordem_insumos]]&lt;&gt;0,VLOOKUP(Table1[[#This Row],[Codigo_servico]],Preencher_Orcamento!$B:$D,3,FALSE)*Table1[[#This Row],[Subtotal_insumo]],"")</f>
        <v>0</v>
      </c>
    </row>
    <row r="6895" spans="1:13" x14ac:dyDescent="0.25">
      <c r="A6895" s="6">
        <v>100221</v>
      </c>
      <c r="B6895" s="126">
        <v>12</v>
      </c>
      <c r="C6895" s="133"/>
      <c r="D6895" s="134">
        <v>17740</v>
      </c>
      <c r="E6895" s="7" t="s">
        <v>399</v>
      </c>
      <c r="F6895" s="8" t="s">
        <v>197</v>
      </c>
      <c r="G6895" s="18">
        <f>IFERROR(VLOOKUP(Table1[[#This Row],[Codigo_insumo]],BD_Insumos!$B:$E,4),"")</f>
        <v>4.9862000000000002</v>
      </c>
      <c r="H6895" s="140">
        <v>5.0199999999999996</v>
      </c>
      <c r="I6895" s="9"/>
      <c r="J6895" s="23">
        <f t="shared" si="107"/>
        <v>25.030723999999999</v>
      </c>
      <c r="K6895" s="22" t="str">
        <f>IF(I6895&lt;&gt;"",SUMIF(Table1[Codigo_servico],A6895,Table1[Subtotal_insumo]),"")</f>
        <v/>
      </c>
      <c r="L6895" s="18">
        <f>IF(Table1[[#This Row],[Ordem_insumos]]&lt;&gt;0,VLOOKUP(Table1[[#This Row],[Codigo_servico]],Preencher_Orcamento!$B:$D,3,FALSE)*Table1[[#This Row],[Qtde_insumo]],"")</f>
        <v>0</v>
      </c>
      <c r="M6895" s="18">
        <f>IF(Table1[[#This Row],[Ordem_insumos]]&lt;&gt;0,VLOOKUP(Table1[[#This Row],[Codigo_servico]],Preencher_Orcamento!$B:$D,3,FALSE)*Table1[[#This Row],[Subtotal_insumo]],"")</f>
        <v>0</v>
      </c>
    </row>
    <row r="6896" spans="1:13" x14ac:dyDescent="0.25">
      <c r="A6896" s="6">
        <v>100221</v>
      </c>
      <c r="B6896" s="126">
        <v>13</v>
      </c>
      <c r="C6896" s="133"/>
      <c r="D6896" s="134">
        <v>17515</v>
      </c>
      <c r="E6896" s="7" t="s">
        <v>383</v>
      </c>
      <c r="F6896" s="8" t="s">
        <v>197</v>
      </c>
      <c r="G6896" s="18">
        <f>IFERROR(VLOOKUP(Table1[[#This Row],[Codigo_insumo]],BD_Insumos!$B:$E,4),"")</f>
        <v>5.5275999999999996</v>
      </c>
      <c r="H6896" s="140">
        <v>1.08</v>
      </c>
      <c r="I6896" s="9"/>
      <c r="J6896" s="23">
        <f t="shared" si="107"/>
        <v>5.9698079999999996</v>
      </c>
      <c r="K6896" s="22" t="str">
        <f>IF(I6896&lt;&gt;"",SUMIF(Table1[Codigo_servico],A6896,Table1[Subtotal_insumo]),"")</f>
        <v/>
      </c>
      <c r="L6896" s="18">
        <f>IF(Table1[[#This Row],[Ordem_insumos]]&lt;&gt;0,VLOOKUP(Table1[[#This Row],[Codigo_servico]],Preencher_Orcamento!$B:$D,3,FALSE)*Table1[[#This Row],[Qtde_insumo]],"")</f>
        <v>0</v>
      </c>
      <c r="M6896" s="18">
        <f>IF(Table1[[#This Row],[Ordem_insumos]]&lt;&gt;0,VLOOKUP(Table1[[#This Row],[Codigo_servico]],Preencher_Orcamento!$B:$D,3,FALSE)*Table1[[#This Row],[Subtotal_insumo]],"")</f>
        <v>0</v>
      </c>
    </row>
    <row r="6897" spans="1:13" x14ac:dyDescent="0.25">
      <c r="A6897" s="6">
        <v>100221</v>
      </c>
      <c r="B6897" s="126">
        <v>14</v>
      </c>
      <c r="C6897" s="133"/>
      <c r="D6897" s="134">
        <v>2013</v>
      </c>
      <c r="E6897" s="7" t="s">
        <v>2184</v>
      </c>
      <c r="F6897" s="8" t="s">
        <v>2140</v>
      </c>
      <c r="G6897" s="18">
        <f>IFERROR(VLOOKUP(Table1[[#This Row],[Codigo_insumo]],BD_Insumos!$B:$E,4),"")</f>
        <v>15.756939025755017</v>
      </c>
      <c r="H6897" s="140">
        <v>5.94</v>
      </c>
      <c r="I6897" s="9"/>
      <c r="J6897" s="23">
        <f t="shared" si="107"/>
        <v>93.596217812984804</v>
      </c>
      <c r="K6897" s="22" t="str">
        <f>IF(I6897&lt;&gt;"",SUMIF(Table1[Codigo_servico],A6897,Table1[Subtotal_insumo]),"")</f>
        <v/>
      </c>
      <c r="L6897" s="18">
        <f>IF(Table1[[#This Row],[Ordem_insumos]]&lt;&gt;0,VLOOKUP(Table1[[#This Row],[Codigo_servico]],Preencher_Orcamento!$B:$D,3,FALSE)*Table1[[#This Row],[Qtde_insumo]],"")</f>
        <v>0</v>
      </c>
      <c r="M6897" s="18">
        <f>IF(Table1[[#This Row],[Ordem_insumos]]&lt;&gt;0,VLOOKUP(Table1[[#This Row],[Codigo_servico]],Preencher_Orcamento!$B:$D,3,FALSE)*Table1[[#This Row],[Subtotal_insumo]],"")</f>
        <v>0</v>
      </c>
    </row>
    <row r="6898" spans="1:13" ht="26.25" x14ac:dyDescent="0.25">
      <c r="A6898" s="6">
        <v>100221</v>
      </c>
      <c r="B6898" s="126">
        <v>15</v>
      </c>
      <c r="C6898" s="133"/>
      <c r="D6898" s="134">
        <v>2016</v>
      </c>
      <c r="E6898" s="7" t="s">
        <v>2187</v>
      </c>
      <c r="F6898" s="8" t="s">
        <v>2140</v>
      </c>
      <c r="G6898" s="18">
        <f>IFERROR(VLOOKUP(Table1[[#This Row],[Codigo_insumo]],BD_Insumos!$B:$E,4),"")</f>
        <v>13.188618292508322</v>
      </c>
      <c r="H6898" s="140">
        <v>25.1</v>
      </c>
      <c r="I6898" s="9"/>
      <c r="J6898" s="23">
        <f t="shared" si="107"/>
        <v>331.03431914195886</v>
      </c>
      <c r="K6898" s="22" t="str">
        <f>IF(I6898&lt;&gt;"",SUMIF(Table1[Codigo_servico],A6898,Table1[Subtotal_insumo]),"")</f>
        <v/>
      </c>
      <c r="L6898" s="18">
        <f>IF(Table1[[#This Row],[Ordem_insumos]]&lt;&gt;0,VLOOKUP(Table1[[#This Row],[Codigo_servico]],Preencher_Orcamento!$B:$D,3,FALSE)*Table1[[#This Row],[Qtde_insumo]],"")</f>
        <v>0</v>
      </c>
      <c r="M6898" s="18">
        <f>IF(Table1[[#This Row],[Ordem_insumos]]&lt;&gt;0,VLOOKUP(Table1[[#This Row],[Codigo_servico]],Preencher_Orcamento!$B:$D,3,FALSE)*Table1[[#This Row],[Subtotal_insumo]],"")</f>
        <v>0</v>
      </c>
    </row>
    <row r="6899" spans="1:13" x14ac:dyDescent="0.25">
      <c r="A6899" s="6">
        <v>100221</v>
      </c>
      <c r="B6899" s="126">
        <v>16</v>
      </c>
      <c r="C6899" s="133"/>
      <c r="D6899" s="134">
        <v>10601</v>
      </c>
      <c r="E6899" s="7" t="s">
        <v>111</v>
      </c>
      <c r="F6899" s="8" t="s">
        <v>58</v>
      </c>
      <c r="G6899" s="18">
        <f>IFERROR(VLOOKUP(Table1[[#This Row],[Codigo_insumo]],BD_Insumos!$B:$E,4),"")</f>
        <v>160.4237</v>
      </c>
      <c r="H6899" s="140">
        <v>0.42</v>
      </c>
      <c r="I6899" s="9"/>
      <c r="J6899" s="23">
        <f t="shared" si="107"/>
        <v>67.377954000000003</v>
      </c>
      <c r="K6899" s="22" t="str">
        <f>IF(I6899&lt;&gt;"",SUMIF(Table1[Codigo_servico],A6899,Table1[Subtotal_insumo]),"")</f>
        <v/>
      </c>
      <c r="L6899" s="18">
        <f>IF(Table1[[#This Row],[Ordem_insumos]]&lt;&gt;0,VLOOKUP(Table1[[#This Row],[Codigo_servico]],Preencher_Orcamento!$B:$D,3,FALSE)*Table1[[#This Row],[Qtde_insumo]],"")</f>
        <v>0</v>
      </c>
      <c r="M6899" s="18">
        <f>IF(Table1[[#This Row],[Ordem_insumos]]&lt;&gt;0,VLOOKUP(Table1[[#This Row],[Codigo_servico]],Preencher_Orcamento!$B:$D,3,FALSE)*Table1[[#This Row],[Subtotal_insumo]],"")</f>
        <v>0</v>
      </c>
    </row>
    <row r="6900" spans="1:13" x14ac:dyDescent="0.25">
      <c r="A6900" s="3">
        <v>100222</v>
      </c>
      <c r="B6900" s="125">
        <v>0</v>
      </c>
      <c r="C6900" s="131" t="s">
        <v>3802</v>
      </c>
      <c r="D6900" s="132"/>
      <c r="E6900" s="4"/>
      <c r="F6900" s="4"/>
      <c r="G6900" s="17" t="str">
        <f>IFERROR(VLOOKUP(Table1[[#This Row],[Codigo_insumo]],BD_Insumos!$B:$E,4),"")</f>
        <v/>
      </c>
      <c r="H6900" s="139"/>
      <c r="I6900" s="5" t="s">
        <v>457</v>
      </c>
      <c r="J6900" s="20" t="str">
        <f t="shared" si="107"/>
        <v/>
      </c>
      <c r="K6900" s="21">
        <f>IF(I6900&lt;&gt;"",SUMIF(Table1[Codigo_servico],A6900,Table1[Subtotal_insumo]),"")</f>
        <v>50614.955151729235</v>
      </c>
      <c r="L6900" s="17" t="str">
        <f>IF(Table1[[#This Row],[Ordem_insumos]]&lt;&gt;0,VLOOKUP(Table1[[#This Row],[Codigo_servico]],Preencher_Orcamento!$B:$D,3,FALSE)*Table1[[#This Row],[Qtde_insumo]],"")</f>
        <v/>
      </c>
      <c r="M6900" s="17" t="str">
        <f>IF(Table1[[#This Row],[Ordem_insumos]]&lt;&gt;0,VLOOKUP(Table1[[#This Row],[Codigo_servico]],Preencher_Orcamento!$B:$D,3,FALSE)*Table1[[#This Row],[Subtotal_insumo]],"")</f>
        <v/>
      </c>
    </row>
    <row r="6901" spans="1:13" x14ac:dyDescent="0.25">
      <c r="A6901" s="6">
        <v>100222</v>
      </c>
      <c r="B6901" s="126">
        <v>1</v>
      </c>
      <c r="C6901" s="133"/>
      <c r="D6901" s="134">
        <v>2015</v>
      </c>
      <c r="E6901" s="7" t="s">
        <v>2186</v>
      </c>
      <c r="F6901" s="8" t="s">
        <v>2140</v>
      </c>
      <c r="G6901" s="16">
        <f>IFERROR(VLOOKUP(Table1[[#This Row],[Codigo_insumo]],BD_Insumos!$B:$E,4),"")</f>
        <v>16.259414142106937</v>
      </c>
      <c r="H6901" s="140">
        <v>25.1</v>
      </c>
      <c r="I6901" s="9"/>
      <c r="J6901" s="22">
        <f t="shared" si="107"/>
        <v>408.11129496688415</v>
      </c>
      <c r="K6901" s="22" t="str">
        <f>IF(I6901&lt;&gt;"",SUMIF(Table1[Codigo_servico],A6901,Table1[Subtotal_insumo]),"")</f>
        <v/>
      </c>
      <c r="L6901" s="16">
        <f>IF(Table1[[#This Row],[Ordem_insumos]]&lt;&gt;0,VLOOKUP(Table1[[#This Row],[Codigo_servico]],Preencher_Orcamento!$B:$D,3,FALSE)*Table1[[#This Row],[Qtde_insumo]],"")</f>
        <v>0</v>
      </c>
      <c r="M6901" s="16">
        <f>IF(Table1[[#This Row],[Ordem_insumos]]&lt;&gt;0,VLOOKUP(Table1[[#This Row],[Codigo_servico]],Preencher_Orcamento!$B:$D,3,FALSE)*Table1[[#This Row],[Subtotal_insumo]],"")</f>
        <v>0</v>
      </c>
    </row>
    <row r="6902" spans="1:13" ht="26.25" x14ac:dyDescent="0.25">
      <c r="A6902" s="6">
        <v>100222</v>
      </c>
      <c r="B6902" s="126">
        <v>2</v>
      </c>
      <c r="C6902" s="133"/>
      <c r="D6902" s="134">
        <v>76060</v>
      </c>
      <c r="E6902" s="7" t="s">
        <v>1881</v>
      </c>
      <c r="F6902" s="8" t="s">
        <v>457</v>
      </c>
      <c r="G6902" s="16">
        <f>IFERROR(VLOOKUP(Table1[[#This Row],[Codigo_insumo]],BD_Insumos!$B:$E,4),"")</f>
        <v>45126.5</v>
      </c>
      <c r="H6902" s="140">
        <v>1</v>
      </c>
      <c r="I6902" s="9"/>
      <c r="J6902" s="22">
        <f t="shared" si="107"/>
        <v>45126.5</v>
      </c>
      <c r="K6902" s="22" t="str">
        <f>IF(I6902&lt;&gt;"",SUMIF(Table1[Codigo_servico],A6902,Table1[Subtotal_insumo]),"")</f>
        <v/>
      </c>
      <c r="L6902" s="16">
        <f>IF(Table1[[#This Row],[Ordem_insumos]]&lt;&gt;0,VLOOKUP(Table1[[#This Row],[Codigo_servico]],Preencher_Orcamento!$B:$D,3,FALSE)*Table1[[#This Row],[Qtde_insumo]],"")</f>
        <v>0</v>
      </c>
      <c r="M6902" s="16">
        <f>IF(Table1[[#This Row],[Ordem_insumos]]&lt;&gt;0,VLOOKUP(Table1[[#This Row],[Codigo_servico]],Preencher_Orcamento!$B:$D,3,FALSE)*Table1[[#This Row],[Subtotal_insumo]],"")</f>
        <v>0</v>
      </c>
    </row>
    <row r="6903" spans="1:13" ht="39" x14ac:dyDescent="0.25">
      <c r="A6903" s="6">
        <v>100222</v>
      </c>
      <c r="B6903" s="126">
        <v>3</v>
      </c>
      <c r="C6903" s="133"/>
      <c r="D6903" s="134">
        <v>30584</v>
      </c>
      <c r="E6903" s="7" t="s">
        <v>593</v>
      </c>
      <c r="F6903" s="8" t="s">
        <v>170</v>
      </c>
      <c r="G6903" s="16">
        <f>IFERROR(VLOOKUP(Table1[[#This Row],[Codigo_insumo]],BD_Insumos!$B:$E,4),"")</f>
        <v>732.19529999999997</v>
      </c>
      <c r="H6903" s="140">
        <v>2.1</v>
      </c>
      <c r="I6903" s="9"/>
      <c r="J6903" s="22">
        <f t="shared" si="107"/>
        <v>1537.61013</v>
      </c>
      <c r="K6903" s="22" t="str">
        <f>IF(I6903&lt;&gt;"",SUMIF(Table1[Codigo_servico],A6903,Table1[Subtotal_insumo]),"")</f>
        <v/>
      </c>
      <c r="L6903" s="16">
        <f>IF(Table1[[#This Row],[Ordem_insumos]]&lt;&gt;0,VLOOKUP(Table1[[#This Row],[Codigo_servico]],Preencher_Orcamento!$B:$D,3,FALSE)*Table1[[#This Row],[Qtde_insumo]],"")</f>
        <v>0</v>
      </c>
      <c r="M6903" s="16">
        <f>IF(Table1[[#This Row],[Ordem_insumos]]&lt;&gt;0,VLOOKUP(Table1[[#This Row],[Codigo_servico]],Preencher_Orcamento!$B:$D,3,FALSE)*Table1[[#This Row],[Subtotal_insumo]],"")</f>
        <v>0</v>
      </c>
    </row>
    <row r="6904" spans="1:13" x14ac:dyDescent="0.25">
      <c r="A6904" s="6">
        <v>100222</v>
      </c>
      <c r="B6904" s="126">
        <v>4</v>
      </c>
      <c r="C6904" s="133"/>
      <c r="D6904" s="134">
        <v>2099</v>
      </c>
      <c r="E6904" s="7" t="s">
        <v>2205</v>
      </c>
      <c r="F6904" s="8" t="s">
        <v>2140</v>
      </c>
      <c r="G6904" s="16">
        <f>IFERROR(VLOOKUP(Table1[[#This Row],[Codigo_insumo]],BD_Insumos!$B:$E,4),"")</f>
        <v>12.627877718847255</v>
      </c>
      <c r="H6904" s="140">
        <v>61.98</v>
      </c>
      <c r="I6904" s="9"/>
      <c r="J6904" s="22">
        <f t="shared" si="107"/>
        <v>782.67586101415282</v>
      </c>
      <c r="K6904" s="22" t="str">
        <f>IF(I6904&lt;&gt;"",SUMIF(Table1[Codigo_servico],A6904,Table1[Subtotal_insumo]),"")</f>
        <v/>
      </c>
      <c r="L6904" s="16">
        <f>IF(Table1[[#This Row],[Ordem_insumos]]&lt;&gt;0,VLOOKUP(Table1[[#This Row],[Codigo_servico]],Preencher_Orcamento!$B:$D,3,FALSE)*Table1[[#This Row],[Qtde_insumo]],"")</f>
        <v>0</v>
      </c>
      <c r="M6904" s="16">
        <f>IF(Table1[[#This Row],[Ordem_insumos]]&lt;&gt;0,VLOOKUP(Table1[[#This Row],[Codigo_servico]],Preencher_Orcamento!$B:$D,3,FALSE)*Table1[[#This Row],[Subtotal_insumo]],"")</f>
        <v>0</v>
      </c>
    </row>
    <row r="6905" spans="1:13" x14ac:dyDescent="0.25">
      <c r="A6905" s="6">
        <v>100222</v>
      </c>
      <c r="B6905" s="126">
        <v>5</v>
      </c>
      <c r="C6905" s="133"/>
      <c r="D6905" s="134">
        <v>2020</v>
      </c>
      <c r="E6905" s="7" t="s">
        <v>2188</v>
      </c>
      <c r="F6905" s="8" t="s">
        <v>2140</v>
      </c>
      <c r="G6905" s="16">
        <f>IFERROR(VLOOKUP(Table1[[#This Row],[Codigo_insumo]],BD_Insumos!$B:$E,4),"")</f>
        <v>15.860837164231068</v>
      </c>
      <c r="H6905" s="140">
        <v>16.03</v>
      </c>
      <c r="I6905" s="9"/>
      <c r="J6905" s="22">
        <f t="shared" si="107"/>
        <v>254.24921974262404</v>
      </c>
      <c r="K6905" s="22" t="str">
        <f>IF(I6905&lt;&gt;"",SUMIF(Table1[Codigo_servico],A6905,Table1[Subtotal_insumo]),"")</f>
        <v/>
      </c>
      <c r="L6905" s="16">
        <f>IF(Table1[[#This Row],[Ordem_insumos]]&lt;&gt;0,VLOOKUP(Table1[[#This Row],[Codigo_servico]],Preencher_Orcamento!$B:$D,3,FALSE)*Table1[[#This Row],[Qtde_insumo]],"")</f>
        <v>0</v>
      </c>
      <c r="M6905" s="16">
        <f>IF(Table1[[#This Row],[Ordem_insumos]]&lt;&gt;0,VLOOKUP(Table1[[#This Row],[Codigo_servico]],Preencher_Orcamento!$B:$D,3,FALSE)*Table1[[#This Row],[Subtotal_insumo]],"")</f>
        <v>0</v>
      </c>
    </row>
    <row r="6906" spans="1:13" ht="26.25" x14ac:dyDescent="0.25">
      <c r="A6906" s="6">
        <v>100222</v>
      </c>
      <c r="B6906" s="126">
        <v>6</v>
      </c>
      <c r="C6906" s="133"/>
      <c r="D6906" s="134">
        <v>10524</v>
      </c>
      <c r="E6906" s="7" t="s">
        <v>77</v>
      </c>
      <c r="F6906" s="8" t="s">
        <v>58</v>
      </c>
      <c r="G6906" s="16">
        <f>IFERROR(VLOOKUP(Table1[[#This Row],[Codigo_insumo]],BD_Insumos!$B:$E,4),"")</f>
        <v>266.55160000000001</v>
      </c>
      <c r="H6906" s="140">
        <v>3.72</v>
      </c>
      <c r="I6906" s="9"/>
      <c r="J6906" s="22">
        <f t="shared" si="107"/>
        <v>991.57195200000012</v>
      </c>
      <c r="K6906" s="22" t="str">
        <f>IF(I6906&lt;&gt;"",SUMIF(Table1[Codigo_servico],A6906,Table1[Subtotal_insumo]),"")</f>
        <v/>
      </c>
      <c r="L6906" s="16">
        <f>IF(Table1[[#This Row],[Ordem_insumos]]&lt;&gt;0,VLOOKUP(Table1[[#This Row],[Codigo_servico]],Preencher_Orcamento!$B:$D,3,FALSE)*Table1[[#This Row],[Qtde_insumo]],"")</f>
        <v>0</v>
      </c>
      <c r="M6906" s="16">
        <f>IF(Table1[[#This Row],[Ordem_insumos]]&lt;&gt;0,VLOOKUP(Table1[[#This Row],[Codigo_servico]],Preencher_Orcamento!$B:$D,3,FALSE)*Table1[[#This Row],[Subtotal_insumo]],"")</f>
        <v>0</v>
      </c>
    </row>
    <row r="6907" spans="1:13" x14ac:dyDescent="0.25">
      <c r="A6907" s="6">
        <v>100222</v>
      </c>
      <c r="B6907" s="126">
        <v>7</v>
      </c>
      <c r="C6907" s="133"/>
      <c r="D6907" s="134">
        <v>2013</v>
      </c>
      <c r="E6907" s="7" t="s">
        <v>2184</v>
      </c>
      <c r="F6907" s="8" t="s">
        <v>2140</v>
      </c>
      <c r="G6907" s="18">
        <f>IFERROR(VLOOKUP(Table1[[#This Row],[Codigo_insumo]],BD_Insumos!$B:$E,4),"")</f>
        <v>15.756939025755017</v>
      </c>
      <c r="H6907" s="140">
        <v>5.94</v>
      </c>
      <c r="I6907" s="9"/>
      <c r="J6907" s="23">
        <f t="shared" si="107"/>
        <v>93.596217812984804</v>
      </c>
      <c r="K6907" s="22" t="str">
        <f>IF(I6907&lt;&gt;"",SUMIF(Table1[Codigo_servico],A6907,Table1[Subtotal_insumo]),"")</f>
        <v/>
      </c>
      <c r="L6907" s="18">
        <f>IF(Table1[[#This Row],[Ordem_insumos]]&lt;&gt;0,VLOOKUP(Table1[[#This Row],[Codigo_servico]],Preencher_Orcamento!$B:$D,3,FALSE)*Table1[[#This Row],[Qtde_insumo]],"")</f>
        <v>0</v>
      </c>
      <c r="M6907" s="18">
        <f>IF(Table1[[#This Row],[Ordem_insumos]]&lt;&gt;0,VLOOKUP(Table1[[#This Row],[Codigo_servico]],Preencher_Orcamento!$B:$D,3,FALSE)*Table1[[#This Row],[Subtotal_insumo]],"")</f>
        <v>0</v>
      </c>
    </row>
    <row r="6908" spans="1:13" x14ac:dyDescent="0.25">
      <c r="A6908" s="6">
        <v>100222</v>
      </c>
      <c r="B6908" s="126">
        <v>8</v>
      </c>
      <c r="C6908" s="133"/>
      <c r="D6908" s="134">
        <v>2014</v>
      </c>
      <c r="E6908" s="7" t="s">
        <v>2185</v>
      </c>
      <c r="F6908" s="8" t="s">
        <v>2140</v>
      </c>
      <c r="G6908" s="18">
        <f>IFERROR(VLOOKUP(Table1[[#This Row],[Codigo_insumo]],BD_Insumos!$B:$E,4),"")</f>
        <v>13.173665210544026</v>
      </c>
      <c r="H6908" s="140">
        <v>5.94</v>
      </c>
      <c r="I6908" s="9"/>
      <c r="J6908" s="23">
        <f t="shared" si="107"/>
        <v>78.251571350631522</v>
      </c>
      <c r="K6908" s="22" t="str">
        <f>IF(I6908&lt;&gt;"",SUMIF(Table1[Codigo_servico],A6908,Table1[Subtotal_insumo]),"")</f>
        <v/>
      </c>
      <c r="L6908" s="18">
        <f>IF(Table1[[#This Row],[Ordem_insumos]]&lt;&gt;0,VLOOKUP(Table1[[#This Row],[Codigo_servico]],Preencher_Orcamento!$B:$D,3,FALSE)*Table1[[#This Row],[Qtde_insumo]],"")</f>
        <v>0</v>
      </c>
      <c r="M6908" s="18">
        <f>IF(Table1[[#This Row],[Ordem_insumos]]&lt;&gt;0,VLOOKUP(Table1[[#This Row],[Codigo_servico]],Preencher_Orcamento!$B:$D,3,FALSE)*Table1[[#This Row],[Subtotal_insumo]],"")</f>
        <v>0</v>
      </c>
    </row>
    <row r="6909" spans="1:13" x14ac:dyDescent="0.25">
      <c r="A6909" s="6">
        <v>100222</v>
      </c>
      <c r="B6909" s="126">
        <v>9</v>
      </c>
      <c r="C6909" s="133"/>
      <c r="D6909" s="134">
        <v>17740</v>
      </c>
      <c r="E6909" s="7" t="s">
        <v>399</v>
      </c>
      <c r="F6909" s="8" t="s">
        <v>197</v>
      </c>
      <c r="G6909" s="18">
        <f>IFERROR(VLOOKUP(Table1[[#This Row],[Codigo_insumo]],BD_Insumos!$B:$E,4),"")</f>
        <v>4.9862000000000002</v>
      </c>
      <c r="H6909" s="140">
        <v>5.0199999999999996</v>
      </c>
      <c r="I6909" s="9"/>
      <c r="J6909" s="23">
        <f t="shared" si="107"/>
        <v>25.030723999999999</v>
      </c>
      <c r="K6909" s="22" t="str">
        <f>IF(I6909&lt;&gt;"",SUMIF(Table1[Codigo_servico],A6909,Table1[Subtotal_insumo]),"")</f>
        <v/>
      </c>
      <c r="L6909" s="18">
        <f>IF(Table1[[#This Row],[Ordem_insumos]]&lt;&gt;0,VLOOKUP(Table1[[#This Row],[Codigo_servico]],Preencher_Orcamento!$B:$D,3,FALSE)*Table1[[#This Row],[Qtde_insumo]],"")</f>
        <v>0</v>
      </c>
      <c r="M6909" s="18">
        <f>IF(Table1[[#This Row],[Ordem_insumos]]&lt;&gt;0,VLOOKUP(Table1[[#This Row],[Codigo_servico]],Preencher_Orcamento!$B:$D,3,FALSE)*Table1[[#This Row],[Subtotal_insumo]],"")</f>
        <v>0</v>
      </c>
    </row>
    <row r="6910" spans="1:13" x14ac:dyDescent="0.25">
      <c r="A6910" s="6">
        <v>100222</v>
      </c>
      <c r="B6910" s="126">
        <v>10</v>
      </c>
      <c r="C6910" s="133"/>
      <c r="D6910" s="134">
        <v>17515</v>
      </c>
      <c r="E6910" s="7" t="s">
        <v>383</v>
      </c>
      <c r="F6910" s="8" t="s">
        <v>197</v>
      </c>
      <c r="G6910" s="18">
        <f>IFERROR(VLOOKUP(Table1[[#This Row],[Codigo_insumo]],BD_Insumos!$B:$E,4),"")</f>
        <v>5.5275999999999996</v>
      </c>
      <c r="H6910" s="140">
        <v>1.08</v>
      </c>
      <c r="I6910" s="9"/>
      <c r="J6910" s="23">
        <f t="shared" si="107"/>
        <v>5.9698079999999996</v>
      </c>
      <c r="K6910" s="22" t="str">
        <f>IF(I6910&lt;&gt;"",SUMIF(Table1[Codigo_servico],A6910,Table1[Subtotal_insumo]),"")</f>
        <v/>
      </c>
      <c r="L6910" s="18">
        <f>IF(Table1[[#This Row],[Ordem_insumos]]&lt;&gt;0,VLOOKUP(Table1[[#This Row],[Codigo_servico]],Preencher_Orcamento!$B:$D,3,FALSE)*Table1[[#This Row],[Qtde_insumo]],"")</f>
        <v>0</v>
      </c>
      <c r="M6910" s="18">
        <f>IF(Table1[[#This Row],[Ordem_insumos]]&lt;&gt;0,VLOOKUP(Table1[[#This Row],[Codigo_servico]],Preencher_Orcamento!$B:$D,3,FALSE)*Table1[[#This Row],[Subtotal_insumo]],"")</f>
        <v>0</v>
      </c>
    </row>
    <row r="6911" spans="1:13" ht="26.25" x14ac:dyDescent="0.25">
      <c r="A6911" s="6">
        <v>100222</v>
      </c>
      <c r="B6911" s="126">
        <v>11</v>
      </c>
      <c r="C6911" s="133"/>
      <c r="D6911" s="134">
        <v>10648</v>
      </c>
      <c r="E6911" s="7" t="s">
        <v>158</v>
      </c>
      <c r="F6911" s="8" t="s">
        <v>58</v>
      </c>
      <c r="G6911" s="18">
        <f>IFERROR(VLOOKUP(Table1[[#This Row],[Codigo_insumo]],BD_Insumos!$B:$E,4),"")</f>
        <v>359.69349999999997</v>
      </c>
      <c r="H6911" s="140">
        <v>2.2000000000000001E-3</v>
      </c>
      <c r="I6911" s="9"/>
      <c r="J6911" s="23">
        <f t="shared" si="107"/>
        <v>0.79132570000000002</v>
      </c>
      <c r="K6911" s="22" t="str">
        <f>IF(I6911&lt;&gt;"",SUMIF(Table1[Codigo_servico],A6911,Table1[Subtotal_insumo]),"")</f>
        <v/>
      </c>
      <c r="L6911" s="18">
        <f>IF(Table1[[#This Row],[Ordem_insumos]]&lt;&gt;0,VLOOKUP(Table1[[#This Row],[Codigo_servico]],Preencher_Orcamento!$B:$D,3,FALSE)*Table1[[#This Row],[Qtde_insumo]],"")</f>
        <v>0</v>
      </c>
      <c r="M6911" s="18">
        <f>IF(Table1[[#This Row],[Ordem_insumos]]&lt;&gt;0,VLOOKUP(Table1[[#This Row],[Codigo_servico]],Preencher_Orcamento!$B:$D,3,FALSE)*Table1[[#This Row],[Subtotal_insumo]],"")</f>
        <v>0</v>
      </c>
    </row>
    <row r="6912" spans="1:13" x14ac:dyDescent="0.25">
      <c r="A6912" s="6">
        <v>100222</v>
      </c>
      <c r="B6912" s="126">
        <v>12</v>
      </c>
      <c r="C6912" s="133"/>
      <c r="D6912" s="134">
        <v>10601</v>
      </c>
      <c r="E6912" s="7" t="s">
        <v>111</v>
      </c>
      <c r="F6912" s="8" t="s">
        <v>58</v>
      </c>
      <c r="G6912" s="18">
        <f>IFERROR(VLOOKUP(Table1[[#This Row],[Codigo_insumo]],BD_Insumos!$B:$E,4),"")</f>
        <v>160.4237</v>
      </c>
      <c r="H6912" s="140">
        <v>0.42</v>
      </c>
      <c r="I6912" s="9"/>
      <c r="J6912" s="23">
        <f t="shared" si="107"/>
        <v>67.377954000000003</v>
      </c>
      <c r="K6912" s="22" t="str">
        <f>IF(I6912&lt;&gt;"",SUMIF(Table1[Codigo_servico],A6912,Table1[Subtotal_insumo]),"")</f>
        <v/>
      </c>
      <c r="L6912" s="18">
        <f>IF(Table1[[#This Row],[Ordem_insumos]]&lt;&gt;0,VLOOKUP(Table1[[#This Row],[Codigo_servico]],Preencher_Orcamento!$B:$D,3,FALSE)*Table1[[#This Row],[Qtde_insumo]],"")</f>
        <v>0</v>
      </c>
      <c r="M6912" s="18">
        <f>IF(Table1[[#This Row],[Ordem_insumos]]&lt;&gt;0,VLOOKUP(Table1[[#This Row],[Codigo_servico]],Preencher_Orcamento!$B:$D,3,FALSE)*Table1[[#This Row],[Subtotal_insumo]],"")</f>
        <v>0</v>
      </c>
    </row>
    <row r="6913" spans="1:13" x14ac:dyDescent="0.25">
      <c r="A6913" s="6">
        <v>100222</v>
      </c>
      <c r="B6913" s="126">
        <v>13</v>
      </c>
      <c r="C6913" s="133"/>
      <c r="D6913" s="134">
        <v>11066</v>
      </c>
      <c r="E6913" s="7" t="s">
        <v>183</v>
      </c>
      <c r="F6913" s="8" t="s">
        <v>5</v>
      </c>
      <c r="G6913" s="18">
        <f>IFERROR(VLOOKUP(Table1[[#This Row],[Codigo_insumo]],BD_Insumos!$B:$E,4),"")</f>
        <v>1.0965</v>
      </c>
      <c r="H6913" s="140">
        <v>10.8</v>
      </c>
      <c r="I6913" s="9"/>
      <c r="J6913" s="23">
        <f t="shared" si="107"/>
        <v>11.842200000000002</v>
      </c>
      <c r="K6913" s="22" t="str">
        <f>IF(I6913&lt;&gt;"",SUMIF(Table1[Codigo_servico],A6913,Table1[Subtotal_insumo]),"")</f>
        <v/>
      </c>
      <c r="L6913" s="18">
        <f>IF(Table1[[#This Row],[Ordem_insumos]]&lt;&gt;0,VLOOKUP(Table1[[#This Row],[Codigo_servico]],Preencher_Orcamento!$B:$D,3,FALSE)*Table1[[#This Row],[Qtde_insumo]],"")</f>
        <v>0</v>
      </c>
      <c r="M6913" s="18">
        <f>IF(Table1[[#This Row],[Ordem_insumos]]&lt;&gt;0,VLOOKUP(Table1[[#This Row],[Codigo_servico]],Preencher_Orcamento!$B:$D,3,FALSE)*Table1[[#This Row],[Subtotal_insumo]],"")</f>
        <v>0</v>
      </c>
    </row>
    <row r="6914" spans="1:13" x14ac:dyDescent="0.25">
      <c r="A6914" s="6">
        <v>100222</v>
      </c>
      <c r="B6914" s="126">
        <v>14</v>
      </c>
      <c r="C6914" s="133"/>
      <c r="D6914" s="134">
        <v>11510</v>
      </c>
      <c r="E6914" s="7" t="s">
        <v>205</v>
      </c>
      <c r="F6914" s="8" t="s">
        <v>197</v>
      </c>
      <c r="G6914" s="18">
        <f>IFERROR(VLOOKUP(Table1[[#This Row],[Codigo_insumo]],BD_Insumos!$B:$E,4),"")</f>
        <v>3.2757999999999998</v>
      </c>
      <c r="H6914" s="140">
        <v>263.52999999999997</v>
      </c>
      <c r="I6914" s="9"/>
      <c r="J6914" s="23">
        <f t="shared" ref="J6914:J6977" si="108">IF(I6914="",G6914*H6914,"")</f>
        <v>863.27157399999987</v>
      </c>
      <c r="K6914" s="22" t="str">
        <f>IF(I6914&lt;&gt;"",SUMIF(Table1[Codigo_servico],A6914,Table1[Subtotal_insumo]),"")</f>
        <v/>
      </c>
      <c r="L6914" s="18">
        <f>IF(Table1[[#This Row],[Ordem_insumos]]&lt;&gt;0,VLOOKUP(Table1[[#This Row],[Codigo_servico]],Preencher_Orcamento!$B:$D,3,FALSE)*Table1[[#This Row],[Qtde_insumo]],"")</f>
        <v>0</v>
      </c>
      <c r="M6914" s="18">
        <f>IF(Table1[[#This Row],[Ordem_insumos]]&lt;&gt;0,VLOOKUP(Table1[[#This Row],[Codigo_servico]],Preencher_Orcamento!$B:$D,3,FALSE)*Table1[[#This Row],[Subtotal_insumo]],"")</f>
        <v>0</v>
      </c>
    </row>
    <row r="6915" spans="1:13" ht="26.25" x14ac:dyDescent="0.25">
      <c r="A6915" s="6">
        <v>100222</v>
      </c>
      <c r="B6915" s="126">
        <v>15</v>
      </c>
      <c r="C6915" s="133"/>
      <c r="D6915" s="134">
        <v>2016</v>
      </c>
      <c r="E6915" s="7" t="s">
        <v>2187</v>
      </c>
      <c r="F6915" s="8" t="s">
        <v>2140</v>
      </c>
      <c r="G6915" s="18">
        <f>IFERROR(VLOOKUP(Table1[[#This Row],[Codigo_insumo]],BD_Insumos!$B:$E,4),"")</f>
        <v>13.188618292508322</v>
      </c>
      <c r="H6915" s="140">
        <v>25.1</v>
      </c>
      <c r="I6915" s="9"/>
      <c r="J6915" s="23">
        <f t="shared" si="108"/>
        <v>331.03431914195886</v>
      </c>
      <c r="K6915" s="22" t="str">
        <f>IF(I6915&lt;&gt;"",SUMIF(Table1[Codigo_servico],A6915,Table1[Subtotal_insumo]),"")</f>
        <v/>
      </c>
      <c r="L6915" s="18">
        <f>IF(Table1[[#This Row],[Ordem_insumos]]&lt;&gt;0,VLOOKUP(Table1[[#This Row],[Codigo_servico]],Preencher_Orcamento!$B:$D,3,FALSE)*Table1[[#This Row],[Qtde_insumo]],"")</f>
        <v>0</v>
      </c>
      <c r="M6915" s="18">
        <f>IF(Table1[[#This Row],[Ordem_insumos]]&lt;&gt;0,VLOOKUP(Table1[[#This Row],[Codigo_servico]],Preencher_Orcamento!$B:$D,3,FALSE)*Table1[[#This Row],[Subtotal_insumo]],"")</f>
        <v>0</v>
      </c>
    </row>
    <row r="6916" spans="1:13" x14ac:dyDescent="0.25">
      <c r="A6916" s="6">
        <v>100222</v>
      </c>
      <c r="B6916" s="126">
        <v>16</v>
      </c>
      <c r="C6916" s="133"/>
      <c r="D6916" s="134">
        <v>11070</v>
      </c>
      <c r="E6916" s="7" t="s">
        <v>185</v>
      </c>
      <c r="F6916" s="8" t="s">
        <v>5</v>
      </c>
      <c r="G6916" s="18">
        <f>IFERROR(VLOOKUP(Table1[[#This Row],[Codigo_insumo]],BD_Insumos!$B:$E,4),"")</f>
        <v>4.1189999999999998</v>
      </c>
      <c r="H6916" s="140">
        <v>9</v>
      </c>
      <c r="I6916" s="9"/>
      <c r="J6916" s="23">
        <f t="shared" si="108"/>
        <v>37.070999999999998</v>
      </c>
      <c r="K6916" s="22" t="str">
        <f>IF(I6916&lt;&gt;"",SUMIF(Table1[Codigo_servico],A6916,Table1[Subtotal_insumo]),"")</f>
        <v/>
      </c>
      <c r="L6916" s="18">
        <f>IF(Table1[[#This Row],[Ordem_insumos]]&lt;&gt;0,VLOOKUP(Table1[[#This Row],[Codigo_servico]],Preencher_Orcamento!$B:$D,3,FALSE)*Table1[[#This Row],[Qtde_insumo]],"")</f>
        <v>0</v>
      </c>
      <c r="M6916" s="18">
        <f>IF(Table1[[#This Row],[Ordem_insumos]]&lt;&gt;0,VLOOKUP(Table1[[#This Row],[Codigo_servico]],Preencher_Orcamento!$B:$D,3,FALSE)*Table1[[#This Row],[Subtotal_insumo]],"")</f>
        <v>0</v>
      </c>
    </row>
    <row r="6917" spans="1:13" x14ac:dyDescent="0.25">
      <c r="A6917" s="3">
        <v>100223</v>
      </c>
      <c r="B6917" s="125">
        <v>0</v>
      </c>
      <c r="C6917" s="131" t="s">
        <v>3803</v>
      </c>
      <c r="D6917" s="132"/>
      <c r="E6917" s="4"/>
      <c r="F6917" s="4"/>
      <c r="G6917" s="17" t="str">
        <f>IFERROR(VLOOKUP(Table1[[#This Row],[Codigo_insumo]],BD_Insumos!$B:$E,4),"")</f>
        <v/>
      </c>
      <c r="H6917" s="139"/>
      <c r="I6917" s="5" t="s">
        <v>457</v>
      </c>
      <c r="J6917" s="20" t="str">
        <f t="shared" si="108"/>
        <v/>
      </c>
      <c r="K6917" s="21">
        <f>IF(I6917&lt;&gt;"",SUMIF(Table1[Codigo_servico],A6917,Table1[Subtotal_insumo]),"")</f>
        <v>70633.260154105315</v>
      </c>
      <c r="L6917" s="17" t="str">
        <f>IF(Table1[[#This Row],[Ordem_insumos]]&lt;&gt;0,VLOOKUP(Table1[[#This Row],[Codigo_servico]],Preencher_Orcamento!$B:$D,3,FALSE)*Table1[[#This Row],[Qtde_insumo]],"")</f>
        <v/>
      </c>
      <c r="M6917" s="17" t="str">
        <f>IF(Table1[[#This Row],[Ordem_insumos]]&lt;&gt;0,VLOOKUP(Table1[[#This Row],[Codigo_servico]],Preencher_Orcamento!$B:$D,3,FALSE)*Table1[[#This Row],[Subtotal_insumo]],"")</f>
        <v/>
      </c>
    </row>
    <row r="6918" spans="1:13" x14ac:dyDescent="0.25">
      <c r="A6918" s="6">
        <v>100223</v>
      </c>
      <c r="B6918" s="126">
        <v>1</v>
      </c>
      <c r="C6918" s="133"/>
      <c r="D6918" s="134">
        <v>17740</v>
      </c>
      <c r="E6918" s="7" t="s">
        <v>399</v>
      </c>
      <c r="F6918" s="8" t="s">
        <v>197</v>
      </c>
      <c r="G6918" s="16">
        <f>IFERROR(VLOOKUP(Table1[[#This Row],[Codigo_insumo]],BD_Insumos!$B:$E,4),"")</f>
        <v>4.9862000000000002</v>
      </c>
      <c r="H6918" s="140">
        <v>7.93</v>
      </c>
      <c r="I6918" s="9"/>
      <c r="J6918" s="22">
        <f t="shared" si="108"/>
        <v>39.540565999999998</v>
      </c>
      <c r="K6918" s="22" t="str">
        <f>IF(I6918&lt;&gt;"",SUMIF(Table1[Codigo_servico],A6918,Table1[Subtotal_insumo]),"")</f>
        <v/>
      </c>
      <c r="L6918" s="16">
        <f>IF(Table1[[#This Row],[Ordem_insumos]]&lt;&gt;0,VLOOKUP(Table1[[#This Row],[Codigo_servico]],Preencher_Orcamento!$B:$D,3,FALSE)*Table1[[#This Row],[Qtde_insumo]],"")</f>
        <v>0</v>
      </c>
      <c r="M6918" s="16">
        <f>IF(Table1[[#This Row],[Ordem_insumos]]&lt;&gt;0,VLOOKUP(Table1[[#This Row],[Codigo_servico]],Preencher_Orcamento!$B:$D,3,FALSE)*Table1[[#This Row],[Subtotal_insumo]],"")</f>
        <v>0</v>
      </c>
    </row>
    <row r="6919" spans="1:13" x14ac:dyDescent="0.25">
      <c r="A6919" s="6">
        <v>100223</v>
      </c>
      <c r="B6919" s="126">
        <v>2</v>
      </c>
      <c r="C6919" s="133"/>
      <c r="D6919" s="134">
        <v>17515</v>
      </c>
      <c r="E6919" s="7" t="s">
        <v>383</v>
      </c>
      <c r="F6919" s="8" t="s">
        <v>197</v>
      </c>
      <c r="G6919" s="16">
        <f>IFERROR(VLOOKUP(Table1[[#This Row],[Codigo_insumo]],BD_Insumos!$B:$E,4),"")</f>
        <v>5.5275999999999996</v>
      </c>
      <c r="H6919" s="140">
        <v>1.44</v>
      </c>
      <c r="I6919" s="9"/>
      <c r="J6919" s="22">
        <f t="shared" si="108"/>
        <v>7.9597439999999988</v>
      </c>
      <c r="K6919" s="22" t="str">
        <f>IF(I6919&lt;&gt;"",SUMIF(Table1[Codigo_servico],A6919,Table1[Subtotal_insumo]),"")</f>
        <v/>
      </c>
      <c r="L6919" s="16">
        <f>IF(Table1[[#This Row],[Ordem_insumos]]&lt;&gt;0,VLOOKUP(Table1[[#This Row],[Codigo_servico]],Preencher_Orcamento!$B:$D,3,FALSE)*Table1[[#This Row],[Qtde_insumo]],"")</f>
        <v>0</v>
      </c>
      <c r="M6919" s="16">
        <f>IF(Table1[[#This Row],[Ordem_insumos]]&lt;&gt;0,VLOOKUP(Table1[[#This Row],[Codigo_servico]],Preencher_Orcamento!$B:$D,3,FALSE)*Table1[[#This Row],[Subtotal_insumo]],"")</f>
        <v>0</v>
      </c>
    </row>
    <row r="6920" spans="1:13" x14ac:dyDescent="0.25">
      <c r="A6920" s="6">
        <v>100223</v>
      </c>
      <c r="B6920" s="126">
        <v>3</v>
      </c>
      <c r="C6920" s="133"/>
      <c r="D6920" s="134">
        <v>2099</v>
      </c>
      <c r="E6920" s="7" t="s">
        <v>2205</v>
      </c>
      <c r="F6920" s="8" t="s">
        <v>2140</v>
      </c>
      <c r="G6920" s="16">
        <f>IFERROR(VLOOKUP(Table1[[#This Row],[Codigo_insumo]],BD_Insumos!$B:$E,4),"")</f>
        <v>12.627877718847255</v>
      </c>
      <c r="H6920" s="140">
        <v>85.5</v>
      </c>
      <c r="I6920" s="9"/>
      <c r="J6920" s="22">
        <f t="shared" si="108"/>
        <v>1079.6835449614402</v>
      </c>
      <c r="K6920" s="22" t="str">
        <f>IF(I6920&lt;&gt;"",SUMIF(Table1[Codigo_servico],A6920,Table1[Subtotal_insumo]),"")</f>
        <v/>
      </c>
      <c r="L6920" s="16">
        <f>IF(Table1[[#This Row],[Ordem_insumos]]&lt;&gt;0,VLOOKUP(Table1[[#This Row],[Codigo_servico]],Preencher_Orcamento!$B:$D,3,FALSE)*Table1[[#This Row],[Qtde_insumo]],"")</f>
        <v>0</v>
      </c>
      <c r="M6920" s="16">
        <f>IF(Table1[[#This Row],[Ordem_insumos]]&lt;&gt;0,VLOOKUP(Table1[[#This Row],[Codigo_servico]],Preencher_Orcamento!$B:$D,3,FALSE)*Table1[[#This Row],[Subtotal_insumo]],"")</f>
        <v>0</v>
      </c>
    </row>
    <row r="6921" spans="1:13" x14ac:dyDescent="0.25">
      <c r="A6921" s="6">
        <v>100223</v>
      </c>
      <c r="B6921" s="126">
        <v>4</v>
      </c>
      <c r="C6921" s="133"/>
      <c r="D6921" s="134">
        <v>2020</v>
      </c>
      <c r="E6921" s="7" t="s">
        <v>2188</v>
      </c>
      <c r="F6921" s="8" t="s">
        <v>2140</v>
      </c>
      <c r="G6921" s="16">
        <f>IFERROR(VLOOKUP(Table1[[#This Row],[Codigo_insumo]],BD_Insumos!$B:$E,4),"")</f>
        <v>15.860837164231068</v>
      </c>
      <c r="H6921" s="140">
        <v>21.12</v>
      </c>
      <c r="I6921" s="9"/>
      <c r="J6921" s="22">
        <f t="shared" si="108"/>
        <v>334.98088090856015</v>
      </c>
      <c r="K6921" s="22" t="str">
        <f>IF(I6921&lt;&gt;"",SUMIF(Table1[Codigo_servico],A6921,Table1[Subtotal_insumo]),"")</f>
        <v/>
      </c>
      <c r="L6921" s="16">
        <f>IF(Table1[[#This Row],[Ordem_insumos]]&lt;&gt;0,VLOOKUP(Table1[[#This Row],[Codigo_servico]],Preencher_Orcamento!$B:$D,3,FALSE)*Table1[[#This Row],[Qtde_insumo]],"")</f>
        <v>0</v>
      </c>
      <c r="M6921" s="16">
        <f>IF(Table1[[#This Row],[Ordem_insumos]]&lt;&gt;0,VLOOKUP(Table1[[#This Row],[Codigo_servico]],Preencher_Orcamento!$B:$D,3,FALSE)*Table1[[#This Row],[Subtotal_insumo]],"")</f>
        <v>0</v>
      </c>
    </row>
    <row r="6922" spans="1:13" ht="26.25" x14ac:dyDescent="0.25">
      <c r="A6922" s="6">
        <v>100223</v>
      </c>
      <c r="B6922" s="126">
        <v>5</v>
      </c>
      <c r="C6922" s="133"/>
      <c r="D6922" s="134">
        <v>10524</v>
      </c>
      <c r="E6922" s="7" t="s">
        <v>77</v>
      </c>
      <c r="F6922" s="8" t="s">
        <v>58</v>
      </c>
      <c r="G6922" s="16">
        <f>IFERROR(VLOOKUP(Table1[[#This Row],[Codigo_insumo]],BD_Insumos!$B:$E,4),"")</f>
        <v>266.55160000000001</v>
      </c>
      <c r="H6922" s="140">
        <v>5.51</v>
      </c>
      <c r="I6922" s="9"/>
      <c r="J6922" s="22">
        <f t="shared" si="108"/>
        <v>1468.699316</v>
      </c>
      <c r="K6922" s="22" t="str">
        <f>IF(I6922&lt;&gt;"",SUMIF(Table1[Codigo_servico],A6922,Table1[Subtotal_insumo]),"")</f>
        <v/>
      </c>
      <c r="L6922" s="16">
        <f>IF(Table1[[#This Row],[Ordem_insumos]]&lt;&gt;0,VLOOKUP(Table1[[#This Row],[Codigo_servico]],Preencher_Orcamento!$B:$D,3,FALSE)*Table1[[#This Row],[Qtde_insumo]],"")</f>
        <v>0</v>
      </c>
      <c r="M6922" s="16">
        <f>IF(Table1[[#This Row],[Ordem_insumos]]&lt;&gt;0,VLOOKUP(Table1[[#This Row],[Codigo_servico]],Preencher_Orcamento!$B:$D,3,FALSE)*Table1[[#This Row],[Subtotal_insumo]],"")</f>
        <v>0</v>
      </c>
    </row>
    <row r="6923" spans="1:13" x14ac:dyDescent="0.25">
      <c r="A6923" s="6">
        <v>100223</v>
      </c>
      <c r="B6923" s="126">
        <v>6</v>
      </c>
      <c r="C6923" s="133"/>
      <c r="D6923" s="134">
        <v>2013</v>
      </c>
      <c r="E6923" s="7" t="s">
        <v>2184</v>
      </c>
      <c r="F6923" s="8" t="s">
        <v>2140</v>
      </c>
      <c r="G6923" s="16">
        <f>IFERROR(VLOOKUP(Table1[[#This Row],[Codigo_insumo]],BD_Insumos!$B:$E,4),"")</f>
        <v>15.756939025755017</v>
      </c>
      <c r="H6923" s="140">
        <v>7.92</v>
      </c>
      <c r="I6923" s="9"/>
      <c r="J6923" s="22">
        <f t="shared" si="108"/>
        <v>124.79495708397974</v>
      </c>
      <c r="K6923" s="22" t="str">
        <f>IF(I6923&lt;&gt;"",SUMIF(Table1[Codigo_servico],A6923,Table1[Subtotal_insumo]),"")</f>
        <v/>
      </c>
      <c r="L6923" s="16">
        <f>IF(Table1[[#This Row],[Ordem_insumos]]&lt;&gt;0,VLOOKUP(Table1[[#This Row],[Codigo_servico]],Preencher_Orcamento!$B:$D,3,FALSE)*Table1[[#This Row],[Qtde_insumo]],"")</f>
        <v>0</v>
      </c>
      <c r="M6923" s="16">
        <f>IF(Table1[[#This Row],[Ordem_insumos]]&lt;&gt;0,VLOOKUP(Table1[[#This Row],[Codigo_servico]],Preencher_Orcamento!$B:$D,3,FALSE)*Table1[[#This Row],[Subtotal_insumo]],"")</f>
        <v>0</v>
      </c>
    </row>
    <row r="6924" spans="1:13" ht="26.25" x14ac:dyDescent="0.25">
      <c r="A6924" s="6">
        <v>100223</v>
      </c>
      <c r="B6924" s="126">
        <v>7</v>
      </c>
      <c r="C6924" s="133"/>
      <c r="D6924" s="134">
        <v>76065</v>
      </c>
      <c r="E6924" s="7" t="s">
        <v>1882</v>
      </c>
      <c r="F6924" s="8" t="s">
        <v>457</v>
      </c>
      <c r="G6924" s="18">
        <f>IFERROR(VLOOKUP(Table1[[#This Row],[Codigo_insumo]],BD_Insumos!$B:$E,4),"")</f>
        <v>63258</v>
      </c>
      <c r="H6924" s="140">
        <v>1</v>
      </c>
      <c r="I6924" s="9"/>
      <c r="J6924" s="23">
        <f t="shared" si="108"/>
        <v>63258</v>
      </c>
      <c r="K6924" s="22" t="str">
        <f>IF(I6924&lt;&gt;"",SUMIF(Table1[Codigo_servico],A6924,Table1[Subtotal_insumo]),"")</f>
        <v/>
      </c>
      <c r="L6924" s="18">
        <f>IF(Table1[[#This Row],[Ordem_insumos]]&lt;&gt;0,VLOOKUP(Table1[[#This Row],[Codigo_servico]],Preencher_Orcamento!$B:$D,3,FALSE)*Table1[[#This Row],[Qtde_insumo]],"")</f>
        <v>0</v>
      </c>
      <c r="M6924" s="18">
        <f>IF(Table1[[#This Row],[Ordem_insumos]]&lt;&gt;0,VLOOKUP(Table1[[#This Row],[Codigo_servico]],Preencher_Orcamento!$B:$D,3,FALSE)*Table1[[#This Row],[Subtotal_insumo]],"")</f>
        <v>0</v>
      </c>
    </row>
    <row r="6925" spans="1:13" ht="39" x14ac:dyDescent="0.25">
      <c r="A6925" s="6">
        <v>100223</v>
      </c>
      <c r="B6925" s="126">
        <v>8</v>
      </c>
      <c r="C6925" s="133"/>
      <c r="D6925" s="134">
        <v>30584</v>
      </c>
      <c r="E6925" s="7" t="s">
        <v>593</v>
      </c>
      <c r="F6925" s="8" t="s">
        <v>170</v>
      </c>
      <c r="G6925" s="18">
        <f>IFERROR(VLOOKUP(Table1[[#This Row],[Codigo_insumo]],BD_Insumos!$B:$E,4),"")</f>
        <v>732.19529999999997</v>
      </c>
      <c r="H6925" s="140">
        <v>2.1</v>
      </c>
      <c r="I6925" s="9"/>
      <c r="J6925" s="23">
        <f t="shared" si="108"/>
        <v>1537.61013</v>
      </c>
      <c r="K6925" s="22" t="str">
        <f>IF(I6925&lt;&gt;"",SUMIF(Table1[Codigo_servico],A6925,Table1[Subtotal_insumo]),"")</f>
        <v/>
      </c>
      <c r="L6925" s="18">
        <f>IF(Table1[[#This Row],[Ordem_insumos]]&lt;&gt;0,VLOOKUP(Table1[[#This Row],[Codigo_servico]],Preencher_Orcamento!$B:$D,3,FALSE)*Table1[[#This Row],[Qtde_insumo]],"")</f>
        <v>0</v>
      </c>
      <c r="M6925" s="18">
        <f>IF(Table1[[#This Row],[Ordem_insumos]]&lt;&gt;0,VLOOKUP(Table1[[#This Row],[Codigo_servico]],Preencher_Orcamento!$B:$D,3,FALSE)*Table1[[#This Row],[Subtotal_insumo]],"")</f>
        <v>0</v>
      </c>
    </row>
    <row r="6926" spans="1:13" ht="26.25" x14ac:dyDescent="0.25">
      <c r="A6926" s="6">
        <v>100223</v>
      </c>
      <c r="B6926" s="126">
        <v>9</v>
      </c>
      <c r="C6926" s="133"/>
      <c r="D6926" s="134">
        <v>10648</v>
      </c>
      <c r="E6926" s="7" t="s">
        <v>158</v>
      </c>
      <c r="F6926" s="8" t="s">
        <v>58</v>
      </c>
      <c r="G6926" s="18">
        <f>IFERROR(VLOOKUP(Table1[[#This Row],[Codigo_insumo]],BD_Insumos!$B:$E,4),"")</f>
        <v>359.69349999999997</v>
      </c>
      <c r="H6926" s="140">
        <v>2.2000000000000001E-3</v>
      </c>
      <c r="I6926" s="9"/>
      <c r="J6926" s="23">
        <f t="shared" si="108"/>
        <v>0.79132570000000002</v>
      </c>
      <c r="K6926" s="22" t="str">
        <f>IF(I6926&lt;&gt;"",SUMIF(Table1[Codigo_servico],A6926,Table1[Subtotal_insumo]),"")</f>
        <v/>
      </c>
      <c r="L6926" s="18">
        <f>IF(Table1[[#This Row],[Ordem_insumos]]&lt;&gt;0,VLOOKUP(Table1[[#This Row],[Codigo_servico]],Preencher_Orcamento!$B:$D,3,FALSE)*Table1[[#This Row],[Qtde_insumo]],"")</f>
        <v>0</v>
      </c>
      <c r="M6926" s="18">
        <f>IF(Table1[[#This Row],[Ordem_insumos]]&lt;&gt;0,VLOOKUP(Table1[[#This Row],[Codigo_servico]],Preencher_Orcamento!$B:$D,3,FALSE)*Table1[[#This Row],[Subtotal_insumo]],"")</f>
        <v>0</v>
      </c>
    </row>
    <row r="6927" spans="1:13" x14ac:dyDescent="0.25">
      <c r="A6927" s="6">
        <v>100223</v>
      </c>
      <c r="B6927" s="126">
        <v>10</v>
      </c>
      <c r="C6927" s="133"/>
      <c r="D6927" s="134">
        <v>11510</v>
      </c>
      <c r="E6927" s="7" t="s">
        <v>205</v>
      </c>
      <c r="F6927" s="8" t="s">
        <v>197</v>
      </c>
      <c r="G6927" s="18">
        <f>IFERROR(VLOOKUP(Table1[[#This Row],[Codigo_insumo]],BD_Insumos!$B:$E,4),"")</f>
        <v>3.2757999999999998</v>
      </c>
      <c r="H6927" s="140">
        <v>416.12</v>
      </c>
      <c r="I6927" s="9"/>
      <c r="J6927" s="23">
        <f t="shared" si="108"/>
        <v>1363.125896</v>
      </c>
      <c r="K6927" s="22" t="str">
        <f>IF(I6927&lt;&gt;"",SUMIF(Table1[Codigo_servico],A6927,Table1[Subtotal_insumo]),"")</f>
        <v/>
      </c>
      <c r="L6927" s="18">
        <f>IF(Table1[[#This Row],[Ordem_insumos]]&lt;&gt;0,VLOOKUP(Table1[[#This Row],[Codigo_servico]],Preencher_Orcamento!$B:$D,3,FALSE)*Table1[[#This Row],[Qtde_insumo]],"")</f>
        <v>0</v>
      </c>
      <c r="M6927" s="18">
        <f>IF(Table1[[#This Row],[Ordem_insumos]]&lt;&gt;0,VLOOKUP(Table1[[#This Row],[Codigo_servico]],Preencher_Orcamento!$B:$D,3,FALSE)*Table1[[#This Row],[Subtotal_insumo]],"")</f>
        <v>0</v>
      </c>
    </row>
    <row r="6928" spans="1:13" x14ac:dyDescent="0.25">
      <c r="A6928" s="6">
        <v>100223</v>
      </c>
      <c r="B6928" s="126">
        <v>11</v>
      </c>
      <c r="C6928" s="133"/>
      <c r="D6928" s="134">
        <v>11066</v>
      </c>
      <c r="E6928" s="7" t="s">
        <v>183</v>
      </c>
      <c r="F6928" s="8" t="s">
        <v>5</v>
      </c>
      <c r="G6928" s="18">
        <f>IFERROR(VLOOKUP(Table1[[#This Row],[Codigo_insumo]],BD_Insumos!$B:$E,4),"")</f>
        <v>1.0965</v>
      </c>
      <c r="H6928" s="140">
        <v>14.4</v>
      </c>
      <c r="I6928" s="9"/>
      <c r="J6928" s="23">
        <f t="shared" si="108"/>
        <v>15.7896</v>
      </c>
      <c r="K6928" s="22" t="str">
        <f>IF(I6928&lt;&gt;"",SUMIF(Table1[Codigo_servico],A6928,Table1[Subtotal_insumo]),"")</f>
        <v/>
      </c>
      <c r="L6928" s="18">
        <f>IF(Table1[[#This Row],[Ordem_insumos]]&lt;&gt;0,VLOOKUP(Table1[[#This Row],[Codigo_servico]],Preencher_Orcamento!$B:$D,3,FALSE)*Table1[[#This Row],[Qtde_insumo]],"")</f>
        <v>0</v>
      </c>
      <c r="M6928" s="18">
        <f>IF(Table1[[#This Row],[Ordem_insumos]]&lt;&gt;0,VLOOKUP(Table1[[#This Row],[Codigo_servico]],Preencher_Orcamento!$B:$D,3,FALSE)*Table1[[#This Row],[Subtotal_insumo]],"")</f>
        <v>0</v>
      </c>
    </row>
    <row r="6929" spans="1:13" ht="26.25" x14ac:dyDescent="0.25">
      <c r="A6929" s="6">
        <v>100223</v>
      </c>
      <c r="B6929" s="126">
        <v>12</v>
      </c>
      <c r="C6929" s="133"/>
      <c r="D6929" s="134">
        <v>2016</v>
      </c>
      <c r="E6929" s="7" t="s">
        <v>2187</v>
      </c>
      <c r="F6929" s="8" t="s">
        <v>2140</v>
      </c>
      <c r="G6929" s="18">
        <f>IFERROR(VLOOKUP(Table1[[#This Row],[Codigo_insumo]],BD_Insumos!$B:$E,4),"")</f>
        <v>13.188618292508322</v>
      </c>
      <c r="H6929" s="140">
        <v>39.630000000000003</v>
      </c>
      <c r="I6929" s="9"/>
      <c r="J6929" s="23">
        <f t="shared" si="108"/>
        <v>522.66494293210485</v>
      </c>
      <c r="K6929" s="22" t="str">
        <f>IF(I6929&lt;&gt;"",SUMIF(Table1[Codigo_servico],A6929,Table1[Subtotal_insumo]),"")</f>
        <v/>
      </c>
      <c r="L6929" s="18">
        <f>IF(Table1[[#This Row],[Ordem_insumos]]&lt;&gt;0,VLOOKUP(Table1[[#This Row],[Codigo_servico]],Preencher_Orcamento!$B:$D,3,FALSE)*Table1[[#This Row],[Qtde_insumo]],"")</f>
        <v>0</v>
      </c>
      <c r="M6929" s="18">
        <f>IF(Table1[[#This Row],[Ordem_insumos]]&lt;&gt;0,VLOOKUP(Table1[[#This Row],[Codigo_servico]],Preencher_Orcamento!$B:$D,3,FALSE)*Table1[[#This Row],[Subtotal_insumo]],"")</f>
        <v>0</v>
      </c>
    </row>
    <row r="6930" spans="1:13" x14ac:dyDescent="0.25">
      <c r="A6930" s="6">
        <v>100223</v>
      </c>
      <c r="B6930" s="126">
        <v>13</v>
      </c>
      <c r="C6930" s="133"/>
      <c r="D6930" s="134">
        <v>11070</v>
      </c>
      <c r="E6930" s="7" t="s">
        <v>185</v>
      </c>
      <c r="F6930" s="8" t="s">
        <v>5</v>
      </c>
      <c r="G6930" s="18">
        <f>IFERROR(VLOOKUP(Table1[[#This Row],[Codigo_insumo]],BD_Insumos!$B:$E,4),"")</f>
        <v>4.1189999999999998</v>
      </c>
      <c r="H6930" s="140">
        <v>12</v>
      </c>
      <c r="I6930" s="9"/>
      <c r="J6930" s="23">
        <f t="shared" si="108"/>
        <v>49.427999999999997</v>
      </c>
      <c r="K6930" s="22" t="str">
        <f>IF(I6930&lt;&gt;"",SUMIF(Table1[Codigo_servico],A6930,Table1[Subtotal_insumo]),"")</f>
        <v/>
      </c>
      <c r="L6930" s="18">
        <f>IF(Table1[[#This Row],[Ordem_insumos]]&lt;&gt;0,VLOOKUP(Table1[[#This Row],[Codigo_servico]],Preencher_Orcamento!$B:$D,3,FALSE)*Table1[[#This Row],[Qtde_insumo]],"")</f>
        <v>0</v>
      </c>
      <c r="M6930" s="18">
        <f>IF(Table1[[#This Row],[Ordem_insumos]]&lt;&gt;0,VLOOKUP(Table1[[#This Row],[Codigo_servico]],Preencher_Orcamento!$B:$D,3,FALSE)*Table1[[#This Row],[Subtotal_insumo]],"")</f>
        <v>0</v>
      </c>
    </row>
    <row r="6931" spans="1:13" x14ac:dyDescent="0.25">
      <c r="A6931" s="6">
        <v>100223</v>
      </c>
      <c r="B6931" s="126">
        <v>14</v>
      </c>
      <c r="C6931" s="133"/>
      <c r="D6931" s="134">
        <v>2015</v>
      </c>
      <c r="E6931" s="7" t="s">
        <v>2186</v>
      </c>
      <c r="F6931" s="8" t="s">
        <v>2140</v>
      </c>
      <c r="G6931" s="18">
        <f>IFERROR(VLOOKUP(Table1[[#This Row],[Codigo_insumo]],BD_Insumos!$B:$E,4),"")</f>
        <v>16.259414142106937</v>
      </c>
      <c r="H6931" s="140">
        <v>39.630000000000003</v>
      </c>
      <c r="I6931" s="9"/>
      <c r="J6931" s="23">
        <f t="shared" si="108"/>
        <v>644.36058245169795</v>
      </c>
      <c r="K6931" s="22" t="str">
        <f>IF(I6931&lt;&gt;"",SUMIF(Table1[Codigo_servico],A6931,Table1[Subtotal_insumo]),"")</f>
        <v/>
      </c>
      <c r="L6931" s="18">
        <f>IF(Table1[[#This Row],[Ordem_insumos]]&lt;&gt;0,VLOOKUP(Table1[[#This Row],[Codigo_servico]],Preencher_Orcamento!$B:$D,3,FALSE)*Table1[[#This Row],[Qtde_insumo]],"")</f>
        <v>0</v>
      </c>
      <c r="M6931" s="18">
        <f>IF(Table1[[#This Row],[Ordem_insumos]]&lt;&gt;0,VLOOKUP(Table1[[#This Row],[Codigo_servico]],Preencher_Orcamento!$B:$D,3,FALSE)*Table1[[#This Row],[Subtotal_insumo]],"")</f>
        <v>0</v>
      </c>
    </row>
    <row r="6932" spans="1:13" x14ac:dyDescent="0.25">
      <c r="A6932" s="6">
        <v>100223</v>
      </c>
      <c r="B6932" s="126">
        <v>15</v>
      </c>
      <c r="C6932" s="133"/>
      <c r="D6932" s="134">
        <v>2014</v>
      </c>
      <c r="E6932" s="7" t="s">
        <v>2185</v>
      </c>
      <c r="F6932" s="8" t="s">
        <v>2140</v>
      </c>
      <c r="G6932" s="18">
        <f>IFERROR(VLOOKUP(Table1[[#This Row],[Codigo_insumo]],BD_Insumos!$B:$E,4),"")</f>
        <v>13.173665210544026</v>
      </c>
      <c r="H6932" s="140">
        <v>7.92</v>
      </c>
      <c r="I6932" s="9"/>
      <c r="J6932" s="23">
        <f t="shared" si="108"/>
        <v>104.33542846750869</v>
      </c>
      <c r="K6932" s="22" t="str">
        <f>IF(I6932&lt;&gt;"",SUMIF(Table1[Codigo_servico],A6932,Table1[Subtotal_insumo]),"")</f>
        <v/>
      </c>
      <c r="L6932" s="18">
        <f>IF(Table1[[#This Row],[Ordem_insumos]]&lt;&gt;0,VLOOKUP(Table1[[#This Row],[Codigo_servico]],Preencher_Orcamento!$B:$D,3,FALSE)*Table1[[#This Row],[Qtde_insumo]],"")</f>
        <v>0</v>
      </c>
      <c r="M6932" s="18">
        <f>IF(Table1[[#This Row],[Ordem_insumos]]&lt;&gt;0,VLOOKUP(Table1[[#This Row],[Codigo_servico]],Preencher_Orcamento!$B:$D,3,FALSE)*Table1[[#This Row],[Subtotal_insumo]],"")</f>
        <v>0</v>
      </c>
    </row>
    <row r="6933" spans="1:13" x14ac:dyDescent="0.25">
      <c r="A6933" s="6">
        <v>100223</v>
      </c>
      <c r="B6933" s="126">
        <v>16</v>
      </c>
      <c r="C6933" s="133"/>
      <c r="D6933" s="134">
        <v>10601</v>
      </c>
      <c r="E6933" s="7" t="s">
        <v>111</v>
      </c>
      <c r="F6933" s="8" t="s">
        <v>58</v>
      </c>
      <c r="G6933" s="18">
        <f>IFERROR(VLOOKUP(Table1[[#This Row],[Codigo_insumo]],BD_Insumos!$B:$E,4),"")</f>
        <v>160.4237</v>
      </c>
      <c r="H6933" s="140">
        <v>0.50800000000000001</v>
      </c>
      <c r="I6933" s="9"/>
      <c r="J6933" s="23">
        <f t="shared" si="108"/>
        <v>81.495239600000005</v>
      </c>
      <c r="K6933" s="22" t="str">
        <f>IF(I6933&lt;&gt;"",SUMIF(Table1[Codigo_servico],A6933,Table1[Subtotal_insumo]),"")</f>
        <v/>
      </c>
      <c r="L6933" s="18">
        <f>IF(Table1[[#This Row],[Ordem_insumos]]&lt;&gt;0,VLOOKUP(Table1[[#This Row],[Codigo_servico]],Preencher_Orcamento!$B:$D,3,FALSE)*Table1[[#This Row],[Qtde_insumo]],"")</f>
        <v>0</v>
      </c>
      <c r="M6933" s="18">
        <f>IF(Table1[[#This Row],[Ordem_insumos]]&lt;&gt;0,VLOOKUP(Table1[[#This Row],[Codigo_servico]],Preencher_Orcamento!$B:$D,3,FALSE)*Table1[[#This Row],[Subtotal_insumo]],"")</f>
        <v>0</v>
      </c>
    </row>
    <row r="6934" spans="1:13" x14ac:dyDescent="0.25">
      <c r="A6934" s="3">
        <v>100224</v>
      </c>
      <c r="B6934" s="125">
        <v>0</v>
      </c>
      <c r="C6934" s="131" t="s">
        <v>3804</v>
      </c>
      <c r="D6934" s="132"/>
      <c r="E6934" s="4"/>
      <c r="F6934" s="4"/>
      <c r="G6934" s="17" t="str">
        <f>IFERROR(VLOOKUP(Table1[[#This Row],[Codigo_insumo]],BD_Insumos!$B:$E,4),"")</f>
        <v/>
      </c>
      <c r="H6934" s="139"/>
      <c r="I6934" s="5" t="s">
        <v>457</v>
      </c>
      <c r="J6934" s="20" t="str">
        <f t="shared" si="108"/>
        <v/>
      </c>
      <c r="K6934" s="21">
        <f>IF(I6934&lt;&gt;"",SUMIF(Table1[Codigo_servico],A6934,Table1[Subtotal_insumo]),"")</f>
        <v>53635.260154105286</v>
      </c>
      <c r="L6934" s="17" t="str">
        <f>IF(Table1[[#This Row],[Ordem_insumos]]&lt;&gt;0,VLOOKUP(Table1[[#This Row],[Codigo_servico]],Preencher_Orcamento!$B:$D,3,FALSE)*Table1[[#This Row],[Qtde_insumo]],"")</f>
        <v/>
      </c>
      <c r="M6934" s="17" t="str">
        <f>IF(Table1[[#This Row],[Ordem_insumos]]&lt;&gt;0,VLOOKUP(Table1[[#This Row],[Codigo_servico]],Preencher_Orcamento!$B:$D,3,FALSE)*Table1[[#This Row],[Subtotal_insumo]],"")</f>
        <v/>
      </c>
    </row>
    <row r="6935" spans="1:13" x14ac:dyDescent="0.25">
      <c r="A6935" s="6">
        <v>100224</v>
      </c>
      <c r="B6935" s="126">
        <v>1</v>
      </c>
      <c r="C6935" s="133"/>
      <c r="D6935" s="134">
        <v>2013</v>
      </c>
      <c r="E6935" s="7" t="s">
        <v>2184</v>
      </c>
      <c r="F6935" s="8" t="s">
        <v>2140</v>
      </c>
      <c r="G6935" s="16">
        <f>IFERROR(VLOOKUP(Table1[[#This Row],[Codigo_insumo]],BD_Insumos!$B:$E,4),"")</f>
        <v>15.756939025755017</v>
      </c>
      <c r="H6935" s="140">
        <v>7.92</v>
      </c>
      <c r="I6935" s="9"/>
      <c r="J6935" s="22">
        <f t="shared" si="108"/>
        <v>124.79495708397974</v>
      </c>
      <c r="K6935" s="22" t="str">
        <f>IF(I6935&lt;&gt;"",SUMIF(Table1[Codigo_servico],A6935,Table1[Subtotal_insumo]),"")</f>
        <v/>
      </c>
      <c r="L6935" s="16">
        <f>IF(Table1[[#This Row],[Ordem_insumos]]&lt;&gt;0,VLOOKUP(Table1[[#This Row],[Codigo_servico]],Preencher_Orcamento!$B:$D,3,FALSE)*Table1[[#This Row],[Qtde_insumo]],"")</f>
        <v>0</v>
      </c>
      <c r="M6935" s="16">
        <f>IF(Table1[[#This Row],[Ordem_insumos]]&lt;&gt;0,VLOOKUP(Table1[[#This Row],[Codigo_servico]],Preencher_Orcamento!$B:$D,3,FALSE)*Table1[[#This Row],[Subtotal_insumo]],"")</f>
        <v>0</v>
      </c>
    </row>
    <row r="6936" spans="1:13" x14ac:dyDescent="0.25">
      <c r="A6936" s="6">
        <v>100224</v>
      </c>
      <c r="B6936" s="126">
        <v>2</v>
      </c>
      <c r="C6936" s="133"/>
      <c r="D6936" s="134">
        <v>2014</v>
      </c>
      <c r="E6936" s="7" t="s">
        <v>2185</v>
      </c>
      <c r="F6936" s="8" t="s">
        <v>2140</v>
      </c>
      <c r="G6936" s="16">
        <f>IFERROR(VLOOKUP(Table1[[#This Row],[Codigo_insumo]],BD_Insumos!$B:$E,4),"")</f>
        <v>13.173665210544026</v>
      </c>
      <c r="H6936" s="140">
        <v>7.92</v>
      </c>
      <c r="I6936" s="9"/>
      <c r="J6936" s="22">
        <f t="shared" si="108"/>
        <v>104.33542846750869</v>
      </c>
      <c r="K6936" s="22" t="str">
        <f>IF(I6936&lt;&gt;"",SUMIF(Table1[Codigo_servico],A6936,Table1[Subtotal_insumo]),"")</f>
        <v/>
      </c>
      <c r="L6936" s="16">
        <f>IF(Table1[[#This Row],[Ordem_insumos]]&lt;&gt;0,VLOOKUP(Table1[[#This Row],[Codigo_servico]],Preencher_Orcamento!$B:$D,3,FALSE)*Table1[[#This Row],[Qtde_insumo]],"")</f>
        <v>0</v>
      </c>
      <c r="M6936" s="16">
        <f>IF(Table1[[#This Row],[Ordem_insumos]]&lt;&gt;0,VLOOKUP(Table1[[#This Row],[Codigo_servico]],Preencher_Orcamento!$B:$D,3,FALSE)*Table1[[#This Row],[Subtotal_insumo]],"")</f>
        <v>0</v>
      </c>
    </row>
    <row r="6937" spans="1:13" x14ac:dyDescent="0.25">
      <c r="A6937" s="6">
        <v>100224</v>
      </c>
      <c r="B6937" s="126">
        <v>3</v>
      </c>
      <c r="C6937" s="133"/>
      <c r="D6937" s="134">
        <v>11510</v>
      </c>
      <c r="E6937" s="7" t="s">
        <v>205</v>
      </c>
      <c r="F6937" s="8" t="s">
        <v>197</v>
      </c>
      <c r="G6937" s="16">
        <f>IFERROR(VLOOKUP(Table1[[#This Row],[Codigo_insumo]],BD_Insumos!$B:$E,4),"")</f>
        <v>3.2757999999999998</v>
      </c>
      <c r="H6937" s="140">
        <v>416.12</v>
      </c>
      <c r="I6937" s="9"/>
      <c r="J6937" s="22">
        <f t="shared" si="108"/>
        <v>1363.125896</v>
      </c>
      <c r="K6937" s="22" t="str">
        <f>IF(I6937&lt;&gt;"",SUMIF(Table1[Codigo_servico],A6937,Table1[Subtotal_insumo]),"")</f>
        <v/>
      </c>
      <c r="L6937" s="16">
        <f>IF(Table1[[#This Row],[Ordem_insumos]]&lt;&gt;0,VLOOKUP(Table1[[#This Row],[Codigo_servico]],Preencher_Orcamento!$B:$D,3,FALSE)*Table1[[#This Row],[Qtde_insumo]],"")</f>
        <v>0</v>
      </c>
      <c r="M6937" s="16">
        <f>IF(Table1[[#This Row],[Ordem_insumos]]&lt;&gt;0,VLOOKUP(Table1[[#This Row],[Codigo_servico]],Preencher_Orcamento!$B:$D,3,FALSE)*Table1[[#This Row],[Subtotal_insumo]],"")</f>
        <v>0</v>
      </c>
    </row>
    <row r="6938" spans="1:13" ht="26.25" x14ac:dyDescent="0.25">
      <c r="A6938" s="6">
        <v>100224</v>
      </c>
      <c r="B6938" s="126">
        <v>4</v>
      </c>
      <c r="C6938" s="133"/>
      <c r="D6938" s="134">
        <v>10648</v>
      </c>
      <c r="E6938" s="7" t="s">
        <v>158</v>
      </c>
      <c r="F6938" s="8" t="s">
        <v>58</v>
      </c>
      <c r="G6938" s="16">
        <f>IFERROR(VLOOKUP(Table1[[#This Row],[Codigo_insumo]],BD_Insumos!$B:$E,4),"")</f>
        <v>359.69349999999997</v>
      </c>
      <c r="H6938" s="140">
        <v>2.2000000000000001E-3</v>
      </c>
      <c r="I6938" s="9"/>
      <c r="J6938" s="22">
        <f t="shared" si="108"/>
        <v>0.79132570000000002</v>
      </c>
      <c r="K6938" s="22" t="str">
        <f>IF(I6938&lt;&gt;"",SUMIF(Table1[Codigo_servico],A6938,Table1[Subtotal_insumo]),"")</f>
        <v/>
      </c>
      <c r="L6938" s="16">
        <f>IF(Table1[[#This Row],[Ordem_insumos]]&lt;&gt;0,VLOOKUP(Table1[[#This Row],[Codigo_servico]],Preencher_Orcamento!$B:$D,3,FALSE)*Table1[[#This Row],[Qtde_insumo]],"")</f>
        <v>0</v>
      </c>
      <c r="M6938" s="16">
        <f>IF(Table1[[#This Row],[Ordem_insumos]]&lt;&gt;0,VLOOKUP(Table1[[#This Row],[Codigo_servico]],Preencher_Orcamento!$B:$D,3,FALSE)*Table1[[#This Row],[Subtotal_insumo]],"")</f>
        <v>0</v>
      </c>
    </row>
    <row r="6939" spans="1:13" x14ac:dyDescent="0.25">
      <c r="A6939" s="6">
        <v>100224</v>
      </c>
      <c r="B6939" s="126">
        <v>5</v>
      </c>
      <c r="C6939" s="133"/>
      <c r="D6939" s="134">
        <v>2015</v>
      </c>
      <c r="E6939" s="7" t="s">
        <v>2186</v>
      </c>
      <c r="F6939" s="8" t="s">
        <v>2140</v>
      </c>
      <c r="G6939" s="16">
        <f>IFERROR(VLOOKUP(Table1[[#This Row],[Codigo_insumo]],BD_Insumos!$B:$E,4),"")</f>
        <v>16.259414142106937</v>
      </c>
      <c r="H6939" s="140">
        <v>39.630000000000003</v>
      </c>
      <c r="I6939" s="9"/>
      <c r="J6939" s="22">
        <f t="shared" si="108"/>
        <v>644.36058245169795</v>
      </c>
      <c r="K6939" s="22" t="str">
        <f>IF(I6939&lt;&gt;"",SUMIF(Table1[Codigo_servico],A6939,Table1[Subtotal_insumo]),"")</f>
        <v/>
      </c>
      <c r="L6939" s="16">
        <f>IF(Table1[[#This Row],[Ordem_insumos]]&lt;&gt;0,VLOOKUP(Table1[[#This Row],[Codigo_servico]],Preencher_Orcamento!$B:$D,3,FALSE)*Table1[[#This Row],[Qtde_insumo]],"")</f>
        <v>0</v>
      </c>
      <c r="M6939" s="16">
        <f>IF(Table1[[#This Row],[Ordem_insumos]]&lt;&gt;0,VLOOKUP(Table1[[#This Row],[Codigo_servico]],Preencher_Orcamento!$B:$D,3,FALSE)*Table1[[#This Row],[Subtotal_insumo]],"")</f>
        <v>0</v>
      </c>
    </row>
    <row r="6940" spans="1:13" ht="39" x14ac:dyDescent="0.25">
      <c r="A6940" s="6">
        <v>100224</v>
      </c>
      <c r="B6940" s="126">
        <v>6</v>
      </c>
      <c r="C6940" s="133"/>
      <c r="D6940" s="134">
        <v>30584</v>
      </c>
      <c r="E6940" s="7" t="s">
        <v>593</v>
      </c>
      <c r="F6940" s="8" t="s">
        <v>170</v>
      </c>
      <c r="G6940" s="16">
        <f>IFERROR(VLOOKUP(Table1[[#This Row],[Codigo_insumo]],BD_Insumos!$B:$E,4),"")</f>
        <v>732.19529999999997</v>
      </c>
      <c r="H6940" s="140">
        <v>2.1</v>
      </c>
      <c r="I6940" s="9"/>
      <c r="J6940" s="22">
        <f t="shared" si="108"/>
        <v>1537.61013</v>
      </c>
      <c r="K6940" s="22" t="str">
        <f>IF(I6940&lt;&gt;"",SUMIF(Table1[Codigo_servico],A6940,Table1[Subtotal_insumo]),"")</f>
        <v/>
      </c>
      <c r="L6940" s="16">
        <f>IF(Table1[[#This Row],[Ordem_insumos]]&lt;&gt;0,VLOOKUP(Table1[[#This Row],[Codigo_servico]],Preencher_Orcamento!$B:$D,3,FALSE)*Table1[[#This Row],[Qtde_insumo]],"")</f>
        <v>0</v>
      </c>
      <c r="M6940" s="16">
        <f>IF(Table1[[#This Row],[Ordem_insumos]]&lt;&gt;0,VLOOKUP(Table1[[#This Row],[Codigo_servico]],Preencher_Orcamento!$B:$D,3,FALSE)*Table1[[#This Row],[Subtotal_insumo]],"")</f>
        <v>0</v>
      </c>
    </row>
    <row r="6941" spans="1:13" x14ac:dyDescent="0.25">
      <c r="A6941" s="6">
        <v>100224</v>
      </c>
      <c r="B6941" s="126">
        <v>7</v>
      </c>
      <c r="C6941" s="133"/>
      <c r="D6941" s="134">
        <v>10601</v>
      </c>
      <c r="E6941" s="7" t="s">
        <v>111</v>
      </c>
      <c r="F6941" s="8" t="s">
        <v>58</v>
      </c>
      <c r="G6941" s="18">
        <f>IFERROR(VLOOKUP(Table1[[#This Row],[Codigo_insumo]],BD_Insumos!$B:$E,4),"")</f>
        <v>160.4237</v>
      </c>
      <c r="H6941" s="140">
        <v>0.50800000000000001</v>
      </c>
      <c r="I6941" s="9"/>
      <c r="J6941" s="23">
        <f t="shared" si="108"/>
        <v>81.495239600000005</v>
      </c>
      <c r="K6941" s="22" t="str">
        <f>IF(I6941&lt;&gt;"",SUMIF(Table1[Codigo_servico],A6941,Table1[Subtotal_insumo]),"")</f>
        <v/>
      </c>
      <c r="L6941" s="18">
        <f>IF(Table1[[#This Row],[Ordem_insumos]]&lt;&gt;0,VLOOKUP(Table1[[#This Row],[Codigo_servico]],Preencher_Orcamento!$B:$D,3,FALSE)*Table1[[#This Row],[Qtde_insumo]],"")</f>
        <v>0</v>
      </c>
      <c r="M6941" s="18">
        <f>IF(Table1[[#This Row],[Ordem_insumos]]&lt;&gt;0,VLOOKUP(Table1[[#This Row],[Codigo_servico]],Preencher_Orcamento!$B:$D,3,FALSE)*Table1[[#This Row],[Subtotal_insumo]],"")</f>
        <v>0</v>
      </c>
    </row>
    <row r="6942" spans="1:13" x14ac:dyDescent="0.25">
      <c r="A6942" s="6">
        <v>100224</v>
      </c>
      <c r="B6942" s="126">
        <v>8</v>
      </c>
      <c r="C6942" s="133"/>
      <c r="D6942" s="134">
        <v>11070</v>
      </c>
      <c r="E6942" s="7" t="s">
        <v>185</v>
      </c>
      <c r="F6942" s="8" t="s">
        <v>5</v>
      </c>
      <c r="G6942" s="18">
        <f>IFERROR(VLOOKUP(Table1[[#This Row],[Codigo_insumo]],BD_Insumos!$B:$E,4),"")</f>
        <v>4.1189999999999998</v>
      </c>
      <c r="H6942" s="140">
        <v>12</v>
      </c>
      <c r="I6942" s="9"/>
      <c r="J6942" s="23">
        <f t="shared" si="108"/>
        <v>49.427999999999997</v>
      </c>
      <c r="K6942" s="22" t="str">
        <f>IF(I6942&lt;&gt;"",SUMIF(Table1[Codigo_servico],A6942,Table1[Subtotal_insumo]),"")</f>
        <v/>
      </c>
      <c r="L6942" s="18">
        <f>IF(Table1[[#This Row],[Ordem_insumos]]&lt;&gt;0,VLOOKUP(Table1[[#This Row],[Codigo_servico]],Preencher_Orcamento!$B:$D,3,FALSE)*Table1[[#This Row],[Qtde_insumo]],"")</f>
        <v>0</v>
      </c>
      <c r="M6942" s="18">
        <f>IF(Table1[[#This Row],[Ordem_insumos]]&lt;&gt;0,VLOOKUP(Table1[[#This Row],[Codigo_servico]],Preencher_Orcamento!$B:$D,3,FALSE)*Table1[[#This Row],[Subtotal_insumo]],"")</f>
        <v>0</v>
      </c>
    </row>
    <row r="6943" spans="1:13" x14ac:dyDescent="0.25">
      <c r="A6943" s="6">
        <v>100224</v>
      </c>
      <c r="B6943" s="126">
        <v>9</v>
      </c>
      <c r="C6943" s="133"/>
      <c r="D6943" s="134">
        <v>2020</v>
      </c>
      <c r="E6943" s="7" t="s">
        <v>2188</v>
      </c>
      <c r="F6943" s="8" t="s">
        <v>2140</v>
      </c>
      <c r="G6943" s="18">
        <f>IFERROR(VLOOKUP(Table1[[#This Row],[Codigo_insumo]],BD_Insumos!$B:$E,4),"")</f>
        <v>15.860837164231068</v>
      </c>
      <c r="H6943" s="140">
        <v>21.12</v>
      </c>
      <c r="I6943" s="9"/>
      <c r="J6943" s="23">
        <f t="shared" si="108"/>
        <v>334.98088090856015</v>
      </c>
      <c r="K6943" s="22" t="str">
        <f>IF(I6943&lt;&gt;"",SUMIF(Table1[Codigo_servico],A6943,Table1[Subtotal_insumo]),"")</f>
        <v/>
      </c>
      <c r="L6943" s="18">
        <f>IF(Table1[[#This Row],[Ordem_insumos]]&lt;&gt;0,VLOOKUP(Table1[[#This Row],[Codigo_servico]],Preencher_Orcamento!$B:$D,3,FALSE)*Table1[[#This Row],[Qtde_insumo]],"")</f>
        <v>0</v>
      </c>
      <c r="M6943" s="18">
        <f>IF(Table1[[#This Row],[Ordem_insumos]]&lt;&gt;0,VLOOKUP(Table1[[#This Row],[Codigo_servico]],Preencher_Orcamento!$B:$D,3,FALSE)*Table1[[#This Row],[Subtotal_insumo]],"")</f>
        <v>0</v>
      </c>
    </row>
    <row r="6944" spans="1:13" ht="26.25" x14ac:dyDescent="0.25">
      <c r="A6944" s="6">
        <v>100224</v>
      </c>
      <c r="B6944" s="126">
        <v>10</v>
      </c>
      <c r="C6944" s="133"/>
      <c r="D6944" s="134">
        <v>10524</v>
      </c>
      <c r="E6944" s="7" t="s">
        <v>77</v>
      </c>
      <c r="F6944" s="8" t="s">
        <v>58</v>
      </c>
      <c r="G6944" s="18">
        <f>IFERROR(VLOOKUP(Table1[[#This Row],[Codigo_insumo]],BD_Insumos!$B:$E,4),"")</f>
        <v>266.55160000000001</v>
      </c>
      <c r="H6944" s="140">
        <v>5.51</v>
      </c>
      <c r="I6944" s="9"/>
      <c r="J6944" s="23">
        <f t="shared" si="108"/>
        <v>1468.699316</v>
      </c>
      <c r="K6944" s="22" t="str">
        <f>IF(I6944&lt;&gt;"",SUMIF(Table1[Codigo_servico],A6944,Table1[Subtotal_insumo]),"")</f>
        <v/>
      </c>
      <c r="L6944" s="18">
        <f>IF(Table1[[#This Row],[Ordem_insumos]]&lt;&gt;0,VLOOKUP(Table1[[#This Row],[Codigo_servico]],Preencher_Orcamento!$B:$D,3,FALSE)*Table1[[#This Row],[Qtde_insumo]],"")</f>
        <v>0</v>
      </c>
      <c r="M6944" s="18">
        <f>IF(Table1[[#This Row],[Ordem_insumos]]&lt;&gt;0,VLOOKUP(Table1[[#This Row],[Codigo_servico]],Preencher_Orcamento!$B:$D,3,FALSE)*Table1[[#This Row],[Subtotal_insumo]],"")</f>
        <v>0</v>
      </c>
    </row>
    <row r="6945" spans="1:13" x14ac:dyDescent="0.25">
      <c r="A6945" s="6">
        <v>100224</v>
      </c>
      <c r="B6945" s="126">
        <v>11</v>
      </c>
      <c r="C6945" s="133"/>
      <c r="D6945" s="134">
        <v>11066</v>
      </c>
      <c r="E6945" s="7" t="s">
        <v>183</v>
      </c>
      <c r="F6945" s="8" t="s">
        <v>5</v>
      </c>
      <c r="G6945" s="18">
        <f>IFERROR(VLOOKUP(Table1[[#This Row],[Codigo_insumo]],BD_Insumos!$B:$E,4),"")</f>
        <v>1.0965</v>
      </c>
      <c r="H6945" s="140">
        <v>14.4</v>
      </c>
      <c r="I6945" s="9"/>
      <c r="J6945" s="23">
        <f t="shared" si="108"/>
        <v>15.7896</v>
      </c>
      <c r="K6945" s="22" t="str">
        <f>IF(I6945&lt;&gt;"",SUMIF(Table1[Codigo_servico],A6945,Table1[Subtotal_insumo]),"")</f>
        <v/>
      </c>
      <c r="L6945" s="18">
        <f>IF(Table1[[#This Row],[Ordem_insumos]]&lt;&gt;0,VLOOKUP(Table1[[#This Row],[Codigo_servico]],Preencher_Orcamento!$B:$D,3,FALSE)*Table1[[#This Row],[Qtde_insumo]],"")</f>
        <v>0</v>
      </c>
      <c r="M6945" s="18">
        <f>IF(Table1[[#This Row],[Ordem_insumos]]&lt;&gt;0,VLOOKUP(Table1[[#This Row],[Codigo_servico]],Preencher_Orcamento!$B:$D,3,FALSE)*Table1[[#This Row],[Subtotal_insumo]],"")</f>
        <v>0</v>
      </c>
    </row>
    <row r="6946" spans="1:13" x14ac:dyDescent="0.25">
      <c r="A6946" s="6">
        <v>100224</v>
      </c>
      <c r="B6946" s="126">
        <v>12</v>
      </c>
      <c r="C6946" s="133"/>
      <c r="D6946" s="134">
        <v>17740</v>
      </c>
      <c r="E6946" s="7" t="s">
        <v>399</v>
      </c>
      <c r="F6946" s="8" t="s">
        <v>197</v>
      </c>
      <c r="G6946" s="18">
        <f>IFERROR(VLOOKUP(Table1[[#This Row],[Codigo_insumo]],BD_Insumos!$B:$E,4),"")</f>
        <v>4.9862000000000002</v>
      </c>
      <c r="H6946" s="140">
        <v>7.93</v>
      </c>
      <c r="I6946" s="9"/>
      <c r="J6946" s="23">
        <f t="shared" si="108"/>
        <v>39.540565999999998</v>
      </c>
      <c r="K6946" s="22" t="str">
        <f>IF(I6946&lt;&gt;"",SUMIF(Table1[Codigo_servico],A6946,Table1[Subtotal_insumo]),"")</f>
        <v/>
      </c>
      <c r="L6946" s="18">
        <f>IF(Table1[[#This Row],[Ordem_insumos]]&lt;&gt;0,VLOOKUP(Table1[[#This Row],[Codigo_servico]],Preencher_Orcamento!$B:$D,3,FALSE)*Table1[[#This Row],[Qtde_insumo]],"")</f>
        <v>0</v>
      </c>
      <c r="M6946" s="18">
        <f>IF(Table1[[#This Row],[Ordem_insumos]]&lt;&gt;0,VLOOKUP(Table1[[#This Row],[Codigo_servico]],Preencher_Orcamento!$B:$D,3,FALSE)*Table1[[#This Row],[Subtotal_insumo]],"")</f>
        <v>0</v>
      </c>
    </row>
    <row r="6947" spans="1:13" ht="26.25" x14ac:dyDescent="0.25">
      <c r="A6947" s="6">
        <v>100224</v>
      </c>
      <c r="B6947" s="126">
        <v>13</v>
      </c>
      <c r="C6947" s="133"/>
      <c r="D6947" s="134">
        <v>76070</v>
      </c>
      <c r="E6947" s="7" t="s">
        <v>1883</v>
      </c>
      <c r="F6947" s="8" t="s">
        <v>457</v>
      </c>
      <c r="G6947" s="18">
        <f>IFERROR(VLOOKUP(Table1[[#This Row],[Codigo_insumo]],BD_Insumos!$B:$E,4),"")</f>
        <v>46260</v>
      </c>
      <c r="H6947" s="140">
        <v>1</v>
      </c>
      <c r="I6947" s="9"/>
      <c r="J6947" s="23">
        <f t="shared" si="108"/>
        <v>46260</v>
      </c>
      <c r="K6947" s="22" t="str">
        <f>IF(I6947&lt;&gt;"",SUMIF(Table1[Codigo_servico],A6947,Table1[Subtotal_insumo]),"")</f>
        <v/>
      </c>
      <c r="L6947" s="18">
        <f>IF(Table1[[#This Row],[Ordem_insumos]]&lt;&gt;0,VLOOKUP(Table1[[#This Row],[Codigo_servico]],Preencher_Orcamento!$B:$D,3,FALSE)*Table1[[#This Row],[Qtde_insumo]],"")</f>
        <v>0</v>
      </c>
      <c r="M6947" s="18">
        <f>IF(Table1[[#This Row],[Ordem_insumos]]&lt;&gt;0,VLOOKUP(Table1[[#This Row],[Codigo_servico]],Preencher_Orcamento!$B:$D,3,FALSE)*Table1[[#This Row],[Subtotal_insumo]],"")</f>
        <v>0</v>
      </c>
    </row>
    <row r="6948" spans="1:13" x14ac:dyDescent="0.25">
      <c r="A6948" s="6">
        <v>100224</v>
      </c>
      <c r="B6948" s="126">
        <v>14</v>
      </c>
      <c r="C6948" s="133"/>
      <c r="D6948" s="134">
        <v>2099</v>
      </c>
      <c r="E6948" s="7" t="s">
        <v>2205</v>
      </c>
      <c r="F6948" s="8" t="s">
        <v>2140</v>
      </c>
      <c r="G6948" s="18">
        <f>IFERROR(VLOOKUP(Table1[[#This Row],[Codigo_insumo]],BD_Insumos!$B:$E,4),"")</f>
        <v>12.627877718847255</v>
      </c>
      <c r="H6948" s="140">
        <v>85.5</v>
      </c>
      <c r="I6948" s="9"/>
      <c r="J6948" s="23">
        <f t="shared" si="108"/>
        <v>1079.6835449614402</v>
      </c>
      <c r="K6948" s="22" t="str">
        <f>IF(I6948&lt;&gt;"",SUMIF(Table1[Codigo_servico],A6948,Table1[Subtotal_insumo]),"")</f>
        <v/>
      </c>
      <c r="L6948" s="18">
        <f>IF(Table1[[#This Row],[Ordem_insumos]]&lt;&gt;0,VLOOKUP(Table1[[#This Row],[Codigo_servico]],Preencher_Orcamento!$B:$D,3,FALSE)*Table1[[#This Row],[Qtde_insumo]],"")</f>
        <v>0</v>
      </c>
      <c r="M6948" s="18">
        <f>IF(Table1[[#This Row],[Ordem_insumos]]&lt;&gt;0,VLOOKUP(Table1[[#This Row],[Codigo_servico]],Preencher_Orcamento!$B:$D,3,FALSE)*Table1[[#This Row],[Subtotal_insumo]],"")</f>
        <v>0</v>
      </c>
    </row>
    <row r="6949" spans="1:13" ht="26.25" x14ac:dyDescent="0.25">
      <c r="A6949" s="6">
        <v>100224</v>
      </c>
      <c r="B6949" s="126">
        <v>15</v>
      </c>
      <c r="C6949" s="133"/>
      <c r="D6949" s="134">
        <v>2016</v>
      </c>
      <c r="E6949" s="7" t="s">
        <v>2187</v>
      </c>
      <c r="F6949" s="8" t="s">
        <v>2140</v>
      </c>
      <c r="G6949" s="18">
        <f>IFERROR(VLOOKUP(Table1[[#This Row],[Codigo_insumo]],BD_Insumos!$B:$E,4),"")</f>
        <v>13.188618292508322</v>
      </c>
      <c r="H6949" s="140">
        <v>39.630000000000003</v>
      </c>
      <c r="I6949" s="9"/>
      <c r="J6949" s="23">
        <f t="shared" si="108"/>
        <v>522.66494293210485</v>
      </c>
      <c r="K6949" s="22" t="str">
        <f>IF(I6949&lt;&gt;"",SUMIF(Table1[Codigo_servico],A6949,Table1[Subtotal_insumo]),"")</f>
        <v/>
      </c>
      <c r="L6949" s="18">
        <f>IF(Table1[[#This Row],[Ordem_insumos]]&lt;&gt;0,VLOOKUP(Table1[[#This Row],[Codigo_servico]],Preencher_Orcamento!$B:$D,3,FALSE)*Table1[[#This Row],[Qtde_insumo]],"")</f>
        <v>0</v>
      </c>
      <c r="M6949" s="18">
        <f>IF(Table1[[#This Row],[Ordem_insumos]]&lt;&gt;0,VLOOKUP(Table1[[#This Row],[Codigo_servico]],Preencher_Orcamento!$B:$D,3,FALSE)*Table1[[#This Row],[Subtotal_insumo]],"")</f>
        <v>0</v>
      </c>
    </row>
    <row r="6950" spans="1:13" x14ac:dyDescent="0.25">
      <c r="A6950" s="6">
        <v>100224</v>
      </c>
      <c r="B6950" s="126">
        <v>16</v>
      </c>
      <c r="C6950" s="133"/>
      <c r="D6950" s="134">
        <v>17515</v>
      </c>
      <c r="E6950" s="7" t="s">
        <v>383</v>
      </c>
      <c r="F6950" s="8" t="s">
        <v>197</v>
      </c>
      <c r="G6950" s="18">
        <f>IFERROR(VLOOKUP(Table1[[#This Row],[Codigo_insumo]],BD_Insumos!$B:$E,4),"")</f>
        <v>5.5275999999999996</v>
      </c>
      <c r="H6950" s="140">
        <v>1.44</v>
      </c>
      <c r="I6950" s="9"/>
      <c r="J6950" s="23">
        <f t="shared" si="108"/>
        <v>7.9597439999999988</v>
      </c>
      <c r="K6950" s="22" t="str">
        <f>IF(I6950&lt;&gt;"",SUMIF(Table1[Codigo_servico],A6950,Table1[Subtotal_insumo]),"")</f>
        <v/>
      </c>
      <c r="L6950" s="18">
        <f>IF(Table1[[#This Row],[Ordem_insumos]]&lt;&gt;0,VLOOKUP(Table1[[#This Row],[Codigo_servico]],Preencher_Orcamento!$B:$D,3,FALSE)*Table1[[#This Row],[Qtde_insumo]],"")</f>
        <v>0</v>
      </c>
      <c r="M6950" s="18">
        <f>IF(Table1[[#This Row],[Ordem_insumos]]&lt;&gt;0,VLOOKUP(Table1[[#This Row],[Codigo_servico]],Preencher_Orcamento!$B:$D,3,FALSE)*Table1[[#This Row],[Subtotal_insumo]],"")</f>
        <v>0</v>
      </c>
    </row>
    <row r="6951" spans="1:13" x14ac:dyDescent="0.25">
      <c r="A6951" s="3">
        <v>100225</v>
      </c>
      <c r="B6951" s="125">
        <v>0</v>
      </c>
      <c r="C6951" s="131" t="s">
        <v>3805</v>
      </c>
      <c r="D6951" s="132"/>
      <c r="E6951" s="4"/>
      <c r="F6951" s="4"/>
      <c r="G6951" s="17" t="str">
        <f>IFERROR(VLOOKUP(Table1[[#This Row],[Codigo_insumo]],BD_Insumos!$B:$E,4),"")</f>
        <v/>
      </c>
      <c r="H6951" s="139"/>
      <c r="I6951" s="5" t="s">
        <v>457</v>
      </c>
      <c r="J6951" s="20" t="str">
        <f t="shared" si="108"/>
        <v/>
      </c>
      <c r="K6951" s="21">
        <f>IF(I6951&lt;&gt;"",SUMIF(Table1[Codigo_servico],A6951,Table1[Subtotal_insumo]),"")</f>
        <v>76404.148473905327</v>
      </c>
      <c r="L6951" s="17" t="str">
        <f>IF(Table1[[#This Row],[Ordem_insumos]]&lt;&gt;0,VLOOKUP(Table1[[#This Row],[Codigo_servico]],Preencher_Orcamento!$B:$D,3,FALSE)*Table1[[#This Row],[Qtde_insumo]],"")</f>
        <v/>
      </c>
      <c r="M6951" s="17" t="str">
        <f>IF(Table1[[#This Row],[Ordem_insumos]]&lt;&gt;0,VLOOKUP(Table1[[#This Row],[Codigo_servico]],Preencher_Orcamento!$B:$D,3,FALSE)*Table1[[#This Row],[Subtotal_insumo]],"")</f>
        <v/>
      </c>
    </row>
    <row r="6952" spans="1:13" ht="26.25" x14ac:dyDescent="0.25">
      <c r="A6952" s="6">
        <v>100225</v>
      </c>
      <c r="B6952" s="126">
        <v>1</v>
      </c>
      <c r="C6952" s="133"/>
      <c r="D6952" s="134">
        <v>2016</v>
      </c>
      <c r="E6952" s="7" t="s">
        <v>2187</v>
      </c>
      <c r="F6952" s="8" t="s">
        <v>2140</v>
      </c>
      <c r="G6952" s="16">
        <f>IFERROR(VLOOKUP(Table1[[#This Row],[Codigo_insumo]],BD_Insumos!$B:$E,4),"")</f>
        <v>13.188618292508322</v>
      </c>
      <c r="H6952" s="140">
        <v>39.630000000000003</v>
      </c>
      <c r="I6952" s="9"/>
      <c r="J6952" s="22">
        <f t="shared" si="108"/>
        <v>522.66494293210485</v>
      </c>
      <c r="K6952" s="22" t="str">
        <f>IF(I6952&lt;&gt;"",SUMIF(Table1[Codigo_servico],A6952,Table1[Subtotal_insumo]),"")</f>
        <v/>
      </c>
      <c r="L6952" s="16">
        <f>IF(Table1[[#This Row],[Ordem_insumos]]&lt;&gt;0,VLOOKUP(Table1[[#This Row],[Codigo_servico]],Preencher_Orcamento!$B:$D,3,FALSE)*Table1[[#This Row],[Qtde_insumo]],"")</f>
        <v>0</v>
      </c>
      <c r="M6952" s="16">
        <f>IF(Table1[[#This Row],[Ordem_insumos]]&lt;&gt;0,VLOOKUP(Table1[[#This Row],[Codigo_servico]],Preencher_Orcamento!$B:$D,3,FALSE)*Table1[[#This Row],[Subtotal_insumo]],"")</f>
        <v>0</v>
      </c>
    </row>
    <row r="6953" spans="1:13" x14ac:dyDescent="0.25">
      <c r="A6953" s="6">
        <v>100225</v>
      </c>
      <c r="B6953" s="126">
        <v>2</v>
      </c>
      <c r="C6953" s="133"/>
      <c r="D6953" s="134">
        <v>10501</v>
      </c>
      <c r="E6953" s="7" t="s">
        <v>57</v>
      </c>
      <c r="F6953" s="8" t="s">
        <v>58</v>
      </c>
      <c r="G6953" s="16">
        <f>IFERROR(VLOOKUP(Table1[[#This Row],[Codigo_insumo]],BD_Insumos!$B:$E,4),"")</f>
        <v>74.379800000000003</v>
      </c>
      <c r="H6953" s="140">
        <v>0.30099999999999999</v>
      </c>
      <c r="I6953" s="9"/>
      <c r="J6953" s="22">
        <f t="shared" si="108"/>
        <v>22.388319800000001</v>
      </c>
      <c r="K6953" s="22" t="str">
        <f>IF(I6953&lt;&gt;"",SUMIF(Table1[Codigo_servico],A6953,Table1[Subtotal_insumo]),"")</f>
        <v/>
      </c>
      <c r="L6953" s="16">
        <f>IF(Table1[[#This Row],[Ordem_insumos]]&lt;&gt;0,VLOOKUP(Table1[[#This Row],[Codigo_servico]],Preencher_Orcamento!$B:$D,3,FALSE)*Table1[[#This Row],[Qtde_insumo]],"")</f>
        <v>0</v>
      </c>
      <c r="M6953" s="16">
        <f>IF(Table1[[#This Row],[Ordem_insumos]]&lt;&gt;0,VLOOKUP(Table1[[#This Row],[Codigo_servico]],Preencher_Orcamento!$B:$D,3,FALSE)*Table1[[#This Row],[Subtotal_insumo]],"")</f>
        <v>0</v>
      </c>
    </row>
    <row r="6954" spans="1:13" ht="26.25" x14ac:dyDescent="0.25">
      <c r="A6954" s="6">
        <v>100225</v>
      </c>
      <c r="B6954" s="126">
        <v>3</v>
      </c>
      <c r="C6954" s="133"/>
      <c r="D6954" s="134">
        <v>76075</v>
      </c>
      <c r="E6954" s="7" t="s">
        <v>1884</v>
      </c>
      <c r="F6954" s="8" t="s">
        <v>457</v>
      </c>
      <c r="G6954" s="16">
        <f>IFERROR(VLOOKUP(Table1[[#This Row],[Codigo_insumo]],BD_Insumos!$B:$E,4),"")</f>
        <v>69006.5</v>
      </c>
      <c r="H6954" s="140">
        <v>1</v>
      </c>
      <c r="I6954" s="9"/>
      <c r="J6954" s="22">
        <f t="shared" si="108"/>
        <v>69006.5</v>
      </c>
      <c r="K6954" s="22" t="str">
        <f>IF(I6954&lt;&gt;"",SUMIF(Table1[Codigo_servico],A6954,Table1[Subtotal_insumo]),"")</f>
        <v/>
      </c>
      <c r="L6954" s="16">
        <f>IF(Table1[[#This Row],[Ordem_insumos]]&lt;&gt;0,VLOOKUP(Table1[[#This Row],[Codigo_servico]],Preencher_Orcamento!$B:$D,3,FALSE)*Table1[[#This Row],[Qtde_insumo]],"")</f>
        <v>0</v>
      </c>
      <c r="M6954" s="16">
        <f>IF(Table1[[#This Row],[Ordem_insumos]]&lt;&gt;0,VLOOKUP(Table1[[#This Row],[Codigo_servico]],Preencher_Orcamento!$B:$D,3,FALSE)*Table1[[#This Row],[Subtotal_insumo]],"")</f>
        <v>0</v>
      </c>
    </row>
    <row r="6955" spans="1:13" ht="39" x14ac:dyDescent="0.25">
      <c r="A6955" s="6">
        <v>100225</v>
      </c>
      <c r="B6955" s="126">
        <v>4</v>
      </c>
      <c r="C6955" s="133"/>
      <c r="D6955" s="134">
        <v>30584</v>
      </c>
      <c r="E6955" s="7" t="s">
        <v>593</v>
      </c>
      <c r="F6955" s="8" t="s">
        <v>170</v>
      </c>
      <c r="G6955" s="16">
        <f>IFERROR(VLOOKUP(Table1[[#This Row],[Codigo_insumo]],BD_Insumos!$B:$E,4),"")</f>
        <v>732.19529999999997</v>
      </c>
      <c r="H6955" s="140">
        <v>2.1</v>
      </c>
      <c r="I6955" s="9"/>
      <c r="J6955" s="22">
        <f t="shared" si="108"/>
        <v>1537.61013</v>
      </c>
      <c r="K6955" s="22" t="str">
        <f>IF(I6955&lt;&gt;"",SUMIF(Table1[Codigo_servico],A6955,Table1[Subtotal_insumo]),"")</f>
        <v/>
      </c>
      <c r="L6955" s="16">
        <f>IF(Table1[[#This Row],[Ordem_insumos]]&lt;&gt;0,VLOOKUP(Table1[[#This Row],[Codigo_servico]],Preencher_Orcamento!$B:$D,3,FALSE)*Table1[[#This Row],[Qtde_insumo]],"")</f>
        <v>0</v>
      </c>
      <c r="M6955" s="16">
        <f>IF(Table1[[#This Row],[Ordem_insumos]]&lt;&gt;0,VLOOKUP(Table1[[#This Row],[Codigo_servico]],Preencher_Orcamento!$B:$D,3,FALSE)*Table1[[#This Row],[Subtotal_insumo]],"")</f>
        <v>0</v>
      </c>
    </row>
    <row r="6956" spans="1:13" x14ac:dyDescent="0.25">
      <c r="A6956" s="6">
        <v>100225</v>
      </c>
      <c r="B6956" s="126">
        <v>5</v>
      </c>
      <c r="C6956" s="133"/>
      <c r="D6956" s="134">
        <v>17740</v>
      </c>
      <c r="E6956" s="7" t="s">
        <v>399</v>
      </c>
      <c r="F6956" s="8" t="s">
        <v>197</v>
      </c>
      <c r="G6956" s="16">
        <f>IFERROR(VLOOKUP(Table1[[#This Row],[Codigo_insumo]],BD_Insumos!$B:$E,4),"")</f>
        <v>4.9862000000000002</v>
      </c>
      <c r="H6956" s="140">
        <v>7.93</v>
      </c>
      <c r="I6956" s="9"/>
      <c r="J6956" s="22">
        <f t="shared" si="108"/>
        <v>39.540565999999998</v>
      </c>
      <c r="K6956" s="22" t="str">
        <f>IF(I6956&lt;&gt;"",SUMIF(Table1[Codigo_servico],A6956,Table1[Subtotal_insumo]),"")</f>
        <v/>
      </c>
      <c r="L6956" s="16">
        <f>IF(Table1[[#This Row],[Ordem_insumos]]&lt;&gt;0,VLOOKUP(Table1[[#This Row],[Codigo_servico]],Preencher_Orcamento!$B:$D,3,FALSE)*Table1[[#This Row],[Qtde_insumo]],"")</f>
        <v>0</v>
      </c>
      <c r="M6956" s="16">
        <f>IF(Table1[[#This Row],[Ordem_insumos]]&lt;&gt;0,VLOOKUP(Table1[[#This Row],[Codigo_servico]],Preencher_Orcamento!$B:$D,3,FALSE)*Table1[[#This Row],[Subtotal_insumo]],"")</f>
        <v>0</v>
      </c>
    </row>
    <row r="6957" spans="1:13" x14ac:dyDescent="0.25">
      <c r="A6957" s="6">
        <v>100225</v>
      </c>
      <c r="B6957" s="126">
        <v>6</v>
      </c>
      <c r="C6957" s="133"/>
      <c r="D6957" s="134">
        <v>17515</v>
      </c>
      <c r="E6957" s="7" t="s">
        <v>383</v>
      </c>
      <c r="F6957" s="8" t="s">
        <v>197</v>
      </c>
      <c r="G6957" s="16">
        <f>IFERROR(VLOOKUP(Table1[[#This Row],[Codigo_insumo]],BD_Insumos!$B:$E,4),"")</f>
        <v>5.5275999999999996</v>
      </c>
      <c r="H6957" s="140">
        <v>1.44</v>
      </c>
      <c r="I6957" s="9"/>
      <c r="J6957" s="22">
        <f t="shared" si="108"/>
        <v>7.9597439999999988</v>
      </c>
      <c r="K6957" s="22" t="str">
        <f>IF(I6957&lt;&gt;"",SUMIF(Table1[Codigo_servico],A6957,Table1[Subtotal_insumo]),"")</f>
        <v/>
      </c>
      <c r="L6957" s="16">
        <f>IF(Table1[[#This Row],[Ordem_insumos]]&lt;&gt;0,VLOOKUP(Table1[[#This Row],[Codigo_servico]],Preencher_Orcamento!$B:$D,3,FALSE)*Table1[[#This Row],[Qtde_insumo]],"")</f>
        <v>0</v>
      </c>
      <c r="M6957" s="16">
        <f>IF(Table1[[#This Row],[Ordem_insumos]]&lt;&gt;0,VLOOKUP(Table1[[#This Row],[Codigo_servico]],Preencher_Orcamento!$B:$D,3,FALSE)*Table1[[#This Row],[Subtotal_insumo]],"")</f>
        <v>0</v>
      </c>
    </row>
    <row r="6958" spans="1:13" x14ac:dyDescent="0.25">
      <c r="A6958" s="6">
        <v>100225</v>
      </c>
      <c r="B6958" s="126">
        <v>7</v>
      </c>
      <c r="C6958" s="133"/>
      <c r="D6958" s="134">
        <v>11066</v>
      </c>
      <c r="E6958" s="7" t="s">
        <v>183</v>
      </c>
      <c r="F6958" s="8" t="s">
        <v>5</v>
      </c>
      <c r="G6958" s="18">
        <f>IFERROR(VLOOKUP(Table1[[#This Row],[Codigo_insumo]],BD_Insumos!$B:$E,4),"")</f>
        <v>1.0965</v>
      </c>
      <c r="H6958" s="140">
        <v>14.4</v>
      </c>
      <c r="I6958" s="9"/>
      <c r="J6958" s="23">
        <f t="shared" si="108"/>
        <v>15.7896</v>
      </c>
      <c r="K6958" s="22" t="str">
        <f>IF(I6958&lt;&gt;"",SUMIF(Table1[Codigo_servico],A6958,Table1[Subtotal_insumo]),"")</f>
        <v/>
      </c>
      <c r="L6958" s="18">
        <f>IF(Table1[[#This Row],[Ordem_insumos]]&lt;&gt;0,VLOOKUP(Table1[[#This Row],[Codigo_servico]],Preencher_Orcamento!$B:$D,3,FALSE)*Table1[[#This Row],[Qtde_insumo]],"")</f>
        <v>0</v>
      </c>
      <c r="M6958" s="18">
        <f>IF(Table1[[#This Row],[Ordem_insumos]]&lt;&gt;0,VLOOKUP(Table1[[#This Row],[Codigo_servico]],Preencher_Orcamento!$B:$D,3,FALSE)*Table1[[#This Row],[Subtotal_insumo]],"")</f>
        <v>0</v>
      </c>
    </row>
    <row r="6959" spans="1:13" x14ac:dyDescent="0.25">
      <c r="A6959" s="6">
        <v>100225</v>
      </c>
      <c r="B6959" s="126">
        <v>8</v>
      </c>
      <c r="C6959" s="133"/>
      <c r="D6959" s="134">
        <v>11510</v>
      </c>
      <c r="E6959" s="7" t="s">
        <v>205</v>
      </c>
      <c r="F6959" s="8" t="s">
        <v>197</v>
      </c>
      <c r="G6959" s="18">
        <f>IFERROR(VLOOKUP(Table1[[#This Row],[Codigo_insumo]],BD_Insumos!$B:$E,4),"")</f>
        <v>3.2757999999999998</v>
      </c>
      <c r="H6959" s="140">
        <v>416.12</v>
      </c>
      <c r="I6959" s="9"/>
      <c r="J6959" s="23">
        <f t="shared" si="108"/>
        <v>1363.125896</v>
      </c>
      <c r="K6959" s="22" t="str">
        <f>IF(I6959&lt;&gt;"",SUMIF(Table1[Codigo_servico],A6959,Table1[Subtotal_insumo]),"")</f>
        <v/>
      </c>
      <c r="L6959" s="18">
        <f>IF(Table1[[#This Row],[Ordem_insumos]]&lt;&gt;0,VLOOKUP(Table1[[#This Row],[Codigo_servico]],Preencher_Orcamento!$B:$D,3,FALSE)*Table1[[#This Row],[Qtde_insumo]],"")</f>
        <v>0</v>
      </c>
      <c r="M6959" s="18">
        <f>IF(Table1[[#This Row],[Ordem_insumos]]&lt;&gt;0,VLOOKUP(Table1[[#This Row],[Codigo_servico]],Preencher_Orcamento!$B:$D,3,FALSE)*Table1[[#This Row],[Subtotal_insumo]],"")</f>
        <v>0</v>
      </c>
    </row>
    <row r="6960" spans="1:13" x14ac:dyDescent="0.25">
      <c r="A6960" s="6">
        <v>100225</v>
      </c>
      <c r="B6960" s="126">
        <v>9</v>
      </c>
      <c r="C6960" s="133"/>
      <c r="D6960" s="134">
        <v>10601</v>
      </c>
      <c r="E6960" s="7" t="s">
        <v>111</v>
      </c>
      <c r="F6960" s="8" t="s">
        <v>58</v>
      </c>
      <c r="G6960" s="18">
        <f>IFERROR(VLOOKUP(Table1[[#This Row],[Codigo_insumo]],BD_Insumos!$B:$E,4),"")</f>
        <v>160.4237</v>
      </c>
      <c r="H6960" s="140">
        <v>0.50800000000000001</v>
      </c>
      <c r="I6960" s="9"/>
      <c r="J6960" s="23">
        <f t="shared" si="108"/>
        <v>81.495239600000005</v>
      </c>
      <c r="K6960" s="22" t="str">
        <f>IF(I6960&lt;&gt;"",SUMIF(Table1[Codigo_servico],A6960,Table1[Subtotal_insumo]),"")</f>
        <v/>
      </c>
      <c r="L6960" s="18">
        <f>IF(Table1[[#This Row],[Ordem_insumos]]&lt;&gt;0,VLOOKUP(Table1[[#This Row],[Codigo_servico]],Preencher_Orcamento!$B:$D,3,FALSE)*Table1[[#This Row],[Qtde_insumo]],"")</f>
        <v>0</v>
      </c>
      <c r="M6960" s="18">
        <f>IF(Table1[[#This Row],[Ordem_insumos]]&lt;&gt;0,VLOOKUP(Table1[[#This Row],[Codigo_servico]],Preencher_Orcamento!$B:$D,3,FALSE)*Table1[[#This Row],[Subtotal_insumo]],"")</f>
        <v>0</v>
      </c>
    </row>
    <row r="6961" spans="1:13" x14ac:dyDescent="0.25">
      <c r="A6961" s="6">
        <v>100225</v>
      </c>
      <c r="B6961" s="126">
        <v>10</v>
      </c>
      <c r="C6961" s="133"/>
      <c r="D6961" s="134">
        <v>2020</v>
      </c>
      <c r="E6961" s="7" t="s">
        <v>2188</v>
      </c>
      <c r="F6961" s="8" t="s">
        <v>2140</v>
      </c>
      <c r="G6961" s="18">
        <f>IFERROR(VLOOKUP(Table1[[#This Row],[Codigo_insumo]],BD_Insumos!$B:$E,4),"")</f>
        <v>15.860837164231068</v>
      </c>
      <c r="H6961" s="140">
        <v>21.12</v>
      </c>
      <c r="I6961" s="9"/>
      <c r="J6961" s="23">
        <f t="shared" si="108"/>
        <v>334.98088090856015</v>
      </c>
      <c r="K6961" s="22" t="str">
        <f>IF(I6961&lt;&gt;"",SUMIF(Table1[Codigo_servico],A6961,Table1[Subtotal_insumo]),"")</f>
        <v/>
      </c>
      <c r="L6961" s="18">
        <f>IF(Table1[[#This Row],[Ordem_insumos]]&lt;&gt;0,VLOOKUP(Table1[[#This Row],[Codigo_servico]],Preencher_Orcamento!$B:$D,3,FALSE)*Table1[[#This Row],[Qtde_insumo]],"")</f>
        <v>0</v>
      </c>
      <c r="M6961" s="18">
        <f>IF(Table1[[#This Row],[Ordem_insumos]]&lt;&gt;0,VLOOKUP(Table1[[#This Row],[Codigo_servico]],Preencher_Orcamento!$B:$D,3,FALSE)*Table1[[#This Row],[Subtotal_insumo]],"")</f>
        <v>0</v>
      </c>
    </row>
    <row r="6962" spans="1:13" x14ac:dyDescent="0.25">
      <c r="A6962" s="6">
        <v>100225</v>
      </c>
      <c r="B6962" s="126">
        <v>11</v>
      </c>
      <c r="C6962" s="133"/>
      <c r="D6962" s="134">
        <v>11070</v>
      </c>
      <c r="E6962" s="7" t="s">
        <v>185</v>
      </c>
      <c r="F6962" s="8" t="s">
        <v>5</v>
      </c>
      <c r="G6962" s="18">
        <f>IFERROR(VLOOKUP(Table1[[#This Row],[Codigo_insumo]],BD_Insumos!$B:$E,4),"")</f>
        <v>4.1189999999999998</v>
      </c>
      <c r="H6962" s="140">
        <v>12</v>
      </c>
      <c r="I6962" s="9"/>
      <c r="J6962" s="23">
        <f t="shared" si="108"/>
        <v>49.427999999999997</v>
      </c>
      <c r="K6962" s="22" t="str">
        <f>IF(I6962&lt;&gt;"",SUMIF(Table1[Codigo_servico],A6962,Table1[Subtotal_insumo]),"")</f>
        <v/>
      </c>
      <c r="L6962" s="18">
        <f>IF(Table1[[#This Row],[Ordem_insumos]]&lt;&gt;0,VLOOKUP(Table1[[#This Row],[Codigo_servico]],Preencher_Orcamento!$B:$D,3,FALSE)*Table1[[#This Row],[Qtde_insumo]],"")</f>
        <v>0</v>
      </c>
      <c r="M6962" s="18">
        <f>IF(Table1[[#This Row],[Ordem_insumos]]&lt;&gt;0,VLOOKUP(Table1[[#This Row],[Codigo_servico]],Preencher_Orcamento!$B:$D,3,FALSE)*Table1[[#This Row],[Subtotal_insumo]],"")</f>
        <v>0</v>
      </c>
    </row>
    <row r="6963" spans="1:13" x14ac:dyDescent="0.25">
      <c r="A6963" s="6">
        <v>100225</v>
      </c>
      <c r="B6963" s="126">
        <v>12</v>
      </c>
      <c r="C6963" s="133"/>
      <c r="D6963" s="134">
        <v>2015</v>
      </c>
      <c r="E6963" s="7" t="s">
        <v>2186</v>
      </c>
      <c r="F6963" s="8" t="s">
        <v>2140</v>
      </c>
      <c r="G6963" s="18">
        <f>IFERROR(VLOOKUP(Table1[[#This Row],[Codigo_insumo]],BD_Insumos!$B:$E,4),"")</f>
        <v>16.259414142106937</v>
      </c>
      <c r="H6963" s="140">
        <v>39.630000000000003</v>
      </c>
      <c r="I6963" s="9"/>
      <c r="J6963" s="23">
        <f t="shared" si="108"/>
        <v>644.36058245169795</v>
      </c>
      <c r="K6963" s="22" t="str">
        <f>IF(I6963&lt;&gt;"",SUMIF(Table1[Codigo_servico],A6963,Table1[Subtotal_insumo]),"")</f>
        <v/>
      </c>
      <c r="L6963" s="18">
        <f>IF(Table1[[#This Row],[Ordem_insumos]]&lt;&gt;0,VLOOKUP(Table1[[#This Row],[Codigo_servico]],Preencher_Orcamento!$B:$D,3,FALSE)*Table1[[#This Row],[Qtde_insumo]],"")</f>
        <v>0</v>
      </c>
      <c r="M6963" s="18">
        <f>IF(Table1[[#This Row],[Ordem_insumos]]&lt;&gt;0,VLOOKUP(Table1[[#This Row],[Codigo_servico]],Preencher_Orcamento!$B:$D,3,FALSE)*Table1[[#This Row],[Subtotal_insumo]],"")</f>
        <v>0</v>
      </c>
    </row>
    <row r="6964" spans="1:13" x14ac:dyDescent="0.25">
      <c r="A6964" s="6">
        <v>100225</v>
      </c>
      <c r="B6964" s="126">
        <v>13</v>
      </c>
      <c r="C6964" s="133"/>
      <c r="D6964" s="134">
        <v>2014</v>
      </c>
      <c r="E6964" s="7" t="s">
        <v>2185</v>
      </c>
      <c r="F6964" s="8" t="s">
        <v>2140</v>
      </c>
      <c r="G6964" s="18">
        <f>IFERROR(VLOOKUP(Table1[[#This Row],[Codigo_insumo]],BD_Insumos!$B:$E,4),"")</f>
        <v>13.173665210544026</v>
      </c>
      <c r="H6964" s="140">
        <v>7.92</v>
      </c>
      <c r="I6964" s="9"/>
      <c r="J6964" s="23">
        <f t="shared" si="108"/>
        <v>104.33542846750869</v>
      </c>
      <c r="K6964" s="22" t="str">
        <f>IF(I6964&lt;&gt;"",SUMIF(Table1[Codigo_servico],A6964,Table1[Subtotal_insumo]),"")</f>
        <v/>
      </c>
      <c r="L6964" s="18">
        <f>IF(Table1[[#This Row],[Ordem_insumos]]&lt;&gt;0,VLOOKUP(Table1[[#This Row],[Codigo_servico]],Preencher_Orcamento!$B:$D,3,FALSE)*Table1[[#This Row],[Qtde_insumo]],"")</f>
        <v>0</v>
      </c>
      <c r="M6964" s="18">
        <f>IF(Table1[[#This Row],[Ordem_insumos]]&lt;&gt;0,VLOOKUP(Table1[[#This Row],[Codigo_servico]],Preencher_Orcamento!$B:$D,3,FALSE)*Table1[[#This Row],[Subtotal_insumo]],"")</f>
        <v>0</v>
      </c>
    </row>
    <row r="6965" spans="1:13" ht="26.25" x14ac:dyDescent="0.25">
      <c r="A6965" s="6">
        <v>100225</v>
      </c>
      <c r="B6965" s="126">
        <v>14</v>
      </c>
      <c r="C6965" s="133"/>
      <c r="D6965" s="134">
        <v>10524</v>
      </c>
      <c r="E6965" s="7" t="s">
        <v>77</v>
      </c>
      <c r="F6965" s="8" t="s">
        <v>58</v>
      </c>
      <c r="G6965" s="18">
        <f>IFERROR(VLOOKUP(Table1[[#This Row],[Codigo_insumo]],BD_Insumos!$B:$E,4),"")</f>
        <v>266.55160000000001</v>
      </c>
      <c r="H6965" s="140">
        <v>5.51</v>
      </c>
      <c r="I6965" s="9"/>
      <c r="J6965" s="23">
        <f t="shared" si="108"/>
        <v>1468.699316</v>
      </c>
      <c r="K6965" s="22" t="str">
        <f>IF(I6965&lt;&gt;"",SUMIF(Table1[Codigo_servico],A6965,Table1[Subtotal_insumo]),"")</f>
        <v/>
      </c>
      <c r="L6965" s="18">
        <f>IF(Table1[[#This Row],[Ordem_insumos]]&lt;&gt;0,VLOOKUP(Table1[[#This Row],[Codigo_servico]],Preencher_Orcamento!$B:$D,3,FALSE)*Table1[[#This Row],[Qtde_insumo]],"")</f>
        <v>0</v>
      </c>
      <c r="M6965" s="18">
        <f>IF(Table1[[#This Row],[Ordem_insumos]]&lt;&gt;0,VLOOKUP(Table1[[#This Row],[Codigo_servico]],Preencher_Orcamento!$B:$D,3,FALSE)*Table1[[#This Row],[Subtotal_insumo]],"")</f>
        <v>0</v>
      </c>
    </row>
    <row r="6966" spans="1:13" x14ac:dyDescent="0.25">
      <c r="A6966" s="6">
        <v>100225</v>
      </c>
      <c r="B6966" s="126">
        <v>15</v>
      </c>
      <c r="C6966" s="133"/>
      <c r="D6966" s="134">
        <v>2013</v>
      </c>
      <c r="E6966" s="7" t="s">
        <v>2184</v>
      </c>
      <c r="F6966" s="8" t="s">
        <v>2140</v>
      </c>
      <c r="G6966" s="18">
        <f>IFERROR(VLOOKUP(Table1[[#This Row],[Codigo_insumo]],BD_Insumos!$B:$E,4),"")</f>
        <v>15.756939025755017</v>
      </c>
      <c r="H6966" s="140">
        <v>7.92</v>
      </c>
      <c r="I6966" s="9"/>
      <c r="J6966" s="23">
        <f t="shared" si="108"/>
        <v>124.79495708397974</v>
      </c>
      <c r="K6966" s="22" t="str">
        <f>IF(I6966&lt;&gt;"",SUMIF(Table1[Codigo_servico],A6966,Table1[Subtotal_insumo]),"")</f>
        <v/>
      </c>
      <c r="L6966" s="18">
        <f>IF(Table1[[#This Row],[Ordem_insumos]]&lt;&gt;0,VLOOKUP(Table1[[#This Row],[Codigo_servico]],Preencher_Orcamento!$B:$D,3,FALSE)*Table1[[#This Row],[Qtde_insumo]],"")</f>
        <v>0</v>
      </c>
      <c r="M6966" s="18">
        <f>IF(Table1[[#This Row],[Ordem_insumos]]&lt;&gt;0,VLOOKUP(Table1[[#This Row],[Codigo_servico]],Preencher_Orcamento!$B:$D,3,FALSE)*Table1[[#This Row],[Subtotal_insumo]],"")</f>
        <v>0</v>
      </c>
    </row>
    <row r="6967" spans="1:13" ht="26.25" x14ac:dyDescent="0.25">
      <c r="A6967" s="6">
        <v>100225</v>
      </c>
      <c r="B6967" s="126">
        <v>16</v>
      </c>
      <c r="C6967" s="133"/>
      <c r="D6967" s="134">
        <v>10648</v>
      </c>
      <c r="E6967" s="7" t="s">
        <v>158</v>
      </c>
      <c r="F6967" s="8" t="s">
        <v>58</v>
      </c>
      <c r="G6967" s="18">
        <f>IFERROR(VLOOKUP(Table1[[#This Row],[Codigo_insumo]],BD_Insumos!$B:$E,4),"")</f>
        <v>359.69349999999997</v>
      </c>
      <c r="H6967" s="140">
        <v>2.2000000000000001E-3</v>
      </c>
      <c r="I6967" s="9"/>
      <c r="J6967" s="23">
        <f t="shared" si="108"/>
        <v>0.79132570000000002</v>
      </c>
      <c r="K6967" s="22" t="str">
        <f>IF(I6967&lt;&gt;"",SUMIF(Table1[Codigo_servico],A6967,Table1[Subtotal_insumo]),"")</f>
        <v/>
      </c>
      <c r="L6967" s="18">
        <f>IF(Table1[[#This Row],[Ordem_insumos]]&lt;&gt;0,VLOOKUP(Table1[[#This Row],[Codigo_servico]],Preencher_Orcamento!$B:$D,3,FALSE)*Table1[[#This Row],[Qtde_insumo]],"")</f>
        <v>0</v>
      </c>
      <c r="M6967" s="18">
        <f>IF(Table1[[#This Row],[Ordem_insumos]]&lt;&gt;0,VLOOKUP(Table1[[#This Row],[Codigo_servico]],Preencher_Orcamento!$B:$D,3,FALSE)*Table1[[#This Row],[Subtotal_insumo]],"")</f>
        <v>0</v>
      </c>
    </row>
    <row r="6968" spans="1:13" x14ac:dyDescent="0.25">
      <c r="A6968" s="6">
        <v>100225</v>
      </c>
      <c r="B6968" s="126">
        <v>17</v>
      </c>
      <c r="C6968" s="133"/>
      <c r="D6968" s="134">
        <v>2099</v>
      </c>
      <c r="E6968" s="7" t="s">
        <v>2205</v>
      </c>
      <c r="F6968" s="8" t="s">
        <v>2140</v>
      </c>
      <c r="G6968" s="18">
        <f>IFERROR(VLOOKUP(Table1[[#This Row],[Codigo_insumo]],BD_Insumos!$B:$E,4),"")</f>
        <v>12.627877718847255</v>
      </c>
      <c r="H6968" s="140">
        <v>85.5</v>
      </c>
      <c r="I6968" s="9"/>
      <c r="J6968" s="23">
        <f t="shared" si="108"/>
        <v>1079.6835449614402</v>
      </c>
      <c r="K6968" s="22" t="str">
        <f>IF(I6968&lt;&gt;"",SUMIF(Table1[Codigo_servico],A6968,Table1[Subtotal_insumo]),"")</f>
        <v/>
      </c>
      <c r="L6968" s="18">
        <f>IF(Table1[[#This Row],[Ordem_insumos]]&lt;&gt;0,VLOOKUP(Table1[[#This Row],[Codigo_servico]],Preencher_Orcamento!$B:$D,3,FALSE)*Table1[[#This Row],[Qtde_insumo]],"")</f>
        <v>0</v>
      </c>
      <c r="M6968" s="18">
        <f>IF(Table1[[#This Row],[Ordem_insumos]]&lt;&gt;0,VLOOKUP(Table1[[#This Row],[Codigo_servico]],Preencher_Orcamento!$B:$D,3,FALSE)*Table1[[#This Row],[Subtotal_insumo]],"")</f>
        <v>0</v>
      </c>
    </row>
    <row r="6969" spans="1:13" x14ac:dyDescent="0.25">
      <c r="A6969" s="3">
        <v>100226</v>
      </c>
      <c r="B6969" s="125">
        <v>0</v>
      </c>
      <c r="C6969" s="131" t="s">
        <v>3806</v>
      </c>
      <c r="D6969" s="132"/>
      <c r="E6969" s="4"/>
      <c r="F6969" s="4"/>
      <c r="G6969" s="17" t="str">
        <f>IFERROR(VLOOKUP(Table1[[#This Row],[Codigo_insumo]],BD_Insumos!$B:$E,4),"")</f>
        <v/>
      </c>
      <c r="H6969" s="139"/>
      <c r="I6969" s="5" t="s">
        <v>457</v>
      </c>
      <c r="J6969" s="20" t="str">
        <f t="shared" si="108"/>
        <v/>
      </c>
      <c r="K6969" s="21">
        <f>IF(I6969&lt;&gt;"",SUMIF(Table1[Codigo_servico],A6969,Table1[Subtotal_insumo]),"")</f>
        <v>46778.871449068472</v>
      </c>
      <c r="L6969" s="17" t="str">
        <f>IF(Table1[[#This Row],[Ordem_insumos]]&lt;&gt;0,VLOOKUP(Table1[[#This Row],[Codigo_servico]],Preencher_Orcamento!$B:$D,3,FALSE)*Table1[[#This Row],[Qtde_insumo]],"")</f>
        <v/>
      </c>
      <c r="M6969" s="17" t="str">
        <f>IF(Table1[[#This Row],[Ordem_insumos]]&lt;&gt;0,VLOOKUP(Table1[[#This Row],[Codigo_servico]],Preencher_Orcamento!$B:$D,3,FALSE)*Table1[[#This Row],[Subtotal_insumo]],"")</f>
        <v/>
      </c>
    </row>
    <row r="6970" spans="1:13" ht="26.25" x14ac:dyDescent="0.25">
      <c r="A6970" s="6">
        <v>100226</v>
      </c>
      <c r="B6970" s="126">
        <v>1</v>
      </c>
      <c r="C6970" s="133"/>
      <c r="D6970" s="134">
        <v>2016</v>
      </c>
      <c r="E6970" s="7" t="s">
        <v>2187</v>
      </c>
      <c r="F6970" s="8" t="s">
        <v>2140</v>
      </c>
      <c r="G6970" s="16">
        <f>IFERROR(VLOOKUP(Table1[[#This Row],[Codigo_insumo]],BD_Insumos!$B:$E,4),"")</f>
        <v>13.188618292508322</v>
      </c>
      <c r="H6970" s="140">
        <v>33.700000000000003</v>
      </c>
      <c r="I6970" s="9"/>
      <c r="J6970" s="22">
        <f t="shared" si="108"/>
        <v>444.45643645753046</v>
      </c>
      <c r="K6970" s="22" t="str">
        <f>IF(I6970&lt;&gt;"",SUMIF(Table1[Codigo_servico],A6970,Table1[Subtotal_insumo]),"")</f>
        <v/>
      </c>
      <c r="L6970" s="16">
        <f>IF(Table1[[#This Row],[Ordem_insumos]]&lt;&gt;0,VLOOKUP(Table1[[#This Row],[Codigo_servico]],Preencher_Orcamento!$B:$D,3,FALSE)*Table1[[#This Row],[Qtde_insumo]],"")</f>
        <v>0</v>
      </c>
      <c r="M6970" s="16">
        <f>IF(Table1[[#This Row],[Ordem_insumos]]&lt;&gt;0,VLOOKUP(Table1[[#This Row],[Codigo_servico]],Preencher_Orcamento!$B:$D,3,FALSE)*Table1[[#This Row],[Subtotal_insumo]],"")</f>
        <v>0</v>
      </c>
    </row>
    <row r="6971" spans="1:13" x14ac:dyDescent="0.25">
      <c r="A6971" s="6">
        <v>100226</v>
      </c>
      <c r="B6971" s="126">
        <v>2</v>
      </c>
      <c r="C6971" s="133"/>
      <c r="D6971" s="134">
        <v>2015</v>
      </c>
      <c r="E6971" s="7" t="s">
        <v>2186</v>
      </c>
      <c r="F6971" s="8" t="s">
        <v>2140</v>
      </c>
      <c r="G6971" s="16">
        <f>IFERROR(VLOOKUP(Table1[[#This Row],[Codigo_insumo]],BD_Insumos!$B:$E,4),"")</f>
        <v>16.259414142106937</v>
      </c>
      <c r="H6971" s="140">
        <v>33.700000000000003</v>
      </c>
      <c r="I6971" s="9"/>
      <c r="J6971" s="22">
        <f t="shared" si="108"/>
        <v>547.94225658900382</v>
      </c>
      <c r="K6971" s="22" t="str">
        <f>IF(I6971&lt;&gt;"",SUMIF(Table1[Codigo_servico],A6971,Table1[Subtotal_insumo]),"")</f>
        <v/>
      </c>
      <c r="L6971" s="16">
        <f>IF(Table1[[#This Row],[Ordem_insumos]]&lt;&gt;0,VLOOKUP(Table1[[#This Row],[Codigo_servico]],Preencher_Orcamento!$B:$D,3,FALSE)*Table1[[#This Row],[Qtde_insumo]],"")</f>
        <v>0</v>
      </c>
      <c r="M6971" s="16">
        <f>IF(Table1[[#This Row],[Ordem_insumos]]&lt;&gt;0,VLOOKUP(Table1[[#This Row],[Codigo_servico]],Preencher_Orcamento!$B:$D,3,FALSE)*Table1[[#This Row],[Subtotal_insumo]],"")</f>
        <v>0</v>
      </c>
    </row>
    <row r="6972" spans="1:13" x14ac:dyDescent="0.25">
      <c r="A6972" s="6">
        <v>100226</v>
      </c>
      <c r="B6972" s="126">
        <v>3</v>
      </c>
      <c r="C6972" s="133"/>
      <c r="D6972" s="134">
        <v>2014</v>
      </c>
      <c r="E6972" s="7" t="s">
        <v>2185</v>
      </c>
      <c r="F6972" s="8" t="s">
        <v>2140</v>
      </c>
      <c r="G6972" s="16">
        <f>IFERROR(VLOOKUP(Table1[[#This Row],[Codigo_insumo]],BD_Insumos!$B:$E,4),"")</f>
        <v>13.173665210544026</v>
      </c>
      <c r="H6972" s="140">
        <v>5.98</v>
      </c>
      <c r="I6972" s="9"/>
      <c r="J6972" s="22">
        <f t="shared" si="108"/>
        <v>78.778517959053289</v>
      </c>
      <c r="K6972" s="22" t="str">
        <f>IF(I6972&lt;&gt;"",SUMIF(Table1[Codigo_servico],A6972,Table1[Subtotal_insumo]),"")</f>
        <v/>
      </c>
      <c r="L6972" s="16">
        <f>IF(Table1[[#This Row],[Ordem_insumos]]&lt;&gt;0,VLOOKUP(Table1[[#This Row],[Codigo_servico]],Preencher_Orcamento!$B:$D,3,FALSE)*Table1[[#This Row],[Qtde_insumo]],"")</f>
        <v>0</v>
      </c>
      <c r="M6972" s="16">
        <f>IF(Table1[[#This Row],[Ordem_insumos]]&lt;&gt;0,VLOOKUP(Table1[[#This Row],[Codigo_servico]],Preencher_Orcamento!$B:$D,3,FALSE)*Table1[[#This Row],[Subtotal_insumo]],"")</f>
        <v>0</v>
      </c>
    </row>
    <row r="6973" spans="1:13" ht="26.25" x14ac:dyDescent="0.25">
      <c r="A6973" s="6">
        <v>100226</v>
      </c>
      <c r="B6973" s="126">
        <v>4</v>
      </c>
      <c r="C6973" s="133"/>
      <c r="D6973" s="134">
        <v>10524</v>
      </c>
      <c r="E6973" s="7" t="s">
        <v>77</v>
      </c>
      <c r="F6973" s="8" t="s">
        <v>58</v>
      </c>
      <c r="G6973" s="16">
        <f>IFERROR(VLOOKUP(Table1[[#This Row],[Codigo_insumo]],BD_Insumos!$B:$E,4),"")</f>
        <v>266.55160000000001</v>
      </c>
      <c r="H6973" s="140">
        <v>4.71</v>
      </c>
      <c r="I6973" s="9"/>
      <c r="J6973" s="22">
        <f t="shared" si="108"/>
        <v>1255.458036</v>
      </c>
      <c r="K6973" s="22" t="str">
        <f>IF(I6973&lt;&gt;"",SUMIF(Table1[Codigo_servico],A6973,Table1[Subtotal_insumo]),"")</f>
        <v/>
      </c>
      <c r="L6973" s="16">
        <f>IF(Table1[[#This Row],[Ordem_insumos]]&lt;&gt;0,VLOOKUP(Table1[[#This Row],[Codigo_servico]],Preencher_Orcamento!$B:$D,3,FALSE)*Table1[[#This Row],[Qtde_insumo]],"")</f>
        <v>0</v>
      </c>
      <c r="M6973" s="16">
        <f>IF(Table1[[#This Row],[Ordem_insumos]]&lt;&gt;0,VLOOKUP(Table1[[#This Row],[Codigo_servico]],Preencher_Orcamento!$B:$D,3,FALSE)*Table1[[#This Row],[Subtotal_insumo]],"")</f>
        <v>0</v>
      </c>
    </row>
    <row r="6974" spans="1:13" x14ac:dyDescent="0.25">
      <c r="A6974" s="6">
        <v>100226</v>
      </c>
      <c r="B6974" s="126">
        <v>5</v>
      </c>
      <c r="C6974" s="133"/>
      <c r="D6974" s="134">
        <v>2099</v>
      </c>
      <c r="E6974" s="7" t="s">
        <v>2205</v>
      </c>
      <c r="F6974" s="8" t="s">
        <v>2140</v>
      </c>
      <c r="G6974" s="16">
        <f>IFERROR(VLOOKUP(Table1[[#This Row],[Codigo_insumo]],BD_Insumos!$B:$E,4),"")</f>
        <v>12.627877718847255</v>
      </c>
      <c r="H6974" s="140">
        <v>74.087999999999994</v>
      </c>
      <c r="I6974" s="9"/>
      <c r="J6974" s="22">
        <f t="shared" si="108"/>
        <v>935.5742044339554</v>
      </c>
      <c r="K6974" s="22" t="str">
        <f>IF(I6974&lt;&gt;"",SUMIF(Table1[Codigo_servico],A6974,Table1[Subtotal_insumo]),"")</f>
        <v/>
      </c>
      <c r="L6974" s="16">
        <f>IF(Table1[[#This Row],[Ordem_insumos]]&lt;&gt;0,VLOOKUP(Table1[[#This Row],[Codigo_servico]],Preencher_Orcamento!$B:$D,3,FALSE)*Table1[[#This Row],[Qtde_insumo]],"")</f>
        <v>0</v>
      </c>
      <c r="M6974" s="16">
        <f>IF(Table1[[#This Row],[Ordem_insumos]]&lt;&gt;0,VLOOKUP(Table1[[#This Row],[Codigo_servico]],Preencher_Orcamento!$B:$D,3,FALSE)*Table1[[#This Row],[Subtotal_insumo]],"")</f>
        <v>0</v>
      </c>
    </row>
    <row r="6975" spans="1:13" x14ac:dyDescent="0.25">
      <c r="A6975" s="6">
        <v>100226</v>
      </c>
      <c r="B6975" s="126">
        <v>6</v>
      </c>
      <c r="C6975" s="133"/>
      <c r="D6975" s="134">
        <v>2013</v>
      </c>
      <c r="E6975" s="7" t="s">
        <v>2184</v>
      </c>
      <c r="F6975" s="8" t="s">
        <v>2140</v>
      </c>
      <c r="G6975" s="16">
        <f>IFERROR(VLOOKUP(Table1[[#This Row],[Codigo_insumo]],BD_Insumos!$B:$E,4),"")</f>
        <v>15.756939025755017</v>
      </c>
      <c r="H6975" s="140">
        <v>5.98</v>
      </c>
      <c r="I6975" s="9"/>
      <c r="J6975" s="22">
        <f t="shared" si="108"/>
        <v>94.226495374015002</v>
      </c>
      <c r="K6975" s="22" t="str">
        <f>IF(I6975&lt;&gt;"",SUMIF(Table1[Codigo_servico],A6975,Table1[Subtotal_insumo]),"")</f>
        <v/>
      </c>
      <c r="L6975" s="16">
        <f>IF(Table1[[#This Row],[Ordem_insumos]]&lt;&gt;0,VLOOKUP(Table1[[#This Row],[Codigo_servico]],Preencher_Orcamento!$B:$D,3,FALSE)*Table1[[#This Row],[Qtde_insumo]],"")</f>
        <v>0</v>
      </c>
      <c r="M6975" s="16">
        <f>IF(Table1[[#This Row],[Ordem_insumos]]&lt;&gt;0,VLOOKUP(Table1[[#This Row],[Codigo_servico]],Preencher_Orcamento!$B:$D,3,FALSE)*Table1[[#This Row],[Subtotal_insumo]],"")</f>
        <v>0</v>
      </c>
    </row>
    <row r="6976" spans="1:13" x14ac:dyDescent="0.25">
      <c r="A6976" s="6">
        <v>100226</v>
      </c>
      <c r="B6976" s="126">
        <v>7</v>
      </c>
      <c r="C6976" s="133"/>
      <c r="D6976" s="134">
        <v>2020</v>
      </c>
      <c r="E6976" s="7" t="s">
        <v>2188</v>
      </c>
      <c r="F6976" s="8" t="s">
        <v>2140</v>
      </c>
      <c r="G6976" s="18">
        <f>IFERROR(VLOOKUP(Table1[[#This Row],[Codigo_insumo]],BD_Insumos!$B:$E,4),"")</f>
        <v>15.860837164231068</v>
      </c>
      <c r="H6976" s="140">
        <v>19.88</v>
      </c>
      <c r="I6976" s="9"/>
      <c r="J6976" s="23">
        <f t="shared" si="108"/>
        <v>315.31344282491364</v>
      </c>
      <c r="K6976" s="22" t="str">
        <f>IF(I6976&lt;&gt;"",SUMIF(Table1[Codigo_servico],A6976,Table1[Subtotal_insumo]),"")</f>
        <v/>
      </c>
      <c r="L6976" s="18">
        <f>IF(Table1[[#This Row],[Ordem_insumos]]&lt;&gt;0,VLOOKUP(Table1[[#This Row],[Codigo_servico]],Preencher_Orcamento!$B:$D,3,FALSE)*Table1[[#This Row],[Qtde_insumo]],"")</f>
        <v>0</v>
      </c>
      <c r="M6976" s="18">
        <f>IF(Table1[[#This Row],[Ordem_insumos]]&lt;&gt;0,VLOOKUP(Table1[[#This Row],[Codigo_servico]],Preencher_Orcamento!$B:$D,3,FALSE)*Table1[[#This Row],[Subtotal_insumo]],"")</f>
        <v>0</v>
      </c>
    </row>
    <row r="6977" spans="1:13" x14ac:dyDescent="0.25">
      <c r="A6977" s="6">
        <v>100226</v>
      </c>
      <c r="B6977" s="126">
        <v>8</v>
      </c>
      <c r="C6977" s="133"/>
      <c r="D6977" s="134">
        <v>10601</v>
      </c>
      <c r="E6977" s="7" t="s">
        <v>111</v>
      </c>
      <c r="F6977" s="8" t="s">
        <v>58</v>
      </c>
      <c r="G6977" s="18">
        <f>IFERROR(VLOOKUP(Table1[[#This Row],[Codigo_insumo]],BD_Insumos!$B:$E,4),"")</f>
        <v>160.4237</v>
      </c>
      <c r="H6977" s="140">
        <v>0.64</v>
      </c>
      <c r="I6977" s="9"/>
      <c r="J6977" s="23">
        <f t="shared" si="108"/>
        <v>102.67116799999999</v>
      </c>
      <c r="K6977" s="22" t="str">
        <f>IF(I6977&lt;&gt;"",SUMIF(Table1[Codigo_servico],A6977,Table1[Subtotal_insumo]),"")</f>
        <v/>
      </c>
      <c r="L6977" s="18">
        <f>IF(Table1[[#This Row],[Ordem_insumos]]&lt;&gt;0,VLOOKUP(Table1[[#This Row],[Codigo_servico]],Preencher_Orcamento!$B:$D,3,FALSE)*Table1[[#This Row],[Qtde_insumo]],"")</f>
        <v>0</v>
      </c>
      <c r="M6977" s="18">
        <f>IF(Table1[[#This Row],[Ordem_insumos]]&lt;&gt;0,VLOOKUP(Table1[[#This Row],[Codigo_servico]],Preencher_Orcamento!$B:$D,3,FALSE)*Table1[[#This Row],[Subtotal_insumo]],"")</f>
        <v>0</v>
      </c>
    </row>
    <row r="6978" spans="1:13" ht="26.25" x14ac:dyDescent="0.25">
      <c r="A6978" s="6">
        <v>100226</v>
      </c>
      <c r="B6978" s="126">
        <v>9</v>
      </c>
      <c r="C6978" s="133"/>
      <c r="D6978" s="134">
        <v>10648</v>
      </c>
      <c r="E6978" s="7" t="s">
        <v>158</v>
      </c>
      <c r="F6978" s="8" t="s">
        <v>58</v>
      </c>
      <c r="G6978" s="18">
        <f>IFERROR(VLOOKUP(Table1[[#This Row],[Codigo_insumo]],BD_Insumos!$B:$E,4),"")</f>
        <v>359.69349999999997</v>
      </c>
      <c r="H6978" s="140">
        <v>2.2000000000000001E-3</v>
      </c>
      <c r="I6978" s="9"/>
      <c r="J6978" s="23">
        <f t="shared" ref="J6978:J7041" si="109">IF(I6978="",G6978*H6978,"")</f>
        <v>0.79132570000000002</v>
      </c>
      <c r="K6978" s="22" t="str">
        <f>IF(I6978&lt;&gt;"",SUMIF(Table1[Codigo_servico],A6978,Table1[Subtotal_insumo]),"")</f>
        <v/>
      </c>
      <c r="L6978" s="18">
        <f>IF(Table1[[#This Row],[Ordem_insumos]]&lt;&gt;0,VLOOKUP(Table1[[#This Row],[Codigo_servico]],Preencher_Orcamento!$B:$D,3,FALSE)*Table1[[#This Row],[Qtde_insumo]],"")</f>
        <v>0</v>
      </c>
      <c r="M6978" s="18">
        <f>IF(Table1[[#This Row],[Ordem_insumos]]&lt;&gt;0,VLOOKUP(Table1[[#This Row],[Codigo_servico]],Preencher_Orcamento!$B:$D,3,FALSE)*Table1[[#This Row],[Subtotal_insumo]],"")</f>
        <v>0</v>
      </c>
    </row>
    <row r="6979" spans="1:13" ht="39" x14ac:dyDescent="0.25">
      <c r="A6979" s="6">
        <v>100226</v>
      </c>
      <c r="B6979" s="126">
        <v>10</v>
      </c>
      <c r="C6979" s="133"/>
      <c r="D6979" s="134">
        <v>30584</v>
      </c>
      <c r="E6979" s="7" t="s">
        <v>593</v>
      </c>
      <c r="F6979" s="8" t="s">
        <v>170</v>
      </c>
      <c r="G6979" s="18">
        <f>IFERROR(VLOOKUP(Table1[[#This Row],[Codigo_insumo]],BD_Insumos!$B:$E,4),"")</f>
        <v>732.19529999999997</v>
      </c>
      <c r="H6979" s="140">
        <v>2.1</v>
      </c>
      <c r="I6979" s="9"/>
      <c r="J6979" s="23">
        <f t="shared" si="109"/>
        <v>1537.61013</v>
      </c>
      <c r="K6979" s="22" t="str">
        <f>IF(I6979&lt;&gt;"",SUMIF(Table1[Codigo_servico],A6979,Table1[Subtotal_insumo]),"")</f>
        <v/>
      </c>
      <c r="L6979" s="18">
        <f>IF(Table1[[#This Row],[Ordem_insumos]]&lt;&gt;0,VLOOKUP(Table1[[#This Row],[Codigo_servico]],Preencher_Orcamento!$B:$D,3,FALSE)*Table1[[#This Row],[Qtde_insumo]],"")</f>
        <v>0</v>
      </c>
      <c r="M6979" s="18">
        <f>IF(Table1[[#This Row],[Ordem_insumos]]&lt;&gt;0,VLOOKUP(Table1[[#This Row],[Codigo_servico]],Preencher_Orcamento!$B:$D,3,FALSE)*Table1[[#This Row],[Subtotal_insumo]],"")</f>
        <v>0</v>
      </c>
    </row>
    <row r="6980" spans="1:13" x14ac:dyDescent="0.25">
      <c r="A6980" s="6">
        <v>100226</v>
      </c>
      <c r="B6980" s="126">
        <v>11</v>
      </c>
      <c r="C6980" s="133"/>
      <c r="D6980" s="134">
        <v>11510</v>
      </c>
      <c r="E6980" s="7" t="s">
        <v>205</v>
      </c>
      <c r="F6980" s="8" t="s">
        <v>197</v>
      </c>
      <c r="G6980" s="18">
        <f>IFERROR(VLOOKUP(Table1[[#This Row],[Codigo_insumo]],BD_Insumos!$B:$E,4),"")</f>
        <v>3.2757999999999998</v>
      </c>
      <c r="H6980" s="140">
        <v>353.85</v>
      </c>
      <c r="I6980" s="9"/>
      <c r="J6980" s="23">
        <f t="shared" si="109"/>
        <v>1159.14183</v>
      </c>
      <c r="K6980" s="22" t="str">
        <f>IF(I6980&lt;&gt;"",SUMIF(Table1[Codigo_servico],A6980,Table1[Subtotal_insumo]),"")</f>
        <v/>
      </c>
      <c r="L6980" s="18">
        <f>IF(Table1[[#This Row],[Ordem_insumos]]&lt;&gt;0,VLOOKUP(Table1[[#This Row],[Codigo_servico]],Preencher_Orcamento!$B:$D,3,FALSE)*Table1[[#This Row],[Qtde_insumo]],"")</f>
        <v>0</v>
      </c>
      <c r="M6980" s="18">
        <f>IF(Table1[[#This Row],[Ordem_insumos]]&lt;&gt;0,VLOOKUP(Table1[[#This Row],[Codigo_servico]],Preencher_Orcamento!$B:$D,3,FALSE)*Table1[[#This Row],[Subtotal_insumo]],"")</f>
        <v>0</v>
      </c>
    </row>
    <row r="6981" spans="1:13" x14ac:dyDescent="0.25">
      <c r="A6981" s="6">
        <v>100226</v>
      </c>
      <c r="B6981" s="126">
        <v>12</v>
      </c>
      <c r="C6981" s="133"/>
      <c r="D6981" s="134">
        <v>11066</v>
      </c>
      <c r="E6981" s="7" t="s">
        <v>183</v>
      </c>
      <c r="F6981" s="8" t="s">
        <v>5</v>
      </c>
      <c r="G6981" s="18">
        <f>IFERROR(VLOOKUP(Table1[[#This Row],[Codigo_insumo]],BD_Insumos!$B:$E,4),"")</f>
        <v>1.0965</v>
      </c>
      <c r="H6981" s="140">
        <v>10.88</v>
      </c>
      <c r="I6981" s="9"/>
      <c r="J6981" s="23">
        <f t="shared" si="109"/>
        <v>11.929920000000001</v>
      </c>
      <c r="K6981" s="22" t="str">
        <f>IF(I6981&lt;&gt;"",SUMIF(Table1[Codigo_servico],A6981,Table1[Subtotal_insumo]),"")</f>
        <v/>
      </c>
      <c r="L6981" s="18">
        <f>IF(Table1[[#This Row],[Ordem_insumos]]&lt;&gt;0,VLOOKUP(Table1[[#This Row],[Codigo_servico]],Preencher_Orcamento!$B:$D,3,FALSE)*Table1[[#This Row],[Qtde_insumo]],"")</f>
        <v>0</v>
      </c>
      <c r="M6981" s="18">
        <f>IF(Table1[[#This Row],[Ordem_insumos]]&lt;&gt;0,VLOOKUP(Table1[[#This Row],[Codigo_servico]],Preencher_Orcamento!$B:$D,3,FALSE)*Table1[[#This Row],[Subtotal_insumo]],"")</f>
        <v>0</v>
      </c>
    </row>
    <row r="6982" spans="1:13" ht="26.25" x14ac:dyDescent="0.25">
      <c r="A6982" s="6">
        <v>100226</v>
      </c>
      <c r="B6982" s="126">
        <v>13</v>
      </c>
      <c r="C6982" s="133"/>
      <c r="D6982" s="134">
        <v>76080</v>
      </c>
      <c r="E6982" s="7" t="s">
        <v>1885</v>
      </c>
      <c r="F6982" s="8" t="s">
        <v>457</v>
      </c>
      <c r="G6982" s="18">
        <f>IFERROR(VLOOKUP(Table1[[#This Row],[Codigo_insumo]],BD_Insumos!$B:$E,4),"")</f>
        <v>40218</v>
      </c>
      <c r="H6982" s="140">
        <v>1</v>
      </c>
      <c r="I6982" s="9"/>
      <c r="J6982" s="23">
        <f t="shared" si="109"/>
        <v>40218</v>
      </c>
      <c r="K6982" s="22" t="str">
        <f>IF(I6982&lt;&gt;"",SUMIF(Table1[Codigo_servico],A6982,Table1[Subtotal_insumo]),"")</f>
        <v/>
      </c>
      <c r="L6982" s="18">
        <f>IF(Table1[[#This Row],[Ordem_insumos]]&lt;&gt;0,VLOOKUP(Table1[[#This Row],[Codigo_servico]],Preencher_Orcamento!$B:$D,3,FALSE)*Table1[[#This Row],[Qtde_insumo]],"")</f>
        <v>0</v>
      </c>
      <c r="M6982" s="18">
        <f>IF(Table1[[#This Row],[Ordem_insumos]]&lt;&gt;0,VLOOKUP(Table1[[#This Row],[Codigo_servico]],Preencher_Orcamento!$B:$D,3,FALSE)*Table1[[#This Row],[Subtotal_insumo]],"")</f>
        <v>0</v>
      </c>
    </row>
    <row r="6983" spans="1:13" x14ac:dyDescent="0.25">
      <c r="A6983" s="6">
        <v>100226</v>
      </c>
      <c r="B6983" s="126">
        <v>14</v>
      </c>
      <c r="C6983" s="133"/>
      <c r="D6983" s="134">
        <v>17740</v>
      </c>
      <c r="E6983" s="7" t="s">
        <v>399</v>
      </c>
      <c r="F6983" s="8" t="s">
        <v>197</v>
      </c>
      <c r="G6983" s="18">
        <f>IFERROR(VLOOKUP(Table1[[#This Row],[Codigo_insumo]],BD_Insumos!$B:$E,4),"")</f>
        <v>4.9862000000000002</v>
      </c>
      <c r="H6983" s="140">
        <v>6.74</v>
      </c>
      <c r="I6983" s="9"/>
      <c r="J6983" s="23">
        <f t="shared" si="109"/>
        <v>33.606988000000001</v>
      </c>
      <c r="K6983" s="22" t="str">
        <f>IF(I6983&lt;&gt;"",SUMIF(Table1[Codigo_servico],A6983,Table1[Subtotal_insumo]),"")</f>
        <v/>
      </c>
      <c r="L6983" s="18">
        <f>IF(Table1[[#This Row],[Ordem_insumos]]&lt;&gt;0,VLOOKUP(Table1[[#This Row],[Codigo_servico]],Preencher_Orcamento!$B:$D,3,FALSE)*Table1[[#This Row],[Qtde_insumo]],"")</f>
        <v>0</v>
      </c>
      <c r="M6983" s="18">
        <f>IF(Table1[[#This Row],[Ordem_insumos]]&lt;&gt;0,VLOOKUP(Table1[[#This Row],[Codigo_servico]],Preencher_Orcamento!$B:$D,3,FALSE)*Table1[[#This Row],[Subtotal_insumo]],"")</f>
        <v>0</v>
      </c>
    </row>
    <row r="6984" spans="1:13" x14ac:dyDescent="0.25">
      <c r="A6984" s="6">
        <v>100226</v>
      </c>
      <c r="B6984" s="126">
        <v>15</v>
      </c>
      <c r="C6984" s="133"/>
      <c r="D6984" s="134">
        <v>17515</v>
      </c>
      <c r="E6984" s="7" t="s">
        <v>383</v>
      </c>
      <c r="F6984" s="8" t="s">
        <v>197</v>
      </c>
      <c r="G6984" s="18">
        <f>IFERROR(VLOOKUP(Table1[[#This Row],[Codigo_insumo]],BD_Insumos!$B:$E,4),"")</f>
        <v>5.5275999999999996</v>
      </c>
      <c r="H6984" s="140">
        <v>1.0900000000000001</v>
      </c>
      <c r="I6984" s="9"/>
      <c r="J6984" s="23">
        <f t="shared" si="109"/>
        <v>6.0250839999999997</v>
      </c>
      <c r="K6984" s="22" t="str">
        <f>IF(I6984&lt;&gt;"",SUMIF(Table1[Codigo_servico],A6984,Table1[Subtotal_insumo]),"")</f>
        <v/>
      </c>
      <c r="L6984" s="18">
        <f>IF(Table1[[#This Row],[Ordem_insumos]]&lt;&gt;0,VLOOKUP(Table1[[#This Row],[Codigo_servico]],Preencher_Orcamento!$B:$D,3,FALSE)*Table1[[#This Row],[Qtde_insumo]],"")</f>
        <v>0</v>
      </c>
      <c r="M6984" s="18">
        <f>IF(Table1[[#This Row],[Ordem_insumos]]&lt;&gt;0,VLOOKUP(Table1[[#This Row],[Codigo_servico]],Preencher_Orcamento!$B:$D,3,FALSE)*Table1[[#This Row],[Subtotal_insumo]],"")</f>
        <v>0</v>
      </c>
    </row>
    <row r="6985" spans="1:13" x14ac:dyDescent="0.25">
      <c r="A6985" s="6">
        <v>100226</v>
      </c>
      <c r="B6985" s="126">
        <v>16</v>
      </c>
      <c r="C6985" s="133"/>
      <c r="D6985" s="134">
        <v>11070</v>
      </c>
      <c r="E6985" s="7" t="s">
        <v>185</v>
      </c>
      <c r="F6985" s="8" t="s">
        <v>5</v>
      </c>
      <c r="G6985" s="18">
        <f>IFERROR(VLOOKUP(Table1[[#This Row],[Codigo_insumo]],BD_Insumos!$B:$E,4),"")</f>
        <v>4.1189999999999998</v>
      </c>
      <c r="H6985" s="140">
        <v>9.0666700000000002</v>
      </c>
      <c r="I6985" s="9"/>
      <c r="J6985" s="23">
        <f t="shared" si="109"/>
        <v>37.345613729999997</v>
      </c>
      <c r="K6985" s="22" t="str">
        <f>IF(I6985&lt;&gt;"",SUMIF(Table1[Codigo_servico],A6985,Table1[Subtotal_insumo]),"")</f>
        <v/>
      </c>
      <c r="L6985" s="18">
        <f>IF(Table1[[#This Row],[Ordem_insumos]]&lt;&gt;0,VLOOKUP(Table1[[#This Row],[Codigo_servico]],Preencher_Orcamento!$B:$D,3,FALSE)*Table1[[#This Row],[Qtde_insumo]],"")</f>
        <v>0</v>
      </c>
      <c r="M6985" s="18">
        <f>IF(Table1[[#This Row],[Ordem_insumos]]&lt;&gt;0,VLOOKUP(Table1[[#This Row],[Codigo_servico]],Preencher_Orcamento!$B:$D,3,FALSE)*Table1[[#This Row],[Subtotal_insumo]],"")</f>
        <v>0</v>
      </c>
    </row>
    <row r="6986" spans="1:13" x14ac:dyDescent="0.25">
      <c r="A6986" s="3">
        <v>100227</v>
      </c>
      <c r="B6986" s="125">
        <v>0</v>
      </c>
      <c r="C6986" s="131" t="s">
        <v>3807</v>
      </c>
      <c r="D6986" s="132"/>
      <c r="E6986" s="4"/>
      <c r="F6986" s="4"/>
      <c r="G6986" s="17" t="str">
        <f>IFERROR(VLOOKUP(Table1[[#This Row],[Codigo_insumo]],BD_Insumos!$B:$E,4),"")</f>
        <v/>
      </c>
      <c r="H6986" s="139"/>
      <c r="I6986" s="5" t="s">
        <v>457</v>
      </c>
      <c r="J6986" s="20" t="str">
        <f t="shared" si="109"/>
        <v/>
      </c>
      <c r="K6986" s="21">
        <f>IF(I6986&lt;&gt;"",SUMIF(Table1[Codigo_servico],A6986,Table1[Subtotal_insumo]),"")</f>
        <v>61932.260154105294</v>
      </c>
      <c r="L6986" s="17" t="str">
        <f>IF(Table1[[#This Row],[Ordem_insumos]]&lt;&gt;0,VLOOKUP(Table1[[#This Row],[Codigo_servico]],Preencher_Orcamento!$B:$D,3,FALSE)*Table1[[#This Row],[Qtde_insumo]],"")</f>
        <v/>
      </c>
      <c r="M6986" s="17" t="str">
        <f>IF(Table1[[#This Row],[Ordem_insumos]]&lt;&gt;0,VLOOKUP(Table1[[#This Row],[Codigo_servico]],Preencher_Orcamento!$B:$D,3,FALSE)*Table1[[#This Row],[Subtotal_insumo]],"")</f>
        <v/>
      </c>
    </row>
    <row r="6987" spans="1:13" ht="26.25" x14ac:dyDescent="0.25">
      <c r="A6987" s="6">
        <v>100227</v>
      </c>
      <c r="B6987" s="126">
        <v>1</v>
      </c>
      <c r="C6987" s="133"/>
      <c r="D6987" s="134">
        <v>10524</v>
      </c>
      <c r="E6987" s="7" t="s">
        <v>77</v>
      </c>
      <c r="F6987" s="8" t="s">
        <v>58</v>
      </c>
      <c r="G6987" s="16">
        <f>IFERROR(VLOOKUP(Table1[[#This Row],[Codigo_insumo]],BD_Insumos!$B:$E,4),"")</f>
        <v>266.55160000000001</v>
      </c>
      <c r="H6987" s="140">
        <v>5.51</v>
      </c>
      <c r="I6987" s="9"/>
      <c r="J6987" s="22">
        <f t="shared" si="109"/>
        <v>1468.699316</v>
      </c>
      <c r="K6987" s="22" t="str">
        <f>IF(I6987&lt;&gt;"",SUMIF(Table1[Codigo_servico],A6987,Table1[Subtotal_insumo]),"")</f>
        <v/>
      </c>
      <c r="L6987" s="16">
        <f>IF(Table1[[#This Row],[Ordem_insumos]]&lt;&gt;0,VLOOKUP(Table1[[#This Row],[Codigo_servico]],Preencher_Orcamento!$B:$D,3,FALSE)*Table1[[#This Row],[Qtde_insumo]],"")</f>
        <v>0</v>
      </c>
      <c r="M6987" s="16">
        <f>IF(Table1[[#This Row],[Ordem_insumos]]&lt;&gt;0,VLOOKUP(Table1[[#This Row],[Codigo_servico]],Preencher_Orcamento!$B:$D,3,FALSE)*Table1[[#This Row],[Subtotal_insumo]],"")</f>
        <v>0</v>
      </c>
    </row>
    <row r="6988" spans="1:13" ht="26.25" x14ac:dyDescent="0.25">
      <c r="A6988" s="6">
        <v>100227</v>
      </c>
      <c r="B6988" s="126">
        <v>2</v>
      </c>
      <c r="C6988" s="133"/>
      <c r="D6988" s="134">
        <v>10648</v>
      </c>
      <c r="E6988" s="7" t="s">
        <v>158</v>
      </c>
      <c r="F6988" s="8" t="s">
        <v>58</v>
      </c>
      <c r="G6988" s="16">
        <f>IFERROR(VLOOKUP(Table1[[#This Row],[Codigo_insumo]],BD_Insumos!$B:$E,4),"")</f>
        <v>359.69349999999997</v>
      </c>
      <c r="H6988" s="140">
        <v>2.2000000000000001E-3</v>
      </c>
      <c r="I6988" s="9"/>
      <c r="J6988" s="22">
        <f t="shared" si="109"/>
        <v>0.79132570000000002</v>
      </c>
      <c r="K6988" s="22" t="str">
        <f>IF(I6988&lt;&gt;"",SUMIF(Table1[Codigo_servico],A6988,Table1[Subtotal_insumo]),"")</f>
        <v/>
      </c>
      <c r="L6988" s="16">
        <f>IF(Table1[[#This Row],[Ordem_insumos]]&lt;&gt;0,VLOOKUP(Table1[[#This Row],[Codigo_servico]],Preencher_Orcamento!$B:$D,3,FALSE)*Table1[[#This Row],[Qtde_insumo]],"")</f>
        <v>0</v>
      </c>
      <c r="M6988" s="16">
        <f>IF(Table1[[#This Row],[Ordem_insumos]]&lt;&gt;0,VLOOKUP(Table1[[#This Row],[Codigo_servico]],Preencher_Orcamento!$B:$D,3,FALSE)*Table1[[#This Row],[Subtotal_insumo]],"")</f>
        <v>0</v>
      </c>
    </row>
    <row r="6989" spans="1:13" x14ac:dyDescent="0.25">
      <c r="A6989" s="6">
        <v>100227</v>
      </c>
      <c r="B6989" s="126">
        <v>3</v>
      </c>
      <c r="C6989" s="133"/>
      <c r="D6989" s="134">
        <v>11510</v>
      </c>
      <c r="E6989" s="7" t="s">
        <v>205</v>
      </c>
      <c r="F6989" s="8" t="s">
        <v>197</v>
      </c>
      <c r="G6989" s="16">
        <f>IFERROR(VLOOKUP(Table1[[#This Row],[Codigo_insumo]],BD_Insumos!$B:$E,4),"")</f>
        <v>3.2757999999999998</v>
      </c>
      <c r="H6989" s="140">
        <v>416.12</v>
      </c>
      <c r="I6989" s="9"/>
      <c r="J6989" s="22">
        <f t="shared" si="109"/>
        <v>1363.125896</v>
      </c>
      <c r="K6989" s="22" t="str">
        <f>IF(I6989&lt;&gt;"",SUMIF(Table1[Codigo_servico],A6989,Table1[Subtotal_insumo]),"")</f>
        <v/>
      </c>
      <c r="L6989" s="16">
        <f>IF(Table1[[#This Row],[Ordem_insumos]]&lt;&gt;0,VLOOKUP(Table1[[#This Row],[Codigo_servico]],Preencher_Orcamento!$B:$D,3,FALSE)*Table1[[#This Row],[Qtde_insumo]],"")</f>
        <v>0</v>
      </c>
      <c r="M6989" s="16">
        <f>IF(Table1[[#This Row],[Ordem_insumos]]&lt;&gt;0,VLOOKUP(Table1[[#This Row],[Codigo_servico]],Preencher_Orcamento!$B:$D,3,FALSE)*Table1[[#This Row],[Subtotal_insumo]],"")</f>
        <v>0</v>
      </c>
    </row>
    <row r="6990" spans="1:13" x14ac:dyDescent="0.25">
      <c r="A6990" s="6">
        <v>100227</v>
      </c>
      <c r="B6990" s="126">
        <v>4</v>
      </c>
      <c r="C6990" s="133"/>
      <c r="D6990" s="134">
        <v>17515</v>
      </c>
      <c r="E6990" s="7" t="s">
        <v>383</v>
      </c>
      <c r="F6990" s="8" t="s">
        <v>197</v>
      </c>
      <c r="G6990" s="16">
        <f>IFERROR(VLOOKUP(Table1[[#This Row],[Codigo_insumo]],BD_Insumos!$B:$E,4),"")</f>
        <v>5.5275999999999996</v>
      </c>
      <c r="H6990" s="140">
        <v>1.44</v>
      </c>
      <c r="I6990" s="9"/>
      <c r="J6990" s="22">
        <f t="shared" si="109"/>
        <v>7.9597439999999988</v>
      </c>
      <c r="K6990" s="22" t="str">
        <f>IF(I6990&lt;&gt;"",SUMIF(Table1[Codigo_servico],A6990,Table1[Subtotal_insumo]),"")</f>
        <v/>
      </c>
      <c r="L6990" s="16">
        <f>IF(Table1[[#This Row],[Ordem_insumos]]&lt;&gt;0,VLOOKUP(Table1[[#This Row],[Codigo_servico]],Preencher_Orcamento!$B:$D,3,FALSE)*Table1[[#This Row],[Qtde_insumo]],"")</f>
        <v>0</v>
      </c>
      <c r="M6990" s="16">
        <f>IF(Table1[[#This Row],[Ordem_insumos]]&lt;&gt;0,VLOOKUP(Table1[[#This Row],[Codigo_servico]],Preencher_Orcamento!$B:$D,3,FALSE)*Table1[[#This Row],[Subtotal_insumo]],"")</f>
        <v>0</v>
      </c>
    </row>
    <row r="6991" spans="1:13" x14ac:dyDescent="0.25">
      <c r="A6991" s="6">
        <v>100227</v>
      </c>
      <c r="B6991" s="126">
        <v>5</v>
      </c>
      <c r="C6991" s="133"/>
      <c r="D6991" s="134">
        <v>11066</v>
      </c>
      <c r="E6991" s="7" t="s">
        <v>183</v>
      </c>
      <c r="F6991" s="8" t="s">
        <v>5</v>
      </c>
      <c r="G6991" s="16">
        <f>IFERROR(VLOOKUP(Table1[[#This Row],[Codigo_insumo]],BD_Insumos!$B:$E,4),"")</f>
        <v>1.0965</v>
      </c>
      <c r="H6991" s="140">
        <v>14.4</v>
      </c>
      <c r="I6991" s="9"/>
      <c r="J6991" s="22">
        <f t="shared" si="109"/>
        <v>15.7896</v>
      </c>
      <c r="K6991" s="22" t="str">
        <f>IF(I6991&lt;&gt;"",SUMIF(Table1[Codigo_servico],A6991,Table1[Subtotal_insumo]),"")</f>
        <v/>
      </c>
      <c r="L6991" s="16">
        <f>IF(Table1[[#This Row],[Ordem_insumos]]&lt;&gt;0,VLOOKUP(Table1[[#This Row],[Codigo_servico]],Preencher_Orcamento!$B:$D,3,FALSE)*Table1[[#This Row],[Qtde_insumo]],"")</f>
        <v>0</v>
      </c>
      <c r="M6991" s="16">
        <f>IF(Table1[[#This Row],[Ordem_insumos]]&lt;&gt;0,VLOOKUP(Table1[[#This Row],[Codigo_servico]],Preencher_Orcamento!$B:$D,3,FALSE)*Table1[[#This Row],[Subtotal_insumo]],"")</f>
        <v>0</v>
      </c>
    </row>
    <row r="6992" spans="1:13" x14ac:dyDescent="0.25">
      <c r="A6992" s="6">
        <v>100227</v>
      </c>
      <c r="B6992" s="126">
        <v>6</v>
      </c>
      <c r="C6992" s="133"/>
      <c r="D6992" s="134">
        <v>2013</v>
      </c>
      <c r="E6992" s="7" t="s">
        <v>2184</v>
      </c>
      <c r="F6992" s="8" t="s">
        <v>2140</v>
      </c>
      <c r="G6992" s="16">
        <f>IFERROR(VLOOKUP(Table1[[#This Row],[Codigo_insumo]],BD_Insumos!$B:$E,4),"")</f>
        <v>15.756939025755017</v>
      </c>
      <c r="H6992" s="140">
        <v>7.92</v>
      </c>
      <c r="I6992" s="9"/>
      <c r="J6992" s="22">
        <f t="shared" si="109"/>
        <v>124.79495708397974</v>
      </c>
      <c r="K6992" s="22" t="str">
        <f>IF(I6992&lt;&gt;"",SUMIF(Table1[Codigo_servico],A6992,Table1[Subtotal_insumo]),"")</f>
        <v/>
      </c>
      <c r="L6992" s="16">
        <f>IF(Table1[[#This Row],[Ordem_insumos]]&lt;&gt;0,VLOOKUP(Table1[[#This Row],[Codigo_servico]],Preencher_Orcamento!$B:$D,3,FALSE)*Table1[[#This Row],[Qtde_insumo]],"")</f>
        <v>0</v>
      </c>
      <c r="M6992" s="16">
        <f>IF(Table1[[#This Row],[Ordem_insumos]]&lt;&gt;0,VLOOKUP(Table1[[#This Row],[Codigo_servico]],Preencher_Orcamento!$B:$D,3,FALSE)*Table1[[#This Row],[Subtotal_insumo]],"")</f>
        <v>0</v>
      </c>
    </row>
    <row r="6993" spans="1:13" x14ac:dyDescent="0.25">
      <c r="A6993" s="6">
        <v>100227</v>
      </c>
      <c r="B6993" s="126">
        <v>7</v>
      </c>
      <c r="C6993" s="133"/>
      <c r="D6993" s="134">
        <v>2014</v>
      </c>
      <c r="E6993" s="7" t="s">
        <v>2185</v>
      </c>
      <c r="F6993" s="8" t="s">
        <v>2140</v>
      </c>
      <c r="G6993" s="18">
        <f>IFERROR(VLOOKUP(Table1[[#This Row],[Codigo_insumo]],BD_Insumos!$B:$E,4),"")</f>
        <v>13.173665210544026</v>
      </c>
      <c r="H6993" s="140">
        <v>7.92</v>
      </c>
      <c r="I6993" s="9"/>
      <c r="J6993" s="23">
        <f t="shared" si="109"/>
        <v>104.33542846750869</v>
      </c>
      <c r="K6993" s="22" t="str">
        <f>IF(I6993&lt;&gt;"",SUMIF(Table1[Codigo_servico],A6993,Table1[Subtotal_insumo]),"")</f>
        <v/>
      </c>
      <c r="L6993" s="18">
        <f>IF(Table1[[#This Row],[Ordem_insumos]]&lt;&gt;0,VLOOKUP(Table1[[#This Row],[Codigo_servico]],Preencher_Orcamento!$B:$D,3,FALSE)*Table1[[#This Row],[Qtde_insumo]],"")</f>
        <v>0</v>
      </c>
      <c r="M6993" s="18">
        <f>IF(Table1[[#This Row],[Ordem_insumos]]&lt;&gt;0,VLOOKUP(Table1[[#This Row],[Codigo_servico]],Preencher_Orcamento!$B:$D,3,FALSE)*Table1[[#This Row],[Subtotal_insumo]],"")</f>
        <v>0</v>
      </c>
    </row>
    <row r="6994" spans="1:13" x14ac:dyDescent="0.25">
      <c r="A6994" s="6">
        <v>100227</v>
      </c>
      <c r="B6994" s="126">
        <v>8</v>
      </c>
      <c r="C6994" s="133"/>
      <c r="D6994" s="134">
        <v>2015</v>
      </c>
      <c r="E6994" s="7" t="s">
        <v>2186</v>
      </c>
      <c r="F6994" s="8" t="s">
        <v>2140</v>
      </c>
      <c r="G6994" s="18">
        <f>IFERROR(VLOOKUP(Table1[[#This Row],[Codigo_insumo]],BD_Insumos!$B:$E,4),"")</f>
        <v>16.259414142106937</v>
      </c>
      <c r="H6994" s="140">
        <v>39.630000000000003</v>
      </c>
      <c r="I6994" s="9"/>
      <c r="J6994" s="23">
        <f t="shared" si="109"/>
        <v>644.36058245169795</v>
      </c>
      <c r="K6994" s="22" t="str">
        <f>IF(I6994&lt;&gt;"",SUMIF(Table1[Codigo_servico],A6994,Table1[Subtotal_insumo]),"")</f>
        <v/>
      </c>
      <c r="L6994" s="18">
        <f>IF(Table1[[#This Row],[Ordem_insumos]]&lt;&gt;0,VLOOKUP(Table1[[#This Row],[Codigo_servico]],Preencher_Orcamento!$B:$D,3,FALSE)*Table1[[#This Row],[Qtde_insumo]],"")</f>
        <v>0</v>
      </c>
      <c r="M6994" s="18">
        <f>IF(Table1[[#This Row],[Ordem_insumos]]&lt;&gt;0,VLOOKUP(Table1[[#This Row],[Codigo_servico]],Preencher_Orcamento!$B:$D,3,FALSE)*Table1[[#This Row],[Subtotal_insumo]],"")</f>
        <v>0</v>
      </c>
    </row>
    <row r="6995" spans="1:13" ht="26.25" x14ac:dyDescent="0.25">
      <c r="A6995" s="6">
        <v>100227</v>
      </c>
      <c r="B6995" s="126">
        <v>9</v>
      </c>
      <c r="C6995" s="133"/>
      <c r="D6995" s="134">
        <v>2016</v>
      </c>
      <c r="E6995" s="7" t="s">
        <v>2187</v>
      </c>
      <c r="F6995" s="8" t="s">
        <v>2140</v>
      </c>
      <c r="G6995" s="18">
        <f>IFERROR(VLOOKUP(Table1[[#This Row],[Codigo_insumo]],BD_Insumos!$B:$E,4),"")</f>
        <v>13.188618292508322</v>
      </c>
      <c r="H6995" s="140">
        <v>39.630000000000003</v>
      </c>
      <c r="I6995" s="9"/>
      <c r="J6995" s="23">
        <f t="shared" si="109"/>
        <v>522.66494293210485</v>
      </c>
      <c r="K6995" s="22" t="str">
        <f>IF(I6995&lt;&gt;"",SUMIF(Table1[Codigo_servico],A6995,Table1[Subtotal_insumo]),"")</f>
        <v/>
      </c>
      <c r="L6995" s="18">
        <f>IF(Table1[[#This Row],[Ordem_insumos]]&lt;&gt;0,VLOOKUP(Table1[[#This Row],[Codigo_servico]],Preencher_Orcamento!$B:$D,3,FALSE)*Table1[[#This Row],[Qtde_insumo]],"")</f>
        <v>0</v>
      </c>
      <c r="M6995" s="18">
        <f>IF(Table1[[#This Row],[Ordem_insumos]]&lt;&gt;0,VLOOKUP(Table1[[#This Row],[Codigo_servico]],Preencher_Orcamento!$B:$D,3,FALSE)*Table1[[#This Row],[Subtotal_insumo]],"")</f>
        <v>0</v>
      </c>
    </row>
    <row r="6996" spans="1:13" x14ac:dyDescent="0.25">
      <c r="A6996" s="6">
        <v>100227</v>
      </c>
      <c r="B6996" s="126">
        <v>10</v>
      </c>
      <c r="C6996" s="133"/>
      <c r="D6996" s="134">
        <v>2020</v>
      </c>
      <c r="E6996" s="7" t="s">
        <v>2188</v>
      </c>
      <c r="F6996" s="8" t="s">
        <v>2140</v>
      </c>
      <c r="G6996" s="18">
        <f>IFERROR(VLOOKUP(Table1[[#This Row],[Codigo_insumo]],BD_Insumos!$B:$E,4),"")</f>
        <v>15.860837164231068</v>
      </c>
      <c r="H6996" s="140">
        <v>21.12</v>
      </c>
      <c r="I6996" s="9"/>
      <c r="J6996" s="23">
        <f t="shared" si="109"/>
        <v>334.98088090856015</v>
      </c>
      <c r="K6996" s="22" t="str">
        <f>IF(I6996&lt;&gt;"",SUMIF(Table1[Codigo_servico],A6996,Table1[Subtotal_insumo]),"")</f>
        <v/>
      </c>
      <c r="L6996" s="18">
        <f>IF(Table1[[#This Row],[Ordem_insumos]]&lt;&gt;0,VLOOKUP(Table1[[#This Row],[Codigo_servico]],Preencher_Orcamento!$B:$D,3,FALSE)*Table1[[#This Row],[Qtde_insumo]],"")</f>
        <v>0</v>
      </c>
      <c r="M6996" s="18">
        <f>IF(Table1[[#This Row],[Ordem_insumos]]&lt;&gt;0,VLOOKUP(Table1[[#This Row],[Codigo_servico]],Preencher_Orcamento!$B:$D,3,FALSE)*Table1[[#This Row],[Subtotal_insumo]],"")</f>
        <v>0</v>
      </c>
    </row>
    <row r="6997" spans="1:13" x14ac:dyDescent="0.25">
      <c r="A6997" s="6">
        <v>100227</v>
      </c>
      <c r="B6997" s="126">
        <v>11</v>
      </c>
      <c r="C6997" s="133"/>
      <c r="D6997" s="134">
        <v>2099</v>
      </c>
      <c r="E6997" s="7" t="s">
        <v>2205</v>
      </c>
      <c r="F6997" s="8" t="s">
        <v>2140</v>
      </c>
      <c r="G6997" s="18">
        <f>IFERROR(VLOOKUP(Table1[[#This Row],[Codigo_insumo]],BD_Insumos!$B:$E,4),"")</f>
        <v>12.627877718847255</v>
      </c>
      <c r="H6997" s="140">
        <v>85.5</v>
      </c>
      <c r="I6997" s="9"/>
      <c r="J6997" s="23">
        <f t="shared" si="109"/>
        <v>1079.6835449614402</v>
      </c>
      <c r="K6997" s="22" t="str">
        <f>IF(I6997&lt;&gt;"",SUMIF(Table1[Codigo_servico],A6997,Table1[Subtotal_insumo]),"")</f>
        <v/>
      </c>
      <c r="L6997" s="18">
        <f>IF(Table1[[#This Row],[Ordem_insumos]]&lt;&gt;0,VLOOKUP(Table1[[#This Row],[Codigo_servico]],Preencher_Orcamento!$B:$D,3,FALSE)*Table1[[#This Row],[Qtde_insumo]],"")</f>
        <v>0</v>
      </c>
      <c r="M6997" s="18">
        <f>IF(Table1[[#This Row],[Ordem_insumos]]&lt;&gt;0,VLOOKUP(Table1[[#This Row],[Codigo_servico]],Preencher_Orcamento!$B:$D,3,FALSE)*Table1[[#This Row],[Subtotal_insumo]],"")</f>
        <v>0</v>
      </c>
    </row>
    <row r="6998" spans="1:13" x14ac:dyDescent="0.25">
      <c r="A6998" s="6">
        <v>100227</v>
      </c>
      <c r="B6998" s="126">
        <v>12</v>
      </c>
      <c r="C6998" s="133"/>
      <c r="D6998" s="134">
        <v>17740</v>
      </c>
      <c r="E6998" s="7" t="s">
        <v>399</v>
      </c>
      <c r="F6998" s="8" t="s">
        <v>197</v>
      </c>
      <c r="G6998" s="18">
        <f>IFERROR(VLOOKUP(Table1[[#This Row],[Codigo_insumo]],BD_Insumos!$B:$E,4),"")</f>
        <v>4.9862000000000002</v>
      </c>
      <c r="H6998" s="140">
        <v>7.93</v>
      </c>
      <c r="I6998" s="9"/>
      <c r="J6998" s="23">
        <f t="shared" si="109"/>
        <v>39.540565999999998</v>
      </c>
      <c r="K6998" s="22" t="str">
        <f>IF(I6998&lt;&gt;"",SUMIF(Table1[Codigo_servico],A6998,Table1[Subtotal_insumo]),"")</f>
        <v/>
      </c>
      <c r="L6998" s="18">
        <f>IF(Table1[[#This Row],[Ordem_insumos]]&lt;&gt;0,VLOOKUP(Table1[[#This Row],[Codigo_servico]],Preencher_Orcamento!$B:$D,3,FALSE)*Table1[[#This Row],[Qtde_insumo]],"")</f>
        <v>0</v>
      </c>
      <c r="M6998" s="18">
        <f>IF(Table1[[#This Row],[Ordem_insumos]]&lt;&gt;0,VLOOKUP(Table1[[#This Row],[Codigo_servico]],Preencher_Orcamento!$B:$D,3,FALSE)*Table1[[#This Row],[Subtotal_insumo]],"")</f>
        <v>0</v>
      </c>
    </row>
    <row r="6999" spans="1:13" ht="39" x14ac:dyDescent="0.25">
      <c r="A6999" s="6">
        <v>100227</v>
      </c>
      <c r="B6999" s="126">
        <v>13</v>
      </c>
      <c r="C6999" s="133"/>
      <c r="D6999" s="134">
        <v>30584</v>
      </c>
      <c r="E6999" s="7" t="s">
        <v>593</v>
      </c>
      <c r="F6999" s="8" t="s">
        <v>170</v>
      </c>
      <c r="G6999" s="18">
        <f>IFERROR(VLOOKUP(Table1[[#This Row],[Codigo_insumo]],BD_Insumos!$B:$E,4),"")</f>
        <v>732.19529999999997</v>
      </c>
      <c r="H6999" s="140">
        <v>2.1</v>
      </c>
      <c r="I6999" s="9"/>
      <c r="J6999" s="23">
        <f t="shared" si="109"/>
        <v>1537.61013</v>
      </c>
      <c r="K6999" s="22" t="str">
        <f>IF(I6999&lt;&gt;"",SUMIF(Table1[Codigo_servico],A6999,Table1[Subtotal_insumo]),"")</f>
        <v/>
      </c>
      <c r="L6999" s="18">
        <f>IF(Table1[[#This Row],[Ordem_insumos]]&lt;&gt;0,VLOOKUP(Table1[[#This Row],[Codigo_servico]],Preencher_Orcamento!$B:$D,3,FALSE)*Table1[[#This Row],[Qtde_insumo]],"")</f>
        <v>0</v>
      </c>
      <c r="M6999" s="18">
        <f>IF(Table1[[#This Row],[Ordem_insumos]]&lt;&gt;0,VLOOKUP(Table1[[#This Row],[Codigo_servico]],Preencher_Orcamento!$B:$D,3,FALSE)*Table1[[#This Row],[Subtotal_insumo]],"")</f>
        <v>0</v>
      </c>
    </row>
    <row r="7000" spans="1:13" ht="26.25" x14ac:dyDescent="0.25">
      <c r="A7000" s="6">
        <v>100227</v>
      </c>
      <c r="B7000" s="126">
        <v>14</v>
      </c>
      <c r="C7000" s="133"/>
      <c r="D7000" s="134">
        <v>76085</v>
      </c>
      <c r="E7000" s="7" t="s">
        <v>1886</v>
      </c>
      <c r="F7000" s="8" t="s">
        <v>457</v>
      </c>
      <c r="G7000" s="18">
        <f>IFERROR(VLOOKUP(Table1[[#This Row],[Codigo_insumo]],BD_Insumos!$B:$E,4),"")</f>
        <v>54557</v>
      </c>
      <c r="H7000" s="140">
        <v>1</v>
      </c>
      <c r="I7000" s="9"/>
      <c r="J7000" s="23">
        <f t="shared" si="109"/>
        <v>54557</v>
      </c>
      <c r="K7000" s="22" t="str">
        <f>IF(I7000&lt;&gt;"",SUMIF(Table1[Codigo_servico],A7000,Table1[Subtotal_insumo]),"")</f>
        <v/>
      </c>
      <c r="L7000" s="18">
        <f>IF(Table1[[#This Row],[Ordem_insumos]]&lt;&gt;0,VLOOKUP(Table1[[#This Row],[Codigo_servico]],Preencher_Orcamento!$B:$D,3,FALSE)*Table1[[#This Row],[Qtde_insumo]],"")</f>
        <v>0</v>
      </c>
      <c r="M7000" s="18">
        <f>IF(Table1[[#This Row],[Ordem_insumos]]&lt;&gt;0,VLOOKUP(Table1[[#This Row],[Codigo_servico]],Preencher_Orcamento!$B:$D,3,FALSE)*Table1[[#This Row],[Subtotal_insumo]],"")</f>
        <v>0</v>
      </c>
    </row>
    <row r="7001" spans="1:13" x14ac:dyDescent="0.25">
      <c r="A7001" s="6">
        <v>100227</v>
      </c>
      <c r="B7001" s="126">
        <v>15</v>
      </c>
      <c r="C7001" s="133"/>
      <c r="D7001" s="134">
        <v>11070</v>
      </c>
      <c r="E7001" s="7" t="s">
        <v>185</v>
      </c>
      <c r="F7001" s="8" t="s">
        <v>5</v>
      </c>
      <c r="G7001" s="18">
        <f>IFERROR(VLOOKUP(Table1[[#This Row],[Codigo_insumo]],BD_Insumos!$B:$E,4),"")</f>
        <v>4.1189999999999998</v>
      </c>
      <c r="H7001" s="140">
        <v>12</v>
      </c>
      <c r="I7001" s="9"/>
      <c r="J7001" s="23">
        <f t="shared" si="109"/>
        <v>49.427999999999997</v>
      </c>
      <c r="K7001" s="22" t="str">
        <f>IF(I7001&lt;&gt;"",SUMIF(Table1[Codigo_servico],A7001,Table1[Subtotal_insumo]),"")</f>
        <v/>
      </c>
      <c r="L7001" s="18">
        <f>IF(Table1[[#This Row],[Ordem_insumos]]&lt;&gt;0,VLOOKUP(Table1[[#This Row],[Codigo_servico]],Preencher_Orcamento!$B:$D,3,FALSE)*Table1[[#This Row],[Qtde_insumo]],"")</f>
        <v>0</v>
      </c>
      <c r="M7001" s="18">
        <f>IF(Table1[[#This Row],[Ordem_insumos]]&lt;&gt;0,VLOOKUP(Table1[[#This Row],[Codigo_servico]],Preencher_Orcamento!$B:$D,3,FALSE)*Table1[[#This Row],[Subtotal_insumo]],"")</f>
        <v>0</v>
      </c>
    </row>
    <row r="7002" spans="1:13" x14ac:dyDescent="0.25">
      <c r="A7002" s="6">
        <v>100227</v>
      </c>
      <c r="B7002" s="126">
        <v>16</v>
      </c>
      <c r="C7002" s="133"/>
      <c r="D7002" s="134">
        <v>10601</v>
      </c>
      <c r="E7002" s="7" t="s">
        <v>111</v>
      </c>
      <c r="F7002" s="8" t="s">
        <v>58</v>
      </c>
      <c r="G7002" s="18">
        <f>IFERROR(VLOOKUP(Table1[[#This Row],[Codigo_insumo]],BD_Insumos!$B:$E,4),"")</f>
        <v>160.4237</v>
      </c>
      <c r="H7002" s="140">
        <v>0.50800000000000001</v>
      </c>
      <c r="I7002" s="9"/>
      <c r="J7002" s="23">
        <f t="shared" si="109"/>
        <v>81.495239600000005</v>
      </c>
      <c r="K7002" s="22" t="str">
        <f>IF(I7002&lt;&gt;"",SUMIF(Table1[Codigo_servico],A7002,Table1[Subtotal_insumo]),"")</f>
        <v/>
      </c>
      <c r="L7002" s="18">
        <f>IF(Table1[[#This Row],[Ordem_insumos]]&lt;&gt;0,VLOOKUP(Table1[[#This Row],[Codigo_servico]],Preencher_Orcamento!$B:$D,3,FALSE)*Table1[[#This Row],[Qtde_insumo]],"")</f>
        <v>0</v>
      </c>
      <c r="M7002" s="18">
        <f>IF(Table1[[#This Row],[Ordem_insumos]]&lt;&gt;0,VLOOKUP(Table1[[#This Row],[Codigo_servico]],Preencher_Orcamento!$B:$D,3,FALSE)*Table1[[#This Row],[Subtotal_insumo]],"")</f>
        <v>0</v>
      </c>
    </row>
    <row r="7003" spans="1:13" x14ac:dyDescent="0.25">
      <c r="A7003" s="3">
        <v>100228</v>
      </c>
      <c r="B7003" s="125">
        <v>0</v>
      </c>
      <c r="C7003" s="131" t="s">
        <v>3808</v>
      </c>
      <c r="D7003" s="132"/>
      <c r="E7003" s="4"/>
      <c r="F7003" s="4"/>
      <c r="G7003" s="17" t="str">
        <f>IFERROR(VLOOKUP(Table1[[#This Row],[Codigo_insumo]],BD_Insumos!$B:$E,4),"")</f>
        <v/>
      </c>
      <c r="H7003" s="139"/>
      <c r="I7003" s="5" t="s">
        <v>457</v>
      </c>
      <c r="J7003" s="20" t="str">
        <f t="shared" si="109"/>
        <v/>
      </c>
      <c r="K7003" s="21">
        <f>IF(I7003&lt;&gt;"",SUMIF(Table1[Codigo_servico],A7003,Table1[Subtotal_insumo]),"")</f>
        <v>33273.634133627362</v>
      </c>
      <c r="L7003" s="17" t="str">
        <f>IF(Table1[[#This Row],[Ordem_insumos]]&lt;&gt;0,VLOOKUP(Table1[[#This Row],[Codigo_servico]],Preencher_Orcamento!$B:$D,3,FALSE)*Table1[[#This Row],[Qtde_insumo]],"")</f>
        <v/>
      </c>
      <c r="M7003" s="17" t="str">
        <f>IF(Table1[[#This Row],[Ordem_insumos]]&lt;&gt;0,VLOOKUP(Table1[[#This Row],[Codigo_servico]],Preencher_Orcamento!$B:$D,3,FALSE)*Table1[[#This Row],[Subtotal_insumo]],"")</f>
        <v/>
      </c>
    </row>
    <row r="7004" spans="1:13" x14ac:dyDescent="0.25">
      <c r="A7004" s="6">
        <v>100228</v>
      </c>
      <c r="B7004" s="126">
        <v>1</v>
      </c>
      <c r="C7004" s="133"/>
      <c r="D7004" s="134">
        <v>2015</v>
      </c>
      <c r="E7004" s="7" t="s">
        <v>2186</v>
      </c>
      <c r="F7004" s="8" t="s">
        <v>2140</v>
      </c>
      <c r="G7004" s="16">
        <f>IFERROR(VLOOKUP(Table1[[#This Row],[Codigo_insumo]],BD_Insumos!$B:$E,4),"")</f>
        <v>16.259414142106937</v>
      </c>
      <c r="H7004" s="140">
        <v>25.1</v>
      </c>
      <c r="I7004" s="9"/>
      <c r="J7004" s="22">
        <f t="shared" si="109"/>
        <v>408.11129496688415</v>
      </c>
      <c r="K7004" s="22" t="str">
        <f>IF(I7004&lt;&gt;"",SUMIF(Table1[Codigo_servico],A7004,Table1[Subtotal_insumo]),"")</f>
        <v/>
      </c>
      <c r="L7004" s="16">
        <f>IF(Table1[[#This Row],[Ordem_insumos]]&lt;&gt;0,VLOOKUP(Table1[[#This Row],[Codigo_servico]],Preencher_Orcamento!$B:$D,3,FALSE)*Table1[[#This Row],[Qtde_insumo]],"")</f>
        <v>0</v>
      </c>
      <c r="M7004" s="16">
        <f>IF(Table1[[#This Row],[Ordem_insumos]]&lt;&gt;0,VLOOKUP(Table1[[#This Row],[Codigo_servico]],Preencher_Orcamento!$B:$D,3,FALSE)*Table1[[#This Row],[Subtotal_insumo]],"")</f>
        <v>0</v>
      </c>
    </row>
    <row r="7005" spans="1:13" x14ac:dyDescent="0.25">
      <c r="A7005" s="6">
        <v>100228</v>
      </c>
      <c r="B7005" s="126">
        <v>2</v>
      </c>
      <c r="C7005" s="133"/>
      <c r="D7005" s="134">
        <v>2014</v>
      </c>
      <c r="E7005" s="7" t="s">
        <v>2185</v>
      </c>
      <c r="F7005" s="8" t="s">
        <v>2140</v>
      </c>
      <c r="G7005" s="16">
        <f>IFERROR(VLOOKUP(Table1[[#This Row],[Codigo_insumo]],BD_Insumos!$B:$E,4),"")</f>
        <v>13.173665210544026</v>
      </c>
      <c r="H7005" s="140">
        <v>5.28</v>
      </c>
      <c r="I7005" s="9"/>
      <c r="J7005" s="22">
        <f t="shared" si="109"/>
        <v>69.556952311672461</v>
      </c>
      <c r="K7005" s="22" t="str">
        <f>IF(I7005&lt;&gt;"",SUMIF(Table1[Codigo_servico],A7005,Table1[Subtotal_insumo]),"")</f>
        <v/>
      </c>
      <c r="L7005" s="16">
        <f>IF(Table1[[#This Row],[Ordem_insumos]]&lt;&gt;0,VLOOKUP(Table1[[#This Row],[Codigo_servico]],Preencher_Orcamento!$B:$D,3,FALSE)*Table1[[#This Row],[Qtde_insumo]],"")</f>
        <v>0</v>
      </c>
      <c r="M7005" s="16">
        <f>IF(Table1[[#This Row],[Ordem_insumos]]&lt;&gt;0,VLOOKUP(Table1[[#This Row],[Codigo_servico]],Preencher_Orcamento!$B:$D,3,FALSE)*Table1[[#This Row],[Subtotal_insumo]],"")</f>
        <v>0</v>
      </c>
    </row>
    <row r="7006" spans="1:13" ht="26.25" x14ac:dyDescent="0.25">
      <c r="A7006" s="6">
        <v>100228</v>
      </c>
      <c r="B7006" s="126">
        <v>3</v>
      </c>
      <c r="C7006" s="133"/>
      <c r="D7006" s="134">
        <v>76090</v>
      </c>
      <c r="E7006" s="7" t="s">
        <v>1887</v>
      </c>
      <c r="F7006" s="8" t="s">
        <v>457</v>
      </c>
      <c r="G7006" s="16">
        <f>IFERROR(VLOOKUP(Table1[[#This Row],[Codigo_insumo]],BD_Insumos!$B:$E,4),"")</f>
        <v>27820</v>
      </c>
      <c r="H7006" s="140">
        <v>1</v>
      </c>
      <c r="I7006" s="9"/>
      <c r="J7006" s="22">
        <f t="shared" si="109"/>
        <v>27820</v>
      </c>
      <c r="K7006" s="22" t="str">
        <f>IF(I7006&lt;&gt;"",SUMIF(Table1[Codigo_servico],A7006,Table1[Subtotal_insumo]),"")</f>
        <v/>
      </c>
      <c r="L7006" s="16">
        <f>IF(Table1[[#This Row],[Ordem_insumos]]&lt;&gt;0,VLOOKUP(Table1[[#This Row],[Codigo_servico]],Preencher_Orcamento!$B:$D,3,FALSE)*Table1[[#This Row],[Qtde_insumo]],"")</f>
        <v>0</v>
      </c>
      <c r="M7006" s="16">
        <f>IF(Table1[[#This Row],[Ordem_insumos]]&lt;&gt;0,VLOOKUP(Table1[[#This Row],[Codigo_servico]],Preencher_Orcamento!$B:$D,3,FALSE)*Table1[[#This Row],[Subtotal_insumo]],"")</f>
        <v>0</v>
      </c>
    </row>
    <row r="7007" spans="1:13" ht="26.25" x14ac:dyDescent="0.25">
      <c r="A7007" s="6">
        <v>100228</v>
      </c>
      <c r="B7007" s="126">
        <v>4</v>
      </c>
      <c r="C7007" s="133"/>
      <c r="D7007" s="134">
        <v>2016</v>
      </c>
      <c r="E7007" s="7" t="s">
        <v>2187</v>
      </c>
      <c r="F7007" s="8" t="s">
        <v>2140</v>
      </c>
      <c r="G7007" s="16">
        <f>IFERROR(VLOOKUP(Table1[[#This Row],[Codigo_insumo]],BD_Insumos!$B:$E,4),"")</f>
        <v>13.188618292508322</v>
      </c>
      <c r="H7007" s="140">
        <v>25.1</v>
      </c>
      <c r="I7007" s="9"/>
      <c r="J7007" s="22">
        <f t="shared" si="109"/>
        <v>331.03431914195886</v>
      </c>
      <c r="K7007" s="22" t="str">
        <f>IF(I7007&lt;&gt;"",SUMIF(Table1[Codigo_servico],A7007,Table1[Subtotal_insumo]),"")</f>
        <v/>
      </c>
      <c r="L7007" s="16">
        <f>IF(Table1[[#This Row],[Ordem_insumos]]&lt;&gt;0,VLOOKUP(Table1[[#This Row],[Codigo_servico]],Preencher_Orcamento!$B:$D,3,FALSE)*Table1[[#This Row],[Qtde_insumo]],"")</f>
        <v>0</v>
      </c>
      <c r="M7007" s="16">
        <f>IF(Table1[[#This Row],[Ordem_insumos]]&lt;&gt;0,VLOOKUP(Table1[[#This Row],[Codigo_servico]],Preencher_Orcamento!$B:$D,3,FALSE)*Table1[[#This Row],[Subtotal_insumo]],"")</f>
        <v>0</v>
      </c>
    </row>
    <row r="7008" spans="1:13" x14ac:dyDescent="0.25">
      <c r="A7008" s="6">
        <v>100228</v>
      </c>
      <c r="B7008" s="126">
        <v>5</v>
      </c>
      <c r="C7008" s="133"/>
      <c r="D7008" s="134">
        <v>10601</v>
      </c>
      <c r="E7008" s="7" t="s">
        <v>111</v>
      </c>
      <c r="F7008" s="8" t="s">
        <v>58</v>
      </c>
      <c r="G7008" s="16">
        <f>IFERROR(VLOOKUP(Table1[[#This Row],[Codigo_insumo]],BD_Insumos!$B:$E,4),"")</f>
        <v>160.4237</v>
      </c>
      <c r="H7008" s="140">
        <v>0.50800000000000001</v>
      </c>
      <c r="I7008" s="9"/>
      <c r="J7008" s="22">
        <f t="shared" si="109"/>
        <v>81.495239600000005</v>
      </c>
      <c r="K7008" s="22" t="str">
        <f>IF(I7008&lt;&gt;"",SUMIF(Table1[Codigo_servico],A7008,Table1[Subtotal_insumo]),"")</f>
        <v/>
      </c>
      <c r="L7008" s="16">
        <f>IF(Table1[[#This Row],[Ordem_insumos]]&lt;&gt;0,VLOOKUP(Table1[[#This Row],[Codigo_servico]],Preencher_Orcamento!$B:$D,3,FALSE)*Table1[[#This Row],[Qtde_insumo]],"")</f>
        <v>0</v>
      </c>
      <c r="M7008" s="16">
        <f>IF(Table1[[#This Row],[Ordem_insumos]]&lt;&gt;0,VLOOKUP(Table1[[#This Row],[Codigo_servico]],Preencher_Orcamento!$B:$D,3,FALSE)*Table1[[#This Row],[Subtotal_insumo]],"")</f>
        <v>0</v>
      </c>
    </row>
    <row r="7009" spans="1:13" x14ac:dyDescent="0.25">
      <c r="A7009" s="6">
        <v>100228</v>
      </c>
      <c r="B7009" s="126">
        <v>6</v>
      </c>
      <c r="C7009" s="133"/>
      <c r="D7009" s="134">
        <v>11066</v>
      </c>
      <c r="E7009" s="7" t="s">
        <v>183</v>
      </c>
      <c r="F7009" s="8" t="s">
        <v>5</v>
      </c>
      <c r="G7009" s="16">
        <f>IFERROR(VLOOKUP(Table1[[#This Row],[Codigo_insumo]],BD_Insumos!$B:$E,4),"")</f>
        <v>1.0965</v>
      </c>
      <c r="H7009" s="140">
        <v>9.6</v>
      </c>
      <c r="I7009" s="9"/>
      <c r="J7009" s="22">
        <f t="shared" si="109"/>
        <v>10.526400000000001</v>
      </c>
      <c r="K7009" s="22" t="str">
        <f>IF(I7009&lt;&gt;"",SUMIF(Table1[Codigo_servico],A7009,Table1[Subtotal_insumo]),"")</f>
        <v/>
      </c>
      <c r="L7009" s="16">
        <f>IF(Table1[[#This Row],[Ordem_insumos]]&lt;&gt;0,VLOOKUP(Table1[[#This Row],[Codigo_servico]],Preencher_Orcamento!$B:$D,3,FALSE)*Table1[[#This Row],[Qtde_insumo]],"")</f>
        <v>0</v>
      </c>
      <c r="M7009" s="16">
        <f>IF(Table1[[#This Row],[Ordem_insumos]]&lt;&gt;0,VLOOKUP(Table1[[#This Row],[Codigo_servico]],Preencher_Orcamento!$B:$D,3,FALSE)*Table1[[#This Row],[Subtotal_insumo]],"")</f>
        <v>0</v>
      </c>
    </row>
    <row r="7010" spans="1:13" ht="26.25" x14ac:dyDescent="0.25">
      <c r="A7010" s="6">
        <v>100228</v>
      </c>
      <c r="B7010" s="126">
        <v>7</v>
      </c>
      <c r="C7010" s="133"/>
      <c r="D7010" s="134">
        <v>10648</v>
      </c>
      <c r="E7010" s="7" t="s">
        <v>158</v>
      </c>
      <c r="F7010" s="8" t="s">
        <v>58</v>
      </c>
      <c r="G7010" s="18">
        <f>IFERROR(VLOOKUP(Table1[[#This Row],[Codigo_insumo]],BD_Insumos!$B:$E,4),"")</f>
        <v>359.69349999999997</v>
      </c>
      <c r="H7010" s="140">
        <v>2.2000000000000001E-3</v>
      </c>
      <c r="I7010" s="9"/>
      <c r="J7010" s="23">
        <f t="shared" si="109"/>
        <v>0.79132570000000002</v>
      </c>
      <c r="K7010" s="22" t="str">
        <f>IF(I7010&lt;&gt;"",SUMIF(Table1[Codigo_servico],A7010,Table1[Subtotal_insumo]),"")</f>
        <v/>
      </c>
      <c r="L7010" s="18">
        <f>IF(Table1[[#This Row],[Ordem_insumos]]&lt;&gt;0,VLOOKUP(Table1[[#This Row],[Codigo_servico]],Preencher_Orcamento!$B:$D,3,FALSE)*Table1[[#This Row],[Qtde_insumo]],"")</f>
        <v>0</v>
      </c>
      <c r="M7010" s="18">
        <f>IF(Table1[[#This Row],[Ordem_insumos]]&lt;&gt;0,VLOOKUP(Table1[[#This Row],[Codigo_servico]],Preencher_Orcamento!$B:$D,3,FALSE)*Table1[[#This Row],[Subtotal_insumo]],"")</f>
        <v>0</v>
      </c>
    </row>
    <row r="7011" spans="1:13" x14ac:dyDescent="0.25">
      <c r="A7011" s="6">
        <v>100228</v>
      </c>
      <c r="B7011" s="126">
        <v>8</v>
      </c>
      <c r="C7011" s="133"/>
      <c r="D7011" s="134">
        <v>2020</v>
      </c>
      <c r="E7011" s="7" t="s">
        <v>2188</v>
      </c>
      <c r="F7011" s="8" t="s">
        <v>2140</v>
      </c>
      <c r="G7011" s="18">
        <f>IFERROR(VLOOKUP(Table1[[#This Row],[Codigo_insumo]],BD_Insumos!$B:$E,4),"")</f>
        <v>15.860837164231068</v>
      </c>
      <c r="H7011" s="140">
        <v>16.440000000000001</v>
      </c>
      <c r="I7011" s="9"/>
      <c r="J7011" s="23">
        <f t="shared" si="109"/>
        <v>260.75216297995877</v>
      </c>
      <c r="K7011" s="22" t="str">
        <f>IF(I7011&lt;&gt;"",SUMIF(Table1[Codigo_servico],A7011,Table1[Subtotal_insumo]),"")</f>
        <v/>
      </c>
      <c r="L7011" s="18">
        <f>IF(Table1[[#This Row],[Ordem_insumos]]&lt;&gt;0,VLOOKUP(Table1[[#This Row],[Codigo_servico]],Preencher_Orcamento!$B:$D,3,FALSE)*Table1[[#This Row],[Qtde_insumo]],"")</f>
        <v>0</v>
      </c>
      <c r="M7011" s="18">
        <f>IF(Table1[[#This Row],[Ordem_insumos]]&lt;&gt;0,VLOOKUP(Table1[[#This Row],[Codigo_servico]],Preencher_Orcamento!$B:$D,3,FALSE)*Table1[[#This Row],[Subtotal_insumo]],"")</f>
        <v>0</v>
      </c>
    </row>
    <row r="7012" spans="1:13" x14ac:dyDescent="0.25">
      <c r="A7012" s="6">
        <v>100228</v>
      </c>
      <c r="B7012" s="126">
        <v>9</v>
      </c>
      <c r="C7012" s="133"/>
      <c r="D7012" s="134">
        <v>2013</v>
      </c>
      <c r="E7012" s="7" t="s">
        <v>2184</v>
      </c>
      <c r="F7012" s="8" t="s">
        <v>2140</v>
      </c>
      <c r="G7012" s="18">
        <f>IFERROR(VLOOKUP(Table1[[#This Row],[Codigo_insumo]],BD_Insumos!$B:$E,4),"")</f>
        <v>15.756939025755017</v>
      </c>
      <c r="H7012" s="140">
        <v>5.28</v>
      </c>
      <c r="I7012" s="9"/>
      <c r="J7012" s="23">
        <f t="shared" si="109"/>
        <v>83.196638055986497</v>
      </c>
      <c r="K7012" s="22" t="str">
        <f>IF(I7012&lt;&gt;"",SUMIF(Table1[Codigo_servico],A7012,Table1[Subtotal_insumo]),"")</f>
        <v/>
      </c>
      <c r="L7012" s="18">
        <f>IF(Table1[[#This Row],[Ordem_insumos]]&lt;&gt;0,VLOOKUP(Table1[[#This Row],[Codigo_servico]],Preencher_Orcamento!$B:$D,3,FALSE)*Table1[[#This Row],[Qtde_insumo]],"")</f>
        <v>0</v>
      </c>
      <c r="M7012" s="18">
        <f>IF(Table1[[#This Row],[Ordem_insumos]]&lt;&gt;0,VLOOKUP(Table1[[#This Row],[Codigo_servico]],Preencher_Orcamento!$B:$D,3,FALSE)*Table1[[#This Row],[Subtotal_insumo]],"")</f>
        <v>0</v>
      </c>
    </row>
    <row r="7013" spans="1:13" ht="26.25" x14ac:dyDescent="0.25">
      <c r="A7013" s="6">
        <v>100228</v>
      </c>
      <c r="B7013" s="126">
        <v>10</v>
      </c>
      <c r="C7013" s="133"/>
      <c r="D7013" s="134">
        <v>10524</v>
      </c>
      <c r="E7013" s="7" t="s">
        <v>77</v>
      </c>
      <c r="F7013" s="8" t="s">
        <v>58</v>
      </c>
      <c r="G7013" s="18">
        <f>IFERROR(VLOOKUP(Table1[[#This Row],[Codigo_insumo]],BD_Insumos!$B:$E,4),"")</f>
        <v>266.55160000000001</v>
      </c>
      <c r="H7013" s="140">
        <v>3.67</v>
      </c>
      <c r="I7013" s="9"/>
      <c r="J7013" s="23">
        <f t="shared" si="109"/>
        <v>978.244372</v>
      </c>
      <c r="K7013" s="22" t="str">
        <f>IF(I7013&lt;&gt;"",SUMIF(Table1[Codigo_servico],A7013,Table1[Subtotal_insumo]),"")</f>
        <v/>
      </c>
      <c r="L7013" s="18">
        <f>IF(Table1[[#This Row],[Ordem_insumos]]&lt;&gt;0,VLOOKUP(Table1[[#This Row],[Codigo_servico]],Preencher_Orcamento!$B:$D,3,FALSE)*Table1[[#This Row],[Qtde_insumo]],"")</f>
        <v>0</v>
      </c>
      <c r="M7013" s="18">
        <f>IF(Table1[[#This Row],[Ordem_insumos]]&lt;&gt;0,VLOOKUP(Table1[[#This Row],[Codigo_servico]],Preencher_Orcamento!$B:$D,3,FALSE)*Table1[[#This Row],[Subtotal_insumo]],"")</f>
        <v>0</v>
      </c>
    </row>
    <row r="7014" spans="1:13" x14ac:dyDescent="0.25">
      <c r="A7014" s="6">
        <v>100228</v>
      </c>
      <c r="B7014" s="126">
        <v>11</v>
      </c>
      <c r="C7014" s="133"/>
      <c r="D7014" s="134">
        <v>11510</v>
      </c>
      <c r="E7014" s="7" t="s">
        <v>205</v>
      </c>
      <c r="F7014" s="8" t="s">
        <v>197</v>
      </c>
      <c r="G7014" s="18">
        <f>IFERROR(VLOOKUP(Table1[[#This Row],[Codigo_insumo]],BD_Insumos!$B:$E,4),"")</f>
        <v>3.2757999999999998</v>
      </c>
      <c r="H7014" s="140">
        <v>263.52999999999997</v>
      </c>
      <c r="I7014" s="9"/>
      <c r="J7014" s="23">
        <f t="shared" si="109"/>
        <v>863.27157399999987</v>
      </c>
      <c r="K7014" s="22" t="str">
        <f>IF(I7014&lt;&gt;"",SUMIF(Table1[Codigo_servico],A7014,Table1[Subtotal_insumo]),"")</f>
        <v/>
      </c>
      <c r="L7014" s="18">
        <f>IF(Table1[[#This Row],[Ordem_insumos]]&lt;&gt;0,VLOOKUP(Table1[[#This Row],[Codigo_servico]],Preencher_Orcamento!$B:$D,3,FALSE)*Table1[[#This Row],[Qtde_insumo]],"")</f>
        <v>0</v>
      </c>
      <c r="M7014" s="18">
        <f>IF(Table1[[#This Row],[Ordem_insumos]]&lt;&gt;0,VLOOKUP(Table1[[#This Row],[Codigo_servico]],Preencher_Orcamento!$B:$D,3,FALSE)*Table1[[#This Row],[Subtotal_insumo]],"")</f>
        <v>0</v>
      </c>
    </row>
    <row r="7015" spans="1:13" x14ac:dyDescent="0.25">
      <c r="A7015" s="6">
        <v>100228</v>
      </c>
      <c r="B7015" s="126">
        <v>12</v>
      </c>
      <c r="C7015" s="133"/>
      <c r="D7015" s="134">
        <v>17515</v>
      </c>
      <c r="E7015" s="7" t="s">
        <v>383</v>
      </c>
      <c r="F7015" s="8" t="s">
        <v>197</v>
      </c>
      <c r="G7015" s="18">
        <f>IFERROR(VLOOKUP(Table1[[#This Row],[Codigo_insumo]],BD_Insumos!$B:$E,4),"")</f>
        <v>5.5275999999999996</v>
      </c>
      <c r="H7015" s="140">
        <v>0.96</v>
      </c>
      <c r="I7015" s="9"/>
      <c r="J7015" s="23">
        <f t="shared" si="109"/>
        <v>5.3064959999999992</v>
      </c>
      <c r="K7015" s="22" t="str">
        <f>IF(I7015&lt;&gt;"",SUMIF(Table1[Codigo_servico],A7015,Table1[Subtotal_insumo]),"")</f>
        <v/>
      </c>
      <c r="L7015" s="18">
        <f>IF(Table1[[#This Row],[Ordem_insumos]]&lt;&gt;0,VLOOKUP(Table1[[#This Row],[Codigo_servico]],Preencher_Orcamento!$B:$D,3,FALSE)*Table1[[#This Row],[Qtde_insumo]],"")</f>
        <v>0</v>
      </c>
      <c r="M7015" s="18">
        <f>IF(Table1[[#This Row],[Ordem_insumos]]&lt;&gt;0,VLOOKUP(Table1[[#This Row],[Codigo_servico]],Preencher_Orcamento!$B:$D,3,FALSE)*Table1[[#This Row],[Subtotal_insumo]],"")</f>
        <v>0</v>
      </c>
    </row>
    <row r="7016" spans="1:13" ht="39" x14ac:dyDescent="0.25">
      <c r="A7016" s="6">
        <v>100228</v>
      </c>
      <c r="B7016" s="126">
        <v>13</v>
      </c>
      <c r="C7016" s="133"/>
      <c r="D7016" s="134">
        <v>30584</v>
      </c>
      <c r="E7016" s="7" t="s">
        <v>593</v>
      </c>
      <c r="F7016" s="8" t="s">
        <v>170</v>
      </c>
      <c r="G7016" s="18">
        <f>IFERROR(VLOOKUP(Table1[[#This Row],[Codigo_insumo]],BD_Insumos!$B:$E,4),"")</f>
        <v>732.19529999999997</v>
      </c>
      <c r="H7016" s="140">
        <v>2.1</v>
      </c>
      <c r="I7016" s="9"/>
      <c r="J7016" s="23">
        <f t="shared" si="109"/>
        <v>1537.61013</v>
      </c>
      <c r="K7016" s="22" t="str">
        <f>IF(I7016&lt;&gt;"",SUMIF(Table1[Codigo_servico],A7016,Table1[Subtotal_insumo]),"")</f>
        <v/>
      </c>
      <c r="L7016" s="18">
        <f>IF(Table1[[#This Row],[Ordem_insumos]]&lt;&gt;0,VLOOKUP(Table1[[#This Row],[Codigo_servico]],Preencher_Orcamento!$B:$D,3,FALSE)*Table1[[#This Row],[Qtde_insumo]],"")</f>
        <v>0</v>
      </c>
      <c r="M7016" s="18">
        <f>IF(Table1[[#This Row],[Ordem_insumos]]&lt;&gt;0,VLOOKUP(Table1[[#This Row],[Codigo_servico]],Preencher_Orcamento!$B:$D,3,FALSE)*Table1[[#This Row],[Subtotal_insumo]],"")</f>
        <v>0</v>
      </c>
    </row>
    <row r="7017" spans="1:13" x14ac:dyDescent="0.25">
      <c r="A7017" s="6">
        <v>100228</v>
      </c>
      <c r="B7017" s="126">
        <v>14</v>
      </c>
      <c r="C7017" s="133"/>
      <c r="D7017" s="134">
        <v>11070</v>
      </c>
      <c r="E7017" s="7" t="s">
        <v>185</v>
      </c>
      <c r="F7017" s="8" t="s">
        <v>5</v>
      </c>
      <c r="G7017" s="18">
        <f>IFERROR(VLOOKUP(Table1[[#This Row],[Codigo_insumo]],BD_Insumos!$B:$E,4),"")</f>
        <v>4.1189999999999998</v>
      </c>
      <c r="H7017" s="140">
        <v>8</v>
      </c>
      <c r="I7017" s="9"/>
      <c r="J7017" s="23">
        <f t="shared" si="109"/>
        <v>32.951999999999998</v>
      </c>
      <c r="K7017" s="22" t="str">
        <f>IF(I7017&lt;&gt;"",SUMIF(Table1[Codigo_servico],A7017,Table1[Subtotal_insumo]),"")</f>
        <v/>
      </c>
      <c r="L7017" s="18">
        <f>IF(Table1[[#This Row],[Ordem_insumos]]&lt;&gt;0,VLOOKUP(Table1[[#This Row],[Codigo_servico]],Preencher_Orcamento!$B:$D,3,FALSE)*Table1[[#This Row],[Qtde_insumo]],"")</f>
        <v>0</v>
      </c>
      <c r="M7017" s="18">
        <f>IF(Table1[[#This Row],[Ordem_insumos]]&lt;&gt;0,VLOOKUP(Table1[[#This Row],[Codigo_servico]],Preencher_Orcamento!$B:$D,3,FALSE)*Table1[[#This Row],[Subtotal_insumo]],"")</f>
        <v>0</v>
      </c>
    </row>
    <row r="7018" spans="1:13" x14ac:dyDescent="0.25">
      <c r="A7018" s="6">
        <v>100228</v>
      </c>
      <c r="B7018" s="126">
        <v>15</v>
      </c>
      <c r="C7018" s="133"/>
      <c r="D7018" s="134">
        <v>17740</v>
      </c>
      <c r="E7018" s="7" t="s">
        <v>399</v>
      </c>
      <c r="F7018" s="8" t="s">
        <v>197</v>
      </c>
      <c r="G7018" s="18">
        <f>IFERROR(VLOOKUP(Table1[[#This Row],[Codigo_insumo]],BD_Insumos!$B:$E,4),"")</f>
        <v>4.9862000000000002</v>
      </c>
      <c r="H7018" s="140">
        <v>5.0199999999999996</v>
      </c>
      <c r="I7018" s="9"/>
      <c r="J7018" s="23">
        <f t="shared" si="109"/>
        <v>25.030723999999999</v>
      </c>
      <c r="K7018" s="22" t="str">
        <f>IF(I7018&lt;&gt;"",SUMIF(Table1[Codigo_servico],A7018,Table1[Subtotal_insumo]),"")</f>
        <v/>
      </c>
      <c r="L7018" s="18">
        <f>IF(Table1[[#This Row],[Ordem_insumos]]&lt;&gt;0,VLOOKUP(Table1[[#This Row],[Codigo_servico]],Preencher_Orcamento!$B:$D,3,FALSE)*Table1[[#This Row],[Qtde_insumo]],"")</f>
        <v>0</v>
      </c>
      <c r="M7018" s="18">
        <f>IF(Table1[[#This Row],[Ordem_insumos]]&lt;&gt;0,VLOOKUP(Table1[[#This Row],[Codigo_servico]],Preencher_Orcamento!$B:$D,3,FALSE)*Table1[[#This Row],[Subtotal_insumo]],"")</f>
        <v>0</v>
      </c>
    </row>
    <row r="7019" spans="1:13" x14ac:dyDescent="0.25">
      <c r="A7019" s="6">
        <v>100228</v>
      </c>
      <c r="B7019" s="126">
        <v>16</v>
      </c>
      <c r="C7019" s="133"/>
      <c r="D7019" s="134">
        <v>2099</v>
      </c>
      <c r="E7019" s="7" t="s">
        <v>2205</v>
      </c>
      <c r="F7019" s="8" t="s">
        <v>2140</v>
      </c>
      <c r="G7019" s="18">
        <f>IFERROR(VLOOKUP(Table1[[#This Row],[Codigo_insumo]],BD_Insumos!$B:$E,4),"")</f>
        <v>12.627877718847255</v>
      </c>
      <c r="H7019" s="140">
        <v>60.64</v>
      </c>
      <c r="I7019" s="9"/>
      <c r="J7019" s="23">
        <f t="shared" si="109"/>
        <v>765.75450487089756</v>
      </c>
      <c r="K7019" s="22" t="str">
        <f>IF(I7019&lt;&gt;"",SUMIF(Table1[Codigo_servico],A7019,Table1[Subtotal_insumo]),"")</f>
        <v/>
      </c>
      <c r="L7019" s="18">
        <f>IF(Table1[[#This Row],[Ordem_insumos]]&lt;&gt;0,VLOOKUP(Table1[[#This Row],[Codigo_servico]],Preencher_Orcamento!$B:$D,3,FALSE)*Table1[[#This Row],[Qtde_insumo]],"")</f>
        <v>0</v>
      </c>
      <c r="M7019" s="18">
        <f>IF(Table1[[#This Row],[Ordem_insumos]]&lt;&gt;0,VLOOKUP(Table1[[#This Row],[Codigo_servico]],Preencher_Orcamento!$B:$D,3,FALSE)*Table1[[#This Row],[Subtotal_insumo]],"")</f>
        <v>0</v>
      </c>
    </row>
    <row r="7020" spans="1:13" x14ac:dyDescent="0.25">
      <c r="A7020" s="3">
        <v>100251</v>
      </c>
      <c r="B7020" s="125">
        <v>0</v>
      </c>
      <c r="C7020" s="131" t="s">
        <v>3788</v>
      </c>
      <c r="D7020" s="132"/>
      <c r="E7020" s="4"/>
      <c r="F7020" s="4"/>
      <c r="G7020" s="17" t="str">
        <f>IFERROR(VLOOKUP(Table1[[#This Row],[Codigo_insumo]],BD_Insumos!$B:$E,4),"")</f>
        <v/>
      </c>
      <c r="H7020" s="139"/>
      <c r="I7020" s="5" t="s">
        <v>5</v>
      </c>
      <c r="J7020" s="20" t="str">
        <f t="shared" si="109"/>
        <v/>
      </c>
      <c r="K7020" s="21">
        <f>IF(I7020&lt;&gt;"",SUMIF(Table1[Codigo_servico],A7020,Table1[Subtotal_insumo]),"")</f>
        <v>39.688310261879771</v>
      </c>
      <c r="L7020" s="17" t="str">
        <f>IF(Table1[[#This Row],[Ordem_insumos]]&lt;&gt;0,VLOOKUP(Table1[[#This Row],[Codigo_servico]],Preencher_Orcamento!$B:$D,3,FALSE)*Table1[[#This Row],[Qtde_insumo]],"")</f>
        <v/>
      </c>
      <c r="M7020" s="17" t="str">
        <f>IF(Table1[[#This Row],[Ordem_insumos]]&lt;&gt;0,VLOOKUP(Table1[[#This Row],[Codigo_servico]],Preencher_Orcamento!$B:$D,3,FALSE)*Table1[[#This Row],[Subtotal_insumo]],"")</f>
        <v/>
      </c>
    </row>
    <row r="7021" spans="1:13" x14ac:dyDescent="0.25">
      <c r="A7021" s="6">
        <v>100251</v>
      </c>
      <c r="B7021" s="126">
        <v>1</v>
      </c>
      <c r="C7021" s="133"/>
      <c r="D7021" s="134">
        <v>2035</v>
      </c>
      <c r="E7021" s="7" t="s">
        <v>2190</v>
      </c>
      <c r="F7021" s="8" t="s">
        <v>2140</v>
      </c>
      <c r="G7021" s="16">
        <f>IFERROR(VLOOKUP(Table1[[#This Row],[Codigo_insumo]],BD_Insumos!$B:$E,4),"")</f>
        <v>17.275965903920998</v>
      </c>
      <c r="H7021" s="140">
        <v>0.8</v>
      </c>
      <c r="I7021" s="9"/>
      <c r="J7021" s="22">
        <f t="shared" si="109"/>
        <v>13.820772723136798</v>
      </c>
      <c r="K7021" s="22" t="str">
        <f>IF(I7021&lt;&gt;"",SUMIF(Table1[Codigo_servico],A7021,Table1[Subtotal_insumo]),"")</f>
        <v/>
      </c>
      <c r="L7021" s="16">
        <f>IF(Table1[[#This Row],[Ordem_insumos]]&lt;&gt;0,VLOOKUP(Table1[[#This Row],[Codigo_servico]],Preencher_Orcamento!$B:$D,3,FALSE)*Table1[[#This Row],[Qtde_insumo]],"")</f>
        <v>0</v>
      </c>
      <c r="M7021" s="16">
        <f>IF(Table1[[#This Row],[Ordem_insumos]]&lt;&gt;0,VLOOKUP(Table1[[#This Row],[Codigo_servico]],Preencher_Orcamento!$B:$D,3,FALSE)*Table1[[#This Row],[Subtotal_insumo]],"")</f>
        <v>0</v>
      </c>
    </row>
    <row r="7022" spans="1:13" x14ac:dyDescent="0.25">
      <c r="A7022" s="6">
        <v>100251</v>
      </c>
      <c r="B7022" s="126">
        <v>2</v>
      </c>
      <c r="C7022" s="133"/>
      <c r="D7022" s="134">
        <v>79640</v>
      </c>
      <c r="E7022" s="7" t="s">
        <v>2022</v>
      </c>
      <c r="F7022" s="8" t="s">
        <v>5</v>
      </c>
      <c r="G7022" s="16">
        <f>IFERROR(VLOOKUP(Table1[[#This Row],[Codigo_insumo]],BD_Insumos!$B:$E,4),"")</f>
        <v>0.14910000000000001</v>
      </c>
      <c r="H7022" s="140">
        <v>0.56000000000000005</v>
      </c>
      <c r="I7022" s="9"/>
      <c r="J7022" s="22">
        <f t="shared" si="109"/>
        <v>8.3496000000000015E-2</v>
      </c>
      <c r="K7022" s="22" t="str">
        <f>IF(I7022&lt;&gt;"",SUMIF(Table1[Codigo_servico],A7022,Table1[Subtotal_insumo]),"")</f>
        <v/>
      </c>
      <c r="L7022" s="16">
        <f>IF(Table1[[#This Row],[Ordem_insumos]]&lt;&gt;0,VLOOKUP(Table1[[#This Row],[Codigo_servico]],Preencher_Orcamento!$B:$D,3,FALSE)*Table1[[#This Row],[Qtde_insumo]],"")</f>
        <v>0</v>
      </c>
      <c r="M7022" s="16">
        <f>IF(Table1[[#This Row],[Ordem_insumos]]&lt;&gt;0,VLOOKUP(Table1[[#This Row],[Codigo_servico]],Preencher_Orcamento!$B:$D,3,FALSE)*Table1[[#This Row],[Subtotal_insumo]],"")</f>
        <v>0</v>
      </c>
    </row>
    <row r="7023" spans="1:13" ht="39" x14ac:dyDescent="0.25">
      <c r="A7023" s="6">
        <v>100251</v>
      </c>
      <c r="B7023" s="126">
        <v>3</v>
      </c>
      <c r="C7023" s="133"/>
      <c r="D7023" s="134">
        <v>70822</v>
      </c>
      <c r="E7023" s="7" t="s">
        <v>1716</v>
      </c>
      <c r="F7023" s="8" t="s">
        <v>5</v>
      </c>
      <c r="G7023" s="18">
        <f>IFERROR(VLOOKUP(Table1[[#This Row],[Codigo_insumo]],BD_Insumos!$B:$E,4),"")</f>
        <v>9.6629000000000005</v>
      </c>
      <c r="H7023" s="140">
        <v>1.6</v>
      </c>
      <c r="I7023" s="9"/>
      <c r="J7023" s="23">
        <f t="shared" si="109"/>
        <v>15.460640000000001</v>
      </c>
      <c r="K7023" s="22" t="str">
        <f>IF(I7023&lt;&gt;"",SUMIF(Table1[Codigo_servico],A7023,Table1[Subtotal_insumo]),"")</f>
        <v/>
      </c>
      <c r="L7023" s="18">
        <f>IF(Table1[[#This Row],[Ordem_insumos]]&lt;&gt;0,VLOOKUP(Table1[[#This Row],[Codigo_servico]],Preencher_Orcamento!$B:$D,3,FALSE)*Table1[[#This Row],[Qtde_insumo]],"")</f>
        <v>0</v>
      </c>
      <c r="M7023" s="18">
        <f>IF(Table1[[#This Row],[Ordem_insumos]]&lt;&gt;0,VLOOKUP(Table1[[#This Row],[Codigo_servico]],Preencher_Orcamento!$B:$D,3,FALSE)*Table1[[#This Row],[Subtotal_insumo]],"")</f>
        <v>0</v>
      </c>
    </row>
    <row r="7024" spans="1:13" x14ac:dyDescent="0.25">
      <c r="A7024" s="6">
        <v>100251</v>
      </c>
      <c r="B7024" s="126">
        <v>4</v>
      </c>
      <c r="C7024" s="133"/>
      <c r="D7024" s="134">
        <v>2036</v>
      </c>
      <c r="E7024" s="7" t="s">
        <v>2191</v>
      </c>
      <c r="F7024" s="8" t="s">
        <v>2140</v>
      </c>
      <c r="G7024" s="18">
        <f>IFERROR(VLOOKUP(Table1[[#This Row],[Codigo_insumo]],BD_Insumos!$B:$E,4),"")</f>
        <v>12.90425192342871</v>
      </c>
      <c r="H7024" s="140">
        <v>0.8</v>
      </c>
      <c r="I7024" s="9"/>
      <c r="J7024" s="23">
        <f t="shared" si="109"/>
        <v>10.323401538742969</v>
      </c>
      <c r="K7024" s="22" t="str">
        <f>IF(I7024&lt;&gt;"",SUMIF(Table1[Codigo_servico],A7024,Table1[Subtotal_insumo]),"")</f>
        <v/>
      </c>
      <c r="L7024" s="18">
        <f>IF(Table1[[#This Row],[Ordem_insumos]]&lt;&gt;0,VLOOKUP(Table1[[#This Row],[Codigo_servico]],Preencher_Orcamento!$B:$D,3,FALSE)*Table1[[#This Row],[Qtde_insumo]],"")</f>
        <v>0</v>
      </c>
      <c r="M7024" s="18">
        <f>IF(Table1[[#This Row],[Ordem_insumos]]&lt;&gt;0,VLOOKUP(Table1[[#This Row],[Codigo_servico]],Preencher_Orcamento!$B:$D,3,FALSE)*Table1[[#This Row],[Subtotal_insumo]],"")</f>
        <v>0</v>
      </c>
    </row>
    <row r="7025" spans="1:13" x14ac:dyDescent="0.25">
      <c r="A7025" s="3">
        <v>100252</v>
      </c>
      <c r="B7025" s="125">
        <v>0</v>
      </c>
      <c r="C7025" s="131" t="s">
        <v>3789</v>
      </c>
      <c r="D7025" s="132"/>
      <c r="E7025" s="4"/>
      <c r="F7025" s="4"/>
      <c r="G7025" s="17" t="str">
        <f>IFERROR(VLOOKUP(Table1[[#This Row],[Codigo_insumo]],BD_Insumos!$B:$E,4),"")</f>
        <v/>
      </c>
      <c r="H7025" s="139"/>
      <c r="I7025" s="5" t="s">
        <v>5</v>
      </c>
      <c r="J7025" s="20" t="str">
        <f t="shared" si="109"/>
        <v/>
      </c>
      <c r="K7025" s="21">
        <f>IF(I7025&lt;&gt;"",SUMIF(Table1[Codigo_servico],A7025,Table1[Subtotal_insumo]),"")</f>
        <v>54.252791610084678</v>
      </c>
      <c r="L7025" s="17" t="str">
        <f>IF(Table1[[#This Row],[Ordem_insumos]]&lt;&gt;0,VLOOKUP(Table1[[#This Row],[Codigo_servico]],Preencher_Orcamento!$B:$D,3,FALSE)*Table1[[#This Row],[Qtde_insumo]],"")</f>
        <v/>
      </c>
      <c r="M7025" s="17" t="str">
        <f>IF(Table1[[#This Row],[Ordem_insumos]]&lt;&gt;0,VLOOKUP(Table1[[#This Row],[Codigo_servico]],Preencher_Orcamento!$B:$D,3,FALSE)*Table1[[#This Row],[Subtotal_insumo]],"")</f>
        <v/>
      </c>
    </row>
    <row r="7026" spans="1:13" x14ac:dyDescent="0.25">
      <c r="A7026" s="6">
        <v>100252</v>
      </c>
      <c r="B7026" s="126">
        <v>1</v>
      </c>
      <c r="C7026" s="133"/>
      <c r="D7026" s="134">
        <v>2036</v>
      </c>
      <c r="E7026" s="7" t="s">
        <v>2191</v>
      </c>
      <c r="F7026" s="8" t="s">
        <v>2140</v>
      </c>
      <c r="G7026" s="16">
        <f>IFERROR(VLOOKUP(Table1[[#This Row],[Codigo_insumo]],BD_Insumos!$B:$E,4),"")</f>
        <v>12.90425192342871</v>
      </c>
      <c r="H7026" s="140">
        <v>1.1000000000000001</v>
      </c>
      <c r="I7026" s="9"/>
      <c r="J7026" s="22">
        <f t="shared" si="109"/>
        <v>14.194677115771581</v>
      </c>
      <c r="K7026" s="22" t="str">
        <f>IF(I7026&lt;&gt;"",SUMIF(Table1[Codigo_servico],A7026,Table1[Subtotal_insumo]),"")</f>
        <v/>
      </c>
      <c r="L7026" s="16">
        <f>IF(Table1[[#This Row],[Ordem_insumos]]&lt;&gt;0,VLOOKUP(Table1[[#This Row],[Codigo_servico]],Preencher_Orcamento!$B:$D,3,FALSE)*Table1[[#This Row],[Qtde_insumo]],"")</f>
        <v>0</v>
      </c>
      <c r="M7026" s="16">
        <f>IF(Table1[[#This Row],[Ordem_insumos]]&lt;&gt;0,VLOOKUP(Table1[[#This Row],[Codigo_servico]],Preencher_Orcamento!$B:$D,3,FALSE)*Table1[[#This Row],[Subtotal_insumo]],"")</f>
        <v>0</v>
      </c>
    </row>
    <row r="7027" spans="1:13" x14ac:dyDescent="0.25">
      <c r="A7027" s="6">
        <v>100252</v>
      </c>
      <c r="B7027" s="126">
        <v>2</v>
      </c>
      <c r="C7027" s="133"/>
      <c r="D7027" s="134">
        <v>2035</v>
      </c>
      <c r="E7027" s="7" t="s">
        <v>2190</v>
      </c>
      <c r="F7027" s="8" t="s">
        <v>2140</v>
      </c>
      <c r="G7027" s="16">
        <f>IFERROR(VLOOKUP(Table1[[#This Row],[Codigo_insumo]],BD_Insumos!$B:$E,4),"")</f>
        <v>17.275965903920998</v>
      </c>
      <c r="H7027" s="140">
        <v>1.1000000000000001</v>
      </c>
      <c r="I7027" s="9"/>
      <c r="J7027" s="22">
        <f t="shared" si="109"/>
        <v>19.003562494313098</v>
      </c>
      <c r="K7027" s="22" t="str">
        <f>IF(I7027&lt;&gt;"",SUMIF(Table1[Codigo_servico],A7027,Table1[Subtotal_insumo]),"")</f>
        <v/>
      </c>
      <c r="L7027" s="16">
        <f>IF(Table1[[#This Row],[Ordem_insumos]]&lt;&gt;0,VLOOKUP(Table1[[#This Row],[Codigo_servico]],Preencher_Orcamento!$B:$D,3,FALSE)*Table1[[#This Row],[Qtde_insumo]],"")</f>
        <v>0</v>
      </c>
      <c r="M7027" s="16">
        <f>IF(Table1[[#This Row],[Ordem_insumos]]&lt;&gt;0,VLOOKUP(Table1[[#This Row],[Codigo_servico]],Preencher_Orcamento!$B:$D,3,FALSE)*Table1[[#This Row],[Subtotal_insumo]],"")</f>
        <v>0</v>
      </c>
    </row>
    <row r="7028" spans="1:13" ht="39" x14ac:dyDescent="0.25">
      <c r="A7028" s="6">
        <v>100252</v>
      </c>
      <c r="B7028" s="126">
        <v>3</v>
      </c>
      <c r="C7028" s="133"/>
      <c r="D7028" s="134">
        <v>70823</v>
      </c>
      <c r="E7028" s="7" t="s">
        <v>1717</v>
      </c>
      <c r="F7028" s="8" t="s">
        <v>5</v>
      </c>
      <c r="G7028" s="18">
        <f>IFERROR(VLOOKUP(Table1[[#This Row],[Codigo_insumo]],BD_Insumos!$B:$E,4),"")</f>
        <v>13.9648</v>
      </c>
      <c r="H7028" s="140">
        <v>1.5</v>
      </c>
      <c r="I7028" s="9"/>
      <c r="J7028" s="23">
        <f t="shared" si="109"/>
        <v>20.947200000000002</v>
      </c>
      <c r="K7028" s="22" t="str">
        <f>IF(I7028&lt;&gt;"",SUMIF(Table1[Codigo_servico],A7028,Table1[Subtotal_insumo]),"")</f>
        <v/>
      </c>
      <c r="L7028" s="18">
        <f>IF(Table1[[#This Row],[Ordem_insumos]]&lt;&gt;0,VLOOKUP(Table1[[#This Row],[Codigo_servico]],Preencher_Orcamento!$B:$D,3,FALSE)*Table1[[#This Row],[Qtde_insumo]],"")</f>
        <v>0</v>
      </c>
      <c r="M7028" s="18">
        <f>IF(Table1[[#This Row],[Ordem_insumos]]&lt;&gt;0,VLOOKUP(Table1[[#This Row],[Codigo_servico]],Preencher_Orcamento!$B:$D,3,FALSE)*Table1[[#This Row],[Subtotal_insumo]],"")</f>
        <v>0</v>
      </c>
    </row>
    <row r="7029" spans="1:13" x14ac:dyDescent="0.25">
      <c r="A7029" s="6">
        <v>100252</v>
      </c>
      <c r="B7029" s="126">
        <v>4</v>
      </c>
      <c r="C7029" s="133"/>
      <c r="D7029" s="134">
        <v>79640</v>
      </c>
      <c r="E7029" s="7" t="s">
        <v>2022</v>
      </c>
      <c r="F7029" s="8" t="s">
        <v>5</v>
      </c>
      <c r="G7029" s="18">
        <f>IFERROR(VLOOKUP(Table1[[#This Row],[Codigo_insumo]],BD_Insumos!$B:$E,4),"")</f>
        <v>0.14910000000000001</v>
      </c>
      <c r="H7029" s="140">
        <v>0.72</v>
      </c>
      <c r="I7029" s="9"/>
      <c r="J7029" s="23">
        <f t="shared" si="109"/>
        <v>0.107352</v>
      </c>
      <c r="K7029" s="22" t="str">
        <f>IF(I7029&lt;&gt;"",SUMIF(Table1[Codigo_servico],A7029,Table1[Subtotal_insumo]),"")</f>
        <v/>
      </c>
      <c r="L7029" s="18">
        <f>IF(Table1[[#This Row],[Ordem_insumos]]&lt;&gt;0,VLOOKUP(Table1[[#This Row],[Codigo_servico]],Preencher_Orcamento!$B:$D,3,FALSE)*Table1[[#This Row],[Qtde_insumo]],"")</f>
        <v>0</v>
      </c>
      <c r="M7029" s="18">
        <f>IF(Table1[[#This Row],[Ordem_insumos]]&lt;&gt;0,VLOOKUP(Table1[[#This Row],[Codigo_servico]],Preencher_Orcamento!$B:$D,3,FALSE)*Table1[[#This Row],[Subtotal_insumo]],"")</f>
        <v>0</v>
      </c>
    </row>
    <row r="7030" spans="1:13" x14ac:dyDescent="0.25">
      <c r="A7030" s="3">
        <v>100254</v>
      </c>
      <c r="B7030" s="125">
        <v>0</v>
      </c>
      <c r="C7030" s="131" t="s">
        <v>3790</v>
      </c>
      <c r="D7030" s="132"/>
      <c r="E7030" s="4"/>
      <c r="F7030" s="4"/>
      <c r="G7030" s="17" t="str">
        <f>IFERROR(VLOOKUP(Table1[[#This Row],[Codigo_insumo]],BD_Insumos!$B:$E,4),"")</f>
        <v/>
      </c>
      <c r="H7030" s="139"/>
      <c r="I7030" s="5" t="s">
        <v>5</v>
      </c>
      <c r="J7030" s="20" t="str">
        <f t="shared" si="109"/>
        <v/>
      </c>
      <c r="K7030" s="21">
        <f>IF(I7030&lt;&gt;"",SUMIF(Table1[Codigo_servico],A7030,Table1[Subtotal_insumo]),"")</f>
        <v>74.243207958289588</v>
      </c>
      <c r="L7030" s="17" t="str">
        <f>IF(Table1[[#This Row],[Ordem_insumos]]&lt;&gt;0,VLOOKUP(Table1[[#This Row],[Codigo_servico]],Preencher_Orcamento!$B:$D,3,FALSE)*Table1[[#This Row],[Qtde_insumo]],"")</f>
        <v/>
      </c>
      <c r="M7030" s="17" t="str">
        <f>IF(Table1[[#This Row],[Ordem_insumos]]&lt;&gt;0,VLOOKUP(Table1[[#This Row],[Codigo_servico]],Preencher_Orcamento!$B:$D,3,FALSE)*Table1[[#This Row],[Subtotal_insumo]],"")</f>
        <v/>
      </c>
    </row>
    <row r="7031" spans="1:13" x14ac:dyDescent="0.25">
      <c r="A7031" s="6">
        <v>100254</v>
      </c>
      <c r="B7031" s="126">
        <v>1</v>
      </c>
      <c r="C7031" s="133"/>
      <c r="D7031" s="134">
        <v>2035</v>
      </c>
      <c r="E7031" s="7" t="s">
        <v>2190</v>
      </c>
      <c r="F7031" s="8" t="s">
        <v>2140</v>
      </c>
      <c r="G7031" s="16">
        <f>IFERROR(VLOOKUP(Table1[[#This Row],[Codigo_insumo]],BD_Insumos!$B:$E,4),"")</f>
        <v>17.275965903920998</v>
      </c>
      <c r="H7031" s="140">
        <v>1.4</v>
      </c>
      <c r="I7031" s="9"/>
      <c r="J7031" s="22">
        <f t="shared" si="109"/>
        <v>24.186352265489397</v>
      </c>
      <c r="K7031" s="22" t="str">
        <f>IF(I7031&lt;&gt;"",SUMIF(Table1[Codigo_servico],A7031,Table1[Subtotal_insumo]),"")</f>
        <v/>
      </c>
      <c r="L7031" s="16">
        <f>IF(Table1[[#This Row],[Ordem_insumos]]&lt;&gt;0,VLOOKUP(Table1[[#This Row],[Codigo_servico]],Preencher_Orcamento!$B:$D,3,FALSE)*Table1[[#This Row],[Qtde_insumo]],"")</f>
        <v>0</v>
      </c>
      <c r="M7031" s="16">
        <f>IF(Table1[[#This Row],[Ordem_insumos]]&lt;&gt;0,VLOOKUP(Table1[[#This Row],[Codigo_servico]],Preencher_Orcamento!$B:$D,3,FALSE)*Table1[[#This Row],[Subtotal_insumo]],"")</f>
        <v>0</v>
      </c>
    </row>
    <row r="7032" spans="1:13" ht="39" x14ac:dyDescent="0.25">
      <c r="A7032" s="6">
        <v>100254</v>
      </c>
      <c r="B7032" s="126">
        <v>2</v>
      </c>
      <c r="C7032" s="133"/>
      <c r="D7032" s="134">
        <v>70825</v>
      </c>
      <c r="E7032" s="7" t="s">
        <v>1719</v>
      </c>
      <c r="F7032" s="8" t="s">
        <v>5</v>
      </c>
      <c r="G7032" s="16">
        <f>IFERROR(VLOOKUP(Table1[[#This Row],[Codigo_insumo]],BD_Insumos!$B:$E,4),"")</f>
        <v>22.7303</v>
      </c>
      <c r="H7032" s="140">
        <v>1.4</v>
      </c>
      <c r="I7032" s="9"/>
      <c r="J7032" s="22">
        <f t="shared" si="109"/>
        <v>31.822419999999997</v>
      </c>
      <c r="K7032" s="22" t="str">
        <f>IF(I7032&lt;&gt;"",SUMIF(Table1[Codigo_servico],A7032,Table1[Subtotal_insumo]),"")</f>
        <v/>
      </c>
      <c r="L7032" s="16">
        <f>IF(Table1[[#This Row],[Ordem_insumos]]&lt;&gt;0,VLOOKUP(Table1[[#This Row],[Codigo_servico]],Preencher_Orcamento!$B:$D,3,FALSE)*Table1[[#This Row],[Qtde_insumo]],"")</f>
        <v>0</v>
      </c>
      <c r="M7032" s="16">
        <f>IF(Table1[[#This Row],[Ordem_insumos]]&lt;&gt;0,VLOOKUP(Table1[[#This Row],[Codigo_servico]],Preencher_Orcamento!$B:$D,3,FALSE)*Table1[[#This Row],[Subtotal_insumo]],"")</f>
        <v>0</v>
      </c>
    </row>
    <row r="7033" spans="1:13" x14ac:dyDescent="0.25">
      <c r="A7033" s="6">
        <v>100254</v>
      </c>
      <c r="B7033" s="126">
        <v>3</v>
      </c>
      <c r="C7033" s="133"/>
      <c r="D7033" s="134">
        <v>2036</v>
      </c>
      <c r="E7033" s="7" t="s">
        <v>2191</v>
      </c>
      <c r="F7033" s="8" t="s">
        <v>2140</v>
      </c>
      <c r="G7033" s="18">
        <f>IFERROR(VLOOKUP(Table1[[#This Row],[Codigo_insumo]],BD_Insumos!$B:$E,4),"")</f>
        <v>12.90425192342871</v>
      </c>
      <c r="H7033" s="140">
        <v>1.4</v>
      </c>
      <c r="I7033" s="9"/>
      <c r="J7033" s="23">
        <f t="shared" si="109"/>
        <v>18.065952692800192</v>
      </c>
      <c r="K7033" s="22" t="str">
        <f>IF(I7033&lt;&gt;"",SUMIF(Table1[Codigo_servico],A7033,Table1[Subtotal_insumo]),"")</f>
        <v/>
      </c>
      <c r="L7033" s="18">
        <f>IF(Table1[[#This Row],[Ordem_insumos]]&lt;&gt;0,VLOOKUP(Table1[[#This Row],[Codigo_servico]],Preencher_Orcamento!$B:$D,3,FALSE)*Table1[[#This Row],[Qtde_insumo]],"")</f>
        <v>0</v>
      </c>
      <c r="M7033" s="18">
        <f>IF(Table1[[#This Row],[Ordem_insumos]]&lt;&gt;0,VLOOKUP(Table1[[#This Row],[Codigo_servico]],Preencher_Orcamento!$B:$D,3,FALSE)*Table1[[#This Row],[Subtotal_insumo]],"")</f>
        <v>0</v>
      </c>
    </row>
    <row r="7034" spans="1:13" x14ac:dyDescent="0.25">
      <c r="A7034" s="6">
        <v>100254</v>
      </c>
      <c r="B7034" s="126">
        <v>4</v>
      </c>
      <c r="C7034" s="133"/>
      <c r="D7034" s="134">
        <v>79640</v>
      </c>
      <c r="E7034" s="7" t="s">
        <v>2022</v>
      </c>
      <c r="F7034" s="8" t="s">
        <v>5</v>
      </c>
      <c r="G7034" s="18">
        <f>IFERROR(VLOOKUP(Table1[[#This Row],[Codigo_insumo]],BD_Insumos!$B:$E,4),"")</f>
        <v>0.14910000000000001</v>
      </c>
      <c r="H7034" s="140">
        <v>1.1299999999999999</v>
      </c>
      <c r="I7034" s="9"/>
      <c r="J7034" s="23">
        <f t="shared" si="109"/>
        <v>0.16848299999999999</v>
      </c>
      <c r="K7034" s="22" t="str">
        <f>IF(I7034&lt;&gt;"",SUMIF(Table1[Codigo_servico],A7034,Table1[Subtotal_insumo]),"")</f>
        <v/>
      </c>
      <c r="L7034" s="18">
        <f>IF(Table1[[#This Row],[Ordem_insumos]]&lt;&gt;0,VLOOKUP(Table1[[#This Row],[Codigo_servico]],Preencher_Orcamento!$B:$D,3,FALSE)*Table1[[#This Row],[Qtde_insumo]],"")</f>
        <v>0</v>
      </c>
      <c r="M7034" s="18">
        <f>IF(Table1[[#This Row],[Ordem_insumos]]&lt;&gt;0,VLOOKUP(Table1[[#This Row],[Codigo_servico]],Preencher_Orcamento!$B:$D,3,FALSE)*Table1[[#This Row],[Subtotal_insumo]],"")</f>
        <v>0</v>
      </c>
    </row>
    <row r="7035" spans="1:13" x14ac:dyDescent="0.25">
      <c r="A7035" s="3">
        <v>100255</v>
      </c>
      <c r="B7035" s="125">
        <v>0</v>
      </c>
      <c r="C7035" s="131" t="s">
        <v>3809</v>
      </c>
      <c r="D7035" s="132"/>
      <c r="E7035" s="4"/>
      <c r="F7035" s="4"/>
      <c r="G7035" s="17" t="str">
        <f>IFERROR(VLOOKUP(Table1[[#This Row],[Codigo_insumo]],BD_Insumos!$B:$E,4),"")</f>
        <v/>
      </c>
      <c r="H7035" s="139"/>
      <c r="I7035" s="5" t="s">
        <v>5</v>
      </c>
      <c r="J7035" s="20" t="str">
        <f t="shared" si="109"/>
        <v/>
      </c>
      <c r="K7035" s="21">
        <f>IF(I7035&lt;&gt;"",SUMIF(Table1[Codigo_servico],A7035,Table1[Subtotal_insumo]),"")</f>
        <v>89.332764523759536</v>
      </c>
      <c r="L7035" s="17" t="str">
        <f>IF(Table1[[#This Row],[Ordem_insumos]]&lt;&gt;0,VLOOKUP(Table1[[#This Row],[Codigo_servico]],Preencher_Orcamento!$B:$D,3,FALSE)*Table1[[#This Row],[Qtde_insumo]],"")</f>
        <v/>
      </c>
      <c r="M7035" s="17" t="str">
        <f>IF(Table1[[#This Row],[Ordem_insumos]]&lt;&gt;0,VLOOKUP(Table1[[#This Row],[Codigo_servico]],Preencher_Orcamento!$B:$D,3,FALSE)*Table1[[#This Row],[Subtotal_insumo]],"")</f>
        <v/>
      </c>
    </row>
    <row r="7036" spans="1:13" x14ac:dyDescent="0.25">
      <c r="A7036" s="6">
        <v>100255</v>
      </c>
      <c r="B7036" s="126">
        <v>1</v>
      </c>
      <c r="C7036" s="133"/>
      <c r="D7036" s="134">
        <v>79640</v>
      </c>
      <c r="E7036" s="7" t="s">
        <v>2022</v>
      </c>
      <c r="F7036" s="8" t="s">
        <v>5</v>
      </c>
      <c r="G7036" s="16">
        <f>IFERROR(VLOOKUP(Table1[[#This Row],[Codigo_insumo]],BD_Insumos!$B:$E,4),"")</f>
        <v>0.14910000000000001</v>
      </c>
      <c r="H7036" s="140">
        <v>1.36</v>
      </c>
      <c r="I7036" s="9"/>
      <c r="J7036" s="22">
        <f t="shared" si="109"/>
        <v>0.20277600000000004</v>
      </c>
      <c r="K7036" s="22" t="str">
        <f>IF(I7036&lt;&gt;"",SUMIF(Table1[Codigo_servico],A7036,Table1[Subtotal_insumo]),"")</f>
        <v/>
      </c>
      <c r="L7036" s="16">
        <f>IF(Table1[[#This Row],[Ordem_insumos]]&lt;&gt;0,VLOOKUP(Table1[[#This Row],[Codigo_servico]],Preencher_Orcamento!$B:$D,3,FALSE)*Table1[[#This Row],[Qtde_insumo]],"")</f>
        <v>0</v>
      </c>
      <c r="M7036" s="16">
        <f>IF(Table1[[#This Row],[Ordem_insumos]]&lt;&gt;0,VLOOKUP(Table1[[#This Row],[Codigo_servico]],Preencher_Orcamento!$B:$D,3,FALSE)*Table1[[#This Row],[Subtotal_insumo]],"")</f>
        <v>0</v>
      </c>
    </row>
    <row r="7037" spans="1:13" ht="39" x14ac:dyDescent="0.25">
      <c r="A7037" s="6">
        <v>100255</v>
      </c>
      <c r="B7037" s="126">
        <v>2</v>
      </c>
      <c r="C7037" s="133"/>
      <c r="D7037" s="134">
        <v>70826</v>
      </c>
      <c r="E7037" s="7" t="s">
        <v>1720</v>
      </c>
      <c r="F7037" s="8" t="s">
        <v>5</v>
      </c>
      <c r="G7037" s="16">
        <f>IFERROR(VLOOKUP(Table1[[#This Row],[Codigo_insumo]],BD_Insumos!$B:$E,4),"")</f>
        <v>29.172599999999999</v>
      </c>
      <c r="H7037" s="140">
        <v>1.4</v>
      </c>
      <c r="I7037" s="9"/>
      <c r="J7037" s="22">
        <f t="shared" si="109"/>
        <v>40.841639999999998</v>
      </c>
      <c r="K7037" s="22" t="str">
        <f>IF(I7037&lt;&gt;"",SUMIF(Table1[Codigo_servico],A7037,Table1[Subtotal_insumo]),"")</f>
        <v/>
      </c>
      <c r="L7037" s="16">
        <f>IF(Table1[[#This Row],[Ordem_insumos]]&lt;&gt;0,VLOOKUP(Table1[[#This Row],[Codigo_servico]],Preencher_Orcamento!$B:$D,3,FALSE)*Table1[[#This Row],[Qtde_insumo]],"")</f>
        <v>0</v>
      </c>
      <c r="M7037" s="16">
        <f>IF(Table1[[#This Row],[Ordem_insumos]]&lt;&gt;0,VLOOKUP(Table1[[#This Row],[Codigo_servico]],Preencher_Orcamento!$B:$D,3,FALSE)*Table1[[#This Row],[Subtotal_insumo]],"")</f>
        <v>0</v>
      </c>
    </row>
    <row r="7038" spans="1:13" x14ac:dyDescent="0.25">
      <c r="A7038" s="6">
        <v>100255</v>
      </c>
      <c r="B7038" s="126">
        <v>3</v>
      </c>
      <c r="C7038" s="133"/>
      <c r="D7038" s="134">
        <v>2035</v>
      </c>
      <c r="E7038" s="7" t="s">
        <v>2190</v>
      </c>
      <c r="F7038" s="8" t="s">
        <v>2140</v>
      </c>
      <c r="G7038" s="18">
        <f>IFERROR(VLOOKUP(Table1[[#This Row],[Codigo_insumo]],BD_Insumos!$B:$E,4),"")</f>
        <v>17.275965903920998</v>
      </c>
      <c r="H7038" s="140">
        <v>1.6</v>
      </c>
      <c r="I7038" s="9"/>
      <c r="J7038" s="23">
        <f t="shared" si="109"/>
        <v>27.641545446273597</v>
      </c>
      <c r="K7038" s="22" t="str">
        <f>IF(I7038&lt;&gt;"",SUMIF(Table1[Codigo_servico],A7038,Table1[Subtotal_insumo]),"")</f>
        <v/>
      </c>
      <c r="L7038" s="18">
        <f>IF(Table1[[#This Row],[Ordem_insumos]]&lt;&gt;0,VLOOKUP(Table1[[#This Row],[Codigo_servico]],Preencher_Orcamento!$B:$D,3,FALSE)*Table1[[#This Row],[Qtde_insumo]],"")</f>
        <v>0</v>
      </c>
      <c r="M7038" s="18">
        <f>IF(Table1[[#This Row],[Ordem_insumos]]&lt;&gt;0,VLOOKUP(Table1[[#This Row],[Codigo_servico]],Preencher_Orcamento!$B:$D,3,FALSE)*Table1[[#This Row],[Subtotal_insumo]],"")</f>
        <v>0</v>
      </c>
    </row>
    <row r="7039" spans="1:13" x14ac:dyDescent="0.25">
      <c r="A7039" s="6">
        <v>100255</v>
      </c>
      <c r="B7039" s="126">
        <v>4</v>
      </c>
      <c r="C7039" s="133"/>
      <c r="D7039" s="134">
        <v>2036</v>
      </c>
      <c r="E7039" s="7" t="s">
        <v>2191</v>
      </c>
      <c r="F7039" s="8" t="s">
        <v>2140</v>
      </c>
      <c r="G7039" s="18">
        <f>IFERROR(VLOOKUP(Table1[[#This Row],[Codigo_insumo]],BD_Insumos!$B:$E,4),"")</f>
        <v>12.90425192342871</v>
      </c>
      <c r="H7039" s="140">
        <v>1.6</v>
      </c>
      <c r="I7039" s="9"/>
      <c r="J7039" s="23">
        <f t="shared" si="109"/>
        <v>20.646803077485938</v>
      </c>
      <c r="K7039" s="22" t="str">
        <f>IF(I7039&lt;&gt;"",SUMIF(Table1[Codigo_servico],A7039,Table1[Subtotal_insumo]),"")</f>
        <v/>
      </c>
      <c r="L7039" s="18">
        <f>IF(Table1[[#This Row],[Ordem_insumos]]&lt;&gt;0,VLOOKUP(Table1[[#This Row],[Codigo_servico]],Preencher_Orcamento!$B:$D,3,FALSE)*Table1[[#This Row],[Qtde_insumo]],"")</f>
        <v>0</v>
      </c>
      <c r="M7039" s="18">
        <f>IF(Table1[[#This Row],[Ordem_insumos]]&lt;&gt;0,VLOOKUP(Table1[[#This Row],[Codigo_servico]],Preencher_Orcamento!$B:$D,3,FALSE)*Table1[[#This Row],[Subtotal_insumo]],"")</f>
        <v>0</v>
      </c>
    </row>
    <row r="7040" spans="1:13" x14ac:dyDescent="0.25">
      <c r="A7040" s="3">
        <v>100261</v>
      </c>
      <c r="B7040" s="125">
        <v>0</v>
      </c>
      <c r="C7040" s="131" t="s">
        <v>3810</v>
      </c>
      <c r="D7040" s="132"/>
      <c r="E7040" s="4"/>
      <c r="F7040" s="4"/>
      <c r="G7040" s="17" t="str">
        <f>IFERROR(VLOOKUP(Table1[[#This Row],[Codigo_insumo]],BD_Insumos!$B:$E,4),"")</f>
        <v/>
      </c>
      <c r="H7040" s="139"/>
      <c r="I7040" s="5" t="s">
        <v>5</v>
      </c>
      <c r="J7040" s="20" t="str">
        <f t="shared" si="109"/>
        <v/>
      </c>
      <c r="K7040" s="21">
        <f>IF(I7040&lt;&gt;"",SUMIF(Table1[Codigo_servico],A7040,Table1[Subtotal_insumo]),"")</f>
        <v>15.450161030939883</v>
      </c>
      <c r="L7040" s="17" t="str">
        <f>IF(Table1[[#This Row],[Ordem_insumos]]&lt;&gt;0,VLOOKUP(Table1[[#This Row],[Codigo_servico]],Preencher_Orcamento!$B:$D,3,FALSE)*Table1[[#This Row],[Qtde_insumo]],"")</f>
        <v/>
      </c>
      <c r="M7040" s="17" t="str">
        <f>IF(Table1[[#This Row],[Ordem_insumos]]&lt;&gt;0,VLOOKUP(Table1[[#This Row],[Codigo_servico]],Preencher_Orcamento!$B:$D,3,FALSE)*Table1[[#This Row],[Subtotal_insumo]],"")</f>
        <v/>
      </c>
    </row>
    <row r="7041" spans="1:13" x14ac:dyDescent="0.25">
      <c r="A7041" s="6">
        <v>100261</v>
      </c>
      <c r="B7041" s="126">
        <v>1</v>
      </c>
      <c r="C7041" s="133"/>
      <c r="D7041" s="134">
        <v>79630</v>
      </c>
      <c r="E7041" s="7" t="s">
        <v>2019</v>
      </c>
      <c r="F7041" s="8" t="s">
        <v>197</v>
      </c>
      <c r="G7041" s="16">
        <f>IFERROR(VLOOKUP(Table1[[#This Row],[Codigo_insumo]],BD_Insumos!$B:$E,4),"")</f>
        <v>41.963299999999997</v>
      </c>
      <c r="H7041" s="140">
        <v>2E-3</v>
      </c>
      <c r="I7041" s="9"/>
      <c r="J7041" s="22">
        <f t="shared" si="109"/>
        <v>8.392659999999999E-2</v>
      </c>
      <c r="K7041" s="22" t="str">
        <f>IF(I7041&lt;&gt;"",SUMIF(Table1[Codigo_servico],A7041,Table1[Subtotal_insumo]),"")</f>
        <v/>
      </c>
      <c r="L7041" s="16">
        <f>IF(Table1[[#This Row],[Ordem_insumos]]&lt;&gt;0,VLOOKUP(Table1[[#This Row],[Codigo_servico]],Preencher_Orcamento!$B:$D,3,FALSE)*Table1[[#This Row],[Qtde_insumo]],"")</f>
        <v>0.3</v>
      </c>
      <c r="M7041" s="16">
        <f>IF(Table1[[#This Row],[Ordem_insumos]]&lt;&gt;0,VLOOKUP(Table1[[#This Row],[Codigo_servico]],Preencher_Orcamento!$B:$D,3,FALSE)*Table1[[#This Row],[Subtotal_insumo]],"")</f>
        <v>12.588989999999999</v>
      </c>
    </row>
    <row r="7042" spans="1:13" x14ac:dyDescent="0.25">
      <c r="A7042" s="6">
        <v>100261</v>
      </c>
      <c r="B7042" s="126">
        <v>2</v>
      </c>
      <c r="C7042" s="133"/>
      <c r="D7042" s="134">
        <v>2035</v>
      </c>
      <c r="E7042" s="7" t="s">
        <v>2190</v>
      </c>
      <c r="F7042" s="8" t="s">
        <v>2140</v>
      </c>
      <c r="G7042" s="16">
        <f>IFERROR(VLOOKUP(Table1[[#This Row],[Codigo_insumo]],BD_Insumos!$B:$E,4),"")</f>
        <v>17.275965903920998</v>
      </c>
      <c r="H7042" s="140">
        <v>0.4</v>
      </c>
      <c r="I7042" s="9"/>
      <c r="J7042" s="22">
        <f t="shared" ref="J7042:J7105" si="110">IF(I7042="",G7042*H7042,"")</f>
        <v>6.9103863615683991</v>
      </c>
      <c r="K7042" s="22" t="str">
        <f>IF(I7042&lt;&gt;"",SUMIF(Table1[Codigo_servico],A7042,Table1[Subtotal_insumo]),"")</f>
        <v/>
      </c>
      <c r="L7042" s="16">
        <f>IF(Table1[[#This Row],[Ordem_insumos]]&lt;&gt;0,VLOOKUP(Table1[[#This Row],[Codigo_servico]],Preencher_Orcamento!$B:$D,3,FALSE)*Table1[[#This Row],[Qtde_insumo]],"")</f>
        <v>60</v>
      </c>
      <c r="M7042" s="16">
        <f>IF(Table1[[#This Row],[Ordem_insumos]]&lt;&gt;0,VLOOKUP(Table1[[#This Row],[Codigo_servico]],Preencher_Orcamento!$B:$D,3,FALSE)*Table1[[#This Row],[Subtotal_insumo]],"")</f>
        <v>1036.5579542352598</v>
      </c>
    </row>
    <row r="7043" spans="1:13" x14ac:dyDescent="0.25">
      <c r="A7043" s="6">
        <v>100261</v>
      </c>
      <c r="B7043" s="126">
        <v>3</v>
      </c>
      <c r="C7043" s="133"/>
      <c r="D7043" s="134">
        <v>2036</v>
      </c>
      <c r="E7043" s="7" t="s">
        <v>2191</v>
      </c>
      <c r="F7043" s="8" t="s">
        <v>2140</v>
      </c>
      <c r="G7043" s="18">
        <f>IFERROR(VLOOKUP(Table1[[#This Row],[Codigo_insumo]],BD_Insumos!$B:$E,4),"")</f>
        <v>12.90425192342871</v>
      </c>
      <c r="H7043" s="140">
        <v>0.4</v>
      </c>
      <c r="I7043" s="9"/>
      <c r="J7043" s="23">
        <f t="shared" si="110"/>
        <v>5.1617007693714845</v>
      </c>
      <c r="K7043" s="22" t="str">
        <f>IF(I7043&lt;&gt;"",SUMIF(Table1[Codigo_servico],A7043,Table1[Subtotal_insumo]),"")</f>
        <v/>
      </c>
      <c r="L7043" s="18">
        <f>IF(Table1[[#This Row],[Ordem_insumos]]&lt;&gt;0,VLOOKUP(Table1[[#This Row],[Codigo_servico]],Preencher_Orcamento!$B:$D,3,FALSE)*Table1[[#This Row],[Qtde_insumo]],"")</f>
        <v>60</v>
      </c>
      <c r="M7043" s="18">
        <f>IF(Table1[[#This Row],[Ordem_insumos]]&lt;&gt;0,VLOOKUP(Table1[[#This Row],[Codigo_servico]],Preencher_Orcamento!$B:$D,3,FALSE)*Table1[[#This Row],[Subtotal_insumo]],"")</f>
        <v>774.25511540572268</v>
      </c>
    </row>
    <row r="7044" spans="1:13" ht="26.25" x14ac:dyDescent="0.25">
      <c r="A7044" s="6">
        <v>100261</v>
      </c>
      <c r="B7044" s="126">
        <v>4</v>
      </c>
      <c r="C7044" s="133"/>
      <c r="D7044" s="134">
        <v>72411</v>
      </c>
      <c r="E7044" s="7" t="s">
        <v>1750</v>
      </c>
      <c r="F7044" s="8" t="s">
        <v>5</v>
      </c>
      <c r="G7044" s="18">
        <f>IFERROR(VLOOKUP(Table1[[#This Row],[Codigo_insumo]],BD_Insumos!$B:$E,4),"")</f>
        <v>1.9872000000000001</v>
      </c>
      <c r="H7044" s="140">
        <v>1.6</v>
      </c>
      <c r="I7044" s="9"/>
      <c r="J7044" s="23">
        <f t="shared" si="110"/>
        <v>3.1795200000000001</v>
      </c>
      <c r="K7044" s="22" t="str">
        <f>IF(I7044&lt;&gt;"",SUMIF(Table1[Codigo_servico],A7044,Table1[Subtotal_insumo]),"")</f>
        <v/>
      </c>
      <c r="L7044" s="18">
        <f>IF(Table1[[#This Row],[Ordem_insumos]]&lt;&gt;0,VLOOKUP(Table1[[#This Row],[Codigo_servico]],Preencher_Orcamento!$B:$D,3,FALSE)*Table1[[#This Row],[Qtde_insumo]],"")</f>
        <v>240</v>
      </c>
      <c r="M7044" s="18">
        <f>IF(Table1[[#This Row],[Ordem_insumos]]&lt;&gt;0,VLOOKUP(Table1[[#This Row],[Codigo_servico]],Preencher_Orcamento!$B:$D,3,FALSE)*Table1[[#This Row],[Subtotal_insumo]],"")</f>
        <v>476.928</v>
      </c>
    </row>
    <row r="7045" spans="1:13" x14ac:dyDescent="0.25">
      <c r="A7045" s="6">
        <v>100261</v>
      </c>
      <c r="B7045" s="126">
        <v>5</v>
      </c>
      <c r="C7045" s="133"/>
      <c r="D7045" s="134">
        <v>79659</v>
      </c>
      <c r="E7045" s="7" t="s">
        <v>2026</v>
      </c>
      <c r="F7045" s="8" t="s">
        <v>168</v>
      </c>
      <c r="G7045" s="18">
        <f>IFERROR(VLOOKUP(Table1[[#This Row],[Codigo_insumo]],BD_Insumos!$B:$E,4),"")</f>
        <v>23.879100000000001</v>
      </c>
      <c r="H7045" s="140">
        <v>3.0000000000000001E-3</v>
      </c>
      <c r="I7045" s="9"/>
      <c r="J7045" s="23">
        <f t="shared" si="110"/>
        <v>7.1637300000000001E-2</v>
      </c>
      <c r="K7045" s="22" t="str">
        <f>IF(I7045&lt;&gt;"",SUMIF(Table1[Codigo_servico],A7045,Table1[Subtotal_insumo]),"")</f>
        <v/>
      </c>
      <c r="L7045" s="18">
        <f>IF(Table1[[#This Row],[Ordem_insumos]]&lt;&gt;0,VLOOKUP(Table1[[#This Row],[Codigo_servico]],Preencher_Orcamento!$B:$D,3,FALSE)*Table1[[#This Row],[Qtde_insumo]],"")</f>
        <v>0.45</v>
      </c>
      <c r="M7045" s="18">
        <f>IF(Table1[[#This Row],[Ordem_insumos]]&lt;&gt;0,VLOOKUP(Table1[[#This Row],[Codigo_servico]],Preencher_Orcamento!$B:$D,3,FALSE)*Table1[[#This Row],[Subtotal_insumo]],"")</f>
        <v>10.745595</v>
      </c>
    </row>
    <row r="7046" spans="1:13" x14ac:dyDescent="0.25">
      <c r="A7046" s="6">
        <v>100261</v>
      </c>
      <c r="B7046" s="126">
        <v>6</v>
      </c>
      <c r="C7046" s="133"/>
      <c r="D7046" s="134">
        <v>37530</v>
      </c>
      <c r="E7046" s="7" t="s">
        <v>834</v>
      </c>
      <c r="F7046" s="8" t="s">
        <v>457</v>
      </c>
      <c r="G7046" s="18">
        <f>IFERROR(VLOOKUP(Table1[[#This Row],[Codigo_insumo]],BD_Insumos!$B:$E,4),"")</f>
        <v>0.85980000000000001</v>
      </c>
      <c r="H7046" s="140">
        <v>0.05</v>
      </c>
      <c r="I7046" s="9"/>
      <c r="J7046" s="23">
        <f t="shared" si="110"/>
        <v>4.299E-2</v>
      </c>
      <c r="K7046" s="22" t="str">
        <f>IF(I7046&lt;&gt;"",SUMIF(Table1[Codigo_servico],A7046,Table1[Subtotal_insumo]),"")</f>
        <v/>
      </c>
      <c r="L7046" s="18">
        <f>IF(Table1[[#This Row],[Ordem_insumos]]&lt;&gt;0,VLOOKUP(Table1[[#This Row],[Codigo_servico]],Preencher_Orcamento!$B:$D,3,FALSE)*Table1[[#This Row],[Qtde_insumo]],"")</f>
        <v>7.5</v>
      </c>
      <c r="M7046" s="18">
        <f>IF(Table1[[#This Row],[Ordem_insumos]]&lt;&gt;0,VLOOKUP(Table1[[#This Row],[Codigo_servico]],Preencher_Orcamento!$B:$D,3,FALSE)*Table1[[#This Row],[Subtotal_insumo]],"")</f>
        <v>6.4485000000000001</v>
      </c>
    </row>
    <row r="7047" spans="1:13" x14ac:dyDescent="0.25">
      <c r="A7047" s="3">
        <v>100262</v>
      </c>
      <c r="B7047" s="125">
        <v>0</v>
      </c>
      <c r="C7047" s="131" t="s">
        <v>3811</v>
      </c>
      <c r="D7047" s="132"/>
      <c r="E7047" s="4"/>
      <c r="F7047" s="4"/>
      <c r="G7047" s="17" t="str">
        <f>IFERROR(VLOOKUP(Table1[[#This Row],[Codigo_insumo]],BD_Insumos!$B:$E,4),"")</f>
        <v/>
      </c>
      <c r="H7047" s="139"/>
      <c r="I7047" s="5" t="s">
        <v>5</v>
      </c>
      <c r="J7047" s="20" t="str">
        <f t="shared" si="110"/>
        <v/>
      </c>
      <c r="K7047" s="21">
        <f>IF(I7047&lt;&gt;"",SUMIF(Table1[Codigo_servico],A7047,Table1[Subtotal_insumo]),"")</f>
        <v>19.980860672307365</v>
      </c>
      <c r="L7047" s="17" t="str">
        <f>IF(Table1[[#This Row],[Ordem_insumos]]&lt;&gt;0,VLOOKUP(Table1[[#This Row],[Codigo_servico]],Preencher_Orcamento!$B:$D,3,FALSE)*Table1[[#This Row],[Qtde_insumo]],"")</f>
        <v/>
      </c>
      <c r="M7047" s="17" t="str">
        <f>IF(Table1[[#This Row],[Ordem_insumos]]&lt;&gt;0,VLOOKUP(Table1[[#This Row],[Codigo_servico]],Preencher_Orcamento!$B:$D,3,FALSE)*Table1[[#This Row],[Subtotal_insumo]],"")</f>
        <v/>
      </c>
    </row>
    <row r="7048" spans="1:13" x14ac:dyDescent="0.25">
      <c r="A7048" s="6">
        <v>100262</v>
      </c>
      <c r="B7048" s="126">
        <v>1</v>
      </c>
      <c r="C7048" s="133"/>
      <c r="D7048" s="134">
        <v>79659</v>
      </c>
      <c r="E7048" s="7" t="s">
        <v>2026</v>
      </c>
      <c r="F7048" s="8" t="s">
        <v>168</v>
      </c>
      <c r="G7048" s="16">
        <f>IFERROR(VLOOKUP(Table1[[#This Row],[Codigo_insumo]],BD_Insumos!$B:$E,4),"")</f>
        <v>23.879100000000001</v>
      </c>
      <c r="H7048" s="140">
        <v>4.0000000000000001E-3</v>
      </c>
      <c r="I7048" s="9"/>
      <c r="J7048" s="22">
        <f t="shared" si="110"/>
        <v>9.5516400000000001E-2</v>
      </c>
      <c r="K7048" s="22" t="str">
        <f>IF(I7048&lt;&gt;"",SUMIF(Table1[Codigo_servico],A7048,Table1[Subtotal_insumo]),"")</f>
        <v/>
      </c>
      <c r="L7048" s="16">
        <f>IF(Table1[[#This Row],[Ordem_insumos]]&lt;&gt;0,VLOOKUP(Table1[[#This Row],[Codigo_servico]],Preencher_Orcamento!$B:$D,3,FALSE)*Table1[[#This Row],[Qtde_insumo]],"")</f>
        <v>0</v>
      </c>
      <c r="M7048" s="16">
        <f>IF(Table1[[#This Row],[Ordem_insumos]]&lt;&gt;0,VLOOKUP(Table1[[#This Row],[Codigo_servico]],Preencher_Orcamento!$B:$D,3,FALSE)*Table1[[#This Row],[Subtotal_insumo]],"")</f>
        <v>0</v>
      </c>
    </row>
    <row r="7049" spans="1:13" x14ac:dyDescent="0.25">
      <c r="A7049" s="6">
        <v>100262</v>
      </c>
      <c r="B7049" s="126">
        <v>2</v>
      </c>
      <c r="C7049" s="133"/>
      <c r="D7049" s="134">
        <v>79630</v>
      </c>
      <c r="E7049" s="7" t="s">
        <v>2019</v>
      </c>
      <c r="F7049" s="8" t="s">
        <v>197</v>
      </c>
      <c r="G7049" s="16">
        <f>IFERROR(VLOOKUP(Table1[[#This Row],[Codigo_insumo]],BD_Insumos!$B:$E,4),"")</f>
        <v>41.963299999999997</v>
      </c>
      <c r="H7049" s="140">
        <v>2.5000000000000001E-3</v>
      </c>
      <c r="I7049" s="9"/>
      <c r="J7049" s="22">
        <f t="shared" si="110"/>
        <v>0.10490824999999999</v>
      </c>
      <c r="K7049" s="22" t="str">
        <f>IF(I7049&lt;&gt;"",SUMIF(Table1[Codigo_servico],A7049,Table1[Subtotal_insumo]),"")</f>
        <v/>
      </c>
      <c r="L7049" s="16">
        <f>IF(Table1[[#This Row],[Ordem_insumos]]&lt;&gt;0,VLOOKUP(Table1[[#This Row],[Codigo_servico]],Preencher_Orcamento!$B:$D,3,FALSE)*Table1[[#This Row],[Qtde_insumo]],"")</f>
        <v>0</v>
      </c>
      <c r="M7049" s="16">
        <f>IF(Table1[[#This Row],[Ordem_insumos]]&lt;&gt;0,VLOOKUP(Table1[[#This Row],[Codigo_servico]],Preencher_Orcamento!$B:$D,3,FALSE)*Table1[[#This Row],[Subtotal_insumo]],"")</f>
        <v>0</v>
      </c>
    </row>
    <row r="7050" spans="1:13" x14ac:dyDescent="0.25">
      <c r="A7050" s="6">
        <v>100262</v>
      </c>
      <c r="B7050" s="126">
        <v>3</v>
      </c>
      <c r="C7050" s="133"/>
      <c r="D7050" s="134">
        <v>37530</v>
      </c>
      <c r="E7050" s="7" t="s">
        <v>834</v>
      </c>
      <c r="F7050" s="8" t="s">
        <v>457</v>
      </c>
      <c r="G7050" s="18">
        <f>IFERROR(VLOOKUP(Table1[[#This Row],[Codigo_insumo]],BD_Insumos!$B:$E,4),"")</f>
        <v>0.85980000000000001</v>
      </c>
      <c r="H7050" s="140">
        <v>0.06</v>
      </c>
      <c r="I7050" s="9"/>
      <c r="J7050" s="23">
        <f t="shared" si="110"/>
        <v>5.1588000000000002E-2</v>
      </c>
      <c r="K7050" s="22" t="str">
        <f>IF(I7050&lt;&gt;"",SUMIF(Table1[Codigo_servico],A7050,Table1[Subtotal_insumo]),"")</f>
        <v/>
      </c>
      <c r="L7050" s="18">
        <f>IF(Table1[[#This Row],[Ordem_insumos]]&lt;&gt;0,VLOOKUP(Table1[[#This Row],[Codigo_servico]],Preencher_Orcamento!$B:$D,3,FALSE)*Table1[[#This Row],[Qtde_insumo]],"")</f>
        <v>0</v>
      </c>
      <c r="M7050" s="18">
        <f>IF(Table1[[#This Row],[Ordem_insumos]]&lt;&gt;0,VLOOKUP(Table1[[#This Row],[Codigo_servico]],Preencher_Orcamento!$B:$D,3,FALSE)*Table1[[#This Row],[Subtotal_insumo]],"")</f>
        <v>0</v>
      </c>
    </row>
    <row r="7051" spans="1:13" x14ac:dyDescent="0.25">
      <c r="A7051" s="6">
        <v>100262</v>
      </c>
      <c r="B7051" s="126">
        <v>4</v>
      </c>
      <c r="C7051" s="133"/>
      <c r="D7051" s="134">
        <v>2035</v>
      </c>
      <c r="E7051" s="7" t="s">
        <v>2190</v>
      </c>
      <c r="F7051" s="8" t="s">
        <v>2140</v>
      </c>
      <c r="G7051" s="18">
        <f>IFERROR(VLOOKUP(Table1[[#This Row],[Codigo_insumo]],BD_Insumos!$B:$E,4),"")</f>
        <v>17.275965903920998</v>
      </c>
      <c r="H7051" s="140">
        <v>0.45</v>
      </c>
      <c r="I7051" s="9"/>
      <c r="J7051" s="23">
        <f t="shared" si="110"/>
        <v>7.774184656764449</v>
      </c>
      <c r="K7051" s="22" t="str">
        <f>IF(I7051&lt;&gt;"",SUMIF(Table1[Codigo_servico],A7051,Table1[Subtotal_insumo]),"")</f>
        <v/>
      </c>
      <c r="L7051" s="18">
        <f>IF(Table1[[#This Row],[Ordem_insumos]]&lt;&gt;0,VLOOKUP(Table1[[#This Row],[Codigo_servico]],Preencher_Orcamento!$B:$D,3,FALSE)*Table1[[#This Row],[Qtde_insumo]],"")</f>
        <v>0</v>
      </c>
      <c r="M7051" s="18">
        <f>IF(Table1[[#This Row],[Ordem_insumos]]&lt;&gt;0,VLOOKUP(Table1[[#This Row],[Codigo_servico]],Preencher_Orcamento!$B:$D,3,FALSE)*Table1[[#This Row],[Subtotal_insumo]],"")</f>
        <v>0</v>
      </c>
    </row>
    <row r="7052" spans="1:13" x14ac:dyDescent="0.25">
      <c r="A7052" s="6">
        <v>100262</v>
      </c>
      <c r="B7052" s="126">
        <v>5</v>
      </c>
      <c r="C7052" s="133"/>
      <c r="D7052" s="134">
        <v>2036</v>
      </c>
      <c r="E7052" s="7" t="s">
        <v>2191</v>
      </c>
      <c r="F7052" s="8" t="s">
        <v>2140</v>
      </c>
      <c r="G7052" s="18">
        <f>IFERROR(VLOOKUP(Table1[[#This Row],[Codigo_insumo]],BD_Insumos!$B:$E,4),"")</f>
        <v>12.90425192342871</v>
      </c>
      <c r="H7052" s="140">
        <v>0.45</v>
      </c>
      <c r="I7052" s="9"/>
      <c r="J7052" s="23">
        <f t="shared" si="110"/>
        <v>5.8069133655429193</v>
      </c>
      <c r="K7052" s="22" t="str">
        <f>IF(I7052&lt;&gt;"",SUMIF(Table1[Codigo_servico],A7052,Table1[Subtotal_insumo]),"")</f>
        <v/>
      </c>
      <c r="L7052" s="18">
        <f>IF(Table1[[#This Row],[Ordem_insumos]]&lt;&gt;0,VLOOKUP(Table1[[#This Row],[Codigo_servico]],Preencher_Orcamento!$B:$D,3,FALSE)*Table1[[#This Row],[Qtde_insumo]],"")</f>
        <v>0</v>
      </c>
      <c r="M7052" s="18">
        <f>IF(Table1[[#This Row],[Ordem_insumos]]&lt;&gt;0,VLOOKUP(Table1[[#This Row],[Codigo_servico]],Preencher_Orcamento!$B:$D,3,FALSE)*Table1[[#This Row],[Subtotal_insumo]],"")</f>
        <v>0</v>
      </c>
    </row>
    <row r="7053" spans="1:13" ht="26.25" x14ac:dyDescent="0.25">
      <c r="A7053" s="6">
        <v>100262</v>
      </c>
      <c r="B7053" s="126">
        <v>6</v>
      </c>
      <c r="C7053" s="133"/>
      <c r="D7053" s="134">
        <v>72412</v>
      </c>
      <c r="E7053" s="7" t="s">
        <v>1751</v>
      </c>
      <c r="F7053" s="8" t="s">
        <v>5</v>
      </c>
      <c r="G7053" s="18">
        <f>IFERROR(VLOOKUP(Table1[[#This Row],[Codigo_insumo]],BD_Insumos!$B:$E,4),"")</f>
        <v>4.0984999999999996</v>
      </c>
      <c r="H7053" s="140">
        <v>1.5</v>
      </c>
      <c r="I7053" s="9"/>
      <c r="J7053" s="23">
        <f t="shared" si="110"/>
        <v>6.1477499999999994</v>
      </c>
      <c r="K7053" s="22" t="str">
        <f>IF(I7053&lt;&gt;"",SUMIF(Table1[Codigo_servico],A7053,Table1[Subtotal_insumo]),"")</f>
        <v/>
      </c>
      <c r="L7053" s="18">
        <f>IF(Table1[[#This Row],[Ordem_insumos]]&lt;&gt;0,VLOOKUP(Table1[[#This Row],[Codigo_servico]],Preencher_Orcamento!$B:$D,3,FALSE)*Table1[[#This Row],[Qtde_insumo]],"")</f>
        <v>0</v>
      </c>
      <c r="M7053" s="18">
        <f>IF(Table1[[#This Row],[Ordem_insumos]]&lt;&gt;0,VLOOKUP(Table1[[#This Row],[Codigo_servico]],Preencher_Orcamento!$B:$D,3,FALSE)*Table1[[#This Row],[Subtotal_insumo]],"")</f>
        <v>0</v>
      </c>
    </row>
    <row r="7054" spans="1:13" x14ac:dyDescent="0.25">
      <c r="A7054" s="3">
        <v>100264</v>
      </c>
      <c r="B7054" s="125">
        <v>0</v>
      </c>
      <c r="C7054" s="131" t="s">
        <v>3812</v>
      </c>
      <c r="D7054" s="132"/>
      <c r="E7054" s="4"/>
      <c r="F7054" s="4"/>
      <c r="G7054" s="17" t="str">
        <f>IFERROR(VLOOKUP(Table1[[#This Row],[Codigo_insumo]],BD_Insumos!$B:$E,4),"")</f>
        <v/>
      </c>
      <c r="H7054" s="139"/>
      <c r="I7054" s="5" t="s">
        <v>5</v>
      </c>
      <c r="J7054" s="20" t="str">
        <f t="shared" si="110"/>
        <v/>
      </c>
      <c r="K7054" s="21">
        <f>IF(I7054&lt;&gt;"",SUMIF(Table1[Codigo_servico],A7054,Table1[Subtotal_insumo]),"")</f>
        <v>28.666861296409824</v>
      </c>
      <c r="L7054" s="17" t="str">
        <f>IF(Table1[[#This Row],[Ordem_insumos]]&lt;&gt;0,VLOOKUP(Table1[[#This Row],[Codigo_servico]],Preencher_Orcamento!$B:$D,3,FALSE)*Table1[[#This Row],[Qtde_insumo]],"")</f>
        <v/>
      </c>
      <c r="M7054" s="17" t="str">
        <f>IF(Table1[[#This Row],[Ordem_insumos]]&lt;&gt;0,VLOOKUP(Table1[[#This Row],[Codigo_servico]],Preencher_Orcamento!$B:$D,3,FALSE)*Table1[[#This Row],[Subtotal_insumo]],"")</f>
        <v/>
      </c>
    </row>
    <row r="7055" spans="1:13" x14ac:dyDescent="0.25">
      <c r="A7055" s="6">
        <v>100264</v>
      </c>
      <c r="B7055" s="126">
        <v>1</v>
      </c>
      <c r="C7055" s="133"/>
      <c r="D7055" s="134">
        <v>79659</v>
      </c>
      <c r="E7055" s="7" t="s">
        <v>2026</v>
      </c>
      <c r="F7055" s="8" t="s">
        <v>168</v>
      </c>
      <c r="G7055" s="16">
        <f>IFERROR(VLOOKUP(Table1[[#This Row],[Codigo_insumo]],BD_Insumos!$B:$E,4),"")</f>
        <v>23.879100000000001</v>
      </c>
      <c r="H7055" s="140">
        <v>5.4999999999999997E-3</v>
      </c>
      <c r="I7055" s="9"/>
      <c r="J7055" s="22">
        <f t="shared" si="110"/>
        <v>0.13133505000000001</v>
      </c>
      <c r="K7055" s="22" t="str">
        <f>IF(I7055&lt;&gt;"",SUMIF(Table1[Codigo_servico],A7055,Table1[Subtotal_insumo]),"")</f>
        <v/>
      </c>
      <c r="L7055" s="16">
        <f>IF(Table1[[#This Row],[Ordem_insumos]]&lt;&gt;0,VLOOKUP(Table1[[#This Row],[Codigo_servico]],Preencher_Orcamento!$B:$D,3,FALSE)*Table1[[#This Row],[Qtde_insumo]],"")</f>
        <v>0.32999999999999996</v>
      </c>
      <c r="M7055" s="16">
        <f>IF(Table1[[#This Row],[Ordem_insumos]]&lt;&gt;0,VLOOKUP(Table1[[#This Row],[Codigo_servico]],Preencher_Orcamento!$B:$D,3,FALSE)*Table1[[#This Row],[Subtotal_insumo]],"")</f>
        <v>7.8801030000000001</v>
      </c>
    </row>
    <row r="7056" spans="1:13" ht="26.25" x14ac:dyDescent="0.25">
      <c r="A7056" s="6">
        <v>100264</v>
      </c>
      <c r="B7056" s="126">
        <v>2</v>
      </c>
      <c r="C7056" s="133"/>
      <c r="D7056" s="134">
        <v>72414</v>
      </c>
      <c r="E7056" s="7" t="s">
        <v>1753</v>
      </c>
      <c r="F7056" s="8" t="s">
        <v>5</v>
      </c>
      <c r="G7056" s="16">
        <f>IFERROR(VLOOKUP(Table1[[#This Row],[Codigo_insumo]],BD_Insumos!$B:$E,4),"")</f>
        <v>7.2941000000000003</v>
      </c>
      <c r="H7056" s="140">
        <v>1.4</v>
      </c>
      <c r="I7056" s="9"/>
      <c r="J7056" s="22">
        <f t="shared" si="110"/>
        <v>10.211739999999999</v>
      </c>
      <c r="K7056" s="22" t="str">
        <f>IF(I7056&lt;&gt;"",SUMIF(Table1[Codigo_servico],A7056,Table1[Subtotal_insumo]),"")</f>
        <v/>
      </c>
      <c r="L7056" s="16">
        <f>IF(Table1[[#This Row],[Ordem_insumos]]&lt;&gt;0,VLOOKUP(Table1[[#This Row],[Codigo_servico]],Preencher_Orcamento!$B:$D,3,FALSE)*Table1[[#This Row],[Qtde_insumo]],"")</f>
        <v>84</v>
      </c>
      <c r="M7056" s="16">
        <f>IF(Table1[[#This Row],[Ordem_insumos]]&lt;&gt;0,VLOOKUP(Table1[[#This Row],[Codigo_servico]],Preencher_Orcamento!$B:$D,3,FALSE)*Table1[[#This Row],[Subtotal_insumo]],"")</f>
        <v>612.70439999999996</v>
      </c>
    </row>
    <row r="7057" spans="1:13" x14ac:dyDescent="0.25">
      <c r="A7057" s="6">
        <v>100264</v>
      </c>
      <c r="B7057" s="126">
        <v>3</v>
      </c>
      <c r="C7057" s="133"/>
      <c r="D7057" s="134">
        <v>2035</v>
      </c>
      <c r="E7057" s="7" t="s">
        <v>2190</v>
      </c>
      <c r="F7057" s="8" t="s">
        <v>2140</v>
      </c>
      <c r="G7057" s="18">
        <f>IFERROR(VLOOKUP(Table1[[#This Row],[Codigo_insumo]],BD_Insumos!$B:$E,4),"")</f>
        <v>17.275965903920998</v>
      </c>
      <c r="H7057" s="140">
        <v>0.6</v>
      </c>
      <c r="I7057" s="9"/>
      <c r="J7057" s="23">
        <f t="shared" si="110"/>
        <v>10.365579542352599</v>
      </c>
      <c r="K7057" s="22" t="str">
        <f>IF(I7057&lt;&gt;"",SUMIF(Table1[Codigo_servico],A7057,Table1[Subtotal_insumo]),"")</f>
        <v/>
      </c>
      <c r="L7057" s="18">
        <f>IF(Table1[[#This Row],[Ordem_insumos]]&lt;&gt;0,VLOOKUP(Table1[[#This Row],[Codigo_servico]],Preencher_Orcamento!$B:$D,3,FALSE)*Table1[[#This Row],[Qtde_insumo]],"")</f>
        <v>36</v>
      </c>
      <c r="M7057" s="18">
        <f>IF(Table1[[#This Row],[Ordem_insumos]]&lt;&gt;0,VLOOKUP(Table1[[#This Row],[Codigo_servico]],Preencher_Orcamento!$B:$D,3,FALSE)*Table1[[#This Row],[Subtotal_insumo]],"")</f>
        <v>621.93477254115589</v>
      </c>
    </row>
    <row r="7058" spans="1:13" x14ac:dyDescent="0.25">
      <c r="A7058" s="6">
        <v>100264</v>
      </c>
      <c r="B7058" s="126">
        <v>4</v>
      </c>
      <c r="C7058" s="133"/>
      <c r="D7058" s="134">
        <v>2036</v>
      </c>
      <c r="E7058" s="7" t="s">
        <v>2191</v>
      </c>
      <c r="F7058" s="8" t="s">
        <v>2140</v>
      </c>
      <c r="G7058" s="18">
        <f>IFERROR(VLOOKUP(Table1[[#This Row],[Codigo_insumo]],BD_Insumos!$B:$E,4),"")</f>
        <v>12.90425192342871</v>
      </c>
      <c r="H7058" s="140">
        <v>0.6</v>
      </c>
      <c r="I7058" s="9"/>
      <c r="J7058" s="23">
        <f t="shared" si="110"/>
        <v>7.7425511540572254</v>
      </c>
      <c r="K7058" s="22" t="str">
        <f>IF(I7058&lt;&gt;"",SUMIF(Table1[Codigo_servico],A7058,Table1[Subtotal_insumo]),"")</f>
        <v/>
      </c>
      <c r="L7058" s="18">
        <f>IF(Table1[[#This Row],[Ordem_insumos]]&lt;&gt;0,VLOOKUP(Table1[[#This Row],[Codigo_servico]],Preencher_Orcamento!$B:$D,3,FALSE)*Table1[[#This Row],[Qtde_insumo]],"")</f>
        <v>36</v>
      </c>
      <c r="M7058" s="18">
        <f>IF(Table1[[#This Row],[Ordem_insumos]]&lt;&gt;0,VLOOKUP(Table1[[#This Row],[Codigo_servico]],Preencher_Orcamento!$B:$D,3,FALSE)*Table1[[#This Row],[Subtotal_insumo]],"")</f>
        <v>464.55306924343353</v>
      </c>
    </row>
    <row r="7059" spans="1:13" x14ac:dyDescent="0.25">
      <c r="A7059" s="6">
        <v>100264</v>
      </c>
      <c r="B7059" s="126">
        <v>5</v>
      </c>
      <c r="C7059" s="133"/>
      <c r="D7059" s="134">
        <v>79630</v>
      </c>
      <c r="E7059" s="7" t="s">
        <v>2019</v>
      </c>
      <c r="F7059" s="8" t="s">
        <v>197</v>
      </c>
      <c r="G7059" s="18">
        <f>IFERROR(VLOOKUP(Table1[[#This Row],[Codigo_insumo]],BD_Insumos!$B:$E,4),"")</f>
        <v>41.963299999999997</v>
      </c>
      <c r="H7059" s="140">
        <v>3.5000000000000001E-3</v>
      </c>
      <c r="I7059" s="9"/>
      <c r="J7059" s="23">
        <f t="shared" si="110"/>
        <v>0.14687154999999999</v>
      </c>
      <c r="K7059" s="22" t="str">
        <f>IF(I7059&lt;&gt;"",SUMIF(Table1[Codigo_servico],A7059,Table1[Subtotal_insumo]),"")</f>
        <v/>
      </c>
      <c r="L7059" s="18">
        <f>IF(Table1[[#This Row],[Ordem_insumos]]&lt;&gt;0,VLOOKUP(Table1[[#This Row],[Codigo_servico]],Preencher_Orcamento!$B:$D,3,FALSE)*Table1[[#This Row],[Qtde_insumo]],"")</f>
        <v>0.21</v>
      </c>
      <c r="M7059" s="18">
        <f>IF(Table1[[#This Row],[Ordem_insumos]]&lt;&gt;0,VLOOKUP(Table1[[#This Row],[Codigo_servico]],Preencher_Orcamento!$B:$D,3,FALSE)*Table1[[#This Row],[Subtotal_insumo]],"")</f>
        <v>8.8122929999999986</v>
      </c>
    </row>
    <row r="7060" spans="1:13" x14ac:dyDescent="0.25">
      <c r="A7060" s="6">
        <v>100264</v>
      </c>
      <c r="B7060" s="126">
        <v>6</v>
      </c>
      <c r="C7060" s="133"/>
      <c r="D7060" s="134">
        <v>37530</v>
      </c>
      <c r="E7060" s="7" t="s">
        <v>834</v>
      </c>
      <c r="F7060" s="8" t="s">
        <v>457</v>
      </c>
      <c r="G7060" s="18">
        <f>IFERROR(VLOOKUP(Table1[[#This Row],[Codigo_insumo]],BD_Insumos!$B:$E,4),"")</f>
        <v>0.85980000000000001</v>
      </c>
      <c r="H7060" s="140">
        <v>0.08</v>
      </c>
      <c r="I7060" s="9"/>
      <c r="J7060" s="23">
        <f t="shared" si="110"/>
        <v>6.8783999999999998E-2</v>
      </c>
      <c r="K7060" s="22" t="str">
        <f>IF(I7060&lt;&gt;"",SUMIF(Table1[Codigo_servico],A7060,Table1[Subtotal_insumo]),"")</f>
        <v/>
      </c>
      <c r="L7060" s="18">
        <f>IF(Table1[[#This Row],[Ordem_insumos]]&lt;&gt;0,VLOOKUP(Table1[[#This Row],[Codigo_servico]],Preencher_Orcamento!$B:$D,3,FALSE)*Table1[[#This Row],[Qtde_insumo]],"")</f>
        <v>4.8</v>
      </c>
      <c r="M7060" s="18">
        <f>IF(Table1[[#This Row],[Ordem_insumos]]&lt;&gt;0,VLOOKUP(Table1[[#This Row],[Codigo_servico]],Preencher_Orcamento!$B:$D,3,FALSE)*Table1[[#This Row],[Subtotal_insumo]],"")</f>
        <v>4.12704</v>
      </c>
    </row>
    <row r="7061" spans="1:13" x14ac:dyDescent="0.25">
      <c r="A7061" s="3">
        <v>100265</v>
      </c>
      <c r="B7061" s="125">
        <v>0</v>
      </c>
      <c r="C7061" s="131" t="s">
        <v>3813</v>
      </c>
      <c r="D7061" s="132"/>
      <c r="E7061" s="4"/>
      <c r="F7061" s="4"/>
      <c r="G7061" s="17" t="str">
        <f>IFERROR(VLOOKUP(Table1[[#This Row],[Codigo_insumo]],BD_Insumos!$B:$E,4),"")</f>
        <v/>
      </c>
      <c r="H7061" s="139"/>
      <c r="I7061" s="5" t="s">
        <v>5</v>
      </c>
      <c r="J7061" s="20" t="str">
        <f t="shared" si="110"/>
        <v/>
      </c>
      <c r="K7061" s="21">
        <f>IF(I7061&lt;&gt;"",SUMIF(Table1[Codigo_servico],A7061,Table1[Subtotal_insumo]),"")</f>
        <v>37.034428879144791</v>
      </c>
      <c r="L7061" s="17" t="str">
        <f>IF(Table1[[#This Row],[Ordem_insumos]]&lt;&gt;0,VLOOKUP(Table1[[#This Row],[Codigo_servico]],Preencher_Orcamento!$B:$D,3,FALSE)*Table1[[#This Row],[Qtde_insumo]],"")</f>
        <v/>
      </c>
      <c r="M7061" s="17" t="str">
        <f>IF(Table1[[#This Row],[Ordem_insumos]]&lt;&gt;0,VLOOKUP(Table1[[#This Row],[Codigo_servico]],Preencher_Orcamento!$B:$D,3,FALSE)*Table1[[#This Row],[Subtotal_insumo]],"")</f>
        <v/>
      </c>
    </row>
    <row r="7062" spans="1:13" x14ac:dyDescent="0.25">
      <c r="A7062" s="6">
        <v>100265</v>
      </c>
      <c r="B7062" s="126">
        <v>1</v>
      </c>
      <c r="C7062" s="133"/>
      <c r="D7062" s="134">
        <v>79630</v>
      </c>
      <c r="E7062" s="7" t="s">
        <v>2019</v>
      </c>
      <c r="F7062" s="8" t="s">
        <v>197</v>
      </c>
      <c r="G7062" s="16">
        <f>IFERROR(VLOOKUP(Table1[[#This Row],[Codigo_insumo]],BD_Insumos!$B:$E,4),"")</f>
        <v>41.963299999999997</v>
      </c>
      <c r="H7062" s="140">
        <v>6.0000000000000001E-3</v>
      </c>
      <c r="I7062" s="9"/>
      <c r="J7062" s="22">
        <f t="shared" si="110"/>
        <v>0.2517798</v>
      </c>
      <c r="K7062" s="22" t="str">
        <f>IF(I7062&lt;&gt;"",SUMIF(Table1[Codigo_servico],A7062,Table1[Subtotal_insumo]),"")</f>
        <v/>
      </c>
      <c r="L7062" s="16">
        <f>IF(Table1[[#This Row],[Ordem_insumos]]&lt;&gt;0,VLOOKUP(Table1[[#This Row],[Codigo_servico]],Preencher_Orcamento!$B:$D,3,FALSE)*Table1[[#This Row],[Qtde_insumo]],"")</f>
        <v>0</v>
      </c>
      <c r="M7062" s="16">
        <f>IF(Table1[[#This Row],[Ordem_insumos]]&lt;&gt;0,VLOOKUP(Table1[[#This Row],[Codigo_servico]],Preencher_Orcamento!$B:$D,3,FALSE)*Table1[[#This Row],[Subtotal_insumo]],"")</f>
        <v>0</v>
      </c>
    </row>
    <row r="7063" spans="1:13" x14ac:dyDescent="0.25">
      <c r="A7063" s="6">
        <v>100265</v>
      </c>
      <c r="B7063" s="126">
        <v>2</v>
      </c>
      <c r="C7063" s="133"/>
      <c r="D7063" s="134">
        <v>2035</v>
      </c>
      <c r="E7063" s="7" t="s">
        <v>2190</v>
      </c>
      <c r="F7063" s="8" t="s">
        <v>2140</v>
      </c>
      <c r="G7063" s="16">
        <f>IFERROR(VLOOKUP(Table1[[#This Row],[Codigo_insumo]],BD_Insumos!$B:$E,4),"")</f>
        <v>17.275965903920998</v>
      </c>
      <c r="H7063" s="140">
        <v>0.7</v>
      </c>
      <c r="I7063" s="9"/>
      <c r="J7063" s="22">
        <f t="shared" si="110"/>
        <v>12.093176132744698</v>
      </c>
      <c r="K7063" s="22" t="str">
        <f>IF(I7063&lt;&gt;"",SUMIF(Table1[Codigo_servico],A7063,Table1[Subtotal_insumo]),"")</f>
        <v/>
      </c>
      <c r="L7063" s="16">
        <f>IF(Table1[[#This Row],[Ordem_insumos]]&lt;&gt;0,VLOOKUP(Table1[[#This Row],[Codigo_servico]],Preencher_Orcamento!$B:$D,3,FALSE)*Table1[[#This Row],[Qtde_insumo]],"")</f>
        <v>0</v>
      </c>
      <c r="M7063" s="16">
        <f>IF(Table1[[#This Row],[Ordem_insumos]]&lt;&gt;0,VLOOKUP(Table1[[#This Row],[Codigo_servico]],Preencher_Orcamento!$B:$D,3,FALSE)*Table1[[#This Row],[Subtotal_insumo]],"")</f>
        <v>0</v>
      </c>
    </row>
    <row r="7064" spans="1:13" x14ac:dyDescent="0.25">
      <c r="A7064" s="6">
        <v>100265</v>
      </c>
      <c r="B7064" s="126">
        <v>3</v>
      </c>
      <c r="C7064" s="133"/>
      <c r="D7064" s="134">
        <v>2036</v>
      </c>
      <c r="E7064" s="7" t="s">
        <v>2191</v>
      </c>
      <c r="F7064" s="8" t="s">
        <v>2140</v>
      </c>
      <c r="G7064" s="18">
        <f>IFERROR(VLOOKUP(Table1[[#This Row],[Codigo_insumo]],BD_Insumos!$B:$E,4),"")</f>
        <v>12.90425192342871</v>
      </c>
      <c r="H7064" s="140">
        <v>0.7</v>
      </c>
      <c r="I7064" s="9"/>
      <c r="J7064" s="23">
        <f t="shared" si="110"/>
        <v>9.0329763464000958</v>
      </c>
      <c r="K7064" s="22" t="str">
        <f>IF(I7064&lt;&gt;"",SUMIF(Table1[Codigo_servico],A7064,Table1[Subtotal_insumo]),"")</f>
        <v/>
      </c>
      <c r="L7064" s="18">
        <f>IF(Table1[[#This Row],[Ordem_insumos]]&lt;&gt;0,VLOOKUP(Table1[[#This Row],[Codigo_servico]],Preencher_Orcamento!$B:$D,3,FALSE)*Table1[[#This Row],[Qtde_insumo]],"")</f>
        <v>0</v>
      </c>
      <c r="M7064" s="18">
        <f>IF(Table1[[#This Row],[Ordem_insumos]]&lt;&gt;0,VLOOKUP(Table1[[#This Row],[Codigo_servico]],Preencher_Orcamento!$B:$D,3,FALSE)*Table1[[#This Row],[Subtotal_insumo]],"")</f>
        <v>0</v>
      </c>
    </row>
    <row r="7065" spans="1:13" ht="26.25" x14ac:dyDescent="0.25">
      <c r="A7065" s="6">
        <v>100265</v>
      </c>
      <c r="B7065" s="126">
        <v>4</v>
      </c>
      <c r="C7065" s="133"/>
      <c r="D7065" s="134">
        <v>72415</v>
      </c>
      <c r="E7065" s="7" t="s">
        <v>1754</v>
      </c>
      <c r="F7065" s="8" t="s">
        <v>5</v>
      </c>
      <c r="G7065" s="18">
        <f>IFERROR(VLOOKUP(Table1[[#This Row],[Codigo_insumo]],BD_Insumos!$B:$E,4),"")</f>
        <v>11.025600000000001</v>
      </c>
      <c r="H7065" s="140">
        <v>1.4</v>
      </c>
      <c r="I7065" s="9"/>
      <c r="J7065" s="23">
        <f t="shared" si="110"/>
        <v>15.435840000000001</v>
      </c>
      <c r="K7065" s="22" t="str">
        <f>IF(I7065&lt;&gt;"",SUMIF(Table1[Codigo_servico],A7065,Table1[Subtotal_insumo]),"")</f>
        <v/>
      </c>
      <c r="L7065" s="18">
        <f>IF(Table1[[#This Row],[Ordem_insumos]]&lt;&gt;0,VLOOKUP(Table1[[#This Row],[Codigo_servico]],Preencher_Orcamento!$B:$D,3,FALSE)*Table1[[#This Row],[Qtde_insumo]],"")</f>
        <v>0</v>
      </c>
      <c r="M7065" s="18">
        <f>IF(Table1[[#This Row],[Ordem_insumos]]&lt;&gt;0,VLOOKUP(Table1[[#This Row],[Codigo_servico]],Preencher_Orcamento!$B:$D,3,FALSE)*Table1[[#This Row],[Subtotal_insumo]],"")</f>
        <v>0</v>
      </c>
    </row>
    <row r="7066" spans="1:13" x14ac:dyDescent="0.25">
      <c r="A7066" s="6">
        <v>100265</v>
      </c>
      <c r="B7066" s="126">
        <v>5</v>
      </c>
      <c r="C7066" s="133"/>
      <c r="D7066" s="134">
        <v>79659</v>
      </c>
      <c r="E7066" s="7" t="s">
        <v>2026</v>
      </c>
      <c r="F7066" s="8" t="s">
        <v>168</v>
      </c>
      <c r="G7066" s="18">
        <f>IFERROR(VLOOKUP(Table1[[#This Row],[Codigo_insumo]],BD_Insumos!$B:$E,4),"")</f>
        <v>23.879100000000001</v>
      </c>
      <c r="H7066" s="140">
        <v>6.0000000000000001E-3</v>
      </c>
      <c r="I7066" s="9"/>
      <c r="J7066" s="23">
        <f t="shared" si="110"/>
        <v>0.1432746</v>
      </c>
      <c r="K7066" s="22" t="str">
        <f>IF(I7066&lt;&gt;"",SUMIF(Table1[Codigo_servico],A7066,Table1[Subtotal_insumo]),"")</f>
        <v/>
      </c>
      <c r="L7066" s="18">
        <f>IF(Table1[[#This Row],[Ordem_insumos]]&lt;&gt;0,VLOOKUP(Table1[[#This Row],[Codigo_servico]],Preencher_Orcamento!$B:$D,3,FALSE)*Table1[[#This Row],[Qtde_insumo]],"")</f>
        <v>0</v>
      </c>
      <c r="M7066" s="18">
        <f>IF(Table1[[#This Row],[Ordem_insumos]]&lt;&gt;0,VLOOKUP(Table1[[#This Row],[Codigo_servico]],Preencher_Orcamento!$B:$D,3,FALSE)*Table1[[#This Row],[Subtotal_insumo]],"")</f>
        <v>0</v>
      </c>
    </row>
    <row r="7067" spans="1:13" x14ac:dyDescent="0.25">
      <c r="A7067" s="6">
        <v>100265</v>
      </c>
      <c r="B7067" s="126">
        <v>6</v>
      </c>
      <c r="C7067" s="133"/>
      <c r="D7067" s="134">
        <v>37530</v>
      </c>
      <c r="E7067" s="7" t="s">
        <v>834</v>
      </c>
      <c r="F7067" s="8" t="s">
        <v>457</v>
      </c>
      <c r="G7067" s="18">
        <f>IFERROR(VLOOKUP(Table1[[#This Row],[Codigo_insumo]],BD_Insumos!$B:$E,4),"")</f>
        <v>0.85980000000000001</v>
      </c>
      <c r="H7067" s="140">
        <v>0.09</v>
      </c>
      <c r="I7067" s="9"/>
      <c r="J7067" s="23">
        <f t="shared" si="110"/>
        <v>7.7381999999999992E-2</v>
      </c>
      <c r="K7067" s="22" t="str">
        <f>IF(I7067&lt;&gt;"",SUMIF(Table1[Codigo_servico],A7067,Table1[Subtotal_insumo]),"")</f>
        <v/>
      </c>
      <c r="L7067" s="18">
        <f>IF(Table1[[#This Row],[Ordem_insumos]]&lt;&gt;0,VLOOKUP(Table1[[#This Row],[Codigo_servico]],Preencher_Orcamento!$B:$D,3,FALSE)*Table1[[#This Row],[Qtde_insumo]],"")</f>
        <v>0</v>
      </c>
      <c r="M7067" s="18">
        <f>IF(Table1[[#This Row],[Ordem_insumos]]&lt;&gt;0,VLOOKUP(Table1[[#This Row],[Codigo_servico]],Preencher_Orcamento!$B:$D,3,FALSE)*Table1[[#This Row],[Subtotal_insumo]],"")</f>
        <v>0</v>
      </c>
    </row>
    <row r="7068" spans="1:13" x14ac:dyDescent="0.25">
      <c r="A7068" s="3">
        <v>100281</v>
      </c>
      <c r="B7068" s="125">
        <v>0</v>
      </c>
      <c r="C7068" s="131" t="s">
        <v>3814</v>
      </c>
      <c r="D7068" s="132"/>
      <c r="E7068" s="4"/>
      <c r="F7068" s="4"/>
      <c r="G7068" s="17" t="str">
        <f>IFERROR(VLOOKUP(Table1[[#This Row],[Codigo_insumo]],BD_Insumos!$B:$E,4),"")</f>
        <v/>
      </c>
      <c r="H7068" s="139"/>
      <c r="I7068" s="5" t="s">
        <v>457</v>
      </c>
      <c r="J7068" s="20" t="str">
        <f t="shared" si="110"/>
        <v/>
      </c>
      <c r="K7068" s="21">
        <f>IF(I7068&lt;&gt;"",SUMIF(Table1[Codigo_servico],A7068,Table1[Subtotal_insumo]),"")</f>
        <v>39.297493626768848</v>
      </c>
      <c r="L7068" s="17" t="str">
        <f>IF(Table1[[#This Row],[Ordem_insumos]]&lt;&gt;0,VLOOKUP(Table1[[#This Row],[Codigo_servico]],Preencher_Orcamento!$B:$D,3,FALSE)*Table1[[#This Row],[Qtde_insumo]],"")</f>
        <v/>
      </c>
      <c r="M7068" s="17" t="str">
        <f>IF(Table1[[#This Row],[Ordem_insumos]]&lt;&gt;0,VLOOKUP(Table1[[#This Row],[Codigo_servico]],Preencher_Orcamento!$B:$D,3,FALSE)*Table1[[#This Row],[Subtotal_insumo]],"")</f>
        <v/>
      </c>
    </row>
    <row r="7069" spans="1:13" x14ac:dyDescent="0.25">
      <c r="A7069" s="6">
        <v>100281</v>
      </c>
      <c r="B7069" s="126">
        <v>1</v>
      </c>
      <c r="C7069" s="133"/>
      <c r="D7069" s="134">
        <v>2035</v>
      </c>
      <c r="E7069" s="7" t="s">
        <v>2190</v>
      </c>
      <c r="F7069" s="8" t="s">
        <v>2140</v>
      </c>
      <c r="G7069" s="16">
        <f>IFERROR(VLOOKUP(Table1[[#This Row],[Codigo_insumo]],BD_Insumos!$B:$E,4),"")</f>
        <v>17.275965903920998</v>
      </c>
      <c r="H7069" s="140">
        <v>0.54</v>
      </c>
      <c r="I7069" s="9"/>
      <c r="J7069" s="22">
        <f t="shared" si="110"/>
        <v>9.3290215881173388</v>
      </c>
      <c r="K7069" s="22" t="str">
        <f>IF(I7069&lt;&gt;"",SUMIF(Table1[Codigo_servico],A7069,Table1[Subtotal_insumo]),"")</f>
        <v/>
      </c>
      <c r="L7069" s="16">
        <f>IF(Table1[[#This Row],[Ordem_insumos]]&lt;&gt;0,VLOOKUP(Table1[[#This Row],[Codigo_servico]],Preencher_Orcamento!$B:$D,3,FALSE)*Table1[[#This Row],[Qtde_insumo]],"")</f>
        <v>0</v>
      </c>
      <c r="M7069" s="16">
        <f>IF(Table1[[#This Row],[Ordem_insumos]]&lt;&gt;0,VLOOKUP(Table1[[#This Row],[Codigo_servico]],Preencher_Orcamento!$B:$D,3,FALSE)*Table1[[#This Row],[Subtotal_insumo]],"")</f>
        <v>0</v>
      </c>
    </row>
    <row r="7070" spans="1:13" x14ac:dyDescent="0.25">
      <c r="A7070" s="6">
        <v>100281</v>
      </c>
      <c r="B7070" s="126">
        <v>2</v>
      </c>
      <c r="C7070" s="133"/>
      <c r="D7070" s="134">
        <v>2036</v>
      </c>
      <c r="E7070" s="7" t="s">
        <v>2191</v>
      </c>
      <c r="F7070" s="8" t="s">
        <v>2140</v>
      </c>
      <c r="G7070" s="16">
        <f>IFERROR(VLOOKUP(Table1[[#This Row],[Codigo_insumo]],BD_Insumos!$B:$E,4),"")</f>
        <v>12.90425192342871</v>
      </c>
      <c r="H7070" s="140">
        <v>0.54</v>
      </c>
      <c r="I7070" s="9"/>
      <c r="J7070" s="22">
        <f t="shared" si="110"/>
        <v>6.9682960386515038</v>
      </c>
      <c r="K7070" s="22" t="str">
        <f>IF(I7070&lt;&gt;"",SUMIF(Table1[Codigo_servico],A7070,Table1[Subtotal_insumo]),"")</f>
        <v/>
      </c>
      <c r="L7070" s="16">
        <f>IF(Table1[[#This Row],[Ordem_insumos]]&lt;&gt;0,VLOOKUP(Table1[[#This Row],[Codigo_servico]],Preencher_Orcamento!$B:$D,3,FALSE)*Table1[[#This Row],[Qtde_insumo]],"")</f>
        <v>0</v>
      </c>
      <c r="M7070" s="16">
        <f>IF(Table1[[#This Row],[Ordem_insumos]]&lt;&gt;0,VLOOKUP(Table1[[#This Row],[Codigo_servico]],Preencher_Orcamento!$B:$D,3,FALSE)*Table1[[#This Row],[Subtotal_insumo]],"")</f>
        <v>0</v>
      </c>
    </row>
    <row r="7071" spans="1:13" ht="26.25" x14ac:dyDescent="0.25">
      <c r="A7071" s="6">
        <v>100281</v>
      </c>
      <c r="B7071" s="126">
        <v>3</v>
      </c>
      <c r="C7071" s="133"/>
      <c r="D7071" s="134">
        <v>74402</v>
      </c>
      <c r="E7071" s="7" t="s">
        <v>1794</v>
      </c>
      <c r="F7071" s="8" t="s">
        <v>457</v>
      </c>
      <c r="G7071" s="18">
        <f>IFERROR(VLOOKUP(Table1[[#This Row],[Codigo_insumo]],BD_Insumos!$B:$E,4),"")</f>
        <v>22.9465</v>
      </c>
      <c r="H7071" s="140">
        <v>1</v>
      </c>
      <c r="I7071" s="9"/>
      <c r="J7071" s="23">
        <f t="shared" si="110"/>
        <v>22.9465</v>
      </c>
      <c r="K7071" s="22" t="str">
        <f>IF(I7071&lt;&gt;"",SUMIF(Table1[Codigo_servico],A7071,Table1[Subtotal_insumo]),"")</f>
        <v/>
      </c>
      <c r="L7071" s="18">
        <f>IF(Table1[[#This Row],[Ordem_insumos]]&lt;&gt;0,VLOOKUP(Table1[[#This Row],[Codigo_servico]],Preencher_Orcamento!$B:$D,3,FALSE)*Table1[[#This Row],[Qtde_insumo]],"")</f>
        <v>0</v>
      </c>
      <c r="M7071" s="18">
        <f>IF(Table1[[#This Row],[Ordem_insumos]]&lt;&gt;0,VLOOKUP(Table1[[#This Row],[Codigo_servico]],Preencher_Orcamento!$B:$D,3,FALSE)*Table1[[#This Row],[Subtotal_insumo]],"")</f>
        <v>0</v>
      </c>
    </row>
    <row r="7072" spans="1:13" x14ac:dyDescent="0.25">
      <c r="A7072" s="6">
        <v>100281</v>
      </c>
      <c r="B7072" s="126">
        <v>4</v>
      </c>
      <c r="C7072" s="133"/>
      <c r="D7072" s="134">
        <v>79640</v>
      </c>
      <c r="E7072" s="7" t="s">
        <v>2022</v>
      </c>
      <c r="F7072" s="8" t="s">
        <v>5</v>
      </c>
      <c r="G7072" s="18">
        <f>IFERROR(VLOOKUP(Table1[[#This Row],[Codigo_insumo]],BD_Insumos!$B:$E,4),"")</f>
        <v>0.14910000000000001</v>
      </c>
      <c r="H7072" s="140">
        <v>0.36</v>
      </c>
      <c r="I7072" s="9"/>
      <c r="J7072" s="23">
        <f t="shared" si="110"/>
        <v>5.3676000000000001E-2</v>
      </c>
      <c r="K7072" s="22" t="str">
        <f>IF(I7072&lt;&gt;"",SUMIF(Table1[Codigo_servico],A7072,Table1[Subtotal_insumo]),"")</f>
        <v/>
      </c>
      <c r="L7072" s="18">
        <f>IF(Table1[[#This Row],[Ordem_insumos]]&lt;&gt;0,VLOOKUP(Table1[[#This Row],[Codigo_servico]],Preencher_Orcamento!$B:$D,3,FALSE)*Table1[[#This Row],[Qtde_insumo]],"")</f>
        <v>0</v>
      </c>
      <c r="M7072" s="18">
        <f>IF(Table1[[#This Row],[Ordem_insumos]]&lt;&gt;0,VLOOKUP(Table1[[#This Row],[Codigo_servico]],Preencher_Orcamento!$B:$D,3,FALSE)*Table1[[#This Row],[Subtotal_insumo]],"")</f>
        <v>0</v>
      </c>
    </row>
    <row r="7073" spans="1:13" x14ac:dyDescent="0.25">
      <c r="A7073" s="3">
        <v>100282</v>
      </c>
      <c r="B7073" s="125">
        <v>0</v>
      </c>
      <c r="C7073" s="131" t="s">
        <v>3815</v>
      </c>
      <c r="D7073" s="132"/>
      <c r="E7073" s="4"/>
      <c r="F7073" s="4"/>
      <c r="G7073" s="17" t="str">
        <f>IFERROR(VLOOKUP(Table1[[#This Row],[Codigo_insumo]],BD_Insumos!$B:$E,4),"")</f>
        <v/>
      </c>
      <c r="H7073" s="139"/>
      <c r="I7073" s="5" t="s">
        <v>457</v>
      </c>
      <c r="J7073" s="20" t="str">
        <f t="shared" si="110"/>
        <v/>
      </c>
      <c r="K7073" s="21">
        <f>IF(I7073&lt;&gt;"",SUMIF(Table1[Codigo_servico],A7073,Table1[Subtotal_insumo]),"")</f>
        <v>48.127285626768838</v>
      </c>
      <c r="L7073" s="17" t="str">
        <f>IF(Table1[[#This Row],[Ordem_insumos]]&lt;&gt;0,VLOOKUP(Table1[[#This Row],[Codigo_servico]],Preencher_Orcamento!$B:$D,3,FALSE)*Table1[[#This Row],[Qtde_insumo]],"")</f>
        <v/>
      </c>
      <c r="M7073" s="17" t="str">
        <f>IF(Table1[[#This Row],[Ordem_insumos]]&lt;&gt;0,VLOOKUP(Table1[[#This Row],[Codigo_servico]],Preencher_Orcamento!$B:$D,3,FALSE)*Table1[[#This Row],[Subtotal_insumo]],"")</f>
        <v/>
      </c>
    </row>
    <row r="7074" spans="1:13" x14ac:dyDescent="0.25">
      <c r="A7074" s="6">
        <v>100282</v>
      </c>
      <c r="B7074" s="126">
        <v>1</v>
      </c>
      <c r="C7074" s="133"/>
      <c r="D7074" s="134">
        <v>2036</v>
      </c>
      <c r="E7074" s="7" t="s">
        <v>2191</v>
      </c>
      <c r="F7074" s="8" t="s">
        <v>2140</v>
      </c>
      <c r="G7074" s="16">
        <f>IFERROR(VLOOKUP(Table1[[#This Row],[Codigo_insumo]],BD_Insumos!$B:$E,4),"")</f>
        <v>12.90425192342871</v>
      </c>
      <c r="H7074" s="140">
        <v>0.54</v>
      </c>
      <c r="I7074" s="9"/>
      <c r="J7074" s="22">
        <f t="shared" si="110"/>
        <v>6.9682960386515038</v>
      </c>
      <c r="K7074" s="22" t="str">
        <f>IF(I7074&lt;&gt;"",SUMIF(Table1[Codigo_servico],A7074,Table1[Subtotal_insumo]),"")</f>
        <v/>
      </c>
      <c r="L7074" s="16">
        <f>IF(Table1[[#This Row],[Ordem_insumos]]&lt;&gt;0,VLOOKUP(Table1[[#This Row],[Codigo_servico]],Preencher_Orcamento!$B:$D,3,FALSE)*Table1[[#This Row],[Qtde_insumo]],"")</f>
        <v>0</v>
      </c>
      <c r="M7074" s="16">
        <f>IF(Table1[[#This Row],[Ordem_insumos]]&lt;&gt;0,VLOOKUP(Table1[[#This Row],[Codigo_servico]],Preencher_Orcamento!$B:$D,3,FALSE)*Table1[[#This Row],[Subtotal_insumo]],"")</f>
        <v>0</v>
      </c>
    </row>
    <row r="7075" spans="1:13" ht="26.25" x14ac:dyDescent="0.25">
      <c r="A7075" s="6">
        <v>100282</v>
      </c>
      <c r="B7075" s="126">
        <v>2</v>
      </c>
      <c r="C7075" s="133"/>
      <c r="D7075" s="134">
        <v>74403</v>
      </c>
      <c r="E7075" s="7" t="s">
        <v>1795</v>
      </c>
      <c r="F7075" s="8" t="s">
        <v>457</v>
      </c>
      <c r="G7075" s="16">
        <f>IFERROR(VLOOKUP(Table1[[#This Row],[Codigo_insumo]],BD_Insumos!$B:$E,4),"")</f>
        <v>31.758400000000002</v>
      </c>
      <c r="H7075" s="140">
        <v>1</v>
      </c>
      <c r="I7075" s="9"/>
      <c r="J7075" s="22">
        <f t="shared" si="110"/>
        <v>31.758400000000002</v>
      </c>
      <c r="K7075" s="22" t="str">
        <f>IF(I7075&lt;&gt;"",SUMIF(Table1[Codigo_servico],A7075,Table1[Subtotal_insumo]),"")</f>
        <v/>
      </c>
      <c r="L7075" s="16">
        <f>IF(Table1[[#This Row],[Ordem_insumos]]&lt;&gt;0,VLOOKUP(Table1[[#This Row],[Codigo_servico]],Preencher_Orcamento!$B:$D,3,FALSE)*Table1[[#This Row],[Qtde_insumo]],"")</f>
        <v>0</v>
      </c>
      <c r="M7075" s="16">
        <f>IF(Table1[[#This Row],[Ordem_insumos]]&lt;&gt;0,VLOOKUP(Table1[[#This Row],[Codigo_servico]],Preencher_Orcamento!$B:$D,3,FALSE)*Table1[[#This Row],[Subtotal_insumo]],"")</f>
        <v>0</v>
      </c>
    </row>
    <row r="7076" spans="1:13" x14ac:dyDescent="0.25">
      <c r="A7076" s="6">
        <v>100282</v>
      </c>
      <c r="B7076" s="126">
        <v>3</v>
      </c>
      <c r="C7076" s="133"/>
      <c r="D7076" s="134">
        <v>79640</v>
      </c>
      <c r="E7076" s="7" t="s">
        <v>2022</v>
      </c>
      <c r="F7076" s="8" t="s">
        <v>5</v>
      </c>
      <c r="G7076" s="18">
        <f>IFERROR(VLOOKUP(Table1[[#This Row],[Codigo_insumo]],BD_Insumos!$B:$E,4),"")</f>
        <v>0.14910000000000001</v>
      </c>
      <c r="H7076" s="140">
        <v>0.48</v>
      </c>
      <c r="I7076" s="9"/>
      <c r="J7076" s="23">
        <f t="shared" si="110"/>
        <v>7.1568000000000007E-2</v>
      </c>
      <c r="K7076" s="22" t="str">
        <f>IF(I7076&lt;&gt;"",SUMIF(Table1[Codigo_servico],A7076,Table1[Subtotal_insumo]),"")</f>
        <v/>
      </c>
      <c r="L7076" s="18">
        <f>IF(Table1[[#This Row],[Ordem_insumos]]&lt;&gt;0,VLOOKUP(Table1[[#This Row],[Codigo_servico]],Preencher_Orcamento!$B:$D,3,FALSE)*Table1[[#This Row],[Qtde_insumo]],"")</f>
        <v>0</v>
      </c>
      <c r="M7076" s="18">
        <f>IF(Table1[[#This Row],[Ordem_insumos]]&lt;&gt;0,VLOOKUP(Table1[[#This Row],[Codigo_servico]],Preencher_Orcamento!$B:$D,3,FALSE)*Table1[[#This Row],[Subtotal_insumo]],"")</f>
        <v>0</v>
      </c>
    </row>
    <row r="7077" spans="1:13" x14ac:dyDescent="0.25">
      <c r="A7077" s="6">
        <v>100282</v>
      </c>
      <c r="B7077" s="126">
        <v>4</v>
      </c>
      <c r="C7077" s="133"/>
      <c r="D7077" s="134">
        <v>2035</v>
      </c>
      <c r="E7077" s="7" t="s">
        <v>2190</v>
      </c>
      <c r="F7077" s="8" t="s">
        <v>2140</v>
      </c>
      <c r="G7077" s="18">
        <f>IFERROR(VLOOKUP(Table1[[#This Row],[Codigo_insumo]],BD_Insumos!$B:$E,4),"")</f>
        <v>17.275965903920998</v>
      </c>
      <c r="H7077" s="140">
        <v>0.54</v>
      </c>
      <c r="I7077" s="9"/>
      <c r="J7077" s="23">
        <f t="shared" si="110"/>
        <v>9.3290215881173388</v>
      </c>
      <c r="K7077" s="22" t="str">
        <f>IF(I7077&lt;&gt;"",SUMIF(Table1[Codigo_servico],A7077,Table1[Subtotal_insumo]),"")</f>
        <v/>
      </c>
      <c r="L7077" s="18">
        <f>IF(Table1[[#This Row],[Ordem_insumos]]&lt;&gt;0,VLOOKUP(Table1[[#This Row],[Codigo_servico]],Preencher_Orcamento!$B:$D,3,FALSE)*Table1[[#This Row],[Qtde_insumo]],"")</f>
        <v>0</v>
      </c>
      <c r="M7077" s="18">
        <f>IF(Table1[[#This Row],[Ordem_insumos]]&lt;&gt;0,VLOOKUP(Table1[[#This Row],[Codigo_servico]],Preencher_Orcamento!$B:$D,3,FALSE)*Table1[[#This Row],[Subtotal_insumo]],"")</f>
        <v>0</v>
      </c>
    </row>
    <row r="7078" spans="1:13" x14ac:dyDescent="0.25">
      <c r="A7078" s="3">
        <v>100284</v>
      </c>
      <c r="B7078" s="125">
        <v>0</v>
      </c>
      <c r="C7078" s="131" t="s">
        <v>3816</v>
      </c>
      <c r="D7078" s="132"/>
      <c r="E7078" s="4"/>
      <c r="F7078" s="4"/>
      <c r="G7078" s="17" t="str">
        <f>IFERROR(VLOOKUP(Table1[[#This Row],[Codigo_insumo]],BD_Insumos!$B:$E,4),"")</f>
        <v/>
      </c>
      <c r="H7078" s="139"/>
      <c r="I7078" s="5" t="s">
        <v>457</v>
      </c>
      <c r="J7078" s="20" t="str">
        <f t="shared" si="110"/>
        <v/>
      </c>
      <c r="K7078" s="21">
        <f>IF(I7078&lt;&gt;"",SUMIF(Table1[Codigo_servico],A7078,Table1[Subtotal_insumo]),"")</f>
        <v>82.558937153247257</v>
      </c>
      <c r="L7078" s="17" t="str">
        <f>IF(Table1[[#This Row],[Ordem_insumos]]&lt;&gt;0,VLOOKUP(Table1[[#This Row],[Codigo_servico]],Preencher_Orcamento!$B:$D,3,FALSE)*Table1[[#This Row],[Qtde_insumo]],"")</f>
        <v/>
      </c>
      <c r="M7078" s="17" t="str">
        <f>IF(Table1[[#This Row],[Ordem_insumos]]&lt;&gt;0,VLOOKUP(Table1[[#This Row],[Codigo_servico]],Preencher_Orcamento!$B:$D,3,FALSE)*Table1[[#This Row],[Subtotal_insumo]],"")</f>
        <v/>
      </c>
    </row>
    <row r="7079" spans="1:13" x14ac:dyDescent="0.25">
      <c r="A7079" s="6">
        <v>100284</v>
      </c>
      <c r="B7079" s="126">
        <v>1</v>
      </c>
      <c r="C7079" s="133"/>
      <c r="D7079" s="134">
        <v>79640</v>
      </c>
      <c r="E7079" s="7" t="s">
        <v>2022</v>
      </c>
      <c r="F7079" s="8" t="s">
        <v>5</v>
      </c>
      <c r="G7079" s="16">
        <f>IFERROR(VLOOKUP(Table1[[#This Row],[Codigo_insumo]],BD_Insumos!$B:$E,4),"")</f>
        <v>0.14910000000000001</v>
      </c>
      <c r="H7079" s="140">
        <v>0.72</v>
      </c>
      <c r="I7079" s="9"/>
      <c r="J7079" s="22">
        <f t="shared" si="110"/>
        <v>0.107352</v>
      </c>
      <c r="K7079" s="22" t="str">
        <f>IF(I7079&lt;&gt;"",SUMIF(Table1[Codigo_servico],A7079,Table1[Subtotal_insumo]),"")</f>
        <v/>
      </c>
      <c r="L7079" s="16">
        <f>IF(Table1[[#This Row],[Ordem_insumos]]&lt;&gt;0,VLOOKUP(Table1[[#This Row],[Codigo_servico]],Preencher_Orcamento!$B:$D,3,FALSE)*Table1[[#This Row],[Qtde_insumo]],"")</f>
        <v>0</v>
      </c>
      <c r="M7079" s="16">
        <f>IF(Table1[[#This Row],[Ordem_insumos]]&lt;&gt;0,VLOOKUP(Table1[[#This Row],[Codigo_servico]],Preencher_Orcamento!$B:$D,3,FALSE)*Table1[[#This Row],[Subtotal_insumo]],"")</f>
        <v>0</v>
      </c>
    </row>
    <row r="7080" spans="1:13" ht="26.25" x14ac:dyDescent="0.25">
      <c r="A7080" s="6">
        <v>100284</v>
      </c>
      <c r="B7080" s="126">
        <v>2</v>
      </c>
      <c r="C7080" s="133"/>
      <c r="D7080" s="134">
        <v>74405</v>
      </c>
      <c r="E7080" s="7" t="s">
        <v>1797</v>
      </c>
      <c r="F7080" s="8" t="s">
        <v>457</v>
      </c>
      <c r="G7080" s="16">
        <f>IFERROR(VLOOKUP(Table1[[#This Row],[Codigo_insumo]],BD_Insumos!$B:$E,4),"")</f>
        <v>56.798400000000001</v>
      </c>
      <c r="H7080" s="140">
        <v>1</v>
      </c>
      <c r="I7080" s="9"/>
      <c r="J7080" s="22">
        <f t="shared" si="110"/>
        <v>56.798400000000001</v>
      </c>
      <c r="K7080" s="22" t="str">
        <f>IF(I7080&lt;&gt;"",SUMIF(Table1[Codigo_servico],A7080,Table1[Subtotal_insumo]),"")</f>
        <v/>
      </c>
      <c r="L7080" s="16">
        <f>IF(Table1[[#This Row],[Ordem_insumos]]&lt;&gt;0,VLOOKUP(Table1[[#This Row],[Codigo_servico]],Preencher_Orcamento!$B:$D,3,FALSE)*Table1[[#This Row],[Qtde_insumo]],"")</f>
        <v>0</v>
      </c>
      <c r="M7080" s="16">
        <f>IF(Table1[[#This Row],[Ordem_insumos]]&lt;&gt;0,VLOOKUP(Table1[[#This Row],[Codigo_servico]],Preencher_Orcamento!$B:$D,3,FALSE)*Table1[[#This Row],[Subtotal_insumo]],"")</f>
        <v>0</v>
      </c>
    </row>
    <row r="7081" spans="1:13" x14ac:dyDescent="0.25">
      <c r="A7081" s="6">
        <v>100284</v>
      </c>
      <c r="B7081" s="126">
        <v>3</v>
      </c>
      <c r="C7081" s="133"/>
      <c r="D7081" s="134">
        <v>2035</v>
      </c>
      <c r="E7081" s="7" t="s">
        <v>2190</v>
      </c>
      <c r="F7081" s="8" t="s">
        <v>2140</v>
      </c>
      <c r="G7081" s="18">
        <f>IFERROR(VLOOKUP(Table1[[#This Row],[Codigo_insumo]],BD_Insumos!$B:$E,4),"")</f>
        <v>17.275965903920998</v>
      </c>
      <c r="H7081" s="140">
        <v>0.85</v>
      </c>
      <c r="I7081" s="9"/>
      <c r="J7081" s="23">
        <f t="shared" si="110"/>
        <v>14.684571018332848</v>
      </c>
      <c r="K7081" s="22" t="str">
        <f>IF(I7081&lt;&gt;"",SUMIF(Table1[Codigo_servico],A7081,Table1[Subtotal_insumo]),"")</f>
        <v/>
      </c>
      <c r="L7081" s="18">
        <f>IF(Table1[[#This Row],[Ordem_insumos]]&lt;&gt;0,VLOOKUP(Table1[[#This Row],[Codigo_servico]],Preencher_Orcamento!$B:$D,3,FALSE)*Table1[[#This Row],[Qtde_insumo]],"")</f>
        <v>0</v>
      </c>
      <c r="M7081" s="18">
        <f>IF(Table1[[#This Row],[Ordem_insumos]]&lt;&gt;0,VLOOKUP(Table1[[#This Row],[Codigo_servico]],Preencher_Orcamento!$B:$D,3,FALSE)*Table1[[#This Row],[Subtotal_insumo]],"")</f>
        <v>0</v>
      </c>
    </row>
    <row r="7082" spans="1:13" x14ac:dyDescent="0.25">
      <c r="A7082" s="6">
        <v>100284</v>
      </c>
      <c r="B7082" s="126">
        <v>4</v>
      </c>
      <c r="C7082" s="133"/>
      <c r="D7082" s="134">
        <v>2036</v>
      </c>
      <c r="E7082" s="7" t="s">
        <v>2191</v>
      </c>
      <c r="F7082" s="8" t="s">
        <v>2140</v>
      </c>
      <c r="G7082" s="18">
        <f>IFERROR(VLOOKUP(Table1[[#This Row],[Codigo_insumo]],BD_Insumos!$B:$E,4),"")</f>
        <v>12.90425192342871</v>
      </c>
      <c r="H7082" s="140">
        <v>0.85</v>
      </c>
      <c r="I7082" s="9"/>
      <c r="J7082" s="23">
        <f t="shared" si="110"/>
        <v>10.968614134914404</v>
      </c>
      <c r="K7082" s="22" t="str">
        <f>IF(I7082&lt;&gt;"",SUMIF(Table1[Codigo_servico],A7082,Table1[Subtotal_insumo]),"")</f>
        <v/>
      </c>
      <c r="L7082" s="18">
        <f>IF(Table1[[#This Row],[Ordem_insumos]]&lt;&gt;0,VLOOKUP(Table1[[#This Row],[Codigo_servico]],Preencher_Orcamento!$B:$D,3,FALSE)*Table1[[#This Row],[Qtde_insumo]],"")</f>
        <v>0</v>
      </c>
      <c r="M7082" s="18">
        <f>IF(Table1[[#This Row],[Ordem_insumos]]&lt;&gt;0,VLOOKUP(Table1[[#This Row],[Codigo_servico]],Preencher_Orcamento!$B:$D,3,FALSE)*Table1[[#This Row],[Subtotal_insumo]],"")</f>
        <v>0</v>
      </c>
    </row>
    <row r="7083" spans="1:13" x14ac:dyDescent="0.25">
      <c r="A7083" s="3">
        <v>100285</v>
      </c>
      <c r="B7083" s="125">
        <v>0</v>
      </c>
      <c r="C7083" s="131" t="s">
        <v>3817</v>
      </c>
      <c r="D7083" s="132"/>
      <c r="E7083" s="4"/>
      <c r="F7083" s="4"/>
      <c r="G7083" s="17" t="str">
        <f>IFERROR(VLOOKUP(Table1[[#This Row],[Codigo_insumo]],BD_Insumos!$B:$E,4),"")</f>
        <v/>
      </c>
      <c r="H7083" s="139"/>
      <c r="I7083" s="5" t="s">
        <v>457</v>
      </c>
      <c r="J7083" s="20" t="str">
        <f t="shared" si="110"/>
        <v/>
      </c>
      <c r="K7083" s="21">
        <f>IF(I7083&lt;&gt;"",SUMIF(Table1[Codigo_servico],A7083,Table1[Subtotal_insumo]),"")</f>
        <v>106.72952115324725</v>
      </c>
      <c r="L7083" s="17" t="str">
        <f>IF(Table1[[#This Row],[Ordem_insumos]]&lt;&gt;0,VLOOKUP(Table1[[#This Row],[Codigo_servico]],Preencher_Orcamento!$B:$D,3,FALSE)*Table1[[#This Row],[Qtde_insumo]],"")</f>
        <v/>
      </c>
      <c r="M7083" s="17" t="str">
        <f>IF(Table1[[#This Row],[Ordem_insumos]]&lt;&gt;0,VLOOKUP(Table1[[#This Row],[Codigo_servico]],Preencher_Orcamento!$B:$D,3,FALSE)*Table1[[#This Row],[Subtotal_insumo]],"")</f>
        <v/>
      </c>
    </row>
    <row r="7084" spans="1:13" ht="26.25" x14ac:dyDescent="0.25">
      <c r="A7084" s="6">
        <v>100285</v>
      </c>
      <c r="B7084" s="126">
        <v>1</v>
      </c>
      <c r="C7084" s="133"/>
      <c r="D7084" s="134">
        <v>74406</v>
      </c>
      <c r="E7084" s="7" t="s">
        <v>1798</v>
      </c>
      <c r="F7084" s="8" t="s">
        <v>457</v>
      </c>
      <c r="G7084" s="16">
        <f>IFERROR(VLOOKUP(Table1[[#This Row],[Codigo_insumo]],BD_Insumos!$B:$E,4),"")</f>
        <v>80.933199999999999</v>
      </c>
      <c r="H7084" s="140">
        <v>1</v>
      </c>
      <c r="I7084" s="9"/>
      <c r="J7084" s="22">
        <f t="shared" si="110"/>
        <v>80.933199999999999</v>
      </c>
      <c r="K7084" s="22" t="str">
        <f>IF(I7084&lt;&gt;"",SUMIF(Table1[Codigo_servico],A7084,Table1[Subtotal_insumo]),"")</f>
        <v/>
      </c>
      <c r="L7084" s="16">
        <f>IF(Table1[[#This Row],[Ordem_insumos]]&lt;&gt;0,VLOOKUP(Table1[[#This Row],[Codigo_servico]],Preencher_Orcamento!$B:$D,3,FALSE)*Table1[[#This Row],[Qtde_insumo]],"")</f>
        <v>0</v>
      </c>
      <c r="M7084" s="16">
        <f>IF(Table1[[#This Row],[Ordem_insumos]]&lt;&gt;0,VLOOKUP(Table1[[#This Row],[Codigo_servico]],Preencher_Orcamento!$B:$D,3,FALSE)*Table1[[#This Row],[Subtotal_insumo]],"")</f>
        <v>0</v>
      </c>
    </row>
    <row r="7085" spans="1:13" x14ac:dyDescent="0.25">
      <c r="A7085" s="6">
        <v>100285</v>
      </c>
      <c r="B7085" s="126">
        <v>2</v>
      </c>
      <c r="C7085" s="133"/>
      <c r="D7085" s="134">
        <v>79640</v>
      </c>
      <c r="E7085" s="7" t="s">
        <v>2022</v>
      </c>
      <c r="F7085" s="8" t="s">
        <v>5</v>
      </c>
      <c r="G7085" s="16">
        <f>IFERROR(VLOOKUP(Table1[[#This Row],[Codigo_insumo]],BD_Insumos!$B:$E,4),"")</f>
        <v>0.14910000000000001</v>
      </c>
      <c r="H7085" s="140">
        <v>0.96</v>
      </c>
      <c r="I7085" s="9"/>
      <c r="J7085" s="22">
        <f t="shared" si="110"/>
        <v>0.14313600000000001</v>
      </c>
      <c r="K7085" s="22" t="str">
        <f>IF(I7085&lt;&gt;"",SUMIF(Table1[Codigo_servico],A7085,Table1[Subtotal_insumo]),"")</f>
        <v/>
      </c>
      <c r="L7085" s="16">
        <f>IF(Table1[[#This Row],[Ordem_insumos]]&lt;&gt;0,VLOOKUP(Table1[[#This Row],[Codigo_servico]],Preencher_Orcamento!$B:$D,3,FALSE)*Table1[[#This Row],[Qtde_insumo]],"")</f>
        <v>0</v>
      </c>
      <c r="M7085" s="16">
        <f>IF(Table1[[#This Row],[Ordem_insumos]]&lt;&gt;0,VLOOKUP(Table1[[#This Row],[Codigo_servico]],Preencher_Orcamento!$B:$D,3,FALSE)*Table1[[#This Row],[Subtotal_insumo]],"")</f>
        <v>0</v>
      </c>
    </row>
    <row r="7086" spans="1:13" x14ac:dyDescent="0.25">
      <c r="A7086" s="6">
        <v>100285</v>
      </c>
      <c r="B7086" s="126">
        <v>3</v>
      </c>
      <c r="C7086" s="133"/>
      <c r="D7086" s="134">
        <v>2036</v>
      </c>
      <c r="E7086" s="7" t="s">
        <v>2191</v>
      </c>
      <c r="F7086" s="8" t="s">
        <v>2140</v>
      </c>
      <c r="G7086" s="18">
        <f>IFERROR(VLOOKUP(Table1[[#This Row],[Codigo_insumo]],BD_Insumos!$B:$E,4),"")</f>
        <v>12.90425192342871</v>
      </c>
      <c r="H7086" s="140">
        <v>0.85</v>
      </c>
      <c r="I7086" s="9"/>
      <c r="J7086" s="23">
        <f t="shared" si="110"/>
        <v>10.968614134914404</v>
      </c>
      <c r="K7086" s="22" t="str">
        <f>IF(I7086&lt;&gt;"",SUMIF(Table1[Codigo_servico],A7086,Table1[Subtotal_insumo]),"")</f>
        <v/>
      </c>
      <c r="L7086" s="18">
        <f>IF(Table1[[#This Row],[Ordem_insumos]]&lt;&gt;0,VLOOKUP(Table1[[#This Row],[Codigo_servico]],Preencher_Orcamento!$B:$D,3,FALSE)*Table1[[#This Row],[Qtde_insumo]],"")</f>
        <v>0</v>
      </c>
      <c r="M7086" s="18">
        <f>IF(Table1[[#This Row],[Ordem_insumos]]&lt;&gt;0,VLOOKUP(Table1[[#This Row],[Codigo_servico]],Preencher_Orcamento!$B:$D,3,FALSE)*Table1[[#This Row],[Subtotal_insumo]],"")</f>
        <v>0</v>
      </c>
    </row>
    <row r="7087" spans="1:13" x14ac:dyDescent="0.25">
      <c r="A7087" s="6">
        <v>100285</v>
      </c>
      <c r="B7087" s="126">
        <v>4</v>
      </c>
      <c r="C7087" s="133"/>
      <c r="D7087" s="134">
        <v>2035</v>
      </c>
      <c r="E7087" s="7" t="s">
        <v>2190</v>
      </c>
      <c r="F7087" s="8" t="s">
        <v>2140</v>
      </c>
      <c r="G7087" s="18">
        <f>IFERROR(VLOOKUP(Table1[[#This Row],[Codigo_insumo]],BD_Insumos!$B:$E,4),"")</f>
        <v>17.275965903920998</v>
      </c>
      <c r="H7087" s="140">
        <v>0.85</v>
      </c>
      <c r="I7087" s="9"/>
      <c r="J7087" s="23">
        <f t="shared" si="110"/>
        <v>14.684571018332848</v>
      </c>
      <c r="K7087" s="22" t="str">
        <f>IF(I7087&lt;&gt;"",SUMIF(Table1[Codigo_servico],A7087,Table1[Subtotal_insumo]),"")</f>
        <v/>
      </c>
      <c r="L7087" s="18">
        <f>IF(Table1[[#This Row],[Ordem_insumos]]&lt;&gt;0,VLOOKUP(Table1[[#This Row],[Codigo_servico]],Preencher_Orcamento!$B:$D,3,FALSE)*Table1[[#This Row],[Qtde_insumo]],"")</f>
        <v>0</v>
      </c>
      <c r="M7087" s="18">
        <f>IF(Table1[[#This Row],[Ordem_insumos]]&lt;&gt;0,VLOOKUP(Table1[[#This Row],[Codigo_servico]],Preencher_Orcamento!$B:$D,3,FALSE)*Table1[[#This Row],[Subtotal_insumo]],"")</f>
        <v>0</v>
      </c>
    </row>
    <row r="7088" spans="1:13" x14ac:dyDescent="0.25">
      <c r="A7088" s="3">
        <v>100286</v>
      </c>
      <c r="B7088" s="125">
        <v>0</v>
      </c>
      <c r="C7088" s="131" t="s">
        <v>3818</v>
      </c>
      <c r="D7088" s="132"/>
      <c r="E7088" s="4"/>
      <c r="F7088" s="4"/>
      <c r="G7088" s="17" t="str">
        <f>IFERROR(VLOOKUP(Table1[[#This Row],[Codigo_insumo]],BD_Insumos!$B:$E,4),"")</f>
        <v/>
      </c>
      <c r="H7088" s="139"/>
      <c r="I7088" s="5" t="s">
        <v>457</v>
      </c>
      <c r="J7088" s="20" t="str">
        <f t="shared" si="110"/>
        <v/>
      </c>
      <c r="K7088" s="21">
        <f>IF(I7088&lt;&gt;"",SUMIF(Table1[Codigo_servico],A7088,Table1[Subtotal_insumo]),"")</f>
        <v>39.895993626768849</v>
      </c>
      <c r="L7088" s="17" t="str">
        <f>IF(Table1[[#This Row],[Ordem_insumos]]&lt;&gt;0,VLOOKUP(Table1[[#This Row],[Codigo_servico]],Preencher_Orcamento!$B:$D,3,FALSE)*Table1[[#This Row],[Qtde_insumo]],"")</f>
        <v/>
      </c>
      <c r="M7088" s="17" t="str">
        <f>IF(Table1[[#This Row],[Ordem_insumos]]&lt;&gt;0,VLOOKUP(Table1[[#This Row],[Codigo_servico]],Preencher_Orcamento!$B:$D,3,FALSE)*Table1[[#This Row],[Subtotal_insumo]],"")</f>
        <v/>
      </c>
    </row>
    <row r="7089" spans="1:13" x14ac:dyDescent="0.25">
      <c r="A7089" s="6">
        <v>100286</v>
      </c>
      <c r="B7089" s="126">
        <v>1</v>
      </c>
      <c r="C7089" s="133"/>
      <c r="D7089" s="134">
        <v>2036</v>
      </c>
      <c r="E7089" s="7" t="s">
        <v>2191</v>
      </c>
      <c r="F7089" s="8" t="s">
        <v>2140</v>
      </c>
      <c r="G7089" s="16">
        <f>IFERROR(VLOOKUP(Table1[[#This Row],[Codigo_insumo]],BD_Insumos!$B:$E,4),"")</f>
        <v>12.90425192342871</v>
      </c>
      <c r="H7089" s="140">
        <v>0.54</v>
      </c>
      <c r="I7089" s="9"/>
      <c r="J7089" s="22">
        <f t="shared" si="110"/>
        <v>6.9682960386515038</v>
      </c>
      <c r="K7089" s="22" t="str">
        <f>IF(I7089&lt;&gt;"",SUMIF(Table1[Codigo_servico],A7089,Table1[Subtotal_insumo]),"")</f>
        <v/>
      </c>
      <c r="L7089" s="16">
        <f>IF(Table1[[#This Row],[Ordem_insumos]]&lt;&gt;0,VLOOKUP(Table1[[#This Row],[Codigo_servico]],Preencher_Orcamento!$B:$D,3,FALSE)*Table1[[#This Row],[Qtde_insumo]],"")</f>
        <v>0</v>
      </c>
      <c r="M7089" s="16">
        <f>IF(Table1[[#This Row],[Ordem_insumos]]&lt;&gt;0,VLOOKUP(Table1[[#This Row],[Codigo_servico]],Preencher_Orcamento!$B:$D,3,FALSE)*Table1[[#This Row],[Subtotal_insumo]],"")</f>
        <v>0</v>
      </c>
    </row>
    <row r="7090" spans="1:13" x14ac:dyDescent="0.25">
      <c r="A7090" s="6">
        <v>100286</v>
      </c>
      <c r="B7090" s="126">
        <v>2</v>
      </c>
      <c r="C7090" s="133"/>
      <c r="D7090" s="134">
        <v>2035</v>
      </c>
      <c r="E7090" s="7" t="s">
        <v>2190</v>
      </c>
      <c r="F7090" s="8" t="s">
        <v>2140</v>
      </c>
      <c r="G7090" s="16">
        <f>IFERROR(VLOOKUP(Table1[[#This Row],[Codigo_insumo]],BD_Insumos!$B:$E,4),"")</f>
        <v>17.275965903920998</v>
      </c>
      <c r="H7090" s="140">
        <v>0.54</v>
      </c>
      <c r="I7090" s="9"/>
      <c r="J7090" s="22">
        <f t="shared" si="110"/>
        <v>9.3290215881173388</v>
      </c>
      <c r="K7090" s="22" t="str">
        <f>IF(I7090&lt;&gt;"",SUMIF(Table1[Codigo_servico],A7090,Table1[Subtotal_insumo]),"")</f>
        <v/>
      </c>
      <c r="L7090" s="16">
        <f>IF(Table1[[#This Row],[Ordem_insumos]]&lt;&gt;0,VLOOKUP(Table1[[#This Row],[Codigo_servico]],Preencher_Orcamento!$B:$D,3,FALSE)*Table1[[#This Row],[Qtde_insumo]],"")</f>
        <v>0</v>
      </c>
      <c r="M7090" s="16">
        <f>IF(Table1[[#This Row],[Ordem_insumos]]&lt;&gt;0,VLOOKUP(Table1[[#This Row],[Codigo_servico]],Preencher_Orcamento!$B:$D,3,FALSE)*Table1[[#This Row],[Subtotal_insumo]],"")</f>
        <v>0</v>
      </c>
    </row>
    <row r="7091" spans="1:13" x14ac:dyDescent="0.25">
      <c r="A7091" s="6">
        <v>100286</v>
      </c>
      <c r="B7091" s="126">
        <v>3</v>
      </c>
      <c r="C7091" s="133"/>
      <c r="D7091" s="134">
        <v>74467</v>
      </c>
      <c r="E7091" s="7" t="s">
        <v>1812</v>
      </c>
      <c r="F7091" s="8" t="s">
        <v>457</v>
      </c>
      <c r="G7091" s="18">
        <f>IFERROR(VLOOKUP(Table1[[#This Row],[Codigo_insumo]],BD_Insumos!$B:$E,4),"")</f>
        <v>23.545000000000002</v>
      </c>
      <c r="H7091" s="140">
        <v>1</v>
      </c>
      <c r="I7091" s="9"/>
      <c r="J7091" s="23">
        <f t="shared" si="110"/>
        <v>23.545000000000002</v>
      </c>
      <c r="K7091" s="22" t="str">
        <f>IF(I7091&lt;&gt;"",SUMIF(Table1[Codigo_servico],A7091,Table1[Subtotal_insumo]),"")</f>
        <v/>
      </c>
      <c r="L7091" s="18">
        <f>IF(Table1[[#This Row],[Ordem_insumos]]&lt;&gt;0,VLOOKUP(Table1[[#This Row],[Codigo_servico]],Preencher_Orcamento!$B:$D,3,FALSE)*Table1[[#This Row],[Qtde_insumo]],"")</f>
        <v>0</v>
      </c>
      <c r="M7091" s="18">
        <f>IF(Table1[[#This Row],[Ordem_insumos]]&lt;&gt;0,VLOOKUP(Table1[[#This Row],[Codigo_servico]],Preencher_Orcamento!$B:$D,3,FALSE)*Table1[[#This Row],[Subtotal_insumo]],"")</f>
        <v>0</v>
      </c>
    </row>
    <row r="7092" spans="1:13" x14ac:dyDescent="0.25">
      <c r="A7092" s="6">
        <v>100286</v>
      </c>
      <c r="B7092" s="126">
        <v>4</v>
      </c>
      <c r="C7092" s="133"/>
      <c r="D7092" s="134">
        <v>79640</v>
      </c>
      <c r="E7092" s="7" t="s">
        <v>2022</v>
      </c>
      <c r="F7092" s="8" t="s">
        <v>5</v>
      </c>
      <c r="G7092" s="18">
        <f>IFERROR(VLOOKUP(Table1[[#This Row],[Codigo_insumo]],BD_Insumos!$B:$E,4),"")</f>
        <v>0.14910000000000001</v>
      </c>
      <c r="H7092" s="140">
        <v>0.36</v>
      </c>
      <c r="I7092" s="9"/>
      <c r="J7092" s="23">
        <f t="shared" si="110"/>
        <v>5.3676000000000001E-2</v>
      </c>
      <c r="K7092" s="22" t="str">
        <f>IF(I7092&lt;&gt;"",SUMIF(Table1[Codigo_servico],A7092,Table1[Subtotal_insumo]),"")</f>
        <v/>
      </c>
      <c r="L7092" s="18">
        <f>IF(Table1[[#This Row],[Ordem_insumos]]&lt;&gt;0,VLOOKUP(Table1[[#This Row],[Codigo_servico]],Preencher_Orcamento!$B:$D,3,FALSE)*Table1[[#This Row],[Qtde_insumo]],"")</f>
        <v>0</v>
      </c>
      <c r="M7092" s="18">
        <f>IF(Table1[[#This Row],[Ordem_insumos]]&lt;&gt;0,VLOOKUP(Table1[[#This Row],[Codigo_servico]],Preencher_Orcamento!$B:$D,3,FALSE)*Table1[[#This Row],[Subtotal_insumo]],"")</f>
        <v>0</v>
      </c>
    </row>
    <row r="7093" spans="1:13" x14ac:dyDescent="0.25">
      <c r="A7093" s="3">
        <v>100291</v>
      </c>
      <c r="B7093" s="125">
        <v>0</v>
      </c>
      <c r="C7093" s="131" t="s">
        <v>3819</v>
      </c>
      <c r="D7093" s="132"/>
      <c r="E7093" s="4"/>
      <c r="F7093" s="4"/>
      <c r="G7093" s="17" t="str">
        <f>IFERROR(VLOOKUP(Table1[[#This Row],[Codigo_insumo]],BD_Insumos!$B:$E,4),"")</f>
        <v/>
      </c>
      <c r="H7093" s="139"/>
      <c r="I7093" s="5" t="s">
        <v>457</v>
      </c>
      <c r="J7093" s="20" t="str">
        <f t="shared" si="110"/>
        <v/>
      </c>
      <c r="K7093" s="21">
        <f>IF(I7093&lt;&gt;"",SUMIF(Table1[Codigo_servico],A7093,Table1[Subtotal_insumo]),"")</f>
        <v>48.808103348204916</v>
      </c>
      <c r="L7093" s="17" t="str">
        <f>IF(Table1[[#This Row],[Ordem_insumos]]&lt;&gt;0,VLOOKUP(Table1[[#This Row],[Codigo_servico]],Preencher_Orcamento!$B:$D,3,FALSE)*Table1[[#This Row],[Qtde_insumo]],"")</f>
        <v/>
      </c>
      <c r="M7093" s="17" t="str">
        <f>IF(Table1[[#This Row],[Ordem_insumos]]&lt;&gt;0,VLOOKUP(Table1[[#This Row],[Codigo_servico]],Preencher_Orcamento!$B:$D,3,FALSE)*Table1[[#This Row],[Subtotal_insumo]],"")</f>
        <v/>
      </c>
    </row>
    <row r="7094" spans="1:13" x14ac:dyDescent="0.25">
      <c r="A7094" s="6">
        <v>100291</v>
      </c>
      <c r="B7094" s="126">
        <v>1</v>
      </c>
      <c r="C7094" s="133"/>
      <c r="D7094" s="134">
        <v>2035</v>
      </c>
      <c r="E7094" s="7" t="s">
        <v>2190</v>
      </c>
      <c r="F7094" s="8" t="s">
        <v>2140</v>
      </c>
      <c r="G7094" s="16">
        <f>IFERROR(VLOOKUP(Table1[[#This Row],[Codigo_insumo]],BD_Insumos!$B:$E,4),"")</f>
        <v>17.275965903920998</v>
      </c>
      <c r="H7094" s="140">
        <v>0.3</v>
      </c>
      <c r="I7094" s="9"/>
      <c r="J7094" s="22">
        <f t="shared" si="110"/>
        <v>5.1827897711762994</v>
      </c>
      <c r="K7094" s="22" t="str">
        <f>IF(I7094&lt;&gt;"",SUMIF(Table1[Codigo_servico],A7094,Table1[Subtotal_insumo]),"")</f>
        <v/>
      </c>
      <c r="L7094" s="16">
        <f>IF(Table1[[#This Row],[Ordem_insumos]]&lt;&gt;0,VLOOKUP(Table1[[#This Row],[Codigo_servico]],Preencher_Orcamento!$B:$D,3,FALSE)*Table1[[#This Row],[Qtde_insumo]],"")</f>
        <v>0</v>
      </c>
      <c r="M7094" s="16">
        <f>IF(Table1[[#This Row],[Ordem_insumos]]&lt;&gt;0,VLOOKUP(Table1[[#This Row],[Codigo_servico]],Preencher_Orcamento!$B:$D,3,FALSE)*Table1[[#This Row],[Subtotal_insumo]],"")</f>
        <v>0</v>
      </c>
    </row>
    <row r="7095" spans="1:13" x14ac:dyDescent="0.25">
      <c r="A7095" s="6">
        <v>100291</v>
      </c>
      <c r="B7095" s="126">
        <v>2</v>
      </c>
      <c r="C7095" s="133"/>
      <c r="D7095" s="134">
        <v>2036</v>
      </c>
      <c r="E7095" s="7" t="s">
        <v>2191</v>
      </c>
      <c r="F7095" s="8" t="s">
        <v>2140</v>
      </c>
      <c r="G7095" s="16">
        <f>IFERROR(VLOOKUP(Table1[[#This Row],[Codigo_insumo]],BD_Insumos!$B:$E,4),"")</f>
        <v>12.90425192342871</v>
      </c>
      <c r="H7095" s="140">
        <v>0.3</v>
      </c>
      <c r="I7095" s="9"/>
      <c r="J7095" s="22">
        <f t="shared" si="110"/>
        <v>3.8712755770286127</v>
      </c>
      <c r="K7095" s="22" t="str">
        <f>IF(I7095&lt;&gt;"",SUMIF(Table1[Codigo_servico],A7095,Table1[Subtotal_insumo]),"")</f>
        <v/>
      </c>
      <c r="L7095" s="16">
        <f>IF(Table1[[#This Row],[Ordem_insumos]]&lt;&gt;0,VLOOKUP(Table1[[#This Row],[Codigo_servico]],Preencher_Orcamento!$B:$D,3,FALSE)*Table1[[#This Row],[Qtde_insumo]],"")</f>
        <v>0</v>
      </c>
      <c r="M7095" s="16">
        <f>IF(Table1[[#This Row],[Ordem_insumos]]&lt;&gt;0,VLOOKUP(Table1[[#This Row],[Codigo_servico]],Preencher_Orcamento!$B:$D,3,FALSE)*Table1[[#This Row],[Subtotal_insumo]],"")</f>
        <v>0</v>
      </c>
    </row>
    <row r="7096" spans="1:13" x14ac:dyDescent="0.25">
      <c r="A7096" s="6">
        <v>100291</v>
      </c>
      <c r="B7096" s="126">
        <v>3</v>
      </c>
      <c r="C7096" s="133"/>
      <c r="D7096" s="134">
        <v>79640</v>
      </c>
      <c r="E7096" s="7" t="s">
        <v>2022</v>
      </c>
      <c r="F7096" s="8" t="s">
        <v>5</v>
      </c>
      <c r="G7096" s="18">
        <f>IFERROR(VLOOKUP(Table1[[#This Row],[Codigo_insumo]],BD_Insumos!$B:$E,4),"")</f>
        <v>0.14910000000000001</v>
      </c>
      <c r="H7096" s="140">
        <v>0.18</v>
      </c>
      <c r="I7096" s="9"/>
      <c r="J7096" s="23">
        <f t="shared" si="110"/>
        <v>2.6838000000000001E-2</v>
      </c>
      <c r="K7096" s="22" t="str">
        <f>IF(I7096&lt;&gt;"",SUMIF(Table1[Codigo_servico],A7096,Table1[Subtotal_insumo]),"")</f>
        <v/>
      </c>
      <c r="L7096" s="18">
        <f>IF(Table1[[#This Row],[Ordem_insumos]]&lt;&gt;0,VLOOKUP(Table1[[#This Row],[Codigo_servico]],Preencher_Orcamento!$B:$D,3,FALSE)*Table1[[#This Row],[Qtde_insumo]],"")</f>
        <v>0</v>
      </c>
      <c r="M7096" s="18">
        <f>IF(Table1[[#This Row],[Ordem_insumos]]&lt;&gt;0,VLOOKUP(Table1[[#This Row],[Codigo_servico]],Preencher_Orcamento!$B:$D,3,FALSE)*Table1[[#This Row],[Subtotal_insumo]],"")</f>
        <v>0</v>
      </c>
    </row>
    <row r="7097" spans="1:13" x14ac:dyDescent="0.25">
      <c r="A7097" s="6">
        <v>100291</v>
      </c>
      <c r="B7097" s="126">
        <v>4</v>
      </c>
      <c r="C7097" s="133"/>
      <c r="D7097" s="134">
        <v>79672</v>
      </c>
      <c r="E7097" s="7" t="s">
        <v>2031</v>
      </c>
      <c r="F7097" s="8" t="s">
        <v>457</v>
      </c>
      <c r="G7097" s="18">
        <f>IFERROR(VLOOKUP(Table1[[#This Row],[Codigo_insumo]],BD_Insumos!$B:$E,4),"")</f>
        <v>39.727200000000003</v>
      </c>
      <c r="H7097" s="140">
        <v>1</v>
      </c>
      <c r="I7097" s="9"/>
      <c r="J7097" s="23">
        <f t="shared" si="110"/>
        <v>39.727200000000003</v>
      </c>
      <c r="K7097" s="22" t="str">
        <f>IF(I7097&lt;&gt;"",SUMIF(Table1[Codigo_servico],A7097,Table1[Subtotal_insumo]),"")</f>
        <v/>
      </c>
      <c r="L7097" s="18">
        <f>IF(Table1[[#This Row],[Ordem_insumos]]&lt;&gt;0,VLOOKUP(Table1[[#This Row],[Codigo_servico]],Preencher_Orcamento!$B:$D,3,FALSE)*Table1[[#This Row],[Qtde_insumo]],"")</f>
        <v>0</v>
      </c>
      <c r="M7097" s="18">
        <f>IF(Table1[[#This Row],[Ordem_insumos]]&lt;&gt;0,VLOOKUP(Table1[[#This Row],[Codigo_servico]],Preencher_Orcamento!$B:$D,3,FALSE)*Table1[[#This Row],[Subtotal_insumo]],"")</f>
        <v>0</v>
      </c>
    </row>
    <row r="7098" spans="1:13" x14ac:dyDescent="0.25">
      <c r="A7098" s="3">
        <v>100292</v>
      </c>
      <c r="B7098" s="125">
        <v>0</v>
      </c>
      <c r="C7098" s="131" t="s">
        <v>3820</v>
      </c>
      <c r="D7098" s="132"/>
      <c r="E7098" s="4"/>
      <c r="F7098" s="4"/>
      <c r="G7098" s="17" t="str">
        <f>IFERROR(VLOOKUP(Table1[[#This Row],[Codigo_insumo]],BD_Insumos!$B:$E,4),"")</f>
        <v/>
      </c>
      <c r="H7098" s="139"/>
      <c r="I7098" s="5" t="s">
        <v>457</v>
      </c>
      <c r="J7098" s="20" t="str">
        <f t="shared" si="110"/>
        <v/>
      </c>
      <c r="K7098" s="21">
        <f>IF(I7098&lt;&gt;"",SUMIF(Table1[Codigo_servico],A7098,Table1[Subtotal_insumo]),"")</f>
        <v>62.320071130939887</v>
      </c>
      <c r="L7098" s="17" t="str">
        <f>IF(Table1[[#This Row],[Ordem_insumos]]&lt;&gt;0,VLOOKUP(Table1[[#This Row],[Codigo_servico]],Preencher_Orcamento!$B:$D,3,FALSE)*Table1[[#This Row],[Qtde_insumo]],"")</f>
        <v/>
      </c>
      <c r="M7098" s="17" t="str">
        <f>IF(Table1[[#This Row],[Ordem_insumos]]&lt;&gt;0,VLOOKUP(Table1[[#This Row],[Codigo_servico]],Preencher_Orcamento!$B:$D,3,FALSE)*Table1[[#This Row],[Subtotal_insumo]],"")</f>
        <v/>
      </c>
    </row>
    <row r="7099" spans="1:13" x14ac:dyDescent="0.25">
      <c r="A7099" s="6">
        <v>100292</v>
      </c>
      <c r="B7099" s="126">
        <v>1</v>
      </c>
      <c r="C7099" s="133"/>
      <c r="D7099" s="134">
        <v>79640</v>
      </c>
      <c r="E7099" s="7" t="s">
        <v>2022</v>
      </c>
      <c r="F7099" s="8" t="s">
        <v>5</v>
      </c>
      <c r="G7099" s="16">
        <f>IFERROR(VLOOKUP(Table1[[#This Row],[Codigo_insumo]],BD_Insumos!$B:$E,4),"")</f>
        <v>0.14910000000000001</v>
      </c>
      <c r="H7099" s="140">
        <v>0.24</v>
      </c>
      <c r="I7099" s="9"/>
      <c r="J7099" s="22">
        <f t="shared" si="110"/>
        <v>3.5784000000000003E-2</v>
      </c>
      <c r="K7099" s="22" t="str">
        <f>IF(I7099&lt;&gt;"",SUMIF(Table1[Codigo_servico],A7099,Table1[Subtotal_insumo]),"")</f>
        <v/>
      </c>
      <c r="L7099" s="16">
        <f>IF(Table1[[#This Row],[Ordem_insumos]]&lt;&gt;0,VLOOKUP(Table1[[#This Row],[Codigo_servico]],Preencher_Orcamento!$B:$D,3,FALSE)*Table1[[#This Row],[Qtde_insumo]],"")</f>
        <v>0</v>
      </c>
      <c r="M7099" s="16">
        <f>IF(Table1[[#This Row],[Ordem_insumos]]&lt;&gt;0,VLOOKUP(Table1[[#This Row],[Codigo_servico]],Preencher_Orcamento!$B:$D,3,FALSE)*Table1[[#This Row],[Subtotal_insumo]],"")</f>
        <v>0</v>
      </c>
    </row>
    <row r="7100" spans="1:13" x14ac:dyDescent="0.25">
      <c r="A7100" s="6">
        <v>100292</v>
      </c>
      <c r="B7100" s="126">
        <v>2</v>
      </c>
      <c r="C7100" s="133"/>
      <c r="D7100" s="134">
        <v>2036</v>
      </c>
      <c r="E7100" s="7" t="s">
        <v>2191</v>
      </c>
      <c r="F7100" s="8" t="s">
        <v>2140</v>
      </c>
      <c r="G7100" s="16">
        <f>IFERROR(VLOOKUP(Table1[[#This Row],[Codigo_insumo]],BD_Insumos!$B:$E,4),"")</f>
        <v>12.90425192342871</v>
      </c>
      <c r="H7100" s="140">
        <v>0.4</v>
      </c>
      <c r="I7100" s="9"/>
      <c r="J7100" s="22">
        <f t="shared" si="110"/>
        <v>5.1617007693714845</v>
      </c>
      <c r="K7100" s="22" t="str">
        <f>IF(I7100&lt;&gt;"",SUMIF(Table1[Codigo_servico],A7100,Table1[Subtotal_insumo]),"")</f>
        <v/>
      </c>
      <c r="L7100" s="16">
        <f>IF(Table1[[#This Row],[Ordem_insumos]]&lt;&gt;0,VLOOKUP(Table1[[#This Row],[Codigo_servico]],Preencher_Orcamento!$B:$D,3,FALSE)*Table1[[#This Row],[Qtde_insumo]],"")</f>
        <v>0</v>
      </c>
      <c r="M7100" s="16">
        <f>IF(Table1[[#This Row],[Ordem_insumos]]&lt;&gt;0,VLOOKUP(Table1[[#This Row],[Codigo_servico]],Preencher_Orcamento!$B:$D,3,FALSE)*Table1[[#This Row],[Subtotal_insumo]],"")</f>
        <v>0</v>
      </c>
    </row>
    <row r="7101" spans="1:13" x14ac:dyDescent="0.25">
      <c r="A7101" s="6">
        <v>100292</v>
      </c>
      <c r="B7101" s="126">
        <v>3</v>
      </c>
      <c r="C7101" s="133"/>
      <c r="D7101" s="134">
        <v>79673</v>
      </c>
      <c r="E7101" s="7" t="s">
        <v>2032</v>
      </c>
      <c r="F7101" s="8" t="s">
        <v>457</v>
      </c>
      <c r="G7101" s="18">
        <f>IFERROR(VLOOKUP(Table1[[#This Row],[Codigo_insumo]],BD_Insumos!$B:$E,4),"")</f>
        <v>50.212200000000003</v>
      </c>
      <c r="H7101" s="140">
        <v>1</v>
      </c>
      <c r="I7101" s="9"/>
      <c r="J7101" s="23">
        <f t="shared" si="110"/>
        <v>50.212200000000003</v>
      </c>
      <c r="K7101" s="22" t="str">
        <f>IF(I7101&lt;&gt;"",SUMIF(Table1[Codigo_servico],A7101,Table1[Subtotal_insumo]),"")</f>
        <v/>
      </c>
      <c r="L7101" s="18">
        <f>IF(Table1[[#This Row],[Ordem_insumos]]&lt;&gt;0,VLOOKUP(Table1[[#This Row],[Codigo_servico]],Preencher_Orcamento!$B:$D,3,FALSE)*Table1[[#This Row],[Qtde_insumo]],"")</f>
        <v>0</v>
      </c>
      <c r="M7101" s="18">
        <f>IF(Table1[[#This Row],[Ordem_insumos]]&lt;&gt;0,VLOOKUP(Table1[[#This Row],[Codigo_servico]],Preencher_Orcamento!$B:$D,3,FALSE)*Table1[[#This Row],[Subtotal_insumo]],"")</f>
        <v>0</v>
      </c>
    </row>
    <row r="7102" spans="1:13" x14ac:dyDescent="0.25">
      <c r="A7102" s="6">
        <v>100292</v>
      </c>
      <c r="B7102" s="126">
        <v>4</v>
      </c>
      <c r="C7102" s="133"/>
      <c r="D7102" s="134">
        <v>2035</v>
      </c>
      <c r="E7102" s="7" t="s">
        <v>2190</v>
      </c>
      <c r="F7102" s="8" t="s">
        <v>2140</v>
      </c>
      <c r="G7102" s="18">
        <f>IFERROR(VLOOKUP(Table1[[#This Row],[Codigo_insumo]],BD_Insumos!$B:$E,4),"")</f>
        <v>17.275965903920998</v>
      </c>
      <c r="H7102" s="140">
        <v>0.4</v>
      </c>
      <c r="I7102" s="9"/>
      <c r="J7102" s="23">
        <f t="shared" si="110"/>
        <v>6.9103863615683991</v>
      </c>
      <c r="K7102" s="22" t="str">
        <f>IF(I7102&lt;&gt;"",SUMIF(Table1[Codigo_servico],A7102,Table1[Subtotal_insumo]),"")</f>
        <v/>
      </c>
      <c r="L7102" s="18">
        <f>IF(Table1[[#This Row],[Ordem_insumos]]&lt;&gt;0,VLOOKUP(Table1[[#This Row],[Codigo_servico]],Preencher_Orcamento!$B:$D,3,FALSE)*Table1[[#This Row],[Qtde_insumo]],"")</f>
        <v>0</v>
      </c>
      <c r="M7102" s="18">
        <f>IF(Table1[[#This Row],[Ordem_insumos]]&lt;&gt;0,VLOOKUP(Table1[[#This Row],[Codigo_servico]],Preencher_Orcamento!$B:$D,3,FALSE)*Table1[[#This Row],[Subtotal_insumo]],"")</f>
        <v>0</v>
      </c>
    </row>
    <row r="7103" spans="1:13" x14ac:dyDescent="0.25">
      <c r="A7103" s="3">
        <v>100294</v>
      </c>
      <c r="B7103" s="125">
        <v>0</v>
      </c>
      <c r="C7103" s="131" t="s">
        <v>3821</v>
      </c>
      <c r="D7103" s="132"/>
      <c r="E7103" s="4"/>
      <c r="F7103" s="4"/>
      <c r="G7103" s="17" t="str">
        <f>IFERROR(VLOOKUP(Table1[[#This Row],[Codigo_insumo]],BD_Insumos!$B:$E,4),"")</f>
        <v/>
      </c>
      <c r="H7103" s="139"/>
      <c r="I7103" s="5" t="s">
        <v>457</v>
      </c>
      <c r="J7103" s="20" t="str">
        <f t="shared" si="110"/>
        <v/>
      </c>
      <c r="K7103" s="21">
        <f>IF(I7103&lt;&gt;"",SUMIF(Table1[Codigo_servico],A7103,Table1[Subtotal_insumo]),"")</f>
        <v>107.85278491367485</v>
      </c>
      <c r="L7103" s="17" t="str">
        <f>IF(Table1[[#This Row],[Ordem_insumos]]&lt;&gt;0,VLOOKUP(Table1[[#This Row],[Codigo_servico]],Preencher_Orcamento!$B:$D,3,FALSE)*Table1[[#This Row],[Qtde_insumo]],"")</f>
        <v/>
      </c>
      <c r="M7103" s="17" t="str">
        <f>IF(Table1[[#This Row],[Ordem_insumos]]&lt;&gt;0,VLOOKUP(Table1[[#This Row],[Codigo_servico]],Preencher_Orcamento!$B:$D,3,FALSE)*Table1[[#This Row],[Subtotal_insumo]],"")</f>
        <v/>
      </c>
    </row>
    <row r="7104" spans="1:13" x14ac:dyDescent="0.25">
      <c r="A7104" s="6">
        <v>100294</v>
      </c>
      <c r="B7104" s="126">
        <v>1</v>
      </c>
      <c r="C7104" s="133"/>
      <c r="D7104" s="134">
        <v>79640</v>
      </c>
      <c r="E7104" s="7" t="s">
        <v>2022</v>
      </c>
      <c r="F7104" s="8" t="s">
        <v>5</v>
      </c>
      <c r="G7104" s="16">
        <f>IFERROR(VLOOKUP(Table1[[#This Row],[Codigo_insumo]],BD_Insumos!$B:$E,4),"")</f>
        <v>0.14910000000000001</v>
      </c>
      <c r="H7104" s="140">
        <v>0.36</v>
      </c>
      <c r="I7104" s="9"/>
      <c r="J7104" s="22">
        <f t="shared" si="110"/>
        <v>5.3676000000000001E-2</v>
      </c>
      <c r="K7104" s="22" t="str">
        <f>IF(I7104&lt;&gt;"",SUMIF(Table1[Codigo_servico],A7104,Table1[Subtotal_insumo]),"")</f>
        <v/>
      </c>
      <c r="L7104" s="16">
        <f>IF(Table1[[#This Row],[Ordem_insumos]]&lt;&gt;0,VLOOKUP(Table1[[#This Row],[Codigo_servico]],Preencher_Orcamento!$B:$D,3,FALSE)*Table1[[#This Row],[Qtde_insumo]],"")</f>
        <v>0</v>
      </c>
      <c r="M7104" s="16">
        <f>IF(Table1[[#This Row],[Ordem_insumos]]&lt;&gt;0,VLOOKUP(Table1[[#This Row],[Codigo_servico]],Preencher_Orcamento!$B:$D,3,FALSE)*Table1[[#This Row],[Subtotal_insumo]],"")</f>
        <v>0</v>
      </c>
    </row>
    <row r="7105" spans="1:13" x14ac:dyDescent="0.25">
      <c r="A7105" s="6">
        <v>100294</v>
      </c>
      <c r="B7105" s="126">
        <v>2</v>
      </c>
      <c r="C7105" s="133"/>
      <c r="D7105" s="134">
        <v>79675</v>
      </c>
      <c r="E7105" s="7" t="s">
        <v>2033</v>
      </c>
      <c r="F7105" s="8" t="s">
        <v>457</v>
      </c>
      <c r="G7105" s="16">
        <f>IFERROR(VLOOKUP(Table1[[#This Row],[Codigo_insumo]],BD_Insumos!$B:$E,4),"")</f>
        <v>92.709000000000003</v>
      </c>
      <c r="H7105" s="140">
        <v>1</v>
      </c>
      <c r="I7105" s="9"/>
      <c r="J7105" s="22">
        <f t="shared" si="110"/>
        <v>92.709000000000003</v>
      </c>
      <c r="K7105" s="22" t="str">
        <f>IF(I7105&lt;&gt;"",SUMIF(Table1[Codigo_servico],A7105,Table1[Subtotal_insumo]),"")</f>
        <v/>
      </c>
      <c r="L7105" s="16">
        <f>IF(Table1[[#This Row],[Ordem_insumos]]&lt;&gt;0,VLOOKUP(Table1[[#This Row],[Codigo_servico]],Preencher_Orcamento!$B:$D,3,FALSE)*Table1[[#This Row],[Qtde_insumo]],"")</f>
        <v>0</v>
      </c>
      <c r="M7105" s="16">
        <f>IF(Table1[[#This Row],[Ordem_insumos]]&lt;&gt;0,VLOOKUP(Table1[[#This Row],[Codigo_servico]],Preencher_Orcamento!$B:$D,3,FALSE)*Table1[[#This Row],[Subtotal_insumo]],"")</f>
        <v>0</v>
      </c>
    </row>
    <row r="7106" spans="1:13" x14ac:dyDescent="0.25">
      <c r="A7106" s="6">
        <v>100294</v>
      </c>
      <c r="B7106" s="126">
        <v>3</v>
      </c>
      <c r="C7106" s="133"/>
      <c r="D7106" s="134">
        <v>2035</v>
      </c>
      <c r="E7106" s="7" t="s">
        <v>2190</v>
      </c>
      <c r="F7106" s="8" t="s">
        <v>2140</v>
      </c>
      <c r="G7106" s="18">
        <f>IFERROR(VLOOKUP(Table1[[#This Row],[Codigo_insumo]],BD_Insumos!$B:$E,4),"")</f>
        <v>17.275965903920998</v>
      </c>
      <c r="H7106" s="140">
        <v>0.5</v>
      </c>
      <c r="I7106" s="9"/>
      <c r="J7106" s="23">
        <f t="shared" ref="J7106:J7169" si="111">IF(I7106="",G7106*H7106,"")</f>
        <v>8.6379829519604989</v>
      </c>
      <c r="K7106" s="22" t="str">
        <f>IF(I7106&lt;&gt;"",SUMIF(Table1[Codigo_servico],A7106,Table1[Subtotal_insumo]),"")</f>
        <v/>
      </c>
      <c r="L7106" s="18">
        <f>IF(Table1[[#This Row],[Ordem_insumos]]&lt;&gt;0,VLOOKUP(Table1[[#This Row],[Codigo_servico]],Preencher_Orcamento!$B:$D,3,FALSE)*Table1[[#This Row],[Qtde_insumo]],"")</f>
        <v>0</v>
      </c>
      <c r="M7106" s="18">
        <f>IF(Table1[[#This Row],[Ordem_insumos]]&lt;&gt;0,VLOOKUP(Table1[[#This Row],[Codigo_servico]],Preencher_Orcamento!$B:$D,3,FALSE)*Table1[[#This Row],[Subtotal_insumo]],"")</f>
        <v>0</v>
      </c>
    </row>
    <row r="7107" spans="1:13" x14ac:dyDescent="0.25">
      <c r="A7107" s="6">
        <v>100294</v>
      </c>
      <c r="B7107" s="126">
        <v>4</v>
      </c>
      <c r="C7107" s="133"/>
      <c r="D7107" s="134">
        <v>2036</v>
      </c>
      <c r="E7107" s="7" t="s">
        <v>2191</v>
      </c>
      <c r="F7107" s="8" t="s">
        <v>2140</v>
      </c>
      <c r="G7107" s="18">
        <f>IFERROR(VLOOKUP(Table1[[#This Row],[Codigo_insumo]],BD_Insumos!$B:$E,4),"")</f>
        <v>12.90425192342871</v>
      </c>
      <c r="H7107" s="140">
        <v>0.5</v>
      </c>
      <c r="I7107" s="9"/>
      <c r="J7107" s="23">
        <f t="shared" si="111"/>
        <v>6.4521259617143549</v>
      </c>
      <c r="K7107" s="22" t="str">
        <f>IF(I7107&lt;&gt;"",SUMIF(Table1[Codigo_servico],A7107,Table1[Subtotal_insumo]),"")</f>
        <v/>
      </c>
      <c r="L7107" s="18">
        <f>IF(Table1[[#This Row],[Ordem_insumos]]&lt;&gt;0,VLOOKUP(Table1[[#This Row],[Codigo_servico]],Preencher_Orcamento!$B:$D,3,FALSE)*Table1[[#This Row],[Qtde_insumo]],"")</f>
        <v>0</v>
      </c>
      <c r="M7107" s="18">
        <f>IF(Table1[[#This Row],[Ordem_insumos]]&lt;&gt;0,VLOOKUP(Table1[[#This Row],[Codigo_servico]],Preencher_Orcamento!$B:$D,3,FALSE)*Table1[[#This Row],[Subtotal_insumo]],"")</f>
        <v>0</v>
      </c>
    </row>
    <row r="7108" spans="1:13" x14ac:dyDescent="0.25">
      <c r="A7108" s="3">
        <v>100295</v>
      </c>
      <c r="B7108" s="125">
        <v>0</v>
      </c>
      <c r="C7108" s="131" t="s">
        <v>3822</v>
      </c>
      <c r="D7108" s="132"/>
      <c r="E7108" s="4"/>
      <c r="F7108" s="4"/>
      <c r="G7108" s="17" t="str">
        <f>IFERROR(VLOOKUP(Table1[[#This Row],[Codigo_insumo]],BD_Insumos!$B:$E,4),"")</f>
        <v/>
      </c>
      <c r="H7108" s="139"/>
      <c r="I7108" s="5" t="s">
        <v>457</v>
      </c>
      <c r="J7108" s="20" t="str">
        <f t="shared" si="111"/>
        <v/>
      </c>
      <c r="K7108" s="21">
        <f>IF(I7108&lt;&gt;"",SUMIF(Table1[Codigo_servico],A7108,Table1[Subtotal_insumo]),"")</f>
        <v>128.50389869640983</v>
      </c>
      <c r="L7108" s="17" t="str">
        <f>IF(Table1[[#This Row],[Ordem_insumos]]&lt;&gt;0,VLOOKUP(Table1[[#This Row],[Codigo_servico]],Preencher_Orcamento!$B:$D,3,FALSE)*Table1[[#This Row],[Qtde_insumo]],"")</f>
        <v/>
      </c>
      <c r="M7108" s="17" t="str">
        <f>IF(Table1[[#This Row],[Ordem_insumos]]&lt;&gt;0,VLOOKUP(Table1[[#This Row],[Codigo_servico]],Preencher_Orcamento!$B:$D,3,FALSE)*Table1[[#This Row],[Subtotal_insumo]],"")</f>
        <v/>
      </c>
    </row>
    <row r="7109" spans="1:13" x14ac:dyDescent="0.25">
      <c r="A7109" s="6">
        <v>100295</v>
      </c>
      <c r="B7109" s="126">
        <v>1</v>
      </c>
      <c r="C7109" s="133"/>
      <c r="D7109" s="134">
        <v>79676</v>
      </c>
      <c r="E7109" s="7" t="s">
        <v>2034</v>
      </c>
      <c r="F7109" s="8" t="s">
        <v>457</v>
      </c>
      <c r="G7109" s="16">
        <f>IFERROR(VLOOKUP(Table1[[#This Row],[Codigo_insumo]],BD_Insumos!$B:$E,4),"")</f>
        <v>110.3242</v>
      </c>
      <c r="H7109" s="140">
        <v>1</v>
      </c>
      <c r="I7109" s="9"/>
      <c r="J7109" s="22">
        <f t="shared" si="111"/>
        <v>110.3242</v>
      </c>
      <c r="K7109" s="22" t="str">
        <f>IF(I7109&lt;&gt;"",SUMIF(Table1[Codigo_servico],A7109,Table1[Subtotal_insumo]),"")</f>
        <v/>
      </c>
      <c r="L7109" s="16">
        <f>IF(Table1[[#This Row],[Ordem_insumos]]&lt;&gt;0,VLOOKUP(Table1[[#This Row],[Codigo_servico]],Preencher_Orcamento!$B:$D,3,FALSE)*Table1[[#This Row],[Qtde_insumo]],"")</f>
        <v>0</v>
      </c>
      <c r="M7109" s="16">
        <f>IF(Table1[[#This Row],[Ordem_insumos]]&lt;&gt;0,VLOOKUP(Table1[[#This Row],[Codigo_servico]],Preencher_Orcamento!$B:$D,3,FALSE)*Table1[[#This Row],[Subtotal_insumo]],"")</f>
        <v>0</v>
      </c>
    </row>
    <row r="7110" spans="1:13" x14ac:dyDescent="0.25">
      <c r="A7110" s="6">
        <v>100295</v>
      </c>
      <c r="B7110" s="126">
        <v>2</v>
      </c>
      <c r="C7110" s="133"/>
      <c r="D7110" s="134">
        <v>2035</v>
      </c>
      <c r="E7110" s="7" t="s">
        <v>2190</v>
      </c>
      <c r="F7110" s="8" t="s">
        <v>2140</v>
      </c>
      <c r="G7110" s="16">
        <f>IFERROR(VLOOKUP(Table1[[#This Row],[Codigo_insumo]],BD_Insumos!$B:$E,4),"")</f>
        <v>17.275965903920998</v>
      </c>
      <c r="H7110" s="140">
        <v>0.6</v>
      </c>
      <c r="I7110" s="9"/>
      <c r="J7110" s="22">
        <f t="shared" si="111"/>
        <v>10.365579542352599</v>
      </c>
      <c r="K7110" s="22" t="str">
        <f>IF(I7110&lt;&gt;"",SUMIF(Table1[Codigo_servico],A7110,Table1[Subtotal_insumo]),"")</f>
        <v/>
      </c>
      <c r="L7110" s="16">
        <f>IF(Table1[[#This Row],[Ordem_insumos]]&lt;&gt;0,VLOOKUP(Table1[[#This Row],[Codigo_servico]],Preencher_Orcamento!$B:$D,3,FALSE)*Table1[[#This Row],[Qtde_insumo]],"")</f>
        <v>0</v>
      </c>
      <c r="M7110" s="16">
        <f>IF(Table1[[#This Row],[Ordem_insumos]]&lt;&gt;0,VLOOKUP(Table1[[#This Row],[Codigo_servico]],Preencher_Orcamento!$B:$D,3,FALSE)*Table1[[#This Row],[Subtotal_insumo]],"")</f>
        <v>0</v>
      </c>
    </row>
    <row r="7111" spans="1:13" x14ac:dyDescent="0.25">
      <c r="A7111" s="6">
        <v>100295</v>
      </c>
      <c r="B7111" s="126">
        <v>3</v>
      </c>
      <c r="C7111" s="133"/>
      <c r="D7111" s="134">
        <v>2036</v>
      </c>
      <c r="E7111" s="7" t="s">
        <v>2191</v>
      </c>
      <c r="F7111" s="8" t="s">
        <v>2140</v>
      </c>
      <c r="G7111" s="18">
        <f>IFERROR(VLOOKUP(Table1[[#This Row],[Codigo_insumo]],BD_Insumos!$B:$E,4),"")</f>
        <v>12.90425192342871</v>
      </c>
      <c r="H7111" s="140">
        <v>0.6</v>
      </c>
      <c r="I7111" s="9"/>
      <c r="J7111" s="23">
        <f t="shared" si="111"/>
        <v>7.7425511540572254</v>
      </c>
      <c r="K7111" s="22" t="str">
        <f>IF(I7111&lt;&gt;"",SUMIF(Table1[Codigo_servico],A7111,Table1[Subtotal_insumo]),"")</f>
        <v/>
      </c>
      <c r="L7111" s="18">
        <f>IF(Table1[[#This Row],[Ordem_insumos]]&lt;&gt;0,VLOOKUP(Table1[[#This Row],[Codigo_servico]],Preencher_Orcamento!$B:$D,3,FALSE)*Table1[[#This Row],[Qtde_insumo]],"")</f>
        <v>0</v>
      </c>
      <c r="M7111" s="18">
        <f>IF(Table1[[#This Row],[Ordem_insumos]]&lt;&gt;0,VLOOKUP(Table1[[#This Row],[Codigo_servico]],Preencher_Orcamento!$B:$D,3,FALSE)*Table1[[#This Row],[Subtotal_insumo]],"")</f>
        <v>0</v>
      </c>
    </row>
    <row r="7112" spans="1:13" x14ac:dyDescent="0.25">
      <c r="A7112" s="6">
        <v>100295</v>
      </c>
      <c r="B7112" s="126">
        <v>4</v>
      </c>
      <c r="C7112" s="133"/>
      <c r="D7112" s="134">
        <v>79640</v>
      </c>
      <c r="E7112" s="7" t="s">
        <v>2022</v>
      </c>
      <c r="F7112" s="8" t="s">
        <v>5</v>
      </c>
      <c r="G7112" s="18">
        <f>IFERROR(VLOOKUP(Table1[[#This Row],[Codigo_insumo]],BD_Insumos!$B:$E,4),"")</f>
        <v>0.14910000000000001</v>
      </c>
      <c r="H7112" s="140">
        <v>0.48</v>
      </c>
      <c r="I7112" s="9"/>
      <c r="J7112" s="23">
        <f t="shared" si="111"/>
        <v>7.1568000000000007E-2</v>
      </c>
      <c r="K7112" s="22" t="str">
        <f>IF(I7112&lt;&gt;"",SUMIF(Table1[Codigo_servico],A7112,Table1[Subtotal_insumo]),"")</f>
        <v/>
      </c>
      <c r="L7112" s="18">
        <f>IF(Table1[[#This Row],[Ordem_insumos]]&lt;&gt;0,VLOOKUP(Table1[[#This Row],[Codigo_servico]],Preencher_Orcamento!$B:$D,3,FALSE)*Table1[[#This Row],[Qtde_insumo]],"")</f>
        <v>0</v>
      </c>
      <c r="M7112" s="18">
        <f>IF(Table1[[#This Row],[Ordem_insumos]]&lt;&gt;0,VLOOKUP(Table1[[#This Row],[Codigo_servico]],Preencher_Orcamento!$B:$D,3,FALSE)*Table1[[#This Row],[Subtotal_insumo]],"")</f>
        <v>0</v>
      </c>
    </row>
    <row r="7113" spans="1:13" x14ac:dyDescent="0.25">
      <c r="A7113" s="3">
        <v>100303</v>
      </c>
      <c r="B7113" s="125">
        <v>0</v>
      </c>
      <c r="C7113" s="131" t="s">
        <v>3823</v>
      </c>
      <c r="D7113" s="132"/>
      <c r="E7113" s="4"/>
      <c r="F7113" s="4"/>
      <c r="G7113" s="17" t="str">
        <f>IFERROR(VLOOKUP(Table1[[#This Row],[Codigo_insumo]],BD_Insumos!$B:$E,4),"")</f>
        <v/>
      </c>
      <c r="H7113" s="139"/>
      <c r="I7113" s="5" t="s">
        <v>457</v>
      </c>
      <c r="J7113" s="20" t="str">
        <f t="shared" si="111"/>
        <v/>
      </c>
      <c r="K7113" s="21">
        <f>IF(I7113&lt;&gt;"",SUMIF(Table1[Codigo_servico],A7113,Table1[Subtotal_insumo]),"")</f>
        <v>1045.0417426187978</v>
      </c>
      <c r="L7113" s="17" t="str">
        <f>IF(Table1[[#This Row],[Ordem_insumos]]&lt;&gt;0,VLOOKUP(Table1[[#This Row],[Codigo_servico]],Preencher_Orcamento!$B:$D,3,FALSE)*Table1[[#This Row],[Qtde_insumo]],"")</f>
        <v/>
      </c>
      <c r="M7113" s="17" t="str">
        <f>IF(Table1[[#This Row],[Ordem_insumos]]&lt;&gt;0,VLOOKUP(Table1[[#This Row],[Codigo_servico]],Preencher_Orcamento!$B:$D,3,FALSE)*Table1[[#This Row],[Subtotal_insumo]],"")</f>
        <v/>
      </c>
    </row>
    <row r="7114" spans="1:13" x14ac:dyDescent="0.25">
      <c r="A7114" s="6">
        <v>100303</v>
      </c>
      <c r="B7114" s="126">
        <v>1</v>
      </c>
      <c r="C7114" s="133"/>
      <c r="D7114" s="134">
        <v>2035</v>
      </c>
      <c r="E7114" s="7" t="s">
        <v>2190</v>
      </c>
      <c r="F7114" s="8" t="s">
        <v>2140</v>
      </c>
      <c r="G7114" s="16">
        <f>IFERROR(VLOOKUP(Table1[[#This Row],[Codigo_insumo]],BD_Insumos!$B:$E,4),"")</f>
        <v>17.275965903920998</v>
      </c>
      <c r="H7114" s="140">
        <v>8</v>
      </c>
      <c r="I7114" s="9"/>
      <c r="J7114" s="22">
        <f t="shared" si="111"/>
        <v>138.20772723136798</v>
      </c>
      <c r="K7114" s="22" t="str">
        <f>IF(I7114&lt;&gt;"",SUMIF(Table1[Codigo_servico],A7114,Table1[Subtotal_insumo]),"")</f>
        <v/>
      </c>
      <c r="L7114" s="16">
        <f>IF(Table1[[#This Row],[Ordem_insumos]]&lt;&gt;0,VLOOKUP(Table1[[#This Row],[Codigo_servico]],Preencher_Orcamento!$B:$D,3,FALSE)*Table1[[#This Row],[Qtde_insumo]],"")</f>
        <v>8</v>
      </c>
      <c r="M7114" s="16">
        <f>IF(Table1[[#This Row],[Ordem_insumos]]&lt;&gt;0,VLOOKUP(Table1[[#This Row],[Codigo_servico]],Preencher_Orcamento!$B:$D,3,FALSE)*Table1[[#This Row],[Subtotal_insumo]],"")</f>
        <v>138.20772723136798</v>
      </c>
    </row>
    <row r="7115" spans="1:13" x14ac:dyDescent="0.25">
      <c r="A7115" s="6">
        <v>100303</v>
      </c>
      <c r="B7115" s="126">
        <v>2</v>
      </c>
      <c r="C7115" s="133"/>
      <c r="D7115" s="134">
        <v>2036</v>
      </c>
      <c r="E7115" s="7" t="s">
        <v>2191</v>
      </c>
      <c r="F7115" s="8" t="s">
        <v>2140</v>
      </c>
      <c r="G7115" s="16">
        <f>IFERROR(VLOOKUP(Table1[[#This Row],[Codigo_insumo]],BD_Insumos!$B:$E,4),"")</f>
        <v>12.90425192342871</v>
      </c>
      <c r="H7115" s="140">
        <v>8</v>
      </c>
      <c r="I7115" s="9"/>
      <c r="J7115" s="22">
        <f t="shared" si="111"/>
        <v>103.23401538742968</v>
      </c>
      <c r="K7115" s="22" t="str">
        <f>IF(I7115&lt;&gt;"",SUMIF(Table1[Codigo_servico],A7115,Table1[Subtotal_insumo]),"")</f>
        <v/>
      </c>
      <c r="L7115" s="16">
        <f>IF(Table1[[#This Row],[Ordem_insumos]]&lt;&gt;0,VLOOKUP(Table1[[#This Row],[Codigo_servico]],Preencher_Orcamento!$B:$D,3,FALSE)*Table1[[#This Row],[Qtde_insumo]],"")</f>
        <v>8</v>
      </c>
      <c r="M7115" s="16">
        <f>IF(Table1[[#This Row],[Ordem_insumos]]&lt;&gt;0,VLOOKUP(Table1[[#This Row],[Codigo_servico]],Preencher_Orcamento!$B:$D,3,FALSE)*Table1[[#This Row],[Subtotal_insumo]],"")</f>
        <v>103.23401538742968</v>
      </c>
    </row>
    <row r="7116" spans="1:13" ht="26.25" x14ac:dyDescent="0.25">
      <c r="A7116" s="6">
        <v>100303</v>
      </c>
      <c r="B7116" s="126">
        <v>3</v>
      </c>
      <c r="C7116" s="133"/>
      <c r="D7116" s="134">
        <v>95021</v>
      </c>
      <c r="E7116" s="7" t="s">
        <v>2152</v>
      </c>
      <c r="F7116" s="8" t="s">
        <v>457</v>
      </c>
      <c r="G7116" s="18">
        <f>IFERROR(VLOOKUP(Table1[[#This Row],[Codigo_insumo]],BD_Insumos!$B:$E,4),"")</f>
        <v>803.6</v>
      </c>
      <c r="H7116" s="140">
        <v>1</v>
      </c>
      <c r="I7116" s="9"/>
      <c r="J7116" s="23">
        <f t="shared" si="111"/>
        <v>803.6</v>
      </c>
      <c r="K7116" s="22" t="str">
        <f>IF(I7116&lt;&gt;"",SUMIF(Table1[Codigo_servico],A7116,Table1[Subtotal_insumo]),"")</f>
        <v/>
      </c>
      <c r="L7116" s="18">
        <f>IF(Table1[[#This Row],[Ordem_insumos]]&lt;&gt;0,VLOOKUP(Table1[[#This Row],[Codigo_servico]],Preencher_Orcamento!$B:$D,3,FALSE)*Table1[[#This Row],[Qtde_insumo]],"")</f>
        <v>1</v>
      </c>
      <c r="M7116" s="18">
        <f>IF(Table1[[#This Row],[Ordem_insumos]]&lt;&gt;0,VLOOKUP(Table1[[#This Row],[Codigo_servico]],Preencher_Orcamento!$B:$D,3,FALSE)*Table1[[#This Row],[Subtotal_insumo]],"")</f>
        <v>803.6</v>
      </c>
    </row>
    <row r="7117" spans="1:13" x14ac:dyDescent="0.25">
      <c r="A7117" s="3">
        <v>100304</v>
      </c>
      <c r="B7117" s="125">
        <v>0</v>
      </c>
      <c r="C7117" s="131" t="s">
        <v>3824</v>
      </c>
      <c r="D7117" s="132"/>
      <c r="E7117" s="4"/>
      <c r="F7117" s="4"/>
      <c r="G7117" s="17" t="str">
        <f>IFERROR(VLOOKUP(Table1[[#This Row],[Codigo_insumo]],BD_Insumos!$B:$E,4),"")</f>
        <v/>
      </c>
      <c r="H7117" s="139"/>
      <c r="I7117" s="5" t="s">
        <v>457</v>
      </c>
      <c r="J7117" s="20" t="str">
        <f t="shared" si="111"/>
        <v/>
      </c>
      <c r="K7117" s="21">
        <f>IF(I7117&lt;&gt;"",SUMIF(Table1[Codigo_servico],A7117,Table1[Subtotal_insumo]),"")</f>
        <v>1194.7750426187977</v>
      </c>
      <c r="L7117" s="17" t="str">
        <f>IF(Table1[[#This Row],[Ordem_insumos]]&lt;&gt;0,VLOOKUP(Table1[[#This Row],[Codigo_servico]],Preencher_Orcamento!$B:$D,3,FALSE)*Table1[[#This Row],[Qtde_insumo]],"")</f>
        <v/>
      </c>
      <c r="M7117" s="17" t="str">
        <f>IF(Table1[[#This Row],[Ordem_insumos]]&lt;&gt;0,VLOOKUP(Table1[[#This Row],[Codigo_servico]],Preencher_Orcamento!$B:$D,3,FALSE)*Table1[[#This Row],[Subtotal_insumo]],"")</f>
        <v/>
      </c>
    </row>
    <row r="7118" spans="1:13" x14ac:dyDescent="0.25">
      <c r="A7118" s="6">
        <v>100304</v>
      </c>
      <c r="B7118" s="126">
        <v>1</v>
      </c>
      <c r="C7118" s="133"/>
      <c r="D7118" s="134">
        <v>2035</v>
      </c>
      <c r="E7118" s="7" t="s">
        <v>2190</v>
      </c>
      <c r="F7118" s="8" t="s">
        <v>2140</v>
      </c>
      <c r="G7118" s="16">
        <f>IFERROR(VLOOKUP(Table1[[#This Row],[Codigo_insumo]],BD_Insumos!$B:$E,4),"")</f>
        <v>17.275965903920998</v>
      </c>
      <c r="H7118" s="140">
        <v>8</v>
      </c>
      <c r="I7118" s="9"/>
      <c r="J7118" s="22">
        <f t="shared" si="111"/>
        <v>138.20772723136798</v>
      </c>
      <c r="K7118" s="22" t="str">
        <f>IF(I7118&lt;&gt;"",SUMIF(Table1[Codigo_servico],A7118,Table1[Subtotal_insumo]),"")</f>
        <v/>
      </c>
      <c r="L7118" s="16">
        <f>IF(Table1[[#This Row],[Ordem_insumos]]&lt;&gt;0,VLOOKUP(Table1[[#This Row],[Codigo_servico]],Preencher_Orcamento!$B:$D,3,FALSE)*Table1[[#This Row],[Qtde_insumo]],"")</f>
        <v>0</v>
      </c>
      <c r="M7118" s="16">
        <f>IF(Table1[[#This Row],[Ordem_insumos]]&lt;&gt;0,VLOOKUP(Table1[[#This Row],[Codigo_servico]],Preencher_Orcamento!$B:$D,3,FALSE)*Table1[[#This Row],[Subtotal_insumo]],"")</f>
        <v>0</v>
      </c>
    </row>
    <row r="7119" spans="1:13" x14ac:dyDescent="0.25">
      <c r="A7119" s="6">
        <v>100304</v>
      </c>
      <c r="B7119" s="126">
        <v>2</v>
      </c>
      <c r="C7119" s="133"/>
      <c r="D7119" s="134">
        <v>2036</v>
      </c>
      <c r="E7119" s="7" t="s">
        <v>2191</v>
      </c>
      <c r="F7119" s="8" t="s">
        <v>2140</v>
      </c>
      <c r="G7119" s="16">
        <f>IFERROR(VLOOKUP(Table1[[#This Row],[Codigo_insumo]],BD_Insumos!$B:$E,4),"")</f>
        <v>12.90425192342871</v>
      </c>
      <c r="H7119" s="140">
        <v>8</v>
      </c>
      <c r="I7119" s="9"/>
      <c r="J7119" s="22">
        <f t="shared" si="111"/>
        <v>103.23401538742968</v>
      </c>
      <c r="K7119" s="22" t="str">
        <f>IF(I7119&lt;&gt;"",SUMIF(Table1[Codigo_servico],A7119,Table1[Subtotal_insumo]),"")</f>
        <v/>
      </c>
      <c r="L7119" s="16">
        <f>IF(Table1[[#This Row],[Ordem_insumos]]&lt;&gt;0,VLOOKUP(Table1[[#This Row],[Codigo_servico]],Preencher_Orcamento!$B:$D,3,FALSE)*Table1[[#This Row],[Qtde_insumo]],"")</f>
        <v>0</v>
      </c>
      <c r="M7119" s="16">
        <f>IF(Table1[[#This Row],[Ordem_insumos]]&lt;&gt;0,VLOOKUP(Table1[[#This Row],[Codigo_servico]],Preencher_Orcamento!$B:$D,3,FALSE)*Table1[[#This Row],[Subtotal_insumo]],"")</f>
        <v>0</v>
      </c>
    </row>
    <row r="7120" spans="1:13" ht="26.25" x14ac:dyDescent="0.25">
      <c r="A7120" s="6">
        <v>100304</v>
      </c>
      <c r="B7120" s="126">
        <v>3</v>
      </c>
      <c r="C7120" s="133"/>
      <c r="D7120" s="134">
        <v>95022</v>
      </c>
      <c r="E7120" s="7" t="s">
        <v>2153</v>
      </c>
      <c r="F7120" s="8" t="s">
        <v>457</v>
      </c>
      <c r="G7120" s="18">
        <f>IFERROR(VLOOKUP(Table1[[#This Row],[Codigo_insumo]],BD_Insumos!$B:$E,4),"")</f>
        <v>953.33330000000001</v>
      </c>
      <c r="H7120" s="140">
        <v>1</v>
      </c>
      <c r="I7120" s="9"/>
      <c r="J7120" s="23">
        <f t="shared" si="111"/>
        <v>953.33330000000001</v>
      </c>
      <c r="K7120" s="22" t="str">
        <f>IF(I7120&lt;&gt;"",SUMIF(Table1[Codigo_servico],A7120,Table1[Subtotal_insumo]),"")</f>
        <v/>
      </c>
      <c r="L7120" s="18">
        <f>IF(Table1[[#This Row],[Ordem_insumos]]&lt;&gt;0,VLOOKUP(Table1[[#This Row],[Codigo_servico]],Preencher_Orcamento!$B:$D,3,FALSE)*Table1[[#This Row],[Qtde_insumo]],"")</f>
        <v>0</v>
      </c>
      <c r="M7120" s="18">
        <f>IF(Table1[[#This Row],[Ordem_insumos]]&lt;&gt;0,VLOOKUP(Table1[[#This Row],[Codigo_servico]],Preencher_Orcamento!$B:$D,3,FALSE)*Table1[[#This Row],[Subtotal_insumo]],"")</f>
        <v>0</v>
      </c>
    </row>
    <row r="7121" spans="1:13" x14ac:dyDescent="0.25">
      <c r="A7121" s="3">
        <v>100305</v>
      </c>
      <c r="B7121" s="125">
        <v>0</v>
      </c>
      <c r="C7121" s="131" t="s">
        <v>3825</v>
      </c>
      <c r="D7121" s="132"/>
      <c r="E7121" s="4"/>
      <c r="F7121" s="4"/>
      <c r="G7121" s="17" t="str">
        <f>IFERROR(VLOOKUP(Table1[[#This Row],[Codigo_insumo]],BD_Insumos!$B:$E,4),"")</f>
        <v/>
      </c>
      <c r="H7121" s="139"/>
      <c r="I7121" s="5" t="s">
        <v>457</v>
      </c>
      <c r="J7121" s="20" t="str">
        <f t="shared" si="111"/>
        <v/>
      </c>
      <c r="K7121" s="21">
        <f>IF(I7121&lt;&gt;"",SUMIF(Table1[Codigo_servico],A7121,Table1[Subtotal_insumo]),"")</f>
        <v>1236.0917426187975</v>
      </c>
      <c r="L7121" s="17" t="str">
        <f>IF(Table1[[#This Row],[Ordem_insumos]]&lt;&gt;0,VLOOKUP(Table1[[#This Row],[Codigo_servico]],Preencher_Orcamento!$B:$D,3,FALSE)*Table1[[#This Row],[Qtde_insumo]],"")</f>
        <v/>
      </c>
      <c r="M7121" s="17" t="str">
        <f>IF(Table1[[#This Row],[Ordem_insumos]]&lt;&gt;0,VLOOKUP(Table1[[#This Row],[Codigo_servico]],Preencher_Orcamento!$B:$D,3,FALSE)*Table1[[#This Row],[Subtotal_insumo]],"")</f>
        <v/>
      </c>
    </row>
    <row r="7122" spans="1:13" x14ac:dyDescent="0.25">
      <c r="A7122" s="6">
        <v>100305</v>
      </c>
      <c r="B7122" s="126">
        <v>1</v>
      </c>
      <c r="C7122" s="133"/>
      <c r="D7122" s="134">
        <v>2035</v>
      </c>
      <c r="E7122" s="7" t="s">
        <v>2190</v>
      </c>
      <c r="F7122" s="8" t="s">
        <v>2140</v>
      </c>
      <c r="G7122" s="16">
        <f>IFERROR(VLOOKUP(Table1[[#This Row],[Codigo_insumo]],BD_Insumos!$B:$E,4),"")</f>
        <v>17.275965903920998</v>
      </c>
      <c r="H7122" s="140">
        <v>8</v>
      </c>
      <c r="I7122" s="9"/>
      <c r="J7122" s="22">
        <f t="shared" si="111"/>
        <v>138.20772723136798</v>
      </c>
      <c r="K7122" s="22" t="str">
        <f>IF(I7122&lt;&gt;"",SUMIF(Table1[Codigo_servico],A7122,Table1[Subtotal_insumo]),"")</f>
        <v/>
      </c>
      <c r="L7122" s="16">
        <f>IF(Table1[[#This Row],[Ordem_insumos]]&lt;&gt;0,VLOOKUP(Table1[[#This Row],[Codigo_servico]],Preencher_Orcamento!$B:$D,3,FALSE)*Table1[[#This Row],[Qtde_insumo]],"")</f>
        <v>0</v>
      </c>
      <c r="M7122" s="16">
        <f>IF(Table1[[#This Row],[Ordem_insumos]]&lt;&gt;0,VLOOKUP(Table1[[#This Row],[Codigo_servico]],Preencher_Orcamento!$B:$D,3,FALSE)*Table1[[#This Row],[Subtotal_insumo]],"")</f>
        <v>0</v>
      </c>
    </row>
    <row r="7123" spans="1:13" x14ac:dyDescent="0.25">
      <c r="A7123" s="6">
        <v>100305</v>
      </c>
      <c r="B7123" s="126">
        <v>2</v>
      </c>
      <c r="C7123" s="133"/>
      <c r="D7123" s="134">
        <v>2036</v>
      </c>
      <c r="E7123" s="7" t="s">
        <v>2191</v>
      </c>
      <c r="F7123" s="8" t="s">
        <v>2140</v>
      </c>
      <c r="G7123" s="16">
        <f>IFERROR(VLOOKUP(Table1[[#This Row],[Codigo_insumo]],BD_Insumos!$B:$E,4),"")</f>
        <v>12.90425192342871</v>
      </c>
      <c r="H7123" s="140">
        <v>8</v>
      </c>
      <c r="I7123" s="9"/>
      <c r="J7123" s="22">
        <f t="shared" si="111"/>
        <v>103.23401538742968</v>
      </c>
      <c r="K7123" s="22" t="str">
        <f>IF(I7123&lt;&gt;"",SUMIF(Table1[Codigo_servico],A7123,Table1[Subtotal_insumo]),"")</f>
        <v/>
      </c>
      <c r="L7123" s="16">
        <f>IF(Table1[[#This Row],[Ordem_insumos]]&lt;&gt;0,VLOOKUP(Table1[[#This Row],[Codigo_servico]],Preencher_Orcamento!$B:$D,3,FALSE)*Table1[[#This Row],[Qtde_insumo]],"")</f>
        <v>0</v>
      </c>
      <c r="M7123" s="16">
        <f>IF(Table1[[#This Row],[Ordem_insumos]]&lt;&gt;0,VLOOKUP(Table1[[#This Row],[Codigo_servico]],Preencher_Orcamento!$B:$D,3,FALSE)*Table1[[#This Row],[Subtotal_insumo]],"")</f>
        <v>0</v>
      </c>
    </row>
    <row r="7124" spans="1:13" ht="26.25" x14ac:dyDescent="0.25">
      <c r="A7124" s="6">
        <v>100305</v>
      </c>
      <c r="B7124" s="126">
        <v>3</v>
      </c>
      <c r="C7124" s="133"/>
      <c r="D7124" s="134">
        <v>95023</v>
      </c>
      <c r="E7124" s="7" t="s">
        <v>2154</v>
      </c>
      <c r="F7124" s="8" t="s">
        <v>457</v>
      </c>
      <c r="G7124" s="18">
        <f>IFERROR(VLOOKUP(Table1[[#This Row],[Codigo_insumo]],BD_Insumos!$B:$E,4),"")</f>
        <v>994.65</v>
      </c>
      <c r="H7124" s="140">
        <v>1</v>
      </c>
      <c r="I7124" s="9"/>
      <c r="J7124" s="23">
        <f t="shared" si="111"/>
        <v>994.65</v>
      </c>
      <c r="K7124" s="22" t="str">
        <f>IF(I7124&lt;&gt;"",SUMIF(Table1[Codigo_servico],A7124,Table1[Subtotal_insumo]),"")</f>
        <v/>
      </c>
      <c r="L7124" s="18">
        <f>IF(Table1[[#This Row],[Ordem_insumos]]&lt;&gt;0,VLOOKUP(Table1[[#This Row],[Codigo_servico]],Preencher_Orcamento!$B:$D,3,FALSE)*Table1[[#This Row],[Qtde_insumo]],"")</f>
        <v>0</v>
      </c>
      <c r="M7124" s="18">
        <f>IF(Table1[[#This Row],[Ordem_insumos]]&lt;&gt;0,VLOOKUP(Table1[[#This Row],[Codigo_servico]],Preencher_Orcamento!$B:$D,3,FALSE)*Table1[[#This Row],[Subtotal_insumo]],"")</f>
        <v>0</v>
      </c>
    </row>
    <row r="7125" spans="1:13" x14ac:dyDescent="0.25">
      <c r="A7125" s="3">
        <v>100306</v>
      </c>
      <c r="B7125" s="125">
        <v>0</v>
      </c>
      <c r="C7125" s="131" t="s">
        <v>3826</v>
      </c>
      <c r="D7125" s="132"/>
      <c r="E7125" s="4"/>
      <c r="F7125" s="4"/>
      <c r="G7125" s="17" t="str">
        <f>IFERROR(VLOOKUP(Table1[[#This Row],[Codigo_insumo]],BD_Insumos!$B:$E,4),"")</f>
        <v/>
      </c>
      <c r="H7125" s="139"/>
      <c r="I7125" s="5" t="s">
        <v>457</v>
      </c>
      <c r="J7125" s="20" t="str">
        <f t="shared" si="111"/>
        <v/>
      </c>
      <c r="K7125" s="21">
        <f>IF(I7125&lt;&gt;"",SUMIF(Table1[Codigo_servico],A7125,Table1[Subtotal_insumo]),"")</f>
        <v>1755.2667426187977</v>
      </c>
      <c r="L7125" s="17" t="str">
        <f>IF(Table1[[#This Row],[Ordem_insumos]]&lt;&gt;0,VLOOKUP(Table1[[#This Row],[Codigo_servico]],Preencher_Orcamento!$B:$D,3,FALSE)*Table1[[#This Row],[Qtde_insumo]],"")</f>
        <v/>
      </c>
      <c r="M7125" s="17" t="str">
        <f>IF(Table1[[#This Row],[Ordem_insumos]]&lt;&gt;0,VLOOKUP(Table1[[#This Row],[Codigo_servico]],Preencher_Orcamento!$B:$D,3,FALSE)*Table1[[#This Row],[Subtotal_insumo]],"")</f>
        <v/>
      </c>
    </row>
    <row r="7126" spans="1:13" x14ac:dyDescent="0.25">
      <c r="A7126" s="6">
        <v>100306</v>
      </c>
      <c r="B7126" s="126">
        <v>1</v>
      </c>
      <c r="C7126" s="133"/>
      <c r="D7126" s="134">
        <v>2036</v>
      </c>
      <c r="E7126" s="7" t="s">
        <v>2191</v>
      </c>
      <c r="F7126" s="8" t="s">
        <v>2140</v>
      </c>
      <c r="G7126" s="16">
        <f>IFERROR(VLOOKUP(Table1[[#This Row],[Codigo_insumo]],BD_Insumos!$B:$E,4),"")</f>
        <v>12.90425192342871</v>
      </c>
      <c r="H7126" s="140">
        <v>8</v>
      </c>
      <c r="I7126" s="9"/>
      <c r="J7126" s="22">
        <f t="shared" si="111"/>
        <v>103.23401538742968</v>
      </c>
      <c r="K7126" s="22" t="str">
        <f>IF(I7126&lt;&gt;"",SUMIF(Table1[Codigo_servico],A7126,Table1[Subtotal_insumo]),"")</f>
        <v/>
      </c>
      <c r="L7126" s="16">
        <f>IF(Table1[[#This Row],[Ordem_insumos]]&lt;&gt;0,VLOOKUP(Table1[[#This Row],[Codigo_servico]],Preencher_Orcamento!$B:$D,3,FALSE)*Table1[[#This Row],[Qtde_insumo]],"")</f>
        <v>0</v>
      </c>
      <c r="M7126" s="16">
        <f>IF(Table1[[#This Row],[Ordem_insumos]]&lt;&gt;0,VLOOKUP(Table1[[#This Row],[Codigo_servico]],Preencher_Orcamento!$B:$D,3,FALSE)*Table1[[#This Row],[Subtotal_insumo]],"")</f>
        <v>0</v>
      </c>
    </row>
    <row r="7127" spans="1:13" x14ac:dyDescent="0.25">
      <c r="A7127" s="6">
        <v>100306</v>
      </c>
      <c r="B7127" s="126">
        <v>2</v>
      </c>
      <c r="C7127" s="133"/>
      <c r="D7127" s="134">
        <v>2035</v>
      </c>
      <c r="E7127" s="7" t="s">
        <v>2190</v>
      </c>
      <c r="F7127" s="8" t="s">
        <v>2140</v>
      </c>
      <c r="G7127" s="16">
        <f>IFERROR(VLOOKUP(Table1[[#This Row],[Codigo_insumo]],BD_Insumos!$B:$E,4),"")</f>
        <v>17.275965903920998</v>
      </c>
      <c r="H7127" s="140">
        <v>8</v>
      </c>
      <c r="I7127" s="9"/>
      <c r="J7127" s="22">
        <f t="shared" si="111"/>
        <v>138.20772723136798</v>
      </c>
      <c r="K7127" s="22" t="str">
        <f>IF(I7127&lt;&gt;"",SUMIF(Table1[Codigo_servico],A7127,Table1[Subtotal_insumo]),"")</f>
        <v/>
      </c>
      <c r="L7127" s="16">
        <f>IF(Table1[[#This Row],[Ordem_insumos]]&lt;&gt;0,VLOOKUP(Table1[[#This Row],[Codigo_servico]],Preencher_Orcamento!$B:$D,3,FALSE)*Table1[[#This Row],[Qtde_insumo]],"")</f>
        <v>0</v>
      </c>
      <c r="M7127" s="16">
        <f>IF(Table1[[#This Row],[Ordem_insumos]]&lt;&gt;0,VLOOKUP(Table1[[#This Row],[Codigo_servico]],Preencher_Orcamento!$B:$D,3,FALSE)*Table1[[#This Row],[Subtotal_insumo]],"")</f>
        <v>0</v>
      </c>
    </row>
    <row r="7128" spans="1:13" ht="26.25" x14ac:dyDescent="0.25">
      <c r="A7128" s="6">
        <v>100306</v>
      </c>
      <c r="B7128" s="126">
        <v>3</v>
      </c>
      <c r="C7128" s="133"/>
      <c r="D7128" s="134">
        <v>95026</v>
      </c>
      <c r="E7128" s="7" t="s">
        <v>2155</v>
      </c>
      <c r="F7128" s="8" t="s">
        <v>457</v>
      </c>
      <c r="G7128" s="18">
        <f>IFERROR(VLOOKUP(Table1[[#This Row],[Codigo_insumo]],BD_Insumos!$B:$E,4),"")</f>
        <v>1513.825</v>
      </c>
      <c r="H7128" s="140">
        <v>1</v>
      </c>
      <c r="I7128" s="9"/>
      <c r="J7128" s="23">
        <f t="shared" si="111"/>
        <v>1513.825</v>
      </c>
      <c r="K7128" s="22" t="str">
        <f>IF(I7128&lt;&gt;"",SUMIF(Table1[Codigo_servico],A7128,Table1[Subtotal_insumo]),"")</f>
        <v/>
      </c>
      <c r="L7128" s="18">
        <f>IF(Table1[[#This Row],[Ordem_insumos]]&lt;&gt;0,VLOOKUP(Table1[[#This Row],[Codigo_servico]],Preencher_Orcamento!$B:$D,3,FALSE)*Table1[[#This Row],[Qtde_insumo]],"")</f>
        <v>0</v>
      </c>
      <c r="M7128" s="18">
        <f>IF(Table1[[#This Row],[Ordem_insumos]]&lt;&gt;0,VLOOKUP(Table1[[#This Row],[Codigo_servico]],Preencher_Orcamento!$B:$D,3,FALSE)*Table1[[#This Row],[Subtotal_insumo]],"")</f>
        <v>0</v>
      </c>
    </row>
    <row r="7129" spans="1:13" x14ac:dyDescent="0.25">
      <c r="A7129" s="3">
        <v>100307</v>
      </c>
      <c r="B7129" s="125">
        <v>0</v>
      </c>
      <c r="C7129" s="131" t="s">
        <v>3827</v>
      </c>
      <c r="D7129" s="132"/>
      <c r="E7129" s="4"/>
      <c r="F7129" s="4"/>
      <c r="G7129" s="17" t="str">
        <f>IFERROR(VLOOKUP(Table1[[#This Row],[Codigo_insumo]],BD_Insumos!$B:$E,4),"")</f>
        <v/>
      </c>
      <c r="H7129" s="139"/>
      <c r="I7129" s="5" t="s">
        <v>457</v>
      </c>
      <c r="J7129" s="20" t="str">
        <f t="shared" si="111"/>
        <v/>
      </c>
      <c r="K7129" s="21">
        <f>IF(I7129&lt;&gt;"",SUMIF(Table1[Codigo_servico],A7129,Table1[Subtotal_insumo]),"")</f>
        <v>1660.5084426187977</v>
      </c>
      <c r="L7129" s="17" t="str">
        <f>IF(Table1[[#This Row],[Ordem_insumos]]&lt;&gt;0,VLOOKUP(Table1[[#This Row],[Codigo_servico]],Preencher_Orcamento!$B:$D,3,FALSE)*Table1[[#This Row],[Qtde_insumo]],"")</f>
        <v/>
      </c>
      <c r="M7129" s="17" t="str">
        <f>IF(Table1[[#This Row],[Ordem_insumos]]&lt;&gt;0,VLOOKUP(Table1[[#This Row],[Codigo_servico]],Preencher_Orcamento!$B:$D,3,FALSE)*Table1[[#This Row],[Subtotal_insumo]],"")</f>
        <v/>
      </c>
    </row>
    <row r="7130" spans="1:13" x14ac:dyDescent="0.25">
      <c r="A7130" s="6">
        <v>100307</v>
      </c>
      <c r="B7130" s="126">
        <v>1</v>
      </c>
      <c r="C7130" s="133"/>
      <c r="D7130" s="134">
        <v>2035</v>
      </c>
      <c r="E7130" s="7" t="s">
        <v>2190</v>
      </c>
      <c r="F7130" s="8" t="s">
        <v>2140</v>
      </c>
      <c r="G7130" s="16">
        <f>IFERROR(VLOOKUP(Table1[[#This Row],[Codigo_insumo]],BD_Insumos!$B:$E,4),"")</f>
        <v>17.275965903920998</v>
      </c>
      <c r="H7130" s="140">
        <v>8</v>
      </c>
      <c r="I7130" s="9"/>
      <c r="J7130" s="22">
        <f t="shared" si="111"/>
        <v>138.20772723136798</v>
      </c>
      <c r="K7130" s="22" t="str">
        <f>IF(I7130&lt;&gt;"",SUMIF(Table1[Codigo_servico],A7130,Table1[Subtotal_insumo]),"")</f>
        <v/>
      </c>
      <c r="L7130" s="16">
        <f>IF(Table1[[#This Row],[Ordem_insumos]]&lt;&gt;0,VLOOKUP(Table1[[#This Row],[Codigo_servico]],Preencher_Orcamento!$B:$D,3,FALSE)*Table1[[#This Row],[Qtde_insumo]],"")</f>
        <v>0</v>
      </c>
      <c r="M7130" s="16">
        <f>IF(Table1[[#This Row],[Ordem_insumos]]&lt;&gt;0,VLOOKUP(Table1[[#This Row],[Codigo_servico]],Preencher_Orcamento!$B:$D,3,FALSE)*Table1[[#This Row],[Subtotal_insumo]],"")</f>
        <v>0</v>
      </c>
    </row>
    <row r="7131" spans="1:13" x14ac:dyDescent="0.25">
      <c r="A7131" s="6">
        <v>100307</v>
      </c>
      <c r="B7131" s="126">
        <v>2</v>
      </c>
      <c r="C7131" s="133"/>
      <c r="D7131" s="134">
        <v>2036</v>
      </c>
      <c r="E7131" s="7" t="s">
        <v>2191</v>
      </c>
      <c r="F7131" s="8" t="s">
        <v>2140</v>
      </c>
      <c r="G7131" s="16">
        <f>IFERROR(VLOOKUP(Table1[[#This Row],[Codigo_insumo]],BD_Insumos!$B:$E,4),"")</f>
        <v>12.90425192342871</v>
      </c>
      <c r="H7131" s="140">
        <v>8</v>
      </c>
      <c r="I7131" s="9"/>
      <c r="J7131" s="22">
        <f t="shared" si="111"/>
        <v>103.23401538742968</v>
      </c>
      <c r="K7131" s="22" t="str">
        <f>IF(I7131&lt;&gt;"",SUMIF(Table1[Codigo_servico],A7131,Table1[Subtotal_insumo]),"")</f>
        <v/>
      </c>
      <c r="L7131" s="16">
        <f>IF(Table1[[#This Row],[Ordem_insumos]]&lt;&gt;0,VLOOKUP(Table1[[#This Row],[Codigo_servico]],Preencher_Orcamento!$B:$D,3,FALSE)*Table1[[#This Row],[Qtde_insumo]],"")</f>
        <v>0</v>
      </c>
      <c r="M7131" s="16">
        <f>IF(Table1[[#This Row],[Ordem_insumos]]&lt;&gt;0,VLOOKUP(Table1[[#This Row],[Codigo_servico]],Preencher_Orcamento!$B:$D,3,FALSE)*Table1[[#This Row],[Subtotal_insumo]],"")</f>
        <v>0</v>
      </c>
    </row>
    <row r="7132" spans="1:13" ht="26.25" x14ac:dyDescent="0.25">
      <c r="A7132" s="6">
        <v>100307</v>
      </c>
      <c r="B7132" s="126">
        <v>3</v>
      </c>
      <c r="C7132" s="133"/>
      <c r="D7132" s="134">
        <v>95028</v>
      </c>
      <c r="E7132" s="7" t="s">
        <v>2156</v>
      </c>
      <c r="F7132" s="8" t="s">
        <v>457</v>
      </c>
      <c r="G7132" s="18">
        <f>IFERROR(VLOOKUP(Table1[[#This Row],[Codigo_insumo]],BD_Insumos!$B:$E,4),"")</f>
        <v>1419.0667000000001</v>
      </c>
      <c r="H7132" s="140">
        <v>1</v>
      </c>
      <c r="I7132" s="9"/>
      <c r="J7132" s="23">
        <f t="shared" si="111"/>
        <v>1419.0667000000001</v>
      </c>
      <c r="K7132" s="22" t="str">
        <f>IF(I7132&lt;&gt;"",SUMIF(Table1[Codigo_servico],A7132,Table1[Subtotal_insumo]),"")</f>
        <v/>
      </c>
      <c r="L7132" s="18">
        <f>IF(Table1[[#This Row],[Ordem_insumos]]&lt;&gt;0,VLOOKUP(Table1[[#This Row],[Codigo_servico]],Preencher_Orcamento!$B:$D,3,FALSE)*Table1[[#This Row],[Qtde_insumo]],"")</f>
        <v>0</v>
      </c>
      <c r="M7132" s="18">
        <f>IF(Table1[[#This Row],[Ordem_insumos]]&lt;&gt;0,VLOOKUP(Table1[[#This Row],[Codigo_servico]],Preencher_Orcamento!$B:$D,3,FALSE)*Table1[[#This Row],[Subtotal_insumo]],"")</f>
        <v>0</v>
      </c>
    </row>
    <row r="7133" spans="1:13" x14ac:dyDescent="0.25">
      <c r="A7133" s="3">
        <v>100308</v>
      </c>
      <c r="B7133" s="125">
        <v>0</v>
      </c>
      <c r="C7133" s="131" t="s">
        <v>3828</v>
      </c>
      <c r="D7133" s="132"/>
      <c r="E7133" s="4"/>
      <c r="F7133" s="4"/>
      <c r="G7133" s="17" t="str">
        <f>IFERROR(VLOOKUP(Table1[[#This Row],[Codigo_insumo]],BD_Insumos!$B:$E,4),"")</f>
        <v/>
      </c>
      <c r="H7133" s="139"/>
      <c r="I7133" s="5" t="s">
        <v>457</v>
      </c>
      <c r="J7133" s="20" t="str">
        <f t="shared" si="111"/>
        <v/>
      </c>
      <c r="K7133" s="21">
        <f>IF(I7133&lt;&gt;"",SUMIF(Table1[Codigo_servico],A7133,Table1[Subtotal_insumo]),"")</f>
        <v>2186.6917426187979</v>
      </c>
      <c r="L7133" s="17" t="str">
        <f>IF(Table1[[#This Row],[Ordem_insumos]]&lt;&gt;0,VLOOKUP(Table1[[#This Row],[Codigo_servico]],Preencher_Orcamento!$B:$D,3,FALSE)*Table1[[#This Row],[Qtde_insumo]],"")</f>
        <v/>
      </c>
      <c r="M7133" s="17" t="str">
        <f>IF(Table1[[#This Row],[Ordem_insumos]]&lt;&gt;0,VLOOKUP(Table1[[#This Row],[Codigo_servico]],Preencher_Orcamento!$B:$D,3,FALSE)*Table1[[#This Row],[Subtotal_insumo]],"")</f>
        <v/>
      </c>
    </row>
    <row r="7134" spans="1:13" x14ac:dyDescent="0.25">
      <c r="A7134" s="6">
        <v>100308</v>
      </c>
      <c r="B7134" s="126">
        <v>1</v>
      </c>
      <c r="C7134" s="133"/>
      <c r="D7134" s="134">
        <v>2036</v>
      </c>
      <c r="E7134" s="7" t="s">
        <v>2191</v>
      </c>
      <c r="F7134" s="8" t="s">
        <v>2140</v>
      </c>
      <c r="G7134" s="16">
        <f>IFERROR(VLOOKUP(Table1[[#This Row],[Codigo_insumo]],BD_Insumos!$B:$E,4),"")</f>
        <v>12.90425192342871</v>
      </c>
      <c r="H7134" s="140">
        <v>8</v>
      </c>
      <c r="I7134" s="9"/>
      <c r="J7134" s="22">
        <f t="shared" si="111"/>
        <v>103.23401538742968</v>
      </c>
      <c r="K7134" s="22" t="str">
        <f>IF(I7134&lt;&gt;"",SUMIF(Table1[Codigo_servico],A7134,Table1[Subtotal_insumo]),"")</f>
        <v/>
      </c>
      <c r="L7134" s="16">
        <f>IF(Table1[[#This Row],[Ordem_insumos]]&lt;&gt;0,VLOOKUP(Table1[[#This Row],[Codigo_servico]],Preencher_Orcamento!$B:$D,3,FALSE)*Table1[[#This Row],[Qtde_insumo]],"")</f>
        <v>0</v>
      </c>
      <c r="M7134" s="16">
        <f>IF(Table1[[#This Row],[Ordem_insumos]]&lt;&gt;0,VLOOKUP(Table1[[#This Row],[Codigo_servico]],Preencher_Orcamento!$B:$D,3,FALSE)*Table1[[#This Row],[Subtotal_insumo]],"")</f>
        <v>0</v>
      </c>
    </row>
    <row r="7135" spans="1:13" ht="26.25" x14ac:dyDescent="0.25">
      <c r="A7135" s="6">
        <v>100308</v>
      </c>
      <c r="B7135" s="126">
        <v>2</v>
      </c>
      <c r="C7135" s="133"/>
      <c r="D7135" s="134">
        <v>95030</v>
      </c>
      <c r="E7135" s="7" t="s">
        <v>2157</v>
      </c>
      <c r="F7135" s="8" t="s">
        <v>457</v>
      </c>
      <c r="G7135" s="16">
        <f>IFERROR(VLOOKUP(Table1[[#This Row],[Codigo_insumo]],BD_Insumos!$B:$E,4),"")</f>
        <v>1945.25</v>
      </c>
      <c r="H7135" s="140">
        <v>1</v>
      </c>
      <c r="I7135" s="9"/>
      <c r="J7135" s="22">
        <f t="shared" si="111"/>
        <v>1945.25</v>
      </c>
      <c r="K7135" s="22" t="str">
        <f>IF(I7135&lt;&gt;"",SUMIF(Table1[Codigo_servico],A7135,Table1[Subtotal_insumo]),"")</f>
        <v/>
      </c>
      <c r="L7135" s="16">
        <f>IF(Table1[[#This Row],[Ordem_insumos]]&lt;&gt;0,VLOOKUP(Table1[[#This Row],[Codigo_servico]],Preencher_Orcamento!$B:$D,3,FALSE)*Table1[[#This Row],[Qtde_insumo]],"")</f>
        <v>0</v>
      </c>
      <c r="M7135" s="16">
        <f>IF(Table1[[#This Row],[Ordem_insumos]]&lt;&gt;0,VLOOKUP(Table1[[#This Row],[Codigo_servico]],Preencher_Orcamento!$B:$D,3,FALSE)*Table1[[#This Row],[Subtotal_insumo]],"")</f>
        <v>0</v>
      </c>
    </row>
    <row r="7136" spans="1:13" x14ac:dyDescent="0.25">
      <c r="A7136" s="6">
        <v>100308</v>
      </c>
      <c r="B7136" s="126">
        <v>3</v>
      </c>
      <c r="C7136" s="133"/>
      <c r="D7136" s="134">
        <v>2035</v>
      </c>
      <c r="E7136" s="7" t="s">
        <v>2190</v>
      </c>
      <c r="F7136" s="8" t="s">
        <v>2140</v>
      </c>
      <c r="G7136" s="18">
        <f>IFERROR(VLOOKUP(Table1[[#This Row],[Codigo_insumo]],BD_Insumos!$B:$E,4),"")</f>
        <v>17.275965903920998</v>
      </c>
      <c r="H7136" s="140">
        <v>8</v>
      </c>
      <c r="I7136" s="9"/>
      <c r="J7136" s="23">
        <f t="shared" si="111"/>
        <v>138.20772723136798</v>
      </c>
      <c r="K7136" s="22" t="str">
        <f>IF(I7136&lt;&gt;"",SUMIF(Table1[Codigo_servico],A7136,Table1[Subtotal_insumo]),"")</f>
        <v/>
      </c>
      <c r="L7136" s="18">
        <f>IF(Table1[[#This Row],[Ordem_insumos]]&lt;&gt;0,VLOOKUP(Table1[[#This Row],[Codigo_servico]],Preencher_Orcamento!$B:$D,3,FALSE)*Table1[[#This Row],[Qtde_insumo]],"")</f>
        <v>0</v>
      </c>
      <c r="M7136" s="18">
        <f>IF(Table1[[#This Row],[Ordem_insumos]]&lt;&gt;0,VLOOKUP(Table1[[#This Row],[Codigo_servico]],Preencher_Orcamento!$B:$D,3,FALSE)*Table1[[#This Row],[Subtotal_insumo]],"")</f>
        <v>0</v>
      </c>
    </row>
    <row r="7137" spans="1:13" x14ac:dyDescent="0.25">
      <c r="A7137" s="3">
        <v>100309</v>
      </c>
      <c r="B7137" s="125">
        <v>0</v>
      </c>
      <c r="C7137" s="131" t="s">
        <v>3829</v>
      </c>
      <c r="D7137" s="132"/>
      <c r="E7137" s="4"/>
      <c r="F7137" s="4"/>
      <c r="G7137" s="17" t="str">
        <f>IFERROR(VLOOKUP(Table1[[#This Row],[Codigo_insumo]],BD_Insumos!$B:$E,4),"")</f>
        <v/>
      </c>
      <c r="H7137" s="139"/>
      <c r="I7137" s="5" t="s">
        <v>457</v>
      </c>
      <c r="J7137" s="20" t="str">
        <f t="shared" si="111"/>
        <v/>
      </c>
      <c r="K7137" s="21">
        <f>IF(I7137&lt;&gt;"",SUMIF(Table1[Codigo_servico],A7137,Table1[Subtotal_insumo]),"")</f>
        <v>2568.7750426187977</v>
      </c>
      <c r="L7137" s="17" t="str">
        <f>IF(Table1[[#This Row],[Ordem_insumos]]&lt;&gt;0,VLOOKUP(Table1[[#This Row],[Codigo_servico]],Preencher_Orcamento!$B:$D,3,FALSE)*Table1[[#This Row],[Qtde_insumo]],"")</f>
        <v/>
      </c>
      <c r="M7137" s="17" t="str">
        <f>IF(Table1[[#This Row],[Ordem_insumos]]&lt;&gt;0,VLOOKUP(Table1[[#This Row],[Codigo_servico]],Preencher_Orcamento!$B:$D,3,FALSE)*Table1[[#This Row],[Subtotal_insumo]],"")</f>
        <v/>
      </c>
    </row>
    <row r="7138" spans="1:13" x14ac:dyDescent="0.25">
      <c r="A7138" s="6">
        <v>100309</v>
      </c>
      <c r="B7138" s="126">
        <v>1</v>
      </c>
      <c r="C7138" s="133"/>
      <c r="D7138" s="134">
        <v>2036</v>
      </c>
      <c r="E7138" s="7" t="s">
        <v>2191</v>
      </c>
      <c r="F7138" s="8" t="s">
        <v>2140</v>
      </c>
      <c r="G7138" s="16">
        <f>IFERROR(VLOOKUP(Table1[[#This Row],[Codigo_insumo]],BD_Insumos!$B:$E,4),"")</f>
        <v>12.90425192342871</v>
      </c>
      <c r="H7138" s="140">
        <v>8</v>
      </c>
      <c r="I7138" s="9"/>
      <c r="J7138" s="22">
        <f t="shared" si="111"/>
        <v>103.23401538742968</v>
      </c>
      <c r="K7138" s="22" t="str">
        <f>IF(I7138&lt;&gt;"",SUMIF(Table1[Codigo_servico],A7138,Table1[Subtotal_insumo]),"")</f>
        <v/>
      </c>
      <c r="L7138" s="16">
        <f>IF(Table1[[#This Row],[Ordem_insumos]]&lt;&gt;0,VLOOKUP(Table1[[#This Row],[Codigo_servico]],Preencher_Orcamento!$B:$D,3,FALSE)*Table1[[#This Row],[Qtde_insumo]],"")</f>
        <v>0</v>
      </c>
      <c r="M7138" s="16">
        <f>IF(Table1[[#This Row],[Ordem_insumos]]&lt;&gt;0,VLOOKUP(Table1[[#This Row],[Codigo_servico]],Preencher_Orcamento!$B:$D,3,FALSE)*Table1[[#This Row],[Subtotal_insumo]],"")</f>
        <v>0</v>
      </c>
    </row>
    <row r="7139" spans="1:13" ht="26.25" x14ac:dyDescent="0.25">
      <c r="A7139" s="6">
        <v>100309</v>
      </c>
      <c r="B7139" s="126">
        <v>2</v>
      </c>
      <c r="C7139" s="133"/>
      <c r="D7139" s="134">
        <v>95032</v>
      </c>
      <c r="E7139" s="7" t="s">
        <v>2158</v>
      </c>
      <c r="F7139" s="8" t="s">
        <v>457</v>
      </c>
      <c r="G7139" s="16">
        <f>IFERROR(VLOOKUP(Table1[[#This Row],[Codigo_insumo]],BD_Insumos!$B:$E,4),"")</f>
        <v>2327.3332999999998</v>
      </c>
      <c r="H7139" s="140">
        <v>1</v>
      </c>
      <c r="I7139" s="9"/>
      <c r="J7139" s="22">
        <f t="shared" si="111"/>
        <v>2327.3332999999998</v>
      </c>
      <c r="K7139" s="22" t="str">
        <f>IF(I7139&lt;&gt;"",SUMIF(Table1[Codigo_servico],A7139,Table1[Subtotal_insumo]),"")</f>
        <v/>
      </c>
      <c r="L7139" s="16">
        <f>IF(Table1[[#This Row],[Ordem_insumos]]&lt;&gt;0,VLOOKUP(Table1[[#This Row],[Codigo_servico]],Preencher_Orcamento!$B:$D,3,FALSE)*Table1[[#This Row],[Qtde_insumo]],"")</f>
        <v>0</v>
      </c>
      <c r="M7139" s="16">
        <f>IF(Table1[[#This Row],[Ordem_insumos]]&lt;&gt;0,VLOOKUP(Table1[[#This Row],[Codigo_servico]],Preencher_Orcamento!$B:$D,3,FALSE)*Table1[[#This Row],[Subtotal_insumo]],"")</f>
        <v>0</v>
      </c>
    </row>
    <row r="7140" spans="1:13" x14ac:dyDescent="0.25">
      <c r="A7140" s="6">
        <v>100309</v>
      </c>
      <c r="B7140" s="126">
        <v>3</v>
      </c>
      <c r="C7140" s="133"/>
      <c r="D7140" s="134">
        <v>2035</v>
      </c>
      <c r="E7140" s="7" t="s">
        <v>2190</v>
      </c>
      <c r="F7140" s="8" t="s">
        <v>2140</v>
      </c>
      <c r="G7140" s="18">
        <f>IFERROR(VLOOKUP(Table1[[#This Row],[Codigo_insumo]],BD_Insumos!$B:$E,4),"")</f>
        <v>17.275965903920998</v>
      </c>
      <c r="H7140" s="140">
        <v>8</v>
      </c>
      <c r="I7140" s="9"/>
      <c r="J7140" s="23">
        <f t="shared" si="111"/>
        <v>138.20772723136798</v>
      </c>
      <c r="K7140" s="22" t="str">
        <f>IF(I7140&lt;&gt;"",SUMIF(Table1[Codigo_servico],A7140,Table1[Subtotal_insumo]),"")</f>
        <v/>
      </c>
      <c r="L7140" s="18">
        <f>IF(Table1[[#This Row],[Ordem_insumos]]&lt;&gt;0,VLOOKUP(Table1[[#This Row],[Codigo_servico]],Preencher_Orcamento!$B:$D,3,FALSE)*Table1[[#This Row],[Qtde_insumo]],"")</f>
        <v>0</v>
      </c>
      <c r="M7140" s="18">
        <f>IF(Table1[[#This Row],[Ordem_insumos]]&lt;&gt;0,VLOOKUP(Table1[[#This Row],[Codigo_servico]],Preencher_Orcamento!$B:$D,3,FALSE)*Table1[[#This Row],[Subtotal_insumo]],"")</f>
        <v>0</v>
      </c>
    </row>
    <row r="7141" spans="1:13" x14ac:dyDescent="0.25">
      <c r="A7141" s="3">
        <v>100310</v>
      </c>
      <c r="B7141" s="125">
        <v>0</v>
      </c>
      <c r="C7141" s="131" t="s">
        <v>3830</v>
      </c>
      <c r="D7141" s="132"/>
      <c r="E7141" s="4"/>
      <c r="F7141" s="4"/>
      <c r="G7141" s="17" t="str">
        <f>IFERROR(VLOOKUP(Table1[[#This Row],[Codigo_insumo]],BD_Insumos!$B:$E,4),"")</f>
        <v/>
      </c>
      <c r="H7141" s="139"/>
      <c r="I7141" s="5" t="s">
        <v>457</v>
      </c>
      <c r="J7141" s="20" t="str">
        <f t="shared" si="111"/>
        <v/>
      </c>
      <c r="K7141" s="21">
        <f>IF(I7141&lt;&gt;"",SUMIF(Table1[Codigo_servico],A7141,Table1[Subtotal_insumo]),"")</f>
        <v>3729.5252464656551</v>
      </c>
      <c r="L7141" s="17" t="str">
        <f>IF(Table1[[#This Row],[Ordem_insumos]]&lt;&gt;0,VLOOKUP(Table1[[#This Row],[Codigo_servico]],Preencher_Orcamento!$B:$D,3,FALSE)*Table1[[#This Row],[Qtde_insumo]],"")</f>
        <v/>
      </c>
      <c r="M7141" s="17" t="str">
        <f>IF(Table1[[#This Row],[Ordem_insumos]]&lt;&gt;0,VLOOKUP(Table1[[#This Row],[Codigo_servico]],Preencher_Orcamento!$B:$D,3,FALSE)*Table1[[#This Row],[Subtotal_insumo]],"")</f>
        <v/>
      </c>
    </row>
    <row r="7142" spans="1:13" x14ac:dyDescent="0.25">
      <c r="A7142" s="6">
        <v>100310</v>
      </c>
      <c r="B7142" s="126">
        <v>1</v>
      </c>
      <c r="C7142" s="133"/>
      <c r="D7142" s="134">
        <v>2035</v>
      </c>
      <c r="E7142" s="7" t="s">
        <v>2190</v>
      </c>
      <c r="F7142" s="8" t="s">
        <v>2140</v>
      </c>
      <c r="G7142" s="16">
        <f>IFERROR(VLOOKUP(Table1[[#This Row],[Codigo_insumo]],BD_Insumos!$B:$E,4),"")</f>
        <v>17.275965903920998</v>
      </c>
      <c r="H7142" s="140">
        <v>8</v>
      </c>
      <c r="I7142" s="9"/>
      <c r="J7142" s="22">
        <f t="shared" si="111"/>
        <v>138.20772723136798</v>
      </c>
      <c r="K7142" s="22" t="str">
        <f>IF(I7142&lt;&gt;"",SUMIF(Table1[Codigo_servico],A7142,Table1[Subtotal_insumo]),"")</f>
        <v/>
      </c>
      <c r="L7142" s="16">
        <f>IF(Table1[[#This Row],[Ordem_insumos]]&lt;&gt;0,VLOOKUP(Table1[[#This Row],[Codigo_servico]],Preencher_Orcamento!$B:$D,3,FALSE)*Table1[[#This Row],[Qtde_insumo]],"")</f>
        <v>0</v>
      </c>
      <c r="M7142" s="16">
        <f>IF(Table1[[#This Row],[Ordem_insumos]]&lt;&gt;0,VLOOKUP(Table1[[#This Row],[Codigo_servico]],Preencher_Orcamento!$B:$D,3,FALSE)*Table1[[#This Row],[Subtotal_insumo]],"")</f>
        <v>0</v>
      </c>
    </row>
    <row r="7143" spans="1:13" x14ac:dyDescent="0.25">
      <c r="A7143" s="6">
        <v>100310</v>
      </c>
      <c r="B7143" s="126">
        <v>2</v>
      </c>
      <c r="C7143" s="133"/>
      <c r="D7143" s="134">
        <v>2036</v>
      </c>
      <c r="E7143" s="7" t="s">
        <v>2191</v>
      </c>
      <c r="F7143" s="8" t="s">
        <v>2140</v>
      </c>
      <c r="G7143" s="16">
        <f>IFERROR(VLOOKUP(Table1[[#This Row],[Codigo_insumo]],BD_Insumos!$B:$E,4),"")</f>
        <v>12.90425192342871</v>
      </c>
      <c r="H7143" s="140">
        <v>10</v>
      </c>
      <c r="I7143" s="9"/>
      <c r="J7143" s="22">
        <f t="shared" si="111"/>
        <v>129.04251923428711</v>
      </c>
      <c r="K7143" s="22" t="str">
        <f>IF(I7143&lt;&gt;"",SUMIF(Table1[Codigo_servico],A7143,Table1[Subtotal_insumo]),"")</f>
        <v/>
      </c>
      <c r="L7143" s="16">
        <f>IF(Table1[[#This Row],[Ordem_insumos]]&lt;&gt;0,VLOOKUP(Table1[[#This Row],[Codigo_servico]],Preencher_Orcamento!$B:$D,3,FALSE)*Table1[[#This Row],[Qtde_insumo]],"")</f>
        <v>0</v>
      </c>
      <c r="M7143" s="16">
        <f>IF(Table1[[#This Row],[Ordem_insumos]]&lt;&gt;0,VLOOKUP(Table1[[#This Row],[Codigo_servico]],Preencher_Orcamento!$B:$D,3,FALSE)*Table1[[#This Row],[Subtotal_insumo]],"")</f>
        <v>0</v>
      </c>
    </row>
    <row r="7144" spans="1:13" ht="39" x14ac:dyDescent="0.25">
      <c r="A7144" s="6">
        <v>100310</v>
      </c>
      <c r="B7144" s="126">
        <v>3</v>
      </c>
      <c r="C7144" s="133"/>
      <c r="D7144" s="134">
        <v>95033</v>
      </c>
      <c r="E7144" s="7" t="s">
        <v>2159</v>
      </c>
      <c r="F7144" s="8" t="s">
        <v>457</v>
      </c>
      <c r="G7144" s="18">
        <f>IFERROR(VLOOKUP(Table1[[#This Row],[Codigo_insumo]],BD_Insumos!$B:$E,4),"")</f>
        <v>3462.2750000000001</v>
      </c>
      <c r="H7144" s="140">
        <v>1</v>
      </c>
      <c r="I7144" s="9"/>
      <c r="J7144" s="23">
        <f t="shared" si="111"/>
        <v>3462.2750000000001</v>
      </c>
      <c r="K7144" s="22" t="str">
        <f>IF(I7144&lt;&gt;"",SUMIF(Table1[Codigo_servico],A7144,Table1[Subtotal_insumo]),"")</f>
        <v/>
      </c>
      <c r="L7144" s="18">
        <f>IF(Table1[[#This Row],[Ordem_insumos]]&lt;&gt;0,VLOOKUP(Table1[[#This Row],[Codigo_servico]],Preencher_Orcamento!$B:$D,3,FALSE)*Table1[[#This Row],[Qtde_insumo]],"")</f>
        <v>0</v>
      </c>
      <c r="M7144" s="18">
        <f>IF(Table1[[#This Row],[Ordem_insumos]]&lt;&gt;0,VLOOKUP(Table1[[#This Row],[Codigo_servico]],Preencher_Orcamento!$B:$D,3,FALSE)*Table1[[#This Row],[Subtotal_insumo]],"")</f>
        <v>0</v>
      </c>
    </row>
    <row r="7145" spans="1:13" x14ac:dyDescent="0.25">
      <c r="A7145" s="3">
        <v>100311</v>
      </c>
      <c r="B7145" s="125">
        <v>0</v>
      </c>
      <c r="C7145" s="131" t="s">
        <v>3831</v>
      </c>
      <c r="D7145" s="132"/>
      <c r="E7145" s="4"/>
      <c r="F7145" s="4"/>
      <c r="G7145" s="17" t="str">
        <f>IFERROR(VLOOKUP(Table1[[#This Row],[Codigo_insumo]],BD_Insumos!$B:$E,4),"")</f>
        <v/>
      </c>
      <c r="H7145" s="139"/>
      <c r="I7145" s="5" t="s">
        <v>457</v>
      </c>
      <c r="J7145" s="20" t="str">
        <f t="shared" si="111"/>
        <v/>
      </c>
      <c r="K7145" s="21">
        <f>IF(I7145&lt;&gt;"",SUMIF(Table1[Codigo_servico],A7145,Table1[Subtotal_insumo]),"")</f>
        <v>4117.1252464656554</v>
      </c>
      <c r="L7145" s="17" t="str">
        <f>IF(Table1[[#This Row],[Ordem_insumos]]&lt;&gt;0,VLOOKUP(Table1[[#This Row],[Codigo_servico]],Preencher_Orcamento!$B:$D,3,FALSE)*Table1[[#This Row],[Qtde_insumo]],"")</f>
        <v/>
      </c>
      <c r="M7145" s="17" t="str">
        <f>IF(Table1[[#This Row],[Ordem_insumos]]&lt;&gt;0,VLOOKUP(Table1[[#This Row],[Codigo_servico]],Preencher_Orcamento!$B:$D,3,FALSE)*Table1[[#This Row],[Subtotal_insumo]],"")</f>
        <v/>
      </c>
    </row>
    <row r="7146" spans="1:13" ht="39" x14ac:dyDescent="0.25">
      <c r="A7146" s="6">
        <v>100311</v>
      </c>
      <c r="B7146" s="126">
        <v>1</v>
      </c>
      <c r="C7146" s="133"/>
      <c r="D7146" s="134">
        <v>95034</v>
      </c>
      <c r="E7146" s="7" t="s">
        <v>2160</v>
      </c>
      <c r="F7146" s="8" t="s">
        <v>457</v>
      </c>
      <c r="G7146" s="16">
        <f>IFERROR(VLOOKUP(Table1[[#This Row],[Codigo_insumo]],BD_Insumos!$B:$E,4),"")</f>
        <v>3849.875</v>
      </c>
      <c r="H7146" s="140">
        <v>1</v>
      </c>
      <c r="I7146" s="9"/>
      <c r="J7146" s="22">
        <f t="shared" si="111"/>
        <v>3849.875</v>
      </c>
      <c r="K7146" s="22" t="str">
        <f>IF(I7146&lt;&gt;"",SUMIF(Table1[Codigo_servico],A7146,Table1[Subtotal_insumo]),"")</f>
        <v/>
      </c>
      <c r="L7146" s="16">
        <f>IF(Table1[[#This Row],[Ordem_insumos]]&lt;&gt;0,VLOOKUP(Table1[[#This Row],[Codigo_servico]],Preencher_Orcamento!$B:$D,3,FALSE)*Table1[[#This Row],[Qtde_insumo]],"")</f>
        <v>0</v>
      </c>
      <c r="M7146" s="16">
        <f>IF(Table1[[#This Row],[Ordem_insumos]]&lt;&gt;0,VLOOKUP(Table1[[#This Row],[Codigo_servico]],Preencher_Orcamento!$B:$D,3,FALSE)*Table1[[#This Row],[Subtotal_insumo]],"")</f>
        <v>0</v>
      </c>
    </row>
    <row r="7147" spans="1:13" x14ac:dyDescent="0.25">
      <c r="A7147" s="6">
        <v>100311</v>
      </c>
      <c r="B7147" s="126">
        <v>2</v>
      </c>
      <c r="C7147" s="133"/>
      <c r="D7147" s="134">
        <v>2036</v>
      </c>
      <c r="E7147" s="7" t="s">
        <v>2191</v>
      </c>
      <c r="F7147" s="8" t="s">
        <v>2140</v>
      </c>
      <c r="G7147" s="16">
        <f>IFERROR(VLOOKUP(Table1[[#This Row],[Codigo_insumo]],BD_Insumos!$B:$E,4),"")</f>
        <v>12.90425192342871</v>
      </c>
      <c r="H7147" s="140">
        <v>10</v>
      </c>
      <c r="I7147" s="9"/>
      <c r="J7147" s="22">
        <f t="shared" si="111"/>
        <v>129.04251923428711</v>
      </c>
      <c r="K7147" s="22" t="str">
        <f>IF(I7147&lt;&gt;"",SUMIF(Table1[Codigo_servico],A7147,Table1[Subtotal_insumo]),"")</f>
        <v/>
      </c>
      <c r="L7147" s="16">
        <f>IF(Table1[[#This Row],[Ordem_insumos]]&lt;&gt;0,VLOOKUP(Table1[[#This Row],[Codigo_servico]],Preencher_Orcamento!$B:$D,3,FALSE)*Table1[[#This Row],[Qtde_insumo]],"")</f>
        <v>0</v>
      </c>
      <c r="M7147" s="16">
        <f>IF(Table1[[#This Row],[Ordem_insumos]]&lt;&gt;0,VLOOKUP(Table1[[#This Row],[Codigo_servico]],Preencher_Orcamento!$B:$D,3,FALSE)*Table1[[#This Row],[Subtotal_insumo]],"")</f>
        <v>0</v>
      </c>
    </row>
    <row r="7148" spans="1:13" x14ac:dyDescent="0.25">
      <c r="A7148" s="6">
        <v>100311</v>
      </c>
      <c r="B7148" s="126">
        <v>3</v>
      </c>
      <c r="C7148" s="133"/>
      <c r="D7148" s="134">
        <v>2035</v>
      </c>
      <c r="E7148" s="7" t="s">
        <v>2190</v>
      </c>
      <c r="F7148" s="8" t="s">
        <v>2140</v>
      </c>
      <c r="G7148" s="16">
        <f>IFERROR(VLOOKUP(Table1[[#This Row],[Codigo_insumo]],BD_Insumos!$B:$E,4),"")</f>
        <v>17.275965903920998</v>
      </c>
      <c r="H7148" s="140">
        <v>8</v>
      </c>
      <c r="I7148" s="9"/>
      <c r="J7148" s="22">
        <f t="shared" si="111"/>
        <v>138.20772723136798</v>
      </c>
      <c r="K7148" s="22" t="str">
        <f>IF(I7148&lt;&gt;"",SUMIF(Table1[Codigo_servico],A7148,Table1[Subtotal_insumo]),"")</f>
        <v/>
      </c>
      <c r="L7148" s="16">
        <f>IF(Table1[[#This Row],[Ordem_insumos]]&lt;&gt;0,VLOOKUP(Table1[[#This Row],[Codigo_servico]],Preencher_Orcamento!$B:$D,3,FALSE)*Table1[[#This Row],[Qtde_insumo]],"")</f>
        <v>0</v>
      </c>
      <c r="M7148" s="16">
        <f>IF(Table1[[#This Row],[Ordem_insumos]]&lt;&gt;0,VLOOKUP(Table1[[#This Row],[Codigo_servico]],Preencher_Orcamento!$B:$D,3,FALSE)*Table1[[#This Row],[Subtotal_insumo]],"")</f>
        <v>0</v>
      </c>
    </row>
    <row r="7149" spans="1:13" x14ac:dyDescent="0.25">
      <c r="A7149" s="3">
        <v>100312</v>
      </c>
      <c r="B7149" s="125">
        <v>0</v>
      </c>
      <c r="C7149" s="131" t="s">
        <v>3832</v>
      </c>
      <c r="D7149" s="132"/>
      <c r="E7149" s="4"/>
      <c r="F7149" s="4"/>
      <c r="G7149" s="17" t="str">
        <f>IFERROR(VLOOKUP(Table1[[#This Row],[Codigo_insumo]],BD_Insumos!$B:$E,4),"")</f>
        <v/>
      </c>
      <c r="H7149" s="139"/>
      <c r="I7149" s="5" t="s">
        <v>457</v>
      </c>
      <c r="J7149" s="20" t="str">
        <f t="shared" si="111"/>
        <v/>
      </c>
      <c r="K7149" s="21">
        <f>IF(I7149&lt;&gt;"",SUMIF(Table1[Codigo_servico],A7149,Table1[Subtotal_insumo]),"")</f>
        <v>6468.6495464656555</v>
      </c>
      <c r="L7149" s="17" t="str">
        <f>IF(Table1[[#This Row],[Ordem_insumos]]&lt;&gt;0,VLOOKUP(Table1[[#This Row],[Codigo_servico]],Preencher_Orcamento!$B:$D,3,FALSE)*Table1[[#This Row],[Qtde_insumo]],"")</f>
        <v/>
      </c>
      <c r="M7149" s="17" t="str">
        <f>IF(Table1[[#This Row],[Ordem_insumos]]&lt;&gt;0,VLOOKUP(Table1[[#This Row],[Codigo_servico]],Preencher_Orcamento!$B:$D,3,FALSE)*Table1[[#This Row],[Subtotal_insumo]],"")</f>
        <v/>
      </c>
    </row>
    <row r="7150" spans="1:13" x14ac:dyDescent="0.25">
      <c r="A7150" s="6">
        <v>100312</v>
      </c>
      <c r="B7150" s="126">
        <v>1</v>
      </c>
      <c r="C7150" s="133"/>
      <c r="D7150" s="134">
        <v>2036</v>
      </c>
      <c r="E7150" s="7" t="s">
        <v>2191</v>
      </c>
      <c r="F7150" s="8" t="s">
        <v>2140</v>
      </c>
      <c r="G7150" s="16">
        <f>IFERROR(VLOOKUP(Table1[[#This Row],[Codigo_insumo]],BD_Insumos!$B:$E,4),"")</f>
        <v>12.90425192342871</v>
      </c>
      <c r="H7150" s="140">
        <v>10</v>
      </c>
      <c r="I7150" s="9"/>
      <c r="J7150" s="22">
        <f t="shared" si="111"/>
        <v>129.04251923428711</v>
      </c>
      <c r="K7150" s="22" t="str">
        <f>IF(I7150&lt;&gt;"",SUMIF(Table1[Codigo_servico],A7150,Table1[Subtotal_insumo]),"")</f>
        <v/>
      </c>
      <c r="L7150" s="16">
        <f>IF(Table1[[#This Row],[Ordem_insumos]]&lt;&gt;0,VLOOKUP(Table1[[#This Row],[Codigo_servico]],Preencher_Orcamento!$B:$D,3,FALSE)*Table1[[#This Row],[Qtde_insumo]],"")</f>
        <v>0</v>
      </c>
      <c r="M7150" s="16">
        <f>IF(Table1[[#This Row],[Ordem_insumos]]&lt;&gt;0,VLOOKUP(Table1[[#This Row],[Codigo_servico]],Preencher_Orcamento!$B:$D,3,FALSE)*Table1[[#This Row],[Subtotal_insumo]],"")</f>
        <v>0</v>
      </c>
    </row>
    <row r="7151" spans="1:13" ht="39" x14ac:dyDescent="0.25">
      <c r="A7151" s="6">
        <v>100312</v>
      </c>
      <c r="B7151" s="126">
        <v>2</v>
      </c>
      <c r="C7151" s="133"/>
      <c r="D7151" s="134">
        <v>95035</v>
      </c>
      <c r="E7151" s="7" t="s">
        <v>2161</v>
      </c>
      <c r="F7151" s="8" t="s">
        <v>457</v>
      </c>
      <c r="G7151" s="16">
        <f>IFERROR(VLOOKUP(Table1[[#This Row],[Codigo_insumo]],BD_Insumos!$B:$E,4),"")</f>
        <v>6201.3993</v>
      </c>
      <c r="H7151" s="140">
        <v>1</v>
      </c>
      <c r="I7151" s="9"/>
      <c r="J7151" s="22">
        <f t="shared" si="111"/>
        <v>6201.3993</v>
      </c>
      <c r="K7151" s="22" t="str">
        <f>IF(I7151&lt;&gt;"",SUMIF(Table1[Codigo_servico],A7151,Table1[Subtotal_insumo]),"")</f>
        <v/>
      </c>
      <c r="L7151" s="16">
        <f>IF(Table1[[#This Row],[Ordem_insumos]]&lt;&gt;0,VLOOKUP(Table1[[#This Row],[Codigo_servico]],Preencher_Orcamento!$B:$D,3,FALSE)*Table1[[#This Row],[Qtde_insumo]],"")</f>
        <v>0</v>
      </c>
      <c r="M7151" s="16">
        <f>IF(Table1[[#This Row],[Ordem_insumos]]&lt;&gt;0,VLOOKUP(Table1[[#This Row],[Codigo_servico]],Preencher_Orcamento!$B:$D,3,FALSE)*Table1[[#This Row],[Subtotal_insumo]],"")</f>
        <v>0</v>
      </c>
    </row>
    <row r="7152" spans="1:13" x14ac:dyDescent="0.25">
      <c r="A7152" s="6">
        <v>100312</v>
      </c>
      <c r="B7152" s="126">
        <v>3</v>
      </c>
      <c r="C7152" s="133"/>
      <c r="D7152" s="134">
        <v>2035</v>
      </c>
      <c r="E7152" s="7" t="s">
        <v>2190</v>
      </c>
      <c r="F7152" s="8" t="s">
        <v>2140</v>
      </c>
      <c r="G7152" s="16">
        <f>IFERROR(VLOOKUP(Table1[[#This Row],[Codigo_insumo]],BD_Insumos!$B:$E,4),"")</f>
        <v>17.275965903920998</v>
      </c>
      <c r="H7152" s="140">
        <v>8</v>
      </c>
      <c r="I7152" s="9"/>
      <c r="J7152" s="22">
        <f t="shared" si="111"/>
        <v>138.20772723136798</v>
      </c>
      <c r="K7152" s="22" t="str">
        <f>IF(I7152&lt;&gt;"",SUMIF(Table1[Codigo_servico],A7152,Table1[Subtotal_insumo]),"")</f>
        <v/>
      </c>
      <c r="L7152" s="16">
        <f>IF(Table1[[#This Row],[Ordem_insumos]]&lt;&gt;0,VLOOKUP(Table1[[#This Row],[Codigo_servico]],Preencher_Orcamento!$B:$D,3,FALSE)*Table1[[#This Row],[Qtde_insumo]],"")</f>
        <v>0</v>
      </c>
      <c r="M7152" s="16">
        <f>IF(Table1[[#This Row],[Ordem_insumos]]&lt;&gt;0,VLOOKUP(Table1[[#This Row],[Codigo_servico]],Preencher_Orcamento!$B:$D,3,FALSE)*Table1[[#This Row],[Subtotal_insumo]],"")</f>
        <v>0</v>
      </c>
    </row>
    <row r="7153" spans="1:13" x14ac:dyDescent="0.25">
      <c r="A7153" s="3">
        <v>100313</v>
      </c>
      <c r="B7153" s="125">
        <v>0</v>
      </c>
      <c r="C7153" s="131" t="s">
        <v>3833</v>
      </c>
      <c r="D7153" s="132"/>
      <c r="E7153" s="4"/>
      <c r="F7153" s="4"/>
      <c r="G7153" s="17" t="str">
        <f>IFERROR(VLOOKUP(Table1[[#This Row],[Codigo_insumo]],BD_Insumos!$B:$E,4),"")</f>
        <v/>
      </c>
      <c r="H7153" s="139"/>
      <c r="I7153" s="5" t="s">
        <v>457</v>
      </c>
      <c r="J7153" s="20" t="str">
        <f t="shared" si="111"/>
        <v/>
      </c>
      <c r="K7153" s="21">
        <f>IF(I7153&lt;&gt;"",SUMIF(Table1[Codigo_servico],A7153,Table1[Subtotal_insumo]),"")</f>
        <v>9066.9252464656547</v>
      </c>
      <c r="L7153" s="17" t="str">
        <f>IF(Table1[[#This Row],[Ordem_insumos]]&lt;&gt;0,VLOOKUP(Table1[[#This Row],[Codigo_servico]],Preencher_Orcamento!$B:$D,3,FALSE)*Table1[[#This Row],[Qtde_insumo]],"")</f>
        <v/>
      </c>
      <c r="M7153" s="17" t="str">
        <f>IF(Table1[[#This Row],[Ordem_insumos]]&lt;&gt;0,VLOOKUP(Table1[[#This Row],[Codigo_servico]],Preencher_Orcamento!$B:$D,3,FALSE)*Table1[[#This Row],[Subtotal_insumo]],"")</f>
        <v/>
      </c>
    </row>
    <row r="7154" spans="1:13" x14ac:dyDescent="0.25">
      <c r="A7154" s="6">
        <v>100313</v>
      </c>
      <c r="B7154" s="126">
        <v>1</v>
      </c>
      <c r="C7154" s="133"/>
      <c r="D7154" s="134">
        <v>2035</v>
      </c>
      <c r="E7154" s="7" t="s">
        <v>2190</v>
      </c>
      <c r="F7154" s="8" t="s">
        <v>2140</v>
      </c>
      <c r="G7154" s="16">
        <f>IFERROR(VLOOKUP(Table1[[#This Row],[Codigo_insumo]],BD_Insumos!$B:$E,4),"")</f>
        <v>17.275965903920998</v>
      </c>
      <c r="H7154" s="140">
        <v>8</v>
      </c>
      <c r="I7154" s="9"/>
      <c r="J7154" s="22">
        <f t="shared" si="111"/>
        <v>138.20772723136798</v>
      </c>
      <c r="K7154" s="22" t="str">
        <f>IF(I7154&lt;&gt;"",SUMIF(Table1[Codigo_servico],A7154,Table1[Subtotal_insumo]),"")</f>
        <v/>
      </c>
      <c r="L7154" s="16">
        <f>IF(Table1[[#This Row],[Ordem_insumos]]&lt;&gt;0,VLOOKUP(Table1[[#This Row],[Codigo_servico]],Preencher_Orcamento!$B:$D,3,FALSE)*Table1[[#This Row],[Qtde_insumo]],"")</f>
        <v>0</v>
      </c>
      <c r="M7154" s="16">
        <f>IF(Table1[[#This Row],[Ordem_insumos]]&lt;&gt;0,VLOOKUP(Table1[[#This Row],[Codigo_servico]],Preencher_Orcamento!$B:$D,3,FALSE)*Table1[[#This Row],[Subtotal_insumo]],"")</f>
        <v>0</v>
      </c>
    </row>
    <row r="7155" spans="1:13" x14ac:dyDescent="0.25">
      <c r="A7155" s="6">
        <v>100313</v>
      </c>
      <c r="B7155" s="126">
        <v>2</v>
      </c>
      <c r="C7155" s="133"/>
      <c r="D7155" s="134">
        <v>2036</v>
      </c>
      <c r="E7155" s="7" t="s">
        <v>2191</v>
      </c>
      <c r="F7155" s="8" t="s">
        <v>2140</v>
      </c>
      <c r="G7155" s="16">
        <f>IFERROR(VLOOKUP(Table1[[#This Row],[Codigo_insumo]],BD_Insumos!$B:$E,4),"")</f>
        <v>12.90425192342871</v>
      </c>
      <c r="H7155" s="140">
        <v>10</v>
      </c>
      <c r="I7155" s="9"/>
      <c r="J7155" s="22">
        <f t="shared" si="111"/>
        <v>129.04251923428711</v>
      </c>
      <c r="K7155" s="22" t="str">
        <f>IF(I7155&lt;&gt;"",SUMIF(Table1[Codigo_servico],A7155,Table1[Subtotal_insumo]),"")</f>
        <v/>
      </c>
      <c r="L7155" s="16">
        <f>IF(Table1[[#This Row],[Ordem_insumos]]&lt;&gt;0,VLOOKUP(Table1[[#This Row],[Codigo_servico]],Preencher_Orcamento!$B:$D,3,FALSE)*Table1[[#This Row],[Qtde_insumo]],"")</f>
        <v>0</v>
      </c>
      <c r="M7155" s="16">
        <f>IF(Table1[[#This Row],[Ordem_insumos]]&lt;&gt;0,VLOOKUP(Table1[[#This Row],[Codigo_servico]],Preencher_Orcamento!$B:$D,3,FALSE)*Table1[[#This Row],[Subtotal_insumo]],"")</f>
        <v>0</v>
      </c>
    </row>
    <row r="7156" spans="1:13" ht="39" x14ac:dyDescent="0.25">
      <c r="A7156" s="6">
        <v>100313</v>
      </c>
      <c r="B7156" s="126">
        <v>3</v>
      </c>
      <c r="C7156" s="133"/>
      <c r="D7156" s="134">
        <v>95036</v>
      </c>
      <c r="E7156" s="7" t="s">
        <v>2162</v>
      </c>
      <c r="F7156" s="8" t="s">
        <v>457</v>
      </c>
      <c r="G7156" s="16">
        <f>IFERROR(VLOOKUP(Table1[[#This Row],[Codigo_insumo]],BD_Insumos!$B:$E,4),"")</f>
        <v>8799.6749999999993</v>
      </c>
      <c r="H7156" s="140">
        <v>1</v>
      </c>
      <c r="I7156" s="9"/>
      <c r="J7156" s="22">
        <f t="shared" si="111"/>
        <v>8799.6749999999993</v>
      </c>
      <c r="K7156" s="22" t="str">
        <f>IF(I7156&lt;&gt;"",SUMIF(Table1[Codigo_servico],A7156,Table1[Subtotal_insumo]),"")</f>
        <v/>
      </c>
      <c r="L7156" s="16">
        <f>IF(Table1[[#This Row],[Ordem_insumos]]&lt;&gt;0,VLOOKUP(Table1[[#This Row],[Codigo_servico]],Preencher_Orcamento!$B:$D,3,FALSE)*Table1[[#This Row],[Qtde_insumo]],"")</f>
        <v>0</v>
      </c>
      <c r="M7156" s="16">
        <f>IF(Table1[[#This Row],[Ordem_insumos]]&lt;&gt;0,VLOOKUP(Table1[[#This Row],[Codigo_servico]],Preencher_Orcamento!$B:$D,3,FALSE)*Table1[[#This Row],[Subtotal_insumo]],"")</f>
        <v>0</v>
      </c>
    </row>
    <row r="7157" spans="1:13" x14ac:dyDescent="0.25">
      <c r="A7157" s="3">
        <v>100314</v>
      </c>
      <c r="B7157" s="125">
        <v>0</v>
      </c>
      <c r="C7157" s="131" t="s">
        <v>3834</v>
      </c>
      <c r="D7157" s="132"/>
      <c r="E7157" s="4"/>
      <c r="F7157" s="4"/>
      <c r="G7157" s="17" t="str">
        <f>IFERROR(VLOOKUP(Table1[[#This Row],[Codigo_insumo]],BD_Insumos!$B:$E,4),"")</f>
        <v/>
      </c>
      <c r="H7157" s="139"/>
      <c r="I7157" s="5" t="s">
        <v>457</v>
      </c>
      <c r="J7157" s="20" t="str">
        <f t="shared" si="111"/>
        <v/>
      </c>
      <c r="K7157" s="21">
        <f>IF(I7157&lt;&gt;"",SUMIF(Table1[Codigo_servico],A7157,Table1[Subtotal_insumo]),"")</f>
        <v>11827.496246465653</v>
      </c>
      <c r="L7157" s="17" t="str">
        <f>IF(Table1[[#This Row],[Ordem_insumos]]&lt;&gt;0,VLOOKUP(Table1[[#This Row],[Codigo_servico]],Preencher_Orcamento!$B:$D,3,FALSE)*Table1[[#This Row],[Qtde_insumo]],"")</f>
        <v/>
      </c>
      <c r="M7157" s="17" t="str">
        <f>IF(Table1[[#This Row],[Ordem_insumos]]&lt;&gt;0,VLOOKUP(Table1[[#This Row],[Codigo_servico]],Preencher_Orcamento!$B:$D,3,FALSE)*Table1[[#This Row],[Subtotal_insumo]],"")</f>
        <v/>
      </c>
    </row>
    <row r="7158" spans="1:13" x14ac:dyDescent="0.25">
      <c r="A7158" s="6">
        <v>100314</v>
      </c>
      <c r="B7158" s="126">
        <v>1</v>
      </c>
      <c r="C7158" s="133"/>
      <c r="D7158" s="134">
        <v>2035</v>
      </c>
      <c r="E7158" s="7" t="s">
        <v>2190</v>
      </c>
      <c r="F7158" s="8" t="s">
        <v>2140</v>
      </c>
      <c r="G7158" s="16">
        <f>IFERROR(VLOOKUP(Table1[[#This Row],[Codigo_insumo]],BD_Insumos!$B:$E,4),"")</f>
        <v>17.275965903920998</v>
      </c>
      <c r="H7158" s="140">
        <v>8</v>
      </c>
      <c r="I7158" s="9"/>
      <c r="J7158" s="22">
        <f t="shared" si="111"/>
        <v>138.20772723136798</v>
      </c>
      <c r="K7158" s="22" t="str">
        <f>IF(I7158&lt;&gt;"",SUMIF(Table1[Codigo_servico],A7158,Table1[Subtotal_insumo]),"")</f>
        <v/>
      </c>
      <c r="L7158" s="16">
        <f>IF(Table1[[#This Row],[Ordem_insumos]]&lt;&gt;0,VLOOKUP(Table1[[#This Row],[Codigo_servico]],Preencher_Orcamento!$B:$D,3,FALSE)*Table1[[#This Row],[Qtde_insumo]],"")</f>
        <v>0</v>
      </c>
      <c r="M7158" s="16">
        <f>IF(Table1[[#This Row],[Ordem_insumos]]&lt;&gt;0,VLOOKUP(Table1[[#This Row],[Codigo_servico]],Preencher_Orcamento!$B:$D,3,FALSE)*Table1[[#This Row],[Subtotal_insumo]],"")</f>
        <v>0</v>
      </c>
    </row>
    <row r="7159" spans="1:13" ht="39" x14ac:dyDescent="0.25">
      <c r="A7159" s="6">
        <v>100314</v>
      </c>
      <c r="B7159" s="126">
        <v>2</v>
      </c>
      <c r="C7159" s="133"/>
      <c r="D7159" s="134">
        <v>95037</v>
      </c>
      <c r="E7159" s="7" t="s">
        <v>2163</v>
      </c>
      <c r="F7159" s="8" t="s">
        <v>457</v>
      </c>
      <c r="G7159" s="16">
        <f>IFERROR(VLOOKUP(Table1[[#This Row],[Codigo_insumo]],BD_Insumos!$B:$E,4),"")</f>
        <v>11560.245999999999</v>
      </c>
      <c r="H7159" s="140">
        <v>1</v>
      </c>
      <c r="I7159" s="9"/>
      <c r="J7159" s="22">
        <f t="shared" si="111"/>
        <v>11560.245999999999</v>
      </c>
      <c r="K7159" s="22" t="str">
        <f>IF(I7159&lt;&gt;"",SUMIF(Table1[Codigo_servico],A7159,Table1[Subtotal_insumo]),"")</f>
        <v/>
      </c>
      <c r="L7159" s="16">
        <f>IF(Table1[[#This Row],[Ordem_insumos]]&lt;&gt;0,VLOOKUP(Table1[[#This Row],[Codigo_servico]],Preencher_Orcamento!$B:$D,3,FALSE)*Table1[[#This Row],[Qtde_insumo]],"")</f>
        <v>0</v>
      </c>
      <c r="M7159" s="16">
        <f>IF(Table1[[#This Row],[Ordem_insumos]]&lt;&gt;0,VLOOKUP(Table1[[#This Row],[Codigo_servico]],Preencher_Orcamento!$B:$D,3,FALSE)*Table1[[#This Row],[Subtotal_insumo]],"")</f>
        <v>0</v>
      </c>
    </row>
    <row r="7160" spans="1:13" x14ac:dyDescent="0.25">
      <c r="A7160" s="6">
        <v>100314</v>
      </c>
      <c r="B7160" s="126">
        <v>3</v>
      </c>
      <c r="C7160" s="133"/>
      <c r="D7160" s="134">
        <v>2036</v>
      </c>
      <c r="E7160" s="7" t="s">
        <v>2191</v>
      </c>
      <c r="F7160" s="8" t="s">
        <v>2140</v>
      </c>
      <c r="G7160" s="16">
        <f>IFERROR(VLOOKUP(Table1[[#This Row],[Codigo_insumo]],BD_Insumos!$B:$E,4),"")</f>
        <v>12.90425192342871</v>
      </c>
      <c r="H7160" s="140">
        <v>10</v>
      </c>
      <c r="I7160" s="9"/>
      <c r="J7160" s="22">
        <f t="shared" si="111"/>
        <v>129.04251923428711</v>
      </c>
      <c r="K7160" s="22" t="str">
        <f>IF(I7160&lt;&gt;"",SUMIF(Table1[Codigo_servico],A7160,Table1[Subtotal_insumo]),"")</f>
        <v/>
      </c>
      <c r="L7160" s="16">
        <f>IF(Table1[[#This Row],[Ordem_insumos]]&lt;&gt;0,VLOOKUP(Table1[[#This Row],[Codigo_servico]],Preencher_Orcamento!$B:$D,3,FALSE)*Table1[[#This Row],[Qtde_insumo]],"")</f>
        <v>0</v>
      </c>
      <c r="M7160" s="16">
        <f>IF(Table1[[#This Row],[Ordem_insumos]]&lt;&gt;0,VLOOKUP(Table1[[#This Row],[Codigo_servico]],Preencher_Orcamento!$B:$D,3,FALSE)*Table1[[#This Row],[Subtotal_insumo]],"")</f>
        <v>0</v>
      </c>
    </row>
    <row r="7161" spans="1:13" x14ac:dyDescent="0.25">
      <c r="A7161" s="3">
        <v>100342</v>
      </c>
      <c r="B7161" s="125">
        <v>0</v>
      </c>
      <c r="C7161" s="131" t="s">
        <v>3835</v>
      </c>
      <c r="D7161" s="132"/>
      <c r="E7161" s="4"/>
      <c r="F7161" s="4"/>
      <c r="G7161" s="17" t="str">
        <f>IFERROR(VLOOKUP(Table1[[#This Row],[Codigo_insumo]],BD_Insumos!$B:$E,4),"")</f>
        <v/>
      </c>
      <c r="H7161" s="139"/>
      <c r="I7161" s="5" t="s">
        <v>5</v>
      </c>
      <c r="J7161" s="20" t="str">
        <f t="shared" si="111"/>
        <v/>
      </c>
      <c r="K7161" s="21">
        <f>IF(I7161&lt;&gt;"",SUMIF(Table1[Codigo_servico],A7161,Table1[Subtotal_insumo]),"")</f>
        <v>58.417841610084672</v>
      </c>
      <c r="L7161" s="17" t="str">
        <f>IF(Table1[[#This Row],[Ordem_insumos]]&lt;&gt;0,VLOOKUP(Table1[[#This Row],[Codigo_servico]],Preencher_Orcamento!$B:$D,3,FALSE)*Table1[[#This Row],[Qtde_insumo]],"")</f>
        <v/>
      </c>
      <c r="M7161" s="17" t="str">
        <f>IF(Table1[[#This Row],[Ordem_insumos]]&lt;&gt;0,VLOOKUP(Table1[[#This Row],[Codigo_servico]],Preencher_Orcamento!$B:$D,3,FALSE)*Table1[[#This Row],[Subtotal_insumo]],"")</f>
        <v/>
      </c>
    </row>
    <row r="7162" spans="1:13" x14ac:dyDescent="0.25">
      <c r="A7162" s="6">
        <v>100342</v>
      </c>
      <c r="B7162" s="126">
        <v>1</v>
      </c>
      <c r="C7162" s="133"/>
      <c r="D7162" s="134">
        <v>2035</v>
      </c>
      <c r="E7162" s="7" t="s">
        <v>2190</v>
      </c>
      <c r="F7162" s="8" t="s">
        <v>2140</v>
      </c>
      <c r="G7162" s="16">
        <f>IFERROR(VLOOKUP(Table1[[#This Row],[Codigo_insumo]],BD_Insumos!$B:$E,4),"")</f>
        <v>17.275965903920998</v>
      </c>
      <c r="H7162" s="140">
        <v>1.1000000000000001</v>
      </c>
      <c r="I7162" s="9"/>
      <c r="J7162" s="22">
        <f t="shared" si="111"/>
        <v>19.003562494313098</v>
      </c>
      <c r="K7162" s="22" t="str">
        <f>IF(I7162&lt;&gt;"",SUMIF(Table1[Codigo_servico],A7162,Table1[Subtotal_insumo]),"")</f>
        <v/>
      </c>
      <c r="L7162" s="16">
        <f>IF(Table1[[#This Row],[Ordem_insumos]]&lt;&gt;0,VLOOKUP(Table1[[#This Row],[Codigo_servico]],Preencher_Orcamento!$B:$D,3,FALSE)*Table1[[#This Row],[Qtde_insumo]],"")</f>
        <v>0</v>
      </c>
      <c r="M7162" s="16">
        <f>IF(Table1[[#This Row],[Ordem_insumos]]&lt;&gt;0,VLOOKUP(Table1[[#This Row],[Codigo_servico]],Preencher_Orcamento!$B:$D,3,FALSE)*Table1[[#This Row],[Subtotal_insumo]],"")</f>
        <v>0</v>
      </c>
    </row>
    <row r="7163" spans="1:13" x14ac:dyDescent="0.25">
      <c r="A7163" s="6">
        <v>100342</v>
      </c>
      <c r="B7163" s="126">
        <v>2</v>
      </c>
      <c r="C7163" s="133"/>
      <c r="D7163" s="134">
        <v>2036</v>
      </c>
      <c r="E7163" s="7" t="s">
        <v>2191</v>
      </c>
      <c r="F7163" s="8" t="s">
        <v>2140</v>
      </c>
      <c r="G7163" s="16">
        <f>IFERROR(VLOOKUP(Table1[[#This Row],[Codigo_insumo]],BD_Insumos!$B:$E,4),"")</f>
        <v>12.90425192342871</v>
      </c>
      <c r="H7163" s="140">
        <v>1.1000000000000001</v>
      </c>
      <c r="I7163" s="9"/>
      <c r="J7163" s="22">
        <f t="shared" si="111"/>
        <v>14.194677115771581</v>
      </c>
      <c r="K7163" s="22" t="str">
        <f>IF(I7163&lt;&gt;"",SUMIF(Table1[Codigo_servico],A7163,Table1[Subtotal_insumo]),"")</f>
        <v/>
      </c>
      <c r="L7163" s="16">
        <f>IF(Table1[[#This Row],[Ordem_insumos]]&lt;&gt;0,VLOOKUP(Table1[[#This Row],[Codigo_servico]],Preencher_Orcamento!$B:$D,3,FALSE)*Table1[[#This Row],[Qtde_insumo]],"")</f>
        <v>0</v>
      </c>
      <c r="M7163" s="16">
        <f>IF(Table1[[#This Row],[Ordem_insumos]]&lt;&gt;0,VLOOKUP(Table1[[#This Row],[Codigo_servico]],Preencher_Orcamento!$B:$D,3,FALSE)*Table1[[#This Row],[Subtotal_insumo]],"")</f>
        <v>0</v>
      </c>
    </row>
    <row r="7164" spans="1:13" ht="39" x14ac:dyDescent="0.25">
      <c r="A7164" s="6">
        <v>100342</v>
      </c>
      <c r="B7164" s="126">
        <v>3</v>
      </c>
      <c r="C7164" s="133"/>
      <c r="D7164" s="134">
        <v>70403</v>
      </c>
      <c r="E7164" s="7" t="s">
        <v>1706</v>
      </c>
      <c r="F7164" s="8" t="s">
        <v>5</v>
      </c>
      <c r="G7164" s="18">
        <f>IFERROR(VLOOKUP(Table1[[#This Row],[Codigo_insumo]],BD_Insumos!$B:$E,4),"")</f>
        <v>16.741499999999998</v>
      </c>
      <c r="H7164" s="140">
        <v>1.5</v>
      </c>
      <c r="I7164" s="9"/>
      <c r="J7164" s="23">
        <f t="shared" si="111"/>
        <v>25.112249999999996</v>
      </c>
      <c r="K7164" s="22" t="str">
        <f>IF(I7164&lt;&gt;"",SUMIF(Table1[Codigo_servico],A7164,Table1[Subtotal_insumo]),"")</f>
        <v/>
      </c>
      <c r="L7164" s="18">
        <f>IF(Table1[[#This Row],[Ordem_insumos]]&lt;&gt;0,VLOOKUP(Table1[[#This Row],[Codigo_servico]],Preencher_Orcamento!$B:$D,3,FALSE)*Table1[[#This Row],[Qtde_insumo]],"")</f>
        <v>0</v>
      </c>
      <c r="M7164" s="18">
        <f>IF(Table1[[#This Row],[Ordem_insumos]]&lt;&gt;0,VLOOKUP(Table1[[#This Row],[Codigo_servico]],Preencher_Orcamento!$B:$D,3,FALSE)*Table1[[#This Row],[Subtotal_insumo]],"")</f>
        <v>0</v>
      </c>
    </row>
    <row r="7165" spans="1:13" x14ac:dyDescent="0.25">
      <c r="A7165" s="6">
        <v>100342</v>
      </c>
      <c r="B7165" s="126">
        <v>4</v>
      </c>
      <c r="C7165" s="133"/>
      <c r="D7165" s="134">
        <v>79640</v>
      </c>
      <c r="E7165" s="7" t="s">
        <v>2022</v>
      </c>
      <c r="F7165" s="8" t="s">
        <v>5</v>
      </c>
      <c r="G7165" s="18">
        <f>IFERROR(VLOOKUP(Table1[[#This Row],[Codigo_insumo]],BD_Insumos!$B:$E,4),"")</f>
        <v>0.14910000000000001</v>
      </c>
      <c r="H7165" s="140">
        <v>0.72</v>
      </c>
      <c r="I7165" s="9"/>
      <c r="J7165" s="23">
        <f t="shared" si="111"/>
        <v>0.107352</v>
      </c>
      <c r="K7165" s="22" t="str">
        <f>IF(I7165&lt;&gt;"",SUMIF(Table1[Codigo_servico],A7165,Table1[Subtotal_insumo]),"")</f>
        <v/>
      </c>
      <c r="L7165" s="18">
        <f>IF(Table1[[#This Row],[Ordem_insumos]]&lt;&gt;0,VLOOKUP(Table1[[#This Row],[Codigo_servico]],Preencher_Orcamento!$B:$D,3,FALSE)*Table1[[#This Row],[Qtde_insumo]],"")</f>
        <v>0</v>
      </c>
      <c r="M7165" s="18">
        <f>IF(Table1[[#This Row],[Ordem_insumos]]&lt;&gt;0,VLOOKUP(Table1[[#This Row],[Codigo_servico]],Preencher_Orcamento!$B:$D,3,FALSE)*Table1[[#This Row],[Subtotal_insumo]],"")</f>
        <v>0</v>
      </c>
    </row>
    <row r="7166" spans="1:13" x14ac:dyDescent="0.25">
      <c r="A7166" s="3">
        <v>100344</v>
      </c>
      <c r="B7166" s="125">
        <v>0</v>
      </c>
      <c r="C7166" s="131" t="s">
        <v>3836</v>
      </c>
      <c r="D7166" s="132"/>
      <c r="E7166" s="4"/>
      <c r="F7166" s="4"/>
      <c r="G7166" s="17" t="str">
        <f>IFERROR(VLOOKUP(Table1[[#This Row],[Codigo_insumo]],BD_Insumos!$B:$E,4),"")</f>
        <v/>
      </c>
      <c r="H7166" s="139"/>
      <c r="I7166" s="5" t="s">
        <v>5</v>
      </c>
      <c r="J7166" s="20" t="str">
        <f t="shared" si="111"/>
        <v/>
      </c>
      <c r="K7166" s="21">
        <f>IF(I7166&lt;&gt;"",SUMIF(Table1[Codigo_servico],A7166,Table1[Subtotal_insumo]),"")</f>
        <v>77.081707958289599</v>
      </c>
      <c r="L7166" s="17" t="str">
        <f>IF(Table1[[#This Row],[Ordem_insumos]]&lt;&gt;0,VLOOKUP(Table1[[#This Row],[Codigo_servico]],Preencher_Orcamento!$B:$D,3,FALSE)*Table1[[#This Row],[Qtde_insumo]],"")</f>
        <v/>
      </c>
      <c r="M7166" s="17" t="str">
        <f>IF(Table1[[#This Row],[Ordem_insumos]]&lt;&gt;0,VLOOKUP(Table1[[#This Row],[Codigo_servico]],Preencher_Orcamento!$B:$D,3,FALSE)*Table1[[#This Row],[Subtotal_insumo]],"")</f>
        <v/>
      </c>
    </row>
    <row r="7167" spans="1:13" x14ac:dyDescent="0.25">
      <c r="A7167" s="6">
        <v>100344</v>
      </c>
      <c r="B7167" s="126">
        <v>1</v>
      </c>
      <c r="C7167" s="133"/>
      <c r="D7167" s="134">
        <v>79640</v>
      </c>
      <c r="E7167" s="7" t="s">
        <v>2022</v>
      </c>
      <c r="F7167" s="8" t="s">
        <v>5</v>
      </c>
      <c r="G7167" s="16">
        <f>IFERROR(VLOOKUP(Table1[[#This Row],[Codigo_insumo]],BD_Insumos!$B:$E,4),"")</f>
        <v>0.14910000000000001</v>
      </c>
      <c r="H7167" s="140">
        <v>1.1299999999999999</v>
      </c>
      <c r="I7167" s="9"/>
      <c r="J7167" s="22">
        <f t="shared" si="111"/>
        <v>0.16848299999999999</v>
      </c>
      <c r="K7167" s="22" t="str">
        <f>IF(I7167&lt;&gt;"",SUMIF(Table1[Codigo_servico],A7167,Table1[Subtotal_insumo]),"")</f>
        <v/>
      </c>
      <c r="L7167" s="16">
        <f>IF(Table1[[#This Row],[Ordem_insumos]]&lt;&gt;0,VLOOKUP(Table1[[#This Row],[Codigo_servico]],Preencher_Orcamento!$B:$D,3,FALSE)*Table1[[#This Row],[Qtde_insumo]],"")</f>
        <v>0</v>
      </c>
      <c r="M7167" s="16">
        <f>IF(Table1[[#This Row],[Ordem_insumos]]&lt;&gt;0,VLOOKUP(Table1[[#This Row],[Codigo_servico]],Preencher_Orcamento!$B:$D,3,FALSE)*Table1[[#This Row],[Subtotal_insumo]],"")</f>
        <v>0</v>
      </c>
    </row>
    <row r="7168" spans="1:13" ht="39" x14ac:dyDescent="0.25">
      <c r="A7168" s="6">
        <v>100344</v>
      </c>
      <c r="B7168" s="126">
        <v>2</v>
      </c>
      <c r="C7168" s="133"/>
      <c r="D7168" s="134">
        <v>70405</v>
      </c>
      <c r="E7168" s="7" t="s">
        <v>1707</v>
      </c>
      <c r="F7168" s="8" t="s">
        <v>5</v>
      </c>
      <c r="G7168" s="16">
        <f>IFERROR(VLOOKUP(Table1[[#This Row],[Codigo_insumo]],BD_Insumos!$B:$E,4),"")</f>
        <v>24.7578</v>
      </c>
      <c r="H7168" s="140">
        <v>1.4</v>
      </c>
      <c r="I7168" s="9"/>
      <c r="J7168" s="22">
        <f t="shared" si="111"/>
        <v>34.660919999999997</v>
      </c>
      <c r="K7168" s="22" t="str">
        <f>IF(I7168&lt;&gt;"",SUMIF(Table1[Codigo_servico],A7168,Table1[Subtotal_insumo]),"")</f>
        <v/>
      </c>
      <c r="L7168" s="16">
        <f>IF(Table1[[#This Row],[Ordem_insumos]]&lt;&gt;0,VLOOKUP(Table1[[#This Row],[Codigo_servico]],Preencher_Orcamento!$B:$D,3,FALSE)*Table1[[#This Row],[Qtde_insumo]],"")</f>
        <v>0</v>
      </c>
      <c r="M7168" s="16">
        <f>IF(Table1[[#This Row],[Ordem_insumos]]&lt;&gt;0,VLOOKUP(Table1[[#This Row],[Codigo_servico]],Preencher_Orcamento!$B:$D,3,FALSE)*Table1[[#This Row],[Subtotal_insumo]],"")</f>
        <v>0</v>
      </c>
    </row>
    <row r="7169" spans="1:13" x14ac:dyDescent="0.25">
      <c r="A7169" s="6">
        <v>100344</v>
      </c>
      <c r="B7169" s="126">
        <v>3</v>
      </c>
      <c r="C7169" s="133"/>
      <c r="D7169" s="134">
        <v>2036</v>
      </c>
      <c r="E7169" s="7" t="s">
        <v>2191</v>
      </c>
      <c r="F7169" s="8" t="s">
        <v>2140</v>
      </c>
      <c r="G7169" s="18">
        <f>IFERROR(VLOOKUP(Table1[[#This Row],[Codigo_insumo]],BD_Insumos!$B:$E,4),"")</f>
        <v>12.90425192342871</v>
      </c>
      <c r="H7169" s="140">
        <v>1.4</v>
      </c>
      <c r="I7169" s="9"/>
      <c r="J7169" s="23">
        <f t="shared" si="111"/>
        <v>18.065952692800192</v>
      </c>
      <c r="K7169" s="22" t="str">
        <f>IF(I7169&lt;&gt;"",SUMIF(Table1[Codigo_servico],A7169,Table1[Subtotal_insumo]),"")</f>
        <v/>
      </c>
      <c r="L7169" s="18">
        <f>IF(Table1[[#This Row],[Ordem_insumos]]&lt;&gt;0,VLOOKUP(Table1[[#This Row],[Codigo_servico]],Preencher_Orcamento!$B:$D,3,FALSE)*Table1[[#This Row],[Qtde_insumo]],"")</f>
        <v>0</v>
      </c>
      <c r="M7169" s="18">
        <f>IF(Table1[[#This Row],[Ordem_insumos]]&lt;&gt;0,VLOOKUP(Table1[[#This Row],[Codigo_servico]],Preencher_Orcamento!$B:$D,3,FALSE)*Table1[[#This Row],[Subtotal_insumo]],"")</f>
        <v>0</v>
      </c>
    </row>
    <row r="7170" spans="1:13" x14ac:dyDescent="0.25">
      <c r="A7170" s="6">
        <v>100344</v>
      </c>
      <c r="B7170" s="126">
        <v>4</v>
      </c>
      <c r="C7170" s="133"/>
      <c r="D7170" s="134">
        <v>2035</v>
      </c>
      <c r="E7170" s="7" t="s">
        <v>2190</v>
      </c>
      <c r="F7170" s="8" t="s">
        <v>2140</v>
      </c>
      <c r="G7170" s="18">
        <f>IFERROR(VLOOKUP(Table1[[#This Row],[Codigo_insumo]],BD_Insumos!$B:$E,4),"")</f>
        <v>17.275965903920998</v>
      </c>
      <c r="H7170" s="140">
        <v>1.4</v>
      </c>
      <c r="I7170" s="9"/>
      <c r="J7170" s="23">
        <f t="shared" ref="J7170:J7233" si="112">IF(I7170="",G7170*H7170,"")</f>
        <v>24.186352265489397</v>
      </c>
      <c r="K7170" s="22" t="str">
        <f>IF(I7170&lt;&gt;"",SUMIF(Table1[Codigo_servico],A7170,Table1[Subtotal_insumo]),"")</f>
        <v/>
      </c>
      <c r="L7170" s="18">
        <f>IF(Table1[[#This Row],[Ordem_insumos]]&lt;&gt;0,VLOOKUP(Table1[[#This Row],[Codigo_servico]],Preencher_Orcamento!$B:$D,3,FALSE)*Table1[[#This Row],[Qtde_insumo]],"")</f>
        <v>0</v>
      </c>
      <c r="M7170" s="18">
        <f>IF(Table1[[#This Row],[Ordem_insumos]]&lt;&gt;0,VLOOKUP(Table1[[#This Row],[Codigo_servico]],Preencher_Orcamento!$B:$D,3,FALSE)*Table1[[#This Row],[Subtotal_insumo]],"")</f>
        <v>0</v>
      </c>
    </row>
    <row r="7171" spans="1:13" x14ac:dyDescent="0.25">
      <c r="A7171" s="3">
        <v>100352</v>
      </c>
      <c r="B7171" s="125">
        <v>0</v>
      </c>
      <c r="C7171" s="131" t="s">
        <v>3815</v>
      </c>
      <c r="D7171" s="132"/>
      <c r="E7171" s="4"/>
      <c r="F7171" s="4"/>
      <c r="G7171" s="17" t="str">
        <f>IFERROR(VLOOKUP(Table1[[#This Row],[Codigo_insumo]],BD_Insumos!$B:$E,4),"")</f>
        <v/>
      </c>
      <c r="H7171" s="139"/>
      <c r="I7171" s="5" t="s">
        <v>457</v>
      </c>
      <c r="J7171" s="20" t="str">
        <f t="shared" si="112"/>
        <v/>
      </c>
      <c r="K7171" s="21">
        <f>IF(I7171&lt;&gt;"",SUMIF(Table1[Codigo_servico],A7171,Table1[Subtotal_insumo]),"")</f>
        <v>48.127285626768838</v>
      </c>
      <c r="L7171" s="17" t="str">
        <f>IF(Table1[[#This Row],[Ordem_insumos]]&lt;&gt;0,VLOOKUP(Table1[[#This Row],[Codigo_servico]],Preencher_Orcamento!$B:$D,3,FALSE)*Table1[[#This Row],[Qtde_insumo]],"")</f>
        <v/>
      </c>
      <c r="M7171" s="17" t="str">
        <f>IF(Table1[[#This Row],[Ordem_insumos]]&lt;&gt;0,VLOOKUP(Table1[[#This Row],[Codigo_servico]],Preencher_Orcamento!$B:$D,3,FALSE)*Table1[[#This Row],[Subtotal_insumo]],"")</f>
        <v/>
      </c>
    </row>
    <row r="7172" spans="1:13" x14ac:dyDescent="0.25">
      <c r="A7172" s="6">
        <v>100352</v>
      </c>
      <c r="B7172" s="126">
        <v>1</v>
      </c>
      <c r="C7172" s="133"/>
      <c r="D7172" s="134">
        <v>79640</v>
      </c>
      <c r="E7172" s="7" t="s">
        <v>2022</v>
      </c>
      <c r="F7172" s="8" t="s">
        <v>5</v>
      </c>
      <c r="G7172" s="16">
        <f>IFERROR(VLOOKUP(Table1[[#This Row],[Codigo_insumo]],BD_Insumos!$B:$E,4),"")</f>
        <v>0.14910000000000001</v>
      </c>
      <c r="H7172" s="140">
        <v>0.48</v>
      </c>
      <c r="I7172" s="9"/>
      <c r="J7172" s="22">
        <f t="shared" si="112"/>
        <v>7.1568000000000007E-2</v>
      </c>
      <c r="K7172" s="22" t="str">
        <f>IF(I7172&lt;&gt;"",SUMIF(Table1[Codigo_servico],A7172,Table1[Subtotal_insumo]),"")</f>
        <v/>
      </c>
      <c r="L7172" s="16">
        <f>IF(Table1[[#This Row],[Ordem_insumos]]&lt;&gt;0,VLOOKUP(Table1[[#This Row],[Codigo_servico]],Preencher_Orcamento!$B:$D,3,FALSE)*Table1[[#This Row],[Qtde_insumo]],"")</f>
        <v>0</v>
      </c>
      <c r="M7172" s="16">
        <f>IF(Table1[[#This Row],[Ordem_insumos]]&lt;&gt;0,VLOOKUP(Table1[[#This Row],[Codigo_servico]],Preencher_Orcamento!$B:$D,3,FALSE)*Table1[[#This Row],[Subtotal_insumo]],"")</f>
        <v>0</v>
      </c>
    </row>
    <row r="7173" spans="1:13" ht="26.25" x14ac:dyDescent="0.25">
      <c r="A7173" s="6">
        <v>100352</v>
      </c>
      <c r="B7173" s="126">
        <v>2</v>
      </c>
      <c r="C7173" s="133"/>
      <c r="D7173" s="134">
        <v>74403</v>
      </c>
      <c r="E7173" s="7" t="s">
        <v>1795</v>
      </c>
      <c r="F7173" s="8" t="s">
        <v>457</v>
      </c>
      <c r="G7173" s="16">
        <f>IFERROR(VLOOKUP(Table1[[#This Row],[Codigo_insumo]],BD_Insumos!$B:$E,4),"")</f>
        <v>31.758400000000002</v>
      </c>
      <c r="H7173" s="140">
        <v>1</v>
      </c>
      <c r="I7173" s="9"/>
      <c r="J7173" s="22">
        <f t="shared" si="112"/>
        <v>31.758400000000002</v>
      </c>
      <c r="K7173" s="22" t="str">
        <f>IF(I7173&lt;&gt;"",SUMIF(Table1[Codigo_servico],A7173,Table1[Subtotal_insumo]),"")</f>
        <v/>
      </c>
      <c r="L7173" s="16">
        <f>IF(Table1[[#This Row],[Ordem_insumos]]&lt;&gt;0,VLOOKUP(Table1[[#This Row],[Codigo_servico]],Preencher_Orcamento!$B:$D,3,FALSE)*Table1[[#This Row],[Qtde_insumo]],"")</f>
        <v>0</v>
      </c>
      <c r="M7173" s="16">
        <f>IF(Table1[[#This Row],[Ordem_insumos]]&lt;&gt;0,VLOOKUP(Table1[[#This Row],[Codigo_servico]],Preencher_Orcamento!$B:$D,3,FALSE)*Table1[[#This Row],[Subtotal_insumo]],"")</f>
        <v>0</v>
      </c>
    </row>
    <row r="7174" spans="1:13" x14ac:dyDescent="0.25">
      <c r="A7174" s="6">
        <v>100352</v>
      </c>
      <c r="B7174" s="126">
        <v>3</v>
      </c>
      <c r="C7174" s="133"/>
      <c r="D7174" s="134">
        <v>2035</v>
      </c>
      <c r="E7174" s="7" t="s">
        <v>2190</v>
      </c>
      <c r="F7174" s="8" t="s">
        <v>2140</v>
      </c>
      <c r="G7174" s="18">
        <f>IFERROR(VLOOKUP(Table1[[#This Row],[Codigo_insumo]],BD_Insumos!$B:$E,4),"")</f>
        <v>17.275965903920998</v>
      </c>
      <c r="H7174" s="140">
        <v>0.54</v>
      </c>
      <c r="I7174" s="9"/>
      <c r="J7174" s="23">
        <f t="shared" si="112"/>
        <v>9.3290215881173388</v>
      </c>
      <c r="K7174" s="22" t="str">
        <f>IF(I7174&lt;&gt;"",SUMIF(Table1[Codigo_servico],A7174,Table1[Subtotal_insumo]),"")</f>
        <v/>
      </c>
      <c r="L7174" s="18">
        <f>IF(Table1[[#This Row],[Ordem_insumos]]&lt;&gt;0,VLOOKUP(Table1[[#This Row],[Codigo_servico]],Preencher_Orcamento!$B:$D,3,FALSE)*Table1[[#This Row],[Qtde_insumo]],"")</f>
        <v>0</v>
      </c>
      <c r="M7174" s="18">
        <f>IF(Table1[[#This Row],[Ordem_insumos]]&lt;&gt;0,VLOOKUP(Table1[[#This Row],[Codigo_servico]],Preencher_Orcamento!$B:$D,3,FALSE)*Table1[[#This Row],[Subtotal_insumo]],"")</f>
        <v>0</v>
      </c>
    </row>
    <row r="7175" spans="1:13" x14ac:dyDescent="0.25">
      <c r="A7175" s="6">
        <v>100352</v>
      </c>
      <c r="B7175" s="126">
        <v>4</v>
      </c>
      <c r="C7175" s="133"/>
      <c r="D7175" s="134">
        <v>2036</v>
      </c>
      <c r="E7175" s="7" t="s">
        <v>2191</v>
      </c>
      <c r="F7175" s="8" t="s">
        <v>2140</v>
      </c>
      <c r="G7175" s="18">
        <f>IFERROR(VLOOKUP(Table1[[#This Row],[Codigo_insumo]],BD_Insumos!$B:$E,4),"")</f>
        <v>12.90425192342871</v>
      </c>
      <c r="H7175" s="140">
        <v>0.54</v>
      </c>
      <c r="I7175" s="9"/>
      <c r="J7175" s="23">
        <f t="shared" si="112"/>
        <v>6.9682960386515038</v>
      </c>
      <c r="K7175" s="22" t="str">
        <f>IF(I7175&lt;&gt;"",SUMIF(Table1[Codigo_servico],A7175,Table1[Subtotal_insumo]),"")</f>
        <v/>
      </c>
      <c r="L7175" s="18">
        <f>IF(Table1[[#This Row],[Ordem_insumos]]&lt;&gt;0,VLOOKUP(Table1[[#This Row],[Codigo_servico]],Preencher_Orcamento!$B:$D,3,FALSE)*Table1[[#This Row],[Qtde_insumo]],"")</f>
        <v>0</v>
      </c>
      <c r="M7175" s="18">
        <f>IF(Table1[[#This Row],[Ordem_insumos]]&lt;&gt;0,VLOOKUP(Table1[[#This Row],[Codigo_servico]],Preencher_Orcamento!$B:$D,3,FALSE)*Table1[[#This Row],[Subtotal_insumo]],"")</f>
        <v>0</v>
      </c>
    </row>
    <row r="7176" spans="1:13" x14ac:dyDescent="0.25">
      <c r="A7176" s="3">
        <v>100354</v>
      </c>
      <c r="B7176" s="125">
        <v>0</v>
      </c>
      <c r="C7176" s="131" t="s">
        <v>3816</v>
      </c>
      <c r="D7176" s="132"/>
      <c r="E7176" s="4"/>
      <c r="F7176" s="4"/>
      <c r="G7176" s="17" t="str">
        <f>IFERROR(VLOOKUP(Table1[[#This Row],[Codigo_insumo]],BD_Insumos!$B:$E,4),"")</f>
        <v/>
      </c>
      <c r="H7176" s="139"/>
      <c r="I7176" s="5" t="s">
        <v>457</v>
      </c>
      <c r="J7176" s="20" t="str">
        <f t="shared" si="112"/>
        <v/>
      </c>
      <c r="K7176" s="21">
        <f>IF(I7176&lt;&gt;"",SUMIF(Table1[Codigo_servico],A7176,Table1[Subtotal_insumo]),"")</f>
        <v>82.558937153247257</v>
      </c>
      <c r="L7176" s="17" t="str">
        <f>IF(Table1[[#This Row],[Ordem_insumos]]&lt;&gt;0,VLOOKUP(Table1[[#This Row],[Codigo_servico]],Preencher_Orcamento!$B:$D,3,FALSE)*Table1[[#This Row],[Qtde_insumo]],"")</f>
        <v/>
      </c>
      <c r="M7176" s="17" t="str">
        <f>IF(Table1[[#This Row],[Ordem_insumos]]&lt;&gt;0,VLOOKUP(Table1[[#This Row],[Codigo_servico]],Preencher_Orcamento!$B:$D,3,FALSE)*Table1[[#This Row],[Subtotal_insumo]],"")</f>
        <v/>
      </c>
    </row>
    <row r="7177" spans="1:13" x14ac:dyDescent="0.25">
      <c r="A7177" s="6">
        <v>100354</v>
      </c>
      <c r="B7177" s="126">
        <v>1</v>
      </c>
      <c r="C7177" s="133"/>
      <c r="D7177" s="134">
        <v>2035</v>
      </c>
      <c r="E7177" s="7" t="s">
        <v>2190</v>
      </c>
      <c r="F7177" s="8" t="s">
        <v>2140</v>
      </c>
      <c r="G7177" s="16">
        <f>IFERROR(VLOOKUP(Table1[[#This Row],[Codigo_insumo]],BD_Insumos!$B:$E,4),"")</f>
        <v>17.275965903920998</v>
      </c>
      <c r="H7177" s="140">
        <v>0.85</v>
      </c>
      <c r="I7177" s="9"/>
      <c r="J7177" s="22">
        <f t="shared" si="112"/>
        <v>14.684571018332848</v>
      </c>
      <c r="K7177" s="22" t="str">
        <f>IF(I7177&lt;&gt;"",SUMIF(Table1[Codigo_servico],A7177,Table1[Subtotal_insumo]),"")</f>
        <v/>
      </c>
      <c r="L7177" s="16">
        <f>IF(Table1[[#This Row],[Ordem_insumos]]&lt;&gt;0,VLOOKUP(Table1[[#This Row],[Codigo_servico]],Preencher_Orcamento!$B:$D,3,FALSE)*Table1[[#This Row],[Qtde_insumo]],"")</f>
        <v>0</v>
      </c>
      <c r="M7177" s="16">
        <f>IF(Table1[[#This Row],[Ordem_insumos]]&lt;&gt;0,VLOOKUP(Table1[[#This Row],[Codigo_servico]],Preencher_Orcamento!$B:$D,3,FALSE)*Table1[[#This Row],[Subtotal_insumo]],"")</f>
        <v>0</v>
      </c>
    </row>
    <row r="7178" spans="1:13" x14ac:dyDescent="0.25">
      <c r="A7178" s="6">
        <v>100354</v>
      </c>
      <c r="B7178" s="126">
        <v>2</v>
      </c>
      <c r="C7178" s="133"/>
      <c r="D7178" s="134">
        <v>79640</v>
      </c>
      <c r="E7178" s="7" t="s">
        <v>2022</v>
      </c>
      <c r="F7178" s="8" t="s">
        <v>5</v>
      </c>
      <c r="G7178" s="16">
        <f>IFERROR(VLOOKUP(Table1[[#This Row],[Codigo_insumo]],BD_Insumos!$B:$E,4),"")</f>
        <v>0.14910000000000001</v>
      </c>
      <c r="H7178" s="140">
        <v>0.72</v>
      </c>
      <c r="I7178" s="9"/>
      <c r="J7178" s="22">
        <f t="shared" si="112"/>
        <v>0.107352</v>
      </c>
      <c r="K7178" s="22" t="str">
        <f>IF(I7178&lt;&gt;"",SUMIF(Table1[Codigo_servico],A7178,Table1[Subtotal_insumo]),"")</f>
        <v/>
      </c>
      <c r="L7178" s="16">
        <f>IF(Table1[[#This Row],[Ordem_insumos]]&lt;&gt;0,VLOOKUP(Table1[[#This Row],[Codigo_servico]],Preencher_Orcamento!$B:$D,3,FALSE)*Table1[[#This Row],[Qtde_insumo]],"")</f>
        <v>0</v>
      </c>
      <c r="M7178" s="16">
        <f>IF(Table1[[#This Row],[Ordem_insumos]]&lt;&gt;0,VLOOKUP(Table1[[#This Row],[Codigo_servico]],Preencher_Orcamento!$B:$D,3,FALSE)*Table1[[#This Row],[Subtotal_insumo]],"")</f>
        <v>0</v>
      </c>
    </row>
    <row r="7179" spans="1:13" x14ac:dyDescent="0.25">
      <c r="A7179" s="6">
        <v>100354</v>
      </c>
      <c r="B7179" s="126">
        <v>3</v>
      </c>
      <c r="C7179" s="133"/>
      <c r="D7179" s="134">
        <v>2036</v>
      </c>
      <c r="E7179" s="7" t="s">
        <v>2191</v>
      </c>
      <c r="F7179" s="8" t="s">
        <v>2140</v>
      </c>
      <c r="G7179" s="18">
        <f>IFERROR(VLOOKUP(Table1[[#This Row],[Codigo_insumo]],BD_Insumos!$B:$E,4),"")</f>
        <v>12.90425192342871</v>
      </c>
      <c r="H7179" s="140">
        <v>0.85</v>
      </c>
      <c r="I7179" s="9"/>
      <c r="J7179" s="23">
        <f t="shared" si="112"/>
        <v>10.968614134914404</v>
      </c>
      <c r="K7179" s="22" t="str">
        <f>IF(I7179&lt;&gt;"",SUMIF(Table1[Codigo_servico],A7179,Table1[Subtotal_insumo]),"")</f>
        <v/>
      </c>
      <c r="L7179" s="18">
        <f>IF(Table1[[#This Row],[Ordem_insumos]]&lt;&gt;0,VLOOKUP(Table1[[#This Row],[Codigo_servico]],Preencher_Orcamento!$B:$D,3,FALSE)*Table1[[#This Row],[Qtde_insumo]],"")</f>
        <v>0</v>
      </c>
      <c r="M7179" s="18">
        <f>IF(Table1[[#This Row],[Ordem_insumos]]&lt;&gt;0,VLOOKUP(Table1[[#This Row],[Codigo_servico]],Preencher_Orcamento!$B:$D,3,FALSE)*Table1[[#This Row],[Subtotal_insumo]],"")</f>
        <v>0</v>
      </c>
    </row>
    <row r="7180" spans="1:13" ht="26.25" x14ac:dyDescent="0.25">
      <c r="A7180" s="6">
        <v>100354</v>
      </c>
      <c r="B7180" s="126">
        <v>4</v>
      </c>
      <c r="C7180" s="133"/>
      <c r="D7180" s="134">
        <v>74405</v>
      </c>
      <c r="E7180" s="7" t="s">
        <v>1797</v>
      </c>
      <c r="F7180" s="8" t="s">
        <v>457</v>
      </c>
      <c r="G7180" s="18">
        <f>IFERROR(VLOOKUP(Table1[[#This Row],[Codigo_insumo]],BD_Insumos!$B:$E,4),"")</f>
        <v>56.798400000000001</v>
      </c>
      <c r="H7180" s="140">
        <v>1</v>
      </c>
      <c r="I7180" s="9"/>
      <c r="J7180" s="23">
        <f t="shared" si="112"/>
        <v>56.798400000000001</v>
      </c>
      <c r="K7180" s="22" t="str">
        <f>IF(I7180&lt;&gt;"",SUMIF(Table1[Codigo_servico],A7180,Table1[Subtotal_insumo]),"")</f>
        <v/>
      </c>
      <c r="L7180" s="18">
        <f>IF(Table1[[#This Row],[Ordem_insumos]]&lt;&gt;0,VLOOKUP(Table1[[#This Row],[Codigo_servico]],Preencher_Orcamento!$B:$D,3,FALSE)*Table1[[#This Row],[Qtde_insumo]],"")</f>
        <v>0</v>
      </c>
      <c r="M7180" s="18">
        <f>IF(Table1[[#This Row],[Ordem_insumos]]&lt;&gt;0,VLOOKUP(Table1[[#This Row],[Codigo_servico]],Preencher_Orcamento!$B:$D,3,FALSE)*Table1[[#This Row],[Subtotal_insumo]],"")</f>
        <v>0</v>
      </c>
    </row>
    <row r="7181" spans="1:13" x14ac:dyDescent="0.25">
      <c r="A7181" s="3">
        <v>100362</v>
      </c>
      <c r="B7181" s="125">
        <v>0</v>
      </c>
      <c r="C7181" s="131" t="s">
        <v>3837</v>
      </c>
      <c r="D7181" s="132"/>
      <c r="E7181" s="4"/>
      <c r="F7181" s="4"/>
      <c r="G7181" s="17" t="str">
        <f>IFERROR(VLOOKUP(Table1[[#This Row],[Codigo_insumo]],BD_Insumos!$B:$E,4),"")</f>
        <v/>
      </c>
      <c r="H7181" s="139"/>
      <c r="I7181" s="5" t="s">
        <v>457</v>
      </c>
      <c r="J7181" s="20" t="str">
        <f t="shared" si="112"/>
        <v/>
      </c>
      <c r="K7181" s="21">
        <f>IF(I7181&lt;&gt;"",SUMIF(Table1[Codigo_servico],A7181,Table1[Subtotal_insumo]),"")</f>
        <v>76.819037626768846</v>
      </c>
      <c r="L7181" s="17" t="str">
        <f>IF(Table1[[#This Row],[Ordem_insumos]]&lt;&gt;0,VLOOKUP(Table1[[#This Row],[Codigo_servico]],Preencher_Orcamento!$B:$D,3,FALSE)*Table1[[#This Row],[Qtde_insumo]],"")</f>
        <v/>
      </c>
      <c r="M7181" s="17" t="str">
        <f>IF(Table1[[#This Row],[Ordem_insumos]]&lt;&gt;0,VLOOKUP(Table1[[#This Row],[Codigo_servico]],Preencher_Orcamento!$B:$D,3,FALSE)*Table1[[#This Row],[Subtotal_insumo]],"")</f>
        <v/>
      </c>
    </row>
    <row r="7182" spans="1:13" x14ac:dyDescent="0.25">
      <c r="A7182" s="6">
        <v>100362</v>
      </c>
      <c r="B7182" s="126">
        <v>1</v>
      </c>
      <c r="C7182" s="133"/>
      <c r="D7182" s="134">
        <v>2035</v>
      </c>
      <c r="E7182" s="7" t="s">
        <v>2190</v>
      </c>
      <c r="F7182" s="8" t="s">
        <v>2140</v>
      </c>
      <c r="G7182" s="16">
        <f>IFERROR(VLOOKUP(Table1[[#This Row],[Codigo_insumo]],BD_Insumos!$B:$E,4),"")</f>
        <v>17.275965903920998</v>
      </c>
      <c r="H7182" s="140">
        <v>0.54</v>
      </c>
      <c r="I7182" s="9"/>
      <c r="J7182" s="22">
        <f t="shared" si="112"/>
        <v>9.3290215881173388</v>
      </c>
      <c r="K7182" s="22" t="str">
        <f>IF(I7182&lt;&gt;"",SUMIF(Table1[Codigo_servico],A7182,Table1[Subtotal_insumo]),"")</f>
        <v/>
      </c>
      <c r="L7182" s="16">
        <f>IF(Table1[[#This Row],[Ordem_insumos]]&lt;&gt;0,VLOOKUP(Table1[[#This Row],[Codigo_servico]],Preencher_Orcamento!$B:$D,3,FALSE)*Table1[[#This Row],[Qtde_insumo]],"")</f>
        <v>0</v>
      </c>
      <c r="M7182" s="16">
        <f>IF(Table1[[#This Row],[Ordem_insumos]]&lt;&gt;0,VLOOKUP(Table1[[#This Row],[Codigo_servico]],Preencher_Orcamento!$B:$D,3,FALSE)*Table1[[#This Row],[Subtotal_insumo]],"")</f>
        <v>0</v>
      </c>
    </row>
    <row r="7183" spans="1:13" x14ac:dyDescent="0.25">
      <c r="A7183" s="6">
        <v>100362</v>
      </c>
      <c r="B7183" s="126">
        <v>2</v>
      </c>
      <c r="C7183" s="133"/>
      <c r="D7183" s="134">
        <v>2036</v>
      </c>
      <c r="E7183" s="7" t="s">
        <v>2191</v>
      </c>
      <c r="F7183" s="8" t="s">
        <v>2140</v>
      </c>
      <c r="G7183" s="16">
        <f>IFERROR(VLOOKUP(Table1[[#This Row],[Codigo_insumo]],BD_Insumos!$B:$E,4),"")</f>
        <v>12.90425192342871</v>
      </c>
      <c r="H7183" s="140">
        <v>0.54</v>
      </c>
      <c r="I7183" s="9"/>
      <c r="J7183" s="22">
        <f t="shared" si="112"/>
        <v>6.9682960386515038</v>
      </c>
      <c r="K7183" s="22" t="str">
        <f>IF(I7183&lt;&gt;"",SUMIF(Table1[Codigo_servico],A7183,Table1[Subtotal_insumo]),"")</f>
        <v/>
      </c>
      <c r="L7183" s="16">
        <f>IF(Table1[[#This Row],[Ordem_insumos]]&lt;&gt;0,VLOOKUP(Table1[[#This Row],[Codigo_servico]],Preencher_Orcamento!$B:$D,3,FALSE)*Table1[[#This Row],[Qtde_insumo]],"")</f>
        <v>0</v>
      </c>
      <c r="M7183" s="16">
        <f>IF(Table1[[#This Row],[Ordem_insumos]]&lt;&gt;0,VLOOKUP(Table1[[#This Row],[Codigo_servico]],Preencher_Orcamento!$B:$D,3,FALSE)*Table1[[#This Row],[Subtotal_insumo]],"")</f>
        <v>0</v>
      </c>
    </row>
    <row r="7184" spans="1:13" x14ac:dyDescent="0.25">
      <c r="A7184" s="6">
        <v>100362</v>
      </c>
      <c r="B7184" s="126">
        <v>3</v>
      </c>
      <c r="C7184" s="133"/>
      <c r="D7184" s="134">
        <v>79640</v>
      </c>
      <c r="E7184" s="7" t="s">
        <v>2022</v>
      </c>
      <c r="F7184" s="8" t="s">
        <v>5</v>
      </c>
      <c r="G7184" s="18">
        <f>IFERROR(VLOOKUP(Table1[[#This Row],[Codigo_insumo]],BD_Insumos!$B:$E,4),"")</f>
        <v>0.14910000000000001</v>
      </c>
      <c r="H7184" s="140">
        <v>1.2</v>
      </c>
      <c r="I7184" s="9"/>
      <c r="J7184" s="23">
        <f t="shared" si="112"/>
        <v>0.17892</v>
      </c>
      <c r="K7184" s="22" t="str">
        <f>IF(I7184&lt;&gt;"",SUMIF(Table1[Codigo_servico],A7184,Table1[Subtotal_insumo]),"")</f>
        <v/>
      </c>
      <c r="L7184" s="18">
        <f>IF(Table1[[#This Row],[Ordem_insumos]]&lt;&gt;0,VLOOKUP(Table1[[#This Row],[Codigo_servico]],Preencher_Orcamento!$B:$D,3,FALSE)*Table1[[#This Row],[Qtde_insumo]],"")</f>
        <v>0</v>
      </c>
      <c r="M7184" s="18">
        <f>IF(Table1[[#This Row],[Ordem_insumos]]&lt;&gt;0,VLOOKUP(Table1[[#This Row],[Codigo_servico]],Preencher_Orcamento!$B:$D,3,FALSE)*Table1[[#This Row],[Subtotal_insumo]],"")</f>
        <v>0</v>
      </c>
    </row>
    <row r="7185" spans="1:13" x14ac:dyDescent="0.25">
      <c r="A7185" s="6">
        <v>100362</v>
      </c>
      <c r="B7185" s="126">
        <v>4</v>
      </c>
      <c r="C7185" s="133"/>
      <c r="D7185" s="134">
        <v>74863</v>
      </c>
      <c r="E7185" s="7" t="s">
        <v>1823</v>
      </c>
      <c r="F7185" s="8" t="s">
        <v>457</v>
      </c>
      <c r="G7185" s="18">
        <f>IFERROR(VLOOKUP(Table1[[#This Row],[Codigo_insumo]],BD_Insumos!$B:$E,4),"")</f>
        <v>60.342799999999997</v>
      </c>
      <c r="H7185" s="140">
        <v>1</v>
      </c>
      <c r="I7185" s="9"/>
      <c r="J7185" s="23">
        <f t="shared" si="112"/>
        <v>60.342799999999997</v>
      </c>
      <c r="K7185" s="22" t="str">
        <f>IF(I7185&lt;&gt;"",SUMIF(Table1[Codigo_servico],A7185,Table1[Subtotal_insumo]),"")</f>
        <v/>
      </c>
      <c r="L7185" s="18">
        <f>IF(Table1[[#This Row],[Ordem_insumos]]&lt;&gt;0,VLOOKUP(Table1[[#This Row],[Codigo_servico]],Preencher_Orcamento!$B:$D,3,FALSE)*Table1[[#This Row],[Qtde_insumo]],"")</f>
        <v>0</v>
      </c>
      <c r="M7185" s="18">
        <f>IF(Table1[[#This Row],[Ordem_insumos]]&lt;&gt;0,VLOOKUP(Table1[[#This Row],[Codigo_servico]],Preencher_Orcamento!$B:$D,3,FALSE)*Table1[[#This Row],[Subtotal_insumo]],"")</f>
        <v>0</v>
      </c>
    </row>
    <row r="7186" spans="1:13" x14ac:dyDescent="0.25">
      <c r="A7186" s="3">
        <v>100364</v>
      </c>
      <c r="B7186" s="125">
        <v>0</v>
      </c>
      <c r="C7186" s="131" t="s">
        <v>3838</v>
      </c>
      <c r="D7186" s="132"/>
      <c r="E7186" s="4"/>
      <c r="F7186" s="4"/>
      <c r="G7186" s="17" t="str">
        <f>IFERROR(VLOOKUP(Table1[[#This Row],[Codigo_insumo]],BD_Insumos!$B:$E,4),"")</f>
        <v/>
      </c>
      <c r="H7186" s="139"/>
      <c r="I7186" s="5" t="s">
        <v>457</v>
      </c>
      <c r="J7186" s="20" t="str">
        <f t="shared" si="112"/>
        <v/>
      </c>
      <c r="K7186" s="21">
        <f>IF(I7186&lt;&gt;"",SUMIF(Table1[Codigo_servico],A7186,Table1[Subtotal_insumo]),"")</f>
        <v>121.08629315324725</v>
      </c>
      <c r="L7186" s="17" t="str">
        <f>IF(Table1[[#This Row],[Ordem_insumos]]&lt;&gt;0,VLOOKUP(Table1[[#This Row],[Codigo_servico]],Preencher_Orcamento!$B:$D,3,FALSE)*Table1[[#This Row],[Qtde_insumo]],"")</f>
        <v/>
      </c>
      <c r="M7186" s="17" t="str">
        <f>IF(Table1[[#This Row],[Ordem_insumos]]&lt;&gt;0,VLOOKUP(Table1[[#This Row],[Codigo_servico]],Preencher_Orcamento!$B:$D,3,FALSE)*Table1[[#This Row],[Subtotal_insumo]],"")</f>
        <v/>
      </c>
    </row>
    <row r="7187" spans="1:13" ht="26.25" x14ac:dyDescent="0.25">
      <c r="A7187" s="6">
        <v>100364</v>
      </c>
      <c r="B7187" s="126">
        <v>1</v>
      </c>
      <c r="C7187" s="133"/>
      <c r="D7187" s="134">
        <v>74865</v>
      </c>
      <c r="E7187" s="7" t="s">
        <v>1824</v>
      </c>
      <c r="F7187" s="8" t="s">
        <v>457</v>
      </c>
      <c r="G7187" s="16">
        <f>IFERROR(VLOOKUP(Table1[[#This Row],[Codigo_insumo]],BD_Insumos!$B:$E,4),"")</f>
        <v>95.152799999999999</v>
      </c>
      <c r="H7187" s="140">
        <v>1</v>
      </c>
      <c r="I7187" s="9"/>
      <c r="J7187" s="22">
        <f t="shared" si="112"/>
        <v>95.152799999999999</v>
      </c>
      <c r="K7187" s="22" t="str">
        <f>IF(I7187&lt;&gt;"",SUMIF(Table1[Codigo_servico],A7187,Table1[Subtotal_insumo]),"")</f>
        <v/>
      </c>
      <c r="L7187" s="16">
        <f>IF(Table1[[#This Row],[Ordem_insumos]]&lt;&gt;0,VLOOKUP(Table1[[#This Row],[Codigo_servico]],Preencher_Orcamento!$B:$D,3,FALSE)*Table1[[#This Row],[Qtde_insumo]],"")</f>
        <v>0</v>
      </c>
      <c r="M7187" s="16">
        <f>IF(Table1[[#This Row],[Ordem_insumos]]&lt;&gt;0,VLOOKUP(Table1[[#This Row],[Codigo_servico]],Preencher_Orcamento!$B:$D,3,FALSE)*Table1[[#This Row],[Subtotal_insumo]],"")</f>
        <v>0</v>
      </c>
    </row>
    <row r="7188" spans="1:13" x14ac:dyDescent="0.25">
      <c r="A7188" s="6">
        <v>100364</v>
      </c>
      <c r="B7188" s="126">
        <v>2</v>
      </c>
      <c r="C7188" s="133"/>
      <c r="D7188" s="134">
        <v>2035</v>
      </c>
      <c r="E7188" s="7" t="s">
        <v>2190</v>
      </c>
      <c r="F7188" s="8" t="s">
        <v>2140</v>
      </c>
      <c r="G7188" s="16">
        <f>IFERROR(VLOOKUP(Table1[[#This Row],[Codigo_insumo]],BD_Insumos!$B:$E,4),"")</f>
        <v>17.275965903920998</v>
      </c>
      <c r="H7188" s="140">
        <v>0.85</v>
      </c>
      <c r="I7188" s="9"/>
      <c r="J7188" s="22">
        <f t="shared" si="112"/>
        <v>14.684571018332848</v>
      </c>
      <c r="K7188" s="22" t="str">
        <f>IF(I7188&lt;&gt;"",SUMIF(Table1[Codigo_servico],A7188,Table1[Subtotal_insumo]),"")</f>
        <v/>
      </c>
      <c r="L7188" s="16">
        <f>IF(Table1[[#This Row],[Ordem_insumos]]&lt;&gt;0,VLOOKUP(Table1[[#This Row],[Codigo_servico]],Preencher_Orcamento!$B:$D,3,FALSE)*Table1[[#This Row],[Qtde_insumo]],"")</f>
        <v>0</v>
      </c>
      <c r="M7188" s="16">
        <f>IF(Table1[[#This Row],[Ordem_insumos]]&lt;&gt;0,VLOOKUP(Table1[[#This Row],[Codigo_servico]],Preencher_Orcamento!$B:$D,3,FALSE)*Table1[[#This Row],[Subtotal_insumo]],"")</f>
        <v>0</v>
      </c>
    </row>
    <row r="7189" spans="1:13" x14ac:dyDescent="0.25">
      <c r="A7189" s="6">
        <v>100364</v>
      </c>
      <c r="B7189" s="126">
        <v>3</v>
      </c>
      <c r="C7189" s="133"/>
      <c r="D7189" s="134">
        <v>2036</v>
      </c>
      <c r="E7189" s="7" t="s">
        <v>2191</v>
      </c>
      <c r="F7189" s="8" t="s">
        <v>2140</v>
      </c>
      <c r="G7189" s="18">
        <f>IFERROR(VLOOKUP(Table1[[#This Row],[Codigo_insumo]],BD_Insumos!$B:$E,4),"")</f>
        <v>12.90425192342871</v>
      </c>
      <c r="H7189" s="140">
        <v>0.85</v>
      </c>
      <c r="I7189" s="9"/>
      <c r="J7189" s="23">
        <f t="shared" si="112"/>
        <v>10.968614134914404</v>
      </c>
      <c r="K7189" s="22" t="str">
        <f>IF(I7189&lt;&gt;"",SUMIF(Table1[Codigo_servico],A7189,Table1[Subtotal_insumo]),"")</f>
        <v/>
      </c>
      <c r="L7189" s="18">
        <f>IF(Table1[[#This Row],[Ordem_insumos]]&lt;&gt;0,VLOOKUP(Table1[[#This Row],[Codigo_servico]],Preencher_Orcamento!$B:$D,3,FALSE)*Table1[[#This Row],[Qtde_insumo]],"")</f>
        <v>0</v>
      </c>
      <c r="M7189" s="18">
        <f>IF(Table1[[#This Row],[Ordem_insumos]]&lt;&gt;0,VLOOKUP(Table1[[#This Row],[Codigo_servico]],Preencher_Orcamento!$B:$D,3,FALSE)*Table1[[#This Row],[Subtotal_insumo]],"")</f>
        <v>0</v>
      </c>
    </row>
    <row r="7190" spans="1:13" x14ac:dyDescent="0.25">
      <c r="A7190" s="6">
        <v>100364</v>
      </c>
      <c r="B7190" s="126">
        <v>4</v>
      </c>
      <c r="C7190" s="133"/>
      <c r="D7190" s="134">
        <v>79640</v>
      </c>
      <c r="E7190" s="7" t="s">
        <v>2022</v>
      </c>
      <c r="F7190" s="8" t="s">
        <v>5</v>
      </c>
      <c r="G7190" s="18">
        <f>IFERROR(VLOOKUP(Table1[[#This Row],[Codigo_insumo]],BD_Insumos!$B:$E,4),"")</f>
        <v>0.14910000000000001</v>
      </c>
      <c r="H7190" s="140">
        <v>1.88</v>
      </c>
      <c r="I7190" s="9"/>
      <c r="J7190" s="23">
        <f t="shared" si="112"/>
        <v>0.280308</v>
      </c>
      <c r="K7190" s="22" t="str">
        <f>IF(I7190&lt;&gt;"",SUMIF(Table1[Codigo_servico],A7190,Table1[Subtotal_insumo]),"")</f>
        <v/>
      </c>
      <c r="L7190" s="18">
        <f>IF(Table1[[#This Row],[Ordem_insumos]]&lt;&gt;0,VLOOKUP(Table1[[#This Row],[Codigo_servico]],Preencher_Orcamento!$B:$D,3,FALSE)*Table1[[#This Row],[Qtde_insumo]],"")</f>
        <v>0</v>
      </c>
      <c r="M7190" s="18">
        <f>IF(Table1[[#This Row],[Ordem_insumos]]&lt;&gt;0,VLOOKUP(Table1[[#This Row],[Codigo_servico]],Preencher_Orcamento!$B:$D,3,FALSE)*Table1[[#This Row],[Subtotal_insumo]],"")</f>
        <v>0</v>
      </c>
    </row>
    <row r="7191" spans="1:13" x14ac:dyDescent="0.25">
      <c r="A7191" s="3">
        <v>100365</v>
      </c>
      <c r="B7191" s="125">
        <v>0</v>
      </c>
      <c r="C7191" s="131" t="s">
        <v>3839</v>
      </c>
      <c r="D7191" s="132"/>
      <c r="E7191" s="4"/>
      <c r="F7191" s="4"/>
      <c r="G7191" s="17" t="str">
        <f>IFERROR(VLOOKUP(Table1[[#This Row],[Codigo_insumo]],BD_Insumos!$B:$E,4),"")</f>
        <v/>
      </c>
      <c r="H7191" s="139"/>
      <c r="I7191" s="5" t="s">
        <v>457</v>
      </c>
      <c r="J7191" s="20" t="str">
        <f t="shared" si="112"/>
        <v/>
      </c>
      <c r="K7191" s="21">
        <f>IF(I7191&lt;&gt;"",SUMIF(Table1[Codigo_servico],A7191,Table1[Subtotal_insumo]),"")</f>
        <v>164.36605115324724</v>
      </c>
      <c r="L7191" s="17" t="str">
        <f>IF(Table1[[#This Row],[Ordem_insumos]]&lt;&gt;0,VLOOKUP(Table1[[#This Row],[Codigo_servico]],Preencher_Orcamento!$B:$D,3,FALSE)*Table1[[#This Row],[Qtde_insumo]],"")</f>
        <v/>
      </c>
      <c r="M7191" s="17" t="str">
        <f>IF(Table1[[#This Row],[Ordem_insumos]]&lt;&gt;0,VLOOKUP(Table1[[#This Row],[Codigo_servico]],Preencher_Orcamento!$B:$D,3,FALSE)*Table1[[#This Row],[Subtotal_insumo]],"")</f>
        <v/>
      </c>
    </row>
    <row r="7192" spans="1:13" x14ac:dyDescent="0.25">
      <c r="A7192" s="6">
        <v>100365</v>
      </c>
      <c r="B7192" s="126">
        <v>1</v>
      </c>
      <c r="C7192" s="133"/>
      <c r="D7192" s="134">
        <v>2036</v>
      </c>
      <c r="E7192" s="7" t="s">
        <v>2191</v>
      </c>
      <c r="F7192" s="8" t="s">
        <v>2140</v>
      </c>
      <c r="G7192" s="16">
        <f>IFERROR(VLOOKUP(Table1[[#This Row],[Codigo_insumo]],BD_Insumos!$B:$E,4),"")</f>
        <v>12.90425192342871</v>
      </c>
      <c r="H7192" s="140">
        <v>0.85</v>
      </c>
      <c r="I7192" s="9"/>
      <c r="J7192" s="22">
        <f t="shared" si="112"/>
        <v>10.968614134914404</v>
      </c>
      <c r="K7192" s="22" t="str">
        <f>IF(I7192&lt;&gt;"",SUMIF(Table1[Codigo_servico],A7192,Table1[Subtotal_insumo]),"")</f>
        <v/>
      </c>
      <c r="L7192" s="16">
        <f>IF(Table1[[#This Row],[Ordem_insumos]]&lt;&gt;0,VLOOKUP(Table1[[#This Row],[Codigo_servico]],Preencher_Orcamento!$B:$D,3,FALSE)*Table1[[#This Row],[Qtde_insumo]],"")</f>
        <v>0</v>
      </c>
      <c r="M7192" s="16">
        <f>IF(Table1[[#This Row],[Ordem_insumos]]&lt;&gt;0,VLOOKUP(Table1[[#This Row],[Codigo_servico]],Preencher_Orcamento!$B:$D,3,FALSE)*Table1[[#This Row],[Subtotal_insumo]],"")</f>
        <v>0</v>
      </c>
    </row>
    <row r="7193" spans="1:13" x14ac:dyDescent="0.25">
      <c r="A7193" s="6">
        <v>100365</v>
      </c>
      <c r="B7193" s="126">
        <v>2</v>
      </c>
      <c r="C7193" s="133"/>
      <c r="D7193" s="134">
        <v>74866</v>
      </c>
      <c r="E7193" s="7" t="s">
        <v>1825</v>
      </c>
      <c r="F7193" s="8" t="s">
        <v>457</v>
      </c>
      <c r="G7193" s="16">
        <f>IFERROR(VLOOKUP(Table1[[#This Row],[Codigo_insumo]],BD_Insumos!$B:$E,4),"")</f>
        <v>138.3759</v>
      </c>
      <c r="H7193" s="140">
        <v>1</v>
      </c>
      <c r="I7193" s="9"/>
      <c r="J7193" s="22">
        <f t="shared" si="112"/>
        <v>138.3759</v>
      </c>
      <c r="K7193" s="22" t="str">
        <f>IF(I7193&lt;&gt;"",SUMIF(Table1[Codigo_servico],A7193,Table1[Subtotal_insumo]),"")</f>
        <v/>
      </c>
      <c r="L7193" s="16">
        <f>IF(Table1[[#This Row],[Ordem_insumos]]&lt;&gt;0,VLOOKUP(Table1[[#This Row],[Codigo_servico]],Preencher_Orcamento!$B:$D,3,FALSE)*Table1[[#This Row],[Qtde_insumo]],"")</f>
        <v>0</v>
      </c>
      <c r="M7193" s="16">
        <f>IF(Table1[[#This Row],[Ordem_insumos]]&lt;&gt;0,VLOOKUP(Table1[[#This Row],[Codigo_servico]],Preencher_Orcamento!$B:$D,3,FALSE)*Table1[[#This Row],[Subtotal_insumo]],"")</f>
        <v>0</v>
      </c>
    </row>
    <row r="7194" spans="1:13" x14ac:dyDescent="0.25">
      <c r="A7194" s="6">
        <v>100365</v>
      </c>
      <c r="B7194" s="126">
        <v>3</v>
      </c>
      <c r="C7194" s="133"/>
      <c r="D7194" s="134">
        <v>79640</v>
      </c>
      <c r="E7194" s="7" t="s">
        <v>2022</v>
      </c>
      <c r="F7194" s="8" t="s">
        <v>5</v>
      </c>
      <c r="G7194" s="18">
        <f>IFERROR(VLOOKUP(Table1[[#This Row],[Codigo_insumo]],BD_Insumos!$B:$E,4),"")</f>
        <v>0.14910000000000001</v>
      </c>
      <c r="H7194" s="140">
        <v>2.2599999999999998</v>
      </c>
      <c r="I7194" s="9"/>
      <c r="J7194" s="23">
        <f t="shared" si="112"/>
        <v>0.33696599999999999</v>
      </c>
      <c r="K7194" s="22" t="str">
        <f>IF(I7194&lt;&gt;"",SUMIF(Table1[Codigo_servico],A7194,Table1[Subtotal_insumo]),"")</f>
        <v/>
      </c>
      <c r="L7194" s="18">
        <f>IF(Table1[[#This Row],[Ordem_insumos]]&lt;&gt;0,VLOOKUP(Table1[[#This Row],[Codigo_servico]],Preencher_Orcamento!$B:$D,3,FALSE)*Table1[[#This Row],[Qtde_insumo]],"")</f>
        <v>0</v>
      </c>
      <c r="M7194" s="18">
        <f>IF(Table1[[#This Row],[Ordem_insumos]]&lt;&gt;0,VLOOKUP(Table1[[#This Row],[Codigo_servico]],Preencher_Orcamento!$B:$D,3,FALSE)*Table1[[#This Row],[Subtotal_insumo]],"")</f>
        <v>0</v>
      </c>
    </row>
    <row r="7195" spans="1:13" x14ac:dyDescent="0.25">
      <c r="A7195" s="6">
        <v>100365</v>
      </c>
      <c r="B7195" s="126">
        <v>4</v>
      </c>
      <c r="C7195" s="133"/>
      <c r="D7195" s="134">
        <v>2035</v>
      </c>
      <c r="E7195" s="7" t="s">
        <v>2190</v>
      </c>
      <c r="F7195" s="8" t="s">
        <v>2140</v>
      </c>
      <c r="G7195" s="18">
        <f>IFERROR(VLOOKUP(Table1[[#This Row],[Codigo_insumo]],BD_Insumos!$B:$E,4),"")</f>
        <v>17.275965903920998</v>
      </c>
      <c r="H7195" s="140">
        <v>0.85</v>
      </c>
      <c r="I7195" s="9"/>
      <c r="J7195" s="23">
        <f t="shared" si="112"/>
        <v>14.684571018332848</v>
      </c>
      <c r="K7195" s="22" t="str">
        <f>IF(I7195&lt;&gt;"",SUMIF(Table1[Codigo_servico],A7195,Table1[Subtotal_insumo]),"")</f>
        <v/>
      </c>
      <c r="L7195" s="18">
        <f>IF(Table1[[#This Row],[Ordem_insumos]]&lt;&gt;0,VLOOKUP(Table1[[#This Row],[Codigo_servico]],Preencher_Orcamento!$B:$D,3,FALSE)*Table1[[#This Row],[Qtde_insumo]],"")</f>
        <v>0</v>
      </c>
      <c r="M7195" s="18">
        <f>IF(Table1[[#This Row],[Ordem_insumos]]&lt;&gt;0,VLOOKUP(Table1[[#This Row],[Codigo_servico]],Preencher_Orcamento!$B:$D,3,FALSE)*Table1[[#This Row],[Subtotal_insumo]],"")</f>
        <v>0</v>
      </c>
    </row>
    <row r="7196" spans="1:13" x14ac:dyDescent="0.25">
      <c r="A7196" s="3">
        <v>100366</v>
      </c>
      <c r="B7196" s="125">
        <v>0</v>
      </c>
      <c r="C7196" s="131" t="s">
        <v>3840</v>
      </c>
      <c r="D7196" s="132"/>
      <c r="E7196" s="4"/>
      <c r="F7196" s="4"/>
      <c r="G7196" s="17" t="str">
        <f>IFERROR(VLOOKUP(Table1[[#This Row],[Codigo_insumo]],BD_Insumos!$B:$E,4),"")</f>
        <v/>
      </c>
      <c r="H7196" s="139"/>
      <c r="I7196" s="5" t="s">
        <v>457</v>
      </c>
      <c r="J7196" s="20" t="str">
        <f t="shared" si="112"/>
        <v/>
      </c>
      <c r="K7196" s="21">
        <f>IF(I7196&lt;&gt;"",SUMIF(Table1[Codigo_servico],A7196,Table1[Subtotal_insumo]),"")</f>
        <v>270.67941250145219</v>
      </c>
      <c r="L7196" s="17" t="str">
        <f>IF(Table1[[#This Row],[Ordem_insumos]]&lt;&gt;0,VLOOKUP(Table1[[#This Row],[Codigo_servico]],Preencher_Orcamento!$B:$D,3,FALSE)*Table1[[#This Row],[Qtde_insumo]],"")</f>
        <v/>
      </c>
      <c r="M7196" s="17" t="str">
        <f>IF(Table1[[#This Row],[Ordem_insumos]]&lt;&gt;0,VLOOKUP(Table1[[#This Row],[Codigo_servico]],Preencher_Orcamento!$B:$D,3,FALSE)*Table1[[#This Row],[Subtotal_insumo]],"")</f>
        <v/>
      </c>
    </row>
    <row r="7197" spans="1:13" x14ac:dyDescent="0.25">
      <c r="A7197" s="6">
        <v>100366</v>
      </c>
      <c r="B7197" s="126">
        <v>1</v>
      </c>
      <c r="C7197" s="133"/>
      <c r="D7197" s="134">
        <v>2035</v>
      </c>
      <c r="E7197" s="7" t="s">
        <v>2190</v>
      </c>
      <c r="F7197" s="8" t="s">
        <v>2140</v>
      </c>
      <c r="G7197" s="16">
        <f>IFERROR(VLOOKUP(Table1[[#This Row],[Codigo_insumo]],BD_Insumos!$B:$E,4),"")</f>
        <v>17.275965903920998</v>
      </c>
      <c r="H7197" s="140">
        <v>1.1499999999999999</v>
      </c>
      <c r="I7197" s="9"/>
      <c r="J7197" s="22">
        <f t="shared" si="112"/>
        <v>19.867360789509146</v>
      </c>
      <c r="K7197" s="22" t="str">
        <f>IF(I7197&lt;&gt;"",SUMIF(Table1[Codigo_servico],A7197,Table1[Subtotal_insumo]),"")</f>
        <v/>
      </c>
      <c r="L7197" s="16">
        <f>IF(Table1[[#This Row],[Ordem_insumos]]&lt;&gt;0,VLOOKUP(Table1[[#This Row],[Codigo_servico]],Preencher_Orcamento!$B:$D,3,FALSE)*Table1[[#This Row],[Qtde_insumo]],"")</f>
        <v>0</v>
      </c>
      <c r="M7197" s="16">
        <f>IF(Table1[[#This Row],[Ordem_insumos]]&lt;&gt;0,VLOOKUP(Table1[[#This Row],[Codigo_servico]],Preencher_Orcamento!$B:$D,3,FALSE)*Table1[[#This Row],[Subtotal_insumo]],"")</f>
        <v>0</v>
      </c>
    </row>
    <row r="7198" spans="1:13" x14ac:dyDescent="0.25">
      <c r="A7198" s="6">
        <v>100366</v>
      </c>
      <c r="B7198" s="126">
        <v>2</v>
      </c>
      <c r="C7198" s="133"/>
      <c r="D7198" s="134">
        <v>2036</v>
      </c>
      <c r="E7198" s="7" t="s">
        <v>2191</v>
      </c>
      <c r="F7198" s="8" t="s">
        <v>2140</v>
      </c>
      <c r="G7198" s="16">
        <f>IFERROR(VLOOKUP(Table1[[#This Row],[Codigo_insumo]],BD_Insumos!$B:$E,4),"")</f>
        <v>12.90425192342871</v>
      </c>
      <c r="H7198" s="140">
        <v>1.1499999999999999</v>
      </c>
      <c r="I7198" s="9"/>
      <c r="J7198" s="22">
        <f t="shared" si="112"/>
        <v>14.839889711943016</v>
      </c>
      <c r="K7198" s="22" t="str">
        <f>IF(I7198&lt;&gt;"",SUMIF(Table1[Codigo_servico],A7198,Table1[Subtotal_insumo]),"")</f>
        <v/>
      </c>
      <c r="L7198" s="16">
        <f>IF(Table1[[#This Row],[Ordem_insumos]]&lt;&gt;0,VLOOKUP(Table1[[#This Row],[Codigo_servico]],Preencher_Orcamento!$B:$D,3,FALSE)*Table1[[#This Row],[Qtde_insumo]],"")</f>
        <v>0</v>
      </c>
      <c r="M7198" s="16">
        <f>IF(Table1[[#This Row],[Ordem_insumos]]&lt;&gt;0,VLOOKUP(Table1[[#This Row],[Codigo_servico]],Preencher_Orcamento!$B:$D,3,FALSE)*Table1[[#This Row],[Subtotal_insumo]],"")</f>
        <v>0</v>
      </c>
    </row>
    <row r="7199" spans="1:13" x14ac:dyDescent="0.25">
      <c r="A7199" s="6">
        <v>100366</v>
      </c>
      <c r="B7199" s="126">
        <v>3</v>
      </c>
      <c r="C7199" s="133"/>
      <c r="D7199" s="134">
        <v>79640</v>
      </c>
      <c r="E7199" s="7" t="s">
        <v>2022</v>
      </c>
      <c r="F7199" s="8" t="s">
        <v>5</v>
      </c>
      <c r="G7199" s="18">
        <f>IFERROR(VLOOKUP(Table1[[#This Row],[Codigo_insumo]],BD_Insumos!$B:$E,4),"")</f>
        <v>0.14910000000000001</v>
      </c>
      <c r="H7199" s="140">
        <v>2.82</v>
      </c>
      <c r="I7199" s="9"/>
      <c r="J7199" s="23">
        <f t="shared" si="112"/>
        <v>0.420462</v>
      </c>
      <c r="K7199" s="22" t="str">
        <f>IF(I7199&lt;&gt;"",SUMIF(Table1[Codigo_servico],A7199,Table1[Subtotal_insumo]),"")</f>
        <v/>
      </c>
      <c r="L7199" s="18">
        <f>IF(Table1[[#This Row],[Ordem_insumos]]&lt;&gt;0,VLOOKUP(Table1[[#This Row],[Codigo_servico]],Preencher_Orcamento!$B:$D,3,FALSE)*Table1[[#This Row],[Qtde_insumo]],"")</f>
        <v>0</v>
      </c>
      <c r="M7199" s="18">
        <f>IF(Table1[[#This Row],[Ordem_insumos]]&lt;&gt;0,VLOOKUP(Table1[[#This Row],[Codigo_servico]],Preencher_Orcamento!$B:$D,3,FALSE)*Table1[[#This Row],[Subtotal_insumo]],"")</f>
        <v>0</v>
      </c>
    </row>
    <row r="7200" spans="1:13" ht="26.25" x14ac:dyDescent="0.25">
      <c r="A7200" s="6">
        <v>100366</v>
      </c>
      <c r="B7200" s="126">
        <v>4</v>
      </c>
      <c r="C7200" s="133"/>
      <c r="D7200" s="134">
        <v>74867</v>
      </c>
      <c r="E7200" s="7" t="s">
        <v>1826</v>
      </c>
      <c r="F7200" s="8" t="s">
        <v>457</v>
      </c>
      <c r="G7200" s="18">
        <f>IFERROR(VLOOKUP(Table1[[#This Row],[Codigo_insumo]],BD_Insumos!$B:$E,4),"")</f>
        <v>235.55170000000001</v>
      </c>
      <c r="H7200" s="140">
        <v>1</v>
      </c>
      <c r="I7200" s="9"/>
      <c r="J7200" s="23">
        <f t="shared" si="112"/>
        <v>235.55170000000001</v>
      </c>
      <c r="K7200" s="22" t="str">
        <f>IF(I7200&lt;&gt;"",SUMIF(Table1[Codigo_servico],A7200,Table1[Subtotal_insumo]),"")</f>
        <v/>
      </c>
      <c r="L7200" s="18">
        <f>IF(Table1[[#This Row],[Ordem_insumos]]&lt;&gt;0,VLOOKUP(Table1[[#This Row],[Codigo_servico]],Preencher_Orcamento!$B:$D,3,FALSE)*Table1[[#This Row],[Qtde_insumo]],"")</f>
        <v>0</v>
      </c>
      <c r="M7200" s="18">
        <f>IF(Table1[[#This Row],[Ordem_insumos]]&lt;&gt;0,VLOOKUP(Table1[[#This Row],[Codigo_servico]],Preencher_Orcamento!$B:$D,3,FALSE)*Table1[[#This Row],[Subtotal_insumo]],"")</f>
        <v>0</v>
      </c>
    </row>
    <row r="7201" spans="1:13" x14ac:dyDescent="0.25">
      <c r="A7201" s="3">
        <v>100367</v>
      </c>
      <c r="B7201" s="125">
        <v>0</v>
      </c>
      <c r="C7201" s="131" t="s">
        <v>3841</v>
      </c>
      <c r="D7201" s="132"/>
      <c r="E7201" s="4"/>
      <c r="F7201" s="4"/>
      <c r="G7201" s="17" t="str">
        <f>IFERROR(VLOOKUP(Table1[[#This Row],[Codigo_insumo]],BD_Insumos!$B:$E,4),"")</f>
        <v/>
      </c>
      <c r="H7201" s="139"/>
      <c r="I7201" s="5" t="s">
        <v>457</v>
      </c>
      <c r="J7201" s="20" t="str">
        <f t="shared" si="112"/>
        <v/>
      </c>
      <c r="K7201" s="21">
        <f>IF(I7201&lt;&gt;"",SUMIF(Table1[Codigo_servico],A7201,Table1[Subtotal_insumo]),"")</f>
        <v>308.26907050145212</v>
      </c>
      <c r="L7201" s="17" t="str">
        <f>IF(Table1[[#This Row],[Ordem_insumos]]&lt;&gt;0,VLOOKUP(Table1[[#This Row],[Codigo_servico]],Preencher_Orcamento!$B:$D,3,FALSE)*Table1[[#This Row],[Qtde_insumo]],"")</f>
        <v/>
      </c>
      <c r="M7201" s="17" t="str">
        <f>IF(Table1[[#This Row],[Ordem_insumos]]&lt;&gt;0,VLOOKUP(Table1[[#This Row],[Codigo_servico]],Preencher_Orcamento!$B:$D,3,FALSE)*Table1[[#This Row],[Subtotal_insumo]],"")</f>
        <v/>
      </c>
    </row>
    <row r="7202" spans="1:13" x14ac:dyDescent="0.25">
      <c r="A7202" s="6">
        <v>100367</v>
      </c>
      <c r="B7202" s="126">
        <v>1</v>
      </c>
      <c r="C7202" s="133"/>
      <c r="D7202" s="134">
        <v>79640</v>
      </c>
      <c r="E7202" s="7" t="s">
        <v>2022</v>
      </c>
      <c r="F7202" s="8" t="s">
        <v>5</v>
      </c>
      <c r="G7202" s="16">
        <f>IFERROR(VLOOKUP(Table1[[#This Row],[Codigo_insumo]],BD_Insumos!$B:$E,4),"")</f>
        <v>0.14910000000000001</v>
      </c>
      <c r="H7202" s="140">
        <v>3.2</v>
      </c>
      <c r="I7202" s="9"/>
      <c r="J7202" s="22">
        <f t="shared" si="112"/>
        <v>0.47712000000000004</v>
      </c>
      <c r="K7202" s="22" t="str">
        <f>IF(I7202&lt;&gt;"",SUMIF(Table1[Codigo_servico],A7202,Table1[Subtotal_insumo]),"")</f>
        <v/>
      </c>
      <c r="L7202" s="16">
        <f>IF(Table1[[#This Row],[Ordem_insumos]]&lt;&gt;0,VLOOKUP(Table1[[#This Row],[Codigo_servico]],Preencher_Orcamento!$B:$D,3,FALSE)*Table1[[#This Row],[Qtde_insumo]],"")</f>
        <v>0</v>
      </c>
      <c r="M7202" s="16">
        <f>IF(Table1[[#This Row],[Ordem_insumos]]&lt;&gt;0,VLOOKUP(Table1[[#This Row],[Codigo_servico]],Preencher_Orcamento!$B:$D,3,FALSE)*Table1[[#This Row],[Subtotal_insumo]],"")</f>
        <v>0</v>
      </c>
    </row>
    <row r="7203" spans="1:13" x14ac:dyDescent="0.25">
      <c r="A7203" s="6">
        <v>100367</v>
      </c>
      <c r="B7203" s="126">
        <v>2</v>
      </c>
      <c r="C7203" s="133"/>
      <c r="D7203" s="134">
        <v>74868</v>
      </c>
      <c r="E7203" s="7" t="s">
        <v>1827</v>
      </c>
      <c r="F7203" s="8" t="s">
        <v>457</v>
      </c>
      <c r="G7203" s="16">
        <f>IFERROR(VLOOKUP(Table1[[#This Row],[Codigo_insumo]],BD_Insumos!$B:$E,4),"")</f>
        <v>273.0847</v>
      </c>
      <c r="H7203" s="140">
        <v>1</v>
      </c>
      <c r="I7203" s="9"/>
      <c r="J7203" s="22">
        <f t="shared" si="112"/>
        <v>273.0847</v>
      </c>
      <c r="K7203" s="22" t="str">
        <f>IF(I7203&lt;&gt;"",SUMIF(Table1[Codigo_servico],A7203,Table1[Subtotal_insumo]),"")</f>
        <v/>
      </c>
      <c r="L7203" s="16">
        <f>IF(Table1[[#This Row],[Ordem_insumos]]&lt;&gt;0,VLOOKUP(Table1[[#This Row],[Codigo_servico]],Preencher_Orcamento!$B:$D,3,FALSE)*Table1[[#This Row],[Qtde_insumo]],"")</f>
        <v>0</v>
      </c>
      <c r="M7203" s="16">
        <f>IF(Table1[[#This Row],[Ordem_insumos]]&lt;&gt;0,VLOOKUP(Table1[[#This Row],[Codigo_servico]],Preencher_Orcamento!$B:$D,3,FALSE)*Table1[[#This Row],[Subtotal_insumo]],"")</f>
        <v>0</v>
      </c>
    </row>
    <row r="7204" spans="1:13" x14ac:dyDescent="0.25">
      <c r="A7204" s="6">
        <v>100367</v>
      </c>
      <c r="B7204" s="126">
        <v>3</v>
      </c>
      <c r="C7204" s="133"/>
      <c r="D7204" s="134">
        <v>2035</v>
      </c>
      <c r="E7204" s="7" t="s">
        <v>2190</v>
      </c>
      <c r="F7204" s="8" t="s">
        <v>2140</v>
      </c>
      <c r="G7204" s="18">
        <f>IFERROR(VLOOKUP(Table1[[#This Row],[Codigo_insumo]],BD_Insumos!$B:$E,4),"")</f>
        <v>17.275965903920998</v>
      </c>
      <c r="H7204" s="140">
        <v>1.1499999999999999</v>
      </c>
      <c r="I7204" s="9"/>
      <c r="J7204" s="23">
        <f t="shared" si="112"/>
        <v>19.867360789509146</v>
      </c>
      <c r="K7204" s="22" t="str">
        <f>IF(I7204&lt;&gt;"",SUMIF(Table1[Codigo_servico],A7204,Table1[Subtotal_insumo]),"")</f>
        <v/>
      </c>
      <c r="L7204" s="18">
        <f>IF(Table1[[#This Row],[Ordem_insumos]]&lt;&gt;0,VLOOKUP(Table1[[#This Row],[Codigo_servico]],Preencher_Orcamento!$B:$D,3,FALSE)*Table1[[#This Row],[Qtde_insumo]],"")</f>
        <v>0</v>
      </c>
      <c r="M7204" s="18">
        <f>IF(Table1[[#This Row],[Ordem_insumos]]&lt;&gt;0,VLOOKUP(Table1[[#This Row],[Codigo_servico]],Preencher_Orcamento!$B:$D,3,FALSE)*Table1[[#This Row],[Subtotal_insumo]],"")</f>
        <v>0</v>
      </c>
    </row>
    <row r="7205" spans="1:13" x14ac:dyDescent="0.25">
      <c r="A7205" s="6">
        <v>100367</v>
      </c>
      <c r="B7205" s="126">
        <v>4</v>
      </c>
      <c r="C7205" s="133"/>
      <c r="D7205" s="134">
        <v>2036</v>
      </c>
      <c r="E7205" s="7" t="s">
        <v>2191</v>
      </c>
      <c r="F7205" s="8" t="s">
        <v>2140</v>
      </c>
      <c r="G7205" s="18">
        <f>IFERROR(VLOOKUP(Table1[[#This Row],[Codigo_insumo]],BD_Insumos!$B:$E,4),"")</f>
        <v>12.90425192342871</v>
      </c>
      <c r="H7205" s="140">
        <v>1.1499999999999999</v>
      </c>
      <c r="I7205" s="9"/>
      <c r="J7205" s="23">
        <f t="shared" si="112"/>
        <v>14.839889711943016</v>
      </c>
      <c r="K7205" s="22" t="str">
        <f>IF(I7205&lt;&gt;"",SUMIF(Table1[Codigo_servico],A7205,Table1[Subtotal_insumo]),"")</f>
        <v/>
      </c>
      <c r="L7205" s="18">
        <f>IF(Table1[[#This Row],[Ordem_insumos]]&lt;&gt;0,VLOOKUP(Table1[[#This Row],[Codigo_servico]],Preencher_Orcamento!$B:$D,3,FALSE)*Table1[[#This Row],[Qtde_insumo]],"")</f>
        <v>0</v>
      </c>
      <c r="M7205" s="18">
        <f>IF(Table1[[#This Row],[Ordem_insumos]]&lt;&gt;0,VLOOKUP(Table1[[#This Row],[Codigo_servico]],Preencher_Orcamento!$B:$D,3,FALSE)*Table1[[#This Row],[Subtotal_insumo]],"")</f>
        <v>0</v>
      </c>
    </row>
    <row r="7206" spans="1:13" x14ac:dyDescent="0.25">
      <c r="A7206" s="3">
        <v>100368</v>
      </c>
      <c r="B7206" s="125">
        <v>0</v>
      </c>
      <c r="C7206" s="131" t="s">
        <v>3842</v>
      </c>
      <c r="D7206" s="132"/>
      <c r="E7206" s="4"/>
      <c r="F7206" s="4"/>
      <c r="G7206" s="17" t="str">
        <f>IFERROR(VLOOKUP(Table1[[#This Row],[Codigo_insumo]],BD_Insumos!$B:$E,4),"")</f>
        <v/>
      </c>
      <c r="H7206" s="139"/>
      <c r="I7206" s="5" t="s">
        <v>457</v>
      </c>
      <c r="J7206" s="20" t="str">
        <f t="shared" si="112"/>
        <v/>
      </c>
      <c r="K7206" s="21">
        <f>IF(I7206&lt;&gt;"",SUMIF(Table1[Codigo_servico],A7206,Table1[Subtotal_insumo]),"")</f>
        <v>535.85089638447755</v>
      </c>
      <c r="L7206" s="17" t="str">
        <f>IF(Table1[[#This Row],[Ordem_insumos]]&lt;&gt;0,VLOOKUP(Table1[[#This Row],[Codigo_servico]],Preencher_Orcamento!$B:$D,3,FALSE)*Table1[[#This Row],[Qtde_insumo]],"")</f>
        <v/>
      </c>
      <c r="M7206" s="17" t="str">
        <f>IF(Table1[[#This Row],[Ordem_insumos]]&lt;&gt;0,VLOOKUP(Table1[[#This Row],[Codigo_servico]],Preencher_Orcamento!$B:$D,3,FALSE)*Table1[[#This Row],[Subtotal_insumo]],"")</f>
        <v/>
      </c>
    </row>
    <row r="7207" spans="1:13" x14ac:dyDescent="0.25">
      <c r="A7207" s="6">
        <v>100368</v>
      </c>
      <c r="B7207" s="126">
        <v>1</v>
      </c>
      <c r="C7207" s="133"/>
      <c r="D7207" s="134">
        <v>79640</v>
      </c>
      <c r="E7207" s="7" t="s">
        <v>2022</v>
      </c>
      <c r="F7207" s="8" t="s">
        <v>5</v>
      </c>
      <c r="G7207" s="16">
        <f>IFERROR(VLOOKUP(Table1[[#This Row],[Codigo_insumo]],BD_Insumos!$B:$E,4),"")</f>
        <v>0.14910000000000001</v>
      </c>
      <c r="H7207" s="140">
        <v>4.1399999999999997</v>
      </c>
      <c r="I7207" s="9"/>
      <c r="J7207" s="22">
        <f t="shared" si="112"/>
        <v>0.61727399999999999</v>
      </c>
      <c r="K7207" s="22" t="str">
        <f>IF(I7207&lt;&gt;"",SUMIF(Table1[Codigo_servico],A7207,Table1[Subtotal_insumo]),"")</f>
        <v/>
      </c>
      <c r="L7207" s="16">
        <f>IF(Table1[[#This Row],[Ordem_insumos]]&lt;&gt;0,VLOOKUP(Table1[[#This Row],[Codigo_servico]],Preencher_Orcamento!$B:$D,3,FALSE)*Table1[[#This Row],[Qtde_insumo]],"")</f>
        <v>0</v>
      </c>
      <c r="M7207" s="16">
        <f>IF(Table1[[#This Row],[Ordem_insumos]]&lt;&gt;0,VLOOKUP(Table1[[#This Row],[Codigo_servico]],Preencher_Orcamento!$B:$D,3,FALSE)*Table1[[#This Row],[Subtotal_insumo]],"")</f>
        <v>0</v>
      </c>
    </row>
    <row r="7208" spans="1:13" x14ac:dyDescent="0.25">
      <c r="A7208" s="6">
        <v>100368</v>
      </c>
      <c r="B7208" s="126">
        <v>2</v>
      </c>
      <c r="C7208" s="133"/>
      <c r="D7208" s="134">
        <v>2035</v>
      </c>
      <c r="E7208" s="7" t="s">
        <v>2190</v>
      </c>
      <c r="F7208" s="8" t="s">
        <v>2140</v>
      </c>
      <c r="G7208" s="16">
        <f>IFERROR(VLOOKUP(Table1[[#This Row],[Codigo_insumo]],BD_Insumos!$B:$E,4),"")</f>
        <v>17.275965903920998</v>
      </c>
      <c r="H7208" s="140">
        <v>1.48</v>
      </c>
      <c r="I7208" s="9"/>
      <c r="J7208" s="22">
        <f t="shared" si="112"/>
        <v>25.568429537803077</v>
      </c>
      <c r="K7208" s="22" t="str">
        <f>IF(I7208&lt;&gt;"",SUMIF(Table1[Codigo_servico],A7208,Table1[Subtotal_insumo]),"")</f>
        <v/>
      </c>
      <c r="L7208" s="16">
        <f>IF(Table1[[#This Row],[Ordem_insumos]]&lt;&gt;0,VLOOKUP(Table1[[#This Row],[Codigo_servico]],Preencher_Orcamento!$B:$D,3,FALSE)*Table1[[#This Row],[Qtde_insumo]],"")</f>
        <v>0</v>
      </c>
      <c r="M7208" s="16">
        <f>IF(Table1[[#This Row],[Ordem_insumos]]&lt;&gt;0,VLOOKUP(Table1[[#This Row],[Codigo_servico]],Preencher_Orcamento!$B:$D,3,FALSE)*Table1[[#This Row],[Subtotal_insumo]],"")</f>
        <v>0</v>
      </c>
    </row>
    <row r="7209" spans="1:13" x14ac:dyDescent="0.25">
      <c r="A7209" s="6">
        <v>100368</v>
      </c>
      <c r="B7209" s="126">
        <v>3</v>
      </c>
      <c r="C7209" s="133"/>
      <c r="D7209" s="134">
        <v>2036</v>
      </c>
      <c r="E7209" s="7" t="s">
        <v>2191</v>
      </c>
      <c r="F7209" s="8" t="s">
        <v>2140</v>
      </c>
      <c r="G7209" s="18">
        <f>IFERROR(VLOOKUP(Table1[[#This Row],[Codigo_insumo]],BD_Insumos!$B:$E,4),"")</f>
        <v>12.90425192342871</v>
      </c>
      <c r="H7209" s="140">
        <v>1.48</v>
      </c>
      <c r="I7209" s="9"/>
      <c r="J7209" s="23">
        <f t="shared" si="112"/>
        <v>19.098292846674489</v>
      </c>
      <c r="K7209" s="22" t="str">
        <f>IF(I7209&lt;&gt;"",SUMIF(Table1[Codigo_servico],A7209,Table1[Subtotal_insumo]),"")</f>
        <v/>
      </c>
      <c r="L7209" s="18">
        <f>IF(Table1[[#This Row],[Ordem_insumos]]&lt;&gt;0,VLOOKUP(Table1[[#This Row],[Codigo_servico]],Preencher_Orcamento!$B:$D,3,FALSE)*Table1[[#This Row],[Qtde_insumo]],"")</f>
        <v>0</v>
      </c>
      <c r="M7209" s="18">
        <f>IF(Table1[[#This Row],[Ordem_insumos]]&lt;&gt;0,VLOOKUP(Table1[[#This Row],[Codigo_servico]],Preencher_Orcamento!$B:$D,3,FALSE)*Table1[[#This Row],[Subtotal_insumo]],"")</f>
        <v>0</v>
      </c>
    </row>
    <row r="7210" spans="1:13" x14ac:dyDescent="0.25">
      <c r="A7210" s="6">
        <v>100368</v>
      </c>
      <c r="B7210" s="126">
        <v>4</v>
      </c>
      <c r="C7210" s="133"/>
      <c r="D7210" s="134">
        <v>74870</v>
      </c>
      <c r="E7210" s="7" t="s">
        <v>1828</v>
      </c>
      <c r="F7210" s="8" t="s">
        <v>457</v>
      </c>
      <c r="G7210" s="18">
        <f>IFERROR(VLOOKUP(Table1[[#This Row],[Codigo_insumo]],BD_Insumos!$B:$E,4),"")</f>
        <v>490.56689999999998</v>
      </c>
      <c r="H7210" s="140">
        <v>1</v>
      </c>
      <c r="I7210" s="9"/>
      <c r="J7210" s="23">
        <f t="shared" si="112"/>
        <v>490.56689999999998</v>
      </c>
      <c r="K7210" s="22" t="str">
        <f>IF(I7210&lt;&gt;"",SUMIF(Table1[Codigo_servico],A7210,Table1[Subtotal_insumo]),"")</f>
        <v/>
      </c>
      <c r="L7210" s="18">
        <f>IF(Table1[[#This Row],[Ordem_insumos]]&lt;&gt;0,VLOOKUP(Table1[[#This Row],[Codigo_servico]],Preencher_Orcamento!$B:$D,3,FALSE)*Table1[[#This Row],[Qtde_insumo]],"")</f>
        <v>0</v>
      </c>
      <c r="M7210" s="18">
        <f>IF(Table1[[#This Row],[Ordem_insumos]]&lt;&gt;0,VLOOKUP(Table1[[#This Row],[Codigo_servico]],Preencher_Orcamento!$B:$D,3,FALSE)*Table1[[#This Row],[Subtotal_insumo]],"")</f>
        <v>0</v>
      </c>
    </row>
    <row r="7211" spans="1:13" x14ac:dyDescent="0.25">
      <c r="A7211" s="3">
        <v>100372</v>
      </c>
      <c r="B7211" s="125">
        <v>0</v>
      </c>
      <c r="C7211" s="131" t="s">
        <v>3843</v>
      </c>
      <c r="D7211" s="132"/>
      <c r="E7211" s="4"/>
      <c r="F7211" s="4"/>
      <c r="G7211" s="17" t="str">
        <f>IFERROR(VLOOKUP(Table1[[#This Row],[Codigo_insumo]],BD_Insumos!$B:$E,4),"")</f>
        <v/>
      </c>
      <c r="H7211" s="139"/>
      <c r="I7211" s="5" t="s">
        <v>457</v>
      </c>
      <c r="J7211" s="20" t="str">
        <f t="shared" si="112"/>
        <v/>
      </c>
      <c r="K7211" s="21">
        <f>IF(I7211&lt;&gt;"",SUMIF(Table1[Codigo_servico],A7211,Table1[Subtotal_insumo]),"")</f>
        <v>52.060137626768849</v>
      </c>
      <c r="L7211" s="17" t="str">
        <f>IF(Table1[[#This Row],[Ordem_insumos]]&lt;&gt;0,VLOOKUP(Table1[[#This Row],[Codigo_servico]],Preencher_Orcamento!$B:$D,3,FALSE)*Table1[[#This Row],[Qtde_insumo]],"")</f>
        <v/>
      </c>
      <c r="M7211" s="17" t="str">
        <f>IF(Table1[[#This Row],[Ordem_insumos]]&lt;&gt;0,VLOOKUP(Table1[[#This Row],[Codigo_servico]],Preencher_Orcamento!$B:$D,3,FALSE)*Table1[[#This Row],[Subtotal_insumo]],"")</f>
        <v/>
      </c>
    </row>
    <row r="7212" spans="1:13" x14ac:dyDescent="0.25">
      <c r="A7212" s="6">
        <v>100372</v>
      </c>
      <c r="B7212" s="126">
        <v>1</v>
      </c>
      <c r="C7212" s="133"/>
      <c r="D7212" s="134">
        <v>2035</v>
      </c>
      <c r="E7212" s="7" t="s">
        <v>2190</v>
      </c>
      <c r="F7212" s="8" t="s">
        <v>2140</v>
      </c>
      <c r="G7212" s="16">
        <f>IFERROR(VLOOKUP(Table1[[#This Row],[Codigo_insumo]],BD_Insumos!$B:$E,4),"")</f>
        <v>17.275965903920998</v>
      </c>
      <c r="H7212" s="140">
        <v>0.54</v>
      </c>
      <c r="I7212" s="9"/>
      <c r="J7212" s="22">
        <f t="shared" si="112"/>
        <v>9.3290215881173388</v>
      </c>
      <c r="K7212" s="22" t="str">
        <f>IF(I7212&lt;&gt;"",SUMIF(Table1[Codigo_servico],A7212,Table1[Subtotal_insumo]),"")</f>
        <v/>
      </c>
      <c r="L7212" s="16">
        <f>IF(Table1[[#This Row],[Ordem_insumos]]&lt;&gt;0,VLOOKUP(Table1[[#This Row],[Codigo_servico]],Preencher_Orcamento!$B:$D,3,FALSE)*Table1[[#This Row],[Qtde_insumo]],"")</f>
        <v>0</v>
      </c>
      <c r="M7212" s="16">
        <f>IF(Table1[[#This Row],[Ordem_insumos]]&lt;&gt;0,VLOOKUP(Table1[[#This Row],[Codigo_servico]],Preencher_Orcamento!$B:$D,3,FALSE)*Table1[[#This Row],[Subtotal_insumo]],"")</f>
        <v>0</v>
      </c>
    </row>
    <row r="7213" spans="1:13" x14ac:dyDescent="0.25">
      <c r="A7213" s="6">
        <v>100372</v>
      </c>
      <c r="B7213" s="126">
        <v>2</v>
      </c>
      <c r="C7213" s="133"/>
      <c r="D7213" s="134">
        <v>2036</v>
      </c>
      <c r="E7213" s="7" t="s">
        <v>2191</v>
      </c>
      <c r="F7213" s="8" t="s">
        <v>2140</v>
      </c>
      <c r="G7213" s="16">
        <f>IFERROR(VLOOKUP(Table1[[#This Row],[Codigo_insumo]],BD_Insumos!$B:$E,4),"")</f>
        <v>12.90425192342871</v>
      </c>
      <c r="H7213" s="140">
        <v>0.54</v>
      </c>
      <c r="I7213" s="9"/>
      <c r="J7213" s="22">
        <f t="shared" si="112"/>
        <v>6.9682960386515038</v>
      </c>
      <c r="K7213" s="22" t="str">
        <f>IF(I7213&lt;&gt;"",SUMIF(Table1[Codigo_servico],A7213,Table1[Subtotal_insumo]),"")</f>
        <v/>
      </c>
      <c r="L7213" s="16">
        <f>IF(Table1[[#This Row],[Ordem_insumos]]&lt;&gt;0,VLOOKUP(Table1[[#This Row],[Codigo_servico]],Preencher_Orcamento!$B:$D,3,FALSE)*Table1[[#This Row],[Qtde_insumo]],"")</f>
        <v>0</v>
      </c>
      <c r="M7213" s="16">
        <f>IF(Table1[[#This Row],[Ordem_insumos]]&lt;&gt;0,VLOOKUP(Table1[[#This Row],[Codigo_servico]],Preencher_Orcamento!$B:$D,3,FALSE)*Table1[[#This Row],[Subtotal_insumo]],"")</f>
        <v>0</v>
      </c>
    </row>
    <row r="7214" spans="1:13" x14ac:dyDescent="0.25">
      <c r="A7214" s="6">
        <v>100372</v>
      </c>
      <c r="B7214" s="126">
        <v>3</v>
      </c>
      <c r="C7214" s="133"/>
      <c r="D7214" s="134">
        <v>79640</v>
      </c>
      <c r="E7214" s="7" t="s">
        <v>2022</v>
      </c>
      <c r="F7214" s="8" t="s">
        <v>5</v>
      </c>
      <c r="G7214" s="18">
        <f>IFERROR(VLOOKUP(Table1[[#This Row],[Codigo_insumo]],BD_Insumos!$B:$E,4),"")</f>
        <v>0.14910000000000001</v>
      </c>
      <c r="H7214" s="140">
        <v>1.2</v>
      </c>
      <c r="I7214" s="9"/>
      <c r="J7214" s="23">
        <f t="shared" si="112"/>
        <v>0.17892</v>
      </c>
      <c r="K7214" s="22" t="str">
        <f>IF(I7214&lt;&gt;"",SUMIF(Table1[Codigo_servico],A7214,Table1[Subtotal_insumo]),"")</f>
        <v/>
      </c>
      <c r="L7214" s="18">
        <f>IF(Table1[[#This Row],[Ordem_insumos]]&lt;&gt;0,VLOOKUP(Table1[[#This Row],[Codigo_servico]],Preencher_Orcamento!$B:$D,3,FALSE)*Table1[[#This Row],[Qtde_insumo]],"")</f>
        <v>0</v>
      </c>
      <c r="M7214" s="18">
        <f>IF(Table1[[#This Row],[Ordem_insumos]]&lt;&gt;0,VLOOKUP(Table1[[#This Row],[Codigo_servico]],Preencher_Orcamento!$B:$D,3,FALSE)*Table1[[#This Row],[Subtotal_insumo]],"")</f>
        <v>0</v>
      </c>
    </row>
    <row r="7215" spans="1:13" x14ac:dyDescent="0.25">
      <c r="A7215" s="6">
        <v>100372</v>
      </c>
      <c r="B7215" s="126">
        <v>4</v>
      </c>
      <c r="C7215" s="133"/>
      <c r="D7215" s="134">
        <v>74883</v>
      </c>
      <c r="E7215" s="7" t="s">
        <v>1829</v>
      </c>
      <c r="F7215" s="8" t="s">
        <v>457</v>
      </c>
      <c r="G7215" s="18">
        <f>IFERROR(VLOOKUP(Table1[[#This Row],[Codigo_insumo]],BD_Insumos!$B:$E,4),"")</f>
        <v>35.5839</v>
      </c>
      <c r="H7215" s="140">
        <v>1</v>
      </c>
      <c r="I7215" s="9"/>
      <c r="J7215" s="23">
        <f t="shared" si="112"/>
        <v>35.5839</v>
      </c>
      <c r="K7215" s="22" t="str">
        <f>IF(I7215&lt;&gt;"",SUMIF(Table1[Codigo_servico],A7215,Table1[Subtotal_insumo]),"")</f>
        <v/>
      </c>
      <c r="L7215" s="18">
        <f>IF(Table1[[#This Row],[Ordem_insumos]]&lt;&gt;0,VLOOKUP(Table1[[#This Row],[Codigo_servico]],Preencher_Orcamento!$B:$D,3,FALSE)*Table1[[#This Row],[Qtde_insumo]],"")</f>
        <v>0</v>
      </c>
      <c r="M7215" s="18">
        <f>IF(Table1[[#This Row],[Ordem_insumos]]&lt;&gt;0,VLOOKUP(Table1[[#This Row],[Codigo_servico]],Preencher_Orcamento!$B:$D,3,FALSE)*Table1[[#This Row],[Subtotal_insumo]],"")</f>
        <v>0</v>
      </c>
    </row>
    <row r="7216" spans="1:13" x14ac:dyDescent="0.25">
      <c r="A7216" s="3">
        <v>100373</v>
      </c>
      <c r="B7216" s="125">
        <v>0</v>
      </c>
      <c r="C7216" s="131" t="s">
        <v>3844</v>
      </c>
      <c r="D7216" s="132"/>
      <c r="E7216" s="4"/>
      <c r="F7216" s="4"/>
      <c r="G7216" s="17" t="str">
        <f>IFERROR(VLOOKUP(Table1[[#This Row],[Codigo_insumo]],BD_Insumos!$B:$E,4),"")</f>
        <v/>
      </c>
      <c r="H7216" s="139"/>
      <c r="I7216" s="5" t="s">
        <v>457</v>
      </c>
      <c r="J7216" s="20" t="str">
        <f t="shared" si="112"/>
        <v/>
      </c>
      <c r="K7216" s="21">
        <f>IF(I7216&lt;&gt;"",SUMIF(Table1[Codigo_servico],A7216,Table1[Subtotal_insumo]),"")</f>
        <v>78.072335153247252</v>
      </c>
      <c r="L7216" s="17" t="str">
        <f>IF(Table1[[#This Row],[Ordem_insumos]]&lt;&gt;0,VLOOKUP(Table1[[#This Row],[Codigo_servico]],Preencher_Orcamento!$B:$D,3,FALSE)*Table1[[#This Row],[Qtde_insumo]],"")</f>
        <v/>
      </c>
      <c r="M7216" s="17" t="str">
        <f>IF(Table1[[#This Row],[Ordem_insumos]]&lt;&gt;0,VLOOKUP(Table1[[#This Row],[Codigo_servico]],Preencher_Orcamento!$B:$D,3,FALSE)*Table1[[#This Row],[Subtotal_insumo]],"")</f>
        <v/>
      </c>
    </row>
    <row r="7217" spans="1:13" x14ac:dyDescent="0.25">
      <c r="A7217" s="6">
        <v>100373</v>
      </c>
      <c r="B7217" s="126">
        <v>1</v>
      </c>
      <c r="C7217" s="133"/>
      <c r="D7217" s="134">
        <v>79640</v>
      </c>
      <c r="E7217" s="7" t="s">
        <v>2022</v>
      </c>
      <c r="F7217" s="8" t="s">
        <v>5</v>
      </c>
      <c r="G7217" s="16">
        <f>IFERROR(VLOOKUP(Table1[[#This Row],[Codigo_insumo]],BD_Insumos!$B:$E,4),"")</f>
        <v>0.14910000000000001</v>
      </c>
      <c r="H7217" s="140">
        <v>1.5</v>
      </c>
      <c r="I7217" s="9"/>
      <c r="J7217" s="22">
        <f t="shared" si="112"/>
        <v>0.22365000000000002</v>
      </c>
      <c r="K7217" s="22" t="str">
        <f>IF(I7217&lt;&gt;"",SUMIF(Table1[Codigo_servico],A7217,Table1[Subtotal_insumo]),"")</f>
        <v/>
      </c>
      <c r="L7217" s="16">
        <f>IF(Table1[[#This Row],[Ordem_insumos]]&lt;&gt;0,VLOOKUP(Table1[[#This Row],[Codigo_servico]],Preencher_Orcamento!$B:$D,3,FALSE)*Table1[[#This Row],[Qtde_insumo]],"")</f>
        <v>0</v>
      </c>
      <c r="M7217" s="16">
        <f>IF(Table1[[#This Row],[Ordem_insumos]]&lt;&gt;0,VLOOKUP(Table1[[#This Row],[Codigo_servico]],Preencher_Orcamento!$B:$D,3,FALSE)*Table1[[#This Row],[Subtotal_insumo]],"")</f>
        <v>0</v>
      </c>
    </row>
    <row r="7218" spans="1:13" x14ac:dyDescent="0.25">
      <c r="A7218" s="6">
        <v>100373</v>
      </c>
      <c r="B7218" s="126">
        <v>2</v>
      </c>
      <c r="C7218" s="133"/>
      <c r="D7218" s="134">
        <v>2035</v>
      </c>
      <c r="E7218" s="7" t="s">
        <v>2190</v>
      </c>
      <c r="F7218" s="8" t="s">
        <v>2140</v>
      </c>
      <c r="G7218" s="16">
        <f>IFERROR(VLOOKUP(Table1[[#This Row],[Codigo_insumo]],BD_Insumos!$B:$E,4),"")</f>
        <v>17.275965903920998</v>
      </c>
      <c r="H7218" s="140">
        <v>0.85</v>
      </c>
      <c r="I7218" s="9"/>
      <c r="J7218" s="22">
        <f t="shared" si="112"/>
        <v>14.684571018332848</v>
      </c>
      <c r="K7218" s="22" t="str">
        <f>IF(I7218&lt;&gt;"",SUMIF(Table1[Codigo_servico],A7218,Table1[Subtotal_insumo]),"")</f>
        <v/>
      </c>
      <c r="L7218" s="16">
        <f>IF(Table1[[#This Row],[Ordem_insumos]]&lt;&gt;0,VLOOKUP(Table1[[#This Row],[Codigo_servico]],Preencher_Orcamento!$B:$D,3,FALSE)*Table1[[#This Row],[Qtde_insumo]],"")</f>
        <v>0</v>
      </c>
      <c r="M7218" s="16">
        <f>IF(Table1[[#This Row],[Ordem_insumos]]&lt;&gt;0,VLOOKUP(Table1[[#This Row],[Codigo_servico]],Preencher_Orcamento!$B:$D,3,FALSE)*Table1[[#This Row],[Subtotal_insumo]],"")</f>
        <v>0</v>
      </c>
    </row>
    <row r="7219" spans="1:13" x14ac:dyDescent="0.25">
      <c r="A7219" s="6">
        <v>100373</v>
      </c>
      <c r="B7219" s="126">
        <v>3</v>
      </c>
      <c r="C7219" s="133"/>
      <c r="D7219" s="134">
        <v>74884</v>
      </c>
      <c r="E7219" s="7" t="s">
        <v>1830</v>
      </c>
      <c r="F7219" s="8" t="s">
        <v>457</v>
      </c>
      <c r="G7219" s="18">
        <f>IFERROR(VLOOKUP(Table1[[#This Row],[Codigo_insumo]],BD_Insumos!$B:$E,4),"")</f>
        <v>52.195500000000003</v>
      </c>
      <c r="H7219" s="140">
        <v>1</v>
      </c>
      <c r="I7219" s="9"/>
      <c r="J7219" s="23">
        <f t="shared" si="112"/>
        <v>52.195500000000003</v>
      </c>
      <c r="K7219" s="22" t="str">
        <f>IF(I7219&lt;&gt;"",SUMIF(Table1[Codigo_servico],A7219,Table1[Subtotal_insumo]),"")</f>
        <v/>
      </c>
      <c r="L7219" s="18">
        <f>IF(Table1[[#This Row],[Ordem_insumos]]&lt;&gt;0,VLOOKUP(Table1[[#This Row],[Codigo_servico]],Preencher_Orcamento!$B:$D,3,FALSE)*Table1[[#This Row],[Qtde_insumo]],"")</f>
        <v>0</v>
      </c>
      <c r="M7219" s="18">
        <f>IF(Table1[[#This Row],[Ordem_insumos]]&lt;&gt;0,VLOOKUP(Table1[[#This Row],[Codigo_servico]],Preencher_Orcamento!$B:$D,3,FALSE)*Table1[[#This Row],[Subtotal_insumo]],"")</f>
        <v>0</v>
      </c>
    </row>
    <row r="7220" spans="1:13" x14ac:dyDescent="0.25">
      <c r="A7220" s="6">
        <v>100373</v>
      </c>
      <c r="B7220" s="126">
        <v>4</v>
      </c>
      <c r="C7220" s="133"/>
      <c r="D7220" s="134">
        <v>2036</v>
      </c>
      <c r="E7220" s="7" t="s">
        <v>2191</v>
      </c>
      <c r="F7220" s="8" t="s">
        <v>2140</v>
      </c>
      <c r="G7220" s="18">
        <f>IFERROR(VLOOKUP(Table1[[#This Row],[Codigo_insumo]],BD_Insumos!$B:$E,4),"")</f>
        <v>12.90425192342871</v>
      </c>
      <c r="H7220" s="140">
        <v>0.85</v>
      </c>
      <c r="I7220" s="9"/>
      <c r="J7220" s="23">
        <f t="shared" si="112"/>
        <v>10.968614134914404</v>
      </c>
      <c r="K7220" s="22" t="str">
        <f>IF(I7220&lt;&gt;"",SUMIF(Table1[Codigo_servico],A7220,Table1[Subtotal_insumo]),"")</f>
        <v/>
      </c>
      <c r="L7220" s="18">
        <f>IF(Table1[[#This Row],[Ordem_insumos]]&lt;&gt;0,VLOOKUP(Table1[[#This Row],[Codigo_servico]],Preencher_Orcamento!$B:$D,3,FALSE)*Table1[[#This Row],[Qtde_insumo]],"")</f>
        <v>0</v>
      </c>
      <c r="M7220" s="18">
        <f>IF(Table1[[#This Row],[Ordem_insumos]]&lt;&gt;0,VLOOKUP(Table1[[#This Row],[Codigo_servico]],Preencher_Orcamento!$B:$D,3,FALSE)*Table1[[#This Row],[Subtotal_insumo]],"")</f>
        <v>0</v>
      </c>
    </row>
    <row r="7221" spans="1:13" x14ac:dyDescent="0.25">
      <c r="A7221" s="3">
        <v>100374</v>
      </c>
      <c r="B7221" s="125">
        <v>0</v>
      </c>
      <c r="C7221" s="131" t="s">
        <v>3845</v>
      </c>
      <c r="D7221" s="132"/>
      <c r="E7221" s="4"/>
      <c r="F7221" s="4"/>
      <c r="G7221" s="17" t="str">
        <f>IFERROR(VLOOKUP(Table1[[#This Row],[Codigo_insumo]],BD_Insumos!$B:$E,4),"")</f>
        <v/>
      </c>
      <c r="H7221" s="139"/>
      <c r="I7221" s="5" t="s">
        <v>457</v>
      </c>
      <c r="J7221" s="20" t="str">
        <f t="shared" si="112"/>
        <v/>
      </c>
      <c r="K7221" s="21">
        <f>IF(I7221&lt;&gt;"",SUMIF(Table1[Codigo_servico],A7221,Table1[Subtotal_insumo]),"")</f>
        <v>87.159393153247265</v>
      </c>
      <c r="L7221" s="17" t="str">
        <f>IF(Table1[[#This Row],[Ordem_insumos]]&lt;&gt;0,VLOOKUP(Table1[[#This Row],[Codigo_servico]],Preencher_Orcamento!$B:$D,3,FALSE)*Table1[[#This Row],[Qtde_insumo]],"")</f>
        <v/>
      </c>
      <c r="M7221" s="17" t="str">
        <f>IF(Table1[[#This Row],[Ordem_insumos]]&lt;&gt;0,VLOOKUP(Table1[[#This Row],[Codigo_servico]],Preencher_Orcamento!$B:$D,3,FALSE)*Table1[[#This Row],[Subtotal_insumo]],"")</f>
        <v/>
      </c>
    </row>
    <row r="7222" spans="1:13" x14ac:dyDescent="0.25">
      <c r="A7222" s="6">
        <v>100374</v>
      </c>
      <c r="B7222" s="126">
        <v>1</v>
      </c>
      <c r="C7222" s="133"/>
      <c r="D7222" s="134">
        <v>2036</v>
      </c>
      <c r="E7222" s="7" t="s">
        <v>2191</v>
      </c>
      <c r="F7222" s="8" t="s">
        <v>2140</v>
      </c>
      <c r="G7222" s="16">
        <f>IFERROR(VLOOKUP(Table1[[#This Row],[Codigo_insumo]],BD_Insumos!$B:$E,4),"")</f>
        <v>12.90425192342871</v>
      </c>
      <c r="H7222" s="140">
        <v>0.85</v>
      </c>
      <c r="I7222" s="9"/>
      <c r="J7222" s="22">
        <f t="shared" si="112"/>
        <v>10.968614134914404</v>
      </c>
      <c r="K7222" s="22" t="str">
        <f>IF(I7222&lt;&gt;"",SUMIF(Table1[Codigo_servico],A7222,Table1[Subtotal_insumo]),"")</f>
        <v/>
      </c>
      <c r="L7222" s="16">
        <f>IF(Table1[[#This Row],[Ordem_insumos]]&lt;&gt;0,VLOOKUP(Table1[[#This Row],[Codigo_servico]],Preencher_Orcamento!$B:$D,3,FALSE)*Table1[[#This Row],[Qtde_insumo]],"")</f>
        <v>0</v>
      </c>
      <c r="M7222" s="16">
        <f>IF(Table1[[#This Row],[Ordem_insumos]]&lt;&gt;0,VLOOKUP(Table1[[#This Row],[Codigo_servico]],Preencher_Orcamento!$B:$D,3,FALSE)*Table1[[#This Row],[Subtotal_insumo]],"")</f>
        <v>0</v>
      </c>
    </row>
    <row r="7223" spans="1:13" x14ac:dyDescent="0.25">
      <c r="A7223" s="6">
        <v>100374</v>
      </c>
      <c r="B7223" s="126">
        <v>2</v>
      </c>
      <c r="C7223" s="133"/>
      <c r="D7223" s="134">
        <v>74885</v>
      </c>
      <c r="E7223" s="7" t="s">
        <v>1831</v>
      </c>
      <c r="F7223" s="8" t="s">
        <v>457</v>
      </c>
      <c r="G7223" s="16">
        <f>IFERROR(VLOOKUP(Table1[[#This Row],[Codigo_insumo]],BD_Insumos!$B:$E,4),"")</f>
        <v>61.225900000000003</v>
      </c>
      <c r="H7223" s="140">
        <v>1</v>
      </c>
      <c r="I7223" s="9"/>
      <c r="J7223" s="22">
        <f t="shared" si="112"/>
        <v>61.225900000000003</v>
      </c>
      <c r="K7223" s="22" t="str">
        <f>IF(I7223&lt;&gt;"",SUMIF(Table1[Codigo_servico],A7223,Table1[Subtotal_insumo]),"")</f>
        <v/>
      </c>
      <c r="L7223" s="16">
        <f>IF(Table1[[#This Row],[Ordem_insumos]]&lt;&gt;0,VLOOKUP(Table1[[#This Row],[Codigo_servico]],Preencher_Orcamento!$B:$D,3,FALSE)*Table1[[#This Row],[Qtde_insumo]],"")</f>
        <v>0</v>
      </c>
      <c r="M7223" s="16">
        <f>IF(Table1[[#This Row],[Ordem_insumos]]&lt;&gt;0,VLOOKUP(Table1[[#This Row],[Codigo_servico]],Preencher_Orcamento!$B:$D,3,FALSE)*Table1[[#This Row],[Subtotal_insumo]],"")</f>
        <v>0</v>
      </c>
    </row>
    <row r="7224" spans="1:13" x14ac:dyDescent="0.25">
      <c r="A7224" s="6">
        <v>100374</v>
      </c>
      <c r="B7224" s="126">
        <v>3</v>
      </c>
      <c r="C7224" s="133"/>
      <c r="D7224" s="134">
        <v>79640</v>
      </c>
      <c r="E7224" s="7" t="s">
        <v>2022</v>
      </c>
      <c r="F7224" s="8" t="s">
        <v>5</v>
      </c>
      <c r="G7224" s="18">
        <f>IFERROR(VLOOKUP(Table1[[#This Row],[Codigo_insumo]],BD_Insumos!$B:$E,4),"")</f>
        <v>0.14910000000000001</v>
      </c>
      <c r="H7224" s="140">
        <v>1.88</v>
      </c>
      <c r="I7224" s="9"/>
      <c r="J7224" s="23">
        <f t="shared" si="112"/>
        <v>0.280308</v>
      </c>
      <c r="K7224" s="22" t="str">
        <f>IF(I7224&lt;&gt;"",SUMIF(Table1[Codigo_servico],A7224,Table1[Subtotal_insumo]),"")</f>
        <v/>
      </c>
      <c r="L7224" s="18">
        <f>IF(Table1[[#This Row],[Ordem_insumos]]&lt;&gt;0,VLOOKUP(Table1[[#This Row],[Codigo_servico]],Preencher_Orcamento!$B:$D,3,FALSE)*Table1[[#This Row],[Qtde_insumo]],"")</f>
        <v>0</v>
      </c>
      <c r="M7224" s="18">
        <f>IF(Table1[[#This Row],[Ordem_insumos]]&lt;&gt;0,VLOOKUP(Table1[[#This Row],[Codigo_servico]],Preencher_Orcamento!$B:$D,3,FALSE)*Table1[[#This Row],[Subtotal_insumo]],"")</f>
        <v>0</v>
      </c>
    </row>
    <row r="7225" spans="1:13" x14ac:dyDescent="0.25">
      <c r="A7225" s="6">
        <v>100374</v>
      </c>
      <c r="B7225" s="126">
        <v>4</v>
      </c>
      <c r="C7225" s="133"/>
      <c r="D7225" s="134">
        <v>2035</v>
      </c>
      <c r="E7225" s="7" t="s">
        <v>2190</v>
      </c>
      <c r="F7225" s="8" t="s">
        <v>2140</v>
      </c>
      <c r="G7225" s="18">
        <f>IFERROR(VLOOKUP(Table1[[#This Row],[Codigo_insumo]],BD_Insumos!$B:$E,4),"")</f>
        <v>17.275965903920998</v>
      </c>
      <c r="H7225" s="140">
        <v>0.85</v>
      </c>
      <c r="I7225" s="9"/>
      <c r="J7225" s="23">
        <f t="shared" si="112"/>
        <v>14.684571018332848</v>
      </c>
      <c r="K7225" s="22" t="str">
        <f>IF(I7225&lt;&gt;"",SUMIF(Table1[Codigo_servico],A7225,Table1[Subtotal_insumo]),"")</f>
        <v/>
      </c>
      <c r="L7225" s="18">
        <f>IF(Table1[[#This Row],[Ordem_insumos]]&lt;&gt;0,VLOOKUP(Table1[[#This Row],[Codigo_servico]],Preencher_Orcamento!$B:$D,3,FALSE)*Table1[[#This Row],[Qtde_insumo]],"")</f>
        <v>0</v>
      </c>
      <c r="M7225" s="18">
        <f>IF(Table1[[#This Row],[Ordem_insumos]]&lt;&gt;0,VLOOKUP(Table1[[#This Row],[Codigo_servico]],Preencher_Orcamento!$B:$D,3,FALSE)*Table1[[#This Row],[Subtotal_insumo]],"")</f>
        <v>0</v>
      </c>
    </row>
    <row r="7226" spans="1:13" x14ac:dyDescent="0.25">
      <c r="A7226" s="3">
        <v>100375</v>
      </c>
      <c r="B7226" s="125">
        <v>0</v>
      </c>
      <c r="C7226" s="131" t="s">
        <v>3846</v>
      </c>
      <c r="D7226" s="132"/>
      <c r="E7226" s="4"/>
      <c r="F7226" s="4"/>
      <c r="G7226" s="17" t="str">
        <f>IFERROR(VLOOKUP(Table1[[#This Row],[Codigo_insumo]],BD_Insumos!$B:$E,4),"")</f>
        <v/>
      </c>
      <c r="H7226" s="139"/>
      <c r="I7226" s="5" t="s">
        <v>457</v>
      </c>
      <c r="J7226" s="20" t="str">
        <f t="shared" si="112"/>
        <v/>
      </c>
      <c r="K7226" s="21">
        <f>IF(I7226&lt;&gt;"",SUMIF(Table1[Codigo_servico],A7226,Table1[Subtotal_insumo]),"")</f>
        <v>114.50355115324726</v>
      </c>
      <c r="L7226" s="17" t="str">
        <f>IF(Table1[[#This Row],[Ordem_insumos]]&lt;&gt;0,VLOOKUP(Table1[[#This Row],[Codigo_servico]],Preencher_Orcamento!$B:$D,3,FALSE)*Table1[[#This Row],[Qtde_insumo]],"")</f>
        <v/>
      </c>
      <c r="M7226" s="17" t="str">
        <f>IF(Table1[[#This Row],[Ordem_insumos]]&lt;&gt;0,VLOOKUP(Table1[[#This Row],[Codigo_servico]],Preencher_Orcamento!$B:$D,3,FALSE)*Table1[[#This Row],[Subtotal_insumo]],"")</f>
        <v/>
      </c>
    </row>
    <row r="7227" spans="1:13" x14ac:dyDescent="0.25">
      <c r="A7227" s="6">
        <v>100375</v>
      </c>
      <c r="B7227" s="126">
        <v>1</v>
      </c>
      <c r="C7227" s="133"/>
      <c r="D7227" s="134">
        <v>79640</v>
      </c>
      <c r="E7227" s="7" t="s">
        <v>2022</v>
      </c>
      <c r="F7227" s="8" t="s">
        <v>5</v>
      </c>
      <c r="G7227" s="16">
        <f>IFERROR(VLOOKUP(Table1[[#This Row],[Codigo_insumo]],BD_Insumos!$B:$E,4),"")</f>
        <v>0.14910000000000001</v>
      </c>
      <c r="H7227" s="140">
        <v>2.2599999999999998</v>
      </c>
      <c r="I7227" s="9"/>
      <c r="J7227" s="22">
        <f t="shared" si="112"/>
        <v>0.33696599999999999</v>
      </c>
      <c r="K7227" s="22" t="str">
        <f>IF(I7227&lt;&gt;"",SUMIF(Table1[Codigo_servico],A7227,Table1[Subtotal_insumo]),"")</f>
        <v/>
      </c>
      <c r="L7227" s="16">
        <f>IF(Table1[[#This Row],[Ordem_insumos]]&lt;&gt;0,VLOOKUP(Table1[[#This Row],[Codigo_servico]],Preencher_Orcamento!$B:$D,3,FALSE)*Table1[[#This Row],[Qtde_insumo]],"")</f>
        <v>0</v>
      </c>
      <c r="M7227" s="16">
        <f>IF(Table1[[#This Row],[Ordem_insumos]]&lt;&gt;0,VLOOKUP(Table1[[#This Row],[Codigo_servico]],Preencher_Orcamento!$B:$D,3,FALSE)*Table1[[#This Row],[Subtotal_insumo]],"")</f>
        <v>0</v>
      </c>
    </row>
    <row r="7228" spans="1:13" x14ac:dyDescent="0.25">
      <c r="A7228" s="6">
        <v>100375</v>
      </c>
      <c r="B7228" s="126">
        <v>2</v>
      </c>
      <c r="C7228" s="133"/>
      <c r="D7228" s="134">
        <v>2035</v>
      </c>
      <c r="E7228" s="7" t="s">
        <v>2190</v>
      </c>
      <c r="F7228" s="8" t="s">
        <v>2140</v>
      </c>
      <c r="G7228" s="16">
        <f>IFERROR(VLOOKUP(Table1[[#This Row],[Codigo_insumo]],BD_Insumos!$B:$E,4),"")</f>
        <v>17.275965903920998</v>
      </c>
      <c r="H7228" s="140">
        <v>0.85</v>
      </c>
      <c r="I7228" s="9"/>
      <c r="J7228" s="22">
        <f t="shared" si="112"/>
        <v>14.684571018332848</v>
      </c>
      <c r="K7228" s="22" t="str">
        <f>IF(I7228&lt;&gt;"",SUMIF(Table1[Codigo_servico],A7228,Table1[Subtotal_insumo]),"")</f>
        <v/>
      </c>
      <c r="L7228" s="16">
        <f>IF(Table1[[#This Row],[Ordem_insumos]]&lt;&gt;0,VLOOKUP(Table1[[#This Row],[Codigo_servico]],Preencher_Orcamento!$B:$D,3,FALSE)*Table1[[#This Row],[Qtde_insumo]],"")</f>
        <v>0</v>
      </c>
      <c r="M7228" s="16">
        <f>IF(Table1[[#This Row],[Ordem_insumos]]&lt;&gt;0,VLOOKUP(Table1[[#This Row],[Codigo_servico]],Preencher_Orcamento!$B:$D,3,FALSE)*Table1[[#This Row],[Subtotal_insumo]],"")</f>
        <v>0</v>
      </c>
    </row>
    <row r="7229" spans="1:13" x14ac:dyDescent="0.25">
      <c r="A7229" s="6">
        <v>100375</v>
      </c>
      <c r="B7229" s="126">
        <v>3</v>
      </c>
      <c r="C7229" s="133"/>
      <c r="D7229" s="134">
        <v>2036</v>
      </c>
      <c r="E7229" s="7" t="s">
        <v>2191</v>
      </c>
      <c r="F7229" s="8" t="s">
        <v>2140</v>
      </c>
      <c r="G7229" s="16">
        <f>IFERROR(VLOOKUP(Table1[[#This Row],[Codigo_insumo]],BD_Insumos!$B:$E,4),"")</f>
        <v>12.90425192342871</v>
      </c>
      <c r="H7229" s="140">
        <v>0.85</v>
      </c>
      <c r="I7229" s="9"/>
      <c r="J7229" s="22">
        <f t="shared" si="112"/>
        <v>10.968614134914404</v>
      </c>
      <c r="K7229" s="22" t="str">
        <f>IF(I7229&lt;&gt;"",SUMIF(Table1[Codigo_servico],A7229,Table1[Subtotal_insumo]),"")</f>
        <v/>
      </c>
      <c r="L7229" s="16">
        <f>IF(Table1[[#This Row],[Ordem_insumos]]&lt;&gt;0,VLOOKUP(Table1[[#This Row],[Codigo_servico]],Preencher_Orcamento!$B:$D,3,FALSE)*Table1[[#This Row],[Qtde_insumo]],"")</f>
        <v>0</v>
      </c>
      <c r="M7229" s="16">
        <f>IF(Table1[[#This Row],[Ordem_insumos]]&lt;&gt;0,VLOOKUP(Table1[[#This Row],[Codigo_servico]],Preencher_Orcamento!$B:$D,3,FALSE)*Table1[[#This Row],[Subtotal_insumo]],"")</f>
        <v>0</v>
      </c>
    </row>
    <row r="7230" spans="1:13" x14ac:dyDescent="0.25">
      <c r="A7230" s="6">
        <v>100375</v>
      </c>
      <c r="B7230" s="126">
        <v>4</v>
      </c>
      <c r="C7230" s="133"/>
      <c r="D7230" s="134">
        <v>74886</v>
      </c>
      <c r="E7230" s="7" t="s">
        <v>1832</v>
      </c>
      <c r="F7230" s="8" t="s">
        <v>457</v>
      </c>
      <c r="G7230" s="16">
        <f>IFERROR(VLOOKUP(Table1[[#This Row],[Codigo_insumo]],BD_Insumos!$B:$E,4),"")</f>
        <v>88.513400000000004</v>
      </c>
      <c r="H7230" s="140">
        <v>1</v>
      </c>
      <c r="I7230" s="9"/>
      <c r="J7230" s="22">
        <f t="shared" si="112"/>
        <v>88.513400000000004</v>
      </c>
      <c r="K7230" s="22" t="str">
        <f>IF(I7230&lt;&gt;"",SUMIF(Table1[Codigo_servico],A7230,Table1[Subtotal_insumo]),"")</f>
        <v/>
      </c>
      <c r="L7230" s="16">
        <f>IF(Table1[[#This Row],[Ordem_insumos]]&lt;&gt;0,VLOOKUP(Table1[[#This Row],[Codigo_servico]],Preencher_Orcamento!$B:$D,3,FALSE)*Table1[[#This Row],[Qtde_insumo]],"")</f>
        <v>0</v>
      </c>
      <c r="M7230" s="16">
        <f>IF(Table1[[#This Row],[Ordem_insumos]]&lt;&gt;0,VLOOKUP(Table1[[#This Row],[Codigo_servico]],Preencher_Orcamento!$B:$D,3,FALSE)*Table1[[#This Row],[Subtotal_insumo]],"")</f>
        <v>0</v>
      </c>
    </row>
    <row r="7231" spans="1:13" x14ac:dyDescent="0.25">
      <c r="A7231" s="3">
        <v>100376</v>
      </c>
      <c r="B7231" s="125">
        <v>0</v>
      </c>
      <c r="C7231" s="131" t="s">
        <v>3847</v>
      </c>
      <c r="D7231" s="132"/>
      <c r="E7231" s="4"/>
      <c r="F7231" s="4"/>
      <c r="G7231" s="17" t="str">
        <f>IFERROR(VLOOKUP(Table1[[#This Row],[Codigo_insumo]],BD_Insumos!$B:$E,4),"")</f>
        <v/>
      </c>
      <c r="H7231" s="139"/>
      <c r="I7231" s="5" t="s">
        <v>457</v>
      </c>
      <c r="J7231" s="20" t="str">
        <f t="shared" si="112"/>
        <v/>
      </c>
      <c r="K7231" s="21">
        <f>IF(I7231&lt;&gt;"",SUMIF(Table1[Codigo_servico],A7231,Table1[Subtotal_insumo]),"")</f>
        <v>181.12521250145215</v>
      </c>
      <c r="L7231" s="17" t="str">
        <f>IF(Table1[[#This Row],[Ordem_insumos]]&lt;&gt;0,VLOOKUP(Table1[[#This Row],[Codigo_servico]],Preencher_Orcamento!$B:$D,3,FALSE)*Table1[[#This Row],[Qtde_insumo]],"")</f>
        <v/>
      </c>
      <c r="M7231" s="17" t="str">
        <f>IF(Table1[[#This Row],[Ordem_insumos]]&lt;&gt;0,VLOOKUP(Table1[[#This Row],[Codigo_servico]],Preencher_Orcamento!$B:$D,3,FALSE)*Table1[[#This Row],[Subtotal_insumo]],"")</f>
        <v/>
      </c>
    </row>
    <row r="7232" spans="1:13" x14ac:dyDescent="0.25">
      <c r="A7232" s="6">
        <v>100376</v>
      </c>
      <c r="B7232" s="126">
        <v>1</v>
      </c>
      <c r="C7232" s="133"/>
      <c r="D7232" s="134">
        <v>74887</v>
      </c>
      <c r="E7232" s="7" t="s">
        <v>1833</v>
      </c>
      <c r="F7232" s="8" t="s">
        <v>457</v>
      </c>
      <c r="G7232" s="16">
        <f>IFERROR(VLOOKUP(Table1[[#This Row],[Codigo_insumo]],BD_Insumos!$B:$E,4),"")</f>
        <v>145.9975</v>
      </c>
      <c r="H7232" s="140">
        <v>1</v>
      </c>
      <c r="I7232" s="9"/>
      <c r="J7232" s="22">
        <f t="shared" si="112"/>
        <v>145.9975</v>
      </c>
      <c r="K7232" s="22" t="str">
        <f>IF(I7232&lt;&gt;"",SUMIF(Table1[Codigo_servico],A7232,Table1[Subtotal_insumo]),"")</f>
        <v/>
      </c>
      <c r="L7232" s="16">
        <f>IF(Table1[[#This Row],[Ordem_insumos]]&lt;&gt;0,VLOOKUP(Table1[[#This Row],[Codigo_servico]],Preencher_Orcamento!$B:$D,3,FALSE)*Table1[[#This Row],[Qtde_insumo]],"")</f>
        <v>0</v>
      </c>
      <c r="M7232" s="16">
        <f>IF(Table1[[#This Row],[Ordem_insumos]]&lt;&gt;0,VLOOKUP(Table1[[#This Row],[Codigo_servico]],Preencher_Orcamento!$B:$D,3,FALSE)*Table1[[#This Row],[Subtotal_insumo]],"")</f>
        <v>0</v>
      </c>
    </row>
    <row r="7233" spans="1:13" x14ac:dyDescent="0.25">
      <c r="A7233" s="6">
        <v>100376</v>
      </c>
      <c r="B7233" s="126">
        <v>2</v>
      </c>
      <c r="C7233" s="133"/>
      <c r="D7233" s="134">
        <v>2036</v>
      </c>
      <c r="E7233" s="7" t="s">
        <v>2191</v>
      </c>
      <c r="F7233" s="8" t="s">
        <v>2140</v>
      </c>
      <c r="G7233" s="16">
        <f>IFERROR(VLOOKUP(Table1[[#This Row],[Codigo_insumo]],BD_Insumos!$B:$E,4),"")</f>
        <v>12.90425192342871</v>
      </c>
      <c r="H7233" s="140">
        <v>1.1499999999999999</v>
      </c>
      <c r="I7233" s="9"/>
      <c r="J7233" s="22">
        <f t="shared" si="112"/>
        <v>14.839889711943016</v>
      </c>
      <c r="K7233" s="22" t="str">
        <f>IF(I7233&lt;&gt;"",SUMIF(Table1[Codigo_servico],A7233,Table1[Subtotal_insumo]),"")</f>
        <v/>
      </c>
      <c r="L7233" s="16">
        <f>IF(Table1[[#This Row],[Ordem_insumos]]&lt;&gt;0,VLOOKUP(Table1[[#This Row],[Codigo_servico]],Preencher_Orcamento!$B:$D,3,FALSE)*Table1[[#This Row],[Qtde_insumo]],"")</f>
        <v>0</v>
      </c>
      <c r="M7233" s="16">
        <f>IF(Table1[[#This Row],[Ordem_insumos]]&lt;&gt;0,VLOOKUP(Table1[[#This Row],[Codigo_servico]],Preencher_Orcamento!$B:$D,3,FALSE)*Table1[[#This Row],[Subtotal_insumo]],"")</f>
        <v>0</v>
      </c>
    </row>
    <row r="7234" spans="1:13" x14ac:dyDescent="0.25">
      <c r="A7234" s="6">
        <v>100376</v>
      </c>
      <c r="B7234" s="126">
        <v>3</v>
      </c>
      <c r="C7234" s="133"/>
      <c r="D7234" s="134">
        <v>2035</v>
      </c>
      <c r="E7234" s="7" t="s">
        <v>2190</v>
      </c>
      <c r="F7234" s="8" t="s">
        <v>2140</v>
      </c>
      <c r="G7234" s="16">
        <f>IFERROR(VLOOKUP(Table1[[#This Row],[Codigo_insumo]],BD_Insumos!$B:$E,4),"")</f>
        <v>17.275965903920998</v>
      </c>
      <c r="H7234" s="140">
        <v>1.1499999999999999</v>
      </c>
      <c r="I7234" s="9"/>
      <c r="J7234" s="22">
        <f t="shared" ref="J7234:J7297" si="113">IF(I7234="",G7234*H7234,"")</f>
        <v>19.867360789509146</v>
      </c>
      <c r="K7234" s="22" t="str">
        <f>IF(I7234&lt;&gt;"",SUMIF(Table1[Codigo_servico],A7234,Table1[Subtotal_insumo]),"")</f>
        <v/>
      </c>
      <c r="L7234" s="16">
        <f>IF(Table1[[#This Row],[Ordem_insumos]]&lt;&gt;0,VLOOKUP(Table1[[#This Row],[Codigo_servico]],Preencher_Orcamento!$B:$D,3,FALSE)*Table1[[#This Row],[Qtde_insumo]],"")</f>
        <v>0</v>
      </c>
      <c r="M7234" s="16">
        <f>IF(Table1[[#This Row],[Ordem_insumos]]&lt;&gt;0,VLOOKUP(Table1[[#This Row],[Codigo_servico]],Preencher_Orcamento!$B:$D,3,FALSE)*Table1[[#This Row],[Subtotal_insumo]],"")</f>
        <v>0</v>
      </c>
    </row>
    <row r="7235" spans="1:13" x14ac:dyDescent="0.25">
      <c r="A7235" s="6">
        <v>100376</v>
      </c>
      <c r="B7235" s="126">
        <v>4</v>
      </c>
      <c r="C7235" s="133"/>
      <c r="D7235" s="134">
        <v>79640</v>
      </c>
      <c r="E7235" s="7" t="s">
        <v>2022</v>
      </c>
      <c r="F7235" s="8" t="s">
        <v>5</v>
      </c>
      <c r="G7235" s="16">
        <f>IFERROR(VLOOKUP(Table1[[#This Row],[Codigo_insumo]],BD_Insumos!$B:$E,4),"")</f>
        <v>0.14910000000000001</v>
      </c>
      <c r="H7235" s="140">
        <v>2.82</v>
      </c>
      <c r="I7235" s="9"/>
      <c r="J7235" s="22">
        <f t="shared" si="113"/>
        <v>0.420462</v>
      </c>
      <c r="K7235" s="22" t="str">
        <f>IF(I7235&lt;&gt;"",SUMIF(Table1[Codigo_servico],A7235,Table1[Subtotal_insumo]),"")</f>
        <v/>
      </c>
      <c r="L7235" s="16">
        <f>IF(Table1[[#This Row],[Ordem_insumos]]&lt;&gt;0,VLOOKUP(Table1[[#This Row],[Codigo_servico]],Preencher_Orcamento!$B:$D,3,FALSE)*Table1[[#This Row],[Qtde_insumo]],"")</f>
        <v>0</v>
      </c>
      <c r="M7235" s="16">
        <f>IF(Table1[[#This Row],[Ordem_insumos]]&lt;&gt;0,VLOOKUP(Table1[[#This Row],[Codigo_servico]],Preencher_Orcamento!$B:$D,3,FALSE)*Table1[[#This Row],[Subtotal_insumo]],"")</f>
        <v>0</v>
      </c>
    </row>
    <row r="7236" spans="1:13" x14ac:dyDescent="0.25">
      <c r="A7236" s="3">
        <v>100377</v>
      </c>
      <c r="B7236" s="125">
        <v>0</v>
      </c>
      <c r="C7236" s="131" t="s">
        <v>3848</v>
      </c>
      <c r="D7236" s="132"/>
      <c r="E7236" s="4"/>
      <c r="F7236" s="4"/>
      <c r="G7236" s="17" t="str">
        <f>IFERROR(VLOOKUP(Table1[[#This Row],[Codigo_insumo]],BD_Insumos!$B:$E,4),"")</f>
        <v/>
      </c>
      <c r="H7236" s="139"/>
      <c r="I7236" s="5" t="s">
        <v>457</v>
      </c>
      <c r="J7236" s="20" t="str">
        <f t="shared" si="113"/>
        <v/>
      </c>
      <c r="K7236" s="21">
        <f>IF(I7236&lt;&gt;"",SUMIF(Table1[Codigo_servico],A7236,Table1[Subtotal_insumo]),"")</f>
        <v>240.04667050145218</v>
      </c>
      <c r="L7236" s="17" t="str">
        <f>IF(Table1[[#This Row],[Ordem_insumos]]&lt;&gt;0,VLOOKUP(Table1[[#This Row],[Codigo_servico]],Preencher_Orcamento!$B:$D,3,FALSE)*Table1[[#This Row],[Qtde_insumo]],"")</f>
        <v/>
      </c>
      <c r="M7236" s="17" t="str">
        <f>IF(Table1[[#This Row],[Ordem_insumos]]&lt;&gt;0,VLOOKUP(Table1[[#This Row],[Codigo_servico]],Preencher_Orcamento!$B:$D,3,FALSE)*Table1[[#This Row],[Subtotal_insumo]],"")</f>
        <v/>
      </c>
    </row>
    <row r="7237" spans="1:13" x14ac:dyDescent="0.25">
      <c r="A7237" s="6">
        <v>100377</v>
      </c>
      <c r="B7237" s="126">
        <v>1</v>
      </c>
      <c r="C7237" s="133"/>
      <c r="D7237" s="134">
        <v>74888</v>
      </c>
      <c r="E7237" s="7" t="s">
        <v>1834</v>
      </c>
      <c r="F7237" s="8" t="s">
        <v>457</v>
      </c>
      <c r="G7237" s="16">
        <f>IFERROR(VLOOKUP(Table1[[#This Row],[Codigo_insumo]],BD_Insumos!$B:$E,4),"")</f>
        <v>204.8623</v>
      </c>
      <c r="H7237" s="140">
        <v>1</v>
      </c>
      <c r="I7237" s="9"/>
      <c r="J7237" s="22">
        <f t="shared" si="113"/>
        <v>204.8623</v>
      </c>
      <c r="K7237" s="22" t="str">
        <f>IF(I7237&lt;&gt;"",SUMIF(Table1[Codigo_servico],A7237,Table1[Subtotal_insumo]),"")</f>
        <v/>
      </c>
      <c r="L7237" s="16">
        <f>IF(Table1[[#This Row],[Ordem_insumos]]&lt;&gt;0,VLOOKUP(Table1[[#This Row],[Codigo_servico]],Preencher_Orcamento!$B:$D,3,FALSE)*Table1[[#This Row],[Qtde_insumo]],"")</f>
        <v>0</v>
      </c>
      <c r="M7237" s="16">
        <f>IF(Table1[[#This Row],[Ordem_insumos]]&lt;&gt;0,VLOOKUP(Table1[[#This Row],[Codigo_servico]],Preencher_Orcamento!$B:$D,3,FALSE)*Table1[[#This Row],[Subtotal_insumo]],"")</f>
        <v>0</v>
      </c>
    </row>
    <row r="7238" spans="1:13" x14ac:dyDescent="0.25">
      <c r="A7238" s="6">
        <v>100377</v>
      </c>
      <c r="B7238" s="126">
        <v>2</v>
      </c>
      <c r="C7238" s="133"/>
      <c r="D7238" s="134">
        <v>79640</v>
      </c>
      <c r="E7238" s="7" t="s">
        <v>2022</v>
      </c>
      <c r="F7238" s="8" t="s">
        <v>5</v>
      </c>
      <c r="G7238" s="16">
        <f>IFERROR(VLOOKUP(Table1[[#This Row],[Codigo_insumo]],BD_Insumos!$B:$E,4),"")</f>
        <v>0.14910000000000001</v>
      </c>
      <c r="H7238" s="140">
        <v>3.2</v>
      </c>
      <c r="I7238" s="9"/>
      <c r="J7238" s="22">
        <f t="shared" si="113"/>
        <v>0.47712000000000004</v>
      </c>
      <c r="K7238" s="22" t="str">
        <f>IF(I7238&lt;&gt;"",SUMIF(Table1[Codigo_servico],A7238,Table1[Subtotal_insumo]),"")</f>
        <v/>
      </c>
      <c r="L7238" s="16">
        <f>IF(Table1[[#This Row],[Ordem_insumos]]&lt;&gt;0,VLOOKUP(Table1[[#This Row],[Codigo_servico]],Preencher_Orcamento!$B:$D,3,FALSE)*Table1[[#This Row],[Qtde_insumo]],"")</f>
        <v>0</v>
      </c>
      <c r="M7238" s="16">
        <f>IF(Table1[[#This Row],[Ordem_insumos]]&lt;&gt;0,VLOOKUP(Table1[[#This Row],[Codigo_servico]],Preencher_Orcamento!$B:$D,3,FALSE)*Table1[[#This Row],[Subtotal_insumo]],"")</f>
        <v>0</v>
      </c>
    </row>
    <row r="7239" spans="1:13" x14ac:dyDescent="0.25">
      <c r="A7239" s="6">
        <v>100377</v>
      </c>
      <c r="B7239" s="126">
        <v>3</v>
      </c>
      <c r="C7239" s="133"/>
      <c r="D7239" s="134">
        <v>2035</v>
      </c>
      <c r="E7239" s="7" t="s">
        <v>2190</v>
      </c>
      <c r="F7239" s="8" t="s">
        <v>2140</v>
      </c>
      <c r="G7239" s="16">
        <f>IFERROR(VLOOKUP(Table1[[#This Row],[Codigo_insumo]],BD_Insumos!$B:$E,4),"")</f>
        <v>17.275965903920998</v>
      </c>
      <c r="H7239" s="140">
        <v>1.1499999999999999</v>
      </c>
      <c r="I7239" s="9"/>
      <c r="J7239" s="22">
        <f t="shared" si="113"/>
        <v>19.867360789509146</v>
      </c>
      <c r="K7239" s="22" t="str">
        <f>IF(I7239&lt;&gt;"",SUMIF(Table1[Codigo_servico],A7239,Table1[Subtotal_insumo]),"")</f>
        <v/>
      </c>
      <c r="L7239" s="16">
        <f>IF(Table1[[#This Row],[Ordem_insumos]]&lt;&gt;0,VLOOKUP(Table1[[#This Row],[Codigo_servico]],Preencher_Orcamento!$B:$D,3,FALSE)*Table1[[#This Row],[Qtde_insumo]],"")</f>
        <v>0</v>
      </c>
      <c r="M7239" s="16">
        <f>IF(Table1[[#This Row],[Ordem_insumos]]&lt;&gt;0,VLOOKUP(Table1[[#This Row],[Codigo_servico]],Preencher_Orcamento!$B:$D,3,FALSE)*Table1[[#This Row],[Subtotal_insumo]],"")</f>
        <v>0</v>
      </c>
    </row>
    <row r="7240" spans="1:13" x14ac:dyDescent="0.25">
      <c r="A7240" s="6">
        <v>100377</v>
      </c>
      <c r="B7240" s="126">
        <v>4</v>
      </c>
      <c r="C7240" s="133"/>
      <c r="D7240" s="134">
        <v>2036</v>
      </c>
      <c r="E7240" s="7" t="s">
        <v>2191</v>
      </c>
      <c r="F7240" s="8" t="s">
        <v>2140</v>
      </c>
      <c r="G7240" s="16">
        <f>IFERROR(VLOOKUP(Table1[[#This Row],[Codigo_insumo]],BD_Insumos!$B:$E,4),"")</f>
        <v>12.90425192342871</v>
      </c>
      <c r="H7240" s="140">
        <v>1.1499999999999999</v>
      </c>
      <c r="I7240" s="9"/>
      <c r="J7240" s="22">
        <f t="shared" si="113"/>
        <v>14.839889711943016</v>
      </c>
      <c r="K7240" s="22" t="str">
        <f>IF(I7240&lt;&gt;"",SUMIF(Table1[Codigo_servico],A7240,Table1[Subtotal_insumo]),"")</f>
        <v/>
      </c>
      <c r="L7240" s="16">
        <f>IF(Table1[[#This Row],[Ordem_insumos]]&lt;&gt;0,VLOOKUP(Table1[[#This Row],[Codigo_servico]],Preencher_Orcamento!$B:$D,3,FALSE)*Table1[[#This Row],[Qtde_insumo]],"")</f>
        <v>0</v>
      </c>
      <c r="M7240" s="16">
        <f>IF(Table1[[#This Row],[Ordem_insumos]]&lt;&gt;0,VLOOKUP(Table1[[#This Row],[Codigo_servico]],Preencher_Orcamento!$B:$D,3,FALSE)*Table1[[#This Row],[Subtotal_insumo]],"")</f>
        <v>0</v>
      </c>
    </row>
    <row r="7241" spans="1:13" x14ac:dyDescent="0.25">
      <c r="A7241" s="3">
        <v>100378</v>
      </c>
      <c r="B7241" s="125">
        <v>0</v>
      </c>
      <c r="C7241" s="131" t="s">
        <v>3849</v>
      </c>
      <c r="D7241" s="132"/>
      <c r="E7241" s="4"/>
      <c r="F7241" s="4"/>
      <c r="G7241" s="17" t="str">
        <f>IFERROR(VLOOKUP(Table1[[#This Row],[Codigo_insumo]],BD_Insumos!$B:$E,4),"")</f>
        <v/>
      </c>
      <c r="H7241" s="139"/>
      <c r="I7241" s="5" t="s">
        <v>457</v>
      </c>
      <c r="J7241" s="20" t="str">
        <f t="shared" si="113"/>
        <v/>
      </c>
      <c r="K7241" s="21">
        <f>IF(I7241&lt;&gt;"",SUMIF(Table1[Codigo_servico],A7241,Table1[Subtotal_insumo]),"")</f>
        <v>396.16459638447759</v>
      </c>
      <c r="L7241" s="17" t="str">
        <f>IF(Table1[[#This Row],[Ordem_insumos]]&lt;&gt;0,VLOOKUP(Table1[[#This Row],[Codigo_servico]],Preencher_Orcamento!$B:$D,3,FALSE)*Table1[[#This Row],[Qtde_insumo]],"")</f>
        <v/>
      </c>
      <c r="M7241" s="17" t="str">
        <f>IF(Table1[[#This Row],[Ordem_insumos]]&lt;&gt;0,VLOOKUP(Table1[[#This Row],[Codigo_servico]],Preencher_Orcamento!$B:$D,3,FALSE)*Table1[[#This Row],[Subtotal_insumo]],"")</f>
        <v/>
      </c>
    </row>
    <row r="7242" spans="1:13" x14ac:dyDescent="0.25">
      <c r="A7242" s="6">
        <v>100378</v>
      </c>
      <c r="B7242" s="126">
        <v>1</v>
      </c>
      <c r="C7242" s="133"/>
      <c r="D7242" s="134">
        <v>2035</v>
      </c>
      <c r="E7242" s="7" t="s">
        <v>2190</v>
      </c>
      <c r="F7242" s="8" t="s">
        <v>2140</v>
      </c>
      <c r="G7242" s="16">
        <f>IFERROR(VLOOKUP(Table1[[#This Row],[Codigo_insumo]],BD_Insumos!$B:$E,4),"")</f>
        <v>17.275965903920998</v>
      </c>
      <c r="H7242" s="140">
        <v>1.48</v>
      </c>
      <c r="I7242" s="9"/>
      <c r="J7242" s="22">
        <f t="shared" si="113"/>
        <v>25.568429537803077</v>
      </c>
      <c r="K7242" s="22" t="str">
        <f>IF(I7242&lt;&gt;"",SUMIF(Table1[Codigo_servico],A7242,Table1[Subtotal_insumo]),"")</f>
        <v/>
      </c>
      <c r="L7242" s="16">
        <f>IF(Table1[[#This Row],[Ordem_insumos]]&lt;&gt;0,VLOOKUP(Table1[[#This Row],[Codigo_servico]],Preencher_Orcamento!$B:$D,3,FALSE)*Table1[[#This Row],[Qtde_insumo]],"")</f>
        <v>0</v>
      </c>
      <c r="M7242" s="16">
        <f>IF(Table1[[#This Row],[Ordem_insumos]]&lt;&gt;0,VLOOKUP(Table1[[#This Row],[Codigo_servico]],Preencher_Orcamento!$B:$D,3,FALSE)*Table1[[#This Row],[Subtotal_insumo]],"")</f>
        <v>0</v>
      </c>
    </row>
    <row r="7243" spans="1:13" x14ac:dyDescent="0.25">
      <c r="A7243" s="6">
        <v>100378</v>
      </c>
      <c r="B7243" s="126">
        <v>2</v>
      </c>
      <c r="C7243" s="133"/>
      <c r="D7243" s="134">
        <v>74890</v>
      </c>
      <c r="E7243" s="7" t="s">
        <v>1835</v>
      </c>
      <c r="F7243" s="8" t="s">
        <v>457</v>
      </c>
      <c r="G7243" s="16">
        <f>IFERROR(VLOOKUP(Table1[[#This Row],[Codigo_insumo]],BD_Insumos!$B:$E,4),"")</f>
        <v>350.88060000000002</v>
      </c>
      <c r="H7243" s="140">
        <v>1</v>
      </c>
      <c r="I7243" s="9"/>
      <c r="J7243" s="22">
        <f t="shared" si="113"/>
        <v>350.88060000000002</v>
      </c>
      <c r="K7243" s="22" t="str">
        <f>IF(I7243&lt;&gt;"",SUMIF(Table1[Codigo_servico],A7243,Table1[Subtotal_insumo]),"")</f>
        <v/>
      </c>
      <c r="L7243" s="16">
        <f>IF(Table1[[#This Row],[Ordem_insumos]]&lt;&gt;0,VLOOKUP(Table1[[#This Row],[Codigo_servico]],Preencher_Orcamento!$B:$D,3,FALSE)*Table1[[#This Row],[Qtde_insumo]],"")</f>
        <v>0</v>
      </c>
      <c r="M7243" s="16">
        <f>IF(Table1[[#This Row],[Ordem_insumos]]&lt;&gt;0,VLOOKUP(Table1[[#This Row],[Codigo_servico]],Preencher_Orcamento!$B:$D,3,FALSE)*Table1[[#This Row],[Subtotal_insumo]],"")</f>
        <v>0</v>
      </c>
    </row>
    <row r="7244" spans="1:13" x14ac:dyDescent="0.25">
      <c r="A7244" s="6">
        <v>100378</v>
      </c>
      <c r="B7244" s="126">
        <v>3</v>
      </c>
      <c r="C7244" s="133"/>
      <c r="D7244" s="134">
        <v>79640</v>
      </c>
      <c r="E7244" s="7" t="s">
        <v>2022</v>
      </c>
      <c r="F7244" s="8" t="s">
        <v>5</v>
      </c>
      <c r="G7244" s="16">
        <f>IFERROR(VLOOKUP(Table1[[#This Row],[Codigo_insumo]],BD_Insumos!$B:$E,4),"")</f>
        <v>0.14910000000000001</v>
      </c>
      <c r="H7244" s="140">
        <v>4.1399999999999997</v>
      </c>
      <c r="I7244" s="9"/>
      <c r="J7244" s="22">
        <f t="shared" si="113"/>
        <v>0.61727399999999999</v>
      </c>
      <c r="K7244" s="22" t="str">
        <f>IF(I7244&lt;&gt;"",SUMIF(Table1[Codigo_servico],A7244,Table1[Subtotal_insumo]),"")</f>
        <v/>
      </c>
      <c r="L7244" s="16">
        <f>IF(Table1[[#This Row],[Ordem_insumos]]&lt;&gt;0,VLOOKUP(Table1[[#This Row],[Codigo_servico]],Preencher_Orcamento!$B:$D,3,FALSE)*Table1[[#This Row],[Qtde_insumo]],"")</f>
        <v>0</v>
      </c>
      <c r="M7244" s="16">
        <f>IF(Table1[[#This Row],[Ordem_insumos]]&lt;&gt;0,VLOOKUP(Table1[[#This Row],[Codigo_servico]],Preencher_Orcamento!$B:$D,3,FALSE)*Table1[[#This Row],[Subtotal_insumo]],"")</f>
        <v>0</v>
      </c>
    </row>
    <row r="7245" spans="1:13" x14ac:dyDescent="0.25">
      <c r="A7245" s="6">
        <v>100378</v>
      </c>
      <c r="B7245" s="126">
        <v>4</v>
      </c>
      <c r="C7245" s="133"/>
      <c r="D7245" s="134">
        <v>2036</v>
      </c>
      <c r="E7245" s="7" t="s">
        <v>2191</v>
      </c>
      <c r="F7245" s="8" t="s">
        <v>2140</v>
      </c>
      <c r="G7245" s="16">
        <f>IFERROR(VLOOKUP(Table1[[#This Row],[Codigo_insumo]],BD_Insumos!$B:$E,4),"")</f>
        <v>12.90425192342871</v>
      </c>
      <c r="H7245" s="140">
        <v>1.48</v>
      </c>
      <c r="I7245" s="9"/>
      <c r="J7245" s="22">
        <f t="shared" si="113"/>
        <v>19.098292846674489</v>
      </c>
      <c r="K7245" s="22" t="str">
        <f>IF(I7245&lt;&gt;"",SUMIF(Table1[Codigo_servico],A7245,Table1[Subtotal_insumo]),"")</f>
        <v/>
      </c>
      <c r="L7245" s="16">
        <f>IF(Table1[[#This Row],[Ordem_insumos]]&lt;&gt;0,VLOOKUP(Table1[[#This Row],[Codigo_servico]],Preencher_Orcamento!$B:$D,3,FALSE)*Table1[[#This Row],[Qtde_insumo]],"")</f>
        <v>0</v>
      </c>
      <c r="M7245" s="16">
        <f>IF(Table1[[#This Row],[Ordem_insumos]]&lt;&gt;0,VLOOKUP(Table1[[#This Row],[Codigo_servico]],Preencher_Orcamento!$B:$D,3,FALSE)*Table1[[#This Row],[Subtotal_insumo]],"")</f>
        <v>0</v>
      </c>
    </row>
    <row r="7246" spans="1:13" x14ac:dyDescent="0.25">
      <c r="A7246" s="3">
        <v>100390</v>
      </c>
      <c r="B7246" s="125">
        <v>0</v>
      </c>
      <c r="C7246" s="131" t="s">
        <v>3850</v>
      </c>
      <c r="D7246" s="132"/>
      <c r="E7246" s="4"/>
      <c r="F7246" s="4"/>
      <c r="G7246" s="17" t="str">
        <f>IFERROR(VLOOKUP(Table1[[#This Row],[Codigo_insumo]],BD_Insumos!$B:$E,4),"")</f>
        <v/>
      </c>
      <c r="H7246" s="139"/>
      <c r="I7246" s="5" t="s">
        <v>457</v>
      </c>
      <c r="J7246" s="20" t="str">
        <f t="shared" si="113"/>
        <v/>
      </c>
      <c r="K7246" s="21">
        <f>IF(I7246&lt;&gt;"",SUMIF(Table1[Codigo_servico],A7246,Table1[Subtotal_insumo]),"")</f>
        <v>70.19435045155987</v>
      </c>
      <c r="L7246" s="17" t="str">
        <f>IF(Table1[[#This Row],[Ordem_insumos]]&lt;&gt;0,VLOOKUP(Table1[[#This Row],[Codigo_servico]],Preencher_Orcamento!$B:$D,3,FALSE)*Table1[[#This Row],[Qtde_insumo]],"")</f>
        <v/>
      </c>
      <c r="M7246" s="17" t="str">
        <f>IF(Table1[[#This Row],[Ordem_insumos]]&lt;&gt;0,VLOOKUP(Table1[[#This Row],[Codigo_servico]],Preencher_Orcamento!$B:$D,3,FALSE)*Table1[[#This Row],[Subtotal_insumo]],"")</f>
        <v/>
      </c>
    </row>
    <row r="7247" spans="1:13" x14ac:dyDescent="0.25">
      <c r="A7247" s="6">
        <v>100390</v>
      </c>
      <c r="B7247" s="126">
        <v>1</v>
      </c>
      <c r="C7247" s="133"/>
      <c r="D7247" s="134">
        <v>2044</v>
      </c>
      <c r="E7247" s="7" t="s">
        <v>2193</v>
      </c>
      <c r="F7247" s="8" t="s">
        <v>2140</v>
      </c>
      <c r="G7247" s="16">
        <f>IFERROR(VLOOKUP(Table1[[#This Row],[Codigo_insumo]],BD_Insumos!$B:$E,4),"")</f>
        <v>13.596734305430379</v>
      </c>
      <c r="H7247" s="140">
        <v>1</v>
      </c>
      <c r="I7247" s="9"/>
      <c r="J7247" s="22">
        <f t="shared" si="113"/>
        <v>13.596734305430379</v>
      </c>
      <c r="K7247" s="22" t="str">
        <f>IF(I7247&lt;&gt;"",SUMIF(Table1[Codigo_servico],A7247,Table1[Subtotal_insumo]),"")</f>
        <v/>
      </c>
      <c r="L7247" s="16">
        <f>IF(Table1[[#This Row],[Ordem_insumos]]&lt;&gt;0,VLOOKUP(Table1[[#This Row],[Codigo_servico]],Preencher_Orcamento!$B:$D,3,FALSE)*Table1[[#This Row],[Qtde_insumo]],"")</f>
        <v>0</v>
      </c>
      <c r="M7247" s="16">
        <f>IF(Table1[[#This Row],[Ordem_insumos]]&lt;&gt;0,VLOOKUP(Table1[[#This Row],[Codigo_servico]],Preencher_Orcamento!$B:$D,3,FALSE)*Table1[[#This Row],[Subtotal_insumo]],"")</f>
        <v>0</v>
      </c>
    </row>
    <row r="7248" spans="1:13" ht="26.25" x14ac:dyDescent="0.25">
      <c r="A7248" s="6">
        <v>100390</v>
      </c>
      <c r="B7248" s="126">
        <v>2</v>
      </c>
      <c r="C7248" s="133"/>
      <c r="D7248" s="134">
        <v>79629</v>
      </c>
      <c r="E7248" s="7" t="s">
        <v>2018</v>
      </c>
      <c r="F7248" s="8" t="s">
        <v>457</v>
      </c>
      <c r="G7248" s="16">
        <f>IFERROR(VLOOKUP(Table1[[#This Row],[Codigo_insumo]],BD_Insumos!$B:$E,4),"")</f>
        <v>37.777099999999997</v>
      </c>
      <c r="H7248" s="140">
        <v>1</v>
      </c>
      <c r="I7248" s="9"/>
      <c r="J7248" s="22">
        <f t="shared" si="113"/>
        <v>37.777099999999997</v>
      </c>
      <c r="K7248" s="22" t="str">
        <f>IF(I7248&lt;&gt;"",SUMIF(Table1[Codigo_servico],A7248,Table1[Subtotal_insumo]),"")</f>
        <v/>
      </c>
      <c r="L7248" s="16">
        <f>IF(Table1[[#This Row],[Ordem_insumos]]&lt;&gt;0,VLOOKUP(Table1[[#This Row],[Codigo_servico]],Preencher_Orcamento!$B:$D,3,FALSE)*Table1[[#This Row],[Qtde_insumo]],"")</f>
        <v>0</v>
      </c>
      <c r="M7248" s="16">
        <f>IF(Table1[[#This Row],[Ordem_insumos]]&lt;&gt;0,VLOOKUP(Table1[[#This Row],[Codigo_servico]],Preencher_Orcamento!$B:$D,3,FALSE)*Table1[[#This Row],[Subtotal_insumo]],"")</f>
        <v>0</v>
      </c>
    </row>
    <row r="7249" spans="1:13" x14ac:dyDescent="0.25">
      <c r="A7249" s="6">
        <v>100390</v>
      </c>
      <c r="B7249" s="126">
        <v>3</v>
      </c>
      <c r="C7249" s="133"/>
      <c r="D7249" s="134">
        <v>2041</v>
      </c>
      <c r="E7249" s="7" t="s">
        <v>2192</v>
      </c>
      <c r="F7249" s="8" t="s">
        <v>2140</v>
      </c>
      <c r="G7249" s="16">
        <f>IFERROR(VLOOKUP(Table1[[#This Row],[Codigo_insumo]],BD_Insumos!$B:$E,4),"")</f>
        <v>18.820516146129485</v>
      </c>
      <c r="H7249" s="140">
        <v>1</v>
      </c>
      <c r="I7249" s="9"/>
      <c r="J7249" s="22">
        <f t="shared" si="113"/>
        <v>18.820516146129485</v>
      </c>
      <c r="K7249" s="22" t="str">
        <f>IF(I7249&lt;&gt;"",SUMIF(Table1[Codigo_servico],A7249,Table1[Subtotal_insumo]),"")</f>
        <v/>
      </c>
      <c r="L7249" s="16">
        <f>IF(Table1[[#This Row],[Ordem_insumos]]&lt;&gt;0,VLOOKUP(Table1[[#This Row],[Codigo_servico]],Preencher_Orcamento!$B:$D,3,FALSE)*Table1[[#This Row],[Qtde_insumo]],"")</f>
        <v>0</v>
      </c>
      <c r="M7249" s="16">
        <f>IF(Table1[[#This Row],[Ordem_insumos]]&lt;&gt;0,VLOOKUP(Table1[[#This Row],[Codigo_servico]],Preencher_Orcamento!$B:$D,3,FALSE)*Table1[[#This Row],[Subtotal_insumo]],"")</f>
        <v>0</v>
      </c>
    </row>
    <row r="7250" spans="1:13" x14ac:dyDescent="0.25">
      <c r="A7250" s="3">
        <v>100402</v>
      </c>
      <c r="B7250" s="125">
        <v>0</v>
      </c>
      <c r="C7250" s="131" t="s">
        <v>3788</v>
      </c>
      <c r="D7250" s="132"/>
      <c r="E7250" s="4"/>
      <c r="F7250" s="4"/>
      <c r="G7250" s="17" t="str">
        <f>IFERROR(VLOOKUP(Table1[[#This Row],[Codigo_insumo]],BD_Insumos!$B:$E,4),"")</f>
        <v/>
      </c>
      <c r="H7250" s="139"/>
      <c r="I7250" s="5" t="s">
        <v>5</v>
      </c>
      <c r="J7250" s="20" t="str">
        <f t="shared" si="113"/>
        <v/>
      </c>
      <c r="K7250" s="21">
        <f>IF(I7250&lt;&gt;"",SUMIF(Table1[Codigo_servico],A7250,Table1[Subtotal_insumo]),"")</f>
        <v>39.688310261879764</v>
      </c>
      <c r="L7250" s="17" t="str">
        <f>IF(Table1[[#This Row],[Ordem_insumos]]&lt;&gt;0,VLOOKUP(Table1[[#This Row],[Codigo_servico]],Preencher_Orcamento!$B:$D,3,FALSE)*Table1[[#This Row],[Qtde_insumo]],"")</f>
        <v/>
      </c>
      <c r="M7250" s="17" t="str">
        <f>IF(Table1[[#This Row],[Ordem_insumos]]&lt;&gt;0,VLOOKUP(Table1[[#This Row],[Codigo_servico]],Preencher_Orcamento!$B:$D,3,FALSE)*Table1[[#This Row],[Subtotal_insumo]],"")</f>
        <v/>
      </c>
    </row>
    <row r="7251" spans="1:13" x14ac:dyDescent="0.25">
      <c r="A7251" s="6">
        <v>100402</v>
      </c>
      <c r="B7251" s="126">
        <v>1</v>
      </c>
      <c r="C7251" s="133"/>
      <c r="D7251" s="134">
        <v>2036</v>
      </c>
      <c r="E7251" s="7" t="s">
        <v>2191</v>
      </c>
      <c r="F7251" s="8" t="s">
        <v>2140</v>
      </c>
      <c r="G7251" s="16">
        <f>IFERROR(VLOOKUP(Table1[[#This Row],[Codigo_insumo]],BD_Insumos!$B:$E,4),"")</f>
        <v>12.90425192342871</v>
      </c>
      <c r="H7251" s="140">
        <v>0.8</v>
      </c>
      <c r="I7251" s="9"/>
      <c r="J7251" s="22">
        <f t="shared" si="113"/>
        <v>10.323401538742969</v>
      </c>
      <c r="K7251" s="22" t="str">
        <f>IF(I7251&lt;&gt;"",SUMIF(Table1[Codigo_servico],A7251,Table1[Subtotal_insumo]),"")</f>
        <v/>
      </c>
      <c r="L7251" s="16">
        <f>IF(Table1[[#This Row],[Ordem_insumos]]&lt;&gt;0,VLOOKUP(Table1[[#This Row],[Codigo_servico]],Preencher_Orcamento!$B:$D,3,FALSE)*Table1[[#This Row],[Qtde_insumo]],"")</f>
        <v>0</v>
      </c>
      <c r="M7251" s="16">
        <f>IF(Table1[[#This Row],[Ordem_insumos]]&lt;&gt;0,VLOOKUP(Table1[[#This Row],[Codigo_servico]],Preencher_Orcamento!$B:$D,3,FALSE)*Table1[[#This Row],[Subtotal_insumo]],"")</f>
        <v>0</v>
      </c>
    </row>
    <row r="7252" spans="1:13" x14ac:dyDescent="0.25">
      <c r="A7252" s="6">
        <v>100402</v>
      </c>
      <c r="B7252" s="126">
        <v>2</v>
      </c>
      <c r="C7252" s="133"/>
      <c r="D7252" s="134">
        <v>2035</v>
      </c>
      <c r="E7252" s="7" t="s">
        <v>2190</v>
      </c>
      <c r="F7252" s="8" t="s">
        <v>2140</v>
      </c>
      <c r="G7252" s="16">
        <f>IFERROR(VLOOKUP(Table1[[#This Row],[Codigo_insumo]],BD_Insumos!$B:$E,4),"")</f>
        <v>17.275965903920998</v>
      </c>
      <c r="H7252" s="140">
        <v>0.8</v>
      </c>
      <c r="I7252" s="9"/>
      <c r="J7252" s="22">
        <f t="shared" si="113"/>
        <v>13.820772723136798</v>
      </c>
      <c r="K7252" s="22" t="str">
        <f>IF(I7252&lt;&gt;"",SUMIF(Table1[Codigo_servico],A7252,Table1[Subtotal_insumo]),"")</f>
        <v/>
      </c>
      <c r="L7252" s="16">
        <f>IF(Table1[[#This Row],[Ordem_insumos]]&lt;&gt;0,VLOOKUP(Table1[[#This Row],[Codigo_servico]],Preencher_Orcamento!$B:$D,3,FALSE)*Table1[[#This Row],[Qtde_insumo]],"")</f>
        <v>0</v>
      </c>
      <c r="M7252" s="16">
        <f>IF(Table1[[#This Row],[Ordem_insumos]]&lt;&gt;0,VLOOKUP(Table1[[#This Row],[Codigo_servico]],Preencher_Orcamento!$B:$D,3,FALSE)*Table1[[#This Row],[Subtotal_insumo]],"")</f>
        <v>0</v>
      </c>
    </row>
    <row r="7253" spans="1:13" ht="39" x14ac:dyDescent="0.25">
      <c r="A7253" s="6">
        <v>100402</v>
      </c>
      <c r="B7253" s="126">
        <v>3</v>
      </c>
      <c r="C7253" s="133"/>
      <c r="D7253" s="134">
        <v>70822</v>
      </c>
      <c r="E7253" s="7" t="s">
        <v>1716</v>
      </c>
      <c r="F7253" s="8" t="s">
        <v>5</v>
      </c>
      <c r="G7253" s="16">
        <f>IFERROR(VLOOKUP(Table1[[#This Row],[Codigo_insumo]],BD_Insumos!$B:$E,4),"")</f>
        <v>9.6629000000000005</v>
      </c>
      <c r="H7253" s="140">
        <v>1.6</v>
      </c>
      <c r="I7253" s="9"/>
      <c r="J7253" s="22">
        <f t="shared" si="113"/>
        <v>15.460640000000001</v>
      </c>
      <c r="K7253" s="22" t="str">
        <f>IF(I7253&lt;&gt;"",SUMIF(Table1[Codigo_servico],A7253,Table1[Subtotal_insumo]),"")</f>
        <v/>
      </c>
      <c r="L7253" s="16">
        <f>IF(Table1[[#This Row],[Ordem_insumos]]&lt;&gt;0,VLOOKUP(Table1[[#This Row],[Codigo_servico]],Preencher_Orcamento!$B:$D,3,FALSE)*Table1[[#This Row],[Qtde_insumo]],"")</f>
        <v>0</v>
      </c>
      <c r="M7253" s="16">
        <f>IF(Table1[[#This Row],[Ordem_insumos]]&lt;&gt;0,VLOOKUP(Table1[[#This Row],[Codigo_servico]],Preencher_Orcamento!$B:$D,3,FALSE)*Table1[[#This Row],[Subtotal_insumo]],"")</f>
        <v>0</v>
      </c>
    </row>
    <row r="7254" spans="1:13" x14ac:dyDescent="0.25">
      <c r="A7254" s="6">
        <v>100402</v>
      </c>
      <c r="B7254" s="126">
        <v>4</v>
      </c>
      <c r="C7254" s="133"/>
      <c r="D7254" s="134">
        <v>79640</v>
      </c>
      <c r="E7254" s="7" t="s">
        <v>2022</v>
      </c>
      <c r="F7254" s="8" t="s">
        <v>5</v>
      </c>
      <c r="G7254" s="16">
        <f>IFERROR(VLOOKUP(Table1[[#This Row],[Codigo_insumo]],BD_Insumos!$B:$E,4),"")</f>
        <v>0.14910000000000001</v>
      </c>
      <c r="H7254" s="140">
        <v>0.56000000000000005</v>
      </c>
      <c r="I7254" s="9"/>
      <c r="J7254" s="22">
        <f t="shared" si="113"/>
        <v>8.3496000000000015E-2</v>
      </c>
      <c r="K7254" s="22" t="str">
        <f>IF(I7254&lt;&gt;"",SUMIF(Table1[Codigo_servico],A7254,Table1[Subtotal_insumo]),"")</f>
        <v/>
      </c>
      <c r="L7254" s="16">
        <f>IF(Table1[[#This Row],[Ordem_insumos]]&lt;&gt;0,VLOOKUP(Table1[[#This Row],[Codigo_servico]],Preencher_Orcamento!$B:$D,3,FALSE)*Table1[[#This Row],[Qtde_insumo]],"")</f>
        <v>0</v>
      </c>
      <c r="M7254" s="16">
        <f>IF(Table1[[#This Row],[Ordem_insumos]]&lt;&gt;0,VLOOKUP(Table1[[#This Row],[Codigo_servico]],Preencher_Orcamento!$B:$D,3,FALSE)*Table1[[#This Row],[Subtotal_insumo]],"")</f>
        <v>0</v>
      </c>
    </row>
    <row r="7255" spans="1:13" x14ac:dyDescent="0.25">
      <c r="A7255" s="3">
        <v>100403</v>
      </c>
      <c r="B7255" s="125">
        <v>0</v>
      </c>
      <c r="C7255" s="131" t="s">
        <v>3789</v>
      </c>
      <c r="D7255" s="132"/>
      <c r="E7255" s="4"/>
      <c r="F7255" s="4"/>
      <c r="G7255" s="17" t="str">
        <f>IFERROR(VLOOKUP(Table1[[#This Row],[Codigo_insumo]],BD_Insumos!$B:$E,4),"")</f>
        <v/>
      </c>
      <c r="H7255" s="139"/>
      <c r="I7255" s="5" t="s">
        <v>5</v>
      </c>
      <c r="J7255" s="20" t="str">
        <f t="shared" si="113"/>
        <v/>
      </c>
      <c r="K7255" s="21">
        <f>IF(I7255&lt;&gt;"",SUMIF(Table1[Codigo_servico],A7255,Table1[Subtotal_insumo]),"")</f>
        <v>54.252791610084685</v>
      </c>
      <c r="L7255" s="17" t="str">
        <f>IF(Table1[[#This Row],[Ordem_insumos]]&lt;&gt;0,VLOOKUP(Table1[[#This Row],[Codigo_servico]],Preencher_Orcamento!$B:$D,3,FALSE)*Table1[[#This Row],[Qtde_insumo]],"")</f>
        <v/>
      </c>
      <c r="M7255" s="17" t="str">
        <f>IF(Table1[[#This Row],[Ordem_insumos]]&lt;&gt;0,VLOOKUP(Table1[[#This Row],[Codigo_servico]],Preencher_Orcamento!$B:$D,3,FALSE)*Table1[[#This Row],[Subtotal_insumo]],"")</f>
        <v/>
      </c>
    </row>
    <row r="7256" spans="1:13" x14ac:dyDescent="0.25">
      <c r="A7256" s="6">
        <v>100403</v>
      </c>
      <c r="B7256" s="126">
        <v>1</v>
      </c>
      <c r="C7256" s="133"/>
      <c r="D7256" s="134">
        <v>79640</v>
      </c>
      <c r="E7256" s="7" t="s">
        <v>2022</v>
      </c>
      <c r="F7256" s="8" t="s">
        <v>5</v>
      </c>
      <c r="G7256" s="16">
        <f>IFERROR(VLOOKUP(Table1[[#This Row],[Codigo_insumo]],BD_Insumos!$B:$E,4),"")</f>
        <v>0.14910000000000001</v>
      </c>
      <c r="H7256" s="140">
        <v>0.72</v>
      </c>
      <c r="I7256" s="9"/>
      <c r="J7256" s="22">
        <f t="shared" si="113"/>
        <v>0.107352</v>
      </c>
      <c r="K7256" s="22" t="str">
        <f>IF(I7256&lt;&gt;"",SUMIF(Table1[Codigo_servico],A7256,Table1[Subtotal_insumo]),"")</f>
        <v/>
      </c>
      <c r="L7256" s="16">
        <f>IF(Table1[[#This Row],[Ordem_insumos]]&lt;&gt;0,VLOOKUP(Table1[[#This Row],[Codigo_servico]],Preencher_Orcamento!$B:$D,3,FALSE)*Table1[[#This Row],[Qtde_insumo]],"")</f>
        <v>0</v>
      </c>
      <c r="M7256" s="16">
        <f>IF(Table1[[#This Row],[Ordem_insumos]]&lt;&gt;0,VLOOKUP(Table1[[#This Row],[Codigo_servico]],Preencher_Orcamento!$B:$D,3,FALSE)*Table1[[#This Row],[Subtotal_insumo]],"")</f>
        <v>0</v>
      </c>
    </row>
    <row r="7257" spans="1:13" x14ac:dyDescent="0.25">
      <c r="A7257" s="6">
        <v>100403</v>
      </c>
      <c r="B7257" s="126">
        <v>2</v>
      </c>
      <c r="C7257" s="133"/>
      <c r="D7257" s="134">
        <v>2035</v>
      </c>
      <c r="E7257" s="7" t="s">
        <v>2190</v>
      </c>
      <c r="F7257" s="8" t="s">
        <v>2140</v>
      </c>
      <c r="G7257" s="16">
        <f>IFERROR(VLOOKUP(Table1[[#This Row],[Codigo_insumo]],BD_Insumos!$B:$E,4),"")</f>
        <v>17.275965903920998</v>
      </c>
      <c r="H7257" s="140">
        <v>1.1000000000000001</v>
      </c>
      <c r="I7257" s="9"/>
      <c r="J7257" s="22">
        <f t="shared" si="113"/>
        <v>19.003562494313098</v>
      </c>
      <c r="K7257" s="22" t="str">
        <f>IF(I7257&lt;&gt;"",SUMIF(Table1[Codigo_servico],A7257,Table1[Subtotal_insumo]),"")</f>
        <v/>
      </c>
      <c r="L7257" s="16">
        <f>IF(Table1[[#This Row],[Ordem_insumos]]&lt;&gt;0,VLOOKUP(Table1[[#This Row],[Codigo_servico]],Preencher_Orcamento!$B:$D,3,FALSE)*Table1[[#This Row],[Qtde_insumo]],"")</f>
        <v>0</v>
      </c>
      <c r="M7257" s="16">
        <f>IF(Table1[[#This Row],[Ordem_insumos]]&lt;&gt;0,VLOOKUP(Table1[[#This Row],[Codigo_servico]],Preencher_Orcamento!$B:$D,3,FALSE)*Table1[[#This Row],[Subtotal_insumo]],"")</f>
        <v>0</v>
      </c>
    </row>
    <row r="7258" spans="1:13" ht="39" x14ac:dyDescent="0.25">
      <c r="A7258" s="6">
        <v>100403</v>
      </c>
      <c r="B7258" s="126">
        <v>3</v>
      </c>
      <c r="C7258" s="133"/>
      <c r="D7258" s="134">
        <v>70823</v>
      </c>
      <c r="E7258" s="7" t="s">
        <v>1717</v>
      </c>
      <c r="F7258" s="8" t="s">
        <v>5</v>
      </c>
      <c r="G7258" s="18">
        <f>IFERROR(VLOOKUP(Table1[[#This Row],[Codigo_insumo]],BD_Insumos!$B:$E,4),"")</f>
        <v>13.9648</v>
      </c>
      <c r="H7258" s="140">
        <v>1.5</v>
      </c>
      <c r="I7258" s="9"/>
      <c r="J7258" s="23">
        <f t="shared" si="113"/>
        <v>20.947200000000002</v>
      </c>
      <c r="K7258" s="22" t="str">
        <f>IF(I7258&lt;&gt;"",SUMIF(Table1[Codigo_servico],A7258,Table1[Subtotal_insumo]),"")</f>
        <v/>
      </c>
      <c r="L7258" s="18">
        <f>IF(Table1[[#This Row],[Ordem_insumos]]&lt;&gt;0,VLOOKUP(Table1[[#This Row],[Codigo_servico]],Preencher_Orcamento!$B:$D,3,FALSE)*Table1[[#This Row],[Qtde_insumo]],"")</f>
        <v>0</v>
      </c>
      <c r="M7258" s="18">
        <f>IF(Table1[[#This Row],[Ordem_insumos]]&lt;&gt;0,VLOOKUP(Table1[[#This Row],[Codigo_servico]],Preencher_Orcamento!$B:$D,3,FALSE)*Table1[[#This Row],[Subtotal_insumo]],"")</f>
        <v>0</v>
      </c>
    </row>
    <row r="7259" spans="1:13" x14ac:dyDescent="0.25">
      <c r="A7259" s="6">
        <v>100403</v>
      </c>
      <c r="B7259" s="126">
        <v>4</v>
      </c>
      <c r="C7259" s="133"/>
      <c r="D7259" s="134">
        <v>2036</v>
      </c>
      <c r="E7259" s="7" t="s">
        <v>2191</v>
      </c>
      <c r="F7259" s="8" t="s">
        <v>2140</v>
      </c>
      <c r="G7259" s="18">
        <f>IFERROR(VLOOKUP(Table1[[#This Row],[Codigo_insumo]],BD_Insumos!$B:$E,4),"")</f>
        <v>12.90425192342871</v>
      </c>
      <c r="H7259" s="140">
        <v>1.1000000000000001</v>
      </c>
      <c r="I7259" s="9"/>
      <c r="J7259" s="23">
        <f t="shared" si="113"/>
        <v>14.194677115771581</v>
      </c>
      <c r="K7259" s="22" t="str">
        <f>IF(I7259&lt;&gt;"",SUMIF(Table1[Codigo_servico],A7259,Table1[Subtotal_insumo]),"")</f>
        <v/>
      </c>
      <c r="L7259" s="18">
        <f>IF(Table1[[#This Row],[Ordem_insumos]]&lt;&gt;0,VLOOKUP(Table1[[#This Row],[Codigo_servico]],Preencher_Orcamento!$B:$D,3,FALSE)*Table1[[#This Row],[Qtde_insumo]],"")</f>
        <v>0</v>
      </c>
      <c r="M7259" s="18">
        <f>IF(Table1[[#This Row],[Ordem_insumos]]&lt;&gt;0,VLOOKUP(Table1[[#This Row],[Codigo_servico]],Preencher_Orcamento!$B:$D,3,FALSE)*Table1[[#This Row],[Subtotal_insumo]],"")</f>
        <v>0</v>
      </c>
    </row>
    <row r="7260" spans="1:13" x14ac:dyDescent="0.25">
      <c r="A7260" s="3">
        <v>100404</v>
      </c>
      <c r="B7260" s="125">
        <v>0</v>
      </c>
      <c r="C7260" s="131" t="s">
        <v>3851</v>
      </c>
      <c r="D7260" s="132"/>
      <c r="E7260" s="4"/>
      <c r="F7260" s="4"/>
      <c r="G7260" s="17" t="str">
        <f>IFERROR(VLOOKUP(Table1[[#This Row],[Codigo_insumo]],BD_Insumos!$B:$E,4),"")</f>
        <v/>
      </c>
      <c r="H7260" s="139"/>
      <c r="I7260" s="5" t="s">
        <v>5</v>
      </c>
      <c r="J7260" s="20" t="str">
        <f t="shared" si="113"/>
        <v/>
      </c>
      <c r="K7260" s="21">
        <f>IF(I7260&lt;&gt;"",SUMIF(Table1[Codigo_servico],A7260,Table1[Subtotal_insumo]),"")</f>
        <v>63.28280139281965</v>
      </c>
      <c r="L7260" s="17" t="str">
        <f>IF(Table1[[#This Row],[Ordem_insumos]]&lt;&gt;0,VLOOKUP(Table1[[#This Row],[Codigo_servico]],Preencher_Orcamento!$B:$D,3,FALSE)*Table1[[#This Row],[Qtde_insumo]],"")</f>
        <v/>
      </c>
      <c r="M7260" s="17" t="str">
        <f>IF(Table1[[#This Row],[Ordem_insumos]]&lt;&gt;0,VLOOKUP(Table1[[#This Row],[Codigo_servico]],Preencher_Orcamento!$B:$D,3,FALSE)*Table1[[#This Row],[Subtotal_insumo]],"")</f>
        <v/>
      </c>
    </row>
    <row r="7261" spans="1:13" x14ac:dyDescent="0.25">
      <c r="A7261" s="6">
        <v>100404</v>
      </c>
      <c r="B7261" s="126">
        <v>1</v>
      </c>
      <c r="C7261" s="133"/>
      <c r="D7261" s="134">
        <v>79640</v>
      </c>
      <c r="E7261" s="7" t="s">
        <v>2022</v>
      </c>
      <c r="F7261" s="8" t="s">
        <v>5</v>
      </c>
      <c r="G7261" s="16">
        <f>IFERROR(VLOOKUP(Table1[[#This Row],[Codigo_insumo]],BD_Insumos!$B:$E,4),"")</f>
        <v>0.14910000000000001</v>
      </c>
      <c r="H7261" s="140">
        <v>0.9</v>
      </c>
      <c r="I7261" s="9"/>
      <c r="J7261" s="22">
        <f t="shared" si="113"/>
        <v>0.13419</v>
      </c>
      <c r="K7261" s="22" t="str">
        <f>IF(I7261&lt;&gt;"",SUMIF(Table1[Codigo_servico],A7261,Table1[Subtotal_insumo]),"")</f>
        <v/>
      </c>
      <c r="L7261" s="16">
        <f>IF(Table1[[#This Row],[Ordem_insumos]]&lt;&gt;0,VLOOKUP(Table1[[#This Row],[Codigo_servico]],Preencher_Orcamento!$B:$D,3,FALSE)*Table1[[#This Row],[Qtde_insumo]],"")</f>
        <v>0</v>
      </c>
      <c r="M7261" s="16">
        <f>IF(Table1[[#This Row],[Ordem_insumos]]&lt;&gt;0,VLOOKUP(Table1[[#This Row],[Codigo_servico]],Preencher_Orcamento!$B:$D,3,FALSE)*Table1[[#This Row],[Subtotal_insumo]],"")</f>
        <v>0</v>
      </c>
    </row>
    <row r="7262" spans="1:13" x14ac:dyDescent="0.25">
      <c r="A7262" s="6">
        <v>100404</v>
      </c>
      <c r="B7262" s="126">
        <v>2</v>
      </c>
      <c r="C7262" s="133"/>
      <c r="D7262" s="134">
        <v>2035</v>
      </c>
      <c r="E7262" s="7" t="s">
        <v>2190</v>
      </c>
      <c r="F7262" s="8" t="s">
        <v>2140</v>
      </c>
      <c r="G7262" s="16">
        <f>IFERROR(VLOOKUP(Table1[[#This Row],[Codigo_insumo]],BD_Insumos!$B:$E,4),"")</f>
        <v>17.275965903920998</v>
      </c>
      <c r="H7262" s="140">
        <v>1.2</v>
      </c>
      <c r="I7262" s="9"/>
      <c r="J7262" s="22">
        <f t="shared" si="113"/>
        <v>20.731159084705197</v>
      </c>
      <c r="K7262" s="22" t="str">
        <f>IF(I7262&lt;&gt;"",SUMIF(Table1[Codigo_servico],A7262,Table1[Subtotal_insumo]),"")</f>
        <v/>
      </c>
      <c r="L7262" s="16">
        <f>IF(Table1[[#This Row],[Ordem_insumos]]&lt;&gt;0,VLOOKUP(Table1[[#This Row],[Codigo_servico]],Preencher_Orcamento!$B:$D,3,FALSE)*Table1[[#This Row],[Qtde_insumo]],"")</f>
        <v>0</v>
      </c>
      <c r="M7262" s="16">
        <f>IF(Table1[[#This Row],[Ordem_insumos]]&lt;&gt;0,VLOOKUP(Table1[[#This Row],[Codigo_servico]],Preencher_Orcamento!$B:$D,3,FALSE)*Table1[[#This Row],[Subtotal_insumo]],"")</f>
        <v>0</v>
      </c>
    </row>
    <row r="7263" spans="1:13" x14ac:dyDescent="0.25">
      <c r="A7263" s="6">
        <v>100404</v>
      </c>
      <c r="B7263" s="126">
        <v>3</v>
      </c>
      <c r="C7263" s="133"/>
      <c r="D7263" s="134">
        <v>2036</v>
      </c>
      <c r="E7263" s="7" t="s">
        <v>2191</v>
      </c>
      <c r="F7263" s="8" t="s">
        <v>2140</v>
      </c>
      <c r="G7263" s="18">
        <f>IFERROR(VLOOKUP(Table1[[#This Row],[Codigo_insumo]],BD_Insumos!$B:$E,4),"")</f>
        <v>12.90425192342871</v>
      </c>
      <c r="H7263" s="140">
        <v>1.2</v>
      </c>
      <c r="I7263" s="9"/>
      <c r="J7263" s="23">
        <f t="shared" si="113"/>
        <v>15.485102308114451</v>
      </c>
      <c r="K7263" s="22" t="str">
        <f>IF(I7263&lt;&gt;"",SUMIF(Table1[Codigo_servico],A7263,Table1[Subtotal_insumo]),"")</f>
        <v/>
      </c>
      <c r="L7263" s="18">
        <f>IF(Table1[[#This Row],[Ordem_insumos]]&lt;&gt;0,VLOOKUP(Table1[[#This Row],[Codigo_servico]],Preencher_Orcamento!$B:$D,3,FALSE)*Table1[[#This Row],[Qtde_insumo]],"")</f>
        <v>0</v>
      </c>
      <c r="M7263" s="18">
        <f>IF(Table1[[#This Row],[Ordem_insumos]]&lt;&gt;0,VLOOKUP(Table1[[#This Row],[Codigo_servico]],Preencher_Orcamento!$B:$D,3,FALSE)*Table1[[#This Row],[Subtotal_insumo]],"")</f>
        <v>0</v>
      </c>
    </row>
    <row r="7264" spans="1:13" ht="39" x14ac:dyDescent="0.25">
      <c r="A7264" s="6">
        <v>100404</v>
      </c>
      <c r="B7264" s="126">
        <v>4</v>
      </c>
      <c r="C7264" s="133"/>
      <c r="D7264" s="134">
        <v>70824</v>
      </c>
      <c r="E7264" s="7" t="s">
        <v>1718</v>
      </c>
      <c r="F7264" s="8" t="s">
        <v>5</v>
      </c>
      <c r="G7264" s="18">
        <f>IFERROR(VLOOKUP(Table1[[#This Row],[Codigo_insumo]],BD_Insumos!$B:$E,4),"")</f>
        <v>17.954899999999999</v>
      </c>
      <c r="H7264" s="140">
        <v>1.5</v>
      </c>
      <c r="I7264" s="9"/>
      <c r="J7264" s="23">
        <f t="shared" si="113"/>
        <v>26.93235</v>
      </c>
      <c r="K7264" s="22" t="str">
        <f>IF(I7264&lt;&gt;"",SUMIF(Table1[Codigo_servico],A7264,Table1[Subtotal_insumo]),"")</f>
        <v/>
      </c>
      <c r="L7264" s="18">
        <f>IF(Table1[[#This Row],[Ordem_insumos]]&lt;&gt;0,VLOOKUP(Table1[[#This Row],[Codigo_servico]],Preencher_Orcamento!$B:$D,3,FALSE)*Table1[[#This Row],[Qtde_insumo]],"")</f>
        <v>0</v>
      </c>
      <c r="M7264" s="18">
        <f>IF(Table1[[#This Row],[Ordem_insumos]]&lt;&gt;0,VLOOKUP(Table1[[#This Row],[Codigo_servico]],Preencher_Orcamento!$B:$D,3,FALSE)*Table1[[#This Row],[Subtotal_insumo]],"")</f>
        <v>0</v>
      </c>
    </row>
    <row r="7265" spans="1:13" x14ac:dyDescent="0.25">
      <c r="A7265" s="3">
        <v>100405</v>
      </c>
      <c r="B7265" s="125">
        <v>0</v>
      </c>
      <c r="C7265" s="131" t="s">
        <v>3790</v>
      </c>
      <c r="D7265" s="132"/>
      <c r="E7265" s="4"/>
      <c r="F7265" s="4"/>
      <c r="G7265" s="17" t="str">
        <f>IFERROR(VLOOKUP(Table1[[#This Row],[Codigo_insumo]],BD_Insumos!$B:$E,4),"")</f>
        <v/>
      </c>
      <c r="H7265" s="139"/>
      <c r="I7265" s="5" t="s">
        <v>5</v>
      </c>
      <c r="J7265" s="20" t="str">
        <f t="shared" si="113"/>
        <v/>
      </c>
      <c r="K7265" s="21">
        <f>IF(I7265&lt;&gt;"",SUMIF(Table1[Codigo_servico],A7265,Table1[Subtotal_insumo]),"")</f>
        <v>74.243207958289588</v>
      </c>
      <c r="L7265" s="17" t="str">
        <f>IF(Table1[[#This Row],[Ordem_insumos]]&lt;&gt;0,VLOOKUP(Table1[[#This Row],[Codigo_servico]],Preencher_Orcamento!$B:$D,3,FALSE)*Table1[[#This Row],[Qtde_insumo]],"")</f>
        <v/>
      </c>
      <c r="M7265" s="17" t="str">
        <f>IF(Table1[[#This Row],[Ordem_insumos]]&lt;&gt;0,VLOOKUP(Table1[[#This Row],[Codigo_servico]],Preencher_Orcamento!$B:$D,3,FALSE)*Table1[[#This Row],[Subtotal_insumo]],"")</f>
        <v/>
      </c>
    </row>
    <row r="7266" spans="1:13" x14ac:dyDescent="0.25">
      <c r="A7266" s="6">
        <v>100405</v>
      </c>
      <c r="B7266" s="126">
        <v>1</v>
      </c>
      <c r="C7266" s="133"/>
      <c r="D7266" s="134">
        <v>79640</v>
      </c>
      <c r="E7266" s="7" t="s">
        <v>2022</v>
      </c>
      <c r="F7266" s="8" t="s">
        <v>5</v>
      </c>
      <c r="G7266" s="16">
        <f>IFERROR(VLOOKUP(Table1[[#This Row],[Codigo_insumo]],BD_Insumos!$B:$E,4),"")</f>
        <v>0.14910000000000001</v>
      </c>
      <c r="H7266" s="140">
        <v>1.1299999999999999</v>
      </c>
      <c r="I7266" s="9"/>
      <c r="J7266" s="22">
        <f t="shared" si="113"/>
        <v>0.16848299999999999</v>
      </c>
      <c r="K7266" s="22" t="str">
        <f>IF(I7266&lt;&gt;"",SUMIF(Table1[Codigo_servico],A7266,Table1[Subtotal_insumo]),"")</f>
        <v/>
      </c>
      <c r="L7266" s="16">
        <f>IF(Table1[[#This Row],[Ordem_insumos]]&lt;&gt;0,VLOOKUP(Table1[[#This Row],[Codigo_servico]],Preencher_Orcamento!$B:$D,3,FALSE)*Table1[[#This Row],[Qtde_insumo]],"")</f>
        <v>0</v>
      </c>
      <c r="M7266" s="16">
        <f>IF(Table1[[#This Row],[Ordem_insumos]]&lt;&gt;0,VLOOKUP(Table1[[#This Row],[Codigo_servico]],Preencher_Orcamento!$B:$D,3,FALSE)*Table1[[#This Row],[Subtotal_insumo]],"")</f>
        <v>0</v>
      </c>
    </row>
    <row r="7267" spans="1:13" x14ac:dyDescent="0.25">
      <c r="A7267" s="6">
        <v>100405</v>
      </c>
      <c r="B7267" s="126">
        <v>2</v>
      </c>
      <c r="C7267" s="133"/>
      <c r="D7267" s="134">
        <v>2036</v>
      </c>
      <c r="E7267" s="7" t="s">
        <v>2191</v>
      </c>
      <c r="F7267" s="8" t="s">
        <v>2140</v>
      </c>
      <c r="G7267" s="16">
        <f>IFERROR(VLOOKUP(Table1[[#This Row],[Codigo_insumo]],BD_Insumos!$B:$E,4),"")</f>
        <v>12.90425192342871</v>
      </c>
      <c r="H7267" s="140">
        <v>1.4</v>
      </c>
      <c r="I7267" s="9"/>
      <c r="J7267" s="22">
        <f t="shared" si="113"/>
        <v>18.065952692800192</v>
      </c>
      <c r="K7267" s="22" t="str">
        <f>IF(I7267&lt;&gt;"",SUMIF(Table1[Codigo_servico],A7267,Table1[Subtotal_insumo]),"")</f>
        <v/>
      </c>
      <c r="L7267" s="16">
        <f>IF(Table1[[#This Row],[Ordem_insumos]]&lt;&gt;0,VLOOKUP(Table1[[#This Row],[Codigo_servico]],Preencher_Orcamento!$B:$D,3,FALSE)*Table1[[#This Row],[Qtde_insumo]],"")</f>
        <v>0</v>
      </c>
      <c r="M7267" s="16">
        <f>IF(Table1[[#This Row],[Ordem_insumos]]&lt;&gt;0,VLOOKUP(Table1[[#This Row],[Codigo_servico]],Preencher_Orcamento!$B:$D,3,FALSE)*Table1[[#This Row],[Subtotal_insumo]],"")</f>
        <v>0</v>
      </c>
    </row>
    <row r="7268" spans="1:13" ht="39" x14ac:dyDescent="0.25">
      <c r="A7268" s="6">
        <v>100405</v>
      </c>
      <c r="B7268" s="126">
        <v>3</v>
      </c>
      <c r="C7268" s="133"/>
      <c r="D7268" s="134">
        <v>70825</v>
      </c>
      <c r="E7268" s="7" t="s">
        <v>1719</v>
      </c>
      <c r="F7268" s="8" t="s">
        <v>5</v>
      </c>
      <c r="G7268" s="18">
        <f>IFERROR(VLOOKUP(Table1[[#This Row],[Codigo_insumo]],BD_Insumos!$B:$E,4),"")</f>
        <v>22.7303</v>
      </c>
      <c r="H7268" s="140">
        <v>1.4</v>
      </c>
      <c r="I7268" s="9"/>
      <c r="J7268" s="23">
        <f t="shared" si="113"/>
        <v>31.822419999999997</v>
      </c>
      <c r="K7268" s="22" t="str">
        <f>IF(I7268&lt;&gt;"",SUMIF(Table1[Codigo_servico],A7268,Table1[Subtotal_insumo]),"")</f>
        <v/>
      </c>
      <c r="L7268" s="18">
        <f>IF(Table1[[#This Row],[Ordem_insumos]]&lt;&gt;0,VLOOKUP(Table1[[#This Row],[Codigo_servico]],Preencher_Orcamento!$B:$D,3,FALSE)*Table1[[#This Row],[Qtde_insumo]],"")</f>
        <v>0</v>
      </c>
      <c r="M7268" s="18">
        <f>IF(Table1[[#This Row],[Ordem_insumos]]&lt;&gt;0,VLOOKUP(Table1[[#This Row],[Codigo_servico]],Preencher_Orcamento!$B:$D,3,FALSE)*Table1[[#This Row],[Subtotal_insumo]],"")</f>
        <v>0</v>
      </c>
    </row>
    <row r="7269" spans="1:13" x14ac:dyDescent="0.25">
      <c r="A7269" s="6">
        <v>100405</v>
      </c>
      <c r="B7269" s="126">
        <v>4</v>
      </c>
      <c r="C7269" s="133"/>
      <c r="D7269" s="134">
        <v>2035</v>
      </c>
      <c r="E7269" s="7" t="s">
        <v>2190</v>
      </c>
      <c r="F7269" s="8" t="s">
        <v>2140</v>
      </c>
      <c r="G7269" s="18">
        <f>IFERROR(VLOOKUP(Table1[[#This Row],[Codigo_insumo]],BD_Insumos!$B:$E,4),"")</f>
        <v>17.275965903920998</v>
      </c>
      <c r="H7269" s="140">
        <v>1.4</v>
      </c>
      <c r="I7269" s="9"/>
      <c r="J7269" s="23">
        <f t="shared" si="113"/>
        <v>24.186352265489397</v>
      </c>
      <c r="K7269" s="22" t="str">
        <f>IF(I7269&lt;&gt;"",SUMIF(Table1[Codigo_servico],A7269,Table1[Subtotal_insumo]),"")</f>
        <v/>
      </c>
      <c r="L7269" s="18">
        <f>IF(Table1[[#This Row],[Ordem_insumos]]&lt;&gt;0,VLOOKUP(Table1[[#This Row],[Codigo_servico]],Preencher_Orcamento!$B:$D,3,FALSE)*Table1[[#This Row],[Qtde_insumo]],"")</f>
        <v>0</v>
      </c>
      <c r="M7269" s="18">
        <f>IF(Table1[[#This Row],[Ordem_insumos]]&lt;&gt;0,VLOOKUP(Table1[[#This Row],[Codigo_servico]],Preencher_Orcamento!$B:$D,3,FALSE)*Table1[[#This Row],[Subtotal_insumo]],"")</f>
        <v>0</v>
      </c>
    </row>
    <row r="7270" spans="1:13" x14ac:dyDescent="0.25">
      <c r="A7270" s="3">
        <v>100406</v>
      </c>
      <c r="B7270" s="125">
        <v>0</v>
      </c>
      <c r="C7270" s="131" t="s">
        <v>3809</v>
      </c>
      <c r="D7270" s="132"/>
      <c r="E7270" s="4"/>
      <c r="F7270" s="4"/>
      <c r="G7270" s="17" t="str">
        <f>IFERROR(VLOOKUP(Table1[[#This Row],[Codigo_insumo]],BD_Insumos!$B:$E,4),"")</f>
        <v/>
      </c>
      <c r="H7270" s="139"/>
      <c r="I7270" s="5" t="s">
        <v>5</v>
      </c>
      <c r="J7270" s="20" t="str">
        <f t="shared" si="113"/>
        <v/>
      </c>
      <c r="K7270" s="21">
        <f>IF(I7270&lt;&gt;"",SUMIF(Table1[Codigo_servico],A7270,Table1[Subtotal_insumo]),"")</f>
        <v>89.332764523759536</v>
      </c>
      <c r="L7270" s="17" t="str">
        <f>IF(Table1[[#This Row],[Ordem_insumos]]&lt;&gt;0,VLOOKUP(Table1[[#This Row],[Codigo_servico]],Preencher_Orcamento!$B:$D,3,FALSE)*Table1[[#This Row],[Qtde_insumo]],"")</f>
        <v/>
      </c>
      <c r="M7270" s="17" t="str">
        <f>IF(Table1[[#This Row],[Ordem_insumos]]&lt;&gt;0,VLOOKUP(Table1[[#This Row],[Codigo_servico]],Preencher_Orcamento!$B:$D,3,FALSE)*Table1[[#This Row],[Subtotal_insumo]],"")</f>
        <v/>
      </c>
    </row>
    <row r="7271" spans="1:13" x14ac:dyDescent="0.25">
      <c r="A7271" s="6">
        <v>100406</v>
      </c>
      <c r="B7271" s="126">
        <v>1</v>
      </c>
      <c r="C7271" s="133"/>
      <c r="D7271" s="134">
        <v>2035</v>
      </c>
      <c r="E7271" s="7" t="s">
        <v>2190</v>
      </c>
      <c r="F7271" s="8" t="s">
        <v>2140</v>
      </c>
      <c r="G7271" s="16">
        <f>IFERROR(VLOOKUP(Table1[[#This Row],[Codigo_insumo]],BD_Insumos!$B:$E,4),"")</f>
        <v>17.275965903920998</v>
      </c>
      <c r="H7271" s="140">
        <v>1.6</v>
      </c>
      <c r="I7271" s="9"/>
      <c r="J7271" s="22">
        <f t="shared" si="113"/>
        <v>27.641545446273597</v>
      </c>
      <c r="K7271" s="22" t="str">
        <f>IF(I7271&lt;&gt;"",SUMIF(Table1[Codigo_servico],A7271,Table1[Subtotal_insumo]),"")</f>
        <v/>
      </c>
      <c r="L7271" s="16">
        <f>IF(Table1[[#This Row],[Ordem_insumos]]&lt;&gt;0,VLOOKUP(Table1[[#This Row],[Codigo_servico]],Preencher_Orcamento!$B:$D,3,FALSE)*Table1[[#This Row],[Qtde_insumo]],"")</f>
        <v>0</v>
      </c>
      <c r="M7271" s="16">
        <f>IF(Table1[[#This Row],[Ordem_insumos]]&lt;&gt;0,VLOOKUP(Table1[[#This Row],[Codigo_servico]],Preencher_Orcamento!$B:$D,3,FALSE)*Table1[[#This Row],[Subtotal_insumo]],"")</f>
        <v>0</v>
      </c>
    </row>
    <row r="7272" spans="1:13" x14ac:dyDescent="0.25">
      <c r="A7272" s="6">
        <v>100406</v>
      </c>
      <c r="B7272" s="126">
        <v>2</v>
      </c>
      <c r="C7272" s="133"/>
      <c r="D7272" s="134">
        <v>79640</v>
      </c>
      <c r="E7272" s="7" t="s">
        <v>2022</v>
      </c>
      <c r="F7272" s="8" t="s">
        <v>5</v>
      </c>
      <c r="G7272" s="16">
        <f>IFERROR(VLOOKUP(Table1[[#This Row],[Codigo_insumo]],BD_Insumos!$B:$E,4),"")</f>
        <v>0.14910000000000001</v>
      </c>
      <c r="H7272" s="140">
        <v>1.36</v>
      </c>
      <c r="I7272" s="9"/>
      <c r="J7272" s="22">
        <f t="shared" si="113"/>
        <v>0.20277600000000004</v>
      </c>
      <c r="K7272" s="22" t="str">
        <f>IF(I7272&lt;&gt;"",SUMIF(Table1[Codigo_servico],A7272,Table1[Subtotal_insumo]),"")</f>
        <v/>
      </c>
      <c r="L7272" s="16">
        <f>IF(Table1[[#This Row],[Ordem_insumos]]&lt;&gt;0,VLOOKUP(Table1[[#This Row],[Codigo_servico]],Preencher_Orcamento!$B:$D,3,FALSE)*Table1[[#This Row],[Qtde_insumo]],"")</f>
        <v>0</v>
      </c>
      <c r="M7272" s="16">
        <f>IF(Table1[[#This Row],[Ordem_insumos]]&lt;&gt;0,VLOOKUP(Table1[[#This Row],[Codigo_servico]],Preencher_Orcamento!$B:$D,3,FALSE)*Table1[[#This Row],[Subtotal_insumo]],"")</f>
        <v>0</v>
      </c>
    </row>
    <row r="7273" spans="1:13" ht="39" x14ac:dyDescent="0.25">
      <c r="A7273" s="6">
        <v>100406</v>
      </c>
      <c r="B7273" s="126">
        <v>3</v>
      </c>
      <c r="C7273" s="133"/>
      <c r="D7273" s="134">
        <v>70826</v>
      </c>
      <c r="E7273" s="7" t="s">
        <v>1720</v>
      </c>
      <c r="F7273" s="8" t="s">
        <v>5</v>
      </c>
      <c r="G7273" s="18">
        <f>IFERROR(VLOOKUP(Table1[[#This Row],[Codigo_insumo]],BD_Insumos!$B:$E,4),"")</f>
        <v>29.172599999999999</v>
      </c>
      <c r="H7273" s="140">
        <v>1.4</v>
      </c>
      <c r="I7273" s="9"/>
      <c r="J7273" s="23">
        <f t="shared" si="113"/>
        <v>40.841639999999998</v>
      </c>
      <c r="K7273" s="22" t="str">
        <f>IF(I7273&lt;&gt;"",SUMIF(Table1[Codigo_servico],A7273,Table1[Subtotal_insumo]),"")</f>
        <v/>
      </c>
      <c r="L7273" s="18">
        <f>IF(Table1[[#This Row],[Ordem_insumos]]&lt;&gt;0,VLOOKUP(Table1[[#This Row],[Codigo_servico]],Preencher_Orcamento!$B:$D,3,FALSE)*Table1[[#This Row],[Qtde_insumo]],"")</f>
        <v>0</v>
      </c>
      <c r="M7273" s="18">
        <f>IF(Table1[[#This Row],[Ordem_insumos]]&lt;&gt;0,VLOOKUP(Table1[[#This Row],[Codigo_servico]],Preencher_Orcamento!$B:$D,3,FALSE)*Table1[[#This Row],[Subtotal_insumo]],"")</f>
        <v>0</v>
      </c>
    </row>
    <row r="7274" spans="1:13" x14ac:dyDescent="0.25">
      <c r="A7274" s="6">
        <v>100406</v>
      </c>
      <c r="B7274" s="126">
        <v>4</v>
      </c>
      <c r="C7274" s="133"/>
      <c r="D7274" s="134">
        <v>2036</v>
      </c>
      <c r="E7274" s="7" t="s">
        <v>2191</v>
      </c>
      <c r="F7274" s="8" t="s">
        <v>2140</v>
      </c>
      <c r="G7274" s="18">
        <f>IFERROR(VLOOKUP(Table1[[#This Row],[Codigo_insumo]],BD_Insumos!$B:$E,4),"")</f>
        <v>12.90425192342871</v>
      </c>
      <c r="H7274" s="140">
        <v>1.6</v>
      </c>
      <c r="I7274" s="9"/>
      <c r="J7274" s="23">
        <f t="shared" si="113"/>
        <v>20.646803077485938</v>
      </c>
      <c r="K7274" s="22" t="str">
        <f>IF(I7274&lt;&gt;"",SUMIF(Table1[Codigo_servico],A7274,Table1[Subtotal_insumo]),"")</f>
        <v/>
      </c>
      <c r="L7274" s="18">
        <f>IF(Table1[[#This Row],[Ordem_insumos]]&lt;&gt;0,VLOOKUP(Table1[[#This Row],[Codigo_servico]],Preencher_Orcamento!$B:$D,3,FALSE)*Table1[[#This Row],[Qtde_insumo]],"")</f>
        <v>0</v>
      </c>
      <c r="M7274" s="18">
        <f>IF(Table1[[#This Row],[Ordem_insumos]]&lt;&gt;0,VLOOKUP(Table1[[#This Row],[Codigo_servico]],Preencher_Orcamento!$B:$D,3,FALSE)*Table1[[#This Row],[Subtotal_insumo]],"")</f>
        <v>0</v>
      </c>
    </row>
    <row r="7275" spans="1:13" x14ac:dyDescent="0.25">
      <c r="A7275" s="3">
        <v>100407</v>
      </c>
      <c r="B7275" s="125">
        <v>0</v>
      </c>
      <c r="C7275" s="131" t="s">
        <v>3852</v>
      </c>
      <c r="D7275" s="132"/>
      <c r="E7275" s="4"/>
      <c r="F7275" s="4"/>
      <c r="G7275" s="17" t="str">
        <f>IFERROR(VLOOKUP(Table1[[#This Row],[Codigo_insumo]],BD_Insumos!$B:$E,4),"")</f>
        <v/>
      </c>
      <c r="H7275" s="139"/>
      <c r="I7275" s="5" t="s">
        <v>5</v>
      </c>
      <c r="J7275" s="20" t="str">
        <f t="shared" si="113"/>
        <v/>
      </c>
      <c r="K7275" s="21">
        <f>IF(I7275&lt;&gt;"",SUMIF(Table1[Codigo_servico],A7275,Table1[Subtotal_insumo]),"")</f>
        <v>111.59713508922945</v>
      </c>
      <c r="L7275" s="17" t="str">
        <f>IF(Table1[[#This Row],[Ordem_insumos]]&lt;&gt;0,VLOOKUP(Table1[[#This Row],[Codigo_servico]],Preencher_Orcamento!$B:$D,3,FALSE)*Table1[[#This Row],[Qtde_insumo]],"")</f>
        <v/>
      </c>
      <c r="M7275" s="17" t="str">
        <f>IF(Table1[[#This Row],[Ordem_insumos]]&lt;&gt;0,VLOOKUP(Table1[[#This Row],[Codigo_servico]],Preencher_Orcamento!$B:$D,3,FALSE)*Table1[[#This Row],[Subtotal_insumo]],"")</f>
        <v/>
      </c>
    </row>
    <row r="7276" spans="1:13" x14ac:dyDescent="0.25">
      <c r="A7276" s="6">
        <v>100407</v>
      </c>
      <c r="B7276" s="126">
        <v>1</v>
      </c>
      <c r="C7276" s="133"/>
      <c r="D7276" s="134">
        <v>2036</v>
      </c>
      <c r="E7276" s="7" t="s">
        <v>2191</v>
      </c>
      <c r="F7276" s="8" t="s">
        <v>2140</v>
      </c>
      <c r="G7276" s="16">
        <f>IFERROR(VLOOKUP(Table1[[#This Row],[Codigo_insumo]],BD_Insumos!$B:$E,4),"")</f>
        <v>12.90425192342871</v>
      </c>
      <c r="H7276" s="140">
        <v>1.8</v>
      </c>
      <c r="I7276" s="9"/>
      <c r="J7276" s="22">
        <f t="shared" si="113"/>
        <v>23.227653462171677</v>
      </c>
      <c r="K7276" s="22" t="str">
        <f>IF(I7276&lt;&gt;"",SUMIF(Table1[Codigo_servico],A7276,Table1[Subtotal_insumo]),"")</f>
        <v/>
      </c>
      <c r="L7276" s="16">
        <f>IF(Table1[[#This Row],[Ordem_insumos]]&lt;&gt;0,VLOOKUP(Table1[[#This Row],[Codigo_servico]],Preencher_Orcamento!$B:$D,3,FALSE)*Table1[[#This Row],[Qtde_insumo]],"")</f>
        <v>0</v>
      </c>
      <c r="M7276" s="16">
        <f>IF(Table1[[#This Row],[Ordem_insumos]]&lt;&gt;0,VLOOKUP(Table1[[#This Row],[Codigo_servico]],Preencher_Orcamento!$B:$D,3,FALSE)*Table1[[#This Row],[Subtotal_insumo]],"")</f>
        <v>0</v>
      </c>
    </row>
    <row r="7277" spans="1:13" x14ac:dyDescent="0.25">
      <c r="A7277" s="6">
        <v>100407</v>
      </c>
      <c r="B7277" s="126">
        <v>2</v>
      </c>
      <c r="C7277" s="133"/>
      <c r="D7277" s="134">
        <v>79641</v>
      </c>
      <c r="E7277" s="7" t="s">
        <v>2023</v>
      </c>
      <c r="F7277" s="8" t="s">
        <v>5</v>
      </c>
      <c r="G7277" s="16">
        <f>IFERROR(VLOOKUP(Table1[[#This Row],[Codigo_insumo]],BD_Insumos!$B:$E,4),"")</f>
        <v>0.20469999999999999</v>
      </c>
      <c r="H7277" s="140">
        <v>1.69</v>
      </c>
      <c r="I7277" s="9"/>
      <c r="J7277" s="22">
        <f t="shared" si="113"/>
        <v>0.345943</v>
      </c>
      <c r="K7277" s="22" t="str">
        <f>IF(I7277&lt;&gt;"",SUMIF(Table1[Codigo_servico],A7277,Table1[Subtotal_insumo]),"")</f>
        <v/>
      </c>
      <c r="L7277" s="16">
        <f>IF(Table1[[#This Row],[Ordem_insumos]]&lt;&gt;0,VLOOKUP(Table1[[#This Row],[Codigo_servico]],Preencher_Orcamento!$B:$D,3,FALSE)*Table1[[#This Row],[Qtde_insumo]],"")</f>
        <v>0</v>
      </c>
      <c r="M7277" s="16">
        <f>IF(Table1[[#This Row],[Ordem_insumos]]&lt;&gt;0,VLOOKUP(Table1[[#This Row],[Codigo_servico]],Preencher_Orcamento!$B:$D,3,FALSE)*Table1[[#This Row],[Subtotal_insumo]],"")</f>
        <v>0</v>
      </c>
    </row>
    <row r="7278" spans="1:13" x14ac:dyDescent="0.25">
      <c r="A7278" s="6">
        <v>100407</v>
      </c>
      <c r="B7278" s="126">
        <v>3</v>
      </c>
      <c r="C7278" s="133"/>
      <c r="D7278" s="134">
        <v>2035</v>
      </c>
      <c r="E7278" s="7" t="s">
        <v>2190</v>
      </c>
      <c r="F7278" s="8" t="s">
        <v>2140</v>
      </c>
      <c r="G7278" s="18">
        <f>IFERROR(VLOOKUP(Table1[[#This Row],[Codigo_insumo]],BD_Insumos!$B:$E,4),"")</f>
        <v>17.275965903920998</v>
      </c>
      <c r="H7278" s="140">
        <v>1.8</v>
      </c>
      <c r="I7278" s="9"/>
      <c r="J7278" s="23">
        <f t="shared" si="113"/>
        <v>31.096738627057796</v>
      </c>
      <c r="K7278" s="22" t="str">
        <f>IF(I7278&lt;&gt;"",SUMIF(Table1[Codigo_servico],A7278,Table1[Subtotal_insumo]),"")</f>
        <v/>
      </c>
      <c r="L7278" s="18">
        <f>IF(Table1[[#This Row],[Ordem_insumos]]&lt;&gt;0,VLOOKUP(Table1[[#This Row],[Codigo_servico]],Preencher_Orcamento!$B:$D,3,FALSE)*Table1[[#This Row],[Qtde_insumo]],"")</f>
        <v>0</v>
      </c>
      <c r="M7278" s="18">
        <f>IF(Table1[[#This Row],[Ordem_insumos]]&lt;&gt;0,VLOOKUP(Table1[[#This Row],[Codigo_servico]],Preencher_Orcamento!$B:$D,3,FALSE)*Table1[[#This Row],[Subtotal_insumo]],"")</f>
        <v>0</v>
      </c>
    </row>
    <row r="7279" spans="1:13" ht="39" x14ac:dyDescent="0.25">
      <c r="A7279" s="6">
        <v>100407</v>
      </c>
      <c r="B7279" s="126">
        <v>4</v>
      </c>
      <c r="C7279" s="133"/>
      <c r="D7279" s="134">
        <v>70827</v>
      </c>
      <c r="E7279" s="7" t="s">
        <v>1721</v>
      </c>
      <c r="F7279" s="8" t="s">
        <v>5</v>
      </c>
      <c r="G7279" s="18">
        <f>IFERROR(VLOOKUP(Table1[[#This Row],[Codigo_insumo]],BD_Insumos!$B:$E,4),"")</f>
        <v>40.661999999999999</v>
      </c>
      <c r="H7279" s="140">
        <v>1.4</v>
      </c>
      <c r="I7279" s="9"/>
      <c r="J7279" s="23">
        <f t="shared" si="113"/>
        <v>56.926799999999993</v>
      </c>
      <c r="K7279" s="22" t="str">
        <f>IF(I7279&lt;&gt;"",SUMIF(Table1[Codigo_servico],A7279,Table1[Subtotal_insumo]),"")</f>
        <v/>
      </c>
      <c r="L7279" s="18">
        <f>IF(Table1[[#This Row],[Ordem_insumos]]&lt;&gt;0,VLOOKUP(Table1[[#This Row],[Codigo_servico]],Preencher_Orcamento!$B:$D,3,FALSE)*Table1[[#This Row],[Qtde_insumo]],"")</f>
        <v>0</v>
      </c>
      <c r="M7279" s="18">
        <f>IF(Table1[[#This Row],[Ordem_insumos]]&lt;&gt;0,VLOOKUP(Table1[[#This Row],[Codigo_servico]],Preencher_Orcamento!$B:$D,3,FALSE)*Table1[[#This Row],[Subtotal_insumo]],"")</f>
        <v>0</v>
      </c>
    </row>
    <row r="7280" spans="1:13" x14ac:dyDescent="0.25">
      <c r="A7280" s="3">
        <v>100408</v>
      </c>
      <c r="B7280" s="125">
        <v>0</v>
      </c>
      <c r="C7280" s="131" t="s">
        <v>3853</v>
      </c>
      <c r="D7280" s="132"/>
      <c r="E7280" s="4"/>
      <c r="F7280" s="4"/>
      <c r="G7280" s="17" t="str">
        <f>IFERROR(VLOOKUP(Table1[[#This Row],[Codigo_insumo]],BD_Insumos!$B:$E,4),"")</f>
        <v/>
      </c>
      <c r="H7280" s="139"/>
      <c r="I7280" s="5" t="s">
        <v>5</v>
      </c>
      <c r="J7280" s="20" t="str">
        <f t="shared" si="113"/>
        <v/>
      </c>
      <c r="K7280" s="21">
        <f>IF(I7280&lt;&gt;"",SUMIF(Table1[Codigo_servico],A7280,Table1[Subtotal_insumo]),"")</f>
        <v>123.81164965469941</v>
      </c>
      <c r="L7280" s="17" t="str">
        <f>IF(Table1[[#This Row],[Ordem_insumos]]&lt;&gt;0,VLOOKUP(Table1[[#This Row],[Codigo_servico]],Preencher_Orcamento!$B:$D,3,FALSE)*Table1[[#This Row],[Qtde_insumo]],"")</f>
        <v/>
      </c>
      <c r="M7280" s="17" t="str">
        <f>IF(Table1[[#This Row],[Ordem_insumos]]&lt;&gt;0,VLOOKUP(Table1[[#This Row],[Codigo_servico]],Preencher_Orcamento!$B:$D,3,FALSE)*Table1[[#This Row],[Subtotal_insumo]],"")</f>
        <v/>
      </c>
    </row>
    <row r="7281" spans="1:13" x14ac:dyDescent="0.25">
      <c r="A7281" s="6">
        <v>100408</v>
      </c>
      <c r="B7281" s="126">
        <v>1</v>
      </c>
      <c r="C7281" s="133"/>
      <c r="D7281" s="134">
        <v>2035</v>
      </c>
      <c r="E7281" s="7" t="s">
        <v>2190</v>
      </c>
      <c r="F7281" s="8" t="s">
        <v>2140</v>
      </c>
      <c r="G7281" s="16">
        <f>IFERROR(VLOOKUP(Table1[[#This Row],[Codigo_insumo]],BD_Insumos!$B:$E,4),"")</f>
        <v>17.275965903920998</v>
      </c>
      <c r="H7281" s="140">
        <v>2</v>
      </c>
      <c r="I7281" s="9"/>
      <c r="J7281" s="22">
        <f t="shared" si="113"/>
        <v>34.551931807841996</v>
      </c>
      <c r="K7281" s="22" t="str">
        <f>IF(I7281&lt;&gt;"",SUMIF(Table1[Codigo_servico],A7281,Table1[Subtotal_insumo]),"")</f>
        <v/>
      </c>
      <c r="L7281" s="16">
        <f>IF(Table1[[#This Row],[Ordem_insumos]]&lt;&gt;0,VLOOKUP(Table1[[#This Row],[Codigo_servico]],Preencher_Orcamento!$B:$D,3,FALSE)*Table1[[#This Row],[Qtde_insumo]],"")</f>
        <v>0</v>
      </c>
      <c r="M7281" s="16">
        <f>IF(Table1[[#This Row],[Ordem_insumos]]&lt;&gt;0,VLOOKUP(Table1[[#This Row],[Codigo_servico]],Preencher_Orcamento!$B:$D,3,FALSE)*Table1[[#This Row],[Subtotal_insumo]],"")</f>
        <v>0</v>
      </c>
    </row>
    <row r="7282" spans="1:13" x14ac:dyDescent="0.25">
      <c r="A7282" s="6">
        <v>100408</v>
      </c>
      <c r="B7282" s="126">
        <v>2</v>
      </c>
      <c r="C7282" s="133"/>
      <c r="D7282" s="134">
        <v>79641</v>
      </c>
      <c r="E7282" s="7" t="s">
        <v>2023</v>
      </c>
      <c r="F7282" s="8" t="s">
        <v>5</v>
      </c>
      <c r="G7282" s="16">
        <f>IFERROR(VLOOKUP(Table1[[#This Row],[Codigo_insumo]],BD_Insumos!$B:$E,4),"")</f>
        <v>0.20469999999999999</v>
      </c>
      <c r="H7282" s="140">
        <v>1.92</v>
      </c>
      <c r="I7282" s="9"/>
      <c r="J7282" s="22">
        <f t="shared" si="113"/>
        <v>0.39302399999999998</v>
      </c>
      <c r="K7282" s="22" t="str">
        <f>IF(I7282&lt;&gt;"",SUMIF(Table1[Codigo_servico],A7282,Table1[Subtotal_insumo]),"")</f>
        <v/>
      </c>
      <c r="L7282" s="16">
        <f>IF(Table1[[#This Row],[Ordem_insumos]]&lt;&gt;0,VLOOKUP(Table1[[#This Row],[Codigo_servico]],Preencher_Orcamento!$B:$D,3,FALSE)*Table1[[#This Row],[Qtde_insumo]],"")</f>
        <v>0</v>
      </c>
      <c r="M7282" s="16">
        <f>IF(Table1[[#This Row],[Ordem_insumos]]&lt;&gt;0,VLOOKUP(Table1[[#This Row],[Codigo_servico]],Preencher_Orcamento!$B:$D,3,FALSE)*Table1[[#This Row],[Subtotal_insumo]],"")</f>
        <v>0</v>
      </c>
    </row>
    <row r="7283" spans="1:13" x14ac:dyDescent="0.25">
      <c r="A7283" s="6">
        <v>100408</v>
      </c>
      <c r="B7283" s="126">
        <v>3</v>
      </c>
      <c r="C7283" s="133"/>
      <c r="D7283" s="134">
        <v>2036</v>
      </c>
      <c r="E7283" s="7" t="s">
        <v>2191</v>
      </c>
      <c r="F7283" s="8" t="s">
        <v>2140</v>
      </c>
      <c r="G7283" s="18">
        <f>IFERROR(VLOOKUP(Table1[[#This Row],[Codigo_insumo]],BD_Insumos!$B:$E,4),"")</f>
        <v>12.90425192342871</v>
      </c>
      <c r="H7283" s="140">
        <v>2</v>
      </c>
      <c r="I7283" s="9"/>
      <c r="J7283" s="23">
        <f t="shared" si="113"/>
        <v>25.80850384685742</v>
      </c>
      <c r="K7283" s="22" t="str">
        <f>IF(I7283&lt;&gt;"",SUMIF(Table1[Codigo_servico],A7283,Table1[Subtotal_insumo]),"")</f>
        <v/>
      </c>
      <c r="L7283" s="18">
        <f>IF(Table1[[#This Row],[Ordem_insumos]]&lt;&gt;0,VLOOKUP(Table1[[#This Row],[Codigo_servico]],Preencher_Orcamento!$B:$D,3,FALSE)*Table1[[#This Row],[Qtde_insumo]],"")</f>
        <v>0</v>
      </c>
      <c r="M7283" s="18">
        <f>IF(Table1[[#This Row],[Ordem_insumos]]&lt;&gt;0,VLOOKUP(Table1[[#This Row],[Codigo_servico]],Preencher_Orcamento!$B:$D,3,FALSE)*Table1[[#This Row],[Subtotal_insumo]],"")</f>
        <v>0</v>
      </c>
    </row>
    <row r="7284" spans="1:13" ht="39" x14ac:dyDescent="0.25">
      <c r="A7284" s="6">
        <v>100408</v>
      </c>
      <c r="B7284" s="126">
        <v>4</v>
      </c>
      <c r="C7284" s="133"/>
      <c r="D7284" s="134">
        <v>70828</v>
      </c>
      <c r="E7284" s="7" t="s">
        <v>1722</v>
      </c>
      <c r="F7284" s="8" t="s">
        <v>5</v>
      </c>
      <c r="G7284" s="18">
        <f>IFERROR(VLOOKUP(Table1[[#This Row],[Codigo_insumo]],BD_Insumos!$B:$E,4),"")</f>
        <v>48.506300000000003</v>
      </c>
      <c r="H7284" s="140">
        <v>1.3</v>
      </c>
      <c r="I7284" s="9"/>
      <c r="J7284" s="23">
        <f t="shared" si="113"/>
        <v>63.058190000000003</v>
      </c>
      <c r="K7284" s="22" t="str">
        <f>IF(I7284&lt;&gt;"",SUMIF(Table1[Codigo_servico],A7284,Table1[Subtotal_insumo]),"")</f>
        <v/>
      </c>
      <c r="L7284" s="18">
        <f>IF(Table1[[#This Row],[Ordem_insumos]]&lt;&gt;0,VLOOKUP(Table1[[#This Row],[Codigo_servico]],Preencher_Orcamento!$B:$D,3,FALSE)*Table1[[#This Row],[Qtde_insumo]],"")</f>
        <v>0</v>
      </c>
      <c r="M7284" s="18">
        <f>IF(Table1[[#This Row],[Ordem_insumos]]&lt;&gt;0,VLOOKUP(Table1[[#This Row],[Codigo_servico]],Preencher_Orcamento!$B:$D,3,FALSE)*Table1[[#This Row],[Subtotal_insumo]],"")</f>
        <v>0</v>
      </c>
    </row>
    <row r="7285" spans="1:13" x14ac:dyDescent="0.25">
      <c r="A7285" s="3">
        <v>100409</v>
      </c>
      <c r="B7285" s="125">
        <v>0</v>
      </c>
      <c r="C7285" s="131" t="s">
        <v>3854</v>
      </c>
      <c r="D7285" s="132"/>
      <c r="E7285" s="4"/>
      <c r="F7285" s="4"/>
      <c r="G7285" s="17" t="str">
        <f>IFERROR(VLOOKUP(Table1[[#This Row],[Codigo_insumo]],BD_Insumos!$B:$E,4),"")</f>
        <v/>
      </c>
      <c r="H7285" s="139"/>
      <c r="I7285" s="5" t="s">
        <v>5</v>
      </c>
      <c r="J7285" s="20" t="str">
        <f t="shared" si="113"/>
        <v/>
      </c>
      <c r="K7285" s="21">
        <f>IF(I7285&lt;&gt;"",SUMIF(Table1[Codigo_servico],A7285,Table1[Subtotal_insumo]),"")</f>
        <v>159.34021611153685</v>
      </c>
      <c r="L7285" s="17" t="str">
        <f>IF(Table1[[#This Row],[Ordem_insumos]]&lt;&gt;0,VLOOKUP(Table1[[#This Row],[Codigo_servico]],Preencher_Orcamento!$B:$D,3,FALSE)*Table1[[#This Row],[Qtde_insumo]],"")</f>
        <v/>
      </c>
      <c r="M7285" s="17" t="str">
        <f>IF(Table1[[#This Row],[Ordem_insumos]]&lt;&gt;0,VLOOKUP(Table1[[#This Row],[Codigo_servico]],Preencher_Orcamento!$B:$D,3,FALSE)*Table1[[#This Row],[Subtotal_insumo]],"")</f>
        <v/>
      </c>
    </row>
    <row r="7286" spans="1:13" x14ac:dyDescent="0.25">
      <c r="A7286" s="6">
        <v>100409</v>
      </c>
      <c r="B7286" s="126">
        <v>1</v>
      </c>
      <c r="C7286" s="133"/>
      <c r="D7286" s="134">
        <v>79641</v>
      </c>
      <c r="E7286" s="7" t="s">
        <v>2023</v>
      </c>
      <c r="F7286" s="8" t="s">
        <v>5</v>
      </c>
      <c r="G7286" s="16">
        <f>IFERROR(VLOOKUP(Table1[[#This Row],[Codigo_insumo]],BD_Insumos!$B:$E,4),"")</f>
        <v>0.20469999999999999</v>
      </c>
      <c r="H7286" s="140">
        <v>2.48</v>
      </c>
      <c r="I7286" s="9"/>
      <c r="J7286" s="22">
        <f t="shared" si="113"/>
        <v>0.507656</v>
      </c>
      <c r="K7286" s="22" t="str">
        <f>IF(I7286&lt;&gt;"",SUMIF(Table1[Codigo_servico],A7286,Table1[Subtotal_insumo]),"")</f>
        <v/>
      </c>
      <c r="L7286" s="16">
        <f>IF(Table1[[#This Row],[Ordem_insumos]]&lt;&gt;0,VLOOKUP(Table1[[#This Row],[Codigo_servico]],Preencher_Orcamento!$B:$D,3,FALSE)*Table1[[#This Row],[Qtde_insumo]],"")</f>
        <v>0</v>
      </c>
      <c r="M7286" s="16">
        <f>IF(Table1[[#This Row],[Ordem_insumos]]&lt;&gt;0,VLOOKUP(Table1[[#This Row],[Codigo_servico]],Preencher_Orcamento!$B:$D,3,FALSE)*Table1[[#This Row],[Subtotal_insumo]],"")</f>
        <v>0</v>
      </c>
    </row>
    <row r="7287" spans="1:13" x14ac:dyDescent="0.25">
      <c r="A7287" s="6">
        <v>100409</v>
      </c>
      <c r="B7287" s="126">
        <v>2</v>
      </c>
      <c r="C7287" s="133"/>
      <c r="D7287" s="134">
        <v>2036</v>
      </c>
      <c r="E7287" s="7" t="s">
        <v>2191</v>
      </c>
      <c r="F7287" s="8" t="s">
        <v>2140</v>
      </c>
      <c r="G7287" s="16">
        <f>IFERROR(VLOOKUP(Table1[[#This Row],[Codigo_insumo]],BD_Insumos!$B:$E,4),"")</f>
        <v>12.90425192342871</v>
      </c>
      <c r="H7287" s="140">
        <v>2.25</v>
      </c>
      <c r="I7287" s="9"/>
      <c r="J7287" s="22">
        <f t="shared" si="113"/>
        <v>29.034566827714599</v>
      </c>
      <c r="K7287" s="22" t="str">
        <f>IF(I7287&lt;&gt;"",SUMIF(Table1[Codigo_servico],A7287,Table1[Subtotal_insumo]),"")</f>
        <v/>
      </c>
      <c r="L7287" s="16">
        <f>IF(Table1[[#This Row],[Ordem_insumos]]&lt;&gt;0,VLOOKUP(Table1[[#This Row],[Codigo_servico]],Preencher_Orcamento!$B:$D,3,FALSE)*Table1[[#This Row],[Qtde_insumo]],"")</f>
        <v>0</v>
      </c>
      <c r="M7287" s="16">
        <f>IF(Table1[[#This Row],[Ordem_insumos]]&lt;&gt;0,VLOOKUP(Table1[[#This Row],[Codigo_servico]],Preencher_Orcamento!$B:$D,3,FALSE)*Table1[[#This Row],[Subtotal_insumo]],"")</f>
        <v>0</v>
      </c>
    </row>
    <row r="7288" spans="1:13" ht="39" x14ac:dyDescent="0.25">
      <c r="A7288" s="6">
        <v>100409</v>
      </c>
      <c r="B7288" s="126">
        <v>3</v>
      </c>
      <c r="C7288" s="133"/>
      <c r="D7288" s="134">
        <v>70830</v>
      </c>
      <c r="E7288" s="7" t="s">
        <v>1723</v>
      </c>
      <c r="F7288" s="8" t="s">
        <v>5</v>
      </c>
      <c r="G7288" s="18">
        <f>IFERROR(VLOOKUP(Table1[[#This Row],[Codigo_insumo]],BD_Insumos!$B:$E,4),"")</f>
        <v>69.943899999999999</v>
      </c>
      <c r="H7288" s="140">
        <v>1.3</v>
      </c>
      <c r="I7288" s="9"/>
      <c r="J7288" s="23">
        <f t="shared" si="113"/>
        <v>90.927070000000001</v>
      </c>
      <c r="K7288" s="22" t="str">
        <f>IF(I7288&lt;&gt;"",SUMIF(Table1[Codigo_servico],A7288,Table1[Subtotal_insumo]),"")</f>
        <v/>
      </c>
      <c r="L7288" s="18">
        <f>IF(Table1[[#This Row],[Ordem_insumos]]&lt;&gt;0,VLOOKUP(Table1[[#This Row],[Codigo_servico]],Preencher_Orcamento!$B:$D,3,FALSE)*Table1[[#This Row],[Qtde_insumo]],"")</f>
        <v>0</v>
      </c>
      <c r="M7288" s="18">
        <f>IF(Table1[[#This Row],[Ordem_insumos]]&lt;&gt;0,VLOOKUP(Table1[[#This Row],[Codigo_servico]],Preencher_Orcamento!$B:$D,3,FALSE)*Table1[[#This Row],[Subtotal_insumo]],"")</f>
        <v>0</v>
      </c>
    </row>
    <row r="7289" spans="1:13" x14ac:dyDescent="0.25">
      <c r="A7289" s="6">
        <v>100409</v>
      </c>
      <c r="B7289" s="126">
        <v>4</v>
      </c>
      <c r="C7289" s="133"/>
      <c r="D7289" s="134">
        <v>2035</v>
      </c>
      <c r="E7289" s="7" t="s">
        <v>2190</v>
      </c>
      <c r="F7289" s="8" t="s">
        <v>2140</v>
      </c>
      <c r="G7289" s="18">
        <f>IFERROR(VLOOKUP(Table1[[#This Row],[Codigo_insumo]],BD_Insumos!$B:$E,4),"")</f>
        <v>17.275965903920998</v>
      </c>
      <c r="H7289" s="140">
        <v>2.25</v>
      </c>
      <c r="I7289" s="9"/>
      <c r="J7289" s="23">
        <f t="shared" si="113"/>
        <v>38.870923283822243</v>
      </c>
      <c r="K7289" s="22" t="str">
        <f>IF(I7289&lt;&gt;"",SUMIF(Table1[Codigo_servico],A7289,Table1[Subtotal_insumo]),"")</f>
        <v/>
      </c>
      <c r="L7289" s="18">
        <f>IF(Table1[[#This Row],[Ordem_insumos]]&lt;&gt;0,VLOOKUP(Table1[[#This Row],[Codigo_servico]],Preencher_Orcamento!$B:$D,3,FALSE)*Table1[[#This Row],[Qtde_insumo]],"")</f>
        <v>0</v>
      </c>
      <c r="M7289" s="18">
        <f>IF(Table1[[#This Row],[Ordem_insumos]]&lt;&gt;0,VLOOKUP(Table1[[#This Row],[Codigo_servico]],Preencher_Orcamento!$B:$D,3,FALSE)*Table1[[#This Row],[Subtotal_insumo]],"")</f>
        <v>0</v>
      </c>
    </row>
    <row r="7290" spans="1:13" x14ac:dyDescent="0.25">
      <c r="A7290" s="3">
        <v>100462</v>
      </c>
      <c r="B7290" s="125">
        <v>0</v>
      </c>
      <c r="C7290" s="131" t="s">
        <v>3810</v>
      </c>
      <c r="D7290" s="132"/>
      <c r="E7290" s="4"/>
      <c r="F7290" s="4"/>
      <c r="G7290" s="17" t="str">
        <f>IFERROR(VLOOKUP(Table1[[#This Row],[Codigo_insumo]],BD_Insumos!$B:$E,4),"")</f>
        <v/>
      </c>
      <c r="H7290" s="139"/>
      <c r="I7290" s="5" t="s">
        <v>5</v>
      </c>
      <c r="J7290" s="20" t="str">
        <f t="shared" si="113"/>
        <v/>
      </c>
      <c r="K7290" s="21">
        <f>IF(I7290&lt;&gt;"",SUMIF(Table1[Codigo_servico],A7290,Table1[Subtotal_insumo]),"")</f>
        <v>15.450161030939885</v>
      </c>
      <c r="L7290" s="17" t="str">
        <f>IF(Table1[[#This Row],[Ordem_insumos]]&lt;&gt;0,VLOOKUP(Table1[[#This Row],[Codigo_servico]],Preencher_Orcamento!$B:$D,3,FALSE)*Table1[[#This Row],[Qtde_insumo]],"")</f>
        <v/>
      </c>
      <c r="M7290" s="17" t="str">
        <f>IF(Table1[[#This Row],[Ordem_insumos]]&lt;&gt;0,VLOOKUP(Table1[[#This Row],[Codigo_servico]],Preencher_Orcamento!$B:$D,3,FALSE)*Table1[[#This Row],[Subtotal_insumo]],"")</f>
        <v/>
      </c>
    </row>
    <row r="7291" spans="1:13" x14ac:dyDescent="0.25">
      <c r="A7291" s="6">
        <v>100462</v>
      </c>
      <c r="B7291" s="126">
        <v>1</v>
      </c>
      <c r="C7291" s="133"/>
      <c r="D7291" s="134">
        <v>2036</v>
      </c>
      <c r="E7291" s="7" t="s">
        <v>2191</v>
      </c>
      <c r="F7291" s="8" t="s">
        <v>2140</v>
      </c>
      <c r="G7291" s="16">
        <f>IFERROR(VLOOKUP(Table1[[#This Row],[Codigo_insumo]],BD_Insumos!$B:$E,4),"")</f>
        <v>12.90425192342871</v>
      </c>
      <c r="H7291" s="140">
        <v>0.4</v>
      </c>
      <c r="I7291" s="9"/>
      <c r="J7291" s="22">
        <f t="shared" si="113"/>
        <v>5.1617007693714845</v>
      </c>
      <c r="K7291" s="22" t="str">
        <f>IF(I7291&lt;&gt;"",SUMIF(Table1[Codigo_servico],A7291,Table1[Subtotal_insumo]),"")</f>
        <v/>
      </c>
      <c r="L7291" s="16">
        <f>IF(Table1[[#This Row],[Ordem_insumos]]&lt;&gt;0,VLOOKUP(Table1[[#This Row],[Codigo_servico]],Preencher_Orcamento!$B:$D,3,FALSE)*Table1[[#This Row],[Qtde_insumo]],"")</f>
        <v>0</v>
      </c>
      <c r="M7291" s="16">
        <f>IF(Table1[[#This Row],[Ordem_insumos]]&lt;&gt;0,VLOOKUP(Table1[[#This Row],[Codigo_servico]],Preencher_Orcamento!$B:$D,3,FALSE)*Table1[[#This Row],[Subtotal_insumo]],"")</f>
        <v>0</v>
      </c>
    </row>
    <row r="7292" spans="1:13" x14ac:dyDescent="0.25">
      <c r="A7292" s="6">
        <v>100462</v>
      </c>
      <c r="B7292" s="126">
        <v>2</v>
      </c>
      <c r="C7292" s="133"/>
      <c r="D7292" s="134">
        <v>2035</v>
      </c>
      <c r="E7292" s="7" t="s">
        <v>2190</v>
      </c>
      <c r="F7292" s="8" t="s">
        <v>2140</v>
      </c>
      <c r="G7292" s="16">
        <f>IFERROR(VLOOKUP(Table1[[#This Row],[Codigo_insumo]],BD_Insumos!$B:$E,4),"")</f>
        <v>17.275965903920998</v>
      </c>
      <c r="H7292" s="140">
        <v>0.4</v>
      </c>
      <c r="I7292" s="9"/>
      <c r="J7292" s="22">
        <f t="shared" si="113"/>
        <v>6.9103863615683991</v>
      </c>
      <c r="K7292" s="22" t="str">
        <f>IF(I7292&lt;&gt;"",SUMIF(Table1[Codigo_servico],A7292,Table1[Subtotal_insumo]),"")</f>
        <v/>
      </c>
      <c r="L7292" s="16">
        <f>IF(Table1[[#This Row],[Ordem_insumos]]&lt;&gt;0,VLOOKUP(Table1[[#This Row],[Codigo_servico]],Preencher_Orcamento!$B:$D,3,FALSE)*Table1[[#This Row],[Qtde_insumo]],"")</f>
        <v>0</v>
      </c>
      <c r="M7292" s="16">
        <f>IF(Table1[[#This Row],[Ordem_insumos]]&lt;&gt;0,VLOOKUP(Table1[[#This Row],[Codigo_servico]],Preencher_Orcamento!$B:$D,3,FALSE)*Table1[[#This Row],[Subtotal_insumo]],"")</f>
        <v>0</v>
      </c>
    </row>
    <row r="7293" spans="1:13" x14ac:dyDescent="0.25">
      <c r="A7293" s="6">
        <v>100462</v>
      </c>
      <c r="B7293" s="126">
        <v>3</v>
      </c>
      <c r="C7293" s="133"/>
      <c r="D7293" s="134">
        <v>79659</v>
      </c>
      <c r="E7293" s="7" t="s">
        <v>2026</v>
      </c>
      <c r="F7293" s="8" t="s">
        <v>168</v>
      </c>
      <c r="G7293" s="18">
        <f>IFERROR(VLOOKUP(Table1[[#This Row],[Codigo_insumo]],BD_Insumos!$B:$E,4),"")</f>
        <v>23.879100000000001</v>
      </c>
      <c r="H7293" s="140">
        <v>3.0000000000000001E-3</v>
      </c>
      <c r="I7293" s="9"/>
      <c r="J7293" s="23">
        <f t="shared" si="113"/>
        <v>7.1637300000000001E-2</v>
      </c>
      <c r="K7293" s="22" t="str">
        <f>IF(I7293&lt;&gt;"",SUMIF(Table1[Codigo_servico],A7293,Table1[Subtotal_insumo]),"")</f>
        <v/>
      </c>
      <c r="L7293" s="18">
        <f>IF(Table1[[#This Row],[Ordem_insumos]]&lt;&gt;0,VLOOKUP(Table1[[#This Row],[Codigo_servico]],Preencher_Orcamento!$B:$D,3,FALSE)*Table1[[#This Row],[Qtde_insumo]],"")</f>
        <v>0</v>
      </c>
      <c r="M7293" s="18">
        <f>IF(Table1[[#This Row],[Ordem_insumos]]&lt;&gt;0,VLOOKUP(Table1[[#This Row],[Codigo_servico]],Preencher_Orcamento!$B:$D,3,FALSE)*Table1[[#This Row],[Subtotal_insumo]],"")</f>
        <v>0</v>
      </c>
    </row>
    <row r="7294" spans="1:13" x14ac:dyDescent="0.25">
      <c r="A7294" s="6">
        <v>100462</v>
      </c>
      <c r="B7294" s="126">
        <v>4</v>
      </c>
      <c r="C7294" s="133"/>
      <c r="D7294" s="134">
        <v>79630</v>
      </c>
      <c r="E7294" s="7" t="s">
        <v>2019</v>
      </c>
      <c r="F7294" s="8" t="s">
        <v>197</v>
      </c>
      <c r="G7294" s="18">
        <f>IFERROR(VLOOKUP(Table1[[#This Row],[Codigo_insumo]],BD_Insumos!$B:$E,4),"")</f>
        <v>41.963299999999997</v>
      </c>
      <c r="H7294" s="140">
        <v>2E-3</v>
      </c>
      <c r="I7294" s="9"/>
      <c r="J7294" s="23">
        <f t="shared" si="113"/>
        <v>8.392659999999999E-2</v>
      </c>
      <c r="K7294" s="22" t="str">
        <f>IF(I7294&lt;&gt;"",SUMIF(Table1[Codigo_servico],A7294,Table1[Subtotal_insumo]),"")</f>
        <v/>
      </c>
      <c r="L7294" s="18">
        <f>IF(Table1[[#This Row],[Ordem_insumos]]&lt;&gt;0,VLOOKUP(Table1[[#This Row],[Codigo_servico]],Preencher_Orcamento!$B:$D,3,FALSE)*Table1[[#This Row],[Qtde_insumo]],"")</f>
        <v>0</v>
      </c>
      <c r="M7294" s="18">
        <f>IF(Table1[[#This Row],[Ordem_insumos]]&lt;&gt;0,VLOOKUP(Table1[[#This Row],[Codigo_servico]],Preencher_Orcamento!$B:$D,3,FALSE)*Table1[[#This Row],[Subtotal_insumo]],"")</f>
        <v>0</v>
      </c>
    </row>
    <row r="7295" spans="1:13" ht="26.25" x14ac:dyDescent="0.25">
      <c r="A7295" s="6">
        <v>100462</v>
      </c>
      <c r="B7295" s="126">
        <v>5</v>
      </c>
      <c r="C7295" s="133"/>
      <c r="D7295" s="134">
        <v>72411</v>
      </c>
      <c r="E7295" s="7" t="s">
        <v>1750</v>
      </c>
      <c r="F7295" s="8" t="s">
        <v>5</v>
      </c>
      <c r="G7295" s="18">
        <f>IFERROR(VLOOKUP(Table1[[#This Row],[Codigo_insumo]],BD_Insumos!$B:$E,4),"")</f>
        <v>1.9872000000000001</v>
      </c>
      <c r="H7295" s="140">
        <v>1.6</v>
      </c>
      <c r="I7295" s="9"/>
      <c r="J7295" s="23">
        <f t="shared" si="113"/>
        <v>3.1795200000000001</v>
      </c>
      <c r="K7295" s="22" t="str">
        <f>IF(I7295&lt;&gt;"",SUMIF(Table1[Codigo_servico],A7295,Table1[Subtotal_insumo]),"")</f>
        <v/>
      </c>
      <c r="L7295" s="18">
        <f>IF(Table1[[#This Row],[Ordem_insumos]]&lt;&gt;0,VLOOKUP(Table1[[#This Row],[Codigo_servico]],Preencher_Orcamento!$B:$D,3,FALSE)*Table1[[#This Row],[Qtde_insumo]],"")</f>
        <v>0</v>
      </c>
      <c r="M7295" s="18">
        <f>IF(Table1[[#This Row],[Ordem_insumos]]&lt;&gt;0,VLOOKUP(Table1[[#This Row],[Codigo_servico]],Preencher_Orcamento!$B:$D,3,FALSE)*Table1[[#This Row],[Subtotal_insumo]],"")</f>
        <v>0</v>
      </c>
    </row>
    <row r="7296" spans="1:13" x14ac:dyDescent="0.25">
      <c r="A7296" s="6">
        <v>100462</v>
      </c>
      <c r="B7296" s="126">
        <v>6</v>
      </c>
      <c r="C7296" s="133"/>
      <c r="D7296" s="134">
        <v>37530</v>
      </c>
      <c r="E7296" s="7" t="s">
        <v>834</v>
      </c>
      <c r="F7296" s="8" t="s">
        <v>457</v>
      </c>
      <c r="G7296" s="18">
        <f>IFERROR(VLOOKUP(Table1[[#This Row],[Codigo_insumo]],BD_Insumos!$B:$E,4),"")</f>
        <v>0.85980000000000001</v>
      </c>
      <c r="H7296" s="140">
        <v>0.05</v>
      </c>
      <c r="I7296" s="9"/>
      <c r="J7296" s="23">
        <f t="shared" si="113"/>
        <v>4.299E-2</v>
      </c>
      <c r="K7296" s="22" t="str">
        <f>IF(I7296&lt;&gt;"",SUMIF(Table1[Codigo_servico],A7296,Table1[Subtotal_insumo]),"")</f>
        <v/>
      </c>
      <c r="L7296" s="18">
        <f>IF(Table1[[#This Row],[Ordem_insumos]]&lt;&gt;0,VLOOKUP(Table1[[#This Row],[Codigo_servico]],Preencher_Orcamento!$B:$D,3,FALSE)*Table1[[#This Row],[Qtde_insumo]],"")</f>
        <v>0</v>
      </c>
      <c r="M7296" s="18">
        <f>IF(Table1[[#This Row],[Ordem_insumos]]&lt;&gt;0,VLOOKUP(Table1[[#This Row],[Codigo_servico]],Preencher_Orcamento!$B:$D,3,FALSE)*Table1[[#This Row],[Subtotal_insumo]],"")</f>
        <v>0</v>
      </c>
    </row>
    <row r="7297" spans="1:13" x14ac:dyDescent="0.25">
      <c r="A7297" s="3">
        <v>100463</v>
      </c>
      <c r="B7297" s="125">
        <v>0</v>
      </c>
      <c r="C7297" s="131" t="s">
        <v>3811</v>
      </c>
      <c r="D7297" s="132"/>
      <c r="E7297" s="4"/>
      <c r="F7297" s="4"/>
      <c r="G7297" s="17" t="str">
        <f>IFERROR(VLOOKUP(Table1[[#This Row],[Codigo_insumo]],BD_Insumos!$B:$E,4),"")</f>
        <v/>
      </c>
      <c r="H7297" s="139"/>
      <c r="I7297" s="5" t="s">
        <v>5</v>
      </c>
      <c r="J7297" s="20" t="str">
        <f t="shared" si="113"/>
        <v/>
      </c>
      <c r="K7297" s="21">
        <f>IF(I7297&lt;&gt;"",SUMIF(Table1[Codigo_servico],A7297,Table1[Subtotal_insumo]),"")</f>
        <v>19.980860672307369</v>
      </c>
      <c r="L7297" s="17" t="str">
        <f>IF(Table1[[#This Row],[Ordem_insumos]]&lt;&gt;0,VLOOKUP(Table1[[#This Row],[Codigo_servico]],Preencher_Orcamento!$B:$D,3,FALSE)*Table1[[#This Row],[Qtde_insumo]],"")</f>
        <v/>
      </c>
      <c r="M7297" s="17" t="str">
        <f>IF(Table1[[#This Row],[Ordem_insumos]]&lt;&gt;0,VLOOKUP(Table1[[#This Row],[Codigo_servico]],Preencher_Orcamento!$B:$D,3,FALSE)*Table1[[#This Row],[Subtotal_insumo]],"")</f>
        <v/>
      </c>
    </row>
    <row r="7298" spans="1:13" x14ac:dyDescent="0.25">
      <c r="A7298" s="6">
        <v>100463</v>
      </c>
      <c r="B7298" s="126">
        <v>1</v>
      </c>
      <c r="C7298" s="133"/>
      <c r="D7298" s="134">
        <v>37530</v>
      </c>
      <c r="E7298" s="7" t="s">
        <v>834</v>
      </c>
      <c r="F7298" s="8" t="s">
        <v>457</v>
      </c>
      <c r="G7298" s="16">
        <f>IFERROR(VLOOKUP(Table1[[#This Row],[Codigo_insumo]],BD_Insumos!$B:$E,4),"")</f>
        <v>0.85980000000000001</v>
      </c>
      <c r="H7298" s="140">
        <v>0.06</v>
      </c>
      <c r="I7298" s="9"/>
      <c r="J7298" s="22">
        <f t="shared" ref="J7298:J7361" si="114">IF(I7298="",G7298*H7298,"")</f>
        <v>5.1588000000000002E-2</v>
      </c>
      <c r="K7298" s="22" t="str">
        <f>IF(I7298&lt;&gt;"",SUMIF(Table1[Codigo_servico],A7298,Table1[Subtotal_insumo]),"")</f>
        <v/>
      </c>
      <c r="L7298" s="16">
        <f>IF(Table1[[#This Row],[Ordem_insumos]]&lt;&gt;0,VLOOKUP(Table1[[#This Row],[Codigo_servico]],Preencher_Orcamento!$B:$D,3,FALSE)*Table1[[#This Row],[Qtde_insumo]],"")</f>
        <v>0</v>
      </c>
      <c r="M7298" s="16">
        <f>IF(Table1[[#This Row],[Ordem_insumos]]&lt;&gt;0,VLOOKUP(Table1[[#This Row],[Codigo_servico]],Preencher_Orcamento!$B:$D,3,FALSE)*Table1[[#This Row],[Subtotal_insumo]],"")</f>
        <v>0</v>
      </c>
    </row>
    <row r="7299" spans="1:13" x14ac:dyDescent="0.25">
      <c r="A7299" s="6">
        <v>100463</v>
      </c>
      <c r="B7299" s="126">
        <v>2</v>
      </c>
      <c r="C7299" s="133"/>
      <c r="D7299" s="134">
        <v>79659</v>
      </c>
      <c r="E7299" s="7" t="s">
        <v>2026</v>
      </c>
      <c r="F7299" s="8" t="s">
        <v>168</v>
      </c>
      <c r="G7299" s="16">
        <f>IFERROR(VLOOKUP(Table1[[#This Row],[Codigo_insumo]],BD_Insumos!$B:$E,4),"")</f>
        <v>23.879100000000001</v>
      </c>
      <c r="H7299" s="140">
        <v>4.0000000000000001E-3</v>
      </c>
      <c r="I7299" s="9"/>
      <c r="J7299" s="22">
        <f t="shared" si="114"/>
        <v>9.5516400000000001E-2</v>
      </c>
      <c r="K7299" s="22" t="str">
        <f>IF(I7299&lt;&gt;"",SUMIF(Table1[Codigo_servico],A7299,Table1[Subtotal_insumo]),"")</f>
        <v/>
      </c>
      <c r="L7299" s="16">
        <f>IF(Table1[[#This Row],[Ordem_insumos]]&lt;&gt;0,VLOOKUP(Table1[[#This Row],[Codigo_servico]],Preencher_Orcamento!$B:$D,3,FALSE)*Table1[[#This Row],[Qtde_insumo]],"")</f>
        <v>0</v>
      </c>
      <c r="M7299" s="16">
        <f>IF(Table1[[#This Row],[Ordem_insumos]]&lt;&gt;0,VLOOKUP(Table1[[#This Row],[Codigo_servico]],Preencher_Orcamento!$B:$D,3,FALSE)*Table1[[#This Row],[Subtotal_insumo]],"")</f>
        <v>0</v>
      </c>
    </row>
    <row r="7300" spans="1:13" ht="26.25" x14ac:dyDescent="0.25">
      <c r="A7300" s="6">
        <v>100463</v>
      </c>
      <c r="B7300" s="126">
        <v>3</v>
      </c>
      <c r="C7300" s="133"/>
      <c r="D7300" s="134">
        <v>72412</v>
      </c>
      <c r="E7300" s="7" t="s">
        <v>1751</v>
      </c>
      <c r="F7300" s="8" t="s">
        <v>5</v>
      </c>
      <c r="G7300" s="18">
        <f>IFERROR(VLOOKUP(Table1[[#This Row],[Codigo_insumo]],BD_Insumos!$B:$E,4),"")</f>
        <v>4.0984999999999996</v>
      </c>
      <c r="H7300" s="140">
        <v>1.5</v>
      </c>
      <c r="I7300" s="9"/>
      <c r="J7300" s="23">
        <f t="shared" si="114"/>
        <v>6.1477499999999994</v>
      </c>
      <c r="K7300" s="22" t="str">
        <f>IF(I7300&lt;&gt;"",SUMIF(Table1[Codigo_servico],A7300,Table1[Subtotal_insumo]),"")</f>
        <v/>
      </c>
      <c r="L7300" s="18">
        <f>IF(Table1[[#This Row],[Ordem_insumos]]&lt;&gt;0,VLOOKUP(Table1[[#This Row],[Codigo_servico]],Preencher_Orcamento!$B:$D,3,FALSE)*Table1[[#This Row],[Qtde_insumo]],"")</f>
        <v>0</v>
      </c>
      <c r="M7300" s="18">
        <f>IF(Table1[[#This Row],[Ordem_insumos]]&lt;&gt;0,VLOOKUP(Table1[[#This Row],[Codigo_servico]],Preencher_Orcamento!$B:$D,3,FALSE)*Table1[[#This Row],[Subtotal_insumo]],"")</f>
        <v>0</v>
      </c>
    </row>
    <row r="7301" spans="1:13" x14ac:dyDescent="0.25">
      <c r="A7301" s="6">
        <v>100463</v>
      </c>
      <c r="B7301" s="126">
        <v>4</v>
      </c>
      <c r="C7301" s="133"/>
      <c r="D7301" s="134">
        <v>2035</v>
      </c>
      <c r="E7301" s="7" t="s">
        <v>2190</v>
      </c>
      <c r="F7301" s="8" t="s">
        <v>2140</v>
      </c>
      <c r="G7301" s="18">
        <f>IFERROR(VLOOKUP(Table1[[#This Row],[Codigo_insumo]],BD_Insumos!$B:$E,4),"")</f>
        <v>17.275965903920998</v>
      </c>
      <c r="H7301" s="140">
        <v>0.45</v>
      </c>
      <c r="I7301" s="9"/>
      <c r="J7301" s="23">
        <f t="shared" si="114"/>
        <v>7.774184656764449</v>
      </c>
      <c r="K7301" s="22" t="str">
        <f>IF(I7301&lt;&gt;"",SUMIF(Table1[Codigo_servico],A7301,Table1[Subtotal_insumo]),"")</f>
        <v/>
      </c>
      <c r="L7301" s="18">
        <f>IF(Table1[[#This Row],[Ordem_insumos]]&lt;&gt;0,VLOOKUP(Table1[[#This Row],[Codigo_servico]],Preencher_Orcamento!$B:$D,3,FALSE)*Table1[[#This Row],[Qtde_insumo]],"")</f>
        <v>0</v>
      </c>
      <c r="M7301" s="18">
        <f>IF(Table1[[#This Row],[Ordem_insumos]]&lt;&gt;0,VLOOKUP(Table1[[#This Row],[Codigo_servico]],Preencher_Orcamento!$B:$D,3,FALSE)*Table1[[#This Row],[Subtotal_insumo]],"")</f>
        <v>0</v>
      </c>
    </row>
    <row r="7302" spans="1:13" x14ac:dyDescent="0.25">
      <c r="A7302" s="6">
        <v>100463</v>
      </c>
      <c r="B7302" s="126">
        <v>5</v>
      </c>
      <c r="C7302" s="133"/>
      <c r="D7302" s="134">
        <v>2036</v>
      </c>
      <c r="E7302" s="7" t="s">
        <v>2191</v>
      </c>
      <c r="F7302" s="8" t="s">
        <v>2140</v>
      </c>
      <c r="G7302" s="18">
        <f>IFERROR(VLOOKUP(Table1[[#This Row],[Codigo_insumo]],BD_Insumos!$B:$E,4),"")</f>
        <v>12.90425192342871</v>
      </c>
      <c r="H7302" s="140">
        <v>0.45</v>
      </c>
      <c r="I7302" s="9"/>
      <c r="J7302" s="23">
        <f t="shared" si="114"/>
        <v>5.8069133655429193</v>
      </c>
      <c r="K7302" s="22" t="str">
        <f>IF(I7302&lt;&gt;"",SUMIF(Table1[Codigo_servico],A7302,Table1[Subtotal_insumo]),"")</f>
        <v/>
      </c>
      <c r="L7302" s="18">
        <f>IF(Table1[[#This Row],[Ordem_insumos]]&lt;&gt;0,VLOOKUP(Table1[[#This Row],[Codigo_servico]],Preencher_Orcamento!$B:$D,3,FALSE)*Table1[[#This Row],[Qtde_insumo]],"")</f>
        <v>0</v>
      </c>
      <c r="M7302" s="18">
        <f>IF(Table1[[#This Row],[Ordem_insumos]]&lt;&gt;0,VLOOKUP(Table1[[#This Row],[Codigo_servico]],Preencher_Orcamento!$B:$D,3,FALSE)*Table1[[#This Row],[Subtotal_insumo]],"")</f>
        <v>0</v>
      </c>
    </row>
    <row r="7303" spans="1:13" x14ac:dyDescent="0.25">
      <c r="A7303" s="6">
        <v>100463</v>
      </c>
      <c r="B7303" s="126">
        <v>6</v>
      </c>
      <c r="C7303" s="133"/>
      <c r="D7303" s="134">
        <v>79630</v>
      </c>
      <c r="E7303" s="7" t="s">
        <v>2019</v>
      </c>
      <c r="F7303" s="8" t="s">
        <v>197</v>
      </c>
      <c r="G7303" s="18">
        <f>IFERROR(VLOOKUP(Table1[[#This Row],[Codigo_insumo]],BD_Insumos!$B:$E,4),"")</f>
        <v>41.963299999999997</v>
      </c>
      <c r="H7303" s="140">
        <v>2.5000000000000001E-3</v>
      </c>
      <c r="I7303" s="9"/>
      <c r="J7303" s="23">
        <f t="shared" si="114"/>
        <v>0.10490824999999999</v>
      </c>
      <c r="K7303" s="22" t="str">
        <f>IF(I7303&lt;&gt;"",SUMIF(Table1[Codigo_servico],A7303,Table1[Subtotal_insumo]),"")</f>
        <v/>
      </c>
      <c r="L7303" s="18">
        <f>IF(Table1[[#This Row],[Ordem_insumos]]&lt;&gt;0,VLOOKUP(Table1[[#This Row],[Codigo_servico]],Preencher_Orcamento!$B:$D,3,FALSE)*Table1[[#This Row],[Qtde_insumo]],"")</f>
        <v>0</v>
      </c>
      <c r="M7303" s="18">
        <f>IF(Table1[[#This Row],[Ordem_insumos]]&lt;&gt;0,VLOOKUP(Table1[[#This Row],[Codigo_servico]],Preencher_Orcamento!$B:$D,3,FALSE)*Table1[[#This Row],[Subtotal_insumo]],"")</f>
        <v>0</v>
      </c>
    </row>
    <row r="7304" spans="1:13" x14ac:dyDescent="0.25">
      <c r="A7304" s="3">
        <v>100464</v>
      </c>
      <c r="B7304" s="125">
        <v>0</v>
      </c>
      <c r="C7304" s="131" t="s">
        <v>3855</v>
      </c>
      <c r="D7304" s="132"/>
      <c r="E7304" s="4"/>
      <c r="F7304" s="4"/>
      <c r="G7304" s="17" t="str">
        <f>IFERROR(VLOOKUP(Table1[[#This Row],[Codigo_insumo]],BD_Insumos!$B:$E,4),"")</f>
        <v/>
      </c>
      <c r="H7304" s="139"/>
      <c r="I7304" s="5" t="s">
        <v>5</v>
      </c>
      <c r="J7304" s="20" t="str">
        <f t="shared" si="114"/>
        <v/>
      </c>
      <c r="K7304" s="21">
        <f>IF(I7304&lt;&gt;"",SUMIF(Table1[Codigo_servico],A7304,Table1[Subtotal_insumo]),"")</f>
        <v>24.438630313674853</v>
      </c>
      <c r="L7304" s="17" t="str">
        <f>IF(Table1[[#This Row],[Ordem_insumos]]&lt;&gt;0,VLOOKUP(Table1[[#This Row],[Codigo_servico]],Preencher_Orcamento!$B:$D,3,FALSE)*Table1[[#This Row],[Qtde_insumo]],"")</f>
        <v/>
      </c>
      <c r="M7304" s="17" t="str">
        <f>IF(Table1[[#This Row],[Ordem_insumos]]&lt;&gt;0,VLOOKUP(Table1[[#This Row],[Codigo_servico]],Preencher_Orcamento!$B:$D,3,FALSE)*Table1[[#This Row],[Subtotal_insumo]],"")</f>
        <v/>
      </c>
    </row>
    <row r="7305" spans="1:13" ht="26.25" x14ac:dyDescent="0.25">
      <c r="A7305" s="6">
        <v>100464</v>
      </c>
      <c r="B7305" s="126">
        <v>1</v>
      </c>
      <c r="C7305" s="133"/>
      <c r="D7305" s="134">
        <v>72413</v>
      </c>
      <c r="E7305" s="7" t="s">
        <v>1752</v>
      </c>
      <c r="F7305" s="8" t="s">
        <v>5</v>
      </c>
      <c r="G7305" s="16">
        <f>IFERROR(VLOOKUP(Table1[[#This Row],[Codigo_insumo]],BD_Insumos!$B:$E,4),"")</f>
        <v>6.0286999999999997</v>
      </c>
      <c r="H7305" s="140">
        <v>1.5</v>
      </c>
      <c r="I7305" s="9"/>
      <c r="J7305" s="22">
        <f t="shared" si="114"/>
        <v>9.0430499999999991</v>
      </c>
      <c r="K7305" s="22" t="str">
        <f>IF(I7305&lt;&gt;"",SUMIF(Table1[Codigo_servico],A7305,Table1[Subtotal_insumo]),"")</f>
        <v/>
      </c>
      <c r="L7305" s="16">
        <f>IF(Table1[[#This Row],[Ordem_insumos]]&lt;&gt;0,VLOOKUP(Table1[[#This Row],[Codigo_servico]],Preencher_Orcamento!$B:$D,3,FALSE)*Table1[[#This Row],[Qtde_insumo]],"")</f>
        <v>0</v>
      </c>
      <c r="M7305" s="16">
        <f>IF(Table1[[#This Row],[Ordem_insumos]]&lt;&gt;0,VLOOKUP(Table1[[#This Row],[Codigo_servico]],Preencher_Orcamento!$B:$D,3,FALSE)*Table1[[#This Row],[Subtotal_insumo]],"")</f>
        <v>0</v>
      </c>
    </row>
    <row r="7306" spans="1:13" x14ac:dyDescent="0.25">
      <c r="A7306" s="6">
        <v>100464</v>
      </c>
      <c r="B7306" s="126">
        <v>2</v>
      </c>
      <c r="C7306" s="133"/>
      <c r="D7306" s="134">
        <v>79630</v>
      </c>
      <c r="E7306" s="7" t="s">
        <v>2019</v>
      </c>
      <c r="F7306" s="8" t="s">
        <v>197</v>
      </c>
      <c r="G7306" s="16">
        <f>IFERROR(VLOOKUP(Table1[[#This Row],[Codigo_insumo]],BD_Insumos!$B:$E,4),"")</f>
        <v>41.963299999999997</v>
      </c>
      <c r="H7306" s="140">
        <v>3.0000000000000001E-3</v>
      </c>
      <c r="I7306" s="9"/>
      <c r="J7306" s="22">
        <f t="shared" si="114"/>
        <v>0.1258899</v>
      </c>
      <c r="K7306" s="22" t="str">
        <f>IF(I7306&lt;&gt;"",SUMIF(Table1[Codigo_servico],A7306,Table1[Subtotal_insumo]),"")</f>
        <v/>
      </c>
      <c r="L7306" s="16">
        <f>IF(Table1[[#This Row],[Ordem_insumos]]&lt;&gt;0,VLOOKUP(Table1[[#This Row],[Codigo_servico]],Preencher_Orcamento!$B:$D,3,FALSE)*Table1[[#This Row],[Qtde_insumo]],"")</f>
        <v>0</v>
      </c>
      <c r="M7306" s="16">
        <f>IF(Table1[[#This Row],[Ordem_insumos]]&lt;&gt;0,VLOOKUP(Table1[[#This Row],[Codigo_servico]],Preencher_Orcamento!$B:$D,3,FALSE)*Table1[[#This Row],[Subtotal_insumo]],"")</f>
        <v>0</v>
      </c>
    </row>
    <row r="7307" spans="1:13" x14ac:dyDescent="0.25">
      <c r="A7307" s="6">
        <v>100464</v>
      </c>
      <c r="B7307" s="126">
        <v>3</v>
      </c>
      <c r="C7307" s="133"/>
      <c r="D7307" s="134">
        <v>37530</v>
      </c>
      <c r="E7307" s="7" t="s">
        <v>834</v>
      </c>
      <c r="F7307" s="8" t="s">
        <v>457</v>
      </c>
      <c r="G7307" s="18">
        <f>IFERROR(VLOOKUP(Table1[[#This Row],[Codigo_insumo]],BD_Insumos!$B:$E,4),"")</f>
        <v>0.85980000000000001</v>
      </c>
      <c r="H7307" s="140">
        <v>7.0000000000000007E-2</v>
      </c>
      <c r="I7307" s="9"/>
      <c r="J7307" s="23">
        <f t="shared" si="114"/>
        <v>6.0186000000000003E-2</v>
      </c>
      <c r="K7307" s="22" t="str">
        <f>IF(I7307&lt;&gt;"",SUMIF(Table1[Codigo_servico],A7307,Table1[Subtotal_insumo]),"")</f>
        <v/>
      </c>
      <c r="L7307" s="18">
        <f>IF(Table1[[#This Row],[Ordem_insumos]]&lt;&gt;0,VLOOKUP(Table1[[#This Row],[Codigo_servico]],Preencher_Orcamento!$B:$D,3,FALSE)*Table1[[#This Row],[Qtde_insumo]],"")</f>
        <v>0</v>
      </c>
      <c r="M7307" s="18">
        <f>IF(Table1[[#This Row],[Ordem_insumos]]&lt;&gt;0,VLOOKUP(Table1[[#This Row],[Codigo_servico]],Preencher_Orcamento!$B:$D,3,FALSE)*Table1[[#This Row],[Subtotal_insumo]],"")</f>
        <v>0</v>
      </c>
    </row>
    <row r="7308" spans="1:13" x14ac:dyDescent="0.25">
      <c r="A7308" s="6">
        <v>100464</v>
      </c>
      <c r="B7308" s="126">
        <v>4</v>
      </c>
      <c r="C7308" s="133"/>
      <c r="D7308" s="134">
        <v>2036</v>
      </c>
      <c r="E7308" s="7" t="s">
        <v>2191</v>
      </c>
      <c r="F7308" s="8" t="s">
        <v>2140</v>
      </c>
      <c r="G7308" s="18">
        <f>IFERROR(VLOOKUP(Table1[[#This Row],[Codigo_insumo]],BD_Insumos!$B:$E,4),"")</f>
        <v>12.90425192342871</v>
      </c>
      <c r="H7308" s="140">
        <v>0.5</v>
      </c>
      <c r="I7308" s="9"/>
      <c r="J7308" s="23">
        <f t="shared" si="114"/>
        <v>6.4521259617143549</v>
      </c>
      <c r="K7308" s="22" t="str">
        <f>IF(I7308&lt;&gt;"",SUMIF(Table1[Codigo_servico],A7308,Table1[Subtotal_insumo]),"")</f>
        <v/>
      </c>
      <c r="L7308" s="18">
        <f>IF(Table1[[#This Row],[Ordem_insumos]]&lt;&gt;0,VLOOKUP(Table1[[#This Row],[Codigo_servico]],Preencher_Orcamento!$B:$D,3,FALSE)*Table1[[#This Row],[Qtde_insumo]],"")</f>
        <v>0</v>
      </c>
      <c r="M7308" s="18">
        <f>IF(Table1[[#This Row],[Ordem_insumos]]&lt;&gt;0,VLOOKUP(Table1[[#This Row],[Codigo_servico]],Preencher_Orcamento!$B:$D,3,FALSE)*Table1[[#This Row],[Subtotal_insumo]],"")</f>
        <v>0</v>
      </c>
    </row>
    <row r="7309" spans="1:13" x14ac:dyDescent="0.25">
      <c r="A7309" s="6">
        <v>100464</v>
      </c>
      <c r="B7309" s="126">
        <v>5</v>
      </c>
      <c r="C7309" s="133"/>
      <c r="D7309" s="134">
        <v>2035</v>
      </c>
      <c r="E7309" s="7" t="s">
        <v>2190</v>
      </c>
      <c r="F7309" s="8" t="s">
        <v>2140</v>
      </c>
      <c r="G7309" s="18">
        <f>IFERROR(VLOOKUP(Table1[[#This Row],[Codigo_insumo]],BD_Insumos!$B:$E,4),"")</f>
        <v>17.275965903920998</v>
      </c>
      <c r="H7309" s="140">
        <v>0.5</v>
      </c>
      <c r="I7309" s="9"/>
      <c r="J7309" s="23">
        <f t="shared" si="114"/>
        <v>8.6379829519604989</v>
      </c>
      <c r="K7309" s="22" t="str">
        <f>IF(I7309&lt;&gt;"",SUMIF(Table1[Codigo_servico],A7309,Table1[Subtotal_insumo]),"")</f>
        <v/>
      </c>
      <c r="L7309" s="18">
        <f>IF(Table1[[#This Row],[Ordem_insumos]]&lt;&gt;0,VLOOKUP(Table1[[#This Row],[Codigo_servico]],Preencher_Orcamento!$B:$D,3,FALSE)*Table1[[#This Row],[Qtde_insumo]],"")</f>
        <v>0</v>
      </c>
      <c r="M7309" s="18">
        <f>IF(Table1[[#This Row],[Ordem_insumos]]&lt;&gt;0,VLOOKUP(Table1[[#This Row],[Codigo_servico]],Preencher_Orcamento!$B:$D,3,FALSE)*Table1[[#This Row],[Subtotal_insumo]],"")</f>
        <v>0</v>
      </c>
    </row>
    <row r="7310" spans="1:13" x14ac:dyDescent="0.25">
      <c r="A7310" s="6">
        <v>100464</v>
      </c>
      <c r="B7310" s="126">
        <v>6</v>
      </c>
      <c r="C7310" s="133"/>
      <c r="D7310" s="134">
        <v>79659</v>
      </c>
      <c r="E7310" s="7" t="s">
        <v>2026</v>
      </c>
      <c r="F7310" s="8" t="s">
        <v>168</v>
      </c>
      <c r="G7310" s="18">
        <f>IFERROR(VLOOKUP(Table1[[#This Row],[Codigo_insumo]],BD_Insumos!$B:$E,4),"")</f>
        <v>23.879100000000001</v>
      </c>
      <c r="H7310" s="140">
        <v>5.0000000000000001E-3</v>
      </c>
      <c r="I7310" s="9"/>
      <c r="J7310" s="23">
        <f t="shared" si="114"/>
        <v>0.1193955</v>
      </c>
      <c r="K7310" s="22" t="str">
        <f>IF(I7310&lt;&gt;"",SUMIF(Table1[Codigo_servico],A7310,Table1[Subtotal_insumo]),"")</f>
        <v/>
      </c>
      <c r="L7310" s="18">
        <f>IF(Table1[[#This Row],[Ordem_insumos]]&lt;&gt;0,VLOOKUP(Table1[[#This Row],[Codigo_servico]],Preencher_Orcamento!$B:$D,3,FALSE)*Table1[[#This Row],[Qtde_insumo]],"")</f>
        <v>0</v>
      </c>
      <c r="M7310" s="18">
        <f>IF(Table1[[#This Row],[Ordem_insumos]]&lt;&gt;0,VLOOKUP(Table1[[#This Row],[Codigo_servico]],Preencher_Orcamento!$B:$D,3,FALSE)*Table1[[#This Row],[Subtotal_insumo]],"")</f>
        <v>0</v>
      </c>
    </row>
    <row r="7311" spans="1:13" x14ac:dyDescent="0.25">
      <c r="A7311" s="3">
        <v>100465</v>
      </c>
      <c r="B7311" s="125">
        <v>0</v>
      </c>
      <c r="C7311" s="131" t="s">
        <v>3812</v>
      </c>
      <c r="D7311" s="132"/>
      <c r="E7311" s="4"/>
      <c r="F7311" s="4"/>
      <c r="G7311" s="17" t="str">
        <f>IFERROR(VLOOKUP(Table1[[#This Row],[Codigo_insumo]],BD_Insumos!$B:$E,4),"")</f>
        <v/>
      </c>
      <c r="H7311" s="139"/>
      <c r="I7311" s="5" t="s">
        <v>5</v>
      </c>
      <c r="J7311" s="20" t="str">
        <f t="shared" si="114"/>
        <v/>
      </c>
      <c r="K7311" s="21">
        <f>IF(I7311&lt;&gt;"",SUMIF(Table1[Codigo_servico],A7311,Table1[Subtotal_insumo]),"")</f>
        <v>28.666861296409824</v>
      </c>
      <c r="L7311" s="17" t="str">
        <f>IF(Table1[[#This Row],[Ordem_insumos]]&lt;&gt;0,VLOOKUP(Table1[[#This Row],[Codigo_servico]],Preencher_Orcamento!$B:$D,3,FALSE)*Table1[[#This Row],[Qtde_insumo]],"")</f>
        <v/>
      </c>
      <c r="M7311" s="17" t="str">
        <f>IF(Table1[[#This Row],[Ordem_insumos]]&lt;&gt;0,VLOOKUP(Table1[[#This Row],[Codigo_servico]],Preencher_Orcamento!$B:$D,3,FALSE)*Table1[[#This Row],[Subtotal_insumo]],"")</f>
        <v/>
      </c>
    </row>
    <row r="7312" spans="1:13" x14ac:dyDescent="0.25">
      <c r="A7312" s="6">
        <v>100465</v>
      </c>
      <c r="B7312" s="126">
        <v>1</v>
      </c>
      <c r="C7312" s="133"/>
      <c r="D7312" s="134">
        <v>2035</v>
      </c>
      <c r="E7312" s="7" t="s">
        <v>2190</v>
      </c>
      <c r="F7312" s="8" t="s">
        <v>2140</v>
      </c>
      <c r="G7312" s="16">
        <f>IFERROR(VLOOKUP(Table1[[#This Row],[Codigo_insumo]],BD_Insumos!$B:$E,4),"")</f>
        <v>17.275965903920998</v>
      </c>
      <c r="H7312" s="140">
        <v>0.6</v>
      </c>
      <c r="I7312" s="9"/>
      <c r="J7312" s="22">
        <f t="shared" si="114"/>
        <v>10.365579542352599</v>
      </c>
      <c r="K7312" s="22" t="str">
        <f>IF(I7312&lt;&gt;"",SUMIF(Table1[Codigo_servico],A7312,Table1[Subtotal_insumo]),"")</f>
        <v/>
      </c>
      <c r="L7312" s="16">
        <f>IF(Table1[[#This Row],[Ordem_insumos]]&lt;&gt;0,VLOOKUP(Table1[[#This Row],[Codigo_servico]],Preencher_Orcamento!$B:$D,3,FALSE)*Table1[[#This Row],[Qtde_insumo]],"")</f>
        <v>0</v>
      </c>
      <c r="M7312" s="16">
        <f>IF(Table1[[#This Row],[Ordem_insumos]]&lt;&gt;0,VLOOKUP(Table1[[#This Row],[Codigo_servico]],Preencher_Orcamento!$B:$D,3,FALSE)*Table1[[#This Row],[Subtotal_insumo]],"")</f>
        <v>0</v>
      </c>
    </row>
    <row r="7313" spans="1:13" x14ac:dyDescent="0.25">
      <c r="A7313" s="6">
        <v>100465</v>
      </c>
      <c r="B7313" s="126">
        <v>2</v>
      </c>
      <c r="C7313" s="133"/>
      <c r="D7313" s="134">
        <v>79630</v>
      </c>
      <c r="E7313" s="7" t="s">
        <v>2019</v>
      </c>
      <c r="F7313" s="8" t="s">
        <v>197</v>
      </c>
      <c r="G7313" s="16">
        <f>IFERROR(VLOOKUP(Table1[[#This Row],[Codigo_insumo]],BD_Insumos!$B:$E,4),"")</f>
        <v>41.963299999999997</v>
      </c>
      <c r="H7313" s="140">
        <v>3.5000000000000001E-3</v>
      </c>
      <c r="I7313" s="9"/>
      <c r="J7313" s="22">
        <f t="shared" si="114"/>
        <v>0.14687154999999999</v>
      </c>
      <c r="K7313" s="22" t="str">
        <f>IF(I7313&lt;&gt;"",SUMIF(Table1[Codigo_servico],A7313,Table1[Subtotal_insumo]),"")</f>
        <v/>
      </c>
      <c r="L7313" s="16">
        <f>IF(Table1[[#This Row],[Ordem_insumos]]&lt;&gt;0,VLOOKUP(Table1[[#This Row],[Codigo_servico]],Preencher_Orcamento!$B:$D,3,FALSE)*Table1[[#This Row],[Qtde_insumo]],"")</f>
        <v>0</v>
      </c>
      <c r="M7313" s="16">
        <f>IF(Table1[[#This Row],[Ordem_insumos]]&lt;&gt;0,VLOOKUP(Table1[[#This Row],[Codigo_servico]],Preencher_Orcamento!$B:$D,3,FALSE)*Table1[[#This Row],[Subtotal_insumo]],"")</f>
        <v>0</v>
      </c>
    </row>
    <row r="7314" spans="1:13" ht="26.25" x14ac:dyDescent="0.25">
      <c r="A7314" s="6">
        <v>100465</v>
      </c>
      <c r="B7314" s="126">
        <v>3</v>
      </c>
      <c r="C7314" s="133"/>
      <c r="D7314" s="134">
        <v>72414</v>
      </c>
      <c r="E7314" s="7" t="s">
        <v>1753</v>
      </c>
      <c r="F7314" s="8" t="s">
        <v>5</v>
      </c>
      <c r="G7314" s="18">
        <f>IFERROR(VLOOKUP(Table1[[#This Row],[Codigo_insumo]],BD_Insumos!$B:$E,4),"")</f>
        <v>7.2941000000000003</v>
      </c>
      <c r="H7314" s="140">
        <v>1.4</v>
      </c>
      <c r="I7314" s="9"/>
      <c r="J7314" s="23">
        <f t="shared" si="114"/>
        <v>10.211739999999999</v>
      </c>
      <c r="K7314" s="22" t="str">
        <f>IF(I7314&lt;&gt;"",SUMIF(Table1[Codigo_servico],A7314,Table1[Subtotal_insumo]),"")</f>
        <v/>
      </c>
      <c r="L7314" s="18">
        <f>IF(Table1[[#This Row],[Ordem_insumos]]&lt;&gt;0,VLOOKUP(Table1[[#This Row],[Codigo_servico]],Preencher_Orcamento!$B:$D,3,FALSE)*Table1[[#This Row],[Qtde_insumo]],"")</f>
        <v>0</v>
      </c>
      <c r="M7314" s="18">
        <f>IF(Table1[[#This Row],[Ordem_insumos]]&lt;&gt;0,VLOOKUP(Table1[[#This Row],[Codigo_servico]],Preencher_Orcamento!$B:$D,3,FALSE)*Table1[[#This Row],[Subtotal_insumo]],"")</f>
        <v>0</v>
      </c>
    </row>
    <row r="7315" spans="1:13" x14ac:dyDescent="0.25">
      <c r="A7315" s="6">
        <v>100465</v>
      </c>
      <c r="B7315" s="126">
        <v>4</v>
      </c>
      <c r="C7315" s="133"/>
      <c r="D7315" s="134">
        <v>2036</v>
      </c>
      <c r="E7315" s="7" t="s">
        <v>2191</v>
      </c>
      <c r="F7315" s="8" t="s">
        <v>2140</v>
      </c>
      <c r="G7315" s="18">
        <f>IFERROR(VLOOKUP(Table1[[#This Row],[Codigo_insumo]],BD_Insumos!$B:$E,4),"")</f>
        <v>12.90425192342871</v>
      </c>
      <c r="H7315" s="140">
        <v>0.6</v>
      </c>
      <c r="I7315" s="9"/>
      <c r="J7315" s="23">
        <f t="shared" si="114"/>
        <v>7.7425511540572254</v>
      </c>
      <c r="K7315" s="22" t="str">
        <f>IF(I7315&lt;&gt;"",SUMIF(Table1[Codigo_servico],A7315,Table1[Subtotal_insumo]),"")</f>
        <v/>
      </c>
      <c r="L7315" s="18">
        <f>IF(Table1[[#This Row],[Ordem_insumos]]&lt;&gt;0,VLOOKUP(Table1[[#This Row],[Codigo_servico]],Preencher_Orcamento!$B:$D,3,FALSE)*Table1[[#This Row],[Qtde_insumo]],"")</f>
        <v>0</v>
      </c>
      <c r="M7315" s="18">
        <f>IF(Table1[[#This Row],[Ordem_insumos]]&lt;&gt;0,VLOOKUP(Table1[[#This Row],[Codigo_servico]],Preencher_Orcamento!$B:$D,3,FALSE)*Table1[[#This Row],[Subtotal_insumo]],"")</f>
        <v>0</v>
      </c>
    </row>
    <row r="7316" spans="1:13" x14ac:dyDescent="0.25">
      <c r="A7316" s="6">
        <v>100465</v>
      </c>
      <c r="B7316" s="126">
        <v>5</v>
      </c>
      <c r="C7316" s="133"/>
      <c r="D7316" s="134">
        <v>79659</v>
      </c>
      <c r="E7316" s="7" t="s">
        <v>2026</v>
      </c>
      <c r="F7316" s="8" t="s">
        <v>168</v>
      </c>
      <c r="G7316" s="18">
        <f>IFERROR(VLOOKUP(Table1[[#This Row],[Codigo_insumo]],BD_Insumos!$B:$E,4),"")</f>
        <v>23.879100000000001</v>
      </c>
      <c r="H7316" s="140">
        <v>5.4999999999999997E-3</v>
      </c>
      <c r="I7316" s="9"/>
      <c r="J7316" s="23">
        <f t="shared" si="114"/>
        <v>0.13133505000000001</v>
      </c>
      <c r="K7316" s="22" t="str">
        <f>IF(I7316&lt;&gt;"",SUMIF(Table1[Codigo_servico],A7316,Table1[Subtotal_insumo]),"")</f>
        <v/>
      </c>
      <c r="L7316" s="18">
        <f>IF(Table1[[#This Row],[Ordem_insumos]]&lt;&gt;0,VLOOKUP(Table1[[#This Row],[Codigo_servico]],Preencher_Orcamento!$B:$D,3,FALSE)*Table1[[#This Row],[Qtde_insumo]],"")</f>
        <v>0</v>
      </c>
      <c r="M7316" s="18">
        <f>IF(Table1[[#This Row],[Ordem_insumos]]&lt;&gt;0,VLOOKUP(Table1[[#This Row],[Codigo_servico]],Preencher_Orcamento!$B:$D,3,FALSE)*Table1[[#This Row],[Subtotal_insumo]],"")</f>
        <v>0</v>
      </c>
    </row>
    <row r="7317" spans="1:13" x14ac:dyDescent="0.25">
      <c r="A7317" s="6">
        <v>100465</v>
      </c>
      <c r="B7317" s="126">
        <v>6</v>
      </c>
      <c r="C7317" s="133"/>
      <c r="D7317" s="134">
        <v>37530</v>
      </c>
      <c r="E7317" s="7" t="s">
        <v>834</v>
      </c>
      <c r="F7317" s="8" t="s">
        <v>457</v>
      </c>
      <c r="G7317" s="18">
        <f>IFERROR(VLOOKUP(Table1[[#This Row],[Codigo_insumo]],BD_Insumos!$B:$E,4),"")</f>
        <v>0.85980000000000001</v>
      </c>
      <c r="H7317" s="140">
        <v>0.08</v>
      </c>
      <c r="I7317" s="9"/>
      <c r="J7317" s="23">
        <f t="shared" si="114"/>
        <v>6.8783999999999998E-2</v>
      </c>
      <c r="K7317" s="22" t="str">
        <f>IF(I7317&lt;&gt;"",SUMIF(Table1[Codigo_servico],A7317,Table1[Subtotal_insumo]),"")</f>
        <v/>
      </c>
      <c r="L7317" s="18">
        <f>IF(Table1[[#This Row],[Ordem_insumos]]&lt;&gt;0,VLOOKUP(Table1[[#This Row],[Codigo_servico]],Preencher_Orcamento!$B:$D,3,FALSE)*Table1[[#This Row],[Qtde_insumo]],"")</f>
        <v>0</v>
      </c>
      <c r="M7317" s="18">
        <f>IF(Table1[[#This Row],[Ordem_insumos]]&lt;&gt;0,VLOOKUP(Table1[[#This Row],[Codigo_servico]],Preencher_Orcamento!$B:$D,3,FALSE)*Table1[[#This Row],[Subtotal_insumo]],"")</f>
        <v>0</v>
      </c>
    </row>
    <row r="7318" spans="1:13" x14ac:dyDescent="0.25">
      <c r="A7318" s="3">
        <v>100466</v>
      </c>
      <c r="B7318" s="125">
        <v>0</v>
      </c>
      <c r="C7318" s="131" t="s">
        <v>3813</v>
      </c>
      <c r="D7318" s="132"/>
      <c r="E7318" s="4"/>
      <c r="F7318" s="4"/>
      <c r="G7318" s="17" t="str">
        <f>IFERROR(VLOOKUP(Table1[[#This Row],[Codigo_insumo]],BD_Insumos!$B:$E,4),"")</f>
        <v/>
      </c>
      <c r="H7318" s="139"/>
      <c r="I7318" s="5" t="s">
        <v>5</v>
      </c>
      <c r="J7318" s="20" t="str">
        <f t="shared" si="114"/>
        <v/>
      </c>
      <c r="K7318" s="21">
        <f>IF(I7318&lt;&gt;"",SUMIF(Table1[Codigo_servico],A7318,Table1[Subtotal_insumo]),"")</f>
        <v>37.034428879144798</v>
      </c>
      <c r="L7318" s="17" t="str">
        <f>IF(Table1[[#This Row],[Ordem_insumos]]&lt;&gt;0,VLOOKUP(Table1[[#This Row],[Codigo_servico]],Preencher_Orcamento!$B:$D,3,FALSE)*Table1[[#This Row],[Qtde_insumo]],"")</f>
        <v/>
      </c>
      <c r="M7318" s="17" t="str">
        <f>IF(Table1[[#This Row],[Ordem_insumos]]&lt;&gt;0,VLOOKUP(Table1[[#This Row],[Codigo_servico]],Preencher_Orcamento!$B:$D,3,FALSE)*Table1[[#This Row],[Subtotal_insumo]],"")</f>
        <v/>
      </c>
    </row>
    <row r="7319" spans="1:13" x14ac:dyDescent="0.25">
      <c r="A7319" s="6">
        <v>100466</v>
      </c>
      <c r="B7319" s="126">
        <v>1</v>
      </c>
      <c r="C7319" s="133"/>
      <c r="D7319" s="134">
        <v>2036</v>
      </c>
      <c r="E7319" s="7" t="s">
        <v>2191</v>
      </c>
      <c r="F7319" s="8" t="s">
        <v>2140</v>
      </c>
      <c r="G7319" s="16">
        <f>IFERROR(VLOOKUP(Table1[[#This Row],[Codigo_insumo]],BD_Insumos!$B:$E,4),"")</f>
        <v>12.90425192342871</v>
      </c>
      <c r="H7319" s="140">
        <v>0.7</v>
      </c>
      <c r="I7319" s="9"/>
      <c r="J7319" s="22">
        <f t="shared" si="114"/>
        <v>9.0329763464000958</v>
      </c>
      <c r="K7319" s="22" t="str">
        <f>IF(I7319&lt;&gt;"",SUMIF(Table1[Codigo_servico],A7319,Table1[Subtotal_insumo]),"")</f>
        <v/>
      </c>
      <c r="L7319" s="16">
        <f>IF(Table1[[#This Row],[Ordem_insumos]]&lt;&gt;0,VLOOKUP(Table1[[#This Row],[Codigo_servico]],Preencher_Orcamento!$B:$D,3,FALSE)*Table1[[#This Row],[Qtde_insumo]],"")</f>
        <v>0</v>
      </c>
      <c r="M7319" s="16">
        <f>IF(Table1[[#This Row],[Ordem_insumos]]&lt;&gt;0,VLOOKUP(Table1[[#This Row],[Codigo_servico]],Preencher_Orcamento!$B:$D,3,FALSE)*Table1[[#This Row],[Subtotal_insumo]],"")</f>
        <v>0</v>
      </c>
    </row>
    <row r="7320" spans="1:13" x14ac:dyDescent="0.25">
      <c r="A7320" s="6">
        <v>100466</v>
      </c>
      <c r="B7320" s="126">
        <v>2</v>
      </c>
      <c r="C7320" s="133"/>
      <c r="D7320" s="134">
        <v>79659</v>
      </c>
      <c r="E7320" s="7" t="s">
        <v>2026</v>
      </c>
      <c r="F7320" s="8" t="s">
        <v>168</v>
      </c>
      <c r="G7320" s="16">
        <f>IFERROR(VLOOKUP(Table1[[#This Row],[Codigo_insumo]],BD_Insumos!$B:$E,4),"")</f>
        <v>23.879100000000001</v>
      </c>
      <c r="H7320" s="140">
        <v>6.0000000000000001E-3</v>
      </c>
      <c r="I7320" s="9"/>
      <c r="J7320" s="22">
        <f t="shared" si="114"/>
        <v>0.1432746</v>
      </c>
      <c r="K7320" s="22" t="str">
        <f>IF(I7320&lt;&gt;"",SUMIF(Table1[Codigo_servico],A7320,Table1[Subtotal_insumo]),"")</f>
        <v/>
      </c>
      <c r="L7320" s="16">
        <f>IF(Table1[[#This Row],[Ordem_insumos]]&lt;&gt;0,VLOOKUP(Table1[[#This Row],[Codigo_servico]],Preencher_Orcamento!$B:$D,3,FALSE)*Table1[[#This Row],[Qtde_insumo]],"")</f>
        <v>0</v>
      </c>
      <c r="M7320" s="16">
        <f>IF(Table1[[#This Row],[Ordem_insumos]]&lt;&gt;0,VLOOKUP(Table1[[#This Row],[Codigo_servico]],Preencher_Orcamento!$B:$D,3,FALSE)*Table1[[#This Row],[Subtotal_insumo]],"")</f>
        <v>0</v>
      </c>
    </row>
    <row r="7321" spans="1:13" x14ac:dyDescent="0.25">
      <c r="A7321" s="6">
        <v>100466</v>
      </c>
      <c r="B7321" s="126">
        <v>3</v>
      </c>
      <c r="C7321" s="133"/>
      <c r="D7321" s="134">
        <v>2035</v>
      </c>
      <c r="E7321" s="7" t="s">
        <v>2190</v>
      </c>
      <c r="F7321" s="8" t="s">
        <v>2140</v>
      </c>
      <c r="G7321" s="18">
        <f>IFERROR(VLOOKUP(Table1[[#This Row],[Codigo_insumo]],BD_Insumos!$B:$E,4),"")</f>
        <v>17.275965903920998</v>
      </c>
      <c r="H7321" s="140">
        <v>0.7</v>
      </c>
      <c r="I7321" s="9"/>
      <c r="J7321" s="23">
        <f t="shared" si="114"/>
        <v>12.093176132744698</v>
      </c>
      <c r="K7321" s="22" t="str">
        <f>IF(I7321&lt;&gt;"",SUMIF(Table1[Codigo_servico],A7321,Table1[Subtotal_insumo]),"")</f>
        <v/>
      </c>
      <c r="L7321" s="18">
        <f>IF(Table1[[#This Row],[Ordem_insumos]]&lt;&gt;0,VLOOKUP(Table1[[#This Row],[Codigo_servico]],Preencher_Orcamento!$B:$D,3,FALSE)*Table1[[#This Row],[Qtde_insumo]],"")</f>
        <v>0</v>
      </c>
      <c r="M7321" s="18">
        <f>IF(Table1[[#This Row],[Ordem_insumos]]&lt;&gt;0,VLOOKUP(Table1[[#This Row],[Codigo_servico]],Preencher_Orcamento!$B:$D,3,FALSE)*Table1[[#This Row],[Subtotal_insumo]],"")</f>
        <v>0</v>
      </c>
    </row>
    <row r="7322" spans="1:13" x14ac:dyDescent="0.25">
      <c r="A7322" s="6">
        <v>100466</v>
      </c>
      <c r="B7322" s="126">
        <v>4</v>
      </c>
      <c r="C7322" s="133"/>
      <c r="D7322" s="134">
        <v>37530</v>
      </c>
      <c r="E7322" s="7" t="s">
        <v>834</v>
      </c>
      <c r="F7322" s="8" t="s">
        <v>457</v>
      </c>
      <c r="G7322" s="18">
        <f>IFERROR(VLOOKUP(Table1[[#This Row],[Codigo_insumo]],BD_Insumos!$B:$E,4),"")</f>
        <v>0.85980000000000001</v>
      </c>
      <c r="H7322" s="140">
        <v>0.09</v>
      </c>
      <c r="I7322" s="9"/>
      <c r="J7322" s="23">
        <f t="shared" si="114"/>
        <v>7.7381999999999992E-2</v>
      </c>
      <c r="K7322" s="22" t="str">
        <f>IF(I7322&lt;&gt;"",SUMIF(Table1[Codigo_servico],A7322,Table1[Subtotal_insumo]),"")</f>
        <v/>
      </c>
      <c r="L7322" s="18">
        <f>IF(Table1[[#This Row],[Ordem_insumos]]&lt;&gt;0,VLOOKUP(Table1[[#This Row],[Codigo_servico]],Preencher_Orcamento!$B:$D,3,FALSE)*Table1[[#This Row],[Qtde_insumo]],"")</f>
        <v>0</v>
      </c>
      <c r="M7322" s="18">
        <f>IF(Table1[[#This Row],[Ordem_insumos]]&lt;&gt;0,VLOOKUP(Table1[[#This Row],[Codigo_servico]],Preencher_Orcamento!$B:$D,3,FALSE)*Table1[[#This Row],[Subtotal_insumo]],"")</f>
        <v>0</v>
      </c>
    </row>
    <row r="7323" spans="1:13" ht="26.25" x14ac:dyDescent="0.25">
      <c r="A7323" s="6">
        <v>100466</v>
      </c>
      <c r="B7323" s="126">
        <v>5</v>
      </c>
      <c r="C7323" s="133"/>
      <c r="D7323" s="134">
        <v>72415</v>
      </c>
      <c r="E7323" s="7" t="s">
        <v>1754</v>
      </c>
      <c r="F7323" s="8" t="s">
        <v>5</v>
      </c>
      <c r="G7323" s="18">
        <f>IFERROR(VLOOKUP(Table1[[#This Row],[Codigo_insumo]],BD_Insumos!$B:$E,4),"")</f>
        <v>11.025600000000001</v>
      </c>
      <c r="H7323" s="140">
        <v>1.4</v>
      </c>
      <c r="I7323" s="9"/>
      <c r="J7323" s="23">
        <f t="shared" si="114"/>
        <v>15.435840000000001</v>
      </c>
      <c r="K7323" s="22" t="str">
        <f>IF(I7323&lt;&gt;"",SUMIF(Table1[Codigo_servico],A7323,Table1[Subtotal_insumo]),"")</f>
        <v/>
      </c>
      <c r="L7323" s="18">
        <f>IF(Table1[[#This Row],[Ordem_insumos]]&lt;&gt;0,VLOOKUP(Table1[[#This Row],[Codigo_servico]],Preencher_Orcamento!$B:$D,3,FALSE)*Table1[[#This Row],[Qtde_insumo]],"")</f>
        <v>0</v>
      </c>
      <c r="M7323" s="18">
        <f>IF(Table1[[#This Row],[Ordem_insumos]]&lt;&gt;0,VLOOKUP(Table1[[#This Row],[Codigo_servico]],Preencher_Orcamento!$B:$D,3,FALSE)*Table1[[#This Row],[Subtotal_insumo]],"")</f>
        <v>0</v>
      </c>
    </row>
    <row r="7324" spans="1:13" x14ac:dyDescent="0.25">
      <c r="A7324" s="6">
        <v>100466</v>
      </c>
      <c r="B7324" s="126">
        <v>6</v>
      </c>
      <c r="C7324" s="133"/>
      <c r="D7324" s="134">
        <v>79630</v>
      </c>
      <c r="E7324" s="7" t="s">
        <v>2019</v>
      </c>
      <c r="F7324" s="8" t="s">
        <v>197</v>
      </c>
      <c r="G7324" s="18">
        <f>IFERROR(VLOOKUP(Table1[[#This Row],[Codigo_insumo]],BD_Insumos!$B:$E,4),"")</f>
        <v>41.963299999999997</v>
      </c>
      <c r="H7324" s="140">
        <v>6.0000000000000001E-3</v>
      </c>
      <c r="I7324" s="9"/>
      <c r="J7324" s="23">
        <f t="shared" si="114"/>
        <v>0.2517798</v>
      </c>
      <c r="K7324" s="22" t="str">
        <f>IF(I7324&lt;&gt;"",SUMIF(Table1[Codigo_servico],A7324,Table1[Subtotal_insumo]),"")</f>
        <v/>
      </c>
      <c r="L7324" s="18">
        <f>IF(Table1[[#This Row],[Ordem_insumos]]&lt;&gt;0,VLOOKUP(Table1[[#This Row],[Codigo_servico]],Preencher_Orcamento!$B:$D,3,FALSE)*Table1[[#This Row],[Qtde_insumo]],"")</f>
        <v>0</v>
      </c>
      <c r="M7324" s="18">
        <f>IF(Table1[[#This Row],[Ordem_insumos]]&lt;&gt;0,VLOOKUP(Table1[[#This Row],[Codigo_servico]],Preencher_Orcamento!$B:$D,3,FALSE)*Table1[[#This Row],[Subtotal_insumo]],"")</f>
        <v>0</v>
      </c>
    </row>
    <row r="7325" spans="1:13" x14ac:dyDescent="0.25">
      <c r="A7325" s="3">
        <v>100467</v>
      </c>
      <c r="B7325" s="125">
        <v>0</v>
      </c>
      <c r="C7325" s="131" t="s">
        <v>3856</v>
      </c>
      <c r="D7325" s="132"/>
      <c r="E7325" s="4"/>
      <c r="F7325" s="4"/>
      <c r="G7325" s="17" t="str">
        <f>IFERROR(VLOOKUP(Table1[[#This Row],[Codigo_insumo]],BD_Insumos!$B:$E,4),"")</f>
        <v/>
      </c>
      <c r="H7325" s="139"/>
      <c r="I7325" s="5" t="s">
        <v>5</v>
      </c>
      <c r="J7325" s="20" t="str">
        <f t="shared" si="114"/>
        <v/>
      </c>
      <c r="K7325" s="21">
        <f>IF(I7325&lt;&gt;"",SUMIF(Table1[Codigo_servico],A7325,Table1[Subtotal_insumo]),"")</f>
        <v>52.153054494614736</v>
      </c>
      <c r="L7325" s="17" t="str">
        <f>IF(Table1[[#This Row],[Ordem_insumos]]&lt;&gt;0,VLOOKUP(Table1[[#This Row],[Codigo_servico]],Preencher_Orcamento!$B:$D,3,FALSE)*Table1[[#This Row],[Qtde_insumo]],"")</f>
        <v/>
      </c>
      <c r="M7325" s="17" t="str">
        <f>IF(Table1[[#This Row],[Ordem_insumos]]&lt;&gt;0,VLOOKUP(Table1[[#This Row],[Codigo_servico]],Preencher_Orcamento!$B:$D,3,FALSE)*Table1[[#This Row],[Subtotal_insumo]],"")</f>
        <v/>
      </c>
    </row>
    <row r="7326" spans="1:13" x14ac:dyDescent="0.25">
      <c r="A7326" s="6">
        <v>100467</v>
      </c>
      <c r="B7326" s="126">
        <v>1</v>
      </c>
      <c r="C7326" s="133"/>
      <c r="D7326" s="134">
        <v>2035</v>
      </c>
      <c r="E7326" s="7" t="s">
        <v>2190</v>
      </c>
      <c r="F7326" s="8" t="s">
        <v>2140</v>
      </c>
      <c r="G7326" s="16">
        <f>IFERROR(VLOOKUP(Table1[[#This Row],[Codigo_insumo]],BD_Insumos!$B:$E,4),"")</f>
        <v>17.275965903920998</v>
      </c>
      <c r="H7326" s="140">
        <v>0.9</v>
      </c>
      <c r="I7326" s="9"/>
      <c r="J7326" s="22">
        <f t="shared" si="114"/>
        <v>15.548369313528898</v>
      </c>
      <c r="K7326" s="22" t="str">
        <f>IF(I7326&lt;&gt;"",SUMIF(Table1[Codigo_servico],A7326,Table1[Subtotal_insumo]),"")</f>
        <v/>
      </c>
      <c r="L7326" s="16">
        <f>IF(Table1[[#This Row],[Ordem_insumos]]&lt;&gt;0,VLOOKUP(Table1[[#This Row],[Codigo_servico]],Preencher_Orcamento!$B:$D,3,FALSE)*Table1[[#This Row],[Qtde_insumo]],"")</f>
        <v>0</v>
      </c>
      <c r="M7326" s="16">
        <f>IF(Table1[[#This Row],[Ordem_insumos]]&lt;&gt;0,VLOOKUP(Table1[[#This Row],[Codigo_servico]],Preencher_Orcamento!$B:$D,3,FALSE)*Table1[[#This Row],[Subtotal_insumo]],"")</f>
        <v>0</v>
      </c>
    </row>
    <row r="7327" spans="1:13" ht="26.25" x14ac:dyDescent="0.25">
      <c r="A7327" s="6">
        <v>100467</v>
      </c>
      <c r="B7327" s="126">
        <v>2</v>
      </c>
      <c r="C7327" s="133"/>
      <c r="D7327" s="134">
        <v>72416</v>
      </c>
      <c r="E7327" s="7" t="s">
        <v>1755</v>
      </c>
      <c r="F7327" s="8" t="s">
        <v>5</v>
      </c>
      <c r="G7327" s="16">
        <f>IFERROR(VLOOKUP(Table1[[#This Row],[Codigo_insumo]],BD_Insumos!$B:$E,4),"")</f>
        <v>17.445</v>
      </c>
      <c r="H7327" s="140">
        <v>1.4</v>
      </c>
      <c r="I7327" s="9"/>
      <c r="J7327" s="22">
        <f t="shared" si="114"/>
        <v>24.422999999999998</v>
      </c>
      <c r="K7327" s="22" t="str">
        <f>IF(I7327&lt;&gt;"",SUMIF(Table1[Codigo_servico],A7327,Table1[Subtotal_insumo]),"")</f>
        <v/>
      </c>
      <c r="L7327" s="16">
        <f>IF(Table1[[#This Row],[Ordem_insumos]]&lt;&gt;0,VLOOKUP(Table1[[#This Row],[Codigo_servico]],Preencher_Orcamento!$B:$D,3,FALSE)*Table1[[#This Row],[Qtde_insumo]],"")</f>
        <v>0</v>
      </c>
      <c r="M7327" s="16">
        <f>IF(Table1[[#This Row],[Ordem_insumos]]&lt;&gt;0,VLOOKUP(Table1[[#This Row],[Codigo_servico]],Preencher_Orcamento!$B:$D,3,FALSE)*Table1[[#This Row],[Subtotal_insumo]],"")</f>
        <v>0</v>
      </c>
    </row>
    <row r="7328" spans="1:13" x14ac:dyDescent="0.25">
      <c r="A7328" s="6">
        <v>100467</v>
      </c>
      <c r="B7328" s="126">
        <v>3</v>
      </c>
      <c r="C7328" s="133"/>
      <c r="D7328" s="134">
        <v>37530</v>
      </c>
      <c r="E7328" s="7" t="s">
        <v>834</v>
      </c>
      <c r="F7328" s="8" t="s">
        <v>457</v>
      </c>
      <c r="G7328" s="18">
        <f>IFERROR(VLOOKUP(Table1[[#This Row],[Codigo_insumo]],BD_Insumos!$B:$E,4),"")</f>
        <v>0.85980000000000001</v>
      </c>
      <c r="H7328" s="140">
        <v>0.1</v>
      </c>
      <c r="I7328" s="9"/>
      <c r="J7328" s="23">
        <f t="shared" si="114"/>
        <v>8.5980000000000001E-2</v>
      </c>
      <c r="K7328" s="22" t="str">
        <f>IF(I7328&lt;&gt;"",SUMIF(Table1[Codigo_servico],A7328,Table1[Subtotal_insumo]),"")</f>
        <v/>
      </c>
      <c r="L7328" s="18">
        <f>IF(Table1[[#This Row],[Ordem_insumos]]&lt;&gt;0,VLOOKUP(Table1[[#This Row],[Codigo_servico]],Preencher_Orcamento!$B:$D,3,FALSE)*Table1[[#This Row],[Qtde_insumo]],"")</f>
        <v>0</v>
      </c>
      <c r="M7328" s="18">
        <f>IF(Table1[[#This Row],[Ordem_insumos]]&lt;&gt;0,VLOOKUP(Table1[[#This Row],[Codigo_servico]],Preencher_Orcamento!$B:$D,3,FALSE)*Table1[[#This Row],[Subtotal_insumo]],"")</f>
        <v>0</v>
      </c>
    </row>
    <row r="7329" spans="1:13" x14ac:dyDescent="0.25">
      <c r="A7329" s="6">
        <v>100467</v>
      </c>
      <c r="B7329" s="126">
        <v>4</v>
      </c>
      <c r="C7329" s="133"/>
      <c r="D7329" s="134">
        <v>2036</v>
      </c>
      <c r="E7329" s="7" t="s">
        <v>2191</v>
      </c>
      <c r="F7329" s="8" t="s">
        <v>2140</v>
      </c>
      <c r="G7329" s="18">
        <f>IFERROR(VLOOKUP(Table1[[#This Row],[Codigo_insumo]],BD_Insumos!$B:$E,4),"")</f>
        <v>12.90425192342871</v>
      </c>
      <c r="H7329" s="140">
        <v>0.9</v>
      </c>
      <c r="I7329" s="9"/>
      <c r="J7329" s="23">
        <f t="shared" si="114"/>
        <v>11.613826731085839</v>
      </c>
      <c r="K7329" s="22" t="str">
        <f>IF(I7329&lt;&gt;"",SUMIF(Table1[Codigo_servico],A7329,Table1[Subtotal_insumo]),"")</f>
        <v/>
      </c>
      <c r="L7329" s="18">
        <f>IF(Table1[[#This Row],[Ordem_insumos]]&lt;&gt;0,VLOOKUP(Table1[[#This Row],[Codigo_servico]],Preencher_Orcamento!$B:$D,3,FALSE)*Table1[[#This Row],[Qtde_insumo]],"")</f>
        <v>0</v>
      </c>
      <c r="M7329" s="18">
        <f>IF(Table1[[#This Row],[Ordem_insumos]]&lt;&gt;0,VLOOKUP(Table1[[#This Row],[Codigo_servico]],Preencher_Orcamento!$B:$D,3,FALSE)*Table1[[#This Row],[Subtotal_insumo]],"")</f>
        <v>0</v>
      </c>
    </row>
    <row r="7330" spans="1:13" x14ac:dyDescent="0.25">
      <c r="A7330" s="6">
        <v>100467</v>
      </c>
      <c r="B7330" s="126">
        <v>5</v>
      </c>
      <c r="C7330" s="133"/>
      <c r="D7330" s="134">
        <v>79659</v>
      </c>
      <c r="E7330" s="7" t="s">
        <v>2026</v>
      </c>
      <c r="F7330" s="8" t="s">
        <v>168</v>
      </c>
      <c r="G7330" s="18">
        <f>IFERROR(VLOOKUP(Table1[[#This Row],[Codigo_insumo]],BD_Insumos!$B:$E,4),"")</f>
        <v>23.879100000000001</v>
      </c>
      <c r="H7330" s="140">
        <v>7.0000000000000001E-3</v>
      </c>
      <c r="I7330" s="9"/>
      <c r="J7330" s="23">
        <f t="shared" si="114"/>
        <v>0.16715370000000002</v>
      </c>
      <c r="K7330" s="22" t="str">
        <f>IF(I7330&lt;&gt;"",SUMIF(Table1[Codigo_servico],A7330,Table1[Subtotal_insumo]),"")</f>
        <v/>
      </c>
      <c r="L7330" s="18">
        <f>IF(Table1[[#This Row],[Ordem_insumos]]&lt;&gt;0,VLOOKUP(Table1[[#This Row],[Codigo_servico]],Preencher_Orcamento!$B:$D,3,FALSE)*Table1[[#This Row],[Qtde_insumo]],"")</f>
        <v>0</v>
      </c>
      <c r="M7330" s="18">
        <f>IF(Table1[[#This Row],[Ordem_insumos]]&lt;&gt;0,VLOOKUP(Table1[[#This Row],[Codigo_servico]],Preencher_Orcamento!$B:$D,3,FALSE)*Table1[[#This Row],[Subtotal_insumo]],"")</f>
        <v>0</v>
      </c>
    </row>
    <row r="7331" spans="1:13" x14ac:dyDescent="0.25">
      <c r="A7331" s="6">
        <v>100467</v>
      </c>
      <c r="B7331" s="126">
        <v>6</v>
      </c>
      <c r="C7331" s="133"/>
      <c r="D7331" s="134">
        <v>79630</v>
      </c>
      <c r="E7331" s="7" t="s">
        <v>2019</v>
      </c>
      <c r="F7331" s="8" t="s">
        <v>197</v>
      </c>
      <c r="G7331" s="18">
        <f>IFERROR(VLOOKUP(Table1[[#This Row],[Codigo_insumo]],BD_Insumos!$B:$E,4),"")</f>
        <v>41.963299999999997</v>
      </c>
      <c r="H7331" s="140">
        <v>7.4999999999999997E-3</v>
      </c>
      <c r="I7331" s="9"/>
      <c r="J7331" s="23">
        <f t="shared" si="114"/>
        <v>0.31472474999999994</v>
      </c>
      <c r="K7331" s="22" t="str">
        <f>IF(I7331&lt;&gt;"",SUMIF(Table1[Codigo_servico],A7331,Table1[Subtotal_insumo]),"")</f>
        <v/>
      </c>
      <c r="L7331" s="18">
        <f>IF(Table1[[#This Row],[Ordem_insumos]]&lt;&gt;0,VLOOKUP(Table1[[#This Row],[Codigo_servico]],Preencher_Orcamento!$B:$D,3,FALSE)*Table1[[#This Row],[Qtde_insumo]],"")</f>
        <v>0</v>
      </c>
      <c r="M7331" s="18">
        <f>IF(Table1[[#This Row],[Ordem_insumos]]&lt;&gt;0,VLOOKUP(Table1[[#This Row],[Codigo_servico]],Preencher_Orcamento!$B:$D,3,FALSE)*Table1[[#This Row],[Subtotal_insumo]],"")</f>
        <v>0</v>
      </c>
    </row>
    <row r="7332" spans="1:13" x14ac:dyDescent="0.25">
      <c r="A7332" s="3">
        <v>100468</v>
      </c>
      <c r="B7332" s="125">
        <v>0</v>
      </c>
      <c r="C7332" s="131" t="s">
        <v>3857</v>
      </c>
      <c r="D7332" s="132"/>
      <c r="E7332" s="4"/>
      <c r="F7332" s="4"/>
      <c r="G7332" s="17" t="str">
        <f>IFERROR(VLOOKUP(Table1[[#This Row],[Codigo_insumo]],BD_Insumos!$B:$E,4),"")</f>
        <v/>
      </c>
      <c r="H7332" s="139"/>
      <c r="I7332" s="5" t="s">
        <v>5</v>
      </c>
      <c r="J7332" s="20" t="str">
        <f t="shared" si="114"/>
        <v/>
      </c>
      <c r="K7332" s="21">
        <f>IF(I7332&lt;&gt;"",SUMIF(Table1[Codigo_servico],A7332,Table1[Subtotal_insumo]),"")</f>
        <v>59.677040727349706</v>
      </c>
      <c r="L7332" s="17" t="str">
        <f>IF(Table1[[#This Row],[Ordem_insumos]]&lt;&gt;0,VLOOKUP(Table1[[#This Row],[Codigo_servico]],Preencher_Orcamento!$B:$D,3,FALSE)*Table1[[#This Row],[Qtde_insumo]],"")</f>
        <v/>
      </c>
      <c r="M7332" s="17" t="str">
        <f>IF(Table1[[#This Row],[Ordem_insumos]]&lt;&gt;0,VLOOKUP(Table1[[#This Row],[Codigo_servico]],Preencher_Orcamento!$B:$D,3,FALSE)*Table1[[#This Row],[Subtotal_insumo]],"")</f>
        <v/>
      </c>
    </row>
    <row r="7333" spans="1:13" x14ac:dyDescent="0.25">
      <c r="A7333" s="6">
        <v>100468</v>
      </c>
      <c r="B7333" s="126">
        <v>1</v>
      </c>
      <c r="C7333" s="133"/>
      <c r="D7333" s="134">
        <v>37530</v>
      </c>
      <c r="E7333" s="7" t="s">
        <v>834</v>
      </c>
      <c r="F7333" s="8" t="s">
        <v>457</v>
      </c>
      <c r="G7333" s="16">
        <f>IFERROR(VLOOKUP(Table1[[#This Row],[Codigo_insumo]],BD_Insumos!$B:$E,4),"")</f>
        <v>0.85980000000000001</v>
      </c>
      <c r="H7333" s="140">
        <v>0.11</v>
      </c>
      <c r="I7333" s="9"/>
      <c r="J7333" s="22">
        <f t="shared" si="114"/>
        <v>9.4577999999999995E-2</v>
      </c>
      <c r="K7333" s="22" t="str">
        <f>IF(I7333&lt;&gt;"",SUMIF(Table1[Codigo_servico],A7333,Table1[Subtotal_insumo]),"")</f>
        <v/>
      </c>
      <c r="L7333" s="16">
        <f>IF(Table1[[#This Row],[Ordem_insumos]]&lt;&gt;0,VLOOKUP(Table1[[#This Row],[Codigo_servico]],Preencher_Orcamento!$B:$D,3,FALSE)*Table1[[#This Row],[Qtde_insumo]],"")</f>
        <v>0</v>
      </c>
      <c r="M7333" s="16">
        <f>IF(Table1[[#This Row],[Ordem_insumos]]&lt;&gt;0,VLOOKUP(Table1[[#This Row],[Codigo_servico]],Preencher_Orcamento!$B:$D,3,FALSE)*Table1[[#This Row],[Subtotal_insumo]],"")</f>
        <v>0</v>
      </c>
    </row>
    <row r="7334" spans="1:13" x14ac:dyDescent="0.25">
      <c r="A7334" s="6">
        <v>100468</v>
      </c>
      <c r="B7334" s="126">
        <v>2</v>
      </c>
      <c r="C7334" s="133"/>
      <c r="D7334" s="134">
        <v>2036</v>
      </c>
      <c r="E7334" s="7" t="s">
        <v>2191</v>
      </c>
      <c r="F7334" s="8" t="s">
        <v>2140</v>
      </c>
      <c r="G7334" s="16">
        <f>IFERROR(VLOOKUP(Table1[[#This Row],[Codigo_insumo]],BD_Insumos!$B:$E,4),"")</f>
        <v>12.90425192342871</v>
      </c>
      <c r="H7334" s="140">
        <v>1</v>
      </c>
      <c r="I7334" s="9"/>
      <c r="J7334" s="22">
        <f t="shared" si="114"/>
        <v>12.90425192342871</v>
      </c>
      <c r="K7334" s="22" t="str">
        <f>IF(I7334&lt;&gt;"",SUMIF(Table1[Codigo_servico],A7334,Table1[Subtotal_insumo]),"")</f>
        <v/>
      </c>
      <c r="L7334" s="16">
        <f>IF(Table1[[#This Row],[Ordem_insumos]]&lt;&gt;0,VLOOKUP(Table1[[#This Row],[Codigo_servico]],Preencher_Orcamento!$B:$D,3,FALSE)*Table1[[#This Row],[Qtde_insumo]],"")</f>
        <v>0</v>
      </c>
      <c r="M7334" s="16">
        <f>IF(Table1[[#This Row],[Ordem_insumos]]&lt;&gt;0,VLOOKUP(Table1[[#This Row],[Codigo_servico]],Preencher_Orcamento!$B:$D,3,FALSE)*Table1[[#This Row],[Subtotal_insumo]],"")</f>
        <v>0</v>
      </c>
    </row>
    <row r="7335" spans="1:13" ht="26.25" x14ac:dyDescent="0.25">
      <c r="A7335" s="6">
        <v>100468</v>
      </c>
      <c r="B7335" s="126">
        <v>3</v>
      </c>
      <c r="C7335" s="133"/>
      <c r="D7335" s="134">
        <v>72417</v>
      </c>
      <c r="E7335" s="7" t="s">
        <v>1756</v>
      </c>
      <c r="F7335" s="8" t="s">
        <v>5</v>
      </c>
      <c r="G7335" s="18">
        <f>IFERROR(VLOOKUP(Table1[[#This Row],[Codigo_insumo]],BD_Insumos!$B:$E,4),"")</f>
        <v>22.129000000000001</v>
      </c>
      <c r="H7335" s="140">
        <v>1.3</v>
      </c>
      <c r="I7335" s="9"/>
      <c r="J7335" s="23">
        <f t="shared" si="114"/>
        <v>28.767700000000001</v>
      </c>
      <c r="K7335" s="22" t="str">
        <f>IF(I7335&lt;&gt;"",SUMIF(Table1[Codigo_servico],A7335,Table1[Subtotal_insumo]),"")</f>
        <v/>
      </c>
      <c r="L7335" s="18">
        <f>IF(Table1[[#This Row],[Ordem_insumos]]&lt;&gt;0,VLOOKUP(Table1[[#This Row],[Codigo_servico]],Preencher_Orcamento!$B:$D,3,FALSE)*Table1[[#This Row],[Qtde_insumo]],"")</f>
        <v>0</v>
      </c>
      <c r="M7335" s="18">
        <f>IF(Table1[[#This Row],[Ordem_insumos]]&lt;&gt;0,VLOOKUP(Table1[[#This Row],[Codigo_servico]],Preencher_Orcamento!$B:$D,3,FALSE)*Table1[[#This Row],[Subtotal_insumo]],"")</f>
        <v>0</v>
      </c>
    </row>
    <row r="7336" spans="1:13" x14ac:dyDescent="0.25">
      <c r="A7336" s="6">
        <v>100468</v>
      </c>
      <c r="B7336" s="126">
        <v>4</v>
      </c>
      <c r="C7336" s="133"/>
      <c r="D7336" s="134">
        <v>79630</v>
      </c>
      <c r="E7336" s="7" t="s">
        <v>2019</v>
      </c>
      <c r="F7336" s="8" t="s">
        <v>197</v>
      </c>
      <c r="G7336" s="18">
        <f>IFERROR(VLOOKUP(Table1[[#This Row],[Codigo_insumo]],BD_Insumos!$B:$E,4),"")</f>
        <v>41.963299999999997</v>
      </c>
      <c r="H7336" s="140">
        <v>0.01</v>
      </c>
      <c r="I7336" s="9"/>
      <c r="J7336" s="23">
        <f t="shared" si="114"/>
        <v>0.41963299999999998</v>
      </c>
      <c r="K7336" s="22" t="str">
        <f>IF(I7336&lt;&gt;"",SUMIF(Table1[Codigo_servico],A7336,Table1[Subtotal_insumo]),"")</f>
        <v/>
      </c>
      <c r="L7336" s="18">
        <f>IF(Table1[[#This Row],[Ordem_insumos]]&lt;&gt;0,VLOOKUP(Table1[[#This Row],[Codigo_servico]],Preencher_Orcamento!$B:$D,3,FALSE)*Table1[[#This Row],[Qtde_insumo]],"")</f>
        <v>0</v>
      </c>
      <c r="M7336" s="18">
        <f>IF(Table1[[#This Row],[Ordem_insumos]]&lt;&gt;0,VLOOKUP(Table1[[#This Row],[Codigo_servico]],Preencher_Orcamento!$B:$D,3,FALSE)*Table1[[#This Row],[Subtotal_insumo]],"")</f>
        <v>0</v>
      </c>
    </row>
    <row r="7337" spans="1:13" x14ac:dyDescent="0.25">
      <c r="A7337" s="6">
        <v>100468</v>
      </c>
      <c r="B7337" s="126">
        <v>5</v>
      </c>
      <c r="C7337" s="133"/>
      <c r="D7337" s="134">
        <v>2035</v>
      </c>
      <c r="E7337" s="7" t="s">
        <v>2190</v>
      </c>
      <c r="F7337" s="8" t="s">
        <v>2140</v>
      </c>
      <c r="G7337" s="18">
        <f>IFERROR(VLOOKUP(Table1[[#This Row],[Codigo_insumo]],BD_Insumos!$B:$E,4),"")</f>
        <v>17.275965903920998</v>
      </c>
      <c r="H7337" s="140">
        <v>1</v>
      </c>
      <c r="I7337" s="9"/>
      <c r="J7337" s="23">
        <f t="shared" si="114"/>
        <v>17.275965903920998</v>
      </c>
      <c r="K7337" s="22" t="str">
        <f>IF(I7337&lt;&gt;"",SUMIF(Table1[Codigo_servico],A7337,Table1[Subtotal_insumo]),"")</f>
        <v/>
      </c>
      <c r="L7337" s="18">
        <f>IF(Table1[[#This Row],[Ordem_insumos]]&lt;&gt;0,VLOOKUP(Table1[[#This Row],[Codigo_servico]],Preencher_Orcamento!$B:$D,3,FALSE)*Table1[[#This Row],[Qtde_insumo]],"")</f>
        <v>0</v>
      </c>
      <c r="M7337" s="18">
        <f>IF(Table1[[#This Row],[Ordem_insumos]]&lt;&gt;0,VLOOKUP(Table1[[#This Row],[Codigo_servico]],Preencher_Orcamento!$B:$D,3,FALSE)*Table1[[#This Row],[Subtotal_insumo]],"")</f>
        <v>0</v>
      </c>
    </row>
    <row r="7338" spans="1:13" x14ac:dyDescent="0.25">
      <c r="A7338" s="6">
        <v>100468</v>
      </c>
      <c r="B7338" s="126">
        <v>6</v>
      </c>
      <c r="C7338" s="133"/>
      <c r="D7338" s="134">
        <v>79659</v>
      </c>
      <c r="E7338" s="7" t="s">
        <v>2026</v>
      </c>
      <c r="F7338" s="8" t="s">
        <v>168</v>
      </c>
      <c r="G7338" s="18">
        <f>IFERROR(VLOOKUP(Table1[[#This Row],[Codigo_insumo]],BD_Insumos!$B:$E,4),"")</f>
        <v>23.879100000000001</v>
      </c>
      <c r="H7338" s="140">
        <v>8.9999999999999993E-3</v>
      </c>
      <c r="I7338" s="9"/>
      <c r="J7338" s="23">
        <f t="shared" si="114"/>
        <v>0.21491189999999999</v>
      </c>
      <c r="K7338" s="22" t="str">
        <f>IF(I7338&lt;&gt;"",SUMIF(Table1[Codigo_servico],A7338,Table1[Subtotal_insumo]),"")</f>
        <v/>
      </c>
      <c r="L7338" s="18">
        <f>IF(Table1[[#This Row],[Ordem_insumos]]&lt;&gt;0,VLOOKUP(Table1[[#This Row],[Codigo_servico]],Preencher_Orcamento!$B:$D,3,FALSE)*Table1[[#This Row],[Qtde_insumo]],"")</f>
        <v>0</v>
      </c>
      <c r="M7338" s="18">
        <f>IF(Table1[[#This Row],[Ordem_insumos]]&lt;&gt;0,VLOOKUP(Table1[[#This Row],[Codigo_servico]],Preencher_Orcamento!$B:$D,3,FALSE)*Table1[[#This Row],[Subtotal_insumo]],"")</f>
        <v>0</v>
      </c>
    </row>
    <row r="7339" spans="1:13" x14ac:dyDescent="0.25">
      <c r="A7339" s="3">
        <v>100469</v>
      </c>
      <c r="B7339" s="125">
        <v>0</v>
      </c>
      <c r="C7339" s="131" t="s">
        <v>3858</v>
      </c>
      <c r="D7339" s="132"/>
      <c r="E7339" s="4"/>
      <c r="F7339" s="4"/>
      <c r="G7339" s="17" t="str">
        <f>IFERROR(VLOOKUP(Table1[[#This Row],[Codigo_insumo]],BD_Insumos!$B:$E,4),"")</f>
        <v/>
      </c>
      <c r="H7339" s="139"/>
      <c r="I7339" s="5" t="s">
        <v>5</v>
      </c>
      <c r="J7339" s="20" t="str">
        <f t="shared" si="114"/>
        <v/>
      </c>
      <c r="K7339" s="21">
        <f>IF(I7339&lt;&gt;"",SUMIF(Table1[Codigo_servico],A7339,Table1[Subtotal_insumo]),"")</f>
        <v>78.547088810084674</v>
      </c>
      <c r="L7339" s="17" t="str">
        <f>IF(Table1[[#This Row],[Ordem_insumos]]&lt;&gt;0,VLOOKUP(Table1[[#This Row],[Codigo_servico]],Preencher_Orcamento!$B:$D,3,FALSE)*Table1[[#This Row],[Qtde_insumo]],"")</f>
        <v/>
      </c>
      <c r="M7339" s="17" t="str">
        <f>IF(Table1[[#This Row],[Ordem_insumos]]&lt;&gt;0,VLOOKUP(Table1[[#This Row],[Codigo_servico]],Preencher_Orcamento!$B:$D,3,FALSE)*Table1[[#This Row],[Subtotal_insumo]],"")</f>
        <v/>
      </c>
    </row>
    <row r="7340" spans="1:13" x14ac:dyDescent="0.25">
      <c r="A7340" s="6">
        <v>100469</v>
      </c>
      <c r="B7340" s="126">
        <v>1</v>
      </c>
      <c r="C7340" s="133"/>
      <c r="D7340" s="134">
        <v>79659</v>
      </c>
      <c r="E7340" s="7" t="s">
        <v>2026</v>
      </c>
      <c r="F7340" s="8" t="s">
        <v>168</v>
      </c>
      <c r="G7340" s="16">
        <f>IFERROR(VLOOKUP(Table1[[#This Row],[Codigo_insumo]],BD_Insumos!$B:$E,4),"")</f>
        <v>23.879100000000001</v>
      </c>
      <c r="H7340" s="140">
        <v>1.7999999999999999E-2</v>
      </c>
      <c r="I7340" s="9"/>
      <c r="J7340" s="22">
        <f t="shared" si="114"/>
        <v>0.42982379999999998</v>
      </c>
      <c r="K7340" s="22" t="str">
        <f>IF(I7340&lt;&gt;"",SUMIF(Table1[Codigo_servico],A7340,Table1[Subtotal_insumo]),"")</f>
        <v/>
      </c>
      <c r="L7340" s="16">
        <f>IF(Table1[[#This Row],[Ordem_insumos]]&lt;&gt;0,VLOOKUP(Table1[[#This Row],[Codigo_servico]],Preencher_Orcamento!$B:$D,3,FALSE)*Table1[[#This Row],[Qtde_insumo]],"")</f>
        <v>0</v>
      </c>
      <c r="M7340" s="16">
        <f>IF(Table1[[#This Row],[Ordem_insumos]]&lt;&gt;0,VLOOKUP(Table1[[#This Row],[Codigo_servico]],Preencher_Orcamento!$B:$D,3,FALSE)*Table1[[#This Row],[Subtotal_insumo]],"")</f>
        <v>0</v>
      </c>
    </row>
    <row r="7341" spans="1:13" x14ac:dyDescent="0.25">
      <c r="A7341" s="6">
        <v>100469</v>
      </c>
      <c r="B7341" s="126">
        <v>2</v>
      </c>
      <c r="C7341" s="133"/>
      <c r="D7341" s="134">
        <v>2036</v>
      </c>
      <c r="E7341" s="7" t="s">
        <v>2191</v>
      </c>
      <c r="F7341" s="8" t="s">
        <v>2140</v>
      </c>
      <c r="G7341" s="16">
        <f>IFERROR(VLOOKUP(Table1[[#This Row],[Codigo_insumo]],BD_Insumos!$B:$E,4),"")</f>
        <v>12.90425192342871</v>
      </c>
      <c r="H7341" s="140">
        <v>1.1000000000000001</v>
      </c>
      <c r="I7341" s="9"/>
      <c r="J7341" s="22">
        <f t="shared" si="114"/>
        <v>14.194677115771581</v>
      </c>
      <c r="K7341" s="22" t="str">
        <f>IF(I7341&lt;&gt;"",SUMIF(Table1[Codigo_servico],A7341,Table1[Subtotal_insumo]),"")</f>
        <v/>
      </c>
      <c r="L7341" s="16">
        <f>IF(Table1[[#This Row],[Ordem_insumos]]&lt;&gt;0,VLOOKUP(Table1[[#This Row],[Codigo_servico]],Preencher_Orcamento!$B:$D,3,FALSE)*Table1[[#This Row],[Qtde_insumo]],"")</f>
        <v>0</v>
      </c>
      <c r="M7341" s="16">
        <f>IF(Table1[[#This Row],[Ordem_insumos]]&lt;&gt;0,VLOOKUP(Table1[[#This Row],[Codigo_servico]],Preencher_Orcamento!$B:$D,3,FALSE)*Table1[[#This Row],[Subtotal_insumo]],"")</f>
        <v>0</v>
      </c>
    </row>
    <row r="7342" spans="1:13" x14ac:dyDescent="0.25">
      <c r="A7342" s="6">
        <v>100469</v>
      </c>
      <c r="B7342" s="126">
        <v>3</v>
      </c>
      <c r="C7342" s="133"/>
      <c r="D7342" s="134">
        <v>37530</v>
      </c>
      <c r="E7342" s="7" t="s">
        <v>834</v>
      </c>
      <c r="F7342" s="8" t="s">
        <v>457</v>
      </c>
      <c r="G7342" s="18">
        <f>IFERROR(VLOOKUP(Table1[[#This Row],[Codigo_insumo]],BD_Insumos!$B:$E,4),"")</f>
        <v>0.85980000000000001</v>
      </c>
      <c r="H7342" s="140">
        <v>0.12</v>
      </c>
      <c r="I7342" s="9"/>
      <c r="J7342" s="23">
        <f t="shared" si="114"/>
        <v>0.103176</v>
      </c>
      <c r="K7342" s="22" t="str">
        <f>IF(I7342&lt;&gt;"",SUMIF(Table1[Codigo_servico],A7342,Table1[Subtotal_insumo]),"")</f>
        <v/>
      </c>
      <c r="L7342" s="18">
        <f>IF(Table1[[#This Row],[Ordem_insumos]]&lt;&gt;0,VLOOKUP(Table1[[#This Row],[Codigo_servico]],Preencher_Orcamento!$B:$D,3,FALSE)*Table1[[#This Row],[Qtde_insumo]],"")</f>
        <v>0</v>
      </c>
      <c r="M7342" s="18">
        <f>IF(Table1[[#This Row],[Ordem_insumos]]&lt;&gt;0,VLOOKUP(Table1[[#This Row],[Codigo_servico]],Preencher_Orcamento!$B:$D,3,FALSE)*Table1[[#This Row],[Subtotal_insumo]],"")</f>
        <v>0</v>
      </c>
    </row>
    <row r="7343" spans="1:13" x14ac:dyDescent="0.25">
      <c r="A7343" s="6">
        <v>100469</v>
      </c>
      <c r="B7343" s="126">
        <v>4</v>
      </c>
      <c r="C7343" s="133"/>
      <c r="D7343" s="134">
        <v>2035</v>
      </c>
      <c r="E7343" s="7" t="s">
        <v>2190</v>
      </c>
      <c r="F7343" s="8" t="s">
        <v>2140</v>
      </c>
      <c r="G7343" s="18">
        <f>IFERROR(VLOOKUP(Table1[[#This Row],[Codigo_insumo]],BD_Insumos!$B:$E,4),"")</f>
        <v>17.275965903920998</v>
      </c>
      <c r="H7343" s="140">
        <v>1.1000000000000001</v>
      </c>
      <c r="I7343" s="9"/>
      <c r="J7343" s="23">
        <f t="shared" si="114"/>
        <v>19.003562494313098</v>
      </c>
      <c r="K7343" s="22" t="str">
        <f>IF(I7343&lt;&gt;"",SUMIF(Table1[Codigo_servico],A7343,Table1[Subtotal_insumo]),"")</f>
        <v/>
      </c>
      <c r="L7343" s="18">
        <f>IF(Table1[[#This Row],[Ordem_insumos]]&lt;&gt;0,VLOOKUP(Table1[[#This Row],[Codigo_servico]],Preencher_Orcamento!$B:$D,3,FALSE)*Table1[[#This Row],[Qtde_insumo]],"")</f>
        <v>0</v>
      </c>
      <c r="M7343" s="18">
        <f>IF(Table1[[#This Row],[Ordem_insumos]]&lt;&gt;0,VLOOKUP(Table1[[#This Row],[Codigo_servico]],Preencher_Orcamento!$B:$D,3,FALSE)*Table1[[#This Row],[Subtotal_insumo]],"")</f>
        <v>0</v>
      </c>
    </row>
    <row r="7344" spans="1:13" ht="26.25" x14ac:dyDescent="0.25">
      <c r="A7344" s="6">
        <v>100469</v>
      </c>
      <c r="B7344" s="126">
        <v>5</v>
      </c>
      <c r="C7344" s="133"/>
      <c r="D7344" s="134">
        <v>72418</v>
      </c>
      <c r="E7344" s="7" t="s">
        <v>1757</v>
      </c>
      <c r="F7344" s="8" t="s">
        <v>5</v>
      </c>
      <c r="G7344" s="18">
        <f>IFERROR(VLOOKUP(Table1[[#This Row],[Codigo_insumo]],BD_Insumos!$B:$E,4),"")</f>
        <v>33.892699999999998</v>
      </c>
      <c r="H7344" s="140">
        <v>1.3</v>
      </c>
      <c r="I7344" s="9"/>
      <c r="J7344" s="23">
        <f t="shared" si="114"/>
        <v>44.060510000000001</v>
      </c>
      <c r="K7344" s="22" t="str">
        <f>IF(I7344&lt;&gt;"",SUMIF(Table1[Codigo_servico],A7344,Table1[Subtotal_insumo]),"")</f>
        <v/>
      </c>
      <c r="L7344" s="18">
        <f>IF(Table1[[#This Row],[Ordem_insumos]]&lt;&gt;0,VLOOKUP(Table1[[#This Row],[Codigo_servico]],Preencher_Orcamento!$B:$D,3,FALSE)*Table1[[#This Row],[Qtde_insumo]],"")</f>
        <v>0</v>
      </c>
      <c r="M7344" s="18">
        <f>IF(Table1[[#This Row],[Ordem_insumos]]&lt;&gt;0,VLOOKUP(Table1[[#This Row],[Codigo_servico]],Preencher_Orcamento!$B:$D,3,FALSE)*Table1[[#This Row],[Subtotal_insumo]],"")</f>
        <v>0</v>
      </c>
    </row>
    <row r="7345" spans="1:13" x14ac:dyDescent="0.25">
      <c r="A7345" s="6">
        <v>100469</v>
      </c>
      <c r="B7345" s="126">
        <v>6</v>
      </c>
      <c r="C7345" s="133"/>
      <c r="D7345" s="134">
        <v>79630</v>
      </c>
      <c r="E7345" s="7" t="s">
        <v>2019</v>
      </c>
      <c r="F7345" s="8" t="s">
        <v>197</v>
      </c>
      <c r="G7345" s="18">
        <f>IFERROR(VLOOKUP(Table1[[#This Row],[Codigo_insumo]],BD_Insumos!$B:$E,4),"")</f>
        <v>41.963299999999997</v>
      </c>
      <c r="H7345" s="140">
        <v>1.7999999999999999E-2</v>
      </c>
      <c r="I7345" s="9"/>
      <c r="J7345" s="23">
        <f t="shared" si="114"/>
        <v>0.75533939999999988</v>
      </c>
      <c r="K7345" s="22" t="str">
        <f>IF(I7345&lt;&gt;"",SUMIF(Table1[Codigo_servico],A7345,Table1[Subtotal_insumo]),"")</f>
        <v/>
      </c>
      <c r="L7345" s="18">
        <f>IF(Table1[[#This Row],[Ordem_insumos]]&lt;&gt;0,VLOOKUP(Table1[[#This Row],[Codigo_servico]],Preencher_Orcamento!$B:$D,3,FALSE)*Table1[[#This Row],[Qtde_insumo]],"")</f>
        <v>0</v>
      </c>
      <c r="M7345" s="18">
        <f>IF(Table1[[#This Row],[Ordem_insumos]]&lt;&gt;0,VLOOKUP(Table1[[#This Row],[Codigo_servico]],Preencher_Orcamento!$B:$D,3,FALSE)*Table1[[#This Row],[Subtotal_insumo]],"")</f>
        <v>0</v>
      </c>
    </row>
    <row r="7346" spans="1:13" x14ac:dyDescent="0.25">
      <c r="A7346" s="3">
        <v>100498</v>
      </c>
      <c r="B7346" s="125">
        <v>0</v>
      </c>
      <c r="C7346" s="131" t="s">
        <v>3792</v>
      </c>
      <c r="D7346" s="132"/>
      <c r="E7346" s="4"/>
      <c r="F7346" s="4"/>
      <c r="G7346" s="17" t="str">
        <f>IFERROR(VLOOKUP(Table1[[#This Row],[Codigo_insumo]],BD_Insumos!$B:$E,4),"")</f>
        <v/>
      </c>
      <c r="H7346" s="139"/>
      <c r="I7346" s="5" t="s">
        <v>5</v>
      </c>
      <c r="J7346" s="20" t="str">
        <f t="shared" si="114"/>
        <v/>
      </c>
      <c r="K7346" s="21">
        <f>IF(I7346&lt;&gt;"",SUMIF(Table1[Codigo_servico],A7346,Table1[Subtotal_insumo]),"")</f>
        <v>21.300509536908585</v>
      </c>
      <c r="L7346" s="17" t="str">
        <f>IF(Table1[[#This Row],[Ordem_insumos]]&lt;&gt;0,VLOOKUP(Table1[[#This Row],[Codigo_servico]],Preencher_Orcamento!$B:$D,3,FALSE)*Table1[[#This Row],[Qtde_insumo]],"")</f>
        <v/>
      </c>
      <c r="M7346" s="17" t="str">
        <f>IF(Table1[[#This Row],[Ordem_insumos]]&lt;&gt;0,VLOOKUP(Table1[[#This Row],[Codigo_servico]],Preencher_Orcamento!$B:$D,3,FALSE)*Table1[[#This Row],[Subtotal_insumo]],"")</f>
        <v/>
      </c>
    </row>
    <row r="7347" spans="1:13" x14ac:dyDescent="0.25">
      <c r="A7347" s="6">
        <v>100498</v>
      </c>
      <c r="B7347" s="126">
        <v>1</v>
      </c>
      <c r="C7347" s="133"/>
      <c r="D7347" s="134">
        <v>2020</v>
      </c>
      <c r="E7347" s="7" t="s">
        <v>2188</v>
      </c>
      <c r="F7347" s="8" t="s">
        <v>2140</v>
      </c>
      <c r="G7347" s="16">
        <f>IFERROR(VLOOKUP(Table1[[#This Row],[Codigo_insumo]],BD_Insumos!$B:$E,4),"")</f>
        <v>15.860837164231068</v>
      </c>
      <c r="H7347" s="140">
        <v>0.23</v>
      </c>
      <c r="I7347" s="9"/>
      <c r="J7347" s="22">
        <f t="shared" si="114"/>
        <v>3.6479925477731459</v>
      </c>
      <c r="K7347" s="22" t="str">
        <f>IF(I7347&lt;&gt;"",SUMIF(Table1[Codigo_servico],A7347,Table1[Subtotal_insumo]),"")</f>
        <v/>
      </c>
      <c r="L7347" s="16">
        <f>IF(Table1[[#This Row],[Ordem_insumos]]&lt;&gt;0,VLOOKUP(Table1[[#This Row],[Codigo_servico]],Preencher_Orcamento!$B:$D,3,FALSE)*Table1[[#This Row],[Qtde_insumo]],"")</f>
        <v>0</v>
      </c>
      <c r="M7347" s="16">
        <f>IF(Table1[[#This Row],[Ordem_insumos]]&lt;&gt;0,VLOOKUP(Table1[[#This Row],[Codigo_servico]],Preencher_Orcamento!$B:$D,3,FALSE)*Table1[[#This Row],[Subtotal_insumo]],"")</f>
        <v>0</v>
      </c>
    </row>
    <row r="7348" spans="1:13" x14ac:dyDescent="0.25">
      <c r="A7348" s="6">
        <v>100498</v>
      </c>
      <c r="B7348" s="126">
        <v>2</v>
      </c>
      <c r="C7348" s="133"/>
      <c r="D7348" s="134">
        <v>2099</v>
      </c>
      <c r="E7348" s="7" t="s">
        <v>2205</v>
      </c>
      <c r="F7348" s="8" t="s">
        <v>2140</v>
      </c>
      <c r="G7348" s="16">
        <f>IFERROR(VLOOKUP(Table1[[#This Row],[Codigo_insumo]],BD_Insumos!$B:$E,4),"")</f>
        <v>12.627877718847255</v>
      </c>
      <c r="H7348" s="140">
        <v>0.75</v>
      </c>
      <c r="I7348" s="9"/>
      <c r="J7348" s="22">
        <f t="shared" si="114"/>
        <v>9.4709082891354406</v>
      </c>
      <c r="K7348" s="22" t="str">
        <f>IF(I7348&lt;&gt;"",SUMIF(Table1[Codigo_servico],A7348,Table1[Subtotal_insumo]),"")</f>
        <v/>
      </c>
      <c r="L7348" s="16">
        <f>IF(Table1[[#This Row],[Ordem_insumos]]&lt;&gt;0,VLOOKUP(Table1[[#This Row],[Codigo_servico]],Preencher_Orcamento!$B:$D,3,FALSE)*Table1[[#This Row],[Qtde_insumo]],"")</f>
        <v>0</v>
      </c>
      <c r="M7348" s="16">
        <f>IF(Table1[[#This Row],[Ordem_insumos]]&lt;&gt;0,VLOOKUP(Table1[[#This Row],[Codigo_servico]],Preencher_Orcamento!$B:$D,3,FALSE)*Table1[[#This Row],[Subtotal_insumo]],"")</f>
        <v>0</v>
      </c>
    </row>
    <row r="7349" spans="1:13" x14ac:dyDescent="0.25">
      <c r="A7349" s="6">
        <v>100498</v>
      </c>
      <c r="B7349" s="126">
        <v>3</v>
      </c>
      <c r="C7349" s="133"/>
      <c r="D7349" s="134">
        <v>10601</v>
      </c>
      <c r="E7349" s="7" t="s">
        <v>111</v>
      </c>
      <c r="F7349" s="8" t="s">
        <v>58</v>
      </c>
      <c r="G7349" s="18">
        <f>IFERROR(VLOOKUP(Table1[[#This Row],[Codigo_insumo]],BD_Insumos!$B:$E,4),"")</f>
        <v>160.4237</v>
      </c>
      <c r="H7349" s="140">
        <v>5.0999999999999997E-2</v>
      </c>
      <c r="I7349" s="9"/>
      <c r="J7349" s="23">
        <f t="shared" si="114"/>
        <v>8.1816087</v>
      </c>
      <c r="K7349" s="22" t="str">
        <f>IF(I7349&lt;&gt;"",SUMIF(Table1[Codigo_servico],A7349,Table1[Subtotal_insumo]),"")</f>
        <v/>
      </c>
      <c r="L7349" s="18">
        <f>IF(Table1[[#This Row],[Ordem_insumos]]&lt;&gt;0,VLOOKUP(Table1[[#This Row],[Codigo_servico]],Preencher_Orcamento!$B:$D,3,FALSE)*Table1[[#This Row],[Qtde_insumo]],"")</f>
        <v>0</v>
      </c>
      <c r="M7349" s="18">
        <f>IF(Table1[[#This Row],[Ordem_insumos]]&lt;&gt;0,VLOOKUP(Table1[[#This Row],[Codigo_servico]],Preencher_Orcamento!$B:$D,3,FALSE)*Table1[[#This Row],[Subtotal_insumo]],"")</f>
        <v>0</v>
      </c>
    </row>
    <row r="7350" spans="1:13" x14ac:dyDescent="0.25">
      <c r="A7350" s="3">
        <v>100502</v>
      </c>
      <c r="B7350" s="125">
        <v>0</v>
      </c>
      <c r="C7350" s="131" t="s">
        <v>3814</v>
      </c>
      <c r="D7350" s="132"/>
      <c r="E7350" s="4"/>
      <c r="F7350" s="4"/>
      <c r="G7350" s="17" t="str">
        <f>IFERROR(VLOOKUP(Table1[[#This Row],[Codigo_insumo]],BD_Insumos!$B:$E,4),"")</f>
        <v/>
      </c>
      <c r="H7350" s="139"/>
      <c r="I7350" s="5" t="s">
        <v>457</v>
      </c>
      <c r="J7350" s="20" t="str">
        <f t="shared" si="114"/>
        <v/>
      </c>
      <c r="K7350" s="21">
        <f>IF(I7350&lt;&gt;"",SUMIF(Table1[Codigo_servico],A7350,Table1[Subtotal_insumo]),"")</f>
        <v>39.297493626768841</v>
      </c>
      <c r="L7350" s="17" t="str">
        <f>IF(Table1[[#This Row],[Ordem_insumos]]&lt;&gt;0,VLOOKUP(Table1[[#This Row],[Codigo_servico]],Preencher_Orcamento!$B:$D,3,FALSE)*Table1[[#This Row],[Qtde_insumo]],"")</f>
        <v/>
      </c>
      <c r="M7350" s="17" t="str">
        <f>IF(Table1[[#This Row],[Ordem_insumos]]&lt;&gt;0,VLOOKUP(Table1[[#This Row],[Codigo_servico]],Preencher_Orcamento!$B:$D,3,FALSE)*Table1[[#This Row],[Subtotal_insumo]],"")</f>
        <v/>
      </c>
    </row>
    <row r="7351" spans="1:13" x14ac:dyDescent="0.25">
      <c r="A7351" s="6">
        <v>100502</v>
      </c>
      <c r="B7351" s="126">
        <v>1</v>
      </c>
      <c r="C7351" s="133"/>
      <c r="D7351" s="134">
        <v>2035</v>
      </c>
      <c r="E7351" s="7" t="s">
        <v>2190</v>
      </c>
      <c r="F7351" s="8" t="s">
        <v>2140</v>
      </c>
      <c r="G7351" s="16">
        <f>IFERROR(VLOOKUP(Table1[[#This Row],[Codigo_insumo]],BD_Insumos!$B:$E,4),"")</f>
        <v>17.275965903920998</v>
      </c>
      <c r="H7351" s="140">
        <v>0.54</v>
      </c>
      <c r="I7351" s="9"/>
      <c r="J7351" s="22">
        <f t="shared" si="114"/>
        <v>9.3290215881173388</v>
      </c>
      <c r="K7351" s="22" t="str">
        <f>IF(I7351&lt;&gt;"",SUMIF(Table1[Codigo_servico],A7351,Table1[Subtotal_insumo]),"")</f>
        <v/>
      </c>
      <c r="L7351" s="16">
        <f>IF(Table1[[#This Row],[Ordem_insumos]]&lt;&gt;0,VLOOKUP(Table1[[#This Row],[Codigo_servico]],Preencher_Orcamento!$B:$D,3,FALSE)*Table1[[#This Row],[Qtde_insumo]],"")</f>
        <v>4.32</v>
      </c>
      <c r="M7351" s="16">
        <f>IF(Table1[[#This Row],[Ordem_insumos]]&lt;&gt;0,VLOOKUP(Table1[[#This Row],[Codigo_servico]],Preencher_Orcamento!$B:$D,3,FALSE)*Table1[[#This Row],[Subtotal_insumo]],"")</f>
        <v>74.632172704938711</v>
      </c>
    </row>
    <row r="7352" spans="1:13" x14ac:dyDescent="0.25">
      <c r="A7352" s="6">
        <v>100502</v>
      </c>
      <c r="B7352" s="126">
        <v>2</v>
      </c>
      <c r="C7352" s="133"/>
      <c r="D7352" s="134">
        <v>79640</v>
      </c>
      <c r="E7352" s="7" t="s">
        <v>2022</v>
      </c>
      <c r="F7352" s="8" t="s">
        <v>5</v>
      </c>
      <c r="G7352" s="16">
        <f>IFERROR(VLOOKUP(Table1[[#This Row],[Codigo_insumo]],BD_Insumos!$B:$E,4),"")</f>
        <v>0.14910000000000001</v>
      </c>
      <c r="H7352" s="140">
        <v>0.36</v>
      </c>
      <c r="I7352" s="9"/>
      <c r="J7352" s="22">
        <f t="shared" si="114"/>
        <v>5.3676000000000001E-2</v>
      </c>
      <c r="K7352" s="22" t="str">
        <f>IF(I7352&lt;&gt;"",SUMIF(Table1[Codigo_servico],A7352,Table1[Subtotal_insumo]),"")</f>
        <v/>
      </c>
      <c r="L7352" s="16">
        <f>IF(Table1[[#This Row],[Ordem_insumos]]&lt;&gt;0,VLOOKUP(Table1[[#This Row],[Codigo_servico]],Preencher_Orcamento!$B:$D,3,FALSE)*Table1[[#This Row],[Qtde_insumo]],"")</f>
        <v>2.88</v>
      </c>
      <c r="M7352" s="16">
        <f>IF(Table1[[#This Row],[Ordem_insumos]]&lt;&gt;0,VLOOKUP(Table1[[#This Row],[Codigo_servico]],Preencher_Orcamento!$B:$D,3,FALSE)*Table1[[#This Row],[Subtotal_insumo]],"")</f>
        <v>0.42940800000000001</v>
      </c>
    </row>
    <row r="7353" spans="1:13" x14ac:dyDescent="0.25">
      <c r="A7353" s="6">
        <v>100502</v>
      </c>
      <c r="B7353" s="126">
        <v>3</v>
      </c>
      <c r="C7353" s="133"/>
      <c r="D7353" s="134">
        <v>2036</v>
      </c>
      <c r="E7353" s="7" t="s">
        <v>2191</v>
      </c>
      <c r="F7353" s="8" t="s">
        <v>2140</v>
      </c>
      <c r="G7353" s="18">
        <f>IFERROR(VLOOKUP(Table1[[#This Row],[Codigo_insumo]],BD_Insumos!$B:$E,4),"")</f>
        <v>12.90425192342871</v>
      </c>
      <c r="H7353" s="140">
        <v>0.54</v>
      </c>
      <c r="I7353" s="9"/>
      <c r="J7353" s="23">
        <f t="shared" si="114"/>
        <v>6.9682960386515038</v>
      </c>
      <c r="K7353" s="22" t="str">
        <f>IF(I7353&lt;&gt;"",SUMIF(Table1[Codigo_servico],A7353,Table1[Subtotal_insumo]),"")</f>
        <v/>
      </c>
      <c r="L7353" s="18">
        <f>IF(Table1[[#This Row],[Ordem_insumos]]&lt;&gt;0,VLOOKUP(Table1[[#This Row],[Codigo_servico]],Preencher_Orcamento!$B:$D,3,FALSE)*Table1[[#This Row],[Qtde_insumo]],"")</f>
        <v>4.32</v>
      </c>
      <c r="M7353" s="18">
        <f>IF(Table1[[#This Row],[Ordem_insumos]]&lt;&gt;0,VLOOKUP(Table1[[#This Row],[Codigo_servico]],Preencher_Orcamento!$B:$D,3,FALSE)*Table1[[#This Row],[Subtotal_insumo]],"")</f>
        <v>55.746368309212031</v>
      </c>
    </row>
    <row r="7354" spans="1:13" ht="26.25" x14ac:dyDescent="0.25">
      <c r="A7354" s="6">
        <v>100502</v>
      </c>
      <c r="B7354" s="126">
        <v>4</v>
      </c>
      <c r="C7354" s="133"/>
      <c r="D7354" s="134">
        <v>74402</v>
      </c>
      <c r="E7354" s="7" t="s">
        <v>1794</v>
      </c>
      <c r="F7354" s="8" t="s">
        <v>457</v>
      </c>
      <c r="G7354" s="18">
        <f>IFERROR(VLOOKUP(Table1[[#This Row],[Codigo_insumo]],BD_Insumos!$B:$E,4),"")</f>
        <v>22.9465</v>
      </c>
      <c r="H7354" s="140">
        <v>1</v>
      </c>
      <c r="I7354" s="9"/>
      <c r="J7354" s="23">
        <f t="shared" si="114"/>
        <v>22.9465</v>
      </c>
      <c r="K7354" s="22" t="str">
        <f>IF(I7354&lt;&gt;"",SUMIF(Table1[Codigo_servico],A7354,Table1[Subtotal_insumo]),"")</f>
        <v/>
      </c>
      <c r="L7354" s="18">
        <f>IF(Table1[[#This Row],[Ordem_insumos]]&lt;&gt;0,VLOOKUP(Table1[[#This Row],[Codigo_servico]],Preencher_Orcamento!$B:$D,3,FALSE)*Table1[[#This Row],[Qtde_insumo]],"")</f>
        <v>8</v>
      </c>
      <c r="M7354" s="18">
        <f>IF(Table1[[#This Row],[Ordem_insumos]]&lt;&gt;0,VLOOKUP(Table1[[#This Row],[Codigo_servico]],Preencher_Orcamento!$B:$D,3,FALSE)*Table1[[#This Row],[Subtotal_insumo]],"")</f>
        <v>183.572</v>
      </c>
    </row>
    <row r="7355" spans="1:13" x14ac:dyDescent="0.25">
      <c r="A7355" s="3">
        <v>100503</v>
      </c>
      <c r="B7355" s="125">
        <v>0</v>
      </c>
      <c r="C7355" s="131" t="s">
        <v>3815</v>
      </c>
      <c r="D7355" s="132"/>
      <c r="E7355" s="4"/>
      <c r="F7355" s="4"/>
      <c r="G7355" s="17" t="str">
        <f>IFERROR(VLOOKUP(Table1[[#This Row],[Codigo_insumo]],BD_Insumos!$B:$E,4),"")</f>
        <v/>
      </c>
      <c r="H7355" s="139"/>
      <c r="I7355" s="5" t="s">
        <v>457</v>
      </c>
      <c r="J7355" s="20" t="str">
        <f t="shared" si="114"/>
        <v/>
      </c>
      <c r="K7355" s="21">
        <f>IF(I7355&lt;&gt;"",SUMIF(Table1[Codigo_servico],A7355,Table1[Subtotal_insumo]),"")</f>
        <v>48.127285626768838</v>
      </c>
      <c r="L7355" s="17" t="str">
        <f>IF(Table1[[#This Row],[Ordem_insumos]]&lt;&gt;0,VLOOKUP(Table1[[#This Row],[Codigo_servico]],Preencher_Orcamento!$B:$D,3,FALSE)*Table1[[#This Row],[Qtde_insumo]],"")</f>
        <v/>
      </c>
      <c r="M7355" s="17" t="str">
        <f>IF(Table1[[#This Row],[Ordem_insumos]]&lt;&gt;0,VLOOKUP(Table1[[#This Row],[Codigo_servico]],Preencher_Orcamento!$B:$D,3,FALSE)*Table1[[#This Row],[Subtotal_insumo]],"")</f>
        <v/>
      </c>
    </row>
    <row r="7356" spans="1:13" ht="26.25" x14ac:dyDescent="0.25">
      <c r="A7356" s="6">
        <v>100503</v>
      </c>
      <c r="B7356" s="126">
        <v>1</v>
      </c>
      <c r="C7356" s="133"/>
      <c r="D7356" s="134">
        <v>74403</v>
      </c>
      <c r="E7356" s="7" t="s">
        <v>1795</v>
      </c>
      <c r="F7356" s="8" t="s">
        <v>457</v>
      </c>
      <c r="G7356" s="16">
        <f>IFERROR(VLOOKUP(Table1[[#This Row],[Codigo_insumo]],BD_Insumos!$B:$E,4),"")</f>
        <v>31.758400000000002</v>
      </c>
      <c r="H7356" s="140">
        <v>1</v>
      </c>
      <c r="I7356" s="9"/>
      <c r="J7356" s="22">
        <f t="shared" si="114"/>
        <v>31.758400000000002</v>
      </c>
      <c r="K7356" s="22" t="str">
        <f>IF(I7356&lt;&gt;"",SUMIF(Table1[Codigo_servico],A7356,Table1[Subtotal_insumo]),"")</f>
        <v/>
      </c>
      <c r="L7356" s="16">
        <f>IF(Table1[[#This Row],[Ordem_insumos]]&lt;&gt;0,VLOOKUP(Table1[[#This Row],[Codigo_servico]],Preencher_Orcamento!$B:$D,3,FALSE)*Table1[[#This Row],[Qtde_insumo]],"")</f>
        <v>0</v>
      </c>
      <c r="M7356" s="16">
        <f>IF(Table1[[#This Row],[Ordem_insumos]]&lt;&gt;0,VLOOKUP(Table1[[#This Row],[Codigo_servico]],Preencher_Orcamento!$B:$D,3,FALSE)*Table1[[#This Row],[Subtotal_insumo]],"")</f>
        <v>0</v>
      </c>
    </row>
    <row r="7357" spans="1:13" x14ac:dyDescent="0.25">
      <c r="A7357" s="6">
        <v>100503</v>
      </c>
      <c r="B7357" s="126">
        <v>2</v>
      </c>
      <c r="C7357" s="133"/>
      <c r="D7357" s="134">
        <v>79640</v>
      </c>
      <c r="E7357" s="7" t="s">
        <v>2022</v>
      </c>
      <c r="F7357" s="8" t="s">
        <v>5</v>
      </c>
      <c r="G7357" s="16">
        <f>IFERROR(VLOOKUP(Table1[[#This Row],[Codigo_insumo]],BD_Insumos!$B:$E,4),"")</f>
        <v>0.14910000000000001</v>
      </c>
      <c r="H7357" s="140">
        <v>0.48</v>
      </c>
      <c r="I7357" s="9"/>
      <c r="J7357" s="22">
        <f t="shared" si="114"/>
        <v>7.1568000000000007E-2</v>
      </c>
      <c r="K7357" s="22" t="str">
        <f>IF(I7357&lt;&gt;"",SUMIF(Table1[Codigo_servico],A7357,Table1[Subtotal_insumo]),"")</f>
        <v/>
      </c>
      <c r="L7357" s="16">
        <f>IF(Table1[[#This Row],[Ordem_insumos]]&lt;&gt;0,VLOOKUP(Table1[[#This Row],[Codigo_servico]],Preencher_Orcamento!$B:$D,3,FALSE)*Table1[[#This Row],[Qtde_insumo]],"")</f>
        <v>0</v>
      </c>
      <c r="M7357" s="16">
        <f>IF(Table1[[#This Row],[Ordem_insumos]]&lt;&gt;0,VLOOKUP(Table1[[#This Row],[Codigo_servico]],Preencher_Orcamento!$B:$D,3,FALSE)*Table1[[#This Row],[Subtotal_insumo]],"")</f>
        <v>0</v>
      </c>
    </row>
    <row r="7358" spans="1:13" x14ac:dyDescent="0.25">
      <c r="A7358" s="6">
        <v>100503</v>
      </c>
      <c r="B7358" s="126">
        <v>3</v>
      </c>
      <c r="C7358" s="133"/>
      <c r="D7358" s="134">
        <v>2036</v>
      </c>
      <c r="E7358" s="7" t="s">
        <v>2191</v>
      </c>
      <c r="F7358" s="8" t="s">
        <v>2140</v>
      </c>
      <c r="G7358" s="18">
        <f>IFERROR(VLOOKUP(Table1[[#This Row],[Codigo_insumo]],BD_Insumos!$B:$E,4),"")</f>
        <v>12.90425192342871</v>
      </c>
      <c r="H7358" s="140">
        <v>0.54</v>
      </c>
      <c r="I7358" s="9"/>
      <c r="J7358" s="23">
        <f t="shared" si="114"/>
        <v>6.9682960386515038</v>
      </c>
      <c r="K7358" s="22" t="str">
        <f>IF(I7358&lt;&gt;"",SUMIF(Table1[Codigo_servico],A7358,Table1[Subtotal_insumo]),"")</f>
        <v/>
      </c>
      <c r="L7358" s="18">
        <f>IF(Table1[[#This Row],[Ordem_insumos]]&lt;&gt;0,VLOOKUP(Table1[[#This Row],[Codigo_servico]],Preencher_Orcamento!$B:$D,3,FALSE)*Table1[[#This Row],[Qtde_insumo]],"")</f>
        <v>0</v>
      </c>
      <c r="M7358" s="18">
        <f>IF(Table1[[#This Row],[Ordem_insumos]]&lt;&gt;0,VLOOKUP(Table1[[#This Row],[Codigo_servico]],Preencher_Orcamento!$B:$D,3,FALSE)*Table1[[#This Row],[Subtotal_insumo]],"")</f>
        <v>0</v>
      </c>
    </row>
    <row r="7359" spans="1:13" x14ac:dyDescent="0.25">
      <c r="A7359" s="6">
        <v>100503</v>
      </c>
      <c r="B7359" s="126">
        <v>4</v>
      </c>
      <c r="C7359" s="133"/>
      <c r="D7359" s="134">
        <v>2035</v>
      </c>
      <c r="E7359" s="7" t="s">
        <v>2190</v>
      </c>
      <c r="F7359" s="8" t="s">
        <v>2140</v>
      </c>
      <c r="G7359" s="18">
        <f>IFERROR(VLOOKUP(Table1[[#This Row],[Codigo_insumo]],BD_Insumos!$B:$E,4),"")</f>
        <v>17.275965903920998</v>
      </c>
      <c r="H7359" s="140">
        <v>0.54</v>
      </c>
      <c r="I7359" s="9"/>
      <c r="J7359" s="23">
        <f t="shared" si="114"/>
        <v>9.3290215881173388</v>
      </c>
      <c r="K7359" s="22" t="str">
        <f>IF(I7359&lt;&gt;"",SUMIF(Table1[Codigo_servico],A7359,Table1[Subtotal_insumo]),"")</f>
        <v/>
      </c>
      <c r="L7359" s="18">
        <f>IF(Table1[[#This Row],[Ordem_insumos]]&lt;&gt;0,VLOOKUP(Table1[[#This Row],[Codigo_servico]],Preencher_Orcamento!$B:$D,3,FALSE)*Table1[[#This Row],[Qtde_insumo]],"")</f>
        <v>0</v>
      </c>
      <c r="M7359" s="18">
        <f>IF(Table1[[#This Row],[Ordem_insumos]]&lt;&gt;0,VLOOKUP(Table1[[#This Row],[Codigo_servico]],Preencher_Orcamento!$B:$D,3,FALSE)*Table1[[#This Row],[Subtotal_insumo]],"")</f>
        <v>0</v>
      </c>
    </row>
    <row r="7360" spans="1:13" x14ac:dyDescent="0.25">
      <c r="A7360" s="3">
        <v>100504</v>
      </c>
      <c r="B7360" s="125">
        <v>0</v>
      </c>
      <c r="C7360" s="131" t="s">
        <v>3859</v>
      </c>
      <c r="D7360" s="132"/>
      <c r="E7360" s="4"/>
      <c r="F7360" s="4"/>
      <c r="G7360" s="17" t="str">
        <f>IFERROR(VLOOKUP(Table1[[#This Row],[Codigo_insumo]],BD_Insumos!$B:$E,4),"")</f>
        <v/>
      </c>
      <c r="H7360" s="139"/>
      <c r="I7360" s="5" t="s">
        <v>457</v>
      </c>
      <c r="J7360" s="20" t="str">
        <f t="shared" si="114"/>
        <v/>
      </c>
      <c r="K7360" s="21">
        <f>IF(I7360&lt;&gt;"",SUMIF(Table1[Codigo_servico],A7360,Table1[Subtotal_insumo]),"")</f>
        <v>70.67224515324726</v>
      </c>
      <c r="L7360" s="17" t="str">
        <f>IF(Table1[[#This Row],[Ordem_insumos]]&lt;&gt;0,VLOOKUP(Table1[[#This Row],[Codigo_servico]],Preencher_Orcamento!$B:$D,3,FALSE)*Table1[[#This Row],[Qtde_insumo]],"")</f>
        <v/>
      </c>
      <c r="M7360" s="17" t="str">
        <f>IF(Table1[[#This Row],[Ordem_insumos]]&lt;&gt;0,VLOOKUP(Table1[[#This Row],[Codigo_servico]],Preencher_Orcamento!$B:$D,3,FALSE)*Table1[[#This Row],[Subtotal_insumo]],"")</f>
        <v/>
      </c>
    </row>
    <row r="7361" spans="1:13" x14ac:dyDescent="0.25">
      <c r="A7361" s="6">
        <v>100504</v>
      </c>
      <c r="B7361" s="126">
        <v>1</v>
      </c>
      <c r="C7361" s="133"/>
      <c r="D7361" s="134">
        <v>2036</v>
      </c>
      <c r="E7361" s="7" t="s">
        <v>2191</v>
      </c>
      <c r="F7361" s="8" t="s">
        <v>2140</v>
      </c>
      <c r="G7361" s="16">
        <f>IFERROR(VLOOKUP(Table1[[#This Row],[Codigo_insumo]],BD_Insumos!$B:$E,4),"")</f>
        <v>12.90425192342871</v>
      </c>
      <c r="H7361" s="140">
        <v>0.85</v>
      </c>
      <c r="I7361" s="9"/>
      <c r="J7361" s="22">
        <f t="shared" si="114"/>
        <v>10.968614134914404</v>
      </c>
      <c r="K7361" s="22" t="str">
        <f>IF(I7361&lt;&gt;"",SUMIF(Table1[Codigo_servico],A7361,Table1[Subtotal_insumo]),"")</f>
        <v/>
      </c>
      <c r="L7361" s="16">
        <f>IF(Table1[[#This Row],[Ordem_insumos]]&lt;&gt;0,VLOOKUP(Table1[[#This Row],[Codigo_servico]],Preencher_Orcamento!$B:$D,3,FALSE)*Table1[[#This Row],[Qtde_insumo]],"")</f>
        <v>0</v>
      </c>
      <c r="M7361" s="16">
        <f>IF(Table1[[#This Row],[Ordem_insumos]]&lt;&gt;0,VLOOKUP(Table1[[#This Row],[Codigo_servico]],Preencher_Orcamento!$B:$D,3,FALSE)*Table1[[#This Row],[Subtotal_insumo]],"")</f>
        <v>0</v>
      </c>
    </row>
    <row r="7362" spans="1:13" x14ac:dyDescent="0.25">
      <c r="A7362" s="6">
        <v>100504</v>
      </c>
      <c r="B7362" s="126">
        <v>2</v>
      </c>
      <c r="C7362" s="133"/>
      <c r="D7362" s="134">
        <v>79640</v>
      </c>
      <c r="E7362" s="7" t="s">
        <v>2022</v>
      </c>
      <c r="F7362" s="8" t="s">
        <v>5</v>
      </c>
      <c r="G7362" s="16">
        <f>IFERROR(VLOOKUP(Table1[[#This Row],[Codigo_insumo]],BD_Insumos!$B:$E,4),"")</f>
        <v>0.14910000000000001</v>
      </c>
      <c r="H7362" s="140">
        <v>0.6</v>
      </c>
      <c r="I7362" s="9"/>
      <c r="J7362" s="22">
        <f t="shared" ref="J7362:J7425" si="115">IF(I7362="",G7362*H7362,"")</f>
        <v>8.9459999999999998E-2</v>
      </c>
      <c r="K7362" s="22" t="str">
        <f>IF(I7362&lt;&gt;"",SUMIF(Table1[Codigo_servico],A7362,Table1[Subtotal_insumo]),"")</f>
        <v/>
      </c>
      <c r="L7362" s="16">
        <f>IF(Table1[[#This Row],[Ordem_insumos]]&lt;&gt;0,VLOOKUP(Table1[[#This Row],[Codigo_servico]],Preencher_Orcamento!$B:$D,3,FALSE)*Table1[[#This Row],[Qtde_insumo]],"")</f>
        <v>0</v>
      </c>
      <c r="M7362" s="16">
        <f>IF(Table1[[#This Row],[Ordem_insumos]]&lt;&gt;0,VLOOKUP(Table1[[#This Row],[Codigo_servico]],Preencher_Orcamento!$B:$D,3,FALSE)*Table1[[#This Row],[Subtotal_insumo]],"")</f>
        <v>0</v>
      </c>
    </row>
    <row r="7363" spans="1:13" ht="26.25" x14ac:dyDescent="0.25">
      <c r="A7363" s="6">
        <v>100504</v>
      </c>
      <c r="B7363" s="126">
        <v>3</v>
      </c>
      <c r="C7363" s="133"/>
      <c r="D7363" s="134">
        <v>74404</v>
      </c>
      <c r="E7363" s="7" t="s">
        <v>1796</v>
      </c>
      <c r="F7363" s="8" t="s">
        <v>457</v>
      </c>
      <c r="G7363" s="18">
        <f>IFERROR(VLOOKUP(Table1[[#This Row],[Codigo_insumo]],BD_Insumos!$B:$E,4),"")</f>
        <v>44.929600000000001</v>
      </c>
      <c r="H7363" s="140">
        <v>1</v>
      </c>
      <c r="I7363" s="9"/>
      <c r="J7363" s="23">
        <f t="shared" si="115"/>
        <v>44.929600000000001</v>
      </c>
      <c r="K7363" s="22" t="str">
        <f>IF(I7363&lt;&gt;"",SUMIF(Table1[Codigo_servico],A7363,Table1[Subtotal_insumo]),"")</f>
        <v/>
      </c>
      <c r="L7363" s="18">
        <f>IF(Table1[[#This Row],[Ordem_insumos]]&lt;&gt;0,VLOOKUP(Table1[[#This Row],[Codigo_servico]],Preencher_Orcamento!$B:$D,3,FALSE)*Table1[[#This Row],[Qtde_insumo]],"")</f>
        <v>0</v>
      </c>
      <c r="M7363" s="18">
        <f>IF(Table1[[#This Row],[Ordem_insumos]]&lt;&gt;0,VLOOKUP(Table1[[#This Row],[Codigo_servico]],Preencher_Orcamento!$B:$D,3,FALSE)*Table1[[#This Row],[Subtotal_insumo]],"")</f>
        <v>0</v>
      </c>
    </row>
    <row r="7364" spans="1:13" x14ac:dyDescent="0.25">
      <c r="A7364" s="6">
        <v>100504</v>
      </c>
      <c r="B7364" s="126">
        <v>4</v>
      </c>
      <c r="C7364" s="133"/>
      <c r="D7364" s="134">
        <v>2035</v>
      </c>
      <c r="E7364" s="7" t="s">
        <v>2190</v>
      </c>
      <c r="F7364" s="8" t="s">
        <v>2140</v>
      </c>
      <c r="G7364" s="18">
        <f>IFERROR(VLOOKUP(Table1[[#This Row],[Codigo_insumo]],BD_Insumos!$B:$E,4),"")</f>
        <v>17.275965903920998</v>
      </c>
      <c r="H7364" s="140">
        <v>0.85</v>
      </c>
      <c r="I7364" s="9"/>
      <c r="J7364" s="23">
        <f t="shared" si="115"/>
        <v>14.684571018332848</v>
      </c>
      <c r="K7364" s="22" t="str">
        <f>IF(I7364&lt;&gt;"",SUMIF(Table1[Codigo_servico],A7364,Table1[Subtotal_insumo]),"")</f>
        <v/>
      </c>
      <c r="L7364" s="18">
        <f>IF(Table1[[#This Row],[Ordem_insumos]]&lt;&gt;0,VLOOKUP(Table1[[#This Row],[Codigo_servico]],Preencher_Orcamento!$B:$D,3,FALSE)*Table1[[#This Row],[Qtde_insumo]],"")</f>
        <v>0</v>
      </c>
      <c r="M7364" s="18">
        <f>IF(Table1[[#This Row],[Ordem_insumos]]&lt;&gt;0,VLOOKUP(Table1[[#This Row],[Codigo_servico]],Preencher_Orcamento!$B:$D,3,FALSE)*Table1[[#This Row],[Subtotal_insumo]],"")</f>
        <v>0</v>
      </c>
    </row>
    <row r="7365" spans="1:13" x14ac:dyDescent="0.25">
      <c r="A7365" s="3">
        <v>100505</v>
      </c>
      <c r="B7365" s="125">
        <v>0</v>
      </c>
      <c r="C7365" s="131" t="s">
        <v>3816</v>
      </c>
      <c r="D7365" s="132"/>
      <c r="E7365" s="4"/>
      <c r="F7365" s="4"/>
      <c r="G7365" s="17" t="str">
        <f>IFERROR(VLOOKUP(Table1[[#This Row],[Codigo_insumo]],BD_Insumos!$B:$E,4),"")</f>
        <v/>
      </c>
      <c r="H7365" s="139"/>
      <c r="I7365" s="5" t="s">
        <v>457</v>
      </c>
      <c r="J7365" s="20" t="str">
        <f t="shared" si="115"/>
        <v/>
      </c>
      <c r="K7365" s="21">
        <f>IF(I7365&lt;&gt;"",SUMIF(Table1[Codigo_servico],A7365,Table1[Subtotal_insumo]),"")</f>
        <v>82.558937153247257</v>
      </c>
      <c r="L7365" s="17" t="str">
        <f>IF(Table1[[#This Row],[Ordem_insumos]]&lt;&gt;0,VLOOKUP(Table1[[#This Row],[Codigo_servico]],Preencher_Orcamento!$B:$D,3,FALSE)*Table1[[#This Row],[Qtde_insumo]],"")</f>
        <v/>
      </c>
      <c r="M7365" s="17" t="str">
        <f>IF(Table1[[#This Row],[Ordem_insumos]]&lt;&gt;0,VLOOKUP(Table1[[#This Row],[Codigo_servico]],Preencher_Orcamento!$B:$D,3,FALSE)*Table1[[#This Row],[Subtotal_insumo]],"")</f>
        <v/>
      </c>
    </row>
    <row r="7366" spans="1:13" x14ac:dyDescent="0.25">
      <c r="A7366" s="6">
        <v>100505</v>
      </c>
      <c r="B7366" s="126">
        <v>1</v>
      </c>
      <c r="C7366" s="133"/>
      <c r="D7366" s="134">
        <v>2035</v>
      </c>
      <c r="E7366" s="7" t="s">
        <v>2190</v>
      </c>
      <c r="F7366" s="8" t="s">
        <v>2140</v>
      </c>
      <c r="G7366" s="16">
        <f>IFERROR(VLOOKUP(Table1[[#This Row],[Codigo_insumo]],BD_Insumos!$B:$E,4),"")</f>
        <v>17.275965903920998</v>
      </c>
      <c r="H7366" s="140">
        <v>0.85</v>
      </c>
      <c r="I7366" s="9"/>
      <c r="J7366" s="22">
        <f t="shared" si="115"/>
        <v>14.684571018332848</v>
      </c>
      <c r="K7366" s="22" t="str">
        <f>IF(I7366&lt;&gt;"",SUMIF(Table1[Codigo_servico],A7366,Table1[Subtotal_insumo]),"")</f>
        <v/>
      </c>
      <c r="L7366" s="16">
        <f>IF(Table1[[#This Row],[Ordem_insumos]]&lt;&gt;0,VLOOKUP(Table1[[#This Row],[Codigo_servico]],Preencher_Orcamento!$B:$D,3,FALSE)*Table1[[#This Row],[Qtde_insumo]],"")</f>
        <v>0</v>
      </c>
      <c r="M7366" s="16">
        <f>IF(Table1[[#This Row],[Ordem_insumos]]&lt;&gt;0,VLOOKUP(Table1[[#This Row],[Codigo_servico]],Preencher_Orcamento!$B:$D,3,FALSE)*Table1[[#This Row],[Subtotal_insumo]],"")</f>
        <v>0</v>
      </c>
    </row>
    <row r="7367" spans="1:13" x14ac:dyDescent="0.25">
      <c r="A7367" s="6">
        <v>100505</v>
      </c>
      <c r="B7367" s="126">
        <v>2</v>
      </c>
      <c r="C7367" s="133"/>
      <c r="D7367" s="134">
        <v>2036</v>
      </c>
      <c r="E7367" s="7" t="s">
        <v>2191</v>
      </c>
      <c r="F7367" s="8" t="s">
        <v>2140</v>
      </c>
      <c r="G7367" s="16">
        <f>IFERROR(VLOOKUP(Table1[[#This Row],[Codigo_insumo]],BD_Insumos!$B:$E,4),"")</f>
        <v>12.90425192342871</v>
      </c>
      <c r="H7367" s="140">
        <v>0.85</v>
      </c>
      <c r="I7367" s="9"/>
      <c r="J7367" s="22">
        <f t="shared" si="115"/>
        <v>10.968614134914404</v>
      </c>
      <c r="K7367" s="22" t="str">
        <f>IF(I7367&lt;&gt;"",SUMIF(Table1[Codigo_servico],A7367,Table1[Subtotal_insumo]),"")</f>
        <v/>
      </c>
      <c r="L7367" s="16">
        <f>IF(Table1[[#This Row],[Ordem_insumos]]&lt;&gt;0,VLOOKUP(Table1[[#This Row],[Codigo_servico]],Preencher_Orcamento!$B:$D,3,FALSE)*Table1[[#This Row],[Qtde_insumo]],"")</f>
        <v>0</v>
      </c>
      <c r="M7367" s="16">
        <f>IF(Table1[[#This Row],[Ordem_insumos]]&lt;&gt;0,VLOOKUP(Table1[[#This Row],[Codigo_servico]],Preencher_Orcamento!$B:$D,3,FALSE)*Table1[[#This Row],[Subtotal_insumo]],"")</f>
        <v>0</v>
      </c>
    </row>
    <row r="7368" spans="1:13" x14ac:dyDescent="0.25">
      <c r="A7368" s="6">
        <v>100505</v>
      </c>
      <c r="B7368" s="126">
        <v>3</v>
      </c>
      <c r="C7368" s="133"/>
      <c r="D7368" s="134">
        <v>79640</v>
      </c>
      <c r="E7368" s="7" t="s">
        <v>2022</v>
      </c>
      <c r="F7368" s="8" t="s">
        <v>5</v>
      </c>
      <c r="G7368" s="18">
        <f>IFERROR(VLOOKUP(Table1[[#This Row],[Codigo_insumo]],BD_Insumos!$B:$E,4),"")</f>
        <v>0.14910000000000001</v>
      </c>
      <c r="H7368" s="140">
        <v>0.72</v>
      </c>
      <c r="I7368" s="9"/>
      <c r="J7368" s="23">
        <f t="shared" si="115"/>
        <v>0.107352</v>
      </c>
      <c r="K7368" s="22" t="str">
        <f>IF(I7368&lt;&gt;"",SUMIF(Table1[Codigo_servico],A7368,Table1[Subtotal_insumo]),"")</f>
        <v/>
      </c>
      <c r="L7368" s="18">
        <f>IF(Table1[[#This Row],[Ordem_insumos]]&lt;&gt;0,VLOOKUP(Table1[[#This Row],[Codigo_servico]],Preencher_Orcamento!$B:$D,3,FALSE)*Table1[[#This Row],[Qtde_insumo]],"")</f>
        <v>0</v>
      </c>
      <c r="M7368" s="18">
        <f>IF(Table1[[#This Row],[Ordem_insumos]]&lt;&gt;0,VLOOKUP(Table1[[#This Row],[Codigo_servico]],Preencher_Orcamento!$B:$D,3,FALSE)*Table1[[#This Row],[Subtotal_insumo]],"")</f>
        <v>0</v>
      </c>
    </row>
    <row r="7369" spans="1:13" ht="26.25" x14ac:dyDescent="0.25">
      <c r="A7369" s="6">
        <v>100505</v>
      </c>
      <c r="B7369" s="126">
        <v>4</v>
      </c>
      <c r="C7369" s="133"/>
      <c r="D7369" s="134">
        <v>74405</v>
      </c>
      <c r="E7369" s="7" t="s">
        <v>1797</v>
      </c>
      <c r="F7369" s="8" t="s">
        <v>457</v>
      </c>
      <c r="G7369" s="18">
        <f>IFERROR(VLOOKUP(Table1[[#This Row],[Codigo_insumo]],BD_Insumos!$B:$E,4),"")</f>
        <v>56.798400000000001</v>
      </c>
      <c r="H7369" s="140">
        <v>1</v>
      </c>
      <c r="I7369" s="9"/>
      <c r="J7369" s="23">
        <f t="shared" si="115"/>
        <v>56.798400000000001</v>
      </c>
      <c r="K7369" s="22" t="str">
        <f>IF(I7369&lt;&gt;"",SUMIF(Table1[Codigo_servico],A7369,Table1[Subtotal_insumo]),"")</f>
        <v/>
      </c>
      <c r="L7369" s="18">
        <f>IF(Table1[[#This Row],[Ordem_insumos]]&lt;&gt;0,VLOOKUP(Table1[[#This Row],[Codigo_servico]],Preencher_Orcamento!$B:$D,3,FALSE)*Table1[[#This Row],[Qtde_insumo]],"")</f>
        <v>0</v>
      </c>
      <c r="M7369" s="18">
        <f>IF(Table1[[#This Row],[Ordem_insumos]]&lt;&gt;0,VLOOKUP(Table1[[#This Row],[Codigo_servico]],Preencher_Orcamento!$B:$D,3,FALSE)*Table1[[#This Row],[Subtotal_insumo]],"")</f>
        <v>0</v>
      </c>
    </row>
    <row r="7370" spans="1:13" x14ac:dyDescent="0.25">
      <c r="A7370" s="3">
        <v>100506</v>
      </c>
      <c r="B7370" s="125">
        <v>0</v>
      </c>
      <c r="C7370" s="131" t="s">
        <v>3817</v>
      </c>
      <c r="D7370" s="132"/>
      <c r="E7370" s="4"/>
      <c r="F7370" s="4"/>
      <c r="G7370" s="17" t="str">
        <f>IFERROR(VLOOKUP(Table1[[#This Row],[Codigo_insumo]],BD_Insumos!$B:$E,4),"")</f>
        <v/>
      </c>
      <c r="H7370" s="139"/>
      <c r="I7370" s="5" t="s">
        <v>457</v>
      </c>
      <c r="J7370" s="20" t="str">
        <f t="shared" si="115"/>
        <v/>
      </c>
      <c r="K7370" s="21">
        <f>IF(I7370&lt;&gt;"",SUMIF(Table1[Codigo_servico],A7370,Table1[Subtotal_insumo]),"")</f>
        <v>106.72952115324725</v>
      </c>
      <c r="L7370" s="17" t="str">
        <f>IF(Table1[[#This Row],[Ordem_insumos]]&lt;&gt;0,VLOOKUP(Table1[[#This Row],[Codigo_servico]],Preencher_Orcamento!$B:$D,3,FALSE)*Table1[[#This Row],[Qtde_insumo]],"")</f>
        <v/>
      </c>
      <c r="M7370" s="17" t="str">
        <f>IF(Table1[[#This Row],[Ordem_insumos]]&lt;&gt;0,VLOOKUP(Table1[[#This Row],[Codigo_servico]],Preencher_Orcamento!$B:$D,3,FALSE)*Table1[[#This Row],[Subtotal_insumo]],"")</f>
        <v/>
      </c>
    </row>
    <row r="7371" spans="1:13" x14ac:dyDescent="0.25">
      <c r="A7371" s="6">
        <v>100506</v>
      </c>
      <c r="B7371" s="126">
        <v>1</v>
      </c>
      <c r="C7371" s="133"/>
      <c r="D7371" s="134">
        <v>2035</v>
      </c>
      <c r="E7371" s="7" t="s">
        <v>2190</v>
      </c>
      <c r="F7371" s="8" t="s">
        <v>2140</v>
      </c>
      <c r="G7371" s="16">
        <f>IFERROR(VLOOKUP(Table1[[#This Row],[Codigo_insumo]],BD_Insumos!$B:$E,4),"")</f>
        <v>17.275965903920998</v>
      </c>
      <c r="H7371" s="140">
        <v>0.85</v>
      </c>
      <c r="I7371" s="9"/>
      <c r="J7371" s="22">
        <f t="shared" si="115"/>
        <v>14.684571018332848</v>
      </c>
      <c r="K7371" s="22" t="str">
        <f>IF(I7371&lt;&gt;"",SUMIF(Table1[Codigo_servico],A7371,Table1[Subtotal_insumo]),"")</f>
        <v/>
      </c>
      <c r="L7371" s="16">
        <f>IF(Table1[[#This Row],[Ordem_insumos]]&lt;&gt;0,VLOOKUP(Table1[[#This Row],[Codigo_servico]],Preencher_Orcamento!$B:$D,3,FALSE)*Table1[[#This Row],[Qtde_insumo]],"")</f>
        <v>0</v>
      </c>
      <c r="M7371" s="16">
        <f>IF(Table1[[#This Row],[Ordem_insumos]]&lt;&gt;0,VLOOKUP(Table1[[#This Row],[Codigo_servico]],Preencher_Orcamento!$B:$D,3,FALSE)*Table1[[#This Row],[Subtotal_insumo]],"")</f>
        <v>0</v>
      </c>
    </row>
    <row r="7372" spans="1:13" x14ac:dyDescent="0.25">
      <c r="A7372" s="6">
        <v>100506</v>
      </c>
      <c r="B7372" s="126">
        <v>2</v>
      </c>
      <c r="C7372" s="133"/>
      <c r="D7372" s="134">
        <v>2036</v>
      </c>
      <c r="E7372" s="7" t="s">
        <v>2191</v>
      </c>
      <c r="F7372" s="8" t="s">
        <v>2140</v>
      </c>
      <c r="G7372" s="16">
        <f>IFERROR(VLOOKUP(Table1[[#This Row],[Codigo_insumo]],BD_Insumos!$B:$E,4),"")</f>
        <v>12.90425192342871</v>
      </c>
      <c r="H7372" s="140">
        <v>0.85</v>
      </c>
      <c r="I7372" s="9"/>
      <c r="J7372" s="22">
        <f t="shared" si="115"/>
        <v>10.968614134914404</v>
      </c>
      <c r="K7372" s="22" t="str">
        <f>IF(I7372&lt;&gt;"",SUMIF(Table1[Codigo_servico],A7372,Table1[Subtotal_insumo]),"")</f>
        <v/>
      </c>
      <c r="L7372" s="16">
        <f>IF(Table1[[#This Row],[Ordem_insumos]]&lt;&gt;0,VLOOKUP(Table1[[#This Row],[Codigo_servico]],Preencher_Orcamento!$B:$D,3,FALSE)*Table1[[#This Row],[Qtde_insumo]],"")</f>
        <v>0</v>
      </c>
      <c r="M7372" s="16">
        <f>IF(Table1[[#This Row],[Ordem_insumos]]&lt;&gt;0,VLOOKUP(Table1[[#This Row],[Codigo_servico]],Preencher_Orcamento!$B:$D,3,FALSE)*Table1[[#This Row],[Subtotal_insumo]],"")</f>
        <v>0</v>
      </c>
    </row>
    <row r="7373" spans="1:13" ht="26.25" x14ac:dyDescent="0.25">
      <c r="A7373" s="6">
        <v>100506</v>
      </c>
      <c r="B7373" s="126">
        <v>3</v>
      </c>
      <c r="C7373" s="133"/>
      <c r="D7373" s="134">
        <v>74406</v>
      </c>
      <c r="E7373" s="7" t="s">
        <v>1798</v>
      </c>
      <c r="F7373" s="8" t="s">
        <v>457</v>
      </c>
      <c r="G7373" s="18">
        <f>IFERROR(VLOOKUP(Table1[[#This Row],[Codigo_insumo]],BD_Insumos!$B:$E,4),"")</f>
        <v>80.933199999999999</v>
      </c>
      <c r="H7373" s="140">
        <v>1</v>
      </c>
      <c r="I7373" s="9"/>
      <c r="J7373" s="23">
        <f t="shared" si="115"/>
        <v>80.933199999999999</v>
      </c>
      <c r="K7373" s="22" t="str">
        <f>IF(I7373&lt;&gt;"",SUMIF(Table1[Codigo_servico],A7373,Table1[Subtotal_insumo]),"")</f>
        <v/>
      </c>
      <c r="L7373" s="18">
        <f>IF(Table1[[#This Row],[Ordem_insumos]]&lt;&gt;0,VLOOKUP(Table1[[#This Row],[Codigo_servico]],Preencher_Orcamento!$B:$D,3,FALSE)*Table1[[#This Row],[Qtde_insumo]],"")</f>
        <v>0</v>
      </c>
      <c r="M7373" s="18">
        <f>IF(Table1[[#This Row],[Ordem_insumos]]&lt;&gt;0,VLOOKUP(Table1[[#This Row],[Codigo_servico]],Preencher_Orcamento!$B:$D,3,FALSE)*Table1[[#This Row],[Subtotal_insumo]],"")</f>
        <v>0</v>
      </c>
    </row>
    <row r="7374" spans="1:13" x14ac:dyDescent="0.25">
      <c r="A7374" s="6">
        <v>100506</v>
      </c>
      <c r="B7374" s="126">
        <v>4</v>
      </c>
      <c r="C7374" s="133"/>
      <c r="D7374" s="134">
        <v>79640</v>
      </c>
      <c r="E7374" s="7" t="s">
        <v>2022</v>
      </c>
      <c r="F7374" s="8" t="s">
        <v>5</v>
      </c>
      <c r="G7374" s="18">
        <f>IFERROR(VLOOKUP(Table1[[#This Row],[Codigo_insumo]],BD_Insumos!$B:$E,4),"")</f>
        <v>0.14910000000000001</v>
      </c>
      <c r="H7374" s="140">
        <v>0.96</v>
      </c>
      <c r="I7374" s="9"/>
      <c r="J7374" s="23">
        <f t="shared" si="115"/>
        <v>0.14313600000000001</v>
      </c>
      <c r="K7374" s="22" t="str">
        <f>IF(I7374&lt;&gt;"",SUMIF(Table1[Codigo_servico],A7374,Table1[Subtotal_insumo]),"")</f>
        <v/>
      </c>
      <c r="L7374" s="18">
        <f>IF(Table1[[#This Row],[Ordem_insumos]]&lt;&gt;0,VLOOKUP(Table1[[#This Row],[Codigo_servico]],Preencher_Orcamento!$B:$D,3,FALSE)*Table1[[#This Row],[Qtde_insumo]],"")</f>
        <v>0</v>
      </c>
      <c r="M7374" s="18">
        <f>IF(Table1[[#This Row],[Ordem_insumos]]&lt;&gt;0,VLOOKUP(Table1[[#This Row],[Codigo_servico]],Preencher_Orcamento!$B:$D,3,FALSE)*Table1[[#This Row],[Subtotal_insumo]],"")</f>
        <v>0</v>
      </c>
    </row>
    <row r="7375" spans="1:13" x14ac:dyDescent="0.25">
      <c r="A7375" s="3">
        <v>100507</v>
      </c>
      <c r="B7375" s="125">
        <v>0</v>
      </c>
      <c r="C7375" s="131" t="s">
        <v>3860</v>
      </c>
      <c r="D7375" s="132"/>
      <c r="E7375" s="4"/>
      <c r="F7375" s="4"/>
      <c r="G7375" s="17" t="str">
        <f>IFERROR(VLOOKUP(Table1[[#This Row],[Codigo_insumo]],BD_Insumos!$B:$E,4),"")</f>
        <v/>
      </c>
      <c r="H7375" s="139"/>
      <c r="I7375" s="5" t="s">
        <v>457</v>
      </c>
      <c r="J7375" s="20" t="str">
        <f t="shared" si="115"/>
        <v/>
      </c>
      <c r="K7375" s="21">
        <f>IF(I7375&lt;&gt;"",SUMIF(Table1[Codigo_servico],A7375,Table1[Subtotal_insumo]),"")</f>
        <v>228.59639050145216</v>
      </c>
      <c r="L7375" s="17" t="str">
        <f>IF(Table1[[#This Row],[Ordem_insumos]]&lt;&gt;0,VLOOKUP(Table1[[#This Row],[Codigo_servico]],Preencher_Orcamento!$B:$D,3,FALSE)*Table1[[#This Row],[Qtde_insumo]],"")</f>
        <v/>
      </c>
      <c r="M7375" s="17" t="str">
        <f>IF(Table1[[#This Row],[Ordem_insumos]]&lt;&gt;0,VLOOKUP(Table1[[#This Row],[Codigo_servico]],Preencher_Orcamento!$B:$D,3,FALSE)*Table1[[#This Row],[Subtotal_insumo]],"")</f>
        <v/>
      </c>
    </row>
    <row r="7376" spans="1:13" x14ac:dyDescent="0.25">
      <c r="A7376" s="6">
        <v>100507</v>
      </c>
      <c r="B7376" s="126">
        <v>1</v>
      </c>
      <c r="C7376" s="133"/>
      <c r="D7376" s="134">
        <v>2035</v>
      </c>
      <c r="E7376" s="7" t="s">
        <v>2190</v>
      </c>
      <c r="F7376" s="8" t="s">
        <v>2140</v>
      </c>
      <c r="G7376" s="16">
        <f>IFERROR(VLOOKUP(Table1[[#This Row],[Codigo_insumo]],BD_Insumos!$B:$E,4),"")</f>
        <v>17.275965903920998</v>
      </c>
      <c r="H7376" s="140">
        <v>1.1499999999999999</v>
      </c>
      <c r="I7376" s="9"/>
      <c r="J7376" s="22">
        <f t="shared" si="115"/>
        <v>19.867360789509146</v>
      </c>
      <c r="K7376" s="22" t="str">
        <f>IF(I7376&lt;&gt;"",SUMIF(Table1[Codigo_servico],A7376,Table1[Subtotal_insumo]),"")</f>
        <v/>
      </c>
      <c r="L7376" s="16">
        <f>IF(Table1[[#This Row],[Ordem_insumos]]&lt;&gt;0,VLOOKUP(Table1[[#This Row],[Codigo_servico]],Preencher_Orcamento!$B:$D,3,FALSE)*Table1[[#This Row],[Qtde_insumo]],"")</f>
        <v>0</v>
      </c>
      <c r="M7376" s="16">
        <f>IF(Table1[[#This Row],[Ordem_insumos]]&lt;&gt;0,VLOOKUP(Table1[[#This Row],[Codigo_servico]],Preencher_Orcamento!$B:$D,3,FALSE)*Table1[[#This Row],[Subtotal_insumo]],"")</f>
        <v>0</v>
      </c>
    </row>
    <row r="7377" spans="1:13" ht="26.25" x14ac:dyDescent="0.25">
      <c r="A7377" s="6">
        <v>100507</v>
      </c>
      <c r="B7377" s="126">
        <v>2</v>
      </c>
      <c r="C7377" s="133"/>
      <c r="D7377" s="134">
        <v>74407</v>
      </c>
      <c r="E7377" s="7" t="s">
        <v>1799</v>
      </c>
      <c r="F7377" s="8" t="s">
        <v>457</v>
      </c>
      <c r="G7377" s="16">
        <f>IFERROR(VLOOKUP(Table1[[#This Row],[Codigo_insumo]],BD_Insumos!$B:$E,4),"")</f>
        <v>193.64349999999999</v>
      </c>
      <c r="H7377" s="140">
        <v>1</v>
      </c>
      <c r="I7377" s="9"/>
      <c r="J7377" s="22">
        <f t="shared" si="115"/>
        <v>193.64349999999999</v>
      </c>
      <c r="K7377" s="22" t="str">
        <f>IF(I7377&lt;&gt;"",SUMIF(Table1[Codigo_servico],A7377,Table1[Subtotal_insumo]),"")</f>
        <v/>
      </c>
      <c r="L7377" s="16">
        <f>IF(Table1[[#This Row],[Ordem_insumos]]&lt;&gt;0,VLOOKUP(Table1[[#This Row],[Codigo_servico]],Preencher_Orcamento!$B:$D,3,FALSE)*Table1[[#This Row],[Qtde_insumo]],"")</f>
        <v>0</v>
      </c>
      <c r="M7377" s="16">
        <f>IF(Table1[[#This Row],[Ordem_insumos]]&lt;&gt;0,VLOOKUP(Table1[[#This Row],[Codigo_servico]],Preencher_Orcamento!$B:$D,3,FALSE)*Table1[[#This Row],[Subtotal_insumo]],"")</f>
        <v>0</v>
      </c>
    </row>
    <row r="7378" spans="1:13" x14ac:dyDescent="0.25">
      <c r="A7378" s="6">
        <v>100507</v>
      </c>
      <c r="B7378" s="126">
        <v>3</v>
      </c>
      <c r="C7378" s="133"/>
      <c r="D7378" s="134">
        <v>79641</v>
      </c>
      <c r="E7378" s="7" t="s">
        <v>2023</v>
      </c>
      <c r="F7378" s="8" t="s">
        <v>5</v>
      </c>
      <c r="G7378" s="18">
        <f>IFERROR(VLOOKUP(Table1[[#This Row],[Codigo_insumo]],BD_Insumos!$B:$E,4),"")</f>
        <v>0.20469999999999999</v>
      </c>
      <c r="H7378" s="140">
        <v>1.2</v>
      </c>
      <c r="I7378" s="9"/>
      <c r="J7378" s="23">
        <f t="shared" si="115"/>
        <v>0.24563999999999997</v>
      </c>
      <c r="K7378" s="22" t="str">
        <f>IF(I7378&lt;&gt;"",SUMIF(Table1[Codigo_servico],A7378,Table1[Subtotal_insumo]),"")</f>
        <v/>
      </c>
      <c r="L7378" s="18">
        <f>IF(Table1[[#This Row],[Ordem_insumos]]&lt;&gt;0,VLOOKUP(Table1[[#This Row],[Codigo_servico]],Preencher_Orcamento!$B:$D,3,FALSE)*Table1[[#This Row],[Qtde_insumo]],"")</f>
        <v>0</v>
      </c>
      <c r="M7378" s="18">
        <f>IF(Table1[[#This Row],[Ordem_insumos]]&lt;&gt;0,VLOOKUP(Table1[[#This Row],[Codigo_servico]],Preencher_Orcamento!$B:$D,3,FALSE)*Table1[[#This Row],[Subtotal_insumo]],"")</f>
        <v>0</v>
      </c>
    </row>
    <row r="7379" spans="1:13" x14ac:dyDescent="0.25">
      <c r="A7379" s="6">
        <v>100507</v>
      </c>
      <c r="B7379" s="126">
        <v>4</v>
      </c>
      <c r="C7379" s="133"/>
      <c r="D7379" s="134">
        <v>2036</v>
      </c>
      <c r="E7379" s="7" t="s">
        <v>2191</v>
      </c>
      <c r="F7379" s="8" t="s">
        <v>2140</v>
      </c>
      <c r="G7379" s="18">
        <f>IFERROR(VLOOKUP(Table1[[#This Row],[Codigo_insumo]],BD_Insumos!$B:$E,4),"")</f>
        <v>12.90425192342871</v>
      </c>
      <c r="H7379" s="140">
        <v>1.1499999999999999</v>
      </c>
      <c r="I7379" s="9"/>
      <c r="J7379" s="23">
        <f t="shared" si="115"/>
        <v>14.839889711943016</v>
      </c>
      <c r="K7379" s="22" t="str">
        <f>IF(I7379&lt;&gt;"",SUMIF(Table1[Codigo_servico],A7379,Table1[Subtotal_insumo]),"")</f>
        <v/>
      </c>
      <c r="L7379" s="18">
        <f>IF(Table1[[#This Row],[Ordem_insumos]]&lt;&gt;0,VLOOKUP(Table1[[#This Row],[Codigo_servico]],Preencher_Orcamento!$B:$D,3,FALSE)*Table1[[#This Row],[Qtde_insumo]],"")</f>
        <v>0</v>
      </c>
      <c r="M7379" s="18">
        <f>IF(Table1[[#This Row],[Ordem_insumos]]&lt;&gt;0,VLOOKUP(Table1[[#This Row],[Codigo_servico]],Preencher_Orcamento!$B:$D,3,FALSE)*Table1[[#This Row],[Subtotal_insumo]],"")</f>
        <v>0</v>
      </c>
    </row>
    <row r="7380" spans="1:13" x14ac:dyDescent="0.25">
      <c r="A7380" s="3">
        <v>100508</v>
      </c>
      <c r="B7380" s="125">
        <v>0</v>
      </c>
      <c r="C7380" s="131" t="s">
        <v>3861</v>
      </c>
      <c r="D7380" s="132"/>
      <c r="E7380" s="4"/>
      <c r="F7380" s="4"/>
      <c r="G7380" s="17" t="str">
        <f>IFERROR(VLOOKUP(Table1[[#This Row],[Codigo_insumo]],BD_Insumos!$B:$E,4),"")</f>
        <v/>
      </c>
      <c r="H7380" s="139"/>
      <c r="I7380" s="5" t="s">
        <v>457</v>
      </c>
      <c r="J7380" s="20" t="str">
        <f t="shared" si="115"/>
        <v/>
      </c>
      <c r="K7380" s="21">
        <f>IF(I7380&lt;&gt;"",SUMIF(Table1[Codigo_servico],A7380,Table1[Subtotal_insumo]),"")</f>
        <v>337.87261850145217</v>
      </c>
      <c r="L7380" s="17" t="str">
        <f>IF(Table1[[#This Row],[Ordem_insumos]]&lt;&gt;0,VLOOKUP(Table1[[#This Row],[Codigo_servico]],Preencher_Orcamento!$B:$D,3,FALSE)*Table1[[#This Row],[Qtde_insumo]],"")</f>
        <v/>
      </c>
      <c r="M7380" s="17" t="str">
        <f>IF(Table1[[#This Row],[Ordem_insumos]]&lt;&gt;0,VLOOKUP(Table1[[#This Row],[Codigo_servico]],Preencher_Orcamento!$B:$D,3,FALSE)*Table1[[#This Row],[Subtotal_insumo]],"")</f>
        <v/>
      </c>
    </row>
    <row r="7381" spans="1:13" x14ac:dyDescent="0.25">
      <c r="A7381" s="6">
        <v>100508</v>
      </c>
      <c r="B7381" s="126">
        <v>1</v>
      </c>
      <c r="C7381" s="133"/>
      <c r="D7381" s="134">
        <v>2035</v>
      </c>
      <c r="E7381" s="7" t="s">
        <v>2190</v>
      </c>
      <c r="F7381" s="8" t="s">
        <v>2140</v>
      </c>
      <c r="G7381" s="16">
        <f>IFERROR(VLOOKUP(Table1[[#This Row],[Codigo_insumo]],BD_Insumos!$B:$E,4),"")</f>
        <v>17.275965903920998</v>
      </c>
      <c r="H7381" s="140">
        <v>1.1499999999999999</v>
      </c>
      <c r="I7381" s="9"/>
      <c r="J7381" s="22">
        <f t="shared" si="115"/>
        <v>19.867360789509146</v>
      </c>
      <c r="K7381" s="22" t="str">
        <f>IF(I7381&lt;&gt;"",SUMIF(Table1[Codigo_servico],A7381,Table1[Subtotal_insumo]),"")</f>
        <v/>
      </c>
      <c r="L7381" s="16">
        <f>IF(Table1[[#This Row],[Ordem_insumos]]&lt;&gt;0,VLOOKUP(Table1[[#This Row],[Codigo_servico]],Preencher_Orcamento!$B:$D,3,FALSE)*Table1[[#This Row],[Qtde_insumo]],"")</f>
        <v>0</v>
      </c>
      <c r="M7381" s="16">
        <f>IF(Table1[[#This Row],[Ordem_insumos]]&lt;&gt;0,VLOOKUP(Table1[[#This Row],[Codigo_servico]],Preencher_Orcamento!$B:$D,3,FALSE)*Table1[[#This Row],[Subtotal_insumo]],"")</f>
        <v>0</v>
      </c>
    </row>
    <row r="7382" spans="1:13" x14ac:dyDescent="0.25">
      <c r="A7382" s="6">
        <v>100508</v>
      </c>
      <c r="B7382" s="126">
        <v>2</v>
      </c>
      <c r="C7382" s="133"/>
      <c r="D7382" s="134">
        <v>79641</v>
      </c>
      <c r="E7382" s="7" t="s">
        <v>2023</v>
      </c>
      <c r="F7382" s="8" t="s">
        <v>5</v>
      </c>
      <c r="G7382" s="16">
        <f>IFERROR(VLOOKUP(Table1[[#This Row],[Codigo_insumo]],BD_Insumos!$B:$E,4),"")</f>
        <v>0.20469999999999999</v>
      </c>
      <c r="H7382" s="140">
        <v>1.44</v>
      </c>
      <c r="I7382" s="9"/>
      <c r="J7382" s="22">
        <f t="shared" si="115"/>
        <v>0.29476799999999997</v>
      </c>
      <c r="K7382" s="22" t="str">
        <f>IF(I7382&lt;&gt;"",SUMIF(Table1[Codigo_servico],A7382,Table1[Subtotal_insumo]),"")</f>
        <v/>
      </c>
      <c r="L7382" s="16">
        <f>IF(Table1[[#This Row],[Ordem_insumos]]&lt;&gt;0,VLOOKUP(Table1[[#This Row],[Codigo_servico]],Preencher_Orcamento!$B:$D,3,FALSE)*Table1[[#This Row],[Qtde_insumo]],"")</f>
        <v>0</v>
      </c>
      <c r="M7382" s="16">
        <f>IF(Table1[[#This Row],[Ordem_insumos]]&lt;&gt;0,VLOOKUP(Table1[[#This Row],[Codigo_servico]],Preencher_Orcamento!$B:$D,3,FALSE)*Table1[[#This Row],[Subtotal_insumo]],"")</f>
        <v>0</v>
      </c>
    </row>
    <row r="7383" spans="1:13" ht="26.25" x14ac:dyDescent="0.25">
      <c r="A7383" s="6">
        <v>100508</v>
      </c>
      <c r="B7383" s="126">
        <v>3</v>
      </c>
      <c r="C7383" s="133"/>
      <c r="D7383" s="134">
        <v>74408</v>
      </c>
      <c r="E7383" s="7" t="s">
        <v>1800</v>
      </c>
      <c r="F7383" s="8" t="s">
        <v>457</v>
      </c>
      <c r="G7383" s="18">
        <f>IFERROR(VLOOKUP(Table1[[#This Row],[Codigo_insumo]],BD_Insumos!$B:$E,4),"")</f>
        <v>302.87060000000002</v>
      </c>
      <c r="H7383" s="140">
        <v>1</v>
      </c>
      <c r="I7383" s="9"/>
      <c r="J7383" s="23">
        <f t="shared" si="115"/>
        <v>302.87060000000002</v>
      </c>
      <c r="K7383" s="22" t="str">
        <f>IF(I7383&lt;&gt;"",SUMIF(Table1[Codigo_servico],A7383,Table1[Subtotal_insumo]),"")</f>
        <v/>
      </c>
      <c r="L7383" s="18">
        <f>IF(Table1[[#This Row],[Ordem_insumos]]&lt;&gt;0,VLOOKUP(Table1[[#This Row],[Codigo_servico]],Preencher_Orcamento!$B:$D,3,FALSE)*Table1[[#This Row],[Qtde_insumo]],"")</f>
        <v>0</v>
      </c>
      <c r="M7383" s="18">
        <f>IF(Table1[[#This Row],[Ordem_insumos]]&lt;&gt;0,VLOOKUP(Table1[[#This Row],[Codigo_servico]],Preencher_Orcamento!$B:$D,3,FALSE)*Table1[[#This Row],[Subtotal_insumo]],"")</f>
        <v>0</v>
      </c>
    </row>
    <row r="7384" spans="1:13" x14ac:dyDescent="0.25">
      <c r="A7384" s="6">
        <v>100508</v>
      </c>
      <c r="B7384" s="126">
        <v>4</v>
      </c>
      <c r="C7384" s="133"/>
      <c r="D7384" s="134">
        <v>2036</v>
      </c>
      <c r="E7384" s="7" t="s">
        <v>2191</v>
      </c>
      <c r="F7384" s="8" t="s">
        <v>2140</v>
      </c>
      <c r="G7384" s="18">
        <f>IFERROR(VLOOKUP(Table1[[#This Row],[Codigo_insumo]],BD_Insumos!$B:$E,4),"")</f>
        <v>12.90425192342871</v>
      </c>
      <c r="H7384" s="140">
        <v>1.1499999999999999</v>
      </c>
      <c r="I7384" s="9"/>
      <c r="J7384" s="23">
        <f t="shared" si="115"/>
        <v>14.839889711943016</v>
      </c>
      <c r="K7384" s="22" t="str">
        <f>IF(I7384&lt;&gt;"",SUMIF(Table1[Codigo_servico],A7384,Table1[Subtotal_insumo]),"")</f>
        <v/>
      </c>
      <c r="L7384" s="18">
        <f>IF(Table1[[#This Row],[Ordem_insumos]]&lt;&gt;0,VLOOKUP(Table1[[#This Row],[Codigo_servico]],Preencher_Orcamento!$B:$D,3,FALSE)*Table1[[#This Row],[Qtde_insumo]],"")</f>
        <v>0</v>
      </c>
      <c r="M7384" s="18">
        <f>IF(Table1[[#This Row],[Ordem_insumos]]&lt;&gt;0,VLOOKUP(Table1[[#This Row],[Codigo_servico]],Preencher_Orcamento!$B:$D,3,FALSE)*Table1[[#This Row],[Subtotal_insumo]],"")</f>
        <v>0</v>
      </c>
    </row>
    <row r="7385" spans="1:13" x14ac:dyDescent="0.25">
      <c r="A7385" s="3">
        <v>100509</v>
      </c>
      <c r="B7385" s="125">
        <v>0</v>
      </c>
      <c r="C7385" s="131" t="s">
        <v>3862</v>
      </c>
      <c r="D7385" s="132"/>
      <c r="E7385" s="4"/>
      <c r="F7385" s="4"/>
      <c r="G7385" s="17" t="str">
        <f>IFERROR(VLOOKUP(Table1[[#This Row],[Codigo_insumo]],BD_Insumos!$B:$E,4),"")</f>
        <v/>
      </c>
      <c r="H7385" s="139"/>
      <c r="I7385" s="5" t="s">
        <v>457</v>
      </c>
      <c r="J7385" s="20" t="str">
        <f t="shared" si="115"/>
        <v/>
      </c>
      <c r="K7385" s="21">
        <f>IF(I7385&lt;&gt;"",SUMIF(Table1[Codigo_servico],A7385,Table1[Subtotal_insumo]),"")</f>
        <v>564.42344638447753</v>
      </c>
      <c r="L7385" s="17" t="str">
        <f>IF(Table1[[#This Row],[Ordem_insumos]]&lt;&gt;0,VLOOKUP(Table1[[#This Row],[Codigo_servico]],Preencher_Orcamento!$B:$D,3,FALSE)*Table1[[#This Row],[Qtde_insumo]],"")</f>
        <v/>
      </c>
      <c r="M7385" s="17" t="str">
        <f>IF(Table1[[#This Row],[Ordem_insumos]]&lt;&gt;0,VLOOKUP(Table1[[#This Row],[Codigo_servico]],Preencher_Orcamento!$B:$D,3,FALSE)*Table1[[#This Row],[Subtotal_insumo]],"")</f>
        <v/>
      </c>
    </row>
    <row r="7386" spans="1:13" x14ac:dyDescent="0.25">
      <c r="A7386" s="6">
        <v>100509</v>
      </c>
      <c r="B7386" s="126">
        <v>1</v>
      </c>
      <c r="C7386" s="133"/>
      <c r="D7386" s="134">
        <v>2035</v>
      </c>
      <c r="E7386" s="7" t="s">
        <v>2190</v>
      </c>
      <c r="F7386" s="8" t="s">
        <v>2140</v>
      </c>
      <c r="G7386" s="16">
        <f>IFERROR(VLOOKUP(Table1[[#This Row],[Codigo_insumo]],BD_Insumos!$B:$E,4),"")</f>
        <v>17.275965903920998</v>
      </c>
      <c r="H7386" s="140">
        <v>1.48</v>
      </c>
      <c r="I7386" s="9"/>
      <c r="J7386" s="22">
        <f t="shared" si="115"/>
        <v>25.568429537803077</v>
      </c>
      <c r="K7386" s="22" t="str">
        <f>IF(I7386&lt;&gt;"",SUMIF(Table1[Codigo_servico],A7386,Table1[Subtotal_insumo]),"")</f>
        <v/>
      </c>
      <c r="L7386" s="16">
        <f>IF(Table1[[#This Row],[Ordem_insumos]]&lt;&gt;0,VLOOKUP(Table1[[#This Row],[Codigo_servico]],Preencher_Orcamento!$B:$D,3,FALSE)*Table1[[#This Row],[Qtde_insumo]],"")</f>
        <v>0</v>
      </c>
      <c r="M7386" s="16">
        <f>IF(Table1[[#This Row],[Ordem_insumos]]&lt;&gt;0,VLOOKUP(Table1[[#This Row],[Codigo_servico]],Preencher_Orcamento!$B:$D,3,FALSE)*Table1[[#This Row],[Subtotal_insumo]],"")</f>
        <v>0</v>
      </c>
    </row>
    <row r="7387" spans="1:13" x14ac:dyDescent="0.25">
      <c r="A7387" s="6">
        <v>100509</v>
      </c>
      <c r="B7387" s="126">
        <v>2</v>
      </c>
      <c r="C7387" s="133"/>
      <c r="D7387" s="134">
        <v>2036</v>
      </c>
      <c r="E7387" s="7" t="s">
        <v>2191</v>
      </c>
      <c r="F7387" s="8" t="s">
        <v>2140</v>
      </c>
      <c r="G7387" s="16">
        <f>IFERROR(VLOOKUP(Table1[[#This Row],[Codigo_insumo]],BD_Insumos!$B:$E,4),"")</f>
        <v>12.90425192342871</v>
      </c>
      <c r="H7387" s="140">
        <v>1.48</v>
      </c>
      <c r="I7387" s="9"/>
      <c r="J7387" s="22">
        <f t="shared" si="115"/>
        <v>19.098292846674489</v>
      </c>
      <c r="K7387" s="22" t="str">
        <f>IF(I7387&lt;&gt;"",SUMIF(Table1[Codigo_servico],A7387,Table1[Subtotal_insumo]),"")</f>
        <v/>
      </c>
      <c r="L7387" s="16">
        <f>IF(Table1[[#This Row],[Ordem_insumos]]&lt;&gt;0,VLOOKUP(Table1[[#This Row],[Codigo_servico]],Preencher_Orcamento!$B:$D,3,FALSE)*Table1[[#This Row],[Qtde_insumo]],"")</f>
        <v>0</v>
      </c>
      <c r="M7387" s="16">
        <f>IF(Table1[[#This Row],[Ordem_insumos]]&lt;&gt;0,VLOOKUP(Table1[[#This Row],[Codigo_servico]],Preencher_Orcamento!$B:$D,3,FALSE)*Table1[[#This Row],[Subtotal_insumo]],"")</f>
        <v>0</v>
      </c>
    </row>
    <row r="7388" spans="1:13" x14ac:dyDescent="0.25">
      <c r="A7388" s="6">
        <v>100509</v>
      </c>
      <c r="B7388" s="126">
        <v>3</v>
      </c>
      <c r="C7388" s="133"/>
      <c r="D7388" s="134">
        <v>79641</v>
      </c>
      <c r="E7388" s="7" t="s">
        <v>2023</v>
      </c>
      <c r="F7388" s="8" t="s">
        <v>5</v>
      </c>
      <c r="G7388" s="18">
        <f>IFERROR(VLOOKUP(Table1[[#This Row],[Codigo_insumo]],BD_Insumos!$B:$E,4),"")</f>
        <v>0.20469999999999999</v>
      </c>
      <c r="H7388" s="140">
        <v>1.92</v>
      </c>
      <c r="I7388" s="9"/>
      <c r="J7388" s="23">
        <f t="shared" si="115"/>
        <v>0.39302399999999998</v>
      </c>
      <c r="K7388" s="22" t="str">
        <f>IF(I7388&lt;&gt;"",SUMIF(Table1[Codigo_servico],A7388,Table1[Subtotal_insumo]),"")</f>
        <v/>
      </c>
      <c r="L7388" s="18">
        <f>IF(Table1[[#This Row],[Ordem_insumos]]&lt;&gt;0,VLOOKUP(Table1[[#This Row],[Codigo_servico]],Preencher_Orcamento!$B:$D,3,FALSE)*Table1[[#This Row],[Qtde_insumo]],"")</f>
        <v>0</v>
      </c>
      <c r="M7388" s="18">
        <f>IF(Table1[[#This Row],[Ordem_insumos]]&lt;&gt;0,VLOOKUP(Table1[[#This Row],[Codigo_servico]],Preencher_Orcamento!$B:$D,3,FALSE)*Table1[[#This Row],[Subtotal_insumo]],"")</f>
        <v>0</v>
      </c>
    </row>
    <row r="7389" spans="1:13" ht="26.25" x14ac:dyDescent="0.25">
      <c r="A7389" s="6">
        <v>100509</v>
      </c>
      <c r="B7389" s="126">
        <v>4</v>
      </c>
      <c r="C7389" s="133"/>
      <c r="D7389" s="134">
        <v>74410</v>
      </c>
      <c r="E7389" s="7" t="s">
        <v>1801</v>
      </c>
      <c r="F7389" s="8" t="s">
        <v>457</v>
      </c>
      <c r="G7389" s="18">
        <f>IFERROR(VLOOKUP(Table1[[#This Row],[Codigo_insumo]],BD_Insumos!$B:$E,4),"")</f>
        <v>519.36369999999999</v>
      </c>
      <c r="H7389" s="140">
        <v>1</v>
      </c>
      <c r="I7389" s="9"/>
      <c r="J7389" s="23">
        <f t="shared" si="115"/>
        <v>519.36369999999999</v>
      </c>
      <c r="K7389" s="22" t="str">
        <f>IF(I7389&lt;&gt;"",SUMIF(Table1[Codigo_servico],A7389,Table1[Subtotal_insumo]),"")</f>
        <v/>
      </c>
      <c r="L7389" s="18">
        <f>IF(Table1[[#This Row],[Ordem_insumos]]&lt;&gt;0,VLOOKUP(Table1[[#This Row],[Codigo_servico]],Preencher_Orcamento!$B:$D,3,FALSE)*Table1[[#This Row],[Qtde_insumo]],"")</f>
        <v>0</v>
      </c>
      <c r="M7389" s="18">
        <f>IF(Table1[[#This Row],[Ordem_insumos]]&lt;&gt;0,VLOOKUP(Table1[[#This Row],[Codigo_servico]],Preencher_Orcamento!$B:$D,3,FALSE)*Table1[[#This Row],[Subtotal_insumo]],"")</f>
        <v>0</v>
      </c>
    </row>
    <row r="7390" spans="1:13" x14ac:dyDescent="0.25">
      <c r="A7390" s="3">
        <v>100531</v>
      </c>
      <c r="B7390" s="125">
        <v>0</v>
      </c>
      <c r="C7390" s="131" t="s">
        <v>3863</v>
      </c>
      <c r="D7390" s="132"/>
      <c r="E7390" s="4"/>
      <c r="F7390" s="4"/>
      <c r="G7390" s="17" t="str">
        <f>IFERROR(VLOOKUP(Table1[[#This Row],[Codigo_insumo]],BD_Insumos!$B:$E,4),"")</f>
        <v/>
      </c>
      <c r="H7390" s="139"/>
      <c r="I7390" s="5" t="s">
        <v>457</v>
      </c>
      <c r="J7390" s="20" t="str">
        <f t="shared" si="115"/>
        <v/>
      </c>
      <c r="K7390" s="21">
        <f>IF(I7390&lt;&gt;"",SUMIF(Table1[Codigo_servico],A7390,Table1[Subtotal_insumo]),"")</f>
        <v>73.933393626768847</v>
      </c>
      <c r="L7390" s="17" t="str">
        <f>IF(Table1[[#This Row],[Ordem_insumos]]&lt;&gt;0,VLOOKUP(Table1[[#This Row],[Codigo_servico]],Preencher_Orcamento!$B:$D,3,FALSE)*Table1[[#This Row],[Qtde_insumo]],"")</f>
        <v/>
      </c>
      <c r="M7390" s="17" t="str">
        <f>IF(Table1[[#This Row],[Ordem_insumos]]&lt;&gt;0,VLOOKUP(Table1[[#This Row],[Codigo_servico]],Preencher_Orcamento!$B:$D,3,FALSE)*Table1[[#This Row],[Subtotal_insumo]],"")</f>
        <v/>
      </c>
    </row>
    <row r="7391" spans="1:13" x14ac:dyDescent="0.25">
      <c r="A7391" s="6">
        <v>100531</v>
      </c>
      <c r="B7391" s="126">
        <v>1</v>
      </c>
      <c r="C7391" s="133"/>
      <c r="D7391" s="134">
        <v>79640</v>
      </c>
      <c r="E7391" s="7" t="s">
        <v>2022</v>
      </c>
      <c r="F7391" s="8" t="s">
        <v>5</v>
      </c>
      <c r="G7391" s="16">
        <f>IFERROR(VLOOKUP(Table1[[#This Row],[Codigo_insumo]],BD_Insumos!$B:$E,4),"")</f>
        <v>0.14910000000000001</v>
      </c>
      <c r="H7391" s="140">
        <v>0.36</v>
      </c>
      <c r="I7391" s="9"/>
      <c r="J7391" s="22">
        <f t="shared" si="115"/>
        <v>5.3676000000000001E-2</v>
      </c>
      <c r="K7391" s="22" t="str">
        <f>IF(I7391&lt;&gt;"",SUMIF(Table1[Codigo_servico],A7391,Table1[Subtotal_insumo]),"")</f>
        <v/>
      </c>
      <c r="L7391" s="16">
        <f>IF(Table1[[#This Row],[Ordem_insumos]]&lt;&gt;0,VLOOKUP(Table1[[#This Row],[Codigo_servico]],Preencher_Orcamento!$B:$D,3,FALSE)*Table1[[#This Row],[Qtde_insumo]],"")</f>
        <v>0</v>
      </c>
      <c r="M7391" s="16">
        <f>IF(Table1[[#This Row],[Ordem_insumos]]&lt;&gt;0,VLOOKUP(Table1[[#This Row],[Codigo_servico]],Preencher_Orcamento!$B:$D,3,FALSE)*Table1[[#This Row],[Subtotal_insumo]],"")</f>
        <v>0</v>
      </c>
    </row>
    <row r="7392" spans="1:13" x14ac:dyDescent="0.25">
      <c r="A7392" s="6">
        <v>100531</v>
      </c>
      <c r="B7392" s="126">
        <v>2</v>
      </c>
      <c r="C7392" s="133"/>
      <c r="D7392" s="134">
        <v>2036</v>
      </c>
      <c r="E7392" s="7" t="s">
        <v>2191</v>
      </c>
      <c r="F7392" s="8" t="s">
        <v>2140</v>
      </c>
      <c r="G7392" s="16">
        <f>IFERROR(VLOOKUP(Table1[[#This Row],[Codigo_insumo]],BD_Insumos!$B:$E,4),"")</f>
        <v>12.90425192342871</v>
      </c>
      <c r="H7392" s="140">
        <v>0.54</v>
      </c>
      <c r="I7392" s="9"/>
      <c r="J7392" s="22">
        <f t="shared" si="115"/>
        <v>6.9682960386515038</v>
      </c>
      <c r="K7392" s="22" t="str">
        <f>IF(I7392&lt;&gt;"",SUMIF(Table1[Codigo_servico],A7392,Table1[Subtotal_insumo]),"")</f>
        <v/>
      </c>
      <c r="L7392" s="16">
        <f>IF(Table1[[#This Row],[Ordem_insumos]]&lt;&gt;0,VLOOKUP(Table1[[#This Row],[Codigo_servico]],Preencher_Orcamento!$B:$D,3,FALSE)*Table1[[#This Row],[Qtde_insumo]],"")</f>
        <v>0</v>
      </c>
      <c r="M7392" s="16">
        <f>IF(Table1[[#This Row],[Ordem_insumos]]&lt;&gt;0,VLOOKUP(Table1[[#This Row],[Codigo_servico]],Preencher_Orcamento!$B:$D,3,FALSE)*Table1[[#This Row],[Subtotal_insumo]],"")</f>
        <v>0</v>
      </c>
    </row>
    <row r="7393" spans="1:13" x14ac:dyDescent="0.25">
      <c r="A7393" s="6">
        <v>100531</v>
      </c>
      <c r="B7393" s="126">
        <v>3</v>
      </c>
      <c r="C7393" s="133"/>
      <c r="D7393" s="134">
        <v>2035</v>
      </c>
      <c r="E7393" s="7" t="s">
        <v>2190</v>
      </c>
      <c r="F7393" s="8" t="s">
        <v>2140</v>
      </c>
      <c r="G7393" s="18">
        <f>IFERROR(VLOOKUP(Table1[[#This Row],[Codigo_insumo]],BD_Insumos!$B:$E,4),"")</f>
        <v>17.275965903920998</v>
      </c>
      <c r="H7393" s="140">
        <v>0.54</v>
      </c>
      <c r="I7393" s="9"/>
      <c r="J7393" s="23">
        <f t="shared" si="115"/>
        <v>9.3290215881173388</v>
      </c>
      <c r="K7393" s="22" t="str">
        <f>IF(I7393&lt;&gt;"",SUMIF(Table1[Codigo_servico],A7393,Table1[Subtotal_insumo]),"")</f>
        <v/>
      </c>
      <c r="L7393" s="18">
        <f>IF(Table1[[#This Row],[Ordem_insumos]]&lt;&gt;0,VLOOKUP(Table1[[#This Row],[Codigo_servico]],Preencher_Orcamento!$B:$D,3,FALSE)*Table1[[#This Row],[Qtde_insumo]],"")</f>
        <v>0</v>
      </c>
      <c r="M7393" s="18">
        <f>IF(Table1[[#This Row],[Ordem_insumos]]&lt;&gt;0,VLOOKUP(Table1[[#This Row],[Codigo_servico]],Preencher_Orcamento!$B:$D,3,FALSE)*Table1[[#This Row],[Subtotal_insumo]],"")</f>
        <v>0</v>
      </c>
    </row>
    <row r="7394" spans="1:13" ht="39" x14ac:dyDescent="0.25">
      <c r="A7394" s="6">
        <v>100531</v>
      </c>
      <c r="B7394" s="126">
        <v>4</v>
      </c>
      <c r="C7394" s="133"/>
      <c r="D7394" s="134">
        <v>74422</v>
      </c>
      <c r="E7394" s="7" t="s">
        <v>1802</v>
      </c>
      <c r="F7394" s="8" t="s">
        <v>457</v>
      </c>
      <c r="G7394" s="18">
        <f>IFERROR(VLOOKUP(Table1[[#This Row],[Codigo_insumo]],BD_Insumos!$B:$E,4),"")</f>
        <v>57.5824</v>
      </c>
      <c r="H7394" s="140">
        <v>1</v>
      </c>
      <c r="I7394" s="9"/>
      <c r="J7394" s="23">
        <f t="shared" si="115"/>
        <v>57.5824</v>
      </c>
      <c r="K7394" s="22" t="str">
        <f>IF(I7394&lt;&gt;"",SUMIF(Table1[Codigo_servico],A7394,Table1[Subtotal_insumo]),"")</f>
        <v/>
      </c>
      <c r="L7394" s="18">
        <f>IF(Table1[[#This Row],[Ordem_insumos]]&lt;&gt;0,VLOOKUP(Table1[[#This Row],[Codigo_servico]],Preencher_Orcamento!$B:$D,3,FALSE)*Table1[[#This Row],[Qtde_insumo]],"")</f>
        <v>0</v>
      </c>
      <c r="M7394" s="18">
        <f>IF(Table1[[#This Row],[Ordem_insumos]]&lt;&gt;0,VLOOKUP(Table1[[#This Row],[Codigo_servico]],Preencher_Orcamento!$B:$D,3,FALSE)*Table1[[#This Row],[Subtotal_insumo]],"")</f>
        <v>0</v>
      </c>
    </row>
    <row r="7395" spans="1:13" x14ac:dyDescent="0.25">
      <c r="A7395" s="3">
        <v>100532</v>
      </c>
      <c r="B7395" s="125">
        <v>0</v>
      </c>
      <c r="C7395" s="131" t="s">
        <v>3864</v>
      </c>
      <c r="D7395" s="132"/>
      <c r="E7395" s="4"/>
      <c r="F7395" s="4"/>
      <c r="G7395" s="17" t="str">
        <f>IFERROR(VLOOKUP(Table1[[#This Row],[Codigo_insumo]],BD_Insumos!$B:$E,4),"")</f>
        <v/>
      </c>
      <c r="H7395" s="139"/>
      <c r="I7395" s="5" t="s">
        <v>457</v>
      </c>
      <c r="J7395" s="20" t="str">
        <f t="shared" si="115"/>
        <v/>
      </c>
      <c r="K7395" s="21">
        <f>IF(I7395&lt;&gt;"",SUMIF(Table1[Codigo_servico],A7395,Table1[Subtotal_insumo]),"")</f>
        <v>86.702285626768841</v>
      </c>
      <c r="L7395" s="17" t="str">
        <f>IF(Table1[[#This Row],[Ordem_insumos]]&lt;&gt;0,VLOOKUP(Table1[[#This Row],[Codigo_servico]],Preencher_Orcamento!$B:$D,3,FALSE)*Table1[[#This Row],[Qtde_insumo]],"")</f>
        <v/>
      </c>
      <c r="M7395" s="17" t="str">
        <f>IF(Table1[[#This Row],[Ordem_insumos]]&lt;&gt;0,VLOOKUP(Table1[[#This Row],[Codigo_servico]],Preencher_Orcamento!$B:$D,3,FALSE)*Table1[[#This Row],[Subtotal_insumo]],"")</f>
        <v/>
      </c>
    </row>
    <row r="7396" spans="1:13" x14ac:dyDescent="0.25">
      <c r="A7396" s="6">
        <v>100532</v>
      </c>
      <c r="B7396" s="126">
        <v>1</v>
      </c>
      <c r="C7396" s="133"/>
      <c r="D7396" s="134">
        <v>2036</v>
      </c>
      <c r="E7396" s="7" t="s">
        <v>2191</v>
      </c>
      <c r="F7396" s="8" t="s">
        <v>2140</v>
      </c>
      <c r="G7396" s="16">
        <f>IFERROR(VLOOKUP(Table1[[#This Row],[Codigo_insumo]],BD_Insumos!$B:$E,4),"")</f>
        <v>12.90425192342871</v>
      </c>
      <c r="H7396" s="140">
        <v>0.54</v>
      </c>
      <c r="I7396" s="9"/>
      <c r="J7396" s="22">
        <f t="shared" si="115"/>
        <v>6.9682960386515038</v>
      </c>
      <c r="K7396" s="22" t="str">
        <f>IF(I7396&lt;&gt;"",SUMIF(Table1[Codigo_servico],A7396,Table1[Subtotal_insumo]),"")</f>
        <v/>
      </c>
      <c r="L7396" s="16">
        <f>IF(Table1[[#This Row],[Ordem_insumos]]&lt;&gt;0,VLOOKUP(Table1[[#This Row],[Codigo_servico]],Preencher_Orcamento!$B:$D,3,FALSE)*Table1[[#This Row],[Qtde_insumo]],"")</f>
        <v>0</v>
      </c>
      <c r="M7396" s="16">
        <f>IF(Table1[[#This Row],[Ordem_insumos]]&lt;&gt;0,VLOOKUP(Table1[[#This Row],[Codigo_servico]],Preencher_Orcamento!$B:$D,3,FALSE)*Table1[[#This Row],[Subtotal_insumo]],"")</f>
        <v>0</v>
      </c>
    </row>
    <row r="7397" spans="1:13" x14ac:dyDescent="0.25">
      <c r="A7397" s="6">
        <v>100532</v>
      </c>
      <c r="B7397" s="126">
        <v>2</v>
      </c>
      <c r="C7397" s="133"/>
      <c r="D7397" s="134">
        <v>79640</v>
      </c>
      <c r="E7397" s="7" t="s">
        <v>2022</v>
      </c>
      <c r="F7397" s="8" t="s">
        <v>5</v>
      </c>
      <c r="G7397" s="16">
        <f>IFERROR(VLOOKUP(Table1[[#This Row],[Codigo_insumo]],BD_Insumos!$B:$E,4),"")</f>
        <v>0.14910000000000001</v>
      </c>
      <c r="H7397" s="140">
        <v>0.48</v>
      </c>
      <c r="I7397" s="9"/>
      <c r="J7397" s="22">
        <f t="shared" si="115"/>
        <v>7.1568000000000007E-2</v>
      </c>
      <c r="K7397" s="22" t="str">
        <f>IF(I7397&lt;&gt;"",SUMIF(Table1[Codigo_servico],A7397,Table1[Subtotal_insumo]),"")</f>
        <v/>
      </c>
      <c r="L7397" s="16">
        <f>IF(Table1[[#This Row],[Ordem_insumos]]&lt;&gt;0,VLOOKUP(Table1[[#This Row],[Codigo_servico]],Preencher_Orcamento!$B:$D,3,FALSE)*Table1[[#This Row],[Qtde_insumo]],"")</f>
        <v>0</v>
      </c>
      <c r="M7397" s="16">
        <f>IF(Table1[[#This Row],[Ordem_insumos]]&lt;&gt;0,VLOOKUP(Table1[[#This Row],[Codigo_servico]],Preencher_Orcamento!$B:$D,3,FALSE)*Table1[[#This Row],[Subtotal_insumo]],"")</f>
        <v>0</v>
      </c>
    </row>
    <row r="7398" spans="1:13" x14ac:dyDescent="0.25">
      <c r="A7398" s="6">
        <v>100532</v>
      </c>
      <c r="B7398" s="126">
        <v>3</v>
      </c>
      <c r="C7398" s="133"/>
      <c r="D7398" s="134">
        <v>2035</v>
      </c>
      <c r="E7398" s="7" t="s">
        <v>2190</v>
      </c>
      <c r="F7398" s="8" t="s">
        <v>2140</v>
      </c>
      <c r="G7398" s="18">
        <f>IFERROR(VLOOKUP(Table1[[#This Row],[Codigo_insumo]],BD_Insumos!$B:$E,4),"")</f>
        <v>17.275965903920998</v>
      </c>
      <c r="H7398" s="140">
        <v>0.54</v>
      </c>
      <c r="I7398" s="9"/>
      <c r="J7398" s="23">
        <f t="shared" si="115"/>
        <v>9.3290215881173388</v>
      </c>
      <c r="K7398" s="22" t="str">
        <f>IF(I7398&lt;&gt;"",SUMIF(Table1[Codigo_servico],A7398,Table1[Subtotal_insumo]),"")</f>
        <v/>
      </c>
      <c r="L7398" s="18">
        <f>IF(Table1[[#This Row],[Ordem_insumos]]&lt;&gt;0,VLOOKUP(Table1[[#This Row],[Codigo_servico]],Preencher_Orcamento!$B:$D,3,FALSE)*Table1[[#This Row],[Qtde_insumo]],"")</f>
        <v>0</v>
      </c>
      <c r="M7398" s="18">
        <f>IF(Table1[[#This Row],[Ordem_insumos]]&lt;&gt;0,VLOOKUP(Table1[[#This Row],[Codigo_servico]],Preencher_Orcamento!$B:$D,3,FALSE)*Table1[[#This Row],[Subtotal_insumo]],"")</f>
        <v>0</v>
      </c>
    </row>
    <row r="7399" spans="1:13" ht="39" x14ac:dyDescent="0.25">
      <c r="A7399" s="6">
        <v>100532</v>
      </c>
      <c r="B7399" s="126">
        <v>4</v>
      </c>
      <c r="C7399" s="133"/>
      <c r="D7399" s="134">
        <v>74423</v>
      </c>
      <c r="E7399" s="7" t="s">
        <v>1803</v>
      </c>
      <c r="F7399" s="8" t="s">
        <v>457</v>
      </c>
      <c r="G7399" s="18">
        <f>IFERROR(VLOOKUP(Table1[[#This Row],[Codigo_insumo]],BD_Insumos!$B:$E,4),"")</f>
        <v>70.333399999999997</v>
      </c>
      <c r="H7399" s="140">
        <v>1</v>
      </c>
      <c r="I7399" s="9"/>
      <c r="J7399" s="23">
        <f t="shared" si="115"/>
        <v>70.333399999999997</v>
      </c>
      <c r="K7399" s="22" t="str">
        <f>IF(I7399&lt;&gt;"",SUMIF(Table1[Codigo_servico],A7399,Table1[Subtotal_insumo]),"")</f>
        <v/>
      </c>
      <c r="L7399" s="18">
        <f>IF(Table1[[#This Row],[Ordem_insumos]]&lt;&gt;0,VLOOKUP(Table1[[#This Row],[Codigo_servico]],Preencher_Orcamento!$B:$D,3,FALSE)*Table1[[#This Row],[Qtde_insumo]],"")</f>
        <v>0</v>
      </c>
      <c r="M7399" s="18">
        <f>IF(Table1[[#This Row],[Ordem_insumos]]&lt;&gt;0,VLOOKUP(Table1[[#This Row],[Codigo_servico]],Preencher_Orcamento!$B:$D,3,FALSE)*Table1[[#This Row],[Subtotal_insumo]],"")</f>
        <v>0</v>
      </c>
    </row>
    <row r="7400" spans="1:13" x14ac:dyDescent="0.25">
      <c r="A7400" s="3">
        <v>100533</v>
      </c>
      <c r="B7400" s="125">
        <v>0</v>
      </c>
      <c r="C7400" s="131" t="s">
        <v>3865</v>
      </c>
      <c r="D7400" s="132"/>
      <c r="E7400" s="4"/>
      <c r="F7400" s="4"/>
      <c r="G7400" s="17" t="str">
        <f>IFERROR(VLOOKUP(Table1[[#This Row],[Codigo_insumo]],BD_Insumos!$B:$E,4),"")</f>
        <v/>
      </c>
      <c r="H7400" s="139"/>
      <c r="I7400" s="5" t="s">
        <v>457</v>
      </c>
      <c r="J7400" s="20" t="str">
        <f t="shared" si="115"/>
        <v/>
      </c>
      <c r="K7400" s="21">
        <f>IF(I7400&lt;&gt;"",SUMIF(Table1[Codigo_servico],A7400,Table1[Subtotal_insumo]),"")</f>
        <v>124.67214515324726</v>
      </c>
      <c r="L7400" s="17" t="str">
        <f>IF(Table1[[#This Row],[Ordem_insumos]]&lt;&gt;0,VLOOKUP(Table1[[#This Row],[Codigo_servico]],Preencher_Orcamento!$B:$D,3,FALSE)*Table1[[#This Row],[Qtde_insumo]],"")</f>
        <v/>
      </c>
      <c r="M7400" s="17" t="str">
        <f>IF(Table1[[#This Row],[Ordem_insumos]]&lt;&gt;0,VLOOKUP(Table1[[#This Row],[Codigo_servico]],Preencher_Orcamento!$B:$D,3,FALSE)*Table1[[#This Row],[Subtotal_insumo]],"")</f>
        <v/>
      </c>
    </row>
    <row r="7401" spans="1:13" x14ac:dyDescent="0.25">
      <c r="A7401" s="6">
        <v>100533</v>
      </c>
      <c r="B7401" s="126">
        <v>1</v>
      </c>
      <c r="C7401" s="133"/>
      <c r="D7401" s="134">
        <v>2036</v>
      </c>
      <c r="E7401" s="7" t="s">
        <v>2191</v>
      </c>
      <c r="F7401" s="8" t="s">
        <v>2140</v>
      </c>
      <c r="G7401" s="16">
        <f>IFERROR(VLOOKUP(Table1[[#This Row],[Codigo_insumo]],BD_Insumos!$B:$E,4),"")</f>
        <v>12.90425192342871</v>
      </c>
      <c r="H7401" s="140">
        <v>0.85</v>
      </c>
      <c r="I7401" s="9"/>
      <c r="J7401" s="22">
        <f t="shared" si="115"/>
        <v>10.968614134914404</v>
      </c>
      <c r="K7401" s="22" t="str">
        <f>IF(I7401&lt;&gt;"",SUMIF(Table1[Codigo_servico],A7401,Table1[Subtotal_insumo]),"")</f>
        <v/>
      </c>
      <c r="L7401" s="16">
        <f>IF(Table1[[#This Row],[Ordem_insumos]]&lt;&gt;0,VLOOKUP(Table1[[#This Row],[Codigo_servico]],Preencher_Orcamento!$B:$D,3,FALSE)*Table1[[#This Row],[Qtde_insumo]],"")</f>
        <v>0</v>
      </c>
      <c r="M7401" s="16">
        <f>IF(Table1[[#This Row],[Ordem_insumos]]&lt;&gt;0,VLOOKUP(Table1[[#This Row],[Codigo_servico]],Preencher_Orcamento!$B:$D,3,FALSE)*Table1[[#This Row],[Subtotal_insumo]],"")</f>
        <v>0</v>
      </c>
    </row>
    <row r="7402" spans="1:13" ht="39" x14ac:dyDescent="0.25">
      <c r="A7402" s="6">
        <v>100533</v>
      </c>
      <c r="B7402" s="126">
        <v>2</v>
      </c>
      <c r="C7402" s="133"/>
      <c r="D7402" s="134">
        <v>74424</v>
      </c>
      <c r="E7402" s="7" t="s">
        <v>1804</v>
      </c>
      <c r="F7402" s="8" t="s">
        <v>457</v>
      </c>
      <c r="G7402" s="16">
        <f>IFERROR(VLOOKUP(Table1[[#This Row],[Codigo_insumo]],BD_Insumos!$B:$E,4),"")</f>
        <v>98.929500000000004</v>
      </c>
      <c r="H7402" s="140">
        <v>1</v>
      </c>
      <c r="I7402" s="9"/>
      <c r="J7402" s="22">
        <f t="shared" si="115"/>
        <v>98.929500000000004</v>
      </c>
      <c r="K7402" s="22" t="str">
        <f>IF(I7402&lt;&gt;"",SUMIF(Table1[Codigo_servico],A7402,Table1[Subtotal_insumo]),"")</f>
        <v/>
      </c>
      <c r="L7402" s="16">
        <f>IF(Table1[[#This Row],[Ordem_insumos]]&lt;&gt;0,VLOOKUP(Table1[[#This Row],[Codigo_servico]],Preencher_Orcamento!$B:$D,3,FALSE)*Table1[[#This Row],[Qtde_insumo]],"")</f>
        <v>0</v>
      </c>
      <c r="M7402" s="16">
        <f>IF(Table1[[#This Row],[Ordem_insumos]]&lt;&gt;0,VLOOKUP(Table1[[#This Row],[Codigo_servico]],Preencher_Orcamento!$B:$D,3,FALSE)*Table1[[#This Row],[Subtotal_insumo]],"")</f>
        <v>0</v>
      </c>
    </row>
    <row r="7403" spans="1:13" x14ac:dyDescent="0.25">
      <c r="A7403" s="6">
        <v>100533</v>
      </c>
      <c r="B7403" s="126">
        <v>3</v>
      </c>
      <c r="C7403" s="133"/>
      <c r="D7403" s="134">
        <v>79640</v>
      </c>
      <c r="E7403" s="7" t="s">
        <v>2022</v>
      </c>
      <c r="F7403" s="8" t="s">
        <v>5</v>
      </c>
      <c r="G7403" s="18">
        <f>IFERROR(VLOOKUP(Table1[[#This Row],[Codigo_insumo]],BD_Insumos!$B:$E,4),"")</f>
        <v>0.14910000000000001</v>
      </c>
      <c r="H7403" s="140">
        <v>0.6</v>
      </c>
      <c r="I7403" s="9"/>
      <c r="J7403" s="23">
        <f t="shared" si="115"/>
        <v>8.9459999999999998E-2</v>
      </c>
      <c r="K7403" s="22" t="str">
        <f>IF(I7403&lt;&gt;"",SUMIF(Table1[Codigo_servico],A7403,Table1[Subtotal_insumo]),"")</f>
        <v/>
      </c>
      <c r="L7403" s="18">
        <f>IF(Table1[[#This Row],[Ordem_insumos]]&lt;&gt;0,VLOOKUP(Table1[[#This Row],[Codigo_servico]],Preencher_Orcamento!$B:$D,3,FALSE)*Table1[[#This Row],[Qtde_insumo]],"")</f>
        <v>0</v>
      </c>
      <c r="M7403" s="18">
        <f>IF(Table1[[#This Row],[Ordem_insumos]]&lt;&gt;0,VLOOKUP(Table1[[#This Row],[Codigo_servico]],Preencher_Orcamento!$B:$D,3,FALSE)*Table1[[#This Row],[Subtotal_insumo]],"")</f>
        <v>0</v>
      </c>
    </row>
    <row r="7404" spans="1:13" x14ac:dyDescent="0.25">
      <c r="A7404" s="6">
        <v>100533</v>
      </c>
      <c r="B7404" s="126">
        <v>4</v>
      </c>
      <c r="C7404" s="133"/>
      <c r="D7404" s="134">
        <v>2035</v>
      </c>
      <c r="E7404" s="7" t="s">
        <v>2190</v>
      </c>
      <c r="F7404" s="8" t="s">
        <v>2140</v>
      </c>
      <c r="G7404" s="18">
        <f>IFERROR(VLOOKUP(Table1[[#This Row],[Codigo_insumo]],BD_Insumos!$B:$E,4),"")</f>
        <v>17.275965903920998</v>
      </c>
      <c r="H7404" s="140">
        <v>0.85</v>
      </c>
      <c r="I7404" s="9"/>
      <c r="J7404" s="23">
        <f t="shared" si="115"/>
        <v>14.684571018332848</v>
      </c>
      <c r="K7404" s="22" t="str">
        <f>IF(I7404&lt;&gt;"",SUMIF(Table1[Codigo_servico],A7404,Table1[Subtotal_insumo]),"")</f>
        <v/>
      </c>
      <c r="L7404" s="18">
        <f>IF(Table1[[#This Row],[Ordem_insumos]]&lt;&gt;0,VLOOKUP(Table1[[#This Row],[Codigo_servico]],Preencher_Orcamento!$B:$D,3,FALSE)*Table1[[#This Row],[Qtde_insumo]],"")</f>
        <v>0</v>
      </c>
      <c r="M7404" s="18">
        <f>IF(Table1[[#This Row],[Ordem_insumos]]&lt;&gt;0,VLOOKUP(Table1[[#This Row],[Codigo_servico]],Preencher_Orcamento!$B:$D,3,FALSE)*Table1[[#This Row],[Subtotal_insumo]],"")</f>
        <v>0</v>
      </c>
    </row>
    <row r="7405" spans="1:13" x14ac:dyDescent="0.25">
      <c r="A7405" s="3">
        <v>100534</v>
      </c>
      <c r="B7405" s="125">
        <v>0</v>
      </c>
      <c r="C7405" s="131" t="s">
        <v>3866</v>
      </c>
      <c r="D7405" s="132"/>
      <c r="E7405" s="4"/>
      <c r="F7405" s="4"/>
      <c r="G7405" s="17" t="str">
        <f>IFERROR(VLOOKUP(Table1[[#This Row],[Codigo_insumo]],BD_Insumos!$B:$E,4),"")</f>
        <v/>
      </c>
      <c r="H7405" s="139"/>
      <c r="I7405" s="5" t="s">
        <v>457</v>
      </c>
      <c r="J7405" s="20" t="str">
        <f t="shared" si="115"/>
        <v/>
      </c>
      <c r="K7405" s="21">
        <f>IF(I7405&lt;&gt;"",SUMIF(Table1[Codigo_servico],A7405,Table1[Subtotal_insumo]),"")</f>
        <v>130.10963715324726</v>
      </c>
      <c r="L7405" s="17" t="str">
        <f>IF(Table1[[#This Row],[Ordem_insumos]]&lt;&gt;0,VLOOKUP(Table1[[#This Row],[Codigo_servico]],Preencher_Orcamento!$B:$D,3,FALSE)*Table1[[#This Row],[Qtde_insumo]],"")</f>
        <v/>
      </c>
      <c r="M7405" s="17" t="str">
        <f>IF(Table1[[#This Row],[Ordem_insumos]]&lt;&gt;0,VLOOKUP(Table1[[#This Row],[Codigo_servico]],Preencher_Orcamento!$B:$D,3,FALSE)*Table1[[#This Row],[Subtotal_insumo]],"")</f>
        <v/>
      </c>
    </row>
    <row r="7406" spans="1:13" x14ac:dyDescent="0.25">
      <c r="A7406" s="6">
        <v>100534</v>
      </c>
      <c r="B7406" s="126">
        <v>1</v>
      </c>
      <c r="C7406" s="133"/>
      <c r="D7406" s="134">
        <v>2036</v>
      </c>
      <c r="E7406" s="7" t="s">
        <v>2191</v>
      </c>
      <c r="F7406" s="8" t="s">
        <v>2140</v>
      </c>
      <c r="G7406" s="16">
        <f>IFERROR(VLOOKUP(Table1[[#This Row],[Codigo_insumo]],BD_Insumos!$B:$E,4),"")</f>
        <v>12.90425192342871</v>
      </c>
      <c r="H7406" s="140">
        <v>0.85</v>
      </c>
      <c r="I7406" s="9"/>
      <c r="J7406" s="22">
        <f t="shared" si="115"/>
        <v>10.968614134914404</v>
      </c>
      <c r="K7406" s="22" t="str">
        <f>IF(I7406&lt;&gt;"",SUMIF(Table1[Codigo_servico],A7406,Table1[Subtotal_insumo]),"")</f>
        <v/>
      </c>
      <c r="L7406" s="16">
        <f>IF(Table1[[#This Row],[Ordem_insumos]]&lt;&gt;0,VLOOKUP(Table1[[#This Row],[Codigo_servico]],Preencher_Orcamento!$B:$D,3,FALSE)*Table1[[#This Row],[Qtde_insumo]],"")</f>
        <v>0</v>
      </c>
      <c r="M7406" s="16">
        <f>IF(Table1[[#This Row],[Ordem_insumos]]&lt;&gt;0,VLOOKUP(Table1[[#This Row],[Codigo_servico]],Preencher_Orcamento!$B:$D,3,FALSE)*Table1[[#This Row],[Subtotal_insumo]],"")</f>
        <v>0</v>
      </c>
    </row>
    <row r="7407" spans="1:13" x14ac:dyDescent="0.25">
      <c r="A7407" s="6">
        <v>100534</v>
      </c>
      <c r="B7407" s="126">
        <v>2</v>
      </c>
      <c r="C7407" s="133"/>
      <c r="D7407" s="134">
        <v>79640</v>
      </c>
      <c r="E7407" s="7" t="s">
        <v>2022</v>
      </c>
      <c r="F7407" s="8" t="s">
        <v>5</v>
      </c>
      <c r="G7407" s="16">
        <f>IFERROR(VLOOKUP(Table1[[#This Row],[Codigo_insumo]],BD_Insumos!$B:$E,4),"")</f>
        <v>0.14910000000000001</v>
      </c>
      <c r="H7407" s="140">
        <v>0.72</v>
      </c>
      <c r="I7407" s="9"/>
      <c r="J7407" s="22">
        <f t="shared" si="115"/>
        <v>0.107352</v>
      </c>
      <c r="K7407" s="22" t="str">
        <f>IF(I7407&lt;&gt;"",SUMIF(Table1[Codigo_servico],A7407,Table1[Subtotal_insumo]),"")</f>
        <v/>
      </c>
      <c r="L7407" s="16">
        <f>IF(Table1[[#This Row],[Ordem_insumos]]&lt;&gt;0,VLOOKUP(Table1[[#This Row],[Codigo_servico]],Preencher_Orcamento!$B:$D,3,FALSE)*Table1[[#This Row],[Qtde_insumo]],"")</f>
        <v>0</v>
      </c>
      <c r="M7407" s="16">
        <f>IF(Table1[[#This Row],[Ordem_insumos]]&lt;&gt;0,VLOOKUP(Table1[[#This Row],[Codigo_servico]],Preencher_Orcamento!$B:$D,3,FALSE)*Table1[[#This Row],[Subtotal_insumo]],"")</f>
        <v>0</v>
      </c>
    </row>
    <row r="7408" spans="1:13" x14ac:dyDescent="0.25">
      <c r="A7408" s="6">
        <v>100534</v>
      </c>
      <c r="B7408" s="126">
        <v>3</v>
      </c>
      <c r="C7408" s="133"/>
      <c r="D7408" s="134">
        <v>2035</v>
      </c>
      <c r="E7408" s="7" t="s">
        <v>2190</v>
      </c>
      <c r="F7408" s="8" t="s">
        <v>2140</v>
      </c>
      <c r="G7408" s="18">
        <f>IFERROR(VLOOKUP(Table1[[#This Row],[Codigo_insumo]],BD_Insumos!$B:$E,4),"")</f>
        <v>17.275965903920998</v>
      </c>
      <c r="H7408" s="140">
        <v>0.85</v>
      </c>
      <c r="I7408" s="9"/>
      <c r="J7408" s="23">
        <f t="shared" si="115"/>
        <v>14.684571018332848</v>
      </c>
      <c r="K7408" s="22" t="str">
        <f>IF(I7408&lt;&gt;"",SUMIF(Table1[Codigo_servico],A7408,Table1[Subtotal_insumo]),"")</f>
        <v/>
      </c>
      <c r="L7408" s="18">
        <f>IF(Table1[[#This Row],[Ordem_insumos]]&lt;&gt;0,VLOOKUP(Table1[[#This Row],[Codigo_servico]],Preencher_Orcamento!$B:$D,3,FALSE)*Table1[[#This Row],[Qtde_insumo]],"")</f>
        <v>0</v>
      </c>
      <c r="M7408" s="18">
        <f>IF(Table1[[#This Row],[Ordem_insumos]]&lt;&gt;0,VLOOKUP(Table1[[#This Row],[Codigo_servico]],Preencher_Orcamento!$B:$D,3,FALSE)*Table1[[#This Row],[Subtotal_insumo]],"")</f>
        <v>0</v>
      </c>
    </row>
    <row r="7409" spans="1:13" ht="39" x14ac:dyDescent="0.25">
      <c r="A7409" s="6">
        <v>100534</v>
      </c>
      <c r="B7409" s="126">
        <v>4</v>
      </c>
      <c r="C7409" s="133"/>
      <c r="D7409" s="134">
        <v>74425</v>
      </c>
      <c r="E7409" s="7" t="s">
        <v>1805</v>
      </c>
      <c r="F7409" s="8" t="s">
        <v>457</v>
      </c>
      <c r="G7409" s="18">
        <f>IFERROR(VLOOKUP(Table1[[#This Row],[Codigo_insumo]],BD_Insumos!$B:$E,4),"")</f>
        <v>104.34910000000001</v>
      </c>
      <c r="H7409" s="140">
        <v>1</v>
      </c>
      <c r="I7409" s="9"/>
      <c r="J7409" s="23">
        <f t="shared" si="115"/>
        <v>104.34910000000001</v>
      </c>
      <c r="K7409" s="22" t="str">
        <f>IF(I7409&lt;&gt;"",SUMIF(Table1[Codigo_servico],A7409,Table1[Subtotal_insumo]),"")</f>
        <v/>
      </c>
      <c r="L7409" s="18">
        <f>IF(Table1[[#This Row],[Ordem_insumos]]&lt;&gt;0,VLOOKUP(Table1[[#This Row],[Codigo_servico]],Preencher_Orcamento!$B:$D,3,FALSE)*Table1[[#This Row],[Qtde_insumo]],"")</f>
        <v>0</v>
      </c>
      <c r="M7409" s="18">
        <f>IF(Table1[[#This Row],[Ordem_insumos]]&lt;&gt;0,VLOOKUP(Table1[[#This Row],[Codigo_servico]],Preencher_Orcamento!$B:$D,3,FALSE)*Table1[[#This Row],[Subtotal_insumo]],"")</f>
        <v>0</v>
      </c>
    </row>
    <row r="7410" spans="1:13" x14ac:dyDescent="0.25">
      <c r="A7410" s="3">
        <v>100540</v>
      </c>
      <c r="B7410" s="125">
        <v>0</v>
      </c>
      <c r="C7410" s="131" t="s">
        <v>3867</v>
      </c>
      <c r="D7410" s="132"/>
      <c r="E7410" s="4"/>
      <c r="F7410" s="4"/>
      <c r="G7410" s="17" t="str">
        <f>IFERROR(VLOOKUP(Table1[[#This Row],[Codigo_insumo]],BD_Insumos!$B:$E,4),"")</f>
        <v/>
      </c>
      <c r="H7410" s="139"/>
      <c r="I7410" s="5" t="s">
        <v>457</v>
      </c>
      <c r="J7410" s="20" t="str">
        <f t="shared" si="115"/>
        <v/>
      </c>
      <c r="K7410" s="21">
        <f>IF(I7410&lt;&gt;"",SUMIF(Table1[Codigo_servico],A7410,Table1[Subtotal_insumo]),"")</f>
        <v>42.110538022307367</v>
      </c>
      <c r="L7410" s="17" t="str">
        <f>IF(Table1[[#This Row],[Ordem_insumos]]&lt;&gt;0,VLOOKUP(Table1[[#This Row],[Codigo_servico]],Preencher_Orcamento!$B:$D,3,FALSE)*Table1[[#This Row],[Qtde_insumo]],"")</f>
        <v/>
      </c>
      <c r="M7410" s="17" t="str">
        <f>IF(Table1[[#This Row],[Ordem_insumos]]&lt;&gt;0,VLOOKUP(Table1[[#This Row],[Codigo_servico]],Preencher_Orcamento!$B:$D,3,FALSE)*Table1[[#This Row],[Subtotal_insumo]],"")</f>
        <v/>
      </c>
    </row>
    <row r="7411" spans="1:13" ht="26.25" x14ac:dyDescent="0.25">
      <c r="A7411" s="6">
        <v>100540</v>
      </c>
      <c r="B7411" s="126">
        <v>1</v>
      </c>
      <c r="C7411" s="133"/>
      <c r="D7411" s="134">
        <v>74431</v>
      </c>
      <c r="E7411" s="7" t="s">
        <v>1806</v>
      </c>
      <c r="F7411" s="8" t="s">
        <v>457</v>
      </c>
      <c r="G7411" s="16">
        <f>IFERROR(VLOOKUP(Table1[[#This Row],[Codigo_insumo]],BD_Insumos!$B:$E,4),"")</f>
        <v>28.508800000000001</v>
      </c>
      <c r="H7411" s="140">
        <v>1</v>
      </c>
      <c r="I7411" s="9"/>
      <c r="J7411" s="22">
        <f t="shared" si="115"/>
        <v>28.508800000000001</v>
      </c>
      <c r="K7411" s="22" t="str">
        <f>IF(I7411&lt;&gt;"",SUMIF(Table1[Codigo_servico],A7411,Table1[Subtotal_insumo]),"")</f>
        <v/>
      </c>
      <c r="L7411" s="16">
        <f>IF(Table1[[#This Row],[Ordem_insumos]]&lt;&gt;0,VLOOKUP(Table1[[#This Row],[Codigo_servico]],Preencher_Orcamento!$B:$D,3,FALSE)*Table1[[#This Row],[Qtde_insumo]],"")</f>
        <v>0</v>
      </c>
      <c r="M7411" s="16">
        <f>IF(Table1[[#This Row],[Ordem_insumos]]&lt;&gt;0,VLOOKUP(Table1[[#This Row],[Codigo_servico]],Preencher_Orcamento!$B:$D,3,FALSE)*Table1[[#This Row],[Subtotal_insumo]],"")</f>
        <v>0</v>
      </c>
    </row>
    <row r="7412" spans="1:13" x14ac:dyDescent="0.25">
      <c r="A7412" s="6">
        <v>100540</v>
      </c>
      <c r="B7412" s="126">
        <v>2</v>
      </c>
      <c r="C7412" s="133"/>
      <c r="D7412" s="134">
        <v>2035</v>
      </c>
      <c r="E7412" s="7" t="s">
        <v>2190</v>
      </c>
      <c r="F7412" s="8" t="s">
        <v>2140</v>
      </c>
      <c r="G7412" s="16">
        <f>IFERROR(VLOOKUP(Table1[[#This Row],[Codigo_insumo]],BD_Insumos!$B:$E,4),"")</f>
        <v>17.275965903920998</v>
      </c>
      <c r="H7412" s="140">
        <v>0.45</v>
      </c>
      <c r="I7412" s="9"/>
      <c r="J7412" s="22">
        <f t="shared" si="115"/>
        <v>7.774184656764449</v>
      </c>
      <c r="K7412" s="22" t="str">
        <f>IF(I7412&lt;&gt;"",SUMIF(Table1[Codigo_servico],A7412,Table1[Subtotal_insumo]),"")</f>
        <v/>
      </c>
      <c r="L7412" s="16">
        <f>IF(Table1[[#This Row],[Ordem_insumos]]&lt;&gt;0,VLOOKUP(Table1[[#This Row],[Codigo_servico]],Preencher_Orcamento!$B:$D,3,FALSE)*Table1[[#This Row],[Qtde_insumo]],"")</f>
        <v>0</v>
      </c>
      <c r="M7412" s="16">
        <f>IF(Table1[[#This Row],[Ordem_insumos]]&lt;&gt;0,VLOOKUP(Table1[[#This Row],[Codigo_servico]],Preencher_Orcamento!$B:$D,3,FALSE)*Table1[[#This Row],[Subtotal_insumo]],"")</f>
        <v>0</v>
      </c>
    </row>
    <row r="7413" spans="1:13" x14ac:dyDescent="0.25">
      <c r="A7413" s="6">
        <v>100540</v>
      </c>
      <c r="B7413" s="126">
        <v>3</v>
      </c>
      <c r="C7413" s="133"/>
      <c r="D7413" s="134">
        <v>2036</v>
      </c>
      <c r="E7413" s="7" t="s">
        <v>2191</v>
      </c>
      <c r="F7413" s="8" t="s">
        <v>2140</v>
      </c>
      <c r="G7413" s="18">
        <f>IFERROR(VLOOKUP(Table1[[#This Row],[Codigo_insumo]],BD_Insumos!$B:$E,4),"")</f>
        <v>12.90425192342871</v>
      </c>
      <c r="H7413" s="140">
        <v>0.45</v>
      </c>
      <c r="I7413" s="9"/>
      <c r="J7413" s="23">
        <f t="shared" si="115"/>
        <v>5.8069133655429193</v>
      </c>
      <c r="K7413" s="22" t="str">
        <f>IF(I7413&lt;&gt;"",SUMIF(Table1[Codigo_servico],A7413,Table1[Subtotal_insumo]),"")</f>
        <v/>
      </c>
      <c r="L7413" s="18">
        <f>IF(Table1[[#This Row],[Ordem_insumos]]&lt;&gt;0,VLOOKUP(Table1[[#This Row],[Codigo_servico]],Preencher_Orcamento!$B:$D,3,FALSE)*Table1[[#This Row],[Qtde_insumo]],"")</f>
        <v>0</v>
      </c>
      <c r="M7413" s="18">
        <f>IF(Table1[[#This Row],[Ordem_insumos]]&lt;&gt;0,VLOOKUP(Table1[[#This Row],[Codigo_servico]],Preencher_Orcamento!$B:$D,3,FALSE)*Table1[[#This Row],[Subtotal_insumo]],"")</f>
        <v>0</v>
      </c>
    </row>
    <row r="7414" spans="1:13" x14ac:dyDescent="0.25">
      <c r="A7414" s="6">
        <v>100540</v>
      </c>
      <c r="B7414" s="126">
        <v>4</v>
      </c>
      <c r="C7414" s="133"/>
      <c r="D7414" s="134">
        <v>79639</v>
      </c>
      <c r="E7414" s="7" t="s">
        <v>2021</v>
      </c>
      <c r="F7414" s="8" t="s">
        <v>5</v>
      </c>
      <c r="G7414" s="18">
        <f>IFERROR(VLOOKUP(Table1[[#This Row],[Codigo_insumo]],BD_Insumos!$B:$E,4),"")</f>
        <v>8.5999999999999993E-2</v>
      </c>
      <c r="H7414" s="140">
        <v>0.24</v>
      </c>
      <c r="I7414" s="9"/>
      <c r="J7414" s="23">
        <f t="shared" si="115"/>
        <v>2.0639999999999999E-2</v>
      </c>
      <c r="K7414" s="22" t="str">
        <f>IF(I7414&lt;&gt;"",SUMIF(Table1[Codigo_servico],A7414,Table1[Subtotal_insumo]),"")</f>
        <v/>
      </c>
      <c r="L7414" s="18">
        <f>IF(Table1[[#This Row],[Ordem_insumos]]&lt;&gt;0,VLOOKUP(Table1[[#This Row],[Codigo_servico]],Preencher_Orcamento!$B:$D,3,FALSE)*Table1[[#This Row],[Qtde_insumo]],"")</f>
        <v>0</v>
      </c>
      <c r="M7414" s="18">
        <f>IF(Table1[[#This Row],[Ordem_insumos]]&lt;&gt;0,VLOOKUP(Table1[[#This Row],[Codigo_servico]],Preencher_Orcamento!$B:$D,3,FALSE)*Table1[[#This Row],[Subtotal_insumo]],"")</f>
        <v>0</v>
      </c>
    </row>
    <row r="7415" spans="1:13" x14ac:dyDescent="0.25">
      <c r="A7415" s="3">
        <v>100541</v>
      </c>
      <c r="B7415" s="125">
        <v>0</v>
      </c>
      <c r="C7415" s="131" t="s">
        <v>3868</v>
      </c>
      <c r="D7415" s="132"/>
      <c r="E7415" s="4"/>
      <c r="F7415" s="4"/>
      <c r="G7415" s="17" t="str">
        <f>IFERROR(VLOOKUP(Table1[[#This Row],[Codigo_insumo]],BD_Insumos!$B:$E,4),"")</f>
        <v/>
      </c>
      <c r="H7415" s="139"/>
      <c r="I7415" s="5" t="s">
        <v>457</v>
      </c>
      <c r="J7415" s="20" t="str">
        <f t="shared" si="115"/>
        <v/>
      </c>
      <c r="K7415" s="21">
        <f>IF(I7415&lt;&gt;"",SUMIF(Table1[Codigo_servico],A7415,Table1[Subtotal_insumo]),"")</f>
        <v>48.481393626768842</v>
      </c>
      <c r="L7415" s="17" t="str">
        <f>IF(Table1[[#This Row],[Ordem_insumos]]&lt;&gt;0,VLOOKUP(Table1[[#This Row],[Codigo_servico]],Preencher_Orcamento!$B:$D,3,FALSE)*Table1[[#This Row],[Qtde_insumo]],"")</f>
        <v/>
      </c>
      <c r="M7415" s="17" t="str">
        <f>IF(Table1[[#This Row],[Ordem_insumos]]&lt;&gt;0,VLOOKUP(Table1[[#This Row],[Codigo_servico]],Preencher_Orcamento!$B:$D,3,FALSE)*Table1[[#This Row],[Subtotal_insumo]],"")</f>
        <v/>
      </c>
    </row>
    <row r="7416" spans="1:13" ht="26.25" x14ac:dyDescent="0.25">
      <c r="A7416" s="6">
        <v>100541</v>
      </c>
      <c r="B7416" s="126">
        <v>1</v>
      </c>
      <c r="C7416" s="133"/>
      <c r="D7416" s="134">
        <v>74432</v>
      </c>
      <c r="E7416" s="7" t="s">
        <v>1807</v>
      </c>
      <c r="F7416" s="8" t="s">
        <v>457</v>
      </c>
      <c r="G7416" s="16">
        <f>IFERROR(VLOOKUP(Table1[[#This Row],[Codigo_insumo]],BD_Insumos!$B:$E,4),"")</f>
        <v>32.130400000000002</v>
      </c>
      <c r="H7416" s="140">
        <v>1</v>
      </c>
      <c r="I7416" s="9"/>
      <c r="J7416" s="22">
        <f t="shared" si="115"/>
        <v>32.130400000000002</v>
      </c>
      <c r="K7416" s="22" t="str">
        <f>IF(I7416&lt;&gt;"",SUMIF(Table1[Codigo_servico],A7416,Table1[Subtotal_insumo]),"")</f>
        <v/>
      </c>
      <c r="L7416" s="16">
        <f>IF(Table1[[#This Row],[Ordem_insumos]]&lt;&gt;0,VLOOKUP(Table1[[#This Row],[Codigo_servico]],Preencher_Orcamento!$B:$D,3,FALSE)*Table1[[#This Row],[Qtde_insumo]],"")</f>
        <v>0</v>
      </c>
      <c r="M7416" s="16">
        <f>IF(Table1[[#This Row],[Ordem_insumos]]&lt;&gt;0,VLOOKUP(Table1[[#This Row],[Codigo_servico]],Preencher_Orcamento!$B:$D,3,FALSE)*Table1[[#This Row],[Subtotal_insumo]],"")</f>
        <v>0</v>
      </c>
    </row>
    <row r="7417" spans="1:13" x14ac:dyDescent="0.25">
      <c r="A7417" s="6">
        <v>100541</v>
      </c>
      <c r="B7417" s="126">
        <v>2</v>
      </c>
      <c r="C7417" s="133"/>
      <c r="D7417" s="134">
        <v>2036</v>
      </c>
      <c r="E7417" s="7" t="s">
        <v>2191</v>
      </c>
      <c r="F7417" s="8" t="s">
        <v>2140</v>
      </c>
      <c r="G7417" s="16">
        <f>IFERROR(VLOOKUP(Table1[[#This Row],[Codigo_insumo]],BD_Insumos!$B:$E,4),"")</f>
        <v>12.90425192342871</v>
      </c>
      <c r="H7417" s="140">
        <v>0.54</v>
      </c>
      <c r="I7417" s="9"/>
      <c r="J7417" s="22">
        <f t="shared" si="115"/>
        <v>6.9682960386515038</v>
      </c>
      <c r="K7417" s="22" t="str">
        <f>IF(I7417&lt;&gt;"",SUMIF(Table1[Codigo_servico],A7417,Table1[Subtotal_insumo]),"")</f>
        <v/>
      </c>
      <c r="L7417" s="16">
        <f>IF(Table1[[#This Row],[Ordem_insumos]]&lt;&gt;0,VLOOKUP(Table1[[#This Row],[Codigo_servico]],Preencher_Orcamento!$B:$D,3,FALSE)*Table1[[#This Row],[Qtde_insumo]],"")</f>
        <v>0</v>
      </c>
      <c r="M7417" s="16">
        <f>IF(Table1[[#This Row],[Ordem_insumos]]&lt;&gt;0,VLOOKUP(Table1[[#This Row],[Codigo_servico]],Preencher_Orcamento!$B:$D,3,FALSE)*Table1[[#This Row],[Subtotal_insumo]],"")</f>
        <v>0</v>
      </c>
    </row>
    <row r="7418" spans="1:13" x14ac:dyDescent="0.25">
      <c r="A7418" s="6">
        <v>100541</v>
      </c>
      <c r="B7418" s="126">
        <v>3</v>
      </c>
      <c r="C7418" s="133"/>
      <c r="D7418" s="134">
        <v>2035</v>
      </c>
      <c r="E7418" s="7" t="s">
        <v>2190</v>
      </c>
      <c r="F7418" s="8" t="s">
        <v>2140</v>
      </c>
      <c r="G7418" s="18">
        <f>IFERROR(VLOOKUP(Table1[[#This Row],[Codigo_insumo]],BD_Insumos!$B:$E,4),"")</f>
        <v>17.275965903920998</v>
      </c>
      <c r="H7418" s="140">
        <v>0.54</v>
      </c>
      <c r="I7418" s="9"/>
      <c r="J7418" s="23">
        <f t="shared" si="115"/>
        <v>9.3290215881173388</v>
      </c>
      <c r="K7418" s="22" t="str">
        <f>IF(I7418&lt;&gt;"",SUMIF(Table1[Codigo_servico],A7418,Table1[Subtotal_insumo]),"")</f>
        <v/>
      </c>
      <c r="L7418" s="18">
        <f>IF(Table1[[#This Row],[Ordem_insumos]]&lt;&gt;0,VLOOKUP(Table1[[#This Row],[Codigo_servico]],Preencher_Orcamento!$B:$D,3,FALSE)*Table1[[#This Row],[Qtde_insumo]],"")</f>
        <v>0</v>
      </c>
      <c r="M7418" s="18">
        <f>IF(Table1[[#This Row],[Ordem_insumos]]&lt;&gt;0,VLOOKUP(Table1[[#This Row],[Codigo_servico]],Preencher_Orcamento!$B:$D,3,FALSE)*Table1[[#This Row],[Subtotal_insumo]],"")</f>
        <v>0</v>
      </c>
    </row>
    <row r="7419" spans="1:13" x14ac:dyDescent="0.25">
      <c r="A7419" s="6">
        <v>100541</v>
      </c>
      <c r="B7419" s="126">
        <v>4</v>
      </c>
      <c r="C7419" s="133"/>
      <c r="D7419" s="134">
        <v>79640</v>
      </c>
      <c r="E7419" s="7" t="s">
        <v>2022</v>
      </c>
      <c r="F7419" s="8" t="s">
        <v>5</v>
      </c>
      <c r="G7419" s="18">
        <f>IFERROR(VLOOKUP(Table1[[#This Row],[Codigo_insumo]],BD_Insumos!$B:$E,4),"")</f>
        <v>0.14910000000000001</v>
      </c>
      <c r="H7419" s="140">
        <v>0.36</v>
      </c>
      <c r="I7419" s="9"/>
      <c r="J7419" s="23">
        <f t="shared" si="115"/>
        <v>5.3676000000000001E-2</v>
      </c>
      <c r="K7419" s="22" t="str">
        <f>IF(I7419&lt;&gt;"",SUMIF(Table1[Codigo_servico],A7419,Table1[Subtotal_insumo]),"")</f>
        <v/>
      </c>
      <c r="L7419" s="18">
        <f>IF(Table1[[#This Row],[Ordem_insumos]]&lt;&gt;0,VLOOKUP(Table1[[#This Row],[Codigo_servico]],Preencher_Orcamento!$B:$D,3,FALSE)*Table1[[#This Row],[Qtde_insumo]],"")</f>
        <v>0</v>
      </c>
      <c r="M7419" s="18">
        <f>IF(Table1[[#This Row],[Ordem_insumos]]&lt;&gt;0,VLOOKUP(Table1[[#This Row],[Codigo_servico]],Preencher_Orcamento!$B:$D,3,FALSE)*Table1[[#This Row],[Subtotal_insumo]],"")</f>
        <v>0</v>
      </c>
    </row>
    <row r="7420" spans="1:13" x14ac:dyDescent="0.25">
      <c r="A7420" s="3">
        <v>100551</v>
      </c>
      <c r="B7420" s="125">
        <v>0</v>
      </c>
      <c r="C7420" s="131" t="s">
        <v>3869</v>
      </c>
      <c r="D7420" s="132"/>
      <c r="E7420" s="4"/>
      <c r="F7420" s="4"/>
      <c r="G7420" s="17" t="str">
        <f>IFERROR(VLOOKUP(Table1[[#This Row],[Codigo_insumo]],BD_Insumos!$B:$E,4),"")</f>
        <v/>
      </c>
      <c r="H7420" s="139"/>
      <c r="I7420" s="5" t="s">
        <v>457</v>
      </c>
      <c r="J7420" s="20" t="str">
        <f t="shared" si="115"/>
        <v/>
      </c>
      <c r="K7420" s="21">
        <f>IF(I7420&lt;&gt;"",SUMIF(Table1[Codigo_servico],A7420,Table1[Subtotal_insumo]),"")</f>
        <v>75.694993626768849</v>
      </c>
      <c r="L7420" s="17" t="str">
        <f>IF(Table1[[#This Row],[Ordem_insumos]]&lt;&gt;0,VLOOKUP(Table1[[#This Row],[Codigo_servico]],Preencher_Orcamento!$B:$D,3,FALSE)*Table1[[#This Row],[Qtde_insumo]],"")</f>
        <v/>
      </c>
      <c r="M7420" s="17" t="str">
        <f>IF(Table1[[#This Row],[Ordem_insumos]]&lt;&gt;0,VLOOKUP(Table1[[#This Row],[Codigo_servico]],Preencher_Orcamento!$B:$D,3,FALSE)*Table1[[#This Row],[Subtotal_insumo]],"")</f>
        <v/>
      </c>
    </row>
    <row r="7421" spans="1:13" x14ac:dyDescent="0.25">
      <c r="A7421" s="6">
        <v>100551</v>
      </c>
      <c r="B7421" s="126">
        <v>1</v>
      </c>
      <c r="C7421" s="133"/>
      <c r="D7421" s="134">
        <v>79640</v>
      </c>
      <c r="E7421" s="7" t="s">
        <v>2022</v>
      </c>
      <c r="F7421" s="8" t="s">
        <v>5</v>
      </c>
      <c r="G7421" s="16">
        <f>IFERROR(VLOOKUP(Table1[[#This Row],[Codigo_insumo]],BD_Insumos!$B:$E,4),"")</f>
        <v>0.14910000000000001</v>
      </c>
      <c r="H7421" s="140">
        <v>0.36</v>
      </c>
      <c r="I7421" s="9"/>
      <c r="J7421" s="22">
        <f t="shared" si="115"/>
        <v>5.3676000000000001E-2</v>
      </c>
      <c r="K7421" s="22" t="str">
        <f>IF(I7421&lt;&gt;"",SUMIF(Table1[Codigo_servico],A7421,Table1[Subtotal_insumo]),"")</f>
        <v/>
      </c>
      <c r="L7421" s="16">
        <f>IF(Table1[[#This Row],[Ordem_insumos]]&lt;&gt;0,VLOOKUP(Table1[[#This Row],[Codigo_servico]],Preencher_Orcamento!$B:$D,3,FALSE)*Table1[[#This Row],[Qtde_insumo]],"")</f>
        <v>0</v>
      </c>
      <c r="M7421" s="16">
        <f>IF(Table1[[#This Row],[Ordem_insumos]]&lt;&gt;0,VLOOKUP(Table1[[#This Row],[Codigo_servico]],Preencher_Orcamento!$B:$D,3,FALSE)*Table1[[#This Row],[Subtotal_insumo]],"")</f>
        <v>0</v>
      </c>
    </row>
    <row r="7422" spans="1:13" ht="26.25" x14ac:dyDescent="0.25">
      <c r="A7422" s="6">
        <v>100551</v>
      </c>
      <c r="B7422" s="126">
        <v>2</v>
      </c>
      <c r="C7422" s="133"/>
      <c r="D7422" s="134">
        <v>74442</v>
      </c>
      <c r="E7422" s="7" t="s">
        <v>1808</v>
      </c>
      <c r="F7422" s="8" t="s">
        <v>457</v>
      </c>
      <c r="G7422" s="16">
        <f>IFERROR(VLOOKUP(Table1[[#This Row],[Codigo_insumo]],BD_Insumos!$B:$E,4),"")</f>
        <v>59.344000000000001</v>
      </c>
      <c r="H7422" s="140">
        <v>1</v>
      </c>
      <c r="I7422" s="9"/>
      <c r="J7422" s="22">
        <f t="shared" si="115"/>
        <v>59.344000000000001</v>
      </c>
      <c r="K7422" s="22" t="str">
        <f>IF(I7422&lt;&gt;"",SUMIF(Table1[Codigo_servico],A7422,Table1[Subtotal_insumo]),"")</f>
        <v/>
      </c>
      <c r="L7422" s="16">
        <f>IF(Table1[[#This Row],[Ordem_insumos]]&lt;&gt;0,VLOOKUP(Table1[[#This Row],[Codigo_servico]],Preencher_Orcamento!$B:$D,3,FALSE)*Table1[[#This Row],[Qtde_insumo]],"")</f>
        <v>0</v>
      </c>
      <c r="M7422" s="16">
        <f>IF(Table1[[#This Row],[Ordem_insumos]]&lt;&gt;0,VLOOKUP(Table1[[#This Row],[Codigo_servico]],Preencher_Orcamento!$B:$D,3,FALSE)*Table1[[#This Row],[Subtotal_insumo]],"")</f>
        <v>0</v>
      </c>
    </row>
    <row r="7423" spans="1:13" x14ac:dyDescent="0.25">
      <c r="A7423" s="6">
        <v>100551</v>
      </c>
      <c r="B7423" s="126">
        <v>3</v>
      </c>
      <c r="C7423" s="133"/>
      <c r="D7423" s="134">
        <v>2036</v>
      </c>
      <c r="E7423" s="7" t="s">
        <v>2191</v>
      </c>
      <c r="F7423" s="8" t="s">
        <v>2140</v>
      </c>
      <c r="G7423" s="18">
        <f>IFERROR(VLOOKUP(Table1[[#This Row],[Codigo_insumo]],BD_Insumos!$B:$E,4),"")</f>
        <v>12.90425192342871</v>
      </c>
      <c r="H7423" s="140">
        <v>0.54</v>
      </c>
      <c r="I7423" s="9"/>
      <c r="J7423" s="23">
        <f t="shared" si="115"/>
        <v>6.9682960386515038</v>
      </c>
      <c r="K7423" s="22" t="str">
        <f>IF(I7423&lt;&gt;"",SUMIF(Table1[Codigo_servico],A7423,Table1[Subtotal_insumo]),"")</f>
        <v/>
      </c>
      <c r="L7423" s="18">
        <f>IF(Table1[[#This Row],[Ordem_insumos]]&lt;&gt;0,VLOOKUP(Table1[[#This Row],[Codigo_servico]],Preencher_Orcamento!$B:$D,3,FALSE)*Table1[[#This Row],[Qtde_insumo]],"")</f>
        <v>0</v>
      </c>
      <c r="M7423" s="18">
        <f>IF(Table1[[#This Row],[Ordem_insumos]]&lt;&gt;0,VLOOKUP(Table1[[#This Row],[Codigo_servico]],Preencher_Orcamento!$B:$D,3,FALSE)*Table1[[#This Row],[Subtotal_insumo]],"")</f>
        <v>0</v>
      </c>
    </row>
    <row r="7424" spans="1:13" x14ac:dyDescent="0.25">
      <c r="A7424" s="6">
        <v>100551</v>
      </c>
      <c r="B7424" s="126">
        <v>4</v>
      </c>
      <c r="C7424" s="133"/>
      <c r="D7424" s="134">
        <v>2035</v>
      </c>
      <c r="E7424" s="7" t="s">
        <v>2190</v>
      </c>
      <c r="F7424" s="8" t="s">
        <v>2140</v>
      </c>
      <c r="G7424" s="18">
        <f>IFERROR(VLOOKUP(Table1[[#This Row],[Codigo_insumo]],BD_Insumos!$B:$E,4),"")</f>
        <v>17.275965903920998</v>
      </c>
      <c r="H7424" s="140">
        <v>0.54</v>
      </c>
      <c r="I7424" s="9"/>
      <c r="J7424" s="23">
        <f t="shared" si="115"/>
        <v>9.3290215881173388</v>
      </c>
      <c r="K7424" s="22" t="str">
        <f>IF(I7424&lt;&gt;"",SUMIF(Table1[Codigo_servico],A7424,Table1[Subtotal_insumo]),"")</f>
        <v/>
      </c>
      <c r="L7424" s="18">
        <f>IF(Table1[[#This Row],[Ordem_insumos]]&lt;&gt;0,VLOOKUP(Table1[[#This Row],[Codigo_servico]],Preencher_Orcamento!$B:$D,3,FALSE)*Table1[[#This Row],[Qtde_insumo]],"")</f>
        <v>0</v>
      </c>
      <c r="M7424" s="18">
        <f>IF(Table1[[#This Row],[Ordem_insumos]]&lt;&gt;0,VLOOKUP(Table1[[#This Row],[Codigo_servico]],Preencher_Orcamento!$B:$D,3,FALSE)*Table1[[#This Row],[Subtotal_insumo]],"")</f>
        <v>0</v>
      </c>
    </row>
    <row r="7425" spans="1:13" x14ac:dyDescent="0.25">
      <c r="A7425" s="3">
        <v>100560</v>
      </c>
      <c r="B7425" s="125">
        <v>0</v>
      </c>
      <c r="C7425" s="131" t="s">
        <v>3870</v>
      </c>
      <c r="D7425" s="132"/>
      <c r="E7425" s="4"/>
      <c r="F7425" s="4"/>
      <c r="G7425" s="17" t="str">
        <f>IFERROR(VLOOKUP(Table1[[#This Row],[Codigo_insumo]],BD_Insumos!$B:$E,4),"")</f>
        <v/>
      </c>
      <c r="H7425" s="139"/>
      <c r="I7425" s="5" t="s">
        <v>457</v>
      </c>
      <c r="J7425" s="20" t="str">
        <f t="shared" si="115"/>
        <v/>
      </c>
      <c r="K7425" s="21">
        <f>IF(I7425&lt;&gt;"",SUMIF(Table1[Codigo_servico],A7425,Table1[Subtotal_insumo]),"")</f>
        <v>207.75719050145219</v>
      </c>
      <c r="L7425" s="17" t="str">
        <f>IF(Table1[[#This Row],[Ordem_insumos]]&lt;&gt;0,VLOOKUP(Table1[[#This Row],[Codigo_servico]],Preencher_Orcamento!$B:$D,3,FALSE)*Table1[[#This Row],[Qtde_insumo]],"")</f>
        <v/>
      </c>
      <c r="M7425" s="17" t="str">
        <f>IF(Table1[[#This Row],[Ordem_insumos]]&lt;&gt;0,VLOOKUP(Table1[[#This Row],[Codigo_servico]],Preencher_Orcamento!$B:$D,3,FALSE)*Table1[[#This Row],[Subtotal_insumo]],"")</f>
        <v/>
      </c>
    </row>
    <row r="7426" spans="1:13" ht="39" x14ac:dyDescent="0.25">
      <c r="A7426" s="6">
        <v>100560</v>
      </c>
      <c r="B7426" s="126">
        <v>1</v>
      </c>
      <c r="C7426" s="133"/>
      <c r="D7426" s="134">
        <v>74457</v>
      </c>
      <c r="E7426" s="7" t="s">
        <v>1809</v>
      </c>
      <c r="F7426" s="8" t="s">
        <v>457</v>
      </c>
      <c r="G7426" s="16">
        <f>IFERROR(VLOOKUP(Table1[[#This Row],[Codigo_insumo]],BD_Insumos!$B:$E,4),"")</f>
        <v>172.80430000000001</v>
      </c>
      <c r="H7426" s="140">
        <v>1</v>
      </c>
      <c r="I7426" s="9"/>
      <c r="J7426" s="22">
        <f t="shared" ref="J7426:J7489" si="116">IF(I7426="",G7426*H7426,"")</f>
        <v>172.80430000000001</v>
      </c>
      <c r="K7426" s="22" t="str">
        <f>IF(I7426&lt;&gt;"",SUMIF(Table1[Codigo_servico],A7426,Table1[Subtotal_insumo]),"")</f>
        <v/>
      </c>
      <c r="L7426" s="16">
        <f>IF(Table1[[#This Row],[Ordem_insumos]]&lt;&gt;0,VLOOKUP(Table1[[#This Row],[Codigo_servico]],Preencher_Orcamento!$B:$D,3,FALSE)*Table1[[#This Row],[Qtde_insumo]],"")</f>
        <v>0</v>
      </c>
      <c r="M7426" s="16">
        <f>IF(Table1[[#This Row],[Ordem_insumos]]&lt;&gt;0,VLOOKUP(Table1[[#This Row],[Codigo_servico]],Preencher_Orcamento!$B:$D,3,FALSE)*Table1[[#This Row],[Subtotal_insumo]],"")</f>
        <v>0</v>
      </c>
    </row>
    <row r="7427" spans="1:13" x14ac:dyDescent="0.25">
      <c r="A7427" s="6">
        <v>100560</v>
      </c>
      <c r="B7427" s="126">
        <v>2</v>
      </c>
      <c r="C7427" s="133"/>
      <c r="D7427" s="134">
        <v>2036</v>
      </c>
      <c r="E7427" s="7" t="s">
        <v>2191</v>
      </c>
      <c r="F7427" s="8" t="s">
        <v>2140</v>
      </c>
      <c r="G7427" s="16">
        <f>IFERROR(VLOOKUP(Table1[[#This Row],[Codigo_insumo]],BD_Insumos!$B:$E,4),"")</f>
        <v>12.90425192342871</v>
      </c>
      <c r="H7427" s="140">
        <v>1.1499999999999999</v>
      </c>
      <c r="I7427" s="9"/>
      <c r="J7427" s="22">
        <f t="shared" si="116"/>
        <v>14.839889711943016</v>
      </c>
      <c r="K7427" s="22" t="str">
        <f>IF(I7427&lt;&gt;"",SUMIF(Table1[Codigo_servico],A7427,Table1[Subtotal_insumo]),"")</f>
        <v/>
      </c>
      <c r="L7427" s="16">
        <f>IF(Table1[[#This Row],[Ordem_insumos]]&lt;&gt;0,VLOOKUP(Table1[[#This Row],[Codigo_servico]],Preencher_Orcamento!$B:$D,3,FALSE)*Table1[[#This Row],[Qtde_insumo]],"")</f>
        <v>0</v>
      </c>
      <c r="M7427" s="16">
        <f>IF(Table1[[#This Row],[Ordem_insumos]]&lt;&gt;0,VLOOKUP(Table1[[#This Row],[Codigo_servico]],Preencher_Orcamento!$B:$D,3,FALSE)*Table1[[#This Row],[Subtotal_insumo]],"")</f>
        <v>0</v>
      </c>
    </row>
    <row r="7428" spans="1:13" x14ac:dyDescent="0.25">
      <c r="A7428" s="6">
        <v>100560</v>
      </c>
      <c r="B7428" s="126">
        <v>3</v>
      </c>
      <c r="C7428" s="133"/>
      <c r="D7428" s="134">
        <v>2035</v>
      </c>
      <c r="E7428" s="7" t="s">
        <v>2190</v>
      </c>
      <c r="F7428" s="8" t="s">
        <v>2140</v>
      </c>
      <c r="G7428" s="18">
        <f>IFERROR(VLOOKUP(Table1[[#This Row],[Codigo_insumo]],BD_Insumos!$B:$E,4),"")</f>
        <v>17.275965903920998</v>
      </c>
      <c r="H7428" s="140">
        <v>1.1499999999999999</v>
      </c>
      <c r="I7428" s="9"/>
      <c r="J7428" s="23">
        <f t="shared" si="116"/>
        <v>19.867360789509146</v>
      </c>
      <c r="K7428" s="22" t="str">
        <f>IF(I7428&lt;&gt;"",SUMIF(Table1[Codigo_servico],A7428,Table1[Subtotal_insumo]),"")</f>
        <v/>
      </c>
      <c r="L7428" s="18">
        <f>IF(Table1[[#This Row],[Ordem_insumos]]&lt;&gt;0,VLOOKUP(Table1[[#This Row],[Codigo_servico]],Preencher_Orcamento!$B:$D,3,FALSE)*Table1[[#This Row],[Qtde_insumo]],"")</f>
        <v>0</v>
      </c>
      <c r="M7428" s="18">
        <f>IF(Table1[[#This Row],[Ordem_insumos]]&lt;&gt;0,VLOOKUP(Table1[[#This Row],[Codigo_servico]],Preencher_Orcamento!$B:$D,3,FALSE)*Table1[[#This Row],[Subtotal_insumo]],"")</f>
        <v>0</v>
      </c>
    </row>
    <row r="7429" spans="1:13" x14ac:dyDescent="0.25">
      <c r="A7429" s="6">
        <v>100560</v>
      </c>
      <c r="B7429" s="126">
        <v>4</v>
      </c>
      <c r="C7429" s="133"/>
      <c r="D7429" s="134">
        <v>79641</v>
      </c>
      <c r="E7429" s="7" t="s">
        <v>2023</v>
      </c>
      <c r="F7429" s="8" t="s">
        <v>5</v>
      </c>
      <c r="G7429" s="18">
        <f>IFERROR(VLOOKUP(Table1[[#This Row],[Codigo_insumo]],BD_Insumos!$B:$E,4),"")</f>
        <v>0.20469999999999999</v>
      </c>
      <c r="H7429" s="140">
        <v>1.2</v>
      </c>
      <c r="I7429" s="9"/>
      <c r="J7429" s="23">
        <f t="shared" si="116"/>
        <v>0.24563999999999997</v>
      </c>
      <c r="K7429" s="22" t="str">
        <f>IF(I7429&lt;&gt;"",SUMIF(Table1[Codigo_servico],A7429,Table1[Subtotal_insumo]),"")</f>
        <v/>
      </c>
      <c r="L7429" s="18">
        <f>IF(Table1[[#This Row],[Ordem_insumos]]&lt;&gt;0,VLOOKUP(Table1[[#This Row],[Codigo_servico]],Preencher_Orcamento!$B:$D,3,FALSE)*Table1[[#This Row],[Qtde_insumo]],"")</f>
        <v>0</v>
      </c>
      <c r="M7429" s="18">
        <f>IF(Table1[[#This Row],[Ordem_insumos]]&lt;&gt;0,VLOOKUP(Table1[[#This Row],[Codigo_servico]],Preencher_Orcamento!$B:$D,3,FALSE)*Table1[[#This Row],[Subtotal_insumo]],"")</f>
        <v>0</v>
      </c>
    </row>
    <row r="7430" spans="1:13" x14ac:dyDescent="0.25">
      <c r="A7430" s="3">
        <v>100620</v>
      </c>
      <c r="B7430" s="125">
        <v>0</v>
      </c>
      <c r="C7430" s="131" t="s">
        <v>3871</v>
      </c>
      <c r="D7430" s="132"/>
      <c r="E7430" s="4"/>
      <c r="F7430" s="4"/>
      <c r="G7430" s="17" t="str">
        <f>IFERROR(VLOOKUP(Table1[[#This Row],[Codigo_insumo]],BD_Insumos!$B:$E,4),"")</f>
        <v/>
      </c>
      <c r="H7430" s="139"/>
      <c r="I7430" s="5" t="s">
        <v>5</v>
      </c>
      <c r="J7430" s="20" t="str">
        <f t="shared" si="116"/>
        <v/>
      </c>
      <c r="K7430" s="21">
        <f>IF(I7430&lt;&gt;"",SUMIF(Table1[Codigo_servico],A7430,Table1[Subtotal_insumo]),"")</f>
        <v>27.395531883025406</v>
      </c>
      <c r="L7430" s="17" t="str">
        <f>IF(Table1[[#This Row],[Ordem_insumos]]&lt;&gt;0,VLOOKUP(Table1[[#This Row],[Codigo_servico]],Preencher_Orcamento!$B:$D,3,FALSE)*Table1[[#This Row],[Qtde_insumo]],"")</f>
        <v/>
      </c>
      <c r="M7430" s="17" t="str">
        <f>IF(Table1[[#This Row],[Ordem_insumos]]&lt;&gt;0,VLOOKUP(Table1[[#This Row],[Codigo_servico]],Preencher_Orcamento!$B:$D,3,FALSE)*Table1[[#This Row],[Subtotal_insumo]],"")</f>
        <v/>
      </c>
    </row>
    <row r="7431" spans="1:13" x14ac:dyDescent="0.25">
      <c r="A7431" s="6">
        <v>100620</v>
      </c>
      <c r="B7431" s="126">
        <v>1</v>
      </c>
      <c r="C7431" s="133"/>
      <c r="D7431" s="134">
        <v>2036</v>
      </c>
      <c r="E7431" s="7" t="s">
        <v>2191</v>
      </c>
      <c r="F7431" s="8" t="s">
        <v>2140</v>
      </c>
      <c r="G7431" s="16">
        <f>IFERROR(VLOOKUP(Table1[[#This Row],[Codigo_insumo]],BD_Insumos!$B:$E,4),"")</f>
        <v>12.90425192342871</v>
      </c>
      <c r="H7431" s="140">
        <v>0.33</v>
      </c>
      <c r="I7431" s="9"/>
      <c r="J7431" s="22">
        <f t="shared" si="116"/>
        <v>4.2584031347314744</v>
      </c>
      <c r="K7431" s="22" t="str">
        <f>IF(I7431&lt;&gt;"",SUMIF(Table1[Codigo_servico],A7431,Table1[Subtotal_insumo]),"")</f>
        <v/>
      </c>
      <c r="L7431" s="16">
        <f>IF(Table1[[#This Row],[Ordem_insumos]]&lt;&gt;0,VLOOKUP(Table1[[#This Row],[Codigo_servico]],Preencher_Orcamento!$B:$D,3,FALSE)*Table1[[#This Row],[Qtde_insumo]],"")</f>
        <v>0</v>
      </c>
      <c r="M7431" s="16">
        <f>IF(Table1[[#This Row],[Ordem_insumos]]&lt;&gt;0,VLOOKUP(Table1[[#This Row],[Codigo_servico]],Preencher_Orcamento!$B:$D,3,FALSE)*Table1[[#This Row],[Subtotal_insumo]],"")</f>
        <v>0</v>
      </c>
    </row>
    <row r="7432" spans="1:13" x14ac:dyDescent="0.25">
      <c r="A7432" s="6">
        <v>100620</v>
      </c>
      <c r="B7432" s="126">
        <v>2</v>
      </c>
      <c r="C7432" s="133"/>
      <c r="D7432" s="134">
        <v>2035</v>
      </c>
      <c r="E7432" s="7" t="s">
        <v>2190</v>
      </c>
      <c r="F7432" s="8" t="s">
        <v>2140</v>
      </c>
      <c r="G7432" s="16">
        <f>IFERROR(VLOOKUP(Table1[[#This Row],[Codigo_insumo]],BD_Insumos!$B:$E,4),"")</f>
        <v>17.275965903920998</v>
      </c>
      <c r="H7432" s="140">
        <v>0.33</v>
      </c>
      <c r="I7432" s="9"/>
      <c r="J7432" s="22">
        <f t="shared" si="116"/>
        <v>5.7010687482939293</v>
      </c>
      <c r="K7432" s="22" t="str">
        <f>IF(I7432&lt;&gt;"",SUMIF(Table1[Codigo_servico],A7432,Table1[Subtotal_insumo]),"")</f>
        <v/>
      </c>
      <c r="L7432" s="16">
        <f>IF(Table1[[#This Row],[Ordem_insumos]]&lt;&gt;0,VLOOKUP(Table1[[#This Row],[Codigo_servico]],Preencher_Orcamento!$B:$D,3,FALSE)*Table1[[#This Row],[Qtde_insumo]],"")</f>
        <v>0</v>
      </c>
      <c r="M7432" s="16">
        <f>IF(Table1[[#This Row],[Ordem_insumos]]&lt;&gt;0,VLOOKUP(Table1[[#This Row],[Codigo_servico]],Preencher_Orcamento!$B:$D,3,FALSE)*Table1[[#This Row],[Subtotal_insumo]],"")</f>
        <v>0</v>
      </c>
    </row>
    <row r="7433" spans="1:13" ht="26.25" x14ac:dyDescent="0.25">
      <c r="A7433" s="6">
        <v>100620</v>
      </c>
      <c r="B7433" s="126">
        <v>3</v>
      </c>
      <c r="C7433" s="133"/>
      <c r="D7433" s="134">
        <v>72821</v>
      </c>
      <c r="E7433" s="7" t="s">
        <v>1771</v>
      </c>
      <c r="F7433" s="8" t="s">
        <v>5</v>
      </c>
      <c r="G7433" s="18">
        <f>IFERROR(VLOOKUP(Table1[[#This Row],[Codigo_insumo]],BD_Insumos!$B:$E,4),"")</f>
        <v>9.6867000000000001</v>
      </c>
      <c r="H7433" s="140">
        <v>1.8</v>
      </c>
      <c r="I7433" s="9"/>
      <c r="J7433" s="23">
        <f t="shared" si="116"/>
        <v>17.436060000000001</v>
      </c>
      <c r="K7433" s="22" t="str">
        <f>IF(I7433&lt;&gt;"",SUMIF(Table1[Codigo_servico],A7433,Table1[Subtotal_insumo]),"")</f>
        <v/>
      </c>
      <c r="L7433" s="18">
        <f>IF(Table1[[#This Row],[Ordem_insumos]]&lt;&gt;0,VLOOKUP(Table1[[#This Row],[Codigo_servico]],Preencher_Orcamento!$B:$D,3,FALSE)*Table1[[#This Row],[Qtde_insumo]],"")</f>
        <v>0</v>
      </c>
      <c r="M7433" s="18">
        <f>IF(Table1[[#This Row],[Ordem_insumos]]&lt;&gt;0,VLOOKUP(Table1[[#This Row],[Codigo_servico]],Preencher_Orcamento!$B:$D,3,FALSE)*Table1[[#This Row],[Subtotal_insumo]],"")</f>
        <v>0</v>
      </c>
    </row>
    <row r="7434" spans="1:13" x14ac:dyDescent="0.25">
      <c r="A7434" s="3">
        <v>100621</v>
      </c>
      <c r="B7434" s="125">
        <v>0</v>
      </c>
      <c r="C7434" s="131" t="s">
        <v>3872</v>
      </c>
      <c r="D7434" s="132"/>
      <c r="E7434" s="4"/>
      <c r="F7434" s="4"/>
      <c r="G7434" s="17" t="str">
        <f>IFERROR(VLOOKUP(Table1[[#This Row],[Codigo_insumo]],BD_Insumos!$B:$E,4),"")</f>
        <v/>
      </c>
      <c r="H7434" s="139"/>
      <c r="I7434" s="5" t="s">
        <v>5</v>
      </c>
      <c r="J7434" s="20" t="str">
        <f t="shared" si="116"/>
        <v/>
      </c>
      <c r="K7434" s="21">
        <f>IF(I7434&lt;&gt;"",SUMIF(Table1[Codigo_servico],A7434,Table1[Subtotal_insumo]),"")</f>
        <v>39.498658417845895</v>
      </c>
      <c r="L7434" s="17" t="str">
        <f>IF(Table1[[#This Row],[Ordem_insumos]]&lt;&gt;0,VLOOKUP(Table1[[#This Row],[Codigo_servico]],Preencher_Orcamento!$B:$D,3,FALSE)*Table1[[#This Row],[Qtde_insumo]],"")</f>
        <v/>
      </c>
      <c r="M7434" s="17" t="str">
        <f>IF(Table1[[#This Row],[Ordem_insumos]]&lt;&gt;0,VLOOKUP(Table1[[#This Row],[Codigo_servico]],Preencher_Orcamento!$B:$D,3,FALSE)*Table1[[#This Row],[Subtotal_insumo]],"")</f>
        <v/>
      </c>
    </row>
    <row r="7435" spans="1:13" x14ac:dyDescent="0.25">
      <c r="A7435" s="6">
        <v>100621</v>
      </c>
      <c r="B7435" s="126">
        <v>1</v>
      </c>
      <c r="C7435" s="133"/>
      <c r="D7435" s="134">
        <v>2036</v>
      </c>
      <c r="E7435" s="7" t="s">
        <v>2191</v>
      </c>
      <c r="F7435" s="8" t="s">
        <v>2140</v>
      </c>
      <c r="G7435" s="16">
        <f>IFERROR(VLOOKUP(Table1[[#This Row],[Codigo_insumo]],BD_Insumos!$B:$E,4),"")</f>
        <v>12.90425192342871</v>
      </c>
      <c r="H7435" s="140">
        <v>0.36</v>
      </c>
      <c r="I7435" s="9"/>
      <c r="J7435" s="22">
        <f t="shared" si="116"/>
        <v>4.6455306924343356</v>
      </c>
      <c r="K7435" s="22" t="str">
        <f>IF(I7435&lt;&gt;"",SUMIF(Table1[Codigo_servico],A7435,Table1[Subtotal_insumo]),"")</f>
        <v/>
      </c>
      <c r="L7435" s="16">
        <f>IF(Table1[[#This Row],[Ordem_insumos]]&lt;&gt;0,VLOOKUP(Table1[[#This Row],[Codigo_servico]],Preencher_Orcamento!$B:$D,3,FALSE)*Table1[[#This Row],[Qtde_insumo]],"")</f>
        <v>0</v>
      </c>
      <c r="M7435" s="16">
        <f>IF(Table1[[#This Row],[Ordem_insumos]]&lt;&gt;0,VLOOKUP(Table1[[#This Row],[Codigo_servico]],Preencher_Orcamento!$B:$D,3,FALSE)*Table1[[#This Row],[Subtotal_insumo]],"")</f>
        <v>0</v>
      </c>
    </row>
    <row r="7436" spans="1:13" ht="26.25" x14ac:dyDescent="0.25">
      <c r="A7436" s="6">
        <v>100621</v>
      </c>
      <c r="B7436" s="126">
        <v>2</v>
      </c>
      <c r="C7436" s="133"/>
      <c r="D7436" s="134">
        <v>72822</v>
      </c>
      <c r="E7436" s="7" t="s">
        <v>1772</v>
      </c>
      <c r="F7436" s="8" t="s">
        <v>5</v>
      </c>
      <c r="G7436" s="16">
        <f>IFERROR(VLOOKUP(Table1[[#This Row],[Codigo_insumo]],BD_Insumos!$B:$E,4),"")</f>
        <v>16.843399999999999</v>
      </c>
      <c r="H7436" s="140">
        <v>1.7</v>
      </c>
      <c r="I7436" s="9"/>
      <c r="J7436" s="22">
        <f t="shared" si="116"/>
        <v>28.633779999999998</v>
      </c>
      <c r="K7436" s="22" t="str">
        <f>IF(I7436&lt;&gt;"",SUMIF(Table1[Codigo_servico],A7436,Table1[Subtotal_insumo]),"")</f>
        <v/>
      </c>
      <c r="L7436" s="16">
        <f>IF(Table1[[#This Row],[Ordem_insumos]]&lt;&gt;0,VLOOKUP(Table1[[#This Row],[Codigo_servico]],Preencher_Orcamento!$B:$D,3,FALSE)*Table1[[#This Row],[Qtde_insumo]],"")</f>
        <v>0</v>
      </c>
      <c r="M7436" s="16">
        <f>IF(Table1[[#This Row],[Ordem_insumos]]&lt;&gt;0,VLOOKUP(Table1[[#This Row],[Codigo_servico]],Preencher_Orcamento!$B:$D,3,FALSE)*Table1[[#This Row],[Subtotal_insumo]],"")</f>
        <v>0</v>
      </c>
    </row>
    <row r="7437" spans="1:13" x14ac:dyDescent="0.25">
      <c r="A7437" s="6">
        <v>100621</v>
      </c>
      <c r="B7437" s="126">
        <v>3</v>
      </c>
      <c r="C7437" s="133"/>
      <c r="D7437" s="134">
        <v>2035</v>
      </c>
      <c r="E7437" s="7" t="s">
        <v>2190</v>
      </c>
      <c r="F7437" s="8" t="s">
        <v>2140</v>
      </c>
      <c r="G7437" s="18">
        <f>IFERROR(VLOOKUP(Table1[[#This Row],[Codigo_insumo]],BD_Insumos!$B:$E,4),"")</f>
        <v>17.275965903920998</v>
      </c>
      <c r="H7437" s="140">
        <v>0.36</v>
      </c>
      <c r="I7437" s="9"/>
      <c r="J7437" s="23">
        <f t="shared" si="116"/>
        <v>6.2193477254115592</v>
      </c>
      <c r="K7437" s="22" t="str">
        <f>IF(I7437&lt;&gt;"",SUMIF(Table1[Codigo_servico],A7437,Table1[Subtotal_insumo]),"")</f>
        <v/>
      </c>
      <c r="L7437" s="18">
        <f>IF(Table1[[#This Row],[Ordem_insumos]]&lt;&gt;0,VLOOKUP(Table1[[#This Row],[Codigo_servico]],Preencher_Orcamento!$B:$D,3,FALSE)*Table1[[#This Row],[Qtde_insumo]],"")</f>
        <v>0</v>
      </c>
      <c r="M7437" s="18">
        <f>IF(Table1[[#This Row],[Ordem_insumos]]&lt;&gt;0,VLOOKUP(Table1[[#This Row],[Codigo_servico]],Preencher_Orcamento!$B:$D,3,FALSE)*Table1[[#This Row],[Subtotal_insumo]],"")</f>
        <v>0</v>
      </c>
    </row>
    <row r="7438" spans="1:13" x14ac:dyDescent="0.25">
      <c r="A7438" s="3">
        <v>100622</v>
      </c>
      <c r="B7438" s="125">
        <v>0</v>
      </c>
      <c r="C7438" s="131" t="s">
        <v>3873</v>
      </c>
      <c r="D7438" s="132"/>
      <c r="E7438" s="4"/>
      <c r="F7438" s="4"/>
      <c r="G7438" s="17" t="str">
        <f>IFERROR(VLOOKUP(Table1[[#This Row],[Codigo_insumo]],BD_Insumos!$B:$E,4),"")</f>
        <v/>
      </c>
      <c r="H7438" s="139"/>
      <c r="I7438" s="5" t="s">
        <v>5</v>
      </c>
      <c r="J7438" s="20" t="str">
        <f t="shared" si="116"/>
        <v/>
      </c>
      <c r="K7438" s="21">
        <f>IF(I7438&lt;&gt;"",SUMIF(Table1[Codigo_servico],A7438,Table1[Subtotal_insumo]),"")</f>
        <v>46.686058022307364</v>
      </c>
      <c r="L7438" s="17" t="str">
        <f>IF(Table1[[#This Row],[Ordem_insumos]]&lt;&gt;0,VLOOKUP(Table1[[#This Row],[Codigo_servico]],Preencher_Orcamento!$B:$D,3,FALSE)*Table1[[#This Row],[Qtde_insumo]],"")</f>
        <v/>
      </c>
      <c r="M7438" s="17" t="str">
        <f>IF(Table1[[#This Row],[Ordem_insumos]]&lt;&gt;0,VLOOKUP(Table1[[#This Row],[Codigo_servico]],Preencher_Orcamento!$B:$D,3,FALSE)*Table1[[#This Row],[Subtotal_insumo]],"")</f>
        <v/>
      </c>
    </row>
    <row r="7439" spans="1:13" x14ac:dyDescent="0.25">
      <c r="A7439" s="6">
        <v>100622</v>
      </c>
      <c r="B7439" s="126">
        <v>1</v>
      </c>
      <c r="C7439" s="133"/>
      <c r="D7439" s="134">
        <v>2036</v>
      </c>
      <c r="E7439" s="7" t="s">
        <v>2191</v>
      </c>
      <c r="F7439" s="8" t="s">
        <v>2140</v>
      </c>
      <c r="G7439" s="16">
        <f>IFERROR(VLOOKUP(Table1[[#This Row],[Codigo_insumo]],BD_Insumos!$B:$E,4),"")</f>
        <v>12.90425192342871</v>
      </c>
      <c r="H7439" s="140">
        <v>0.45</v>
      </c>
      <c r="I7439" s="9"/>
      <c r="J7439" s="22">
        <f t="shared" si="116"/>
        <v>5.8069133655429193</v>
      </c>
      <c r="K7439" s="22" t="str">
        <f>IF(I7439&lt;&gt;"",SUMIF(Table1[Codigo_servico],A7439,Table1[Subtotal_insumo]),"")</f>
        <v/>
      </c>
      <c r="L7439" s="16">
        <f>IF(Table1[[#This Row],[Ordem_insumos]]&lt;&gt;0,VLOOKUP(Table1[[#This Row],[Codigo_servico]],Preencher_Orcamento!$B:$D,3,FALSE)*Table1[[#This Row],[Qtde_insumo]],"")</f>
        <v>0</v>
      </c>
      <c r="M7439" s="16">
        <f>IF(Table1[[#This Row],[Ordem_insumos]]&lt;&gt;0,VLOOKUP(Table1[[#This Row],[Codigo_servico]],Preencher_Orcamento!$B:$D,3,FALSE)*Table1[[#This Row],[Subtotal_insumo]],"")</f>
        <v>0</v>
      </c>
    </row>
    <row r="7440" spans="1:13" x14ac:dyDescent="0.25">
      <c r="A7440" s="6">
        <v>100622</v>
      </c>
      <c r="B7440" s="126">
        <v>2</v>
      </c>
      <c r="C7440" s="133"/>
      <c r="D7440" s="134">
        <v>2035</v>
      </c>
      <c r="E7440" s="7" t="s">
        <v>2190</v>
      </c>
      <c r="F7440" s="8" t="s">
        <v>2140</v>
      </c>
      <c r="G7440" s="16">
        <f>IFERROR(VLOOKUP(Table1[[#This Row],[Codigo_insumo]],BD_Insumos!$B:$E,4),"")</f>
        <v>17.275965903920998</v>
      </c>
      <c r="H7440" s="140">
        <v>0.45</v>
      </c>
      <c r="I7440" s="9"/>
      <c r="J7440" s="22">
        <f t="shared" si="116"/>
        <v>7.774184656764449</v>
      </c>
      <c r="K7440" s="22" t="str">
        <f>IF(I7440&lt;&gt;"",SUMIF(Table1[Codigo_servico],A7440,Table1[Subtotal_insumo]),"")</f>
        <v/>
      </c>
      <c r="L7440" s="16">
        <f>IF(Table1[[#This Row],[Ordem_insumos]]&lt;&gt;0,VLOOKUP(Table1[[#This Row],[Codigo_servico]],Preencher_Orcamento!$B:$D,3,FALSE)*Table1[[#This Row],[Qtde_insumo]],"")</f>
        <v>0</v>
      </c>
      <c r="M7440" s="16">
        <f>IF(Table1[[#This Row],[Ordem_insumos]]&lt;&gt;0,VLOOKUP(Table1[[#This Row],[Codigo_servico]],Preencher_Orcamento!$B:$D,3,FALSE)*Table1[[#This Row],[Subtotal_insumo]],"")</f>
        <v>0</v>
      </c>
    </row>
    <row r="7441" spans="1:13" ht="26.25" x14ac:dyDescent="0.25">
      <c r="A7441" s="6">
        <v>100622</v>
      </c>
      <c r="B7441" s="126">
        <v>3</v>
      </c>
      <c r="C7441" s="133"/>
      <c r="D7441" s="134">
        <v>72823</v>
      </c>
      <c r="E7441" s="7" t="s">
        <v>1773</v>
      </c>
      <c r="F7441" s="8" t="s">
        <v>5</v>
      </c>
      <c r="G7441" s="18">
        <f>IFERROR(VLOOKUP(Table1[[#This Row],[Codigo_insumo]],BD_Insumos!$B:$E,4),"")</f>
        <v>20.6906</v>
      </c>
      <c r="H7441" s="140">
        <v>1.6</v>
      </c>
      <c r="I7441" s="9"/>
      <c r="J7441" s="23">
        <f t="shared" si="116"/>
        <v>33.104959999999998</v>
      </c>
      <c r="K7441" s="22" t="str">
        <f>IF(I7441&lt;&gt;"",SUMIF(Table1[Codigo_servico],A7441,Table1[Subtotal_insumo]),"")</f>
        <v/>
      </c>
      <c r="L7441" s="18">
        <f>IF(Table1[[#This Row],[Ordem_insumos]]&lt;&gt;0,VLOOKUP(Table1[[#This Row],[Codigo_servico]],Preencher_Orcamento!$B:$D,3,FALSE)*Table1[[#This Row],[Qtde_insumo]],"")</f>
        <v>0</v>
      </c>
      <c r="M7441" s="18">
        <f>IF(Table1[[#This Row],[Ordem_insumos]]&lt;&gt;0,VLOOKUP(Table1[[#This Row],[Codigo_servico]],Preencher_Orcamento!$B:$D,3,FALSE)*Table1[[#This Row],[Subtotal_insumo]],"")</f>
        <v>0</v>
      </c>
    </row>
    <row r="7442" spans="1:13" x14ac:dyDescent="0.25">
      <c r="A7442" s="3">
        <v>100623</v>
      </c>
      <c r="B7442" s="125">
        <v>0</v>
      </c>
      <c r="C7442" s="131" t="s">
        <v>3874</v>
      </c>
      <c r="D7442" s="132"/>
      <c r="E7442" s="4"/>
      <c r="F7442" s="4"/>
      <c r="G7442" s="17" t="str">
        <f>IFERROR(VLOOKUP(Table1[[#This Row],[Codigo_insumo]],BD_Insumos!$B:$E,4),"")</f>
        <v/>
      </c>
      <c r="H7442" s="139"/>
      <c r="I7442" s="5" t="s">
        <v>5</v>
      </c>
      <c r="J7442" s="20" t="str">
        <f t="shared" si="116"/>
        <v/>
      </c>
      <c r="K7442" s="21">
        <f>IF(I7442&lt;&gt;"",SUMIF(Table1[Codigo_servico],A7442,Table1[Subtotal_insumo]),"")</f>
        <v>62.818151091948359</v>
      </c>
      <c r="L7442" s="17" t="str">
        <f>IF(Table1[[#This Row],[Ordem_insumos]]&lt;&gt;0,VLOOKUP(Table1[[#This Row],[Codigo_servico]],Preencher_Orcamento!$B:$D,3,FALSE)*Table1[[#This Row],[Qtde_insumo]],"")</f>
        <v/>
      </c>
      <c r="M7442" s="17" t="str">
        <f>IF(Table1[[#This Row],[Ordem_insumos]]&lt;&gt;0,VLOOKUP(Table1[[#This Row],[Codigo_servico]],Preencher_Orcamento!$B:$D,3,FALSE)*Table1[[#This Row],[Subtotal_insumo]],"")</f>
        <v/>
      </c>
    </row>
    <row r="7443" spans="1:13" ht="26.25" x14ac:dyDescent="0.25">
      <c r="A7443" s="6">
        <v>100623</v>
      </c>
      <c r="B7443" s="126">
        <v>1</v>
      </c>
      <c r="C7443" s="133"/>
      <c r="D7443" s="134">
        <v>72824</v>
      </c>
      <c r="E7443" s="7" t="s">
        <v>1774</v>
      </c>
      <c r="F7443" s="8" t="s">
        <v>5</v>
      </c>
      <c r="G7443" s="16">
        <f>IFERROR(VLOOKUP(Table1[[#This Row],[Codigo_insumo]],BD_Insumos!$B:$E,4),"")</f>
        <v>29.641400000000001</v>
      </c>
      <c r="H7443" s="140">
        <v>1.6</v>
      </c>
      <c r="I7443" s="9"/>
      <c r="J7443" s="22">
        <f t="shared" si="116"/>
        <v>47.426240000000007</v>
      </c>
      <c r="K7443" s="22" t="str">
        <f>IF(I7443&lt;&gt;"",SUMIF(Table1[Codigo_servico],A7443,Table1[Subtotal_insumo]),"")</f>
        <v/>
      </c>
      <c r="L7443" s="16">
        <f>IF(Table1[[#This Row],[Ordem_insumos]]&lt;&gt;0,VLOOKUP(Table1[[#This Row],[Codigo_servico]],Preencher_Orcamento!$B:$D,3,FALSE)*Table1[[#This Row],[Qtde_insumo]],"")</f>
        <v>0</v>
      </c>
      <c r="M7443" s="16">
        <f>IF(Table1[[#This Row],[Ordem_insumos]]&lt;&gt;0,VLOOKUP(Table1[[#This Row],[Codigo_servico]],Preencher_Orcamento!$B:$D,3,FALSE)*Table1[[#This Row],[Subtotal_insumo]],"")</f>
        <v>0</v>
      </c>
    </row>
    <row r="7444" spans="1:13" x14ac:dyDescent="0.25">
      <c r="A7444" s="6">
        <v>100623</v>
      </c>
      <c r="B7444" s="126">
        <v>2</v>
      </c>
      <c r="C7444" s="133"/>
      <c r="D7444" s="134">
        <v>2036</v>
      </c>
      <c r="E7444" s="7" t="s">
        <v>2191</v>
      </c>
      <c r="F7444" s="8" t="s">
        <v>2140</v>
      </c>
      <c r="G7444" s="16">
        <f>IFERROR(VLOOKUP(Table1[[#This Row],[Codigo_insumo]],BD_Insumos!$B:$E,4),"")</f>
        <v>12.90425192342871</v>
      </c>
      <c r="H7444" s="140">
        <v>0.51</v>
      </c>
      <c r="I7444" s="9"/>
      <c r="J7444" s="22">
        <f t="shared" si="116"/>
        <v>6.5811684809486417</v>
      </c>
      <c r="K7444" s="22" t="str">
        <f>IF(I7444&lt;&gt;"",SUMIF(Table1[Codigo_servico],A7444,Table1[Subtotal_insumo]),"")</f>
        <v/>
      </c>
      <c r="L7444" s="16">
        <f>IF(Table1[[#This Row],[Ordem_insumos]]&lt;&gt;0,VLOOKUP(Table1[[#This Row],[Codigo_servico]],Preencher_Orcamento!$B:$D,3,FALSE)*Table1[[#This Row],[Qtde_insumo]],"")</f>
        <v>0</v>
      </c>
      <c r="M7444" s="16">
        <f>IF(Table1[[#This Row],[Ordem_insumos]]&lt;&gt;0,VLOOKUP(Table1[[#This Row],[Codigo_servico]],Preencher_Orcamento!$B:$D,3,FALSE)*Table1[[#This Row],[Subtotal_insumo]],"")</f>
        <v>0</v>
      </c>
    </row>
    <row r="7445" spans="1:13" x14ac:dyDescent="0.25">
      <c r="A7445" s="6">
        <v>100623</v>
      </c>
      <c r="B7445" s="126">
        <v>3</v>
      </c>
      <c r="C7445" s="133"/>
      <c r="D7445" s="134">
        <v>2035</v>
      </c>
      <c r="E7445" s="7" t="s">
        <v>2190</v>
      </c>
      <c r="F7445" s="8" t="s">
        <v>2140</v>
      </c>
      <c r="G7445" s="18">
        <f>IFERROR(VLOOKUP(Table1[[#This Row],[Codigo_insumo]],BD_Insumos!$B:$E,4),"")</f>
        <v>17.275965903920998</v>
      </c>
      <c r="H7445" s="140">
        <v>0.51</v>
      </c>
      <c r="I7445" s="9"/>
      <c r="J7445" s="23">
        <f t="shared" si="116"/>
        <v>8.8107426109997089</v>
      </c>
      <c r="K7445" s="22" t="str">
        <f>IF(I7445&lt;&gt;"",SUMIF(Table1[Codigo_servico],A7445,Table1[Subtotal_insumo]),"")</f>
        <v/>
      </c>
      <c r="L7445" s="18">
        <f>IF(Table1[[#This Row],[Ordem_insumos]]&lt;&gt;0,VLOOKUP(Table1[[#This Row],[Codigo_servico]],Preencher_Orcamento!$B:$D,3,FALSE)*Table1[[#This Row],[Qtde_insumo]],"")</f>
        <v>0</v>
      </c>
      <c r="M7445" s="18">
        <f>IF(Table1[[#This Row],[Ordem_insumos]]&lt;&gt;0,VLOOKUP(Table1[[#This Row],[Codigo_servico]],Preencher_Orcamento!$B:$D,3,FALSE)*Table1[[#This Row],[Subtotal_insumo]],"")</f>
        <v>0</v>
      </c>
    </row>
    <row r="7446" spans="1:13" x14ac:dyDescent="0.25">
      <c r="A7446" s="3">
        <v>100624</v>
      </c>
      <c r="B7446" s="125">
        <v>0</v>
      </c>
      <c r="C7446" s="131" t="s">
        <v>3875</v>
      </c>
      <c r="D7446" s="132"/>
      <c r="E7446" s="4"/>
      <c r="F7446" s="4"/>
      <c r="G7446" s="17" t="str">
        <f>IFERROR(VLOOKUP(Table1[[#This Row],[Codigo_insumo]],BD_Insumos!$B:$E,4),"")</f>
        <v/>
      </c>
      <c r="H7446" s="139"/>
      <c r="I7446" s="5" t="s">
        <v>5</v>
      </c>
      <c r="J7446" s="20" t="str">
        <f t="shared" si="116"/>
        <v/>
      </c>
      <c r="K7446" s="21">
        <f>IF(I7446&lt;&gt;"",SUMIF(Table1[Codigo_servico],A7446,Table1[Subtotal_insumo]),"")</f>
        <v>74.975811091948358</v>
      </c>
      <c r="L7446" s="17" t="str">
        <f>IF(Table1[[#This Row],[Ordem_insumos]]&lt;&gt;0,VLOOKUP(Table1[[#This Row],[Codigo_servico]],Preencher_Orcamento!$B:$D,3,FALSE)*Table1[[#This Row],[Qtde_insumo]],"")</f>
        <v/>
      </c>
      <c r="M7446" s="17" t="str">
        <f>IF(Table1[[#This Row],[Ordem_insumos]]&lt;&gt;0,VLOOKUP(Table1[[#This Row],[Codigo_servico]],Preencher_Orcamento!$B:$D,3,FALSE)*Table1[[#This Row],[Subtotal_insumo]],"")</f>
        <v/>
      </c>
    </row>
    <row r="7447" spans="1:13" ht="26.25" x14ac:dyDescent="0.25">
      <c r="A7447" s="6">
        <v>100624</v>
      </c>
      <c r="B7447" s="126">
        <v>1</v>
      </c>
      <c r="C7447" s="133"/>
      <c r="D7447" s="134">
        <v>72825</v>
      </c>
      <c r="E7447" s="7" t="s">
        <v>1775</v>
      </c>
      <c r="F7447" s="8" t="s">
        <v>5</v>
      </c>
      <c r="G7447" s="16">
        <f>IFERROR(VLOOKUP(Table1[[#This Row],[Codigo_insumo]],BD_Insumos!$B:$E,4),"")</f>
        <v>39.7226</v>
      </c>
      <c r="H7447" s="140">
        <v>1.5</v>
      </c>
      <c r="I7447" s="9"/>
      <c r="J7447" s="22">
        <f t="shared" si="116"/>
        <v>59.5839</v>
      </c>
      <c r="K7447" s="22" t="str">
        <f>IF(I7447&lt;&gt;"",SUMIF(Table1[Codigo_servico],A7447,Table1[Subtotal_insumo]),"")</f>
        <v/>
      </c>
      <c r="L7447" s="16">
        <f>IF(Table1[[#This Row],[Ordem_insumos]]&lt;&gt;0,VLOOKUP(Table1[[#This Row],[Codigo_servico]],Preencher_Orcamento!$B:$D,3,FALSE)*Table1[[#This Row],[Qtde_insumo]],"")</f>
        <v>0</v>
      </c>
      <c r="M7447" s="16">
        <f>IF(Table1[[#This Row],[Ordem_insumos]]&lt;&gt;0,VLOOKUP(Table1[[#This Row],[Codigo_servico]],Preencher_Orcamento!$B:$D,3,FALSE)*Table1[[#This Row],[Subtotal_insumo]],"")</f>
        <v>0</v>
      </c>
    </row>
    <row r="7448" spans="1:13" x14ac:dyDescent="0.25">
      <c r="A7448" s="6">
        <v>100624</v>
      </c>
      <c r="B7448" s="126">
        <v>2</v>
      </c>
      <c r="C7448" s="133"/>
      <c r="D7448" s="134">
        <v>2035</v>
      </c>
      <c r="E7448" s="7" t="s">
        <v>2190</v>
      </c>
      <c r="F7448" s="8" t="s">
        <v>2140</v>
      </c>
      <c r="G7448" s="16">
        <f>IFERROR(VLOOKUP(Table1[[#This Row],[Codigo_insumo]],BD_Insumos!$B:$E,4),"")</f>
        <v>17.275965903920998</v>
      </c>
      <c r="H7448" s="140">
        <v>0.51</v>
      </c>
      <c r="I7448" s="9"/>
      <c r="J7448" s="22">
        <f t="shared" si="116"/>
        <v>8.8107426109997089</v>
      </c>
      <c r="K7448" s="22" t="str">
        <f>IF(I7448&lt;&gt;"",SUMIF(Table1[Codigo_servico],A7448,Table1[Subtotal_insumo]),"")</f>
        <v/>
      </c>
      <c r="L7448" s="16">
        <f>IF(Table1[[#This Row],[Ordem_insumos]]&lt;&gt;0,VLOOKUP(Table1[[#This Row],[Codigo_servico]],Preencher_Orcamento!$B:$D,3,FALSE)*Table1[[#This Row],[Qtde_insumo]],"")</f>
        <v>0</v>
      </c>
      <c r="M7448" s="16">
        <f>IF(Table1[[#This Row],[Ordem_insumos]]&lt;&gt;0,VLOOKUP(Table1[[#This Row],[Codigo_servico]],Preencher_Orcamento!$B:$D,3,FALSE)*Table1[[#This Row],[Subtotal_insumo]],"")</f>
        <v>0</v>
      </c>
    </row>
    <row r="7449" spans="1:13" x14ac:dyDescent="0.25">
      <c r="A7449" s="6">
        <v>100624</v>
      </c>
      <c r="B7449" s="126">
        <v>3</v>
      </c>
      <c r="C7449" s="133"/>
      <c r="D7449" s="134">
        <v>2036</v>
      </c>
      <c r="E7449" s="7" t="s">
        <v>2191</v>
      </c>
      <c r="F7449" s="8" t="s">
        <v>2140</v>
      </c>
      <c r="G7449" s="18">
        <f>IFERROR(VLOOKUP(Table1[[#This Row],[Codigo_insumo]],BD_Insumos!$B:$E,4),"")</f>
        <v>12.90425192342871</v>
      </c>
      <c r="H7449" s="140">
        <v>0.51</v>
      </c>
      <c r="I7449" s="9"/>
      <c r="J7449" s="23">
        <f t="shared" si="116"/>
        <v>6.5811684809486417</v>
      </c>
      <c r="K7449" s="22" t="str">
        <f>IF(I7449&lt;&gt;"",SUMIF(Table1[Codigo_servico],A7449,Table1[Subtotal_insumo]),"")</f>
        <v/>
      </c>
      <c r="L7449" s="18">
        <f>IF(Table1[[#This Row],[Ordem_insumos]]&lt;&gt;0,VLOOKUP(Table1[[#This Row],[Codigo_servico]],Preencher_Orcamento!$B:$D,3,FALSE)*Table1[[#This Row],[Qtde_insumo]],"")</f>
        <v>0</v>
      </c>
      <c r="M7449" s="18">
        <f>IF(Table1[[#This Row],[Ordem_insumos]]&lt;&gt;0,VLOOKUP(Table1[[#This Row],[Codigo_servico]],Preencher_Orcamento!$B:$D,3,FALSE)*Table1[[#This Row],[Subtotal_insumo]],"")</f>
        <v>0</v>
      </c>
    </row>
    <row r="7450" spans="1:13" x14ac:dyDescent="0.25">
      <c r="A7450" s="3">
        <v>100626</v>
      </c>
      <c r="B7450" s="125">
        <v>0</v>
      </c>
      <c r="C7450" s="131" t="s">
        <v>3876</v>
      </c>
      <c r="D7450" s="132"/>
      <c r="E7450" s="4"/>
      <c r="F7450" s="4"/>
      <c r="G7450" s="17" t="str">
        <f>IFERROR(VLOOKUP(Table1[[#This Row],[Codigo_insumo]],BD_Insumos!$B:$E,4),"")</f>
        <v/>
      </c>
      <c r="H7450" s="139"/>
      <c r="I7450" s="5" t="s">
        <v>5</v>
      </c>
      <c r="J7450" s="20" t="str">
        <f t="shared" si="116"/>
        <v/>
      </c>
      <c r="K7450" s="21">
        <f>IF(I7450&lt;&gt;"",SUMIF(Table1[Codigo_servico],A7450,Table1[Subtotal_insumo]),"")</f>
        <v>37.272851883025403</v>
      </c>
      <c r="L7450" s="17" t="str">
        <f>IF(Table1[[#This Row],[Ordem_insumos]]&lt;&gt;0,VLOOKUP(Table1[[#This Row],[Codigo_servico]],Preencher_Orcamento!$B:$D,3,FALSE)*Table1[[#This Row],[Qtde_insumo]],"")</f>
        <v/>
      </c>
      <c r="M7450" s="17" t="str">
        <f>IF(Table1[[#This Row],[Ordem_insumos]]&lt;&gt;0,VLOOKUP(Table1[[#This Row],[Codigo_servico]],Preencher_Orcamento!$B:$D,3,FALSE)*Table1[[#This Row],[Subtotal_insumo]],"")</f>
        <v/>
      </c>
    </row>
    <row r="7451" spans="1:13" ht="26.25" x14ac:dyDescent="0.25">
      <c r="A7451" s="6">
        <v>100626</v>
      </c>
      <c r="B7451" s="126">
        <v>1</v>
      </c>
      <c r="C7451" s="133"/>
      <c r="D7451" s="134">
        <v>72826</v>
      </c>
      <c r="E7451" s="7" t="s">
        <v>1776</v>
      </c>
      <c r="F7451" s="8" t="s">
        <v>5</v>
      </c>
      <c r="G7451" s="16">
        <f>IFERROR(VLOOKUP(Table1[[#This Row],[Codigo_insumo]],BD_Insumos!$B:$E,4),"")</f>
        <v>15.174099999999999</v>
      </c>
      <c r="H7451" s="140">
        <v>1.8</v>
      </c>
      <c r="I7451" s="9"/>
      <c r="J7451" s="22">
        <f t="shared" si="116"/>
        <v>27.313379999999999</v>
      </c>
      <c r="K7451" s="22" t="str">
        <f>IF(I7451&lt;&gt;"",SUMIF(Table1[Codigo_servico],A7451,Table1[Subtotal_insumo]),"")</f>
        <v/>
      </c>
      <c r="L7451" s="16">
        <f>IF(Table1[[#This Row],[Ordem_insumos]]&lt;&gt;0,VLOOKUP(Table1[[#This Row],[Codigo_servico]],Preencher_Orcamento!$B:$D,3,FALSE)*Table1[[#This Row],[Qtde_insumo]],"")</f>
        <v>0</v>
      </c>
      <c r="M7451" s="16">
        <f>IF(Table1[[#This Row],[Ordem_insumos]]&lt;&gt;0,VLOOKUP(Table1[[#This Row],[Codigo_servico]],Preencher_Orcamento!$B:$D,3,FALSE)*Table1[[#This Row],[Subtotal_insumo]],"")</f>
        <v>0</v>
      </c>
    </row>
    <row r="7452" spans="1:13" x14ac:dyDescent="0.25">
      <c r="A7452" s="6">
        <v>100626</v>
      </c>
      <c r="B7452" s="126">
        <v>2</v>
      </c>
      <c r="C7452" s="133"/>
      <c r="D7452" s="134">
        <v>2035</v>
      </c>
      <c r="E7452" s="7" t="s">
        <v>2190</v>
      </c>
      <c r="F7452" s="8" t="s">
        <v>2140</v>
      </c>
      <c r="G7452" s="16">
        <f>IFERROR(VLOOKUP(Table1[[#This Row],[Codigo_insumo]],BD_Insumos!$B:$E,4),"")</f>
        <v>17.275965903920998</v>
      </c>
      <c r="H7452" s="140">
        <v>0.33</v>
      </c>
      <c r="I7452" s="9"/>
      <c r="J7452" s="22">
        <f t="shared" si="116"/>
        <v>5.7010687482939293</v>
      </c>
      <c r="K7452" s="22" t="str">
        <f>IF(I7452&lt;&gt;"",SUMIF(Table1[Codigo_servico],A7452,Table1[Subtotal_insumo]),"")</f>
        <v/>
      </c>
      <c r="L7452" s="16">
        <f>IF(Table1[[#This Row],[Ordem_insumos]]&lt;&gt;0,VLOOKUP(Table1[[#This Row],[Codigo_servico]],Preencher_Orcamento!$B:$D,3,FALSE)*Table1[[#This Row],[Qtde_insumo]],"")</f>
        <v>0</v>
      </c>
      <c r="M7452" s="16">
        <f>IF(Table1[[#This Row],[Ordem_insumos]]&lt;&gt;0,VLOOKUP(Table1[[#This Row],[Codigo_servico]],Preencher_Orcamento!$B:$D,3,FALSE)*Table1[[#This Row],[Subtotal_insumo]],"")</f>
        <v>0</v>
      </c>
    </row>
    <row r="7453" spans="1:13" x14ac:dyDescent="0.25">
      <c r="A7453" s="6">
        <v>100626</v>
      </c>
      <c r="B7453" s="126">
        <v>3</v>
      </c>
      <c r="C7453" s="133"/>
      <c r="D7453" s="134">
        <v>2036</v>
      </c>
      <c r="E7453" s="7" t="s">
        <v>2191</v>
      </c>
      <c r="F7453" s="8" t="s">
        <v>2140</v>
      </c>
      <c r="G7453" s="18">
        <f>IFERROR(VLOOKUP(Table1[[#This Row],[Codigo_insumo]],BD_Insumos!$B:$E,4),"")</f>
        <v>12.90425192342871</v>
      </c>
      <c r="H7453" s="140">
        <v>0.33</v>
      </c>
      <c r="I7453" s="9"/>
      <c r="J7453" s="23">
        <f t="shared" si="116"/>
        <v>4.2584031347314744</v>
      </c>
      <c r="K7453" s="22" t="str">
        <f>IF(I7453&lt;&gt;"",SUMIF(Table1[Codigo_servico],A7453,Table1[Subtotal_insumo]),"")</f>
        <v/>
      </c>
      <c r="L7453" s="18">
        <f>IF(Table1[[#This Row],[Ordem_insumos]]&lt;&gt;0,VLOOKUP(Table1[[#This Row],[Codigo_servico]],Preencher_Orcamento!$B:$D,3,FALSE)*Table1[[#This Row],[Qtde_insumo]],"")</f>
        <v>0</v>
      </c>
      <c r="M7453" s="18">
        <f>IF(Table1[[#This Row],[Ordem_insumos]]&lt;&gt;0,VLOOKUP(Table1[[#This Row],[Codigo_servico]],Preencher_Orcamento!$B:$D,3,FALSE)*Table1[[#This Row],[Subtotal_insumo]],"")</f>
        <v>0</v>
      </c>
    </row>
    <row r="7454" spans="1:13" x14ac:dyDescent="0.25">
      <c r="A7454" s="3">
        <v>100627</v>
      </c>
      <c r="B7454" s="125">
        <v>0</v>
      </c>
      <c r="C7454" s="131" t="s">
        <v>3877</v>
      </c>
      <c r="D7454" s="132"/>
      <c r="E7454" s="4"/>
      <c r="F7454" s="4"/>
      <c r="G7454" s="17" t="str">
        <f>IFERROR(VLOOKUP(Table1[[#This Row],[Codigo_insumo]],BD_Insumos!$B:$E,4),"")</f>
        <v/>
      </c>
      <c r="H7454" s="139"/>
      <c r="I7454" s="5" t="s">
        <v>5</v>
      </c>
      <c r="J7454" s="20" t="str">
        <f t="shared" si="116"/>
        <v/>
      </c>
      <c r="K7454" s="21">
        <f>IF(I7454&lt;&gt;"",SUMIF(Table1[Codigo_servico],A7454,Table1[Subtotal_insumo]),"")</f>
        <v>51.707038417845894</v>
      </c>
      <c r="L7454" s="17" t="str">
        <f>IF(Table1[[#This Row],[Ordem_insumos]]&lt;&gt;0,VLOOKUP(Table1[[#This Row],[Codigo_servico]],Preencher_Orcamento!$B:$D,3,FALSE)*Table1[[#This Row],[Qtde_insumo]],"")</f>
        <v/>
      </c>
      <c r="M7454" s="17" t="str">
        <f>IF(Table1[[#This Row],[Ordem_insumos]]&lt;&gt;0,VLOOKUP(Table1[[#This Row],[Codigo_servico]],Preencher_Orcamento!$B:$D,3,FALSE)*Table1[[#This Row],[Subtotal_insumo]],"")</f>
        <v/>
      </c>
    </row>
    <row r="7455" spans="1:13" x14ac:dyDescent="0.25">
      <c r="A7455" s="6">
        <v>100627</v>
      </c>
      <c r="B7455" s="126">
        <v>1</v>
      </c>
      <c r="C7455" s="133"/>
      <c r="D7455" s="134">
        <v>2036</v>
      </c>
      <c r="E7455" s="7" t="s">
        <v>2191</v>
      </c>
      <c r="F7455" s="8" t="s">
        <v>2140</v>
      </c>
      <c r="G7455" s="16">
        <f>IFERROR(VLOOKUP(Table1[[#This Row],[Codigo_insumo]],BD_Insumos!$B:$E,4),"")</f>
        <v>12.90425192342871</v>
      </c>
      <c r="H7455" s="140">
        <v>0.36</v>
      </c>
      <c r="I7455" s="9"/>
      <c r="J7455" s="22">
        <f t="shared" si="116"/>
        <v>4.6455306924343356</v>
      </c>
      <c r="K7455" s="22" t="str">
        <f>IF(I7455&lt;&gt;"",SUMIF(Table1[Codigo_servico],A7455,Table1[Subtotal_insumo]),"")</f>
        <v/>
      </c>
      <c r="L7455" s="16">
        <f>IF(Table1[[#This Row],[Ordem_insumos]]&lt;&gt;0,VLOOKUP(Table1[[#This Row],[Codigo_servico]],Preencher_Orcamento!$B:$D,3,FALSE)*Table1[[#This Row],[Qtde_insumo]],"")</f>
        <v>0</v>
      </c>
      <c r="M7455" s="16">
        <f>IF(Table1[[#This Row],[Ordem_insumos]]&lt;&gt;0,VLOOKUP(Table1[[#This Row],[Codigo_servico]],Preencher_Orcamento!$B:$D,3,FALSE)*Table1[[#This Row],[Subtotal_insumo]],"")</f>
        <v>0</v>
      </c>
    </row>
    <row r="7456" spans="1:13" ht="26.25" x14ac:dyDescent="0.25">
      <c r="A7456" s="6">
        <v>100627</v>
      </c>
      <c r="B7456" s="126">
        <v>2</v>
      </c>
      <c r="C7456" s="133"/>
      <c r="D7456" s="134">
        <v>72827</v>
      </c>
      <c r="E7456" s="7" t="s">
        <v>1777</v>
      </c>
      <c r="F7456" s="8" t="s">
        <v>5</v>
      </c>
      <c r="G7456" s="16">
        <f>IFERROR(VLOOKUP(Table1[[#This Row],[Codigo_insumo]],BD_Insumos!$B:$E,4),"")</f>
        <v>24.024799999999999</v>
      </c>
      <c r="H7456" s="140">
        <v>1.7</v>
      </c>
      <c r="I7456" s="9"/>
      <c r="J7456" s="22">
        <f t="shared" si="116"/>
        <v>40.84216</v>
      </c>
      <c r="K7456" s="22" t="str">
        <f>IF(I7456&lt;&gt;"",SUMIF(Table1[Codigo_servico],A7456,Table1[Subtotal_insumo]),"")</f>
        <v/>
      </c>
      <c r="L7456" s="16">
        <f>IF(Table1[[#This Row],[Ordem_insumos]]&lt;&gt;0,VLOOKUP(Table1[[#This Row],[Codigo_servico]],Preencher_Orcamento!$B:$D,3,FALSE)*Table1[[#This Row],[Qtde_insumo]],"")</f>
        <v>0</v>
      </c>
      <c r="M7456" s="16">
        <f>IF(Table1[[#This Row],[Ordem_insumos]]&lt;&gt;0,VLOOKUP(Table1[[#This Row],[Codigo_servico]],Preencher_Orcamento!$B:$D,3,FALSE)*Table1[[#This Row],[Subtotal_insumo]],"")</f>
        <v>0</v>
      </c>
    </row>
    <row r="7457" spans="1:13" x14ac:dyDescent="0.25">
      <c r="A7457" s="6">
        <v>100627</v>
      </c>
      <c r="B7457" s="126">
        <v>3</v>
      </c>
      <c r="C7457" s="133"/>
      <c r="D7457" s="134">
        <v>2035</v>
      </c>
      <c r="E7457" s="7" t="s">
        <v>2190</v>
      </c>
      <c r="F7457" s="8" t="s">
        <v>2140</v>
      </c>
      <c r="G7457" s="18">
        <f>IFERROR(VLOOKUP(Table1[[#This Row],[Codigo_insumo]],BD_Insumos!$B:$E,4),"")</f>
        <v>17.275965903920998</v>
      </c>
      <c r="H7457" s="140">
        <v>0.36</v>
      </c>
      <c r="I7457" s="9"/>
      <c r="J7457" s="23">
        <f t="shared" si="116"/>
        <v>6.2193477254115592</v>
      </c>
      <c r="K7457" s="22" t="str">
        <f>IF(I7457&lt;&gt;"",SUMIF(Table1[Codigo_servico],A7457,Table1[Subtotal_insumo]),"")</f>
        <v/>
      </c>
      <c r="L7457" s="18">
        <f>IF(Table1[[#This Row],[Ordem_insumos]]&lt;&gt;0,VLOOKUP(Table1[[#This Row],[Codigo_servico]],Preencher_Orcamento!$B:$D,3,FALSE)*Table1[[#This Row],[Qtde_insumo]],"")</f>
        <v>0</v>
      </c>
      <c r="M7457" s="18">
        <f>IF(Table1[[#This Row],[Ordem_insumos]]&lt;&gt;0,VLOOKUP(Table1[[#This Row],[Codigo_servico]],Preencher_Orcamento!$B:$D,3,FALSE)*Table1[[#This Row],[Subtotal_insumo]],"")</f>
        <v>0</v>
      </c>
    </row>
    <row r="7458" spans="1:13" x14ac:dyDescent="0.25">
      <c r="A7458" s="3">
        <v>100628</v>
      </c>
      <c r="B7458" s="125">
        <v>0</v>
      </c>
      <c r="C7458" s="131" t="s">
        <v>3878</v>
      </c>
      <c r="D7458" s="132"/>
      <c r="E7458" s="4"/>
      <c r="F7458" s="4"/>
      <c r="G7458" s="17" t="str">
        <f>IFERROR(VLOOKUP(Table1[[#This Row],[Codigo_insumo]],BD_Insumos!$B:$E,4),"")</f>
        <v/>
      </c>
      <c r="H7458" s="139"/>
      <c r="I7458" s="5" t="s">
        <v>5</v>
      </c>
      <c r="J7458" s="20" t="str">
        <f t="shared" si="116"/>
        <v/>
      </c>
      <c r="K7458" s="21">
        <f>IF(I7458&lt;&gt;"",SUMIF(Table1[Codigo_servico],A7458,Table1[Subtotal_insumo]),"")</f>
        <v>62.25309802230737</v>
      </c>
      <c r="L7458" s="17" t="str">
        <f>IF(Table1[[#This Row],[Ordem_insumos]]&lt;&gt;0,VLOOKUP(Table1[[#This Row],[Codigo_servico]],Preencher_Orcamento!$B:$D,3,FALSE)*Table1[[#This Row],[Qtde_insumo]],"")</f>
        <v/>
      </c>
      <c r="M7458" s="17" t="str">
        <f>IF(Table1[[#This Row],[Ordem_insumos]]&lt;&gt;0,VLOOKUP(Table1[[#This Row],[Codigo_servico]],Preencher_Orcamento!$B:$D,3,FALSE)*Table1[[#This Row],[Subtotal_insumo]],"")</f>
        <v/>
      </c>
    </row>
    <row r="7459" spans="1:13" ht="26.25" x14ac:dyDescent="0.25">
      <c r="A7459" s="6">
        <v>100628</v>
      </c>
      <c r="B7459" s="126">
        <v>1</v>
      </c>
      <c r="C7459" s="133"/>
      <c r="D7459" s="134">
        <v>72828</v>
      </c>
      <c r="E7459" s="7" t="s">
        <v>1778</v>
      </c>
      <c r="F7459" s="8" t="s">
        <v>5</v>
      </c>
      <c r="G7459" s="16">
        <f>IFERROR(VLOOKUP(Table1[[#This Row],[Codigo_insumo]],BD_Insumos!$B:$E,4),"")</f>
        <v>30.42</v>
      </c>
      <c r="H7459" s="140">
        <v>1.6</v>
      </c>
      <c r="I7459" s="9"/>
      <c r="J7459" s="22">
        <f t="shared" si="116"/>
        <v>48.672000000000004</v>
      </c>
      <c r="K7459" s="22" t="str">
        <f>IF(I7459&lt;&gt;"",SUMIF(Table1[Codigo_servico],A7459,Table1[Subtotal_insumo]),"")</f>
        <v/>
      </c>
      <c r="L7459" s="16">
        <f>IF(Table1[[#This Row],[Ordem_insumos]]&lt;&gt;0,VLOOKUP(Table1[[#This Row],[Codigo_servico]],Preencher_Orcamento!$B:$D,3,FALSE)*Table1[[#This Row],[Qtde_insumo]],"")</f>
        <v>0</v>
      </c>
      <c r="M7459" s="16">
        <f>IF(Table1[[#This Row],[Ordem_insumos]]&lt;&gt;0,VLOOKUP(Table1[[#This Row],[Codigo_servico]],Preencher_Orcamento!$B:$D,3,FALSE)*Table1[[#This Row],[Subtotal_insumo]],"")</f>
        <v>0</v>
      </c>
    </row>
    <row r="7460" spans="1:13" x14ac:dyDescent="0.25">
      <c r="A7460" s="6">
        <v>100628</v>
      </c>
      <c r="B7460" s="126">
        <v>2</v>
      </c>
      <c r="C7460" s="133"/>
      <c r="D7460" s="134">
        <v>2036</v>
      </c>
      <c r="E7460" s="7" t="s">
        <v>2191</v>
      </c>
      <c r="F7460" s="8" t="s">
        <v>2140</v>
      </c>
      <c r="G7460" s="16">
        <f>IFERROR(VLOOKUP(Table1[[#This Row],[Codigo_insumo]],BD_Insumos!$B:$E,4),"")</f>
        <v>12.90425192342871</v>
      </c>
      <c r="H7460" s="140">
        <v>0.45</v>
      </c>
      <c r="I7460" s="9"/>
      <c r="J7460" s="22">
        <f t="shared" si="116"/>
        <v>5.8069133655429193</v>
      </c>
      <c r="K7460" s="22" t="str">
        <f>IF(I7460&lt;&gt;"",SUMIF(Table1[Codigo_servico],A7460,Table1[Subtotal_insumo]),"")</f>
        <v/>
      </c>
      <c r="L7460" s="16">
        <f>IF(Table1[[#This Row],[Ordem_insumos]]&lt;&gt;0,VLOOKUP(Table1[[#This Row],[Codigo_servico]],Preencher_Orcamento!$B:$D,3,FALSE)*Table1[[#This Row],[Qtde_insumo]],"")</f>
        <v>0</v>
      </c>
      <c r="M7460" s="16">
        <f>IF(Table1[[#This Row],[Ordem_insumos]]&lt;&gt;0,VLOOKUP(Table1[[#This Row],[Codigo_servico]],Preencher_Orcamento!$B:$D,3,FALSE)*Table1[[#This Row],[Subtotal_insumo]],"")</f>
        <v>0</v>
      </c>
    </row>
    <row r="7461" spans="1:13" x14ac:dyDescent="0.25">
      <c r="A7461" s="6">
        <v>100628</v>
      </c>
      <c r="B7461" s="126">
        <v>3</v>
      </c>
      <c r="C7461" s="133"/>
      <c r="D7461" s="134">
        <v>2035</v>
      </c>
      <c r="E7461" s="7" t="s">
        <v>2190</v>
      </c>
      <c r="F7461" s="8" t="s">
        <v>2140</v>
      </c>
      <c r="G7461" s="18">
        <f>IFERROR(VLOOKUP(Table1[[#This Row],[Codigo_insumo]],BD_Insumos!$B:$E,4),"")</f>
        <v>17.275965903920998</v>
      </c>
      <c r="H7461" s="140">
        <v>0.45</v>
      </c>
      <c r="I7461" s="9"/>
      <c r="J7461" s="23">
        <f t="shared" si="116"/>
        <v>7.774184656764449</v>
      </c>
      <c r="K7461" s="22" t="str">
        <f>IF(I7461&lt;&gt;"",SUMIF(Table1[Codigo_servico],A7461,Table1[Subtotal_insumo]),"")</f>
        <v/>
      </c>
      <c r="L7461" s="18">
        <f>IF(Table1[[#This Row],[Ordem_insumos]]&lt;&gt;0,VLOOKUP(Table1[[#This Row],[Codigo_servico]],Preencher_Orcamento!$B:$D,3,FALSE)*Table1[[#This Row],[Qtde_insumo]],"")</f>
        <v>0</v>
      </c>
      <c r="M7461" s="18">
        <f>IF(Table1[[#This Row],[Ordem_insumos]]&lt;&gt;0,VLOOKUP(Table1[[#This Row],[Codigo_servico]],Preencher_Orcamento!$B:$D,3,FALSE)*Table1[[#This Row],[Subtotal_insumo]],"")</f>
        <v>0</v>
      </c>
    </row>
    <row r="7462" spans="1:13" x14ac:dyDescent="0.25">
      <c r="A7462" s="3">
        <v>100629</v>
      </c>
      <c r="B7462" s="125">
        <v>0</v>
      </c>
      <c r="C7462" s="131" t="s">
        <v>3879</v>
      </c>
      <c r="D7462" s="132"/>
      <c r="E7462" s="4"/>
      <c r="F7462" s="4"/>
      <c r="G7462" s="17" t="str">
        <f>IFERROR(VLOOKUP(Table1[[#This Row],[Codigo_insumo]],BD_Insumos!$B:$E,4),"")</f>
        <v/>
      </c>
      <c r="H7462" s="139"/>
      <c r="I7462" s="5" t="s">
        <v>5</v>
      </c>
      <c r="J7462" s="20" t="str">
        <f t="shared" si="116"/>
        <v/>
      </c>
      <c r="K7462" s="21">
        <f>IF(I7462&lt;&gt;"",SUMIF(Table1[Codigo_servico],A7462,Table1[Subtotal_insumo]),"")</f>
        <v>90.229831091948355</v>
      </c>
      <c r="L7462" s="17" t="str">
        <f>IF(Table1[[#This Row],[Ordem_insumos]]&lt;&gt;0,VLOOKUP(Table1[[#This Row],[Codigo_servico]],Preencher_Orcamento!$B:$D,3,FALSE)*Table1[[#This Row],[Qtde_insumo]],"")</f>
        <v/>
      </c>
      <c r="M7462" s="17" t="str">
        <f>IF(Table1[[#This Row],[Ordem_insumos]]&lt;&gt;0,VLOOKUP(Table1[[#This Row],[Codigo_servico]],Preencher_Orcamento!$B:$D,3,FALSE)*Table1[[#This Row],[Subtotal_insumo]],"")</f>
        <v/>
      </c>
    </row>
    <row r="7463" spans="1:13" x14ac:dyDescent="0.25">
      <c r="A7463" s="6">
        <v>100629</v>
      </c>
      <c r="B7463" s="126">
        <v>1</v>
      </c>
      <c r="C7463" s="133"/>
      <c r="D7463" s="134">
        <v>2036</v>
      </c>
      <c r="E7463" s="7" t="s">
        <v>2191</v>
      </c>
      <c r="F7463" s="8" t="s">
        <v>2140</v>
      </c>
      <c r="G7463" s="16">
        <f>IFERROR(VLOOKUP(Table1[[#This Row],[Codigo_insumo]],BD_Insumos!$B:$E,4),"")</f>
        <v>12.90425192342871</v>
      </c>
      <c r="H7463" s="140">
        <v>0.51</v>
      </c>
      <c r="I7463" s="9"/>
      <c r="J7463" s="22">
        <f t="shared" si="116"/>
        <v>6.5811684809486417</v>
      </c>
      <c r="K7463" s="22" t="str">
        <f>IF(I7463&lt;&gt;"",SUMIF(Table1[Codigo_servico],A7463,Table1[Subtotal_insumo]),"")</f>
        <v/>
      </c>
      <c r="L7463" s="16">
        <f>IF(Table1[[#This Row],[Ordem_insumos]]&lt;&gt;0,VLOOKUP(Table1[[#This Row],[Codigo_servico]],Preencher_Orcamento!$B:$D,3,FALSE)*Table1[[#This Row],[Qtde_insumo]],"")</f>
        <v>0</v>
      </c>
      <c r="M7463" s="16">
        <f>IF(Table1[[#This Row],[Ordem_insumos]]&lt;&gt;0,VLOOKUP(Table1[[#This Row],[Codigo_servico]],Preencher_Orcamento!$B:$D,3,FALSE)*Table1[[#This Row],[Subtotal_insumo]],"")</f>
        <v>0</v>
      </c>
    </row>
    <row r="7464" spans="1:13" ht="26.25" x14ac:dyDescent="0.25">
      <c r="A7464" s="6">
        <v>100629</v>
      </c>
      <c r="B7464" s="126">
        <v>2</v>
      </c>
      <c r="C7464" s="133"/>
      <c r="D7464" s="134">
        <v>72829</v>
      </c>
      <c r="E7464" s="7" t="s">
        <v>1779</v>
      </c>
      <c r="F7464" s="8" t="s">
        <v>5</v>
      </c>
      <c r="G7464" s="16">
        <f>IFERROR(VLOOKUP(Table1[[#This Row],[Codigo_insumo]],BD_Insumos!$B:$E,4),"")</f>
        <v>46.773699999999998</v>
      </c>
      <c r="H7464" s="140">
        <v>1.6</v>
      </c>
      <c r="I7464" s="9"/>
      <c r="J7464" s="22">
        <f t="shared" si="116"/>
        <v>74.837919999999997</v>
      </c>
      <c r="K7464" s="22" t="str">
        <f>IF(I7464&lt;&gt;"",SUMIF(Table1[Codigo_servico],A7464,Table1[Subtotal_insumo]),"")</f>
        <v/>
      </c>
      <c r="L7464" s="16">
        <f>IF(Table1[[#This Row],[Ordem_insumos]]&lt;&gt;0,VLOOKUP(Table1[[#This Row],[Codigo_servico]],Preencher_Orcamento!$B:$D,3,FALSE)*Table1[[#This Row],[Qtde_insumo]],"")</f>
        <v>0</v>
      </c>
      <c r="M7464" s="16">
        <f>IF(Table1[[#This Row],[Ordem_insumos]]&lt;&gt;0,VLOOKUP(Table1[[#This Row],[Codigo_servico]],Preencher_Orcamento!$B:$D,3,FALSE)*Table1[[#This Row],[Subtotal_insumo]],"")</f>
        <v>0</v>
      </c>
    </row>
    <row r="7465" spans="1:13" x14ac:dyDescent="0.25">
      <c r="A7465" s="6">
        <v>100629</v>
      </c>
      <c r="B7465" s="126">
        <v>3</v>
      </c>
      <c r="C7465" s="133"/>
      <c r="D7465" s="134">
        <v>2035</v>
      </c>
      <c r="E7465" s="7" t="s">
        <v>2190</v>
      </c>
      <c r="F7465" s="8" t="s">
        <v>2140</v>
      </c>
      <c r="G7465" s="18">
        <f>IFERROR(VLOOKUP(Table1[[#This Row],[Codigo_insumo]],BD_Insumos!$B:$E,4),"")</f>
        <v>17.275965903920998</v>
      </c>
      <c r="H7465" s="140">
        <v>0.51</v>
      </c>
      <c r="I7465" s="9"/>
      <c r="J7465" s="23">
        <f t="shared" si="116"/>
        <v>8.8107426109997089</v>
      </c>
      <c r="K7465" s="22" t="str">
        <f>IF(I7465&lt;&gt;"",SUMIF(Table1[Codigo_servico],A7465,Table1[Subtotal_insumo]),"")</f>
        <v/>
      </c>
      <c r="L7465" s="18">
        <f>IF(Table1[[#This Row],[Ordem_insumos]]&lt;&gt;0,VLOOKUP(Table1[[#This Row],[Codigo_servico]],Preencher_Orcamento!$B:$D,3,FALSE)*Table1[[#This Row],[Qtde_insumo]],"")</f>
        <v>0</v>
      </c>
      <c r="M7465" s="18">
        <f>IF(Table1[[#This Row],[Ordem_insumos]]&lt;&gt;0,VLOOKUP(Table1[[#This Row],[Codigo_servico]],Preencher_Orcamento!$B:$D,3,FALSE)*Table1[[#This Row],[Subtotal_insumo]],"")</f>
        <v>0</v>
      </c>
    </row>
    <row r="7466" spans="1:13" x14ac:dyDescent="0.25">
      <c r="A7466" s="3">
        <v>100630</v>
      </c>
      <c r="B7466" s="125">
        <v>0</v>
      </c>
      <c r="C7466" s="131" t="s">
        <v>3880</v>
      </c>
      <c r="D7466" s="132"/>
      <c r="E7466" s="4"/>
      <c r="F7466" s="4"/>
      <c r="G7466" s="17" t="str">
        <f>IFERROR(VLOOKUP(Table1[[#This Row],[Codigo_insumo]],BD_Insumos!$B:$E,4),"")</f>
        <v/>
      </c>
      <c r="H7466" s="139"/>
      <c r="I7466" s="5" t="s">
        <v>5</v>
      </c>
      <c r="J7466" s="20" t="str">
        <f t="shared" si="116"/>
        <v/>
      </c>
      <c r="K7466" s="21">
        <f>IF(I7466&lt;&gt;"",SUMIF(Table1[Codigo_servico],A7466,Table1[Subtotal_insumo]),"")</f>
        <v>100.05761109194836</v>
      </c>
      <c r="L7466" s="17" t="str">
        <f>IF(Table1[[#This Row],[Ordem_insumos]]&lt;&gt;0,VLOOKUP(Table1[[#This Row],[Codigo_servico]],Preencher_Orcamento!$B:$D,3,FALSE)*Table1[[#This Row],[Qtde_insumo]],"")</f>
        <v/>
      </c>
      <c r="M7466" s="17" t="str">
        <f>IF(Table1[[#This Row],[Ordem_insumos]]&lt;&gt;0,VLOOKUP(Table1[[#This Row],[Codigo_servico]],Preencher_Orcamento!$B:$D,3,FALSE)*Table1[[#This Row],[Subtotal_insumo]],"")</f>
        <v/>
      </c>
    </row>
    <row r="7467" spans="1:13" ht="26.25" x14ac:dyDescent="0.25">
      <c r="A7467" s="6">
        <v>100630</v>
      </c>
      <c r="B7467" s="126">
        <v>1</v>
      </c>
      <c r="C7467" s="133"/>
      <c r="D7467" s="134">
        <v>72830</v>
      </c>
      <c r="E7467" s="7" t="s">
        <v>1780</v>
      </c>
      <c r="F7467" s="8" t="s">
        <v>5</v>
      </c>
      <c r="G7467" s="16">
        <f>IFERROR(VLOOKUP(Table1[[#This Row],[Codigo_insumo]],BD_Insumos!$B:$E,4),"")</f>
        <v>56.443800000000003</v>
      </c>
      <c r="H7467" s="140">
        <v>1.5</v>
      </c>
      <c r="I7467" s="9"/>
      <c r="J7467" s="22">
        <f t="shared" si="116"/>
        <v>84.665700000000001</v>
      </c>
      <c r="K7467" s="22" t="str">
        <f>IF(I7467&lt;&gt;"",SUMIF(Table1[Codigo_servico],A7467,Table1[Subtotal_insumo]),"")</f>
        <v/>
      </c>
      <c r="L7467" s="16">
        <f>IF(Table1[[#This Row],[Ordem_insumos]]&lt;&gt;0,VLOOKUP(Table1[[#This Row],[Codigo_servico]],Preencher_Orcamento!$B:$D,3,FALSE)*Table1[[#This Row],[Qtde_insumo]],"")</f>
        <v>0</v>
      </c>
      <c r="M7467" s="16">
        <f>IF(Table1[[#This Row],[Ordem_insumos]]&lt;&gt;0,VLOOKUP(Table1[[#This Row],[Codigo_servico]],Preencher_Orcamento!$B:$D,3,FALSE)*Table1[[#This Row],[Subtotal_insumo]],"")</f>
        <v>0</v>
      </c>
    </row>
    <row r="7468" spans="1:13" x14ac:dyDescent="0.25">
      <c r="A7468" s="6">
        <v>100630</v>
      </c>
      <c r="B7468" s="126">
        <v>2</v>
      </c>
      <c r="C7468" s="133"/>
      <c r="D7468" s="134">
        <v>2035</v>
      </c>
      <c r="E7468" s="7" t="s">
        <v>2190</v>
      </c>
      <c r="F7468" s="8" t="s">
        <v>2140</v>
      </c>
      <c r="G7468" s="16">
        <f>IFERROR(VLOOKUP(Table1[[#This Row],[Codigo_insumo]],BD_Insumos!$B:$E,4),"")</f>
        <v>17.275965903920998</v>
      </c>
      <c r="H7468" s="140">
        <v>0.51</v>
      </c>
      <c r="I7468" s="9"/>
      <c r="J7468" s="22">
        <f t="shared" si="116"/>
        <v>8.8107426109997089</v>
      </c>
      <c r="K7468" s="22" t="str">
        <f>IF(I7468&lt;&gt;"",SUMIF(Table1[Codigo_servico],A7468,Table1[Subtotal_insumo]),"")</f>
        <v/>
      </c>
      <c r="L7468" s="16">
        <f>IF(Table1[[#This Row],[Ordem_insumos]]&lt;&gt;0,VLOOKUP(Table1[[#This Row],[Codigo_servico]],Preencher_Orcamento!$B:$D,3,FALSE)*Table1[[#This Row],[Qtde_insumo]],"")</f>
        <v>0</v>
      </c>
      <c r="M7468" s="16">
        <f>IF(Table1[[#This Row],[Ordem_insumos]]&lt;&gt;0,VLOOKUP(Table1[[#This Row],[Codigo_servico]],Preencher_Orcamento!$B:$D,3,FALSE)*Table1[[#This Row],[Subtotal_insumo]],"")</f>
        <v>0</v>
      </c>
    </row>
    <row r="7469" spans="1:13" x14ac:dyDescent="0.25">
      <c r="A7469" s="6">
        <v>100630</v>
      </c>
      <c r="B7469" s="126">
        <v>3</v>
      </c>
      <c r="C7469" s="133"/>
      <c r="D7469" s="134">
        <v>2036</v>
      </c>
      <c r="E7469" s="7" t="s">
        <v>2191</v>
      </c>
      <c r="F7469" s="8" t="s">
        <v>2140</v>
      </c>
      <c r="G7469" s="18">
        <f>IFERROR(VLOOKUP(Table1[[#This Row],[Codigo_insumo]],BD_Insumos!$B:$E,4),"")</f>
        <v>12.90425192342871</v>
      </c>
      <c r="H7469" s="140">
        <v>0.51</v>
      </c>
      <c r="I7469" s="9"/>
      <c r="J7469" s="23">
        <f t="shared" si="116"/>
        <v>6.5811684809486417</v>
      </c>
      <c r="K7469" s="22" t="str">
        <f>IF(I7469&lt;&gt;"",SUMIF(Table1[Codigo_servico],A7469,Table1[Subtotal_insumo]),"")</f>
        <v/>
      </c>
      <c r="L7469" s="18">
        <f>IF(Table1[[#This Row],[Ordem_insumos]]&lt;&gt;0,VLOOKUP(Table1[[#This Row],[Codigo_servico]],Preencher_Orcamento!$B:$D,3,FALSE)*Table1[[#This Row],[Qtde_insumo]],"")</f>
        <v>0</v>
      </c>
      <c r="M7469" s="18">
        <f>IF(Table1[[#This Row],[Ordem_insumos]]&lt;&gt;0,VLOOKUP(Table1[[#This Row],[Codigo_servico]],Preencher_Orcamento!$B:$D,3,FALSE)*Table1[[#This Row],[Subtotal_insumo]],"")</f>
        <v>0</v>
      </c>
    </row>
    <row r="7470" spans="1:13" x14ac:dyDescent="0.25">
      <c r="A7470" s="3">
        <v>100654</v>
      </c>
      <c r="B7470" s="125">
        <v>0</v>
      </c>
      <c r="C7470" s="131" t="s">
        <v>3816</v>
      </c>
      <c r="D7470" s="132"/>
      <c r="E7470" s="4"/>
      <c r="F7470" s="4"/>
      <c r="G7470" s="17" t="str">
        <f>IFERROR(VLOOKUP(Table1[[#This Row],[Codigo_insumo]],BD_Insumos!$B:$E,4),"")</f>
        <v/>
      </c>
      <c r="H7470" s="139"/>
      <c r="I7470" s="5" t="s">
        <v>457</v>
      </c>
      <c r="J7470" s="20" t="str">
        <f t="shared" si="116"/>
        <v/>
      </c>
      <c r="K7470" s="21">
        <f>IF(I7470&lt;&gt;"",SUMIF(Table1[Codigo_servico],A7470,Table1[Subtotal_insumo]),"")</f>
        <v>82.558937153247257</v>
      </c>
      <c r="L7470" s="17" t="str">
        <f>IF(Table1[[#This Row],[Ordem_insumos]]&lt;&gt;0,VLOOKUP(Table1[[#This Row],[Codigo_servico]],Preencher_Orcamento!$B:$D,3,FALSE)*Table1[[#This Row],[Qtde_insumo]],"")</f>
        <v/>
      </c>
      <c r="M7470" s="17" t="str">
        <f>IF(Table1[[#This Row],[Ordem_insumos]]&lt;&gt;0,VLOOKUP(Table1[[#This Row],[Codigo_servico]],Preencher_Orcamento!$B:$D,3,FALSE)*Table1[[#This Row],[Subtotal_insumo]],"")</f>
        <v/>
      </c>
    </row>
    <row r="7471" spans="1:13" x14ac:dyDescent="0.25">
      <c r="A7471" s="6">
        <v>100654</v>
      </c>
      <c r="B7471" s="126">
        <v>1</v>
      </c>
      <c r="C7471" s="133"/>
      <c r="D7471" s="134">
        <v>79640</v>
      </c>
      <c r="E7471" s="7" t="s">
        <v>2022</v>
      </c>
      <c r="F7471" s="8" t="s">
        <v>5</v>
      </c>
      <c r="G7471" s="16">
        <f>IFERROR(VLOOKUP(Table1[[#This Row],[Codigo_insumo]],BD_Insumos!$B:$E,4),"")</f>
        <v>0.14910000000000001</v>
      </c>
      <c r="H7471" s="140">
        <v>0.72</v>
      </c>
      <c r="I7471" s="9"/>
      <c r="J7471" s="22">
        <f t="shared" si="116"/>
        <v>0.107352</v>
      </c>
      <c r="K7471" s="22" t="str">
        <f>IF(I7471&lt;&gt;"",SUMIF(Table1[Codigo_servico],A7471,Table1[Subtotal_insumo]),"")</f>
        <v/>
      </c>
      <c r="L7471" s="16">
        <f>IF(Table1[[#This Row],[Ordem_insumos]]&lt;&gt;0,VLOOKUP(Table1[[#This Row],[Codigo_servico]],Preencher_Orcamento!$B:$D,3,FALSE)*Table1[[#This Row],[Qtde_insumo]],"")</f>
        <v>0</v>
      </c>
      <c r="M7471" s="16">
        <f>IF(Table1[[#This Row],[Ordem_insumos]]&lt;&gt;0,VLOOKUP(Table1[[#This Row],[Codigo_servico]],Preencher_Orcamento!$B:$D,3,FALSE)*Table1[[#This Row],[Subtotal_insumo]],"")</f>
        <v>0</v>
      </c>
    </row>
    <row r="7472" spans="1:13" x14ac:dyDescent="0.25">
      <c r="A7472" s="6">
        <v>100654</v>
      </c>
      <c r="B7472" s="126">
        <v>2</v>
      </c>
      <c r="C7472" s="133"/>
      <c r="D7472" s="134">
        <v>2036</v>
      </c>
      <c r="E7472" s="7" t="s">
        <v>2191</v>
      </c>
      <c r="F7472" s="8" t="s">
        <v>2140</v>
      </c>
      <c r="G7472" s="16">
        <f>IFERROR(VLOOKUP(Table1[[#This Row],[Codigo_insumo]],BD_Insumos!$B:$E,4),"")</f>
        <v>12.90425192342871</v>
      </c>
      <c r="H7472" s="140">
        <v>0.85</v>
      </c>
      <c r="I7472" s="9"/>
      <c r="J7472" s="22">
        <f t="shared" si="116"/>
        <v>10.968614134914404</v>
      </c>
      <c r="K7472" s="22" t="str">
        <f>IF(I7472&lt;&gt;"",SUMIF(Table1[Codigo_servico],A7472,Table1[Subtotal_insumo]),"")</f>
        <v/>
      </c>
      <c r="L7472" s="16">
        <f>IF(Table1[[#This Row],[Ordem_insumos]]&lt;&gt;0,VLOOKUP(Table1[[#This Row],[Codigo_servico]],Preencher_Orcamento!$B:$D,3,FALSE)*Table1[[#This Row],[Qtde_insumo]],"")</f>
        <v>0</v>
      </c>
      <c r="M7472" s="16">
        <f>IF(Table1[[#This Row],[Ordem_insumos]]&lt;&gt;0,VLOOKUP(Table1[[#This Row],[Codigo_servico]],Preencher_Orcamento!$B:$D,3,FALSE)*Table1[[#This Row],[Subtotal_insumo]],"")</f>
        <v>0</v>
      </c>
    </row>
    <row r="7473" spans="1:13" ht="26.25" x14ac:dyDescent="0.25">
      <c r="A7473" s="6">
        <v>100654</v>
      </c>
      <c r="B7473" s="126">
        <v>3</v>
      </c>
      <c r="C7473" s="133"/>
      <c r="D7473" s="134">
        <v>74405</v>
      </c>
      <c r="E7473" s="7" t="s">
        <v>1797</v>
      </c>
      <c r="F7473" s="8" t="s">
        <v>457</v>
      </c>
      <c r="G7473" s="18">
        <f>IFERROR(VLOOKUP(Table1[[#This Row],[Codigo_insumo]],BD_Insumos!$B:$E,4),"")</f>
        <v>56.798400000000001</v>
      </c>
      <c r="H7473" s="140">
        <v>1</v>
      </c>
      <c r="I7473" s="9"/>
      <c r="J7473" s="23">
        <f t="shared" si="116"/>
        <v>56.798400000000001</v>
      </c>
      <c r="K7473" s="22" t="str">
        <f>IF(I7473&lt;&gt;"",SUMIF(Table1[Codigo_servico],A7473,Table1[Subtotal_insumo]),"")</f>
        <v/>
      </c>
      <c r="L7473" s="18">
        <f>IF(Table1[[#This Row],[Ordem_insumos]]&lt;&gt;0,VLOOKUP(Table1[[#This Row],[Codigo_servico]],Preencher_Orcamento!$B:$D,3,FALSE)*Table1[[#This Row],[Qtde_insumo]],"")</f>
        <v>0</v>
      </c>
      <c r="M7473" s="18">
        <f>IF(Table1[[#This Row],[Ordem_insumos]]&lt;&gt;0,VLOOKUP(Table1[[#This Row],[Codigo_servico]],Preencher_Orcamento!$B:$D,3,FALSE)*Table1[[#This Row],[Subtotal_insumo]],"")</f>
        <v>0</v>
      </c>
    </row>
    <row r="7474" spans="1:13" x14ac:dyDescent="0.25">
      <c r="A7474" s="6">
        <v>100654</v>
      </c>
      <c r="B7474" s="126">
        <v>4</v>
      </c>
      <c r="C7474" s="133"/>
      <c r="D7474" s="134">
        <v>2035</v>
      </c>
      <c r="E7474" s="7" t="s">
        <v>2190</v>
      </c>
      <c r="F7474" s="8" t="s">
        <v>2140</v>
      </c>
      <c r="G7474" s="18">
        <f>IFERROR(VLOOKUP(Table1[[#This Row],[Codigo_insumo]],BD_Insumos!$B:$E,4),"")</f>
        <v>17.275965903920998</v>
      </c>
      <c r="H7474" s="140">
        <v>0.85</v>
      </c>
      <c r="I7474" s="9"/>
      <c r="J7474" s="23">
        <f t="shared" si="116"/>
        <v>14.684571018332848</v>
      </c>
      <c r="K7474" s="22" t="str">
        <f>IF(I7474&lt;&gt;"",SUMIF(Table1[Codigo_servico],A7474,Table1[Subtotal_insumo]),"")</f>
        <v/>
      </c>
      <c r="L7474" s="18">
        <f>IF(Table1[[#This Row],[Ordem_insumos]]&lt;&gt;0,VLOOKUP(Table1[[#This Row],[Codigo_servico]],Preencher_Orcamento!$B:$D,3,FALSE)*Table1[[#This Row],[Qtde_insumo]],"")</f>
        <v>0</v>
      </c>
      <c r="M7474" s="18">
        <f>IF(Table1[[#This Row],[Ordem_insumos]]&lt;&gt;0,VLOOKUP(Table1[[#This Row],[Codigo_servico]],Preencher_Orcamento!$B:$D,3,FALSE)*Table1[[#This Row],[Subtotal_insumo]],"")</f>
        <v>0</v>
      </c>
    </row>
    <row r="7475" spans="1:13" x14ac:dyDescent="0.25">
      <c r="A7475" s="3">
        <v>100711</v>
      </c>
      <c r="B7475" s="125">
        <v>0</v>
      </c>
      <c r="C7475" s="131" t="s">
        <v>3881</v>
      </c>
      <c r="D7475" s="132"/>
      <c r="E7475" s="4"/>
      <c r="F7475" s="4"/>
      <c r="G7475" s="17" t="str">
        <f>IFERROR(VLOOKUP(Table1[[#This Row],[Codigo_insumo]],BD_Insumos!$B:$E,4),"")</f>
        <v/>
      </c>
      <c r="H7475" s="139"/>
      <c r="I7475" s="5" t="s">
        <v>5</v>
      </c>
      <c r="J7475" s="20" t="str">
        <f t="shared" si="116"/>
        <v/>
      </c>
      <c r="K7475" s="21">
        <f>IF(I7475&lt;&gt;"",SUMIF(Table1[Codigo_servico],A7475,Table1[Subtotal_insumo]),"")</f>
        <v>34.411390261879767</v>
      </c>
      <c r="L7475" s="17" t="str">
        <f>IF(Table1[[#This Row],[Ordem_insumos]]&lt;&gt;0,VLOOKUP(Table1[[#This Row],[Codigo_servico]],Preencher_Orcamento!$B:$D,3,FALSE)*Table1[[#This Row],[Qtde_insumo]],"")</f>
        <v/>
      </c>
      <c r="M7475" s="17" t="str">
        <f>IF(Table1[[#This Row],[Ordem_insumos]]&lt;&gt;0,VLOOKUP(Table1[[#This Row],[Codigo_servico]],Preencher_Orcamento!$B:$D,3,FALSE)*Table1[[#This Row],[Subtotal_insumo]],"")</f>
        <v/>
      </c>
    </row>
    <row r="7476" spans="1:13" x14ac:dyDescent="0.25">
      <c r="A7476" s="6">
        <v>100711</v>
      </c>
      <c r="B7476" s="126">
        <v>1</v>
      </c>
      <c r="C7476" s="133"/>
      <c r="D7476" s="134">
        <v>79640</v>
      </c>
      <c r="E7476" s="7" t="s">
        <v>2022</v>
      </c>
      <c r="F7476" s="8" t="s">
        <v>5</v>
      </c>
      <c r="G7476" s="16">
        <f>IFERROR(VLOOKUP(Table1[[#This Row],[Codigo_insumo]],BD_Insumos!$B:$E,4),"")</f>
        <v>0.14910000000000001</v>
      </c>
      <c r="H7476" s="140">
        <v>0.46</v>
      </c>
      <c r="I7476" s="9"/>
      <c r="J7476" s="22">
        <f t="shared" si="116"/>
        <v>6.8586000000000008E-2</v>
      </c>
      <c r="K7476" s="22" t="str">
        <f>IF(I7476&lt;&gt;"",SUMIF(Table1[Codigo_servico],A7476,Table1[Subtotal_insumo]),"")</f>
        <v/>
      </c>
      <c r="L7476" s="16">
        <f>IF(Table1[[#This Row],[Ordem_insumos]]&lt;&gt;0,VLOOKUP(Table1[[#This Row],[Codigo_servico]],Preencher_Orcamento!$B:$D,3,FALSE)*Table1[[#This Row],[Qtde_insumo]],"")</f>
        <v>0</v>
      </c>
      <c r="M7476" s="16">
        <f>IF(Table1[[#This Row],[Ordem_insumos]]&lt;&gt;0,VLOOKUP(Table1[[#This Row],[Codigo_servico]],Preencher_Orcamento!$B:$D,3,FALSE)*Table1[[#This Row],[Subtotal_insumo]],"")</f>
        <v>0</v>
      </c>
    </row>
    <row r="7477" spans="1:13" ht="26.25" x14ac:dyDescent="0.25">
      <c r="A7477" s="6">
        <v>100711</v>
      </c>
      <c r="B7477" s="126">
        <v>2</v>
      </c>
      <c r="C7477" s="133"/>
      <c r="D7477" s="134">
        <v>73202</v>
      </c>
      <c r="E7477" s="7" t="s">
        <v>1782</v>
      </c>
      <c r="F7477" s="8" t="s">
        <v>5</v>
      </c>
      <c r="G7477" s="16">
        <f>IFERROR(VLOOKUP(Table1[[#This Row],[Codigo_insumo]],BD_Insumos!$B:$E,4),"")</f>
        <v>7.8451000000000004</v>
      </c>
      <c r="H7477" s="140">
        <v>1.3</v>
      </c>
      <c r="I7477" s="9"/>
      <c r="J7477" s="22">
        <f t="shared" si="116"/>
        <v>10.198630000000001</v>
      </c>
      <c r="K7477" s="22" t="str">
        <f>IF(I7477&lt;&gt;"",SUMIF(Table1[Codigo_servico],A7477,Table1[Subtotal_insumo]),"")</f>
        <v/>
      </c>
      <c r="L7477" s="16">
        <f>IF(Table1[[#This Row],[Ordem_insumos]]&lt;&gt;0,VLOOKUP(Table1[[#This Row],[Codigo_servico]],Preencher_Orcamento!$B:$D,3,FALSE)*Table1[[#This Row],[Qtde_insumo]],"")</f>
        <v>0</v>
      </c>
      <c r="M7477" s="16">
        <f>IF(Table1[[#This Row],[Ordem_insumos]]&lt;&gt;0,VLOOKUP(Table1[[#This Row],[Codigo_servico]],Preencher_Orcamento!$B:$D,3,FALSE)*Table1[[#This Row],[Subtotal_insumo]],"")</f>
        <v>0</v>
      </c>
    </row>
    <row r="7478" spans="1:13" x14ac:dyDescent="0.25">
      <c r="A7478" s="6">
        <v>100711</v>
      </c>
      <c r="B7478" s="126">
        <v>3</v>
      </c>
      <c r="C7478" s="133"/>
      <c r="D7478" s="134">
        <v>2036</v>
      </c>
      <c r="E7478" s="7" t="s">
        <v>2191</v>
      </c>
      <c r="F7478" s="8" t="s">
        <v>2140</v>
      </c>
      <c r="G7478" s="18">
        <f>IFERROR(VLOOKUP(Table1[[#This Row],[Codigo_insumo]],BD_Insumos!$B:$E,4),"")</f>
        <v>12.90425192342871</v>
      </c>
      <c r="H7478" s="140">
        <v>0.8</v>
      </c>
      <c r="I7478" s="9"/>
      <c r="J7478" s="23">
        <f t="shared" si="116"/>
        <v>10.323401538742969</v>
      </c>
      <c r="K7478" s="22" t="str">
        <f>IF(I7478&lt;&gt;"",SUMIF(Table1[Codigo_servico],A7478,Table1[Subtotal_insumo]),"")</f>
        <v/>
      </c>
      <c r="L7478" s="18">
        <f>IF(Table1[[#This Row],[Ordem_insumos]]&lt;&gt;0,VLOOKUP(Table1[[#This Row],[Codigo_servico]],Preencher_Orcamento!$B:$D,3,FALSE)*Table1[[#This Row],[Qtde_insumo]],"")</f>
        <v>0</v>
      </c>
      <c r="M7478" s="18">
        <f>IF(Table1[[#This Row],[Ordem_insumos]]&lt;&gt;0,VLOOKUP(Table1[[#This Row],[Codigo_servico]],Preencher_Orcamento!$B:$D,3,FALSE)*Table1[[#This Row],[Subtotal_insumo]],"")</f>
        <v>0</v>
      </c>
    </row>
    <row r="7479" spans="1:13" x14ac:dyDescent="0.25">
      <c r="A7479" s="6">
        <v>100711</v>
      </c>
      <c r="B7479" s="126">
        <v>4</v>
      </c>
      <c r="C7479" s="133"/>
      <c r="D7479" s="134">
        <v>2035</v>
      </c>
      <c r="E7479" s="7" t="s">
        <v>2190</v>
      </c>
      <c r="F7479" s="8" t="s">
        <v>2140</v>
      </c>
      <c r="G7479" s="18">
        <f>IFERROR(VLOOKUP(Table1[[#This Row],[Codigo_insumo]],BD_Insumos!$B:$E,4),"")</f>
        <v>17.275965903920998</v>
      </c>
      <c r="H7479" s="140">
        <v>0.8</v>
      </c>
      <c r="I7479" s="9"/>
      <c r="J7479" s="23">
        <f t="shared" si="116"/>
        <v>13.820772723136798</v>
      </c>
      <c r="K7479" s="22" t="str">
        <f>IF(I7479&lt;&gt;"",SUMIF(Table1[Codigo_servico],A7479,Table1[Subtotal_insumo]),"")</f>
        <v/>
      </c>
      <c r="L7479" s="18">
        <f>IF(Table1[[#This Row],[Ordem_insumos]]&lt;&gt;0,VLOOKUP(Table1[[#This Row],[Codigo_servico]],Preencher_Orcamento!$B:$D,3,FALSE)*Table1[[#This Row],[Qtde_insumo]],"")</f>
        <v>0</v>
      </c>
      <c r="M7479" s="18">
        <f>IF(Table1[[#This Row],[Ordem_insumos]]&lt;&gt;0,VLOOKUP(Table1[[#This Row],[Codigo_servico]],Preencher_Orcamento!$B:$D,3,FALSE)*Table1[[#This Row],[Subtotal_insumo]],"")</f>
        <v>0</v>
      </c>
    </row>
    <row r="7480" spans="1:13" x14ac:dyDescent="0.25">
      <c r="A7480" s="3">
        <v>100712</v>
      </c>
      <c r="B7480" s="125">
        <v>0</v>
      </c>
      <c r="C7480" s="131" t="s">
        <v>3882</v>
      </c>
      <c r="D7480" s="132"/>
      <c r="E7480" s="4"/>
      <c r="F7480" s="4"/>
      <c r="G7480" s="17" t="str">
        <f>IFERROR(VLOOKUP(Table1[[#This Row],[Codigo_insumo]],BD_Insumos!$B:$E,4),"")</f>
        <v/>
      </c>
      <c r="H7480" s="139"/>
      <c r="I7480" s="5" t="s">
        <v>5</v>
      </c>
      <c r="J7480" s="20" t="str">
        <f t="shared" si="116"/>
        <v/>
      </c>
      <c r="K7480" s="21">
        <f>IF(I7480&lt;&gt;"",SUMIF(Table1[Codigo_servico],A7480,Table1[Subtotal_insumo]),"")</f>
        <v>48.867536610084677</v>
      </c>
      <c r="L7480" s="17" t="str">
        <f>IF(Table1[[#This Row],[Ordem_insumos]]&lt;&gt;0,VLOOKUP(Table1[[#This Row],[Codigo_servico]],Preencher_Orcamento!$B:$D,3,FALSE)*Table1[[#This Row],[Qtde_insumo]],"")</f>
        <v/>
      </c>
      <c r="M7480" s="17" t="str">
        <f>IF(Table1[[#This Row],[Ordem_insumos]]&lt;&gt;0,VLOOKUP(Table1[[#This Row],[Codigo_servico]],Preencher_Orcamento!$B:$D,3,FALSE)*Table1[[#This Row],[Subtotal_insumo]],"")</f>
        <v/>
      </c>
    </row>
    <row r="7481" spans="1:13" x14ac:dyDescent="0.25">
      <c r="A7481" s="6">
        <v>100712</v>
      </c>
      <c r="B7481" s="126">
        <v>1</v>
      </c>
      <c r="C7481" s="133"/>
      <c r="D7481" s="134">
        <v>2035</v>
      </c>
      <c r="E7481" s="7" t="s">
        <v>2190</v>
      </c>
      <c r="F7481" s="8" t="s">
        <v>2140</v>
      </c>
      <c r="G7481" s="16">
        <f>IFERROR(VLOOKUP(Table1[[#This Row],[Codigo_insumo]],BD_Insumos!$B:$E,4),"")</f>
        <v>17.275965903920998</v>
      </c>
      <c r="H7481" s="140">
        <v>1.1000000000000001</v>
      </c>
      <c r="I7481" s="9"/>
      <c r="J7481" s="22">
        <f t="shared" si="116"/>
        <v>19.003562494313098</v>
      </c>
      <c r="K7481" s="22" t="str">
        <f>IF(I7481&lt;&gt;"",SUMIF(Table1[Codigo_servico],A7481,Table1[Subtotal_insumo]),"")</f>
        <v/>
      </c>
      <c r="L7481" s="16">
        <f>IF(Table1[[#This Row],[Ordem_insumos]]&lt;&gt;0,VLOOKUP(Table1[[#This Row],[Codigo_servico]],Preencher_Orcamento!$B:$D,3,FALSE)*Table1[[#This Row],[Qtde_insumo]],"")</f>
        <v>0</v>
      </c>
      <c r="M7481" s="16">
        <f>IF(Table1[[#This Row],[Ordem_insumos]]&lt;&gt;0,VLOOKUP(Table1[[#This Row],[Codigo_servico]],Preencher_Orcamento!$B:$D,3,FALSE)*Table1[[#This Row],[Subtotal_insumo]],"")</f>
        <v>0</v>
      </c>
    </row>
    <row r="7482" spans="1:13" x14ac:dyDescent="0.25">
      <c r="A7482" s="6">
        <v>100712</v>
      </c>
      <c r="B7482" s="126">
        <v>2</v>
      </c>
      <c r="C7482" s="133"/>
      <c r="D7482" s="134">
        <v>2036</v>
      </c>
      <c r="E7482" s="7" t="s">
        <v>2191</v>
      </c>
      <c r="F7482" s="8" t="s">
        <v>2140</v>
      </c>
      <c r="G7482" s="16">
        <f>IFERROR(VLOOKUP(Table1[[#This Row],[Codigo_insumo]],BD_Insumos!$B:$E,4),"")</f>
        <v>12.90425192342871</v>
      </c>
      <c r="H7482" s="140">
        <v>1.1000000000000001</v>
      </c>
      <c r="I7482" s="9"/>
      <c r="J7482" s="22">
        <f t="shared" si="116"/>
        <v>14.194677115771581</v>
      </c>
      <c r="K7482" s="22" t="str">
        <f>IF(I7482&lt;&gt;"",SUMIF(Table1[Codigo_servico],A7482,Table1[Subtotal_insumo]),"")</f>
        <v/>
      </c>
      <c r="L7482" s="16">
        <f>IF(Table1[[#This Row],[Ordem_insumos]]&lt;&gt;0,VLOOKUP(Table1[[#This Row],[Codigo_servico]],Preencher_Orcamento!$B:$D,3,FALSE)*Table1[[#This Row],[Qtde_insumo]],"")</f>
        <v>0</v>
      </c>
      <c r="M7482" s="16">
        <f>IF(Table1[[#This Row],[Ordem_insumos]]&lt;&gt;0,VLOOKUP(Table1[[#This Row],[Codigo_servico]],Preencher_Orcamento!$B:$D,3,FALSE)*Table1[[#This Row],[Subtotal_insumo]],"")</f>
        <v>0</v>
      </c>
    </row>
    <row r="7483" spans="1:13" ht="26.25" x14ac:dyDescent="0.25">
      <c r="A7483" s="6">
        <v>100712</v>
      </c>
      <c r="B7483" s="126">
        <v>3</v>
      </c>
      <c r="C7483" s="133"/>
      <c r="D7483" s="134">
        <v>73203</v>
      </c>
      <c r="E7483" s="7" t="s">
        <v>1783</v>
      </c>
      <c r="F7483" s="8" t="s">
        <v>5</v>
      </c>
      <c r="G7483" s="18">
        <f>IFERROR(VLOOKUP(Table1[[#This Row],[Codigo_insumo]],BD_Insumos!$B:$E,4),"")</f>
        <v>11.121</v>
      </c>
      <c r="H7483" s="140">
        <v>1.4</v>
      </c>
      <c r="I7483" s="9"/>
      <c r="J7483" s="23">
        <f t="shared" si="116"/>
        <v>15.5694</v>
      </c>
      <c r="K7483" s="22" t="str">
        <f>IF(I7483&lt;&gt;"",SUMIF(Table1[Codigo_servico],A7483,Table1[Subtotal_insumo]),"")</f>
        <v/>
      </c>
      <c r="L7483" s="18">
        <f>IF(Table1[[#This Row],[Ordem_insumos]]&lt;&gt;0,VLOOKUP(Table1[[#This Row],[Codigo_servico]],Preencher_Orcamento!$B:$D,3,FALSE)*Table1[[#This Row],[Qtde_insumo]],"")</f>
        <v>0</v>
      </c>
      <c r="M7483" s="18">
        <f>IF(Table1[[#This Row],[Ordem_insumos]]&lt;&gt;0,VLOOKUP(Table1[[#This Row],[Codigo_servico]],Preencher_Orcamento!$B:$D,3,FALSE)*Table1[[#This Row],[Subtotal_insumo]],"")</f>
        <v>0</v>
      </c>
    </row>
    <row r="7484" spans="1:13" x14ac:dyDescent="0.25">
      <c r="A7484" s="6">
        <v>100712</v>
      </c>
      <c r="B7484" s="126">
        <v>4</v>
      </c>
      <c r="C7484" s="133"/>
      <c r="D7484" s="134">
        <v>79640</v>
      </c>
      <c r="E7484" s="7" t="s">
        <v>2022</v>
      </c>
      <c r="F7484" s="8" t="s">
        <v>5</v>
      </c>
      <c r="G7484" s="18">
        <f>IFERROR(VLOOKUP(Table1[[#This Row],[Codigo_insumo]],BD_Insumos!$B:$E,4),"")</f>
        <v>0.14910000000000001</v>
      </c>
      <c r="H7484" s="140">
        <v>0.67</v>
      </c>
      <c r="I7484" s="9"/>
      <c r="J7484" s="23">
        <f t="shared" si="116"/>
        <v>9.9897000000000014E-2</v>
      </c>
      <c r="K7484" s="22" t="str">
        <f>IF(I7484&lt;&gt;"",SUMIF(Table1[Codigo_servico],A7484,Table1[Subtotal_insumo]),"")</f>
        <v/>
      </c>
      <c r="L7484" s="18">
        <f>IF(Table1[[#This Row],[Ordem_insumos]]&lt;&gt;0,VLOOKUP(Table1[[#This Row],[Codigo_servico]],Preencher_Orcamento!$B:$D,3,FALSE)*Table1[[#This Row],[Qtde_insumo]],"")</f>
        <v>0</v>
      </c>
      <c r="M7484" s="18">
        <f>IF(Table1[[#This Row],[Ordem_insumos]]&lt;&gt;0,VLOOKUP(Table1[[#This Row],[Codigo_servico]],Preencher_Orcamento!$B:$D,3,FALSE)*Table1[[#This Row],[Subtotal_insumo]],"")</f>
        <v>0</v>
      </c>
    </row>
    <row r="7485" spans="1:13" x14ac:dyDescent="0.25">
      <c r="A7485" s="3">
        <v>100713</v>
      </c>
      <c r="B7485" s="125">
        <v>0</v>
      </c>
      <c r="C7485" s="131" t="s">
        <v>3883</v>
      </c>
      <c r="D7485" s="132"/>
      <c r="E7485" s="4"/>
      <c r="F7485" s="4"/>
      <c r="G7485" s="17" t="str">
        <f>IFERROR(VLOOKUP(Table1[[#This Row],[Codigo_insumo]],BD_Insumos!$B:$E,4),"")</f>
        <v/>
      </c>
      <c r="H7485" s="139"/>
      <c r="I7485" s="5" t="s">
        <v>5</v>
      </c>
      <c r="J7485" s="20" t="str">
        <f t="shared" si="116"/>
        <v/>
      </c>
      <c r="K7485" s="21">
        <f>IF(I7485&lt;&gt;"",SUMIF(Table1[Codigo_servico],A7485,Table1[Subtotal_insumo]),"")</f>
        <v>57.281725392819645</v>
      </c>
      <c r="L7485" s="17" t="str">
        <f>IF(Table1[[#This Row],[Ordem_insumos]]&lt;&gt;0,VLOOKUP(Table1[[#This Row],[Codigo_servico]],Preencher_Orcamento!$B:$D,3,FALSE)*Table1[[#This Row],[Qtde_insumo]],"")</f>
        <v/>
      </c>
      <c r="M7485" s="17" t="str">
        <f>IF(Table1[[#This Row],[Ordem_insumos]]&lt;&gt;0,VLOOKUP(Table1[[#This Row],[Codigo_servico]],Preencher_Orcamento!$B:$D,3,FALSE)*Table1[[#This Row],[Subtotal_insumo]],"")</f>
        <v/>
      </c>
    </row>
    <row r="7486" spans="1:13" x14ac:dyDescent="0.25">
      <c r="A7486" s="6">
        <v>100713</v>
      </c>
      <c r="B7486" s="126">
        <v>1</v>
      </c>
      <c r="C7486" s="133"/>
      <c r="D7486" s="134">
        <v>79640</v>
      </c>
      <c r="E7486" s="7" t="s">
        <v>2022</v>
      </c>
      <c r="F7486" s="8" t="s">
        <v>5</v>
      </c>
      <c r="G7486" s="16">
        <f>IFERROR(VLOOKUP(Table1[[#This Row],[Codigo_insumo]],BD_Insumos!$B:$E,4),"")</f>
        <v>0.14910000000000001</v>
      </c>
      <c r="H7486" s="140">
        <v>0.84</v>
      </c>
      <c r="I7486" s="9"/>
      <c r="J7486" s="22">
        <f t="shared" si="116"/>
        <v>0.12524399999999999</v>
      </c>
      <c r="K7486" s="22" t="str">
        <f>IF(I7486&lt;&gt;"",SUMIF(Table1[Codigo_servico],A7486,Table1[Subtotal_insumo]),"")</f>
        <v/>
      </c>
      <c r="L7486" s="16">
        <f>IF(Table1[[#This Row],[Ordem_insumos]]&lt;&gt;0,VLOOKUP(Table1[[#This Row],[Codigo_servico]],Preencher_Orcamento!$B:$D,3,FALSE)*Table1[[#This Row],[Qtde_insumo]],"")</f>
        <v>0</v>
      </c>
      <c r="M7486" s="16">
        <f>IF(Table1[[#This Row],[Ordem_insumos]]&lt;&gt;0,VLOOKUP(Table1[[#This Row],[Codigo_servico]],Preencher_Orcamento!$B:$D,3,FALSE)*Table1[[#This Row],[Subtotal_insumo]],"")</f>
        <v>0</v>
      </c>
    </row>
    <row r="7487" spans="1:13" ht="26.25" x14ac:dyDescent="0.25">
      <c r="A7487" s="6">
        <v>100713</v>
      </c>
      <c r="B7487" s="126">
        <v>2</v>
      </c>
      <c r="C7487" s="133"/>
      <c r="D7487" s="134">
        <v>73204</v>
      </c>
      <c r="E7487" s="7" t="s">
        <v>1784</v>
      </c>
      <c r="F7487" s="8" t="s">
        <v>5</v>
      </c>
      <c r="G7487" s="16">
        <f>IFERROR(VLOOKUP(Table1[[#This Row],[Codigo_insumo]],BD_Insumos!$B:$E,4),"")</f>
        <v>14.9573</v>
      </c>
      <c r="H7487" s="140">
        <v>1.4</v>
      </c>
      <c r="I7487" s="9"/>
      <c r="J7487" s="22">
        <f t="shared" si="116"/>
        <v>20.94022</v>
      </c>
      <c r="K7487" s="22" t="str">
        <f>IF(I7487&lt;&gt;"",SUMIF(Table1[Codigo_servico],A7487,Table1[Subtotal_insumo]),"")</f>
        <v/>
      </c>
      <c r="L7487" s="16">
        <f>IF(Table1[[#This Row],[Ordem_insumos]]&lt;&gt;0,VLOOKUP(Table1[[#This Row],[Codigo_servico]],Preencher_Orcamento!$B:$D,3,FALSE)*Table1[[#This Row],[Qtde_insumo]],"")</f>
        <v>0</v>
      </c>
      <c r="M7487" s="16">
        <f>IF(Table1[[#This Row],[Ordem_insumos]]&lt;&gt;0,VLOOKUP(Table1[[#This Row],[Codigo_servico]],Preencher_Orcamento!$B:$D,3,FALSE)*Table1[[#This Row],[Subtotal_insumo]],"")</f>
        <v>0</v>
      </c>
    </row>
    <row r="7488" spans="1:13" x14ac:dyDescent="0.25">
      <c r="A7488" s="6">
        <v>100713</v>
      </c>
      <c r="B7488" s="126">
        <v>3</v>
      </c>
      <c r="C7488" s="133"/>
      <c r="D7488" s="134">
        <v>2036</v>
      </c>
      <c r="E7488" s="7" t="s">
        <v>2191</v>
      </c>
      <c r="F7488" s="8" t="s">
        <v>2140</v>
      </c>
      <c r="G7488" s="18">
        <f>IFERROR(VLOOKUP(Table1[[#This Row],[Codigo_insumo]],BD_Insumos!$B:$E,4),"")</f>
        <v>12.90425192342871</v>
      </c>
      <c r="H7488" s="140">
        <v>1.2</v>
      </c>
      <c r="I7488" s="9"/>
      <c r="J7488" s="23">
        <f t="shared" si="116"/>
        <v>15.485102308114451</v>
      </c>
      <c r="K7488" s="22" t="str">
        <f>IF(I7488&lt;&gt;"",SUMIF(Table1[Codigo_servico],A7488,Table1[Subtotal_insumo]),"")</f>
        <v/>
      </c>
      <c r="L7488" s="18">
        <f>IF(Table1[[#This Row],[Ordem_insumos]]&lt;&gt;0,VLOOKUP(Table1[[#This Row],[Codigo_servico]],Preencher_Orcamento!$B:$D,3,FALSE)*Table1[[#This Row],[Qtde_insumo]],"")</f>
        <v>0</v>
      </c>
      <c r="M7488" s="18">
        <f>IF(Table1[[#This Row],[Ordem_insumos]]&lt;&gt;0,VLOOKUP(Table1[[#This Row],[Codigo_servico]],Preencher_Orcamento!$B:$D,3,FALSE)*Table1[[#This Row],[Subtotal_insumo]],"")</f>
        <v>0</v>
      </c>
    </row>
    <row r="7489" spans="1:13" x14ac:dyDescent="0.25">
      <c r="A7489" s="6">
        <v>100713</v>
      </c>
      <c r="B7489" s="126">
        <v>4</v>
      </c>
      <c r="C7489" s="133"/>
      <c r="D7489" s="134">
        <v>2035</v>
      </c>
      <c r="E7489" s="7" t="s">
        <v>2190</v>
      </c>
      <c r="F7489" s="8" t="s">
        <v>2140</v>
      </c>
      <c r="G7489" s="18">
        <f>IFERROR(VLOOKUP(Table1[[#This Row],[Codigo_insumo]],BD_Insumos!$B:$E,4),"")</f>
        <v>17.275965903920998</v>
      </c>
      <c r="H7489" s="140">
        <v>1.2</v>
      </c>
      <c r="I7489" s="9"/>
      <c r="J7489" s="23">
        <f t="shared" si="116"/>
        <v>20.731159084705197</v>
      </c>
      <c r="K7489" s="22" t="str">
        <f>IF(I7489&lt;&gt;"",SUMIF(Table1[Codigo_servico],A7489,Table1[Subtotal_insumo]),"")</f>
        <v/>
      </c>
      <c r="L7489" s="18">
        <f>IF(Table1[[#This Row],[Ordem_insumos]]&lt;&gt;0,VLOOKUP(Table1[[#This Row],[Codigo_servico]],Preencher_Orcamento!$B:$D,3,FALSE)*Table1[[#This Row],[Qtde_insumo]],"")</f>
        <v>0</v>
      </c>
      <c r="M7489" s="18">
        <f>IF(Table1[[#This Row],[Ordem_insumos]]&lt;&gt;0,VLOOKUP(Table1[[#This Row],[Codigo_servico]],Preencher_Orcamento!$B:$D,3,FALSE)*Table1[[#This Row],[Subtotal_insumo]],"")</f>
        <v>0</v>
      </c>
    </row>
    <row r="7490" spans="1:13" x14ac:dyDescent="0.25">
      <c r="A7490" s="3">
        <v>100714</v>
      </c>
      <c r="B7490" s="125">
        <v>0</v>
      </c>
      <c r="C7490" s="131" t="s">
        <v>3884</v>
      </c>
      <c r="D7490" s="132"/>
      <c r="E7490" s="4"/>
      <c r="F7490" s="4"/>
      <c r="G7490" s="17" t="str">
        <f>IFERROR(VLOOKUP(Table1[[#This Row],[Codigo_insumo]],BD_Insumos!$B:$E,4),"")</f>
        <v/>
      </c>
      <c r="H7490" s="139"/>
      <c r="I7490" s="5" t="s">
        <v>5</v>
      </c>
      <c r="J7490" s="20" t="str">
        <f t="shared" ref="J7490:J7553" si="117">IF(I7490="",G7490*H7490,"")</f>
        <v/>
      </c>
      <c r="K7490" s="21">
        <f>IF(I7490&lt;&gt;"",SUMIF(Table1[Codigo_servico],A7490,Table1[Subtotal_insumo]),"")</f>
        <v>67.183007958289579</v>
      </c>
      <c r="L7490" s="17" t="str">
        <f>IF(Table1[[#This Row],[Ordem_insumos]]&lt;&gt;0,VLOOKUP(Table1[[#This Row],[Codigo_servico]],Preencher_Orcamento!$B:$D,3,FALSE)*Table1[[#This Row],[Qtde_insumo]],"")</f>
        <v/>
      </c>
      <c r="M7490" s="17" t="str">
        <f>IF(Table1[[#This Row],[Ordem_insumos]]&lt;&gt;0,VLOOKUP(Table1[[#This Row],[Codigo_servico]],Preencher_Orcamento!$B:$D,3,FALSE)*Table1[[#This Row],[Subtotal_insumo]],"")</f>
        <v/>
      </c>
    </row>
    <row r="7491" spans="1:13" x14ac:dyDescent="0.25">
      <c r="A7491" s="6">
        <v>100714</v>
      </c>
      <c r="B7491" s="126">
        <v>1</v>
      </c>
      <c r="C7491" s="133"/>
      <c r="D7491" s="134">
        <v>2036</v>
      </c>
      <c r="E7491" s="7" t="s">
        <v>2191</v>
      </c>
      <c r="F7491" s="8" t="s">
        <v>2140</v>
      </c>
      <c r="G7491" s="16">
        <f>IFERROR(VLOOKUP(Table1[[#This Row],[Codigo_insumo]],BD_Insumos!$B:$E,4),"")</f>
        <v>12.90425192342871</v>
      </c>
      <c r="H7491" s="140">
        <v>1.4</v>
      </c>
      <c r="I7491" s="9"/>
      <c r="J7491" s="22">
        <f t="shared" si="117"/>
        <v>18.065952692800192</v>
      </c>
      <c r="K7491" s="22" t="str">
        <f>IF(I7491&lt;&gt;"",SUMIF(Table1[Codigo_servico],A7491,Table1[Subtotal_insumo]),"")</f>
        <v/>
      </c>
      <c r="L7491" s="16">
        <f>IF(Table1[[#This Row],[Ordem_insumos]]&lt;&gt;0,VLOOKUP(Table1[[#This Row],[Codigo_servico]],Preencher_Orcamento!$B:$D,3,FALSE)*Table1[[#This Row],[Qtde_insumo]],"")</f>
        <v>0</v>
      </c>
      <c r="M7491" s="16">
        <f>IF(Table1[[#This Row],[Ordem_insumos]]&lt;&gt;0,VLOOKUP(Table1[[#This Row],[Codigo_servico]],Preencher_Orcamento!$B:$D,3,FALSE)*Table1[[#This Row],[Subtotal_insumo]],"")</f>
        <v>0</v>
      </c>
    </row>
    <row r="7492" spans="1:13" x14ac:dyDescent="0.25">
      <c r="A7492" s="6">
        <v>100714</v>
      </c>
      <c r="B7492" s="126">
        <v>2</v>
      </c>
      <c r="C7492" s="133"/>
      <c r="D7492" s="134">
        <v>2035</v>
      </c>
      <c r="E7492" s="7" t="s">
        <v>2190</v>
      </c>
      <c r="F7492" s="8" t="s">
        <v>2140</v>
      </c>
      <c r="G7492" s="16">
        <f>IFERROR(VLOOKUP(Table1[[#This Row],[Codigo_insumo]],BD_Insumos!$B:$E,4),"")</f>
        <v>17.275965903920998</v>
      </c>
      <c r="H7492" s="140">
        <v>1.4</v>
      </c>
      <c r="I7492" s="9"/>
      <c r="J7492" s="22">
        <f t="shared" si="117"/>
        <v>24.186352265489397</v>
      </c>
      <c r="K7492" s="22" t="str">
        <f>IF(I7492&lt;&gt;"",SUMIF(Table1[Codigo_servico],A7492,Table1[Subtotal_insumo]),"")</f>
        <v/>
      </c>
      <c r="L7492" s="16">
        <f>IF(Table1[[#This Row],[Ordem_insumos]]&lt;&gt;0,VLOOKUP(Table1[[#This Row],[Codigo_servico]],Preencher_Orcamento!$B:$D,3,FALSE)*Table1[[#This Row],[Qtde_insumo]],"")</f>
        <v>0</v>
      </c>
      <c r="M7492" s="16">
        <f>IF(Table1[[#This Row],[Ordem_insumos]]&lt;&gt;0,VLOOKUP(Table1[[#This Row],[Codigo_servico]],Preencher_Orcamento!$B:$D,3,FALSE)*Table1[[#This Row],[Subtotal_insumo]],"")</f>
        <v>0</v>
      </c>
    </row>
    <row r="7493" spans="1:13" x14ac:dyDescent="0.25">
      <c r="A7493" s="6">
        <v>100714</v>
      </c>
      <c r="B7493" s="126">
        <v>3</v>
      </c>
      <c r="C7493" s="133"/>
      <c r="D7493" s="134">
        <v>79640</v>
      </c>
      <c r="E7493" s="7" t="s">
        <v>2022</v>
      </c>
      <c r="F7493" s="8" t="s">
        <v>5</v>
      </c>
      <c r="G7493" s="18">
        <f>IFERROR(VLOOKUP(Table1[[#This Row],[Codigo_insumo]],BD_Insumos!$B:$E,4),"")</f>
        <v>0.14910000000000001</v>
      </c>
      <c r="H7493" s="140">
        <v>1.1299999999999999</v>
      </c>
      <c r="I7493" s="9"/>
      <c r="J7493" s="23">
        <f t="shared" si="117"/>
        <v>0.16848299999999999</v>
      </c>
      <c r="K7493" s="22" t="str">
        <f>IF(I7493&lt;&gt;"",SUMIF(Table1[Codigo_servico],A7493,Table1[Subtotal_insumo]),"")</f>
        <v/>
      </c>
      <c r="L7493" s="18">
        <f>IF(Table1[[#This Row],[Ordem_insumos]]&lt;&gt;0,VLOOKUP(Table1[[#This Row],[Codigo_servico]],Preencher_Orcamento!$B:$D,3,FALSE)*Table1[[#This Row],[Qtde_insumo]],"")</f>
        <v>0</v>
      </c>
      <c r="M7493" s="18">
        <f>IF(Table1[[#This Row],[Ordem_insumos]]&lt;&gt;0,VLOOKUP(Table1[[#This Row],[Codigo_servico]],Preencher_Orcamento!$B:$D,3,FALSE)*Table1[[#This Row],[Subtotal_insumo]],"")</f>
        <v>0</v>
      </c>
    </row>
    <row r="7494" spans="1:13" ht="26.25" x14ac:dyDescent="0.25">
      <c r="A7494" s="6">
        <v>100714</v>
      </c>
      <c r="B7494" s="126">
        <v>4</v>
      </c>
      <c r="C7494" s="133"/>
      <c r="D7494" s="134">
        <v>73205</v>
      </c>
      <c r="E7494" s="7" t="s">
        <v>1785</v>
      </c>
      <c r="F7494" s="8" t="s">
        <v>5</v>
      </c>
      <c r="G7494" s="18">
        <f>IFERROR(VLOOKUP(Table1[[#This Row],[Codigo_insumo]],BD_Insumos!$B:$E,4),"")</f>
        <v>17.6873</v>
      </c>
      <c r="H7494" s="140">
        <v>1.4</v>
      </c>
      <c r="I7494" s="9"/>
      <c r="J7494" s="23">
        <f t="shared" si="117"/>
        <v>24.762219999999999</v>
      </c>
      <c r="K7494" s="22" t="str">
        <f>IF(I7494&lt;&gt;"",SUMIF(Table1[Codigo_servico],A7494,Table1[Subtotal_insumo]),"")</f>
        <v/>
      </c>
      <c r="L7494" s="18">
        <f>IF(Table1[[#This Row],[Ordem_insumos]]&lt;&gt;0,VLOOKUP(Table1[[#This Row],[Codigo_servico]],Preencher_Orcamento!$B:$D,3,FALSE)*Table1[[#This Row],[Qtde_insumo]],"")</f>
        <v>0</v>
      </c>
      <c r="M7494" s="18">
        <f>IF(Table1[[#This Row],[Ordem_insumos]]&lt;&gt;0,VLOOKUP(Table1[[#This Row],[Codigo_servico]],Preencher_Orcamento!$B:$D,3,FALSE)*Table1[[#This Row],[Subtotal_insumo]],"")</f>
        <v>0</v>
      </c>
    </row>
    <row r="7495" spans="1:13" x14ac:dyDescent="0.25">
      <c r="A7495" s="3">
        <v>100720</v>
      </c>
      <c r="B7495" s="125">
        <v>0</v>
      </c>
      <c r="C7495" s="131" t="s">
        <v>1810</v>
      </c>
      <c r="D7495" s="132"/>
      <c r="E7495" s="4"/>
      <c r="F7495" s="4"/>
      <c r="G7495" s="17" t="str">
        <f>IFERROR(VLOOKUP(Table1[[#This Row],[Codigo_insumo]],BD_Insumos!$B:$E,4),"")</f>
        <v/>
      </c>
      <c r="H7495" s="139"/>
      <c r="I7495" s="5" t="s">
        <v>457</v>
      </c>
      <c r="J7495" s="20" t="str">
        <f t="shared" si="117"/>
        <v/>
      </c>
      <c r="K7495" s="21">
        <f>IF(I7495&lt;&gt;"",SUMIF(Table1[Codigo_servico],A7495,Table1[Subtotal_insumo]),"")</f>
        <v>27.634158066372347</v>
      </c>
      <c r="L7495" s="17" t="str">
        <f>IF(Table1[[#This Row],[Ordem_insumos]]&lt;&gt;0,VLOOKUP(Table1[[#This Row],[Codigo_servico]],Preencher_Orcamento!$B:$D,3,FALSE)*Table1[[#This Row],[Qtde_insumo]],"")</f>
        <v/>
      </c>
      <c r="M7495" s="17" t="str">
        <f>IF(Table1[[#This Row],[Ordem_insumos]]&lt;&gt;0,VLOOKUP(Table1[[#This Row],[Codigo_servico]],Preencher_Orcamento!$B:$D,3,FALSE)*Table1[[#This Row],[Subtotal_insumo]],"")</f>
        <v/>
      </c>
    </row>
    <row r="7496" spans="1:13" x14ac:dyDescent="0.25">
      <c r="A7496" s="6">
        <v>100720</v>
      </c>
      <c r="B7496" s="126">
        <v>1</v>
      </c>
      <c r="C7496" s="133"/>
      <c r="D7496" s="134">
        <v>2035</v>
      </c>
      <c r="E7496" s="7" t="s">
        <v>2190</v>
      </c>
      <c r="F7496" s="8" t="s">
        <v>2140</v>
      </c>
      <c r="G7496" s="16">
        <f>IFERROR(VLOOKUP(Table1[[#This Row],[Codigo_insumo]],BD_Insumos!$B:$E,4),"")</f>
        <v>17.275965903920998</v>
      </c>
      <c r="H7496" s="140">
        <v>0.35</v>
      </c>
      <c r="I7496" s="9"/>
      <c r="J7496" s="22">
        <f t="shared" si="117"/>
        <v>6.0465880663723492</v>
      </c>
      <c r="K7496" s="22" t="str">
        <f>IF(I7496&lt;&gt;"",SUMIF(Table1[Codigo_servico],A7496,Table1[Subtotal_insumo]),"")</f>
        <v/>
      </c>
      <c r="L7496" s="16">
        <f>IF(Table1[[#This Row],[Ordem_insumos]]&lt;&gt;0,VLOOKUP(Table1[[#This Row],[Codigo_servico]],Preencher_Orcamento!$B:$D,3,FALSE)*Table1[[#This Row],[Qtde_insumo]],"")</f>
        <v>0</v>
      </c>
      <c r="M7496" s="16">
        <f>IF(Table1[[#This Row],[Ordem_insumos]]&lt;&gt;0,VLOOKUP(Table1[[#This Row],[Codigo_servico]],Preencher_Orcamento!$B:$D,3,FALSE)*Table1[[#This Row],[Subtotal_insumo]],"")</f>
        <v>0</v>
      </c>
    </row>
    <row r="7497" spans="1:13" ht="26.25" x14ac:dyDescent="0.25">
      <c r="A7497" s="6">
        <v>100720</v>
      </c>
      <c r="B7497" s="126">
        <v>2</v>
      </c>
      <c r="C7497" s="133"/>
      <c r="D7497" s="134">
        <v>74460</v>
      </c>
      <c r="E7497" s="7" t="s">
        <v>1810</v>
      </c>
      <c r="F7497" s="8" t="s">
        <v>457</v>
      </c>
      <c r="G7497" s="18">
        <f>IFERROR(VLOOKUP(Table1[[#This Row],[Codigo_insumo]],BD_Insumos!$B:$E,4),"")</f>
        <v>21.4832</v>
      </c>
      <c r="H7497" s="140">
        <v>1</v>
      </c>
      <c r="I7497" s="9"/>
      <c r="J7497" s="23">
        <f t="shared" si="117"/>
        <v>21.4832</v>
      </c>
      <c r="K7497" s="22" t="str">
        <f>IF(I7497&lt;&gt;"",SUMIF(Table1[Codigo_servico],A7497,Table1[Subtotal_insumo]),"")</f>
        <v/>
      </c>
      <c r="L7497" s="18">
        <f>IF(Table1[[#This Row],[Ordem_insumos]]&lt;&gt;0,VLOOKUP(Table1[[#This Row],[Codigo_servico]],Preencher_Orcamento!$B:$D,3,FALSE)*Table1[[#This Row],[Qtde_insumo]],"")</f>
        <v>0</v>
      </c>
      <c r="M7497" s="18">
        <f>IF(Table1[[#This Row],[Ordem_insumos]]&lt;&gt;0,VLOOKUP(Table1[[#This Row],[Codigo_servico]],Preencher_Orcamento!$B:$D,3,FALSE)*Table1[[#This Row],[Subtotal_insumo]],"")</f>
        <v>0</v>
      </c>
    </row>
    <row r="7498" spans="1:13" x14ac:dyDescent="0.25">
      <c r="A7498" s="6">
        <v>100720</v>
      </c>
      <c r="B7498" s="126">
        <v>3</v>
      </c>
      <c r="C7498" s="133"/>
      <c r="D7498" s="134">
        <v>79640</v>
      </c>
      <c r="E7498" s="7" t="s">
        <v>2022</v>
      </c>
      <c r="F7498" s="8" t="s">
        <v>5</v>
      </c>
      <c r="G7498" s="18">
        <f>IFERROR(VLOOKUP(Table1[[#This Row],[Codigo_insumo]],BD_Insumos!$B:$E,4),"")</f>
        <v>0.14910000000000001</v>
      </c>
      <c r="H7498" s="140">
        <v>0.7</v>
      </c>
      <c r="I7498" s="9"/>
      <c r="J7498" s="23">
        <f t="shared" si="117"/>
        <v>0.10437</v>
      </c>
      <c r="K7498" s="22" t="str">
        <f>IF(I7498&lt;&gt;"",SUMIF(Table1[Codigo_servico],A7498,Table1[Subtotal_insumo]),"")</f>
        <v/>
      </c>
      <c r="L7498" s="18">
        <f>IF(Table1[[#This Row],[Ordem_insumos]]&lt;&gt;0,VLOOKUP(Table1[[#This Row],[Codigo_servico]],Preencher_Orcamento!$B:$D,3,FALSE)*Table1[[#This Row],[Qtde_insumo]],"")</f>
        <v>0</v>
      </c>
      <c r="M7498" s="18">
        <f>IF(Table1[[#This Row],[Ordem_insumos]]&lt;&gt;0,VLOOKUP(Table1[[#This Row],[Codigo_servico]],Preencher_Orcamento!$B:$D,3,FALSE)*Table1[[#This Row],[Subtotal_insumo]],"")</f>
        <v>0</v>
      </c>
    </row>
    <row r="7499" spans="1:13" x14ac:dyDescent="0.25">
      <c r="A7499" s="3">
        <v>100760</v>
      </c>
      <c r="B7499" s="125">
        <v>0</v>
      </c>
      <c r="C7499" s="131" t="s">
        <v>3885</v>
      </c>
      <c r="D7499" s="132"/>
      <c r="E7499" s="4"/>
      <c r="F7499" s="4"/>
      <c r="G7499" s="17" t="str">
        <f>IFERROR(VLOOKUP(Table1[[#This Row],[Codigo_insumo]],BD_Insumos!$B:$E,4),"")</f>
        <v/>
      </c>
      <c r="H7499" s="139"/>
      <c r="I7499" s="5" t="s">
        <v>457</v>
      </c>
      <c r="J7499" s="20" t="str">
        <f t="shared" si="117"/>
        <v/>
      </c>
      <c r="K7499" s="21">
        <f>IF(I7499&lt;&gt;"",SUMIF(Table1[Codigo_servico],A7499,Table1[Subtotal_insumo]),"")</f>
        <v>349.88945710945643</v>
      </c>
      <c r="L7499" s="17" t="str">
        <f>IF(Table1[[#This Row],[Ordem_insumos]]&lt;&gt;0,VLOOKUP(Table1[[#This Row],[Codigo_servico]],Preencher_Orcamento!$B:$D,3,FALSE)*Table1[[#This Row],[Qtde_insumo]],"")</f>
        <v/>
      </c>
      <c r="M7499" s="17" t="str">
        <f>IF(Table1[[#This Row],[Ordem_insumos]]&lt;&gt;0,VLOOKUP(Table1[[#This Row],[Codigo_servico]],Preencher_Orcamento!$B:$D,3,FALSE)*Table1[[#This Row],[Subtotal_insumo]],"")</f>
        <v/>
      </c>
    </row>
    <row r="7500" spans="1:13" x14ac:dyDescent="0.25">
      <c r="A7500" s="6">
        <v>100760</v>
      </c>
      <c r="B7500" s="126">
        <v>1</v>
      </c>
      <c r="C7500" s="133"/>
      <c r="D7500" s="134">
        <v>2099</v>
      </c>
      <c r="E7500" s="7" t="s">
        <v>2205</v>
      </c>
      <c r="F7500" s="8" t="s">
        <v>2140</v>
      </c>
      <c r="G7500" s="16">
        <f>IFERROR(VLOOKUP(Table1[[#This Row],[Codigo_insumo]],BD_Insumos!$B:$E,4),"")</f>
        <v>12.627877718847255</v>
      </c>
      <c r="H7500" s="140">
        <v>6.4</v>
      </c>
      <c r="I7500" s="9"/>
      <c r="J7500" s="22">
        <f t="shared" si="117"/>
        <v>80.818417400622437</v>
      </c>
      <c r="K7500" s="22" t="str">
        <f>IF(I7500&lt;&gt;"",SUMIF(Table1[Codigo_servico],A7500,Table1[Subtotal_insumo]),"")</f>
        <v/>
      </c>
      <c r="L7500" s="16">
        <f>IF(Table1[[#This Row],[Ordem_insumos]]&lt;&gt;0,VLOOKUP(Table1[[#This Row],[Codigo_servico]],Preencher_Orcamento!$B:$D,3,FALSE)*Table1[[#This Row],[Qtde_insumo]],"")</f>
        <v>0</v>
      </c>
      <c r="M7500" s="16">
        <f>IF(Table1[[#This Row],[Ordem_insumos]]&lt;&gt;0,VLOOKUP(Table1[[#This Row],[Codigo_servico]],Preencher_Orcamento!$B:$D,3,FALSE)*Table1[[#This Row],[Subtotal_insumo]],"")</f>
        <v>0</v>
      </c>
    </row>
    <row r="7501" spans="1:13" x14ac:dyDescent="0.25">
      <c r="A7501" s="6">
        <v>100760</v>
      </c>
      <c r="B7501" s="126">
        <v>2</v>
      </c>
      <c r="C7501" s="133"/>
      <c r="D7501" s="134">
        <v>10608</v>
      </c>
      <c r="E7501" s="7" t="s">
        <v>118</v>
      </c>
      <c r="F7501" s="8" t="s">
        <v>58</v>
      </c>
      <c r="G7501" s="16">
        <f>IFERROR(VLOOKUP(Table1[[#This Row],[Codigo_insumo]],BD_Insumos!$B:$E,4),"")</f>
        <v>238.17070000000001</v>
      </c>
      <c r="H7501" s="140">
        <v>0.12</v>
      </c>
      <c r="I7501" s="9"/>
      <c r="J7501" s="22">
        <f t="shared" si="117"/>
        <v>28.580484000000002</v>
      </c>
      <c r="K7501" s="22" t="str">
        <f>IF(I7501&lt;&gt;"",SUMIF(Table1[Codigo_servico],A7501,Table1[Subtotal_insumo]),"")</f>
        <v/>
      </c>
      <c r="L7501" s="16">
        <f>IF(Table1[[#This Row],[Ordem_insumos]]&lt;&gt;0,VLOOKUP(Table1[[#This Row],[Codigo_servico]],Preencher_Orcamento!$B:$D,3,FALSE)*Table1[[#This Row],[Qtde_insumo]],"")</f>
        <v>0</v>
      </c>
      <c r="M7501" s="16">
        <f>IF(Table1[[#This Row],[Ordem_insumos]]&lt;&gt;0,VLOOKUP(Table1[[#This Row],[Codigo_servico]],Preencher_Orcamento!$B:$D,3,FALSE)*Table1[[#This Row],[Subtotal_insumo]],"")</f>
        <v>0</v>
      </c>
    </row>
    <row r="7502" spans="1:13" ht="26.25" x14ac:dyDescent="0.25">
      <c r="A7502" s="6">
        <v>100760</v>
      </c>
      <c r="B7502" s="126">
        <v>3</v>
      </c>
      <c r="C7502" s="133"/>
      <c r="D7502" s="134">
        <v>10645</v>
      </c>
      <c r="E7502" s="7" t="s">
        <v>155</v>
      </c>
      <c r="F7502" s="8" t="s">
        <v>58</v>
      </c>
      <c r="G7502" s="16">
        <f>IFERROR(VLOOKUP(Table1[[#This Row],[Codigo_insumo]],BD_Insumos!$B:$E,4),"")</f>
        <v>309.5095</v>
      </c>
      <c r="H7502" s="140">
        <v>4.0399999999999998E-2</v>
      </c>
      <c r="I7502" s="9"/>
      <c r="J7502" s="22">
        <f t="shared" si="117"/>
        <v>12.5041838</v>
      </c>
      <c r="K7502" s="22" t="str">
        <f>IF(I7502&lt;&gt;"",SUMIF(Table1[Codigo_servico],A7502,Table1[Subtotal_insumo]),"")</f>
        <v/>
      </c>
      <c r="L7502" s="16">
        <f>IF(Table1[[#This Row],[Ordem_insumos]]&lt;&gt;0,VLOOKUP(Table1[[#This Row],[Codigo_servico]],Preencher_Orcamento!$B:$D,3,FALSE)*Table1[[#This Row],[Qtde_insumo]],"")</f>
        <v>0</v>
      </c>
      <c r="M7502" s="16">
        <f>IF(Table1[[#This Row],[Ordem_insumos]]&lt;&gt;0,VLOOKUP(Table1[[#This Row],[Codigo_servico]],Preencher_Orcamento!$B:$D,3,FALSE)*Table1[[#This Row],[Subtotal_insumo]],"")</f>
        <v>0</v>
      </c>
    </row>
    <row r="7503" spans="1:13" ht="26.25" x14ac:dyDescent="0.25">
      <c r="A7503" s="6">
        <v>100760</v>
      </c>
      <c r="B7503" s="126">
        <v>4</v>
      </c>
      <c r="C7503" s="133"/>
      <c r="D7503" s="134">
        <v>12532</v>
      </c>
      <c r="E7503" s="7" t="s">
        <v>234</v>
      </c>
      <c r="F7503" s="8" t="s">
        <v>457</v>
      </c>
      <c r="G7503" s="16">
        <f>IFERROR(VLOOKUP(Table1[[#This Row],[Codigo_insumo]],BD_Insumos!$B:$E,4),"")</f>
        <v>1.7754000000000001</v>
      </c>
      <c r="H7503" s="140">
        <v>26</v>
      </c>
      <c r="I7503" s="9"/>
      <c r="J7503" s="22">
        <f t="shared" si="117"/>
        <v>46.160400000000003</v>
      </c>
      <c r="K7503" s="22" t="str">
        <f>IF(I7503&lt;&gt;"",SUMIF(Table1[Codigo_servico],A7503,Table1[Subtotal_insumo]),"")</f>
        <v/>
      </c>
      <c r="L7503" s="16">
        <f>IF(Table1[[#This Row],[Ordem_insumos]]&lt;&gt;0,VLOOKUP(Table1[[#This Row],[Codigo_servico]],Preencher_Orcamento!$B:$D,3,FALSE)*Table1[[#This Row],[Qtde_insumo]],"")</f>
        <v>0</v>
      </c>
      <c r="M7503" s="16">
        <f>IF(Table1[[#This Row],[Ordem_insumos]]&lt;&gt;0,VLOOKUP(Table1[[#This Row],[Codigo_servico]],Preencher_Orcamento!$B:$D,3,FALSE)*Table1[[#This Row],[Subtotal_insumo]],"")</f>
        <v>0</v>
      </c>
    </row>
    <row r="7504" spans="1:13" x14ac:dyDescent="0.25">
      <c r="A7504" s="6">
        <v>100760</v>
      </c>
      <c r="B7504" s="126">
        <v>5</v>
      </c>
      <c r="C7504" s="133"/>
      <c r="D7504" s="134">
        <v>10543</v>
      </c>
      <c r="E7504" s="7" t="s">
        <v>91</v>
      </c>
      <c r="F7504" s="8" t="s">
        <v>58</v>
      </c>
      <c r="G7504" s="16">
        <f>IFERROR(VLOOKUP(Table1[[#This Row],[Codigo_insumo]],BD_Insumos!$B:$E,4),"")</f>
        <v>67.283799999999999</v>
      </c>
      <c r="H7504" s="140">
        <v>0.03</v>
      </c>
      <c r="I7504" s="9"/>
      <c r="J7504" s="22">
        <f t="shared" si="117"/>
        <v>2.0185139999999997</v>
      </c>
      <c r="K7504" s="22" t="str">
        <f>IF(I7504&lt;&gt;"",SUMIF(Table1[Codigo_servico],A7504,Table1[Subtotal_insumo]),"")</f>
        <v/>
      </c>
      <c r="L7504" s="16">
        <f>IF(Table1[[#This Row],[Ordem_insumos]]&lt;&gt;0,VLOOKUP(Table1[[#This Row],[Codigo_servico]],Preencher_Orcamento!$B:$D,3,FALSE)*Table1[[#This Row],[Qtde_insumo]],"")</f>
        <v>0</v>
      </c>
      <c r="M7504" s="16">
        <f>IF(Table1[[#This Row],[Ordem_insumos]]&lt;&gt;0,VLOOKUP(Table1[[#This Row],[Codigo_servico]],Preencher_Orcamento!$B:$D,3,FALSE)*Table1[[#This Row],[Subtotal_insumo]],"")</f>
        <v>0</v>
      </c>
    </row>
    <row r="7505" spans="1:13" x14ac:dyDescent="0.25">
      <c r="A7505" s="6">
        <v>100760</v>
      </c>
      <c r="B7505" s="126">
        <v>6</v>
      </c>
      <c r="C7505" s="133"/>
      <c r="D7505" s="134">
        <v>2013</v>
      </c>
      <c r="E7505" s="7" t="s">
        <v>2184</v>
      </c>
      <c r="F7505" s="8" t="s">
        <v>2140</v>
      </c>
      <c r="G7505" s="16">
        <f>IFERROR(VLOOKUP(Table1[[#This Row],[Codigo_insumo]],BD_Insumos!$B:$E,4),"")</f>
        <v>15.756939025755017</v>
      </c>
      <c r="H7505" s="140">
        <v>2</v>
      </c>
      <c r="I7505" s="9"/>
      <c r="J7505" s="22">
        <f t="shared" si="117"/>
        <v>31.513878051510034</v>
      </c>
      <c r="K7505" s="22" t="str">
        <f>IF(I7505&lt;&gt;"",SUMIF(Table1[Codigo_servico],A7505,Table1[Subtotal_insumo]),"")</f>
        <v/>
      </c>
      <c r="L7505" s="16">
        <f>IF(Table1[[#This Row],[Ordem_insumos]]&lt;&gt;0,VLOOKUP(Table1[[#This Row],[Codigo_servico]],Preencher_Orcamento!$B:$D,3,FALSE)*Table1[[#This Row],[Qtde_insumo]],"")</f>
        <v>0</v>
      </c>
      <c r="M7505" s="16">
        <f>IF(Table1[[#This Row],[Ordem_insumos]]&lt;&gt;0,VLOOKUP(Table1[[#This Row],[Codigo_servico]],Preencher_Orcamento!$B:$D,3,FALSE)*Table1[[#This Row],[Subtotal_insumo]],"")</f>
        <v>0</v>
      </c>
    </row>
    <row r="7506" spans="1:13" x14ac:dyDescent="0.25">
      <c r="A7506" s="6">
        <v>100760</v>
      </c>
      <c r="B7506" s="126">
        <v>7</v>
      </c>
      <c r="C7506" s="133"/>
      <c r="D7506" s="134">
        <v>2014</v>
      </c>
      <c r="E7506" s="7" t="s">
        <v>2185</v>
      </c>
      <c r="F7506" s="8" t="s">
        <v>2140</v>
      </c>
      <c r="G7506" s="18">
        <f>IFERROR(VLOOKUP(Table1[[#This Row],[Codigo_insumo]],BD_Insumos!$B:$E,4),"")</f>
        <v>13.173665210544026</v>
      </c>
      <c r="H7506" s="140">
        <v>2</v>
      </c>
      <c r="I7506" s="9"/>
      <c r="J7506" s="23">
        <f t="shared" si="117"/>
        <v>26.347330421088053</v>
      </c>
      <c r="K7506" s="22" t="str">
        <f>IF(I7506&lt;&gt;"",SUMIF(Table1[Codigo_servico],A7506,Table1[Subtotal_insumo]),"")</f>
        <v/>
      </c>
      <c r="L7506" s="18">
        <f>IF(Table1[[#This Row],[Ordem_insumos]]&lt;&gt;0,VLOOKUP(Table1[[#This Row],[Codigo_servico]],Preencher_Orcamento!$B:$D,3,FALSE)*Table1[[#This Row],[Qtde_insumo]],"")</f>
        <v>0</v>
      </c>
      <c r="M7506" s="18">
        <f>IF(Table1[[#This Row],[Ordem_insumos]]&lt;&gt;0,VLOOKUP(Table1[[#This Row],[Codigo_servico]],Preencher_Orcamento!$B:$D,3,FALSE)*Table1[[#This Row],[Subtotal_insumo]],"")</f>
        <v>0</v>
      </c>
    </row>
    <row r="7507" spans="1:13" x14ac:dyDescent="0.25">
      <c r="A7507" s="6">
        <v>100760</v>
      </c>
      <c r="B7507" s="126">
        <v>8</v>
      </c>
      <c r="C7507" s="133"/>
      <c r="D7507" s="134">
        <v>2015</v>
      </c>
      <c r="E7507" s="7" t="s">
        <v>2186</v>
      </c>
      <c r="F7507" s="8" t="s">
        <v>2140</v>
      </c>
      <c r="G7507" s="18">
        <f>IFERROR(VLOOKUP(Table1[[#This Row],[Codigo_insumo]],BD_Insumos!$B:$E,4),"")</f>
        <v>16.259414142106937</v>
      </c>
      <c r="H7507" s="140">
        <v>0.61</v>
      </c>
      <c r="I7507" s="9"/>
      <c r="J7507" s="23">
        <f t="shared" si="117"/>
        <v>9.918242626685231</v>
      </c>
      <c r="K7507" s="22" t="str">
        <f>IF(I7507&lt;&gt;"",SUMIF(Table1[Codigo_servico],A7507,Table1[Subtotal_insumo]),"")</f>
        <v/>
      </c>
      <c r="L7507" s="18">
        <f>IF(Table1[[#This Row],[Ordem_insumos]]&lt;&gt;0,VLOOKUP(Table1[[#This Row],[Codigo_servico]],Preencher_Orcamento!$B:$D,3,FALSE)*Table1[[#This Row],[Qtde_insumo]],"")</f>
        <v>0</v>
      </c>
      <c r="M7507" s="18">
        <f>IF(Table1[[#This Row],[Ordem_insumos]]&lt;&gt;0,VLOOKUP(Table1[[#This Row],[Codigo_servico]],Preencher_Orcamento!$B:$D,3,FALSE)*Table1[[#This Row],[Subtotal_insumo]],"")</f>
        <v>0</v>
      </c>
    </row>
    <row r="7508" spans="1:13" x14ac:dyDescent="0.25">
      <c r="A7508" s="6">
        <v>100760</v>
      </c>
      <c r="B7508" s="126">
        <v>9</v>
      </c>
      <c r="C7508" s="133"/>
      <c r="D7508" s="134">
        <v>2020</v>
      </c>
      <c r="E7508" s="7" t="s">
        <v>2188</v>
      </c>
      <c r="F7508" s="8" t="s">
        <v>2140</v>
      </c>
      <c r="G7508" s="18">
        <f>IFERROR(VLOOKUP(Table1[[#This Row],[Codigo_insumo]],BD_Insumos!$B:$E,4),"")</f>
        <v>15.860837164231068</v>
      </c>
      <c r="H7508" s="140">
        <v>4.33</v>
      </c>
      <c r="I7508" s="9"/>
      <c r="J7508" s="23">
        <f t="shared" si="117"/>
        <v>68.677424921120519</v>
      </c>
      <c r="K7508" s="22" t="str">
        <f>IF(I7508&lt;&gt;"",SUMIF(Table1[Codigo_servico],A7508,Table1[Subtotal_insumo]),"")</f>
        <v/>
      </c>
      <c r="L7508" s="18">
        <f>IF(Table1[[#This Row],[Ordem_insumos]]&lt;&gt;0,VLOOKUP(Table1[[#This Row],[Codigo_servico]],Preencher_Orcamento!$B:$D,3,FALSE)*Table1[[#This Row],[Qtde_insumo]],"")</f>
        <v>0</v>
      </c>
      <c r="M7508" s="18">
        <f>IF(Table1[[#This Row],[Ordem_insumos]]&lt;&gt;0,VLOOKUP(Table1[[#This Row],[Codigo_servico]],Preencher_Orcamento!$B:$D,3,FALSE)*Table1[[#This Row],[Subtotal_insumo]],"")</f>
        <v>0</v>
      </c>
    </row>
    <row r="7509" spans="1:13" x14ac:dyDescent="0.25">
      <c r="A7509" s="6">
        <v>100760</v>
      </c>
      <c r="B7509" s="126">
        <v>10</v>
      </c>
      <c r="C7509" s="133"/>
      <c r="D7509" s="134">
        <v>11021</v>
      </c>
      <c r="E7509" s="7" t="s">
        <v>175</v>
      </c>
      <c r="F7509" s="8" t="s">
        <v>170</v>
      </c>
      <c r="G7509" s="18">
        <f>IFERROR(VLOOKUP(Table1[[#This Row],[Codigo_insumo]],BD_Insumos!$B:$E,4),"")</f>
        <v>12.2156</v>
      </c>
      <c r="H7509" s="140">
        <v>0.28999999999999998</v>
      </c>
      <c r="I7509" s="9"/>
      <c r="J7509" s="23">
        <f t="shared" si="117"/>
        <v>3.5425239999999998</v>
      </c>
      <c r="K7509" s="22" t="str">
        <f>IF(I7509&lt;&gt;"",SUMIF(Table1[Codigo_servico],A7509,Table1[Subtotal_insumo]),"")</f>
        <v/>
      </c>
      <c r="L7509" s="18">
        <f>IF(Table1[[#This Row],[Ordem_insumos]]&lt;&gt;0,VLOOKUP(Table1[[#This Row],[Codigo_servico]],Preencher_Orcamento!$B:$D,3,FALSE)*Table1[[#This Row],[Qtde_insumo]],"")</f>
        <v>0</v>
      </c>
      <c r="M7509" s="18">
        <f>IF(Table1[[#This Row],[Ordem_insumos]]&lt;&gt;0,VLOOKUP(Table1[[#This Row],[Codigo_servico]],Preencher_Orcamento!$B:$D,3,FALSE)*Table1[[#This Row],[Subtotal_insumo]],"")</f>
        <v>0</v>
      </c>
    </row>
    <row r="7510" spans="1:13" x14ac:dyDescent="0.25">
      <c r="A7510" s="6">
        <v>100760</v>
      </c>
      <c r="B7510" s="126">
        <v>11</v>
      </c>
      <c r="C7510" s="133"/>
      <c r="D7510" s="134">
        <v>11046</v>
      </c>
      <c r="E7510" s="7" t="s">
        <v>178</v>
      </c>
      <c r="F7510" s="8" t="s">
        <v>5</v>
      </c>
      <c r="G7510" s="18">
        <f>IFERROR(VLOOKUP(Table1[[#This Row],[Codigo_insumo]],BD_Insumos!$B:$E,4),"")</f>
        <v>2.4108999999999998</v>
      </c>
      <c r="H7510" s="140">
        <v>2.64</v>
      </c>
      <c r="I7510" s="9"/>
      <c r="J7510" s="23">
        <f t="shared" si="117"/>
        <v>6.364776</v>
      </c>
      <c r="K7510" s="22" t="str">
        <f>IF(I7510&lt;&gt;"",SUMIF(Table1[Codigo_servico],A7510,Table1[Subtotal_insumo]),"")</f>
        <v/>
      </c>
      <c r="L7510" s="18">
        <f>IF(Table1[[#This Row],[Ordem_insumos]]&lt;&gt;0,VLOOKUP(Table1[[#This Row],[Codigo_servico]],Preencher_Orcamento!$B:$D,3,FALSE)*Table1[[#This Row],[Qtde_insumo]],"")</f>
        <v>0</v>
      </c>
      <c r="M7510" s="18">
        <f>IF(Table1[[#This Row],[Ordem_insumos]]&lt;&gt;0,VLOOKUP(Table1[[#This Row],[Codigo_servico]],Preencher_Orcamento!$B:$D,3,FALSE)*Table1[[#This Row],[Subtotal_insumo]],"")</f>
        <v>0</v>
      </c>
    </row>
    <row r="7511" spans="1:13" x14ac:dyDescent="0.25">
      <c r="A7511" s="6">
        <v>100760</v>
      </c>
      <c r="B7511" s="126">
        <v>12</v>
      </c>
      <c r="C7511" s="133"/>
      <c r="D7511" s="134">
        <v>11520</v>
      </c>
      <c r="E7511" s="7" t="s">
        <v>213</v>
      </c>
      <c r="F7511" s="8" t="s">
        <v>197</v>
      </c>
      <c r="G7511" s="18">
        <f>IFERROR(VLOOKUP(Table1[[#This Row],[Codigo_insumo]],BD_Insumos!$B:$E,4),"")</f>
        <v>3.1955</v>
      </c>
      <c r="H7511" s="140">
        <v>6.37</v>
      </c>
      <c r="I7511" s="9"/>
      <c r="J7511" s="23">
        <f t="shared" si="117"/>
        <v>20.355335</v>
      </c>
      <c r="K7511" s="22" t="str">
        <f>IF(I7511&lt;&gt;"",SUMIF(Table1[Codigo_servico],A7511,Table1[Subtotal_insumo]),"")</f>
        <v/>
      </c>
      <c r="L7511" s="18">
        <f>IF(Table1[[#This Row],[Ordem_insumos]]&lt;&gt;0,VLOOKUP(Table1[[#This Row],[Codigo_servico]],Preencher_Orcamento!$B:$D,3,FALSE)*Table1[[#This Row],[Qtde_insumo]],"")</f>
        <v>0</v>
      </c>
      <c r="M7511" s="18">
        <f>IF(Table1[[#This Row],[Ordem_insumos]]&lt;&gt;0,VLOOKUP(Table1[[#This Row],[Codigo_servico]],Preencher_Orcamento!$B:$D,3,FALSE)*Table1[[#This Row],[Subtotal_insumo]],"")</f>
        <v>0</v>
      </c>
    </row>
    <row r="7512" spans="1:13" x14ac:dyDescent="0.25">
      <c r="A7512" s="6">
        <v>100760</v>
      </c>
      <c r="B7512" s="126">
        <v>13</v>
      </c>
      <c r="C7512" s="133"/>
      <c r="D7512" s="134">
        <v>17515</v>
      </c>
      <c r="E7512" s="7" t="s">
        <v>383</v>
      </c>
      <c r="F7512" s="8" t="s">
        <v>197</v>
      </c>
      <c r="G7512" s="18">
        <f>IFERROR(VLOOKUP(Table1[[#This Row],[Codigo_insumo]],BD_Insumos!$B:$E,4),"")</f>
        <v>5.5275999999999996</v>
      </c>
      <c r="H7512" s="140">
        <v>0.22</v>
      </c>
      <c r="I7512" s="9"/>
      <c r="J7512" s="23">
        <f t="shared" si="117"/>
        <v>1.2160719999999998</v>
      </c>
      <c r="K7512" s="22" t="str">
        <f>IF(I7512&lt;&gt;"",SUMIF(Table1[Codigo_servico],A7512,Table1[Subtotal_insumo]),"")</f>
        <v/>
      </c>
      <c r="L7512" s="18">
        <f>IF(Table1[[#This Row],[Ordem_insumos]]&lt;&gt;0,VLOOKUP(Table1[[#This Row],[Codigo_servico]],Preencher_Orcamento!$B:$D,3,FALSE)*Table1[[#This Row],[Qtde_insumo]],"")</f>
        <v>0</v>
      </c>
      <c r="M7512" s="18">
        <f>IF(Table1[[#This Row],[Ordem_insumos]]&lt;&gt;0,VLOOKUP(Table1[[#This Row],[Codigo_servico]],Preencher_Orcamento!$B:$D,3,FALSE)*Table1[[#This Row],[Subtotal_insumo]],"")</f>
        <v>0</v>
      </c>
    </row>
    <row r="7513" spans="1:13" x14ac:dyDescent="0.25">
      <c r="A7513" s="6">
        <v>100760</v>
      </c>
      <c r="B7513" s="126">
        <v>14</v>
      </c>
      <c r="C7513" s="133"/>
      <c r="D7513" s="134">
        <v>17740</v>
      </c>
      <c r="E7513" s="7" t="s">
        <v>399</v>
      </c>
      <c r="F7513" s="8" t="s">
        <v>197</v>
      </c>
      <c r="G7513" s="18">
        <f>IFERROR(VLOOKUP(Table1[[#This Row],[Codigo_insumo]],BD_Insumos!$B:$E,4),"")</f>
        <v>4.9862000000000002</v>
      </c>
      <c r="H7513" s="140">
        <v>0.12</v>
      </c>
      <c r="I7513" s="9"/>
      <c r="J7513" s="23">
        <f t="shared" si="117"/>
        <v>0.59834399999999999</v>
      </c>
      <c r="K7513" s="22" t="str">
        <f>IF(I7513&lt;&gt;"",SUMIF(Table1[Codigo_servico],A7513,Table1[Subtotal_insumo]),"")</f>
        <v/>
      </c>
      <c r="L7513" s="18">
        <f>IF(Table1[[#This Row],[Ordem_insumos]]&lt;&gt;0,VLOOKUP(Table1[[#This Row],[Codigo_servico]],Preencher_Orcamento!$B:$D,3,FALSE)*Table1[[#This Row],[Qtde_insumo]],"")</f>
        <v>0</v>
      </c>
      <c r="M7513" s="18">
        <f>IF(Table1[[#This Row],[Ordem_insumos]]&lt;&gt;0,VLOOKUP(Table1[[#This Row],[Codigo_servico]],Preencher_Orcamento!$B:$D,3,FALSE)*Table1[[#This Row],[Subtotal_insumo]],"")</f>
        <v>0</v>
      </c>
    </row>
    <row r="7514" spans="1:13" x14ac:dyDescent="0.25">
      <c r="A7514" s="6">
        <v>100760</v>
      </c>
      <c r="B7514" s="126">
        <v>15</v>
      </c>
      <c r="C7514" s="133"/>
      <c r="D7514" s="134">
        <v>11070</v>
      </c>
      <c r="E7514" s="7" t="s">
        <v>185</v>
      </c>
      <c r="F7514" s="8" t="s">
        <v>5</v>
      </c>
      <c r="G7514" s="18">
        <f>IFERROR(VLOOKUP(Table1[[#This Row],[Codigo_insumo]],BD_Insumos!$B:$E,4),"")</f>
        <v>4.1189999999999998</v>
      </c>
      <c r="H7514" s="140">
        <v>0.66666999999999998</v>
      </c>
      <c r="I7514" s="9"/>
      <c r="J7514" s="23">
        <f t="shared" si="117"/>
        <v>2.7460137299999996</v>
      </c>
      <c r="K7514" s="22" t="str">
        <f>IF(I7514&lt;&gt;"",SUMIF(Table1[Codigo_servico],A7514,Table1[Subtotal_insumo]),"")</f>
        <v/>
      </c>
      <c r="L7514" s="18">
        <f>IF(Table1[[#This Row],[Ordem_insumos]]&lt;&gt;0,VLOOKUP(Table1[[#This Row],[Codigo_servico]],Preencher_Orcamento!$B:$D,3,FALSE)*Table1[[#This Row],[Qtde_insumo]],"")</f>
        <v>0</v>
      </c>
      <c r="M7514" s="18">
        <f>IF(Table1[[#This Row],[Ordem_insumos]]&lt;&gt;0,VLOOKUP(Table1[[#This Row],[Codigo_servico]],Preencher_Orcamento!$B:$D,3,FALSE)*Table1[[#This Row],[Subtotal_insumo]],"")</f>
        <v>0</v>
      </c>
    </row>
    <row r="7515" spans="1:13" x14ac:dyDescent="0.25">
      <c r="A7515" s="6">
        <v>100760</v>
      </c>
      <c r="B7515" s="126">
        <v>16</v>
      </c>
      <c r="C7515" s="133"/>
      <c r="D7515" s="134">
        <v>11066</v>
      </c>
      <c r="E7515" s="7" t="s">
        <v>183</v>
      </c>
      <c r="F7515" s="8" t="s">
        <v>5</v>
      </c>
      <c r="G7515" s="18">
        <f>IFERROR(VLOOKUP(Table1[[#This Row],[Codigo_insumo]],BD_Insumos!$B:$E,4),"")</f>
        <v>1.0965</v>
      </c>
      <c r="H7515" s="140">
        <v>0.44</v>
      </c>
      <c r="I7515" s="9"/>
      <c r="J7515" s="23">
        <f t="shared" si="117"/>
        <v>0.48246</v>
      </c>
      <c r="K7515" s="22" t="str">
        <f>IF(I7515&lt;&gt;"",SUMIF(Table1[Codigo_servico],A7515,Table1[Subtotal_insumo]),"")</f>
        <v/>
      </c>
      <c r="L7515" s="18">
        <f>IF(Table1[[#This Row],[Ordem_insumos]]&lt;&gt;0,VLOOKUP(Table1[[#This Row],[Codigo_servico]],Preencher_Orcamento!$B:$D,3,FALSE)*Table1[[#This Row],[Qtde_insumo]],"")</f>
        <v>0</v>
      </c>
      <c r="M7515" s="18">
        <f>IF(Table1[[#This Row],[Ordem_insumos]]&lt;&gt;0,VLOOKUP(Table1[[#This Row],[Codigo_servico]],Preencher_Orcamento!$B:$D,3,FALSE)*Table1[[#This Row],[Subtotal_insumo]],"")</f>
        <v>0</v>
      </c>
    </row>
    <row r="7516" spans="1:13" ht="26.25" x14ac:dyDescent="0.25">
      <c r="A7516" s="6">
        <v>100760</v>
      </c>
      <c r="B7516" s="126">
        <v>17</v>
      </c>
      <c r="C7516" s="133"/>
      <c r="D7516" s="134">
        <v>2016</v>
      </c>
      <c r="E7516" s="7" t="s">
        <v>2187</v>
      </c>
      <c r="F7516" s="8" t="s">
        <v>2140</v>
      </c>
      <c r="G7516" s="18">
        <f>IFERROR(VLOOKUP(Table1[[#This Row],[Codigo_insumo]],BD_Insumos!$B:$E,4),"")</f>
        <v>13.188618292508322</v>
      </c>
      <c r="H7516" s="140">
        <v>0.61</v>
      </c>
      <c r="I7516" s="9"/>
      <c r="J7516" s="23">
        <f t="shared" si="117"/>
        <v>8.0450571584300761</v>
      </c>
      <c r="K7516" s="22" t="str">
        <f>IF(I7516&lt;&gt;"",SUMIF(Table1[Codigo_servico],A7516,Table1[Subtotal_insumo]),"")</f>
        <v/>
      </c>
      <c r="L7516" s="18">
        <f>IF(Table1[[#This Row],[Ordem_insumos]]&lt;&gt;0,VLOOKUP(Table1[[#This Row],[Codigo_servico]],Preencher_Orcamento!$B:$D,3,FALSE)*Table1[[#This Row],[Qtde_insumo]],"")</f>
        <v>0</v>
      </c>
      <c r="M7516" s="18">
        <f>IF(Table1[[#This Row],[Ordem_insumos]]&lt;&gt;0,VLOOKUP(Table1[[#This Row],[Codigo_servico]],Preencher_Orcamento!$B:$D,3,FALSE)*Table1[[#This Row],[Subtotal_insumo]],"")</f>
        <v>0</v>
      </c>
    </row>
    <row r="7517" spans="1:13" x14ac:dyDescent="0.25">
      <c r="A7517" s="3">
        <v>100762</v>
      </c>
      <c r="B7517" s="125">
        <v>0</v>
      </c>
      <c r="C7517" s="131" t="s">
        <v>3886</v>
      </c>
      <c r="D7517" s="132"/>
      <c r="E7517" s="4"/>
      <c r="F7517" s="4"/>
      <c r="G7517" s="17" t="str">
        <f>IFERROR(VLOOKUP(Table1[[#This Row],[Codigo_insumo]],BD_Insumos!$B:$E,4),"")</f>
        <v/>
      </c>
      <c r="H7517" s="139"/>
      <c r="I7517" s="5" t="s">
        <v>457</v>
      </c>
      <c r="J7517" s="20" t="str">
        <f t="shared" si="117"/>
        <v/>
      </c>
      <c r="K7517" s="21">
        <f>IF(I7517&lt;&gt;"",SUMIF(Table1[Codigo_servico],A7517,Table1[Subtotal_insumo]),"")</f>
        <v>458.02124458746113</v>
      </c>
      <c r="L7517" s="17" t="str">
        <f>IF(Table1[[#This Row],[Ordem_insumos]]&lt;&gt;0,VLOOKUP(Table1[[#This Row],[Codigo_servico]],Preencher_Orcamento!$B:$D,3,FALSE)*Table1[[#This Row],[Qtde_insumo]],"")</f>
        <v/>
      </c>
      <c r="M7517" s="17" t="str">
        <f>IF(Table1[[#This Row],[Ordem_insumos]]&lt;&gt;0,VLOOKUP(Table1[[#This Row],[Codigo_servico]],Preencher_Orcamento!$B:$D,3,FALSE)*Table1[[#This Row],[Subtotal_insumo]],"")</f>
        <v/>
      </c>
    </row>
    <row r="7518" spans="1:13" x14ac:dyDescent="0.25">
      <c r="A7518" s="6">
        <v>100762</v>
      </c>
      <c r="B7518" s="126">
        <v>1</v>
      </c>
      <c r="C7518" s="133"/>
      <c r="D7518" s="134">
        <v>2015</v>
      </c>
      <c r="E7518" s="7" t="s">
        <v>2186</v>
      </c>
      <c r="F7518" s="8" t="s">
        <v>2140</v>
      </c>
      <c r="G7518" s="16">
        <f>IFERROR(VLOOKUP(Table1[[#This Row],[Codigo_insumo]],BD_Insumos!$B:$E,4),"")</f>
        <v>16.259414142106937</v>
      </c>
      <c r="H7518" s="140">
        <v>0.53</v>
      </c>
      <c r="I7518" s="9"/>
      <c r="J7518" s="22">
        <f t="shared" si="117"/>
        <v>8.6174894953166774</v>
      </c>
      <c r="K7518" s="22" t="str">
        <f>IF(I7518&lt;&gt;"",SUMIF(Table1[Codigo_servico],A7518,Table1[Subtotal_insumo]),"")</f>
        <v/>
      </c>
      <c r="L7518" s="16">
        <f>IF(Table1[[#This Row],[Ordem_insumos]]&lt;&gt;0,VLOOKUP(Table1[[#This Row],[Codigo_servico]],Preencher_Orcamento!$B:$D,3,FALSE)*Table1[[#This Row],[Qtde_insumo]],"")</f>
        <v>0</v>
      </c>
      <c r="M7518" s="16">
        <f>IF(Table1[[#This Row],[Ordem_insumos]]&lt;&gt;0,VLOOKUP(Table1[[#This Row],[Codigo_servico]],Preencher_Orcamento!$B:$D,3,FALSE)*Table1[[#This Row],[Subtotal_insumo]],"")</f>
        <v>0</v>
      </c>
    </row>
    <row r="7519" spans="1:13" ht="26.25" x14ac:dyDescent="0.25">
      <c r="A7519" s="6">
        <v>100762</v>
      </c>
      <c r="B7519" s="126">
        <v>2</v>
      </c>
      <c r="C7519" s="133"/>
      <c r="D7519" s="134">
        <v>2016</v>
      </c>
      <c r="E7519" s="7" t="s">
        <v>2187</v>
      </c>
      <c r="F7519" s="8" t="s">
        <v>2140</v>
      </c>
      <c r="G7519" s="16">
        <f>IFERROR(VLOOKUP(Table1[[#This Row],[Codigo_insumo]],BD_Insumos!$B:$E,4),"")</f>
        <v>13.188618292508322</v>
      </c>
      <c r="H7519" s="140">
        <v>0.53</v>
      </c>
      <c r="I7519" s="9"/>
      <c r="J7519" s="22">
        <f t="shared" si="117"/>
        <v>6.989967695029411</v>
      </c>
      <c r="K7519" s="22" t="str">
        <f>IF(I7519&lt;&gt;"",SUMIF(Table1[Codigo_servico],A7519,Table1[Subtotal_insumo]),"")</f>
        <v/>
      </c>
      <c r="L7519" s="16">
        <f>IF(Table1[[#This Row],[Ordem_insumos]]&lt;&gt;0,VLOOKUP(Table1[[#This Row],[Codigo_servico]],Preencher_Orcamento!$B:$D,3,FALSE)*Table1[[#This Row],[Qtde_insumo]],"")</f>
        <v>0</v>
      </c>
      <c r="M7519" s="16">
        <f>IF(Table1[[#This Row],[Ordem_insumos]]&lt;&gt;0,VLOOKUP(Table1[[#This Row],[Codigo_servico]],Preencher_Orcamento!$B:$D,3,FALSE)*Table1[[#This Row],[Subtotal_insumo]],"")</f>
        <v>0</v>
      </c>
    </row>
    <row r="7520" spans="1:13" x14ac:dyDescent="0.25">
      <c r="A7520" s="6">
        <v>100762</v>
      </c>
      <c r="B7520" s="126">
        <v>3</v>
      </c>
      <c r="C7520" s="133"/>
      <c r="D7520" s="134">
        <v>2013</v>
      </c>
      <c r="E7520" s="7" t="s">
        <v>2184</v>
      </c>
      <c r="F7520" s="8" t="s">
        <v>2140</v>
      </c>
      <c r="G7520" s="16">
        <f>IFERROR(VLOOKUP(Table1[[#This Row],[Codigo_insumo]],BD_Insumos!$B:$E,4),"")</f>
        <v>15.756939025755017</v>
      </c>
      <c r="H7520" s="140">
        <v>1.93</v>
      </c>
      <c r="I7520" s="9"/>
      <c r="J7520" s="22">
        <f t="shared" si="117"/>
        <v>30.41089231970718</v>
      </c>
      <c r="K7520" s="22" t="str">
        <f>IF(I7520&lt;&gt;"",SUMIF(Table1[Codigo_servico],A7520,Table1[Subtotal_insumo]),"")</f>
        <v/>
      </c>
      <c r="L7520" s="16">
        <f>IF(Table1[[#This Row],[Ordem_insumos]]&lt;&gt;0,VLOOKUP(Table1[[#This Row],[Codigo_servico]],Preencher_Orcamento!$B:$D,3,FALSE)*Table1[[#This Row],[Qtde_insumo]],"")</f>
        <v>0</v>
      </c>
      <c r="M7520" s="16">
        <f>IF(Table1[[#This Row],[Ordem_insumos]]&lt;&gt;0,VLOOKUP(Table1[[#This Row],[Codigo_servico]],Preencher_Orcamento!$B:$D,3,FALSE)*Table1[[#This Row],[Subtotal_insumo]],"")</f>
        <v>0</v>
      </c>
    </row>
    <row r="7521" spans="1:13" ht="26.25" x14ac:dyDescent="0.25">
      <c r="A7521" s="6">
        <v>100762</v>
      </c>
      <c r="B7521" s="126">
        <v>4</v>
      </c>
      <c r="C7521" s="133"/>
      <c r="D7521" s="134">
        <v>10636</v>
      </c>
      <c r="E7521" s="7" t="s">
        <v>146</v>
      </c>
      <c r="F7521" s="8" t="s">
        <v>58</v>
      </c>
      <c r="G7521" s="16">
        <f>IFERROR(VLOOKUP(Table1[[#This Row],[Codigo_insumo]],BD_Insumos!$B:$E,4),"")</f>
        <v>318.20740000000001</v>
      </c>
      <c r="H7521" s="140">
        <v>0.03</v>
      </c>
      <c r="I7521" s="9"/>
      <c r="J7521" s="22">
        <f t="shared" si="117"/>
        <v>9.5462220000000002</v>
      </c>
      <c r="K7521" s="22" t="str">
        <f>IF(I7521&lt;&gt;"",SUMIF(Table1[Codigo_servico],A7521,Table1[Subtotal_insumo]),"")</f>
        <v/>
      </c>
      <c r="L7521" s="16">
        <f>IF(Table1[[#This Row],[Ordem_insumos]]&lt;&gt;0,VLOOKUP(Table1[[#This Row],[Codigo_servico]],Preencher_Orcamento!$B:$D,3,FALSE)*Table1[[#This Row],[Qtde_insumo]],"")</f>
        <v>0</v>
      </c>
      <c r="M7521" s="16">
        <f>IF(Table1[[#This Row],[Ordem_insumos]]&lt;&gt;0,VLOOKUP(Table1[[#This Row],[Codigo_servico]],Preencher_Orcamento!$B:$D,3,FALSE)*Table1[[#This Row],[Subtotal_insumo]],"")</f>
        <v>0</v>
      </c>
    </row>
    <row r="7522" spans="1:13" ht="26.25" x14ac:dyDescent="0.25">
      <c r="A7522" s="6">
        <v>100762</v>
      </c>
      <c r="B7522" s="126">
        <v>5</v>
      </c>
      <c r="C7522" s="133"/>
      <c r="D7522" s="134">
        <v>10648</v>
      </c>
      <c r="E7522" s="7" t="s">
        <v>158</v>
      </c>
      <c r="F7522" s="8" t="s">
        <v>58</v>
      </c>
      <c r="G7522" s="16">
        <f>IFERROR(VLOOKUP(Table1[[#This Row],[Codigo_insumo]],BD_Insumos!$B:$E,4),"")</f>
        <v>359.69349999999997</v>
      </c>
      <c r="H7522" s="140">
        <v>0.13700000000000001</v>
      </c>
      <c r="I7522" s="9"/>
      <c r="J7522" s="22">
        <f t="shared" si="117"/>
        <v>49.278009500000003</v>
      </c>
      <c r="K7522" s="22" t="str">
        <f>IF(I7522&lt;&gt;"",SUMIF(Table1[Codigo_servico],A7522,Table1[Subtotal_insumo]),"")</f>
        <v/>
      </c>
      <c r="L7522" s="16">
        <f>IF(Table1[[#This Row],[Ordem_insumos]]&lt;&gt;0,VLOOKUP(Table1[[#This Row],[Codigo_servico]],Preencher_Orcamento!$B:$D,3,FALSE)*Table1[[#This Row],[Qtde_insumo]],"")</f>
        <v>0</v>
      </c>
      <c r="M7522" s="16">
        <f>IF(Table1[[#This Row],[Ordem_insumos]]&lt;&gt;0,VLOOKUP(Table1[[#This Row],[Codigo_servico]],Preencher_Orcamento!$B:$D,3,FALSE)*Table1[[#This Row],[Subtotal_insumo]],"")</f>
        <v>0</v>
      </c>
    </row>
    <row r="7523" spans="1:13" x14ac:dyDescent="0.25">
      <c r="A7523" s="6">
        <v>100762</v>
      </c>
      <c r="B7523" s="126">
        <v>6</v>
      </c>
      <c r="C7523" s="133"/>
      <c r="D7523" s="134">
        <v>2099</v>
      </c>
      <c r="E7523" s="7" t="s">
        <v>2205</v>
      </c>
      <c r="F7523" s="8" t="s">
        <v>2140</v>
      </c>
      <c r="G7523" s="16">
        <f>IFERROR(VLOOKUP(Table1[[#This Row],[Codigo_insumo]],BD_Insumos!$B:$E,4),"")</f>
        <v>12.627877718847255</v>
      </c>
      <c r="H7523" s="140">
        <v>8.5</v>
      </c>
      <c r="I7523" s="9"/>
      <c r="J7523" s="22">
        <f t="shared" si="117"/>
        <v>107.33696061020167</v>
      </c>
      <c r="K7523" s="22" t="str">
        <f>IF(I7523&lt;&gt;"",SUMIF(Table1[Codigo_servico],A7523,Table1[Subtotal_insumo]),"")</f>
        <v/>
      </c>
      <c r="L7523" s="16">
        <f>IF(Table1[[#This Row],[Ordem_insumos]]&lt;&gt;0,VLOOKUP(Table1[[#This Row],[Codigo_servico]],Preencher_Orcamento!$B:$D,3,FALSE)*Table1[[#This Row],[Qtde_insumo]],"")</f>
        <v>0</v>
      </c>
      <c r="M7523" s="16">
        <f>IF(Table1[[#This Row],[Ordem_insumos]]&lt;&gt;0,VLOOKUP(Table1[[#This Row],[Codigo_servico]],Preencher_Orcamento!$B:$D,3,FALSE)*Table1[[#This Row],[Subtotal_insumo]],"")</f>
        <v>0</v>
      </c>
    </row>
    <row r="7524" spans="1:13" x14ac:dyDescent="0.25">
      <c r="A7524" s="6">
        <v>100762</v>
      </c>
      <c r="B7524" s="126">
        <v>7</v>
      </c>
      <c r="C7524" s="133"/>
      <c r="D7524" s="134">
        <v>2020</v>
      </c>
      <c r="E7524" s="7" t="s">
        <v>2188</v>
      </c>
      <c r="F7524" s="8" t="s">
        <v>2140</v>
      </c>
      <c r="G7524" s="18">
        <f>IFERROR(VLOOKUP(Table1[[#This Row],[Codigo_insumo]],BD_Insumos!$B:$E,4),"")</f>
        <v>15.860837164231068</v>
      </c>
      <c r="H7524" s="140">
        <v>7.86</v>
      </c>
      <c r="I7524" s="9"/>
      <c r="J7524" s="23">
        <f t="shared" si="117"/>
        <v>124.6661801108562</v>
      </c>
      <c r="K7524" s="22" t="str">
        <f>IF(I7524&lt;&gt;"",SUMIF(Table1[Codigo_servico],A7524,Table1[Subtotal_insumo]),"")</f>
        <v/>
      </c>
      <c r="L7524" s="18">
        <f>IF(Table1[[#This Row],[Ordem_insumos]]&lt;&gt;0,VLOOKUP(Table1[[#This Row],[Codigo_servico]],Preencher_Orcamento!$B:$D,3,FALSE)*Table1[[#This Row],[Qtde_insumo]],"")</f>
        <v>0</v>
      </c>
      <c r="M7524" s="18">
        <f>IF(Table1[[#This Row],[Ordem_insumos]]&lt;&gt;0,VLOOKUP(Table1[[#This Row],[Codigo_servico]],Preencher_Orcamento!$B:$D,3,FALSE)*Table1[[#This Row],[Subtotal_insumo]],"")</f>
        <v>0</v>
      </c>
    </row>
    <row r="7525" spans="1:13" x14ac:dyDescent="0.25">
      <c r="A7525" s="6">
        <v>100762</v>
      </c>
      <c r="B7525" s="126">
        <v>8</v>
      </c>
      <c r="C7525" s="133"/>
      <c r="D7525" s="134">
        <v>17515</v>
      </c>
      <c r="E7525" s="7" t="s">
        <v>383</v>
      </c>
      <c r="F7525" s="8" t="s">
        <v>197</v>
      </c>
      <c r="G7525" s="18">
        <f>IFERROR(VLOOKUP(Table1[[#This Row],[Codigo_insumo]],BD_Insumos!$B:$E,4),"")</f>
        <v>5.5275999999999996</v>
      </c>
      <c r="H7525" s="140">
        <v>0.21</v>
      </c>
      <c r="I7525" s="9"/>
      <c r="J7525" s="23">
        <f t="shared" si="117"/>
        <v>1.1607959999999999</v>
      </c>
      <c r="K7525" s="22" t="str">
        <f>IF(I7525&lt;&gt;"",SUMIF(Table1[Codigo_servico],A7525,Table1[Subtotal_insumo]),"")</f>
        <v/>
      </c>
      <c r="L7525" s="18">
        <f>IF(Table1[[#This Row],[Ordem_insumos]]&lt;&gt;0,VLOOKUP(Table1[[#This Row],[Codigo_servico]],Preencher_Orcamento!$B:$D,3,FALSE)*Table1[[#This Row],[Qtde_insumo]],"")</f>
        <v>0</v>
      </c>
      <c r="M7525" s="18">
        <f>IF(Table1[[#This Row],[Ordem_insumos]]&lt;&gt;0,VLOOKUP(Table1[[#This Row],[Codigo_servico]],Preencher_Orcamento!$B:$D,3,FALSE)*Table1[[#This Row],[Subtotal_insumo]],"")</f>
        <v>0</v>
      </c>
    </row>
    <row r="7526" spans="1:13" x14ac:dyDescent="0.25">
      <c r="A7526" s="6">
        <v>100762</v>
      </c>
      <c r="B7526" s="126">
        <v>9</v>
      </c>
      <c r="C7526" s="133"/>
      <c r="D7526" s="134">
        <v>17740</v>
      </c>
      <c r="E7526" s="7" t="s">
        <v>399</v>
      </c>
      <c r="F7526" s="8" t="s">
        <v>197</v>
      </c>
      <c r="G7526" s="18">
        <f>IFERROR(VLOOKUP(Table1[[#This Row],[Codigo_insumo]],BD_Insumos!$B:$E,4),"")</f>
        <v>4.9862000000000002</v>
      </c>
      <c r="H7526" s="140">
        <v>0.1</v>
      </c>
      <c r="I7526" s="9"/>
      <c r="J7526" s="23">
        <f t="shared" si="117"/>
        <v>0.49862000000000006</v>
      </c>
      <c r="K7526" s="22" t="str">
        <f>IF(I7526&lt;&gt;"",SUMIF(Table1[Codigo_servico],A7526,Table1[Subtotal_insumo]),"")</f>
        <v/>
      </c>
      <c r="L7526" s="18">
        <f>IF(Table1[[#This Row],[Ordem_insumos]]&lt;&gt;0,VLOOKUP(Table1[[#This Row],[Codigo_servico]],Preencher_Orcamento!$B:$D,3,FALSE)*Table1[[#This Row],[Qtde_insumo]],"")</f>
        <v>0</v>
      </c>
      <c r="M7526" s="18">
        <f>IF(Table1[[#This Row],[Ordem_insumos]]&lt;&gt;0,VLOOKUP(Table1[[#This Row],[Codigo_servico]],Preencher_Orcamento!$B:$D,3,FALSE)*Table1[[#This Row],[Subtotal_insumo]],"")</f>
        <v>0</v>
      </c>
    </row>
    <row r="7527" spans="1:13" x14ac:dyDescent="0.25">
      <c r="A7527" s="6">
        <v>100762</v>
      </c>
      <c r="B7527" s="126">
        <v>10</v>
      </c>
      <c r="C7527" s="133"/>
      <c r="D7527" s="134">
        <v>11046</v>
      </c>
      <c r="E7527" s="7" t="s">
        <v>178</v>
      </c>
      <c r="F7527" s="8" t="s">
        <v>5</v>
      </c>
      <c r="G7527" s="18">
        <f>IFERROR(VLOOKUP(Table1[[#This Row],[Codigo_insumo]],BD_Insumos!$B:$E,4),"")</f>
        <v>2.4108999999999998</v>
      </c>
      <c r="H7527" s="140">
        <v>2.5499999999999998</v>
      </c>
      <c r="I7527" s="9"/>
      <c r="J7527" s="23">
        <f t="shared" si="117"/>
        <v>6.1477949999999995</v>
      </c>
      <c r="K7527" s="22" t="str">
        <f>IF(I7527&lt;&gt;"",SUMIF(Table1[Codigo_servico],A7527,Table1[Subtotal_insumo]),"")</f>
        <v/>
      </c>
      <c r="L7527" s="18">
        <f>IF(Table1[[#This Row],[Ordem_insumos]]&lt;&gt;0,VLOOKUP(Table1[[#This Row],[Codigo_servico]],Preencher_Orcamento!$B:$D,3,FALSE)*Table1[[#This Row],[Qtde_insumo]],"")</f>
        <v>0</v>
      </c>
      <c r="M7527" s="18">
        <f>IF(Table1[[#This Row],[Ordem_insumos]]&lt;&gt;0,VLOOKUP(Table1[[#This Row],[Codigo_servico]],Preencher_Orcamento!$B:$D,3,FALSE)*Table1[[#This Row],[Subtotal_insumo]],"")</f>
        <v>0</v>
      </c>
    </row>
    <row r="7528" spans="1:13" x14ac:dyDescent="0.25">
      <c r="A7528" s="6">
        <v>100762</v>
      </c>
      <c r="B7528" s="126">
        <v>11</v>
      </c>
      <c r="C7528" s="133"/>
      <c r="D7528" s="134">
        <v>10608</v>
      </c>
      <c r="E7528" s="7" t="s">
        <v>118</v>
      </c>
      <c r="F7528" s="8" t="s">
        <v>58</v>
      </c>
      <c r="G7528" s="18">
        <f>IFERROR(VLOOKUP(Table1[[#This Row],[Codigo_insumo]],BD_Insumos!$B:$E,4),"")</f>
        <v>238.17070000000001</v>
      </c>
      <c r="H7528" s="140">
        <v>0.12</v>
      </c>
      <c r="I7528" s="9"/>
      <c r="J7528" s="23">
        <f t="shared" si="117"/>
        <v>28.580484000000002</v>
      </c>
      <c r="K7528" s="22" t="str">
        <f>IF(I7528&lt;&gt;"",SUMIF(Table1[Codigo_servico],A7528,Table1[Subtotal_insumo]),"")</f>
        <v/>
      </c>
      <c r="L7528" s="18">
        <f>IF(Table1[[#This Row],[Ordem_insumos]]&lt;&gt;0,VLOOKUP(Table1[[#This Row],[Codigo_servico]],Preencher_Orcamento!$B:$D,3,FALSE)*Table1[[#This Row],[Qtde_insumo]],"")</f>
        <v>0</v>
      </c>
      <c r="M7528" s="18">
        <f>IF(Table1[[#This Row],[Ordem_insumos]]&lt;&gt;0,VLOOKUP(Table1[[#This Row],[Codigo_servico]],Preencher_Orcamento!$B:$D,3,FALSE)*Table1[[#This Row],[Subtotal_insumo]],"")</f>
        <v>0</v>
      </c>
    </row>
    <row r="7529" spans="1:13" x14ac:dyDescent="0.25">
      <c r="A7529" s="6">
        <v>100762</v>
      </c>
      <c r="B7529" s="126">
        <v>12</v>
      </c>
      <c r="C7529" s="133"/>
      <c r="D7529" s="134">
        <v>11066</v>
      </c>
      <c r="E7529" s="7" t="s">
        <v>183</v>
      </c>
      <c r="F7529" s="8" t="s">
        <v>5</v>
      </c>
      <c r="G7529" s="18">
        <f>IFERROR(VLOOKUP(Table1[[#This Row],[Codigo_insumo]],BD_Insumos!$B:$E,4),"")</f>
        <v>1.0965</v>
      </c>
      <c r="H7529" s="140">
        <v>0.42</v>
      </c>
      <c r="I7529" s="9"/>
      <c r="J7529" s="23">
        <f t="shared" si="117"/>
        <v>0.46052999999999999</v>
      </c>
      <c r="K7529" s="22" t="str">
        <f>IF(I7529&lt;&gt;"",SUMIF(Table1[Codigo_servico],A7529,Table1[Subtotal_insumo]),"")</f>
        <v/>
      </c>
      <c r="L7529" s="18">
        <f>IF(Table1[[#This Row],[Ordem_insumos]]&lt;&gt;0,VLOOKUP(Table1[[#This Row],[Codigo_servico]],Preencher_Orcamento!$B:$D,3,FALSE)*Table1[[#This Row],[Qtde_insumo]],"")</f>
        <v>0</v>
      </c>
      <c r="M7529" s="18">
        <f>IF(Table1[[#This Row],[Ordem_insumos]]&lt;&gt;0,VLOOKUP(Table1[[#This Row],[Codigo_servico]],Preencher_Orcamento!$B:$D,3,FALSE)*Table1[[#This Row],[Subtotal_insumo]],"")</f>
        <v>0</v>
      </c>
    </row>
    <row r="7530" spans="1:13" x14ac:dyDescent="0.25">
      <c r="A7530" s="6">
        <v>100762</v>
      </c>
      <c r="B7530" s="126">
        <v>13</v>
      </c>
      <c r="C7530" s="133"/>
      <c r="D7530" s="134">
        <v>11021</v>
      </c>
      <c r="E7530" s="7" t="s">
        <v>175</v>
      </c>
      <c r="F7530" s="8" t="s">
        <v>170</v>
      </c>
      <c r="G7530" s="18">
        <f>IFERROR(VLOOKUP(Table1[[#This Row],[Codigo_insumo]],BD_Insumos!$B:$E,4),"")</f>
        <v>12.2156</v>
      </c>
      <c r="H7530" s="140">
        <v>0.28000000000000003</v>
      </c>
      <c r="I7530" s="9"/>
      <c r="J7530" s="23">
        <f t="shared" si="117"/>
        <v>3.4203680000000003</v>
      </c>
      <c r="K7530" s="22" t="str">
        <f>IF(I7530&lt;&gt;"",SUMIF(Table1[Codigo_servico],A7530,Table1[Subtotal_insumo]),"")</f>
        <v/>
      </c>
      <c r="L7530" s="18">
        <f>IF(Table1[[#This Row],[Ordem_insumos]]&lt;&gt;0,VLOOKUP(Table1[[#This Row],[Codigo_servico]],Preencher_Orcamento!$B:$D,3,FALSE)*Table1[[#This Row],[Qtde_insumo]],"")</f>
        <v>0</v>
      </c>
      <c r="M7530" s="18">
        <f>IF(Table1[[#This Row],[Ordem_insumos]]&lt;&gt;0,VLOOKUP(Table1[[#This Row],[Codigo_servico]],Preencher_Orcamento!$B:$D,3,FALSE)*Table1[[#This Row],[Subtotal_insumo]],"")</f>
        <v>0</v>
      </c>
    </row>
    <row r="7531" spans="1:13" x14ac:dyDescent="0.25">
      <c r="A7531" s="6">
        <v>100762</v>
      </c>
      <c r="B7531" s="126">
        <v>14</v>
      </c>
      <c r="C7531" s="133"/>
      <c r="D7531" s="134">
        <v>11520</v>
      </c>
      <c r="E7531" s="7" t="s">
        <v>213</v>
      </c>
      <c r="F7531" s="8" t="s">
        <v>197</v>
      </c>
      <c r="G7531" s="18">
        <f>IFERROR(VLOOKUP(Table1[[#This Row],[Codigo_insumo]],BD_Insumos!$B:$E,4),"")</f>
        <v>3.1955</v>
      </c>
      <c r="H7531" s="140">
        <v>5.53</v>
      </c>
      <c r="I7531" s="9"/>
      <c r="J7531" s="23">
        <f t="shared" si="117"/>
        <v>17.671115</v>
      </c>
      <c r="K7531" s="22" t="str">
        <f>IF(I7531&lt;&gt;"",SUMIF(Table1[Codigo_servico],A7531,Table1[Subtotal_insumo]),"")</f>
        <v/>
      </c>
      <c r="L7531" s="18">
        <f>IF(Table1[[#This Row],[Ordem_insumos]]&lt;&gt;0,VLOOKUP(Table1[[#This Row],[Codigo_servico]],Preencher_Orcamento!$B:$D,3,FALSE)*Table1[[#This Row],[Qtde_insumo]],"")</f>
        <v>0</v>
      </c>
      <c r="M7531" s="18">
        <f>IF(Table1[[#This Row],[Ordem_insumos]]&lt;&gt;0,VLOOKUP(Table1[[#This Row],[Codigo_servico]],Preencher_Orcamento!$B:$D,3,FALSE)*Table1[[#This Row],[Subtotal_insumo]],"")</f>
        <v>0</v>
      </c>
    </row>
    <row r="7532" spans="1:13" x14ac:dyDescent="0.25">
      <c r="A7532" s="6">
        <v>100762</v>
      </c>
      <c r="B7532" s="126">
        <v>15</v>
      </c>
      <c r="C7532" s="133"/>
      <c r="D7532" s="134">
        <v>12580</v>
      </c>
      <c r="E7532" s="7" t="s">
        <v>246</v>
      </c>
      <c r="F7532" s="8" t="s">
        <v>457</v>
      </c>
      <c r="G7532" s="18">
        <f>IFERROR(VLOOKUP(Table1[[#This Row],[Codigo_insumo]],BD_Insumos!$B:$E,4),"")</f>
        <v>0.25140000000000001</v>
      </c>
      <c r="H7532" s="140">
        <v>132</v>
      </c>
      <c r="I7532" s="9"/>
      <c r="J7532" s="23">
        <f t="shared" si="117"/>
        <v>33.184800000000003</v>
      </c>
      <c r="K7532" s="22" t="str">
        <f>IF(I7532&lt;&gt;"",SUMIF(Table1[Codigo_servico],A7532,Table1[Subtotal_insumo]),"")</f>
        <v/>
      </c>
      <c r="L7532" s="18">
        <f>IF(Table1[[#This Row],[Ordem_insumos]]&lt;&gt;0,VLOOKUP(Table1[[#This Row],[Codigo_servico]],Preencher_Orcamento!$B:$D,3,FALSE)*Table1[[#This Row],[Qtde_insumo]],"")</f>
        <v>0</v>
      </c>
      <c r="M7532" s="18">
        <f>IF(Table1[[#This Row],[Ordem_insumos]]&lt;&gt;0,VLOOKUP(Table1[[#This Row],[Codigo_servico]],Preencher_Orcamento!$B:$D,3,FALSE)*Table1[[#This Row],[Subtotal_insumo]],"")</f>
        <v>0</v>
      </c>
    </row>
    <row r="7533" spans="1:13" x14ac:dyDescent="0.25">
      <c r="A7533" s="6">
        <v>100762</v>
      </c>
      <c r="B7533" s="126">
        <v>16</v>
      </c>
      <c r="C7533" s="133"/>
      <c r="D7533" s="134">
        <v>2014</v>
      </c>
      <c r="E7533" s="7" t="s">
        <v>2185</v>
      </c>
      <c r="F7533" s="8" t="s">
        <v>2140</v>
      </c>
      <c r="G7533" s="18">
        <f>IFERROR(VLOOKUP(Table1[[#This Row],[Codigo_insumo]],BD_Insumos!$B:$E,4),"")</f>
        <v>13.173665210544026</v>
      </c>
      <c r="H7533" s="140">
        <v>1.93</v>
      </c>
      <c r="I7533" s="9"/>
      <c r="J7533" s="23">
        <f t="shared" si="117"/>
        <v>25.425173856349971</v>
      </c>
      <c r="K7533" s="22" t="str">
        <f>IF(I7533&lt;&gt;"",SUMIF(Table1[Codigo_servico],A7533,Table1[Subtotal_insumo]),"")</f>
        <v/>
      </c>
      <c r="L7533" s="18">
        <f>IF(Table1[[#This Row],[Ordem_insumos]]&lt;&gt;0,VLOOKUP(Table1[[#This Row],[Codigo_servico]],Preencher_Orcamento!$B:$D,3,FALSE)*Table1[[#This Row],[Qtde_insumo]],"")</f>
        <v>0</v>
      </c>
      <c r="M7533" s="18">
        <f>IF(Table1[[#This Row],[Ordem_insumos]]&lt;&gt;0,VLOOKUP(Table1[[#This Row],[Codigo_servico]],Preencher_Orcamento!$B:$D,3,FALSE)*Table1[[#This Row],[Subtotal_insumo]],"")</f>
        <v>0</v>
      </c>
    </row>
    <row r="7534" spans="1:13" x14ac:dyDescent="0.25">
      <c r="A7534" s="6">
        <v>100762</v>
      </c>
      <c r="B7534" s="126">
        <v>17</v>
      </c>
      <c r="C7534" s="133"/>
      <c r="D7534" s="134">
        <v>11070</v>
      </c>
      <c r="E7534" s="7" t="s">
        <v>185</v>
      </c>
      <c r="F7534" s="8" t="s">
        <v>5</v>
      </c>
      <c r="G7534" s="18">
        <f>IFERROR(VLOOKUP(Table1[[#This Row],[Codigo_insumo]],BD_Insumos!$B:$E,4),"")</f>
        <v>4.1189999999999998</v>
      </c>
      <c r="H7534" s="140">
        <v>0.63300000000000001</v>
      </c>
      <c r="I7534" s="9"/>
      <c r="J7534" s="23">
        <f t="shared" si="117"/>
        <v>2.6073269999999997</v>
      </c>
      <c r="K7534" s="22" t="str">
        <f>IF(I7534&lt;&gt;"",SUMIF(Table1[Codigo_servico],A7534,Table1[Subtotal_insumo]),"")</f>
        <v/>
      </c>
      <c r="L7534" s="18">
        <f>IF(Table1[[#This Row],[Ordem_insumos]]&lt;&gt;0,VLOOKUP(Table1[[#This Row],[Codigo_servico]],Preencher_Orcamento!$B:$D,3,FALSE)*Table1[[#This Row],[Qtde_insumo]],"")</f>
        <v>0</v>
      </c>
      <c r="M7534" s="18">
        <f>IF(Table1[[#This Row],[Ordem_insumos]]&lt;&gt;0,VLOOKUP(Table1[[#This Row],[Codigo_servico]],Preencher_Orcamento!$B:$D,3,FALSE)*Table1[[#This Row],[Subtotal_insumo]],"")</f>
        <v>0</v>
      </c>
    </row>
    <row r="7535" spans="1:13" x14ac:dyDescent="0.25">
      <c r="A7535" s="6">
        <v>100762</v>
      </c>
      <c r="B7535" s="126">
        <v>18</v>
      </c>
      <c r="C7535" s="133"/>
      <c r="D7535" s="134">
        <v>10543</v>
      </c>
      <c r="E7535" s="7" t="s">
        <v>91</v>
      </c>
      <c r="F7535" s="8" t="s">
        <v>58</v>
      </c>
      <c r="G7535" s="18">
        <f>IFERROR(VLOOKUP(Table1[[#This Row],[Codigo_insumo]],BD_Insumos!$B:$E,4),"")</f>
        <v>67.283799999999999</v>
      </c>
      <c r="H7535" s="140">
        <v>0.03</v>
      </c>
      <c r="I7535" s="9"/>
      <c r="J7535" s="23">
        <f t="shared" si="117"/>
        <v>2.0185139999999997</v>
      </c>
      <c r="K7535" s="22" t="str">
        <f>IF(I7535&lt;&gt;"",SUMIF(Table1[Codigo_servico],A7535,Table1[Subtotal_insumo]),"")</f>
        <v/>
      </c>
      <c r="L7535" s="18">
        <f>IF(Table1[[#This Row],[Ordem_insumos]]&lt;&gt;0,VLOOKUP(Table1[[#This Row],[Codigo_servico]],Preencher_Orcamento!$B:$D,3,FALSE)*Table1[[#This Row],[Qtde_insumo]],"")</f>
        <v>0</v>
      </c>
      <c r="M7535" s="18">
        <f>IF(Table1[[#This Row],[Ordem_insumos]]&lt;&gt;0,VLOOKUP(Table1[[#This Row],[Codigo_servico]],Preencher_Orcamento!$B:$D,3,FALSE)*Table1[[#This Row],[Subtotal_insumo]],"")</f>
        <v>0</v>
      </c>
    </row>
    <row r="7536" spans="1:13" x14ac:dyDescent="0.25">
      <c r="A7536" s="3">
        <v>100763</v>
      </c>
      <c r="B7536" s="125">
        <v>0</v>
      </c>
      <c r="C7536" s="131" t="s">
        <v>3887</v>
      </c>
      <c r="D7536" s="132"/>
      <c r="E7536" s="4"/>
      <c r="F7536" s="4"/>
      <c r="G7536" s="17" t="str">
        <f>IFERROR(VLOOKUP(Table1[[#This Row],[Codigo_insumo]],BD_Insumos!$B:$E,4),"")</f>
        <v/>
      </c>
      <c r="H7536" s="139"/>
      <c r="I7536" s="5" t="s">
        <v>457</v>
      </c>
      <c r="J7536" s="20" t="str">
        <f t="shared" si="117"/>
        <v/>
      </c>
      <c r="K7536" s="21">
        <f>IF(I7536&lt;&gt;"",SUMIF(Table1[Codigo_servico],A7536,Table1[Subtotal_insumo]),"")</f>
        <v>858.05457604812875</v>
      </c>
      <c r="L7536" s="17" t="str">
        <f>IF(Table1[[#This Row],[Ordem_insumos]]&lt;&gt;0,VLOOKUP(Table1[[#This Row],[Codigo_servico]],Preencher_Orcamento!$B:$D,3,FALSE)*Table1[[#This Row],[Qtde_insumo]],"")</f>
        <v/>
      </c>
      <c r="M7536" s="17" t="str">
        <f>IF(Table1[[#This Row],[Ordem_insumos]]&lt;&gt;0,VLOOKUP(Table1[[#This Row],[Codigo_servico]],Preencher_Orcamento!$B:$D,3,FALSE)*Table1[[#This Row],[Subtotal_insumo]],"")</f>
        <v/>
      </c>
    </row>
    <row r="7537" spans="1:13" x14ac:dyDescent="0.25">
      <c r="A7537" s="6">
        <v>100763</v>
      </c>
      <c r="B7537" s="126">
        <v>1</v>
      </c>
      <c r="C7537" s="133"/>
      <c r="D7537" s="134">
        <v>11066</v>
      </c>
      <c r="E7537" s="7" t="s">
        <v>183</v>
      </c>
      <c r="F7537" s="8" t="s">
        <v>5</v>
      </c>
      <c r="G7537" s="16">
        <f>IFERROR(VLOOKUP(Table1[[#This Row],[Codigo_insumo]],BD_Insumos!$B:$E,4),"")</f>
        <v>1.0965</v>
      </c>
      <c r="H7537" s="140">
        <v>0.6</v>
      </c>
      <c r="I7537" s="9"/>
      <c r="J7537" s="22">
        <f t="shared" si="117"/>
        <v>0.65790000000000004</v>
      </c>
      <c r="K7537" s="22" t="str">
        <f>IF(I7537&lt;&gt;"",SUMIF(Table1[Codigo_servico],A7537,Table1[Subtotal_insumo]),"")</f>
        <v/>
      </c>
      <c r="L7537" s="16">
        <f>IF(Table1[[#This Row],[Ordem_insumos]]&lt;&gt;0,VLOOKUP(Table1[[#This Row],[Codigo_servico]],Preencher_Orcamento!$B:$D,3,FALSE)*Table1[[#This Row],[Qtde_insumo]],"")</f>
        <v>0</v>
      </c>
      <c r="M7537" s="16">
        <f>IF(Table1[[#This Row],[Ordem_insumos]]&lt;&gt;0,VLOOKUP(Table1[[#This Row],[Codigo_servico]],Preencher_Orcamento!$B:$D,3,FALSE)*Table1[[#This Row],[Subtotal_insumo]],"")</f>
        <v>0</v>
      </c>
    </row>
    <row r="7538" spans="1:13" ht="26.25" x14ac:dyDescent="0.25">
      <c r="A7538" s="6">
        <v>100763</v>
      </c>
      <c r="B7538" s="126">
        <v>2</v>
      </c>
      <c r="C7538" s="133"/>
      <c r="D7538" s="134">
        <v>2016</v>
      </c>
      <c r="E7538" s="7" t="s">
        <v>2187</v>
      </c>
      <c r="F7538" s="8" t="s">
        <v>2140</v>
      </c>
      <c r="G7538" s="16">
        <f>IFERROR(VLOOKUP(Table1[[#This Row],[Codigo_insumo]],BD_Insumos!$B:$E,4),"")</f>
        <v>13.188618292508322</v>
      </c>
      <c r="H7538" s="140">
        <v>1.9</v>
      </c>
      <c r="I7538" s="9"/>
      <c r="J7538" s="22">
        <f t="shared" si="117"/>
        <v>25.058374755765811</v>
      </c>
      <c r="K7538" s="22" t="str">
        <f>IF(I7538&lt;&gt;"",SUMIF(Table1[Codigo_servico],A7538,Table1[Subtotal_insumo]),"")</f>
        <v/>
      </c>
      <c r="L7538" s="16">
        <f>IF(Table1[[#This Row],[Ordem_insumos]]&lt;&gt;0,VLOOKUP(Table1[[#This Row],[Codigo_servico]],Preencher_Orcamento!$B:$D,3,FALSE)*Table1[[#This Row],[Qtde_insumo]],"")</f>
        <v>0</v>
      </c>
      <c r="M7538" s="16">
        <f>IF(Table1[[#This Row],[Ordem_insumos]]&lt;&gt;0,VLOOKUP(Table1[[#This Row],[Codigo_servico]],Preencher_Orcamento!$B:$D,3,FALSE)*Table1[[#This Row],[Subtotal_insumo]],"")</f>
        <v>0</v>
      </c>
    </row>
    <row r="7539" spans="1:13" ht="26.25" x14ac:dyDescent="0.25">
      <c r="A7539" s="6">
        <v>100763</v>
      </c>
      <c r="B7539" s="126">
        <v>3</v>
      </c>
      <c r="C7539" s="133"/>
      <c r="D7539" s="134">
        <v>12532</v>
      </c>
      <c r="E7539" s="7" t="s">
        <v>234</v>
      </c>
      <c r="F7539" s="8" t="s">
        <v>457</v>
      </c>
      <c r="G7539" s="16">
        <f>IFERROR(VLOOKUP(Table1[[#This Row],[Codigo_insumo]],BD_Insumos!$B:$E,4),"")</f>
        <v>1.7754000000000001</v>
      </c>
      <c r="H7539" s="140">
        <v>71</v>
      </c>
      <c r="I7539" s="9"/>
      <c r="J7539" s="22">
        <f t="shared" si="117"/>
        <v>126.05340000000001</v>
      </c>
      <c r="K7539" s="22" t="str">
        <f>IF(I7539&lt;&gt;"",SUMIF(Table1[Codigo_servico],A7539,Table1[Subtotal_insumo]),"")</f>
        <v/>
      </c>
      <c r="L7539" s="16">
        <f>IF(Table1[[#This Row],[Ordem_insumos]]&lt;&gt;0,VLOOKUP(Table1[[#This Row],[Codigo_servico]],Preencher_Orcamento!$B:$D,3,FALSE)*Table1[[#This Row],[Qtde_insumo]],"")</f>
        <v>0</v>
      </c>
      <c r="M7539" s="16">
        <f>IF(Table1[[#This Row],[Ordem_insumos]]&lt;&gt;0,VLOOKUP(Table1[[#This Row],[Codigo_servico]],Preencher_Orcamento!$B:$D,3,FALSE)*Table1[[#This Row],[Subtotal_insumo]],"")</f>
        <v>0</v>
      </c>
    </row>
    <row r="7540" spans="1:13" x14ac:dyDescent="0.25">
      <c r="A7540" s="6">
        <v>100763</v>
      </c>
      <c r="B7540" s="126">
        <v>4</v>
      </c>
      <c r="C7540" s="133"/>
      <c r="D7540" s="134">
        <v>2020</v>
      </c>
      <c r="E7540" s="7" t="s">
        <v>2188</v>
      </c>
      <c r="F7540" s="8" t="s">
        <v>2140</v>
      </c>
      <c r="G7540" s="16">
        <f>IFERROR(VLOOKUP(Table1[[#This Row],[Codigo_insumo]],BD_Insumos!$B:$E,4),"")</f>
        <v>15.860837164231068</v>
      </c>
      <c r="H7540" s="140">
        <v>10.14</v>
      </c>
      <c r="I7540" s="9"/>
      <c r="J7540" s="22">
        <f t="shared" si="117"/>
        <v>160.82888884530303</v>
      </c>
      <c r="K7540" s="22" t="str">
        <f>IF(I7540&lt;&gt;"",SUMIF(Table1[Codigo_servico],A7540,Table1[Subtotal_insumo]),"")</f>
        <v/>
      </c>
      <c r="L7540" s="16">
        <f>IF(Table1[[#This Row],[Ordem_insumos]]&lt;&gt;0,VLOOKUP(Table1[[#This Row],[Codigo_servico]],Preencher_Orcamento!$B:$D,3,FALSE)*Table1[[#This Row],[Qtde_insumo]],"")</f>
        <v>0</v>
      </c>
      <c r="M7540" s="16">
        <f>IF(Table1[[#This Row],[Ordem_insumos]]&lt;&gt;0,VLOOKUP(Table1[[#This Row],[Codigo_servico]],Preencher_Orcamento!$B:$D,3,FALSE)*Table1[[#This Row],[Subtotal_insumo]],"")</f>
        <v>0</v>
      </c>
    </row>
    <row r="7541" spans="1:13" x14ac:dyDescent="0.25">
      <c r="A7541" s="6">
        <v>100763</v>
      </c>
      <c r="B7541" s="126">
        <v>5</v>
      </c>
      <c r="C7541" s="133"/>
      <c r="D7541" s="134">
        <v>11070</v>
      </c>
      <c r="E7541" s="7" t="s">
        <v>185</v>
      </c>
      <c r="F7541" s="8" t="s">
        <v>5</v>
      </c>
      <c r="G7541" s="16">
        <f>IFERROR(VLOOKUP(Table1[[#This Row],[Codigo_insumo]],BD_Insumos!$B:$E,4),"")</f>
        <v>4.1189999999999998</v>
      </c>
      <c r="H7541" s="140">
        <v>0.53332999999999997</v>
      </c>
      <c r="I7541" s="9"/>
      <c r="J7541" s="22">
        <f t="shared" si="117"/>
        <v>2.1967862699999996</v>
      </c>
      <c r="K7541" s="22" t="str">
        <f>IF(I7541&lt;&gt;"",SUMIF(Table1[Codigo_servico],A7541,Table1[Subtotal_insumo]),"")</f>
        <v/>
      </c>
      <c r="L7541" s="16">
        <f>IF(Table1[[#This Row],[Ordem_insumos]]&lt;&gt;0,VLOOKUP(Table1[[#This Row],[Codigo_servico]],Preencher_Orcamento!$B:$D,3,FALSE)*Table1[[#This Row],[Qtde_insumo]],"")</f>
        <v>0</v>
      </c>
      <c r="M7541" s="16">
        <f>IF(Table1[[#This Row],[Ordem_insumos]]&lt;&gt;0,VLOOKUP(Table1[[#This Row],[Codigo_servico]],Preencher_Orcamento!$B:$D,3,FALSE)*Table1[[#This Row],[Subtotal_insumo]],"")</f>
        <v>0</v>
      </c>
    </row>
    <row r="7542" spans="1:13" x14ac:dyDescent="0.25">
      <c r="A7542" s="6">
        <v>100763</v>
      </c>
      <c r="B7542" s="126">
        <v>6</v>
      </c>
      <c r="C7542" s="133"/>
      <c r="D7542" s="134">
        <v>17515</v>
      </c>
      <c r="E7542" s="7" t="s">
        <v>383</v>
      </c>
      <c r="F7542" s="8" t="s">
        <v>197</v>
      </c>
      <c r="G7542" s="16">
        <f>IFERROR(VLOOKUP(Table1[[#This Row],[Codigo_insumo]],BD_Insumos!$B:$E,4),"")</f>
        <v>5.5275999999999996</v>
      </c>
      <c r="H7542" s="140">
        <v>0.39</v>
      </c>
      <c r="I7542" s="9"/>
      <c r="J7542" s="22">
        <f t="shared" si="117"/>
        <v>2.155764</v>
      </c>
      <c r="K7542" s="22" t="str">
        <f>IF(I7542&lt;&gt;"",SUMIF(Table1[Codigo_servico],A7542,Table1[Subtotal_insumo]),"")</f>
        <v/>
      </c>
      <c r="L7542" s="16">
        <f>IF(Table1[[#This Row],[Ordem_insumos]]&lt;&gt;0,VLOOKUP(Table1[[#This Row],[Codigo_servico]],Preencher_Orcamento!$B:$D,3,FALSE)*Table1[[#This Row],[Qtde_insumo]],"")</f>
        <v>0</v>
      </c>
      <c r="M7542" s="16">
        <f>IF(Table1[[#This Row],[Ordem_insumos]]&lt;&gt;0,VLOOKUP(Table1[[#This Row],[Codigo_servico]],Preencher_Orcamento!$B:$D,3,FALSE)*Table1[[#This Row],[Subtotal_insumo]],"")</f>
        <v>0</v>
      </c>
    </row>
    <row r="7543" spans="1:13" x14ac:dyDescent="0.25">
      <c r="A7543" s="6">
        <v>100763</v>
      </c>
      <c r="B7543" s="126">
        <v>7</v>
      </c>
      <c r="C7543" s="133"/>
      <c r="D7543" s="134">
        <v>2015</v>
      </c>
      <c r="E7543" s="7" t="s">
        <v>2186</v>
      </c>
      <c r="F7543" s="8" t="s">
        <v>2140</v>
      </c>
      <c r="G7543" s="18">
        <f>IFERROR(VLOOKUP(Table1[[#This Row],[Codigo_insumo]],BD_Insumos!$B:$E,4),"")</f>
        <v>16.259414142106937</v>
      </c>
      <c r="H7543" s="140">
        <v>1.9</v>
      </c>
      <c r="I7543" s="9"/>
      <c r="J7543" s="23">
        <f t="shared" si="117"/>
        <v>30.892886870003178</v>
      </c>
      <c r="K7543" s="22" t="str">
        <f>IF(I7543&lt;&gt;"",SUMIF(Table1[Codigo_servico],A7543,Table1[Subtotal_insumo]),"")</f>
        <v/>
      </c>
      <c r="L7543" s="18">
        <f>IF(Table1[[#This Row],[Ordem_insumos]]&lt;&gt;0,VLOOKUP(Table1[[#This Row],[Codigo_servico]],Preencher_Orcamento!$B:$D,3,FALSE)*Table1[[#This Row],[Qtde_insumo]],"")</f>
        <v>0</v>
      </c>
      <c r="M7543" s="18">
        <f>IF(Table1[[#This Row],[Ordem_insumos]]&lt;&gt;0,VLOOKUP(Table1[[#This Row],[Codigo_servico]],Preencher_Orcamento!$B:$D,3,FALSE)*Table1[[#This Row],[Subtotal_insumo]],"")</f>
        <v>0</v>
      </c>
    </row>
    <row r="7544" spans="1:13" x14ac:dyDescent="0.25">
      <c r="A7544" s="6">
        <v>100763</v>
      </c>
      <c r="B7544" s="126">
        <v>8</v>
      </c>
      <c r="C7544" s="133"/>
      <c r="D7544" s="134">
        <v>11510</v>
      </c>
      <c r="E7544" s="7" t="s">
        <v>205</v>
      </c>
      <c r="F7544" s="8" t="s">
        <v>197</v>
      </c>
      <c r="G7544" s="18">
        <f>IFERROR(VLOOKUP(Table1[[#This Row],[Codigo_insumo]],BD_Insumos!$B:$E,4),"")</f>
        <v>3.2757999999999998</v>
      </c>
      <c r="H7544" s="140">
        <v>10.61</v>
      </c>
      <c r="I7544" s="9"/>
      <c r="J7544" s="23">
        <f t="shared" si="117"/>
        <v>34.756237999999996</v>
      </c>
      <c r="K7544" s="22" t="str">
        <f>IF(I7544&lt;&gt;"",SUMIF(Table1[Codigo_servico],A7544,Table1[Subtotal_insumo]),"")</f>
        <v/>
      </c>
      <c r="L7544" s="18">
        <f>IF(Table1[[#This Row],[Ordem_insumos]]&lt;&gt;0,VLOOKUP(Table1[[#This Row],[Codigo_servico]],Preencher_Orcamento!$B:$D,3,FALSE)*Table1[[#This Row],[Qtde_insumo]],"")</f>
        <v>0</v>
      </c>
      <c r="M7544" s="18">
        <f>IF(Table1[[#This Row],[Ordem_insumos]]&lt;&gt;0,VLOOKUP(Table1[[#This Row],[Codigo_servico]],Preencher_Orcamento!$B:$D,3,FALSE)*Table1[[#This Row],[Subtotal_insumo]],"")</f>
        <v>0</v>
      </c>
    </row>
    <row r="7545" spans="1:13" x14ac:dyDescent="0.25">
      <c r="A7545" s="6">
        <v>100763</v>
      </c>
      <c r="B7545" s="126">
        <v>9</v>
      </c>
      <c r="C7545" s="133"/>
      <c r="D7545" s="134">
        <v>11046</v>
      </c>
      <c r="E7545" s="7" t="s">
        <v>178</v>
      </c>
      <c r="F7545" s="8" t="s">
        <v>5</v>
      </c>
      <c r="G7545" s="18">
        <f>IFERROR(VLOOKUP(Table1[[#This Row],[Codigo_insumo]],BD_Insumos!$B:$E,4),"")</f>
        <v>2.4108999999999998</v>
      </c>
      <c r="H7545" s="140">
        <v>4.92</v>
      </c>
      <c r="I7545" s="9"/>
      <c r="J7545" s="23">
        <f t="shared" si="117"/>
        <v>11.861628</v>
      </c>
      <c r="K7545" s="22" t="str">
        <f>IF(I7545&lt;&gt;"",SUMIF(Table1[Codigo_servico],A7545,Table1[Subtotal_insumo]),"")</f>
        <v/>
      </c>
      <c r="L7545" s="18">
        <f>IF(Table1[[#This Row],[Ordem_insumos]]&lt;&gt;0,VLOOKUP(Table1[[#This Row],[Codigo_servico]],Preencher_Orcamento!$B:$D,3,FALSE)*Table1[[#This Row],[Qtde_insumo]],"")</f>
        <v>0</v>
      </c>
      <c r="M7545" s="18">
        <f>IF(Table1[[#This Row],[Ordem_insumos]]&lt;&gt;0,VLOOKUP(Table1[[#This Row],[Codigo_servico]],Preencher_Orcamento!$B:$D,3,FALSE)*Table1[[#This Row],[Subtotal_insumo]],"")</f>
        <v>0</v>
      </c>
    </row>
    <row r="7546" spans="1:13" x14ac:dyDescent="0.25">
      <c r="A7546" s="6">
        <v>100763</v>
      </c>
      <c r="B7546" s="126">
        <v>10</v>
      </c>
      <c r="C7546" s="133"/>
      <c r="D7546" s="134">
        <v>2013</v>
      </c>
      <c r="E7546" s="7" t="s">
        <v>2184</v>
      </c>
      <c r="F7546" s="8" t="s">
        <v>2140</v>
      </c>
      <c r="G7546" s="18">
        <f>IFERROR(VLOOKUP(Table1[[#This Row],[Codigo_insumo]],BD_Insumos!$B:$E,4),"")</f>
        <v>15.756939025755017</v>
      </c>
      <c r="H7546" s="140">
        <v>3.61</v>
      </c>
      <c r="I7546" s="9"/>
      <c r="J7546" s="23">
        <f t="shared" si="117"/>
        <v>56.88254988297561</v>
      </c>
      <c r="K7546" s="22" t="str">
        <f>IF(I7546&lt;&gt;"",SUMIF(Table1[Codigo_servico],A7546,Table1[Subtotal_insumo]),"")</f>
        <v/>
      </c>
      <c r="L7546" s="18">
        <f>IF(Table1[[#This Row],[Ordem_insumos]]&lt;&gt;0,VLOOKUP(Table1[[#This Row],[Codigo_servico]],Preencher_Orcamento!$B:$D,3,FALSE)*Table1[[#This Row],[Qtde_insumo]],"")</f>
        <v>0</v>
      </c>
      <c r="M7546" s="18">
        <f>IF(Table1[[#This Row],[Ordem_insumos]]&lt;&gt;0,VLOOKUP(Table1[[#This Row],[Codigo_servico]],Preencher_Orcamento!$B:$D,3,FALSE)*Table1[[#This Row],[Subtotal_insumo]],"")</f>
        <v>0</v>
      </c>
    </row>
    <row r="7547" spans="1:13" x14ac:dyDescent="0.25">
      <c r="A7547" s="6">
        <v>100763</v>
      </c>
      <c r="B7547" s="126">
        <v>11</v>
      </c>
      <c r="C7547" s="133"/>
      <c r="D7547" s="134">
        <v>11021</v>
      </c>
      <c r="E7547" s="7" t="s">
        <v>175</v>
      </c>
      <c r="F7547" s="8" t="s">
        <v>170</v>
      </c>
      <c r="G7547" s="18">
        <f>IFERROR(VLOOKUP(Table1[[#This Row],[Codigo_insumo]],BD_Insumos!$B:$E,4),"")</f>
        <v>12.2156</v>
      </c>
      <c r="H7547" s="140">
        <v>0.54</v>
      </c>
      <c r="I7547" s="9"/>
      <c r="J7547" s="23">
        <f t="shared" si="117"/>
        <v>6.5964240000000007</v>
      </c>
      <c r="K7547" s="22" t="str">
        <f>IF(I7547&lt;&gt;"",SUMIF(Table1[Codigo_servico],A7547,Table1[Subtotal_insumo]),"")</f>
        <v/>
      </c>
      <c r="L7547" s="18">
        <f>IF(Table1[[#This Row],[Ordem_insumos]]&lt;&gt;0,VLOOKUP(Table1[[#This Row],[Codigo_servico]],Preencher_Orcamento!$B:$D,3,FALSE)*Table1[[#This Row],[Qtde_insumo]],"")</f>
        <v>0</v>
      </c>
      <c r="M7547" s="18">
        <f>IF(Table1[[#This Row],[Ordem_insumos]]&lt;&gt;0,VLOOKUP(Table1[[#This Row],[Codigo_servico]],Preencher_Orcamento!$B:$D,3,FALSE)*Table1[[#This Row],[Subtotal_insumo]],"")</f>
        <v>0</v>
      </c>
    </row>
    <row r="7548" spans="1:13" x14ac:dyDescent="0.25">
      <c r="A7548" s="6">
        <v>100763</v>
      </c>
      <c r="B7548" s="126">
        <v>12</v>
      </c>
      <c r="C7548" s="133"/>
      <c r="D7548" s="134">
        <v>2014</v>
      </c>
      <c r="E7548" s="7" t="s">
        <v>2185</v>
      </c>
      <c r="F7548" s="8" t="s">
        <v>2140</v>
      </c>
      <c r="G7548" s="18">
        <f>IFERROR(VLOOKUP(Table1[[#This Row],[Codigo_insumo]],BD_Insumos!$B:$E,4),"")</f>
        <v>13.173665210544026</v>
      </c>
      <c r="H7548" s="140">
        <v>3.61</v>
      </c>
      <c r="I7548" s="9"/>
      <c r="J7548" s="23">
        <f t="shared" si="117"/>
        <v>47.556931410063932</v>
      </c>
      <c r="K7548" s="22" t="str">
        <f>IF(I7548&lt;&gt;"",SUMIF(Table1[Codigo_servico],A7548,Table1[Subtotal_insumo]),"")</f>
        <v/>
      </c>
      <c r="L7548" s="18">
        <f>IF(Table1[[#This Row],[Ordem_insumos]]&lt;&gt;0,VLOOKUP(Table1[[#This Row],[Codigo_servico]],Preencher_Orcamento!$B:$D,3,FALSE)*Table1[[#This Row],[Qtde_insumo]],"")</f>
        <v>0</v>
      </c>
      <c r="M7548" s="18">
        <f>IF(Table1[[#This Row],[Ordem_insumos]]&lt;&gt;0,VLOOKUP(Table1[[#This Row],[Codigo_servico]],Preencher_Orcamento!$B:$D,3,FALSE)*Table1[[#This Row],[Subtotal_insumo]],"")</f>
        <v>0</v>
      </c>
    </row>
    <row r="7549" spans="1:13" x14ac:dyDescent="0.25">
      <c r="A7549" s="6">
        <v>100763</v>
      </c>
      <c r="B7549" s="126">
        <v>13</v>
      </c>
      <c r="C7549" s="133"/>
      <c r="D7549" s="134">
        <v>10543</v>
      </c>
      <c r="E7549" s="7" t="s">
        <v>91</v>
      </c>
      <c r="F7549" s="8" t="s">
        <v>58</v>
      </c>
      <c r="G7549" s="18">
        <f>IFERROR(VLOOKUP(Table1[[#This Row],[Codigo_insumo]],BD_Insumos!$B:$E,4),"")</f>
        <v>67.283799999999999</v>
      </c>
      <c r="H7549" s="140">
        <v>7.0000000000000007E-2</v>
      </c>
      <c r="I7549" s="9"/>
      <c r="J7549" s="23">
        <f t="shared" si="117"/>
        <v>4.7098660000000008</v>
      </c>
      <c r="K7549" s="22" t="str">
        <f>IF(I7549&lt;&gt;"",SUMIF(Table1[Codigo_servico],A7549,Table1[Subtotal_insumo]),"")</f>
        <v/>
      </c>
      <c r="L7549" s="18">
        <f>IF(Table1[[#This Row],[Ordem_insumos]]&lt;&gt;0,VLOOKUP(Table1[[#This Row],[Codigo_servico]],Preencher_Orcamento!$B:$D,3,FALSE)*Table1[[#This Row],[Qtde_insumo]],"")</f>
        <v>0</v>
      </c>
      <c r="M7549" s="18">
        <f>IF(Table1[[#This Row],[Ordem_insumos]]&lt;&gt;0,VLOOKUP(Table1[[#This Row],[Codigo_servico]],Preencher_Orcamento!$B:$D,3,FALSE)*Table1[[#This Row],[Subtotal_insumo]],"")</f>
        <v>0</v>
      </c>
    </row>
    <row r="7550" spans="1:13" x14ac:dyDescent="0.25">
      <c r="A7550" s="6">
        <v>100763</v>
      </c>
      <c r="B7550" s="126">
        <v>14</v>
      </c>
      <c r="C7550" s="133"/>
      <c r="D7550" s="134">
        <v>2099</v>
      </c>
      <c r="E7550" s="7" t="s">
        <v>2205</v>
      </c>
      <c r="F7550" s="8" t="s">
        <v>2140</v>
      </c>
      <c r="G7550" s="18">
        <f>IFERROR(VLOOKUP(Table1[[#This Row],[Codigo_insumo]],BD_Insumos!$B:$E,4),"")</f>
        <v>12.627877718847255</v>
      </c>
      <c r="H7550" s="140">
        <v>15.6</v>
      </c>
      <c r="I7550" s="9"/>
      <c r="J7550" s="23">
        <f t="shared" si="117"/>
        <v>196.99489241401719</v>
      </c>
      <c r="K7550" s="22" t="str">
        <f>IF(I7550&lt;&gt;"",SUMIF(Table1[Codigo_servico],A7550,Table1[Subtotal_insumo]),"")</f>
        <v/>
      </c>
      <c r="L7550" s="18">
        <f>IF(Table1[[#This Row],[Ordem_insumos]]&lt;&gt;0,VLOOKUP(Table1[[#This Row],[Codigo_servico]],Preencher_Orcamento!$B:$D,3,FALSE)*Table1[[#This Row],[Qtde_insumo]],"")</f>
        <v>0</v>
      </c>
      <c r="M7550" s="18">
        <f>IF(Table1[[#This Row],[Ordem_insumos]]&lt;&gt;0,VLOOKUP(Table1[[#This Row],[Codigo_servico]],Preencher_Orcamento!$B:$D,3,FALSE)*Table1[[#This Row],[Subtotal_insumo]],"")</f>
        <v>0</v>
      </c>
    </row>
    <row r="7551" spans="1:13" x14ac:dyDescent="0.25">
      <c r="A7551" s="6">
        <v>100763</v>
      </c>
      <c r="B7551" s="126">
        <v>15</v>
      </c>
      <c r="C7551" s="133"/>
      <c r="D7551" s="134">
        <v>17740</v>
      </c>
      <c r="E7551" s="7" t="s">
        <v>399</v>
      </c>
      <c r="F7551" s="8" t="s">
        <v>197</v>
      </c>
      <c r="G7551" s="18">
        <f>IFERROR(VLOOKUP(Table1[[#This Row],[Codigo_insumo]],BD_Insumos!$B:$E,4),"")</f>
        <v>4.9862000000000002</v>
      </c>
      <c r="H7551" s="140">
        <v>0.38</v>
      </c>
      <c r="I7551" s="9"/>
      <c r="J7551" s="23">
        <f t="shared" si="117"/>
        <v>1.8947560000000001</v>
      </c>
      <c r="K7551" s="22" t="str">
        <f>IF(I7551&lt;&gt;"",SUMIF(Table1[Codigo_servico],A7551,Table1[Subtotal_insumo]),"")</f>
        <v/>
      </c>
      <c r="L7551" s="18">
        <f>IF(Table1[[#This Row],[Ordem_insumos]]&lt;&gt;0,VLOOKUP(Table1[[#This Row],[Codigo_servico]],Preencher_Orcamento!$B:$D,3,FALSE)*Table1[[#This Row],[Qtde_insumo]],"")</f>
        <v>0</v>
      </c>
      <c r="M7551" s="18">
        <f>IF(Table1[[#This Row],[Ordem_insumos]]&lt;&gt;0,VLOOKUP(Table1[[#This Row],[Codigo_servico]],Preencher_Orcamento!$B:$D,3,FALSE)*Table1[[#This Row],[Subtotal_insumo]],"")</f>
        <v>0</v>
      </c>
    </row>
    <row r="7552" spans="1:13" x14ac:dyDescent="0.25">
      <c r="A7552" s="6">
        <v>100763</v>
      </c>
      <c r="B7552" s="126">
        <v>16</v>
      </c>
      <c r="C7552" s="133"/>
      <c r="D7552" s="134">
        <v>11520</v>
      </c>
      <c r="E7552" s="7" t="s">
        <v>213</v>
      </c>
      <c r="F7552" s="8" t="s">
        <v>197</v>
      </c>
      <c r="G7552" s="18">
        <f>IFERROR(VLOOKUP(Table1[[#This Row],[Codigo_insumo]],BD_Insumos!$B:$E,4),"")</f>
        <v>3.1955</v>
      </c>
      <c r="H7552" s="140">
        <v>9.3699999999999992</v>
      </c>
      <c r="I7552" s="9"/>
      <c r="J7552" s="23">
        <f t="shared" si="117"/>
        <v>29.941834999999998</v>
      </c>
      <c r="K7552" s="22" t="str">
        <f>IF(I7552&lt;&gt;"",SUMIF(Table1[Codigo_servico],A7552,Table1[Subtotal_insumo]),"")</f>
        <v/>
      </c>
      <c r="L7552" s="18">
        <f>IF(Table1[[#This Row],[Ordem_insumos]]&lt;&gt;0,VLOOKUP(Table1[[#This Row],[Codigo_servico]],Preencher_Orcamento!$B:$D,3,FALSE)*Table1[[#This Row],[Qtde_insumo]],"")</f>
        <v>0</v>
      </c>
      <c r="M7552" s="18">
        <f>IF(Table1[[#This Row],[Ordem_insumos]]&lt;&gt;0,VLOOKUP(Table1[[#This Row],[Codigo_servico]],Preencher_Orcamento!$B:$D,3,FALSE)*Table1[[#This Row],[Subtotal_insumo]],"")</f>
        <v>0</v>
      </c>
    </row>
    <row r="7553" spans="1:13" x14ac:dyDescent="0.25">
      <c r="A7553" s="6">
        <v>100763</v>
      </c>
      <c r="B7553" s="126">
        <v>17</v>
      </c>
      <c r="C7553" s="133"/>
      <c r="D7553" s="134">
        <v>10627</v>
      </c>
      <c r="E7553" s="7" t="s">
        <v>137</v>
      </c>
      <c r="F7553" s="8" t="s">
        <v>58</v>
      </c>
      <c r="G7553" s="18">
        <f>IFERROR(VLOOKUP(Table1[[#This Row],[Codigo_insumo]],BD_Insumos!$B:$E,4),"")</f>
        <v>213.67830000000001</v>
      </c>
      <c r="H7553" s="140">
        <v>7.6999999999999999E-2</v>
      </c>
      <c r="I7553" s="9"/>
      <c r="J7553" s="23">
        <f t="shared" si="117"/>
        <v>16.453229100000001</v>
      </c>
      <c r="K7553" s="22" t="str">
        <f>IF(I7553&lt;&gt;"",SUMIF(Table1[Codigo_servico],A7553,Table1[Subtotal_insumo]),"")</f>
        <v/>
      </c>
      <c r="L7553" s="18">
        <f>IF(Table1[[#This Row],[Ordem_insumos]]&lt;&gt;0,VLOOKUP(Table1[[#This Row],[Codigo_servico]],Preencher_Orcamento!$B:$D,3,FALSE)*Table1[[#This Row],[Qtde_insumo]],"")</f>
        <v>0</v>
      </c>
      <c r="M7553" s="18">
        <f>IF(Table1[[#This Row],[Ordem_insumos]]&lt;&gt;0,VLOOKUP(Table1[[#This Row],[Codigo_servico]],Preencher_Orcamento!$B:$D,3,FALSE)*Table1[[#This Row],[Subtotal_insumo]],"")</f>
        <v>0</v>
      </c>
    </row>
    <row r="7554" spans="1:13" ht="26.25" x14ac:dyDescent="0.25">
      <c r="A7554" s="6">
        <v>100763</v>
      </c>
      <c r="B7554" s="126">
        <v>18</v>
      </c>
      <c r="C7554" s="133"/>
      <c r="D7554" s="134">
        <v>10645</v>
      </c>
      <c r="E7554" s="7" t="s">
        <v>155</v>
      </c>
      <c r="F7554" s="8" t="s">
        <v>58</v>
      </c>
      <c r="G7554" s="18">
        <f>IFERROR(VLOOKUP(Table1[[#This Row],[Codigo_insumo]],BD_Insumos!$B:$E,4),"")</f>
        <v>309.5095</v>
      </c>
      <c r="H7554" s="140">
        <v>0.105</v>
      </c>
      <c r="I7554" s="9"/>
      <c r="J7554" s="23">
        <f t="shared" ref="J7554:J7617" si="118">IF(I7554="",G7554*H7554,"")</f>
        <v>32.498497499999999</v>
      </c>
      <c r="K7554" s="22" t="str">
        <f>IF(I7554&lt;&gt;"",SUMIF(Table1[Codigo_servico],A7554,Table1[Subtotal_insumo]),"")</f>
        <v/>
      </c>
      <c r="L7554" s="18">
        <f>IF(Table1[[#This Row],[Ordem_insumos]]&lt;&gt;0,VLOOKUP(Table1[[#This Row],[Codigo_servico]],Preencher_Orcamento!$B:$D,3,FALSE)*Table1[[#This Row],[Qtde_insumo]],"")</f>
        <v>0</v>
      </c>
      <c r="M7554" s="18">
        <f>IF(Table1[[#This Row],[Ordem_insumos]]&lt;&gt;0,VLOOKUP(Table1[[#This Row],[Codigo_servico]],Preencher_Orcamento!$B:$D,3,FALSE)*Table1[[#This Row],[Subtotal_insumo]],"")</f>
        <v>0</v>
      </c>
    </row>
    <row r="7555" spans="1:13" x14ac:dyDescent="0.25">
      <c r="A7555" s="6">
        <v>100763</v>
      </c>
      <c r="B7555" s="126">
        <v>19</v>
      </c>
      <c r="C7555" s="133"/>
      <c r="D7555" s="134">
        <v>10612</v>
      </c>
      <c r="E7555" s="7" t="s">
        <v>122</v>
      </c>
      <c r="F7555" s="8" t="s">
        <v>58</v>
      </c>
      <c r="G7555" s="18">
        <f>IFERROR(VLOOKUP(Table1[[#This Row],[Codigo_insumo]],BD_Insumos!$B:$E,4),"")</f>
        <v>250.2276</v>
      </c>
      <c r="H7555" s="140">
        <v>0.28000000000000003</v>
      </c>
      <c r="I7555" s="9"/>
      <c r="J7555" s="23">
        <f t="shared" si="118"/>
        <v>70.063728000000012</v>
      </c>
      <c r="K7555" s="22" t="str">
        <f>IF(I7555&lt;&gt;"",SUMIF(Table1[Codigo_servico],A7555,Table1[Subtotal_insumo]),"")</f>
        <v/>
      </c>
      <c r="L7555" s="18">
        <f>IF(Table1[[#This Row],[Ordem_insumos]]&lt;&gt;0,VLOOKUP(Table1[[#This Row],[Codigo_servico]],Preencher_Orcamento!$B:$D,3,FALSE)*Table1[[#This Row],[Qtde_insumo]],"")</f>
        <v>0</v>
      </c>
      <c r="M7555" s="18">
        <f>IF(Table1[[#This Row],[Ordem_insumos]]&lt;&gt;0,VLOOKUP(Table1[[#This Row],[Codigo_servico]],Preencher_Orcamento!$B:$D,3,FALSE)*Table1[[#This Row],[Subtotal_insumo]],"")</f>
        <v>0</v>
      </c>
    </row>
    <row r="7556" spans="1:13" x14ac:dyDescent="0.25">
      <c r="A7556" s="3">
        <v>100764</v>
      </c>
      <c r="B7556" s="125">
        <v>0</v>
      </c>
      <c r="C7556" s="131" t="s">
        <v>3888</v>
      </c>
      <c r="D7556" s="132"/>
      <c r="E7556" s="4"/>
      <c r="F7556" s="4"/>
      <c r="G7556" s="17" t="str">
        <f>IFERROR(VLOOKUP(Table1[[#This Row],[Codigo_insumo]],BD_Insumos!$B:$E,4),"")</f>
        <v/>
      </c>
      <c r="H7556" s="139"/>
      <c r="I7556" s="5" t="s">
        <v>457</v>
      </c>
      <c r="J7556" s="20" t="str">
        <f t="shared" si="118"/>
        <v/>
      </c>
      <c r="K7556" s="21">
        <f>IF(I7556&lt;&gt;"",SUMIF(Table1[Codigo_servico],A7556,Table1[Subtotal_insumo]),"")</f>
        <v>1111.2331057614626</v>
      </c>
      <c r="L7556" s="17" t="str">
        <f>IF(Table1[[#This Row],[Ordem_insumos]]&lt;&gt;0,VLOOKUP(Table1[[#This Row],[Codigo_servico]],Preencher_Orcamento!$B:$D,3,FALSE)*Table1[[#This Row],[Qtde_insumo]],"")</f>
        <v/>
      </c>
      <c r="M7556" s="17" t="str">
        <f>IF(Table1[[#This Row],[Ordem_insumos]]&lt;&gt;0,VLOOKUP(Table1[[#This Row],[Codigo_servico]],Preencher_Orcamento!$B:$D,3,FALSE)*Table1[[#This Row],[Subtotal_insumo]],"")</f>
        <v/>
      </c>
    </row>
    <row r="7557" spans="1:13" x14ac:dyDescent="0.25">
      <c r="A7557" s="6">
        <v>100764</v>
      </c>
      <c r="B7557" s="126">
        <v>1</v>
      </c>
      <c r="C7557" s="133"/>
      <c r="D7557" s="134">
        <v>17740</v>
      </c>
      <c r="E7557" s="7" t="s">
        <v>399</v>
      </c>
      <c r="F7557" s="8" t="s">
        <v>197</v>
      </c>
      <c r="G7557" s="16">
        <f>IFERROR(VLOOKUP(Table1[[#This Row],[Codigo_insumo]],BD_Insumos!$B:$E,4),"")</f>
        <v>4.9862000000000002</v>
      </c>
      <c r="H7557" s="140">
        <v>0.48</v>
      </c>
      <c r="I7557" s="9"/>
      <c r="J7557" s="22">
        <f t="shared" si="118"/>
        <v>2.3933759999999999</v>
      </c>
      <c r="K7557" s="22" t="str">
        <f>IF(I7557&lt;&gt;"",SUMIF(Table1[Codigo_servico],A7557,Table1[Subtotal_insumo]),"")</f>
        <v/>
      </c>
      <c r="L7557" s="16">
        <f>IF(Table1[[#This Row],[Ordem_insumos]]&lt;&gt;0,VLOOKUP(Table1[[#This Row],[Codigo_servico]],Preencher_Orcamento!$B:$D,3,FALSE)*Table1[[#This Row],[Qtde_insumo]],"")</f>
        <v>0</v>
      </c>
      <c r="M7557" s="16">
        <f>IF(Table1[[#This Row],[Ordem_insumos]]&lt;&gt;0,VLOOKUP(Table1[[#This Row],[Codigo_servico]],Preencher_Orcamento!$B:$D,3,FALSE)*Table1[[#This Row],[Subtotal_insumo]],"")</f>
        <v>0</v>
      </c>
    </row>
    <row r="7558" spans="1:13" x14ac:dyDescent="0.25">
      <c r="A7558" s="6">
        <v>100764</v>
      </c>
      <c r="B7558" s="126">
        <v>2</v>
      </c>
      <c r="C7558" s="133"/>
      <c r="D7558" s="134">
        <v>11520</v>
      </c>
      <c r="E7558" s="7" t="s">
        <v>213</v>
      </c>
      <c r="F7558" s="8" t="s">
        <v>197</v>
      </c>
      <c r="G7558" s="16">
        <f>IFERROR(VLOOKUP(Table1[[#This Row],[Codigo_insumo]],BD_Insumos!$B:$E,4),"")</f>
        <v>3.1955</v>
      </c>
      <c r="H7558" s="140">
        <v>15.13</v>
      </c>
      <c r="I7558" s="9"/>
      <c r="J7558" s="22">
        <f t="shared" si="118"/>
        <v>48.347915</v>
      </c>
      <c r="K7558" s="22" t="str">
        <f>IF(I7558&lt;&gt;"",SUMIF(Table1[Codigo_servico],A7558,Table1[Subtotal_insumo]),"")</f>
        <v/>
      </c>
      <c r="L7558" s="16">
        <f>IF(Table1[[#This Row],[Ordem_insumos]]&lt;&gt;0,VLOOKUP(Table1[[#This Row],[Codigo_servico]],Preencher_Orcamento!$B:$D,3,FALSE)*Table1[[#This Row],[Qtde_insumo]],"")</f>
        <v>0</v>
      </c>
      <c r="M7558" s="16">
        <f>IF(Table1[[#This Row],[Ordem_insumos]]&lt;&gt;0,VLOOKUP(Table1[[#This Row],[Codigo_servico]],Preencher_Orcamento!$B:$D,3,FALSE)*Table1[[#This Row],[Subtotal_insumo]],"")</f>
        <v>0</v>
      </c>
    </row>
    <row r="7559" spans="1:13" x14ac:dyDescent="0.25">
      <c r="A7559" s="6">
        <v>100764</v>
      </c>
      <c r="B7559" s="126">
        <v>3</v>
      </c>
      <c r="C7559" s="133"/>
      <c r="D7559" s="134">
        <v>2015</v>
      </c>
      <c r="E7559" s="7" t="s">
        <v>2186</v>
      </c>
      <c r="F7559" s="8" t="s">
        <v>2140</v>
      </c>
      <c r="G7559" s="16">
        <f>IFERROR(VLOOKUP(Table1[[#This Row],[Codigo_insumo]],BD_Insumos!$B:$E,4),"")</f>
        <v>16.259414142106937</v>
      </c>
      <c r="H7559" s="140">
        <v>2.4</v>
      </c>
      <c r="I7559" s="9"/>
      <c r="J7559" s="22">
        <f t="shared" si="118"/>
        <v>39.022593941056648</v>
      </c>
      <c r="K7559" s="22" t="str">
        <f>IF(I7559&lt;&gt;"",SUMIF(Table1[Codigo_servico],A7559,Table1[Subtotal_insumo]),"")</f>
        <v/>
      </c>
      <c r="L7559" s="16">
        <f>IF(Table1[[#This Row],[Ordem_insumos]]&lt;&gt;0,VLOOKUP(Table1[[#This Row],[Codigo_servico]],Preencher_Orcamento!$B:$D,3,FALSE)*Table1[[#This Row],[Qtde_insumo]],"")</f>
        <v>0</v>
      </c>
      <c r="M7559" s="16">
        <f>IF(Table1[[#This Row],[Ordem_insumos]]&lt;&gt;0,VLOOKUP(Table1[[#This Row],[Codigo_servico]],Preencher_Orcamento!$B:$D,3,FALSE)*Table1[[#This Row],[Subtotal_insumo]],"")</f>
        <v>0</v>
      </c>
    </row>
    <row r="7560" spans="1:13" x14ac:dyDescent="0.25">
      <c r="A7560" s="6">
        <v>100764</v>
      </c>
      <c r="B7560" s="126">
        <v>4</v>
      </c>
      <c r="C7560" s="133"/>
      <c r="D7560" s="134">
        <v>2020</v>
      </c>
      <c r="E7560" s="7" t="s">
        <v>2188</v>
      </c>
      <c r="F7560" s="8" t="s">
        <v>2140</v>
      </c>
      <c r="G7560" s="16">
        <f>IFERROR(VLOOKUP(Table1[[#This Row],[Codigo_insumo]],BD_Insumos!$B:$E,4),"")</f>
        <v>15.860837164231068</v>
      </c>
      <c r="H7560" s="140">
        <v>12.69</v>
      </c>
      <c r="I7560" s="9"/>
      <c r="J7560" s="22">
        <f t="shared" si="118"/>
        <v>201.27402361409224</v>
      </c>
      <c r="K7560" s="22" t="str">
        <f>IF(I7560&lt;&gt;"",SUMIF(Table1[Codigo_servico],A7560,Table1[Subtotal_insumo]),"")</f>
        <v/>
      </c>
      <c r="L7560" s="16">
        <f>IF(Table1[[#This Row],[Ordem_insumos]]&lt;&gt;0,VLOOKUP(Table1[[#This Row],[Codigo_servico]],Preencher_Orcamento!$B:$D,3,FALSE)*Table1[[#This Row],[Qtde_insumo]],"")</f>
        <v>0</v>
      </c>
      <c r="M7560" s="16">
        <f>IF(Table1[[#This Row],[Ordem_insumos]]&lt;&gt;0,VLOOKUP(Table1[[#This Row],[Codigo_servico]],Preencher_Orcamento!$B:$D,3,FALSE)*Table1[[#This Row],[Subtotal_insumo]],"")</f>
        <v>0</v>
      </c>
    </row>
    <row r="7561" spans="1:13" ht="26.25" x14ac:dyDescent="0.25">
      <c r="A7561" s="6">
        <v>100764</v>
      </c>
      <c r="B7561" s="126">
        <v>5</v>
      </c>
      <c r="C7561" s="133"/>
      <c r="D7561" s="134">
        <v>2016</v>
      </c>
      <c r="E7561" s="7" t="s">
        <v>2187</v>
      </c>
      <c r="F7561" s="8" t="s">
        <v>2140</v>
      </c>
      <c r="G7561" s="16">
        <f>IFERROR(VLOOKUP(Table1[[#This Row],[Codigo_insumo]],BD_Insumos!$B:$E,4),"")</f>
        <v>13.188618292508322</v>
      </c>
      <c r="H7561" s="140">
        <v>2.4</v>
      </c>
      <c r="I7561" s="9"/>
      <c r="J7561" s="22">
        <f t="shared" si="118"/>
        <v>31.65268390201997</v>
      </c>
      <c r="K7561" s="22" t="str">
        <f>IF(I7561&lt;&gt;"",SUMIF(Table1[Codigo_servico],A7561,Table1[Subtotal_insumo]),"")</f>
        <v/>
      </c>
      <c r="L7561" s="16">
        <f>IF(Table1[[#This Row],[Ordem_insumos]]&lt;&gt;0,VLOOKUP(Table1[[#This Row],[Codigo_servico]],Preencher_Orcamento!$B:$D,3,FALSE)*Table1[[#This Row],[Qtde_insumo]],"")</f>
        <v>0</v>
      </c>
      <c r="M7561" s="16">
        <f>IF(Table1[[#This Row],[Ordem_insumos]]&lt;&gt;0,VLOOKUP(Table1[[#This Row],[Codigo_servico]],Preencher_Orcamento!$B:$D,3,FALSE)*Table1[[#This Row],[Subtotal_insumo]],"")</f>
        <v>0</v>
      </c>
    </row>
    <row r="7562" spans="1:13" x14ac:dyDescent="0.25">
      <c r="A7562" s="6">
        <v>100764</v>
      </c>
      <c r="B7562" s="126">
        <v>6</v>
      </c>
      <c r="C7562" s="133"/>
      <c r="D7562" s="134">
        <v>2099</v>
      </c>
      <c r="E7562" s="7" t="s">
        <v>2205</v>
      </c>
      <c r="F7562" s="8" t="s">
        <v>2140</v>
      </c>
      <c r="G7562" s="16">
        <f>IFERROR(VLOOKUP(Table1[[#This Row],[Codigo_insumo]],BD_Insumos!$B:$E,4),"")</f>
        <v>12.627877718847255</v>
      </c>
      <c r="H7562" s="140">
        <v>19.8</v>
      </c>
      <c r="I7562" s="9"/>
      <c r="J7562" s="22">
        <f t="shared" si="118"/>
        <v>250.03197883317566</v>
      </c>
      <c r="K7562" s="22" t="str">
        <f>IF(I7562&lt;&gt;"",SUMIF(Table1[Codigo_servico],A7562,Table1[Subtotal_insumo]),"")</f>
        <v/>
      </c>
      <c r="L7562" s="16">
        <f>IF(Table1[[#This Row],[Ordem_insumos]]&lt;&gt;0,VLOOKUP(Table1[[#This Row],[Codigo_servico]],Preencher_Orcamento!$B:$D,3,FALSE)*Table1[[#This Row],[Qtde_insumo]],"")</f>
        <v>0</v>
      </c>
      <c r="M7562" s="16">
        <f>IF(Table1[[#This Row],[Ordem_insumos]]&lt;&gt;0,VLOOKUP(Table1[[#This Row],[Codigo_servico]],Preencher_Orcamento!$B:$D,3,FALSE)*Table1[[#This Row],[Subtotal_insumo]],"")</f>
        <v>0</v>
      </c>
    </row>
    <row r="7563" spans="1:13" x14ac:dyDescent="0.25">
      <c r="A7563" s="6">
        <v>100764</v>
      </c>
      <c r="B7563" s="126">
        <v>7</v>
      </c>
      <c r="C7563" s="133"/>
      <c r="D7563" s="134">
        <v>11021</v>
      </c>
      <c r="E7563" s="7" t="s">
        <v>175</v>
      </c>
      <c r="F7563" s="8" t="s">
        <v>170</v>
      </c>
      <c r="G7563" s="18">
        <f>IFERROR(VLOOKUP(Table1[[#This Row],[Codigo_insumo]],BD_Insumos!$B:$E,4),"")</f>
        <v>12.2156</v>
      </c>
      <c r="H7563" s="140">
        <v>0.79</v>
      </c>
      <c r="I7563" s="9"/>
      <c r="J7563" s="23">
        <f t="shared" si="118"/>
        <v>9.6503240000000012</v>
      </c>
      <c r="K7563" s="22" t="str">
        <f>IF(I7563&lt;&gt;"",SUMIF(Table1[Codigo_servico],A7563,Table1[Subtotal_insumo]),"")</f>
        <v/>
      </c>
      <c r="L7563" s="18">
        <f>IF(Table1[[#This Row],[Ordem_insumos]]&lt;&gt;0,VLOOKUP(Table1[[#This Row],[Codigo_servico]],Preencher_Orcamento!$B:$D,3,FALSE)*Table1[[#This Row],[Qtde_insumo]],"")</f>
        <v>0</v>
      </c>
      <c r="M7563" s="18">
        <f>IF(Table1[[#This Row],[Ordem_insumos]]&lt;&gt;0,VLOOKUP(Table1[[#This Row],[Codigo_servico]],Preencher_Orcamento!$B:$D,3,FALSE)*Table1[[#This Row],[Subtotal_insumo]],"")</f>
        <v>0</v>
      </c>
    </row>
    <row r="7564" spans="1:13" x14ac:dyDescent="0.25">
      <c r="A7564" s="6">
        <v>100764</v>
      </c>
      <c r="B7564" s="126">
        <v>8</v>
      </c>
      <c r="C7564" s="133"/>
      <c r="D7564" s="134">
        <v>11046</v>
      </c>
      <c r="E7564" s="7" t="s">
        <v>178</v>
      </c>
      <c r="F7564" s="8" t="s">
        <v>5</v>
      </c>
      <c r="G7564" s="18">
        <f>IFERROR(VLOOKUP(Table1[[#This Row],[Codigo_insumo]],BD_Insumos!$B:$E,4),"")</f>
        <v>2.4108999999999998</v>
      </c>
      <c r="H7564" s="140">
        <v>7.17</v>
      </c>
      <c r="I7564" s="9"/>
      <c r="J7564" s="23">
        <f t="shared" si="118"/>
        <v>17.286152999999999</v>
      </c>
      <c r="K7564" s="22" t="str">
        <f>IF(I7564&lt;&gt;"",SUMIF(Table1[Codigo_servico],A7564,Table1[Subtotal_insumo]),"")</f>
        <v/>
      </c>
      <c r="L7564" s="18">
        <f>IF(Table1[[#This Row],[Ordem_insumos]]&lt;&gt;0,VLOOKUP(Table1[[#This Row],[Codigo_servico]],Preencher_Orcamento!$B:$D,3,FALSE)*Table1[[#This Row],[Qtde_insumo]],"")</f>
        <v>0</v>
      </c>
      <c r="M7564" s="18">
        <f>IF(Table1[[#This Row],[Ordem_insumos]]&lt;&gt;0,VLOOKUP(Table1[[#This Row],[Codigo_servico]],Preencher_Orcamento!$B:$D,3,FALSE)*Table1[[#This Row],[Subtotal_insumo]],"")</f>
        <v>0</v>
      </c>
    </row>
    <row r="7565" spans="1:13" x14ac:dyDescent="0.25">
      <c r="A7565" s="6">
        <v>100764</v>
      </c>
      <c r="B7565" s="126">
        <v>9</v>
      </c>
      <c r="C7565" s="133"/>
      <c r="D7565" s="134">
        <v>17515</v>
      </c>
      <c r="E7565" s="7" t="s">
        <v>383</v>
      </c>
      <c r="F7565" s="8" t="s">
        <v>197</v>
      </c>
      <c r="G7565" s="18">
        <f>IFERROR(VLOOKUP(Table1[[#This Row],[Codigo_insumo]],BD_Insumos!$B:$E,4),"")</f>
        <v>5.5275999999999996</v>
      </c>
      <c r="H7565" s="140">
        <v>0.56000000000000005</v>
      </c>
      <c r="I7565" s="9"/>
      <c r="J7565" s="23">
        <f t="shared" si="118"/>
        <v>3.095456</v>
      </c>
      <c r="K7565" s="22" t="str">
        <f>IF(I7565&lt;&gt;"",SUMIF(Table1[Codigo_servico],A7565,Table1[Subtotal_insumo]),"")</f>
        <v/>
      </c>
      <c r="L7565" s="18">
        <f>IF(Table1[[#This Row],[Ordem_insumos]]&lt;&gt;0,VLOOKUP(Table1[[#This Row],[Codigo_servico]],Preencher_Orcamento!$B:$D,3,FALSE)*Table1[[#This Row],[Qtde_insumo]],"")</f>
        <v>0</v>
      </c>
      <c r="M7565" s="18">
        <f>IF(Table1[[#This Row],[Ordem_insumos]]&lt;&gt;0,VLOOKUP(Table1[[#This Row],[Codigo_servico]],Preencher_Orcamento!$B:$D,3,FALSE)*Table1[[#This Row],[Subtotal_insumo]],"")</f>
        <v>0</v>
      </c>
    </row>
    <row r="7566" spans="1:13" x14ac:dyDescent="0.25">
      <c r="A7566" s="6">
        <v>100764</v>
      </c>
      <c r="B7566" s="126">
        <v>10</v>
      </c>
      <c r="C7566" s="133"/>
      <c r="D7566" s="134">
        <v>11510</v>
      </c>
      <c r="E7566" s="7" t="s">
        <v>205</v>
      </c>
      <c r="F7566" s="8" t="s">
        <v>197</v>
      </c>
      <c r="G7566" s="18">
        <f>IFERROR(VLOOKUP(Table1[[#This Row],[Codigo_insumo]],BD_Insumos!$B:$E,4),"")</f>
        <v>3.2757999999999998</v>
      </c>
      <c r="H7566" s="140">
        <v>10.029999999999999</v>
      </c>
      <c r="I7566" s="9"/>
      <c r="J7566" s="23">
        <f t="shared" si="118"/>
        <v>32.856273999999999</v>
      </c>
      <c r="K7566" s="22" t="str">
        <f>IF(I7566&lt;&gt;"",SUMIF(Table1[Codigo_servico],A7566,Table1[Subtotal_insumo]),"")</f>
        <v/>
      </c>
      <c r="L7566" s="18">
        <f>IF(Table1[[#This Row],[Ordem_insumos]]&lt;&gt;0,VLOOKUP(Table1[[#This Row],[Codigo_servico]],Preencher_Orcamento!$B:$D,3,FALSE)*Table1[[#This Row],[Qtde_insumo]],"")</f>
        <v>0</v>
      </c>
      <c r="M7566" s="18">
        <f>IF(Table1[[#This Row],[Ordem_insumos]]&lt;&gt;0,VLOOKUP(Table1[[#This Row],[Codigo_servico]],Preencher_Orcamento!$B:$D,3,FALSE)*Table1[[#This Row],[Subtotal_insumo]],"")</f>
        <v>0</v>
      </c>
    </row>
    <row r="7567" spans="1:13" x14ac:dyDescent="0.25">
      <c r="A7567" s="6">
        <v>100764</v>
      </c>
      <c r="B7567" s="126">
        <v>11</v>
      </c>
      <c r="C7567" s="133"/>
      <c r="D7567" s="134">
        <v>10627</v>
      </c>
      <c r="E7567" s="7" t="s">
        <v>137</v>
      </c>
      <c r="F7567" s="8" t="s">
        <v>58</v>
      </c>
      <c r="G7567" s="18">
        <f>IFERROR(VLOOKUP(Table1[[#This Row],[Codigo_insumo]],BD_Insumos!$B:$E,4),"")</f>
        <v>213.67830000000001</v>
      </c>
      <c r="H7567" s="140">
        <v>9.1999999999999998E-2</v>
      </c>
      <c r="I7567" s="9"/>
      <c r="J7567" s="23">
        <f t="shared" si="118"/>
        <v>19.6584036</v>
      </c>
      <c r="K7567" s="22" t="str">
        <f>IF(I7567&lt;&gt;"",SUMIF(Table1[Codigo_servico],A7567,Table1[Subtotal_insumo]),"")</f>
        <v/>
      </c>
      <c r="L7567" s="18">
        <f>IF(Table1[[#This Row],[Ordem_insumos]]&lt;&gt;0,VLOOKUP(Table1[[#This Row],[Codigo_servico]],Preencher_Orcamento!$B:$D,3,FALSE)*Table1[[#This Row],[Qtde_insumo]],"")</f>
        <v>0</v>
      </c>
      <c r="M7567" s="18">
        <f>IF(Table1[[#This Row],[Ordem_insumos]]&lt;&gt;0,VLOOKUP(Table1[[#This Row],[Codigo_servico]],Preencher_Orcamento!$B:$D,3,FALSE)*Table1[[#This Row],[Subtotal_insumo]],"")</f>
        <v>0</v>
      </c>
    </row>
    <row r="7568" spans="1:13" ht="26.25" x14ac:dyDescent="0.25">
      <c r="A7568" s="6">
        <v>100764</v>
      </c>
      <c r="B7568" s="126">
        <v>12</v>
      </c>
      <c r="C7568" s="133"/>
      <c r="D7568" s="134">
        <v>12532</v>
      </c>
      <c r="E7568" s="7" t="s">
        <v>234</v>
      </c>
      <c r="F7568" s="8" t="s">
        <v>457</v>
      </c>
      <c r="G7568" s="18">
        <f>IFERROR(VLOOKUP(Table1[[#This Row],[Codigo_insumo]],BD_Insumos!$B:$E,4),"")</f>
        <v>1.7754000000000001</v>
      </c>
      <c r="H7568" s="140">
        <v>88</v>
      </c>
      <c r="I7568" s="9"/>
      <c r="J7568" s="23">
        <f t="shared" si="118"/>
        <v>156.23520000000002</v>
      </c>
      <c r="K7568" s="22" t="str">
        <f>IF(I7568&lt;&gt;"",SUMIF(Table1[Codigo_servico],A7568,Table1[Subtotal_insumo]),"")</f>
        <v/>
      </c>
      <c r="L7568" s="18">
        <f>IF(Table1[[#This Row],[Ordem_insumos]]&lt;&gt;0,VLOOKUP(Table1[[#This Row],[Codigo_servico]],Preencher_Orcamento!$B:$D,3,FALSE)*Table1[[#This Row],[Qtde_insumo]],"")</f>
        <v>0</v>
      </c>
      <c r="M7568" s="18">
        <f>IF(Table1[[#This Row],[Ordem_insumos]]&lt;&gt;0,VLOOKUP(Table1[[#This Row],[Codigo_servico]],Preencher_Orcamento!$B:$D,3,FALSE)*Table1[[#This Row],[Subtotal_insumo]],"")</f>
        <v>0</v>
      </c>
    </row>
    <row r="7569" spans="1:13" x14ac:dyDescent="0.25">
      <c r="A7569" s="6">
        <v>100764</v>
      </c>
      <c r="B7569" s="126">
        <v>13</v>
      </c>
      <c r="C7569" s="133"/>
      <c r="D7569" s="134">
        <v>2013</v>
      </c>
      <c r="E7569" s="7" t="s">
        <v>2184</v>
      </c>
      <c r="F7569" s="8" t="s">
        <v>2140</v>
      </c>
      <c r="G7569" s="18">
        <f>IFERROR(VLOOKUP(Table1[[#This Row],[Codigo_insumo]],BD_Insumos!$B:$E,4),"")</f>
        <v>15.756939025755017</v>
      </c>
      <c r="H7569" s="140">
        <v>5.21</v>
      </c>
      <c r="I7569" s="9"/>
      <c r="J7569" s="23">
        <f t="shared" si="118"/>
        <v>82.093652324183637</v>
      </c>
      <c r="K7569" s="22" t="str">
        <f>IF(I7569&lt;&gt;"",SUMIF(Table1[Codigo_servico],A7569,Table1[Subtotal_insumo]),"")</f>
        <v/>
      </c>
      <c r="L7569" s="18">
        <f>IF(Table1[[#This Row],[Ordem_insumos]]&lt;&gt;0,VLOOKUP(Table1[[#This Row],[Codigo_servico]],Preencher_Orcamento!$B:$D,3,FALSE)*Table1[[#This Row],[Qtde_insumo]],"")</f>
        <v>0</v>
      </c>
      <c r="M7569" s="18">
        <f>IF(Table1[[#This Row],[Ordem_insumos]]&lt;&gt;0,VLOOKUP(Table1[[#This Row],[Codigo_servico]],Preencher_Orcamento!$B:$D,3,FALSE)*Table1[[#This Row],[Subtotal_insumo]],"")</f>
        <v>0</v>
      </c>
    </row>
    <row r="7570" spans="1:13" x14ac:dyDescent="0.25">
      <c r="A7570" s="6">
        <v>100764</v>
      </c>
      <c r="B7570" s="126">
        <v>14</v>
      </c>
      <c r="C7570" s="133"/>
      <c r="D7570" s="134">
        <v>11070</v>
      </c>
      <c r="E7570" s="7" t="s">
        <v>185</v>
      </c>
      <c r="F7570" s="8" t="s">
        <v>5</v>
      </c>
      <c r="G7570" s="18">
        <f>IFERROR(VLOOKUP(Table1[[#This Row],[Codigo_insumo]],BD_Insumos!$B:$E,4),"")</f>
        <v>4.1189999999999998</v>
      </c>
      <c r="H7570" s="140">
        <v>1.6</v>
      </c>
      <c r="I7570" s="9"/>
      <c r="J7570" s="23">
        <f t="shared" si="118"/>
        <v>6.5903999999999998</v>
      </c>
      <c r="K7570" s="22" t="str">
        <f>IF(I7570&lt;&gt;"",SUMIF(Table1[Codigo_servico],A7570,Table1[Subtotal_insumo]),"")</f>
        <v/>
      </c>
      <c r="L7570" s="18">
        <f>IF(Table1[[#This Row],[Ordem_insumos]]&lt;&gt;0,VLOOKUP(Table1[[#This Row],[Codigo_servico]],Preencher_Orcamento!$B:$D,3,FALSE)*Table1[[#This Row],[Qtde_insumo]],"")</f>
        <v>0</v>
      </c>
      <c r="M7570" s="18">
        <f>IF(Table1[[#This Row],[Ordem_insumos]]&lt;&gt;0,VLOOKUP(Table1[[#This Row],[Codigo_servico]],Preencher_Orcamento!$B:$D,3,FALSE)*Table1[[#This Row],[Subtotal_insumo]],"")</f>
        <v>0</v>
      </c>
    </row>
    <row r="7571" spans="1:13" x14ac:dyDescent="0.25">
      <c r="A7571" s="6">
        <v>100764</v>
      </c>
      <c r="B7571" s="126">
        <v>15</v>
      </c>
      <c r="C7571" s="133"/>
      <c r="D7571" s="134">
        <v>10543</v>
      </c>
      <c r="E7571" s="7" t="s">
        <v>91</v>
      </c>
      <c r="F7571" s="8" t="s">
        <v>58</v>
      </c>
      <c r="G7571" s="18">
        <f>IFERROR(VLOOKUP(Table1[[#This Row],[Codigo_insumo]],BD_Insumos!$B:$E,4),"")</f>
        <v>67.283799999999999</v>
      </c>
      <c r="H7571" s="140">
        <v>0.121</v>
      </c>
      <c r="I7571" s="9"/>
      <c r="J7571" s="23">
        <f t="shared" si="118"/>
        <v>8.141339799999999</v>
      </c>
      <c r="K7571" s="22" t="str">
        <f>IF(I7571&lt;&gt;"",SUMIF(Table1[Codigo_servico],A7571,Table1[Subtotal_insumo]),"")</f>
        <v/>
      </c>
      <c r="L7571" s="18">
        <f>IF(Table1[[#This Row],[Ordem_insumos]]&lt;&gt;0,VLOOKUP(Table1[[#This Row],[Codigo_servico]],Preencher_Orcamento!$B:$D,3,FALSE)*Table1[[#This Row],[Qtde_insumo]],"")</f>
        <v>0</v>
      </c>
      <c r="M7571" s="18">
        <f>IF(Table1[[#This Row],[Ordem_insumos]]&lt;&gt;0,VLOOKUP(Table1[[#This Row],[Codigo_servico]],Preencher_Orcamento!$B:$D,3,FALSE)*Table1[[#This Row],[Subtotal_insumo]],"")</f>
        <v>0</v>
      </c>
    </row>
    <row r="7572" spans="1:13" x14ac:dyDescent="0.25">
      <c r="A7572" s="6">
        <v>100764</v>
      </c>
      <c r="B7572" s="126">
        <v>16</v>
      </c>
      <c r="C7572" s="133"/>
      <c r="D7572" s="134">
        <v>10612</v>
      </c>
      <c r="E7572" s="7" t="s">
        <v>122</v>
      </c>
      <c r="F7572" s="8" t="s">
        <v>58</v>
      </c>
      <c r="G7572" s="18">
        <f>IFERROR(VLOOKUP(Table1[[#This Row],[Codigo_insumo]],BD_Insumos!$B:$E,4),"")</f>
        <v>250.2276</v>
      </c>
      <c r="H7572" s="140">
        <v>0.36</v>
      </c>
      <c r="I7572" s="9"/>
      <c r="J7572" s="23">
        <f t="shared" si="118"/>
        <v>90.081935999999999</v>
      </c>
      <c r="K7572" s="22" t="str">
        <f>IF(I7572&lt;&gt;"",SUMIF(Table1[Codigo_servico],A7572,Table1[Subtotal_insumo]),"")</f>
        <v/>
      </c>
      <c r="L7572" s="18">
        <f>IF(Table1[[#This Row],[Ordem_insumos]]&lt;&gt;0,VLOOKUP(Table1[[#This Row],[Codigo_servico]],Preencher_Orcamento!$B:$D,3,FALSE)*Table1[[#This Row],[Qtde_insumo]],"")</f>
        <v>0</v>
      </c>
      <c r="M7572" s="18">
        <f>IF(Table1[[#This Row],[Ordem_insumos]]&lt;&gt;0,VLOOKUP(Table1[[#This Row],[Codigo_servico]],Preencher_Orcamento!$B:$D,3,FALSE)*Table1[[#This Row],[Subtotal_insumo]],"")</f>
        <v>0</v>
      </c>
    </row>
    <row r="7573" spans="1:13" ht="26.25" x14ac:dyDescent="0.25">
      <c r="A7573" s="6">
        <v>100764</v>
      </c>
      <c r="B7573" s="126">
        <v>17</v>
      </c>
      <c r="C7573" s="133"/>
      <c r="D7573" s="134">
        <v>10645</v>
      </c>
      <c r="E7573" s="7" t="s">
        <v>155</v>
      </c>
      <c r="F7573" s="8" t="s">
        <v>58</v>
      </c>
      <c r="G7573" s="18">
        <f>IFERROR(VLOOKUP(Table1[[#This Row],[Codigo_insumo]],BD_Insumos!$B:$E,4),"")</f>
        <v>309.5095</v>
      </c>
      <c r="H7573" s="140">
        <v>0.14000000000000001</v>
      </c>
      <c r="I7573" s="9"/>
      <c r="J7573" s="23">
        <f t="shared" si="118"/>
        <v>43.331330000000001</v>
      </c>
      <c r="K7573" s="22" t="str">
        <f>IF(I7573&lt;&gt;"",SUMIF(Table1[Codigo_servico],A7573,Table1[Subtotal_insumo]),"")</f>
        <v/>
      </c>
      <c r="L7573" s="18">
        <f>IF(Table1[[#This Row],[Ordem_insumos]]&lt;&gt;0,VLOOKUP(Table1[[#This Row],[Codigo_servico]],Preencher_Orcamento!$B:$D,3,FALSE)*Table1[[#This Row],[Qtde_insumo]],"")</f>
        <v>0</v>
      </c>
      <c r="M7573" s="18">
        <f>IF(Table1[[#This Row],[Ordem_insumos]]&lt;&gt;0,VLOOKUP(Table1[[#This Row],[Codigo_servico]],Preencher_Orcamento!$B:$D,3,FALSE)*Table1[[#This Row],[Subtotal_insumo]],"")</f>
        <v>0</v>
      </c>
    </row>
    <row r="7574" spans="1:13" x14ac:dyDescent="0.25">
      <c r="A7574" s="6">
        <v>100764</v>
      </c>
      <c r="B7574" s="126">
        <v>18</v>
      </c>
      <c r="C7574" s="133"/>
      <c r="D7574" s="134">
        <v>2014</v>
      </c>
      <c r="E7574" s="7" t="s">
        <v>2185</v>
      </c>
      <c r="F7574" s="8" t="s">
        <v>2140</v>
      </c>
      <c r="G7574" s="18">
        <f>IFERROR(VLOOKUP(Table1[[#This Row],[Codigo_insumo]],BD_Insumos!$B:$E,4),"")</f>
        <v>13.173665210544026</v>
      </c>
      <c r="H7574" s="140">
        <v>5.21</v>
      </c>
      <c r="I7574" s="9"/>
      <c r="J7574" s="23">
        <f t="shared" si="118"/>
        <v>68.634795746934373</v>
      </c>
      <c r="K7574" s="22" t="str">
        <f>IF(I7574&lt;&gt;"",SUMIF(Table1[Codigo_servico],A7574,Table1[Subtotal_insumo]),"")</f>
        <v/>
      </c>
      <c r="L7574" s="18">
        <f>IF(Table1[[#This Row],[Ordem_insumos]]&lt;&gt;0,VLOOKUP(Table1[[#This Row],[Codigo_servico]],Preencher_Orcamento!$B:$D,3,FALSE)*Table1[[#This Row],[Qtde_insumo]],"")</f>
        <v>0</v>
      </c>
      <c r="M7574" s="18">
        <f>IF(Table1[[#This Row],[Ordem_insumos]]&lt;&gt;0,VLOOKUP(Table1[[#This Row],[Codigo_servico]],Preencher_Orcamento!$B:$D,3,FALSE)*Table1[[#This Row],[Subtotal_insumo]],"")</f>
        <v>0</v>
      </c>
    </row>
    <row r="7575" spans="1:13" x14ac:dyDescent="0.25">
      <c r="A7575" s="6">
        <v>100764</v>
      </c>
      <c r="B7575" s="126">
        <v>19</v>
      </c>
      <c r="C7575" s="133"/>
      <c r="D7575" s="134">
        <v>11066</v>
      </c>
      <c r="E7575" s="7" t="s">
        <v>183</v>
      </c>
      <c r="F7575" s="8" t="s">
        <v>5</v>
      </c>
      <c r="G7575" s="18">
        <f>IFERROR(VLOOKUP(Table1[[#This Row],[Codigo_insumo]],BD_Insumos!$B:$E,4),"")</f>
        <v>1.0965</v>
      </c>
      <c r="H7575" s="140">
        <v>0.78</v>
      </c>
      <c r="I7575" s="9"/>
      <c r="J7575" s="23">
        <f t="shared" si="118"/>
        <v>0.85527000000000009</v>
      </c>
      <c r="K7575" s="22" t="str">
        <f>IF(I7575&lt;&gt;"",SUMIF(Table1[Codigo_servico],A7575,Table1[Subtotal_insumo]),"")</f>
        <v/>
      </c>
      <c r="L7575" s="18">
        <f>IF(Table1[[#This Row],[Ordem_insumos]]&lt;&gt;0,VLOOKUP(Table1[[#This Row],[Codigo_servico]],Preencher_Orcamento!$B:$D,3,FALSE)*Table1[[#This Row],[Qtde_insumo]],"")</f>
        <v>0</v>
      </c>
      <c r="M7575" s="18">
        <f>IF(Table1[[#This Row],[Ordem_insumos]]&lt;&gt;0,VLOOKUP(Table1[[#This Row],[Codigo_servico]],Preencher_Orcamento!$B:$D,3,FALSE)*Table1[[#This Row],[Subtotal_insumo]],"")</f>
        <v>0</v>
      </c>
    </row>
    <row r="7576" spans="1:13" x14ac:dyDescent="0.25">
      <c r="A7576" s="3">
        <v>100765</v>
      </c>
      <c r="B7576" s="125">
        <v>0</v>
      </c>
      <c r="C7576" s="131" t="s">
        <v>3889</v>
      </c>
      <c r="D7576" s="132"/>
      <c r="E7576" s="4"/>
      <c r="F7576" s="4"/>
      <c r="G7576" s="17" t="str">
        <f>IFERROR(VLOOKUP(Table1[[#This Row],[Codigo_insumo]],BD_Insumos!$B:$E,4),"")</f>
        <v/>
      </c>
      <c r="H7576" s="139"/>
      <c r="I7576" s="5" t="s">
        <v>457</v>
      </c>
      <c r="J7576" s="20" t="str">
        <f t="shared" si="118"/>
        <v/>
      </c>
      <c r="K7576" s="21">
        <f>IF(I7576&lt;&gt;"",SUMIF(Table1[Codigo_servico],A7576,Table1[Subtotal_insumo]),"")</f>
        <v>1415.8754845964952</v>
      </c>
      <c r="L7576" s="17" t="str">
        <f>IF(Table1[[#This Row],[Ordem_insumos]]&lt;&gt;0,VLOOKUP(Table1[[#This Row],[Codigo_servico]],Preencher_Orcamento!$B:$D,3,FALSE)*Table1[[#This Row],[Qtde_insumo]],"")</f>
        <v/>
      </c>
      <c r="M7576" s="17" t="str">
        <f>IF(Table1[[#This Row],[Ordem_insumos]]&lt;&gt;0,VLOOKUP(Table1[[#This Row],[Codigo_servico]],Preencher_Orcamento!$B:$D,3,FALSE)*Table1[[#This Row],[Subtotal_insumo]],"")</f>
        <v/>
      </c>
    </row>
    <row r="7577" spans="1:13" x14ac:dyDescent="0.25">
      <c r="A7577" s="6">
        <v>100765</v>
      </c>
      <c r="B7577" s="126">
        <v>1</v>
      </c>
      <c r="C7577" s="133"/>
      <c r="D7577" s="134">
        <v>2013</v>
      </c>
      <c r="E7577" s="7" t="s">
        <v>2184</v>
      </c>
      <c r="F7577" s="8" t="s">
        <v>2140</v>
      </c>
      <c r="G7577" s="16">
        <f>IFERROR(VLOOKUP(Table1[[#This Row],[Codigo_insumo]],BD_Insumos!$B:$E,4),"")</f>
        <v>15.756939025755017</v>
      </c>
      <c r="H7577" s="140">
        <v>6.93</v>
      </c>
      <c r="I7577" s="9"/>
      <c r="J7577" s="22">
        <f t="shared" si="118"/>
        <v>109.19558744848226</v>
      </c>
      <c r="K7577" s="22" t="str">
        <f>IF(I7577&lt;&gt;"",SUMIF(Table1[Codigo_servico],A7577,Table1[Subtotal_insumo]),"")</f>
        <v/>
      </c>
      <c r="L7577" s="16">
        <f>IF(Table1[[#This Row],[Ordem_insumos]]&lt;&gt;0,VLOOKUP(Table1[[#This Row],[Codigo_servico]],Preencher_Orcamento!$B:$D,3,FALSE)*Table1[[#This Row],[Qtde_insumo]],"")</f>
        <v>0</v>
      </c>
      <c r="M7577" s="16">
        <f>IF(Table1[[#This Row],[Ordem_insumos]]&lt;&gt;0,VLOOKUP(Table1[[#This Row],[Codigo_servico]],Preencher_Orcamento!$B:$D,3,FALSE)*Table1[[#This Row],[Subtotal_insumo]],"")</f>
        <v>0</v>
      </c>
    </row>
    <row r="7578" spans="1:13" x14ac:dyDescent="0.25">
      <c r="A7578" s="6">
        <v>100765</v>
      </c>
      <c r="B7578" s="126">
        <v>2</v>
      </c>
      <c r="C7578" s="133"/>
      <c r="D7578" s="134">
        <v>10612</v>
      </c>
      <c r="E7578" s="7" t="s">
        <v>122</v>
      </c>
      <c r="F7578" s="8" t="s">
        <v>58</v>
      </c>
      <c r="G7578" s="16">
        <f>IFERROR(VLOOKUP(Table1[[#This Row],[Codigo_insumo]],BD_Insumos!$B:$E,4),"")</f>
        <v>250.2276</v>
      </c>
      <c r="H7578" s="140">
        <v>0.5</v>
      </c>
      <c r="I7578" s="9"/>
      <c r="J7578" s="22">
        <f t="shared" si="118"/>
        <v>125.1138</v>
      </c>
      <c r="K7578" s="22" t="str">
        <f>IF(I7578&lt;&gt;"",SUMIF(Table1[Codigo_servico],A7578,Table1[Subtotal_insumo]),"")</f>
        <v/>
      </c>
      <c r="L7578" s="16">
        <f>IF(Table1[[#This Row],[Ordem_insumos]]&lt;&gt;0,VLOOKUP(Table1[[#This Row],[Codigo_servico]],Preencher_Orcamento!$B:$D,3,FALSE)*Table1[[#This Row],[Qtde_insumo]],"")</f>
        <v>0</v>
      </c>
      <c r="M7578" s="16">
        <f>IF(Table1[[#This Row],[Ordem_insumos]]&lt;&gt;0,VLOOKUP(Table1[[#This Row],[Codigo_servico]],Preencher_Orcamento!$B:$D,3,FALSE)*Table1[[#This Row],[Subtotal_insumo]],"")</f>
        <v>0</v>
      </c>
    </row>
    <row r="7579" spans="1:13" x14ac:dyDescent="0.25">
      <c r="A7579" s="6">
        <v>100765</v>
      </c>
      <c r="B7579" s="126">
        <v>3</v>
      </c>
      <c r="C7579" s="133"/>
      <c r="D7579" s="134">
        <v>10627</v>
      </c>
      <c r="E7579" s="7" t="s">
        <v>137</v>
      </c>
      <c r="F7579" s="8" t="s">
        <v>58</v>
      </c>
      <c r="G7579" s="16">
        <f>IFERROR(VLOOKUP(Table1[[#This Row],[Codigo_insumo]],BD_Insumos!$B:$E,4),"")</f>
        <v>213.67830000000001</v>
      </c>
      <c r="H7579" s="140">
        <v>0.09</v>
      </c>
      <c r="I7579" s="9"/>
      <c r="J7579" s="22">
        <f t="shared" si="118"/>
        <v>19.231047</v>
      </c>
      <c r="K7579" s="22" t="str">
        <f>IF(I7579&lt;&gt;"",SUMIF(Table1[Codigo_servico],A7579,Table1[Subtotal_insumo]),"")</f>
        <v/>
      </c>
      <c r="L7579" s="16">
        <f>IF(Table1[[#This Row],[Ordem_insumos]]&lt;&gt;0,VLOOKUP(Table1[[#This Row],[Codigo_servico]],Preencher_Orcamento!$B:$D,3,FALSE)*Table1[[#This Row],[Qtde_insumo]],"")</f>
        <v>0</v>
      </c>
      <c r="M7579" s="16">
        <f>IF(Table1[[#This Row],[Ordem_insumos]]&lt;&gt;0,VLOOKUP(Table1[[#This Row],[Codigo_servico]],Preencher_Orcamento!$B:$D,3,FALSE)*Table1[[#This Row],[Subtotal_insumo]],"")</f>
        <v>0</v>
      </c>
    </row>
    <row r="7580" spans="1:13" x14ac:dyDescent="0.25">
      <c r="A7580" s="6">
        <v>100765</v>
      </c>
      <c r="B7580" s="126">
        <v>4</v>
      </c>
      <c r="C7580" s="133"/>
      <c r="D7580" s="134">
        <v>11520</v>
      </c>
      <c r="E7580" s="7" t="s">
        <v>213</v>
      </c>
      <c r="F7580" s="8" t="s">
        <v>197</v>
      </c>
      <c r="G7580" s="16">
        <f>IFERROR(VLOOKUP(Table1[[#This Row],[Codigo_insumo]],BD_Insumos!$B:$E,4),"")</f>
        <v>3.1955</v>
      </c>
      <c r="H7580" s="140">
        <v>25.91</v>
      </c>
      <c r="I7580" s="9"/>
      <c r="J7580" s="22">
        <f t="shared" si="118"/>
        <v>82.795405000000002</v>
      </c>
      <c r="K7580" s="22" t="str">
        <f>IF(I7580&lt;&gt;"",SUMIF(Table1[Codigo_servico],A7580,Table1[Subtotal_insumo]),"")</f>
        <v/>
      </c>
      <c r="L7580" s="16">
        <f>IF(Table1[[#This Row],[Ordem_insumos]]&lt;&gt;0,VLOOKUP(Table1[[#This Row],[Codigo_servico]],Preencher_Orcamento!$B:$D,3,FALSE)*Table1[[#This Row],[Qtde_insumo]],"")</f>
        <v>0</v>
      </c>
      <c r="M7580" s="16">
        <f>IF(Table1[[#This Row],[Ordem_insumos]]&lt;&gt;0,VLOOKUP(Table1[[#This Row],[Codigo_servico]],Preencher_Orcamento!$B:$D,3,FALSE)*Table1[[#This Row],[Subtotal_insumo]],"")</f>
        <v>0</v>
      </c>
    </row>
    <row r="7581" spans="1:13" x14ac:dyDescent="0.25">
      <c r="A7581" s="6">
        <v>100765</v>
      </c>
      <c r="B7581" s="126">
        <v>5</v>
      </c>
      <c r="C7581" s="133"/>
      <c r="D7581" s="134">
        <v>2020</v>
      </c>
      <c r="E7581" s="7" t="s">
        <v>2188</v>
      </c>
      <c r="F7581" s="8" t="s">
        <v>2140</v>
      </c>
      <c r="G7581" s="16">
        <f>IFERROR(VLOOKUP(Table1[[#This Row],[Codigo_insumo]],BD_Insumos!$B:$E,4),"")</f>
        <v>15.860837164231068</v>
      </c>
      <c r="H7581" s="140">
        <v>15.43</v>
      </c>
      <c r="I7581" s="9"/>
      <c r="J7581" s="22">
        <f t="shared" si="118"/>
        <v>244.73271744408538</v>
      </c>
      <c r="K7581" s="22" t="str">
        <f>IF(I7581&lt;&gt;"",SUMIF(Table1[Codigo_servico],A7581,Table1[Subtotal_insumo]),"")</f>
        <v/>
      </c>
      <c r="L7581" s="16">
        <f>IF(Table1[[#This Row],[Ordem_insumos]]&lt;&gt;0,VLOOKUP(Table1[[#This Row],[Codigo_servico]],Preencher_Orcamento!$B:$D,3,FALSE)*Table1[[#This Row],[Qtde_insumo]],"")</f>
        <v>0</v>
      </c>
      <c r="M7581" s="16">
        <f>IF(Table1[[#This Row],[Ordem_insumos]]&lt;&gt;0,VLOOKUP(Table1[[#This Row],[Codigo_servico]],Preencher_Orcamento!$B:$D,3,FALSE)*Table1[[#This Row],[Subtotal_insumo]],"")</f>
        <v>0</v>
      </c>
    </row>
    <row r="7582" spans="1:13" x14ac:dyDescent="0.25">
      <c r="A7582" s="6">
        <v>100765</v>
      </c>
      <c r="B7582" s="126">
        <v>6</v>
      </c>
      <c r="C7582" s="133"/>
      <c r="D7582" s="134">
        <v>11510</v>
      </c>
      <c r="E7582" s="7" t="s">
        <v>205</v>
      </c>
      <c r="F7582" s="8" t="s">
        <v>197</v>
      </c>
      <c r="G7582" s="16">
        <f>IFERROR(VLOOKUP(Table1[[#This Row],[Codigo_insumo]],BD_Insumos!$B:$E,4),"")</f>
        <v>3.2757999999999998</v>
      </c>
      <c r="H7582" s="140">
        <v>10.68</v>
      </c>
      <c r="I7582" s="9"/>
      <c r="J7582" s="22">
        <f t="shared" si="118"/>
        <v>34.985543999999997</v>
      </c>
      <c r="K7582" s="22" t="str">
        <f>IF(I7582&lt;&gt;"",SUMIF(Table1[Codigo_servico],A7582,Table1[Subtotal_insumo]),"")</f>
        <v/>
      </c>
      <c r="L7582" s="16">
        <f>IF(Table1[[#This Row],[Ordem_insumos]]&lt;&gt;0,VLOOKUP(Table1[[#This Row],[Codigo_servico]],Preencher_Orcamento!$B:$D,3,FALSE)*Table1[[#This Row],[Qtde_insumo]],"")</f>
        <v>0</v>
      </c>
      <c r="M7582" s="16">
        <f>IF(Table1[[#This Row],[Ordem_insumos]]&lt;&gt;0,VLOOKUP(Table1[[#This Row],[Codigo_servico]],Preencher_Orcamento!$B:$D,3,FALSE)*Table1[[#This Row],[Subtotal_insumo]],"")</f>
        <v>0</v>
      </c>
    </row>
    <row r="7583" spans="1:13" ht="26.25" x14ac:dyDescent="0.25">
      <c r="A7583" s="6">
        <v>100765</v>
      </c>
      <c r="B7583" s="126">
        <v>7</v>
      </c>
      <c r="C7583" s="133"/>
      <c r="D7583" s="134">
        <v>10645</v>
      </c>
      <c r="E7583" s="7" t="s">
        <v>155</v>
      </c>
      <c r="F7583" s="8" t="s">
        <v>58</v>
      </c>
      <c r="G7583" s="18">
        <f>IFERROR(VLOOKUP(Table1[[#This Row],[Codigo_insumo]],BD_Insumos!$B:$E,4),"")</f>
        <v>309.5095</v>
      </c>
      <c r="H7583" s="140">
        <v>0.15</v>
      </c>
      <c r="I7583" s="9"/>
      <c r="J7583" s="23">
        <f t="shared" si="118"/>
        <v>46.426425000000002</v>
      </c>
      <c r="K7583" s="22" t="str">
        <f>IF(I7583&lt;&gt;"",SUMIF(Table1[Codigo_servico],A7583,Table1[Subtotal_insumo]),"")</f>
        <v/>
      </c>
      <c r="L7583" s="18">
        <f>IF(Table1[[#This Row],[Ordem_insumos]]&lt;&gt;0,VLOOKUP(Table1[[#This Row],[Codigo_servico]],Preencher_Orcamento!$B:$D,3,FALSE)*Table1[[#This Row],[Qtde_insumo]],"")</f>
        <v>0</v>
      </c>
      <c r="M7583" s="18">
        <f>IF(Table1[[#This Row],[Ordem_insumos]]&lt;&gt;0,VLOOKUP(Table1[[#This Row],[Codigo_servico]],Preencher_Orcamento!$B:$D,3,FALSE)*Table1[[#This Row],[Subtotal_insumo]],"")</f>
        <v>0</v>
      </c>
    </row>
    <row r="7584" spans="1:13" x14ac:dyDescent="0.25">
      <c r="A7584" s="6">
        <v>100765</v>
      </c>
      <c r="B7584" s="126">
        <v>8</v>
      </c>
      <c r="C7584" s="133"/>
      <c r="D7584" s="134">
        <v>2014</v>
      </c>
      <c r="E7584" s="7" t="s">
        <v>2185</v>
      </c>
      <c r="F7584" s="8" t="s">
        <v>2140</v>
      </c>
      <c r="G7584" s="18">
        <f>IFERROR(VLOOKUP(Table1[[#This Row],[Codigo_insumo]],BD_Insumos!$B:$E,4),"")</f>
        <v>13.173665210544026</v>
      </c>
      <c r="H7584" s="140">
        <v>6.93</v>
      </c>
      <c r="I7584" s="9"/>
      <c r="J7584" s="23">
        <f t="shared" si="118"/>
        <v>91.293499909070093</v>
      </c>
      <c r="K7584" s="22" t="str">
        <f>IF(I7584&lt;&gt;"",SUMIF(Table1[Codigo_servico],A7584,Table1[Subtotal_insumo]),"")</f>
        <v/>
      </c>
      <c r="L7584" s="18">
        <f>IF(Table1[[#This Row],[Ordem_insumos]]&lt;&gt;0,VLOOKUP(Table1[[#This Row],[Codigo_servico]],Preencher_Orcamento!$B:$D,3,FALSE)*Table1[[#This Row],[Qtde_insumo]],"")</f>
        <v>0</v>
      </c>
      <c r="M7584" s="18">
        <f>IF(Table1[[#This Row],[Ordem_insumos]]&lt;&gt;0,VLOOKUP(Table1[[#This Row],[Codigo_servico]],Preencher_Orcamento!$B:$D,3,FALSE)*Table1[[#This Row],[Subtotal_insumo]],"")</f>
        <v>0</v>
      </c>
    </row>
    <row r="7585" spans="1:13" ht="26.25" x14ac:dyDescent="0.25">
      <c r="A7585" s="6">
        <v>100765</v>
      </c>
      <c r="B7585" s="126">
        <v>9</v>
      </c>
      <c r="C7585" s="133"/>
      <c r="D7585" s="134">
        <v>2016</v>
      </c>
      <c r="E7585" s="7" t="s">
        <v>2187</v>
      </c>
      <c r="F7585" s="8" t="s">
        <v>2140</v>
      </c>
      <c r="G7585" s="18">
        <f>IFERROR(VLOOKUP(Table1[[#This Row],[Codigo_insumo]],BD_Insumos!$B:$E,4),"")</f>
        <v>13.188618292508322</v>
      </c>
      <c r="H7585" s="140">
        <v>3.48</v>
      </c>
      <c r="I7585" s="9"/>
      <c r="J7585" s="23">
        <f t="shared" si="118"/>
        <v>45.896391657928959</v>
      </c>
      <c r="K7585" s="22" t="str">
        <f>IF(I7585&lt;&gt;"",SUMIF(Table1[Codigo_servico],A7585,Table1[Subtotal_insumo]),"")</f>
        <v/>
      </c>
      <c r="L7585" s="18">
        <f>IF(Table1[[#This Row],[Ordem_insumos]]&lt;&gt;0,VLOOKUP(Table1[[#This Row],[Codigo_servico]],Preencher_Orcamento!$B:$D,3,FALSE)*Table1[[#This Row],[Qtde_insumo]],"")</f>
        <v>0</v>
      </c>
      <c r="M7585" s="18">
        <f>IF(Table1[[#This Row],[Ordem_insumos]]&lt;&gt;0,VLOOKUP(Table1[[#This Row],[Codigo_servico]],Preencher_Orcamento!$B:$D,3,FALSE)*Table1[[#This Row],[Subtotal_insumo]],"")</f>
        <v>0</v>
      </c>
    </row>
    <row r="7586" spans="1:13" x14ac:dyDescent="0.25">
      <c r="A7586" s="6">
        <v>100765</v>
      </c>
      <c r="B7586" s="126">
        <v>10</v>
      </c>
      <c r="C7586" s="133"/>
      <c r="D7586" s="134">
        <v>2099</v>
      </c>
      <c r="E7586" s="7" t="s">
        <v>2205</v>
      </c>
      <c r="F7586" s="8" t="s">
        <v>2140</v>
      </c>
      <c r="G7586" s="18">
        <f>IFERROR(VLOOKUP(Table1[[#This Row],[Codigo_insumo]],BD_Insumos!$B:$E,4),"")</f>
        <v>12.627877718847255</v>
      </c>
      <c r="H7586" s="140">
        <v>24.64</v>
      </c>
      <c r="I7586" s="9"/>
      <c r="J7586" s="23">
        <f t="shared" si="118"/>
        <v>311.15090699239636</v>
      </c>
      <c r="K7586" s="22" t="str">
        <f>IF(I7586&lt;&gt;"",SUMIF(Table1[Codigo_servico],A7586,Table1[Subtotal_insumo]),"")</f>
        <v/>
      </c>
      <c r="L7586" s="18">
        <f>IF(Table1[[#This Row],[Ordem_insumos]]&lt;&gt;0,VLOOKUP(Table1[[#This Row],[Codigo_servico]],Preencher_Orcamento!$B:$D,3,FALSE)*Table1[[#This Row],[Qtde_insumo]],"")</f>
        <v>0</v>
      </c>
      <c r="M7586" s="18">
        <f>IF(Table1[[#This Row],[Ordem_insumos]]&lt;&gt;0,VLOOKUP(Table1[[#This Row],[Codigo_servico]],Preencher_Orcamento!$B:$D,3,FALSE)*Table1[[#This Row],[Subtotal_insumo]],"")</f>
        <v>0</v>
      </c>
    </row>
    <row r="7587" spans="1:13" ht="26.25" x14ac:dyDescent="0.25">
      <c r="A7587" s="6">
        <v>100765</v>
      </c>
      <c r="B7587" s="126">
        <v>11</v>
      </c>
      <c r="C7587" s="133"/>
      <c r="D7587" s="134">
        <v>12532</v>
      </c>
      <c r="E7587" s="7" t="s">
        <v>234</v>
      </c>
      <c r="F7587" s="8" t="s">
        <v>457</v>
      </c>
      <c r="G7587" s="18">
        <f>IFERROR(VLOOKUP(Table1[[#This Row],[Codigo_insumo]],BD_Insumos!$B:$E,4),"")</f>
        <v>1.7754000000000001</v>
      </c>
      <c r="H7587" s="140">
        <v>105</v>
      </c>
      <c r="I7587" s="9"/>
      <c r="J7587" s="23">
        <f t="shared" si="118"/>
        <v>186.417</v>
      </c>
      <c r="K7587" s="22" t="str">
        <f>IF(I7587&lt;&gt;"",SUMIF(Table1[Codigo_servico],A7587,Table1[Subtotal_insumo]),"")</f>
        <v/>
      </c>
      <c r="L7587" s="18">
        <f>IF(Table1[[#This Row],[Ordem_insumos]]&lt;&gt;0,VLOOKUP(Table1[[#This Row],[Codigo_servico]],Preencher_Orcamento!$B:$D,3,FALSE)*Table1[[#This Row],[Qtde_insumo]],"")</f>
        <v>0</v>
      </c>
      <c r="M7587" s="18">
        <f>IF(Table1[[#This Row],[Ordem_insumos]]&lt;&gt;0,VLOOKUP(Table1[[#This Row],[Codigo_servico]],Preencher_Orcamento!$B:$D,3,FALSE)*Table1[[#This Row],[Subtotal_insumo]],"")</f>
        <v>0</v>
      </c>
    </row>
    <row r="7588" spans="1:13" x14ac:dyDescent="0.25">
      <c r="A7588" s="6">
        <v>100765</v>
      </c>
      <c r="B7588" s="126">
        <v>12</v>
      </c>
      <c r="C7588" s="133"/>
      <c r="D7588" s="134">
        <v>17515</v>
      </c>
      <c r="E7588" s="7" t="s">
        <v>383</v>
      </c>
      <c r="F7588" s="8" t="s">
        <v>197</v>
      </c>
      <c r="G7588" s="18">
        <f>IFERROR(VLOOKUP(Table1[[#This Row],[Codigo_insumo]],BD_Insumos!$B:$E,4),"")</f>
        <v>5.5275999999999996</v>
      </c>
      <c r="H7588" s="140">
        <v>0.74</v>
      </c>
      <c r="I7588" s="9"/>
      <c r="J7588" s="23">
        <f t="shared" si="118"/>
        <v>4.0904239999999996</v>
      </c>
      <c r="K7588" s="22" t="str">
        <f>IF(I7588&lt;&gt;"",SUMIF(Table1[Codigo_servico],A7588,Table1[Subtotal_insumo]),"")</f>
        <v/>
      </c>
      <c r="L7588" s="18">
        <f>IF(Table1[[#This Row],[Ordem_insumos]]&lt;&gt;0,VLOOKUP(Table1[[#This Row],[Codigo_servico]],Preencher_Orcamento!$B:$D,3,FALSE)*Table1[[#This Row],[Qtde_insumo]],"")</f>
        <v>0</v>
      </c>
      <c r="M7588" s="18">
        <f>IF(Table1[[#This Row],[Ordem_insumos]]&lt;&gt;0,VLOOKUP(Table1[[#This Row],[Codigo_servico]],Preencher_Orcamento!$B:$D,3,FALSE)*Table1[[#This Row],[Subtotal_insumo]],"")</f>
        <v>0</v>
      </c>
    </row>
    <row r="7589" spans="1:13" x14ac:dyDescent="0.25">
      <c r="A7589" s="6">
        <v>100765</v>
      </c>
      <c r="B7589" s="126">
        <v>13</v>
      </c>
      <c r="C7589" s="133"/>
      <c r="D7589" s="134">
        <v>11021</v>
      </c>
      <c r="E7589" s="7" t="s">
        <v>175</v>
      </c>
      <c r="F7589" s="8" t="s">
        <v>170</v>
      </c>
      <c r="G7589" s="18">
        <f>IFERROR(VLOOKUP(Table1[[#This Row],[Codigo_insumo]],BD_Insumos!$B:$E,4),"")</f>
        <v>12.2156</v>
      </c>
      <c r="H7589" s="140">
        <v>1.06</v>
      </c>
      <c r="I7589" s="9"/>
      <c r="J7589" s="23">
        <f t="shared" si="118"/>
        <v>12.948536000000001</v>
      </c>
      <c r="K7589" s="22" t="str">
        <f>IF(I7589&lt;&gt;"",SUMIF(Table1[Codigo_servico],A7589,Table1[Subtotal_insumo]),"")</f>
        <v/>
      </c>
      <c r="L7589" s="18">
        <f>IF(Table1[[#This Row],[Ordem_insumos]]&lt;&gt;0,VLOOKUP(Table1[[#This Row],[Codigo_servico]],Preencher_Orcamento!$B:$D,3,FALSE)*Table1[[#This Row],[Qtde_insumo]],"")</f>
        <v>0</v>
      </c>
      <c r="M7589" s="18">
        <f>IF(Table1[[#This Row],[Ordem_insumos]]&lt;&gt;0,VLOOKUP(Table1[[#This Row],[Codigo_servico]],Preencher_Orcamento!$B:$D,3,FALSE)*Table1[[#This Row],[Subtotal_insumo]],"")</f>
        <v>0</v>
      </c>
    </row>
    <row r="7590" spans="1:13" x14ac:dyDescent="0.25">
      <c r="A7590" s="6">
        <v>100765</v>
      </c>
      <c r="B7590" s="126">
        <v>14</v>
      </c>
      <c r="C7590" s="133"/>
      <c r="D7590" s="134">
        <v>2015</v>
      </c>
      <c r="E7590" s="7" t="s">
        <v>2186</v>
      </c>
      <c r="F7590" s="8" t="s">
        <v>2140</v>
      </c>
      <c r="G7590" s="18">
        <f>IFERROR(VLOOKUP(Table1[[#This Row],[Codigo_insumo]],BD_Insumos!$B:$E,4),"")</f>
        <v>16.259414142106937</v>
      </c>
      <c r="H7590" s="140">
        <v>3.48</v>
      </c>
      <c r="I7590" s="9"/>
      <c r="J7590" s="23">
        <f t="shared" si="118"/>
        <v>56.582761214532141</v>
      </c>
      <c r="K7590" s="22" t="str">
        <f>IF(I7590&lt;&gt;"",SUMIF(Table1[Codigo_servico],A7590,Table1[Subtotal_insumo]),"")</f>
        <v/>
      </c>
      <c r="L7590" s="18">
        <f>IF(Table1[[#This Row],[Ordem_insumos]]&lt;&gt;0,VLOOKUP(Table1[[#This Row],[Codigo_servico]],Preencher_Orcamento!$B:$D,3,FALSE)*Table1[[#This Row],[Qtde_insumo]],"")</f>
        <v>0</v>
      </c>
      <c r="M7590" s="18">
        <f>IF(Table1[[#This Row],[Ordem_insumos]]&lt;&gt;0,VLOOKUP(Table1[[#This Row],[Codigo_servico]],Preencher_Orcamento!$B:$D,3,FALSE)*Table1[[#This Row],[Subtotal_insumo]],"")</f>
        <v>0</v>
      </c>
    </row>
    <row r="7591" spans="1:13" x14ac:dyDescent="0.25">
      <c r="A7591" s="6">
        <v>100765</v>
      </c>
      <c r="B7591" s="126">
        <v>15</v>
      </c>
      <c r="C7591" s="133"/>
      <c r="D7591" s="134">
        <v>17740</v>
      </c>
      <c r="E7591" s="7" t="s">
        <v>399</v>
      </c>
      <c r="F7591" s="8" t="s">
        <v>197</v>
      </c>
      <c r="G7591" s="18">
        <f>IFERROR(VLOOKUP(Table1[[#This Row],[Codigo_insumo]],BD_Insumos!$B:$E,4),"")</f>
        <v>4.9862000000000002</v>
      </c>
      <c r="H7591" s="140">
        <v>0.69</v>
      </c>
      <c r="I7591" s="9"/>
      <c r="J7591" s="23">
        <f t="shared" si="118"/>
        <v>3.4404779999999997</v>
      </c>
      <c r="K7591" s="22" t="str">
        <f>IF(I7591&lt;&gt;"",SUMIF(Table1[Codigo_servico],A7591,Table1[Subtotal_insumo]),"")</f>
        <v/>
      </c>
      <c r="L7591" s="18">
        <f>IF(Table1[[#This Row],[Ordem_insumos]]&lt;&gt;0,VLOOKUP(Table1[[#This Row],[Codigo_servico]],Preencher_Orcamento!$B:$D,3,FALSE)*Table1[[#This Row],[Qtde_insumo]],"")</f>
        <v>0</v>
      </c>
      <c r="M7591" s="18">
        <f>IF(Table1[[#This Row],[Ordem_insumos]]&lt;&gt;0,VLOOKUP(Table1[[#This Row],[Codigo_servico]],Preencher_Orcamento!$B:$D,3,FALSE)*Table1[[#This Row],[Subtotal_insumo]],"")</f>
        <v>0</v>
      </c>
    </row>
    <row r="7592" spans="1:13" x14ac:dyDescent="0.25">
      <c r="A7592" s="6">
        <v>100765</v>
      </c>
      <c r="B7592" s="126">
        <v>16</v>
      </c>
      <c r="C7592" s="133"/>
      <c r="D7592" s="134">
        <v>11070</v>
      </c>
      <c r="E7592" s="7" t="s">
        <v>185</v>
      </c>
      <c r="F7592" s="8" t="s">
        <v>5</v>
      </c>
      <c r="G7592" s="18">
        <f>IFERROR(VLOOKUP(Table1[[#This Row],[Codigo_insumo]],BD_Insumos!$B:$E,4),"")</f>
        <v>4.1189999999999998</v>
      </c>
      <c r="H7592" s="140">
        <v>1.8666700000000001</v>
      </c>
      <c r="I7592" s="9"/>
      <c r="J7592" s="23">
        <f t="shared" si="118"/>
        <v>7.6888137299999997</v>
      </c>
      <c r="K7592" s="22" t="str">
        <f>IF(I7592&lt;&gt;"",SUMIF(Table1[Codigo_servico],A7592,Table1[Subtotal_insumo]),"")</f>
        <v/>
      </c>
      <c r="L7592" s="18">
        <f>IF(Table1[[#This Row],[Ordem_insumos]]&lt;&gt;0,VLOOKUP(Table1[[#This Row],[Codigo_servico]],Preencher_Orcamento!$B:$D,3,FALSE)*Table1[[#This Row],[Qtde_insumo]],"")</f>
        <v>0</v>
      </c>
      <c r="M7592" s="18">
        <f>IF(Table1[[#This Row],[Ordem_insumos]]&lt;&gt;0,VLOOKUP(Table1[[#This Row],[Codigo_servico]],Preencher_Orcamento!$B:$D,3,FALSE)*Table1[[#This Row],[Subtotal_insumo]],"")</f>
        <v>0</v>
      </c>
    </row>
    <row r="7593" spans="1:13" x14ac:dyDescent="0.25">
      <c r="A7593" s="6">
        <v>100765</v>
      </c>
      <c r="B7593" s="126">
        <v>17</v>
      </c>
      <c r="C7593" s="133"/>
      <c r="D7593" s="134">
        <v>10543</v>
      </c>
      <c r="E7593" s="7" t="s">
        <v>91</v>
      </c>
      <c r="F7593" s="8" t="s">
        <v>58</v>
      </c>
      <c r="G7593" s="18">
        <f>IFERROR(VLOOKUP(Table1[[#This Row],[Codigo_insumo]],BD_Insumos!$B:$E,4),"")</f>
        <v>67.283799999999999</v>
      </c>
      <c r="H7593" s="140">
        <v>0.14399999999999999</v>
      </c>
      <c r="I7593" s="9"/>
      <c r="J7593" s="23">
        <f t="shared" si="118"/>
        <v>9.6888671999999989</v>
      </c>
      <c r="K7593" s="22" t="str">
        <f>IF(I7593&lt;&gt;"",SUMIF(Table1[Codigo_servico],A7593,Table1[Subtotal_insumo]),"")</f>
        <v/>
      </c>
      <c r="L7593" s="18">
        <f>IF(Table1[[#This Row],[Ordem_insumos]]&lt;&gt;0,VLOOKUP(Table1[[#This Row],[Codigo_servico]],Preencher_Orcamento!$B:$D,3,FALSE)*Table1[[#This Row],[Qtde_insumo]],"")</f>
        <v>0</v>
      </c>
      <c r="M7593" s="18">
        <f>IF(Table1[[#This Row],[Ordem_insumos]]&lt;&gt;0,VLOOKUP(Table1[[#This Row],[Codigo_servico]],Preencher_Orcamento!$B:$D,3,FALSE)*Table1[[#This Row],[Subtotal_insumo]],"")</f>
        <v>0</v>
      </c>
    </row>
    <row r="7594" spans="1:13" x14ac:dyDescent="0.25">
      <c r="A7594" s="6">
        <v>100765</v>
      </c>
      <c r="B7594" s="126">
        <v>18</v>
      </c>
      <c r="C7594" s="133"/>
      <c r="D7594" s="134">
        <v>11066</v>
      </c>
      <c r="E7594" s="7" t="s">
        <v>183</v>
      </c>
      <c r="F7594" s="8" t="s">
        <v>5</v>
      </c>
      <c r="G7594" s="18">
        <f>IFERROR(VLOOKUP(Table1[[#This Row],[Codigo_insumo]],BD_Insumos!$B:$E,4),"")</f>
        <v>1.0965</v>
      </c>
      <c r="H7594" s="140">
        <v>0.96</v>
      </c>
      <c r="I7594" s="9"/>
      <c r="J7594" s="23">
        <f t="shared" si="118"/>
        <v>1.05264</v>
      </c>
      <c r="K7594" s="22" t="str">
        <f>IF(I7594&lt;&gt;"",SUMIF(Table1[Codigo_servico],A7594,Table1[Subtotal_insumo]),"")</f>
        <v/>
      </c>
      <c r="L7594" s="18">
        <f>IF(Table1[[#This Row],[Ordem_insumos]]&lt;&gt;0,VLOOKUP(Table1[[#This Row],[Codigo_servico]],Preencher_Orcamento!$B:$D,3,FALSE)*Table1[[#This Row],[Qtde_insumo]],"")</f>
        <v>0</v>
      </c>
      <c r="M7594" s="18">
        <f>IF(Table1[[#This Row],[Ordem_insumos]]&lt;&gt;0,VLOOKUP(Table1[[#This Row],[Codigo_servico]],Preencher_Orcamento!$B:$D,3,FALSE)*Table1[[#This Row],[Subtotal_insumo]],"")</f>
        <v>0</v>
      </c>
    </row>
    <row r="7595" spans="1:13" x14ac:dyDescent="0.25">
      <c r="A7595" s="6">
        <v>100765</v>
      </c>
      <c r="B7595" s="126">
        <v>19</v>
      </c>
      <c r="C7595" s="133"/>
      <c r="D7595" s="134">
        <v>11046</v>
      </c>
      <c r="E7595" s="7" t="s">
        <v>178</v>
      </c>
      <c r="F7595" s="8" t="s">
        <v>5</v>
      </c>
      <c r="G7595" s="18">
        <f>IFERROR(VLOOKUP(Table1[[#This Row],[Codigo_insumo]],BD_Insumos!$B:$E,4),"")</f>
        <v>2.4108999999999998</v>
      </c>
      <c r="H7595" s="140">
        <v>9.6</v>
      </c>
      <c r="I7595" s="9"/>
      <c r="J7595" s="23">
        <f t="shared" si="118"/>
        <v>23.144639999999999</v>
      </c>
      <c r="K7595" s="22" t="str">
        <f>IF(I7595&lt;&gt;"",SUMIF(Table1[Codigo_servico],A7595,Table1[Subtotal_insumo]),"")</f>
        <v/>
      </c>
      <c r="L7595" s="18">
        <f>IF(Table1[[#This Row],[Ordem_insumos]]&lt;&gt;0,VLOOKUP(Table1[[#This Row],[Codigo_servico]],Preencher_Orcamento!$B:$D,3,FALSE)*Table1[[#This Row],[Qtde_insumo]],"")</f>
        <v>0</v>
      </c>
      <c r="M7595" s="18">
        <f>IF(Table1[[#This Row],[Ordem_insumos]]&lt;&gt;0,VLOOKUP(Table1[[#This Row],[Codigo_servico]],Preencher_Orcamento!$B:$D,3,FALSE)*Table1[[#This Row],[Subtotal_insumo]],"")</f>
        <v>0</v>
      </c>
    </row>
    <row r="7596" spans="1:13" x14ac:dyDescent="0.25">
      <c r="A7596" s="3">
        <v>100767</v>
      </c>
      <c r="B7596" s="125">
        <v>0</v>
      </c>
      <c r="C7596" s="131" t="s">
        <v>3890</v>
      </c>
      <c r="D7596" s="132"/>
      <c r="E7596" s="4"/>
      <c r="F7596" s="4"/>
      <c r="G7596" s="17" t="str">
        <f>IFERROR(VLOOKUP(Table1[[#This Row],[Codigo_insumo]],BD_Insumos!$B:$E,4),"")</f>
        <v/>
      </c>
      <c r="H7596" s="139"/>
      <c r="I7596" s="5" t="s">
        <v>457</v>
      </c>
      <c r="J7596" s="20" t="str">
        <f t="shared" si="118"/>
        <v/>
      </c>
      <c r="K7596" s="21">
        <f>IF(I7596&lt;&gt;"",SUMIF(Table1[Codigo_servico],A7596,Table1[Subtotal_insumo]),"")</f>
        <v>1311.936791913517</v>
      </c>
      <c r="L7596" s="17" t="str">
        <f>IF(Table1[[#This Row],[Ordem_insumos]]&lt;&gt;0,VLOOKUP(Table1[[#This Row],[Codigo_servico]],Preencher_Orcamento!$B:$D,3,FALSE)*Table1[[#This Row],[Qtde_insumo]],"")</f>
        <v/>
      </c>
      <c r="M7596" s="17" t="str">
        <f>IF(Table1[[#This Row],[Ordem_insumos]]&lt;&gt;0,VLOOKUP(Table1[[#This Row],[Codigo_servico]],Preencher_Orcamento!$B:$D,3,FALSE)*Table1[[#This Row],[Subtotal_insumo]],"")</f>
        <v/>
      </c>
    </row>
    <row r="7597" spans="1:13" x14ac:dyDescent="0.25">
      <c r="A7597" s="6">
        <v>100767</v>
      </c>
      <c r="B7597" s="126">
        <v>1</v>
      </c>
      <c r="C7597" s="133"/>
      <c r="D7597" s="134">
        <v>11066</v>
      </c>
      <c r="E7597" s="7" t="s">
        <v>183</v>
      </c>
      <c r="F7597" s="8" t="s">
        <v>5</v>
      </c>
      <c r="G7597" s="16">
        <f>IFERROR(VLOOKUP(Table1[[#This Row],[Codigo_insumo]],BD_Insumos!$B:$E,4),"")</f>
        <v>1.0965</v>
      </c>
      <c r="H7597" s="140">
        <v>0.78</v>
      </c>
      <c r="I7597" s="9"/>
      <c r="J7597" s="22">
        <f t="shared" si="118"/>
        <v>0.85527000000000009</v>
      </c>
      <c r="K7597" s="22" t="str">
        <f>IF(I7597&lt;&gt;"",SUMIF(Table1[Codigo_servico],A7597,Table1[Subtotal_insumo]),"")</f>
        <v/>
      </c>
      <c r="L7597" s="16">
        <f>IF(Table1[[#This Row],[Ordem_insumos]]&lt;&gt;0,VLOOKUP(Table1[[#This Row],[Codigo_servico]],Preencher_Orcamento!$B:$D,3,FALSE)*Table1[[#This Row],[Qtde_insumo]],"")</f>
        <v>0</v>
      </c>
      <c r="M7597" s="16">
        <f>IF(Table1[[#This Row],[Ordem_insumos]]&lt;&gt;0,VLOOKUP(Table1[[#This Row],[Codigo_servico]],Preencher_Orcamento!$B:$D,3,FALSE)*Table1[[#This Row],[Subtotal_insumo]],"")</f>
        <v>0</v>
      </c>
    </row>
    <row r="7598" spans="1:13" x14ac:dyDescent="0.25">
      <c r="A7598" s="6">
        <v>100767</v>
      </c>
      <c r="B7598" s="126">
        <v>2</v>
      </c>
      <c r="C7598" s="133"/>
      <c r="D7598" s="134">
        <v>11046</v>
      </c>
      <c r="E7598" s="7" t="s">
        <v>178</v>
      </c>
      <c r="F7598" s="8" t="s">
        <v>5</v>
      </c>
      <c r="G7598" s="16">
        <f>IFERROR(VLOOKUP(Table1[[#This Row],[Codigo_insumo]],BD_Insumos!$B:$E,4),"")</f>
        <v>2.4108999999999998</v>
      </c>
      <c r="H7598" s="140">
        <v>7.17</v>
      </c>
      <c r="I7598" s="9"/>
      <c r="J7598" s="22">
        <f t="shared" si="118"/>
        <v>17.286152999999999</v>
      </c>
      <c r="K7598" s="22" t="str">
        <f>IF(I7598&lt;&gt;"",SUMIF(Table1[Codigo_servico],A7598,Table1[Subtotal_insumo]),"")</f>
        <v/>
      </c>
      <c r="L7598" s="16">
        <f>IF(Table1[[#This Row],[Ordem_insumos]]&lt;&gt;0,VLOOKUP(Table1[[#This Row],[Codigo_servico]],Preencher_Orcamento!$B:$D,3,FALSE)*Table1[[#This Row],[Qtde_insumo]],"")</f>
        <v>0</v>
      </c>
      <c r="M7598" s="16">
        <f>IF(Table1[[#This Row],[Ordem_insumos]]&lt;&gt;0,VLOOKUP(Table1[[#This Row],[Codigo_servico]],Preencher_Orcamento!$B:$D,3,FALSE)*Table1[[#This Row],[Subtotal_insumo]],"")</f>
        <v>0</v>
      </c>
    </row>
    <row r="7599" spans="1:13" ht="26.25" x14ac:dyDescent="0.25">
      <c r="A7599" s="6">
        <v>100767</v>
      </c>
      <c r="B7599" s="126">
        <v>3</v>
      </c>
      <c r="C7599" s="133"/>
      <c r="D7599" s="134">
        <v>2016</v>
      </c>
      <c r="E7599" s="7" t="s">
        <v>2187</v>
      </c>
      <c r="F7599" s="8" t="s">
        <v>2140</v>
      </c>
      <c r="G7599" s="16">
        <f>IFERROR(VLOOKUP(Table1[[#This Row],[Codigo_insumo]],BD_Insumos!$B:$E,4),"")</f>
        <v>13.188618292508322</v>
      </c>
      <c r="H7599" s="140">
        <v>2.4</v>
      </c>
      <c r="I7599" s="9"/>
      <c r="J7599" s="22">
        <f t="shared" si="118"/>
        <v>31.65268390201997</v>
      </c>
      <c r="K7599" s="22" t="str">
        <f>IF(I7599&lt;&gt;"",SUMIF(Table1[Codigo_servico],A7599,Table1[Subtotal_insumo]),"")</f>
        <v/>
      </c>
      <c r="L7599" s="16">
        <f>IF(Table1[[#This Row],[Ordem_insumos]]&lt;&gt;0,VLOOKUP(Table1[[#This Row],[Codigo_servico]],Preencher_Orcamento!$B:$D,3,FALSE)*Table1[[#This Row],[Qtde_insumo]],"")</f>
        <v>0</v>
      </c>
      <c r="M7599" s="16">
        <f>IF(Table1[[#This Row],[Ordem_insumos]]&lt;&gt;0,VLOOKUP(Table1[[#This Row],[Codigo_servico]],Preencher_Orcamento!$B:$D,3,FALSE)*Table1[[#This Row],[Subtotal_insumo]],"")</f>
        <v>0</v>
      </c>
    </row>
    <row r="7600" spans="1:13" x14ac:dyDescent="0.25">
      <c r="A7600" s="6">
        <v>100767</v>
      </c>
      <c r="B7600" s="126">
        <v>4</v>
      </c>
      <c r="C7600" s="133"/>
      <c r="D7600" s="134">
        <v>10543</v>
      </c>
      <c r="E7600" s="7" t="s">
        <v>91</v>
      </c>
      <c r="F7600" s="8" t="s">
        <v>58</v>
      </c>
      <c r="G7600" s="16">
        <f>IFERROR(VLOOKUP(Table1[[#This Row],[Codigo_insumo]],BD_Insumos!$B:$E,4),"")</f>
        <v>67.283799999999999</v>
      </c>
      <c r="H7600" s="140">
        <v>0.121</v>
      </c>
      <c r="I7600" s="9"/>
      <c r="J7600" s="22">
        <f t="shared" si="118"/>
        <v>8.141339799999999</v>
      </c>
      <c r="K7600" s="22" t="str">
        <f>IF(I7600&lt;&gt;"",SUMIF(Table1[Codigo_servico],A7600,Table1[Subtotal_insumo]),"")</f>
        <v/>
      </c>
      <c r="L7600" s="16">
        <f>IF(Table1[[#This Row],[Ordem_insumos]]&lt;&gt;0,VLOOKUP(Table1[[#This Row],[Codigo_servico]],Preencher_Orcamento!$B:$D,3,FALSE)*Table1[[#This Row],[Qtde_insumo]],"")</f>
        <v>0</v>
      </c>
      <c r="M7600" s="16">
        <f>IF(Table1[[#This Row],[Ordem_insumos]]&lt;&gt;0,VLOOKUP(Table1[[#This Row],[Codigo_servico]],Preencher_Orcamento!$B:$D,3,FALSE)*Table1[[#This Row],[Subtotal_insumo]],"")</f>
        <v>0</v>
      </c>
    </row>
    <row r="7601" spans="1:13" x14ac:dyDescent="0.25">
      <c r="A7601" s="6">
        <v>100767</v>
      </c>
      <c r="B7601" s="126">
        <v>5</v>
      </c>
      <c r="C7601" s="133"/>
      <c r="D7601" s="134">
        <v>2099</v>
      </c>
      <c r="E7601" s="7" t="s">
        <v>2205</v>
      </c>
      <c r="F7601" s="8" t="s">
        <v>2140</v>
      </c>
      <c r="G7601" s="16">
        <f>IFERROR(VLOOKUP(Table1[[#This Row],[Codigo_insumo]],BD_Insumos!$B:$E,4),"")</f>
        <v>12.627877718847255</v>
      </c>
      <c r="H7601" s="140">
        <v>24.54</v>
      </c>
      <c r="I7601" s="9"/>
      <c r="J7601" s="22">
        <f t="shared" si="118"/>
        <v>309.88811922051161</v>
      </c>
      <c r="K7601" s="22" t="str">
        <f>IF(I7601&lt;&gt;"",SUMIF(Table1[Codigo_servico],A7601,Table1[Subtotal_insumo]),"")</f>
        <v/>
      </c>
      <c r="L7601" s="16">
        <f>IF(Table1[[#This Row],[Ordem_insumos]]&lt;&gt;0,VLOOKUP(Table1[[#This Row],[Codigo_servico]],Preencher_Orcamento!$B:$D,3,FALSE)*Table1[[#This Row],[Qtde_insumo]],"")</f>
        <v>0</v>
      </c>
      <c r="M7601" s="16">
        <f>IF(Table1[[#This Row],[Ordem_insumos]]&lt;&gt;0,VLOOKUP(Table1[[#This Row],[Codigo_servico]],Preencher_Orcamento!$B:$D,3,FALSE)*Table1[[#This Row],[Subtotal_insumo]],"")</f>
        <v>0</v>
      </c>
    </row>
    <row r="7602" spans="1:13" x14ac:dyDescent="0.25">
      <c r="A7602" s="6">
        <v>100767</v>
      </c>
      <c r="B7602" s="126">
        <v>6</v>
      </c>
      <c r="C7602" s="133"/>
      <c r="D7602" s="134">
        <v>11510</v>
      </c>
      <c r="E7602" s="7" t="s">
        <v>205</v>
      </c>
      <c r="F7602" s="8" t="s">
        <v>197</v>
      </c>
      <c r="G7602" s="16">
        <f>IFERROR(VLOOKUP(Table1[[#This Row],[Codigo_insumo]],BD_Insumos!$B:$E,4),"")</f>
        <v>3.2757999999999998</v>
      </c>
      <c r="H7602" s="140">
        <v>10.029999999999999</v>
      </c>
      <c r="I7602" s="9"/>
      <c r="J7602" s="22">
        <f t="shared" si="118"/>
        <v>32.856273999999999</v>
      </c>
      <c r="K7602" s="22" t="str">
        <f>IF(I7602&lt;&gt;"",SUMIF(Table1[Codigo_servico],A7602,Table1[Subtotal_insumo]),"")</f>
        <v/>
      </c>
      <c r="L7602" s="16">
        <f>IF(Table1[[#This Row],[Ordem_insumos]]&lt;&gt;0,VLOOKUP(Table1[[#This Row],[Codigo_servico]],Preencher_Orcamento!$B:$D,3,FALSE)*Table1[[#This Row],[Qtde_insumo]],"")</f>
        <v>0</v>
      </c>
      <c r="M7602" s="16">
        <f>IF(Table1[[#This Row],[Ordem_insumos]]&lt;&gt;0,VLOOKUP(Table1[[#This Row],[Codigo_servico]],Preencher_Orcamento!$B:$D,3,FALSE)*Table1[[#This Row],[Subtotal_insumo]],"")</f>
        <v>0</v>
      </c>
    </row>
    <row r="7603" spans="1:13" x14ac:dyDescent="0.25">
      <c r="A7603" s="6">
        <v>100767</v>
      </c>
      <c r="B7603" s="126">
        <v>7</v>
      </c>
      <c r="C7603" s="133"/>
      <c r="D7603" s="134">
        <v>11520</v>
      </c>
      <c r="E7603" s="7" t="s">
        <v>213</v>
      </c>
      <c r="F7603" s="8" t="s">
        <v>197</v>
      </c>
      <c r="G7603" s="18">
        <f>IFERROR(VLOOKUP(Table1[[#This Row],[Codigo_insumo]],BD_Insumos!$B:$E,4),"")</f>
        <v>3.1955</v>
      </c>
      <c r="H7603" s="140">
        <v>15.13</v>
      </c>
      <c r="I7603" s="9"/>
      <c r="J7603" s="23">
        <f t="shared" si="118"/>
        <v>48.347915</v>
      </c>
      <c r="K7603" s="22" t="str">
        <f>IF(I7603&lt;&gt;"",SUMIF(Table1[Codigo_servico],A7603,Table1[Subtotal_insumo]),"")</f>
        <v/>
      </c>
      <c r="L7603" s="18">
        <f>IF(Table1[[#This Row],[Ordem_insumos]]&lt;&gt;0,VLOOKUP(Table1[[#This Row],[Codigo_servico]],Preencher_Orcamento!$B:$D,3,FALSE)*Table1[[#This Row],[Qtde_insumo]],"")</f>
        <v>0</v>
      </c>
      <c r="M7603" s="18">
        <f>IF(Table1[[#This Row],[Ordem_insumos]]&lt;&gt;0,VLOOKUP(Table1[[#This Row],[Codigo_servico]],Preencher_Orcamento!$B:$D,3,FALSE)*Table1[[#This Row],[Subtotal_insumo]],"")</f>
        <v>0</v>
      </c>
    </row>
    <row r="7604" spans="1:13" x14ac:dyDescent="0.25">
      <c r="A7604" s="6">
        <v>100767</v>
      </c>
      <c r="B7604" s="126">
        <v>8</v>
      </c>
      <c r="C7604" s="133"/>
      <c r="D7604" s="134">
        <v>2020</v>
      </c>
      <c r="E7604" s="7" t="s">
        <v>2188</v>
      </c>
      <c r="F7604" s="8" t="s">
        <v>2140</v>
      </c>
      <c r="G7604" s="18">
        <f>IFERROR(VLOOKUP(Table1[[#This Row],[Codigo_insumo]],BD_Insumos!$B:$E,4),"")</f>
        <v>15.860837164231068</v>
      </c>
      <c r="H7604" s="140">
        <v>23.07</v>
      </c>
      <c r="I7604" s="9"/>
      <c r="J7604" s="23">
        <f t="shared" si="118"/>
        <v>365.90951337881074</v>
      </c>
      <c r="K7604" s="22" t="str">
        <f>IF(I7604&lt;&gt;"",SUMIF(Table1[Codigo_servico],A7604,Table1[Subtotal_insumo]),"")</f>
        <v/>
      </c>
      <c r="L7604" s="18">
        <f>IF(Table1[[#This Row],[Ordem_insumos]]&lt;&gt;0,VLOOKUP(Table1[[#This Row],[Codigo_servico]],Preencher_Orcamento!$B:$D,3,FALSE)*Table1[[#This Row],[Qtde_insumo]],"")</f>
        <v>0</v>
      </c>
      <c r="M7604" s="18">
        <f>IF(Table1[[#This Row],[Ordem_insumos]]&lt;&gt;0,VLOOKUP(Table1[[#This Row],[Codigo_servico]],Preencher_Orcamento!$B:$D,3,FALSE)*Table1[[#This Row],[Subtotal_insumo]],"")</f>
        <v>0</v>
      </c>
    </row>
    <row r="7605" spans="1:13" x14ac:dyDescent="0.25">
      <c r="A7605" s="6">
        <v>100767</v>
      </c>
      <c r="B7605" s="126">
        <v>9</v>
      </c>
      <c r="C7605" s="133"/>
      <c r="D7605" s="134">
        <v>11021</v>
      </c>
      <c r="E7605" s="7" t="s">
        <v>175</v>
      </c>
      <c r="F7605" s="8" t="s">
        <v>170</v>
      </c>
      <c r="G7605" s="18">
        <f>IFERROR(VLOOKUP(Table1[[#This Row],[Codigo_insumo]],BD_Insumos!$B:$E,4),"")</f>
        <v>12.2156</v>
      </c>
      <c r="H7605" s="140">
        <v>0.79</v>
      </c>
      <c r="I7605" s="9"/>
      <c r="J7605" s="23">
        <f t="shared" si="118"/>
        <v>9.6503240000000012</v>
      </c>
      <c r="K7605" s="22" t="str">
        <f>IF(I7605&lt;&gt;"",SUMIF(Table1[Codigo_servico],A7605,Table1[Subtotal_insumo]),"")</f>
        <v/>
      </c>
      <c r="L7605" s="18">
        <f>IF(Table1[[#This Row],[Ordem_insumos]]&lt;&gt;0,VLOOKUP(Table1[[#This Row],[Codigo_servico]],Preencher_Orcamento!$B:$D,3,FALSE)*Table1[[#This Row],[Qtde_insumo]],"")</f>
        <v>0</v>
      </c>
      <c r="M7605" s="18">
        <f>IF(Table1[[#This Row],[Ordem_insumos]]&lt;&gt;0,VLOOKUP(Table1[[#This Row],[Codigo_servico]],Preencher_Orcamento!$B:$D,3,FALSE)*Table1[[#This Row],[Subtotal_insumo]],"")</f>
        <v>0</v>
      </c>
    </row>
    <row r="7606" spans="1:13" x14ac:dyDescent="0.25">
      <c r="A7606" s="6">
        <v>100767</v>
      </c>
      <c r="B7606" s="126">
        <v>10</v>
      </c>
      <c r="C7606" s="133"/>
      <c r="D7606" s="134">
        <v>2014</v>
      </c>
      <c r="E7606" s="7" t="s">
        <v>2185</v>
      </c>
      <c r="F7606" s="8" t="s">
        <v>2140</v>
      </c>
      <c r="G7606" s="18">
        <f>IFERROR(VLOOKUP(Table1[[#This Row],[Codigo_insumo]],BD_Insumos!$B:$E,4),"")</f>
        <v>13.173665210544026</v>
      </c>
      <c r="H7606" s="140">
        <v>5.21</v>
      </c>
      <c r="I7606" s="9"/>
      <c r="J7606" s="23">
        <f t="shared" si="118"/>
        <v>68.634795746934373</v>
      </c>
      <c r="K7606" s="22" t="str">
        <f>IF(I7606&lt;&gt;"",SUMIF(Table1[Codigo_servico],A7606,Table1[Subtotal_insumo]),"")</f>
        <v/>
      </c>
      <c r="L7606" s="18">
        <f>IF(Table1[[#This Row],[Ordem_insumos]]&lt;&gt;0,VLOOKUP(Table1[[#This Row],[Codigo_servico]],Preencher_Orcamento!$B:$D,3,FALSE)*Table1[[#This Row],[Qtde_insumo]],"")</f>
        <v>0</v>
      </c>
      <c r="M7606" s="18">
        <f>IF(Table1[[#This Row],[Ordem_insumos]]&lt;&gt;0,VLOOKUP(Table1[[#This Row],[Codigo_servico]],Preencher_Orcamento!$B:$D,3,FALSE)*Table1[[#This Row],[Subtotal_insumo]],"")</f>
        <v>0</v>
      </c>
    </row>
    <row r="7607" spans="1:13" x14ac:dyDescent="0.25">
      <c r="A7607" s="6">
        <v>100767</v>
      </c>
      <c r="B7607" s="126">
        <v>11</v>
      </c>
      <c r="C7607" s="133"/>
      <c r="D7607" s="134">
        <v>17740</v>
      </c>
      <c r="E7607" s="7" t="s">
        <v>399</v>
      </c>
      <c r="F7607" s="8" t="s">
        <v>197</v>
      </c>
      <c r="G7607" s="18">
        <f>IFERROR(VLOOKUP(Table1[[#This Row],[Codigo_insumo]],BD_Insumos!$B:$E,4),"")</f>
        <v>4.9862000000000002</v>
      </c>
      <c r="H7607" s="140">
        <v>0.48</v>
      </c>
      <c r="I7607" s="9"/>
      <c r="J7607" s="23">
        <f t="shared" si="118"/>
        <v>2.3933759999999999</v>
      </c>
      <c r="K7607" s="22" t="str">
        <f>IF(I7607&lt;&gt;"",SUMIF(Table1[Codigo_servico],A7607,Table1[Subtotal_insumo]),"")</f>
        <v/>
      </c>
      <c r="L7607" s="18">
        <f>IF(Table1[[#This Row],[Ordem_insumos]]&lt;&gt;0,VLOOKUP(Table1[[#This Row],[Codigo_servico]],Preencher_Orcamento!$B:$D,3,FALSE)*Table1[[#This Row],[Qtde_insumo]],"")</f>
        <v>0</v>
      </c>
      <c r="M7607" s="18">
        <f>IF(Table1[[#This Row],[Ordem_insumos]]&lt;&gt;0,VLOOKUP(Table1[[#This Row],[Codigo_servico]],Preencher_Orcamento!$B:$D,3,FALSE)*Table1[[#This Row],[Subtotal_insumo]],"")</f>
        <v>0</v>
      </c>
    </row>
    <row r="7608" spans="1:13" x14ac:dyDescent="0.25">
      <c r="A7608" s="6">
        <v>100767</v>
      </c>
      <c r="B7608" s="126">
        <v>12</v>
      </c>
      <c r="C7608" s="133"/>
      <c r="D7608" s="134">
        <v>11070</v>
      </c>
      <c r="E7608" s="7" t="s">
        <v>185</v>
      </c>
      <c r="F7608" s="8" t="s">
        <v>5</v>
      </c>
      <c r="G7608" s="18">
        <f>IFERROR(VLOOKUP(Table1[[#This Row],[Codigo_insumo]],BD_Insumos!$B:$E,4),"")</f>
        <v>4.1189999999999998</v>
      </c>
      <c r="H7608" s="140">
        <v>1.6</v>
      </c>
      <c r="I7608" s="9"/>
      <c r="J7608" s="23">
        <f t="shared" si="118"/>
        <v>6.5903999999999998</v>
      </c>
      <c r="K7608" s="22" t="str">
        <f>IF(I7608&lt;&gt;"",SUMIF(Table1[Codigo_servico],A7608,Table1[Subtotal_insumo]),"")</f>
        <v/>
      </c>
      <c r="L7608" s="18">
        <f>IF(Table1[[#This Row],[Ordem_insumos]]&lt;&gt;0,VLOOKUP(Table1[[#This Row],[Codigo_servico]],Preencher_Orcamento!$B:$D,3,FALSE)*Table1[[#This Row],[Qtde_insumo]],"")</f>
        <v>0</v>
      </c>
      <c r="M7608" s="18">
        <f>IF(Table1[[#This Row],[Ordem_insumos]]&lt;&gt;0,VLOOKUP(Table1[[#This Row],[Codigo_servico]],Preencher_Orcamento!$B:$D,3,FALSE)*Table1[[#This Row],[Subtotal_insumo]],"")</f>
        <v>0</v>
      </c>
    </row>
    <row r="7609" spans="1:13" ht="26.25" x14ac:dyDescent="0.25">
      <c r="A7609" s="6">
        <v>100767</v>
      </c>
      <c r="B7609" s="126">
        <v>13</v>
      </c>
      <c r="C7609" s="133"/>
      <c r="D7609" s="134">
        <v>10648</v>
      </c>
      <c r="E7609" s="7" t="s">
        <v>158</v>
      </c>
      <c r="F7609" s="8" t="s">
        <v>58</v>
      </c>
      <c r="G7609" s="18">
        <f>IFERROR(VLOOKUP(Table1[[#This Row],[Codigo_insumo]],BD_Insumos!$B:$E,4),"")</f>
        <v>359.69349999999997</v>
      </c>
      <c r="H7609" s="140">
        <v>0.156</v>
      </c>
      <c r="I7609" s="9"/>
      <c r="J7609" s="23">
        <f t="shared" si="118"/>
        <v>56.112185999999994</v>
      </c>
      <c r="K7609" s="22" t="str">
        <f>IF(I7609&lt;&gt;"",SUMIF(Table1[Codigo_servico],A7609,Table1[Subtotal_insumo]),"")</f>
        <v/>
      </c>
      <c r="L7609" s="18">
        <f>IF(Table1[[#This Row],[Ordem_insumos]]&lt;&gt;0,VLOOKUP(Table1[[#This Row],[Codigo_servico]],Preencher_Orcamento!$B:$D,3,FALSE)*Table1[[#This Row],[Qtde_insumo]],"")</f>
        <v>0</v>
      </c>
      <c r="M7609" s="18">
        <f>IF(Table1[[#This Row],[Ordem_insumos]]&lt;&gt;0,VLOOKUP(Table1[[#This Row],[Codigo_servico]],Preencher_Orcamento!$B:$D,3,FALSE)*Table1[[#This Row],[Subtotal_insumo]],"")</f>
        <v>0</v>
      </c>
    </row>
    <row r="7610" spans="1:13" x14ac:dyDescent="0.25">
      <c r="A7610" s="6">
        <v>100767</v>
      </c>
      <c r="B7610" s="126">
        <v>14</v>
      </c>
      <c r="C7610" s="133"/>
      <c r="D7610" s="134">
        <v>2013</v>
      </c>
      <c r="E7610" s="7" t="s">
        <v>2184</v>
      </c>
      <c r="F7610" s="8" t="s">
        <v>2140</v>
      </c>
      <c r="G7610" s="18">
        <f>IFERROR(VLOOKUP(Table1[[#This Row],[Codigo_insumo]],BD_Insumos!$B:$E,4),"")</f>
        <v>15.756939025755017</v>
      </c>
      <c r="H7610" s="140">
        <v>5.21</v>
      </c>
      <c r="I7610" s="9"/>
      <c r="J7610" s="23">
        <f t="shared" si="118"/>
        <v>82.093652324183637</v>
      </c>
      <c r="K7610" s="22" t="str">
        <f>IF(I7610&lt;&gt;"",SUMIF(Table1[Codigo_servico],A7610,Table1[Subtotal_insumo]),"")</f>
        <v/>
      </c>
      <c r="L7610" s="18">
        <f>IF(Table1[[#This Row],[Ordem_insumos]]&lt;&gt;0,VLOOKUP(Table1[[#This Row],[Codigo_servico]],Preencher_Orcamento!$B:$D,3,FALSE)*Table1[[#This Row],[Qtde_insumo]],"")</f>
        <v>0</v>
      </c>
      <c r="M7610" s="18">
        <f>IF(Table1[[#This Row],[Ordem_insumos]]&lt;&gt;0,VLOOKUP(Table1[[#This Row],[Codigo_servico]],Preencher_Orcamento!$B:$D,3,FALSE)*Table1[[#This Row],[Subtotal_insumo]],"")</f>
        <v>0</v>
      </c>
    </row>
    <row r="7611" spans="1:13" x14ac:dyDescent="0.25">
      <c r="A7611" s="6">
        <v>100767</v>
      </c>
      <c r="B7611" s="126">
        <v>15</v>
      </c>
      <c r="C7611" s="133"/>
      <c r="D7611" s="134">
        <v>10627</v>
      </c>
      <c r="E7611" s="7" t="s">
        <v>137</v>
      </c>
      <c r="F7611" s="8" t="s">
        <v>58</v>
      </c>
      <c r="G7611" s="18">
        <f>IFERROR(VLOOKUP(Table1[[#This Row],[Codigo_insumo]],BD_Insumos!$B:$E,4),"")</f>
        <v>213.67830000000001</v>
      </c>
      <c r="H7611" s="140">
        <v>9.1999999999999998E-2</v>
      </c>
      <c r="I7611" s="9"/>
      <c r="J7611" s="23">
        <f t="shared" si="118"/>
        <v>19.6584036</v>
      </c>
      <c r="K7611" s="22" t="str">
        <f>IF(I7611&lt;&gt;"",SUMIF(Table1[Codigo_servico],A7611,Table1[Subtotal_insumo]),"")</f>
        <v/>
      </c>
      <c r="L7611" s="18">
        <f>IF(Table1[[#This Row],[Ordem_insumos]]&lt;&gt;0,VLOOKUP(Table1[[#This Row],[Codigo_servico]],Preencher_Orcamento!$B:$D,3,FALSE)*Table1[[#This Row],[Qtde_insumo]],"")</f>
        <v>0</v>
      </c>
      <c r="M7611" s="18">
        <f>IF(Table1[[#This Row],[Ordem_insumos]]&lt;&gt;0,VLOOKUP(Table1[[#This Row],[Codigo_servico]],Preencher_Orcamento!$B:$D,3,FALSE)*Table1[[#This Row],[Subtotal_insumo]],"")</f>
        <v>0</v>
      </c>
    </row>
    <row r="7612" spans="1:13" x14ac:dyDescent="0.25">
      <c r="A7612" s="6">
        <v>100767</v>
      </c>
      <c r="B7612" s="126">
        <v>16</v>
      </c>
      <c r="C7612" s="133"/>
      <c r="D7612" s="134">
        <v>10612</v>
      </c>
      <c r="E7612" s="7" t="s">
        <v>122</v>
      </c>
      <c r="F7612" s="8" t="s">
        <v>58</v>
      </c>
      <c r="G7612" s="18">
        <f>IFERROR(VLOOKUP(Table1[[#This Row],[Codigo_insumo]],BD_Insumos!$B:$E,4),"")</f>
        <v>250.2276</v>
      </c>
      <c r="H7612" s="140">
        <v>0.36</v>
      </c>
      <c r="I7612" s="9"/>
      <c r="J7612" s="23">
        <f t="shared" si="118"/>
        <v>90.081935999999999</v>
      </c>
      <c r="K7612" s="22" t="str">
        <f>IF(I7612&lt;&gt;"",SUMIF(Table1[Codigo_servico],A7612,Table1[Subtotal_insumo]),"")</f>
        <v/>
      </c>
      <c r="L7612" s="18">
        <f>IF(Table1[[#This Row],[Ordem_insumos]]&lt;&gt;0,VLOOKUP(Table1[[#This Row],[Codigo_servico]],Preencher_Orcamento!$B:$D,3,FALSE)*Table1[[#This Row],[Qtde_insumo]],"")</f>
        <v>0</v>
      </c>
      <c r="M7612" s="18">
        <f>IF(Table1[[#This Row],[Ordem_insumos]]&lt;&gt;0,VLOOKUP(Table1[[#This Row],[Codigo_servico]],Preencher_Orcamento!$B:$D,3,FALSE)*Table1[[#This Row],[Subtotal_insumo]],"")</f>
        <v>0</v>
      </c>
    </row>
    <row r="7613" spans="1:13" x14ac:dyDescent="0.25">
      <c r="A7613" s="6">
        <v>100767</v>
      </c>
      <c r="B7613" s="126">
        <v>17</v>
      </c>
      <c r="C7613" s="133"/>
      <c r="D7613" s="134">
        <v>12580</v>
      </c>
      <c r="E7613" s="7" t="s">
        <v>246</v>
      </c>
      <c r="F7613" s="8" t="s">
        <v>457</v>
      </c>
      <c r="G7613" s="18">
        <f>IFERROR(VLOOKUP(Table1[[#This Row],[Codigo_insumo]],BD_Insumos!$B:$E,4),"")</f>
        <v>0.25140000000000001</v>
      </c>
      <c r="H7613" s="140">
        <v>476</v>
      </c>
      <c r="I7613" s="9"/>
      <c r="J7613" s="23">
        <f t="shared" si="118"/>
        <v>119.66640000000001</v>
      </c>
      <c r="K7613" s="22" t="str">
        <f>IF(I7613&lt;&gt;"",SUMIF(Table1[Codigo_servico],A7613,Table1[Subtotal_insumo]),"")</f>
        <v/>
      </c>
      <c r="L7613" s="18">
        <f>IF(Table1[[#This Row],[Ordem_insumos]]&lt;&gt;0,VLOOKUP(Table1[[#This Row],[Codigo_servico]],Preencher_Orcamento!$B:$D,3,FALSE)*Table1[[#This Row],[Qtde_insumo]],"")</f>
        <v>0</v>
      </c>
      <c r="M7613" s="18">
        <f>IF(Table1[[#This Row],[Ordem_insumos]]&lt;&gt;0,VLOOKUP(Table1[[#This Row],[Codigo_servico]],Preencher_Orcamento!$B:$D,3,FALSE)*Table1[[#This Row],[Subtotal_insumo]],"")</f>
        <v>0</v>
      </c>
    </row>
    <row r="7614" spans="1:13" x14ac:dyDescent="0.25">
      <c r="A7614" s="6">
        <v>100767</v>
      </c>
      <c r="B7614" s="126">
        <v>18</v>
      </c>
      <c r="C7614" s="133"/>
      <c r="D7614" s="134">
        <v>17515</v>
      </c>
      <c r="E7614" s="7" t="s">
        <v>383</v>
      </c>
      <c r="F7614" s="8" t="s">
        <v>197</v>
      </c>
      <c r="G7614" s="18">
        <f>IFERROR(VLOOKUP(Table1[[#This Row],[Codigo_insumo]],BD_Insumos!$B:$E,4),"")</f>
        <v>5.5275999999999996</v>
      </c>
      <c r="H7614" s="140">
        <v>0.56000000000000005</v>
      </c>
      <c r="I7614" s="9"/>
      <c r="J7614" s="23">
        <f t="shared" si="118"/>
        <v>3.095456</v>
      </c>
      <c r="K7614" s="22" t="str">
        <f>IF(I7614&lt;&gt;"",SUMIF(Table1[Codigo_servico],A7614,Table1[Subtotal_insumo]),"")</f>
        <v/>
      </c>
      <c r="L7614" s="18">
        <f>IF(Table1[[#This Row],[Ordem_insumos]]&lt;&gt;0,VLOOKUP(Table1[[#This Row],[Codigo_servico]],Preencher_Orcamento!$B:$D,3,FALSE)*Table1[[#This Row],[Qtde_insumo]],"")</f>
        <v>0</v>
      </c>
      <c r="M7614" s="18">
        <f>IF(Table1[[#This Row],[Ordem_insumos]]&lt;&gt;0,VLOOKUP(Table1[[#This Row],[Codigo_servico]],Preencher_Orcamento!$B:$D,3,FALSE)*Table1[[#This Row],[Subtotal_insumo]],"")</f>
        <v>0</v>
      </c>
    </row>
    <row r="7615" spans="1:13" x14ac:dyDescent="0.25">
      <c r="A7615" s="6">
        <v>100767</v>
      </c>
      <c r="B7615" s="126">
        <v>19</v>
      </c>
      <c r="C7615" s="133"/>
      <c r="D7615" s="134">
        <v>2015</v>
      </c>
      <c r="E7615" s="7" t="s">
        <v>2186</v>
      </c>
      <c r="F7615" s="8" t="s">
        <v>2140</v>
      </c>
      <c r="G7615" s="18">
        <f>IFERROR(VLOOKUP(Table1[[#This Row],[Codigo_insumo]],BD_Insumos!$B:$E,4),"")</f>
        <v>16.259414142106937</v>
      </c>
      <c r="H7615" s="140">
        <v>2.4</v>
      </c>
      <c r="I7615" s="9"/>
      <c r="J7615" s="23">
        <f t="shared" si="118"/>
        <v>39.022593941056648</v>
      </c>
      <c r="K7615" s="22" t="str">
        <f>IF(I7615&lt;&gt;"",SUMIF(Table1[Codigo_servico],A7615,Table1[Subtotal_insumo]),"")</f>
        <v/>
      </c>
      <c r="L7615" s="18">
        <f>IF(Table1[[#This Row],[Ordem_insumos]]&lt;&gt;0,VLOOKUP(Table1[[#This Row],[Codigo_servico]],Preencher_Orcamento!$B:$D,3,FALSE)*Table1[[#This Row],[Qtde_insumo]],"")</f>
        <v>0</v>
      </c>
      <c r="M7615" s="18">
        <f>IF(Table1[[#This Row],[Ordem_insumos]]&lt;&gt;0,VLOOKUP(Table1[[#This Row],[Codigo_servico]],Preencher_Orcamento!$B:$D,3,FALSE)*Table1[[#This Row],[Subtotal_insumo]],"")</f>
        <v>0</v>
      </c>
    </row>
    <row r="7616" spans="1:13" x14ac:dyDescent="0.25">
      <c r="A7616" s="3">
        <v>100768</v>
      </c>
      <c r="B7616" s="125">
        <v>0</v>
      </c>
      <c r="C7616" s="131" t="s">
        <v>3891</v>
      </c>
      <c r="D7616" s="132"/>
      <c r="E7616" s="4"/>
      <c r="F7616" s="4"/>
      <c r="G7616" s="17" t="str">
        <f>IFERROR(VLOOKUP(Table1[[#This Row],[Codigo_insumo]],BD_Insumos!$B:$E,4),"")</f>
        <v/>
      </c>
      <c r="H7616" s="139"/>
      <c r="I7616" s="5" t="s">
        <v>457</v>
      </c>
      <c r="J7616" s="20" t="str">
        <f t="shared" si="118"/>
        <v/>
      </c>
      <c r="K7616" s="21">
        <f>IF(I7616&lt;&gt;"",SUMIF(Table1[Codigo_servico],A7616,Table1[Subtotal_insumo]),"")</f>
        <v>1659.3977126371624</v>
      </c>
      <c r="L7616" s="17" t="str">
        <f>IF(Table1[[#This Row],[Ordem_insumos]]&lt;&gt;0,VLOOKUP(Table1[[#This Row],[Codigo_servico]],Preencher_Orcamento!$B:$D,3,FALSE)*Table1[[#This Row],[Qtde_insumo]],"")</f>
        <v/>
      </c>
      <c r="M7616" s="17" t="str">
        <f>IF(Table1[[#This Row],[Ordem_insumos]]&lt;&gt;0,VLOOKUP(Table1[[#This Row],[Codigo_servico]],Preencher_Orcamento!$B:$D,3,FALSE)*Table1[[#This Row],[Subtotal_insumo]],"")</f>
        <v/>
      </c>
    </row>
    <row r="7617" spans="1:13" x14ac:dyDescent="0.25">
      <c r="A7617" s="6">
        <v>100768</v>
      </c>
      <c r="B7617" s="126">
        <v>1</v>
      </c>
      <c r="C7617" s="133"/>
      <c r="D7617" s="134">
        <v>11070</v>
      </c>
      <c r="E7617" s="7" t="s">
        <v>185</v>
      </c>
      <c r="F7617" s="8" t="s">
        <v>5</v>
      </c>
      <c r="G7617" s="16">
        <f>IFERROR(VLOOKUP(Table1[[#This Row],[Codigo_insumo]],BD_Insumos!$B:$E,4),"")</f>
        <v>4.1189999999999998</v>
      </c>
      <c r="H7617" s="140">
        <v>1.8666700000000001</v>
      </c>
      <c r="I7617" s="9"/>
      <c r="J7617" s="22">
        <f t="shared" si="118"/>
        <v>7.6888137299999997</v>
      </c>
      <c r="K7617" s="22" t="str">
        <f>IF(I7617&lt;&gt;"",SUMIF(Table1[Codigo_servico],A7617,Table1[Subtotal_insumo]),"")</f>
        <v/>
      </c>
      <c r="L7617" s="16">
        <f>IF(Table1[[#This Row],[Ordem_insumos]]&lt;&gt;0,VLOOKUP(Table1[[#This Row],[Codigo_servico]],Preencher_Orcamento!$B:$D,3,FALSE)*Table1[[#This Row],[Qtde_insumo]],"")</f>
        <v>0</v>
      </c>
      <c r="M7617" s="16">
        <f>IF(Table1[[#This Row],[Ordem_insumos]]&lt;&gt;0,VLOOKUP(Table1[[#This Row],[Codigo_servico]],Preencher_Orcamento!$B:$D,3,FALSE)*Table1[[#This Row],[Subtotal_insumo]],"")</f>
        <v>0</v>
      </c>
    </row>
    <row r="7618" spans="1:13" x14ac:dyDescent="0.25">
      <c r="A7618" s="6">
        <v>100768</v>
      </c>
      <c r="B7618" s="126">
        <v>2</v>
      </c>
      <c r="C7618" s="133"/>
      <c r="D7618" s="134">
        <v>2020</v>
      </c>
      <c r="E7618" s="7" t="s">
        <v>2188</v>
      </c>
      <c r="F7618" s="8" t="s">
        <v>2140</v>
      </c>
      <c r="G7618" s="16">
        <f>IFERROR(VLOOKUP(Table1[[#This Row],[Codigo_insumo]],BD_Insumos!$B:$E,4),"")</f>
        <v>15.860837164231068</v>
      </c>
      <c r="H7618" s="140">
        <v>27.78</v>
      </c>
      <c r="I7618" s="9"/>
      <c r="J7618" s="22">
        <f t="shared" ref="J7618:J7681" si="119">IF(I7618="",G7618*H7618,"")</f>
        <v>440.6140564223391</v>
      </c>
      <c r="K7618" s="22" t="str">
        <f>IF(I7618&lt;&gt;"",SUMIF(Table1[Codigo_servico],A7618,Table1[Subtotal_insumo]),"")</f>
        <v/>
      </c>
      <c r="L7618" s="16">
        <f>IF(Table1[[#This Row],[Ordem_insumos]]&lt;&gt;0,VLOOKUP(Table1[[#This Row],[Codigo_servico]],Preencher_Orcamento!$B:$D,3,FALSE)*Table1[[#This Row],[Qtde_insumo]],"")</f>
        <v>0</v>
      </c>
      <c r="M7618" s="16">
        <f>IF(Table1[[#This Row],[Ordem_insumos]]&lt;&gt;0,VLOOKUP(Table1[[#This Row],[Codigo_servico]],Preencher_Orcamento!$B:$D,3,FALSE)*Table1[[#This Row],[Subtotal_insumo]],"")</f>
        <v>0</v>
      </c>
    </row>
    <row r="7619" spans="1:13" x14ac:dyDescent="0.25">
      <c r="A7619" s="6">
        <v>100768</v>
      </c>
      <c r="B7619" s="126">
        <v>3</v>
      </c>
      <c r="C7619" s="133"/>
      <c r="D7619" s="134">
        <v>10612</v>
      </c>
      <c r="E7619" s="7" t="s">
        <v>122</v>
      </c>
      <c r="F7619" s="8" t="s">
        <v>58</v>
      </c>
      <c r="G7619" s="16">
        <f>IFERROR(VLOOKUP(Table1[[#This Row],[Codigo_insumo]],BD_Insumos!$B:$E,4),"")</f>
        <v>250.2276</v>
      </c>
      <c r="H7619" s="140">
        <v>0.5</v>
      </c>
      <c r="I7619" s="9"/>
      <c r="J7619" s="22">
        <f t="shared" si="119"/>
        <v>125.1138</v>
      </c>
      <c r="K7619" s="22" t="str">
        <f>IF(I7619&lt;&gt;"",SUMIF(Table1[Codigo_servico],A7619,Table1[Subtotal_insumo]),"")</f>
        <v/>
      </c>
      <c r="L7619" s="16">
        <f>IF(Table1[[#This Row],[Ordem_insumos]]&lt;&gt;0,VLOOKUP(Table1[[#This Row],[Codigo_servico]],Preencher_Orcamento!$B:$D,3,FALSE)*Table1[[#This Row],[Qtde_insumo]],"")</f>
        <v>0</v>
      </c>
      <c r="M7619" s="16">
        <f>IF(Table1[[#This Row],[Ordem_insumos]]&lt;&gt;0,VLOOKUP(Table1[[#This Row],[Codigo_servico]],Preencher_Orcamento!$B:$D,3,FALSE)*Table1[[#This Row],[Subtotal_insumo]],"")</f>
        <v>0</v>
      </c>
    </row>
    <row r="7620" spans="1:13" x14ac:dyDescent="0.25">
      <c r="A7620" s="6">
        <v>100768</v>
      </c>
      <c r="B7620" s="126">
        <v>4</v>
      </c>
      <c r="C7620" s="133"/>
      <c r="D7620" s="134">
        <v>10627</v>
      </c>
      <c r="E7620" s="7" t="s">
        <v>137</v>
      </c>
      <c r="F7620" s="8" t="s">
        <v>58</v>
      </c>
      <c r="G7620" s="16">
        <f>IFERROR(VLOOKUP(Table1[[#This Row],[Codigo_insumo]],BD_Insumos!$B:$E,4),"")</f>
        <v>213.67830000000001</v>
      </c>
      <c r="H7620" s="140">
        <v>0.09</v>
      </c>
      <c r="I7620" s="9"/>
      <c r="J7620" s="22">
        <f t="shared" si="119"/>
        <v>19.231047</v>
      </c>
      <c r="K7620" s="22" t="str">
        <f>IF(I7620&lt;&gt;"",SUMIF(Table1[Codigo_servico],A7620,Table1[Subtotal_insumo]),"")</f>
        <v/>
      </c>
      <c r="L7620" s="16">
        <f>IF(Table1[[#This Row],[Ordem_insumos]]&lt;&gt;0,VLOOKUP(Table1[[#This Row],[Codigo_servico]],Preencher_Orcamento!$B:$D,3,FALSE)*Table1[[#This Row],[Qtde_insumo]],"")</f>
        <v>0</v>
      </c>
      <c r="M7620" s="16">
        <f>IF(Table1[[#This Row],[Ordem_insumos]]&lt;&gt;0,VLOOKUP(Table1[[#This Row],[Codigo_servico]],Preencher_Orcamento!$B:$D,3,FALSE)*Table1[[#This Row],[Subtotal_insumo]],"")</f>
        <v>0</v>
      </c>
    </row>
    <row r="7621" spans="1:13" x14ac:dyDescent="0.25">
      <c r="A7621" s="6">
        <v>100768</v>
      </c>
      <c r="B7621" s="126">
        <v>5</v>
      </c>
      <c r="C7621" s="133"/>
      <c r="D7621" s="134">
        <v>11046</v>
      </c>
      <c r="E7621" s="7" t="s">
        <v>178</v>
      </c>
      <c r="F7621" s="8" t="s">
        <v>5</v>
      </c>
      <c r="G7621" s="16">
        <f>IFERROR(VLOOKUP(Table1[[#This Row],[Codigo_insumo]],BD_Insumos!$B:$E,4),"")</f>
        <v>2.4108999999999998</v>
      </c>
      <c r="H7621" s="140">
        <v>9.6</v>
      </c>
      <c r="I7621" s="9"/>
      <c r="J7621" s="22">
        <f t="shared" si="119"/>
        <v>23.144639999999999</v>
      </c>
      <c r="K7621" s="22" t="str">
        <f>IF(I7621&lt;&gt;"",SUMIF(Table1[Codigo_servico],A7621,Table1[Subtotal_insumo]),"")</f>
        <v/>
      </c>
      <c r="L7621" s="16">
        <f>IF(Table1[[#This Row],[Ordem_insumos]]&lt;&gt;0,VLOOKUP(Table1[[#This Row],[Codigo_servico]],Preencher_Orcamento!$B:$D,3,FALSE)*Table1[[#This Row],[Qtde_insumo]],"")</f>
        <v>0</v>
      </c>
      <c r="M7621" s="16">
        <f>IF(Table1[[#This Row],[Ordem_insumos]]&lt;&gt;0,VLOOKUP(Table1[[#This Row],[Codigo_servico]],Preencher_Orcamento!$B:$D,3,FALSE)*Table1[[#This Row],[Subtotal_insumo]],"")</f>
        <v>0</v>
      </c>
    </row>
    <row r="7622" spans="1:13" x14ac:dyDescent="0.25">
      <c r="A7622" s="6">
        <v>100768</v>
      </c>
      <c r="B7622" s="126">
        <v>6</v>
      </c>
      <c r="C7622" s="133"/>
      <c r="D7622" s="134">
        <v>11066</v>
      </c>
      <c r="E7622" s="7" t="s">
        <v>183</v>
      </c>
      <c r="F7622" s="8" t="s">
        <v>5</v>
      </c>
      <c r="G7622" s="16">
        <f>IFERROR(VLOOKUP(Table1[[#This Row],[Codigo_insumo]],BD_Insumos!$B:$E,4),"")</f>
        <v>1.0965</v>
      </c>
      <c r="H7622" s="140">
        <v>0.96</v>
      </c>
      <c r="I7622" s="9"/>
      <c r="J7622" s="22">
        <f t="shared" si="119"/>
        <v>1.05264</v>
      </c>
      <c r="K7622" s="22" t="str">
        <f>IF(I7622&lt;&gt;"",SUMIF(Table1[Codigo_servico],A7622,Table1[Subtotal_insumo]),"")</f>
        <v/>
      </c>
      <c r="L7622" s="16">
        <f>IF(Table1[[#This Row],[Ordem_insumos]]&lt;&gt;0,VLOOKUP(Table1[[#This Row],[Codigo_servico]],Preencher_Orcamento!$B:$D,3,FALSE)*Table1[[#This Row],[Qtde_insumo]],"")</f>
        <v>0</v>
      </c>
      <c r="M7622" s="16">
        <f>IF(Table1[[#This Row],[Ordem_insumos]]&lt;&gt;0,VLOOKUP(Table1[[#This Row],[Codigo_servico]],Preencher_Orcamento!$B:$D,3,FALSE)*Table1[[#This Row],[Subtotal_insumo]],"")</f>
        <v>0</v>
      </c>
    </row>
    <row r="7623" spans="1:13" x14ac:dyDescent="0.25">
      <c r="A7623" s="6">
        <v>100768</v>
      </c>
      <c r="B7623" s="126">
        <v>7</v>
      </c>
      <c r="C7623" s="133"/>
      <c r="D7623" s="134">
        <v>11510</v>
      </c>
      <c r="E7623" s="7" t="s">
        <v>205</v>
      </c>
      <c r="F7623" s="8" t="s">
        <v>197</v>
      </c>
      <c r="G7623" s="18">
        <f>IFERROR(VLOOKUP(Table1[[#This Row],[Codigo_insumo]],BD_Insumos!$B:$E,4),"")</f>
        <v>3.2757999999999998</v>
      </c>
      <c r="H7623" s="140">
        <v>10.68</v>
      </c>
      <c r="I7623" s="9"/>
      <c r="J7623" s="23">
        <f t="shared" si="119"/>
        <v>34.985543999999997</v>
      </c>
      <c r="K7623" s="22" t="str">
        <f>IF(I7623&lt;&gt;"",SUMIF(Table1[Codigo_servico],A7623,Table1[Subtotal_insumo]),"")</f>
        <v/>
      </c>
      <c r="L7623" s="18">
        <f>IF(Table1[[#This Row],[Ordem_insumos]]&lt;&gt;0,VLOOKUP(Table1[[#This Row],[Codigo_servico]],Preencher_Orcamento!$B:$D,3,FALSE)*Table1[[#This Row],[Qtde_insumo]],"")</f>
        <v>0</v>
      </c>
      <c r="M7623" s="18">
        <f>IF(Table1[[#This Row],[Ordem_insumos]]&lt;&gt;0,VLOOKUP(Table1[[#This Row],[Codigo_servico]],Preencher_Orcamento!$B:$D,3,FALSE)*Table1[[#This Row],[Subtotal_insumo]],"")</f>
        <v>0</v>
      </c>
    </row>
    <row r="7624" spans="1:13" x14ac:dyDescent="0.25">
      <c r="A7624" s="6">
        <v>100768</v>
      </c>
      <c r="B7624" s="126">
        <v>8</v>
      </c>
      <c r="C7624" s="133"/>
      <c r="D7624" s="134">
        <v>11520</v>
      </c>
      <c r="E7624" s="7" t="s">
        <v>213</v>
      </c>
      <c r="F7624" s="8" t="s">
        <v>197</v>
      </c>
      <c r="G7624" s="18">
        <f>IFERROR(VLOOKUP(Table1[[#This Row],[Codigo_insumo]],BD_Insumos!$B:$E,4),"")</f>
        <v>3.1955</v>
      </c>
      <c r="H7624" s="140">
        <v>25.91</v>
      </c>
      <c r="I7624" s="9"/>
      <c r="J7624" s="23">
        <f t="shared" si="119"/>
        <v>82.795405000000002</v>
      </c>
      <c r="K7624" s="22" t="str">
        <f>IF(I7624&lt;&gt;"",SUMIF(Table1[Codigo_servico],A7624,Table1[Subtotal_insumo]),"")</f>
        <v/>
      </c>
      <c r="L7624" s="18">
        <f>IF(Table1[[#This Row],[Ordem_insumos]]&lt;&gt;0,VLOOKUP(Table1[[#This Row],[Codigo_servico]],Preencher_Orcamento!$B:$D,3,FALSE)*Table1[[#This Row],[Qtde_insumo]],"")</f>
        <v>0</v>
      </c>
      <c r="M7624" s="18">
        <f>IF(Table1[[#This Row],[Ordem_insumos]]&lt;&gt;0,VLOOKUP(Table1[[#This Row],[Codigo_servico]],Preencher_Orcamento!$B:$D,3,FALSE)*Table1[[#This Row],[Subtotal_insumo]],"")</f>
        <v>0</v>
      </c>
    </row>
    <row r="7625" spans="1:13" x14ac:dyDescent="0.25">
      <c r="A7625" s="6">
        <v>100768</v>
      </c>
      <c r="B7625" s="126">
        <v>9</v>
      </c>
      <c r="C7625" s="133"/>
      <c r="D7625" s="134">
        <v>2013</v>
      </c>
      <c r="E7625" s="7" t="s">
        <v>2184</v>
      </c>
      <c r="F7625" s="8" t="s">
        <v>2140</v>
      </c>
      <c r="G7625" s="18">
        <f>IFERROR(VLOOKUP(Table1[[#This Row],[Codigo_insumo]],BD_Insumos!$B:$E,4),"")</f>
        <v>15.756939025755017</v>
      </c>
      <c r="H7625" s="140">
        <v>6.93</v>
      </c>
      <c r="I7625" s="9"/>
      <c r="J7625" s="23">
        <f t="shared" si="119"/>
        <v>109.19558744848226</v>
      </c>
      <c r="K7625" s="22" t="str">
        <f>IF(I7625&lt;&gt;"",SUMIF(Table1[Codigo_servico],A7625,Table1[Subtotal_insumo]),"")</f>
        <v/>
      </c>
      <c r="L7625" s="18">
        <f>IF(Table1[[#This Row],[Ordem_insumos]]&lt;&gt;0,VLOOKUP(Table1[[#This Row],[Codigo_servico]],Preencher_Orcamento!$B:$D,3,FALSE)*Table1[[#This Row],[Qtde_insumo]],"")</f>
        <v>0</v>
      </c>
      <c r="M7625" s="18">
        <f>IF(Table1[[#This Row],[Ordem_insumos]]&lt;&gt;0,VLOOKUP(Table1[[#This Row],[Codigo_servico]],Preencher_Orcamento!$B:$D,3,FALSE)*Table1[[#This Row],[Subtotal_insumo]],"")</f>
        <v>0</v>
      </c>
    </row>
    <row r="7626" spans="1:13" x14ac:dyDescent="0.25">
      <c r="A7626" s="6">
        <v>100768</v>
      </c>
      <c r="B7626" s="126">
        <v>10</v>
      </c>
      <c r="C7626" s="133"/>
      <c r="D7626" s="134">
        <v>17740</v>
      </c>
      <c r="E7626" s="7" t="s">
        <v>399</v>
      </c>
      <c r="F7626" s="8" t="s">
        <v>197</v>
      </c>
      <c r="G7626" s="18">
        <f>IFERROR(VLOOKUP(Table1[[#This Row],[Codigo_insumo]],BD_Insumos!$B:$E,4),"")</f>
        <v>4.9862000000000002</v>
      </c>
      <c r="H7626" s="140">
        <v>0.69</v>
      </c>
      <c r="I7626" s="9"/>
      <c r="J7626" s="23">
        <f t="shared" si="119"/>
        <v>3.4404779999999997</v>
      </c>
      <c r="K7626" s="22" t="str">
        <f>IF(I7626&lt;&gt;"",SUMIF(Table1[Codigo_servico],A7626,Table1[Subtotal_insumo]),"")</f>
        <v/>
      </c>
      <c r="L7626" s="18">
        <f>IF(Table1[[#This Row],[Ordem_insumos]]&lt;&gt;0,VLOOKUP(Table1[[#This Row],[Codigo_servico]],Preencher_Orcamento!$B:$D,3,FALSE)*Table1[[#This Row],[Qtde_insumo]],"")</f>
        <v>0</v>
      </c>
      <c r="M7626" s="18">
        <f>IF(Table1[[#This Row],[Ordem_insumos]]&lt;&gt;0,VLOOKUP(Table1[[#This Row],[Codigo_servico]],Preencher_Orcamento!$B:$D,3,FALSE)*Table1[[#This Row],[Subtotal_insumo]],"")</f>
        <v>0</v>
      </c>
    </row>
    <row r="7627" spans="1:13" x14ac:dyDescent="0.25">
      <c r="A7627" s="6">
        <v>100768</v>
      </c>
      <c r="B7627" s="126">
        <v>11</v>
      </c>
      <c r="C7627" s="133"/>
      <c r="D7627" s="134">
        <v>11021</v>
      </c>
      <c r="E7627" s="7" t="s">
        <v>175</v>
      </c>
      <c r="F7627" s="8" t="s">
        <v>170</v>
      </c>
      <c r="G7627" s="18">
        <f>IFERROR(VLOOKUP(Table1[[#This Row],[Codigo_insumo]],BD_Insumos!$B:$E,4),"")</f>
        <v>12.2156</v>
      </c>
      <c r="H7627" s="140">
        <v>1.06</v>
      </c>
      <c r="I7627" s="9"/>
      <c r="J7627" s="23">
        <f t="shared" si="119"/>
        <v>12.948536000000001</v>
      </c>
      <c r="K7627" s="22" t="str">
        <f>IF(I7627&lt;&gt;"",SUMIF(Table1[Codigo_servico],A7627,Table1[Subtotal_insumo]),"")</f>
        <v/>
      </c>
      <c r="L7627" s="18">
        <f>IF(Table1[[#This Row],[Ordem_insumos]]&lt;&gt;0,VLOOKUP(Table1[[#This Row],[Codigo_servico]],Preencher_Orcamento!$B:$D,3,FALSE)*Table1[[#This Row],[Qtde_insumo]],"")</f>
        <v>0</v>
      </c>
      <c r="M7627" s="18">
        <f>IF(Table1[[#This Row],[Ordem_insumos]]&lt;&gt;0,VLOOKUP(Table1[[#This Row],[Codigo_servico]],Preencher_Orcamento!$B:$D,3,FALSE)*Table1[[#This Row],[Subtotal_insumo]],"")</f>
        <v>0</v>
      </c>
    </row>
    <row r="7628" spans="1:13" x14ac:dyDescent="0.25">
      <c r="A7628" s="6">
        <v>100768</v>
      </c>
      <c r="B7628" s="126">
        <v>12</v>
      </c>
      <c r="C7628" s="133"/>
      <c r="D7628" s="134">
        <v>17515</v>
      </c>
      <c r="E7628" s="7" t="s">
        <v>383</v>
      </c>
      <c r="F7628" s="8" t="s">
        <v>197</v>
      </c>
      <c r="G7628" s="18">
        <f>IFERROR(VLOOKUP(Table1[[#This Row],[Codigo_insumo]],BD_Insumos!$B:$E,4),"")</f>
        <v>5.5275999999999996</v>
      </c>
      <c r="H7628" s="140">
        <v>0.74</v>
      </c>
      <c r="I7628" s="9"/>
      <c r="J7628" s="23">
        <f t="shared" si="119"/>
        <v>4.0904239999999996</v>
      </c>
      <c r="K7628" s="22" t="str">
        <f>IF(I7628&lt;&gt;"",SUMIF(Table1[Codigo_servico],A7628,Table1[Subtotal_insumo]),"")</f>
        <v/>
      </c>
      <c r="L7628" s="18">
        <f>IF(Table1[[#This Row],[Ordem_insumos]]&lt;&gt;0,VLOOKUP(Table1[[#This Row],[Codigo_servico]],Preencher_Orcamento!$B:$D,3,FALSE)*Table1[[#This Row],[Qtde_insumo]],"")</f>
        <v>0</v>
      </c>
      <c r="M7628" s="18">
        <f>IF(Table1[[#This Row],[Ordem_insumos]]&lt;&gt;0,VLOOKUP(Table1[[#This Row],[Codigo_servico]],Preencher_Orcamento!$B:$D,3,FALSE)*Table1[[#This Row],[Subtotal_insumo]],"")</f>
        <v>0</v>
      </c>
    </row>
    <row r="7629" spans="1:13" x14ac:dyDescent="0.25">
      <c r="A7629" s="6">
        <v>100768</v>
      </c>
      <c r="B7629" s="126">
        <v>13</v>
      </c>
      <c r="C7629" s="133"/>
      <c r="D7629" s="134">
        <v>2015</v>
      </c>
      <c r="E7629" s="7" t="s">
        <v>2186</v>
      </c>
      <c r="F7629" s="8" t="s">
        <v>2140</v>
      </c>
      <c r="G7629" s="18">
        <f>IFERROR(VLOOKUP(Table1[[#This Row],[Codigo_insumo]],BD_Insumos!$B:$E,4),"")</f>
        <v>16.259414142106937</v>
      </c>
      <c r="H7629" s="140">
        <v>3.48</v>
      </c>
      <c r="I7629" s="9"/>
      <c r="J7629" s="23">
        <f t="shared" si="119"/>
        <v>56.582761214532141</v>
      </c>
      <c r="K7629" s="22" t="str">
        <f>IF(I7629&lt;&gt;"",SUMIF(Table1[Codigo_servico],A7629,Table1[Subtotal_insumo]),"")</f>
        <v/>
      </c>
      <c r="L7629" s="18">
        <f>IF(Table1[[#This Row],[Ordem_insumos]]&lt;&gt;0,VLOOKUP(Table1[[#This Row],[Codigo_servico]],Preencher_Orcamento!$B:$D,3,FALSE)*Table1[[#This Row],[Qtde_insumo]],"")</f>
        <v>0</v>
      </c>
      <c r="M7629" s="18">
        <f>IF(Table1[[#This Row],[Ordem_insumos]]&lt;&gt;0,VLOOKUP(Table1[[#This Row],[Codigo_servico]],Preencher_Orcamento!$B:$D,3,FALSE)*Table1[[#This Row],[Subtotal_insumo]],"")</f>
        <v>0</v>
      </c>
    </row>
    <row r="7630" spans="1:13" x14ac:dyDescent="0.25">
      <c r="A7630" s="6">
        <v>100768</v>
      </c>
      <c r="B7630" s="126">
        <v>14</v>
      </c>
      <c r="C7630" s="133"/>
      <c r="D7630" s="134">
        <v>2014</v>
      </c>
      <c r="E7630" s="7" t="s">
        <v>2185</v>
      </c>
      <c r="F7630" s="8" t="s">
        <v>2140</v>
      </c>
      <c r="G7630" s="18">
        <f>IFERROR(VLOOKUP(Table1[[#This Row],[Codigo_insumo]],BD_Insumos!$B:$E,4),"")</f>
        <v>13.173665210544026</v>
      </c>
      <c r="H7630" s="140">
        <v>6.93</v>
      </c>
      <c r="I7630" s="9"/>
      <c r="J7630" s="23">
        <f t="shared" si="119"/>
        <v>91.293499909070093</v>
      </c>
      <c r="K7630" s="22" t="str">
        <f>IF(I7630&lt;&gt;"",SUMIF(Table1[Codigo_servico],A7630,Table1[Subtotal_insumo]),"")</f>
        <v/>
      </c>
      <c r="L7630" s="18">
        <f>IF(Table1[[#This Row],[Ordem_insumos]]&lt;&gt;0,VLOOKUP(Table1[[#This Row],[Codigo_servico]],Preencher_Orcamento!$B:$D,3,FALSE)*Table1[[#This Row],[Qtde_insumo]],"")</f>
        <v>0</v>
      </c>
      <c r="M7630" s="18">
        <f>IF(Table1[[#This Row],[Ordem_insumos]]&lt;&gt;0,VLOOKUP(Table1[[#This Row],[Codigo_servico]],Preencher_Orcamento!$B:$D,3,FALSE)*Table1[[#This Row],[Subtotal_insumo]],"")</f>
        <v>0</v>
      </c>
    </row>
    <row r="7631" spans="1:13" x14ac:dyDescent="0.25">
      <c r="A7631" s="6">
        <v>100768</v>
      </c>
      <c r="B7631" s="126">
        <v>15</v>
      </c>
      <c r="C7631" s="133"/>
      <c r="D7631" s="134">
        <v>12580</v>
      </c>
      <c r="E7631" s="7" t="s">
        <v>246</v>
      </c>
      <c r="F7631" s="8" t="s">
        <v>457</v>
      </c>
      <c r="G7631" s="18">
        <f>IFERROR(VLOOKUP(Table1[[#This Row],[Codigo_insumo]],BD_Insumos!$B:$E,4),"")</f>
        <v>0.25140000000000001</v>
      </c>
      <c r="H7631" s="140">
        <v>567</v>
      </c>
      <c r="I7631" s="9"/>
      <c r="J7631" s="23">
        <f t="shared" si="119"/>
        <v>142.5438</v>
      </c>
      <c r="K7631" s="22" t="str">
        <f>IF(I7631&lt;&gt;"",SUMIF(Table1[Codigo_servico],A7631,Table1[Subtotal_insumo]),"")</f>
        <v/>
      </c>
      <c r="L7631" s="18">
        <f>IF(Table1[[#This Row],[Ordem_insumos]]&lt;&gt;0,VLOOKUP(Table1[[#This Row],[Codigo_servico]],Preencher_Orcamento!$B:$D,3,FALSE)*Table1[[#This Row],[Qtde_insumo]],"")</f>
        <v>0</v>
      </c>
      <c r="M7631" s="18">
        <f>IF(Table1[[#This Row],[Ordem_insumos]]&lt;&gt;0,VLOOKUP(Table1[[#This Row],[Codigo_servico]],Preencher_Orcamento!$B:$D,3,FALSE)*Table1[[#This Row],[Subtotal_insumo]],"")</f>
        <v>0</v>
      </c>
    </row>
    <row r="7632" spans="1:13" ht="26.25" x14ac:dyDescent="0.25">
      <c r="A7632" s="6">
        <v>100768</v>
      </c>
      <c r="B7632" s="126">
        <v>16</v>
      </c>
      <c r="C7632" s="133"/>
      <c r="D7632" s="134">
        <v>2016</v>
      </c>
      <c r="E7632" s="7" t="s">
        <v>2187</v>
      </c>
      <c r="F7632" s="8" t="s">
        <v>2140</v>
      </c>
      <c r="G7632" s="18">
        <f>IFERROR(VLOOKUP(Table1[[#This Row],[Codigo_insumo]],BD_Insumos!$B:$E,4),"")</f>
        <v>13.188618292508322</v>
      </c>
      <c r="H7632" s="140">
        <v>3.48</v>
      </c>
      <c r="I7632" s="9"/>
      <c r="J7632" s="23">
        <f t="shared" si="119"/>
        <v>45.896391657928959</v>
      </c>
      <c r="K7632" s="22" t="str">
        <f>IF(I7632&lt;&gt;"",SUMIF(Table1[Codigo_servico],A7632,Table1[Subtotal_insumo]),"")</f>
        <v/>
      </c>
      <c r="L7632" s="18">
        <f>IF(Table1[[#This Row],[Ordem_insumos]]&lt;&gt;0,VLOOKUP(Table1[[#This Row],[Codigo_servico]],Preencher_Orcamento!$B:$D,3,FALSE)*Table1[[#This Row],[Qtde_insumo]],"")</f>
        <v>0</v>
      </c>
      <c r="M7632" s="18">
        <f>IF(Table1[[#This Row],[Ordem_insumos]]&lt;&gt;0,VLOOKUP(Table1[[#This Row],[Codigo_servico]],Preencher_Orcamento!$B:$D,3,FALSE)*Table1[[#This Row],[Subtotal_insumo]],"")</f>
        <v>0</v>
      </c>
    </row>
    <row r="7633" spans="1:13" x14ac:dyDescent="0.25">
      <c r="A7633" s="6">
        <v>100768</v>
      </c>
      <c r="B7633" s="126">
        <v>17</v>
      </c>
      <c r="C7633" s="133"/>
      <c r="D7633" s="134">
        <v>10543</v>
      </c>
      <c r="E7633" s="7" t="s">
        <v>91</v>
      </c>
      <c r="F7633" s="8" t="s">
        <v>58</v>
      </c>
      <c r="G7633" s="18">
        <f>IFERROR(VLOOKUP(Table1[[#This Row],[Codigo_insumo]],BD_Insumos!$B:$E,4),"")</f>
        <v>67.283799999999999</v>
      </c>
      <c r="H7633" s="140">
        <v>0.14399999999999999</v>
      </c>
      <c r="I7633" s="9"/>
      <c r="J7633" s="23">
        <f t="shared" si="119"/>
        <v>9.6888671999999989</v>
      </c>
      <c r="K7633" s="22" t="str">
        <f>IF(I7633&lt;&gt;"",SUMIF(Table1[Codigo_servico],A7633,Table1[Subtotal_insumo]),"")</f>
        <v/>
      </c>
      <c r="L7633" s="18">
        <f>IF(Table1[[#This Row],[Ordem_insumos]]&lt;&gt;0,VLOOKUP(Table1[[#This Row],[Codigo_servico]],Preencher_Orcamento!$B:$D,3,FALSE)*Table1[[#This Row],[Qtde_insumo]],"")</f>
        <v>0</v>
      </c>
      <c r="M7633" s="18">
        <f>IF(Table1[[#This Row],[Ordem_insumos]]&lt;&gt;0,VLOOKUP(Table1[[#This Row],[Codigo_servico]],Preencher_Orcamento!$B:$D,3,FALSE)*Table1[[#This Row],[Subtotal_insumo]],"")</f>
        <v>0</v>
      </c>
    </row>
    <row r="7634" spans="1:13" ht="26.25" x14ac:dyDescent="0.25">
      <c r="A7634" s="6">
        <v>100768</v>
      </c>
      <c r="B7634" s="126">
        <v>18</v>
      </c>
      <c r="C7634" s="133"/>
      <c r="D7634" s="134">
        <v>10648</v>
      </c>
      <c r="E7634" s="7" t="s">
        <v>158</v>
      </c>
      <c r="F7634" s="8" t="s">
        <v>58</v>
      </c>
      <c r="G7634" s="18">
        <f>IFERROR(VLOOKUP(Table1[[#This Row],[Codigo_insumo]],BD_Insumos!$B:$E,4),"")</f>
        <v>359.69349999999997</v>
      </c>
      <c r="H7634" s="140">
        <v>0.189</v>
      </c>
      <c r="I7634" s="9"/>
      <c r="J7634" s="23">
        <f t="shared" si="119"/>
        <v>67.982071499999989</v>
      </c>
      <c r="K7634" s="22" t="str">
        <f>IF(I7634&lt;&gt;"",SUMIF(Table1[Codigo_servico],A7634,Table1[Subtotal_insumo]),"")</f>
        <v/>
      </c>
      <c r="L7634" s="18">
        <f>IF(Table1[[#This Row],[Ordem_insumos]]&lt;&gt;0,VLOOKUP(Table1[[#This Row],[Codigo_servico]],Preencher_Orcamento!$B:$D,3,FALSE)*Table1[[#This Row],[Qtde_insumo]],"")</f>
        <v>0</v>
      </c>
      <c r="M7634" s="18">
        <f>IF(Table1[[#This Row],[Ordem_insumos]]&lt;&gt;0,VLOOKUP(Table1[[#This Row],[Codigo_servico]],Preencher_Orcamento!$B:$D,3,FALSE)*Table1[[#This Row],[Subtotal_insumo]],"")</f>
        <v>0</v>
      </c>
    </row>
    <row r="7635" spans="1:13" x14ac:dyDescent="0.25">
      <c r="A7635" s="6">
        <v>100768</v>
      </c>
      <c r="B7635" s="126">
        <v>19</v>
      </c>
      <c r="C7635" s="133"/>
      <c r="D7635" s="134">
        <v>2099</v>
      </c>
      <c r="E7635" s="7" t="s">
        <v>2205</v>
      </c>
      <c r="F7635" s="8" t="s">
        <v>2140</v>
      </c>
      <c r="G7635" s="18">
        <f>IFERROR(VLOOKUP(Table1[[#This Row],[Codigo_insumo]],BD_Insumos!$B:$E,4),"")</f>
        <v>12.627877718847255</v>
      </c>
      <c r="H7635" s="140">
        <v>30.18</v>
      </c>
      <c r="I7635" s="9"/>
      <c r="J7635" s="23">
        <f t="shared" si="119"/>
        <v>381.10934955481014</v>
      </c>
      <c r="K7635" s="22" t="str">
        <f>IF(I7635&lt;&gt;"",SUMIF(Table1[Codigo_servico],A7635,Table1[Subtotal_insumo]),"")</f>
        <v/>
      </c>
      <c r="L7635" s="18">
        <f>IF(Table1[[#This Row],[Ordem_insumos]]&lt;&gt;0,VLOOKUP(Table1[[#This Row],[Codigo_servico]],Preencher_Orcamento!$B:$D,3,FALSE)*Table1[[#This Row],[Qtde_insumo]],"")</f>
        <v>0</v>
      </c>
      <c r="M7635" s="18">
        <f>IF(Table1[[#This Row],[Ordem_insumos]]&lt;&gt;0,VLOOKUP(Table1[[#This Row],[Codigo_servico]],Preencher_Orcamento!$B:$D,3,FALSE)*Table1[[#This Row],[Subtotal_insumo]],"")</f>
        <v>0</v>
      </c>
    </row>
    <row r="7636" spans="1:13" x14ac:dyDescent="0.25">
      <c r="A7636" s="3">
        <v>100769</v>
      </c>
      <c r="B7636" s="125">
        <v>0</v>
      </c>
      <c r="C7636" s="131" t="s">
        <v>3892</v>
      </c>
      <c r="D7636" s="132"/>
      <c r="E7636" s="4"/>
      <c r="F7636" s="4"/>
      <c r="G7636" s="17" t="str">
        <f>IFERROR(VLOOKUP(Table1[[#This Row],[Codigo_insumo]],BD_Insumos!$B:$E,4),"")</f>
        <v/>
      </c>
      <c r="H7636" s="139"/>
      <c r="I7636" s="5" t="s">
        <v>457</v>
      </c>
      <c r="J7636" s="20" t="str">
        <f t="shared" si="119"/>
        <v/>
      </c>
      <c r="K7636" s="21">
        <f>IF(I7636&lt;&gt;"",SUMIF(Table1[Codigo_servico],A7636,Table1[Subtotal_insumo]),"")</f>
        <v>1051.7280184985955</v>
      </c>
      <c r="L7636" s="17" t="str">
        <f>IF(Table1[[#This Row],[Ordem_insumos]]&lt;&gt;0,VLOOKUP(Table1[[#This Row],[Codigo_servico]],Preencher_Orcamento!$B:$D,3,FALSE)*Table1[[#This Row],[Qtde_insumo]],"")</f>
        <v/>
      </c>
      <c r="M7636" s="17" t="str">
        <f>IF(Table1[[#This Row],[Ordem_insumos]]&lt;&gt;0,VLOOKUP(Table1[[#This Row],[Codigo_servico]],Preencher_Orcamento!$B:$D,3,FALSE)*Table1[[#This Row],[Subtotal_insumo]],"")</f>
        <v/>
      </c>
    </row>
    <row r="7637" spans="1:13" x14ac:dyDescent="0.25">
      <c r="A7637" s="6">
        <v>100769</v>
      </c>
      <c r="B7637" s="126">
        <v>1</v>
      </c>
      <c r="C7637" s="133"/>
      <c r="D7637" s="134">
        <v>11066</v>
      </c>
      <c r="E7637" s="7" t="s">
        <v>183</v>
      </c>
      <c r="F7637" s="8" t="s">
        <v>5</v>
      </c>
      <c r="G7637" s="16">
        <f>IFERROR(VLOOKUP(Table1[[#This Row],[Codigo_insumo]],BD_Insumos!$B:$E,4),"")</f>
        <v>1.0965</v>
      </c>
      <c r="H7637" s="140">
        <v>0.6</v>
      </c>
      <c r="I7637" s="9"/>
      <c r="J7637" s="22">
        <f t="shared" si="119"/>
        <v>0.65790000000000004</v>
      </c>
      <c r="K7637" s="22" t="str">
        <f>IF(I7637&lt;&gt;"",SUMIF(Table1[Codigo_servico],A7637,Table1[Subtotal_insumo]),"")</f>
        <v/>
      </c>
      <c r="L7637" s="16">
        <f>IF(Table1[[#This Row],[Ordem_insumos]]&lt;&gt;0,VLOOKUP(Table1[[#This Row],[Codigo_servico]],Preencher_Orcamento!$B:$D,3,FALSE)*Table1[[#This Row],[Qtde_insumo]],"")</f>
        <v>0</v>
      </c>
      <c r="M7637" s="16">
        <f>IF(Table1[[#This Row],[Ordem_insumos]]&lt;&gt;0,VLOOKUP(Table1[[#This Row],[Codigo_servico]],Preencher_Orcamento!$B:$D,3,FALSE)*Table1[[#This Row],[Subtotal_insumo]],"")</f>
        <v>0</v>
      </c>
    </row>
    <row r="7638" spans="1:13" x14ac:dyDescent="0.25">
      <c r="A7638" s="6">
        <v>100769</v>
      </c>
      <c r="B7638" s="126">
        <v>2</v>
      </c>
      <c r="C7638" s="133"/>
      <c r="D7638" s="134">
        <v>11070</v>
      </c>
      <c r="E7638" s="7" t="s">
        <v>185</v>
      </c>
      <c r="F7638" s="8" t="s">
        <v>5</v>
      </c>
      <c r="G7638" s="16">
        <f>IFERROR(VLOOKUP(Table1[[#This Row],[Codigo_insumo]],BD_Insumos!$B:$E,4),"")</f>
        <v>4.1189999999999998</v>
      </c>
      <c r="H7638" s="140">
        <v>0.53332999999999997</v>
      </c>
      <c r="I7638" s="9"/>
      <c r="J7638" s="22">
        <f t="shared" si="119"/>
        <v>2.1967862699999996</v>
      </c>
      <c r="K7638" s="22" t="str">
        <f>IF(I7638&lt;&gt;"",SUMIF(Table1[Codigo_servico],A7638,Table1[Subtotal_insumo]),"")</f>
        <v/>
      </c>
      <c r="L7638" s="16">
        <f>IF(Table1[[#This Row],[Ordem_insumos]]&lt;&gt;0,VLOOKUP(Table1[[#This Row],[Codigo_servico]],Preencher_Orcamento!$B:$D,3,FALSE)*Table1[[#This Row],[Qtde_insumo]],"")</f>
        <v>0</v>
      </c>
      <c r="M7638" s="16">
        <f>IF(Table1[[#This Row],[Ordem_insumos]]&lt;&gt;0,VLOOKUP(Table1[[#This Row],[Codigo_servico]],Preencher_Orcamento!$B:$D,3,FALSE)*Table1[[#This Row],[Subtotal_insumo]],"")</f>
        <v>0</v>
      </c>
    </row>
    <row r="7639" spans="1:13" ht="26.25" x14ac:dyDescent="0.25">
      <c r="A7639" s="6">
        <v>100769</v>
      </c>
      <c r="B7639" s="126">
        <v>3</v>
      </c>
      <c r="C7639" s="133"/>
      <c r="D7639" s="134">
        <v>2016</v>
      </c>
      <c r="E7639" s="7" t="s">
        <v>2187</v>
      </c>
      <c r="F7639" s="8" t="s">
        <v>2140</v>
      </c>
      <c r="G7639" s="16">
        <f>IFERROR(VLOOKUP(Table1[[#This Row],[Codigo_insumo]],BD_Insumos!$B:$E,4),"")</f>
        <v>13.188618292508322</v>
      </c>
      <c r="H7639" s="140">
        <v>1.9</v>
      </c>
      <c r="I7639" s="9"/>
      <c r="J7639" s="22">
        <f t="shared" si="119"/>
        <v>25.058374755765811</v>
      </c>
      <c r="K7639" s="22" t="str">
        <f>IF(I7639&lt;&gt;"",SUMIF(Table1[Codigo_servico],A7639,Table1[Subtotal_insumo]),"")</f>
        <v/>
      </c>
      <c r="L7639" s="16">
        <f>IF(Table1[[#This Row],[Ordem_insumos]]&lt;&gt;0,VLOOKUP(Table1[[#This Row],[Codigo_servico]],Preencher_Orcamento!$B:$D,3,FALSE)*Table1[[#This Row],[Qtde_insumo]],"")</f>
        <v>0</v>
      </c>
      <c r="M7639" s="16">
        <f>IF(Table1[[#This Row],[Ordem_insumos]]&lt;&gt;0,VLOOKUP(Table1[[#This Row],[Codigo_servico]],Preencher_Orcamento!$B:$D,3,FALSE)*Table1[[#This Row],[Subtotal_insumo]],"")</f>
        <v>0</v>
      </c>
    </row>
    <row r="7640" spans="1:13" x14ac:dyDescent="0.25">
      <c r="A7640" s="6">
        <v>100769</v>
      </c>
      <c r="B7640" s="126">
        <v>4</v>
      </c>
      <c r="C7640" s="133"/>
      <c r="D7640" s="134">
        <v>2020</v>
      </c>
      <c r="E7640" s="7" t="s">
        <v>2188</v>
      </c>
      <c r="F7640" s="8" t="s">
        <v>2140</v>
      </c>
      <c r="G7640" s="16">
        <f>IFERROR(VLOOKUP(Table1[[#This Row],[Codigo_insumo]],BD_Insumos!$B:$E,4),"")</f>
        <v>15.860837164231068</v>
      </c>
      <c r="H7640" s="140">
        <v>16.03</v>
      </c>
      <c r="I7640" s="9"/>
      <c r="J7640" s="22">
        <f t="shared" si="119"/>
        <v>254.24921974262404</v>
      </c>
      <c r="K7640" s="22" t="str">
        <f>IF(I7640&lt;&gt;"",SUMIF(Table1[Codigo_servico],A7640,Table1[Subtotal_insumo]),"")</f>
        <v/>
      </c>
      <c r="L7640" s="16">
        <f>IF(Table1[[#This Row],[Ordem_insumos]]&lt;&gt;0,VLOOKUP(Table1[[#This Row],[Codigo_servico]],Preencher_Orcamento!$B:$D,3,FALSE)*Table1[[#This Row],[Qtde_insumo]],"")</f>
        <v>0</v>
      </c>
      <c r="M7640" s="16">
        <f>IF(Table1[[#This Row],[Ordem_insumos]]&lt;&gt;0,VLOOKUP(Table1[[#This Row],[Codigo_servico]],Preencher_Orcamento!$B:$D,3,FALSE)*Table1[[#This Row],[Subtotal_insumo]],"")</f>
        <v>0</v>
      </c>
    </row>
    <row r="7641" spans="1:13" x14ac:dyDescent="0.25">
      <c r="A7641" s="6">
        <v>100769</v>
      </c>
      <c r="B7641" s="126">
        <v>5</v>
      </c>
      <c r="C7641" s="133"/>
      <c r="D7641" s="134">
        <v>2099</v>
      </c>
      <c r="E7641" s="7" t="s">
        <v>2205</v>
      </c>
      <c r="F7641" s="8" t="s">
        <v>2140</v>
      </c>
      <c r="G7641" s="16">
        <f>IFERROR(VLOOKUP(Table1[[#This Row],[Codigo_insumo]],BD_Insumos!$B:$E,4),"")</f>
        <v>12.627877718847255</v>
      </c>
      <c r="H7641" s="140">
        <v>22.24</v>
      </c>
      <c r="I7641" s="9"/>
      <c r="J7641" s="22">
        <f t="shared" si="119"/>
        <v>280.84400046716291</v>
      </c>
      <c r="K7641" s="22" t="str">
        <f>IF(I7641&lt;&gt;"",SUMIF(Table1[Codigo_servico],A7641,Table1[Subtotal_insumo]),"")</f>
        <v/>
      </c>
      <c r="L7641" s="16">
        <f>IF(Table1[[#This Row],[Ordem_insumos]]&lt;&gt;0,VLOOKUP(Table1[[#This Row],[Codigo_servico]],Preencher_Orcamento!$B:$D,3,FALSE)*Table1[[#This Row],[Qtde_insumo]],"")</f>
        <v>0</v>
      </c>
      <c r="M7641" s="16">
        <f>IF(Table1[[#This Row],[Ordem_insumos]]&lt;&gt;0,VLOOKUP(Table1[[#This Row],[Codigo_servico]],Preencher_Orcamento!$B:$D,3,FALSE)*Table1[[#This Row],[Subtotal_insumo]],"")</f>
        <v>0</v>
      </c>
    </row>
    <row r="7642" spans="1:13" x14ac:dyDescent="0.25">
      <c r="A7642" s="6">
        <v>100769</v>
      </c>
      <c r="B7642" s="126">
        <v>6</v>
      </c>
      <c r="C7642" s="133"/>
      <c r="D7642" s="134">
        <v>2013</v>
      </c>
      <c r="E7642" s="7" t="s">
        <v>2184</v>
      </c>
      <c r="F7642" s="8" t="s">
        <v>2140</v>
      </c>
      <c r="G7642" s="16">
        <f>IFERROR(VLOOKUP(Table1[[#This Row],[Codigo_insumo]],BD_Insumos!$B:$E,4),"")</f>
        <v>15.756939025755017</v>
      </c>
      <c r="H7642" s="140">
        <v>3.61</v>
      </c>
      <c r="I7642" s="9"/>
      <c r="J7642" s="22">
        <f t="shared" si="119"/>
        <v>56.88254988297561</v>
      </c>
      <c r="K7642" s="22" t="str">
        <f>IF(I7642&lt;&gt;"",SUMIF(Table1[Codigo_servico],A7642,Table1[Subtotal_insumo]),"")</f>
        <v/>
      </c>
      <c r="L7642" s="16">
        <f>IF(Table1[[#This Row],[Ordem_insumos]]&lt;&gt;0,VLOOKUP(Table1[[#This Row],[Codigo_servico]],Preencher_Orcamento!$B:$D,3,FALSE)*Table1[[#This Row],[Qtde_insumo]],"")</f>
        <v>0</v>
      </c>
      <c r="M7642" s="16">
        <f>IF(Table1[[#This Row],[Ordem_insumos]]&lt;&gt;0,VLOOKUP(Table1[[#This Row],[Codigo_servico]],Preencher_Orcamento!$B:$D,3,FALSE)*Table1[[#This Row],[Subtotal_insumo]],"")</f>
        <v>0</v>
      </c>
    </row>
    <row r="7643" spans="1:13" x14ac:dyDescent="0.25">
      <c r="A7643" s="6">
        <v>100769</v>
      </c>
      <c r="B7643" s="126">
        <v>7</v>
      </c>
      <c r="C7643" s="133"/>
      <c r="D7643" s="134">
        <v>11046</v>
      </c>
      <c r="E7643" s="7" t="s">
        <v>178</v>
      </c>
      <c r="F7643" s="8" t="s">
        <v>5</v>
      </c>
      <c r="G7643" s="18">
        <f>IFERROR(VLOOKUP(Table1[[#This Row],[Codigo_insumo]],BD_Insumos!$B:$E,4),"")</f>
        <v>2.4108999999999998</v>
      </c>
      <c r="H7643" s="140">
        <v>4.92</v>
      </c>
      <c r="I7643" s="9"/>
      <c r="J7643" s="23">
        <f t="shared" si="119"/>
        <v>11.861628</v>
      </c>
      <c r="K7643" s="22" t="str">
        <f>IF(I7643&lt;&gt;"",SUMIF(Table1[Codigo_servico],A7643,Table1[Subtotal_insumo]),"")</f>
        <v/>
      </c>
      <c r="L7643" s="18">
        <f>IF(Table1[[#This Row],[Ordem_insumos]]&lt;&gt;0,VLOOKUP(Table1[[#This Row],[Codigo_servico]],Preencher_Orcamento!$B:$D,3,FALSE)*Table1[[#This Row],[Qtde_insumo]],"")</f>
        <v>0</v>
      </c>
      <c r="M7643" s="18">
        <f>IF(Table1[[#This Row],[Ordem_insumos]]&lt;&gt;0,VLOOKUP(Table1[[#This Row],[Codigo_servico]],Preencher_Orcamento!$B:$D,3,FALSE)*Table1[[#This Row],[Subtotal_insumo]],"")</f>
        <v>0</v>
      </c>
    </row>
    <row r="7644" spans="1:13" x14ac:dyDescent="0.25">
      <c r="A7644" s="6">
        <v>100769</v>
      </c>
      <c r="B7644" s="126">
        <v>8</v>
      </c>
      <c r="C7644" s="133"/>
      <c r="D7644" s="134">
        <v>2015</v>
      </c>
      <c r="E7644" s="7" t="s">
        <v>2186</v>
      </c>
      <c r="F7644" s="8" t="s">
        <v>2140</v>
      </c>
      <c r="G7644" s="18">
        <f>IFERROR(VLOOKUP(Table1[[#This Row],[Codigo_insumo]],BD_Insumos!$B:$E,4),"")</f>
        <v>16.259414142106937</v>
      </c>
      <c r="H7644" s="140">
        <v>1.9</v>
      </c>
      <c r="I7644" s="9"/>
      <c r="J7644" s="23">
        <f t="shared" si="119"/>
        <v>30.892886870003178</v>
      </c>
      <c r="K7644" s="22" t="str">
        <f>IF(I7644&lt;&gt;"",SUMIF(Table1[Codigo_servico],A7644,Table1[Subtotal_insumo]),"")</f>
        <v/>
      </c>
      <c r="L7644" s="18">
        <f>IF(Table1[[#This Row],[Ordem_insumos]]&lt;&gt;0,VLOOKUP(Table1[[#This Row],[Codigo_servico]],Preencher_Orcamento!$B:$D,3,FALSE)*Table1[[#This Row],[Qtde_insumo]],"")</f>
        <v>0</v>
      </c>
      <c r="M7644" s="18">
        <f>IF(Table1[[#This Row],[Ordem_insumos]]&lt;&gt;0,VLOOKUP(Table1[[#This Row],[Codigo_servico]],Preencher_Orcamento!$B:$D,3,FALSE)*Table1[[#This Row],[Subtotal_insumo]],"")</f>
        <v>0</v>
      </c>
    </row>
    <row r="7645" spans="1:13" ht="26.25" x14ac:dyDescent="0.25">
      <c r="A7645" s="6">
        <v>100769</v>
      </c>
      <c r="B7645" s="126">
        <v>9</v>
      </c>
      <c r="C7645" s="133"/>
      <c r="D7645" s="134">
        <v>12532</v>
      </c>
      <c r="E7645" s="7" t="s">
        <v>234</v>
      </c>
      <c r="F7645" s="8" t="s">
        <v>457</v>
      </c>
      <c r="G7645" s="18">
        <f>IFERROR(VLOOKUP(Table1[[#This Row],[Codigo_insumo]],BD_Insumos!$B:$E,4),"")</f>
        <v>1.7754000000000001</v>
      </c>
      <c r="H7645" s="140">
        <v>71</v>
      </c>
      <c r="I7645" s="9"/>
      <c r="J7645" s="23">
        <f t="shared" si="119"/>
        <v>126.05340000000001</v>
      </c>
      <c r="K7645" s="22" t="str">
        <f>IF(I7645&lt;&gt;"",SUMIF(Table1[Codigo_servico],A7645,Table1[Subtotal_insumo]),"")</f>
        <v/>
      </c>
      <c r="L7645" s="18">
        <f>IF(Table1[[#This Row],[Ordem_insumos]]&lt;&gt;0,VLOOKUP(Table1[[#This Row],[Codigo_servico]],Preencher_Orcamento!$B:$D,3,FALSE)*Table1[[#This Row],[Qtde_insumo]],"")</f>
        <v>0</v>
      </c>
      <c r="M7645" s="18">
        <f>IF(Table1[[#This Row],[Ordem_insumos]]&lt;&gt;0,VLOOKUP(Table1[[#This Row],[Codigo_servico]],Preencher_Orcamento!$B:$D,3,FALSE)*Table1[[#This Row],[Subtotal_insumo]],"")</f>
        <v>0</v>
      </c>
    </row>
    <row r="7646" spans="1:13" x14ac:dyDescent="0.25">
      <c r="A7646" s="6">
        <v>100769</v>
      </c>
      <c r="B7646" s="126">
        <v>10</v>
      </c>
      <c r="C7646" s="133"/>
      <c r="D7646" s="134">
        <v>11510</v>
      </c>
      <c r="E7646" s="7" t="s">
        <v>205</v>
      </c>
      <c r="F7646" s="8" t="s">
        <v>197</v>
      </c>
      <c r="G7646" s="18">
        <f>IFERROR(VLOOKUP(Table1[[#This Row],[Codigo_insumo]],BD_Insumos!$B:$E,4),"")</f>
        <v>3.2757999999999998</v>
      </c>
      <c r="H7646" s="140">
        <v>10.61</v>
      </c>
      <c r="I7646" s="9"/>
      <c r="J7646" s="23">
        <f t="shared" si="119"/>
        <v>34.756237999999996</v>
      </c>
      <c r="K7646" s="22" t="str">
        <f>IF(I7646&lt;&gt;"",SUMIF(Table1[Codigo_servico],A7646,Table1[Subtotal_insumo]),"")</f>
        <v/>
      </c>
      <c r="L7646" s="18">
        <f>IF(Table1[[#This Row],[Ordem_insumos]]&lt;&gt;0,VLOOKUP(Table1[[#This Row],[Codigo_servico]],Preencher_Orcamento!$B:$D,3,FALSE)*Table1[[#This Row],[Qtde_insumo]],"")</f>
        <v>0</v>
      </c>
      <c r="M7646" s="18">
        <f>IF(Table1[[#This Row],[Ordem_insumos]]&lt;&gt;0,VLOOKUP(Table1[[#This Row],[Codigo_servico]],Preencher_Orcamento!$B:$D,3,FALSE)*Table1[[#This Row],[Subtotal_insumo]],"")</f>
        <v>0</v>
      </c>
    </row>
    <row r="7647" spans="1:13" x14ac:dyDescent="0.25">
      <c r="A7647" s="6">
        <v>100769</v>
      </c>
      <c r="B7647" s="126">
        <v>11</v>
      </c>
      <c r="C7647" s="133"/>
      <c r="D7647" s="134">
        <v>10543</v>
      </c>
      <c r="E7647" s="7" t="s">
        <v>91</v>
      </c>
      <c r="F7647" s="8" t="s">
        <v>58</v>
      </c>
      <c r="G7647" s="18">
        <f>IFERROR(VLOOKUP(Table1[[#This Row],[Codigo_insumo]],BD_Insumos!$B:$E,4),"")</f>
        <v>67.283799999999999</v>
      </c>
      <c r="H7647" s="140">
        <v>7.0000000000000007E-2</v>
      </c>
      <c r="I7647" s="9"/>
      <c r="J7647" s="23">
        <f t="shared" si="119"/>
        <v>4.7098660000000008</v>
      </c>
      <c r="K7647" s="22" t="str">
        <f>IF(I7647&lt;&gt;"",SUMIF(Table1[Codigo_servico],A7647,Table1[Subtotal_insumo]),"")</f>
        <v/>
      </c>
      <c r="L7647" s="18">
        <f>IF(Table1[[#This Row],[Ordem_insumos]]&lt;&gt;0,VLOOKUP(Table1[[#This Row],[Codigo_servico]],Preencher_Orcamento!$B:$D,3,FALSE)*Table1[[#This Row],[Qtde_insumo]],"")</f>
        <v>0</v>
      </c>
      <c r="M7647" s="18">
        <f>IF(Table1[[#This Row],[Ordem_insumos]]&lt;&gt;0,VLOOKUP(Table1[[#This Row],[Codigo_servico]],Preencher_Orcamento!$B:$D,3,FALSE)*Table1[[#This Row],[Subtotal_insumo]],"")</f>
        <v>0</v>
      </c>
    </row>
    <row r="7648" spans="1:13" x14ac:dyDescent="0.25">
      <c r="A7648" s="6">
        <v>100769</v>
      </c>
      <c r="B7648" s="126">
        <v>12</v>
      </c>
      <c r="C7648" s="133"/>
      <c r="D7648" s="134">
        <v>17515</v>
      </c>
      <c r="E7648" s="7" t="s">
        <v>383</v>
      </c>
      <c r="F7648" s="8" t="s">
        <v>197</v>
      </c>
      <c r="G7648" s="18">
        <f>IFERROR(VLOOKUP(Table1[[#This Row],[Codigo_insumo]],BD_Insumos!$B:$E,4),"")</f>
        <v>5.5275999999999996</v>
      </c>
      <c r="H7648" s="140">
        <v>0.39</v>
      </c>
      <c r="I7648" s="9"/>
      <c r="J7648" s="23">
        <f t="shared" si="119"/>
        <v>2.155764</v>
      </c>
      <c r="K7648" s="22" t="str">
        <f>IF(I7648&lt;&gt;"",SUMIF(Table1[Codigo_servico],A7648,Table1[Subtotal_insumo]),"")</f>
        <v/>
      </c>
      <c r="L7648" s="18">
        <f>IF(Table1[[#This Row],[Ordem_insumos]]&lt;&gt;0,VLOOKUP(Table1[[#This Row],[Codigo_servico]],Preencher_Orcamento!$B:$D,3,FALSE)*Table1[[#This Row],[Qtde_insumo]],"")</f>
        <v>0</v>
      </c>
      <c r="M7648" s="18">
        <f>IF(Table1[[#This Row],[Ordem_insumos]]&lt;&gt;0,VLOOKUP(Table1[[#This Row],[Codigo_servico]],Preencher_Orcamento!$B:$D,3,FALSE)*Table1[[#This Row],[Subtotal_insumo]],"")</f>
        <v>0</v>
      </c>
    </row>
    <row r="7649" spans="1:13" x14ac:dyDescent="0.25">
      <c r="A7649" s="6">
        <v>100769</v>
      </c>
      <c r="B7649" s="126">
        <v>13</v>
      </c>
      <c r="C7649" s="133"/>
      <c r="D7649" s="134">
        <v>11021</v>
      </c>
      <c r="E7649" s="7" t="s">
        <v>175</v>
      </c>
      <c r="F7649" s="8" t="s">
        <v>170</v>
      </c>
      <c r="G7649" s="18">
        <f>IFERROR(VLOOKUP(Table1[[#This Row],[Codigo_insumo]],BD_Insumos!$B:$E,4),"")</f>
        <v>12.2156</v>
      </c>
      <c r="H7649" s="140">
        <v>0.54</v>
      </c>
      <c r="I7649" s="9"/>
      <c r="J7649" s="23">
        <f t="shared" si="119"/>
        <v>6.5964240000000007</v>
      </c>
      <c r="K7649" s="22" t="str">
        <f>IF(I7649&lt;&gt;"",SUMIF(Table1[Codigo_servico],A7649,Table1[Subtotal_insumo]),"")</f>
        <v/>
      </c>
      <c r="L7649" s="18">
        <f>IF(Table1[[#This Row],[Ordem_insumos]]&lt;&gt;0,VLOOKUP(Table1[[#This Row],[Codigo_servico]],Preencher_Orcamento!$B:$D,3,FALSE)*Table1[[#This Row],[Qtde_insumo]],"")</f>
        <v>0</v>
      </c>
      <c r="M7649" s="18">
        <f>IF(Table1[[#This Row],[Ordem_insumos]]&lt;&gt;0,VLOOKUP(Table1[[#This Row],[Codigo_servico]],Preencher_Orcamento!$B:$D,3,FALSE)*Table1[[#This Row],[Subtotal_insumo]],"")</f>
        <v>0</v>
      </c>
    </row>
    <row r="7650" spans="1:13" x14ac:dyDescent="0.25">
      <c r="A7650" s="6">
        <v>100769</v>
      </c>
      <c r="B7650" s="126">
        <v>14</v>
      </c>
      <c r="C7650" s="133"/>
      <c r="D7650" s="134">
        <v>17740</v>
      </c>
      <c r="E7650" s="7" t="s">
        <v>399</v>
      </c>
      <c r="F7650" s="8" t="s">
        <v>197</v>
      </c>
      <c r="G7650" s="18">
        <f>IFERROR(VLOOKUP(Table1[[#This Row],[Codigo_insumo]],BD_Insumos!$B:$E,4),"")</f>
        <v>4.9862000000000002</v>
      </c>
      <c r="H7650" s="140">
        <v>0.38</v>
      </c>
      <c r="I7650" s="9"/>
      <c r="J7650" s="23">
        <f t="shared" si="119"/>
        <v>1.8947560000000001</v>
      </c>
      <c r="K7650" s="22" t="str">
        <f>IF(I7650&lt;&gt;"",SUMIF(Table1[Codigo_servico],A7650,Table1[Subtotal_insumo]),"")</f>
        <v/>
      </c>
      <c r="L7650" s="18">
        <f>IF(Table1[[#This Row],[Ordem_insumos]]&lt;&gt;0,VLOOKUP(Table1[[#This Row],[Codigo_servico]],Preencher_Orcamento!$B:$D,3,FALSE)*Table1[[#This Row],[Qtde_insumo]],"")</f>
        <v>0</v>
      </c>
      <c r="M7650" s="18">
        <f>IF(Table1[[#This Row],[Ordem_insumos]]&lt;&gt;0,VLOOKUP(Table1[[#This Row],[Codigo_servico]],Preencher_Orcamento!$B:$D,3,FALSE)*Table1[[#This Row],[Subtotal_insumo]],"")</f>
        <v>0</v>
      </c>
    </row>
    <row r="7651" spans="1:13" x14ac:dyDescent="0.25">
      <c r="A7651" s="6">
        <v>100769</v>
      </c>
      <c r="B7651" s="126">
        <v>15</v>
      </c>
      <c r="C7651" s="133"/>
      <c r="D7651" s="134">
        <v>11520</v>
      </c>
      <c r="E7651" s="7" t="s">
        <v>213</v>
      </c>
      <c r="F7651" s="8" t="s">
        <v>197</v>
      </c>
      <c r="G7651" s="18">
        <f>IFERROR(VLOOKUP(Table1[[#This Row],[Codigo_insumo]],BD_Insumos!$B:$E,4),"")</f>
        <v>3.1955</v>
      </c>
      <c r="H7651" s="140">
        <v>9.3699999999999992</v>
      </c>
      <c r="I7651" s="9"/>
      <c r="J7651" s="23">
        <f t="shared" si="119"/>
        <v>29.941834999999998</v>
      </c>
      <c r="K7651" s="22" t="str">
        <f>IF(I7651&lt;&gt;"",SUMIF(Table1[Codigo_servico],A7651,Table1[Subtotal_insumo]),"")</f>
        <v/>
      </c>
      <c r="L7651" s="18">
        <f>IF(Table1[[#This Row],[Ordem_insumos]]&lt;&gt;0,VLOOKUP(Table1[[#This Row],[Codigo_servico]],Preencher_Orcamento!$B:$D,3,FALSE)*Table1[[#This Row],[Qtde_insumo]],"")</f>
        <v>0</v>
      </c>
      <c r="M7651" s="18">
        <f>IF(Table1[[#This Row],[Ordem_insumos]]&lt;&gt;0,VLOOKUP(Table1[[#This Row],[Codigo_servico]],Preencher_Orcamento!$B:$D,3,FALSE)*Table1[[#This Row],[Subtotal_insumo]],"")</f>
        <v>0</v>
      </c>
    </row>
    <row r="7652" spans="1:13" ht="26.25" x14ac:dyDescent="0.25">
      <c r="A7652" s="6">
        <v>100769</v>
      </c>
      <c r="B7652" s="126">
        <v>16</v>
      </c>
      <c r="C7652" s="133"/>
      <c r="D7652" s="134">
        <v>10645</v>
      </c>
      <c r="E7652" s="7" t="s">
        <v>155</v>
      </c>
      <c r="F7652" s="8" t="s">
        <v>58</v>
      </c>
      <c r="G7652" s="18">
        <f>IFERROR(VLOOKUP(Table1[[#This Row],[Codigo_insumo]],BD_Insumos!$B:$E,4),"")</f>
        <v>309.5095</v>
      </c>
      <c r="H7652" s="140">
        <v>0.158</v>
      </c>
      <c r="I7652" s="9"/>
      <c r="J7652" s="23">
        <f t="shared" si="119"/>
        <v>48.902501000000001</v>
      </c>
      <c r="K7652" s="22" t="str">
        <f>IF(I7652&lt;&gt;"",SUMIF(Table1[Codigo_servico],A7652,Table1[Subtotal_insumo]),"")</f>
        <v/>
      </c>
      <c r="L7652" s="18">
        <f>IF(Table1[[#This Row],[Ordem_insumos]]&lt;&gt;0,VLOOKUP(Table1[[#This Row],[Codigo_servico]],Preencher_Orcamento!$B:$D,3,FALSE)*Table1[[#This Row],[Qtde_insumo]],"")</f>
        <v>0</v>
      </c>
      <c r="M7652" s="18">
        <f>IF(Table1[[#This Row],[Ordem_insumos]]&lt;&gt;0,VLOOKUP(Table1[[#This Row],[Codigo_servico]],Preencher_Orcamento!$B:$D,3,FALSE)*Table1[[#This Row],[Subtotal_insumo]],"")</f>
        <v>0</v>
      </c>
    </row>
    <row r="7653" spans="1:13" x14ac:dyDescent="0.25">
      <c r="A7653" s="6">
        <v>100769</v>
      </c>
      <c r="B7653" s="126">
        <v>17</v>
      </c>
      <c r="C7653" s="133"/>
      <c r="D7653" s="134">
        <v>10627</v>
      </c>
      <c r="E7653" s="7" t="s">
        <v>137</v>
      </c>
      <c r="F7653" s="8" t="s">
        <v>58</v>
      </c>
      <c r="G7653" s="18">
        <f>IFERROR(VLOOKUP(Table1[[#This Row],[Codigo_insumo]],BD_Insumos!$B:$E,4),"")</f>
        <v>213.67830000000001</v>
      </c>
      <c r="H7653" s="140">
        <v>7.6999999999999999E-2</v>
      </c>
      <c r="I7653" s="9"/>
      <c r="J7653" s="23">
        <f t="shared" si="119"/>
        <v>16.453229100000001</v>
      </c>
      <c r="K7653" s="22" t="str">
        <f>IF(I7653&lt;&gt;"",SUMIF(Table1[Codigo_servico],A7653,Table1[Subtotal_insumo]),"")</f>
        <v/>
      </c>
      <c r="L7653" s="18">
        <f>IF(Table1[[#This Row],[Ordem_insumos]]&lt;&gt;0,VLOOKUP(Table1[[#This Row],[Codigo_servico]],Preencher_Orcamento!$B:$D,3,FALSE)*Table1[[#This Row],[Qtde_insumo]],"")</f>
        <v>0</v>
      </c>
      <c r="M7653" s="18">
        <f>IF(Table1[[#This Row],[Ordem_insumos]]&lt;&gt;0,VLOOKUP(Table1[[#This Row],[Codigo_servico]],Preencher_Orcamento!$B:$D,3,FALSE)*Table1[[#This Row],[Subtotal_insumo]],"")</f>
        <v>0</v>
      </c>
    </row>
    <row r="7654" spans="1:13" x14ac:dyDescent="0.25">
      <c r="A7654" s="6">
        <v>100769</v>
      </c>
      <c r="B7654" s="126">
        <v>18</v>
      </c>
      <c r="C7654" s="133"/>
      <c r="D7654" s="134">
        <v>10612</v>
      </c>
      <c r="E7654" s="7" t="s">
        <v>122</v>
      </c>
      <c r="F7654" s="8" t="s">
        <v>58</v>
      </c>
      <c r="G7654" s="18">
        <f>IFERROR(VLOOKUP(Table1[[#This Row],[Codigo_insumo]],BD_Insumos!$B:$E,4),"")</f>
        <v>250.2276</v>
      </c>
      <c r="H7654" s="140">
        <v>0.28000000000000003</v>
      </c>
      <c r="I7654" s="9"/>
      <c r="J7654" s="23">
        <f t="shared" si="119"/>
        <v>70.063728000000012</v>
      </c>
      <c r="K7654" s="22" t="str">
        <f>IF(I7654&lt;&gt;"",SUMIF(Table1[Codigo_servico],A7654,Table1[Subtotal_insumo]),"")</f>
        <v/>
      </c>
      <c r="L7654" s="18">
        <f>IF(Table1[[#This Row],[Ordem_insumos]]&lt;&gt;0,VLOOKUP(Table1[[#This Row],[Codigo_servico]],Preencher_Orcamento!$B:$D,3,FALSE)*Table1[[#This Row],[Qtde_insumo]],"")</f>
        <v>0</v>
      </c>
      <c r="M7654" s="18">
        <f>IF(Table1[[#This Row],[Ordem_insumos]]&lt;&gt;0,VLOOKUP(Table1[[#This Row],[Codigo_servico]],Preencher_Orcamento!$B:$D,3,FALSE)*Table1[[#This Row],[Subtotal_insumo]],"")</f>
        <v>0</v>
      </c>
    </row>
    <row r="7655" spans="1:13" x14ac:dyDescent="0.25">
      <c r="A7655" s="6">
        <v>100769</v>
      </c>
      <c r="B7655" s="126">
        <v>19</v>
      </c>
      <c r="C7655" s="133"/>
      <c r="D7655" s="134">
        <v>2014</v>
      </c>
      <c r="E7655" s="7" t="s">
        <v>2185</v>
      </c>
      <c r="F7655" s="8" t="s">
        <v>2140</v>
      </c>
      <c r="G7655" s="18">
        <f>IFERROR(VLOOKUP(Table1[[#This Row],[Codigo_insumo]],BD_Insumos!$B:$E,4),"")</f>
        <v>13.173665210544026</v>
      </c>
      <c r="H7655" s="140">
        <v>3.61</v>
      </c>
      <c r="I7655" s="9"/>
      <c r="J7655" s="23">
        <f t="shared" si="119"/>
        <v>47.556931410063932</v>
      </c>
      <c r="K7655" s="22" t="str">
        <f>IF(I7655&lt;&gt;"",SUMIF(Table1[Codigo_servico],A7655,Table1[Subtotal_insumo]),"")</f>
        <v/>
      </c>
      <c r="L7655" s="18">
        <f>IF(Table1[[#This Row],[Ordem_insumos]]&lt;&gt;0,VLOOKUP(Table1[[#This Row],[Codigo_servico]],Preencher_Orcamento!$B:$D,3,FALSE)*Table1[[#This Row],[Qtde_insumo]],"")</f>
        <v>0</v>
      </c>
      <c r="M7655" s="18">
        <f>IF(Table1[[#This Row],[Ordem_insumos]]&lt;&gt;0,VLOOKUP(Table1[[#This Row],[Codigo_servico]],Preencher_Orcamento!$B:$D,3,FALSE)*Table1[[#This Row],[Subtotal_insumo]],"")</f>
        <v>0</v>
      </c>
    </row>
    <row r="7656" spans="1:13" x14ac:dyDescent="0.25">
      <c r="A7656" s="3">
        <v>100770</v>
      </c>
      <c r="B7656" s="125">
        <v>0</v>
      </c>
      <c r="C7656" s="131" t="s">
        <v>3893</v>
      </c>
      <c r="D7656" s="132"/>
      <c r="E7656" s="4"/>
      <c r="F7656" s="4"/>
      <c r="G7656" s="17" t="str">
        <f>IFERROR(VLOOKUP(Table1[[#This Row],[Codigo_insumo]],BD_Insumos!$B:$E,4),"")</f>
        <v/>
      </c>
      <c r="H7656" s="139"/>
      <c r="I7656" s="5" t="s">
        <v>457</v>
      </c>
      <c r="J7656" s="20" t="str">
        <f t="shared" si="119"/>
        <v/>
      </c>
      <c r="K7656" s="21">
        <f>IF(I7656&lt;&gt;"",SUMIF(Table1[Codigo_servico],A7656,Table1[Subtotal_insumo]),"")</f>
        <v>1340.7516727036736</v>
      </c>
      <c r="L7656" s="17" t="str">
        <f>IF(Table1[[#This Row],[Ordem_insumos]]&lt;&gt;0,VLOOKUP(Table1[[#This Row],[Codigo_servico]],Preencher_Orcamento!$B:$D,3,FALSE)*Table1[[#This Row],[Qtde_insumo]],"")</f>
        <v/>
      </c>
      <c r="M7656" s="17" t="str">
        <f>IF(Table1[[#This Row],[Ordem_insumos]]&lt;&gt;0,VLOOKUP(Table1[[#This Row],[Codigo_servico]],Preencher_Orcamento!$B:$D,3,FALSE)*Table1[[#This Row],[Subtotal_insumo]],"")</f>
        <v/>
      </c>
    </row>
    <row r="7657" spans="1:13" x14ac:dyDescent="0.25">
      <c r="A7657" s="6">
        <v>100770</v>
      </c>
      <c r="B7657" s="126">
        <v>1</v>
      </c>
      <c r="C7657" s="133"/>
      <c r="D7657" s="134">
        <v>11520</v>
      </c>
      <c r="E7657" s="7" t="s">
        <v>213</v>
      </c>
      <c r="F7657" s="8" t="s">
        <v>197</v>
      </c>
      <c r="G7657" s="16">
        <f>IFERROR(VLOOKUP(Table1[[#This Row],[Codigo_insumo]],BD_Insumos!$B:$E,4),"")</f>
        <v>3.1955</v>
      </c>
      <c r="H7657" s="140">
        <v>15.13</v>
      </c>
      <c r="I7657" s="9"/>
      <c r="J7657" s="22">
        <f t="shared" si="119"/>
        <v>48.347915</v>
      </c>
      <c r="K7657" s="22" t="str">
        <f>IF(I7657&lt;&gt;"",SUMIF(Table1[Codigo_servico],A7657,Table1[Subtotal_insumo]),"")</f>
        <v/>
      </c>
      <c r="L7657" s="16">
        <f>IF(Table1[[#This Row],[Ordem_insumos]]&lt;&gt;0,VLOOKUP(Table1[[#This Row],[Codigo_servico]],Preencher_Orcamento!$B:$D,3,FALSE)*Table1[[#This Row],[Qtde_insumo]],"")</f>
        <v>0</v>
      </c>
      <c r="M7657" s="16">
        <f>IF(Table1[[#This Row],[Ordem_insumos]]&lt;&gt;0,VLOOKUP(Table1[[#This Row],[Codigo_servico]],Preencher_Orcamento!$B:$D,3,FALSE)*Table1[[#This Row],[Subtotal_insumo]],"")</f>
        <v>0</v>
      </c>
    </row>
    <row r="7658" spans="1:13" x14ac:dyDescent="0.25">
      <c r="A7658" s="6">
        <v>100770</v>
      </c>
      <c r="B7658" s="126">
        <v>2</v>
      </c>
      <c r="C7658" s="133"/>
      <c r="D7658" s="134">
        <v>10543</v>
      </c>
      <c r="E7658" s="7" t="s">
        <v>91</v>
      </c>
      <c r="F7658" s="8" t="s">
        <v>58</v>
      </c>
      <c r="G7658" s="16">
        <f>IFERROR(VLOOKUP(Table1[[#This Row],[Codigo_insumo]],BD_Insumos!$B:$E,4),"")</f>
        <v>67.283799999999999</v>
      </c>
      <c r="H7658" s="140">
        <v>0.121</v>
      </c>
      <c r="I7658" s="9"/>
      <c r="J7658" s="22">
        <f t="shared" si="119"/>
        <v>8.141339799999999</v>
      </c>
      <c r="K7658" s="22" t="str">
        <f>IF(I7658&lt;&gt;"",SUMIF(Table1[Codigo_servico],A7658,Table1[Subtotal_insumo]),"")</f>
        <v/>
      </c>
      <c r="L7658" s="16">
        <f>IF(Table1[[#This Row],[Ordem_insumos]]&lt;&gt;0,VLOOKUP(Table1[[#This Row],[Codigo_servico]],Preencher_Orcamento!$B:$D,3,FALSE)*Table1[[#This Row],[Qtde_insumo]],"")</f>
        <v>0</v>
      </c>
      <c r="M7658" s="16">
        <f>IF(Table1[[#This Row],[Ordem_insumos]]&lt;&gt;0,VLOOKUP(Table1[[#This Row],[Codigo_servico]],Preencher_Orcamento!$B:$D,3,FALSE)*Table1[[#This Row],[Subtotal_insumo]],"")</f>
        <v>0</v>
      </c>
    </row>
    <row r="7659" spans="1:13" x14ac:dyDescent="0.25">
      <c r="A7659" s="6">
        <v>100770</v>
      </c>
      <c r="B7659" s="126">
        <v>3</v>
      </c>
      <c r="C7659" s="133"/>
      <c r="D7659" s="134">
        <v>11021</v>
      </c>
      <c r="E7659" s="7" t="s">
        <v>175</v>
      </c>
      <c r="F7659" s="8" t="s">
        <v>170</v>
      </c>
      <c r="G7659" s="16">
        <f>IFERROR(VLOOKUP(Table1[[#This Row],[Codigo_insumo]],BD_Insumos!$B:$E,4),"")</f>
        <v>12.2156</v>
      </c>
      <c r="H7659" s="140">
        <v>0.79</v>
      </c>
      <c r="I7659" s="9"/>
      <c r="J7659" s="22">
        <f t="shared" si="119"/>
        <v>9.6503240000000012</v>
      </c>
      <c r="K7659" s="22" t="str">
        <f>IF(I7659&lt;&gt;"",SUMIF(Table1[Codigo_servico],A7659,Table1[Subtotal_insumo]),"")</f>
        <v/>
      </c>
      <c r="L7659" s="16">
        <f>IF(Table1[[#This Row],[Ordem_insumos]]&lt;&gt;0,VLOOKUP(Table1[[#This Row],[Codigo_servico]],Preencher_Orcamento!$B:$D,3,FALSE)*Table1[[#This Row],[Qtde_insumo]],"")</f>
        <v>0</v>
      </c>
      <c r="M7659" s="16">
        <f>IF(Table1[[#This Row],[Ordem_insumos]]&lt;&gt;0,VLOOKUP(Table1[[#This Row],[Codigo_servico]],Preencher_Orcamento!$B:$D,3,FALSE)*Table1[[#This Row],[Subtotal_insumo]],"")</f>
        <v>0</v>
      </c>
    </row>
    <row r="7660" spans="1:13" x14ac:dyDescent="0.25">
      <c r="A7660" s="6">
        <v>100770</v>
      </c>
      <c r="B7660" s="126">
        <v>4</v>
      </c>
      <c r="C7660" s="133"/>
      <c r="D7660" s="134">
        <v>11510</v>
      </c>
      <c r="E7660" s="7" t="s">
        <v>205</v>
      </c>
      <c r="F7660" s="8" t="s">
        <v>197</v>
      </c>
      <c r="G7660" s="16">
        <f>IFERROR(VLOOKUP(Table1[[#This Row],[Codigo_insumo]],BD_Insumos!$B:$E,4),"")</f>
        <v>3.2757999999999998</v>
      </c>
      <c r="H7660" s="140">
        <v>10.029999999999999</v>
      </c>
      <c r="I7660" s="9"/>
      <c r="J7660" s="22">
        <f t="shared" si="119"/>
        <v>32.856273999999999</v>
      </c>
      <c r="K7660" s="22" t="str">
        <f>IF(I7660&lt;&gt;"",SUMIF(Table1[Codigo_servico],A7660,Table1[Subtotal_insumo]),"")</f>
        <v/>
      </c>
      <c r="L7660" s="16">
        <f>IF(Table1[[#This Row],[Ordem_insumos]]&lt;&gt;0,VLOOKUP(Table1[[#This Row],[Codigo_servico]],Preencher_Orcamento!$B:$D,3,FALSE)*Table1[[#This Row],[Qtde_insumo]],"")</f>
        <v>0</v>
      </c>
      <c r="M7660" s="16">
        <f>IF(Table1[[#This Row],[Ordem_insumos]]&lt;&gt;0,VLOOKUP(Table1[[#This Row],[Codigo_servico]],Preencher_Orcamento!$B:$D,3,FALSE)*Table1[[#This Row],[Subtotal_insumo]],"")</f>
        <v>0</v>
      </c>
    </row>
    <row r="7661" spans="1:13" x14ac:dyDescent="0.25">
      <c r="A7661" s="6">
        <v>100770</v>
      </c>
      <c r="B7661" s="126">
        <v>5</v>
      </c>
      <c r="C7661" s="133"/>
      <c r="D7661" s="134">
        <v>2014</v>
      </c>
      <c r="E7661" s="7" t="s">
        <v>2185</v>
      </c>
      <c r="F7661" s="8" t="s">
        <v>2140</v>
      </c>
      <c r="G7661" s="16">
        <f>IFERROR(VLOOKUP(Table1[[#This Row],[Codigo_insumo]],BD_Insumos!$B:$E,4),"")</f>
        <v>13.173665210544026</v>
      </c>
      <c r="H7661" s="140">
        <v>5.21</v>
      </c>
      <c r="I7661" s="9"/>
      <c r="J7661" s="22">
        <f t="shared" si="119"/>
        <v>68.634795746934373</v>
      </c>
      <c r="K7661" s="22" t="str">
        <f>IF(I7661&lt;&gt;"",SUMIF(Table1[Codigo_servico],A7661,Table1[Subtotal_insumo]),"")</f>
        <v/>
      </c>
      <c r="L7661" s="16">
        <f>IF(Table1[[#This Row],[Ordem_insumos]]&lt;&gt;0,VLOOKUP(Table1[[#This Row],[Codigo_servico]],Preencher_Orcamento!$B:$D,3,FALSE)*Table1[[#This Row],[Qtde_insumo]],"")</f>
        <v>0</v>
      </c>
      <c r="M7661" s="16">
        <f>IF(Table1[[#This Row],[Ordem_insumos]]&lt;&gt;0,VLOOKUP(Table1[[#This Row],[Codigo_servico]],Preencher_Orcamento!$B:$D,3,FALSE)*Table1[[#This Row],[Subtotal_insumo]],"")</f>
        <v>0</v>
      </c>
    </row>
    <row r="7662" spans="1:13" x14ac:dyDescent="0.25">
      <c r="A7662" s="6">
        <v>100770</v>
      </c>
      <c r="B7662" s="126">
        <v>6</v>
      </c>
      <c r="C7662" s="133"/>
      <c r="D7662" s="134">
        <v>11070</v>
      </c>
      <c r="E7662" s="7" t="s">
        <v>185</v>
      </c>
      <c r="F7662" s="8" t="s">
        <v>5</v>
      </c>
      <c r="G7662" s="16">
        <f>IFERROR(VLOOKUP(Table1[[#This Row],[Codigo_insumo]],BD_Insumos!$B:$E,4),"")</f>
        <v>4.1189999999999998</v>
      </c>
      <c r="H7662" s="140">
        <v>1.6</v>
      </c>
      <c r="I7662" s="9"/>
      <c r="J7662" s="22">
        <f t="shared" si="119"/>
        <v>6.5903999999999998</v>
      </c>
      <c r="K7662" s="22" t="str">
        <f>IF(I7662&lt;&gt;"",SUMIF(Table1[Codigo_servico],A7662,Table1[Subtotal_insumo]),"")</f>
        <v/>
      </c>
      <c r="L7662" s="16">
        <f>IF(Table1[[#This Row],[Ordem_insumos]]&lt;&gt;0,VLOOKUP(Table1[[#This Row],[Codigo_servico]],Preencher_Orcamento!$B:$D,3,FALSE)*Table1[[#This Row],[Qtde_insumo]],"")</f>
        <v>0</v>
      </c>
      <c r="M7662" s="16">
        <f>IF(Table1[[#This Row],[Ordem_insumos]]&lt;&gt;0,VLOOKUP(Table1[[#This Row],[Codigo_servico]],Preencher_Orcamento!$B:$D,3,FALSE)*Table1[[#This Row],[Subtotal_insumo]],"")</f>
        <v>0</v>
      </c>
    </row>
    <row r="7663" spans="1:13" x14ac:dyDescent="0.25">
      <c r="A7663" s="6">
        <v>100770</v>
      </c>
      <c r="B7663" s="126">
        <v>7</v>
      </c>
      <c r="C7663" s="133"/>
      <c r="D7663" s="134">
        <v>10612</v>
      </c>
      <c r="E7663" s="7" t="s">
        <v>122</v>
      </c>
      <c r="F7663" s="8" t="s">
        <v>58</v>
      </c>
      <c r="G7663" s="18">
        <f>IFERROR(VLOOKUP(Table1[[#This Row],[Codigo_insumo]],BD_Insumos!$B:$E,4),"")</f>
        <v>250.2276</v>
      </c>
      <c r="H7663" s="140">
        <v>0.36</v>
      </c>
      <c r="I7663" s="9"/>
      <c r="J7663" s="23">
        <f t="shared" si="119"/>
        <v>90.081935999999999</v>
      </c>
      <c r="K7663" s="22" t="str">
        <f>IF(I7663&lt;&gt;"",SUMIF(Table1[Codigo_servico],A7663,Table1[Subtotal_insumo]),"")</f>
        <v/>
      </c>
      <c r="L7663" s="18">
        <f>IF(Table1[[#This Row],[Ordem_insumos]]&lt;&gt;0,VLOOKUP(Table1[[#This Row],[Codigo_servico]],Preencher_Orcamento!$B:$D,3,FALSE)*Table1[[#This Row],[Qtde_insumo]],"")</f>
        <v>0</v>
      </c>
      <c r="M7663" s="18">
        <f>IF(Table1[[#This Row],[Ordem_insumos]]&lt;&gt;0,VLOOKUP(Table1[[#This Row],[Codigo_servico]],Preencher_Orcamento!$B:$D,3,FALSE)*Table1[[#This Row],[Subtotal_insumo]],"")</f>
        <v>0</v>
      </c>
    </row>
    <row r="7664" spans="1:13" ht="26.25" x14ac:dyDescent="0.25">
      <c r="A7664" s="6">
        <v>100770</v>
      </c>
      <c r="B7664" s="126">
        <v>8</v>
      </c>
      <c r="C7664" s="133"/>
      <c r="D7664" s="134">
        <v>10645</v>
      </c>
      <c r="E7664" s="7" t="s">
        <v>155</v>
      </c>
      <c r="F7664" s="8" t="s">
        <v>58</v>
      </c>
      <c r="G7664" s="18">
        <f>IFERROR(VLOOKUP(Table1[[#This Row],[Codigo_insumo]],BD_Insumos!$B:$E,4),"")</f>
        <v>309.5095</v>
      </c>
      <c r="H7664" s="140">
        <v>0.19</v>
      </c>
      <c r="I7664" s="9"/>
      <c r="J7664" s="23">
        <f t="shared" si="119"/>
        <v>58.806805000000004</v>
      </c>
      <c r="K7664" s="22" t="str">
        <f>IF(I7664&lt;&gt;"",SUMIF(Table1[Codigo_servico],A7664,Table1[Subtotal_insumo]),"")</f>
        <v/>
      </c>
      <c r="L7664" s="18">
        <f>IF(Table1[[#This Row],[Ordem_insumos]]&lt;&gt;0,VLOOKUP(Table1[[#This Row],[Codigo_servico]],Preencher_Orcamento!$B:$D,3,FALSE)*Table1[[#This Row],[Qtde_insumo]],"")</f>
        <v>0</v>
      </c>
      <c r="M7664" s="18">
        <f>IF(Table1[[#This Row],[Ordem_insumos]]&lt;&gt;0,VLOOKUP(Table1[[#This Row],[Codigo_servico]],Preencher_Orcamento!$B:$D,3,FALSE)*Table1[[#This Row],[Subtotal_insumo]],"")</f>
        <v>0</v>
      </c>
    </row>
    <row r="7665" spans="1:13" x14ac:dyDescent="0.25">
      <c r="A7665" s="6">
        <v>100770</v>
      </c>
      <c r="B7665" s="126">
        <v>9</v>
      </c>
      <c r="C7665" s="133"/>
      <c r="D7665" s="134">
        <v>2020</v>
      </c>
      <c r="E7665" s="7" t="s">
        <v>2188</v>
      </c>
      <c r="F7665" s="8" t="s">
        <v>2140</v>
      </c>
      <c r="G7665" s="18">
        <f>IFERROR(VLOOKUP(Table1[[#This Row],[Codigo_insumo]],BD_Insumos!$B:$E,4),"")</f>
        <v>15.860837164231068</v>
      </c>
      <c r="H7665" s="140">
        <v>19.760000000000002</v>
      </c>
      <c r="I7665" s="9"/>
      <c r="J7665" s="23">
        <f t="shared" si="119"/>
        <v>313.4101423652059</v>
      </c>
      <c r="K7665" s="22" t="str">
        <f>IF(I7665&lt;&gt;"",SUMIF(Table1[Codigo_servico],A7665,Table1[Subtotal_insumo]),"")</f>
        <v/>
      </c>
      <c r="L7665" s="18">
        <f>IF(Table1[[#This Row],[Ordem_insumos]]&lt;&gt;0,VLOOKUP(Table1[[#This Row],[Codigo_servico]],Preencher_Orcamento!$B:$D,3,FALSE)*Table1[[#This Row],[Qtde_insumo]],"")</f>
        <v>0</v>
      </c>
      <c r="M7665" s="18">
        <f>IF(Table1[[#This Row],[Ordem_insumos]]&lt;&gt;0,VLOOKUP(Table1[[#This Row],[Codigo_servico]],Preencher_Orcamento!$B:$D,3,FALSE)*Table1[[#This Row],[Subtotal_insumo]],"")</f>
        <v>0</v>
      </c>
    </row>
    <row r="7666" spans="1:13" x14ac:dyDescent="0.25">
      <c r="A7666" s="6">
        <v>100770</v>
      </c>
      <c r="B7666" s="126">
        <v>10</v>
      </c>
      <c r="C7666" s="133"/>
      <c r="D7666" s="134">
        <v>11046</v>
      </c>
      <c r="E7666" s="7" t="s">
        <v>178</v>
      </c>
      <c r="F7666" s="8" t="s">
        <v>5</v>
      </c>
      <c r="G7666" s="18">
        <f>IFERROR(VLOOKUP(Table1[[#This Row],[Codigo_insumo]],BD_Insumos!$B:$E,4),"")</f>
        <v>2.4108999999999998</v>
      </c>
      <c r="H7666" s="140">
        <v>7.17</v>
      </c>
      <c r="I7666" s="9"/>
      <c r="J7666" s="23">
        <f t="shared" si="119"/>
        <v>17.286152999999999</v>
      </c>
      <c r="K7666" s="22" t="str">
        <f>IF(I7666&lt;&gt;"",SUMIF(Table1[Codigo_servico],A7666,Table1[Subtotal_insumo]),"")</f>
        <v/>
      </c>
      <c r="L7666" s="18">
        <f>IF(Table1[[#This Row],[Ordem_insumos]]&lt;&gt;0,VLOOKUP(Table1[[#This Row],[Codigo_servico]],Preencher_Orcamento!$B:$D,3,FALSE)*Table1[[#This Row],[Qtde_insumo]],"")</f>
        <v>0</v>
      </c>
      <c r="M7666" s="18">
        <f>IF(Table1[[#This Row],[Ordem_insumos]]&lt;&gt;0,VLOOKUP(Table1[[#This Row],[Codigo_servico]],Preencher_Orcamento!$B:$D,3,FALSE)*Table1[[#This Row],[Subtotal_insumo]],"")</f>
        <v>0</v>
      </c>
    </row>
    <row r="7667" spans="1:13" x14ac:dyDescent="0.25">
      <c r="A7667" s="6">
        <v>100770</v>
      </c>
      <c r="B7667" s="126">
        <v>11</v>
      </c>
      <c r="C7667" s="133"/>
      <c r="D7667" s="134">
        <v>10627</v>
      </c>
      <c r="E7667" s="7" t="s">
        <v>137</v>
      </c>
      <c r="F7667" s="8" t="s">
        <v>58</v>
      </c>
      <c r="G7667" s="18">
        <f>IFERROR(VLOOKUP(Table1[[#This Row],[Codigo_insumo]],BD_Insumos!$B:$E,4),"")</f>
        <v>213.67830000000001</v>
      </c>
      <c r="H7667" s="140">
        <v>9.1999999999999998E-2</v>
      </c>
      <c r="I7667" s="9"/>
      <c r="J7667" s="23">
        <f t="shared" si="119"/>
        <v>19.6584036</v>
      </c>
      <c r="K7667" s="22" t="str">
        <f>IF(I7667&lt;&gt;"",SUMIF(Table1[Codigo_servico],A7667,Table1[Subtotal_insumo]),"")</f>
        <v/>
      </c>
      <c r="L7667" s="18">
        <f>IF(Table1[[#This Row],[Ordem_insumos]]&lt;&gt;0,VLOOKUP(Table1[[#This Row],[Codigo_servico]],Preencher_Orcamento!$B:$D,3,FALSE)*Table1[[#This Row],[Qtde_insumo]],"")</f>
        <v>0</v>
      </c>
      <c r="M7667" s="18">
        <f>IF(Table1[[#This Row],[Ordem_insumos]]&lt;&gt;0,VLOOKUP(Table1[[#This Row],[Codigo_servico]],Preencher_Orcamento!$B:$D,3,FALSE)*Table1[[#This Row],[Subtotal_insumo]],"")</f>
        <v>0</v>
      </c>
    </row>
    <row r="7668" spans="1:13" x14ac:dyDescent="0.25">
      <c r="A7668" s="6">
        <v>100770</v>
      </c>
      <c r="B7668" s="126">
        <v>12</v>
      </c>
      <c r="C7668" s="133"/>
      <c r="D7668" s="134">
        <v>17515</v>
      </c>
      <c r="E7668" s="7" t="s">
        <v>383</v>
      </c>
      <c r="F7668" s="8" t="s">
        <v>197</v>
      </c>
      <c r="G7668" s="18">
        <f>IFERROR(VLOOKUP(Table1[[#This Row],[Codigo_insumo]],BD_Insumos!$B:$E,4),"")</f>
        <v>5.5275999999999996</v>
      </c>
      <c r="H7668" s="140">
        <v>0.56000000000000005</v>
      </c>
      <c r="I7668" s="9"/>
      <c r="J7668" s="23">
        <f t="shared" si="119"/>
        <v>3.095456</v>
      </c>
      <c r="K7668" s="22" t="str">
        <f>IF(I7668&lt;&gt;"",SUMIF(Table1[Codigo_servico],A7668,Table1[Subtotal_insumo]),"")</f>
        <v/>
      </c>
      <c r="L7668" s="18">
        <f>IF(Table1[[#This Row],[Ordem_insumos]]&lt;&gt;0,VLOOKUP(Table1[[#This Row],[Codigo_servico]],Preencher_Orcamento!$B:$D,3,FALSE)*Table1[[#This Row],[Qtde_insumo]],"")</f>
        <v>0</v>
      </c>
      <c r="M7668" s="18">
        <f>IF(Table1[[#This Row],[Ordem_insumos]]&lt;&gt;0,VLOOKUP(Table1[[#This Row],[Codigo_servico]],Preencher_Orcamento!$B:$D,3,FALSE)*Table1[[#This Row],[Subtotal_insumo]],"")</f>
        <v>0</v>
      </c>
    </row>
    <row r="7669" spans="1:13" ht="26.25" x14ac:dyDescent="0.25">
      <c r="A7669" s="6">
        <v>100770</v>
      </c>
      <c r="B7669" s="126">
        <v>13</v>
      </c>
      <c r="C7669" s="133"/>
      <c r="D7669" s="134">
        <v>12532</v>
      </c>
      <c r="E7669" s="7" t="s">
        <v>234</v>
      </c>
      <c r="F7669" s="8" t="s">
        <v>457</v>
      </c>
      <c r="G7669" s="18">
        <f>IFERROR(VLOOKUP(Table1[[#This Row],[Codigo_insumo]],BD_Insumos!$B:$E,4),"")</f>
        <v>1.7754000000000001</v>
      </c>
      <c r="H7669" s="140">
        <v>88</v>
      </c>
      <c r="I7669" s="9"/>
      <c r="J7669" s="23">
        <f t="shared" si="119"/>
        <v>156.23520000000002</v>
      </c>
      <c r="K7669" s="22" t="str">
        <f>IF(I7669&lt;&gt;"",SUMIF(Table1[Codigo_servico],A7669,Table1[Subtotal_insumo]),"")</f>
        <v/>
      </c>
      <c r="L7669" s="18">
        <f>IF(Table1[[#This Row],[Ordem_insumos]]&lt;&gt;0,VLOOKUP(Table1[[#This Row],[Codigo_servico]],Preencher_Orcamento!$B:$D,3,FALSE)*Table1[[#This Row],[Qtde_insumo]],"")</f>
        <v>0</v>
      </c>
      <c r="M7669" s="18">
        <f>IF(Table1[[#This Row],[Ordem_insumos]]&lt;&gt;0,VLOOKUP(Table1[[#This Row],[Codigo_servico]],Preencher_Orcamento!$B:$D,3,FALSE)*Table1[[#This Row],[Subtotal_insumo]],"")</f>
        <v>0</v>
      </c>
    </row>
    <row r="7670" spans="1:13" x14ac:dyDescent="0.25">
      <c r="A7670" s="6">
        <v>100770</v>
      </c>
      <c r="B7670" s="126">
        <v>14</v>
      </c>
      <c r="C7670" s="133"/>
      <c r="D7670" s="134">
        <v>2099</v>
      </c>
      <c r="E7670" s="7" t="s">
        <v>2205</v>
      </c>
      <c r="F7670" s="8" t="s">
        <v>2140</v>
      </c>
      <c r="G7670" s="18">
        <f>IFERROR(VLOOKUP(Table1[[#This Row],[Codigo_insumo]],BD_Insumos!$B:$E,4),"")</f>
        <v>12.627877718847255</v>
      </c>
      <c r="H7670" s="140">
        <v>27.87</v>
      </c>
      <c r="I7670" s="9"/>
      <c r="J7670" s="23">
        <f t="shared" si="119"/>
        <v>351.93895202427302</v>
      </c>
      <c r="K7670" s="22" t="str">
        <f>IF(I7670&lt;&gt;"",SUMIF(Table1[Codigo_servico],A7670,Table1[Subtotal_insumo]),"")</f>
        <v/>
      </c>
      <c r="L7670" s="18">
        <f>IF(Table1[[#This Row],[Ordem_insumos]]&lt;&gt;0,VLOOKUP(Table1[[#This Row],[Codigo_servico]],Preencher_Orcamento!$B:$D,3,FALSE)*Table1[[#This Row],[Qtde_insumo]],"")</f>
        <v>0</v>
      </c>
      <c r="M7670" s="18">
        <f>IF(Table1[[#This Row],[Ordem_insumos]]&lt;&gt;0,VLOOKUP(Table1[[#This Row],[Codigo_servico]],Preencher_Orcamento!$B:$D,3,FALSE)*Table1[[#This Row],[Subtotal_insumo]],"")</f>
        <v>0</v>
      </c>
    </row>
    <row r="7671" spans="1:13" x14ac:dyDescent="0.25">
      <c r="A7671" s="6">
        <v>100770</v>
      </c>
      <c r="B7671" s="126">
        <v>15</v>
      </c>
      <c r="C7671" s="133"/>
      <c r="D7671" s="134">
        <v>17740</v>
      </c>
      <c r="E7671" s="7" t="s">
        <v>399</v>
      </c>
      <c r="F7671" s="8" t="s">
        <v>197</v>
      </c>
      <c r="G7671" s="18">
        <f>IFERROR(VLOOKUP(Table1[[#This Row],[Codigo_insumo]],BD_Insumos!$B:$E,4),"")</f>
        <v>4.9862000000000002</v>
      </c>
      <c r="H7671" s="140">
        <v>0.48</v>
      </c>
      <c r="I7671" s="9"/>
      <c r="J7671" s="23">
        <f t="shared" si="119"/>
        <v>2.3933759999999999</v>
      </c>
      <c r="K7671" s="22" t="str">
        <f>IF(I7671&lt;&gt;"",SUMIF(Table1[Codigo_servico],A7671,Table1[Subtotal_insumo]),"")</f>
        <v/>
      </c>
      <c r="L7671" s="18">
        <f>IF(Table1[[#This Row],[Ordem_insumos]]&lt;&gt;0,VLOOKUP(Table1[[#This Row],[Codigo_servico]],Preencher_Orcamento!$B:$D,3,FALSE)*Table1[[#This Row],[Qtde_insumo]],"")</f>
        <v>0</v>
      </c>
      <c r="M7671" s="18">
        <f>IF(Table1[[#This Row],[Ordem_insumos]]&lt;&gt;0,VLOOKUP(Table1[[#This Row],[Codigo_servico]],Preencher_Orcamento!$B:$D,3,FALSE)*Table1[[#This Row],[Subtotal_insumo]],"")</f>
        <v>0</v>
      </c>
    </row>
    <row r="7672" spans="1:13" ht="26.25" x14ac:dyDescent="0.25">
      <c r="A7672" s="6">
        <v>100770</v>
      </c>
      <c r="B7672" s="126">
        <v>16</v>
      </c>
      <c r="C7672" s="133"/>
      <c r="D7672" s="134">
        <v>2016</v>
      </c>
      <c r="E7672" s="7" t="s">
        <v>2187</v>
      </c>
      <c r="F7672" s="8" t="s">
        <v>2140</v>
      </c>
      <c r="G7672" s="18">
        <f>IFERROR(VLOOKUP(Table1[[#This Row],[Codigo_insumo]],BD_Insumos!$B:$E,4),"")</f>
        <v>13.188618292508322</v>
      </c>
      <c r="H7672" s="140">
        <v>2.4</v>
      </c>
      <c r="I7672" s="9"/>
      <c r="J7672" s="23">
        <f t="shared" si="119"/>
        <v>31.65268390201997</v>
      </c>
      <c r="K7672" s="22" t="str">
        <f>IF(I7672&lt;&gt;"",SUMIF(Table1[Codigo_servico],A7672,Table1[Subtotal_insumo]),"")</f>
        <v/>
      </c>
      <c r="L7672" s="18">
        <f>IF(Table1[[#This Row],[Ordem_insumos]]&lt;&gt;0,VLOOKUP(Table1[[#This Row],[Codigo_servico]],Preencher_Orcamento!$B:$D,3,FALSE)*Table1[[#This Row],[Qtde_insumo]],"")</f>
        <v>0</v>
      </c>
      <c r="M7672" s="18">
        <f>IF(Table1[[#This Row],[Ordem_insumos]]&lt;&gt;0,VLOOKUP(Table1[[#This Row],[Codigo_servico]],Preencher_Orcamento!$B:$D,3,FALSE)*Table1[[#This Row],[Subtotal_insumo]],"")</f>
        <v>0</v>
      </c>
    </row>
    <row r="7673" spans="1:13" x14ac:dyDescent="0.25">
      <c r="A7673" s="6">
        <v>100770</v>
      </c>
      <c r="B7673" s="126">
        <v>17</v>
      </c>
      <c r="C7673" s="133"/>
      <c r="D7673" s="134">
        <v>2015</v>
      </c>
      <c r="E7673" s="7" t="s">
        <v>2186</v>
      </c>
      <c r="F7673" s="8" t="s">
        <v>2140</v>
      </c>
      <c r="G7673" s="18">
        <f>IFERROR(VLOOKUP(Table1[[#This Row],[Codigo_insumo]],BD_Insumos!$B:$E,4),"")</f>
        <v>16.259414142106937</v>
      </c>
      <c r="H7673" s="140">
        <v>2.4</v>
      </c>
      <c r="I7673" s="9"/>
      <c r="J7673" s="23">
        <f t="shared" si="119"/>
        <v>39.022593941056648</v>
      </c>
      <c r="K7673" s="22" t="str">
        <f>IF(I7673&lt;&gt;"",SUMIF(Table1[Codigo_servico],A7673,Table1[Subtotal_insumo]),"")</f>
        <v/>
      </c>
      <c r="L7673" s="18">
        <f>IF(Table1[[#This Row],[Ordem_insumos]]&lt;&gt;0,VLOOKUP(Table1[[#This Row],[Codigo_servico]],Preencher_Orcamento!$B:$D,3,FALSE)*Table1[[#This Row],[Qtde_insumo]],"")</f>
        <v>0</v>
      </c>
      <c r="M7673" s="18">
        <f>IF(Table1[[#This Row],[Ordem_insumos]]&lt;&gt;0,VLOOKUP(Table1[[#This Row],[Codigo_servico]],Preencher_Orcamento!$B:$D,3,FALSE)*Table1[[#This Row],[Subtotal_insumo]],"")</f>
        <v>0</v>
      </c>
    </row>
    <row r="7674" spans="1:13" x14ac:dyDescent="0.25">
      <c r="A7674" s="6">
        <v>100770</v>
      </c>
      <c r="B7674" s="126">
        <v>18</v>
      </c>
      <c r="C7674" s="133"/>
      <c r="D7674" s="134">
        <v>2013</v>
      </c>
      <c r="E7674" s="7" t="s">
        <v>2184</v>
      </c>
      <c r="F7674" s="8" t="s">
        <v>2140</v>
      </c>
      <c r="G7674" s="18">
        <f>IFERROR(VLOOKUP(Table1[[#This Row],[Codigo_insumo]],BD_Insumos!$B:$E,4),"")</f>
        <v>15.756939025755017</v>
      </c>
      <c r="H7674" s="140">
        <v>5.21</v>
      </c>
      <c r="I7674" s="9"/>
      <c r="J7674" s="23">
        <f t="shared" si="119"/>
        <v>82.093652324183637</v>
      </c>
      <c r="K7674" s="22" t="str">
        <f>IF(I7674&lt;&gt;"",SUMIF(Table1[Codigo_servico],A7674,Table1[Subtotal_insumo]),"")</f>
        <v/>
      </c>
      <c r="L7674" s="18">
        <f>IF(Table1[[#This Row],[Ordem_insumos]]&lt;&gt;0,VLOOKUP(Table1[[#This Row],[Codigo_servico]],Preencher_Orcamento!$B:$D,3,FALSE)*Table1[[#This Row],[Qtde_insumo]],"")</f>
        <v>0</v>
      </c>
      <c r="M7674" s="18">
        <f>IF(Table1[[#This Row],[Ordem_insumos]]&lt;&gt;0,VLOOKUP(Table1[[#This Row],[Codigo_servico]],Preencher_Orcamento!$B:$D,3,FALSE)*Table1[[#This Row],[Subtotal_insumo]],"")</f>
        <v>0</v>
      </c>
    </row>
    <row r="7675" spans="1:13" x14ac:dyDescent="0.25">
      <c r="A7675" s="6">
        <v>100770</v>
      </c>
      <c r="B7675" s="126">
        <v>19</v>
      </c>
      <c r="C7675" s="133"/>
      <c r="D7675" s="134">
        <v>11066</v>
      </c>
      <c r="E7675" s="7" t="s">
        <v>183</v>
      </c>
      <c r="F7675" s="8" t="s">
        <v>5</v>
      </c>
      <c r="G7675" s="18">
        <f>IFERROR(VLOOKUP(Table1[[#This Row],[Codigo_insumo]],BD_Insumos!$B:$E,4),"")</f>
        <v>1.0965</v>
      </c>
      <c r="H7675" s="140">
        <v>0.78</v>
      </c>
      <c r="I7675" s="9"/>
      <c r="J7675" s="23">
        <f t="shared" si="119"/>
        <v>0.85527000000000009</v>
      </c>
      <c r="K7675" s="22" t="str">
        <f>IF(I7675&lt;&gt;"",SUMIF(Table1[Codigo_servico],A7675,Table1[Subtotal_insumo]),"")</f>
        <v/>
      </c>
      <c r="L7675" s="18">
        <f>IF(Table1[[#This Row],[Ordem_insumos]]&lt;&gt;0,VLOOKUP(Table1[[#This Row],[Codigo_servico]],Preencher_Orcamento!$B:$D,3,FALSE)*Table1[[#This Row],[Qtde_insumo]],"")</f>
        <v>0</v>
      </c>
      <c r="M7675" s="18">
        <f>IF(Table1[[#This Row],[Ordem_insumos]]&lt;&gt;0,VLOOKUP(Table1[[#This Row],[Codigo_servico]],Preencher_Orcamento!$B:$D,3,FALSE)*Table1[[#This Row],[Subtotal_insumo]],"")</f>
        <v>0</v>
      </c>
    </row>
    <row r="7676" spans="1:13" x14ac:dyDescent="0.25">
      <c r="A7676" s="3">
        <v>100771</v>
      </c>
      <c r="B7676" s="125">
        <v>0</v>
      </c>
      <c r="C7676" s="131" t="s">
        <v>3894</v>
      </c>
      <c r="D7676" s="132"/>
      <c r="E7676" s="4"/>
      <c r="F7676" s="4"/>
      <c r="G7676" s="17" t="str">
        <f>IFERROR(VLOOKUP(Table1[[#This Row],[Codigo_insumo]],BD_Insumos!$B:$E,4),"")</f>
        <v/>
      </c>
      <c r="H7676" s="139"/>
      <c r="I7676" s="5" t="s">
        <v>457</v>
      </c>
      <c r="J7676" s="20" t="str">
        <f t="shared" si="119"/>
        <v/>
      </c>
      <c r="K7676" s="21">
        <f>IF(I7676&lt;&gt;"",SUMIF(Table1[Codigo_servico],A7676,Table1[Subtotal_insumo]),"")</f>
        <v>1687.9789307781693</v>
      </c>
      <c r="L7676" s="17" t="str">
        <f>IF(Table1[[#This Row],[Ordem_insumos]]&lt;&gt;0,VLOOKUP(Table1[[#This Row],[Codigo_servico]],Preencher_Orcamento!$B:$D,3,FALSE)*Table1[[#This Row],[Qtde_insumo]],"")</f>
        <v/>
      </c>
      <c r="M7676" s="17" t="str">
        <f>IF(Table1[[#This Row],[Ordem_insumos]]&lt;&gt;0,VLOOKUP(Table1[[#This Row],[Codigo_servico]],Preencher_Orcamento!$B:$D,3,FALSE)*Table1[[#This Row],[Subtotal_insumo]],"")</f>
        <v/>
      </c>
    </row>
    <row r="7677" spans="1:13" ht="26.25" x14ac:dyDescent="0.25">
      <c r="A7677" s="6">
        <v>100771</v>
      </c>
      <c r="B7677" s="126">
        <v>1</v>
      </c>
      <c r="C7677" s="133"/>
      <c r="D7677" s="134">
        <v>10645</v>
      </c>
      <c r="E7677" s="7" t="s">
        <v>155</v>
      </c>
      <c r="F7677" s="8" t="s">
        <v>58</v>
      </c>
      <c r="G7677" s="16">
        <f>IFERROR(VLOOKUP(Table1[[#This Row],[Codigo_insumo]],BD_Insumos!$B:$E,4),"")</f>
        <v>309.5095</v>
      </c>
      <c r="H7677" s="140">
        <v>0.22500000000000001</v>
      </c>
      <c r="I7677" s="9"/>
      <c r="J7677" s="22">
        <f t="shared" si="119"/>
        <v>69.639637500000006</v>
      </c>
      <c r="K7677" s="22" t="str">
        <f>IF(I7677&lt;&gt;"",SUMIF(Table1[Codigo_servico],A7677,Table1[Subtotal_insumo]),"")</f>
        <v/>
      </c>
      <c r="L7677" s="16">
        <f>IF(Table1[[#This Row],[Ordem_insumos]]&lt;&gt;0,VLOOKUP(Table1[[#This Row],[Codigo_servico]],Preencher_Orcamento!$B:$D,3,FALSE)*Table1[[#This Row],[Qtde_insumo]],"")</f>
        <v>0</v>
      </c>
      <c r="M7677" s="16">
        <f>IF(Table1[[#This Row],[Ordem_insumos]]&lt;&gt;0,VLOOKUP(Table1[[#This Row],[Codigo_servico]],Preencher_Orcamento!$B:$D,3,FALSE)*Table1[[#This Row],[Subtotal_insumo]],"")</f>
        <v>0</v>
      </c>
    </row>
    <row r="7678" spans="1:13" x14ac:dyDescent="0.25">
      <c r="A7678" s="6">
        <v>100771</v>
      </c>
      <c r="B7678" s="126">
        <v>2</v>
      </c>
      <c r="C7678" s="133"/>
      <c r="D7678" s="134">
        <v>10627</v>
      </c>
      <c r="E7678" s="7" t="s">
        <v>137</v>
      </c>
      <c r="F7678" s="8" t="s">
        <v>58</v>
      </c>
      <c r="G7678" s="16">
        <f>IFERROR(VLOOKUP(Table1[[#This Row],[Codigo_insumo]],BD_Insumos!$B:$E,4),"")</f>
        <v>213.67830000000001</v>
      </c>
      <c r="H7678" s="140">
        <v>0.09</v>
      </c>
      <c r="I7678" s="9"/>
      <c r="J7678" s="22">
        <f t="shared" si="119"/>
        <v>19.231047</v>
      </c>
      <c r="K7678" s="22" t="str">
        <f>IF(I7678&lt;&gt;"",SUMIF(Table1[Codigo_servico],A7678,Table1[Subtotal_insumo]),"")</f>
        <v/>
      </c>
      <c r="L7678" s="16">
        <f>IF(Table1[[#This Row],[Ordem_insumos]]&lt;&gt;0,VLOOKUP(Table1[[#This Row],[Codigo_servico]],Preencher_Orcamento!$B:$D,3,FALSE)*Table1[[#This Row],[Qtde_insumo]],"")</f>
        <v>0</v>
      </c>
      <c r="M7678" s="16">
        <f>IF(Table1[[#This Row],[Ordem_insumos]]&lt;&gt;0,VLOOKUP(Table1[[#This Row],[Codigo_servico]],Preencher_Orcamento!$B:$D,3,FALSE)*Table1[[#This Row],[Subtotal_insumo]],"")</f>
        <v>0</v>
      </c>
    </row>
    <row r="7679" spans="1:13" x14ac:dyDescent="0.25">
      <c r="A7679" s="6">
        <v>100771</v>
      </c>
      <c r="B7679" s="126">
        <v>3</v>
      </c>
      <c r="C7679" s="133"/>
      <c r="D7679" s="134">
        <v>11510</v>
      </c>
      <c r="E7679" s="7" t="s">
        <v>205</v>
      </c>
      <c r="F7679" s="8" t="s">
        <v>197</v>
      </c>
      <c r="G7679" s="16">
        <f>IFERROR(VLOOKUP(Table1[[#This Row],[Codigo_insumo]],BD_Insumos!$B:$E,4),"")</f>
        <v>3.2757999999999998</v>
      </c>
      <c r="H7679" s="140">
        <v>10.68</v>
      </c>
      <c r="I7679" s="9"/>
      <c r="J7679" s="22">
        <f t="shared" si="119"/>
        <v>34.985543999999997</v>
      </c>
      <c r="K7679" s="22" t="str">
        <f>IF(I7679&lt;&gt;"",SUMIF(Table1[Codigo_servico],A7679,Table1[Subtotal_insumo]),"")</f>
        <v/>
      </c>
      <c r="L7679" s="16">
        <f>IF(Table1[[#This Row],[Ordem_insumos]]&lt;&gt;0,VLOOKUP(Table1[[#This Row],[Codigo_servico]],Preencher_Orcamento!$B:$D,3,FALSE)*Table1[[#This Row],[Qtde_insumo]],"")</f>
        <v>0</v>
      </c>
      <c r="M7679" s="16">
        <f>IF(Table1[[#This Row],[Ordem_insumos]]&lt;&gt;0,VLOOKUP(Table1[[#This Row],[Codigo_servico]],Preencher_Orcamento!$B:$D,3,FALSE)*Table1[[#This Row],[Subtotal_insumo]],"")</f>
        <v>0</v>
      </c>
    </row>
    <row r="7680" spans="1:13" ht="26.25" x14ac:dyDescent="0.25">
      <c r="A7680" s="6">
        <v>100771</v>
      </c>
      <c r="B7680" s="126">
        <v>4</v>
      </c>
      <c r="C7680" s="133"/>
      <c r="D7680" s="134">
        <v>2016</v>
      </c>
      <c r="E7680" s="7" t="s">
        <v>2187</v>
      </c>
      <c r="F7680" s="8" t="s">
        <v>2140</v>
      </c>
      <c r="G7680" s="16">
        <f>IFERROR(VLOOKUP(Table1[[#This Row],[Codigo_insumo]],BD_Insumos!$B:$E,4),"")</f>
        <v>13.188618292508322</v>
      </c>
      <c r="H7680" s="140">
        <v>3.48</v>
      </c>
      <c r="I7680" s="9"/>
      <c r="J7680" s="22">
        <f t="shared" si="119"/>
        <v>45.896391657928959</v>
      </c>
      <c r="K7680" s="22" t="str">
        <f>IF(I7680&lt;&gt;"",SUMIF(Table1[Codigo_servico],A7680,Table1[Subtotal_insumo]),"")</f>
        <v/>
      </c>
      <c r="L7680" s="16">
        <f>IF(Table1[[#This Row],[Ordem_insumos]]&lt;&gt;0,VLOOKUP(Table1[[#This Row],[Codigo_servico]],Preencher_Orcamento!$B:$D,3,FALSE)*Table1[[#This Row],[Qtde_insumo]],"")</f>
        <v>0</v>
      </c>
      <c r="M7680" s="16">
        <f>IF(Table1[[#This Row],[Ordem_insumos]]&lt;&gt;0,VLOOKUP(Table1[[#This Row],[Codigo_servico]],Preencher_Orcamento!$B:$D,3,FALSE)*Table1[[#This Row],[Subtotal_insumo]],"")</f>
        <v>0</v>
      </c>
    </row>
    <row r="7681" spans="1:13" x14ac:dyDescent="0.25">
      <c r="A7681" s="6">
        <v>100771</v>
      </c>
      <c r="B7681" s="126">
        <v>5</v>
      </c>
      <c r="C7681" s="133"/>
      <c r="D7681" s="134">
        <v>2014</v>
      </c>
      <c r="E7681" s="7" t="s">
        <v>2185</v>
      </c>
      <c r="F7681" s="8" t="s">
        <v>2140</v>
      </c>
      <c r="G7681" s="16">
        <f>IFERROR(VLOOKUP(Table1[[#This Row],[Codigo_insumo]],BD_Insumos!$B:$E,4),"")</f>
        <v>13.173665210544026</v>
      </c>
      <c r="H7681" s="140">
        <v>6.93</v>
      </c>
      <c r="I7681" s="9"/>
      <c r="J7681" s="22">
        <f t="shared" si="119"/>
        <v>91.293499909070093</v>
      </c>
      <c r="K7681" s="22" t="str">
        <f>IF(I7681&lt;&gt;"",SUMIF(Table1[Codigo_servico],A7681,Table1[Subtotal_insumo]),"")</f>
        <v/>
      </c>
      <c r="L7681" s="16">
        <f>IF(Table1[[#This Row],[Ordem_insumos]]&lt;&gt;0,VLOOKUP(Table1[[#This Row],[Codigo_servico]],Preencher_Orcamento!$B:$D,3,FALSE)*Table1[[#This Row],[Qtde_insumo]],"")</f>
        <v>0</v>
      </c>
      <c r="M7681" s="16">
        <f>IF(Table1[[#This Row],[Ordem_insumos]]&lt;&gt;0,VLOOKUP(Table1[[#This Row],[Codigo_servico]],Preencher_Orcamento!$B:$D,3,FALSE)*Table1[[#This Row],[Subtotal_insumo]],"")</f>
        <v>0</v>
      </c>
    </row>
    <row r="7682" spans="1:13" x14ac:dyDescent="0.25">
      <c r="A7682" s="6">
        <v>100771</v>
      </c>
      <c r="B7682" s="126">
        <v>6</v>
      </c>
      <c r="C7682" s="133"/>
      <c r="D7682" s="134">
        <v>10612</v>
      </c>
      <c r="E7682" s="7" t="s">
        <v>122</v>
      </c>
      <c r="F7682" s="8" t="s">
        <v>58</v>
      </c>
      <c r="G7682" s="16">
        <f>IFERROR(VLOOKUP(Table1[[#This Row],[Codigo_insumo]],BD_Insumos!$B:$E,4),"")</f>
        <v>250.2276</v>
      </c>
      <c r="H7682" s="140">
        <v>0.5</v>
      </c>
      <c r="I7682" s="9"/>
      <c r="J7682" s="22">
        <f t="shared" ref="J7682:J7745" si="120">IF(I7682="",G7682*H7682,"")</f>
        <v>125.1138</v>
      </c>
      <c r="K7682" s="22" t="str">
        <f>IF(I7682&lt;&gt;"",SUMIF(Table1[Codigo_servico],A7682,Table1[Subtotal_insumo]),"")</f>
        <v/>
      </c>
      <c r="L7682" s="16">
        <f>IF(Table1[[#This Row],[Ordem_insumos]]&lt;&gt;0,VLOOKUP(Table1[[#This Row],[Codigo_servico]],Preencher_Orcamento!$B:$D,3,FALSE)*Table1[[#This Row],[Qtde_insumo]],"")</f>
        <v>0</v>
      </c>
      <c r="M7682" s="16">
        <f>IF(Table1[[#This Row],[Ordem_insumos]]&lt;&gt;0,VLOOKUP(Table1[[#This Row],[Codigo_servico]],Preencher_Orcamento!$B:$D,3,FALSE)*Table1[[#This Row],[Subtotal_insumo]],"")</f>
        <v>0</v>
      </c>
    </row>
    <row r="7683" spans="1:13" x14ac:dyDescent="0.25">
      <c r="A7683" s="6">
        <v>100771</v>
      </c>
      <c r="B7683" s="126">
        <v>7</v>
      </c>
      <c r="C7683" s="133"/>
      <c r="D7683" s="134">
        <v>2013</v>
      </c>
      <c r="E7683" s="7" t="s">
        <v>2184</v>
      </c>
      <c r="F7683" s="8" t="s">
        <v>2140</v>
      </c>
      <c r="G7683" s="18">
        <f>IFERROR(VLOOKUP(Table1[[#This Row],[Codigo_insumo]],BD_Insumos!$B:$E,4),"")</f>
        <v>15.756939025755017</v>
      </c>
      <c r="H7683" s="140">
        <v>6.93</v>
      </c>
      <c r="I7683" s="9"/>
      <c r="J7683" s="23">
        <f t="shared" si="120"/>
        <v>109.19558744848226</v>
      </c>
      <c r="K7683" s="22" t="str">
        <f>IF(I7683&lt;&gt;"",SUMIF(Table1[Codigo_servico],A7683,Table1[Subtotal_insumo]),"")</f>
        <v/>
      </c>
      <c r="L7683" s="18">
        <f>IF(Table1[[#This Row],[Ordem_insumos]]&lt;&gt;0,VLOOKUP(Table1[[#This Row],[Codigo_servico]],Preencher_Orcamento!$B:$D,3,FALSE)*Table1[[#This Row],[Qtde_insumo]],"")</f>
        <v>0</v>
      </c>
      <c r="M7683" s="18">
        <f>IF(Table1[[#This Row],[Ordem_insumos]]&lt;&gt;0,VLOOKUP(Table1[[#This Row],[Codigo_servico]],Preencher_Orcamento!$B:$D,3,FALSE)*Table1[[#This Row],[Subtotal_insumo]],"")</f>
        <v>0</v>
      </c>
    </row>
    <row r="7684" spans="1:13" x14ac:dyDescent="0.25">
      <c r="A7684" s="6">
        <v>100771</v>
      </c>
      <c r="B7684" s="126">
        <v>8</v>
      </c>
      <c r="C7684" s="133"/>
      <c r="D7684" s="134">
        <v>2015</v>
      </c>
      <c r="E7684" s="7" t="s">
        <v>2186</v>
      </c>
      <c r="F7684" s="8" t="s">
        <v>2140</v>
      </c>
      <c r="G7684" s="18">
        <f>IFERROR(VLOOKUP(Table1[[#This Row],[Codigo_insumo]],BD_Insumos!$B:$E,4),"")</f>
        <v>16.259414142106937</v>
      </c>
      <c r="H7684" s="140">
        <v>3.48</v>
      </c>
      <c r="I7684" s="9"/>
      <c r="J7684" s="23">
        <f t="shared" si="120"/>
        <v>56.582761214532141</v>
      </c>
      <c r="K7684" s="22" t="str">
        <f>IF(I7684&lt;&gt;"",SUMIF(Table1[Codigo_servico],A7684,Table1[Subtotal_insumo]),"")</f>
        <v/>
      </c>
      <c r="L7684" s="18">
        <f>IF(Table1[[#This Row],[Ordem_insumos]]&lt;&gt;0,VLOOKUP(Table1[[#This Row],[Codigo_servico]],Preencher_Orcamento!$B:$D,3,FALSE)*Table1[[#This Row],[Qtde_insumo]],"")</f>
        <v>0</v>
      </c>
      <c r="M7684" s="18">
        <f>IF(Table1[[#This Row],[Ordem_insumos]]&lt;&gt;0,VLOOKUP(Table1[[#This Row],[Codigo_servico]],Preencher_Orcamento!$B:$D,3,FALSE)*Table1[[#This Row],[Subtotal_insumo]],"")</f>
        <v>0</v>
      </c>
    </row>
    <row r="7685" spans="1:13" x14ac:dyDescent="0.25">
      <c r="A7685" s="6">
        <v>100771</v>
      </c>
      <c r="B7685" s="126">
        <v>9</v>
      </c>
      <c r="C7685" s="133"/>
      <c r="D7685" s="134">
        <v>11021</v>
      </c>
      <c r="E7685" s="7" t="s">
        <v>175</v>
      </c>
      <c r="F7685" s="8" t="s">
        <v>170</v>
      </c>
      <c r="G7685" s="18">
        <f>IFERROR(VLOOKUP(Table1[[#This Row],[Codigo_insumo]],BD_Insumos!$B:$E,4),"")</f>
        <v>12.2156</v>
      </c>
      <c r="H7685" s="140">
        <v>1.06</v>
      </c>
      <c r="I7685" s="9"/>
      <c r="J7685" s="23">
        <f t="shared" si="120"/>
        <v>12.948536000000001</v>
      </c>
      <c r="K7685" s="22" t="str">
        <f>IF(I7685&lt;&gt;"",SUMIF(Table1[Codigo_servico],A7685,Table1[Subtotal_insumo]),"")</f>
        <v/>
      </c>
      <c r="L7685" s="18">
        <f>IF(Table1[[#This Row],[Ordem_insumos]]&lt;&gt;0,VLOOKUP(Table1[[#This Row],[Codigo_servico]],Preencher_Orcamento!$B:$D,3,FALSE)*Table1[[#This Row],[Qtde_insumo]],"")</f>
        <v>0</v>
      </c>
      <c r="M7685" s="18">
        <f>IF(Table1[[#This Row],[Ordem_insumos]]&lt;&gt;0,VLOOKUP(Table1[[#This Row],[Codigo_servico]],Preencher_Orcamento!$B:$D,3,FALSE)*Table1[[#This Row],[Subtotal_insumo]],"")</f>
        <v>0</v>
      </c>
    </row>
    <row r="7686" spans="1:13" x14ac:dyDescent="0.25">
      <c r="A7686" s="6">
        <v>100771</v>
      </c>
      <c r="B7686" s="126">
        <v>10</v>
      </c>
      <c r="C7686" s="133"/>
      <c r="D7686" s="134">
        <v>2020</v>
      </c>
      <c r="E7686" s="7" t="s">
        <v>2188</v>
      </c>
      <c r="F7686" s="8" t="s">
        <v>2140</v>
      </c>
      <c r="G7686" s="18">
        <f>IFERROR(VLOOKUP(Table1[[#This Row],[Codigo_insumo]],BD_Insumos!$B:$E,4),"")</f>
        <v>15.860837164231068</v>
      </c>
      <c r="H7686" s="140">
        <v>23.67</v>
      </c>
      <c r="I7686" s="9"/>
      <c r="J7686" s="23">
        <f t="shared" si="120"/>
        <v>375.42601567734943</v>
      </c>
      <c r="K7686" s="22" t="str">
        <f>IF(I7686&lt;&gt;"",SUMIF(Table1[Codigo_servico],A7686,Table1[Subtotal_insumo]),"")</f>
        <v/>
      </c>
      <c r="L7686" s="18">
        <f>IF(Table1[[#This Row],[Ordem_insumos]]&lt;&gt;0,VLOOKUP(Table1[[#This Row],[Codigo_servico]],Preencher_Orcamento!$B:$D,3,FALSE)*Table1[[#This Row],[Qtde_insumo]],"")</f>
        <v>0</v>
      </c>
      <c r="M7686" s="18">
        <f>IF(Table1[[#This Row],[Ordem_insumos]]&lt;&gt;0,VLOOKUP(Table1[[#This Row],[Codigo_servico]],Preencher_Orcamento!$B:$D,3,FALSE)*Table1[[#This Row],[Subtotal_insumo]],"")</f>
        <v>0</v>
      </c>
    </row>
    <row r="7687" spans="1:13" x14ac:dyDescent="0.25">
      <c r="A7687" s="6">
        <v>100771</v>
      </c>
      <c r="B7687" s="126">
        <v>11</v>
      </c>
      <c r="C7687" s="133"/>
      <c r="D7687" s="134">
        <v>11070</v>
      </c>
      <c r="E7687" s="7" t="s">
        <v>185</v>
      </c>
      <c r="F7687" s="8" t="s">
        <v>5</v>
      </c>
      <c r="G7687" s="18">
        <f>IFERROR(VLOOKUP(Table1[[#This Row],[Codigo_insumo]],BD_Insumos!$B:$E,4),"")</f>
        <v>4.1189999999999998</v>
      </c>
      <c r="H7687" s="140">
        <v>1.8666700000000001</v>
      </c>
      <c r="I7687" s="9"/>
      <c r="J7687" s="23">
        <f t="shared" si="120"/>
        <v>7.6888137299999997</v>
      </c>
      <c r="K7687" s="22" t="str">
        <f>IF(I7687&lt;&gt;"",SUMIF(Table1[Codigo_servico],A7687,Table1[Subtotal_insumo]),"")</f>
        <v/>
      </c>
      <c r="L7687" s="18">
        <f>IF(Table1[[#This Row],[Ordem_insumos]]&lt;&gt;0,VLOOKUP(Table1[[#This Row],[Codigo_servico]],Preencher_Orcamento!$B:$D,3,FALSE)*Table1[[#This Row],[Qtde_insumo]],"")</f>
        <v>0</v>
      </c>
      <c r="M7687" s="18">
        <f>IF(Table1[[#This Row],[Ordem_insumos]]&lt;&gt;0,VLOOKUP(Table1[[#This Row],[Codigo_servico]],Preencher_Orcamento!$B:$D,3,FALSE)*Table1[[#This Row],[Subtotal_insumo]],"")</f>
        <v>0</v>
      </c>
    </row>
    <row r="7688" spans="1:13" x14ac:dyDescent="0.25">
      <c r="A7688" s="6">
        <v>100771</v>
      </c>
      <c r="B7688" s="126">
        <v>12</v>
      </c>
      <c r="C7688" s="133"/>
      <c r="D7688" s="134">
        <v>10543</v>
      </c>
      <c r="E7688" s="7" t="s">
        <v>91</v>
      </c>
      <c r="F7688" s="8" t="s">
        <v>58</v>
      </c>
      <c r="G7688" s="18">
        <f>IFERROR(VLOOKUP(Table1[[#This Row],[Codigo_insumo]],BD_Insumos!$B:$E,4),"")</f>
        <v>67.283799999999999</v>
      </c>
      <c r="H7688" s="140">
        <v>0.14399999999999999</v>
      </c>
      <c r="I7688" s="9"/>
      <c r="J7688" s="23">
        <f t="shared" si="120"/>
        <v>9.6888671999999989</v>
      </c>
      <c r="K7688" s="22" t="str">
        <f>IF(I7688&lt;&gt;"",SUMIF(Table1[Codigo_servico],A7688,Table1[Subtotal_insumo]),"")</f>
        <v/>
      </c>
      <c r="L7688" s="18">
        <f>IF(Table1[[#This Row],[Ordem_insumos]]&lt;&gt;0,VLOOKUP(Table1[[#This Row],[Codigo_servico]],Preencher_Orcamento!$B:$D,3,FALSE)*Table1[[#This Row],[Qtde_insumo]],"")</f>
        <v>0</v>
      </c>
      <c r="M7688" s="18">
        <f>IF(Table1[[#This Row],[Ordem_insumos]]&lt;&gt;0,VLOOKUP(Table1[[#This Row],[Codigo_servico]],Preencher_Orcamento!$B:$D,3,FALSE)*Table1[[#This Row],[Subtotal_insumo]],"")</f>
        <v>0</v>
      </c>
    </row>
    <row r="7689" spans="1:13" x14ac:dyDescent="0.25">
      <c r="A7689" s="6">
        <v>100771</v>
      </c>
      <c r="B7689" s="126">
        <v>13</v>
      </c>
      <c r="C7689" s="133"/>
      <c r="D7689" s="134">
        <v>11066</v>
      </c>
      <c r="E7689" s="7" t="s">
        <v>183</v>
      </c>
      <c r="F7689" s="8" t="s">
        <v>5</v>
      </c>
      <c r="G7689" s="18">
        <f>IFERROR(VLOOKUP(Table1[[#This Row],[Codigo_insumo]],BD_Insumos!$B:$E,4),"")</f>
        <v>1.0965</v>
      </c>
      <c r="H7689" s="140">
        <v>0.96</v>
      </c>
      <c r="I7689" s="9"/>
      <c r="J7689" s="23">
        <f t="shared" si="120"/>
        <v>1.05264</v>
      </c>
      <c r="K7689" s="22" t="str">
        <f>IF(I7689&lt;&gt;"",SUMIF(Table1[Codigo_servico],A7689,Table1[Subtotal_insumo]),"")</f>
        <v/>
      </c>
      <c r="L7689" s="18">
        <f>IF(Table1[[#This Row],[Ordem_insumos]]&lt;&gt;0,VLOOKUP(Table1[[#This Row],[Codigo_servico]],Preencher_Orcamento!$B:$D,3,FALSE)*Table1[[#This Row],[Qtde_insumo]],"")</f>
        <v>0</v>
      </c>
      <c r="M7689" s="18">
        <f>IF(Table1[[#This Row],[Ordem_insumos]]&lt;&gt;0,VLOOKUP(Table1[[#This Row],[Codigo_servico]],Preencher_Orcamento!$B:$D,3,FALSE)*Table1[[#This Row],[Subtotal_insumo]],"")</f>
        <v>0</v>
      </c>
    </row>
    <row r="7690" spans="1:13" x14ac:dyDescent="0.25">
      <c r="A7690" s="6">
        <v>100771</v>
      </c>
      <c r="B7690" s="126">
        <v>14</v>
      </c>
      <c r="C7690" s="133"/>
      <c r="D7690" s="134">
        <v>11520</v>
      </c>
      <c r="E7690" s="7" t="s">
        <v>213</v>
      </c>
      <c r="F7690" s="8" t="s">
        <v>197</v>
      </c>
      <c r="G7690" s="18">
        <f>IFERROR(VLOOKUP(Table1[[#This Row],[Codigo_insumo]],BD_Insumos!$B:$E,4),"")</f>
        <v>3.1955</v>
      </c>
      <c r="H7690" s="140">
        <v>25.91</v>
      </c>
      <c r="I7690" s="9"/>
      <c r="J7690" s="23">
        <f t="shared" si="120"/>
        <v>82.795405000000002</v>
      </c>
      <c r="K7690" s="22" t="str">
        <f>IF(I7690&lt;&gt;"",SUMIF(Table1[Codigo_servico],A7690,Table1[Subtotal_insumo]),"")</f>
        <v/>
      </c>
      <c r="L7690" s="18">
        <f>IF(Table1[[#This Row],[Ordem_insumos]]&lt;&gt;0,VLOOKUP(Table1[[#This Row],[Codigo_servico]],Preencher_Orcamento!$B:$D,3,FALSE)*Table1[[#This Row],[Qtde_insumo]],"")</f>
        <v>0</v>
      </c>
      <c r="M7690" s="18">
        <f>IF(Table1[[#This Row],[Ordem_insumos]]&lt;&gt;0,VLOOKUP(Table1[[#This Row],[Codigo_servico]],Preencher_Orcamento!$B:$D,3,FALSE)*Table1[[#This Row],[Subtotal_insumo]],"")</f>
        <v>0</v>
      </c>
    </row>
    <row r="7691" spans="1:13" x14ac:dyDescent="0.25">
      <c r="A7691" s="6">
        <v>100771</v>
      </c>
      <c r="B7691" s="126">
        <v>15</v>
      </c>
      <c r="C7691" s="133"/>
      <c r="D7691" s="134">
        <v>2099</v>
      </c>
      <c r="E7691" s="7" t="s">
        <v>2205</v>
      </c>
      <c r="F7691" s="8" t="s">
        <v>2140</v>
      </c>
      <c r="G7691" s="18">
        <f>IFERROR(VLOOKUP(Table1[[#This Row],[Codigo_insumo]],BD_Insumos!$B:$E,4),"")</f>
        <v>12.627877718847255</v>
      </c>
      <c r="H7691" s="140">
        <v>34</v>
      </c>
      <c r="I7691" s="9"/>
      <c r="J7691" s="23">
        <f t="shared" si="120"/>
        <v>429.34784244080669</v>
      </c>
      <c r="K7691" s="22" t="str">
        <f>IF(I7691&lt;&gt;"",SUMIF(Table1[Codigo_servico],A7691,Table1[Subtotal_insumo]),"")</f>
        <v/>
      </c>
      <c r="L7691" s="18">
        <f>IF(Table1[[#This Row],[Ordem_insumos]]&lt;&gt;0,VLOOKUP(Table1[[#This Row],[Codigo_servico]],Preencher_Orcamento!$B:$D,3,FALSE)*Table1[[#This Row],[Qtde_insumo]],"")</f>
        <v>0</v>
      </c>
      <c r="M7691" s="18">
        <f>IF(Table1[[#This Row],[Ordem_insumos]]&lt;&gt;0,VLOOKUP(Table1[[#This Row],[Codigo_servico]],Preencher_Orcamento!$B:$D,3,FALSE)*Table1[[#This Row],[Subtotal_insumo]],"")</f>
        <v>0</v>
      </c>
    </row>
    <row r="7692" spans="1:13" x14ac:dyDescent="0.25">
      <c r="A7692" s="6">
        <v>100771</v>
      </c>
      <c r="B7692" s="126">
        <v>16</v>
      </c>
      <c r="C7692" s="133"/>
      <c r="D7692" s="134">
        <v>17740</v>
      </c>
      <c r="E7692" s="7" t="s">
        <v>399</v>
      </c>
      <c r="F7692" s="8" t="s">
        <v>197</v>
      </c>
      <c r="G7692" s="18">
        <f>IFERROR(VLOOKUP(Table1[[#This Row],[Codigo_insumo]],BD_Insumos!$B:$E,4),"")</f>
        <v>4.9862000000000002</v>
      </c>
      <c r="H7692" s="140">
        <v>0.69</v>
      </c>
      <c r="I7692" s="9"/>
      <c r="J7692" s="23">
        <f t="shared" si="120"/>
        <v>3.4404779999999997</v>
      </c>
      <c r="K7692" s="22" t="str">
        <f>IF(I7692&lt;&gt;"",SUMIF(Table1[Codigo_servico],A7692,Table1[Subtotal_insumo]),"")</f>
        <v/>
      </c>
      <c r="L7692" s="18">
        <f>IF(Table1[[#This Row],[Ordem_insumos]]&lt;&gt;0,VLOOKUP(Table1[[#This Row],[Codigo_servico]],Preencher_Orcamento!$B:$D,3,FALSE)*Table1[[#This Row],[Qtde_insumo]],"")</f>
        <v>0</v>
      </c>
      <c r="M7692" s="18">
        <f>IF(Table1[[#This Row],[Ordem_insumos]]&lt;&gt;0,VLOOKUP(Table1[[#This Row],[Codigo_servico]],Preencher_Orcamento!$B:$D,3,FALSE)*Table1[[#This Row],[Subtotal_insumo]],"")</f>
        <v>0</v>
      </c>
    </row>
    <row r="7693" spans="1:13" x14ac:dyDescent="0.25">
      <c r="A7693" s="6">
        <v>100771</v>
      </c>
      <c r="B7693" s="126">
        <v>17</v>
      </c>
      <c r="C7693" s="133"/>
      <c r="D7693" s="134">
        <v>17515</v>
      </c>
      <c r="E7693" s="7" t="s">
        <v>383</v>
      </c>
      <c r="F7693" s="8" t="s">
        <v>197</v>
      </c>
      <c r="G7693" s="18">
        <f>IFERROR(VLOOKUP(Table1[[#This Row],[Codigo_insumo]],BD_Insumos!$B:$E,4),"")</f>
        <v>5.5275999999999996</v>
      </c>
      <c r="H7693" s="140">
        <v>0.74</v>
      </c>
      <c r="I7693" s="9"/>
      <c r="J7693" s="23">
        <f t="shared" si="120"/>
        <v>4.0904239999999996</v>
      </c>
      <c r="K7693" s="22" t="str">
        <f>IF(I7693&lt;&gt;"",SUMIF(Table1[Codigo_servico],A7693,Table1[Subtotal_insumo]),"")</f>
        <v/>
      </c>
      <c r="L7693" s="18">
        <f>IF(Table1[[#This Row],[Ordem_insumos]]&lt;&gt;0,VLOOKUP(Table1[[#This Row],[Codigo_servico]],Preencher_Orcamento!$B:$D,3,FALSE)*Table1[[#This Row],[Qtde_insumo]],"")</f>
        <v>0</v>
      </c>
      <c r="M7693" s="18">
        <f>IF(Table1[[#This Row],[Ordem_insumos]]&lt;&gt;0,VLOOKUP(Table1[[#This Row],[Codigo_servico]],Preencher_Orcamento!$B:$D,3,FALSE)*Table1[[#This Row],[Subtotal_insumo]],"")</f>
        <v>0</v>
      </c>
    </row>
    <row r="7694" spans="1:13" ht="26.25" x14ac:dyDescent="0.25">
      <c r="A7694" s="6">
        <v>100771</v>
      </c>
      <c r="B7694" s="126">
        <v>18</v>
      </c>
      <c r="C7694" s="133"/>
      <c r="D7694" s="134">
        <v>12532</v>
      </c>
      <c r="E7694" s="7" t="s">
        <v>234</v>
      </c>
      <c r="F7694" s="8" t="s">
        <v>457</v>
      </c>
      <c r="G7694" s="18">
        <f>IFERROR(VLOOKUP(Table1[[#This Row],[Codigo_insumo]],BD_Insumos!$B:$E,4),"")</f>
        <v>1.7754000000000001</v>
      </c>
      <c r="H7694" s="140">
        <v>105</v>
      </c>
      <c r="I7694" s="9"/>
      <c r="J7694" s="23">
        <f t="shared" si="120"/>
        <v>186.417</v>
      </c>
      <c r="K7694" s="22" t="str">
        <f>IF(I7694&lt;&gt;"",SUMIF(Table1[Codigo_servico],A7694,Table1[Subtotal_insumo]),"")</f>
        <v/>
      </c>
      <c r="L7694" s="18">
        <f>IF(Table1[[#This Row],[Ordem_insumos]]&lt;&gt;0,VLOOKUP(Table1[[#This Row],[Codigo_servico]],Preencher_Orcamento!$B:$D,3,FALSE)*Table1[[#This Row],[Qtde_insumo]],"")</f>
        <v>0</v>
      </c>
      <c r="M7694" s="18">
        <f>IF(Table1[[#This Row],[Ordem_insumos]]&lt;&gt;0,VLOOKUP(Table1[[#This Row],[Codigo_servico]],Preencher_Orcamento!$B:$D,3,FALSE)*Table1[[#This Row],[Subtotal_insumo]],"")</f>
        <v>0</v>
      </c>
    </row>
    <row r="7695" spans="1:13" x14ac:dyDescent="0.25">
      <c r="A7695" s="6">
        <v>100771</v>
      </c>
      <c r="B7695" s="126">
        <v>19</v>
      </c>
      <c r="C7695" s="133"/>
      <c r="D7695" s="134">
        <v>11046</v>
      </c>
      <c r="E7695" s="7" t="s">
        <v>178</v>
      </c>
      <c r="F7695" s="8" t="s">
        <v>5</v>
      </c>
      <c r="G7695" s="18">
        <f>IFERROR(VLOOKUP(Table1[[#This Row],[Codigo_insumo]],BD_Insumos!$B:$E,4),"")</f>
        <v>2.4108999999999998</v>
      </c>
      <c r="H7695" s="140">
        <v>9.6</v>
      </c>
      <c r="I7695" s="9"/>
      <c r="J7695" s="23">
        <f t="shared" si="120"/>
        <v>23.144639999999999</v>
      </c>
      <c r="K7695" s="22" t="str">
        <f>IF(I7695&lt;&gt;"",SUMIF(Table1[Codigo_servico],A7695,Table1[Subtotal_insumo]),"")</f>
        <v/>
      </c>
      <c r="L7695" s="18">
        <f>IF(Table1[[#This Row],[Ordem_insumos]]&lt;&gt;0,VLOOKUP(Table1[[#This Row],[Codigo_servico]],Preencher_Orcamento!$B:$D,3,FALSE)*Table1[[#This Row],[Qtde_insumo]],"")</f>
        <v>0</v>
      </c>
      <c r="M7695" s="18">
        <f>IF(Table1[[#This Row],[Ordem_insumos]]&lt;&gt;0,VLOOKUP(Table1[[#This Row],[Codigo_servico]],Preencher_Orcamento!$B:$D,3,FALSE)*Table1[[#This Row],[Subtotal_insumo]],"")</f>
        <v>0</v>
      </c>
    </row>
    <row r="7696" spans="1:13" x14ac:dyDescent="0.25">
      <c r="A7696" s="3">
        <v>100780</v>
      </c>
      <c r="B7696" s="125">
        <v>0</v>
      </c>
      <c r="C7696" s="131" t="s">
        <v>3895</v>
      </c>
      <c r="D7696" s="132"/>
      <c r="E7696" s="4"/>
      <c r="F7696" s="4"/>
      <c r="G7696" s="17" t="str">
        <f>IFERROR(VLOOKUP(Table1[[#This Row],[Codigo_insumo]],BD_Insumos!$B:$E,4),"")</f>
        <v/>
      </c>
      <c r="H7696" s="139"/>
      <c r="I7696" s="5" t="s">
        <v>457</v>
      </c>
      <c r="J7696" s="20" t="str">
        <f t="shared" si="120"/>
        <v/>
      </c>
      <c r="K7696" s="21">
        <f>IF(I7696&lt;&gt;"",SUMIF(Table1[Codigo_servico],A7696,Table1[Subtotal_insumo]),"")</f>
        <v>10.463989771176299</v>
      </c>
      <c r="L7696" s="17" t="str">
        <f>IF(Table1[[#This Row],[Ordem_insumos]]&lt;&gt;0,VLOOKUP(Table1[[#This Row],[Codigo_servico]],Preencher_Orcamento!$B:$D,3,FALSE)*Table1[[#This Row],[Qtde_insumo]],"")</f>
        <v/>
      </c>
      <c r="M7696" s="17" t="str">
        <f>IF(Table1[[#This Row],[Ordem_insumos]]&lt;&gt;0,VLOOKUP(Table1[[#This Row],[Codigo_servico]],Preencher_Orcamento!$B:$D,3,FALSE)*Table1[[#This Row],[Subtotal_insumo]],"")</f>
        <v/>
      </c>
    </row>
    <row r="7697" spans="1:13" x14ac:dyDescent="0.25">
      <c r="A7697" s="6">
        <v>100780</v>
      </c>
      <c r="B7697" s="126">
        <v>1</v>
      </c>
      <c r="C7697" s="133"/>
      <c r="D7697" s="134">
        <v>79711</v>
      </c>
      <c r="E7697" s="7" t="s">
        <v>2043</v>
      </c>
      <c r="F7697" s="8" t="s">
        <v>457</v>
      </c>
      <c r="G7697" s="16">
        <f>IFERROR(VLOOKUP(Table1[[#This Row],[Codigo_insumo]],BD_Insumos!$B:$E,4),"")</f>
        <v>5.2640000000000002</v>
      </c>
      <c r="H7697" s="140">
        <v>1</v>
      </c>
      <c r="I7697" s="9"/>
      <c r="J7697" s="22">
        <f t="shared" si="120"/>
        <v>5.2640000000000002</v>
      </c>
      <c r="K7697" s="22" t="str">
        <f>IF(I7697&lt;&gt;"",SUMIF(Table1[Codigo_servico],A7697,Table1[Subtotal_insumo]),"")</f>
        <v/>
      </c>
      <c r="L7697" s="16">
        <f>IF(Table1[[#This Row],[Ordem_insumos]]&lt;&gt;0,VLOOKUP(Table1[[#This Row],[Codigo_servico]],Preencher_Orcamento!$B:$D,3,FALSE)*Table1[[#This Row],[Qtde_insumo]],"")</f>
        <v>0</v>
      </c>
      <c r="M7697" s="16">
        <f>IF(Table1[[#This Row],[Ordem_insumos]]&lt;&gt;0,VLOOKUP(Table1[[#This Row],[Codigo_servico]],Preencher_Orcamento!$B:$D,3,FALSE)*Table1[[#This Row],[Subtotal_insumo]],"")</f>
        <v>0</v>
      </c>
    </row>
    <row r="7698" spans="1:13" x14ac:dyDescent="0.25">
      <c r="A7698" s="6">
        <v>100780</v>
      </c>
      <c r="B7698" s="126">
        <v>2</v>
      </c>
      <c r="C7698" s="133"/>
      <c r="D7698" s="134">
        <v>2035</v>
      </c>
      <c r="E7698" s="7" t="s">
        <v>2190</v>
      </c>
      <c r="F7698" s="8" t="s">
        <v>2140</v>
      </c>
      <c r="G7698" s="18">
        <f>IFERROR(VLOOKUP(Table1[[#This Row],[Codigo_insumo]],BD_Insumos!$B:$E,4),"")</f>
        <v>17.275965903920998</v>
      </c>
      <c r="H7698" s="140">
        <v>0.3</v>
      </c>
      <c r="I7698" s="9"/>
      <c r="J7698" s="23">
        <f t="shared" si="120"/>
        <v>5.1827897711762994</v>
      </c>
      <c r="K7698" s="22" t="str">
        <f>IF(I7698&lt;&gt;"",SUMIF(Table1[Codigo_servico],A7698,Table1[Subtotal_insumo]),"")</f>
        <v/>
      </c>
      <c r="L7698" s="18">
        <f>IF(Table1[[#This Row],[Ordem_insumos]]&lt;&gt;0,VLOOKUP(Table1[[#This Row],[Codigo_servico]],Preencher_Orcamento!$B:$D,3,FALSE)*Table1[[#This Row],[Qtde_insumo]],"")</f>
        <v>0</v>
      </c>
      <c r="M7698" s="18">
        <f>IF(Table1[[#This Row],[Ordem_insumos]]&lt;&gt;0,VLOOKUP(Table1[[#This Row],[Codigo_servico]],Preencher_Orcamento!$B:$D,3,FALSE)*Table1[[#This Row],[Subtotal_insumo]],"")</f>
        <v>0</v>
      </c>
    </row>
    <row r="7699" spans="1:13" x14ac:dyDescent="0.25">
      <c r="A7699" s="6">
        <v>100780</v>
      </c>
      <c r="B7699" s="126">
        <v>3</v>
      </c>
      <c r="C7699" s="133"/>
      <c r="D7699" s="134">
        <v>79639</v>
      </c>
      <c r="E7699" s="7" t="s">
        <v>2021</v>
      </c>
      <c r="F7699" s="8" t="s">
        <v>5</v>
      </c>
      <c r="G7699" s="18">
        <f>IFERROR(VLOOKUP(Table1[[#This Row],[Codigo_insumo]],BD_Insumos!$B:$E,4),"")</f>
        <v>8.5999999999999993E-2</v>
      </c>
      <c r="H7699" s="140">
        <v>0.2</v>
      </c>
      <c r="I7699" s="9"/>
      <c r="J7699" s="23">
        <f t="shared" si="120"/>
        <v>1.72E-2</v>
      </c>
      <c r="K7699" s="22" t="str">
        <f>IF(I7699&lt;&gt;"",SUMIF(Table1[Codigo_servico],A7699,Table1[Subtotal_insumo]),"")</f>
        <v/>
      </c>
      <c r="L7699" s="18">
        <f>IF(Table1[[#This Row],[Ordem_insumos]]&lt;&gt;0,VLOOKUP(Table1[[#This Row],[Codigo_servico]],Preencher_Orcamento!$B:$D,3,FALSE)*Table1[[#This Row],[Qtde_insumo]],"")</f>
        <v>0</v>
      </c>
      <c r="M7699" s="18">
        <f>IF(Table1[[#This Row],[Ordem_insumos]]&lt;&gt;0,VLOOKUP(Table1[[#This Row],[Codigo_servico]],Preencher_Orcamento!$B:$D,3,FALSE)*Table1[[#This Row],[Subtotal_insumo]],"")</f>
        <v>0</v>
      </c>
    </row>
    <row r="7700" spans="1:13" x14ac:dyDescent="0.25">
      <c r="A7700" s="3">
        <v>100781</v>
      </c>
      <c r="B7700" s="125">
        <v>0</v>
      </c>
      <c r="C7700" s="131" t="s">
        <v>3896</v>
      </c>
      <c r="D7700" s="132"/>
      <c r="E7700" s="4"/>
      <c r="F7700" s="4"/>
      <c r="G7700" s="17" t="str">
        <f>IFERROR(VLOOKUP(Table1[[#This Row],[Codigo_insumo]],BD_Insumos!$B:$E,4),"")</f>
        <v/>
      </c>
      <c r="H7700" s="139"/>
      <c r="I7700" s="5" t="s">
        <v>457</v>
      </c>
      <c r="J7700" s="20" t="str">
        <f t="shared" si="120"/>
        <v/>
      </c>
      <c r="K7700" s="21">
        <f>IF(I7700&lt;&gt;"",SUMIF(Table1[Codigo_servico],A7700,Table1[Subtotal_insumo]),"")</f>
        <v>368.31862846691541</v>
      </c>
      <c r="L7700" s="17" t="str">
        <f>IF(Table1[[#This Row],[Ordem_insumos]]&lt;&gt;0,VLOOKUP(Table1[[#This Row],[Codigo_servico]],Preencher_Orcamento!$B:$D,3,FALSE)*Table1[[#This Row],[Qtde_insumo]],"")</f>
        <v/>
      </c>
      <c r="M7700" s="17" t="str">
        <f>IF(Table1[[#This Row],[Ordem_insumos]]&lt;&gt;0,VLOOKUP(Table1[[#This Row],[Codigo_servico]],Preencher_Orcamento!$B:$D,3,FALSE)*Table1[[#This Row],[Subtotal_insumo]],"")</f>
        <v/>
      </c>
    </row>
    <row r="7701" spans="1:13" x14ac:dyDescent="0.25">
      <c r="A7701" s="6">
        <v>100781</v>
      </c>
      <c r="B7701" s="126">
        <v>1</v>
      </c>
      <c r="C7701" s="133"/>
      <c r="D7701" s="134">
        <v>37535</v>
      </c>
      <c r="E7701" s="7" t="s">
        <v>835</v>
      </c>
      <c r="F7701" s="8" t="s">
        <v>457</v>
      </c>
      <c r="G7701" s="16">
        <f>IFERROR(VLOOKUP(Table1[[#This Row],[Codigo_insumo]],BD_Insumos!$B:$E,4),"")</f>
        <v>1.6855</v>
      </c>
      <c r="H7701" s="140">
        <v>0.2</v>
      </c>
      <c r="I7701" s="9"/>
      <c r="J7701" s="22">
        <f t="shared" si="120"/>
        <v>0.33710000000000001</v>
      </c>
      <c r="K7701" s="22" t="str">
        <f>IF(I7701&lt;&gt;"",SUMIF(Table1[Codigo_servico],A7701,Table1[Subtotal_insumo]),"")</f>
        <v/>
      </c>
      <c r="L7701" s="16">
        <f>IF(Table1[[#This Row],[Ordem_insumos]]&lt;&gt;0,VLOOKUP(Table1[[#This Row],[Codigo_servico]],Preencher_Orcamento!$B:$D,3,FALSE)*Table1[[#This Row],[Qtde_insumo]],"")</f>
        <v>0</v>
      </c>
      <c r="M7701" s="16">
        <f>IF(Table1[[#This Row],[Ordem_insumos]]&lt;&gt;0,VLOOKUP(Table1[[#This Row],[Codigo_servico]],Preencher_Orcamento!$B:$D,3,FALSE)*Table1[[#This Row],[Subtotal_insumo]],"")</f>
        <v>0</v>
      </c>
    </row>
    <row r="7702" spans="1:13" x14ac:dyDescent="0.25">
      <c r="A7702" s="6">
        <v>100781</v>
      </c>
      <c r="B7702" s="126">
        <v>2</v>
      </c>
      <c r="C7702" s="133"/>
      <c r="D7702" s="134">
        <v>37509</v>
      </c>
      <c r="E7702" s="7" t="s">
        <v>830</v>
      </c>
      <c r="F7702" s="8" t="s">
        <v>168</v>
      </c>
      <c r="G7702" s="16">
        <f>IFERROR(VLOOKUP(Table1[[#This Row],[Codigo_insumo]],BD_Insumos!$B:$E,4),"")</f>
        <v>16.625699999999998</v>
      </c>
      <c r="H7702" s="140">
        <v>0.06</v>
      </c>
      <c r="I7702" s="9"/>
      <c r="J7702" s="22">
        <f t="shared" si="120"/>
        <v>0.99754199999999982</v>
      </c>
      <c r="K7702" s="22" t="str">
        <f>IF(I7702&lt;&gt;"",SUMIF(Table1[Codigo_servico],A7702,Table1[Subtotal_insumo]),"")</f>
        <v/>
      </c>
      <c r="L7702" s="16">
        <f>IF(Table1[[#This Row],[Ordem_insumos]]&lt;&gt;0,VLOOKUP(Table1[[#This Row],[Codigo_servico]],Preencher_Orcamento!$B:$D,3,FALSE)*Table1[[#This Row],[Qtde_insumo]],"")</f>
        <v>0</v>
      </c>
      <c r="M7702" s="16">
        <f>IF(Table1[[#This Row],[Ordem_insumos]]&lt;&gt;0,VLOOKUP(Table1[[#This Row],[Codigo_servico]],Preencher_Orcamento!$B:$D,3,FALSE)*Table1[[#This Row],[Subtotal_insumo]],"")</f>
        <v>0</v>
      </c>
    </row>
    <row r="7703" spans="1:13" x14ac:dyDescent="0.25">
      <c r="A7703" s="6">
        <v>100781</v>
      </c>
      <c r="B7703" s="126">
        <v>3</v>
      </c>
      <c r="C7703" s="133"/>
      <c r="D7703" s="134">
        <v>79640</v>
      </c>
      <c r="E7703" s="7" t="s">
        <v>2022</v>
      </c>
      <c r="F7703" s="8" t="s">
        <v>5</v>
      </c>
      <c r="G7703" s="16">
        <f>IFERROR(VLOOKUP(Table1[[#This Row],[Codigo_insumo]],BD_Insumos!$B:$E,4),"")</f>
        <v>0.14910000000000001</v>
      </c>
      <c r="H7703" s="140">
        <v>3.75</v>
      </c>
      <c r="I7703" s="9"/>
      <c r="J7703" s="22">
        <f t="shared" si="120"/>
        <v>0.55912500000000009</v>
      </c>
      <c r="K7703" s="22" t="str">
        <f>IF(I7703&lt;&gt;"",SUMIF(Table1[Codigo_servico],A7703,Table1[Subtotal_insumo]),"")</f>
        <v/>
      </c>
      <c r="L7703" s="16">
        <f>IF(Table1[[#This Row],[Ordem_insumos]]&lt;&gt;0,VLOOKUP(Table1[[#This Row],[Codigo_servico]],Preencher_Orcamento!$B:$D,3,FALSE)*Table1[[#This Row],[Qtde_insumo]],"")</f>
        <v>0</v>
      </c>
      <c r="M7703" s="16">
        <f>IF(Table1[[#This Row],[Ordem_insumos]]&lt;&gt;0,VLOOKUP(Table1[[#This Row],[Codigo_servico]],Preencher_Orcamento!$B:$D,3,FALSE)*Table1[[#This Row],[Subtotal_insumo]],"")</f>
        <v>0</v>
      </c>
    </row>
    <row r="7704" spans="1:13" x14ac:dyDescent="0.25">
      <c r="A7704" s="6">
        <v>100781</v>
      </c>
      <c r="B7704" s="126">
        <v>4</v>
      </c>
      <c r="C7704" s="133"/>
      <c r="D7704" s="134">
        <v>37005</v>
      </c>
      <c r="E7704" s="7" t="s">
        <v>811</v>
      </c>
      <c r="F7704" s="8" t="s">
        <v>168</v>
      </c>
      <c r="G7704" s="16">
        <f>IFERROR(VLOOKUP(Table1[[#This Row],[Codigo_insumo]],BD_Insumos!$B:$E,4),"")</f>
        <v>15.942500000000001</v>
      </c>
      <c r="H7704" s="140">
        <v>0.1</v>
      </c>
      <c r="I7704" s="9"/>
      <c r="J7704" s="22">
        <f t="shared" si="120"/>
        <v>1.5942500000000002</v>
      </c>
      <c r="K7704" s="22" t="str">
        <f>IF(I7704&lt;&gt;"",SUMIF(Table1[Codigo_servico],A7704,Table1[Subtotal_insumo]),"")</f>
        <v/>
      </c>
      <c r="L7704" s="16">
        <f>IF(Table1[[#This Row],[Ordem_insumos]]&lt;&gt;0,VLOOKUP(Table1[[#This Row],[Codigo_servico]],Preencher_Orcamento!$B:$D,3,FALSE)*Table1[[#This Row],[Qtde_insumo]],"")</f>
        <v>0</v>
      </c>
      <c r="M7704" s="16">
        <f>IF(Table1[[#This Row],[Ordem_insumos]]&lt;&gt;0,VLOOKUP(Table1[[#This Row],[Codigo_servico]],Preencher_Orcamento!$B:$D,3,FALSE)*Table1[[#This Row],[Subtotal_insumo]],"")</f>
        <v>0</v>
      </c>
    </row>
    <row r="7705" spans="1:13" ht="26.25" x14ac:dyDescent="0.25">
      <c r="A7705" s="6">
        <v>100781</v>
      </c>
      <c r="B7705" s="126">
        <v>5</v>
      </c>
      <c r="C7705" s="133"/>
      <c r="D7705" s="134">
        <v>79720</v>
      </c>
      <c r="E7705" s="7" t="s">
        <v>2044</v>
      </c>
      <c r="F7705" s="8" t="s">
        <v>457</v>
      </c>
      <c r="G7705" s="18">
        <f>IFERROR(VLOOKUP(Table1[[#This Row],[Codigo_insumo]],BD_Insumos!$B:$E,4),"")</f>
        <v>158.52930000000001</v>
      </c>
      <c r="H7705" s="140">
        <v>1</v>
      </c>
      <c r="I7705" s="9"/>
      <c r="J7705" s="23">
        <f t="shared" si="120"/>
        <v>158.52930000000001</v>
      </c>
      <c r="K7705" s="22" t="str">
        <f>IF(I7705&lt;&gt;"",SUMIF(Table1[Codigo_servico],A7705,Table1[Subtotal_insumo]),"")</f>
        <v/>
      </c>
      <c r="L7705" s="18">
        <f>IF(Table1[[#This Row],[Ordem_insumos]]&lt;&gt;0,VLOOKUP(Table1[[#This Row],[Codigo_servico]],Preencher_Orcamento!$B:$D,3,FALSE)*Table1[[#This Row],[Qtde_insumo]],"")</f>
        <v>0</v>
      </c>
      <c r="M7705" s="18">
        <f>IF(Table1[[#This Row],[Ordem_insumos]]&lt;&gt;0,VLOOKUP(Table1[[#This Row],[Codigo_servico]],Preencher_Orcamento!$B:$D,3,FALSE)*Table1[[#This Row],[Subtotal_insumo]],"")</f>
        <v>0</v>
      </c>
    </row>
    <row r="7706" spans="1:13" x14ac:dyDescent="0.25">
      <c r="A7706" s="6">
        <v>100781</v>
      </c>
      <c r="B7706" s="126">
        <v>6</v>
      </c>
      <c r="C7706" s="133"/>
      <c r="D7706" s="134">
        <v>2035</v>
      </c>
      <c r="E7706" s="7" t="s">
        <v>2190</v>
      </c>
      <c r="F7706" s="8" t="s">
        <v>2140</v>
      </c>
      <c r="G7706" s="18">
        <f>IFERROR(VLOOKUP(Table1[[#This Row],[Codigo_insumo]],BD_Insumos!$B:$E,4),"")</f>
        <v>17.275965903920998</v>
      </c>
      <c r="H7706" s="140">
        <v>0.9</v>
      </c>
      <c r="I7706" s="9"/>
      <c r="J7706" s="23">
        <f t="shared" si="120"/>
        <v>15.548369313528898</v>
      </c>
      <c r="K7706" s="22" t="str">
        <f>IF(I7706&lt;&gt;"",SUMIF(Table1[Codigo_servico],A7706,Table1[Subtotal_insumo]),"")</f>
        <v/>
      </c>
      <c r="L7706" s="18">
        <f>IF(Table1[[#This Row],[Ordem_insumos]]&lt;&gt;0,VLOOKUP(Table1[[#This Row],[Codigo_servico]],Preencher_Orcamento!$B:$D,3,FALSE)*Table1[[#This Row],[Qtde_insumo]],"")</f>
        <v>0</v>
      </c>
      <c r="M7706" s="18">
        <f>IF(Table1[[#This Row],[Ordem_insumos]]&lt;&gt;0,VLOOKUP(Table1[[#This Row],[Codigo_servico]],Preencher_Orcamento!$B:$D,3,FALSE)*Table1[[#This Row],[Subtotal_insumo]],"")</f>
        <v>0</v>
      </c>
    </row>
    <row r="7707" spans="1:13" x14ac:dyDescent="0.25">
      <c r="A7707" s="6">
        <v>100781</v>
      </c>
      <c r="B7707" s="126">
        <v>7</v>
      </c>
      <c r="C7707" s="133"/>
      <c r="D7707" s="134">
        <v>2036</v>
      </c>
      <c r="E7707" s="7" t="s">
        <v>2191</v>
      </c>
      <c r="F7707" s="8" t="s">
        <v>2140</v>
      </c>
      <c r="G7707" s="18">
        <f>IFERROR(VLOOKUP(Table1[[#This Row],[Codigo_insumo]],BD_Insumos!$B:$E,4),"")</f>
        <v>12.90425192342871</v>
      </c>
      <c r="H7707" s="140">
        <v>0.9</v>
      </c>
      <c r="I7707" s="9"/>
      <c r="J7707" s="23">
        <f t="shared" si="120"/>
        <v>11.613826731085839</v>
      </c>
      <c r="K7707" s="22" t="str">
        <f>IF(I7707&lt;&gt;"",SUMIF(Table1[Codigo_servico],A7707,Table1[Subtotal_insumo]),"")</f>
        <v/>
      </c>
      <c r="L7707" s="18">
        <f>IF(Table1[[#This Row],[Ordem_insumos]]&lt;&gt;0,VLOOKUP(Table1[[#This Row],[Codigo_servico]],Preencher_Orcamento!$B:$D,3,FALSE)*Table1[[#This Row],[Qtde_insumo]],"")</f>
        <v>0</v>
      </c>
      <c r="M7707" s="18">
        <f>IF(Table1[[#This Row],[Ordem_insumos]]&lt;&gt;0,VLOOKUP(Table1[[#This Row],[Codigo_servico]],Preencher_Orcamento!$B:$D,3,FALSE)*Table1[[#This Row],[Subtotal_insumo]],"")</f>
        <v>0</v>
      </c>
    </row>
    <row r="7708" spans="1:13" ht="26.25" x14ac:dyDescent="0.25">
      <c r="A7708" s="6">
        <v>100781</v>
      </c>
      <c r="B7708" s="126">
        <v>8</v>
      </c>
      <c r="C7708" s="133"/>
      <c r="D7708" s="134">
        <v>73730</v>
      </c>
      <c r="E7708" s="7" t="s">
        <v>1788</v>
      </c>
      <c r="F7708" s="8" t="s">
        <v>457</v>
      </c>
      <c r="G7708" s="18">
        <f>IFERROR(VLOOKUP(Table1[[#This Row],[Codigo_insumo]],BD_Insumos!$B:$E,4),"")</f>
        <v>4.2483000000000004</v>
      </c>
      <c r="H7708" s="140">
        <v>2</v>
      </c>
      <c r="I7708" s="9"/>
      <c r="J7708" s="23">
        <f t="shared" si="120"/>
        <v>8.4966000000000008</v>
      </c>
      <c r="K7708" s="22" t="str">
        <f>IF(I7708&lt;&gt;"",SUMIF(Table1[Codigo_servico],A7708,Table1[Subtotal_insumo]),"")</f>
        <v/>
      </c>
      <c r="L7708" s="18">
        <f>IF(Table1[[#This Row],[Ordem_insumos]]&lt;&gt;0,VLOOKUP(Table1[[#This Row],[Codigo_servico]],Preencher_Orcamento!$B:$D,3,FALSE)*Table1[[#This Row],[Qtde_insumo]],"")</f>
        <v>0</v>
      </c>
      <c r="M7708" s="18">
        <f>IF(Table1[[#This Row],[Ordem_insumos]]&lt;&gt;0,VLOOKUP(Table1[[#This Row],[Codigo_servico]],Preencher_Orcamento!$B:$D,3,FALSE)*Table1[[#This Row],[Subtotal_insumo]],"")</f>
        <v>0</v>
      </c>
    </row>
    <row r="7709" spans="1:13" x14ac:dyDescent="0.25">
      <c r="A7709" s="6">
        <v>100781</v>
      </c>
      <c r="B7709" s="126">
        <v>9</v>
      </c>
      <c r="C7709" s="133"/>
      <c r="D7709" s="134">
        <v>2076</v>
      </c>
      <c r="E7709" s="7" t="s">
        <v>2200</v>
      </c>
      <c r="F7709" s="8" t="s">
        <v>2140</v>
      </c>
      <c r="G7709" s="18">
        <f>IFERROR(VLOOKUP(Table1[[#This Row],[Codigo_insumo]],BD_Insumos!$B:$E,4),"")</f>
        <v>12.645924541907611</v>
      </c>
      <c r="H7709" s="140">
        <v>0.36</v>
      </c>
      <c r="I7709" s="9"/>
      <c r="J7709" s="23">
        <f t="shared" si="120"/>
        <v>4.5525328350867396</v>
      </c>
      <c r="K7709" s="22" t="str">
        <f>IF(I7709&lt;&gt;"",SUMIF(Table1[Codigo_servico],A7709,Table1[Subtotal_insumo]),"")</f>
        <v/>
      </c>
      <c r="L7709" s="18">
        <f>IF(Table1[[#This Row],[Ordem_insumos]]&lt;&gt;0,VLOOKUP(Table1[[#This Row],[Codigo_servico]],Preencher_Orcamento!$B:$D,3,FALSE)*Table1[[#This Row],[Qtde_insumo]],"")</f>
        <v>0</v>
      </c>
      <c r="M7709" s="18">
        <f>IF(Table1[[#This Row],[Ordem_insumos]]&lt;&gt;0,VLOOKUP(Table1[[#This Row],[Codigo_servico]],Preencher_Orcamento!$B:$D,3,FALSE)*Table1[[#This Row],[Subtotal_insumo]],"")</f>
        <v>0</v>
      </c>
    </row>
    <row r="7710" spans="1:13" ht="26.25" x14ac:dyDescent="0.25">
      <c r="A7710" s="6">
        <v>100781</v>
      </c>
      <c r="B7710" s="126">
        <v>10</v>
      </c>
      <c r="C7710" s="133"/>
      <c r="D7710" s="134">
        <v>58407</v>
      </c>
      <c r="E7710" s="7" t="s">
        <v>1560</v>
      </c>
      <c r="F7710" s="8" t="s">
        <v>457</v>
      </c>
      <c r="G7710" s="18">
        <f>IFERROR(VLOOKUP(Table1[[#This Row],[Codigo_insumo]],BD_Insumos!$B:$E,4),"")</f>
        <v>0.51439999999999997</v>
      </c>
      <c r="H7710" s="140">
        <v>3</v>
      </c>
      <c r="I7710" s="9"/>
      <c r="J7710" s="23">
        <f t="shared" si="120"/>
        <v>1.5431999999999999</v>
      </c>
      <c r="K7710" s="22" t="str">
        <f>IF(I7710&lt;&gt;"",SUMIF(Table1[Codigo_servico],A7710,Table1[Subtotal_insumo]),"")</f>
        <v/>
      </c>
      <c r="L7710" s="18">
        <f>IF(Table1[[#This Row],[Ordem_insumos]]&lt;&gt;0,VLOOKUP(Table1[[#This Row],[Codigo_servico]],Preencher_Orcamento!$B:$D,3,FALSE)*Table1[[#This Row],[Qtde_insumo]],"")</f>
        <v>0</v>
      </c>
      <c r="M7710" s="18">
        <f>IF(Table1[[#This Row],[Ordem_insumos]]&lt;&gt;0,VLOOKUP(Table1[[#This Row],[Codigo_servico]],Preencher_Orcamento!$B:$D,3,FALSE)*Table1[[#This Row],[Subtotal_insumo]],"")</f>
        <v>0</v>
      </c>
    </row>
    <row r="7711" spans="1:13" ht="26.25" x14ac:dyDescent="0.25">
      <c r="A7711" s="6">
        <v>100781</v>
      </c>
      <c r="B7711" s="126">
        <v>11</v>
      </c>
      <c r="C7711" s="133"/>
      <c r="D7711" s="134">
        <v>73701</v>
      </c>
      <c r="E7711" s="7" t="s">
        <v>1787</v>
      </c>
      <c r="F7711" s="8" t="s">
        <v>457</v>
      </c>
      <c r="G7711" s="18">
        <f>IFERROR(VLOOKUP(Table1[[#This Row],[Codigo_insumo]],BD_Insumos!$B:$E,4),"")</f>
        <v>4.3345000000000002</v>
      </c>
      <c r="H7711" s="140">
        <v>1</v>
      </c>
      <c r="I7711" s="9"/>
      <c r="J7711" s="23">
        <f t="shared" si="120"/>
        <v>4.3345000000000002</v>
      </c>
      <c r="K7711" s="22" t="str">
        <f>IF(I7711&lt;&gt;"",SUMIF(Table1[Codigo_servico],A7711,Table1[Subtotal_insumo]),"")</f>
        <v/>
      </c>
      <c r="L7711" s="18">
        <f>IF(Table1[[#This Row],[Ordem_insumos]]&lt;&gt;0,VLOOKUP(Table1[[#This Row],[Codigo_servico]],Preencher_Orcamento!$B:$D,3,FALSE)*Table1[[#This Row],[Qtde_insumo]],"")</f>
        <v>0</v>
      </c>
      <c r="M7711" s="18">
        <f>IF(Table1[[#This Row],[Ordem_insumos]]&lt;&gt;0,VLOOKUP(Table1[[#This Row],[Codigo_servico]],Preencher_Orcamento!$B:$D,3,FALSE)*Table1[[#This Row],[Subtotal_insumo]],"")</f>
        <v>0</v>
      </c>
    </row>
    <row r="7712" spans="1:13" ht="26.25" x14ac:dyDescent="0.25">
      <c r="A7712" s="6">
        <v>100781</v>
      </c>
      <c r="B7712" s="126">
        <v>12</v>
      </c>
      <c r="C7712" s="133"/>
      <c r="D7712" s="134">
        <v>73740</v>
      </c>
      <c r="E7712" s="7" t="s">
        <v>1789</v>
      </c>
      <c r="F7712" s="8" t="s">
        <v>457</v>
      </c>
      <c r="G7712" s="18">
        <f>IFERROR(VLOOKUP(Table1[[#This Row],[Codigo_insumo]],BD_Insumos!$B:$E,4),"")</f>
        <v>9.3035999999999994</v>
      </c>
      <c r="H7712" s="140">
        <v>2</v>
      </c>
      <c r="I7712" s="9"/>
      <c r="J7712" s="23">
        <f t="shared" si="120"/>
        <v>18.607199999999999</v>
      </c>
      <c r="K7712" s="22" t="str">
        <f>IF(I7712&lt;&gt;"",SUMIF(Table1[Codigo_servico],A7712,Table1[Subtotal_insumo]),"")</f>
        <v/>
      </c>
      <c r="L7712" s="18">
        <f>IF(Table1[[#This Row],[Ordem_insumos]]&lt;&gt;0,VLOOKUP(Table1[[#This Row],[Codigo_servico]],Preencher_Orcamento!$B:$D,3,FALSE)*Table1[[#This Row],[Qtde_insumo]],"")</f>
        <v>0</v>
      </c>
      <c r="M7712" s="18">
        <f>IF(Table1[[#This Row],[Ordem_insumos]]&lt;&gt;0,VLOOKUP(Table1[[#This Row],[Codigo_servico]],Preencher_Orcamento!$B:$D,3,FALSE)*Table1[[#This Row],[Subtotal_insumo]],"")</f>
        <v>0</v>
      </c>
    </row>
    <row r="7713" spans="1:13" ht="26.25" x14ac:dyDescent="0.25">
      <c r="A7713" s="6">
        <v>100781</v>
      </c>
      <c r="B7713" s="126">
        <v>13</v>
      </c>
      <c r="C7713" s="133"/>
      <c r="D7713" s="134">
        <v>73801</v>
      </c>
      <c r="E7713" s="7" t="s">
        <v>1790</v>
      </c>
      <c r="F7713" s="8" t="s">
        <v>5</v>
      </c>
      <c r="G7713" s="18">
        <f>IFERROR(VLOOKUP(Table1[[#This Row],[Codigo_insumo]],BD_Insumos!$B:$E,4),"")</f>
        <v>22.1876</v>
      </c>
      <c r="H7713" s="140">
        <v>0.5</v>
      </c>
      <c r="I7713" s="9"/>
      <c r="J7713" s="23">
        <f t="shared" si="120"/>
        <v>11.0938</v>
      </c>
      <c r="K7713" s="22" t="str">
        <f>IF(I7713&lt;&gt;"",SUMIF(Table1[Codigo_servico],A7713,Table1[Subtotal_insumo]),"")</f>
        <v/>
      </c>
      <c r="L7713" s="18">
        <f>IF(Table1[[#This Row],[Ordem_insumos]]&lt;&gt;0,VLOOKUP(Table1[[#This Row],[Codigo_servico]],Preencher_Orcamento!$B:$D,3,FALSE)*Table1[[#This Row],[Qtde_insumo]],"")</f>
        <v>0</v>
      </c>
      <c r="M7713" s="18">
        <f>IF(Table1[[#This Row],[Ordem_insumos]]&lt;&gt;0,VLOOKUP(Table1[[#This Row],[Codigo_servico]],Preencher_Orcamento!$B:$D,3,FALSE)*Table1[[#This Row],[Subtotal_insumo]],"")</f>
        <v>0</v>
      </c>
    </row>
    <row r="7714" spans="1:13" ht="26.25" x14ac:dyDescent="0.25">
      <c r="A7714" s="6">
        <v>100781</v>
      </c>
      <c r="B7714" s="126">
        <v>14</v>
      </c>
      <c r="C7714" s="133"/>
      <c r="D7714" s="134">
        <v>73802</v>
      </c>
      <c r="E7714" s="7" t="s">
        <v>1791</v>
      </c>
      <c r="F7714" s="8" t="s">
        <v>5</v>
      </c>
      <c r="G7714" s="18">
        <f>IFERROR(VLOOKUP(Table1[[#This Row],[Codigo_insumo]],BD_Insumos!$B:$E,4),"")</f>
        <v>26.049900000000001</v>
      </c>
      <c r="H7714" s="140">
        <v>2</v>
      </c>
      <c r="I7714" s="9"/>
      <c r="J7714" s="23">
        <f t="shared" si="120"/>
        <v>52.099800000000002</v>
      </c>
      <c r="K7714" s="22" t="str">
        <f>IF(I7714&lt;&gt;"",SUMIF(Table1[Codigo_servico],A7714,Table1[Subtotal_insumo]),"")</f>
        <v/>
      </c>
      <c r="L7714" s="18">
        <f>IF(Table1[[#This Row],[Ordem_insumos]]&lt;&gt;0,VLOOKUP(Table1[[#This Row],[Codigo_servico]],Preencher_Orcamento!$B:$D,3,FALSE)*Table1[[#This Row],[Qtde_insumo]],"")</f>
        <v>0</v>
      </c>
      <c r="M7714" s="18">
        <f>IF(Table1[[#This Row],[Ordem_insumos]]&lt;&gt;0,VLOOKUP(Table1[[#This Row],[Codigo_servico]],Preencher_Orcamento!$B:$D,3,FALSE)*Table1[[#This Row],[Subtotal_insumo]],"")</f>
        <v>0</v>
      </c>
    </row>
    <row r="7715" spans="1:13" x14ac:dyDescent="0.25">
      <c r="A7715" s="6">
        <v>100781</v>
      </c>
      <c r="B7715" s="126">
        <v>15</v>
      </c>
      <c r="C7715" s="133"/>
      <c r="D7715" s="134">
        <v>74901</v>
      </c>
      <c r="E7715" s="7" t="s">
        <v>1836</v>
      </c>
      <c r="F7715" s="8" t="s">
        <v>457</v>
      </c>
      <c r="G7715" s="18">
        <f>IFERROR(VLOOKUP(Table1[[#This Row],[Codigo_insumo]],BD_Insumos!$B:$E,4),"")</f>
        <v>14.2257</v>
      </c>
      <c r="H7715" s="140">
        <v>2</v>
      </c>
      <c r="I7715" s="9"/>
      <c r="J7715" s="23">
        <f t="shared" si="120"/>
        <v>28.4514</v>
      </c>
      <c r="K7715" s="22" t="str">
        <f>IF(I7715&lt;&gt;"",SUMIF(Table1[Codigo_servico],A7715,Table1[Subtotal_insumo]),"")</f>
        <v/>
      </c>
      <c r="L7715" s="18">
        <f>IF(Table1[[#This Row],[Ordem_insumos]]&lt;&gt;0,VLOOKUP(Table1[[#This Row],[Codigo_servico]],Preencher_Orcamento!$B:$D,3,FALSE)*Table1[[#This Row],[Qtde_insumo]],"")</f>
        <v>0</v>
      </c>
      <c r="M7715" s="18">
        <f>IF(Table1[[#This Row],[Ordem_insumos]]&lt;&gt;0,VLOOKUP(Table1[[#This Row],[Codigo_servico]],Preencher_Orcamento!$B:$D,3,FALSE)*Table1[[#This Row],[Subtotal_insumo]],"")</f>
        <v>0</v>
      </c>
    </row>
    <row r="7716" spans="1:13" ht="26.25" x14ac:dyDescent="0.25">
      <c r="A7716" s="6">
        <v>100781</v>
      </c>
      <c r="B7716" s="126">
        <v>16</v>
      </c>
      <c r="C7716" s="133"/>
      <c r="D7716" s="134">
        <v>74930</v>
      </c>
      <c r="E7716" s="7" t="s">
        <v>1837</v>
      </c>
      <c r="F7716" s="8" t="s">
        <v>457</v>
      </c>
      <c r="G7716" s="18">
        <f>IFERROR(VLOOKUP(Table1[[#This Row],[Codigo_insumo]],BD_Insumos!$B:$E,4),"")</f>
        <v>6.5610999999999997</v>
      </c>
      <c r="H7716" s="140">
        <v>2</v>
      </c>
      <c r="I7716" s="9"/>
      <c r="J7716" s="23">
        <f t="shared" si="120"/>
        <v>13.122199999999999</v>
      </c>
      <c r="K7716" s="22" t="str">
        <f>IF(I7716&lt;&gt;"",SUMIF(Table1[Codigo_servico],A7716,Table1[Subtotal_insumo]),"")</f>
        <v/>
      </c>
      <c r="L7716" s="18">
        <f>IF(Table1[[#This Row],[Ordem_insumos]]&lt;&gt;0,VLOOKUP(Table1[[#This Row],[Codigo_servico]],Preencher_Orcamento!$B:$D,3,FALSE)*Table1[[#This Row],[Qtde_insumo]],"")</f>
        <v>0</v>
      </c>
      <c r="M7716" s="18">
        <f>IF(Table1[[#This Row],[Ordem_insumos]]&lt;&gt;0,VLOOKUP(Table1[[#This Row],[Codigo_servico]],Preencher_Orcamento!$B:$D,3,FALSE)*Table1[[#This Row],[Subtotal_insumo]],"")</f>
        <v>0</v>
      </c>
    </row>
    <row r="7717" spans="1:13" x14ac:dyDescent="0.25">
      <c r="A7717" s="6">
        <v>100781</v>
      </c>
      <c r="B7717" s="126">
        <v>17</v>
      </c>
      <c r="C7717" s="133"/>
      <c r="D7717" s="134">
        <v>74950</v>
      </c>
      <c r="E7717" s="7" t="s">
        <v>1838</v>
      </c>
      <c r="F7717" s="8" t="s">
        <v>457</v>
      </c>
      <c r="G7717" s="18">
        <f>IFERROR(VLOOKUP(Table1[[#This Row],[Codigo_insumo]],BD_Insumos!$B:$E,4),"")</f>
        <v>14.6759</v>
      </c>
      <c r="H7717" s="140">
        <v>2</v>
      </c>
      <c r="I7717" s="9"/>
      <c r="J7717" s="23">
        <f t="shared" si="120"/>
        <v>29.351800000000001</v>
      </c>
      <c r="K7717" s="22" t="str">
        <f>IF(I7717&lt;&gt;"",SUMIF(Table1[Codigo_servico],A7717,Table1[Subtotal_insumo]),"")</f>
        <v/>
      </c>
      <c r="L7717" s="18">
        <f>IF(Table1[[#This Row],[Ordem_insumos]]&lt;&gt;0,VLOOKUP(Table1[[#This Row],[Codigo_servico]],Preencher_Orcamento!$B:$D,3,FALSE)*Table1[[#This Row],[Qtde_insumo]],"")</f>
        <v>0</v>
      </c>
      <c r="M7717" s="18">
        <f>IF(Table1[[#This Row],[Ordem_insumos]]&lt;&gt;0,VLOOKUP(Table1[[#This Row],[Codigo_servico]],Preencher_Orcamento!$B:$D,3,FALSE)*Table1[[#This Row],[Subtotal_insumo]],"")</f>
        <v>0</v>
      </c>
    </row>
    <row r="7718" spans="1:13" ht="39" x14ac:dyDescent="0.25">
      <c r="A7718" s="6">
        <v>100781</v>
      </c>
      <c r="B7718" s="126">
        <v>18</v>
      </c>
      <c r="C7718" s="133"/>
      <c r="D7718" s="134">
        <v>17040</v>
      </c>
      <c r="E7718" s="7" t="s">
        <v>375</v>
      </c>
      <c r="F7718" s="8" t="s">
        <v>457</v>
      </c>
      <c r="G7718" s="18">
        <f>IFERROR(VLOOKUP(Table1[[#This Row],[Codigo_insumo]],BD_Insumos!$B:$E,4),"")</f>
        <v>0.31169999999999998</v>
      </c>
      <c r="H7718" s="140">
        <v>6</v>
      </c>
      <c r="I7718" s="9"/>
      <c r="J7718" s="23">
        <f t="shared" si="120"/>
        <v>1.8701999999999999</v>
      </c>
      <c r="K7718" s="22" t="str">
        <f>IF(I7718&lt;&gt;"",SUMIF(Table1[Codigo_servico],A7718,Table1[Subtotal_insumo]),"")</f>
        <v/>
      </c>
      <c r="L7718" s="18">
        <f>IF(Table1[[#This Row],[Ordem_insumos]]&lt;&gt;0,VLOOKUP(Table1[[#This Row],[Codigo_servico]],Preencher_Orcamento!$B:$D,3,FALSE)*Table1[[#This Row],[Qtde_insumo]],"")</f>
        <v>0</v>
      </c>
      <c r="M7718" s="18">
        <f>IF(Table1[[#This Row],[Ordem_insumos]]&lt;&gt;0,VLOOKUP(Table1[[#This Row],[Codigo_servico]],Preencher_Orcamento!$B:$D,3,FALSE)*Table1[[#This Row],[Subtotal_insumo]],"")</f>
        <v>0</v>
      </c>
    </row>
    <row r="7719" spans="1:13" x14ac:dyDescent="0.25">
      <c r="A7719" s="6">
        <v>100781</v>
      </c>
      <c r="B7719" s="126">
        <v>19</v>
      </c>
      <c r="C7719" s="133"/>
      <c r="D7719" s="134">
        <v>2075</v>
      </c>
      <c r="E7719" s="7" t="s">
        <v>2199</v>
      </c>
      <c r="F7719" s="8" t="s">
        <v>2140</v>
      </c>
      <c r="G7719" s="18">
        <f>IFERROR(VLOOKUP(Table1[[#This Row],[Codigo_insumo]],BD_Insumos!$B:$E,4),"")</f>
        <v>15.599673853371913</v>
      </c>
      <c r="H7719" s="140">
        <v>0.36</v>
      </c>
      <c r="I7719" s="9"/>
      <c r="J7719" s="23">
        <f t="shared" si="120"/>
        <v>5.6158825872138882</v>
      </c>
      <c r="K7719" s="22" t="str">
        <f>IF(I7719&lt;&gt;"",SUMIF(Table1[Codigo_servico],A7719,Table1[Subtotal_insumo]),"")</f>
        <v/>
      </c>
      <c r="L7719" s="18">
        <f>IF(Table1[[#This Row],[Ordem_insumos]]&lt;&gt;0,VLOOKUP(Table1[[#This Row],[Codigo_servico]],Preencher_Orcamento!$B:$D,3,FALSE)*Table1[[#This Row],[Qtde_insumo]],"")</f>
        <v>0</v>
      </c>
      <c r="M7719" s="18">
        <f>IF(Table1[[#This Row],[Ordem_insumos]]&lt;&gt;0,VLOOKUP(Table1[[#This Row],[Codigo_servico]],Preencher_Orcamento!$B:$D,3,FALSE)*Table1[[#This Row],[Subtotal_insumo]],"")</f>
        <v>0</v>
      </c>
    </row>
    <row r="7720" spans="1:13" x14ac:dyDescent="0.25">
      <c r="A7720" s="3">
        <v>100782</v>
      </c>
      <c r="B7720" s="125">
        <v>0</v>
      </c>
      <c r="C7720" s="131" t="s">
        <v>3897</v>
      </c>
      <c r="D7720" s="132"/>
      <c r="E7720" s="4"/>
      <c r="F7720" s="4"/>
      <c r="G7720" s="17" t="str">
        <f>IFERROR(VLOOKUP(Table1[[#This Row],[Codigo_insumo]],BD_Insumos!$B:$E,4),"")</f>
        <v/>
      </c>
      <c r="H7720" s="139"/>
      <c r="I7720" s="5" t="s">
        <v>457</v>
      </c>
      <c r="J7720" s="20" t="str">
        <f t="shared" si="120"/>
        <v/>
      </c>
      <c r="K7720" s="21">
        <f>IF(I7720&lt;&gt;"",SUMIF(Table1[Codigo_servico],A7720,Table1[Subtotal_insumo]),"")</f>
        <v>444.0195880249895</v>
      </c>
      <c r="L7720" s="17" t="str">
        <f>IF(Table1[[#This Row],[Ordem_insumos]]&lt;&gt;0,VLOOKUP(Table1[[#This Row],[Codigo_servico]],Preencher_Orcamento!$B:$D,3,FALSE)*Table1[[#This Row],[Qtde_insumo]],"")</f>
        <v/>
      </c>
      <c r="M7720" s="17" t="str">
        <f>IF(Table1[[#This Row],[Ordem_insumos]]&lt;&gt;0,VLOOKUP(Table1[[#This Row],[Codigo_servico]],Preencher_Orcamento!$B:$D,3,FALSE)*Table1[[#This Row],[Subtotal_insumo]],"")</f>
        <v/>
      </c>
    </row>
    <row r="7721" spans="1:13" x14ac:dyDescent="0.25">
      <c r="A7721" s="6">
        <v>100782</v>
      </c>
      <c r="B7721" s="126">
        <v>1</v>
      </c>
      <c r="C7721" s="133"/>
      <c r="D7721" s="134">
        <v>74950</v>
      </c>
      <c r="E7721" s="7" t="s">
        <v>1838</v>
      </c>
      <c r="F7721" s="8" t="s">
        <v>457</v>
      </c>
      <c r="G7721" s="16">
        <f>IFERROR(VLOOKUP(Table1[[#This Row],[Codigo_insumo]],BD_Insumos!$B:$E,4),"")</f>
        <v>14.6759</v>
      </c>
      <c r="H7721" s="140">
        <v>2</v>
      </c>
      <c r="I7721" s="9"/>
      <c r="J7721" s="22">
        <f t="shared" si="120"/>
        <v>29.351800000000001</v>
      </c>
      <c r="K7721" s="22" t="str">
        <f>IF(I7721&lt;&gt;"",SUMIF(Table1[Codigo_servico],A7721,Table1[Subtotal_insumo]),"")</f>
        <v/>
      </c>
      <c r="L7721" s="16">
        <f>IF(Table1[[#This Row],[Ordem_insumos]]&lt;&gt;0,VLOOKUP(Table1[[#This Row],[Codigo_servico]],Preencher_Orcamento!$B:$D,3,FALSE)*Table1[[#This Row],[Qtde_insumo]],"")</f>
        <v>0</v>
      </c>
      <c r="M7721" s="16">
        <f>IF(Table1[[#This Row],[Ordem_insumos]]&lt;&gt;0,VLOOKUP(Table1[[#This Row],[Codigo_servico]],Preencher_Orcamento!$B:$D,3,FALSE)*Table1[[#This Row],[Subtotal_insumo]],"")</f>
        <v>0</v>
      </c>
    </row>
    <row r="7722" spans="1:13" ht="26.25" x14ac:dyDescent="0.25">
      <c r="A7722" s="6">
        <v>100782</v>
      </c>
      <c r="B7722" s="126">
        <v>2</v>
      </c>
      <c r="C7722" s="133"/>
      <c r="D7722" s="134">
        <v>73801</v>
      </c>
      <c r="E7722" s="7" t="s">
        <v>1790</v>
      </c>
      <c r="F7722" s="8" t="s">
        <v>5</v>
      </c>
      <c r="G7722" s="16">
        <f>IFERROR(VLOOKUP(Table1[[#This Row],[Codigo_insumo]],BD_Insumos!$B:$E,4),"")</f>
        <v>22.1876</v>
      </c>
      <c r="H7722" s="140">
        <v>0.5</v>
      </c>
      <c r="I7722" s="9"/>
      <c r="J7722" s="22">
        <f t="shared" si="120"/>
        <v>11.0938</v>
      </c>
      <c r="K7722" s="22" t="str">
        <f>IF(I7722&lt;&gt;"",SUMIF(Table1[Codigo_servico],A7722,Table1[Subtotal_insumo]),"")</f>
        <v/>
      </c>
      <c r="L7722" s="16">
        <f>IF(Table1[[#This Row],[Ordem_insumos]]&lt;&gt;0,VLOOKUP(Table1[[#This Row],[Codigo_servico]],Preencher_Orcamento!$B:$D,3,FALSE)*Table1[[#This Row],[Qtde_insumo]],"")</f>
        <v>0</v>
      </c>
      <c r="M7722" s="16">
        <f>IF(Table1[[#This Row],[Ordem_insumos]]&lt;&gt;0,VLOOKUP(Table1[[#This Row],[Codigo_servico]],Preencher_Orcamento!$B:$D,3,FALSE)*Table1[[#This Row],[Subtotal_insumo]],"")</f>
        <v>0</v>
      </c>
    </row>
    <row r="7723" spans="1:13" x14ac:dyDescent="0.25">
      <c r="A7723" s="6">
        <v>100782</v>
      </c>
      <c r="B7723" s="126">
        <v>3</v>
      </c>
      <c r="C7723" s="133"/>
      <c r="D7723" s="134">
        <v>37535</v>
      </c>
      <c r="E7723" s="7" t="s">
        <v>835</v>
      </c>
      <c r="F7723" s="8" t="s">
        <v>457</v>
      </c>
      <c r="G7723" s="16">
        <f>IFERROR(VLOOKUP(Table1[[#This Row],[Codigo_insumo]],BD_Insumos!$B:$E,4),"")</f>
        <v>1.6855</v>
      </c>
      <c r="H7723" s="140">
        <v>0.28000000000000003</v>
      </c>
      <c r="I7723" s="9"/>
      <c r="J7723" s="22">
        <f t="shared" si="120"/>
        <v>0.47194000000000003</v>
      </c>
      <c r="K7723" s="22" t="str">
        <f>IF(I7723&lt;&gt;"",SUMIF(Table1[Codigo_servico],A7723,Table1[Subtotal_insumo]),"")</f>
        <v/>
      </c>
      <c r="L7723" s="16">
        <f>IF(Table1[[#This Row],[Ordem_insumos]]&lt;&gt;0,VLOOKUP(Table1[[#This Row],[Codigo_servico]],Preencher_Orcamento!$B:$D,3,FALSE)*Table1[[#This Row],[Qtde_insumo]],"")</f>
        <v>0</v>
      </c>
      <c r="M7723" s="16">
        <f>IF(Table1[[#This Row],[Ordem_insumos]]&lt;&gt;0,VLOOKUP(Table1[[#This Row],[Codigo_servico]],Preencher_Orcamento!$B:$D,3,FALSE)*Table1[[#This Row],[Subtotal_insumo]],"")</f>
        <v>0</v>
      </c>
    </row>
    <row r="7724" spans="1:13" ht="26.25" x14ac:dyDescent="0.25">
      <c r="A7724" s="6">
        <v>100782</v>
      </c>
      <c r="B7724" s="126">
        <v>4</v>
      </c>
      <c r="C7724" s="133"/>
      <c r="D7724" s="134">
        <v>79720</v>
      </c>
      <c r="E7724" s="7" t="s">
        <v>2044</v>
      </c>
      <c r="F7724" s="8" t="s">
        <v>457</v>
      </c>
      <c r="G7724" s="16">
        <f>IFERROR(VLOOKUP(Table1[[#This Row],[Codigo_insumo]],BD_Insumos!$B:$E,4),"")</f>
        <v>158.52930000000001</v>
      </c>
      <c r="H7724" s="140">
        <v>1</v>
      </c>
      <c r="I7724" s="9"/>
      <c r="J7724" s="22">
        <f t="shared" si="120"/>
        <v>158.52930000000001</v>
      </c>
      <c r="K7724" s="22" t="str">
        <f>IF(I7724&lt;&gt;"",SUMIF(Table1[Codigo_servico],A7724,Table1[Subtotal_insumo]),"")</f>
        <v/>
      </c>
      <c r="L7724" s="16">
        <f>IF(Table1[[#This Row],[Ordem_insumos]]&lt;&gt;0,VLOOKUP(Table1[[#This Row],[Codigo_servico]],Preencher_Orcamento!$B:$D,3,FALSE)*Table1[[#This Row],[Qtde_insumo]],"")</f>
        <v>0</v>
      </c>
      <c r="M7724" s="16">
        <f>IF(Table1[[#This Row],[Ordem_insumos]]&lt;&gt;0,VLOOKUP(Table1[[#This Row],[Codigo_servico]],Preencher_Orcamento!$B:$D,3,FALSE)*Table1[[#This Row],[Subtotal_insumo]],"")</f>
        <v>0</v>
      </c>
    </row>
    <row r="7725" spans="1:13" ht="26.25" x14ac:dyDescent="0.25">
      <c r="A7725" s="6">
        <v>100782</v>
      </c>
      <c r="B7725" s="126">
        <v>5</v>
      </c>
      <c r="C7725" s="133"/>
      <c r="D7725" s="134">
        <v>73701</v>
      </c>
      <c r="E7725" s="7" t="s">
        <v>1787</v>
      </c>
      <c r="F7725" s="8" t="s">
        <v>457</v>
      </c>
      <c r="G7725" s="18">
        <f>IFERROR(VLOOKUP(Table1[[#This Row],[Codigo_insumo]],BD_Insumos!$B:$E,4),"")</f>
        <v>4.3345000000000002</v>
      </c>
      <c r="H7725" s="140">
        <v>1</v>
      </c>
      <c r="I7725" s="9"/>
      <c r="J7725" s="23">
        <f t="shared" si="120"/>
        <v>4.3345000000000002</v>
      </c>
      <c r="K7725" s="22" t="str">
        <f>IF(I7725&lt;&gt;"",SUMIF(Table1[Codigo_servico],A7725,Table1[Subtotal_insumo]),"")</f>
        <v/>
      </c>
      <c r="L7725" s="18">
        <f>IF(Table1[[#This Row],[Ordem_insumos]]&lt;&gt;0,VLOOKUP(Table1[[#This Row],[Codigo_servico]],Preencher_Orcamento!$B:$D,3,FALSE)*Table1[[#This Row],[Qtde_insumo]],"")</f>
        <v>0</v>
      </c>
      <c r="M7725" s="18">
        <f>IF(Table1[[#This Row],[Ordem_insumos]]&lt;&gt;0,VLOOKUP(Table1[[#This Row],[Codigo_servico]],Preencher_Orcamento!$B:$D,3,FALSE)*Table1[[#This Row],[Subtotal_insumo]],"")</f>
        <v>0</v>
      </c>
    </row>
    <row r="7726" spans="1:13" x14ac:dyDescent="0.25">
      <c r="A7726" s="6">
        <v>100782</v>
      </c>
      <c r="B7726" s="126">
        <v>6</v>
      </c>
      <c r="C7726" s="133"/>
      <c r="D7726" s="134">
        <v>37509</v>
      </c>
      <c r="E7726" s="7" t="s">
        <v>830</v>
      </c>
      <c r="F7726" s="8" t="s">
        <v>168</v>
      </c>
      <c r="G7726" s="18">
        <f>IFERROR(VLOOKUP(Table1[[#This Row],[Codigo_insumo]],BD_Insumos!$B:$E,4),"")</f>
        <v>16.625699999999998</v>
      </c>
      <c r="H7726" s="140">
        <v>0.08</v>
      </c>
      <c r="I7726" s="9"/>
      <c r="J7726" s="23">
        <f t="shared" si="120"/>
        <v>1.3300559999999999</v>
      </c>
      <c r="K7726" s="22" t="str">
        <f>IF(I7726&lt;&gt;"",SUMIF(Table1[Codigo_servico],A7726,Table1[Subtotal_insumo]),"")</f>
        <v/>
      </c>
      <c r="L7726" s="18">
        <f>IF(Table1[[#This Row],[Ordem_insumos]]&lt;&gt;0,VLOOKUP(Table1[[#This Row],[Codigo_servico]],Preencher_Orcamento!$B:$D,3,FALSE)*Table1[[#This Row],[Qtde_insumo]],"")</f>
        <v>0</v>
      </c>
      <c r="M7726" s="18">
        <f>IF(Table1[[#This Row],[Ordem_insumos]]&lt;&gt;0,VLOOKUP(Table1[[#This Row],[Codigo_servico]],Preencher_Orcamento!$B:$D,3,FALSE)*Table1[[#This Row],[Subtotal_insumo]],"")</f>
        <v>0</v>
      </c>
    </row>
    <row r="7727" spans="1:13" x14ac:dyDescent="0.25">
      <c r="A7727" s="6">
        <v>100782</v>
      </c>
      <c r="B7727" s="126">
        <v>7</v>
      </c>
      <c r="C7727" s="133"/>
      <c r="D7727" s="134">
        <v>2075</v>
      </c>
      <c r="E7727" s="7" t="s">
        <v>2199</v>
      </c>
      <c r="F7727" s="8" t="s">
        <v>2140</v>
      </c>
      <c r="G7727" s="18">
        <f>IFERROR(VLOOKUP(Table1[[#This Row],[Codigo_insumo]],BD_Insumos!$B:$E,4),"")</f>
        <v>15.599673853371913</v>
      </c>
      <c r="H7727" s="140">
        <v>0.5</v>
      </c>
      <c r="I7727" s="9"/>
      <c r="J7727" s="23">
        <f t="shared" si="120"/>
        <v>7.7998369266859564</v>
      </c>
      <c r="K7727" s="22" t="str">
        <f>IF(I7727&lt;&gt;"",SUMIF(Table1[Codigo_servico],A7727,Table1[Subtotal_insumo]),"")</f>
        <v/>
      </c>
      <c r="L7727" s="18">
        <f>IF(Table1[[#This Row],[Ordem_insumos]]&lt;&gt;0,VLOOKUP(Table1[[#This Row],[Codigo_servico]],Preencher_Orcamento!$B:$D,3,FALSE)*Table1[[#This Row],[Qtde_insumo]],"")</f>
        <v>0</v>
      </c>
      <c r="M7727" s="18">
        <f>IF(Table1[[#This Row],[Ordem_insumos]]&lt;&gt;0,VLOOKUP(Table1[[#This Row],[Codigo_servico]],Preencher_Orcamento!$B:$D,3,FALSE)*Table1[[#This Row],[Subtotal_insumo]],"")</f>
        <v>0</v>
      </c>
    </row>
    <row r="7728" spans="1:13" ht="26.25" x14ac:dyDescent="0.25">
      <c r="A7728" s="6">
        <v>100782</v>
      </c>
      <c r="B7728" s="126">
        <v>8</v>
      </c>
      <c r="C7728" s="133"/>
      <c r="D7728" s="134">
        <v>73740</v>
      </c>
      <c r="E7728" s="7" t="s">
        <v>1789</v>
      </c>
      <c r="F7728" s="8" t="s">
        <v>457</v>
      </c>
      <c r="G7728" s="18">
        <f>IFERROR(VLOOKUP(Table1[[#This Row],[Codigo_insumo]],BD_Insumos!$B:$E,4),"")</f>
        <v>9.3035999999999994</v>
      </c>
      <c r="H7728" s="140">
        <v>2</v>
      </c>
      <c r="I7728" s="9"/>
      <c r="J7728" s="23">
        <f t="shared" si="120"/>
        <v>18.607199999999999</v>
      </c>
      <c r="K7728" s="22" t="str">
        <f>IF(I7728&lt;&gt;"",SUMIF(Table1[Codigo_servico],A7728,Table1[Subtotal_insumo]),"")</f>
        <v/>
      </c>
      <c r="L7728" s="18">
        <f>IF(Table1[[#This Row],[Ordem_insumos]]&lt;&gt;0,VLOOKUP(Table1[[#This Row],[Codigo_servico]],Preencher_Orcamento!$B:$D,3,FALSE)*Table1[[#This Row],[Qtde_insumo]],"")</f>
        <v>0</v>
      </c>
      <c r="M7728" s="18">
        <f>IF(Table1[[#This Row],[Ordem_insumos]]&lt;&gt;0,VLOOKUP(Table1[[#This Row],[Codigo_servico]],Preencher_Orcamento!$B:$D,3,FALSE)*Table1[[#This Row],[Subtotal_insumo]],"")</f>
        <v>0</v>
      </c>
    </row>
    <row r="7729" spans="1:13" ht="26.25" x14ac:dyDescent="0.25">
      <c r="A7729" s="6">
        <v>100782</v>
      </c>
      <c r="B7729" s="126">
        <v>9</v>
      </c>
      <c r="C7729" s="133"/>
      <c r="D7729" s="134">
        <v>73802</v>
      </c>
      <c r="E7729" s="7" t="s">
        <v>1791</v>
      </c>
      <c r="F7729" s="8" t="s">
        <v>5</v>
      </c>
      <c r="G7729" s="18">
        <f>IFERROR(VLOOKUP(Table1[[#This Row],[Codigo_insumo]],BD_Insumos!$B:$E,4),"")</f>
        <v>26.049900000000001</v>
      </c>
      <c r="H7729" s="140">
        <v>3</v>
      </c>
      <c r="I7729" s="9"/>
      <c r="J7729" s="23">
        <f t="shared" si="120"/>
        <v>78.149699999999996</v>
      </c>
      <c r="K7729" s="22" t="str">
        <f>IF(I7729&lt;&gt;"",SUMIF(Table1[Codigo_servico],A7729,Table1[Subtotal_insumo]),"")</f>
        <v/>
      </c>
      <c r="L7729" s="18">
        <f>IF(Table1[[#This Row],[Ordem_insumos]]&lt;&gt;0,VLOOKUP(Table1[[#This Row],[Codigo_servico]],Preencher_Orcamento!$B:$D,3,FALSE)*Table1[[#This Row],[Qtde_insumo]],"")</f>
        <v>0</v>
      </c>
      <c r="M7729" s="18">
        <f>IF(Table1[[#This Row],[Ordem_insumos]]&lt;&gt;0,VLOOKUP(Table1[[#This Row],[Codigo_servico]],Preencher_Orcamento!$B:$D,3,FALSE)*Table1[[#This Row],[Subtotal_insumo]],"")</f>
        <v>0</v>
      </c>
    </row>
    <row r="7730" spans="1:13" x14ac:dyDescent="0.25">
      <c r="A7730" s="6">
        <v>100782</v>
      </c>
      <c r="B7730" s="126">
        <v>10</v>
      </c>
      <c r="C7730" s="133"/>
      <c r="D7730" s="134">
        <v>74901</v>
      </c>
      <c r="E7730" s="7" t="s">
        <v>1836</v>
      </c>
      <c r="F7730" s="8" t="s">
        <v>457</v>
      </c>
      <c r="G7730" s="18">
        <f>IFERROR(VLOOKUP(Table1[[#This Row],[Codigo_insumo]],BD_Insumos!$B:$E,4),"")</f>
        <v>14.2257</v>
      </c>
      <c r="H7730" s="140">
        <v>4</v>
      </c>
      <c r="I7730" s="9"/>
      <c r="J7730" s="23">
        <f t="shared" si="120"/>
        <v>56.902799999999999</v>
      </c>
      <c r="K7730" s="22" t="str">
        <f>IF(I7730&lt;&gt;"",SUMIF(Table1[Codigo_servico],A7730,Table1[Subtotal_insumo]),"")</f>
        <v/>
      </c>
      <c r="L7730" s="18">
        <f>IF(Table1[[#This Row],[Ordem_insumos]]&lt;&gt;0,VLOOKUP(Table1[[#This Row],[Codigo_servico]],Preencher_Orcamento!$B:$D,3,FALSE)*Table1[[#This Row],[Qtde_insumo]],"")</f>
        <v>0</v>
      </c>
      <c r="M7730" s="18">
        <f>IF(Table1[[#This Row],[Ordem_insumos]]&lt;&gt;0,VLOOKUP(Table1[[#This Row],[Codigo_servico]],Preencher_Orcamento!$B:$D,3,FALSE)*Table1[[#This Row],[Subtotal_insumo]],"")</f>
        <v>0</v>
      </c>
    </row>
    <row r="7731" spans="1:13" ht="39" x14ac:dyDescent="0.25">
      <c r="A7731" s="6">
        <v>100782</v>
      </c>
      <c r="B7731" s="126">
        <v>11</v>
      </c>
      <c r="C7731" s="133"/>
      <c r="D7731" s="134">
        <v>17040</v>
      </c>
      <c r="E7731" s="7" t="s">
        <v>375</v>
      </c>
      <c r="F7731" s="8" t="s">
        <v>457</v>
      </c>
      <c r="G7731" s="18">
        <f>IFERROR(VLOOKUP(Table1[[#This Row],[Codigo_insumo]],BD_Insumos!$B:$E,4),"")</f>
        <v>0.31169999999999998</v>
      </c>
      <c r="H7731" s="140">
        <v>6</v>
      </c>
      <c r="I7731" s="9"/>
      <c r="J7731" s="23">
        <f t="shared" si="120"/>
        <v>1.8701999999999999</v>
      </c>
      <c r="K7731" s="22" t="str">
        <f>IF(I7731&lt;&gt;"",SUMIF(Table1[Codigo_servico],A7731,Table1[Subtotal_insumo]),"")</f>
        <v/>
      </c>
      <c r="L7731" s="18">
        <f>IF(Table1[[#This Row],[Ordem_insumos]]&lt;&gt;0,VLOOKUP(Table1[[#This Row],[Codigo_servico]],Preencher_Orcamento!$B:$D,3,FALSE)*Table1[[#This Row],[Qtde_insumo]],"")</f>
        <v>0</v>
      </c>
      <c r="M7731" s="18">
        <f>IF(Table1[[#This Row],[Ordem_insumos]]&lt;&gt;0,VLOOKUP(Table1[[#This Row],[Codigo_servico]],Preencher_Orcamento!$B:$D,3,FALSE)*Table1[[#This Row],[Subtotal_insumo]],"")</f>
        <v>0</v>
      </c>
    </row>
    <row r="7732" spans="1:13" x14ac:dyDescent="0.25">
      <c r="A7732" s="6">
        <v>100782</v>
      </c>
      <c r="B7732" s="126">
        <v>12</v>
      </c>
      <c r="C7732" s="133"/>
      <c r="D7732" s="134">
        <v>2035</v>
      </c>
      <c r="E7732" s="7" t="s">
        <v>2190</v>
      </c>
      <c r="F7732" s="8" t="s">
        <v>2140</v>
      </c>
      <c r="G7732" s="18">
        <f>IFERROR(VLOOKUP(Table1[[#This Row],[Codigo_insumo]],BD_Insumos!$B:$E,4),"")</f>
        <v>17.275965903920998</v>
      </c>
      <c r="H7732" s="140">
        <v>1</v>
      </c>
      <c r="I7732" s="9"/>
      <c r="J7732" s="23">
        <f t="shared" si="120"/>
        <v>17.275965903920998</v>
      </c>
      <c r="K7732" s="22" t="str">
        <f>IF(I7732&lt;&gt;"",SUMIF(Table1[Codigo_servico],A7732,Table1[Subtotal_insumo]),"")</f>
        <v/>
      </c>
      <c r="L7732" s="18">
        <f>IF(Table1[[#This Row],[Ordem_insumos]]&lt;&gt;0,VLOOKUP(Table1[[#This Row],[Codigo_servico]],Preencher_Orcamento!$B:$D,3,FALSE)*Table1[[#This Row],[Qtde_insumo]],"")</f>
        <v>0</v>
      </c>
      <c r="M7732" s="18">
        <f>IF(Table1[[#This Row],[Ordem_insumos]]&lt;&gt;0,VLOOKUP(Table1[[#This Row],[Codigo_servico]],Preencher_Orcamento!$B:$D,3,FALSE)*Table1[[#This Row],[Subtotal_insumo]],"")</f>
        <v>0</v>
      </c>
    </row>
    <row r="7733" spans="1:13" x14ac:dyDescent="0.25">
      <c r="A7733" s="6">
        <v>100782</v>
      </c>
      <c r="B7733" s="126">
        <v>13</v>
      </c>
      <c r="C7733" s="133"/>
      <c r="D7733" s="134">
        <v>37005</v>
      </c>
      <c r="E7733" s="7" t="s">
        <v>811</v>
      </c>
      <c r="F7733" s="8" t="s">
        <v>168</v>
      </c>
      <c r="G7733" s="18">
        <f>IFERROR(VLOOKUP(Table1[[#This Row],[Codigo_insumo]],BD_Insumos!$B:$E,4),"")</f>
        <v>15.942500000000001</v>
      </c>
      <c r="H7733" s="140">
        <v>0.14000000000000001</v>
      </c>
      <c r="I7733" s="9"/>
      <c r="J7733" s="23">
        <f t="shared" si="120"/>
        <v>2.2319500000000003</v>
      </c>
      <c r="K7733" s="22" t="str">
        <f>IF(I7733&lt;&gt;"",SUMIF(Table1[Codigo_servico],A7733,Table1[Subtotal_insumo]),"")</f>
        <v/>
      </c>
      <c r="L7733" s="18">
        <f>IF(Table1[[#This Row],[Ordem_insumos]]&lt;&gt;0,VLOOKUP(Table1[[#This Row],[Codigo_servico]],Preencher_Orcamento!$B:$D,3,FALSE)*Table1[[#This Row],[Qtde_insumo]],"")</f>
        <v>0</v>
      </c>
      <c r="M7733" s="18">
        <f>IF(Table1[[#This Row],[Ordem_insumos]]&lt;&gt;0,VLOOKUP(Table1[[#This Row],[Codigo_servico]],Preencher_Orcamento!$B:$D,3,FALSE)*Table1[[#This Row],[Subtotal_insumo]],"")</f>
        <v>0</v>
      </c>
    </row>
    <row r="7734" spans="1:13" ht="26.25" x14ac:dyDescent="0.25">
      <c r="A7734" s="6">
        <v>100782</v>
      </c>
      <c r="B7734" s="126">
        <v>14</v>
      </c>
      <c r="C7734" s="133"/>
      <c r="D7734" s="134">
        <v>73730</v>
      </c>
      <c r="E7734" s="7" t="s">
        <v>1788</v>
      </c>
      <c r="F7734" s="8" t="s">
        <v>457</v>
      </c>
      <c r="G7734" s="18">
        <f>IFERROR(VLOOKUP(Table1[[#This Row],[Codigo_insumo]],BD_Insumos!$B:$E,4),"")</f>
        <v>4.2483000000000004</v>
      </c>
      <c r="H7734" s="140">
        <v>2</v>
      </c>
      <c r="I7734" s="9"/>
      <c r="J7734" s="23">
        <f t="shared" si="120"/>
        <v>8.4966000000000008</v>
      </c>
      <c r="K7734" s="22" t="str">
        <f>IF(I7734&lt;&gt;"",SUMIF(Table1[Codigo_servico],A7734,Table1[Subtotal_insumo]),"")</f>
        <v/>
      </c>
      <c r="L7734" s="18">
        <f>IF(Table1[[#This Row],[Ordem_insumos]]&lt;&gt;0,VLOOKUP(Table1[[#This Row],[Codigo_servico]],Preencher_Orcamento!$B:$D,3,FALSE)*Table1[[#This Row],[Qtde_insumo]],"")</f>
        <v>0</v>
      </c>
      <c r="M7734" s="18">
        <f>IF(Table1[[#This Row],[Ordem_insumos]]&lt;&gt;0,VLOOKUP(Table1[[#This Row],[Codigo_servico]],Preencher_Orcamento!$B:$D,3,FALSE)*Table1[[#This Row],[Subtotal_insumo]],"")</f>
        <v>0</v>
      </c>
    </row>
    <row r="7735" spans="1:13" ht="26.25" x14ac:dyDescent="0.25">
      <c r="A7735" s="6">
        <v>100782</v>
      </c>
      <c r="B7735" s="126">
        <v>15</v>
      </c>
      <c r="C7735" s="133"/>
      <c r="D7735" s="134">
        <v>58407</v>
      </c>
      <c r="E7735" s="7" t="s">
        <v>1560</v>
      </c>
      <c r="F7735" s="8" t="s">
        <v>457</v>
      </c>
      <c r="G7735" s="18">
        <f>IFERROR(VLOOKUP(Table1[[#This Row],[Codigo_insumo]],BD_Insumos!$B:$E,4),"")</f>
        <v>0.51439999999999997</v>
      </c>
      <c r="H7735" s="140">
        <v>3</v>
      </c>
      <c r="I7735" s="9"/>
      <c r="J7735" s="23">
        <f t="shared" si="120"/>
        <v>1.5431999999999999</v>
      </c>
      <c r="K7735" s="22" t="str">
        <f>IF(I7735&lt;&gt;"",SUMIF(Table1[Codigo_servico],A7735,Table1[Subtotal_insumo]),"")</f>
        <v/>
      </c>
      <c r="L7735" s="18">
        <f>IF(Table1[[#This Row],[Ordem_insumos]]&lt;&gt;0,VLOOKUP(Table1[[#This Row],[Codigo_servico]],Preencher_Orcamento!$B:$D,3,FALSE)*Table1[[#This Row],[Qtde_insumo]],"")</f>
        <v>0</v>
      </c>
      <c r="M7735" s="18">
        <f>IF(Table1[[#This Row],[Ordem_insumos]]&lt;&gt;0,VLOOKUP(Table1[[#This Row],[Codigo_servico]],Preencher_Orcamento!$B:$D,3,FALSE)*Table1[[#This Row],[Subtotal_insumo]],"")</f>
        <v>0</v>
      </c>
    </row>
    <row r="7736" spans="1:13" ht="26.25" x14ac:dyDescent="0.25">
      <c r="A7736" s="6">
        <v>100782</v>
      </c>
      <c r="B7736" s="126">
        <v>16</v>
      </c>
      <c r="C7736" s="133"/>
      <c r="D7736" s="134">
        <v>74930</v>
      </c>
      <c r="E7736" s="7" t="s">
        <v>1837</v>
      </c>
      <c r="F7736" s="8" t="s">
        <v>457</v>
      </c>
      <c r="G7736" s="18">
        <f>IFERROR(VLOOKUP(Table1[[#This Row],[Codigo_insumo]],BD_Insumos!$B:$E,4),"")</f>
        <v>6.5610999999999997</v>
      </c>
      <c r="H7736" s="140">
        <v>4</v>
      </c>
      <c r="I7736" s="9"/>
      <c r="J7736" s="23">
        <f t="shared" si="120"/>
        <v>26.244399999999999</v>
      </c>
      <c r="K7736" s="22" t="str">
        <f>IF(I7736&lt;&gt;"",SUMIF(Table1[Codigo_servico],A7736,Table1[Subtotal_insumo]),"")</f>
        <v/>
      </c>
      <c r="L7736" s="18">
        <f>IF(Table1[[#This Row],[Ordem_insumos]]&lt;&gt;0,VLOOKUP(Table1[[#This Row],[Codigo_servico]],Preencher_Orcamento!$B:$D,3,FALSE)*Table1[[#This Row],[Qtde_insumo]],"")</f>
        <v>0</v>
      </c>
      <c r="M7736" s="18">
        <f>IF(Table1[[#This Row],[Ordem_insumos]]&lt;&gt;0,VLOOKUP(Table1[[#This Row],[Codigo_servico]],Preencher_Orcamento!$B:$D,3,FALSE)*Table1[[#This Row],[Subtotal_insumo]],"")</f>
        <v>0</v>
      </c>
    </row>
    <row r="7737" spans="1:13" x14ac:dyDescent="0.25">
      <c r="A7737" s="6">
        <v>100782</v>
      </c>
      <c r="B7737" s="126">
        <v>17</v>
      </c>
      <c r="C7737" s="133"/>
      <c r="D7737" s="134">
        <v>2076</v>
      </c>
      <c r="E7737" s="7" t="s">
        <v>2200</v>
      </c>
      <c r="F7737" s="8" t="s">
        <v>2140</v>
      </c>
      <c r="G7737" s="18">
        <f>IFERROR(VLOOKUP(Table1[[#This Row],[Codigo_insumo]],BD_Insumos!$B:$E,4),"")</f>
        <v>12.645924541907611</v>
      </c>
      <c r="H7737" s="140">
        <v>0.5</v>
      </c>
      <c r="I7737" s="9"/>
      <c r="J7737" s="23">
        <f t="shared" si="120"/>
        <v>6.3229622709538056</v>
      </c>
      <c r="K7737" s="22" t="str">
        <f>IF(I7737&lt;&gt;"",SUMIF(Table1[Codigo_servico],A7737,Table1[Subtotal_insumo]),"")</f>
        <v/>
      </c>
      <c r="L7737" s="18">
        <f>IF(Table1[[#This Row],[Ordem_insumos]]&lt;&gt;0,VLOOKUP(Table1[[#This Row],[Codigo_servico]],Preencher_Orcamento!$B:$D,3,FALSE)*Table1[[#This Row],[Qtde_insumo]],"")</f>
        <v>0</v>
      </c>
      <c r="M7737" s="18">
        <f>IF(Table1[[#This Row],[Ordem_insumos]]&lt;&gt;0,VLOOKUP(Table1[[#This Row],[Codigo_servico]],Preencher_Orcamento!$B:$D,3,FALSE)*Table1[[#This Row],[Subtotal_insumo]],"")</f>
        <v>0</v>
      </c>
    </row>
    <row r="7738" spans="1:13" x14ac:dyDescent="0.25">
      <c r="A7738" s="6">
        <v>100782</v>
      </c>
      <c r="B7738" s="126">
        <v>18</v>
      </c>
      <c r="C7738" s="133"/>
      <c r="D7738" s="134">
        <v>2036</v>
      </c>
      <c r="E7738" s="7" t="s">
        <v>2191</v>
      </c>
      <c r="F7738" s="8" t="s">
        <v>2140</v>
      </c>
      <c r="G7738" s="18">
        <f>IFERROR(VLOOKUP(Table1[[#This Row],[Codigo_insumo]],BD_Insumos!$B:$E,4),"")</f>
        <v>12.90425192342871</v>
      </c>
      <c r="H7738" s="140">
        <v>1</v>
      </c>
      <c r="I7738" s="9"/>
      <c r="J7738" s="23">
        <f t="shared" si="120"/>
        <v>12.90425192342871</v>
      </c>
      <c r="K7738" s="22" t="str">
        <f>IF(I7738&lt;&gt;"",SUMIF(Table1[Codigo_servico],A7738,Table1[Subtotal_insumo]),"")</f>
        <v/>
      </c>
      <c r="L7738" s="18">
        <f>IF(Table1[[#This Row],[Ordem_insumos]]&lt;&gt;0,VLOOKUP(Table1[[#This Row],[Codigo_servico]],Preencher_Orcamento!$B:$D,3,FALSE)*Table1[[#This Row],[Qtde_insumo]],"")</f>
        <v>0</v>
      </c>
      <c r="M7738" s="18">
        <f>IF(Table1[[#This Row],[Ordem_insumos]]&lt;&gt;0,VLOOKUP(Table1[[#This Row],[Codigo_servico]],Preencher_Orcamento!$B:$D,3,FALSE)*Table1[[#This Row],[Subtotal_insumo]],"")</f>
        <v>0</v>
      </c>
    </row>
    <row r="7739" spans="1:13" x14ac:dyDescent="0.25">
      <c r="A7739" s="6">
        <v>100782</v>
      </c>
      <c r="B7739" s="126">
        <v>19</v>
      </c>
      <c r="C7739" s="133"/>
      <c r="D7739" s="134">
        <v>79640</v>
      </c>
      <c r="E7739" s="7" t="s">
        <v>2022</v>
      </c>
      <c r="F7739" s="8" t="s">
        <v>5</v>
      </c>
      <c r="G7739" s="18">
        <f>IFERROR(VLOOKUP(Table1[[#This Row],[Codigo_insumo]],BD_Insumos!$B:$E,4),"")</f>
        <v>0.14910000000000001</v>
      </c>
      <c r="H7739" s="140">
        <v>3.75</v>
      </c>
      <c r="I7739" s="9"/>
      <c r="J7739" s="23">
        <f t="shared" si="120"/>
        <v>0.55912500000000009</v>
      </c>
      <c r="K7739" s="22" t="str">
        <f>IF(I7739&lt;&gt;"",SUMIF(Table1[Codigo_servico],A7739,Table1[Subtotal_insumo]),"")</f>
        <v/>
      </c>
      <c r="L7739" s="18">
        <f>IF(Table1[[#This Row],[Ordem_insumos]]&lt;&gt;0,VLOOKUP(Table1[[#This Row],[Codigo_servico]],Preencher_Orcamento!$B:$D,3,FALSE)*Table1[[#This Row],[Qtde_insumo]],"")</f>
        <v>0</v>
      </c>
      <c r="M7739" s="18">
        <f>IF(Table1[[#This Row],[Ordem_insumos]]&lt;&gt;0,VLOOKUP(Table1[[#This Row],[Codigo_servico]],Preencher_Orcamento!$B:$D,3,FALSE)*Table1[[#This Row],[Subtotal_insumo]],"")</f>
        <v>0</v>
      </c>
    </row>
    <row r="7740" spans="1:13" x14ac:dyDescent="0.25">
      <c r="A7740" s="3">
        <v>100783</v>
      </c>
      <c r="B7740" s="125">
        <v>0</v>
      </c>
      <c r="C7740" s="131" t="s">
        <v>3898</v>
      </c>
      <c r="D7740" s="132"/>
      <c r="E7740" s="4"/>
      <c r="F7740" s="4"/>
      <c r="G7740" s="17" t="str">
        <f>IFERROR(VLOOKUP(Table1[[#This Row],[Codigo_insumo]],BD_Insumos!$B:$E,4),"")</f>
        <v/>
      </c>
      <c r="H7740" s="139"/>
      <c r="I7740" s="5" t="s">
        <v>457</v>
      </c>
      <c r="J7740" s="20" t="str">
        <f t="shared" si="120"/>
        <v/>
      </c>
      <c r="K7740" s="21">
        <f>IF(I7740&lt;&gt;"",SUMIF(Table1[Codigo_servico],A7740,Table1[Subtotal_insumo]),"")</f>
        <v>510.09878603589385</v>
      </c>
      <c r="L7740" s="17" t="str">
        <f>IF(Table1[[#This Row],[Ordem_insumos]]&lt;&gt;0,VLOOKUP(Table1[[#This Row],[Codigo_servico]],Preencher_Orcamento!$B:$D,3,FALSE)*Table1[[#This Row],[Qtde_insumo]],"")</f>
        <v/>
      </c>
      <c r="M7740" s="17" t="str">
        <f>IF(Table1[[#This Row],[Ordem_insumos]]&lt;&gt;0,VLOOKUP(Table1[[#This Row],[Codigo_servico]],Preencher_Orcamento!$B:$D,3,FALSE)*Table1[[#This Row],[Subtotal_insumo]],"")</f>
        <v/>
      </c>
    </row>
    <row r="7741" spans="1:13" ht="26.25" x14ac:dyDescent="0.25">
      <c r="A7741" s="6">
        <v>100783</v>
      </c>
      <c r="B7741" s="126">
        <v>1</v>
      </c>
      <c r="C7741" s="133"/>
      <c r="D7741" s="134">
        <v>73701</v>
      </c>
      <c r="E7741" s="7" t="s">
        <v>1787</v>
      </c>
      <c r="F7741" s="8" t="s">
        <v>457</v>
      </c>
      <c r="G7741" s="16">
        <f>IFERROR(VLOOKUP(Table1[[#This Row],[Codigo_insumo]],BD_Insumos!$B:$E,4),"")</f>
        <v>4.3345000000000002</v>
      </c>
      <c r="H7741" s="140">
        <v>1</v>
      </c>
      <c r="I7741" s="9"/>
      <c r="J7741" s="22">
        <f t="shared" si="120"/>
        <v>4.3345000000000002</v>
      </c>
      <c r="K7741" s="22" t="str">
        <f>IF(I7741&lt;&gt;"",SUMIF(Table1[Codigo_servico],A7741,Table1[Subtotal_insumo]),"")</f>
        <v/>
      </c>
      <c r="L7741" s="16">
        <f>IF(Table1[[#This Row],[Ordem_insumos]]&lt;&gt;0,VLOOKUP(Table1[[#This Row],[Codigo_servico]],Preencher_Orcamento!$B:$D,3,FALSE)*Table1[[#This Row],[Qtde_insumo]],"")</f>
        <v>0</v>
      </c>
      <c r="M7741" s="16">
        <f>IF(Table1[[#This Row],[Ordem_insumos]]&lt;&gt;0,VLOOKUP(Table1[[#This Row],[Codigo_servico]],Preencher_Orcamento!$B:$D,3,FALSE)*Table1[[#This Row],[Subtotal_insumo]],"")</f>
        <v>0</v>
      </c>
    </row>
    <row r="7742" spans="1:13" x14ac:dyDescent="0.25">
      <c r="A7742" s="6">
        <v>100783</v>
      </c>
      <c r="B7742" s="126">
        <v>2</v>
      </c>
      <c r="C7742" s="133"/>
      <c r="D7742" s="134">
        <v>2036</v>
      </c>
      <c r="E7742" s="7" t="s">
        <v>2191</v>
      </c>
      <c r="F7742" s="8" t="s">
        <v>2140</v>
      </c>
      <c r="G7742" s="16">
        <f>IFERROR(VLOOKUP(Table1[[#This Row],[Codigo_insumo]],BD_Insumos!$B:$E,4),"")</f>
        <v>12.90425192342871</v>
      </c>
      <c r="H7742" s="140">
        <v>1.1200000000000001</v>
      </c>
      <c r="I7742" s="9"/>
      <c r="J7742" s="22">
        <f t="shared" si="120"/>
        <v>14.452762154240157</v>
      </c>
      <c r="K7742" s="22" t="str">
        <f>IF(I7742&lt;&gt;"",SUMIF(Table1[Codigo_servico],A7742,Table1[Subtotal_insumo]),"")</f>
        <v/>
      </c>
      <c r="L7742" s="16">
        <f>IF(Table1[[#This Row],[Ordem_insumos]]&lt;&gt;0,VLOOKUP(Table1[[#This Row],[Codigo_servico]],Preencher_Orcamento!$B:$D,3,FALSE)*Table1[[#This Row],[Qtde_insumo]],"")</f>
        <v>0</v>
      </c>
      <c r="M7742" s="16">
        <f>IF(Table1[[#This Row],[Ordem_insumos]]&lt;&gt;0,VLOOKUP(Table1[[#This Row],[Codigo_servico]],Preencher_Orcamento!$B:$D,3,FALSE)*Table1[[#This Row],[Subtotal_insumo]],"")</f>
        <v>0</v>
      </c>
    </row>
    <row r="7743" spans="1:13" x14ac:dyDescent="0.25">
      <c r="A7743" s="6">
        <v>100783</v>
      </c>
      <c r="B7743" s="126">
        <v>3</v>
      </c>
      <c r="C7743" s="133"/>
      <c r="D7743" s="134">
        <v>37509</v>
      </c>
      <c r="E7743" s="7" t="s">
        <v>830</v>
      </c>
      <c r="F7743" s="8" t="s">
        <v>168</v>
      </c>
      <c r="G7743" s="16">
        <f>IFERROR(VLOOKUP(Table1[[#This Row],[Codigo_insumo]],BD_Insumos!$B:$E,4),"")</f>
        <v>16.625699999999998</v>
      </c>
      <c r="H7743" s="140">
        <v>0.1</v>
      </c>
      <c r="I7743" s="9"/>
      <c r="J7743" s="22">
        <f t="shared" si="120"/>
        <v>1.6625699999999999</v>
      </c>
      <c r="K7743" s="22" t="str">
        <f>IF(I7743&lt;&gt;"",SUMIF(Table1[Codigo_servico],A7743,Table1[Subtotal_insumo]),"")</f>
        <v/>
      </c>
      <c r="L7743" s="16">
        <f>IF(Table1[[#This Row],[Ordem_insumos]]&lt;&gt;0,VLOOKUP(Table1[[#This Row],[Codigo_servico]],Preencher_Orcamento!$B:$D,3,FALSE)*Table1[[#This Row],[Qtde_insumo]],"")</f>
        <v>0</v>
      </c>
      <c r="M7743" s="16">
        <f>IF(Table1[[#This Row],[Ordem_insumos]]&lt;&gt;0,VLOOKUP(Table1[[#This Row],[Codigo_servico]],Preencher_Orcamento!$B:$D,3,FALSE)*Table1[[#This Row],[Subtotal_insumo]],"")</f>
        <v>0</v>
      </c>
    </row>
    <row r="7744" spans="1:13" ht="26.25" x14ac:dyDescent="0.25">
      <c r="A7744" s="6">
        <v>100783</v>
      </c>
      <c r="B7744" s="126">
        <v>4</v>
      </c>
      <c r="C7744" s="133"/>
      <c r="D7744" s="134">
        <v>73740</v>
      </c>
      <c r="E7744" s="7" t="s">
        <v>1789</v>
      </c>
      <c r="F7744" s="8" t="s">
        <v>457</v>
      </c>
      <c r="G7744" s="16">
        <f>IFERROR(VLOOKUP(Table1[[#This Row],[Codigo_insumo]],BD_Insumos!$B:$E,4),"")</f>
        <v>9.3035999999999994</v>
      </c>
      <c r="H7744" s="140">
        <v>2</v>
      </c>
      <c r="I7744" s="9"/>
      <c r="J7744" s="22">
        <f t="shared" si="120"/>
        <v>18.607199999999999</v>
      </c>
      <c r="K7744" s="22" t="str">
        <f>IF(I7744&lt;&gt;"",SUMIF(Table1[Codigo_servico],A7744,Table1[Subtotal_insumo]),"")</f>
        <v/>
      </c>
      <c r="L7744" s="16">
        <f>IF(Table1[[#This Row],[Ordem_insumos]]&lt;&gt;0,VLOOKUP(Table1[[#This Row],[Codigo_servico]],Preencher_Orcamento!$B:$D,3,FALSE)*Table1[[#This Row],[Qtde_insumo]],"")</f>
        <v>0</v>
      </c>
      <c r="M7744" s="16">
        <f>IF(Table1[[#This Row],[Ordem_insumos]]&lt;&gt;0,VLOOKUP(Table1[[#This Row],[Codigo_servico]],Preencher_Orcamento!$B:$D,3,FALSE)*Table1[[#This Row],[Subtotal_insumo]],"")</f>
        <v>0</v>
      </c>
    </row>
    <row r="7745" spans="1:13" x14ac:dyDescent="0.25">
      <c r="A7745" s="6">
        <v>100783</v>
      </c>
      <c r="B7745" s="126">
        <v>5</v>
      </c>
      <c r="C7745" s="133"/>
      <c r="D7745" s="134">
        <v>2075</v>
      </c>
      <c r="E7745" s="7" t="s">
        <v>2199</v>
      </c>
      <c r="F7745" s="8" t="s">
        <v>2140</v>
      </c>
      <c r="G7745" s="18">
        <f>IFERROR(VLOOKUP(Table1[[#This Row],[Codigo_insumo]],BD_Insumos!$B:$E,4),"")</f>
        <v>15.599673853371913</v>
      </c>
      <c r="H7745" s="140">
        <v>0.57999999999999996</v>
      </c>
      <c r="I7745" s="9"/>
      <c r="J7745" s="23">
        <f t="shared" si="120"/>
        <v>9.0478108349557083</v>
      </c>
      <c r="K7745" s="22" t="str">
        <f>IF(I7745&lt;&gt;"",SUMIF(Table1[Codigo_servico],A7745,Table1[Subtotal_insumo]),"")</f>
        <v/>
      </c>
      <c r="L7745" s="18">
        <f>IF(Table1[[#This Row],[Ordem_insumos]]&lt;&gt;0,VLOOKUP(Table1[[#This Row],[Codigo_servico]],Preencher_Orcamento!$B:$D,3,FALSE)*Table1[[#This Row],[Qtde_insumo]],"")</f>
        <v>0</v>
      </c>
      <c r="M7745" s="18">
        <f>IF(Table1[[#This Row],[Ordem_insumos]]&lt;&gt;0,VLOOKUP(Table1[[#This Row],[Codigo_servico]],Preencher_Orcamento!$B:$D,3,FALSE)*Table1[[#This Row],[Subtotal_insumo]],"")</f>
        <v>0</v>
      </c>
    </row>
    <row r="7746" spans="1:13" x14ac:dyDescent="0.25">
      <c r="A7746" s="6">
        <v>100783</v>
      </c>
      <c r="B7746" s="126">
        <v>6</v>
      </c>
      <c r="C7746" s="133"/>
      <c r="D7746" s="134">
        <v>37535</v>
      </c>
      <c r="E7746" s="7" t="s">
        <v>835</v>
      </c>
      <c r="F7746" s="8" t="s">
        <v>457</v>
      </c>
      <c r="G7746" s="18">
        <f>IFERROR(VLOOKUP(Table1[[#This Row],[Codigo_insumo]],BD_Insumos!$B:$E,4),"")</f>
        <v>1.6855</v>
      </c>
      <c r="H7746" s="140">
        <v>0.32</v>
      </c>
      <c r="I7746" s="9"/>
      <c r="J7746" s="23">
        <f t="shared" ref="J7746:J7809" si="121">IF(I7746="",G7746*H7746,"")</f>
        <v>0.53936000000000006</v>
      </c>
      <c r="K7746" s="22" t="str">
        <f>IF(I7746&lt;&gt;"",SUMIF(Table1[Codigo_servico],A7746,Table1[Subtotal_insumo]),"")</f>
        <v/>
      </c>
      <c r="L7746" s="18">
        <f>IF(Table1[[#This Row],[Ordem_insumos]]&lt;&gt;0,VLOOKUP(Table1[[#This Row],[Codigo_servico]],Preencher_Orcamento!$B:$D,3,FALSE)*Table1[[#This Row],[Qtde_insumo]],"")</f>
        <v>0</v>
      </c>
      <c r="M7746" s="18">
        <f>IF(Table1[[#This Row],[Ordem_insumos]]&lt;&gt;0,VLOOKUP(Table1[[#This Row],[Codigo_servico]],Preencher_Orcamento!$B:$D,3,FALSE)*Table1[[#This Row],[Subtotal_insumo]],"")</f>
        <v>0</v>
      </c>
    </row>
    <row r="7747" spans="1:13" ht="26.25" x14ac:dyDescent="0.25">
      <c r="A7747" s="6">
        <v>100783</v>
      </c>
      <c r="B7747" s="126">
        <v>7</v>
      </c>
      <c r="C7747" s="133"/>
      <c r="D7747" s="134">
        <v>58407</v>
      </c>
      <c r="E7747" s="7" t="s">
        <v>1560</v>
      </c>
      <c r="F7747" s="8" t="s">
        <v>457</v>
      </c>
      <c r="G7747" s="18">
        <f>IFERROR(VLOOKUP(Table1[[#This Row],[Codigo_insumo]],BD_Insumos!$B:$E,4),"")</f>
        <v>0.51439999999999997</v>
      </c>
      <c r="H7747" s="140">
        <v>5</v>
      </c>
      <c r="I7747" s="9"/>
      <c r="J7747" s="23">
        <f t="shared" si="121"/>
        <v>2.5720000000000001</v>
      </c>
      <c r="K7747" s="22" t="str">
        <f>IF(I7747&lt;&gt;"",SUMIF(Table1[Codigo_servico],A7747,Table1[Subtotal_insumo]),"")</f>
        <v/>
      </c>
      <c r="L7747" s="18">
        <f>IF(Table1[[#This Row],[Ordem_insumos]]&lt;&gt;0,VLOOKUP(Table1[[#This Row],[Codigo_servico]],Preencher_Orcamento!$B:$D,3,FALSE)*Table1[[#This Row],[Qtde_insumo]],"")</f>
        <v>0</v>
      </c>
      <c r="M7747" s="18">
        <f>IF(Table1[[#This Row],[Ordem_insumos]]&lt;&gt;0,VLOOKUP(Table1[[#This Row],[Codigo_servico]],Preencher_Orcamento!$B:$D,3,FALSE)*Table1[[#This Row],[Subtotal_insumo]],"")</f>
        <v>0</v>
      </c>
    </row>
    <row r="7748" spans="1:13" ht="26.25" x14ac:dyDescent="0.25">
      <c r="A7748" s="6">
        <v>100783</v>
      </c>
      <c r="B7748" s="126">
        <v>8</v>
      </c>
      <c r="C7748" s="133"/>
      <c r="D7748" s="134">
        <v>73802</v>
      </c>
      <c r="E7748" s="7" t="s">
        <v>1791</v>
      </c>
      <c r="F7748" s="8" t="s">
        <v>5</v>
      </c>
      <c r="G7748" s="18">
        <f>IFERROR(VLOOKUP(Table1[[#This Row],[Codigo_insumo]],BD_Insumos!$B:$E,4),"")</f>
        <v>26.049900000000001</v>
      </c>
      <c r="H7748" s="140">
        <v>3.6</v>
      </c>
      <c r="I7748" s="9"/>
      <c r="J7748" s="23">
        <f t="shared" si="121"/>
        <v>93.779640000000001</v>
      </c>
      <c r="K7748" s="22" t="str">
        <f>IF(I7748&lt;&gt;"",SUMIF(Table1[Codigo_servico],A7748,Table1[Subtotal_insumo]),"")</f>
        <v/>
      </c>
      <c r="L7748" s="18">
        <f>IF(Table1[[#This Row],[Ordem_insumos]]&lt;&gt;0,VLOOKUP(Table1[[#This Row],[Codigo_servico]],Preencher_Orcamento!$B:$D,3,FALSE)*Table1[[#This Row],[Qtde_insumo]],"")</f>
        <v>0</v>
      </c>
      <c r="M7748" s="18">
        <f>IF(Table1[[#This Row],[Ordem_insumos]]&lt;&gt;0,VLOOKUP(Table1[[#This Row],[Codigo_servico]],Preencher_Orcamento!$B:$D,3,FALSE)*Table1[[#This Row],[Subtotal_insumo]],"")</f>
        <v>0</v>
      </c>
    </row>
    <row r="7749" spans="1:13" ht="26.25" x14ac:dyDescent="0.25">
      <c r="A7749" s="6">
        <v>100783</v>
      </c>
      <c r="B7749" s="126">
        <v>9</v>
      </c>
      <c r="C7749" s="133"/>
      <c r="D7749" s="134">
        <v>73730</v>
      </c>
      <c r="E7749" s="7" t="s">
        <v>1788</v>
      </c>
      <c r="F7749" s="8" t="s">
        <v>457</v>
      </c>
      <c r="G7749" s="18">
        <f>IFERROR(VLOOKUP(Table1[[#This Row],[Codigo_insumo]],BD_Insumos!$B:$E,4),"")</f>
        <v>4.2483000000000004</v>
      </c>
      <c r="H7749" s="140">
        <v>2</v>
      </c>
      <c r="I7749" s="9"/>
      <c r="J7749" s="23">
        <f t="shared" si="121"/>
        <v>8.4966000000000008</v>
      </c>
      <c r="K7749" s="22" t="str">
        <f>IF(I7749&lt;&gt;"",SUMIF(Table1[Codigo_servico],A7749,Table1[Subtotal_insumo]),"")</f>
        <v/>
      </c>
      <c r="L7749" s="18">
        <f>IF(Table1[[#This Row],[Ordem_insumos]]&lt;&gt;0,VLOOKUP(Table1[[#This Row],[Codigo_servico]],Preencher_Orcamento!$B:$D,3,FALSE)*Table1[[#This Row],[Qtde_insumo]],"")</f>
        <v>0</v>
      </c>
      <c r="M7749" s="18">
        <f>IF(Table1[[#This Row],[Ordem_insumos]]&lt;&gt;0,VLOOKUP(Table1[[#This Row],[Codigo_servico]],Preencher_Orcamento!$B:$D,3,FALSE)*Table1[[#This Row],[Subtotal_insumo]],"")</f>
        <v>0</v>
      </c>
    </row>
    <row r="7750" spans="1:13" ht="26.25" x14ac:dyDescent="0.25">
      <c r="A7750" s="6">
        <v>100783</v>
      </c>
      <c r="B7750" s="126">
        <v>10</v>
      </c>
      <c r="C7750" s="133"/>
      <c r="D7750" s="134">
        <v>73801</v>
      </c>
      <c r="E7750" s="7" t="s">
        <v>1790</v>
      </c>
      <c r="F7750" s="8" t="s">
        <v>5</v>
      </c>
      <c r="G7750" s="18">
        <f>IFERROR(VLOOKUP(Table1[[#This Row],[Codigo_insumo]],BD_Insumos!$B:$E,4),"")</f>
        <v>22.1876</v>
      </c>
      <c r="H7750" s="140">
        <v>0.5</v>
      </c>
      <c r="I7750" s="9"/>
      <c r="J7750" s="23">
        <f t="shared" si="121"/>
        <v>11.0938</v>
      </c>
      <c r="K7750" s="22" t="str">
        <f>IF(I7750&lt;&gt;"",SUMIF(Table1[Codigo_servico],A7750,Table1[Subtotal_insumo]),"")</f>
        <v/>
      </c>
      <c r="L7750" s="18">
        <f>IF(Table1[[#This Row],[Ordem_insumos]]&lt;&gt;0,VLOOKUP(Table1[[#This Row],[Codigo_servico]],Preencher_Orcamento!$B:$D,3,FALSE)*Table1[[#This Row],[Qtde_insumo]],"")</f>
        <v>0</v>
      </c>
      <c r="M7750" s="18">
        <f>IF(Table1[[#This Row],[Ordem_insumos]]&lt;&gt;0,VLOOKUP(Table1[[#This Row],[Codigo_servico]],Preencher_Orcamento!$B:$D,3,FALSE)*Table1[[#This Row],[Subtotal_insumo]],"")</f>
        <v>0</v>
      </c>
    </row>
    <row r="7751" spans="1:13" x14ac:dyDescent="0.25">
      <c r="A7751" s="6">
        <v>100783</v>
      </c>
      <c r="B7751" s="126">
        <v>11</v>
      </c>
      <c r="C7751" s="133"/>
      <c r="D7751" s="134">
        <v>74901</v>
      </c>
      <c r="E7751" s="7" t="s">
        <v>1836</v>
      </c>
      <c r="F7751" s="8" t="s">
        <v>457</v>
      </c>
      <c r="G7751" s="18">
        <f>IFERROR(VLOOKUP(Table1[[#This Row],[Codigo_insumo]],BD_Insumos!$B:$E,4),"")</f>
        <v>14.2257</v>
      </c>
      <c r="H7751" s="140">
        <v>6</v>
      </c>
      <c r="I7751" s="9"/>
      <c r="J7751" s="23">
        <f t="shared" si="121"/>
        <v>85.354199999999992</v>
      </c>
      <c r="K7751" s="22" t="str">
        <f>IF(I7751&lt;&gt;"",SUMIF(Table1[Codigo_servico],A7751,Table1[Subtotal_insumo]),"")</f>
        <v/>
      </c>
      <c r="L7751" s="18">
        <f>IF(Table1[[#This Row],[Ordem_insumos]]&lt;&gt;0,VLOOKUP(Table1[[#This Row],[Codigo_servico]],Preencher_Orcamento!$B:$D,3,FALSE)*Table1[[#This Row],[Qtde_insumo]],"")</f>
        <v>0</v>
      </c>
      <c r="M7751" s="18">
        <f>IF(Table1[[#This Row],[Ordem_insumos]]&lt;&gt;0,VLOOKUP(Table1[[#This Row],[Codigo_servico]],Preencher_Orcamento!$B:$D,3,FALSE)*Table1[[#This Row],[Subtotal_insumo]],"")</f>
        <v>0</v>
      </c>
    </row>
    <row r="7752" spans="1:13" x14ac:dyDescent="0.25">
      <c r="A7752" s="6">
        <v>100783</v>
      </c>
      <c r="B7752" s="126">
        <v>12</v>
      </c>
      <c r="C7752" s="133"/>
      <c r="D7752" s="134">
        <v>74950</v>
      </c>
      <c r="E7752" s="7" t="s">
        <v>1838</v>
      </c>
      <c r="F7752" s="8" t="s">
        <v>457</v>
      </c>
      <c r="G7752" s="18">
        <f>IFERROR(VLOOKUP(Table1[[#This Row],[Codigo_insumo]],BD_Insumos!$B:$E,4),"")</f>
        <v>14.6759</v>
      </c>
      <c r="H7752" s="140">
        <v>2</v>
      </c>
      <c r="I7752" s="9"/>
      <c r="J7752" s="23">
        <f t="shared" si="121"/>
        <v>29.351800000000001</v>
      </c>
      <c r="K7752" s="22" t="str">
        <f>IF(I7752&lt;&gt;"",SUMIF(Table1[Codigo_servico],A7752,Table1[Subtotal_insumo]),"")</f>
        <v/>
      </c>
      <c r="L7752" s="18">
        <f>IF(Table1[[#This Row],[Ordem_insumos]]&lt;&gt;0,VLOOKUP(Table1[[#This Row],[Codigo_servico]],Preencher_Orcamento!$B:$D,3,FALSE)*Table1[[#This Row],[Qtde_insumo]],"")</f>
        <v>0</v>
      </c>
      <c r="M7752" s="18">
        <f>IF(Table1[[#This Row],[Ordem_insumos]]&lt;&gt;0,VLOOKUP(Table1[[#This Row],[Codigo_servico]],Preencher_Orcamento!$B:$D,3,FALSE)*Table1[[#This Row],[Subtotal_insumo]],"")</f>
        <v>0</v>
      </c>
    </row>
    <row r="7753" spans="1:13" x14ac:dyDescent="0.25">
      <c r="A7753" s="6">
        <v>100783</v>
      </c>
      <c r="B7753" s="126">
        <v>13</v>
      </c>
      <c r="C7753" s="133"/>
      <c r="D7753" s="134">
        <v>79640</v>
      </c>
      <c r="E7753" s="7" t="s">
        <v>2022</v>
      </c>
      <c r="F7753" s="8" t="s">
        <v>5</v>
      </c>
      <c r="G7753" s="18">
        <f>IFERROR(VLOOKUP(Table1[[#This Row],[Codigo_insumo]],BD_Insumos!$B:$E,4),"")</f>
        <v>0.14910000000000001</v>
      </c>
      <c r="H7753" s="140">
        <v>3.75</v>
      </c>
      <c r="I7753" s="9"/>
      <c r="J7753" s="23">
        <f t="shared" si="121"/>
        <v>0.55912500000000009</v>
      </c>
      <c r="K7753" s="22" t="str">
        <f>IF(I7753&lt;&gt;"",SUMIF(Table1[Codigo_servico],A7753,Table1[Subtotal_insumo]),"")</f>
        <v/>
      </c>
      <c r="L7753" s="18">
        <f>IF(Table1[[#This Row],[Ordem_insumos]]&lt;&gt;0,VLOOKUP(Table1[[#This Row],[Codigo_servico]],Preencher_Orcamento!$B:$D,3,FALSE)*Table1[[#This Row],[Qtde_insumo]],"")</f>
        <v>0</v>
      </c>
      <c r="M7753" s="18">
        <f>IF(Table1[[#This Row],[Ordem_insumos]]&lt;&gt;0,VLOOKUP(Table1[[#This Row],[Codigo_servico]],Preencher_Orcamento!$B:$D,3,FALSE)*Table1[[#This Row],[Subtotal_insumo]],"")</f>
        <v>0</v>
      </c>
    </row>
    <row r="7754" spans="1:13" ht="26.25" x14ac:dyDescent="0.25">
      <c r="A7754" s="6">
        <v>100783</v>
      </c>
      <c r="B7754" s="126">
        <v>14</v>
      </c>
      <c r="C7754" s="133"/>
      <c r="D7754" s="134">
        <v>79720</v>
      </c>
      <c r="E7754" s="7" t="s">
        <v>2044</v>
      </c>
      <c r="F7754" s="8" t="s">
        <v>457</v>
      </c>
      <c r="G7754" s="18">
        <f>IFERROR(VLOOKUP(Table1[[#This Row],[Codigo_insumo]],BD_Insumos!$B:$E,4),"")</f>
        <v>158.52930000000001</v>
      </c>
      <c r="H7754" s="140">
        <v>1</v>
      </c>
      <c r="I7754" s="9"/>
      <c r="J7754" s="23">
        <f t="shared" si="121"/>
        <v>158.52930000000001</v>
      </c>
      <c r="K7754" s="22" t="str">
        <f>IF(I7754&lt;&gt;"",SUMIF(Table1[Codigo_servico],A7754,Table1[Subtotal_insumo]),"")</f>
        <v/>
      </c>
      <c r="L7754" s="18">
        <f>IF(Table1[[#This Row],[Ordem_insumos]]&lt;&gt;0,VLOOKUP(Table1[[#This Row],[Codigo_servico]],Preencher_Orcamento!$B:$D,3,FALSE)*Table1[[#This Row],[Qtde_insumo]],"")</f>
        <v>0</v>
      </c>
      <c r="M7754" s="18">
        <f>IF(Table1[[#This Row],[Ordem_insumos]]&lt;&gt;0,VLOOKUP(Table1[[#This Row],[Codigo_servico]],Preencher_Orcamento!$B:$D,3,FALSE)*Table1[[#This Row],[Subtotal_insumo]],"")</f>
        <v>0</v>
      </c>
    </row>
    <row r="7755" spans="1:13" ht="39" x14ac:dyDescent="0.25">
      <c r="A7755" s="6">
        <v>100783</v>
      </c>
      <c r="B7755" s="126">
        <v>15</v>
      </c>
      <c r="C7755" s="133"/>
      <c r="D7755" s="134">
        <v>17040</v>
      </c>
      <c r="E7755" s="7" t="s">
        <v>375</v>
      </c>
      <c r="F7755" s="8" t="s">
        <v>457</v>
      </c>
      <c r="G7755" s="18">
        <f>IFERROR(VLOOKUP(Table1[[#This Row],[Codigo_insumo]],BD_Insumos!$B:$E,4),"")</f>
        <v>0.31169999999999998</v>
      </c>
      <c r="H7755" s="140">
        <v>10</v>
      </c>
      <c r="I7755" s="9"/>
      <c r="J7755" s="23">
        <f t="shared" si="121"/>
        <v>3.117</v>
      </c>
      <c r="K7755" s="22" t="str">
        <f>IF(I7755&lt;&gt;"",SUMIF(Table1[Codigo_servico],A7755,Table1[Subtotal_insumo]),"")</f>
        <v/>
      </c>
      <c r="L7755" s="18">
        <f>IF(Table1[[#This Row],[Ordem_insumos]]&lt;&gt;0,VLOOKUP(Table1[[#This Row],[Codigo_servico]],Preencher_Orcamento!$B:$D,3,FALSE)*Table1[[#This Row],[Qtde_insumo]],"")</f>
        <v>0</v>
      </c>
      <c r="M7755" s="18">
        <f>IF(Table1[[#This Row],[Ordem_insumos]]&lt;&gt;0,VLOOKUP(Table1[[#This Row],[Codigo_servico]],Preencher_Orcamento!$B:$D,3,FALSE)*Table1[[#This Row],[Subtotal_insumo]],"")</f>
        <v>0</v>
      </c>
    </row>
    <row r="7756" spans="1:13" ht="26.25" x14ac:dyDescent="0.25">
      <c r="A7756" s="6">
        <v>100783</v>
      </c>
      <c r="B7756" s="126">
        <v>16</v>
      </c>
      <c r="C7756" s="133"/>
      <c r="D7756" s="134">
        <v>74930</v>
      </c>
      <c r="E7756" s="7" t="s">
        <v>1837</v>
      </c>
      <c r="F7756" s="8" t="s">
        <v>457</v>
      </c>
      <c r="G7756" s="18">
        <f>IFERROR(VLOOKUP(Table1[[#This Row],[Codigo_insumo]],BD_Insumos!$B:$E,4),"")</f>
        <v>6.5610999999999997</v>
      </c>
      <c r="H7756" s="140">
        <v>6</v>
      </c>
      <c r="I7756" s="9"/>
      <c r="J7756" s="23">
        <f t="shared" si="121"/>
        <v>39.366599999999998</v>
      </c>
      <c r="K7756" s="22" t="str">
        <f>IF(I7756&lt;&gt;"",SUMIF(Table1[Codigo_servico],A7756,Table1[Subtotal_insumo]),"")</f>
        <v/>
      </c>
      <c r="L7756" s="18">
        <f>IF(Table1[[#This Row],[Ordem_insumos]]&lt;&gt;0,VLOOKUP(Table1[[#This Row],[Codigo_servico]],Preencher_Orcamento!$B:$D,3,FALSE)*Table1[[#This Row],[Qtde_insumo]],"")</f>
        <v>0</v>
      </c>
      <c r="M7756" s="18">
        <f>IF(Table1[[#This Row],[Ordem_insumos]]&lt;&gt;0,VLOOKUP(Table1[[#This Row],[Codigo_servico]],Preencher_Orcamento!$B:$D,3,FALSE)*Table1[[#This Row],[Subtotal_insumo]],"")</f>
        <v>0</v>
      </c>
    </row>
    <row r="7757" spans="1:13" x14ac:dyDescent="0.25">
      <c r="A7757" s="6">
        <v>100783</v>
      </c>
      <c r="B7757" s="126">
        <v>17</v>
      </c>
      <c r="C7757" s="133"/>
      <c r="D7757" s="134">
        <v>2035</v>
      </c>
      <c r="E7757" s="7" t="s">
        <v>2190</v>
      </c>
      <c r="F7757" s="8" t="s">
        <v>2140</v>
      </c>
      <c r="G7757" s="18">
        <f>IFERROR(VLOOKUP(Table1[[#This Row],[Codigo_insumo]],BD_Insumos!$B:$E,4),"")</f>
        <v>17.275965903920998</v>
      </c>
      <c r="H7757" s="140">
        <v>1.1200000000000001</v>
      </c>
      <c r="I7757" s="9"/>
      <c r="J7757" s="23">
        <f t="shared" si="121"/>
        <v>19.349081812391521</v>
      </c>
      <c r="K7757" s="22" t="str">
        <f>IF(I7757&lt;&gt;"",SUMIF(Table1[Codigo_servico],A7757,Table1[Subtotal_insumo]),"")</f>
        <v/>
      </c>
      <c r="L7757" s="18">
        <f>IF(Table1[[#This Row],[Ordem_insumos]]&lt;&gt;0,VLOOKUP(Table1[[#This Row],[Codigo_servico]],Preencher_Orcamento!$B:$D,3,FALSE)*Table1[[#This Row],[Qtde_insumo]],"")</f>
        <v>0</v>
      </c>
      <c r="M7757" s="18">
        <f>IF(Table1[[#This Row],[Ordem_insumos]]&lt;&gt;0,VLOOKUP(Table1[[#This Row],[Codigo_servico]],Preencher_Orcamento!$B:$D,3,FALSE)*Table1[[#This Row],[Subtotal_insumo]],"")</f>
        <v>0</v>
      </c>
    </row>
    <row r="7758" spans="1:13" x14ac:dyDescent="0.25">
      <c r="A7758" s="6">
        <v>100783</v>
      </c>
      <c r="B7758" s="126">
        <v>18</v>
      </c>
      <c r="C7758" s="133"/>
      <c r="D7758" s="134">
        <v>37005</v>
      </c>
      <c r="E7758" s="7" t="s">
        <v>811</v>
      </c>
      <c r="F7758" s="8" t="s">
        <v>168</v>
      </c>
      <c r="G7758" s="18">
        <f>IFERROR(VLOOKUP(Table1[[#This Row],[Codigo_insumo]],BD_Insumos!$B:$E,4),"")</f>
        <v>15.942500000000001</v>
      </c>
      <c r="H7758" s="140">
        <v>0.16</v>
      </c>
      <c r="I7758" s="9"/>
      <c r="J7758" s="23">
        <f t="shared" si="121"/>
        <v>2.5508000000000002</v>
      </c>
      <c r="K7758" s="22" t="str">
        <f>IF(I7758&lt;&gt;"",SUMIF(Table1[Codigo_servico],A7758,Table1[Subtotal_insumo]),"")</f>
        <v/>
      </c>
      <c r="L7758" s="18">
        <f>IF(Table1[[#This Row],[Ordem_insumos]]&lt;&gt;0,VLOOKUP(Table1[[#This Row],[Codigo_servico]],Preencher_Orcamento!$B:$D,3,FALSE)*Table1[[#This Row],[Qtde_insumo]],"")</f>
        <v>0</v>
      </c>
      <c r="M7758" s="18">
        <f>IF(Table1[[#This Row],[Ordem_insumos]]&lt;&gt;0,VLOOKUP(Table1[[#This Row],[Codigo_servico]],Preencher_Orcamento!$B:$D,3,FALSE)*Table1[[#This Row],[Subtotal_insumo]],"")</f>
        <v>0</v>
      </c>
    </row>
    <row r="7759" spans="1:13" x14ac:dyDescent="0.25">
      <c r="A7759" s="6">
        <v>100783</v>
      </c>
      <c r="B7759" s="126">
        <v>19</v>
      </c>
      <c r="C7759" s="133"/>
      <c r="D7759" s="134">
        <v>2076</v>
      </c>
      <c r="E7759" s="7" t="s">
        <v>2200</v>
      </c>
      <c r="F7759" s="8" t="s">
        <v>2140</v>
      </c>
      <c r="G7759" s="18">
        <f>IFERROR(VLOOKUP(Table1[[#This Row],[Codigo_insumo]],BD_Insumos!$B:$E,4),"")</f>
        <v>12.645924541907611</v>
      </c>
      <c r="H7759" s="140">
        <v>0.57999999999999996</v>
      </c>
      <c r="I7759" s="9"/>
      <c r="J7759" s="23">
        <f t="shared" si="121"/>
        <v>7.334636234306414</v>
      </c>
      <c r="K7759" s="22" t="str">
        <f>IF(I7759&lt;&gt;"",SUMIF(Table1[Codigo_servico],A7759,Table1[Subtotal_insumo]),"")</f>
        <v/>
      </c>
      <c r="L7759" s="18">
        <f>IF(Table1[[#This Row],[Ordem_insumos]]&lt;&gt;0,VLOOKUP(Table1[[#This Row],[Codigo_servico]],Preencher_Orcamento!$B:$D,3,FALSE)*Table1[[#This Row],[Qtde_insumo]],"")</f>
        <v>0</v>
      </c>
      <c r="M7759" s="18">
        <f>IF(Table1[[#This Row],[Ordem_insumos]]&lt;&gt;0,VLOOKUP(Table1[[#This Row],[Codigo_servico]],Preencher_Orcamento!$B:$D,3,FALSE)*Table1[[#This Row],[Subtotal_insumo]],"")</f>
        <v>0</v>
      </c>
    </row>
    <row r="7760" spans="1:13" x14ac:dyDescent="0.25">
      <c r="A7760" s="3">
        <v>100785</v>
      </c>
      <c r="B7760" s="125">
        <v>0</v>
      </c>
      <c r="C7760" s="131" t="s">
        <v>3899</v>
      </c>
      <c r="D7760" s="132"/>
      <c r="E7760" s="4"/>
      <c r="F7760" s="4"/>
      <c r="G7760" s="17" t="str">
        <f>IFERROR(VLOOKUP(Table1[[#This Row],[Codigo_insumo]],BD_Insumos!$B:$E,4),"")</f>
        <v/>
      </c>
      <c r="H7760" s="139"/>
      <c r="I7760" s="5" t="s">
        <v>457</v>
      </c>
      <c r="J7760" s="20" t="str">
        <f t="shared" si="121"/>
        <v/>
      </c>
      <c r="K7760" s="21">
        <f>IF(I7760&lt;&gt;"",SUMIF(Table1[Codigo_servico],A7760,Table1[Subtotal_insumo]),"")</f>
        <v>145.28</v>
      </c>
      <c r="L7760" s="17" t="str">
        <f>IF(Table1[[#This Row],[Ordem_insumos]]&lt;&gt;0,VLOOKUP(Table1[[#This Row],[Codigo_servico]],Preencher_Orcamento!$B:$D,3,FALSE)*Table1[[#This Row],[Qtde_insumo]],"")</f>
        <v/>
      </c>
      <c r="M7760" s="17" t="str">
        <f>IF(Table1[[#This Row],[Ordem_insumos]]&lt;&gt;0,VLOOKUP(Table1[[#This Row],[Codigo_servico]],Preencher_Orcamento!$B:$D,3,FALSE)*Table1[[#This Row],[Subtotal_insumo]],"")</f>
        <v/>
      </c>
    </row>
    <row r="7761" spans="1:13" x14ac:dyDescent="0.25">
      <c r="A7761" s="6">
        <v>100785</v>
      </c>
      <c r="B7761" s="126">
        <v>1</v>
      </c>
      <c r="C7761" s="133"/>
      <c r="D7761" s="134">
        <v>78080</v>
      </c>
      <c r="E7761" s="7" t="s">
        <v>1967</v>
      </c>
      <c r="F7761" s="8" t="s">
        <v>457</v>
      </c>
      <c r="G7761" s="18">
        <f>IFERROR(VLOOKUP(Table1[[#This Row],[Codigo_insumo]],BD_Insumos!$B:$E,4),"")</f>
        <v>145.28</v>
      </c>
      <c r="H7761" s="140">
        <v>1</v>
      </c>
      <c r="I7761" s="9"/>
      <c r="J7761" s="23">
        <f t="shared" si="121"/>
        <v>145.28</v>
      </c>
      <c r="K7761" s="22" t="str">
        <f>IF(I7761&lt;&gt;"",SUMIF(Table1[Codigo_servico],A7761,Table1[Subtotal_insumo]),"")</f>
        <v/>
      </c>
      <c r="L7761" s="18">
        <f>IF(Table1[[#This Row],[Ordem_insumos]]&lt;&gt;0,VLOOKUP(Table1[[#This Row],[Codigo_servico]],Preencher_Orcamento!$B:$D,3,FALSE)*Table1[[#This Row],[Qtde_insumo]],"")</f>
        <v>0</v>
      </c>
      <c r="M7761" s="18">
        <f>IF(Table1[[#This Row],[Ordem_insumos]]&lt;&gt;0,VLOOKUP(Table1[[#This Row],[Codigo_servico]],Preencher_Orcamento!$B:$D,3,FALSE)*Table1[[#This Row],[Subtotal_insumo]],"")</f>
        <v>0</v>
      </c>
    </row>
    <row r="7762" spans="1:13" x14ac:dyDescent="0.25">
      <c r="A7762" s="3">
        <v>100786</v>
      </c>
      <c r="B7762" s="125">
        <v>0</v>
      </c>
      <c r="C7762" s="131" t="s">
        <v>3900</v>
      </c>
      <c r="D7762" s="132"/>
      <c r="E7762" s="4"/>
      <c r="F7762" s="4"/>
      <c r="G7762" s="17" t="str">
        <f>IFERROR(VLOOKUP(Table1[[#This Row],[Codigo_insumo]],BD_Insumos!$B:$E,4),"")</f>
        <v/>
      </c>
      <c r="H7762" s="139"/>
      <c r="I7762" s="5" t="s">
        <v>457</v>
      </c>
      <c r="J7762" s="20" t="str">
        <f t="shared" si="121"/>
        <v/>
      </c>
      <c r="K7762" s="21">
        <f>IF(I7762&lt;&gt;"",SUMIF(Table1[Codigo_servico],A7762,Table1[Subtotal_insumo]),"")</f>
        <v>519.65</v>
      </c>
      <c r="L7762" s="17" t="str">
        <f>IF(Table1[[#This Row],[Ordem_insumos]]&lt;&gt;0,VLOOKUP(Table1[[#This Row],[Codigo_servico]],Preencher_Orcamento!$B:$D,3,FALSE)*Table1[[#This Row],[Qtde_insumo]],"")</f>
        <v/>
      </c>
      <c r="M7762" s="17" t="str">
        <f>IF(Table1[[#This Row],[Ordem_insumos]]&lt;&gt;0,VLOOKUP(Table1[[#This Row],[Codigo_servico]],Preencher_Orcamento!$B:$D,3,FALSE)*Table1[[#This Row],[Subtotal_insumo]],"")</f>
        <v/>
      </c>
    </row>
    <row r="7763" spans="1:13" x14ac:dyDescent="0.25">
      <c r="A7763" s="6">
        <v>100786</v>
      </c>
      <c r="B7763" s="126">
        <v>1</v>
      </c>
      <c r="C7763" s="133"/>
      <c r="D7763" s="134">
        <v>78081</v>
      </c>
      <c r="E7763" s="7" t="s">
        <v>1968</v>
      </c>
      <c r="F7763" s="8" t="s">
        <v>457</v>
      </c>
      <c r="G7763" s="18">
        <f>IFERROR(VLOOKUP(Table1[[#This Row],[Codigo_insumo]],BD_Insumos!$B:$E,4),"")</f>
        <v>519.65</v>
      </c>
      <c r="H7763" s="140">
        <v>1</v>
      </c>
      <c r="I7763" s="9"/>
      <c r="J7763" s="23">
        <f t="shared" si="121"/>
        <v>519.65</v>
      </c>
      <c r="K7763" s="22" t="str">
        <f>IF(I7763&lt;&gt;"",SUMIF(Table1[Codigo_servico],A7763,Table1[Subtotal_insumo]),"")</f>
        <v/>
      </c>
      <c r="L7763" s="18">
        <f>IF(Table1[[#This Row],[Ordem_insumos]]&lt;&gt;0,VLOOKUP(Table1[[#This Row],[Codigo_servico]],Preencher_Orcamento!$B:$D,3,FALSE)*Table1[[#This Row],[Qtde_insumo]],"")</f>
        <v>0</v>
      </c>
      <c r="M7763" s="18">
        <f>IF(Table1[[#This Row],[Ordem_insumos]]&lt;&gt;0,VLOOKUP(Table1[[#This Row],[Codigo_servico]],Preencher_Orcamento!$B:$D,3,FALSE)*Table1[[#This Row],[Subtotal_insumo]],"")</f>
        <v>0</v>
      </c>
    </row>
    <row r="7764" spans="1:13" x14ac:dyDescent="0.25">
      <c r="A7764" s="3">
        <v>100790</v>
      </c>
      <c r="B7764" s="125">
        <v>0</v>
      </c>
      <c r="C7764" s="131" t="s">
        <v>3901</v>
      </c>
      <c r="D7764" s="132"/>
      <c r="E7764" s="4"/>
      <c r="F7764" s="4"/>
      <c r="G7764" s="17" t="str">
        <f>IFERROR(VLOOKUP(Table1[[#This Row],[Codigo_insumo]],BD_Insumos!$B:$E,4),"")</f>
        <v/>
      </c>
      <c r="H7764" s="139"/>
      <c r="I7764" s="5" t="s">
        <v>457</v>
      </c>
      <c r="J7764" s="20" t="str">
        <f t="shared" si="121"/>
        <v/>
      </c>
      <c r="K7764" s="21">
        <f>IF(I7764&lt;&gt;"",SUMIF(Table1[Codigo_servico],A7764,Table1[Subtotal_insumo]),"")</f>
        <v>98.646370599932496</v>
      </c>
      <c r="L7764" s="17" t="str">
        <f>IF(Table1[[#This Row],[Ordem_insumos]]&lt;&gt;0,VLOOKUP(Table1[[#This Row],[Codigo_servico]],Preencher_Orcamento!$B:$D,3,FALSE)*Table1[[#This Row],[Qtde_insumo]],"")</f>
        <v/>
      </c>
      <c r="M7764" s="17" t="str">
        <f>IF(Table1[[#This Row],[Ordem_insumos]]&lt;&gt;0,VLOOKUP(Table1[[#This Row],[Codigo_servico]],Preencher_Orcamento!$B:$D,3,FALSE)*Table1[[#This Row],[Subtotal_insumo]],"")</f>
        <v/>
      </c>
    </row>
    <row r="7765" spans="1:13" ht="26.25" x14ac:dyDescent="0.25">
      <c r="A7765" s="6">
        <v>100790</v>
      </c>
      <c r="B7765" s="126">
        <v>1</v>
      </c>
      <c r="C7765" s="133"/>
      <c r="D7765" s="134">
        <v>10648</v>
      </c>
      <c r="E7765" s="7" t="s">
        <v>158</v>
      </c>
      <c r="F7765" s="8" t="s">
        <v>58</v>
      </c>
      <c r="G7765" s="16">
        <f>IFERROR(VLOOKUP(Table1[[#This Row],[Codigo_insumo]],BD_Insumos!$B:$E,4),"")</f>
        <v>359.69349999999997</v>
      </c>
      <c r="H7765" s="140">
        <v>2.9000000000000001E-2</v>
      </c>
      <c r="I7765" s="9"/>
      <c r="J7765" s="22">
        <f t="shared" si="121"/>
        <v>10.4311115</v>
      </c>
      <c r="K7765" s="22" t="str">
        <f>IF(I7765&lt;&gt;"",SUMIF(Table1[Codigo_servico],A7765,Table1[Subtotal_insumo]),"")</f>
        <v/>
      </c>
      <c r="L7765" s="16">
        <f>IF(Table1[[#This Row],[Ordem_insumos]]&lt;&gt;0,VLOOKUP(Table1[[#This Row],[Codigo_servico]],Preencher_Orcamento!$B:$D,3,FALSE)*Table1[[#This Row],[Qtde_insumo]],"")</f>
        <v>0</v>
      </c>
      <c r="M7765" s="16">
        <f>IF(Table1[[#This Row],[Ordem_insumos]]&lt;&gt;0,VLOOKUP(Table1[[#This Row],[Codigo_servico]],Preencher_Orcamento!$B:$D,3,FALSE)*Table1[[#This Row],[Subtotal_insumo]],"")</f>
        <v>0</v>
      </c>
    </row>
    <row r="7766" spans="1:13" ht="26.25" x14ac:dyDescent="0.25">
      <c r="A7766" s="6">
        <v>100790</v>
      </c>
      <c r="B7766" s="126">
        <v>2</v>
      </c>
      <c r="C7766" s="133"/>
      <c r="D7766" s="134">
        <v>10636</v>
      </c>
      <c r="E7766" s="7" t="s">
        <v>146</v>
      </c>
      <c r="F7766" s="8" t="s">
        <v>58</v>
      </c>
      <c r="G7766" s="16">
        <f>IFERROR(VLOOKUP(Table1[[#This Row],[Codigo_insumo]],BD_Insumos!$B:$E,4),"")</f>
        <v>318.20740000000001</v>
      </c>
      <c r="H7766" s="140">
        <v>6.0000000000000001E-3</v>
      </c>
      <c r="I7766" s="9"/>
      <c r="J7766" s="22">
        <f t="shared" si="121"/>
        <v>1.9092444000000002</v>
      </c>
      <c r="K7766" s="22" t="str">
        <f>IF(I7766&lt;&gt;"",SUMIF(Table1[Codigo_servico],A7766,Table1[Subtotal_insumo]),"")</f>
        <v/>
      </c>
      <c r="L7766" s="16">
        <f>IF(Table1[[#This Row],[Ordem_insumos]]&lt;&gt;0,VLOOKUP(Table1[[#This Row],[Codigo_servico]],Preencher_Orcamento!$B:$D,3,FALSE)*Table1[[#This Row],[Qtde_insumo]],"")</f>
        <v>0</v>
      </c>
      <c r="M7766" s="16">
        <f>IF(Table1[[#This Row],[Ordem_insumos]]&lt;&gt;0,VLOOKUP(Table1[[#This Row],[Codigo_servico]],Preencher_Orcamento!$B:$D,3,FALSE)*Table1[[#This Row],[Subtotal_insumo]],"")</f>
        <v>0</v>
      </c>
    </row>
    <row r="7767" spans="1:13" x14ac:dyDescent="0.25">
      <c r="A7767" s="6">
        <v>100790</v>
      </c>
      <c r="B7767" s="126">
        <v>3</v>
      </c>
      <c r="C7767" s="133"/>
      <c r="D7767" s="134">
        <v>17515</v>
      </c>
      <c r="E7767" s="7" t="s">
        <v>383</v>
      </c>
      <c r="F7767" s="8" t="s">
        <v>197</v>
      </c>
      <c r="G7767" s="16">
        <f>IFERROR(VLOOKUP(Table1[[#This Row],[Codigo_insumo]],BD_Insumos!$B:$E,4),"")</f>
        <v>5.5275999999999996</v>
      </c>
      <c r="H7767" s="140">
        <v>0.03</v>
      </c>
      <c r="I7767" s="9"/>
      <c r="J7767" s="22">
        <f t="shared" si="121"/>
        <v>0.16582799999999998</v>
      </c>
      <c r="K7767" s="22" t="str">
        <f>IF(I7767&lt;&gt;"",SUMIF(Table1[Codigo_servico],A7767,Table1[Subtotal_insumo]),"")</f>
        <v/>
      </c>
      <c r="L7767" s="16">
        <f>IF(Table1[[#This Row],[Ordem_insumos]]&lt;&gt;0,VLOOKUP(Table1[[#This Row],[Codigo_servico]],Preencher_Orcamento!$B:$D,3,FALSE)*Table1[[#This Row],[Qtde_insumo]],"")</f>
        <v>0</v>
      </c>
      <c r="M7767" s="16">
        <f>IF(Table1[[#This Row],[Ordem_insumos]]&lt;&gt;0,VLOOKUP(Table1[[#This Row],[Codigo_servico]],Preencher_Orcamento!$B:$D,3,FALSE)*Table1[[#This Row],[Subtotal_insumo]],"")</f>
        <v>0</v>
      </c>
    </row>
    <row r="7768" spans="1:13" x14ac:dyDescent="0.25">
      <c r="A7768" s="6">
        <v>100790</v>
      </c>
      <c r="B7768" s="126">
        <v>4</v>
      </c>
      <c r="C7768" s="133"/>
      <c r="D7768" s="134">
        <v>11070</v>
      </c>
      <c r="E7768" s="7" t="s">
        <v>185</v>
      </c>
      <c r="F7768" s="8" t="s">
        <v>5</v>
      </c>
      <c r="G7768" s="16">
        <f>IFERROR(VLOOKUP(Table1[[#This Row],[Codigo_insumo]],BD_Insumos!$B:$E,4),"")</f>
        <v>4.1189999999999998</v>
      </c>
      <c r="H7768" s="140">
        <v>0.23333000000000001</v>
      </c>
      <c r="I7768" s="9"/>
      <c r="J7768" s="22">
        <f t="shared" si="121"/>
        <v>0.96108627000000002</v>
      </c>
      <c r="K7768" s="22" t="str">
        <f>IF(I7768&lt;&gt;"",SUMIF(Table1[Codigo_servico],A7768,Table1[Subtotal_insumo]),"")</f>
        <v/>
      </c>
      <c r="L7768" s="16">
        <f>IF(Table1[[#This Row],[Ordem_insumos]]&lt;&gt;0,VLOOKUP(Table1[[#This Row],[Codigo_servico]],Preencher_Orcamento!$B:$D,3,FALSE)*Table1[[#This Row],[Qtde_insumo]],"")</f>
        <v>0</v>
      </c>
      <c r="M7768" s="16">
        <f>IF(Table1[[#This Row],[Ordem_insumos]]&lt;&gt;0,VLOOKUP(Table1[[#This Row],[Codigo_servico]],Preencher_Orcamento!$B:$D,3,FALSE)*Table1[[#This Row],[Subtotal_insumo]],"")</f>
        <v>0</v>
      </c>
    </row>
    <row r="7769" spans="1:13" x14ac:dyDescent="0.25">
      <c r="A7769" s="6">
        <v>100790</v>
      </c>
      <c r="B7769" s="126">
        <v>5</v>
      </c>
      <c r="C7769" s="133"/>
      <c r="D7769" s="134">
        <v>79640</v>
      </c>
      <c r="E7769" s="7" t="s">
        <v>2022</v>
      </c>
      <c r="F7769" s="8" t="s">
        <v>5</v>
      </c>
      <c r="G7769" s="16">
        <f>IFERROR(VLOOKUP(Table1[[#This Row],[Codigo_insumo]],BD_Insumos!$B:$E,4),"")</f>
        <v>0.14910000000000001</v>
      </c>
      <c r="H7769" s="140">
        <v>0.56999999999999995</v>
      </c>
      <c r="I7769" s="9"/>
      <c r="J7769" s="22">
        <f t="shared" si="121"/>
        <v>8.4986999999999993E-2</v>
      </c>
      <c r="K7769" s="22" t="str">
        <f>IF(I7769&lt;&gt;"",SUMIF(Table1[Codigo_servico],A7769,Table1[Subtotal_insumo]),"")</f>
        <v/>
      </c>
      <c r="L7769" s="16">
        <f>IF(Table1[[#This Row],[Ordem_insumos]]&lt;&gt;0,VLOOKUP(Table1[[#This Row],[Codigo_servico]],Preencher_Orcamento!$B:$D,3,FALSE)*Table1[[#This Row],[Qtde_insumo]],"")</f>
        <v>0</v>
      </c>
      <c r="M7769" s="16">
        <f>IF(Table1[[#This Row],[Ordem_insumos]]&lt;&gt;0,VLOOKUP(Table1[[#This Row],[Codigo_servico]],Preencher_Orcamento!$B:$D,3,FALSE)*Table1[[#This Row],[Subtotal_insumo]],"")</f>
        <v>0</v>
      </c>
    </row>
    <row r="7770" spans="1:13" x14ac:dyDescent="0.25">
      <c r="A7770" s="6">
        <v>100790</v>
      </c>
      <c r="B7770" s="126">
        <v>6</v>
      </c>
      <c r="C7770" s="133"/>
      <c r="D7770" s="134">
        <v>17740</v>
      </c>
      <c r="E7770" s="7" t="s">
        <v>399</v>
      </c>
      <c r="F7770" s="8" t="s">
        <v>197</v>
      </c>
      <c r="G7770" s="16">
        <f>IFERROR(VLOOKUP(Table1[[#This Row],[Codigo_insumo]],BD_Insumos!$B:$E,4),"")</f>
        <v>4.9862000000000002</v>
      </c>
      <c r="H7770" s="140">
        <v>4.0000000000000001E-3</v>
      </c>
      <c r="I7770" s="9"/>
      <c r="J7770" s="22">
        <f t="shared" si="121"/>
        <v>1.9944800000000002E-2</v>
      </c>
      <c r="K7770" s="22" t="str">
        <f>IF(I7770&lt;&gt;"",SUMIF(Table1[Codigo_servico],A7770,Table1[Subtotal_insumo]),"")</f>
        <v/>
      </c>
      <c r="L7770" s="16">
        <f>IF(Table1[[#This Row],[Ordem_insumos]]&lt;&gt;0,VLOOKUP(Table1[[#This Row],[Codigo_servico]],Preencher_Orcamento!$B:$D,3,FALSE)*Table1[[#This Row],[Qtde_insumo]],"")</f>
        <v>0</v>
      </c>
      <c r="M7770" s="16">
        <f>IF(Table1[[#This Row],[Ordem_insumos]]&lt;&gt;0,VLOOKUP(Table1[[#This Row],[Codigo_servico]],Preencher_Orcamento!$B:$D,3,FALSE)*Table1[[#This Row],[Subtotal_insumo]],"")</f>
        <v>0</v>
      </c>
    </row>
    <row r="7771" spans="1:13" x14ac:dyDescent="0.25">
      <c r="A7771" s="6">
        <v>100790</v>
      </c>
      <c r="B7771" s="126">
        <v>7</v>
      </c>
      <c r="C7771" s="133"/>
      <c r="D7771" s="134">
        <v>2036</v>
      </c>
      <c r="E7771" s="7" t="s">
        <v>2191</v>
      </c>
      <c r="F7771" s="8" t="s">
        <v>2140</v>
      </c>
      <c r="G7771" s="16">
        <f>IFERROR(VLOOKUP(Table1[[#This Row],[Codigo_insumo]],BD_Insumos!$B:$E,4),"")</f>
        <v>12.90425192342871</v>
      </c>
      <c r="H7771" s="140">
        <v>1.1000000000000001</v>
      </c>
      <c r="I7771" s="9"/>
      <c r="J7771" s="22">
        <f t="shared" si="121"/>
        <v>14.194677115771581</v>
      </c>
      <c r="K7771" s="22" t="str">
        <f>IF(I7771&lt;&gt;"",SUMIF(Table1[Codigo_servico],A7771,Table1[Subtotal_insumo]),"")</f>
        <v/>
      </c>
      <c r="L7771" s="16">
        <f>IF(Table1[[#This Row],[Ordem_insumos]]&lt;&gt;0,VLOOKUP(Table1[[#This Row],[Codigo_servico]],Preencher_Orcamento!$B:$D,3,FALSE)*Table1[[#This Row],[Qtde_insumo]],"")</f>
        <v>0</v>
      </c>
      <c r="M7771" s="16">
        <f>IF(Table1[[#This Row],[Ordem_insumos]]&lt;&gt;0,VLOOKUP(Table1[[#This Row],[Codigo_servico]],Preencher_Orcamento!$B:$D,3,FALSE)*Table1[[#This Row],[Subtotal_insumo]],"")</f>
        <v>0</v>
      </c>
    </row>
    <row r="7772" spans="1:13" x14ac:dyDescent="0.25">
      <c r="A7772" s="6">
        <v>100790</v>
      </c>
      <c r="B7772" s="126">
        <v>8</v>
      </c>
      <c r="C7772" s="133"/>
      <c r="D7772" s="134">
        <v>2013</v>
      </c>
      <c r="E7772" s="7" t="s">
        <v>2184</v>
      </c>
      <c r="F7772" s="8" t="s">
        <v>2140</v>
      </c>
      <c r="G7772" s="16">
        <f>IFERROR(VLOOKUP(Table1[[#This Row],[Codigo_insumo]],BD_Insumos!$B:$E,4),"")</f>
        <v>15.756939025755017</v>
      </c>
      <c r="H7772" s="140">
        <v>0.16</v>
      </c>
      <c r="I7772" s="9"/>
      <c r="J7772" s="22">
        <f t="shared" si="121"/>
        <v>2.5211102441208029</v>
      </c>
      <c r="K7772" s="22" t="str">
        <f>IF(I7772&lt;&gt;"",SUMIF(Table1[Codigo_servico],A7772,Table1[Subtotal_insumo]),"")</f>
        <v/>
      </c>
      <c r="L7772" s="16">
        <f>IF(Table1[[#This Row],[Ordem_insumos]]&lt;&gt;0,VLOOKUP(Table1[[#This Row],[Codigo_servico]],Preencher_Orcamento!$B:$D,3,FALSE)*Table1[[#This Row],[Qtde_insumo]],"")</f>
        <v>0</v>
      </c>
      <c r="M7772" s="16">
        <f>IF(Table1[[#This Row],[Ordem_insumos]]&lt;&gt;0,VLOOKUP(Table1[[#This Row],[Codigo_servico]],Preencher_Orcamento!$B:$D,3,FALSE)*Table1[[#This Row],[Subtotal_insumo]],"")</f>
        <v>0</v>
      </c>
    </row>
    <row r="7773" spans="1:13" x14ac:dyDescent="0.25">
      <c r="A7773" s="6">
        <v>100790</v>
      </c>
      <c r="B7773" s="126">
        <v>9</v>
      </c>
      <c r="C7773" s="133"/>
      <c r="D7773" s="134">
        <v>2014</v>
      </c>
      <c r="E7773" s="7" t="s">
        <v>2185</v>
      </c>
      <c r="F7773" s="8" t="s">
        <v>2140</v>
      </c>
      <c r="G7773" s="18">
        <f>IFERROR(VLOOKUP(Table1[[#This Row],[Codigo_insumo]],BD_Insumos!$B:$E,4),"")</f>
        <v>13.173665210544026</v>
      </c>
      <c r="H7773" s="140">
        <v>0.16</v>
      </c>
      <c r="I7773" s="9"/>
      <c r="J7773" s="23">
        <f t="shared" si="121"/>
        <v>2.1077864336870444</v>
      </c>
      <c r="K7773" s="22" t="str">
        <f>IF(I7773&lt;&gt;"",SUMIF(Table1[Codigo_servico],A7773,Table1[Subtotal_insumo]),"")</f>
        <v/>
      </c>
      <c r="L7773" s="18">
        <f>IF(Table1[[#This Row],[Ordem_insumos]]&lt;&gt;0,VLOOKUP(Table1[[#This Row],[Codigo_servico]],Preencher_Orcamento!$B:$D,3,FALSE)*Table1[[#This Row],[Qtde_insumo]],"")</f>
        <v>0</v>
      </c>
      <c r="M7773" s="18">
        <f>IF(Table1[[#This Row],[Ordem_insumos]]&lt;&gt;0,VLOOKUP(Table1[[#This Row],[Codigo_servico]],Preencher_Orcamento!$B:$D,3,FALSE)*Table1[[#This Row],[Subtotal_insumo]],"")</f>
        <v>0</v>
      </c>
    </row>
    <row r="7774" spans="1:13" x14ac:dyDescent="0.25">
      <c r="A7774" s="6">
        <v>100790</v>
      </c>
      <c r="B7774" s="126">
        <v>10</v>
      </c>
      <c r="C7774" s="133"/>
      <c r="D7774" s="134">
        <v>11520</v>
      </c>
      <c r="E7774" s="7" t="s">
        <v>213</v>
      </c>
      <c r="F7774" s="8" t="s">
        <v>197</v>
      </c>
      <c r="G7774" s="18">
        <f>IFERROR(VLOOKUP(Table1[[#This Row],[Codigo_insumo]],BD_Insumos!$B:$E,4),"")</f>
        <v>3.1955</v>
      </c>
      <c r="H7774" s="140">
        <v>0.23</v>
      </c>
      <c r="I7774" s="9"/>
      <c r="J7774" s="23">
        <f t="shared" si="121"/>
        <v>0.73496499999999998</v>
      </c>
      <c r="K7774" s="22" t="str">
        <f>IF(I7774&lt;&gt;"",SUMIF(Table1[Codigo_servico],A7774,Table1[Subtotal_insumo]),"")</f>
        <v/>
      </c>
      <c r="L7774" s="18">
        <f>IF(Table1[[#This Row],[Ordem_insumos]]&lt;&gt;0,VLOOKUP(Table1[[#This Row],[Codigo_servico]],Preencher_Orcamento!$B:$D,3,FALSE)*Table1[[#This Row],[Qtde_insumo]],"")</f>
        <v>0</v>
      </c>
      <c r="M7774" s="18">
        <f>IF(Table1[[#This Row],[Ordem_insumos]]&lt;&gt;0,VLOOKUP(Table1[[#This Row],[Codigo_servico]],Preencher_Orcamento!$B:$D,3,FALSE)*Table1[[#This Row],[Subtotal_insumo]],"")</f>
        <v>0</v>
      </c>
    </row>
    <row r="7775" spans="1:13" x14ac:dyDescent="0.25">
      <c r="A7775" s="6">
        <v>100790</v>
      </c>
      <c r="B7775" s="126">
        <v>11</v>
      </c>
      <c r="C7775" s="133"/>
      <c r="D7775" s="134">
        <v>2015</v>
      </c>
      <c r="E7775" s="7" t="s">
        <v>2186</v>
      </c>
      <c r="F7775" s="8" t="s">
        <v>2140</v>
      </c>
      <c r="G7775" s="18">
        <f>IFERROR(VLOOKUP(Table1[[#This Row],[Codigo_insumo]],BD_Insumos!$B:$E,4),"")</f>
        <v>16.259414142106937</v>
      </c>
      <c r="H7775" s="140">
        <v>0.02</v>
      </c>
      <c r="I7775" s="9"/>
      <c r="J7775" s="23">
        <f t="shared" si="121"/>
        <v>0.32518828284213874</v>
      </c>
      <c r="K7775" s="22" t="str">
        <f>IF(I7775&lt;&gt;"",SUMIF(Table1[Codigo_servico],A7775,Table1[Subtotal_insumo]),"")</f>
        <v/>
      </c>
      <c r="L7775" s="18">
        <f>IF(Table1[[#This Row],[Ordem_insumos]]&lt;&gt;0,VLOOKUP(Table1[[#This Row],[Codigo_servico]],Preencher_Orcamento!$B:$D,3,FALSE)*Table1[[#This Row],[Qtde_insumo]],"")</f>
        <v>0</v>
      </c>
      <c r="M7775" s="18">
        <f>IF(Table1[[#This Row],[Ordem_insumos]]&lt;&gt;0,VLOOKUP(Table1[[#This Row],[Codigo_servico]],Preencher_Orcamento!$B:$D,3,FALSE)*Table1[[#This Row],[Subtotal_insumo]],"")</f>
        <v>0</v>
      </c>
    </row>
    <row r="7776" spans="1:13" x14ac:dyDescent="0.25">
      <c r="A7776" s="6">
        <v>100790</v>
      </c>
      <c r="B7776" s="126">
        <v>12</v>
      </c>
      <c r="C7776" s="133"/>
      <c r="D7776" s="134">
        <v>2020</v>
      </c>
      <c r="E7776" s="7" t="s">
        <v>2188</v>
      </c>
      <c r="F7776" s="8" t="s">
        <v>2140</v>
      </c>
      <c r="G7776" s="18">
        <f>IFERROR(VLOOKUP(Table1[[#This Row],[Codigo_insumo]],BD_Insumos!$B:$E,4),"")</f>
        <v>15.860837164231068</v>
      </c>
      <c r="H7776" s="140">
        <v>0.64</v>
      </c>
      <c r="I7776" s="9"/>
      <c r="J7776" s="23">
        <f t="shared" si="121"/>
        <v>10.150935785107883</v>
      </c>
      <c r="K7776" s="22" t="str">
        <f>IF(I7776&lt;&gt;"",SUMIF(Table1[Codigo_servico],A7776,Table1[Subtotal_insumo]),"")</f>
        <v/>
      </c>
      <c r="L7776" s="18">
        <f>IF(Table1[[#This Row],[Ordem_insumos]]&lt;&gt;0,VLOOKUP(Table1[[#This Row],[Codigo_servico]],Preencher_Orcamento!$B:$D,3,FALSE)*Table1[[#This Row],[Qtde_insumo]],"")</f>
        <v>0</v>
      </c>
      <c r="M7776" s="18">
        <f>IF(Table1[[#This Row],[Ordem_insumos]]&lt;&gt;0,VLOOKUP(Table1[[#This Row],[Codigo_servico]],Preencher_Orcamento!$B:$D,3,FALSE)*Table1[[#This Row],[Subtotal_insumo]],"")</f>
        <v>0</v>
      </c>
    </row>
    <row r="7777" spans="1:13" x14ac:dyDescent="0.25">
      <c r="A7777" s="6">
        <v>100790</v>
      </c>
      <c r="B7777" s="126">
        <v>13</v>
      </c>
      <c r="C7777" s="133"/>
      <c r="D7777" s="134">
        <v>12580</v>
      </c>
      <c r="E7777" s="7" t="s">
        <v>246</v>
      </c>
      <c r="F7777" s="8" t="s">
        <v>457</v>
      </c>
      <c r="G7777" s="18">
        <f>IFERROR(VLOOKUP(Table1[[#This Row],[Codigo_insumo]],BD_Insumos!$B:$E,4),"")</f>
        <v>0.25140000000000001</v>
      </c>
      <c r="H7777" s="140">
        <v>28</v>
      </c>
      <c r="I7777" s="9"/>
      <c r="J7777" s="23">
        <f t="shared" si="121"/>
        <v>7.0392000000000001</v>
      </c>
      <c r="K7777" s="22" t="str">
        <f>IF(I7777&lt;&gt;"",SUMIF(Table1[Codigo_servico],A7777,Table1[Subtotal_insumo]),"")</f>
        <v/>
      </c>
      <c r="L7777" s="18">
        <f>IF(Table1[[#This Row],[Ordem_insumos]]&lt;&gt;0,VLOOKUP(Table1[[#This Row],[Codigo_servico]],Preencher_Orcamento!$B:$D,3,FALSE)*Table1[[#This Row],[Qtde_insumo]],"")</f>
        <v>0</v>
      </c>
      <c r="M7777" s="18">
        <f>IF(Table1[[#This Row],[Ordem_insumos]]&lt;&gt;0,VLOOKUP(Table1[[#This Row],[Codigo_servico]],Preencher_Orcamento!$B:$D,3,FALSE)*Table1[[#This Row],[Subtotal_insumo]],"")</f>
        <v>0</v>
      </c>
    </row>
    <row r="7778" spans="1:13" x14ac:dyDescent="0.25">
      <c r="A7778" s="6">
        <v>100790</v>
      </c>
      <c r="B7778" s="126">
        <v>14</v>
      </c>
      <c r="C7778" s="133"/>
      <c r="D7778" s="134">
        <v>11066</v>
      </c>
      <c r="E7778" s="7" t="s">
        <v>183</v>
      </c>
      <c r="F7778" s="8" t="s">
        <v>5</v>
      </c>
      <c r="G7778" s="18">
        <f>IFERROR(VLOOKUP(Table1[[#This Row],[Codigo_insumo]],BD_Insumos!$B:$E,4),"")</f>
        <v>1.0965</v>
      </c>
      <c r="H7778" s="140">
        <v>0.3</v>
      </c>
      <c r="I7778" s="9"/>
      <c r="J7778" s="23">
        <f t="shared" si="121"/>
        <v>0.32895000000000002</v>
      </c>
      <c r="K7778" s="22" t="str">
        <f>IF(I7778&lt;&gt;"",SUMIF(Table1[Codigo_servico],A7778,Table1[Subtotal_insumo]),"")</f>
        <v/>
      </c>
      <c r="L7778" s="18">
        <f>IF(Table1[[#This Row],[Ordem_insumos]]&lt;&gt;0,VLOOKUP(Table1[[#This Row],[Codigo_servico]],Preencher_Orcamento!$B:$D,3,FALSE)*Table1[[#This Row],[Qtde_insumo]],"")</f>
        <v>0</v>
      </c>
      <c r="M7778" s="18">
        <f>IF(Table1[[#This Row],[Ordem_insumos]]&lt;&gt;0,VLOOKUP(Table1[[#This Row],[Codigo_servico]],Preencher_Orcamento!$B:$D,3,FALSE)*Table1[[#This Row],[Subtotal_insumo]],"")</f>
        <v>0</v>
      </c>
    </row>
    <row r="7779" spans="1:13" x14ac:dyDescent="0.25">
      <c r="A7779" s="6">
        <v>100790</v>
      </c>
      <c r="B7779" s="126">
        <v>15</v>
      </c>
      <c r="C7779" s="133"/>
      <c r="D7779" s="134">
        <v>10543</v>
      </c>
      <c r="E7779" s="7" t="s">
        <v>91</v>
      </c>
      <c r="F7779" s="8" t="s">
        <v>58</v>
      </c>
      <c r="G7779" s="18">
        <f>IFERROR(VLOOKUP(Table1[[#This Row],[Codigo_insumo]],BD_Insumos!$B:$E,4),"")</f>
        <v>67.283799999999999</v>
      </c>
      <c r="H7779" s="140">
        <v>4.0000000000000001E-3</v>
      </c>
      <c r="I7779" s="9"/>
      <c r="J7779" s="23">
        <f t="shared" si="121"/>
        <v>0.26913520000000002</v>
      </c>
      <c r="K7779" s="22" t="str">
        <f>IF(I7779&lt;&gt;"",SUMIF(Table1[Codigo_servico],A7779,Table1[Subtotal_insumo]),"")</f>
        <v/>
      </c>
      <c r="L7779" s="18">
        <f>IF(Table1[[#This Row],[Ordem_insumos]]&lt;&gt;0,VLOOKUP(Table1[[#This Row],[Codigo_servico]],Preencher_Orcamento!$B:$D,3,FALSE)*Table1[[#This Row],[Qtde_insumo]],"")</f>
        <v>0</v>
      </c>
      <c r="M7779" s="18">
        <f>IF(Table1[[#This Row],[Ordem_insumos]]&lt;&gt;0,VLOOKUP(Table1[[#This Row],[Codigo_servico]],Preencher_Orcamento!$B:$D,3,FALSE)*Table1[[#This Row],[Subtotal_insumo]],"")</f>
        <v>0</v>
      </c>
    </row>
    <row r="7780" spans="1:13" x14ac:dyDescent="0.25">
      <c r="A7780" s="6">
        <v>100790</v>
      </c>
      <c r="B7780" s="126">
        <v>16</v>
      </c>
      <c r="C7780" s="133"/>
      <c r="D7780" s="134">
        <v>2099</v>
      </c>
      <c r="E7780" s="7" t="s">
        <v>2205</v>
      </c>
      <c r="F7780" s="8" t="s">
        <v>2140</v>
      </c>
      <c r="G7780" s="18">
        <f>IFERROR(VLOOKUP(Table1[[#This Row],[Codigo_insumo]],BD_Insumos!$B:$E,4),"")</f>
        <v>12.627877718847255</v>
      </c>
      <c r="H7780" s="140">
        <v>1.18</v>
      </c>
      <c r="I7780" s="9"/>
      <c r="J7780" s="23">
        <f t="shared" si="121"/>
        <v>14.90089570823976</v>
      </c>
      <c r="K7780" s="22" t="str">
        <f>IF(I7780&lt;&gt;"",SUMIF(Table1[Codigo_servico],A7780,Table1[Subtotal_insumo]),"")</f>
        <v/>
      </c>
      <c r="L7780" s="18">
        <f>IF(Table1[[#This Row],[Ordem_insumos]]&lt;&gt;0,VLOOKUP(Table1[[#This Row],[Codigo_servico]],Preencher_Orcamento!$B:$D,3,FALSE)*Table1[[#This Row],[Qtde_insumo]],"")</f>
        <v>0</v>
      </c>
      <c r="M7780" s="18">
        <f>IF(Table1[[#This Row],[Ordem_insumos]]&lt;&gt;0,VLOOKUP(Table1[[#This Row],[Codigo_servico]],Preencher_Orcamento!$B:$D,3,FALSE)*Table1[[#This Row],[Subtotal_insumo]],"")</f>
        <v>0</v>
      </c>
    </row>
    <row r="7781" spans="1:13" x14ac:dyDescent="0.25">
      <c r="A7781" s="6">
        <v>100790</v>
      </c>
      <c r="B7781" s="126">
        <v>17</v>
      </c>
      <c r="C7781" s="133"/>
      <c r="D7781" s="134">
        <v>2035</v>
      </c>
      <c r="E7781" s="7" t="s">
        <v>2190</v>
      </c>
      <c r="F7781" s="8" t="s">
        <v>2140</v>
      </c>
      <c r="G7781" s="18">
        <f>IFERROR(VLOOKUP(Table1[[#This Row],[Codigo_insumo]],BD_Insumos!$B:$E,4),"")</f>
        <v>17.275965903920998</v>
      </c>
      <c r="H7781" s="140">
        <v>1.1000000000000001</v>
      </c>
      <c r="I7781" s="9"/>
      <c r="J7781" s="23">
        <f t="shared" si="121"/>
        <v>19.003562494313098</v>
      </c>
      <c r="K7781" s="22" t="str">
        <f>IF(I7781&lt;&gt;"",SUMIF(Table1[Codigo_servico],A7781,Table1[Subtotal_insumo]),"")</f>
        <v/>
      </c>
      <c r="L7781" s="18">
        <f>IF(Table1[[#This Row],[Ordem_insumos]]&lt;&gt;0,VLOOKUP(Table1[[#This Row],[Codigo_servico]],Preencher_Orcamento!$B:$D,3,FALSE)*Table1[[#This Row],[Qtde_insumo]],"")</f>
        <v>0</v>
      </c>
      <c r="M7781" s="18">
        <f>IF(Table1[[#This Row],[Ordem_insumos]]&lt;&gt;0,VLOOKUP(Table1[[#This Row],[Codigo_servico]],Preencher_Orcamento!$B:$D,3,FALSE)*Table1[[#This Row],[Subtotal_insumo]],"")</f>
        <v>0</v>
      </c>
    </row>
    <row r="7782" spans="1:13" ht="26.25" x14ac:dyDescent="0.25">
      <c r="A7782" s="6">
        <v>100790</v>
      </c>
      <c r="B7782" s="126">
        <v>18</v>
      </c>
      <c r="C7782" s="133"/>
      <c r="D7782" s="134">
        <v>73203</v>
      </c>
      <c r="E7782" s="7" t="s">
        <v>1783</v>
      </c>
      <c r="F7782" s="8" t="s">
        <v>5</v>
      </c>
      <c r="G7782" s="18">
        <f>IFERROR(VLOOKUP(Table1[[#This Row],[Codigo_insumo]],BD_Insumos!$B:$E,4),"")</f>
        <v>11.121</v>
      </c>
      <c r="H7782" s="140">
        <v>1.19</v>
      </c>
      <c r="I7782" s="9"/>
      <c r="J7782" s="23">
        <f t="shared" si="121"/>
        <v>13.23399</v>
      </c>
      <c r="K7782" s="22" t="str">
        <f>IF(I7782&lt;&gt;"",SUMIF(Table1[Codigo_servico],A7782,Table1[Subtotal_insumo]),"")</f>
        <v/>
      </c>
      <c r="L7782" s="18">
        <f>IF(Table1[[#This Row],[Ordem_insumos]]&lt;&gt;0,VLOOKUP(Table1[[#This Row],[Codigo_servico]],Preencher_Orcamento!$B:$D,3,FALSE)*Table1[[#This Row],[Qtde_insumo]],"")</f>
        <v>0</v>
      </c>
      <c r="M7782" s="18">
        <f>IF(Table1[[#This Row],[Ordem_insumos]]&lt;&gt;0,VLOOKUP(Table1[[#This Row],[Codigo_servico]],Preencher_Orcamento!$B:$D,3,FALSE)*Table1[[#This Row],[Subtotal_insumo]],"")</f>
        <v>0</v>
      </c>
    </row>
    <row r="7783" spans="1:13" ht="26.25" x14ac:dyDescent="0.25">
      <c r="A7783" s="6">
        <v>100790</v>
      </c>
      <c r="B7783" s="126">
        <v>19</v>
      </c>
      <c r="C7783" s="133"/>
      <c r="D7783" s="134">
        <v>2016</v>
      </c>
      <c r="E7783" s="7" t="s">
        <v>2187</v>
      </c>
      <c r="F7783" s="8" t="s">
        <v>2140</v>
      </c>
      <c r="G7783" s="18">
        <f>IFERROR(VLOOKUP(Table1[[#This Row],[Codigo_insumo]],BD_Insumos!$B:$E,4),"")</f>
        <v>13.188618292508322</v>
      </c>
      <c r="H7783" s="140">
        <v>0.02</v>
      </c>
      <c r="I7783" s="9"/>
      <c r="J7783" s="23">
        <f t="shared" si="121"/>
        <v>0.26377236585016645</v>
      </c>
      <c r="K7783" s="22" t="str">
        <f>IF(I7783&lt;&gt;"",SUMIF(Table1[Codigo_servico],A7783,Table1[Subtotal_insumo]),"")</f>
        <v/>
      </c>
      <c r="L7783" s="18">
        <f>IF(Table1[[#This Row],[Ordem_insumos]]&lt;&gt;0,VLOOKUP(Table1[[#This Row],[Codigo_servico]],Preencher_Orcamento!$B:$D,3,FALSE)*Table1[[#This Row],[Qtde_insumo]],"")</f>
        <v>0</v>
      </c>
      <c r="M7783" s="18">
        <f>IF(Table1[[#This Row],[Ordem_insumos]]&lt;&gt;0,VLOOKUP(Table1[[#This Row],[Codigo_servico]],Preencher_Orcamento!$B:$D,3,FALSE)*Table1[[#This Row],[Subtotal_insumo]],"")</f>
        <v>0</v>
      </c>
    </row>
    <row r="7784" spans="1:13" x14ac:dyDescent="0.25">
      <c r="A7784" s="3">
        <v>100795</v>
      </c>
      <c r="B7784" s="125">
        <v>0</v>
      </c>
      <c r="C7784" s="131" t="s">
        <v>3791</v>
      </c>
      <c r="D7784" s="132"/>
      <c r="E7784" s="4"/>
      <c r="F7784" s="4"/>
      <c r="G7784" s="17" t="str">
        <f>IFERROR(VLOOKUP(Table1[[#This Row],[Codigo_insumo]],BD_Insumos!$B:$E,4),"")</f>
        <v/>
      </c>
      <c r="H7784" s="139"/>
      <c r="I7784" s="5" t="s">
        <v>5</v>
      </c>
      <c r="J7784" s="20" t="str">
        <f t="shared" si="121"/>
        <v/>
      </c>
      <c r="K7784" s="21">
        <f>IF(I7784&lt;&gt;"",SUMIF(Table1[Codigo_servico],A7784,Table1[Subtotal_insumo]),"")</f>
        <v>1.6158401538742968</v>
      </c>
      <c r="L7784" s="17" t="str">
        <f>IF(Table1[[#This Row],[Ordem_insumos]]&lt;&gt;0,VLOOKUP(Table1[[#This Row],[Codigo_servico]],Preencher_Orcamento!$B:$D,3,FALSE)*Table1[[#This Row],[Qtde_insumo]],"")</f>
        <v/>
      </c>
      <c r="M7784" s="17" t="str">
        <f>IF(Table1[[#This Row],[Ordem_insumos]]&lt;&gt;0,VLOOKUP(Table1[[#This Row],[Codigo_servico]],Preencher_Orcamento!$B:$D,3,FALSE)*Table1[[#This Row],[Subtotal_insumo]],"")</f>
        <v/>
      </c>
    </row>
    <row r="7785" spans="1:13" x14ac:dyDescent="0.25">
      <c r="A7785" s="6">
        <v>100795</v>
      </c>
      <c r="B7785" s="126">
        <v>1</v>
      </c>
      <c r="C7785" s="133"/>
      <c r="D7785" s="134">
        <v>2036</v>
      </c>
      <c r="E7785" s="7" t="s">
        <v>2191</v>
      </c>
      <c r="F7785" s="8" t="s">
        <v>2140</v>
      </c>
      <c r="G7785" s="16">
        <f>IFERROR(VLOOKUP(Table1[[#This Row],[Codigo_insumo]],BD_Insumos!$B:$E,4),"")</f>
        <v>12.90425192342871</v>
      </c>
      <c r="H7785" s="140">
        <v>0.08</v>
      </c>
      <c r="I7785" s="9"/>
      <c r="J7785" s="22">
        <f t="shared" si="121"/>
        <v>1.0323401538742969</v>
      </c>
      <c r="K7785" s="22" t="str">
        <f>IF(I7785&lt;&gt;"",SUMIF(Table1[Codigo_servico],A7785,Table1[Subtotal_insumo]),"")</f>
        <v/>
      </c>
      <c r="L7785" s="16">
        <f>IF(Table1[[#This Row],[Ordem_insumos]]&lt;&gt;0,VLOOKUP(Table1[[#This Row],[Codigo_servico]],Preencher_Orcamento!$B:$D,3,FALSE)*Table1[[#This Row],[Qtde_insumo]],"")</f>
        <v>0</v>
      </c>
      <c r="M7785" s="16">
        <f>IF(Table1[[#This Row],[Ordem_insumos]]&lt;&gt;0,VLOOKUP(Table1[[#This Row],[Codigo_servico]],Preencher_Orcamento!$B:$D,3,FALSE)*Table1[[#This Row],[Subtotal_insumo]],"")</f>
        <v>0</v>
      </c>
    </row>
    <row r="7786" spans="1:13" ht="26.25" x14ac:dyDescent="0.25">
      <c r="A7786" s="6">
        <v>100795</v>
      </c>
      <c r="B7786" s="126">
        <v>2</v>
      </c>
      <c r="C7786" s="133"/>
      <c r="D7786" s="134">
        <v>59030</v>
      </c>
      <c r="E7786" s="7" t="s">
        <v>1584</v>
      </c>
      <c r="F7786" s="8" t="s">
        <v>5</v>
      </c>
      <c r="G7786" s="18">
        <f>IFERROR(VLOOKUP(Table1[[#This Row],[Codigo_insumo]],BD_Insumos!$B:$E,4),"")</f>
        <v>0.19450000000000001</v>
      </c>
      <c r="H7786" s="140">
        <v>3</v>
      </c>
      <c r="I7786" s="9"/>
      <c r="J7786" s="23">
        <f t="shared" si="121"/>
        <v>0.58350000000000002</v>
      </c>
      <c r="K7786" s="22" t="str">
        <f>IF(I7786&lt;&gt;"",SUMIF(Table1[Codigo_servico],A7786,Table1[Subtotal_insumo]),"")</f>
        <v/>
      </c>
      <c r="L7786" s="18">
        <f>IF(Table1[[#This Row],[Ordem_insumos]]&lt;&gt;0,VLOOKUP(Table1[[#This Row],[Codigo_servico]],Preencher_Orcamento!$B:$D,3,FALSE)*Table1[[#This Row],[Qtde_insumo]],"")</f>
        <v>0</v>
      </c>
      <c r="M7786" s="18">
        <f>IF(Table1[[#This Row],[Ordem_insumos]]&lt;&gt;0,VLOOKUP(Table1[[#This Row],[Codigo_servico]],Preencher_Orcamento!$B:$D,3,FALSE)*Table1[[#This Row],[Subtotal_insumo]],"")</f>
        <v>0</v>
      </c>
    </row>
    <row r="7787" spans="1:13" x14ac:dyDescent="0.25">
      <c r="A7787" s="3">
        <v>100798</v>
      </c>
      <c r="B7787" s="125">
        <v>0</v>
      </c>
      <c r="C7787" s="131" t="s">
        <v>3792</v>
      </c>
      <c r="D7787" s="132"/>
      <c r="E7787" s="4"/>
      <c r="F7787" s="4"/>
      <c r="G7787" s="17" t="str">
        <f>IFERROR(VLOOKUP(Table1[[#This Row],[Codigo_insumo]],BD_Insumos!$B:$E,4),"")</f>
        <v/>
      </c>
      <c r="H7787" s="139"/>
      <c r="I7787" s="5" t="s">
        <v>5</v>
      </c>
      <c r="J7787" s="20" t="str">
        <f t="shared" si="121"/>
        <v/>
      </c>
      <c r="K7787" s="21">
        <f>IF(I7787&lt;&gt;"",SUMIF(Table1[Codigo_servico],A7787,Table1[Subtotal_insumo]),"")</f>
        <v>21.300509536908585</v>
      </c>
      <c r="L7787" s="17" t="str">
        <f>IF(Table1[[#This Row],[Ordem_insumos]]&lt;&gt;0,VLOOKUP(Table1[[#This Row],[Codigo_servico]],Preencher_Orcamento!$B:$D,3,FALSE)*Table1[[#This Row],[Qtde_insumo]],"")</f>
        <v/>
      </c>
      <c r="M7787" s="17" t="str">
        <f>IF(Table1[[#This Row],[Ordem_insumos]]&lt;&gt;0,VLOOKUP(Table1[[#This Row],[Codigo_servico]],Preencher_Orcamento!$B:$D,3,FALSE)*Table1[[#This Row],[Subtotal_insumo]],"")</f>
        <v/>
      </c>
    </row>
    <row r="7788" spans="1:13" x14ac:dyDescent="0.25">
      <c r="A7788" s="6">
        <v>100798</v>
      </c>
      <c r="B7788" s="126">
        <v>1</v>
      </c>
      <c r="C7788" s="133"/>
      <c r="D7788" s="134">
        <v>10601</v>
      </c>
      <c r="E7788" s="7" t="s">
        <v>111</v>
      </c>
      <c r="F7788" s="8" t="s">
        <v>58</v>
      </c>
      <c r="G7788" s="16">
        <f>IFERROR(VLOOKUP(Table1[[#This Row],[Codigo_insumo]],BD_Insumos!$B:$E,4),"")</f>
        <v>160.4237</v>
      </c>
      <c r="H7788" s="140">
        <v>5.0999999999999997E-2</v>
      </c>
      <c r="I7788" s="9"/>
      <c r="J7788" s="22">
        <f t="shared" si="121"/>
        <v>8.1816087</v>
      </c>
      <c r="K7788" s="22" t="str">
        <f>IF(I7788&lt;&gt;"",SUMIF(Table1[Codigo_servico],A7788,Table1[Subtotal_insumo]),"")</f>
        <v/>
      </c>
      <c r="L7788" s="16">
        <f>IF(Table1[[#This Row],[Ordem_insumos]]&lt;&gt;0,VLOOKUP(Table1[[#This Row],[Codigo_servico]],Preencher_Orcamento!$B:$D,3,FALSE)*Table1[[#This Row],[Qtde_insumo]],"")</f>
        <v>0</v>
      </c>
      <c r="M7788" s="16">
        <f>IF(Table1[[#This Row],[Ordem_insumos]]&lt;&gt;0,VLOOKUP(Table1[[#This Row],[Codigo_servico]],Preencher_Orcamento!$B:$D,3,FALSE)*Table1[[#This Row],[Subtotal_insumo]],"")</f>
        <v>0</v>
      </c>
    </row>
    <row r="7789" spans="1:13" x14ac:dyDescent="0.25">
      <c r="A7789" s="6">
        <v>100798</v>
      </c>
      <c r="B7789" s="126">
        <v>2</v>
      </c>
      <c r="C7789" s="133"/>
      <c r="D7789" s="134">
        <v>2020</v>
      </c>
      <c r="E7789" s="7" t="s">
        <v>2188</v>
      </c>
      <c r="F7789" s="8" t="s">
        <v>2140</v>
      </c>
      <c r="G7789" s="16">
        <f>IFERROR(VLOOKUP(Table1[[#This Row],[Codigo_insumo]],BD_Insumos!$B:$E,4),"")</f>
        <v>15.860837164231068</v>
      </c>
      <c r="H7789" s="140">
        <v>0.23</v>
      </c>
      <c r="I7789" s="9"/>
      <c r="J7789" s="22">
        <f t="shared" si="121"/>
        <v>3.6479925477731459</v>
      </c>
      <c r="K7789" s="22" t="str">
        <f>IF(I7789&lt;&gt;"",SUMIF(Table1[Codigo_servico],A7789,Table1[Subtotal_insumo]),"")</f>
        <v/>
      </c>
      <c r="L7789" s="16">
        <f>IF(Table1[[#This Row],[Ordem_insumos]]&lt;&gt;0,VLOOKUP(Table1[[#This Row],[Codigo_servico]],Preencher_Orcamento!$B:$D,3,FALSE)*Table1[[#This Row],[Qtde_insumo]],"")</f>
        <v>0</v>
      </c>
      <c r="M7789" s="16">
        <f>IF(Table1[[#This Row],[Ordem_insumos]]&lt;&gt;0,VLOOKUP(Table1[[#This Row],[Codigo_servico]],Preencher_Orcamento!$B:$D,3,FALSE)*Table1[[#This Row],[Subtotal_insumo]],"")</f>
        <v>0</v>
      </c>
    </row>
    <row r="7790" spans="1:13" x14ac:dyDescent="0.25">
      <c r="A7790" s="6">
        <v>100798</v>
      </c>
      <c r="B7790" s="126">
        <v>3</v>
      </c>
      <c r="C7790" s="133"/>
      <c r="D7790" s="134">
        <v>2099</v>
      </c>
      <c r="E7790" s="7" t="s">
        <v>2205</v>
      </c>
      <c r="F7790" s="8" t="s">
        <v>2140</v>
      </c>
      <c r="G7790" s="18">
        <f>IFERROR(VLOOKUP(Table1[[#This Row],[Codigo_insumo]],BD_Insumos!$B:$E,4),"")</f>
        <v>12.627877718847255</v>
      </c>
      <c r="H7790" s="140">
        <v>0.75</v>
      </c>
      <c r="I7790" s="9"/>
      <c r="J7790" s="23">
        <f t="shared" si="121"/>
        <v>9.4709082891354406</v>
      </c>
      <c r="K7790" s="22" t="str">
        <f>IF(I7790&lt;&gt;"",SUMIF(Table1[Codigo_servico],A7790,Table1[Subtotal_insumo]),"")</f>
        <v/>
      </c>
      <c r="L7790" s="18">
        <f>IF(Table1[[#This Row],[Ordem_insumos]]&lt;&gt;0,VLOOKUP(Table1[[#This Row],[Codigo_servico]],Preencher_Orcamento!$B:$D,3,FALSE)*Table1[[#This Row],[Qtde_insumo]],"")</f>
        <v>0</v>
      </c>
      <c r="M7790" s="18">
        <f>IF(Table1[[#This Row],[Ordem_insumos]]&lt;&gt;0,VLOOKUP(Table1[[#This Row],[Codigo_servico]],Preencher_Orcamento!$B:$D,3,FALSE)*Table1[[#This Row],[Subtotal_insumo]],"")</f>
        <v>0</v>
      </c>
    </row>
    <row r="7791" spans="1:13" x14ac:dyDescent="0.25">
      <c r="A7791" s="3">
        <v>100802</v>
      </c>
      <c r="B7791" s="125">
        <v>0</v>
      </c>
      <c r="C7791" s="131" t="s">
        <v>3902</v>
      </c>
      <c r="D7791" s="132"/>
      <c r="E7791" s="4"/>
      <c r="F7791" s="4"/>
      <c r="G7791" s="17" t="str">
        <f>IFERROR(VLOOKUP(Table1[[#This Row],[Codigo_insumo]],BD_Insumos!$B:$E,4),"")</f>
        <v/>
      </c>
      <c r="H7791" s="139"/>
      <c r="I7791" s="5" t="s">
        <v>5</v>
      </c>
      <c r="J7791" s="20" t="str">
        <f t="shared" si="121"/>
        <v/>
      </c>
      <c r="K7791" s="21">
        <f>IF(I7791&lt;&gt;"",SUMIF(Table1[Codigo_servico],A7791,Table1[Subtotal_insumo]),"")</f>
        <v>117.01709508922946</v>
      </c>
      <c r="L7791" s="17" t="str">
        <f>IF(Table1[[#This Row],[Ordem_insumos]]&lt;&gt;0,VLOOKUP(Table1[[#This Row],[Codigo_servico]],Preencher_Orcamento!$B:$D,3,FALSE)*Table1[[#This Row],[Qtde_insumo]],"")</f>
        <v/>
      </c>
      <c r="M7791" s="17" t="str">
        <f>IF(Table1[[#This Row],[Ordem_insumos]]&lt;&gt;0,VLOOKUP(Table1[[#This Row],[Codigo_servico]],Preencher_Orcamento!$B:$D,3,FALSE)*Table1[[#This Row],[Subtotal_insumo]],"")</f>
        <v/>
      </c>
    </row>
    <row r="7792" spans="1:13" ht="39" x14ac:dyDescent="0.25">
      <c r="A7792" s="6">
        <v>100802</v>
      </c>
      <c r="B7792" s="126">
        <v>1</v>
      </c>
      <c r="C7792" s="133"/>
      <c r="D7792" s="134">
        <v>70407</v>
      </c>
      <c r="E7792" s="7" t="s">
        <v>1708</v>
      </c>
      <c r="F7792" s="8" t="s">
        <v>5</v>
      </c>
      <c r="G7792" s="16">
        <f>IFERROR(VLOOKUP(Table1[[#This Row],[Codigo_insumo]],BD_Insumos!$B:$E,4),"")</f>
        <v>44.5334</v>
      </c>
      <c r="H7792" s="140">
        <v>1.4</v>
      </c>
      <c r="I7792" s="9"/>
      <c r="J7792" s="22">
        <f t="shared" si="121"/>
        <v>62.346759999999996</v>
      </c>
      <c r="K7792" s="22" t="str">
        <f>IF(I7792&lt;&gt;"",SUMIF(Table1[Codigo_servico],A7792,Table1[Subtotal_insumo]),"")</f>
        <v/>
      </c>
      <c r="L7792" s="16">
        <f>IF(Table1[[#This Row],[Ordem_insumos]]&lt;&gt;0,VLOOKUP(Table1[[#This Row],[Codigo_servico]],Preencher_Orcamento!$B:$D,3,FALSE)*Table1[[#This Row],[Qtde_insumo]],"")</f>
        <v>0</v>
      </c>
      <c r="M7792" s="16">
        <f>IF(Table1[[#This Row],[Ordem_insumos]]&lt;&gt;0,VLOOKUP(Table1[[#This Row],[Codigo_servico]],Preencher_Orcamento!$B:$D,3,FALSE)*Table1[[#This Row],[Subtotal_insumo]],"")</f>
        <v>0</v>
      </c>
    </row>
    <row r="7793" spans="1:13" x14ac:dyDescent="0.25">
      <c r="A7793" s="6">
        <v>100802</v>
      </c>
      <c r="B7793" s="126">
        <v>2</v>
      </c>
      <c r="C7793" s="133"/>
      <c r="D7793" s="134">
        <v>79641</v>
      </c>
      <c r="E7793" s="7" t="s">
        <v>2023</v>
      </c>
      <c r="F7793" s="8" t="s">
        <v>5</v>
      </c>
      <c r="G7793" s="16">
        <f>IFERROR(VLOOKUP(Table1[[#This Row],[Codigo_insumo]],BD_Insumos!$B:$E,4),"")</f>
        <v>0.20469999999999999</v>
      </c>
      <c r="H7793" s="140">
        <v>1.69</v>
      </c>
      <c r="I7793" s="9"/>
      <c r="J7793" s="22">
        <f t="shared" si="121"/>
        <v>0.345943</v>
      </c>
      <c r="K7793" s="22" t="str">
        <f>IF(I7793&lt;&gt;"",SUMIF(Table1[Codigo_servico],A7793,Table1[Subtotal_insumo]),"")</f>
        <v/>
      </c>
      <c r="L7793" s="16">
        <f>IF(Table1[[#This Row],[Ordem_insumos]]&lt;&gt;0,VLOOKUP(Table1[[#This Row],[Codigo_servico]],Preencher_Orcamento!$B:$D,3,FALSE)*Table1[[#This Row],[Qtde_insumo]],"")</f>
        <v>0</v>
      </c>
      <c r="M7793" s="16">
        <f>IF(Table1[[#This Row],[Ordem_insumos]]&lt;&gt;0,VLOOKUP(Table1[[#This Row],[Codigo_servico]],Preencher_Orcamento!$B:$D,3,FALSE)*Table1[[#This Row],[Subtotal_insumo]],"")</f>
        <v>0</v>
      </c>
    </row>
    <row r="7794" spans="1:13" x14ac:dyDescent="0.25">
      <c r="A7794" s="6">
        <v>100802</v>
      </c>
      <c r="B7794" s="126">
        <v>3</v>
      </c>
      <c r="C7794" s="133"/>
      <c r="D7794" s="134">
        <v>2035</v>
      </c>
      <c r="E7794" s="7" t="s">
        <v>2190</v>
      </c>
      <c r="F7794" s="8" t="s">
        <v>2140</v>
      </c>
      <c r="G7794" s="18">
        <f>IFERROR(VLOOKUP(Table1[[#This Row],[Codigo_insumo]],BD_Insumos!$B:$E,4),"")</f>
        <v>17.275965903920998</v>
      </c>
      <c r="H7794" s="140">
        <v>1.8</v>
      </c>
      <c r="I7794" s="9"/>
      <c r="J7794" s="23">
        <f t="shared" si="121"/>
        <v>31.096738627057796</v>
      </c>
      <c r="K7794" s="22" t="str">
        <f>IF(I7794&lt;&gt;"",SUMIF(Table1[Codigo_servico],A7794,Table1[Subtotal_insumo]),"")</f>
        <v/>
      </c>
      <c r="L7794" s="18">
        <f>IF(Table1[[#This Row],[Ordem_insumos]]&lt;&gt;0,VLOOKUP(Table1[[#This Row],[Codigo_servico]],Preencher_Orcamento!$B:$D,3,FALSE)*Table1[[#This Row],[Qtde_insumo]],"")</f>
        <v>0</v>
      </c>
      <c r="M7794" s="18">
        <f>IF(Table1[[#This Row],[Ordem_insumos]]&lt;&gt;0,VLOOKUP(Table1[[#This Row],[Codigo_servico]],Preencher_Orcamento!$B:$D,3,FALSE)*Table1[[#This Row],[Subtotal_insumo]],"")</f>
        <v>0</v>
      </c>
    </row>
    <row r="7795" spans="1:13" x14ac:dyDescent="0.25">
      <c r="A7795" s="6">
        <v>100802</v>
      </c>
      <c r="B7795" s="126">
        <v>4</v>
      </c>
      <c r="C7795" s="133"/>
      <c r="D7795" s="134">
        <v>2036</v>
      </c>
      <c r="E7795" s="7" t="s">
        <v>2191</v>
      </c>
      <c r="F7795" s="8" t="s">
        <v>2140</v>
      </c>
      <c r="G7795" s="18">
        <f>IFERROR(VLOOKUP(Table1[[#This Row],[Codigo_insumo]],BD_Insumos!$B:$E,4),"")</f>
        <v>12.90425192342871</v>
      </c>
      <c r="H7795" s="140">
        <v>1.8</v>
      </c>
      <c r="I7795" s="9"/>
      <c r="J7795" s="23">
        <f t="shared" si="121"/>
        <v>23.227653462171677</v>
      </c>
      <c r="K7795" s="22" t="str">
        <f>IF(I7795&lt;&gt;"",SUMIF(Table1[Codigo_servico],A7795,Table1[Subtotal_insumo]),"")</f>
        <v/>
      </c>
      <c r="L7795" s="18">
        <f>IF(Table1[[#This Row],[Ordem_insumos]]&lt;&gt;0,VLOOKUP(Table1[[#This Row],[Codigo_servico]],Preencher_Orcamento!$B:$D,3,FALSE)*Table1[[#This Row],[Qtde_insumo]],"")</f>
        <v>0</v>
      </c>
      <c r="M7795" s="18">
        <f>IF(Table1[[#This Row],[Ordem_insumos]]&lt;&gt;0,VLOOKUP(Table1[[#This Row],[Codigo_servico]],Preencher_Orcamento!$B:$D,3,FALSE)*Table1[[#This Row],[Subtotal_insumo]],"")</f>
        <v>0</v>
      </c>
    </row>
    <row r="7796" spans="1:13" x14ac:dyDescent="0.25">
      <c r="A7796" s="3">
        <v>100803</v>
      </c>
      <c r="B7796" s="125">
        <v>0</v>
      </c>
      <c r="C7796" s="131" t="s">
        <v>3903</v>
      </c>
      <c r="D7796" s="132"/>
      <c r="E7796" s="4"/>
      <c r="F7796" s="4"/>
      <c r="G7796" s="17" t="str">
        <f>IFERROR(VLOOKUP(Table1[[#This Row],[Codigo_insumo]],BD_Insumos!$B:$E,4),"")</f>
        <v/>
      </c>
      <c r="H7796" s="139"/>
      <c r="I7796" s="5" t="s">
        <v>5</v>
      </c>
      <c r="J7796" s="20" t="str">
        <f t="shared" si="121"/>
        <v/>
      </c>
      <c r="K7796" s="21">
        <f>IF(I7796&lt;&gt;"",SUMIF(Table1[Codigo_servico],A7796,Table1[Subtotal_insumo]),"")</f>
        <v>133.75300965469941</v>
      </c>
      <c r="L7796" s="17" t="str">
        <f>IF(Table1[[#This Row],[Ordem_insumos]]&lt;&gt;0,VLOOKUP(Table1[[#This Row],[Codigo_servico]],Preencher_Orcamento!$B:$D,3,FALSE)*Table1[[#This Row],[Qtde_insumo]],"")</f>
        <v/>
      </c>
      <c r="M7796" s="17" t="str">
        <f>IF(Table1[[#This Row],[Ordem_insumos]]&lt;&gt;0,VLOOKUP(Table1[[#This Row],[Codigo_servico]],Preencher_Orcamento!$B:$D,3,FALSE)*Table1[[#This Row],[Subtotal_insumo]],"")</f>
        <v/>
      </c>
    </row>
    <row r="7797" spans="1:13" x14ac:dyDescent="0.25">
      <c r="A7797" s="6">
        <v>100803</v>
      </c>
      <c r="B7797" s="126">
        <v>1</v>
      </c>
      <c r="C7797" s="133"/>
      <c r="D7797" s="134">
        <v>2036</v>
      </c>
      <c r="E7797" s="7" t="s">
        <v>2191</v>
      </c>
      <c r="F7797" s="8" t="s">
        <v>2140</v>
      </c>
      <c r="G7797" s="16">
        <f>IFERROR(VLOOKUP(Table1[[#This Row],[Codigo_insumo]],BD_Insumos!$B:$E,4),"")</f>
        <v>12.90425192342871</v>
      </c>
      <c r="H7797" s="140">
        <v>2</v>
      </c>
      <c r="I7797" s="9"/>
      <c r="J7797" s="22">
        <f t="shared" si="121"/>
        <v>25.80850384685742</v>
      </c>
      <c r="K7797" s="22" t="str">
        <f>IF(I7797&lt;&gt;"",SUMIF(Table1[Codigo_servico],A7797,Table1[Subtotal_insumo]),"")</f>
        <v/>
      </c>
      <c r="L7797" s="16">
        <f>IF(Table1[[#This Row],[Ordem_insumos]]&lt;&gt;0,VLOOKUP(Table1[[#This Row],[Codigo_servico]],Preencher_Orcamento!$B:$D,3,FALSE)*Table1[[#This Row],[Qtde_insumo]],"")</f>
        <v>0</v>
      </c>
      <c r="M7797" s="16">
        <f>IF(Table1[[#This Row],[Ordem_insumos]]&lt;&gt;0,VLOOKUP(Table1[[#This Row],[Codigo_servico]],Preencher_Orcamento!$B:$D,3,FALSE)*Table1[[#This Row],[Subtotal_insumo]],"")</f>
        <v>0</v>
      </c>
    </row>
    <row r="7798" spans="1:13" x14ac:dyDescent="0.25">
      <c r="A7798" s="6">
        <v>100803</v>
      </c>
      <c r="B7798" s="126">
        <v>2</v>
      </c>
      <c r="C7798" s="133"/>
      <c r="D7798" s="134">
        <v>2035</v>
      </c>
      <c r="E7798" s="7" t="s">
        <v>2190</v>
      </c>
      <c r="F7798" s="8" t="s">
        <v>2140</v>
      </c>
      <c r="G7798" s="16">
        <f>IFERROR(VLOOKUP(Table1[[#This Row],[Codigo_insumo]],BD_Insumos!$B:$E,4),"")</f>
        <v>17.275965903920998</v>
      </c>
      <c r="H7798" s="140">
        <v>2</v>
      </c>
      <c r="I7798" s="9"/>
      <c r="J7798" s="22">
        <f t="shared" si="121"/>
        <v>34.551931807841996</v>
      </c>
      <c r="K7798" s="22" t="str">
        <f>IF(I7798&lt;&gt;"",SUMIF(Table1[Codigo_servico],A7798,Table1[Subtotal_insumo]),"")</f>
        <v/>
      </c>
      <c r="L7798" s="16">
        <f>IF(Table1[[#This Row],[Ordem_insumos]]&lt;&gt;0,VLOOKUP(Table1[[#This Row],[Codigo_servico]],Preencher_Orcamento!$B:$D,3,FALSE)*Table1[[#This Row],[Qtde_insumo]],"")</f>
        <v>0</v>
      </c>
      <c r="M7798" s="16">
        <f>IF(Table1[[#This Row],[Ordem_insumos]]&lt;&gt;0,VLOOKUP(Table1[[#This Row],[Codigo_servico]],Preencher_Orcamento!$B:$D,3,FALSE)*Table1[[#This Row],[Subtotal_insumo]],"")</f>
        <v>0</v>
      </c>
    </row>
    <row r="7799" spans="1:13" ht="39" x14ac:dyDescent="0.25">
      <c r="A7799" s="6">
        <v>100803</v>
      </c>
      <c r="B7799" s="126">
        <v>3</v>
      </c>
      <c r="C7799" s="133"/>
      <c r="D7799" s="134">
        <v>70408</v>
      </c>
      <c r="E7799" s="7" t="s">
        <v>1709</v>
      </c>
      <c r="F7799" s="8" t="s">
        <v>5</v>
      </c>
      <c r="G7799" s="18">
        <f>IFERROR(VLOOKUP(Table1[[#This Row],[Codigo_insumo]],BD_Insumos!$B:$E,4),"")</f>
        <v>56.153500000000001</v>
      </c>
      <c r="H7799" s="140">
        <v>1.3</v>
      </c>
      <c r="I7799" s="9"/>
      <c r="J7799" s="23">
        <f t="shared" si="121"/>
        <v>72.999549999999999</v>
      </c>
      <c r="K7799" s="22" t="str">
        <f>IF(I7799&lt;&gt;"",SUMIF(Table1[Codigo_servico],A7799,Table1[Subtotal_insumo]),"")</f>
        <v/>
      </c>
      <c r="L7799" s="18">
        <f>IF(Table1[[#This Row],[Ordem_insumos]]&lt;&gt;0,VLOOKUP(Table1[[#This Row],[Codigo_servico]],Preencher_Orcamento!$B:$D,3,FALSE)*Table1[[#This Row],[Qtde_insumo]],"")</f>
        <v>0</v>
      </c>
      <c r="M7799" s="18">
        <f>IF(Table1[[#This Row],[Ordem_insumos]]&lt;&gt;0,VLOOKUP(Table1[[#This Row],[Codigo_servico]],Preencher_Orcamento!$B:$D,3,FALSE)*Table1[[#This Row],[Subtotal_insumo]],"")</f>
        <v>0</v>
      </c>
    </row>
    <row r="7800" spans="1:13" x14ac:dyDescent="0.25">
      <c r="A7800" s="6">
        <v>100803</v>
      </c>
      <c r="B7800" s="126">
        <v>4</v>
      </c>
      <c r="C7800" s="133"/>
      <c r="D7800" s="134">
        <v>79641</v>
      </c>
      <c r="E7800" s="7" t="s">
        <v>2023</v>
      </c>
      <c r="F7800" s="8" t="s">
        <v>5</v>
      </c>
      <c r="G7800" s="18">
        <f>IFERROR(VLOOKUP(Table1[[#This Row],[Codigo_insumo]],BD_Insumos!$B:$E,4),"")</f>
        <v>0.20469999999999999</v>
      </c>
      <c r="H7800" s="140">
        <v>1.92</v>
      </c>
      <c r="I7800" s="9"/>
      <c r="J7800" s="23">
        <f t="shared" si="121"/>
        <v>0.39302399999999998</v>
      </c>
      <c r="K7800" s="22" t="str">
        <f>IF(I7800&lt;&gt;"",SUMIF(Table1[Codigo_servico],A7800,Table1[Subtotal_insumo]),"")</f>
        <v/>
      </c>
      <c r="L7800" s="18">
        <f>IF(Table1[[#This Row],[Ordem_insumos]]&lt;&gt;0,VLOOKUP(Table1[[#This Row],[Codigo_servico]],Preencher_Orcamento!$B:$D,3,FALSE)*Table1[[#This Row],[Qtde_insumo]],"")</f>
        <v>0</v>
      </c>
      <c r="M7800" s="18">
        <f>IF(Table1[[#This Row],[Ordem_insumos]]&lt;&gt;0,VLOOKUP(Table1[[#This Row],[Codigo_servico]],Preencher_Orcamento!$B:$D,3,FALSE)*Table1[[#This Row],[Subtotal_insumo]],"")</f>
        <v>0</v>
      </c>
    </row>
    <row r="7801" spans="1:13" x14ac:dyDescent="0.25">
      <c r="A7801" s="3">
        <v>100805</v>
      </c>
      <c r="B7801" s="125">
        <v>0</v>
      </c>
      <c r="C7801" s="131" t="s">
        <v>3904</v>
      </c>
      <c r="D7801" s="132"/>
      <c r="E7801" s="4"/>
      <c r="F7801" s="4"/>
      <c r="G7801" s="17" t="str">
        <f>IFERROR(VLOOKUP(Table1[[#This Row],[Codigo_insumo]],BD_Insumos!$B:$E,4),"")</f>
        <v/>
      </c>
      <c r="H7801" s="139"/>
      <c r="I7801" s="5" t="s">
        <v>5</v>
      </c>
      <c r="J7801" s="20" t="str">
        <f t="shared" si="121"/>
        <v/>
      </c>
      <c r="K7801" s="21">
        <f>IF(I7801&lt;&gt;"",SUMIF(Table1[Codigo_servico],A7801,Table1[Subtotal_insumo]),"")</f>
        <v>173.83144611153685</v>
      </c>
      <c r="L7801" s="17" t="str">
        <f>IF(Table1[[#This Row],[Ordem_insumos]]&lt;&gt;0,VLOOKUP(Table1[[#This Row],[Codigo_servico]],Preencher_Orcamento!$B:$D,3,FALSE)*Table1[[#This Row],[Qtde_insumo]],"")</f>
        <v/>
      </c>
      <c r="M7801" s="17" t="str">
        <f>IF(Table1[[#This Row],[Ordem_insumos]]&lt;&gt;0,VLOOKUP(Table1[[#This Row],[Codigo_servico]],Preencher_Orcamento!$B:$D,3,FALSE)*Table1[[#This Row],[Subtotal_insumo]],"")</f>
        <v/>
      </c>
    </row>
    <row r="7802" spans="1:13" x14ac:dyDescent="0.25">
      <c r="A7802" s="6">
        <v>100805</v>
      </c>
      <c r="B7802" s="126">
        <v>1</v>
      </c>
      <c r="C7802" s="133"/>
      <c r="D7802" s="134">
        <v>2036</v>
      </c>
      <c r="E7802" s="7" t="s">
        <v>2191</v>
      </c>
      <c r="F7802" s="8" t="s">
        <v>2140</v>
      </c>
      <c r="G7802" s="16">
        <f>IFERROR(VLOOKUP(Table1[[#This Row],[Codigo_insumo]],BD_Insumos!$B:$E,4),"")</f>
        <v>12.90425192342871</v>
      </c>
      <c r="H7802" s="140">
        <v>2.25</v>
      </c>
      <c r="I7802" s="9"/>
      <c r="J7802" s="22">
        <f t="shared" si="121"/>
        <v>29.034566827714599</v>
      </c>
      <c r="K7802" s="22" t="str">
        <f>IF(I7802&lt;&gt;"",SUMIF(Table1[Codigo_servico],A7802,Table1[Subtotal_insumo]),"")</f>
        <v/>
      </c>
      <c r="L7802" s="16">
        <f>IF(Table1[[#This Row],[Ordem_insumos]]&lt;&gt;0,VLOOKUP(Table1[[#This Row],[Codigo_servico]],Preencher_Orcamento!$B:$D,3,FALSE)*Table1[[#This Row],[Qtde_insumo]],"")</f>
        <v>0</v>
      </c>
      <c r="M7802" s="16">
        <f>IF(Table1[[#This Row],[Ordem_insumos]]&lt;&gt;0,VLOOKUP(Table1[[#This Row],[Codigo_servico]],Preencher_Orcamento!$B:$D,3,FALSE)*Table1[[#This Row],[Subtotal_insumo]],"")</f>
        <v>0</v>
      </c>
    </row>
    <row r="7803" spans="1:13" ht="39" x14ac:dyDescent="0.25">
      <c r="A7803" s="6">
        <v>100805</v>
      </c>
      <c r="B7803" s="126">
        <v>2</v>
      </c>
      <c r="C7803" s="133"/>
      <c r="D7803" s="134">
        <v>70410</v>
      </c>
      <c r="E7803" s="7" t="s">
        <v>1710</v>
      </c>
      <c r="F7803" s="8" t="s">
        <v>5</v>
      </c>
      <c r="G7803" s="16">
        <f>IFERROR(VLOOKUP(Table1[[#This Row],[Codigo_insumo]],BD_Insumos!$B:$E,4),"")</f>
        <v>81.090999999999994</v>
      </c>
      <c r="H7803" s="140">
        <v>1.3</v>
      </c>
      <c r="I7803" s="9"/>
      <c r="J7803" s="22">
        <f t="shared" si="121"/>
        <v>105.4183</v>
      </c>
      <c r="K7803" s="22" t="str">
        <f>IF(I7803&lt;&gt;"",SUMIF(Table1[Codigo_servico],A7803,Table1[Subtotal_insumo]),"")</f>
        <v/>
      </c>
      <c r="L7803" s="16">
        <f>IF(Table1[[#This Row],[Ordem_insumos]]&lt;&gt;0,VLOOKUP(Table1[[#This Row],[Codigo_servico]],Preencher_Orcamento!$B:$D,3,FALSE)*Table1[[#This Row],[Qtde_insumo]],"")</f>
        <v>0</v>
      </c>
      <c r="M7803" s="16">
        <f>IF(Table1[[#This Row],[Ordem_insumos]]&lt;&gt;0,VLOOKUP(Table1[[#This Row],[Codigo_servico]],Preencher_Orcamento!$B:$D,3,FALSE)*Table1[[#This Row],[Subtotal_insumo]],"")</f>
        <v>0</v>
      </c>
    </row>
    <row r="7804" spans="1:13" x14ac:dyDescent="0.25">
      <c r="A7804" s="6">
        <v>100805</v>
      </c>
      <c r="B7804" s="126">
        <v>3</v>
      </c>
      <c r="C7804" s="133"/>
      <c r="D7804" s="134">
        <v>79641</v>
      </c>
      <c r="E7804" s="7" t="s">
        <v>2023</v>
      </c>
      <c r="F7804" s="8" t="s">
        <v>5</v>
      </c>
      <c r="G7804" s="18">
        <f>IFERROR(VLOOKUP(Table1[[#This Row],[Codigo_insumo]],BD_Insumos!$B:$E,4),"")</f>
        <v>0.20469999999999999</v>
      </c>
      <c r="H7804" s="140">
        <v>2.48</v>
      </c>
      <c r="I7804" s="9"/>
      <c r="J7804" s="23">
        <f t="shared" si="121"/>
        <v>0.507656</v>
      </c>
      <c r="K7804" s="22" t="str">
        <f>IF(I7804&lt;&gt;"",SUMIF(Table1[Codigo_servico],A7804,Table1[Subtotal_insumo]),"")</f>
        <v/>
      </c>
      <c r="L7804" s="18">
        <f>IF(Table1[[#This Row],[Ordem_insumos]]&lt;&gt;0,VLOOKUP(Table1[[#This Row],[Codigo_servico]],Preencher_Orcamento!$B:$D,3,FALSE)*Table1[[#This Row],[Qtde_insumo]],"")</f>
        <v>0</v>
      </c>
      <c r="M7804" s="18">
        <f>IF(Table1[[#This Row],[Ordem_insumos]]&lt;&gt;0,VLOOKUP(Table1[[#This Row],[Codigo_servico]],Preencher_Orcamento!$B:$D,3,FALSE)*Table1[[#This Row],[Subtotal_insumo]],"")</f>
        <v>0</v>
      </c>
    </row>
    <row r="7805" spans="1:13" x14ac:dyDescent="0.25">
      <c r="A7805" s="6">
        <v>100805</v>
      </c>
      <c r="B7805" s="126">
        <v>4</v>
      </c>
      <c r="C7805" s="133"/>
      <c r="D7805" s="134">
        <v>2035</v>
      </c>
      <c r="E7805" s="7" t="s">
        <v>2190</v>
      </c>
      <c r="F7805" s="8" t="s">
        <v>2140</v>
      </c>
      <c r="G7805" s="18">
        <f>IFERROR(VLOOKUP(Table1[[#This Row],[Codigo_insumo]],BD_Insumos!$B:$E,4),"")</f>
        <v>17.275965903920998</v>
      </c>
      <c r="H7805" s="140">
        <v>2.25</v>
      </c>
      <c r="I7805" s="9"/>
      <c r="J7805" s="23">
        <f t="shared" si="121"/>
        <v>38.870923283822243</v>
      </c>
      <c r="K7805" s="22" t="str">
        <f>IF(I7805&lt;&gt;"",SUMIF(Table1[Codigo_servico],A7805,Table1[Subtotal_insumo]),"")</f>
        <v/>
      </c>
      <c r="L7805" s="18">
        <f>IF(Table1[[#This Row],[Ordem_insumos]]&lt;&gt;0,VLOOKUP(Table1[[#This Row],[Codigo_servico]],Preencher_Orcamento!$B:$D,3,FALSE)*Table1[[#This Row],[Qtde_insumo]],"")</f>
        <v>0</v>
      </c>
      <c r="M7805" s="18">
        <f>IF(Table1[[#This Row],[Ordem_insumos]]&lt;&gt;0,VLOOKUP(Table1[[#This Row],[Codigo_servico]],Preencher_Orcamento!$B:$D,3,FALSE)*Table1[[#This Row],[Subtotal_insumo]],"")</f>
        <v>0</v>
      </c>
    </row>
    <row r="7806" spans="1:13" x14ac:dyDescent="0.25">
      <c r="A7806" s="3">
        <v>100806</v>
      </c>
      <c r="B7806" s="125">
        <v>0</v>
      </c>
      <c r="C7806" s="131" t="s">
        <v>3905</v>
      </c>
      <c r="D7806" s="132"/>
      <c r="E7806" s="4"/>
      <c r="F7806" s="4"/>
      <c r="G7806" s="17" t="str">
        <f>IFERROR(VLOOKUP(Table1[[#This Row],[Codigo_insumo]],BD_Insumos!$B:$E,4),"")</f>
        <v/>
      </c>
      <c r="H7806" s="139"/>
      <c r="I7806" s="5" t="s">
        <v>5</v>
      </c>
      <c r="J7806" s="20" t="str">
        <f t="shared" si="121"/>
        <v/>
      </c>
      <c r="K7806" s="21">
        <f>IF(I7806&lt;&gt;"",SUMIF(Table1[Codigo_servico],A7806,Table1[Subtotal_insumo]),"")</f>
        <v>245.42953856837431</v>
      </c>
      <c r="L7806" s="17" t="str">
        <f>IF(Table1[[#This Row],[Ordem_insumos]]&lt;&gt;0,VLOOKUP(Table1[[#This Row],[Codigo_servico]],Preencher_Orcamento!$B:$D,3,FALSE)*Table1[[#This Row],[Qtde_insumo]],"")</f>
        <v/>
      </c>
      <c r="M7806" s="17" t="str">
        <f>IF(Table1[[#This Row],[Ordem_insumos]]&lt;&gt;0,VLOOKUP(Table1[[#This Row],[Codigo_servico]],Preencher_Orcamento!$B:$D,3,FALSE)*Table1[[#This Row],[Subtotal_insumo]],"")</f>
        <v/>
      </c>
    </row>
    <row r="7807" spans="1:13" ht="39" x14ac:dyDescent="0.25">
      <c r="A7807" s="6">
        <v>100806</v>
      </c>
      <c r="B7807" s="126">
        <v>1</v>
      </c>
      <c r="C7807" s="133"/>
      <c r="D7807" s="134">
        <v>70413</v>
      </c>
      <c r="E7807" s="7" t="s">
        <v>1711</v>
      </c>
      <c r="F7807" s="8" t="s">
        <v>5</v>
      </c>
      <c r="G7807" s="16">
        <f>IFERROR(VLOOKUP(Table1[[#This Row],[Codigo_insumo]],BD_Insumos!$B:$E,4),"")</f>
        <v>130.2303</v>
      </c>
      <c r="H7807" s="140">
        <v>1.3</v>
      </c>
      <c r="I7807" s="9"/>
      <c r="J7807" s="22">
        <f t="shared" si="121"/>
        <v>169.29939000000002</v>
      </c>
      <c r="K7807" s="22" t="str">
        <f>IF(I7807&lt;&gt;"",SUMIF(Table1[Codigo_servico],A7807,Table1[Subtotal_insumo]),"")</f>
        <v/>
      </c>
      <c r="L7807" s="16">
        <f>IF(Table1[[#This Row],[Ordem_insumos]]&lt;&gt;0,VLOOKUP(Table1[[#This Row],[Codigo_servico]],Preencher_Orcamento!$B:$D,3,FALSE)*Table1[[#This Row],[Qtde_insumo]],"")</f>
        <v>0</v>
      </c>
      <c r="M7807" s="16">
        <f>IF(Table1[[#This Row],[Ordem_insumos]]&lt;&gt;0,VLOOKUP(Table1[[#This Row],[Codigo_servico]],Preencher_Orcamento!$B:$D,3,FALSE)*Table1[[#This Row],[Subtotal_insumo]],"")</f>
        <v>0</v>
      </c>
    </row>
    <row r="7808" spans="1:13" x14ac:dyDescent="0.25">
      <c r="A7808" s="6">
        <v>100806</v>
      </c>
      <c r="B7808" s="126">
        <v>2</v>
      </c>
      <c r="C7808" s="133"/>
      <c r="D7808" s="134">
        <v>79641</v>
      </c>
      <c r="E7808" s="7" t="s">
        <v>2023</v>
      </c>
      <c r="F7808" s="8" t="s">
        <v>5</v>
      </c>
      <c r="G7808" s="16">
        <f>IFERROR(VLOOKUP(Table1[[#This Row],[Codigo_insumo]],BD_Insumos!$B:$E,4),"")</f>
        <v>0.20469999999999999</v>
      </c>
      <c r="H7808" s="140">
        <v>3.32</v>
      </c>
      <c r="I7808" s="9"/>
      <c r="J7808" s="22">
        <f t="shared" si="121"/>
        <v>0.67960399999999999</v>
      </c>
      <c r="K7808" s="22" t="str">
        <f>IF(I7808&lt;&gt;"",SUMIF(Table1[Codigo_servico],A7808,Table1[Subtotal_insumo]),"")</f>
        <v/>
      </c>
      <c r="L7808" s="16">
        <f>IF(Table1[[#This Row],[Ordem_insumos]]&lt;&gt;0,VLOOKUP(Table1[[#This Row],[Codigo_servico]],Preencher_Orcamento!$B:$D,3,FALSE)*Table1[[#This Row],[Qtde_insumo]],"")</f>
        <v>0</v>
      </c>
      <c r="M7808" s="16">
        <f>IF(Table1[[#This Row],[Ordem_insumos]]&lt;&gt;0,VLOOKUP(Table1[[#This Row],[Codigo_servico]],Preencher_Orcamento!$B:$D,3,FALSE)*Table1[[#This Row],[Subtotal_insumo]],"")</f>
        <v>0</v>
      </c>
    </row>
    <row r="7809" spans="1:13" x14ac:dyDescent="0.25">
      <c r="A7809" s="6">
        <v>100806</v>
      </c>
      <c r="B7809" s="126">
        <v>3</v>
      </c>
      <c r="C7809" s="133"/>
      <c r="D7809" s="134">
        <v>2035</v>
      </c>
      <c r="E7809" s="7" t="s">
        <v>2190</v>
      </c>
      <c r="F7809" s="8" t="s">
        <v>2140</v>
      </c>
      <c r="G7809" s="18">
        <f>IFERROR(VLOOKUP(Table1[[#This Row],[Codigo_insumo]],BD_Insumos!$B:$E,4),"")</f>
        <v>17.275965903920998</v>
      </c>
      <c r="H7809" s="140">
        <v>2.5</v>
      </c>
      <c r="I7809" s="9"/>
      <c r="J7809" s="23">
        <f t="shared" si="121"/>
        <v>43.189914759802491</v>
      </c>
      <c r="K7809" s="22" t="str">
        <f>IF(I7809&lt;&gt;"",SUMIF(Table1[Codigo_servico],A7809,Table1[Subtotal_insumo]),"")</f>
        <v/>
      </c>
      <c r="L7809" s="18">
        <f>IF(Table1[[#This Row],[Ordem_insumos]]&lt;&gt;0,VLOOKUP(Table1[[#This Row],[Codigo_servico]],Preencher_Orcamento!$B:$D,3,FALSE)*Table1[[#This Row],[Qtde_insumo]],"")</f>
        <v>0</v>
      </c>
      <c r="M7809" s="18">
        <f>IF(Table1[[#This Row],[Ordem_insumos]]&lt;&gt;0,VLOOKUP(Table1[[#This Row],[Codigo_servico]],Preencher_Orcamento!$B:$D,3,FALSE)*Table1[[#This Row],[Subtotal_insumo]],"")</f>
        <v>0</v>
      </c>
    </row>
    <row r="7810" spans="1:13" x14ac:dyDescent="0.25">
      <c r="A7810" s="6">
        <v>100806</v>
      </c>
      <c r="B7810" s="126">
        <v>4</v>
      </c>
      <c r="C7810" s="133"/>
      <c r="D7810" s="134">
        <v>2036</v>
      </c>
      <c r="E7810" s="7" t="s">
        <v>2191</v>
      </c>
      <c r="F7810" s="8" t="s">
        <v>2140</v>
      </c>
      <c r="G7810" s="18">
        <f>IFERROR(VLOOKUP(Table1[[#This Row],[Codigo_insumo]],BD_Insumos!$B:$E,4),"")</f>
        <v>12.90425192342871</v>
      </c>
      <c r="H7810" s="140">
        <v>2.5</v>
      </c>
      <c r="I7810" s="9"/>
      <c r="J7810" s="23">
        <f t="shared" ref="J7810:J7873" si="122">IF(I7810="",G7810*H7810,"")</f>
        <v>32.260629808571778</v>
      </c>
      <c r="K7810" s="22" t="str">
        <f>IF(I7810&lt;&gt;"",SUMIF(Table1[Codigo_servico],A7810,Table1[Subtotal_insumo]),"")</f>
        <v/>
      </c>
      <c r="L7810" s="18">
        <f>IF(Table1[[#This Row],[Ordem_insumos]]&lt;&gt;0,VLOOKUP(Table1[[#This Row],[Codigo_servico]],Preencher_Orcamento!$B:$D,3,FALSE)*Table1[[#This Row],[Qtde_insumo]],"")</f>
        <v>0</v>
      </c>
      <c r="M7810" s="18">
        <f>IF(Table1[[#This Row],[Ordem_insumos]]&lt;&gt;0,VLOOKUP(Table1[[#This Row],[Codigo_servico]],Preencher_Orcamento!$B:$D,3,FALSE)*Table1[[#This Row],[Subtotal_insumo]],"")</f>
        <v>0</v>
      </c>
    </row>
    <row r="7811" spans="1:13" x14ac:dyDescent="0.25">
      <c r="A7811" s="3">
        <v>100831</v>
      </c>
      <c r="B7811" s="125">
        <v>0</v>
      </c>
      <c r="C7811" s="131" t="s">
        <v>3860</v>
      </c>
      <c r="D7811" s="132"/>
      <c r="E7811" s="4"/>
      <c r="F7811" s="4"/>
      <c r="G7811" s="17" t="str">
        <f>IFERROR(VLOOKUP(Table1[[#This Row],[Codigo_insumo]],BD_Insumos!$B:$E,4),"")</f>
        <v/>
      </c>
      <c r="H7811" s="139"/>
      <c r="I7811" s="5" t="s">
        <v>457</v>
      </c>
      <c r="J7811" s="20" t="str">
        <f t="shared" si="122"/>
        <v/>
      </c>
      <c r="K7811" s="21">
        <f>IF(I7811&lt;&gt;"",SUMIF(Table1[Codigo_servico],A7811,Table1[Subtotal_insumo]),"")</f>
        <v>228.59639050145216</v>
      </c>
      <c r="L7811" s="17" t="str">
        <f>IF(Table1[[#This Row],[Ordem_insumos]]&lt;&gt;0,VLOOKUP(Table1[[#This Row],[Codigo_servico]],Preencher_Orcamento!$B:$D,3,FALSE)*Table1[[#This Row],[Qtde_insumo]],"")</f>
        <v/>
      </c>
      <c r="M7811" s="17" t="str">
        <f>IF(Table1[[#This Row],[Ordem_insumos]]&lt;&gt;0,VLOOKUP(Table1[[#This Row],[Codigo_servico]],Preencher_Orcamento!$B:$D,3,FALSE)*Table1[[#This Row],[Subtotal_insumo]],"")</f>
        <v/>
      </c>
    </row>
    <row r="7812" spans="1:13" x14ac:dyDescent="0.25">
      <c r="A7812" s="6">
        <v>100831</v>
      </c>
      <c r="B7812" s="126">
        <v>1</v>
      </c>
      <c r="C7812" s="133"/>
      <c r="D7812" s="134">
        <v>2036</v>
      </c>
      <c r="E7812" s="7" t="s">
        <v>2191</v>
      </c>
      <c r="F7812" s="8" t="s">
        <v>2140</v>
      </c>
      <c r="G7812" s="16">
        <f>IFERROR(VLOOKUP(Table1[[#This Row],[Codigo_insumo]],BD_Insumos!$B:$E,4),"")</f>
        <v>12.90425192342871</v>
      </c>
      <c r="H7812" s="140">
        <v>1.1499999999999999</v>
      </c>
      <c r="I7812" s="9"/>
      <c r="J7812" s="22">
        <f t="shared" si="122"/>
        <v>14.839889711943016</v>
      </c>
      <c r="K7812" s="22" t="str">
        <f>IF(I7812&lt;&gt;"",SUMIF(Table1[Codigo_servico],A7812,Table1[Subtotal_insumo]),"")</f>
        <v/>
      </c>
      <c r="L7812" s="16">
        <f>IF(Table1[[#This Row],[Ordem_insumos]]&lt;&gt;0,VLOOKUP(Table1[[#This Row],[Codigo_servico]],Preencher_Orcamento!$B:$D,3,FALSE)*Table1[[#This Row],[Qtde_insumo]],"")</f>
        <v>0</v>
      </c>
      <c r="M7812" s="16">
        <f>IF(Table1[[#This Row],[Ordem_insumos]]&lt;&gt;0,VLOOKUP(Table1[[#This Row],[Codigo_servico]],Preencher_Orcamento!$B:$D,3,FALSE)*Table1[[#This Row],[Subtotal_insumo]],"")</f>
        <v>0</v>
      </c>
    </row>
    <row r="7813" spans="1:13" ht="26.25" x14ac:dyDescent="0.25">
      <c r="A7813" s="6">
        <v>100831</v>
      </c>
      <c r="B7813" s="126">
        <v>2</v>
      </c>
      <c r="C7813" s="133"/>
      <c r="D7813" s="134">
        <v>74407</v>
      </c>
      <c r="E7813" s="7" t="s">
        <v>1799</v>
      </c>
      <c r="F7813" s="8" t="s">
        <v>457</v>
      </c>
      <c r="G7813" s="16">
        <f>IFERROR(VLOOKUP(Table1[[#This Row],[Codigo_insumo]],BD_Insumos!$B:$E,4),"")</f>
        <v>193.64349999999999</v>
      </c>
      <c r="H7813" s="140">
        <v>1</v>
      </c>
      <c r="I7813" s="9"/>
      <c r="J7813" s="22">
        <f t="shared" si="122"/>
        <v>193.64349999999999</v>
      </c>
      <c r="K7813" s="22" t="str">
        <f>IF(I7813&lt;&gt;"",SUMIF(Table1[Codigo_servico],A7813,Table1[Subtotal_insumo]),"")</f>
        <v/>
      </c>
      <c r="L7813" s="16">
        <f>IF(Table1[[#This Row],[Ordem_insumos]]&lt;&gt;0,VLOOKUP(Table1[[#This Row],[Codigo_servico]],Preencher_Orcamento!$B:$D,3,FALSE)*Table1[[#This Row],[Qtde_insumo]],"")</f>
        <v>0</v>
      </c>
      <c r="M7813" s="16">
        <f>IF(Table1[[#This Row],[Ordem_insumos]]&lt;&gt;0,VLOOKUP(Table1[[#This Row],[Codigo_servico]],Preencher_Orcamento!$B:$D,3,FALSE)*Table1[[#This Row],[Subtotal_insumo]],"")</f>
        <v>0</v>
      </c>
    </row>
    <row r="7814" spans="1:13" x14ac:dyDescent="0.25">
      <c r="A7814" s="6">
        <v>100831</v>
      </c>
      <c r="B7814" s="126">
        <v>3</v>
      </c>
      <c r="C7814" s="133"/>
      <c r="D7814" s="134">
        <v>79641</v>
      </c>
      <c r="E7814" s="7" t="s">
        <v>2023</v>
      </c>
      <c r="F7814" s="8" t="s">
        <v>5</v>
      </c>
      <c r="G7814" s="18">
        <f>IFERROR(VLOOKUP(Table1[[#This Row],[Codigo_insumo]],BD_Insumos!$B:$E,4),"")</f>
        <v>0.20469999999999999</v>
      </c>
      <c r="H7814" s="140">
        <v>1.2</v>
      </c>
      <c r="I7814" s="9"/>
      <c r="J7814" s="23">
        <f t="shared" si="122"/>
        <v>0.24563999999999997</v>
      </c>
      <c r="K7814" s="22" t="str">
        <f>IF(I7814&lt;&gt;"",SUMIF(Table1[Codigo_servico],A7814,Table1[Subtotal_insumo]),"")</f>
        <v/>
      </c>
      <c r="L7814" s="18">
        <f>IF(Table1[[#This Row],[Ordem_insumos]]&lt;&gt;0,VLOOKUP(Table1[[#This Row],[Codigo_servico]],Preencher_Orcamento!$B:$D,3,FALSE)*Table1[[#This Row],[Qtde_insumo]],"")</f>
        <v>0</v>
      </c>
      <c r="M7814" s="18">
        <f>IF(Table1[[#This Row],[Ordem_insumos]]&lt;&gt;0,VLOOKUP(Table1[[#This Row],[Codigo_servico]],Preencher_Orcamento!$B:$D,3,FALSE)*Table1[[#This Row],[Subtotal_insumo]],"")</f>
        <v>0</v>
      </c>
    </row>
    <row r="7815" spans="1:13" x14ac:dyDescent="0.25">
      <c r="A7815" s="6">
        <v>100831</v>
      </c>
      <c r="B7815" s="126">
        <v>4</v>
      </c>
      <c r="C7815" s="133"/>
      <c r="D7815" s="134">
        <v>2035</v>
      </c>
      <c r="E7815" s="7" t="s">
        <v>2190</v>
      </c>
      <c r="F7815" s="8" t="s">
        <v>2140</v>
      </c>
      <c r="G7815" s="18">
        <f>IFERROR(VLOOKUP(Table1[[#This Row],[Codigo_insumo]],BD_Insumos!$B:$E,4),"")</f>
        <v>17.275965903920998</v>
      </c>
      <c r="H7815" s="140">
        <v>1.1499999999999999</v>
      </c>
      <c r="I7815" s="9"/>
      <c r="J7815" s="23">
        <f t="shared" si="122"/>
        <v>19.867360789509146</v>
      </c>
      <c r="K7815" s="22" t="str">
        <f>IF(I7815&lt;&gt;"",SUMIF(Table1[Codigo_servico],A7815,Table1[Subtotal_insumo]),"")</f>
        <v/>
      </c>
      <c r="L7815" s="18">
        <f>IF(Table1[[#This Row],[Ordem_insumos]]&lt;&gt;0,VLOOKUP(Table1[[#This Row],[Codigo_servico]],Preencher_Orcamento!$B:$D,3,FALSE)*Table1[[#This Row],[Qtde_insumo]],"")</f>
        <v>0</v>
      </c>
      <c r="M7815" s="18">
        <f>IF(Table1[[#This Row],[Ordem_insumos]]&lt;&gt;0,VLOOKUP(Table1[[#This Row],[Codigo_servico]],Preencher_Orcamento!$B:$D,3,FALSE)*Table1[[#This Row],[Subtotal_insumo]],"")</f>
        <v>0</v>
      </c>
    </row>
    <row r="7816" spans="1:13" x14ac:dyDescent="0.25">
      <c r="A7816" s="3">
        <v>100832</v>
      </c>
      <c r="B7816" s="125">
        <v>0</v>
      </c>
      <c r="C7816" s="131" t="s">
        <v>3861</v>
      </c>
      <c r="D7816" s="132"/>
      <c r="E7816" s="4"/>
      <c r="F7816" s="4"/>
      <c r="G7816" s="17" t="str">
        <f>IFERROR(VLOOKUP(Table1[[#This Row],[Codigo_insumo]],BD_Insumos!$B:$E,4),"")</f>
        <v/>
      </c>
      <c r="H7816" s="139"/>
      <c r="I7816" s="5" t="s">
        <v>457</v>
      </c>
      <c r="J7816" s="20" t="str">
        <f t="shared" si="122"/>
        <v/>
      </c>
      <c r="K7816" s="21">
        <f>IF(I7816&lt;&gt;"",SUMIF(Table1[Codigo_servico],A7816,Table1[Subtotal_insumo]),"")</f>
        <v>337.87261850145217</v>
      </c>
      <c r="L7816" s="17" t="str">
        <f>IF(Table1[[#This Row],[Ordem_insumos]]&lt;&gt;0,VLOOKUP(Table1[[#This Row],[Codigo_servico]],Preencher_Orcamento!$B:$D,3,FALSE)*Table1[[#This Row],[Qtde_insumo]],"")</f>
        <v/>
      </c>
      <c r="M7816" s="17" t="str">
        <f>IF(Table1[[#This Row],[Ordem_insumos]]&lt;&gt;0,VLOOKUP(Table1[[#This Row],[Codigo_servico]],Preencher_Orcamento!$B:$D,3,FALSE)*Table1[[#This Row],[Subtotal_insumo]],"")</f>
        <v/>
      </c>
    </row>
    <row r="7817" spans="1:13" x14ac:dyDescent="0.25">
      <c r="A7817" s="6">
        <v>100832</v>
      </c>
      <c r="B7817" s="126">
        <v>1</v>
      </c>
      <c r="C7817" s="133"/>
      <c r="D7817" s="134">
        <v>2036</v>
      </c>
      <c r="E7817" s="7" t="s">
        <v>2191</v>
      </c>
      <c r="F7817" s="8" t="s">
        <v>2140</v>
      </c>
      <c r="G7817" s="16">
        <f>IFERROR(VLOOKUP(Table1[[#This Row],[Codigo_insumo]],BD_Insumos!$B:$E,4),"")</f>
        <v>12.90425192342871</v>
      </c>
      <c r="H7817" s="140">
        <v>1.1499999999999999</v>
      </c>
      <c r="I7817" s="9"/>
      <c r="J7817" s="22">
        <f t="shared" si="122"/>
        <v>14.839889711943016</v>
      </c>
      <c r="K7817" s="22" t="str">
        <f>IF(I7817&lt;&gt;"",SUMIF(Table1[Codigo_servico],A7817,Table1[Subtotal_insumo]),"")</f>
        <v/>
      </c>
      <c r="L7817" s="16">
        <f>IF(Table1[[#This Row],[Ordem_insumos]]&lt;&gt;0,VLOOKUP(Table1[[#This Row],[Codigo_servico]],Preencher_Orcamento!$B:$D,3,FALSE)*Table1[[#This Row],[Qtde_insumo]],"")</f>
        <v>0</v>
      </c>
      <c r="M7817" s="16">
        <f>IF(Table1[[#This Row],[Ordem_insumos]]&lt;&gt;0,VLOOKUP(Table1[[#This Row],[Codigo_servico]],Preencher_Orcamento!$B:$D,3,FALSE)*Table1[[#This Row],[Subtotal_insumo]],"")</f>
        <v>0</v>
      </c>
    </row>
    <row r="7818" spans="1:13" x14ac:dyDescent="0.25">
      <c r="A7818" s="6">
        <v>100832</v>
      </c>
      <c r="B7818" s="126">
        <v>2</v>
      </c>
      <c r="C7818" s="133"/>
      <c r="D7818" s="134">
        <v>2035</v>
      </c>
      <c r="E7818" s="7" t="s">
        <v>2190</v>
      </c>
      <c r="F7818" s="8" t="s">
        <v>2140</v>
      </c>
      <c r="G7818" s="16">
        <f>IFERROR(VLOOKUP(Table1[[#This Row],[Codigo_insumo]],BD_Insumos!$B:$E,4),"")</f>
        <v>17.275965903920998</v>
      </c>
      <c r="H7818" s="140">
        <v>1.1499999999999999</v>
      </c>
      <c r="I7818" s="9"/>
      <c r="J7818" s="22">
        <f t="shared" si="122"/>
        <v>19.867360789509146</v>
      </c>
      <c r="K7818" s="22" t="str">
        <f>IF(I7818&lt;&gt;"",SUMIF(Table1[Codigo_servico],A7818,Table1[Subtotal_insumo]),"")</f>
        <v/>
      </c>
      <c r="L7818" s="16">
        <f>IF(Table1[[#This Row],[Ordem_insumos]]&lt;&gt;0,VLOOKUP(Table1[[#This Row],[Codigo_servico]],Preencher_Orcamento!$B:$D,3,FALSE)*Table1[[#This Row],[Qtde_insumo]],"")</f>
        <v>0</v>
      </c>
      <c r="M7818" s="16">
        <f>IF(Table1[[#This Row],[Ordem_insumos]]&lt;&gt;0,VLOOKUP(Table1[[#This Row],[Codigo_servico]],Preencher_Orcamento!$B:$D,3,FALSE)*Table1[[#This Row],[Subtotal_insumo]],"")</f>
        <v>0</v>
      </c>
    </row>
    <row r="7819" spans="1:13" ht="26.25" x14ac:dyDescent="0.25">
      <c r="A7819" s="6">
        <v>100832</v>
      </c>
      <c r="B7819" s="126">
        <v>3</v>
      </c>
      <c r="C7819" s="133"/>
      <c r="D7819" s="134">
        <v>74408</v>
      </c>
      <c r="E7819" s="7" t="s">
        <v>1800</v>
      </c>
      <c r="F7819" s="8" t="s">
        <v>457</v>
      </c>
      <c r="G7819" s="18">
        <f>IFERROR(VLOOKUP(Table1[[#This Row],[Codigo_insumo]],BD_Insumos!$B:$E,4),"")</f>
        <v>302.87060000000002</v>
      </c>
      <c r="H7819" s="140">
        <v>1</v>
      </c>
      <c r="I7819" s="9"/>
      <c r="J7819" s="23">
        <f t="shared" si="122"/>
        <v>302.87060000000002</v>
      </c>
      <c r="K7819" s="22" t="str">
        <f>IF(I7819&lt;&gt;"",SUMIF(Table1[Codigo_servico],A7819,Table1[Subtotal_insumo]),"")</f>
        <v/>
      </c>
      <c r="L7819" s="18">
        <f>IF(Table1[[#This Row],[Ordem_insumos]]&lt;&gt;0,VLOOKUP(Table1[[#This Row],[Codigo_servico]],Preencher_Orcamento!$B:$D,3,FALSE)*Table1[[#This Row],[Qtde_insumo]],"")</f>
        <v>0</v>
      </c>
      <c r="M7819" s="18">
        <f>IF(Table1[[#This Row],[Ordem_insumos]]&lt;&gt;0,VLOOKUP(Table1[[#This Row],[Codigo_servico]],Preencher_Orcamento!$B:$D,3,FALSE)*Table1[[#This Row],[Subtotal_insumo]],"")</f>
        <v>0</v>
      </c>
    </row>
    <row r="7820" spans="1:13" x14ac:dyDescent="0.25">
      <c r="A7820" s="6">
        <v>100832</v>
      </c>
      <c r="B7820" s="126">
        <v>4</v>
      </c>
      <c r="C7820" s="133"/>
      <c r="D7820" s="134">
        <v>79641</v>
      </c>
      <c r="E7820" s="7" t="s">
        <v>2023</v>
      </c>
      <c r="F7820" s="8" t="s">
        <v>5</v>
      </c>
      <c r="G7820" s="18">
        <f>IFERROR(VLOOKUP(Table1[[#This Row],[Codigo_insumo]],BD_Insumos!$B:$E,4),"")</f>
        <v>0.20469999999999999</v>
      </c>
      <c r="H7820" s="140">
        <v>1.44</v>
      </c>
      <c r="I7820" s="9"/>
      <c r="J7820" s="23">
        <f t="shared" si="122"/>
        <v>0.29476799999999997</v>
      </c>
      <c r="K7820" s="22" t="str">
        <f>IF(I7820&lt;&gt;"",SUMIF(Table1[Codigo_servico],A7820,Table1[Subtotal_insumo]),"")</f>
        <v/>
      </c>
      <c r="L7820" s="18">
        <f>IF(Table1[[#This Row],[Ordem_insumos]]&lt;&gt;0,VLOOKUP(Table1[[#This Row],[Codigo_servico]],Preencher_Orcamento!$B:$D,3,FALSE)*Table1[[#This Row],[Qtde_insumo]],"")</f>
        <v>0</v>
      </c>
      <c r="M7820" s="18">
        <f>IF(Table1[[#This Row],[Ordem_insumos]]&lt;&gt;0,VLOOKUP(Table1[[#This Row],[Codigo_servico]],Preencher_Orcamento!$B:$D,3,FALSE)*Table1[[#This Row],[Subtotal_insumo]],"")</f>
        <v>0</v>
      </c>
    </row>
    <row r="7821" spans="1:13" x14ac:dyDescent="0.25">
      <c r="A7821" s="3">
        <v>100834</v>
      </c>
      <c r="B7821" s="125">
        <v>0</v>
      </c>
      <c r="C7821" s="131" t="s">
        <v>3862</v>
      </c>
      <c r="D7821" s="132"/>
      <c r="E7821" s="4"/>
      <c r="F7821" s="4"/>
      <c r="G7821" s="17" t="str">
        <f>IFERROR(VLOOKUP(Table1[[#This Row],[Codigo_insumo]],BD_Insumos!$B:$E,4),"")</f>
        <v/>
      </c>
      <c r="H7821" s="139"/>
      <c r="I7821" s="5" t="s">
        <v>457</v>
      </c>
      <c r="J7821" s="20" t="str">
        <f t="shared" si="122"/>
        <v/>
      </c>
      <c r="K7821" s="21">
        <f>IF(I7821&lt;&gt;"",SUMIF(Table1[Codigo_servico],A7821,Table1[Subtotal_insumo]),"")</f>
        <v>564.42344638447753</v>
      </c>
      <c r="L7821" s="17" t="str">
        <f>IF(Table1[[#This Row],[Ordem_insumos]]&lt;&gt;0,VLOOKUP(Table1[[#This Row],[Codigo_servico]],Preencher_Orcamento!$B:$D,3,FALSE)*Table1[[#This Row],[Qtde_insumo]],"")</f>
        <v/>
      </c>
      <c r="M7821" s="17" t="str">
        <f>IF(Table1[[#This Row],[Ordem_insumos]]&lt;&gt;0,VLOOKUP(Table1[[#This Row],[Codigo_servico]],Preencher_Orcamento!$B:$D,3,FALSE)*Table1[[#This Row],[Subtotal_insumo]],"")</f>
        <v/>
      </c>
    </row>
    <row r="7822" spans="1:13" x14ac:dyDescent="0.25">
      <c r="A7822" s="6">
        <v>100834</v>
      </c>
      <c r="B7822" s="126">
        <v>1</v>
      </c>
      <c r="C7822" s="133"/>
      <c r="D7822" s="134">
        <v>79641</v>
      </c>
      <c r="E7822" s="7" t="s">
        <v>2023</v>
      </c>
      <c r="F7822" s="8" t="s">
        <v>5</v>
      </c>
      <c r="G7822" s="16">
        <f>IFERROR(VLOOKUP(Table1[[#This Row],[Codigo_insumo]],BD_Insumos!$B:$E,4),"")</f>
        <v>0.20469999999999999</v>
      </c>
      <c r="H7822" s="140">
        <v>1.92</v>
      </c>
      <c r="I7822" s="9"/>
      <c r="J7822" s="22">
        <f t="shared" si="122"/>
        <v>0.39302399999999998</v>
      </c>
      <c r="K7822" s="22" t="str">
        <f>IF(I7822&lt;&gt;"",SUMIF(Table1[Codigo_servico],A7822,Table1[Subtotal_insumo]),"")</f>
        <v/>
      </c>
      <c r="L7822" s="16">
        <f>IF(Table1[[#This Row],[Ordem_insumos]]&lt;&gt;0,VLOOKUP(Table1[[#This Row],[Codigo_servico]],Preencher_Orcamento!$B:$D,3,FALSE)*Table1[[#This Row],[Qtde_insumo]],"")</f>
        <v>0</v>
      </c>
      <c r="M7822" s="16">
        <f>IF(Table1[[#This Row],[Ordem_insumos]]&lt;&gt;0,VLOOKUP(Table1[[#This Row],[Codigo_servico]],Preencher_Orcamento!$B:$D,3,FALSE)*Table1[[#This Row],[Subtotal_insumo]],"")</f>
        <v>0</v>
      </c>
    </row>
    <row r="7823" spans="1:13" x14ac:dyDescent="0.25">
      <c r="A7823" s="6">
        <v>100834</v>
      </c>
      <c r="B7823" s="126">
        <v>2</v>
      </c>
      <c r="C7823" s="133"/>
      <c r="D7823" s="134">
        <v>2035</v>
      </c>
      <c r="E7823" s="7" t="s">
        <v>2190</v>
      </c>
      <c r="F7823" s="8" t="s">
        <v>2140</v>
      </c>
      <c r="G7823" s="16">
        <f>IFERROR(VLOOKUP(Table1[[#This Row],[Codigo_insumo]],BD_Insumos!$B:$E,4),"")</f>
        <v>17.275965903920998</v>
      </c>
      <c r="H7823" s="140">
        <v>1.48</v>
      </c>
      <c r="I7823" s="9"/>
      <c r="J7823" s="22">
        <f t="shared" si="122"/>
        <v>25.568429537803077</v>
      </c>
      <c r="K7823" s="22" t="str">
        <f>IF(I7823&lt;&gt;"",SUMIF(Table1[Codigo_servico],A7823,Table1[Subtotal_insumo]),"")</f>
        <v/>
      </c>
      <c r="L7823" s="16">
        <f>IF(Table1[[#This Row],[Ordem_insumos]]&lt;&gt;0,VLOOKUP(Table1[[#This Row],[Codigo_servico]],Preencher_Orcamento!$B:$D,3,FALSE)*Table1[[#This Row],[Qtde_insumo]],"")</f>
        <v>0</v>
      </c>
      <c r="M7823" s="16">
        <f>IF(Table1[[#This Row],[Ordem_insumos]]&lt;&gt;0,VLOOKUP(Table1[[#This Row],[Codigo_servico]],Preencher_Orcamento!$B:$D,3,FALSE)*Table1[[#This Row],[Subtotal_insumo]],"")</f>
        <v>0</v>
      </c>
    </row>
    <row r="7824" spans="1:13" ht="26.25" x14ac:dyDescent="0.25">
      <c r="A7824" s="6">
        <v>100834</v>
      </c>
      <c r="B7824" s="126">
        <v>3</v>
      </c>
      <c r="C7824" s="133"/>
      <c r="D7824" s="134">
        <v>74410</v>
      </c>
      <c r="E7824" s="7" t="s">
        <v>1801</v>
      </c>
      <c r="F7824" s="8" t="s">
        <v>457</v>
      </c>
      <c r="G7824" s="18">
        <f>IFERROR(VLOOKUP(Table1[[#This Row],[Codigo_insumo]],BD_Insumos!$B:$E,4),"")</f>
        <v>519.36369999999999</v>
      </c>
      <c r="H7824" s="140">
        <v>1</v>
      </c>
      <c r="I7824" s="9"/>
      <c r="J7824" s="23">
        <f t="shared" si="122"/>
        <v>519.36369999999999</v>
      </c>
      <c r="K7824" s="22" t="str">
        <f>IF(I7824&lt;&gt;"",SUMIF(Table1[Codigo_servico],A7824,Table1[Subtotal_insumo]),"")</f>
        <v/>
      </c>
      <c r="L7824" s="18">
        <f>IF(Table1[[#This Row],[Ordem_insumos]]&lt;&gt;0,VLOOKUP(Table1[[#This Row],[Codigo_servico]],Preencher_Orcamento!$B:$D,3,FALSE)*Table1[[#This Row],[Qtde_insumo]],"")</f>
        <v>0</v>
      </c>
      <c r="M7824" s="18">
        <f>IF(Table1[[#This Row],[Ordem_insumos]]&lt;&gt;0,VLOOKUP(Table1[[#This Row],[Codigo_servico]],Preencher_Orcamento!$B:$D,3,FALSE)*Table1[[#This Row],[Subtotal_insumo]],"")</f>
        <v>0</v>
      </c>
    </row>
    <row r="7825" spans="1:13" x14ac:dyDescent="0.25">
      <c r="A7825" s="6">
        <v>100834</v>
      </c>
      <c r="B7825" s="126">
        <v>4</v>
      </c>
      <c r="C7825" s="133"/>
      <c r="D7825" s="134">
        <v>2036</v>
      </c>
      <c r="E7825" s="7" t="s">
        <v>2191</v>
      </c>
      <c r="F7825" s="8" t="s">
        <v>2140</v>
      </c>
      <c r="G7825" s="18">
        <f>IFERROR(VLOOKUP(Table1[[#This Row],[Codigo_insumo]],BD_Insumos!$B:$E,4),"")</f>
        <v>12.90425192342871</v>
      </c>
      <c r="H7825" s="140">
        <v>1.48</v>
      </c>
      <c r="I7825" s="9"/>
      <c r="J7825" s="23">
        <f t="shared" si="122"/>
        <v>19.098292846674489</v>
      </c>
      <c r="K7825" s="22" t="str">
        <f>IF(I7825&lt;&gt;"",SUMIF(Table1[Codigo_servico],A7825,Table1[Subtotal_insumo]),"")</f>
        <v/>
      </c>
      <c r="L7825" s="18">
        <f>IF(Table1[[#This Row],[Ordem_insumos]]&lt;&gt;0,VLOOKUP(Table1[[#This Row],[Codigo_servico]],Preencher_Orcamento!$B:$D,3,FALSE)*Table1[[#This Row],[Qtde_insumo]],"")</f>
        <v>0</v>
      </c>
      <c r="M7825" s="18">
        <f>IF(Table1[[#This Row],[Ordem_insumos]]&lt;&gt;0,VLOOKUP(Table1[[#This Row],[Codigo_servico]],Preencher_Orcamento!$B:$D,3,FALSE)*Table1[[#This Row],[Subtotal_insumo]],"")</f>
        <v>0</v>
      </c>
    </row>
    <row r="7826" spans="1:13" x14ac:dyDescent="0.25">
      <c r="A7826" s="3">
        <v>100849</v>
      </c>
      <c r="B7826" s="125">
        <v>0</v>
      </c>
      <c r="C7826" s="131" t="s">
        <v>3792</v>
      </c>
      <c r="D7826" s="132"/>
      <c r="E7826" s="4"/>
      <c r="F7826" s="4"/>
      <c r="G7826" s="17" t="str">
        <f>IFERROR(VLOOKUP(Table1[[#This Row],[Codigo_insumo]],BD_Insumos!$B:$E,4),"")</f>
        <v/>
      </c>
      <c r="H7826" s="139"/>
      <c r="I7826" s="5" t="s">
        <v>5</v>
      </c>
      <c r="J7826" s="20" t="str">
        <f t="shared" si="122"/>
        <v/>
      </c>
      <c r="K7826" s="21">
        <f>IF(I7826&lt;&gt;"",SUMIF(Table1[Codigo_servico],A7826,Table1[Subtotal_insumo]),"")</f>
        <v>21.300509536908585</v>
      </c>
      <c r="L7826" s="17" t="str">
        <f>IF(Table1[[#This Row],[Ordem_insumos]]&lt;&gt;0,VLOOKUP(Table1[[#This Row],[Codigo_servico]],Preencher_Orcamento!$B:$D,3,FALSE)*Table1[[#This Row],[Qtde_insumo]],"")</f>
        <v/>
      </c>
      <c r="M7826" s="17" t="str">
        <f>IF(Table1[[#This Row],[Ordem_insumos]]&lt;&gt;0,VLOOKUP(Table1[[#This Row],[Codigo_servico]],Preencher_Orcamento!$B:$D,3,FALSE)*Table1[[#This Row],[Subtotal_insumo]],"")</f>
        <v/>
      </c>
    </row>
    <row r="7827" spans="1:13" x14ac:dyDescent="0.25">
      <c r="A7827" s="6">
        <v>100849</v>
      </c>
      <c r="B7827" s="126">
        <v>1</v>
      </c>
      <c r="C7827" s="133"/>
      <c r="D7827" s="134">
        <v>2099</v>
      </c>
      <c r="E7827" s="7" t="s">
        <v>2205</v>
      </c>
      <c r="F7827" s="8" t="s">
        <v>2140</v>
      </c>
      <c r="G7827" s="16">
        <f>IFERROR(VLOOKUP(Table1[[#This Row],[Codigo_insumo]],BD_Insumos!$B:$E,4),"")</f>
        <v>12.627877718847255</v>
      </c>
      <c r="H7827" s="140">
        <v>0.75</v>
      </c>
      <c r="I7827" s="9"/>
      <c r="J7827" s="22">
        <f t="shared" si="122"/>
        <v>9.4709082891354406</v>
      </c>
      <c r="K7827" s="22" t="str">
        <f>IF(I7827&lt;&gt;"",SUMIF(Table1[Codigo_servico],A7827,Table1[Subtotal_insumo]),"")</f>
        <v/>
      </c>
      <c r="L7827" s="16">
        <f>IF(Table1[[#This Row],[Ordem_insumos]]&lt;&gt;0,VLOOKUP(Table1[[#This Row],[Codigo_servico]],Preencher_Orcamento!$B:$D,3,FALSE)*Table1[[#This Row],[Qtde_insumo]],"")</f>
        <v>0</v>
      </c>
      <c r="M7827" s="16">
        <f>IF(Table1[[#This Row],[Ordem_insumos]]&lt;&gt;0,VLOOKUP(Table1[[#This Row],[Codigo_servico]],Preencher_Orcamento!$B:$D,3,FALSE)*Table1[[#This Row],[Subtotal_insumo]],"")</f>
        <v>0</v>
      </c>
    </row>
    <row r="7828" spans="1:13" x14ac:dyDescent="0.25">
      <c r="A7828" s="6">
        <v>100849</v>
      </c>
      <c r="B7828" s="126">
        <v>2</v>
      </c>
      <c r="C7828" s="133"/>
      <c r="D7828" s="134">
        <v>2020</v>
      </c>
      <c r="E7828" s="7" t="s">
        <v>2188</v>
      </c>
      <c r="F7828" s="8" t="s">
        <v>2140</v>
      </c>
      <c r="G7828" s="16">
        <f>IFERROR(VLOOKUP(Table1[[#This Row],[Codigo_insumo]],BD_Insumos!$B:$E,4),"")</f>
        <v>15.860837164231068</v>
      </c>
      <c r="H7828" s="140">
        <v>0.23</v>
      </c>
      <c r="I7828" s="9"/>
      <c r="J7828" s="22">
        <f t="shared" si="122"/>
        <v>3.6479925477731459</v>
      </c>
      <c r="K7828" s="22" t="str">
        <f>IF(I7828&lt;&gt;"",SUMIF(Table1[Codigo_servico],A7828,Table1[Subtotal_insumo]),"")</f>
        <v/>
      </c>
      <c r="L7828" s="16">
        <f>IF(Table1[[#This Row],[Ordem_insumos]]&lt;&gt;0,VLOOKUP(Table1[[#This Row],[Codigo_servico]],Preencher_Orcamento!$B:$D,3,FALSE)*Table1[[#This Row],[Qtde_insumo]],"")</f>
        <v>0</v>
      </c>
      <c r="M7828" s="16">
        <f>IF(Table1[[#This Row],[Ordem_insumos]]&lt;&gt;0,VLOOKUP(Table1[[#This Row],[Codigo_servico]],Preencher_Orcamento!$B:$D,3,FALSE)*Table1[[#This Row],[Subtotal_insumo]],"")</f>
        <v>0</v>
      </c>
    </row>
    <row r="7829" spans="1:13" x14ac:dyDescent="0.25">
      <c r="A7829" s="6">
        <v>100849</v>
      </c>
      <c r="B7829" s="126">
        <v>3</v>
      </c>
      <c r="C7829" s="133"/>
      <c r="D7829" s="134">
        <v>10601</v>
      </c>
      <c r="E7829" s="7" t="s">
        <v>111</v>
      </c>
      <c r="F7829" s="8" t="s">
        <v>58</v>
      </c>
      <c r="G7829" s="18">
        <f>IFERROR(VLOOKUP(Table1[[#This Row],[Codigo_insumo]],BD_Insumos!$B:$E,4),"")</f>
        <v>160.4237</v>
      </c>
      <c r="H7829" s="140">
        <v>5.0999999999999997E-2</v>
      </c>
      <c r="I7829" s="9"/>
      <c r="J7829" s="23">
        <f t="shared" si="122"/>
        <v>8.1816087</v>
      </c>
      <c r="K7829" s="22" t="str">
        <f>IF(I7829&lt;&gt;"",SUMIF(Table1[Codigo_servico],A7829,Table1[Subtotal_insumo]),"")</f>
        <v/>
      </c>
      <c r="L7829" s="18">
        <f>IF(Table1[[#This Row],[Ordem_insumos]]&lt;&gt;0,VLOOKUP(Table1[[#This Row],[Codigo_servico]],Preencher_Orcamento!$B:$D,3,FALSE)*Table1[[#This Row],[Qtde_insumo]],"")</f>
        <v>0</v>
      </c>
      <c r="M7829" s="18">
        <f>IF(Table1[[#This Row],[Ordem_insumos]]&lt;&gt;0,VLOOKUP(Table1[[#This Row],[Codigo_servico]],Preencher_Orcamento!$B:$D,3,FALSE)*Table1[[#This Row],[Subtotal_insumo]],"")</f>
        <v>0</v>
      </c>
    </row>
    <row r="7830" spans="1:13" x14ac:dyDescent="0.25">
      <c r="A7830" s="3">
        <v>100850</v>
      </c>
      <c r="B7830" s="125">
        <v>0</v>
      </c>
      <c r="C7830" s="131" t="s">
        <v>3906</v>
      </c>
      <c r="D7830" s="132"/>
      <c r="E7830" s="4"/>
      <c r="F7830" s="4"/>
      <c r="G7830" s="17" t="str">
        <f>IFERROR(VLOOKUP(Table1[[#This Row],[Codigo_insumo]],BD_Insumos!$B:$E,4),"")</f>
        <v/>
      </c>
      <c r="H7830" s="139"/>
      <c r="I7830" s="5" t="s">
        <v>457</v>
      </c>
      <c r="J7830" s="20" t="str">
        <f t="shared" si="122"/>
        <v/>
      </c>
      <c r="K7830" s="21">
        <f>IF(I7830&lt;&gt;"",SUMIF(Table1[Codigo_servico],A7830,Table1[Subtotal_insumo]),"")</f>
        <v>395.80964764620791</v>
      </c>
      <c r="L7830" s="17" t="str">
        <f>IF(Table1[[#This Row],[Ordem_insumos]]&lt;&gt;0,VLOOKUP(Table1[[#This Row],[Codigo_servico]],Preencher_Orcamento!$B:$D,3,FALSE)*Table1[[#This Row],[Qtde_insumo]],"")</f>
        <v/>
      </c>
      <c r="M7830" s="17" t="str">
        <f>IF(Table1[[#This Row],[Ordem_insumos]]&lt;&gt;0,VLOOKUP(Table1[[#This Row],[Codigo_servico]],Preencher_Orcamento!$B:$D,3,FALSE)*Table1[[#This Row],[Subtotal_insumo]],"")</f>
        <v/>
      </c>
    </row>
    <row r="7831" spans="1:13" x14ac:dyDescent="0.25">
      <c r="A7831" s="6">
        <v>100850</v>
      </c>
      <c r="B7831" s="126">
        <v>1</v>
      </c>
      <c r="C7831" s="133"/>
      <c r="D7831" s="134">
        <v>2036</v>
      </c>
      <c r="E7831" s="7" t="s">
        <v>2191</v>
      </c>
      <c r="F7831" s="8" t="s">
        <v>2140</v>
      </c>
      <c r="G7831" s="16">
        <f>IFERROR(VLOOKUP(Table1[[#This Row],[Codigo_insumo]],BD_Insumos!$B:$E,4),"")</f>
        <v>12.90425192342871</v>
      </c>
      <c r="H7831" s="140">
        <v>1.8</v>
      </c>
      <c r="I7831" s="9"/>
      <c r="J7831" s="22">
        <f t="shared" si="122"/>
        <v>23.227653462171677</v>
      </c>
      <c r="K7831" s="22" t="str">
        <f>IF(I7831&lt;&gt;"",SUMIF(Table1[Codigo_servico],A7831,Table1[Subtotal_insumo]),"")</f>
        <v/>
      </c>
      <c r="L7831" s="16">
        <f>IF(Table1[[#This Row],[Ordem_insumos]]&lt;&gt;0,VLOOKUP(Table1[[#This Row],[Codigo_servico]],Preencher_Orcamento!$B:$D,3,FALSE)*Table1[[#This Row],[Qtde_insumo]],"")</f>
        <v>0</v>
      </c>
      <c r="M7831" s="16">
        <f>IF(Table1[[#This Row],[Ordem_insumos]]&lt;&gt;0,VLOOKUP(Table1[[#This Row],[Codigo_servico]],Preencher_Orcamento!$B:$D,3,FALSE)*Table1[[#This Row],[Subtotal_insumo]],"")</f>
        <v>0</v>
      </c>
    </row>
    <row r="7832" spans="1:13" ht="26.25" x14ac:dyDescent="0.25">
      <c r="A7832" s="6">
        <v>100850</v>
      </c>
      <c r="B7832" s="126">
        <v>2</v>
      </c>
      <c r="C7832" s="133"/>
      <c r="D7832" s="134">
        <v>10636</v>
      </c>
      <c r="E7832" s="7" t="s">
        <v>146</v>
      </c>
      <c r="F7832" s="8" t="s">
        <v>58</v>
      </c>
      <c r="G7832" s="16">
        <f>IFERROR(VLOOKUP(Table1[[#This Row],[Codigo_insumo]],BD_Insumos!$B:$E,4),"")</f>
        <v>318.20740000000001</v>
      </c>
      <c r="H7832" s="140">
        <v>1.8499999999999999E-2</v>
      </c>
      <c r="I7832" s="9"/>
      <c r="J7832" s="22">
        <f t="shared" si="122"/>
        <v>5.8868368999999996</v>
      </c>
      <c r="K7832" s="22" t="str">
        <f>IF(I7832&lt;&gt;"",SUMIF(Table1[Codigo_servico],A7832,Table1[Subtotal_insumo]),"")</f>
        <v/>
      </c>
      <c r="L7832" s="16">
        <f>IF(Table1[[#This Row],[Ordem_insumos]]&lt;&gt;0,VLOOKUP(Table1[[#This Row],[Codigo_servico]],Preencher_Orcamento!$B:$D,3,FALSE)*Table1[[#This Row],[Qtde_insumo]],"")</f>
        <v>0</v>
      </c>
      <c r="M7832" s="16">
        <f>IF(Table1[[#This Row],[Ordem_insumos]]&lt;&gt;0,VLOOKUP(Table1[[#This Row],[Codigo_servico]],Preencher_Orcamento!$B:$D,3,FALSE)*Table1[[#This Row],[Subtotal_insumo]],"")</f>
        <v>0</v>
      </c>
    </row>
    <row r="7833" spans="1:13" x14ac:dyDescent="0.25">
      <c r="A7833" s="6">
        <v>100850</v>
      </c>
      <c r="B7833" s="126">
        <v>3</v>
      </c>
      <c r="C7833" s="133"/>
      <c r="D7833" s="134">
        <v>37509</v>
      </c>
      <c r="E7833" s="7" t="s">
        <v>830</v>
      </c>
      <c r="F7833" s="8" t="s">
        <v>168</v>
      </c>
      <c r="G7833" s="16">
        <f>IFERROR(VLOOKUP(Table1[[#This Row],[Codigo_insumo]],BD_Insumos!$B:$E,4),"")</f>
        <v>16.625699999999998</v>
      </c>
      <c r="H7833" s="140">
        <v>0.06</v>
      </c>
      <c r="I7833" s="9"/>
      <c r="J7833" s="22">
        <f t="shared" si="122"/>
        <v>0.99754199999999982</v>
      </c>
      <c r="K7833" s="22" t="str">
        <f>IF(I7833&lt;&gt;"",SUMIF(Table1[Codigo_servico],A7833,Table1[Subtotal_insumo]),"")</f>
        <v/>
      </c>
      <c r="L7833" s="16">
        <f>IF(Table1[[#This Row],[Ordem_insumos]]&lt;&gt;0,VLOOKUP(Table1[[#This Row],[Codigo_servico]],Preencher_Orcamento!$B:$D,3,FALSE)*Table1[[#This Row],[Qtde_insumo]],"")</f>
        <v>0</v>
      </c>
      <c r="M7833" s="16">
        <f>IF(Table1[[#This Row],[Ordem_insumos]]&lt;&gt;0,VLOOKUP(Table1[[#This Row],[Codigo_servico]],Preencher_Orcamento!$B:$D,3,FALSE)*Table1[[#This Row],[Subtotal_insumo]],"")</f>
        <v>0</v>
      </c>
    </row>
    <row r="7834" spans="1:13" ht="26.25" x14ac:dyDescent="0.25">
      <c r="A7834" s="6">
        <v>100850</v>
      </c>
      <c r="B7834" s="126">
        <v>4</v>
      </c>
      <c r="C7834" s="133"/>
      <c r="D7834" s="134">
        <v>10648</v>
      </c>
      <c r="E7834" s="7" t="s">
        <v>158</v>
      </c>
      <c r="F7834" s="8" t="s">
        <v>58</v>
      </c>
      <c r="G7834" s="16">
        <f>IFERROR(VLOOKUP(Table1[[#This Row],[Codigo_insumo]],BD_Insumos!$B:$E,4),"")</f>
        <v>359.69349999999997</v>
      </c>
      <c r="H7834" s="140">
        <v>8.4000000000000005E-2</v>
      </c>
      <c r="I7834" s="9"/>
      <c r="J7834" s="22">
        <f t="shared" si="122"/>
        <v>30.214254</v>
      </c>
      <c r="K7834" s="22" t="str">
        <f>IF(I7834&lt;&gt;"",SUMIF(Table1[Codigo_servico],A7834,Table1[Subtotal_insumo]),"")</f>
        <v/>
      </c>
      <c r="L7834" s="16">
        <f>IF(Table1[[#This Row],[Ordem_insumos]]&lt;&gt;0,VLOOKUP(Table1[[#This Row],[Codigo_servico]],Preencher_Orcamento!$B:$D,3,FALSE)*Table1[[#This Row],[Qtde_insumo]],"")</f>
        <v>0</v>
      </c>
      <c r="M7834" s="16">
        <f>IF(Table1[[#This Row],[Ordem_insumos]]&lt;&gt;0,VLOOKUP(Table1[[#This Row],[Codigo_servico]],Preencher_Orcamento!$B:$D,3,FALSE)*Table1[[#This Row],[Subtotal_insumo]],"")</f>
        <v>0</v>
      </c>
    </row>
    <row r="7835" spans="1:13" x14ac:dyDescent="0.25">
      <c r="A7835" s="6">
        <v>100850</v>
      </c>
      <c r="B7835" s="126">
        <v>5</v>
      </c>
      <c r="C7835" s="133"/>
      <c r="D7835" s="134">
        <v>2020</v>
      </c>
      <c r="E7835" s="7" t="s">
        <v>2188</v>
      </c>
      <c r="F7835" s="8" t="s">
        <v>2140</v>
      </c>
      <c r="G7835" s="18">
        <f>IFERROR(VLOOKUP(Table1[[#This Row],[Codigo_insumo]],BD_Insumos!$B:$E,4),"")</f>
        <v>15.860837164231068</v>
      </c>
      <c r="H7835" s="140">
        <v>4</v>
      </c>
      <c r="I7835" s="9"/>
      <c r="J7835" s="23">
        <f t="shared" si="122"/>
        <v>63.443348656924272</v>
      </c>
      <c r="K7835" s="22" t="str">
        <f>IF(I7835&lt;&gt;"",SUMIF(Table1[Codigo_servico],A7835,Table1[Subtotal_insumo]),"")</f>
        <v/>
      </c>
      <c r="L7835" s="18">
        <f>IF(Table1[[#This Row],[Ordem_insumos]]&lt;&gt;0,VLOOKUP(Table1[[#This Row],[Codigo_servico]],Preencher_Orcamento!$B:$D,3,FALSE)*Table1[[#This Row],[Qtde_insumo]],"")</f>
        <v>0</v>
      </c>
      <c r="M7835" s="18">
        <f>IF(Table1[[#This Row],[Ordem_insumos]]&lt;&gt;0,VLOOKUP(Table1[[#This Row],[Codigo_servico]],Preencher_Orcamento!$B:$D,3,FALSE)*Table1[[#This Row],[Subtotal_insumo]],"")</f>
        <v>0</v>
      </c>
    </row>
    <row r="7836" spans="1:13" x14ac:dyDescent="0.25">
      <c r="A7836" s="6">
        <v>100850</v>
      </c>
      <c r="B7836" s="126">
        <v>6</v>
      </c>
      <c r="C7836" s="133"/>
      <c r="D7836" s="134">
        <v>12580</v>
      </c>
      <c r="E7836" s="7" t="s">
        <v>246</v>
      </c>
      <c r="F7836" s="8" t="s">
        <v>457</v>
      </c>
      <c r="G7836" s="18">
        <f>IFERROR(VLOOKUP(Table1[[#This Row],[Codigo_insumo]],BD_Insumos!$B:$E,4),"")</f>
        <v>0.25140000000000001</v>
      </c>
      <c r="H7836" s="140">
        <v>80</v>
      </c>
      <c r="I7836" s="9"/>
      <c r="J7836" s="23">
        <f t="shared" si="122"/>
        <v>20.112000000000002</v>
      </c>
      <c r="K7836" s="22" t="str">
        <f>IF(I7836&lt;&gt;"",SUMIF(Table1[Codigo_servico],A7836,Table1[Subtotal_insumo]),"")</f>
        <v/>
      </c>
      <c r="L7836" s="18">
        <f>IF(Table1[[#This Row],[Ordem_insumos]]&lt;&gt;0,VLOOKUP(Table1[[#This Row],[Codigo_servico]],Preencher_Orcamento!$B:$D,3,FALSE)*Table1[[#This Row],[Qtde_insumo]],"")</f>
        <v>0</v>
      </c>
      <c r="M7836" s="18">
        <f>IF(Table1[[#This Row],[Ordem_insumos]]&lt;&gt;0,VLOOKUP(Table1[[#This Row],[Codigo_servico]],Preencher_Orcamento!$B:$D,3,FALSE)*Table1[[#This Row],[Subtotal_insumo]],"")</f>
        <v>0</v>
      </c>
    </row>
    <row r="7837" spans="1:13" ht="39" x14ac:dyDescent="0.25">
      <c r="A7837" s="6">
        <v>100850</v>
      </c>
      <c r="B7837" s="126">
        <v>7</v>
      </c>
      <c r="C7837" s="133"/>
      <c r="D7837" s="134">
        <v>74457</v>
      </c>
      <c r="E7837" s="7" t="s">
        <v>1809</v>
      </c>
      <c r="F7837" s="8" t="s">
        <v>457</v>
      </c>
      <c r="G7837" s="18">
        <f>IFERROR(VLOOKUP(Table1[[#This Row],[Codigo_insumo]],BD_Insumos!$B:$E,4),"")</f>
        <v>172.80430000000001</v>
      </c>
      <c r="H7837" s="140">
        <v>1</v>
      </c>
      <c r="I7837" s="9"/>
      <c r="J7837" s="23">
        <f t="shared" si="122"/>
        <v>172.80430000000001</v>
      </c>
      <c r="K7837" s="22" t="str">
        <f>IF(I7837&lt;&gt;"",SUMIF(Table1[Codigo_servico],A7837,Table1[Subtotal_insumo]),"")</f>
        <v/>
      </c>
      <c r="L7837" s="18">
        <f>IF(Table1[[#This Row],[Ordem_insumos]]&lt;&gt;0,VLOOKUP(Table1[[#This Row],[Codigo_servico]],Preencher_Orcamento!$B:$D,3,FALSE)*Table1[[#This Row],[Qtde_insumo]],"")</f>
        <v>0</v>
      </c>
      <c r="M7837" s="18">
        <f>IF(Table1[[#This Row],[Ordem_insumos]]&lt;&gt;0,VLOOKUP(Table1[[#This Row],[Codigo_servico]],Preencher_Orcamento!$B:$D,3,FALSE)*Table1[[#This Row],[Subtotal_insumo]],"")</f>
        <v>0</v>
      </c>
    </row>
    <row r="7838" spans="1:13" ht="26.25" x14ac:dyDescent="0.25">
      <c r="A7838" s="6">
        <v>100850</v>
      </c>
      <c r="B7838" s="126">
        <v>8</v>
      </c>
      <c r="C7838" s="133"/>
      <c r="D7838" s="134">
        <v>79636</v>
      </c>
      <c r="E7838" s="7" t="s">
        <v>2020</v>
      </c>
      <c r="F7838" s="8" t="s">
        <v>197</v>
      </c>
      <c r="G7838" s="18">
        <f>IFERROR(VLOOKUP(Table1[[#This Row],[Codigo_insumo]],BD_Insumos!$B:$E,4),"")</f>
        <v>8.3975000000000009</v>
      </c>
      <c r="H7838" s="140">
        <v>0.05</v>
      </c>
      <c r="I7838" s="9"/>
      <c r="J7838" s="23">
        <f t="shared" si="122"/>
        <v>0.41987500000000005</v>
      </c>
      <c r="K7838" s="22" t="str">
        <f>IF(I7838&lt;&gt;"",SUMIF(Table1[Codigo_servico],A7838,Table1[Subtotal_insumo]),"")</f>
        <v/>
      </c>
      <c r="L7838" s="18">
        <f>IF(Table1[[#This Row],[Ordem_insumos]]&lt;&gt;0,VLOOKUP(Table1[[#This Row],[Codigo_servico]],Preencher_Orcamento!$B:$D,3,FALSE)*Table1[[#This Row],[Qtde_insumo]],"")</f>
        <v>0</v>
      </c>
      <c r="M7838" s="18">
        <f>IF(Table1[[#This Row],[Ordem_insumos]]&lt;&gt;0,VLOOKUP(Table1[[#This Row],[Codigo_servico]],Preencher_Orcamento!$B:$D,3,FALSE)*Table1[[#This Row],[Subtotal_insumo]],"")</f>
        <v>0</v>
      </c>
    </row>
    <row r="7839" spans="1:13" x14ac:dyDescent="0.25">
      <c r="A7839" s="6">
        <v>100850</v>
      </c>
      <c r="B7839" s="126">
        <v>9</v>
      </c>
      <c r="C7839" s="133"/>
      <c r="D7839" s="134">
        <v>2099</v>
      </c>
      <c r="E7839" s="7" t="s">
        <v>2205</v>
      </c>
      <c r="F7839" s="8" t="s">
        <v>2140</v>
      </c>
      <c r="G7839" s="18">
        <f>IFERROR(VLOOKUP(Table1[[#This Row],[Codigo_insumo]],BD_Insumos!$B:$E,4),"")</f>
        <v>12.627877718847255</v>
      </c>
      <c r="H7839" s="140">
        <v>3.77</v>
      </c>
      <c r="I7839" s="9"/>
      <c r="J7839" s="23">
        <f t="shared" si="122"/>
        <v>47.607099000054156</v>
      </c>
      <c r="K7839" s="22" t="str">
        <f>IF(I7839&lt;&gt;"",SUMIF(Table1[Codigo_servico],A7839,Table1[Subtotal_insumo]),"")</f>
        <v/>
      </c>
      <c r="L7839" s="18">
        <f>IF(Table1[[#This Row],[Ordem_insumos]]&lt;&gt;0,VLOOKUP(Table1[[#This Row],[Codigo_servico]],Preencher_Orcamento!$B:$D,3,FALSE)*Table1[[#This Row],[Qtde_insumo]],"")</f>
        <v>0</v>
      </c>
      <c r="M7839" s="18">
        <f>IF(Table1[[#This Row],[Ordem_insumos]]&lt;&gt;0,VLOOKUP(Table1[[#This Row],[Codigo_servico]],Preencher_Orcamento!$B:$D,3,FALSE)*Table1[[#This Row],[Subtotal_insumo]],"")</f>
        <v>0</v>
      </c>
    </row>
    <row r="7840" spans="1:13" x14ac:dyDescent="0.25">
      <c r="A7840" s="6">
        <v>100850</v>
      </c>
      <c r="B7840" s="126">
        <v>10</v>
      </c>
      <c r="C7840" s="133"/>
      <c r="D7840" s="134">
        <v>2035</v>
      </c>
      <c r="E7840" s="7" t="s">
        <v>2190</v>
      </c>
      <c r="F7840" s="8" t="s">
        <v>2140</v>
      </c>
      <c r="G7840" s="18">
        <f>IFERROR(VLOOKUP(Table1[[#This Row],[Codigo_insumo]],BD_Insumos!$B:$E,4),"")</f>
        <v>17.275965903920998</v>
      </c>
      <c r="H7840" s="140">
        <v>1.8</v>
      </c>
      <c r="I7840" s="9"/>
      <c r="J7840" s="23">
        <f t="shared" si="122"/>
        <v>31.096738627057796</v>
      </c>
      <c r="K7840" s="22" t="str">
        <f>IF(I7840&lt;&gt;"",SUMIF(Table1[Codigo_servico],A7840,Table1[Subtotal_insumo]),"")</f>
        <v/>
      </c>
      <c r="L7840" s="18">
        <f>IF(Table1[[#This Row],[Ordem_insumos]]&lt;&gt;0,VLOOKUP(Table1[[#This Row],[Codigo_servico]],Preencher_Orcamento!$B:$D,3,FALSE)*Table1[[#This Row],[Qtde_insumo]],"")</f>
        <v>0</v>
      </c>
      <c r="M7840" s="18">
        <f>IF(Table1[[#This Row],[Ordem_insumos]]&lt;&gt;0,VLOOKUP(Table1[[#This Row],[Codigo_servico]],Preencher_Orcamento!$B:$D,3,FALSE)*Table1[[#This Row],[Subtotal_insumo]],"")</f>
        <v>0</v>
      </c>
    </row>
    <row r="7841" spans="1:13" x14ac:dyDescent="0.25">
      <c r="A7841" s="3">
        <v>100855</v>
      </c>
      <c r="B7841" s="125">
        <v>0</v>
      </c>
      <c r="C7841" s="131" t="s">
        <v>3907</v>
      </c>
      <c r="D7841" s="132"/>
      <c r="E7841" s="4"/>
      <c r="F7841" s="4"/>
      <c r="G7841" s="17" t="str">
        <f>IFERROR(VLOOKUP(Table1[[#This Row],[Codigo_insumo]],BD_Insumos!$B:$E,4),"")</f>
        <v/>
      </c>
      <c r="H7841" s="139"/>
      <c r="I7841" s="5" t="s">
        <v>457</v>
      </c>
      <c r="J7841" s="20" t="str">
        <f t="shared" si="122"/>
        <v/>
      </c>
      <c r="K7841" s="21">
        <f>IF(I7841&lt;&gt;"",SUMIF(Table1[Codigo_servico],A7841,Table1[Subtotal_insumo]),"")</f>
        <v>193.78334374102457</v>
      </c>
      <c r="L7841" s="17" t="str">
        <f>IF(Table1[[#This Row],[Ordem_insumos]]&lt;&gt;0,VLOOKUP(Table1[[#This Row],[Codigo_servico]],Preencher_Orcamento!$B:$D,3,FALSE)*Table1[[#This Row],[Qtde_insumo]],"")</f>
        <v/>
      </c>
      <c r="M7841" s="17" t="str">
        <f>IF(Table1[[#This Row],[Ordem_insumos]]&lt;&gt;0,VLOOKUP(Table1[[#This Row],[Codigo_servico]],Preencher_Orcamento!$B:$D,3,FALSE)*Table1[[#This Row],[Subtotal_insumo]],"")</f>
        <v/>
      </c>
    </row>
    <row r="7842" spans="1:13" x14ac:dyDescent="0.25">
      <c r="A7842" s="6">
        <v>100855</v>
      </c>
      <c r="B7842" s="126">
        <v>1</v>
      </c>
      <c r="C7842" s="133"/>
      <c r="D7842" s="134">
        <v>37509</v>
      </c>
      <c r="E7842" s="7" t="s">
        <v>830</v>
      </c>
      <c r="F7842" s="8" t="s">
        <v>168</v>
      </c>
      <c r="G7842" s="16">
        <f>IFERROR(VLOOKUP(Table1[[#This Row],[Codigo_insumo]],BD_Insumos!$B:$E,4),"")</f>
        <v>16.625699999999998</v>
      </c>
      <c r="H7842" s="140">
        <v>0.06</v>
      </c>
      <c r="I7842" s="9"/>
      <c r="J7842" s="22">
        <f t="shared" si="122"/>
        <v>0.99754199999999982</v>
      </c>
      <c r="K7842" s="22" t="str">
        <f>IF(I7842&lt;&gt;"",SUMIF(Table1[Codigo_servico],A7842,Table1[Subtotal_insumo]),"")</f>
        <v/>
      </c>
      <c r="L7842" s="16">
        <f>IF(Table1[[#This Row],[Ordem_insumos]]&lt;&gt;0,VLOOKUP(Table1[[#This Row],[Codigo_servico]],Preencher_Orcamento!$B:$D,3,FALSE)*Table1[[#This Row],[Qtde_insumo]],"")</f>
        <v>0</v>
      </c>
      <c r="M7842" s="16">
        <f>IF(Table1[[#This Row],[Ordem_insumos]]&lt;&gt;0,VLOOKUP(Table1[[#This Row],[Codigo_servico]],Preencher_Orcamento!$B:$D,3,FALSE)*Table1[[#This Row],[Subtotal_insumo]],"")</f>
        <v>0</v>
      </c>
    </row>
    <row r="7843" spans="1:13" x14ac:dyDescent="0.25">
      <c r="A7843" s="6">
        <v>100855</v>
      </c>
      <c r="B7843" s="126">
        <v>2</v>
      </c>
      <c r="C7843" s="133"/>
      <c r="D7843" s="134">
        <v>2036</v>
      </c>
      <c r="E7843" s="7" t="s">
        <v>2191</v>
      </c>
      <c r="F7843" s="8" t="s">
        <v>2140</v>
      </c>
      <c r="G7843" s="16">
        <f>IFERROR(VLOOKUP(Table1[[#This Row],[Codigo_insumo]],BD_Insumos!$B:$E,4),"")</f>
        <v>12.90425192342871</v>
      </c>
      <c r="H7843" s="140">
        <v>1.5</v>
      </c>
      <c r="I7843" s="9"/>
      <c r="J7843" s="22">
        <f t="shared" si="122"/>
        <v>19.356377885143065</v>
      </c>
      <c r="K7843" s="22" t="str">
        <f>IF(I7843&lt;&gt;"",SUMIF(Table1[Codigo_servico],A7843,Table1[Subtotal_insumo]),"")</f>
        <v/>
      </c>
      <c r="L7843" s="16">
        <f>IF(Table1[[#This Row],[Ordem_insumos]]&lt;&gt;0,VLOOKUP(Table1[[#This Row],[Codigo_servico]],Preencher_Orcamento!$B:$D,3,FALSE)*Table1[[#This Row],[Qtde_insumo]],"")</f>
        <v>0</v>
      </c>
      <c r="M7843" s="16">
        <f>IF(Table1[[#This Row],[Ordem_insumos]]&lt;&gt;0,VLOOKUP(Table1[[#This Row],[Codigo_servico]],Preencher_Orcamento!$B:$D,3,FALSE)*Table1[[#This Row],[Subtotal_insumo]],"")</f>
        <v>0</v>
      </c>
    </row>
    <row r="7844" spans="1:13" ht="26.25" x14ac:dyDescent="0.25">
      <c r="A7844" s="6">
        <v>100855</v>
      </c>
      <c r="B7844" s="126">
        <v>3</v>
      </c>
      <c r="C7844" s="133"/>
      <c r="D7844" s="134">
        <v>79636</v>
      </c>
      <c r="E7844" s="7" t="s">
        <v>2020</v>
      </c>
      <c r="F7844" s="8" t="s">
        <v>197</v>
      </c>
      <c r="G7844" s="18">
        <f>IFERROR(VLOOKUP(Table1[[#This Row],[Codigo_insumo]],BD_Insumos!$B:$E,4),"")</f>
        <v>8.3975000000000009</v>
      </c>
      <c r="H7844" s="140">
        <v>0.05</v>
      </c>
      <c r="I7844" s="9"/>
      <c r="J7844" s="23">
        <f t="shared" si="122"/>
        <v>0.41987500000000005</v>
      </c>
      <c r="K7844" s="22" t="str">
        <f>IF(I7844&lt;&gt;"",SUMIF(Table1[Codigo_servico],A7844,Table1[Subtotal_insumo]),"")</f>
        <v/>
      </c>
      <c r="L7844" s="18">
        <f>IF(Table1[[#This Row],[Ordem_insumos]]&lt;&gt;0,VLOOKUP(Table1[[#This Row],[Codigo_servico]],Preencher_Orcamento!$B:$D,3,FALSE)*Table1[[#This Row],[Qtde_insumo]],"")</f>
        <v>0</v>
      </c>
      <c r="M7844" s="18">
        <f>IF(Table1[[#This Row],[Ordem_insumos]]&lt;&gt;0,VLOOKUP(Table1[[#This Row],[Codigo_servico]],Preencher_Orcamento!$B:$D,3,FALSE)*Table1[[#This Row],[Subtotal_insumo]],"")</f>
        <v>0</v>
      </c>
    </row>
    <row r="7845" spans="1:13" ht="39" x14ac:dyDescent="0.25">
      <c r="A7845" s="6">
        <v>100855</v>
      </c>
      <c r="B7845" s="126">
        <v>4</v>
      </c>
      <c r="C7845" s="133"/>
      <c r="D7845" s="134">
        <v>78460</v>
      </c>
      <c r="E7845" s="7" t="s">
        <v>1982</v>
      </c>
      <c r="F7845" s="8" t="s">
        <v>457</v>
      </c>
      <c r="G7845" s="18">
        <f>IFERROR(VLOOKUP(Table1[[#This Row],[Codigo_insumo]],BD_Insumos!$B:$E,4),"")</f>
        <v>147.09559999999999</v>
      </c>
      <c r="H7845" s="140">
        <v>1</v>
      </c>
      <c r="I7845" s="9"/>
      <c r="J7845" s="23">
        <f t="shared" si="122"/>
        <v>147.09559999999999</v>
      </c>
      <c r="K7845" s="22" t="str">
        <f>IF(I7845&lt;&gt;"",SUMIF(Table1[Codigo_servico],A7845,Table1[Subtotal_insumo]),"")</f>
        <v/>
      </c>
      <c r="L7845" s="18">
        <f>IF(Table1[[#This Row],[Ordem_insumos]]&lt;&gt;0,VLOOKUP(Table1[[#This Row],[Codigo_servico]],Preencher_Orcamento!$B:$D,3,FALSE)*Table1[[#This Row],[Qtde_insumo]],"")</f>
        <v>0</v>
      </c>
      <c r="M7845" s="18">
        <f>IF(Table1[[#This Row],[Ordem_insumos]]&lt;&gt;0,VLOOKUP(Table1[[#This Row],[Codigo_servico]],Preencher_Orcamento!$B:$D,3,FALSE)*Table1[[#This Row],[Subtotal_insumo]],"")</f>
        <v>0</v>
      </c>
    </row>
    <row r="7846" spans="1:13" x14ac:dyDescent="0.25">
      <c r="A7846" s="6">
        <v>100855</v>
      </c>
      <c r="B7846" s="126">
        <v>5</v>
      </c>
      <c r="C7846" s="133"/>
      <c r="D7846" s="134">
        <v>2035</v>
      </c>
      <c r="E7846" s="7" t="s">
        <v>2190</v>
      </c>
      <c r="F7846" s="8" t="s">
        <v>2140</v>
      </c>
      <c r="G7846" s="18">
        <f>IFERROR(VLOOKUP(Table1[[#This Row],[Codigo_insumo]],BD_Insumos!$B:$E,4),"")</f>
        <v>17.275965903920998</v>
      </c>
      <c r="H7846" s="140">
        <v>1.5</v>
      </c>
      <c r="I7846" s="9"/>
      <c r="J7846" s="23">
        <f t="shared" si="122"/>
        <v>25.913948855881497</v>
      </c>
      <c r="K7846" s="22" t="str">
        <f>IF(I7846&lt;&gt;"",SUMIF(Table1[Codigo_servico],A7846,Table1[Subtotal_insumo]),"")</f>
        <v/>
      </c>
      <c r="L7846" s="18">
        <f>IF(Table1[[#This Row],[Ordem_insumos]]&lt;&gt;0,VLOOKUP(Table1[[#This Row],[Codigo_servico]],Preencher_Orcamento!$B:$D,3,FALSE)*Table1[[#This Row],[Qtde_insumo]],"")</f>
        <v>0</v>
      </c>
      <c r="M7846" s="18">
        <f>IF(Table1[[#This Row],[Ordem_insumos]]&lt;&gt;0,VLOOKUP(Table1[[#This Row],[Codigo_servico]],Preencher_Orcamento!$B:$D,3,FALSE)*Table1[[#This Row],[Subtotal_insumo]],"")</f>
        <v>0</v>
      </c>
    </row>
    <row r="7847" spans="1:13" x14ac:dyDescent="0.25">
      <c r="A7847" s="3">
        <v>100860</v>
      </c>
      <c r="B7847" s="125">
        <v>0</v>
      </c>
      <c r="C7847" s="131" t="s">
        <v>3908</v>
      </c>
      <c r="D7847" s="132"/>
      <c r="E7847" s="4"/>
      <c r="F7847" s="4"/>
      <c r="G7847" s="17" t="str">
        <f>IFERROR(VLOOKUP(Table1[[#This Row],[Codigo_insumo]],BD_Insumos!$B:$E,4),"")</f>
        <v/>
      </c>
      <c r="H7847" s="139"/>
      <c r="I7847" s="5" t="s">
        <v>457</v>
      </c>
      <c r="J7847" s="20" t="str">
        <f t="shared" si="122"/>
        <v/>
      </c>
      <c r="K7847" s="21">
        <f>IF(I7847&lt;&gt;"",SUMIF(Table1[Codigo_servico],A7847,Table1[Subtotal_insumo]),"")</f>
        <v>299.52736239572397</v>
      </c>
      <c r="L7847" s="17" t="str">
        <f>IF(Table1[[#This Row],[Ordem_insumos]]&lt;&gt;0,VLOOKUP(Table1[[#This Row],[Codigo_servico]],Preencher_Orcamento!$B:$D,3,FALSE)*Table1[[#This Row],[Qtde_insumo]],"")</f>
        <v/>
      </c>
      <c r="M7847" s="17" t="str">
        <f>IF(Table1[[#This Row],[Ordem_insumos]]&lt;&gt;0,VLOOKUP(Table1[[#This Row],[Codigo_servico]],Preencher_Orcamento!$B:$D,3,FALSE)*Table1[[#This Row],[Subtotal_insumo]],"")</f>
        <v/>
      </c>
    </row>
    <row r="7848" spans="1:13" ht="26.25" x14ac:dyDescent="0.25">
      <c r="A7848" s="6">
        <v>100860</v>
      </c>
      <c r="B7848" s="126">
        <v>1</v>
      </c>
      <c r="C7848" s="133"/>
      <c r="D7848" s="134">
        <v>78405</v>
      </c>
      <c r="E7848" s="7" t="s">
        <v>1970</v>
      </c>
      <c r="F7848" s="8" t="s">
        <v>457</v>
      </c>
      <c r="G7848" s="16">
        <f>IFERROR(VLOOKUP(Table1[[#This Row],[Codigo_insumo]],BD_Insumos!$B:$E,4),"")</f>
        <v>193.89660000000001</v>
      </c>
      <c r="H7848" s="140">
        <v>1</v>
      </c>
      <c r="I7848" s="9"/>
      <c r="J7848" s="22">
        <f t="shared" si="122"/>
        <v>193.89660000000001</v>
      </c>
      <c r="K7848" s="22" t="str">
        <f>IF(I7848&lt;&gt;"",SUMIF(Table1[Codigo_servico],A7848,Table1[Subtotal_insumo]),"")</f>
        <v/>
      </c>
      <c r="L7848" s="16">
        <f>IF(Table1[[#This Row],[Ordem_insumos]]&lt;&gt;0,VLOOKUP(Table1[[#This Row],[Codigo_servico]],Preencher_Orcamento!$B:$D,3,FALSE)*Table1[[#This Row],[Qtde_insumo]],"")</f>
        <v>0</v>
      </c>
      <c r="M7848" s="16">
        <f>IF(Table1[[#This Row],[Ordem_insumos]]&lt;&gt;0,VLOOKUP(Table1[[#This Row],[Codigo_servico]],Preencher_Orcamento!$B:$D,3,FALSE)*Table1[[#This Row],[Subtotal_insumo]],"")</f>
        <v>0</v>
      </c>
    </row>
    <row r="7849" spans="1:13" x14ac:dyDescent="0.25">
      <c r="A7849" s="6">
        <v>100860</v>
      </c>
      <c r="B7849" s="126">
        <v>2</v>
      </c>
      <c r="C7849" s="133"/>
      <c r="D7849" s="134">
        <v>2035</v>
      </c>
      <c r="E7849" s="7" t="s">
        <v>2190</v>
      </c>
      <c r="F7849" s="8" t="s">
        <v>2140</v>
      </c>
      <c r="G7849" s="16">
        <f>IFERROR(VLOOKUP(Table1[[#This Row],[Codigo_insumo]],BD_Insumos!$B:$E,4),"")</f>
        <v>17.275965903920998</v>
      </c>
      <c r="H7849" s="140">
        <v>3.5</v>
      </c>
      <c r="I7849" s="9"/>
      <c r="J7849" s="22">
        <f t="shared" si="122"/>
        <v>60.465880663723496</v>
      </c>
      <c r="K7849" s="22" t="str">
        <f>IF(I7849&lt;&gt;"",SUMIF(Table1[Codigo_servico],A7849,Table1[Subtotal_insumo]),"")</f>
        <v/>
      </c>
      <c r="L7849" s="16">
        <f>IF(Table1[[#This Row],[Ordem_insumos]]&lt;&gt;0,VLOOKUP(Table1[[#This Row],[Codigo_servico]],Preencher_Orcamento!$B:$D,3,FALSE)*Table1[[#This Row],[Qtde_insumo]],"")</f>
        <v>0</v>
      </c>
      <c r="M7849" s="16">
        <f>IF(Table1[[#This Row],[Ordem_insumos]]&lt;&gt;0,VLOOKUP(Table1[[#This Row],[Codigo_servico]],Preencher_Orcamento!$B:$D,3,FALSE)*Table1[[#This Row],[Subtotal_insumo]],"")</f>
        <v>0</v>
      </c>
    </row>
    <row r="7850" spans="1:13" x14ac:dyDescent="0.25">
      <c r="A7850" s="6">
        <v>100860</v>
      </c>
      <c r="B7850" s="126">
        <v>3</v>
      </c>
      <c r="C7850" s="133"/>
      <c r="D7850" s="134">
        <v>2036</v>
      </c>
      <c r="E7850" s="7" t="s">
        <v>2191</v>
      </c>
      <c r="F7850" s="8" t="s">
        <v>2140</v>
      </c>
      <c r="G7850" s="18">
        <f>IFERROR(VLOOKUP(Table1[[#This Row],[Codigo_insumo]],BD_Insumos!$B:$E,4),"")</f>
        <v>12.90425192342871</v>
      </c>
      <c r="H7850" s="140">
        <v>3.5</v>
      </c>
      <c r="I7850" s="9"/>
      <c r="J7850" s="23">
        <f t="shared" si="122"/>
        <v>45.164881732000481</v>
      </c>
      <c r="K7850" s="22" t="str">
        <f>IF(I7850&lt;&gt;"",SUMIF(Table1[Codigo_servico],A7850,Table1[Subtotal_insumo]),"")</f>
        <v/>
      </c>
      <c r="L7850" s="18">
        <f>IF(Table1[[#This Row],[Ordem_insumos]]&lt;&gt;0,VLOOKUP(Table1[[#This Row],[Codigo_servico]],Preencher_Orcamento!$B:$D,3,FALSE)*Table1[[#This Row],[Qtde_insumo]],"")</f>
        <v>0</v>
      </c>
      <c r="M7850" s="18">
        <f>IF(Table1[[#This Row],[Ordem_insumos]]&lt;&gt;0,VLOOKUP(Table1[[#This Row],[Codigo_servico]],Preencher_Orcamento!$B:$D,3,FALSE)*Table1[[#This Row],[Subtotal_insumo]],"")</f>
        <v>0</v>
      </c>
    </row>
    <row r="7851" spans="1:13" x14ac:dyDescent="0.25">
      <c r="A7851" s="3">
        <v>100865</v>
      </c>
      <c r="B7851" s="125">
        <v>0</v>
      </c>
      <c r="C7851" s="131" t="s">
        <v>3909</v>
      </c>
      <c r="D7851" s="132"/>
      <c r="E7851" s="4"/>
      <c r="F7851" s="4"/>
      <c r="G7851" s="17" t="str">
        <f>IFERROR(VLOOKUP(Table1[[#This Row],[Codigo_insumo]],BD_Insumos!$B:$E,4),"")</f>
        <v/>
      </c>
      <c r="H7851" s="139"/>
      <c r="I7851" s="5" t="s">
        <v>457</v>
      </c>
      <c r="J7851" s="20" t="str">
        <f t="shared" si="122"/>
        <v/>
      </c>
      <c r="K7851" s="21">
        <f>IF(I7851&lt;&gt;"",SUMIF(Table1[Codigo_servico],A7851,Table1[Subtotal_insumo]),"")</f>
        <v>229.13826298085718</v>
      </c>
      <c r="L7851" s="17" t="str">
        <f>IF(Table1[[#This Row],[Ordem_insumos]]&lt;&gt;0,VLOOKUP(Table1[[#This Row],[Codigo_servico]],Preencher_Orcamento!$B:$D,3,FALSE)*Table1[[#This Row],[Qtde_insumo]],"")</f>
        <v/>
      </c>
      <c r="M7851" s="17" t="str">
        <f>IF(Table1[[#This Row],[Ordem_insumos]]&lt;&gt;0,VLOOKUP(Table1[[#This Row],[Codigo_servico]],Preencher_Orcamento!$B:$D,3,FALSE)*Table1[[#This Row],[Subtotal_insumo]],"")</f>
        <v/>
      </c>
    </row>
    <row r="7852" spans="1:13" x14ac:dyDescent="0.25">
      <c r="A7852" s="6">
        <v>100865</v>
      </c>
      <c r="B7852" s="126">
        <v>1</v>
      </c>
      <c r="C7852" s="133"/>
      <c r="D7852" s="134">
        <v>2036</v>
      </c>
      <c r="E7852" s="7" t="s">
        <v>2191</v>
      </c>
      <c r="F7852" s="8" t="s">
        <v>2140</v>
      </c>
      <c r="G7852" s="16">
        <f>IFERROR(VLOOKUP(Table1[[#This Row],[Codigo_insumo]],BD_Insumos!$B:$E,4),"")</f>
        <v>12.90425192342871</v>
      </c>
      <c r="H7852" s="140">
        <v>0.25</v>
      </c>
      <c r="I7852" s="9"/>
      <c r="J7852" s="22">
        <f t="shared" si="122"/>
        <v>3.2260629808571775</v>
      </c>
      <c r="K7852" s="22" t="str">
        <f>IF(I7852&lt;&gt;"",SUMIF(Table1[Codigo_servico],A7852,Table1[Subtotal_insumo]),"")</f>
        <v/>
      </c>
      <c r="L7852" s="16">
        <f>IF(Table1[[#This Row],[Ordem_insumos]]&lt;&gt;0,VLOOKUP(Table1[[#This Row],[Codigo_servico]],Preencher_Orcamento!$B:$D,3,FALSE)*Table1[[#This Row],[Qtde_insumo]],"")</f>
        <v>0</v>
      </c>
      <c r="M7852" s="16">
        <f>IF(Table1[[#This Row],[Ordem_insumos]]&lt;&gt;0,VLOOKUP(Table1[[#This Row],[Codigo_servico]],Preencher_Orcamento!$B:$D,3,FALSE)*Table1[[#This Row],[Subtotal_insumo]],"")</f>
        <v>0</v>
      </c>
    </row>
    <row r="7853" spans="1:13" ht="26.25" x14ac:dyDescent="0.25">
      <c r="A7853" s="6">
        <v>100865</v>
      </c>
      <c r="B7853" s="126">
        <v>2</v>
      </c>
      <c r="C7853" s="133"/>
      <c r="D7853" s="134">
        <v>78465</v>
      </c>
      <c r="E7853" s="7" t="s">
        <v>1983</v>
      </c>
      <c r="F7853" s="8" t="s">
        <v>457</v>
      </c>
      <c r="G7853" s="18">
        <f>IFERROR(VLOOKUP(Table1[[#This Row],[Codigo_insumo]],BD_Insumos!$B:$E,4),"")</f>
        <v>225.91220000000001</v>
      </c>
      <c r="H7853" s="140">
        <v>1</v>
      </c>
      <c r="I7853" s="9"/>
      <c r="J7853" s="23">
        <f t="shared" si="122"/>
        <v>225.91220000000001</v>
      </c>
      <c r="K7853" s="22" t="str">
        <f>IF(I7853&lt;&gt;"",SUMIF(Table1[Codigo_servico],A7853,Table1[Subtotal_insumo]),"")</f>
        <v/>
      </c>
      <c r="L7853" s="18">
        <f>IF(Table1[[#This Row],[Ordem_insumos]]&lt;&gt;0,VLOOKUP(Table1[[#This Row],[Codigo_servico]],Preencher_Orcamento!$B:$D,3,FALSE)*Table1[[#This Row],[Qtde_insumo]],"")</f>
        <v>0</v>
      </c>
      <c r="M7853" s="18">
        <f>IF(Table1[[#This Row],[Ordem_insumos]]&lt;&gt;0,VLOOKUP(Table1[[#This Row],[Codigo_servico]],Preencher_Orcamento!$B:$D,3,FALSE)*Table1[[#This Row],[Subtotal_insumo]],"")</f>
        <v>0</v>
      </c>
    </row>
    <row r="7854" spans="1:13" x14ac:dyDescent="0.25">
      <c r="A7854" s="3">
        <v>100868</v>
      </c>
      <c r="B7854" s="125">
        <v>0</v>
      </c>
      <c r="C7854" s="131" t="s">
        <v>3910</v>
      </c>
      <c r="D7854" s="132"/>
      <c r="E7854" s="4"/>
      <c r="F7854" s="4"/>
      <c r="G7854" s="17" t="str">
        <f>IFERROR(VLOOKUP(Table1[[#This Row],[Codigo_insumo]],BD_Insumos!$B:$E,4),"")</f>
        <v/>
      </c>
      <c r="H7854" s="139"/>
      <c r="I7854" s="5" t="s">
        <v>457</v>
      </c>
      <c r="J7854" s="20" t="str">
        <f t="shared" si="122"/>
        <v/>
      </c>
      <c r="K7854" s="21">
        <f>IF(I7854&lt;&gt;"",SUMIF(Table1[Codigo_servico],A7854,Table1[Subtotal_insumo]),"")</f>
        <v>440.2706629808572</v>
      </c>
      <c r="L7854" s="17" t="str">
        <f>IF(Table1[[#This Row],[Ordem_insumos]]&lt;&gt;0,VLOOKUP(Table1[[#This Row],[Codigo_servico]],Preencher_Orcamento!$B:$D,3,FALSE)*Table1[[#This Row],[Qtde_insumo]],"")</f>
        <v/>
      </c>
      <c r="M7854" s="17" t="str">
        <f>IF(Table1[[#This Row],[Ordem_insumos]]&lt;&gt;0,VLOOKUP(Table1[[#This Row],[Codigo_servico]],Preencher_Orcamento!$B:$D,3,FALSE)*Table1[[#This Row],[Subtotal_insumo]],"")</f>
        <v/>
      </c>
    </row>
    <row r="7855" spans="1:13" x14ac:dyDescent="0.25">
      <c r="A7855" s="6">
        <v>100868</v>
      </c>
      <c r="B7855" s="126">
        <v>1</v>
      </c>
      <c r="C7855" s="133"/>
      <c r="D7855" s="134">
        <v>2036</v>
      </c>
      <c r="E7855" s="7" t="s">
        <v>2191</v>
      </c>
      <c r="F7855" s="8" t="s">
        <v>2140</v>
      </c>
      <c r="G7855" s="16">
        <f>IFERROR(VLOOKUP(Table1[[#This Row],[Codigo_insumo]],BD_Insumos!$B:$E,4),"")</f>
        <v>12.90425192342871</v>
      </c>
      <c r="H7855" s="140">
        <v>0.25</v>
      </c>
      <c r="I7855" s="9"/>
      <c r="J7855" s="22">
        <f t="shared" si="122"/>
        <v>3.2260629808571775</v>
      </c>
      <c r="K7855" s="22" t="str">
        <f>IF(I7855&lt;&gt;"",SUMIF(Table1[Codigo_servico],A7855,Table1[Subtotal_insumo]),"")</f>
        <v/>
      </c>
      <c r="L7855" s="16">
        <f>IF(Table1[[#This Row],[Ordem_insumos]]&lt;&gt;0,VLOOKUP(Table1[[#This Row],[Codigo_servico]],Preencher_Orcamento!$B:$D,3,FALSE)*Table1[[#This Row],[Qtde_insumo]],"")</f>
        <v>0</v>
      </c>
      <c r="M7855" s="16">
        <f>IF(Table1[[#This Row],[Ordem_insumos]]&lt;&gt;0,VLOOKUP(Table1[[#This Row],[Codigo_servico]],Preencher_Orcamento!$B:$D,3,FALSE)*Table1[[#This Row],[Subtotal_insumo]],"")</f>
        <v>0</v>
      </c>
    </row>
    <row r="7856" spans="1:13" ht="26.25" x14ac:dyDescent="0.25">
      <c r="A7856" s="6">
        <v>100868</v>
      </c>
      <c r="B7856" s="126">
        <v>2</v>
      </c>
      <c r="C7856" s="133"/>
      <c r="D7856" s="134">
        <v>78470</v>
      </c>
      <c r="E7856" s="7" t="s">
        <v>1984</v>
      </c>
      <c r="F7856" s="8" t="s">
        <v>457</v>
      </c>
      <c r="G7856" s="18">
        <f>IFERROR(VLOOKUP(Table1[[#This Row],[Codigo_insumo]],BD_Insumos!$B:$E,4),"")</f>
        <v>437.0446</v>
      </c>
      <c r="H7856" s="140">
        <v>1</v>
      </c>
      <c r="I7856" s="9"/>
      <c r="J7856" s="23">
        <f t="shared" si="122"/>
        <v>437.0446</v>
      </c>
      <c r="K7856" s="22" t="str">
        <f>IF(I7856&lt;&gt;"",SUMIF(Table1[Codigo_servico],A7856,Table1[Subtotal_insumo]),"")</f>
        <v/>
      </c>
      <c r="L7856" s="18">
        <f>IF(Table1[[#This Row],[Ordem_insumos]]&lt;&gt;0,VLOOKUP(Table1[[#This Row],[Codigo_servico]],Preencher_Orcamento!$B:$D,3,FALSE)*Table1[[#This Row],[Qtde_insumo]],"")</f>
        <v>0</v>
      </c>
      <c r="M7856" s="18">
        <f>IF(Table1[[#This Row],[Ordem_insumos]]&lt;&gt;0,VLOOKUP(Table1[[#This Row],[Codigo_servico]],Preencher_Orcamento!$B:$D,3,FALSE)*Table1[[#This Row],[Subtotal_insumo]],"")</f>
        <v>0</v>
      </c>
    </row>
    <row r="7857" spans="1:13" x14ac:dyDescent="0.25">
      <c r="A7857" s="3">
        <v>100872</v>
      </c>
      <c r="B7857" s="125">
        <v>0</v>
      </c>
      <c r="C7857" s="131" t="s">
        <v>3911</v>
      </c>
      <c r="D7857" s="132"/>
      <c r="E7857" s="4"/>
      <c r="F7857" s="4"/>
      <c r="G7857" s="17" t="str">
        <f>IFERROR(VLOOKUP(Table1[[#This Row],[Codigo_insumo]],BD_Insumos!$B:$E,4),"")</f>
        <v/>
      </c>
      <c r="H7857" s="139"/>
      <c r="I7857" s="5" t="s">
        <v>457</v>
      </c>
      <c r="J7857" s="20" t="str">
        <f t="shared" si="122"/>
        <v/>
      </c>
      <c r="K7857" s="21">
        <f>IF(I7857&lt;&gt;"",SUMIF(Table1[Codigo_servico],A7857,Table1[Subtotal_insumo]),"")</f>
        <v>653.01486298085717</v>
      </c>
      <c r="L7857" s="17" t="str">
        <f>IF(Table1[[#This Row],[Ordem_insumos]]&lt;&gt;0,VLOOKUP(Table1[[#This Row],[Codigo_servico]],Preencher_Orcamento!$B:$D,3,FALSE)*Table1[[#This Row],[Qtde_insumo]],"")</f>
        <v/>
      </c>
      <c r="M7857" s="17" t="str">
        <f>IF(Table1[[#This Row],[Ordem_insumos]]&lt;&gt;0,VLOOKUP(Table1[[#This Row],[Codigo_servico]],Preencher_Orcamento!$B:$D,3,FALSE)*Table1[[#This Row],[Subtotal_insumo]],"")</f>
        <v/>
      </c>
    </row>
    <row r="7858" spans="1:13" ht="26.25" x14ac:dyDescent="0.25">
      <c r="A7858" s="6">
        <v>100872</v>
      </c>
      <c r="B7858" s="126">
        <v>1</v>
      </c>
      <c r="C7858" s="133"/>
      <c r="D7858" s="134">
        <v>78475</v>
      </c>
      <c r="E7858" s="7" t="s">
        <v>1985</v>
      </c>
      <c r="F7858" s="8" t="s">
        <v>457</v>
      </c>
      <c r="G7858" s="16">
        <f>IFERROR(VLOOKUP(Table1[[#This Row],[Codigo_insumo]],BD_Insumos!$B:$E,4),"")</f>
        <v>649.78880000000004</v>
      </c>
      <c r="H7858" s="140">
        <v>1</v>
      </c>
      <c r="I7858" s="9"/>
      <c r="J7858" s="22">
        <f t="shared" si="122"/>
        <v>649.78880000000004</v>
      </c>
      <c r="K7858" s="22" t="str">
        <f>IF(I7858&lt;&gt;"",SUMIF(Table1[Codigo_servico],A7858,Table1[Subtotal_insumo]),"")</f>
        <v/>
      </c>
      <c r="L7858" s="16">
        <f>IF(Table1[[#This Row],[Ordem_insumos]]&lt;&gt;0,VLOOKUP(Table1[[#This Row],[Codigo_servico]],Preencher_Orcamento!$B:$D,3,FALSE)*Table1[[#This Row],[Qtde_insumo]],"")</f>
        <v>0</v>
      </c>
      <c r="M7858" s="16">
        <f>IF(Table1[[#This Row],[Ordem_insumos]]&lt;&gt;0,VLOOKUP(Table1[[#This Row],[Codigo_servico]],Preencher_Orcamento!$B:$D,3,FALSE)*Table1[[#This Row],[Subtotal_insumo]],"")</f>
        <v>0</v>
      </c>
    </row>
    <row r="7859" spans="1:13" x14ac:dyDescent="0.25">
      <c r="A7859" s="6">
        <v>100872</v>
      </c>
      <c r="B7859" s="126">
        <v>2</v>
      </c>
      <c r="C7859" s="133"/>
      <c r="D7859" s="134">
        <v>2036</v>
      </c>
      <c r="E7859" s="7" t="s">
        <v>2191</v>
      </c>
      <c r="F7859" s="8" t="s">
        <v>2140</v>
      </c>
      <c r="G7859" s="18">
        <f>IFERROR(VLOOKUP(Table1[[#This Row],[Codigo_insumo]],BD_Insumos!$B:$E,4),"")</f>
        <v>12.90425192342871</v>
      </c>
      <c r="H7859" s="140">
        <v>0.25</v>
      </c>
      <c r="I7859" s="9"/>
      <c r="J7859" s="23">
        <f t="shared" si="122"/>
        <v>3.2260629808571775</v>
      </c>
      <c r="K7859" s="22" t="str">
        <f>IF(I7859&lt;&gt;"",SUMIF(Table1[Codigo_servico],A7859,Table1[Subtotal_insumo]),"")</f>
        <v/>
      </c>
      <c r="L7859" s="18">
        <f>IF(Table1[[#This Row],[Ordem_insumos]]&lt;&gt;0,VLOOKUP(Table1[[#This Row],[Codigo_servico]],Preencher_Orcamento!$B:$D,3,FALSE)*Table1[[#This Row],[Qtde_insumo]],"")</f>
        <v>0</v>
      </c>
      <c r="M7859" s="18">
        <f>IF(Table1[[#This Row],[Ordem_insumos]]&lt;&gt;0,VLOOKUP(Table1[[#This Row],[Codigo_servico]],Preencher_Orcamento!$B:$D,3,FALSE)*Table1[[#This Row],[Subtotal_insumo]],"")</f>
        <v>0</v>
      </c>
    </row>
    <row r="7860" spans="1:13" x14ac:dyDescent="0.25">
      <c r="A7860" s="3">
        <v>100873</v>
      </c>
      <c r="B7860" s="125">
        <v>0</v>
      </c>
      <c r="C7860" s="131" t="s">
        <v>3912</v>
      </c>
      <c r="D7860" s="132"/>
      <c r="E7860" s="4"/>
      <c r="F7860" s="4"/>
      <c r="G7860" s="17" t="str">
        <f>IFERROR(VLOOKUP(Table1[[#This Row],[Codigo_insumo]],BD_Insumos!$B:$E,4),"")</f>
        <v/>
      </c>
      <c r="H7860" s="139"/>
      <c r="I7860" s="5" t="s">
        <v>457</v>
      </c>
      <c r="J7860" s="20" t="str">
        <f t="shared" si="122"/>
        <v/>
      </c>
      <c r="K7860" s="21">
        <f>IF(I7860&lt;&gt;"",SUMIF(Table1[Codigo_servico],A7860,Table1[Subtotal_insumo]),"")</f>
        <v>36.400621782734966</v>
      </c>
      <c r="L7860" s="17" t="str">
        <f>IF(Table1[[#This Row],[Ordem_insumos]]&lt;&gt;0,VLOOKUP(Table1[[#This Row],[Codigo_servico]],Preencher_Orcamento!$B:$D,3,FALSE)*Table1[[#This Row],[Qtde_insumo]],"")</f>
        <v/>
      </c>
      <c r="M7860" s="17" t="str">
        <f>IF(Table1[[#This Row],[Ordem_insumos]]&lt;&gt;0,VLOOKUP(Table1[[#This Row],[Codigo_servico]],Preencher_Orcamento!$B:$D,3,FALSE)*Table1[[#This Row],[Subtotal_insumo]],"")</f>
        <v/>
      </c>
    </row>
    <row r="7861" spans="1:13" ht="26.25" x14ac:dyDescent="0.25">
      <c r="A7861" s="6">
        <v>100873</v>
      </c>
      <c r="B7861" s="126">
        <v>1</v>
      </c>
      <c r="C7861" s="133"/>
      <c r="D7861" s="134">
        <v>78410</v>
      </c>
      <c r="E7861" s="7" t="s">
        <v>1972</v>
      </c>
      <c r="F7861" s="8" t="s">
        <v>457</v>
      </c>
      <c r="G7861" s="16">
        <f>IFERROR(VLOOKUP(Table1[[#This Row],[Codigo_insumo]],BD_Insumos!$B:$E,4),"")</f>
        <v>33.382599999999996</v>
      </c>
      <c r="H7861" s="140">
        <v>1</v>
      </c>
      <c r="I7861" s="9"/>
      <c r="J7861" s="22">
        <f t="shared" si="122"/>
        <v>33.382599999999996</v>
      </c>
      <c r="K7861" s="22" t="str">
        <f>IF(I7861&lt;&gt;"",SUMIF(Table1[Codigo_servico],A7861,Table1[Subtotal_insumo]),"")</f>
        <v/>
      </c>
      <c r="L7861" s="16">
        <f>IF(Table1[[#This Row],[Ordem_insumos]]&lt;&gt;0,VLOOKUP(Table1[[#This Row],[Codigo_servico]],Preencher_Orcamento!$B:$D,3,FALSE)*Table1[[#This Row],[Qtde_insumo]],"")</f>
        <v>0</v>
      </c>
      <c r="M7861" s="16">
        <f>IF(Table1[[#This Row],[Ordem_insumos]]&lt;&gt;0,VLOOKUP(Table1[[#This Row],[Codigo_servico]],Preencher_Orcamento!$B:$D,3,FALSE)*Table1[[#This Row],[Subtotal_insumo]],"")</f>
        <v>0</v>
      </c>
    </row>
    <row r="7862" spans="1:13" x14ac:dyDescent="0.25">
      <c r="A7862" s="6">
        <v>100873</v>
      </c>
      <c r="B7862" s="126">
        <v>2</v>
      </c>
      <c r="C7862" s="133"/>
      <c r="D7862" s="134">
        <v>2035</v>
      </c>
      <c r="E7862" s="7" t="s">
        <v>2190</v>
      </c>
      <c r="F7862" s="8" t="s">
        <v>2140</v>
      </c>
      <c r="G7862" s="16">
        <f>IFERROR(VLOOKUP(Table1[[#This Row],[Codigo_insumo]],BD_Insumos!$B:$E,4),"")</f>
        <v>17.275965903920998</v>
      </c>
      <c r="H7862" s="140">
        <v>0.1</v>
      </c>
      <c r="I7862" s="9"/>
      <c r="J7862" s="22">
        <f t="shared" si="122"/>
        <v>1.7275965903920998</v>
      </c>
      <c r="K7862" s="22" t="str">
        <f>IF(I7862&lt;&gt;"",SUMIF(Table1[Codigo_servico],A7862,Table1[Subtotal_insumo]),"")</f>
        <v/>
      </c>
      <c r="L7862" s="16">
        <f>IF(Table1[[#This Row],[Ordem_insumos]]&lt;&gt;0,VLOOKUP(Table1[[#This Row],[Codigo_servico]],Preencher_Orcamento!$B:$D,3,FALSE)*Table1[[#This Row],[Qtde_insumo]],"")</f>
        <v>0</v>
      </c>
      <c r="M7862" s="16">
        <f>IF(Table1[[#This Row],[Ordem_insumos]]&lt;&gt;0,VLOOKUP(Table1[[#This Row],[Codigo_servico]],Preencher_Orcamento!$B:$D,3,FALSE)*Table1[[#This Row],[Subtotal_insumo]],"")</f>
        <v>0</v>
      </c>
    </row>
    <row r="7863" spans="1:13" x14ac:dyDescent="0.25">
      <c r="A7863" s="6">
        <v>100873</v>
      </c>
      <c r="B7863" s="126">
        <v>3</v>
      </c>
      <c r="C7863" s="133"/>
      <c r="D7863" s="134">
        <v>2036</v>
      </c>
      <c r="E7863" s="7" t="s">
        <v>2191</v>
      </c>
      <c r="F7863" s="8" t="s">
        <v>2140</v>
      </c>
      <c r="G7863" s="18">
        <f>IFERROR(VLOOKUP(Table1[[#This Row],[Codigo_insumo]],BD_Insumos!$B:$E,4),"")</f>
        <v>12.90425192342871</v>
      </c>
      <c r="H7863" s="140">
        <v>0.1</v>
      </c>
      <c r="I7863" s="9"/>
      <c r="J7863" s="23">
        <f t="shared" si="122"/>
        <v>1.2904251923428711</v>
      </c>
      <c r="K7863" s="22" t="str">
        <f>IF(I7863&lt;&gt;"",SUMIF(Table1[Codigo_servico],A7863,Table1[Subtotal_insumo]),"")</f>
        <v/>
      </c>
      <c r="L7863" s="18">
        <f>IF(Table1[[#This Row],[Ordem_insumos]]&lt;&gt;0,VLOOKUP(Table1[[#This Row],[Codigo_servico]],Preencher_Orcamento!$B:$D,3,FALSE)*Table1[[#This Row],[Qtde_insumo]],"")</f>
        <v>0</v>
      </c>
      <c r="M7863" s="18">
        <f>IF(Table1[[#This Row],[Ordem_insumos]]&lt;&gt;0,VLOOKUP(Table1[[#This Row],[Codigo_servico]],Preencher_Orcamento!$B:$D,3,FALSE)*Table1[[#This Row],[Subtotal_insumo]],"")</f>
        <v>0</v>
      </c>
    </row>
    <row r="7864" spans="1:13" x14ac:dyDescent="0.25">
      <c r="A7864" s="3">
        <v>100877</v>
      </c>
      <c r="B7864" s="125">
        <v>0</v>
      </c>
      <c r="C7864" s="131" t="s">
        <v>3913</v>
      </c>
      <c r="D7864" s="132"/>
      <c r="E7864" s="4"/>
      <c r="F7864" s="4"/>
      <c r="G7864" s="17" t="str">
        <f>IFERROR(VLOOKUP(Table1[[#This Row],[Codigo_insumo]],BD_Insumos!$B:$E,4),"")</f>
        <v/>
      </c>
      <c r="H7864" s="139"/>
      <c r="I7864" s="5" t="s">
        <v>457</v>
      </c>
      <c r="J7864" s="20" t="str">
        <f t="shared" si="122"/>
        <v/>
      </c>
      <c r="K7864" s="21">
        <f>IF(I7864&lt;&gt;"",SUMIF(Table1[Codigo_servico],A7864,Table1[Subtotal_insumo]),"")</f>
        <v>63.891721782734976</v>
      </c>
      <c r="L7864" s="17" t="str">
        <f>IF(Table1[[#This Row],[Ordem_insumos]]&lt;&gt;0,VLOOKUP(Table1[[#This Row],[Codigo_servico]],Preencher_Orcamento!$B:$D,3,FALSE)*Table1[[#This Row],[Qtde_insumo]],"")</f>
        <v/>
      </c>
      <c r="M7864" s="17" t="str">
        <f>IF(Table1[[#This Row],[Ordem_insumos]]&lt;&gt;0,VLOOKUP(Table1[[#This Row],[Codigo_servico]],Preencher_Orcamento!$B:$D,3,FALSE)*Table1[[#This Row],[Subtotal_insumo]],"")</f>
        <v/>
      </c>
    </row>
    <row r="7865" spans="1:13" x14ac:dyDescent="0.25">
      <c r="A7865" s="6">
        <v>100877</v>
      </c>
      <c r="B7865" s="126">
        <v>1</v>
      </c>
      <c r="C7865" s="133"/>
      <c r="D7865" s="134">
        <v>2036</v>
      </c>
      <c r="E7865" s="7" t="s">
        <v>2191</v>
      </c>
      <c r="F7865" s="8" t="s">
        <v>2140</v>
      </c>
      <c r="G7865" s="16">
        <f>IFERROR(VLOOKUP(Table1[[#This Row],[Codigo_insumo]],BD_Insumos!$B:$E,4),"")</f>
        <v>12.90425192342871</v>
      </c>
      <c r="H7865" s="140">
        <v>0.1</v>
      </c>
      <c r="I7865" s="9"/>
      <c r="J7865" s="22">
        <f t="shared" si="122"/>
        <v>1.2904251923428711</v>
      </c>
      <c r="K7865" s="22" t="str">
        <f>IF(I7865&lt;&gt;"",SUMIF(Table1[Codigo_servico],A7865,Table1[Subtotal_insumo]),"")</f>
        <v/>
      </c>
      <c r="L7865" s="16">
        <f>IF(Table1[[#This Row],[Ordem_insumos]]&lt;&gt;0,VLOOKUP(Table1[[#This Row],[Codigo_servico]],Preencher_Orcamento!$B:$D,3,FALSE)*Table1[[#This Row],[Qtde_insumo]],"")</f>
        <v>0</v>
      </c>
      <c r="M7865" s="16">
        <f>IF(Table1[[#This Row],[Ordem_insumos]]&lt;&gt;0,VLOOKUP(Table1[[#This Row],[Codigo_servico]],Preencher_Orcamento!$B:$D,3,FALSE)*Table1[[#This Row],[Subtotal_insumo]],"")</f>
        <v>0</v>
      </c>
    </row>
    <row r="7866" spans="1:13" ht="26.25" x14ac:dyDescent="0.25">
      <c r="A7866" s="6">
        <v>100877</v>
      </c>
      <c r="B7866" s="126">
        <v>2</v>
      </c>
      <c r="C7866" s="133"/>
      <c r="D7866" s="134">
        <v>78415</v>
      </c>
      <c r="E7866" s="7" t="s">
        <v>1973</v>
      </c>
      <c r="F7866" s="8" t="s">
        <v>457</v>
      </c>
      <c r="G7866" s="16">
        <f>IFERROR(VLOOKUP(Table1[[#This Row],[Codigo_insumo]],BD_Insumos!$B:$E,4),"")</f>
        <v>60.873699999999999</v>
      </c>
      <c r="H7866" s="140">
        <v>1</v>
      </c>
      <c r="I7866" s="9"/>
      <c r="J7866" s="22">
        <f t="shared" si="122"/>
        <v>60.873699999999999</v>
      </c>
      <c r="K7866" s="22" t="str">
        <f>IF(I7866&lt;&gt;"",SUMIF(Table1[Codigo_servico],A7866,Table1[Subtotal_insumo]),"")</f>
        <v/>
      </c>
      <c r="L7866" s="16">
        <f>IF(Table1[[#This Row],[Ordem_insumos]]&lt;&gt;0,VLOOKUP(Table1[[#This Row],[Codigo_servico]],Preencher_Orcamento!$B:$D,3,FALSE)*Table1[[#This Row],[Qtde_insumo]],"")</f>
        <v>0</v>
      </c>
      <c r="M7866" s="16">
        <f>IF(Table1[[#This Row],[Ordem_insumos]]&lt;&gt;0,VLOOKUP(Table1[[#This Row],[Codigo_servico]],Preencher_Orcamento!$B:$D,3,FALSE)*Table1[[#This Row],[Subtotal_insumo]],"")</f>
        <v>0</v>
      </c>
    </row>
    <row r="7867" spans="1:13" x14ac:dyDescent="0.25">
      <c r="A7867" s="6">
        <v>100877</v>
      </c>
      <c r="B7867" s="126">
        <v>3</v>
      </c>
      <c r="C7867" s="133"/>
      <c r="D7867" s="134">
        <v>2035</v>
      </c>
      <c r="E7867" s="7" t="s">
        <v>2190</v>
      </c>
      <c r="F7867" s="8" t="s">
        <v>2140</v>
      </c>
      <c r="G7867" s="18">
        <f>IFERROR(VLOOKUP(Table1[[#This Row],[Codigo_insumo]],BD_Insumos!$B:$E,4),"")</f>
        <v>17.275965903920998</v>
      </c>
      <c r="H7867" s="140">
        <v>0.1</v>
      </c>
      <c r="I7867" s="9"/>
      <c r="J7867" s="23">
        <f t="shared" si="122"/>
        <v>1.7275965903920998</v>
      </c>
      <c r="K7867" s="22" t="str">
        <f>IF(I7867&lt;&gt;"",SUMIF(Table1[Codigo_servico],A7867,Table1[Subtotal_insumo]),"")</f>
        <v/>
      </c>
      <c r="L7867" s="18">
        <f>IF(Table1[[#This Row],[Ordem_insumos]]&lt;&gt;0,VLOOKUP(Table1[[#This Row],[Codigo_servico]],Preencher_Orcamento!$B:$D,3,FALSE)*Table1[[#This Row],[Qtde_insumo]],"")</f>
        <v>0</v>
      </c>
      <c r="M7867" s="18">
        <f>IF(Table1[[#This Row],[Ordem_insumos]]&lt;&gt;0,VLOOKUP(Table1[[#This Row],[Codigo_servico]],Preencher_Orcamento!$B:$D,3,FALSE)*Table1[[#This Row],[Subtotal_insumo]],"")</f>
        <v>0</v>
      </c>
    </row>
    <row r="7868" spans="1:13" x14ac:dyDescent="0.25">
      <c r="A7868" s="3">
        <v>100880</v>
      </c>
      <c r="B7868" s="125">
        <v>0</v>
      </c>
      <c r="C7868" s="131" t="s">
        <v>3914</v>
      </c>
      <c r="D7868" s="132"/>
      <c r="E7868" s="4"/>
      <c r="F7868" s="4"/>
      <c r="G7868" s="17" t="str">
        <f>IFERROR(VLOOKUP(Table1[[#This Row],[Codigo_insumo]],BD_Insumos!$B:$E,4),"")</f>
        <v/>
      </c>
      <c r="H7868" s="139"/>
      <c r="I7868" s="5" t="s">
        <v>457</v>
      </c>
      <c r="J7868" s="20" t="str">
        <f t="shared" si="122"/>
        <v/>
      </c>
      <c r="K7868" s="21">
        <f>IF(I7868&lt;&gt;"",SUMIF(Table1[Codigo_servico],A7868,Table1[Subtotal_insumo]),"")</f>
        <v>331.60207613274468</v>
      </c>
      <c r="L7868" s="17" t="str">
        <f>IF(Table1[[#This Row],[Ordem_insumos]]&lt;&gt;0,VLOOKUP(Table1[[#This Row],[Codigo_servico]],Preencher_Orcamento!$B:$D,3,FALSE)*Table1[[#This Row],[Qtde_insumo]],"")</f>
        <v/>
      </c>
      <c r="M7868" s="17" t="str">
        <f>IF(Table1[[#This Row],[Ordem_insumos]]&lt;&gt;0,VLOOKUP(Table1[[#This Row],[Codigo_servico]],Preencher_Orcamento!$B:$D,3,FALSE)*Table1[[#This Row],[Subtotal_insumo]],"")</f>
        <v/>
      </c>
    </row>
    <row r="7869" spans="1:13" x14ac:dyDescent="0.25">
      <c r="A7869" s="6">
        <v>100880</v>
      </c>
      <c r="B7869" s="126">
        <v>1</v>
      </c>
      <c r="C7869" s="133"/>
      <c r="D7869" s="134">
        <v>2035</v>
      </c>
      <c r="E7869" s="7" t="s">
        <v>2190</v>
      </c>
      <c r="F7869" s="8" t="s">
        <v>2140</v>
      </c>
      <c r="G7869" s="16">
        <f>IFERROR(VLOOKUP(Table1[[#This Row],[Codigo_insumo]],BD_Insumos!$B:$E,4),"")</f>
        <v>17.275965903920998</v>
      </c>
      <c r="H7869" s="140">
        <v>0.7</v>
      </c>
      <c r="I7869" s="9"/>
      <c r="J7869" s="22">
        <f t="shared" si="122"/>
        <v>12.093176132744698</v>
      </c>
      <c r="K7869" s="22" t="str">
        <f>IF(I7869&lt;&gt;"",SUMIF(Table1[Codigo_servico],A7869,Table1[Subtotal_insumo]),"")</f>
        <v/>
      </c>
      <c r="L7869" s="16">
        <f>IF(Table1[[#This Row],[Ordem_insumos]]&lt;&gt;0,VLOOKUP(Table1[[#This Row],[Codigo_servico]],Preencher_Orcamento!$B:$D,3,FALSE)*Table1[[#This Row],[Qtde_insumo]],"")</f>
        <v>0</v>
      </c>
      <c r="M7869" s="16">
        <f>IF(Table1[[#This Row],[Ordem_insumos]]&lt;&gt;0,VLOOKUP(Table1[[#This Row],[Codigo_servico]],Preencher_Orcamento!$B:$D,3,FALSE)*Table1[[#This Row],[Subtotal_insumo]],"")</f>
        <v>0</v>
      </c>
    </row>
    <row r="7870" spans="1:13" x14ac:dyDescent="0.25">
      <c r="A7870" s="6">
        <v>100880</v>
      </c>
      <c r="B7870" s="126">
        <v>2</v>
      </c>
      <c r="C7870" s="133"/>
      <c r="D7870" s="134">
        <v>78430</v>
      </c>
      <c r="E7870" s="7" t="s">
        <v>1976</v>
      </c>
      <c r="F7870" s="8" t="s">
        <v>457</v>
      </c>
      <c r="G7870" s="18">
        <f>IFERROR(VLOOKUP(Table1[[#This Row],[Codigo_insumo]],BD_Insumos!$B:$E,4),"")</f>
        <v>319.50889999999998</v>
      </c>
      <c r="H7870" s="140">
        <v>1</v>
      </c>
      <c r="I7870" s="9"/>
      <c r="J7870" s="23">
        <f t="shared" si="122"/>
        <v>319.50889999999998</v>
      </c>
      <c r="K7870" s="22" t="str">
        <f>IF(I7870&lt;&gt;"",SUMIF(Table1[Codigo_servico],A7870,Table1[Subtotal_insumo]),"")</f>
        <v/>
      </c>
      <c r="L7870" s="18">
        <f>IF(Table1[[#This Row],[Ordem_insumos]]&lt;&gt;0,VLOOKUP(Table1[[#This Row],[Codigo_servico]],Preencher_Orcamento!$B:$D,3,FALSE)*Table1[[#This Row],[Qtde_insumo]],"")</f>
        <v>0</v>
      </c>
      <c r="M7870" s="18">
        <f>IF(Table1[[#This Row],[Ordem_insumos]]&lt;&gt;0,VLOOKUP(Table1[[#This Row],[Codigo_servico]],Preencher_Orcamento!$B:$D,3,FALSE)*Table1[[#This Row],[Subtotal_insumo]],"")</f>
        <v>0</v>
      </c>
    </row>
    <row r="7871" spans="1:13" x14ac:dyDescent="0.25">
      <c r="A7871" s="3">
        <v>100881</v>
      </c>
      <c r="B7871" s="125">
        <v>0</v>
      </c>
      <c r="C7871" s="131" t="s">
        <v>3915</v>
      </c>
      <c r="D7871" s="132"/>
      <c r="E7871" s="4"/>
      <c r="F7871" s="4"/>
      <c r="G7871" s="17" t="str">
        <f>IFERROR(VLOOKUP(Table1[[#This Row],[Codigo_insumo]],BD_Insumos!$B:$E,4),"")</f>
        <v/>
      </c>
      <c r="H7871" s="139"/>
      <c r="I7871" s="5" t="s">
        <v>457</v>
      </c>
      <c r="J7871" s="20" t="str">
        <f t="shared" si="122"/>
        <v/>
      </c>
      <c r="K7871" s="21">
        <f>IF(I7871&lt;&gt;"",SUMIF(Table1[Codigo_servico],A7871,Table1[Subtotal_insumo]),"")</f>
        <v>332.07637613274471</v>
      </c>
      <c r="L7871" s="17" t="str">
        <f>IF(Table1[[#This Row],[Ordem_insumos]]&lt;&gt;0,VLOOKUP(Table1[[#This Row],[Codigo_servico]],Preencher_Orcamento!$B:$D,3,FALSE)*Table1[[#This Row],[Qtde_insumo]],"")</f>
        <v/>
      </c>
      <c r="M7871" s="17" t="str">
        <f>IF(Table1[[#This Row],[Ordem_insumos]]&lt;&gt;0,VLOOKUP(Table1[[#This Row],[Codigo_servico]],Preencher_Orcamento!$B:$D,3,FALSE)*Table1[[#This Row],[Subtotal_insumo]],"")</f>
        <v/>
      </c>
    </row>
    <row r="7872" spans="1:13" x14ac:dyDescent="0.25">
      <c r="A7872" s="6">
        <v>100881</v>
      </c>
      <c r="B7872" s="126">
        <v>1</v>
      </c>
      <c r="C7872" s="133"/>
      <c r="D7872" s="134">
        <v>78435</v>
      </c>
      <c r="E7872" s="7" t="s">
        <v>1977</v>
      </c>
      <c r="F7872" s="8" t="s">
        <v>457</v>
      </c>
      <c r="G7872" s="16">
        <f>IFERROR(VLOOKUP(Table1[[#This Row],[Codigo_insumo]],BD_Insumos!$B:$E,4),"")</f>
        <v>319.98320000000001</v>
      </c>
      <c r="H7872" s="140">
        <v>1</v>
      </c>
      <c r="I7872" s="9"/>
      <c r="J7872" s="22">
        <f t="shared" si="122"/>
        <v>319.98320000000001</v>
      </c>
      <c r="K7872" s="22" t="str">
        <f>IF(I7872&lt;&gt;"",SUMIF(Table1[Codigo_servico],A7872,Table1[Subtotal_insumo]),"")</f>
        <v/>
      </c>
      <c r="L7872" s="16">
        <f>IF(Table1[[#This Row],[Ordem_insumos]]&lt;&gt;0,VLOOKUP(Table1[[#This Row],[Codigo_servico]],Preencher_Orcamento!$B:$D,3,FALSE)*Table1[[#This Row],[Qtde_insumo]],"")</f>
        <v>0</v>
      </c>
      <c r="M7872" s="16">
        <f>IF(Table1[[#This Row],[Ordem_insumos]]&lt;&gt;0,VLOOKUP(Table1[[#This Row],[Codigo_servico]],Preencher_Orcamento!$B:$D,3,FALSE)*Table1[[#This Row],[Subtotal_insumo]],"")</f>
        <v>0</v>
      </c>
    </row>
    <row r="7873" spans="1:13" x14ac:dyDescent="0.25">
      <c r="A7873" s="6">
        <v>100881</v>
      </c>
      <c r="B7873" s="126">
        <v>2</v>
      </c>
      <c r="C7873" s="133"/>
      <c r="D7873" s="134">
        <v>2035</v>
      </c>
      <c r="E7873" s="7" t="s">
        <v>2190</v>
      </c>
      <c r="F7873" s="8" t="s">
        <v>2140</v>
      </c>
      <c r="G7873" s="18">
        <f>IFERROR(VLOOKUP(Table1[[#This Row],[Codigo_insumo]],BD_Insumos!$B:$E,4),"")</f>
        <v>17.275965903920998</v>
      </c>
      <c r="H7873" s="140">
        <v>0.7</v>
      </c>
      <c r="I7873" s="9"/>
      <c r="J7873" s="23">
        <f t="shared" si="122"/>
        <v>12.093176132744698</v>
      </c>
      <c r="K7873" s="22" t="str">
        <f>IF(I7873&lt;&gt;"",SUMIF(Table1[Codigo_servico],A7873,Table1[Subtotal_insumo]),"")</f>
        <v/>
      </c>
      <c r="L7873" s="18">
        <f>IF(Table1[[#This Row],[Ordem_insumos]]&lt;&gt;0,VLOOKUP(Table1[[#This Row],[Codigo_servico]],Preencher_Orcamento!$B:$D,3,FALSE)*Table1[[#This Row],[Qtde_insumo]],"")</f>
        <v>0</v>
      </c>
      <c r="M7873" s="18">
        <f>IF(Table1[[#This Row],[Ordem_insumos]]&lt;&gt;0,VLOOKUP(Table1[[#This Row],[Codigo_servico]],Preencher_Orcamento!$B:$D,3,FALSE)*Table1[[#This Row],[Subtotal_insumo]],"")</f>
        <v>0</v>
      </c>
    </row>
    <row r="7874" spans="1:13" x14ac:dyDescent="0.25">
      <c r="A7874" s="3">
        <v>100882</v>
      </c>
      <c r="B7874" s="125">
        <v>0</v>
      </c>
      <c r="C7874" s="131" t="s">
        <v>3916</v>
      </c>
      <c r="D7874" s="132"/>
      <c r="E7874" s="4"/>
      <c r="F7874" s="4"/>
      <c r="G7874" s="17" t="str">
        <f>IFERROR(VLOOKUP(Table1[[#This Row],[Codigo_insumo]],BD_Insumos!$B:$E,4),"")</f>
        <v/>
      </c>
      <c r="H7874" s="139"/>
      <c r="I7874" s="5" t="s">
        <v>457</v>
      </c>
      <c r="J7874" s="20" t="str">
        <f t="shared" ref="J7874:J7937" si="123">IF(I7874="",G7874*H7874,"")</f>
        <v/>
      </c>
      <c r="K7874" s="21">
        <f>IF(I7874&lt;&gt;"",SUMIF(Table1[Codigo_servico],A7874,Table1[Subtotal_insumo]),"")</f>
        <v>648.64517613274472</v>
      </c>
      <c r="L7874" s="17" t="str">
        <f>IF(Table1[[#This Row],[Ordem_insumos]]&lt;&gt;0,VLOOKUP(Table1[[#This Row],[Codigo_servico]],Preencher_Orcamento!$B:$D,3,FALSE)*Table1[[#This Row],[Qtde_insumo]],"")</f>
        <v/>
      </c>
      <c r="M7874" s="17" t="str">
        <f>IF(Table1[[#This Row],[Ordem_insumos]]&lt;&gt;0,VLOOKUP(Table1[[#This Row],[Codigo_servico]],Preencher_Orcamento!$B:$D,3,FALSE)*Table1[[#This Row],[Subtotal_insumo]],"")</f>
        <v/>
      </c>
    </row>
    <row r="7875" spans="1:13" x14ac:dyDescent="0.25">
      <c r="A7875" s="6">
        <v>100882</v>
      </c>
      <c r="B7875" s="126">
        <v>1</v>
      </c>
      <c r="C7875" s="133"/>
      <c r="D7875" s="134">
        <v>2035</v>
      </c>
      <c r="E7875" s="7" t="s">
        <v>2190</v>
      </c>
      <c r="F7875" s="8" t="s">
        <v>2140</v>
      </c>
      <c r="G7875" s="16">
        <f>IFERROR(VLOOKUP(Table1[[#This Row],[Codigo_insumo]],BD_Insumos!$B:$E,4),"")</f>
        <v>17.275965903920998</v>
      </c>
      <c r="H7875" s="140">
        <v>0.7</v>
      </c>
      <c r="I7875" s="9"/>
      <c r="J7875" s="22">
        <f t="shared" si="123"/>
        <v>12.093176132744698</v>
      </c>
      <c r="K7875" s="22" t="str">
        <f>IF(I7875&lt;&gt;"",SUMIF(Table1[Codigo_servico],A7875,Table1[Subtotal_insumo]),"")</f>
        <v/>
      </c>
      <c r="L7875" s="16">
        <f>IF(Table1[[#This Row],[Ordem_insumos]]&lt;&gt;0,VLOOKUP(Table1[[#This Row],[Codigo_servico]],Preencher_Orcamento!$B:$D,3,FALSE)*Table1[[#This Row],[Qtde_insumo]],"")</f>
        <v>0</v>
      </c>
      <c r="M7875" s="16">
        <f>IF(Table1[[#This Row],[Ordem_insumos]]&lt;&gt;0,VLOOKUP(Table1[[#This Row],[Codigo_servico]],Preencher_Orcamento!$B:$D,3,FALSE)*Table1[[#This Row],[Subtotal_insumo]],"")</f>
        <v>0</v>
      </c>
    </row>
    <row r="7876" spans="1:13" x14ac:dyDescent="0.25">
      <c r="A7876" s="6">
        <v>100882</v>
      </c>
      <c r="B7876" s="126">
        <v>2</v>
      </c>
      <c r="C7876" s="133"/>
      <c r="D7876" s="134">
        <v>78440</v>
      </c>
      <c r="E7876" s="7" t="s">
        <v>1978</v>
      </c>
      <c r="F7876" s="8" t="s">
        <v>457</v>
      </c>
      <c r="G7876" s="18">
        <f>IFERROR(VLOOKUP(Table1[[#This Row],[Codigo_insumo]],BD_Insumos!$B:$E,4),"")</f>
        <v>636.55200000000002</v>
      </c>
      <c r="H7876" s="140">
        <v>1</v>
      </c>
      <c r="I7876" s="9"/>
      <c r="J7876" s="23">
        <f t="shared" si="123"/>
        <v>636.55200000000002</v>
      </c>
      <c r="K7876" s="22" t="str">
        <f>IF(I7876&lt;&gt;"",SUMIF(Table1[Codigo_servico],A7876,Table1[Subtotal_insumo]),"")</f>
        <v/>
      </c>
      <c r="L7876" s="18">
        <f>IF(Table1[[#This Row],[Ordem_insumos]]&lt;&gt;0,VLOOKUP(Table1[[#This Row],[Codigo_servico]],Preencher_Orcamento!$B:$D,3,FALSE)*Table1[[#This Row],[Qtde_insumo]],"")</f>
        <v>0</v>
      </c>
      <c r="M7876" s="18">
        <f>IF(Table1[[#This Row],[Ordem_insumos]]&lt;&gt;0,VLOOKUP(Table1[[#This Row],[Codigo_servico]],Preencher_Orcamento!$B:$D,3,FALSE)*Table1[[#This Row],[Subtotal_insumo]],"")</f>
        <v>0</v>
      </c>
    </row>
    <row r="7877" spans="1:13" x14ac:dyDescent="0.25">
      <c r="A7877" s="3">
        <v>100885</v>
      </c>
      <c r="B7877" s="125">
        <v>0</v>
      </c>
      <c r="C7877" s="131" t="s">
        <v>3917</v>
      </c>
      <c r="D7877" s="132"/>
      <c r="E7877" s="4"/>
      <c r="F7877" s="4"/>
      <c r="G7877" s="17" t="str">
        <f>IFERROR(VLOOKUP(Table1[[#This Row],[Codigo_insumo]],BD_Insumos!$B:$E,4),"")</f>
        <v/>
      </c>
      <c r="H7877" s="139"/>
      <c r="I7877" s="5" t="s">
        <v>457</v>
      </c>
      <c r="J7877" s="20" t="str">
        <f t="shared" si="123"/>
        <v/>
      </c>
      <c r="K7877" s="21">
        <f>IF(I7877&lt;&gt;"",SUMIF(Table1[Codigo_servico],A7877,Table1[Subtotal_insumo]),"")</f>
        <v>101.6483761327447</v>
      </c>
      <c r="L7877" s="17" t="str">
        <f>IF(Table1[[#This Row],[Ordem_insumos]]&lt;&gt;0,VLOOKUP(Table1[[#This Row],[Codigo_servico]],Preencher_Orcamento!$B:$D,3,FALSE)*Table1[[#This Row],[Qtde_insumo]],"")</f>
        <v/>
      </c>
      <c r="M7877" s="17" t="str">
        <f>IF(Table1[[#This Row],[Ordem_insumos]]&lt;&gt;0,VLOOKUP(Table1[[#This Row],[Codigo_servico]],Preencher_Orcamento!$B:$D,3,FALSE)*Table1[[#This Row],[Subtotal_insumo]],"")</f>
        <v/>
      </c>
    </row>
    <row r="7878" spans="1:13" x14ac:dyDescent="0.25">
      <c r="A7878" s="6">
        <v>100885</v>
      </c>
      <c r="B7878" s="126">
        <v>1</v>
      </c>
      <c r="C7878" s="133"/>
      <c r="D7878" s="134">
        <v>78420</v>
      </c>
      <c r="E7878" s="7" t="s">
        <v>1974</v>
      </c>
      <c r="F7878" s="8" t="s">
        <v>457</v>
      </c>
      <c r="G7878" s="16">
        <f>IFERROR(VLOOKUP(Table1[[#This Row],[Codigo_insumo]],BD_Insumos!$B:$E,4),"")</f>
        <v>89.555199999999999</v>
      </c>
      <c r="H7878" s="140">
        <v>1</v>
      </c>
      <c r="I7878" s="9"/>
      <c r="J7878" s="22">
        <f t="shared" si="123"/>
        <v>89.555199999999999</v>
      </c>
      <c r="K7878" s="22" t="str">
        <f>IF(I7878&lt;&gt;"",SUMIF(Table1[Codigo_servico],A7878,Table1[Subtotal_insumo]),"")</f>
        <v/>
      </c>
      <c r="L7878" s="16">
        <f>IF(Table1[[#This Row],[Ordem_insumos]]&lt;&gt;0,VLOOKUP(Table1[[#This Row],[Codigo_servico]],Preencher_Orcamento!$B:$D,3,FALSE)*Table1[[#This Row],[Qtde_insumo]],"")</f>
        <v>0</v>
      </c>
      <c r="M7878" s="16">
        <f>IF(Table1[[#This Row],[Ordem_insumos]]&lt;&gt;0,VLOOKUP(Table1[[#This Row],[Codigo_servico]],Preencher_Orcamento!$B:$D,3,FALSE)*Table1[[#This Row],[Subtotal_insumo]],"")</f>
        <v>0</v>
      </c>
    </row>
    <row r="7879" spans="1:13" x14ac:dyDescent="0.25">
      <c r="A7879" s="6">
        <v>100885</v>
      </c>
      <c r="B7879" s="126">
        <v>2</v>
      </c>
      <c r="C7879" s="133"/>
      <c r="D7879" s="134">
        <v>2035</v>
      </c>
      <c r="E7879" s="7" t="s">
        <v>2190</v>
      </c>
      <c r="F7879" s="8" t="s">
        <v>2140</v>
      </c>
      <c r="G7879" s="18">
        <f>IFERROR(VLOOKUP(Table1[[#This Row],[Codigo_insumo]],BD_Insumos!$B:$E,4),"")</f>
        <v>17.275965903920998</v>
      </c>
      <c r="H7879" s="140">
        <v>0.7</v>
      </c>
      <c r="I7879" s="9"/>
      <c r="J7879" s="23">
        <f t="shared" si="123"/>
        <v>12.093176132744698</v>
      </c>
      <c r="K7879" s="22" t="str">
        <f>IF(I7879&lt;&gt;"",SUMIF(Table1[Codigo_servico],A7879,Table1[Subtotal_insumo]),"")</f>
        <v/>
      </c>
      <c r="L7879" s="18">
        <f>IF(Table1[[#This Row],[Ordem_insumos]]&lt;&gt;0,VLOOKUP(Table1[[#This Row],[Codigo_servico]],Preencher_Orcamento!$B:$D,3,FALSE)*Table1[[#This Row],[Qtde_insumo]],"")</f>
        <v>0</v>
      </c>
      <c r="M7879" s="18">
        <f>IF(Table1[[#This Row],[Ordem_insumos]]&lt;&gt;0,VLOOKUP(Table1[[#This Row],[Codigo_servico]],Preencher_Orcamento!$B:$D,3,FALSE)*Table1[[#This Row],[Subtotal_insumo]],"")</f>
        <v>0</v>
      </c>
    </row>
    <row r="7880" spans="1:13" x14ac:dyDescent="0.25">
      <c r="A7880" s="3">
        <v>100888</v>
      </c>
      <c r="B7880" s="125">
        <v>0</v>
      </c>
      <c r="C7880" s="131" t="s">
        <v>3918</v>
      </c>
      <c r="D7880" s="132"/>
      <c r="E7880" s="4"/>
      <c r="F7880" s="4"/>
      <c r="G7880" s="17" t="str">
        <f>IFERROR(VLOOKUP(Table1[[#This Row],[Codigo_insumo]],BD_Insumos!$B:$E,4),"")</f>
        <v/>
      </c>
      <c r="H7880" s="139"/>
      <c r="I7880" s="5" t="s">
        <v>457</v>
      </c>
      <c r="J7880" s="20" t="str">
        <f t="shared" si="123"/>
        <v/>
      </c>
      <c r="K7880" s="21">
        <f>IF(I7880&lt;&gt;"",SUMIF(Table1[Codigo_servico],A7880,Table1[Subtotal_insumo]),"")</f>
        <v>435.12957613274472</v>
      </c>
      <c r="L7880" s="17" t="str">
        <f>IF(Table1[[#This Row],[Ordem_insumos]]&lt;&gt;0,VLOOKUP(Table1[[#This Row],[Codigo_servico]],Preencher_Orcamento!$B:$D,3,FALSE)*Table1[[#This Row],[Qtde_insumo]],"")</f>
        <v/>
      </c>
      <c r="M7880" s="17" t="str">
        <f>IF(Table1[[#This Row],[Ordem_insumos]]&lt;&gt;0,VLOOKUP(Table1[[#This Row],[Codigo_servico]],Preencher_Orcamento!$B:$D,3,FALSE)*Table1[[#This Row],[Subtotal_insumo]],"")</f>
        <v/>
      </c>
    </row>
    <row r="7881" spans="1:13" x14ac:dyDescent="0.25">
      <c r="A7881" s="6">
        <v>100888</v>
      </c>
      <c r="B7881" s="126">
        <v>1</v>
      </c>
      <c r="C7881" s="133"/>
      <c r="D7881" s="134">
        <v>78425</v>
      </c>
      <c r="E7881" s="7" t="s">
        <v>1975</v>
      </c>
      <c r="F7881" s="8" t="s">
        <v>457</v>
      </c>
      <c r="G7881" s="16">
        <f>IFERROR(VLOOKUP(Table1[[#This Row],[Codigo_insumo]],BD_Insumos!$B:$E,4),"")</f>
        <v>423.03640000000001</v>
      </c>
      <c r="H7881" s="140">
        <v>1</v>
      </c>
      <c r="I7881" s="9"/>
      <c r="J7881" s="22">
        <f t="shared" si="123"/>
        <v>423.03640000000001</v>
      </c>
      <c r="K7881" s="22" t="str">
        <f>IF(I7881&lt;&gt;"",SUMIF(Table1[Codigo_servico],A7881,Table1[Subtotal_insumo]),"")</f>
        <v/>
      </c>
      <c r="L7881" s="16">
        <f>IF(Table1[[#This Row],[Ordem_insumos]]&lt;&gt;0,VLOOKUP(Table1[[#This Row],[Codigo_servico]],Preencher_Orcamento!$B:$D,3,FALSE)*Table1[[#This Row],[Qtde_insumo]],"")</f>
        <v>0</v>
      </c>
      <c r="M7881" s="16">
        <f>IF(Table1[[#This Row],[Ordem_insumos]]&lt;&gt;0,VLOOKUP(Table1[[#This Row],[Codigo_servico]],Preencher_Orcamento!$B:$D,3,FALSE)*Table1[[#This Row],[Subtotal_insumo]],"")</f>
        <v>0</v>
      </c>
    </row>
    <row r="7882" spans="1:13" x14ac:dyDescent="0.25">
      <c r="A7882" s="6">
        <v>100888</v>
      </c>
      <c r="B7882" s="126">
        <v>2</v>
      </c>
      <c r="C7882" s="133"/>
      <c r="D7882" s="134">
        <v>2035</v>
      </c>
      <c r="E7882" s="7" t="s">
        <v>2190</v>
      </c>
      <c r="F7882" s="8" t="s">
        <v>2140</v>
      </c>
      <c r="G7882" s="18">
        <f>IFERROR(VLOOKUP(Table1[[#This Row],[Codigo_insumo]],BD_Insumos!$B:$E,4),"")</f>
        <v>17.275965903920998</v>
      </c>
      <c r="H7882" s="140">
        <v>0.7</v>
      </c>
      <c r="I7882" s="9"/>
      <c r="J7882" s="23">
        <f t="shared" si="123"/>
        <v>12.093176132744698</v>
      </c>
      <c r="K7882" s="22" t="str">
        <f>IF(I7882&lt;&gt;"",SUMIF(Table1[Codigo_servico],A7882,Table1[Subtotal_insumo]),"")</f>
        <v/>
      </c>
      <c r="L7882" s="18">
        <f>IF(Table1[[#This Row],[Ordem_insumos]]&lt;&gt;0,VLOOKUP(Table1[[#This Row],[Codigo_servico]],Preencher_Orcamento!$B:$D,3,FALSE)*Table1[[#This Row],[Qtde_insumo]],"")</f>
        <v>0</v>
      </c>
      <c r="M7882" s="18">
        <f>IF(Table1[[#This Row],[Ordem_insumos]]&lt;&gt;0,VLOOKUP(Table1[[#This Row],[Codigo_servico]],Preencher_Orcamento!$B:$D,3,FALSE)*Table1[[#This Row],[Subtotal_insumo]],"")</f>
        <v>0</v>
      </c>
    </row>
    <row r="7883" spans="1:13" x14ac:dyDescent="0.25">
      <c r="A7883" s="3">
        <v>100890</v>
      </c>
      <c r="B7883" s="125">
        <v>0</v>
      </c>
      <c r="C7883" s="131" t="s">
        <v>3919</v>
      </c>
      <c r="D7883" s="132"/>
      <c r="E7883" s="4"/>
      <c r="F7883" s="4"/>
      <c r="G7883" s="17" t="str">
        <f>IFERROR(VLOOKUP(Table1[[#This Row],[Codigo_insumo]],BD_Insumos!$B:$E,4),"")</f>
        <v/>
      </c>
      <c r="H7883" s="139"/>
      <c r="I7883" s="5" t="s">
        <v>457</v>
      </c>
      <c r="J7883" s="20" t="str">
        <f t="shared" si="123"/>
        <v/>
      </c>
      <c r="K7883" s="21">
        <f>IF(I7883&lt;&gt;"",SUMIF(Table1[Codigo_servico],A7883,Table1[Subtotal_insumo]),"")</f>
        <v>99.906676132744707</v>
      </c>
      <c r="L7883" s="17" t="str">
        <f>IF(Table1[[#This Row],[Ordem_insumos]]&lt;&gt;0,VLOOKUP(Table1[[#This Row],[Codigo_servico]],Preencher_Orcamento!$B:$D,3,FALSE)*Table1[[#This Row],[Qtde_insumo]],"")</f>
        <v/>
      </c>
      <c r="M7883" s="17" t="str">
        <f>IF(Table1[[#This Row],[Ordem_insumos]]&lt;&gt;0,VLOOKUP(Table1[[#This Row],[Codigo_servico]],Preencher_Orcamento!$B:$D,3,FALSE)*Table1[[#This Row],[Subtotal_insumo]],"")</f>
        <v/>
      </c>
    </row>
    <row r="7884" spans="1:13" x14ac:dyDescent="0.25">
      <c r="A7884" s="6">
        <v>100890</v>
      </c>
      <c r="B7884" s="126">
        <v>1</v>
      </c>
      <c r="C7884" s="133"/>
      <c r="D7884" s="134">
        <v>78445</v>
      </c>
      <c r="E7884" s="7" t="s">
        <v>1979</v>
      </c>
      <c r="F7884" s="8" t="s">
        <v>457</v>
      </c>
      <c r="G7884" s="16">
        <f>IFERROR(VLOOKUP(Table1[[#This Row],[Codigo_insumo]],BD_Insumos!$B:$E,4),"")</f>
        <v>87.813500000000005</v>
      </c>
      <c r="H7884" s="140">
        <v>1</v>
      </c>
      <c r="I7884" s="9"/>
      <c r="J7884" s="22">
        <f t="shared" si="123"/>
        <v>87.813500000000005</v>
      </c>
      <c r="K7884" s="22" t="str">
        <f>IF(I7884&lt;&gt;"",SUMIF(Table1[Codigo_servico],A7884,Table1[Subtotal_insumo]),"")</f>
        <v/>
      </c>
      <c r="L7884" s="16">
        <f>IF(Table1[[#This Row],[Ordem_insumos]]&lt;&gt;0,VLOOKUP(Table1[[#This Row],[Codigo_servico]],Preencher_Orcamento!$B:$D,3,FALSE)*Table1[[#This Row],[Qtde_insumo]],"")</f>
        <v>0</v>
      </c>
      <c r="M7884" s="16">
        <f>IF(Table1[[#This Row],[Ordem_insumos]]&lt;&gt;0,VLOOKUP(Table1[[#This Row],[Codigo_servico]],Preencher_Orcamento!$B:$D,3,FALSE)*Table1[[#This Row],[Subtotal_insumo]],"")</f>
        <v>0</v>
      </c>
    </row>
    <row r="7885" spans="1:13" x14ac:dyDescent="0.25">
      <c r="A7885" s="6">
        <v>100890</v>
      </c>
      <c r="B7885" s="126">
        <v>2</v>
      </c>
      <c r="C7885" s="133"/>
      <c r="D7885" s="134">
        <v>2035</v>
      </c>
      <c r="E7885" s="7" t="s">
        <v>2190</v>
      </c>
      <c r="F7885" s="8" t="s">
        <v>2140</v>
      </c>
      <c r="G7885" s="18">
        <f>IFERROR(VLOOKUP(Table1[[#This Row],[Codigo_insumo]],BD_Insumos!$B:$E,4),"")</f>
        <v>17.275965903920998</v>
      </c>
      <c r="H7885" s="140">
        <v>0.7</v>
      </c>
      <c r="I7885" s="9"/>
      <c r="J7885" s="23">
        <f t="shared" si="123"/>
        <v>12.093176132744698</v>
      </c>
      <c r="K7885" s="22" t="str">
        <f>IF(I7885&lt;&gt;"",SUMIF(Table1[Codigo_servico],A7885,Table1[Subtotal_insumo]),"")</f>
        <v/>
      </c>
      <c r="L7885" s="18">
        <f>IF(Table1[[#This Row],[Ordem_insumos]]&lt;&gt;0,VLOOKUP(Table1[[#This Row],[Codigo_servico]],Preencher_Orcamento!$B:$D,3,FALSE)*Table1[[#This Row],[Qtde_insumo]],"")</f>
        <v>0</v>
      </c>
      <c r="M7885" s="18">
        <f>IF(Table1[[#This Row],[Ordem_insumos]]&lt;&gt;0,VLOOKUP(Table1[[#This Row],[Codigo_servico]],Preencher_Orcamento!$B:$D,3,FALSE)*Table1[[#This Row],[Subtotal_insumo]],"")</f>
        <v>0</v>
      </c>
    </row>
    <row r="7886" spans="1:13" x14ac:dyDescent="0.25">
      <c r="A7886" s="3">
        <v>100892</v>
      </c>
      <c r="B7886" s="125">
        <v>0</v>
      </c>
      <c r="C7886" s="131" t="s">
        <v>3920</v>
      </c>
      <c r="D7886" s="132"/>
      <c r="E7886" s="4"/>
      <c r="F7886" s="4"/>
      <c r="G7886" s="17" t="str">
        <f>IFERROR(VLOOKUP(Table1[[#This Row],[Codigo_insumo]],BD_Insumos!$B:$E,4),"")</f>
        <v/>
      </c>
      <c r="H7886" s="139"/>
      <c r="I7886" s="5" t="s">
        <v>457</v>
      </c>
      <c r="J7886" s="20" t="str">
        <f t="shared" si="123"/>
        <v/>
      </c>
      <c r="K7886" s="21">
        <f>IF(I7886&lt;&gt;"",SUMIF(Table1[Codigo_servico],A7886,Table1[Subtotal_insumo]),"")</f>
        <v>128.0836761327447</v>
      </c>
      <c r="L7886" s="17" t="str">
        <f>IF(Table1[[#This Row],[Ordem_insumos]]&lt;&gt;0,VLOOKUP(Table1[[#This Row],[Codigo_servico]],Preencher_Orcamento!$B:$D,3,FALSE)*Table1[[#This Row],[Qtde_insumo]],"")</f>
        <v/>
      </c>
      <c r="M7886" s="17" t="str">
        <f>IF(Table1[[#This Row],[Ordem_insumos]]&lt;&gt;0,VLOOKUP(Table1[[#This Row],[Codigo_servico]],Preencher_Orcamento!$B:$D,3,FALSE)*Table1[[#This Row],[Subtotal_insumo]],"")</f>
        <v/>
      </c>
    </row>
    <row r="7887" spans="1:13" x14ac:dyDescent="0.25">
      <c r="A7887" s="6">
        <v>100892</v>
      </c>
      <c r="B7887" s="126">
        <v>1</v>
      </c>
      <c r="C7887" s="133"/>
      <c r="D7887" s="134">
        <v>2035</v>
      </c>
      <c r="E7887" s="7" t="s">
        <v>2190</v>
      </c>
      <c r="F7887" s="8" t="s">
        <v>2140</v>
      </c>
      <c r="G7887" s="16">
        <f>IFERROR(VLOOKUP(Table1[[#This Row],[Codigo_insumo]],BD_Insumos!$B:$E,4),"")</f>
        <v>17.275965903920998</v>
      </c>
      <c r="H7887" s="140">
        <v>0.7</v>
      </c>
      <c r="I7887" s="9"/>
      <c r="J7887" s="22">
        <f t="shared" si="123"/>
        <v>12.093176132744698</v>
      </c>
      <c r="K7887" s="22" t="str">
        <f>IF(I7887&lt;&gt;"",SUMIF(Table1[Codigo_servico],A7887,Table1[Subtotal_insumo]),"")</f>
        <v/>
      </c>
      <c r="L7887" s="16">
        <f>IF(Table1[[#This Row],[Ordem_insumos]]&lt;&gt;0,VLOOKUP(Table1[[#This Row],[Codigo_servico]],Preencher_Orcamento!$B:$D,3,FALSE)*Table1[[#This Row],[Qtde_insumo]],"")</f>
        <v>0</v>
      </c>
      <c r="M7887" s="16">
        <f>IF(Table1[[#This Row],[Ordem_insumos]]&lt;&gt;0,VLOOKUP(Table1[[#This Row],[Codigo_servico]],Preencher_Orcamento!$B:$D,3,FALSE)*Table1[[#This Row],[Subtotal_insumo]],"")</f>
        <v>0</v>
      </c>
    </row>
    <row r="7888" spans="1:13" x14ac:dyDescent="0.25">
      <c r="A7888" s="6">
        <v>100892</v>
      </c>
      <c r="B7888" s="126">
        <v>2</v>
      </c>
      <c r="C7888" s="133"/>
      <c r="D7888" s="134">
        <v>78450</v>
      </c>
      <c r="E7888" s="7" t="s">
        <v>1980</v>
      </c>
      <c r="F7888" s="8" t="s">
        <v>457</v>
      </c>
      <c r="G7888" s="18">
        <f>IFERROR(VLOOKUP(Table1[[#This Row],[Codigo_insumo]],BD_Insumos!$B:$E,4),"")</f>
        <v>115.9905</v>
      </c>
      <c r="H7888" s="140">
        <v>1</v>
      </c>
      <c r="I7888" s="9"/>
      <c r="J7888" s="23">
        <f t="shared" si="123"/>
        <v>115.9905</v>
      </c>
      <c r="K7888" s="22" t="str">
        <f>IF(I7888&lt;&gt;"",SUMIF(Table1[Codigo_servico],A7888,Table1[Subtotal_insumo]),"")</f>
        <v/>
      </c>
      <c r="L7888" s="18">
        <f>IF(Table1[[#This Row],[Ordem_insumos]]&lt;&gt;0,VLOOKUP(Table1[[#This Row],[Codigo_servico]],Preencher_Orcamento!$B:$D,3,FALSE)*Table1[[#This Row],[Qtde_insumo]],"")</f>
        <v>0</v>
      </c>
      <c r="M7888" s="18">
        <f>IF(Table1[[#This Row],[Ordem_insumos]]&lt;&gt;0,VLOOKUP(Table1[[#This Row],[Codigo_servico]],Preencher_Orcamento!$B:$D,3,FALSE)*Table1[[#This Row],[Subtotal_insumo]],"")</f>
        <v>0</v>
      </c>
    </row>
    <row r="7889" spans="1:13" x14ac:dyDescent="0.25">
      <c r="A7889" s="3">
        <v>100893</v>
      </c>
      <c r="B7889" s="125">
        <v>0</v>
      </c>
      <c r="C7889" s="131" t="s">
        <v>3921</v>
      </c>
      <c r="D7889" s="132"/>
      <c r="E7889" s="4"/>
      <c r="F7889" s="4"/>
      <c r="G7889" s="17" t="str">
        <f>IFERROR(VLOOKUP(Table1[[#This Row],[Codigo_insumo]],BD_Insumos!$B:$E,4),"")</f>
        <v/>
      </c>
      <c r="H7889" s="139"/>
      <c r="I7889" s="5" t="s">
        <v>457</v>
      </c>
      <c r="J7889" s="20" t="str">
        <f t="shared" si="123"/>
        <v/>
      </c>
      <c r="K7889" s="21">
        <f>IF(I7889&lt;&gt;"",SUMIF(Table1[Codigo_servico],A7889,Table1[Subtotal_insumo]),"")</f>
        <v>158.20147613274472</v>
      </c>
      <c r="L7889" s="17" t="str">
        <f>IF(Table1[[#This Row],[Ordem_insumos]]&lt;&gt;0,VLOOKUP(Table1[[#This Row],[Codigo_servico]],Preencher_Orcamento!$B:$D,3,FALSE)*Table1[[#This Row],[Qtde_insumo]],"")</f>
        <v/>
      </c>
      <c r="M7889" s="17" t="str">
        <f>IF(Table1[[#This Row],[Ordem_insumos]]&lt;&gt;0,VLOOKUP(Table1[[#This Row],[Codigo_servico]],Preencher_Orcamento!$B:$D,3,FALSE)*Table1[[#This Row],[Subtotal_insumo]],"")</f>
        <v/>
      </c>
    </row>
    <row r="7890" spans="1:13" x14ac:dyDescent="0.25">
      <c r="A7890" s="6">
        <v>100893</v>
      </c>
      <c r="B7890" s="126">
        <v>1</v>
      </c>
      <c r="C7890" s="133"/>
      <c r="D7890" s="134">
        <v>2035</v>
      </c>
      <c r="E7890" s="7" t="s">
        <v>2190</v>
      </c>
      <c r="F7890" s="8" t="s">
        <v>2140</v>
      </c>
      <c r="G7890" s="16">
        <f>IFERROR(VLOOKUP(Table1[[#This Row],[Codigo_insumo]],BD_Insumos!$B:$E,4),"")</f>
        <v>17.275965903920998</v>
      </c>
      <c r="H7890" s="140">
        <v>0.7</v>
      </c>
      <c r="I7890" s="9"/>
      <c r="J7890" s="22">
        <f t="shared" si="123"/>
        <v>12.093176132744698</v>
      </c>
      <c r="K7890" s="22" t="str">
        <f>IF(I7890&lt;&gt;"",SUMIF(Table1[Codigo_servico],A7890,Table1[Subtotal_insumo]),"")</f>
        <v/>
      </c>
      <c r="L7890" s="16">
        <f>IF(Table1[[#This Row],[Ordem_insumos]]&lt;&gt;0,VLOOKUP(Table1[[#This Row],[Codigo_servico]],Preencher_Orcamento!$B:$D,3,FALSE)*Table1[[#This Row],[Qtde_insumo]],"")</f>
        <v>0</v>
      </c>
      <c r="M7890" s="16">
        <f>IF(Table1[[#This Row],[Ordem_insumos]]&lt;&gt;0,VLOOKUP(Table1[[#This Row],[Codigo_servico]],Preencher_Orcamento!$B:$D,3,FALSE)*Table1[[#This Row],[Subtotal_insumo]],"")</f>
        <v>0</v>
      </c>
    </row>
    <row r="7891" spans="1:13" x14ac:dyDescent="0.25">
      <c r="A7891" s="6">
        <v>100893</v>
      </c>
      <c r="B7891" s="126">
        <v>2</v>
      </c>
      <c r="C7891" s="133"/>
      <c r="D7891" s="134">
        <v>78455</v>
      </c>
      <c r="E7891" s="7" t="s">
        <v>1981</v>
      </c>
      <c r="F7891" s="8" t="s">
        <v>457</v>
      </c>
      <c r="G7891" s="18">
        <f>IFERROR(VLOOKUP(Table1[[#This Row],[Codigo_insumo]],BD_Insumos!$B:$E,4),"")</f>
        <v>146.10830000000001</v>
      </c>
      <c r="H7891" s="140">
        <v>1</v>
      </c>
      <c r="I7891" s="9"/>
      <c r="J7891" s="23">
        <f t="shared" si="123"/>
        <v>146.10830000000001</v>
      </c>
      <c r="K7891" s="22" t="str">
        <f>IF(I7891&lt;&gt;"",SUMIF(Table1[Codigo_servico],A7891,Table1[Subtotal_insumo]),"")</f>
        <v/>
      </c>
      <c r="L7891" s="18">
        <f>IF(Table1[[#This Row],[Ordem_insumos]]&lt;&gt;0,VLOOKUP(Table1[[#This Row],[Codigo_servico]],Preencher_Orcamento!$B:$D,3,FALSE)*Table1[[#This Row],[Qtde_insumo]],"")</f>
        <v>0</v>
      </c>
      <c r="M7891" s="18">
        <f>IF(Table1[[#This Row],[Ordem_insumos]]&lt;&gt;0,VLOOKUP(Table1[[#This Row],[Codigo_servico]],Preencher_Orcamento!$B:$D,3,FALSE)*Table1[[#This Row],[Subtotal_insumo]],"")</f>
        <v>0</v>
      </c>
    </row>
    <row r="7892" spans="1:13" x14ac:dyDescent="0.25">
      <c r="A7892" s="3">
        <v>100895</v>
      </c>
      <c r="B7892" s="125">
        <v>0</v>
      </c>
      <c r="C7892" s="131" t="s">
        <v>3922</v>
      </c>
      <c r="D7892" s="132"/>
      <c r="E7892" s="4"/>
      <c r="F7892" s="4"/>
      <c r="G7892" s="17" t="str">
        <f>IFERROR(VLOOKUP(Table1[[#This Row],[Codigo_insumo]],BD_Insumos!$B:$E,4),"")</f>
        <v/>
      </c>
      <c r="H7892" s="139"/>
      <c r="I7892" s="5" t="s">
        <v>457</v>
      </c>
      <c r="J7892" s="20" t="str">
        <f t="shared" si="123"/>
        <v/>
      </c>
      <c r="K7892" s="21">
        <f>IF(I7892&lt;&gt;"",SUMIF(Table1[Codigo_servico],A7892,Table1[Subtotal_insumo]),"")</f>
        <v>9.1486816578270886</v>
      </c>
      <c r="L7892" s="17" t="str">
        <f>IF(Table1[[#This Row],[Ordem_insumos]]&lt;&gt;0,VLOOKUP(Table1[[#This Row],[Codigo_servico]],Preencher_Orcamento!$B:$D,3,FALSE)*Table1[[#This Row],[Qtde_insumo]],"")</f>
        <v/>
      </c>
      <c r="M7892" s="17" t="str">
        <f>IF(Table1[[#This Row],[Ordem_insumos]]&lt;&gt;0,VLOOKUP(Table1[[#This Row],[Codigo_servico]],Preencher_Orcamento!$B:$D,3,FALSE)*Table1[[#This Row],[Subtotal_insumo]],"")</f>
        <v/>
      </c>
    </row>
    <row r="7893" spans="1:13" x14ac:dyDescent="0.25">
      <c r="A7893" s="6">
        <v>100895</v>
      </c>
      <c r="B7893" s="126">
        <v>1</v>
      </c>
      <c r="C7893" s="133"/>
      <c r="D7893" s="134">
        <v>2099</v>
      </c>
      <c r="E7893" s="7" t="s">
        <v>2205</v>
      </c>
      <c r="F7893" s="8" t="s">
        <v>2140</v>
      </c>
      <c r="G7893" s="16">
        <f>IFERROR(VLOOKUP(Table1[[#This Row],[Codigo_insumo]],BD_Insumos!$B:$E,4),"")</f>
        <v>12.627877718847255</v>
      </c>
      <c r="H7893" s="140">
        <v>0.15</v>
      </c>
      <c r="I7893" s="9"/>
      <c r="J7893" s="22">
        <f t="shared" si="123"/>
        <v>1.8941816578270882</v>
      </c>
      <c r="K7893" s="22" t="str">
        <f>IF(I7893&lt;&gt;"",SUMIF(Table1[Codigo_servico],A7893,Table1[Subtotal_insumo]),"")</f>
        <v/>
      </c>
      <c r="L7893" s="16">
        <f>IF(Table1[[#This Row],[Ordem_insumos]]&lt;&gt;0,VLOOKUP(Table1[[#This Row],[Codigo_servico]],Preencher_Orcamento!$B:$D,3,FALSE)*Table1[[#This Row],[Qtde_insumo]],"")</f>
        <v>0</v>
      </c>
      <c r="M7893" s="16">
        <f>IF(Table1[[#This Row],[Ordem_insumos]]&lt;&gt;0,VLOOKUP(Table1[[#This Row],[Codigo_servico]],Preencher_Orcamento!$B:$D,3,FALSE)*Table1[[#This Row],[Subtotal_insumo]],"")</f>
        <v>0</v>
      </c>
    </row>
    <row r="7894" spans="1:13" x14ac:dyDescent="0.25">
      <c r="A7894" s="6">
        <v>100895</v>
      </c>
      <c r="B7894" s="126">
        <v>2</v>
      </c>
      <c r="C7894" s="133"/>
      <c r="D7894" s="134">
        <v>78407</v>
      </c>
      <c r="E7894" s="7" t="s">
        <v>1971</v>
      </c>
      <c r="F7894" s="8" t="s">
        <v>457</v>
      </c>
      <c r="G7894" s="18">
        <f>IFERROR(VLOOKUP(Table1[[#This Row],[Codigo_insumo]],BD_Insumos!$B:$E,4),"")</f>
        <v>6.6097999999999999</v>
      </c>
      <c r="H7894" s="140">
        <v>1</v>
      </c>
      <c r="I7894" s="9"/>
      <c r="J7894" s="23">
        <f t="shared" si="123"/>
        <v>6.6097999999999999</v>
      </c>
      <c r="K7894" s="22" t="str">
        <f>IF(I7894&lt;&gt;"",SUMIF(Table1[Codigo_servico],A7894,Table1[Subtotal_insumo]),"")</f>
        <v/>
      </c>
      <c r="L7894" s="18">
        <f>IF(Table1[[#This Row],[Ordem_insumos]]&lt;&gt;0,VLOOKUP(Table1[[#This Row],[Codigo_servico]],Preencher_Orcamento!$B:$D,3,FALSE)*Table1[[#This Row],[Qtde_insumo]],"")</f>
        <v>0</v>
      </c>
      <c r="M7894" s="18">
        <f>IF(Table1[[#This Row],[Ordem_insumos]]&lt;&gt;0,VLOOKUP(Table1[[#This Row],[Codigo_servico]],Preencher_Orcamento!$B:$D,3,FALSE)*Table1[[#This Row],[Subtotal_insumo]],"")</f>
        <v>0</v>
      </c>
    </row>
    <row r="7895" spans="1:13" x14ac:dyDescent="0.25">
      <c r="A7895" s="6">
        <v>100895</v>
      </c>
      <c r="B7895" s="126">
        <v>3</v>
      </c>
      <c r="C7895" s="133"/>
      <c r="D7895" s="134">
        <v>19015</v>
      </c>
      <c r="E7895" s="7" t="s">
        <v>411</v>
      </c>
      <c r="F7895" s="8" t="s">
        <v>197</v>
      </c>
      <c r="G7895" s="18">
        <f>IFERROR(VLOOKUP(Table1[[#This Row],[Codigo_insumo]],BD_Insumos!$B:$E,4),"")</f>
        <v>12.894</v>
      </c>
      <c r="H7895" s="140">
        <v>0.05</v>
      </c>
      <c r="I7895" s="9"/>
      <c r="J7895" s="23">
        <f t="shared" si="123"/>
        <v>0.64470000000000005</v>
      </c>
      <c r="K7895" s="22" t="str">
        <f>IF(I7895&lt;&gt;"",SUMIF(Table1[Codigo_servico],A7895,Table1[Subtotal_insumo]),"")</f>
        <v/>
      </c>
      <c r="L7895" s="18">
        <f>IF(Table1[[#This Row],[Ordem_insumos]]&lt;&gt;0,VLOOKUP(Table1[[#This Row],[Codigo_servico]],Preencher_Orcamento!$B:$D,3,FALSE)*Table1[[#This Row],[Qtde_insumo]],"")</f>
        <v>0</v>
      </c>
      <c r="M7895" s="18">
        <f>IF(Table1[[#This Row],[Ordem_insumos]]&lt;&gt;0,VLOOKUP(Table1[[#This Row],[Codigo_servico]],Preencher_Orcamento!$B:$D,3,FALSE)*Table1[[#This Row],[Subtotal_insumo]],"")</f>
        <v>0</v>
      </c>
    </row>
    <row r="7896" spans="1:13" x14ac:dyDescent="0.25">
      <c r="A7896" s="3">
        <v>100910</v>
      </c>
      <c r="B7896" s="125">
        <v>0</v>
      </c>
      <c r="C7896" s="131" t="s">
        <v>3923</v>
      </c>
      <c r="D7896" s="132"/>
      <c r="E7896" s="4"/>
      <c r="F7896" s="4"/>
      <c r="G7896" s="17" t="str">
        <f>IFERROR(VLOOKUP(Table1[[#This Row],[Codigo_insumo]],BD_Insumos!$B:$E,4),"")</f>
        <v/>
      </c>
      <c r="H7896" s="139"/>
      <c r="I7896" s="5" t="s">
        <v>5</v>
      </c>
      <c r="J7896" s="20" t="str">
        <f t="shared" si="123"/>
        <v/>
      </c>
      <c r="K7896" s="21">
        <f>IF(I7896&lt;&gt;"",SUMIF(Table1[Codigo_servico],A7896,Table1[Subtotal_insumo]),"")</f>
        <v>201.95023208922947</v>
      </c>
      <c r="L7896" s="17" t="str">
        <f>IF(Table1[[#This Row],[Ordem_insumos]]&lt;&gt;0,VLOOKUP(Table1[[#This Row],[Codigo_servico]],Preencher_Orcamento!$B:$D,3,FALSE)*Table1[[#This Row],[Qtde_insumo]],"")</f>
        <v/>
      </c>
      <c r="M7896" s="17" t="str">
        <f>IF(Table1[[#This Row],[Ordem_insumos]]&lt;&gt;0,VLOOKUP(Table1[[#This Row],[Codigo_servico]],Preencher_Orcamento!$B:$D,3,FALSE)*Table1[[#This Row],[Subtotal_insumo]],"")</f>
        <v/>
      </c>
    </row>
    <row r="7897" spans="1:13" x14ac:dyDescent="0.25">
      <c r="A7897" s="6">
        <v>100910</v>
      </c>
      <c r="B7897" s="126">
        <v>1</v>
      </c>
      <c r="C7897" s="133"/>
      <c r="D7897" s="134">
        <v>2035</v>
      </c>
      <c r="E7897" s="7" t="s">
        <v>2190</v>
      </c>
      <c r="F7897" s="8" t="s">
        <v>2140</v>
      </c>
      <c r="G7897" s="16">
        <f>IFERROR(VLOOKUP(Table1[[#This Row],[Codigo_insumo]],BD_Insumos!$B:$E,4),"")</f>
        <v>17.275965903920998</v>
      </c>
      <c r="H7897" s="140">
        <v>1.8</v>
      </c>
      <c r="I7897" s="9"/>
      <c r="J7897" s="22">
        <f t="shared" si="123"/>
        <v>31.096738627057796</v>
      </c>
      <c r="K7897" s="22" t="str">
        <f>IF(I7897&lt;&gt;"",SUMIF(Table1[Codigo_servico],A7897,Table1[Subtotal_insumo]),"")</f>
        <v/>
      </c>
      <c r="L7897" s="16">
        <f>IF(Table1[[#This Row],[Ordem_insumos]]&lt;&gt;0,VLOOKUP(Table1[[#This Row],[Codigo_servico]],Preencher_Orcamento!$B:$D,3,FALSE)*Table1[[#This Row],[Qtde_insumo]],"")</f>
        <v>0</v>
      </c>
      <c r="M7897" s="16">
        <f>IF(Table1[[#This Row],[Ordem_insumos]]&lt;&gt;0,VLOOKUP(Table1[[#This Row],[Codigo_servico]],Preencher_Orcamento!$B:$D,3,FALSE)*Table1[[#This Row],[Subtotal_insumo]],"")</f>
        <v>0</v>
      </c>
    </row>
    <row r="7898" spans="1:13" x14ac:dyDescent="0.25">
      <c r="A7898" s="6">
        <v>100910</v>
      </c>
      <c r="B7898" s="126">
        <v>2</v>
      </c>
      <c r="C7898" s="133"/>
      <c r="D7898" s="134">
        <v>2036</v>
      </c>
      <c r="E7898" s="7" t="s">
        <v>2191</v>
      </c>
      <c r="F7898" s="8" t="s">
        <v>2140</v>
      </c>
      <c r="G7898" s="16">
        <f>IFERROR(VLOOKUP(Table1[[#This Row],[Codigo_insumo]],BD_Insumos!$B:$E,4),"")</f>
        <v>12.90425192342871</v>
      </c>
      <c r="H7898" s="140">
        <v>1.8</v>
      </c>
      <c r="I7898" s="9"/>
      <c r="J7898" s="22">
        <f t="shared" si="123"/>
        <v>23.227653462171677</v>
      </c>
      <c r="K7898" s="22" t="str">
        <f>IF(I7898&lt;&gt;"",SUMIF(Table1[Codigo_servico],A7898,Table1[Subtotal_insumo]),"")</f>
        <v/>
      </c>
      <c r="L7898" s="16">
        <f>IF(Table1[[#This Row],[Ordem_insumos]]&lt;&gt;0,VLOOKUP(Table1[[#This Row],[Codigo_servico]],Preencher_Orcamento!$B:$D,3,FALSE)*Table1[[#This Row],[Qtde_insumo]],"")</f>
        <v>0</v>
      </c>
      <c r="M7898" s="16">
        <f>IF(Table1[[#This Row],[Ordem_insumos]]&lt;&gt;0,VLOOKUP(Table1[[#This Row],[Codigo_servico]],Preencher_Orcamento!$B:$D,3,FALSE)*Table1[[#This Row],[Subtotal_insumo]],"")</f>
        <v>0</v>
      </c>
    </row>
    <row r="7899" spans="1:13" ht="39" x14ac:dyDescent="0.25">
      <c r="A7899" s="6">
        <v>100910</v>
      </c>
      <c r="B7899" s="126">
        <v>3</v>
      </c>
      <c r="C7899" s="133"/>
      <c r="D7899" s="134">
        <v>71201</v>
      </c>
      <c r="E7899" s="7" t="s">
        <v>1725</v>
      </c>
      <c r="F7899" s="8" t="s">
        <v>457</v>
      </c>
      <c r="G7899" s="18">
        <f>IFERROR(VLOOKUP(Table1[[#This Row],[Codigo_insumo]],BD_Insumos!$B:$E,4),"")</f>
        <v>8.7371999999999996</v>
      </c>
      <c r="H7899" s="140">
        <v>1</v>
      </c>
      <c r="I7899" s="9"/>
      <c r="J7899" s="23">
        <f t="shared" si="123"/>
        <v>8.7371999999999996</v>
      </c>
      <c r="K7899" s="22" t="str">
        <f>IF(I7899&lt;&gt;"",SUMIF(Table1[Codigo_servico],A7899,Table1[Subtotal_insumo]),"")</f>
        <v/>
      </c>
      <c r="L7899" s="18">
        <f>IF(Table1[[#This Row],[Ordem_insumos]]&lt;&gt;0,VLOOKUP(Table1[[#This Row],[Codigo_servico]],Preencher_Orcamento!$B:$D,3,FALSE)*Table1[[#This Row],[Qtde_insumo]],"")</f>
        <v>0</v>
      </c>
      <c r="M7899" s="18">
        <f>IF(Table1[[#This Row],[Ordem_insumos]]&lt;&gt;0,VLOOKUP(Table1[[#This Row],[Codigo_servico]],Preencher_Orcamento!$B:$D,3,FALSE)*Table1[[#This Row],[Subtotal_insumo]],"")</f>
        <v>0</v>
      </c>
    </row>
    <row r="7900" spans="1:13" ht="26.25" x14ac:dyDescent="0.25">
      <c r="A7900" s="6">
        <v>100910</v>
      </c>
      <c r="B7900" s="126">
        <v>4</v>
      </c>
      <c r="C7900" s="133"/>
      <c r="D7900" s="134">
        <v>71231</v>
      </c>
      <c r="E7900" s="7" t="s">
        <v>1733</v>
      </c>
      <c r="F7900" s="8" t="s">
        <v>5</v>
      </c>
      <c r="G7900" s="18">
        <f>IFERROR(VLOOKUP(Table1[[#This Row],[Codigo_insumo]],BD_Insumos!$B:$E,4),"")</f>
        <v>86.805400000000006</v>
      </c>
      <c r="H7900" s="140">
        <v>1.6</v>
      </c>
      <c r="I7900" s="9"/>
      <c r="J7900" s="23">
        <f t="shared" si="123"/>
        <v>138.88864000000001</v>
      </c>
      <c r="K7900" s="22" t="str">
        <f>IF(I7900&lt;&gt;"",SUMIF(Table1[Codigo_servico],A7900,Table1[Subtotal_insumo]),"")</f>
        <v/>
      </c>
      <c r="L7900" s="18">
        <f>IF(Table1[[#This Row],[Ordem_insumos]]&lt;&gt;0,VLOOKUP(Table1[[#This Row],[Codigo_servico]],Preencher_Orcamento!$B:$D,3,FALSE)*Table1[[#This Row],[Qtde_insumo]],"")</f>
        <v>0</v>
      </c>
      <c r="M7900" s="18">
        <f>IF(Table1[[#This Row],[Ordem_insumos]]&lt;&gt;0,VLOOKUP(Table1[[#This Row],[Codigo_servico]],Preencher_Orcamento!$B:$D,3,FALSE)*Table1[[#This Row],[Subtotal_insumo]],"")</f>
        <v>0</v>
      </c>
    </row>
    <row r="7901" spans="1:13" x14ac:dyDescent="0.25">
      <c r="A7901" s="3">
        <v>100911</v>
      </c>
      <c r="B7901" s="125">
        <v>0</v>
      </c>
      <c r="C7901" s="131" t="s">
        <v>3924</v>
      </c>
      <c r="D7901" s="132"/>
      <c r="E7901" s="4"/>
      <c r="F7901" s="4"/>
      <c r="G7901" s="17" t="str">
        <f>IFERROR(VLOOKUP(Table1[[#This Row],[Codigo_insumo]],BD_Insumos!$B:$E,4),"")</f>
        <v/>
      </c>
      <c r="H7901" s="139"/>
      <c r="I7901" s="5" t="s">
        <v>5</v>
      </c>
      <c r="J7901" s="20" t="str">
        <f t="shared" si="123"/>
        <v/>
      </c>
      <c r="K7901" s="21">
        <f>IF(I7901&lt;&gt;"",SUMIF(Table1[Codigo_servico],A7901,Table1[Subtotal_insumo]),"")</f>
        <v>261.91245565469944</v>
      </c>
      <c r="L7901" s="17" t="str">
        <f>IF(Table1[[#This Row],[Ordem_insumos]]&lt;&gt;0,VLOOKUP(Table1[[#This Row],[Codigo_servico]],Preencher_Orcamento!$B:$D,3,FALSE)*Table1[[#This Row],[Qtde_insumo]],"")</f>
        <v/>
      </c>
      <c r="M7901" s="17" t="str">
        <f>IF(Table1[[#This Row],[Ordem_insumos]]&lt;&gt;0,VLOOKUP(Table1[[#This Row],[Codigo_servico]],Preencher_Orcamento!$B:$D,3,FALSE)*Table1[[#This Row],[Subtotal_insumo]],"")</f>
        <v/>
      </c>
    </row>
    <row r="7902" spans="1:13" ht="26.25" x14ac:dyDescent="0.25">
      <c r="A7902" s="6">
        <v>100911</v>
      </c>
      <c r="B7902" s="126">
        <v>1</v>
      </c>
      <c r="C7902" s="133"/>
      <c r="D7902" s="134">
        <v>71232</v>
      </c>
      <c r="E7902" s="7" t="s">
        <v>1734</v>
      </c>
      <c r="F7902" s="8" t="s">
        <v>5</v>
      </c>
      <c r="G7902" s="16">
        <f>IFERROR(VLOOKUP(Table1[[#This Row],[Codigo_insumo]],BD_Insumos!$B:$E,4),"")</f>
        <v>119.2067</v>
      </c>
      <c r="H7902" s="140">
        <v>1.6</v>
      </c>
      <c r="I7902" s="9"/>
      <c r="J7902" s="22">
        <f t="shared" si="123"/>
        <v>190.73072000000002</v>
      </c>
      <c r="K7902" s="22" t="str">
        <f>IF(I7902&lt;&gt;"",SUMIF(Table1[Codigo_servico],A7902,Table1[Subtotal_insumo]),"")</f>
        <v/>
      </c>
      <c r="L7902" s="16">
        <f>IF(Table1[[#This Row],[Ordem_insumos]]&lt;&gt;0,VLOOKUP(Table1[[#This Row],[Codigo_servico]],Preencher_Orcamento!$B:$D,3,FALSE)*Table1[[#This Row],[Qtde_insumo]],"")</f>
        <v>0</v>
      </c>
      <c r="M7902" s="16">
        <f>IF(Table1[[#This Row],[Ordem_insumos]]&lt;&gt;0,VLOOKUP(Table1[[#This Row],[Codigo_servico]],Preencher_Orcamento!$B:$D,3,FALSE)*Table1[[#This Row],[Subtotal_insumo]],"")</f>
        <v>0</v>
      </c>
    </row>
    <row r="7903" spans="1:13" x14ac:dyDescent="0.25">
      <c r="A7903" s="6">
        <v>100911</v>
      </c>
      <c r="B7903" s="126">
        <v>2</v>
      </c>
      <c r="C7903" s="133"/>
      <c r="D7903" s="134">
        <v>2035</v>
      </c>
      <c r="E7903" s="7" t="s">
        <v>2190</v>
      </c>
      <c r="F7903" s="8" t="s">
        <v>2140</v>
      </c>
      <c r="G7903" s="16">
        <f>IFERROR(VLOOKUP(Table1[[#This Row],[Codigo_insumo]],BD_Insumos!$B:$E,4),"")</f>
        <v>17.275965903920998</v>
      </c>
      <c r="H7903" s="140">
        <v>2</v>
      </c>
      <c r="I7903" s="9"/>
      <c r="J7903" s="22">
        <f t="shared" si="123"/>
        <v>34.551931807841996</v>
      </c>
      <c r="K7903" s="22" t="str">
        <f>IF(I7903&lt;&gt;"",SUMIF(Table1[Codigo_servico],A7903,Table1[Subtotal_insumo]),"")</f>
        <v/>
      </c>
      <c r="L7903" s="16">
        <f>IF(Table1[[#This Row],[Ordem_insumos]]&lt;&gt;0,VLOOKUP(Table1[[#This Row],[Codigo_servico]],Preencher_Orcamento!$B:$D,3,FALSE)*Table1[[#This Row],[Qtde_insumo]],"")</f>
        <v>0</v>
      </c>
      <c r="M7903" s="16">
        <f>IF(Table1[[#This Row],[Ordem_insumos]]&lt;&gt;0,VLOOKUP(Table1[[#This Row],[Codigo_servico]],Preencher_Orcamento!$B:$D,3,FALSE)*Table1[[#This Row],[Subtotal_insumo]],"")</f>
        <v>0</v>
      </c>
    </row>
    <row r="7904" spans="1:13" x14ac:dyDescent="0.25">
      <c r="A7904" s="6">
        <v>100911</v>
      </c>
      <c r="B7904" s="126">
        <v>3</v>
      </c>
      <c r="C7904" s="133"/>
      <c r="D7904" s="134">
        <v>2036</v>
      </c>
      <c r="E7904" s="7" t="s">
        <v>2191</v>
      </c>
      <c r="F7904" s="8" t="s">
        <v>2140</v>
      </c>
      <c r="G7904" s="18">
        <f>IFERROR(VLOOKUP(Table1[[#This Row],[Codigo_insumo]],BD_Insumos!$B:$E,4),"")</f>
        <v>12.90425192342871</v>
      </c>
      <c r="H7904" s="140">
        <v>2</v>
      </c>
      <c r="I7904" s="9"/>
      <c r="J7904" s="23">
        <f t="shared" si="123"/>
        <v>25.80850384685742</v>
      </c>
      <c r="K7904" s="22" t="str">
        <f>IF(I7904&lt;&gt;"",SUMIF(Table1[Codigo_servico],A7904,Table1[Subtotal_insumo]),"")</f>
        <v/>
      </c>
      <c r="L7904" s="18">
        <f>IF(Table1[[#This Row],[Ordem_insumos]]&lt;&gt;0,VLOOKUP(Table1[[#This Row],[Codigo_servico]],Preencher_Orcamento!$B:$D,3,FALSE)*Table1[[#This Row],[Qtde_insumo]],"")</f>
        <v>0</v>
      </c>
      <c r="M7904" s="18">
        <f>IF(Table1[[#This Row],[Ordem_insumos]]&lt;&gt;0,VLOOKUP(Table1[[#This Row],[Codigo_servico]],Preencher_Orcamento!$B:$D,3,FALSE)*Table1[[#This Row],[Subtotal_insumo]],"")</f>
        <v>0</v>
      </c>
    </row>
    <row r="7905" spans="1:13" ht="39" x14ac:dyDescent="0.25">
      <c r="A7905" s="6">
        <v>100911</v>
      </c>
      <c r="B7905" s="126">
        <v>4</v>
      </c>
      <c r="C7905" s="133"/>
      <c r="D7905" s="134">
        <v>71202</v>
      </c>
      <c r="E7905" s="7" t="s">
        <v>1726</v>
      </c>
      <c r="F7905" s="8" t="s">
        <v>457</v>
      </c>
      <c r="G7905" s="18">
        <f>IFERROR(VLOOKUP(Table1[[#This Row],[Codigo_insumo]],BD_Insumos!$B:$E,4),"")</f>
        <v>10.821300000000001</v>
      </c>
      <c r="H7905" s="140">
        <v>1</v>
      </c>
      <c r="I7905" s="9"/>
      <c r="J7905" s="23">
        <f t="shared" si="123"/>
        <v>10.821300000000001</v>
      </c>
      <c r="K7905" s="22" t="str">
        <f>IF(I7905&lt;&gt;"",SUMIF(Table1[Codigo_servico],A7905,Table1[Subtotal_insumo]),"")</f>
        <v/>
      </c>
      <c r="L7905" s="18">
        <f>IF(Table1[[#This Row],[Ordem_insumos]]&lt;&gt;0,VLOOKUP(Table1[[#This Row],[Codigo_servico]],Preencher_Orcamento!$B:$D,3,FALSE)*Table1[[#This Row],[Qtde_insumo]],"")</f>
        <v>0</v>
      </c>
      <c r="M7905" s="18">
        <f>IF(Table1[[#This Row],[Ordem_insumos]]&lt;&gt;0,VLOOKUP(Table1[[#This Row],[Codigo_servico]],Preencher_Orcamento!$B:$D,3,FALSE)*Table1[[#This Row],[Subtotal_insumo]],"")</f>
        <v>0</v>
      </c>
    </row>
    <row r="7906" spans="1:13" x14ac:dyDescent="0.25">
      <c r="A7906" s="3">
        <v>100912</v>
      </c>
      <c r="B7906" s="125">
        <v>0</v>
      </c>
      <c r="C7906" s="131" t="s">
        <v>3925</v>
      </c>
      <c r="D7906" s="132"/>
      <c r="E7906" s="4"/>
      <c r="F7906" s="4"/>
      <c r="G7906" s="17" t="str">
        <f>IFERROR(VLOOKUP(Table1[[#This Row],[Codigo_insumo]],BD_Insumos!$B:$E,4),"")</f>
        <v/>
      </c>
      <c r="H7906" s="139"/>
      <c r="I7906" s="5" t="s">
        <v>5</v>
      </c>
      <c r="J7906" s="20" t="str">
        <f t="shared" si="123"/>
        <v/>
      </c>
      <c r="K7906" s="21">
        <f>IF(I7906&lt;&gt;"",SUMIF(Table1[Codigo_servico],A7906,Table1[Subtotal_insumo]),"")</f>
        <v>293.65400100290435</v>
      </c>
      <c r="L7906" s="17" t="str">
        <f>IF(Table1[[#This Row],[Ordem_insumos]]&lt;&gt;0,VLOOKUP(Table1[[#This Row],[Codigo_servico]],Preencher_Orcamento!$B:$D,3,FALSE)*Table1[[#This Row],[Qtde_insumo]],"")</f>
        <v/>
      </c>
      <c r="M7906" s="17" t="str">
        <f>IF(Table1[[#This Row],[Ordem_insumos]]&lt;&gt;0,VLOOKUP(Table1[[#This Row],[Codigo_servico]],Preencher_Orcamento!$B:$D,3,FALSE)*Table1[[#This Row],[Subtotal_insumo]],"")</f>
        <v/>
      </c>
    </row>
    <row r="7907" spans="1:13" x14ac:dyDescent="0.25">
      <c r="A7907" s="6">
        <v>100912</v>
      </c>
      <c r="B7907" s="126">
        <v>1</v>
      </c>
      <c r="C7907" s="133"/>
      <c r="D7907" s="134">
        <v>2035</v>
      </c>
      <c r="E7907" s="7" t="s">
        <v>2190</v>
      </c>
      <c r="F7907" s="8" t="s">
        <v>2140</v>
      </c>
      <c r="G7907" s="16">
        <f>IFERROR(VLOOKUP(Table1[[#This Row],[Codigo_insumo]],BD_Insumos!$B:$E,4),"")</f>
        <v>17.275965903920998</v>
      </c>
      <c r="H7907" s="140">
        <v>2.2999999999999998</v>
      </c>
      <c r="I7907" s="9"/>
      <c r="J7907" s="22">
        <f t="shared" si="123"/>
        <v>39.734721579018291</v>
      </c>
      <c r="K7907" s="22" t="str">
        <f>IF(I7907&lt;&gt;"",SUMIF(Table1[Codigo_servico],A7907,Table1[Subtotal_insumo]),"")</f>
        <v/>
      </c>
      <c r="L7907" s="16">
        <f>IF(Table1[[#This Row],[Ordem_insumos]]&lt;&gt;0,VLOOKUP(Table1[[#This Row],[Codigo_servico]],Preencher_Orcamento!$B:$D,3,FALSE)*Table1[[#This Row],[Qtde_insumo]],"")</f>
        <v>0</v>
      </c>
      <c r="M7907" s="16">
        <f>IF(Table1[[#This Row],[Ordem_insumos]]&lt;&gt;0,VLOOKUP(Table1[[#This Row],[Codigo_servico]],Preencher_Orcamento!$B:$D,3,FALSE)*Table1[[#This Row],[Subtotal_insumo]],"")</f>
        <v>0</v>
      </c>
    </row>
    <row r="7908" spans="1:13" ht="39" x14ac:dyDescent="0.25">
      <c r="A7908" s="6">
        <v>100912</v>
      </c>
      <c r="B7908" s="126">
        <v>2</v>
      </c>
      <c r="C7908" s="133"/>
      <c r="D7908" s="134">
        <v>71203</v>
      </c>
      <c r="E7908" s="7" t="s">
        <v>1727</v>
      </c>
      <c r="F7908" s="8" t="s">
        <v>457</v>
      </c>
      <c r="G7908" s="16">
        <f>IFERROR(VLOOKUP(Table1[[#This Row],[Codigo_insumo]],BD_Insumos!$B:$E,4),"")</f>
        <v>12.095700000000001</v>
      </c>
      <c r="H7908" s="140">
        <v>1</v>
      </c>
      <c r="I7908" s="9"/>
      <c r="J7908" s="22">
        <f t="shared" si="123"/>
        <v>12.095700000000001</v>
      </c>
      <c r="K7908" s="22" t="str">
        <f>IF(I7908&lt;&gt;"",SUMIF(Table1[Codigo_servico],A7908,Table1[Subtotal_insumo]),"")</f>
        <v/>
      </c>
      <c r="L7908" s="16">
        <f>IF(Table1[[#This Row],[Ordem_insumos]]&lt;&gt;0,VLOOKUP(Table1[[#This Row],[Codigo_servico]],Preencher_Orcamento!$B:$D,3,FALSE)*Table1[[#This Row],[Qtde_insumo]],"")</f>
        <v>0</v>
      </c>
      <c r="M7908" s="16">
        <f>IF(Table1[[#This Row],[Ordem_insumos]]&lt;&gt;0,VLOOKUP(Table1[[#This Row],[Codigo_servico]],Preencher_Orcamento!$B:$D,3,FALSE)*Table1[[#This Row],[Subtotal_insumo]],"")</f>
        <v>0</v>
      </c>
    </row>
    <row r="7909" spans="1:13" x14ac:dyDescent="0.25">
      <c r="A7909" s="6">
        <v>100912</v>
      </c>
      <c r="B7909" s="126">
        <v>3</v>
      </c>
      <c r="C7909" s="133"/>
      <c r="D7909" s="134">
        <v>2036</v>
      </c>
      <c r="E7909" s="7" t="s">
        <v>2191</v>
      </c>
      <c r="F7909" s="8" t="s">
        <v>2140</v>
      </c>
      <c r="G7909" s="18">
        <f>IFERROR(VLOOKUP(Table1[[#This Row],[Codigo_insumo]],BD_Insumos!$B:$E,4),"")</f>
        <v>12.90425192342871</v>
      </c>
      <c r="H7909" s="140">
        <v>2.2999999999999998</v>
      </c>
      <c r="I7909" s="9"/>
      <c r="J7909" s="23">
        <f t="shared" si="123"/>
        <v>29.679779423886032</v>
      </c>
      <c r="K7909" s="22" t="str">
        <f>IF(I7909&lt;&gt;"",SUMIF(Table1[Codigo_servico],A7909,Table1[Subtotal_insumo]),"")</f>
        <v/>
      </c>
      <c r="L7909" s="18">
        <f>IF(Table1[[#This Row],[Ordem_insumos]]&lt;&gt;0,VLOOKUP(Table1[[#This Row],[Codigo_servico]],Preencher_Orcamento!$B:$D,3,FALSE)*Table1[[#This Row],[Qtde_insumo]],"")</f>
        <v>0</v>
      </c>
      <c r="M7909" s="18">
        <f>IF(Table1[[#This Row],[Ordem_insumos]]&lt;&gt;0,VLOOKUP(Table1[[#This Row],[Codigo_servico]],Preencher_Orcamento!$B:$D,3,FALSE)*Table1[[#This Row],[Subtotal_insumo]],"")</f>
        <v>0</v>
      </c>
    </row>
    <row r="7910" spans="1:13" ht="26.25" x14ac:dyDescent="0.25">
      <c r="A7910" s="6">
        <v>100912</v>
      </c>
      <c r="B7910" s="126">
        <v>4</v>
      </c>
      <c r="C7910" s="133"/>
      <c r="D7910" s="134">
        <v>71233</v>
      </c>
      <c r="E7910" s="7" t="s">
        <v>1735</v>
      </c>
      <c r="F7910" s="8" t="s">
        <v>5</v>
      </c>
      <c r="G7910" s="18">
        <f>IFERROR(VLOOKUP(Table1[[#This Row],[Codigo_insumo]],BD_Insumos!$B:$E,4),"")</f>
        <v>141.42920000000001</v>
      </c>
      <c r="H7910" s="140">
        <v>1.5</v>
      </c>
      <c r="I7910" s="9"/>
      <c r="J7910" s="23">
        <f t="shared" si="123"/>
        <v>212.1438</v>
      </c>
      <c r="K7910" s="22" t="str">
        <f>IF(I7910&lt;&gt;"",SUMIF(Table1[Codigo_servico],A7910,Table1[Subtotal_insumo]),"")</f>
        <v/>
      </c>
      <c r="L7910" s="18">
        <f>IF(Table1[[#This Row],[Ordem_insumos]]&lt;&gt;0,VLOOKUP(Table1[[#This Row],[Codigo_servico]],Preencher_Orcamento!$B:$D,3,FALSE)*Table1[[#This Row],[Qtde_insumo]],"")</f>
        <v>0</v>
      </c>
      <c r="M7910" s="18">
        <f>IF(Table1[[#This Row],[Ordem_insumos]]&lt;&gt;0,VLOOKUP(Table1[[#This Row],[Codigo_servico]],Preencher_Orcamento!$B:$D,3,FALSE)*Table1[[#This Row],[Subtotal_insumo]],"")</f>
        <v>0</v>
      </c>
    </row>
    <row r="7911" spans="1:13" x14ac:dyDescent="0.25">
      <c r="A7911" s="3">
        <v>100913</v>
      </c>
      <c r="B7911" s="125">
        <v>0</v>
      </c>
      <c r="C7911" s="131" t="s">
        <v>3926</v>
      </c>
      <c r="D7911" s="132"/>
      <c r="E7911" s="4"/>
      <c r="F7911" s="4"/>
      <c r="G7911" s="17" t="str">
        <f>IFERROR(VLOOKUP(Table1[[#This Row],[Codigo_insumo]],BD_Insumos!$B:$E,4),"")</f>
        <v/>
      </c>
      <c r="H7911" s="139"/>
      <c r="I7911" s="5" t="s">
        <v>5</v>
      </c>
      <c r="J7911" s="20" t="str">
        <f t="shared" si="123"/>
        <v/>
      </c>
      <c r="K7911" s="21">
        <f>IF(I7911&lt;&gt;"",SUMIF(Table1[Codigo_servico],A7911,Table1[Subtotal_insumo]),"")</f>
        <v>385.49516456837426</v>
      </c>
      <c r="L7911" s="17" t="str">
        <f>IF(Table1[[#This Row],[Ordem_insumos]]&lt;&gt;0,VLOOKUP(Table1[[#This Row],[Codigo_servico]],Preencher_Orcamento!$B:$D,3,FALSE)*Table1[[#This Row],[Qtde_insumo]],"")</f>
        <v/>
      </c>
      <c r="M7911" s="17" t="str">
        <f>IF(Table1[[#This Row],[Ordem_insumos]]&lt;&gt;0,VLOOKUP(Table1[[#This Row],[Codigo_servico]],Preencher_Orcamento!$B:$D,3,FALSE)*Table1[[#This Row],[Subtotal_insumo]],"")</f>
        <v/>
      </c>
    </row>
    <row r="7912" spans="1:13" x14ac:dyDescent="0.25">
      <c r="A7912" s="6">
        <v>100913</v>
      </c>
      <c r="B7912" s="126">
        <v>1</v>
      </c>
      <c r="C7912" s="133"/>
      <c r="D7912" s="134">
        <v>2036</v>
      </c>
      <c r="E7912" s="7" t="s">
        <v>2191</v>
      </c>
      <c r="F7912" s="8" t="s">
        <v>2140</v>
      </c>
      <c r="G7912" s="16">
        <f>IFERROR(VLOOKUP(Table1[[#This Row],[Codigo_insumo]],BD_Insumos!$B:$E,4),"")</f>
        <v>12.90425192342871</v>
      </c>
      <c r="H7912" s="140">
        <v>2.5</v>
      </c>
      <c r="I7912" s="9"/>
      <c r="J7912" s="22">
        <f t="shared" si="123"/>
        <v>32.260629808571778</v>
      </c>
      <c r="K7912" s="22" t="str">
        <f>IF(I7912&lt;&gt;"",SUMIF(Table1[Codigo_servico],A7912,Table1[Subtotal_insumo]),"")</f>
        <v/>
      </c>
      <c r="L7912" s="16">
        <f>IF(Table1[[#This Row],[Ordem_insumos]]&lt;&gt;0,VLOOKUP(Table1[[#This Row],[Codigo_servico]],Preencher_Orcamento!$B:$D,3,FALSE)*Table1[[#This Row],[Qtde_insumo]],"")</f>
        <v>0</v>
      </c>
      <c r="M7912" s="16">
        <f>IF(Table1[[#This Row],[Ordem_insumos]]&lt;&gt;0,VLOOKUP(Table1[[#This Row],[Codigo_servico]],Preencher_Orcamento!$B:$D,3,FALSE)*Table1[[#This Row],[Subtotal_insumo]],"")</f>
        <v>0</v>
      </c>
    </row>
    <row r="7913" spans="1:13" x14ac:dyDescent="0.25">
      <c r="A7913" s="6">
        <v>100913</v>
      </c>
      <c r="B7913" s="126">
        <v>2</v>
      </c>
      <c r="C7913" s="133"/>
      <c r="D7913" s="134">
        <v>2035</v>
      </c>
      <c r="E7913" s="7" t="s">
        <v>2190</v>
      </c>
      <c r="F7913" s="8" t="s">
        <v>2140</v>
      </c>
      <c r="G7913" s="16">
        <f>IFERROR(VLOOKUP(Table1[[#This Row],[Codigo_insumo]],BD_Insumos!$B:$E,4),"")</f>
        <v>17.275965903920998</v>
      </c>
      <c r="H7913" s="140">
        <v>2.5</v>
      </c>
      <c r="I7913" s="9"/>
      <c r="J7913" s="22">
        <f t="shared" si="123"/>
        <v>43.189914759802491</v>
      </c>
      <c r="K7913" s="22" t="str">
        <f>IF(I7913&lt;&gt;"",SUMIF(Table1[Codigo_servico],A7913,Table1[Subtotal_insumo]),"")</f>
        <v/>
      </c>
      <c r="L7913" s="16">
        <f>IF(Table1[[#This Row],[Ordem_insumos]]&lt;&gt;0,VLOOKUP(Table1[[#This Row],[Codigo_servico]],Preencher_Orcamento!$B:$D,3,FALSE)*Table1[[#This Row],[Qtde_insumo]],"")</f>
        <v>0</v>
      </c>
      <c r="M7913" s="16">
        <f>IF(Table1[[#This Row],[Ordem_insumos]]&lt;&gt;0,VLOOKUP(Table1[[#This Row],[Codigo_servico]],Preencher_Orcamento!$B:$D,3,FALSE)*Table1[[#This Row],[Subtotal_insumo]],"")</f>
        <v>0</v>
      </c>
    </row>
    <row r="7914" spans="1:13" ht="26.25" x14ac:dyDescent="0.25">
      <c r="A7914" s="6">
        <v>100913</v>
      </c>
      <c r="B7914" s="126">
        <v>3</v>
      </c>
      <c r="C7914" s="133"/>
      <c r="D7914" s="134">
        <v>71234</v>
      </c>
      <c r="E7914" s="7" t="s">
        <v>1736</v>
      </c>
      <c r="F7914" s="8" t="s">
        <v>5</v>
      </c>
      <c r="G7914" s="18">
        <f>IFERROR(VLOOKUP(Table1[[#This Row],[Codigo_insumo]],BD_Insumos!$B:$E,4),"")</f>
        <v>205.3048</v>
      </c>
      <c r="H7914" s="140">
        <v>1.4</v>
      </c>
      <c r="I7914" s="9"/>
      <c r="J7914" s="23">
        <f t="shared" si="123"/>
        <v>287.42671999999999</v>
      </c>
      <c r="K7914" s="22" t="str">
        <f>IF(I7914&lt;&gt;"",SUMIF(Table1[Codigo_servico],A7914,Table1[Subtotal_insumo]),"")</f>
        <v/>
      </c>
      <c r="L7914" s="18">
        <f>IF(Table1[[#This Row],[Ordem_insumos]]&lt;&gt;0,VLOOKUP(Table1[[#This Row],[Codigo_servico]],Preencher_Orcamento!$B:$D,3,FALSE)*Table1[[#This Row],[Qtde_insumo]],"")</f>
        <v>0</v>
      </c>
      <c r="M7914" s="18">
        <f>IF(Table1[[#This Row],[Ordem_insumos]]&lt;&gt;0,VLOOKUP(Table1[[#This Row],[Codigo_servico]],Preencher_Orcamento!$B:$D,3,FALSE)*Table1[[#This Row],[Subtotal_insumo]],"")</f>
        <v>0</v>
      </c>
    </row>
    <row r="7915" spans="1:13" ht="39" x14ac:dyDescent="0.25">
      <c r="A7915" s="6">
        <v>100913</v>
      </c>
      <c r="B7915" s="126">
        <v>4</v>
      </c>
      <c r="C7915" s="133"/>
      <c r="D7915" s="134">
        <v>71204</v>
      </c>
      <c r="E7915" s="7" t="s">
        <v>1728</v>
      </c>
      <c r="F7915" s="8" t="s">
        <v>457</v>
      </c>
      <c r="G7915" s="18">
        <f>IFERROR(VLOOKUP(Table1[[#This Row],[Codigo_insumo]],BD_Insumos!$B:$E,4),"")</f>
        <v>22.617899999999999</v>
      </c>
      <c r="H7915" s="140">
        <v>1</v>
      </c>
      <c r="I7915" s="9"/>
      <c r="J7915" s="23">
        <f t="shared" si="123"/>
        <v>22.617899999999999</v>
      </c>
      <c r="K7915" s="22" t="str">
        <f>IF(I7915&lt;&gt;"",SUMIF(Table1[Codigo_servico],A7915,Table1[Subtotal_insumo]),"")</f>
        <v/>
      </c>
      <c r="L7915" s="18">
        <f>IF(Table1[[#This Row],[Ordem_insumos]]&lt;&gt;0,VLOOKUP(Table1[[#This Row],[Codigo_servico]],Preencher_Orcamento!$B:$D,3,FALSE)*Table1[[#This Row],[Qtde_insumo]],"")</f>
        <v>0</v>
      </c>
      <c r="M7915" s="18">
        <f>IF(Table1[[#This Row],[Ordem_insumos]]&lt;&gt;0,VLOOKUP(Table1[[#This Row],[Codigo_servico]],Preencher_Orcamento!$B:$D,3,FALSE)*Table1[[#This Row],[Subtotal_insumo]],"")</f>
        <v>0</v>
      </c>
    </row>
    <row r="7916" spans="1:13" x14ac:dyDescent="0.25">
      <c r="A7916" s="3">
        <v>100930</v>
      </c>
      <c r="B7916" s="125">
        <v>0</v>
      </c>
      <c r="C7916" s="131" t="s">
        <v>3927</v>
      </c>
      <c r="D7916" s="132"/>
      <c r="E7916" s="4"/>
      <c r="F7916" s="4"/>
      <c r="G7916" s="17" t="str">
        <f>IFERROR(VLOOKUP(Table1[[#This Row],[Codigo_insumo]],BD_Insumos!$B:$E,4),"")</f>
        <v/>
      </c>
      <c r="H7916" s="139"/>
      <c r="I7916" s="5" t="s">
        <v>5</v>
      </c>
      <c r="J7916" s="20" t="str">
        <f t="shared" si="123"/>
        <v/>
      </c>
      <c r="K7916" s="21">
        <f>IF(I7916&lt;&gt;"",SUMIF(Table1[Codigo_servico],A7916,Table1[Subtotal_insumo]),"")</f>
        <v>18.536858913674855</v>
      </c>
      <c r="L7916" s="17" t="str">
        <f>IF(Table1[[#This Row],[Ordem_insumos]]&lt;&gt;0,VLOOKUP(Table1[[#This Row],[Codigo_servico]],Preencher_Orcamento!$B:$D,3,FALSE)*Table1[[#This Row],[Qtde_insumo]],"")</f>
        <v/>
      </c>
      <c r="M7916" s="17" t="str">
        <f>IF(Table1[[#This Row],[Ordem_insumos]]&lt;&gt;0,VLOOKUP(Table1[[#This Row],[Codigo_servico]],Preencher_Orcamento!$B:$D,3,FALSE)*Table1[[#This Row],[Subtotal_insumo]],"")</f>
        <v/>
      </c>
    </row>
    <row r="7917" spans="1:13" x14ac:dyDescent="0.25">
      <c r="A7917" s="6">
        <v>100930</v>
      </c>
      <c r="B7917" s="126">
        <v>1</v>
      </c>
      <c r="C7917" s="133"/>
      <c r="D7917" s="134">
        <v>2036</v>
      </c>
      <c r="E7917" s="7" t="s">
        <v>2191</v>
      </c>
      <c r="F7917" s="8" t="s">
        <v>2140</v>
      </c>
      <c r="G7917" s="16">
        <f>IFERROR(VLOOKUP(Table1[[#This Row],[Codigo_insumo]],BD_Insumos!$B:$E,4),"")</f>
        <v>12.90425192342871</v>
      </c>
      <c r="H7917" s="140">
        <v>0.5</v>
      </c>
      <c r="I7917" s="9"/>
      <c r="J7917" s="22">
        <f t="shared" si="123"/>
        <v>6.4521259617143549</v>
      </c>
      <c r="K7917" s="22" t="str">
        <f>IF(I7917&lt;&gt;"",SUMIF(Table1[Codigo_servico],A7917,Table1[Subtotal_insumo]),"")</f>
        <v/>
      </c>
      <c r="L7917" s="16">
        <f>IF(Table1[[#This Row],[Ordem_insumos]]&lt;&gt;0,VLOOKUP(Table1[[#This Row],[Codigo_servico]],Preencher_Orcamento!$B:$D,3,FALSE)*Table1[[#This Row],[Qtde_insumo]],"")</f>
        <v>0</v>
      </c>
      <c r="M7917" s="16">
        <f>IF(Table1[[#This Row],[Ordem_insumos]]&lt;&gt;0,VLOOKUP(Table1[[#This Row],[Codigo_servico]],Preencher_Orcamento!$B:$D,3,FALSE)*Table1[[#This Row],[Subtotal_insumo]],"")</f>
        <v>0</v>
      </c>
    </row>
    <row r="7918" spans="1:13" ht="26.25" x14ac:dyDescent="0.25">
      <c r="A7918" s="6">
        <v>100930</v>
      </c>
      <c r="B7918" s="126">
        <v>2</v>
      </c>
      <c r="C7918" s="133"/>
      <c r="D7918" s="134">
        <v>72401</v>
      </c>
      <c r="E7918" s="7" t="s">
        <v>1744</v>
      </c>
      <c r="F7918" s="8" t="s">
        <v>457</v>
      </c>
      <c r="G7918" s="16">
        <f>IFERROR(VLOOKUP(Table1[[#This Row],[Codigo_insumo]],BD_Insumos!$B:$E,4),"")</f>
        <v>0.73460000000000003</v>
      </c>
      <c r="H7918" s="140">
        <v>0.5</v>
      </c>
      <c r="I7918" s="9"/>
      <c r="J7918" s="22">
        <f t="shared" si="123"/>
        <v>0.36730000000000002</v>
      </c>
      <c r="K7918" s="22" t="str">
        <f>IF(I7918&lt;&gt;"",SUMIF(Table1[Codigo_servico],A7918,Table1[Subtotal_insumo]),"")</f>
        <v/>
      </c>
      <c r="L7918" s="16">
        <f>IF(Table1[[#This Row],[Ordem_insumos]]&lt;&gt;0,VLOOKUP(Table1[[#This Row],[Codigo_servico]],Preencher_Orcamento!$B:$D,3,FALSE)*Table1[[#This Row],[Qtde_insumo]],"")</f>
        <v>0</v>
      </c>
      <c r="M7918" s="16">
        <f>IF(Table1[[#This Row],[Ordem_insumos]]&lt;&gt;0,VLOOKUP(Table1[[#This Row],[Codigo_servico]],Preencher_Orcamento!$B:$D,3,FALSE)*Table1[[#This Row],[Subtotal_insumo]],"")</f>
        <v>0</v>
      </c>
    </row>
    <row r="7919" spans="1:13" x14ac:dyDescent="0.25">
      <c r="A7919" s="6">
        <v>100930</v>
      </c>
      <c r="B7919" s="126">
        <v>3</v>
      </c>
      <c r="C7919" s="133"/>
      <c r="D7919" s="134">
        <v>2035</v>
      </c>
      <c r="E7919" s="7" t="s">
        <v>2190</v>
      </c>
      <c r="F7919" s="8" t="s">
        <v>2140</v>
      </c>
      <c r="G7919" s="18">
        <f>IFERROR(VLOOKUP(Table1[[#This Row],[Codigo_insumo]],BD_Insumos!$B:$E,4),"")</f>
        <v>17.275965903920998</v>
      </c>
      <c r="H7919" s="140">
        <v>0.5</v>
      </c>
      <c r="I7919" s="9"/>
      <c r="J7919" s="23">
        <f t="shared" si="123"/>
        <v>8.6379829519604989</v>
      </c>
      <c r="K7919" s="22" t="str">
        <f>IF(I7919&lt;&gt;"",SUMIF(Table1[Codigo_servico],A7919,Table1[Subtotal_insumo]),"")</f>
        <v/>
      </c>
      <c r="L7919" s="18">
        <f>IF(Table1[[#This Row],[Ordem_insumos]]&lt;&gt;0,VLOOKUP(Table1[[#This Row],[Codigo_servico]],Preencher_Orcamento!$B:$D,3,FALSE)*Table1[[#This Row],[Qtde_insumo]],"")</f>
        <v>0</v>
      </c>
      <c r="M7919" s="18">
        <f>IF(Table1[[#This Row],[Ordem_insumos]]&lt;&gt;0,VLOOKUP(Table1[[#This Row],[Codigo_servico]],Preencher_Orcamento!$B:$D,3,FALSE)*Table1[[#This Row],[Subtotal_insumo]],"")</f>
        <v>0</v>
      </c>
    </row>
    <row r="7920" spans="1:13" ht="26.25" x14ac:dyDescent="0.25">
      <c r="A7920" s="6">
        <v>100930</v>
      </c>
      <c r="B7920" s="126">
        <v>4</v>
      </c>
      <c r="C7920" s="133"/>
      <c r="D7920" s="134">
        <v>72430</v>
      </c>
      <c r="E7920" s="7" t="s">
        <v>1758</v>
      </c>
      <c r="F7920" s="8" t="s">
        <v>5</v>
      </c>
      <c r="G7920" s="18">
        <f>IFERROR(VLOOKUP(Table1[[#This Row],[Codigo_insumo]],BD_Insumos!$B:$E,4),"")</f>
        <v>2.7995000000000001</v>
      </c>
      <c r="H7920" s="140">
        <v>1.1000000000000001</v>
      </c>
      <c r="I7920" s="9"/>
      <c r="J7920" s="23">
        <f t="shared" si="123"/>
        <v>3.0794500000000005</v>
      </c>
      <c r="K7920" s="22" t="str">
        <f>IF(I7920&lt;&gt;"",SUMIF(Table1[Codigo_servico],A7920,Table1[Subtotal_insumo]),"")</f>
        <v/>
      </c>
      <c r="L7920" s="18">
        <f>IF(Table1[[#This Row],[Ordem_insumos]]&lt;&gt;0,VLOOKUP(Table1[[#This Row],[Codigo_servico]],Preencher_Orcamento!$B:$D,3,FALSE)*Table1[[#This Row],[Qtde_insumo]],"")</f>
        <v>0</v>
      </c>
      <c r="M7920" s="18">
        <f>IF(Table1[[#This Row],[Ordem_insumos]]&lt;&gt;0,VLOOKUP(Table1[[#This Row],[Codigo_servico]],Preencher_Orcamento!$B:$D,3,FALSE)*Table1[[#This Row],[Subtotal_insumo]],"")</f>
        <v>0</v>
      </c>
    </row>
    <row r="7921" spans="1:13" x14ac:dyDescent="0.25">
      <c r="A7921" s="3">
        <v>100931</v>
      </c>
      <c r="B7921" s="125">
        <v>0</v>
      </c>
      <c r="C7921" s="131" t="s">
        <v>3928</v>
      </c>
      <c r="D7921" s="132"/>
      <c r="E7921" s="4"/>
      <c r="F7921" s="4"/>
      <c r="G7921" s="17" t="str">
        <f>IFERROR(VLOOKUP(Table1[[#This Row],[Codigo_insumo]],BD_Insumos!$B:$E,4),"")</f>
        <v/>
      </c>
      <c r="H7921" s="139"/>
      <c r="I7921" s="5" t="s">
        <v>5</v>
      </c>
      <c r="J7921" s="20" t="str">
        <f t="shared" si="123"/>
        <v/>
      </c>
      <c r="K7921" s="21">
        <f>IF(I7921&lt;&gt;"",SUMIF(Table1[Codigo_servico],A7921,Table1[Subtotal_insumo]),"")</f>
        <v>23.755360696409824</v>
      </c>
      <c r="L7921" s="17" t="str">
        <f>IF(Table1[[#This Row],[Ordem_insumos]]&lt;&gt;0,VLOOKUP(Table1[[#This Row],[Codigo_servico]],Preencher_Orcamento!$B:$D,3,FALSE)*Table1[[#This Row],[Qtde_insumo]],"")</f>
        <v/>
      </c>
      <c r="M7921" s="17" t="str">
        <f>IF(Table1[[#This Row],[Ordem_insumos]]&lt;&gt;0,VLOOKUP(Table1[[#This Row],[Codigo_servico]],Preencher_Orcamento!$B:$D,3,FALSE)*Table1[[#This Row],[Subtotal_insumo]],"")</f>
        <v/>
      </c>
    </row>
    <row r="7922" spans="1:13" x14ac:dyDescent="0.25">
      <c r="A7922" s="6">
        <v>100931</v>
      </c>
      <c r="B7922" s="126">
        <v>1</v>
      </c>
      <c r="C7922" s="133"/>
      <c r="D7922" s="134">
        <v>2036</v>
      </c>
      <c r="E7922" s="7" t="s">
        <v>2191</v>
      </c>
      <c r="F7922" s="8" t="s">
        <v>2140</v>
      </c>
      <c r="G7922" s="16">
        <f>IFERROR(VLOOKUP(Table1[[#This Row],[Codigo_insumo]],BD_Insumos!$B:$E,4),"")</f>
        <v>12.90425192342871</v>
      </c>
      <c r="H7922" s="140">
        <v>0.6</v>
      </c>
      <c r="I7922" s="9"/>
      <c r="J7922" s="22">
        <f t="shared" si="123"/>
        <v>7.7425511540572254</v>
      </c>
      <c r="K7922" s="22" t="str">
        <f>IF(I7922&lt;&gt;"",SUMIF(Table1[Codigo_servico],A7922,Table1[Subtotal_insumo]),"")</f>
        <v/>
      </c>
      <c r="L7922" s="16">
        <f>IF(Table1[[#This Row],[Ordem_insumos]]&lt;&gt;0,VLOOKUP(Table1[[#This Row],[Codigo_servico]],Preencher_Orcamento!$B:$D,3,FALSE)*Table1[[#This Row],[Qtde_insumo]],"")</f>
        <v>0</v>
      </c>
      <c r="M7922" s="16">
        <f>IF(Table1[[#This Row],[Ordem_insumos]]&lt;&gt;0,VLOOKUP(Table1[[#This Row],[Codigo_servico]],Preencher_Orcamento!$B:$D,3,FALSE)*Table1[[#This Row],[Subtotal_insumo]],"")</f>
        <v>0</v>
      </c>
    </row>
    <row r="7923" spans="1:13" x14ac:dyDescent="0.25">
      <c r="A7923" s="6">
        <v>100931</v>
      </c>
      <c r="B7923" s="126">
        <v>2</v>
      </c>
      <c r="C7923" s="133"/>
      <c r="D7923" s="134">
        <v>2035</v>
      </c>
      <c r="E7923" s="7" t="s">
        <v>2190</v>
      </c>
      <c r="F7923" s="8" t="s">
        <v>2140</v>
      </c>
      <c r="G7923" s="16">
        <f>IFERROR(VLOOKUP(Table1[[#This Row],[Codigo_insumo]],BD_Insumos!$B:$E,4),"")</f>
        <v>17.275965903920998</v>
      </c>
      <c r="H7923" s="140">
        <v>0.6</v>
      </c>
      <c r="I7923" s="9"/>
      <c r="J7923" s="22">
        <f t="shared" si="123"/>
        <v>10.365579542352599</v>
      </c>
      <c r="K7923" s="22" t="str">
        <f>IF(I7923&lt;&gt;"",SUMIF(Table1[Codigo_servico],A7923,Table1[Subtotal_insumo]),"")</f>
        <v/>
      </c>
      <c r="L7923" s="16">
        <f>IF(Table1[[#This Row],[Ordem_insumos]]&lt;&gt;0,VLOOKUP(Table1[[#This Row],[Codigo_servico]],Preencher_Orcamento!$B:$D,3,FALSE)*Table1[[#This Row],[Qtde_insumo]],"")</f>
        <v>0</v>
      </c>
      <c r="M7923" s="16">
        <f>IF(Table1[[#This Row],[Ordem_insumos]]&lt;&gt;0,VLOOKUP(Table1[[#This Row],[Codigo_servico]],Preencher_Orcamento!$B:$D,3,FALSE)*Table1[[#This Row],[Subtotal_insumo]],"")</f>
        <v>0</v>
      </c>
    </row>
    <row r="7924" spans="1:13" ht="26.25" x14ac:dyDescent="0.25">
      <c r="A7924" s="6">
        <v>100931</v>
      </c>
      <c r="B7924" s="126">
        <v>3</v>
      </c>
      <c r="C7924" s="133"/>
      <c r="D7924" s="134">
        <v>72431</v>
      </c>
      <c r="E7924" s="7" t="s">
        <v>1759</v>
      </c>
      <c r="F7924" s="8" t="s">
        <v>5</v>
      </c>
      <c r="G7924" s="18">
        <f>IFERROR(VLOOKUP(Table1[[#This Row],[Codigo_insumo]],BD_Insumos!$B:$E,4),"")</f>
        <v>4.7758000000000003</v>
      </c>
      <c r="H7924" s="140">
        <v>1.1000000000000001</v>
      </c>
      <c r="I7924" s="9"/>
      <c r="J7924" s="23">
        <f t="shared" si="123"/>
        <v>5.2533800000000008</v>
      </c>
      <c r="K7924" s="22" t="str">
        <f>IF(I7924&lt;&gt;"",SUMIF(Table1[Codigo_servico],A7924,Table1[Subtotal_insumo]),"")</f>
        <v/>
      </c>
      <c r="L7924" s="18">
        <f>IF(Table1[[#This Row],[Ordem_insumos]]&lt;&gt;0,VLOOKUP(Table1[[#This Row],[Codigo_servico]],Preencher_Orcamento!$B:$D,3,FALSE)*Table1[[#This Row],[Qtde_insumo]],"")</f>
        <v>0</v>
      </c>
      <c r="M7924" s="18">
        <f>IF(Table1[[#This Row],[Ordem_insumos]]&lt;&gt;0,VLOOKUP(Table1[[#This Row],[Codigo_servico]],Preencher_Orcamento!$B:$D,3,FALSE)*Table1[[#This Row],[Subtotal_insumo]],"")</f>
        <v>0</v>
      </c>
    </row>
    <row r="7925" spans="1:13" ht="26.25" x14ac:dyDescent="0.25">
      <c r="A7925" s="6">
        <v>100931</v>
      </c>
      <c r="B7925" s="126">
        <v>4</v>
      </c>
      <c r="C7925" s="133"/>
      <c r="D7925" s="134">
        <v>72402</v>
      </c>
      <c r="E7925" s="7" t="s">
        <v>1745</v>
      </c>
      <c r="F7925" s="8" t="s">
        <v>457</v>
      </c>
      <c r="G7925" s="18">
        <f>IFERROR(VLOOKUP(Table1[[#This Row],[Codigo_insumo]],BD_Insumos!$B:$E,4),"")</f>
        <v>0.78769999999999996</v>
      </c>
      <c r="H7925" s="140">
        <v>0.5</v>
      </c>
      <c r="I7925" s="9"/>
      <c r="J7925" s="23">
        <f t="shared" si="123"/>
        <v>0.39384999999999998</v>
      </c>
      <c r="K7925" s="22" t="str">
        <f>IF(I7925&lt;&gt;"",SUMIF(Table1[Codigo_servico],A7925,Table1[Subtotal_insumo]),"")</f>
        <v/>
      </c>
      <c r="L7925" s="18">
        <f>IF(Table1[[#This Row],[Ordem_insumos]]&lt;&gt;0,VLOOKUP(Table1[[#This Row],[Codigo_servico]],Preencher_Orcamento!$B:$D,3,FALSE)*Table1[[#This Row],[Qtde_insumo]],"")</f>
        <v>0</v>
      </c>
      <c r="M7925" s="18">
        <f>IF(Table1[[#This Row],[Ordem_insumos]]&lt;&gt;0,VLOOKUP(Table1[[#This Row],[Codigo_servico]],Preencher_Orcamento!$B:$D,3,FALSE)*Table1[[#This Row],[Subtotal_insumo]],"")</f>
        <v>0</v>
      </c>
    </row>
    <row r="7926" spans="1:13" x14ac:dyDescent="0.25">
      <c r="A7926" s="3">
        <v>100932</v>
      </c>
      <c r="B7926" s="125">
        <v>0</v>
      </c>
      <c r="C7926" s="131" t="s">
        <v>3929</v>
      </c>
      <c r="D7926" s="132"/>
      <c r="E7926" s="4"/>
      <c r="F7926" s="4"/>
      <c r="G7926" s="17" t="str">
        <f>IFERROR(VLOOKUP(Table1[[#This Row],[Codigo_insumo]],BD_Insumos!$B:$E,4),"")</f>
        <v/>
      </c>
      <c r="H7926" s="139"/>
      <c r="I7926" s="5" t="s">
        <v>5</v>
      </c>
      <c r="J7926" s="20" t="str">
        <f t="shared" si="123"/>
        <v/>
      </c>
      <c r="K7926" s="21">
        <f>IF(I7926&lt;&gt;"",SUMIF(Table1[Codigo_servico],A7926,Table1[Subtotal_insumo]),"")</f>
        <v>34.885686044614737</v>
      </c>
      <c r="L7926" s="17" t="str">
        <f>IF(Table1[[#This Row],[Ordem_insumos]]&lt;&gt;0,VLOOKUP(Table1[[#This Row],[Codigo_servico]],Preencher_Orcamento!$B:$D,3,FALSE)*Table1[[#This Row],[Qtde_insumo]],"")</f>
        <v/>
      </c>
      <c r="M7926" s="17" t="str">
        <f>IF(Table1[[#This Row],[Ordem_insumos]]&lt;&gt;0,VLOOKUP(Table1[[#This Row],[Codigo_servico]],Preencher_Orcamento!$B:$D,3,FALSE)*Table1[[#This Row],[Subtotal_insumo]],"")</f>
        <v/>
      </c>
    </row>
    <row r="7927" spans="1:13" x14ac:dyDescent="0.25">
      <c r="A7927" s="6">
        <v>100932</v>
      </c>
      <c r="B7927" s="126">
        <v>1</v>
      </c>
      <c r="C7927" s="133"/>
      <c r="D7927" s="134">
        <v>2036</v>
      </c>
      <c r="E7927" s="7" t="s">
        <v>2191</v>
      </c>
      <c r="F7927" s="8" t="s">
        <v>2140</v>
      </c>
      <c r="G7927" s="16">
        <f>IFERROR(VLOOKUP(Table1[[#This Row],[Codigo_insumo]],BD_Insumos!$B:$E,4),"")</f>
        <v>12.90425192342871</v>
      </c>
      <c r="H7927" s="140">
        <v>0.9</v>
      </c>
      <c r="I7927" s="9"/>
      <c r="J7927" s="22">
        <f t="shared" si="123"/>
        <v>11.613826731085839</v>
      </c>
      <c r="K7927" s="22" t="str">
        <f>IF(I7927&lt;&gt;"",SUMIF(Table1[Codigo_servico],A7927,Table1[Subtotal_insumo]),"")</f>
        <v/>
      </c>
      <c r="L7927" s="16">
        <f>IF(Table1[[#This Row],[Ordem_insumos]]&lt;&gt;0,VLOOKUP(Table1[[#This Row],[Codigo_servico]],Preencher_Orcamento!$B:$D,3,FALSE)*Table1[[#This Row],[Qtde_insumo]],"")</f>
        <v>0</v>
      </c>
      <c r="M7927" s="16">
        <f>IF(Table1[[#This Row],[Ordem_insumos]]&lt;&gt;0,VLOOKUP(Table1[[#This Row],[Codigo_servico]],Preencher_Orcamento!$B:$D,3,FALSE)*Table1[[#This Row],[Subtotal_insumo]],"")</f>
        <v>0</v>
      </c>
    </row>
    <row r="7928" spans="1:13" ht="26.25" x14ac:dyDescent="0.25">
      <c r="A7928" s="6">
        <v>100932</v>
      </c>
      <c r="B7928" s="126">
        <v>2</v>
      </c>
      <c r="C7928" s="133"/>
      <c r="D7928" s="134">
        <v>72403</v>
      </c>
      <c r="E7928" s="7" t="s">
        <v>1746</v>
      </c>
      <c r="F7928" s="8" t="s">
        <v>457</v>
      </c>
      <c r="G7928" s="16">
        <f>IFERROR(VLOOKUP(Table1[[#This Row],[Codigo_insumo]],BD_Insumos!$B:$E,4),"")</f>
        <v>1.1626000000000001</v>
      </c>
      <c r="H7928" s="140">
        <v>0.5</v>
      </c>
      <c r="I7928" s="9"/>
      <c r="J7928" s="22">
        <f t="shared" si="123"/>
        <v>0.58130000000000004</v>
      </c>
      <c r="K7928" s="22" t="str">
        <f>IF(I7928&lt;&gt;"",SUMIF(Table1[Codigo_servico],A7928,Table1[Subtotal_insumo]),"")</f>
        <v/>
      </c>
      <c r="L7928" s="16">
        <f>IF(Table1[[#This Row],[Ordem_insumos]]&lt;&gt;0,VLOOKUP(Table1[[#This Row],[Codigo_servico]],Preencher_Orcamento!$B:$D,3,FALSE)*Table1[[#This Row],[Qtde_insumo]],"")</f>
        <v>0</v>
      </c>
      <c r="M7928" s="16">
        <f>IF(Table1[[#This Row],[Ordem_insumos]]&lt;&gt;0,VLOOKUP(Table1[[#This Row],[Codigo_servico]],Preencher_Orcamento!$B:$D,3,FALSE)*Table1[[#This Row],[Subtotal_insumo]],"")</f>
        <v>0</v>
      </c>
    </row>
    <row r="7929" spans="1:13" ht="26.25" x14ac:dyDescent="0.25">
      <c r="A7929" s="6">
        <v>100932</v>
      </c>
      <c r="B7929" s="126">
        <v>3</v>
      </c>
      <c r="C7929" s="133"/>
      <c r="D7929" s="134">
        <v>72432</v>
      </c>
      <c r="E7929" s="7" t="s">
        <v>1760</v>
      </c>
      <c r="F7929" s="8" t="s">
        <v>5</v>
      </c>
      <c r="G7929" s="18">
        <f>IFERROR(VLOOKUP(Table1[[#This Row],[Codigo_insumo]],BD_Insumos!$B:$E,4),"")</f>
        <v>6.4928999999999997</v>
      </c>
      <c r="H7929" s="140">
        <v>1.1000000000000001</v>
      </c>
      <c r="I7929" s="9"/>
      <c r="J7929" s="23">
        <f t="shared" si="123"/>
        <v>7.1421900000000003</v>
      </c>
      <c r="K7929" s="22" t="str">
        <f>IF(I7929&lt;&gt;"",SUMIF(Table1[Codigo_servico],A7929,Table1[Subtotal_insumo]),"")</f>
        <v/>
      </c>
      <c r="L7929" s="18">
        <f>IF(Table1[[#This Row],[Ordem_insumos]]&lt;&gt;0,VLOOKUP(Table1[[#This Row],[Codigo_servico]],Preencher_Orcamento!$B:$D,3,FALSE)*Table1[[#This Row],[Qtde_insumo]],"")</f>
        <v>0</v>
      </c>
      <c r="M7929" s="18">
        <f>IF(Table1[[#This Row],[Ordem_insumos]]&lt;&gt;0,VLOOKUP(Table1[[#This Row],[Codigo_servico]],Preencher_Orcamento!$B:$D,3,FALSE)*Table1[[#This Row],[Subtotal_insumo]],"")</f>
        <v>0</v>
      </c>
    </row>
    <row r="7930" spans="1:13" x14ac:dyDescent="0.25">
      <c r="A7930" s="6">
        <v>100932</v>
      </c>
      <c r="B7930" s="126">
        <v>4</v>
      </c>
      <c r="C7930" s="133"/>
      <c r="D7930" s="134">
        <v>2035</v>
      </c>
      <c r="E7930" s="7" t="s">
        <v>2190</v>
      </c>
      <c r="F7930" s="8" t="s">
        <v>2140</v>
      </c>
      <c r="G7930" s="18">
        <f>IFERROR(VLOOKUP(Table1[[#This Row],[Codigo_insumo]],BD_Insumos!$B:$E,4),"")</f>
        <v>17.275965903920998</v>
      </c>
      <c r="H7930" s="140">
        <v>0.9</v>
      </c>
      <c r="I7930" s="9"/>
      <c r="J7930" s="23">
        <f t="shared" si="123"/>
        <v>15.548369313528898</v>
      </c>
      <c r="K7930" s="22" t="str">
        <f>IF(I7930&lt;&gt;"",SUMIF(Table1[Codigo_servico],A7930,Table1[Subtotal_insumo]),"")</f>
        <v/>
      </c>
      <c r="L7930" s="18">
        <f>IF(Table1[[#This Row],[Ordem_insumos]]&lt;&gt;0,VLOOKUP(Table1[[#This Row],[Codigo_servico]],Preencher_Orcamento!$B:$D,3,FALSE)*Table1[[#This Row],[Qtde_insumo]],"")</f>
        <v>0</v>
      </c>
      <c r="M7930" s="18">
        <f>IF(Table1[[#This Row],[Ordem_insumos]]&lt;&gt;0,VLOOKUP(Table1[[#This Row],[Codigo_servico]],Preencher_Orcamento!$B:$D,3,FALSE)*Table1[[#This Row],[Subtotal_insumo]],"")</f>
        <v>0</v>
      </c>
    </row>
    <row r="7931" spans="1:13" x14ac:dyDescent="0.25">
      <c r="A7931" s="3">
        <v>100933</v>
      </c>
      <c r="B7931" s="125">
        <v>0</v>
      </c>
      <c r="C7931" s="131" t="s">
        <v>3930</v>
      </c>
      <c r="D7931" s="132"/>
      <c r="E7931" s="4"/>
      <c r="F7931" s="4"/>
      <c r="G7931" s="17" t="str">
        <f>IFERROR(VLOOKUP(Table1[[#This Row],[Codigo_insumo]],BD_Insumos!$B:$E,4),"")</f>
        <v/>
      </c>
      <c r="H7931" s="139"/>
      <c r="I7931" s="5" t="s">
        <v>5</v>
      </c>
      <c r="J7931" s="20" t="str">
        <f t="shared" si="123"/>
        <v/>
      </c>
      <c r="K7931" s="21">
        <f>IF(I7931&lt;&gt;"",SUMIF(Table1[Codigo_servico],A7931,Table1[Subtotal_insumo]),"")</f>
        <v>41.886289610084681</v>
      </c>
      <c r="L7931" s="17" t="str">
        <f>IF(Table1[[#This Row],[Ordem_insumos]]&lt;&gt;0,VLOOKUP(Table1[[#This Row],[Codigo_servico]],Preencher_Orcamento!$B:$D,3,FALSE)*Table1[[#This Row],[Qtde_insumo]],"")</f>
        <v/>
      </c>
      <c r="M7931" s="17" t="str">
        <f>IF(Table1[[#This Row],[Ordem_insumos]]&lt;&gt;0,VLOOKUP(Table1[[#This Row],[Codigo_servico]],Preencher_Orcamento!$B:$D,3,FALSE)*Table1[[#This Row],[Subtotal_insumo]],"")</f>
        <v/>
      </c>
    </row>
    <row r="7932" spans="1:13" ht="26.25" x14ac:dyDescent="0.25">
      <c r="A7932" s="6">
        <v>100933</v>
      </c>
      <c r="B7932" s="126">
        <v>1</v>
      </c>
      <c r="C7932" s="133"/>
      <c r="D7932" s="134">
        <v>72433</v>
      </c>
      <c r="E7932" s="7" t="s">
        <v>1761</v>
      </c>
      <c r="F7932" s="8" t="s">
        <v>5</v>
      </c>
      <c r="G7932" s="16">
        <f>IFERROR(VLOOKUP(Table1[[#This Row],[Codigo_insumo]],BD_Insumos!$B:$E,4),"")</f>
        <v>7.2504999999999997</v>
      </c>
      <c r="H7932" s="140">
        <v>1.1000000000000001</v>
      </c>
      <c r="I7932" s="9"/>
      <c r="J7932" s="22">
        <f t="shared" si="123"/>
        <v>7.9755500000000001</v>
      </c>
      <c r="K7932" s="22" t="str">
        <f>IF(I7932&lt;&gt;"",SUMIF(Table1[Codigo_servico],A7932,Table1[Subtotal_insumo]),"")</f>
        <v/>
      </c>
      <c r="L7932" s="16">
        <f>IF(Table1[[#This Row],[Ordem_insumos]]&lt;&gt;0,VLOOKUP(Table1[[#This Row],[Codigo_servico]],Preencher_Orcamento!$B:$D,3,FALSE)*Table1[[#This Row],[Qtde_insumo]],"")</f>
        <v>0</v>
      </c>
      <c r="M7932" s="16">
        <f>IF(Table1[[#This Row],[Ordem_insumos]]&lt;&gt;0,VLOOKUP(Table1[[#This Row],[Codigo_servico]],Preencher_Orcamento!$B:$D,3,FALSE)*Table1[[#This Row],[Subtotal_insumo]],"")</f>
        <v>0</v>
      </c>
    </row>
    <row r="7933" spans="1:13" ht="26.25" x14ac:dyDescent="0.25">
      <c r="A7933" s="6">
        <v>100933</v>
      </c>
      <c r="B7933" s="126">
        <v>2</v>
      </c>
      <c r="C7933" s="133"/>
      <c r="D7933" s="134">
        <v>72404</v>
      </c>
      <c r="E7933" s="7" t="s">
        <v>1747</v>
      </c>
      <c r="F7933" s="8" t="s">
        <v>457</v>
      </c>
      <c r="G7933" s="16">
        <f>IFERROR(VLOOKUP(Table1[[#This Row],[Codigo_insumo]],BD_Insumos!$B:$E,4),"")</f>
        <v>1.425</v>
      </c>
      <c r="H7933" s="140">
        <v>0.5</v>
      </c>
      <c r="I7933" s="9"/>
      <c r="J7933" s="22">
        <f t="shared" si="123"/>
        <v>0.71250000000000002</v>
      </c>
      <c r="K7933" s="22" t="str">
        <f>IF(I7933&lt;&gt;"",SUMIF(Table1[Codigo_servico],A7933,Table1[Subtotal_insumo]),"")</f>
        <v/>
      </c>
      <c r="L7933" s="16">
        <f>IF(Table1[[#This Row],[Ordem_insumos]]&lt;&gt;0,VLOOKUP(Table1[[#This Row],[Codigo_servico]],Preencher_Orcamento!$B:$D,3,FALSE)*Table1[[#This Row],[Qtde_insumo]],"")</f>
        <v>0</v>
      </c>
      <c r="M7933" s="16">
        <f>IF(Table1[[#This Row],[Ordem_insumos]]&lt;&gt;0,VLOOKUP(Table1[[#This Row],[Codigo_servico]],Preencher_Orcamento!$B:$D,3,FALSE)*Table1[[#This Row],[Subtotal_insumo]],"")</f>
        <v>0</v>
      </c>
    </row>
    <row r="7934" spans="1:13" x14ac:dyDescent="0.25">
      <c r="A7934" s="6">
        <v>100933</v>
      </c>
      <c r="B7934" s="126">
        <v>3</v>
      </c>
      <c r="C7934" s="133"/>
      <c r="D7934" s="134">
        <v>2035</v>
      </c>
      <c r="E7934" s="7" t="s">
        <v>2190</v>
      </c>
      <c r="F7934" s="8" t="s">
        <v>2140</v>
      </c>
      <c r="G7934" s="18">
        <f>IFERROR(VLOOKUP(Table1[[#This Row],[Codigo_insumo]],BD_Insumos!$B:$E,4),"")</f>
        <v>17.275965903920998</v>
      </c>
      <c r="H7934" s="140">
        <v>1.1000000000000001</v>
      </c>
      <c r="I7934" s="9"/>
      <c r="J7934" s="23">
        <f t="shared" si="123"/>
        <v>19.003562494313098</v>
      </c>
      <c r="K7934" s="22" t="str">
        <f>IF(I7934&lt;&gt;"",SUMIF(Table1[Codigo_servico],A7934,Table1[Subtotal_insumo]),"")</f>
        <v/>
      </c>
      <c r="L7934" s="18">
        <f>IF(Table1[[#This Row],[Ordem_insumos]]&lt;&gt;0,VLOOKUP(Table1[[#This Row],[Codigo_servico]],Preencher_Orcamento!$B:$D,3,FALSE)*Table1[[#This Row],[Qtde_insumo]],"")</f>
        <v>0</v>
      </c>
      <c r="M7934" s="18">
        <f>IF(Table1[[#This Row],[Ordem_insumos]]&lt;&gt;0,VLOOKUP(Table1[[#This Row],[Codigo_servico]],Preencher_Orcamento!$B:$D,3,FALSE)*Table1[[#This Row],[Subtotal_insumo]],"")</f>
        <v>0</v>
      </c>
    </row>
    <row r="7935" spans="1:13" x14ac:dyDescent="0.25">
      <c r="A7935" s="6">
        <v>100933</v>
      </c>
      <c r="B7935" s="126">
        <v>4</v>
      </c>
      <c r="C7935" s="133"/>
      <c r="D7935" s="134">
        <v>2036</v>
      </c>
      <c r="E7935" s="7" t="s">
        <v>2191</v>
      </c>
      <c r="F7935" s="8" t="s">
        <v>2140</v>
      </c>
      <c r="G7935" s="18">
        <f>IFERROR(VLOOKUP(Table1[[#This Row],[Codigo_insumo]],BD_Insumos!$B:$E,4),"")</f>
        <v>12.90425192342871</v>
      </c>
      <c r="H7935" s="140">
        <v>1.1000000000000001</v>
      </c>
      <c r="I7935" s="9"/>
      <c r="J7935" s="23">
        <f t="shared" si="123"/>
        <v>14.194677115771581</v>
      </c>
      <c r="K7935" s="22" t="str">
        <f>IF(I7935&lt;&gt;"",SUMIF(Table1[Codigo_servico],A7935,Table1[Subtotal_insumo]),"")</f>
        <v/>
      </c>
      <c r="L7935" s="18">
        <f>IF(Table1[[#This Row],[Ordem_insumos]]&lt;&gt;0,VLOOKUP(Table1[[#This Row],[Codigo_servico]],Preencher_Orcamento!$B:$D,3,FALSE)*Table1[[#This Row],[Qtde_insumo]],"")</f>
        <v>0</v>
      </c>
      <c r="M7935" s="18">
        <f>IF(Table1[[#This Row],[Ordem_insumos]]&lt;&gt;0,VLOOKUP(Table1[[#This Row],[Codigo_servico]],Preencher_Orcamento!$B:$D,3,FALSE)*Table1[[#This Row],[Subtotal_insumo]],"")</f>
        <v>0</v>
      </c>
    </row>
    <row r="7936" spans="1:13" x14ac:dyDescent="0.25">
      <c r="A7936" s="3">
        <v>100934</v>
      </c>
      <c r="B7936" s="125">
        <v>0</v>
      </c>
      <c r="C7936" s="131" t="s">
        <v>3931</v>
      </c>
      <c r="D7936" s="132"/>
      <c r="E7936" s="4"/>
      <c r="F7936" s="4"/>
      <c r="G7936" s="17" t="str">
        <f>IFERROR(VLOOKUP(Table1[[#This Row],[Codigo_insumo]],BD_Insumos!$B:$E,4),"")</f>
        <v/>
      </c>
      <c r="H7936" s="139"/>
      <c r="I7936" s="5" t="s">
        <v>5</v>
      </c>
      <c r="J7936" s="20" t="str">
        <f t="shared" si="123"/>
        <v/>
      </c>
      <c r="K7936" s="21">
        <f>IF(I7936&lt;&gt;"",SUMIF(Table1[Codigo_servico],A7936,Table1[Subtotal_insumo]),"")</f>
        <v>62.14670317555462</v>
      </c>
      <c r="L7936" s="17" t="str">
        <f>IF(Table1[[#This Row],[Ordem_insumos]]&lt;&gt;0,VLOOKUP(Table1[[#This Row],[Codigo_servico]],Preencher_Orcamento!$B:$D,3,FALSE)*Table1[[#This Row],[Qtde_insumo]],"")</f>
        <v/>
      </c>
      <c r="M7936" s="17" t="str">
        <f>IF(Table1[[#This Row],[Ordem_insumos]]&lt;&gt;0,VLOOKUP(Table1[[#This Row],[Codigo_servico]],Preencher_Orcamento!$B:$D,3,FALSE)*Table1[[#This Row],[Subtotal_insumo]],"")</f>
        <v/>
      </c>
    </row>
    <row r="7937" spans="1:13" x14ac:dyDescent="0.25">
      <c r="A7937" s="6">
        <v>100934</v>
      </c>
      <c r="B7937" s="126">
        <v>1</v>
      </c>
      <c r="C7937" s="133"/>
      <c r="D7937" s="134">
        <v>2035</v>
      </c>
      <c r="E7937" s="7" t="s">
        <v>2190</v>
      </c>
      <c r="F7937" s="8" t="s">
        <v>2140</v>
      </c>
      <c r="G7937" s="16">
        <f>IFERROR(VLOOKUP(Table1[[#This Row],[Codigo_insumo]],BD_Insumos!$B:$E,4),"")</f>
        <v>17.275965903920998</v>
      </c>
      <c r="H7937" s="140">
        <v>1.3</v>
      </c>
      <c r="I7937" s="9"/>
      <c r="J7937" s="22">
        <f t="shared" si="123"/>
        <v>22.458755675097297</v>
      </c>
      <c r="K7937" s="22" t="str">
        <f>IF(I7937&lt;&gt;"",SUMIF(Table1[Codigo_servico],A7937,Table1[Subtotal_insumo]),"")</f>
        <v/>
      </c>
      <c r="L7937" s="16">
        <f>IF(Table1[[#This Row],[Ordem_insumos]]&lt;&gt;0,VLOOKUP(Table1[[#This Row],[Codigo_servico]],Preencher_Orcamento!$B:$D,3,FALSE)*Table1[[#This Row],[Qtde_insumo]],"")</f>
        <v>0</v>
      </c>
      <c r="M7937" s="16">
        <f>IF(Table1[[#This Row],[Ordem_insumos]]&lt;&gt;0,VLOOKUP(Table1[[#This Row],[Codigo_servico]],Preencher_Orcamento!$B:$D,3,FALSE)*Table1[[#This Row],[Subtotal_insumo]],"")</f>
        <v>0</v>
      </c>
    </row>
    <row r="7938" spans="1:13" x14ac:dyDescent="0.25">
      <c r="A7938" s="6">
        <v>100934</v>
      </c>
      <c r="B7938" s="126">
        <v>2</v>
      </c>
      <c r="C7938" s="133"/>
      <c r="D7938" s="134">
        <v>2036</v>
      </c>
      <c r="E7938" s="7" t="s">
        <v>2191</v>
      </c>
      <c r="F7938" s="8" t="s">
        <v>2140</v>
      </c>
      <c r="G7938" s="16">
        <f>IFERROR(VLOOKUP(Table1[[#This Row],[Codigo_insumo]],BD_Insumos!$B:$E,4),"")</f>
        <v>12.90425192342871</v>
      </c>
      <c r="H7938" s="140">
        <v>1.3</v>
      </c>
      <c r="I7938" s="9"/>
      <c r="J7938" s="22">
        <f t="shared" ref="J7938:J8001" si="124">IF(I7938="",G7938*H7938,"")</f>
        <v>16.775527500457322</v>
      </c>
      <c r="K7938" s="22" t="str">
        <f>IF(I7938&lt;&gt;"",SUMIF(Table1[Codigo_servico],A7938,Table1[Subtotal_insumo]),"")</f>
        <v/>
      </c>
      <c r="L7938" s="16">
        <f>IF(Table1[[#This Row],[Ordem_insumos]]&lt;&gt;0,VLOOKUP(Table1[[#This Row],[Codigo_servico]],Preencher_Orcamento!$B:$D,3,FALSE)*Table1[[#This Row],[Qtde_insumo]],"")</f>
        <v>0</v>
      </c>
      <c r="M7938" s="16">
        <f>IF(Table1[[#This Row],[Ordem_insumos]]&lt;&gt;0,VLOOKUP(Table1[[#This Row],[Codigo_servico]],Preencher_Orcamento!$B:$D,3,FALSE)*Table1[[#This Row],[Subtotal_insumo]],"")</f>
        <v>0</v>
      </c>
    </row>
    <row r="7939" spans="1:13" ht="26.25" x14ac:dyDescent="0.25">
      <c r="A7939" s="6">
        <v>100934</v>
      </c>
      <c r="B7939" s="126">
        <v>3</v>
      </c>
      <c r="C7939" s="133"/>
      <c r="D7939" s="134">
        <v>72405</v>
      </c>
      <c r="E7939" s="7" t="s">
        <v>1748</v>
      </c>
      <c r="F7939" s="8" t="s">
        <v>457</v>
      </c>
      <c r="G7939" s="18">
        <f>IFERROR(VLOOKUP(Table1[[#This Row],[Codigo_insumo]],BD_Insumos!$B:$E,4),"")</f>
        <v>4.5952999999999999</v>
      </c>
      <c r="H7939" s="140">
        <v>0.5</v>
      </c>
      <c r="I7939" s="9"/>
      <c r="J7939" s="23">
        <f t="shared" si="124"/>
        <v>2.29765</v>
      </c>
      <c r="K7939" s="22" t="str">
        <f>IF(I7939&lt;&gt;"",SUMIF(Table1[Codigo_servico],A7939,Table1[Subtotal_insumo]),"")</f>
        <v/>
      </c>
      <c r="L7939" s="18">
        <f>IF(Table1[[#This Row],[Ordem_insumos]]&lt;&gt;0,VLOOKUP(Table1[[#This Row],[Codigo_servico]],Preencher_Orcamento!$B:$D,3,FALSE)*Table1[[#This Row],[Qtde_insumo]],"")</f>
        <v>0</v>
      </c>
      <c r="M7939" s="18">
        <f>IF(Table1[[#This Row],[Ordem_insumos]]&lt;&gt;0,VLOOKUP(Table1[[#This Row],[Codigo_servico]],Preencher_Orcamento!$B:$D,3,FALSE)*Table1[[#This Row],[Subtotal_insumo]],"")</f>
        <v>0</v>
      </c>
    </row>
    <row r="7940" spans="1:13" ht="26.25" x14ac:dyDescent="0.25">
      <c r="A7940" s="6">
        <v>100934</v>
      </c>
      <c r="B7940" s="126">
        <v>4</v>
      </c>
      <c r="C7940" s="133"/>
      <c r="D7940" s="134">
        <v>72434</v>
      </c>
      <c r="E7940" s="7" t="s">
        <v>1762</v>
      </c>
      <c r="F7940" s="8" t="s">
        <v>5</v>
      </c>
      <c r="G7940" s="18">
        <f>IFERROR(VLOOKUP(Table1[[#This Row],[Codigo_insumo]],BD_Insumos!$B:$E,4),"")</f>
        <v>18.7407</v>
      </c>
      <c r="H7940" s="140">
        <v>1.1000000000000001</v>
      </c>
      <c r="I7940" s="9"/>
      <c r="J7940" s="23">
        <f t="shared" si="124"/>
        <v>20.614770000000004</v>
      </c>
      <c r="K7940" s="22" t="str">
        <f>IF(I7940&lt;&gt;"",SUMIF(Table1[Codigo_servico],A7940,Table1[Subtotal_insumo]),"")</f>
        <v/>
      </c>
      <c r="L7940" s="18">
        <f>IF(Table1[[#This Row],[Ordem_insumos]]&lt;&gt;0,VLOOKUP(Table1[[#This Row],[Codigo_servico]],Preencher_Orcamento!$B:$D,3,FALSE)*Table1[[#This Row],[Qtde_insumo]],"")</f>
        <v>0</v>
      </c>
      <c r="M7940" s="18">
        <f>IF(Table1[[#This Row],[Ordem_insumos]]&lt;&gt;0,VLOOKUP(Table1[[#This Row],[Codigo_servico]],Preencher_Orcamento!$B:$D,3,FALSE)*Table1[[#This Row],[Subtotal_insumo]],"")</f>
        <v>0</v>
      </c>
    </row>
    <row r="7941" spans="1:13" x14ac:dyDescent="0.25">
      <c r="A7941" s="3">
        <v>100935</v>
      </c>
      <c r="B7941" s="125">
        <v>0</v>
      </c>
      <c r="C7941" s="131" t="s">
        <v>3932</v>
      </c>
      <c r="D7941" s="132"/>
      <c r="E7941" s="4"/>
      <c r="F7941" s="4"/>
      <c r="G7941" s="17" t="str">
        <f>IFERROR(VLOOKUP(Table1[[#This Row],[Codigo_insumo]],BD_Insumos!$B:$E,4),"")</f>
        <v/>
      </c>
      <c r="H7941" s="139"/>
      <c r="I7941" s="5" t="s">
        <v>5</v>
      </c>
      <c r="J7941" s="20" t="str">
        <f t="shared" si="124"/>
        <v/>
      </c>
      <c r="K7941" s="21">
        <f>IF(I7941&lt;&gt;"",SUMIF(Table1[Codigo_servico],A7941,Table1[Subtotal_insumo]),"")</f>
        <v>78.241424958289599</v>
      </c>
      <c r="L7941" s="17" t="str">
        <f>IF(Table1[[#This Row],[Ordem_insumos]]&lt;&gt;0,VLOOKUP(Table1[[#This Row],[Codigo_servico]],Preencher_Orcamento!$B:$D,3,FALSE)*Table1[[#This Row],[Qtde_insumo]],"")</f>
        <v/>
      </c>
      <c r="M7941" s="17" t="str">
        <f>IF(Table1[[#This Row],[Ordem_insumos]]&lt;&gt;0,VLOOKUP(Table1[[#This Row],[Codigo_servico]],Preencher_Orcamento!$B:$D,3,FALSE)*Table1[[#This Row],[Subtotal_insumo]],"")</f>
        <v/>
      </c>
    </row>
    <row r="7942" spans="1:13" x14ac:dyDescent="0.25">
      <c r="A7942" s="6">
        <v>100935</v>
      </c>
      <c r="B7942" s="126">
        <v>1</v>
      </c>
      <c r="C7942" s="133"/>
      <c r="D7942" s="134">
        <v>2036</v>
      </c>
      <c r="E7942" s="7" t="s">
        <v>2191</v>
      </c>
      <c r="F7942" s="8" t="s">
        <v>2140</v>
      </c>
      <c r="G7942" s="16">
        <f>IFERROR(VLOOKUP(Table1[[#This Row],[Codigo_insumo]],BD_Insumos!$B:$E,4),"")</f>
        <v>12.90425192342871</v>
      </c>
      <c r="H7942" s="140">
        <v>1.4</v>
      </c>
      <c r="I7942" s="9"/>
      <c r="J7942" s="22">
        <f t="shared" si="124"/>
        <v>18.065952692800192</v>
      </c>
      <c r="K7942" s="22" t="str">
        <f>IF(I7942&lt;&gt;"",SUMIF(Table1[Codigo_servico],A7942,Table1[Subtotal_insumo]),"")</f>
        <v/>
      </c>
      <c r="L7942" s="16">
        <f>IF(Table1[[#This Row],[Ordem_insumos]]&lt;&gt;0,VLOOKUP(Table1[[#This Row],[Codigo_servico]],Preencher_Orcamento!$B:$D,3,FALSE)*Table1[[#This Row],[Qtde_insumo]],"")</f>
        <v>0</v>
      </c>
      <c r="M7942" s="16">
        <f>IF(Table1[[#This Row],[Ordem_insumos]]&lt;&gt;0,VLOOKUP(Table1[[#This Row],[Codigo_servico]],Preencher_Orcamento!$B:$D,3,FALSE)*Table1[[#This Row],[Subtotal_insumo]],"")</f>
        <v>0</v>
      </c>
    </row>
    <row r="7943" spans="1:13" ht="26.25" x14ac:dyDescent="0.25">
      <c r="A7943" s="6">
        <v>100935</v>
      </c>
      <c r="B7943" s="126">
        <v>2</v>
      </c>
      <c r="C7943" s="133"/>
      <c r="D7943" s="134">
        <v>72435</v>
      </c>
      <c r="E7943" s="7" t="s">
        <v>1763</v>
      </c>
      <c r="F7943" s="8" t="s">
        <v>5</v>
      </c>
      <c r="G7943" s="16">
        <f>IFERROR(VLOOKUP(Table1[[#This Row],[Codigo_insumo]],BD_Insumos!$B:$E,4),"")</f>
        <v>31.324200000000001</v>
      </c>
      <c r="H7943" s="140">
        <v>1.1000000000000001</v>
      </c>
      <c r="I7943" s="9"/>
      <c r="J7943" s="22">
        <f t="shared" si="124"/>
        <v>34.456620000000001</v>
      </c>
      <c r="K7943" s="22" t="str">
        <f>IF(I7943&lt;&gt;"",SUMIF(Table1[Codigo_servico],A7943,Table1[Subtotal_insumo]),"")</f>
        <v/>
      </c>
      <c r="L7943" s="16">
        <f>IF(Table1[[#This Row],[Ordem_insumos]]&lt;&gt;0,VLOOKUP(Table1[[#This Row],[Codigo_servico]],Preencher_Orcamento!$B:$D,3,FALSE)*Table1[[#This Row],[Qtde_insumo]],"")</f>
        <v>0</v>
      </c>
      <c r="M7943" s="16">
        <f>IF(Table1[[#This Row],[Ordem_insumos]]&lt;&gt;0,VLOOKUP(Table1[[#This Row],[Codigo_servico]],Preencher_Orcamento!$B:$D,3,FALSE)*Table1[[#This Row],[Subtotal_insumo]],"")</f>
        <v>0</v>
      </c>
    </row>
    <row r="7944" spans="1:13" x14ac:dyDescent="0.25">
      <c r="A7944" s="6">
        <v>100935</v>
      </c>
      <c r="B7944" s="126">
        <v>3</v>
      </c>
      <c r="C7944" s="133"/>
      <c r="D7944" s="134">
        <v>2035</v>
      </c>
      <c r="E7944" s="7" t="s">
        <v>2190</v>
      </c>
      <c r="F7944" s="8" t="s">
        <v>2140</v>
      </c>
      <c r="G7944" s="18">
        <f>IFERROR(VLOOKUP(Table1[[#This Row],[Codigo_insumo]],BD_Insumos!$B:$E,4),"")</f>
        <v>17.275965903920998</v>
      </c>
      <c r="H7944" s="140">
        <v>1.4</v>
      </c>
      <c r="I7944" s="9"/>
      <c r="J7944" s="23">
        <f t="shared" si="124"/>
        <v>24.186352265489397</v>
      </c>
      <c r="K7944" s="22" t="str">
        <f>IF(I7944&lt;&gt;"",SUMIF(Table1[Codigo_servico],A7944,Table1[Subtotal_insumo]),"")</f>
        <v/>
      </c>
      <c r="L7944" s="18">
        <f>IF(Table1[[#This Row],[Ordem_insumos]]&lt;&gt;0,VLOOKUP(Table1[[#This Row],[Codigo_servico]],Preencher_Orcamento!$B:$D,3,FALSE)*Table1[[#This Row],[Qtde_insumo]],"")</f>
        <v>0</v>
      </c>
      <c r="M7944" s="18">
        <f>IF(Table1[[#This Row],[Ordem_insumos]]&lt;&gt;0,VLOOKUP(Table1[[#This Row],[Codigo_servico]],Preencher_Orcamento!$B:$D,3,FALSE)*Table1[[#This Row],[Subtotal_insumo]],"")</f>
        <v>0</v>
      </c>
    </row>
    <row r="7945" spans="1:13" ht="26.25" x14ac:dyDescent="0.25">
      <c r="A7945" s="6">
        <v>100935</v>
      </c>
      <c r="B7945" s="126">
        <v>4</v>
      </c>
      <c r="C7945" s="133"/>
      <c r="D7945" s="134">
        <v>72406</v>
      </c>
      <c r="E7945" s="7" t="s">
        <v>1749</v>
      </c>
      <c r="F7945" s="8" t="s">
        <v>457</v>
      </c>
      <c r="G7945" s="18">
        <f>IFERROR(VLOOKUP(Table1[[#This Row],[Codigo_insumo]],BD_Insumos!$B:$E,4),"")</f>
        <v>3.0649999999999999</v>
      </c>
      <c r="H7945" s="140">
        <v>0.5</v>
      </c>
      <c r="I7945" s="9"/>
      <c r="J7945" s="23">
        <f t="shared" si="124"/>
        <v>1.5325</v>
      </c>
      <c r="K7945" s="22" t="str">
        <f>IF(I7945&lt;&gt;"",SUMIF(Table1[Codigo_servico],A7945,Table1[Subtotal_insumo]),"")</f>
        <v/>
      </c>
      <c r="L7945" s="18">
        <f>IF(Table1[[#This Row],[Ordem_insumos]]&lt;&gt;0,VLOOKUP(Table1[[#This Row],[Codigo_servico]],Preencher_Orcamento!$B:$D,3,FALSE)*Table1[[#This Row],[Qtde_insumo]],"")</f>
        <v>0</v>
      </c>
      <c r="M7945" s="18">
        <f>IF(Table1[[#This Row],[Ordem_insumos]]&lt;&gt;0,VLOOKUP(Table1[[#This Row],[Codigo_servico]],Preencher_Orcamento!$B:$D,3,FALSE)*Table1[[#This Row],[Subtotal_insumo]],"")</f>
        <v>0</v>
      </c>
    </row>
    <row r="7946" spans="1:13" x14ac:dyDescent="0.25">
      <c r="A7946" s="3">
        <v>100998</v>
      </c>
      <c r="B7946" s="125">
        <v>0</v>
      </c>
      <c r="C7946" s="131" t="s">
        <v>3792</v>
      </c>
      <c r="D7946" s="132"/>
      <c r="E7946" s="4"/>
      <c r="F7946" s="4"/>
      <c r="G7946" s="17" t="str">
        <f>IFERROR(VLOOKUP(Table1[[#This Row],[Codigo_insumo]],BD_Insumos!$B:$E,4),"")</f>
        <v/>
      </c>
      <c r="H7946" s="139"/>
      <c r="I7946" s="5" t="s">
        <v>5</v>
      </c>
      <c r="J7946" s="20" t="str">
        <f t="shared" si="124"/>
        <v/>
      </c>
      <c r="K7946" s="21">
        <f>IF(I7946&lt;&gt;"",SUMIF(Table1[Codigo_servico],A7946,Table1[Subtotal_insumo]),"")</f>
        <v>21.300509536908589</v>
      </c>
      <c r="L7946" s="17" t="str">
        <f>IF(Table1[[#This Row],[Ordem_insumos]]&lt;&gt;0,VLOOKUP(Table1[[#This Row],[Codigo_servico]],Preencher_Orcamento!$B:$D,3,FALSE)*Table1[[#This Row],[Qtde_insumo]],"")</f>
        <v/>
      </c>
      <c r="M7946" s="17" t="str">
        <f>IF(Table1[[#This Row],[Ordem_insumos]]&lt;&gt;0,VLOOKUP(Table1[[#This Row],[Codigo_servico]],Preencher_Orcamento!$B:$D,3,FALSE)*Table1[[#This Row],[Subtotal_insumo]],"")</f>
        <v/>
      </c>
    </row>
    <row r="7947" spans="1:13" x14ac:dyDescent="0.25">
      <c r="A7947" s="6">
        <v>100998</v>
      </c>
      <c r="B7947" s="126">
        <v>1</v>
      </c>
      <c r="C7947" s="133"/>
      <c r="D7947" s="134">
        <v>2099</v>
      </c>
      <c r="E7947" s="7" t="s">
        <v>2205</v>
      </c>
      <c r="F7947" s="8" t="s">
        <v>2140</v>
      </c>
      <c r="G7947" s="16">
        <f>IFERROR(VLOOKUP(Table1[[#This Row],[Codigo_insumo]],BD_Insumos!$B:$E,4),"")</f>
        <v>12.627877718847255</v>
      </c>
      <c r="H7947" s="140">
        <v>0.75</v>
      </c>
      <c r="I7947" s="9"/>
      <c r="J7947" s="22">
        <f t="shared" si="124"/>
        <v>9.4709082891354406</v>
      </c>
      <c r="K7947" s="22" t="str">
        <f>IF(I7947&lt;&gt;"",SUMIF(Table1[Codigo_servico],A7947,Table1[Subtotal_insumo]),"")</f>
        <v/>
      </c>
      <c r="L7947" s="16">
        <f>IF(Table1[[#This Row],[Ordem_insumos]]&lt;&gt;0,VLOOKUP(Table1[[#This Row],[Codigo_servico]],Preencher_Orcamento!$B:$D,3,FALSE)*Table1[[#This Row],[Qtde_insumo]],"")</f>
        <v>0</v>
      </c>
      <c r="M7947" s="16">
        <f>IF(Table1[[#This Row],[Ordem_insumos]]&lt;&gt;0,VLOOKUP(Table1[[#This Row],[Codigo_servico]],Preencher_Orcamento!$B:$D,3,FALSE)*Table1[[#This Row],[Subtotal_insumo]],"")</f>
        <v>0</v>
      </c>
    </row>
    <row r="7948" spans="1:13" x14ac:dyDescent="0.25">
      <c r="A7948" s="6">
        <v>100998</v>
      </c>
      <c r="B7948" s="126">
        <v>2</v>
      </c>
      <c r="C7948" s="133"/>
      <c r="D7948" s="134">
        <v>10601</v>
      </c>
      <c r="E7948" s="7" t="s">
        <v>111</v>
      </c>
      <c r="F7948" s="8" t="s">
        <v>58</v>
      </c>
      <c r="G7948" s="16">
        <f>IFERROR(VLOOKUP(Table1[[#This Row],[Codigo_insumo]],BD_Insumos!$B:$E,4),"")</f>
        <v>160.4237</v>
      </c>
      <c r="H7948" s="140">
        <v>5.0999999999999997E-2</v>
      </c>
      <c r="I7948" s="9"/>
      <c r="J7948" s="22">
        <f t="shared" si="124"/>
        <v>8.1816087</v>
      </c>
      <c r="K7948" s="22" t="str">
        <f>IF(I7948&lt;&gt;"",SUMIF(Table1[Codigo_servico],A7948,Table1[Subtotal_insumo]),"")</f>
        <v/>
      </c>
      <c r="L7948" s="16">
        <f>IF(Table1[[#This Row],[Ordem_insumos]]&lt;&gt;0,VLOOKUP(Table1[[#This Row],[Codigo_servico]],Preencher_Orcamento!$B:$D,3,FALSE)*Table1[[#This Row],[Qtde_insumo]],"")</f>
        <v>0</v>
      </c>
      <c r="M7948" s="16">
        <f>IF(Table1[[#This Row],[Ordem_insumos]]&lt;&gt;0,VLOOKUP(Table1[[#This Row],[Codigo_servico]],Preencher_Orcamento!$B:$D,3,FALSE)*Table1[[#This Row],[Subtotal_insumo]],"")</f>
        <v>0</v>
      </c>
    </row>
    <row r="7949" spans="1:13" x14ac:dyDescent="0.25">
      <c r="A7949" s="6">
        <v>100998</v>
      </c>
      <c r="B7949" s="126">
        <v>3</v>
      </c>
      <c r="C7949" s="133"/>
      <c r="D7949" s="134">
        <v>2020</v>
      </c>
      <c r="E7949" s="7" t="s">
        <v>2188</v>
      </c>
      <c r="F7949" s="8" t="s">
        <v>2140</v>
      </c>
      <c r="G7949" s="18">
        <f>IFERROR(VLOOKUP(Table1[[#This Row],[Codigo_insumo]],BD_Insumos!$B:$E,4),"")</f>
        <v>15.860837164231068</v>
      </c>
      <c r="H7949" s="140">
        <v>0.23</v>
      </c>
      <c r="I7949" s="9"/>
      <c r="J7949" s="23">
        <f t="shared" si="124"/>
        <v>3.6479925477731459</v>
      </c>
      <c r="K7949" s="22" t="str">
        <f>IF(I7949&lt;&gt;"",SUMIF(Table1[Codigo_servico],A7949,Table1[Subtotal_insumo]),"")</f>
        <v/>
      </c>
      <c r="L7949" s="18">
        <f>IF(Table1[[#This Row],[Ordem_insumos]]&lt;&gt;0,VLOOKUP(Table1[[#This Row],[Codigo_servico]],Preencher_Orcamento!$B:$D,3,FALSE)*Table1[[#This Row],[Qtde_insumo]],"")</f>
        <v>0</v>
      </c>
      <c r="M7949" s="18">
        <f>IF(Table1[[#This Row],[Ordem_insumos]]&lt;&gt;0,VLOOKUP(Table1[[#This Row],[Codigo_servico]],Preencher_Orcamento!$B:$D,3,FALSE)*Table1[[#This Row],[Subtotal_insumo]],"")</f>
        <v>0</v>
      </c>
    </row>
    <row r="7950" spans="1:13" x14ac:dyDescent="0.25">
      <c r="A7950" s="3">
        <v>101001</v>
      </c>
      <c r="B7950" s="125">
        <v>0</v>
      </c>
      <c r="C7950" s="131" t="s">
        <v>3933</v>
      </c>
      <c r="D7950" s="132"/>
      <c r="E7950" s="4"/>
      <c r="F7950" s="4"/>
      <c r="G7950" s="17" t="str">
        <f>IFERROR(VLOOKUP(Table1[[#This Row],[Codigo_insumo]],BD_Insumos!$B:$E,4),"")</f>
        <v/>
      </c>
      <c r="H7950" s="139"/>
      <c r="I7950" s="5" t="s">
        <v>457</v>
      </c>
      <c r="J7950" s="20" t="str">
        <f t="shared" si="124"/>
        <v/>
      </c>
      <c r="K7950" s="21">
        <f>IF(I7950&lt;&gt;"",SUMIF(Table1[Codigo_servico],A7950,Table1[Subtotal_insumo]),"")</f>
        <v>72.1637049582896</v>
      </c>
      <c r="L7950" s="17" t="str">
        <f>IF(Table1[[#This Row],[Ordem_insumos]]&lt;&gt;0,VLOOKUP(Table1[[#This Row],[Codigo_servico]],Preencher_Orcamento!$B:$D,3,FALSE)*Table1[[#This Row],[Qtde_insumo]],"")</f>
        <v/>
      </c>
      <c r="M7950" s="17" t="str">
        <f>IF(Table1[[#This Row],[Ordem_insumos]]&lt;&gt;0,VLOOKUP(Table1[[#This Row],[Codigo_servico]],Preencher_Orcamento!$B:$D,3,FALSE)*Table1[[#This Row],[Subtotal_insumo]],"")</f>
        <v/>
      </c>
    </row>
    <row r="7951" spans="1:13" ht="26.25" x14ac:dyDescent="0.25">
      <c r="A7951" s="6">
        <v>101001</v>
      </c>
      <c r="B7951" s="126">
        <v>1</v>
      </c>
      <c r="C7951" s="133"/>
      <c r="D7951" s="134">
        <v>75638</v>
      </c>
      <c r="E7951" s="7" t="s">
        <v>1857</v>
      </c>
      <c r="F7951" s="8" t="s">
        <v>457</v>
      </c>
      <c r="G7951" s="16">
        <f>IFERROR(VLOOKUP(Table1[[#This Row],[Codigo_insumo]],BD_Insumos!$B:$E,4),"")</f>
        <v>23.940999999999999</v>
      </c>
      <c r="H7951" s="140">
        <v>1</v>
      </c>
      <c r="I7951" s="9"/>
      <c r="J7951" s="22">
        <f t="shared" si="124"/>
        <v>23.940999999999999</v>
      </c>
      <c r="K7951" s="22" t="str">
        <f>IF(I7951&lt;&gt;"",SUMIF(Table1[Codigo_servico],A7951,Table1[Subtotal_insumo]),"")</f>
        <v/>
      </c>
      <c r="L7951" s="16">
        <f>IF(Table1[[#This Row],[Ordem_insumos]]&lt;&gt;0,VLOOKUP(Table1[[#This Row],[Codigo_servico]],Preencher_Orcamento!$B:$D,3,FALSE)*Table1[[#This Row],[Qtde_insumo]],"")</f>
        <v>0</v>
      </c>
      <c r="M7951" s="16">
        <f>IF(Table1[[#This Row],[Ordem_insumos]]&lt;&gt;0,VLOOKUP(Table1[[#This Row],[Codigo_servico]],Preencher_Orcamento!$B:$D,3,FALSE)*Table1[[#This Row],[Subtotal_insumo]],"")</f>
        <v>0</v>
      </c>
    </row>
    <row r="7952" spans="1:13" ht="26.25" x14ac:dyDescent="0.25">
      <c r="A7952" s="6">
        <v>101001</v>
      </c>
      <c r="B7952" s="126">
        <v>2</v>
      </c>
      <c r="C7952" s="133"/>
      <c r="D7952" s="134">
        <v>75280</v>
      </c>
      <c r="E7952" s="7" t="s">
        <v>1844</v>
      </c>
      <c r="F7952" s="8" t="s">
        <v>457</v>
      </c>
      <c r="G7952" s="16">
        <f>IFERROR(VLOOKUP(Table1[[#This Row],[Codigo_insumo]],BD_Insumos!$B:$E,4),"")</f>
        <v>5.9703999999999997</v>
      </c>
      <c r="H7952" s="140">
        <v>1</v>
      </c>
      <c r="I7952" s="9"/>
      <c r="J7952" s="22">
        <f t="shared" si="124"/>
        <v>5.9703999999999997</v>
      </c>
      <c r="K7952" s="22" t="str">
        <f>IF(I7952&lt;&gt;"",SUMIF(Table1[Codigo_servico],A7952,Table1[Subtotal_insumo]),"")</f>
        <v/>
      </c>
      <c r="L7952" s="16">
        <f>IF(Table1[[#This Row],[Ordem_insumos]]&lt;&gt;0,VLOOKUP(Table1[[#This Row],[Codigo_servico]],Preencher_Orcamento!$B:$D,3,FALSE)*Table1[[#This Row],[Qtde_insumo]],"")</f>
        <v>0</v>
      </c>
      <c r="M7952" s="16">
        <f>IF(Table1[[#This Row],[Ordem_insumos]]&lt;&gt;0,VLOOKUP(Table1[[#This Row],[Codigo_servico]],Preencher_Orcamento!$B:$D,3,FALSE)*Table1[[#This Row],[Subtotal_insumo]],"")</f>
        <v>0</v>
      </c>
    </row>
    <row r="7953" spans="1:13" x14ac:dyDescent="0.25">
      <c r="A7953" s="6">
        <v>101001</v>
      </c>
      <c r="B7953" s="126">
        <v>3</v>
      </c>
      <c r="C7953" s="133"/>
      <c r="D7953" s="134">
        <v>2036</v>
      </c>
      <c r="E7953" s="7" t="s">
        <v>2191</v>
      </c>
      <c r="F7953" s="8" t="s">
        <v>2140</v>
      </c>
      <c r="G7953" s="18">
        <f>IFERROR(VLOOKUP(Table1[[#This Row],[Codigo_insumo]],BD_Insumos!$B:$E,4),"")</f>
        <v>12.90425192342871</v>
      </c>
      <c r="H7953" s="140">
        <v>1.4</v>
      </c>
      <c r="I7953" s="9"/>
      <c r="J7953" s="23">
        <f t="shared" si="124"/>
        <v>18.065952692800192</v>
      </c>
      <c r="K7953" s="22" t="str">
        <f>IF(I7953&lt;&gt;"",SUMIF(Table1[Codigo_servico],A7953,Table1[Subtotal_insumo]),"")</f>
        <v/>
      </c>
      <c r="L7953" s="18">
        <f>IF(Table1[[#This Row],[Ordem_insumos]]&lt;&gt;0,VLOOKUP(Table1[[#This Row],[Codigo_servico]],Preencher_Orcamento!$B:$D,3,FALSE)*Table1[[#This Row],[Qtde_insumo]],"")</f>
        <v>0</v>
      </c>
      <c r="M7953" s="18">
        <f>IF(Table1[[#This Row],[Ordem_insumos]]&lt;&gt;0,VLOOKUP(Table1[[#This Row],[Codigo_servico]],Preencher_Orcamento!$B:$D,3,FALSE)*Table1[[#This Row],[Subtotal_insumo]],"")</f>
        <v>0</v>
      </c>
    </row>
    <row r="7954" spans="1:13" x14ac:dyDescent="0.25">
      <c r="A7954" s="6">
        <v>101001</v>
      </c>
      <c r="B7954" s="126">
        <v>4</v>
      </c>
      <c r="C7954" s="133"/>
      <c r="D7954" s="134">
        <v>2035</v>
      </c>
      <c r="E7954" s="7" t="s">
        <v>2190</v>
      </c>
      <c r="F7954" s="8" t="s">
        <v>2140</v>
      </c>
      <c r="G7954" s="18">
        <f>IFERROR(VLOOKUP(Table1[[#This Row],[Codigo_insumo]],BD_Insumos!$B:$E,4),"")</f>
        <v>17.275965903920998</v>
      </c>
      <c r="H7954" s="140">
        <v>1.4</v>
      </c>
      <c r="I7954" s="9"/>
      <c r="J7954" s="23">
        <f t="shared" si="124"/>
        <v>24.186352265489397</v>
      </c>
      <c r="K7954" s="22" t="str">
        <f>IF(I7954&lt;&gt;"",SUMIF(Table1[Codigo_servico],A7954,Table1[Subtotal_insumo]),"")</f>
        <v/>
      </c>
      <c r="L7954" s="18">
        <f>IF(Table1[[#This Row],[Ordem_insumos]]&lt;&gt;0,VLOOKUP(Table1[[#This Row],[Codigo_servico]],Preencher_Orcamento!$B:$D,3,FALSE)*Table1[[#This Row],[Qtde_insumo]],"")</f>
        <v>0</v>
      </c>
      <c r="M7954" s="18">
        <f>IF(Table1[[#This Row],[Ordem_insumos]]&lt;&gt;0,VLOOKUP(Table1[[#This Row],[Codigo_servico]],Preencher_Orcamento!$B:$D,3,FALSE)*Table1[[#This Row],[Subtotal_insumo]],"")</f>
        <v>0</v>
      </c>
    </row>
    <row r="7955" spans="1:13" x14ac:dyDescent="0.25">
      <c r="A7955" s="3">
        <v>101010</v>
      </c>
      <c r="B7955" s="125">
        <v>0</v>
      </c>
      <c r="C7955" s="131" t="s">
        <v>3934</v>
      </c>
      <c r="D7955" s="132"/>
      <c r="E7955" s="4"/>
      <c r="F7955" s="4"/>
      <c r="G7955" s="17" t="str">
        <f>IFERROR(VLOOKUP(Table1[[#This Row],[Codigo_insumo]],BD_Insumos!$B:$E,4),"")</f>
        <v/>
      </c>
      <c r="H7955" s="139"/>
      <c r="I7955" s="5" t="s">
        <v>457</v>
      </c>
      <c r="J7955" s="20" t="str">
        <f t="shared" si="124"/>
        <v/>
      </c>
      <c r="K7955" s="21">
        <f>IF(I7955&lt;&gt;"",SUMIF(Table1[Codigo_servico],A7955,Table1[Subtotal_insumo]),"")</f>
        <v>72.772604958289591</v>
      </c>
      <c r="L7955" s="17" t="str">
        <f>IF(Table1[[#This Row],[Ordem_insumos]]&lt;&gt;0,VLOOKUP(Table1[[#This Row],[Codigo_servico]],Preencher_Orcamento!$B:$D,3,FALSE)*Table1[[#This Row],[Qtde_insumo]],"")</f>
        <v/>
      </c>
      <c r="M7955" s="17" t="str">
        <f>IF(Table1[[#This Row],[Ordem_insumos]]&lt;&gt;0,VLOOKUP(Table1[[#This Row],[Codigo_servico]],Preencher_Orcamento!$B:$D,3,FALSE)*Table1[[#This Row],[Subtotal_insumo]],"")</f>
        <v/>
      </c>
    </row>
    <row r="7956" spans="1:13" x14ac:dyDescent="0.25">
      <c r="A7956" s="6">
        <v>101010</v>
      </c>
      <c r="B7956" s="126">
        <v>1</v>
      </c>
      <c r="C7956" s="133"/>
      <c r="D7956" s="134">
        <v>2036</v>
      </c>
      <c r="E7956" s="7" t="s">
        <v>2191</v>
      </c>
      <c r="F7956" s="8" t="s">
        <v>2140</v>
      </c>
      <c r="G7956" s="16">
        <f>IFERROR(VLOOKUP(Table1[[#This Row],[Codigo_insumo]],BD_Insumos!$B:$E,4),"")</f>
        <v>12.90425192342871</v>
      </c>
      <c r="H7956" s="140">
        <v>1.4</v>
      </c>
      <c r="I7956" s="9"/>
      <c r="J7956" s="22">
        <f t="shared" si="124"/>
        <v>18.065952692800192</v>
      </c>
      <c r="K7956" s="22" t="str">
        <f>IF(I7956&lt;&gt;"",SUMIF(Table1[Codigo_servico],A7956,Table1[Subtotal_insumo]),"")</f>
        <v/>
      </c>
      <c r="L7956" s="16">
        <f>IF(Table1[[#This Row],[Ordem_insumos]]&lt;&gt;0,VLOOKUP(Table1[[#This Row],[Codigo_servico]],Preencher_Orcamento!$B:$D,3,FALSE)*Table1[[#This Row],[Qtde_insumo]],"")</f>
        <v>0</v>
      </c>
      <c r="M7956" s="16">
        <f>IF(Table1[[#This Row],[Ordem_insumos]]&lt;&gt;0,VLOOKUP(Table1[[#This Row],[Codigo_servico]],Preencher_Orcamento!$B:$D,3,FALSE)*Table1[[#This Row],[Subtotal_insumo]],"")</f>
        <v>0</v>
      </c>
    </row>
    <row r="7957" spans="1:13" ht="26.25" x14ac:dyDescent="0.25">
      <c r="A7957" s="6">
        <v>101010</v>
      </c>
      <c r="B7957" s="126">
        <v>2</v>
      </c>
      <c r="C7957" s="133"/>
      <c r="D7957" s="134">
        <v>75638</v>
      </c>
      <c r="E7957" s="7" t="s">
        <v>1857</v>
      </c>
      <c r="F7957" s="8" t="s">
        <v>457</v>
      </c>
      <c r="G7957" s="16">
        <f>IFERROR(VLOOKUP(Table1[[#This Row],[Codigo_insumo]],BD_Insumos!$B:$E,4),"")</f>
        <v>23.940999999999999</v>
      </c>
      <c r="H7957" s="140">
        <v>1</v>
      </c>
      <c r="I7957" s="9"/>
      <c r="J7957" s="22">
        <f t="shared" si="124"/>
        <v>23.940999999999999</v>
      </c>
      <c r="K7957" s="22" t="str">
        <f>IF(I7957&lt;&gt;"",SUMIF(Table1[Codigo_servico],A7957,Table1[Subtotal_insumo]),"")</f>
        <v/>
      </c>
      <c r="L7957" s="16">
        <f>IF(Table1[[#This Row],[Ordem_insumos]]&lt;&gt;0,VLOOKUP(Table1[[#This Row],[Codigo_servico]],Preencher_Orcamento!$B:$D,3,FALSE)*Table1[[#This Row],[Qtde_insumo]],"")</f>
        <v>0</v>
      </c>
      <c r="M7957" s="16">
        <f>IF(Table1[[#This Row],[Ordem_insumos]]&lt;&gt;0,VLOOKUP(Table1[[#This Row],[Codigo_servico]],Preencher_Orcamento!$B:$D,3,FALSE)*Table1[[#This Row],[Subtotal_insumo]],"")</f>
        <v>0</v>
      </c>
    </row>
    <row r="7958" spans="1:13" x14ac:dyDescent="0.25">
      <c r="A7958" s="6">
        <v>101010</v>
      </c>
      <c r="B7958" s="126">
        <v>3</v>
      </c>
      <c r="C7958" s="133"/>
      <c r="D7958" s="134">
        <v>2035</v>
      </c>
      <c r="E7958" s="7" t="s">
        <v>2190</v>
      </c>
      <c r="F7958" s="8" t="s">
        <v>2140</v>
      </c>
      <c r="G7958" s="18">
        <f>IFERROR(VLOOKUP(Table1[[#This Row],[Codigo_insumo]],BD_Insumos!$B:$E,4),"")</f>
        <v>17.275965903920998</v>
      </c>
      <c r="H7958" s="140">
        <v>1.4</v>
      </c>
      <c r="I7958" s="9"/>
      <c r="J7958" s="23">
        <f t="shared" si="124"/>
        <v>24.186352265489397</v>
      </c>
      <c r="K7958" s="22" t="str">
        <f>IF(I7958&lt;&gt;"",SUMIF(Table1[Codigo_servico],A7958,Table1[Subtotal_insumo]),"")</f>
        <v/>
      </c>
      <c r="L7958" s="18">
        <f>IF(Table1[[#This Row],[Ordem_insumos]]&lt;&gt;0,VLOOKUP(Table1[[#This Row],[Codigo_servico]],Preencher_Orcamento!$B:$D,3,FALSE)*Table1[[#This Row],[Qtde_insumo]],"")</f>
        <v>0</v>
      </c>
      <c r="M7958" s="18">
        <f>IF(Table1[[#This Row],[Ordem_insumos]]&lt;&gt;0,VLOOKUP(Table1[[#This Row],[Codigo_servico]],Preencher_Orcamento!$B:$D,3,FALSE)*Table1[[#This Row],[Subtotal_insumo]],"")</f>
        <v>0</v>
      </c>
    </row>
    <row r="7959" spans="1:13" ht="26.25" x14ac:dyDescent="0.25">
      <c r="A7959" s="6">
        <v>101010</v>
      </c>
      <c r="B7959" s="126">
        <v>4</v>
      </c>
      <c r="C7959" s="133"/>
      <c r="D7959" s="134">
        <v>75240</v>
      </c>
      <c r="E7959" s="7" t="s">
        <v>1840</v>
      </c>
      <c r="F7959" s="8" t="s">
        <v>457</v>
      </c>
      <c r="G7959" s="18">
        <f>IFERROR(VLOOKUP(Table1[[#This Row],[Codigo_insumo]],BD_Insumos!$B:$E,4),"")</f>
        <v>6.5792999999999999</v>
      </c>
      <c r="H7959" s="140">
        <v>1</v>
      </c>
      <c r="I7959" s="9"/>
      <c r="J7959" s="23">
        <f t="shared" si="124"/>
        <v>6.5792999999999999</v>
      </c>
      <c r="K7959" s="22" t="str">
        <f>IF(I7959&lt;&gt;"",SUMIF(Table1[Codigo_servico],A7959,Table1[Subtotal_insumo]),"")</f>
        <v/>
      </c>
      <c r="L7959" s="18">
        <f>IF(Table1[[#This Row],[Ordem_insumos]]&lt;&gt;0,VLOOKUP(Table1[[#This Row],[Codigo_servico]],Preencher_Orcamento!$B:$D,3,FALSE)*Table1[[#This Row],[Qtde_insumo]],"")</f>
        <v>0</v>
      </c>
      <c r="M7959" s="18">
        <f>IF(Table1[[#This Row],[Ordem_insumos]]&lt;&gt;0,VLOOKUP(Table1[[#This Row],[Codigo_servico]],Preencher_Orcamento!$B:$D,3,FALSE)*Table1[[#This Row],[Subtotal_insumo]],"")</f>
        <v>0</v>
      </c>
    </row>
    <row r="7960" spans="1:13" x14ac:dyDescent="0.25">
      <c r="A7960" s="3">
        <v>101012</v>
      </c>
      <c r="B7960" s="125">
        <v>0</v>
      </c>
      <c r="C7960" s="131" t="s">
        <v>3935</v>
      </c>
      <c r="D7960" s="132"/>
      <c r="E7960" s="4"/>
      <c r="F7960" s="4"/>
      <c r="G7960" s="17" t="str">
        <f>IFERROR(VLOOKUP(Table1[[#This Row],[Codigo_insumo]],BD_Insumos!$B:$E,4),"")</f>
        <v/>
      </c>
      <c r="H7960" s="139"/>
      <c r="I7960" s="5" t="s">
        <v>457</v>
      </c>
      <c r="J7960" s="20" t="str">
        <f t="shared" si="124"/>
        <v/>
      </c>
      <c r="K7960" s="21">
        <f>IF(I7960&lt;&gt;"",SUMIF(Table1[Codigo_servico],A7960,Table1[Subtotal_insumo]),"")</f>
        <v>96.696304958289588</v>
      </c>
      <c r="L7960" s="17" t="str">
        <f>IF(Table1[[#This Row],[Ordem_insumos]]&lt;&gt;0,VLOOKUP(Table1[[#This Row],[Codigo_servico]],Preencher_Orcamento!$B:$D,3,FALSE)*Table1[[#This Row],[Qtde_insumo]],"")</f>
        <v/>
      </c>
      <c r="M7960" s="17" t="str">
        <f>IF(Table1[[#This Row],[Ordem_insumos]]&lt;&gt;0,VLOOKUP(Table1[[#This Row],[Codigo_servico]],Preencher_Orcamento!$B:$D,3,FALSE)*Table1[[#This Row],[Subtotal_insumo]],"")</f>
        <v/>
      </c>
    </row>
    <row r="7961" spans="1:13" ht="26.25" x14ac:dyDescent="0.25">
      <c r="A7961" s="6">
        <v>101012</v>
      </c>
      <c r="B7961" s="126">
        <v>1</v>
      </c>
      <c r="C7961" s="133"/>
      <c r="D7961" s="134">
        <v>75641</v>
      </c>
      <c r="E7961" s="7" t="s">
        <v>1858</v>
      </c>
      <c r="F7961" s="8" t="s">
        <v>457</v>
      </c>
      <c r="G7961" s="16">
        <f>IFERROR(VLOOKUP(Table1[[#This Row],[Codigo_insumo]],BD_Insumos!$B:$E,4),"")</f>
        <v>42.924900000000001</v>
      </c>
      <c r="H7961" s="140">
        <v>1</v>
      </c>
      <c r="I7961" s="9"/>
      <c r="J7961" s="22">
        <f t="shared" si="124"/>
        <v>42.924900000000001</v>
      </c>
      <c r="K7961" s="22" t="str">
        <f>IF(I7961&lt;&gt;"",SUMIF(Table1[Codigo_servico],A7961,Table1[Subtotal_insumo]),"")</f>
        <v/>
      </c>
      <c r="L7961" s="16">
        <f>IF(Table1[[#This Row],[Ordem_insumos]]&lt;&gt;0,VLOOKUP(Table1[[#This Row],[Codigo_servico]],Preencher_Orcamento!$B:$D,3,FALSE)*Table1[[#This Row],[Qtde_insumo]],"")</f>
        <v>0</v>
      </c>
      <c r="M7961" s="16">
        <f>IF(Table1[[#This Row],[Ordem_insumos]]&lt;&gt;0,VLOOKUP(Table1[[#This Row],[Codigo_servico]],Preencher_Orcamento!$B:$D,3,FALSE)*Table1[[#This Row],[Subtotal_insumo]],"")</f>
        <v>0</v>
      </c>
    </row>
    <row r="7962" spans="1:13" x14ac:dyDescent="0.25">
      <c r="A7962" s="6">
        <v>101012</v>
      </c>
      <c r="B7962" s="126">
        <v>2</v>
      </c>
      <c r="C7962" s="133"/>
      <c r="D7962" s="134">
        <v>2035</v>
      </c>
      <c r="E7962" s="7" t="s">
        <v>2190</v>
      </c>
      <c r="F7962" s="8" t="s">
        <v>2140</v>
      </c>
      <c r="G7962" s="16">
        <f>IFERROR(VLOOKUP(Table1[[#This Row],[Codigo_insumo]],BD_Insumos!$B:$E,4),"")</f>
        <v>17.275965903920998</v>
      </c>
      <c r="H7962" s="140">
        <v>1.4</v>
      </c>
      <c r="I7962" s="9"/>
      <c r="J7962" s="22">
        <f t="shared" si="124"/>
        <v>24.186352265489397</v>
      </c>
      <c r="K7962" s="22" t="str">
        <f>IF(I7962&lt;&gt;"",SUMIF(Table1[Codigo_servico],A7962,Table1[Subtotal_insumo]),"")</f>
        <v/>
      </c>
      <c r="L7962" s="16">
        <f>IF(Table1[[#This Row],[Ordem_insumos]]&lt;&gt;0,VLOOKUP(Table1[[#This Row],[Codigo_servico]],Preencher_Orcamento!$B:$D,3,FALSE)*Table1[[#This Row],[Qtde_insumo]],"")</f>
        <v>0</v>
      </c>
      <c r="M7962" s="16">
        <f>IF(Table1[[#This Row],[Ordem_insumos]]&lt;&gt;0,VLOOKUP(Table1[[#This Row],[Codigo_servico]],Preencher_Orcamento!$B:$D,3,FALSE)*Table1[[#This Row],[Subtotal_insumo]],"")</f>
        <v>0</v>
      </c>
    </row>
    <row r="7963" spans="1:13" ht="26.25" x14ac:dyDescent="0.25">
      <c r="A7963" s="6">
        <v>101012</v>
      </c>
      <c r="B7963" s="126">
        <v>3</v>
      </c>
      <c r="C7963" s="133"/>
      <c r="D7963" s="134">
        <v>75245</v>
      </c>
      <c r="E7963" s="7" t="s">
        <v>1841</v>
      </c>
      <c r="F7963" s="8" t="s">
        <v>457</v>
      </c>
      <c r="G7963" s="18">
        <f>IFERROR(VLOOKUP(Table1[[#This Row],[Codigo_insumo]],BD_Insumos!$B:$E,4),"")</f>
        <v>11.5191</v>
      </c>
      <c r="H7963" s="140">
        <v>1</v>
      </c>
      <c r="I7963" s="9"/>
      <c r="J7963" s="23">
        <f t="shared" si="124"/>
        <v>11.5191</v>
      </c>
      <c r="K7963" s="22" t="str">
        <f>IF(I7963&lt;&gt;"",SUMIF(Table1[Codigo_servico],A7963,Table1[Subtotal_insumo]),"")</f>
        <v/>
      </c>
      <c r="L7963" s="18">
        <f>IF(Table1[[#This Row],[Ordem_insumos]]&lt;&gt;0,VLOOKUP(Table1[[#This Row],[Codigo_servico]],Preencher_Orcamento!$B:$D,3,FALSE)*Table1[[#This Row],[Qtde_insumo]],"")</f>
        <v>0</v>
      </c>
      <c r="M7963" s="18">
        <f>IF(Table1[[#This Row],[Ordem_insumos]]&lt;&gt;0,VLOOKUP(Table1[[#This Row],[Codigo_servico]],Preencher_Orcamento!$B:$D,3,FALSE)*Table1[[#This Row],[Subtotal_insumo]],"")</f>
        <v>0</v>
      </c>
    </row>
    <row r="7964" spans="1:13" x14ac:dyDescent="0.25">
      <c r="A7964" s="6">
        <v>101012</v>
      </c>
      <c r="B7964" s="126">
        <v>4</v>
      </c>
      <c r="C7964" s="133"/>
      <c r="D7964" s="134">
        <v>2036</v>
      </c>
      <c r="E7964" s="7" t="s">
        <v>2191</v>
      </c>
      <c r="F7964" s="8" t="s">
        <v>2140</v>
      </c>
      <c r="G7964" s="18">
        <f>IFERROR(VLOOKUP(Table1[[#This Row],[Codigo_insumo]],BD_Insumos!$B:$E,4),"")</f>
        <v>12.90425192342871</v>
      </c>
      <c r="H7964" s="140">
        <v>1.4</v>
      </c>
      <c r="I7964" s="9"/>
      <c r="J7964" s="23">
        <f t="shared" si="124"/>
        <v>18.065952692800192</v>
      </c>
      <c r="K7964" s="22" t="str">
        <f>IF(I7964&lt;&gt;"",SUMIF(Table1[Codigo_servico],A7964,Table1[Subtotal_insumo]),"")</f>
        <v/>
      </c>
      <c r="L7964" s="18">
        <f>IF(Table1[[#This Row],[Ordem_insumos]]&lt;&gt;0,VLOOKUP(Table1[[#This Row],[Codigo_servico]],Preencher_Orcamento!$B:$D,3,FALSE)*Table1[[#This Row],[Qtde_insumo]],"")</f>
        <v>0</v>
      </c>
      <c r="M7964" s="18">
        <f>IF(Table1[[#This Row],[Ordem_insumos]]&lt;&gt;0,VLOOKUP(Table1[[#This Row],[Codigo_servico]],Preencher_Orcamento!$B:$D,3,FALSE)*Table1[[#This Row],[Subtotal_insumo]],"")</f>
        <v>0</v>
      </c>
    </row>
    <row r="7965" spans="1:13" x14ac:dyDescent="0.25">
      <c r="A7965" s="3">
        <v>101015</v>
      </c>
      <c r="B7965" s="125">
        <v>0</v>
      </c>
      <c r="C7965" s="131" t="s">
        <v>3936</v>
      </c>
      <c r="D7965" s="132"/>
      <c r="E7965" s="4"/>
      <c r="F7965" s="4"/>
      <c r="G7965" s="17" t="str">
        <f>IFERROR(VLOOKUP(Table1[[#This Row],[Codigo_insumo]],BD_Insumos!$B:$E,4),"")</f>
        <v/>
      </c>
      <c r="H7965" s="139"/>
      <c r="I7965" s="5" t="s">
        <v>457</v>
      </c>
      <c r="J7965" s="20" t="str">
        <f t="shared" si="124"/>
        <v/>
      </c>
      <c r="K7965" s="21">
        <f>IF(I7965&lt;&gt;"",SUMIF(Table1[Codigo_servico],A7965,Table1[Subtotal_insumo]),"")</f>
        <v>119.09920495828959</v>
      </c>
      <c r="L7965" s="17" t="str">
        <f>IF(Table1[[#This Row],[Ordem_insumos]]&lt;&gt;0,VLOOKUP(Table1[[#This Row],[Codigo_servico]],Preencher_Orcamento!$B:$D,3,FALSE)*Table1[[#This Row],[Qtde_insumo]],"")</f>
        <v/>
      </c>
      <c r="M7965" s="17" t="str">
        <f>IF(Table1[[#This Row],[Ordem_insumos]]&lt;&gt;0,VLOOKUP(Table1[[#This Row],[Codigo_servico]],Preencher_Orcamento!$B:$D,3,FALSE)*Table1[[#This Row],[Subtotal_insumo]],"")</f>
        <v/>
      </c>
    </row>
    <row r="7966" spans="1:13" x14ac:dyDescent="0.25">
      <c r="A7966" s="6">
        <v>101015</v>
      </c>
      <c r="B7966" s="126">
        <v>1</v>
      </c>
      <c r="C7966" s="133"/>
      <c r="D7966" s="134">
        <v>2035</v>
      </c>
      <c r="E7966" s="7" t="s">
        <v>2190</v>
      </c>
      <c r="F7966" s="8" t="s">
        <v>2140</v>
      </c>
      <c r="G7966" s="16">
        <f>IFERROR(VLOOKUP(Table1[[#This Row],[Codigo_insumo]],BD_Insumos!$B:$E,4),"")</f>
        <v>17.275965903920998</v>
      </c>
      <c r="H7966" s="140">
        <v>1.4</v>
      </c>
      <c r="I7966" s="9"/>
      <c r="J7966" s="22">
        <f t="shared" si="124"/>
        <v>24.186352265489397</v>
      </c>
      <c r="K7966" s="22" t="str">
        <f>IF(I7966&lt;&gt;"",SUMIF(Table1[Codigo_servico],A7966,Table1[Subtotal_insumo]),"")</f>
        <v/>
      </c>
      <c r="L7966" s="16">
        <f>IF(Table1[[#This Row],[Ordem_insumos]]&lt;&gt;0,VLOOKUP(Table1[[#This Row],[Codigo_servico]],Preencher_Orcamento!$B:$D,3,FALSE)*Table1[[#This Row],[Qtde_insumo]],"")</f>
        <v>0</v>
      </c>
      <c r="M7966" s="16">
        <f>IF(Table1[[#This Row],[Ordem_insumos]]&lt;&gt;0,VLOOKUP(Table1[[#This Row],[Codigo_servico]],Preencher_Orcamento!$B:$D,3,FALSE)*Table1[[#This Row],[Subtotal_insumo]],"")</f>
        <v>0</v>
      </c>
    </row>
    <row r="7967" spans="1:13" x14ac:dyDescent="0.25">
      <c r="A7967" s="6">
        <v>101015</v>
      </c>
      <c r="B7967" s="126">
        <v>2</v>
      </c>
      <c r="C7967" s="133"/>
      <c r="D7967" s="134">
        <v>2036</v>
      </c>
      <c r="E7967" s="7" t="s">
        <v>2191</v>
      </c>
      <c r="F7967" s="8" t="s">
        <v>2140</v>
      </c>
      <c r="G7967" s="16">
        <f>IFERROR(VLOOKUP(Table1[[#This Row],[Codigo_insumo]],BD_Insumos!$B:$E,4),"")</f>
        <v>12.90425192342871</v>
      </c>
      <c r="H7967" s="140">
        <v>1.4</v>
      </c>
      <c r="I7967" s="9"/>
      <c r="J7967" s="22">
        <f t="shared" si="124"/>
        <v>18.065952692800192</v>
      </c>
      <c r="K7967" s="22" t="str">
        <f>IF(I7967&lt;&gt;"",SUMIF(Table1[Codigo_servico],A7967,Table1[Subtotal_insumo]),"")</f>
        <v/>
      </c>
      <c r="L7967" s="16">
        <f>IF(Table1[[#This Row],[Ordem_insumos]]&lt;&gt;0,VLOOKUP(Table1[[#This Row],[Codigo_servico]],Preencher_Orcamento!$B:$D,3,FALSE)*Table1[[#This Row],[Qtde_insumo]],"")</f>
        <v>0</v>
      </c>
      <c r="M7967" s="16">
        <f>IF(Table1[[#This Row],[Ordem_insumos]]&lt;&gt;0,VLOOKUP(Table1[[#This Row],[Codigo_servico]],Preencher_Orcamento!$B:$D,3,FALSE)*Table1[[#This Row],[Subtotal_insumo]],"")</f>
        <v>0</v>
      </c>
    </row>
    <row r="7968" spans="1:13" ht="26.25" x14ac:dyDescent="0.25">
      <c r="A7968" s="6">
        <v>101015</v>
      </c>
      <c r="B7968" s="126">
        <v>3</v>
      </c>
      <c r="C7968" s="133"/>
      <c r="D7968" s="134">
        <v>75636</v>
      </c>
      <c r="E7968" s="7" t="s">
        <v>1856</v>
      </c>
      <c r="F7968" s="8" t="s">
        <v>457</v>
      </c>
      <c r="G7968" s="18">
        <f>IFERROR(VLOOKUP(Table1[[#This Row],[Codigo_insumo]],BD_Insumos!$B:$E,4),"")</f>
        <v>49.499499999999998</v>
      </c>
      <c r="H7968" s="140">
        <v>1</v>
      </c>
      <c r="I7968" s="9"/>
      <c r="J7968" s="23">
        <f t="shared" si="124"/>
        <v>49.499499999999998</v>
      </c>
      <c r="K7968" s="22" t="str">
        <f>IF(I7968&lt;&gt;"",SUMIF(Table1[Codigo_servico],A7968,Table1[Subtotal_insumo]),"")</f>
        <v/>
      </c>
      <c r="L7968" s="18">
        <f>IF(Table1[[#This Row],[Ordem_insumos]]&lt;&gt;0,VLOOKUP(Table1[[#This Row],[Codigo_servico]],Preencher_Orcamento!$B:$D,3,FALSE)*Table1[[#This Row],[Qtde_insumo]],"")</f>
        <v>0</v>
      </c>
      <c r="M7968" s="18">
        <f>IF(Table1[[#This Row],[Ordem_insumos]]&lt;&gt;0,VLOOKUP(Table1[[#This Row],[Codigo_servico]],Preencher_Orcamento!$B:$D,3,FALSE)*Table1[[#This Row],[Subtotal_insumo]],"")</f>
        <v>0</v>
      </c>
    </row>
    <row r="7969" spans="1:13" ht="26.25" x14ac:dyDescent="0.25">
      <c r="A7969" s="6">
        <v>101015</v>
      </c>
      <c r="B7969" s="126">
        <v>4</v>
      </c>
      <c r="C7969" s="133"/>
      <c r="D7969" s="134">
        <v>75248</v>
      </c>
      <c r="E7969" s="7" t="s">
        <v>1842</v>
      </c>
      <c r="F7969" s="8" t="s">
        <v>457</v>
      </c>
      <c r="G7969" s="18">
        <f>IFERROR(VLOOKUP(Table1[[#This Row],[Codigo_insumo]],BD_Insumos!$B:$E,4),"")</f>
        <v>27.3474</v>
      </c>
      <c r="H7969" s="140">
        <v>1</v>
      </c>
      <c r="I7969" s="9"/>
      <c r="J7969" s="23">
        <f t="shared" si="124"/>
        <v>27.3474</v>
      </c>
      <c r="K7969" s="22" t="str">
        <f>IF(I7969&lt;&gt;"",SUMIF(Table1[Codigo_servico],A7969,Table1[Subtotal_insumo]),"")</f>
        <v/>
      </c>
      <c r="L7969" s="18">
        <f>IF(Table1[[#This Row],[Ordem_insumos]]&lt;&gt;0,VLOOKUP(Table1[[#This Row],[Codigo_servico]],Preencher_Orcamento!$B:$D,3,FALSE)*Table1[[#This Row],[Qtde_insumo]],"")</f>
        <v>0</v>
      </c>
      <c r="M7969" s="18">
        <f>IF(Table1[[#This Row],[Ordem_insumos]]&lt;&gt;0,VLOOKUP(Table1[[#This Row],[Codigo_servico]],Preencher_Orcamento!$B:$D,3,FALSE)*Table1[[#This Row],[Subtotal_insumo]],"")</f>
        <v>0</v>
      </c>
    </row>
    <row r="7970" spans="1:13" x14ac:dyDescent="0.25">
      <c r="A7970" s="3">
        <v>101035</v>
      </c>
      <c r="B7970" s="125">
        <v>0</v>
      </c>
      <c r="C7970" s="131" t="s">
        <v>3937</v>
      </c>
      <c r="D7970" s="132"/>
      <c r="E7970" s="4"/>
      <c r="F7970" s="4"/>
      <c r="G7970" s="17" t="str">
        <f>IFERROR(VLOOKUP(Table1[[#This Row],[Codigo_insumo]],BD_Insumos!$B:$E,4),"")</f>
        <v/>
      </c>
      <c r="H7970" s="139"/>
      <c r="I7970" s="5" t="s">
        <v>457</v>
      </c>
      <c r="J7970" s="20" t="str">
        <f t="shared" si="124"/>
        <v/>
      </c>
      <c r="K7970" s="21">
        <f>IF(I7970&lt;&gt;"",SUMIF(Table1[Codigo_servico],A7970,Table1[Subtotal_insumo]),"")</f>
        <v>93.558004958289587</v>
      </c>
      <c r="L7970" s="17" t="str">
        <f>IF(Table1[[#This Row],[Ordem_insumos]]&lt;&gt;0,VLOOKUP(Table1[[#This Row],[Codigo_servico]],Preencher_Orcamento!$B:$D,3,FALSE)*Table1[[#This Row],[Qtde_insumo]],"")</f>
        <v/>
      </c>
      <c r="M7970" s="17" t="str">
        <f>IF(Table1[[#This Row],[Ordem_insumos]]&lt;&gt;0,VLOOKUP(Table1[[#This Row],[Codigo_servico]],Preencher_Orcamento!$B:$D,3,FALSE)*Table1[[#This Row],[Subtotal_insumo]],"")</f>
        <v/>
      </c>
    </row>
    <row r="7971" spans="1:13" x14ac:dyDescent="0.25">
      <c r="A7971" s="6">
        <v>101035</v>
      </c>
      <c r="B7971" s="126">
        <v>1</v>
      </c>
      <c r="C7971" s="133"/>
      <c r="D7971" s="134">
        <v>2036</v>
      </c>
      <c r="E7971" s="7" t="s">
        <v>2191</v>
      </c>
      <c r="F7971" s="8" t="s">
        <v>2140</v>
      </c>
      <c r="G7971" s="16">
        <f>IFERROR(VLOOKUP(Table1[[#This Row],[Codigo_insumo]],BD_Insumos!$B:$E,4),"")</f>
        <v>12.90425192342871</v>
      </c>
      <c r="H7971" s="140">
        <v>1.4</v>
      </c>
      <c r="I7971" s="9"/>
      <c r="J7971" s="22">
        <f t="shared" si="124"/>
        <v>18.065952692800192</v>
      </c>
      <c r="K7971" s="22" t="str">
        <f>IF(I7971&lt;&gt;"",SUMIF(Table1[Codigo_servico],A7971,Table1[Subtotal_insumo]),"")</f>
        <v/>
      </c>
      <c r="L7971" s="16">
        <f>IF(Table1[[#This Row],[Ordem_insumos]]&lt;&gt;0,VLOOKUP(Table1[[#This Row],[Codigo_servico]],Preencher_Orcamento!$B:$D,3,FALSE)*Table1[[#This Row],[Qtde_insumo]],"")</f>
        <v>0</v>
      </c>
      <c r="M7971" s="16">
        <f>IF(Table1[[#This Row],[Ordem_insumos]]&lt;&gt;0,VLOOKUP(Table1[[#This Row],[Codigo_servico]],Preencher_Orcamento!$B:$D,3,FALSE)*Table1[[#This Row],[Subtotal_insumo]],"")</f>
        <v>0</v>
      </c>
    </row>
    <row r="7972" spans="1:13" ht="26.25" x14ac:dyDescent="0.25">
      <c r="A7972" s="6">
        <v>101035</v>
      </c>
      <c r="B7972" s="126">
        <v>2</v>
      </c>
      <c r="C7972" s="133"/>
      <c r="D7972" s="134">
        <v>75638</v>
      </c>
      <c r="E7972" s="7" t="s">
        <v>1857</v>
      </c>
      <c r="F7972" s="8" t="s">
        <v>457</v>
      </c>
      <c r="G7972" s="16">
        <f>IFERROR(VLOOKUP(Table1[[#This Row],[Codigo_insumo]],BD_Insumos!$B:$E,4),"")</f>
        <v>23.940999999999999</v>
      </c>
      <c r="H7972" s="140">
        <v>1</v>
      </c>
      <c r="I7972" s="9"/>
      <c r="J7972" s="22">
        <f t="shared" si="124"/>
        <v>23.940999999999999</v>
      </c>
      <c r="K7972" s="22" t="str">
        <f>IF(I7972&lt;&gt;"",SUMIF(Table1[Codigo_servico],A7972,Table1[Subtotal_insumo]),"")</f>
        <v/>
      </c>
      <c r="L7972" s="16">
        <f>IF(Table1[[#This Row],[Ordem_insumos]]&lt;&gt;0,VLOOKUP(Table1[[#This Row],[Codigo_servico]],Preencher_Orcamento!$B:$D,3,FALSE)*Table1[[#This Row],[Qtde_insumo]],"")</f>
        <v>0</v>
      </c>
      <c r="M7972" s="16">
        <f>IF(Table1[[#This Row],[Ordem_insumos]]&lt;&gt;0,VLOOKUP(Table1[[#This Row],[Codigo_servico]],Preencher_Orcamento!$B:$D,3,FALSE)*Table1[[#This Row],[Subtotal_insumo]],"")</f>
        <v>0</v>
      </c>
    </row>
    <row r="7973" spans="1:13" x14ac:dyDescent="0.25">
      <c r="A7973" s="6">
        <v>101035</v>
      </c>
      <c r="B7973" s="126">
        <v>3</v>
      </c>
      <c r="C7973" s="133"/>
      <c r="D7973" s="134">
        <v>2035</v>
      </c>
      <c r="E7973" s="7" t="s">
        <v>2190</v>
      </c>
      <c r="F7973" s="8" t="s">
        <v>2140</v>
      </c>
      <c r="G7973" s="18">
        <f>IFERROR(VLOOKUP(Table1[[#This Row],[Codigo_insumo]],BD_Insumos!$B:$E,4),"")</f>
        <v>17.275965903920998</v>
      </c>
      <c r="H7973" s="140">
        <v>1.4</v>
      </c>
      <c r="I7973" s="9"/>
      <c r="J7973" s="23">
        <f t="shared" si="124"/>
        <v>24.186352265489397</v>
      </c>
      <c r="K7973" s="22" t="str">
        <f>IF(I7973&lt;&gt;"",SUMIF(Table1[Codigo_servico],A7973,Table1[Subtotal_insumo]),"")</f>
        <v/>
      </c>
      <c r="L7973" s="18">
        <f>IF(Table1[[#This Row],[Ordem_insumos]]&lt;&gt;0,VLOOKUP(Table1[[#This Row],[Codigo_servico]],Preencher_Orcamento!$B:$D,3,FALSE)*Table1[[#This Row],[Qtde_insumo]],"")</f>
        <v>0</v>
      </c>
      <c r="M7973" s="18">
        <f>IF(Table1[[#This Row],[Ordem_insumos]]&lt;&gt;0,VLOOKUP(Table1[[#This Row],[Codigo_servico]],Preencher_Orcamento!$B:$D,3,FALSE)*Table1[[#This Row],[Subtotal_insumo]],"")</f>
        <v>0</v>
      </c>
    </row>
    <row r="7974" spans="1:13" ht="26.25" x14ac:dyDescent="0.25">
      <c r="A7974" s="6">
        <v>101035</v>
      </c>
      <c r="B7974" s="126">
        <v>4</v>
      </c>
      <c r="C7974" s="133"/>
      <c r="D7974" s="134">
        <v>75275</v>
      </c>
      <c r="E7974" s="7" t="s">
        <v>1843</v>
      </c>
      <c r="F7974" s="8" t="s">
        <v>457</v>
      </c>
      <c r="G7974" s="18">
        <f>IFERROR(VLOOKUP(Table1[[#This Row],[Codigo_insumo]],BD_Insumos!$B:$E,4),"")</f>
        <v>27.364699999999999</v>
      </c>
      <c r="H7974" s="140">
        <v>1</v>
      </c>
      <c r="I7974" s="9"/>
      <c r="J7974" s="23">
        <f t="shared" si="124"/>
        <v>27.364699999999999</v>
      </c>
      <c r="K7974" s="22" t="str">
        <f>IF(I7974&lt;&gt;"",SUMIF(Table1[Codigo_servico],A7974,Table1[Subtotal_insumo]),"")</f>
        <v/>
      </c>
      <c r="L7974" s="18">
        <f>IF(Table1[[#This Row],[Ordem_insumos]]&lt;&gt;0,VLOOKUP(Table1[[#This Row],[Codigo_servico]],Preencher_Orcamento!$B:$D,3,FALSE)*Table1[[#This Row],[Qtde_insumo]],"")</f>
        <v>0</v>
      </c>
      <c r="M7974" s="18">
        <f>IF(Table1[[#This Row],[Ordem_insumos]]&lt;&gt;0,VLOOKUP(Table1[[#This Row],[Codigo_servico]],Preencher_Orcamento!$B:$D,3,FALSE)*Table1[[#This Row],[Subtotal_insumo]],"")</f>
        <v>0</v>
      </c>
    </row>
    <row r="7975" spans="1:13" x14ac:dyDescent="0.25">
      <c r="A7975" s="3">
        <v>101059</v>
      </c>
      <c r="B7975" s="125">
        <v>0</v>
      </c>
      <c r="C7975" s="131" t="s">
        <v>3938</v>
      </c>
      <c r="D7975" s="132"/>
      <c r="E7975" s="4"/>
      <c r="F7975" s="4"/>
      <c r="G7975" s="17" t="str">
        <f>IFERROR(VLOOKUP(Table1[[#This Row],[Codigo_insumo]],BD_Insumos!$B:$E,4),"")</f>
        <v/>
      </c>
      <c r="H7975" s="139"/>
      <c r="I7975" s="5" t="s">
        <v>457</v>
      </c>
      <c r="J7975" s="20" t="str">
        <f t="shared" si="124"/>
        <v/>
      </c>
      <c r="K7975" s="21">
        <f>IF(I7975&lt;&gt;"",SUMIF(Table1[Codigo_servico],A7975,Table1[Subtotal_insumo]),"")</f>
        <v>199.68721374727502</v>
      </c>
      <c r="L7975" s="17" t="str">
        <f>IF(Table1[[#This Row],[Ordem_insumos]]&lt;&gt;0,VLOOKUP(Table1[[#This Row],[Codigo_servico]],Preencher_Orcamento!$B:$D,3,FALSE)*Table1[[#This Row],[Qtde_insumo]],"")</f>
        <v/>
      </c>
      <c r="M7975" s="17" t="str">
        <f>IF(Table1[[#This Row],[Ordem_insumos]]&lt;&gt;0,VLOOKUP(Table1[[#This Row],[Codigo_servico]],Preencher_Orcamento!$B:$D,3,FALSE)*Table1[[#This Row],[Subtotal_insumo]],"")</f>
        <v/>
      </c>
    </row>
    <row r="7976" spans="1:13" x14ac:dyDescent="0.25">
      <c r="A7976" s="6">
        <v>101059</v>
      </c>
      <c r="B7976" s="126">
        <v>1</v>
      </c>
      <c r="C7976" s="133"/>
      <c r="D7976" s="134">
        <v>11501</v>
      </c>
      <c r="E7976" s="7" t="s">
        <v>196</v>
      </c>
      <c r="F7976" s="8" t="s">
        <v>197</v>
      </c>
      <c r="G7976" s="16">
        <f>IFERROR(VLOOKUP(Table1[[#This Row],[Codigo_insumo]],BD_Insumos!$B:$E,4),"")</f>
        <v>3.2875999999999999</v>
      </c>
      <c r="H7976" s="140">
        <v>0.65</v>
      </c>
      <c r="I7976" s="9"/>
      <c r="J7976" s="22">
        <f t="shared" si="124"/>
        <v>2.1369400000000001</v>
      </c>
      <c r="K7976" s="22" t="str">
        <f>IF(I7976&lt;&gt;"",SUMIF(Table1[Codigo_servico],A7976,Table1[Subtotal_insumo]),"")</f>
        <v/>
      </c>
      <c r="L7976" s="16">
        <f>IF(Table1[[#This Row],[Ordem_insumos]]&lt;&gt;0,VLOOKUP(Table1[[#This Row],[Codigo_servico]],Preencher_Orcamento!$B:$D,3,FALSE)*Table1[[#This Row],[Qtde_insumo]],"")</f>
        <v>0</v>
      </c>
      <c r="M7976" s="16">
        <f>IF(Table1[[#This Row],[Ordem_insumos]]&lt;&gt;0,VLOOKUP(Table1[[#This Row],[Codigo_servico]],Preencher_Orcamento!$B:$D,3,FALSE)*Table1[[#This Row],[Subtotal_insumo]],"")</f>
        <v>0</v>
      </c>
    </row>
    <row r="7977" spans="1:13" x14ac:dyDescent="0.25">
      <c r="A7977" s="6">
        <v>101059</v>
      </c>
      <c r="B7977" s="126">
        <v>2</v>
      </c>
      <c r="C7977" s="133"/>
      <c r="D7977" s="134">
        <v>10543</v>
      </c>
      <c r="E7977" s="7" t="s">
        <v>91</v>
      </c>
      <c r="F7977" s="8" t="s">
        <v>58</v>
      </c>
      <c r="G7977" s="16">
        <f>IFERROR(VLOOKUP(Table1[[#This Row],[Codigo_insumo]],BD_Insumos!$B:$E,4),"")</f>
        <v>67.283799999999999</v>
      </c>
      <c r="H7977" s="140">
        <v>3.6999999999999998E-2</v>
      </c>
      <c r="I7977" s="9"/>
      <c r="J7977" s="22">
        <f t="shared" si="124"/>
        <v>2.4895006</v>
      </c>
      <c r="K7977" s="22" t="str">
        <f>IF(I7977&lt;&gt;"",SUMIF(Table1[Codigo_servico],A7977,Table1[Subtotal_insumo]),"")</f>
        <v/>
      </c>
      <c r="L7977" s="16">
        <f>IF(Table1[[#This Row],[Ordem_insumos]]&lt;&gt;0,VLOOKUP(Table1[[#This Row],[Codigo_servico]],Preencher_Orcamento!$B:$D,3,FALSE)*Table1[[#This Row],[Qtde_insumo]],"")</f>
        <v>0</v>
      </c>
      <c r="M7977" s="16">
        <f>IF(Table1[[#This Row],[Ordem_insumos]]&lt;&gt;0,VLOOKUP(Table1[[#This Row],[Codigo_servico]],Preencher_Orcamento!$B:$D,3,FALSE)*Table1[[#This Row],[Subtotal_insumo]],"")</f>
        <v>0</v>
      </c>
    </row>
    <row r="7978" spans="1:13" x14ac:dyDescent="0.25">
      <c r="A7978" s="6">
        <v>101059</v>
      </c>
      <c r="B7978" s="126">
        <v>3</v>
      </c>
      <c r="C7978" s="133"/>
      <c r="D7978" s="134">
        <v>2099</v>
      </c>
      <c r="E7978" s="7" t="s">
        <v>2205</v>
      </c>
      <c r="F7978" s="8" t="s">
        <v>2140</v>
      </c>
      <c r="G7978" s="18">
        <f>IFERROR(VLOOKUP(Table1[[#This Row],[Codigo_insumo]],BD_Insumos!$B:$E,4),"")</f>
        <v>12.627877718847255</v>
      </c>
      <c r="H7978" s="140">
        <v>4</v>
      </c>
      <c r="I7978" s="9"/>
      <c r="J7978" s="23">
        <f t="shared" si="124"/>
        <v>50.511510875389021</v>
      </c>
      <c r="K7978" s="22" t="str">
        <f>IF(I7978&lt;&gt;"",SUMIF(Table1[Codigo_servico],A7978,Table1[Subtotal_insumo]),"")</f>
        <v/>
      </c>
      <c r="L7978" s="18">
        <f>IF(Table1[[#This Row],[Ordem_insumos]]&lt;&gt;0,VLOOKUP(Table1[[#This Row],[Codigo_servico]],Preencher_Orcamento!$B:$D,3,FALSE)*Table1[[#This Row],[Qtde_insumo]],"")</f>
        <v>0</v>
      </c>
      <c r="M7978" s="18">
        <f>IF(Table1[[#This Row],[Ordem_insumos]]&lt;&gt;0,VLOOKUP(Table1[[#This Row],[Codigo_servico]],Preencher_Orcamento!$B:$D,3,FALSE)*Table1[[#This Row],[Subtotal_insumo]],"")</f>
        <v>0</v>
      </c>
    </row>
    <row r="7979" spans="1:13" x14ac:dyDescent="0.25">
      <c r="A7979" s="6">
        <v>101059</v>
      </c>
      <c r="B7979" s="126">
        <v>4</v>
      </c>
      <c r="C7979" s="133"/>
      <c r="D7979" s="134">
        <v>2020</v>
      </c>
      <c r="E7979" s="7" t="s">
        <v>2188</v>
      </c>
      <c r="F7979" s="8" t="s">
        <v>2140</v>
      </c>
      <c r="G7979" s="18">
        <f>IFERROR(VLOOKUP(Table1[[#This Row],[Codigo_insumo]],BD_Insumos!$B:$E,4),"")</f>
        <v>15.860837164231068</v>
      </c>
      <c r="H7979" s="140">
        <v>4.7</v>
      </c>
      <c r="I7979" s="9"/>
      <c r="J7979" s="23">
        <f t="shared" si="124"/>
        <v>74.545934671886016</v>
      </c>
      <c r="K7979" s="22" t="str">
        <f>IF(I7979&lt;&gt;"",SUMIF(Table1[Codigo_servico],A7979,Table1[Subtotal_insumo]),"")</f>
        <v/>
      </c>
      <c r="L7979" s="18">
        <f>IF(Table1[[#This Row],[Ordem_insumos]]&lt;&gt;0,VLOOKUP(Table1[[#This Row],[Codigo_servico]],Preencher_Orcamento!$B:$D,3,FALSE)*Table1[[#This Row],[Qtde_insumo]],"")</f>
        <v>0</v>
      </c>
      <c r="M7979" s="18">
        <f>IF(Table1[[#This Row],[Ordem_insumos]]&lt;&gt;0,VLOOKUP(Table1[[#This Row],[Codigo_servico]],Preencher_Orcamento!$B:$D,3,FALSE)*Table1[[#This Row],[Subtotal_insumo]],"")</f>
        <v>0</v>
      </c>
    </row>
    <row r="7980" spans="1:13" x14ac:dyDescent="0.25">
      <c r="A7980" s="6">
        <v>101059</v>
      </c>
      <c r="B7980" s="126">
        <v>5</v>
      </c>
      <c r="C7980" s="133"/>
      <c r="D7980" s="134">
        <v>12580</v>
      </c>
      <c r="E7980" s="7" t="s">
        <v>246</v>
      </c>
      <c r="F7980" s="8" t="s">
        <v>457</v>
      </c>
      <c r="G7980" s="18">
        <f>IFERROR(VLOOKUP(Table1[[#This Row],[Codigo_insumo]],BD_Insumos!$B:$E,4),"")</f>
        <v>0.25140000000000001</v>
      </c>
      <c r="H7980" s="140">
        <v>105</v>
      </c>
      <c r="I7980" s="9"/>
      <c r="J7980" s="23">
        <f t="shared" si="124"/>
        <v>26.397000000000002</v>
      </c>
      <c r="K7980" s="22" t="str">
        <f>IF(I7980&lt;&gt;"",SUMIF(Table1[Codigo_servico],A7980,Table1[Subtotal_insumo]),"")</f>
        <v/>
      </c>
      <c r="L7980" s="18">
        <f>IF(Table1[[#This Row],[Ordem_insumos]]&lt;&gt;0,VLOOKUP(Table1[[#This Row],[Codigo_servico]],Preencher_Orcamento!$B:$D,3,FALSE)*Table1[[#This Row],[Qtde_insumo]],"")</f>
        <v>0</v>
      </c>
      <c r="M7980" s="18">
        <f>IF(Table1[[#This Row],[Ordem_insumos]]&lt;&gt;0,VLOOKUP(Table1[[#This Row],[Codigo_servico]],Preencher_Orcamento!$B:$D,3,FALSE)*Table1[[#This Row],[Subtotal_insumo]],"")</f>
        <v>0</v>
      </c>
    </row>
    <row r="7981" spans="1:13" ht="26.25" x14ac:dyDescent="0.25">
      <c r="A7981" s="6">
        <v>101059</v>
      </c>
      <c r="B7981" s="126">
        <v>6</v>
      </c>
      <c r="C7981" s="133"/>
      <c r="D7981" s="134">
        <v>10636</v>
      </c>
      <c r="E7981" s="7" t="s">
        <v>146</v>
      </c>
      <c r="F7981" s="8" t="s">
        <v>58</v>
      </c>
      <c r="G7981" s="18">
        <f>IFERROR(VLOOKUP(Table1[[#This Row],[Codigo_insumo]],BD_Insumos!$B:$E,4),"")</f>
        <v>318.20740000000001</v>
      </c>
      <c r="H7981" s="140">
        <v>2.4E-2</v>
      </c>
      <c r="I7981" s="9"/>
      <c r="J7981" s="23">
        <f t="shared" si="124"/>
        <v>7.6369776000000007</v>
      </c>
      <c r="K7981" s="22" t="str">
        <f>IF(I7981&lt;&gt;"",SUMIF(Table1[Codigo_servico],A7981,Table1[Subtotal_insumo]),"")</f>
        <v/>
      </c>
      <c r="L7981" s="18">
        <f>IF(Table1[[#This Row],[Ordem_insumos]]&lt;&gt;0,VLOOKUP(Table1[[#This Row],[Codigo_servico]],Preencher_Orcamento!$B:$D,3,FALSE)*Table1[[#This Row],[Qtde_insumo]],"")</f>
        <v>0</v>
      </c>
      <c r="M7981" s="18">
        <f>IF(Table1[[#This Row],[Ordem_insumos]]&lt;&gt;0,VLOOKUP(Table1[[#This Row],[Codigo_servico]],Preencher_Orcamento!$B:$D,3,FALSE)*Table1[[#This Row],[Subtotal_insumo]],"")</f>
        <v>0</v>
      </c>
    </row>
    <row r="7982" spans="1:13" ht="26.25" x14ac:dyDescent="0.25">
      <c r="A7982" s="6">
        <v>101059</v>
      </c>
      <c r="B7982" s="126">
        <v>7</v>
      </c>
      <c r="C7982" s="133"/>
      <c r="D7982" s="134">
        <v>10648</v>
      </c>
      <c r="E7982" s="7" t="s">
        <v>158</v>
      </c>
      <c r="F7982" s="8" t="s">
        <v>58</v>
      </c>
      <c r="G7982" s="18">
        <f>IFERROR(VLOOKUP(Table1[[#This Row],[Codigo_insumo]],BD_Insumos!$B:$E,4),"")</f>
        <v>359.69349999999997</v>
      </c>
      <c r="H7982" s="140">
        <v>0.1</v>
      </c>
      <c r="I7982" s="9"/>
      <c r="J7982" s="23">
        <f t="shared" si="124"/>
        <v>35.969349999999999</v>
      </c>
      <c r="K7982" s="22" t="str">
        <f>IF(I7982&lt;&gt;"",SUMIF(Table1[Codigo_servico],A7982,Table1[Subtotal_insumo]),"")</f>
        <v/>
      </c>
      <c r="L7982" s="18">
        <f>IF(Table1[[#This Row],[Ordem_insumos]]&lt;&gt;0,VLOOKUP(Table1[[#This Row],[Codigo_servico]],Preencher_Orcamento!$B:$D,3,FALSE)*Table1[[#This Row],[Qtde_insumo]],"")</f>
        <v>0</v>
      </c>
      <c r="M7982" s="18">
        <f>IF(Table1[[#This Row],[Ordem_insumos]]&lt;&gt;0,VLOOKUP(Table1[[#This Row],[Codigo_servico]],Preencher_Orcamento!$B:$D,3,FALSE)*Table1[[#This Row],[Subtotal_insumo]],"")</f>
        <v>0</v>
      </c>
    </row>
    <row r="7983" spans="1:13" x14ac:dyDescent="0.25">
      <c r="A7983" s="3">
        <v>101060</v>
      </c>
      <c r="B7983" s="125">
        <v>0</v>
      </c>
      <c r="C7983" s="131" t="s">
        <v>3939</v>
      </c>
      <c r="D7983" s="132"/>
      <c r="E7983" s="4"/>
      <c r="F7983" s="4"/>
      <c r="G7983" s="17" t="str">
        <f>IFERROR(VLOOKUP(Table1[[#This Row],[Codigo_insumo]],BD_Insumos!$B:$E,4),"")</f>
        <v/>
      </c>
      <c r="H7983" s="139"/>
      <c r="I7983" s="5" t="s">
        <v>457</v>
      </c>
      <c r="J7983" s="20" t="str">
        <f t="shared" si="124"/>
        <v/>
      </c>
      <c r="K7983" s="21">
        <f>IF(I7983&lt;&gt;"",SUMIF(Table1[Codigo_servico],A7983,Table1[Subtotal_insumo]),"")</f>
        <v>2323.0580605376826</v>
      </c>
      <c r="L7983" s="17" t="str">
        <f>IF(Table1[[#This Row],[Ordem_insumos]]&lt;&gt;0,VLOOKUP(Table1[[#This Row],[Codigo_servico]],Preencher_Orcamento!$B:$D,3,FALSE)*Table1[[#This Row],[Qtde_insumo]],"")</f>
        <v/>
      </c>
      <c r="M7983" s="17" t="str">
        <f>IF(Table1[[#This Row],[Ordem_insumos]]&lt;&gt;0,VLOOKUP(Table1[[#This Row],[Codigo_servico]],Preencher_Orcamento!$B:$D,3,FALSE)*Table1[[#This Row],[Subtotal_insumo]],"")</f>
        <v/>
      </c>
    </row>
    <row r="7984" spans="1:13" x14ac:dyDescent="0.25">
      <c r="A7984" s="6">
        <v>101060</v>
      </c>
      <c r="B7984" s="126">
        <v>1</v>
      </c>
      <c r="C7984" s="133"/>
      <c r="D7984" s="134">
        <v>10612</v>
      </c>
      <c r="E7984" s="7" t="s">
        <v>122</v>
      </c>
      <c r="F7984" s="8" t="s">
        <v>58</v>
      </c>
      <c r="G7984" s="16">
        <f>IFERROR(VLOOKUP(Table1[[#This Row],[Codigo_insumo]],BD_Insumos!$B:$E,4),"")</f>
        <v>250.2276</v>
      </c>
      <c r="H7984" s="140">
        <v>0.27</v>
      </c>
      <c r="I7984" s="9"/>
      <c r="J7984" s="22">
        <f t="shared" si="124"/>
        <v>67.561452000000003</v>
      </c>
      <c r="K7984" s="22" t="str">
        <f>IF(I7984&lt;&gt;"",SUMIF(Table1[Codigo_servico],A7984,Table1[Subtotal_insumo]),"")</f>
        <v/>
      </c>
      <c r="L7984" s="16">
        <f>IF(Table1[[#This Row],[Ordem_insumos]]&lt;&gt;0,VLOOKUP(Table1[[#This Row],[Codigo_servico]],Preencher_Orcamento!$B:$D,3,FALSE)*Table1[[#This Row],[Qtde_insumo]],"")</f>
        <v>0</v>
      </c>
      <c r="M7984" s="16">
        <f>IF(Table1[[#This Row],[Ordem_insumos]]&lt;&gt;0,VLOOKUP(Table1[[#This Row],[Codigo_servico]],Preencher_Orcamento!$B:$D,3,FALSE)*Table1[[#This Row],[Subtotal_insumo]],"")</f>
        <v>0</v>
      </c>
    </row>
    <row r="7985" spans="1:13" x14ac:dyDescent="0.25">
      <c r="A7985" s="6">
        <v>101060</v>
      </c>
      <c r="B7985" s="126">
        <v>2</v>
      </c>
      <c r="C7985" s="133"/>
      <c r="D7985" s="134">
        <v>2099</v>
      </c>
      <c r="E7985" s="7" t="s">
        <v>2205</v>
      </c>
      <c r="F7985" s="8" t="s">
        <v>2140</v>
      </c>
      <c r="G7985" s="16">
        <f>IFERROR(VLOOKUP(Table1[[#This Row],[Codigo_insumo]],BD_Insumos!$B:$E,4),"")</f>
        <v>12.627877718847255</v>
      </c>
      <c r="H7985" s="140">
        <v>39.274999999999999</v>
      </c>
      <c r="I7985" s="9"/>
      <c r="J7985" s="22">
        <f t="shared" si="124"/>
        <v>495.95989740772592</v>
      </c>
      <c r="K7985" s="22" t="str">
        <f>IF(I7985&lt;&gt;"",SUMIF(Table1[Codigo_servico],A7985,Table1[Subtotal_insumo]),"")</f>
        <v/>
      </c>
      <c r="L7985" s="16">
        <f>IF(Table1[[#This Row],[Ordem_insumos]]&lt;&gt;0,VLOOKUP(Table1[[#This Row],[Codigo_servico]],Preencher_Orcamento!$B:$D,3,FALSE)*Table1[[#This Row],[Qtde_insumo]],"")</f>
        <v>0</v>
      </c>
      <c r="M7985" s="16">
        <f>IF(Table1[[#This Row],[Ordem_insumos]]&lt;&gt;0,VLOOKUP(Table1[[#This Row],[Codigo_servico]],Preencher_Orcamento!$B:$D,3,FALSE)*Table1[[#This Row],[Subtotal_insumo]],"")</f>
        <v>0</v>
      </c>
    </row>
    <row r="7986" spans="1:13" x14ac:dyDescent="0.25">
      <c r="A7986" s="6">
        <v>101060</v>
      </c>
      <c r="B7986" s="126">
        <v>3</v>
      </c>
      <c r="C7986" s="133"/>
      <c r="D7986" s="134">
        <v>2035</v>
      </c>
      <c r="E7986" s="7" t="s">
        <v>2190</v>
      </c>
      <c r="F7986" s="8" t="s">
        <v>2140</v>
      </c>
      <c r="G7986" s="16">
        <f>IFERROR(VLOOKUP(Table1[[#This Row],[Codigo_insumo]],BD_Insumos!$B:$E,4),"")</f>
        <v>17.275965903920998</v>
      </c>
      <c r="H7986" s="140">
        <v>2</v>
      </c>
      <c r="I7986" s="9"/>
      <c r="J7986" s="22">
        <f t="shared" si="124"/>
        <v>34.551931807841996</v>
      </c>
      <c r="K7986" s="22" t="str">
        <f>IF(I7986&lt;&gt;"",SUMIF(Table1[Codigo_servico],A7986,Table1[Subtotal_insumo]),"")</f>
        <v/>
      </c>
      <c r="L7986" s="16">
        <f>IF(Table1[[#This Row],[Ordem_insumos]]&lt;&gt;0,VLOOKUP(Table1[[#This Row],[Codigo_servico]],Preencher_Orcamento!$B:$D,3,FALSE)*Table1[[#This Row],[Qtde_insumo]],"")</f>
        <v>0</v>
      </c>
      <c r="M7986" s="16">
        <f>IF(Table1[[#This Row],[Ordem_insumos]]&lt;&gt;0,VLOOKUP(Table1[[#This Row],[Codigo_servico]],Preencher_Orcamento!$B:$D,3,FALSE)*Table1[[#This Row],[Subtotal_insumo]],"")</f>
        <v>0</v>
      </c>
    </row>
    <row r="7987" spans="1:13" ht="26.25" x14ac:dyDescent="0.25">
      <c r="A7987" s="6">
        <v>101060</v>
      </c>
      <c r="B7987" s="126">
        <v>4</v>
      </c>
      <c r="C7987" s="133"/>
      <c r="D7987" s="134">
        <v>2016</v>
      </c>
      <c r="E7987" s="7" t="s">
        <v>2187</v>
      </c>
      <c r="F7987" s="8" t="s">
        <v>2140</v>
      </c>
      <c r="G7987" s="16">
        <f>IFERROR(VLOOKUP(Table1[[#This Row],[Codigo_insumo]],BD_Insumos!$B:$E,4),"")</f>
        <v>13.188618292508322</v>
      </c>
      <c r="H7987" s="140">
        <v>2.14</v>
      </c>
      <c r="I7987" s="9"/>
      <c r="J7987" s="22">
        <f t="shared" si="124"/>
        <v>28.223643145967809</v>
      </c>
      <c r="K7987" s="22" t="str">
        <f>IF(I7987&lt;&gt;"",SUMIF(Table1[Codigo_servico],A7987,Table1[Subtotal_insumo]),"")</f>
        <v/>
      </c>
      <c r="L7987" s="16">
        <f>IF(Table1[[#This Row],[Ordem_insumos]]&lt;&gt;0,VLOOKUP(Table1[[#This Row],[Codigo_servico]],Preencher_Orcamento!$B:$D,3,FALSE)*Table1[[#This Row],[Qtde_insumo]],"")</f>
        <v>0</v>
      </c>
      <c r="M7987" s="16">
        <f>IF(Table1[[#This Row],[Ordem_insumos]]&lt;&gt;0,VLOOKUP(Table1[[#This Row],[Codigo_servico]],Preencher_Orcamento!$B:$D,3,FALSE)*Table1[[#This Row],[Subtotal_insumo]],"")</f>
        <v>0</v>
      </c>
    </row>
    <row r="7988" spans="1:13" x14ac:dyDescent="0.25">
      <c r="A7988" s="6">
        <v>101060</v>
      </c>
      <c r="B7988" s="126">
        <v>5</v>
      </c>
      <c r="C7988" s="133"/>
      <c r="D7988" s="134">
        <v>2015</v>
      </c>
      <c r="E7988" s="7" t="s">
        <v>2186</v>
      </c>
      <c r="F7988" s="8" t="s">
        <v>2140</v>
      </c>
      <c r="G7988" s="16">
        <f>IFERROR(VLOOKUP(Table1[[#This Row],[Codigo_insumo]],BD_Insumos!$B:$E,4),"")</f>
        <v>16.259414142106937</v>
      </c>
      <c r="H7988" s="140">
        <v>2.14</v>
      </c>
      <c r="I7988" s="9"/>
      <c r="J7988" s="22">
        <f t="shared" si="124"/>
        <v>34.795146264108851</v>
      </c>
      <c r="K7988" s="22" t="str">
        <f>IF(I7988&lt;&gt;"",SUMIF(Table1[Codigo_servico],A7988,Table1[Subtotal_insumo]),"")</f>
        <v/>
      </c>
      <c r="L7988" s="16">
        <f>IF(Table1[[#This Row],[Ordem_insumos]]&lt;&gt;0,VLOOKUP(Table1[[#This Row],[Codigo_servico]],Preencher_Orcamento!$B:$D,3,FALSE)*Table1[[#This Row],[Qtde_insumo]],"")</f>
        <v>0</v>
      </c>
      <c r="M7988" s="16">
        <f>IF(Table1[[#This Row],[Ordem_insumos]]&lt;&gt;0,VLOOKUP(Table1[[#This Row],[Codigo_servico]],Preencher_Orcamento!$B:$D,3,FALSE)*Table1[[#This Row],[Subtotal_insumo]],"")</f>
        <v>0</v>
      </c>
    </row>
    <row r="7989" spans="1:13" x14ac:dyDescent="0.25">
      <c r="A7989" s="6">
        <v>101060</v>
      </c>
      <c r="B7989" s="126">
        <v>6</v>
      </c>
      <c r="C7989" s="133"/>
      <c r="D7989" s="134">
        <v>2014</v>
      </c>
      <c r="E7989" s="7" t="s">
        <v>2185</v>
      </c>
      <c r="F7989" s="8" t="s">
        <v>2140</v>
      </c>
      <c r="G7989" s="16">
        <f>IFERROR(VLOOKUP(Table1[[#This Row],[Codigo_insumo]],BD_Insumos!$B:$E,4),"")</f>
        <v>13.173665210544026</v>
      </c>
      <c r="H7989" s="140">
        <v>1.88</v>
      </c>
      <c r="I7989" s="9"/>
      <c r="J7989" s="22">
        <f t="shared" si="124"/>
        <v>24.76649059582277</v>
      </c>
      <c r="K7989" s="22" t="str">
        <f>IF(I7989&lt;&gt;"",SUMIF(Table1[Codigo_servico],A7989,Table1[Subtotal_insumo]),"")</f>
        <v/>
      </c>
      <c r="L7989" s="16">
        <f>IF(Table1[[#This Row],[Ordem_insumos]]&lt;&gt;0,VLOOKUP(Table1[[#This Row],[Codigo_servico]],Preencher_Orcamento!$B:$D,3,FALSE)*Table1[[#This Row],[Qtde_insumo]],"")</f>
        <v>0</v>
      </c>
      <c r="M7989" s="16">
        <f>IF(Table1[[#This Row],[Ordem_insumos]]&lt;&gt;0,VLOOKUP(Table1[[#This Row],[Codigo_servico]],Preencher_Orcamento!$B:$D,3,FALSE)*Table1[[#This Row],[Subtotal_insumo]],"")</f>
        <v>0</v>
      </c>
    </row>
    <row r="7990" spans="1:13" x14ac:dyDescent="0.25">
      <c r="A7990" s="6">
        <v>101060</v>
      </c>
      <c r="B7990" s="126">
        <v>7</v>
      </c>
      <c r="C7990" s="133"/>
      <c r="D7990" s="134">
        <v>2013</v>
      </c>
      <c r="E7990" s="7" t="s">
        <v>2184</v>
      </c>
      <c r="F7990" s="8" t="s">
        <v>2140</v>
      </c>
      <c r="G7990" s="16">
        <f>IFERROR(VLOOKUP(Table1[[#This Row],[Codigo_insumo]],BD_Insumos!$B:$E,4),"")</f>
        <v>15.756939025755017</v>
      </c>
      <c r="H7990" s="140">
        <v>1.88</v>
      </c>
      <c r="I7990" s="9"/>
      <c r="J7990" s="22">
        <f t="shared" si="124"/>
        <v>29.623045368419429</v>
      </c>
      <c r="K7990" s="22" t="str">
        <f>IF(I7990&lt;&gt;"",SUMIF(Table1[Codigo_servico],A7990,Table1[Subtotal_insumo]),"")</f>
        <v/>
      </c>
      <c r="L7990" s="16">
        <f>IF(Table1[[#This Row],[Ordem_insumos]]&lt;&gt;0,VLOOKUP(Table1[[#This Row],[Codigo_servico]],Preencher_Orcamento!$B:$D,3,FALSE)*Table1[[#This Row],[Qtde_insumo]],"")</f>
        <v>0</v>
      </c>
      <c r="M7990" s="16">
        <f>IF(Table1[[#This Row],[Ordem_insumos]]&lt;&gt;0,VLOOKUP(Table1[[#This Row],[Codigo_servico]],Preencher_Orcamento!$B:$D,3,FALSE)*Table1[[#This Row],[Subtotal_insumo]],"")</f>
        <v>0</v>
      </c>
    </row>
    <row r="7991" spans="1:13" ht="26.25" x14ac:dyDescent="0.25">
      <c r="A7991" s="6">
        <v>101060</v>
      </c>
      <c r="B7991" s="126">
        <v>8</v>
      </c>
      <c r="C7991" s="133"/>
      <c r="D7991" s="134">
        <v>2008</v>
      </c>
      <c r="E7991" s="7" t="s">
        <v>2182</v>
      </c>
      <c r="F7991" s="8" t="s">
        <v>2140</v>
      </c>
      <c r="G7991" s="16">
        <f>IFERROR(VLOOKUP(Table1[[#This Row],[Codigo_insumo]],BD_Insumos!$B:$E,4),"")</f>
        <v>15.120659606998458</v>
      </c>
      <c r="H7991" s="140">
        <v>11.09</v>
      </c>
      <c r="I7991" s="9"/>
      <c r="J7991" s="22">
        <f t="shared" si="124"/>
        <v>167.68811504161289</v>
      </c>
      <c r="K7991" s="22" t="str">
        <f>IF(I7991&lt;&gt;"",SUMIF(Table1[Codigo_servico],A7991,Table1[Subtotal_insumo]),"")</f>
        <v/>
      </c>
      <c r="L7991" s="16">
        <f>IF(Table1[[#This Row],[Ordem_insumos]]&lt;&gt;0,VLOOKUP(Table1[[#This Row],[Codigo_servico]],Preencher_Orcamento!$B:$D,3,FALSE)*Table1[[#This Row],[Qtde_insumo]],"")</f>
        <v>0</v>
      </c>
      <c r="M7991" s="16">
        <f>IF(Table1[[#This Row],[Ordem_insumos]]&lt;&gt;0,VLOOKUP(Table1[[#This Row],[Codigo_servico]],Preencher_Orcamento!$B:$D,3,FALSE)*Table1[[#This Row],[Subtotal_insumo]],"")</f>
        <v>0</v>
      </c>
    </row>
    <row r="7992" spans="1:13" ht="26.25" x14ac:dyDescent="0.25">
      <c r="A7992" s="6">
        <v>101060</v>
      </c>
      <c r="B7992" s="126">
        <v>9</v>
      </c>
      <c r="C7992" s="133"/>
      <c r="D7992" s="134">
        <v>10630</v>
      </c>
      <c r="E7992" s="7" t="s">
        <v>140</v>
      </c>
      <c r="F7992" s="8" t="s">
        <v>58</v>
      </c>
      <c r="G7992" s="16">
        <f>IFERROR(VLOOKUP(Table1[[#This Row],[Codigo_insumo]],BD_Insumos!$B:$E,4),"")</f>
        <v>420.47390000000001</v>
      </c>
      <c r="H7992" s="140">
        <v>2.0500000000000001E-2</v>
      </c>
      <c r="I7992" s="9"/>
      <c r="J7992" s="22">
        <f t="shared" si="124"/>
        <v>8.6197149500000005</v>
      </c>
      <c r="K7992" s="22" t="str">
        <f>IF(I7992&lt;&gt;"",SUMIF(Table1[Codigo_servico],A7992,Table1[Subtotal_insumo]),"")</f>
        <v/>
      </c>
      <c r="L7992" s="16">
        <f>IF(Table1[[#This Row],[Ordem_insumos]]&lt;&gt;0,VLOOKUP(Table1[[#This Row],[Codigo_servico]],Preencher_Orcamento!$B:$D,3,FALSE)*Table1[[#This Row],[Qtde_insumo]],"")</f>
        <v>0</v>
      </c>
      <c r="M7992" s="16">
        <f>IF(Table1[[#This Row],[Ordem_insumos]]&lt;&gt;0,VLOOKUP(Table1[[#This Row],[Codigo_servico]],Preencher_Orcamento!$B:$D,3,FALSE)*Table1[[#This Row],[Subtotal_insumo]],"")</f>
        <v>0</v>
      </c>
    </row>
    <row r="7993" spans="1:13" x14ac:dyDescent="0.25">
      <c r="A7993" s="6">
        <v>101060</v>
      </c>
      <c r="B7993" s="126">
        <v>10</v>
      </c>
      <c r="C7993" s="133"/>
      <c r="D7993" s="134">
        <v>10542</v>
      </c>
      <c r="E7993" s="7" t="s">
        <v>90</v>
      </c>
      <c r="F7993" s="8" t="s">
        <v>58</v>
      </c>
      <c r="G7993" s="18">
        <f>IFERROR(VLOOKUP(Table1[[#This Row],[Codigo_insumo]],BD_Insumos!$B:$E,4),"")</f>
        <v>67.5685</v>
      </c>
      <c r="H7993" s="140">
        <v>0.27700000000000002</v>
      </c>
      <c r="I7993" s="9"/>
      <c r="J7993" s="23">
        <f t="shared" si="124"/>
        <v>18.7164745</v>
      </c>
      <c r="K7993" s="22" t="str">
        <f>IF(I7993&lt;&gt;"",SUMIF(Table1[Codigo_servico],A7993,Table1[Subtotal_insumo]),"")</f>
        <v/>
      </c>
      <c r="L7993" s="18">
        <f>IF(Table1[[#This Row],[Ordem_insumos]]&lt;&gt;0,VLOOKUP(Table1[[#This Row],[Codigo_servico]],Preencher_Orcamento!$B:$D,3,FALSE)*Table1[[#This Row],[Qtde_insumo]],"")</f>
        <v>0</v>
      </c>
      <c r="M7993" s="18">
        <f>IF(Table1[[#This Row],[Ordem_insumos]]&lt;&gt;0,VLOOKUP(Table1[[#This Row],[Codigo_servico]],Preencher_Orcamento!$B:$D,3,FALSE)*Table1[[#This Row],[Subtotal_insumo]],"")</f>
        <v>0</v>
      </c>
    </row>
    <row r="7994" spans="1:13" ht="26.25" x14ac:dyDescent="0.25">
      <c r="A7994" s="6">
        <v>101060</v>
      </c>
      <c r="B7994" s="126">
        <v>11</v>
      </c>
      <c r="C7994" s="133"/>
      <c r="D7994" s="134">
        <v>72434</v>
      </c>
      <c r="E7994" s="7" t="s">
        <v>1762</v>
      </c>
      <c r="F7994" s="8" t="s">
        <v>5</v>
      </c>
      <c r="G7994" s="18">
        <f>IFERROR(VLOOKUP(Table1[[#This Row],[Codigo_insumo]],BD_Insumos!$B:$E,4),"")</f>
        <v>18.7407</v>
      </c>
      <c r="H7994" s="140">
        <v>3</v>
      </c>
      <c r="I7994" s="9"/>
      <c r="J7994" s="23">
        <f t="shared" si="124"/>
        <v>56.222099999999998</v>
      </c>
      <c r="K7994" s="22" t="str">
        <f>IF(I7994&lt;&gt;"",SUMIF(Table1[Codigo_servico],A7994,Table1[Subtotal_insumo]),"")</f>
        <v/>
      </c>
      <c r="L7994" s="18">
        <f>IF(Table1[[#This Row],[Ordem_insumos]]&lt;&gt;0,VLOOKUP(Table1[[#This Row],[Codigo_servico]],Preencher_Orcamento!$B:$D,3,FALSE)*Table1[[#This Row],[Qtde_insumo]],"")</f>
        <v>0</v>
      </c>
      <c r="M7994" s="18">
        <f>IF(Table1[[#This Row],[Ordem_insumos]]&lt;&gt;0,VLOOKUP(Table1[[#This Row],[Codigo_servico]],Preencher_Orcamento!$B:$D,3,FALSE)*Table1[[#This Row],[Subtotal_insumo]],"")</f>
        <v>0</v>
      </c>
    </row>
    <row r="7995" spans="1:13" ht="26.25" x14ac:dyDescent="0.25">
      <c r="A7995" s="6">
        <v>101060</v>
      </c>
      <c r="B7995" s="126">
        <v>12</v>
      </c>
      <c r="C7995" s="133"/>
      <c r="D7995" s="134">
        <v>79245</v>
      </c>
      <c r="E7995" s="7" t="s">
        <v>2015</v>
      </c>
      <c r="F7995" s="8" t="s">
        <v>457</v>
      </c>
      <c r="G7995" s="18">
        <f>IFERROR(VLOOKUP(Table1[[#This Row],[Codigo_insumo]],BD_Insumos!$B:$E,4),"")</f>
        <v>189.792</v>
      </c>
      <c r="H7995" s="140">
        <v>1</v>
      </c>
      <c r="I7995" s="9"/>
      <c r="J7995" s="23">
        <f t="shared" si="124"/>
        <v>189.792</v>
      </c>
      <c r="K7995" s="22" t="str">
        <f>IF(I7995&lt;&gt;"",SUMIF(Table1[Codigo_servico],A7995,Table1[Subtotal_insumo]),"")</f>
        <v/>
      </c>
      <c r="L7995" s="18">
        <f>IF(Table1[[#This Row],[Ordem_insumos]]&lt;&gt;0,VLOOKUP(Table1[[#This Row],[Codigo_servico]],Preencher_Orcamento!$B:$D,3,FALSE)*Table1[[#This Row],[Qtde_insumo]],"")</f>
        <v>0</v>
      </c>
      <c r="M7995" s="18">
        <f>IF(Table1[[#This Row],[Ordem_insumos]]&lt;&gt;0,VLOOKUP(Table1[[#This Row],[Codigo_servico]],Preencher_Orcamento!$B:$D,3,FALSE)*Table1[[#This Row],[Subtotal_insumo]],"")</f>
        <v>0</v>
      </c>
    </row>
    <row r="7996" spans="1:13" x14ac:dyDescent="0.25">
      <c r="A7996" s="6">
        <v>101060</v>
      </c>
      <c r="B7996" s="126">
        <v>13</v>
      </c>
      <c r="C7996" s="133"/>
      <c r="D7996" s="134">
        <v>2020</v>
      </c>
      <c r="E7996" s="7" t="s">
        <v>2188</v>
      </c>
      <c r="F7996" s="8" t="s">
        <v>2140</v>
      </c>
      <c r="G7996" s="18">
        <f>IFERROR(VLOOKUP(Table1[[#This Row],[Codigo_insumo]],BD_Insumos!$B:$E,4),"")</f>
        <v>15.860837164231068</v>
      </c>
      <c r="H7996" s="140">
        <v>7.12</v>
      </c>
      <c r="I7996" s="9"/>
      <c r="J7996" s="23">
        <f t="shared" si="124"/>
        <v>112.92916060932521</v>
      </c>
      <c r="K7996" s="22" t="str">
        <f>IF(I7996&lt;&gt;"",SUMIF(Table1[Codigo_servico],A7996,Table1[Subtotal_insumo]),"")</f>
        <v/>
      </c>
      <c r="L7996" s="18">
        <f>IF(Table1[[#This Row],[Ordem_insumos]]&lt;&gt;0,VLOOKUP(Table1[[#This Row],[Codigo_servico]],Preencher_Orcamento!$B:$D,3,FALSE)*Table1[[#This Row],[Qtde_insumo]],"")</f>
        <v>0</v>
      </c>
      <c r="M7996" s="18">
        <f>IF(Table1[[#This Row],[Ordem_insumos]]&lt;&gt;0,VLOOKUP(Table1[[#This Row],[Codigo_servico]],Preencher_Orcamento!$B:$D,3,FALSE)*Table1[[#This Row],[Subtotal_insumo]],"")</f>
        <v>0</v>
      </c>
    </row>
    <row r="7997" spans="1:13" x14ac:dyDescent="0.25">
      <c r="A7997" s="6">
        <v>101060</v>
      </c>
      <c r="B7997" s="126">
        <v>14</v>
      </c>
      <c r="C7997" s="133"/>
      <c r="D7997" s="134">
        <v>11070</v>
      </c>
      <c r="E7997" s="7" t="s">
        <v>185</v>
      </c>
      <c r="F7997" s="8" t="s">
        <v>5</v>
      </c>
      <c r="G7997" s="18">
        <f>IFERROR(VLOOKUP(Table1[[#This Row],[Codigo_insumo]],BD_Insumos!$B:$E,4),"")</f>
        <v>4.1189999999999998</v>
      </c>
      <c r="H7997" s="140">
        <v>0.8</v>
      </c>
      <c r="I7997" s="9"/>
      <c r="J7997" s="23">
        <f t="shared" si="124"/>
        <v>3.2951999999999999</v>
      </c>
      <c r="K7997" s="22" t="str">
        <f>IF(I7997&lt;&gt;"",SUMIF(Table1[Codigo_servico],A7997,Table1[Subtotal_insumo]),"")</f>
        <v/>
      </c>
      <c r="L7997" s="18">
        <f>IF(Table1[[#This Row],[Ordem_insumos]]&lt;&gt;0,VLOOKUP(Table1[[#This Row],[Codigo_servico]],Preencher_Orcamento!$B:$D,3,FALSE)*Table1[[#This Row],[Qtde_insumo]],"")</f>
        <v>0</v>
      </c>
      <c r="M7997" s="18">
        <f>IF(Table1[[#This Row],[Ordem_insumos]]&lt;&gt;0,VLOOKUP(Table1[[#This Row],[Codigo_servico]],Preencher_Orcamento!$B:$D,3,FALSE)*Table1[[#This Row],[Subtotal_insumo]],"")</f>
        <v>0</v>
      </c>
    </row>
    <row r="7998" spans="1:13" ht="26.25" x14ac:dyDescent="0.25">
      <c r="A7998" s="6">
        <v>101060</v>
      </c>
      <c r="B7998" s="126">
        <v>15</v>
      </c>
      <c r="C7998" s="133"/>
      <c r="D7998" s="134">
        <v>79215</v>
      </c>
      <c r="E7998" s="7" t="s">
        <v>2007</v>
      </c>
      <c r="F7998" s="8" t="s">
        <v>457</v>
      </c>
      <c r="G7998" s="18">
        <f>IFERROR(VLOOKUP(Table1[[#This Row],[Codigo_insumo]],BD_Insumos!$B:$E,4),"")</f>
        <v>198.4205</v>
      </c>
      <c r="H7998" s="140">
        <v>3</v>
      </c>
      <c r="I7998" s="9"/>
      <c r="J7998" s="23">
        <f t="shared" si="124"/>
        <v>595.26150000000007</v>
      </c>
      <c r="K7998" s="22" t="str">
        <f>IF(I7998&lt;&gt;"",SUMIF(Table1[Codigo_servico],A7998,Table1[Subtotal_insumo]),"")</f>
        <v/>
      </c>
      <c r="L7998" s="18">
        <f>IF(Table1[[#This Row],[Ordem_insumos]]&lt;&gt;0,VLOOKUP(Table1[[#This Row],[Codigo_servico]],Preencher_Orcamento!$B:$D,3,FALSE)*Table1[[#This Row],[Qtde_insumo]],"")</f>
        <v>0</v>
      </c>
      <c r="M7998" s="18">
        <f>IF(Table1[[#This Row],[Ordem_insumos]]&lt;&gt;0,VLOOKUP(Table1[[#This Row],[Codigo_servico]],Preencher_Orcamento!$B:$D,3,FALSE)*Table1[[#This Row],[Subtotal_insumo]],"")</f>
        <v>0</v>
      </c>
    </row>
    <row r="7999" spans="1:13" x14ac:dyDescent="0.25">
      <c r="A7999" s="6">
        <v>101060</v>
      </c>
      <c r="B7999" s="126">
        <v>16</v>
      </c>
      <c r="C7999" s="133"/>
      <c r="D7999" s="134">
        <v>11020</v>
      </c>
      <c r="E7999" s="7" t="s">
        <v>174</v>
      </c>
      <c r="F7999" s="8" t="s">
        <v>170</v>
      </c>
      <c r="G7999" s="18">
        <f>IFERROR(VLOOKUP(Table1[[#This Row],[Codigo_insumo]],BD_Insumos!$B:$E,4),"")</f>
        <v>9.8424999999999994</v>
      </c>
      <c r="H7999" s="140">
        <v>0.31</v>
      </c>
      <c r="I7999" s="9"/>
      <c r="J7999" s="23">
        <f t="shared" si="124"/>
        <v>3.0511749999999997</v>
      </c>
      <c r="K7999" s="22" t="str">
        <f>IF(I7999&lt;&gt;"",SUMIF(Table1[Codigo_servico],A7999,Table1[Subtotal_insumo]),"")</f>
        <v/>
      </c>
      <c r="L7999" s="18">
        <f>IF(Table1[[#This Row],[Ordem_insumos]]&lt;&gt;0,VLOOKUP(Table1[[#This Row],[Codigo_servico]],Preencher_Orcamento!$B:$D,3,FALSE)*Table1[[#This Row],[Qtde_insumo]],"")</f>
        <v>0</v>
      </c>
      <c r="M7999" s="18">
        <f>IF(Table1[[#This Row],[Ordem_insumos]]&lt;&gt;0,VLOOKUP(Table1[[#This Row],[Codigo_servico]],Preencher_Orcamento!$B:$D,3,FALSE)*Table1[[#This Row],[Subtotal_insumo]],"")</f>
        <v>0</v>
      </c>
    </row>
    <row r="8000" spans="1:13" x14ac:dyDescent="0.25">
      <c r="A8000" s="6">
        <v>101060</v>
      </c>
      <c r="B8000" s="126">
        <v>17</v>
      </c>
      <c r="C8000" s="133"/>
      <c r="D8000" s="134">
        <v>11510</v>
      </c>
      <c r="E8000" s="7" t="s">
        <v>205</v>
      </c>
      <c r="F8000" s="8" t="s">
        <v>197</v>
      </c>
      <c r="G8000" s="18">
        <f>IFERROR(VLOOKUP(Table1[[#This Row],[Codigo_insumo]],BD_Insumos!$B:$E,4),"")</f>
        <v>3.2757999999999998</v>
      </c>
      <c r="H8000" s="140">
        <v>25</v>
      </c>
      <c r="I8000" s="9"/>
      <c r="J8000" s="23">
        <f t="shared" si="124"/>
        <v>81.894999999999996</v>
      </c>
      <c r="K8000" s="22" t="str">
        <f>IF(I8000&lt;&gt;"",SUMIF(Table1[Codigo_servico],A8000,Table1[Subtotal_insumo]),"")</f>
        <v/>
      </c>
      <c r="L8000" s="18">
        <f>IF(Table1[[#This Row],[Ordem_insumos]]&lt;&gt;0,VLOOKUP(Table1[[#This Row],[Codigo_servico]],Preencher_Orcamento!$B:$D,3,FALSE)*Table1[[#This Row],[Qtde_insumo]],"")</f>
        <v>0</v>
      </c>
      <c r="M8000" s="18">
        <f>IF(Table1[[#This Row],[Ordem_insumos]]&lt;&gt;0,VLOOKUP(Table1[[#This Row],[Codigo_servico]],Preencher_Orcamento!$B:$D,3,FALSE)*Table1[[#This Row],[Subtotal_insumo]],"")</f>
        <v>0</v>
      </c>
    </row>
    <row r="8001" spans="1:13" ht="26.25" x14ac:dyDescent="0.25">
      <c r="A8001" s="6">
        <v>101060</v>
      </c>
      <c r="B8001" s="126">
        <v>18</v>
      </c>
      <c r="C8001" s="133"/>
      <c r="D8001" s="134">
        <v>15060</v>
      </c>
      <c r="E8001" s="7" t="s">
        <v>313</v>
      </c>
      <c r="F8001" s="8" t="s">
        <v>5</v>
      </c>
      <c r="G8001" s="18">
        <f>IFERROR(VLOOKUP(Table1[[#This Row],[Codigo_insumo]],BD_Insumos!$B:$E,4),"")</f>
        <v>2.4735</v>
      </c>
      <c r="H8001" s="140">
        <v>10</v>
      </c>
      <c r="I8001" s="9"/>
      <c r="J8001" s="23">
        <f t="shared" si="124"/>
        <v>24.734999999999999</v>
      </c>
      <c r="K8001" s="22" t="str">
        <f>IF(I8001&lt;&gt;"",SUMIF(Table1[Codigo_servico],A8001,Table1[Subtotal_insumo]),"")</f>
        <v/>
      </c>
      <c r="L8001" s="18">
        <f>IF(Table1[[#This Row],[Ordem_insumos]]&lt;&gt;0,VLOOKUP(Table1[[#This Row],[Codigo_servico]],Preencher_Orcamento!$B:$D,3,FALSE)*Table1[[#This Row],[Qtde_insumo]],"")</f>
        <v>0</v>
      </c>
      <c r="M8001" s="18">
        <f>IF(Table1[[#This Row],[Ordem_insumos]]&lt;&gt;0,VLOOKUP(Table1[[#This Row],[Codigo_servico]],Preencher_Orcamento!$B:$D,3,FALSE)*Table1[[#This Row],[Subtotal_insumo]],"")</f>
        <v>0</v>
      </c>
    </row>
    <row r="8002" spans="1:13" x14ac:dyDescent="0.25">
      <c r="A8002" s="6">
        <v>101060</v>
      </c>
      <c r="B8002" s="126">
        <v>19</v>
      </c>
      <c r="C8002" s="133"/>
      <c r="D8002" s="134">
        <v>17740</v>
      </c>
      <c r="E8002" s="7" t="s">
        <v>399</v>
      </c>
      <c r="F8002" s="8" t="s">
        <v>197</v>
      </c>
      <c r="G8002" s="18">
        <f>IFERROR(VLOOKUP(Table1[[#This Row],[Codigo_insumo]],BD_Insumos!$B:$E,4),"")</f>
        <v>4.9862000000000002</v>
      </c>
      <c r="H8002" s="140">
        <v>0.43</v>
      </c>
      <c r="I8002" s="9"/>
      <c r="J8002" s="23">
        <f t="shared" ref="J8002:J8065" si="125">IF(I8002="",G8002*H8002,"")</f>
        <v>2.144066</v>
      </c>
      <c r="K8002" s="22" t="str">
        <f>IF(I8002&lt;&gt;"",SUMIF(Table1[Codigo_servico],A8002,Table1[Subtotal_insumo]),"")</f>
        <v/>
      </c>
      <c r="L8002" s="18">
        <f>IF(Table1[[#This Row],[Ordem_insumos]]&lt;&gt;0,VLOOKUP(Table1[[#This Row],[Codigo_servico]],Preencher_Orcamento!$B:$D,3,FALSE)*Table1[[#This Row],[Qtde_insumo]],"")</f>
        <v>0</v>
      </c>
      <c r="M8002" s="18">
        <f>IF(Table1[[#This Row],[Ordem_insumos]]&lt;&gt;0,VLOOKUP(Table1[[#This Row],[Codigo_servico]],Preencher_Orcamento!$B:$D,3,FALSE)*Table1[[#This Row],[Subtotal_insumo]],"")</f>
        <v>0</v>
      </c>
    </row>
    <row r="8003" spans="1:13" x14ac:dyDescent="0.25">
      <c r="A8003" s="6">
        <v>101060</v>
      </c>
      <c r="B8003" s="126">
        <v>20</v>
      </c>
      <c r="C8003" s="133"/>
      <c r="D8003" s="134">
        <v>58410</v>
      </c>
      <c r="E8003" s="7" t="s">
        <v>1561</v>
      </c>
      <c r="F8003" s="8" t="s">
        <v>457</v>
      </c>
      <c r="G8003" s="18">
        <f>IFERROR(VLOOKUP(Table1[[#This Row],[Codigo_insumo]],BD_Insumos!$B:$E,4),"")</f>
        <v>4.2054999999999998</v>
      </c>
      <c r="H8003" s="140">
        <v>2</v>
      </c>
      <c r="I8003" s="9"/>
      <c r="J8003" s="23">
        <f t="shared" si="125"/>
        <v>8.4109999999999996</v>
      </c>
      <c r="K8003" s="22" t="str">
        <f>IF(I8003&lt;&gt;"",SUMIF(Table1[Codigo_servico],A8003,Table1[Subtotal_insumo]),"")</f>
        <v/>
      </c>
      <c r="L8003" s="18">
        <f>IF(Table1[[#This Row],[Ordem_insumos]]&lt;&gt;0,VLOOKUP(Table1[[#This Row],[Codigo_servico]],Preencher_Orcamento!$B:$D,3,FALSE)*Table1[[#This Row],[Qtde_insumo]],"")</f>
        <v>0</v>
      </c>
      <c r="M8003" s="18">
        <f>IF(Table1[[#This Row],[Ordem_insumos]]&lt;&gt;0,VLOOKUP(Table1[[#This Row],[Codigo_servico]],Preencher_Orcamento!$B:$D,3,FALSE)*Table1[[#This Row],[Subtotal_insumo]],"")</f>
        <v>0</v>
      </c>
    </row>
    <row r="8004" spans="1:13" ht="26.25" x14ac:dyDescent="0.25">
      <c r="A8004" s="6">
        <v>101060</v>
      </c>
      <c r="B8004" s="126">
        <v>21</v>
      </c>
      <c r="C8004" s="133"/>
      <c r="D8004" s="134">
        <v>71234</v>
      </c>
      <c r="E8004" s="7" t="s">
        <v>1736</v>
      </c>
      <c r="F8004" s="8" t="s">
        <v>5</v>
      </c>
      <c r="G8004" s="18">
        <f>IFERROR(VLOOKUP(Table1[[#This Row],[Codigo_insumo]],BD_Insumos!$B:$E,4),"")</f>
        <v>205.3048</v>
      </c>
      <c r="H8004" s="140">
        <v>1.5</v>
      </c>
      <c r="I8004" s="9"/>
      <c r="J8004" s="23">
        <f t="shared" si="125"/>
        <v>307.9572</v>
      </c>
      <c r="K8004" s="22" t="str">
        <f>IF(I8004&lt;&gt;"",SUMIF(Table1[Codigo_servico],A8004,Table1[Subtotal_insumo]),"")</f>
        <v/>
      </c>
      <c r="L8004" s="18">
        <f>IF(Table1[[#This Row],[Ordem_insumos]]&lt;&gt;0,VLOOKUP(Table1[[#This Row],[Codigo_servico]],Preencher_Orcamento!$B:$D,3,FALSE)*Table1[[#This Row],[Qtde_insumo]],"")</f>
        <v>0</v>
      </c>
      <c r="M8004" s="18">
        <f>IF(Table1[[#This Row],[Ordem_insumos]]&lt;&gt;0,VLOOKUP(Table1[[#This Row],[Codigo_servico]],Preencher_Orcamento!$B:$D,3,FALSE)*Table1[[#This Row],[Subtotal_insumo]],"")</f>
        <v>0</v>
      </c>
    </row>
    <row r="8005" spans="1:13" x14ac:dyDescent="0.25">
      <c r="A8005" s="6">
        <v>101060</v>
      </c>
      <c r="B8005" s="126">
        <v>22</v>
      </c>
      <c r="C8005" s="133"/>
      <c r="D8005" s="134">
        <v>2036</v>
      </c>
      <c r="E8005" s="7" t="s">
        <v>2191</v>
      </c>
      <c r="F8005" s="8" t="s">
        <v>2140</v>
      </c>
      <c r="G8005" s="18">
        <f>IFERROR(VLOOKUP(Table1[[#This Row],[Codigo_insumo]],BD_Insumos!$B:$E,4),"")</f>
        <v>12.90425192342871</v>
      </c>
      <c r="H8005" s="140">
        <v>2</v>
      </c>
      <c r="I8005" s="9"/>
      <c r="J8005" s="23">
        <f t="shared" si="125"/>
        <v>25.80850384685742</v>
      </c>
      <c r="K8005" s="22" t="str">
        <f>IF(I8005&lt;&gt;"",SUMIF(Table1[Codigo_servico],A8005,Table1[Subtotal_insumo]),"")</f>
        <v/>
      </c>
      <c r="L8005" s="18">
        <f>IF(Table1[[#This Row],[Ordem_insumos]]&lt;&gt;0,VLOOKUP(Table1[[#This Row],[Codigo_servico]],Preencher_Orcamento!$B:$D,3,FALSE)*Table1[[#This Row],[Qtde_insumo]],"")</f>
        <v>0</v>
      </c>
      <c r="M8005" s="18">
        <f>IF(Table1[[#This Row],[Ordem_insumos]]&lt;&gt;0,VLOOKUP(Table1[[#This Row],[Codigo_servico]],Preencher_Orcamento!$B:$D,3,FALSE)*Table1[[#This Row],[Subtotal_insumo]],"")</f>
        <v>0</v>
      </c>
    </row>
    <row r="8006" spans="1:13" x14ac:dyDescent="0.25">
      <c r="A8006" s="6">
        <v>101060</v>
      </c>
      <c r="B8006" s="126">
        <v>23</v>
      </c>
      <c r="C8006" s="133"/>
      <c r="D8006" s="134">
        <v>17515</v>
      </c>
      <c r="E8006" s="7" t="s">
        <v>383</v>
      </c>
      <c r="F8006" s="8" t="s">
        <v>197</v>
      </c>
      <c r="G8006" s="18">
        <f>IFERROR(VLOOKUP(Table1[[#This Row],[Codigo_insumo]],BD_Insumos!$B:$E,4),"")</f>
        <v>5.5275999999999996</v>
      </c>
      <c r="H8006" s="140">
        <v>0.19</v>
      </c>
      <c r="I8006" s="9"/>
      <c r="J8006" s="23">
        <f t="shared" si="125"/>
        <v>1.050244</v>
      </c>
      <c r="K8006" s="22" t="str">
        <f>IF(I8006&lt;&gt;"",SUMIF(Table1[Codigo_servico],A8006,Table1[Subtotal_insumo]),"")</f>
        <v/>
      </c>
      <c r="L8006" s="18">
        <f>IF(Table1[[#This Row],[Ordem_insumos]]&lt;&gt;0,VLOOKUP(Table1[[#This Row],[Codigo_servico]],Preencher_Orcamento!$B:$D,3,FALSE)*Table1[[#This Row],[Qtde_insumo]],"")</f>
        <v>0</v>
      </c>
      <c r="M8006" s="18">
        <f>IF(Table1[[#This Row],[Ordem_insumos]]&lt;&gt;0,VLOOKUP(Table1[[#This Row],[Codigo_servico]],Preencher_Orcamento!$B:$D,3,FALSE)*Table1[[#This Row],[Subtotal_insumo]],"")</f>
        <v>0</v>
      </c>
    </row>
    <row r="8007" spans="1:13" x14ac:dyDescent="0.25">
      <c r="A8007" s="3">
        <v>101061</v>
      </c>
      <c r="B8007" s="125">
        <v>0</v>
      </c>
      <c r="C8007" s="131" t="s">
        <v>3940</v>
      </c>
      <c r="D8007" s="132"/>
      <c r="E8007" s="4"/>
      <c r="F8007" s="4"/>
      <c r="G8007" s="17" t="str">
        <f>IFERROR(VLOOKUP(Table1[[#This Row],[Codigo_insumo]],BD_Insumos!$B:$E,4),"")</f>
        <v/>
      </c>
      <c r="H8007" s="139"/>
      <c r="I8007" s="5" t="s">
        <v>457</v>
      </c>
      <c r="J8007" s="20" t="str">
        <f t="shared" si="125"/>
        <v/>
      </c>
      <c r="K8007" s="21">
        <f>IF(I8007&lt;&gt;"",SUMIF(Table1[Codigo_servico],A8007,Table1[Subtotal_insumo]),"")</f>
        <v>2922.4722298632691</v>
      </c>
      <c r="L8007" s="17" t="str">
        <f>IF(Table1[[#This Row],[Ordem_insumos]]&lt;&gt;0,VLOOKUP(Table1[[#This Row],[Codigo_servico]],Preencher_Orcamento!$B:$D,3,FALSE)*Table1[[#This Row],[Qtde_insumo]],"")</f>
        <v/>
      </c>
      <c r="M8007" s="17" t="str">
        <f>IF(Table1[[#This Row],[Ordem_insumos]]&lt;&gt;0,VLOOKUP(Table1[[#This Row],[Codigo_servico]],Preencher_Orcamento!$B:$D,3,FALSE)*Table1[[#This Row],[Subtotal_insumo]],"")</f>
        <v/>
      </c>
    </row>
    <row r="8008" spans="1:13" x14ac:dyDescent="0.25">
      <c r="A8008" s="6">
        <v>101061</v>
      </c>
      <c r="B8008" s="126">
        <v>1</v>
      </c>
      <c r="C8008" s="133"/>
      <c r="D8008" s="134">
        <v>10612</v>
      </c>
      <c r="E8008" s="7" t="s">
        <v>122</v>
      </c>
      <c r="F8008" s="8" t="s">
        <v>58</v>
      </c>
      <c r="G8008" s="16">
        <f>IFERROR(VLOOKUP(Table1[[#This Row],[Codigo_insumo]],BD_Insumos!$B:$E,4),"")</f>
        <v>250.2276</v>
      </c>
      <c r="H8008" s="140">
        <v>0.4</v>
      </c>
      <c r="I8008" s="9"/>
      <c r="J8008" s="22">
        <f t="shared" si="125"/>
        <v>100.09104000000001</v>
      </c>
      <c r="K8008" s="22" t="str">
        <f>IF(I8008&lt;&gt;"",SUMIF(Table1[Codigo_servico],A8008,Table1[Subtotal_insumo]),"")</f>
        <v/>
      </c>
      <c r="L8008" s="16">
        <f>IF(Table1[[#This Row],[Ordem_insumos]]&lt;&gt;0,VLOOKUP(Table1[[#This Row],[Codigo_servico]],Preencher_Orcamento!$B:$D,3,FALSE)*Table1[[#This Row],[Qtde_insumo]],"")</f>
        <v>0</v>
      </c>
      <c r="M8008" s="16">
        <f>IF(Table1[[#This Row],[Ordem_insumos]]&lt;&gt;0,VLOOKUP(Table1[[#This Row],[Codigo_servico]],Preencher_Orcamento!$B:$D,3,FALSE)*Table1[[#This Row],[Subtotal_insumo]],"")</f>
        <v>0</v>
      </c>
    </row>
    <row r="8009" spans="1:13" x14ac:dyDescent="0.25">
      <c r="A8009" s="6">
        <v>101061</v>
      </c>
      <c r="B8009" s="126">
        <v>2</v>
      </c>
      <c r="C8009" s="133"/>
      <c r="D8009" s="134">
        <v>58410</v>
      </c>
      <c r="E8009" s="7" t="s">
        <v>1561</v>
      </c>
      <c r="F8009" s="8" t="s">
        <v>457</v>
      </c>
      <c r="G8009" s="16">
        <f>IFERROR(VLOOKUP(Table1[[#This Row],[Codigo_insumo]],BD_Insumos!$B:$E,4),"")</f>
        <v>4.2054999999999998</v>
      </c>
      <c r="H8009" s="140">
        <v>2</v>
      </c>
      <c r="I8009" s="9"/>
      <c r="J8009" s="22">
        <f t="shared" si="125"/>
        <v>8.4109999999999996</v>
      </c>
      <c r="K8009" s="22" t="str">
        <f>IF(I8009&lt;&gt;"",SUMIF(Table1[Codigo_servico],A8009,Table1[Subtotal_insumo]),"")</f>
        <v/>
      </c>
      <c r="L8009" s="16">
        <f>IF(Table1[[#This Row],[Ordem_insumos]]&lt;&gt;0,VLOOKUP(Table1[[#This Row],[Codigo_servico]],Preencher_Orcamento!$B:$D,3,FALSE)*Table1[[#This Row],[Qtde_insumo]],"")</f>
        <v>0</v>
      </c>
      <c r="M8009" s="16">
        <f>IF(Table1[[#This Row],[Ordem_insumos]]&lt;&gt;0,VLOOKUP(Table1[[#This Row],[Codigo_servico]],Preencher_Orcamento!$B:$D,3,FALSE)*Table1[[#This Row],[Subtotal_insumo]],"")</f>
        <v>0</v>
      </c>
    </row>
    <row r="8010" spans="1:13" x14ac:dyDescent="0.25">
      <c r="A8010" s="6">
        <v>101061</v>
      </c>
      <c r="B8010" s="126">
        <v>3</v>
      </c>
      <c r="C8010" s="133"/>
      <c r="D8010" s="134">
        <v>2013</v>
      </c>
      <c r="E8010" s="7" t="s">
        <v>2184</v>
      </c>
      <c r="F8010" s="8" t="s">
        <v>2140</v>
      </c>
      <c r="G8010" s="16">
        <f>IFERROR(VLOOKUP(Table1[[#This Row],[Codigo_insumo]],BD_Insumos!$B:$E,4),"")</f>
        <v>15.756939025755017</v>
      </c>
      <c r="H8010" s="140">
        <v>2.82</v>
      </c>
      <c r="I8010" s="9"/>
      <c r="J8010" s="22">
        <f t="shared" si="125"/>
        <v>44.434568052629146</v>
      </c>
      <c r="K8010" s="22" t="str">
        <f>IF(I8010&lt;&gt;"",SUMIF(Table1[Codigo_servico],A8010,Table1[Subtotal_insumo]),"")</f>
        <v/>
      </c>
      <c r="L8010" s="16">
        <f>IF(Table1[[#This Row],[Ordem_insumos]]&lt;&gt;0,VLOOKUP(Table1[[#This Row],[Codigo_servico]],Preencher_Orcamento!$B:$D,3,FALSE)*Table1[[#This Row],[Qtde_insumo]],"")</f>
        <v>0</v>
      </c>
      <c r="M8010" s="16">
        <f>IF(Table1[[#This Row],[Ordem_insumos]]&lt;&gt;0,VLOOKUP(Table1[[#This Row],[Codigo_servico]],Preencher_Orcamento!$B:$D,3,FALSE)*Table1[[#This Row],[Subtotal_insumo]],"")</f>
        <v>0</v>
      </c>
    </row>
    <row r="8011" spans="1:13" x14ac:dyDescent="0.25">
      <c r="A8011" s="6">
        <v>101061</v>
      </c>
      <c r="B8011" s="126">
        <v>4</v>
      </c>
      <c r="C8011" s="133"/>
      <c r="D8011" s="134">
        <v>10542</v>
      </c>
      <c r="E8011" s="7" t="s">
        <v>90</v>
      </c>
      <c r="F8011" s="8" t="s">
        <v>58</v>
      </c>
      <c r="G8011" s="16">
        <f>IFERROR(VLOOKUP(Table1[[#This Row],[Codigo_insumo]],BD_Insumos!$B:$E,4),"")</f>
        <v>67.5685</v>
      </c>
      <c r="H8011" s="140">
        <v>0.27700000000000002</v>
      </c>
      <c r="I8011" s="9"/>
      <c r="J8011" s="22">
        <f t="shared" si="125"/>
        <v>18.7164745</v>
      </c>
      <c r="K8011" s="22" t="str">
        <f>IF(I8011&lt;&gt;"",SUMIF(Table1[Codigo_servico],A8011,Table1[Subtotal_insumo]),"")</f>
        <v/>
      </c>
      <c r="L8011" s="16">
        <f>IF(Table1[[#This Row],[Ordem_insumos]]&lt;&gt;0,VLOOKUP(Table1[[#This Row],[Codigo_servico]],Preencher_Orcamento!$B:$D,3,FALSE)*Table1[[#This Row],[Qtde_insumo]],"")</f>
        <v>0</v>
      </c>
      <c r="M8011" s="16">
        <f>IF(Table1[[#This Row],[Ordem_insumos]]&lt;&gt;0,VLOOKUP(Table1[[#This Row],[Codigo_servico]],Preencher_Orcamento!$B:$D,3,FALSE)*Table1[[#This Row],[Subtotal_insumo]],"")</f>
        <v>0</v>
      </c>
    </row>
    <row r="8012" spans="1:13" ht="26.25" x14ac:dyDescent="0.25">
      <c r="A8012" s="6">
        <v>101061</v>
      </c>
      <c r="B8012" s="126">
        <v>5</v>
      </c>
      <c r="C8012" s="133"/>
      <c r="D8012" s="134">
        <v>2008</v>
      </c>
      <c r="E8012" s="7" t="s">
        <v>2182</v>
      </c>
      <c r="F8012" s="8" t="s">
        <v>2140</v>
      </c>
      <c r="G8012" s="16">
        <f>IFERROR(VLOOKUP(Table1[[#This Row],[Codigo_insumo]],BD_Insumos!$B:$E,4),"")</f>
        <v>15.120659606998458</v>
      </c>
      <c r="H8012" s="140">
        <v>13.79</v>
      </c>
      <c r="I8012" s="9"/>
      <c r="J8012" s="22">
        <f t="shared" si="125"/>
        <v>208.51389598050872</v>
      </c>
      <c r="K8012" s="22" t="str">
        <f>IF(I8012&lt;&gt;"",SUMIF(Table1[Codigo_servico],A8012,Table1[Subtotal_insumo]),"")</f>
        <v/>
      </c>
      <c r="L8012" s="16">
        <f>IF(Table1[[#This Row],[Ordem_insumos]]&lt;&gt;0,VLOOKUP(Table1[[#This Row],[Codigo_servico]],Preencher_Orcamento!$B:$D,3,FALSE)*Table1[[#This Row],[Qtde_insumo]],"")</f>
        <v>0</v>
      </c>
      <c r="M8012" s="16">
        <f>IF(Table1[[#This Row],[Ordem_insumos]]&lt;&gt;0,VLOOKUP(Table1[[#This Row],[Codigo_servico]],Preencher_Orcamento!$B:$D,3,FALSE)*Table1[[#This Row],[Subtotal_insumo]],"")</f>
        <v>0</v>
      </c>
    </row>
    <row r="8013" spans="1:13" x14ac:dyDescent="0.25">
      <c r="A8013" s="6">
        <v>101061</v>
      </c>
      <c r="B8013" s="126">
        <v>6</v>
      </c>
      <c r="C8013" s="133"/>
      <c r="D8013" s="134">
        <v>2020</v>
      </c>
      <c r="E8013" s="7" t="s">
        <v>2188</v>
      </c>
      <c r="F8013" s="8" t="s">
        <v>2140</v>
      </c>
      <c r="G8013" s="16">
        <f>IFERROR(VLOOKUP(Table1[[#This Row],[Codigo_insumo]],BD_Insumos!$B:$E,4),"")</f>
        <v>15.860837164231068</v>
      </c>
      <c r="H8013" s="140">
        <v>9.18</v>
      </c>
      <c r="I8013" s="9"/>
      <c r="J8013" s="22">
        <f t="shared" si="125"/>
        <v>145.60248516764119</v>
      </c>
      <c r="K8013" s="22" t="str">
        <f>IF(I8013&lt;&gt;"",SUMIF(Table1[Codigo_servico],A8013,Table1[Subtotal_insumo]),"")</f>
        <v/>
      </c>
      <c r="L8013" s="16">
        <f>IF(Table1[[#This Row],[Ordem_insumos]]&lt;&gt;0,VLOOKUP(Table1[[#This Row],[Codigo_servico]],Preencher_Orcamento!$B:$D,3,FALSE)*Table1[[#This Row],[Qtde_insumo]],"")</f>
        <v>0</v>
      </c>
      <c r="M8013" s="16">
        <f>IF(Table1[[#This Row],[Ordem_insumos]]&lt;&gt;0,VLOOKUP(Table1[[#This Row],[Codigo_servico]],Preencher_Orcamento!$B:$D,3,FALSE)*Table1[[#This Row],[Subtotal_insumo]],"")</f>
        <v>0</v>
      </c>
    </row>
    <row r="8014" spans="1:13" x14ac:dyDescent="0.25">
      <c r="A8014" s="6">
        <v>101061</v>
      </c>
      <c r="B8014" s="126">
        <v>7</v>
      </c>
      <c r="C8014" s="133"/>
      <c r="D8014" s="134">
        <v>2035</v>
      </c>
      <c r="E8014" s="7" t="s">
        <v>2190</v>
      </c>
      <c r="F8014" s="8" t="s">
        <v>2140</v>
      </c>
      <c r="G8014" s="16">
        <f>IFERROR(VLOOKUP(Table1[[#This Row],[Codigo_insumo]],BD_Insumos!$B:$E,4),"")</f>
        <v>17.275965903920998</v>
      </c>
      <c r="H8014" s="140">
        <v>2</v>
      </c>
      <c r="I8014" s="9"/>
      <c r="J8014" s="22">
        <f t="shared" si="125"/>
        <v>34.551931807841996</v>
      </c>
      <c r="K8014" s="22" t="str">
        <f>IF(I8014&lt;&gt;"",SUMIF(Table1[Codigo_servico],A8014,Table1[Subtotal_insumo]),"")</f>
        <v/>
      </c>
      <c r="L8014" s="16">
        <f>IF(Table1[[#This Row],[Ordem_insumos]]&lt;&gt;0,VLOOKUP(Table1[[#This Row],[Codigo_servico]],Preencher_Orcamento!$B:$D,3,FALSE)*Table1[[#This Row],[Qtde_insumo]],"")</f>
        <v>0</v>
      </c>
      <c r="M8014" s="16">
        <f>IF(Table1[[#This Row],[Ordem_insumos]]&lt;&gt;0,VLOOKUP(Table1[[#This Row],[Codigo_servico]],Preencher_Orcamento!$B:$D,3,FALSE)*Table1[[#This Row],[Subtotal_insumo]],"")</f>
        <v>0</v>
      </c>
    </row>
    <row r="8015" spans="1:13" ht="26.25" x14ac:dyDescent="0.25">
      <c r="A8015" s="6">
        <v>101061</v>
      </c>
      <c r="B8015" s="126">
        <v>8</v>
      </c>
      <c r="C8015" s="133"/>
      <c r="D8015" s="134">
        <v>10630</v>
      </c>
      <c r="E8015" s="7" t="s">
        <v>140</v>
      </c>
      <c r="F8015" s="8" t="s">
        <v>58</v>
      </c>
      <c r="G8015" s="16">
        <f>IFERROR(VLOOKUP(Table1[[#This Row],[Codigo_insumo]],BD_Insumos!$B:$E,4),"")</f>
        <v>420.47390000000001</v>
      </c>
      <c r="H8015" s="140">
        <v>3.3399999999999999E-2</v>
      </c>
      <c r="I8015" s="9"/>
      <c r="J8015" s="22">
        <f t="shared" si="125"/>
        <v>14.04382826</v>
      </c>
      <c r="K8015" s="22" t="str">
        <f>IF(I8015&lt;&gt;"",SUMIF(Table1[Codigo_servico],A8015,Table1[Subtotal_insumo]),"")</f>
        <v/>
      </c>
      <c r="L8015" s="16">
        <f>IF(Table1[[#This Row],[Ordem_insumos]]&lt;&gt;0,VLOOKUP(Table1[[#This Row],[Codigo_servico]],Preencher_Orcamento!$B:$D,3,FALSE)*Table1[[#This Row],[Qtde_insumo]],"")</f>
        <v>0</v>
      </c>
      <c r="M8015" s="16">
        <f>IF(Table1[[#This Row],[Ordem_insumos]]&lt;&gt;0,VLOOKUP(Table1[[#This Row],[Codigo_servico]],Preencher_Orcamento!$B:$D,3,FALSE)*Table1[[#This Row],[Subtotal_insumo]],"")</f>
        <v>0</v>
      </c>
    </row>
    <row r="8016" spans="1:13" x14ac:dyDescent="0.25">
      <c r="A8016" s="6">
        <v>101061</v>
      </c>
      <c r="B8016" s="126">
        <v>9</v>
      </c>
      <c r="C8016" s="133"/>
      <c r="D8016" s="134">
        <v>2014</v>
      </c>
      <c r="E8016" s="7" t="s">
        <v>2185</v>
      </c>
      <c r="F8016" s="8" t="s">
        <v>2140</v>
      </c>
      <c r="G8016" s="16">
        <f>IFERROR(VLOOKUP(Table1[[#This Row],[Codigo_insumo]],BD_Insumos!$B:$E,4),"")</f>
        <v>13.173665210544026</v>
      </c>
      <c r="H8016" s="140">
        <v>2.82</v>
      </c>
      <c r="I8016" s="9"/>
      <c r="J8016" s="22">
        <f t="shared" si="125"/>
        <v>37.149735893734153</v>
      </c>
      <c r="K8016" s="22" t="str">
        <f>IF(I8016&lt;&gt;"",SUMIF(Table1[Codigo_servico],A8016,Table1[Subtotal_insumo]),"")</f>
        <v/>
      </c>
      <c r="L8016" s="16">
        <f>IF(Table1[[#This Row],[Ordem_insumos]]&lt;&gt;0,VLOOKUP(Table1[[#This Row],[Codigo_servico]],Preencher_Orcamento!$B:$D,3,FALSE)*Table1[[#This Row],[Qtde_insumo]],"")</f>
        <v>0</v>
      </c>
      <c r="M8016" s="16">
        <f>IF(Table1[[#This Row],[Ordem_insumos]]&lt;&gt;0,VLOOKUP(Table1[[#This Row],[Codigo_servico]],Preencher_Orcamento!$B:$D,3,FALSE)*Table1[[#This Row],[Subtotal_insumo]],"")</f>
        <v>0</v>
      </c>
    </row>
    <row r="8017" spans="1:13" x14ac:dyDescent="0.25">
      <c r="A8017" s="6">
        <v>101061</v>
      </c>
      <c r="B8017" s="126">
        <v>10</v>
      </c>
      <c r="C8017" s="133"/>
      <c r="D8017" s="134">
        <v>11070</v>
      </c>
      <c r="E8017" s="7" t="s">
        <v>185</v>
      </c>
      <c r="F8017" s="8" t="s">
        <v>5</v>
      </c>
      <c r="G8017" s="18">
        <f>IFERROR(VLOOKUP(Table1[[#This Row],[Codigo_insumo]],BD_Insumos!$B:$E,4),"")</f>
        <v>4.1189999999999998</v>
      </c>
      <c r="H8017" s="140">
        <v>1.1666700000000001</v>
      </c>
      <c r="I8017" s="9"/>
      <c r="J8017" s="23">
        <f t="shared" si="125"/>
        <v>4.8055137300000004</v>
      </c>
      <c r="K8017" s="22" t="str">
        <f>IF(I8017&lt;&gt;"",SUMIF(Table1[Codigo_servico],A8017,Table1[Subtotal_insumo]),"")</f>
        <v/>
      </c>
      <c r="L8017" s="18">
        <f>IF(Table1[[#This Row],[Ordem_insumos]]&lt;&gt;0,VLOOKUP(Table1[[#This Row],[Codigo_servico]],Preencher_Orcamento!$B:$D,3,FALSE)*Table1[[#This Row],[Qtde_insumo]],"")</f>
        <v>0</v>
      </c>
      <c r="M8017" s="18">
        <f>IF(Table1[[#This Row],[Ordem_insumos]]&lt;&gt;0,VLOOKUP(Table1[[#This Row],[Codigo_servico]],Preencher_Orcamento!$B:$D,3,FALSE)*Table1[[#This Row],[Subtotal_insumo]],"")</f>
        <v>0</v>
      </c>
    </row>
    <row r="8018" spans="1:13" x14ac:dyDescent="0.25">
      <c r="A8018" s="6">
        <v>101061</v>
      </c>
      <c r="B8018" s="126">
        <v>11</v>
      </c>
      <c r="C8018" s="133"/>
      <c r="D8018" s="134">
        <v>2015</v>
      </c>
      <c r="E8018" s="7" t="s">
        <v>2186</v>
      </c>
      <c r="F8018" s="8" t="s">
        <v>2140</v>
      </c>
      <c r="G8018" s="18">
        <f>IFERROR(VLOOKUP(Table1[[#This Row],[Codigo_insumo]],BD_Insumos!$B:$E,4),"")</f>
        <v>16.259414142106937</v>
      </c>
      <c r="H8018" s="140">
        <v>2.14</v>
      </c>
      <c r="I8018" s="9"/>
      <c r="J8018" s="23">
        <f t="shared" si="125"/>
        <v>34.795146264108851</v>
      </c>
      <c r="K8018" s="22" t="str">
        <f>IF(I8018&lt;&gt;"",SUMIF(Table1[Codigo_servico],A8018,Table1[Subtotal_insumo]),"")</f>
        <v/>
      </c>
      <c r="L8018" s="18">
        <f>IF(Table1[[#This Row],[Ordem_insumos]]&lt;&gt;0,VLOOKUP(Table1[[#This Row],[Codigo_servico]],Preencher_Orcamento!$B:$D,3,FALSE)*Table1[[#This Row],[Qtde_insumo]],"")</f>
        <v>0</v>
      </c>
      <c r="M8018" s="18">
        <f>IF(Table1[[#This Row],[Ordem_insumos]]&lt;&gt;0,VLOOKUP(Table1[[#This Row],[Codigo_servico]],Preencher_Orcamento!$B:$D,3,FALSE)*Table1[[#This Row],[Subtotal_insumo]],"")</f>
        <v>0</v>
      </c>
    </row>
    <row r="8019" spans="1:13" x14ac:dyDescent="0.25">
      <c r="A8019" s="6">
        <v>101061</v>
      </c>
      <c r="B8019" s="126">
        <v>12</v>
      </c>
      <c r="C8019" s="133"/>
      <c r="D8019" s="134">
        <v>2036</v>
      </c>
      <c r="E8019" s="7" t="s">
        <v>2191</v>
      </c>
      <c r="F8019" s="8" t="s">
        <v>2140</v>
      </c>
      <c r="G8019" s="18">
        <f>IFERROR(VLOOKUP(Table1[[#This Row],[Codigo_insumo]],BD_Insumos!$B:$E,4),"")</f>
        <v>12.90425192342871</v>
      </c>
      <c r="H8019" s="140">
        <v>2</v>
      </c>
      <c r="I8019" s="9"/>
      <c r="J8019" s="23">
        <f t="shared" si="125"/>
        <v>25.80850384685742</v>
      </c>
      <c r="K8019" s="22" t="str">
        <f>IF(I8019&lt;&gt;"",SUMIF(Table1[Codigo_servico],A8019,Table1[Subtotal_insumo]),"")</f>
        <v/>
      </c>
      <c r="L8019" s="18">
        <f>IF(Table1[[#This Row],[Ordem_insumos]]&lt;&gt;0,VLOOKUP(Table1[[#This Row],[Codigo_servico]],Preencher_Orcamento!$B:$D,3,FALSE)*Table1[[#This Row],[Qtde_insumo]],"")</f>
        <v>0</v>
      </c>
      <c r="M8019" s="18">
        <f>IF(Table1[[#This Row],[Ordem_insumos]]&lt;&gt;0,VLOOKUP(Table1[[#This Row],[Codigo_servico]],Preencher_Orcamento!$B:$D,3,FALSE)*Table1[[#This Row],[Subtotal_insumo]],"")</f>
        <v>0</v>
      </c>
    </row>
    <row r="8020" spans="1:13" ht="26.25" x14ac:dyDescent="0.25">
      <c r="A8020" s="6">
        <v>101061</v>
      </c>
      <c r="B8020" s="126">
        <v>13</v>
      </c>
      <c r="C8020" s="133"/>
      <c r="D8020" s="134">
        <v>79245</v>
      </c>
      <c r="E8020" s="7" t="s">
        <v>2015</v>
      </c>
      <c r="F8020" s="8" t="s">
        <v>457</v>
      </c>
      <c r="G8020" s="18">
        <f>IFERROR(VLOOKUP(Table1[[#This Row],[Codigo_insumo]],BD_Insumos!$B:$E,4),"")</f>
        <v>189.792</v>
      </c>
      <c r="H8020" s="140">
        <v>1</v>
      </c>
      <c r="I8020" s="9"/>
      <c r="J8020" s="23">
        <f t="shared" si="125"/>
        <v>189.792</v>
      </c>
      <c r="K8020" s="22" t="str">
        <f>IF(I8020&lt;&gt;"",SUMIF(Table1[Codigo_servico],A8020,Table1[Subtotal_insumo]),"")</f>
        <v/>
      </c>
      <c r="L8020" s="18">
        <f>IF(Table1[[#This Row],[Ordem_insumos]]&lt;&gt;0,VLOOKUP(Table1[[#This Row],[Codigo_servico]],Preencher_Orcamento!$B:$D,3,FALSE)*Table1[[#This Row],[Qtde_insumo]],"")</f>
        <v>0</v>
      </c>
      <c r="M8020" s="18">
        <f>IF(Table1[[#This Row],[Ordem_insumos]]&lt;&gt;0,VLOOKUP(Table1[[#This Row],[Codigo_servico]],Preencher_Orcamento!$B:$D,3,FALSE)*Table1[[#This Row],[Subtotal_insumo]],"")</f>
        <v>0</v>
      </c>
    </row>
    <row r="8021" spans="1:13" x14ac:dyDescent="0.25">
      <c r="A8021" s="6">
        <v>101061</v>
      </c>
      <c r="B8021" s="126">
        <v>14</v>
      </c>
      <c r="C8021" s="133"/>
      <c r="D8021" s="134">
        <v>2099</v>
      </c>
      <c r="E8021" s="7" t="s">
        <v>2205</v>
      </c>
      <c r="F8021" s="8" t="s">
        <v>2140</v>
      </c>
      <c r="G8021" s="18">
        <f>IFERROR(VLOOKUP(Table1[[#This Row],[Codigo_insumo]],BD_Insumos!$B:$E,4),"")</f>
        <v>12.627877718847255</v>
      </c>
      <c r="H8021" s="140">
        <v>49.915999999999997</v>
      </c>
      <c r="I8021" s="9"/>
      <c r="J8021" s="23">
        <f t="shared" si="125"/>
        <v>630.33314421397961</v>
      </c>
      <c r="K8021" s="22" t="str">
        <f>IF(I8021&lt;&gt;"",SUMIF(Table1[Codigo_servico],A8021,Table1[Subtotal_insumo]),"")</f>
        <v/>
      </c>
      <c r="L8021" s="18">
        <f>IF(Table1[[#This Row],[Ordem_insumos]]&lt;&gt;0,VLOOKUP(Table1[[#This Row],[Codigo_servico]],Preencher_Orcamento!$B:$D,3,FALSE)*Table1[[#This Row],[Qtde_insumo]],"")</f>
        <v>0</v>
      </c>
      <c r="M8021" s="18">
        <f>IF(Table1[[#This Row],[Ordem_insumos]]&lt;&gt;0,VLOOKUP(Table1[[#This Row],[Codigo_servico]],Preencher_Orcamento!$B:$D,3,FALSE)*Table1[[#This Row],[Subtotal_insumo]],"")</f>
        <v>0</v>
      </c>
    </row>
    <row r="8022" spans="1:13" x14ac:dyDescent="0.25">
      <c r="A8022" s="6">
        <v>101061</v>
      </c>
      <c r="B8022" s="126">
        <v>15</v>
      </c>
      <c r="C8022" s="133"/>
      <c r="D8022" s="134">
        <v>11020</v>
      </c>
      <c r="E8022" s="7" t="s">
        <v>174</v>
      </c>
      <c r="F8022" s="8" t="s">
        <v>170</v>
      </c>
      <c r="G8022" s="18">
        <f>IFERROR(VLOOKUP(Table1[[#This Row],[Codigo_insumo]],BD_Insumos!$B:$E,4),"")</f>
        <v>9.8424999999999994</v>
      </c>
      <c r="H8022" s="140">
        <v>0.47</v>
      </c>
      <c r="I8022" s="9"/>
      <c r="J8022" s="23">
        <f t="shared" si="125"/>
        <v>4.6259749999999995</v>
      </c>
      <c r="K8022" s="22" t="str">
        <f>IF(I8022&lt;&gt;"",SUMIF(Table1[Codigo_servico],A8022,Table1[Subtotal_insumo]),"")</f>
        <v/>
      </c>
      <c r="L8022" s="18">
        <f>IF(Table1[[#This Row],[Ordem_insumos]]&lt;&gt;0,VLOOKUP(Table1[[#This Row],[Codigo_servico]],Preencher_Orcamento!$B:$D,3,FALSE)*Table1[[#This Row],[Qtde_insumo]],"")</f>
        <v>0</v>
      </c>
      <c r="M8022" s="18">
        <f>IF(Table1[[#This Row],[Ordem_insumos]]&lt;&gt;0,VLOOKUP(Table1[[#This Row],[Codigo_servico]],Preencher_Orcamento!$B:$D,3,FALSE)*Table1[[#This Row],[Subtotal_insumo]],"")</f>
        <v>0</v>
      </c>
    </row>
    <row r="8023" spans="1:13" x14ac:dyDescent="0.25">
      <c r="A8023" s="6">
        <v>101061</v>
      </c>
      <c r="B8023" s="126">
        <v>16</v>
      </c>
      <c r="C8023" s="133"/>
      <c r="D8023" s="134">
        <v>17515</v>
      </c>
      <c r="E8023" s="7" t="s">
        <v>383</v>
      </c>
      <c r="F8023" s="8" t="s">
        <v>197</v>
      </c>
      <c r="G8023" s="18">
        <f>IFERROR(VLOOKUP(Table1[[#This Row],[Codigo_insumo]],BD_Insumos!$B:$E,4),"")</f>
        <v>5.5275999999999996</v>
      </c>
      <c r="H8023" s="140">
        <v>0.28000000000000003</v>
      </c>
      <c r="I8023" s="9"/>
      <c r="J8023" s="23">
        <f t="shared" si="125"/>
        <v>1.547728</v>
      </c>
      <c r="K8023" s="22" t="str">
        <f>IF(I8023&lt;&gt;"",SUMIF(Table1[Codigo_servico],A8023,Table1[Subtotal_insumo]),"")</f>
        <v/>
      </c>
      <c r="L8023" s="18">
        <f>IF(Table1[[#This Row],[Ordem_insumos]]&lt;&gt;0,VLOOKUP(Table1[[#This Row],[Codigo_servico]],Preencher_Orcamento!$B:$D,3,FALSE)*Table1[[#This Row],[Qtde_insumo]],"")</f>
        <v>0</v>
      </c>
      <c r="M8023" s="18">
        <f>IF(Table1[[#This Row],[Ordem_insumos]]&lt;&gt;0,VLOOKUP(Table1[[#This Row],[Codigo_servico]],Preencher_Orcamento!$B:$D,3,FALSE)*Table1[[#This Row],[Subtotal_insumo]],"")</f>
        <v>0</v>
      </c>
    </row>
    <row r="8024" spans="1:13" ht="26.25" x14ac:dyDescent="0.25">
      <c r="A8024" s="6">
        <v>101061</v>
      </c>
      <c r="B8024" s="126">
        <v>17</v>
      </c>
      <c r="C8024" s="133"/>
      <c r="D8024" s="134">
        <v>2016</v>
      </c>
      <c r="E8024" s="7" t="s">
        <v>2187</v>
      </c>
      <c r="F8024" s="8" t="s">
        <v>2140</v>
      </c>
      <c r="G8024" s="18">
        <f>IFERROR(VLOOKUP(Table1[[#This Row],[Codigo_insumo]],BD_Insumos!$B:$E,4),"")</f>
        <v>13.188618292508322</v>
      </c>
      <c r="H8024" s="140">
        <v>2.14</v>
      </c>
      <c r="I8024" s="9"/>
      <c r="J8024" s="23">
        <f t="shared" si="125"/>
        <v>28.223643145967809</v>
      </c>
      <c r="K8024" s="22" t="str">
        <f>IF(I8024&lt;&gt;"",SUMIF(Table1[Codigo_servico],A8024,Table1[Subtotal_insumo]),"")</f>
        <v/>
      </c>
      <c r="L8024" s="18">
        <f>IF(Table1[[#This Row],[Ordem_insumos]]&lt;&gt;0,VLOOKUP(Table1[[#This Row],[Codigo_servico]],Preencher_Orcamento!$B:$D,3,FALSE)*Table1[[#This Row],[Qtde_insumo]],"")</f>
        <v>0</v>
      </c>
      <c r="M8024" s="18">
        <f>IF(Table1[[#This Row],[Ordem_insumos]]&lt;&gt;0,VLOOKUP(Table1[[#This Row],[Codigo_servico]],Preencher_Orcamento!$B:$D,3,FALSE)*Table1[[#This Row],[Subtotal_insumo]],"")</f>
        <v>0</v>
      </c>
    </row>
    <row r="8025" spans="1:13" ht="26.25" x14ac:dyDescent="0.25">
      <c r="A8025" s="6">
        <v>101061</v>
      </c>
      <c r="B8025" s="126">
        <v>18</v>
      </c>
      <c r="C8025" s="133"/>
      <c r="D8025" s="134">
        <v>79215</v>
      </c>
      <c r="E8025" s="7" t="s">
        <v>2007</v>
      </c>
      <c r="F8025" s="8" t="s">
        <v>457</v>
      </c>
      <c r="G8025" s="18">
        <f>IFERROR(VLOOKUP(Table1[[#This Row],[Codigo_insumo]],BD_Insumos!$B:$E,4),"")</f>
        <v>198.4205</v>
      </c>
      <c r="H8025" s="140">
        <v>4</v>
      </c>
      <c r="I8025" s="9"/>
      <c r="J8025" s="23">
        <f t="shared" si="125"/>
        <v>793.68200000000002</v>
      </c>
      <c r="K8025" s="22" t="str">
        <f>IF(I8025&lt;&gt;"",SUMIF(Table1[Codigo_servico],A8025,Table1[Subtotal_insumo]),"")</f>
        <v/>
      </c>
      <c r="L8025" s="18">
        <f>IF(Table1[[#This Row],[Ordem_insumos]]&lt;&gt;0,VLOOKUP(Table1[[#This Row],[Codigo_servico]],Preencher_Orcamento!$B:$D,3,FALSE)*Table1[[#This Row],[Qtde_insumo]],"")</f>
        <v>0</v>
      </c>
      <c r="M8025" s="18">
        <f>IF(Table1[[#This Row],[Ordem_insumos]]&lt;&gt;0,VLOOKUP(Table1[[#This Row],[Codigo_servico]],Preencher_Orcamento!$B:$D,3,FALSE)*Table1[[#This Row],[Subtotal_insumo]],"")</f>
        <v>0</v>
      </c>
    </row>
    <row r="8026" spans="1:13" ht="26.25" x14ac:dyDescent="0.25">
      <c r="A8026" s="6">
        <v>101061</v>
      </c>
      <c r="B8026" s="126">
        <v>19</v>
      </c>
      <c r="C8026" s="133"/>
      <c r="D8026" s="134">
        <v>72434</v>
      </c>
      <c r="E8026" s="7" t="s">
        <v>1762</v>
      </c>
      <c r="F8026" s="8" t="s">
        <v>5</v>
      </c>
      <c r="G8026" s="18">
        <f>IFERROR(VLOOKUP(Table1[[#This Row],[Codigo_insumo]],BD_Insumos!$B:$E,4),"")</f>
        <v>18.7407</v>
      </c>
      <c r="H8026" s="140">
        <v>3.5</v>
      </c>
      <c r="I8026" s="9"/>
      <c r="J8026" s="23">
        <f t="shared" si="125"/>
        <v>65.592449999999999</v>
      </c>
      <c r="K8026" s="22" t="str">
        <f>IF(I8026&lt;&gt;"",SUMIF(Table1[Codigo_servico],A8026,Table1[Subtotal_insumo]),"")</f>
        <v/>
      </c>
      <c r="L8026" s="18">
        <f>IF(Table1[[#This Row],[Ordem_insumos]]&lt;&gt;0,VLOOKUP(Table1[[#This Row],[Codigo_servico]],Preencher_Orcamento!$B:$D,3,FALSE)*Table1[[#This Row],[Qtde_insumo]],"")</f>
        <v>0</v>
      </c>
      <c r="M8026" s="18">
        <f>IF(Table1[[#This Row],[Ordem_insumos]]&lt;&gt;0,VLOOKUP(Table1[[#This Row],[Codigo_servico]],Preencher_Orcamento!$B:$D,3,FALSE)*Table1[[#This Row],[Subtotal_insumo]],"")</f>
        <v>0</v>
      </c>
    </row>
    <row r="8027" spans="1:13" ht="26.25" x14ac:dyDescent="0.25">
      <c r="A8027" s="6">
        <v>101061</v>
      </c>
      <c r="B8027" s="126">
        <v>20</v>
      </c>
      <c r="C8027" s="133"/>
      <c r="D8027" s="134">
        <v>71234</v>
      </c>
      <c r="E8027" s="7" t="s">
        <v>1736</v>
      </c>
      <c r="F8027" s="8" t="s">
        <v>5</v>
      </c>
      <c r="G8027" s="18">
        <f>IFERROR(VLOOKUP(Table1[[#This Row],[Codigo_insumo]],BD_Insumos!$B:$E,4),"")</f>
        <v>205.3048</v>
      </c>
      <c r="H8027" s="140">
        <v>2</v>
      </c>
      <c r="I8027" s="9"/>
      <c r="J8027" s="23">
        <f t="shared" si="125"/>
        <v>410.6096</v>
      </c>
      <c r="K8027" s="22" t="str">
        <f>IF(I8027&lt;&gt;"",SUMIF(Table1[Codigo_servico],A8027,Table1[Subtotal_insumo]),"")</f>
        <v/>
      </c>
      <c r="L8027" s="18">
        <f>IF(Table1[[#This Row],[Ordem_insumos]]&lt;&gt;0,VLOOKUP(Table1[[#This Row],[Codigo_servico]],Preencher_Orcamento!$B:$D,3,FALSE)*Table1[[#This Row],[Qtde_insumo]],"")</f>
        <v>0</v>
      </c>
      <c r="M8027" s="18">
        <f>IF(Table1[[#This Row],[Ordem_insumos]]&lt;&gt;0,VLOOKUP(Table1[[#This Row],[Codigo_servico]],Preencher_Orcamento!$B:$D,3,FALSE)*Table1[[#This Row],[Subtotal_insumo]],"")</f>
        <v>0</v>
      </c>
    </row>
    <row r="8028" spans="1:13" x14ac:dyDescent="0.25">
      <c r="A8028" s="6">
        <v>101061</v>
      </c>
      <c r="B8028" s="126">
        <v>21</v>
      </c>
      <c r="C8028" s="133"/>
      <c r="D8028" s="134">
        <v>17740</v>
      </c>
      <c r="E8028" s="7" t="s">
        <v>399</v>
      </c>
      <c r="F8028" s="8" t="s">
        <v>197</v>
      </c>
      <c r="G8028" s="18">
        <f>IFERROR(VLOOKUP(Table1[[#This Row],[Codigo_insumo]],BD_Insumos!$B:$E,4),"")</f>
        <v>4.9862000000000002</v>
      </c>
      <c r="H8028" s="140">
        <v>0.43</v>
      </c>
      <c r="I8028" s="9"/>
      <c r="J8028" s="23">
        <f t="shared" si="125"/>
        <v>2.144066</v>
      </c>
      <c r="K8028" s="22" t="str">
        <f>IF(I8028&lt;&gt;"",SUMIF(Table1[Codigo_servico],A8028,Table1[Subtotal_insumo]),"")</f>
        <v/>
      </c>
      <c r="L8028" s="18">
        <f>IF(Table1[[#This Row],[Ordem_insumos]]&lt;&gt;0,VLOOKUP(Table1[[#This Row],[Codigo_servico]],Preencher_Orcamento!$B:$D,3,FALSE)*Table1[[#This Row],[Qtde_insumo]],"")</f>
        <v>0</v>
      </c>
      <c r="M8028" s="18">
        <f>IF(Table1[[#This Row],[Ordem_insumos]]&lt;&gt;0,VLOOKUP(Table1[[#This Row],[Codigo_servico]],Preencher_Orcamento!$B:$D,3,FALSE)*Table1[[#This Row],[Subtotal_insumo]],"")</f>
        <v>0</v>
      </c>
    </row>
    <row r="8029" spans="1:13" ht="26.25" x14ac:dyDescent="0.25">
      <c r="A8029" s="6">
        <v>101061</v>
      </c>
      <c r="B8029" s="126">
        <v>22</v>
      </c>
      <c r="C8029" s="133"/>
      <c r="D8029" s="134">
        <v>15060</v>
      </c>
      <c r="E8029" s="7" t="s">
        <v>313</v>
      </c>
      <c r="F8029" s="8" t="s">
        <v>5</v>
      </c>
      <c r="G8029" s="18">
        <f>IFERROR(VLOOKUP(Table1[[#This Row],[Codigo_insumo]],BD_Insumos!$B:$E,4),"")</f>
        <v>2.4735</v>
      </c>
      <c r="H8029" s="140">
        <v>15</v>
      </c>
      <c r="I8029" s="9"/>
      <c r="J8029" s="23">
        <f t="shared" si="125"/>
        <v>37.102499999999999</v>
      </c>
      <c r="K8029" s="22" t="str">
        <f>IF(I8029&lt;&gt;"",SUMIF(Table1[Codigo_servico],A8029,Table1[Subtotal_insumo]),"")</f>
        <v/>
      </c>
      <c r="L8029" s="18">
        <f>IF(Table1[[#This Row],[Ordem_insumos]]&lt;&gt;0,VLOOKUP(Table1[[#This Row],[Codigo_servico]],Preencher_Orcamento!$B:$D,3,FALSE)*Table1[[#This Row],[Qtde_insumo]],"")</f>
        <v>0</v>
      </c>
      <c r="M8029" s="18">
        <f>IF(Table1[[#This Row],[Ordem_insumos]]&lt;&gt;0,VLOOKUP(Table1[[#This Row],[Codigo_servico]],Preencher_Orcamento!$B:$D,3,FALSE)*Table1[[#This Row],[Subtotal_insumo]],"")</f>
        <v>0</v>
      </c>
    </row>
    <row r="8030" spans="1:13" x14ac:dyDescent="0.25">
      <c r="A8030" s="6">
        <v>101061</v>
      </c>
      <c r="B8030" s="126">
        <v>23</v>
      </c>
      <c r="C8030" s="133"/>
      <c r="D8030" s="134">
        <v>11510</v>
      </c>
      <c r="E8030" s="7" t="s">
        <v>205</v>
      </c>
      <c r="F8030" s="8" t="s">
        <v>197</v>
      </c>
      <c r="G8030" s="18">
        <f>IFERROR(VLOOKUP(Table1[[#This Row],[Codigo_insumo]],BD_Insumos!$B:$E,4),"")</f>
        <v>3.2757999999999998</v>
      </c>
      <c r="H8030" s="140">
        <v>25</v>
      </c>
      <c r="I8030" s="9"/>
      <c r="J8030" s="23">
        <f t="shared" si="125"/>
        <v>81.894999999999996</v>
      </c>
      <c r="K8030" s="22" t="str">
        <f>IF(I8030&lt;&gt;"",SUMIF(Table1[Codigo_servico],A8030,Table1[Subtotal_insumo]),"")</f>
        <v/>
      </c>
      <c r="L8030" s="18">
        <f>IF(Table1[[#This Row],[Ordem_insumos]]&lt;&gt;0,VLOOKUP(Table1[[#This Row],[Codigo_servico]],Preencher_Orcamento!$B:$D,3,FALSE)*Table1[[#This Row],[Qtde_insumo]],"")</f>
        <v>0</v>
      </c>
      <c r="M8030" s="18">
        <f>IF(Table1[[#This Row],[Ordem_insumos]]&lt;&gt;0,VLOOKUP(Table1[[#This Row],[Codigo_servico]],Preencher_Orcamento!$B:$D,3,FALSE)*Table1[[#This Row],[Subtotal_insumo]],"")</f>
        <v>0</v>
      </c>
    </row>
    <row r="8031" spans="1:13" x14ac:dyDescent="0.25">
      <c r="A8031" s="3">
        <v>101064</v>
      </c>
      <c r="B8031" s="125">
        <v>0</v>
      </c>
      <c r="C8031" s="131" t="s">
        <v>3941</v>
      </c>
      <c r="D8031" s="132"/>
      <c r="E8031" s="4"/>
      <c r="F8031" s="4"/>
      <c r="G8031" s="17" t="str">
        <f>IFERROR(VLOOKUP(Table1[[#This Row],[Codigo_insumo]],BD_Insumos!$B:$E,4),"")</f>
        <v/>
      </c>
      <c r="H8031" s="139"/>
      <c r="I8031" s="5" t="s">
        <v>457</v>
      </c>
      <c r="J8031" s="20" t="str">
        <f t="shared" si="125"/>
        <v/>
      </c>
      <c r="K8031" s="21">
        <f>IF(I8031&lt;&gt;"",SUMIF(Table1[Codigo_servico],A8031,Table1[Subtotal_insumo]),"")</f>
        <v>7063.0608197921583</v>
      </c>
      <c r="L8031" s="17" t="str">
        <f>IF(Table1[[#This Row],[Ordem_insumos]]&lt;&gt;0,VLOOKUP(Table1[[#This Row],[Codigo_servico]],Preencher_Orcamento!$B:$D,3,FALSE)*Table1[[#This Row],[Qtde_insumo]],"")</f>
        <v/>
      </c>
      <c r="M8031" s="17" t="str">
        <f>IF(Table1[[#This Row],[Ordem_insumos]]&lt;&gt;0,VLOOKUP(Table1[[#This Row],[Codigo_servico]],Preencher_Orcamento!$B:$D,3,FALSE)*Table1[[#This Row],[Subtotal_insumo]],"")</f>
        <v/>
      </c>
    </row>
    <row r="8032" spans="1:13" ht="26.25" x14ac:dyDescent="0.25">
      <c r="A8032" s="6">
        <v>101064</v>
      </c>
      <c r="B8032" s="126">
        <v>1</v>
      </c>
      <c r="C8032" s="133"/>
      <c r="D8032" s="134">
        <v>71234</v>
      </c>
      <c r="E8032" s="7" t="s">
        <v>1736</v>
      </c>
      <c r="F8032" s="8" t="s">
        <v>5</v>
      </c>
      <c r="G8032" s="16">
        <f>IFERROR(VLOOKUP(Table1[[#This Row],[Codigo_insumo]],BD_Insumos!$B:$E,4),"")</f>
        <v>205.3048</v>
      </c>
      <c r="H8032" s="140">
        <v>3.5</v>
      </c>
      <c r="I8032" s="9"/>
      <c r="J8032" s="22">
        <f t="shared" si="125"/>
        <v>718.56680000000006</v>
      </c>
      <c r="K8032" s="22" t="str">
        <f>IF(I8032&lt;&gt;"",SUMIF(Table1[Codigo_servico],A8032,Table1[Subtotal_insumo]),"")</f>
        <v/>
      </c>
      <c r="L8032" s="16">
        <f>IF(Table1[[#This Row],[Ordem_insumos]]&lt;&gt;0,VLOOKUP(Table1[[#This Row],[Codigo_servico]],Preencher_Orcamento!$B:$D,3,FALSE)*Table1[[#This Row],[Qtde_insumo]],"")</f>
        <v>0</v>
      </c>
      <c r="M8032" s="16">
        <f>IF(Table1[[#This Row],[Ordem_insumos]]&lt;&gt;0,VLOOKUP(Table1[[#This Row],[Codigo_servico]],Preencher_Orcamento!$B:$D,3,FALSE)*Table1[[#This Row],[Subtotal_insumo]],"")</f>
        <v>0</v>
      </c>
    </row>
    <row r="8033" spans="1:13" x14ac:dyDescent="0.25">
      <c r="A8033" s="6">
        <v>101064</v>
      </c>
      <c r="B8033" s="126">
        <v>2</v>
      </c>
      <c r="C8033" s="133"/>
      <c r="D8033" s="134">
        <v>10542</v>
      </c>
      <c r="E8033" s="7" t="s">
        <v>90</v>
      </c>
      <c r="F8033" s="8" t="s">
        <v>58</v>
      </c>
      <c r="G8033" s="16">
        <f>IFERROR(VLOOKUP(Table1[[#This Row],[Codigo_insumo]],BD_Insumos!$B:$E,4),"")</f>
        <v>67.5685</v>
      </c>
      <c r="H8033" s="140">
        <v>0.627</v>
      </c>
      <c r="I8033" s="9"/>
      <c r="J8033" s="22">
        <f t="shared" si="125"/>
        <v>42.365449499999997</v>
      </c>
      <c r="K8033" s="22" t="str">
        <f>IF(I8033&lt;&gt;"",SUMIF(Table1[Codigo_servico],A8033,Table1[Subtotal_insumo]),"")</f>
        <v/>
      </c>
      <c r="L8033" s="16">
        <f>IF(Table1[[#This Row],[Ordem_insumos]]&lt;&gt;0,VLOOKUP(Table1[[#This Row],[Codigo_servico]],Preencher_Orcamento!$B:$D,3,FALSE)*Table1[[#This Row],[Qtde_insumo]],"")</f>
        <v>0</v>
      </c>
      <c r="M8033" s="16">
        <f>IF(Table1[[#This Row],[Ordem_insumos]]&lt;&gt;0,VLOOKUP(Table1[[#This Row],[Codigo_servico]],Preencher_Orcamento!$B:$D,3,FALSE)*Table1[[#This Row],[Subtotal_insumo]],"")</f>
        <v>0</v>
      </c>
    </row>
    <row r="8034" spans="1:13" x14ac:dyDescent="0.25">
      <c r="A8034" s="6">
        <v>101064</v>
      </c>
      <c r="B8034" s="126">
        <v>3</v>
      </c>
      <c r="C8034" s="133"/>
      <c r="D8034" s="134">
        <v>2036</v>
      </c>
      <c r="E8034" s="7" t="s">
        <v>2191</v>
      </c>
      <c r="F8034" s="8" t="s">
        <v>2140</v>
      </c>
      <c r="G8034" s="16">
        <f>IFERROR(VLOOKUP(Table1[[#This Row],[Codigo_insumo]],BD_Insumos!$B:$E,4),"")</f>
        <v>12.90425192342871</v>
      </c>
      <c r="H8034" s="140">
        <v>2.2999999999999998</v>
      </c>
      <c r="I8034" s="9"/>
      <c r="J8034" s="22">
        <f t="shared" si="125"/>
        <v>29.679779423886032</v>
      </c>
      <c r="K8034" s="22" t="str">
        <f>IF(I8034&lt;&gt;"",SUMIF(Table1[Codigo_servico],A8034,Table1[Subtotal_insumo]),"")</f>
        <v/>
      </c>
      <c r="L8034" s="16">
        <f>IF(Table1[[#This Row],[Ordem_insumos]]&lt;&gt;0,VLOOKUP(Table1[[#This Row],[Codigo_servico]],Preencher_Orcamento!$B:$D,3,FALSE)*Table1[[#This Row],[Qtde_insumo]],"")</f>
        <v>0</v>
      </c>
      <c r="M8034" s="16">
        <f>IF(Table1[[#This Row],[Ordem_insumos]]&lt;&gt;0,VLOOKUP(Table1[[#This Row],[Codigo_servico]],Preencher_Orcamento!$B:$D,3,FALSE)*Table1[[#This Row],[Subtotal_insumo]],"")</f>
        <v>0</v>
      </c>
    </row>
    <row r="8035" spans="1:13" ht="26.25" x14ac:dyDescent="0.25">
      <c r="A8035" s="6">
        <v>101064</v>
      </c>
      <c r="B8035" s="126">
        <v>4</v>
      </c>
      <c r="C8035" s="133"/>
      <c r="D8035" s="134">
        <v>79220</v>
      </c>
      <c r="E8035" s="7" t="s">
        <v>2008</v>
      </c>
      <c r="F8035" s="8" t="s">
        <v>457</v>
      </c>
      <c r="G8035" s="16">
        <f>IFERROR(VLOOKUP(Table1[[#This Row],[Codigo_insumo]],BD_Insumos!$B:$E,4),"")</f>
        <v>441.54079999999999</v>
      </c>
      <c r="H8035" s="140">
        <v>5</v>
      </c>
      <c r="I8035" s="9"/>
      <c r="J8035" s="22">
        <f t="shared" si="125"/>
        <v>2207.7039999999997</v>
      </c>
      <c r="K8035" s="22" t="str">
        <f>IF(I8035&lt;&gt;"",SUMIF(Table1[Codigo_servico],A8035,Table1[Subtotal_insumo]),"")</f>
        <v/>
      </c>
      <c r="L8035" s="16">
        <f>IF(Table1[[#This Row],[Ordem_insumos]]&lt;&gt;0,VLOOKUP(Table1[[#This Row],[Codigo_servico]],Preencher_Orcamento!$B:$D,3,FALSE)*Table1[[#This Row],[Qtde_insumo]],"")</f>
        <v>0</v>
      </c>
      <c r="M8035" s="16">
        <f>IF(Table1[[#This Row],[Ordem_insumos]]&lt;&gt;0,VLOOKUP(Table1[[#This Row],[Codigo_servico]],Preencher_Orcamento!$B:$D,3,FALSE)*Table1[[#This Row],[Subtotal_insumo]],"")</f>
        <v>0</v>
      </c>
    </row>
    <row r="8036" spans="1:13" x14ac:dyDescent="0.25">
      <c r="A8036" s="6">
        <v>101064</v>
      </c>
      <c r="B8036" s="126">
        <v>5</v>
      </c>
      <c r="C8036" s="133"/>
      <c r="D8036" s="134">
        <v>11070</v>
      </c>
      <c r="E8036" s="7" t="s">
        <v>185</v>
      </c>
      <c r="F8036" s="8" t="s">
        <v>5</v>
      </c>
      <c r="G8036" s="16">
        <f>IFERROR(VLOOKUP(Table1[[#This Row],[Codigo_insumo]],BD_Insumos!$B:$E,4),"")</f>
        <v>4.1189999999999998</v>
      </c>
      <c r="H8036" s="140">
        <v>4.5999999999999996</v>
      </c>
      <c r="I8036" s="9"/>
      <c r="J8036" s="22">
        <f t="shared" si="125"/>
        <v>18.947399999999998</v>
      </c>
      <c r="K8036" s="22" t="str">
        <f>IF(I8036&lt;&gt;"",SUMIF(Table1[Codigo_servico],A8036,Table1[Subtotal_insumo]),"")</f>
        <v/>
      </c>
      <c r="L8036" s="16">
        <f>IF(Table1[[#This Row],[Ordem_insumos]]&lt;&gt;0,VLOOKUP(Table1[[#This Row],[Codigo_servico]],Preencher_Orcamento!$B:$D,3,FALSE)*Table1[[#This Row],[Qtde_insumo]],"")</f>
        <v>0</v>
      </c>
      <c r="M8036" s="16">
        <f>IF(Table1[[#This Row],[Ordem_insumos]]&lt;&gt;0,VLOOKUP(Table1[[#This Row],[Codigo_servico]],Preencher_Orcamento!$B:$D,3,FALSE)*Table1[[#This Row],[Subtotal_insumo]],"")</f>
        <v>0</v>
      </c>
    </row>
    <row r="8037" spans="1:13" ht="26.25" x14ac:dyDescent="0.25">
      <c r="A8037" s="6">
        <v>101064</v>
      </c>
      <c r="B8037" s="126">
        <v>6</v>
      </c>
      <c r="C8037" s="133"/>
      <c r="D8037" s="134">
        <v>72434</v>
      </c>
      <c r="E8037" s="7" t="s">
        <v>1762</v>
      </c>
      <c r="F8037" s="8" t="s">
        <v>5</v>
      </c>
      <c r="G8037" s="16">
        <f>IFERROR(VLOOKUP(Table1[[#This Row],[Codigo_insumo]],BD_Insumos!$B:$E,4),"")</f>
        <v>18.7407</v>
      </c>
      <c r="H8037" s="140">
        <v>4.5</v>
      </c>
      <c r="I8037" s="9"/>
      <c r="J8037" s="22">
        <f t="shared" si="125"/>
        <v>84.333150000000003</v>
      </c>
      <c r="K8037" s="22" t="str">
        <f>IF(I8037&lt;&gt;"",SUMIF(Table1[Codigo_servico],A8037,Table1[Subtotal_insumo]),"")</f>
        <v/>
      </c>
      <c r="L8037" s="16">
        <f>IF(Table1[[#This Row],[Ordem_insumos]]&lt;&gt;0,VLOOKUP(Table1[[#This Row],[Codigo_servico]],Preencher_Orcamento!$B:$D,3,FALSE)*Table1[[#This Row],[Qtde_insumo]],"")</f>
        <v>0</v>
      </c>
      <c r="M8037" s="16">
        <f>IF(Table1[[#This Row],[Ordem_insumos]]&lt;&gt;0,VLOOKUP(Table1[[#This Row],[Codigo_servico]],Preencher_Orcamento!$B:$D,3,FALSE)*Table1[[#This Row],[Subtotal_insumo]],"")</f>
        <v>0</v>
      </c>
    </row>
    <row r="8038" spans="1:13" x14ac:dyDescent="0.25">
      <c r="A8038" s="6">
        <v>101064</v>
      </c>
      <c r="B8038" s="126">
        <v>7</v>
      </c>
      <c r="C8038" s="133"/>
      <c r="D8038" s="134">
        <v>2014</v>
      </c>
      <c r="E8038" s="7" t="s">
        <v>2185</v>
      </c>
      <c r="F8038" s="8" t="s">
        <v>2140</v>
      </c>
      <c r="G8038" s="16">
        <f>IFERROR(VLOOKUP(Table1[[#This Row],[Codigo_insumo]],BD_Insumos!$B:$E,4),"")</f>
        <v>13.173665210544026</v>
      </c>
      <c r="H8038" s="140">
        <v>3.03</v>
      </c>
      <c r="I8038" s="9"/>
      <c r="J8038" s="22">
        <f t="shared" si="125"/>
        <v>39.916205587948397</v>
      </c>
      <c r="K8038" s="22" t="str">
        <f>IF(I8038&lt;&gt;"",SUMIF(Table1[Codigo_servico],A8038,Table1[Subtotal_insumo]),"")</f>
        <v/>
      </c>
      <c r="L8038" s="16">
        <f>IF(Table1[[#This Row],[Ordem_insumos]]&lt;&gt;0,VLOOKUP(Table1[[#This Row],[Codigo_servico]],Preencher_Orcamento!$B:$D,3,FALSE)*Table1[[#This Row],[Qtde_insumo]],"")</f>
        <v>0</v>
      </c>
      <c r="M8038" s="16">
        <f>IF(Table1[[#This Row],[Ordem_insumos]]&lt;&gt;0,VLOOKUP(Table1[[#This Row],[Codigo_servico]],Preencher_Orcamento!$B:$D,3,FALSE)*Table1[[#This Row],[Subtotal_insumo]],"")</f>
        <v>0</v>
      </c>
    </row>
    <row r="8039" spans="1:13" x14ac:dyDescent="0.25">
      <c r="A8039" s="6">
        <v>101064</v>
      </c>
      <c r="B8039" s="126">
        <v>8</v>
      </c>
      <c r="C8039" s="133"/>
      <c r="D8039" s="134">
        <v>2035</v>
      </c>
      <c r="E8039" s="7" t="s">
        <v>2190</v>
      </c>
      <c r="F8039" s="8" t="s">
        <v>2140</v>
      </c>
      <c r="G8039" s="16">
        <f>IFERROR(VLOOKUP(Table1[[#This Row],[Codigo_insumo]],BD_Insumos!$B:$E,4),"")</f>
        <v>17.275965903920998</v>
      </c>
      <c r="H8039" s="140">
        <v>2.2999999999999998</v>
      </c>
      <c r="I8039" s="9"/>
      <c r="J8039" s="22">
        <f t="shared" si="125"/>
        <v>39.734721579018291</v>
      </c>
      <c r="K8039" s="22" t="str">
        <f>IF(I8039&lt;&gt;"",SUMIF(Table1[Codigo_servico],A8039,Table1[Subtotal_insumo]),"")</f>
        <v/>
      </c>
      <c r="L8039" s="16">
        <f>IF(Table1[[#This Row],[Ordem_insumos]]&lt;&gt;0,VLOOKUP(Table1[[#This Row],[Codigo_servico]],Preencher_Orcamento!$B:$D,3,FALSE)*Table1[[#This Row],[Qtde_insumo]],"")</f>
        <v>0</v>
      </c>
      <c r="M8039" s="16">
        <f>IF(Table1[[#This Row],[Ordem_insumos]]&lt;&gt;0,VLOOKUP(Table1[[#This Row],[Codigo_servico]],Preencher_Orcamento!$B:$D,3,FALSE)*Table1[[#This Row],[Subtotal_insumo]],"")</f>
        <v>0</v>
      </c>
    </row>
    <row r="8040" spans="1:13" x14ac:dyDescent="0.25">
      <c r="A8040" s="6">
        <v>101064</v>
      </c>
      <c r="B8040" s="126">
        <v>9</v>
      </c>
      <c r="C8040" s="133"/>
      <c r="D8040" s="134">
        <v>2020</v>
      </c>
      <c r="E8040" s="7" t="s">
        <v>2188</v>
      </c>
      <c r="F8040" s="8" t="s">
        <v>2140</v>
      </c>
      <c r="G8040" s="16">
        <f>IFERROR(VLOOKUP(Table1[[#This Row],[Codigo_insumo]],BD_Insumos!$B:$E,4),"")</f>
        <v>15.860837164231068</v>
      </c>
      <c r="H8040" s="140">
        <v>19.309999999999999</v>
      </c>
      <c r="I8040" s="9"/>
      <c r="J8040" s="22">
        <f t="shared" si="125"/>
        <v>306.27276564130187</v>
      </c>
      <c r="K8040" s="22" t="str">
        <f>IF(I8040&lt;&gt;"",SUMIF(Table1[Codigo_servico],A8040,Table1[Subtotal_insumo]),"")</f>
        <v/>
      </c>
      <c r="L8040" s="16">
        <f>IF(Table1[[#This Row],[Ordem_insumos]]&lt;&gt;0,VLOOKUP(Table1[[#This Row],[Codigo_servico]],Preencher_Orcamento!$B:$D,3,FALSE)*Table1[[#This Row],[Qtde_insumo]],"")</f>
        <v>0</v>
      </c>
      <c r="M8040" s="16">
        <f>IF(Table1[[#This Row],[Ordem_insumos]]&lt;&gt;0,VLOOKUP(Table1[[#This Row],[Codigo_servico]],Preencher_Orcamento!$B:$D,3,FALSE)*Table1[[#This Row],[Subtotal_insumo]],"")</f>
        <v>0</v>
      </c>
    </row>
    <row r="8041" spans="1:13" x14ac:dyDescent="0.25">
      <c r="A8041" s="6">
        <v>101064</v>
      </c>
      <c r="B8041" s="126">
        <v>10</v>
      </c>
      <c r="C8041" s="133"/>
      <c r="D8041" s="134">
        <v>2013</v>
      </c>
      <c r="E8041" s="7" t="s">
        <v>2184</v>
      </c>
      <c r="F8041" s="8" t="s">
        <v>2140</v>
      </c>
      <c r="G8041" s="18">
        <f>IFERROR(VLOOKUP(Table1[[#This Row],[Codigo_insumo]],BD_Insumos!$B:$E,4),"")</f>
        <v>15.756939025755017</v>
      </c>
      <c r="H8041" s="140">
        <v>3.03</v>
      </c>
      <c r="I8041" s="9"/>
      <c r="J8041" s="23">
        <f t="shared" si="125"/>
        <v>47.743525248037699</v>
      </c>
      <c r="K8041" s="22" t="str">
        <f>IF(I8041&lt;&gt;"",SUMIF(Table1[Codigo_servico],A8041,Table1[Subtotal_insumo]),"")</f>
        <v/>
      </c>
      <c r="L8041" s="18">
        <f>IF(Table1[[#This Row],[Ordem_insumos]]&lt;&gt;0,VLOOKUP(Table1[[#This Row],[Codigo_servico]],Preencher_Orcamento!$B:$D,3,FALSE)*Table1[[#This Row],[Qtde_insumo]],"")</f>
        <v>0</v>
      </c>
      <c r="M8041" s="18">
        <f>IF(Table1[[#This Row],[Ordem_insumos]]&lt;&gt;0,VLOOKUP(Table1[[#This Row],[Codigo_servico]],Preencher_Orcamento!$B:$D,3,FALSE)*Table1[[#This Row],[Subtotal_insumo]],"")</f>
        <v>0</v>
      </c>
    </row>
    <row r="8042" spans="1:13" ht="26.25" x14ac:dyDescent="0.25">
      <c r="A8042" s="6">
        <v>101064</v>
      </c>
      <c r="B8042" s="126">
        <v>11</v>
      </c>
      <c r="C8042" s="133"/>
      <c r="D8042" s="134">
        <v>10630</v>
      </c>
      <c r="E8042" s="7" t="s">
        <v>140</v>
      </c>
      <c r="F8042" s="8" t="s">
        <v>58</v>
      </c>
      <c r="G8042" s="18">
        <f>IFERROR(VLOOKUP(Table1[[#This Row],[Codigo_insumo]],BD_Insumos!$B:$E,4),"")</f>
        <v>420.47390000000001</v>
      </c>
      <c r="H8042" s="140">
        <v>0.1085</v>
      </c>
      <c r="I8042" s="9"/>
      <c r="J8042" s="23">
        <f t="shared" si="125"/>
        <v>45.621418150000004</v>
      </c>
      <c r="K8042" s="22" t="str">
        <f>IF(I8042&lt;&gt;"",SUMIF(Table1[Codigo_servico],A8042,Table1[Subtotal_insumo]),"")</f>
        <v/>
      </c>
      <c r="L8042" s="18">
        <f>IF(Table1[[#This Row],[Ordem_insumos]]&lt;&gt;0,VLOOKUP(Table1[[#This Row],[Codigo_servico]],Preencher_Orcamento!$B:$D,3,FALSE)*Table1[[#This Row],[Qtde_insumo]],"")</f>
        <v>0</v>
      </c>
      <c r="M8042" s="18">
        <f>IF(Table1[[#This Row],[Ordem_insumos]]&lt;&gt;0,VLOOKUP(Table1[[#This Row],[Codigo_servico]],Preencher_Orcamento!$B:$D,3,FALSE)*Table1[[#This Row],[Subtotal_insumo]],"")</f>
        <v>0</v>
      </c>
    </row>
    <row r="8043" spans="1:13" x14ac:dyDescent="0.25">
      <c r="A8043" s="6">
        <v>101064</v>
      </c>
      <c r="B8043" s="126">
        <v>12</v>
      </c>
      <c r="C8043" s="133"/>
      <c r="D8043" s="134">
        <v>2099</v>
      </c>
      <c r="E8043" s="7" t="s">
        <v>2205</v>
      </c>
      <c r="F8043" s="8" t="s">
        <v>2140</v>
      </c>
      <c r="G8043" s="18">
        <f>IFERROR(VLOOKUP(Table1[[#This Row],[Codigo_insumo]],BD_Insumos!$B:$E,4),"")</f>
        <v>12.627877718847255</v>
      </c>
      <c r="H8043" s="140">
        <v>121.72499999999999</v>
      </c>
      <c r="I8043" s="9"/>
      <c r="J8043" s="23">
        <f t="shared" si="125"/>
        <v>1537.128415326682</v>
      </c>
      <c r="K8043" s="22" t="str">
        <f>IF(I8043&lt;&gt;"",SUMIF(Table1[Codigo_servico],A8043,Table1[Subtotal_insumo]),"")</f>
        <v/>
      </c>
      <c r="L8043" s="18">
        <f>IF(Table1[[#This Row],[Ordem_insumos]]&lt;&gt;0,VLOOKUP(Table1[[#This Row],[Codigo_servico]],Preencher_Orcamento!$B:$D,3,FALSE)*Table1[[#This Row],[Qtde_insumo]],"")</f>
        <v>0</v>
      </c>
      <c r="M8043" s="18">
        <f>IF(Table1[[#This Row],[Ordem_insumos]]&lt;&gt;0,VLOOKUP(Table1[[#This Row],[Codigo_servico]],Preencher_Orcamento!$B:$D,3,FALSE)*Table1[[#This Row],[Subtotal_insumo]],"")</f>
        <v>0</v>
      </c>
    </row>
    <row r="8044" spans="1:13" x14ac:dyDescent="0.25">
      <c r="A8044" s="6">
        <v>101064</v>
      </c>
      <c r="B8044" s="126">
        <v>13</v>
      </c>
      <c r="C8044" s="133"/>
      <c r="D8044" s="134">
        <v>2015</v>
      </c>
      <c r="E8044" s="7" t="s">
        <v>2186</v>
      </c>
      <c r="F8044" s="8" t="s">
        <v>2140</v>
      </c>
      <c r="G8044" s="18">
        <f>IFERROR(VLOOKUP(Table1[[#This Row],[Codigo_insumo]],BD_Insumos!$B:$E,4),"")</f>
        <v>16.259414142106937</v>
      </c>
      <c r="H8044" s="140">
        <v>6.4</v>
      </c>
      <c r="I8044" s="9"/>
      <c r="J8044" s="23">
        <f t="shared" si="125"/>
        <v>104.0602505094844</v>
      </c>
      <c r="K8044" s="22" t="str">
        <f>IF(I8044&lt;&gt;"",SUMIF(Table1[Codigo_servico],A8044,Table1[Subtotal_insumo]),"")</f>
        <v/>
      </c>
      <c r="L8044" s="18">
        <f>IF(Table1[[#This Row],[Ordem_insumos]]&lt;&gt;0,VLOOKUP(Table1[[#This Row],[Codigo_servico]],Preencher_Orcamento!$B:$D,3,FALSE)*Table1[[#This Row],[Qtde_insumo]],"")</f>
        <v>0</v>
      </c>
      <c r="M8044" s="18">
        <f>IF(Table1[[#This Row],[Ordem_insumos]]&lt;&gt;0,VLOOKUP(Table1[[#This Row],[Codigo_servico]],Preencher_Orcamento!$B:$D,3,FALSE)*Table1[[#This Row],[Subtotal_insumo]],"")</f>
        <v>0</v>
      </c>
    </row>
    <row r="8045" spans="1:13" x14ac:dyDescent="0.25">
      <c r="A8045" s="6">
        <v>101064</v>
      </c>
      <c r="B8045" s="126">
        <v>14</v>
      </c>
      <c r="C8045" s="133"/>
      <c r="D8045" s="134">
        <v>58410</v>
      </c>
      <c r="E8045" s="7" t="s">
        <v>1561</v>
      </c>
      <c r="F8045" s="8" t="s">
        <v>457</v>
      </c>
      <c r="G8045" s="18">
        <f>IFERROR(VLOOKUP(Table1[[#This Row],[Codigo_insumo]],BD_Insumos!$B:$E,4),"")</f>
        <v>4.2054999999999998</v>
      </c>
      <c r="H8045" s="140">
        <v>2</v>
      </c>
      <c r="I8045" s="9"/>
      <c r="J8045" s="23">
        <f t="shared" si="125"/>
        <v>8.4109999999999996</v>
      </c>
      <c r="K8045" s="22" t="str">
        <f>IF(I8045&lt;&gt;"",SUMIF(Table1[Codigo_servico],A8045,Table1[Subtotal_insumo]),"")</f>
        <v/>
      </c>
      <c r="L8045" s="18">
        <f>IF(Table1[[#This Row],[Ordem_insumos]]&lt;&gt;0,VLOOKUP(Table1[[#This Row],[Codigo_servico]],Preencher_Orcamento!$B:$D,3,FALSE)*Table1[[#This Row],[Qtde_insumo]],"")</f>
        <v>0</v>
      </c>
      <c r="M8045" s="18">
        <f>IF(Table1[[#This Row],[Ordem_insumos]]&lt;&gt;0,VLOOKUP(Table1[[#This Row],[Codigo_servico]],Preencher_Orcamento!$B:$D,3,FALSE)*Table1[[#This Row],[Subtotal_insumo]],"")</f>
        <v>0</v>
      </c>
    </row>
    <row r="8046" spans="1:13" ht="26.25" x14ac:dyDescent="0.25">
      <c r="A8046" s="6">
        <v>101064</v>
      </c>
      <c r="B8046" s="126">
        <v>15</v>
      </c>
      <c r="C8046" s="133"/>
      <c r="D8046" s="134">
        <v>2016</v>
      </c>
      <c r="E8046" s="7" t="s">
        <v>2187</v>
      </c>
      <c r="F8046" s="8" t="s">
        <v>2140</v>
      </c>
      <c r="G8046" s="18">
        <f>IFERROR(VLOOKUP(Table1[[#This Row],[Codigo_insumo]],BD_Insumos!$B:$E,4),"")</f>
        <v>13.188618292508322</v>
      </c>
      <c r="H8046" s="140">
        <v>6.4</v>
      </c>
      <c r="I8046" s="9"/>
      <c r="J8046" s="23">
        <f t="shared" si="125"/>
        <v>84.407157072053266</v>
      </c>
      <c r="K8046" s="22" t="str">
        <f>IF(I8046&lt;&gt;"",SUMIF(Table1[Codigo_servico],A8046,Table1[Subtotal_insumo]),"")</f>
        <v/>
      </c>
      <c r="L8046" s="18">
        <f>IF(Table1[[#This Row],[Ordem_insumos]]&lt;&gt;0,VLOOKUP(Table1[[#This Row],[Codigo_servico]],Preencher_Orcamento!$B:$D,3,FALSE)*Table1[[#This Row],[Qtde_insumo]],"")</f>
        <v>0</v>
      </c>
      <c r="M8046" s="18">
        <f>IF(Table1[[#This Row],[Ordem_insumos]]&lt;&gt;0,VLOOKUP(Table1[[#This Row],[Codigo_servico]],Preencher_Orcamento!$B:$D,3,FALSE)*Table1[[#This Row],[Subtotal_insumo]],"")</f>
        <v>0</v>
      </c>
    </row>
    <row r="8047" spans="1:13" ht="26.25" x14ac:dyDescent="0.25">
      <c r="A8047" s="6">
        <v>101064</v>
      </c>
      <c r="B8047" s="126">
        <v>16</v>
      </c>
      <c r="C8047" s="133"/>
      <c r="D8047" s="134">
        <v>2008</v>
      </c>
      <c r="E8047" s="7" t="s">
        <v>2182</v>
      </c>
      <c r="F8047" s="8" t="s">
        <v>2140</v>
      </c>
      <c r="G8047" s="18">
        <f>IFERROR(VLOOKUP(Table1[[#This Row],[Codigo_insumo]],BD_Insumos!$B:$E,4),"")</f>
        <v>15.120659606998458</v>
      </c>
      <c r="H8047" s="140">
        <v>40.83</v>
      </c>
      <c r="I8047" s="9"/>
      <c r="J8047" s="23">
        <f t="shared" si="125"/>
        <v>617.37653175374703</v>
      </c>
      <c r="K8047" s="22" t="str">
        <f>IF(I8047&lt;&gt;"",SUMIF(Table1[Codigo_servico],A8047,Table1[Subtotal_insumo]),"")</f>
        <v/>
      </c>
      <c r="L8047" s="18">
        <f>IF(Table1[[#This Row],[Ordem_insumos]]&lt;&gt;0,VLOOKUP(Table1[[#This Row],[Codigo_servico]],Preencher_Orcamento!$B:$D,3,FALSE)*Table1[[#This Row],[Qtde_insumo]],"")</f>
        <v>0</v>
      </c>
      <c r="M8047" s="18">
        <f>IF(Table1[[#This Row],[Ordem_insumos]]&lt;&gt;0,VLOOKUP(Table1[[#This Row],[Codigo_servico]],Preencher_Orcamento!$B:$D,3,FALSE)*Table1[[#This Row],[Subtotal_insumo]],"")</f>
        <v>0</v>
      </c>
    </row>
    <row r="8048" spans="1:13" x14ac:dyDescent="0.25">
      <c r="A8048" s="6">
        <v>101064</v>
      </c>
      <c r="B8048" s="126">
        <v>17</v>
      </c>
      <c r="C8048" s="133"/>
      <c r="D8048" s="134">
        <v>10612</v>
      </c>
      <c r="E8048" s="7" t="s">
        <v>122</v>
      </c>
      <c r="F8048" s="8" t="s">
        <v>58</v>
      </c>
      <c r="G8048" s="18">
        <f>IFERROR(VLOOKUP(Table1[[#This Row],[Codigo_insumo]],BD_Insumos!$B:$E,4),"")</f>
        <v>250.2276</v>
      </c>
      <c r="H8048" s="140">
        <v>1.29</v>
      </c>
      <c r="I8048" s="9"/>
      <c r="J8048" s="23">
        <f t="shared" si="125"/>
        <v>322.79360400000002</v>
      </c>
      <c r="K8048" s="22" t="str">
        <f>IF(I8048&lt;&gt;"",SUMIF(Table1[Codigo_servico],A8048,Table1[Subtotal_insumo]),"")</f>
        <v/>
      </c>
      <c r="L8048" s="18">
        <f>IF(Table1[[#This Row],[Ordem_insumos]]&lt;&gt;0,VLOOKUP(Table1[[#This Row],[Codigo_servico]],Preencher_Orcamento!$B:$D,3,FALSE)*Table1[[#This Row],[Qtde_insumo]],"")</f>
        <v>0</v>
      </c>
      <c r="M8048" s="18">
        <f>IF(Table1[[#This Row],[Ordem_insumos]]&lt;&gt;0,VLOOKUP(Table1[[#This Row],[Codigo_servico]],Preencher_Orcamento!$B:$D,3,FALSE)*Table1[[#This Row],[Subtotal_insumo]],"")</f>
        <v>0</v>
      </c>
    </row>
    <row r="8049" spans="1:13" x14ac:dyDescent="0.25">
      <c r="A8049" s="6">
        <v>101064</v>
      </c>
      <c r="B8049" s="126">
        <v>18</v>
      </c>
      <c r="C8049" s="133"/>
      <c r="D8049" s="134">
        <v>17515</v>
      </c>
      <c r="E8049" s="7" t="s">
        <v>383</v>
      </c>
      <c r="F8049" s="8" t="s">
        <v>197</v>
      </c>
      <c r="G8049" s="18">
        <f>IFERROR(VLOOKUP(Table1[[#This Row],[Codigo_insumo]],BD_Insumos!$B:$E,4),"")</f>
        <v>5.5275999999999996</v>
      </c>
      <c r="H8049" s="140">
        <v>0.55000000000000004</v>
      </c>
      <c r="I8049" s="9"/>
      <c r="J8049" s="23">
        <f t="shared" si="125"/>
        <v>3.0401799999999999</v>
      </c>
      <c r="K8049" s="22" t="str">
        <f>IF(I8049&lt;&gt;"",SUMIF(Table1[Codigo_servico],A8049,Table1[Subtotal_insumo]),"")</f>
        <v/>
      </c>
      <c r="L8049" s="18">
        <f>IF(Table1[[#This Row],[Ordem_insumos]]&lt;&gt;0,VLOOKUP(Table1[[#This Row],[Codigo_servico]],Preencher_Orcamento!$B:$D,3,FALSE)*Table1[[#This Row],[Qtde_insumo]],"")</f>
        <v>0</v>
      </c>
      <c r="M8049" s="18">
        <f>IF(Table1[[#This Row],[Ordem_insumos]]&lt;&gt;0,VLOOKUP(Table1[[#This Row],[Codigo_servico]],Preencher_Orcamento!$B:$D,3,FALSE)*Table1[[#This Row],[Subtotal_insumo]],"")</f>
        <v>0</v>
      </c>
    </row>
    <row r="8050" spans="1:13" x14ac:dyDescent="0.25">
      <c r="A8050" s="6">
        <v>101064</v>
      </c>
      <c r="B8050" s="126">
        <v>19</v>
      </c>
      <c r="C8050" s="133"/>
      <c r="D8050" s="134">
        <v>11066</v>
      </c>
      <c r="E8050" s="7" t="s">
        <v>183</v>
      </c>
      <c r="F8050" s="8" t="s">
        <v>5</v>
      </c>
      <c r="G8050" s="18">
        <f>IFERROR(VLOOKUP(Table1[[#This Row],[Codigo_insumo]],BD_Insumos!$B:$E,4),"")</f>
        <v>1.0965</v>
      </c>
      <c r="H8050" s="140">
        <v>5.5</v>
      </c>
      <c r="I8050" s="9"/>
      <c r="J8050" s="23">
        <f t="shared" si="125"/>
        <v>6.0307500000000003</v>
      </c>
      <c r="K8050" s="22" t="str">
        <f>IF(I8050&lt;&gt;"",SUMIF(Table1[Codigo_servico],A8050,Table1[Subtotal_insumo]),"")</f>
        <v/>
      </c>
      <c r="L8050" s="18">
        <f>IF(Table1[[#This Row],[Ordem_insumos]]&lt;&gt;0,VLOOKUP(Table1[[#This Row],[Codigo_servico]],Preencher_Orcamento!$B:$D,3,FALSE)*Table1[[#This Row],[Qtde_insumo]],"")</f>
        <v>0</v>
      </c>
      <c r="M8050" s="18">
        <f>IF(Table1[[#This Row],[Ordem_insumos]]&lt;&gt;0,VLOOKUP(Table1[[#This Row],[Codigo_servico]],Preencher_Orcamento!$B:$D,3,FALSE)*Table1[[#This Row],[Subtotal_insumo]],"")</f>
        <v>0</v>
      </c>
    </row>
    <row r="8051" spans="1:13" ht="26.25" x14ac:dyDescent="0.25">
      <c r="A8051" s="6">
        <v>101064</v>
      </c>
      <c r="B8051" s="126">
        <v>20</v>
      </c>
      <c r="C8051" s="133"/>
      <c r="D8051" s="134">
        <v>15060</v>
      </c>
      <c r="E8051" s="7" t="s">
        <v>313</v>
      </c>
      <c r="F8051" s="8" t="s">
        <v>5</v>
      </c>
      <c r="G8051" s="18">
        <f>IFERROR(VLOOKUP(Table1[[#This Row],[Codigo_insumo]],BD_Insumos!$B:$E,4),"")</f>
        <v>2.4735</v>
      </c>
      <c r="H8051" s="140">
        <v>45</v>
      </c>
      <c r="I8051" s="9"/>
      <c r="J8051" s="23">
        <f t="shared" si="125"/>
        <v>111.3075</v>
      </c>
      <c r="K8051" s="22" t="str">
        <f>IF(I8051&lt;&gt;"",SUMIF(Table1[Codigo_servico],A8051,Table1[Subtotal_insumo]),"")</f>
        <v/>
      </c>
      <c r="L8051" s="18">
        <f>IF(Table1[[#This Row],[Ordem_insumos]]&lt;&gt;0,VLOOKUP(Table1[[#This Row],[Codigo_servico]],Preencher_Orcamento!$B:$D,3,FALSE)*Table1[[#This Row],[Qtde_insumo]],"")</f>
        <v>0</v>
      </c>
      <c r="M8051" s="18">
        <f>IF(Table1[[#This Row],[Ordem_insumos]]&lt;&gt;0,VLOOKUP(Table1[[#This Row],[Codigo_servico]],Preencher_Orcamento!$B:$D,3,FALSE)*Table1[[#This Row],[Subtotal_insumo]],"")</f>
        <v>0</v>
      </c>
    </row>
    <row r="8052" spans="1:13" ht="26.25" x14ac:dyDescent="0.25">
      <c r="A8052" s="6">
        <v>101064</v>
      </c>
      <c r="B8052" s="126">
        <v>21</v>
      </c>
      <c r="C8052" s="133"/>
      <c r="D8052" s="134">
        <v>79240</v>
      </c>
      <c r="E8052" s="7" t="s">
        <v>2014</v>
      </c>
      <c r="F8052" s="8" t="s">
        <v>457</v>
      </c>
      <c r="G8052" s="18">
        <f>IFERROR(VLOOKUP(Table1[[#This Row],[Codigo_insumo]],BD_Insumos!$B:$E,4),"")</f>
        <v>440.13900000000001</v>
      </c>
      <c r="H8052" s="140">
        <v>1</v>
      </c>
      <c r="I8052" s="9"/>
      <c r="J8052" s="23">
        <f t="shared" si="125"/>
        <v>440.13900000000001</v>
      </c>
      <c r="K8052" s="22" t="str">
        <f>IF(I8052&lt;&gt;"",SUMIF(Table1[Codigo_servico],A8052,Table1[Subtotal_insumo]),"")</f>
        <v/>
      </c>
      <c r="L8052" s="18">
        <f>IF(Table1[[#This Row],[Ordem_insumos]]&lt;&gt;0,VLOOKUP(Table1[[#This Row],[Codigo_servico]],Preencher_Orcamento!$B:$D,3,FALSE)*Table1[[#This Row],[Qtde_insumo]],"")</f>
        <v>0</v>
      </c>
      <c r="M8052" s="18">
        <f>IF(Table1[[#This Row],[Ordem_insumos]]&lt;&gt;0,VLOOKUP(Table1[[#This Row],[Codigo_servico]],Preencher_Orcamento!$B:$D,3,FALSE)*Table1[[#This Row],[Subtotal_insumo]],"")</f>
        <v>0</v>
      </c>
    </row>
    <row r="8053" spans="1:13" x14ac:dyDescent="0.25">
      <c r="A8053" s="6">
        <v>101064</v>
      </c>
      <c r="B8053" s="126">
        <v>22</v>
      </c>
      <c r="C8053" s="133"/>
      <c r="D8053" s="134">
        <v>17740</v>
      </c>
      <c r="E8053" s="7" t="s">
        <v>399</v>
      </c>
      <c r="F8053" s="8" t="s">
        <v>197</v>
      </c>
      <c r="G8053" s="18">
        <f>IFERROR(VLOOKUP(Table1[[#This Row],[Codigo_insumo]],BD_Insumos!$B:$E,4),"")</f>
        <v>4.9862000000000002</v>
      </c>
      <c r="H8053" s="140">
        <v>1.28</v>
      </c>
      <c r="I8053" s="9"/>
      <c r="J8053" s="23">
        <f t="shared" si="125"/>
        <v>6.3823360000000005</v>
      </c>
      <c r="K8053" s="22" t="str">
        <f>IF(I8053&lt;&gt;"",SUMIF(Table1[Codigo_servico],A8053,Table1[Subtotal_insumo]),"")</f>
        <v/>
      </c>
      <c r="L8053" s="18">
        <f>IF(Table1[[#This Row],[Ordem_insumos]]&lt;&gt;0,VLOOKUP(Table1[[#This Row],[Codigo_servico]],Preencher_Orcamento!$B:$D,3,FALSE)*Table1[[#This Row],[Qtde_insumo]],"")</f>
        <v>0</v>
      </c>
      <c r="M8053" s="18">
        <f>IF(Table1[[#This Row],[Ordem_insumos]]&lt;&gt;0,VLOOKUP(Table1[[#This Row],[Codigo_servico]],Preencher_Orcamento!$B:$D,3,FALSE)*Table1[[#This Row],[Subtotal_insumo]],"")</f>
        <v>0</v>
      </c>
    </row>
    <row r="8054" spans="1:13" x14ac:dyDescent="0.25">
      <c r="A8054" s="6">
        <v>101064</v>
      </c>
      <c r="B8054" s="126">
        <v>23</v>
      </c>
      <c r="C8054" s="133"/>
      <c r="D8054" s="134">
        <v>11510</v>
      </c>
      <c r="E8054" s="7" t="s">
        <v>205</v>
      </c>
      <c r="F8054" s="8" t="s">
        <v>197</v>
      </c>
      <c r="G8054" s="18">
        <f>IFERROR(VLOOKUP(Table1[[#This Row],[Codigo_insumo]],BD_Insumos!$B:$E,4),"")</f>
        <v>3.2757999999999998</v>
      </c>
      <c r="H8054" s="140">
        <v>73.599999999999994</v>
      </c>
      <c r="I8054" s="9"/>
      <c r="J8054" s="23">
        <f t="shared" si="125"/>
        <v>241.09887999999998</v>
      </c>
      <c r="K8054" s="22" t="str">
        <f>IF(I8054&lt;&gt;"",SUMIF(Table1[Codigo_servico],A8054,Table1[Subtotal_insumo]),"")</f>
        <v/>
      </c>
      <c r="L8054" s="18">
        <f>IF(Table1[[#This Row],[Ordem_insumos]]&lt;&gt;0,VLOOKUP(Table1[[#This Row],[Codigo_servico]],Preencher_Orcamento!$B:$D,3,FALSE)*Table1[[#This Row],[Qtde_insumo]],"")</f>
        <v>0</v>
      </c>
      <c r="M8054" s="18">
        <f>IF(Table1[[#This Row],[Ordem_insumos]]&lt;&gt;0,VLOOKUP(Table1[[#This Row],[Codigo_servico]],Preencher_Orcamento!$B:$D,3,FALSE)*Table1[[#This Row],[Subtotal_insumo]],"")</f>
        <v>0</v>
      </c>
    </row>
    <row r="8055" spans="1:13" x14ac:dyDescent="0.25">
      <c r="A8055" s="3">
        <v>101066</v>
      </c>
      <c r="B8055" s="125">
        <v>0</v>
      </c>
      <c r="C8055" s="131" t="s">
        <v>3942</v>
      </c>
      <c r="D8055" s="132"/>
      <c r="E8055" s="4"/>
      <c r="F8055" s="4"/>
      <c r="G8055" s="17" t="str">
        <f>IFERROR(VLOOKUP(Table1[[#This Row],[Codigo_insumo]],BD_Insumos!$B:$E,4),"")</f>
        <v/>
      </c>
      <c r="H8055" s="139"/>
      <c r="I8055" s="5" t="s">
        <v>457</v>
      </c>
      <c r="J8055" s="20" t="str">
        <f t="shared" si="125"/>
        <v/>
      </c>
      <c r="K8055" s="21">
        <f>IF(I8055&lt;&gt;"",SUMIF(Table1[Codigo_servico],A8055,Table1[Subtotal_insumo]),"")</f>
        <v>9192.0562143354109</v>
      </c>
      <c r="L8055" s="17" t="str">
        <f>IF(Table1[[#This Row],[Ordem_insumos]]&lt;&gt;0,VLOOKUP(Table1[[#This Row],[Codigo_servico]],Preencher_Orcamento!$B:$D,3,FALSE)*Table1[[#This Row],[Qtde_insumo]],"")</f>
        <v/>
      </c>
      <c r="M8055" s="17" t="str">
        <f>IF(Table1[[#This Row],[Ordem_insumos]]&lt;&gt;0,VLOOKUP(Table1[[#This Row],[Codigo_servico]],Preencher_Orcamento!$B:$D,3,FALSE)*Table1[[#This Row],[Subtotal_insumo]],"")</f>
        <v/>
      </c>
    </row>
    <row r="8056" spans="1:13" x14ac:dyDescent="0.25">
      <c r="A8056" s="6">
        <v>101066</v>
      </c>
      <c r="B8056" s="126">
        <v>1</v>
      </c>
      <c r="C8056" s="133"/>
      <c r="D8056" s="134">
        <v>11066</v>
      </c>
      <c r="E8056" s="7" t="s">
        <v>183</v>
      </c>
      <c r="F8056" s="8" t="s">
        <v>5</v>
      </c>
      <c r="G8056" s="16">
        <f>IFERROR(VLOOKUP(Table1[[#This Row],[Codigo_insumo]],BD_Insumos!$B:$E,4),"")</f>
        <v>1.0965</v>
      </c>
      <c r="H8056" s="140">
        <v>7.86</v>
      </c>
      <c r="I8056" s="9"/>
      <c r="J8056" s="22">
        <f t="shared" si="125"/>
        <v>8.6184900000000013</v>
      </c>
      <c r="K8056" s="22" t="str">
        <f>IF(I8056&lt;&gt;"",SUMIF(Table1[Codigo_servico],A8056,Table1[Subtotal_insumo]),"")</f>
        <v/>
      </c>
      <c r="L8056" s="16">
        <f>IF(Table1[[#This Row],[Ordem_insumos]]&lt;&gt;0,VLOOKUP(Table1[[#This Row],[Codigo_servico]],Preencher_Orcamento!$B:$D,3,FALSE)*Table1[[#This Row],[Qtde_insumo]],"")</f>
        <v>0</v>
      </c>
      <c r="M8056" s="16">
        <f>IF(Table1[[#This Row],[Ordem_insumos]]&lt;&gt;0,VLOOKUP(Table1[[#This Row],[Codigo_servico]],Preencher_Orcamento!$B:$D,3,FALSE)*Table1[[#This Row],[Subtotal_insumo]],"")</f>
        <v>0</v>
      </c>
    </row>
    <row r="8057" spans="1:13" x14ac:dyDescent="0.25">
      <c r="A8057" s="6">
        <v>101066</v>
      </c>
      <c r="B8057" s="126">
        <v>2</v>
      </c>
      <c r="C8057" s="133"/>
      <c r="D8057" s="134">
        <v>11510</v>
      </c>
      <c r="E8057" s="7" t="s">
        <v>205</v>
      </c>
      <c r="F8057" s="8" t="s">
        <v>197</v>
      </c>
      <c r="G8057" s="16">
        <f>IFERROR(VLOOKUP(Table1[[#This Row],[Codigo_insumo]],BD_Insumos!$B:$E,4),"")</f>
        <v>3.2757999999999998</v>
      </c>
      <c r="H8057" s="140">
        <v>73.599999999999994</v>
      </c>
      <c r="I8057" s="9"/>
      <c r="J8057" s="22">
        <f t="shared" si="125"/>
        <v>241.09887999999998</v>
      </c>
      <c r="K8057" s="22" t="str">
        <f>IF(I8057&lt;&gt;"",SUMIF(Table1[Codigo_servico],A8057,Table1[Subtotal_insumo]),"")</f>
        <v/>
      </c>
      <c r="L8057" s="16">
        <f>IF(Table1[[#This Row],[Ordem_insumos]]&lt;&gt;0,VLOOKUP(Table1[[#This Row],[Codigo_servico]],Preencher_Orcamento!$B:$D,3,FALSE)*Table1[[#This Row],[Qtde_insumo]],"")</f>
        <v>0</v>
      </c>
      <c r="M8057" s="16">
        <f>IF(Table1[[#This Row],[Ordem_insumos]]&lt;&gt;0,VLOOKUP(Table1[[#This Row],[Codigo_servico]],Preencher_Orcamento!$B:$D,3,FALSE)*Table1[[#This Row],[Subtotal_insumo]],"")</f>
        <v>0</v>
      </c>
    </row>
    <row r="8058" spans="1:13" x14ac:dyDescent="0.25">
      <c r="A8058" s="6">
        <v>101066</v>
      </c>
      <c r="B8058" s="126">
        <v>3</v>
      </c>
      <c r="C8058" s="133"/>
      <c r="D8058" s="134">
        <v>2015</v>
      </c>
      <c r="E8058" s="7" t="s">
        <v>2186</v>
      </c>
      <c r="F8058" s="8" t="s">
        <v>2140</v>
      </c>
      <c r="G8058" s="16">
        <f>IFERROR(VLOOKUP(Table1[[#This Row],[Codigo_insumo]],BD_Insumos!$B:$E,4),"")</f>
        <v>16.259414142106937</v>
      </c>
      <c r="H8058" s="140">
        <v>6.4</v>
      </c>
      <c r="I8058" s="9"/>
      <c r="J8058" s="22">
        <f t="shared" si="125"/>
        <v>104.0602505094844</v>
      </c>
      <c r="K8058" s="22" t="str">
        <f>IF(I8058&lt;&gt;"",SUMIF(Table1[Codigo_servico],A8058,Table1[Subtotal_insumo]),"")</f>
        <v/>
      </c>
      <c r="L8058" s="16">
        <f>IF(Table1[[#This Row],[Ordem_insumos]]&lt;&gt;0,VLOOKUP(Table1[[#This Row],[Codigo_servico]],Preencher_Orcamento!$B:$D,3,FALSE)*Table1[[#This Row],[Qtde_insumo]],"")</f>
        <v>0</v>
      </c>
      <c r="M8058" s="16">
        <f>IF(Table1[[#This Row],[Ordem_insumos]]&lt;&gt;0,VLOOKUP(Table1[[#This Row],[Codigo_servico]],Preencher_Orcamento!$B:$D,3,FALSE)*Table1[[#This Row],[Subtotal_insumo]],"")</f>
        <v>0</v>
      </c>
    </row>
    <row r="8059" spans="1:13" x14ac:dyDescent="0.25">
      <c r="A8059" s="6">
        <v>101066</v>
      </c>
      <c r="B8059" s="126">
        <v>4</v>
      </c>
      <c r="C8059" s="133"/>
      <c r="D8059" s="134">
        <v>2036</v>
      </c>
      <c r="E8059" s="7" t="s">
        <v>2191</v>
      </c>
      <c r="F8059" s="8" t="s">
        <v>2140</v>
      </c>
      <c r="G8059" s="16">
        <f>IFERROR(VLOOKUP(Table1[[#This Row],[Codigo_insumo]],BD_Insumos!$B:$E,4),"")</f>
        <v>12.90425192342871</v>
      </c>
      <c r="H8059" s="140">
        <v>2.2999999999999998</v>
      </c>
      <c r="I8059" s="9"/>
      <c r="J8059" s="22">
        <f t="shared" si="125"/>
        <v>29.679779423886032</v>
      </c>
      <c r="K8059" s="22" t="str">
        <f>IF(I8059&lt;&gt;"",SUMIF(Table1[Codigo_servico],A8059,Table1[Subtotal_insumo]),"")</f>
        <v/>
      </c>
      <c r="L8059" s="16">
        <f>IF(Table1[[#This Row],[Ordem_insumos]]&lt;&gt;0,VLOOKUP(Table1[[#This Row],[Codigo_servico]],Preencher_Orcamento!$B:$D,3,FALSE)*Table1[[#This Row],[Qtde_insumo]],"")</f>
        <v>0</v>
      </c>
      <c r="M8059" s="16">
        <f>IF(Table1[[#This Row],[Ordem_insumos]]&lt;&gt;0,VLOOKUP(Table1[[#This Row],[Codigo_servico]],Preencher_Orcamento!$B:$D,3,FALSE)*Table1[[#This Row],[Subtotal_insumo]],"")</f>
        <v>0</v>
      </c>
    </row>
    <row r="8060" spans="1:13" x14ac:dyDescent="0.25">
      <c r="A8060" s="6">
        <v>101066</v>
      </c>
      <c r="B8060" s="126">
        <v>5</v>
      </c>
      <c r="C8060" s="133"/>
      <c r="D8060" s="134">
        <v>2099</v>
      </c>
      <c r="E8060" s="7" t="s">
        <v>2205</v>
      </c>
      <c r="F8060" s="8" t="s">
        <v>2140</v>
      </c>
      <c r="G8060" s="16">
        <f>IFERROR(VLOOKUP(Table1[[#This Row],[Codigo_insumo]],BD_Insumos!$B:$E,4),"")</f>
        <v>12.627877718847255</v>
      </c>
      <c r="H8060" s="140">
        <v>159.79300000000001</v>
      </c>
      <c r="I8060" s="9"/>
      <c r="J8060" s="22">
        <f t="shared" si="125"/>
        <v>2017.8464643277596</v>
      </c>
      <c r="K8060" s="22" t="str">
        <f>IF(I8060&lt;&gt;"",SUMIF(Table1[Codigo_servico],A8060,Table1[Subtotal_insumo]),"")</f>
        <v/>
      </c>
      <c r="L8060" s="16">
        <f>IF(Table1[[#This Row],[Ordem_insumos]]&lt;&gt;0,VLOOKUP(Table1[[#This Row],[Codigo_servico]],Preencher_Orcamento!$B:$D,3,FALSE)*Table1[[#This Row],[Qtde_insumo]],"")</f>
        <v>0</v>
      </c>
      <c r="M8060" s="16">
        <f>IF(Table1[[#This Row],[Ordem_insumos]]&lt;&gt;0,VLOOKUP(Table1[[#This Row],[Codigo_servico]],Preencher_Orcamento!$B:$D,3,FALSE)*Table1[[#This Row],[Subtotal_insumo]],"")</f>
        <v>0</v>
      </c>
    </row>
    <row r="8061" spans="1:13" x14ac:dyDescent="0.25">
      <c r="A8061" s="6">
        <v>101066</v>
      </c>
      <c r="B8061" s="126">
        <v>6</v>
      </c>
      <c r="C8061" s="133"/>
      <c r="D8061" s="134">
        <v>2035</v>
      </c>
      <c r="E8061" s="7" t="s">
        <v>2190</v>
      </c>
      <c r="F8061" s="8" t="s">
        <v>2140</v>
      </c>
      <c r="G8061" s="16">
        <f>IFERROR(VLOOKUP(Table1[[#This Row],[Codigo_insumo]],BD_Insumos!$B:$E,4),"")</f>
        <v>17.275965903920998</v>
      </c>
      <c r="H8061" s="140">
        <v>2.2999999999999998</v>
      </c>
      <c r="I8061" s="9"/>
      <c r="J8061" s="22">
        <f t="shared" si="125"/>
        <v>39.734721579018291</v>
      </c>
      <c r="K8061" s="22" t="str">
        <f>IF(I8061&lt;&gt;"",SUMIF(Table1[Codigo_servico],A8061,Table1[Subtotal_insumo]),"")</f>
        <v/>
      </c>
      <c r="L8061" s="16">
        <f>IF(Table1[[#This Row],[Ordem_insumos]]&lt;&gt;0,VLOOKUP(Table1[[#This Row],[Codigo_servico]],Preencher_Orcamento!$B:$D,3,FALSE)*Table1[[#This Row],[Qtde_insumo]],"")</f>
        <v>0</v>
      </c>
      <c r="M8061" s="16">
        <f>IF(Table1[[#This Row],[Ordem_insumos]]&lt;&gt;0,VLOOKUP(Table1[[#This Row],[Codigo_servico]],Preencher_Orcamento!$B:$D,3,FALSE)*Table1[[#This Row],[Subtotal_insumo]],"")</f>
        <v>0</v>
      </c>
    </row>
    <row r="8062" spans="1:13" ht="26.25" x14ac:dyDescent="0.25">
      <c r="A8062" s="6">
        <v>101066</v>
      </c>
      <c r="B8062" s="126">
        <v>7</v>
      </c>
      <c r="C8062" s="133"/>
      <c r="D8062" s="134">
        <v>2016</v>
      </c>
      <c r="E8062" s="7" t="s">
        <v>2187</v>
      </c>
      <c r="F8062" s="8" t="s">
        <v>2140</v>
      </c>
      <c r="G8062" s="16">
        <f>IFERROR(VLOOKUP(Table1[[#This Row],[Codigo_insumo]],BD_Insumos!$B:$E,4),"")</f>
        <v>13.188618292508322</v>
      </c>
      <c r="H8062" s="140">
        <v>6.4</v>
      </c>
      <c r="I8062" s="9"/>
      <c r="J8062" s="22">
        <f t="shared" si="125"/>
        <v>84.407157072053266</v>
      </c>
      <c r="K8062" s="22" t="str">
        <f>IF(I8062&lt;&gt;"",SUMIF(Table1[Codigo_servico],A8062,Table1[Subtotal_insumo]),"")</f>
        <v/>
      </c>
      <c r="L8062" s="16">
        <f>IF(Table1[[#This Row],[Ordem_insumos]]&lt;&gt;0,VLOOKUP(Table1[[#This Row],[Codigo_servico]],Preencher_Orcamento!$B:$D,3,FALSE)*Table1[[#This Row],[Qtde_insumo]],"")</f>
        <v>0</v>
      </c>
      <c r="M8062" s="16">
        <f>IF(Table1[[#This Row],[Ordem_insumos]]&lt;&gt;0,VLOOKUP(Table1[[#This Row],[Codigo_servico]],Preencher_Orcamento!$B:$D,3,FALSE)*Table1[[#This Row],[Subtotal_insumo]],"")</f>
        <v>0</v>
      </c>
    </row>
    <row r="8063" spans="1:13" x14ac:dyDescent="0.25">
      <c r="A8063" s="6">
        <v>101066</v>
      </c>
      <c r="B8063" s="126">
        <v>8</v>
      </c>
      <c r="C8063" s="133"/>
      <c r="D8063" s="134">
        <v>10542</v>
      </c>
      <c r="E8063" s="7" t="s">
        <v>90</v>
      </c>
      <c r="F8063" s="8" t="s">
        <v>58</v>
      </c>
      <c r="G8063" s="16">
        <f>IFERROR(VLOOKUP(Table1[[#This Row],[Codigo_insumo]],BD_Insumos!$B:$E,4),"")</f>
        <v>67.5685</v>
      </c>
      <c r="H8063" s="140">
        <v>0.627</v>
      </c>
      <c r="I8063" s="9"/>
      <c r="J8063" s="22">
        <f t="shared" si="125"/>
        <v>42.365449499999997</v>
      </c>
      <c r="K8063" s="22" t="str">
        <f>IF(I8063&lt;&gt;"",SUMIF(Table1[Codigo_servico],A8063,Table1[Subtotal_insumo]),"")</f>
        <v/>
      </c>
      <c r="L8063" s="16">
        <f>IF(Table1[[#This Row],[Ordem_insumos]]&lt;&gt;0,VLOOKUP(Table1[[#This Row],[Codigo_servico]],Preencher_Orcamento!$B:$D,3,FALSE)*Table1[[#This Row],[Qtde_insumo]],"")</f>
        <v>0</v>
      </c>
      <c r="M8063" s="16">
        <f>IF(Table1[[#This Row],[Ordem_insumos]]&lt;&gt;0,VLOOKUP(Table1[[#This Row],[Codigo_servico]],Preencher_Orcamento!$B:$D,3,FALSE)*Table1[[#This Row],[Subtotal_insumo]],"")</f>
        <v>0</v>
      </c>
    </row>
    <row r="8064" spans="1:13" x14ac:dyDescent="0.25">
      <c r="A8064" s="6">
        <v>101066</v>
      </c>
      <c r="B8064" s="126">
        <v>9</v>
      </c>
      <c r="C8064" s="133"/>
      <c r="D8064" s="134">
        <v>2020</v>
      </c>
      <c r="E8064" s="7" t="s">
        <v>2188</v>
      </c>
      <c r="F8064" s="8" t="s">
        <v>2140</v>
      </c>
      <c r="G8064" s="16">
        <f>IFERROR(VLOOKUP(Table1[[#This Row],[Codigo_insumo]],BD_Insumos!$B:$E,4),"")</f>
        <v>15.860837164231068</v>
      </c>
      <c r="H8064" s="140">
        <v>25.7</v>
      </c>
      <c r="I8064" s="9"/>
      <c r="J8064" s="22">
        <f t="shared" si="125"/>
        <v>407.62351512073843</v>
      </c>
      <c r="K8064" s="22" t="str">
        <f>IF(I8064&lt;&gt;"",SUMIF(Table1[Codigo_servico],A8064,Table1[Subtotal_insumo]),"")</f>
        <v/>
      </c>
      <c r="L8064" s="16">
        <f>IF(Table1[[#This Row],[Ordem_insumos]]&lt;&gt;0,VLOOKUP(Table1[[#This Row],[Codigo_servico]],Preencher_Orcamento!$B:$D,3,FALSE)*Table1[[#This Row],[Qtde_insumo]],"")</f>
        <v>0</v>
      </c>
      <c r="M8064" s="16">
        <f>IF(Table1[[#This Row],[Ordem_insumos]]&lt;&gt;0,VLOOKUP(Table1[[#This Row],[Codigo_servico]],Preencher_Orcamento!$B:$D,3,FALSE)*Table1[[#This Row],[Subtotal_insumo]],"")</f>
        <v>0</v>
      </c>
    </row>
    <row r="8065" spans="1:13" x14ac:dyDescent="0.25">
      <c r="A8065" s="6">
        <v>101066</v>
      </c>
      <c r="B8065" s="126">
        <v>10</v>
      </c>
      <c r="C8065" s="133"/>
      <c r="D8065" s="134">
        <v>10612</v>
      </c>
      <c r="E8065" s="7" t="s">
        <v>122</v>
      </c>
      <c r="F8065" s="8" t="s">
        <v>58</v>
      </c>
      <c r="G8065" s="18">
        <f>IFERROR(VLOOKUP(Table1[[#This Row],[Codigo_insumo]],BD_Insumos!$B:$E,4),"")</f>
        <v>250.2276</v>
      </c>
      <c r="H8065" s="140">
        <v>1.9</v>
      </c>
      <c r="I8065" s="9"/>
      <c r="J8065" s="23">
        <f t="shared" si="125"/>
        <v>475.43243999999999</v>
      </c>
      <c r="K8065" s="22" t="str">
        <f>IF(I8065&lt;&gt;"",SUMIF(Table1[Codigo_servico],A8065,Table1[Subtotal_insumo]),"")</f>
        <v/>
      </c>
      <c r="L8065" s="18">
        <f>IF(Table1[[#This Row],[Ordem_insumos]]&lt;&gt;0,VLOOKUP(Table1[[#This Row],[Codigo_servico]],Preencher_Orcamento!$B:$D,3,FALSE)*Table1[[#This Row],[Qtde_insumo]],"")</f>
        <v>0</v>
      </c>
      <c r="M8065" s="18">
        <f>IF(Table1[[#This Row],[Ordem_insumos]]&lt;&gt;0,VLOOKUP(Table1[[#This Row],[Codigo_servico]],Preencher_Orcamento!$B:$D,3,FALSE)*Table1[[#This Row],[Subtotal_insumo]],"")</f>
        <v>0</v>
      </c>
    </row>
    <row r="8066" spans="1:13" x14ac:dyDescent="0.25">
      <c r="A8066" s="6">
        <v>101066</v>
      </c>
      <c r="B8066" s="126">
        <v>11</v>
      </c>
      <c r="C8066" s="133"/>
      <c r="D8066" s="134">
        <v>17740</v>
      </c>
      <c r="E8066" s="7" t="s">
        <v>399</v>
      </c>
      <c r="F8066" s="8" t="s">
        <v>197</v>
      </c>
      <c r="G8066" s="18">
        <f>IFERROR(VLOOKUP(Table1[[#This Row],[Codigo_insumo]],BD_Insumos!$B:$E,4),"")</f>
        <v>4.9862000000000002</v>
      </c>
      <c r="H8066" s="140">
        <v>1.28</v>
      </c>
      <c r="I8066" s="9"/>
      <c r="J8066" s="23">
        <f t="shared" ref="J8066:J8129" si="126">IF(I8066="",G8066*H8066,"")</f>
        <v>6.3823360000000005</v>
      </c>
      <c r="K8066" s="22" t="str">
        <f>IF(I8066&lt;&gt;"",SUMIF(Table1[Codigo_servico],A8066,Table1[Subtotal_insumo]),"")</f>
        <v/>
      </c>
      <c r="L8066" s="18">
        <f>IF(Table1[[#This Row],[Ordem_insumos]]&lt;&gt;0,VLOOKUP(Table1[[#This Row],[Codigo_servico]],Preencher_Orcamento!$B:$D,3,FALSE)*Table1[[#This Row],[Qtde_insumo]],"")</f>
        <v>0</v>
      </c>
      <c r="M8066" s="18">
        <f>IF(Table1[[#This Row],[Ordem_insumos]]&lt;&gt;0,VLOOKUP(Table1[[#This Row],[Codigo_servico]],Preencher_Orcamento!$B:$D,3,FALSE)*Table1[[#This Row],[Subtotal_insumo]],"")</f>
        <v>0</v>
      </c>
    </row>
    <row r="8067" spans="1:13" ht="26.25" x14ac:dyDescent="0.25">
      <c r="A8067" s="6">
        <v>101066</v>
      </c>
      <c r="B8067" s="126">
        <v>12</v>
      </c>
      <c r="C8067" s="133"/>
      <c r="D8067" s="134">
        <v>2008</v>
      </c>
      <c r="E8067" s="7" t="s">
        <v>2182</v>
      </c>
      <c r="F8067" s="8" t="s">
        <v>2140</v>
      </c>
      <c r="G8067" s="18">
        <f>IFERROR(VLOOKUP(Table1[[#This Row],[Codigo_insumo]],BD_Insumos!$B:$E,4),"")</f>
        <v>15.120659606998458</v>
      </c>
      <c r="H8067" s="140">
        <v>52.82</v>
      </c>
      <c r="I8067" s="9"/>
      <c r="J8067" s="23">
        <f t="shared" si="126"/>
        <v>798.67324044165855</v>
      </c>
      <c r="K8067" s="22" t="str">
        <f>IF(I8067&lt;&gt;"",SUMIF(Table1[Codigo_servico],A8067,Table1[Subtotal_insumo]),"")</f>
        <v/>
      </c>
      <c r="L8067" s="18">
        <f>IF(Table1[[#This Row],[Ordem_insumos]]&lt;&gt;0,VLOOKUP(Table1[[#This Row],[Codigo_servico]],Preencher_Orcamento!$B:$D,3,FALSE)*Table1[[#This Row],[Qtde_insumo]],"")</f>
        <v>0</v>
      </c>
      <c r="M8067" s="18">
        <f>IF(Table1[[#This Row],[Ordem_insumos]]&lt;&gt;0,VLOOKUP(Table1[[#This Row],[Codigo_servico]],Preencher_Orcamento!$B:$D,3,FALSE)*Table1[[#This Row],[Subtotal_insumo]],"")</f>
        <v>0</v>
      </c>
    </row>
    <row r="8068" spans="1:13" x14ac:dyDescent="0.25">
      <c r="A8068" s="6">
        <v>101066</v>
      </c>
      <c r="B8068" s="126">
        <v>13</v>
      </c>
      <c r="C8068" s="133"/>
      <c r="D8068" s="134">
        <v>58410</v>
      </c>
      <c r="E8068" s="7" t="s">
        <v>1561</v>
      </c>
      <c r="F8068" s="8" t="s">
        <v>457</v>
      </c>
      <c r="G8068" s="18">
        <f>IFERROR(VLOOKUP(Table1[[#This Row],[Codigo_insumo]],BD_Insumos!$B:$E,4),"")</f>
        <v>4.2054999999999998</v>
      </c>
      <c r="H8068" s="140">
        <v>2</v>
      </c>
      <c r="I8068" s="9"/>
      <c r="J8068" s="23">
        <f t="shared" si="126"/>
        <v>8.4109999999999996</v>
      </c>
      <c r="K8068" s="22" t="str">
        <f>IF(I8068&lt;&gt;"",SUMIF(Table1[Codigo_servico],A8068,Table1[Subtotal_insumo]),"")</f>
        <v/>
      </c>
      <c r="L8068" s="18">
        <f>IF(Table1[[#This Row],[Ordem_insumos]]&lt;&gt;0,VLOOKUP(Table1[[#This Row],[Codigo_servico]],Preencher_Orcamento!$B:$D,3,FALSE)*Table1[[#This Row],[Qtde_insumo]],"")</f>
        <v>0</v>
      </c>
      <c r="M8068" s="18">
        <f>IF(Table1[[#This Row],[Ordem_insumos]]&lt;&gt;0,VLOOKUP(Table1[[#This Row],[Codigo_servico]],Preencher_Orcamento!$B:$D,3,FALSE)*Table1[[#This Row],[Subtotal_insumo]],"")</f>
        <v>0</v>
      </c>
    </row>
    <row r="8069" spans="1:13" x14ac:dyDescent="0.25">
      <c r="A8069" s="6">
        <v>101066</v>
      </c>
      <c r="B8069" s="126">
        <v>14</v>
      </c>
      <c r="C8069" s="133"/>
      <c r="D8069" s="134">
        <v>17515</v>
      </c>
      <c r="E8069" s="7" t="s">
        <v>383</v>
      </c>
      <c r="F8069" s="8" t="s">
        <v>197</v>
      </c>
      <c r="G8069" s="18">
        <f>IFERROR(VLOOKUP(Table1[[#This Row],[Codigo_insumo]],BD_Insumos!$B:$E,4),"")</f>
        <v>5.5275999999999996</v>
      </c>
      <c r="H8069" s="140">
        <v>0.79</v>
      </c>
      <c r="I8069" s="9"/>
      <c r="J8069" s="23">
        <f t="shared" si="126"/>
        <v>4.3668040000000001</v>
      </c>
      <c r="K8069" s="22" t="str">
        <f>IF(I8069&lt;&gt;"",SUMIF(Table1[Codigo_servico],A8069,Table1[Subtotal_insumo]),"")</f>
        <v/>
      </c>
      <c r="L8069" s="18">
        <f>IF(Table1[[#This Row],[Ordem_insumos]]&lt;&gt;0,VLOOKUP(Table1[[#This Row],[Codigo_servico]],Preencher_Orcamento!$B:$D,3,FALSE)*Table1[[#This Row],[Qtde_insumo]],"")</f>
        <v>0</v>
      </c>
      <c r="M8069" s="18">
        <f>IF(Table1[[#This Row],[Ordem_insumos]]&lt;&gt;0,VLOOKUP(Table1[[#This Row],[Codigo_servico]],Preencher_Orcamento!$B:$D,3,FALSE)*Table1[[#This Row],[Subtotal_insumo]],"")</f>
        <v>0</v>
      </c>
    </row>
    <row r="8070" spans="1:13" x14ac:dyDescent="0.25">
      <c r="A8070" s="6">
        <v>101066</v>
      </c>
      <c r="B8070" s="126">
        <v>15</v>
      </c>
      <c r="C8070" s="133"/>
      <c r="D8070" s="134">
        <v>11070</v>
      </c>
      <c r="E8070" s="7" t="s">
        <v>185</v>
      </c>
      <c r="F8070" s="8" t="s">
        <v>5</v>
      </c>
      <c r="G8070" s="18">
        <f>IFERROR(VLOOKUP(Table1[[#This Row],[Codigo_insumo]],BD_Insumos!$B:$E,4),"")</f>
        <v>4.1189999999999998</v>
      </c>
      <c r="H8070" s="140">
        <v>6.5666700000000002</v>
      </c>
      <c r="I8070" s="9"/>
      <c r="J8070" s="23">
        <f t="shared" si="126"/>
        <v>27.048113730000001</v>
      </c>
      <c r="K8070" s="22" t="str">
        <f>IF(I8070&lt;&gt;"",SUMIF(Table1[Codigo_servico],A8070,Table1[Subtotal_insumo]),"")</f>
        <v/>
      </c>
      <c r="L8070" s="18">
        <f>IF(Table1[[#This Row],[Ordem_insumos]]&lt;&gt;0,VLOOKUP(Table1[[#This Row],[Codigo_servico]],Preencher_Orcamento!$B:$D,3,FALSE)*Table1[[#This Row],[Qtde_insumo]],"")</f>
        <v>0</v>
      </c>
      <c r="M8070" s="18">
        <f>IF(Table1[[#This Row],[Ordem_insumos]]&lt;&gt;0,VLOOKUP(Table1[[#This Row],[Codigo_servico]],Preencher_Orcamento!$B:$D,3,FALSE)*Table1[[#This Row],[Subtotal_insumo]],"")</f>
        <v>0</v>
      </c>
    </row>
    <row r="8071" spans="1:13" ht="26.25" x14ac:dyDescent="0.25">
      <c r="A8071" s="6">
        <v>101066</v>
      </c>
      <c r="B8071" s="126">
        <v>16</v>
      </c>
      <c r="C8071" s="133"/>
      <c r="D8071" s="134">
        <v>79240</v>
      </c>
      <c r="E8071" s="7" t="s">
        <v>2014</v>
      </c>
      <c r="F8071" s="8" t="s">
        <v>457</v>
      </c>
      <c r="G8071" s="18">
        <f>IFERROR(VLOOKUP(Table1[[#This Row],[Codigo_insumo]],BD_Insumos!$B:$E,4),"")</f>
        <v>440.13900000000001</v>
      </c>
      <c r="H8071" s="140">
        <v>1</v>
      </c>
      <c r="I8071" s="9"/>
      <c r="J8071" s="23">
        <f t="shared" si="126"/>
        <v>440.13900000000001</v>
      </c>
      <c r="K8071" s="22" t="str">
        <f>IF(I8071&lt;&gt;"",SUMIF(Table1[Codigo_servico],A8071,Table1[Subtotal_insumo]),"")</f>
        <v/>
      </c>
      <c r="L8071" s="18">
        <f>IF(Table1[[#This Row],[Ordem_insumos]]&lt;&gt;0,VLOOKUP(Table1[[#This Row],[Codigo_servico]],Preencher_Orcamento!$B:$D,3,FALSE)*Table1[[#This Row],[Qtde_insumo]],"")</f>
        <v>0</v>
      </c>
      <c r="M8071" s="18">
        <f>IF(Table1[[#This Row],[Ordem_insumos]]&lt;&gt;0,VLOOKUP(Table1[[#This Row],[Codigo_servico]],Preencher_Orcamento!$B:$D,3,FALSE)*Table1[[#This Row],[Subtotal_insumo]],"")</f>
        <v>0</v>
      </c>
    </row>
    <row r="8072" spans="1:13" ht="26.25" x14ac:dyDescent="0.25">
      <c r="A8072" s="6">
        <v>101066</v>
      </c>
      <c r="B8072" s="126">
        <v>17</v>
      </c>
      <c r="C8072" s="133"/>
      <c r="D8072" s="134">
        <v>79220</v>
      </c>
      <c r="E8072" s="7" t="s">
        <v>2008</v>
      </c>
      <c r="F8072" s="8" t="s">
        <v>457</v>
      </c>
      <c r="G8072" s="18">
        <f>IFERROR(VLOOKUP(Table1[[#This Row],[Codigo_insumo]],BD_Insumos!$B:$E,4),"")</f>
        <v>441.54079999999999</v>
      </c>
      <c r="H8072" s="140">
        <v>7</v>
      </c>
      <c r="I8072" s="9"/>
      <c r="J8072" s="23">
        <f t="shared" si="126"/>
        <v>3090.7856000000002</v>
      </c>
      <c r="K8072" s="22" t="str">
        <f>IF(I8072&lt;&gt;"",SUMIF(Table1[Codigo_servico],A8072,Table1[Subtotal_insumo]),"")</f>
        <v/>
      </c>
      <c r="L8072" s="18">
        <f>IF(Table1[[#This Row],[Ordem_insumos]]&lt;&gt;0,VLOOKUP(Table1[[#This Row],[Codigo_servico]],Preencher_Orcamento!$B:$D,3,FALSE)*Table1[[#This Row],[Qtde_insumo]],"")</f>
        <v>0</v>
      </c>
      <c r="M8072" s="18">
        <f>IF(Table1[[#This Row],[Ordem_insumos]]&lt;&gt;0,VLOOKUP(Table1[[#This Row],[Codigo_servico]],Preencher_Orcamento!$B:$D,3,FALSE)*Table1[[#This Row],[Subtotal_insumo]],"")</f>
        <v>0</v>
      </c>
    </row>
    <row r="8073" spans="1:13" ht="26.25" x14ac:dyDescent="0.25">
      <c r="A8073" s="6">
        <v>101066</v>
      </c>
      <c r="B8073" s="126">
        <v>18</v>
      </c>
      <c r="C8073" s="133"/>
      <c r="D8073" s="134">
        <v>10630</v>
      </c>
      <c r="E8073" s="7" t="s">
        <v>140</v>
      </c>
      <c r="F8073" s="8" t="s">
        <v>58</v>
      </c>
      <c r="G8073" s="18">
        <f>IFERROR(VLOOKUP(Table1[[#This Row],[Codigo_insumo]],BD_Insumos!$B:$E,4),"")</f>
        <v>420.47390000000001</v>
      </c>
      <c r="H8073" s="140">
        <v>0.1547</v>
      </c>
      <c r="I8073" s="9"/>
      <c r="J8073" s="23">
        <f t="shared" si="126"/>
        <v>65.047312330000011</v>
      </c>
      <c r="K8073" s="22" t="str">
        <f>IF(I8073&lt;&gt;"",SUMIF(Table1[Codigo_servico],A8073,Table1[Subtotal_insumo]),"")</f>
        <v/>
      </c>
      <c r="L8073" s="18">
        <f>IF(Table1[[#This Row],[Ordem_insumos]]&lt;&gt;0,VLOOKUP(Table1[[#This Row],[Codigo_servico]],Preencher_Orcamento!$B:$D,3,FALSE)*Table1[[#This Row],[Qtde_insumo]],"")</f>
        <v>0</v>
      </c>
      <c r="M8073" s="18">
        <f>IF(Table1[[#This Row],[Ordem_insumos]]&lt;&gt;0,VLOOKUP(Table1[[#This Row],[Codigo_servico]],Preencher_Orcamento!$B:$D,3,FALSE)*Table1[[#This Row],[Subtotal_insumo]],"")</f>
        <v>0</v>
      </c>
    </row>
    <row r="8074" spans="1:13" x14ac:dyDescent="0.25">
      <c r="A8074" s="6">
        <v>101066</v>
      </c>
      <c r="B8074" s="126">
        <v>19</v>
      </c>
      <c r="C8074" s="133"/>
      <c r="D8074" s="134">
        <v>2014</v>
      </c>
      <c r="E8074" s="7" t="s">
        <v>2185</v>
      </c>
      <c r="F8074" s="8" t="s">
        <v>2140</v>
      </c>
      <c r="G8074" s="18">
        <f>IFERROR(VLOOKUP(Table1[[#This Row],[Codigo_insumo]],BD_Insumos!$B:$E,4),"")</f>
        <v>13.173665210544026</v>
      </c>
      <c r="H8074" s="140">
        <v>4.32</v>
      </c>
      <c r="I8074" s="9"/>
      <c r="J8074" s="23">
        <f t="shared" si="126"/>
        <v>56.910233709550198</v>
      </c>
      <c r="K8074" s="22" t="str">
        <f>IF(I8074&lt;&gt;"",SUMIF(Table1[Codigo_servico],A8074,Table1[Subtotal_insumo]),"")</f>
        <v/>
      </c>
      <c r="L8074" s="18">
        <f>IF(Table1[[#This Row],[Ordem_insumos]]&lt;&gt;0,VLOOKUP(Table1[[#This Row],[Codigo_servico]],Preencher_Orcamento!$B:$D,3,FALSE)*Table1[[#This Row],[Qtde_insumo]],"")</f>
        <v>0</v>
      </c>
      <c r="M8074" s="18">
        <f>IF(Table1[[#This Row],[Ordem_insumos]]&lt;&gt;0,VLOOKUP(Table1[[#This Row],[Codigo_servico]],Preencher_Orcamento!$B:$D,3,FALSE)*Table1[[#This Row],[Subtotal_insumo]],"")</f>
        <v>0</v>
      </c>
    </row>
    <row r="8075" spans="1:13" ht="26.25" x14ac:dyDescent="0.25">
      <c r="A8075" s="6">
        <v>101066</v>
      </c>
      <c r="B8075" s="126">
        <v>20</v>
      </c>
      <c r="C8075" s="133"/>
      <c r="D8075" s="134">
        <v>72434</v>
      </c>
      <c r="E8075" s="7" t="s">
        <v>1762</v>
      </c>
      <c r="F8075" s="8" t="s">
        <v>5</v>
      </c>
      <c r="G8075" s="18">
        <f>IFERROR(VLOOKUP(Table1[[#This Row],[Codigo_insumo]],BD_Insumos!$B:$E,4),"")</f>
        <v>18.7407</v>
      </c>
      <c r="H8075" s="140">
        <v>5.5</v>
      </c>
      <c r="I8075" s="9"/>
      <c r="J8075" s="23">
        <f t="shared" si="126"/>
        <v>103.07385000000001</v>
      </c>
      <c r="K8075" s="22" t="str">
        <f>IF(I8075&lt;&gt;"",SUMIF(Table1[Codigo_servico],A8075,Table1[Subtotal_insumo]),"")</f>
        <v/>
      </c>
      <c r="L8075" s="18">
        <f>IF(Table1[[#This Row],[Ordem_insumos]]&lt;&gt;0,VLOOKUP(Table1[[#This Row],[Codigo_servico]],Preencher_Orcamento!$B:$D,3,FALSE)*Table1[[#This Row],[Qtde_insumo]],"")</f>
        <v>0</v>
      </c>
      <c r="M8075" s="18">
        <f>IF(Table1[[#This Row],[Ordem_insumos]]&lt;&gt;0,VLOOKUP(Table1[[#This Row],[Codigo_servico]],Preencher_Orcamento!$B:$D,3,FALSE)*Table1[[#This Row],[Subtotal_insumo]],"")</f>
        <v>0</v>
      </c>
    </row>
    <row r="8076" spans="1:13" x14ac:dyDescent="0.25">
      <c r="A8076" s="6">
        <v>101066</v>
      </c>
      <c r="B8076" s="126">
        <v>21</v>
      </c>
      <c r="C8076" s="133"/>
      <c r="D8076" s="134">
        <v>2013</v>
      </c>
      <c r="E8076" s="7" t="s">
        <v>2184</v>
      </c>
      <c r="F8076" s="8" t="s">
        <v>2140</v>
      </c>
      <c r="G8076" s="18">
        <f>IFERROR(VLOOKUP(Table1[[#This Row],[Codigo_insumo]],BD_Insumos!$B:$E,4),"")</f>
        <v>15.756939025755017</v>
      </c>
      <c r="H8076" s="140">
        <v>4.32</v>
      </c>
      <c r="I8076" s="9"/>
      <c r="J8076" s="23">
        <f t="shared" si="126"/>
        <v>68.069976591261678</v>
      </c>
      <c r="K8076" s="22" t="str">
        <f>IF(I8076&lt;&gt;"",SUMIF(Table1[Codigo_servico],A8076,Table1[Subtotal_insumo]),"")</f>
        <v/>
      </c>
      <c r="L8076" s="18">
        <f>IF(Table1[[#This Row],[Ordem_insumos]]&lt;&gt;0,VLOOKUP(Table1[[#This Row],[Codigo_servico]],Preencher_Orcamento!$B:$D,3,FALSE)*Table1[[#This Row],[Qtde_insumo]],"")</f>
        <v>0</v>
      </c>
      <c r="M8076" s="18">
        <f>IF(Table1[[#This Row],[Ordem_insumos]]&lt;&gt;0,VLOOKUP(Table1[[#This Row],[Codigo_servico]],Preencher_Orcamento!$B:$D,3,FALSE)*Table1[[#This Row],[Subtotal_insumo]],"")</f>
        <v>0</v>
      </c>
    </row>
    <row r="8077" spans="1:13" ht="26.25" x14ac:dyDescent="0.25">
      <c r="A8077" s="6">
        <v>101066</v>
      </c>
      <c r="B8077" s="126">
        <v>22</v>
      </c>
      <c r="C8077" s="133"/>
      <c r="D8077" s="134">
        <v>15060</v>
      </c>
      <c r="E8077" s="7" t="s">
        <v>313</v>
      </c>
      <c r="F8077" s="8" t="s">
        <v>5</v>
      </c>
      <c r="G8077" s="18">
        <f>IFERROR(VLOOKUP(Table1[[#This Row],[Codigo_insumo]],BD_Insumos!$B:$E,4),"")</f>
        <v>2.4735</v>
      </c>
      <c r="H8077" s="140">
        <v>60</v>
      </c>
      <c r="I8077" s="9"/>
      <c r="J8077" s="23">
        <f t="shared" si="126"/>
        <v>148.41</v>
      </c>
      <c r="K8077" s="22" t="str">
        <f>IF(I8077&lt;&gt;"",SUMIF(Table1[Codigo_servico],A8077,Table1[Subtotal_insumo]),"")</f>
        <v/>
      </c>
      <c r="L8077" s="18">
        <f>IF(Table1[[#This Row],[Ordem_insumos]]&lt;&gt;0,VLOOKUP(Table1[[#This Row],[Codigo_servico]],Preencher_Orcamento!$B:$D,3,FALSE)*Table1[[#This Row],[Qtde_insumo]],"")</f>
        <v>0</v>
      </c>
      <c r="M8077" s="18">
        <f>IF(Table1[[#This Row],[Ordem_insumos]]&lt;&gt;0,VLOOKUP(Table1[[#This Row],[Codigo_servico]],Preencher_Orcamento!$B:$D,3,FALSE)*Table1[[#This Row],[Subtotal_insumo]],"")</f>
        <v>0</v>
      </c>
    </row>
    <row r="8078" spans="1:13" ht="26.25" x14ac:dyDescent="0.25">
      <c r="A8078" s="6">
        <v>101066</v>
      </c>
      <c r="B8078" s="126">
        <v>23</v>
      </c>
      <c r="C8078" s="133"/>
      <c r="D8078" s="134">
        <v>71234</v>
      </c>
      <c r="E8078" s="7" t="s">
        <v>1736</v>
      </c>
      <c r="F8078" s="8" t="s">
        <v>5</v>
      </c>
      <c r="G8078" s="18">
        <f>IFERROR(VLOOKUP(Table1[[#This Row],[Codigo_insumo]],BD_Insumos!$B:$E,4),"")</f>
        <v>205.3048</v>
      </c>
      <c r="H8078" s="140">
        <v>4.5</v>
      </c>
      <c r="I8078" s="9"/>
      <c r="J8078" s="23">
        <f t="shared" si="126"/>
        <v>923.87159999999994</v>
      </c>
      <c r="K8078" s="22" t="str">
        <f>IF(I8078&lt;&gt;"",SUMIF(Table1[Codigo_servico],A8078,Table1[Subtotal_insumo]),"")</f>
        <v/>
      </c>
      <c r="L8078" s="18">
        <f>IF(Table1[[#This Row],[Ordem_insumos]]&lt;&gt;0,VLOOKUP(Table1[[#This Row],[Codigo_servico]],Preencher_Orcamento!$B:$D,3,FALSE)*Table1[[#This Row],[Qtde_insumo]],"")</f>
        <v>0</v>
      </c>
      <c r="M8078" s="18">
        <f>IF(Table1[[#This Row],[Ordem_insumos]]&lt;&gt;0,VLOOKUP(Table1[[#This Row],[Codigo_servico]],Preencher_Orcamento!$B:$D,3,FALSE)*Table1[[#This Row],[Subtotal_insumo]],"")</f>
        <v>0</v>
      </c>
    </row>
    <row r="8079" spans="1:13" x14ac:dyDescent="0.25">
      <c r="A8079" s="3">
        <v>101070</v>
      </c>
      <c r="B8079" s="125">
        <v>0</v>
      </c>
      <c r="C8079" s="131" t="s">
        <v>3943</v>
      </c>
      <c r="D8079" s="132"/>
      <c r="E8079" s="4"/>
      <c r="F8079" s="4"/>
      <c r="G8079" s="17" t="str">
        <f>IFERROR(VLOOKUP(Table1[[#This Row],[Codigo_insumo]],BD_Insumos!$B:$E,4),"")</f>
        <v/>
      </c>
      <c r="H8079" s="139"/>
      <c r="I8079" s="5" t="s">
        <v>5</v>
      </c>
      <c r="J8079" s="20" t="str">
        <f t="shared" si="126"/>
        <v/>
      </c>
      <c r="K8079" s="21">
        <f>IF(I8079&lt;&gt;"",SUMIF(Table1[Codigo_servico],A8079,Table1[Subtotal_insumo]),"")</f>
        <v>600.88533353300181</v>
      </c>
      <c r="L8079" s="17" t="str">
        <f>IF(Table1[[#This Row],[Ordem_insumos]]&lt;&gt;0,VLOOKUP(Table1[[#This Row],[Codigo_servico]],Preencher_Orcamento!$B:$D,3,FALSE)*Table1[[#This Row],[Qtde_insumo]],"")</f>
        <v/>
      </c>
      <c r="M8079" s="17" t="str">
        <f>IF(Table1[[#This Row],[Ordem_insumos]]&lt;&gt;0,VLOOKUP(Table1[[#This Row],[Codigo_servico]],Preencher_Orcamento!$B:$D,3,FALSE)*Table1[[#This Row],[Subtotal_insumo]],"")</f>
        <v/>
      </c>
    </row>
    <row r="8080" spans="1:13" x14ac:dyDescent="0.25">
      <c r="A8080" s="6">
        <v>101070</v>
      </c>
      <c r="B8080" s="126">
        <v>1</v>
      </c>
      <c r="C8080" s="133"/>
      <c r="D8080" s="134">
        <v>12580</v>
      </c>
      <c r="E8080" s="7" t="s">
        <v>246</v>
      </c>
      <c r="F8080" s="8" t="s">
        <v>457</v>
      </c>
      <c r="G8080" s="16">
        <f>IFERROR(VLOOKUP(Table1[[#This Row],[Codigo_insumo]],BD_Insumos!$B:$E,4),"")</f>
        <v>0.25140000000000001</v>
      </c>
      <c r="H8080" s="140">
        <v>573</v>
      </c>
      <c r="I8080" s="9"/>
      <c r="J8080" s="22">
        <f t="shared" si="126"/>
        <v>144.0522</v>
      </c>
      <c r="K8080" s="22" t="str">
        <f>IF(I8080&lt;&gt;"",SUMIF(Table1[Codigo_servico],A8080,Table1[Subtotal_insumo]),"")</f>
        <v/>
      </c>
      <c r="L8080" s="16">
        <f>IF(Table1[[#This Row],[Ordem_insumos]]&lt;&gt;0,VLOOKUP(Table1[[#This Row],[Codigo_servico]],Preencher_Orcamento!$B:$D,3,FALSE)*Table1[[#This Row],[Qtde_insumo]],"")</f>
        <v>0</v>
      </c>
      <c r="M8080" s="16">
        <f>IF(Table1[[#This Row],[Ordem_insumos]]&lt;&gt;0,VLOOKUP(Table1[[#This Row],[Codigo_servico]],Preencher_Orcamento!$B:$D,3,FALSE)*Table1[[#This Row],[Subtotal_insumo]],"")</f>
        <v>0</v>
      </c>
    </row>
    <row r="8081" spans="1:13" x14ac:dyDescent="0.25">
      <c r="A8081" s="6">
        <v>101070</v>
      </c>
      <c r="B8081" s="126">
        <v>2</v>
      </c>
      <c r="C8081" s="133"/>
      <c r="D8081" s="134">
        <v>10544</v>
      </c>
      <c r="E8081" s="7" t="s">
        <v>92</v>
      </c>
      <c r="F8081" s="8" t="s">
        <v>58</v>
      </c>
      <c r="G8081" s="16">
        <f>IFERROR(VLOOKUP(Table1[[#This Row],[Codigo_insumo]],BD_Insumos!$B:$E,4),"")</f>
        <v>66.077100000000002</v>
      </c>
      <c r="H8081" s="140">
        <v>0.22</v>
      </c>
      <c r="I8081" s="9"/>
      <c r="J8081" s="22">
        <f t="shared" si="126"/>
        <v>14.536962000000001</v>
      </c>
      <c r="K8081" s="22" t="str">
        <f>IF(I8081&lt;&gt;"",SUMIF(Table1[Codigo_servico],A8081,Table1[Subtotal_insumo]),"")</f>
        <v/>
      </c>
      <c r="L8081" s="16">
        <f>IF(Table1[[#This Row],[Ordem_insumos]]&lt;&gt;0,VLOOKUP(Table1[[#This Row],[Codigo_servico]],Preencher_Orcamento!$B:$D,3,FALSE)*Table1[[#This Row],[Qtde_insumo]],"")</f>
        <v>0</v>
      </c>
      <c r="M8081" s="16">
        <f>IF(Table1[[#This Row],[Ordem_insumos]]&lt;&gt;0,VLOOKUP(Table1[[#This Row],[Codigo_servico]],Preencher_Orcamento!$B:$D,3,FALSE)*Table1[[#This Row],[Subtotal_insumo]],"")</f>
        <v>0</v>
      </c>
    </row>
    <row r="8082" spans="1:13" x14ac:dyDescent="0.25">
      <c r="A8082" s="6">
        <v>101070</v>
      </c>
      <c r="B8082" s="126">
        <v>3</v>
      </c>
      <c r="C8082" s="133"/>
      <c r="D8082" s="134">
        <v>2099</v>
      </c>
      <c r="E8082" s="7" t="s">
        <v>2205</v>
      </c>
      <c r="F8082" s="8" t="s">
        <v>2140</v>
      </c>
      <c r="G8082" s="16">
        <f>IFERROR(VLOOKUP(Table1[[#This Row],[Codigo_insumo]],BD_Insumos!$B:$E,4),"")</f>
        <v>12.627877718847255</v>
      </c>
      <c r="H8082" s="140">
        <v>16.076499999999999</v>
      </c>
      <c r="I8082" s="9"/>
      <c r="J8082" s="22">
        <f t="shared" si="126"/>
        <v>203.01207614704788</v>
      </c>
      <c r="K8082" s="22" t="str">
        <f>IF(I8082&lt;&gt;"",SUMIF(Table1[Codigo_servico],A8082,Table1[Subtotal_insumo]),"")</f>
        <v/>
      </c>
      <c r="L8082" s="16">
        <f>IF(Table1[[#This Row],[Ordem_insumos]]&lt;&gt;0,VLOOKUP(Table1[[#This Row],[Codigo_servico]],Preencher_Orcamento!$B:$D,3,FALSE)*Table1[[#This Row],[Qtde_insumo]],"")</f>
        <v>0</v>
      </c>
      <c r="M8082" s="16">
        <f>IF(Table1[[#This Row],[Ordem_insumos]]&lt;&gt;0,VLOOKUP(Table1[[#This Row],[Codigo_servico]],Preencher_Orcamento!$B:$D,3,FALSE)*Table1[[#This Row],[Subtotal_insumo]],"")</f>
        <v>0</v>
      </c>
    </row>
    <row r="8083" spans="1:13" ht="26.25" x14ac:dyDescent="0.25">
      <c r="A8083" s="6">
        <v>101070</v>
      </c>
      <c r="B8083" s="126">
        <v>4</v>
      </c>
      <c r="C8083" s="133"/>
      <c r="D8083" s="134">
        <v>10648</v>
      </c>
      <c r="E8083" s="7" t="s">
        <v>158</v>
      </c>
      <c r="F8083" s="8" t="s">
        <v>58</v>
      </c>
      <c r="G8083" s="18">
        <f>IFERROR(VLOOKUP(Table1[[#This Row],[Codigo_insumo]],BD_Insumos!$B:$E,4),"")</f>
        <v>359.69349999999997</v>
      </c>
      <c r="H8083" s="140">
        <v>1.84E-2</v>
      </c>
      <c r="I8083" s="9"/>
      <c r="J8083" s="23">
        <f t="shared" si="126"/>
        <v>6.6183603999999994</v>
      </c>
      <c r="K8083" s="22" t="str">
        <f>IF(I8083&lt;&gt;"",SUMIF(Table1[Codigo_servico],A8083,Table1[Subtotal_insumo]),"")</f>
        <v/>
      </c>
      <c r="L8083" s="18">
        <f>IF(Table1[[#This Row],[Ordem_insumos]]&lt;&gt;0,VLOOKUP(Table1[[#This Row],[Codigo_servico]],Preencher_Orcamento!$B:$D,3,FALSE)*Table1[[#This Row],[Qtde_insumo]],"")</f>
        <v>0</v>
      </c>
      <c r="M8083" s="18">
        <f>IF(Table1[[#This Row],[Ordem_insumos]]&lt;&gt;0,VLOOKUP(Table1[[#This Row],[Codigo_servico]],Preencher_Orcamento!$B:$D,3,FALSE)*Table1[[#This Row],[Subtotal_insumo]],"")</f>
        <v>0</v>
      </c>
    </row>
    <row r="8084" spans="1:13" ht="26.25" x14ac:dyDescent="0.25">
      <c r="A8084" s="6">
        <v>101070</v>
      </c>
      <c r="B8084" s="126">
        <v>5</v>
      </c>
      <c r="C8084" s="133"/>
      <c r="D8084" s="134">
        <v>2008</v>
      </c>
      <c r="E8084" s="7" t="s">
        <v>2182</v>
      </c>
      <c r="F8084" s="8" t="s">
        <v>2140</v>
      </c>
      <c r="G8084" s="18">
        <f>IFERROR(VLOOKUP(Table1[[#This Row],[Codigo_insumo]],BD_Insumos!$B:$E,4),"")</f>
        <v>15.120659606998458</v>
      </c>
      <c r="H8084" s="140">
        <v>11.16</v>
      </c>
      <c r="I8084" s="9"/>
      <c r="J8084" s="23">
        <f t="shared" si="126"/>
        <v>168.7465612141028</v>
      </c>
      <c r="K8084" s="22" t="str">
        <f>IF(I8084&lt;&gt;"",SUMIF(Table1[Codigo_servico],A8084,Table1[Subtotal_insumo]),"")</f>
        <v/>
      </c>
      <c r="L8084" s="18">
        <f>IF(Table1[[#This Row],[Ordem_insumos]]&lt;&gt;0,VLOOKUP(Table1[[#This Row],[Codigo_servico]],Preencher_Orcamento!$B:$D,3,FALSE)*Table1[[#This Row],[Qtde_insumo]],"")</f>
        <v>0</v>
      </c>
      <c r="M8084" s="18">
        <f>IF(Table1[[#This Row],[Ordem_insumos]]&lt;&gt;0,VLOOKUP(Table1[[#This Row],[Codigo_servico]],Preencher_Orcamento!$B:$D,3,FALSE)*Table1[[#This Row],[Subtotal_insumo]],"")</f>
        <v>0</v>
      </c>
    </row>
    <row r="8085" spans="1:13" x14ac:dyDescent="0.25">
      <c r="A8085" s="6">
        <v>101070</v>
      </c>
      <c r="B8085" s="126">
        <v>6</v>
      </c>
      <c r="C8085" s="133"/>
      <c r="D8085" s="134">
        <v>2020</v>
      </c>
      <c r="E8085" s="7" t="s">
        <v>2188</v>
      </c>
      <c r="F8085" s="8" t="s">
        <v>2140</v>
      </c>
      <c r="G8085" s="18">
        <f>IFERROR(VLOOKUP(Table1[[#This Row],[Codigo_insumo]],BD_Insumos!$B:$E,4),"")</f>
        <v>15.860837164231068</v>
      </c>
      <c r="H8085" s="140">
        <v>4.03</v>
      </c>
      <c r="I8085" s="9"/>
      <c r="J8085" s="23">
        <f t="shared" si="126"/>
        <v>63.919173771851206</v>
      </c>
      <c r="K8085" s="22" t="str">
        <f>IF(I8085&lt;&gt;"",SUMIF(Table1[Codigo_servico],A8085,Table1[Subtotal_insumo]),"")</f>
        <v/>
      </c>
      <c r="L8085" s="18">
        <f>IF(Table1[[#This Row],[Ordem_insumos]]&lt;&gt;0,VLOOKUP(Table1[[#This Row],[Codigo_servico]],Preencher_Orcamento!$B:$D,3,FALSE)*Table1[[#This Row],[Qtde_insumo]],"")</f>
        <v>0</v>
      </c>
      <c r="M8085" s="18">
        <f>IF(Table1[[#This Row],[Ordem_insumos]]&lt;&gt;0,VLOOKUP(Table1[[#This Row],[Codigo_servico]],Preencher_Orcamento!$B:$D,3,FALSE)*Table1[[#This Row],[Subtotal_insumo]],"")</f>
        <v>0</v>
      </c>
    </row>
    <row r="8086" spans="1:13" x14ac:dyDescent="0.25">
      <c r="A8086" s="3">
        <v>101071</v>
      </c>
      <c r="B8086" s="125">
        <v>0</v>
      </c>
      <c r="C8086" s="131" t="s">
        <v>3944</v>
      </c>
      <c r="D8086" s="132"/>
      <c r="E8086" s="4"/>
      <c r="F8086" s="4"/>
      <c r="G8086" s="17" t="str">
        <f>IFERROR(VLOOKUP(Table1[[#This Row],[Codigo_insumo]],BD_Insumos!$B:$E,4),"")</f>
        <v/>
      </c>
      <c r="H8086" s="139"/>
      <c r="I8086" s="5" t="s">
        <v>457</v>
      </c>
      <c r="J8086" s="20" t="str">
        <f t="shared" si="126"/>
        <v/>
      </c>
      <c r="K8086" s="21">
        <f>IF(I8086&lt;&gt;"",SUMIF(Table1[Codigo_servico],A8086,Table1[Subtotal_insumo]),"")</f>
        <v>812.13661546636229</v>
      </c>
      <c r="L8086" s="17" t="str">
        <f>IF(Table1[[#This Row],[Ordem_insumos]]&lt;&gt;0,VLOOKUP(Table1[[#This Row],[Codigo_servico]],Preencher_Orcamento!$B:$D,3,FALSE)*Table1[[#This Row],[Qtde_insumo]],"")</f>
        <v/>
      </c>
      <c r="M8086" s="17" t="str">
        <f>IF(Table1[[#This Row],[Ordem_insumos]]&lt;&gt;0,VLOOKUP(Table1[[#This Row],[Codigo_servico]],Preencher_Orcamento!$B:$D,3,FALSE)*Table1[[#This Row],[Subtotal_insumo]],"")</f>
        <v/>
      </c>
    </row>
    <row r="8087" spans="1:13" ht="51.75" x14ac:dyDescent="0.25">
      <c r="A8087" s="6">
        <v>101071</v>
      </c>
      <c r="B8087" s="126">
        <v>1</v>
      </c>
      <c r="C8087" s="133"/>
      <c r="D8087" s="134">
        <v>36240</v>
      </c>
      <c r="E8087" s="7" t="s">
        <v>787</v>
      </c>
      <c r="F8087" s="8" t="s">
        <v>457</v>
      </c>
      <c r="G8087" s="16">
        <f>IFERROR(VLOOKUP(Table1[[#This Row],[Codigo_insumo]],BD_Insumos!$B:$E,4),"")</f>
        <v>387.93329999999997</v>
      </c>
      <c r="H8087" s="140">
        <v>1</v>
      </c>
      <c r="I8087" s="9"/>
      <c r="J8087" s="22">
        <f t="shared" si="126"/>
        <v>387.93329999999997</v>
      </c>
      <c r="K8087" s="22" t="str">
        <f>IF(I8087&lt;&gt;"",SUMIF(Table1[Codigo_servico],A8087,Table1[Subtotal_insumo]),"")</f>
        <v/>
      </c>
      <c r="L8087" s="16">
        <f>IF(Table1[[#This Row],[Ordem_insumos]]&lt;&gt;0,VLOOKUP(Table1[[#This Row],[Codigo_servico]],Preencher_Orcamento!$B:$D,3,FALSE)*Table1[[#This Row],[Qtde_insumo]],"")</f>
        <v>0</v>
      </c>
      <c r="M8087" s="16">
        <f>IF(Table1[[#This Row],[Ordem_insumos]]&lt;&gt;0,VLOOKUP(Table1[[#This Row],[Codigo_servico]],Preencher_Orcamento!$B:$D,3,FALSE)*Table1[[#This Row],[Subtotal_insumo]],"")</f>
        <v>0</v>
      </c>
    </row>
    <row r="8088" spans="1:13" x14ac:dyDescent="0.25">
      <c r="A8088" s="6">
        <v>101071</v>
      </c>
      <c r="B8088" s="126">
        <v>2</v>
      </c>
      <c r="C8088" s="133"/>
      <c r="D8088" s="134">
        <v>2014</v>
      </c>
      <c r="E8088" s="7" t="s">
        <v>2185</v>
      </c>
      <c r="F8088" s="8" t="s">
        <v>2140</v>
      </c>
      <c r="G8088" s="16">
        <f>IFERROR(VLOOKUP(Table1[[#This Row],[Codigo_insumo]],BD_Insumos!$B:$E,4),"")</f>
        <v>13.173665210544026</v>
      </c>
      <c r="H8088" s="140">
        <v>5</v>
      </c>
      <c r="I8088" s="9"/>
      <c r="J8088" s="22">
        <f t="shared" si="126"/>
        <v>65.868326052720136</v>
      </c>
      <c r="K8088" s="22" t="str">
        <f>IF(I8088&lt;&gt;"",SUMIF(Table1[Codigo_servico],A8088,Table1[Subtotal_insumo]),"")</f>
        <v/>
      </c>
      <c r="L8088" s="16">
        <f>IF(Table1[[#This Row],[Ordem_insumos]]&lt;&gt;0,VLOOKUP(Table1[[#This Row],[Codigo_servico]],Preencher_Orcamento!$B:$D,3,FALSE)*Table1[[#This Row],[Qtde_insumo]],"")</f>
        <v>0</v>
      </c>
      <c r="M8088" s="16">
        <f>IF(Table1[[#This Row],[Ordem_insumos]]&lt;&gt;0,VLOOKUP(Table1[[#This Row],[Codigo_servico]],Preencher_Orcamento!$B:$D,3,FALSE)*Table1[[#This Row],[Subtotal_insumo]],"")</f>
        <v>0</v>
      </c>
    </row>
    <row r="8089" spans="1:13" x14ac:dyDescent="0.25">
      <c r="A8089" s="6">
        <v>101071</v>
      </c>
      <c r="B8089" s="126">
        <v>3</v>
      </c>
      <c r="C8089" s="133"/>
      <c r="D8089" s="134">
        <v>2020</v>
      </c>
      <c r="E8089" s="7" t="s">
        <v>2188</v>
      </c>
      <c r="F8089" s="8" t="s">
        <v>2140</v>
      </c>
      <c r="G8089" s="16">
        <f>IFERROR(VLOOKUP(Table1[[#This Row],[Codigo_insumo]],BD_Insumos!$B:$E,4),"")</f>
        <v>15.860837164231068</v>
      </c>
      <c r="H8089" s="140">
        <v>1.74</v>
      </c>
      <c r="I8089" s="9"/>
      <c r="J8089" s="22">
        <f t="shared" si="126"/>
        <v>27.597856665762059</v>
      </c>
      <c r="K8089" s="22" t="str">
        <f>IF(I8089&lt;&gt;"",SUMIF(Table1[Codigo_servico],A8089,Table1[Subtotal_insumo]),"")</f>
        <v/>
      </c>
      <c r="L8089" s="16">
        <f>IF(Table1[[#This Row],[Ordem_insumos]]&lt;&gt;0,VLOOKUP(Table1[[#This Row],[Codigo_servico]],Preencher_Orcamento!$B:$D,3,FALSE)*Table1[[#This Row],[Qtde_insumo]],"")</f>
        <v>0</v>
      </c>
      <c r="M8089" s="16">
        <f>IF(Table1[[#This Row],[Ordem_insumos]]&lt;&gt;0,VLOOKUP(Table1[[#This Row],[Codigo_servico]],Preencher_Orcamento!$B:$D,3,FALSE)*Table1[[#This Row],[Subtotal_insumo]],"")</f>
        <v>0</v>
      </c>
    </row>
    <row r="8090" spans="1:13" x14ac:dyDescent="0.25">
      <c r="A8090" s="6">
        <v>101071</v>
      </c>
      <c r="B8090" s="126">
        <v>4</v>
      </c>
      <c r="C8090" s="133"/>
      <c r="D8090" s="134">
        <v>11070</v>
      </c>
      <c r="E8090" s="7" t="s">
        <v>185</v>
      </c>
      <c r="F8090" s="8" t="s">
        <v>5</v>
      </c>
      <c r="G8090" s="16">
        <f>IFERROR(VLOOKUP(Table1[[#This Row],[Codigo_insumo]],BD_Insumos!$B:$E,4),"")</f>
        <v>4.1189999999999998</v>
      </c>
      <c r="H8090" s="140">
        <v>1.6666700000000001</v>
      </c>
      <c r="I8090" s="9"/>
      <c r="J8090" s="22">
        <f t="shared" si="126"/>
        <v>6.8650137300000003</v>
      </c>
      <c r="K8090" s="22" t="str">
        <f>IF(I8090&lt;&gt;"",SUMIF(Table1[Codigo_servico],A8090,Table1[Subtotal_insumo]),"")</f>
        <v/>
      </c>
      <c r="L8090" s="16">
        <f>IF(Table1[[#This Row],[Ordem_insumos]]&lt;&gt;0,VLOOKUP(Table1[[#This Row],[Codigo_servico]],Preencher_Orcamento!$B:$D,3,FALSE)*Table1[[#This Row],[Qtde_insumo]],"")</f>
        <v>0</v>
      </c>
      <c r="M8090" s="16">
        <f>IF(Table1[[#This Row],[Ordem_insumos]]&lt;&gt;0,VLOOKUP(Table1[[#This Row],[Codigo_servico]],Preencher_Orcamento!$B:$D,3,FALSE)*Table1[[#This Row],[Subtotal_insumo]],"")</f>
        <v>0</v>
      </c>
    </row>
    <row r="8091" spans="1:13" x14ac:dyDescent="0.25">
      <c r="A8091" s="6">
        <v>101071</v>
      </c>
      <c r="B8091" s="126">
        <v>5</v>
      </c>
      <c r="C8091" s="133"/>
      <c r="D8091" s="134">
        <v>11520</v>
      </c>
      <c r="E8091" s="7" t="s">
        <v>213</v>
      </c>
      <c r="F8091" s="8" t="s">
        <v>197</v>
      </c>
      <c r="G8091" s="16">
        <f>IFERROR(VLOOKUP(Table1[[#This Row],[Codigo_insumo]],BD_Insumos!$B:$E,4),"")</f>
        <v>3.1955</v>
      </c>
      <c r="H8091" s="140">
        <v>6.93</v>
      </c>
      <c r="I8091" s="9"/>
      <c r="J8091" s="22">
        <f t="shared" si="126"/>
        <v>22.144814999999998</v>
      </c>
      <c r="K8091" s="22" t="str">
        <f>IF(I8091&lt;&gt;"",SUMIF(Table1[Codigo_servico],A8091,Table1[Subtotal_insumo]),"")</f>
        <v/>
      </c>
      <c r="L8091" s="16">
        <f>IF(Table1[[#This Row],[Ordem_insumos]]&lt;&gt;0,VLOOKUP(Table1[[#This Row],[Codigo_servico]],Preencher_Orcamento!$B:$D,3,FALSE)*Table1[[#This Row],[Qtde_insumo]],"")</f>
        <v>0</v>
      </c>
      <c r="M8091" s="16">
        <f>IF(Table1[[#This Row],[Ordem_insumos]]&lt;&gt;0,VLOOKUP(Table1[[#This Row],[Codigo_servico]],Preencher_Orcamento!$B:$D,3,FALSE)*Table1[[#This Row],[Subtotal_insumo]],"")</f>
        <v>0</v>
      </c>
    </row>
    <row r="8092" spans="1:13" x14ac:dyDescent="0.25">
      <c r="A8092" s="6">
        <v>101071</v>
      </c>
      <c r="B8092" s="126">
        <v>6</v>
      </c>
      <c r="C8092" s="133"/>
      <c r="D8092" s="134">
        <v>11510</v>
      </c>
      <c r="E8092" s="7" t="s">
        <v>205</v>
      </c>
      <c r="F8092" s="8" t="s">
        <v>197</v>
      </c>
      <c r="G8092" s="16">
        <f>IFERROR(VLOOKUP(Table1[[#This Row],[Codigo_insumo]],BD_Insumos!$B:$E,4),"")</f>
        <v>3.2757999999999998</v>
      </c>
      <c r="H8092" s="140">
        <v>10.95</v>
      </c>
      <c r="I8092" s="9"/>
      <c r="J8092" s="22">
        <f t="shared" si="126"/>
        <v>35.870009999999994</v>
      </c>
      <c r="K8092" s="22" t="str">
        <f>IF(I8092&lt;&gt;"",SUMIF(Table1[Codigo_servico],A8092,Table1[Subtotal_insumo]),"")</f>
        <v/>
      </c>
      <c r="L8092" s="16">
        <f>IF(Table1[[#This Row],[Ordem_insumos]]&lt;&gt;0,VLOOKUP(Table1[[#This Row],[Codigo_servico]],Preencher_Orcamento!$B:$D,3,FALSE)*Table1[[#This Row],[Qtde_insumo]],"")</f>
        <v>0</v>
      </c>
      <c r="M8092" s="16">
        <f>IF(Table1[[#This Row],[Ordem_insumos]]&lt;&gt;0,VLOOKUP(Table1[[#This Row],[Codigo_servico]],Preencher_Orcamento!$B:$D,3,FALSE)*Table1[[#This Row],[Subtotal_insumo]],"")</f>
        <v>0</v>
      </c>
    </row>
    <row r="8093" spans="1:13" ht="26.25" x14ac:dyDescent="0.25">
      <c r="A8093" s="6">
        <v>101071</v>
      </c>
      <c r="B8093" s="126">
        <v>7</v>
      </c>
      <c r="C8093" s="133"/>
      <c r="D8093" s="134">
        <v>2016</v>
      </c>
      <c r="E8093" s="7" t="s">
        <v>2187</v>
      </c>
      <c r="F8093" s="8" t="s">
        <v>2140</v>
      </c>
      <c r="G8093" s="18">
        <f>IFERROR(VLOOKUP(Table1[[#This Row],[Codigo_insumo]],BD_Insumos!$B:$E,4),"")</f>
        <v>13.188618292508322</v>
      </c>
      <c r="H8093" s="140">
        <v>1.55</v>
      </c>
      <c r="I8093" s="9"/>
      <c r="J8093" s="23">
        <f t="shared" si="126"/>
        <v>20.442358353387899</v>
      </c>
      <c r="K8093" s="22" t="str">
        <f>IF(I8093&lt;&gt;"",SUMIF(Table1[Codigo_servico],A8093,Table1[Subtotal_insumo]),"")</f>
        <v/>
      </c>
      <c r="L8093" s="18">
        <f>IF(Table1[[#This Row],[Ordem_insumos]]&lt;&gt;0,VLOOKUP(Table1[[#This Row],[Codigo_servico]],Preencher_Orcamento!$B:$D,3,FALSE)*Table1[[#This Row],[Qtde_insumo]],"")</f>
        <v>0</v>
      </c>
      <c r="M8093" s="18">
        <f>IF(Table1[[#This Row],[Ordem_insumos]]&lt;&gt;0,VLOOKUP(Table1[[#This Row],[Codigo_servico]],Preencher_Orcamento!$B:$D,3,FALSE)*Table1[[#This Row],[Subtotal_insumo]],"")</f>
        <v>0</v>
      </c>
    </row>
    <row r="8094" spans="1:13" x14ac:dyDescent="0.25">
      <c r="A8094" s="6">
        <v>101071</v>
      </c>
      <c r="B8094" s="126">
        <v>8</v>
      </c>
      <c r="C8094" s="133"/>
      <c r="D8094" s="134">
        <v>11021</v>
      </c>
      <c r="E8094" s="7" t="s">
        <v>175</v>
      </c>
      <c r="F8094" s="8" t="s">
        <v>170</v>
      </c>
      <c r="G8094" s="18">
        <f>IFERROR(VLOOKUP(Table1[[#This Row],[Codigo_insumo]],BD_Insumos!$B:$E,4),"")</f>
        <v>12.2156</v>
      </c>
      <c r="H8094" s="140">
        <v>1.66</v>
      </c>
      <c r="I8094" s="9"/>
      <c r="J8094" s="23">
        <f t="shared" si="126"/>
        <v>20.277895999999998</v>
      </c>
      <c r="K8094" s="22" t="str">
        <f>IF(I8094&lt;&gt;"",SUMIF(Table1[Codigo_servico],A8094,Table1[Subtotal_insumo]),"")</f>
        <v/>
      </c>
      <c r="L8094" s="18">
        <f>IF(Table1[[#This Row],[Ordem_insumos]]&lt;&gt;0,VLOOKUP(Table1[[#This Row],[Codigo_servico]],Preencher_Orcamento!$B:$D,3,FALSE)*Table1[[#This Row],[Qtde_insumo]],"")</f>
        <v>0</v>
      </c>
      <c r="M8094" s="18">
        <f>IF(Table1[[#This Row],[Ordem_insumos]]&lt;&gt;0,VLOOKUP(Table1[[#This Row],[Codigo_servico]],Preencher_Orcamento!$B:$D,3,FALSE)*Table1[[#This Row],[Subtotal_insumo]],"")</f>
        <v>0</v>
      </c>
    </row>
    <row r="8095" spans="1:13" x14ac:dyDescent="0.25">
      <c r="A8095" s="6">
        <v>101071</v>
      </c>
      <c r="B8095" s="126">
        <v>9</v>
      </c>
      <c r="C8095" s="133"/>
      <c r="D8095" s="134">
        <v>10612</v>
      </c>
      <c r="E8095" s="7" t="s">
        <v>122</v>
      </c>
      <c r="F8095" s="8" t="s">
        <v>58</v>
      </c>
      <c r="G8095" s="18">
        <f>IFERROR(VLOOKUP(Table1[[#This Row],[Codigo_insumo]],BD_Insumos!$B:$E,4),"")</f>
        <v>250.2276</v>
      </c>
      <c r="H8095" s="140">
        <v>0.25</v>
      </c>
      <c r="I8095" s="9"/>
      <c r="J8095" s="23">
        <f t="shared" si="126"/>
        <v>62.556899999999999</v>
      </c>
      <c r="K8095" s="22" t="str">
        <f>IF(I8095&lt;&gt;"",SUMIF(Table1[Codigo_servico],A8095,Table1[Subtotal_insumo]),"")</f>
        <v/>
      </c>
      <c r="L8095" s="18">
        <f>IF(Table1[[#This Row],[Ordem_insumos]]&lt;&gt;0,VLOOKUP(Table1[[#This Row],[Codigo_servico]],Preencher_Orcamento!$B:$D,3,FALSE)*Table1[[#This Row],[Qtde_insumo]],"")</f>
        <v>0</v>
      </c>
      <c r="M8095" s="18">
        <f>IF(Table1[[#This Row],[Ordem_insumos]]&lt;&gt;0,VLOOKUP(Table1[[#This Row],[Codigo_servico]],Preencher_Orcamento!$B:$D,3,FALSE)*Table1[[#This Row],[Subtotal_insumo]],"")</f>
        <v>0</v>
      </c>
    </row>
    <row r="8096" spans="1:13" x14ac:dyDescent="0.25">
      <c r="A8096" s="6">
        <v>101071</v>
      </c>
      <c r="B8096" s="126">
        <v>10</v>
      </c>
      <c r="C8096" s="133"/>
      <c r="D8096" s="134">
        <v>2015</v>
      </c>
      <c r="E8096" s="7" t="s">
        <v>2186</v>
      </c>
      <c r="F8096" s="8" t="s">
        <v>2140</v>
      </c>
      <c r="G8096" s="18">
        <f>IFERROR(VLOOKUP(Table1[[#This Row],[Codigo_insumo]],BD_Insumos!$B:$E,4),"")</f>
        <v>16.259414142106937</v>
      </c>
      <c r="H8096" s="140">
        <v>1.55</v>
      </c>
      <c r="I8096" s="9"/>
      <c r="J8096" s="23">
        <f t="shared" si="126"/>
        <v>25.202091920265755</v>
      </c>
      <c r="K8096" s="22" t="str">
        <f>IF(I8096&lt;&gt;"",SUMIF(Table1[Codigo_servico],A8096,Table1[Subtotal_insumo]),"")</f>
        <v/>
      </c>
      <c r="L8096" s="18">
        <f>IF(Table1[[#This Row],[Ordem_insumos]]&lt;&gt;0,VLOOKUP(Table1[[#This Row],[Codigo_servico]],Preencher_Orcamento!$B:$D,3,FALSE)*Table1[[#This Row],[Qtde_insumo]],"")</f>
        <v>0</v>
      </c>
      <c r="M8096" s="18">
        <f>IF(Table1[[#This Row],[Ordem_insumos]]&lt;&gt;0,VLOOKUP(Table1[[#This Row],[Codigo_servico]],Preencher_Orcamento!$B:$D,3,FALSE)*Table1[[#This Row],[Subtotal_insumo]],"")</f>
        <v>0</v>
      </c>
    </row>
    <row r="8097" spans="1:13" x14ac:dyDescent="0.25">
      <c r="A8097" s="6">
        <v>101071</v>
      </c>
      <c r="B8097" s="126">
        <v>11</v>
      </c>
      <c r="C8097" s="133"/>
      <c r="D8097" s="134">
        <v>2099</v>
      </c>
      <c r="E8097" s="7" t="s">
        <v>2205</v>
      </c>
      <c r="F8097" s="8" t="s">
        <v>2140</v>
      </c>
      <c r="G8097" s="18">
        <f>IFERROR(VLOOKUP(Table1[[#This Row],[Codigo_insumo]],BD_Insumos!$B:$E,4),"")</f>
        <v>12.627877718847255</v>
      </c>
      <c r="H8097" s="140">
        <v>4.6399999999999997</v>
      </c>
      <c r="I8097" s="9"/>
      <c r="J8097" s="23">
        <f t="shared" si="126"/>
        <v>58.593352615451259</v>
      </c>
      <c r="K8097" s="22" t="str">
        <f>IF(I8097&lt;&gt;"",SUMIF(Table1[Codigo_servico],A8097,Table1[Subtotal_insumo]),"")</f>
        <v/>
      </c>
      <c r="L8097" s="18">
        <f>IF(Table1[[#This Row],[Ordem_insumos]]&lt;&gt;0,VLOOKUP(Table1[[#This Row],[Codigo_servico]],Preencher_Orcamento!$B:$D,3,FALSE)*Table1[[#This Row],[Qtde_insumo]],"")</f>
        <v>0</v>
      </c>
      <c r="M8097" s="18">
        <f>IF(Table1[[#This Row],[Ordem_insumos]]&lt;&gt;0,VLOOKUP(Table1[[#This Row],[Codigo_servico]],Preencher_Orcamento!$B:$D,3,FALSE)*Table1[[#This Row],[Subtotal_insumo]],"")</f>
        <v>0</v>
      </c>
    </row>
    <row r="8098" spans="1:13" x14ac:dyDescent="0.25">
      <c r="A8098" s="6">
        <v>101071</v>
      </c>
      <c r="B8098" s="126">
        <v>12</v>
      </c>
      <c r="C8098" s="133"/>
      <c r="D8098" s="134">
        <v>2013</v>
      </c>
      <c r="E8098" s="7" t="s">
        <v>2184</v>
      </c>
      <c r="F8098" s="8" t="s">
        <v>2140</v>
      </c>
      <c r="G8098" s="18">
        <f>IFERROR(VLOOKUP(Table1[[#This Row],[Codigo_insumo]],BD_Insumos!$B:$E,4),"")</f>
        <v>15.756939025755017</v>
      </c>
      <c r="H8098" s="140">
        <v>5</v>
      </c>
      <c r="I8098" s="9"/>
      <c r="J8098" s="23">
        <f t="shared" si="126"/>
        <v>78.784695128775084</v>
      </c>
      <c r="K8098" s="22" t="str">
        <f>IF(I8098&lt;&gt;"",SUMIF(Table1[Codigo_servico],A8098,Table1[Subtotal_insumo]),"")</f>
        <v/>
      </c>
      <c r="L8098" s="18">
        <f>IF(Table1[[#This Row],[Ordem_insumos]]&lt;&gt;0,VLOOKUP(Table1[[#This Row],[Codigo_servico]],Preencher_Orcamento!$B:$D,3,FALSE)*Table1[[#This Row],[Qtde_insumo]],"")</f>
        <v>0</v>
      </c>
      <c r="M8098" s="18">
        <f>IF(Table1[[#This Row],[Ordem_insumos]]&lt;&gt;0,VLOOKUP(Table1[[#This Row],[Codigo_servico]],Preencher_Orcamento!$B:$D,3,FALSE)*Table1[[#This Row],[Subtotal_insumo]],"")</f>
        <v>0</v>
      </c>
    </row>
    <row r="8099" spans="1:13" x14ac:dyDescent="0.25">
      <c r="A8099" s="3">
        <v>101081</v>
      </c>
      <c r="B8099" s="125">
        <v>0</v>
      </c>
      <c r="C8099" s="131" t="s">
        <v>3945</v>
      </c>
      <c r="D8099" s="132"/>
      <c r="E8099" s="4"/>
      <c r="F8099" s="4"/>
      <c r="G8099" s="17" t="str">
        <f>IFERROR(VLOOKUP(Table1[[#This Row],[Codigo_insumo]],BD_Insumos!$B:$E,4),"")</f>
        <v/>
      </c>
      <c r="H8099" s="139"/>
      <c r="I8099" s="5" t="s">
        <v>457</v>
      </c>
      <c r="J8099" s="20" t="str">
        <f t="shared" si="126"/>
        <v/>
      </c>
      <c r="K8099" s="21">
        <f>IF(I8099&lt;&gt;"",SUMIF(Table1[Codigo_servico],A8099,Table1[Subtotal_insumo]),"")</f>
        <v>9852.4857289630472</v>
      </c>
      <c r="L8099" s="17" t="str">
        <f>IF(Table1[[#This Row],[Ordem_insumos]]&lt;&gt;0,VLOOKUP(Table1[[#This Row],[Codigo_servico]],Preencher_Orcamento!$B:$D,3,FALSE)*Table1[[#This Row],[Qtde_insumo]],"")</f>
        <v/>
      </c>
      <c r="M8099" s="17" t="str">
        <f>IF(Table1[[#This Row],[Ordem_insumos]]&lt;&gt;0,VLOOKUP(Table1[[#This Row],[Codigo_servico]],Preencher_Orcamento!$B:$D,3,FALSE)*Table1[[#This Row],[Subtotal_insumo]],"")</f>
        <v/>
      </c>
    </row>
    <row r="8100" spans="1:13" x14ac:dyDescent="0.25">
      <c r="A8100" s="6">
        <v>101081</v>
      </c>
      <c r="B8100" s="126">
        <v>1</v>
      </c>
      <c r="C8100" s="133"/>
      <c r="D8100" s="134">
        <v>2015</v>
      </c>
      <c r="E8100" s="7" t="s">
        <v>2186</v>
      </c>
      <c r="F8100" s="8" t="s">
        <v>2140</v>
      </c>
      <c r="G8100" s="16">
        <f>IFERROR(VLOOKUP(Table1[[#This Row],[Codigo_insumo]],BD_Insumos!$B:$E,4),"")</f>
        <v>16.259414142106937</v>
      </c>
      <c r="H8100" s="140">
        <v>21.68</v>
      </c>
      <c r="I8100" s="9"/>
      <c r="J8100" s="22">
        <f t="shared" si="126"/>
        <v>352.50409860087842</v>
      </c>
      <c r="K8100" s="22" t="str">
        <f>IF(I8100&lt;&gt;"",SUMIF(Table1[Codigo_servico],A8100,Table1[Subtotal_insumo]),"")</f>
        <v/>
      </c>
      <c r="L8100" s="16">
        <f>IF(Table1[[#This Row],[Ordem_insumos]]&lt;&gt;0,VLOOKUP(Table1[[#This Row],[Codigo_servico]],Preencher_Orcamento!$B:$D,3,FALSE)*Table1[[#This Row],[Qtde_insumo]],"")</f>
        <v>0</v>
      </c>
      <c r="M8100" s="16">
        <f>IF(Table1[[#This Row],[Ordem_insumos]]&lt;&gt;0,VLOOKUP(Table1[[#This Row],[Codigo_servico]],Preencher_Orcamento!$B:$D,3,FALSE)*Table1[[#This Row],[Subtotal_insumo]],"")</f>
        <v>0</v>
      </c>
    </row>
    <row r="8101" spans="1:13" x14ac:dyDescent="0.25">
      <c r="A8101" s="6">
        <v>101081</v>
      </c>
      <c r="B8101" s="126">
        <v>2</v>
      </c>
      <c r="C8101" s="133"/>
      <c r="D8101" s="134">
        <v>10612</v>
      </c>
      <c r="E8101" s="7" t="s">
        <v>122</v>
      </c>
      <c r="F8101" s="8" t="s">
        <v>58</v>
      </c>
      <c r="G8101" s="16">
        <f>IFERROR(VLOOKUP(Table1[[#This Row],[Codigo_insumo]],BD_Insumos!$B:$E,4),"")</f>
        <v>250.2276</v>
      </c>
      <c r="H8101" s="140">
        <v>2.5</v>
      </c>
      <c r="I8101" s="9"/>
      <c r="J8101" s="22">
        <f t="shared" si="126"/>
        <v>625.56899999999996</v>
      </c>
      <c r="K8101" s="22" t="str">
        <f>IF(I8101&lt;&gt;"",SUMIF(Table1[Codigo_servico],A8101,Table1[Subtotal_insumo]),"")</f>
        <v/>
      </c>
      <c r="L8101" s="16">
        <f>IF(Table1[[#This Row],[Ordem_insumos]]&lt;&gt;0,VLOOKUP(Table1[[#This Row],[Codigo_servico]],Preencher_Orcamento!$B:$D,3,FALSE)*Table1[[#This Row],[Qtde_insumo]],"")</f>
        <v>0</v>
      </c>
      <c r="M8101" s="16">
        <f>IF(Table1[[#This Row],[Ordem_insumos]]&lt;&gt;0,VLOOKUP(Table1[[#This Row],[Codigo_servico]],Preencher_Orcamento!$B:$D,3,FALSE)*Table1[[#This Row],[Subtotal_insumo]],"")</f>
        <v>0</v>
      </c>
    </row>
    <row r="8102" spans="1:13" ht="26.25" x14ac:dyDescent="0.25">
      <c r="A8102" s="6">
        <v>101081</v>
      </c>
      <c r="B8102" s="126">
        <v>3</v>
      </c>
      <c r="C8102" s="133"/>
      <c r="D8102" s="134">
        <v>10648</v>
      </c>
      <c r="E8102" s="7" t="s">
        <v>158</v>
      </c>
      <c r="F8102" s="8" t="s">
        <v>58</v>
      </c>
      <c r="G8102" s="16">
        <f>IFERROR(VLOOKUP(Table1[[#This Row],[Codigo_insumo]],BD_Insumos!$B:$E,4),"")</f>
        <v>359.69349999999997</v>
      </c>
      <c r="H8102" s="140">
        <v>2.5399999999999999E-2</v>
      </c>
      <c r="I8102" s="9"/>
      <c r="J8102" s="22">
        <f t="shared" si="126"/>
        <v>9.1362148999999988</v>
      </c>
      <c r="K8102" s="22" t="str">
        <f>IF(I8102&lt;&gt;"",SUMIF(Table1[Codigo_servico],A8102,Table1[Subtotal_insumo]),"")</f>
        <v/>
      </c>
      <c r="L8102" s="16">
        <f>IF(Table1[[#This Row],[Ordem_insumos]]&lt;&gt;0,VLOOKUP(Table1[[#This Row],[Codigo_servico]],Preencher_Orcamento!$B:$D,3,FALSE)*Table1[[#This Row],[Qtde_insumo]],"")</f>
        <v>0</v>
      </c>
      <c r="M8102" s="16">
        <f>IF(Table1[[#This Row],[Ordem_insumos]]&lt;&gt;0,VLOOKUP(Table1[[#This Row],[Codigo_servico]],Preencher_Orcamento!$B:$D,3,FALSE)*Table1[[#This Row],[Subtotal_insumo]],"")</f>
        <v>0</v>
      </c>
    </row>
    <row r="8103" spans="1:13" x14ac:dyDescent="0.25">
      <c r="A8103" s="6">
        <v>101081</v>
      </c>
      <c r="B8103" s="126">
        <v>4</v>
      </c>
      <c r="C8103" s="133"/>
      <c r="D8103" s="134">
        <v>2035</v>
      </c>
      <c r="E8103" s="7" t="s">
        <v>2190</v>
      </c>
      <c r="F8103" s="8" t="s">
        <v>2140</v>
      </c>
      <c r="G8103" s="16">
        <f>IFERROR(VLOOKUP(Table1[[#This Row],[Codigo_insumo]],BD_Insumos!$B:$E,4),"")</f>
        <v>17.275965903920998</v>
      </c>
      <c r="H8103" s="140">
        <v>3.83</v>
      </c>
      <c r="I8103" s="9"/>
      <c r="J8103" s="22">
        <f t="shared" si="126"/>
        <v>66.166949412017416</v>
      </c>
      <c r="K8103" s="22" t="str">
        <f>IF(I8103&lt;&gt;"",SUMIF(Table1[Codigo_servico],A8103,Table1[Subtotal_insumo]),"")</f>
        <v/>
      </c>
      <c r="L8103" s="16">
        <f>IF(Table1[[#This Row],[Ordem_insumos]]&lt;&gt;0,VLOOKUP(Table1[[#This Row],[Codigo_servico]],Preencher_Orcamento!$B:$D,3,FALSE)*Table1[[#This Row],[Qtde_insumo]],"")</f>
        <v>0</v>
      </c>
      <c r="M8103" s="16">
        <f>IF(Table1[[#This Row],[Ordem_insumos]]&lt;&gt;0,VLOOKUP(Table1[[#This Row],[Codigo_servico]],Preencher_Orcamento!$B:$D,3,FALSE)*Table1[[#This Row],[Subtotal_insumo]],"")</f>
        <v>0</v>
      </c>
    </row>
    <row r="8104" spans="1:13" x14ac:dyDescent="0.25">
      <c r="A8104" s="6">
        <v>101081</v>
      </c>
      <c r="B8104" s="126">
        <v>5</v>
      </c>
      <c r="C8104" s="133"/>
      <c r="D8104" s="134">
        <v>11520</v>
      </c>
      <c r="E8104" s="7" t="s">
        <v>213</v>
      </c>
      <c r="F8104" s="8" t="s">
        <v>197</v>
      </c>
      <c r="G8104" s="16">
        <f>IFERROR(VLOOKUP(Table1[[#This Row],[Codigo_insumo]],BD_Insumos!$B:$E,4),"")</f>
        <v>3.1955</v>
      </c>
      <c r="H8104" s="140">
        <v>4.47</v>
      </c>
      <c r="I8104" s="9"/>
      <c r="J8104" s="22">
        <f t="shared" si="126"/>
        <v>14.283885</v>
      </c>
      <c r="K8104" s="22" t="str">
        <f>IF(I8104&lt;&gt;"",SUMIF(Table1[Codigo_servico],A8104,Table1[Subtotal_insumo]),"")</f>
        <v/>
      </c>
      <c r="L8104" s="16">
        <f>IF(Table1[[#This Row],[Ordem_insumos]]&lt;&gt;0,VLOOKUP(Table1[[#This Row],[Codigo_servico]],Preencher_Orcamento!$B:$D,3,FALSE)*Table1[[#This Row],[Qtde_insumo]],"")</f>
        <v>0</v>
      </c>
      <c r="M8104" s="16">
        <f>IF(Table1[[#This Row],[Ordem_insumos]]&lt;&gt;0,VLOOKUP(Table1[[#This Row],[Codigo_servico]],Preencher_Orcamento!$B:$D,3,FALSE)*Table1[[#This Row],[Subtotal_insumo]],"")</f>
        <v>0</v>
      </c>
    </row>
    <row r="8105" spans="1:13" x14ac:dyDescent="0.25">
      <c r="A8105" s="6">
        <v>101081</v>
      </c>
      <c r="B8105" s="126">
        <v>6</v>
      </c>
      <c r="C8105" s="133"/>
      <c r="D8105" s="134">
        <v>2013</v>
      </c>
      <c r="E8105" s="7" t="s">
        <v>2184</v>
      </c>
      <c r="F8105" s="8" t="s">
        <v>2140</v>
      </c>
      <c r="G8105" s="16">
        <f>IFERROR(VLOOKUP(Table1[[#This Row],[Codigo_insumo]],BD_Insumos!$B:$E,4),"")</f>
        <v>15.756939025755017</v>
      </c>
      <c r="H8105" s="140">
        <v>25.05</v>
      </c>
      <c r="I8105" s="9"/>
      <c r="J8105" s="22">
        <f t="shared" si="126"/>
        <v>394.71132259516321</v>
      </c>
      <c r="K8105" s="22" t="str">
        <f>IF(I8105&lt;&gt;"",SUMIF(Table1[Codigo_servico],A8105,Table1[Subtotal_insumo]),"")</f>
        <v/>
      </c>
      <c r="L8105" s="16">
        <f>IF(Table1[[#This Row],[Ordem_insumos]]&lt;&gt;0,VLOOKUP(Table1[[#This Row],[Codigo_servico]],Preencher_Orcamento!$B:$D,3,FALSE)*Table1[[#This Row],[Qtde_insumo]],"")</f>
        <v>0</v>
      </c>
      <c r="M8105" s="16">
        <f>IF(Table1[[#This Row],[Ordem_insumos]]&lt;&gt;0,VLOOKUP(Table1[[#This Row],[Codigo_servico]],Preencher_Orcamento!$B:$D,3,FALSE)*Table1[[#This Row],[Subtotal_insumo]],"")</f>
        <v>0</v>
      </c>
    </row>
    <row r="8106" spans="1:13" x14ac:dyDescent="0.25">
      <c r="A8106" s="6">
        <v>101081</v>
      </c>
      <c r="B8106" s="126">
        <v>7</v>
      </c>
      <c r="C8106" s="133"/>
      <c r="D8106" s="134">
        <v>10542</v>
      </c>
      <c r="E8106" s="7" t="s">
        <v>90</v>
      </c>
      <c r="F8106" s="8" t="s">
        <v>58</v>
      </c>
      <c r="G8106" s="16">
        <f>IFERROR(VLOOKUP(Table1[[#This Row],[Codigo_insumo]],BD_Insumos!$B:$E,4),"")</f>
        <v>67.5685</v>
      </c>
      <c r="H8106" s="140">
        <v>0.03</v>
      </c>
      <c r="I8106" s="9"/>
      <c r="J8106" s="22">
        <f t="shared" si="126"/>
        <v>2.0270549999999998</v>
      </c>
      <c r="K8106" s="22" t="str">
        <f>IF(I8106&lt;&gt;"",SUMIF(Table1[Codigo_servico],A8106,Table1[Subtotal_insumo]),"")</f>
        <v/>
      </c>
      <c r="L8106" s="16">
        <f>IF(Table1[[#This Row],[Ordem_insumos]]&lt;&gt;0,VLOOKUP(Table1[[#This Row],[Codigo_servico]],Preencher_Orcamento!$B:$D,3,FALSE)*Table1[[#This Row],[Qtde_insumo]],"")</f>
        <v>0</v>
      </c>
      <c r="M8106" s="16">
        <f>IF(Table1[[#This Row],[Ordem_insumos]]&lt;&gt;0,VLOOKUP(Table1[[#This Row],[Codigo_servico]],Preencher_Orcamento!$B:$D,3,FALSE)*Table1[[#This Row],[Subtotal_insumo]],"")</f>
        <v>0</v>
      </c>
    </row>
    <row r="8107" spans="1:13" x14ac:dyDescent="0.25">
      <c r="A8107" s="6">
        <v>101081</v>
      </c>
      <c r="B8107" s="126">
        <v>8</v>
      </c>
      <c r="C8107" s="133"/>
      <c r="D8107" s="134">
        <v>11021</v>
      </c>
      <c r="E8107" s="7" t="s">
        <v>175</v>
      </c>
      <c r="F8107" s="8" t="s">
        <v>170</v>
      </c>
      <c r="G8107" s="16">
        <f>IFERROR(VLOOKUP(Table1[[#This Row],[Codigo_insumo]],BD_Insumos!$B:$E,4),"")</f>
        <v>12.2156</v>
      </c>
      <c r="H8107" s="140">
        <v>0.3</v>
      </c>
      <c r="I8107" s="9"/>
      <c r="J8107" s="22">
        <f t="shared" si="126"/>
        <v>3.6646799999999997</v>
      </c>
      <c r="K8107" s="22" t="str">
        <f>IF(I8107&lt;&gt;"",SUMIF(Table1[Codigo_servico],A8107,Table1[Subtotal_insumo]),"")</f>
        <v/>
      </c>
      <c r="L8107" s="16">
        <f>IF(Table1[[#This Row],[Ordem_insumos]]&lt;&gt;0,VLOOKUP(Table1[[#This Row],[Codigo_servico]],Preencher_Orcamento!$B:$D,3,FALSE)*Table1[[#This Row],[Qtde_insumo]],"")</f>
        <v>0</v>
      </c>
      <c r="M8107" s="16">
        <f>IF(Table1[[#This Row],[Ordem_insumos]]&lt;&gt;0,VLOOKUP(Table1[[#This Row],[Codigo_servico]],Preencher_Orcamento!$B:$D,3,FALSE)*Table1[[#This Row],[Subtotal_insumo]],"")</f>
        <v>0</v>
      </c>
    </row>
    <row r="8108" spans="1:13" x14ac:dyDescent="0.25">
      <c r="A8108" s="6">
        <v>101081</v>
      </c>
      <c r="B8108" s="126">
        <v>9</v>
      </c>
      <c r="C8108" s="133"/>
      <c r="D8108" s="134">
        <v>11510</v>
      </c>
      <c r="E8108" s="7" t="s">
        <v>205</v>
      </c>
      <c r="F8108" s="8" t="s">
        <v>197</v>
      </c>
      <c r="G8108" s="18">
        <f>IFERROR(VLOOKUP(Table1[[#This Row],[Codigo_insumo]],BD_Insumos!$B:$E,4),"")</f>
        <v>3.2757999999999998</v>
      </c>
      <c r="H8108" s="140">
        <v>223.33</v>
      </c>
      <c r="I8108" s="9"/>
      <c r="J8108" s="23">
        <f t="shared" si="126"/>
        <v>731.58441400000004</v>
      </c>
      <c r="K8108" s="22" t="str">
        <f>IF(I8108&lt;&gt;"",SUMIF(Table1[Codigo_servico],A8108,Table1[Subtotal_insumo]),"")</f>
        <v/>
      </c>
      <c r="L8108" s="18">
        <f>IF(Table1[[#This Row],[Ordem_insumos]]&lt;&gt;0,VLOOKUP(Table1[[#This Row],[Codigo_servico]],Preencher_Orcamento!$B:$D,3,FALSE)*Table1[[#This Row],[Qtde_insumo]],"")</f>
        <v>0</v>
      </c>
      <c r="M8108" s="18">
        <f>IF(Table1[[#This Row],[Ordem_insumos]]&lt;&gt;0,VLOOKUP(Table1[[#This Row],[Codigo_servico]],Preencher_Orcamento!$B:$D,3,FALSE)*Table1[[#This Row],[Subtotal_insumo]],"")</f>
        <v>0</v>
      </c>
    </row>
    <row r="8109" spans="1:13" x14ac:dyDescent="0.25">
      <c r="A8109" s="6">
        <v>101081</v>
      </c>
      <c r="B8109" s="126">
        <v>10</v>
      </c>
      <c r="C8109" s="133"/>
      <c r="D8109" s="134">
        <v>12580</v>
      </c>
      <c r="E8109" s="7" t="s">
        <v>246</v>
      </c>
      <c r="F8109" s="8" t="s">
        <v>457</v>
      </c>
      <c r="G8109" s="18">
        <f>IFERROR(VLOOKUP(Table1[[#This Row],[Codigo_insumo]],BD_Insumos!$B:$E,4),"")</f>
        <v>0.25140000000000001</v>
      </c>
      <c r="H8109" s="140">
        <v>161</v>
      </c>
      <c r="I8109" s="9"/>
      <c r="J8109" s="23">
        <f t="shared" si="126"/>
        <v>40.4754</v>
      </c>
      <c r="K8109" s="22" t="str">
        <f>IF(I8109&lt;&gt;"",SUMIF(Table1[Codigo_servico],A8109,Table1[Subtotal_insumo]),"")</f>
        <v/>
      </c>
      <c r="L8109" s="18">
        <f>IF(Table1[[#This Row],[Ordem_insumos]]&lt;&gt;0,VLOOKUP(Table1[[#This Row],[Codigo_servico]],Preencher_Orcamento!$B:$D,3,FALSE)*Table1[[#This Row],[Qtde_insumo]],"")</f>
        <v>0</v>
      </c>
      <c r="M8109" s="18">
        <f>IF(Table1[[#This Row],[Ordem_insumos]]&lt;&gt;0,VLOOKUP(Table1[[#This Row],[Codigo_servico]],Preencher_Orcamento!$B:$D,3,FALSE)*Table1[[#This Row],[Subtotal_insumo]],"")</f>
        <v>0</v>
      </c>
    </row>
    <row r="8110" spans="1:13" ht="26.25" x14ac:dyDescent="0.25">
      <c r="A8110" s="6">
        <v>101081</v>
      </c>
      <c r="B8110" s="126">
        <v>11</v>
      </c>
      <c r="C8110" s="133"/>
      <c r="D8110" s="134">
        <v>14040</v>
      </c>
      <c r="E8110" s="7" t="s">
        <v>299</v>
      </c>
      <c r="F8110" s="8" t="s">
        <v>168</v>
      </c>
      <c r="G8110" s="18">
        <f>IFERROR(VLOOKUP(Table1[[#This Row],[Codigo_insumo]],BD_Insumos!$B:$E,4),"")</f>
        <v>7.3939000000000004</v>
      </c>
      <c r="H8110" s="140">
        <v>9.42</v>
      </c>
      <c r="I8110" s="9"/>
      <c r="J8110" s="23">
        <f t="shared" si="126"/>
        <v>69.650537999999997</v>
      </c>
      <c r="K8110" s="22" t="str">
        <f>IF(I8110&lt;&gt;"",SUMIF(Table1[Codigo_servico],A8110,Table1[Subtotal_insumo]),"")</f>
        <v/>
      </c>
      <c r="L8110" s="18">
        <f>IF(Table1[[#This Row],[Ordem_insumos]]&lt;&gt;0,VLOOKUP(Table1[[#This Row],[Codigo_servico]],Preencher_Orcamento!$B:$D,3,FALSE)*Table1[[#This Row],[Qtde_insumo]],"")</f>
        <v>0</v>
      </c>
      <c r="M8110" s="18">
        <f>IF(Table1[[#This Row],[Ordem_insumos]]&lt;&gt;0,VLOOKUP(Table1[[#This Row],[Codigo_servico]],Preencher_Orcamento!$B:$D,3,FALSE)*Table1[[#This Row],[Subtotal_insumo]],"")</f>
        <v>0</v>
      </c>
    </row>
    <row r="8111" spans="1:13" x14ac:dyDescent="0.25">
      <c r="A8111" s="6">
        <v>101081</v>
      </c>
      <c r="B8111" s="126">
        <v>12</v>
      </c>
      <c r="C8111" s="133"/>
      <c r="D8111" s="134">
        <v>2020</v>
      </c>
      <c r="E8111" s="7" t="s">
        <v>2188</v>
      </c>
      <c r="F8111" s="8" t="s">
        <v>2140</v>
      </c>
      <c r="G8111" s="18">
        <f>IFERROR(VLOOKUP(Table1[[#This Row],[Codigo_insumo]],BD_Insumos!$B:$E,4),"")</f>
        <v>15.860837164231068</v>
      </c>
      <c r="H8111" s="140">
        <v>20.56</v>
      </c>
      <c r="I8111" s="9"/>
      <c r="J8111" s="23">
        <f t="shared" si="126"/>
        <v>326.09881209659073</v>
      </c>
      <c r="K8111" s="22" t="str">
        <f>IF(I8111&lt;&gt;"",SUMIF(Table1[Codigo_servico],A8111,Table1[Subtotal_insumo]),"")</f>
        <v/>
      </c>
      <c r="L8111" s="18">
        <f>IF(Table1[[#This Row],[Ordem_insumos]]&lt;&gt;0,VLOOKUP(Table1[[#This Row],[Codigo_servico]],Preencher_Orcamento!$B:$D,3,FALSE)*Table1[[#This Row],[Qtde_insumo]],"")</f>
        <v>0</v>
      </c>
      <c r="M8111" s="18">
        <f>IF(Table1[[#This Row],[Ordem_insumos]]&lt;&gt;0,VLOOKUP(Table1[[#This Row],[Codigo_servico]],Preencher_Orcamento!$B:$D,3,FALSE)*Table1[[#This Row],[Subtotal_insumo]],"")</f>
        <v>0</v>
      </c>
    </row>
    <row r="8112" spans="1:13" x14ac:dyDescent="0.25">
      <c r="A8112" s="6">
        <v>101081</v>
      </c>
      <c r="B8112" s="126">
        <v>13</v>
      </c>
      <c r="C8112" s="133"/>
      <c r="D8112" s="134">
        <v>10545</v>
      </c>
      <c r="E8112" s="7" t="s">
        <v>93</v>
      </c>
      <c r="F8112" s="8" t="s">
        <v>58</v>
      </c>
      <c r="G8112" s="18">
        <f>IFERROR(VLOOKUP(Table1[[#This Row],[Codigo_insumo]],BD_Insumos!$B:$E,4),"")</f>
        <v>67.931600000000003</v>
      </c>
      <c r="H8112" s="140">
        <v>7.6</v>
      </c>
      <c r="I8112" s="9"/>
      <c r="J8112" s="23">
        <f t="shared" si="126"/>
        <v>516.28016000000002</v>
      </c>
      <c r="K8112" s="22" t="str">
        <f>IF(I8112&lt;&gt;"",SUMIF(Table1[Codigo_servico],A8112,Table1[Subtotal_insumo]),"")</f>
        <v/>
      </c>
      <c r="L8112" s="18">
        <f>IF(Table1[[#This Row],[Ordem_insumos]]&lt;&gt;0,VLOOKUP(Table1[[#This Row],[Codigo_servico]],Preencher_Orcamento!$B:$D,3,FALSE)*Table1[[#This Row],[Qtde_insumo]],"")</f>
        <v>0</v>
      </c>
      <c r="M8112" s="18">
        <f>IF(Table1[[#This Row],[Ordem_insumos]]&lt;&gt;0,VLOOKUP(Table1[[#This Row],[Codigo_servico]],Preencher_Orcamento!$B:$D,3,FALSE)*Table1[[#This Row],[Subtotal_insumo]],"")</f>
        <v>0</v>
      </c>
    </row>
    <row r="8113" spans="1:13" x14ac:dyDescent="0.25">
      <c r="A8113" s="6">
        <v>101081</v>
      </c>
      <c r="B8113" s="126">
        <v>14</v>
      </c>
      <c r="C8113" s="133"/>
      <c r="D8113" s="134">
        <v>17515</v>
      </c>
      <c r="E8113" s="7" t="s">
        <v>383</v>
      </c>
      <c r="F8113" s="8" t="s">
        <v>197</v>
      </c>
      <c r="G8113" s="18">
        <f>IFERROR(VLOOKUP(Table1[[#This Row],[Codigo_insumo]],BD_Insumos!$B:$E,4),"")</f>
        <v>5.5275999999999996</v>
      </c>
      <c r="H8113" s="140">
        <v>4.2300000000000004</v>
      </c>
      <c r="I8113" s="9"/>
      <c r="J8113" s="23">
        <f t="shared" si="126"/>
        <v>23.381748000000002</v>
      </c>
      <c r="K8113" s="22" t="str">
        <f>IF(I8113&lt;&gt;"",SUMIF(Table1[Codigo_servico],A8113,Table1[Subtotal_insumo]),"")</f>
        <v/>
      </c>
      <c r="L8113" s="18">
        <f>IF(Table1[[#This Row],[Ordem_insumos]]&lt;&gt;0,VLOOKUP(Table1[[#This Row],[Codigo_servico]],Preencher_Orcamento!$B:$D,3,FALSE)*Table1[[#This Row],[Qtde_insumo]],"")</f>
        <v>0</v>
      </c>
      <c r="M8113" s="18">
        <f>IF(Table1[[#This Row],[Ordem_insumos]]&lt;&gt;0,VLOOKUP(Table1[[#This Row],[Codigo_servico]],Preencher_Orcamento!$B:$D,3,FALSE)*Table1[[#This Row],[Subtotal_insumo]],"")</f>
        <v>0</v>
      </c>
    </row>
    <row r="8114" spans="1:13" x14ac:dyDescent="0.25">
      <c r="A8114" s="6">
        <v>101081</v>
      </c>
      <c r="B8114" s="126">
        <v>15</v>
      </c>
      <c r="C8114" s="133"/>
      <c r="D8114" s="134">
        <v>11066</v>
      </c>
      <c r="E8114" s="7" t="s">
        <v>183</v>
      </c>
      <c r="F8114" s="8" t="s">
        <v>5</v>
      </c>
      <c r="G8114" s="18">
        <f>IFERROR(VLOOKUP(Table1[[#This Row],[Codigo_insumo]],BD_Insumos!$B:$E,4),"")</f>
        <v>1.0965</v>
      </c>
      <c r="H8114" s="140">
        <v>42.3</v>
      </c>
      <c r="I8114" s="9"/>
      <c r="J8114" s="23">
        <f t="shared" si="126"/>
        <v>46.381949999999996</v>
      </c>
      <c r="K8114" s="22" t="str">
        <f>IF(I8114&lt;&gt;"",SUMIF(Table1[Codigo_servico],A8114,Table1[Subtotal_insumo]),"")</f>
        <v/>
      </c>
      <c r="L8114" s="18">
        <f>IF(Table1[[#This Row],[Ordem_insumos]]&lt;&gt;0,VLOOKUP(Table1[[#This Row],[Codigo_servico]],Preencher_Orcamento!$B:$D,3,FALSE)*Table1[[#This Row],[Qtde_insumo]],"")</f>
        <v>0</v>
      </c>
      <c r="M8114" s="18">
        <f>IF(Table1[[#This Row],[Ordem_insumos]]&lt;&gt;0,VLOOKUP(Table1[[#This Row],[Codigo_servico]],Preencher_Orcamento!$B:$D,3,FALSE)*Table1[[#This Row],[Subtotal_insumo]],"")</f>
        <v>0</v>
      </c>
    </row>
    <row r="8115" spans="1:13" ht="26.25" x14ac:dyDescent="0.25">
      <c r="A8115" s="6">
        <v>101081</v>
      </c>
      <c r="B8115" s="126">
        <v>16</v>
      </c>
      <c r="C8115" s="133"/>
      <c r="D8115" s="134">
        <v>79225</v>
      </c>
      <c r="E8115" s="7" t="s">
        <v>2010</v>
      </c>
      <c r="F8115" s="8" t="s">
        <v>457</v>
      </c>
      <c r="G8115" s="18">
        <f>IFERROR(VLOOKUP(Table1[[#This Row],[Codigo_insumo]],BD_Insumos!$B:$E,4),"")</f>
        <v>666.73180000000002</v>
      </c>
      <c r="H8115" s="140">
        <v>4</v>
      </c>
      <c r="I8115" s="9"/>
      <c r="J8115" s="23">
        <f t="shared" si="126"/>
        <v>2666.9272000000001</v>
      </c>
      <c r="K8115" s="22" t="str">
        <f>IF(I8115&lt;&gt;"",SUMIF(Table1[Codigo_servico],A8115,Table1[Subtotal_insumo]),"")</f>
        <v/>
      </c>
      <c r="L8115" s="18">
        <f>IF(Table1[[#This Row],[Ordem_insumos]]&lt;&gt;0,VLOOKUP(Table1[[#This Row],[Codigo_servico]],Preencher_Orcamento!$B:$D,3,FALSE)*Table1[[#This Row],[Qtde_insumo]],"")</f>
        <v>0</v>
      </c>
      <c r="M8115" s="18">
        <f>IF(Table1[[#This Row],[Ordem_insumos]]&lt;&gt;0,VLOOKUP(Table1[[#This Row],[Codigo_servico]],Preencher_Orcamento!$B:$D,3,FALSE)*Table1[[#This Row],[Subtotal_insumo]],"")</f>
        <v>0</v>
      </c>
    </row>
    <row r="8116" spans="1:13" ht="26.25" x14ac:dyDescent="0.25">
      <c r="A8116" s="6">
        <v>101081</v>
      </c>
      <c r="B8116" s="126">
        <v>17</v>
      </c>
      <c r="C8116" s="133"/>
      <c r="D8116" s="134">
        <v>72434</v>
      </c>
      <c r="E8116" s="7" t="s">
        <v>1762</v>
      </c>
      <c r="F8116" s="8" t="s">
        <v>5</v>
      </c>
      <c r="G8116" s="18">
        <f>IFERROR(VLOOKUP(Table1[[#This Row],[Codigo_insumo]],BD_Insumos!$B:$E,4),"")</f>
        <v>18.7407</v>
      </c>
      <c r="H8116" s="140">
        <v>3.24</v>
      </c>
      <c r="I8116" s="9"/>
      <c r="J8116" s="23">
        <f t="shared" si="126"/>
        <v>60.719868000000005</v>
      </c>
      <c r="K8116" s="22" t="str">
        <f>IF(I8116&lt;&gt;"",SUMIF(Table1[Codigo_servico],A8116,Table1[Subtotal_insumo]),"")</f>
        <v/>
      </c>
      <c r="L8116" s="18">
        <f>IF(Table1[[#This Row],[Ordem_insumos]]&lt;&gt;0,VLOOKUP(Table1[[#This Row],[Codigo_servico]],Preencher_Orcamento!$B:$D,3,FALSE)*Table1[[#This Row],[Qtde_insumo]],"")</f>
        <v>0</v>
      </c>
      <c r="M8116" s="18">
        <f>IF(Table1[[#This Row],[Ordem_insumos]]&lt;&gt;0,VLOOKUP(Table1[[#This Row],[Codigo_servico]],Preencher_Orcamento!$B:$D,3,FALSE)*Table1[[#This Row],[Subtotal_insumo]],"")</f>
        <v>0</v>
      </c>
    </row>
    <row r="8117" spans="1:13" x14ac:dyDescent="0.25">
      <c r="A8117" s="6">
        <v>101081</v>
      </c>
      <c r="B8117" s="126">
        <v>18</v>
      </c>
      <c r="C8117" s="133"/>
      <c r="D8117" s="134">
        <v>17740</v>
      </c>
      <c r="E8117" s="7" t="s">
        <v>399</v>
      </c>
      <c r="F8117" s="8" t="s">
        <v>197</v>
      </c>
      <c r="G8117" s="18">
        <f>IFERROR(VLOOKUP(Table1[[#This Row],[Codigo_insumo]],BD_Insumos!$B:$E,4),"")</f>
        <v>4.9862000000000002</v>
      </c>
      <c r="H8117" s="140">
        <v>4.33</v>
      </c>
      <c r="I8117" s="9"/>
      <c r="J8117" s="23">
        <f t="shared" si="126"/>
        <v>21.590246</v>
      </c>
      <c r="K8117" s="22" t="str">
        <f>IF(I8117&lt;&gt;"",SUMIF(Table1[Codigo_servico],A8117,Table1[Subtotal_insumo]),"")</f>
        <v/>
      </c>
      <c r="L8117" s="18">
        <f>IF(Table1[[#This Row],[Ordem_insumos]]&lt;&gt;0,VLOOKUP(Table1[[#This Row],[Codigo_servico]],Preencher_Orcamento!$B:$D,3,FALSE)*Table1[[#This Row],[Qtde_insumo]],"")</f>
        <v>0</v>
      </c>
      <c r="M8117" s="18">
        <f>IF(Table1[[#This Row],[Ordem_insumos]]&lt;&gt;0,VLOOKUP(Table1[[#This Row],[Codigo_servico]],Preencher_Orcamento!$B:$D,3,FALSE)*Table1[[#This Row],[Subtotal_insumo]],"")</f>
        <v>0</v>
      </c>
    </row>
    <row r="8118" spans="1:13" x14ac:dyDescent="0.25">
      <c r="A8118" s="6">
        <v>101081</v>
      </c>
      <c r="B8118" s="126">
        <v>19</v>
      </c>
      <c r="C8118" s="133"/>
      <c r="D8118" s="134">
        <v>2036</v>
      </c>
      <c r="E8118" s="7" t="s">
        <v>2191</v>
      </c>
      <c r="F8118" s="8" t="s">
        <v>2140</v>
      </c>
      <c r="G8118" s="18">
        <f>IFERROR(VLOOKUP(Table1[[#This Row],[Codigo_insumo]],BD_Insumos!$B:$E,4),"")</f>
        <v>12.90425192342871</v>
      </c>
      <c r="H8118" s="140">
        <v>3.83</v>
      </c>
      <c r="I8118" s="9"/>
      <c r="J8118" s="23">
        <f t="shared" si="126"/>
        <v>49.423284866731962</v>
      </c>
      <c r="K8118" s="22" t="str">
        <f>IF(I8118&lt;&gt;"",SUMIF(Table1[Codigo_servico],A8118,Table1[Subtotal_insumo]),"")</f>
        <v/>
      </c>
      <c r="L8118" s="18">
        <f>IF(Table1[[#This Row],[Ordem_insumos]]&lt;&gt;0,VLOOKUP(Table1[[#This Row],[Codigo_servico]],Preencher_Orcamento!$B:$D,3,FALSE)*Table1[[#This Row],[Qtde_insumo]],"")</f>
        <v>0</v>
      </c>
      <c r="M8118" s="18">
        <f>IF(Table1[[#This Row],[Ordem_insumos]]&lt;&gt;0,VLOOKUP(Table1[[#This Row],[Codigo_servico]],Preencher_Orcamento!$B:$D,3,FALSE)*Table1[[#This Row],[Subtotal_insumo]],"")</f>
        <v>0</v>
      </c>
    </row>
    <row r="8119" spans="1:13" ht="26.25" x14ac:dyDescent="0.25">
      <c r="A8119" s="6">
        <v>101081</v>
      </c>
      <c r="B8119" s="126">
        <v>20</v>
      </c>
      <c r="C8119" s="133"/>
      <c r="D8119" s="134">
        <v>15060</v>
      </c>
      <c r="E8119" s="7" t="s">
        <v>313</v>
      </c>
      <c r="F8119" s="8" t="s">
        <v>5</v>
      </c>
      <c r="G8119" s="18">
        <f>IFERROR(VLOOKUP(Table1[[#This Row],[Codigo_insumo]],BD_Insumos!$B:$E,4),"")</f>
        <v>2.4735</v>
      </c>
      <c r="H8119" s="140">
        <v>28</v>
      </c>
      <c r="I8119" s="9"/>
      <c r="J8119" s="23">
        <f t="shared" si="126"/>
        <v>69.257999999999996</v>
      </c>
      <c r="K8119" s="22" t="str">
        <f>IF(I8119&lt;&gt;"",SUMIF(Table1[Codigo_servico],A8119,Table1[Subtotal_insumo]),"")</f>
        <v/>
      </c>
      <c r="L8119" s="18">
        <f>IF(Table1[[#This Row],[Ordem_insumos]]&lt;&gt;0,VLOOKUP(Table1[[#This Row],[Codigo_servico]],Preencher_Orcamento!$B:$D,3,FALSE)*Table1[[#This Row],[Qtde_insumo]],"")</f>
        <v>0</v>
      </c>
      <c r="M8119" s="18">
        <f>IF(Table1[[#This Row],[Ordem_insumos]]&lt;&gt;0,VLOOKUP(Table1[[#This Row],[Codigo_servico]],Preencher_Orcamento!$B:$D,3,FALSE)*Table1[[#This Row],[Subtotal_insumo]],"")</f>
        <v>0</v>
      </c>
    </row>
    <row r="8120" spans="1:13" x14ac:dyDescent="0.25">
      <c r="A8120" s="6">
        <v>101081</v>
      </c>
      <c r="B8120" s="126">
        <v>21</v>
      </c>
      <c r="C8120" s="133"/>
      <c r="D8120" s="134">
        <v>14005</v>
      </c>
      <c r="E8120" s="7" t="s">
        <v>284</v>
      </c>
      <c r="F8120" s="8" t="s">
        <v>197</v>
      </c>
      <c r="G8120" s="18">
        <f>IFERROR(VLOOKUP(Table1[[#This Row],[Codigo_insumo]],BD_Insumos!$B:$E,4),"")</f>
        <v>3.4969999999999999</v>
      </c>
      <c r="H8120" s="140">
        <v>3</v>
      </c>
      <c r="I8120" s="9"/>
      <c r="J8120" s="23">
        <f t="shared" si="126"/>
        <v>10.491</v>
      </c>
      <c r="K8120" s="22" t="str">
        <f>IF(I8120&lt;&gt;"",SUMIF(Table1[Codigo_servico],A8120,Table1[Subtotal_insumo]),"")</f>
        <v/>
      </c>
      <c r="L8120" s="18">
        <f>IF(Table1[[#This Row],[Ordem_insumos]]&lt;&gt;0,VLOOKUP(Table1[[#This Row],[Codigo_servico]],Preencher_Orcamento!$B:$D,3,FALSE)*Table1[[#This Row],[Qtde_insumo]],"")</f>
        <v>0</v>
      </c>
      <c r="M8120" s="18">
        <f>IF(Table1[[#This Row],[Ordem_insumos]]&lt;&gt;0,VLOOKUP(Table1[[#This Row],[Codigo_servico]],Preencher_Orcamento!$B:$D,3,FALSE)*Table1[[#This Row],[Subtotal_insumo]],"")</f>
        <v>0</v>
      </c>
    </row>
    <row r="8121" spans="1:13" ht="26.25" x14ac:dyDescent="0.25">
      <c r="A8121" s="6">
        <v>101081</v>
      </c>
      <c r="B8121" s="126">
        <v>22</v>
      </c>
      <c r="C8121" s="133"/>
      <c r="D8121" s="134">
        <v>72405</v>
      </c>
      <c r="E8121" s="7" t="s">
        <v>1748</v>
      </c>
      <c r="F8121" s="8" t="s">
        <v>457</v>
      </c>
      <c r="G8121" s="18">
        <f>IFERROR(VLOOKUP(Table1[[#This Row],[Codigo_insumo]],BD_Insumos!$B:$E,4),"")</f>
        <v>4.5952999999999999</v>
      </c>
      <c r="H8121" s="140">
        <v>3</v>
      </c>
      <c r="I8121" s="9"/>
      <c r="J8121" s="23">
        <f t="shared" si="126"/>
        <v>13.7859</v>
      </c>
      <c r="K8121" s="22" t="str">
        <f>IF(I8121&lt;&gt;"",SUMIF(Table1[Codigo_servico],A8121,Table1[Subtotal_insumo]),"")</f>
        <v/>
      </c>
      <c r="L8121" s="18">
        <f>IF(Table1[[#This Row],[Ordem_insumos]]&lt;&gt;0,VLOOKUP(Table1[[#This Row],[Codigo_servico]],Preencher_Orcamento!$B:$D,3,FALSE)*Table1[[#This Row],[Qtde_insumo]],"")</f>
        <v>0</v>
      </c>
      <c r="M8121" s="18">
        <f>IF(Table1[[#This Row],[Ordem_insumos]]&lt;&gt;0,VLOOKUP(Table1[[#This Row],[Codigo_servico]],Preencher_Orcamento!$B:$D,3,FALSE)*Table1[[#This Row],[Subtotal_insumo]],"")</f>
        <v>0</v>
      </c>
    </row>
    <row r="8122" spans="1:13" x14ac:dyDescent="0.25">
      <c r="A8122" s="6">
        <v>101081</v>
      </c>
      <c r="B8122" s="126">
        <v>23</v>
      </c>
      <c r="C8122" s="133"/>
      <c r="D8122" s="134">
        <v>2014</v>
      </c>
      <c r="E8122" s="7" t="s">
        <v>2185</v>
      </c>
      <c r="F8122" s="8" t="s">
        <v>2140</v>
      </c>
      <c r="G8122" s="18">
        <f>IFERROR(VLOOKUP(Table1[[#This Row],[Codigo_insumo]],BD_Insumos!$B:$E,4),"")</f>
        <v>13.173665210544026</v>
      </c>
      <c r="H8122" s="140">
        <v>25.05</v>
      </c>
      <c r="I8122" s="9"/>
      <c r="J8122" s="23">
        <f t="shared" si="126"/>
        <v>330.00031352412788</v>
      </c>
      <c r="K8122" s="22" t="str">
        <f>IF(I8122&lt;&gt;"",SUMIF(Table1[Codigo_servico],A8122,Table1[Subtotal_insumo]),"")</f>
        <v/>
      </c>
      <c r="L8122" s="18">
        <f>IF(Table1[[#This Row],[Ordem_insumos]]&lt;&gt;0,VLOOKUP(Table1[[#This Row],[Codigo_servico]],Preencher_Orcamento!$B:$D,3,FALSE)*Table1[[#This Row],[Qtde_insumo]],"")</f>
        <v>0</v>
      </c>
      <c r="M8122" s="18">
        <f>IF(Table1[[#This Row],[Ordem_insumos]]&lt;&gt;0,VLOOKUP(Table1[[#This Row],[Codigo_servico]],Preencher_Orcamento!$B:$D,3,FALSE)*Table1[[#This Row],[Subtotal_insumo]],"")</f>
        <v>0</v>
      </c>
    </row>
    <row r="8123" spans="1:13" ht="26.25" x14ac:dyDescent="0.25">
      <c r="A8123" s="6">
        <v>101081</v>
      </c>
      <c r="B8123" s="126">
        <v>24</v>
      </c>
      <c r="C8123" s="133"/>
      <c r="D8123" s="134">
        <v>2016</v>
      </c>
      <c r="E8123" s="7" t="s">
        <v>2187</v>
      </c>
      <c r="F8123" s="8" t="s">
        <v>2140</v>
      </c>
      <c r="G8123" s="18">
        <f>IFERROR(VLOOKUP(Table1[[#This Row],[Codigo_insumo]],BD_Insumos!$B:$E,4),"")</f>
        <v>13.188618292508322</v>
      </c>
      <c r="H8123" s="140">
        <v>21.68</v>
      </c>
      <c r="I8123" s="9"/>
      <c r="J8123" s="23">
        <f t="shared" si="126"/>
        <v>285.92924458158041</v>
      </c>
      <c r="K8123" s="22" t="str">
        <f>IF(I8123&lt;&gt;"",SUMIF(Table1[Codigo_servico],A8123,Table1[Subtotal_insumo]),"")</f>
        <v/>
      </c>
      <c r="L8123" s="18">
        <f>IF(Table1[[#This Row],[Ordem_insumos]]&lt;&gt;0,VLOOKUP(Table1[[#This Row],[Codigo_servico]],Preencher_Orcamento!$B:$D,3,FALSE)*Table1[[#This Row],[Qtde_insumo]],"")</f>
        <v>0</v>
      </c>
      <c r="M8123" s="18">
        <f>IF(Table1[[#This Row],[Ordem_insumos]]&lt;&gt;0,VLOOKUP(Table1[[#This Row],[Codigo_servico]],Preencher_Orcamento!$B:$D,3,FALSE)*Table1[[#This Row],[Subtotal_insumo]],"")</f>
        <v>0</v>
      </c>
    </row>
    <row r="8124" spans="1:13" x14ac:dyDescent="0.25">
      <c r="A8124" s="6">
        <v>101081</v>
      </c>
      <c r="B8124" s="126">
        <v>25</v>
      </c>
      <c r="C8124" s="133"/>
      <c r="D8124" s="134">
        <v>2099</v>
      </c>
      <c r="E8124" s="7" t="s">
        <v>2205</v>
      </c>
      <c r="F8124" s="8" t="s">
        <v>2140</v>
      </c>
      <c r="G8124" s="18">
        <f>IFERROR(VLOOKUP(Table1[[#This Row],[Codigo_insumo]],BD_Insumos!$B:$E,4),"")</f>
        <v>12.627877718847255</v>
      </c>
      <c r="H8124" s="140">
        <v>235.6756</v>
      </c>
      <c r="I8124" s="9"/>
      <c r="J8124" s="23">
        <f t="shared" si="126"/>
        <v>2976.0826581159581</v>
      </c>
      <c r="K8124" s="22" t="str">
        <f>IF(I8124&lt;&gt;"",SUMIF(Table1[Codigo_servico],A8124,Table1[Subtotal_insumo]),"")</f>
        <v/>
      </c>
      <c r="L8124" s="18">
        <f>IF(Table1[[#This Row],[Ordem_insumos]]&lt;&gt;0,VLOOKUP(Table1[[#This Row],[Codigo_servico]],Preencher_Orcamento!$B:$D,3,FALSE)*Table1[[#This Row],[Qtde_insumo]],"")</f>
        <v>0</v>
      </c>
      <c r="M8124" s="18">
        <f>IF(Table1[[#This Row],[Ordem_insumos]]&lt;&gt;0,VLOOKUP(Table1[[#This Row],[Codigo_servico]],Preencher_Orcamento!$B:$D,3,FALSE)*Table1[[#This Row],[Subtotal_insumo]],"")</f>
        <v>0</v>
      </c>
    </row>
    <row r="8125" spans="1:13" x14ac:dyDescent="0.25">
      <c r="A8125" s="6">
        <v>101081</v>
      </c>
      <c r="B8125" s="126">
        <v>26</v>
      </c>
      <c r="C8125" s="133"/>
      <c r="D8125" s="134">
        <v>11070</v>
      </c>
      <c r="E8125" s="7" t="s">
        <v>185</v>
      </c>
      <c r="F8125" s="8" t="s">
        <v>5</v>
      </c>
      <c r="G8125" s="18">
        <f>IFERROR(VLOOKUP(Table1[[#This Row],[Codigo_insumo]],BD_Insumos!$B:$E,4),"")</f>
        <v>4.1189999999999998</v>
      </c>
      <c r="H8125" s="140">
        <v>35.533329999999999</v>
      </c>
      <c r="I8125" s="9"/>
      <c r="J8125" s="23">
        <f t="shared" si="126"/>
        <v>146.36178626999998</v>
      </c>
      <c r="K8125" s="22" t="str">
        <f>IF(I8125&lt;&gt;"",SUMIF(Table1[Codigo_servico],A8125,Table1[Subtotal_insumo]),"")</f>
        <v/>
      </c>
      <c r="L8125" s="18">
        <f>IF(Table1[[#This Row],[Ordem_insumos]]&lt;&gt;0,VLOOKUP(Table1[[#This Row],[Codigo_servico]],Preencher_Orcamento!$B:$D,3,FALSE)*Table1[[#This Row],[Qtde_insumo]],"")</f>
        <v>0</v>
      </c>
      <c r="M8125" s="18">
        <f>IF(Table1[[#This Row],[Ordem_insumos]]&lt;&gt;0,VLOOKUP(Table1[[#This Row],[Codigo_servico]],Preencher_Orcamento!$B:$D,3,FALSE)*Table1[[#This Row],[Subtotal_insumo]],"")</f>
        <v>0</v>
      </c>
    </row>
    <row r="8126" spans="1:13" x14ac:dyDescent="0.25">
      <c r="A8126" s="3">
        <v>101084</v>
      </c>
      <c r="B8126" s="125">
        <v>0</v>
      </c>
      <c r="C8126" s="131" t="s">
        <v>3946</v>
      </c>
      <c r="D8126" s="132"/>
      <c r="E8126" s="4"/>
      <c r="F8126" s="4"/>
      <c r="G8126" s="17" t="str">
        <f>IFERROR(VLOOKUP(Table1[[#This Row],[Codigo_insumo]],BD_Insumos!$B:$E,4),"")</f>
        <v/>
      </c>
      <c r="H8126" s="139"/>
      <c r="I8126" s="5" t="s">
        <v>457</v>
      </c>
      <c r="J8126" s="20" t="str">
        <f t="shared" si="126"/>
        <v/>
      </c>
      <c r="K8126" s="21">
        <f>IF(I8126&lt;&gt;"",SUMIF(Table1[Codigo_servico],A8126,Table1[Subtotal_insumo]),"")</f>
        <v>676.02155904181802</v>
      </c>
      <c r="L8126" s="17" t="str">
        <f>IF(Table1[[#This Row],[Ordem_insumos]]&lt;&gt;0,VLOOKUP(Table1[[#This Row],[Codigo_servico]],Preencher_Orcamento!$B:$D,3,FALSE)*Table1[[#This Row],[Qtde_insumo]],"")</f>
        <v/>
      </c>
      <c r="M8126" s="17" t="str">
        <f>IF(Table1[[#This Row],[Ordem_insumos]]&lt;&gt;0,VLOOKUP(Table1[[#This Row],[Codigo_servico]],Preencher_Orcamento!$B:$D,3,FALSE)*Table1[[#This Row],[Subtotal_insumo]],"")</f>
        <v/>
      </c>
    </row>
    <row r="8127" spans="1:13" x14ac:dyDescent="0.25">
      <c r="A8127" s="6">
        <v>101084</v>
      </c>
      <c r="B8127" s="126">
        <v>1</v>
      </c>
      <c r="C8127" s="133"/>
      <c r="D8127" s="134">
        <v>2099</v>
      </c>
      <c r="E8127" s="7" t="s">
        <v>2205</v>
      </c>
      <c r="F8127" s="8" t="s">
        <v>2140</v>
      </c>
      <c r="G8127" s="16">
        <f>IFERROR(VLOOKUP(Table1[[#This Row],[Codigo_insumo]],BD_Insumos!$B:$E,4),"")</f>
        <v>12.627877718847255</v>
      </c>
      <c r="H8127" s="140">
        <v>17.265599999999999</v>
      </c>
      <c r="I8127" s="9"/>
      <c r="J8127" s="22">
        <f t="shared" si="126"/>
        <v>218.02788554252916</v>
      </c>
      <c r="K8127" s="22" t="str">
        <f>IF(I8127&lt;&gt;"",SUMIF(Table1[Codigo_servico],A8127,Table1[Subtotal_insumo]),"")</f>
        <v/>
      </c>
      <c r="L8127" s="16">
        <f>IF(Table1[[#This Row],[Ordem_insumos]]&lt;&gt;0,VLOOKUP(Table1[[#This Row],[Codigo_servico]],Preencher_Orcamento!$B:$D,3,FALSE)*Table1[[#This Row],[Qtde_insumo]],"")</f>
        <v>0</v>
      </c>
      <c r="M8127" s="16">
        <f>IF(Table1[[#This Row],[Ordem_insumos]]&lt;&gt;0,VLOOKUP(Table1[[#This Row],[Codigo_servico]],Preencher_Orcamento!$B:$D,3,FALSE)*Table1[[#This Row],[Subtotal_insumo]],"")</f>
        <v>0</v>
      </c>
    </row>
    <row r="8128" spans="1:13" ht="26.25" x14ac:dyDescent="0.25">
      <c r="A8128" s="6">
        <v>101084</v>
      </c>
      <c r="B8128" s="126">
        <v>2</v>
      </c>
      <c r="C8128" s="133"/>
      <c r="D8128" s="134">
        <v>15060</v>
      </c>
      <c r="E8128" s="7" t="s">
        <v>313</v>
      </c>
      <c r="F8128" s="8" t="s">
        <v>5</v>
      </c>
      <c r="G8128" s="16">
        <f>IFERROR(VLOOKUP(Table1[[#This Row],[Codigo_insumo]],BD_Insumos!$B:$E,4),"")</f>
        <v>2.4735</v>
      </c>
      <c r="H8128" s="140">
        <v>6.5</v>
      </c>
      <c r="I8128" s="9"/>
      <c r="J8128" s="22">
        <f t="shared" si="126"/>
        <v>16.077750000000002</v>
      </c>
      <c r="K8128" s="22" t="str">
        <f>IF(I8128&lt;&gt;"",SUMIF(Table1[Codigo_servico],A8128,Table1[Subtotal_insumo]),"")</f>
        <v/>
      </c>
      <c r="L8128" s="16">
        <f>IF(Table1[[#This Row],[Ordem_insumos]]&lt;&gt;0,VLOOKUP(Table1[[#This Row],[Codigo_servico]],Preencher_Orcamento!$B:$D,3,FALSE)*Table1[[#This Row],[Qtde_insumo]],"")</f>
        <v>0</v>
      </c>
      <c r="M8128" s="16">
        <f>IF(Table1[[#This Row],[Ordem_insumos]]&lt;&gt;0,VLOOKUP(Table1[[#This Row],[Codigo_servico]],Preencher_Orcamento!$B:$D,3,FALSE)*Table1[[#This Row],[Subtotal_insumo]],"")</f>
        <v>0</v>
      </c>
    </row>
    <row r="8129" spans="1:13" x14ac:dyDescent="0.25">
      <c r="A8129" s="6">
        <v>101084</v>
      </c>
      <c r="B8129" s="126">
        <v>3</v>
      </c>
      <c r="C8129" s="133"/>
      <c r="D8129" s="134">
        <v>2020</v>
      </c>
      <c r="E8129" s="7" t="s">
        <v>2188</v>
      </c>
      <c r="F8129" s="8" t="s">
        <v>2140</v>
      </c>
      <c r="G8129" s="18">
        <f>IFERROR(VLOOKUP(Table1[[#This Row],[Codigo_insumo]],BD_Insumos!$B:$E,4),"")</f>
        <v>15.860837164231068</v>
      </c>
      <c r="H8129" s="140">
        <v>1.25</v>
      </c>
      <c r="I8129" s="9"/>
      <c r="J8129" s="23">
        <f t="shared" si="126"/>
        <v>19.826046455288836</v>
      </c>
      <c r="K8129" s="22" t="str">
        <f>IF(I8129&lt;&gt;"",SUMIF(Table1[Codigo_servico],A8129,Table1[Subtotal_insumo]),"")</f>
        <v/>
      </c>
      <c r="L8129" s="18">
        <f>IF(Table1[[#This Row],[Ordem_insumos]]&lt;&gt;0,VLOOKUP(Table1[[#This Row],[Codigo_servico]],Preencher_Orcamento!$B:$D,3,FALSE)*Table1[[#This Row],[Qtde_insumo]],"")</f>
        <v>0</v>
      </c>
      <c r="M8129" s="18">
        <f>IF(Table1[[#This Row],[Ordem_insumos]]&lt;&gt;0,VLOOKUP(Table1[[#This Row],[Codigo_servico]],Preencher_Orcamento!$B:$D,3,FALSE)*Table1[[#This Row],[Subtotal_insumo]],"")</f>
        <v>0</v>
      </c>
    </row>
    <row r="8130" spans="1:13" ht="26.25" x14ac:dyDescent="0.25">
      <c r="A8130" s="6">
        <v>101084</v>
      </c>
      <c r="B8130" s="126">
        <v>4</v>
      </c>
      <c r="C8130" s="133"/>
      <c r="D8130" s="134">
        <v>79223</v>
      </c>
      <c r="E8130" s="7" t="s">
        <v>2009</v>
      </c>
      <c r="F8130" s="8" t="s">
        <v>457</v>
      </c>
      <c r="G8130" s="18">
        <f>IFERROR(VLOOKUP(Table1[[#This Row],[Codigo_insumo]],BD_Insumos!$B:$E,4),"")</f>
        <v>404.5523</v>
      </c>
      <c r="H8130" s="140">
        <v>1</v>
      </c>
      <c r="I8130" s="9"/>
      <c r="J8130" s="23">
        <f t="shared" ref="J8130:J8193" si="127">IF(I8130="",G8130*H8130,"")</f>
        <v>404.5523</v>
      </c>
      <c r="K8130" s="22" t="str">
        <f>IF(I8130&lt;&gt;"",SUMIF(Table1[Codigo_servico],A8130,Table1[Subtotal_insumo]),"")</f>
        <v/>
      </c>
      <c r="L8130" s="18">
        <f>IF(Table1[[#This Row],[Ordem_insumos]]&lt;&gt;0,VLOOKUP(Table1[[#This Row],[Codigo_servico]],Preencher_Orcamento!$B:$D,3,FALSE)*Table1[[#This Row],[Qtde_insumo]],"")</f>
        <v>0</v>
      </c>
      <c r="M8130" s="18">
        <f>IF(Table1[[#This Row],[Ordem_insumos]]&lt;&gt;0,VLOOKUP(Table1[[#This Row],[Codigo_servico]],Preencher_Orcamento!$B:$D,3,FALSE)*Table1[[#This Row],[Subtotal_insumo]],"")</f>
        <v>0</v>
      </c>
    </row>
    <row r="8131" spans="1:13" ht="26.25" x14ac:dyDescent="0.25">
      <c r="A8131" s="6">
        <v>101084</v>
      </c>
      <c r="B8131" s="126">
        <v>5</v>
      </c>
      <c r="C8131" s="133"/>
      <c r="D8131" s="134">
        <v>14040</v>
      </c>
      <c r="E8131" s="7" t="s">
        <v>299</v>
      </c>
      <c r="F8131" s="8" t="s">
        <v>168</v>
      </c>
      <c r="G8131" s="18">
        <f>IFERROR(VLOOKUP(Table1[[#This Row],[Codigo_insumo]],BD_Insumos!$B:$E,4),"")</f>
        <v>7.3939000000000004</v>
      </c>
      <c r="H8131" s="140">
        <v>1.57</v>
      </c>
      <c r="I8131" s="9"/>
      <c r="J8131" s="23">
        <f t="shared" si="127"/>
        <v>11.608423</v>
      </c>
      <c r="K8131" s="22" t="str">
        <f>IF(I8131&lt;&gt;"",SUMIF(Table1[Codigo_servico],A8131,Table1[Subtotal_insumo]),"")</f>
        <v/>
      </c>
      <c r="L8131" s="18">
        <f>IF(Table1[[#This Row],[Ordem_insumos]]&lt;&gt;0,VLOOKUP(Table1[[#This Row],[Codigo_servico]],Preencher_Orcamento!$B:$D,3,FALSE)*Table1[[#This Row],[Qtde_insumo]],"")</f>
        <v>0</v>
      </c>
      <c r="M8131" s="18">
        <f>IF(Table1[[#This Row],[Ordem_insumos]]&lt;&gt;0,VLOOKUP(Table1[[#This Row],[Codigo_servico]],Preencher_Orcamento!$B:$D,3,FALSE)*Table1[[#This Row],[Subtotal_insumo]],"")</f>
        <v>0</v>
      </c>
    </row>
    <row r="8132" spans="1:13" ht="26.25" x14ac:dyDescent="0.25">
      <c r="A8132" s="6">
        <v>101084</v>
      </c>
      <c r="B8132" s="126">
        <v>6</v>
      </c>
      <c r="C8132" s="133"/>
      <c r="D8132" s="134">
        <v>10628</v>
      </c>
      <c r="E8132" s="7" t="s">
        <v>138</v>
      </c>
      <c r="F8132" s="8" t="s">
        <v>58</v>
      </c>
      <c r="G8132" s="18">
        <f>IFERROR(VLOOKUP(Table1[[#This Row],[Codigo_insumo]],BD_Insumos!$B:$E,4),"")</f>
        <v>476.62009999999998</v>
      </c>
      <c r="H8132" s="140">
        <v>1.244E-2</v>
      </c>
      <c r="I8132" s="9"/>
      <c r="J8132" s="23">
        <f t="shared" si="127"/>
        <v>5.9291540439999997</v>
      </c>
      <c r="K8132" s="22" t="str">
        <f>IF(I8132&lt;&gt;"",SUMIF(Table1[Codigo_servico],A8132,Table1[Subtotal_insumo]),"")</f>
        <v/>
      </c>
      <c r="L8132" s="18">
        <f>IF(Table1[[#This Row],[Ordem_insumos]]&lt;&gt;0,VLOOKUP(Table1[[#This Row],[Codigo_servico]],Preencher_Orcamento!$B:$D,3,FALSE)*Table1[[#This Row],[Qtde_insumo]],"")</f>
        <v>0</v>
      </c>
      <c r="M8132" s="18">
        <f>IF(Table1[[#This Row],[Ordem_insumos]]&lt;&gt;0,VLOOKUP(Table1[[#This Row],[Codigo_servico]],Preencher_Orcamento!$B:$D,3,FALSE)*Table1[[#This Row],[Subtotal_insumo]],"")</f>
        <v>0</v>
      </c>
    </row>
    <row r="8133" spans="1:13" x14ac:dyDescent="0.25">
      <c r="A8133" s="3">
        <v>101085</v>
      </c>
      <c r="B8133" s="125">
        <v>0</v>
      </c>
      <c r="C8133" s="131" t="s">
        <v>3947</v>
      </c>
      <c r="D8133" s="132"/>
      <c r="E8133" s="4"/>
      <c r="F8133" s="4"/>
      <c r="G8133" s="17" t="str">
        <f>IFERROR(VLOOKUP(Table1[[#This Row],[Codigo_insumo]],BD_Insumos!$B:$E,4),"")</f>
        <v/>
      </c>
      <c r="H8133" s="139"/>
      <c r="I8133" s="5" t="s">
        <v>457</v>
      </c>
      <c r="J8133" s="20" t="str">
        <f t="shared" si="127"/>
        <v/>
      </c>
      <c r="K8133" s="21">
        <f>IF(I8133&lt;&gt;"",SUMIF(Table1[Codigo_servico],A8133,Table1[Subtotal_insumo]),"")</f>
        <v>1092.2675026065783</v>
      </c>
      <c r="L8133" s="17" t="str">
        <f>IF(Table1[[#This Row],[Ordem_insumos]]&lt;&gt;0,VLOOKUP(Table1[[#This Row],[Codigo_servico]],Preencher_Orcamento!$B:$D,3,FALSE)*Table1[[#This Row],[Qtde_insumo]],"")</f>
        <v/>
      </c>
      <c r="M8133" s="17" t="str">
        <f>IF(Table1[[#This Row],[Ordem_insumos]]&lt;&gt;0,VLOOKUP(Table1[[#This Row],[Codigo_servico]],Preencher_Orcamento!$B:$D,3,FALSE)*Table1[[#This Row],[Subtotal_insumo]],"")</f>
        <v/>
      </c>
    </row>
    <row r="8134" spans="1:13" x14ac:dyDescent="0.25">
      <c r="A8134" s="6">
        <v>101085</v>
      </c>
      <c r="B8134" s="126">
        <v>1</v>
      </c>
      <c r="C8134" s="133"/>
      <c r="D8134" s="134">
        <v>2099</v>
      </c>
      <c r="E8134" s="7" t="s">
        <v>2205</v>
      </c>
      <c r="F8134" s="8" t="s">
        <v>2140</v>
      </c>
      <c r="G8134" s="16">
        <f>IFERROR(VLOOKUP(Table1[[#This Row],[Codigo_insumo]],BD_Insumos!$B:$E,4),"")</f>
        <v>12.627877718847255</v>
      </c>
      <c r="H8134" s="140">
        <v>27.961200000000002</v>
      </c>
      <c r="I8134" s="9"/>
      <c r="J8134" s="22">
        <f t="shared" si="127"/>
        <v>353.09061447223189</v>
      </c>
      <c r="K8134" s="22" t="str">
        <f>IF(I8134&lt;&gt;"",SUMIF(Table1[Codigo_servico],A8134,Table1[Subtotal_insumo]),"")</f>
        <v/>
      </c>
      <c r="L8134" s="16">
        <f>IF(Table1[[#This Row],[Ordem_insumos]]&lt;&gt;0,VLOOKUP(Table1[[#This Row],[Codigo_servico]],Preencher_Orcamento!$B:$D,3,FALSE)*Table1[[#This Row],[Qtde_insumo]],"")</f>
        <v>0</v>
      </c>
      <c r="M8134" s="16">
        <f>IF(Table1[[#This Row],[Ordem_insumos]]&lt;&gt;0,VLOOKUP(Table1[[#This Row],[Codigo_servico]],Preencher_Orcamento!$B:$D,3,FALSE)*Table1[[#This Row],[Subtotal_insumo]],"")</f>
        <v>0</v>
      </c>
    </row>
    <row r="8135" spans="1:13" ht="26.25" x14ac:dyDescent="0.25">
      <c r="A8135" s="6">
        <v>101085</v>
      </c>
      <c r="B8135" s="126">
        <v>2</v>
      </c>
      <c r="C8135" s="133"/>
      <c r="D8135" s="134">
        <v>15060</v>
      </c>
      <c r="E8135" s="7" t="s">
        <v>313</v>
      </c>
      <c r="F8135" s="8" t="s">
        <v>5</v>
      </c>
      <c r="G8135" s="16">
        <f>IFERROR(VLOOKUP(Table1[[#This Row],[Codigo_insumo]],BD_Insumos!$B:$E,4),"")</f>
        <v>2.4735</v>
      </c>
      <c r="H8135" s="140">
        <v>9.1999999999999993</v>
      </c>
      <c r="I8135" s="9"/>
      <c r="J8135" s="22">
        <f t="shared" si="127"/>
        <v>22.7562</v>
      </c>
      <c r="K8135" s="22" t="str">
        <f>IF(I8135&lt;&gt;"",SUMIF(Table1[Codigo_servico],A8135,Table1[Subtotal_insumo]),"")</f>
        <v/>
      </c>
      <c r="L8135" s="16">
        <f>IF(Table1[[#This Row],[Ordem_insumos]]&lt;&gt;0,VLOOKUP(Table1[[#This Row],[Codigo_servico]],Preencher_Orcamento!$B:$D,3,FALSE)*Table1[[#This Row],[Qtde_insumo]],"")</f>
        <v>0</v>
      </c>
      <c r="M8135" s="16">
        <f>IF(Table1[[#This Row],[Ordem_insumos]]&lt;&gt;0,VLOOKUP(Table1[[#This Row],[Codigo_servico]],Preencher_Orcamento!$B:$D,3,FALSE)*Table1[[#This Row],[Subtotal_insumo]],"")</f>
        <v>0</v>
      </c>
    </row>
    <row r="8136" spans="1:13" x14ac:dyDescent="0.25">
      <c r="A8136" s="6">
        <v>101085</v>
      </c>
      <c r="B8136" s="126">
        <v>3</v>
      </c>
      <c r="C8136" s="133"/>
      <c r="D8136" s="134">
        <v>2020</v>
      </c>
      <c r="E8136" s="7" t="s">
        <v>2188</v>
      </c>
      <c r="F8136" s="8" t="s">
        <v>2140</v>
      </c>
      <c r="G8136" s="18">
        <f>IFERROR(VLOOKUP(Table1[[#This Row],[Codigo_insumo]],BD_Insumos!$B:$E,4),"")</f>
        <v>15.860837164231068</v>
      </c>
      <c r="H8136" s="140">
        <v>1.5</v>
      </c>
      <c r="I8136" s="9"/>
      <c r="J8136" s="23">
        <f t="shared" si="127"/>
        <v>23.7912557463466</v>
      </c>
      <c r="K8136" s="22" t="str">
        <f>IF(I8136&lt;&gt;"",SUMIF(Table1[Codigo_servico],A8136,Table1[Subtotal_insumo]),"")</f>
        <v/>
      </c>
      <c r="L8136" s="18">
        <f>IF(Table1[[#This Row],[Ordem_insumos]]&lt;&gt;0,VLOOKUP(Table1[[#This Row],[Codigo_servico]],Preencher_Orcamento!$B:$D,3,FALSE)*Table1[[#This Row],[Qtde_insumo]],"")</f>
        <v>0</v>
      </c>
      <c r="M8136" s="18">
        <f>IF(Table1[[#This Row],[Ordem_insumos]]&lt;&gt;0,VLOOKUP(Table1[[#This Row],[Codigo_servico]],Preencher_Orcamento!$B:$D,3,FALSE)*Table1[[#This Row],[Subtotal_insumo]],"")</f>
        <v>0</v>
      </c>
    </row>
    <row r="8137" spans="1:13" ht="26.25" x14ac:dyDescent="0.25">
      <c r="A8137" s="6">
        <v>101085</v>
      </c>
      <c r="B8137" s="126">
        <v>4</v>
      </c>
      <c r="C8137" s="133"/>
      <c r="D8137" s="134">
        <v>79225</v>
      </c>
      <c r="E8137" s="7" t="s">
        <v>2010</v>
      </c>
      <c r="F8137" s="8" t="s">
        <v>457</v>
      </c>
      <c r="G8137" s="18">
        <f>IFERROR(VLOOKUP(Table1[[#This Row],[Codigo_insumo]],BD_Insumos!$B:$E,4),"")</f>
        <v>666.73180000000002</v>
      </c>
      <c r="H8137" s="140">
        <v>1</v>
      </c>
      <c r="I8137" s="9"/>
      <c r="J8137" s="23">
        <f t="shared" si="127"/>
        <v>666.73180000000002</v>
      </c>
      <c r="K8137" s="22" t="str">
        <f>IF(I8137&lt;&gt;"",SUMIF(Table1[Codigo_servico],A8137,Table1[Subtotal_insumo]),"")</f>
        <v/>
      </c>
      <c r="L8137" s="18">
        <f>IF(Table1[[#This Row],[Ordem_insumos]]&lt;&gt;0,VLOOKUP(Table1[[#This Row],[Codigo_servico]],Preencher_Orcamento!$B:$D,3,FALSE)*Table1[[#This Row],[Qtde_insumo]],"")</f>
        <v>0</v>
      </c>
      <c r="M8137" s="18">
        <f>IF(Table1[[#This Row],[Ordem_insumos]]&lt;&gt;0,VLOOKUP(Table1[[#This Row],[Codigo_servico]],Preencher_Orcamento!$B:$D,3,FALSE)*Table1[[#This Row],[Subtotal_insumo]],"")</f>
        <v>0</v>
      </c>
    </row>
    <row r="8138" spans="1:13" ht="26.25" x14ac:dyDescent="0.25">
      <c r="A8138" s="6">
        <v>101085</v>
      </c>
      <c r="B8138" s="126">
        <v>5</v>
      </c>
      <c r="C8138" s="133"/>
      <c r="D8138" s="134">
        <v>10628</v>
      </c>
      <c r="E8138" s="7" t="s">
        <v>138</v>
      </c>
      <c r="F8138" s="8" t="s">
        <v>58</v>
      </c>
      <c r="G8138" s="18">
        <f>IFERROR(VLOOKUP(Table1[[#This Row],[Codigo_insumo]],BD_Insumos!$B:$E,4),"")</f>
        <v>476.62009999999998</v>
      </c>
      <c r="H8138" s="140">
        <v>1.788E-2</v>
      </c>
      <c r="I8138" s="9"/>
      <c r="J8138" s="23">
        <f t="shared" si="127"/>
        <v>8.5219673880000002</v>
      </c>
      <c r="K8138" s="22" t="str">
        <f>IF(I8138&lt;&gt;"",SUMIF(Table1[Codigo_servico],A8138,Table1[Subtotal_insumo]),"")</f>
        <v/>
      </c>
      <c r="L8138" s="18">
        <f>IF(Table1[[#This Row],[Ordem_insumos]]&lt;&gt;0,VLOOKUP(Table1[[#This Row],[Codigo_servico]],Preencher_Orcamento!$B:$D,3,FALSE)*Table1[[#This Row],[Qtde_insumo]],"")</f>
        <v>0</v>
      </c>
      <c r="M8138" s="18">
        <f>IF(Table1[[#This Row],[Ordem_insumos]]&lt;&gt;0,VLOOKUP(Table1[[#This Row],[Codigo_servico]],Preencher_Orcamento!$B:$D,3,FALSE)*Table1[[#This Row],[Subtotal_insumo]],"")</f>
        <v>0</v>
      </c>
    </row>
    <row r="8139" spans="1:13" ht="26.25" x14ac:dyDescent="0.25">
      <c r="A8139" s="6">
        <v>101085</v>
      </c>
      <c r="B8139" s="126">
        <v>6</v>
      </c>
      <c r="C8139" s="133"/>
      <c r="D8139" s="134">
        <v>14040</v>
      </c>
      <c r="E8139" s="7" t="s">
        <v>299</v>
      </c>
      <c r="F8139" s="8" t="s">
        <v>168</v>
      </c>
      <c r="G8139" s="18">
        <f>IFERROR(VLOOKUP(Table1[[#This Row],[Codigo_insumo]],BD_Insumos!$B:$E,4),"")</f>
        <v>7.3939000000000004</v>
      </c>
      <c r="H8139" s="140">
        <v>2.35</v>
      </c>
      <c r="I8139" s="9"/>
      <c r="J8139" s="23">
        <f t="shared" si="127"/>
        <v>17.375665000000001</v>
      </c>
      <c r="K8139" s="22" t="str">
        <f>IF(I8139&lt;&gt;"",SUMIF(Table1[Codigo_servico],A8139,Table1[Subtotal_insumo]),"")</f>
        <v/>
      </c>
      <c r="L8139" s="18">
        <f>IF(Table1[[#This Row],[Ordem_insumos]]&lt;&gt;0,VLOOKUP(Table1[[#This Row],[Codigo_servico]],Preencher_Orcamento!$B:$D,3,FALSE)*Table1[[#This Row],[Qtde_insumo]],"")</f>
        <v>0</v>
      </c>
      <c r="M8139" s="18">
        <f>IF(Table1[[#This Row],[Ordem_insumos]]&lt;&gt;0,VLOOKUP(Table1[[#This Row],[Codigo_servico]],Preencher_Orcamento!$B:$D,3,FALSE)*Table1[[#This Row],[Subtotal_insumo]],"")</f>
        <v>0</v>
      </c>
    </row>
    <row r="8140" spans="1:13" x14ac:dyDescent="0.25">
      <c r="A8140" s="3">
        <v>101094</v>
      </c>
      <c r="B8140" s="125">
        <v>0</v>
      </c>
      <c r="C8140" s="131" t="s">
        <v>2389</v>
      </c>
      <c r="D8140" s="132"/>
      <c r="E8140" s="4"/>
      <c r="F8140" s="4"/>
      <c r="G8140" s="17" t="str">
        <f>IFERROR(VLOOKUP(Table1[[#This Row],[Codigo_insumo]],BD_Insumos!$B:$E,4),"")</f>
        <v/>
      </c>
      <c r="H8140" s="139"/>
      <c r="I8140" s="5" t="s">
        <v>58</v>
      </c>
      <c r="J8140" s="20" t="str">
        <f t="shared" si="127"/>
        <v/>
      </c>
      <c r="K8140" s="21">
        <f>IF(I8140&lt;&gt;"",SUMIF(Table1[Codigo_servico],A8140,Table1[Subtotal_insumo]),"")</f>
        <v>34.095269840887589</v>
      </c>
      <c r="L8140" s="17" t="str">
        <f>IF(Table1[[#This Row],[Ordem_insumos]]&lt;&gt;0,VLOOKUP(Table1[[#This Row],[Codigo_servico]],Preencher_Orcamento!$B:$D,3,FALSE)*Table1[[#This Row],[Qtde_insumo]],"")</f>
        <v/>
      </c>
      <c r="M8140" s="17" t="str">
        <f>IF(Table1[[#This Row],[Ordem_insumos]]&lt;&gt;0,VLOOKUP(Table1[[#This Row],[Codigo_servico]],Preencher_Orcamento!$B:$D,3,FALSE)*Table1[[#This Row],[Subtotal_insumo]],"")</f>
        <v/>
      </c>
    </row>
    <row r="8141" spans="1:13" x14ac:dyDescent="0.25">
      <c r="A8141" s="6">
        <v>101094</v>
      </c>
      <c r="B8141" s="126">
        <v>1</v>
      </c>
      <c r="C8141" s="133"/>
      <c r="D8141" s="134">
        <v>2099</v>
      </c>
      <c r="E8141" s="7" t="s">
        <v>2205</v>
      </c>
      <c r="F8141" s="8" t="s">
        <v>2140</v>
      </c>
      <c r="G8141" s="16">
        <f>IFERROR(VLOOKUP(Table1[[#This Row],[Codigo_insumo]],BD_Insumos!$B:$E,4),"")</f>
        <v>12.627877718847255</v>
      </c>
      <c r="H8141" s="140">
        <v>2.7</v>
      </c>
      <c r="I8141" s="9"/>
      <c r="J8141" s="22">
        <f t="shared" si="127"/>
        <v>34.095269840887589</v>
      </c>
      <c r="K8141" s="22" t="str">
        <f>IF(I8141&lt;&gt;"",SUMIF(Table1[Codigo_servico],A8141,Table1[Subtotal_insumo]),"")</f>
        <v/>
      </c>
      <c r="L8141" s="16">
        <f>IF(Table1[[#This Row],[Ordem_insumos]]&lt;&gt;0,VLOOKUP(Table1[[#This Row],[Codigo_servico]],Preencher_Orcamento!$B:$D,3,FALSE)*Table1[[#This Row],[Qtde_insumo]],"")</f>
        <v>0</v>
      </c>
      <c r="M8141" s="16">
        <f>IF(Table1[[#This Row],[Ordem_insumos]]&lt;&gt;0,VLOOKUP(Table1[[#This Row],[Codigo_servico]],Preencher_Orcamento!$B:$D,3,FALSE)*Table1[[#This Row],[Subtotal_insumo]],"")</f>
        <v>0</v>
      </c>
    </row>
    <row r="8142" spans="1:13" x14ac:dyDescent="0.25">
      <c r="A8142" s="3">
        <v>101095</v>
      </c>
      <c r="B8142" s="125">
        <v>0</v>
      </c>
      <c r="C8142" s="131" t="s">
        <v>2390</v>
      </c>
      <c r="D8142" s="132"/>
      <c r="E8142" s="4"/>
      <c r="F8142" s="4"/>
      <c r="G8142" s="17" t="str">
        <f>IFERROR(VLOOKUP(Table1[[#This Row],[Codigo_insumo]],BD_Insumos!$B:$E,4),"")</f>
        <v/>
      </c>
      <c r="H8142" s="139"/>
      <c r="I8142" s="5" t="s">
        <v>58</v>
      </c>
      <c r="J8142" s="20" t="str">
        <f t="shared" si="127"/>
        <v/>
      </c>
      <c r="K8142" s="21">
        <f>IF(I8142&lt;&gt;"",SUMIF(Table1[Codigo_servico],A8142,Table1[Subtotal_insumo]),"")</f>
        <v>298.94111064154566</v>
      </c>
      <c r="L8142" s="17" t="str">
        <f>IF(Table1[[#This Row],[Ordem_insumos]]&lt;&gt;0,VLOOKUP(Table1[[#This Row],[Codigo_servico]],Preencher_Orcamento!$B:$D,3,FALSE)*Table1[[#This Row],[Qtde_insumo]],"")</f>
        <v/>
      </c>
      <c r="M8142" s="17" t="str">
        <f>IF(Table1[[#This Row],[Ordem_insumos]]&lt;&gt;0,VLOOKUP(Table1[[#This Row],[Codigo_servico]],Preencher_Orcamento!$B:$D,3,FALSE)*Table1[[#This Row],[Subtotal_insumo]],"")</f>
        <v/>
      </c>
    </row>
    <row r="8143" spans="1:13" x14ac:dyDescent="0.25">
      <c r="A8143" s="6">
        <v>101095</v>
      </c>
      <c r="B8143" s="126">
        <v>1</v>
      </c>
      <c r="C8143" s="133"/>
      <c r="D8143" s="134">
        <v>2099</v>
      </c>
      <c r="E8143" s="7" t="s">
        <v>2205</v>
      </c>
      <c r="F8143" s="8" t="s">
        <v>2140</v>
      </c>
      <c r="G8143" s="16">
        <f>IFERROR(VLOOKUP(Table1[[#This Row],[Codigo_insumo]],BD_Insumos!$B:$E,4),"")</f>
        <v>12.627877718847255</v>
      </c>
      <c r="H8143" s="140">
        <v>6</v>
      </c>
      <c r="I8143" s="9"/>
      <c r="J8143" s="22">
        <f t="shared" si="127"/>
        <v>75.767266313083525</v>
      </c>
      <c r="K8143" s="22" t="str">
        <f>IF(I8143&lt;&gt;"",SUMIF(Table1[Codigo_servico],A8143,Table1[Subtotal_insumo]),"")</f>
        <v/>
      </c>
      <c r="L8143" s="16">
        <f>IF(Table1[[#This Row],[Ordem_insumos]]&lt;&gt;0,VLOOKUP(Table1[[#This Row],[Codigo_servico]],Preencher_Orcamento!$B:$D,3,FALSE)*Table1[[#This Row],[Qtde_insumo]],"")</f>
        <v>0</v>
      </c>
      <c r="M8143" s="16">
        <f>IF(Table1[[#This Row],[Ordem_insumos]]&lt;&gt;0,VLOOKUP(Table1[[#This Row],[Codigo_servico]],Preencher_Orcamento!$B:$D,3,FALSE)*Table1[[#This Row],[Subtotal_insumo]],"")</f>
        <v>0</v>
      </c>
    </row>
    <row r="8144" spans="1:13" x14ac:dyDescent="0.25">
      <c r="A8144" s="6">
        <v>101095</v>
      </c>
      <c r="B8144" s="126">
        <v>2</v>
      </c>
      <c r="C8144" s="133"/>
      <c r="D8144" s="134">
        <v>10604</v>
      </c>
      <c r="E8144" s="7" t="s">
        <v>114</v>
      </c>
      <c r="F8144" s="8" t="s">
        <v>58</v>
      </c>
      <c r="G8144" s="16">
        <f>IFERROR(VLOOKUP(Table1[[#This Row],[Codigo_insumo]],BD_Insumos!$B:$E,4),"")</f>
        <v>182.33539999999999</v>
      </c>
      <c r="H8144" s="140">
        <v>1.05</v>
      </c>
      <c r="I8144" s="9"/>
      <c r="J8144" s="22">
        <f t="shared" si="127"/>
        <v>191.45217</v>
      </c>
      <c r="K8144" s="22" t="str">
        <f>IF(I8144&lt;&gt;"",SUMIF(Table1[Codigo_servico],A8144,Table1[Subtotal_insumo]),"")</f>
        <v/>
      </c>
      <c r="L8144" s="16">
        <f>IF(Table1[[#This Row],[Ordem_insumos]]&lt;&gt;0,VLOOKUP(Table1[[#This Row],[Codigo_servico]],Preencher_Orcamento!$B:$D,3,FALSE)*Table1[[#This Row],[Qtde_insumo]],"")</f>
        <v>0</v>
      </c>
      <c r="M8144" s="16">
        <f>IF(Table1[[#This Row],[Ordem_insumos]]&lt;&gt;0,VLOOKUP(Table1[[#This Row],[Codigo_servico]],Preencher_Orcamento!$B:$D,3,FALSE)*Table1[[#This Row],[Subtotal_insumo]],"")</f>
        <v>0</v>
      </c>
    </row>
    <row r="8145" spans="1:13" x14ac:dyDescent="0.25">
      <c r="A8145" s="6">
        <v>101095</v>
      </c>
      <c r="B8145" s="126">
        <v>3</v>
      </c>
      <c r="C8145" s="133"/>
      <c r="D8145" s="134">
        <v>2020</v>
      </c>
      <c r="E8145" s="7" t="s">
        <v>2188</v>
      </c>
      <c r="F8145" s="8" t="s">
        <v>2140</v>
      </c>
      <c r="G8145" s="18">
        <f>IFERROR(VLOOKUP(Table1[[#This Row],[Codigo_insumo]],BD_Insumos!$B:$E,4),"")</f>
        <v>15.860837164231068</v>
      </c>
      <c r="H8145" s="140">
        <v>2</v>
      </c>
      <c r="I8145" s="9"/>
      <c r="J8145" s="23">
        <f t="shared" si="127"/>
        <v>31.721674328462136</v>
      </c>
      <c r="K8145" s="22" t="str">
        <f>IF(I8145&lt;&gt;"",SUMIF(Table1[Codigo_servico],A8145,Table1[Subtotal_insumo]),"")</f>
        <v/>
      </c>
      <c r="L8145" s="18">
        <f>IF(Table1[[#This Row],[Ordem_insumos]]&lt;&gt;0,VLOOKUP(Table1[[#This Row],[Codigo_servico]],Preencher_Orcamento!$B:$D,3,FALSE)*Table1[[#This Row],[Qtde_insumo]],"")</f>
        <v>0</v>
      </c>
      <c r="M8145" s="18">
        <f>IF(Table1[[#This Row],[Ordem_insumos]]&lt;&gt;0,VLOOKUP(Table1[[#This Row],[Codigo_servico]],Preencher_Orcamento!$B:$D,3,FALSE)*Table1[[#This Row],[Subtotal_insumo]],"")</f>
        <v>0</v>
      </c>
    </row>
    <row r="8146" spans="1:13" x14ac:dyDescent="0.25">
      <c r="A8146" s="3">
        <v>101096</v>
      </c>
      <c r="B8146" s="125">
        <v>0</v>
      </c>
      <c r="C8146" s="131" t="s">
        <v>2391</v>
      </c>
      <c r="D8146" s="132"/>
      <c r="E8146" s="4"/>
      <c r="F8146" s="4"/>
      <c r="G8146" s="17" t="str">
        <f>IFERROR(VLOOKUP(Table1[[#This Row],[Codigo_insumo]],BD_Insumos!$B:$E,4),"")</f>
        <v/>
      </c>
      <c r="H8146" s="139"/>
      <c r="I8146" s="5" t="s">
        <v>170</v>
      </c>
      <c r="J8146" s="20" t="str">
        <f t="shared" si="127"/>
        <v/>
      </c>
      <c r="K8146" s="21">
        <f>IF(I8146&lt;&gt;"",SUMIF(Table1[Codigo_servico],A8146,Table1[Subtotal_insumo]),"")</f>
        <v>155.71943461701454</v>
      </c>
      <c r="L8146" s="17" t="str">
        <f>IF(Table1[[#This Row],[Ordem_insumos]]&lt;&gt;0,VLOOKUP(Table1[[#This Row],[Codigo_servico]],Preencher_Orcamento!$B:$D,3,FALSE)*Table1[[#This Row],[Qtde_insumo]],"")</f>
        <v/>
      </c>
      <c r="M8146" s="17" t="str">
        <f>IF(Table1[[#This Row],[Ordem_insumos]]&lt;&gt;0,VLOOKUP(Table1[[#This Row],[Codigo_servico]],Preencher_Orcamento!$B:$D,3,FALSE)*Table1[[#This Row],[Subtotal_insumo]],"")</f>
        <v/>
      </c>
    </row>
    <row r="8147" spans="1:13" ht="26.25" x14ac:dyDescent="0.25">
      <c r="A8147" s="6">
        <v>101096</v>
      </c>
      <c r="B8147" s="126">
        <v>1</v>
      </c>
      <c r="C8147" s="133"/>
      <c r="D8147" s="134">
        <v>10636</v>
      </c>
      <c r="E8147" s="7" t="s">
        <v>146</v>
      </c>
      <c r="F8147" s="8" t="s">
        <v>58</v>
      </c>
      <c r="G8147" s="16">
        <f>IFERROR(VLOOKUP(Table1[[#This Row],[Codigo_insumo]],BD_Insumos!$B:$E,4),"")</f>
        <v>318.20740000000001</v>
      </c>
      <c r="H8147" s="140">
        <v>1.89E-2</v>
      </c>
      <c r="I8147" s="9"/>
      <c r="J8147" s="22">
        <f t="shared" si="127"/>
        <v>6.0141198600000001</v>
      </c>
      <c r="K8147" s="22" t="str">
        <f>IF(I8147&lt;&gt;"",SUMIF(Table1[Codigo_servico],A8147,Table1[Subtotal_insumo]),"")</f>
        <v/>
      </c>
      <c r="L8147" s="16">
        <f>IF(Table1[[#This Row],[Ordem_insumos]]&lt;&gt;0,VLOOKUP(Table1[[#This Row],[Codigo_servico]],Preencher_Orcamento!$B:$D,3,FALSE)*Table1[[#This Row],[Qtde_insumo]],"")</f>
        <v>0</v>
      </c>
      <c r="M8147" s="16">
        <f>IF(Table1[[#This Row],[Ordem_insumos]]&lt;&gt;0,VLOOKUP(Table1[[#This Row],[Codigo_servico]],Preencher_Orcamento!$B:$D,3,FALSE)*Table1[[#This Row],[Subtotal_insumo]],"")</f>
        <v>0</v>
      </c>
    </row>
    <row r="8148" spans="1:13" ht="26.25" x14ac:dyDescent="0.25">
      <c r="A8148" s="6">
        <v>101096</v>
      </c>
      <c r="B8148" s="126">
        <v>2</v>
      </c>
      <c r="C8148" s="133"/>
      <c r="D8148" s="134">
        <v>14040</v>
      </c>
      <c r="E8148" s="7" t="s">
        <v>299</v>
      </c>
      <c r="F8148" s="8" t="s">
        <v>168</v>
      </c>
      <c r="G8148" s="16">
        <f>IFERROR(VLOOKUP(Table1[[#This Row],[Codigo_insumo]],BD_Insumos!$B:$E,4),"")</f>
        <v>7.3939000000000004</v>
      </c>
      <c r="H8148" s="140">
        <v>0.5</v>
      </c>
      <c r="I8148" s="9"/>
      <c r="J8148" s="22">
        <f t="shared" si="127"/>
        <v>3.6969500000000002</v>
      </c>
      <c r="K8148" s="22" t="str">
        <f>IF(I8148&lt;&gt;"",SUMIF(Table1[Codigo_servico],A8148,Table1[Subtotal_insumo]),"")</f>
        <v/>
      </c>
      <c r="L8148" s="16">
        <f>IF(Table1[[#This Row],[Ordem_insumos]]&lt;&gt;0,VLOOKUP(Table1[[#This Row],[Codigo_servico]],Preencher_Orcamento!$B:$D,3,FALSE)*Table1[[#This Row],[Qtde_insumo]],"")</f>
        <v>0</v>
      </c>
      <c r="M8148" s="16">
        <f>IF(Table1[[#This Row],[Ordem_insumos]]&lt;&gt;0,VLOOKUP(Table1[[#This Row],[Codigo_servico]],Preencher_Orcamento!$B:$D,3,FALSE)*Table1[[#This Row],[Subtotal_insumo]],"")</f>
        <v>0</v>
      </c>
    </row>
    <row r="8149" spans="1:13" ht="26.25" x14ac:dyDescent="0.25">
      <c r="A8149" s="6">
        <v>101096</v>
      </c>
      <c r="B8149" s="126">
        <v>3</v>
      </c>
      <c r="C8149" s="133"/>
      <c r="D8149" s="134">
        <v>14022</v>
      </c>
      <c r="E8149" s="7" t="s">
        <v>290</v>
      </c>
      <c r="F8149" s="8" t="s">
        <v>197</v>
      </c>
      <c r="G8149" s="18">
        <f>IFERROR(VLOOKUP(Table1[[#This Row],[Codigo_insumo]],BD_Insumos!$B:$E,4),"")</f>
        <v>20.04</v>
      </c>
      <c r="H8149" s="140">
        <v>0.27</v>
      </c>
      <c r="I8149" s="9"/>
      <c r="J8149" s="23">
        <f t="shared" si="127"/>
        <v>5.4108000000000001</v>
      </c>
      <c r="K8149" s="22" t="str">
        <f>IF(I8149&lt;&gt;"",SUMIF(Table1[Codigo_servico],A8149,Table1[Subtotal_insumo]),"")</f>
        <v/>
      </c>
      <c r="L8149" s="18">
        <f>IF(Table1[[#This Row],[Ordem_insumos]]&lt;&gt;0,VLOOKUP(Table1[[#This Row],[Codigo_servico]],Preencher_Orcamento!$B:$D,3,FALSE)*Table1[[#This Row],[Qtde_insumo]],"")</f>
        <v>0</v>
      </c>
      <c r="M8149" s="18">
        <f>IF(Table1[[#This Row],[Ordem_insumos]]&lt;&gt;0,VLOOKUP(Table1[[#This Row],[Codigo_servico]],Preencher_Orcamento!$B:$D,3,FALSE)*Table1[[#This Row],[Subtotal_insumo]],"")</f>
        <v>0</v>
      </c>
    </row>
    <row r="8150" spans="1:13" x14ac:dyDescent="0.25">
      <c r="A8150" s="6">
        <v>101096</v>
      </c>
      <c r="B8150" s="126">
        <v>4</v>
      </c>
      <c r="C8150" s="133"/>
      <c r="D8150" s="134">
        <v>2099</v>
      </c>
      <c r="E8150" s="7" t="s">
        <v>2205</v>
      </c>
      <c r="F8150" s="8" t="s">
        <v>2140</v>
      </c>
      <c r="G8150" s="18">
        <f>IFERROR(VLOOKUP(Table1[[#This Row],[Codigo_insumo]],BD_Insumos!$B:$E,4),"")</f>
        <v>12.627877718847255</v>
      </c>
      <c r="H8150" s="140">
        <v>3.0611000000000002</v>
      </c>
      <c r="I8150" s="9"/>
      <c r="J8150" s="23">
        <f t="shared" si="127"/>
        <v>38.655196485163337</v>
      </c>
      <c r="K8150" s="22" t="str">
        <f>IF(I8150&lt;&gt;"",SUMIF(Table1[Codigo_servico],A8150,Table1[Subtotal_insumo]),"")</f>
        <v/>
      </c>
      <c r="L8150" s="18">
        <f>IF(Table1[[#This Row],[Ordem_insumos]]&lt;&gt;0,VLOOKUP(Table1[[#This Row],[Codigo_servico]],Preencher_Orcamento!$B:$D,3,FALSE)*Table1[[#This Row],[Qtde_insumo]],"")</f>
        <v>0</v>
      </c>
      <c r="M8150" s="18">
        <f>IF(Table1[[#This Row],[Ordem_insumos]]&lt;&gt;0,VLOOKUP(Table1[[#This Row],[Codigo_servico]],Preencher_Orcamento!$B:$D,3,FALSE)*Table1[[#This Row],[Subtotal_insumo]],"")</f>
        <v>0</v>
      </c>
    </row>
    <row r="8151" spans="1:13" x14ac:dyDescent="0.25">
      <c r="A8151" s="6">
        <v>101096</v>
      </c>
      <c r="B8151" s="126">
        <v>5</v>
      </c>
      <c r="C8151" s="133"/>
      <c r="D8151" s="134">
        <v>2020</v>
      </c>
      <c r="E8151" s="7" t="s">
        <v>2188</v>
      </c>
      <c r="F8151" s="8" t="s">
        <v>2140</v>
      </c>
      <c r="G8151" s="18">
        <f>IFERROR(VLOOKUP(Table1[[#This Row],[Codigo_insumo]],BD_Insumos!$B:$E,4),"")</f>
        <v>15.860837164231068</v>
      </c>
      <c r="H8151" s="140">
        <v>4.03</v>
      </c>
      <c r="I8151" s="9"/>
      <c r="J8151" s="23">
        <f t="shared" si="127"/>
        <v>63.919173771851206</v>
      </c>
      <c r="K8151" s="22" t="str">
        <f>IF(I8151&lt;&gt;"",SUMIF(Table1[Codigo_servico],A8151,Table1[Subtotal_insumo]),"")</f>
        <v/>
      </c>
      <c r="L8151" s="18">
        <f>IF(Table1[[#This Row],[Ordem_insumos]]&lt;&gt;0,VLOOKUP(Table1[[#This Row],[Codigo_servico]],Preencher_Orcamento!$B:$D,3,FALSE)*Table1[[#This Row],[Qtde_insumo]],"")</f>
        <v>0</v>
      </c>
      <c r="M8151" s="18">
        <f>IF(Table1[[#This Row],[Ordem_insumos]]&lt;&gt;0,VLOOKUP(Table1[[#This Row],[Codigo_servico]],Preencher_Orcamento!$B:$D,3,FALSE)*Table1[[#This Row],[Subtotal_insumo]],"")</f>
        <v>0</v>
      </c>
    </row>
    <row r="8152" spans="1:13" ht="26.25" x14ac:dyDescent="0.25">
      <c r="A8152" s="6">
        <v>101096</v>
      </c>
      <c r="B8152" s="126">
        <v>6</v>
      </c>
      <c r="C8152" s="133"/>
      <c r="D8152" s="134">
        <v>10648</v>
      </c>
      <c r="E8152" s="7" t="s">
        <v>158</v>
      </c>
      <c r="F8152" s="8" t="s">
        <v>58</v>
      </c>
      <c r="G8152" s="18">
        <f>IFERROR(VLOOKUP(Table1[[#This Row],[Codigo_insumo]],BD_Insumos!$B:$E,4),"")</f>
        <v>359.69349999999997</v>
      </c>
      <c r="H8152" s="140">
        <v>4.7E-2</v>
      </c>
      <c r="I8152" s="9"/>
      <c r="J8152" s="23">
        <f t="shared" si="127"/>
        <v>16.905594499999999</v>
      </c>
      <c r="K8152" s="22" t="str">
        <f>IF(I8152&lt;&gt;"",SUMIF(Table1[Codigo_servico],A8152,Table1[Subtotal_insumo]),"")</f>
        <v/>
      </c>
      <c r="L8152" s="18">
        <f>IF(Table1[[#This Row],[Ordem_insumos]]&lt;&gt;0,VLOOKUP(Table1[[#This Row],[Codigo_servico]],Preencher_Orcamento!$B:$D,3,FALSE)*Table1[[#This Row],[Qtde_insumo]],"")</f>
        <v>0</v>
      </c>
      <c r="M8152" s="18">
        <f>IF(Table1[[#This Row],[Ordem_insumos]]&lt;&gt;0,VLOOKUP(Table1[[#This Row],[Codigo_servico]],Preencher_Orcamento!$B:$D,3,FALSE)*Table1[[#This Row],[Subtotal_insumo]],"")</f>
        <v>0</v>
      </c>
    </row>
    <row r="8153" spans="1:13" x14ac:dyDescent="0.25">
      <c r="A8153" s="6">
        <v>101096</v>
      </c>
      <c r="B8153" s="126">
        <v>7</v>
      </c>
      <c r="C8153" s="133"/>
      <c r="D8153" s="134">
        <v>12580</v>
      </c>
      <c r="E8153" s="7" t="s">
        <v>246</v>
      </c>
      <c r="F8153" s="8" t="s">
        <v>457</v>
      </c>
      <c r="G8153" s="18">
        <f>IFERROR(VLOOKUP(Table1[[#This Row],[Codigo_insumo]],BD_Insumos!$B:$E,4),"")</f>
        <v>0.25140000000000001</v>
      </c>
      <c r="H8153" s="140">
        <v>84</v>
      </c>
      <c r="I8153" s="9"/>
      <c r="J8153" s="23">
        <f t="shared" si="127"/>
        <v>21.117599999999999</v>
      </c>
      <c r="K8153" s="22" t="str">
        <f>IF(I8153&lt;&gt;"",SUMIF(Table1[Codigo_servico],A8153,Table1[Subtotal_insumo]),"")</f>
        <v/>
      </c>
      <c r="L8153" s="18">
        <f>IF(Table1[[#This Row],[Ordem_insumos]]&lt;&gt;0,VLOOKUP(Table1[[#This Row],[Codigo_servico]],Preencher_Orcamento!$B:$D,3,FALSE)*Table1[[#This Row],[Qtde_insumo]],"")</f>
        <v>0</v>
      </c>
      <c r="M8153" s="18">
        <f>IF(Table1[[#This Row],[Ordem_insumos]]&lt;&gt;0,VLOOKUP(Table1[[#This Row],[Codigo_servico]],Preencher_Orcamento!$B:$D,3,FALSE)*Table1[[#This Row],[Subtotal_insumo]],"")</f>
        <v>0</v>
      </c>
    </row>
    <row r="8154" spans="1:13" x14ac:dyDescent="0.25">
      <c r="A8154" s="3">
        <v>101097</v>
      </c>
      <c r="B8154" s="125">
        <v>0</v>
      </c>
      <c r="C8154" s="131" t="s">
        <v>2392</v>
      </c>
      <c r="D8154" s="132"/>
      <c r="E8154" s="4"/>
      <c r="F8154" s="4"/>
      <c r="G8154" s="17" t="str">
        <f>IFERROR(VLOOKUP(Table1[[#This Row],[Codigo_insumo]],BD_Insumos!$B:$E,4),"")</f>
        <v/>
      </c>
      <c r="H8154" s="139"/>
      <c r="I8154" s="5" t="s">
        <v>170</v>
      </c>
      <c r="J8154" s="20" t="str">
        <f t="shared" si="127"/>
        <v/>
      </c>
      <c r="K8154" s="21">
        <f>IF(I8154&lt;&gt;"",SUMIF(Table1[Codigo_servico],A8154,Table1[Subtotal_insumo]),"")</f>
        <v>213.34376897349279</v>
      </c>
      <c r="L8154" s="17" t="str">
        <f>IF(Table1[[#This Row],[Ordem_insumos]]&lt;&gt;0,VLOOKUP(Table1[[#This Row],[Codigo_servico]],Preencher_Orcamento!$B:$D,3,FALSE)*Table1[[#This Row],[Qtde_insumo]],"")</f>
        <v/>
      </c>
      <c r="M8154" s="17" t="str">
        <f>IF(Table1[[#This Row],[Ordem_insumos]]&lt;&gt;0,VLOOKUP(Table1[[#This Row],[Codigo_servico]],Preencher_Orcamento!$B:$D,3,FALSE)*Table1[[#This Row],[Subtotal_insumo]],"")</f>
        <v/>
      </c>
    </row>
    <row r="8155" spans="1:13" ht="26.25" x14ac:dyDescent="0.25">
      <c r="A8155" s="6">
        <v>101097</v>
      </c>
      <c r="B8155" s="126">
        <v>1</v>
      </c>
      <c r="C8155" s="133"/>
      <c r="D8155" s="134">
        <v>10636</v>
      </c>
      <c r="E8155" s="7" t="s">
        <v>146</v>
      </c>
      <c r="F8155" s="8" t="s">
        <v>58</v>
      </c>
      <c r="G8155" s="16">
        <f>IFERROR(VLOOKUP(Table1[[#This Row],[Codigo_insumo]],BD_Insumos!$B:$E,4),"")</f>
        <v>318.20740000000001</v>
      </c>
      <c r="H8155" s="140">
        <v>1.44E-2</v>
      </c>
      <c r="I8155" s="9"/>
      <c r="J8155" s="22">
        <f t="shared" si="127"/>
        <v>4.5821865600000002</v>
      </c>
      <c r="K8155" s="22" t="str">
        <f>IF(I8155&lt;&gt;"",SUMIF(Table1[Codigo_servico],A8155,Table1[Subtotal_insumo]),"")</f>
        <v/>
      </c>
      <c r="L8155" s="16">
        <f>IF(Table1[[#This Row],[Ordem_insumos]]&lt;&gt;0,VLOOKUP(Table1[[#This Row],[Codigo_servico]],Preencher_Orcamento!$B:$D,3,FALSE)*Table1[[#This Row],[Qtde_insumo]],"")</f>
        <v>0</v>
      </c>
      <c r="M8155" s="16">
        <f>IF(Table1[[#This Row],[Ordem_insumos]]&lt;&gt;0,VLOOKUP(Table1[[#This Row],[Codigo_servico]],Preencher_Orcamento!$B:$D,3,FALSE)*Table1[[#This Row],[Subtotal_insumo]],"")</f>
        <v>0</v>
      </c>
    </row>
    <row r="8156" spans="1:13" ht="26.25" x14ac:dyDescent="0.25">
      <c r="A8156" s="6">
        <v>101097</v>
      </c>
      <c r="B8156" s="126">
        <v>2</v>
      </c>
      <c r="C8156" s="133"/>
      <c r="D8156" s="134">
        <v>14040</v>
      </c>
      <c r="E8156" s="7" t="s">
        <v>299</v>
      </c>
      <c r="F8156" s="8" t="s">
        <v>168</v>
      </c>
      <c r="G8156" s="16">
        <f>IFERROR(VLOOKUP(Table1[[#This Row],[Codigo_insumo]],BD_Insumos!$B:$E,4),"")</f>
        <v>7.3939000000000004</v>
      </c>
      <c r="H8156" s="140">
        <v>0.5</v>
      </c>
      <c r="I8156" s="9"/>
      <c r="J8156" s="22">
        <f t="shared" si="127"/>
        <v>3.6969500000000002</v>
      </c>
      <c r="K8156" s="22" t="str">
        <f>IF(I8156&lt;&gt;"",SUMIF(Table1[Codigo_servico],A8156,Table1[Subtotal_insumo]),"")</f>
        <v/>
      </c>
      <c r="L8156" s="16">
        <f>IF(Table1[[#This Row],[Ordem_insumos]]&lt;&gt;0,VLOOKUP(Table1[[#This Row],[Codigo_servico]],Preencher_Orcamento!$B:$D,3,FALSE)*Table1[[#This Row],[Qtde_insumo]],"")</f>
        <v>0</v>
      </c>
      <c r="M8156" s="16">
        <f>IF(Table1[[#This Row],[Ordem_insumos]]&lt;&gt;0,VLOOKUP(Table1[[#This Row],[Codigo_servico]],Preencher_Orcamento!$B:$D,3,FALSE)*Table1[[#This Row],[Subtotal_insumo]],"")</f>
        <v>0</v>
      </c>
    </row>
    <row r="8157" spans="1:13" x14ac:dyDescent="0.25">
      <c r="A8157" s="6">
        <v>101097</v>
      </c>
      <c r="B8157" s="126">
        <v>3</v>
      </c>
      <c r="C8157" s="133"/>
      <c r="D8157" s="134">
        <v>2099</v>
      </c>
      <c r="E8157" s="7" t="s">
        <v>2205</v>
      </c>
      <c r="F8157" s="8" t="s">
        <v>2140</v>
      </c>
      <c r="G8157" s="18">
        <f>IFERROR(VLOOKUP(Table1[[#This Row],[Codigo_insumo]],BD_Insumos!$B:$E,4),"")</f>
        <v>12.627877718847255</v>
      </c>
      <c r="H8157" s="140">
        <v>5.157</v>
      </c>
      <c r="I8157" s="9"/>
      <c r="J8157" s="23">
        <f t="shared" si="127"/>
        <v>65.121965396095291</v>
      </c>
      <c r="K8157" s="22" t="str">
        <f>IF(I8157&lt;&gt;"",SUMIF(Table1[Codigo_servico],A8157,Table1[Subtotal_insumo]),"")</f>
        <v/>
      </c>
      <c r="L8157" s="18">
        <f>IF(Table1[[#This Row],[Ordem_insumos]]&lt;&gt;0,VLOOKUP(Table1[[#This Row],[Codigo_servico]],Preencher_Orcamento!$B:$D,3,FALSE)*Table1[[#This Row],[Qtde_insumo]],"")</f>
        <v>0</v>
      </c>
      <c r="M8157" s="18">
        <f>IF(Table1[[#This Row],[Ordem_insumos]]&lt;&gt;0,VLOOKUP(Table1[[#This Row],[Codigo_servico]],Preencher_Orcamento!$B:$D,3,FALSE)*Table1[[#This Row],[Subtotal_insumo]],"")</f>
        <v>0</v>
      </c>
    </row>
    <row r="8158" spans="1:13" x14ac:dyDescent="0.25">
      <c r="A8158" s="6">
        <v>101097</v>
      </c>
      <c r="B8158" s="126">
        <v>4</v>
      </c>
      <c r="C8158" s="133"/>
      <c r="D8158" s="134">
        <v>2020</v>
      </c>
      <c r="E8158" s="7" t="s">
        <v>2188</v>
      </c>
      <c r="F8158" s="8" t="s">
        <v>2140</v>
      </c>
      <c r="G8158" s="18">
        <f>IFERROR(VLOOKUP(Table1[[#This Row],[Codigo_insumo]],BD_Insumos!$B:$E,4),"")</f>
        <v>15.860837164231068</v>
      </c>
      <c r="H8158" s="140">
        <v>4.49</v>
      </c>
      <c r="I8158" s="9"/>
      <c r="J8158" s="23">
        <f t="shared" si="127"/>
        <v>71.215158867397491</v>
      </c>
      <c r="K8158" s="22" t="str">
        <f>IF(I8158&lt;&gt;"",SUMIF(Table1[Codigo_servico],A8158,Table1[Subtotal_insumo]),"")</f>
        <v/>
      </c>
      <c r="L8158" s="18">
        <f>IF(Table1[[#This Row],[Ordem_insumos]]&lt;&gt;0,VLOOKUP(Table1[[#This Row],[Codigo_servico]],Preencher_Orcamento!$B:$D,3,FALSE)*Table1[[#This Row],[Qtde_insumo]],"")</f>
        <v>0</v>
      </c>
      <c r="M8158" s="18">
        <f>IF(Table1[[#This Row],[Ordem_insumos]]&lt;&gt;0,VLOOKUP(Table1[[#This Row],[Codigo_servico]],Preencher_Orcamento!$B:$D,3,FALSE)*Table1[[#This Row],[Subtotal_insumo]],"")</f>
        <v>0</v>
      </c>
    </row>
    <row r="8159" spans="1:13" x14ac:dyDescent="0.25">
      <c r="A8159" s="6">
        <v>101097</v>
      </c>
      <c r="B8159" s="126">
        <v>5</v>
      </c>
      <c r="C8159" s="133"/>
      <c r="D8159" s="134">
        <v>12580</v>
      </c>
      <c r="E8159" s="7" t="s">
        <v>246</v>
      </c>
      <c r="F8159" s="8" t="s">
        <v>457</v>
      </c>
      <c r="G8159" s="18">
        <f>IFERROR(VLOOKUP(Table1[[#This Row],[Codigo_insumo]],BD_Insumos!$B:$E,4),"")</f>
        <v>0.25140000000000001</v>
      </c>
      <c r="H8159" s="140">
        <v>159</v>
      </c>
      <c r="I8159" s="9"/>
      <c r="J8159" s="23">
        <f t="shared" si="127"/>
        <v>39.9726</v>
      </c>
      <c r="K8159" s="22" t="str">
        <f>IF(I8159&lt;&gt;"",SUMIF(Table1[Codigo_servico],A8159,Table1[Subtotal_insumo]),"")</f>
        <v/>
      </c>
      <c r="L8159" s="18">
        <f>IF(Table1[[#This Row],[Ordem_insumos]]&lt;&gt;0,VLOOKUP(Table1[[#This Row],[Codigo_servico]],Preencher_Orcamento!$B:$D,3,FALSE)*Table1[[#This Row],[Qtde_insumo]],"")</f>
        <v>0</v>
      </c>
      <c r="M8159" s="18">
        <f>IF(Table1[[#This Row],[Ordem_insumos]]&lt;&gt;0,VLOOKUP(Table1[[#This Row],[Codigo_servico]],Preencher_Orcamento!$B:$D,3,FALSE)*Table1[[#This Row],[Subtotal_insumo]],"")</f>
        <v>0</v>
      </c>
    </row>
    <row r="8160" spans="1:13" ht="26.25" x14ac:dyDescent="0.25">
      <c r="A8160" s="6">
        <v>101097</v>
      </c>
      <c r="B8160" s="126">
        <v>6</v>
      </c>
      <c r="C8160" s="133"/>
      <c r="D8160" s="134">
        <v>14022</v>
      </c>
      <c r="E8160" s="7" t="s">
        <v>290</v>
      </c>
      <c r="F8160" s="8" t="s">
        <v>197</v>
      </c>
      <c r="G8160" s="18">
        <f>IFERROR(VLOOKUP(Table1[[#This Row],[Codigo_insumo]],BD_Insumos!$B:$E,4),"")</f>
        <v>20.04</v>
      </c>
      <c r="H8160" s="140">
        <v>0.27</v>
      </c>
      <c r="I8160" s="9"/>
      <c r="J8160" s="23">
        <f t="shared" si="127"/>
        <v>5.4108000000000001</v>
      </c>
      <c r="K8160" s="22" t="str">
        <f>IF(I8160&lt;&gt;"",SUMIF(Table1[Codigo_servico],A8160,Table1[Subtotal_insumo]),"")</f>
        <v/>
      </c>
      <c r="L8160" s="18">
        <f>IF(Table1[[#This Row],[Ordem_insumos]]&lt;&gt;0,VLOOKUP(Table1[[#This Row],[Codigo_servico]],Preencher_Orcamento!$B:$D,3,FALSE)*Table1[[#This Row],[Qtde_insumo]],"")</f>
        <v>0</v>
      </c>
      <c r="M8160" s="18">
        <f>IF(Table1[[#This Row],[Ordem_insumos]]&lt;&gt;0,VLOOKUP(Table1[[#This Row],[Codigo_servico]],Preencher_Orcamento!$B:$D,3,FALSE)*Table1[[#This Row],[Subtotal_insumo]],"")</f>
        <v>0</v>
      </c>
    </row>
    <row r="8161" spans="1:13" ht="26.25" x14ac:dyDescent="0.25">
      <c r="A8161" s="6">
        <v>101097</v>
      </c>
      <c r="B8161" s="126">
        <v>7</v>
      </c>
      <c r="C8161" s="133"/>
      <c r="D8161" s="134">
        <v>10648</v>
      </c>
      <c r="E8161" s="7" t="s">
        <v>158</v>
      </c>
      <c r="F8161" s="8" t="s">
        <v>58</v>
      </c>
      <c r="G8161" s="18">
        <f>IFERROR(VLOOKUP(Table1[[#This Row],[Codigo_insumo]],BD_Insumos!$B:$E,4),"")</f>
        <v>359.69349999999997</v>
      </c>
      <c r="H8161" s="140">
        <v>6.4899999999999999E-2</v>
      </c>
      <c r="I8161" s="9"/>
      <c r="J8161" s="23">
        <f t="shared" si="127"/>
        <v>23.344108149999997</v>
      </c>
      <c r="K8161" s="22" t="str">
        <f>IF(I8161&lt;&gt;"",SUMIF(Table1[Codigo_servico],A8161,Table1[Subtotal_insumo]),"")</f>
        <v/>
      </c>
      <c r="L8161" s="18">
        <f>IF(Table1[[#This Row],[Ordem_insumos]]&lt;&gt;0,VLOOKUP(Table1[[#This Row],[Codigo_servico]],Preencher_Orcamento!$B:$D,3,FALSE)*Table1[[#This Row],[Qtde_insumo]],"")</f>
        <v>0</v>
      </c>
      <c r="M8161" s="18">
        <f>IF(Table1[[#This Row],[Ordem_insumos]]&lt;&gt;0,VLOOKUP(Table1[[#This Row],[Codigo_servico]],Preencher_Orcamento!$B:$D,3,FALSE)*Table1[[#This Row],[Subtotal_insumo]],"")</f>
        <v>0</v>
      </c>
    </row>
    <row r="8162" spans="1:13" x14ac:dyDescent="0.25">
      <c r="A8162" s="3">
        <v>101098</v>
      </c>
      <c r="B8162" s="125">
        <v>0</v>
      </c>
      <c r="C8162" s="131" t="s">
        <v>2393</v>
      </c>
      <c r="D8162" s="132"/>
      <c r="E8162" s="4"/>
      <c r="F8162" s="4"/>
      <c r="G8162" s="17" t="str">
        <f>IFERROR(VLOOKUP(Table1[[#This Row],[Codigo_insumo]],BD_Insumos!$B:$E,4),"")</f>
        <v/>
      </c>
      <c r="H8162" s="139"/>
      <c r="I8162" s="5" t="s">
        <v>170</v>
      </c>
      <c r="J8162" s="20" t="str">
        <f t="shared" si="127"/>
        <v/>
      </c>
      <c r="K8162" s="21">
        <f>IF(I8162&lt;&gt;"",SUMIF(Table1[Codigo_servico],A8162,Table1[Subtotal_insumo]),"")</f>
        <v>134.15012849611384</v>
      </c>
      <c r="L8162" s="17" t="str">
        <f>IF(Table1[[#This Row],[Ordem_insumos]]&lt;&gt;0,VLOOKUP(Table1[[#This Row],[Codigo_servico]],Preencher_Orcamento!$B:$D,3,FALSE)*Table1[[#This Row],[Qtde_insumo]],"")</f>
        <v/>
      </c>
      <c r="M8162" s="17" t="str">
        <f>IF(Table1[[#This Row],[Ordem_insumos]]&lt;&gt;0,VLOOKUP(Table1[[#This Row],[Codigo_servico]],Preencher_Orcamento!$B:$D,3,FALSE)*Table1[[#This Row],[Subtotal_insumo]],"")</f>
        <v/>
      </c>
    </row>
    <row r="8163" spans="1:13" x14ac:dyDescent="0.25">
      <c r="A8163" s="6">
        <v>101098</v>
      </c>
      <c r="B8163" s="126">
        <v>1</v>
      </c>
      <c r="C8163" s="133"/>
      <c r="D8163" s="134">
        <v>11021</v>
      </c>
      <c r="E8163" s="7" t="s">
        <v>175</v>
      </c>
      <c r="F8163" s="8" t="s">
        <v>170</v>
      </c>
      <c r="G8163" s="16">
        <f>IFERROR(VLOOKUP(Table1[[#This Row],[Codigo_insumo]],BD_Insumos!$B:$E,4),"")</f>
        <v>12.2156</v>
      </c>
      <c r="H8163" s="140">
        <v>0.4</v>
      </c>
      <c r="I8163" s="9"/>
      <c r="J8163" s="22">
        <f t="shared" si="127"/>
        <v>4.8862400000000008</v>
      </c>
      <c r="K8163" s="22" t="str">
        <f>IF(I8163&lt;&gt;"",SUMIF(Table1[Codigo_servico],A8163,Table1[Subtotal_insumo]),"")</f>
        <v/>
      </c>
      <c r="L8163" s="16">
        <f>IF(Table1[[#This Row],[Ordem_insumos]]&lt;&gt;0,VLOOKUP(Table1[[#This Row],[Codigo_servico]],Preencher_Orcamento!$B:$D,3,FALSE)*Table1[[#This Row],[Qtde_insumo]],"")</f>
        <v>0</v>
      </c>
      <c r="M8163" s="16">
        <f>IF(Table1[[#This Row],[Ordem_insumos]]&lt;&gt;0,VLOOKUP(Table1[[#This Row],[Codigo_servico]],Preencher_Orcamento!$B:$D,3,FALSE)*Table1[[#This Row],[Subtotal_insumo]],"")</f>
        <v>0</v>
      </c>
    </row>
    <row r="8164" spans="1:13" x14ac:dyDescent="0.25">
      <c r="A8164" s="6">
        <v>101098</v>
      </c>
      <c r="B8164" s="126">
        <v>2</v>
      </c>
      <c r="C8164" s="133"/>
      <c r="D8164" s="134">
        <v>2099</v>
      </c>
      <c r="E8164" s="7" t="s">
        <v>2205</v>
      </c>
      <c r="F8164" s="8" t="s">
        <v>2140</v>
      </c>
      <c r="G8164" s="16">
        <f>IFERROR(VLOOKUP(Table1[[#This Row],[Codigo_insumo]],BD_Insumos!$B:$E,4),"")</f>
        <v>12.627877718847255</v>
      </c>
      <c r="H8164" s="140">
        <v>0.8</v>
      </c>
      <c r="I8164" s="9"/>
      <c r="J8164" s="22">
        <f t="shared" si="127"/>
        <v>10.102302175077805</v>
      </c>
      <c r="K8164" s="22" t="str">
        <f>IF(I8164&lt;&gt;"",SUMIF(Table1[Codigo_servico],A8164,Table1[Subtotal_insumo]),"")</f>
        <v/>
      </c>
      <c r="L8164" s="16">
        <f>IF(Table1[[#This Row],[Ordem_insumos]]&lt;&gt;0,VLOOKUP(Table1[[#This Row],[Codigo_servico]],Preencher_Orcamento!$B:$D,3,FALSE)*Table1[[#This Row],[Qtde_insumo]],"")</f>
        <v>0</v>
      </c>
      <c r="M8164" s="16">
        <f>IF(Table1[[#This Row],[Ordem_insumos]]&lt;&gt;0,VLOOKUP(Table1[[#This Row],[Codigo_servico]],Preencher_Orcamento!$B:$D,3,FALSE)*Table1[[#This Row],[Subtotal_insumo]],"")</f>
        <v>0</v>
      </c>
    </row>
    <row r="8165" spans="1:13" x14ac:dyDescent="0.25">
      <c r="A8165" s="6">
        <v>101098</v>
      </c>
      <c r="B8165" s="126">
        <v>3</v>
      </c>
      <c r="C8165" s="133"/>
      <c r="D8165" s="134">
        <v>11070</v>
      </c>
      <c r="E8165" s="7" t="s">
        <v>185</v>
      </c>
      <c r="F8165" s="8" t="s">
        <v>5</v>
      </c>
      <c r="G8165" s="16">
        <f>IFERROR(VLOOKUP(Table1[[#This Row],[Codigo_insumo]],BD_Insumos!$B:$E,4),"")</f>
        <v>4.1189999999999998</v>
      </c>
      <c r="H8165" s="140">
        <v>0.4</v>
      </c>
      <c r="I8165" s="9"/>
      <c r="J8165" s="22">
        <f t="shared" si="127"/>
        <v>1.6476</v>
      </c>
      <c r="K8165" s="22" t="str">
        <f>IF(I8165&lt;&gt;"",SUMIF(Table1[Codigo_servico],A8165,Table1[Subtotal_insumo]),"")</f>
        <v/>
      </c>
      <c r="L8165" s="16">
        <f>IF(Table1[[#This Row],[Ordem_insumos]]&lt;&gt;0,VLOOKUP(Table1[[#This Row],[Codigo_servico]],Preencher_Orcamento!$B:$D,3,FALSE)*Table1[[#This Row],[Qtde_insumo]],"")</f>
        <v>0</v>
      </c>
      <c r="M8165" s="16">
        <f>IF(Table1[[#This Row],[Ordem_insumos]]&lt;&gt;0,VLOOKUP(Table1[[#This Row],[Codigo_servico]],Preencher_Orcamento!$B:$D,3,FALSE)*Table1[[#This Row],[Subtotal_insumo]],"")</f>
        <v>0</v>
      </c>
    </row>
    <row r="8166" spans="1:13" x14ac:dyDescent="0.25">
      <c r="A8166" s="6">
        <v>101098</v>
      </c>
      <c r="B8166" s="126">
        <v>4</v>
      </c>
      <c r="C8166" s="133"/>
      <c r="D8166" s="134">
        <v>2013</v>
      </c>
      <c r="E8166" s="7" t="s">
        <v>2184</v>
      </c>
      <c r="F8166" s="8" t="s">
        <v>2140</v>
      </c>
      <c r="G8166" s="16">
        <f>IFERROR(VLOOKUP(Table1[[#This Row],[Codigo_insumo]],BD_Insumos!$B:$E,4),"")</f>
        <v>15.756939025755017</v>
      </c>
      <c r="H8166" s="140">
        <v>2.42</v>
      </c>
      <c r="I8166" s="9"/>
      <c r="J8166" s="22">
        <f t="shared" si="127"/>
        <v>38.131792442327139</v>
      </c>
      <c r="K8166" s="22" t="str">
        <f>IF(I8166&lt;&gt;"",SUMIF(Table1[Codigo_servico],A8166,Table1[Subtotal_insumo]),"")</f>
        <v/>
      </c>
      <c r="L8166" s="16">
        <f>IF(Table1[[#This Row],[Ordem_insumos]]&lt;&gt;0,VLOOKUP(Table1[[#This Row],[Codigo_servico]],Preencher_Orcamento!$B:$D,3,FALSE)*Table1[[#This Row],[Qtde_insumo]],"")</f>
        <v>0</v>
      </c>
      <c r="M8166" s="16">
        <f>IF(Table1[[#This Row],[Ordem_insumos]]&lt;&gt;0,VLOOKUP(Table1[[#This Row],[Codigo_servico]],Preencher_Orcamento!$B:$D,3,FALSE)*Table1[[#This Row],[Subtotal_insumo]],"")</f>
        <v>0</v>
      </c>
    </row>
    <row r="8167" spans="1:13" ht="26.25" x14ac:dyDescent="0.25">
      <c r="A8167" s="6">
        <v>101098</v>
      </c>
      <c r="B8167" s="126">
        <v>5</v>
      </c>
      <c r="C8167" s="133"/>
      <c r="D8167" s="134">
        <v>2016</v>
      </c>
      <c r="E8167" s="7" t="s">
        <v>2187</v>
      </c>
      <c r="F8167" s="8" t="s">
        <v>2140</v>
      </c>
      <c r="G8167" s="16">
        <f>IFERROR(VLOOKUP(Table1[[#This Row],[Codigo_insumo]],BD_Insumos!$B:$E,4),"")</f>
        <v>13.188618292508322</v>
      </c>
      <c r="H8167" s="140">
        <v>0.46</v>
      </c>
      <c r="I8167" s="9"/>
      <c r="J8167" s="22">
        <f t="shared" si="127"/>
        <v>6.0667644145538278</v>
      </c>
      <c r="K8167" s="22" t="str">
        <f>IF(I8167&lt;&gt;"",SUMIF(Table1[Codigo_servico],A8167,Table1[Subtotal_insumo]),"")</f>
        <v/>
      </c>
      <c r="L8167" s="16">
        <f>IF(Table1[[#This Row],[Ordem_insumos]]&lt;&gt;0,VLOOKUP(Table1[[#This Row],[Codigo_servico]],Preencher_Orcamento!$B:$D,3,FALSE)*Table1[[#This Row],[Qtde_insumo]],"")</f>
        <v>0</v>
      </c>
      <c r="M8167" s="16">
        <f>IF(Table1[[#This Row],[Ordem_insumos]]&lt;&gt;0,VLOOKUP(Table1[[#This Row],[Codigo_servico]],Preencher_Orcamento!$B:$D,3,FALSE)*Table1[[#This Row],[Subtotal_insumo]],"")</f>
        <v>0</v>
      </c>
    </row>
    <row r="8168" spans="1:13" x14ac:dyDescent="0.25">
      <c r="A8168" s="6">
        <v>101098</v>
      </c>
      <c r="B8168" s="126">
        <v>6</v>
      </c>
      <c r="C8168" s="133"/>
      <c r="D8168" s="134">
        <v>11520</v>
      </c>
      <c r="E8168" s="7" t="s">
        <v>213</v>
      </c>
      <c r="F8168" s="8" t="s">
        <v>197</v>
      </c>
      <c r="G8168" s="16">
        <f>IFERROR(VLOOKUP(Table1[[#This Row],[Codigo_insumo]],BD_Insumos!$B:$E,4),"")</f>
        <v>3.1955</v>
      </c>
      <c r="H8168" s="140">
        <v>5.27</v>
      </c>
      <c r="I8168" s="9"/>
      <c r="J8168" s="22">
        <f t="shared" si="127"/>
        <v>16.840284999999998</v>
      </c>
      <c r="K8168" s="22" t="str">
        <f>IF(I8168&lt;&gt;"",SUMIF(Table1[Codigo_servico],A8168,Table1[Subtotal_insumo]),"")</f>
        <v/>
      </c>
      <c r="L8168" s="16">
        <f>IF(Table1[[#This Row],[Ordem_insumos]]&lt;&gt;0,VLOOKUP(Table1[[#This Row],[Codigo_servico]],Preencher_Orcamento!$B:$D,3,FALSE)*Table1[[#This Row],[Qtde_insumo]],"")</f>
        <v>0</v>
      </c>
      <c r="M8168" s="16">
        <f>IF(Table1[[#This Row],[Ordem_insumos]]&lt;&gt;0,VLOOKUP(Table1[[#This Row],[Codigo_servico]],Preencher_Orcamento!$B:$D,3,FALSE)*Table1[[#This Row],[Subtotal_insumo]],"")</f>
        <v>0</v>
      </c>
    </row>
    <row r="8169" spans="1:13" x14ac:dyDescent="0.25">
      <c r="A8169" s="6">
        <v>101098</v>
      </c>
      <c r="B8169" s="126">
        <v>7</v>
      </c>
      <c r="C8169" s="133"/>
      <c r="D8169" s="134">
        <v>17740</v>
      </c>
      <c r="E8169" s="7" t="s">
        <v>399</v>
      </c>
      <c r="F8169" s="8" t="s">
        <v>197</v>
      </c>
      <c r="G8169" s="18">
        <f>IFERROR(VLOOKUP(Table1[[#This Row],[Codigo_insumo]],BD_Insumos!$B:$E,4),"")</f>
        <v>4.9862000000000002</v>
      </c>
      <c r="H8169" s="140">
        <v>0.09</v>
      </c>
      <c r="I8169" s="9"/>
      <c r="J8169" s="23">
        <f t="shared" si="127"/>
        <v>0.44875799999999999</v>
      </c>
      <c r="K8169" s="22" t="str">
        <f>IF(I8169&lt;&gt;"",SUMIF(Table1[Codigo_servico],A8169,Table1[Subtotal_insumo]),"")</f>
        <v/>
      </c>
      <c r="L8169" s="18">
        <f>IF(Table1[[#This Row],[Ordem_insumos]]&lt;&gt;0,VLOOKUP(Table1[[#This Row],[Codigo_servico]],Preencher_Orcamento!$B:$D,3,FALSE)*Table1[[#This Row],[Qtde_insumo]],"")</f>
        <v>0</v>
      </c>
      <c r="M8169" s="18">
        <f>IF(Table1[[#This Row],[Ordem_insumos]]&lt;&gt;0,VLOOKUP(Table1[[#This Row],[Codigo_servico]],Preencher_Orcamento!$B:$D,3,FALSE)*Table1[[#This Row],[Subtotal_insumo]],"")</f>
        <v>0</v>
      </c>
    </row>
    <row r="8170" spans="1:13" x14ac:dyDescent="0.25">
      <c r="A8170" s="6">
        <v>101098</v>
      </c>
      <c r="B8170" s="126">
        <v>8</v>
      </c>
      <c r="C8170" s="133"/>
      <c r="D8170" s="134">
        <v>2020</v>
      </c>
      <c r="E8170" s="7" t="s">
        <v>2188</v>
      </c>
      <c r="F8170" s="8" t="s">
        <v>2140</v>
      </c>
      <c r="G8170" s="18">
        <f>IFERROR(VLOOKUP(Table1[[#This Row],[Codigo_insumo]],BD_Insumos!$B:$E,4),"")</f>
        <v>15.860837164231068</v>
      </c>
      <c r="H8170" s="140">
        <v>0.3</v>
      </c>
      <c r="I8170" s="9"/>
      <c r="J8170" s="23">
        <f t="shared" si="127"/>
        <v>4.75825114926932</v>
      </c>
      <c r="K8170" s="22" t="str">
        <f>IF(I8170&lt;&gt;"",SUMIF(Table1[Codigo_servico],A8170,Table1[Subtotal_insumo]),"")</f>
        <v/>
      </c>
      <c r="L8170" s="18">
        <f>IF(Table1[[#This Row],[Ordem_insumos]]&lt;&gt;0,VLOOKUP(Table1[[#This Row],[Codigo_servico]],Preencher_Orcamento!$B:$D,3,FALSE)*Table1[[#This Row],[Qtde_insumo]],"")</f>
        <v>0</v>
      </c>
      <c r="M8170" s="18">
        <f>IF(Table1[[#This Row],[Ordem_insumos]]&lt;&gt;0,VLOOKUP(Table1[[#This Row],[Codigo_servico]],Preencher_Orcamento!$B:$D,3,FALSE)*Table1[[#This Row],[Subtotal_insumo]],"")</f>
        <v>0</v>
      </c>
    </row>
    <row r="8171" spans="1:13" x14ac:dyDescent="0.25">
      <c r="A8171" s="6">
        <v>101098</v>
      </c>
      <c r="B8171" s="126">
        <v>9</v>
      </c>
      <c r="C8171" s="133"/>
      <c r="D8171" s="134">
        <v>2014</v>
      </c>
      <c r="E8171" s="7" t="s">
        <v>2185</v>
      </c>
      <c r="F8171" s="8" t="s">
        <v>2140</v>
      </c>
      <c r="G8171" s="18">
        <f>IFERROR(VLOOKUP(Table1[[#This Row],[Codigo_insumo]],BD_Insumos!$B:$E,4),"")</f>
        <v>13.173665210544026</v>
      </c>
      <c r="H8171" s="140">
        <v>2.42</v>
      </c>
      <c r="I8171" s="9"/>
      <c r="J8171" s="23">
        <f t="shared" si="127"/>
        <v>31.880269809516545</v>
      </c>
      <c r="K8171" s="22" t="str">
        <f>IF(I8171&lt;&gt;"",SUMIF(Table1[Codigo_servico],A8171,Table1[Subtotal_insumo]),"")</f>
        <v/>
      </c>
      <c r="L8171" s="18">
        <f>IF(Table1[[#This Row],[Ordem_insumos]]&lt;&gt;0,VLOOKUP(Table1[[#This Row],[Codigo_servico]],Preencher_Orcamento!$B:$D,3,FALSE)*Table1[[#This Row],[Qtde_insumo]],"")</f>
        <v>0</v>
      </c>
      <c r="M8171" s="18">
        <f>IF(Table1[[#This Row],[Ordem_insumos]]&lt;&gt;0,VLOOKUP(Table1[[#This Row],[Codigo_servico]],Preencher_Orcamento!$B:$D,3,FALSE)*Table1[[#This Row],[Subtotal_insumo]],"")</f>
        <v>0</v>
      </c>
    </row>
    <row r="8172" spans="1:13" x14ac:dyDescent="0.25">
      <c r="A8172" s="6">
        <v>101098</v>
      </c>
      <c r="B8172" s="126">
        <v>10</v>
      </c>
      <c r="C8172" s="133"/>
      <c r="D8172" s="134">
        <v>2015</v>
      </c>
      <c r="E8172" s="7" t="s">
        <v>2186</v>
      </c>
      <c r="F8172" s="8" t="s">
        <v>2140</v>
      </c>
      <c r="G8172" s="18">
        <f>IFERROR(VLOOKUP(Table1[[#This Row],[Codigo_insumo]],BD_Insumos!$B:$E,4),"")</f>
        <v>16.259414142106937</v>
      </c>
      <c r="H8172" s="140">
        <v>0.46</v>
      </c>
      <c r="I8172" s="9"/>
      <c r="J8172" s="23">
        <f t="shared" si="127"/>
        <v>7.4793305053691919</v>
      </c>
      <c r="K8172" s="22" t="str">
        <f>IF(I8172&lt;&gt;"",SUMIF(Table1[Codigo_servico],A8172,Table1[Subtotal_insumo]),"")</f>
        <v/>
      </c>
      <c r="L8172" s="18">
        <f>IF(Table1[[#This Row],[Ordem_insumos]]&lt;&gt;0,VLOOKUP(Table1[[#This Row],[Codigo_servico]],Preencher_Orcamento!$B:$D,3,FALSE)*Table1[[#This Row],[Qtde_insumo]],"")</f>
        <v>0</v>
      </c>
      <c r="M8172" s="18">
        <f>IF(Table1[[#This Row],[Ordem_insumos]]&lt;&gt;0,VLOOKUP(Table1[[#This Row],[Codigo_servico]],Preencher_Orcamento!$B:$D,3,FALSE)*Table1[[#This Row],[Subtotal_insumo]],"")</f>
        <v>0</v>
      </c>
    </row>
    <row r="8173" spans="1:13" x14ac:dyDescent="0.25">
      <c r="A8173" s="6">
        <v>101098</v>
      </c>
      <c r="B8173" s="126">
        <v>11</v>
      </c>
      <c r="C8173" s="133"/>
      <c r="D8173" s="134">
        <v>10608</v>
      </c>
      <c r="E8173" s="7" t="s">
        <v>118</v>
      </c>
      <c r="F8173" s="8" t="s">
        <v>58</v>
      </c>
      <c r="G8173" s="18">
        <f>IFERROR(VLOOKUP(Table1[[#This Row],[Codigo_insumo]],BD_Insumos!$B:$E,4),"")</f>
        <v>238.17070000000001</v>
      </c>
      <c r="H8173" s="140">
        <v>0.05</v>
      </c>
      <c r="I8173" s="9"/>
      <c r="J8173" s="23">
        <f t="shared" si="127"/>
        <v>11.908535000000001</v>
      </c>
      <c r="K8173" s="22" t="str">
        <f>IF(I8173&lt;&gt;"",SUMIF(Table1[Codigo_servico],A8173,Table1[Subtotal_insumo]),"")</f>
        <v/>
      </c>
      <c r="L8173" s="18">
        <f>IF(Table1[[#This Row],[Ordem_insumos]]&lt;&gt;0,VLOOKUP(Table1[[#This Row],[Codigo_servico]],Preencher_Orcamento!$B:$D,3,FALSE)*Table1[[#This Row],[Qtde_insumo]],"")</f>
        <v>0</v>
      </c>
      <c r="M8173" s="18">
        <f>IF(Table1[[#This Row],[Ordem_insumos]]&lt;&gt;0,VLOOKUP(Table1[[#This Row],[Codigo_servico]],Preencher_Orcamento!$B:$D,3,FALSE)*Table1[[#This Row],[Subtotal_insumo]],"")</f>
        <v>0</v>
      </c>
    </row>
    <row r="8174" spans="1:13" x14ac:dyDescent="0.25">
      <c r="A8174" s="3">
        <v>101101</v>
      </c>
      <c r="B8174" s="125">
        <v>0</v>
      </c>
      <c r="C8174" s="131" t="s">
        <v>3948</v>
      </c>
      <c r="D8174" s="132"/>
      <c r="E8174" s="4"/>
      <c r="F8174" s="4"/>
      <c r="G8174" s="17" t="str">
        <f>IFERROR(VLOOKUP(Table1[[#This Row],[Codigo_insumo]],BD_Insumos!$B:$E,4),"")</f>
        <v/>
      </c>
      <c r="H8174" s="139"/>
      <c r="I8174" s="5" t="s">
        <v>5</v>
      </c>
      <c r="J8174" s="20" t="str">
        <f t="shared" si="127"/>
        <v/>
      </c>
      <c r="K8174" s="21">
        <f>IF(I8174&lt;&gt;"",SUMIF(Table1[Codigo_servico],A8174,Table1[Subtotal_insumo]),"")</f>
        <v>31.1285312395724</v>
      </c>
      <c r="L8174" s="17" t="str">
        <f>IF(Table1[[#This Row],[Ordem_insumos]]&lt;&gt;0,VLOOKUP(Table1[[#This Row],[Codigo_servico]],Preencher_Orcamento!$B:$D,3,FALSE)*Table1[[#This Row],[Qtde_insumo]],"")</f>
        <v/>
      </c>
      <c r="M8174" s="17" t="str">
        <f>IF(Table1[[#This Row],[Ordem_insumos]]&lt;&gt;0,VLOOKUP(Table1[[#This Row],[Codigo_servico]],Preencher_Orcamento!$B:$D,3,FALSE)*Table1[[#This Row],[Subtotal_insumo]],"")</f>
        <v/>
      </c>
    </row>
    <row r="8175" spans="1:13" x14ac:dyDescent="0.25">
      <c r="A8175" s="6">
        <v>101101</v>
      </c>
      <c r="B8175" s="126">
        <v>1</v>
      </c>
      <c r="C8175" s="133"/>
      <c r="D8175" s="134">
        <v>2035</v>
      </c>
      <c r="E8175" s="7" t="s">
        <v>2190</v>
      </c>
      <c r="F8175" s="8" t="s">
        <v>2140</v>
      </c>
      <c r="G8175" s="16">
        <f>IFERROR(VLOOKUP(Table1[[#This Row],[Codigo_insumo]],BD_Insumos!$B:$E,4),"")</f>
        <v>17.275965903920998</v>
      </c>
      <c r="H8175" s="140">
        <v>0.35</v>
      </c>
      <c r="I8175" s="9"/>
      <c r="J8175" s="22">
        <f t="shared" si="127"/>
        <v>6.0465880663723492</v>
      </c>
      <c r="K8175" s="22" t="str">
        <f>IF(I8175&lt;&gt;"",SUMIF(Table1[Codigo_servico],A8175,Table1[Subtotal_insumo]),"")</f>
        <v/>
      </c>
      <c r="L8175" s="16">
        <f>IF(Table1[[#This Row],[Ordem_insumos]]&lt;&gt;0,VLOOKUP(Table1[[#This Row],[Codigo_servico]],Preencher_Orcamento!$B:$D,3,FALSE)*Table1[[#This Row],[Qtde_insumo]],"")</f>
        <v>0</v>
      </c>
      <c r="M8175" s="16">
        <f>IF(Table1[[#This Row],[Ordem_insumos]]&lt;&gt;0,VLOOKUP(Table1[[#This Row],[Codigo_servico]],Preencher_Orcamento!$B:$D,3,FALSE)*Table1[[#This Row],[Subtotal_insumo]],"")</f>
        <v>0</v>
      </c>
    </row>
    <row r="8176" spans="1:13" ht="26.25" x14ac:dyDescent="0.25">
      <c r="A8176" s="6">
        <v>101101</v>
      </c>
      <c r="B8176" s="126">
        <v>2</v>
      </c>
      <c r="C8176" s="133"/>
      <c r="D8176" s="134">
        <v>17530</v>
      </c>
      <c r="E8176" s="7" t="s">
        <v>387</v>
      </c>
      <c r="F8176" s="8" t="s">
        <v>197</v>
      </c>
      <c r="G8176" s="16">
        <f>IFERROR(VLOOKUP(Table1[[#This Row],[Codigo_insumo]],BD_Insumos!$B:$E,4),"")</f>
        <v>38.257300000000001</v>
      </c>
      <c r="H8176" s="140">
        <v>0.03</v>
      </c>
      <c r="I8176" s="9"/>
      <c r="J8176" s="22">
        <f t="shared" si="127"/>
        <v>1.1477189999999999</v>
      </c>
      <c r="K8176" s="22" t="str">
        <f>IF(I8176&lt;&gt;"",SUMIF(Table1[Codigo_servico],A8176,Table1[Subtotal_insumo]),"")</f>
        <v/>
      </c>
      <c r="L8176" s="16">
        <f>IF(Table1[[#This Row],[Ordem_insumos]]&lt;&gt;0,VLOOKUP(Table1[[#This Row],[Codigo_servico]],Preencher_Orcamento!$B:$D,3,FALSE)*Table1[[#This Row],[Qtde_insumo]],"")</f>
        <v>0</v>
      </c>
      <c r="M8176" s="16">
        <f>IF(Table1[[#This Row],[Ordem_insumos]]&lt;&gt;0,VLOOKUP(Table1[[#This Row],[Codigo_servico]],Preencher_Orcamento!$B:$D,3,FALSE)*Table1[[#This Row],[Subtotal_insumo]],"")</f>
        <v>0</v>
      </c>
    </row>
    <row r="8177" spans="1:13" x14ac:dyDescent="0.25">
      <c r="A8177" s="6">
        <v>101101</v>
      </c>
      <c r="B8177" s="126">
        <v>3</v>
      </c>
      <c r="C8177" s="133"/>
      <c r="D8177" s="134">
        <v>17525</v>
      </c>
      <c r="E8177" s="7" t="s">
        <v>386</v>
      </c>
      <c r="F8177" s="8" t="s">
        <v>197</v>
      </c>
      <c r="G8177" s="18">
        <f>IFERROR(VLOOKUP(Table1[[#This Row],[Codigo_insumo]],BD_Insumos!$B:$E,4),"")</f>
        <v>8.7385000000000002</v>
      </c>
      <c r="H8177" s="140">
        <v>0.1</v>
      </c>
      <c r="I8177" s="9"/>
      <c r="J8177" s="23">
        <f t="shared" si="127"/>
        <v>0.87385000000000002</v>
      </c>
      <c r="K8177" s="22" t="str">
        <f>IF(I8177&lt;&gt;"",SUMIF(Table1[Codigo_servico],A8177,Table1[Subtotal_insumo]),"")</f>
        <v/>
      </c>
      <c r="L8177" s="18">
        <f>IF(Table1[[#This Row],[Ordem_insumos]]&lt;&gt;0,VLOOKUP(Table1[[#This Row],[Codigo_servico]],Preencher_Orcamento!$B:$D,3,FALSE)*Table1[[#This Row],[Qtde_insumo]],"")</f>
        <v>0</v>
      </c>
      <c r="M8177" s="18">
        <f>IF(Table1[[#This Row],[Ordem_insumos]]&lt;&gt;0,VLOOKUP(Table1[[#This Row],[Codigo_servico]],Preencher_Orcamento!$B:$D,3,FALSE)*Table1[[#This Row],[Subtotal_insumo]],"")</f>
        <v>0</v>
      </c>
    </row>
    <row r="8178" spans="1:13" x14ac:dyDescent="0.25">
      <c r="A8178" s="6">
        <v>101101</v>
      </c>
      <c r="B8178" s="126">
        <v>4</v>
      </c>
      <c r="C8178" s="133"/>
      <c r="D8178" s="134">
        <v>79656</v>
      </c>
      <c r="E8178" s="7" t="s">
        <v>2025</v>
      </c>
      <c r="F8178" s="8" t="s">
        <v>197</v>
      </c>
      <c r="G8178" s="18">
        <f>IFERROR(VLOOKUP(Table1[[#This Row],[Codigo_insumo]],BD_Insumos!$B:$E,4),"")</f>
        <v>44.106400000000001</v>
      </c>
      <c r="H8178" s="140">
        <v>0.04</v>
      </c>
      <c r="I8178" s="9"/>
      <c r="J8178" s="23">
        <f t="shared" si="127"/>
        <v>1.764256</v>
      </c>
      <c r="K8178" s="22" t="str">
        <f>IF(I8178&lt;&gt;"",SUMIF(Table1[Codigo_servico],A8178,Table1[Subtotal_insumo]),"")</f>
        <v/>
      </c>
      <c r="L8178" s="18">
        <f>IF(Table1[[#This Row],[Ordem_insumos]]&lt;&gt;0,VLOOKUP(Table1[[#This Row],[Codigo_servico]],Preencher_Orcamento!$B:$D,3,FALSE)*Table1[[#This Row],[Qtde_insumo]],"")</f>
        <v>0</v>
      </c>
      <c r="M8178" s="18">
        <f>IF(Table1[[#This Row],[Ordem_insumos]]&lt;&gt;0,VLOOKUP(Table1[[#This Row],[Codigo_servico]],Preencher_Orcamento!$B:$D,3,FALSE)*Table1[[#This Row],[Subtotal_insumo]],"")</f>
        <v>0</v>
      </c>
    </row>
    <row r="8179" spans="1:13" x14ac:dyDescent="0.25">
      <c r="A8179" s="6">
        <v>101101</v>
      </c>
      <c r="B8179" s="126">
        <v>5</v>
      </c>
      <c r="C8179" s="133"/>
      <c r="D8179" s="134">
        <v>2036</v>
      </c>
      <c r="E8179" s="7" t="s">
        <v>2191</v>
      </c>
      <c r="F8179" s="8" t="s">
        <v>2140</v>
      </c>
      <c r="G8179" s="18">
        <f>IFERROR(VLOOKUP(Table1[[#This Row],[Codigo_insumo]],BD_Insumos!$B:$E,4),"")</f>
        <v>12.90425192342871</v>
      </c>
      <c r="H8179" s="140">
        <v>0.35</v>
      </c>
      <c r="I8179" s="9"/>
      <c r="J8179" s="23">
        <f t="shared" si="127"/>
        <v>4.5164881732000479</v>
      </c>
      <c r="K8179" s="22" t="str">
        <f>IF(I8179&lt;&gt;"",SUMIF(Table1[Codigo_servico],A8179,Table1[Subtotal_insumo]),"")</f>
        <v/>
      </c>
      <c r="L8179" s="18">
        <f>IF(Table1[[#This Row],[Ordem_insumos]]&lt;&gt;0,VLOOKUP(Table1[[#This Row],[Codigo_servico]],Preencher_Orcamento!$B:$D,3,FALSE)*Table1[[#This Row],[Qtde_insumo]],"")</f>
        <v>0</v>
      </c>
      <c r="M8179" s="18">
        <f>IF(Table1[[#This Row],[Ordem_insumos]]&lt;&gt;0,VLOOKUP(Table1[[#This Row],[Codigo_servico]],Preencher_Orcamento!$B:$D,3,FALSE)*Table1[[#This Row],[Subtotal_insumo]],"")</f>
        <v>0</v>
      </c>
    </row>
    <row r="8180" spans="1:13" ht="26.25" x14ac:dyDescent="0.25">
      <c r="A8180" s="6">
        <v>101101</v>
      </c>
      <c r="B8180" s="126">
        <v>6</v>
      </c>
      <c r="C8180" s="133"/>
      <c r="D8180" s="134">
        <v>78801</v>
      </c>
      <c r="E8180" s="7" t="s">
        <v>1987</v>
      </c>
      <c r="F8180" s="8" t="s">
        <v>5</v>
      </c>
      <c r="G8180" s="18">
        <f>IFERROR(VLOOKUP(Table1[[#This Row],[Codigo_insumo]],BD_Insumos!$B:$E,4),"")</f>
        <v>15.980600000000001</v>
      </c>
      <c r="H8180" s="140">
        <v>1.05</v>
      </c>
      <c r="I8180" s="9"/>
      <c r="J8180" s="23">
        <f t="shared" si="127"/>
        <v>16.779630000000001</v>
      </c>
      <c r="K8180" s="22" t="str">
        <f>IF(I8180&lt;&gt;"",SUMIF(Table1[Codigo_servico],A8180,Table1[Subtotal_insumo]),"")</f>
        <v/>
      </c>
      <c r="L8180" s="18">
        <f>IF(Table1[[#This Row],[Ordem_insumos]]&lt;&gt;0,VLOOKUP(Table1[[#This Row],[Codigo_servico]],Preencher_Orcamento!$B:$D,3,FALSE)*Table1[[#This Row],[Qtde_insumo]],"")</f>
        <v>0</v>
      </c>
      <c r="M8180" s="18">
        <f>IF(Table1[[#This Row],[Ordem_insumos]]&lt;&gt;0,VLOOKUP(Table1[[#This Row],[Codigo_servico]],Preencher_Orcamento!$B:$D,3,FALSE)*Table1[[#This Row],[Subtotal_insumo]],"")</f>
        <v>0</v>
      </c>
    </row>
    <row r="8181" spans="1:13" x14ac:dyDescent="0.25">
      <c r="A8181" s="3">
        <v>101102</v>
      </c>
      <c r="B8181" s="125">
        <v>0</v>
      </c>
      <c r="C8181" s="131" t="s">
        <v>3949</v>
      </c>
      <c r="D8181" s="132"/>
      <c r="E8181" s="4"/>
      <c r="F8181" s="4"/>
      <c r="G8181" s="17" t="str">
        <f>IFERROR(VLOOKUP(Table1[[#This Row],[Codigo_insumo]],BD_Insumos!$B:$E,4),"")</f>
        <v/>
      </c>
      <c r="H8181" s="139"/>
      <c r="I8181" s="5" t="s">
        <v>5</v>
      </c>
      <c r="J8181" s="20" t="str">
        <f t="shared" si="127"/>
        <v/>
      </c>
      <c r="K8181" s="21">
        <f>IF(I8181&lt;&gt;"",SUMIF(Table1[Codigo_servico],A8181,Table1[Subtotal_insumo]),"")</f>
        <v>47.674084805042341</v>
      </c>
      <c r="L8181" s="17" t="str">
        <f>IF(Table1[[#This Row],[Ordem_insumos]]&lt;&gt;0,VLOOKUP(Table1[[#This Row],[Codigo_servico]],Preencher_Orcamento!$B:$D,3,FALSE)*Table1[[#This Row],[Qtde_insumo]],"")</f>
        <v/>
      </c>
      <c r="M8181" s="17" t="str">
        <f>IF(Table1[[#This Row],[Ordem_insumos]]&lt;&gt;0,VLOOKUP(Table1[[#This Row],[Codigo_servico]],Preencher_Orcamento!$B:$D,3,FALSE)*Table1[[#This Row],[Subtotal_insumo]],"")</f>
        <v/>
      </c>
    </row>
    <row r="8182" spans="1:13" x14ac:dyDescent="0.25">
      <c r="A8182" s="6">
        <v>101102</v>
      </c>
      <c r="B8182" s="126">
        <v>1</v>
      </c>
      <c r="C8182" s="133"/>
      <c r="D8182" s="134">
        <v>2035</v>
      </c>
      <c r="E8182" s="7" t="s">
        <v>2190</v>
      </c>
      <c r="F8182" s="8" t="s">
        <v>2140</v>
      </c>
      <c r="G8182" s="16">
        <f>IFERROR(VLOOKUP(Table1[[#This Row],[Codigo_insumo]],BD_Insumos!$B:$E,4),"")</f>
        <v>17.275965903920998</v>
      </c>
      <c r="H8182" s="140">
        <v>0.55000000000000004</v>
      </c>
      <c r="I8182" s="9"/>
      <c r="J8182" s="22">
        <f t="shared" si="127"/>
        <v>9.5017812471565488</v>
      </c>
      <c r="K8182" s="22" t="str">
        <f>IF(I8182&lt;&gt;"",SUMIF(Table1[Codigo_servico],A8182,Table1[Subtotal_insumo]),"")</f>
        <v/>
      </c>
      <c r="L8182" s="16">
        <f>IF(Table1[[#This Row],[Ordem_insumos]]&lt;&gt;0,VLOOKUP(Table1[[#This Row],[Codigo_servico]],Preencher_Orcamento!$B:$D,3,FALSE)*Table1[[#This Row],[Qtde_insumo]],"")</f>
        <v>0</v>
      </c>
      <c r="M8182" s="16">
        <f>IF(Table1[[#This Row],[Ordem_insumos]]&lt;&gt;0,VLOOKUP(Table1[[#This Row],[Codigo_servico]],Preencher_Orcamento!$B:$D,3,FALSE)*Table1[[#This Row],[Subtotal_insumo]],"")</f>
        <v>0</v>
      </c>
    </row>
    <row r="8183" spans="1:13" x14ac:dyDescent="0.25">
      <c r="A8183" s="6">
        <v>101102</v>
      </c>
      <c r="B8183" s="126">
        <v>2</v>
      </c>
      <c r="C8183" s="133"/>
      <c r="D8183" s="134">
        <v>2036</v>
      </c>
      <c r="E8183" s="7" t="s">
        <v>2191</v>
      </c>
      <c r="F8183" s="8" t="s">
        <v>2140</v>
      </c>
      <c r="G8183" s="16">
        <f>IFERROR(VLOOKUP(Table1[[#This Row],[Codigo_insumo]],BD_Insumos!$B:$E,4),"")</f>
        <v>12.90425192342871</v>
      </c>
      <c r="H8183" s="140">
        <v>0.55000000000000004</v>
      </c>
      <c r="I8183" s="9"/>
      <c r="J8183" s="22">
        <f t="shared" si="127"/>
        <v>7.0973385578857906</v>
      </c>
      <c r="K8183" s="22" t="str">
        <f>IF(I8183&lt;&gt;"",SUMIF(Table1[Codigo_servico],A8183,Table1[Subtotal_insumo]),"")</f>
        <v/>
      </c>
      <c r="L8183" s="16">
        <f>IF(Table1[[#This Row],[Ordem_insumos]]&lt;&gt;0,VLOOKUP(Table1[[#This Row],[Codigo_servico]],Preencher_Orcamento!$B:$D,3,FALSE)*Table1[[#This Row],[Qtde_insumo]],"")</f>
        <v>0</v>
      </c>
      <c r="M8183" s="16">
        <f>IF(Table1[[#This Row],[Ordem_insumos]]&lt;&gt;0,VLOOKUP(Table1[[#This Row],[Codigo_servico]],Preencher_Orcamento!$B:$D,3,FALSE)*Table1[[#This Row],[Subtotal_insumo]],"")</f>
        <v>0</v>
      </c>
    </row>
    <row r="8184" spans="1:13" x14ac:dyDescent="0.25">
      <c r="A8184" s="6">
        <v>101102</v>
      </c>
      <c r="B8184" s="126">
        <v>3</v>
      </c>
      <c r="C8184" s="133"/>
      <c r="D8184" s="134">
        <v>17525</v>
      </c>
      <c r="E8184" s="7" t="s">
        <v>386</v>
      </c>
      <c r="F8184" s="8" t="s">
        <v>197</v>
      </c>
      <c r="G8184" s="18">
        <f>IFERROR(VLOOKUP(Table1[[#This Row],[Codigo_insumo]],BD_Insumos!$B:$E,4),"")</f>
        <v>8.7385000000000002</v>
      </c>
      <c r="H8184" s="140">
        <v>0.15</v>
      </c>
      <c r="I8184" s="9"/>
      <c r="J8184" s="23">
        <f t="shared" si="127"/>
        <v>1.310775</v>
      </c>
      <c r="K8184" s="22" t="str">
        <f>IF(I8184&lt;&gt;"",SUMIF(Table1[Codigo_servico],A8184,Table1[Subtotal_insumo]),"")</f>
        <v/>
      </c>
      <c r="L8184" s="18">
        <f>IF(Table1[[#This Row],[Ordem_insumos]]&lt;&gt;0,VLOOKUP(Table1[[#This Row],[Codigo_servico]],Preencher_Orcamento!$B:$D,3,FALSE)*Table1[[#This Row],[Qtde_insumo]],"")</f>
        <v>0</v>
      </c>
      <c r="M8184" s="18">
        <f>IF(Table1[[#This Row],[Ordem_insumos]]&lt;&gt;0,VLOOKUP(Table1[[#This Row],[Codigo_servico]],Preencher_Orcamento!$B:$D,3,FALSE)*Table1[[#This Row],[Subtotal_insumo]],"")</f>
        <v>0</v>
      </c>
    </row>
    <row r="8185" spans="1:13" ht="26.25" x14ac:dyDescent="0.25">
      <c r="A8185" s="6">
        <v>101102</v>
      </c>
      <c r="B8185" s="126">
        <v>4</v>
      </c>
      <c r="C8185" s="133"/>
      <c r="D8185" s="134">
        <v>17530</v>
      </c>
      <c r="E8185" s="7" t="s">
        <v>387</v>
      </c>
      <c r="F8185" s="8" t="s">
        <v>197</v>
      </c>
      <c r="G8185" s="18">
        <f>IFERROR(VLOOKUP(Table1[[#This Row],[Codigo_insumo]],BD_Insumos!$B:$E,4),"")</f>
        <v>38.257300000000001</v>
      </c>
      <c r="H8185" s="140">
        <v>0.04</v>
      </c>
      <c r="I8185" s="9"/>
      <c r="J8185" s="23">
        <f t="shared" si="127"/>
        <v>1.530292</v>
      </c>
      <c r="K8185" s="22" t="str">
        <f>IF(I8185&lt;&gt;"",SUMIF(Table1[Codigo_servico],A8185,Table1[Subtotal_insumo]),"")</f>
        <v/>
      </c>
      <c r="L8185" s="18">
        <f>IF(Table1[[#This Row],[Ordem_insumos]]&lt;&gt;0,VLOOKUP(Table1[[#This Row],[Codigo_servico]],Preencher_Orcamento!$B:$D,3,FALSE)*Table1[[#This Row],[Qtde_insumo]],"")</f>
        <v>0</v>
      </c>
      <c r="M8185" s="18">
        <f>IF(Table1[[#This Row],[Ordem_insumos]]&lt;&gt;0,VLOOKUP(Table1[[#This Row],[Codigo_servico]],Preencher_Orcamento!$B:$D,3,FALSE)*Table1[[#This Row],[Subtotal_insumo]],"")</f>
        <v>0</v>
      </c>
    </row>
    <row r="8186" spans="1:13" ht="26.25" x14ac:dyDescent="0.25">
      <c r="A8186" s="6">
        <v>101102</v>
      </c>
      <c r="B8186" s="126">
        <v>5</v>
      </c>
      <c r="C8186" s="133"/>
      <c r="D8186" s="134">
        <v>78804</v>
      </c>
      <c r="E8186" s="7" t="s">
        <v>1988</v>
      </c>
      <c r="F8186" s="8" t="s">
        <v>5</v>
      </c>
      <c r="G8186" s="18">
        <f>IFERROR(VLOOKUP(Table1[[#This Row],[Codigo_insumo]],BD_Insumos!$B:$E,4),"")</f>
        <v>23.949000000000002</v>
      </c>
      <c r="H8186" s="140">
        <v>1.05</v>
      </c>
      <c r="I8186" s="9"/>
      <c r="J8186" s="23">
        <f t="shared" si="127"/>
        <v>25.146450000000002</v>
      </c>
      <c r="K8186" s="22" t="str">
        <f>IF(I8186&lt;&gt;"",SUMIF(Table1[Codigo_servico],A8186,Table1[Subtotal_insumo]),"")</f>
        <v/>
      </c>
      <c r="L8186" s="18">
        <f>IF(Table1[[#This Row],[Ordem_insumos]]&lt;&gt;0,VLOOKUP(Table1[[#This Row],[Codigo_servico]],Preencher_Orcamento!$B:$D,3,FALSE)*Table1[[#This Row],[Qtde_insumo]],"")</f>
        <v>0</v>
      </c>
      <c r="M8186" s="18">
        <f>IF(Table1[[#This Row],[Ordem_insumos]]&lt;&gt;0,VLOOKUP(Table1[[#This Row],[Codigo_servico]],Preencher_Orcamento!$B:$D,3,FALSE)*Table1[[#This Row],[Subtotal_insumo]],"")</f>
        <v>0</v>
      </c>
    </row>
    <row r="8187" spans="1:13" x14ac:dyDescent="0.25">
      <c r="A8187" s="6">
        <v>101102</v>
      </c>
      <c r="B8187" s="126">
        <v>6</v>
      </c>
      <c r="C8187" s="133"/>
      <c r="D8187" s="134">
        <v>79656</v>
      </c>
      <c r="E8187" s="7" t="s">
        <v>2025</v>
      </c>
      <c r="F8187" s="8" t="s">
        <v>197</v>
      </c>
      <c r="G8187" s="18">
        <f>IFERROR(VLOOKUP(Table1[[#This Row],[Codigo_insumo]],BD_Insumos!$B:$E,4),"")</f>
        <v>44.106400000000001</v>
      </c>
      <c r="H8187" s="140">
        <v>7.0000000000000007E-2</v>
      </c>
      <c r="I8187" s="9"/>
      <c r="J8187" s="23">
        <f t="shared" si="127"/>
        <v>3.0874480000000002</v>
      </c>
      <c r="K8187" s="22" t="str">
        <f>IF(I8187&lt;&gt;"",SUMIF(Table1[Codigo_servico],A8187,Table1[Subtotal_insumo]),"")</f>
        <v/>
      </c>
      <c r="L8187" s="18">
        <f>IF(Table1[[#This Row],[Ordem_insumos]]&lt;&gt;0,VLOOKUP(Table1[[#This Row],[Codigo_servico]],Preencher_Orcamento!$B:$D,3,FALSE)*Table1[[#This Row],[Qtde_insumo]],"")</f>
        <v>0</v>
      </c>
      <c r="M8187" s="18">
        <f>IF(Table1[[#This Row],[Ordem_insumos]]&lt;&gt;0,VLOOKUP(Table1[[#This Row],[Codigo_servico]],Preencher_Orcamento!$B:$D,3,FALSE)*Table1[[#This Row],[Subtotal_insumo]],"")</f>
        <v>0</v>
      </c>
    </row>
    <row r="8188" spans="1:13" x14ac:dyDescent="0.25">
      <c r="A8188" s="3">
        <v>101103</v>
      </c>
      <c r="B8188" s="125">
        <v>0</v>
      </c>
      <c r="C8188" s="131" t="s">
        <v>1989</v>
      </c>
      <c r="D8188" s="132"/>
      <c r="E8188" s="4"/>
      <c r="F8188" s="4"/>
      <c r="G8188" s="17" t="str">
        <f>IFERROR(VLOOKUP(Table1[[#This Row],[Codigo_insumo]],BD_Insumos!$B:$E,4),"")</f>
        <v/>
      </c>
      <c r="H8188" s="139"/>
      <c r="I8188" s="5" t="s">
        <v>5</v>
      </c>
      <c r="J8188" s="20" t="str">
        <f t="shared" si="127"/>
        <v/>
      </c>
      <c r="K8188" s="21">
        <f>IF(I8188&lt;&gt;"",SUMIF(Table1[Codigo_servico],A8188,Table1[Subtotal_insumo]),"")</f>
        <v>87.969645153247257</v>
      </c>
      <c r="L8188" s="17" t="str">
        <f>IF(Table1[[#This Row],[Ordem_insumos]]&lt;&gt;0,VLOOKUP(Table1[[#This Row],[Codigo_servico]],Preencher_Orcamento!$B:$D,3,FALSE)*Table1[[#This Row],[Qtde_insumo]],"")</f>
        <v/>
      </c>
      <c r="M8188" s="17" t="str">
        <f>IF(Table1[[#This Row],[Ordem_insumos]]&lt;&gt;0,VLOOKUP(Table1[[#This Row],[Codigo_servico]],Preencher_Orcamento!$B:$D,3,FALSE)*Table1[[#This Row],[Subtotal_insumo]],"")</f>
        <v/>
      </c>
    </row>
    <row r="8189" spans="1:13" x14ac:dyDescent="0.25">
      <c r="A8189" s="6">
        <v>101103</v>
      </c>
      <c r="B8189" s="126">
        <v>1</v>
      </c>
      <c r="C8189" s="133"/>
      <c r="D8189" s="134">
        <v>17525</v>
      </c>
      <c r="E8189" s="7" t="s">
        <v>386</v>
      </c>
      <c r="F8189" s="8" t="s">
        <v>197</v>
      </c>
      <c r="G8189" s="16">
        <f>IFERROR(VLOOKUP(Table1[[#This Row],[Codigo_insumo]],BD_Insumos!$B:$E,4),"")</f>
        <v>8.7385000000000002</v>
      </c>
      <c r="H8189" s="140">
        <v>0.3</v>
      </c>
      <c r="I8189" s="9"/>
      <c r="J8189" s="22">
        <f t="shared" si="127"/>
        <v>2.62155</v>
      </c>
      <c r="K8189" s="22" t="str">
        <f>IF(I8189&lt;&gt;"",SUMIF(Table1[Codigo_servico],A8189,Table1[Subtotal_insumo]),"")</f>
        <v/>
      </c>
      <c r="L8189" s="16">
        <f>IF(Table1[[#This Row],[Ordem_insumos]]&lt;&gt;0,VLOOKUP(Table1[[#This Row],[Codigo_servico]],Preencher_Orcamento!$B:$D,3,FALSE)*Table1[[#This Row],[Qtde_insumo]],"")</f>
        <v>0</v>
      </c>
      <c r="M8189" s="16">
        <f>IF(Table1[[#This Row],[Ordem_insumos]]&lt;&gt;0,VLOOKUP(Table1[[#This Row],[Codigo_servico]],Preencher_Orcamento!$B:$D,3,FALSE)*Table1[[#This Row],[Subtotal_insumo]],"")</f>
        <v>0</v>
      </c>
    </row>
    <row r="8190" spans="1:13" x14ac:dyDescent="0.25">
      <c r="A8190" s="6">
        <v>101103</v>
      </c>
      <c r="B8190" s="126">
        <v>2</v>
      </c>
      <c r="C8190" s="133"/>
      <c r="D8190" s="134">
        <v>79656</v>
      </c>
      <c r="E8190" s="7" t="s">
        <v>2025</v>
      </c>
      <c r="F8190" s="8" t="s">
        <v>197</v>
      </c>
      <c r="G8190" s="16">
        <f>IFERROR(VLOOKUP(Table1[[#This Row],[Codigo_insumo]],BD_Insumos!$B:$E,4),"")</f>
        <v>44.106400000000001</v>
      </c>
      <c r="H8190" s="140">
        <v>0.14000000000000001</v>
      </c>
      <c r="I8190" s="9"/>
      <c r="J8190" s="22">
        <f t="shared" si="127"/>
        <v>6.1748960000000004</v>
      </c>
      <c r="K8190" s="22" t="str">
        <f>IF(I8190&lt;&gt;"",SUMIF(Table1[Codigo_servico],A8190,Table1[Subtotal_insumo]),"")</f>
        <v/>
      </c>
      <c r="L8190" s="16">
        <f>IF(Table1[[#This Row],[Ordem_insumos]]&lt;&gt;0,VLOOKUP(Table1[[#This Row],[Codigo_servico]],Preencher_Orcamento!$B:$D,3,FALSE)*Table1[[#This Row],[Qtde_insumo]],"")</f>
        <v>0</v>
      </c>
      <c r="M8190" s="16">
        <f>IF(Table1[[#This Row],[Ordem_insumos]]&lt;&gt;0,VLOOKUP(Table1[[#This Row],[Codigo_servico]],Preencher_Orcamento!$B:$D,3,FALSE)*Table1[[#This Row],[Subtotal_insumo]],"")</f>
        <v>0</v>
      </c>
    </row>
    <row r="8191" spans="1:13" ht="26.25" x14ac:dyDescent="0.25">
      <c r="A8191" s="6">
        <v>101103</v>
      </c>
      <c r="B8191" s="126">
        <v>3</v>
      </c>
      <c r="C8191" s="133"/>
      <c r="D8191" s="134">
        <v>17530</v>
      </c>
      <c r="E8191" s="7" t="s">
        <v>387</v>
      </c>
      <c r="F8191" s="8" t="s">
        <v>197</v>
      </c>
      <c r="G8191" s="18">
        <f>IFERROR(VLOOKUP(Table1[[#This Row],[Codigo_insumo]],BD_Insumos!$B:$E,4),"")</f>
        <v>38.257300000000001</v>
      </c>
      <c r="H8191" s="140">
        <v>0.08</v>
      </c>
      <c r="I8191" s="9"/>
      <c r="J8191" s="23">
        <f t="shared" si="127"/>
        <v>3.060584</v>
      </c>
      <c r="K8191" s="22" t="str">
        <f>IF(I8191&lt;&gt;"",SUMIF(Table1[Codigo_servico],A8191,Table1[Subtotal_insumo]),"")</f>
        <v/>
      </c>
      <c r="L8191" s="18">
        <f>IF(Table1[[#This Row],[Ordem_insumos]]&lt;&gt;0,VLOOKUP(Table1[[#This Row],[Codigo_servico]],Preencher_Orcamento!$B:$D,3,FALSE)*Table1[[#This Row],[Qtde_insumo]],"")</f>
        <v>0</v>
      </c>
      <c r="M8191" s="18">
        <f>IF(Table1[[#This Row],[Ordem_insumos]]&lt;&gt;0,VLOOKUP(Table1[[#This Row],[Codigo_servico]],Preencher_Orcamento!$B:$D,3,FALSE)*Table1[[#This Row],[Subtotal_insumo]],"")</f>
        <v>0</v>
      </c>
    </row>
    <row r="8192" spans="1:13" x14ac:dyDescent="0.25">
      <c r="A8192" s="6">
        <v>101103</v>
      </c>
      <c r="B8192" s="126">
        <v>4</v>
      </c>
      <c r="C8192" s="133"/>
      <c r="D8192" s="134">
        <v>2035</v>
      </c>
      <c r="E8192" s="7" t="s">
        <v>2190</v>
      </c>
      <c r="F8192" s="8" t="s">
        <v>2140</v>
      </c>
      <c r="G8192" s="18">
        <f>IFERROR(VLOOKUP(Table1[[#This Row],[Codigo_insumo]],BD_Insumos!$B:$E,4),"")</f>
        <v>17.275965903920998</v>
      </c>
      <c r="H8192" s="140">
        <v>0.85</v>
      </c>
      <c r="I8192" s="9"/>
      <c r="J8192" s="23">
        <f t="shared" si="127"/>
        <v>14.684571018332848</v>
      </c>
      <c r="K8192" s="22" t="str">
        <f>IF(I8192&lt;&gt;"",SUMIF(Table1[Codigo_servico],A8192,Table1[Subtotal_insumo]),"")</f>
        <v/>
      </c>
      <c r="L8192" s="18">
        <f>IF(Table1[[#This Row],[Ordem_insumos]]&lt;&gt;0,VLOOKUP(Table1[[#This Row],[Codigo_servico]],Preencher_Orcamento!$B:$D,3,FALSE)*Table1[[#This Row],[Qtde_insumo]],"")</f>
        <v>0</v>
      </c>
      <c r="M8192" s="18">
        <f>IF(Table1[[#This Row],[Ordem_insumos]]&lt;&gt;0,VLOOKUP(Table1[[#This Row],[Codigo_servico]],Preencher_Orcamento!$B:$D,3,FALSE)*Table1[[#This Row],[Subtotal_insumo]],"")</f>
        <v>0</v>
      </c>
    </row>
    <row r="8193" spans="1:13" x14ac:dyDescent="0.25">
      <c r="A8193" s="6">
        <v>101103</v>
      </c>
      <c r="B8193" s="126">
        <v>5</v>
      </c>
      <c r="C8193" s="133"/>
      <c r="D8193" s="134">
        <v>2036</v>
      </c>
      <c r="E8193" s="7" t="s">
        <v>2191</v>
      </c>
      <c r="F8193" s="8" t="s">
        <v>2140</v>
      </c>
      <c r="G8193" s="18">
        <f>IFERROR(VLOOKUP(Table1[[#This Row],[Codigo_insumo]],BD_Insumos!$B:$E,4),"")</f>
        <v>12.90425192342871</v>
      </c>
      <c r="H8193" s="140">
        <v>0.85</v>
      </c>
      <c r="I8193" s="9"/>
      <c r="J8193" s="23">
        <f t="shared" si="127"/>
        <v>10.968614134914404</v>
      </c>
      <c r="K8193" s="22" t="str">
        <f>IF(I8193&lt;&gt;"",SUMIF(Table1[Codigo_servico],A8193,Table1[Subtotal_insumo]),"")</f>
        <v/>
      </c>
      <c r="L8193" s="18">
        <f>IF(Table1[[#This Row],[Ordem_insumos]]&lt;&gt;0,VLOOKUP(Table1[[#This Row],[Codigo_servico]],Preencher_Orcamento!$B:$D,3,FALSE)*Table1[[#This Row],[Qtde_insumo]],"")</f>
        <v>0</v>
      </c>
      <c r="M8193" s="18">
        <f>IF(Table1[[#This Row],[Ordem_insumos]]&lt;&gt;0,VLOOKUP(Table1[[#This Row],[Codigo_servico]],Preencher_Orcamento!$B:$D,3,FALSE)*Table1[[#This Row],[Subtotal_insumo]],"")</f>
        <v>0</v>
      </c>
    </row>
    <row r="8194" spans="1:13" ht="39" x14ac:dyDescent="0.25">
      <c r="A8194" s="6">
        <v>101103</v>
      </c>
      <c r="B8194" s="126">
        <v>6</v>
      </c>
      <c r="C8194" s="133"/>
      <c r="D8194" s="134">
        <v>78807</v>
      </c>
      <c r="E8194" s="7" t="s">
        <v>1989</v>
      </c>
      <c r="F8194" s="8" t="s">
        <v>5</v>
      </c>
      <c r="G8194" s="18">
        <f>IFERROR(VLOOKUP(Table1[[#This Row],[Codigo_insumo]],BD_Insumos!$B:$E,4),"")</f>
        <v>48.056600000000003</v>
      </c>
      <c r="H8194" s="140">
        <v>1.05</v>
      </c>
      <c r="I8194" s="9"/>
      <c r="J8194" s="23">
        <f t="shared" ref="J8194:J8257" si="128">IF(I8194="",G8194*H8194,"")</f>
        <v>50.459430000000005</v>
      </c>
      <c r="K8194" s="22" t="str">
        <f>IF(I8194&lt;&gt;"",SUMIF(Table1[Codigo_servico],A8194,Table1[Subtotal_insumo]),"")</f>
        <v/>
      </c>
      <c r="L8194" s="18">
        <f>IF(Table1[[#This Row],[Ordem_insumos]]&lt;&gt;0,VLOOKUP(Table1[[#This Row],[Codigo_servico]],Preencher_Orcamento!$B:$D,3,FALSE)*Table1[[#This Row],[Qtde_insumo]],"")</f>
        <v>0</v>
      </c>
      <c r="M8194" s="18">
        <f>IF(Table1[[#This Row],[Ordem_insumos]]&lt;&gt;0,VLOOKUP(Table1[[#This Row],[Codigo_servico]],Preencher_Orcamento!$B:$D,3,FALSE)*Table1[[#This Row],[Subtotal_insumo]],"")</f>
        <v>0</v>
      </c>
    </row>
    <row r="8195" spans="1:13" x14ac:dyDescent="0.25">
      <c r="A8195" s="3">
        <v>101104</v>
      </c>
      <c r="B8195" s="125">
        <v>0</v>
      </c>
      <c r="C8195" s="131" t="s">
        <v>3950</v>
      </c>
      <c r="D8195" s="132"/>
      <c r="E8195" s="4"/>
      <c r="F8195" s="4"/>
      <c r="G8195" s="17" t="str">
        <f>IFERROR(VLOOKUP(Table1[[#This Row],[Codigo_insumo]],BD_Insumos!$B:$E,4),"")</f>
        <v/>
      </c>
      <c r="H8195" s="139"/>
      <c r="I8195" s="5" t="s">
        <v>5</v>
      </c>
      <c r="J8195" s="20" t="str">
        <f t="shared" si="128"/>
        <v/>
      </c>
      <c r="K8195" s="21">
        <f>IF(I8195&lt;&gt;"",SUMIF(Table1[Codigo_servico],A8195,Table1[Subtotal_insumo]),"")</f>
        <v>63.58149480504234</v>
      </c>
      <c r="L8195" s="17" t="str">
        <f>IF(Table1[[#This Row],[Ordem_insumos]]&lt;&gt;0,VLOOKUP(Table1[[#This Row],[Codigo_servico]],Preencher_Orcamento!$B:$D,3,FALSE)*Table1[[#This Row],[Qtde_insumo]],"")</f>
        <v/>
      </c>
      <c r="M8195" s="17" t="str">
        <f>IF(Table1[[#This Row],[Ordem_insumos]]&lt;&gt;0,VLOOKUP(Table1[[#This Row],[Codigo_servico]],Preencher_Orcamento!$B:$D,3,FALSE)*Table1[[#This Row],[Subtotal_insumo]],"")</f>
        <v/>
      </c>
    </row>
    <row r="8196" spans="1:13" x14ac:dyDescent="0.25">
      <c r="A8196" s="6">
        <v>101104</v>
      </c>
      <c r="B8196" s="126">
        <v>1</v>
      </c>
      <c r="C8196" s="133"/>
      <c r="D8196" s="134">
        <v>2036</v>
      </c>
      <c r="E8196" s="7" t="s">
        <v>2191</v>
      </c>
      <c r="F8196" s="8" t="s">
        <v>2140</v>
      </c>
      <c r="G8196" s="16">
        <f>IFERROR(VLOOKUP(Table1[[#This Row],[Codigo_insumo]],BD_Insumos!$B:$E,4),"")</f>
        <v>12.90425192342871</v>
      </c>
      <c r="H8196" s="140">
        <v>0.55000000000000004</v>
      </c>
      <c r="I8196" s="9"/>
      <c r="J8196" s="22">
        <f t="shared" si="128"/>
        <v>7.0973385578857906</v>
      </c>
      <c r="K8196" s="22" t="str">
        <f>IF(I8196&lt;&gt;"",SUMIF(Table1[Codigo_servico],A8196,Table1[Subtotal_insumo]),"")</f>
        <v/>
      </c>
      <c r="L8196" s="16">
        <f>IF(Table1[[#This Row],[Ordem_insumos]]&lt;&gt;0,VLOOKUP(Table1[[#This Row],[Codigo_servico]],Preencher_Orcamento!$B:$D,3,FALSE)*Table1[[#This Row],[Qtde_insumo]],"")</f>
        <v>0</v>
      </c>
      <c r="M8196" s="16">
        <f>IF(Table1[[#This Row],[Ordem_insumos]]&lt;&gt;0,VLOOKUP(Table1[[#This Row],[Codigo_servico]],Preencher_Orcamento!$B:$D,3,FALSE)*Table1[[#This Row],[Subtotal_insumo]],"")</f>
        <v>0</v>
      </c>
    </row>
    <row r="8197" spans="1:13" x14ac:dyDescent="0.25">
      <c r="A8197" s="6">
        <v>101104</v>
      </c>
      <c r="B8197" s="126">
        <v>2</v>
      </c>
      <c r="C8197" s="133"/>
      <c r="D8197" s="134">
        <v>2035</v>
      </c>
      <c r="E8197" s="7" t="s">
        <v>2190</v>
      </c>
      <c r="F8197" s="8" t="s">
        <v>2140</v>
      </c>
      <c r="G8197" s="16">
        <f>IFERROR(VLOOKUP(Table1[[#This Row],[Codigo_insumo]],BD_Insumos!$B:$E,4),"")</f>
        <v>17.275965903920998</v>
      </c>
      <c r="H8197" s="140">
        <v>0.55000000000000004</v>
      </c>
      <c r="I8197" s="9"/>
      <c r="J8197" s="22">
        <f t="shared" si="128"/>
        <v>9.5017812471565488</v>
      </c>
      <c r="K8197" s="22" t="str">
        <f>IF(I8197&lt;&gt;"",SUMIF(Table1[Codigo_servico],A8197,Table1[Subtotal_insumo]),"")</f>
        <v/>
      </c>
      <c r="L8197" s="16">
        <f>IF(Table1[[#This Row],[Ordem_insumos]]&lt;&gt;0,VLOOKUP(Table1[[#This Row],[Codigo_servico]],Preencher_Orcamento!$B:$D,3,FALSE)*Table1[[#This Row],[Qtde_insumo]],"")</f>
        <v>0</v>
      </c>
      <c r="M8197" s="16">
        <f>IF(Table1[[#This Row],[Ordem_insumos]]&lt;&gt;0,VLOOKUP(Table1[[#This Row],[Codigo_servico]],Preencher_Orcamento!$B:$D,3,FALSE)*Table1[[#This Row],[Subtotal_insumo]],"")</f>
        <v>0</v>
      </c>
    </row>
    <row r="8198" spans="1:13" ht="26.25" x14ac:dyDescent="0.25">
      <c r="A8198" s="6">
        <v>101104</v>
      </c>
      <c r="B8198" s="126">
        <v>3</v>
      </c>
      <c r="C8198" s="133"/>
      <c r="D8198" s="134">
        <v>78810</v>
      </c>
      <c r="E8198" s="7" t="s">
        <v>1990</v>
      </c>
      <c r="F8198" s="8" t="s">
        <v>5</v>
      </c>
      <c r="G8198" s="18">
        <f>IFERROR(VLOOKUP(Table1[[#This Row],[Codigo_insumo]],BD_Insumos!$B:$E,4),"")</f>
        <v>37.585900000000002</v>
      </c>
      <c r="H8198" s="140">
        <v>1.25</v>
      </c>
      <c r="I8198" s="9"/>
      <c r="J8198" s="23">
        <f t="shared" si="128"/>
        <v>46.982375000000005</v>
      </c>
      <c r="K8198" s="22" t="str">
        <f>IF(I8198&lt;&gt;"",SUMIF(Table1[Codigo_servico],A8198,Table1[Subtotal_insumo]),"")</f>
        <v/>
      </c>
      <c r="L8198" s="18">
        <f>IF(Table1[[#This Row],[Ordem_insumos]]&lt;&gt;0,VLOOKUP(Table1[[#This Row],[Codigo_servico]],Preencher_Orcamento!$B:$D,3,FALSE)*Table1[[#This Row],[Qtde_insumo]],"")</f>
        <v>0</v>
      </c>
      <c r="M8198" s="18">
        <f>IF(Table1[[#This Row],[Ordem_insumos]]&lt;&gt;0,VLOOKUP(Table1[[#This Row],[Codigo_servico]],Preencher_Orcamento!$B:$D,3,FALSE)*Table1[[#This Row],[Subtotal_insumo]],"")</f>
        <v>0</v>
      </c>
    </row>
    <row r="8199" spans="1:13" x14ac:dyDescent="0.25">
      <c r="A8199" s="3">
        <v>101105</v>
      </c>
      <c r="B8199" s="125">
        <v>0</v>
      </c>
      <c r="C8199" s="131" t="s">
        <v>3951</v>
      </c>
      <c r="D8199" s="132"/>
      <c r="E8199" s="4"/>
      <c r="F8199" s="4"/>
      <c r="G8199" s="17" t="str">
        <f>IFERROR(VLOOKUP(Table1[[#This Row],[Codigo_insumo]],BD_Insumos!$B:$E,4),"")</f>
        <v/>
      </c>
      <c r="H8199" s="139"/>
      <c r="I8199" s="5" t="s">
        <v>5</v>
      </c>
      <c r="J8199" s="20" t="str">
        <f t="shared" si="128"/>
        <v/>
      </c>
      <c r="K8199" s="21">
        <f>IF(I8199&lt;&gt;"",SUMIF(Table1[Codigo_servico],A8199,Table1[Subtotal_insumo]),"")</f>
        <v>119.90256015324725</v>
      </c>
      <c r="L8199" s="17" t="str">
        <f>IF(Table1[[#This Row],[Ordem_insumos]]&lt;&gt;0,VLOOKUP(Table1[[#This Row],[Codigo_servico]],Preencher_Orcamento!$B:$D,3,FALSE)*Table1[[#This Row],[Qtde_insumo]],"")</f>
        <v/>
      </c>
      <c r="M8199" s="17" t="str">
        <f>IF(Table1[[#This Row],[Ordem_insumos]]&lt;&gt;0,VLOOKUP(Table1[[#This Row],[Codigo_servico]],Preencher_Orcamento!$B:$D,3,FALSE)*Table1[[#This Row],[Subtotal_insumo]],"")</f>
        <v/>
      </c>
    </row>
    <row r="8200" spans="1:13" x14ac:dyDescent="0.25">
      <c r="A8200" s="6">
        <v>101105</v>
      </c>
      <c r="B8200" s="126">
        <v>1</v>
      </c>
      <c r="C8200" s="133"/>
      <c r="D8200" s="134">
        <v>2036</v>
      </c>
      <c r="E8200" s="7" t="s">
        <v>2191</v>
      </c>
      <c r="F8200" s="8" t="s">
        <v>2140</v>
      </c>
      <c r="G8200" s="16">
        <f>IFERROR(VLOOKUP(Table1[[#This Row],[Codigo_insumo]],BD_Insumos!$B:$E,4),"")</f>
        <v>12.90425192342871</v>
      </c>
      <c r="H8200" s="140">
        <v>0.85</v>
      </c>
      <c r="I8200" s="9"/>
      <c r="J8200" s="22">
        <f t="shared" si="128"/>
        <v>10.968614134914404</v>
      </c>
      <c r="K8200" s="22" t="str">
        <f>IF(I8200&lt;&gt;"",SUMIF(Table1[Codigo_servico],A8200,Table1[Subtotal_insumo]),"")</f>
        <v/>
      </c>
      <c r="L8200" s="16">
        <f>IF(Table1[[#This Row],[Ordem_insumos]]&lt;&gt;0,VLOOKUP(Table1[[#This Row],[Codigo_servico]],Preencher_Orcamento!$B:$D,3,FALSE)*Table1[[#This Row],[Qtde_insumo]],"")</f>
        <v>68</v>
      </c>
      <c r="M8200" s="16">
        <f>IF(Table1[[#This Row],[Ordem_insumos]]&lt;&gt;0,VLOOKUP(Table1[[#This Row],[Codigo_servico]],Preencher_Orcamento!$B:$D,3,FALSE)*Table1[[#This Row],[Subtotal_insumo]],"")</f>
        <v>877.4891307931523</v>
      </c>
    </row>
    <row r="8201" spans="1:13" ht="26.25" x14ac:dyDescent="0.25">
      <c r="A8201" s="6">
        <v>101105</v>
      </c>
      <c r="B8201" s="126">
        <v>2</v>
      </c>
      <c r="C8201" s="133"/>
      <c r="D8201" s="134">
        <v>78811</v>
      </c>
      <c r="E8201" s="7" t="s">
        <v>1991</v>
      </c>
      <c r="F8201" s="8" t="s">
        <v>5</v>
      </c>
      <c r="G8201" s="16">
        <f>IFERROR(VLOOKUP(Table1[[#This Row],[Codigo_insumo]],BD_Insumos!$B:$E,4),"")</f>
        <v>75.399500000000003</v>
      </c>
      <c r="H8201" s="140">
        <v>1.25</v>
      </c>
      <c r="I8201" s="9"/>
      <c r="J8201" s="22">
        <f t="shared" si="128"/>
        <v>94.249375000000001</v>
      </c>
      <c r="K8201" s="22" t="str">
        <f>IF(I8201&lt;&gt;"",SUMIF(Table1[Codigo_servico],A8201,Table1[Subtotal_insumo]),"")</f>
        <v/>
      </c>
      <c r="L8201" s="16">
        <f>IF(Table1[[#This Row],[Ordem_insumos]]&lt;&gt;0,VLOOKUP(Table1[[#This Row],[Codigo_servico]],Preencher_Orcamento!$B:$D,3,FALSE)*Table1[[#This Row],[Qtde_insumo]],"")</f>
        <v>100</v>
      </c>
      <c r="M8201" s="16">
        <f>IF(Table1[[#This Row],[Ordem_insumos]]&lt;&gt;0,VLOOKUP(Table1[[#This Row],[Codigo_servico]],Preencher_Orcamento!$B:$D,3,FALSE)*Table1[[#This Row],[Subtotal_insumo]],"")</f>
        <v>7539.95</v>
      </c>
    </row>
    <row r="8202" spans="1:13" x14ac:dyDescent="0.25">
      <c r="A8202" s="6">
        <v>101105</v>
      </c>
      <c r="B8202" s="126">
        <v>3</v>
      </c>
      <c r="C8202" s="133"/>
      <c r="D8202" s="134">
        <v>2035</v>
      </c>
      <c r="E8202" s="7" t="s">
        <v>2190</v>
      </c>
      <c r="F8202" s="8" t="s">
        <v>2140</v>
      </c>
      <c r="G8202" s="18">
        <f>IFERROR(VLOOKUP(Table1[[#This Row],[Codigo_insumo]],BD_Insumos!$B:$E,4),"")</f>
        <v>17.275965903920998</v>
      </c>
      <c r="H8202" s="140">
        <v>0.85</v>
      </c>
      <c r="I8202" s="9"/>
      <c r="J8202" s="23">
        <f t="shared" si="128"/>
        <v>14.684571018332848</v>
      </c>
      <c r="K8202" s="22" t="str">
        <f>IF(I8202&lt;&gt;"",SUMIF(Table1[Codigo_servico],A8202,Table1[Subtotal_insumo]),"")</f>
        <v/>
      </c>
      <c r="L8202" s="18">
        <f>IF(Table1[[#This Row],[Ordem_insumos]]&lt;&gt;0,VLOOKUP(Table1[[#This Row],[Codigo_servico]],Preencher_Orcamento!$B:$D,3,FALSE)*Table1[[#This Row],[Qtde_insumo]],"")</f>
        <v>68</v>
      </c>
      <c r="M8202" s="18">
        <f>IF(Table1[[#This Row],[Ordem_insumos]]&lt;&gt;0,VLOOKUP(Table1[[#This Row],[Codigo_servico]],Preencher_Orcamento!$B:$D,3,FALSE)*Table1[[#This Row],[Subtotal_insumo]],"")</f>
        <v>1174.7656814666279</v>
      </c>
    </row>
    <row r="8203" spans="1:13" x14ac:dyDescent="0.25">
      <c r="A8203" s="3">
        <v>101106</v>
      </c>
      <c r="B8203" s="125">
        <v>0</v>
      </c>
      <c r="C8203" s="131" t="s">
        <v>3952</v>
      </c>
      <c r="D8203" s="132"/>
      <c r="E8203" s="4"/>
      <c r="F8203" s="4"/>
      <c r="G8203" s="17" t="str">
        <f>IFERROR(VLOOKUP(Table1[[#This Row],[Codigo_insumo]],BD_Insumos!$B:$E,4),"")</f>
        <v/>
      </c>
      <c r="H8203" s="139"/>
      <c r="I8203" s="5" t="s">
        <v>5</v>
      </c>
      <c r="J8203" s="20" t="str">
        <f t="shared" si="128"/>
        <v/>
      </c>
      <c r="K8203" s="21">
        <f>IF(I8203&lt;&gt;"",SUMIF(Table1[Codigo_servico],A8203,Table1[Subtotal_insumo]),"")</f>
        <v>75.582994805042333</v>
      </c>
      <c r="L8203" s="17" t="str">
        <f>IF(Table1[[#This Row],[Ordem_insumos]]&lt;&gt;0,VLOOKUP(Table1[[#This Row],[Codigo_servico]],Preencher_Orcamento!$B:$D,3,FALSE)*Table1[[#This Row],[Qtde_insumo]],"")</f>
        <v/>
      </c>
      <c r="M8203" s="17" t="str">
        <f>IF(Table1[[#This Row],[Ordem_insumos]]&lt;&gt;0,VLOOKUP(Table1[[#This Row],[Codigo_servico]],Preencher_Orcamento!$B:$D,3,FALSE)*Table1[[#This Row],[Subtotal_insumo]],"")</f>
        <v/>
      </c>
    </row>
    <row r="8204" spans="1:13" x14ac:dyDescent="0.25">
      <c r="A8204" s="6">
        <v>101106</v>
      </c>
      <c r="B8204" s="126">
        <v>1</v>
      </c>
      <c r="C8204" s="133"/>
      <c r="D8204" s="134">
        <v>2035</v>
      </c>
      <c r="E8204" s="7" t="s">
        <v>2190</v>
      </c>
      <c r="F8204" s="8" t="s">
        <v>2140</v>
      </c>
      <c r="G8204" s="16">
        <f>IFERROR(VLOOKUP(Table1[[#This Row],[Codigo_insumo]],BD_Insumos!$B:$E,4),"")</f>
        <v>17.275965903920998</v>
      </c>
      <c r="H8204" s="140">
        <v>0.55000000000000004</v>
      </c>
      <c r="I8204" s="9"/>
      <c r="J8204" s="22">
        <f t="shared" si="128"/>
        <v>9.5017812471565488</v>
      </c>
      <c r="K8204" s="22" t="str">
        <f>IF(I8204&lt;&gt;"",SUMIF(Table1[Codigo_servico],A8204,Table1[Subtotal_insumo]),"")</f>
        <v/>
      </c>
      <c r="L8204" s="16">
        <f>IF(Table1[[#This Row],[Ordem_insumos]]&lt;&gt;0,VLOOKUP(Table1[[#This Row],[Codigo_servico]],Preencher_Orcamento!$B:$D,3,FALSE)*Table1[[#This Row],[Qtde_insumo]],"")</f>
        <v>0</v>
      </c>
      <c r="M8204" s="16">
        <f>IF(Table1[[#This Row],[Ordem_insumos]]&lt;&gt;0,VLOOKUP(Table1[[#This Row],[Codigo_servico]],Preencher_Orcamento!$B:$D,3,FALSE)*Table1[[#This Row],[Subtotal_insumo]],"")</f>
        <v>0</v>
      </c>
    </row>
    <row r="8205" spans="1:13" ht="26.25" x14ac:dyDescent="0.25">
      <c r="A8205" s="6">
        <v>101106</v>
      </c>
      <c r="B8205" s="126">
        <v>2</v>
      </c>
      <c r="C8205" s="133"/>
      <c r="D8205" s="134">
        <v>78812</v>
      </c>
      <c r="E8205" s="7" t="s">
        <v>1992</v>
      </c>
      <c r="F8205" s="8" t="s">
        <v>5</v>
      </c>
      <c r="G8205" s="16">
        <f>IFERROR(VLOOKUP(Table1[[#This Row],[Codigo_insumo]],BD_Insumos!$B:$E,4),"")</f>
        <v>47.187100000000001</v>
      </c>
      <c r="H8205" s="140">
        <v>1.25</v>
      </c>
      <c r="I8205" s="9"/>
      <c r="J8205" s="22">
        <f t="shared" si="128"/>
        <v>58.983874999999998</v>
      </c>
      <c r="K8205" s="22" t="str">
        <f>IF(I8205&lt;&gt;"",SUMIF(Table1[Codigo_servico],A8205,Table1[Subtotal_insumo]),"")</f>
        <v/>
      </c>
      <c r="L8205" s="16">
        <f>IF(Table1[[#This Row],[Ordem_insumos]]&lt;&gt;0,VLOOKUP(Table1[[#This Row],[Codigo_servico]],Preencher_Orcamento!$B:$D,3,FALSE)*Table1[[#This Row],[Qtde_insumo]],"")</f>
        <v>0</v>
      </c>
      <c r="M8205" s="16">
        <f>IF(Table1[[#This Row],[Ordem_insumos]]&lt;&gt;0,VLOOKUP(Table1[[#This Row],[Codigo_servico]],Preencher_Orcamento!$B:$D,3,FALSE)*Table1[[#This Row],[Subtotal_insumo]],"")</f>
        <v>0</v>
      </c>
    </row>
    <row r="8206" spans="1:13" x14ac:dyDescent="0.25">
      <c r="A8206" s="6">
        <v>101106</v>
      </c>
      <c r="B8206" s="126">
        <v>3</v>
      </c>
      <c r="C8206" s="133"/>
      <c r="D8206" s="134">
        <v>2036</v>
      </c>
      <c r="E8206" s="7" t="s">
        <v>2191</v>
      </c>
      <c r="F8206" s="8" t="s">
        <v>2140</v>
      </c>
      <c r="G8206" s="18">
        <f>IFERROR(VLOOKUP(Table1[[#This Row],[Codigo_insumo]],BD_Insumos!$B:$E,4),"")</f>
        <v>12.90425192342871</v>
      </c>
      <c r="H8206" s="140">
        <v>0.55000000000000004</v>
      </c>
      <c r="I8206" s="9"/>
      <c r="J8206" s="23">
        <f t="shared" si="128"/>
        <v>7.0973385578857906</v>
      </c>
      <c r="K8206" s="22" t="str">
        <f>IF(I8206&lt;&gt;"",SUMIF(Table1[Codigo_servico],A8206,Table1[Subtotal_insumo]),"")</f>
        <v/>
      </c>
      <c r="L8206" s="18">
        <f>IF(Table1[[#This Row],[Ordem_insumos]]&lt;&gt;0,VLOOKUP(Table1[[#This Row],[Codigo_servico]],Preencher_Orcamento!$B:$D,3,FALSE)*Table1[[#This Row],[Qtde_insumo]],"")</f>
        <v>0</v>
      </c>
      <c r="M8206" s="18">
        <f>IF(Table1[[#This Row],[Ordem_insumos]]&lt;&gt;0,VLOOKUP(Table1[[#This Row],[Codigo_servico]],Preencher_Orcamento!$B:$D,3,FALSE)*Table1[[#This Row],[Subtotal_insumo]],"")</f>
        <v>0</v>
      </c>
    </row>
    <row r="8207" spans="1:13" x14ac:dyDescent="0.25">
      <c r="A8207" s="3">
        <v>101107</v>
      </c>
      <c r="B8207" s="125">
        <v>0</v>
      </c>
      <c r="C8207" s="131" t="s">
        <v>3953</v>
      </c>
      <c r="D8207" s="132"/>
      <c r="E8207" s="4"/>
      <c r="F8207" s="4"/>
      <c r="G8207" s="17" t="str">
        <f>IFERROR(VLOOKUP(Table1[[#This Row],[Codigo_insumo]],BD_Insumos!$B:$E,4),"")</f>
        <v/>
      </c>
      <c r="H8207" s="139"/>
      <c r="I8207" s="5" t="s">
        <v>5</v>
      </c>
      <c r="J8207" s="20" t="str">
        <f t="shared" si="128"/>
        <v/>
      </c>
      <c r="K8207" s="21">
        <f>IF(I8207&lt;&gt;"",SUMIF(Table1[Codigo_servico],A8207,Table1[Subtotal_insumo]),"")</f>
        <v>144.07181015324724</v>
      </c>
      <c r="L8207" s="17" t="str">
        <f>IF(Table1[[#This Row],[Ordem_insumos]]&lt;&gt;0,VLOOKUP(Table1[[#This Row],[Codigo_servico]],Preencher_Orcamento!$B:$D,3,FALSE)*Table1[[#This Row],[Qtde_insumo]],"")</f>
        <v/>
      </c>
      <c r="M8207" s="17" t="str">
        <f>IF(Table1[[#This Row],[Ordem_insumos]]&lt;&gt;0,VLOOKUP(Table1[[#This Row],[Codigo_servico]],Preencher_Orcamento!$B:$D,3,FALSE)*Table1[[#This Row],[Subtotal_insumo]],"")</f>
        <v/>
      </c>
    </row>
    <row r="8208" spans="1:13" x14ac:dyDescent="0.25">
      <c r="A8208" s="6">
        <v>101107</v>
      </c>
      <c r="B8208" s="126">
        <v>1</v>
      </c>
      <c r="C8208" s="133"/>
      <c r="D8208" s="134">
        <v>2036</v>
      </c>
      <c r="E8208" s="7" t="s">
        <v>2191</v>
      </c>
      <c r="F8208" s="8" t="s">
        <v>2140</v>
      </c>
      <c r="G8208" s="16">
        <f>IFERROR(VLOOKUP(Table1[[#This Row],[Codigo_insumo]],BD_Insumos!$B:$E,4),"")</f>
        <v>12.90425192342871</v>
      </c>
      <c r="H8208" s="140">
        <v>0.85</v>
      </c>
      <c r="I8208" s="9"/>
      <c r="J8208" s="22">
        <f t="shared" si="128"/>
        <v>10.968614134914404</v>
      </c>
      <c r="K8208" s="22" t="str">
        <f>IF(I8208&lt;&gt;"",SUMIF(Table1[Codigo_servico],A8208,Table1[Subtotal_insumo]),"")</f>
        <v/>
      </c>
      <c r="L8208" s="16">
        <f>IF(Table1[[#This Row],[Ordem_insumos]]&lt;&gt;0,VLOOKUP(Table1[[#This Row],[Codigo_servico]],Preencher_Orcamento!$B:$D,3,FALSE)*Table1[[#This Row],[Qtde_insumo]],"")</f>
        <v>0</v>
      </c>
      <c r="M8208" s="16">
        <f>IF(Table1[[#This Row],[Ordem_insumos]]&lt;&gt;0,VLOOKUP(Table1[[#This Row],[Codigo_servico]],Preencher_Orcamento!$B:$D,3,FALSE)*Table1[[#This Row],[Subtotal_insumo]],"")</f>
        <v>0</v>
      </c>
    </row>
    <row r="8209" spans="1:13" x14ac:dyDescent="0.25">
      <c r="A8209" s="6">
        <v>101107</v>
      </c>
      <c r="B8209" s="126">
        <v>2</v>
      </c>
      <c r="C8209" s="133"/>
      <c r="D8209" s="134">
        <v>2035</v>
      </c>
      <c r="E8209" s="7" t="s">
        <v>2190</v>
      </c>
      <c r="F8209" s="8" t="s">
        <v>2140</v>
      </c>
      <c r="G8209" s="16">
        <f>IFERROR(VLOOKUP(Table1[[#This Row],[Codigo_insumo]],BD_Insumos!$B:$E,4),"")</f>
        <v>17.275965903920998</v>
      </c>
      <c r="H8209" s="140">
        <v>0.85</v>
      </c>
      <c r="I8209" s="9"/>
      <c r="J8209" s="22">
        <f t="shared" si="128"/>
        <v>14.684571018332848</v>
      </c>
      <c r="K8209" s="22" t="str">
        <f>IF(I8209&lt;&gt;"",SUMIF(Table1[Codigo_servico],A8209,Table1[Subtotal_insumo]),"")</f>
        <v/>
      </c>
      <c r="L8209" s="16">
        <f>IF(Table1[[#This Row],[Ordem_insumos]]&lt;&gt;0,VLOOKUP(Table1[[#This Row],[Codigo_servico]],Preencher_Orcamento!$B:$D,3,FALSE)*Table1[[#This Row],[Qtde_insumo]],"")</f>
        <v>0</v>
      </c>
      <c r="M8209" s="16">
        <f>IF(Table1[[#This Row],[Ordem_insumos]]&lt;&gt;0,VLOOKUP(Table1[[#This Row],[Codigo_servico]],Preencher_Orcamento!$B:$D,3,FALSE)*Table1[[#This Row],[Subtotal_insumo]],"")</f>
        <v>0</v>
      </c>
    </row>
    <row r="8210" spans="1:13" ht="26.25" x14ac:dyDescent="0.25">
      <c r="A8210" s="6">
        <v>101107</v>
      </c>
      <c r="B8210" s="126">
        <v>3</v>
      </c>
      <c r="C8210" s="133"/>
      <c r="D8210" s="134">
        <v>78813</v>
      </c>
      <c r="E8210" s="7" t="s">
        <v>1993</v>
      </c>
      <c r="F8210" s="8" t="s">
        <v>5</v>
      </c>
      <c r="G8210" s="18">
        <f>IFERROR(VLOOKUP(Table1[[#This Row],[Codigo_insumo]],BD_Insumos!$B:$E,4),"")</f>
        <v>94.734899999999996</v>
      </c>
      <c r="H8210" s="140">
        <v>1.25</v>
      </c>
      <c r="I8210" s="9"/>
      <c r="J8210" s="23">
        <f t="shared" si="128"/>
        <v>118.41862499999999</v>
      </c>
      <c r="K8210" s="22" t="str">
        <f>IF(I8210&lt;&gt;"",SUMIF(Table1[Codigo_servico],A8210,Table1[Subtotal_insumo]),"")</f>
        <v/>
      </c>
      <c r="L8210" s="18">
        <f>IF(Table1[[#This Row],[Ordem_insumos]]&lt;&gt;0,VLOOKUP(Table1[[#This Row],[Codigo_servico]],Preencher_Orcamento!$B:$D,3,FALSE)*Table1[[#This Row],[Qtde_insumo]],"")</f>
        <v>0</v>
      </c>
      <c r="M8210" s="18">
        <f>IF(Table1[[#This Row],[Ordem_insumos]]&lt;&gt;0,VLOOKUP(Table1[[#This Row],[Codigo_servico]],Preencher_Orcamento!$B:$D,3,FALSE)*Table1[[#This Row],[Subtotal_insumo]],"")</f>
        <v>0</v>
      </c>
    </row>
    <row r="8211" spans="1:13" x14ac:dyDescent="0.25">
      <c r="A8211" s="3">
        <v>101110</v>
      </c>
      <c r="B8211" s="125">
        <v>0</v>
      </c>
      <c r="C8211" s="131" t="s">
        <v>3954</v>
      </c>
      <c r="D8211" s="132"/>
      <c r="E8211" s="4"/>
      <c r="F8211" s="4"/>
      <c r="G8211" s="17" t="str">
        <f>IFERROR(VLOOKUP(Table1[[#This Row],[Codigo_insumo]],BD_Insumos!$B:$E,4),"")</f>
        <v/>
      </c>
      <c r="H8211" s="139"/>
      <c r="I8211" s="5" t="s">
        <v>5</v>
      </c>
      <c r="J8211" s="20" t="str">
        <f t="shared" si="128"/>
        <v/>
      </c>
      <c r="K8211" s="21">
        <f>IF(I8211&lt;&gt;"",SUMIF(Table1[Codigo_servico],A8211,Table1[Subtotal_insumo]),"")</f>
        <v>38.822994805042342</v>
      </c>
      <c r="L8211" s="17" t="str">
        <f>IF(Table1[[#This Row],[Ordem_insumos]]&lt;&gt;0,VLOOKUP(Table1[[#This Row],[Codigo_servico]],Preencher_Orcamento!$B:$D,3,FALSE)*Table1[[#This Row],[Qtde_insumo]],"")</f>
        <v/>
      </c>
      <c r="M8211" s="17" t="str">
        <f>IF(Table1[[#This Row],[Ordem_insumos]]&lt;&gt;0,VLOOKUP(Table1[[#This Row],[Codigo_servico]],Preencher_Orcamento!$B:$D,3,FALSE)*Table1[[#This Row],[Subtotal_insumo]],"")</f>
        <v/>
      </c>
    </row>
    <row r="8212" spans="1:13" x14ac:dyDescent="0.25">
      <c r="A8212" s="6">
        <v>101110</v>
      </c>
      <c r="B8212" s="126">
        <v>1</v>
      </c>
      <c r="C8212" s="133"/>
      <c r="D8212" s="134">
        <v>78814</v>
      </c>
      <c r="E8212" s="7" t="s">
        <v>1994</v>
      </c>
      <c r="F8212" s="8" t="s">
        <v>5</v>
      </c>
      <c r="G8212" s="16">
        <f>IFERROR(VLOOKUP(Table1[[#This Row],[Codigo_insumo]],BD_Insumos!$B:$E,4),"")</f>
        <v>17.7791</v>
      </c>
      <c r="H8212" s="140">
        <v>1.25</v>
      </c>
      <c r="I8212" s="9"/>
      <c r="J8212" s="22">
        <f t="shared" si="128"/>
        <v>22.223875</v>
      </c>
      <c r="K8212" s="22" t="str">
        <f>IF(I8212&lt;&gt;"",SUMIF(Table1[Codigo_servico],A8212,Table1[Subtotal_insumo]),"")</f>
        <v/>
      </c>
      <c r="L8212" s="16">
        <f>IF(Table1[[#This Row],[Ordem_insumos]]&lt;&gt;0,VLOOKUP(Table1[[#This Row],[Codigo_servico]],Preencher_Orcamento!$B:$D,3,FALSE)*Table1[[#This Row],[Qtde_insumo]],"")</f>
        <v>0</v>
      </c>
      <c r="M8212" s="16">
        <f>IF(Table1[[#This Row],[Ordem_insumos]]&lt;&gt;0,VLOOKUP(Table1[[#This Row],[Codigo_servico]],Preencher_Orcamento!$B:$D,3,FALSE)*Table1[[#This Row],[Subtotal_insumo]],"")</f>
        <v>0</v>
      </c>
    </row>
    <row r="8213" spans="1:13" x14ac:dyDescent="0.25">
      <c r="A8213" s="6">
        <v>101110</v>
      </c>
      <c r="B8213" s="126">
        <v>2</v>
      </c>
      <c r="C8213" s="133"/>
      <c r="D8213" s="134">
        <v>2036</v>
      </c>
      <c r="E8213" s="7" t="s">
        <v>2191</v>
      </c>
      <c r="F8213" s="8" t="s">
        <v>2140</v>
      </c>
      <c r="G8213" s="16">
        <f>IFERROR(VLOOKUP(Table1[[#This Row],[Codigo_insumo]],BD_Insumos!$B:$E,4),"")</f>
        <v>12.90425192342871</v>
      </c>
      <c r="H8213" s="140">
        <v>0.55000000000000004</v>
      </c>
      <c r="I8213" s="9"/>
      <c r="J8213" s="22">
        <f t="shared" si="128"/>
        <v>7.0973385578857906</v>
      </c>
      <c r="K8213" s="22" t="str">
        <f>IF(I8213&lt;&gt;"",SUMIF(Table1[Codigo_servico],A8213,Table1[Subtotal_insumo]),"")</f>
        <v/>
      </c>
      <c r="L8213" s="16">
        <f>IF(Table1[[#This Row],[Ordem_insumos]]&lt;&gt;0,VLOOKUP(Table1[[#This Row],[Codigo_servico]],Preencher_Orcamento!$B:$D,3,FALSE)*Table1[[#This Row],[Qtde_insumo]],"")</f>
        <v>0</v>
      </c>
      <c r="M8213" s="16">
        <f>IF(Table1[[#This Row],[Ordem_insumos]]&lt;&gt;0,VLOOKUP(Table1[[#This Row],[Codigo_servico]],Preencher_Orcamento!$B:$D,3,FALSE)*Table1[[#This Row],[Subtotal_insumo]],"")</f>
        <v>0</v>
      </c>
    </row>
    <row r="8214" spans="1:13" x14ac:dyDescent="0.25">
      <c r="A8214" s="6">
        <v>101110</v>
      </c>
      <c r="B8214" s="126">
        <v>3</v>
      </c>
      <c r="C8214" s="133"/>
      <c r="D8214" s="134">
        <v>2035</v>
      </c>
      <c r="E8214" s="7" t="s">
        <v>2190</v>
      </c>
      <c r="F8214" s="8" t="s">
        <v>2140</v>
      </c>
      <c r="G8214" s="18">
        <f>IFERROR(VLOOKUP(Table1[[#This Row],[Codigo_insumo]],BD_Insumos!$B:$E,4),"")</f>
        <v>17.275965903920998</v>
      </c>
      <c r="H8214" s="140">
        <v>0.55000000000000004</v>
      </c>
      <c r="I8214" s="9"/>
      <c r="J8214" s="23">
        <f t="shared" si="128"/>
        <v>9.5017812471565488</v>
      </c>
      <c r="K8214" s="22" t="str">
        <f>IF(I8214&lt;&gt;"",SUMIF(Table1[Codigo_servico],A8214,Table1[Subtotal_insumo]),"")</f>
        <v/>
      </c>
      <c r="L8214" s="18">
        <f>IF(Table1[[#This Row],[Ordem_insumos]]&lt;&gt;0,VLOOKUP(Table1[[#This Row],[Codigo_servico]],Preencher_Orcamento!$B:$D,3,FALSE)*Table1[[#This Row],[Qtde_insumo]],"")</f>
        <v>0</v>
      </c>
      <c r="M8214" s="18">
        <f>IF(Table1[[#This Row],[Ordem_insumos]]&lt;&gt;0,VLOOKUP(Table1[[#This Row],[Codigo_servico]],Preencher_Orcamento!$B:$D,3,FALSE)*Table1[[#This Row],[Subtotal_insumo]],"")</f>
        <v>0</v>
      </c>
    </row>
    <row r="8215" spans="1:13" x14ac:dyDescent="0.25">
      <c r="A8215" s="3">
        <v>101130</v>
      </c>
      <c r="B8215" s="125">
        <v>0</v>
      </c>
      <c r="C8215" s="131" t="s">
        <v>3955</v>
      </c>
      <c r="D8215" s="132"/>
      <c r="E8215" s="4"/>
      <c r="F8215" s="4"/>
      <c r="G8215" s="17" t="str">
        <f>IFERROR(VLOOKUP(Table1[[#This Row],[Codigo_insumo]],BD_Insumos!$B:$E,4),"")</f>
        <v/>
      </c>
      <c r="H8215" s="139"/>
      <c r="I8215" s="5" t="s">
        <v>5</v>
      </c>
      <c r="J8215" s="20" t="str">
        <f t="shared" si="128"/>
        <v/>
      </c>
      <c r="K8215" s="21">
        <f>IF(I8215&lt;&gt;"",SUMIF(Table1[Codigo_servico],A8215,Table1[Subtotal_insumo]),"")</f>
        <v>16.654208565469943</v>
      </c>
      <c r="L8215" s="17" t="str">
        <f>IF(Table1[[#This Row],[Ordem_insumos]]&lt;&gt;0,VLOOKUP(Table1[[#This Row],[Codigo_servico]],Preencher_Orcamento!$B:$D,3,FALSE)*Table1[[#This Row],[Qtde_insumo]],"")</f>
        <v/>
      </c>
      <c r="M8215" s="17" t="str">
        <f>IF(Table1[[#This Row],[Ordem_insumos]]&lt;&gt;0,VLOOKUP(Table1[[#This Row],[Codigo_servico]],Preencher_Orcamento!$B:$D,3,FALSE)*Table1[[#This Row],[Subtotal_insumo]],"")</f>
        <v/>
      </c>
    </row>
    <row r="8216" spans="1:13" x14ac:dyDescent="0.25">
      <c r="A8216" s="6">
        <v>101130</v>
      </c>
      <c r="B8216" s="126">
        <v>1</v>
      </c>
      <c r="C8216" s="133"/>
      <c r="D8216" s="134">
        <v>2036</v>
      </c>
      <c r="E8216" s="7" t="s">
        <v>2191</v>
      </c>
      <c r="F8216" s="8" t="s">
        <v>2140</v>
      </c>
      <c r="G8216" s="16">
        <f>IFERROR(VLOOKUP(Table1[[#This Row],[Codigo_insumo]],BD_Insumos!$B:$E,4),"")</f>
        <v>12.90425192342871</v>
      </c>
      <c r="H8216" s="140">
        <v>0.2</v>
      </c>
      <c r="I8216" s="9"/>
      <c r="J8216" s="22">
        <f t="shared" si="128"/>
        <v>2.5808503846857422</v>
      </c>
      <c r="K8216" s="22" t="str">
        <f>IF(I8216&lt;&gt;"",SUMIF(Table1[Codigo_servico],A8216,Table1[Subtotal_insumo]),"")</f>
        <v/>
      </c>
      <c r="L8216" s="16">
        <f>IF(Table1[[#This Row],[Ordem_insumos]]&lt;&gt;0,VLOOKUP(Table1[[#This Row],[Codigo_servico]],Preencher_Orcamento!$B:$D,3,FALSE)*Table1[[#This Row],[Qtde_insumo]],"")</f>
        <v>8</v>
      </c>
      <c r="M8216" s="16">
        <f>IF(Table1[[#This Row],[Ordem_insumos]]&lt;&gt;0,VLOOKUP(Table1[[#This Row],[Codigo_servico]],Preencher_Orcamento!$B:$D,3,FALSE)*Table1[[#This Row],[Subtotal_insumo]],"")</f>
        <v>103.23401538742969</v>
      </c>
    </row>
    <row r="8217" spans="1:13" x14ac:dyDescent="0.25">
      <c r="A8217" s="6">
        <v>101130</v>
      </c>
      <c r="B8217" s="126">
        <v>2</v>
      </c>
      <c r="C8217" s="133"/>
      <c r="D8217" s="134">
        <v>2035</v>
      </c>
      <c r="E8217" s="7" t="s">
        <v>2190</v>
      </c>
      <c r="F8217" s="8" t="s">
        <v>2140</v>
      </c>
      <c r="G8217" s="16">
        <f>IFERROR(VLOOKUP(Table1[[#This Row],[Codigo_insumo]],BD_Insumos!$B:$E,4),"")</f>
        <v>17.275965903920998</v>
      </c>
      <c r="H8217" s="140">
        <v>0.2</v>
      </c>
      <c r="I8217" s="9"/>
      <c r="J8217" s="22">
        <f t="shared" si="128"/>
        <v>3.4551931807841996</v>
      </c>
      <c r="K8217" s="22" t="str">
        <f>IF(I8217&lt;&gt;"",SUMIF(Table1[Codigo_servico],A8217,Table1[Subtotal_insumo]),"")</f>
        <v/>
      </c>
      <c r="L8217" s="16">
        <f>IF(Table1[[#This Row],[Ordem_insumos]]&lt;&gt;0,VLOOKUP(Table1[[#This Row],[Codigo_servico]],Preencher_Orcamento!$B:$D,3,FALSE)*Table1[[#This Row],[Qtde_insumo]],"")</f>
        <v>8</v>
      </c>
      <c r="M8217" s="16">
        <f>IF(Table1[[#This Row],[Ordem_insumos]]&lt;&gt;0,VLOOKUP(Table1[[#This Row],[Codigo_servico]],Preencher_Orcamento!$B:$D,3,FALSE)*Table1[[#This Row],[Subtotal_insumo]],"")</f>
        <v>138.20772723136798</v>
      </c>
    </row>
    <row r="8218" spans="1:13" ht="26.25" x14ac:dyDescent="0.25">
      <c r="A8218" s="6">
        <v>101130</v>
      </c>
      <c r="B8218" s="126">
        <v>3</v>
      </c>
      <c r="C8218" s="133"/>
      <c r="D8218" s="134">
        <v>78871</v>
      </c>
      <c r="E8218" s="7" t="s">
        <v>1995</v>
      </c>
      <c r="F8218" s="8" t="s">
        <v>5</v>
      </c>
      <c r="G8218" s="18">
        <f>IFERROR(VLOOKUP(Table1[[#This Row],[Codigo_insumo]],BD_Insumos!$B:$E,4),"")</f>
        <v>9.2803000000000004</v>
      </c>
      <c r="H8218" s="140">
        <v>1.05</v>
      </c>
      <c r="I8218" s="9"/>
      <c r="J8218" s="23">
        <f t="shared" si="128"/>
        <v>9.7443150000000003</v>
      </c>
      <c r="K8218" s="22" t="str">
        <f>IF(I8218&lt;&gt;"",SUMIF(Table1[Codigo_servico],A8218,Table1[Subtotal_insumo]),"")</f>
        <v/>
      </c>
      <c r="L8218" s="18">
        <f>IF(Table1[[#This Row],[Ordem_insumos]]&lt;&gt;0,VLOOKUP(Table1[[#This Row],[Codigo_servico]],Preencher_Orcamento!$B:$D,3,FALSE)*Table1[[#This Row],[Qtde_insumo]],"")</f>
        <v>42</v>
      </c>
      <c r="M8218" s="18">
        <f>IF(Table1[[#This Row],[Ordem_insumos]]&lt;&gt;0,VLOOKUP(Table1[[#This Row],[Codigo_servico]],Preencher_Orcamento!$B:$D,3,FALSE)*Table1[[#This Row],[Subtotal_insumo]],"")</f>
        <v>389.77260000000001</v>
      </c>
    </row>
    <row r="8219" spans="1:13" x14ac:dyDescent="0.25">
      <c r="A8219" s="6">
        <v>101130</v>
      </c>
      <c r="B8219" s="126">
        <v>4</v>
      </c>
      <c r="C8219" s="133"/>
      <c r="D8219" s="134">
        <v>17525</v>
      </c>
      <c r="E8219" s="7" t="s">
        <v>386</v>
      </c>
      <c r="F8219" s="8" t="s">
        <v>197</v>
      </c>
      <c r="G8219" s="18">
        <f>IFERROR(VLOOKUP(Table1[[#This Row],[Codigo_insumo]],BD_Insumos!$B:$E,4),"")</f>
        <v>8.7385000000000002</v>
      </c>
      <c r="H8219" s="140">
        <v>0.1</v>
      </c>
      <c r="I8219" s="9"/>
      <c r="J8219" s="23">
        <f t="shared" si="128"/>
        <v>0.87385000000000002</v>
      </c>
      <c r="K8219" s="22" t="str">
        <f>IF(I8219&lt;&gt;"",SUMIF(Table1[Codigo_servico],A8219,Table1[Subtotal_insumo]),"")</f>
        <v/>
      </c>
      <c r="L8219" s="18">
        <f>IF(Table1[[#This Row],[Ordem_insumos]]&lt;&gt;0,VLOOKUP(Table1[[#This Row],[Codigo_servico]],Preencher_Orcamento!$B:$D,3,FALSE)*Table1[[#This Row],[Qtde_insumo]],"")</f>
        <v>4</v>
      </c>
      <c r="M8219" s="18">
        <f>IF(Table1[[#This Row],[Ordem_insumos]]&lt;&gt;0,VLOOKUP(Table1[[#This Row],[Codigo_servico]],Preencher_Orcamento!$B:$D,3,FALSE)*Table1[[#This Row],[Subtotal_insumo]],"")</f>
        <v>34.954000000000001</v>
      </c>
    </row>
    <row r="8220" spans="1:13" x14ac:dyDescent="0.25">
      <c r="A8220" s="3">
        <v>101131</v>
      </c>
      <c r="B8220" s="125">
        <v>0</v>
      </c>
      <c r="C8220" s="131" t="s">
        <v>3956</v>
      </c>
      <c r="D8220" s="132"/>
      <c r="E8220" s="4"/>
      <c r="F8220" s="4"/>
      <c r="G8220" s="17" t="str">
        <f>IFERROR(VLOOKUP(Table1[[#This Row],[Codigo_insumo]],BD_Insumos!$B:$E,4),"")</f>
        <v/>
      </c>
      <c r="H8220" s="139"/>
      <c r="I8220" s="5" t="s">
        <v>5</v>
      </c>
      <c r="J8220" s="20" t="str">
        <f t="shared" si="128"/>
        <v/>
      </c>
      <c r="K8220" s="21">
        <f>IF(I8220&lt;&gt;"",SUMIF(Table1[Codigo_servico],A8220,Table1[Subtotal_insumo]),"")</f>
        <v>21.09639445683743</v>
      </c>
      <c r="L8220" s="17" t="str">
        <f>IF(Table1[[#This Row],[Ordem_insumos]]&lt;&gt;0,VLOOKUP(Table1[[#This Row],[Codigo_servico]],Preencher_Orcamento!$B:$D,3,FALSE)*Table1[[#This Row],[Qtde_insumo]],"")</f>
        <v/>
      </c>
      <c r="M8220" s="17" t="str">
        <f>IF(Table1[[#This Row],[Ordem_insumos]]&lt;&gt;0,VLOOKUP(Table1[[#This Row],[Codigo_servico]],Preencher_Orcamento!$B:$D,3,FALSE)*Table1[[#This Row],[Subtotal_insumo]],"")</f>
        <v/>
      </c>
    </row>
    <row r="8221" spans="1:13" x14ac:dyDescent="0.25">
      <c r="A8221" s="6">
        <v>101131</v>
      </c>
      <c r="B8221" s="126">
        <v>1</v>
      </c>
      <c r="C8221" s="133"/>
      <c r="D8221" s="134">
        <v>2036</v>
      </c>
      <c r="E8221" s="7" t="s">
        <v>2191</v>
      </c>
      <c r="F8221" s="8" t="s">
        <v>2140</v>
      </c>
      <c r="G8221" s="16">
        <f>IFERROR(VLOOKUP(Table1[[#This Row],[Codigo_insumo]],BD_Insumos!$B:$E,4),"")</f>
        <v>12.90425192342871</v>
      </c>
      <c r="H8221" s="140">
        <v>0.25</v>
      </c>
      <c r="I8221" s="9"/>
      <c r="J8221" s="22">
        <f t="shared" si="128"/>
        <v>3.2260629808571775</v>
      </c>
      <c r="K8221" s="22" t="str">
        <f>IF(I8221&lt;&gt;"",SUMIF(Table1[Codigo_servico],A8221,Table1[Subtotal_insumo]),"")</f>
        <v/>
      </c>
      <c r="L8221" s="16">
        <f>IF(Table1[[#This Row],[Ordem_insumos]]&lt;&gt;0,VLOOKUP(Table1[[#This Row],[Codigo_servico]],Preencher_Orcamento!$B:$D,3,FALSE)*Table1[[#This Row],[Qtde_insumo]],"")</f>
        <v>0</v>
      </c>
      <c r="M8221" s="16">
        <f>IF(Table1[[#This Row],[Ordem_insumos]]&lt;&gt;0,VLOOKUP(Table1[[#This Row],[Codigo_servico]],Preencher_Orcamento!$B:$D,3,FALSE)*Table1[[#This Row],[Subtotal_insumo]],"")</f>
        <v>0</v>
      </c>
    </row>
    <row r="8222" spans="1:13" x14ac:dyDescent="0.25">
      <c r="A8222" s="6">
        <v>101131</v>
      </c>
      <c r="B8222" s="126">
        <v>2</v>
      </c>
      <c r="C8222" s="133"/>
      <c r="D8222" s="134">
        <v>2035</v>
      </c>
      <c r="E8222" s="7" t="s">
        <v>2190</v>
      </c>
      <c r="F8222" s="8" t="s">
        <v>2140</v>
      </c>
      <c r="G8222" s="16">
        <f>IFERROR(VLOOKUP(Table1[[#This Row],[Codigo_insumo]],BD_Insumos!$B:$E,4),"")</f>
        <v>17.275965903920998</v>
      </c>
      <c r="H8222" s="140">
        <v>0.25</v>
      </c>
      <c r="I8222" s="9"/>
      <c r="J8222" s="22">
        <f t="shared" si="128"/>
        <v>4.3189914759802495</v>
      </c>
      <c r="K8222" s="22" t="str">
        <f>IF(I8222&lt;&gt;"",SUMIF(Table1[Codigo_servico],A8222,Table1[Subtotal_insumo]),"")</f>
        <v/>
      </c>
      <c r="L8222" s="16">
        <f>IF(Table1[[#This Row],[Ordem_insumos]]&lt;&gt;0,VLOOKUP(Table1[[#This Row],[Codigo_servico]],Preencher_Orcamento!$B:$D,3,FALSE)*Table1[[#This Row],[Qtde_insumo]],"")</f>
        <v>0</v>
      </c>
      <c r="M8222" s="16">
        <f>IF(Table1[[#This Row],[Ordem_insumos]]&lt;&gt;0,VLOOKUP(Table1[[#This Row],[Codigo_servico]],Preencher_Orcamento!$B:$D,3,FALSE)*Table1[[#This Row],[Subtotal_insumo]],"")</f>
        <v>0</v>
      </c>
    </row>
    <row r="8223" spans="1:13" x14ac:dyDescent="0.25">
      <c r="A8223" s="6">
        <v>101131</v>
      </c>
      <c r="B8223" s="126">
        <v>3</v>
      </c>
      <c r="C8223" s="133"/>
      <c r="D8223" s="134">
        <v>17525</v>
      </c>
      <c r="E8223" s="7" t="s">
        <v>386</v>
      </c>
      <c r="F8223" s="8" t="s">
        <v>197</v>
      </c>
      <c r="G8223" s="18">
        <f>IFERROR(VLOOKUP(Table1[[#This Row],[Codigo_insumo]],BD_Insumos!$B:$E,4),"")</f>
        <v>8.7385000000000002</v>
      </c>
      <c r="H8223" s="140">
        <v>0.1</v>
      </c>
      <c r="I8223" s="9"/>
      <c r="J8223" s="23">
        <f t="shared" si="128"/>
        <v>0.87385000000000002</v>
      </c>
      <c r="K8223" s="22" t="str">
        <f>IF(I8223&lt;&gt;"",SUMIF(Table1[Codigo_servico],A8223,Table1[Subtotal_insumo]),"")</f>
        <v/>
      </c>
      <c r="L8223" s="18">
        <f>IF(Table1[[#This Row],[Ordem_insumos]]&lt;&gt;0,VLOOKUP(Table1[[#This Row],[Codigo_servico]],Preencher_Orcamento!$B:$D,3,FALSE)*Table1[[#This Row],[Qtde_insumo]],"")</f>
        <v>0</v>
      </c>
      <c r="M8223" s="18">
        <f>IF(Table1[[#This Row],[Ordem_insumos]]&lt;&gt;0,VLOOKUP(Table1[[#This Row],[Codigo_servico]],Preencher_Orcamento!$B:$D,3,FALSE)*Table1[[#This Row],[Subtotal_insumo]],"")</f>
        <v>0</v>
      </c>
    </row>
    <row r="8224" spans="1:13" ht="26.25" x14ac:dyDescent="0.25">
      <c r="A8224" s="6">
        <v>101131</v>
      </c>
      <c r="B8224" s="126">
        <v>4</v>
      </c>
      <c r="C8224" s="133"/>
      <c r="D8224" s="134">
        <v>78873</v>
      </c>
      <c r="E8224" s="7" t="s">
        <v>1996</v>
      </c>
      <c r="F8224" s="8" t="s">
        <v>5</v>
      </c>
      <c r="G8224" s="18">
        <f>IFERROR(VLOOKUP(Table1[[#This Row],[Codigo_insumo]],BD_Insumos!$B:$E,4),"")</f>
        <v>12.0738</v>
      </c>
      <c r="H8224" s="140">
        <v>1.05</v>
      </c>
      <c r="I8224" s="9"/>
      <c r="J8224" s="23">
        <f t="shared" si="128"/>
        <v>12.677490000000001</v>
      </c>
      <c r="K8224" s="22" t="str">
        <f>IF(I8224&lt;&gt;"",SUMIF(Table1[Codigo_servico],A8224,Table1[Subtotal_insumo]),"")</f>
        <v/>
      </c>
      <c r="L8224" s="18">
        <f>IF(Table1[[#This Row],[Ordem_insumos]]&lt;&gt;0,VLOOKUP(Table1[[#This Row],[Codigo_servico]],Preencher_Orcamento!$B:$D,3,FALSE)*Table1[[#This Row],[Qtde_insumo]],"")</f>
        <v>0</v>
      </c>
      <c r="M8224" s="18">
        <f>IF(Table1[[#This Row],[Ordem_insumos]]&lt;&gt;0,VLOOKUP(Table1[[#This Row],[Codigo_servico]],Preencher_Orcamento!$B:$D,3,FALSE)*Table1[[#This Row],[Subtotal_insumo]],"")</f>
        <v>0</v>
      </c>
    </row>
    <row r="8225" spans="1:13" x14ac:dyDescent="0.25">
      <c r="A8225" s="3">
        <v>101132</v>
      </c>
      <c r="B8225" s="125">
        <v>0</v>
      </c>
      <c r="C8225" s="131" t="s">
        <v>3957</v>
      </c>
      <c r="D8225" s="132"/>
      <c r="E8225" s="4"/>
      <c r="F8225" s="4"/>
      <c r="G8225" s="17" t="str">
        <f>IFERROR(VLOOKUP(Table1[[#This Row],[Codigo_insumo]],BD_Insumos!$B:$E,4),"")</f>
        <v/>
      </c>
      <c r="H8225" s="139"/>
      <c r="I8225" s="5" t="s">
        <v>5</v>
      </c>
      <c r="J8225" s="20" t="str">
        <f t="shared" si="128"/>
        <v/>
      </c>
      <c r="K8225" s="21">
        <f>IF(I8225&lt;&gt;"",SUMIF(Table1[Codigo_servico],A8225,Table1[Subtotal_insumo]),"")</f>
        <v>28.1012662395724</v>
      </c>
      <c r="L8225" s="17" t="str">
        <f>IF(Table1[[#This Row],[Ordem_insumos]]&lt;&gt;0,VLOOKUP(Table1[[#This Row],[Codigo_servico]],Preencher_Orcamento!$B:$D,3,FALSE)*Table1[[#This Row],[Qtde_insumo]],"")</f>
        <v/>
      </c>
      <c r="M8225" s="17" t="str">
        <f>IF(Table1[[#This Row],[Ordem_insumos]]&lt;&gt;0,VLOOKUP(Table1[[#This Row],[Codigo_servico]],Preencher_Orcamento!$B:$D,3,FALSE)*Table1[[#This Row],[Subtotal_insumo]],"")</f>
        <v/>
      </c>
    </row>
    <row r="8226" spans="1:13" ht="26.25" x14ac:dyDescent="0.25">
      <c r="A8226" s="6">
        <v>101132</v>
      </c>
      <c r="B8226" s="126">
        <v>1</v>
      </c>
      <c r="C8226" s="133"/>
      <c r="D8226" s="134">
        <v>78875</v>
      </c>
      <c r="E8226" s="7" t="s">
        <v>1997</v>
      </c>
      <c r="F8226" s="8" t="s">
        <v>5</v>
      </c>
      <c r="G8226" s="16">
        <f>IFERROR(VLOOKUP(Table1[[#This Row],[Codigo_insumo]],BD_Insumos!$B:$E,4),"")</f>
        <v>15.870799999999999</v>
      </c>
      <c r="H8226" s="140">
        <v>1.05</v>
      </c>
      <c r="I8226" s="9"/>
      <c r="J8226" s="22">
        <f t="shared" si="128"/>
        <v>16.664339999999999</v>
      </c>
      <c r="K8226" s="22" t="str">
        <f>IF(I8226&lt;&gt;"",SUMIF(Table1[Codigo_servico],A8226,Table1[Subtotal_insumo]),"")</f>
        <v/>
      </c>
      <c r="L8226" s="16">
        <f>IF(Table1[[#This Row],[Ordem_insumos]]&lt;&gt;0,VLOOKUP(Table1[[#This Row],[Codigo_servico]],Preencher_Orcamento!$B:$D,3,FALSE)*Table1[[#This Row],[Qtde_insumo]],"")</f>
        <v>0</v>
      </c>
      <c r="M8226" s="16">
        <f>IF(Table1[[#This Row],[Ordem_insumos]]&lt;&gt;0,VLOOKUP(Table1[[#This Row],[Codigo_servico]],Preencher_Orcamento!$B:$D,3,FALSE)*Table1[[#This Row],[Subtotal_insumo]],"")</f>
        <v>0</v>
      </c>
    </row>
    <row r="8227" spans="1:13" x14ac:dyDescent="0.25">
      <c r="A8227" s="6">
        <v>101132</v>
      </c>
      <c r="B8227" s="126">
        <v>2</v>
      </c>
      <c r="C8227" s="133"/>
      <c r="D8227" s="134">
        <v>17525</v>
      </c>
      <c r="E8227" s="7" t="s">
        <v>386</v>
      </c>
      <c r="F8227" s="8" t="s">
        <v>197</v>
      </c>
      <c r="G8227" s="16">
        <f>IFERROR(VLOOKUP(Table1[[#This Row],[Codigo_insumo]],BD_Insumos!$B:$E,4),"")</f>
        <v>8.7385000000000002</v>
      </c>
      <c r="H8227" s="140">
        <v>0.1</v>
      </c>
      <c r="I8227" s="9"/>
      <c r="J8227" s="22">
        <f t="shared" si="128"/>
        <v>0.87385000000000002</v>
      </c>
      <c r="K8227" s="22" t="str">
        <f>IF(I8227&lt;&gt;"",SUMIF(Table1[Codigo_servico],A8227,Table1[Subtotal_insumo]),"")</f>
        <v/>
      </c>
      <c r="L8227" s="16">
        <f>IF(Table1[[#This Row],[Ordem_insumos]]&lt;&gt;0,VLOOKUP(Table1[[#This Row],[Codigo_servico]],Preencher_Orcamento!$B:$D,3,FALSE)*Table1[[#This Row],[Qtde_insumo]],"")</f>
        <v>0</v>
      </c>
      <c r="M8227" s="16">
        <f>IF(Table1[[#This Row],[Ordem_insumos]]&lt;&gt;0,VLOOKUP(Table1[[#This Row],[Codigo_servico]],Preencher_Orcamento!$B:$D,3,FALSE)*Table1[[#This Row],[Subtotal_insumo]],"")</f>
        <v>0</v>
      </c>
    </row>
    <row r="8228" spans="1:13" x14ac:dyDescent="0.25">
      <c r="A8228" s="6">
        <v>101132</v>
      </c>
      <c r="B8228" s="126">
        <v>3</v>
      </c>
      <c r="C8228" s="133"/>
      <c r="D8228" s="134">
        <v>2035</v>
      </c>
      <c r="E8228" s="7" t="s">
        <v>2190</v>
      </c>
      <c r="F8228" s="8" t="s">
        <v>2140</v>
      </c>
      <c r="G8228" s="18">
        <f>IFERROR(VLOOKUP(Table1[[#This Row],[Codigo_insumo]],BD_Insumos!$B:$E,4),"")</f>
        <v>17.275965903920998</v>
      </c>
      <c r="H8228" s="140">
        <v>0.35</v>
      </c>
      <c r="I8228" s="9"/>
      <c r="J8228" s="23">
        <f t="shared" si="128"/>
        <v>6.0465880663723492</v>
      </c>
      <c r="K8228" s="22" t="str">
        <f>IF(I8228&lt;&gt;"",SUMIF(Table1[Codigo_servico],A8228,Table1[Subtotal_insumo]),"")</f>
        <v/>
      </c>
      <c r="L8228" s="18">
        <f>IF(Table1[[#This Row],[Ordem_insumos]]&lt;&gt;0,VLOOKUP(Table1[[#This Row],[Codigo_servico]],Preencher_Orcamento!$B:$D,3,FALSE)*Table1[[#This Row],[Qtde_insumo]],"")</f>
        <v>0</v>
      </c>
      <c r="M8228" s="18">
        <f>IF(Table1[[#This Row],[Ordem_insumos]]&lt;&gt;0,VLOOKUP(Table1[[#This Row],[Codigo_servico]],Preencher_Orcamento!$B:$D,3,FALSE)*Table1[[#This Row],[Subtotal_insumo]],"")</f>
        <v>0</v>
      </c>
    </row>
    <row r="8229" spans="1:13" x14ac:dyDescent="0.25">
      <c r="A8229" s="6">
        <v>101132</v>
      </c>
      <c r="B8229" s="126">
        <v>4</v>
      </c>
      <c r="C8229" s="133"/>
      <c r="D8229" s="134">
        <v>2036</v>
      </c>
      <c r="E8229" s="7" t="s">
        <v>2191</v>
      </c>
      <c r="F8229" s="8" t="s">
        <v>2140</v>
      </c>
      <c r="G8229" s="18">
        <f>IFERROR(VLOOKUP(Table1[[#This Row],[Codigo_insumo]],BD_Insumos!$B:$E,4),"")</f>
        <v>12.90425192342871</v>
      </c>
      <c r="H8229" s="140">
        <v>0.35</v>
      </c>
      <c r="I8229" s="9"/>
      <c r="J8229" s="23">
        <f t="shared" si="128"/>
        <v>4.5164881732000479</v>
      </c>
      <c r="K8229" s="22" t="str">
        <f>IF(I8229&lt;&gt;"",SUMIF(Table1[Codigo_servico],A8229,Table1[Subtotal_insumo]),"")</f>
        <v/>
      </c>
      <c r="L8229" s="18">
        <f>IF(Table1[[#This Row],[Ordem_insumos]]&lt;&gt;0,VLOOKUP(Table1[[#This Row],[Codigo_servico]],Preencher_Orcamento!$B:$D,3,FALSE)*Table1[[#This Row],[Qtde_insumo]],"")</f>
        <v>0</v>
      </c>
      <c r="M8229" s="18">
        <f>IF(Table1[[#This Row],[Ordem_insumos]]&lt;&gt;0,VLOOKUP(Table1[[#This Row],[Codigo_servico]],Preencher_Orcamento!$B:$D,3,FALSE)*Table1[[#This Row],[Subtotal_insumo]],"")</f>
        <v>0</v>
      </c>
    </row>
    <row r="8230" spans="1:13" x14ac:dyDescent="0.25">
      <c r="A8230" s="3">
        <v>101133</v>
      </c>
      <c r="B8230" s="125">
        <v>0</v>
      </c>
      <c r="C8230" s="131" t="s">
        <v>3958</v>
      </c>
      <c r="D8230" s="132"/>
      <c r="E8230" s="4"/>
      <c r="F8230" s="4"/>
      <c r="G8230" s="17" t="str">
        <f>IFERROR(VLOOKUP(Table1[[#This Row],[Codigo_insumo]],BD_Insumos!$B:$E,4),"")</f>
        <v/>
      </c>
      <c r="H8230" s="139"/>
      <c r="I8230" s="5" t="s">
        <v>5</v>
      </c>
      <c r="J8230" s="20" t="str">
        <f t="shared" si="128"/>
        <v/>
      </c>
      <c r="K8230" s="21">
        <f>IF(I8230&lt;&gt;"",SUMIF(Table1[Codigo_servico],A8230,Table1[Subtotal_insumo]),"")</f>
        <v>42.082239805042342</v>
      </c>
      <c r="L8230" s="17" t="str">
        <f>IF(Table1[[#This Row],[Ordem_insumos]]&lt;&gt;0,VLOOKUP(Table1[[#This Row],[Codigo_servico]],Preencher_Orcamento!$B:$D,3,FALSE)*Table1[[#This Row],[Qtde_insumo]],"")</f>
        <v/>
      </c>
      <c r="M8230" s="17" t="str">
        <f>IF(Table1[[#This Row],[Ordem_insumos]]&lt;&gt;0,VLOOKUP(Table1[[#This Row],[Codigo_servico]],Preencher_Orcamento!$B:$D,3,FALSE)*Table1[[#This Row],[Subtotal_insumo]],"")</f>
        <v/>
      </c>
    </row>
    <row r="8231" spans="1:13" x14ac:dyDescent="0.25">
      <c r="A8231" s="6">
        <v>101133</v>
      </c>
      <c r="B8231" s="126">
        <v>1</v>
      </c>
      <c r="C8231" s="133"/>
      <c r="D8231" s="134">
        <v>17525</v>
      </c>
      <c r="E8231" s="7" t="s">
        <v>386</v>
      </c>
      <c r="F8231" s="8" t="s">
        <v>197</v>
      </c>
      <c r="G8231" s="16">
        <f>IFERROR(VLOOKUP(Table1[[#This Row],[Codigo_insumo]],BD_Insumos!$B:$E,4),"")</f>
        <v>8.7385000000000002</v>
      </c>
      <c r="H8231" s="140">
        <v>0.1</v>
      </c>
      <c r="I8231" s="9"/>
      <c r="J8231" s="22">
        <f t="shared" si="128"/>
        <v>0.87385000000000002</v>
      </c>
      <c r="K8231" s="22" t="str">
        <f>IF(I8231&lt;&gt;"",SUMIF(Table1[Codigo_servico],A8231,Table1[Subtotal_insumo]),"")</f>
        <v/>
      </c>
      <c r="L8231" s="16">
        <f>IF(Table1[[#This Row],[Ordem_insumos]]&lt;&gt;0,VLOOKUP(Table1[[#This Row],[Codigo_servico]],Preencher_Orcamento!$B:$D,3,FALSE)*Table1[[#This Row],[Qtde_insumo]],"")</f>
        <v>0</v>
      </c>
      <c r="M8231" s="16">
        <f>IF(Table1[[#This Row],[Ordem_insumos]]&lt;&gt;0,VLOOKUP(Table1[[#This Row],[Codigo_servico]],Preencher_Orcamento!$B:$D,3,FALSE)*Table1[[#This Row],[Subtotal_insumo]],"")</f>
        <v>0</v>
      </c>
    </row>
    <row r="8232" spans="1:13" x14ac:dyDescent="0.25">
      <c r="A8232" s="6">
        <v>101133</v>
      </c>
      <c r="B8232" s="126">
        <v>2</v>
      </c>
      <c r="C8232" s="133"/>
      <c r="D8232" s="134">
        <v>2036</v>
      </c>
      <c r="E8232" s="7" t="s">
        <v>2191</v>
      </c>
      <c r="F8232" s="8" t="s">
        <v>2140</v>
      </c>
      <c r="G8232" s="16">
        <f>IFERROR(VLOOKUP(Table1[[#This Row],[Codigo_insumo]],BD_Insumos!$B:$E,4),"")</f>
        <v>12.90425192342871</v>
      </c>
      <c r="H8232" s="140">
        <v>0.55000000000000004</v>
      </c>
      <c r="I8232" s="9"/>
      <c r="J8232" s="22">
        <f t="shared" si="128"/>
        <v>7.0973385578857906</v>
      </c>
      <c r="K8232" s="22" t="str">
        <f>IF(I8232&lt;&gt;"",SUMIF(Table1[Codigo_servico],A8232,Table1[Subtotal_insumo]),"")</f>
        <v/>
      </c>
      <c r="L8232" s="16">
        <f>IF(Table1[[#This Row],[Ordem_insumos]]&lt;&gt;0,VLOOKUP(Table1[[#This Row],[Codigo_servico]],Preencher_Orcamento!$B:$D,3,FALSE)*Table1[[#This Row],[Qtde_insumo]],"")</f>
        <v>0</v>
      </c>
      <c r="M8232" s="16">
        <f>IF(Table1[[#This Row],[Ordem_insumos]]&lt;&gt;0,VLOOKUP(Table1[[#This Row],[Codigo_servico]],Preencher_Orcamento!$B:$D,3,FALSE)*Table1[[#This Row],[Subtotal_insumo]],"")</f>
        <v>0</v>
      </c>
    </row>
    <row r="8233" spans="1:13" ht="26.25" x14ac:dyDescent="0.25">
      <c r="A8233" s="6">
        <v>101133</v>
      </c>
      <c r="B8233" s="126">
        <v>3</v>
      </c>
      <c r="C8233" s="133"/>
      <c r="D8233" s="134">
        <v>78877</v>
      </c>
      <c r="E8233" s="7" t="s">
        <v>1998</v>
      </c>
      <c r="F8233" s="8" t="s">
        <v>5</v>
      </c>
      <c r="G8233" s="18">
        <f>IFERROR(VLOOKUP(Table1[[#This Row],[Codigo_insumo]],BD_Insumos!$B:$E,4),"")</f>
        <v>23.4374</v>
      </c>
      <c r="H8233" s="140">
        <v>1.05</v>
      </c>
      <c r="I8233" s="9"/>
      <c r="J8233" s="23">
        <f t="shared" si="128"/>
        <v>24.609270000000002</v>
      </c>
      <c r="K8233" s="22" t="str">
        <f>IF(I8233&lt;&gt;"",SUMIF(Table1[Codigo_servico],A8233,Table1[Subtotal_insumo]),"")</f>
        <v/>
      </c>
      <c r="L8233" s="18">
        <f>IF(Table1[[#This Row],[Ordem_insumos]]&lt;&gt;0,VLOOKUP(Table1[[#This Row],[Codigo_servico]],Preencher_Orcamento!$B:$D,3,FALSE)*Table1[[#This Row],[Qtde_insumo]],"")</f>
        <v>0</v>
      </c>
      <c r="M8233" s="18">
        <f>IF(Table1[[#This Row],[Ordem_insumos]]&lt;&gt;0,VLOOKUP(Table1[[#This Row],[Codigo_servico]],Preencher_Orcamento!$B:$D,3,FALSE)*Table1[[#This Row],[Subtotal_insumo]],"")</f>
        <v>0</v>
      </c>
    </row>
    <row r="8234" spans="1:13" x14ac:dyDescent="0.25">
      <c r="A8234" s="6">
        <v>101133</v>
      </c>
      <c r="B8234" s="126">
        <v>4</v>
      </c>
      <c r="C8234" s="133"/>
      <c r="D8234" s="134">
        <v>2035</v>
      </c>
      <c r="E8234" s="7" t="s">
        <v>2190</v>
      </c>
      <c r="F8234" s="8" t="s">
        <v>2140</v>
      </c>
      <c r="G8234" s="18">
        <f>IFERROR(VLOOKUP(Table1[[#This Row],[Codigo_insumo]],BD_Insumos!$B:$E,4),"")</f>
        <v>17.275965903920998</v>
      </c>
      <c r="H8234" s="140">
        <v>0.55000000000000004</v>
      </c>
      <c r="I8234" s="9"/>
      <c r="J8234" s="23">
        <f t="shared" si="128"/>
        <v>9.5017812471565488</v>
      </c>
      <c r="K8234" s="22" t="str">
        <f>IF(I8234&lt;&gt;"",SUMIF(Table1[Codigo_servico],A8234,Table1[Subtotal_insumo]),"")</f>
        <v/>
      </c>
      <c r="L8234" s="18">
        <f>IF(Table1[[#This Row],[Ordem_insumos]]&lt;&gt;0,VLOOKUP(Table1[[#This Row],[Codigo_servico]],Preencher_Orcamento!$B:$D,3,FALSE)*Table1[[#This Row],[Qtde_insumo]],"")</f>
        <v>0</v>
      </c>
      <c r="M8234" s="18">
        <f>IF(Table1[[#This Row],[Ordem_insumos]]&lt;&gt;0,VLOOKUP(Table1[[#This Row],[Codigo_servico]],Preencher_Orcamento!$B:$D,3,FALSE)*Table1[[#This Row],[Subtotal_insumo]],"")</f>
        <v>0</v>
      </c>
    </row>
    <row r="8235" spans="1:13" x14ac:dyDescent="0.25">
      <c r="A8235" s="3">
        <v>101134</v>
      </c>
      <c r="B8235" s="125">
        <v>0</v>
      </c>
      <c r="C8235" s="131" t="s">
        <v>3959</v>
      </c>
      <c r="D8235" s="132"/>
      <c r="E8235" s="4"/>
      <c r="F8235" s="4"/>
      <c r="G8235" s="17" t="str">
        <f>IFERROR(VLOOKUP(Table1[[#This Row],[Codigo_insumo]],BD_Insumos!$B:$E,4),"")</f>
        <v/>
      </c>
      <c r="H8235" s="139"/>
      <c r="I8235" s="5" t="s">
        <v>5</v>
      </c>
      <c r="J8235" s="20" t="str">
        <f t="shared" si="128"/>
        <v/>
      </c>
      <c r="K8235" s="21">
        <f>IF(I8235&lt;&gt;"",SUMIF(Table1[Codigo_servico],A8235,Table1[Subtotal_insumo]),"")</f>
        <v>77.10610015324724</v>
      </c>
      <c r="L8235" s="17" t="str">
        <f>IF(Table1[[#This Row],[Ordem_insumos]]&lt;&gt;0,VLOOKUP(Table1[[#This Row],[Codigo_servico]],Preencher_Orcamento!$B:$D,3,FALSE)*Table1[[#This Row],[Qtde_insumo]],"")</f>
        <v/>
      </c>
      <c r="M8235" s="17" t="str">
        <f>IF(Table1[[#This Row],[Ordem_insumos]]&lt;&gt;0,VLOOKUP(Table1[[#This Row],[Codigo_servico]],Preencher_Orcamento!$B:$D,3,FALSE)*Table1[[#This Row],[Subtotal_insumo]],"")</f>
        <v/>
      </c>
    </row>
    <row r="8236" spans="1:13" ht="26.25" x14ac:dyDescent="0.25">
      <c r="A8236" s="6">
        <v>101134</v>
      </c>
      <c r="B8236" s="126">
        <v>1</v>
      </c>
      <c r="C8236" s="133"/>
      <c r="D8236" s="134">
        <v>78878</v>
      </c>
      <c r="E8236" s="7" t="s">
        <v>1999</v>
      </c>
      <c r="F8236" s="8" t="s">
        <v>5</v>
      </c>
      <c r="G8236" s="16">
        <f>IFERROR(VLOOKUP(Table1[[#This Row],[Codigo_insumo]],BD_Insumos!$B:$E,4),"")</f>
        <v>47.338299999999997</v>
      </c>
      <c r="H8236" s="140">
        <v>1.05</v>
      </c>
      <c r="I8236" s="9"/>
      <c r="J8236" s="22">
        <f t="shared" si="128"/>
        <v>49.705214999999995</v>
      </c>
      <c r="K8236" s="22" t="str">
        <f>IF(I8236&lt;&gt;"",SUMIF(Table1[Codigo_servico],A8236,Table1[Subtotal_insumo]),"")</f>
        <v/>
      </c>
      <c r="L8236" s="16">
        <f>IF(Table1[[#This Row],[Ordem_insumos]]&lt;&gt;0,VLOOKUP(Table1[[#This Row],[Codigo_servico]],Preencher_Orcamento!$B:$D,3,FALSE)*Table1[[#This Row],[Qtde_insumo]],"")</f>
        <v>0</v>
      </c>
      <c r="M8236" s="16">
        <f>IF(Table1[[#This Row],[Ordem_insumos]]&lt;&gt;0,VLOOKUP(Table1[[#This Row],[Codigo_servico]],Preencher_Orcamento!$B:$D,3,FALSE)*Table1[[#This Row],[Subtotal_insumo]],"")</f>
        <v>0</v>
      </c>
    </row>
    <row r="8237" spans="1:13" x14ac:dyDescent="0.25">
      <c r="A8237" s="6">
        <v>101134</v>
      </c>
      <c r="B8237" s="126">
        <v>2</v>
      </c>
      <c r="C8237" s="133"/>
      <c r="D8237" s="134">
        <v>2035</v>
      </c>
      <c r="E8237" s="7" t="s">
        <v>2190</v>
      </c>
      <c r="F8237" s="8" t="s">
        <v>2140</v>
      </c>
      <c r="G8237" s="16">
        <f>IFERROR(VLOOKUP(Table1[[#This Row],[Codigo_insumo]],BD_Insumos!$B:$E,4),"")</f>
        <v>17.275965903920998</v>
      </c>
      <c r="H8237" s="140">
        <v>0.85</v>
      </c>
      <c r="I8237" s="9"/>
      <c r="J8237" s="22">
        <f t="shared" si="128"/>
        <v>14.684571018332848</v>
      </c>
      <c r="K8237" s="22" t="str">
        <f>IF(I8237&lt;&gt;"",SUMIF(Table1[Codigo_servico],A8237,Table1[Subtotal_insumo]),"")</f>
        <v/>
      </c>
      <c r="L8237" s="16">
        <f>IF(Table1[[#This Row],[Ordem_insumos]]&lt;&gt;0,VLOOKUP(Table1[[#This Row],[Codigo_servico]],Preencher_Orcamento!$B:$D,3,FALSE)*Table1[[#This Row],[Qtde_insumo]],"")</f>
        <v>0</v>
      </c>
      <c r="M8237" s="16">
        <f>IF(Table1[[#This Row],[Ordem_insumos]]&lt;&gt;0,VLOOKUP(Table1[[#This Row],[Codigo_servico]],Preencher_Orcamento!$B:$D,3,FALSE)*Table1[[#This Row],[Subtotal_insumo]],"")</f>
        <v>0</v>
      </c>
    </row>
    <row r="8238" spans="1:13" x14ac:dyDescent="0.25">
      <c r="A8238" s="6">
        <v>101134</v>
      </c>
      <c r="B8238" s="126">
        <v>3</v>
      </c>
      <c r="C8238" s="133"/>
      <c r="D8238" s="134">
        <v>2036</v>
      </c>
      <c r="E8238" s="7" t="s">
        <v>2191</v>
      </c>
      <c r="F8238" s="8" t="s">
        <v>2140</v>
      </c>
      <c r="G8238" s="18">
        <f>IFERROR(VLOOKUP(Table1[[#This Row],[Codigo_insumo]],BD_Insumos!$B:$E,4),"")</f>
        <v>12.90425192342871</v>
      </c>
      <c r="H8238" s="140">
        <v>0.85</v>
      </c>
      <c r="I8238" s="9"/>
      <c r="J8238" s="23">
        <f t="shared" si="128"/>
        <v>10.968614134914404</v>
      </c>
      <c r="K8238" s="22" t="str">
        <f>IF(I8238&lt;&gt;"",SUMIF(Table1[Codigo_servico],A8238,Table1[Subtotal_insumo]),"")</f>
        <v/>
      </c>
      <c r="L8238" s="18">
        <f>IF(Table1[[#This Row],[Ordem_insumos]]&lt;&gt;0,VLOOKUP(Table1[[#This Row],[Codigo_servico]],Preencher_Orcamento!$B:$D,3,FALSE)*Table1[[#This Row],[Qtde_insumo]],"")</f>
        <v>0</v>
      </c>
      <c r="M8238" s="18">
        <f>IF(Table1[[#This Row],[Ordem_insumos]]&lt;&gt;0,VLOOKUP(Table1[[#This Row],[Codigo_servico]],Preencher_Orcamento!$B:$D,3,FALSE)*Table1[[#This Row],[Subtotal_insumo]],"")</f>
        <v>0</v>
      </c>
    </row>
    <row r="8239" spans="1:13" x14ac:dyDescent="0.25">
      <c r="A8239" s="6">
        <v>101134</v>
      </c>
      <c r="B8239" s="126">
        <v>4</v>
      </c>
      <c r="C8239" s="133"/>
      <c r="D8239" s="134">
        <v>17525</v>
      </c>
      <c r="E8239" s="7" t="s">
        <v>386</v>
      </c>
      <c r="F8239" s="8" t="s">
        <v>197</v>
      </c>
      <c r="G8239" s="18">
        <f>IFERROR(VLOOKUP(Table1[[#This Row],[Codigo_insumo]],BD_Insumos!$B:$E,4),"")</f>
        <v>8.7385000000000002</v>
      </c>
      <c r="H8239" s="140">
        <v>0.2</v>
      </c>
      <c r="I8239" s="9"/>
      <c r="J8239" s="23">
        <f t="shared" si="128"/>
        <v>1.7477</v>
      </c>
      <c r="K8239" s="22" t="str">
        <f>IF(I8239&lt;&gt;"",SUMIF(Table1[Codigo_servico],A8239,Table1[Subtotal_insumo]),"")</f>
        <v/>
      </c>
      <c r="L8239" s="18">
        <f>IF(Table1[[#This Row],[Ordem_insumos]]&lt;&gt;0,VLOOKUP(Table1[[#This Row],[Codigo_servico]],Preencher_Orcamento!$B:$D,3,FALSE)*Table1[[#This Row],[Qtde_insumo]],"")</f>
        <v>0</v>
      </c>
      <c r="M8239" s="18">
        <f>IF(Table1[[#This Row],[Ordem_insumos]]&lt;&gt;0,VLOOKUP(Table1[[#This Row],[Codigo_servico]],Preencher_Orcamento!$B:$D,3,FALSE)*Table1[[#This Row],[Subtotal_insumo]],"")</f>
        <v>0</v>
      </c>
    </row>
    <row r="8240" spans="1:13" x14ac:dyDescent="0.25">
      <c r="A8240" s="3">
        <v>101135</v>
      </c>
      <c r="B8240" s="125">
        <v>0</v>
      </c>
      <c r="C8240" s="131" t="s">
        <v>3960</v>
      </c>
      <c r="D8240" s="132"/>
      <c r="E8240" s="4"/>
      <c r="F8240" s="4"/>
      <c r="G8240" s="17" t="str">
        <f>IFERROR(VLOOKUP(Table1[[#This Row],[Codigo_insumo]],BD_Insumos!$B:$E,4),"")</f>
        <v/>
      </c>
      <c r="H8240" s="139"/>
      <c r="I8240" s="5" t="s">
        <v>5</v>
      </c>
      <c r="J8240" s="20" t="str">
        <f t="shared" si="128"/>
        <v/>
      </c>
      <c r="K8240" s="21">
        <f>IF(I8240&lt;&gt;"",SUMIF(Table1[Codigo_servico],A8240,Table1[Subtotal_insumo]),"")</f>
        <v>115.14049282734972</v>
      </c>
      <c r="L8240" s="17" t="str">
        <f>IF(Table1[[#This Row],[Ordem_insumos]]&lt;&gt;0,VLOOKUP(Table1[[#This Row],[Codigo_servico]],Preencher_Orcamento!$B:$D,3,FALSE)*Table1[[#This Row],[Qtde_insumo]],"")</f>
        <v/>
      </c>
      <c r="M8240" s="17" t="str">
        <f>IF(Table1[[#This Row],[Ordem_insumos]]&lt;&gt;0,VLOOKUP(Table1[[#This Row],[Codigo_servico]],Preencher_Orcamento!$B:$D,3,FALSE)*Table1[[#This Row],[Subtotal_insumo]],"")</f>
        <v/>
      </c>
    </row>
    <row r="8241" spans="1:13" x14ac:dyDescent="0.25">
      <c r="A8241" s="6">
        <v>101135</v>
      </c>
      <c r="B8241" s="126">
        <v>1</v>
      </c>
      <c r="C8241" s="133"/>
      <c r="D8241" s="134">
        <v>2035</v>
      </c>
      <c r="E8241" s="7" t="s">
        <v>2190</v>
      </c>
      <c r="F8241" s="8" t="s">
        <v>2140</v>
      </c>
      <c r="G8241" s="16">
        <f>IFERROR(VLOOKUP(Table1[[#This Row],[Codigo_insumo]],BD_Insumos!$B:$E,4),"")</f>
        <v>17.275965903920998</v>
      </c>
      <c r="H8241" s="140">
        <v>1</v>
      </c>
      <c r="I8241" s="9"/>
      <c r="J8241" s="22">
        <f t="shared" si="128"/>
        <v>17.275965903920998</v>
      </c>
      <c r="K8241" s="22" t="str">
        <f>IF(I8241&lt;&gt;"",SUMIF(Table1[Codigo_servico],A8241,Table1[Subtotal_insumo]),"")</f>
        <v/>
      </c>
      <c r="L8241" s="16">
        <f>IF(Table1[[#This Row],[Ordem_insumos]]&lt;&gt;0,VLOOKUP(Table1[[#This Row],[Codigo_servico]],Preencher_Orcamento!$B:$D,3,FALSE)*Table1[[#This Row],[Qtde_insumo]],"")</f>
        <v>0</v>
      </c>
      <c r="M8241" s="16">
        <f>IF(Table1[[#This Row],[Ordem_insumos]]&lt;&gt;0,VLOOKUP(Table1[[#This Row],[Codigo_servico]],Preencher_Orcamento!$B:$D,3,FALSE)*Table1[[#This Row],[Subtotal_insumo]],"")</f>
        <v>0</v>
      </c>
    </row>
    <row r="8242" spans="1:13" x14ac:dyDescent="0.25">
      <c r="A8242" s="6">
        <v>101135</v>
      </c>
      <c r="B8242" s="126">
        <v>2</v>
      </c>
      <c r="C8242" s="133"/>
      <c r="D8242" s="134">
        <v>17525</v>
      </c>
      <c r="E8242" s="7" t="s">
        <v>386</v>
      </c>
      <c r="F8242" s="8" t="s">
        <v>197</v>
      </c>
      <c r="G8242" s="16">
        <f>IFERROR(VLOOKUP(Table1[[#This Row],[Codigo_insumo]],BD_Insumos!$B:$E,4),"")</f>
        <v>8.7385000000000002</v>
      </c>
      <c r="H8242" s="140">
        <v>0.23</v>
      </c>
      <c r="I8242" s="9"/>
      <c r="J8242" s="22">
        <f t="shared" si="128"/>
        <v>2.0098549999999999</v>
      </c>
      <c r="K8242" s="22" t="str">
        <f>IF(I8242&lt;&gt;"",SUMIF(Table1[Codigo_servico],A8242,Table1[Subtotal_insumo]),"")</f>
        <v/>
      </c>
      <c r="L8242" s="16">
        <f>IF(Table1[[#This Row],[Ordem_insumos]]&lt;&gt;0,VLOOKUP(Table1[[#This Row],[Codigo_servico]],Preencher_Orcamento!$B:$D,3,FALSE)*Table1[[#This Row],[Qtde_insumo]],"")</f>
        <v>0</v>
      </c>
      <c r="M8242" s="16">
        <f>IF(Table1[[#This Row],[Ordem_insumos]]&lt;&gt;0,VLOOKUP(Table1[[#This Row],[Codigo_servico]],Preencher_Orcamento!$B:$D,3,FALSE)*Table1[[#This Row],[Subtotal_insumo]],"")</f>
        <v>0</v>
      </c>
    </row>
    <row r="8243" spans="1:13" x14ac:dyDescent="0.25">
      <c r="A8243" s="6">
        <v>101135</v>
      </c>
      <c r="B8243" s="126">
        <v>3</v>
      </c>
      <c r="C8243" s="133"/>
      <c r="D8243" s="134">
        <v>2036</v>
      </c>
      <c r="E8243" s="7" t="s">
        <v>2191</v>
      </c>
      <c r="F8243" s="8" t="s">
        <v>2140</v>
      </c>
      <c r="G8243" s="18">
        <f>IFERROR(VLOOKUP(Table1[[#This Row],[Codigo_insumo]],BD_Insumos!$B:$E,4),"")</f>
        <v>12.90425192342871</v>
      </c>
      <c r="H8243" s="140">
        <v>1</v>
      </c>
      <c r="I8243" s="9"/>
      <c r="J8243" s="23">
        <f t="shared" si="128"/>
        <v>12.90425192342871</v>
      </c>
      <c r="K8243" s="22" t="str">
        <f>IF(I8243&lt;&gt;"",SUMIF(Table1[Codigo_servico],A8243,Table1[Subtotal_insumo]),"")</f>
        <v/>
      </c>
      <c r="L8243" s="18">
        <f>IF(Table1[[#This Row],[Ordem_insumos]]&lt;&gt;0,VLOOKUP(Table1[[#This Row],[Codigo_servico]],Preencher_Orcamento!$B:$D,3,FALSE)*Table1[[#This Row],[Qtde_insumo]],"")</f>
        <v>0</v>
      </c>
      <c r="M8243" s="18">
        <f>IF(Table1[[#This Row],[Ordem_insumos]]&lt;&gt;0,VLOOKUP(Table1[[#This Row],[Codigo_servico]],Preencher_Orcamento!$B:$D,3,FALSE)*Table1[[#This Row],[Subtotal_insumo]],"")</f>
        <v>0</v>
      </c>
    </row>
    <row r="8244" spans="1:13" ht="26.25" x14ac:dyDescent="0.25">
      <c r="A8244" s="6">
        <v>101135</v>
      </c>
      <c r="B8244" s="126">
        <v>4</v>
      </c>
      <c r="C8244" s="133"/>
      <c r="D8244" s="134">
        <v>78879</v>
      </c>
      <c r="E8244" s="7" t="s">
        <v>2000</v>
      </c>
      <c r="F8244" s="8" t="s">
        <v>5</v>
      </c>
      <c r="G8244" s="18">
        <f>IFERROR(VLOOKUP(Table1[[#This Row],[Codigo_insumo]],BD_Insumos!$B:$E,4),"")</f>
        <v>79.000399999999999</v>
      </c>
      <c r="H8244" s="140">
        <v>1.05</v>
      </c>
      <c r="I8244" s="9"/>
      <c r="J8244" s="23">
        <f t="shared" si="128"/>
        <v>82.950420000000008</v>
      </c>
      <c r="K8244" s="22" t="str">
        <f>IF(I8244&lt;&gt;"",SUMIF(Table1[Codigo_servico],A8244,Table1[Subtotal_insumo]),"")</f>
        <v/>
      </c>
      <c r="L8244" s="18">
        <f>IF(Table1[[#This Row],[Ordem_insumos]]&lt;&gt;0,VLOOKUP(Table1[[#This Row],[Codigo_servico]],Preencher_Orcamento!$B:$D,3,FALSE)*Table1[[#This Row],[Qtde_insumo]],"")</f>
        <v>0</v>
      </c>
      <c r="M8244" s="18">
        <f>IF(Table1[[#This Row],[Ordem_insumos]]&lt;&gt;0,VLOOKUP(Table1[[#This Row],[Codigo_servico]],Preencher_Orcamento!$B:$D,3,FALSE)*Table1[[#This Row],[Subtotal_insumo]],"")</f>
        <v>0</v>
      </c>
    </row>
    <row r="8245" spans="1:13" x14ac:dyDescent="0.25">
      <c r="A8245" s="3">
        <v>101136</v>
      </c>
      <c r="B8245" s="125">
        <v>0</v>
      </c>
      <c r="C8245" s="131" t="s">
        <v>3961</v>
      </c>
      <c r="D8245" s="132"/>
      <c r="E8245" s="4"/>
      <c r="F8245" s="4"/>
      <c r="G8245" s="17" t="str">
        <f>IFERROR(VLOOKUP(Table1[[#This Row],[Codigo_insumo]],BD_Insumos!$B:$E,4),"")</f>
        <v/>
      </c>
      <c r="H8245" s="139"/>
      <c r="I8245" s="5" t="s">
        <v>5</v>
      </c>
      <c r="J8245" s="20" t="str">
        <f t="shared" si="128"/>
        <v/>
      </c>
      <c r="K8245" s="21">
        <f>IF(I8245&lt;&gt;"",SUMIF(Table1[Codigo_servico],A8245,Table1[Subtotal_insumo]),"")</f>
        <v>116.60881282734971</v>
      </c>
      <c r="L8245" s="17" t="str">
        <f>IF(Table1[[#This Row],[Ordem_insumos]]&lt;&gt;0,VLOOKUP(Table1[[#This Row],[Codigo_servico]],Preencher_Orcamento!$B:$D,3,FALSE)*Table1[[#This Row],[Qtde_insumo]],"")</f>
        <v/>
      </c>
      <c r="M8245" s="17" t="str">
        <f>IF(Table1[[#This Row],[Ordem_insumos]]&lt;&gt;0,VLOOKUP(Table1[[#This Row],[Codigo_servico]],Preencher_Orcamento!$B:$D,3,FALSE)*Table1[[#This Row],[Subtotal_insumo]],"")</f>
        <v/>
      </c>
    </row>
    <row r="8246" spans="1:13" x14ac:dyDescent="0.25">
      <c r="A8246" s="6">
        <v>101136</v>
      </c>
      <c r="B8246" s="126">
        <v>1</v>
      </c>
      <c r="C8246" s="133"/>
      <c r="D8246" s="134">
        <v>2036</v>
      </c>
      <c r="E8246" s="7" t="s">
        <v>2191</v>
      </c>
      <c r="F8246" s="8" t="s">
        <v>2140</v>
      </c>
      <c r="G8246" s="16">
        <f>IFERROR(VLOOKUP(Table1[[#This Row],[Codigo_insumo]],BD_Insumos!$B:$E,4),"")</f>
        <v>12.90425192342871</v>
      </c>
      <c r="H8246" s="140">
        <v>1</v>
      </c>
      <c r="I8246" s="9"/>
      <c r="J8246" s="22">
        <f t="shared" si="128"/>
        <v>12.90425192342871</v>
      </c>
      <c r="K8246" s="22" t="str">
        <f>IF(I8246&lt;&gt;"",SUMIF(Table1[Codigo_servico],A8246,Table1[Subtotal_insumo]),"")</f>
        <v/>
      </c>
      <c r="L8246" s="16">
        <f>IF(Table1[[#This Row],[Ordem_insumos]]&lt;&gt;0,VLOOKUP(Table1[[#This Row],[Codigo_servico]],Preencher_Orcamento!$B:$D,3,FALSE)*Table1[[#This Row],[Qtde_insumo]],"")</f>
        <v>0</v>
      </c>
      <c r="M8246" s="16">
        <f>IF(Table1[[#This Row],[Ordem_insumos]]&lt;&gt;0,VLOOKUP(Table1[[#This Row],[Codigo_servico]],Preencher_Orcamento!$B:$D,3,FALSE)*Table1[[#This Row],[Subtotal_insumo]],"")</f>
        <v>0</v>
      </c>
    </row>
    <row r="8247" spans="1:13" x14ac:dyDescent="0.25">
      <c r="A8247" s="6">
        <v>101136</v>
      </c>
      <c r="B8247" s="126">
        <v>2</v>
      </c>
      <c r="C8247" s="133"/>
      <c r="D8247" s="134">
        <v>17525</v>
      </c>
      <c r="E8247" s="7" t="s">
        <v>386</v>
      </c>
      <c r="F8247" s="8" t="s">
        <v>197</v>
      </c>
      <c r="G8247" s="16">
        <f>IFERROR(VLOOKUP(Table1[[#This Row],[Codigo_insumo]],BD_Insumos!$B:$E,4),"")</f>
        <v>8.7385000000000002</v>
      </c>
      <c r="H8247" s="140">
        <v>0.23</v>
      </c>
      <c r="I8247" s="9"/>
      <c r="J8247" s="22">
        <f t="shared" si="128"/>
        <v>2.0098549999999999</v>
      </c>
      <c r="K8247" s="22" t="str">
        <f>IF(I8247&lt;&gt;"",SUMIF(Table1[Codigo_servico],A8247,Table1[Subtotal_insumo]),"")</f>
        <v/>
      </c>
      <c r="L8247" s="16">
        <f>IF(Table1[[#This Row],[Ordem_insumos]]&lt;&gt;0,VLOOKUP(Table1[[#This Row],[Codigo_servico]],Preencher_Orcamento!$B:$D,3,FALSE)*Table1[[#This Row],[Qtde_insumo]],"")</f>
        <v>0</v>
      </c>
      <c r="M8247" s="16">
        <f>IF(Table1[[#This Row],[Ordem_insumos]]&lt;&gt;0,VLOOKUP(Table1[[#This Row],[Codigo_servico]],Preencher_Orcamento!$B:$D,3,FALSE)*Table1[[#This Row],[Subtotal_insumo]],"")</f>
        <v>0</v>
      </c>
    </row>
    <row r="8248" spans="1:13" x14ac:dyDescent="0.25">
      <c r="A8248" s="6">
        <v>101136</v>
      </c>
      <c r="B8248" s="126">
        <v>3</v>
      </c>
      <c r="C8248" s="133"/>
      <c r="D8248" s="134">
        <v>2035</v>
      </c>
      <c r="E8248" s="7" t="s">
        <v>2190</v>
      </c>
      <c r="F8248" s="8" t="s">
        <v>2140</v>
      </c>
      <c r="G8248" s="18">
        <f>IFERROR(VLOOKUP(Table1[[#This Row],[Codigo_insumo]],BD_Insumos!$B:$E,4),"")</f>
        <v>17.275965903920998</v>
      </c>
      <c r="H8248" s="140">
        <v>1</v>
      </c>
      <c r="I8248" s="9"/>
      <c r="J8248" s="23">
        <f t="shared" si="128"/>
        <v>17.275965903920998</v>
      </c>
      <c r="K8248" s="22" t="str">
        <f>IF(I8248&lt;&gt;"",SUMIF(Table1[Codigo_servico],A8248,Table1[Subtotal_insumo]),"")</f>
        <v/>
      </c>
      <c r="L8248" s="18">
        <f>IF(Table1[[#This Row],[Ordem_insumos]]&lt;&gt;0,VLOOKUP(Table1[[#This Row],[Codigo_servico]],Preencher_Orcamento!$B:$D,3,FALSE)*Table1[[#This Row],[Qtde_insumo]],"")</f>
        <v>0</v>
      </c>
      <c r="M8248" s="18">
        <f>IF(Table1[[#This Row],[Ordem_insumos]]&lt;&gt;0,VLOOKUP(Table1[[#This Row],[Codigo_servico]],Preencher_Orcamento!$B:$D,3,FALSE)*Table1[[#This Row],[Subtotal_insumo]],"")</f>
        <v>0</v>
      </c>
    </row>
    <row r="8249" spans="1:13" ht="26.25" x14ac:dyDescent="0.25">
      <c r="A8249" s="6">
        <v>101136</v>
      </c>
      <c r="B8249" s="126">
        <v>4</v>
      </c>
      <c r="C8249" s="133"/>
      <c r="D8249" s="134">
        <v>78880</v>
      </c>
      <c r="E8249" s="7" t="s">
        <v>2001</v>
      </c>
      <c r="F8249" s="8" t="s">
        <v>5</v>
      </c>
      <c r="G8249" s="18">
        <f>IFERROR(VLOOKUP(Table1[[#This Row],[Codigo_insumo]],BD_Insumos!$B:$E,4),"")</f>
        <v>80.398799999999994</v>
      </c>
      <c r="H8249" s="140">
        <v>1.05</v>
      </c>
      <c r="I8249" s="9"/>
      <c r="J8249" s="23">
        <f t="shared" si="128"/>
        <v>84.41874</v>
      </c>
      <c r="K8249" s="22" t="str">
        <f>IF(I8249&lt;&gt;"",SUMIF(Table1[Codigo_servico],A8249,Table1[Subtotal_insumo]),"")</f>
        <v/>
      </c>
      <c r="L8249" s="18">
        <f>IF(Table1[[#This Row],[Ordem_insumos]]&lt;&gt;0,VLOOKUP(Table1[[#This Row],[Codigo_servico]],Preencher_Orcamento!$B:$D,3,FALSE)*Table1[[#This Row],[Qtde_insumo]],"")</f>
        <v>0</v>
      </c>
      <c r="M8249" s="18">
        <f>IF(Table1[[#This Row],[Ordem_insumos]]&lt;&gt;0,VLOOKUP(Table1[[#This Row],[Codigo_servico]],Preencher_Orcamento!$B:$D,3,FALSE)*Table1[[#This Row],[Subtotal_insumo]],"")</f>
        <v>0</v>
      </c>
    </row>
    <row r="8250" spans="1:13" x14ac:dyDescent="0.25">
      <c r="A8250" s="3">
        <v>101137</v>
      </c>
      <c r="B8250" s="125">
        <v>0</v>
      </c>
      <c r="C8250" s="131" t="s">
        <v>3962</v>
      </c>
      <c r="D8250" s="132"/>
      <c r="E8250" s="4"/>
      <c r="F8250" s="4"/>
      <c r="G8250" s="17" t="str">
        <f>IFERROR(VLOOKUP(Table1[[#This Row],[Codigo_insumo]],BD_Insumos!$B:$E,4),"")</f>
        <v/>
      </c>
      <c r="H8250" s="139"/>
      <c r="I8250" s="5" t="s">
        <v>5</v>
      </c>
      <c r="J8250" s="20" t="str">
        <f t="shared" si="128"/>
        <v/>
      </c>
      <c r="K8250" s="21">
        <f>IF(I8250&lt;&gt;"",SUMIF(Table1[Codigo_servico],A8250,Table1[Subtotal_insumo]),"")</f>
        <v>57.943609805042342</v>
      </c>
      <c r="L8250" s="17" t="str">
        <f>IF(Table1[[#This Row],[Ordem_insumos]]&lt;&gt;0,VLOOKUP(Table1[[#This Row],[Codigo_servico]],Preencher_Orcamento!$B:$D,3,FALSE)*Table1[[#This Row],[Qtde_insumo]],"")</f>
        <v/>
      </c>
      <c r="M8250" s="17" t="str">
        <f>IF(Table1[[#This Row],[Ordem_insumos]]&lt;&gt;0,VLOOKUP(Table1[[#This Row],[Codigo_servico]],Preencher_Orcamento!$B:$D,3,FALSE)*Table1[[#This Row],[Subtotal_insumo]],"")</f>
        <v/>
      </c>
    </row>
    <row r="8251" spans="1:13" x14ac:dyDescent="0.25">
      <c r="A8251" s="6">
        <v>101137</v>
      </c>
      <c r="B8251" s="126">
        <v>1</v>
      </c>
      <c r="C8251" s="133"/>
      <c r="D8251" s="134">
        <v>2035</v>
      </c>
      <c r="E8251" s="7" t="s">
        <v>2190</v>
      </c>
      <c r="F8251" s="8" t="s">
        <v>2140</v>
      </c>
      <c r="G8251" s="16">
        <f>IFERROR(VLOOKUP(Table1[[#This Row],[Codigo_insumo]],BD_Insumos!$B:$E,4),"")</f>
        <v>17.275965903920998</v>
      </c>
      <c r="H8251" s="140">
        <v>0.55000000000000004</v>
      </c>
      <c r="I8251" s="9"/>
      <c r="J8251" s="22">
        <f t="shared" si="128"/>
        <v>9.5017812471565488</v>
      </c>
      <c r="K8251" s="22" t="str">
        <f>IF(I8251&lt;&gt;"",SUMIF(Table1[Codigo_servico],A8251,Table1[Subtotal_insumo]),"")</f>
        <v/>
      </c>
      <c r="L8251" s="16">
        <f>IF(Table1[[#This Row],[Ordem_insumos]]&lt;&gt;0,VLOOKUP(Table1[[#This Row],[Codigo_servico]],Preencher_Orcamento!$B:$D,3,FALSE)*Table1[[#This Row],[Qtde_insumo]],"")</f>
        <v>0</v>
      </c>
      <c r="M8251" s="16">
        <f>IF(Table1[[#This Row],[Ordem_insumos]]&lt;&gt;0,VLOOKUP(Table1[[#This Row],[Codigo_servico]],Preencher_Orcamento!$B:$D,3,FALSE)*Table1[[#This Row],[Subtotal_insumo]],"")</f>
        <v>0</v>
      </c>
    </row>
    <row r="8252" spans="1:13" x14ac:dyDescent="0.25">
      <c r="A8252" s="6">
        <v>101137</v>
      </c>
      <c r="B8252" s="126">
        <v>2</v>
      </c>
      <c r="C8252" s="133"/>
      <c r="D8252" s="134">
        <v>2036</v>
      </c>
      <c r="E8252" s="7" t="s">
        <v>2191</v>
      </c>
      <c r="F8252" s="8" t="s">
        <v>2140</v>
      </c>
      <c r="G8252" s="16">
        <f>IFERROR(VLOOKUP(Table1[[#This Row],[Codigo_insumo]],BD_Insumos!$B:$E,4),"")</f>
        <v>12.90425192342871</v>
      </c>
      <c r="H8252" s="140">
        <v>0.55000000000000004</v>
      </c>
      <c r="I8252" s="9"/>
      <c r="J8252" s="22">
        <f t="shared" si="128"/>
        <v>7.0973385578857906</v>
      </c>
      <c r="K8252" s="22" t="str">
        <f>IF(I8252&lt;&gt;"",SUMIF(Table1[Codigo_servico],A8252,Table1[Subtotal_insumo]),"")</f>
        <v/>
      </c>
      <c r="L8252" s="16">
        <f>IF(Table1[[#This Row],[Ordem_insumos]]&lt;&gt;0,VLOOKUP(Table1[[#This Row],[Codigo_servico]],Preencher_Orcamento!$B:$D,3,FALSE)*Table1[[#This Row],[Qtde_insumo]],"")</f>
        <v>0</v>
      </c>
      <c r="M8252" s="16">
        <f>IF(Table1[[#This Row],[Ordem_insumos]]&lt;&gt;0,VLOOKUP(Table1[[#This Row],[Codigo_servico]],Preencher_Orcamento!$B:$D,3,FALSE)*Table1[[#This Row],[Subtotal_insumo]],"")</f>
        <v>0</v>
      </c>
    </row>
    <row r="8253" spans="1:13" ht="26.25" x14ac:dyDescent="0.25">
      <c r="A8253" s="6">
        <v>101137</v>
      </c>
      <c r="B8253" s="126">
        <v>3</v>
      </c>
      <c r="C8253" s="133"/>
      <c r="D8253" s="134">
        <v>78881</v>
      </c>
      <c r="E8253" s="7" t="s">
        <v>2002</v>
      </c>
      <c r="F8253" s="8" t="s">
        <v>5</v>
      </c>
      <c r="G8253" s="18">
        <f>IFERROR(VLOOKUP(Table1[[#This Row],[Codigo_insumo]],BD_Insumos!$B:$E,4),"")</f>
        <v>37.585900000000002</v>
      </c>
      <c r="H8253" s="140">
        <v>1.1000000000000001</v>
      </c>
      <c r="I8253" s="9"/>
      <c r="J8253" s="23">
        <f t="shared" si="128"/>
        <v>41.344490000000008</v>
      </c>
      <c r="K8253" s="22" t="str">
        <f>IF(I8253&lt;&gt;"",SUMIF(Table1[Codigo_servico],A8253,Table1[Subtotal_insumo]),"")</f>
        <v/>
      </c>
      <c r="L8253" s="18">
        <f>IF(Table1[[#This Row],[Ordem_insumos]]&lt;&gt;0,VLOOKUP(Table1[[#This Row],[Codigo_servico]],Preencher_Orcamento!$B:$D,3,FALSE)*Table1[[#This Row],[Qtde_insumo]],"")</f>
        <v>0</v>
      </c>
      <c r="M8253" s="18">
        <f>IF(Table1[[#This Row],[Ordem_insumos]]&lt;&gt;0,VLOOKUP(Table1[[#This Row],[Codigo_servico]],Preencher_Orcamento!$B:$D,3,FALSE)*Table1[[#This Row],[Subtotal_insumo]],"")</f>
        <v>0</v>
      </c>
    </row>
    <row r="8254" spans="1:13" x14ac:dyDescent="0.25">
      <c r="A8254" s="3">
        <v>101138</v>
      </c>
      <c r="B8254" s="125">
        <v>0</v>
      </c>
      <c r="C8254" s="131" t="s">
        <v>3963</v>
      </c>
      <c r="D8254" s="132"/>
      <c r="E8254" s="4"/>
      <c r="F8254" s="4"/>
      <c r="G8254" s="17" t="str">
        <f>IFERROR(VLOOKUP(Table1[[#This Row],[Codigo_insumo]],BD_Insumos!$B:$E,4),"")</f>
        <v/>
      </c>
      <c r="H8254" s="139"/>
      <c r="I8254" s="5" t="s">
        <v>5</v>
      </c>
      <c r="J8254" s="20" t="str">
        <f t="shared" si="128"/>
        <v/>
      </c>
      <c r="K8254" s="21">
        <f>IF(I8254&lt;&gt;"",SUMIF(Table1[Codigo_servico],A8254,Table1[Subtotal_insumo]),"")</f>
        <v>108.59263515324726</v>
      </c>
      <c r="L8254" s="17" t="str">
        <f>IF(Table1[[#This Row],[Ordem_insumos]]&lt;&gt;0,VLOOKUP(Table1[[#This Row],[Codigo_servico]],Preencher_Orcamento!$B:$D,3,FALSE)*Table1[[#This Row],[Qtde_insumo]],"")</f>
        <v/>
      </c>
      <c r="M8254" s="17" t="str">
        <f>IF(Table1[[#This Row],[Ordem_insumos]]&lt;&gt;0,VLOOKUP(Table1[[#This Row],[Codigo_servico]],Preencher_Orcamento!$B:$D,3,FALSE)*Table1[[#This Row],[Subtotal_insumo]],"")</f>
        <v/>
      </c>
    </row>
    <row r="8255" spans="1:13" x14ac:dyDescent="0.25">
      <c r="A8255" s="6">
        <v>101138</v>
      </c>
      <c r="B8255" s="126">
        <v>1</v>
      </c>
      <c r="C8255" s="133"/>
      <c r="D8255" s="134">
        <v>2036</v>
      </c>
      <c r="E8255" s="7" t="s">
        <v>2191</v>
      </c>
      <c r="F8255" s="8" t="s">
        <v>2140</v>
      </c>
      <c r="G8255" s="16">
        <f>IFERROR(VLOOKUP(Table1[[#This Row],[Codigo_insumo]],BD_Insumos!$B:$E,4),"")</f>
        <v>12.90425192342871</v>
      </c>
      <c r="H8255" s="140">
        <v>0.85</v>
      </c>
      <c r="I8255" s="9"/>
      <c r="J8255" s="22">
        <f t="shared" si="128"/>
        <v>10.968614134914404</v>
      </c>
      <c r="K8255" s="22" t="str">
        <f>IF(I8255&lt;&gt;"",SUMIF(Table1[Codigo_servico],A8255,Table1[Subtotal_insumo]),"")</f>
        <v/>
      </c>
      <c r="L8255" s="16">
        <f>IF(Table1[[#This Row],[Ordem_insumos]]&lt;&gt;0,VLOOKUP(Table1[[#This Row],[Codigo_servico]],Preencher_Orcamento!$B:$D,3,FALSE)*Table1[[#This Row],[Qtde_insumo]],"")</f>
        <v>0</v>
      </c>
      <c r="M8255" s="16">
        <f>IF(Table1[[#This Row],[Ordem_insumos]]&lt;&gt;0,VLOOKUP(Table1[[#This Row],[Codigo_servico]],Preencher_Orcamento!$B:$D,3,FALSE)*Table1[[#This Row],[Subtotal_insumo]],"")</f>
        <v>0</v>
      </c>
    </row>
    <row r="8256" spans="1:13" x14ac:dyDescent="0.25">
      <c r="A8256" s="6">
        <v>101138</v>
      </c>
      <c r="B8256" s="126">
        <v>2</v>
      </c>
      <c r="C8256" s="133"/>
      <c r="D8256" s="134">
        <v>2035</v>
      </c>
      <c r="E8256" s="7" t="s">
        <v>2190</v>
      </c>
      <c r="F8256" s="8" t="s">
        <v>2140</v>
      </c>
      <c r="G8256" s="16">
        <f>IFERROR(VLOOKUP(Table1[[#This Row],[Codigo_insumo]],BD_Insumos!$B:$E,4),"")</f>
        <v>17.275965903920998</v>
      </c>
      <c r="H8256" s="140">
        <v>0.85</v>
      </c>
      <c r="I8256" s="9"/>
      <c r="J8256" s="22">
        <f t="shared" si="128"/>
        <v>14.684571018332848</v>
      </c>
      <c r="K8256" s="22" t="str">
        <f>IF(I8256&lt;&gt;"",SUMIF(Table1[Codigo_servico],A8256,Table1[Subtotal_insumo]),"")</f>
        <v/>
      </c>
      <c r="L8256" s="16">
        <f>IF(Table1[[#This Row],[Ordem_insumos]]&lt;&gt;0,VLOOKUP(Table1[[#This Row],[Codigo_servico]],Preencher_Orcamento!$B:$D,3,FALSE)*Table1[[#This Row],[Qtde_insumo]],"")</f>
        <v>0</v>
      </c>
      <c r="M8256" s="16">
        <f>IF(Table1[[#This Row],[Ordem_insumos]]&lt;&gt;0,VLOOKUP(Table1[[#This Row],[Codigo_servico]],Preencher_Orcamento!$B:$D,3,FALSE)*Table1[[#This Row],[Subtotal_insumo]],"")</f>
        <v>0</v>
      </c>
    </row>
    <row r="8257" spans="1:13" ht="26.25" x14ac:dyDescent="0.25">
      <c r="A8257" s="6">
        <v>101138</v>
      </c>
      <c r="B8257" s="126">
        <v>3</v>
      </c>
      <c r="C8257" s="133"/>
      <c r="D8257" s="134">
        <v>78882</v>
      </c>
      <c r="E8257" s="7" t="s">
        <v>2003</v>
      </c>
      <c r="F8257" s="8" t="s">
        <v>5</v>
      </c>
      <c r="G8257" s="18">
        <f>IFERROR(VLOOKUP(Table1[[#This Row],[Codigo_insumo]],BD_Insumos!$B:$E,4),"")</f>
        <v>75.399500000000003</v>
      </c>
      <c r="H8257" s="140">
        <v>1.1000000000000001</v>
      </c>
      <c r="I8257" s="9"/>
      <c r="J8257" s="23">
        <f t="shared" si="128"/>
        <v>82.939450000000008</v>
      </c>
      <c r="K8257" s="22" t="str">
        <f>IF(I8257&lt;&gt;"",SUMIF(Table1[Codigo_servico],A8257,Table1[Subtotal_insumo]),"")</f>
        <v/>
      </c>
      <c r="L8257" s="18">
        <f>IF(Table1[[#This Row],[Ordem_insumos]]&lt;&gt;0,VLOOKUP(Table1[[#This Row],[Codigo_servico]],Preencher_Orcamento!$B:$D,3,FALSE)*Table1[[#This Row],[Qtde_insumo]],"")</f>
        <v>0</v>
      </c>
      <c r="M8257" s="18">
        <f>IF(Table1[[#This Row],[Ordem_insumos]]&lt;&gt;0,VLOOKUP(Table1[[#This Row],[Codigo_servico]],Preencher_Orcamento!$B:$D,3,FALSE)*Table1[[#This Row],[Subtotal_insumo]],"")</f>
        <v>0</v>
      </c>
    </row>
    <row r="8258" spans="1:13" x14ac:dyDescent="0.25">
      <c r="A8258" s="3">
        <v>101139</v>
      </c>
      <c r="B8258" s="125">
        <v>0</v>
      </c>
      <c r="C8258" s="131" t="s">
        <v>3964</v>
      </c>
      <c r="D8258" s="132"/>
      <c r="E8258" s="4"/>
      <c r="F8258" s="4"/>
      <c r="G8258" s="17" t="str">
        <f>IFERROR(VLOOKUP(Table1[[#This Row],[Codigo_insumo]],BD_Insumos!$B:$E,4),"")</f>
        <v/>
      </c>
      <c r="H8258" s="139"/>
      <c r="I8258" s="5" t="s">
        <v>5</v>
      </c>
      <c r="J8258" s="20" t="str">
        <f t="shared" ref="J8258:J8321" si="129">IF(I8258="",G8258*H8258,"")</f>
        <v/>
      </c>
      <c r="K8258" s="21">
        <f>IF(I8258&lt;&gt;"",SUMIF(Table1[Codigo_servico],A8258,Table1[Subtotal_insumo]),"")</f>
        <v>68.504929805042337</v>
      </c>
      <c r="L8258" s="17" t="str">
        <f>IF(Table1[[#This Row],[Ordem_insumos]]&lt;&gt;0,VLOOKUP(Table1[[#This Row],[Codigo_servico]],Preencher_Orcamento!$B:$D,3,FALSE)*Table1[[#This Row],[Qtde_insumo]],"")</f>
        <v/>
      </c>
      <c r="M8258" s="17" t="str">
        <f>IF(Table1[[#This Row],[Ordem_insumos]]&lt;&gt;0,VLOOKUP(Table1[[#This Row],[Codigo_servico]],Preencher_Orcamento!$B:$D,3,FALSE)*Table1[[#This Row],[Subtotal_insumo]],"")</f>
        <v/>
      </c>
    </row>
    <row r="8259" spans="1:13" x14ac:dyDescent="0.25">
      <c r="A8259" s="6">
        <v>101139</v>
      </c>
      <c r="B8259" s="126">
        <v>1</v>
      </c>
      <c r="C8259" s="133"/>
      <c r="D8259" s="134">
        <v>2036</v>
      </c>
      <c r="E8259" s="7" t="s">
        <v>2191</v>
      </c>
      <c r="F8259" s="8" t="s">
        <v>2140</v>
      </c>
      <c r="G8259" s="16">
        <f>IFERROR(VLOOKUP(Table1[[#This Row],[Codigo_insumo]],BD_Insumos!$B:$E,4),"")</f>
        <v>12.90425192342871</v>
      </c>
      <c r="H8259" s="140">
        <v>0.55000000000000004</v>
      </c>
      <c r="I8259" s="9"/>
      <c r="J8259" s="22">
        <f t="shared" si="129"/>
        <v>7.0973385578857906</v>
      </c>
      <c r="K8259" s="22" t="str">
        <f>IF(I8259&lt;&gt;"",SUMIF(Table1[Codigo_servico],A8259,Table1[Subtotal_insumo]),"")</f>
        <v/>
      </c>
      <c r="L8259" s="16">
        <f>IF(Table1[[#This Row],[Ordem_insumos]]&lt;&gt;0,VLOOKUP(Table1[[#This Row],[Codigo_servico]],Preencher_Orcamento!$B:$D,3,FALSE)*Table1[[#This Row],[Qtde_insumo]],"")</f>
        <v>0</v>
      </c>
      <c r="M8259" s="16">
        <f>IF(Table1[[#This Row],[Ordem_insumos]]&lt;&gt;0,VLOOKUP(Table1[[#This Row],[Codigo_servico]],Preencher_Orcamento!$B:$D,3,FALSE)*Table1[[#This Row],[Subtotal_insumo]],"")</f>
        <v>0</v>
      </c>
    </row>
    <row r="8260" spans="1:13" x14ac:dyDescent="0.25">
      <c r="A8260" s="6">
        <v>101139</v>
      </c>
      <c r="B8260" s="126">
        <v>2</v>
      </c>
      <c r="C8260" s="133"/>
      <c r="D8260" s="134">
        <v>2035</v>
      </c>
      <c r="E8260" s="7" t="s">
        <v>2190</v>
      </c>
      <c r="F8260" s="8" t="s">
        <v>2140</v>
      </c>
      <c r="G8260" s="16">
        <f>IFERROR(VLOOKUP(Table1[[#This Row],[Codigo_insumo]],BD_Insumos!$B:$E,4),"")</f>
        <v>17.275965903920998</v>
      </c>
      <c r="H8260" s="140">
        <v>0.55000000000000004</v>
      </c>
      <c r="I8260" s="9"/>
      <c r="J8260" s="22">
        <f t="shared" si="129"/>
        <v>9.5017812471565488</v>
      </c>
      <c r="K8260" s="22" t="str">
        <f>IF(I8260&lt;&gt;"",SUMIF(Table1[Codigo_servico],A8260,Table1[Subtotal_insumo]),"")</f>
        <v/>
      </c>
      <c r="L8260" s="16">
        <f>IF(Table1[[#This Row],[Ordem_insumos]]&lt;&gt;0,VLOOKUP(Table1[[#This Row],[Codigo_servico]],Preencher_Orcamento!$B:$D,3,FALSE)*Table1[[#This Row],[Qtde_insumo]],"")</f>
        <v>0</v>
      </c>
      <c r="M8260" s="16">
        <f>IF(Table1[[#This Row],[Ordem_insumos]]&lt;&gt;0,VLOOKUP(Table1[[#This Row],[Codigo_servico]],Preencher_Orcamento!$B:$D,3,FALSE)*Table1[[#This Row],[Subtotal_insumo]],"")</f>
        <v>0</v>
      </c>
    </row>
    <row r="8261" spans="1:13" ht="26.25" x14ac:dyDescent="0.25">
      <c r="A8261" s="6">
        <v>101139</v>
      </c>
      <c r="B8261" s="126">
        <v>3</v>
      </c>
      <c r="C8261" s="133"/>
      <c r="D8261" s="134">
        <v>78883</v>
      </c>
      <c r="E8261" s="7" t="s">
        <v>2004</v>
      </c>
      <c r="F8261" s="8" t="s">
        <v>5</v>
      </c>
      <c r="G8261" s="18">
        <f>IFERROR(VLOOKUP(Table1[[#This Row],[Codigo_insumo]],BD_Insumos!$B:$E,4),"")</f>
        <v>47.187100000000001</v>
      </c>
      <c r="H8261" s="140">
        <v>1.1000000000000001</v>
      </c>
      <c r="I8261" s="9"/>
      <c r="J8261" s="23">
        <f t="shared" si="129"/>
        <v>51.905810000000002</v>
      </c>
      <c r="K8261" s="22" t="str">
        <f>IF(I8261&lt;&gt;"",SUMIF(Table1[Codigo_servico],A8261,Table1[Subtotal_insumo]),"")</f>
        <v/>
      </c>
      <c r="L8261" s="18">
        <f>IF(Table1[[#This Row],[Ordem_insumos]]&lt;&gt;0,VLOOKUP(Table1[[#This Row],[Codigo_servico]],Preencher_Orcamento!$B:$D,3,FALSE)*Table1[[#This Row],[Qtde_insumo]],"")</f>
        <v>0</v>
      </c>
      <c r="M8261" s="18">
        <f>IF(Table1[[#This Row],[Ordem_insumos]]&lt;&gt;0,VLOOKUP(Table1[[#This Row],[Codigo_servico]],Preencher_Orcamento!$B:$D,3,FALSE)*Table1[[#This Row],[Subtotal_insumo]],"")</f>
        <v>0</v>
      </c>
    </row>
    <row r="8262" spans="1:13" x14ac:dyDescent="0.25">
      <c r="A8262" s="3">
        <v>101140</v>
      </c>
      <c r="B8262" s="125">
        <v>0</v>
      </c>
      <c r="C8262" s="131" t="s">
        <v>3965</v>
      </c>
      <c r="D8262" s="132"/>
      <c r="E8262" s="4"/>
      <c r="F8262" s="4"/>
      <c r="G8262" s="17" t="str">
        <f>IFERROR(VLOOKUP(Table1[[#This Row],[Codigo_insumo]],BD_Insumos!$B:$E,4),"")</f>
        <v/>
      </c>
      <c r="H8262" s="139"/>
      <c r="I8262" s="5" t="s">
        <v>5</v>
      </c>
      <c r="J8262" s="20" t="str">
        <f t="shared" si="129"/>
        <v/>
      </c>
      <c r="K8262" s="21">
        <f>IF(I8262&lt;&gt;"",SUMIF(Table1[Codigo_servico],A8262,Table1[Subtotal_insumo]),"")</f>
        <v>129.86157515324726</v>
      </c>
      <c r="L8262" s="17" t="str">
        <f>IF(Table1[[#This Row],[Ordem_insumos]]&lt;&gt;0,VLOOKUP(Table1[[#This Row],[Codigo_servico]],Preencher_Orcamento!$B:$D,3,FALSE)*Table1[[#This Row],[Qtde_insumo]],"")</f>
        <v/>
      </c>
      <c r="M8262" s="17" t="str">
        <f>IF(Table1[[#This Row],[Ordem_insumos]]&lt;&gt;0,VLOOKUP(Table1[[#This Row],[Codigo_servico]],Preencher_Orcamento!$B:$D,3,FALSE)*Table1[[#This Row],[Subtotal_insumo]],"")</f>
        <v/>
      </c>
    </row>
    <row r="8263" spans="1:13" x14ac:dyDescent="0.25">
      <c r="A8263" s="6">
        <v>101140</v>
      </c>
      <c r="B8263" s="126">
        <v>1</v>
      </c>
      <c r="C8263" s="133"/>
      <c r="D8263" s="134">
        <v>2036</v>
      </c>
      <c r="E8263" s="7" t="s">
        <v>2191</v>
      </c>
      <c r="F8263" s="8" t="s">
        <v>2140</v>
      </c>
      <c r="G8263" s="16">
        <f>IFERROR(VLOOKUP(Table1[[#This Row],[Codigo_insumo]],BD_Insumos!$B:$E,4),"")</f>
        <v>12.90425192342871</v>
      </c>
      <c r="H8263" s="140">
        <v>0.85</v>
      </c>
      <c r="I8263" s="9"/>
      <c r="J8263" s="22">
        <f t="shared" si="129"/>
        <v>10.968614134914404</v>
      </c>
      <c r="K8263" s="22" t="str">
        <f>IF(I8263&lt;&gt;"",SUMIF(Table1[Codigo_servico],A8263,Table1[Subtotal_insumo]),"")</f>
        <v/>
      </c>
      <c r="L8263" s="16">
        <f>IF(Table1[[#This Row],[Ordem_insumos]]&lt;&gt;0,VLOOKUP(Table1[[#This Row],[Codigo_servico]],Preencher_Orcamento!$B:$D,3,FALSE)*Table1[[#This Row],[Qtde_insumo]],"")</f>
        <v>0</v>
      </c>
      <c r="M8263" s="16">
        <f>IF(Table1[[#This Row],[Ordem_insumos]]&lt;&gt;0,VLOOKUP(Table1[[#This Row],[Codigo_servico]],Preencher_Orcamento!$B:$D,3,FALSE)*Table1[[#This Row],[Subtotal_insumo]],"")</f>
        <v>0</v>
      </c>
    </row>
    <row r="8264" spans="1:13" x14ac:dyDescent="0.25">
      <c r="A8264" s="6">
        <v>101140</v>
      </c>
      <c r="B8264" s="126">
        <v>2</v>
      </c>
      <c r="C8264" s="133"/>
      <c r="D8264" s="134">
        <v>2035</v>
      </c>
      <c r="E8264" s="7" t="s">
        <v>2190</v>
      </c>
      <c r="F8264" s="8" t="s">
        <v>2140</v>
      </c>
      <c r="G8264" s="16">
        <f>IFERROR(VLOOKUP(Table1[[#This Row],[Codigo_insumo]],BD_Insumos!$B:$E,4),"")</f>
        <v>17.275965903920998</v>
      </c>
      <c r="H8264" s="140">
        <v>0.85</v>
      </c>
      <c r="I8264" s="9"/>
      <c r="J8264" s="22">
        <f t="shared" si="129"/>
        <v>14.684571018332848</v>
      </c>
      <c r="K8264" s="22" t="str">
        <f>IF(I8264&lt;&gt;"",SUMIF(Table1[Codigo_servico],A8264,Table1[Subtotal_insumo]),"")</f>
        <v/>
      </c>
      <c r="L8264" s="16">
        <f>IF(Table1[[#This Row],[Ordem_insumos]]&lt;&gt;0,VLOOKUP(Table1[[#This Row],[Codigo_servico]],Preencher_Orcamento!$B:$D,3,FALSE)*Table1[[#This Row],[Qtde_insumo]],"")</f>
        <v>0</v>
      </c>
      <c r="M8264" s="16">
        <f>IF(Table1[[#This Row],[Ordem_insumos]]&lt;&gt;0,VLOOKUP(Table1[[#This Row],[Codigo_servico]],Preencher_Orcamento!$B:$D,3,FALSE)*Table1[[#This Row],[Subtotal_insumo]],"")</f>
        <v>0</v>
      </c>
    </row>
    <row r="8265" spans="1:13" ht="26.25" x14ac:dyDescent="0.25">
      <c r="A8265" s="6">
        <v>101140</v>
      </c>
      <c r="B8265" s="126">
        <v>3</v>
      </c>
      <c r="C8265" s="133"/>
      <c r="D8265" s="134">
        <v>78884</v>
      </c>
      <c r="E8265" s="7" t="s">
        <v>2005</v>
      </c>
      <c r="F8265" s="8" t="s">
        <v>5</v>
      </c>
      <c r="G8265" s="18">
        <f>IFERROR(VLOOKUP(Table1[[#This Row],[Codigo_insumo]],BD_Insumos!$B:$E,4),"")</f>
        <v>94.734899999999996</v>
      </c>
      <c r="H8265" s="140">
        <v>1.1000000000000001</v>
      </c>
      <c r="I8265" s="9"/>
      <c r="J8265" s="23">
        <f t="shared" si="129"/>
        <v>104.20839000000001</v>
      </c>
      <c r="K8265" s="22" t="str">
        <f>IF(I8265&lt;&gt;"",SUMIF(Table1[Codigo_servico],A8265,Table1[Subtotal_insumo]),"")</f>
        <v/>
      </c>
      <c r="L8265" s="18">
        <f>IF(Table1[[#This Row],[Ordem_insumos]]&lt;&gt;0,VLOOKUP(Table1[[#This Row],[Codigo_servico]],Preencher_Orcamento!$B:$D,3,FALSE)*Table1[[#This Row],[Qtde_insumo]],"")</f>
        <v>0</v>
      </c>
      <c r="M8265" s="18">
        <f>IF(Table1[[#This Row],[Ordem_insumos]]&lt;&gt;0,VLOOKUP(Table1[[#This Row],[Codigo_servico]],Preencher_Orcamento!$B:$D,3,FALSE)*Table1[[#This Row],[Subtotal_insumo]],"")</f>
        <v>0</v>
      </c>
    </row>
    <row r="8266" spans="1:13" x14ac:dyDescent="0.25">
      <c r="A8266" s="3">
        <v>101170</v>
      </c>
      <c r="B8266" s="125">
        <v>0</v>
      </c>
      <c r="C8266" s="131" t="s">
        <v>3966</v>
      </c>
      <c r="D8266" s="132"/>
      <c r="E8266" s="4"/>
      <c r="F8266" s="4"/>
      <c r="G8266" s="17" t="str">
        <f>IFERROR(VLOOKUP(Table1[[#This Row],[Codigo_insumo]],BD_Insumos!$B:$E,4),"")</f>
        <v/>
      </c>
      <c r="H8266" s="139"/>
      <c r="I8266" s="5" t="s">
        <v>5</v>
      </c>
      <c r="J8266" s="20" t="str">
        <f t="shared" si="129"/>
        <v/>
      </c>
      <c r="K8266" s="21">
        <f>IF(I8266&lt;&gt;"",SUMIF(Table1[Codigo_servico],A8266,Table1[Subtotal_insumo]),"")</f>
        <v>59.155147296968558</v>
      </c>
      <c r="L8266" s="17" t="str">
        <f>IF(Table1[[#This Row],[Ordem_insumos]]&lt;&gt;0,VLOOKUP(Table1[[#This Row],[Codigo_servico]],Preencher_Orcamento!$B:$D,3,FALSE)*Table1[[#This Row],[Qtde_insumo]],"")</f>
        <v/>
      </c>
      <c r="M8266" s="17" t="str">
        <f>IF(Table1[[#This Row],[Ordem_insumos]]&lt;&gt;0,VLOOKUP(Table1[[#This Row],[Codigo_servico]],Preencher_Orcamento!$B:$D,3,FALSE)*Table1[[#This Row],[Subtotal_insumo]],"")</f>
        <v/>
      </c>
    </row>
    <row r="8267" spans="1:13" x14ac:dyDescent="0.25">
      <c r="A8267" s="6">
        <v>101170</v>
      </c>
      <c r="B8267" s="126">
        <v>1</v>
      </c>
      <c r="C8267" s="133"/>
      <c r="D8267" s="134">
        <v>2014</v>
      </c>
      <c r="E8267" s="7" t="s">
        <v>2185</v>
      </c>
      <c r="F8267" s="8" t="s">
        <v>2140</v>
      </c>
      <c r="G8267" s="16">
        <f>IFERROR(VLOOKUP(Table1[[#This Row],[Codigo_insumo]],BD_Insumos!$B:$E,4),"")</f>
        <v>13.173665210544026</v>
      </c>
      <c r="H8267" s="140">
        <v>0.3</v>
      </c>
      <c r="I8267" s="9"/>
      <c r="J8267" s="22">
        <f t="shared" si="129"/>
        <v>3.9520995631632077</v>
      </c>
      <c r="K8267" s="22" t="str">
        <f>IF(I8267&lt;&gt;"",SUMIF(Table1[Codigo_servico],A8267,Table1[Subtotal_insumo]),"")</f>
        <v/>
      </c>
      <c r="L8267" s="16">
        <f>IF(Table1[[#This Row],[Ordem_insumos]]&lt;&gt;0,VLOOKUP(Table1[[#This Row],[Codigo_servico]],Preencher_Orcamento!$B:$D,3,FALSE)*Table1[[#This Row],[Qtde_insumo]],"")</f>
        <v>0</v>
      </c>
      <c r="M8267" s="16">
        <f>IF(Table1[[#This Row],[Ordem_insumos]]&lt;&gt;0,VLOOKUP(Table1[[#This Row],[Codigo_servico]],Preencher_Orcamento!$B:$D,3,FALSE)*Table1[[#This Row],[Subtotal_insumo]],"")</f>
        <v>0</v>
      </c>
    </row>
    <row r="8268" spans="1:13" x14ac:dyDescent="0.25">
      <c r="A8268" s="6">
        <v>101170</v>
      </c>
      <c r="B8268" s="126">
        <v>2</v>
      </c>
      <c r="C8268" s="133"/>
      <c r="D8268" s="134">
        <v>10612</v>
      </c>
      <c r="E8268" s="7" t="s">
        <v>122</v>
      </c>
      <c r="F8268" s="8" t="s">
        <v>58</v>
      </c>
      <c r="G8268" s="16">
        <f>IFERROR(VLOOKUP(Table1[[#This Row],[Codigo_insumo]],BD_Insumos!$B:$E,4),"")</f>
        <v>250.2276</v>
      </c>
      <c r="H8268" s="140">
        <v>0.06</v>
      </c>
      <c r="I8268" s="9"/>
      <c r="J8268" s="22">
        <f t="shared" si="129"/>
        <v>15.013655999999999</v>
      </c>
      <c r="K8268" s="22" t="str">
        <f>IF(I8268&lt;&gt;"",SUMIF(Table1[Codigo_servico],A8268,Table1[Subtotal_insumo]),"")</f>
        <v/>
      </c>
      <c r="L8268" s="16">
        <f>IF(Table1[[#This Row],[Ordem_insumos]]&lt;&gt;0,VLOOKUP(Table1[[#This Row],[Codigo_servico]],Preencher_Orcamento!$B:$D,3,FALSE)*Table1[[#This Row],[Qtde_insumo]],"")</f>
        <v>0</v>
      </c>
      <c r="M8268" s="16">
        <f>IF(Table1[[#This Row],[Ordem_insumos]]&lt;&gt;0,VLOOKUP(Table1[[#This Row],[Codigo_servico]],Preencher_Orcamento!$B:$D,3,FALSE)*Table1[[#This Row],[Subtotal_insumo]],"")</f>
        <v>0</v>
      </c>
    </row>
    <row r="8269" spans="1:13" x14ac:dyDescent="0.25">
      <c r="A8269" s="6">
        <v>101170</v>
      </c>
      <c r="B8269" s="126">
        <v>3</v>
      </c>
      <c r="C8269" s="133"/>
      <c r="D8269" s="134">
        <v>2013</v>
      </c>
      <c r="E8269" s="7" t="s">
        <v>2184</v>
      </c>
      <c r="F8269" s="8" t="s">
        <v>2140</v>
      </c>
      <c r="G8269" s="16">
        <f>IFERROR(VLOOKUP(Table1[[#This Row],[Codigo_insumo]],BD_Insumos!$B:$E,4),"")</f>
        <v>15.756939025755017</v>
      </c>
      <c r="H8269" s="140">
        <v>0.3</v>
      </c>
      <c r="I8269" s="9"/>
      <c r="J8269" s="22">
        <f t="shared" si="129"/>
        <v>4.727081707726505</v>
      </c>
      <c r="K8269" s="22" t="str">
        <f>IF(I8269&lt;&gt;"",SUMIF(Table1[Codigo_servico],A8269,Table1[Subtotal_insumo]),"")</f>
        <v/>
      </c>
      <c r="L8269" s="16">
        <f>IF(Table1[[#This Row],[Ordem_insumos]]&lt;&gt;0,VLOOKUP(Table1[[#This Row],[Codigo_servico]],Preencher_Orcamento!$B:$D,3,FALSE)*Table1[[#This Row],[Qtde_insumo]],"")</f>
        <v>0</v>
      </c>
      <c r="M8269" s="16">
        <f>IF(Table1[[#This Row],[Ordem_insumos]]&lt;&gt;0,VLOOKUP(Table1[[#This Row],[Codigo_servico]],Preencher_Orcamento!$B:$D,3,FALSE)*Table1[[#This Row],[Subtotal_insumo]],"")</f>
        <v>0</v>
      </c>
    </row>
    <row r="8270" spans="1:13" x14ac:dyDescent="0.25">
      <c r="A8270" s="6">
        <v>101170</v>
      </c>
      <c r="B8270" s="126">
        <v>4</v>
      </c>
      <c r="C8270" s="133"/>
      <c r="D8270" s="134">
        <v>11044</v>
      </c>
      <c r="E8270" s="7" t="s">
        <v>177</v>
      </c>
      <c r="F8270" s="8" t="s">
        <v>5</v>
      </c>
      <c r="G8270" s="16">
        <f>IFERROR(VLOOKUP(Table1[[#This Row],[Codigo_insumo]],BD_Insumos!$B:$E,4),"")</f>
        <v>0.62080000000000002</v>
      </c>
      <c r="H8270" s="140">
        <v>0.3</v>
      </c>
      <c r="I8270" s="9"/>
      <c r="J8270" s="22">
        <f t="shared" si="129"/>
        <v>0.18623999999999999</v>
      </c>
      <c r="K8270" s="22" t="str">
        <f>IF(I8270&lt;&gt;"",SUMIF(Table1[Codigo_servico],A8270,Table1[Subtotal_insumo]),"")</f>
        <v/>
      </c>
      <c r="L8270" s="16">
        <f>IF(Table1[[#This Row],[Ordem_insumos]]&lt;&gt;0,VLOOKUP(Table1[[#This Row],[Codigo_servico]],Preencher_Orcamento!$B:$D,3,FALSE)*Table1[[#This Row],[Qtde_insumo]],"")</f>
        <v>0</v>
      </c>
      <c r="M8270" s="16">
        <f>IF(Table1[[#This Row],[Ordem_insumos]]&lt;&gt;0,VLOOKUP(Table1[[#This Row],[Codigo_servico]],Preencher_Orcamento!$B:$D,3,FALSE)*Table1[[#This Row],[Subtotal_insumo]],"")</f>
        <v>0</v>
      </c>
    </row>
    <row r="8271" spans="1:13" x14ac:dyDescent="0.25">
      <c r="A8271" s="6">
        <v>101170</v>
      </c>
      <c r="B8271" s="126">
        <v>5</v>
      </c>
      <c r="C8271" s="133"/>
      <c r="D8271" s="134">
        <v>2020</v>
      </c>
      <c r="E8271" s="7" t="s">
        <v>2188</v>
      </c>
      <c r="F8271" s="8" t="s">
        <v>2140</v>
      </c>
      <c r="G8271" s="18">
        <f>IFERROR(VLOOKUP(Table1[[#This Row],[Codigo_insumo]],BD_Insumos!$B:$E,4),"")</f>
        <v>15.860837164231068</v>
      </c>
      <c r="H8271" s="140">
        <v>0.9</v>
      </c>
      <c r="I8271" s="9"/>
      <c r="J8271" s="23">
        <f t="shared" si="129"/>
        <v>14.274753447807962</v>
      </c>
      <c r="K8271" s="22" t="str">
        <f>IF(I8271&lt;&gt;"",SUMIF(Table1[Codigo_servico],A8271,Table1[Subtotal_insumo]),"")</f>
        <v/>
      </c>
      <c r="L8271" s="18">
        <f>IF(Table1[[#This Row],[Ordem_insumos]]&lt;&gt;0,VLOOKUP(Table1[[#This Row],[Codigo_servico]],Preencher_Orcamento!$B:$D,3,FALSE)*Table1[[#This Row],[Qtde_insumo]],"")</f>
        <v>0</v>
      </c>
      <c r="M8271" s="18">
        <f>IF(Table1[[#This Row],[Ordem_insumos]]&lt;&gt;0,VLOOKUP(Table1[[#This Row],[Codigo_servico]],Preencher_Orcamento!$B:$D,3,FALSE)*Table1[[#This Row],[Subtotal_insumo]],"")</f>
        <v>0</v>
      </c>
    </row>
    <row r="8272" spans="1:13" x14ac:dyDescent="0.25">
      <c r="A8272" s="6">
        <v>101170</v>
      </c>
      <c r="B8272" s="126">
        <v>6</v>
      </c>
      <c r="C8272" s="133"/>
      <c r="D8272" s="134">
        <v>11070</v>
      </c>
      <c r="E8272" s="7" t="s">
        <v>185</v>
      </c>
      <c r="F8272" s="8" t="s">
        <v>5</v>
      </c>
      <c r="G8272" s="18">
        <f>IFERROR(VLOOKUP(Table1[[#This Row],[Codigo_insumo]],BD_Insumos!$B:$E,4),"")</f>
        <v>4.1189999999999998</v>
      </c>
      <c r="H8272" s="140">
        <v>0.5</v>
      </c>
      <c r="I8272" s="9"/>
      <c r="J8272" s="23">
        <f t="shared" si="129"/>
        <v>2.0594999999999999</v>
      </c>
      <c r="K8272" s="22" t="str">
        <f>IF(I8272&lt;&gt;"",SUMIF(Table1[Codigo_servico],A8272,Table1[Subtotal_insumo]),"")</f>
        <v/>
      </c>
      <c r="L8272" s="18">
        <f>IF(Table1[[#This Row],[Ordem_insumos]]&lt;&gt;0,VLOOKUP(Table1[[#This Row],[Codigo_servico]],Preencher_Orcamento!$B:$D,3,FALSE)*Table1[[#This Row],[Qtde_insumo]],"")</f>
        <v>0</v>
      </c>
      <c r="M8272" s="18">
        <f>IF(Table1[[#This Row],[Ordem_insumos]]&lt;&gt;0,VLOOKUP(Table1[[#This Row],[Codigo_servico]],Preencher_Orcamento!$B:$D,3,FALSE)*Table1[[#This Row],[Subtotal_insumo]],"")</f>
        <v>0</v>
      </c>
    </row>
    <row r="8273" spans="1:13" x14ac:dyDescent="0.25">
      <c r="A8273" s="6">
        <v>101170</v>
      </c>
      <c r="B8273" s="126">
        <v>7</v>
      </c>
      <c r="C8273" s="133"/>
      <c r="D8273" s="134">
        <v>2099</v>
      </c>
      <c r="E8273" s="7" t="s">
        <v>2205</v>
      </c>
      <c r="F8273" s="8" t="s">
        <v>2140</v>
      </c>
      <c r="G8273" s="18">
        <f>IFERROR(VLOOKUP(Table1[[#This Row],[Codigo_insumo]],BD_Insumos!$B:$E,4),"")</f>
        <v>12.627877718847255</v>
      </c>
      <c r="H8273" s="140">
        <v>1.5</v>
      </c>
      <c r="I8273" s="9"/>
      <c r="J8273" s="23">
        <f t="shared" si="129"/>
        <v>18.941816578270881</v>
      </c>
      <c r="K8273" s="22" t="str">
        <f>IF(I8273&lt;&gt;"",SUMIF(Table1[Codigo_servico],A8273,Table1[Subtotal_insumo]),"")</f>
        <v/>
      </c>
      <c r="L8273" s="18">
        <f>IF(Table1[[#This Row],[Ordem_insumos]]&lt;&gt;0,VLOOKUP(Table1[[#This Row],[Codigo_servico]],Preencher_Orcamento!$B:$D,3,FALSE)*Table1[[#This Row],[Qtde_insumo]],"")</f>
        <v>0</v>
      </c>
      <c r="M8273" s="18">
        <f>IF(Table1[[#This Row],[Ordem_insumos]]&lt;&gt;0,VLOOKUP(Table1[[#This Row],[Codigo_servico]],Preencher_Orcamento!$B:$D,3,FALSE)*Table1[[#This Row],[Subtotal_insumo]],"")</f>
        <v>0</v>
      </c>
    </row>
    <row r="8274" spans="1:13" x14ac:dyDescent="0.25">
      <c r="A8274" s="3">
        <v>101171</v>
      </c>
      <c r="B8274" s="125">
        <v>0</v>
      </c>
      <c r="C8274" s="131" t="s">
        <v>3967</v>
      </c>
      <c r="D8274" s="132"/>
      <c r="E8274" s="4"/>
      <c r="F8274" s="4"/>
      <c r="G8274" s="17" t="str">
        <f>IFERROR(VLOOKUP(Table1[[#This Row],[Codigo_insumo]],BD_Insumos!$B:$E,4),"")</f>
        <v/>
      </c>
      <c r="H8274" s="139"/>
      <c r="I8274" s="5" t="s">
        <v>5</v>
      </c>
      <c r="J8274" s="20" t="str">
        <f t="shared" si="129"/>
        <v/>
      </c>
      <c r="K8274" s="21">
        <f>IF(I8274&lt;&gt;"",SUMIF(Table1[Codigo_servico],A8274,Table1[Subtotal_insumo]),"")</f>
        <v>65.757432785276393</v>
      </c>
      <c r="L8274" s="17" t="str">
        <f>IF(Table1[[#This Row],[Ordem_insumos]]&lt;&gt;0,VLOOKUP(Table1[[#This Row],[Codigo_servico]],Preencher_Orcamento!$B:$D,3,FALSE)*Table1[[#This Row],[Qtde_insumo]],"")</f>
        <v/>
      </c>
      <c r="M8274" s="17" t="str">
        <f>IF(Table1[[#This Row],[Ordem_insumos]]&lt;&gt;0,VLOOKUP(Table1[[#This Row],[Codigo_servico]],Preencher_Orcamento!$B:$D,3,FALSE)*Table1[[#This Row],[Subtotal_insumo]],"")</f>
        <v/>
      </c>
    </row>
    <row r="8275" spans="1:13" x14ac:dyDescent="0.25">
      <c r="A8275" s="6">
        <v>101171</v>
      </c>
      <c r="B8275" s="126">
        <v>1</v>
      </c>
      <c r="C8275" s="133"/>
      <c r="D8275" s="134">
        <v>2020</v>
      </c>
      <c r="E8275" s="7" t="s">
        <v>2188</v>
      </c>
      <c r="F8275" s="8" t="s">
        <v>2140</v>
      </c>
      <c r="G8275" s="16">
        <f>IFERROR(VLOOKUP(Table1[[#This Row],[Codigo_insumo]],BD_Insumos!$B:$E,4),"")</f>
        <v>15.860837164231068</v>
      </c>
      <c r="H8275" s="140">
        <v>1</v>
      </c>
      <c r="I8275" s="9"/>
      <c r="J8275" s="22">
        <f t="shared" si="129"/>
        <v>15.860837164231068</v>
      </c>
      <c r="K8275" s="22" t="str">
        <f>IF(I8275&lt;&gt;"",SUMIF(Table1[Codigo_servico],A8275,Table1[Subtotal_insumo]),"")</f>
        <v/>
      </c>
      <c r="L8275" s="16">
        <f>IF(Table1[[#This Row],[Ordem_insumos]]&lt;&gt;0,VLOOKUP(Table1[[#This Row],[Codigo_servico]],Preencher_Orcamento!$B:$D,3,FALSE)*Table1[[#This Row],[Qtde_insumo]],"")</f>
        <v>0</v>
      </c>
      <c r="M8275" s="16">
        <f>IF(Table1[[#This Row],[Ordem_insumos]]&lt;&gt;0,VLOOKUP(Table1[[#This Row],[Codigo_servico]],Preencher_Orcamento!$B:$D,3,FALSE)*Table1[[#This Row],[Subtotal_insumo]],"")</f>
        <v>0</v>
      </c>
    </row>
    <row r="8276" spans="1:13" x14ac:dyDescent="0.25">
      <c r="A8276" s="6">
        <v>101171</v>
      </c>
      <c r="B8276" s="126">
        <v>2</v>
      </c>
      <c r="C8276" s="133"/>
      <c r="D8276" s="134">
        <v>11044</v>
      </c>
      <c r="E8276" s="7" t="s">
        <v>177</v>
      </c>
      <c r="F8276" s="8" t="s">
        <v>5</v>
      </c>
      <c r="G8276" s="16">
        <f>IFERROR(VLOOKUP(Table1[[#This Row],[Codigo_insumo]],BD_Insumos!$B:$E,4),"")</f>
        <v>0.62080000000000002</v>
      </c>
      <c r="H8276" s="140">
        <v>0.3</v>
      </c>
      <c r="I8276" s="9"/>
      <c r="J8276" s="22">
        <f t="shared" si="129"/>
        <v>0.18623999999999999</v>
      </c>
      <c r="K8276" s="22" t="str">
        <f>IF(I8276&lt;&gt;"",SUMIF(Table1[Codigo_servico],A8276,Table1[Subtotal_insumo]),"")</f>
        <v/>
      </c>
      <c r="L8276" s="16">
        <f>IF(Table1[[#This Row],[Ordem_insumos]]&lt;&gt;0,VLOOKUP(Table1[[#This Row],[Codigo_servico]],Preencher_Orcamento!$B:$D,3,FALSE)*Table1[[#This Row],[Qtde_insumo]],"")</f>
        <v>0</v>
      </c>
      <c r="M8276" s="16">
        <f>IF(Table1[[#This Row],[Ordem_insumos]]&lt;&gt;0,VLOOKUP(Table1[[#This Row],[Codigo_servico]],Preencher_Orcamento!$B:$D,3,FALSE)*Table1[[#This Row],[Subtotal_insumo]],"")</f>
        <v>0</v>
      </c>
    </row>
    <row r="8277" spans="1:13" x14ac:dyDescent="0.25">
      <c r="A8277" s="6">
        <v>101171</v>
      </c>
      <c r="B8277" s="126">
        <v>3</v>
      </c>
      <c r="C8277" s="133"/>
      <c r="D8277" s="134">
        <v>11070</v>
      </c>
      <c r="E8277" s="7" t="s">
        <v>185</v>
      </c>
      <c r="F8277" s="8" t="s">
        <v>5</v>
      </c>
      <c r="G8277" s="16">
        <f>IFERROR(VLOOKUP(Table1[[#This Row],[Codigo_insumo]],BD_Insumos!$B:$E,4),"")</f>
        <v>4.1189999999999998</v>
      </c>
      <c r="H8277" s="140">
        <v>0.5</v>
      </c>
      <c r="I8277" s="9"/>
      <c r="J8277" s="22">
        <f t="shared" si="129"/>
        <v>2.0594999999999999</v>
      </c>
      <c r="K8277" s="22" t="str">
        <f>IF(I8277&lt;&gt;"",SUMIF(Table1[Codigo_servico],A8277,Table1[Subtotal_insumo]),"")</f>
        <v/>
      </c>
      <c r="L8277" s="16">
        <f>IF(Table1[[#This Row],[Ordem_insumos]]&lt;&gt;0,VLOOKUP(Table1[[#This Row],[Codigo_servico]],Preencher_Orcamento!$B:$D,3,FALSE)*Table1[[#This Row],[Qtde_insumo]],"")</f>
        <v>0</v>
      </c>
      <c r="M8277" s="16">
        <f>IF(Table1[[#This Row],[Ordem_insumos]]&lt;&gt;0,VLOOKUP(Table1[[#This Row],[Codigo_servico]],Preencher_Orcamento!$B:$D,3,FALSE)*Table1[[#This Row],[Subtotal_insumo]],"")</f>
        <v>0</v>
      </c>
    </row>
    <row r="8278" spans="1:13" x14ac:dyDescent="0.25">
      <c r="A8278" s="6">
        <v>101171</v>
      </c>
      <c r="B8278" s="126">
        <v>4</v>
      </c>
      <c r="C8278" s="133"/>
      <c r="D8278" s="134">
        <v>2099</v>
      </c>
      <c r="E8278" s="7" t="s">
        <v>2205</v>
      </c>
      <c r="F8278" s="8" t="s">
        <v>2140</v>
      </c>
      <c r="G8278" s="16">
        <f>IFERROR(VLOOKUP(Table1[[#This Row],[Codigo_insumo]],BD_Insumos!$B:$E,4),"")</f>
        <v>12.627877718847255</v>
      </c>
      <c r="H8278" s="140">
        <v>1.6</v>
      </c>
      <c r="I8278" s="9"/>
      <c r="J8278" s="22">
        <f t="shared" si="129"/>
        <v>20.204604350155609</v>
      </c>
      <c r="K8278" s="22" t="str">
        <f>IF(I8278&lt;&gt;"",SUMIF(Table1[Codigo_servico],A8278,Table1[Subtotal_insumo]),"")</f>
        <v/>
      </c>
      <c r="L8278" s="16">
        <f>IF(Table1[[#This Row],[Ordem_insumos]]&lt;&gt;0,VLOOKUP(Table1[[#This Row],[Codigo_servico]],Preencher_Orcamento!$B:$D,3,FALSE)*Table1[[#This Row],[Qtde_insumo]],"")</f>
        <v>0</v>
      </c>
      <c r="M8278" s="16">
        <f>IF(Table1[[#This Row],[Ordem_insumos]]&lt;&gt;0,VLOOKUP(Table1[[#This Row],[Codigo_servico]],Preencher_Orcamento!$B:$D,3,FALSE)*Table1[[#This Row],[Subtotal_insumo]],"")</f>
        <v>0</v>
      </c>
    </row>
    <row r="8279" spans="1:13" x14ac:dyDescent="0.25">
      <c r="A8279" s="6">
        <v>101171</v>
      </c>
      <c r="B8279" s="126">
        <v>5</v>
      </c>
      <c r="C8279" s="133"/>
      <c r="D8279" s="134">
        <v>10612</v>
      </c>
      <c r="E8279" s="7" t="s">
        <v>122</v>
      </c>
      <c r="F8279" s="8" t="s">
        <v>58</v>
      </c>
      <c r="G8279" s="18">
        <f>IFERROR(VLOOKUP(Table1[[#This Row],[Codigo_insumo]],BD_Insumos!$B:$E,4),"")</f>
        <v>250.2276</v>
      </c>
      <c r="H8279" s="140">
        <v>7.4999999999999997E-2</v>
      </c>
      <c r="I8279" s="9"/>
      <c r="J8279" s="23">
        <f t="shared" si="129"/>
        <v>18.76707</v>
      </c>
      <c r="K8279" s="22" t="str">
        <f>IF(I8279&lt;&gt;"",SUMIF(Table1[Codigo_servico],A8279,Table1[Subtotal_insumo]),"")</f>
        <v/>
      </c>
      <c r="L8279" s="18">
        <f>IF(Table1[[#This Row],[Ordem_insumos]]&lt;&gt;0,VLOOKUP(Table1[[#This Row],[Codigo_servico]],Preencher_Orcamento!$B:$D,3,FALSE)*Table1[[#This Row],[Qtde_insumo]],"")</f>
        <v>0</v>
      </c>
      <c r="M8279" s="18">
        <f>IF(Table1[[#This Row],[Ordem_insumos]]&lt;&gt;0,VLOOKUP(Table1[[#This Row],[Codigo_servico]],Preencher_Orcamento!$B:$D,3,FALSE)*Table1[[#This Row],[Subtotal_insumo]],"")</f>
        <v>0</v>
      </c>
    </row>
    <row r="8280" spans="1:13" x14ac:dyDescent="0.25">
      <c r="A8280" s="6">
        <v>101171</v>
      </c>
      <c r="B8280" s="126">
        <v>6</v>
      </c>
      <c r="C8280" s="133"/>
      <c r="D8280" s="134">
        <v>2014</v>
      </c>
      <c r="E8280" s="7" t="s">
        <v>2185</v>
      </c>
      <c r="F8280" s="8" t="s">
        <v>2140</v>
      </c>
      <c r="G8280" s="18">
        <f>IFERROR(VLOOKUP(Table1[[#This Row],[Codigo_insumo]],BD_Insumos!$B:$E,4),"")</f>
        <v>13.173665210544026</v>
      </c>
      <c r="H8280" s="140">
        <v>0.3</v>
      </c>
      <c r="I8280" s="9"/>
      <c r="J8280" s="23">
        <f t="shared" si="129"/>
        <v>3.9520995631632077</v>
      </c>
      <c r="K8280" s="22" t="str">
        <f>IF(I8280&lt;&gt;"",SUMIF(Table1[Codigo_servico],A8280,Table1[Subtotal_insumo]),"")</f>
        <v/>
      </c>
      <c r="L8280" s="18">
        <f>IF(Table1[[#This Row],[Ordem_insumos]]&lt;&gt;0,VLOOKUP(Table1[[#This Row],[Codigo_servico]],Preencher_Orcamento!$B:$D,3,FALSE)*Table1[[#This Row],[Qtde_insumo]],"")</f>
        <v>0</v>
      </c>
      <c r="M8280" s="18">
        <f>IF(Table1[[#This Row],[Ordem_insumos]]&lt;&gt;0,VLOOKUP(Table1[[#This Row],[Codigo_servico]],Preencher_Orcamento!$B:$D,3,FALSE)*Table1[[#This Row],[Subtotal_insumo]],"")</f>
        <v>0</v>
      </c>
    </row>
    <row r="8281" spans="1:13" x14ac:dyDescent="0.25">
      <c r="A8281" s="6">
        <v>101171</v>
      </c>
      <c r="B8281" s="126">
        <v>7</v>
      </c>
      <c r="C8281" s="133"/>
      <c r="D8281" s="134">
        <v>2013</v>
      </c>
      <c r="E8281" s="7" t="s">
        <v>2184</v>
      </c>
      <c r="F8281" s="8" t="s">
        <v>2140</v>
      </c>
      <c r="G8281" s="18">
        <f>IFERROR(VLOOKUP(Table1[[#This Row],[Codigo_insumo]],BD_Insumos!$B:$E,4),"")</f>
        <v>15.756939025755017</v>
      </c>
      <c r="H8281" s="140">
        <v>0.3</v>
      </c>
      <c r="I8281" s="9"/>
      <c r="J8281" s="23">
        <f t="shared" si="129"/>
        <v>4.727081707726505</v>
      </c>
      <c r="K8281" s="22" t="str">
        <f>IF(I8281&lt;&gt;"",SUMIF(Table1[Codigo_servico],A8281,Table1[Subtotal_insumo]),"")</f>
        <v/>
      </c>
      <c r="L8281" s="18">
        <f>IF(Table1[[#This Row],[Ordem_insumos]]&lt;&gt;0,VLOOKUP(Table1[[#This Row],[Codigo_servico]],Preencher_Orcamento!$B:$D,3,FALSE)*Table1[[#This Row],[Qtde_insumo]],"")</f>
        <v>0</v>
      </c>
      <c r="M8281" s="18">
        <f>IF(Table1[[#This Row],[Ordem_insumos]]&lt;&gt;0,VLOOKUP(Table1[[#This Row],[Codigo_servico]],Preencher_Orcamento!$B:$D,3,FALSE)*Table1[[#This Row],[Subtotal_insumo]],"")</f>
        <v>0</v>
      </c>
    </row>
    <row r="8282" spans="1:13" x14ac:dyDescent="0.25">
      <c r="A8282" s="3">
        <v>101172</v>
      </c>
      <c r="B8282" s="125">
        <v>0</v>
      </c>
      <c r="C8282" s="131" t="s">
        <v>3968</v>
      </c>
      <c r="D8282" s="132"/>
      <c r="E8282" s="4"/>
      <c r="F8282" s="4"/>
      <c r="G8282" s="17" t="str">
        <f>IFERROR(VLOOKUP(Table1[[#This Row],[Codigo_insumo]],BD_Insumos!$B:$E,4),"")</f>
        <v/>
      </c>
      <c r="H8282" s="139"/>
      <c r="I8282" s="5" t="s">
        <v>5</v>
      </c>
      <c r="J8282" s="20" t="str">
        <f t="shared" si="129"/>
        <v/>
      </c>
      <c r="K8282" s="21">
        <f>IF(I8282&lt;&gt;"",SUMIF(Table1[Codigo_servico],A8282,Table1[Subtotal_insumo]),"")</f>
        <v>59.146759096154639</v>
      </c>
      <c r="L8282" s="17" t="str">
        <f>IF(Table1[[#This Row],[Ordem_insumos]]&lt;&gt;0,VLOOKUP(Table1[[#This Row],[Codigo_servico]],Preencher_Orcamento!$B:$D,3,FALSE)*Table1[[#This Row],[Qtde_insumo]],"")</f>
        <v/>
      </c>
      <c r="M8282" s="17" t="str">
        <f>IF(Table1[[#This Row],[Ordem_insumos]]&lt;&gt;0,VLOOKUP(Table1[[#This Row],[Codigo_servico]],Preencher_Orcamento!$B:$D,3,FALSE)*Table1[[#This Row],[Subtotal_insumo]],"")</f>
        <v/>
      </c>
    </row>
    <row r="8283" spans="1:13" x14ac:dyDescent="0.25">
      <c r="A8283" s="6">
        <v>101172</v>
      </c>
      <c r="B8283" s="126">
        <v>1</v>
      </c>
      <c r="C8283" s="133"/>
      <c r="D8283" s="134">
        <v>2099</v>
      </c>
      <c r="E8283" s="7" t="s">
        <v>2205</v>
      </c>
      <c r="F8283" s="8" t="s">
        <v>2140</v>
      </c>
      <c r="G8283" s="16">
        <f>IFERROR(VLOOKUP(Table1[[#This Row],[Codigo_insumo]],BD_Insumos!$B:$E,4),"")</f>
        <v>12.627877718847255</v>
      </c>
      <c r="H8283" s="140">
        <v>1.5</v>
      </c>
      <c r="I8283" s="9"/>
      <c r="J8283" s="22">
        <f t="shared" si="129"/>
        <v>18.941816578270881</v>
      </c>
      <c r="K8283" s="22" t="str">
        <f>IF(I8283&lt;&gt;"",SUMIF(Table1[Codigo_servico],A8283,Table1[Subtotal_insumo]),"")</f>
        <v/>
      </c>
      <c r="L8283" s="16">
        <f>IF(Table1[[#This Row],[Ordem_insumos]]&lt;&gt;0,VLOOKUP(Table1[[#This Row],[Codigo_servico]],Preencher_Orcamento!$B:$D,3,FALSE)*Table1[[#This Row],[Qtde_insumo]],"")</f>
        <v>0</v>
      </c>
      <c r="M8283" s="16">
        <f>IF(Table1[[#This Row],[Ordem_insumos]]&lt;&gt;0,VLOOKUP(Table1[[#This Row],[Codigo_servico]],Preencher_Orcamento!$B:$D,3,FALSE)*Table1[[#This Row],[Subtotal_insumo]],"")</f>
        <v>0</v>
      </c>
    </row>
    <row r="8284" spans="1:13" x14ac:dyDescent="0.25">
      <c r="A8284" s="6">
        <v>101172</v>
      </c>
      <c r="B8284" s="126">
        <v>2</v>
      </c>
      <c r="C8284" s="133"/>
      <c r="D8284" s="134">
        <v>10612</v>
      </c>
      <c r="E8284" s="7" t="s">
        <v>122</v>
      </c>
      <c r="F8284" s="8" t="s">
        <v>58</v>
      </c>
      <c r="G8284" s="16">
        <f>IFERROR(VLOOKUP(Table1[[#This Row],[Codigo_insumo]],BD_Insumos!$B:$E,4),"")</f>
        <v>250.2276</v>
      </c>
      <c r="H8284" s="140">
        <v>6.6000000000000003E-2</v>
      </c>
      <c r="I8284" s="9"/>
      <c r="J8284" s="22">
        <f t="shared" si="129"/>
        <v>16.515021600000001</v>
      </c>
      <c r="K8284" s="22" t="str">
        <f>IF(I8284&lt;&gt;"",SUMIF(Table1[Codigo_servico],A8284,Table1[Subtotal_insumo]),"")</f>
        <v/>
      </c>
      <c r="L8284" s="16">
        <f>IF(Table1[[#This Row],[Ordem_insumos]]&lt;&gt;0,VLOOKUP(Table1[[#This Row],[Codigo_servico]],Preencher_Orcamento!$B:$D,3,FALSE)*Table1[[#This Row],[Qtde_insumo]],"")</f>
        <v>0</v>
      </c>
      <c r="M8284" s="16">
        <f>IF(Table1[[#This Row],[Ordem_insumos]]&lt;&gt;0,VLOOKUP(Table1[[#This Row],[Codigo_servico]],Preencher_Orcamento!$B:$D,3,FALSE)*Table1[[#This Row],[Subtotal_insumo]],"")</f>
        <v>0</v>
      </c>
    </row>
    <row r="8285" spans="1:13" x14ac:dyDescent="0.25">
      <c r="A8285" s="6">
        <v>101172</v>
      </c>
      <c r="B8285" s="126">
        <v>3</v>
      </c>
      <c r="C8285" s="133"/>
      <c r="D8285" s="134">
        <v>2013</v>
      </c>
      <c r="E8285" s="7" t="s">
        <v>2184</v>
      </c>
      <c r="F8285" s="8" t="s">
        <v>2140</v>
      </c>
      <c r="G8285" s="16">
        <f>IFERROR(VLOOKUP(Table1[[#This Row],[Codigo_insumo]],BD_Insumos!$B:$E,4),"")</f>
        <v>15.756939025755017</v>
      </c>
      <c r="H8285" s="140">
        <v>0.55000000000000004</v>
      </c>
      <c r="I8285" s="9"/>
      <c r="J8285" s="22">
        <f t="shared" si="129"/>
        <v>8.6663164641652592</v>
      </c>
      <c r="K8285" s="22" t="str">
        <f>IF(I8285&lt;&gt;"",SUMIF(Table1[Codigo_servico],A8285,Table1[Subtotal_insumo]),"")</f>
        <v/>
      </c>
      <c r="L8285" s="16">
        <f>IF(Table1[[#This Row],[Ordem_insumos]]&lt;&gt;0,VLOOKUP(Table1[[#This Row],[Codigo_servico]],Preencher_Orcamento!$B:$D,3,FALSE)*Table1[[#This Row],[Qtde_insumo]],"")</f>
        <v>0</v>
      </c>
      <c r="M8285" s="16">
        <f>IF(Table1[[#This Row],[Ordem_insumos]]&lt;&gt;0,VLOOKUP(Table1[[#This Row],[Codigo_servico]],Preencher_Orcamento!$B:$D,3,FALSE)*Table1[[#This Row],[Subtotal_insumo]],"")</f>
        <v>0</v>
      </c>
    </row>
    <row r="8286" spans="1:13" x14ac:dyDescent="0.25">
      <c r="A8286" s="6">
        <v>101172</v>
      </c>
      <c r="B8286" s="126">
        <v>4</v>
      </c>
      <c r="C8286" s="133"/>
      <c r="D8286" s="134">
        <v>11070</v>
      </c>
      <c r="E8286" s="7" t="s">
        <v>185</v>
      </c>
      <c r="F8286" s="8" t="s">
        <v>5</v>
      </c>
      <c r="G8286" s="16">
        <f>IFERROR(VLOOKUP(Table1[[#This Row],[Codigo_insumo]],BD_Insumos!$B:$E,4),"")</f>
        <v>4.1189999999999998</v>
      </c>
      <c r="H8286" s="140">
        <v>0.83333000000000002</v>
      </c>
      <c r="I8286" s="9"/>
      <c r="J8286" s="22">
        <f t="shared" si="129"/>
        <v>3.4324862700000001</v>
      </c>
      <c r="K8286" s="22" t="str">
        <f>IF(I8286&lt;&gt;"",SUMIF(Table1[Codigo_servico],A8286,Table1[Subtotal_insumo]),"")</f>
        <v/>
      </c>
      <c r="L8286" s="16">
        <f>IF(Table1[[#This Row],[Ordem_insumos]]&lt;&gt;0,VLOOKUP(Table1[[#This Row],[Codigo_servico]],Preencher_Orcamento!$B:$D,3,FALSE)*Table1[[#This Row],[Qtde_insumo]],"")</f>
        <v>0</v>
      </c>
      <c r="M8286" s="16">
        <f>IF(Table1[[#This Row],[Ordem_insumos]]&lt;&gt;0,VLOOKUP(Table1[[#This Row],[Codigo_servico]],Preencher_Orcamento!$B:$D,3,FALSE)*Table1[[#This Row],[Subtotal_insumo]],"")</f>
        <v>0</v>
      </c>
    </row>
    <row r="8287" spans="1:13" x14ac:dyDescent="0.25">
      <c r="A8287" s="6">
        <v>101172</v>
      </c>
      <c r="B8287" s="126">
        <v>5</v>
      </c>
      <c r="C8287" s="133"/>
      <c r="D8287" s="134">
        <v>11066</v>
      </c>
      <c r="E8287" s="7" t="s">
        <v>183</v>
      </c>
      <c r="F8287" s="8" t="s">
        <v>5</v>
      </c>
      <c r="G8287" s="18">
        <f>IFERROR(VLOOKUP(Table1[[#This Row],[Codigo_insumo]],BD_Insumos!$B:$E,4),"")</f>
        <v>1.0965</v>
      </c>
      <c r="H8287" s="140">
        <v>1</v>
      </c>
      <c r="I8287" s="9"/>
      <c r="J8287" s="23">
        <f t="shared" si="129"/>
        <v>1.0965</v>
      </c>
      <c r="K8287" s="22" t="str">
        <f>IF(I8287&lt;&gt;"",SUMIF(Table1[Codigo_servico],A8287,Table1[Subtotal_insumo]),"")</f>
        <v/>
      </c>
      <c r="L8287" s="18">
        <f>IF(Table1[[#This Row],[Ordem_insumos]]&lt;&gt;0,VLOOKUP(Table1[[#This Row],[Codigo_servico]],Preencher_Orcamento!$B:$D,3,FALSE)*Table1[[#This Row],[Qtde_insumo]],"")</f>
        <v>0</v>
      </c>
      <c r="M8287" s="18">
        <f>IF(Table1[[#This Row],[Ordem_insumos]]&lt;&gt;0,VLOOKUP(Table1[[#This Row],[Codigo_servico]],Preencher_Orcamento!$B:$D,3,FALSE)*Table1[[#This Row],[Subtotal_insumo]],"")</f>
        <v>0</v>
      </c>
    </row>
    <row r="8288" spans="1:13" x14ac:dyDescent="0.25">
      <c r="A8288" s="6">
        <v>101172</v>
      </c>
      <c r="B8288" s="126">
        <v>6</v>
      </c>
      <c r="C8288" s="133"/>
      <c r="D8288" s="134">
        <v>2014</v>
      </c>
      <c r="E8288" s="7" t="s">
        <v>2185</v>
      </c>
      <c r="F8288" s="8" t="s">
        <v>2140</v>
      </c>
      <c r="G8288" s="18">
        <f>IFERROR(VLOOKUP(Table1[[#This Row],[Codigo_insumo]],BD_Insumos!$B:$E,4),"")</f>
        <v>13.173665210544026</v>
      </c>
      <c r="H8288" s="140">
        <v>0.55000000000000004</v>
      </c>
      <c r="I8288" s="9"/>
      <c r="J8288" s="23">
        <f t="shared" si="129"/>
        <v>7.2455158657992147</v>
      </c>
      <c r="K8288" s="22" t="str">
        <f>IF(I8288&lt;&gt;"",SUMIF(Table1[Codigo_servico],A8288,Table1[Subtotal_insumo]),"")</f>
        <v/>
      </c>
      <c r="L8288" s="18">
        <f>IF(Table1[[#This Row],[Ordem_insumos]]&lt;&gt;0,VLOOKUP(Table1[[#This Row],[Codigo_servico]],Preencher_Orcamento!$B:$D,3,FALSE)*Table1[[#This Row],[Qtde_insumo]],"")</f>
        <v>0</v>
      </c>
      <c r="M8288" s="18">
        <f>IF(Table1[[#This Row],[Ordem_insumos]]&lt;&gt;0,VLOOKUP(Table1[[#This Row],[Codigo_servico]],Preencher_Orcamento!$B:$D,3,FALSE)*Table1[[#This Row],[Subtotal_insumo]],"")</f>
        <v>0</v>
      </c>
    </row>
    <row r="8289" spans="1:13" x14ac:dyDescent="0.25">
      <c r="A8289" s="6">
        <v>101172</v>
      </c>
      <c r="B8289" s="126">
        <v>7</v>
      </c>
      <c r="C8289" s="133"/>
      <c r="D8289" s="134">
        <v>17515</v>
      </c>
      <c r="E8289" s="7" t="s">
        <v>383</v>
      </c>
      <c r="F8289" s="8" t="s">
        <v>197</v>
      </c>
      <c r="G8289" s="18">
        <f>IFERROR(VLOOKUP(Table1[[#This Row],[Codigo_insumo]],BD_Insumos!$B:$E,4),"")</f>
        <v>5.5275999999999996</v>
      </c>
      <c r="H8289" s="140">
        <v>0.1</v>
      </c>
      <c r="I8289" s="9"/>
      <c r="J8289" s="23">
        <f t="shared" si="129"/>
        <v>0.55276000000000003</v>
      </c>
      <c r="K8289" s="22" t="str">
        <f>IF(I8289&lt;&gt;"",SUMIF(Table1[Codigo_servico],A8289,Table1[Subtotal_insumo]),"")</f>
        <v/>
      </c>
      <c r="L8289" s="18">
        <f>IF(Table1[[#This Row],[Ordem_insumos]]&lt;&gt;0,VLOOKUP(Table1[[#This Row],[Codigo_servico]],Preencher_Orcamento!$B:$D,3,FALSE)*Table1[[#This Row],[Qtde_insumo]],"")</f>
        <v>0</v>
      </c>
      <c r="M8289" s="18">
        <f>IF(Table1[[#This Row],[Ordem_insumos]]&lt;&gt;0,VLOOKUP(Table1[[#This Row],[Codigo_servico]],Preencher_Orcamento!$B:$D,3,FALSE)*Table1[[#This Row],[Subtotal_insumo]],"")</f>
        <v>0</v>
      </c>
    </row>
    <row r="8290" spans="1:13" x14ac:dyDescent="0.25">
      <c r="A8290" s="6">
        <v>101172</v>
      </c>
      <c r="B8290" s="126">
        <v>8</v>
      </c>
      <c r="C8290" s="133"/>
      <c r="D8290" s="134">
        <v>2020</v>
      </c>
      <c r="E8290" s="7" t="s">
        <v>2188</v>
      </c>
      <c r="F8290" s="8" t="s">
        <v>2140</v>
      </c>
      <c r="G8290" s="18">
        <f>IFERROR(VLOOKUP(Table1[[#This Row],[Codigo_insumo]],BD_Insumos!$B:$E,4),"")</f>
        <v>15.860837164231068</v>
      </c>
      <c r="H8290" s="140">
        <v>0.17</v>
      </c>
      <c r="I8290" s="9"/>
      <c r="J8290" s="23">
        <f t="shared" si="129"/>
        <v>2.6963423179192816</v>
      </c>
      <c r="K8290" s="22" t="str">
        <f>IF(I8290&lt;&gt;"",SUMIF(Table1[Codigo_servico],A8290,Table1[Subtotal_insumo]),"")</f>
        <v/>
      </c>
      <c r="L8290" s="18">
        <f>IF(Table1[[#This Row],[Ordem_insumos]]&lt;&gt;0,VLOOKUP(Table1[[#This Row],[Codigo_servico]],Preencher_Orcamento!$B:$D,3,FALSE)*Table1[[#This Row],[Qtde_insumo]],"")</f>
        <v>0</v>
      </c>
      <c r="M8290" s="18">
        <f>IF(Table1[[#This Row],[Ordem_insumos]]&lt;&gt;0,VLOOKUP(Table1[[#This Row],[Codigo_servico]],Preencher_Orcamento!$B:$D,3,FALSE)*Table1[[#This Row],[Subtotal_insumo]],"")</f>
        <v>0</v>
      </c>
    </row>
    <row r="8291" spans="1:13" x14ac:dyDescent="0.25">
      <c r="A8291" s="3">
        <v>101173</v>
      </c>
      <c r="B8291" s="125">
        <v>0</v>
      </c>
      <c r="C8291" s="131" t="s">
        <v>3969</v>
      </c>
      <c r="D8291" s="132"/>
      <c r="E8291" s="4"/>
      <c r="F8291" s="4"/>
      <c r="G8291" s="17" t="str">
        <f>IFERROR(VLOOKUP(Table1[[#This Row],[Codigo_insumo]],BD_Insumos!$B:$E,4),"")</f>
        <v/>
      </c>
      <c r="H8291" s="139"/>
      <c r="I8291" s="5" t="s">
        <v>5</v>
      </c>
      <c r="J8291" s="20" t="str">
        <f t="shared" si="129"/>
        <v/>
      </c>
      <c r="K8291" s="21">
        <f>IF(I8291&lt;&gt;"",SUMIF(Table1[Codigo_servico],A8291,Table1[Subtotal_insumo]),"")</f>
        <v>64.246259691962592</v>
      </c>
      <c r="L8291" s="17" t="str">
        <f>IF(Table1[[#This Row],[Ordem_insumos]]&lt;&gt;0,VLOOKUP(Table1[[#This Row],[Codigo_servico]],Preencher_Orcamento!$B:$D,3,FALSE)*Table1[[#This Row],[Qtde_insumo]],"")</f>
        <v/>
      </c>
      <c r="M8291" s="17" t="str">
        <f>IF(Table1[[#This Row],[Ordem_insumos]]&lt;&gt;0,VLOOKUP(Table1[[#This Row],[Codigo_servico]],Preencher_Orcamento!$B:$D,3,FALSE)*Table1[[#This Row],[Subtotal_insumo]],"")</f>
        <v/>
      </c>
    </row>
    <row r="8292" spans="1:13" x14ac:dyDescent="0.25">
      <c r="A8292" s="6">
        <v>101173</v>
      </c>
      <c r="B8292" s="126">
        <v>1</v>
      </c>
      <c r="C8292" s="133"/>
      <c r="D8292" s="134">
        <v>2020</v>
      </c>
      <c r="E8292" s="7" t="s">
        <v>2188</v>
      </c>
      <c r="F8292" s="8" t="s">
        <v>2140</v>
      </c>
      <c r="G8292" s="16">
        <f>IFERROR(VLOOKUP(Table1[[#This Row],[Codigo_insumo]],BD_Insumos!$B:$E,4),"")</f>
        <v>15.860837164231068</v>
      </c>
      <c r="H8292" s="140">
        <v>0.19</v>
      </c>
      <c r="I8292" s="9"/>
      <c r="J8292" s="22">
        <f t="shared" si="129"/>
        <v>3.0135590612039032</v>
      </c>
      <c r="K8292" s="22" t="str">
        <f>IF(I8292&lt;&gt;"",SUMIF(Table1[Codigo_servico],A8292,Table1[Subtotal_insumo]),"")</f>
        <v/>
      </c>
      <c r="L8292" s="16">
        <f>IF(Table1[[#This Row],[Ordem_insumos]]&lt;&gt;0,VLOOKUP(Table1[[#This Row],[Codigo_servico]],Preencher_Orcamento!$B:$D,3,FALSE)*Table1[[#This Row],[Qtde_insumo]],"")</f>
        <v>0</v>
      </c>
      <c r="M8292" s="16">
        <f>IF(Table1[[#This Row],[Ordem_insumos]]&lt;&gt;0,VLOOKUP(Table1[[#This Row],[Codigo_servico]],Preencher_Orcamento!$B:$D,3,FALSE)*Table1[[#This Row],[Subtotal_insumo]],"")</f>
        <v>0</v>
      </c>
    </row>
    <row r="8293" spans="1:13" x14ac:dyDescent="0.25">
      <c r="A8293" s="6">
        <v>101173</v>
      </c>
      <c r="B8293" s="126">
        <v>2</v>
      </c>
      <c r="C8293" s="133"/>
      <c r="D8293" s="134">
        <v>10612</v>
      </c>
      <c r="E8293" s="7" t="s">
        <v>122</v>
      </c>
      <c r="F8293" s="8" t="s">
        <v>58</v>
      </c>
      <c r="G8293" s="16">
        <f>IFERROR(VLOOKUP(Table1[[#This Row],[Codigo_insumo]],BD_Insumos!$B:$E,4),"")</f>
        <v>250.2276</v>
      </c>
      <c r="H8293" s="140">
        <v>7.2999999999999995E-2</v>
      </c>
      <c r="I8293" s="9"/>
      <c r="J8293" s="22">
        <f t="shared" si="129"/>
        <v>18.266614799999999</v>
      </c>
      <c r="K8293" s="22" t="str">
        <f>IF(I8293&lt;&gt;"",SUMIF(Table1[Codigo_servico],A8293,Table1[Subtotal_insumo]),"")</f>
        <v/>
      </c>
      <c r="L8293" s="16">
        <f>IF(Table1[[#This Row],[Ordem_insumos]]&lt;&gt;0,VLOOKUP(Table1[[#This Row],[Codigo_servico]],Preencher_Orcamento!$B:$D,3,FALSE)*Table1[[#This Row],[Qtde_insumo]],"")</f>
        <v>0</v>
      </c>
      <c r="M8293" s="16">
        <f>IF(Table1[[#This Row],[Ordem_insumos]]&lt;&gt;0,VLOOKUP(Table1[[#This Row],[Codigo_servico]],Preencher_Orcamento!$B:$D,3,FALSE)*Table1[[#This Row],[Subtotal_insumo]],"")</f>
        <v>0</v>
      </c>
    </row>
    <row r="8294" spans="1:13" x14ac:dyDescent="0.25">
      <c r="A8294" s="6">
        <v>101173</v>
      </c>
      <c r="B8294" s="126">
        <v>3</v>
      </c>
      <c r="C8294" s="133"/>
      <c r="D8294" s="134">
        <v>11066</v>
      </c>
      <c r="E8294" s="7" t="s">
        <v>183</v>
      </c>
      <c r="F8294" s="8" t="s">
        <v>5</v>
      </c>
      <c r="G8294" s="16">
        <f>IFERROR(VLOOKUP(Table1[[#This Row],[Codigo_insumo]],BD_Insumos!$B:$E,4),"")</f>
        <v>1.0965</v>
      </c>
      <c r="H8294" s="140">
        <v>1</v>
      </c>
      <c r="I8294" s="9"/>
      <c r="J8294" s="22">
        <f t="shared" si="129"/>
        <v>1.0965</v>
      </c>
      <c r="K8294" s="22" t="str">
        <f>IF(I8294&lt;&gt;"",SUMIF(Table1[Codigo_servico],A8294,Table1[Subtotal_insumo]),"")</f>
        <v/>
      </c>
      <c r="L8294" s="16">
        <f>IF(Table1[[#This Row],[Ordem_insumos]]&lt;&gt;0,VLOOKUP(Table1[[#This Row],[Codigo_servico]],Preencher_Orcamento!$B:$D,3,FALSE)*Table1[[#This Row],[Qtde_insumo]],"")</f>
        <v>0</v>
      </c>
      <c r="M8294" s="16">
        <f>IF(Table1[[#This Row],[Ordem_insumos]]&lt;&gt;0,VLOOKUP(Table1[[#This Row],[Codigo_servico]],Preencher_Orcamento!$B:$D,3,FALSE)*Table1[[#This Row],[Subtotal_insumo]],"")</f>
        <v>0</v>
      </c>
    </row>
    <row r="8295" spans="1:13" x14ac:dyDescent="0.25">
      <c r="A8295" s="6">
        <v>101173</v>
      </c>
      <c r="B8295" s="126">
        <v>4</v>
      </c>
      <c r="C8295" s="133"/>
      <c r="D8295" s="134">
        <v>2099</v>
      </c>
      <c r="E8295" s="7" t="s">
        <v>2205</v>
      </c>
      <c r="F8295" s="8" t="s">
        <v>2140</v>
      </c>
      <c r="G8295" s="16">
        <f>IFERROR(VLOOKUP(Table1[[#This Row],[Codigo_insumo]],BD_Insumos!$B:$E,4),"")</f>
        <v>12.627877718847255</v>
      </c>
      <c r="H8295" s="140">
        <v>1.74</v>
      </c>
      <c r="I8295" s="9"/>
      <c r="J8295" s="22">
        <f t="shared" si="129"/>
        <v>21.972507230794225</v>
      </c>
      <c r="K8295" s="22" t="str">
        <f>IF(I8295&lt;&gt;"",SUMIF(Table1[Codigo_servico],A8295,Table1[Subtotal_insumo]),"")</f>
        <v/>
      </c>
      <c r="L8295" s="16">
        <f>IF(Table1[[#This Row],[Ordem_insumos]]&lt;&gt;0,VLOOKUP(Table1[[#This Row],[Codigo_servico]],Preencher_Orcamento!$B:$D,3,FALSE)*Table1[[#This Row],[Qtde_insumo]],"")</f>
        <v>0</v>
      </c>
      <c r="M8295" s="16">
        <f>IF(Table1[[#This Row],[Ordem_insumos]]&lt;&gt;0,VLOOKUP(Table1[[#This Row],[Codigo_servico]],Preencher_Orcamento!$B:$D,3,FALSE)*Table1[[#This Row],[Subtotal_insumo]],"")</f>
        <v>0</v>
      </c>
    </row>
    <row r="8296" spans="1:13" x14ac:dyDescent="0.25">
      <c r="A8296" s="6">
        <v>101173</v>
      </c>
      <c r="B8296" s="126">
        <v>5</v>
      </c>
      <c r="C8296" s="133"/>
      <c r="D8296" s="134">
        <v>2014</v>
      </c>
      <c r="E8296" s="7" t="s">
        <v>2185</v>
      </c>
      <c r="F8296" s="8" t="s">
        <v>2140</v>
      </c>
      <c r="G8296" s="18">
        <f>IFERROR(VLOOKUP(Table1[[#This Row],[Codigo_insumo]],BD_Insumos!$B:$E,4),"")</f>
        <v>13.173665210544026</v>
      </c>
      <c r="H8296" s="140">
        <v>0.55000000000000004</v>
      </c>
      <c r="I8296" s="9"/>
      <c r="J8296" s="23">
        <f t="shared" si="129"/>
        <v>7.2455158657992147</v>
      </c>
      <c r="K8296" s="22" t="str">
        <f>IF(I8296&lt;&gt;"",SUMIF(Table1[Codigo_servico],A8296,Table1[Subtotal_insumo]),"")</f>
        <v/>
      </c>
      <c r="L8296" s="18">
        <f>IF(Table1[[#This Row],[Ordem_insumos]]&lt;&gt;0,VLOOKUP(Table1[[#This Row],[Codigo_servico]],Preencher_Orcamento!$B:$D,3,FALSE)*Table1[[#This Row],[Qtde_insumo]],"")</f>
        <v>0</v>
      </c>
      <c r="M8296" s="18">
        <f>IF(Table1[[#This Row],[Ordem_insumos]]&lt;&gt;0,VLOOKUP(Table1[[#This Row],[Codigo_servico]],Preencher_Orcamento!$B:$D,3,FALSE)*Table1[[#This Row],[Subtotal_insumo]],"")</f>
        <v>0</v>
      </c>
    </row>
    <row r="8297" spans="1:13" x14ac:dyDescent="0.25">
      <c r="A8297" s="6">
        <v>101173</v>
      </c>
      <c r="B8297" s="126">
        <v>6</v>
      </c>
      <c r="C8297" s="133"/>
      <c r="D8297" s="134">
        <v>17515</v>
      </c>
      <c r="E8297" s="7" t="s">
        <v>383</v>
      </c>
      <c r="F8297" s="8" t="s">
        <v>197</v>
      </c>
      <c r="G8297" s="18">
        <f>IFERROR(VLOOKUP(Table1[[#This Row],[Codigo_insumo]],BD_Insumos!$B:$E,4),"")</f>
        <v>5.5275999999999996</v>
      </c>
      <c r="H8297" s="140">
        <v>0.1</v>
      </c>
      <c r="I8297" s="9"/>
      <c r="J8297" s="23">
        <f t="shared" si="129"/>
        <v>0.55276000000000003</v>
      </c>
      <c r="K8297" s="22" t="str">
        <f>IF(I8297&lt;&gt;"",SUMIF(Table1[Codigo_servico],A8297,Table1[Subtotal_insumo]),"")</f>
        <v/>
      </c>
      <c r="L8297" s="18">
        <f>IF(Table1[[#This Row],[Ordem_insumos]]&lt;&gt;0,VLOOKUP(Table1[[#This Row],[Codigo_servico]],Preencher_Orcamento!$B:$D,3,FALSE)*Table1[[#This Row],[Qtde_insumo]],"")</f>
        <v>0</v>
      </c>
      <c r="M8297" s="18">
        <f>IF(Table1[[#This Row],[Ordem_insumos]]&lt;&gt;0,VLOOKUP(Table1[[#This Row],[Codigo_servico]],Preencher_Orcamento!$B:$D,3,FALSE)*Table1[[#This Row],[Subtotal_insumo]],"")</f>
        <v>0</v>
      </c>
    </row>
    <row r="8298" spans="1:13" x14ac:dyDescent="0.25">
      <c r="A8298" s="6">
        <v>101173</v>
      </c>
      <c r="B8298" s="126">
        <v>7</v>
      </c>
      <c r="C8298" s="133"/>
      <c r="D8298" s="134">
        <v>11070</v>
      </c>
      <c r="E8298" s="7" t="s">
        <v>185</v>
      </c>
      <c r="F8298" s="8" t="s">
        <v>5</v>
      </c>
      <c r="G8298" s="18">
        <f>IFERROR(VLOOKUP(Table1[[#This Row],[Codigo_insumo]],BD_Insumos!$B:$E,4),"")</f>
        <v>4.1189999999999998</v>
      </c>
      <c r="H8298" s="140">
        <v>0.83333000000000002</v>
      </c>
      <c r="I8298" s="9"/>
      <c r="J8298" s="23">
        <f t="shared" si="129"/>
        <v>3.4324862700000001</v>
      </c>
      <c r="K8298" s="22" t="str">
        <f>IF(I8298&lt;&gt;"",SUMIF(Table1[Codigo_servico],A8298,Table1[Subtotal_insumo]),"")</f>
        <v/>
      </c>
      <c r="L8298" s="18">
        <f>IF(Table1[[#This Row],[Ordem_insumos]]&lt;&gt;0,VLOOKUP(Table1[[#This Row],[Codigo_servico]],Preencher_Orcamento!$B:$D,3,FALSE)*Table1[[#This Row],[Qtde_insumo]],"")</f>
        <v>0</v>
      </c>
      <c r="M8298" s="18">
        <f>IF(Table1[[#This Row],[Ordem_insumos]]&lt;&gt;0,VLOOKUP(Table1[[#This Row],[Codigo_servico]],Preencher_Orcamento!$B:$D,3,FALSE)*Table1[[#This Row],[Subtotal_insumo]],"")</f>
        <v>0</v>
      </c>
    </row>
    <row r="8299" spans="1:13" x14ac:dyDescent="0.25">
      <c r="A8299" s="6">
        <v>101173</v>
      </c>
      <c r="B8299" s="126">
        <v>8</v>
      </c>
      <c r="C8299" s="133"/>
      <c r="D8299" s="134">
        <v>2013</v>
      </c>
      <c r="E8299" s="7" t="s">
        <v>2184</v>
      </c>
      <c r="F8299" s="8" t="s">
        <v>2140</v>
      </c>
      <c r="G8299" s="18">
        <f>IFERROR(VLOOKUP(Table1[[#This Row],[Codigo_insumo]],BD_Insumos!$B:$E,4),"")</f>
        <v>15.756939025755017</v>
      </c>
      <c r="H8299" s="140">
        <v>0.55000000000000004</v>
      </c>
      <c r="I8299" s="9"/>
      <c r="J8299" s="23">
        <f t="shared" si="129"/>
        <v>8.6663164641652592</v>
      </c>
      <c r="K8299" s="22" t="str">
        <f>IF(I8299&lt;&gt;"",SUMIF(Table1[Codigo_servico],A8299,Table1[Subtotal_insumo]),"")</f>
        <v/>
      </c>
      <c r="L8299" s="18">
        <f>IF(Table1[[#This Row],[Ordem_insumos]]&lt;&gt;0,VLOOKUP(Table1[[#This Row],[Codigo_servico]],Preencher_Orcamento!$B:$D,3,FALSE)*Table1[[#This Row],[Qtde_insumo]],"")</f>
        <v>0</v>
      </c>
      <c r="M8299" s="18">
        <f>IF(Table1[[#This Row],[Ordem_insumos]]&lt;&gt;0,VLOOKUP(Table1[[#This Row],[Codigo_servico]],Preencher_Orcamento!$B:$D,3,FALSE)*Table1[[#This Row],[Subtotal_insumo]],"")</f>
        <v>0</v>
      </c>
    </row>
    <row r="8300" spans="1:13" x14ac:dyDescent="0.25">
      <c r="A8300" s="3">
        <v>101176</v>
      </c>
      <c r="B8300" s="125">
        <v>0</v>
      </c>
      <c r="C8300" s="131" t="s">
        <v>3970</v>
      </c>
      <c r="D8300" s="132"/>
      <c r="E8300" s="4"/>
      <c r="F8300" s="4"/>
      <c r="G8300" s="17" t="str">
        <f>IFERROR(VLOOKUP(Table1[[#This Row],[Codigo_insumo]],BD_Insumos!$B:$E,4),"")</f>
        <v/>
      </c>
      <c r="H8300" s="139"/>
      <c r="I8300" s="5" t="s">
        <v>5</v>
      </c>
      <c r="J8300" s="20" t="str">
        <f t="shared" si="129"/>
        <v/>
      </c>
      <c r="K8300" s="21">
        <f>IF(I8300&lt;&gt;"",SUMIF(Table1[Codigo_servico],A8300,Table1[Subtotal_insumo]),"")</f>
        <v>41.347084265124224</v>
      </c>
      <c r="L8300" s="17" t="str">
        <f>IF(Table1[[#This Row],[Ordem_insumos]]&lt;&gt;0,VLOOKUP(Table1[[#This Row],[Codigo_servico]],Preencher_Orcamento!$B:$D,3,FALSE)*Table1[[#This Row],[Qtde_insumo]],"")</f>
        <v/>
      </c>
      <c r="M8300" s="17" t="str">
        <f>IF(Table1[[#This Row],[Ordem_insumos]]&lt;&gt;0,VLOOKUP(Table1[[#This Row],[Codigo_servico]],Preencher_Orcamento!$B:$D,3,FALSE)*Table1[[#This Row],[Subtotal_insumo]],"")</f>
        <v/>
      </c>
    </row>
    <row r="8301" spans="1:13" x14ac:dyDescent="0.25">
      <c r="A8301" s="6">
        <v>101176</v>
      </c>
      <c r="B8301" s="126">
        <v>1</v>
      </c>
      <c r="C8301" s="133"/>
      <c r="D8301" s="134">
        <v>10604</v>
      </c>
      <c r="E8301" s="7" t="s">
        <v>114</v>
      </c>
      <c r="F8301" s="8" t="s">
        <v>58</v>
      </c>
      <c r="G8301" s="16">
        <f>IFERROR(VLOOKUP(Table1[[#This Row],[Codigo_insumo]],BD_Insumos!$B:$E,4),"")</f>
        <v>182.33539999999999</v>
      </c>
      <c r="H8301" s="140">
        <v>1.9E-2</v>
      </c>
      <c r="I8301" s="9"/>
      <c r="J8301" s="22">
        <f t="shared" si="129"/>
        <v>3.4643725999999999</v>
      </c>
      <c r="K8301" s="22" t="str">
        <f>IF(I8301&lt;&gt;"",SUMIF(Table1[Codigo_servico],A8301,Table1[Subtotal_insumo]),"")</f>
        <v/>
      </c>
      <c r="L8301" s="16">
        <f>IF(Table1[[#This Row],[Ordem_insumos]]&lt;&gt;0,VLOOKUP(Table1[[#This Row],[Codigo_servico]],Preencher_Orcamento!$B:$D,3,FALSE)*Table1[[#This Row],[Qtde_insumo]],"")</f>
        <v>0</v>
      </c>
      <c r="M8301" s="16">
        <f>IF(Table1[[#This Row],[Ordem_insumos]]&lt;&gt;0,VLOOKUP(Table1[[#This Row],[Codigo_servico]],Preencher_Orcamento!$B:$D,3,FALSE)*Table1[[#This Row],[Subtotal_insumo]],"")</f>
        <v>0</v>
      </c>
    </row>
    <row r="8302" spans="1:13" x14ac:dyDescent="0.25">
      <c r="A8302" s="6">
        <v>101176</v>
      </c>
      <c r="B8302" s="126">
        <v>2</v>
      </c>
      <c r="C8302" s="133"/>
      <c r="D8302" s="134">
        <v>2099</v>
      </c>
      <c r="E8302" s="7" t="s">
        <v>2205</v>
      </c>
      <c r="F8302" s="8" t="s">
        <v>2140</v>
      </c>
      <c r="G8302" s="16">
        <f>IFERROR(VLOOKUP(Table1[[#This Row],[Codigo_insumo]],BD_Insumos!$B:$E,4),"")</f>
        <v>12.627877718847255</v>
      </c>
      <c r="H8302" s="140">
        <v>1</v>
      </c>
      <c r="I8302" s="9"/>
      <c r="J8302" s="22">
        <f t="shared" si="129"/>
        <v>12.627877718847255</v>
      </c>
      <c r="K8302" s="22" t="str">
        <f>IF(I8302&lt;&gt;"",SUMIF(Table1[Codigo_servico],A8302,Table1[Subtotal_insumo]),"")</f>
        <v/>
      </c>
      <c r="L8302" s="16">
        <f>IF(Table1[[#This Row],[Ordem_insumos]]&lt;&gt;0,VLOOKUP(Table1[[#This Row],[Codigo_servico]],Preencher_Orcamento!$B:$D,3,FALSE)*Table1[[#This Row],[Qtde_insumo]],"")</f>
        <v>0</v>
      </c>
      <c r="M8302" s="16">
        <f>IF(Table1[[#This Row],[Ordem_insumos]]&lt;&gt;0,VLOOKUP(Table1[[#This Row],[Codigo_servico]],Preencher_Orcamento!$B:$D,3,FALSE)*Table1[[#This Row],[Subtotal_insumo]],"")</f>
        <v>0</v>
      </c>
    </row>
    <row r="8303" spans="1:13" x14ac:dyDescent="0.25">
      <c r="A8303" s="6">
        <v>101176</v>
      </c>
      <c r="B8303" s="126">
        <v>3</v>
      </c>
      <c r="C8303" s="133"/>
      <c r="D8303" s="134">
        <v>2020</v>
      </c>
      <c r="E8303" s="7" t="s">
        <v>2188</v>
      </c>
      <c r="F8303" s="8" t="s">
        <v>2140</v>
      </c>
      <c r="G8303" s="18">
        <f>IFERROR(VLOOKUP(Table1[[#This Row],[Codigo_insumo]],BD_Insumos!$B:$E,4),"")</f>
        <v>15.860837164231068</v>
      </c>
      <c r="H8303" s="140">
        <v>0.16</v>
      </c>
      <c r="I8303" s="9"/>
      <c r="J8303" s="23">
        <f t="shared" si="129"/>
        <v>2.5377339462769708</v>
      </c>
      <c r="K8303" s="22" t="str">
        <f>IF(I8303&lt;&gt;"",SUMIF(Table1[Codigo_servico],A8303,Table1[Subtotal_insumo]),"")</f>
        <v/>
      </c>
      <c r="L8303" s="18">
        <f>IF(Table1[[#This Row],[Ordem_insumos]]&lt;&gt;0,VLOOKUP(Table1[[#This Row],[Codigo_servico]],Preencher_Orcamento!$B:$D,3,FALSE)*Table1[[#This Row],[Qtde_insumo]],"")</f>
        <v>0</v>
      </c>
      <c r="M8303" s="18">
        <f>IF(Table1[[#This Row],[Ordem_insumos]]&lt;&gt;0,VLOOKUP(Table1[[#This Row],[Codigo_servico]],Preencher_Orcamento!$B:$D,3,FALSE)*Table1[[#This Row],[Subtotal_insumo]],"")</f>
        <v>0</v>
      </c>
    </row>
    <row r="8304" spans="1:13" ht="39" x14ac:dyDescent="0.25">
      <c r="A8304" s="6">
        <v>101176</v>
      </c>
      <c r="B8304" s="126">
        <v>4</v>
      </c>
      <c r="C8304" s="133"/>
      <c r="D8304" s="134">
        <v>79710</v>
      </c>
      <c r="E8304" s="7" t="s">
        <v>2042</v>
      </c>
      <c r="F8304" s="8" t="s">
        <v>5</v>
      </c>
      <c r="G8304" s="18">
        <f>IFERROR(VLOOKUP(Table1[[#This Row],[Codigo_insumo]],BD_Insumos!$B:$E,4),"")</f>
        <v>22.717099999999999</v>
      </c>
      <c r="H8304" s="140">
        <v>1</v>
      </c>
      <c r="I8304" s="9"/>
      <c r="J8304" s="23">
        <f t="shared" si="129"/>
        <v>22.717099999999999</v>
      </c>
      <c r="K8304" s="22" t="str">
        <f>IF(I8304&lt;&gt;"",SUMIF(Table1[Codigo_servico],A8304,Table1[Subtotal_insumo]),"")</f>
        <v/>
      </c>
      <c r="L8304" s="18">
        <f>IF(Table1[[#This Row],[Ordem_insumos]]&lt;&gt;0,VLOOKUP(Table1[[#This Row],[Codigo_servico]],Preencher_Orcamento!$B:$D,3,FALSE)*Table1[[#This Row],[Qtde_insumo]],"")</f>
        <v>0</v>
      </c>
      <c r="M8304" s="18">
        <f>IF(Table1[[#This Row],[Ordem_insumos]]&lt;&gt;0,VLOOKUP(Table1[[#This Row],[Codigo_servico]],Preencher_Orcamento!$B:$D,3,FALSE)*Table1[[#This Row],[Subtotal_insumo]],"")</f>
        <v>0</v>
      </c>
    </row>
    <row r="8305" spans="1:13" x14ac:dyDescent="0.25">
      <c r="A8305" s="3">
        <v>101177</v>
      </c>
      <c r="B8305" s="125">
        <v>0</v>
      </c>
      <c r="C8305" s="131" t="s">
        <v>3971</v>
      </c>
      <c r="D8305" s="132"/>
      <c r="E8305" s="4"/>
      <c r="F8305" s="4"/>
      <c r="G8305" s="17" t="str">
        <f>IFERROR(VLOOKUP(Table1[[#This Row],[Codigo_insumo]],BD_Insumos!$B:$E,4),"")</f>
        <v/>
      </c>
      <c r="H8305" s="139"/>
      <c r="I8305" s="5" t="s">
        <v>5</v>
      </c>
      <c r="J8305" s="20" t="str">
        <f t="shared" si="129"/>
        <v/>
      </c>
      <c r="K8305" s="21">
        <f>IF(I8305&lt;&gt;"",SUMIF(Table1[Codigo_servico],A8305,Table1[Subtotal_insumo]),"")</f>
        <v>64.569960895321032</v>
      </c>
      <c r="L8305" s="17" t="str">
        <f>IF(Table1[[#This Row],[Ordem_insumos]]&lt;&gt;0,VLOOKUP(Table1[[#This Row],[Codigo_servico]],Preencher_Orcamento!$B:$D,3,FALSE)*Table1[[#This Row],[Qtde_insumo]],"")</f>
        <v/>
      </c>
      <c r="M8305" s="17" t="str">
        <f>IF(Table1[[#This Row],[Ordem_insumos]]&lt;&gt;0,VLOOKUP(Table1[[#This Row],[Codigo_servico]],Preencher_Orcamento!$B:$D,3,FALSE)*Table1[[#This Row],[Subtotal_insumo]],"")</f>
        <v/>
      </c>
    </row>
    <row r="8306" spans="1:13" x14ac:dyDescent="0.25">
      <c r="A8306" s="6">
        <v>101177</v>
      </c>
      <c r="B8306" s="126">
        <v>1</v>
      </c>
      <c r="C8306" s="133"/>
      <c r="D8306" s="134">
        <v>2020</v>
      </c>
      <c r="E8306" s="7" t="s">
        <v>2188</v>
      </c>
      <c r="F8306" s="8" t="s">
        <v>2140</v>
      </c>
      <c r="G8306" s="16">
        <f>IFERROR(VLOOKUP(Table1[[#This Row],[Codigo_insumo]],BD_Insumos!$B:$E,4),"")</f>
        <v>15.860837164231068</v>
      </c>
      <c r="H8306" s="140">
        <v>0.26279999999999998</v>
      </c>
      <c r="I8306" s="9"/>
      <c r="J8306" s="22">
        <f t="shared" si="129"/>
        <v>4.1682280067599242</v>
      </c>
      <c r="K8306" s="22" t="str">
        <f>IF(I8306&lt;&gt;"",SUMIF(Table1[Codigo_servico],A8306,Table1[Subtotal_insumo]),"")</f>
        <v/>
      </c>
      <c r="L8306" s="16">
        <f>IF(Table1[[#This Row],[Ordem_insumos]]&lt;&gt;0,VLOOKUP(Table1[[#This Row],[Codigo_servico]],Preencher_Orcamento!$B:$D,3,FALSE)*Table1[[#This Row],[Qtde_insumo]],"")</f>
        <v>0</v>
      </c>
      <c r="M8306" s="16">
        <f>IF(Table1[[#This Row],[Ordem_insumos]]&lt;&gt;0,VLOOKUP(Table1[[#This Row],[Codigo_servico]],Preencher_Orcamento!$B:$D,3,FALSE)*Table1[[#This Row],[Subtotal_insumo]],"")</f>
        <v>0</v>
      </c>
    </row>
    <row r="8307" spans="1:13" x14ac:dyDescent="0.25">
      <c r="A8307" s="6">
        <v>101177</v>
      </c>
      <c r="B8307" s="126">
        <v>2</v>
      </c>
      <c r="C8307" s="133"/>
      <c r="D8307" s="134">
        <v>10604</v>
      </c>
      <c r="E8307" s="7" t="s">
        <v>114</v>
      </c>
      <c r="F8307" s="8" t="s">
        <v>58</v>
      </c>
      <c r="G8307" s="16">
        <f>IFERROR(VLOOKUP(Table1[[#This Row],[Codigo_insumo]],BD_Insumos!$B:$E,4),"")</f>
        <v>182.33539999999999</v>
      </c>
      <c r="H8307" s="140">
        <v>3.5000000000000003E-2</v>
      </c>
      <c r="I8307" s="9"/>
      <c r="J8307" s="22">
        <f t="shared" si="129"/>
        <v>6.3817390000000005</v>
      </c>
      <c r="K8307" s="22" t="str">
        <f>IF(I8307&lt;&gt;"",SUMIF(Table1[Codigo_servico],A8307,Table1[Subtotal_insumo]),"")</f>
        <v/>
      </c>
      <c r="L8307" s="16">
        <f>IF(Table1[[#This Row],[Ordem_insumos]]&lt;&gt;0,VLOOKUP(Table1[[#This Row],[Codigo_servico]],Preencher_Orcamento!$B:$D,3,FALSE)*Table1[[#This Row],[Qtde_insumo]],"")</f>
        <v>0</v>
      </c>
      <c r="M8307" s="16">
        <f>IF(Table1[[#This Row],[Ordem_insumos]]&lt;&gt;0,VLOOKUP(Table1[[#This Row],[Codigo_servico]],Preencher_Orcamento!$B:$D,3,FALSE)*Table1[[#This Row],[Subtotal_insumo]],"")</f>
        <v>0</v>
      </c>
    </row>
    <row r="8308" spans="1:13" ht="39" x14ac:dyDescent="0.25">
      <c r="A8308" s="6">
        <v>101177</v>
      </c>
      <c r="B8308" s="126">
        <v>3</v>
      </c>
      <c r="C8308" s="133"/>
      <c r="D8308" s="134">
        <v>79709</v>
      </c>
      <c r="E8308" s="7" t="s">
        <v>2041</v>
      </c>
      <c r="F8308" s="8" t="s">
        <v>5</v>
      </c>
      <c r="G8308" s="18">
        <f>IFERROR(VLOOKUP(Table1[[#This Row],[Codigo_insumo]],BD_Insumos!$B:$E,4),"")</f>
        <v>24.783300000000001</v>
      </c>
      <c r="H8308" s="140">
        <v>1</v>
      </c>
      <c r="I8308" s="9"/>
      <c r="J8308" s="23">
        <f t="shared" si="129"/>
        <v>24.783300000000001</v>
      </c>
      <c r="K8308" s="22" t="str">
        <f>IF(I8308&lt;&gt;"",SUMIF(Table1[Codigo_servico],A8308,Table1[Subtotal_insumo]),"")</f>
        <v/>
      </c>
      <c r="L8308" s="18">
        <f>IF(Table1[[#This Row],[Ordem_insumos]]&lt;&gt;0,VLOOKUP(Table1[[#This Row],[Codigo_servico]],Preencher_Orcamento!$B:$D,3,FALSE)*Table1[[#This Row],[Qtde_insumo]],"")</f>
        <v>0</v>
      </c>
      <c r="M8308" s="18">
        <f>IF(Table1[[#This Row],[Ordem_insumos]]&lt;&gt;0,VLOOKUP(Table1[[#This Row],[Codigo_servico]],Preencher_Orcamento!$B:$D,3,FALSE)*Table1[[#This Row],[Subtotal_insumo]],"")</f>
        <v>0</v>
      </c>
    </row>
    <row r="8309" spans="1:13" x14ac:dyDescent="0.25">
      <c r="A8309" s="6">
        <v>101177</v>
      </c>
      <c r="B8309" s="126">
        <v>4</v>
      </c>
      <c r="C8309" s="133"/>
      <c r="D8309" s="134">
        <v>2099</v>
      </c>
      <c r="E8309" s="7" t="s">
        <v>2205</v>
      </c>
      <c r="F8309" s="8" t="s">
        <v>2140</v>
      </c>
      <c r="G8309" s="18">
        <f>IFERROR(VLOOKUP(Table1[[#This Row],[Codigo_insumo]],BD_Insumos!$B:$E,4),"")</f>
        <v>12.627877718847255</v>
      </c>
      <c r="H8309" s="140">
        <v>2.3152499999999998</v>
      </c>
      <c r="I8309" s="9"/>
      <c r="J8309" s="23">
        <f t="shared" si="129"/>
        <v>29.236693888561106</v>
      </c>
      <c r="K8309" s="22" t="str">
        <f>IF(I8309&lt;&gt;"",SUMIF(Table1[Codigo_servico],A8309,Table1[Subtotal_insumo]),"")</f>
        <v/>
      </c>
      <c r="L8309" s="18">
        <f>IF(Table1[[#This Row],[Ordem_insumos]]&lt;&gt;0,VLOOKUP(Table1[[#This Row],[Codigo_servico]],Preencher_Orcamento!$B:$D,3,FALSE)*Table1[[#This Row],[Qtde_insumo]],"")</f>
        <v>0</v>
      </c>
      <c r="M8309" s="18">
        <f>IF(Table1[[#This Row],[Ordem_insumos]]&lt;&gt;0,VLOOKUP(Table1[[#This Row],[Codigo_servico]],Preencher_Orcamento!$B:$D,3,FALSE)*Table1[[#This Row],[Subtotal_insumo]],"")</f>
        <v>0</v>
      </c>
    </row>
    <row r="8310" spans="1:13" x14ac:dyDescent="0.25">
      <c r="A8310" s="3">
        <v>101185</v>
      </c>
      <c r="B8310" s="125">
        <v>0</v>
      </c>
      <c r="C8310" s="131" t="s">
        <v>3972</v>
      </c>
      <c r="D8310" s="132"/>
      <c r="E8310" s="4"/>
      <c r="F8310" s="4"/>
      <c r="G8310" s="17" t="str">
        <f>IFERROR(VLOOKUP(Table1[[#This Row],[Codigo_insumo]],BD_Insumos!$B:$E,4),"")</f>
        <v/>
      </c>
      <c r="H8310" s="139"/>
      <c r="I8310" s="5" t="s">
        <v>5</v>
      </c>
      <c r="J8310" s="20" t="str">
        <f t="shared" si="129"/>
        <v/>
      </c>
      <c r="K8310" s="21">
        <f>IF(I8310&lt;&gt;"",SUMIF(Table1[Codigo_servico],A8310,Table1[Subtotal_insumo]),"")</f>
        <v>43.280347729447882</v>
      </c>
      <c r="L8310" s="17" t="str">
        <f>IF(Table1[[#This Row],[Ordem_insumos]]&lt;&gt;0,VLOOKUP(Table1[[#This Row],[Codigo_servico]],Preencher_Orcamento!$B:$D,3,FALSE)*Table1[[#This Row],[Qtde_insumo]],"")</f>
        <v/>
      </c>
      <c r="M8310" s="17" t="str">
        <f>IF(Table1[[#This Row],[Ordem_insumos]]&lt;&gt;0,VLOOKUP(Table1[[#This Row],[Codigo_servico]],Preencher_Orcamento!$B:$D,3,FALSE)*Table1[[#This Row],[Subtotal_insumo]],"")</f>
        <v/>
      </c>
    </row>
    <row r="8311" spans="1:13" x14ac:dyDescent="0.25">
      <c r="A8311" s="6">
        <v>101185</v>
      </c>
      <c r="B8311" s="126">
        <v>1</v>
      </c>
      <c r="C8311" s="133"/>
      <c r="D8311" s="134">
        <v>10608</v>
      </c>
      <c r="E8311" s="7" t="s">
        <v>118</v>
      </c>
      <c r="F8311" s="8" t="s">
        <v>58</v>
      </c>
      <c r="G8311" s="16">
        <f>IFERROR(VLOOKUP(Table1[[#This Row],[Codigo_insumo]],BD_Insumos!$B:$E,4),"")</f>
        <v>238.17070000000001</v>
      </c>
      <c r="H8311" s="140">
        <v>2.5000000000000001E-2</v>
      </c>
      <c r="I8311" s="9"/>
      <c r="J8311" s="22">
        <f t="shared" si="129"/>
        <v>5.9542675000000003</v>
      </c>
      <c r="K8311" s="22" t="str">
        <f>IF(I8311&lt;&gt;"",SUMIF(Table1[Codigo_servico],A8311,Table1[Subtotal_insumo]),"")</f>
        <v/>
      </c>
      <c r="L8311" s="16">
        <f>IF(Table1[[#This Row],[Ordem_insumos]]&lt;&gt;0,VLOOKUP(Table1[[#This Row],[Codigo_servico]],Preencher_Orcamento!$B:$D,3,FALSE)*Table1[[#This Row],[Qtde_insumo]],"")</f>
        <v>0</v>
      </c>
      <c r="M8311" s="16">
        <f>IF(Table1[[#This Row],[Ordem_insumos]]&lt;&gt;0,VLOOKUP(Table1[[#This Row],[Codigo_servico]],Preencher_Orcamento!$B:$D,3,FALSE)*Table1[[#This Row],[Subtotal_insumo]],"")</f>
        <v>0</v>
      </c>
    </row>
    <row r="8312" spans="1:13" ht="26.25" x14ac:dyDescent="0.25">
      <c r="A8312" s="6">
        <v>101185</v>
      </c>
      <c r="B8312" s="126">
        <v>2</v>
      </c>
      <c r="C8312" s="133"/>
      <c r="D8312" s="134">
        <v>10648</v>
      </c>
      <c r="E8312" s="7" t="s">
        <v>158</v>
      </c>
      <c r="F8312" s="8" t="s">
        <v>58</v>
      </c>
      <c r="G8312" s="16">
        <f>IFERROR(VLOOKUP(Table1[[#This Row],[Codigo_insumo]],BD_Insumos!$B:$E,4),"")</f>
        <v>359.69349999999997</v>
      </c>
      <c r="H8312" s="140">
        <v>0.01</v>
      </c>
      <c r="I8312" s="9"/>
      <c r="J8312" s="22">
        <f t="shared" si="129"/>
        <v>3.5969349999999998</v>
      </c>
      <c r="K8312" s="22" t="str">
        <f>IF(I8312&lt;&gt;"",SUMIF(Table1[Codigo_servico],A8312,Table1[Subtotal_insumo]),"")</f>
        <v/>
      </c>
      <c r="L8312" s="16">
        <f>IF(Table1[[#This Row],[Ordem_insumos]]&lt;&gt;0,VLOOKUP(Table1[[#This Row],[Codigo_servico]],Preencher_Orcamento!$B:$D,3,FALSE)*Table1[[#This Row],[Qtde_insumo]],"")</f>
        <v>0</v>
      </c>
      <c r="M8312" s="16">
        <f>IF(Table1[[#This Row],[Ordem_insumos]]&lt;&gt;0,VLOOKUP(Table1[[#This Row],[Codigo_servico]],Preencher_Orcamento!$B:$D,3,FALSE)*Table1[[#This Row],[Subtotal_insumo]],"")</f>
        <v>0</v>
      </c>
    </row>
    <row r="8313" spans="1:13" ht="26.25" x14ac:dyDescent="0.25">
      <c r="A8313" s="6">
        <v>101185</v>
      </c>
      <c r="B8313" s="126">
        <v>3</v>
      </c>
      <c r="C8313" s="133"/>
      <c r="D8313" s="134">
        <v>10636</v>
      </c>
      <c r="E8313" s="7" t="s">
        <v>146</v>
      </c>
      <c r="F8313" s="8" t="s">
        <v>58</v>
      </c>
      <c r="G8313" s="18">
        <f>IFERROR(VLOOKUP(Table1[[#This Row],[Codigo_insumo]],BD_Insumos!$B:$E,4),"")</f>
        <v>318.20740000000001</v>
      </c>
      <c r="H8313" s="140">
        <v>2E-3</v>
      </c>
      <c r="I8313" s="9"/>
      <c r="J8313" s="23">
        <f t="shared" si="129"/>
        <v>0.63641480000000006</v>
      </c>
      <c r="K8313" s="22" t="str">
        <f>IF(I8313&lt;&gt;"",SUMIF(Table1[Codigo_servico],A8313,Table1[Subtotal_insumo]),"")</f>
        <v/>
      </c>
      <c r="L8313" s="18">
        <f>IF(Table1[[#This Row],[Ordem_insumos]]&lt;&gt;0,VLOOKUP(Table1[[#This Row],[Codigo_servico]],Preencher_Orcamento!$B:$D,3,FALSE)*Table1[[#This Row],[Qtde_insumo]],"")</f>
        <v>0</v>
      </c>
      <c r="M8313" s="18">
        <f>IF(Table1[[#This Row],[Ordem_insumos]]&lt;&gt;0,VLOOKUP(Table1[[#This Row],[Codigo_servico]],Preencher_Orcamento!$B:$D,3,FALSE)*Table1[[#This Row],[Subtotal_insumo]],"")</f>
        <v>0</v>
      </c>
    </row>
    <row r="8314" spans="1:13" x14ac:dyDescent="0.25">
      <c r="A8314" s="6">
        <v>101185</v>
      </c>
      <c r="B8314" s="126">
        <v>4</v>
      </c>
      <c r="C8314" s="133"/>
      <c r="D8314" s="134">
        <v>10543</v>
      </c>
      <c r="E8314" s="7" t="s">
        <v>91</v>
      </c>
      <c r="F8314" s="8" t="s">
        <v>58</v>
      </c>
      <c r="G8314" s="18">
        <f>IFERROR(VLOOKUP(Table1[[#This Row],[Codigo_insumo]],BD_Insumos!$B:$E,4),"")</f>
        <v>67.283799999999999</v>
      </c>
      <c r="H8314" s="140">
        <v>2.5000000000000001E-2</v>
      </c>
      <c r="I8314" s="9"/>
      <c r="J8314" s="23">
        <f t="shared" si="129"/>
        <v>1.6820950000000001</v>
      </c>
      <c r="K8314" s="22" t="str">
        <f>IF(I8314&lt;&gt;"",SUMIF(Table1[Codigo_servico],A8314,Table1[Subtotal_insumo]),"")</f>
        <v/>
      </c>
      <c r="L8314" s="18">
        <f>IF(Table1[[#This Row],[Ordem_insumos]]&lt;&gt;0,VLOOKUP(Table1[[#This Row],[Codigo_servico]],Preencher_Orcamento!$B:$D,3,FALSE)*Table1[[#This Row],[Qtde_insumo]],"")</f>
        <v>0</v>
      </c>
      <c r="M8314" s="18">
        <f>IF(Table1[[#This Row],[Ordem_insumos]]&lt;&gt;0,VLOOKUP(Table1[[#This Row],[Codigo_servico]],Preencher_Orcamento!$B:$D,3,FALSE)*Table1[[#This Row],[Subtotal_insumo]],"")</f>
        <v>0</v>
      </c>
    </row>
    <row r="8315" spans="1:13" ht="26.25" x14ac:dyDescent="0.25">
      <c r="A8315" s="6">
        <v>101185</v>
      </c>
      <c r="B8315" s="126">
        <v>5</v>
      </c>
      <c r="C8315" s="133"/>
      <c r="D8315" s="134">
        <v>14040</v>
      </c>
      <c r="E8315" s="7" t="s">
        <v>299</v>
      </c>
      <c r="F8315" s="8" t="s">
        <v>168</v>
      </c>
      <c r="G8315" s="18">
        <f>IFERROR(VLOOKUP(Table1[[#This Row],[Codigo_insumo]],BD_Insumos!$B:$E,4),"")</f>
        <v>7.3939000000000004</v>
      </c>
      <c r="H8315" s="140">
        <v>0.23</v>
      </c>
      <c r="I8315" s="9"/>
      <c r="J8315" s="23">
        <f t="shared" si="129"/>
        <v>1.7005970000000001</v>
      </c>
      <c r="K8315" s="22" t="str">
        <f>IF(I8315&lt;&gt;"",SUMIF(Table1[Codigo_servico],A8315,Table1[Subtotal_insumo]),"")</f>
        <v/>
      </c>
      <c r="L8315" s="18">
        <f>IF(Table1[[#This Row],[Ordem_insumos]]&lt;&gt;0,VLOOKUP(Table1[[#This Row],[Codigo_servico]],Preencher_Orcamento!$B:$D,3,FALSE)*Table1[[#This Row],[Qtde_insumo]],"")</f>
        <v>0</v>
      </c>
      <c r="M8315" s="18">
        <f>IF(Table1[[#This Row],[Ordem_insumos]]&lt;&gt;0,VLOOKUP(Table1[[#This Row],[Codigo_servico]],Preencher_Orcamento!$B:$D,3,FALSE)*Table1[[#This Row],[Subtotal_insumo]],"")</f>
        <v>0</v>
      </c>
    </row>
    <row r="8316" spans="1:13" x14ac:dyDescent="0.25">
      <c r="A8316" s="6">
        <v>101185</v>
      </c>
      <c r="B8316" s="126">
        <v>6</v>
      </c>
      <c r="C8316" s="133"/>
      <c r="D8316" s="134">
        <v>2020</v>
      </c>
      <c r="E8316" s="7" t="s">
        <v>2188</v>
      </c>
      <c r="F8316" s="8" t="s">
        <v>2140</v>
      </c>
      <c r="G8316" s="18">
        <f>IFERROR(VLOOKUP(Table1[[#This Row],[Codigo_insumo]],BD_Insumos!$B:$E,4),"")</f>
        <v>15.860837164231068</v>
      </c>
      <c r="H8316" s="140">
        <v>0.54</v>
      </c>
      <c r="I8316" s="9"/>
      <c r="J8316" s="23">
        <f t="shared" si="129"/>
        <v>8.5648520686847771</v>
      </c>
      <c r="K8316" s="22" t="str">
        <f>IF(I8316&lt;&gt;"",SUMIF(Table1[Codigo_servico],A8316,Table1[Subtotal_insumo]),"")</f>
        <v/>
      </c>
      <c r="L8316" s="18">
        <f>IF(Table1[[#This Row],[Ordem_insumos]]&lt;&gt;0,VLOOKUP(Table1[[#This Row],[Codigo_servico]],Preencher_Orcamento!$B:$D,3,FALSE)*Table1[[#This Row],[Qtde_insumo]],"")</f>
        <v>0</v>
      </c>
      <c r="M8316" s="18">
        <f>IF(Table1[[#This Row],[Ordem_insumos]]&lt;&gt;0,VLOOKUP(Table1[[#This Row],[Codigo_servico]],Preencher_Orcamento!$B:$D,3,FALSE)*Table1[[#This Row],[Subtotal_insumo]],"")</f>
        <v>0</v>
      </c>
    </row>
    <row r="8317" spans="1:13" ht="26.25" x14ac:dyDescent="0.25">
      <c r="A8317" s="6">
        <v>101185</v>
      </c>
      <c r="B8317" s="126">
        <v>7</v>
      </c>
      <c r="C8317" s="133"/>
      <c r="D8317" s="134">
        <v>14022</v>
      </c>
      <c r="E8317" s="7" t="s">
        <v>290</v>
      </c>
      <c r="F8317" s="8" t="s">
        <v>197</v>
      </c>
      <c r="G8317" s="18">
        <f>IFERROR(VLOOKUP(Table1[[#This Row],[Codigo_insumo]],BD_Insumos!$B:$E,4),"")</f>
        <v>20.04</v>
      </c>
      <c r="H8317" s="140">
        <v>0.06</v>
      </c>
      <c r="I8317" s="9"/>
      <c r="J8317" s="23">
        <f t="shared" si="129"/>
        <v>1.2023999999999999</v>
      </c>
      <c r="K8317" s="22" t="str">
        <f>IF(I8317&lt;&gt;"",SUMIF(Table1[Codigo_servico],A8317,Table1[Subtotal_insumo]),"")</f>
        <v/>
      </c>
      <c r="L8317" s="18">
        <f>IF(Table1[[#This Row],[Ordem_insumos]]&lt;&gt;0,VLOOKUP(Table1[[#This Row],[Codigo_servico]],Preencher_Orcamento!$B:$D,3,FALSE)*Table1[[#This Row],[Qtde_insumo]],"")</f>
        <v>0</v>
      </c>
      <c r="M8317" s="18">
        <f>IF(Table1[[#This Row],[Ordem_insumos]]&lt;&gt;0,VLOOKUP(Table1[[#This Row],[Codigo_servico]],Preencher_Orcamento!$B:$D,3,FALSE)*Table1[[#This Row],[Subtotal_insumo]],"")</f>
        <v>0</v>
      </c>
    </row>
    <row r="8318" spans="1:13" x14ac:dyDescent="0.25">
      <c r="A8318" s="6">
        <v>101185</v>
      </c>
      <c r="B8318" s="126">
        <v>8</v>
      </c>
      <c r="C8318" s="133"/>
      <c r="D8318" s="134">
        <v>12580</v>
      </c>
      <c r="E8318" s="7" t="s">
        <v>246</v>
      </c>
      <c r="F8318" s="8" t="s">
        <v>457</v>
      </c>
      <c r="G8318" s="18">
        <f>IFERROR(VLOOKUP(Table1[[#This Row],[Codigo_insumo]],BD_Insumos!$B:$E,4),"")</f>
        <v>0.25140000000000001</v>
      </c>
      <c r="H8318" s="140">
        <v>8</v>
      </c>
      <c r="I8318" s="9"/>
      <c r="J8318" s="23">
        <f t="shared" si="129"/>
        <v>2.0112000000000001</v>
      </c>
      <c r="K8318" s="22" t="str">
        <f>IF(I8318&lt;&gt;"",SUMIF(Table1[Codigo_servico],A8318,Table1[Subtotal_insumo]),"")</f>
        <v/>
      </c>
      <c r="L8318" s="18">
        <f>IF(Table1[[#This Row],[Ordem_insumos]]&lt;&gt;0,VLOOKUP(Table1[[#This Row],[Codigo_servico]],Preencher_Orcamento!$B:$D,3,FALSE)*Table1[[#This Row],[Qtde_insumo]],"")</f>
        <v>0</v>
      </c>
      <c r="M8318" s="18">
        <f>IF(Table1[[#This Row],[Ordem_insumos]]&lt;&gt;0,VLOOKUP(Table1[[#This Row],[Codigo_servico]],Preencher_Orcamento!$B:$D,3,FALSE)*Table1[[#This Row],[Subtotal_insumo]],"")</f>
        <v>0</v>
      </c>
    </row>
    <row r="8319" spans="1:13" x14ac:dyDescent="0.25">
      <c r="A8319" s="6">
        <v>101185</v>
      </c>
      <c r="B8319" s="126">
        <v>9</v>
      </c>
      <c r="C8319" s="133"/>
      <c r="D8319" s="134">
        <v>2099</v>
      </c>
      <c r="E8319" s="7" t="s">
        <v>2205</v>
      </c>
      <c r="F8319" s="8" t="s">
        <v>2140</v>
      </c>
      <c r="G8319" s="18">
        <f>IFERROR(VLOOKUP(Table1[[#This Row],[Codigo_insumo]],BD_Insumos!$B:$E,4),"")</f>
        <v>12.627877718847255</v>
      </c>
      <c r="H8319" s="140">
        <v>1.42</v>
      </c>
      <c r="I8319" s="9"/>
      <c r="J8319" s="23">
        <f t="shared" si="129"/>
        <v>17.931586360763102</v>
      </c>
      <c r="K8319" s="22" t="str">
        <f>IF(I8319&lt;&gt;"",SUMIF(Table1[Codigo_servico],A8319,Table1[Subtotal_insumo]),"")</f>
        <v/>
      </c>
      <c r="L8319" s="18">
        <f>IF(Table1[[#This Row],[Ordem_insumos]]&lt;&gt;0,VLOOKUP(Table1[[#This Row],[Codigo_servico]],Preencher_Orcamento!$B:$D,3,FALSE)*Table1[[#This Row],[Qtde_insumo]],"")</f>
        <v>0</v>
      </c>
      <c r="M8319" s="18">
        <f>IF(Table1[[#This Row],[Ordem_insumos]]&lt;&gt;0,VLOOKUP(Table1[[#This Row],[Codigo_servico]],Preencher_Orcamento!$B:$D,3,FALSE)*Table1[[#This Row],[Subtotal_insumo]],"")</f>
        <v>0</v>
      </c>
    </row>
    <row r="8320" spans="1:13" x14ac:dyDescent="0.25">
      <c r="A8320" s="3">
        <v>101186</v>
      </c>
      <c r="B8320" s="125">
        <v>0</v>
      </c>
      <c r="C8320" s="131" t="s">
        <v>3973</v>
      </c>
      <c r="D8320" s="132"/>
      <c r="E8320" s="4"/>
      <c r="F8320" s="4"/>
      <c r="G8320" s="17" t="str">
        <f>IFERROR(VLOOKUP(Table1[[#This Row],[Codigo_insumo]],BD_Insumos!$B:$E,4),"")</f>
        <v/>
      </c>
      <c r="H8320" s="139"/>
      <c r="I8320" s="5" t="s">
        <v>5</v>
      </c>
      <c r="J8320" s="20" t="str">
        <f t="shared" si="129"/>
        <v/>
      </c>
      <c r="K8320" s="21">
        <f>IF(I8320&lt;&gt;"",SUMIF(Table1[Codigo_servico],A8320,Table1[Subtotal_insumo]),"")</f>
        <v>89.014360894080411</v>
      </c>
      <c r="L8320" s="17" t="str">
        <f>IF(Table1[[#This Row],[Ordem_insumos]]&lt;&gt;0,VLOOKUP(Table1[[#This Row],[Codigo_servico]],Preencher_Orcamento!$B:$D,3,FALSE)*Table1[[#This Row],[Qtde_insumo]],"")</f>
        <v/>
      </c>
      <c r="M8320" s="17" t="str">
        <f>IF(Table1[[#This Row],[Ordem_insumos]]&lt;&gt;0,VLOOKUP(Table1[[#This Row],[Codigo_servico]],Preencher_Orcamento!$B:$D,3,FALSE)*Table1[[#This Row],[Subtotal_insumo]],"")</f>
        <v/>
      </c>
    </row>
    <row r="8321" spans="1:13" x14ac:dyDescent="0.25">
      <c r="A8321" s="6">
        <v>101186</v>
      </c>
      <c r="B8321" s="126">
        <v>1</v>
      </c>
      <c r="C8321" s="133"/>
      <c r="D8321" s="134">
        <v>12580</v>
      </c>
      <c r="E8321" s="7" t="s">
        <v>246</v>
      </c>
      <c r="F8321" s="8" t="s">
        <v>457</v>
      </c>
      <c r="G8321" s="16">
        <f>IFERROR(VLOOKUP(Table1[[#This Row],[Codigo_insumo]],BD_Insumos!$B:$E,4),"")</f>
        <v>0.25140000000000001</v>
      </c>
      <c r="H8321" s="140">
        <v>28</v>
      </c>
      <c r="I8321" s="9"/>
      <c r="J8321" s="22">
        <f t="shared" si="129"/>
        <v>7.0392000000000001</v>
      </c>
      <c r="K8321" s="22" t="str">
        <f>IF(I8321&lt;&gt;"",SUMIF(Table1[Codigo_servico],A8321,Table1[Subtotal_insumo]),"")</f>
        <v/>
      </c>
      <c r="L8321" s="16">
        <f>IF(Table1[[#This Row],[Ordem_insumos]]&lt;&gt;0,VLOOKUP(Table1[[#This Row],[Codigo_servico]],Preencher_Orcamento!$B:$D,3,FALSE)*Table1[[#This Row],[Qtde_insumo]],"")</f>
        <v>0</v>
      </c>
      <c r="M8321" s="16">
        <f>IF(Table1[[#This Row],[Ordem_insumos]]&lt;&gt;0,VLOOKUP(Table1[[#This Row],[Codigo_servico]],Preencher_Orcamento!$B:$D,3,FALSE)*Table1[[#This Row],[Subtotal_insumo]],"")</f>
        <v>0</v>
      </c>
    </row>
    <row r="8322" spans="1:13" x14ac:dyDescent="0.25">
      <c r="A8322" s="6">
        <v>101186</v>
      </c>
      <c r="B8322" s="126">
        <v>2</v>
      </c>
      <c r="C8322" s="133"/>
      <c r="D8322" s="134">
        <v>2020</v>
      </c>
      <c r="E8322" s="7" t="s">
        <v>2188</v>
      </c>
      <c r="F8322" s="8" t="s">
        <v>2140</v>
      </c>
      <c r="G8322" s="16">
        <f>IFERROR(VLOOKUP(Table1[[#This Row],[Codigo_insumo]],BD_Insumos!$B:$E,4),"")</f>
        <v>15.860837164231068</v>
      </c>
      <c r="H8322" s="140">
        <v>1.26</v>
      </c>
      <c r="I8322" s="9"/>
      <c r="J8322" s="22">
        <f t="shared" ref="J8322:J8385" si="130">IF(I8322="",G8322*H8322,"")</f>
        <v>19.984654826931145</v>
      </c>
      <c r="K8322" s="22" t="str">
        <f>IF(I8322&lt;&gt;"",SUMIF(Table1[Codigo_servico],A8322,Table1[Subtotal_insumo]),"")</f>
        <v/>
      </c>
      <c r="L8322" s="16">
        <f>IF(Table1[[#This Row],[Ordem_insumos]]&lt;&gt;0,VLOOKUP(Table1[[#This Row],[Codigo_servico]],Preencher_Orcamento!$B:$D,3,FALSE)*Table1[[#This Row],[Qtde_insumo]],"")</f>
        <v>0</v>
      </c>
      <c r="M8322" s="16">
        <f>IF(Table1[[#This Row],[Ordem_insumos]]&lt;&gt;0,VLOOKUP(Table1[[#This Row],[Codigo_servico]],Preencher_Orcamento!$B:$D,3,FALSE)*Table1[[#This Row],[Subtotal_insumo]],"")</f>
        <v>0</v>
      </c>
    </row>
    <row r="8323" spans="1:13" ht="26.25" x14ac:dyDescent="0.25">
      <c r="A8323" s="6">
        <v>101186</v>
      </c>
      <c r="B8323" s="126">
        <v>3</v>
      </c>
      <c r="C8323" s="133"/>
      <c r="D8323" s="134">
        <v>14022</v>
      </c>
      <c r="E8323" s="7" t="s">
        <v>290</v>
      </c>
      <c r="F8323" s="8" t="s">
        <v>197</v>
      </c>
      <c r="G8323" s="18">
        <f>IFERROR(VLOOKUP(Table1[[#This Row],[Codigo_insumo]],BD_Insumos!$B:$E,4),"")</f>
        <v>20.04</v>
      </c>
      <c r="H8323" s="140">
        <v>0.12</v>
      </c>
      <c r="I8323" s="9"/>
      <c r="J8323" s="23">
        <f t="shared" si="130"/>
        <v>2.4047999999999998</v>
      </c>
      <c r="K8323" s="22" t="str">
        <f>IF(I8323&lt;&gt;"",SUMIF(Table1[Codigo_servico],A8323,Table1[Subtotal_insumo]),"")</f>
        <v/>
      </c>
      <c r="L8323" s="18">
        <f>IF(Table1[[#This Row],[Ordem_insumos]]&lt;&gt;0,VLOOKUP(Table1[[#This Row],[Codigo_servico]],Preencher_Orcamento!$B:$D,3,FALSE)*Table1[[#This Row],[Qtde_insumo]],"")</f>
        <v>0</v>
      </c>
      <c r="M8323" s="18">
        <f>IF(Table1[[#This Row],[Ordem_insumos]]&lt;&gt;0,VLOOKUP(Table1[[#This Row],[Codigo_servico]],Preencher_Orcamento!$B:$D,3,FALSE)*Table1[[#This Row],[Subtotal_insumo]],"")</f>
        <v>0</v>
      </c>
    </row>
    <row r="8324" spans="1:13" x14ac:dyDescent="0.25">
      <c r="A8324" s="6">
        <v>101186</v>
      </c>
      <c r="B8324" s="126">
        <v>4</v>
      </c>
      <c r="C8324" s="133"/>
      <c r="D8324" s="134">
        <v>2099</v>
      </c>
      <c r="E8324" s="7" t="s">
        <v>2205</v>
      </c>
      <c r="F8324" s="8" t="s">
        <v>2140</v>
      </c>
      <c r="G8324" s="18">
        <f>IFERROR(VLOOKUP(Table1[[#This Row],[Codigo_insumo]],BD_Insumos!$B:$E,4),"")</f>
        <v>12.627877718847255</v>
      </c>
      <c r="H8324" s="140">
        <v>2.82</v>
      </c>
      <c r="I8324" s="9"/>
      <c r="J8324" s="23">
        <f t="shared" si="130"/>
        <v>35.610615167149255</v>
      </c>
      <c r="K8324" s="22" t="str">
        <f>IF(I8324&lt;&gt;"",SUMIF(Table1[Codigo_servico],A8324,Table1[Subtotal_insumo]),"")</f>
        <v/>
      </c>
      <c r="L8324" s="18">
        <f>IF(Table1[[#This Row],[Ordem_insumos]]&lt;&gt;0,VLOOKUP(Table1[[#This Row],[Codigo_servico]],Preencher_Orcamento!$B:$D,3,FALSE)*Table1[[#This Row],[Qtde_insumo]],"")</f>
        <v>0</v>
      </c>
      <c r="M8324" s="18">
        <f>IF(Table1[[#This Row],[Ordem_insumos]]&lt;&gt;0,VLOOKUP(Table1[[#This Row],[Codigo_servico]],Preencher_Orcamento!$B:$D,3,FALSE)*Table1[[#This Row],[Subtotal_insumo]],"")</f>
        <v>0</v>
      </c>
    </row>
    <row r="8325" spans="1:13" ht="26.25" x14ac:dyDescent="0.25">
      <c r="A8325" s="6">
        <v>101186</v>
      </c>
      <c r="B8325" s="126">
        <v>5</v>
      </c>
      <c r="C8325" s="133"/>
      <c r="D8325" s="134">
        <v>14040</v>
      </c>
      <c r="E8325" s="7" t="s">
        <v>299</v>
      </c>
      <c r="F8325" s="8" t="s">
        <v>168</v>
      </c>
      <c r="G8325" s="18">
        <f>IFERROR(VLOOKUP(Table1[[#This Row],[Codigo_insumo]],BD_Insumos!$B:$E,4),"")</f>
        <v>7.3939000000000004</v>
      </c>
      <c r="H8325" s="140">
        <v>0.5</v>
      </c>
      <c r="I8325" s="9"/>
      <c r="J8325" s="23">
        <f t="shared" si="130"/>
        <v>3.6969500000000002</v>
      </c>
      <c r="K8325" s="22" t="str">
        <f>IF(I8325&lt;&gt;"",SUMIF(Table1[Codigo_servico],A8325,Table1[Subtotal_insumo]),"")</f>
        <v/>
      </c>
      <c r="L8325" s="18">
        <f>IF(Table1[[#This Row],[Ordem_insumos]]&lt;&gt;0,VLOOKUP(Table1[[#This Row],[Codigo_servico]],Preencher_Orcamento!$B:$D,3,FALSE)*Table1[[#This Row],[Qtde_insumo]],"")</f>
        <v>0</v>
      </c>
      <c r="M8325" s="18">
        <f>IF(Table1[[#This Row],[Ordem_insumos]]&lt;&gt;0,VLOOKUP(Table1[[#This Row],[Codigo_servico]],Preencher_Orcamento!$B:$D,3,FALSE)*Table1[[#This Row],[Subtotal_insumo]],"")</f>
        <v>0</v>
      </c>
    </row>
    <row r="8326" spans="1:13" x14ac:dyDescent="0.25">
      <c r="A8326" s="6">
        <v>101186</v>
      </c>
      <c r="B8326" s="126">
        <v>6</v>
      </c>
      <c r="C8326" s="133"/>
      <c r="D8326" s="134">
        <v>10612</v>
      </c>
      <c r="E8326" s="7" t="s">
        <v>122</v>
      </c>
      <c r="F8326" s="8" t="s">
        <v>58</v>
      </c>
      <c r="G8326" s="18">
        <f>IFERROR(VLOOKUP(Table1[[#This Row],[Codigo_insumo]],BD_Insumos!$B:$E,4),"")</f>
        <v>250.2276</v>
      </c>
      <c r="H8326" s="140">
        <v>2.5000000000000001E-2</v>
      </c>
      <c r="I8326" s="9"/>
      <c r="J8326" s="23">
        <f t="shared" si="130"/>
        <v>6.2556900000000004</v>
      </c>
      <c r="K8326" s="22" t="str">
        <f>IF(I8326&lt;&gt;"",SUMIF(Table1[Codigo_servico],A8326,Table1[Subtotal_insumo]),"")</f>
        <v/>
      </c>
      <c r="L8326" s="18">
        <f>IF(Table1[[#This Row],[Ordem_insumos]]&lt;&gt;0,VLOOKUP(Table1[[#This Row],[Codigo_servico]],Preencher_Orcamento!$B:$D,3,FALSE)*Table1[[#This Row],[Qtde_insumo]],"")</f>
        <v>0</v>
      </c>
      <c r="M8326" s="18">
        <f>IF(Table1[[#This Row],[Ordem_insumos]]&lt;&gt;0,VLOOKUP(Table1[[#This Row],[Codigo_servico]],Preencher_Orcamento!$B:$D,3,FALSE)*Table1[[#This Row],[Subtotal_insumo]],"")</f>
        <v>0</v>
      </c>
    </row>
    <row r="8327" spans="1:13" x14ac:dyDescent="0.25">
      <c r="A8327" s="6">
        <v>101186</v>
      </c>
      <c r="B8327" s="126">
        <v>7</v>
      </c>
      <c r="C8327" s="133"/>
      <c r="D8327" s="134">
        <v>10543</v>
      </c>
      <c r="E8327" s="7" t="s">
        <v>91</v>
      </c>
      <c r="F8327" s="8" t="s">
        <v>58</v>
      </c>
      <c r="G8327" s="18">
        <f>IFERROR(VLOOKUP(Table1[[#This Row],[Codigo_insumo]],BD_Insumos!$B:$E,4),"")</f>
        <v>67.283799999999999</v>
      </c>
      <c r="H8327" s="140">
        <v>2.5000000000000001E-2</v>
      </c>
      <c r="I8327" s="9"/>
      <c r="J8327" s="23">
        <f t="shared" si="130"/>
        <v>1.6820950000000001</v>
      </c>
      <c r="K8327" s="22" t="str">
        <f>IF(I8327&lt;&gt;"",SUMIF(Table1[Codigo_servico],A8327,Table1[Subtotal_insumo]),"")</f>
        <v/>
      </c>
      <c r="L8327" s="18">
        <f>IF(Table1[[#This Row],[Ordem_insumos]]&lt;&gt;0,VLOOKUP(Table1[[#This Row],[Codigo_servico]],Preencher_Orcamento!$B:$D,3,FALSE)*Table1[[#This Row],[Qtde_insumo]],"")</f>
        <v>0</v>
      </c>
      <c r="M8327" s="18">
        <f>IF(Table1[[#This Row],[Ordem_insumos]]&lt;&gt;0,VLOOKUP(Table1[[#This Row],[Codigo_servico]],Preencher_Orcamento!$B:$D,3,FALSE)*Table1[[#This Row],[Subtotal_insumo]],"")</f>
        <v>0</v>
      </c>
    </row>
    <row r="8328" spans="1:13" ht="26.25" x14ac:dyDescent="0.25">
      <c r="A8328" s="6">
        <v>101186</v>
      </c>
      <c r="B8328" s="126">
        <v>8</v>
      </c>
      <c r="C8328" s="133"/>
      <c r="D8328" s="134">
        <v>10636</v>
      </c>
      <c r="E8328" s="7" t="s">
        <v>146</v>
      </c>
      <c r="F8328" s="8" t="s">
        <v>58</v>
      </c>
      <c r="G8328" s="18">
        <f>IFERROR(VLOOKUP(Table1[[#This Row],[Codigo_insumo]],BD_Insumos!$B:$E,4),"")</f>
        <v>318.20740000000001</v>
      </c>
      <c r="H8328" s="140">
        <v>6.0000000000000001E-3</v>
      </c>
      <c r="I8328" s="9"/>
      <c r="J8328" s="23">
        <f t="shared" si="130"/>
        <v>1.9092444000000002</v>
      </c>
      <c r="K8328" s="22" t="str">
        <f>IF(I8328&lt;&gt;"",SUMIF(Table1[Codigo_servico],A8328,Table1[Subtotal_insumo]),"")</f>
        <v/>
      </c>
      <c r="L8328" s="18">
        <f>IF(Table1[[#This Row],[Ordem_insumos]]&lt;&gt;0,VLOOKUP(Table1[[#This Row],[Codigo_servico]],Preencher_Orcamento!$B:$D,3,FALSE)*Table1[[#This Row],[Qtde_insumo]],"")</f>
        <v>0</v>
      </c>
      <c r="M8328" s="18">
        <f>IF(Table1[[#This Row],[Ordem_insumos]]&lt;&gt;0,VLOOKUP(Table1[[#This Row],[Codigo_servico]],Preencher_Orcamento!$B:$D,3,FALSE)*Table1[[#This Row],[Subtotal_insumo]],"")</f>
        <v>0</v>
      </c>
    </row>
    <row r="8329" spans="1:13" ht="26.25" x14ac:dyDescent="0.25">
      <c r="A8329" s="6">
        <v>101186</v>
      </c>
      <c r="B8329" s="126">
        <v>9</v>
      </c>
      <c r="C8329" s="133"/>
      <c r="D8329" s="134">
        <v>10648</v>
      </c>
      <c r="E8329" s="7" t="s">
        <v>158</v>
      </c>
      <c r="F8329" s="8" t="s">
        <v>58</v>
      </c>
      <c r="G8329" s="18">
        <f>IFERROR(VLOOKUP(Table1[[#This Row],[Codigo_insumo]],BD_Insumos!$B:$E,4),"")</f>
        <v>359.69349999999997</v>
      </c>
      <c r="H8329" s="140">
        <v>2.9000000000000001E-2</v>
      </c>
      <c r="I8329" s="9"/>
      <c r="J8329" s="23">
        <f t="shared" si="130"/>
        <v>10.4311115</v>
      </c>
      <c r="K8329" s="22" t="str">
        <f>IF(I8329&lt;&gt;"",SUMIF(Table1[Codigo_servico],A8329,Table1[Subtotal_insumo]),"")</f>
        <v/>
      </c>
      <c r="L8329" s="18">
        <f>IF(Table1[[#This Row],[Ordem_insumos]]&lt;&gt;0,VLOOKUP(Table1[[#This Row],[Codigo_servico]],Preencher_Orcamento!$B:$D,3,FALSE)*Table1[[#This Row],[Qtde_insumo]],"")</f>
        <v>0</v>
      </c>
      <c r="M8329" s="18">
        <f>IF(Table1[[#This Row],[Ordem_insumos]]&lt;&gt;0,VLOOKUP(Table1[[#This Row],[Codigo_servico]],Preencher_Orcamento!$B:$D,3,FALSE)*Table1[[#This Row],[Subtotal_insumo]],"")</f>
        <v>0</v>
      </c>
    </row>
    <row r="8330" spans="1:13" x14ac:dyDescent="0.25">
      <c r="A8330" s="3">
        <v>101187</v>
      </c>
      <c r="B8330" s="125">
        <v>0</v>
      </c>
      <c r="C8330" s="131" t="s">
        <v>3974</v>
      </c>
      <c r="D8330" s="132"/>
      <c r="E8330" s="4"/>
      <c r="F8330" s="4"/>
      <c r="G8330" s="17" t="str">
        <f>IFERROR(VLOOKUP(Table1[[#This Row],[Codigo_insumo]],BD_Insumos!$B:$E,4),"")</f>
        <v/>
      </c>
      <c r="H8330" s="139"/>
      <c r="I8330" s="5" t="s">
        <v>5</v>
      </c>
      <c r="J8330" s="20" t="str">
        <f t="shared" si="130"/>
        <v/>
      </c>
      <c r="K8330" s="21">
        <f>IF(I8330&lt;&gt;"",SUMIF(Table1[Codigo_servico],A8330,Table1[Subtotal_insumo]),"")</f>
        <v>93.191043982145814</v>
      </c>
      <c r="L8330" s="17" t="str">
        <f>IF(Table1[[#This Row],[Ordem_insumos]]&lt;&gt;0,VLOOKUP(Table1[[#This Row],[Codigo_servico]],Preencher_Orcamento!$B:$D,3,FALSE)*Table1[[#This Row],[Qtde_insumo]],"")</f>
        <v/>
      </c>
      <c r="M8330" s="17" t="str">
        <f>IF(Table1[[#This Row],[Ordem_insumos]]&lt;&gt;0,VLOOKUP(Table1[[#This Row],[Codigo_servico]],Preencher_Orcamento!$B:$D,3,FALSE)*Table1[[#This Row],[Subtotal_insumo]],"")</f>
        <v/>
      </c>
    </row>
    <row r="8331" spans="1:13" ht="26.25" x14ac:dyDescent="0.25">
      <c r="A8331" s="6">
        <v>101187</v>
      </c>
      <c r="B8331" s="126">
        <v>1</v>
      </c>
      <c r="C8331" s="133"/>
      <c r="D8331" s="134">
        <v>14040</v>
      </c>
      <c r="E8331" s="7" t="s">
        <v>299</v>
      </c>
      <c r="F8331" s="8" t="s">
        <v>168</v>
      </c>
      <c r="G8331" s="16">
        <f>IFERROR(VLOOKUP(Table1[[#This Row],[Codigo_insumo]],BD_Insumos!$B:$E,4),"")</f>
        <v>7.3939000000000004</v>
      </c>
      <c r="H8331" s="140">
        <v>0.56000000000000005</v>
      </c>
      <c r="I8331" s="9"/>
      <c r="J8331" s="22">
        <f t="shared" si="130"/>
        <v>4.1405840000000005</v>
      </c>
      <c r="K8331" s="22" t="str">
        <f>IF(I8331&lt;&gt;"",SUMIF(Table1[Codigo_servico],A8331,Table1[Subtotal_insumo]),"")</f>
        <v/>
      </c>
      <c r="L8331" s="16">
        <f>IF(Table1[[#This Row],[Ordem_insumos]]&lt;&gt;0,VLOOKUP(Table1[[#This Row],[Codigo_servico]],Preencher_Orcamento!$B:$D,3,FALSE)*Table1[[#This Row],[Qtde_insumo]],"")</f>
        <v>0</v>
      </c>
      <c r="M8331" s="16">
        <f>IF(Table1[[#This Row],[Ordem_insumos]]&lt;&gt;0,VLOOKUP(Table1[[#This Row],[Codigo_servico]],Preencher_Orcamento!$B:$D,3,FALSE)*Table1[[#This Row],[Subtotal_insumo]],"")</f>
        <v>0</v>
      </c>
    </row>
    <row r="8332" spans="1:13" x14ac:dyDescent="0.25">
      <c r="A8332" s="6">
        <v>101187</v>
      </c>
      <c r="B8332" s="126">
        <v>2</v>
      </c>
      <c r="C8332" s="133"/>
      <c r="D8332" s="134">
        <v>2099</v>
      </c>
      <c r="E8332" s="7" t="s">
        <v>2205</v>
      </c>
      <c r="F8332" s="8" t="s">
        <v>2140</v>
      </c>
      <c r="G8332" s="16">
        <f>IFERROR(VLOOKUP(Table1[[#This Row],[Codigo_insumo]],BD_Insumos!$B:$E,4),"")</f>
        <v>12.627877718847255</v>
      </c>
      <c r="H8332" s="140">
        <v>2.82</v>
      </c>
      <c r="I8332" s="9"/>
      <c r="J8332" s="22">
        <f t="shared" si="130"/>
        <v>35.610615167149255</v>
      </c>
      <c r="K8332" s="22" t="str">
        <f>IF(I8332&lt;&gt;"",SUMIF(Table1[Codigo_servico],A8332,Table1[Subtotal_insumo]),"")</f>
        <v/>
      </c>
      <c r="L8332" s="16">
        <f>IF(Table1[[#This Row],[Ordem_insumos]]&lt;&gt;0,VLOOKUP(Table1[[#This Row],[Codigo_servico]],Preencher_Orcamento!$B:$D,3,FALSE)*Table1[[#This Row],[Qtde_insumo]],"")</f>
        <v>0</v>
      </c>
      <c r="M8332" s="16">
        <f>IF(Table1[[#This Row],[Ordem_insumos]]&lt;&gt;0,VLOOKUP(Table1[[#This Row],[Codigo_servico]],Preencher_Orcamento!$B:$D,3,FALSE)*Table1[[#This Row],[Subtotal_insumo]],"")</f>
        <v>0</v>
      </c>
    </row>
    <row r="8333" spans="1:13" x14ac:dyDescent="0.25">
      <c r="A8333" s="6">
        <v>101187</v>
      </c>
      <c r="B8333" s="126">
        <v>3</v>
      </c>
      <c r="C8333" s="133"/>
      <c r="D8333" s="134">
        <v>2020</v>
      </c>
      <c r="E8333" s="7" t="s">
        <v>2188</v>
      </c>
      <c r="F8333" s="8" t="s">
        <v>2140</v>
      </c>
      <c r="G8333" s="18">
        <f>IFERROR(VLOOKUP(Table1[[#This Row],[Codigo_insumo]],BD_Insumos!$B:$E,4),"")</f>
        <v>15.860837164231068</v>
      </c>
      <c r="H8333" s="140">
        <v>1.37</v>
      </c>
      <c r="I8333" s="9"/>
      <c r="J8333" s="23">
        <f t="shared" si="130"/>
        <v>21.729346914996565</v>
      </c>
      <c r="K8333" s="22" t="str">
        <f>IF(I8333&lt;&gt;"",SUMIF(Table1[Codigo_servico],A8333,Table1[Subtotal_insumo]),"")</f>
        <v/>
      </c>
      <c r="L8333" s="18">
        <f>IF(Table1[[#This Row],[Ordem_insumos]]&lt;&gt;0,VLOOKUP(Table1[[#This Row],[Codigo_servico]],Preencher_Orcamento!$B:$D,3,FALSE)*Table1[[#This Row],[Qtde_insumo]],"")</f>
        <v>0</v>
      </c>
      <c r="M8333" s="18">
        <f>IF(Table1[[#This Row],[Ordem_insumos]]&lt;&gt;0,VLOOKUP(Table1[[#This Row],[Codigo_servico]],Preencher_Orcamento!$B:$D,3,FALSE)*Table1[[#This Row],[Subtotal_insumo]],"")</f>
        <v>0</v>
      </c>
    </row>
    <row r="8334" spans="1:13" ht="26.25" x14ac:dyDescent="0.25">
      <c r="A8334" s="6">
        <v>101187</v>
      </c>
      <c r="B8334" s="126">
        <v>4</v>
      </c>
      <c r="C8334" s="133"/>
      <c r="D8334" s="134">
        <v>14022</v>
      </c>
      <c r="E8334" s="7" t="s">
        <v>290</v>
      </c>
      <c r="F8334" s="8" t="s">
        <v>197</v>
      </c>
      <c r="G8334" s="18">
        <f>IFERROR(VLOOKUP(Table1[[#This Row],[Codigo_insumo]],BD_Insumos!$B:$E,4),"")</f>
        <v>20.04</v>
      </c>
      <c r="H8334" s="140">
        <v>0.14000000000000001</v>
      </c>
      <c r="I8334" s="9"/>
      <c r="J8334" s="23">
        <f t="shared" si="130"/>
        <v>2.8056000000000001</v>
      </c>
      <c r="K8334" s="22" t="str">
        <f>IF(I8334&lt;&gt;"",SUMIF(Table1[Codigo_servico],A8334,Table1[Subtotal_insumo]),"")</f>
        <v/>
      </c>
      <c r="L8334" s="18">
        <f>IF(Table1[[#This Row],[Ordem_insumos]]&lt;&gt;0,VLOOKUP(Table1[[#This Row],[Codigo_servico]],Preencher_Orcamento!$B:$D,3,FALSE)*Table1[[#This Row],[Qtde_insumo]],"")</f>
        <v>0</v>
      </c>
      <c r="M8334" s="18">
        <f>IF(Table1[[#This Row],[Ordem_insumos]]&lt;&gt;0,VLOOKUP(Table1[[#This Row],[Codigo_servico]],Preencher_Orcamento!$B:$D,3,FALSE)*Table1[[#This Row],[Subtotal_insumo]],"")</f>
        <v>0</v>
      </c>
    </row>
    <row r="8335" spans="1:13" x14ac:dyDescent="0.25">
      <c r="A8335" s="6">
        <v>101187</v>
      </c>
      <c r="B8335" s="126">
        <v>5</v>
      </c>
      <c r="C8335" s="133"/>
      <c r="D8335" s="134">
        <v>10543</v>
      </c>
      <c r="E8335" s="7" t="s">
        <v>91</v>
      </c>
      <c r="F8335" s="8" t="s">
        <v>58</v>
      </c>
      <c r="G8335" s="18">
        <f>IFERROR(VLOOKUP(Table1[[#This Row],[Codigo_insumo]],BD_Insumos!$B:$E,4),"")</f>
        <v>67.283799999999999</v>
      </c>
      <c r="H8335" s="140">
        <v>0.03</v>
      </c>
      <c r="I8335" s="9"/>
      <c r="J8335" s="23">
        <f t="shared" si="130"/>
        <v>2.0185139999999997</v>
      </c>
      <c r="K8335" s="22" t="str">
        <f>IF(I8335&lt;&gt;"",SUMIF(Table1[Codigo_servico],A8335,Table1[Subtotal_insumo]),"")</f>
        <v/>
      </c>
      <c r="L8335" s="18">
        <f>IF(Table1[[#This Row],[Ordem_insumos]]&lt;&gt;0,VLOOKUP(Table1[[#This Row],[Codigo_servico]],Preencher_Orcamento!$B:$D,3,FALSE)*Table1[[#This Row],[Qtde_insumo]],"")</f>
        <v>0</v>
      </c>
      <c r="M8335" s="18">
        <f>IF(Table1[[#This Row],[Ordem_insumos]]&lt;&gt;0,VLOOKUP(Table1[[#This Row],[Codigo_servico]],Preencher_Orcamento!$B:$D,3,FALSE)*Table1[[#This Row],[Subtotal_insumo]],"")</f>
        <v>0</v>
      </c>
    </row>
    <row r="8336" spans="1:13" x14ac:dyDescent="0.25">
      <c r="A8336" s="6">
        <v>101187</v>
      </c>
      <c r="B8336" s="126">
        <v>6</v>
      </c>
      <c r="C8336" s="133"/>
      <c r="D8336" s="134">
        <v>12580</v>
      </c>
      <c r="E8336" s="7" t="s">
        <v>246</v>
      </c>
      <c r="F8336" s="8" t="s">
        <v>457</v>
      </c>
      <c r="G8336" s="18">
        <f>IFERROR(VLOOKUP(Table1[[#This Row],[Codigo_insumo]],BD_Insumos!$B:$E,4),"")</f>
        <v>0.25140000000000001</v>
      </c>
      <c r="H8336" s="140">
        <v>28</v>
      </c>
      <c r="I8336" s="9"/>
      <c r="J8336" s="23">
        <f t="shared" si="130"/>
        <v>7.0392000000000001</v>
      </c>
      <c r="K8336" s="22" t="str">
        <f>IF(I8336&lt;&gt;"",SUMIF(Table1[Codigo_servico],A8336,Table1[Subtotal_insumo]),"")</f>
        <v/>
      </c>
      <c r="L8336" s="18">
        <f>IF(Table1[[#This Row],[Ordem_insumos]]&lt;&gt;0,VLOOKUP(Table1[[#This Row],[Codigo_servico]],Preencher_Orcamento!$B:$D,3,FALSE)*Table1[[#This Row],[Qtde_insumo]],"")</f>
        <v>0</v>
      </c>
      <c r="M8336" s="18">
        <f>IF(Table1[[#This Row],[Ordem_insumos]]&lt;&gt;0,VLOOKUP(Table1[[#This Row],[Codigo_servico]],Preencher_Orcamento!$B:$D,3,FALSE)*Table1[[#This Row],[Subtotal_insumo]],"")</f>
        <v>0</v>
      </c>
    </row>
    <row r="8337" spans="1:13" ht="26.25" x14ac:dyDescent="0.25">
      <c r="A8337" s="6">
        <v>101187</v>
      </c>
      <c r="B8337" s="126">
        <v>7</v>
      </c>
      <c r="C8337" s="133"/>
      <c r="D8337" s="134">
        <v>10636</v>
      </c>
      <c r="E8337" s="7" t="s">
        <v>146</v>
      </c>
      <c r="F8337" s="8" t="s">
        <v>58</v>
      </c>
      <c r="G8337" s="18">
        <f>IFERROR(VLOOKUP(Table1[[#This Row],[Codigo_insumo]],BD_Insumos!$B:$E,4),"")</f>
        <v>318.20740000000001</v>
      </c>
      <c r="H8337" s="140">
        <v>6.0000000000000001E-3</v>
      </c>
      <c r="I8337" s="9"/>
      <c r="J8337" s="23">
        <f t="shared" si="130"/>
        <v>1.9092444000000002</v>
      </c>
      <c r="K8337" s="22" t="str">
        <f>IF(I8337&lt;&gt;"",SUMIF(Table1[Codigo_servico],A8337,Table1[Subtotal_insumo]),"")</f>
        <v/>
      </c>
      <c r="L8337" s="18">
        <f>IF(Table1[[#This Row],[Ordem_insumos]]&lt;&gt;0,VLOOKUP(Table1[[#This Row],[Codigo_servico]],Preencher_Orcamento!$B:$D,3,FALSE)*Table1[[#This Row],[Qtde_insumo]],"")</f>
        <v>0</v>
      </c>
      <c r="M8337" s="18">
        <f>IF(Table1[[#This Row],[Ordem_insumos]]&lt;&gt;0,VLOOKUP(Table1[[#This Row],[Codigo_servico]],Preencher_Orcamento!$B:$D,3,FALSE)*Table1[[#This Row],[Subtotal_insumo]],"")</f>
        <v>0</v>
      </c>
    </row>
    <row r="8338" spans="1:13" ht="26.25" x14ac:dyDescent="0.25">
      <c r="A8338" s="6">
        <v>101187</v>
      </c>
      <c r="B8338" s="126">
        <v>8</v>
      </c>
      <c r="C8338" s="133"/>
      <c r="D8338" s="134">
        <v>10648</v>
      </c>
      <c r="E8338" s="7" t="s">
        <v>158</v>
      </c>
      <c r="F8338" s="8" t="s">
        <v>58</v>
      </c>
      <c r="G8338" s="18">
        <f>IFERROR(VLOOKUP(Table1[[#This Row],[Codigo_insumo]],BD_Insumos!$B:$E,4),"")</f>
        <v>359.69349999999997</v>
      </c>
      <c r="H8338" s="140">
        <v>2.9000000000000001E-2</v>
      </c>
      <c r="I8338" s="9"/>
      <c r="J8338" s="23">
        <f t="shared" si="130"/>
        <v>10.4311115</v>
      </c>
      <c r="K8338" s="22" t="str">
        <f>IF(I8338&lt;&gt;"",SUMIF(Table1[Codigo_servico],A8338,Table1[Subtotal_insumo]),"")</f>
        <v/>
      </c>
      <c r="L8338" s="18">
        <f>IF(Table1[[#This Row],[Ordem_insumos]]&lt;&gt;0,VLOOKUP(Table1[[#This Row],[Codigo_servico]],Preencher_Orcamento!$B:$D,3,FALSE)*Table1[[#This Row],[Qtde_insumo]],"")</f>
        <v>0</v>
      </c>
      <c r="M8338" s="18">
        <f>IF(Table1[[#This Row],[Ordem_insumos]]&lt;&gt;0,VLOOKUP(Table1[[#This Row],[Codigo_servico]],Preencher_Orcamento!$B:$D,3,FALSE)*Table1[[#This Row],[Subtotal_insumo]],"")</f>
        <v>0</v>
      </c>
    </row>
    <row r="8339" spans="1:13" x14ac:dyDescent="0.25">
      <c r="A8339" s="6">
        <v>101187</v>
      </c>
      <c r="B8339" s="126">
        <v>9</v>
      </c>
      <c r="C8339" s="133"/>
      <c r="D8339" s="134">
        <v>10612</v>
      </c>
      <c r="E8339" s="7" t="s">
        <v>122</v>
      </c>
      <c r="F8339" s="8" t="s">
        <v>58</v>
      </c>
      <c r="G8339" s="18">
        <f>IFERROR(VLOOKUP(Table1[[#This Row],[Codigo_insumo]],BD_Insumos!$B:$E,4),"")</f>
        <v>250.2276</v>
      </c>
      <c r="H8339" s="140">
        <v>0.03</v>
      </c>
      <c r="I8339" s="9"/>
      <c r="J8339" s="23">
        <f t="shared" si="130"/>
        <v>7.5068279999999996</v>
      </c>
      <c r="K8339" s="22" t="str">
        <f>IF(I8339&lt;&gt;"",SUMIF(Table1[Codigo_servico],A8339,Table1[Subtotal_insumo]),"")</f>
        <v/>
      </c>
      <c r="L8339" s="18">
        <f>IF(Table1[[#This Row],[Ordem_insumos]]&lt;&gt;0,VLOOKUP(Table1[[#This Row],[Codigo_servico]],Preencher_Orcamento!$B:$D,3,FALSE)*Table1[[#This Row],[Qtde_insumo]],"")</f>
        <v>0</v>
      </c>
      <c r="M8339" s="18">
        <f>IF(Table1[[#This Row],[Ordem_insumos]]&lt;&gt;0,VLOOKUP(Table1[[#This Row],[Codigo_servico]],Preencher_Orcamento!$B:$D,3,FALSE)*Table1[[#This Row],[Subtotal_insumo]],"")</f>
        <v>0</v>
      </c>
    </row>
    <row r="8340" spans="1:13" x14ac:dyDescent="0.25">
      <c r="A8340" s="3">
        <v>101189</v>
      </c>
      <c r="B8340" s="125">
        <v>0</v>
      </c>
      <c r="C8340" s="131" t="s">
        <v>3975</v>
      </c>
      <c r="D8340" s="132"/>
      <c r="E8340" s="4"/>
      <c r="F8340" s="4"/>
      <c r="G8340" s="17" t="str">
        <f>IFERROR(VLOOKUP(Table1[[#This Row],[Codigo_insumo]],BD_Insumos!$B:$E,4),"")</f>
        <v/>
      </c>
      <c r="H8340" s="139"/>
      <c r="I8340" s="5" t="s">
        <v>5</v>
      </c>
      <c r="J8340" s="20" t="str">
        <f t="shared" si="130"/>
        <v/>
      </c>
      <c r="K8340" s="21">
        <f>IF(I8340&lt;&gt;"",SUMIF(Table1[Codigo_servico],A8340,Table1[Subtotal_insumo]),"")</f>
        <v>39.301973230500145</v>
      </c>
      <c r="L8340" s="17" t="str">
        <f>IF(Table1[[#This Row],[Ordem_insumos]]&lt;&gt;0,VLOOKUP(Table1[[#This Row],[Codigo_servico]],Preencher_Orcamento!$B:$D,3,FALSE)*Table1[[#This Row],[Qtde_insumo]],"")</f>
        <v/>
      </c>
      <c r="M8340" s="17" t="str">
        <f>IF(Table1[[#This Row],[Ordem_insumos]]&lt;&gt;0,VLOOKUP(Table1[[#This Row],[Codigo_servico]],Preencher_Orcamento!$B:$D,3,FALSE)*Table1[[#This Row],[Subtotal_insumo]],"")</f>
        <v/>
      </c>
    </row>
    <row r="8341" spans="1:13" x14ac:dyDescent="0.25">
      <c r="A8341" s="6">
        <v>101189</v>
      </c>
      <c r="B8341" s="126">
        <v>1</v>
      </c>
      <c r="C8341" s="133"/>
      <c r="D8341" s="134">
        <v>33090</v>
      </c>
      <c r="E8341" s="7" t="s">
        <v>685</v>
      </c>
      <c r="F8341" s="8" t="s">
        <v>5</v>
      </c>
      <c r="G8341" s="16">
        <f>IFERROR(VLOOKUP(Table1[[#This Row],[Codigo_insumo]],BD_Insumos!$B:$E,4),"")</f>
        <v>4.0388999999999999</v>
      </c>
      <c r="H8341" s="140">
        <v>1.1000000000000001</v>
      </c>
      <c r="I8341" s="9"/>
      <c r="J8341" s="22">
        <f t="shared" si="130"/>
        <v>4.4427900000000005</v>
      </c>
      <c r="K8341" s="22" t="str">
        <f>IF(I8341&lt;&gt;"",SUMIF(Table1[Codigo_servico],A8341,Table1[Subtotal_insumo]),"")</f>
        <v/>
      </c>
      <c r="L8341" s="16">
        <f>IF(Table1[[#This Row],[Ordem_insumos]]&lt;&gt;0,VLOOKUP(Table1[[#This Row],[Codigo_servico]],Preencher_Orcamento!$B:$D,3,FALSE)*Table1[[#This Row],[Qtde_insumo]],"")</f>
        <v>0</v>
      </c>
      <c r="M8341" s="16">
        <f>IF(Table1[[#This Row],[Ordem_insumos]]&lt;&gt;0,VLOOKUP(Table1[[#This Row],[Codigo_servico]],Preencher_Orcamento!$B:$D,3,FALSE)*Table1[[#This Row],[Subtotal_insumo]],"")</f>
        <v>0</v>
      </c>
    </row>
    <row r="8342" spans="1:13" ht="26.25" x14ac:dyDescent="0.25">
      <c r="A8342" s="6">
        <v>101189</v>
      </c>
      <c r="B8342" s="126">
        <v>2</v>
      </c>
      <c r="C8342" s="133"/>
      <c r="D8342" s="134">
        <v>79653</v>
      </c>
      <c r="E8342" s="7" t="s">
        <v>2024</v>
      </c>
      <c r="F8342" s="8" t="s">
        <v>197</v>
      </c>
      <c r="G8342" s="16">
        <f>IFERROR(VLOOKUP(Table1[[#This Row],[Codigo_insumo]],BD_Insumos!$B:$E,4),"")</f>
        <v>63.3917</v>
      </c>
      <c r="H8342" s="140">
        <v>0.1</v>
      </c>
      <c r="I8342" s="9"/>
      <c r="J8342" s="22">
        <f t="shared" si="130"/>
        <v>6.3391700000000002</v>
      </c>
      <c r="K8342" s="22" t="str">
        <f>IF(I8342&lt;&gt;"",SUMIF(Table1[Codigo_servico],A8342,Table1[Subtotal_insumo]),"")</f>
        <v/>
      </c>
      <c r="L8342" s="16">
        <f>IF(Table1[[#This Row],[Ordem_insumos]]&lt;&gt;0,VLOOKUP(Table1[[#This Row],[Codigo_servico]],Preencher_Orcamento!$B:$D,3,FALSE)*Table1[[#This Row],[Qtde_insumo]],"")</f>
        <v>0</v>
      </c>
      <c r="M8342" s="16">
        <f>IF(Table1[[#This Row],[Ordem_insumos]]&lt;&gt;0,VLOOKUP(Table1[[#This Row],[Codigo_servico]],Preencher_Orcamento!$B:$D,3,FALSE)*Table1[[#This Row],[Subtotal_insumo]],"")</f>
        <v>0</v>
      </c>
    </row>
    <row r="8343" spans="1:13" x14ac:dyDescent="0.25">
      <c r="A8343" s="6">
        <v>101189</v>
      </c>
      <c r="B8343" s="126">
        <v>3</v>
      </c>
      <c r="C8343" s="133"/>
      <c r="D8343" s="134">
        <v>2099</v>
      </c>
      <c r="E8343" s="7" t="s">
        <v>2205</v>
      </c>
      <c r="F8343" s="8" t="s">
        <v>2140</v>
      </c>
      <c r="G8343" s="16">
        <f>IFERROR(VLOOKUP(Table1[[#This Row],[Codigo_insumo]],BD_Insumos!$B:$E,4),"")</f>
        <v>12.627877718847255</v>
      </c>
      <c r="H8343" s="140">
        <v>0.8</v>
      </c>
      <c r="I8343" s="9"/>
      <c r="J8343" s="22">
        <f t="shared" si="130"/>
        <v>10.102302175077805</v>
      </c>
      <c r="K8343" s="22" t="str">
        <f>IF(I8343&lt;&gt;"",SUMIF(Table1[Codigo_servico],A8343,Table1[Subtotal_insumo]),"")</f>
        <v/>
      </c>
      <c r="L8343" s="16">
        <f>IF(Table1[[#This Row],[Ordem_insumos]]&lt;&gt;0,VLOOKUP(Table1[[#This Row],[Codigo_servico]],Preencher_Orcamento!$B:$D,3,FALSE)*Table1[[#This Row],[Qtde_insumo]],"")</f>
        <v>0</v>
      </c>
      <c r="M8343" s="16">
        <f>IF(Table1[[#This Row],[Ordem_insumos]]&lt;&gt;0,VLOOKUP(Table1[[#This Row],[Codigo_servico]],Preencher_Orcamento!$B:$D,3,FALSE)*Table1[[#This Row],[Subtotal_insumo]],"")</f>
        <v>0</v>
      </c>
    </row>
    <row r="8344" spans="1:13" x14ac:dyDescent="0.25">
      <c r="A8344" s="6">
        <v>101189</v>
      </c>
      <c r="B8344" s="126">
        <v>4</v>
      </c>
      <c r="C8344" s="133"/>
      <c r="D8344" s="134">
        <v>2045</v>
      </c>
      <c r="E8344" s="7" t="s">
        <v>2194</v>
      </c>
      <c r="F8344" s="8" t="s">
        <v>2140</v>
      </c>
      <c r="G8344" s="18">
        <f>IFERROR(VLOOKUP(Table1[[#This Row],[Codigo_insumo]],BD_Insumos!$B:$E,4),"")</f>
        <v>28.645206620187412</v>
      </c>
      <c r="H8344" s="140">
        <v>0.2</v>
      </c>
      <c r="I8344" s="9"/>
      <c r="J8344" s="23">
        <f t="shared" si="130"/>
        <v>5.7290413240374827</v>
      </c>
      <c r="K8344" s="22" t="str">
        <f>IF(I8344&lt;&gt;"",SUMIF(Table1[Codigo_servico],A8344,Table1[Subtotal_insumo]),"")</f>
        <v/>
      </c>
      <c r="L8344" s="18">
        <f>IF(Table1[[#This Row],[Ordem_insumos]]&lt;&gt;0,VLOOKUP(Table1[[#This Row],[Codigo_servico]],Preencher_Orcamento!$B:$D,3,FALSE)*Table1[[#This Row],[Qtde_insumo]],"")</f>
        <v>0</v>
      </c>
      <c r="M8344" s="18">
        <f>IF(Table1[[#This Row],[Ordem_insumos]]&lt;&gt;0,VLOOKUP(Table1[[#This Row],[Codigo_servico]],Preencher_Orcamento!$B:$D,3,FALSE)*Table1[[#This Row],[Subtotal_insumo]],"")</f>
        <v>0</v>
      </c>
    </row>
    <row r="8345" spans="1:13" x14ac:dyDescent="0.25">
      <c r="A8345" s="6">
        <v>101189</v>
      </c>
      <c r="B8345" s="126">
        <v>5</v>
      </c>
      <c r="C8345" s="133"/>
      <c r="D8345" s="134">
        <v>2020</v>
      </c>
      <c r="E8345" s="7" t="s">
        <v>2188</v>
      </c>
      <c r="F8345" s="8" t="s">
        <v>2140</v>
      </c>
      <c r="G8345" s="18">
        <f>IFERROR(VLOOKUP(Table1[[#This Row],[Codigo_insumo]],BD_Insumos!$B:$E,4),"")</f>
        <v>15.860837164231068</v>
      </c>
      <c r="H8345" s="140">
        <v>0.8</v>
      </c>
      <c r="I8345" s="9"/>
      <c r="J8345" s="23">
        <f t="shared" si="130"/>
        <v>12.688669731384856</v>
      </c>
      <c r="K8345" s="22" t="str">
        <f>IF(I8345&lt;&gt;"",SUMIF(Table1[Codigo_servico],A8345,Table1[Subtotal_insumo]),"")</f>
        <v/>
      </c>
      <c r="L8345" s="18">
        <f>IF(Table1[[#This Row],[Ordem_insumos]]&lt;&gt;0,VLOOKUP(Table1[[#This Row],[Codigo_servico]],Preencher_Orcamento!$B:$D,3,FALSE)*Table1[[#This Row],[Qtde_insumo]],"")</f>
        <v>0</v>
      </c>
      <c r="M8345" s="18">
        <f>IF(Table1[[#This Row],[Ordem_insumos]]&lt;&gt;0,VLOOKUP(Table1[[#This Row],[Codigo_servico]],Preencher_Orcamento!$B:$D,3,FALSE)*Table1[[#This Row],[Subtotal_insumo]],"")</f>
        <v>0</v>
      </c>
    </row>
    <row r="8346" spans="1:13" x14ac:dyDescent="0.25">
      <c r="A8346" s="3">
        <v>101190</v>
      </c>
      <c r="B8346" s="125">
        <v>0</v>
      </c>
      <c r="C8346" s="131" t="s">
        <v>3976</v>
      </c>
      <c r="D8346" s="132"/>
      <c r="E8346" s="4"/>
      <c r="F8346" s="4"/>
      <c r="G8346" s="17" t="str">
        <f>IFERROR(VLOOKUP(Table1[[#This Row],[Codigo_insumo]],BD_Insumos!$B:$E,4),"")</f>
        <v/>
      </c>
      <c r="H8346" s="139"/>
      <c r="I8346" s="5" t="s">
        <v>5</v>
      </c>
      <c r="J8346" s="20" t="str">
        <f t="shared" si="130"/>
        <v/>
      </c>
      <c r="K8346" s="21">
        <f>IF(I8346&lt;&gt;"",SUMIF(Table1[Codigo_servico],A8346,Table1[Subtotal_insumo]),"")</f>
        <v>45.663042976615664</v>
      </c>
      <c r="L8346" s="17" t="str">
        <f>IF(Table1[[#This Row],[Ordem_insumos]]&lt;&gt;0,VLOOKUP(Table1[[#This Row],[Codigo_servico]],Preencher_Orcamento!$B:$D,3,FALSE)*Table1[[#This Row],[Qtde_insumo]],"")</f>
        <v/>
      </c>
      <c r="M8346" s="17" t="str">
        <f>IF(Table1[[#This Row],[Ordem_insumos]]&lt;&gt;0,VLOOKUP(Table1[[#This Row],[Codigo_servico]],Preencher_Orcamento!$B:$D,3,FALSE)*Table1[[#This Row],[Subtotal_insumo]],"")</f>
        <v/>
      </c>
    </row>
    <row r="8347" spans="1:13" x14ac:dyDescent="0.25">
      <c r="A8347" s="6">
        <v>101190</v>
      </c>
      <c r="B8347" s="126">
        <v>1</v>
      </c>
      <c r="C8347" s="133"/>
      <c r="D8347" s="134">
        <v>2020</v>
      </c>
      <c r="E8347" s="7" t="s">
        <v>2188</v>
      </c>
      <c r="F8347" s="8" t="s">
        <v>2140</v>
      </c>
      <c r="G8347" s="16">
        <f>IFERROR(VLOOKUP(Table1[[#This Row],[Codigo_insumo]],BD_Insumos!$B:$E,4),"")</f>
        <v>15.860837164231068</v>
      </c>
      <c r="H8347" s="140">
        <v>0.2</v>
      </c>
      <c r="I8347" s="9"/>
      <c r="J8347" s="22">
        <f t="shared" si="130"/>
        <v>3.1721674328462139</v>
      </c>
      <c r="K8347" s="22" t="str">
        <f>IF(I8347&lt;&gt;"",SUMIF(Table1[Codigo_servico],A8347,Table1[Subtotal_insumo]),"")</f>
        <v/>
      </c>
      <c r="L8347" s="16">
        <f>IF(Table1[[#This Row],[Ordem_insumos]]&lt;&gt;0,VLOOKUP(Table1[[#This Row],[Codigo_servico]],Preencher_Orcamento!$B:$D,3,FALSE)*Table1[[#This Row],[Qtde_insumo]],"")</f>
        <v>0</v>
      </c>
      <c r="M8347" s="16">
        <f>IF(Table1[[#This Row],[Ordem_insumos]]&lt;&gt;0,VLOOKUP(Table1[[#This Row],[Codigo_servico]],Preencher_Orcamento!$B:$D,3,FALSE)*Table1[[#This Row],[Subtotal_insumo]],"")</f>
        <v>0</v>
      </c>
    </row>
    <row r="8348" spans="1:13" ht="39" x14ac:dyDescent="0.25">
      <c r="A8348" s="6">
        <v>101190</v>
      </c>
      <c r="B8348" s="126">
        <v>2</v>
      </c>
      <c r="C8348" s="133"/>
      <c r="D8348" s="134">
        <v>75602</v>
      </c>
      <c r="E8348" s="7" t="s">
        <v>1846</v>
      </c>
      <c r="F8348" s="8" t="s">
        <v>5</v>
      </c>
      <c r="G8348" s="16">
        <f>IFERROR(VLOOKUP(Table1[[#This Row],[Codigo_insumo]],BD_Insumos!$B:$E,4),"")</f>
        <v>39.965299999999999</v>
      </c>
      <c r="H8348" s="140">
        <v>1</v>
      </c>
      <c r="I8348" s="9"/>
      <c r="J8348" s="22">
        <f t="shared" si="130"/>
        <v>39.965299999999999</v>
      </c>
      <c r="K8348" s="22" t="str">
        <f>IF(I8348&lt;&gt;"",SUMIF(Table1[Codigo_servico],A8348,Table1[Subtotal_insumo]),"")</f>
        <v/>
      </c>
      <c r="L8348" s="16">
        <f>IF(Table1[[#This Row],[Ordem_insumos]]&lt;&gt;0,VLOOKUP(Table1[[#This Row],[Codigo_servico]],Preencher_Orcamento!$B:$D,3,FALSE)*Table1[[#This Row],[Qtde_insumo]],"")</f>
        <v>0</v>
      </c>
      <c r="M8348" s="16">
        <f>IF(Table1[[#This Row],[Ordem_insumos]]&lt;&gt;0,VLOOKUP(Table1[[#This Row],[Codigo_servico]],Preencher_Orcamento!$B:$D,3,FALSE)*Table1[[#This Row],[Subtotal_insumo]],"")</f>
        <v>0</v>
      </c>
    </row>
    <row r="8349" spans="1:13" x14ac:dyDescent="0.25">
      <c r="A8349" s="6">
        <v>101190</v>
      </c>
      <c r="B8349" s="126">
        <v>3</v>
      </c>
      <c r="C8349" s="133"/>
      <c r="D8349" s="134">
        <v>2099</v>
      </c>
      <c r="E8349" s="7" t="s">
        <v>2205</v>
      </c>
      <c r="F8349" s="8" t="s">
        <v>2140</v>
      </c>
      <c r="G8349" s="18">
        <f>IFERROR(VLOOKUP(Table1[[#This Row],[Codigo_insumo]],BD_Insumos!$B:$E,4),"")</f>
        <v>12.627877718847255</v>
      </c>
      <c r="H8349" s="140">
        <v>0.2</v>
      </c>
      <c r="I8349" s="9"/>
      <c r="J8349" s="23">
        <f t="shared" si="130"/>
        <v>2.5255755437694511</v>
      </c>
      <c r="K8349" s="22" t="str">
        <f>IF(I8349&lt;&gt;"",SUMIF(Table1[Codigo_servico],A8349,Table1[Subtotal_insumo]),"")</f>
        <v/>
      </c>
      <c r="L8349" s="18">
        <f>IF(Table1[[#This Row],[Ordem_insumos]]&lt;&gt;0,VLOOKUP(Table1[[#This Row],[Codigo_servico]],Preencher_Orcamento!$B:$D,3,FALSE)*Table1[[#This Row],[Qtde_insumo]],"")</f>
        <v>0</v>
      </c>
      <c r="M8349" s="18">
        <f>IF(Table1[[#This Row],[Ordem_insumos]]&lt;&gt;0,VLOOKUP(Table1[[#This Row],[Codigo_servico]],Preencher_Orcamento!$B:$D,3,FALSE)*Table1[[#This Row],[Subtotal_insumo]],"")</f>
        <v>0</v>
      </c>
    </row>
    <row r="8350" spans="1:13" x14ac:dyDescent="0.25">
      <c r="A8350" s="3">
        <v>101191</v>
      </c>
      <c r="B8350" s="125">
        <v>0</v>
      </c>
      <c r="C8350" s="131" t="s">
        <v>3977</v>
      </c>
      <c r="D8350" s="132"/>
      <c r="E8350" s="4"/>
      <c r="F8350" s="4"/>
      <c r="G8350" s="17" t="str">
        <f>IFERROR(VLOOKUP(Table1[[#This Row],[Codigo_insumo]],BD_Insumos!$B:$E,4),"")</f>
        <v/>
      </c>
      <c r="H8350" s="139"/>
      <c r="I8350" s="5" t="s">
        <v>5</v>
      </c>
      <c r="J8350" s="20" t="str">
        <f t="shared" si="130"/>
        <v/>
      </c>
      <c r="K8350" s="21">
        <f>IF(I8350&lt;&gt;"",SUMIF(Table1[Codigo_servico],A8350,Table1[Subtotal_insumo]),"")</f>
        <v>40.422542976615667</v>
      </c>
      <c r="L8350" s="17" t="str">
        <f>IF(Table1[[#This Row],[Ordem_insumos]]&lt;&gt;0,VLOOKUP(Table1[[#This Row],[Codigo_servico]],Preencher_Orcamento!$B:$D,3,FALSE)*Table1[[#This Row],[Qtde_insumo]],"")</f>
        <v/>
      </c>
      <c r="M8350" s="17" t="str">
        <f>IF(Table1[[#This Row],[Ordem_insumos]]&lt;&gt;0,VLOOKUP(Table1[[#This Row],[Codigo_servico]],Preencher_Orcamento!$B:$D,3,FALSE)*Table1[[#This Row],[Subtotal_insumo]],"")</f>
        <v/>
      </c>
    </row>
    <row r="8351" spans="1:13" x14ac:dyDescent="0.25">
      <c r="A8351" s="6">
        <v>101191</v>
      </c>
      <c r="B8351" s="126">
        <v>1</v>
      </c>
      <c r="C8351" s="133"/>
      <c r="D8351" s="134">
        <v>2020</v>
      </c>
      <c r="E8351" s="7" t="s">
        <v>2188</v>
      </c>
      <c r="F8351" s="8" t="s">
        <v>2140</v>
      </c>
      <c r="G8351" s="16">
        <f>IFERROR(VLOOKUP(Table1[[#This Row],[Codigo_insumo]],BD_Insumos!$B:$E,4),"")</f>
        <v>15.860837164231068</v>
      </c>
      <c r="H8351" s="140">
        <v>0.2</v>
      </c>
      <c r="I8351" s="9"/>
      <c r="J8351" s="22">
        <f t="shared" si="130"/>
        <v>3.1721674328462139</v>
      </c>
      <c r="K8351" s="22" t="str">
        <f>IF(I8351&lt;&gt;"",SUMIF(Table1[Codigo_servico],A8351,Table1[Subtotal_insumo]),"")</f>
        <v/>
      </c>
      <c r="L8351" s="16">
        <f>IF(Table1[[#This Row],[Ordem_insumos]]&lt;&gt;0,VLOOKUP(Table1[[#This Row],[Codigo_servico]],Preencher_Orcamento!$B:$D,3,FALSE)*Table1[[#This Row],[Qtde_insumo]],"")</f>
        <v>0</v>
      </c>
      <c r="M8351" s="16">
        <f>IF(Table1[[#This Row],[Ordem_insumos]]&lt;&gt;0,VLOOKUP(Table1[[#This Row],[Codigo_servico]],Preencher_Orcamento!$B:$D,3,FALSE)*Table1[[#This Row],[Subtotal_insumo]],"")</f>
        <v>0</v>
      </c>
    </row>
    <row r="8352" spans="1:13" x14ac:dyDescent="0.25">
      <c r="A8352" s="6">
        <v>101191</v>
      </c>
      <c r="B8352" s="126">
        <v>2</v>
      </c>
      <c r="C8352" s="133"/>
      <c r="D8352" s="134">
        <v>75613</v>
      </c>
      <c r="E8352" s="7" t="s">
        <v>1852</v>
      </c>
      <c r="F8352" s="8" t="s">
        <v>5</v>
      </c>
      <c r="G8352" s="16">
        <f>IFERROR(VLOOKUP(Table1[[#This Row],[Codigo_insumo]],BD_Insumos!$B:$E,4),"")</f>
        <v>34.724800000000002</v>
      </c>
      <c r="H8352" s="140">
        <v>1</v>
      </c>
      <c r="I8352" s="9"/>
      <c r="J8352" s="22">
        <f t="shared" si="130"/>
        <v>34.724800000000002</v>
      </c>
      <c r="K8352" s="22" t="str">
        <f>IF(I8352&lt;&gt;"",SUMIF(Table1[Codigo_servico],A8352,Table1[Subtotal_insumo]),"")</f>
        <v/>
      </c>
      <c r="L8352" s="16">
        <f>IF(Table1[[#This Row],[Ordem_insumos]]&lt;&gt;0,VLOOKUP(Table1[[#This Row],[Codigo_servico]],Preencher_Orcamento!$B:$D,3,FALSE)*Table1[[#This Row],[Qtde_insumo]],"")</f>
        <v>0</v>
      </c>
      <c r="M8352" s="16">
        <f>IF(Table1[[#This Row],[Ordem_insumos]]&lt;&gt;0,VLOOKUP(Table1[[#This Row],[Codigo_servico]],Preencher_Orcamento!$B:$D,3,FALSE)*Table1[[#This Row],[Subtotal_insumo]],"")</f>
        <v>0</v>
      </c>
    </row>
    <row r="8353" spans="1:13" x14ac:dyDescent="0.25">
      <c r="A8353" s="6">
        <v>101191</v>
      </c>
      <c r="B8353" s="126">
        <v>3</v>
      </c>
      <c r="C8353" s="133"/>
      <c r="D8353" s="134">
        <v>2099</v>
      </c>
      <c r="E8353" s="7" t="s">
        <v>2205</v>
      </c>
      <c r="F8353" s="8" t="s">
        <v>2140</v>
      </c>
      <c r="G8353" s="18">
        <f>IFERROR(VLOOKUP(Table1[[#This Row],[Codigo_insumo]],BD_Insumos!$B:$E,4),"")</f>
        <v>12.627877718847255</v>
      </c>
      <c r="H8353" s="140">
        <v>0.2</v>
      </c>
      <c r="I8353" s="9"/>
      <c r="J8353" s="23">
        <f t="shared" si="130"/>
        <v>2.5255755437694511</v>
      </c>
      <c r="K8353" s="22" t="str">
        <f>IF(I8353&lt;&gt;"",SUMIF(Table1[Codigo_servico],A8353,Table1[Subtotal_insumo]),"")</f>
        <v/>
      </c>
      <c r="L8353" s="18">
        <f>IF(Table1[[#This Row],[Ordem_insumos]]&lt;&gt;0,VLOOKUP(Table1[[#This Row],[Codigo_servico]],Preencher_Orcamento!$B:$D,3,FALSE)*Table1[[#This Row],[Qtde_insumo]],"")</f>
        <v>0</v>
      </c>
      <c r="M8353" s="18">
        <f>IF(Table1[[#This Row],[Ordem_insumos]]&lt;&gt;0,VLOOKUP(Table1[[#This Row],[Codigo_servico]],Preencher_Orcamento!$B:$D,3,FALSE)*Table1[[#This Row],[Subtotal_insumo]],"")</f>
        <v>0</v>
      </c>
    </row>
    <row r="8354" spans="1:13" x14ac:dyDescent="0.25">
      <c r="A8354" s="3">
        <v>101192</v>
      </c>
      <c r="B8354" s="125">
        <v>0</v>
      </c>
      <c r="C8354" s="131" t="s">
        <v>3978</v>
      </c>
      <c r="D8354" s="132"/>
      <c r="E8354" s="4"/>
      <c r="F8354" s="4"/>
      <c r="G8354" s="17" t="str">
        <f>IFERROR(VLOOKUP(Table1[[#This Row],[Codigo_insumo]],BD_Insumos!$B:$E,4),"")</f>
        <v/>
      </c>
      <c r="H8354" s="139"/>
      <c r="I8354" s="5" t="s">
        <v>5</v>
      </c>
      <c r="J8354" s="20" t="str">
        <f t="shared" si="130"/>
        <v/>
      </c>
      <c r="K8354" s="21">
        <f>IF(I8354&lt;&gt;"",SUMIF(Table1[Codigo_servico],A8354,Table1[Subtotal_insumo]),"")</f>
        <v>98.630542976615658</v>
      </c>
      <c r="L8354" s="17" t="str">
        <f>IF(Table1[[#This Row],[Ordem_insumos]]&lt;&gt;0,VLOOKUP(Table1[[#This Row],[Codigo_servico]],Preencher_Orcamento!$B:$D,3,FALSE)*Table1[[#This Row],[Qtde_insumo]],"")</f>
        <v/>
      </c>
      <c r="M8354" s="17" t="str">
        <f>IF(Table1[[#This Row],[Ordem_insumos]]&lt;&gt;0,VLOOKUP(Table1[[#This Row],[Codigo_servico]],Preencher_Orcamento!$B:$D,3,FALSE)*Table1[[#This Row],[Subtotal_insumo]],"")</f>
        <v/>
      </c>
    </row>
    <row r="8355" spans="1:13" x14ac:dyDescent="0.25">
      <c r="A8355" s="6">
        <v>101192</v>
      </c>
      <c r="B8355" s="126">
        <v>1</v>
      </c>
      <c r="C8355" s="133"/>
      <c r="D8355" s="134">
        <v>2099</v>
      </c>
      <c r="E8355" s="7" t="s">
        <v>2205</v>
      </c>
      <c r="F8355" s="8" t="s">
        <v>2140</v>
      </c>
      <c r="G8355" s="16">
        <f>IFERROR(VLOOKUP(Table1[[#This Row],[Codigo_insumo]],BD_Insumos!$B:$E,4),"")</f>
        <v>12.627877718847255</v>
      </c>
      <c r="H8355" s="140">
        <v>0.2</v>
      </c>
      <c r="I8355" s="9"/>
      <c r="J8355" s="22">
        <f t="shared" si="130"/>
        <v>2.5255755437694511</v>
      </c>
      <c r="K8355" s="22" t="str">
        <f>IF(I8355&lt;&gt;"",SUMIF(Table1[Codigo_servico],A8355,Table1[Subtotal_insumo]),"")</f>
        <v/>
      </c>
      <c r="L8355" s="16">
        <f>IF(Table1[[#This Row],[Ordem_insumos]]&lt;&gt;0,VLOOKUP(Table1[[#This Row],[Codigo_servico]],Preencher_Orcamento!$B:$D,3,FALSE)*Table1[[#This Row],[Qtde_insumo]],"")</f>
        <v>0</v>
      </c>
      <c r="M8355" s="16">
        <f>IF(Table1[[#This Row],[Ordem_insumos]]&lt;&gt;0,VLOOKUP(Table1[[#This Row],[Codigo_servico]],Preencher_Orcamento!$B:$D,3,FALSE)*Table1[[#This Row],[Subtotal_insumo]],"")</f>
        <v>0</v>
      </c>
    </row>
    <row r="8356" spans="1:13" ht="26.25" x14ac:dyDescent="0.25">
      <c r="A8356" s="6">
        <v>101192</v>
      </c>
      <c r="B8356" s="126">
        <v>2</v>
      </c>
      <c r="C8356" s="133"/>
      <c r="D8356" s="134">
        <v>75606</v>
      </c>
      <c r="E8356" s="7" t="s">
        <v>1849</v>
      </c>
      <c r="F8356" s="8" t="s">
        <v>5</v>
      </c>
      <c r="G8356" s="16">
        <f>IFERROR(VLOOKUP(Table1[[#This Row],[Codigo_insumo]],BD_Insumos!$B:$E,4),"")</f>
        <v>92.9328</v>
      </c>
      <c r="H8356" s="140">
        <v>1</v>
      </c>
      <c r="I8356" s="9"/>
      <c r="J8356" s="22">
        <f t="shared" si="130"/>
        <v>92.9328</v>
      </c>
      <c r="K8356" s="22" t="str">
        <f>IF(I8356&lt;&gt;"",SUMIF(Table1[Codigo_servico],A8356,Table1[Subtotal_insumo]),"")</f>
        <v/>
      </c>
      <c r="L8356" s="16">
        <f>IF(Table1[[#This Row],[Ordem_insumos]]&lt;&gt;0,VLOOKUP(Table1[[#This Row],[Codigo_servico]],Preencher_Orcamento!$B:$D,3,FALSE)*Table1[[#This Row],[Qtde_insumo]],"")</f>
        <v>0</v>
      </c>
      <c r="M8356" s="16">
        <f>IF(Table1[[#This Row],[Ordem_insumos]]&lt;&gt;0,VLOOKUP(Table1[[#This Row],[Codigo_servico]],Preencher_Orcamento!$B:$D,3,FALSE)*Table1[[#This Row],[Subtotal_insumo]],"")</f>
        <v>0</v>
      </c>
    </row>
    <row r="8357" spans="1:13" x14ac:dyDescent="0.25">
      <c r="A8357" s="6">
        <v>101192</v>
      </c>
      <c r="B8357" s="126">
        <v>3</v>
      </c>
      <c r="C8357" s="133"/>
      <c r="D8357" s="134">
        <v>2020</v>
      </c>
      <c r="E8357" s="7" t="s">
        <v>2188</v>
      </c>
      <c r="F8357" s="8" t="s">
        <v>2140</v>
      </c>
      <c r="G8357" s="18">
        <f>IFERROR(VLOOKUP(Table1[[#This Row],[Codigo_insumo]],BD_Insumos!$B:$E,4),"")</f>
        <v>15.860837164231068</v>
      </c>
      <c r="H8357" s="140">
        <v>0.2</v>
      </c>
      <c r="I8357" s="9"/>
      <c r="J8357" s="23">
        <f t="shared" si="130"/>
        <v>3.1721674328462139</v>
      </c>
      <c r="K8357" s="22" t="str">
        <f>IF(I8357&lt;&gt;"",SUMIF(Table1[Codigo_servico],A8357,Table1[Subtotal_insumo]),"")</f>
        <v/>
      </c>
      <c r="L8357" s="18">
        <f>IF(Table1[[#This Row],[Ordem_insumos]]&lt;&gt;0,VLOOKUP(Table1[[#This Row],[Codigo_servico]],Preencher_Orcamento!$B:$D,3,FALSE)*Table1[[#This Row],[Qtde_insumo]],"")</f>
        <v>0</v>
      </c>
      <c r="M8357" s="18">
        <f>IF(Table1[[#This Row],[Ordem_insumos]]&lt;&gt;0,VLOOKUP(Table1[[#This Row],[Codigo_servico]],Preencher_Orcamento!$B:$D,3,FALSE)*Table1[[#This Row],[Subtotal_insumo]],"")</f>
        <v>0</v>
      </c>
    </row>
    <row r="8358" spans="1:13" x14ac:dyDescent="0.25">
      <c r="A8358" s="3">
        <v>101193</v>
      </c>
      <c r="B8358" s="125">
        <v>0</v>
      </c>
      <c r="C8358" s="131" t="s">
        <v>3979</v>
      </c>
      <c r="D8358" s="132"/>
      <c r="E8358" s="4"/>
      <c r="F8358" s="4"/>
      <c r="G8358" s="17" t="str">
        <f>IFERROR(VLOOKUP(Table1[[#This Row],[Codigo_insumo]],BD_Insumos!$B:$E,4),"")</f>
        <v/>
      </c>
      <c r="H8358" s="139"/>
      <c r="I8358" s="5" t="s">
        <v>5</v>
      </c>
      <c r="J8358" s="20" t="str">
        <f t="shared" si="130"/>
        <v/>
      </c>
      <c r="K8358" s="21">
        <f>IF(I8358&lt;&gt;"",SUMIF(Table1[Codigo_servico],A8358,Table1[Subtotal_insumo]),"")</f>
        <v>268.24834297661562</v>
      </c>
      <c r="L8358" s="17" t="str">
        <f>IF(Table1[[#This Row],[Ordem_insumos]]&lt;&gt;0,VLOOKUP(Table1[[#This Row],[Codigo_servico]],Preencher_Orcamento!$B:$D,3,FALSE)*Table1[[#This Row],[Qtde_insumo]],"")</f>
        <v/>
      </c>
      <c r="M8358" s="17" t="str">
        <f>IF(Table1[[#This Row],[Ordem_insumos]]&lt;&gt;0,VLOOKUP(Table1[[#This Row],[Codigo_servico]],Preencher_Orcamento!$B:$D,3,FALSE)*Table1[[#This Row],[Subtotal_insumo]],"")</f>
        <v/>
      </c>
    </row>
    <row r="8359" spans="1:13" ht="26.25" x14ac:dyDescent="0.25">
      <c r="A8359" s="6">
        <v>101193</v>
      </c>
      <c r="B8359" s="126">
        <v>1</v>
      </c>
      <c r="C8359" s="133"/>
      <c r="D8359" s="134">
        <v>75608</v>
      </c>
      <c r="E8359" s="7" t="s">
        <v>1850</v>
      </c>
      <c r="F8359" s="8" t="s">
        <v>457</v>
      </c>
      <c r="G8359" s="16">
        <f>IFERROR(VLOOKUP(Table1[[#This Row],[Codigo_insumo]],BD_Insumos!$B:$E,4),"")</f>
        <v>262.55059999999997</v>
      </c>
      <c r="H8359" s="140">
        <v>1</v>
      </c>
      <c r="I8359" s="9"/>
      <c r="J8359" s="22">
        <f t="shared" si="130"/>
        <v>262.55059999999997</v>
      </c>
      <c r="K8359" s="22" t="str">
        <f>IF(I8359&lt;&gt;"",SUMIF(Table1[Codigo_servico],A8359,Table1[Subtotal_insumo]),"")</f>
        <v/>
      </c>
      <c r="L8359" s="16">
        <f>IF(Table1[[#This Row],[Ordem_insumos]]&lt;&gt;0,VLOOKUP(Table1[[#This Row],[Codigo_servico]],Preencher_Orcamento!$B:$D,3,FALSE)*Table1[[#This Row],[Qtde_insumo]],"")</f>
        <v>0</v>
      </c>
      <c r="M8359" s="16">
        <f>IF(Table1[[#This Row],[Ordem_insumos]]&lt;&gt;0,VLOOKUP(Table1[[#This Row],[Codigo_servico]],Preencher_Orcamento!$B:$D,3,FALSE)*Table1[[#This Row],[Subtotal_insumo]],"")</f>
        <v>0</v>
      </c>
    </row>
    <row r="8360" spans="1:13" x14ac:dyDescent="0.25">
      <c r="A8360" s="6">
        <v>101193</v>
      </c>
      <c r="B8360" s="126">
        <v>2</v>
      </c>
      <c r="C8360" s="133"/>
      <c r="D8360" s="134">
        <v>2020</v>
      </c>
      <c r="E8360" s="7" t="s">
        <v>2188</v>
      </c>
      <c r="F8360" s="8" t="s">
        <v>2140</v>
      </c>
      <c r="G8360" s="16">
        <f>IFERROR(VLOOKUP(Table1[[#This Row],[Codigo_insumo]],BD_Insumos!$B:$E,4),"")</f>
        <v>15.860837164231068</v>
      </c>
      <c r="H8360" s="140">
        <v>0.2</v>
      </c>
      <c r="I8360" s="9"/>
      <c r="J8360" s="22">
        <f t="shared" si="130"/>
        <v>3.1721674328462139</v>
      </c>
      <c r="K8360" s="22" t="str">
        <f>IF(I8360&lt;&gt;"",SUMIF(Table1[Codigo_servico],A8360,Table1[Subtotal_insumo]),"")</f>
        <v/>
      </c>
      <c r="L8360" s="16">
        <f>IF(Table1[[#This Row],[Ordem_insumos]]&lt;&gt;0,VLOOKUP(Table1[[#This Row],[Codigo_servico]],Preencher_Orcamento!$B:$D,3,FALSE)*Table1[[#This Row],[Qtde_insumo]],"")</f>
        <v>0</v>
      </c>
      <c r="M8360" s="16">
        <f>IF(Table1[[#This Row],[Ordem_insumos]]&lt;&gt;0,VLOOKUP(Table1[[#This Row],[Codigo_servico]],Preencher_Orcamento!$B:$D,3,FALSE)*Table1[[#This Row],[Subtotal_insumo]],"")</f>
        <v>0</v>
      </c>
    </row>
    <row r="8361" spans="1:13" x14ac:dyDescent="0.25">
      <c r="A8361" s="6">
        <v>101193</v>
      </c>
      <c r="B8361" s="126">
        <v>3</v>
      </c>
      <c r="C8361" s="133"/>
      <c r="D8361" s="134">
        <v>2099</v>
      </c>
      <c r="E8361" s="7" t="s">
        <v>2205</v>
      </c>
      <c r="F8361" s="8" t="s">
        <v>2140</v>
      </c>
      <c r="G8361" s="18">
        <f>IFERROR(VLOOKUP(Table1[[#This Row],[Codigo_insumo]],BD_Insumos!$B:$E,4),"")</f>
        <v>12.627877718847255</v>
      </c>
      <c r="H8361" s="140">
        <v>0.2</v>
      </c>
      <c r="I8361" s="9"/>
      <c r="J8361" s="23">
        <f t="shared" si="130"/>
        <v>2.5255755437694511</v>
      </c>
      <c r="K8361" s="22" t="str">
        <f>IF(I8361&lt;&gt;"",SUMIF(Table1[Codigo_servico],A8361,Table1[Subtotal_insumo]),"")</f>
        <v/>
      </c>
      <c r="L8361" s="18">
        <f>IF(Table1[[#This Row],[Ordem_insumos]]&lt;&gt;0,VLOOKUP(Table1[[#This Row],[Codigo_servico]],Preencher_Orcamento!$B:$D,3,FALSE)*Table1[[#This Row],[Qtde_insumo]],"")</f>
        <v>0</v>
      </c>
      <c r="M8361" s="18">
        <f>IF(Table1[[#This Row],[Ordem_insumos]]&lt;&gt;0,VLOOKUP(Table1[[#This Row],[Codigo_servico]],Preencher_Orcamento!$B:$D,3,FALSE)*Table1[[#This Row],[Subtotal_insumo]],"")</f>
        <v>0</v>
      </c>
    </row>
    <row r="8362" spans="1:13" x14ac:dyDescent="0.25">
      <c r="A8362" s="3">
        <v>101194</v>
      </c>
      <c r="B8362" s="125">
        <v>0</v>
      </c>
      <c r="C8362" s="131" t="s">
        <v>3980</v>
      </c>
      <c r="D8362" s="132"/>
      <c r="E8362" s="4"/>
      <c r="F8362" s="4"/>
      <c r="G8362" s="17" t="str">
        <f>IFERROR(VLOOKUP(Table1[[#This Row],[Codigo_insumo]],BD_Insumos!$B:$E,4),"")</f>
        <v/>
      </c>
      <c r="H8362" s="139"/>
      <c r="I8362" s="5" t="s">
        <v>5</v>
      </c>
      <c r="J8362" s="20" t="str">
        <f t="shared" si="130"/>
        <v/>
      </c>
      <c r="K8362" s="21">
        <f>IF(I8362&lt;&gt;"",SUMIF(Table1[Codigo_servico],A8362,Table1[Subtotal_insumo]),"")</f>
        <v>303.81164297661564</v>
      </c>
      <c r="L8362" s="17" t="str">
        <f>IF(Table1[[#This Row],[Ordem_insumos]]&lt;&gt;0,VLOOKUP(Table1[[#This Row],[Codigo_servico]],Preencher_Orcamento!$B:$D,3,FALSE)*Table1[[#This Row],[Qtde_insumo]],"")</f>
        <v/>
      </c>
      <c r="M8362" s="17" t="str">
        <f>IF(Table1[[#This Row],[Ordem_insumos]]&lt;&gt;0,VLOOKUP(Table1[[#This Row],[Codigo_servico]],Preencher_Orcamento!$B:$D,3,FALSE)*Table1[[#This Row],[Subtotal_insumo]],"")</f>
        <v/>
      </c>
    </row>
    <row r="8363" spans="1:13" ht="26.25" x14ac:dyDescent="0.25">
      <c r="A8363" s="6">
        <v>101194</v>
      </c>
      <c r="B8363" s="126">
        <v>1</v>
      </c>
      <c r="C8363" s="133"/>
      <c r="D8363" s="134">
        <v>75611</v>
      </c>
      <c r="E8363" s="7" t="s">
        <v>1851</v>
      </c>
      <c r="F8363" s="8" t="s">
        <v>457</v>
      </c>
      <c r="G8363" s="16">
        <f>IFERROR(VLOOKUP(Table1[[#This Row],[Codigo_insumo]],BD_Insumos!$B:$E,4),"")</f>
        <v>298.1139</v>
      </c>
      <c r="H8363" s="140">
        <v>1</v>
      </c>
      <c r="I8363" s="9"/>
      <c r="J8363" s="22">
        <f t="shared" si="130"/>
        <v>298.1139</v>
      </c>
      <c r="K8363" s="22" t="str">
        <f>IF(I8363&lt;&gt;"",SUMIF(Table1[Codigo_servico],A8363,Table1[Subtotal_insumo]),"")</f>
        <v/>
      </c>
      <c r="L8363" s="16">
        <f>IF(Table1[[#This Row],[Ordem_insumos]]&lt;&gt;0,VLOOKUP(Table1[[#This Row],[Codigo_servico]],Preencher_Orcamento!$B:$D,3,FALSE)*Table1[[#This Row],[Qtde_insumo]],"")</f>
        <v>0</v>
      </c>
      <c r="M8363" s="16">
        <f>IF(Table1[[#This Row],[Ordem_insumos]]&lt;&gt;0,VLOOKUP(Table1[[#This Row],[Codigo_servico]],Preencher_Orcamento!$B:$D,3,FALSE)*Table1[[#This Row],[Subtotal_insumo]],"")</f>
        <v>0</v>
      </c>
    </row>
    <row r="8364" spans="1:13" x14ac:dyDescent="0.25">
      <c r="A8364" s="6">
        <v>101194</v>
      </c>
      <c r="B8364" s="126">
        <v>2</v>
      </c>
      <c r="C8364" s="133"/>
      <c r="D8364" s="134">
        <v>2099</v>
      </c>
      <c r="E8364" s="7" t="s">
        <v>2205</v>
      </c>
      <c r="F8364" s="8" t="s">
        <v>2140</v>
      </c>
      <c r="G8364" s="16">
        <f>IFERROR(VLOOKUP(Table1[[#This Row],[Codigo_insumo]],BD_Insumos!$B:$E,4),"")</f>
        <v>12.627877718847255</v>
      </c>
      <c r="H8364" s="140">
        <v>0.2</v>
      </c>
      <c r="I8364" s="9"/>
      <c r="J8364" s="22">
        <f t="shared" si="130"/>
        <v>2.5255755437694511</v>
      </c>
      <c r="K8364" s="22" t="str">
        <f>IF(I8364&lt;&gt;"",SUMIF(Table1[Codigo_servico],A8364,Table1[Subtotal_insumo]),"")</f>
        <v/>
      </c>
      <c r="L8364" s="16">
        <f>IF(Table1[[#This Row],[Ordem_insumos]]&lt;&gt;0,VLOOKUP(Table1[[#This Row],[Codigo_servico]],Preencher_Orcamento!$B:$D,3,FALSE)*Table1[[#This Row],[Qtde_insumo]],"")</f>
        <v>0</v>
      </c>
      <c r="M8364" s="16">
        <f>IF(Table1[[#This Row],[Ordem_insumos]]&lt;&gt;0,VLOOKUP(Table1[[#This Row],[Codigo_servico]],Preencher_Orcamento!$B:$D,3,FALSE)*Table1[[#This Row],[Subtotal_insumo]],"")</f>
        <v>0</v>
      </c>
    </row>
    <row r="8365" spans="1:13" x14ac:dyDescent="0.25">
      <c r="A8365" s="6">
        <v>101194</v>
      </c>
      <c r="B8365" s="126">
        <v>3</v>
      </c>
      <c r="C8365" s="133"/>
      <c r="D8365" s="134">
        <v>2020</v>
      </c>
      <c r="E8365" s="7" t="s">
        <v>2188</v>
      </c>
      <c r="F8365" s="8" t="s">
        <v>2140</v>
      </c>
      <c r="G8365" s="18">
        <f>IFERROR(VLOOKUP(Table1[[#This Row],[Codigo_insumo]],BD_Insumos!$B:$E,4),"")</f>
        <v>15.860837164231068</v>
      </c>
      <c r="H8365" s="140">
        <v>0.2</v>
      </c>
      <c r="I8365" s="9"/>
      <c r="J8365" s="23">
        <f t="shared" si="130"/>
        <v>3.1721674328462139</v>
      </c>
      <c r="K8365" s="22" t="str">
        <f>IF(I8365&lt;&gt;"",SUMIF(Table1[Codigo_servico],A8365,Table1[Subtotal_insumo]),"")</f>
        <v/>
      </c>
      <c r="L8365" s="18">
        <f>IF(Table1[[#This Row],[Ordem_insumos]]&lt;&gt;0,VLOOKUP(Table1[[#This Row],[Codigo_servico]],Preencher_Orcamento!$B:$D,3,FALSE)*Table1[[#This Row],[Qtde_insumo]],"")</f>
        <v>0</v>
      </c>
      <c r="M8365" s="18">
        <f>IF(Table1[[#This Row],[Ordem_insumos]]&lt;&gt;0,VLOOKUP(Table1[[#This Row],[Codigo_servico]],Preencher_Orcamento!$B:$D,3,FALSE)*Table1[[#This Row],[Subtotal_insumo]],"")</f>
        <v>0</v>
      </c>
    </row>
    <row r="8366" spans="1:13" x14ac:dyDescent="0.25">
      <c r="A8366" s="3">
        <v>101195</v>
      </c>
      <c r="B8366" s="125">
        <v>0</v>
      </c>
      <c r="C8366" s="131" t="s">
        <v>3981</v>
      </c>
      <c r="D8366" s="132"/>
      <c r="E8366" s="4"/>
      <c r="F8366" s="4"/>
      <c r="G8366" s="17" t="str">
        <f>IFERROR(VLOOKUP(Table1[[#This Row],[Codigo_insumo]],BD_Insumos!$B:$E,4),"")</f>
        <v/>
      </c>
      <c r="H8366" s="139"/>
      <c r="I8366" s="5" t="s">
        <v>5</v>
      </c>
      <c r="J8366" s="20" t="str">
        <f t="shared" si="130"/>
        <v/>
      </c>
      <c r="K8366" s="21">
        <f>IF(I8366&lt;&gt;"",SUMIF(Table1[Codigo_servico],A8366,Table1[Subtotal_insumo]),"")</f>
        <v>55.642825574634657</v>
      </c>
      <c r="L8366" s="17" t="str">
        <f>IF(Table1[[#This Row],[Ordem_insumos]]&lt;&gt;0,VLOOKUP(Table1[[#This Row],[Codigo_servico]],Preencher_Orcamento!$B:$D,3,FALSE)*Table1[[#This Row],[Qtde_insumo]],"")</f>
        <v/>
      </c>
      <c r="M8366" s="17" t="str">
        <f>IF(Table1[[#This Row],[Ordem_insumos]]&lt;&gt;0,VLOOKUP(Table1[[#This Row],[Codigo_servico]],Preencher_Orcamento!$B:$D,3,FALSE)*Table1[[#This Row],[Subtotal_insumo]],"")</f>
        <v/>
      </c>
    </row>
    <row r="8367" spans="1:13" ht="26.25" x14ac:dyDescent="0.25">
      <c r="A8367" s="6">
        <v>101195</v>
      </c>
      <c r="B8367" s="126">
        <v>1</v>
      </c>
      <c r="C8367" s="133"/>
      <c r="D8367" s="134">
        <v>75670</v>
      </c>
      <c r="E8367" s="7" t="s">
        <v>1863</v>
      </c>
      <c r="F8367" s="8" t="s">
        <v>5</v>
      </c>
      <c r="G8367" s="16">
        <f>IFERROR(VLOOKUP(Table1[[#This Row],[Codigo_insumo]],BD_Insumos!$B:$E,4),"")</f>
        <v>53.2637</v>
      </c>
      <c r="H8367" s="140">
        <v>1</v>
      </c>
      <c r="I8367" s="9"/>
      <c r="J8367" s="22">
        <f t="shared" si="130"/>
        <v>53.2637</v>
      </c>
      <c r="K8367" s="22" t="str">
        <f>IF(I8367&lt;&gt;"",SUMIF(Table1[Codigo_servico],A8367,Table1[Subtotal_insumo]),"")</f>
        <v/>
      </c>
      <c r="L8367" s="16">
        <f>IF(Table1[[#This Row],[Ordem_insumos]]&lt;&gt;0,VLOOKUP(Table1[[#This Row],[Codigo_servico]],Preencher_Orcamento!$B:$D,3,FALSE)*Table1[[#This Row],[Qtde_insumo]],"")</f>
        <v>0</v>
      </c>
      <c r="M8367" s="16">
        <f>IF(Table1[[#This Row],[Ordem_insumos]]&lt;&gt;0,VLOOKUP(Table1[[#This Row],[Codigo_servico]],Preencher_Orcamento!$B:$D,3,FALSE)*Table1[[#This Row],[Subtotal_insumo]],"")</f>
        <v>0</v>
      </c>
    </row>
    <row r="8368" spans="1:13" x14ac:dyDescent="0.25">
      <c r="A8368" s="6">
        <v>101195</v>
      </c>
      <c r="B8368" s="126">
        <v>2</v>
      </c>
      <c r="C8368" s="133"/>
      <c r="D8368" s="134">
        <v>2020</v>
      </c>
      <c r="E8368" s="7" t="s">
        <v>2188</v>
      </c>
      <c r="F8368" s="8" t="s">
        <v>2140</v>
      </c>
      <c r="G8368" s="18">
        <f>IFERROR(VLOOKUP(Table1[[#This Row],[Codigo_insumo]],BD_Insumos!$B:$E,4),"")</f>
        <v>15.860837164231068</v>
      </c>
      <c r="H8368" s="140">
        <v>0.15</v>
      </c>
      <c r="I8368" s="9"/>
      <c r="J8368" s="23">
        <f t="shared" si="130"/>
        <v>2.37912557463466</v>
      </c>
      <c r="K8368" s="22" t="str">
        <f>IF(I8368&lt;&gt;"",SUMIF(Table1[Codigo_servico],A8368,Table1[Subtotal_insumo]),"")</f>
        <v/>
      </c>
      <c r="L8368" s="18">
        <f>IF(Table1[[#This Row],[Ordem_insumos]]&lt;&gt;0,VLOOKUP(Table1[[#This Row],[Codigo_servico]],Preencher_Orcamento!$B:$D,3,FALSE)*Table1[[#This Row],[Qtde_insumo]],"")</f>
        <v>0</v>
      </c>
      <c r="M8368" s="18">
        <f>IF(Table1[[#This Row],[Ordem_insumos]]&lt;&gt;0,VLOOKUP(Table1[[#This Row],[Codigo_servico]],Preencher_Orcamento!$B:$D,3,FALSE)*Table1[[#This Row],[Subtotal_insumo]],"")</f>
        <v>0</v>
      </c>
    </row>
    <row r="8369" spans="1:13" x14ac:dyDescent="0.25">
      <c r="A8369" s="3">
        <v>101196</v>
      </c>
      <c r="B8369" s="125">
        <v>0</v>
      </c>
      <c r="C8369" s="131" t="s">
        <v>3982</v>
      </c>
      <c r="D8369" s="132"/>
      <c r="E8369" s="4"/>
      <c r="F8369" s="4"/>
      <c r="G8369" s="17" t="str">
        <f>IFERROR(VLOOKUP(Table1[[#This Row],[Codigo_insumo]],BD_Insumos!$B:$E,4),"")</f>
        <v/>
      </c>
      <c r="H8369" s="139"/>
      <c r="I8369" s="5" t="s">
        <v>5</v>
      </c>
      <c r="J8369" s="20" t="str">
        <f t="shared" si="130"/>
        <v/>
      </c>
      <c r="K8369" s="21">
        <f>IF(I8369&lt;&gt;"",SUMIF(Table1[Codigo_servico],A8369,Table1[Subtotal_insumo]),"")</f>
        <v>33.311198515087696</v>
      </c>
      <c r="L8369" s="17" t="str">
        <f>IF(Table1[[#This Row],[Ordem_insumos]]&lt;&gt;0,VLOOKUP(Table1[[#This Row],[Codigo_servico]],Preencher_Orcamento!$B:$D,3,FALSE)*Table1[[#This Row],[Qtde_insumo]],"")</f>
        <v/>
      </c>
      <c r="M8369" s="17" t="str">
        <f>IF(Table1[[#This Row],[Ordem_insumos]]&lt;&gt;0,VLOOKUP(Table1[[#This Row],[Codigo_servico]],Preencher_Orcamento!$B:$D,3,FALSE)*Table1[[#This Row],[Subtotal_insumo]],"")</f>
        <v/>
      </c>
    </row>
    <row r="8370" spans="1:13" x14ac:dyDescent="0.25">
      <c r="A8370" s="6">
        <v>101196</v>
      </c>
      <c r="B8370" s="126">
        <v>1</v>
      </c>
      <c r="C8370" s="133"/>
      <c r="D8370" s="134">
        <v>2015</v>
      </c>
      <c r="E8370" s="7" t="s">
        <v>2186</v>
      </c>
      <c r="F8370" s="8" t="s">
        <v>2140</v>
      </c>
      <c r="G8370" s="16">
        <f>IFERROR(VLOOKUP(Table1[[#This Row],[Codigo_insumo]],BD_Insumos!$B:$E,4),"")</f>
        <v>16.259414142106937</v>
      </c>
      <c r="H8370" s="140">
        <v>0.13</v>
      </c>
      <c r="I8370" s="9"/>
      <c r="J8370" s="22">
        <f t="shared" si="130"/>
        <v>2.1137238384739021</v>
      </c>
      <c r="K8370" s="22" t="str">
        <f>IF(I8370&lt;&gt;"",SUMIF(Table1[Codigo_servico],A8370,Table1[Subtotal_insumo]),"")</f>
        <v/>
      </c>
      <c r="L8370" s="16">
        <f>IF(Table1[[#This Row],[Ordem_insumos]]&lt;&gt;0,VLOOKUP(Table1[[#This Row],[Codigo_servico]],Preencher_Orcamento!$B:$D,3,FALSE)*Table1[[#This Row],[Qtde_insumo]],"")</f>
        <v>0</v>
      </c>
      <c r="M8370" s="16">
        <f>IF(Table1[[#This Row],[Ordem_insumos]]&lt;&gt;0,VLOOKUP(Table1[[#This Row],[Codigo_servico]],Preencher_Orcamento!$B:$D,3,FALSE)*Table1[[#This Row],[Subtotal_insumo]],"")</f>
        <v>0</v>
      </c>
    </row>
    <row r="8371" spans="1:13" x14ac:dyDescent="0.25">
      <c r="A8371" s="6">
        <v>101196</v>
      </c>
      <c r="B8371" s="126">
        <v>2</v>
      </c>
      <c r="C8371" s="133"/>
      <c r="D8371" s="134">
        <v>10608</v>
      </c>
      <c r="E8371" s="7" t="s">
        <v>118</v>
      </c>
      <c r="F8371" s="8" t="s">
        <v>58</v>
      </c>
      <c r="G8371" s="16">
        <f>IFERROR(VLOOKUP(Table1[[#This Row],[Codigo_insumo]],BD_Insumos!$B:$E,4),"")</f>
        <v>238.17070000000001</v>
      </c>
      <c r="H8371" s="140">
        <v>1.4999999999999999E-2</v>
      </c>
      <c r="I8371" s="9"/>
      <c r="J8371" s="22">
        <f t="shared" si="130"/>
        <v>3.5725605000000002</v>
      </c>
      <c r="K8371" s="22" t="str">
        <f>IF(I8371&lt;&gt;"",SUMIF(Table1[Codigo_servico],A8371,Table1[Subtotal_insumo]),"")</f>
        <v/>
      </c>
      <c r="L8371" s="16">
        <f>IF(Table1[[#This Row],[Ordem_insumos]]&lt;&gt;0,VLOOKUP(Table1[[#This Row],[Codigo_servico]],Preencher_Orcamento!$B:$D,3,FALSE)*Table1[[#This Row],[Qtde_insumo]],"")</f>
        <v>0</v>
      </c>
      <c r="M8371" s="16">
        <f>IF(Table1[[#This Row],[Ordem_insumos]]&lt;&gt;0,VLOOKUP(Table1[[#This Row],[Codigo_servico]],Preencher_Orcamento!$B:$D,3,FALSE)*Table1[[#This Row],[Subtotal_insumo]],"")</f>
        <v>0</v>
      </c>
    </row>
    <row r="8372" spans="1:13" x14ac:dyDescent="0.25">
      <c r="A8372" s="6">
        <v>101196</v>
      </c>
      <c r="B8372" s="126">
        <v>3</v>
      </c>
      <c r="C8372" s="133"/>
      <c r="D8372" s="134">
        <v>11066</v>
      </c>
      <c r="E8372" s="7" t="s">
        <v>183</v>
      </c>
      <c r="F8372" s="8" t="s">
        <v>5</v>
      </c>
      <c r="G8372" s="16">
        <f>IFERROR(VLOOKUP(Table1[[#This Row],[Codigo_insumo]],BD_Insumos!$B:$E,4),"")</f>
        <v>1.0965</v>
      </c>
      <c r="H8372" s="140">
        <v>0.86</v>
      </c>
      <c r="I8372" s="9"/>
      <c r="J8372" s="22">
        <f t="shared" si="130"/>
        <v>0.94298999999999999</v>
      </c>
      <c r="K8372" s="22" t="str">
        <f>IF(I8372&lt;&gt;"",SUMIF(Table1[Codigo_servico],A8372,Table1[Subtotal_insumo]),"")</f>
        <v/>
      </c>
      <c r="L8372" s="16">
        <f>IF(Table1[[#This Row],[Ordem_insumos]]&lt;&gt;0,VLOOKUP(Table1[[#This Row],[Codigo_servico]],Preencher_Orcamento!$B:$D,3,FALSE)*Table1[[#This Row],[Qtde_insumo]],"")</f>
        <v>0</v>
      </c>
      <c r="M8372" s="16">
        <f>IF(Table1[[#This Row],[Ordem_insumos]]&lt;&gt;0,VLOOKUP(Table1[[#This Row],[Codigo_servico]],Preencher_Orcamento!$B:$D,3,FALSE)*Table1[[#This Row],[Subtotal_insumo]],"")</f>
        <v>0</v>
      </c>
    </row>
    <row r="8373" spans="1:13" x14ac:dyDescent="0.25">
      <c r="A8373" s="6">
        <v>101196</v>
      </c>
      <c r="B8373" s="126">
        <v>4</v>
      </c>
      <c r="C8373" s="133"/>
      <c r="D8373" s="134">
        <v>17515</v>
      </c>
      <c r="E8373" s="7" t="s">
        <v>383</v>
      </c>
      <c r="F8373" s="8" t="s">
        <v>197</v>
      </c>
      <c r="G8373" s="16">
        <f>IFERROR(VLOOKUP(Table1[[#This Row],[Codigo_insumo]],BD_Insumos!$B:$E,4),"")</f>
        <v>5.5275999999999996</v>
      </c>
      <c r="H8373" s="140">
        <v>0.09</v>
      </c>
      <c r="I8373" s="9"/>
      <c r="J8373" s="22">
        <f t="shared" si="130"/>
        <v>0.49748399999999993</v>
      </c>
      <c r="K8373" s="22" t="str">
        <f>IF(I8373&lt;&gt;"",SUMIF(Table1[Codigo_servico],A8373,Table1[Subtotal_insumo]),"")</f>
        <v/>
      </c>
      <c r="L8373" s="16">
        <f>IF(Table1[[#This Row],[Ordem_insumos]]&lt;&gt;0,VLOOKUP(Table1[[#This Row],[Codigo_servico]],Preencher_Orcamento!$B:$D,3,FALSE)*Table1[[#This Row],[Qtde_insumo]],"")</f>
        <v>0</v>
      </c>
      <c r="M8373" s="16">
        <f>IF(Table1[[#This Row],[Ordem_insumos]]&lt;&gt;0,VLOOKUP(Table1[[#This Row],[Codigo_servico]],Preencher_Orcamento!$B:$D,3,FALSE)*Table1[[#This Row],[Subtotal_insumo]],"")</f>
        <v>0</v>
      </c>
    </row>
    <row r="8374" spans="1:13" x14ac:dyDescent="0.25">
      <c r="A8374" s="6">
        <v>101196</v>
      </c>
      <c r="B8374" s="126">
        <v>5</v>
      </c>
      <c r="C8374" s="133"/>
      <c r="D8374" s="134">
        <v>2013</v>
      </c>
      <c r="E8374" s="7" t="s">
        <v>2184</v>
      </c>
      <c r="F8374" s="8" t="s">
        <v>2140</v>
      </c>
      <c r="G8374" s="16">
        <f>IFERROR(VLOOKUP(Table1[[#This Row],[Codigo_insumo]],BD_Insumos!$B:$E,4),"")</f>
        <v>15.756939025755017</v>
      </c>
      <c r="H8374" s="140">
        <v>0.47</v>
      </c>
      <c r="I8374" s="9"/>
      <c r="J8374" s="22">
        <f t="shared" si="130"/>
        <v>7.4057613421048574</v>
      </c>
      <c r="K8374" s="22" t="str">
        <f>IF(I8374&lt;&gt;"",SUMIF(Table1[Codigo_servico],A8374,Table1[Subtotal_insumo]),"")</f>
        <v/>
      </c>
      <c r="L8374" s="16">
        <f>IF(Table1[[#This Row],[Ordem_insumos]]&lt;&gt;0,VLOOKUP(Table1[[#This Row],[Codigo_servico]],Preencher_Orcamento!$B:$D,3,FALSE)*Table1[[#This Row],[Qtde_insumo]],"")</f>
        <v>0</v>
      </c>
      <c r="M8374" s="16">
        <f>IF(Table1[[#This Row],[Ordem_insumos]]&lt;&gt;0,VLOOKUP(Table1[[#This Row],[Codigo_servico]],Preencher_Orcamento!$B:$D,3,FALSE)*Table1[[#This Row],[Subtotal_insumo]],"")</f>
        <v>0</v>
      </c>
    </row>
    <row r="8375" spans="1:13" x14ac:dyDescent="0.25">
      <c r="A8375" s="6">
        <v>101196</v>
      </c>
      <c r="B8375" s="126">
        <v>6</v>
      </c>
      <c r="C8375" s="133"/>
      <c r="D8375" s="134">
        <v>2014</v>
      </c>
      <c r="E8375" s="7" t="s">
        <v>2185</v>
      </c>
      <c r="F8375" s="8" t="s">
        <v>2140</v>
      </c>
      <c r="G8375" s="16">
        <f>IFERROR(VLOOKUP(Table1[[#This Row],[Codigo_insumo]],BD_Insumos!$B:$E,4),"")</f>
        <v>13.173665210544026</v>
      </c>
      <c r="H8375" s="140">
        <v>0.47</v>
      </c>
      <c r="I8375" s="9"/>
      <c r="J8375" s="22">
        <f t="shared" si="130"/>
        <v>6.1916226489556925</v>
      </c>
      <c r="K8375" s="22" t="str">
        <f>IF(I8375&lt;&gt;"",SUMIF(Table1[Codigo_servico],A8375,Table1[Subtotal_insumo]),"")</f>
        <v/>
      </c>
      <c r="L8375" s="16">
        <f>IF(Table1[[#This Row],[Ordem_insumos]]&lt;&gt;0,VLOOKUP(Table1[[#This Row],[Codigo_servico]],Preencher_Orcamento!$B:$D,3,FALSE)*Table1[[#This Row],[Qtde_insumo]],"")</f>
        <v>0</v>
      </c>
      <c r="M8375" s="16">
        <f>IF(Table1[[#This Row],[Ordem_insumos]]&lt;&gt;0,VLOOKUP(Table1[[#This Row],[Codigo_servico]],Preencher_Orcamento!$B:$D,3,FALSE)*Table1[[#This Row],[Subtotal_insumo]],"")</f>
        <v>0</v>
      </c>
    </row>
    <row r="8376" spans="1:13" ht="26.25" x14ac:dyDescent="0.25">
      <c r="A8376" s="6">
        <v>101196</v>
      </c>
      <c r="B8376" s="126">
        <v>7</v>
      </c>
      <c r="C8376" s="133"/>
      <c r="D8376" s="134">
        <v>2016</v>
      </c>
      <c r="E8376" s="7" t="s">
        <v>2187</v>
      </c>
      <c r="F8376" s="8" t="s">
        <v>2140</v>
      </c>
      <c r="G8376" s="18">
        <f>IFERROR(VLOOKUP(Table1[[#This Row],[Codigo_insumo]],BD_Insumos!$B:$E,4),"")</f>
        <v>13.188618292508322</v>
      </c>
      <c r="H8376" s="140">
        <v>0.13</v>
      </c>
      <c r="I8376" s="9"/>
      <c r="J8376" s="23">
        <f t="shared" si="130"/>
        <v>1.7145203780260818</v>
      </c>
      <c r="K8376" s="22" t="str">
        <f>IF(I8376&lt;&gt;"",SUMIF(Table1[Codigo_servico],A8376,Table1[Subtotal_insumo]),"")</f>
        <v/>
      </c>
      <c r="L8376" s="18">
        <f>IF(Table1[[#This Row],[Ordem_insumos]]&lt;&gt;0,VLOOKUP(Table1[[#This Row],[Codigo_servico]],Preencher_Orcamento!$B:$D,3,FALSE)*Table1[[#This Row],[Qtde_insumo]],"")</f>
        <v>0</v>
      </c>
      <c r="M8376" s="18">
        <f>IF(Table1[[#This Row],[Ordem_insumos]]&lt;&gt;0,VLOOKUP(Table1[[#This Row],[Codigo_servico]],Preencher_Orcamento!$B:$D,3,FALSE)*Table1[[#This Row],[Subtotal_insumo]],"")</f>
        <v>0</v>
      </c>
    </row>
    <row r="8377" spans="1:13" x14ac:dyDescent="0.25">
      <c r="A8377" s="6">
        <v>101196</v>
      </c>
      <c r="B8377" s="126">
        <v>8</v>
      </c>
      <c r="C8377" s="133"/>
      <c r="D8377" s="134">
        <v>2099</v>
      </c>
      <c r="E8377" s="7" t="s">
        <v>2205</v>
      </c>
      <c r="F8377" s="8" t="s">
        <v>2140</v>
      </c>
      <c r="G8377" s="18">
        <f>IFERROR(VLOOKUP(Table1[[#This Row],[Codigo_insumo]],BD_Insumos!$B:$E,4),"")</f>
        <v>12.627877718847255</v>
      </c>
      <c r="H8377" s="140">
        <v>0.21</v>
      </c>
      <c r="I8377" s="9"/>
      <c r="J8377" s="23">
        <f t="shared" si="130"/>
        <v>2.6518543209579235</v>
      </c>
      <c r="K8377" s="22" t="str">
        <f>IF(I8377&lt;&gt;"",SUMIF(Table1[Codigo_servico],A8377,Table1[Subtotal_insumo]),"")</f>
        <v/>
      </c>
      <c r="L8377" s="18">
        <f>IF(Table1[[#This Row],[Ordem_insumos]]&lt;&gt;0,VLOOKUP(Table1[[#This Row],[Codigo_servico]],Preencher_Orcamento!$B:$D,3,FALSE)*Table1[[#This Row],[Qtde_insumo]],"")</f>
        <v>0</v>
      </c>
      <c r="M8377" s="18">
        <f>IF(Table1[[#This Row],[Ordem_insumos]]&lt;&gt;0,VLOOKUP(Table1[[#This Row],[Codigo_servico]],Preencher_Orcamento!$B:$D,3,FALSE)*Table1[[#This Row],[Subtotal_insumo]],"")</f>
        <v>0</v>
      </c>
    </row>
    <row r="8378" spans="1:13" x14ac:dyDescent="0.25">
      <c r="A8378" s="6">
        <v>101196</v>
      </c>
      <c r="B8378" s="126">
        <v>9</v>
      </c>
      <c r="C8378" s="133"/>
      <c r="D8378" s="134">
        <v>11070</v>
      </c>
      <c r="E8378" s="7" t="s">
        <v>185</v>
      </c>
      <c r="F8378" s="8" t="s">
        <v>5</v>
      </c>
      <c r="G8378" s="18">
        <f>IFERROR(VLOOKUP(Table1[[#This Row],[Codigo_insumo]],BD_Insumos!$B:$E,4),"")</f>
        <v>4.1189999999999998</v>
      </c>
      <c r="H8378" s="140">
        <v>0.7</v>
      </c>
      <c r="I8378" s="9"/>
      <c r="J8378" s="23">
        <f t="shared" si="130"/>
        <v>2.8832999999999998</v>
      </c>
      <c r="K8378" s="22" t="str">
        <f>IF(I8378&lt;&gt;"",SUMIF(Table1[Codigo_servico],A8378,Table1[Subtotal_insumo]),"")</f>
        <v/>
      </c>
      <c r="L8378" s="18">
        <f>IF(Table1[[#This Row],[Ordem_insumos]]&lt;&gt;0,VLOOKUP(Table1[[#This Row],[Codigo_servico]],Preencher_Orcamento!$B:$D,3,FALSE)*Table1[[#This Row],[Qtde_insumo]],"")</f>
        <v>0</v>
      </c>
      <c r="M8378" s="18">
        <f>IF(Table1[[#This Row],[Ordem_insumos]]&lt;&gt;0,VLOOKUP(Table1[[#This Row],[Codigo_servico]],Preencher_Orcamento!$B:$D,3,FALSE)*Table1[[#This Row],[Subtotal_insumo]],"")</f>
        <v>0</v>
      </c>
    </row>
    <row r="8379" spans="1:13" x14ac:dyDescent="0.25">
      <c r="A8379" s="6">
        <v>101196</v>
      </c>
      <c r="B8379" s="126">
        <v>10</v>
      </c>
      <c r="C8379" s="133"/>
      <c r="D8379" s="134">
        <v>11510</v>
      </c>
      <c r="E8379" s="7" t="s">
        <v>205</v>
      </c>
      <c r="F8379" s="8" t="s">
        <v>197</v>
      </c>
      <c r="G8379" s="18">
        <f>IFERROR(VLOOKUP(Table1[[#This Row],[Codigo_insumo]],BD_Insumos!$B:$E,4),"")</f>
        <v>3.2757999999999998</v>
      </c>
      <c r="H8379" s="140">
        <v>1.39</v>
      </c>
      <c r="I8379" s="9"/>
      <c r="J8379" s="23">
        <f t="shared" si="130"/>
        <v>4.553361999999999</v>
      </c>
      <c r="K8379" s="22" t="str">
        <f>IF(I8379&lt;&gt;"",SUMIF(Table1[Codigo_servico],A8379,Table1[Subtotal_insumo]),"")</f>
        <v/>
      </c>
      <c r="L8379" s="18">
        <f>IF(Table1[[#This Row],[Ordem_insumos]]&lt;&gt;0,VLOOKUP(Table1[[#This Row],[Codigo_servico]],Preencher_Orcamento!$B:$D,3,FALSE)*Table1[[#This Row],[Qtde_insumo]],"")</f>
        <v>0</v>
      </c>
      <c r="M8379" s="18">
        <f>IF(Table1[[#This Row],[Ordem_insumos]]&lt;&gt;0,VLOOKUP(Table1[[#This Row],[Codigo_servico]],Preencher_Orcamento!$B:$D,3,FALSE)*Table1[[#This Row],[Subtotal_insumo]],"")</f>
        <v>0</v>
      </c>
    </row>
    <row r="8380" spans="1:13" x14ac:dyDescent="0.25">
      <c r="A8380" s="6">
        <v>101196</v>
      </c>
      <c r="B8380" s="126">
        <v>11</v>
      </c>
      <c r="C8380" s="133"/>
      <c r="D8380" s="134">
        <v>2020</v>
      </c>
      <c r="E8380" s="7" t="s">
        <v>2188</v>
      </c>
      <c r="F8380" s="8" t="s">
        <v>2140</v>
      </c>
      <c r="G8380" s="18">
        <f>IFERROR(VLOOKUP(Table1[[#This Row],[Codigo_insumo]],BD_Insumos!$B:$E,4),"")</f>
        <v>15.860837164231068</v>
      </c>
      <c r="H8380" s="140">
        <v>0.04</v>
      </c>
      <c r="I8380" s="9"/>
      <c r="J8380" s="23">
        <f t="shared" si="130"/>
        <v>0.6344334865692427</v>
      </c>
      <c r="K8380" s="22" t="str">
        <f>IF(I8380&lt;&gt;"",SUMIF(Table1[Codigo_servico],A8380,Table1[Subtotal_insumo]),"")</f>
        <v/>
      </c>
      <c r="L8380" s="18">
        <f>IF(Table1[[#This Row],[Ordem_insumos]]&lt;&gt;0,VLOOKUP(Table1[[#This Row],[Codigo_servico]],Preencher_Orcamento!$B:$D,3,FALSE)*Table1[[#This Row],[Qtde_insumo]],"")</f>
        <v>0</v>
      </c>
      <c r="M8380" s="18">
        <f>IF(Table1[[#This Row],[Ordem_insumos]]&lt;&gt;0,VLOOKUP(Table1[[#This Row],[Codigo_servico]],Preencher_Orcamento!$B:$D,3,FALSE)*Table1[[#This Row],[Subtotal_insumo]],"")</f>
        <v>0</v>
      </c>
    </row>
    <row r="8381" spans="1:13" x14ac:dyDescent="0.25">
      <c r="A8381" s="6">
        <v>101196</v>
      </c>
      <c r="B8381" s="126">
        <v>12</v>
      </c>
      <c r="C8381" s="133"/>
      <c r="D8381" s="134">
        <v>17740</v>
      </c>
      <c r="E8381" s="7" t="s">
        <v>399</v>
      </c>
      <c r="F8381" s="8" t="s">
        <v>197</v>
      </c>
      <c r="G8381" s="18">
        <f>IFERROR(VLOOKUP(Table1[[#This Row],[Codigo_insumo]],BD_Insumos!$B:$E,4),"")</f>
        <v>4.9862000000000002</v>
      </c>
      <c r="H8381" s="140">
        <v>0.03</v>
      </c>
      <c r="I8381" s="9"/>
      <c r="J8381" s="23">
        <f t="shared" si="130"/>
        <v>0.149586</v>
      </c>
      <c r="K8381" s="22" t="str">
        <f>IF(I8381&lt;&gt;"",SUMIF(Table1[Codigo_servico],A8381,Table1[Subtotal_insumo]),"")</f>
        <v/>
      </c>
      <c r="L8381" s="18">
        <f>IF(Table1[[#This Row],[Ordem_insumos]]&lt;&gt;0,VLOOKUP(Table1[[#This Row],[Codigo_servico]],Preencher_Orcamento!$B:$D,3,FALSE)*Table1[[#This Row],[Qtde_insumo]],"")</f>
        <v>0</v>
      </c>
      <c r="M8381" s="18">
        <f>IF(Table1[[#This Row],[Ordem_insumos]]&lt;&gt;0,VLOOKUP(Table1[[#This Row],[Codigo_servico]],Preencher_Orcamento!$B:$D,3,FALSE)*Table1[[#This Row],[Subtotal_insumo]],"")</f>
        <v>0</v>
      </c>
    </row>
    <row r="8382" spans="1:13" x14ac:dyDescent="0.25">
      <c r="A8382" s="3">
        <v>101197</v>
      </c>
      <c r="B8382" s="125">
        <v>0</v>
      </c>
      <c r="C8382" s="131" t="s">
        <v>3983</v>
      </c>
      <c r="D8382" s="132"/>
      <c r="E8382" s="4"/>
      <c r="F8382" s="4"/>
      <c r="G8382" s="17" t="str">
        <f>IFERROR(VLOOKUP(Table1[[#This Row],[Codigo_insumo]],BD_Insumos!$B:$E,4),"")</f>
        <v/>
      </c>
      <c r="H8382" s="139"/>
      <c r="I8382" s="5" t="s">
        <v>5</v>
      </c>
      <c r="J8382" s="20" t="str">
        <f t="shared" si="130"/>
        <v/>
      </c>
      <c r="K8382" s="21">
        <f>IF(I8382&lt;&gt;"",SUMIF(Table1[Codigo_servico],A8382,Table1[Subtotal_insumo]),"")</f>
        <v>43.352029957135969</v>
      </c>
      <c r="L8382" s="17" t="str">
        <f>IF(Table1[[#This Row],[Ordem_insumos]]&lt;&gt;0,VLOOKUP(Table1[[#This Row],[Codigo_servico]],Preencher_Orcamento!$B:$D,3,FALSE)*Table1[[#This Row],[Qtde_insumo]],"")</f>
        <v/>
      </c>
      <c r="M8382" s="17" t="str">
        <f>IF(Table1[[#This Row],[Ordem_insumos]]&lt;&gt;0,VLOOKUP(Table1[[#This Row],[Codigo_servico]],Preencher_Orcamento!$B:$D,3,FALSE)*Table1[[#This Row],[Subtotal_insumo]],"")</f>
        <v/>
      </c>
    </row>
    <row r="8383" spans="1:13" x14ac:dyDescent="0.25">
      <c r="A8383" s="6">
        <v>101197</v>
      </c>
      <c r="B8383" s="126">
        <v>1</v>
      </c>
      <c r="C8383" s="133"/>
      <c r="D8383" s="134">
        <v>17740</v>
      </c>
      <c r="E8383" s="7" t="s">
        <v>399</v>
      </c>
      <c r="F8383" s="8" t="s">
        <v>197</v>
      </c>
      <c r="G8383" s="16">
        <f>IFERROR(VLOOKUP(Table1[[#This Row],[Codigo_insumo]],BD_Insumos!$B:$E,4),"")</f>
        <v>4.9862000000000002</v>
      </c>
      <c r="H8383" s="140">
        <v>0.04</v>
      </c>
      <c r="I8383" s="9"/>
      <c r="J8383" s="22">
        <f t="shared" si="130"/>
        <v>0.19944800000000001</v>
      </c>
      <c r="K8383" s="22" t="str">
        <f>IF(I8383&lt;&gt;"",SUMIF(Table1[Codigo_servico],A8383,Table1[Subtotal_insumo]),"")</f>
        <v/>
      </c>
      <c r="L8383" s="16">
        <f>IF(Table1[[#This Row],[Ordem_insumos]]&lt;&gt;0,VLOOKUP(Table1[[#This Row],[Codigo_servico]],Preencher_Orcamento!$B:$D,3,FALSE)*Table1[[#This Row],[Qtde_insumo]],"")</f>
        <v>0</v>
      </c>
      <c r="M8383" s="16">
        <f>IF(Table1[[#This Row],[Ordem_insumos]]&lt;&gt;0,VLOOKUP(Table1[[#This Row],[Codigo_servico]],Preencher_Orcamento!$B:$D,3,FALSE)*Table1[[#This Row],[Subtotal_insumo]],"")</f>
        <v>0</v>
      </c>
    </row>
    <row r="8384" spans="1:13" x14ac:dyDescent="0.25">
      <c r="A8384" s="6">
        <v>101197</v>
      </c>
      <c r="B8384" s="126">
        <v>2</v>
      </c>
      <c r="C8384" s="133"/>
      <c r="D8384" s="134">
        <v>2014</v>
      </c>
      <c r="E8384" s="7" t="s">
        <v>2185</v>
      </c>
      <c r="F8384" s="8" t="s">
        <v>2140</v>
      </c>
      <c r="G8384" s="16">
        <f>IFERROR(VLOOKUP(Table1[[#This Row],[Codigo_insumo]],BD_Insumos!$B:$E,4),"")</f>
        <v>13.173665210544026</v>
      </c>
      <c r="H8384" s="140">
        <v>0.59</v>
      </c>
      <c r="I8384" s="9"/>
      <c r="J8384" s="22">
        <f t="shared" si="130"/>
        <v>7.7724624742209754</v>
      </c>
      <c r="K8384" s="22" t="str">
        <f>IF(I8384&lt;&gt;"",SUMIF(Table1[Codigo_servico],A8384,Table1[Subtotal_insumo]),"")</f>
        <v/>
      </c>
      <c r="L8384" s="16">
        <f>IF(Table1[[#This Row],[Ordem_insumos]]&lt;&gt;0,VLOOKUP(Table1[[#This Row],[Codigo_servico]],Preencher_Orcamento!$B:$D,3,FALSE)*Table1[[#This Row],[Qtde_insumo]],"")</f>
        <v>0</v>
      </c>
      <c r="M8384" s="16">
        <f>IF(Table1[[#This Row],[Ordem_insumos]]&lt;&gt;0,VLOOKUP(Table1[[#This Row],[Codigo_servico]],Preencher_Orcamento!$B:$D,3,FALSE)*Table1[[#This Row],[Subtotal_insumo]],"")</f>
        <v>0</v>
      </c>
    </row>
    <row r="8385" spans="1:13" x14ac:dyDescent="0.25">
      <c r="A8385" s="6">
        <v>101197</v>
      </c>
      <c r="B8385" s="126">
        <v>3</v>
      </c>
      <c r="C8385" s="133"/>
      <c r="D8385" s="134">
        <v>2015</v>
      </c>
      <c r="E8385" s="7" t="s">
        <v>2186</v>
      </c>
      <c r="F8385" s="8" t="s">
        <v>2140</v>
      </c>
      <c r="G8385" s="16">
        <f>IFERROR(VLOOKUP(Table1[[#This Row],[Codigo_insumo]],BD_Insumos!$B:$E,4),"")</f>
        <v>16.259414142106937</v>
      </c>
      <c r="H8385" s="140">
        <v>0.18</v>
      </c>
      <c r="I8385" s="9"/>
      <c r="J8385" s="22">
        <f t="shared" si="130"/>
        <v>2.9266945455792488</v>
      </c>
      <c r="K8385" s="22" t="str">
        <f>IF(I8385&lt;&gt;"",SUMIF(Table1[Codigo_servico],A8385,Table1[Subtotal_insumo]),"")</f>
        <v/>
      </c>
      <c r="L8385" s="16">
        <f>IF(Table1[[#This Row],[Ordem_insumos]]&lt;&gt;0,VLOOKUP(Table1[[#This Row],[Codigo_servico]],Preencher_Orcamento!$B:$D,3,FALSE)*Table1[[#This Row],[Qtde_insumo]],"")</f>
        <v>0</v>
      </c>
      <c r="M8385" s="16">
        <f>IF(Table1[[#This Row],[Ordem_insumos]]&lt;&gt;0,VLOOKUP(Table1[[#This Row],[Codigo_servico]],Preencher_Orcamento!$B:$D,3,FALSE)*Table1[[#This Row],[Subtotal_insumo]],"")</f>
        <v>0</v>
      </c>
    </row>
    <row r="8386" spans="1:13" ht="26.25" x14ac:dyDescent="0.25">
      <c r="A8386" s="6">
        <v>101197</v>
      </c>
      <c r="B8386" s="126">
        <v>4</v>
      </c>
      <c r="C8386" s="133"/>
      <c r="D8386" s="134">
        <v>2016</v>
      </c>
      <c r="E8386" s="7" t="s">
        <v>2187</v>
      </c>
      <c r="F8386" s="8" t="s">
        <v>2140</v>
      </c>
      <c r="G8386" s="16">
        <f>IFERROR(VLOOKUP(Table1[[#This Row],[Codigo_insumo]],BD_Insumos!$B:$E,4),"")</f>
        <v>13.188618292508322</v>
      </c>
      <c r="H8386" s="140">
        <v>0.18</v>
      </c>
      <c r="I8386" s="9"/>
      <c r="J8386" s="22">
        <f t="shared" ref="J8386:J8449" si="131">IF(I8386="",G8386*H8386,"")</f>
        <v>2.3739512926514976</v>
      </c>
      <c r="K8386" s="22" t="str">
        <f>IF(I8386&lt;&gt;"",SUMIF(Table1[Codigo_servico],A8386,Table1[Subtotal_insumo]),"")</f>
        <v/>
      </c>
      <c r="L8386" s="16">
        <f>IF(Table1[[#This Row],[Ordem_insumos]]&lt;&gt;0,VLOOKUP(Table1[[#This Row],[Codigo_servico]],Preencher_Orcamento!$B:$D,3,FALSE)*Table1[[#This Row],[Qtde_insumo]],"")</f>
        <v>0</v>
      </c>
      <c r="M8386" s="16">
        <f>IF(Table1[[#This Row],[Ordem_insumos]]&lt;&gt;0,VLOOKUP(Table1[[#This Row],[Codigo_servico]],Preencher_Orcamento!$B:$D,3,FALSE)*Table1[[#This Row],[Subtotal_insumo]],"")</f>
        <v>0</v>
      </c>
    </row>
    <row r="8387" spans="1:13" x14ac:dyDescent="0.25">
      <c r="A8387" s="6">
        <v>101197</v>
      </c>
      <c r="B8387" s="126">
        <v>5</v>
      </c>
      <c r="C8387" s="133"/>
      <c r="D8387" s="134">
        <v>2020</v>
      </c>
      <c r="E8387" s="7" t="s">
        <v>2188</v>
      </c>
      <c r="F8387" s="8" t="s">
        <v>2140</v>
      </c>
      <c r="G8387" s="16">
        <f>IFERROR(VLOOKUP(Table1[[#This Row],[Codigo_insumo]],BD_Insumos!$B:$E,4),"")</f>
        <v>15.860837164231068</v>
      </c>
      <c r="H8387" s="140">
        <v>0.05</v>
      </c>
      <c r="I8387" s="9"/>
      <c r="J8387" s="22">
        <f t="shared" si="131"/>
        <v>0.79304185821155349</v>
      </c>
      <c r="K8387" s="22" t="str">
        <f>IF(I8387&lt;&gt;"",SUMIF(Table1[Codigo_servico],A8387,Table1[Subtotal_insumo]),"")</f>
        <v/>
      </c>
      <c r="L8387" s="16">
        <f>IF(Table1[[#This Row],[Ordem_insumos]]&lt;&gt;0,VLOOKUP(Table1[[#This Row],[Codigo_servico]],Preencher_Orcamento!$B:$D,3,FALSE)*Table1[[#This Row],[Qtde_insumo]],"")</f>
        <v>0</v>
      </c>
      <c r="M8387" s="16">
        <f>IF(Table1[[#This Row],[Ordem_insumos]]&lt;&gt;0,VLOOKUP(Table1[[#This Row],[Codigo_servico]],Preencher_Orcamento!$B:$D,3,FALSE)*Table1[[#This Row],[Subtotal_insumo]],"")</f>
        <v>0</v>
      </c>
    </row>
    <row r="8388" spans="1:13" x14ac:dyDescent="0.25">
      <c r="A8388" s="6">
        <v>101197</v>
      </c>
      <c r="B8388" s="126">
        <v>6</v>
      </c>
      <c r="C8388" s="133"/>
      <c r="D8388" s="134">
        <v>2099</v>
      </c>
      <c r="E8388" s="7" t="s">
        <v>2205</v>
      </c>
      <c r="F8388" s="8" t="s">
        <v>2140</v>
      </c>
      <c r="G8388" s="16">
        <f>IFERROR(VLOOKUP(Table1[[#This Row],[Codigo_insumo]],BD_Insumos!$B:$E,4),"")</f>
        <v>12.627877718847255</v>
      </c>
      <c r="H8388" s="140">
        <v>0.28000000000000003</v>
      </c>
      <c r="I8388" s="9"/>
      <c r="J8388" s="22">
        <f t="shared" si="131"/>
        <v>3.5358057612772318</v>
      </c>
      <c r="K8388" s="22" t="str">
        <f>IF(I8388&lt;&gt;"",SUMIF(Table1[Codigo_servico],A8388,Table1[Subtotal_insumo]),"")</f>
        <v/>
      </c>
      <c r="L8388" s="16">
        <f>IF(Table1[[#This Row],[Ordem_insumos]]&lt;&gt;0,VLOOKUP(Table1[[#This Row],[Codigo_servico]],Preencher_Orcamento!$B:$D,3,FALSE)*Table1[[#This Row],[Qtde_insumo]],"")</f>
        <v>0</v>
      </c>
      <c r="M8388" s="16">
        <f>IF(Table1[[#This Row],[Ordem_insumos]]&lt;&gt;0,VLOOKUP(Table1[[#This Row],[Codigo_servico]],Preencher_Orcamento!$B:$D,3,FALSE)*Table1[[#This Row],[Subtotal_insumo]],"")</f>
        <v>0</v>
      </c>
    </row>
    <row r="8389" spans="1:13" x14ac:dyDescent="0.25">
      <c r="A8389" s="6">
        <v>101197</v>
      </c>
      <c r="B8389" s="126">
        <v>7</v>
      </c>
      <c r="C8389" s="133"/>
      <c r="D8389" s="134">
        <v>11066</v>
      </c>
      <c r="E8389" s="7" t="s">
        <v>183</v>
      </c>
      <c r="F8389" s="8" t="s">
        <v>5</v>
      </c>
      <c r="G8389" s="18">
        <f>IFERROR(VLOOKUP(Table1[[#This Row],[Codigo_insumo]],BD_Insumos!$B:$E,4),"")</f>
        <v>1.0965</v>
      </c>
      <c r="H8389" s="140">
        <v>1.08</v>
      </c>
      <c r="I8389" s="9"/>
      <c r="J8389" s="23">
        <f t="shared" si="131"/>
        <v>1.1842200000000001</v>
      </c>
      <c r="K8389" s="22" t="str">
        <f>IF(I8389&lt;&gt;"",SUMIF(Table1[Codigo_servico],A8389,Table1[Subtotal_insumo]),"")</f>
        <v/>
      </c>
      <c r="L8389" s="18">
        <f>IF(Table1[[#This Row],[Ordem_insumos]]&lt;&gt;0,VLOOKUP(Table1[[#This Row],[Codigo_servico]],Preencher_Orcamento!$B:$D,3,FALSE)*Table1[[#This Row],[Qtde_insumo]],"")</f>
        <v>0</v>
      </c>
      <c r="M8389" s="18">
        <f>IF(Table1[[#This Row],[Ordem_insumos]]&lt;&gt;0,VLOOKUP(Table1[[#This Row],[Codigo_servico]],Preencher_Orcamento!$B:$D,3,FALSE)*Table1[[#This Row],[Subtotal_insumo]],"")</f>
        <v>0</v>
      </c>
    </row>
    <row r="8390" spans="1:13" x14ac:dyDescent="0.25">
      <c r="A8390" s="6">
        <v>101197</v>
      </c>
      <c r="B8390" s="126">
        <v>8</v>
      </c>
      <c r="C8390" s="133"/>
      <c r="D8390" s="134">
        <v>11510</v>
      </c>
      <c r="E8390" s="7" t="s">
        <v>205</v>
      </c>
      <c r="F8390" s="8" t="s">
        <v>197</v>
      </c>
      <c r="G8390" s="18">
        <f>IFERROR(VLOOKUP(Table1[[#This Row],[Codigo_insumo]],BD_Insumos!$B:$E,4),"")</f>
        <v>3.2757999999999998</v>
      </c>
      <c r="H8390" s="140">
        <v>1.89</v>
      </c>
      <c r="I8390" s="9"/>
      <c r="J8390" s="23">
        <f t="shared" si="131"/>
        <v>6.1912619999999992</v>
      </c>
      <c r="K8390" s="22" t="str">
        <f>IF(I8390&lt;&gt;"",SUMIF(Table1[Codigo_servico],A8390,Table1[Subtotal_insumo]),"")</f>
        <v/>
      </c>
      <c r="L8390" s="18">
        <f>IF(Table1[[#This Row],[Ordem_insumos]]&lt;&gt;0,VLOOKUP(Table1[[#This Row],[Codigo_servico]],Preencher_Orcamento!$B:$D,3,FALSE)*Table1[[#This Row],[Qtde_insumo]],"")</f>
        <v>0</v>
      </c>
      <c r="M8390" s="18">
        <f>IF(Table1[[#This Row],[Ordem_insumos]]&lt;&gt;0,VLOOKUP(Table1[[#This Row],[Codigo_servico]],Preencher_Orcamento!$B:$D,3,FALSE)*Table1[[#This Row],[Subtotal_insumo]],"")</f>
        <v>0</v>
      </c>
    </row>
    <row r="8391" spans="1:13" x14ac:dyDescent="0.25">
      <c r="A8391" s="6">
        <v>101197</v>
      </c>
      <c r="B8391" s="126">
        <v>9</v>
      </c>
      <c r="C8391" s="133"/>
      <c r="D8391" s="134">
        <v>11070</v>
      </c>
      <c r="E8391" s="7" t="s">
        <v>185</v>
      </c>
      <c r="F8391" s="8" t="s">
        <v>5</v>
      </c>
      <c r="G8391" s="18">
        <f>IFERROR(VLOOKUP(Table1[[#This Row],[Codigo_insumo]],BD_Insumos!$B:$E,4),"")</f>
        <v>4.1189999999999998</v>
      </c>
      <c r="H8391" s="140">
        <v>0.9</v>
      </c>
      <c r="I8391" s="9"/>
      <c r="J8391" s="23">
        <f t="shared" si="131"/>
        <v>3.7071000000000001</v>
      </c>
      <c r="K8391" s="22" t="str">
        <f>IF(I8391&lt;&gt;"",SUMIF(Table1[Codigo_servico],A8391,Table1[Subtotal_insumo]),"")</f>
        <v/>
      </c>
      <c r="L8391" s="18">
        <f>IF(Table1[[#This Row],[Ordem_insumos]]&lt;&gt;0,VLOOKUP(Table1[[#This Row],[Codigo_servico]],Preencher_Orcamento!$B:$D,3,FALSE)*Table1[[#This Row],[Qtde_insumo]],"")</f>
        <v>0</v>
      </c>
      <c r="M8391" s="18">
        <f>IF(Table1[[#This Row],[Ordem_insumos]]&lt;&gt;0,VLOOKUP(Table1[[#This Row],[Codigo_servico]],Preencher_Orcamento!$B:$D,3,FALSE)*Table1[[#This Row],[Subtotal_insumo]],"")</f>
        <v>0</v>
      </c>
    </row>
    <row r="8392" spans="1:13" x14ac:dyDescent="0.25">
      <c r="A8392" s="6">
        <v>101197</v>
      </c>
      <c r="B8392" s="126">
        <v>10</v>
      </c>
      <c r="C8392" s="133"/>
      <c r="D8392" s="134">
        <v>10608</v>
      </c>
      <c r="E8392" s="7" t="s">
        <v>118</v>
      </c>
      <c r="F8392" s="8" t="s">
        <v>58</v>
      </c>
      <c r="G8392" s="18">
        <f>IFERROR(VLOOKUP(Table1[[#This Row],[Codigo_insumo]],BD_Insumos!$B:$E,4),"")</f>
        <v>238.17070000000001</v>
      </c>
      <c r="H8392" s="140">
        <v>0.02</v>
      </c>
      <c r="I8392" s="9"/>
      <c r="J8392" s="23">
        <f t="shared" si="131"/>
        <v>4.763414</v>
      </c>
      <c r="K8392" s="22" t="str">
        <f>IF(I8392&lt;&gt;"",SUMIF(Table1[Codigo_servico],A8392,Table1[Subtotal_insumo]),"")</f>
        <v/>
      </c>
      <c r="L8392" s="18">
        <f>IF(Table1[[#This Row],[Ordem_insumos]]&lt;&gt;0,VLOOKUP(Table1[[#This Row],[Codigo_servico]],Preencher_Orcamento!$B:$D,3,FALSE)*Table1[[#This Row],[Qtde_insumo]],"")</f>
        <v>0</v>
      </c>
      <c r="M8392" s="18">
        <f>IF(Table1[[#This Row],[Ordem_insumos]]&lt;&gt;0,VLOOKUP(Table1[[#This Row],[Codigo_servico]],Preencher_Orcamento!$B:$D,3,FALSE)*Table1[[#This Row],[Subtotal_insumo]],"")</f>
        <v>0</v>
      </c>
    </row>
    <row r="8393" spans="1:13" x14ac:dyDescent="0.25">
      <c r="A8393" s="6">
        <v>101197</v>
      </c>
      <c r="B8393" s="126">
        <v>11</v>
      </c>
      <c r="C8393" s="133"/>
      <c r="D8393" s="134">
        <v>2013</v>
      </c>
      <c r="E8393" s="7" t="s">
        <v>2184</v>
      </c>
      <c r="F8393" s="8" t="s">
        <v>2140</v>
      </c>
      <c r="G8393" s="18">
        <f>IFERROR(VLOOKUP(Table1[[#This Row],[Codigo_insumo]],BD_Insumos!$B:$E,4),"")</f>
        <v>15.756939025755017</v>
      </c>
      <c r="H8393" s="140">
        <v>0.59</v>
      </c>
      <c r="I8393" s="9"/>
      <c r="J8393" s="23">
        <f t="shared" si="131"/>
        <v>9.2965940251954589</v>
      </c>
      <c r="K8393" s="22" t="str">
        <f>IF(I8393&lt;&gt;"",SUMIF(Table1[Codigo_servico],A8393,Table1[Subtotal_insumo]),"")</f>
        <v/>
      </c>
      <c r="L8393" s="18">
        <f>IF(Table1[[#This Row],[Ordem_insumos]]&lt;&gt;0,VLOOKUP(Table1[[#This Row],[Codigo_servico]],Preencher_Orcamento!$B:$D,3,FALSE)*Table1[[#This Row],[Qtde_insumo]],"")</f>
        <v>0</v>
      </c>
      <c r="M8393" s="18">
        <f>IF(Table1[[#This Row],[Ordem_insumos]]&lt;&gt;0,VLOOKUP(Table1[[#This Row],[Codigo_servico]],Preencher_Orcamento!$B:$D,3,FALSE)*Table1[[#This Row],[Subtotal_insumo]],"")</f>
        <v>0</v>
      </c>
    </row>
    <row r="8394" spans="1:13" x14ac:dyDescent="0.25">
      <c r="A8394" s="6">
        <v>101197</v>
      </c>
      <c r="B8394" s="126">
        <v>12</v>
      </c>
      <c r="C8394" s="133"/>
      <c r="D8394" s="134">
        <v>17515</v>
      </c>
      <c r="E8394" s="7" t="s">
        <v>383</v>
      </c>
      <c r="F8394" s="8" t="s">
        <v>197</v>
      </c>
      <c r="G8394" s="18">
        <f>IFERROR(VLOOKUP(Table1[[#This Row],[Codigo_insumo]],BD_Insumos!$B:$E,4),"")</f>
        <v>5.5275999999999996</v>
      </c>
      <c r="H8394" s="140">
        <v>0.11</v>
      </c>
      <c r="I8394" s="9"/>
      <c r="J8394" s="23">
        <f t="shared" si="131"/>
        <v>0.60803599999999991</v>
      </c>
      <c r="K8394" s="22" t="str">
        <f>IF(I8394&lt;&gt;"",SUMIF(Table1[Codigo_servico],A8394,Table1[Subtotal_insumo]),"")</f>
        <v/>
      </c>
      <c r="L8394" s="18">
        <f>IF(Table1[[#This Row],[Ordem_insumos]]&lt;&gt;0,VLOOKUP(Table1[[#This Row],[Codigo_servico]],Preencher_Orcamento!$B:$D,3,FALSE)*Table1[[#This Row],[Qtde_insumo]],"")</f>
        <v>0</v>
      </c>
      <c r="M8394" s="18">
        <f>IF(Table1[[#This Row],[Ordem_insumos]]&lt;&gt;0,VLOOKUP(Table1[[#This Row],[Codigo_servico]],Preencher_Orcamento!$B:$D,3,FALSE)*Table1[[#This Row],[Subtotal_insumo]],"")</f>
        <v>0</v>
      </c>
    </row>
    <row r="8395" spans="1:13" x14ac:dyDescent="0.25">
      <c r="A8395" s="3">
        <v>101198</v>
      </c>
      <c r="B8395" s="125">
        <v>0</v>
      </c>
      <c r="C8395" s="131" t="s">
        <v>3984</v>
      </c>
      <c r="D8395" s="132"/>
      <c r="E8395" s="4"/>
      <c r="F8395" s="4"/>
      <c r="G8395" s="17" t="str">
        <f>IFERROR(VLOOKUP(Table1[[#This Row],[Codigo_insumo]],BD_Insumos!$B:$E,4),"")</f>
        <v/>
      </c>
      <c r="H8395" s="139"/>
      <c r="I8395" s="5" t="s">
        <v>457</v>
      </c>
      <c r="J8395" s="20" t="str">
        <f t="shared" si="131"/>
        <v/>
      </c>
      <c r="K8395" s="21">
        <f>IF(I8395&lt;&gt;"",SUMIF(Table1[Codigo_servico],A8395,Table1[Subtotal_insumo]),"")</f>
        <v>14.929667432846214</v>
      </c>
      <c r="L8395" s="17" t="str">
        <f>IF(Table1[[#This Row],[Ordem_insumos]]&lt;&gt;0,VLOOKUP(Table1[[#This Row],[Codigo_servico]],Preencher_Orcamento!$B:$D,3,FALSE)*Table1[[#This Row],[Qtde_insumo]],"")</f>
        <v/>
      </c>
      <c r="M8395" s="17" t="str">
        <f>IF(Table1[[#This Row],[Ordem_insumos]]&lt;&gt;0,VLOOKUP(Table1[[#This Row],[Codigo_servico]],Preencher_Orcamento!$B:$D,3,FALSE)*Table1[[#This Row],[Subtotal_insumo]],"")</f>
        <v/>
      </c>
    </row>
    <row r="8396" spans="1:13" x14ac:dyDescent="0.25">
      <c r="A8396" s="6">
        <v>101198</v>
      </c>
      <c r="B8396" s="126">
        <v>1</v>
      </c>
      <c r="C8396" s="133"/>
      <c r="D8396" s="134">
        <v>2020</v>
      </c>
      <c r="E8396" s="7" t="s">
        <v>2188</v>
      </c>
      <c r="F8396" s="8" t="s">
        <v>2140</v>
      </c>
      <c r="G8396" s="16">
        <f>IFERROR(VLOOKUP(Table1[[#This Row],[Codigo_insumo]],BD_Insumos!$B:$E,4),"")</f>
        <v>15.860837164231068</v>
      </c>
      <c r="H8396" s="140">
        <v>0.2</v>
      </c>
      <c r="I8396" s="9"/>
      <c r="J8396" s="22">
        <f t="shared" si="131"/>
        <v>3.1721674328462139</v>
      </c>
      <c r="K8396" s="22" t="str">
        <f>IF(I8396&lt;&gt;"",SUMIF(Table1[Codigo_servico],A8396,Table1[Subtotal_insumo]),"")</f>
        <v/>
      </c>
      <c r="L8396" s="16">
        <f>IF(Table1[[#This Row],[Ordem_insumos]]&lt;&gt;0,VLOOKUP(Table1[[#This Row],[Codigo_servico]],Preencher_Orcamento!$B:$D,3,FALSE)*Table1[[#This Row],[Qtde_insumo]],"")</f>
        <v>0</v>
      </c>
      <c r="M8396" s="16">
        <f>IF(Table1[[#This Row],[Ordem_insumos]]&lt;&gt;0,VLOOKUP(Table1[[#This Row],[Codigo_servico]],Preencher_Orcamento!$B:$D,3,FALSE)*Table1[[#This Row],[Subtotal_insumo]],"")</f>
        <v>0</v>
      </c>
    </row>
    <row r="8397" spans="1:13" ht="26.25" x14ac:dyDescent="0.25">
      <c r="A8397" s="6">
        <v>101198</v>
      </c>
      <c r="B8397" s="126">
        <v>2</v>
      </c>
      <c r="C8397" s="133"/>
      <c r="D8397" s="134">
        <v>75605</v>
      </c>
      <c r="E8397" s="7" t="s">
        <v>1848</v>
      </c>
      <c r="F8397" s="8" t="s">
        <v>457</v>
      </c>
      <c r="G8397" s="18">
        <f>IFERROR(VLOOKUP(Table1[[#This Row],[Codigo_insumo]],BD_Insumos!$B:$E,4),"")</f>
        <v>11.7575</v>
      </c>
      <c r="H8397" s="140">
        <v>1</v>
      </c>
      <c r="I8397" s="9"/>
      <c r="J8397" s="23">
        <f t="shared" si="131"/>
        <v>11.7575</v>
      </c>
      <c r="K8397" s="22" t="str">
        <f>IF(I8397&lt;&gt;"",SUMIF(Table1[Codigo_servico],A8397,Table1[Subtotal_insumo]),"")</f>
        <v/>
      </c>
      <c r="L8397" s="18">
        <f>IF(Table1[[#This Row],[Ordem_insumos]]&lt;&gt;0,VLOOKUP(Table1[[#This Row],[Codigo_servico]],Preencher_Orcamento!$B:$D,3,FALSE)*Table1[[#This Row],[Qtde_insumo]],"")</f>
        <v>0</v>
      </c>
      <c r="M8397" s="18">
        <f>IF(Table1[[#This Row],[Ordem_insumos]]&lt;&gt;0,VLOOKUP(Table1[[#This Row],[Codigo_servico]],Preencher_Orcamento!$B:$D,3,FALSE)*Table1[[#This Row],[Subtotal_insumo]],"")</f>
        <v>0</v>
      </c>
    </row>
    <row r="8398" spans="1:13" x14ac:dyDescent="0.25">
      <c r="A8398" s="3">
        <v>101199</v>
      </c>
      <c r="B8398" s="125">
        <v>0</v>
      </c>
      <c r="C8398" s="131" t="s">
        <v>3985</v>
      </c>
      <c r="D8398" s="132"/>
      <c r="E8398" s="4"/>
      <c r="F8398" s="4"/>
      <c r="G8398" s="17" t="str">
        <f>IFERROR(VLOOKUP(Table1[[#This Row],[Codigo_insumo]],BD_Insumos!$B:$E,4),"")</f>
        <v/>
      </c>
      <c r="H8398" s="139"/>
      <c r="I8398" s="5" t="s">
        <v>5</v>
      </c>
      <c r="J8398" s="20" t="str">
        <f t="shared" si="131"/>
        <v/>
      </c>
      <c r="K8398" s="21">
        <f>IF(I8398&lt;&gt;"",SUMIF(Table1[Codigo_servico],A8398,Table1[Subtotal_insumo]),"")</f>
        <v>62.365242976615662</v>
      </c>
      <c r="L8398" s="17" t="str">
        <f>IF(Table1[[#This Row],[Ordem_insumos]]&lt;&gt;0,VLOOKUP(Table1[[#This Row],[Codigo_servico]],Preencher_Orcamento!$B:$D,3,FALSE)*Table1[[#This Row],[Qtde_insumo]],"")</f>
        <v/>
      </c>
      <c r="M8398" s="17" t="str">
        <f>IF(Table1[[#This Row],[Ordem_insumos]]&lt;&gt;0,VLOOKUP(Table1[[#This Row],[Codigo_servico]],Preencher_Orcamento!$B:$D,3,FALSE)*Table1[[#This Row],[Subtotal_insumo]],"")</f>
        <v/>
      </c>
    </row>
    <row r="8399" spans="1:13" x14ac:dyDescent="0.25">
      <c r="A8399" s="6">
        <v>101199</v>
      </c>
      <c r="B8399" s="126">
        <v>1</v>
      </c>
      <c r="C8399" s="133"/>
      <c r="D8399" s="134">
        <v>2020</v>
      </c>
      <c r="E8399" s="7" t="s">
        <v>2188</v>
      </c>
      <c r="F8399" s="8" t="s">
        <v>2140</v>
      </c>
      <c r="G8399" s="16">
        <f>IFERROR(VLOOKUP(Table1[[#This Row],[Codigo_insumo]],BD_Insumos!$B:$E,4),"")</f>
        <v>15.860837164231068</v>
      </c>
      <c r="H8399" s="140">
        <v>0.2</v>
      </c>
      <c r="I8399" s="9"/>
      <c r="J8399" s="22">
        <f t="shared" si="131"/>
        <v>3.1721674328462139</v>
      </c>
      <c r="K8399" s="22" t="str">
        <f>IF(I8399&lt;&gt;"",SUMIF(Table1[Codigo_servico],A8399,Table1[Subtotal_insumo]),"")</f>
        <v/>
      </c>
      <c r="L8399" s="16">
        <f>IF(Table1[[#This Row],[Ordem_insumos]]&lt;&gt;0,VLOOKUP(Table1[[#This Row],[Codigo_servico]],Preencher_Orcamento!$B:$D,3,FALSE)*Table1[[#This Row],[Qtde_insumo]],"")</f>
        <v>0</v>
      </c>
      <c r="M8399" s="16">
        <f>IF(Table1[[#This Row],[Ordem_insumos]]&lt;&gt;0,VLOOKUP(Table1[[#This Row],[Codigo_servico]],Preencher_Orcamento!$B:$D,3,FALSE)*Table1[[#This Row],[Subtotal_insumo]],"")</f>
        <v>0</v>
      </c>
    </row>
    <row r="8400" spans="1:13" x14ac:dyDescent="0.25">
      <c r="A8400" s="6">
        <v>101199</v>
      </c>
      <c r="B8400" s="126">
        <v>2</v>
      </c>
      <c r="C8400" s="133"/>
      <c r="D8400" s="134">
        <v>2099</v>
      </c>
      <c r="E8400" s="7" t="s">
        <v>2205</v>
      </c>
      <c r="F8400" s="8" t="s">
        <v>2140</v>
      </c>
      <c r="G8400" s="16">
        <f>IFERROR(VLOOKUP(Table1[[#This Row],[Codigo_insumo]],BD_Insumos!$B:$E,4),"")</f>
        <v>12.627877718847255</v>
      </c>
      <c r="H8400" s="140">
        <v>0.2</v>
      </c>
      <c r="I8400" s="9"/>
      <c r="J8400" s="22">
        <f t="shared" si="131"/>
        <v>2.5255755437694511</v>
      </c>
      <c r="K8400" s="22" t="str">
        <f>IF(I8400&lt;&gt;"",SUMIF(Table1[Codigo_servico],A8400,Table1[Subtotal_insumo]),"")</f>
        <v/>
      </c>
      <c r="L8400" s="16">
        <f>IF(Table1[[#This Row],[Ordem_insumos]]&lt;&gt;0,VLOOKUP(Table1[[#This Row],[Codigo_servico]],Preencher_Orcamento!$B:$D,3,FALSE)*Table1[[#This Row],[Qtde_insumo]],"")</f>
        <v>0</v>
      </c>
      <c r="M8400" s="16">
        <f>IF(Table1[[#This Row],[Ordem_insumos]]&lt;&gt;0,VLOOKUP(Table1[[#This Row],[Codigo_servico]],Preencher_Orcamento!$B:$D,3,FALSE)*Table1[[#This Row],[Subtotal_insumo]],"")</f>
        <v>0</v>
      </c>
    </row>
    <row r="8401" spans="1:13" ht="51.75" x14ac:dyDescent="0.25">
      <c r="A8401" s="6">
        <v>101199</v>
      </c>
      <c r="B8401" s="126">
        <v>3</v>
      </c>
      <c r="C8401" s="133"/>
      <c r="D8401" s="134">
        <v>75603</v>
      </c>
      <c r="E8401" s="7" t="s">
        <v>1847</v>
      </c>
      <c r="F8401" s="8" t="s">
        <v>5</v>
      </c>
      <c r="G8401" s="18">
        <f>IFERROR(VLOOKUP(Table1[[#This Row],[Codigo_insumo]],BD_Insumos!$B:$E,4),"")</f>
        <v>56.667499999999997</v>
      </c>
      <c r="H8401" s="140">
        <v>1</v>
      </c>
      <c r="I8401" s="9"/>
      <c r="J8401" s="23">
        <f t="shared" si="131"/>
        <v>56.667499999999997</v>
      </c>
      <c r="K8401" s="22" t="str">
        <f>IF(I8401&lt;&gt;"",SUMIF(Table1[Codigo_servico],A8401,Table1[Subtotal_insumo]),"")</f>
        <v/>
      </c>
      <c r="L8401" s="18">
        <f>IF(Table1[[#This Row],[Ordem_insumos]]&lt;&gt;0,VLOOKUP(Table1[[#This Row],[Codigo_servico]],Preencher_Orcamento!$B:$D,3,FALSE)*Table1[[#This Row],[Qtde_insumo]],"")</f>
        <v>0</v>
      </c>
      <c r="M8401" s="18">
        <f>IF(Table1[[#This Row],[Ordem_insumos]]&lt;&gt;0,VLOOKUP(Table1[[#This Row],[Codigo_servico]],Preencher_Orcamento!$B:$D,3,FALSE)*Table1[[#This Row],[Subtotal_insumo]],"")</f>
        <v>0</v>
      </c>
    </row>
    <row r="8402" spans="1:13" x14ac:dyDescent="0.25">
      <c r="A8402" s="3">
        <v>101210</v>
      </c>
      <c r="B8402" s="125">
        <v>0</v>
      </c>
      <c r="C8402" s="131" t="s">
        <v>3986</v>
      </c>
      <c r="D8402" s="132"/>
      <c r="E8402" s="4"/>
      <c r="F8402" s="4"/>
      <c r="G8402" s="17" t="str">
        <f>IFERROR(VLOOKUP(Table1[[#This Row],[Codigo_insumo]],BD_Insumos!$B:$E,4),"")</f>
        <v/>
      </c>
      <c r="H8402" s="139"/>
      <c r="I8402" s="5" t="s">
        <v>5</v>
      </c>
      <c r="J8402" s="20" t="str">
        <f t="shared" si="131"/>
        <v/>
      </c>
      <c r="K8402" s="21">
        <f>IF(I8402&lt;&gt;"",SUMIF(Table1[Codigo_servico],A8402,Table1[Subtotal_insumo]),"")</f>
        <v>161.36537069640983</v>
      </c>
      <c r="L8402" s="17" t="str">
        <f>IF(Table1[[#This Row],[Ordem_insumos]]&lt;&gt;0,VLOOKUP(Table1[[#This Row],[Codigo_servico]],Preencher_Orcamento!$B:$D,3,FALSE)*Table1[[#This Row],[Qtde_insumo]],"")</f>
        <v/>
      </c>
      <c r="M8402" s="17" t="str">
        <f>IF(Table1[[#This Row],[Ordem_insumos]]&lt;&gt;0,VLOOKUP(Table1[[#This Row],[Codigo_servico]],Preencher_Orcamento!$B:$D,3,FALSE)*Table1[[#This Row],[Subtotal_insumo]],"")</f>
        <v/>
      </c>
    </row>
    <row r="8403" spans="1:13" x14ac:dyDescent="0.25">
      <c r="A8403" s="6">
        <v>101210</v>
      </c>
      <c r="B8403" s="126">
        <v>1</v>
      </c>
      <c r="C8403" s="133"/>
      <c r="D8403" s="134">
        <v>2035</v>
      </c>
      <c r="E8403" s="7" t="s">
        <v>2190</v>
      </c>
      <c r="F8403" s="8" t="s">
        <v>2140</v>
      </c>
      <c r="G8403" s="16">
        <f>IFERROR(VLOOKUP(Table1[[#This Row],[Codigo_insumo]],BD_Insumos!$B:$E,4),"")</f>
        <v>17.275965903920998</v>
      </c>
      <c r="H8403" s="140">
        <v>0.6</v>
      </c>
      <c r="I8403" s="9"/>
      <c r="J8403" s="22">
        <f t="shared" si="131"/>
        <v>10.365579542352599</v>
      </c>
      <c r="K8403" s="22" t="str">
        <f>IF(I8403&lt;&gt;"",SUMIF(Table1[Codigo_servico],A8403,Table1[Subtotal_insumo]),"")</f>
        <v/>
      </c>
      <c r="L8403" s="16">
        <f>IF(Table1[[#This Row],[Ordem_insumos]]&lt;&gt;0,VLOOKUP(Table1[[#This Row],[Codigo_servico]],Preencher_Orcamento!$B:$D,3,FALSE)*Table1[[#This Row],[Qtde_insumo]],"")</f>
        <v>0</v>
      </c>
      <c r="M8403" s="16">
        <f>IF(Table1[[#This Row],[Ordem_insumos]]&lt;&gt;0,VLOOKUP(Table1[[#This Row],[Codigo_servico]],Preencher_Orcamento!$B:$D,3,FALSE)*Table1[[#This Row],[Subtotal_insumo]],"")</f>
        <v>0</v>
      </c>
    </row>
    <row r="8404" spans="1:13" ht="26.25" x14ac:dyDescent="0.25">
      <c r="A8404" s="6">
        <v>101210</v>
      </c>
      <c r="B8404" s="126">
        <v>2</v>
      </c>
      <c r="C8404" s="133"/>
      <c r="D8404" s="134">
        <v>71231</v>
      </c>
      <c r="E8404" s="7" t="s">
        <v>1733</v>
      </c>
      <c r="F8404" s="8" t="s">
        <v>5</v>
      </c>
      <c r="G8404" s="16">
        <f>IFERROR(VLOOKUP(Table1[[#This Row],[Codigo_insumo]],BD_Insumos!$B:$E,4),"")</f>
        <v>86.805400000000006</v>
      </c>
      <c r="H8404" s="140">
        <v>1.6</v>
      </c>
      <c r="I8404" s="9"/>
      <c r="J8404" s="22">
        <f t="shared" si="131"/>
        <v>138.88864000000001</v>
      </c>
      <c r="K8404" s="22" t="str">
        <f>IF(I8404&lt;&gt;"",SUMIF(Table1[Codigo_servico],A8404,Table1[Subtotal_insumo]),"")</f>
        <v/>
      </c>
      <c r="L8404" s="16">
        <f>IF(Table1[[#This Row],[Ordem_insumos]]&lt;&gt;0,VLOOKUP(Table1[[#This Row],[Codigo_servico]],Preencher_Orcamento!$B:$D,3,FALSE)*Table1[[#This Row],[Qtde_insumo]],"")</f>
        <v>0</v>
      </c>
      <c r="M8404" s="16">
        <f>IF(Table1[[#This Row],[Ordem_insumos]]&lt;&gt;0,VLOOKUP(Table1[[#This Row],[Codigo_servico]],Preencher_Orcamento!$B:$D,3,FALSE)*Table1[[#This Row],[Subtotal_insumo]],"")</f>
        <v>0</v>
      </c>
    </row>
    <row r="8405" spans="1:13" x14ac:dyDescent="0.25">
      <c r="A8405" s="6">
        <v>101210</v>
      </c>
      <c r="B8405" s="126">
        <v>3</v>
      </c>
      <c r="C8405" s="133"/>
      <c r="D8405" s="134">
        <v>2036</v>
      </c>
      <c r="E8405" s="7" t="s">
        <v>2191</v>
      </c>
      <c r="F8405" s="8" t="s">
        <v>2140</v>
      </c>
      <c r="G8405" s="18">
        <f>IFERROR(VLOOKUP(Table1[[#This Row],[Codigo_insumo]],BD_Insumos!$B:$E,4),"")</f>
        <v>12.90425192342871</v>
      </c>
      <c r="H8405" s="140">
        <v>0.6</v>
      </c>
      <c r="I8405" s="9"/>
      <c r="J8405" s="23">
        <f t="shared" si="131"/>
        <v>7.7425511540572254</v>
      </c>
      <c r="K8405" s="22" t="str">
        <f>IF(I8405&lt;&gt;"",SUMIF(Table1[Codigo_servico],A8405,Table1[Subtotal_insumo]),"")</f>
        <v/>
      </c>
      <c r="L8405" s="18">
        <f>IF(Table1[[#This Row],[Ordem_insumos]]&lt;&gt;0,VLOOKUP(Table1[[#This Row],[Codigo_servico]],Preencher_Orcamento!$B:$D,3,FALSE)*Table1[[#This Row],[Qtde_insumo]],"")</f>
        <v>0</v>
      </c>
      <c r="M8405" s="18">
        <f>IF(Table1[[#This Row],[Ordem_insumos]]&lt;&gt;0,VLOOKUP(Table1[[#This Row],[Codigo_servico]],Preencher_Orcamento!$B:$D,3,FALSE)*Table1[[#This Row],[Subtotal_insumo]],"")</f>
        <v>0</v>
      </c>
    </row>
    <row r="8406" spans="1:13" ht="39" x14ac:dyDescent="0.25">
      <c r="A8406" s="6">
        <v>101210</v>
      </c>
      <c r="B8406" s="126">
        <v>4</v>
      </c>
      <c r="C8406" s="133"/>
      <c r="D8406" s="134">
        <v>71201</v>
      </c>
      <c r="E8406" s="7" t="s">
        <v>1725</v>
      </c>
      <c r="F8406" s="8" t="s">
        <v>457</v>
      </c>
      <c r="G8406" s="18">
        <f>IFERROR(VLOOKUP(Table1[[#This Row],[Codigo_insumo]],BD_Insumos!$B:$E,4),"")</f>
        <v>8.7371999999999996</v>
      </c>
      <c r="H8406" s="140">
        <v>0.5</v>
      </c>
      <c r="I8406" s="9"/>
      <c r="J8406" s="23">
        <f t="shared" si="131"/>
        <v>4.3685999999999998</v>
      </c>
      <c r="K8406" s="22" t="str">
        <f>IF(I8406&lt;&gt;"",SUMIF(Table1[Codigo_servico],A8406,Table1[Subtotal_insumo]),"")</f>
        <v/>
      </c>
      <c r="L8406" s="18">
        <f>IF(Table1[[#This Row],[Ordem_insumos]]&lt;&gt;0,VLOOKUP(Table1[[#This Row],[Codigo_servico]],Preencher_Orcamento!$B:$D,3,FALSE)*Table1[[#This Row],[Qtde_insumo]],"")</f>
        <v>0</v>
      </c>
      <c r="M8406" s="18">
        <f>IF(Table1[[#This Row],[Ordem_insumos]]&lt;&gt;0,VLOOKUP(Table1[[#This Row],[Codigo_servico]],Preencher_Orcamento!$B:$D,3,FALSE)*Table1[[#This Row],[Subtotal_insumo]],"")</f>
        <v>0</v>
      </c>
    </row>
    <row r="8407" spans="1:13" x14ac:dyDescent="0.25">
      <c r="A8407" s="3">
        <v>101211</v>
      </c>
      <c r="B8407" s="125">
        <v>0</v>
      </c>
      <c r="C8407" s="131" t="s">
        <v>3987</v>
      </c>
      <c r="D8407" s="132"/>
      <c r="E8407" s="4"/>
      <c r="F8407" s="4"/>
      <c r="G8407" s="17" t="str">
        <f>IFERROR(VLOOKUP(Table1[[#This Row],[Codigo_insumo]],BD_Insumos!$B:$E,4),"")</f>
        <v/>
      </c>
      <c r="H8407" s="139"/>
      <c r="I8407" s="5" t="s">
        <v>5</v>
      </c>
      <c r="J8407" s="20" t="str">
        <f t="shared" si="131"/>
        <v/>
      </c>
      <c r="K8407" s="21">
        <f>IF(I8407&lt;&gt;"",SUMIF(Table1[Codigo_servico],A8407,Table1[Subtotal_insumo]),"")</f>
        <v>220.28554426187978</v>
      </c>
      <c r="L8407" s="17" t="str">
        <f>IF(Table1[[#This Row],[Ordem_insumos]]&lt;&gt;0,VLOOKUP(Table1[[#This Row],[Codigo_servico]],Preencher_Orcamento!$B:$D,3,FALSE)*Table1[[#This Row],[Qtde_insumo]],"")</f>
        <v/>
      </c>
      <c r="M8407" s="17" t="str">
        <f>IF(Table1[[#This Row],[Ordem_insumos]]&lt;&gt;0,VLOOKUP(Table1[[#This Row],[Codigo_servico]],Preencher_Orcamento!$B:$D,3,FALSE)*Table1[[#This Row],[Subtotal_insumo]],"")</f>
        <v/>
      </c>
    </row>
    <row r="8408" spans="1:13" ht="26.25" x14ac:dyDescent="0.25">
      <c r="A8408" s="6">
        <v>101211</v>
      </c>
      <c r="B8408" s="126">
        <v>1</v>
      </c>
      <c r="C8408" s="133"/>
      <c r="D8408" s="134">
        <v>71232</v>
      </c>
      <c r="E8408" s="7" t="s">
        <v>1734</v>
      </c>
      <c r="F8408" s="8" t="s">
        <v>5</v>
      </c>
      <c r="G8408" s="16">
        <f>IFERROR(VLOOKUP(Table1[[#This Row],[Codigo_insumo]],BD_Insumos!$B:$E,4),"")</f>
        <v>119.2067</v>
      </c>
      <c r="H8408" s="140">
        <v>1.6</v>
      </c>
      <c r="I8408" s="9"/>
      <c r="J8408" s="22">
        <f t="shared" si="131"/>
        <v>190.73072000000002</v>
      </c>
      <c r="K8408" s="22" t="str">
        <f>IF(I8408&lt;&gt;"",SUMIF(Table1[Codigo_servico],A8408,Table1[Subtotal_insumo]),"")</f>
        <v/>
      </c>
      <c r="L8408" s="16">
        <f>IF(Table1[[#This Row],[Ordem_insumos]]&lt;&gt;0,VLOOKUP(Table1[[#This Row],[Codigo_servico]],Preencher_Orcamento!$B:$D,3,FALSE)*Table1[[#This Row],[Qtde_insumo]],"")</f>
        <v>0</v>
      </c>
      <c r="M8408" s="16">
        <f>IF(Table1[[#This Row],[Ordem_insumos]]&lt;&gt;0,VLOOKUP(Table1[[#This Row],[Codigo_servico]],Preencher_Orcamento!$B:$D,3,FALSE)*Table1[[#This Row],[Subtotal_insumo]],"")</f>
        <v>0</v>
      </c>
    </row>
    <row r="8409" spans="1:13" ht="39" x14ac:dyDescent="0.25">
      <c r="A8409" s="6">
        <v>101211</v>
      </c>
      <c r="B8409" s="126">
        <v>2</v>
      </c>
      <c r="C8409" s="133"/>
      <c r="D8409" s="134">
        <v>71202</v>
      </c>
      <c r="E8409" s="7" t="s">
        <v>1726</v>
      </c>
      <c r="F8409" s="8" t="s">
        <v>457</v>
      </c>
      <c r="G8409" s="16">
        <f>IFERROR(VLOOKUP(Table1[[#This Row],[Codigo_insumo]],BD_Insumos!$B:$E,4),"")</f>
        <v>10.821300000000001</v>
      </c>
      <c r="H8409" s="140">
        <v>0.5</v>
      </c>
      <c r="I8409" s="9"/>
      <c r="J8409" s="22">
        <f t="shared" si="131"/>
        <v>5.4106500000000004</v>
      </c>
      <c r="K8409" s="22" t="str">
        <f>IF(I8409&lt;&gt;"",SUMIF(Table1[Codigo_servico],A8409,Table1[Subtotal_insumo]),"")</f>
        <v/>
      </c>
      <c r="L8409" s="16">
        <f>IF(Table1[[#This Row],[Ordem_insumos]]&lt;&gt;0,VLOOKUP(Table1[[#This Row],[Codigo_servico]],Preencher_Orcamento!$B:$D,3,FALSE)*Table1[[#This Row],[Qtde_insumo]],"")</f>
        <v>0</v>
      </c>
      <c r="M8409" s="16">
        <f>IF(Table1[[#This Row],[Ordem_insumos]]&lt;&gt;0,VLOOKUP(Table1[[#This Row],[Codigo_servico]],Preencher_Orcamento!$B:$D,3,FALSE)*Table1[[#This Row],[Subtotal_insumo]],"")</f>
        <v>0</v>
      </c>
    </row>
    <row r="8410" spans="1:13" x14ac:dyDescent="0.25">
      <c r="A8410" s="6">
        <v>101211</v>
      </c>
      <c r="B8410" s="126">
        <v>3</v>
      </c>
      <c r="C8410" s="133"/>
      <c r="D8410" s="134">
        <v>2036</v>
      </c>
      <c r="E8410" s="7" t="s">
        <v>2191</v>
      </c>
      <c r="F8410" s="8" t="s">
        <v>2140</v>
      </c>
      <c r="G8410" s="18">
        <f>IFERROR(VLOOKUP(Table1[[#This Row],[Codigo_insumo]],BD_Insumos!$B:$E,4),"")</f>
        <v>12.90425192342871</v>
      </c>
      <c r="H8410" s="140">
        <v>0.8</v>
      </c>
      <c r="I8410" s="9"/>
      <c r="J8410" s="23">
        <f t="shared" si="131"/>
        <v>10.323401538742969</v>
      </c>
      <c r="K8410" s="22" t="str">
        <f>IF(I8410&lt;&gt;"",SUMIF(Table1[Codigo_servico],A8410,Table1[Subtotal_insumo]),"")</f>
        <v/>
      </c>
      <c r="L8410" s="18">
        <f>IF(Table1[[#This Row],[Ordem_insumos]]&lt;&gt;0,VLOOKUP(Table1[[#This Row],[Codigo_servico]],Preencher_Orcamento!$B:$D,3,FALSE)*Table1[[#This Row],[Qtde_insumo]],"")</f>
        <v>0</v>
      </c>
      <c r="M8410" s="18">
        <f>IF(Table1[[#This Row],[Ordem_insumos]]&lt;&gt;0,VLOOKUP(Table1[[#This Row],[Codigo_servico]],Preencher_Orcamento!$B:$D,3,FALSE)*Table1[[#This Row],[Subtotal_insumo]],"")</f>
        <v>0</v>
      </c>
    </row>
    <row r="8411" spans="1:13" x14ac:dyDescent="0.25">
      <c r="A8411" s="6">
        <v>101211</v>
      </c>
      <c r="B8411" s="126">
        <v>4</v>
      </c>
      <c r="C8411" s="133"/>
      <c r="D8411" s="134">
        <v>2035</v>
      </c>
      <c r="E8411" s="7" t="s">
        <v>2190</v>
      </c>
      <c r="F8411" s="8" t="s">
        <v>2140</v>
      </c>
      <c r="G8411" s="18">
        <f>IFERROR(VLOOKUP(Table1[[#This Row],[Codigo_insumo]],BD_Insumos!$B:$E,4),"")</f>
        <v>17.275965903920998</v>
      </c>
      <c r="H8411" s="140">
        <v>0.8</v>
      </c>
      <c r="I8411" s="9"/>
      <c r="J8411" s="23">
        <f t="shared" si="131"/>
        <v>13.820772723136798</v>
      </c>
      <c r="K8411" s="22" t="str">
        <f>IF(I8411&lt;&gt;"",SUMIF(Table1[Codigo_servico],A8411,Table1[Subtotal_insumo]),"")</f>
        <v/>
      </c>
      <c r="L8411" s="18">
        <f>IF(Table1[[#This Row],[Ordem_insumos]]&lt;&gt;0,VLOOKUP(Table1[[#This Row],[Codigo_servico]],Preencher_Orcamento!$B:$D,3,FALSE)*Table1[[#This Row],[Qtde_insumo]],"")</f>
        <v>0</v>
      </c>
      <c r="M8411" s="18">
        <f>IF(Table1[[#This Row],[Ordem_insumos]]&lt;&gt;0,VLOOKUP(Table1[[#This Row],[Codigo_servico]],Preencher_Orcamento!$B:$D,3,FALSE)*Table1[[#This Row],[Subtotal_insumo]],"")</f>
        <v>0</v>
      </c>
    </row>
    <row r="8412" spans="1:13" x14ac:dyDescent="0.25">
      <c r="A8412" s="3">
        <v>101212</v>
      </c>
      <c r="B8412" s="125">
        <v>0</v>
      </c>
      <c r="C8412" s="131" t="s">
        <v>3988</v>
      </c>
      <c r="D8412" s="132"/>
      <c r="E8412" s="4"/>
      <c r="F8412" s="4"/>
      <c r="G8412" s="17" t="str">
        <f>IFERROR(VLOOKUP(Table1[[#This Row],[Codigo_insumo]],BD_Insumos!$B:$E,4),"")</f>
        <v/>
      </c>
      <c r="H8412" s="139"/>
      <c r="I8412" s="5" t="s">
        <v>5</v>
      </c>
      <c r="J8412" s="20" t="str">
        <f t="shared" si="131"/>
        <v/>
      </c>
      <c r="K8412" s="21">
        <f>IF(I8412&lt;&gt;"",SUMIF(Table1[Codigo_servico],A8412,Table1[Subtotal_insumo]),"")</f>
        <v>248.37186782734972</v>
      </c>
      <c r="L8412" s="17" t="str">
        <f>IF(Table1[[#This Row],[Ordem_insumos]]&lt;&gt;0,VLOOKUP(Table1[[#This Row],[Codigo_servico]],Preencher_Orcamento!$B:$D,3,FALSE)*Table1[[#This Row],[Qtde_insumo]],"")</f>
        <v/>
      </c>
      <c r="M8412" s="17" t="str">
        <f>IF(Table1[[#This Row],[Ordem_insumos]]&lt;&gt;0,VLOOKUP(Table1[[#This Row],[Codigo_servico]],Preencher_Orcamento!$B:$D,3,FALSE)*Table1[[#This Row],[Subtotal_insumo]],"")</f>
        <v/>
      </c>
    </row>
    <row r="8413" spans="1:13" x14ac:dyDescent="0.25">
      <c r="A8413" s="6">
        <v>101212</v>
      </c>
      <c r="B8413" s="126">
        <v>1</v>
      </c>
      <c r="C8413" s="133"/>
      <c r="D8413" s="134">
        <v>2036</v>
      </c>
      <c r="E8413" s="7" t="s">
        <v>2191</v>
      </c>
      <c r="F8413" s="8" t="s">
        <v>2140</v>
      </c>
      <c r="G8413" s="16">
        <f>IFERROR(VLOOKUP(Table1[[#This Row],[Codigo_insumo]],BD_Insumos!$B:$E,4),"")</f>
        <v>12.90425192342871</v>
      </c>
      <c r="H8413" s="140">
        <v>1</v>
      </c>
      <c r="I8413" s="9"/>
      <c r="J8413" s="22">
        <f t="shared" si="131"/>
        <v>12.90425192342871</v>
      </c>
      <c r="K8413" s="22" t="str">
        <f>IF(I8413&lt;&gt;"",SUMIF(Table1[Codigo_servico],A8413,Table1[Subtotal_insumo]),"")</f>
        <v/>
      </c>
      <c r="L8413" s="16">
        <f>IF(Table1[[#This Row],[Ordem_insumos]]&lt;&gt;0,VLOOKUP(Table1[[#This Row],[Codigo_servico]],Preencher_Orcamento!$B:$D,3,FALSE)*Table1[[#This Row],[Qtde_insumo]],"")</f>
        <v>0</v>
      </c>
      <c r="M8413" s="16">
        <f>IF(Table1[[#This Row],[Ordem_insumos]]&lt;&gt;0,VLOOKUP(Table1[[#This Row],[Codigo_servico]],Preencher_Orcamento!$B:$D,3,FALSE)*Table1[[#This Row],[Subtotal_insumo]],"")</f>
        <v>0</v>
      </c>
    </row>
    <row r="8414" spans="1:13" x14ac:dyDescent="0.25">
      <c r="A8414" s="6">
        <v>101212</v>
      </c>
      <c r="B8414" s="126">
        <v>2</v>
      </c>
      <c r="C8414" s="133"/>
      <c r="D8414" s="134">
        <v>2035</v>
      </c>
      <c r="E8414" s="7" t="s">
        <v>2190</v>
      </c>
      <c r="F8414" s="8" t="s">
        <v>2140</v>
      </c>
      <c r="G8414" s="16">
        <f>IFERROR(VLOOKUP(Table1[[#This Row],[Codigo_insumo]],BD_Insumos!$B:$E,4),"")</f>
        <v>17.275965903920998</v>
      </c>
      <c r="H8414" s="140">
        <v>1</v>
      </c>
      <c r="I8414" s="9"/>
      <c r="J8414" s="22">
        <f t="shared" si="131"/>
        <v>17.275965903920998</v>
      </c>
      <c r="K8414" s="22" t="str">
        <f>IF(I8414&lt;&gt;"",SUMIF(Table1[Codigo_servico],A8414,Table1[Subtotal_insumo]),"")</f>
        <v/>
      </c>
      <c r="L8414" s="16">
        <f>IF(Table1[[#This Row],[Ordem_insumos]]&lt;&gt;0,VLOOKUP(Table1[[#This Row],[Codigo_servico]],Preencher_Orcamento!$B:$D,3,FALSE)*Table1[[#This Row],[Qtde_insumo]],"")</f>
        <v>0</v>
      </c>
      <c r="M8414" s="16">
        <f>IF(Table1[[#This Row],[Ordem_insumos]]&lt;&gt;0,VLOOKUP(Table1[[#This Row],[Codigo_servico]],Preencher_Orcamento!$B:$D,3,FALSE)*Table1[[#This Row],[Subtotal_insumo]],"")</f>
        <v>0</v>
      </c>
    </row>
    <row r="8415" spans="1:13" ht="39" x14ac:dyDescent="0.25">
      <c r="A8415" s="6">
        <v>101212</v>
      </c>
      <c r="B8415" s="126">
        <v>3</v>
      </c>
      <c r="C8415" s="133"/>
      <c r="D8415" s="134">
        <v>71203</v>
      </c>
      <c r="E8415" s="7" t="s">
        <v>1727</v>
      </c>
      <c r="F8415" s="8" t="s">
        <v>457</v>
      </c>
      <c r="G8415" s="18">
        <f>IFERROR(VLOOKUP(Table1[[#This Row],[Codigo_insumo]],BD_Insumos!$B:$E,4),"")</f>
        <v>12.095700000000001</v>
      </c>
      <c r="H8415" s="140">
        <v>0.5</v>
      </c>
      <c r="I8415" s="9"/>
      <c r="J8415" s="23">
        <f t="shared" si="131"/>
        <v>6.0478500000000004</v>
      </c>
      <c r="K8415" s="22" t="str">
        <f>IF(I8415&lt;&gt;"",SUMIF(Table1[Codigo_servico],A8415,Table1[Subtotal_insumo]),"")</f>
        <v/>
      </c>
      <c r="L8415" s="18">
        <f>IF(Table1[[#This Row],[Ordem_insumos]]&lt;&gt;0,VLOOKUP(Table1[[#This Row],[Codigo_servico]],Preencher_Orcamento!$B:$D,3,FALSE)*Table1[[#This Row],[Qtde_insumo]],"")</f>
        <v>0</v>
      </c>
      <c r="M8415" s="18">
        <f>IF(Table1[[#This Row],[Ordem_insumos]]&lt;&gt;0,VLOOKUP(Table1[[#This Row],[Codigo_servico]],Preencher_Orcamento!$B:$D,3,FALSE)*Table1[[#This Row],[Subtotal_insumo]],"")</f>
        <v>0</v>
      </c>
    </row>
    <row r="8416" spans="1:13" ht="26.25" x14ac:dyDescent="0.25">
      <c r="A8416" s="6">
        <v>101212</v>
      </c>
      <c r="B8416" s="126">
        <v>4</v>
      </c>
      <c r="C8416" s="133"/>
      <c r="D8416" s="134">
        <v>71233</v>
      </c>
      <c r="E8416" s="7" t="s">
        <v>1735</v>
      </c>
      <c r="F8416" s="8" t="s">
        <v>5</v>
      </c>
      <c r="G8416" s="18">
        <f>IFERROR(VLOOKUP(Table1[[#This Row],[Codigo_insumo]],BD_Insumos!$B:$E,4),"")</f>
        <v>141.42920000000001</v>
      </c>
      <c r="H8416" s="140">
        <v>1.5</v>
      </c>
      <c r="I8416" s="9"/>
      <c r="J8416" s="23">
        <f t="shared" si="131"/>
        <v>212.1438</v>
      </c>
      <c r="K8416" s="22" t="str">
        <f>IF(I8416&lt;&gt;"",SUMIF(Table1[Codigo_servico],A8416,Table1[Subtotal_insumo]),"")</f>
        <v/>
      </c>
      <c r="L8416" s="18">
        <f>IF(Table1[[#This Row],[Ordem_insumos]]&lt;&gt;0,VLOOKUP(Table1[[#This Row],[Codigo_servico]],Preencher_Orcamento!$B:$D,3,FALSE)*Table1[[#This Row],[Qtde_insumo]],"")</f>
        <v>0</v>
      </c>
      <c r="M8416" s="18">
        <f>IF(Table1[[#This Row],[Ordem_insumos]]&lt;&gt;0,VLOOKUP(Table1[[#This Row],[Codigo_servico]],Preencher_Orcamento!$B:$D,3,FALSE)*Table1[[#This Row],[Subtotal_insumo]],"")</f>
        <v>0</v>
      </c>
    </row>
    <row r="8417" spans="1:13" x14ac:dyDescent="0.25">
      <c r="A8417" s="3">
        <v>101213</v>
      </c>
      <c r="B8417" s="125">
        <v>0</v>
      </c>
      <c r="C8417" s="131" t="s">
        <v>3989</v>
      </c>
      <c r="D8417" s="132"/>
      <c r="E8417" s="4"/>
      <c r="F8417" s="4"/>
      <c r="G8417" s="17" t="str">
        <f>IFERROR(VLOOKUP(Table1[[#This Row],[Codigo_insumo]],BD_Insumos!$B:$E,4),"")</f>
        <v/>
      </c>
      <c r="H8417" s="139"/>
      <c r="I8417" s="5" t="s">
        <v>5</v>
      </c>
      <c r="J8417" s="20" t="str">
        <f t="shared" si="131"/>
        <v/>
      </c>
      <c r="K8417" s="21">
        <f>IF(I8417&lt;&gt;"",SUMIF(Table1[Codigo_servico],A8417,Table1[Subtotal_insumo]),"")</f>
        <v>334.95193139281963</v>
      </c>
      <c r="L8417" s="17" t="str">
        <f>IF(Table1[[#This Row],[Ordem_insumos]]&lt;&gt;0,VLOOKUP(Table1[[#This Row],[Codigo_servico]],Preencher_Orcamento!$B:$D,3,FALSE)*Table1[[#This Row],[Qtde_insumo]],"")</f>
        <v/>
      </c>
      <c r="M8417" s="17" t="str">
        <f>IF(Table1[[#This Row],[Ordem_insumos]]&lt;&gt;0,VLOOKUP(Table1[[#This Row],[Codigo_servico]],Preencher_Orcamento!$B:$D,3,FALSE)*Table1[[#This Row],[Subtotal_insumo]],"")</f>
        <v/>
      </c>
    </row>
    <row r="8418" spans="1:13" ht="26.25" x14ac:dyDescent="0.25">
      <c r="A8418" s="6">
        <v>101213</v>
      </c>
      <c r="B8418" s="126">
        <v>1</v>
      </c>
      <c r="C8418" s="133"/>
      <c r="D8418" s="134">
        <v>71234</v>
      </c>
      <c r="E8418" s="7" t="s">
        <v>1736</v>
      </c>
      <c r="F8418" s="8" t="s">
        <v>5</v>
      </c>
      <c r="G8418" s="16">
        <f>IFERROR(VLOOKUP(Table1[[#This Row],[Codigo_insumo]],BD_Insumos!$B:$E,4),"")</f>
        <v>205.3048</v>
      </c>
      <c r="H8418" s="140">
        <v>1.4</v>
      </c>
      <c r="I8418" s="9"/>
      <c r="J8418" s="22">
        <f t="shared" si="131"/>
        <v>287.42671999999999</v>
      </c>
      <c r="K8418" s="22" t="str">
        <f>IF(I8418&lt;&gt;"",SUMIF(Table1[Codigo_servico],A8418,Table1[Subtotal_insumo]),"")</f>
        <v/>
      </c>
      <c r="L8418" s="16">
        <f>IF(Table1[[#This Row],[Ordem_insumos]]&lt;&gt;0,VLOOKUP(Table1[[#This Row],[Codigo_servico]],Preencher_Orcamento!$B:$D,3,FALSE)*Table1[[#This Row],[Qtde_insumo]],"")</f>
        <v>0</v>
      </c>
      <c r="M8418" s="16">
        <f>IF(Table1[[#This Row],[Ordem_insumos]]&lt;&gt;0,VLOOKUP(Table1[[#This Row],[Codigo_servico]],Preencher_Orcamento!$B:$D,3,FALSE)*Table1[[#This Row],[Subtotal_insumo]],"")</f>
        <v>0</v>
      </c>
    </row>
    <row r="8419" spans="1:13" ht="39" x14ac:dyDescent="0.25">
      <c r="A8419" s="6">
        <v>101213</v>
      </c>
      <c r="B8419" s="126">
        <v>2</v>
      </c>
      <c r="C8419" s="133"/>
      <c r="D8419" s="134">
        <v>71204</v>
      </c>
      <c r="E8419" s="7" t="s">
        <v>1728</v>
      </c>
      <c r="F8419" s="8" t="s">
        <v>457</v>
      </c>
      <c r="G8419" s="16">
        <f>IFERROR(VLOOKUP(Table1[[#This Row],[Codigo_insumo]],BD_Insumos!$B:$E,4),"")</f>
        <v>22.617899999999999</v>
      </c>
      <c r="H8419" s="140">
        <v>0.5</v>
      </c>
      <c r="I8419" s="9"/>
      <c r="J8419" s="22">
        <f t="shared" si="131"/>
        <v>11.308949999999999</v>
      </c>
      <c r="K8419" s="22" t="str">
        <f>IF(I8419&lt;&gt;"",SUMIF(Table1[Codigo_servico],A8419,Table1[Subtotal_insumo]),"")</f>
        <v/>
      </c>
      <c r="L8419" s="16">
        <f>IF(Table1[[#This Row],[Ordem_insumos]]&lt;&gt;0,VLOOKUP(Table1[[#This Row],[Codigo_servico]],Preencher_Orcamento!$B:$D,3,FALSE)*Table1[[#This Row],[Qtde_insumo]],"")</f>
        <v>0</v>
      </c>
      <c r="M8419" s="16">
        <f>IF(Table1[[#This Row],[Ordem_insumos]]&lt;&gt;0,VLOOKUP(Table1[[#This Row],[Codigo_servico]],Preencher_Orcamento!$B:$D,3,FALSE)*Table1[[#This Row],[Subtotal_insumo]],"")</f>
        <v>0</v>
      </c>
    </row>
    <row r="8420" spans="1:13" x14ac:dyDescent="0.25">
      <c r="A8420" s="6">
        <v>101213</v>
      </c>
      <c r="B8420" s="126">
        <v>3</v>
      </c>
      <c r="C8420" s="133"/>
      <c r="D8420" s="134">
        <v>2036</v>
      </c>
      <c r="E8420" s="7" t="s">
        <v>2191</v>
      </c>
      <c r="F8420" s="8" t="s">
        <v>2140</v>
      </c>
      <c r="G8420" s="18">
        <f>IFERROR(VLOOKUP(Table1[[#This Row],[Codigo_insumo]],BD_Insumos!$B:$E,4),"")</f>
        <v>12.90425192342871</v>
      </c>
      <c r="H8420" s="140">
        <v>1.2</v>
      </c>
      <c r="I8420" s="9"/>
      <c r="J8420" s="23">
        <f t="shared" si="131"/>
        <v>15.485102308114451</v>
      </c>
      <c r="K8420" s="22" t="str">
        <f>IF(I8420&lt;&gt;"",SUMIF(Table1[Codigo_servico],A8420,Table1[Subtotal_insumo]),"")</f>
        <v/>
      </c>
      <c r="L8420" s="18">
        <f>IF(Table1[[#This Row],[Ordem_insumos]]&lt;&gt;0,VLOOKUP(Table1[[#This Row],[Codigo_servico]],Preencher_Orcamento!$B:$D,3,FALSE)*Table1[[#This Row],[Qtde_insumo]],"")</f>
        <v>0</v>
      </c>
      <c r="M8420" s="18">
        <f>IF(Table1[[#This Row],[Ordem_insumos]]&lt;&gt;0,VLOOKUP(Table1[[#This Row],[Codigo_servico]],Preencher_Orcamento!$B:$D,3,FALSE)*Table1[[#This Row],[Subtotal_insumo]],"")</f>
        <v>0</v>
      </c>
    </row>
    <row r="8421" spans="1:13" x14ac:dyDescent="0.25">
      <c r="A8421" s="6">
        <v>101213</v>
      </c>
      <c r="B8421" s="126">
        <v>4</v>
      </c>
      <c r="C8421" s="133"/>
      <c r="D8421" s="134">
        <v>2035</v>
      </c>
      <c r="E8421" s="7" t="s">
        <v>2190</v>
      </c>
      <c r="F8421" s="8" t="s">
        <v>2140</v>
      </c>
      <c r="G8421" s="18">
        <f>IFERROR(VLOOKUP(Table1[[#This Row],[Codigo_insumo]],BD_Insumos!$B:$E,4),"")</f>
        <v>17.275965903920998</v>
      </c>
      <c r="H8421" s="140">
        <v>1.2</v>
      </c>
      <c r="I8421" s="9"/>
      <c r="J8421" s="23">
        <f t="shared" si="131"/>
        <v>20.731159084705197</v>
      </c>
      <c r="K8421" s="22" t="str">
        <f>IF(I8421&lt;&gt;"",SUMIF(Table1[Codigo_servico],A8421,Table1[Subtotal_insumo]),"")</f>
        <v/>
      </c>
      <c r="L8421" s="18">
        <f>IF(Table1[[#This Row],[Ordem_insumos]]&lt;&gt;0,VLOOKUP(Table1[[#This Row],[Codigo_servico]],Preencher_Orcamento!$B:$D,3,FALSE)*Table1[[#This Row],[Qtde_insumo]],"")</f>
        <v>0</v>
      </c>
      <c r="M8421" s="18">
        <f>IF(Table1[[#This Row],[Ordem_insumos]]&lt;&gt;0,VLOOKUP(Table1[[#This Row],[Codigo_servico]],Preencher_Orcamento!$B:$D,3,FALSE)*Table1[[#This Row],[Subtotal_insumo]],"")</f>
        <v>0</v>
      </c>
    </row>
    <row r="8422" spans="1:13" x14ac:dyDescent="0.25">
      <c r="A8422" s="3">
        <v>101214</v>
      </c>
      <c r="B8422" s="125">
        <v>0</v>
      </c>
      <c r="C8422" s="131" t="s">
        <v>3990</v>
      </c>
      <c r="D8422" s="132"/>
      <c r="E8422" s="4"/>
      <c r="F8422" s="4"/>
      <c r="G8422" s="17" t="str">
        <f>IFERROR(VLOOKUP(Table1[[#This Row],[Codigo_insumo]],BD_Insumos!$B:$E,4),"")</f>
        <v/>
      </c>
      <c r="H8422" s="139"/>
      <c r="I8422" s="5" t="s">
        <v>5</v>
      </c>
      <c r="J8422" s="20" t="str">
        <f t="shared" si="131"/>
        <v/>
      </c>
      <c r="K8422" s="21">
        <f>IF(I8422&lt;&gt;"",SUMIF(Table1[Codigo_servico],A8422,Table1[Subtotal_insumo]),"")</f>
        <v>14.701295348204914</v>
      </c>
      <c r="L8422" s="17" t="str">
        <f>IF(Table1[[#This Row],[Ordem_insumos]]&lt;&gt;0,VLOOKUP(Table1[[#This Row],[Codigo_servico]],Preencher_Orcamento!$B:$D,3,FALSE)*Table1[[#This Row],[Qtde_insumo]],"")</f>
        <v/>
      </c>
      <c r="M8422" s="17" t="str">
        <f>IF(Table1[[#This Row],[Ordem_insumos]]&lt;&gt;0,VLOOKUP(Table1[[#This Row],[Codigo_servico]],Preencher_Orcamento!$B:$D,3,FALSE)*Table1[[#This Row],[Subtotal_insumo]],"")</f>
        <v/>
      </c>
    </row>
    <row r="8423" spans="1:13" ht="26.25" x14ac:dyDescent="0.25">
      <c r="A8423" s="6">
        <v>101214</v>
      </c>
      <c r="B8423" s="126">
        <v>1</v>
      </c>
      <c r="C8423" s="133"/>
      <c r="D8423" s="134">
        <v>72431</v>
      </c>
      <c r="E8423" s="7" t="s">
        <v>1759</v>
      </c>
      <c r="F8423" s="8" t="s">
        <v>5</v>
      </c>
      <c r="G8423" s="16">
        <f>IFERROR(VLOOKUP(Table1[[#This Row],[Codigo_insumo]],BD_Insumos!$B:$E,4),"")</f>
        <v>4.7758000000000003</v>
      </c>
      <c r="H8423" s="140">
        <v>1.1000000000000001</v>
      </c>
      <c r="I8423" s="9"/>
      <c r="J8423" s="22">
        <f t="shared" si="131"/>
        <v>5.2533800000000008</v>
      </c>
      <c r="K8423" s="22" t="str">
        <f>IF(I8423&lt;&gt;"",SUMIF(Table1[Codigo_servico],A8423,Table1[Subtotal_insumo]),"")</f>
        <v/>
      </c>
      <c r="L8423" s="16">
        <f>IF(Table1[[#This Row],[Ordem_insumos]]&lt;&gt;0,VLOOKUP(Table1[[#This Row],[Codigo_servico]],Preencher_Orcamento!$B:$D,3,FALSE)*Table1[[#This Row],[Qtde_insumo]],"")</f>
        <v>0</v>
      </c>
      <c r="M8423" s="16">
        <f>IF(Table1[[#This Row],[Ordem_insumos]]&lt;&gt;0,VLOOKUP(Table1[[#This Row],[Codigo_servico]],Preencher_Orcamento!$B:$D,3,FALSE)*Table1[[#This Row],[Subtotal_insumo]],"")</f>
        <v>0</v>
      </c>
    </row>
    <row r="8424" spans="1:13" x14ac:dyDescent="0.25">
      <c r="A8424" s="6">
        <v>101214</v>
      </c>
      <c r="B8424" s="126">
        <v>2</v>
      </c>
      <c r="C8424" s="133"/>
      <c r="D8424" s="134">
        <v>2036</v>
      </c>
      <c r="E8424" s="7" t="s">
        <v>2191</v>
      </c>
      <c r="F8424" s="8" t="s">
        <v>2140</v>
      </c>
      <c r="G8424" s="16">
        <f>IFERROR(VLOOKUP(Table1[[#This Row],[Codigo_insumo]],BD_Insumos!$B:$E,4),"")</f>
        <v>12.90425192342871</v>
      </c>
      <c r="H8424" s="140">
        <v>0.3</v>
      </c>
      <c r="I8424" s="9"/>
      <c r="J8424" s="22">
        <f t="shared" si="131"/>
        <v>3.8712755770286127</v>
      </c>
      <c r="K8424" s="22" t="str">
        <f>IF(I8424&lt;&gt;"",SUMIF(Table1[Codigo_servico],A8424,Table1[Subtotal_insumo]),"")</f>
        <v/>
      </c>
      <c r="L8424" s="16">
        <f>IF(Table1[[#This Row],[Ordem_insumos]]&lt;&gt;0,VLOOKUP(Table1[[#This Row],[Codigo_servico]],Preencher_Orcamento!$B:$D,3,FALSE)*Table1[[#This Row],[Qtde_insumo]],"")</f>
        <v>0</v>
      </c>
      <c r="M8424" s="16">
        <f>IF(Table1[[#This Row],[Ordem_insumos]]&lt;&gt;0,VLOOKUP(Table1[[#This Row],[Codigo_servico]],Preencher_Orcamento!$B:$D,3,FALSE)*Table1[[#This Row],[Subtotal_insumo]],"")</f>
        <v>0</v>
      </c>
    </row>
    <row r="8425" spans="1:13" x14ac:dyDescent="0.25">
      <c r="A8425" s="6">
        <v>101214</v>
      </c>
      <c r="B8425" s="126">
        <v>3</v>
      </c>
      <c r="C8425" s="133"/>
      <c r="D8425" s="134">
        <v>2035</v>
      </c>
      <c r="E8425" s="7" t="s">
        <v>2190</v>
      </c>
      <c r="F8425" s="8" t="s">
        <v>2140</v>
      </c>
      <c r="G8425" s="18">
        <f>IFERROR(VLOOKUP(Table1[[#This Row],[Codigo_insumo]],BD_Insumos!$B:$E,4),"")</f>
        <v>17.275965903920998</v>
      </c>
      <c r="H8425" s="140">
        <v>0.3</v>
      </c>
      <c r="I8425" s="9"/>
      <c r="J8425" s="23">
        <f t="shared" si="131"/>
        <v>5.1827897711762994</v>
      </c>
      <c r="K8425" s="22" t="str">
        <f>IF(I8425&lt;&gt;"",SUMIF(Table1[Codigo_servico],A8425,Table1[Subtotal_insumo]),"")</f>
        <v/>
      </c>
      <c r="L8425" s="18">
        <f>IF(Table1[[#This Row],[Ordem_insumos]]&lt;&gt;0,VLOOKUP(Table1[[#This Row],[Codigo_servico]],Preencher_Orcamento!$B:$D,3,FALSE)*Table1[[#This Row],[Qtde_insumo]],"")</f>
        <v>0</v>
      </c>
      <c r="M8425" s="18">
        <f>IF(Table1[[#This Row],[Ordem_insumos]]&lt;&gt;0,VLOOKUP(Table1[[#This Row],[Codigo_servico]],Preencher_Orcamento!$B:$D,3,FALSE)*Table1[[#This Row],[Subtotal_insumo]],"")</f>
        <v>0</v>
      </c>
    </row>
    <row r="8426" spans="1:13" ht="26.25" x14ac:dyDescent="0.25">
      <c r="A8426" s="6">
        <v>101214</v>
      </c>
      <c r="B8426" s="126">
        <v>4</v>
      </c>
      <c r="C8426" s="133"/>
      <c r="D8426" s="134">
        <v>72402</v>
      </c>
      <c r="E8426" s="7" t="s">
        <v>1745</v>
      </c>
      <c r="F8426" s="8" t="s">
        <v>457</v>
      </c>
      <c r="G8426" s="18">
        <f>IFERROR(VLOOKUP(Table1[[#This Row],[Codigo_insumo]],BD_Insumos!$B:$E,4),"")</f>
        <v>0.78769999999999996</v>
      </c>
      <c r="H8426" s="140">
        <v>0.5</v>
      </c>
      <c r="I8426" s="9"/>
      <c r="J8426" s="23">
        <f t="shared" si="131"/>
        <v>0.39384999999999998</v>
      </c>
      <c r="K8426" s="22" t="str">
        <f>IF(I8426&lt;&gt;"",SUMIF(Table1[Codigo_servico],A8426,Table1[Subtotal_insumo]),"")</f>
        <v/>
      </c>
      <c r="L8426" s="18">
        <f>IF(Table1[[#This Row],[Ordem_insumos]]&lt;&gt;0,VLOOKUP(Table1[[#This Row],[Codigo_servico]],Preencher_Orcamento!$B:$D,3,FALSE)*Table1[[#This Row],[Qtde_insumo]],"")</f>
        <v>0</v>
      </c>
      <c r="M8426" s="18">
        <f>IF(Table1[[#This Row],[Ordem_insumos]]&lt;&gt;0,VLOOKUP(Table1[[#This Row],[Codigo_servico]],Preencher_Orcamento!$B:$D,3,FALSE)*Table1[[#This Row],[Subtotal_insumo]],"")</f>
        <v>0</v>
      </c>
    </row>
    <row r="8427" spans="1:13" x14ac:dyDescent="0.25">
      <c r="A8427" s="3">
        <v>101215</v>
      </c>
      <c r="B8427" s="125">
        <v>0</v>
      </c>
      <c r="C8427" s="131" t="s">
        <v>3991</v>
      </c>
      <c r="D8427" s="132"/>
      <c r="E8427" s="4"/>
      <c r="F8427" s="4"/>
      <c r="G8427" s="17" t="str">
        <f>IFERROR(VLOOKUP(Table1[[#This Row],[Codigo_insumo]],BD_Insumos!$B:$E,4),"")</f>
        <v/>
      </c>
      <c r="H8427" s="139"/>
      <c r="I8427" s="5" t="s">
        <v>5</v>
      </c>
      <c r="J8427" s="20" t="str">
        <f t="shared" si="131"/>
        <v/>
      </c>
      <c r="K8427" s="21">
        <f>IF(I8427&lt;&gt;"",SUMIF(Table1[Codigo_servico],A8427,Table1[Subtotal_insumo]),"")</f>
        <v>19.795577130939883</v>
      </c>
      <c r="L8427" s="17" t="str">
        <f>IF(Table1[[#This Row],[Ordem_insumos]]&lt;&gt;0,VLOOKUP(Table1[[#This Row],[Codigo_servico]],Preencher_Orcamento!$B:$D,3,FALSE)*Table1[[#This Row],[Qtde_insumo]],"")</f>
        <v/>
      </c>
      <c r="M8427" s="17" t="str">
        <f>IF(Table1[[#This Row],[Ordem_insumos]]&lt;&gt;0,VLOOKUP(Table1[[#This Row],[Codigo_servico]],Preencher_Orcamento!$B:$D,3,FALSE)*Table1[[#This Row],[Subtotal_insumo]],"")</f>
        <v/>
      </c>
    </row>
    <row r="8428" spans="1:13" ht="26.25" x14ac:dyDescent="0.25">
      <c r="A8428" s="6">
        <v>101215</v>
      </c>
      <c r="B8428" s="126">
        <v>1</v>
      </c>
      <c r="C8428" s="133"/>
      <c r="D8428" s="134">
        <v>72432</v>
      </c>
      <c r="E8428" s="7" t="s">
        <v>1760</v>
      </c>
      <c r="F8428" s="8" t="s">
        <v>5</v>
      </c>
      <c r="G8428" s="16">
        <f>IFERROR(VLOOKUP(Table1[[#This Row],[Codigo_insumo]],BD_Insumos!$B:$E,4),"")</f>
        <v>6.4928999999999997</v>
      </c>
      <c r="H8428" s="140">
        <v>1.1000000000000001</v>
      </c>
      <c r="I8428" s="9"/>
      <c r="J8428" s="22">
        <f t="shared" si="131"/>
        <v>7.1421900000000003</v>
      </c>
      <c r="K8428" s="22" t="str">
        <f>IF(I8428&lt;&gt;"",SUMIF(Table1[Codigo_servico],A8428,Table1[Subtotal_insumo]),"")</f>
        <v/>
      </c>
      <c r="L8428" s="16">
        <f>IF(Table1[[#This Row],[Ordem_insumos]]&lt;&gt;0,VLOOKUP(Table1[[#This Row],[Codigo_servico]],Preencher_Orcamento!$B:$D,3,FALSE)*Table1[[#This Row],[Qtde_insumo]],"")</f>
        <v>0</v>
      </c>
      <c r="M8428" s="16">
        <f>IF(Table1[[#This Row],[Ordem_insumos]]&lt;&gt;0,VLOOKUP(Table1[[#This Row],[Codigo_servico]],Preencher_Orcamento!$B:$D,3,FALSE)*Table1[[#This Row],[Subtotal_insumo]],"")</f>
        <v>0</v>
      </c>
    </row>
    <row r="8429" spans="1:13" ht="26.25" x14ac:dyDescent="0.25">
      <c r="A8429" s="6">
        <v>101215</v>
      </c>
      <c r="B8429" s="126">
        <v>2</v>
      </c>
      <c r="C8429" s="133"/>
      <c r="D8429" s="134">
        <v>72403</v>
      </c>
      <c r="E8429" s="7" t="s">
        <v>1746</v>
      </c>
      <c r="F8429" s="8" t="s">
        <v>457</v>
      </c>
      <c r="G8429" s="16">
        <f>IFERROR(VLOOKUP(Table1[[#This Row],[Codigo_insumo]],BD_Insumos!$B:$E,4),"")</f>
        <v>1.1626000000000001</v>
      </c>
      <c r="H8429" s="140">
        <v>0.5</v>
      </c>
      <c r="I8429" s="9"/>
      <c r="J8429" s="22">
        <f t="shared" si="131"/>
        <v>0.58130000000000004</v>
      </c>
      <c r="K8429" s="22" t="str">
        <f>IF(I8429&lt;&gt;"",SUMIF(Table1[Codigo_servico],A8429,Table1[Subtotal_insumo]),"")</f>
        <v/>
      </c>
      <c r="L8429" s="16">
        <f>IF(Table1[[#This Row],[Ordem_insumos]]&lt;&gt;0,VLOOKUP(Table1[[#This Row],[Codigo_servico]],Preencher_Orcamento!$B:$D,3,FALSE)*Table1[[#This Row],[Qtde_insumo]],"")</f>
        <v>0</v>
      </c>
      <c r="M8429" s="16">
        <f>IF(Table1[[#This Row],[Ordem_insumos]]&lt;&gt;0,VLOOKUP(Table1[[#This Row],[Codigo_servico]],Preencher_Orcamento!$B:$D,3,FALSE)*Table1[[#This Row],[Subtotal_insumo]],"")</f>
        <v>0</v>
      </c>
    </row>
    <row r="8430" spans="1:13" x14ac:dyDescent="0.25">
      <c r="A8430" s="6">
        <v>101215</v>
      </c>
      <c r="B8430" s="126">
        <v>3</v>
      </c>
      <c r="C8430" s="133"/>
      <c r="D8430" s="134">
        <v>2035</v>
      </c>
      <c r="E8430" s="7" t="s">
        <v>2190</v>
      </c>
      <c r="F8430" s="8" t="s">
        <v>2140</v>
      </c>
      <c r="G8430" s="18">
        <f>IFERROR(VLOOKUP(Table1[[#This Row],[Codigo_insumo]],BD_Insumos!$B:$E,4),"")</f>
        <v>17.275965903920998</v>
      </c>
      <c r="H8430" s="140">
        <v>0.4</v>
      </c>
      <c r="I8430" s="9"/>
      <c r="J8430" s="23">
        <f t="shared" si="131"/>
        <v>6.9103863615683991</v>
      </c>
      <c r="K8430" s="22" t="str">
        <f>IF(I8430&lt;&gt;"",SUMIF(Table1[Codigo_servico],A8430,Table1[Subtotal_insumo]),"")</f>
        <v/>
      </c>
      <c r="L8430" s="18">
        <f>IF(Table1[[#This Row],[Ordem_insumos]]&lt;&gt;0,VLOOKUP(Table1[[#This Row],[Codigo_servico]],Preencher_Orcamento!$B:$D,3,FALSE)*Table1[[#This Row],[Qtde_insumo]],"")</f>
        <v>0</v>
      </c>
      <c r="M8430" s="18">
        <f>IF(Table1[[#This Row],[Ordem_insumos]]&lt;&gt;0,VLOOKUP(Table1[[#This Row],[Codigo_servico]],Preencher_Orcamento!$B:$D,3,FALSE)*Table1[[#This Row],[Subtotal_insumo]],"")</f>
        <v>0</v>
      </c>
    </row>
    <row r="8431" spans="1:13" x14ac:dyDescent="0.25">
      <c r="A8431" s="6">
        <v>101215</v>
      </c>
      <c r="B8431" s="126">
        <v>4</v>
      </c>
      <c r="C8431" s="133"/>
      <c r="D8431" s="134">
        <v>2036</v>
      </c>
      <c r="E8431" s="7" t="s">
        <v>2191</v>
      </c>
      <c r="F8431" s="8" t="s">
        <v>2140</v>
      </c>
      <c r="G8431" s="18">
        <f>IFERROR(VLOOKUP(Table1[[#This Row],[Codigo_insumo]],BD_Insumos!$B:$E,4),"")</f>
        <v>12.90425192342871</v>
      </c>
      <c r="H8431" s="140">
        <v>0.4</v>
      </c>
      <c r="I8431" s="9"/>
      <c r="J8431" s="23">
        <f t="shared" si="131"/>
        <v>5.1617007693714845</v>
      </c>
      <c r="K8431" s="22" t="str">
        <f>IF(I8431&lt;&gt;"",SUMIF(Table1[Codigo_servico],A8431,Table1[Subtotal_insumo]),"")</f>
        <v/>
      </c>
      <c r="L8431" s="18">
        <f>IF(Table1[[#This Row],[Ordem_insumos]]&lt;&gt;0,VLOOKUP(Table1[[#This Row],[Codigo_servico]],Preencher_Orcamento!$B:$D,3,FALSE)*Table1[[#This Row],[Qtde_insumo]],"")</f>
        <v>0</v>
      </c>
      <c r="M8431" s="18">
        <f>IF(Table1[[#This Row],[Ordem_insumos]]&lt;&gt;0,VLOOKUP(Table1[[#This Row],[Codigo_servico]],Preencher_Orcamento!$B:$D,3,FALSE)*Table1[[#This Row],[Subtotal_insumo]],"")</f>
        <v>0</v>
      </c>
    </row>
    <row r="8432" spans="1:13" x14ac:dyDescent="0.25">
      <c r="A8432" s="3">
        <v>101216</v>
      </c>
      <c r="B8432" s="125">
        <v>0</v>
      </c>
      <c r="C8432" s="131" t="s">
        <v>3992</v>
      </c>
      <c r="D8432" s="132"/>
      <c r="E8432" s="4"/>
      <c r="F8432" s="4"/>
      <c r="G8432" s="17" t="str">
        <f>IFERROR(VLOOKUP(Table1[[#This Row],[Codigo_insumo]],BD_Insumos!$B:$E,4),"")</f>
        <v/>
      </c>
      <c r="H8432" s="139"/>
      <c r="I8432" s="5" t="s">
        <v>5</v>
      </c>
      <c r="J8432" s="20" t="str">
        <f t="shared" si="131"/>
        <v/>
      </c>
      <c r="K8432" s="21">
        <f>IF(I8432&lt;&gt;"",SUMIF(Table1[Codigo_servico],A8432,Table1[Subtotal_insumo]),"")</f>
        <v>23.778158913674854</v>
      </c>
      <c r="L8432" s="17" t="str">
        <f>IF(Table1[[#This Row],[Ordem_insumos]]&lt;&gt;0,VLOOKUP(Table1[[#This Row],[Codigo_servico]],Preencher_Orcamento!$B:$D,3,FALSE)*Table1[[#This Row],[Qtde_insumo]],"")</f>
        <v/>
      </c>
      <c r="M8432" s="17" t="str">
        <f>IF(Table1[[#This Row],[Ordem_insumos]]&lt;&gt;0,VLOOKUP(Table1[[#This Row],[Codigo_servico]],Preencher_Orcamento!$B:$D,3,FALSE)*Table1[[#This Row],[Subtotal_insumo]],"")</f>
        <v/>
      </c>
    </row>
    <row r="8433" spans="1:13" x14ac:dyDescent="0.25">
      <c r="A8433" s="6">
        <v>101216</v>
      </c>
      <c r="B8433" s="126">
        <v>1</v>
      </c>
      <c r="C8433" s="133"/>
      <c r="D8433" s="134">
        <v>2036</v>
      </c>
      <c r="E8433" s="7" t="s">
        <v>2191</v>
      </c>
      <c r="F8433" s="8" t="s">
        <v>2140</v>
      </c>
      <c r="G8433" s="16">
        <f>IFERROR(VLOOKUP(Table1[[#This Row],[Codigo_insumo]],BD_Insumos!$B:$E,4),"")</f>
        <v>12.90425192342871</v>
      </c>
      <c r="H8433" s="140">
        <v>0.5</v>
      </c>
      <c r="I8433" s="9"/>
      <c r="J8433" s="22">
        <f t="shared" si="131"/>
        <v>6.4521259617143549</v>
      </c>
      <c r="K8433" s="22" t="str">
        <f>IF(I8433&lt;&gt;"",SUMIF(Table1[Codigo_servico],A8433,Table1[Subtotal_insumo]),"")</f>
        <v/>
      </c>
      <c r="L8433" s="16">
        <f>IF(Table1[[#This Row],[Ordem_insumos]]&lt;&gt;0,VLOOKUP(Table1[[#This Row],[Codigo_servico]],Preencher_Orcamento!$B:$D,3,FALSE)*Table1[[#This Row],[Qtde_insumo]],"")</f>
        <v>0</v>
      </c>
      <c r="M8433" s="16">
        <f>IF(Table1[[#This Row],[Ordem_insumos]]&lt;&gt;0,VLOOKUP(Table1[[#This Row],[Codigo_servico]],Preencher_Orcamento!$B:$D,3,FALSE)*Table1[[#This Row],[Subtotal_insumo]],"")</f>
        <v>0</v>
      </c>
    </row>
    <row r="8434" spans="1:13" ht="26.25" x14ac:dyDescent="0.25">
      <c r="A8434" s="6">
        <v>101216</v>
      </c>
      <c r="B8434" s="126">
        <v>2</v>
      </c>
      <c r="C8434" s="133"/>
      <c r="D8434" s="134">
        <v>72404</v>
      </c>
      <c r="E8434" s="7" t="s">
        <v>1747</v>
      </c>
      <c r="F8434" s="8" t="s">
        <v>457</v>
      </c>
      <c r="G8434" s="16">
        <f>IFERROR(VLOOKUP(Table1[[#This Row],[Codigo_insumo]],BD_Insumos!$B:$E,4),"")</f>
        <v>1.425</v>
      </c>
      <c r="H8434" s="140">
        <v>0.5</v>
      </c>
      <c r="I8434" s="9"/>
      <c r="J8434" s="22">
        <f t="shared" si="131"/>
        <v>0.71250000000000002</v>
      </c>
      <c r="K8434" s="22" t="str">
        <f>IF(I8434&lt;&gt;"",SUMIF(Table1[Codigo_servico],A8434,Table1[Subtotal_insumo]),"")</f>
        <v/>
      </c>
      <c r="L8434" s="16">
        <f>IF(Table1[[#This Row],[Ordem_insumos]]&lt;&gt;0,VLOOKUP(Table1[[#This Row],[Codigo_servico]],Preencher_Orcamento!$B:$D,3,FALSE)*Table1[[#This Row],[Qtde_insumo]],"")</f>
        <v>0</v>
      </c>
      <c r="M8434" s="16">
        <f>IF(Table1[[#This Row],[Ordem_insumos]]&lt;&gt;0,VLOOKUP(Table1[[#This Row],[Codigo_servico]],Preencher_Orcamento!$B:$D,3,FALSE)*Table1[[#This Row],[Subtotal_insumo]],"")</f>
        <v>0</v>
      </c>
    </row>
    <row r="8435" spans="1:13" x14ac:dyDescent="0.25">
      <c r="A8435" s="6">
        <v>101216</v>
      </c>
      <c r="B8435" s="126">
        <v>3</v>
      </c>
      <c r="C8435" s="133"/>
      <c r="D8435" s="134">
        <v>2035</v>
      </c>
      <c r="E8435" s="7" t="s">
        <v>2190</v>
      </c>
      <c r="F8435" s="8" t="s">
        <v>2140</v>
      </c>
      <c r="G8435" s="18">
        <f>IFERROR(VLOOKUP(Table1[[#This Row],[Codigo_insumo]],BD_Insumos!$B:$E,4),"")</f>
        <v>17.275965903920998</v>
      </c>
      <c r="H8435" s="140">
        <v>0.5</v>
      </c>
      <c r="I8435" s="9"/>
      <c r="J8435" s="23">
        <f t="shared" si="131"/>
        <v>8.6379829519604989</v>
      </c>
      <c r="K8435" s="22" t="str">
        <f>IF(I8435&lt;&gt;"",SUMIF(Table1[Codigo_servico],A8435,Table1[Subtotal_insumo]),"")</f>
        <v/>
      </c>
      <c r="L8435" s="18">
        <f>IF(Table1[[#This Row],[Ordem_insumos]]&lt;&gt;0,VLOOKUP(Table1[[#This Row],[Codigo_servico]],Preencher_Orcamento!$B:$D,3,FALSE)*Table1[[#This Row],[Qtde_insumo]],"")</f>
        <v>0</v>
      </c>
      <c r="M8435" s="18">
        <f>IF(Table1[[#This Row],[Ordem_insumos]]&lt;&gt;0,VLOOKUP(Table1[[#This Row],[Codigo_servico]],Preencher_Orcamento!$B:$D,3,FALSE)*Table1[[#This Row],[Subtotal_insumo]],"")</f>
        <v>0</v>
      </c>
    </row>
    <row r="8436" spans="1:13" ht="26.25" x14ac:dyDescent="0.25">
      <c r="A8436" s="6">
        <v>101216</v>
      </c>
      <c r="B8436" s="126">
        <v>4</v>
      </c>
      <c r="C8436" s="133"/>
      <c r="D8436" s="134">
        <v>72433</v>
      </c>
      <c r="E8436" s="7" t="s">
        <v>1761</v>
      </c>
      <c r="F8436" s="8" t="s">
        <v>5</v>
      </c>
      <c r="G8436" s="18">
        <f>IFERROR(VLOOKUP(Table1[[#This Row],[Codigo_insumo]],BD_Insumos!$B:$E,4),"")</f>
        <v>7.2504999999999997</v>
      </c>
      <c r="H8436" s="140">
        <v>1.1000000000000001</v>
      </c>
      <c r="I8436" s="9"/>
      <c r="J8436" s="23">
        <f t="shared" si="131"/>
        <v>7.9755500000000001</v>
      </c>
      <c r="K8436" s="22" t="str">
        <f>IF(I8436&lt;&gt;"",SUMIF(Table1[Codigo_servico],A8436,Table1[Subtotal_insumo]),"")</f>
        <v/>
      </c>
      <c r="L8436" s="18">
        <f>IF(Table1[[#This Row],[Ordem_insumos]]&lt;&gt;0,VLOOKUP(Table1[[#This Row],[Codigo_servico]],Preencher_Orcamento!$B:$D,3,FALSE)*Table1[[#This Row],[Qtde_insumo]],"")</f>
        <v>0</v>
      </c>
      <c r="M8436" s="18">
        <f>IF(Table1[[#This Row],[Ordem_insumos]]&lt;&gt;0,VLOOKUP(Table1[[#This Row],[Codigo_servico]],Preencher_Orcamento!$B:$D,3,FALSE)*Table1[[#This Row],[Subtotal_insumo]],"")</f>
        <v>0</v>
      </c>
    </row>
    <row r="8437" spans="1:13" x14ac:dyDescent="0.25">
      <c r="A8437" s="3">
        <v>101217</v>
      </c>
      <c r="B8437" s="125">
        <v>0</v>
      </c>
      <c r="C8437" s="131" t="s">
        <v>3993</v>
      </c>
      <c r="D8437" s="132"/>
      <c r="E8437" s="4"/>
      <c r="F8437" s="4"/>
      <c r="G8437" s="17" t="str">
        <f>IFERROR(VLOOKUP(Table1[[#This Row],[Codigo_insumo]],BD_Insumos!$B:$E,4),"")</f>
        <v/>
      </c>
      <c r="H8437" s="139"/>
      <c r="I8437" s="5" t="s">
        <v>5</v>
      </c>
      <c r="J8437" s="20" t="str">
        <f t="shared" si="131"/>
        <v/>
      </c>
      <c r="K8437" s="21">
        <f>IF(I8437&lt;&gt;"",SUMIF(Table1[Codigo_servico],A8437,Table1[Subtotal_insumo]),"")</f>
        <v>41.020550696409821</v>
      </c>
      <c r="L8437" s="17" t="str">
        <f>IF(Table1[[#This Row],[Ordem_insumos]]&lt;&gt;0,VLOOKUP(Table1[[#This Row],[Codigo_servico]],Preencher_Orcamento!$B:$D,3,FALSE)*Table1[[#This Row],[Qtde_insumo]],"")</f>
        <v/>
      </c>
      <c r="M8437" s="17" t="str">
        <f>IF(Table1[[#This Row],[Ordem_insumos]]&lt;&gt;0,VLOOKUP(Table1[[#This Row],[Codigo_servico]],Preencher_Orcamento!$B:$D,3,FALSE)*Table1[[#This Row],[Subtotal_insumo]],"")</f>
        <v/>
      </c>
    </row>
    <row r="8438" spans="1:13" x14ac:dyDescent="0.25">
      <c r="A8438" s="6">
        <v>101217</v>
      </c>
      <c r="B8438" s="126">
        <v>1</v>
      </c>
      <c r="C8438" s="133"/>
      <c r="D8438" s="134">
        <v>2035</v>
      </c>
      <c r="E8438" s="7" t="s">
        <v>2190</v>
      </c>
      <c r="F8438" s="8" t="s">
        <v>2140</v>
      </c>
      <c r="G8438" s="16">
        <f>IFERROR(VLOOKUP(Table1[[#This Row],[Codigo_insumo]],BD_Insumos!$B:$E,4),"")</f>
        <v>17.275965903920998</v>
      </c>
      <c r="H8438" s="140">
        <v>0.6</v>
      </c>
      <c r="I8438" s="9"/>
      <c r="J8438" s="22">
        <f t="shared" si="131"/>
        <v>10.365579542352599</v>
      </c>
      <c r="K8438" s="22" t="str">
        <f>IF(I8438&lt;&gt;"",SUMIF(Table1[Codigo_servico],A8438,Table1[Subtotal_insumo]),"")</f>
        <v/>
      </c>
      <c r="L8438" s="16">
        <f>IF(Table1[[#This Row],[Ordem_insumos]]&lt;&gt;0,VLOOKUP(Table1[[#This Row],[Codigo_servico]],Preencher_Orcamento!$B:$D,3,FALSE)*Table1[[#This Row],[Qtde_insumo]],"")</f>
        <v>0</v>
      </c>
      <c r="M8438" s="16">
        <f>IF(Table1[[#This Row],[Ordem_insumos]]&lt;&gt;0,VLOOKUP(Table1[[#This Row],[Codigo_servico]],Preencher_Orcamento!$B:$D,3,FALSE)*Table1[[#This Row],[Subtotal_insumo]],"")</f>
        <v>0</v>
      </c>
    </row>
    <row r="8439" spans="1:13" x14ac:dyDescent="0.25">
      <c r="A8439" s="6">
        <v>101217</v>
      </c>
      <c r="B8439" s="126">
        <v>2</v>
      </c>
      <c r="C8439" s="133"/>
      <c r="D8439" s="134">
        <v>2036</v>
      </c>
      <c r="E8439" s="7" t="s">
        <v>2191</v>
      </c>
      <c r="F8439" s="8" t="s">
        <v>2140</v>
      </c>
      <c r="G8439" s="16">
        <f>IFERROR(VLOOKUP(Table1[[#This Row],[Codigo_insumo]],BD_Insumos!$B:$E,4),"")</f>
        <v>12.90425192342871</v>
      </c>
      <c r="H8439" s="140">
        <v>0.6</v>
      </c>
      <c r="I8439" s="9"/>
      <c r="J8439" s="22">
        <f t="shared" si="131"/>
        <v>7.7425511540572254</v>
      </c>
      <c r="K8439" s="22" t="str">
        <f>IF(I8439&lt;&gt;"",SUMIF(Table1[Codigo_servico],A8439,Table1[Subtotal_insumo]),"")</f>
        <v/>
      </c>
      <c r="L8439" s="16">
        <f>IF(Table1[[#This Row],[Ordem_insumos]]&lt;&gt;0,VLOOKUP(Table1[[#This Row],[Codigo_servico]],Preencher_Orcamento!$B:$D,3,FALSE)*Table1[[#This Row],[Qtde_insumo]],"")</f>
        <v>0</v>
      </c>
      <c r="M8439" s="16">
        <f>IF(Table1[[#This Row],[Ordem_insumos]]&lt;&gt;0,VLOOKUP(Table1[[#This Row],[Codigo_servico]],Preencher_Orcamento!$B:$D,3,FALSE)*Table1[[#This Row],[Subtotal_insumo]],"")</f>
        <v>0</v>
      </c>
    </row>
    <row r="8440" spans="1:13" ht="26.25" x14ac:dyDescent="0.25">
      <c r="A8440" s="6">
        <v>101217</v>
      </c>
      <c r="B8440" s="126">
        <v>3</v>
      </c>
      <c r="C8440" s="133"/>
      <c r="D8440" s="134">
        <v>72434</v>
      </c>
      <c r="E8440" s="7" t="s">
        <v>1762</v>
      </c>
      <c r="F8440" s="8" t="s">
        <v>5</v>
      </c>
      <c r="G8440" s="18">
        <f>IFERROR(VLOOKUP(Table1[[#This Row],[Codigo_insumo]],BD_Insumos!$B:$E,4),"")</f>
        <v>18.7407</v>
      </c>
      <c r="H8440" s="140">
        <v>1.1000000000000001</v>
      </c>
      <c r="I8440" s="9"/>
      <c r="J8440" s="23">
        <f t="shared" si="131"/>
        <v>20.614770000000004</v>
      </c>
      <c r="K8440" s="22" t="str">
        <f>IF(I8440&lt;&gt;"",SUMIF(Table1[Codigo_servico],A8440,Table1[Subtotal_insumo]),"")</f>
        <v/>
      </c>
      <c r="L8440" s="18">
        <f>IF(Table1[[#This Row],[Ordem_insumos]]&lt;&gt;0,VLOOKUP(Table1[[#This Row],[Codigo_servico]],Preencher_Orcamento!$B:$D,3,FALSE)*Table1[[#This Row],[Qtde_insumo]],"")</f>
        <v>0</v>
      </c>
      <c r="M8440" s="18">
        <f>IF(Table1[[#This Row],[Ordem_insumos]]&lt;&gt;0,VLOOKUP(Table1[[#This Row],[Codigo_servico]],Preencher_Orcamento!$B:$D,3,FALSE)*Table1[[#This Row],[Subtotal_insumo]],"")</f>
        <v>0</v>
      </c>
    </row>
    <row r="8441" spans="1:13" ht="26.25" x14ac:dyDescent="0.25">
      <c r="A8441" s="6">
        <v>101217</v>
      </c>
      <c r="B8441" s="126">
        <v>4</v>
      </c>
      <c r="C8441" s="133"/>
      <c r="D8441" s="134">
        <v>72405</v>
      </c>
      <c r="E8441" s="7" t="s">
        <v>1748</v>
      </c>
      <c r="F8441" s="8" t="s">
        <v>457</v>
      </c>
      <c r="G8441" s="18">
        <f>IFERROR(VLOOKUP(Table1[[#This Row],[Codigo_insumo]],BD_Insumos!$B:$E,4),"")</f>
        <v>4.5952999999999999</v>
      </c>
      <c r="H8441" s="140">
        <v>0.5</v>
      </c>
      <c r="I8441" s="9"/>
      <c r="J8441" s="23">
        <f t="shared" si="131"/>
        <v>2.29765</v>
      </c>
      <c r="K8441" s="22" t="str">
        <f>IF(I8441&lt;&gt;"",SUMIF(Table1[Codigo_servico],A8441,Table1[Subtotal_insumo]),"")</f>
        <v/>
      </c>
      <c r="L8441" s="18">
        <f>IF(Table1[[#This Row],[Ordem_insumos]]&lt;&gt;0,VLOOKUP(Table1[[#This Row],[Codigo_servico]],Preencher_Orcamento!$B:$D,3,FALSE)*Table1[[#This Row],[Qtde_insumo]],"")</f>
        <v>0</v>
      </c>
      <c r="M8441" s="18">
        <f>IF(Table1[[#This Row],[Ordem_insumos]]&lt;&gt;0,VLOOKUP(Table1[[#This Row],[Codigo_servico]],Preencher_Orcamento!$B:$D,3,FALSE)*Table1[[#This Row],[Subtotal_insumo]],"")</f>
        <v>0</v>
      </c>
    </row>
    <row r="8442" spans="1:13" x14ac:dyDescent="0.25">
      <c r="A8442" s="3">
        <v>101218</v>
      </c>
      <c r="B8442" s="125">
        <v>0</v>
      </c>
      <c r="C8442" s="131" t="s">
        <v>3994</v>
      </c>
      <c r="D8442" s="132"/>
      <c r="E8442" s="4"/>
      <c r="F8442" s="4"/>
      <c r="G8442" s="17" t="str">
        <f>IFERROR(VLOOKUP(Table1[[#This Row],[Codigo_insumo]],BD_Insumos!$B:$E,4),"")</f>
        <v/>
      </c>
      <c r="H8442" s="139"/>
      <c r="I8442" s="5" t="s">
        <v>5</v>
      </c>
      <c r="J8442" s="20" t="str">
        <f t="shared" si="131"/>
        <v/>
      </c>
      <c r="K8442" s="21">
        <f>IF(I8442&lt;&gt;"",SUMIF(Table1[Codigo_servico],A8442,Table1[Subtotal_insumo]),"")</f>
        <v>57.115272479144792</v>
      </c>
      <c r="L8442" s="17" t="str">
        <f>IF(Table1[[#This Row],[Ordem_insumos]]&lt;&gt;0,VLOOKUP(Table1[[#This Row],[Codigo_servico]],Preencher_Orcamento!$B:$D,3,FALSE)*Table1[[#This Row],[Qtde_insumo]],"")</f>
        <v/>
      </c>
      <c r="M8442" s="17" t="str">
        <f>IF(Table1[[#This Row],[Ordem_insumos]]&lt;&gt;0,VLOOKUP(Table1[[#This Row],[Codigo_servico]],Preencher_Orcamento!$B:$D,3,FALSE)*Table1[[#This Row],[Subtotal_insumo]],"")</f>
        <v/>
      </c>
    </row>
    <row r="8443" spans="1:13" ht="26.25" x14ac:dyDescent="0.25">
      <c r="A8443" s="6">
        <v>101218</v>
      </c>
      <c r="B8443" s="126">
        <v>1</v>
      </c>
      <c r="C8443" s="133"/>
      <c r="D8443" s="134">
        <v>72406</v>
      </c>
      <c r="E8443" s="7" t="s">
        <v>1749</v>
      </c>
      <c r="F8443" s="8" t="s">
        <v>457</v>
      </c>
      <c r="G8443" s="16">
        <f>IFERROR(VLOOKUP(Table1[[#This Row],[Codigo_insumo]],BD_Insumos!$B:$E,4),"")</f>
        <v>3.0649999999999999</v>
      </c>
      <c r="H8443" s="140">
        <v>0.5</v>
      </c>
      <c r="I8443" s="9"/>
      <c r="J8443" s="22">
        <f t="shared" si="131"/>
        <v>1.5325</v>
      </c>
      <c r="K8443" s="22" t="str">
        <f>IF(I8443&lt;&gt;"",SUMIF(Table1[Codigo_servico],A8443,Table1[Subtotal_insumo]),"")</f>
        <v/>
      </c>
      <c r="L8443" s="16">
        <f>IF(Table1[[#This Row],[Ordem_insumos]]&lt;&gt;0,VLOOKUP(Table1[[#This Row],[Codigo_servico]],Preencher_Orcamento!$B:$D,3,FALSE)*Table1[[#This Row],[Qtde_insumo]],"")</f>
        <v>0</v>
      </c>
      <c r="M8443" s="16">
        <f>IF(Table1[[#This Row],[Ordem_insumos]]&lt;&gt;0,VLOOKUP(Table1[[#This Row],[Codigo_servico]],Preencher_Orcamento!$B:$D,3,FALSE)*Table1[[#This Row],[Subtotal_insumo]],"")</f>
        <v>0</v>
      </c>
    </row>
    <row r="8444" spans="1:13" x14ac:dyDescent="0.25">
      <c r="A8444" s="6">
        <v>101218</v>
      </c>
      <c r="B8444" s="126">
        <v>2</v>
      </c>
      <c r="C8444" s="133"/>
      <c r="D8444" s="134">
        <v>2036</v>
      </c>
      <c r="E8444" s="7" t="s">
        <v>2191</v>
      </c>
      <c r="F8444" s="8" t="s">
        <v>2140</v>
      </c>
      <c r="G8444" s="16">
        <f>IFERROR(VLOOKUP(Table1[[#This Row],[Codigo_insumo]],BD_Insumos!$B:$E,4),"")</f>
        <v>12.90425192342871</v>
      </c>
      <c r="H8444" s="140">
        <v>0.7</v>
      </c>
      <c r="I8444" s="9"/>
      <c r="J8444" s="22">
        <f t="shared" si="131"/>
        <v>9.0329763464000958</v>
      </c>
      <c r="K8444" s="22" t="str">
        <f>IF(I8444&lt;&gt;"",SUMIF(Table1[Codigo_servico],A8444,Table1[Subtotal_insumo]),"")</f>
        <v/>
      </c>
      <c r="L8444" s="16">
        <f>IF(Table1[[#This Row],[Ordem_insumos]]&lt;&gt;0,VLOOKUP(Table1[[#This Row],[Codigo_servico]],Preencher_Orcamento!$B:$D,3,FALSE)*Table1[[#This Row],[Qtde_insumo]],"")</f>
        <v>0</v>
      </c>
      <c r="M8444" s="16">
        <f>IF(Table1[[#This Row],[Ordem_insumos]]&lt;&gt;0,VLOOKUP(Table1[[#This Row],[Codigo_servico]],Preencher_Orcamento!$B:$D,3,FALSE)*Table1[[#This Row],[Subtotal_insumo]],"")</f>
        <v>0</v>
      </c>
    </row>
    <row r="8445" spans="1:13" x14ac:dyDescent="0.25">
      <c r="A8445" s="6">
        <v>101218</v>
      </c>
      <c r="B8445" s="126">
        <v>3</v>
      </c>
      <c r="C8445" s="133"/>
      <c r="D8445" s="134">
        <v>2035</v>
      </c>
      <c r="E8445" s="7" t="s">
        <v>2190</v>
      </c>
      <c r="F8445" s="8" t="s">
        <v>2140</v>
      </c>
      <c r="G8445" s="18">
        <f>IFERROR(VLOOKUP(Table1[[#This Row],[Codigo_insumo]],BD_Insumos!$B:$E,4),"")</f>
        <v>17.275965903920998</v>
      </c>
      <c r="H8445" s="140">
        <v>0.7</v>
      </c>
      <c r="I8445" s="9"/>
      <c r="J8445" s="23">
        <f t="shared" si="131"/>
        <v>12.093176132744698</v>
      </c>
      <c r="K8445" s="22" t="str">
        <f>IF(I8445&lt;&gt;"",SUMIF(Table1[Codigo_servico],A8445,Table1[Subtotal_insumo]),"")</f>
        <v/>
      </c>
      <c r="L8445" s="18">
        <f>IF(Table1[[#This Row],[Ordem_insumos]]&lt;&gt;0,VLOOKUP(Table1[[#This Row],[Codigo_servico]],Preencher_Orcamento!$B:$D,3,FALSE)*Table1[[#This Row],[Qtde_insumo]],"")</f>
        <v>0</v>
      </c>
      <c r="M8445" s="18">
        <f>IF(Table1[[#This Row],[Ordem_insumos]]&lt;&gt;0,VLOOKUP(Table1[[#This Row],[Codigo_servico]],Preencher_Orcamento!$B:$D,3,FALSE)*Table1[[#This Row],[Subtotal_insumo]],"")</f>
        <v>0</v>
      </c>
    </row>
    <row r="8446" spans="1:13" ht="26.25" x14ac:dyDescent="0.25">
      <c r="A8446" s="6">
        <v>101218</v>
      </c>
      <c r="B8446" s="126">
        <v>4</v>
      </c>
      <c r="C8446" s="133"/>
      <c r="D8446" s="134">
        <v>72435</v>
      </c>
      <c r="E8446" s="7" t="s">
        <v>1763</v>
      </c>
      <c r="F8446" s="8" t="s">
        <v>5</v>
      </c>
      <c r="G8446" s="18">
        <f>IFERROR(VLOOKUP(Table1[[#This Row],[Codigo_insumo]],BD_Insumos!$B:$E,4),"")</f>
        <v>31.324200000000001</v>
      </c>
      <c r="H8446" s="140">
        <v>1.1000000000000001</v>
      </c>
      <c r="I8446" s="9"/>
      <c r="J8446" s="23">
        <f t="shared" si="131"/>
        <v>34.456620000000001</v>
      </c>
      <c r="K8446" s="22" t="str">
        <f>IF(I8446&lt;&gt;"",SUMIF(Table1[Codigo_servico],A8446,Table1[Subtotal_insumo]),"")</f>
        <v/>
      </c>
      <c r="L8446" s="18">
        <f>IF(Table1[[#This Row],[Ordem_insumos]]&lt;&gt;0,VLOOKUP(Table1[[#This Row],[Codigo_servico]],Preencher_Orcamento!$B:$D,3,FALSE)*Table1[[#This Row],[Qtde_insumo]],"")</f>
        <v>0</v>
      </c>
      <c r="M8446" s="18">
        <f>IF(Table1[[#This Row],[Ordem_insumos]]&lt;&gt;0,VLOOKUP(Table1[[#This Row],[Codigo_servico]],Preencher_Orcamento!$B:$D,3,FALSE)*Table1[[#This Row],[Subtotal_insumo]],"")</f>
        <v>0</v>
      </c>
    </row>
    <row r="8447" spans="1:13" x14ac:dyDescent="0.25">
      <c r="A8447" s="3">
        <v>101226</v>
      </c>
      <c r="B8447" s="125">
        <v>0</v>
      </c>
      <c r="C8447" s="131" t="s">
        <v>3995</v>
      </c>
      <c r="D8447" s="132"/>
      <c r="E8447" s="4"/>
      <c r="F8447" s="4"/>
      <c r="G8447" s="17" t="str">
        <f>IFERROR(VLOOKUP(Table1[[#This Row],[Codigo_insumo]],BD_Insumos!$B:$E,4),"")</f>
        <v/>
      </c>
      <c r="H8447" s="139"/>
      <c r="I8447" s="5" t="s">
        <v>457</v>
      </c>
      <c r="J8447" s="20" t="str">
        <f t="shared" si="131"/>
        <v/>
      </c>
      <c r="K8447" s="21">
        <f>IF(I8447&lt;&gt;"",SUMIF(Table1[Codigo_servico],A8447,Table1[Subtotal_insumo]),"")</f>
        <v>5.4146965903920998</v>
      </c>
      <c r="L8447" s="17" t="str">
        <f>IF(Table1[[#This Row],[Ordem_insumos]]&lt;&gt;0,VLOOKUP(Table1[[#This Row],[Codigo_servico]],Preencher_Orcamento!$B:$D,3,FALSE)*Table1[[#This Row],[Qtde_insumo]],"")</f>
        <v/>
      </c>
      <c r="M8447" s="17" t="str">
        <f>IF(Table1[[#This Row],[Ordem_insumos]]&lt;&gt;0,VLOOKUP(Table1[[#This Row],[Codigo_servico]],Preencher_Orcamento!$B:$D,3,FALSE)*Table1[[#This Row],[Subtotal_insumo]],"")</f>
        <v/>
      </c>
    </row>
    <row r="8448" spans="1:13" ht="26.25" x14ac:dyDescent="0.25">
      <c r="A8448" s="6">
        <v>101226</v>
      </c>
      <c r="B8448" s="126">
        <v>1</v>
      </c>
      <c r="C8448" s="133"/>
      <c r="D8448" s="134">
        <v>75614</v>
      </c>
      <c r="E8448" s="7" t="s">
        <v>1853</v>
      </c>
      <c r="F8448" s="8" t="s">
        <v>457</v>
      </c>
      <c r="G8448" s="16">
        <f>IFERROR(VLOOKUP(Table1[[#This Row],[Codigo_insumo]],BD_Insumos!$B:$E,4),"")</f>
        <v>3.6871</v>
      </c>
      <c r="H8448" s="140">
        <v>1</v>
      </c>
      <c r="I8448" s="9"/>
      <c r="J8448" s="22">
        <f t="shared" si="131"/>
        <v>3.6871</v>
      </c>
      <c r="K8448" s="22" t="str">
        <f>IF(I8448&lt;&gt;"",SUMIF(Table1[Codigo_servico],A8448,Table1[Subtotal_insumo]),"")</f>
        <v/>
      </c>
      <c r="L8448" s="16">
        <f>IF(Table1[[#This Row],[Ordem_insumos]]&lt;&gt;0,VLOOKUP(Table1[[#This Row],[Codigo_servico]],Preencher_Orcamento!$B:$D,3,FALSE)*Table1[[#This Row],[Qtde_insumo]],"")</f>
        <v>0</v>
      </c>
      <c r="M8448" s="16">
        <f>IF(Table1[[#This Row],[Ordem_insumos]]&lt;&gt;0,VLOOKUP(Table1[[#This Row],[Codigo_servico]],Preencher_Orcamento!$B:$D,3,FALSE)*Table1[[#This Row],[Subtotal_insumo]],"")</f>
        <v>0</v>
      </c>
    </row>
    <row r="8449" spans="1:13" x14ac:dyDescent="0.25">
      <c r="A8449" s="6">
        <v>101226</v>
      </c>
      <c r="B8449" s="126">
        <v>2</v>
      </c>
      <c r="C8449" s="133"/>
      <c r="D8449" s="134">
        <v>2035</v>
      </c>
      <c r="E8449" s="7" t="s">
        <v>2190</v>
      </c>
      <c r="F8449" s="8" t="s">
        <v>2140</v>
      </c>
      <c r="G8449" s="18">
        <f>IFERROR(VLOOKUP(Table1[[#This Row],[Codigo_insumo]],BD_Insumos!$B:$E,4),"")</f>
        <v>17.275965903920998</v>
      </c>
      <c r="H8449" s="140">
        <v>0.1</v>
      </c>
      <c r="I8449" s="9"/>
      <c r="J8449" s="23">
        <f t="shared" si="131"/>
        <v>1.7275965903920998</v>
      </c>
      <c r="K8449" s="22" t="str">
        <f>IF(I8449&lt;&gt;"",SUMIF(Table1[Codigo_servico],A8449,Table1[Subtotal_insumo]),"")</f>
        <v/>
      </c>
      <c r="L8449" s="18">
        <f>IF(Table1[[#This Row],[Ordem_insumos]]&lt;&gt;0,VLOOKUP(Table1[[#This Row],[Codigo_servico]],Preencher_Orcamento!$B:$D,3,FALSE)*Table1[[#This Row],[Qtde_insumo]],"")</f>
        <v>0</v>
      </c>
      <c r="M8449" s="18">
        <f>IF(Table1[[#This Row],[Ordem_insumos]]&lt;&gt;0,VLOOKUP(Table1[[#This Row],[Codigo_servico]],Preencher_Orcamento!$B:$D,3,FALSE)*Table1[[#This Row],[Subtotal_insumo]],"")</f>
        <v>0</v>
      </c>
    </row>
    <row r="8450" spans="1:13" x14ac:dyDescent="0.25">
      <c r="A8450" s="3">
        <v>101227</v>
      </c>
      <c r="B8450" s="125">
        <v>0</v>
      </c>
      <c r="C8450" s="131" t="s">
        <v>3996</v>
      </c>
      <c r="D8450" s="132"/>
      <c r="E8450" s="4"/>
      <c r="F8450" s="4"/>
      <c r="G8450" s="17" t="str">
        <f>IFERROR(VLOOKUP(Table1[[#This Row],[Codigo_insumo]],BD_Insumos!$B:$E,4),"")</f>
        <v/>
      </c>
      <c r="H8450" s="139"/>
      <c r="I8450" s="5" t="s">
        <v>457</v>
      </c>
      <c r="J8450" s="20" t="str">
        <f t="shared" ref="J8450:J8513" si="132">IF(I8450="",G8450*H8450,"")</f>
        <v/>
      </c>
      <c r="K8450" s="21">
        <f>IF(I8450&lt;&gt;"",SUMIF(Table1[Codigo_servico],A8450,Table1[Subtotal_insumo]),"")</f>
        <v>7.2202965903920999</v>
      </c>
      <c r="L8450" s="17" t="str">
        <f>IF(Table1[[#This Row],[Ordem_insumos]]&lt;&gt;0,VLOOKUP(Table1[[#This Row],[Codigo_servico]],Preencher_Orcamento!$B:$D,3,FALSE)*Table1[[#This Row],[Qtde_insumo]],"")</f>
        <v/>
      </c>
      <c r="M8450" s="17" t="str">
        <f>IF(Table1[[#This Row],[Ordem_insumos]]&lt;&gt;0,VLOOKUP(Table1[[#This Row],[Codigo_servico]],Preencher_Orcamento!$B:$D,3,FALSE)*Table1[[#This Row],[Subtotal_insumo]],"")</f>
        <v/>
      </c>
    </row>
    <row r="8451" spans="1:13" x14ac:dyDescent="0.25">
      <c r="A8451" s="6">
        <v>101227</v>
      </c>
      <c r="B8451" s="126">
        <v>1</v>
      </c>
      <c r="C8451" s="133"/>
      <c r="D8451" s="134">
        <v>2035</v>
      </c>
      <c r="E8451" s="7" t="s">
        <v>2190</v>
      </c>
      <c r="F8451" s="8" t="s">
        <v>2140</v>
      </c>
      <c r="G8451" s="16">
        <f>IFERROR(VLOOKUP(Table1[[#This Row],[Codigo_insumo]],BD_Insumos!$B:$E,4),"")</f>
        <v>17.275965903920998</v>
      </c>
      <c r="H8451" s="140">
        <v>0.1</v>
      </c>
      <c r="I8451" s="9"/>
      <c r="J8451" s="22">
        <f t="shared" si="132"/>
        <v>1.7275965903920998</v>
      </c>
      <c r="K8451" s="22" t="str">
        <f>IF(I8451&lt;&gt;"",SUMIF(Table1[Codigo_servico],A8451,Table1[Subtotal_insumo]),"")</f>
        <v/>
      </c>
      <c r="L8451" s="16">
        <f>IF(Table1[[#This Row],[Ordem_insumos]]&lt;&gt;0,VLOOKUP(Table1[[#This Row],[Codigo_servico]],Preencher_Orcamento!$B:$D,3,FALSE)*Table1[[#This Row],[Qtde_insumo]],"")</f>
        <v>0</v>
      </c>
      <c r="M8451" s="16">
        <f>IF(Table1[[#This Row],[Ordem_insumos]]&lt;&gt;0,VLOOKUP(Table1[[#This Row],[Codigo_servico]],Preencher_Orcamento!$B:$D,3,FALSE)*Table1[[#This Row],[Subtotal_insumo]],"")</f>
        <v>0</v>
      </c>
    </row>
    <row r="8452" spans="1:13" ht="26.25" x14ac:dyDescent="0.25">
      <c r="A8452" s="6">
        <v>101227</v>
      </c>
      <c r="B8452" s="126">
        <v>2</v>
      </c>
      <c r="C8452" s="133"/>
      <c r="D8452" s="134">
        <v>75617</v>
      </c>
      <c r="E8452" s="7" t="s">
        <v>1854</v>
      </c>
      <c r="F8452" s="8" t="s">
        <v>457</v>
      </c>
      <c r="G8452" s="18">
        <f>IFERROR(VLOOKUP(Table1[[#This Row],[Codigo_insumo]],BD_Insumos!$B:$E,4),"")</f>
        <v>5.4927000000000001</v>
      </c>
      <c r="H8452" s="140">
        <v>1</v>
      </c>
      <c r="I8452" s="9"/>
      <c r="J8452" s="23">
        <f t="shared" si="132"/>
        <v>5.4927000000000001</v>
      </c>
      <c r="K8452" s="22" t="str">
        <f>IF(I8452&lt;&gt;"",SUMIF(Table1[Codigo_servico],A8452,Table1[Subtotal_insumo]),"")</f>
        <v/>
      </c>
      <c r="L8452" s="18">
        <f>IF(Table1[[#This Row],[Ordem_insumos]]&lt;&gt;0,VLOOKUP(Table1[[#This Row],[Codigo_servico]],Preencher_Orcamento!$B:$D,3,FALSE)*Table1[[#This Row],[Qtde_insumo]],"")</f>
        <v>0</v>
      </c>
      <c r="M8452" s="18">
        <f>IF(Table1[[#This Row],[Ordem_insumos]]&lt;&gt;0,VLOOKUP(Table1[[#This Row],[Codigo_servico]],Preencher_Orcamento!$B:$D,3,FALSE)*Table1[[#This Row],[Subtotal_insumo]],"")</f>
        <v>0</v>
      </c>
    </row>
    <row r="8453" spans="1:13" x14ac:dyDescent="0.25">
      <c r="A8453" s="3">
        <v>101228</v>
      </c>
      <c r="B8453" s="125">
        <v>0</v>
      </c>
      <c r="C8453" s="131" t="s">
        <v>3997</v>
      </c>
      <c r="D8453" s="132"/>
      <c r="E8453" s="4"/>
      <c r="F8453" s="4"/>
      <c r="G8453" s="17" t="str">
        <f>IFERROR(VLOOKUP(Table1[[#This Row],[Codigo_insumo]],BD_Insumos!$B:$E,4),"")</f>
        <v/>
      </c>
      <c r="H8453" s="139"/>
      <c r="I8453" s="5" t="s">
        <v>457</v>
      </c>
      <c r="J8453" s="20" t="str">
        <f t="shared" si="132"/>
        <v/>
      </c>
      <c r="K8453" s="21">
        <f>IF(I8453&lt;&gt;"",SUMIF(Table1[Codigo_servico],A8453,Table1[Subtotal_insumo]),"")</f>
        <v>13.8594965903921</v>
      </c>
      <c r="L8453" s="17" t="str">
        <f>IF(Table1[[#This Row],[Ordem_insumos]]&lt;&gt;0,VLOOKUP(Table1[[#This Row],[Codigo_servico]],Preencher_Orcamento!$B:$D,3,FALSE)*Table1[[#This Row],[Qtde_insumo]],"")</f>
        <v/>
      </c>
      <c r="M8453" s="17" t="str">
        <f>IF(Table1[[#This Row],[Ordem_insumos]]&lt;&gt;0,VLOOKUP(Table1[[#This Row],[Codigo_servico]],Preencher_Orcamento!$B:$D,3,FALSE)*Table1[[#This Row],[Subtotal_insumo]],"")</f>
        <v/>
      </c>
    </row>
    <row r="8454" spans="1:13" ht="26.25" x14ac:dyDescent="0.25">
      <c r="A8454" s="6">
        <v>101228</v>
      </c>
      <c r="B8454" s="126">
        <v>1</v>
      </c>
      <c r="C8454" s="133"/>
      <c r="D8454" s="134">
        <v>75620</v>
      </c>
      <c r="E8454" s="7" t="s">
        <v>1855</v>
      </c>
      <c r="F8454" s="8" t="s">
        <v>457</v>
      </c>
      <c r="G8454" s="16">
        <f>IFERROR(VLOOKUP(Table1[[#This Row],[Codigo_insumo]],BD_Insumos!$B:$E,4),"")</f>
        <v>12.1319</v>
      </c>
      <c r="H8454" s="140">
        <v>1</v>
      </c>
      <c r="I8454" s="9"/>
      <c r="J8454" s="22">
        <f t="shared" si="132"/>
        <v>12.1319</v>
      </c>
      <c r="K8454" s="22" t="str">
        <f>IF(I8454&lt;&gt;"",SUMIF(Table1[Codigo_servico],A8454,Table1[Subtotal_insumo]),"")</f>
        <v/>
      </c>
      <c r="L8454" s="16">
        <f>IF(Table1[[#This Row],[Ordem_insumos]]&lt;&gt;0,VLOOKUP(Table1[[#This Row],[Codigo_servico]],Preencher_Orcamento!$B:$D,3,FALSE)*Table1[[#This Row],[Qtde_insumo]],"")</f>
        <v>0</v>
      </c>
      <c r="M8454" s="16">
        <f>IF(Table1[[#This Row],[Ordem_insumos]]&lt;&gt;0,VLOOKUP(Table1[[#This Row],[Codigo_servico]],Preencher_Orcamento!$B:$D,3,FALSE)*Table1[[#This Row],[Subtotal_insumo]],"")</f>
        <v>0</v>
      </c>
    </row>
    <row r="8455" spans="1:13" x14ac:dyDescent="0.25">
      <c r="A8455" s="6">
        <v>101228</v>
      </c>
      <c r="B8455" s="126">
        <v>2</v>
      </c>
      <c r="C8455" s="133"/>
      <c r="D8455" s="134">
        <v>2035</v>
      </c>
      <c r="E8455" s="7" t="s">
        <v>2190</v>
      </c>
      <c r="F8455" s="8" t="s">
        <v>2140</v>
      </c>
      <c r="G8455" s="18">
        <f>IFERROR(VLOOKUP(Table1[[#This Row],[Codigo_insumo]],BD_Insumos!$B:$E,4),"")</f>
        <v>17.275965903920998</v>
      </c>
      <c r="H8455" s="140">
        <v>0.1</v>
      </c>
      <c r="I8455" s="9"/>
      <c r="J8455" s="23">
        <f t="shared" si="132"/>
        <v>1.7275965903920998</v>
      </c>
      <c r="K8455" s="22" t="str">
        <f>IF(I8455&lt;&gt;"",SUMIF(Table1[Codigo_servico],A8455,Table1[Subtotal_insumo]),"")</f>
        <v/>
      </c>
      <c r="L8455" s="18">
        <f>IF(Table1[[#This Row],[Ordem_insumos]]&lt;&gt;0,VLOOKUP(Table1[[#This Row],[Codigo_servico]],Preencher_Orcamento!$B:$D,3,FALSE)*Table1[[#This Row],[Qtde_insumo]],"")</f>
        <v>0</v>
      </c>
      <c r="M8455" s="18">
        <f>IF(Table1[[#This Row],[Ordem_insumos]]&lt;&gt;0,VLOOKUP(Table1[[#This Row],[Codigo_servico]],Preencher_Orcamento!$B:$D,3,FALSE)*Table1[[#This Row],[Subtotal_insumo]],"")</f>
        <v>0</v>
      </c>
    </row>
    <row r="8456" spans="1:13" x14ac:dyDescent="0.25">
      <c r="A8456" s="3">
        <v>101229</v>
      </c>
      <c r="B8456" s="125">
        <v>0</v>
      </c>
      <c r="C8456" s="131" t="s">
        <v>3998</v>
      </c>
      <c r="D8456" s="132"/>
      <c r="E8456" s="4"/>
      <c r="F8456" s="4"/>
      <c r="G8456" s="17" t="str">
        <f>IFERROR(VLOOKUP(Table1[[#This Row],[Codigo_insumo]],BD_Insumos!$B:$E,4),"")</f>
        <v/>
      </c>
      <c r="H8456" s="139"/>
      <c r="I8456" s="5" t="s">
        <v>457</v>
      </c>
      <c r="J8456" s="20" t="str">
        <f t="shared" si="132"/>
        <v/>
      </c>
      <c r="K8456" s="21">
        <f>IF(I8456&lt;&gt;"",SUMIF(Table1[Codigo_servico],A8456,Table1[Subtotal_insumo]),"")</f>
        <v>104.11984356546994</v>
      </c>
      <c r="L8456" s="17" t="str">
        <f>IF(Table1[[#This Row],[Ordem_insumos]]&lt;&gt;0,VLOOKUP(Table1[[#This Row],[Codigo_servico]],Preencher_Orcamento!$B:$D,3,FALSE)*Table1[[#This Row],[Qtde_insumo]],"")</f>
        <v/>
      </c>
      <c r="M8456" s="17" t="str">
        <f>IF(Table1[[#This Row],[Ordem_insumos]]&lt;&gt;0,VLOOKUP(Table1[[#This Row],[Codigo_servico]],Preencher_Orcamento!$B:$D,3,FALSE)*Table1[[#This Row],[Subtotal_insumo]],"")</f>
        <v/>
      </c>
    </row>
    <row r="8457" spans="1:13" x14ac:dyDescent="0.25">
      <c r="A8457" s="6">
        <v>101229</v>
      </c>
      <c r="B8457" s="126">
        <v>1</v>
      </c>
      <c r="C8457" s="133"/>
      <c r="D8457" s="134">
        <v>2035</v>
      </c>
      <c r="E8457" s="7" t="s">
        <v>2190</v>
      </c>
      <c r="F8457" s="8" t="s">
        <v>2140</v>
      </c>
      <c r="G8457" s="16">
        <f>IFERROR(VLOOKUP(Table1[[#This Row],[Codigo_insumo]],BD_Insumos!$B:$E,4),"")</f>
        <v>17.275965903920998</v>
      </c>
      <c r="H8457" s="140">
        <v>0.2</v>
      </c>
      <c r="I8457" s="9"/>
      <c r="J8457" s="22">
        <f t="shared" si="132"/>
        <v>3.4551931807841996</v>
      </c>
      <c r="K8457" s="22" t="str">
        <f>IF(I8457&lt;&gt;"",SUMIF(Table1[Codigo_servico],A8457,Table1[Subtotal_insumo]),"")</f>
        <v/>
      </c>
      <c r="L8457" s="16">
        <f>IF(Table1[[#This Row],[Ordem_insumos]]&lt;&gt;0,VLOOKUP(Table1[[#This Row],[Codigo_servico]],Preencher_Orcamento!$B:$D,3,FALSE)*Table1[[#This Row],[Qtde_insumo]],"")</f>
        <v>0</v>
      </c>
      <c r="M8457" s="16">
        <f>IF(Table1[[#This Row],[Ordem_insumos]]&lt;&gt;0,VLOOKUP(Table1[[#This Row],[Codigo_servico]],Preencher_Orcamento!$B:$D,3,FALSE)*Table1[[#This Row],[Subtotal_insumo]],"")</f>
        <v>0</v>
      </c>
    </row>
    <row r="8458" spans="1:13" x14ac:dyDescent="0.25">
      <c r="A8458" s="6">
        <v>101229</v>
      </c>
      <c r="B8458" s="126">
        <v>2</v>
      </c>
      <c r="C8458" s="133"/>
      <c r="D8458" s="134">
        <v>2036</v>
      </c>
      <c r="E8458" s="7" t="s">
        <v>2191</v>
      </c>
      <c r="F8458" s="8" t="s">
        <v>2140</v>
      </c>
      <c r="G8458" s="16">
        <f>IFERROR(VLOOKUP(Table1[[#This Row],[Codigo_insumo]],BD_Insumos!$B:$E,4),"")</f>
        <v>12.90425192342871</v>
      </c>
      <c r="H8458" s="140">
        <v>0.2</v>
      </c>
      <c r="I8458" s="9"/>
      <c r="J8458" s="22">
        <f t="shared" si="132"/>
        <v>2.5808503846857422</v>
      </c>
      <c r="K8458" s="22" t="str">
        <f>IF(I8458&lt;&gt;"",SUMIF(Table1[Codigo_servico],A8458,Table1[Subtotal_insumo]),"")</f>
        <v/>
      </c>
      <c r="L8458" s="16">
        <f>IF(Table1[[#This Row],[Ordem_insumos]]&lt;&gt;0,VLOOKUP(Table1[[#This Row],[Codigo_servico]],Preencher_Orcamento!$B:$D,3,FALSE)*Table1[[#This Row],[Qtde_insumo]],"")</f>
        <v>0</v>
      </c>
      <c r="M8458" s="16">
        <f>IF(Table1[[#This Row],[Ordem_insumos]]&lt;&gt;0,VLOOKUP(Table1[[#This Row],[Codigo_servico]],Preencher_Orcamento!$B:$D,3,FALSE)*Table1[[#This Row],[Subtotal_insumo]],"")</f>
        <v>0</v>
      </c>
    </row>
    <row r="8459" spans="1:13" ht="39" x14ac:dyDescent="0.25">
      <c r="A8459" s="6">
        <v>101229</v>
      </c>
      <c r="B8459" s="126">
        <v>3</v>
      </c>
      <c r="C8459" s="133"/>
      <c r="D8459" s="134">
        <v>71201</v>
      </c>
      <c r="E8459" s="7" t="s">
        <v>1725</v>
      </c>
      <c r="F8459" s="8" t="s">
        <v>457</v>
      </c>
      <c r="G8459" s="18">
        <f>IFERROR(VLOOKUP(Table1[[#This Row],[Codigo_insumo]],BD_Insumos!$B:$E,4),"")</f>
        <v>8.7371999999999996</v>
      </c>
      <c r="H8459" s="140">
        <v>0.5</v>
      </c>
      <c r="I8459" s="9"/>
      <c r="J8459" s="23">
        <f t="shared" si="132"/>
        <v>4.3685999999999998</v>
      </c>
      <c r="K8459" s="22" t="str">
        <f>IF(I8459&lt;&gt;"",SUMIF(Table1[Codigo_servico],A8459,Table1[Subtotal_insumo]),"")</f>
        <v/>
      </c>
      <c r="L8459" s="18">
        <f>IF(Table1[[#This Row],[Ordem_insumos]]&lt;&gt;0,VLOOKUP(Table1[[#This Row],[Codigo_servico]],Preencher_Orcamento!$B:$D,3,FALSE)*Table1[[#This Row],[Qtde_insumo]],"")</f>
        <v>0</v>
      </c>
      <c r="M8459" s="18">
        <f>IF(Table1[[#This Row],[Ordem_insumos]]&lt;&gt;0,VLOOKUP(Table1[[#This Row],[Codigo_servico]],Preencher_Orcamento!$B:$D,3,FALSE)*Table1[[#This Row],[Subtotal_insumo]],"")</f>
        <v>0</v>
      </c>
    </row>
    <row r="8460" spans="1:13" ht="26.25" x14ac:dyDescent="0.25">
      <c r="A8460" s="6">
        <v>101229</v>
      </c>
      <c r="B8460" s="126">
        <v>4</v>
      </c>
      <c r="C8460" s="133"/>
      <c r="D8460" s="134">
        <v>71221</v>
      </c>
      <c r="E8460" s="7" t="s">
        <v>1729</v>
      </c>
      <c r="F8460" s="8" t="s">
        <v>457</v>
      </c>
      <c r="G8460" s="18">
        <f>IFERROR(VLOOKUP(Table1[[#This Row],[Codigo_insumo]],BD_Insumos!$B:$E,4),"")</f>
        <v>93.715199999999996</v>
      </c>
      <c r="H8460" s="140">
        <v>1</v>
      </c>
      <c r="I8460" s="9"/>
      <c r="J8460" s="23">
        <f t="shared" si="132"/>
        <v>93.715199999999996</v>
      </c>
      <c r="K8460" s="22" t="str">
        <f>IF(I8460&lt;&gt;"",SUMIF(Table1[Codigo_servico],A8460,Table1[Subtotal_insumo]),"")</f>
        <v/>
      </c>
      <c r="L8460" s="18">
        <f>IF(Table1[[#This Row],[Ordem_insumos]]&lt;&gt;0,VLOOKUP(Table1[[#This Row],[Codigo_servico]],Preencher_Orcamento!$B:$D,3,FALSE)*Table1[[#This Row],[Qtde_insumo]],"")</f>
        <v>0</v>
      </c>
      <c r="M8460" s="18">
        <f>IF(Table1[[#This Row],[Ordem_insumos]]&lt;&gt;0,VLOOKUP(Table1[[#This Row],[Codigo_servico]],Preencher_Orcamento!$B:$D,3,FALSE)*Table1[[#This Row],[Subtotal_insumo]],"")</f>
        <v>0</v>
      </c>
    </row>
    <row r="8461" spans="1:13" x14ac:dyDescent="0.25">
      <c r="A8461" s="3">
        <v>101230</v>
      </c>
      <c r="B8461" s="125">
        <v>0</v>
      </c>
      <c r="C8461" s="131" t="s">
        <v>3999</v>
      </c>
      <c r="D8461" s="132"/>
      <c r="E8461" s="4"/>
      <c r="F8461" s="4"/>
      <c r="G8461" s="17" t="str">
        <f>IFERROR(VLOOKUP(Table1[[#This Row],[Codigo_insumo]],BD_Insumos!$B:$E,4),"")</f>
        <v/>
      </c>
      <c r="H8461" s="139"/>
      <c r="I8461" s="5" t="s">
        <v>457</v>
      </c>
      <c r="J8461" s="20" t="str">
        <f t="shared" si="132"/>
        <v/>
      </c>
      <c r="K8461" s="21">
        <f>IF(I8461&lt;&gt;"",SUMIF(Table1[Codigo_servico],A8461,Table1[Subtotal_insumo]),"")</f>
        <v>112.55551534820492</v>
      </c>
      <c r="L8461" s="17" t="str">
        <f>IF(Table1[[#This Row],[Ordem_insumos]]&lt;&gt;0,VLOOKUP(Table1[[#This Row],[Codigo_servico]],Preencher_Orcamento!$B:$D,3,FALSE)*Table1[[#This Row],[Qtde_insumo]],"")</f>
        <v/>
      </c>
      <c r="M8461" s="17" t="str">
        <f>IF(Table1[[#This Row],[Ordem_insumos]]&lt;&gt;0,VLOOKUP(Table1[[#This Row],[Codigo_servico]],Preencher_Orcamento!$B:$D,3,FALSE)*Table1[[#This Row],[Subtotal_insumo]],"")</f>
        <v/>
      </c>
    </row>
    <row r="8462" spans="1:13" x14ac:dyDescent="0.25">
      <c r="A8462" s="6">
        <v>101230</v>
      </c>
      <c r="B8462" s="126">
        <v>1</v>
      </c>
      <c r="C8462" s="133"/>
      <c r="D8462" s="134">
        <v>2035</v>
      </c>
      <c r="E8462" s="7" t="s">
        <v>2190</v>
      </c>
      <c r="F8462" s="8" t="s">
        <v>2140</v>
      </c>
      <c r="G8462" s="16">
        <f>IFERROR(VLOOKUP(Table1[[#This Row],[Codigo_insumo]],BD_Insumos!$B:$E,4),"")</f>
        <v>17.275965903920998</v>
      </c>
      <c r="H8462" s="140">
        <v>0.3</v>
      </c>
      <c r="I8462" s="9"/>
      <c r="J8462" s="22">
        <f t="shared" si="132"/>
        <v>5.1827897711762994</v>
      </c>
      <c r="K8462" s="22" t="str">
        <f>IF(I8462&lt;&gt;"",SUMIF(Table1[Codigo_servico],A8462,Table1[Subtotal_insumo]),"")</f>
        <v/>
      </c>
      <c r="L8462" s="16">
        <f>IF(Table1[[#This Row],[Ordem_insumos]]&lt;&gt;0,VLOOKUP(Table1[[#This Row],[Codigo_servico]],Preencher_Orcamento!$B:$D,3,FALSE)*Table1[[#This Row],[Qtde_insumo]],"")</f>
        <v>0</v>
      </c>
      <c r="M8462" s="16">
        <f>IF(Table1[[#This Row],[Ordem_insumos]]&lt;&gt;0,VLOOKUP(Table1[[#This Row],[Codigo_servico]],Preencher_Orcamento!$B:$D,3,FALSE)*Table1[[#This Row],[Subtotal_insumo]],"")</f>
        <v>0</v>
      </c>
    </row>
    <row r="8463" spans="1:13" x14ac:dyDescent="0.25">
      <c r="A8463" s="6">
        <v>101230</v>
      </c>
      <c r="B8463" s="126">
        <v>2</v>
      </c>
      <c r="C8463" s="133"/>
      <c r="D8463" s="134">
        <v>2036</v>
      </c>
      <c r="E8463" s="7" t="s">
        <v>2191</v>
      </c>
      <c r="F8463" s="8" t="s">
        <v>2140</v>
      </c>
      <c r="G8463" s="16">
        <f>IFERROR(VLOOKUP(Table1[[#This Row],[Codigo_insumo]],BD_Insumos!$B:$E,4),"")</f>
        <v>12.90425192342871</v>
      </c>
      <c r="H8463" s="140">
        <v>0.3</v>
      </c>
      <c r="I8463" s="9"/>
      <c r="J8463" s="22">
        <f t="shared" si="132"/>
        <v>3.8712755770286127</v>
      </c>
      <c r="K8463" s="22" t="str">
        <f>IF(I8463&lt;&gt;"",SUMIF(Table1[Codigo_servico],A8463,Table1[Subtotal_insumo]),"")</f>
        <v/>
      </c>
      <c r="L8463" s="16">
        <f>IF(Table1[[#This Row],[Ordem_insumos]]&lt;&gt;0,VLOOKUP(Table1[[#This Row],[Codigo_servico]],Preencher_Orcamento!$B:$D,3,FALSE)*Table1[[#This Row],[Qtde_insumo]],"")</f>
        <v>0</v>
      </c>
      <c r="M8463" s="16">
        <f>IF(Table1[[#This Row],[Ordem_insumos]]&lt;&gt;0,VLOOKUP(Table1[[#This Row],[Codigo_servico]],Preencher_Orcamento!$B:$D,3,FALSE)*Table1[[#This Row],[Subtotal_insumo]],"")</f>
        <v>0</v>
      </c>
    </row>
    <row r="8464" spans="1:13" ht="26.25" x14ac:dyDescent="0.25">
      <c r="A8464" s="6">
        <v>101230</v>
      </c>
      <c r="B8464" s="126">
        <v>3</v>
      </c>
      <c r="C8464" s="133"/>
      <c r="D8464" s="134">
        <v>71222</v>
      </c>
      <c r="E8464" s="7" t="s">
        <v>1730</v>
      </c>
      <c r="F8464" s="8" t="s">
        <v>457</v>
      </c>
      <c r="G8464" s="18">
        <f>IFERROR(VLOOKUP(Table1[[#This Row],[Codigo_insumo]],BD_Insumos!$B:$E,4),"")</f>
        <v>98.090800000000002</v>
      </c>
      <c r="H8464" s="140">
        <v>1</v>
      </c>
      <c r="I8464" s="9"/>
      <c r="J8464" s="23">
        <f t="shared" si="132"/>
        <v>98.090800000000002</v>
      </c>
      <c r="K8464" s="22" t="str">
        <f>IF(I8464&lt;&gt;"",SUMIF(Table1[Codigo_servico],A8464,Table1[Subtotal_insumo]),"")</f>
        <v/>
      </c>
      <c r="L8464" s="18">
        <f>IF(Table1[[#This Row],[Ordem_insumos]]&lt;&gt;0,VLOOKUP(Table1[[#This Row],[Codigo_servico]],Preencher_Orcamento!$B:$D,3,FALSE)*Table1[[#This Row],[Qtde_insumo]],"")</f>
        <v>0</v>
      </c>
      <c r="M8464" s="18">
        <f>IF(Table1[[#This Row],[Ordem_insumos]]&lt;&gt;0,VLOOKUP(Table1[[#This Row],[Codigo_servico]],Preencher_Orcamento!$B:$D,3,FALSE)*Table1[[#This Row],[Subtotal_insumo]],"")</f>
        <v>0</v>
      </c>
    </row>
    <row r="8465" spans="1:13" ht="39" x14ac:dyDescent="0.25">
      <c r="A8465" s="6">
        <v>101230</v>
      </c>
      <c r="B8465" s="126">
        <v>4</v>
      </c>
      <c r="C8465" s="133"/>
      <c r="D8465" s="134">
        <v>71202</v>
      </c>
      <c r="E8465" s="7" t="s">
        <v>1726</v>
      </c>
      <c r="F8465" s="8" t="s">
        <v>457</v>
      </c>
      <c r="G8465" s="18">
        <f>IFERROR(VLOOKUP(Table1[[#This Row],[Codigo_insumo]],BD_Insumos!$B:$E,4),"")</f>
        <v>10.821300000000001</v>
      </c>
      <c r="H8465" s="140">
        <v>0.5</v>
      </c>
      <c r="I8465" s="9"/>
      <c r="J8465" s="23">
        <f t="shared" si="132"/>
        <v>5.4106500000000004</v>
      </c>
      <c r="K8465" s="22" t="str">
        <f>IF(I8465&lt;&gt;"",SUMIF(Table1[Codigo_servico],A8465,Table1[Subtotal_insumo]),"")</f>
        <v/>
      </c>
      <c r="L8465" s="18">
        <f>IF(Table1[[#This Row],[Ordem_insumos]]&lt;&gt;0,VLOOKUP(Table1[[#This Row],[Codigo_servico]],Preencher_Orcamento!$B:$D,3,FALSE)*Table1[[#This Row],[Qtde_insumo]],"")</f>
        <v>0</v>
      </c>
      <c r="M8465" s="18">
        <f>IF(Table1[[#This Row],[Ordem_insumos]]&lt;&gt;0,VLOOKUP(Table1[[#This Row],[Codigo_servico]],Preencher_Orcamento!$B:$D,3,FALSE)*Table1[[#This Row],[Subtotal_insumo]],"")</f>
        <v>0</v>
      </c>
    </row>
    <row r="8466" spans="1:13" x14ac:dyDescent="0.25">
      <c r="A8466" s="3">
        <v>101231</v>
      </c>
      <c r="B8466" s="125">
        <v>0</v>
      </c>
      <c r="C8466" s="131" t="s">
        <v>4000</v>
      </c>
      <c r="D8466" s="132"/>
      <c r="E8466" s="4"/>
      <c r="F8466" s="4"/>
      <c r="G8466" s="17" t="str">
        <f>IFERROR(VLOOKUP(Table1[[#This Row],[Codigo_insumo]],BD_Insumos!$B:$E,4),"")</f>
        <v/>
      </c>
      <c r="H8466" s="139"/>
      <c r="I8466" s="5" t="s">
        <v>457</v>
      </c>
      <c r="J8466" s="20" t="str">
        <f t="shared" si="132"/>
        <v/>
      </c>
      <c r="K8466" s="21">
        <f>IF(I8466&lt;&gt;"",SUMIF(Table1[Codigo_servico],A8466,Table1[Subtotal_insumo]),"")</f>
        <v>129.10395891367486</v>
      </c>
      <c r="L8466" s="17" t="str">
        <f>IF(Table1[[#This Row],[Ordem_insumos]]&lt;&gt;0,VLOOKUP(Table1[[#This Row],[Codigo_servico]],Preencher_Orcamento!$B:$D,3,FALSE)*Table1[[#This Row],[Qtde_insumo]],"")</f>
        <v/>
      </c>
      <c r="M8466" s="17" t="str">
        <f>IF(Table1[[#This Row],[Ordem_insumos]]&lt;&gt;0,VLOOKUP(Table1[[#This Row],[Codigo_servico]],Preencher_Orcamento!$B:$D,3,FALSE)*Table1[[#This Row],[Subtotal_insumo]],"")</f>
        <v/>
      </c>
    </row>
    <row r="8467" spans="1:13" x14ac:dyDescent="0.25">
      <c r="A8467" s="6">
        <v>101231</v>
      </c>
      <c r="B8467" s="126">
        <v>1</v>
      </c>
      <c r="C8467" s="133"/>
      <c r="D8467" s="134">
        <v>2035</v>
      </c>
      <c r="E8467" s="7" t="s">
        <v>2190</v>
      </c>
      <c r="F8467" s="8" t="s">
        <v>2140</v>
      </c>
      <c r="G8467" s="16">
        <f>IFERROR(VLOOKUP(Table1[[#This Row],[Codigo_insumo]],BD_Insumos!$B:$E,4),"")</f>
        <v>17.275965903920998</v>
      </c>
      <c r="H8467" s="140">
        <v>0.5</v>
      </c>
      <c r="I8467" s="9"/>
      <c r="J8467" s="22">
        <f t="shared" si="132"/>
        <v>8.6379829519604989</v>
      </c>
      <c r="K8467" s="22" t="str">
        <f>IF(I8467&lt;&gt;"",SUMIF(Table1[Codigo_servico],A8467,Table1[Subtotal_insumo]),"")</f>
        <v/>
      </c>
      <c r="L8467" s="16">
        <f>IF(Table1[[#This Row],[Ordem_insumos]]&lt;&gt;0,VLOOKUP(Table1[[#This Row],[Codigo_servico]],Preencher_Orcamento!$B:$D,3,FALSE)*Table1[[#This Row],[Qtde_insumo]],"")</f>
        <v>0</v>
      </c>
      <c r="M8467" s="16">
        <f>IF(Table1[[#This Row],[Ordem_insumos]]&lt;&gt;0,VLOOKUP(Table1[[#This Row],[Codigo_servico]],Preencher_Orcamento!$B:$D,3,FALSE)*Table1[[#This Row],[Subtotal_insumo]],"")</f>
        <v>0</v>
      </c>
    </row>
    <row r="8468" spans="1:13" x14ac:dyDescent="0.25">
      <c r="A8468" s="6">
        <v>101231</v>
      </c>
      <c r="B8468" s="126">
        <v>2</v>
      </c>
      <c r="C8468" s="133"/>
      <c r="D8468" s="134">
        <v>2036</v>
      </c>
      <c r="E8468" s="7" t="s">
        <v>2191</v>
      </c>
      <c r="F8468" s="8" t="s">
        <v>2140</v>
      </c>
      <c r="G8468" s="16">
        <f>IFERROR(VLOOKUP(Table1[[#This Row],[Codigo_insumo]],BD_Insumos!$B:$E,4),"")</f>
        <v>12.90425192342871</v>
      </c>
      <c r="H8468" s="140">
        <v>0.5</v>
      </c>
      <c r="I8468" s="9"/>
      <c r="J8468" s="22">
        <f t="shared" si="132"/>
        <v>6.4521259617143549</v>
      </c>
      <c r="K8468" s="22" t="str">
        <f>IF(I8468&lt;&gt;"",SUMIF(Table1[Codigo_servico],A8468,Table1[Subtotal_insumo]),"")</f>
        <v/>
      </c>
      <c r="L8468" s="16">
        <f>IF(Table1[[#This Row],[Ordem_insumos]]&lt;&gt;0,VLOOKUP(Table1[[#This Row],[Codigo_servico]],Preencher_Orcamento!$B:$D,3,FALSE)*Table1[[#This Row],[Qtde_insumo]],"")</f>
        <v>0</v>
      </c>
      <c r="M8468" s="16">
        <f>IF(Table1[[#This Row],[Ordem_insumos]]&lt;&gt;0,VLOOKUP(Table1[[#This Row],[Codigo_servico]],Preencher_Orcamento!$B:$D,3,FALSE)*Table1[[#This Row],[Subtotal_insumo]],"")</f>
        <v>0</v>
      </c>
    </row>
    <row r="8469" spans="1:13" ht="39" x14ac:dyDescent="0.25">
      <c r="A8469" s="6">
        <v>101231</v>
      </c>
      <c r="B8469" s="126">
        <v>3</v>
      </c>
      <c r="C8469" s="133"/>
      <c r="D8469" s="134">
        <v>71203</v>
      </c>
      <c r="E8469" s="7" t="s">
        <v>1727</v>
      </c>
      <c r="F8469" s="8" t="s">
        <v>457</v>
      </c>
      <c r="G8469" s="18">
        <f>IFERROR(VLOOKUP(Table1[[#This Row],[Codigo_insumo]],BD_Insumos!$B:$E,4),"")</f>
        <v>12.095700000000001</v>
      </c>
      <c r="H8469" s="140">
        <v>0.5</v>
      </c>
      <c r="I8469" s="9"/>
      <c r="J8469" s="23">
        <f t="shared" si="132"/>
        <v>6.0478500000000004</v>
      </c>
      <c r="K8469" s="22" t="str">
        <f>IF(I8469&lt;&gt;"",SUMIF(Table1[Codigo_servico],A8469,Table1[Subtotal_insumo]),"")</f>
        <v/>
      </c>
      <c r="L8469" s="18">
        <f>IF(Table1[[#This Row],[Ordem_insumos]]&lt;&gt;0,VLOOKUP(Table1[[#This Row],[Codigo_servico]],Preencher_Orcamento!$B:$D,3,FALSE)*Table1[[#This Row],[Qtde_insumo]],"")</f>
        <v>0</v>
      </c>
      <c r="M8469" s="18">
        <f>IF(Table1[[#This Row],[Ordem_insumos]]&lt;&gt;0,VLOOKUP(Table1[[#This Row],[Codigo_servico]],Preencher_Orcamento!$B:$D,3,FALSE)*Table1[[#This Row],[Subtotal_insumo]],"")</f>
        <v>0</v>
      </c>
    </row>
    <row r="8470" spans="1:13" ht="26.25" x14ac:dyDescent="0.25">
      <c r="A8470" s="6">
        <v>101231</v>
      </c>
      <c r="B8470" s="126">
        <v>4</v>
      </c>
      <c r="C8470" s="133"/>
      <c r="D8470" s="134">
        <v>71223</v>
      </c>
      <c r="E8470" s="7" t="s">
        <v>1731</v>
      </c>
      <c r="F8470" s="8" t="s">
        <v>457</v>
      </c>
      <c r="G8470" s="18">
        <f>IFERROR(VLOOKUP(Table1[[#This Row],[Codigo_insumo]],BD_Insumos!$B:$E,4),"")</f>
        <v>107.96599999999999</v>
      </c>
      <c r="H8470" s="140">
        <v>1</v>
      </c>
      <c r="I8470" s="9"/>
      <c r="J8470" s="23">
        <f t="shared" si="132"/>
        <v>107.96599999999999</v>
      </c>
      <c r="K8470" s="22" t="str">
        <f>IF(I8470&lt;&gt;"",SUMIF(Table1[Codigo_servico],A8470,Table1[Subtotal_insumo]),"")</f>
        <v/>
      </c>
      <c r="L8470" s="18">
        <f>IF(Table1[[#This Row],[Ordem_insumos]]&lt;&gt;0,VLOOKUP(Table1[[#This Row],[Codigo_servico]],Preencher_Orcamento!$B:$D,3,FALSE)*Table1[[#This Row],[Qtde_insumo]],"")</f>
        <v>0</v>
      </c>
      <c r="M8470" s="18">
        <f>IF(Table1[[#This Row],[Ordem_insumos]]&lt;&gt;0,VLOOKUP(Table1[[#This Row],[Codigo_servico]],Preencher_Orcamento!$B:$D,3,FALSE)*Table1[[#This Row],[Subtotal_insumo]],"")</f>
        <v>0</v>
      </c>
    </row>
    <row r="8471" spans="1:13" x14ac:dyDescent="0.25">
      <c r="A8471" s="3">
        <v>101232</v>
      </c>
      <c r="B8471" s="125">
        <v>0</v>
      </c>
      <c r="C8471" s="131" t="s">
        <v>4001</v>
      </c>
      <c r="D8471" s="132"/>
      <c r="E8471" s="4"/>
      <c r="F8471" s="4"/>
      <c r="G8471" s="17" t="str">
        <f>IFERROR(VLOOKUP(Table1[[#This Row],[Codigo_insumo]],BD_Insumos!$B:$E,4),"")</f>
        <v/>
      </c>
      <c r="H8471" s="139"/>
      <c r="I8471" s="5" t="s">
        <v>457</v>
      </c>
      <c r="J8471" s="20" t="str">
        <f t="shared" si="132"/>
        <v/>
      </c>
      <c r="K8471" s="21">
        <f>IF(I8471&lt;&gt;"",SUMIF(Table1[Codigo_servico],A8471,Table1[Subtotal_insumo]),"")</f>
        <v>305.4820024791448</v>
      </c>
      <c r="L8471" s="17" t="str">
        <f>IF(Table1[[#This Row],[Ordem_insumos]]&lt;&gt;0,VLOOKUP(Table1[[#This Row],[Codigo_servico]],Preencher_Orcamento!$B:$D,3,FALSE)*Table1[[#This Row],[Qtde_insumo]],"")</f>
        <v/>
      </c>
      <c r="M8471" s="17" t="str">
        <f>IF(Table1[[#This Row],[Ordem_insumos]]&lt;&gt;0,VLOOKUP(Table1[[#This Row],[Codigo_servico]],Preencher_Orcamento!$B:$D,3,FALSE)*Table1[[#This Row],[Subtotal_insumo]],"")</f>
        <v/>
      </c>
    </row>
    <row r="8472" spans="1:13" x14ac:dyDescent="0.25">
      <c r="A8472" s="6">
        <v>101232</v>
      </c>
      <c r="B8472" s="126">
        <v>1</v>
      </c>
      <c r="C8472" s="133"/>
      <c r="D8472" s="134">
        <v>2036</v>
      </c>
      <c r="E8472" s="7" t="s">
        <v>2191</v>
      </c>
      <c r="F8472" s="8" t="s">
        <v>2140</v>
      </c>
      <c r="G8472" s="16">
        <f>IFERROR(VLOOKUP(Table1[[#This Row],[Codigo_insumo]],BD_Insumos!$B:$E,4),"")</f>
        <v>12.90425192342871</v>
      </c>
      <c r="H8472" s="140">
        <v>0.7</v>
      </c>
      <c r="I8472" s="9"/>
      <c r="J8472" s="22">
        <f t="shared" si="132"/>
        <v>9.0329763464000958</v>
      </c>
      <c r="K8472" s="22" t="str">
        <f>IF(I8472&lt;&gt;"",SUMIF(Table1[Codigo_servico],A8472,Table1[Subtotal_insumo]),"")</f>
        <v/>
      </c>
      <c r="L8472" s="16">
        <f>IF(Table1[[#This Row],[Ordem_insumos]]&lt;&gt;0,VLOOKUP(Table1[[#This Row],[Codigo_servico]],Preencher_Orcamento!$B:$D,3,FALSE)*Table1[[#This Row],[Qtde_insumo]],"")</f>
        <v>0</v>
      </c>
      <c r="M8472" s="16">
        <f>IF(Table1[[#This Row],[Ordem_insumos]]&lt;&gt;0,VLOOKUP(Table1[[#This Row],[Codigo_servico]],Preencher_Orcamento!$B:$D,3,FALSE)*Table1[[#This Row],[Subtotal_insumo]],"")</f>
        <v>0</v>
      </c>
    </row>
    <row r="8473" spans="1:13" ht="39" x14ac:dyDescent="0.25">
      <c r="A8473" s="6">
        <v>101232</v>
      </c>
      <c r="B8473" s="126">
        <v>2</v>
      </c>
      <c r="C8473" s="133"/>
      <c r="D8473" s="134">
        <v>71204</v>
      </c>
      <c r="E8473" s="7" t="s">
        <v>1728</v>
      </c>
      <c r="F8473" s="8" t="s">
        <v>457</v>
      </c>
      <c r="G8473" s="16">
        <f>IFERROR(VLOOKUP(Table1[[#This Row],[Codigo_insumo]],BD_Insumos!$B:$E,4),"")</f>
        <v>22.617899999999999</v>
      </c>
      <c r="H8473" s="140">
        <v>0.5</v>
      </c>
      <c r="I8473" s="9"/>
      <c r="J8473" s="22">
        <f t="shared" si="132"/>
        <v>11.308949999999999</v>
      </c>
      <c r="K8473" s="22" t="str">
        <f>IF(I8473&lt;&gt;"",SUMIF(Table1[Codigo_servico],A8473,Table1[Subtotal_insumo]),"")</f>
        <v/>
      </c>
      <c r="L8473" s="16">
        <f>IF(Table1[[#This Row],[Ordem_insumos]]&lt;&gt;0,VLOOKUP(Table1[[#This Row],[Codigo_servico]],Preencher_Orcamento!$B:$D,3,FALSE)*Table1[[#This Row],[Qtde_insumo]],"")</f>
        <v>0</v>
      </c>
      <c r="M8473" s="16">
        <f>IF(Table1[[#This Row],[Ordem_insumos]]&lt;&gt;0,VLOOKUP(Table1[[#This Row],[Codigo_servico]],Preencher_Orcamento!$B:$D,3,FALSE)*Table1[[#This Row],[Subtotal_insumo]],"")</f>
        <v>0</v>
      </c>
    </row>
    <row r="8474" spans="1:13" ht="26.25" x14ac:dyDescent="0.25">
      <c r="A8474" s="6">
        <v>101232</v>
      </c>
      <c r="B8474" s="126">
        <v>3</v>
      </c>
      <c r="C8474" s="133"/>
      <c r="D8474" s="134">
        <v>71224</v>
      </c>
      <c r="E8474" s="7" t="s">
        <v>1732</v>
      </c>
      <c r="F8474" s="8" t="s">
        <v>457</v>
      </c>
      <c r="G8474" s="18">
        <f>IFERROR(VLOOKUP(Table1[[#This Row],[Codigo_insumo]],BD_Insumos!$B:$E,4),"")</f>
        <v>273.04689999999999</v>
      </c>
      <c r="H8474" s="140">
        <v>1</v>
      </c>
      <c r="I8474" s="9"/>
      <c r="J8474" s="23">
        <f t="shared" si="132"/>
        <v>273.04689999999999</v>
      </c>
      <c r="K8474" s="22" t="str">
        <f>IF(I8474&lt;&gt;"",SUMIF(Table1[Codigo_servico],A8474,Table1[Subtotal_insumo]),"")</f>
        <v/>
      </c>
      <c r="L8474" s="18">
        <f>IF(Table1[[#This Row],[Ordem_insumos]]&lt;&gt;0,VLOOKUP(Table1[[#This Row],[Codigo_servico]],Preencher_Orcamento!$B:$D,3,FALSE)*Table1[[#This Row],[Qtde_insumo]],"")</f>
        <v>0</v>
      </c>
      <c r="M8474" s="18">
        <f>IF(Table1[[#This Row],[Ordem_insumos]]&lt;&gt;0,VLOOKUP(Table1[[#This Row],[Codigo_servico]],Preencher_Orcamento!$B:$D,3,FALSE)*Table1[[#This Row],[Subtotal_insumo]],"")</f>
        <v>0</v>
      </c>
    </row>
    <row r="8475" spans="1:13" x14ac:dyDescent="0.25">
      <c r="A8475" s="6">
        <v>101232</v>
      </c>
      <c r="B8475" s="126">
        <v>4</v>
      </c>
      <c r="C8475" s="133"/>
      <c r="D8475" s="134">
        <v>2035</v>
      </c>
      <c r="E8475" s="7" t="s">
        <v>2190</v>
      </c>
      <c r="F8475" s="8" t="s">
        <v>2140</v>
      </c>
      <c r="G8475" s="18">
        <f>IFERROR(VLOOKUP(Table1[[#This Row],[Codigo_insumo]],BD_Insumos!$B:$E,4),"")</f>
        <v>17.275965903920998</v>
      </c>
      <c r="H8475" s="140">
        <v>0.7</v>
      </c>
      <c r="I8475" s="9"/>
      <c r="J8475" s="23">
        <f t="shared" si="132"/>
        <v>12.093176132744698</v>
      </c>
      <c r="K8475" s="22" t="str">
        <f>IF(I8475&lt;&gt;"",SUMIF(Table1[Codigo_servico],A8475,Table1[Subtotal_insumo]),"")</f>
        <v/>
      </c>
      <c r="L8475" s="18">
        <f>IF(Table1[[#This Row],[Ordem_insumos]]&lt;&gt;0,VLOOKUP(Table1[[#This Row],[Codigo_servico]],Preencher_Orcamento!$B:$D,3,FALSE)*Table1[[#This Row],[Qtde_insumo]],"")</f>
        <v>0</v>
      </c>
      <c r="M8475" s="18">
        <f>IF(Table1[[#This Row],[Ordem_insumos]]&lt;&gt;0,VLOOKUP(Table1[[#This Row],[Codigo_servico]],Preencher_Orcamento!$B:$D,3,FALSE)*Table1[[#This Row],[Subtotal_insumo]],"")</f>
        <v>0</v>
      </c>
    </row>
    <row r="8476" spans="1:13" x14ac:dyDescent="0.25">
      <c r="A8476" s="3">
        <v>101234</v>
      </c>
      <c r="B8476" s="125">
        <v>0</v>
      </c>
      <c r="C8476" s="131" t="s">
        <v>4002</v>
      </c>
      <c r="D8476" s="132"/>
      <c r="E8476" s="4"/>
      <c r="F8476" s="4"/>
      <c r="G8476" s="17" t="str">
        <f>IFERROR(VLOOKUP(Table1[[#This Row],[Codigo_insumo]],BD_Insumos!$B:$E,4),"")</f>
        <v/>
      </c>
      <c r="H8476" s="139"/>
      <c r="I8476" s="5" t="s">
        <v>5</v>
      </c>
      <c r="J8476" s="20" t="str">
        <f t="shared" si="132"/>
        <v/>
      </c>
      <c r="K8476" s="21">
        <f>IF(I8476&lt;&gt;"",SUMIF(Table1[Codigo_servico],A8476,Table1[Subtotal_insumo]),"")</f>
        <v>156.51930891367488</v>
      </c>
      <c r="L8476" s="17" t="str">
        <f>IF(Table1[[#This Row],[Ordem_insumos]]&lt;&gt;0,VLOOKUP(Table1[[#This Row],[Codigo_servico]],Preencher_Orcamento!$B:$D,3,FALSE)*Table1[[#This Row],[Qtde_insumo]],"")</f>
        <v/>
      </c>
      <c r="M8476" s="17" t="str">
        <f>IF(Table1[[#This Row],[Ordem_insumos]]&lt;&gt;0,VLOOKUP(Table1[[#This Row],[Codigo_servico]],Preencher_Orcamento!$B:$D,3,FALSE)*Table1[[#This Row],[Subtotal_insumo]],"")</f>
        <v/>
      </c>
    </row>
    <row r="8477" spans="1:13" ht="26.25" x14ac:dyDescent="0.25">
      <c r="A8477" s="6">
        <v>101234</v>
      </c>
      <c r="B8477" s="126">
        <v>1</v>
      </c>
      <c r="C8477" s="133"/>
      <c r="D8477" s="134">
        <v>71233</v>
      </c>
      <c r="E8477" s="7" t="s">
        <v>1735</v>
      </c>
      <c r="F8477" s="8" t="s">
        <v>5</v>
      </c>
      <c r="G8477" s="16">
        <f>IFERROR(VLOOKUP(Table1[[#This Row],[Codigo_insumo]],BD_Insumos!$B:$E,4),"")</f>
        <v>141.42920000000001</v>
      </c>
      <c r="H8477" s="140">
        <v>1</v>
      </c>
      <c r="I8477" s="9"/>
      <c r="J8477" s="22">
        <f t="shared" si="132"/>
        <v>141.42920000000001</v>
      </c>
      <c r="K8477" s="22" t="str">
        <f>IF(I8477&lt;&gt;"",SUMIF(Table1[Codigo_servico],A8477,Table1[Subtotal_insumo]),"")</f>
        <v/>
      </c>
      <c r="L8477" s="16">
        <f>IF(Table1[[#This Row],[Ordem_insumos]]&lt;&gt;0,VLOOKUP(Table1[[#This Row],[Codigo_servico]],Preencher_Orcamento!$B:$D,3,FALSE)*Table1[[#This Row],[Qtde_insumo]],"")</f>
        <v>0</v>
      </c>
      <c r="M8477" s="16">
        <f>IF(Table1[[#This Row],[Ordem_insumos]]&lt;&gt;0,VLOOKUP(Table1[[#This Row],[Codigo_servico]],Preencher_Orcamento!$B:$D,3,FALSE)*Table1[[#This Row],[Subtotal_insumo]],"")</f>
        <v>0</v>
      </c>
    </row>
    <row r="8478" spans="1:13" x14ac:dyDescent="0.25">
      <c r="A8478" s="6">
        <v>101234</v>
      </c>
      <c r="B8478" s="126">
        <v>2</v>
      </c>
      <c r="C8478" s="133"/>
      <c r="D8478" s="134">
        <v>2036</v>
      </c>
      <c r="E8478" s="7" t="s">
        <v>2191</v>
      </c>
      <c r="F8478" s="8" t="s">
        <v>2140</v>
      </c>
      <c r="G8478" s="16">
        <f>IFERROR(VLOOKUP(Table1[[#This Row],[Codigo_insumo]],BD_Insumos!$B:$E,4),"")</f>
        <v>12.90425192342871</v>
      </c>
      <c r="H8478" s="140">
        <v>0.5</v>
      </c>
      <c r="I8478" s="9"/>
      <c r="J8478" s="22">
        <f t="shared" si="132"/>
        <v>6.4521259617143549</v>
      </c>
      <c r="K8478" s="22" t="str">
        <f>IF(I8478&lt;&gt;"",SUMIF(Table1[Codigo_servico],A8478,Table1[Subtotal_insumo]),"")</f>
        <v/>
      </c>
      <c r="L8478" s="16">
        <f>IF(Table1[[#This Row],[Ordem_insumos]]&lt;&gt;0,VLOOKUP(Table1[[#This Row],[Codigo_servico]],Preencher_Orcamento!$B:$D,3,FALSE)*Table1[[#This Row],[Qtde_insumo]],"")</f>
        <v>0</v>
      </c>
      <c r="M8478" s="16">
        <f>IF(Table1[[#This Row],[Ordem_insumos]]&lt;&gt;0,VLOOKUP(Table1[[#This Row],[Codigo_servico]],Preencher_Orcamento!$B:$D,3,FALSE)*Table1[[#This Row],[Subtotal_insumo]],"")</f>
        <v>0</v>
      </c>
    </row>
    <row r="8479" spans="1:13" x14ac:dyDescent="0.25">
      <c r="A8479" s="6">
        <v>101234</v>
      </c>
      <c r="B8479" s="126">
        <v>3</v>
      </c>
      <c r="C8479" s="133"/>
      <c r="D8479" s="134">
        <v>2035</v>
      </c>
      <c r="E8479" s="7" t="s">
        <v>2190</v>
      </c>
      <c r="F8479" s="8" t="s">
        <v>2140</v>
      </c>
      <c r="G8479" s="18">
        <f>IFERROR(VLOOKUP(Table1[[#This Row],[Codigo_insumo]],BD_Insumos!$B:$E,4),"")</f>
        <v>17.275965903920998</v>
      </c>
      <c r="H8479" s="140">
        <v>0.5</v>
      </c>
      <c r="I8479" s="9"/>
      <c r="J8479" s="23">
        <f t="shared" si="132"/>
        <v>8.6379829519604989</v>
      </c>
      <c r="K8479" s="22" t="str">
        <f>IF(I8479&lt;&gt;"",SUMIF(Table1[Codigo_servico],A8479,Table1[Subtotal_insumo]),"")</f>
        <v/>
      </c>
      <c r="L8479" s="18">
        <f>IF(Table1[[#This Row],[Ordem_insumos]]&lt;&gt;0,VLOOKUP(Table1[[#This Row],[Codigo_servico]],Preencher_Orcamento!$B:$D,3,FALSE)*Table1[[#This Row],[Qtde_insumo]],"")</f>
        <v>0</v>
      </c>
      <c r="M8479" s="18">
        <f>IF(Table1[[#This Row],[Ordem_insumos]]&lt;&gt;0,VLOOKUP(Table1[[#This Row],[Codigo_servico]],Preencher_Orcamento!$B:$D,3,FALSE)*Table1[[#This Row],[Subtotal_insumo]],"")</f>
        <v>0</v>
      </c>
    </row>
    <row r="8480" spans="1:13" x14ac:dyDescent="0.25">
      <c r="A8480" s="3">
        <v>101280</v>
      </c>
      <c r="B8480" s="125">
        <v>0</v>
      </c>
      <c r="C8480" s="131" t="s">
        <v>2381</v>
      </c>
      <c r="D8480" s="132"/>
      <c r="E8480" s="4"/>
      <c r="F8480" s="4"/>
      <c r="G8480" s="17" t="str">
        <f>IFERROR(VLOOKUP(Table1[[#This Row],[Codigo_insumo]],BD_Insumos!$B:$E,4),"")</f>
        <v/>
      </c>
      <c r="H8480" s="139"/>
      <c r="I8480" s="5" t="s">
        <v>5</v>
      </c>
      <c r="J8480" s="20" t="str">
        <f t="shared" si="132"/>
        <v/>
      </c>
      <c r="K8480" s="21">
        <f>IF(I8480&lt;&gt;"",SUMIF(Table1[Codigo_servico],A8480,Table1[Subtotal_insumo]),"")</f>
        <v>61.557415908090022</v>
      </c>
      <c r="L8480" s="17" t="str">
        <f>IF(Table1[[#This Row],[Ordem_insumos]]&lt;&gt;0,VLOOKUP(Table1[[#This Row],[Codigo_servico]],Preencher_Orcamento!$B:$D,3,FALSE)*Table1[[#This Row],[Qtde_insumo]],"")</f>
        <v/>
      </c>
      <c r="M8480" s="17" t="str">
        <f>IF(Table1[[#This Row],[Ordem_insumos]]&lt;&gt;0,VLOOKUP(Table1[[#This Row],[Codigo_servico]],Preencher_Orcamento!$B:$D,3,FALSE)*Table1[[#This Row],[Subtotal_insumo]],"")</f>
        <v/>
      </c>
    </row>
    <row r="8481" spans="1:13" ht="26.25" x14ac:dyDescent="0.25">
      <c r="A8481" s="6">
        <v>101280</v>
      </c>
      <c r="B8481" s="126">
        <v>1</v>
      </c>
      <c r="C8481" s="133"/>
      <c r="D8481" s="134">
        <v>10630</v>
      </c>
      <c r="E8481" s="7" t="s">
        <v>140</v>
      </c>
      <c r="F8481" s="8" t="s">
        <v>58</v>
      </c>
      <c r="G8481" s="16">
        <f>IFERROR(VLOOKUP(Table1[[#This Row],[Codigo_insumo]],BD_Insumos!$B:$E,4),"")</f>
        <v>420.47390000000001</v>
      </c>
      <c r="H8481" s="140">
        <v>8.0000000000000004E-4</v>
      </c>
      <c r="I8481" s="9"/>
      <c r="J8481" s="22">
        <f t="shared" si="132"/>
        <v>0.33637912000000003</v>
      </c>
      <c r="K8481" s="22" t="str">
        <f>IF(I8481&lt;&gt;"",SUMIF(Table1[Codigo_servico],A8481,Table1[Subtotal_insumo]),"")</f>
        <v/>
      </c>
      <c r="L8481" s="16">
        <f>IF(Table1[[#This Row],[Ordem_insumos]]&lt;&gt;0,VLOOKUP(Table1[[#This Row],[Codigo_servico]],Preencher_Orcamento!$B:$D,3,FALSE)*Table1[[#This Row],[Qtde_insumo]],"")</f>
        <v>0</v>
      </c>
      <c r="M8481" s="16">
        <f>IF(Table1[[#This Row],[Ordem_insumos]]&lt;&gt;0,VLOOKUP(Table1[[#This Row],[Codigo_servico]],Preencher_Orcamento!$B:$D,3,FALSE)*Table1[[#This Row],[Subtotal_insumo]],"")</f>
        <v>0</v>
      </c>
    </row>
    <row r="8482" spans="1:13" x14ac:dyDescent="0.25">
      <c r="A8482" s="6">
        <v>101280</v>
      </c>
      <c r="B8482" s="126">
        <v>2</v>
      </c>
      <c r="C8482" s="133"/>
      <c r="D8482" s="134">
        <v>2099</v>
      </c>
      <c r="E8482" s="7" t="s">
        <v>2205</v>
      </c>
      <c r="F8482" s="8" t="s">
        <v>2140</v>
      </c>
      <c r="G8482" s="16">
        <f>IFERROR(VLOOKUP(Table1[[#This Row],[Codigo_insumo]],BD_Insumos!$B:$E,4),"")</f>
        <v>12.627877718847255</v>
      </c>
      <c r="H8482" s="140">
        <v>2.1</v>
      </c>
      <c r="I8482" s="9"/>
      <c r="J8482" s="22">
        <f t="shared" si="132"/>
        <v>26.518543209579239</v>
      </c>
      <c r="K8482" s="22" t="str">
        <f>IF(I8482&lt;&gt;"",SUMIF(Table1[Codigo_servico],A8482,Table1[Subtotal_insumo]),"")</f>
        <v/>
      </c>
      <c r="L8482" s="16">
        <f>IF(Table1[[#This Row],[Ordem_insumos]]&lt;&gt;0,VLOOKUP(Table1[[#This Row],[Codigo_servico]],Preencher_Orcamento!$B:$D,3,FALSE)*Table1[[#This Row],[Qtde_insumo]],"")</f>
        <v>0</v>
      </c>
      <c r="M8482" s="16">
        <f>IF(Table1[[#This Row],[Ordem_insumos]]&lt;&gt;0,VLOOKUP(Table1[[#This Row],[Codigo_servico]],Preencher_Orcamento!$B:$D,3,FALSE)*Table1[[#This Row],[Subtotal_insumo]],"")</f>
        <v>0</v>
      </c>
    </row>
    <row r="8483" spans="1:13" x14ac:dyDescent="0.25">
      <c r="A8483" s="6">
        <v>101280</v>
      </c>
      <c r="B8483" s="126">
        <v>3</v>
      </c>
      <c r="C8483" s="133"/>
      <c r="D8483" s="134">
        <v>2020</v>
      </c>
      <c r="E8483" s="7" t="s">
        <v>2188</v>
      </c>
      <c r="F8483" s="8" t="s">
        <v>2140</v>
      </c>
      <c r="G8483" s="18">
        <f>IFERROR(VLOOKUP(Table1[[#This Row],[Codigo_insumo]],BD_Insumos!$B:$E,4),"")</f>
        <v>15.860837164231068</v>
      </c>
      <c r="H8483" s="140">
        <v>6.4000000000000001E-2</v>
      </c>
      <c r="I8483" s="9"/>
      <c r="J8483" s="23">
        <f t="shared" si="132"/>
        <v>1.0150935785107884</v>
      </c>
      <c r="K8483" s="22" t="str">
        <f>IF(I8483&lt;&gt;"",SUMIF(Table1[Codigo_servico],A8483,Table1[Subtotal_insumo]),"")</f>
        <v/>
      </c>
      <c r="L8483" s="18">
        <f>IF(Table1[[#This Row],[Ordem_insumos]]&lt;&gt;0,VLOOKUP(Table1[[#This Row],[Codigo_servico]],Preencher_Orcamento!$B:$D,3,FALSE)*Table1[[#This Row],[Qtde_insumo]],"")</f>
        <v>0</v>
      </c>
      <c r="M8483" s="18">
        <f>IF(Table1[[#This Row],[Ordem_insumos]]&lt;&gt;0,VLOOKUP(Table1[[#This Row],[Codigo_servico]],Preencher_Orcamento!$B:$D,3,FALSE)*Table1[[#This Row],[Subtotal_insumo]],"")</f>
        <v>0</v>
      </c>
    </row>
    <row r="8484" spans="1:13" ht="26.25" x14ac:dyDescent="0.25">
      <c r="A8484" s="6">
        <v>101280</v>
      </c>
      <c r="B8484" s="126">
        <v>4</v>
      </c>
      <c r="C8484" s="133"/>
      <c r="D8484" s="134">
        <v>70002</v>
      </c>
      <c r="E8484" s="7" t="s">
        <v>1683</v>
      </c>
      <c r="F8484" s="8" t="s">
        <v>5</v>
      </c>
      <c r="G8484" s="18">
        <f>IFERROR(VLOOKUP(Table1[[#This Row],[Codigo_insumo]],BD_Insumos!$B:$E,4),"")</f>
        <v>33.687399999999997</v>
      </c>
      <c r="H8484" s="140">
        <v>1</v>
      </c>
      <c r="I8484" s="9"/>
      <c r="J8484" s="23">
        <f t="shared" si="132"/>
        <v>33.687399999999997</v>
      </c>
      <c r="K8484" s="22" t="str">
        <f>IF(I8484&lt;&gt;"",SUMIF(Table1[Codigo_servico],A8484,Table1[Subtotal_insumo]),"")</f>
        <v/>
      </c>
      <c r="L8484" s="18">
        <f>IF(Table1[[#This Row],[Ordem_insumos]]&lt;&gt;0,VLOOKUP(Table1[[#This Row],[Codigo_servico]],Preencher_Orcamento!$B:$D,3,FALSE)*Table1[[#This Row],[Qtde_insumo]],"")</f>
        <v>0</v>
      </c>
      <c r="M8484" s="18">
        <f>IF(Table1[[#This Row],[Ordem_insumos]]&lt;&gt;0,VLOOKUP(Table1[[#This Row],[Codigo_servico]],Preencher_Orcamento!$B:$D,3,FALSE)*Table1[[#This Row],[Subtotal_insumo]],"")</f>
        <v>0</v>
      </c>
    </row>
    <row r="8485" spans="1:13" x14ac:dyDescent="0.25">
      <c r="A8485" s="3">
        <v>101281</v>
      </c>
      <c r="B8485" s="125">
        <v>0</v>
      </c>
      <c r="C8485" s="131" t="s">
        <v>2382</v>
      </c>
      <c r="D8485" s="132"/>
      <c r="E8485" s="4"/>
      <c r="F8485" s="4"/>
      <c r="G8485" s="17" t="str">
        <f>IFERROR(VLOOKUP(Table1[[#This Row],[Codigo_insumo]],BD_Insumos!$B:$E,4),"")</f>
        <v/>
      </c>
      <c r="H8485" s="139"/>
      <c r="I8485" s="5" t="s">
        <v>5</v>
      </c>
      <c r="J8485" s="20" t="str">
        <f t="shared" si="132"/>
        <v/>
      </c>
      <c r="K8485" s="21">
        <f>IF(I8485&lt;&gt;"",SUMIF(Table1[Codigo_servico],A8485,Table1[Subtotal_insumo]),"")</f>
        <v>76.780283470418979</v>
      </c>
      <c r="L8485" s="17" t="str">
        <f>IF(Table1[[#This Row],[Ordem_insumos]]&lt;&gt;0,VLOOKUP(Table1[[#This Row],[Codigo_servico]],Preencher_Orcamento!$B:$D,3,FALSE)*Table1[[#This Row],[Qtde_insumo]],"")</f>
        <v/>
      </c>
      <c r="M8485" s="17" t="str">
        <f>IF(Table1[[#This Row],[Ordem_insumos]]&lt;&gt;0,VLOOKUP(Table1[[#This Row],[Codigo_servico]],Preencher_Orcamento!$B:$D,3,FALSE)*Table1[[#This Row],[Subtotal_insumo]],"")</f>
        <v/>
      </c>
    </row>
    <row r="8486" spans="1:13" x14ac:dyDescent="0.25">
      <c r="A8486" s="6">
        <v>101281</v>
      </c>
      <c r="B8486" s="126">
        <v>1</v>
      </c>
      <c r="C8486" s="133"/>
      <c r="D8486" s="134">
        <v>2020</v>
      </c>
      <c r="E8486" s="7" t="s">
        <v>2188</v>
      </c>
      <c r="F8486" s="8" t="s">
        <v>2140</v>
      </c>
      <c r="G8486" s="16">
        <f>IFERROR(VLOOKUP(Table1[[#This Row],[Codigo_insumo]],BD_Insumos!$B:$E,4),"")</f>
        <v>15.860837164231068</v>
      </c>
      <c r="H8486" s="140">
        <v>9.1999999999999998E-2</v>
      </c>
      <c r="I8486" s="9"/>
      <c r="J8486" s="22">
        <f t="shared" si="132"/>
        <v>1.4591970191092583</v>
      </c>
      <c r="K8486" s="22" t="str">
        <f>IF(I8486&lt;&gt;"",SUMIF(Table1[Codigo_servico],A8486,Table1[Subtotal_insumo]),"")</f>
        <v/>
      </c>
      <c r="L8486" s="16">
        <f>IF(Table1[[#This Row],[Ordem_insumos]]&lt;&gt;0,VLOOKUP(Table1[[#This Row],[Codigo_servico]],Preencher_Orcamento!$B:$D,3,FALSE)*Table1[[#This Row],[Qtde_insumo]],"")</f>
        <v>0</v>
      </c>
      <c r="M8486" s="16">
        <f>IF(Table1[[#This Row],[Ordem_insumos]]&lt;&gt;0,VLOOKUP(Table1[[#This Row],[Codigo_servico]],Preencher_Orcamento!$B:$D,3,FALSE)*Table1[[#This Row],[Subtotal_insumo]],"")</f>
        <v>0</v>
      </c>
    </row>
    <row r="8487" spans="1:13" x14ac:dyDescent="0.25">
      <c r="A8487" s="6">
        <v>101281</v>
      </c>
      <c r="B8487" s="126">
        <v>2</v>
      </c>
      <c r="C8487" s="133"/>
      <c r="D8487" s="134">
        <v>2099</v>
      </c>
      <c r="E8487" s="7" t="s">
        <v>2205</v>
      </c>
      <c r="F8487" s="8" t="s">
        <v>2140</v>
      </c>
      <c r="G8487" s="16">
        <f>IFERROR(VLOOKUP(Table1[[#This Row],[Codigo_insumo]],BD_Insumos!$B:$E,4),"")</f>
        <v>12.627877718847255</v>
      </c>
      <c r="H8487" s="140">
        <v>2.5419999999999998</v>
      </c>
      <c r="I8487" s="9"/>
      <c r="J8487" s="22">
        <f t="shared" si="132"/>
        <v>32.100065161309722</v>
      </c>
      <c r="K8487" s="22" t="str">
        <f>IF(I8487&lt;&gt;"",SUMIF(Table1[Codigo_servico],A8487,Table1[Subtotal_insumo]),"")</f>
        <v/>
      </c>
      <c r="L8487" s="16">
        <f>IF(Table1[[#This Row],[Ordem_insumos]]&lt;&gt;0,VLOOKUP(Table1[[#This Row],[Codigo_servico]],Preencher_Orcamento!$B:$D,3,FALSE)*Table1[[#This Row],[Qtde_insumo]],"")</f>
        <v>0</v>
      </c>
      <c r="M8487" s="16">
        <f>IF(Table1[[#This Row],[Ordem_insumos]]&lt;&gt;0,VLOOKUP(Table1[[#This Row],[Codigo_servico]],Preencher_Orcamento!$B:$D,3,FALSE)*Table1[[#This Row],[Subtotal_insumo]],"")</f>
        <v>0</v>
      </c>
    </row>
    <row r="8488" spans="1:13" ht="26.25" x14ac:dyDescent="0.25">
      <c r="A8488" s="6">
        <v>101281</v>
      </c>
      <c r="B8488" s="126">
        <v>3</v>
      </c>
      <c r="C8488" s="133"/>
      <c r="D8488" s="134">
        <v>70003</v>
      </c>
      <c r="E8488" s="7" t="s">
        <v>1684</v>
      </c>
      <c r="F8488" s="8" t="s">
        <v>5</v>
      </c>
      <c r="G8488" s="18">
        <f>IFERROR(VLOOKUP(Table1[[#This Row],[Codigo_insumo]],BD_Insumos!$B:$E,4),"")</f>
        <v>42.758499999999998</v>
      </c>
      <c r="H8488" s="140">
        <v>1</v>
      </c>
      <c r="I8488" s="9"/>
      <c r="J8488" s="23">
        <f t="shared" si="132"/>
        <v>42.758499999999998</v>
      </c>
      <c r="K8488" s="22" t="str">
        <f>IF(I8488&lt;&gt;"",SUMIF(Table1[Codigo_servico],A8488,Table1[Subtotal_insumo]),"")</f>
        <v/>
      </c>
      <c r="L8488" s="18">
        <f>IF(Table1[[#This Row],[Ordem_insumos]]&lt;&gt;0,VLOOKUP(Table1[[#This Row],[Codigo_servico]],Preencher_Orcamento!$B:$D,3,FALSE)*Table1[[#This Row],[Qtde_insumo]],"")</f>
        <v>0</v>
      </c>
      <c r="M8488" s="18">
        <f>IF(Table1[[#This Row],[Ordem_insumos]]&lt;&gt;0,VLOOKUP(Table1[[#This Row],[Codigo_servico]],Preencher_Orcamento!$B:$D,3,FALSE)*Table1[[#This Row],[Subtotal_insumo]],"")</f>
        <v>0</v>
      </c>
    </row>
    <row r="8489" spans="1:13" ht="26.25" x14ac:dyDescent="0.25">
      <c r="A8489" s="6">
        <v>101281</v>
      </c>
      <c r="B8489" s="126">
        <v>4</v>
      </c>
      <c r="C8489" s="133"/>
      <c r="D8489" s="134">
        <v>10630</v>
      </c>
      <c r="E8489" s="7" t="s">
        <v>140</v>
      </c>
      <c r="F8489" s="8" t="s">
        <v>58</v>
      </c>
      <c r="G8489" s="18">
        <f>IFERROR(VLOOKUP(Table1[[#This Row],[Codigo_insumo]],BD_Insumos!$B:$E,4),"")</f>
        <v>420.47390000000001</v>
      </c>
      <c r="H8489" s="140">
        <v>1.1000000000000001E-3</v>
      </c>
      <c r="I8489" s="9"/>
      <c r="J8489" s="23">
        <f t="shared" si="132"/>
        <v>0.46252129000000003</v>
      </c>
      <c r="K8489" s="22" t="str">
        <f>IF(I8489&lt;&gt;"",SUMIF(Table1[Codigo_servico],A8489,Table1[Subtotal_insumo]),"")</f>
        <v/>
      </c>
      <c r="L8489" s="18">
        <f>IF(Table1[[#This Row],[Ordem_insumos]]&lt;&gt;0,VLOOKUP(Table1[[#This Row],[Codigo_servico]],Preencher_Orcamento!$B:$D,3,FALSE)*Table1[[#This Row],[Qtde_insumo]],"")</f>
        <v>0</v>
      </c>
      <c r="M8489" s="18">
        <f>IF(Table1[[#This Row],[Ordem_insumos]]&lt;&gt;0,VLOOKUP(Table1[[#This Row],[Codigo_servico]],Preencher_Orcamento!$B:$D,3,FALSE)*Table1[[#This Row],[Subtotal_insumo]],"")</f>
        <v>0</v>
      </c>
    </row>
    <row r="8490" spans="1:13" x14ac:dyDescent="0.25">
      <c r="A8490" s="3">
        <v>101282</v>
      </c>
      <c r="B8490" s="125">
        <v>0</v>
      </c>
      <c r="C8490" s="131" t="s">
        <v>2383</v>
      </c>
      <c r="D8490" s="132"/>
      <c r="E8490" s="4"/>
      <c r="F8490" s="4"/>
      <c r="G8490" s="17" t="str">
        <f>IFERROR(VLOOKUP(Table1[[#This Row],[Codigo_insumo]],BD_Insumos!$B:$E,4),"")</f>
        <v/>
      </c>
      <c r="H8490" s="139"/>
      <c r="I8490" s="5" t="s">
        <v>5</v>
      </c>
      <c r="J8490" s="20" t="str">
        <f t="shared" si="132"/>
        <v/>
      </c>
      <c r="K8490" s="21">
        <f>IF(I8490&lt;&gt;"",SUMIF(Table1[Codigo_servico],A8490,Table1[Subtotal_insumo]),"")</f>
        <v>98.966001932217566</v>
      </c>
      <c r="L8490" s="17" t="str">
        <f>IF(Table1[[#This Row],[Ordem_insumos]]&lt;&gt;0,VLOOKUP(Table1[[#This Row],[Codigo_servico]],Preencher_Orcamento!$B:$D,3,FALSE)*Table1[[#This Row],[Qtde_insumo]],"")</f>
        <v/>
      </c>
      <c r="M8490" s="17" t="str">
        <f>IF(Table1[[#This Row],[Ordem_insumos]]&lt;&gt;0,VLOOKUP(Table1[[#This Row],[Codigo_servico]],Preencher_Orcamento!$B:$D,3,FALSE)*Table1[[#This Row],[Subtotal_insumo]],"")</f>
        <v/>
      </c>
    </row>
    <row r="8491" spans="1:13" x14ac:dyDescent="0.25">
      <c r="A8491" s="6">
        <v>101282</v>
      </c>
      <c r="B8491" s="126">
        <v>1</v>
      </c>
      <c r="C8491" s="133"/>
      <c r="D8491" s="134">
        <v>2099</v>
      </c>
      <c r="E8491" s="7" t="s">
        <v>2205</v>
      </c>
      <c r="F8491" s="8" t="s">
        <v>2140</v>
      </c>
      <c r="G8491" s="16">
        <f>IFERROR(VLOOKUP(Table1[[#This Row],[Codigo_insumo]],BD_Insumos!$B:$E,4),"")</f>
        <v>12.627877718847255</v>
      </c>
      <c r="H8491" s="140">
        <v>2.9929999999999999</v>
      </c>
      <c r="I8491" s="9"/>
      <c r="J8491" s="22">
        <f t="shared" si="132"/>
        <v>37.795238012509834</v>
      </c>
      <c r="K8491" s="22" t="str">
        <f>IF(I8491&lt;&gt;"",SUMIF(Table1[Codigo_servico],A8491,Table1[Subtotal_insumo]),"")</f>
        <v/>
      </c>
      <c r="L8491" s="16">
        <f>IF(Table1[[#This Row],[Ordem_insumos]]&lt;&gt;0,VLOOKUP(Table1[[#This Row],[Codigo_servico]],Preencher_Orcamento!$B:$D,3,FALSE)*Table1[[#This Row],[Qtde_insumo]],"")</f>
        <v>0</v>
      </c>
      <c r="M8491" s="16">
        <f>IF(Table1[[#This Row],[Ordem_insumos]]&lt;&gt;0,VLOOKUP(Table1[[#This Row],[Codigo_servico]],Preencher_Orcamento!$B:$D,3,FALSE)*Table1[[#This Row],[Subtotal_insumo]],"")</f>
        <v>0</v>
      </c>
    </row>
    <row r="8492" spans="1:13" ht="26.25" x14ac:dyDescent="0.25">
      <c r="A8492" s="6">
        <v>101282</v>
      </c>
      <c r="B8492" s="126">
        <v>2</v>
      </c>
      <c r="C8492" s="133"/>
      <c r="D8492" s="134">
        <v>70004</v>
      </c>
      <c r="E8492" s="7" t="s">
        <v>1685</v>
      </c>
      <c r="F8492" s="8" t="s">
        <v>5</v>
      </c>
      <c r="G8492" s="16">
        <f>IFERROR(VLOOKUP(Table1[[#This Row],[Codigo_insumo]],BD_Insumos!$B:$E,4),"")</f>
        <v>58.678800000000003</v>
      </c>
      <c r="H8492" s="140">
        <v>1</v>
      </c>
      <c r="I8492" s="9"/>
      <c r="J8492" s="22">
        <f t="shared" si="132"/>
        <v>58.678800000000003</v>
      </c>
      <c r="K8492" s="22" t="str">
        <f>IF(I8492&lt;&gt;"",SUMIF(Table1[Codigo_servico],A8492,Table1[Subtotal_insumo]),"")</f>
        <v/>
      </c>
      <c r="L8492" s="16">
        <f>IF(Table1[[#This Row],[Ordem_insumos]]&lt;&gt;0,VLOOKUP(Table1[[#This Row],[Codigo_servico]],Preencher_Orcamento!$B:$D,3,FALSE)*Table1[[#This Row],[Qtde_insumo]],"")</f>
        <v>0</v>
      </c>
      <c r="M8492" s="16">
        <f>IF(Table1[[#This Row],[Ordem_insumos]]&lt;&gt;0,VLOOKUP(Table1[[#This Row],[Codigo_servico]],Preencher_Orcamento!$B:$D,3,FALSE)*Table1[[#This Row],[Subtotal_insumo]],"")</f>
        <v>0</v>
      </c>
    </row>
    <row r="8493" spans="1:13" ht="26.25" x14ac:dyDescent="0.25">
      <c r="A8493" s="6">
        <v>101282</v>
      </c>
      <c r="B8493" s="126">
        <v>3</v>
      </c>
      <c r="C8493" s="133"/>
      <c r="D8493" s="134">
        <v>10630</v>
      </c>
      <c r="E8493" s="7" t="s">
        <v>140</v>
      </c>
      <c r="F8493" s="8" t="s">
        <v>58</v>
      </c>
      <c r="G8493" s="18">
        <f>IFERROR(VLOOKUP(Table1[[#This Row],[Codigo_insumo]],BD_Insumos!$B:$E,4),"")</f>
        <v>420.47390000000001</v>
      </c>
      <c r="H8493" s="140">
        <v>1.4E-3</v>
      </c>
      <c r="I8493" s="9"/>
      <c r="J8493" s="23">
        <f t="shared" si="132"/>
        <v>0.58866346000000003</v>
      </c>
      <c r="K8493" s="22" t="str">
        <f>IF(I8493&lt;&gt;"",SUMIF(Table1[Codigo_servico],A8493,Table1[Subtotal_insumo]),"")</f>
        <v/>
      </c>
      <c r="L8493" s="18">
        <f>IF(Table1[[#This Row],[Ordem_insumos]]&lt;&gt;0,VLOOKUP(Table1[[#This Row],[Codigo_servico]],Preencher_Orcamento!$B:$D,3,FALSE)*Table1[[#This Row],[Qtde_insumo]],"")</f>
        <v>0</v>
      </c>
      <c r="M8493" s="18">
        <f>IF(Table1[[#This Row],[Ordem_insumos]]&lt;&gt;0,VLOOKUP(Table1[[#This Row],[Codigo_servico]],Preencher_Orcamento!$B:$D,3,FALSE)*Table1[[#This Row],[Subtotal_insumo]],"")</f>
        <v>0</v>
      </c>
    </row>
    <row r="8494" spans="1:13" x14ac:dyDescent="0.25">
      <c r="A8494" s="6">
        <v>101282</v>
      </c>
      <c r="B8494" s="126">
        <v>4</v>
      </c>
      <c r="C8494" s="133"/>
      <c r="D8494" s="134">
        <v>2020</v>
      </c>
      <c r="E8494" s="7" t="s">
        <v>2188</v>
      </c>
      <c r="F8494" s="8" t="s">
        <v>2140</v>
      </c>
      <c r="G8494" s="18">
        <f>IFERROR(VLOOKUP(Table1[[#This Row],[Codigo_insumo]],BD_Insumos!$B:$E,4),"")</f>
        <v>15.860837164231068</v>
      </c>
      <c r="H8494" s="140">
        <v>0.12</v>
      </c>
      <c r="I8494" s="9"/>
      <c r="J8494" s="23">
        <f t="shared" si="132"/>
        <v>1.9033004597077281</v>
      </c>
      <c r="K8494" s="22" t="str">
        <f>IF(I8494&lt;&gt;"",SUMIF(Table1[Codigo_servico],A8494,Table1[Subtotal_insumo]),"")</f>
        <v/>
      </c>
      <c r="L8494" s="18">
        <f>IF(Table1[[#This Row],[Ordem_insumos]]&lt;&gt;0,VLOOKUP(Table1[[#This Row],[Codigo_servico]],Preencher_Orcamento!$B:$D,3,FALSE)*Table1[[#This Row],[Qtde_insumo]],"")</f>
        <v>0</v>
      </c>
      <c r="M8494" s="18">
        <f>IF(Table1[[#This Row],[Ordem_insumos]]&lt;&gt;0,VLOOKUP(Table1[[#This Row],[Codigo_servico]],Preencher_Orcamento!$B:$D,3,FALSE)*Table1[[#This Row],[Subtotal_insumo]],"")</f>
        <v>0</v>
      </c>
    </row>
    <row r="8495" spans="1:13" x14ac:dyDescent="0.25">
      <c r="A8495" s="3">
        <v>101283</v>
      </c>
      <c r="B8495" s="125">
        <v>0</v>
      </c>
      <c r="C8495" s="131" t="s">
        <v>2384</v>
      </c>
      <c r="D8495" s="132"/>
      <c r="E8495" s="4"/>
      <c r="F8495" s="4"/>
      <c r="G8495" s="17" t="str">
        <f>IFERROR(VLOOKUP(Table1[[#This Row],[Codigo_insumo]],BD_Insumos!$B:$E,4),"")</f>
        <v/>
      </c>
      <c r="H8495" s="139"/>
      <c r="I8495" s="5" t="s">
        <v>5</v>
      </c>
      <c r="J8495" s="20" t="str">
        <f t="shared" si="132"/>
        <v/>
      </c>
      <c r="K8495" s="21">
        <f>IF(I8495&lt;&gt;"",SUMIF(Table1[Codigo_servico],A8495,Table1[Subtotal_insumo]),"")</f>
        <v>119.1642389229069</v>
      </c>
      <c r="L8495" s="17" t="str">
        <f>IF(Table1[[#This Row],[Ordem_insumos]]&lt;&gt;0,VLOOKUP(Table1[[#This Row],[Codigo_servico]],Preencher_Orcamento!$B:$D,3,FALSE)*Table1[[#This Row],[Qtde_insumo]],"")</f>
        <v/>
      </c>
      <c r="M8495" s="17" t="str">
        <f>IF(Table1[[#This Row],[Ordem_insumos]]&lt;&gt;0,VLOOKUP(Table1[[#This Row],[Codigo_servico]],Preencher_Orcamento!$B:$D,3,FALSE)*Table1[[#This Row],[Subtotal_insumo]],"")</f>
        <v/>
      </c>
    </row>
    <row r="8496" spans="1:13" x14ac:dyDescent="0.25">
      <c r="A8496" s="6">
        <v>101283</v>
      </c>
      <c r="B8496" s="126">
        <v>1</v>
      </c>
      <c r="C8496" s="133"/>
      <c r="D8496" s="134">
        <v>2099</v>
      </c>
      <c r="E8496" s="7" t="s">
        <v>2205</v>
      </c>
      <c r="F8496" s="8" t="s">
        <v>2140</v>
      </c>
      <c r="G8496" s="16">
        <f>IFERROR(VLOOKUP(Table1[[#This Row],[Codigo_insumo]],BD_Insumos!$B:$E,4),"")</f>
        <v>12.627877718847255</v>
      </c>
      <c r="H8496" s="140">
        <v>3.4420000000000002</v>
      </c>
      <c r="I8496" s="9"/>
      <c r="J8496" s="22">
        <f t="shared" si="132"/>
        <v>43.465155108272256</v>
      </c>
      <c r="K8496" s="22" t="str">
        <f>IF(I8496&lt;&gt;"",SUMIF(Table1[Codigo_servico],A8496,Table1[Subtotal_insumo]),"")</f>
        <v/>
      </c>
      <c r="L8496" s="16">
        <f>IF(Table1[[#This Row],[Ordem_insumos]]&lt;&gt;0,VLOOKUP(Table1[[#This Row],[Codigo_servico]],Preencher_Orcamento!$B:$D,3,FALSE)*Table1[[#This Row],[Qtde_insumo]],"")</f>
        <v>0</v>
      </c>
      <c r="M8496" s="16">
        <f>IF(Table1[[#This Row],[Ordem_insumos]]&lt;&gt;0,VLOOKUP(Table1[[#This Row],[Codigo_servico]],Preencher_Orcamento!$B:$D,3,FALSE)*Table1[[#This Row],[Subtotal_insumo]],"")</f>
        <v>0</v>
      </c>
    </row>
    <row r="8497" spans="1:13" x14ac:dyDescent="0.25">
      <c r="A8497" s="6">
        <v>101283</v>
      </c>
      <c r="B8497" s="126">
        <v>2</v>
      </c>
      <c r="C8497" s="133"/>
      <c r="D8497" s="134">
        <v>2020</v>
      </c>
      <c r="E8497" s="7" t="s">
        <v>2188</v>
      </c>
      <c r="F8497" s="8" t="s">
        <v>2140</v>
      </c>
      <c r="G8497" s="16">
        <f>IFERROR(VLOOKUP(Table1[[#This Row],[Codigo_insumo]],BD_Insumos!$B:$E,4),"")</f>
        <v>15.860837164231068</v>
      </c>
      <c r="H8497" s="140">
        <v>0.15</v>
      </c>
      <c r="I8497" s="9"/>
      <c r="J8497" s="22">
        <f t="shared" si="132"/>
        <v>2.37912557463466</v>
      </c>
      <c r="K8497" s="22" t="str">
        <f>IF(I8497&lt;&gt;"",SUMIF(Table1[Codigo_servico],A8497,Table1[Subtotal_insumo]),"")</f>
        <v/>
      </c>
      <c r="L8497" s="16">
        <f>IF(Table1[[#This Row],[Ordem_insumos]]&lt;&gt;0,VLOOKUP(Table1[[#This Row],[Codigo_servico]],Preencher_Orcamento!$B:$D,3,FALSE)*Table1[[#This Row],[Qtde_insumo]],"")</f>
        <v>0</v>
      </c>
      <c r="M8497" s="16">
        <f>IF(Table1[[#This Row],[Ordem_insumos]]&lt;&gt;0,VLOOKUP(Table1[[#This Row],[Codigo_servico]],Preencher_Orcamento!$B:$D,3,FALSE)*Table1[[#This Row],[Subtotal_insumo]],"")</f>
        <v>0</v>
      </c>
    </row>
    <row r="8498" spans="1:13" ht="26.25" x14ac:dyDescent="0.25">
      <c r="A8498" s="6">
        <v>101283</v>
      </c>
      <c r="B8498" s="126">
        <v>3</v>
      </c>
      <c r="C8498" s="133"/>
      <c r="D8498" s="134">
        <v>70005</v>
      </c>
      <c r="E8498" s="7" t="s">
        <v>1686</v>
      </c>
      <c r="F8498" s="8" t="s">
        <v>5</v>
      </c>
      <c r="G8498" s="18">
        <f>IFERROR(VLOOKUP(Table1[[#This Row],[Codigo_insumo]],BD_Insumos!$B:$E,4),"")</f>
        <v>72.647199999999998</v>
      </c>
      <c r="H8498" s="140">
        <v>1</v>
      </c>
      <c r="I8498" s="9"/>
      <c r="J8498" s="23">
        <f t="shared" si="132"/>
        <v>72.647199999999998</v>
      </c>
      <c r="K8498" s="22" t="str">
        <f>IF(I8498&lt;&gt;"",SUMIF(Table1[Codigo_servico],A8498,Table1[Subtotal_insumo]),"")</f>
        <v/>
      </c>
      <c r="L8498" s="18">
        <f>IF(Table1[[#This Row],[Ordem_insumos]]&lt;&gt;0,VLOOKUP(Table1[[#This Row],[Codigo_servico]],Preencher_Orcamento!$B:$D,3,FALSE)*Table1[[#This Row],[Qtde_insumo]],"")</f>
        <v>0</v>
      </c>
      <c r="M8498" s="18">
        <f>IF(Table1[[#This Row],[Ordem_insumos]]&lt;&gt;0,VLOOKUP(Table1[[#This Row],[Codigo_servico]],Preencher_Orcamento!$B:$D,3,FALSE)*Table1[[#This Row],[Subtotal_insumo]],"")</f>
        <v>0</v>
      </c>
    </row>
    <row r="8499" spans="1:13" ht="26.25" x14ac:dyDescent="0.25">
      <c r="A8499" s="6">
        <v>101283</v>
      </c>
      <c r="B8499" s="126">
        <v>4</v>
      </c>
      <c r="C8499" s="133"/>
      <c r="D8499" s="134">
        <v>10630</v>
      </c>
      <c r="E8499" s="7" t="s">
        <v>140</v>
      </c>
      <c r="F8499" s="8" t="s">
        <v>58</v>
      </c>
      <c r="G8499" s="18">
        <f>IFERROR(VLOOKUP(Table1[[#This Row],[Codigo_insumo]],BD_Insumos!$B:$E,4),"")</f>
        <v>420.47390000000001</v>
      </c>
      <c r="H8499" s="140">
        <v>1.6000000000000001E-3</v>
      </c>
      <c r="I8499" s="9"/>
      <c r="J8499" s="23">
        <f t="shared" si="132"/>
        <v>0.67275824000000006</v>
      </c>
      <c r="K8499" s="22" t="str">
        <f>IF(I8499&lt;&gt;"",SUMIF(Table1[Codigo_servico],A8499,Table1[Subtotal_insumo]),"")</f>
        <v/>
      </c>
      <c r="L8499" s="18">
        <f>IF(Table1[[#This Row],[Ordem_insumos]]&lt;&gt;0,VLOOKUP(Table1[[#This Row],[Codigo_servico]],Preencher_Orcamento!$B:$D,3,FALSE)*Table1[[#This Row],[Qtde_insumo]],"")</f>
        <v>0</v>
      </c>
      <c r="M8499" s="18">
        <f>IF(Table1[[#This Row],[Ordem_insumos]]&lt;&gt;0,VLOOKUP(Table1[[#This Row],[Codigo_servico]],Preencher_Orcamento!$B:$D,3,FALSE)*Table1[[#This Row],[Subtotal_insumo]],"")</f>
        <v>0</v>
      </c>
    </row>
    <row r="8500" spans="1:13" x14ac:dyDescent="0.25">
      <c r="A8500" s="3">
        <v>101290</v>
      </c>
      <c r="B8500" s="125">
        <v>0</v>
      </c>
      <c r="C8500" s="131" t="s">
        <v>2389</v>
      </c>
      <c r="D8500" s="132"/>
      <c r="E8500" s="4"/>
      <c r="F8500" s="4"/>
      <c r="G8500" s="17" t="str">
        <f>IFERROR(VLOOKUP(Table1[[#This Row],[Codigo_insumo]],BD_Insumos!$B:$E,4),"")</f>
        <v/>
      </c>
      <c r="H8500" s="139"/>
      <c r="I8500" s="5" t="s">
        <v>58</v>
      </c>
      <c r="J8500" s="20" t="str">
        <f t="shared" si="132"/>
        <v/>
      </c>
      <c r="K8500" s="21">
        <f>IF(I8500&lt;&gt;"",SUMIF(Table1[Codigo_servico],A8500,Table1[Subtotal_insumo]),"")</f>
        <v>34.095269840887589</v>
      </c>
      <c r="L8500" s="17" t="str">
        <f>IF(Table1[[#This Row],[Ordem_insumos]]&lt;&gt;0,VLOOKUP(Table1[[#This Row],[Codigo_servico]],Preencher_Orcamento!$B:$D,3,FALSE)*Table1[[#This Row],[Qtde_insumo]],"")</f>
        <v/>
      </c>
      <c r="M8500" s="17" t="str">
        <f>IF(Table1[[#This Row],[Ordem_insumos]]&lt;&gt;0,VLOOKUP(Table1[[#This Row],[Codigo_servico]],Preencher_Orcamento!$B:$D,3,FALSE)*Table1[[#This Row],[Subtotal_insumo]],"")</f>
        <v/>
      </c>
    </row>
    <row r="8501" spans="1:13" x14ac:dyDescent="0.25">
      <c r="A8501" s="6">
        <v>101290</v>
      </c>
      <c r="B8501" s="126">
        <v>1</v>
      </c>
      <c r="C8501" s="133"/>
      <c r="D8501" s="134">
        <v>2099</v>
      </c>
      <c r="E8501" s="7" t="s">
        <v>2205</v>
      </c>
      <c r="F8501" s="8" t="s">
        <v>2140</v>
      </c>
      <c r="G8501" s="16">
        <f>IFERROR(VLOOKUP(Table1[[#This Row],[Codigo_insumo]],BD_Insumos!$B:$E,4),"")</f>
        <v>12.627877718847255</v>
      </c>
      <c r="H8501" s="140">
        <v>2.7</v>
      </c>
      <c r="I8501" s="9"/>
      <c r="J8501" s="22">
        <f t="shared" si="132"/>
        <v>34.095269840887589</v>
      </c>
      <c r="K8501" s="22" t="str">
        <f>IF(I8501&lt;&gt;"",SUMIF(Table1[Codigo_servico],A8501,Table1[Subtotal_insumo]),"")</f>
        <v/>
      </c>
      <c r="L8501" s="16">
        <f>IF(Table1[[#This Row],[Ordem_insumos]]&lt;&gt;0,VLOOKUP(Table1[[#This Row],[Codigo_servico]],Preencher_Orcamento!$B:$D,3,FALSE)*Table1[[#This Row],[Qtde_insumo]],"")</f>
        <v>0</v>
      </c>
      <c r="M8501" s="16">
        <f>IF(Table1[[#This Row],[Ordem_insumos]]&lt;&gt;0,VLOOKUP(Table1[[#This Row],[Codigo_servico]],Preencher_Orcamento!$B:$D,3,FALSE)*Table1[[#This Row],[Subtotal_insumo]],"")</f>
        <v>0</v>
      </c>
    </row>
    <row r="8502" spans="1:13" x14ac:dyDescent="0.25">
      <c r="A8502" s="3">
        <v>101291</v>
      </c>
      <c r="B8502" s="125">
        <v>0</v>
      </c>
      <c r="C8502" s="131" t="s">
        <v>2390</v>
      </c>
      <c r="D8502" s="132"/>
      <c r="E8502" s="4"/>
      <c r="F8502" s="4"/>
      <c r="G8502" s="17" t="str">
        <f>IFERROR(VLOOKUP(Table1[[#This Row],[Codigo_insumo]],BD_Insumos!$B:$E,4),"")</f>
        <v/>
      </c>
      <c r="H8502" s="139"/>
      <c r="I8502" s="5" t="s">
        <v>58</v>
      </c>
      <c r="J8502" s="20" t="str">
        <f t="shared" si="132"/>
        <v/>
      </c>
      <c r="K8502" s="21">
        <f>IF(I8502&lt;&gt;"",SUMIF(Table1[Codigo_servico],A8502,Table1[Subtotal_insumo]),"")</f>
        <v>298.94111064154566</v>
      </c>
      <c r="L8502" s="17" t="str">
        <f>IF(Table1[[#This Row],[Ordem_insumos]]&lt;&gt;0,VLOOKUP(Table1[[#This Row],[Codigo_servico]],Preencher_Orcamento!$B:$D,3,FALSE)*Table1[[#This Row],[Qtde_insumo]],"")</f>
        <v/>
      </c>
      <c r="M8502" s="17" t="str">
        <f>IF(Table1[[#This Row],[Ordem_insumos]]&lt;&gt;0,VLOOKUP(Table1[[#This Row],[Codigo_servico]],Preencher_Orcamento!$B:$D,3,FALSE)*Table1[[#This Row],[Subtotal_insumo]],"")</f>
        <v/>
      </c>
    </row>
    <row r="8503" spans="1:13" x14ac:dyDescent="0.25">
      <c r="A8503" s="6">
        <v>101291</v>
      </c>
      <c r="B8503" s="126">
        <v>1</v>
      </c>
      <c r="C8503" s="133"/>
      <c r="D8503" s="134">
        <v>2099</v>
      </c>
      <c r="E8503" s="7" t="s">
        <v>2205</v>
      </c>
      <c r="F8503" s="8" t="s">
        <v>2140</v>
      </c>
      <c r="G8503" s="16">
        <f>IFERROR(VLOOKUP(Table1[[#This Row],[Codigo_insumo]],BD_Insumos!$B:$E,4),"")</f>
        <v>12.627877718847255</v>
      </c>
      <c r="H8503" s="140">
        <v>6</v>
      </c>
      <c r="I8503" s="9"/>
      <c r="J8503" s="22">
        <f t="shared" si="132"/>
        <v>75.767266313083525</v>
      </c>
      <c r="K8503" s="22" t="str">
        <f>IF(I8503&lt;&gt;"",SUMIF(Table1[Codigo_servico],A8503,Table1[Subtotal_insumo]),"")</f>
        <v/>
      </c>
      <c r="L8503" s="16">
        <f>IF(Table1[[#This Row],[Ordem_insumos]]&lt;&gt;0,VLOOKUP(Table1[[#This Row],[Codigo_servico]],Preencher_Orcamento!$B:$D,3,FALSE)*Table1[[#This Row],[Qtde_insumo]],"")</f>
        <v>0</v>
      </c>
      <c r="M8503" s="16">
        <f>IF(Table1[[#This Row],[Ordem_insumos]]&lt;&gt;0,VLOOKUP(Table1[[#This Row],[Codigo_servico]],Preencher_Orcamento!$B:$D,3,FALSE)*Table1[[#This Row],[Subtotal_insumo]],"")</f>
        <v>0</v>
      </c>
    </row>
    <row r="8504" spans="1:13" x14ac:dyDescent="0.25">
      <c r="A8504" s="6">
        <v>101291</v>
      </c>
      <c r="B8504" s="126">
        <v>2</v>
      </c>
      <c r="C8504" s="133"/>
      <c r="D8504" s="134">
        <v>10604</v>
      </c>
      <c r="E8504" s="7" t="s">
        <v>114</v>
      </c>
      <c r="F8504" s="8" t="s">
        <v>58</v>
      </c>
      <c r="G8504" s="16">
        <f>IFERROR(VLOOKUP(Table1[[#This Row],[Codigo_insumo]],BD_Insumos!$B:$E,4),"")</f>
        <v>182.33539999999999</v>
      </c>
      <c r="H8504" s="140">
        <v>1.05</v>
      </c>
      <c r="I8504" s="9"/>
      <c r="J8504" s="22">
        <f t="shared" si="132"/>
        <v>191.45217</v>
      </c>
      <c r="K8504" s="22" t="str">
        <f>IF(I8504&lt;&gt;"",SUMIF(Table1[Codigo_servico],A8504,Table1[Subtotal_insumo]),"")</f>
        <v/>
      </c>
      <c r="L8504" s="16">
        <f>IF(Table1[[#This Row],[Ordem_insumos]]&lt;&gt;0,VLOOKUP(Table1[[#This Row],[Codigo_servico]],Preencher_Orcamento!$B:$D,3,FALSE)*Table1[[#This Row],[Qtde_insumo]],"")</f>
        <v>0</v>
      </c>
      <c r="M8504" s="16">
        <f>IF(Table1[[#This Row],[Ordem_insumos]]&lt;&gt;0,VLOOKUP(Table1[[#This Row],[Codigo_servico]],Preencher_Orcamento!$B:$D,3,FALSE)*Table1[[#This Row],[Subtotal_insumo]],"")</f>
        <v>0</v>
      </c>
    </row>
    <row r="8505" spans="1:13" x14ac:dyDescent="0.25">
      <c r="A8505" s="6">
        <v>101291</v>
      </c>
      <c r="B8505" s="126">
        <v>3</v>
      </c>
      <c r="C8505" s="133"/>
      <c r="D8505" s="134">
        <v>2020</v>
      </c>
      <c r="E8505" s="7" t="s">
        <v>2188</v>
      </c>
      <c r="F8505" s="8" t="s">
        <v>2140</v>
      </c>
      <c r="G8505" s="18">
        <f>IFERROR(VLOOKUP(Table1[[#This Row],[Codigo_insumo]],BD_Insumos!$B:$E,4),"")</f>
        <v>15.860837164231068</v>
      </c>
      <c r="H8505" s="140">
        <v>2</v>
      </c>
      <c r="I8505" s="9"/>
      <c r="J8505" s="23">
        <f t="shared" si="132"/>
        <v>31.721674328462136</v>
      </c>
      <c r="K8505" s="22" t="str">
        <f>IF(I8505&lt;&gt;"",SUMIF(Table1[Codigo_servico],A8505,Table1[Subtotal_insumo]),"")</f>
        <v/>
      </c>
      <c r="L8505" s="18">
        <f>IF(Table1[[#This Row],[Ordem_insumos]]&lt;&gt;0,VLOOKUP(Table1[[#This Row],[Codigo_servico]],Preencher_Orcamento!$B:$D,3,FALSE)*Table1[[#This Row],[Qtde_insumo]],"")</f>
        <v>0</v>
      </c>
      <c r="M8505" s="18">
        <f>IF(Table1[[#This Row],[Ordem_insumos]]&lt;&gt;0,VLOOKUP(Table1[[#This Row],[Codigo_servico]],Preencher_Orcamento!$B:$D,3,FALSE)*Table1[[#This Row],[Subtotal_insumo]],"")</f>
        <v>0</v>
      </c>
    </row>
    <row r="8506" spans="1:13" x14ac:dyDescent="0.25">
      <c r="A8506" s="3">
        <v>101292</v>
      </c>
      <c r="B8506" s="125">
        <v>0</v>
      </c>
      <c r="C8506" s="131" t="s">
        <v>2391</v>
      </c>
      <c r="D8506" s="132"/>
      <c r="E8506" s="4"/>
      <c r="F8506" s="4"/>
      <c r="G8506" s="17" t="str">
        <f>IFERROR(VLOOKUP(Table1[[#This Row],[Codigo_insumo]],BD_Insumos!$B:$E,4),"")</f>
        <v/>
      </c>
      <c r="H8506" s="139"/>
      <c r="I8506" s="5" t="s">
        <v>170</v>
      </c>
      <c r="J8506" s="20" t="str">
        <f t="shared" si="132"/>
        <v/>
      </c>
      <c r="K8506" s="21">
        <f>IF(I8506&lt;&gt;"",SUMIF(Table1[Codigo_servico],A8506,Table1[Subtotal_insumo]),"")</f>
        <v>144.66074554276992</v>
      </c>
      <c r="L8506" s="17" t="str">
        <f>IF(Table1[[#This Row],[Ordem_insumos]]&lt;&gt;0,VLOOKUP(Table1[[#This Row],[Codigo_servico]],Preencher_Orcamento!$B:$D,3,FALSE)*Table1[[#This Row],[Qtde_insumo]],"")</f>
        <v/>
      </c>
      <c r="M8506" s="17" t="str">
        <f>IF(Table1[[#This Row],[Ordem_insumos]]&lt;&gt;0,VLOOKUP(Table1[[#This Row],[Codigo_servico]],Preencher_Orcamento!$B:$D,3,FALSE)*Table1[[#This Row],[Subtotal_insumo]],"")</f>
        <v/>
      </c>
    </row>
    <row r="8507" spans="1:13" ht="26.25" x14ac:dyDescent="0.25">
      <c r="A8507" s="6">
        <v>101292</v>
      </c>
      <c r="B8507" s="126">
        <v>1</v>
      </c>
      <c r="C8507" s="133"/>
      <c r="D8507" s="134">
        <v>10636</v>
      </c>
      <c r="E8507" s="7" t="s">
        <v>146</v>
      </c>
      <c r="F8507" s="8" t="s">
        <v>58</v>
      </c>
      <c r="G8507" s="16">
        <f>IFERROR(VLOOKUP(Table1[[#This Row],[Codigo_insumo]],BD_Insumos!$B:$E,4),"")</f>
        <v>318.20740000000001</v>
      </c>
      <c r="H8507" s="140">
        <v>1.44E-2</v>
      </c>
      <c r="I8507" s="9"/>
      <c r="J8507" s="22">
        <f t="shared" si="132"/>
        <v>4.5821865600000002</v>
      </c>
      <c r="K8507" s="22" t="str">
        <f>IF(I8507&lt;&gt;"",SUMIF(Table1[Codigo_servico],A8507,Table1[Subtotal_insumo]),"")</f>
        <v/>
      </c>
      <c r="L8507" s="16">
        <f>IF(Table1[[#This Row],[Ordem_insumos]]&lt;&gt;0,VLOOKUP(Table1[[#This Row],[Codigo_servico]],Preencher_Orcamento!$B:$D,3,FALSE)*Table1[[#This Row],[Qtde_insumo]],"")</f>
        <v>0</v>
      </c>
      <c r="M8507" s="16">
        <f>IF(Table1[[#This Row],[Ordem_insumos]]&lt;&gt;0,VLOOKUP(Table1[[#This Row],[Codigo_servico]],Preencher_Orcamento!$B:$D,3,FALSE)*Table1[[#This Row],[Subtotal_insumo]],"")</f>
        <v>0</v>
      </c>
    </row>
    <row r="8508" spans="1:13" x14ac:dyDescent="0.25">
      <c r="A8508" s="6">
        <v>101292</v>
      </c>
      <c r="B8508" s="126">
        <v>2</v>
      </c>
      <c r="C8508" s="133"/>
      <c r="D8508" s="134">
        <v>2099</v>
      </c>
      <c r="E8508" s="7" t="s">
        <v>2205</v>
      </c>
      <c r="F8508" s="8" t="s">
        <v>2140</v>
      </c>
      <c r="G8508" s="16">
        <f>IFERROR(VLOOKUP(Table1[[#This Row],[Codigo_insumo]],BD_Insumos!$B:$E,4),"")</f>
        <v>12.627877718847255</v>
      </c>
      <c r="H8508" s="140">
        <v>3.02</v>
      </c>
      <c r="I8508" s="9"/>
      <c r="J8508" s="22">
        <f t="shared" si="132"/>
        <v>38.136190710918711</v>
      </c>
      <c r="K8508" s="22" t="str">
        <f>IF(I8508&lt;&gt;"",SUMIF(Table1[Codigo_servico],A8508,Table1[Subtotal_insumo]),"")</f>
        <v/>
      </c>
      <c r="L8508" s="16">
        <f>IF(Table1[[#This Row],[Ordem_insumos]]&lt;&gt;0,VLOOKUP(Table1[[#This Row],[Codigo_servico]],Preencher_Orcamento!$B:$D,3,FALSE)*Table1[[#This Row],[Qtde_insumo]],"")</f>
        <v>0</v>
      </c>
      <c r="M8508" s="16">
        <f>IF(Table1[[#This Row],[Ordem_insumos]]&lt;&gt;0,VLOOKUP(Table1[[#This Row],[Codigo_servico]],Preencher_Orcamento!$B:$D,3,FALSE)*Table1[[#This Row],[Subtotal_insumo]],"")</f>
        <v>0</v>
      </c>
    </row>
    <row r="8509" spans="1:13" x14ac:dyDescent="0.25">
      <c r="A8509" s="6">
        <v>101292</v>
      </c>
      <c r="B8509" s="126">
        <v>3</v>
      </c>
      <c r="C8509" s="133"/>
      <c r="D8509" s="134">
        <v>12580</v>
      </c>
      <c r="E8509" s="7" t="s">
        <v>246</v>
      </c>
      <c r="F8509" s="8" t="s">
        <v>457</v>
      </c>
      <c r="G8509" s="18">
        <f>IFERROR(VLOOKUP(Table1[[#This Row],[Codigo_insumo]],BD_Insumos!$B:$E,4),"")</f>
        <v>0.25140000000000001</v>
      </c>
      <c r="H8509" s="140">
        <v>84</v>
      </c>
      <c r="I8509" s="9"/>
      <c r="J8509" s="23">
        <f t="shared" si="132"/>
        <v>21.117599999999999</v>
      </c>
      <c r="K8509" s="22" t="str">
        <f>IF(I8509&lt;&gt;"",SUMIF(Table1[Codigo_servico],A8509,Table1[Subtotal_insumo]),"")</f>
        <v/>
      </c>
      <c r="L8509" s="18">
        <f>IF(Table1[[#This Row],[Ordem_insumos]]&lt;&gt;0,VLOOKUP(Table1[[#This Row],[Codigo_servico]],Preencher_Orcamento!$B:$D,3,FALSE)*Table1[[#This Row],[Qtde_insumo]],"")</f>
        <v>0</v>
      </c>
      <c r="M8509" s="18">
        <f>IF(Table1[[#This Row],[Ordem_insumos]]&lt;&gt;0,VLOOKUP(Table1[[#This Row],[Codigo_servico]],Preencher_Orcamento!$B:$D,3,FALSE)*Table1[[#This Row],[Subtotal_insumo]],"")</f>
        <v>0</v>
      </c>
    </row>
    <row r="8510" spans="1:13" ht="26.25" x14ac:dyDescent="0.25">
      <c r="A8510" s="6">
        <v>101292</v>
      </c>
      <c r="B8510" s="126">
        <v>4</v>
      </c>
      <c r="C8510" s="133"/>
      <c r="D8510" s="134">
        <v>10648</v>
      </c>
      <c r="E8510" s="7" t="s">
        <v>158</v>
      </c>
      <c r="F8510" s="8" t="s">
        <v>58</v>
      </c>
      <c r="G8510" s="18">
        <f>IFERROR(VLOOKUP(Table1[[#This Row],[Codigo_insumo]],BD_Insumos!$B:$E,4),"")</f>
        <v>359.69349999999997</v>
      </c>
      <c r="H8510" s="140">
        <v>4.7E-2</v>
      </c>
      <c r="I8510" s="9"/>
      <c r="J8510" s="23">
        <f t="shared" si="132"/>
        <v>16.905594499999999</v>
      </c>
      <c r="K8510" s="22" t="str">
        <f>IF(I8510&lt;&gt;"",SUMIF(Table1[Codigo_servico],A8510,Table1[Subtotal_insumo]),"")</f>
        <v/>
      </c>
      <c r="L8510" s="18">
        <f>IF(Table1[[#This Row],[Ordem_insumos]]&lt;&gt;0,VLOOKUP(Table1[[#This Row],[Codigo_servico]],Preencher_Orcamento!$B:$D,3,FALSE)*Table1[[#This Row],[Qtde_insumo]],"")</f>
        <v>0</v>
      </c>
      <c r="M8510" s="18">
        <f>IF(Table1[[#This Row],[Ordem_insumos]]&lt;&gt;0,VLOOKUP(Table1[[#This Row],[Codigo_servico]],Preencher_Orcamento!$B:$D,3,FALSE)*Table1[[#This Row],[Subtotal_insumo]],"")</f>
        <v>0</v>
      </c>
    </row>
    <row r="8511" spans="1:13" x14ac:dyDescent="0.25">
      <c r="A8511" s="6">
        <v>101292</v>
      </c>
      <c r="B8511" s="126">
        <v>5</v>
      </c>
      <c r="C8511" s="133"/>
      <c r="D8511" s="134">
        <v>2020</v>
      </c>
      <c r="E8511" s="7" t="s">
        <v>2188</v>
      </c>
      <c r="F8511" s="8" t="s">
        <v>2140</v>
      </c>
      <c r="G8511" s="18">
        <f>IFERROR(VLOOKUP(Table1[[#This Row],[Codigo_insumo]],BD_Insumos!$B:$E,4),"")</f>
        <v>15.860837164231068</v>
      </c>
      <c r="H8511" s="140">
        <v>4.03</v>
      </c>
      <c r="I8511" s="9"/>
      <c r="J8511" s="23">
        <f t="shared" si="132"/>
        <v>63.919173771851206</v>
      </c>
      <c r="K8511" s="22" t="str">
        <f>IF(I8511&lt;&gt;"",SUMIF(Table1[Codigo_servico],A8511,Table1[Subtotal_insumo]),"")</f>
        <v/>
      </c>
      <c r="L8511" s="18">
        <f>IF(Table1[[#This Row],[Ordem_insumos]]&lt;&gt;0,VLOOKUP(Table1[[#This Row],[Codigo_servico]],Preencher_Orcamento!$B:$D,3,FALSE)*Table1[[#This Row],[Qtde_insumo]],"")</f>
        <v>0</v>
      </c>
      <c r="M8511" s="18">
        <f>IF(Table1[[#This Row],[Ordem_insumos]]&lt;&gt;0,VLOOKUP(Table1[[#This Row],[Codigo_servico]],Preencher_Orcamento!$B:$D,3,FALSE)*Table1[[#This Row],[Subtotal_insumo]],"")</f>
        <v>0</v>
      </c>
    </row>
    <row r="8512" spans="1:13" x14ac:dyDescent="0.25">
      <c r="A8512" s="3">
        <v>101293</v>
      </c>
      <c r="B8512" s="125">
        <v>0</v>
      </c>
      <c r="C8512" s="131" t="s">
        <v>2392</v>
      </c>
      <c r="D8512" s="132"/>
      <c r="E8512" s="4"/>
      <c r="F8512" s="4"/>
      <c r="G8512" s="17" t="str">
        <f>IFERROR(VLOOKUP(Table1[[#This Row],[Codigo_insumo]],BD_Insumos!$B:$E,4),"")</f>
        <v/>
      </c>
      <c r="H8512" s="139"/>
      <c r="I8512" s="5" t="s">
        <v>170</v>
      </c>
      <c r="J8512" s="20" t="str">
        <f t="shared" si="132"/>
        <v/>
      </c>
      <c r="K8512" s="21">
        <f>IF(I8512&lt;&gt;"",SUMIF(Table1[Codigo_servico],A8512,Table1[Subtotal_insumo]),"")</f>
        <v>201.07904954378097</v>
      </c>
      <c r="L8512" s="17" t="str">
        <f>IF(Table1[[#This Row],[Ordem_insumos]]&lt;&gt;0,VLOOKUP(Table1[[#This Row],[Codigo_servico]],Preencher_Orcamento!$B:$D,3,FALSE)*Table1[[#This Row],[Qtde_insumo]],"")</f>
        <v/>
      </c>
      <c r="M8512" s="17" t="str">
        <f>IF(Table1[[#This Row],[Ordem_insumos]]&lt;&gt;0,VLOOKUP(Table1[[#This Row],[Codigo_servico]],Preencher_Orcamento!$B:$D,3,FALSE)*Table1[[#This Row],[Subtotal_insumo]],"")</f>
        <v/>
      </c>
    </row>
    <row r="8513" spans="1:13" x14ac:dyDescent="0.25">
      <c r="A8513" s="6">
        <v>101293</v>
      </c>
      <c r="B8513" s="126">
        <v>1</v>
      </c>
      <c r="C8513" s="133"/>
      <c r="D8513" s="134">
        <v>2099</v>
      </c>
      <c r="E8513" s="7" t="s">
        <v>2205</v>
      </c>
      <c r="F8513" s="8" t="s">
        <v>2140</v>
      </c>
      <c r="G8513" s="16">
        <f>IFERROR(VLOOKUP(Table1[[#This Row],[Codigo_insumo]],BD_Insumos!$B:$E,4),"")</f>
        <v>12.627877718847255</v>
      </c>
      <c r="H8513" s="140">
        <v>4.907</v>
      </c>
      <c r="I8513" s="9"/>
      <c r="J8513" s="22">
        <f t="shared" si="132"/>
        <v>61.964995966383484</v>
      </c>
      <c r="K8513" s="22" t="str">
        <f>IF(I8513&lt;&gt;"",SUMIF(Table1[Codigo_servico],A8513,Table1[Subtotal_insumo]),"")</f>
        <v/>
      </c>
      <c r="L8513" s="16">
        <f>IF(Table1[[#This Row],[Ordem_insumos]]&lt;&gt;0,VLOOKUP(Table1[[#This Row],[Codigo_servico]],Preencher_Orcamento!$B:$D,3,FALSE)*Table1[[#This Row],[Qtde_insumo]],"")</f>
        <v>0</v>
      </c>
      <c r="M8513" s="16">
        <f>IF(Table1[[#This Row],[Ordem_insumos]]&lt;&gt;0,VLOOKUP(Table1[[#This Row],[Codigo_servico]],Preencher_Orcamento!$B:$D,3,FALSE)*Table1[[#This Row],[Subtotal_insumo]],"")</f>
        <v>0</v>
      </c>
    </row>
    <row r="8514" spans="1:13" x14ac:dyDescent="0.25">
      <c r="A8514" s="6">
        <v>101293</v>
      </c>
      <c r="B8514" s="126">
        <v>2</v>
      </c>
      <c r="C8514" s="133"/>
      <c r="D8514" s="134">
        <v>12580</v>
      </c>
      <c r="E8514" s="7" t="s">
        <v>246</v>
      </c>
      <c r="F8514" s="8" t="s">
        <v>457</v>
      </c>
      <c r="G8514" s="16">
        <f>IFERROR(VLOOKUP(Table1[[#This Row],[Codigo_insumo]],BD_Insumos!$B:$E,4),"")</f>
        <v>0.25140000000000001</v>
      </c>
      <c r="H8514" s="140">
        <v>159</v>
      </c>
      <c r="I8514" s="9"/>
      <c r="J8514" s="22">
        <f t="shared" ref="J8514:J8577" si="133">IF(I8514="",G8514*H8514,"")</f>
        <v>39.9726</v>
      </c>
      <c r="K8514" s="22" t="str">
        <f>IF(I8514&lt;&gt;"",SUMIF(Table1[Codigo_servico],A8514,Table1[Subtotal_insumo]),"")</f>
        <v/>
      </c>
      <c r="L8514" s="16">
        <f>IF(Table1[[#This Row],[Ordem_insumos]]&lt;&gt;0,VLOOKUP(Table1[[#This Row],[Codigo_servico]],Preencher_Orcamento!$B:$D,3,FALSE)*Table1[[#This Row],[Qtde_insumo]],"")</f>
        <v>0</v>
      </c>
      <c r="M8514" s="16">
        <f>IF(Table1[[#This Row],[Ordem_insumos]]&lt;&gt;0,VLOOKUP(Table1[[#This Row],[Codigo_servico]],Preencher_Orcamento!$B:$D,3,FALSE)*Table1[[#This Row],[Subtotal_insumo]],"")</f>
        <v>0</v>
      </c>
    </row>
    <row r="8515" spans="1:13" x14ac:dyDescent="0.25">
      <c r="A8515" s="6">
        <v>101293</v>
      </c>
      <c r="B8515" s="126">
        <v>3</v>
      </c>
      <c r="C8515" s="133"/>
      <c r="D8515" s="134">
        <v>2020</v>
      </c>
      <c r="E8515" s="7" t="s">
        <v>2188</v>
      </c>
      <c r="F8515" s="8" t="s">
        <v>2140</v>
      </c>
      <c r="G8515" s="18">
        <f>IFERROR(VLOOKUP(Table1[[#This Row],[Codigo_insumo]],BD_Insumos!$B:$E,4),"")</f>
        <v>15.860837164231068</v>
      </c>
      <c r="H8515" s="140">
        <v>4.49</v>
      </c>
      <c r="I8515" s="9"/>
      <c r="J8515" s="23">
        <f t="shared" si="133"/>
        <v>71.215158867397491</v>
      </c>
      <c r="K8515" s="22" t="str">
        <f>IF(I8515&lt;&gt;"",SUMIF(Table1[Codigo_servico],A8515,Table1[Subtotal_insumo]),"")</f>
        <v/>
      </c>
      <c r="L8515" s="18">
        <f>IF(Table1[[#This Row],[Ordem_insumos]]&lt;&gt;0,VLOOKUP(Table1[[#This Row],[Codigo_servico]],Preencher_Orcamento!$B:$D,3,FALSE)*Table1[[#This Row],[Qtde_insumo]],"")</f>
        <v>0</v>
      </c>
      <c r="M8515" s="18">
        <f>IF(Table1[[#This Row],[Ordem_insumos]]&lt;&gt;0,VLOOKUP(Table1[[#This Row],[Codigo_servico]],Preencher_Orcamento!$B:$D,3,FALSE)*Table1[[#This Row],[Subtotal_insumo]],"")</f>
        <v>0</v>
      </c>
    </row>
    <row r="8516" spans="1:13" ht="26.25" x14ac:dyDescent="0.25">
      <c r="A8516" s="6">
        <v>101293</v>
      </c>
      <c r="B8516" s="126">
        <v>4</v>
      </c>
      <c r="C8516" s="133"/>
      <c r="D8516" s="134">
        <v>10636</v>
      </c>
      <c r="E8516" s="7" t="s">
        <v>146</v>
      </c>
      <c r="F8516" s="8" t="s">
        <v>58</v>
      </c>
      <c r="G8516" s="18">
        <f>IFERROR(VLOOKUP(Table1[[#This Row],[Codigo_insumo]],BD_Insumos!$B:$E,4),"")</f>
        <v>318.20740000000001</v>
      </c>
      <c r="H8516" s="140">
        <v>1.44E-2</v>
      </c>
      <c r="I8516" s="9"/>
      <c r="J8516" s="23">
        <f t="shared" si="133"/>
        <v>4.5821865600000002</v>
      </c>
      <c r="K8516" s="22" t="str">
        <f>IF(I8516&lt;&gt;"",SUMIF(Table1[Codigo_servico],A8516,Table1[Subtotal_insumo]),"")</f>
        <v/>
      </c>
      <c r="L8516" s="18">
        <f>IF(Table1[[#This Row],[Ordem_insumos]]&lt;&gt;0,VLOOKUP(Table1[[#This Row],[Codigo_servico]],Preencher_Orcamento!$B:$D,3,FALSE)*Table1[[#This Row],[Qtde_insumo]],"")</f>
        <v>0</v>
      </c>
      <c r="M8516" s="18">
        <f>IF(Table1[[#This Row],[Ordem_insumos]]&lt;&gt;0,VLOOKUP(Table1[[#This Row],[Codigo_servico]],Preencher_Orcamento!$B:$D,3,FALSE)*Table1[[#This Row],[Subtotal_insumo]],"")</f>
        <v>0</v>
      </c>
    </row>
    <row r="8517" spans="1:13" ht="26.25" x14ac:dyDescent="0.25">
      <c r="A8517" s="6">
        <v>101293</v>
      </c>
      <c r="B8517" s="126">
        <v>5</v>
      </c>
      <c r="C8517" s="133"/>
      <c r="D8517" s="134">
        <v>10648</v>
      </c>
      <c r="E8517" s="7" t="s">
        <v>158</v>
      </c>
      <c r="F8517" s="8" t="s">
        <v>58</v>
      </c>
      <c r="G8517" s="18">
        <f>IFERROR(VLOOKUP(Table1[[#This Row],[Codigo_insumo]],BD_Insumos!$B:$E,4),"")</f>
        <v>359.69349999999997</v>
      </c>
      <c r="H8517" s="140">
        <v>6.4899999999999999E-2</v>
      </c>
      <c r="I8517" s="9"/>
      <c r="J8517" s="23">
        <f t="shared" si="133"/>
        <v>23.344108149999997</v>
      </c>
      <c r="K8517" s="22" t="str">
        <f>IF(I8517&lt;&gt;"",SUMIF(Table1[Codigo_servico],A8517,Table1[Subtotal_insumo]),"")</f>
        <v/>
      </c>
      <c r="L8517" s="18">
        <f>IF(Table1[[#This Row],[Ordem_insumos]]&lt;&gt;0,VLOOKUP(Table1[[#This Row],[Codigo_servico]],Preencher_Orcamento!$B:$D,3,FALSE)*Table1[[#This Row],[Qtde_insumo]],"")</f>
        <v>0</v>
      </c>
      <c r="M8517" s="18">
        <f>IF(Table1[[#This Row],[Ordem_insumos]]&lt;&gt;0,VLOOKUP(Table1[[#This Row],[Codigo_servico]],Preencher_Orcamento!$B:$D,3,FALSE)*Table1[[#This Row],[Subtotal_insumo]],"")</f>
        <v>0</v>
      </c>
    </row>
    <row r="8518" spans="1:13" x14ac:dyDescent="0.25">
      <c r="A8518" s="3">
        <v>101294</v>
      </c>
      <c r="B8518" s="125">
        <v>0</v>
      </c>
      <c r="C8518" s="131" t="s">
        <v>2393</v>
      </c>
      <c r="D8518" s="132"/>
      <c r="E8518" s="4"/>
      <c r="F8518" s="4"/>
      <c r="G8518" s="17" t="str">
        <f>IFERROR(VLOOKUP(Table1[[#This Row],[Codigo_insumo]],BD_Insumos!$B:$E,4),"")</f>
        <v/>
      </c>
      <c r="H8518" s="139"/>
      <c r="I8518" s="5" t="s">
        <v>170</v>
      </c>
      <c r="J8518" s="20" t="str">
        <f t="shared" si="133"/>
        <v/>
      </c>
      <c r="K8518" s="21">
        <f>IF(I8518&lt;&gt;"",SUMIF(Table1[Codigo_servico],A8518,Table1[Subtotal_insumo]),"")</f>
        <v>134.15012849611384</v>
      </c>
      <c r="L8518" s="17" t="str">
        <f>IF(Table1[[#This Row],[Ordem_insumos]]&lt;&gt;0,VLOOKUP(Table1[[#This Row],[Codigo_servico]],Preencher_Orcamento!$B:$D,3,FALSE)*Table1[[#This Row],[Qtde_insumo]],"")</f>
        <v/>
      </c>
      <c r="M8518" s="17" t="str">
        <f>IF(Table1[[#This Row],[Ordem_insumos]]&lt;&gt;0,VLOOKUP(Table1[[#This Row],[Codigo_servico]],Preencher_Orcamento!$B:$D,3,FALSE)*Table1[[#This Row],[Subtotal_insumo]],"")</f>
        <v/>
      </c>
    </row>
    <row r="8519" spans="1:13" x14ac:dyDescent="0.25">
      <c r="A8519" s="6">
        <v>101294</v>
      </c>
      <c r="B8519" s="126">
        <v>1</v>
      </c>
      <c r="C8519" s="133"/>
      <c r="D8519" s="134">
        <v>17740</v>
      </c>
      <c r="E8519" s="7" t="s">
        <v>399</v>
      </c>
      <c r="F8519" s="8" t="s">
        <v>197</v>
      </c>
      <c r="G8519" s="16">
        <f>IFERROR(VLOOKUP(Table1[[#This Row],[Codigo_insumo]],BD_Insumos!$B:$E,4),"")</f>
        <v>4.9862000000000002</v>
      </c>
      <c r="H8519" s="140">
        <v>0.09</v>
      </c>
      <c r="I8519" s="9"/>
      <c r="J8519" s="22">
        <f t="shared" si="133"/>
        <v>0.44875799999999999</v>
      </c>
      <c r="K8519" s="22" t="str">
        <f>IF(I8519&lt;&gt;"",SUMIF(Table1[Codigo_servico],A8519,Table1[Subtotal_insumo]),"")</f>
        <v/>
      </c>
      <c r="L8519" s="16">
        <f>IF(Table1[[#This Row],[Ordem_insumos]]&lt;&gt;0,VLOOKUP(Table1[[#This Row],[Codigo_servico]],Preencher_Orcamento!$B:$D,3,FALSE)*Table1[[#This Row],[Qtde_insumo]],"")</f>
        <v>0</v>
      </c>
      <c r="M8519" s="16">
        <f>IF(Table1[[#This Row],[Ordem_insumos]]&lt;&gt;0,VLOOKUP(Table1[[#This Row],[Codigo_servico]],Preencher_Orcamento!$B:$D,3,FALSE)*Table1[[#This Row],[Subtotal_insumo]],"")</f>
        <v>0</v>
      </c>
    </row>
    <row r="8520" spans="1:13" x14ac:dyDescent="0.25">
      <c r="A8520" s="6">
        <v>101294</v>
      </c>
      <c r="B8520" s="126">
        <v>2</v>
      </c>
      <c r="C8520" s="133"/>
      <c r="D8520" s="134">
        <v>11070</v>
      </c>
      <c r="E8520" s="7" t="s">
        <v>185</v>
      </c>
      <c r="F8520" s="8" t="s">
        <v>5</v>
      </c>
      <c r="G8520" s="16">
        <f>IFERROR(VLOOKUP(Table1[[#This Row],[Codigo_insumo]],BD_Insumos!$B:$E,4),"")</f>
        <v>4.1189999999999998</v>
      </c>
      <c r="H8520" s="140">
        <v>0.4</v>
      </c>
      <c r="I8520" s="9"/>
      <c r="J8520" s="22">
        <f t="shared" si="133"/>
        <v>1.6476</v>
      </c>
      <c r="K8520" s="22" t="str">
        <f>IF(I8520&lt;&gt;"",SUMIF(Table1[Codigo_servico],A8520,Table1[Subtotal_insumo]),"")</f>
        <v/>
      </c>
      <c r="L8520" s="16">
        <f>IF(Table1[[#This Row],[Ordem_insumos]]&lt;&gt;0,VLOOKUP(Table1[[#This Row],[Codigo_servico]],Preencher_Orcamento!$B:$D,3,FALSE)*Table1[[#This Row],[Qtde_insumo]],"")</f>
        <v>0</v>
      </c>
      <c r="M8520" s="16">
        <f>IF(Table1[[#This Row],[Ordem_insumos]]&lt;&gt;0,VLOOKUP(Table1[[#This Row],[Codigo_servico]],Preencher_Orcamento!$B:$D,3,FALSE)*Table1[[#This Row],[Subtotal_insumo]],"")</f>
        <v>0</v>
      </c>
    </row>
    <row r="8521" spans="1:13" x14ac:dyDescent="0.25">
      <c r="A8521" s="6">
        <v>101294</v>
      </c>
      <c r="B8521" s="126">
        <v>3</v>
      </c>
      <c r="C8521" s="133"/>
      <c r="D8521" s="134">
        <v>2013</v>
      </c>
      <c r="E8521" s="7" t="s">
        <v>2184</v>
      </c>
      <c r="F8521" s="8" t="s">
        <v>2140</v>
      </c>
      <c r="G8521" s="16">
        <f>IFERROR(VLOOKUP(Table1[[#This Row],[Codigo_insumo]],BD_Insumos!$B:$E,4),"")</f>
        <v>15.756939025755017</v>
      </c>
      <c r="H8521" s="140">
        <v>2.42</v>
      </c>
      <c r="I8521" s="9"/>
      <c r="J8521" s="22">
        <f t="shared" si="133"/>
        <v>38.131792442327139</v>
      </c>
      <c r="K8521" s="22" t="str">
        <f>IF(I8521&lt;&gt;"",SUMIF(Table1[Codigo_servico],A8521,Table1[Subtotal_insumo]),"")</f>
        <v/>
      </c>
      <c r="L8521" s="16">
        <f>IF(Table1[[#This Row],[Ordem_insumos]]&lt;&gt;0,VLOOKUP(Table1[[#This Row],[Codigo_servico]],Preencher_Orcamento!$B:$D,3,FALSE)*Table1[[#This Row],[Qtde_insumo]],"")</f>
        <v>0</v>
      </c>
      <c r="M8521" s="16">
        <f>IF(Table1[[#This Row],[Ordem_insumos]]&lt;&gt;0,VLOOKUP(Table1[[#This Row],[Codigo_servico]],Preencher_Orcamento!$B:$D,3,FALSE)*Table1[[#This Row],[Subtotal_insumo]],"")</f>
        <v>0</v>
      </c>
    </row>
    <row r="8522" spans="1:13" x14ac:dyDescent="0.25">
      <c r="A8522" s="6">
        <v>101294</v>
      </c>
      <c r="B8522" s="126">
        <v>4</v>
      </c>
      <c r="C8522" s="133"/>
      <c r="D8522" s="134">
        <v>2014</v>
      </c>
      <c r="E8522" s="7" t="s">
        <v>2185</v>
      </c>
      <c r="F8522" s="8" t="s">
        <v>2140</v>
      </c>
      <c r="G8522" s="16">
        <f>IFERROR(VLOOKUP(Table1[[#This Row],[Codigo_insumo]],BD_Insumos!$B:$E,4),"")</f>
        <v>13.173665210544026</v>
      </c>
      <c r="H8522" s="140">
        <v>2.42</v>
      </c>
      <c r="I8522" s="9"/>
      <c r="J8522" s="22">
        <f t="shared" si="133"/>
        <v>31.880269809516545</v>
      </c>
      <c r="K8522" s="22" t="str">
        <f>IF(I8522&lt;&gt;"",SUMIF(Table1[Codigo_servico],A8522,Table1[Subtotal_insumo]),"")</f>
        <v/>
      </c>
      <c r="L8522" s="16">
        <f>IF(Table1[[#This Row],[Ordem_insumos]]&lt;&gt;0,VLOOKUP(Table1[[#This Row],[Codigo_servico]],Preencher_Orcamento!$B:$D,3,FALSE)*Table1[[#This Row],[Qtde_insumo]],"")</f>
        <v>0</v>
      </c>
      <c r="M8522" s="16">
        <f>IF(Table1[[#This Row],[Ordem_insumos]]&lt;&gt;0,VLOOKUP(Table1[[#This Row],[Codigo_servico]],Preencher_Orcamento!$B:$D,3,FALSE)*Table1[[#This Row],[Subtotal_insumo]],"")</f>
        <v>0</v>
      </c>
    </row>
    <row r="8523" spans="1:13" x14ac:dyDescent="0.25">
      <c r="A8523" s="6">
        <v>101294</v>
      </c>
      <c r="B8523" s="126">
        <v>5</v>
      </c>
      <c r="C8523" s="133"/>
      <c r="D8523" s="134">
        <v>2015</v>
      </c>
      <c r="E8523" s="7" t="s">
        <v>2186</v>
      </c>
      <c r="F8523" s="8" t="s">
        <v>2140</v>
      </c>
      <c r="G8523" s="16">
        <f>IFERROR(VLOOKUP(Table1[[#This Row],[Codigo_insumo]],BD_Insumos!$B:$E,4),"")</f>
        <v>16.259414142106937</v>
      </c>
      <c r="H8523" s="140">
        <v>0.46</v>
      </c>
      <c r="I8523" s="9"/>
      <c r="J8523" s="22">
        <f t="shared" si="133"/>
        <v>7.4793305053691919</v>
      </c>
      <c r="K8523" s="22" t="str">
        <f>IF(I8523&lt;&gt;"",SUMIF(Table1[Codigo_servico],A8523,Table1[Subtotal_insumo]),"")</f>
        <v/>
      </c>
      <c r="L8523" s="16">
        <f>IF(Table1[[#This Row],[Ordem_insumos]]&lt;&gt;0,VLOOKUP(Table1[[#This Row],[Codigo_servico]],Preencher_Orcamento!$B:$D,3,FALSE)*Table1[[#This Row],[Qtde_insumo]],"")</f>
        <v>0</v>
      </c>
      <c r="M8523" s="16">
        <f>IF(Table1[[#This Row],[Ordem_insumos]]&lt;&gt;0,VLOOKUP(Table1[[#This Row],[Codigo_servico]],Preencher_Orcamento!$B:$D,3,FALSE)*Table1[[#This Row],[Subtotal_insumo]],"")</f>
        <v>0</v>
      </c>
    </row>
    <row r="8524" spans="1:13" ht="26.25" x14ac:dyDescent="0.25">
      <c r="A8524" s="6">
        <v>101294</v>
      </c>
      <c r="B8524" s="126">
        <v>6</v>
      </c>
      <c r="C8524" s="133"/>
      <c r="D8524" s="134">
        <v>2016</v>
      </c>
      <c r="E8524" s="7" t="s">
        <v>2187</v>
      </c>
      <c r="F8524" s="8" t="s">
        <v>2140</v>
      </c>
      <c r="G8524" s="16">
        <f>IFERROR(VLOOKUP(Table1[[#This Row],[Codigo_insumo]],BD_Insumos!$B:$E,4),"")</f>
        <v>13.188618292508322</v>
      </c>
      <c r="H8524" s="140">
        <v>0.46</v>
      </c>
      <c r="I8524" s="9"/>
      <c r="J8524" s="22">
        <f t="shared" si="133"/>
        <v>6.0667644145538278</v>
      </c>
      <c r="K8524" s="22" t="str">
        <f>IF(I8524&lt;&gt;"",SUMIF(Table1[Codigo_servico],A8524,Table1[Subtotal_insumo]),"")</f>
        <v/>
      </c>
      <c r="L8524" s="16">
        <f>IF(Table1[[#This Row],[Ordem_insumos]]&lt;&gt;0,VLOOKUP(Table1[[#This Row],[Codigo_servico]],Preencher_Orcamento!$B:$D,3,FALSE)*Table1[[#This Row],[Qtde_insumo]],"")</f>
        <v>0</v>
      </c>
      <c r="M8524" s="16">
        <f>IF(Table1[[#This Row],[Ordem_insumos]]&lt;&gt;0,VLOOKUP(Table1[[#This Row],[Codigo_servico]],Preencher_Orcamento!$B:$D,3,FALSE)*Table1[[#This Row],[Subtotal_insumo]],"")</f>
        <v>0</v>
      </c>
    </row>
    <row r="8525" spans="1:13" x14ac:dyDescent="0.25">
      <c r="A8525" s="6">
        <v>101294</v>
      </c>
      <c r="B8525" s="126">
        <v>7</v>
      </c>
      <c r="C8525" s="133"/>
      <c r="D8525" s="134">
        <v>2020</v>
      </c>
      <c r="E8525" s="7" t="s">
        <v>2188</v>
      </c>
      <c r="F8525" s="8" t="s">
        <v>2140</v>
      </c>
      <c r="G8525" s="18">
        <f>IFERROR(VLOOKUP(Table1[[#This Row],[Codigo_insumo]],BD_Insumos!$B:$E,4),"")</f>
        <v>15.860837164231068</v>
      </c>
      <c r="H8525" s="140">
        <v>0.3</v>
      </c>
      <c r="I8525" s="9"/>
      <c r="J8525" s="23">
        <f t="shared" si="133"/>
        <v>4.75825114926932</v>
      </c>
      <c r="K8525" s="22" t="str">
        <f>IF(I8525&lt;&gt;"",SUMIF(Table1[Codigo_servico],A8525,Table1[Subtotal_insumo]),"")</f>
        <v/>
      </c>
      <c r="L8525" s="18">
        <f>IF(Table1[[#This Row],[Ordem_insumos]]&lt;&gt;0,VLOOKUP(Table1[[#This Row],[Codigo_servico]],Preencher_Orcamento!$B:$D,3,FALSE)*Table1[[#This Row],[Qtde_insumo]],"")</f>
        <v>0</v>
      </c>
      <c r="M8525" s="18">
        <f>IF(Table1[[#This Row],[Ordem_insumos]]&lt;&gt;0,VLOOKUP(Table1[[#This Row],[Codigo_servico]],Preencher_Orcamento!$B:$D,3,FALSE)*Table1[[#This Row],[Subtotal_insumo]],"")</f>
        <v>0</v>
      </c>
    </row>
    <row r="8526" spans="1:13" x14ac:dyDescent="0.25">
      <c r="A8526" s="6">
        <v>101294</v>
      </c>
      <c r="B8526" s="126">
        <v>8</v>
      </c>
      <c r="C8526" s="133"/>
      <c r="D8526" s="134">
        <v>11021</v>
      </c>
      <c r="E8526" s="7" t="s">
        <v>175</v>
      </c>
      <c r="F8526" s="8" t="s">
        <v>170</v>
      </c>
      <c r="G8526" s="18">
        <f>IFERROR(VLOOKUP(Table1[[#This Row],[Codigo_insumo]],BD_Insumos!$B:$E,4),"")</f>
        <v>12.2156</v>
      </c>
      <c r="H8526" s="140">
        <v>0.4</v>
      </c>
      <c r="I8526" s="9"/>
      <c r="J8526" s="23">
        <f t="shared" si="133"/>
        <v>4.8862400000000008</v>
      </c>
      <c r="K8526" s="22" t="str">
        <f>IF(I8526&lt;&gt;"",SUMIF(Table1[Codigo_servico],A8526,Table1[Subtotal_insumo]),"")</f>
        <v/>
      </c>
      <c r="L8526" s="18">
        <f>IF(Table1[[#This Row],[Ordem_insumos]]&lt;&gt;0,VLOOKUP(Table1[[#This Row],[Codigo_servico]],Preencher_Orcamento!$B:$D,3,FALSE)*Table1[[#This Row],[Qtde_insumo]],"")</f>
        <v>0</v>
      </c>
      <c r="M8526" s="18">
        <f>IF(Table1[[#This Row],[Ordem_insumos]]&lt;&gt;0,VLOOKUP(Table1[[#This Row],[Codigo_servico]],Preencher_Orcamento!$B:$D,3,FALSE)*Table1[[#This Row],[Subtotal_insumo]],"")</f>
        <v>0</v>
      </c>
    </row>
    <row r="8527" spans="1:13" x14ac:dyDescent="0.25">
      <c r="A8527" s="6">
        <v>101294</v>
      </c>
      <c r="B8527" s="126">
        <v>9</v>
      </c>
      <c r="C8527" s="133"/>
      <c r="D8527" s="134">
        <v>11520</v>
      </c>
      <c r="E8527" s="7" t="s">
        <v>213</v>
      </c>
      <c r="F8527" s="8" t="s">
        <v>197</v>
      </c>
      <c r="G8527" s="18">
        <f>IFERROR(VLOOKUP(Table1[[#This Row],[Codigo_insumo]],BD_Insumos!$B:$E,4),"")</f>
        <v>3.1955</v>
      </c>
      <c r="H8527" s="140">
        <v>5.27</v>
      </c>
      <c r="I8527" s="9"/>
      <c r="J8527" s="23">
        <f t="shared" si="133"/>
        <v>16.840284999999998</v>
      </c>
      <c r="K8527" s="22" t="str">
        <f>IF(I8527&lt;&gt;"",SUMIF(Table1[Codigo_servico],A8527,Table1[Subtotal_insumo]),"")</f>
        <v/>
      </c>
      <c r="L8527" s="18">
        <f>IF(Table1[[#This Row],[Ordem_insumos]]&lt;&gt;0,VLOOKUP(Table1[[#This Row],[Codigo_servico]],Preencher_Orcamento!$B:$D,3,FALSE)*Table1[[#This Row],[Qtde_insumo]],"")</f>
        <v>0</v>
      </c>
      <c r="M8527" s="18">
        <f>IF(Table1[[#This Row],[Ordem_insumos]]&lt;&gt;0,VLOOKUP(Table1[[#This Row],[Codigo_servico]],Preencher_Orcamento!$B:$D,3,FALSE)*Table1[[#This Row],[Subtotal_insumo]],"")</f>
        <v>0</v>
      </c>
    </row>
    <row r="8528" spans="1:13" x14ac:dyDescent="0.25">
      <c r="A8528" s="6">
        <v>101294</v>
      </c>
      <c r="B8528" s="126">
        <v>10</v>
      </c>
      <c r="C8528" s="133"/>
      <c r="D8528" s="134">
        <v>10608</v>
      </c>
      <c r="E8528" s="7" t="s">
        <v>118</v>
      </c>
      <c r="F8528" s="8" t="s">
        <v>58</v>
      </c>
      <c r="G8528" s="18">
        <f>IFERROR(VLOOKUP(Table1[[#This Row],[Codigo_insumo]],BD_Insumos!$B:$E,4),"")</f>
        <v>238.17070000000001</v>
      </c>
      <c r="H8528" s="140">
        <v>0.05</v>
      </c>
      <c r="I8528" s="9"/>
      <c r="J8528" s="23">
        <f t="shared" si="133"/>
        <v>11.908535000000001</v>
      </c>
      <c r="K8528" s="22" t="str">
        <f>IF(I8528&lt;&gt;"",SUMIF(Table1[Codigo_servico],A8528,Table1[Subtotal_insumo]),"")</f>
        <v/>
      </c>
      <c r="L8528" s="18">
        <f>IF(Table1[[#This Row],[Ordem_insumos]]&lt;&gt;0,VLOOKUP(Table1[[#This Row],[Codigo_servico]],Preencher_Orcamento!$B:$D,3,FALSE)*Table1[[#This Row],[Qtde_insumo]],"")</f>
        <v>0</v>
      </c>
      <c r="M8528" s="18">
        <f>IF(Table1[[#This Row],[Ordem_insumos]]&lt;&gt;0,VLOOKUP(Table1[[#This Row],[Codigo_servico]],Preencher_Orcamento!$B:$D,3,FALSE)*Table1[[#This Row],[Subtotal_insumo]],"")</f>
        <v>0</v>
      </c>
    </row>
    <row r="8529" spans="1:13" x14ac:dyDescent="0.25">
      <c r="A8529" s="6">
        <v>101294</v>
      </c>
      <c r="B8529" s="126">
        <v>11</v>
      </c>
      <c r="C8529" s="133"/>
      <c r="D8529" s="134">
        <v>2099</v>
      </c>
      <c r="E8529" s="7" t="s">
        <v>2205</v>
      </c>
      <c r="F8529" s="8" t="s">
        <v>2140</v>
      </c>
      <c r="G8529" s="18">
        <f>IFERROR(VLOOKUP(Table1[[#This Row],[Codigo_insumo]],BD_Insumos!$B:$E,4),"")</f>
        <v>12.627877718847255</v>
      </c>
      <c r="H8529" s="140">
        <v>0.8</v>
      </c>
      <c r="I8529" s="9"/>
      <c r="J8529" s="23">
        <f t="shared" si="133"/>
        <v>10.102302175077805</v>
      </c>
      <c r="K8529" s="22" t="str">
        <f>IF(I8529&lt;&gt;"",SUMIF(Table1[Codigo_servico],A8529,Table1[Subtotal_insumo]),"")</f>
        <v/>
      </c>
      <c r="L8529" s="18">
        <f>IF(Table1[[#This Row],[Ordem_insumos]]&lt;&gt;0,VLOOKUP(Table1[[#This Row],[Codigo_servico]],Preencher_Orcamento!$B:$D,3,FALSE)*Table1[[#This Row],[Qtde_insumo]],"")</f>
        <v>0</v>
      </c>
      <c r="M8529" s="18">
        <f>IF(Table1[[#This Row],[Ordem_insumos]]&lt;&gt;0,VLOOKUP(Table1[[#This Row],[Codigo_servico]],Preencher_Orcamento!$B:$D,3,FALSE)*Table1[[#This Row],[Subtotal_insumo]],"")</f>
        <v>0</v>
      </c>
    </row>
    <row r="8530" spans="1:13" x14ac:dyDescent="0.25">
      <c r="A8530" s="3">
        <v>101298</v>
      </c>
      <c r="B8530" s="125">
        <v>0</v>
      </c>
      <c r="C8530" s="131" t="s">
        <v>3792</v>
      </c>
      <c r="D8530" s="132"/>
      <c r="E8530" s="4"/>
      <c r="F8530" s="4"/>
      <c r="G8530" s="17" t="str">
        <f>IFERROR(VLOOKUP(Table1[[#This Row],[Codigo_insumo]],BD_Insumos!$B:$E,4),"")</f>
        <v/>
      </c>
      <c r="H8530" s="139"/>
      <c r="I8530" s="5" t="s">
        <v>5</v>
      </c>
      <c r="J8530" s="20" t="str">
        <f t="shared" si="133"/>
        <v/>
      </c>
      <c r="K8530" s="21">
        <f>IF(I8530&lt;&gt;"",SUMIF(Table1[Codigo_servico],A8530,Table1[Subtotal_insumo]),"")</f>
        <v>21.300509536908585</v>
      </c>
      <c r="L8530" s="17" t="str">
        <f>IF(Table1[[#This Row],[Ordem_insumos]]&lt;&gt;0,VLOOKUP(Table1[[#This Row],[Codigo_servico]],Preencher_Orcamento!$B:$D,3,FALSE)*Table1[[#This Row],[Qtde_insumo]],"")</f>
        <v/>
      </c>
      <c r="M8530" s="17" t="str">
        <f>IF(Table1[[#This Row],[Ordem_insumos]]&lt;&gt;0,VLOOKUP(Table1[[#This Row],[Codigo_servico]],Preencher_Orcamento!$B:$D,3,FALSE)*Table1[[#This Row],[Subtotal_insumo]],"")</f>
        <v/>
      </c>
    </row>
    <row r="8531" spans="1:13" x14ac:dyDescent="0.25">
      <c r="A8531" s="6">
        <v>101298</v>
      </c>
      <c r="B8531" s="126">
        <v>1</v>
      </c>
      <c r="C8531" s="133"/>
      <c r="D8531" s="134">
        <v>2020</v>
      </c>
      <c r="E8531" s="7" t="s">
        <v>2188</v>
      </c>
      <c r="F8531" s="8" t="s">
        <v>2140</v>
      </c>
      <c r="G8531" s="16">
        <f>IFERROR(VLOOKUP(Table1[[#This Row],[Codigo_insumo]],BD_Insumos!$B:$E,4),"")</f>
        <v>15.860837164231068</v>
      </c>
      <c r="H8531" s="140">
        <v>0.23</v>
      </c>
      <c r="I8531" s="9"/>
      <c r="J8531" s="22">
        <f t="shared" si="133"/>
        <v>3.6479925477731459</v>
      </c>
      <c r="K8531" s="22" t="str">
        <f>IF(I8531&lt;&gt;"",SUMIF(Table1[Codigo_servico],A8531,Table1[Subtotal_insumo]),"")</f>
        <v/>
      </c>
      <c r="L8531" s="16">
        <f>IF(Table1[[#This Row],[Ordem_insumos]]&lt;&gt;0,VLOOKUP(Table1[[#This Row],[Codigo_servico]],Preencher_Orcamento!$B:$D,3,FALSE)*Table1[[#This Row],[Qtde_insumo]],"")</f>
        <v>0</v>
      </c>
      <c r="M8531" s="16">
        <f>IF(Table1[[#This Row],[Ordem_insumos]]&lt;&gt;0,VLOOKUP(Table1[[#This Row],[Codigo_servico]],Preencher_Orcamento!$B:$D,3,FALSE)*Table1[[#This Row],[Subtotal_insumo]],"")</f>
        <v>0</v>
      </c>
    </row>
    <row r="8532" spans="1:13" x14ac:dyDescent="0.25">
      <c r="A8532" s="6">
        <v>101298</v>
      </c>
      <c r="B8532" s="126">
        <v>2</v>
      </c>
      <c r="C8532" s="133"/>
      <c r="D8532" s="134">
        <v>10601</v>
      </c>
      <c r="E8532" s="7" t="s">
        <v>111</v>
      </c>
      <c r="F8532" s="8" t="s">
        <v>58</v>
      </c>
      <c r="G8532" s="16">
        <f>IFERROR(VLOOKUP(Table1[[#This Row],[Codigo_insumo]],BD_Insumos!$B:$E,4),"")</f>
        <v>160.4237</v>
      </c>
      <c r="H8532" s="140">
        <v>5.0999999999999997E-2</v>
      </c>
      <c r="I8532" s="9"/>
      <c r="J8532" s="22">
        <f t="shared" si="133"/>
        <v>8.1816087</v>
      </c>
      <c r="K8532" s="22" t="str">
        <f>IF(I8532&lt;&gt;"",SUMIF(Table1[Codigo_servico],A8532,Table1[Subtotal_insumo]),"")</f>
        <v/>
      </c>
      <c r="L8532" s="16">
        <f>IF(Table1[[#This Row],[Ordem_insumos]]&lt;&gt;0,VLOOKUP(Table1[[#This Row],[Codigo_servico]],Preencher_Orcamento!$B:$D,3,FALSE)*Table1[[#This Row],[Qtde_insumo]],"")</f>
        <v>0</v>
      </c>
      <c r="M8532" s="16">
        <f>IF(Table1[[#This Row],[Ordem_insumos]]&lt;&gt;0,VLOOKUP(Table1[[#This Row],[Codigo_servico]],Preencher_Orcamento!$B:$D,3,FALSE)*Table1[[#This Row],[Subtotal_insumo]],"")</f>
        <v>0</v>
      </c>
    </row>
    <row r="8533" spans="1:13" x14ac:dyDescent="0.25">
      <c r="A8533" s="6">
        <v>101298</v>
      </c>
      <c r="B8533" s="126">
        <v>3</v>
      </c>
      <c r="C8533" s="133"/>
      <c r="D8533" s="134">
        <v>2099</v>
      </c>
      <c r="E8533" s="7" t="s">
        <v>2205</v>
      </c>
      <c r="F8533" s="8" t="s">
        <v>2140</v>
      </c>
      <c r="G8533" s="18">
        <f>IFERROR(VLOOKUP(Table1[[#This Row],[Codigo_insumo]],BD_Insumos!$B:$E,4),"")</f>
        <v>12.627877718847255</v>
      </c>
      <c r="H8533" s="140">
        <v>0.75</v>
      </c>
      <c r="I8533" s="9"/>
      <c r="J8533" s="23">
        <f t="shared" si="133"/>
        <v>9.4709082891354406</v>
      </c>
      <c r="K8533" s="22" t="str">
        <f>IF(I8533&lt;&gt;"",SUMIF(Table1[Codigo_servico],A8533,Table1[Subtotal_insumo]),"")</f>
        <v/>
      </c>
      <c r="L8533" s="18">
        <f>IF(Table1[[#This Row],[Ordem_insumos]]&lt;&gt;0,VLOOKUP(Table1[[#This Row],[Codigo_servico]],Preencher_Orcamento!$B:$D,3,FALSE)*Table1[[#This Row],[Qtde_insumo]],"")</f>
        <v>0</v>
      </c>
      <c r="M8533" s="18">
        <f>IF(Table1[[#This Row],[Ordem_insumos]]&lt;&gt;0,VLOOKUP(Table1[[#This Row],[Codigo_servico]],Preencher_Orcamento!$B:$D,3,FALSE)*Table1[[#This Row],[Subtotal_insumo]],"")</f>
        <v>0</v>
      </c>
    </row>
    <row r="8534" spans="1:13" x14ac:dyDescent="0.25">
      <c r="A8534" s="3">
        <v>101301</v>
      </c>
      <c r="B8534" s="125">
        <v>0</v>
      </c>
      <c r="C8534" s="131" t="s">
        <v>4003</v>
      </c>
      <c r="D8534" s="132"/>
      <c r="E8534" s="4"/>
      <c r="F8534" s="4"/>
      <c r="G8534" s="17" t="str">
        <f>IFERROR(VLOOKUP(Table1[[#This Row],[Codigo_insumo]],BD_Insumos!$B:$E,4),"")</f>
        <v/>
      </c>
      <c r="H8534" s="139"/>
      <c r="I8534" s="5" t="s">
        <v>457</v>
      </c>
      <c r="J8534" s="20" t="str">
        <f t="shared" si="133"/>
        <v/>
      </c>
      <c r="K8534" s="21">
        <f>IF(I8534&lt;&gt;"",SUMIF(Table1[Codigo_servico],A8534,Table1[Subtotal_insumo]),"")</f>
        <v>240.77582848204912</v>
      </c>
      <c r="L8534" s="17" t="str">
        <f>IF(Table1[[#This Row],[Ordem_insumos]]&lt;&gt;0,VLOOKUP(Table1[[#This Row],[Codigo_servico]],Preencher_Orcamento!$B:$D,3,FALSE)*Table1[[#This Row],[Qtde_insumo]],"")</f>
        <v/>
      </c>
      <c r="M8534" s="17" t="str">
        <f>IF(Table1[[#This Row],[Ordem_insumos]]&lt;&gt;0,VLOOKUP(Table1[[#This Row],[Codigo_servico]],Preencher_Orcamento!$B:$D,3,FALSE)*Table1[[#This Row],[Subtotal_insumo]],"")</f>
        <v/>
      </c>
    </row>
    <row r="8535" spans="1:13" ht="26.25" x14ac:dyDescent="0.25">
      <c r="A8535" s="6">
        <v>101301</v>
      </c>
      <c r="B8535" s="126">
        <v>1</v>
      </c>
      <c r="C8535" s="133"/>
      <c r="D8535" s="134">
        <v>79617</v>
      </c>
      <c r="E8535" s="7" t="s">
        <v>2017</v>
      </c>
      <c r="F8535" s="8" t="s">
        <v>457</v>
      </c>
      <c r="G8535" s="16">
        <f>IFERROR(VLOOKUP(Table1[[#This Row],[Codigo_insumo]],BD_Insumos!$B:$E,4),"")</f>
        <v>2.7936000000000001</v>
      </c>
      <c r="H8535" s="140">
        <v>1</v>
      </c>
      <c r="I8535" s="9"/>
      <c r="J8535" s="22">
        <f t="shared" si="133"/>
        <v>2.7936000000000001</v>
      </c>
      <c r="K8535" s="22" t="str">
        <f>IF(I8535&lt;&gt;"",SUMIF(Table1[Codigo_servico],A8535,Table1[Subtotal_insumo]),"")</f>
        <v/>
      </c>
      <c r="L8535" s="16">
        <f>IF(Table1[[#This Row],[Ordem_insumos]]&lt;&gt;0,VLOOKUP(Table1[[#This Row],[Codigo_servico]],Preencher_Orcamento!$B:$D,3,FALSE)*Table1[[#This Row],[Qtde_insumo]],"")</f>
        <v>10</v>
      </c>
      <c r="M8535" s="16">
        <f>IF(Table1[[#This Row],[Ordem_insumos]]&lt;&gt;0,VLOOKUP(Table1[[#This Row],[Codigo_servico]],Preencher_Orcamento!$B:$D,3,FALSE)*Table1[[#This Row],[Subtotal_insumo]],"")</f>
        <v>27.936</v>
      </c>
    </row>
    <row r="8536" spans="1:13" ht="26.25" x14ac:dyDescent="0.25">
      <c r="A8536" s="6">
        <v>101301</v>
      </c>
      <c r="B8536" s="126">
        <v>2</v>
      </c>
      <c r="C8536" s="133"/>
      <c r="D8536" s="134">
        <v>79608</v>
      </c>
      <c r="E8536" s="7" t="s">
        <v>2016</v>
      </c>
      <c r="F8536" s="8" t="s">
        <v>457</v>
      </c>
      <c r="G8536" s="16">
        <f>IFERROR(VLOOKUP(Table1[[#This Row],[Codigo_insumo]],BD_Insumos!$B:$E,4),"")</f>
        <v>13.423299999999999</v>
      </c>
      <c r="H8536" s="140">
        <v>1</v>
      </c>
      <c r="I8536" s="9"/>
      <c r="J8536" s="22">
        <f t="shared" si="133"/>
        <v>13.423299999999999</v>
      </c>
      <c r="K8536" s="22" t="str">
        <f>IF(I8536&lt;&gt;"",SUMIF(Table1[Codigo_servico],A8536,Table1[Subtotal_insumo]),"")</f>
        <v/>
      </c>
      <c r="L8536" s="16">
        <f>IF(Table1[[#This Row],[Ordem_insumos]]&lt;&gt;0,VLOOKUP(Table1[[#This Row],[Codigo_servico]],Preencher_Orcamento!$B:$D,3,FALSE)*Table1[[#This Row],[Qtde_insumo]],"")</f>
        <v>10</v>
      </c>
      <c r="M8536" s="16">
        <f>IF(Table1[[#This Row],[Ordem_insumos]]&lt;&gt;0,VLOOKUP(Table1[[#This Row],[Codigo_servico]],Preencher_Orcamento!$B:$D,3,FALSE)*Table1[[#This Row],[Subtotal_insumo]],"")</f>
        <v>134.233</v>
      </c>
    </row>
    <row r="8537" spans="1:13" x14ac:dyDescent="0.25">
      <c r="A8537" s="6">
        <v>101301</v>
      </c>
      <c r="B8537" s="126">
        <v>3</v>
      </c>
      <c r="C8537" s="133"/>
      <c r="D8537" s="134">
        <v>76405</v>
      </c>
      <c r="E8537" s="7" t="s">
        <v>1890</v>
      </c>
      <c r="F8537" s="8" t="s">
        <v>457</v>
      </c>
      <c r="G8537" s="18">
        <f>IFERROR(VLOOKUP(Table1[[#This Row],[Codigo_insumo]],BD_Insumos!$B:$E,4),"")</f>
        <v>84.679100000000005</v>
      </c>
      <c r="H8537" s="140">
        <v>1</v>
      </c>
      <c r="I8537" s="9"/>
      <c r="J8537" s="23">
        <f t="shared" si="133"/>
        <v>84.679100000000005</v>
      </c>
      <c r="K8537" s="22" t="str">
        <f>IF(I8537&lt;&gt;"",SUMIF(Table1[Codigo_servico],A8537,Table1[Subtotal_insumo]),"")</f>
        <v/>
      </c>
      <c r="L8537" s="18">
        <f>IF(Table1[[#This Row],[Ordem_insumos]]&lt;&gt;0,VLOOKUP(Table1[[#This Row],[Codigo_servico]],Preencher_Orcamento!$B:$D,3,FALSE)*Table1[[#This Row],[Qtde_insumo]],"")</f>
        <v>10</v>
      </c>
      <c r="M8537" s="18">
        <f>IF(Table1[[#This Row],[Ordem_insumos]]&lt;&gt;0,VLOOKUP(Table1[[#This Row],[Codigo_servico]],Preencher_Orcamento!$B:$D,3,FALSE)*Table1[[#This Row],[Subtotal_insumo]],"")</f>
        <v>846.79100000000005</v>
      </c>
    </row>
    <row r="8538" spans="1:13" x14ac:dyDescent="0.25">
      <c r="A8538" s="6">
        <v>101301</v>
      </c>
      <c r="B8538" s="126">
        <v>4</v>
      </c>
      <c r="C8538" s="133"/>
      <c r="D8538" s="134">
        <v>39050</v>
      </c>
      <c r="E8538" s="7" t="s">
        <v>982</v>
      </c>
      <c r="F8538" s="8" t="s">
        <v>197</v>
      </c>
      <c r="G8538" s="18">
        <f>IFERROR(VLOOKUP(Table1[[#This Row],[Codigo_insumo]],BD_Insumos!$B:$E,4),"")</f>
        <v>1.4926999999999999</v>
      </c>
      <c r="H8538" s="140">
        <v>0.25</v>
      </c>
      <c r="I8538" s="9"/>
      <c r="J8538" s="23">
        <f t="shared" si="133"/>
        <v>0.37317499999999998</v>
      </c>
      <c r="K8538" s="22" t="str">
        <f>IF(I8538&lt;&gt;"",SUMIF(Table1[Codigo_servico],A8538,Table1[Subtotal_insumo]),"")</f>
        <v/>
      </c>
      <c r="L8538" s="18">
        <f>IF(Table1[[#This Row],[Ordem_insumos]]&lt;&gt;0,VLOOKUP(Table1[[#This Row],[Codigo_servico]],Preencher_Orcamento!$B:$D,3,FALSE)*Table1[[#This Row],[Qtde_insumo]],"")</f>
        <v>2.5</v>
      </c>
      <c r="M8538" s="18">
        <f>IF(Table1[[#This Row],[Ordem_insumos]]&lt;&gt;0,VLOOKUP(Table1[[#This Row],[Codigo_servico]],Preencher_Orcamento!$B:$D,3,FALSE)*Table1[[#This Row],[Subtotal_insumo]],"")</f>
        <v>3.7317499999999999</v>
      </c>
    </row>
    <row r="8539" spans="1:13" ht="26.25" x14ac:dyDescent="0.25">
      <c r="A8539" s="6">
        <v>101301</v>
      </c>
      <c r="B8539" s="126">
        <v>5</v>
      </c>
      <c r="C8539" s="133"/>
      <c r="D8539" s="134">
        <v>17044</v>
      </c>
      <c r="E8539" s="7" t="s">
        <v>378</v>
      </c>
      <c r="F8539" s="8" t="s">
        <v>457</v>
      </c>
      <c r="G8539" s="18">
        <f>IFERROR(VLOOKUP(Table1[[#This Row],[Codigo_insumo]],BD_Insumos!$B:$E,4),"")</f>
        <v>3.9098999999999999</v>
      </c>
      <c r="H8539" s="140">
        <v>4</v>
      </c>
      <c r="I8539" s="9"/>
      <c r="J8539" s="23">
        <f t="shared" si="133"/>
        <v>15.6396</v>
      </c>
      <c r="K8539" s="22" t="str">
        <f>IF(I8539&lt;&gt;"",SUMIF(Table1[Codigo_servico],A8539,Table1[Subtotal_insumo]),"")</f>
        <v/>
      </c>
      <c r="L8539" s="18">
        <f>IF(Table1[[#This Row],[Ordem_insumos]]&lt;&gt;0,VLOOKUP(Table1[[#This Row],[Codigo_servico]],Preencher_Orcamento!$B:$D,3,FALSE)*Table1[[#This Row],[Qtde_insumo]],"")</f>
        <v>40</v>
      </c>
      <c r="M8539" s="18">
        <f>IF(Table1[[#This Row],[Ordem_insumos]]&lt;&gt;0,VLOOKUP(Table1[[#This Row],[Codigo_servico]],Preencher_Orcamento!$B:$D,3,FALSE)*Table1[[#This Row],[Subtotal_insumo]],"")</f>
        <v>156.39599999999999</v>
      </c>
    </row>
    <row r="8540" spans="1:13" x14ac:dyDescent="0.25">
      <c r="A8540" s="6">
        <v>101301</v>
      </c>
      <c r="B8540" s="126">
        <v>6</v>
      </c>
      <c r="C8540" s="133"/>
      <c r="D8540" s="134">
        <v>2036</v>
      </c>
      <c r="E8540" s="7" t="s">
        <v>2191</v>
      </c>
      <c r="F8540" s="8" t="s">
        <v>2140</v>
      </c>
      <c r="G8540" s="18">
        <f>IFERROR(VLOOKUP(Table1[[#This Row],[Codigo_insumo]],BD_Insumos!$B:$E,4),"")</f>
        <v>12.90425192342871</v>
      </c>
      <c r="H8540" s="140">
        <v>3</v>
      </c>
      <c r="I8540" s="9"/>
      <c r="J8540" s="23">
        <f t="shared" si="133"/>
        <v>38.71275577028613</v>
      </c>
      <c r="K8540" s="22" t="str">
        <f>IF(I8540&lt;&gt;"",SUMIF(Table1[Codigo_servico],A8540,Table1[Subtotal_insumo]),"")</f>
        <v/>
      </c>
      <c r="L8540" s="18">
        <f>IF(Table1[[#This Row],[Ordem_insumos]]&lt;&gt;0,VLOOKUP(Table1[[#This Row],[Codigo_servico]],Preencher_Orcamento!$B:$D,3,FALSE)*Table1[[#This Row],[Qtde_insumo]],"")</f>
        <v>30</v>
      </c>
      <c r="M8540" s="18">
        <f>IF(Table1[[#This Row],[Ordem_insumos]]&lt;&gt;0,VLOOKUP(Table1[[#This Row],[Codigo_servico]],Preencher_Orcamento!$B:$D,3,FALSE)*Table1[[#This Row],[Subtotal_insumo]],"")</f>
        <v>387.12755770286128</v>
      </c>
    </row>
    <row r="8541" spans="1:13" x14ac:dyDescent="0.25">
      <c r="A8541" s="6">
        <v>101301</v>
      </c>
      <c r="B8541" s="126">
        <v>7</v>
      </c>
      <c r="C8541" s="133"/>
      <c r="D8541" s="134">
        <v>2035</v>
      </c>
      <c r="E8541" s="7" t="s">
        <v>2190</v>
      </c>
      <c r="F8541" s="8" t="s">
        <v>2140</v>
      </c>
      <c r="G8541" s="18">
        <f>IFERROR(VLOOKUP(Table1[[#This Row],[Codigo_insumo]],BD_Insumos!$B:$E,4),"")</f>
        <v>17.275965903920998</v>
      </c>
      <c r="H8541" s="140">
        <v>3</v>
      </c>
      <c r="I8541" s="9"/>
      <c r="J8541" s="23">
        <f t="shared" si="133"/>
        <v>51.827897711762994</v>
      </c>
      <c r="K8541" s="22" t="str">
        <f>IF(I8541&lt;&gt;"",SUMIF(Table1[Codigo_servico],A8541,Table1[Subtotal_insumo]),"")</f>
        <v/>
      </c>
      <c r="L8541" s="18">
        <f>IF(Table1[[#This Row],[Ordem_insumos]]&lt;&gt;0,VLOOKUP(Table1[[#This Row],[Codigo_servico]],Preencher_Orcamento!$B:$D,3,FALSE)*Table1[[#This Row],[Qtde_insumo]],"")</f>
        <v>30</v>
      </c>
      <c r="M8541" s="18">
        <f>IF(Table1[[#This Row],[Ordem_insumos]]&lt;&gt;0,VLOOKUP(Table1[[#This Row],[Codigo_servico]],Preencher_Orcamento!$B:$D,3,FALSE)*Table1[[#This Row],[Subtotal_insumo]],"")</f>
        <v>518.27897711762989</v>
      </c>
    </row>
    <row r="8542" spans="1:13" ht="26.25" x14ac:dyDescent="0.25">
      <c r="A8542" s="6">
        <v>101301</v>
      </c>
      <c r="B8542" s="126">
        <v>8</v>
      </c>
      <c r="C8542" s="133"/>
      <c r="D8542" s="134">
        <v>79683</v>
      </c>
      <c r="E8542" s="7" t="s">
        <v>2037</v>
      </c>
      <c r="F8542" s="8" t="s">
        <v>457</v>
      </c>
      <c r="G8542" s="18">
        <f>IFERROR(VLOOKUP(Table1[[#This Row],[Codigo_insumo]],BD_Insumos!$B:$E,4),"")</f>
        <v>12.8558</v>
      </c>
      <c r="H8542" s="140">
        <v>1</v>
      </c>
      <c r="I8542" s="9"/>
      <c r="J8542" s="23">
        <f t="shared" si="133"/>
        <v>12.8558</v>
      </c>
      <c r="K8542" s="22" t="str">
        <f>IF(I8542&lt;&gt;"",SUMIF(Table1[Codigo_servico],A8542,Table1[Subtotal_insumo]),"")</f>
        <v/>
      </c>
      <c r="L8542" s="18">
        <f>IF(Table1[[#This Row],[Ordem_insumos]]&lt;&gt;0,VLOOKUP(Table1[[#This Row],[Codigo_servico]],Preencher_Orcamento!$B:$D,3,FALSE)*Table1[[#This Row],[Qtde_insumo]],"")</f>
        <v>10</v>
      </c>
      <c r="M8542" s="18">
        <f>IF(Table1[[#This Row],[Ordem_insumos]]&lt;&gt;0,VLOOKUP(Table1[[#This Row],[Codigo_servico]],Preencher_Orcamento!$B:$D,3,FALSE)*Table1[[#This Row],[Subtotal_insumo]],"")</f>
        <v>128.55799999999999</v>
      </c>
    </row>
    <row r="8543" spans="1:13" ht="26.25" x14ac:dyDescent="0.25">
      <c r="A8543" s="6">
        <v>101301</v>
      </c>
      <c r="B8543" s="126">
        <v>9</v>
      </c>
      <c r="C8543" s="133"/>
      <c r="D8543" s="134">
        <v>79668</v>
      </c>
      <c r="E8543" s="7" t="s">
        <v>2029</v>
      </c>
      <c r="F8543" s="8" t="s">
        <v>457</v>
      </c>
      <c r="G8543" s="18">
        <f>IFERROR(VLOOKUP(Table1[[#This Row],[Codigo_insumo]],BD_Insumos!$B:$E,4),"")</f>
        <v>20.470600000000001</v>
      </c>
      <c r="H8543" s="140">
        <v>1</v>
      </c>
      <c r="I8543" s="9"/>
      <c r="J8543" s="23">
        <f t="shared" si="133"/>
        <v>20.470600000000001</v>
      </c>
      <c r="K8543" s="22" t="str">
        <f>IF(I8543&lt;&gt;"",SUMIF(Table1[Codigo_servico],A8543,Table1[Subtotal_insumo]),"")</f>
        <v/>
      </c>
      <c r="L8543" s="18">
        <f>IF(Table1[[#This Row],[Ordem_insumos]]&lt;&gt;0,VLOOKUP(Table1[[#This Row],[Codigo_servico]],Preencher_Orcamento!$B:$D,3,FALSE)*Table1[[#This Row],[Qtde_insumo]],"")</f>
        <v>10</v>
      </c>
      <c r="M8543" s="18">
        <f>IF(Table1[[#This Row],[Ordem_insumos]]&lt;&gt;0,VLOOKUP(Table1[[#This Row],[Codigo_servico]],Preencher_Orcamento!$B:$D,3,FALSE)*Table1[[#This Row],[Subtotal_insumo]],"")</f>
        <v>204.70600000000002</v>
      </c>
    </row>
    <row r="8544" spans="1:13" x14ac:dyDescent="0.25">
      <c r="A8544" s="3">
        <v>101303</v>
      </c>
      <c r="B8544" s="125">
        <v>0</v>
      </c>
      <c r="C8544" s="131" t="s">
        <v>4004</v>
      </c>
      <c r="D8544" s="132"/>
      <c r="E8544" s="4"/>
      <c r="F8544" s="4"/>
      <c r="G8544" s="17" t="str">
        <f>IFERROR(VLOOKUP(Table1[[#This Row],[Codigo_insumo]],BD_Insumos!$B:$E,4),"")</f>
        <v/>
      </c>
      <c r="H8544" s="139"/>
      <c r="I8544" s="5" t="s">
        <v>457</v>
      </c>
      <c r="J8544" s="20" t="str">
        <f t="shared" si="133"/>
        <v/>
      </c>
      <c r="K8544" s="21">
        <f>IF(I8544&lt;&gt;"",SUMIF(Table1[Codigo_servico],A8544,Table1[Subtotal_insumo]),"")</f>
        <v>432.57162848204905</v>
      </c>
      <c r="L8544" s="17" t="str">
        <f>IF(Table1[[#This Row],[Ordem_insumos]]&lt;&gt;0,VLOOKUP(Table1[[#This Row],[Codigo_servico]],Preencher_Orcamento!$B:$D,3,FALSE)*Table1[[#This Row],[Qtde_insumo]],"")</f>
        <v/>
      </c>
      <c r="M8544" s="17" t="str">
        <f>IF(Table1[[#This Row],[Ordem_insumos]]&lt;&gt;0,VLOOKUP(Table1[[#This Row],[Codigo_servico]],Preencher_Orcamento!$B:$D,3,FALSE)*Table1[[#This Row],[Subtotal_insumo]],"")</f>
        <v/>
      </c>
    </row>
    <row r="8545" spans="1:13" ht="26.25" x14ac:dyDescent="0.25">
      <c r="A8545" s="6">
        <v>101303</v>
      </c>
      <c r="B8545" s="126">
        <v>1</v>
      </c>
      <c r="C8545" s="133"/>
      <c r="D8545" s="134">
        <v>79683</v>
      </c>
      <c r="E8545" s="7" t="s">
        <v>2037</v>
      </c>
      <c r="F8545" s="8" t="s">
        <v>457</v>
      </c>
      <c r="G8545" s="16">
        <f>IFERROR(VLOOKUP(Table1[[#This Row],[Codigo_insumo]],BD_Insumos!$B:$E,4),"")</f>
        <v>12.8558</v>
      </c>
      <c r="H8545" s="140">
        <v>1</v>
      </c>
      <c r="I8545" s="9"/>
      <c r="J8545" s="22">
        <f t="shared" si="133"/>
        <v>12.8558</v>
      </c>
      <c r="K8545" s="22" t="str">
        <f>IF(I8545&lt;&gt;"",SUMIF(Table1[Codigo_servico],A8545,Table1[Subtotal_insumo]),"")</f>
        <v/>
      </c>
      <c r="L8545" s="16">
        <f>IF(Table1[[#This Row],[Ordem_insumos]]&lt;&gt;0,VLOOKUP(Table1[[#This Row],[Codigo_servico]],Preencher_Orcamento!$B:$D,3,FALSE)*Table1[[#This Row],[Qtde_insumo]],"")</f>
        <v>0</v>
      </c>
      <c r="M8545" s="16">
        <f>IF(Table1[[#This Row],[Ordem_insumos]]&lt;&gt;0,VLOOKUP(Table1[[#This Row],[Codigo_servico]],Preencher_Orcamento!$B:$D,3,FALSE)*Table1[[#This Row],[Subtotal_insumo]],"")</f>
        <v>0</v>
      </c>
    </row>
    <row r="8546" spans="1:13" x14ac:dyDescent="0.25">
      <c r="A8546" s="6">
        <v>101303</v>
      </c>
      <c r="B8546" s="126">
        <v>2</v>
      </c>
      <c r="C8546" s="133"/>
      <c r="D8546" s="134">
        <v>39050</v>
      </c>
      <c r="E8546" s="7" t="s">
        <v>982</v>
      </c>
      <c r="F8546" s="8" t="s">
        <v>197</v>
      </c>
      <c r="G8546" s="16">
        <f>IFERROR(VLOOKUP(Table1[[#This Row],[Codigo_insumo]],BD_Insumos!$B:$E,4),"")</f>
        <v>1.4926999999999999</v>
      </c>
      <c r="H8546" s="140">
        <v>0.25</v>
      </c>
      <c r="I8546" s="9"/>
      <c r="J8546" s="22">
        <f t="shared" si="133"/>
        <v>0.37317499999999998</v>
      </c>
      <c r="K8546" s="22" t="str">
        <f>IF(I8546&lt;&gt;"",SUMIF(Table1[Codigo_servico],A8546,Table1[Subtotal_insumo]),"")</f>
        <v/>
      </c>
      <c r="L8546" s="16">
        <f>IF(Table1[[#This Row],[Ordem_insumos]]&lt;&gt;0,VLOOKUP(Table1[[#This Row],[Codigo_servico]],Preencher_Orcamento!$B:$D,3,FALSE)*Table1[[#This Row],[Qtde_insumo]],"")</f>
        <v>0</v>
      </c>
      <c r="M8546" s="16">
        <f>IF(Table1[[#This Row],[Ordem_insumos]]&lt;&gt;0,VLOOKUP(Table1[[#This Row],[Codigo_servico]],Preencher_Orcamento!$B:$D,3,FALSE)*Table1[[#This Row],[Subtotal_insumo]],"")</f>
        <v>0</v>
      </c>
    </row>
    <row r="8547" spans="1:13" x14ac:dyDescent="0.25">
      <c r="A8547" s="6">
        <v>101303</v>
      </c>
      <c r="B8547" s="126">
        <v>3</v>
      </c>
      <c r="C8547" s="133"/>
      <c r="D8547" s="134">
        <v>2036</v>
      </c>
      <c r="E8547" s="7" t="s">
        <v>2191</v>
      </c>
      <c r="F8547" s="8" t="s">
        <v>2140</v>
      </c>
      <c r="G8547" s="18">
        <f>IFERROR(VLOOKUP(Table1[[#This Row],[Codigo_insumo]],BD_Insumos!$B:$E,4),"")</f>
        <v>12.90425192342871</v>
      </c>
      <c r="H8547" s="140">
        <v>3</v>
      </c>
      <c r="I8547" s="9"/>
      <c r="J8547" s="23">
        <f t="shared" si="133"/>
        <v>38.71275577028613</v>
      </c>
      <c r="K8547" s="22" t="str">
        <f>IF(I8547&lt;&gt;"",SUMIF(Table1[Codigo_servico],A8547,Table1[Subtotal_insumo]),"")</f>
        <v/>
      </c>
      <c r="L8547" s="18">
        <f>IF(Table1[[#This Row],[Ordem_insumos]]&lt;&gt;0,VLOOKUP(Table1[[#This Row],[Codigo_servico]],Preencher_Orcamento!$B:$D,3,FALSE)*Table1[[#This Row],[Qtde_insumo]],"")</f>
        <v>0</v>
      </c>
      <c r="M8547" s="18">
        <f>IF(Table1[[#This Row],[Ordem_insumos]]&lt;&gt;0,VLOOKUP(Table1[[#This Row],[Codigo_servico]],Preencher_Orcamento!$B:$D,3,FALSE)*Table1[[#This Row],[Subtotal_insumo]],"")</f>
        <v>0</v>
      </c>
    </row>
    <row r="8548" spans="1:13" ht="26.25" x14ac:dyDescent="0.25">
      <c r="A8548" s="6">
        <v>101303</v>
      </c>
      <c r="B8548" s="126">
        <v>4</v>
      </c>
      <c r="C8548" s="133"/>
      <c r="D8548" s="134">
        <v>79617</v>
      </c>
      <c r="E8548" s="7" t="s">
        <v>2017</v>
      </c>
      <c r="F8548" s="8" t="s">
        <v>457</v>
      </c>
      <c r="G8548" s="18">
        <f>IFERROR(VLOOKUP(Table1[[#This Row],[Codigo_insumo]],BD_Insumos!$B:$E,4),"")</f>
        <v>2.7936000000000001</v>
      </c>
      <c r="H8548" s="140">
        <v>1</v>
      </c>
      <c r="I8548" s="9"/>
      <c r="J8548" s="23">
        <f t="shared" si="133"/>
        <v>2.7936000000000001</v>
      </c>
      <c r="K8548" s="22" t="str">
        <f>IF(I8548&lt;&gt;"",SUMIF(Table1[Codigo_servico],A8548,Table1[Subtotal_insumo]),"")</f>
        <v/>
      </c>
      <c r="L8548" s="18">
        <f>IF(Table1[[#This Row],[Ordem_insumos]]&lt;&gt;0,VLOOKUP(Table1[[#This Row],[Codigo_servico]],Preencher_Orcamento!$B:$D,3,FALSE)*Table1[[#This Row],[Qtde_insumo]],"")</f>
        <v>0</v>
      </c>
      <c r="M8548" s="18">
        <f>IF(Table1[[#This Row],[Ordem_insumos]]&lt;&gt;0,VLOOKUP(Table1[[#This Row],[Codigo_servico]],Preencher_Orcamento!$B:$D,3,FALSE)*Table1[[#This Row],[Subtotal_insumo]],"")</f>
        <v>0</v>
      </c>
    </row>
    <row r="8549" spans="1:13" ht="26.25" x14ac:dyDescent="0.25">
      <c r="A8549" s="6">
        <v>101303</v>
      </c>
      <c r="B8549" s="126">
        <v>5</v>
      </c>
      <c r="C8549" s="133"/>
      <c r="D8549" s="134">
        <v>79608</v>
      </c>
      <c r="E8549" s="7" t="s">
        <v>2016</v>
      </c>
      <c r="F8549" s="8" t="s">
        <v>457</v>
      </c>
      <c r="G8549" s="18">
        <f>IFERROR(VLOOKUP(Table1[[#This Row],[Codigo_insumo]],BD_Insumos!$B:$E,4),"")</f>
        <v>13.423299999999999</v>
      </c>
      <c r="H8549" s="140">
        <v>1</v>
      </c>
      <c r="I8549" s="9"/>
      <c r="J8549" s="23">
        <f t="shared" si="133"/>
        <v>13.423299999999999</v>
      </c>
      <c r="K8549" s="22" t="str">
        <f>IF(I8549&lt;&gt;"",SUMIF(Table1[Codigo_servico],A8549,Table1[Subtotal_insumo]),"")</f>
        <v/>
      </c>
      <c r="L8549" s="18">
        <f>IF(Table1[[#This Row],[Ordem_insumos]]&lt;&gt;0,VLOOKUP(Table1[[#This Row],[Codigo_servico]],Preencher_Orcamento!$B:$D,3,FALSE)*Table1[[#This Row],[Qtde_insumo]],"")</f>
        <v>0</v>
      </c>
      <c r="M8549" s="18">
        <f>IF(Table1[[#This Row],[Ordem_insumos]]&lt;&gt;0,VLOOKUP(Table1[[#This Row],[Codigo_servico]],Preencher_Orcamento!$B:$D,3,FALSE)*Table1[[#This Row],[Subtotal_insumo]],"")</f>
        <v>0</v>
      </c>
    </row>
    <row r="8550" spans="1:13" x14ac:dyDescent="0.25">
      <c r="A8550" s="6">
        <v>101303</v>
      </c>
      <c r="B8550" s="126">
        <v>6</v>
      </c>
      <c r="C8550" s="133"/>
      <c r="D8550" s="134">
        <v>2035</v>
      </c>
      <c r="E8550" s="7" t="s">
        <v>2190</v>
      </c>
      <c r="F8550" s="8" t="s">
        <v>2140</v>
      </c>
      <c r="G8550" s="18">
        <f>IFERROR(VLOOKUP(Table1[[#This Row],[Codigo_insumo]],BD_Insumos!$B:$E,4),"")</f>
        <v>17.275965903920998</v>
      </c>
      <c r="H8550" s="140">
        <v>3</v>
      </c>
      <c r="I8550" s="9"/>
      <c r="J8550" s="23">
        <f t="shared" si="133"/>
        <v>51.827897711762994</v>
      </c>
      <c r="K8550" s="22" t="str">
        <f>IF(I8550&lt;&gt;"",SUMIF(Table1[Codigo_servico],A8550,Table1[Subtotal_insumo]),"")</f>
        <v/>
      </c>
      <c r="L8550" s="18">
        <f>IF(Table1[[#This Row],[Ordem_insumos]]&lt;&gt;0,VLOOKUP(Table1[[#This Row],[Codigo_servico]],Preencher_Orcamento!$B:$D,3,FALSE)*Table1[[#This Row],[Qtde_insumo]],"")</f>
        <v>0</v>
      </c>
      <c r="M8550" s="18">
        <f>IF(Table1[[#This Row],[Ordem_insumos]]&lt;&gt;0,VLOOKUP(Table1[[#This Row],[Codigo_servico]],Preencher_Orcamento!$B:$D,3,FALSE)*Table1[[#This Row],[Subtotal_insumo]],"")</f>
        <v>0</v>
      </c>
    </row>
    <row r="8551" spans="1:13" ht="39" x14ac:dyDescent="0.25">
      <c r="A8551" s="6">
        <v>101303</v>
      </c>
      <c r="B8551" s="126">
        <v>7</v>
      </c>
      <c r="C8551" s="133"/>
      <c r="D8551" s="134">
        <v>76408</v>
      </c>
      <c r="E8551" s="7" t="s">
        <v>1892</v>
      </c>
      <c r="F8551" s="8" t="s">
        <v>457</v>
      </c>
      <c r="G8551" s="18">
        <f>IFERROR(VLOOKUP(Table1[[#This Row],[Codigo_insumo]],BD_Insumos!$B:$E,4),"")</f>
        <v>284.29469999999998</v>
      </c>
      <c r="H8551" s="140">
        <v>1</v>
      </c>
      <c r="I8551" s="9"/>
      <c r="J8551" s="23">
        <f t="shared" si="133"/>
        <v>284.29469999999998</v>
      </c>
      <c r="K8551" s="22" t="str">
        <f>IF(I8551&lt;&gt;"",SUMIF(Table1[Codigo_servico],A8551,Table1[Subtotal_insumo]),"")</f>
        <v/>
      </c>
      <c r="L8551" s="18">
        <f>IF(Table1[[#This Row],[Ordem_insumos]]&lt;&gt;0,VLOOKUP(Table1[[#This Row],[Codigo_servico]],Preencher_Orcamento!$B:$D,3,FALSE)*Table1[[#This Row],[Qtde_insumo]],"")</f>
        <v>0</v>
      </c>
      <c r="M8551" s="18">
        <f>IF(Table1[[#This Row],[Ordem_insumos]]&lt;&gt;0,VLOOKUP(Table1[[#This Row],[Codigo_servico]],Preencher_Orcamento!$B:$D,3,FALSE)*Table1[[#This Row],[Subtotal_insumo]],"")</f>
        <v>0</v>
      </c>
    </row>
    <row r="8552" spans="1:13" ht="26.25" x14ac:dyDescent="0.25">
      <c r="A8552" s="6">
        <v>101303</v>
      </c>
      <c r="B8552" s="126">
        <v>8</v>
      </c>
      <c r="C8552" s="133"/>
      <c r="D8552" s="134">
        <v>79668</v>
      </c>
      <c r="E8552" s="7" t="s">
        <v>2029</v>
      </c>
      <c r="F8552" s="8" t="s">
        <v>457</v>
      </c>
      <c r="G8552" s="18">
        <f>IFERROR(VLOOKUP(Table1[[#This Row],[Codigo_insumo]],BD_Insumos!$B:$E,4),"")</f>
        <v>20.470600000000001</v>
      </c>
      <c r="H8552" s="140">
        <v>1</v>
      </c>
      <c r="I8552" s="9"/>
      <c r="J8552" s="23">
        <f t="shared" si="133"/>
        <v>20.470600000000001</v>
      </c>
      <c r="K8552" s="22" t="str">
        <f>IF(I8552&lt;&gt;"",SUMIF(Table1[Codigo_servico],A8552,Table1[Subtotal_insumo]),"")</f>
        <v/>
      </c>
      <c r="L8552" s="18">
        <f>IF(Table1[[#This Row],[Ordem_insumos]]&lt;&gt;0,VLOOKUP(Table1[[#This Row],[Codigo_servico]],Preencher_Orcamento!$B:$D,3,FALSE)*Table1[[#This Row],[Qtde_insumo]],"")</f>
        <v>0</v>
      </c>
      <c r="M8552" s="18">
        <f>IF(Table1[[#This Row],[Ordem_insumos]]&lt;&gt;0,VLOOKUP(Table1[[#This Row],[Codigo_servico]],Preencher_Orcamento!$B:$D,3,FALSE)*Table1[[#This Row],[Subtotal_insumo]],"")</f>
        <v>0</v>
      </c>
    </row>
    <row r="8553" spans="1:13" ht="26.25" x14ac:dyDescent="0.25">
      <c r="A8553" s="6">
        <v>101303</v>
      </c>
      <c r="B8553" s="126">
        <v>9</v>
      </c>
      <c r="C8553" s="133"/>
      <c r="D8553" s="134">
        <v>17044</v>
      </c>
      <c r="E8553" s="7" t="s">
        <v>378</v>
      </c>
      <c r="F8553" s="8" t="s">
        <v>457</v>
      </c>
      <c r="G8553" s="18">
        <f>IFERROR(VLOOKUP(Table1[[#This Row],[Codigo_insumo]],BD_Insumos!$B:$E,4),"")</f>
        <v>3.9098999999999999</v>
      </c>
      <c r="H8553" s="140">
        <v>2</v>
      </c>
      <c r="I8553" s="9"/>
      <c r="J8553" s="23">
        <f t="shared" si="133"/>
        <v>7.8197999999999999</v>
      </c>
      <c r="K8553" s="22" t="str">
        <f>IF(I8553&lt;&gt;"",SUMIF(Table1[Codigo_servico],A8553,Table1[Subtotal_insumo]),"")</f>
        <v/>
      </c>
      <c r="L8553" s="18">
        <f>IF(Table1[[#This Row],[Ordem_insumos]]&lt;&gt;0,VLOOKUP(Table1[[#This Row],[Codigo_servico]],Preencher_Orcamento!$B:$D,3,FALSE)*Table1[[#This Row],[Qtde_insumo]],"")</f>
        <v>0</v>
      </c>
      <c r="M8553" s="18">
        <f>IF(Table1[[#This Row],[Ordem_insumos]]&lt;&gt;0,VLOOKUP(Table1[[#This Row],[Codigo_servico]],Preencher_Orcamento!$B:$D,3,FALSE)*Table1[[#This Row],[Subtotal_insumo]],"")</f>
        <v>0</v>
      </c>
    </row>
    <row r="8554" spans="1:13" x14ac:dyDescent="0.25">
      <c r="A8554" s="3">
        <v>101304</v>
      </c>
      <c r="B8554" s="125">
        <v>0</v>
      </c>
      <c r="C8554" s="131" t="s">
        <v>4005</v>
      </c>
      <c r="D8554" s="132"/>
      <c r="E8554" s="4"/>
      <c r="F8554" s="4"/>
      <c r="G8554" s="17" t="str">
        <f>IFERROR(VLOOKUP(Table1[[#This Row],[Codigo_insumo]],BD_Insumos!$B:$E,4),"")</f>
        <v/>
      </c>
      <c r="H8554" s="139"/>
      <c r="I8554" s="5" t="s">
        <v>457</v>
      </c>
      <c r="J8554" s="20" t="str">
        <f t="shared" si="133"/>
        <v/>
      </c>
      <c r="K8554" s="21">
        <f>IF(I8554&lt;&gt;"",SUMIF(Table1[Codigo_servico],A8554,Table1[Subtotal_insumo]),"")</f>
        <v>320.75452848204912</v>
      </c>
      <c r="L8554" s="17" t="str">
        <f>IF(Table1[[#This Row],[Ordem_insumos]]&lt;&gt;0,VLOOKUP(Table1[[#This Row],[Codigo_servico]],Preencher_Orcamento!$B:$D,3,FALSE)*Table1[[#This Row],[Qtde_insumo]],"")</f>
        <v/>
      </c>
      <c r="M8554" s="17" t="str">
        <f>IF(Table1[[#This Row],[Ordem_insumos]]&lt;&gt;0,VLOOKUP(Table1[[#This Row],[Codigo_servico]],Preencher_Orcamento!$B:$D,3,FALSE)*Table1[[#This Row],[Subtotal_insumo]],"")</f>
        <v/>
      </c>
    </row>
    <row r="8555" spans="1:13" x14ac:dyDescent="0.25">
      <c r="A8555" s="6">
        <v>101304</v>
      </c>
      <c r="B8555" s="126">
        <v>1</v>
      </c>
      <c r="C8555" s="133"/>
      <c r="D8555" s="134">
        <v>2036</v>
      </c>
      <c r="E8555" s="7" t="s">
        <v>2191</v>
      </c>
      <c r="F8555" s="8" t="s">
        <v>2140</v>
      </c>
      <c r="G8555" s="16">
        <f>IFERROR(VLOOKUP(Table1[[#This Row],[Codigo_insumo]],BD_Insumos!$B:$E,4),"")</f>
        <v>12.90425192342871</v>
      </c>
      <c r="H8555" s="140">
        <v>3</v>
      </c>
      <c r="I8555" s="9"/>
      <c r="J8555" s="22">
        <f t="shared" si="133"/>
        <v>38.71275577028613</v>
      </c>
      <c r="K8555" s="22" t="str">
        <f>IF(I8555&lt;&gt;"",SUMIF(Table1[Codigo_servico],A8555,Table1[Subtotal_insumo]),"")</f>
        <v/>
      </c>
      <c r="L8555" s="16">
        <f>IF(Table1[[#This Row],[Ordem_insumos]]&lt;&gt;0,VLOOKUP(Table1[[#This Row],[Codigo_servico]],Preencher_Orcamento!$B:$D,3,FALSE)*Table1[[#This Row],[Qtde_insumo]],"")</f>
        <v>0</v>
      </c>
      <c r="M8555" s="16">
        <f>IF(Table1[[#This Row],[Ordem_insumos]]&lt;&gt;0,VLOOKUP(Table1[[#This Row],[Codigo_servico]],Preencher_Orcamento!$B:$D,3,FALSE)*Table1[[#This Row],[Subtotal_insumo]],"")</f>
        <v>0</v>
      </c>
    </row>
    <row r="8556" spans="1:13" ht="26.25" x14ac:dyDescent="0.25">
      <c r="A8556" s="6">
        <v>101304</v>
      </c>
      <c r="B8556" s="126">
        <v>2</v>
      </c>
      <c r="C8556" s="133"/>
      <c r="D8556" s="134">
        <v>17044</v>
      </c>
      <c r="E8556" s="7" t="s">
        <v>378</v>
      </c>
      <c r="F8556" s="8" t="s">
        <v>457</v>
      </c>
      <c r="G8556" s="16">
        <f>IFERROR(VLOOKUP(Table1[[#This Row],[Codigo_insumo]],BD_Insumos!$B:$E,4),"")</f>
        <v>3.9098999999999999</v>
      </c>
      <c r="H8556" s="140">
        <v>2</v>
      </c>
      <c r="I8556" s="9"/>
      <c r="J8556" s="22">
        <f t="shared" si="133"/>
        <v>7.8197999999999999</v>
      </c>
      <c r="K8556" s="22" t="str">
        <f>IF(I8556&lt;&gt;"",SUMIF(Table1[Codigo_servico],A8556,Table1[Subtotal_insumo]),"")</f>
        <v/>
      </c>
      <c r="L8556" s="16">
        <f>IF(Table1[[#This Row],[Ordem_insumos]]&lt;&gt;0,VLOOKUP(Table1[[#This Row],[Codigo_servico]],Preencher_Orcamento!$B:$D,3,FALSE)*Table1[[#This Row],[Qtde_insumo]],"")</f>
        <v>0</v>
      </c>
      <c r="M8556" s="16">
        <f>IF(Table1[[#This Row],[Ordem_insumos]]&lt;&gt;0,VLOOKUP(Table1[[#This Row],[Codigo_servico]],Preencher_Orcamento!$B:$D,3,FALSE)*Table1[[#This Row],[Subtotal_insumo]],"")</f>
        <v>0</v>
      </c>
    </row>
    <row r="8557" spans="1:13" x14ac:dyDescent="0.25">
      <c r="A8557" s="6">
        <v>101304</v>
      </c>
      <c r="B8557" s="126">
        <v>3</v>
      </c>
      <c r="C8557" s="133"/>
      <c r="D8557" s="134">
        <v>39050</v>
      </c>
      <c r="E8557" s="7" t="s">
        <v>982</v>
      </c>
      <c r="F8557" s="8" t="s">
        <v>197</v>
      </c>
      <c r="G8557" s="18">
        <f>IFERROR(VLOOKUP(Table1[[#This Row],[Codigo_insumo]],BD_Insumos!$B:$E,4),"")</f>
        <v>1.4926999999999999</v>
      </c>
      <c r="H8557" s="140">
        <v>0.25</v>
      </c>
      <c r="I8557" s="9"/>
      <c r="J8557" s="23">
        <f t="shared" si="133"/>
        <v>0.37317499999999998</v>
      </c>
      <c r="K8557" s="22" t="str">
        <f>IF(I8557&lt;&gt;"",SUMIF(Table1[Codigo_servico],A8557,Table1[Subtotal_insumo]),"")</f>
        <v/>
      </c>
      <c r="L8557" s="18">
        <f>IF(Table1[[#This Row],[Ordem_insumos]]&lt;&gt;0,VLOOKUP(Table1[[#This Row],[Codigo_servico]],Preencher_Orcamento!$B:$D,3,FALSE)*Table1[[#This Row],[Qtde_insumo]],"")</f>
        <v>0</v>
      </c>
      <c r="M8557" s="18">
        <f>IF(Table1[[#This Row],[Ordem_insumos]]&lt;&gt;0,VLOOKUP(Table1[[#This Row],[Codigo_servico]],Preencher_Orcamento!$B:$D,3,FALSE)*Table1[[#This Row],[Subtotal_insumo]],"")</f>
        <v>0</v>
      </c>
    </row>
    <row r="8558" spans="1:13" x14ac:dyDescent="0.25">
      <c r="A8558" s="6">
        <v>101304</v>
      </c>
      <c r="B8558" s="126">
        <v>4</v>
      </c>
      <c r="C8558" s="133"/>
      <c r="D8558" s="134">
        <v>76407</v>
      </c>
      <c r="E8558" s="7" t="s">
        <v>1891</v>
      </c>
      <c r="F8558" s="8" t="s">
        <v>457</v>
      </c>
      <c r="G8558" s="18">
        <f>IFERROR(VLOOKUP(Table1[[#This Row],[Codigo_insumo]],BD_Insumos!$B:$E,4),"")</f>
        <v>159.0428</v>
      </c>
      <c r="H8558" s="140">
        <v>1</v>
      </c>
      <c r="I8558" s="9"/>
      <c r="J8558" s="23">
        <f t="shared" si="133"/>
        <v>159.0428</v>
      </c>
      <c r="K8558" s="22" t="str">
        <f>IF(I8558&lt;&gt;"",SUMIF(Table1[Codigo_servico],A8558,Table1[Subtotal_insumo]),"")</f>
        <v/>
      </c>
      <c r="L8558" s="18">
        <f>IF(Table1[[#This Row],[Ordem_insumos]]&lt;&gt;0,VLOOKUP(Table1[[#This Row],[Codigo_servico]],Preencher_Orcamento!$B:$D,3,FALSE)*Table1[[#This Row],[Qtde_insumo]],"")</f>
        <v>0</v>
      </c>
      <c r="M8558" s="18">
        <f>IF(Table1[[#This Row],[Ordem_insumos]]&lt;&gt;0,VLOOKUP(Table1[[#This Row],[Codigo_servico]],Preencher_Orcamento!$B:$D,3,FALSE)*Table1[[#This Row],[Subtotal_insumo]],"")</f>
        <v>0</v>
      </c>
    </row>
    <row r="8559" spans="1:13" ht="26.25" x14ac:dyDescent="0.25">
      <c r="A8559" s="6">
        <v>101304</v>
      </c>
      <c r="B8559" s="126">
        <v>5</v>
      </c>
      <c r="C8559" s="133"/>
      <c r="D8559" s="134">
        <v>79608</v>
      </c>
      <c r="E8559" s="7" t="s">
        <v>2016</v>
      </c>
      <c r="F8559" s="8" t="s">
        <v>457</v>
      </c>
      <c r="G8559" s="18">
        <f>IFERROR(VLOOKUP(Table1[[#This Row],[Codigo_insumo]],BD_Insumos!$B:$E,4),"")</f>
        <v>13.423299999999999</v>
      </c>
      <c r="H8559" s="140">
        <v>1</v>
      </c>
      <c r="I8559" s="9"/>
      <c r="J8559" s="23">
        <f t="shared" si="133"/>
        <v>13.423299999999999</v>
      </c>
      <c r="K8559" s="22" t="str">
        <f>IF(I8559&lt;&gt;"",SUMIF(Table1[Codigo_servico],A8559,Table1[Subtotal_insumo]),"")</f>
        <v/>
      </c>
      <c r="L8559" s="18">
        <f>IF(Table1[[#This Row],[Ordem_insumos]]&lt;&gt;0,VLOOKUP(Table1[[#This Row],[Codigo_servico]],Preencher_Orcamento!$B:$D,3,FALSE)*Table1[[#This Row],[Qtde_insumo]],"")</f>
        <v>0</v>
      </c>
      <c r="M8559" s="18">
        <f>IF(Table1[[#This Row],[Ordem_insumos]]&lt;&gt;0,VLOOKUP(Table1[[#This Row],[Codigo_servico]],Preencher_Orcamento!$B:$D,3,FALSE)*Table1[[#This Row],[Subtotal_insumo]],"")</f>
        <v>0</v>
      </c>
    </row>
    <row r="8560" spans="1:13" ht="26.25" x14ac:dyDescent="0.25">
      <c r="A8560" s="6">
        <v>101304</v>
      </c>
      <c r="B8560" s="126">
        <v>6</v>
      </c>
      <c r="C8560" s="133"/>
      <c r="D8560" s="134">
        <v>79617</v>
      </c>
      <c r="E8560" s="7" t="s">
        <v>2017</v>
      </c>
      <c r="F8560" s="8" t="s">
        <v>457</v>
      </c>
      <c r="G8560" s="18">
        <f>IFERROR(VLOOKUP(Table1[[#This Row],[Codigo_insumo]],BD_Insumos!$B:$E,4),"")</f>
        <v>2.7936000000000001</v>
      </c>
      <c r="H8560" s="140">
        <v>1</v>
      </c>
      <c r="I8560" s="9"/>
      <c r="J8560" s="23">
        <f t="shared" si="133"/>
        <v>2.7936000000000001</v>
      </c>
      <c r="K8560" s="22" t="str">
        <f>IF(I8560&lt;&gt;"",SUMIF(Table1[Codigo_servico],A8560,Table1[Subtotal_insumo]),"")</f>
        <v/>
      </c>
      <c r="L8560" s="18">
        <f>IF(Table1[[#This Row],[Ordem_insumos]]&lt;&gt;0,VLOOKUP(Table1[[#This Row],[Codigo_servico]],Preencher_Orcamento!$B:$D,3,FALSE)*Table1[[#This Row],[Qtde_insumo]],"")</f>
        <v>0</v>
      </c>
      <c r="M8560" s="18">
        <f>IF(Table1[[#This Row],[Ordem_insumos]]&lt;&gt;0,VLOOKUP(Table1[[#This Row],[Codigo_servico]],Preencher_Orcamento!$B:$D,3,FALSE)*Table1[[#This Row],[Subtotal_insumo]],"")</f>
        <v>0</v>
      </c>
    </row>
    <row r="8561" spans="1:13" ht="26.25" x14ac:dyDescent="0.25">
      <c r="A8561" s="6">
        <v>101304</v>
      </c>
      <c r="B8561" s="126">
        <v>7</v>
      </c>
      <c r="C8561" s="133"/>
      <c r="D8561" s="134">
        <v>79683</v>
      </c>
      <c r="E8561" s="7" t="s">
        <v>2037</v>
      </c>
      <c r="F8561" s="8" t="s">
        <v>457</v>
      </c>
      <c r="G8561" s="18">
        <f>IFERROR(VLOOKUP(Table1[[#This Row],[Codigo_insumo]],BD_Insumos!$B:$E,4),"")</f>
        <v>12.8558</v>
      </c>
      <c r="H8561" s="140">
        <v>1</v>
      </c>
      <c r="I8561" s="9"/>
      <c r="J8561" s="23">
        <f t="shared" si="133"/>
        <v>12.8558</v>
      </c>
      <c r="K8561" s="22" t="str">
        <f>IF(I8561&lt;&gt;"",SUMIF(Table1[Codigo_servico],A8561,Table1[Subtotal_insumo]),"")</f>
        <v/>
      </c>
      <c r="L8561" s="18">
        <f>IF(Table1[[#This Row],[Ordem_insumos]]&lt;&gt;0,VLOOKUP(Table1[[#This Row],[Codigo_servico]],Preencher_Orcamento!$B:$D,3,FALSE)*Table1[[#This Row],[Qtde_insumo]],"")</f>
        <v>0</v>
      </c>
      <c r="M8561" s="18">
        <f>IF(Table1[[#This Row],[Ordem_insumos]]&lt;&gt;0,VLOOKUP(Table1[[#This Row],[Codigo_servico]],Preencher_Orcamento!$B:$D,3,FALSE)*Table1[[#This Row],[Subtotal_insumo]],"")</f>
        <v>0</v>
      </c>
    </row>
    <row r="8562" spans="1:13" x14ac:dyDescent="0.25">
      <c r="A8562" s="6">
        <v>101304</v>
      </c>
      <c r="B8562" s="126">
        <v>8</v>
      </c>
      <c r="C8562" s="133"/>
      <c r="D8562" s="134">
        <v>2035</v>
      </c>
      <c r="E8562" s="7" t="s">
        <v>2190</v>
      </c>
      <c r="F8562" s="8" t="s">
        <v>2140</v>
      </c>
      <c r="G8562" s="18">
        <f>IFERROR(VLOOKUP(Table1[[#This Row],[Codigo_insumo]],BD_Insumos!$B:$E,4),"")</f>
        <v>17.275965903920998</v>
      </c>
      <c r="H8562" s="140">
        <v>3</v>
      </c>
      <c r="I8562" s="9"/>
      <c r="J8562" s="23">
        <f t="shared" si="133"/>
        <v>51.827897711762994</v>
      </c>
      <c r="K8562" s="22" t="str">
        <f>IF(I8562&lt;&gt;"",SUMIF(Table1[Codigo_servico],A8562,Table1[Subtotal_insumo]),"")</f>
        <v/>
      </c>
      <c r="L8562" s="18">
        <f>IF(Table1[[#This Row],[Ordem_insumos]]&lt;&gt;0,VLOOKUP(Table1[[#This Row],[Codigo_servico]],Preencher_Orcamento!$B:$D,3,FALSE)*Table1[[#This Row],[Qtde_insumo]],"")</f>
        <v>0</v>
      </c>
      <c r="M8562" s="18">
        <f>IF(Table1[[#This Row],[Ordem_insumos]]&lt;&gt;0,VLOOKUP(Table1[[#This Row],[Codigo_servico]],Preencher_Orcamento!$B:$D,3,FALSE)*Table1[[#This Row],[Subtotal_insumo]],"")</f>
        <v>0</v>
      </c>
    </row>
    <row r="8563" spans="1:13" x14ac:dyDescent="0.25">
      <c r="A8563" s="6">
        <v>101304</v>
      </c>
      <c r="B8563" s="126">
        <v>9</v>
      </c>
      <c r="C8563" s="133"/>
      <c r="D8563" s="134">
        <v>79670</v>
      </c>
      <c r="E8563" s="7" t="s">
        <v>2030</v>
      </c>
      <c r="F8563" s="8" t="s">
        <v>457</v>
      </c>
      <c r="G8563" s="18">
        <f>IFERROR(VLOOKUP(Table1[[#This Row],[Codigo_insumo]],BD_Insumos!$B:$E,4),"")</f>
        <v>33.9054</v>
      </c>
      <c r="H8563" s="140">
        <v>1</v>
      </c>
      <c r="I8563" s="9"/>
      <c r="J8563" s="23">
        <f t="shared" si="133"/>
        <v>33.9054</v>
      </c>
      <c r="K8563" s="22" t="str">
        <f>IF(I8563&lt;&gt;"",SUMIF(Table1[Codigo_servico],A8563,Table1[Subtotal_insumo]),"")</f>
        <v/>
      </c>
      <c r="L8563" s="18">
        <f>IF(Table1[[#This Row],[Ordem_insumos]]&lt;&gt;0,VLOOKUP(Table1[[#This Row],[Codigo_servico]],Preencher_Orcamento!$B:$D,3,FALSE)*Table1[[#This Row],[Qtde_insumo]],"")</f>
        <v>0</v>
      </c>
      <c r="M8563" s="18">
        <f>IF(Table1[[#This Row],[Ordem_insumos]]&lt;&gt;0,VLOOKUP(Table1[[#This Row],[Codigo_servico]],Preencher_Orcamento!$B:$D,3,FALSE)*Table1[[#This Row],[Subtotal_insumo]],"")</f>
        <v>0</v>
      </c>
    </row>
    <row r="8564" spans="1:13" x14ac:dyDescent="0.25">
      <c r="A8564" s="3">
        <v>101305</v>
      </c>
      <c r="B8564" s="125">
        <v>0</v>
      </c>
      <c r="C8564" s="131" t="s">
        <v>4006</v>
      </c>
      <c r="D8564" s="132"/>
      <c r="E8564" s="4"/>
      <c r="F8564" s="4"/>
      <c r="G8564" s="17" t="str">
        <f>IFERROR(VLOOKUP(Table1[[#This Row],[Codigo_insumo]],BD_Insumos!$B:$E,4),"")</f>
        <v/>
      </c>
      <c r="H8564" s="139"/>
      <c r="I8564" s="5" t="s">
        <v>457</v>
      </c>
      <c r="J8564" s="20" t="str">
        <f t="shared" si="133"/>
        <v/>
      </c>
      <c r="K8564" s="21">
        <f>IF(I8564&lt;&gt;"",SUMIF(Table1[Codigo_servico],A8564,Table1[Subtotal_insumo]),"")</f>
        <v>489.61773466739163</v>
      </c>
      <c r="L8564" s="17" t="str">
        <f>IF(Table1[[#This Row],[Ordem_insumos]]&lt;&gt;0,VLOOKUP(Table1[[#This Row],[Codigo_servico]],Preencher_Orcamento!$B:$D,3,FALSE)*Table1[[#This Row],[Qtde_insumo]],"")</f>
        <v/>
      </c>
      <c r="M8564" s="17" t="str">
        <f>IF(Table1[[#This Row],[Ordem_insumos]]&lt;&gt;0,VLOOKUP(Table1[[#This Row],[Codigo_servico]],Preencher_Orcamento!$B:$D,3,FALSE)*Table1[[#This Row],[Subtotal_insumo]],"")</f>
        <v/>
      </c>
    </row>
    <row r="8565" spans="1:13" ht="26.25" x14ac:dyDescent="0.25">
      <c r="A8565" s="6">
        <v>101305</v>
      </c>
      <c r="B8565" s="126">
        <v>1</v>
      </c>
      <c r="C8565" s="133"/>
      <c r="D8565" s="134">
        <v>17044</v>
      </c>
      <c r="E8565" s="7" t="s">
        <v>378</v>
      </c>
      <c r="F8565" s="8" t="s">
        <v>457</v>
      </c>
      <c r="G8565" s="16">
        <f>IFERROR(VLOOKUP(Table1[[#This Row],[Codigo_insumo]],BD_Insumos!$B:$E,4),"")</f>
        <v>3.9098999999999999</v>
      </c>
      <c r="H8565" s="140">
        <v>2</v>
      </c>
      <c r="I8565" s="9"/>
      <c r="J8565" s="22">
        <f t="shared" si="133"/>
        <v>7.8197999999999999</v>
      </c>
      <c r="K8565" s="22" t="str">
        <f>IF(I8565&lt;&gt;"",SUMIF(Table1[Codigo_servico],A8565,Table1[Subtotal_insumo]),"")</f>
        <v/>
      </c>
      <c r="L8565" s="16">
        <f>IF(Table1[[#This Row],[Ordem_insumos]]&lt;&gt;0,VLOOKUP(Table1[[#This Row],[Codigo_servico]],Preencher_Orcamento!$B:$D,3,FALSE)*Table1[[#This Row],[Qtde_insumo]],"")</f>
        <v>0</v>
      </c>
      <c r="M8565" s="16">
        <f>IF(Table1[[#This Row],[Ordem_insumos]]&lt;&gt;0,VLOOKUP(Table1[[#This Row],[Codigo_servico]],Preencher_Orcamento!$B:$D,3,FALSE)*Table1[[#This Row],[Subtotal_insumo]],"")</f>
        <v>0</v>
      </c>
    </row>
    <row r="8566" spans="1:13" x14ac:dyDescent="0.25">
      <c r="A8566" s="6">
        <v>101305</v>
      </c>
      <c r="B8566" s="126">
        <v>2</v>
      </c>
      <c r="C8566" s="133"/>
      <c r="D8566" s="134">
        <v>2036</v>
      </c>
      <c r="E8566" s="7" t="s">
        <v>2191</v>
      </c>
      <c r="F8566" s="8" t="s">
        <v>2140</v>
      </c>
      <c r="G8566" s="16">
        <f>IFERROR(VLOOKUP(Table1[[#This Row],[Codigo_insumo]],BD_Insumos!$B:$E,4),"")</f>
        <v>12.90425192342871</v>
      </c>
      <c r="H8566" s="140">
        <v>3</v>
      </c>
      <c r="I8566" s="9"/>
      <c r="J8566" s="22">
        <f t="shared" si="133"/>
        <v>38.71275577028613</v>
      </c>
      <c r="K8566" s="22" t="str">
        <f>IF(I8566&lt;&gt;"",SUMIF(Table1[Codigo_servico],A8566,Table1[Subtotal_insumo]),"")</f>
        <v/>
      </c>
      <c r="L8566" s="16">
        <f>IF(Table1[[#This Row],[Ordem_insumos]]&lt;&gt;0,VLOOKUP(Table1[[#This Row],[Codigo_servico]],Preencher_Orcamento!$B:$D,3,FALSE)*Table1[[#This Row],[Qtde_insumo]],"")</f>
        <v>0</v>
      </c>
      <c r="M8566" s="16">
        <f>IF(Table1[[#This Row],[Ordem_insumos]]&lt;&gt;0,VLOOKUP(Table1[[#This Row],[Codigo_servico]],Preencher_Orcamento!$B:$D,3,FALSE)*Table1[[#This Row],[Subtotal_insumo]],"")</f>
        <v>0</v>
      </c>
    </row>
    <row r="8567" spans="1:13" x14ac:dyDescent="0.25">
      <c r="A8567" s="6">
        <v>101305</v>
      </c>
      <c r="B8567" s="126">
        <v>3</v>
      </c>
      <c r="C8567" s="133"/>
      <c r="D8567" s="134">
        <v>2035</v>
      </c>
      <c r="E8567" s="7" t="s">
        <v>2190</v>
      </c>
      <c r="F8567" s="8" t="s">
        <v>2140</v>
      </c>
      <c r="G8567" s="16">
        <f>IFERROR(VLOOKUP(Table1[[#This Row],[Codigo_insumo]],BD_Insumos!$B:$E,4),"")</f>
        <v>17.275965903920998</v>
      </c>
      <c r="H8567" s="140">
        <v>3</v>
      </c>
      <c r="I8567" s="9"/>
      <c r="J8567" s="22">
        <f t="shared" si="133"/>
        <v>51.827897711762994</v>
      </c>
      <c r="K8567" s="22" t="str">
        <f>IF(I8567&lt;&gt;"",SUMIF(Table1[Codigo_servico],A8567,Table1[Subtotal_insumo]),"")</f>
        <v/>
      </c>
      <c r="L8567" s="16">
        <f>IF(Table1[[#This Row],[Ordem_insumos]]&lt;&gt;0,VLOOKUP(Table1[[#This Row],[Codigo_servico]],Preencher_Orcamento!$B:$D,3,FALSE)*Table1[[#This Row],[Qtde_insumo]],"")</f>
        <v>0</v>
      </c>
      <c r="M8567" s="16">
        <f>IF(Table1[[#This Row],[Ordem_insumos]]&lt;&gt;0,VLOOKUP(Table1[[#This Row],[Codigo_servico]],Preencher_Orcamento!$B:$D,3,FALSE)*Table1[[#This Row],[Subtotal_insumo]],"")</f>
        <v>0</v>
      </c>
    </row>
    <row r="8568" spans="1:13" ht="26.25" x14ac:dyDescent="0.25">
      <c r="A8568" s="6">
        <v>101305</v>
      </c>
      <c r="B8568" s="126">
        <v>4</v>
      </c>
      <c r="C8568" s="133"/>
      <c r="D8568" s="134">
        <v>79668</v>
      </c>
      <c r="E8568" s="7" t="s">
        <v>2029</v>
      </c>
      <c r="F8568" s="8" t="s">
        <v>457</v>
      </c>
      <c r="G8568" s="16">
        <f>IFERROR(VLOOKUP(Table1[[#This Row],[Codigo_insumo]],BD_Insumos!$B:$E,4),"")</f>
        <v>20.470600000000001</v>
      </c>
      <c r="H8568" s="140">
        <v>1</v>
      </c>
      <c r="I8568" s="9"/>
      <c r="J8568" s="22">
        <f t="shared" si="133"/>
        <v>20.470600000000001</v>
      </c>
      <c r="K8568" s="22" t="str">
        <f>IF(I8568&lt;&gt;"",SUMIF(Table1[Codigo_servico],A8568,Table1[Subtotal_insumo]),"")</f>
        <v/>
      </c>
      <c r="L8568" s="16">
        <f>IF(Table1[[#This Row],[Ordem_insumos]]&lt;&gt;0,VLOOKUP(Table1[[#This Row],[Codigo_servico]],Preencher_Orcamento!$B:$D,3,FALSE)*Table1[[#This Row],[Qtde_insumo]],"")</f>
        <v>0</v>
      </c>
      <c r="M8568" s="16">
        <f>IF(Table1[[#This Row],[Ordem_insumos]]&lt;&gt;0,VLOOKUP(Table1[[#This Row],[Codigo_servico]],Preencher_Orcamento!$B:$D,3,FALSE)*Table1[[#This Row],[Subtotal_insumo]],"")</f>
        <v>0</v>
      </c>
    </row>
    <row r="8569" spans="1:13" x14ac:dyDescent="0.25">
      <c r="A8569" s="6">
        <v>101305</v>
      </c>
      <c r="B8569" s="126">
        <v>5</v>
      </c>
      <c r="C8569" s="133"/>
      <c r="D8569" s="134">
        <v>76402</v>
      </c>
      <c r="E8569" s="7" t="s">
        <v>1889</v>
      </c>
      <c r="F8569" s="8" t="s">
        <v>457</v>
      </c>
      <c r="G8569" s="18">
        <f>IFERROR(VLOOKUP(Table1[[#This Row],[Codigo_insumo]],BD_Insumos!$B:$E,4),"")</f>
        <v>337.92520000000002</v>
      </c>
      <c r="H8569" s="140">
        <v>1</v>
      </c>
      <c r="I8569" s="9"/>
      <c r="J8569" s="23">
        <f t="shared" si="133"/>
        <v>337.92520000000002</v>
      </c>
      <c r="K8569" s="22" t="str">
        <f>IF(I8569&lt;&gt;"",SUMIF(Table1[Codigo_servico],A8569,Table1[Subtotal_insumo]),"")</f>
        <v/>
      </c>
      <c r="L8569" s="18">
        <f>IF(Table1[[#This Row],[Ordem_insumos]]&lt;&gt;0,VLOOKUP(Table1[[#This Row],[Codigo_servico]],Preencher_Orcamento!$B:$D,3,FALSE)*Table1[[#This Row],[Qtde_insumo]],"")</f>
        <v>0</v>
      </c>
      <c r="M8569" s="18">
        <f>IF(Table1[[#This Row],[Ordem_insumos]]&lt;&gt;0,VLOOKUP(Table1[[#This Row],[Codigo_servico]],Preencher_Orcamento!$B:$D,3,FALSE)*Table1[[#This Row],[Subtotal_insumo]],"")</f>
        <v>0</v>
      </c>
    </row>
    <row r="8570" spans="1:13" x14ac:dyDescent="0.25">
      <c r="A8570" s="6">
        <v>101305</v>
      </c>
      <c r="B8570" s="126">
        <v>6</v>
      </c>
      <c r="C8570" s="133"/>
      <c r="D8570" s="134">
        <v>2099</v>
      </c>
      <c r="E8570" s="7" t="s">
        <v>2205</v>
      </c>
      <c r="F8570" s="8" t="s">
        <v>2140</v>
      </c>
      <c r="G8570" s="18">
        <f>IFERROR(VLOOKUP(Table1[[#This Row],[Codigo_insumo]],BD_Insumos!$B:$E,4),"")</f>
        <v>12.627877718847255</v>
      </c>
      <c r="H8570" s="140">
        <v>0.17</v>
      </c>
      <c r="I8570" s="9"/>
      <c r="J8570" s="23">
        <f t="shared" si="133"/>
        <v>2.1467392122040336</v>
      </c>
      <c r="K8570" s="22" t="str">
        <f>IF(I8570&lt;&gt;"",SUMIF(Table1[Codigo_servico],A8570,Table1[Subtotal_insumo]),"")</f>
        <v/>
      </c>
      <c r="L8570" s="18">
        <f>IF(Table1[[#This Row],[Ordem_insumos]]&lt;&gt;0,VLOOKUP(Table1[[#This Row],[Codigo_servico]],Preencher_Orcamento!$B:$D,3,FALSE)*Table1[[#This Row],[Qtde_insumo]],"")</f>
        <v>0</v>
      </c>
      <c r="M8570" s="18">
        <f>IF(Table1[[#This Row],[Ordem_insumos]]&lt;&gt;0,VLOOKUP(Table1[[#This Row],[Codigo_servico]],Preencher_Orcamento!$B:$D,3,FALSE)*Table1[[#This Row],[Subtotal_insumo]],"")</f>
        <v>0</v>
      </c>
    </row>
    <row r="8571" spans="1:13" x14ac:dyDescent="0.25">
      <c r="A8571" s="6">
        <v>101305</v>
      </c>
      <c r="B8571" s="126">
        <v>7</v>
      </c>
      <c r="C8571" s="133"/>
      <c r="D8571" s="134">
        <v>2020</v>
      </c>
      <c r="E8571" s="7" t="s">
        <v>2188</v>
      </c>
      <c r="F8571" s="8" t="s">
        <v>2140</v>
      </c>
      <c r="G8571" s="18">
        <f>IFERROR(VLOOKUP(Table1[[#This Row],[Codigo_insumo]],BD_Insumos!$B:$E,4),"")</f>
        <v>15.860837164231068</v>
      </c>
      <c r="H8571" s="140">
        <v>0.08</v>
      </c>
      <c r="I8571" s="9"/>
      <c r="J8571" s="23">
        <f t="shared" si="133"/>
        <v>1.2688669731384854</v>
      </c>
      <c r="K8571" s="22" t="str">
        <f>IF(I8571&lt;&gt;"",SUMIF(Table1[Codigo_servico],A8571,Table1[Subtotal_insumo]),"")</f>
        <v/>
      </c>
      <c r="L8571" s="18">
        <f>IF(Table1[[#This Row],[Ordem_insumos]]&lt;&gt;0,VLOOKUP(Table1[[#This Row],[Codigo_servico]],Preencher_Orcamento!$B:$D,3,FALSE)*Table1[[#This Row],[Qtde_insumo]],"")</f>
        <v>0</v>
      </c>
      <c r="M8571" s="18">
        <f>IF(Table1[[#This Row],[Ordem_insumos]]&lt;&gt;0,VLOOKUP(Table1[[#This Row],[Codigo_servico]],Preencher_Orcamento!$B:$D,3,FALSE)*Table1[[#This Row],[Subtotal_insumo]],"")</f>
        <v>0</v>
      </c>
    </row>
    <row r="8572" spans="1:13" ht="26.25" x14ac:dyDescent="0.25">
      <c r="A8572" s="6">
        <v>101305</v>
      </c>
      <c r="B8572" s="126">
        <v>8</v>
      </c>
      <c r="C8572" s="133"/>
      <c r="D8572" s="134">
        <v>79608</v>
      </c>
      <c r="E8572" s="7" t="s">
        <v>2016</v>
      </c>
      <c r="F8572" s="8" t="s">
        <v>457</v>
      </c>
      <c r="G8572" s="18">
        <f>IFERROR(VLOOKUP(Table1[[#This Row],[Codigo_insumo]],BD_Insumos!$B:$E,4),"")</f>
        <v>13.423299999999999</v>
      </c>
      <c r="H8572" s="140">
        <v>1</v>
      </c>
      <c r="I8572" s="9"/>
      <c r="J8572" s="23">
        <f t="shared" si="133"/>
        <v>13.423299999999999</v>
      </c>
      <c r="K8572" s="22" t="str">
        <f>IF(I8572&lt;&gt;"",SUMIF(Table1[Codigo_servico],A8572,Table1[Subtotal_insumo]),"")</f>
        <v/>
      </c>
      <c r="L8572" s="18">
        <f>IF(Table1[[#This Row],[Ordem_insumos]]&lt;&gt;0,VLOOKUP(Table1[[#This Row],[Codigo_servico]],Preencher_Orcamento!$B:$D,3,FALSE)*Table1[[#This Row],[Qtde_insumo]],"")</f>
        <v>0</v>
      </c>
      <c r="M8572" s="18">
        <f>IF(Table1[[#This Row],[Ordem_insumos]]&lt;&gt;0,VLOOKUP(Table1[[#This Row],[Codigo_servico]],Preencher_Orcamento!$B:$D,3,FALSE)*Table1[[#This Row],[Subtotal_insumo]],"")</f>
        <v>0</v>
      </c>
    </row>
    <row r="8573" spans="1:13" ht="26.25" x14ac:dyDescent="0.25">
      <c r="A8573" s="6">
        <v>101305</v>
      </c>
      <c r="B8573" s="126">
        <v>9</v>
      </c>
      <c r="C8573" s="133"/>
      <c r="D8573" s="134">
        <v>79683</v>
      </c>
      <c r="E8573" s="7" t="s">
        <v>2037</v>
      </c>
      <c r="F8573" s="8" t="s">
        <v>457</v>
      </c>
      <c r="G8573" s="18">
        <f>IFERROR(VLOOKUP(Table1[[#This Row],[Codigo_insumo]],BD_Insumos!$B:$E,4),"")</f>
        <v>12.8558</v>
      </c>
      <c r="H8573" s="140">
        <v>1</v>
      </c>
      <c r="I8573" s="9"/>
      <c r="J8573" s="23">
        <f t="shared" si="133"/>
        <v>12.8558</v>
      </c>
      <c r="K8573" s="22" t="str">
        <f>IF(I8573&lt;&gt;"",SUMIF(Table1[Codigo_servico],A8573,Table1[Subtotal_insumo]),"")</f>
        <v/>
      </c>
      <c r="L8573" s="18">
        <f>IF(Table1[[#This Row],[Ordem_insumos]]&lt;&gt;0,VLOOKUP(Table1[[#This Row],[Codigo_servico]],Preencher_Orcamento!$B:$D,3,FALSE)*Table1[[#This Row],[Qtde_insumo]],"")</f>
        <v>0</v>
      </c>
      <c r="M8573" s="18">
        <f>IF(Table1[[#This Row],[Ordem_insumos]]&lt;&gt;0,VLOOKUP(Table1[[#This Row],[Codigo_servico]],Preencher_Orcamento!$B:$D,3,FALSE)*Table1[[#This Row],[Subtotal_insumo]],"")</f>
        <v>0</v>
      </c>
    </row>
    <row r="8574" spans="1:13" ht="26.25" x14ac:dyDescent="0.25">
      <c r="A8574" s="6">
        <v>101305</v>
      </c>
      <c r="B8574" s="126">
        <v>10</v>
      </c>
      <c r="C8574" s="133"/>
      <c r="D8574" s="134">
        <v>79617</v>
      </c>
      <c r="E8574" s="7" t="s">
        <v>2017</v>
      </c>
      <c r="F8574" s="8" t="s">
        <v>457</v>
      </c>
      <c r="G8574" s="18">
        <f>IFERROR(VLOOKUP(Table1[[#This Row],[Codigo_insumo]],BD_Insumos!$B:$E,4),"")</f>
        <v>2.7936000000000001</v>
      </c>
      <c r="H8574" s="140">
        <v>1</v>
      </c>
      <c r="I8574" s="9"/>
      <c r="J8574" s="23">
        <f t="shared" si="133"/>
        <v>2.7936000000000001</v>
      </c>
      <c r="K8574" s="22" t="str">
        <f>IF(I8574&lt;&gt;"",SUMIF(Table1[Codigo_servico],A8574,Table1[Subtotal_insumo]),"")</f>
        <v/>
      </c>
      <c r="L8574" s="18">
        <f>IF(Table1[[#This Row],[Ordem_insumos]]&lt;&gt;0,VLOOKUP(Table1[[#This Row],[Codigo_servico]],Preencher_Orcamento!$B:$D,3,FALSE)*Table1[[#This Row],[Qtde_insumo]],"")</f>
        <v>0</v>
      </c>
      <c r="M8574" s="18">
        <f>IF(Table1[[#This Row],[Ordem_insumos]]&lt;&gt;0,VLOOKUP(Table1[[#This Row],[Codigo_servico]],Preencher_Orcamento!$B:$D,3,FALSE)*Table1[[#This Row],[Subtotal_insumo]],"")</f>
        <v>0</v>
      </c>
    </row>
    <row r="8575" spans="1:13" x14ac:dyDescent="0.25">
      <c r="A8575" s="6">
        <v>101305</v>
      </c>
      <c r="B8575" s="126">
        <v>11</v>
      </c>
      <c r="C8575" s="133"/>
      <c r="D8575" s="134">
        <v>39050</v>
      </c>
      <c r="E8575" s="7" t="s">
        <v>982</v>
      </c>
      <c r="F8575" s="8" t="s">
        <v>197</v>
      </c>
      <c r="G8575" s="18">
        <f>IFERROR(VLOOKUP(Table1[[#This Row],[Codigo_insumo]],BD_Insumos!$B:$E,4),"")</f>
        <v>1.4926999999999999</v>
      </c>
      <c r="H8575" s="140">
        <v>0.25</v>
      </c>
      <c r="I8575" s="9"/>
      <c r="J8575" s="23">
        <f t="shared" si="133"/>
        <v>0.37317499999999998</v>
      </c>
      <c r="K8575" s="22" t="str">
        <f>IF(I8575&lt;&gt;"",SUMIF(Table1[Codigo_servico],A8575,Table1[Subtotal_insumo]),"")</f>
        <v/>
      </c>
      <c r="L8575" s="18">
        <f>IF(Table1[[#This Row],[Ordem_insumos]]&lt;&gt;0,VLOOKUP(Table1[[#This Row],[Codigo_servico]],Preencher_Orcamento!$B:$D,3,FALSE)*Table1[[#This Row],[Qtde_insumo]],"")</f>
        <v>0</v>
      </c>
      <c r="M8575" s="18">
        <f>IF(Table1[[#This Row],[Ordem_insumos]]&lt;&gt;0,VLOOKUP(Table1[[#This Row],[Codigo_servico]],Preencher_Orcamento!$B:$D,3,FALSE)*Table1[[#This Row],[Subtotal_insumo]],"")</f>
        <v>0</v>
      </c>
    </row>
    <row r="8576" spans="1:13" x14ac:dyDescent="0.25">
      <c r="A8576" s="3">
        <v>101308</v>
      </c>
      <c r="B8576" s="125">
        <v>0</v>
      </c>
      <c r="C8576" s="131" t="s">
        <v>4007</v>
      </c>
      <c r="D8576" s="132"/>
      <c r="E8576" s="4"/>
      <c r="F8576" s="4"/>
      <c r="G8576" s="17" t="str">
        <f>IFERROR(VLOOKUP(Table1[[#This Row],[Codigo_insumo]],BD_Insumos!$B:$E,4),"")</f>
        <v/>
      </c>
      <c r="H8576" s="139"/>
      <c r="I8576" s="5" t="s">
        <v>457</v>
      </c>
      <c r="J8576" s="20" t="str">
        <f t="shared" si="133"/>
        <v/>
      </c>
      <c r="K8576" s="21">
        <f>IF(I8576&lt;&gt;"",SUMIF(Table1[Codigo_servico],A8576,Table1[Subtotal_insumo]),"")</f>
        <v>277.01616161641374</v>
      </c>
      <c r="L8576" s="17" t="str">
        <f>IF(Table1[[#This Row],[Ordem_insumos]]&lt;&gt;0,VLOOKUP(Table1[[#This Row],[Codigo_servico]],Preencher_Orcamento!$B:$D,3,FALSE)*Table1[[#This Row],[Qtde_insumo]],"")</f>
        <v/>
      </c>
      <c r="M8576" s="17" t="str">
        <f>IF(Table1[[#This Row],[Ordem_insumos]]&lt;&gt;0,VLOOKUP(Table1[[#This Row],[Codigo_servico]],Preencher_Orcamento!$B:$D,3,FALSE)*Table1[[#This Row],[Subtotal_insumo]],"")</f>
        <v/>
      </c>
    </row>
    <row r="8577" spans="1:13" x14ac:dyDescent="0.25">
      <c r="A8577" s="6">
        <v>101308</v>
      </c>
      <c r="B8577" s="126">
        <v>1</v>
      </c>
      <c r="C8577" s="133"/>
      <c r="D8577" s="134">
        <v>79640</v>
      </c>
      <c r="E8577" s="7" t="s">
        <v>2022</v>
      </c>
      <c r="F8577" s="8" t="s">
        <v>5</v>
      </c>
      <c r="G8577" s="16">
        <f>IFERROR(VLOOKUP(Table1[[#This Row],[Codigo_insumo]],BD_Insumos!$B:$E,4),"")</f>
        <v>0.14910000000000001</v>
      </c>
      <c r="H8577" s="140">
        <v>1</v>
      </c>
      <c r="I8577" s="9"/>
      <c r="J8577" s="22">
        <f t="shared" si="133"/>
        <v>0.14910000000000001</v>
      </c>
      <c r="K8577" s="22" t="str">
        <f>IF(I8577&lt;&gt;"",SUMIF(Table1[Codigo_servico],A8577,Table1[Subtotal_insumo]),"")</f>
        <v/>
      </c>
      <c r="L8577" s="16">
        <f>IF(Table1[[#This Row],[Ordem_insumos]]&lt;&gt;0,VLOOKUP(Table1[[#This Row],[Codigo_servico]],Preencher_Orcamento!$B:$D,3,FALSE)*Table1[[#This Row],[Qtde_insumo]],"")</f>
        <v>10</v>
      </c>
      <c r="M8577" s="16">
        <f>IF(Table1[[#This Row],[Ordem_insumos]]&lt;&gt;0,VLOOKUP(Table1[[#This Row],[Codigo_servico]],Preencher_Orcamento!$B:$D,3,FALSE)*Table1[[#This Row],[Subtotal_insumo]],"")</f>
        <v>1.4910000000000001</v>
      </c>
    </row>
    <row r="8578" spans="1:13" x14ac:dyDescent="0.25">
      <c r="A8578" s="6">
        <v>101308</v>
      </c>
      <c r="B8578" s="126">
        <v>2</v>
      </c>
      <c r="C8578" s="133"/>
      <c r="D8578" s="134">
        <v>2035</v>
      </c>
      <c r="E8578" s="7" t="s">
        <v>2190</v>
      </c>
      <c r="F8578" s="8" t="s">
        <v>2140</v>
      </c>
      <c r="G8578" s="16">
        <f>IFERROR(VLOOKUP(Table1[[#This Row],[Codigo_insumo]],BD_Insumos!$B:$E,4),"")</f>
        <v>17.275965903920998</v>
      </c>
      <c r="H8578" s="140">
        <v>2</v>
      </c>
      <c r="I8578" s="9"/>
      <c r="J8578" s="22">
        <f t="shared" ref="J8578:J8641" si="134">IF(I8578="",G8578*H8578,"")</f>
        <v>34.551931807841996</v>
      </c>
      <c r="K8578" s="22" t="str">
        <f>IF(I8578&lt;&gt;"",SUMIF(Table1[Codigo_servico],A8578,Table1[Subtotal_insumo]),"")</f>
        <v/>
      </c>
      <c r="L8578" s="16">
        <f>IF(Table1[[#This Row],[Ordem_insumos]]&lt;&gt;0,VLOOKUP(Table1[[#This Row],[Codigo_servico]],Preencher_Orcamento!$B:$D,3,FALSE)*Table1[[#This Row],[Qtde_insumo]],"")</f>
        <v>20</v>
      </c>
      <c r="M8578" s="16">
        <f>IF(Table1[[#This Row],[Ordem_insumos]]&lt;&gt;0,VLOOKUP(Table1[[#This Row],[Codigo_servico]],Preencher_Orcamento!$B:$D,3,FALSE)*Table1[[#This Row],[Subtotal_insumo]],"")</f>
        <v>345.51931807841993</v>
      </c>
    </row>
    <row r="8579" spans="1:13" ht="26.25" x14ac:dyDescent="0.25">
      <c r="A8579" s="6">
        <v>101308</v>
      </c>
      <c r="B8579" s="126">
        <v>3</v>
      </c>
      <c r="C8579" s="133"/>
      <c r="D8579" s="134">
        <v>76431</v>
      </c>
      <c r="E8579" s="7" t="s">
        <v>1896</v>
      </c>
      <c r="F8579" s="8" t="s">
        <v>457</v>
      </c>
      <c r="G8579" s="18">
        <f>IFERROR(VLOOKUP(Table1[[#This Row],[Codigo_insumo]],BD_Insumos!$B:$E,4),"")</f>
        <v>58.337400000000002</v>
      </c>
      <c r="H8579" s="140">
        <v>1</v>
      </c>
      <c r="I8579" s="9"/>
      <c r="J8579" s="23">
        <f t="shared" si="134"/>
        <v>58.337400000000002</v>
      </c>
      <c r="K8579" s="22" t="str">
        <f>IF(I8579&lt;&gt;"",SUMIF(Table1[Codigo_servico],A8579,Table1[Subtotal_insumo]),"")</f>
        <v/>
      </c>
      <c r="L8579" s="18">
        <f>IF(Table1[[#This Row],[Ordem_insumos]]&lt;&gt;0,VLOOKUP(Table1[[#This Row],[Codigo_servico]],Preencher_Orcamento!$B:$D,3,FALSE)*Table1[[#This Row],[Qtde_insumo]],"")</f>
        <v>10</v>
      </c>
      <c r="M8579" s="18">
        <f>IF(Table1[[#This Row],[Ordem_insumos]]&lt;&gt;0,VLOOKUP(Table1[[#This Row],[Codigo_servico]],Preencher_Orcamento!$B:$D,3,FALSE)*Table1[[#This Row],[Subtotal_insumo]],"")</f>
        <v>583.37400000000002</v>
      </c>
    </row>
    <row r="8580" spans="1:13" ht="26.25" x14ac:dyDescent="0.25">
      <c r="A8580" s="6">
        <v>101308</v>
      </c>
      <c r="B8580" s="126">
        <v>4</v>
      </c>
      <c r="C8580" s="133"/>
      <c r="D8580" s="134">
        <v>75653</v>
      </c>
      <c r="E8580" s="7" t="s">
        <v>1859</v>
      </c>
      <c r="F8580" s="8" t="s">
        <v>457</v>
      </c>
      <c r="G8580" s="18">
        <f>IFERROR(VLOOKUP(Table1[[#This Row],[Codigo_insumo]],BD_Insumos!$B:$E,4),"")</f>
        <v>88.451099999999997</v>
      </c>
      <c r="H8580" s="140">
        <v>1</v>
      </c>
      <c r="I8580" s="9"/>
      <c r="J8580" s="23">
        <f t="shared" si="134"/>
        <v>88.451099999999997</v>
      </c>
      <c r="K8580" s="22" t="str">
        <f>IF(I8580&lt;&gt;"",SUMIF(Table1[Codigo_servico],A8580,Table1[Subtotal_insumo]),"")</f>
        <v/>
      </c>
      <c r="L8580" s="18">
        <f>IF(Table1[[#This Row],[Ordem_insumos]]&lt;&gt;0,VLOOKUP(Table1[[#This Row],[Codigo_servico]],Preencher_Orcamento!$B:$D,3,FALSE)*Table1[[#This Row],[Qtde_insumo]],"")</f>
        <v>10</v>
      </c>
      <c r="M8580" s="18">
        <f>IF(Table1[[#This Row],[Ordem_insumos]]&lt;&gt;0,VLOOKUP(Table1[[#This Row],[Codigo_servico]],Preencher_Orcamento!$B:$D,3,FALSE)*Table1[[#This Row],[Subtotal_insumo]],"")</f>
        <v>884.51099999999997</v>
      </c>
    </row>
    <row r="8581" spans="1:13" x14ac:dyDescent="0.25">
      <c r="A8581" s="6">
        <v>101308</v>
      </c>
      <c r="B8581" s="126">
        <v>5</v>
      </c>
      <c r="C8581" s="133"/>
      <c r="D8581" s="134">
        <v>2036</v>
      </c>
      <c r="E8581" s="7" t="s">
        <v>2191</v>
      </c>
      <c r="F8581" s="8" t="s">
        <v>2140</v>
      </c>
      <c r="G8581" s="18">
        <f>IFERROR(VLOOKUP(Table1[[#This Row],[Codigo_insumo]],BD_Insumos!$B:$E,4),"")</f>
        <v>12.90425192342871</v>
      </c>
      <c r="H8581" s="140">
        <v>2.5</v>
      </c>
      <c r="I8581" s="9"/>
      <c r="J8581" s="23">
        <f t="shared" si="134"/>
        <v>32.260629808571778</v>
      </c>
      <c r="K8581" s="22" t="str">
        <f>IF(I8581&lt;&gt;"",SUMIF(Table1[Codigo_servico],A8581,Table1[Subtotal_insumo]),"")</f>
        <v/>
      </c>
      <c r="L8581" s="18">
        <f>IF(Table1[[#This Row],[Ordem_insumos]]&lt;&gt;0,VLOOKUP(Table1[[#This Row],[Codigo_servico]],Preencher_Orcamento!$B:$D,3,FALSE)*Table1[[#This Row],[Qtde_insumo]],"")</f>
        <v>25</v>
      </c>
      <c r="M8581" s="18">
        <f>IF(Table1[[#This Row],[Ordem_insumos]]&lt;&gt;0,VLOOKUP(Table1[[#This Row],[Codigo_servico]],Preencher_Orcamento!$B:$D,3,FALSE)*Table1[[#This Row],[Subtotal_insumo]],"")</f>
        <v>322.60629808571775</v>
      </c>
    </row>
    <row r="8582" spans="1:13" x14ac:dyDescent="0.25">
      <c r="A8582" s="6">
        <v>101308</v>
      </c>
      <c r="B8582" s="126">
        <v>6</v>
      </c>
      <c r="C8582" s="133"/>
      <c r="D8582" s="134">
        <v>74825</v>
      </c>
      <c r="E8582" s="7" t="s">
        <v>1818</v>
      </c>
      <c r="F8582" s="8" t="s">
        <v>457</v>
      </c>
      <c r="G8582" s="18">
        <f>IFERROR(VLOOKUP(Table1[[#This Row],[Codigo_insumo]],BD_Insumos!$B:$E,4),"")</f>
        <v>25.1084</v>
      </c>
      <c r="H8582" s="140">
        <v>1</v>
      </c>
      <c r="I8582" s="9"/>
      <c r="J8582" s="23">
        <f t="shared" si="134"/>
        <v>25.1084</v>
      </c>
      <c r="K8582" s="22" t="str">
        <f>IF(I8582&lt;&gt;"",SUMIF(Table1[Codigo_servico],A8582,Table1[Subtotal_insumo]),"")</f>
        <v/>
      </c>
      <c r="L8582" s="18">
        <f>IF(Table1[[#This Row],[Ordem_insumos]]&lt;&gt;0,VLOOKUP(Table1[[#This Row],[Codigo_servico]],Preencher_Orcamento!$B:$D,3,FALSE)*Table1[[#This Row],[Qtde_insumo]],"")</f>
        <v>10</v>
      </c>
      <c r="M8582" s="18">
        <f>IF(Table1[[#This Row],[Ordem_insumos]]&lt;&gt;0,VLOOKUP(Table1[[#This Row],[Codigo_servico]],Preencher_Orcamento!$B:$D,3,FALSE)*Table1[[#This Row],[Subtotal_insumo]],"")</f>
        <v>251.084</v>
      </c>
    </row>
    <row r="8583" spans="1:13" ht="26.25" x14ac:dyDescent="0.25">
      <c r="A8583" s="6">
        <v>101308</v>
      </c>
      <c r="B8583" s="126">
        <v>7</v>
      </c>
      <c r="C8583" s="133"/>
      <c r="D8583" s="134">
        <v>79680</v>
      </c>
      <c r="E8583" s="7" t="s">
        <v>2035</v>
      </c>
      <c r="F8583" s="8" t="s">
        <v>457</v>
      </c>
      <c r="G8583" s="18">
        <f>IFERROR(VLOOKUP(Table1[[#This Row],[Codigo_insumo]],BD_Insumos!$B:$E,4),"")</f>
        <v>27.848500000000001</v>
      </c>
      <c r="H8583" s="140">
        <v>1</v>
      </c>
      <c r="I8583" s="9"/>
      <c r="J8583" s="23">
        <f t="shared" si="134"/>
        <v>27.848500000000001</v>
      </c>
      <c r="K8583" s="22" t="str">
        <f>IF(I8583&lt;&gt;"",SUMIF(Table1[Codigo_servico],A8583,Table1[Subtotal_insumo]),"")</f>
        <v/>
      </c>
      <c r="L8583" s="18">
        <f>IF(Table1[[#This Row],[Ordem_insumos]]&lt;&gt;0,VLOOKUP(Table1[[#This Row],[Codigo_servico]],Preencher_Orcamento!$B:$D,3,FALSE)*Table1[[#This Row],[Qtde_insumo]],"")</f>
        <v>10</v>
      </c>
      <c r="M8583" s="18">
        <f>IF(Table1[[#This Row],[Ordem_insumos]]&lt;&gt;0,VLOOKUP(Table1[[#This Row],[Codigo_servico]],Preencher_Orcamento!$B:$D,3,FALSE)*Table1[[#This Row],[Subtotal_insumo]],"")</f>
        <v>278.48500000000001</v>
      </c>
    </row>
    <row r="8584" spans="1:13" ht="26.25" x14ac:dyDescent="0.25">
      <c r="A8584" s="6">
        <v>101308</v>
      </c>
      <c r="B8584" s="126">
        <v>8</v>
      </c>
      <c r="C8584" s="133"/>
      <c r="D8584" s="134">
        <v>79662</v>
      </c>
      <c r="E8584" s="7" t="s">
        <v>2027</v>
      </c>
      <c r="F8584" s="8" t="s">
        <v>457</v>
      </c>
      <c r="G8584" s="18">
        <f>IFERROR(VLOOKUP(Table1[[#This Row],[Codigo_insumo]],BD_Insumos!$B:$E,4),"")</f>
        <v>10.309100000000001</v>
      </c>
      <c r="H8584" s="140">
        <v>1</v>
      </c>
      <c r="I8584" s="9"/>
      <c r="J8584" s="23">
        <f t="shared" si="134"/>
        <v>10.309100000000001</v>
      </c>
      <c r="K8584" s="22" t="str">
        <f>IF(I8584&lt;&gt;"",SUMIF(Table1[Codigo_servico],A8584,Table1[Subtotal_insumo]),"")</f>
        <v/>
      </c>
      <c r="L8584" s="18">
        <f>IF(Table1[[#This Row],[Ordem_insumos]]&lt;&gt;0,VLOOKUP(Table1[[#This Row],[Codigo_servico]],Preencher_Orcamento!$B:$D,3,FALSE)*Table1[[#This Row],[Qtde_insumo]],"")</f>
        <v>10</v>
      </c>
      <c r="M8584" s="18">
        <f>IF(Table1[[#This Row],[Ordem_insumos]]&lt;&gt;0,VLOOKUP(Table1[[#This Row],[Codigo_servico]],Preencher_Orcamento!$B:$D,3,FALSE)*Table1[[#This Row],[Subtotal_insumo]],"")</f>
        <v>103.09100000000001</v>
      </c>
    </row>
    <row r="8585" spans="1:13" x14ac:dyDescent="0.25">
      <c r="A8585" s="3">
        <v>101309</v>
      </c>
      <c r="B8585" s="125">
        <v>0</v>
      </c>
      <c r="C8585" s="131" t="s">
        <v>4008</v>
      </c>
      <c r="D8585" s="132"/>
      <c r="E8585" s="4"/>
      <c r="F8585" s="4"/>
      <c r="G8585" s="17" t="str">
        <f>IFERROR(VLOOKUP(Table1[[#This Row],[Codigo_insumo]],BD_Insumos!$B:$E,4),"")</f>
        <v/>
      </c>
      <c r="H8585" s="139"/>
      <c r="I8585" s="5" t="s">
        <v>457</v>
      </c>
      <c r="J8585" s="20" t="str">
        <f t="shared" si="134"/>
        <v/>
      </c>
      <c r="K8585" s="21">
        <f>IF(I8585&lt;&gt;"",SUMIF(Table1[Codigo_servico],A8585,Table1[Subtotal_insumo]),"")</f>
        <v>325.39596161641379</v>
      </c>
      <c r="L8585" s="17" t="str">
        <f>IF(Table1[[#This Row],[Ordem_insumos]]&lt;&gt;0,VLOOKUP(Table1[[#This Row],[Codigo_servico]],Preencher_Orcamento!$B:$D,3,FALSE)*Table1[[#This Row],[Qtde_insumo]],"")</f>
        <v/>
      </c>
      <c r="M8585" s="17" t="str">
        <f>IF(Table1[[#This Row],[Ordem_insumos]]&lt;&gt;0,VLOOKUP(Table1[[#This Row],[Codigo_servico]],Preencher_Orcamento!$B:$D,3,FALSE)*Table1[[#This Row],[Subtotal_insumo]],"")</f>
        <v/>
      </c>
    </row>
    <row r="8586" spans="1:13" x14ac:dyDescent="0.25">
      <c r="A8586" s="6">
        <v>101309</v>
      </c>
      <c r="B8586" s="126">
        <v>1</v>
      </c>
      <c r="C8586" s="133"/>
      <c r="D8586" s="134">
        <v>79640</v>
      </c>
      <c r="E8586" s="7" t="s">
        <v>2022</v>
      </c>
      <c r="F8586" s="8" t="s">
        <v>5</v>
      </c>
      <c r="G8586" s="16">
        <f>IFERROR(VLOOKUP(Table1[[#This Row],[Codigo_insumo]],BD_Insumos!$B:$E,4),"")</f>
        <v>0.14910000000000001</v>
      </c>
      <c r="H8586" s="140">
        <v>1</v>
      </c>
      <c r="I8586" s="9"/>
      <c r="J8586" s="22">
        <f t="shared" si="134"/>
        <v>0.14910000000000001</v>
      </c>
      <c r="K8586" s="22" t="str">
        <f>IF(I8586&lt;&gt;"",SUMIF(Table1[Codigo_servico],A8586,Table1[Subtotal_insumo]),"")</f>
        <v/>
      </c>
      <c r="L8586" s="16">
        <f>IF(Table1[[#This Row],[Ordem_insumos]]&lt;&gt;0,VLOOKUP(Table1[[#This Row],[Codigo_servico]],Preencher_Orcamento!$B:$D,3,FALSE)*Table1[[#This Row],[Qtde_insumo]],"")</f>
        <v>0</v>
      </c>
      <c r="M8586" s="16">
        <f>IF(Table1[[#This Row],[Ordem_insumos]]&lt;&gt;0,VLOOKUP(Table1[[#This Row],[Codigo_servico]],Preencher_Orcamento!$B:$D,3,FALSE)*Table1[[#This Row],[Subtotal_insumo]],"")</f>
        <v>0</v>
      </c>
    </row>
    <row r="8587" spans="1:13" ht="26.25" x14ac:dyDescent="0.25">
      <c r="A8587" s="6">
        <v>101309</v>
      </c>
      <c r="B8587" s="126">
        <v>2</v>
      </c>
      <c r="C8587" s="133"/>
      <c r="D8587" s="134">
        <v>75653</v>
      </c>
      <c r="E8587" s="7" t="s">
        <v>1859</v>
      </c>
      <c r="F8587" s="8" t="s">
        <v>457</v>
      </c>
      <c r="G8587" s="16">
        <f>IFERROR(VLOOKUP(Table1[[#This Row],[Codigo_insumo]],BD_Insumos!$B:$E,4),"")</f>
        <v>88.451099999999997</v>
      </c>
      <c r="H8587" s="140">
        <v>1</v>
      </c>
      <c r="I8587" s="9"/>
      <c r="J8587" s="22">
        <f t="shared" si="134"/>
        <v>88.451099999999997</v>
      </c>
      <c r="K8587" s="22" t="str">
        <f>IF(I8587&lt;&gt;"",SUMIF(Table1[Codigo_servico],A8587,Table1[Subtotal_insumo]),"")</f>
        <v/>
      </c>
      <c r="L8587" s="16">
        <f>IF(Table1[[#This Row],[Ordem_insumos]]&lt;&gt;0,VLOOKUP(Table1[[#This Row],[Codigo_servico]],Preencher_Orcamento!$B:$D,3,FALSE)*Table1[[#This Row],[Qtde_insumo]],"")</f>
        <v>0</v>
      </c>
      <c r="M8587" s="16">
        <f>IF(Table1[[#This Row],[Ordem_insumos]]&lt;&gt;0,VLOOKUP(Table1[[#This Row],[Codigo_servico]],Preencher_Orcamento!$B:$D,3,FALSE)*Table1[[#This Row],[Subtotal_insumo]],"")</f>
        <v>0</v>
      </c>
    </row>
    <row r="8588" spans="1:13" x14ac:dyDescent="0.25">
      <c r="A8588" s="6">
        <v>101309</v>
      </c>
      <c r="B8588" s="126">
        <v>3</v>
      </c>
      <c r="C8588" s="133"/>
      <c r="D8588" s="134">
        <v>2035</v>
      </c>
      <c r="E8588" s="7" t="s">
        <v>2190</v>
      </c>
      <c r="F8588" s="8" t="s">
        <v>2140</v>
      </c>
      <c r="G8588" s="18">
        <f>IFERROR(VLOOKUP(Table1[[#This Row],[Codigo_insumo]],BD_Insumos!$B:$E,4),"")</f>
        <v>17.275965903920998</v>
      </c>
      <c r="H8588" s="140">
        <v>2</v>
      </c>
      <c r="I8588" s="9"/>
      <c r="J8588" s="23">
        <f t="shared" si="134"/>
        <v>34.551931807841996</v>
      </c>
      <c r="K8588" s="22" t="str">
        <f>IF(I8588&lt;&gt;"",SUMIF(Table1[Codigo_servico],A8588,Table1[Subtotal_insumo]),"")</f>
        <v/>
      </c>
      <c r="L8588" s="18">
        <f>IF(Table1[[#This Row],[Ordem_insumos]]&lt;&gt;0,VLOOKUP(Table1[[#This Row],[Codigo_servico]],Preencher_Orcamento!$B:$D,3,FALSE)*Table1[[#This Row],[Qtde_insumo]],"")</f>
        <v>0</v>
      </c>
      <c r="M8588" s="18">
        <f>IF(Table1[[#This Row],[Ordem_insumos]]&lt;&gt;0,VLOOKUP(Table1[[#This Row],[Codigo_servico]],Preencher_Orcamento!$B:$D,3,FALSE)*Table1[[#This Row],[Subtotal_insumo]],"")</f>
        <v>0</v>
      </c>
    </row>
    <row r="8589" spans="1:13" ht="26.25" x14ac:dyDescent="0.25">
      <c r="A8589" s="6">
        <v>101309</v>
      </c>
      <c r="B8589" s="126">
        <v>4</v>
      </c>
      <c r="C8589" s="133"/>
      <c r="D8589" s="134">
        <v>76426</v>
      </c>
      <c r="E8589" s="7" t="s">
        <v>1895</v>
      </c>
      <c r="F8589" s="8" t="s">
        <v>457</v>
      </c>
      <c r="G8589" s="18">
        <f>IFERROR(VLOOKUP(Table1[[#This Row],[Codigo_insumo]],BD_Insumos!$B:$E,4),"")</f>
        <v>117.02630000000001</v>
      </c>
      <c r="H8589" s="140">
        <v>1</v>
      </c>
      <c r="I8589" s="9"/>
      <c r="J8589" s="23">
        <f t="shared" si="134"/>
        <v>117.02630000000001</v>
      </c>
      <c r="K8589" s="22" t="str">
        <f>IF(I8589&lt;&gt;"",SUMIF(Table1[Codigo_servico],A8589,Table1[Subtotal_insumo]),"")</f>
        <v/>
      </c>
      <c r="L8589" s="18">
        <f>IF(Table1[[#This Row],[Ordem_insumos]]&lt;&gt;0,VLOOKUP(Table1[[#This Row],[Codigo_servico]],Preencher_Orcamento!$B:$D,3,FALSE)*Table1[[#This Row],[Qtde_insumo]],"")</f>
        <v>0</v>
      </c>
      <c r="M8589" s="18">
        <f>IF(Table1[[#This Row],[Ordem_insumos]]&lt;&gt;0,VLOOKUP(Table1[[#This Row],[Codigo_servico]],Preencher_Orcamento!$B:$D,3,FALSE)*Table1[[#This Row],[Subtotal_insumo]],"")</f>
        <v>0</v>
      </c>
    </row>
    <row r="8590" spans="1:13" ht="26.25" x14ac:dyDescent="0.25">
      <c r="A8590" s="6">
        <v>101309</v>
      </c>
      <c r="B8590" s="126">
        <v>5</v>
      </c>
      <c r="C8590" s="133"/>
      <c r="D8590" s="134">
        <v>79680</v>
      </c>
      <c r="E8590" s="7" t="s">
        <v>2035</v>
      </c>
      <c r="F8590" s="8" t="s">
        <v>457</v>
      </c>
      <c r="G8590" s="18">
        <f>IFERROR(VLOOKUP(Table1[[#This Row],[Codigo_insumo]],BD_Insumos!$B:$E,4),"")</f>
        <v>27.848500000000001</v>
      </c>
      <c r="H8590" s="140">
        <v>1</v>
      </c>
      <c r="I8590" s="9"/>
      <c r="J8590" s="23">
        <f t="shared" si="134"/>
        <v>27.848500000000001</v>
      </c>
      <c r="K8590" s="22" t="str">
        <f>IF(I8590&lt;&gt;"",SUMIF(Table1[Codigo_servico],A8590,Table1[Subtotal_insumo]),"")</f>
        <v/>
      </c>
      <c r="L8590" s="18">
        <f>IF(Table1[[#This Row],[Ordem_insumos]]&lt;&gt;0,VLOOKUP(Table1[[#This Row],[Codigo_servico]],Preencher_Orcamento!$B:$D,3,FALSE)*Table1[[#This Row],[Qtde_insumo]],"")</f>
        <v>0</v>
      </c>
      <c r="M8590" s="18">
        <f>IF(Table1[[#This Row],[Ordem_insumos]]&lt;&gt;0,VLOOKUP(Table1[[#This Row],[Codigo_servico]],Preencher_Orcamento!$B:$D,3,FALSE)*Table1[[#This Row],[Subtotal_insumo]],"")</f>
        <v>0</v>
      </c>
    </row>
    <row r="8591" spans="1:13" x14ac:dyDescent="0.25">
      <c r="A8591" s="6">
        <v>101309</v>
      </c>
      <c r="B8591" s="126">
        <v>6</v>
      </c>
      <c r="C8591" s="133"/>
      <c r="D8591" s="134">
        <v>2036</v>
      </c>
      <c r="E8591" s="7" t="s">
        <v>2191</v>
      </c>
      <c r="F8591" s="8" t="s">
        <v>2140</v>
      </c>
      <c r="G8591" s="18">
        <f>IFERROR(VLOOKUP(Table1[[#This Row],[Codigo_insumo]],BD_Insumos!$B:$E,4),"")</f>
        <v>12.90425192342871</v>
      </c>
      <c r="H8591" s="140">
        <v>2.5</v>
      </c>
      <c r="I8591" s="9"/>
      <c r="J8591" s="23">
        <f t="shared" si="134"/>
        <v>32.260629808571778</v>
      </c>
      <c r="K8591" s="22" t="str">
        <f>IF(I8591&lt;&gt;"",SUMIF(Table1[Codigo_servico],A8591,Table1[Subtotal_insumo]),"")</f>
        <v/>
      </c>
      <c r="L8591" s="18">
        <f>IF(Table1[[#This Row],[Ordem_insumos]]&lt;&gt;0,VLOOKUP(Table1[[#This Row],[Codigo_servico]],Preencher_Orcamento!$B:$D,3,FALSE)*Table1[[#This Row],[Qtde_insumo]],"")</f>
        <v>0</v>
      </c>
      <c r="M8591" s="18">
        <f>IF(Table1[[#This Row],[Ordem_insumos]]&lt;&gt;0,VLOOKUP(Table1[[#This Row],[Codigo_servico]],Preencher_Orcamento!$B:$D,3,FALSE)*Table1[[#This Row],[Subtotal_insumo]],"")</f>
        <v>0</v>
      </c>
    </row>
    <row r="8592" spans="1:13" x14ac:dyDescent="0.25">
      <c r="A8592" s="6">
        <v>101309</v>
      </c>
      <c r="B8592" s="126">
        <v>7</v>
      </c>
      <c r="C8592" s="133"/>
      <c r="D8592" s="134">
        <v>74825</v>
      </c>
      <c r="E8592" s="7" t="s">
        <v>1818</v>
      </c>
      <c r="F8592" s="8" t="s">
        <v>457</v>
      </c>
      <c r="G8592" s="18">
        <f>IFERROR(VLOOKUP(Table1[[#This Row],[Codigo_insumo]],BD_Insumos!$B:$E,4),"")</f>
        <v>25.1084</v>
      </c>
      <c r="H8592" s="140">
        <v>1</v>
      </c>
      <c r="I8592" s="9"/>
      <c r="J8592" s="23">
        <f t="shared" si="134"/>
        <v>25.1084</v>
      </c>
      <c r="K8592" s="22" t="str">
        <f>IF(I8592&lt;&gt;"",SUMIF(Table1[Codigo_servico],A8592,Table1[Subtotal_insumo]),"")</f>
        <v/>
      </c>
      <c r="L8592" s="18">
        <f>IF(Table1[[#This Row],[Ordem_insumos]]&lt;&gt;0,VLOOKUP(Table1[[#This Row],[Codigo_servico]],Preencher_Orcamento!$B:$D,3,FALSE)*Table1[[#This Row],[Qtde_insumo]],"")</f>
        <v>0</v>
      </c>
      <c r="M8592" s="18">
        <f>IF(Table1[[#This Row],[Ordem_insumos]]&lt;&gt;0,VLOOKUP(Table1[[#This Row],[Codigo_servico]],Preencher_Orcamento!$B:$D,3,FALSE)*Table1[[#This Row],[Subtotal_insumo]],"")</f>
        <v>0</v>
      </c>
    </row>
    <row r="8593" spans="1:13" x14ac:dyDescent="0.25">
      <c r="A8593" s="3">
        <v>101314</v>
      </c>
      <c r="B8593" s="125">
        <v>0</v>
      </c>
      <c r="C8593" s="131" t="s">
        <v>4009</v>
      </c>
      <c r="D8593" s="132"/>
      <c r="E8593" s="4"/>
      <c r="F8593" s="4"/>
      <c r="G8593" s="17" t="str">
        <f>IFERROR(VLOOKUP(Table1[[#This Row],[Codigo_insumo]],BD_Insumos!$B:$E,4),"")</f>
        <v/>
      </c>
      <c r="H8593" s="139"/>
      <c r="I8593" s="5" t="s">
        <v>457</v>
      </c>
      <c r="J8593" s="20" t="str">
        <f t="shared" si="134"/>
        <v/>
      </c>
      <c r="K8593" s="21">
        <f>IF(I8593&lt;&gt;"",SUMIF(Table1[Codigo_servico],A8593,Table1[Subtotal_insumo]),"")</f>
        <v>708.12115348204895</v>
      </c>
      <c r="L8593" s="17" t="str">
        <f>IF(Table1[[#This Row],[Ordem_insumos]]&lt;&gt;0,VLOOKUP(Table1[[#This Row],[Codigo_servico]],Preencher_Orcamento!$B:$D,3,FALSE)*Table1[[#This Row],[Qtde_insumo]],"")</f>
        <v/>
      </c>
      <c r="M8593" s="17" t="str">
        <f>IF(Table1[[#This Row],[Ordem_insumos]]&lt;&gt;0,VLOOKUP(Table1[[#This Row],[Codigo_servico]],Preencher_Orcamento!$B:$D,3,FALSE)*Table1[[#This Row],[Subtotal_insumo]],"")</f>
        <v/>
      </c>
    </row>
    <row r="8594" spans="1:13" x14ac:dyDescent="0.25">
      <c r="A8594" s="6">
        <v>101314</v>
      </c>
      <c r="B8594" s="126">
        <v>1</v>
      </c>
      <c r="C8594" s="133"/>
      <c r="D8594" s="134">
        <v>74825</v>
      </c>
      <c r="E8594" s="7" t="s">
        <v>1818</v>
      </c>
      <c r="F8594" s="8" t="s">
        <v>457</v>
      </c>
      <c r="G8594" s="16">
        <f>IFERROR(VLOOKUP(Table1[[#This Row],[Codigo_insumo]],BD_Insumos!$B:$E,4),"")</f>
        <v>25.1084</v>
      </c>
      <c r="H8594" s="140">
        <v>1</v>
      </c>
      <c r="I8594" s="9"/>
      <c r="J8594" s="22">
        <f t="shared" si="134"/>
        <v>25.1084</v>
      </c>
      <c r="K8594" s="22" t="str">
        <f>IF(I8594&lt;&gt;"",SUMIF(Table1[Codigo_servico],A8594,Table1[Subtotal_insumo]),"")</f>
        <v/>
      </c>
      <c r="L8594" s="16">
        <f>IF(Table1[[#This Row],[Ordem_insumos]]&lt;&gt;0,VLOOKUP(Table1[[#This Row],[Codigo_servico]],Preencher_Orcamento!$B:$D,3,FALSE)*Table1[[#This Row],[Qtde_insumo]],"")</f>
        <v>0</v>
      </c>
      <c r="M8594" s="16">
        <f>IF(Table1[[#This Row],[Ordem_insumos]]&lt;&gt;0,VLOOKUP(Table1[[#This Row],[Codigo_servico]],Preencher_Orcamento!$B:$D,3,FALSE)*Table1[[#This Row],[Subtotal_insumo]],"")</f>
        <v>0</v>
      </c>
    </row>
    <row r="8595" spans="1:13" ht="26.25" x14ac:dyDescent="0.25">
      <c r="A8595" s="6">
        <v>101314</v>
      </c>
      <c r="B8595" s="126">
        <v>2</v>
      </c>
      <c r="C8595" s="133"/>
      <c r="D8595" s="134">
        <v>79680</v>
      </c>
      <c r="E8595" s="7" t="s">
        <v>2035</v>
      </c>
      <c r="F8595" s="8" t="s">
        <v>457</v>
      </c>
      <c r="G8595" s="16">
        <f>IFERROR(VLOOKUP(Table1[[#This Row],[Codigo_insumo]],BD_Insumos!$B:$E,4),"")</f>
        <v>27.848500000000001</v>
      </c>
      <c r="H8595" s="140">
        <v>1</v>
      </c>
      <c r="I8595" s="9"/>
      <c r="J8595" s="22">
        <f t="shared" si="134"/>
        <v>27.848500000000001</v>
      </c>
      <c r="K8595" s="22" t="str">
        <f>IF(I8595&lt;&gt;"",SUMIF(Table1[Codigo_servico],A8595,Table1[Subtotal_insumo]),"")</f>
        <v/>
      </c>
      <c r="L8595" s="16">
        <f>IF(Table1[[#This Row],[Ordem_insumos]]&lt;&gt;0,VLOOKUP(Table1[[#This Row],[Codigo_servico]],Preencher_Orcamento!$B:$D,3,FALSE)*Table1[[#This Row],[Qtde_insumo]],"")</f>
        <v>0</v>
      </c>
      <c r="M8595" s="16">
        <f>IF(Table1[[#This Row],[Ordem_insumos]]&lt;&gt;0,VLOOKUP(Table1[[#This Row],[Codigo_servico]],Preencher_Orcamento!$B:$D,3,FALSE)*Table1[[#This Row],[Subtotal_insumo]],"")</f>
        <v>0</v>
      </c>
    </row>
    <row r="8596" spans="1:13" ht="26.25" x14ac:dyDescent="0.25">
      <c r="A8596" s="6">
        <v>101314</v>
      </c>
      <c r="B8596" s="126">
        <v>3</v>
      </c>
      <c r="C8596" s="133"/>
      <c r="D8596" s="134">
        <v>77241</v>
      </c>
      <c r="E8596" s="7" t="s">
        <v>1941</v>
      </c>
      <c r="F8596" s="8" t="s">
        <v>457</v>
      </c>
      <c r="G8596" s="18">
        <f>IFERROR(VLOOKUP(Table1[[#This Row],[Codigo_insumo]],BD_Insumos!$B:$E,4),"")</f>
        <v>218.1704</v>
      </c>
      <c r="H8596" s="140">
        <v>1</v>
      </c>
      <c r="I8596" s="9"/>
      <c r="J8596" s="23">
        <f t="shared" si="134"/>
        <v>218.1704</v>
      </c>
      <c r="K8596" s="22" t="str">
        <f>IF(I8596&lt;&gt;"",SUMIF(Table1[Codigo_servico],A8596,Table1[Subtotal_insumo]),"")</f>
        <v/>
      </c>
      <c r="L8596" s="18">
        <f>IF(Table1[[#This Row],[Ordem_insumos]]&lt;&gt;0,VLOOKUP(Table1[[#This Row],[Codigo_servico]],Preencher_Orcamento!$B:$D,3,FALSE)*Table1[[#This Row],[Qtde_insumo]],"")</f>
        <v>0</v>
      </c>
      <c r="M8596" s="18">
        <f>IF(Table1[[#This Row],[Ordem_insumos]]&lt;&gt;0,VLOOKUP(Table1[[#This Row],[Codigo_servico]],Preencher_Orcamento!$B:$D,3,FALSE)*Table1[[#This Row],[Subtotal_insumo]],"")</f>
        <v>0</v>
      </c>
    </row>
    <row r="8597" spans="1:13" ht="26.25" x14ac:dyDescent="0.25">
      <c r="A8597" s="6">
        <v>101314</v>
      </c>
      <c r="B8597" s="126">
        <v>4</v>
      </c>
      <c r="C8597" s="133"/>
      <c r="D8597" s="134">
        <v>76425</v>
      </c>
      <c r="E8597" s="7" t="s">
        <v>1894</v>
      </c>
      <c r="F8597" s="8" t="s">
        <v>457</v>
      </c>
      <c r="G8597" s="18">
        <f>IFERROR(VLOOKUP(Table1[[#This Row],[Codigo_insumo]],BD_Insumos!$B:$E,4),"")</f>
        <v>242.21340000000001</v>
      </c>
      <c r="H8597" s="140">
        <v>1</v>
      </c>
      <c r="I8597" s="9"/>
      <c r="J8597" s="23">
        <f t="shared" si="134"/>
        <v>242.21340000000001</v>
      </c>
      <c r="K8597" s="22" t="str">
        <f>IF(I8597&lt;&gt;"",SUMIF(Table1[Codigo_servico],A8597,Table1[Subtotal_insumo]),"")</f>
        <v/>
      </c>
      <c r="L8597" s="18">
        <f>IF(Table1[[#This Row],[Ordem_insumos]]&lt;&gt;0,VLOOKUP(Table1[[#This Row],[Codigo_servico]],Preencher_Orcamento!$B:$D,3,FALSE)*Table1[[#This Row],[Qtde_insumo]],"")</f>
        <v>0</v>
      </c>
      <c r="M8597" s="18">
        <f>IF(Table1[[#This Row],[Ordem_insumos]]&lt;&gt;0,VLOOKUP(Table1[[#This Row],[Codigo_servico]],Preencher_Orcamento!$B:$D,3,FALSE)*Table1[[#This Row],[Subtotal_insumo]],"")</f>
        <v>0</v>
      </c>
    </row>
    <row r="8598" spans="1:13" ht="26.25" x14ac:dyDescent="0.25">
      <c r="A8598" s="6">
        <v>101314</v>
      </c>
      <c r="B8598" s="126">
        <v>5</v>
      </c>
      <c r="C8598" s="133"/>
      <c r="D8598" s="134">
        <v>75653</v>
      </c>
      <c r="E8598" s="7" t="s">
        <v>1859</v>
      </c>
      <c r="F8598" s="8" t="s">
        <v>457</v>
      </c>
      <c r="G8598" s="18">
        <f>IFERROR(VLOOKUP(Table1[[#This Row],[Codigo_insumo]],BD_Insumos!$B:$E,4),"")</f>
        <v>88.451099999999997</v>
      </c>
      <c r="H8598" s="140">
        <v>1</v>
      </c>
      <c r="I8598" s="9"/>
      <c r="J8598" s="23">
        <f t="shared" si="134"/>
        <v>88.451099999999997</v>
      </c>
      <c r="K8598" s="22" t="str">
        <f>IF(I8598&lt;&gt;"",SUMIF(Table1[Codigo_servico],A8598,Table1[Subtotal_insumo]),"")</f>
        <v/>
      </c>
      <c r="L8598" s="18">
        <f>IF(Table1[[#This Row],[Ordem_insumos]]&lt;&gt;0,VLOOKUP(Table1[[#This Row],[Codigo_servico]],Preencher_Orcamento!$B:$D,3,FALSE)*Table1[[#This Row],[Qtde_insumo]],"")</f>
        <v>0</v>
      </c>
      <c r="M8598" s="18">
        <f>IF(Table1[[#This Row],[Ordem_insumos]]&lt;&gt;0,VLOOKUP(Table1[[#This Row],[Codigo_servico]],Preencher_Orcamento!$B:$D,3,FALSE)*Table1[[#This Row],[Subtotal_insumo]],"")</f>
        <v>0</v>
      </c>
    </row>
    <row r="8599" spans="1:13" ht="26.25" x14ac:dyDescent="0.25">
      <c r="A8599" s="6">
        <v>101314</v>
      </c>
      <c r="B8599" s="126">
        <v>6</v>
      </c>
      <c r="C8599" s="133"/>
      <c r="D8599" s="134">
        <v>17044</v>
      </c>
      <c r="E8599" s="7" t="s">
        <v>378</v>
      </c>
      <c r="F8599" s="8" t="s">
        <v>457</v>
      </c>
      <c r="G8599" s="18">
        <f>IFERROR(VLOOKUP(Table1[[#This Row],[Codigo_insumo]],BD_Insumos!$B:$E,4),"")</f>
        <v>3.9098999999999999</v>
      </c>
      <c r="H8599" s="140">
        <v>4</v>
      </c>
      <c r="I8599" s="9"/>
      <c r="J8599" s="23">
        <f t="shared" si="134"/>
        <v>15.6396</v>
      </c>
      <c r="K8599" s="22" t="str">
        <f>IF(I8599&lt;&gt;"",SUMIF(Table1[Codigo_servico],A8599,Table1[Subtotal_insumo]),"")</f>
        <v/>
      </c>
      <c r="L8599" s="18">
        <f>IF(Table1[[#This Row],[Ordem_insumos]]&lt;&gt;0,VLOOKUP(Table1[[#This Row],[Codigo_servico]],Preencher_Orcamento!$B:$D,3,FALSE)*Table1[[#This Row],[Qtde_insumo]],"")</f>
        <v>0</v>
      </c>
      <c r="M8599" s="18">
        <f>IF(Table1[[#This Row],[Ordem_insumos]]&lt;&gt;0,VLOOKUP(Table1[[#This Row],[Codigo_servico]],Preencher_Orcamento!$B:$D,3,FALSE)*Table1[[#This Row],[Subtotal_insumo]],"")</f>
        <v>0</v>
      </c>
    </row>
    <row r="8600" spans="1:13" x14ac:dyDescent="0.25">
      <c r="A8600" s="6">
        <v>101314</v>
      </c>
      <c r="B8600" s="126">
        <v>7</v>
      </c>
      <c r="C8600" s="133"/>
      <c r="D8600" s="134">
        <v>2035</v>
      </c>
      <c r="E8600" s="7" t="s">
        <v>2190</v>
      </c>
      <c r="F8600" s="8" t="s">
        <v>2140</v>
      </c>
      <c r="G8600" s="18">
        <f>IFERROR(VLOOKUP(Table1[[#This Row],[Codigo_insumo]],BD_Insumos!$B:$E,4),"")</f>
        <v>17.275965903920998</v>
      </c>
      <c r="H8600" s="140">
        <v>3</v>
      </c>
      <c r="I8600" s="9"/>
      <c r="J8600" s="23">
        <f t="shared" si="134"/>
        <v>51.827897711762994</v>
      </c>
      <c r="K8600" s="22" t="str">
        <f>IF(I8600&lt;&gt;"",SUMIF(Table1[Codigo_servico],A8600,Table1[Subtotal_insumo]),"")</f>
        <v/>
      </c>
      <c r="L8600" s="18">
        <f>IF(Table1[[#This Row],[Ordem_insumos]]&lt;&gt;0,VLOOKUP(Table1[[#This Row],[Codigo_servico]],Preencher_Orcamento!$B:$D,3,FALSE)*Table1[[#This Row],[Qtde_insumo]],"")</f>
        <v>0</v>
      </c>
      <c r="M8600" s="18">
        <f>IF(Table1[[#This Row],[Ordem_insumos]]&lt;&gt;0,VLOOKUP(Table1[[#This Row],[Codigo_servico]],Preencher_Orcamento!$B:$D,3,FALSE)*Table1[[#This Row],[Subtotal_insumo]],"")</f>
        <v>0</v>
      </c>
    </row>
    <row r="8601" spans="1:13" x14ac:dyDescent="0.25">
      <c r="A8601" s="6">
        <v>101314</v>
      </c>
      <c r="B8601" s="126">
        <v>8</v>
      </c>
      <c r="C8601" s="133"/>
      <c r="D8601" s="134">
        <v>79640</v>
      </c>
      <c r="E8601" s="7" t="s">
        <v>2022</v>
      </c>
      <c r="F8601" s="8" t="s">
        <v>5</v>
      </c>
      <c r="G8601" s="18">
        <f>IFERROR(VLOOKUP(Table1[[#This Row],[Codigo_insumo]],BD_Insumos!$B:$E,4),"")</f>
        <v>0.14910000000000001</v>
      </c>
      <c r="H8601" s="140">
        <v>1</v>
      </c>
      <c r="I8601" s="9"/>
      <c r="J8601" s="23">
        <f t="shared" si="134"/>
        <v>0.14910000000000001</v>
      </c>
      <c r="K8601" s="22" t="str">
        <f>IF(I8601&lt;&gt;"",SUMIF(Table1[Codigo_servico],A8601,Table1[Subtotal_insumo]),"")</f>
        <v/>
      </c>
      <c r="L8601" s="18">
        <f>IF(Table1[[#This Row],[Ordem_insumos]]&lt;&gt;0,VLOOKUP(Table1[[#This Row],[Codigo_servico]],Preencher_Orcamento!$B:$D,3,FALSE)*Table1[[#This Row],[Qtde_insumo]],"")</f>
        <v>0</v>
      </c>
      <c r="M8601" s="18">
        <f>IF(Table1[[#This Row],[Ordem_insumos]]&lt;&gt;0,VLOOKUP(Table1[[#This Row],[Codigo_servico]],Preencher_Orcamento!$B:$D,3,FALSE)*Table1[[#This Row],[Subtotal_insumo]],"")</f>
        <v>0</v>
      </c>
    </row>
    <row r="8602" spans="1:13" x14ac:dyDescent="0.25">
      <c r="A8602" s="6">
        <v>101314</v>
      </c>
      <c r="B8602" s="126">
        <v>9</v>
      </c>
      <c r="C8602" s="133"/>
      <c r="D8602" s="134">
        <v>2036</v>
      </c>
      <c r="E8602" s="7" t="s">
        <v>2191</v>
      </c>
      <c r="F8602" s="8" t="s">
        <v>2140</v>
      </c>
      <c r="G8602" s="18">
        <f>IFERROR(VLOOKUP(Table1[[#This Row],[Codigo_insumo]],BD_Insumos!$B:$E,4),"")</f>
        <v>12.90425192342871</v>
      </c>
      <c r="H8602" s="140">
        <v>3</v>
      </c>
      <c r="I8602" s="9"/>
      <c r="J8602" s="23">
        <f t="shared" si="134"/>
        <v>38.71275577028613</v>
      </c>
      <c r="K8602" s="22" t="str">
        <f>IF(I8602&lt;&gt;"",SUMIF(Table1[Codigo_servico],A8602,Table1[Subtotal_insumo]),"")</f>
        <v/>
      </c>
      <c r="L8602" s="18">
        <f>IF(Table1[[#This Row],[Ordem_insumos]]&lt;&gt;0,VLOOKUP(Table1[[#This Row],[Codigo_servico]],Preencher_Orcamento!$B:$D,3,FALSE)*Table1[[#This Row],[Qtde_insumo]],"")</f>
        <v>0</v>
      </c>
      <c r="M8602" s="18">
        <f>IF(Table1[[#This Row],[Ordem_insumos]]&lt;&gt;0,VLOOKUP(Table1[[#This Row],[Codigo_servico]],Preencher_Orcamento!$B:$D,3,FALSE)*Table1[[#This Row],[Subtotal_insumo]],"")</f>
        <v>0</v>
      </c>
    </row>
    <row r="8603" spans="1:13" x14ac:dyDescent="0.25">
      <c r="A8603" s="3">
        <v>101316</v>
      </c>
      <c r="B8603" s="125">
        <v>0</v>
      </c>
      <c r="C8603" s="131" t="s">
        <v>4010</v>
      </c>
      <c r="D8603" s="132"/>
      <c r="E8603" s="4"/>
      <c r="F8603" s="4"/>
      <c r="G8603" s="17" t="str">
        <f>IFERROR(VLOOKUP(Table1[[#This Row],[Codigo_insumo]],BD_Insumos!$B:$E,4),"")</f>
        <v/>
      </c>
      <c r="H8603" s="139"/>
      <c r="I8603" s="5" t="s">
        <v>457</v>
      </c>
      <c r="J8603" s="20" t="str">
        <f t="shared" si="134"/>
        <v/>
      </c>
      <c r="K8603" s="21">
        <f>IF(I8603&lt;&gt;"",SUMIF(Table1[Codigo_servico],A8603,Table1[Subtotal_insumo]),"")</f>
        <v>227.55934378906406</v>
      </c>
      <c r="L8603" s="17" t="str">
        <f>IF(Table1[[#This Row],[Ordem_insumos]]&lt;&gt;0,VLOOKUP(Table1[[#This Row],[Codigo_servico]],Preencher_Orcamento!$B:$D,3,FALSE)*Table1[[#This Row],[Qtde_insumo]],"")</f>
        <v/>
      </c>
      <c r="M8603" s="17" t="str">
        <f>IF(Table1[[#This Row],[Ordem_insumos]]&lt;&gt;0,VLOOKUP(Table1[[#This Row],[Codigo_servico]],Preencher_Orcamento!$B:$D,3,FALSE)*Table1[[#This Row],[Subtotal_insumo]],"")</f>
        <v/>
      </c>
    </row>
    <row r="8604" spans="1:13" ht="26.25" x14ac:dyDescent="0.25">
      <c r="A8604" s="6">
        <v>101316</v>
      </c>
      <c r="B8604" s="126">
        <v>1</v>
      </c>
      <c r="C8604" s="133"/>
      <c r="D8604" s="134">
        <v>75653</v>
      </c>
      <c r="E8604" s="7" t="s">
        <v>1859</v>
      </c>
      <c r="F8604" s="8" t="s">
        <v>457</v>
      </c>
      <c r="G8604" s="16">
        <f>IFERROR(VLOOKUP(Table1[[#This Row],[Codigo_insumo]],BD_Insumos!$B:$E,4),"")</f>
        <v>88.451099999999997</v>
      </c>
      <c r="H8604" s="140">
        <v>1</v>
      </c>
      <c r="I8604" s="9"/>
      <c r="J8604" s="22">
        <f t="shared" si="134"/>
        <v>88.451099999999997</v>
      </c>
      <c r="K8604" s="22" t="str">
        <f>IF(I8604&lt;&gt;"",SUMIF(Table1[Codigo_servico],A8604,Table1[Subtotal_insumo]),"")</f>
        <v/>
      </c>
      <c r="L8604" s="16">
        <f>IF(Table1[[#This Row],[Ordem_insumos]]&lt;&gt;0,VLOOKUP(Table1[[#This Row],[Codigo_servico]],Preencher_Orcamento!$B:$D,3,FALSE)*Table1[[#This Row],[Qtde_insumo]],"")</f>
        <v>0</v>
      </c>
      <c r="M8604" s="16">
        <f>IF(Table1[[#This Row],[Ordem_insumos]]&lt;&gt;0,VLOOKUP(Table1[[#This Row],[Codigo_servico]],Preencher_Orcamento!$B:$D,3,FALSE)*Table1[[#This Row],[Subtotal_insumo]],"")</f>
        <v>0</v>
      </c>
    </row>
    <row r="8605" spans="1:13" ht="26.25" x14ac:dyDescent="0.25">
      <c r="A8605" s="6">
        <v>101316</v>
      </c>
      <c r="B8605" s="126">
        <v>2</v>
      </c>
      <c r="C8605" s="133"/>
      <c r="D8605" s="134">
        <v>79680</v>
      </c>
      <c r="E8605" s="7" t="s">
        <v>2035</v>
      </c>
      <c r="F8605" s="8" t="s">
        <v>457</v>
      </c>
      <c r="G8605" s="16">
        <f>IFERROR(VLOOKUP(Table1[[#This Row],[Codigo_insumo]],BD_Insumos!$B:$E,4),"")</f>
        <v>27.848500000000001</v>
      </c>
      <c r="H8605" s="140">
        <v>1</v>
      </c>
      <c r="I8605" s="9"/>
      <c r="J8605" s="22">
        <f t="shared" si="134"/>
        <v>27.848500000000001</v>
      </c>
      <c r="K8605" s="22" t="str">
        <f>IF(I8605&lt;&gt;"",SUMIF(Table1[Codigo_servico],A8605,Table1[Subtotal_insumo]),"")</f>
        <v/>
      </c>
      <c r="L8605" s="16">
        <f>IF(Table1[[#This Row],[Ordem_insumos]]&lt;&gt;0,VLOOKUP(Table1[[#This Row],[Codigo_servico]],Preencher_Orcamento!$B:$D,3,FALSE)*Table1[[#This Row],[Qtde_insumo]],"")</f>
        <v>0</v>
      </c>
      <c r="M8605" s="16">
        <f>IF(Table1[[#This Row],[Ordem_insumos]]&lt;&gt;0,VLOOKUP(Table1[[#This Row],[Codigo_servico]],Preencher_Orcamento!$B:$D,3,FALSE)*Table1[[#This Row],[Subtotal_insumo]],"")</f>
        <v>0</v>
      </c>
    </row>
    <row r="8606" spans="1:13" x14ac:dyDescent="0.25">
      <c r="A8606" s="6">
        <v>101316</v>
      </c>
      <c r="B8606" s="126">
        <v>3</v>
      </c>
      <c r="C8606" s="133"/>
      <c r="D8606" s="134">
        <v>79640</v>
      </c>
      <c r="E8606" s="7" t="s">
        <v>2022</v>
      </c>
      <c r="F8606" s="8" t="s">
        <v>5</v>
      </c>
      <c r="G8606" s="18">
        <f>IFERROR(VLOOKUP(Table1[[#This Row],[Codigo_insumo]],BD_Insumos!$B:$E,4),"")</f>
        <v>0.14910000000000001</v>
      </c>
      <c r="H8606" s="140">
        <v>1</v>
      </c>
      <c r="I8606" s="9"/>
      <c r="J8606" s="23">
        <f t="shared" si="134"/>
        <v>0.14910000000000001</v>
      </c>
      <c r="K8606" s="22" t="str">
        <f>IF(I8606&lt;&gt;"",SUMIF(Table1[Codigo_servico],A8606,Table1[Subtotal_insumo]),"")</f>
        <v/>
      </c>
      <c r="L8606" s="18">
        <f>IF(Table1[[#This Row],[Ordem_insumos]]&lt;&gt;0,VLOOKUP(Table1[[#This Row],[Codigo_servico]],Preencher_Orcamento!$B:$D,3,FALSE)*Table1[[#This Row],[Qtde_insumo]],"")</f>
        <v>0</v>
      </c>
      <c r="M8606" s="18">
        <f>IF(Table1[[#This Row],[Ordem_insumos]]&lt;&gt;0,VLOOKUP(Table1[[#This Row],[Codigo_servico]],Preencher_Orcamento!$B:$D,3,FALSE)*Table1[[#This Row],[Subtotal_insumo]],"")</f>
        <v>0</v>
      </c>
    </row>
    <row r="8607" spans="1:13" x14ac:dyDescent="0.25">
      <c r="A8607" s="6">
        <v>101316</v>
      </c>
      <c r="B8607" s="126">
        <v>4</v>
      </c>
      <c r="C8607" s="133"/>
      <c r="D8607" s="134">
        <v>76433</v>
      </c>
      <c r="E8607" s="7" t="s">
        <v>1897</v>
      </c>
      <c r="F8607" s="8" t="s">
        <v>457</v>
      </c>
      <c r="G8607" s="18">
        <f>IFERROR(VLOOKUP(Table1[[#This Row],[Codigo_insumo]],BD_Insumos!$B:$E,4),"")</f>
        <v>49.369900000000001</v>
      </c>
      <c r="H8607" s="140">
        <v>1</v>
      </c>
      <c r="I8607" s="9"/>
      <c r="J8607" s="23">
        <f t="shared" si="134"/>
        <v>49.369900000000001</v>
      </c>
      <c r="K8607" s="22" t="str">
        <f>IF(I8607&lt;&gt;"",SUMIF(Table1[Codigo_servico],A8607,Table1[Subtotal_insumo]),"")</f>
        <v/>
      </c>
      <c r="L8607" s="18">
        <f>IF(Table1[[#This Row],[Ordem_insumos]]&lt;&gt;0,VLOOKUP(Table1[[#This Row],[Codigo_servico]],Preencher_Orcamento!$B:$D,3,FALSE)*Table1[[#This Row],[Qtde_insumo]],"")</f>
        <v>0</v>
      </c>
      <c r="M8607" s="18">
        <f>IF(Table1[[#This Row],[Ordem_insumos]]&lt;&gt;0,VLOOKUP(Table1[[#This Row],[Codigo_servico]],Preencher_Orcamento!$B:$D,3,FALSE)*Table1[[#This Row],[Subtotal_insumo]],"")</f>
        <v>0</v>
      </c>
    </row>
    <row r="8608" spans="1:13" x14ac:dyDescent="0.25">
      <c r="A8608" s="6">
        <v>101316</v>
      </c>
      <c r="B8608" s="126">
        <v>5</v>
      </c>
      <c r="C8608" s="133"/>
      <c r="D8608" s="134">
        <v>2035</v>
      </c>
      <c r="E8608" s="7" t="s">
        <v>2190</v>
      </c>
      <c r="F8608" s="8" t="s">
        <v>2140</v>
      </c>
      <c r="G8608" s="18">
        <f>IFERROR(VLOOKUP(Table1[[#This Row],[Codigo_insumo]],BD_Insumos!$B:$E,4),"")</f>
        <v>17.275965903920998</v>
      </c>
      <c r="H8608" s="140">
        <v>1</v>
      </c>
      <c r="I8608" s="9"/>
      <c r="J8608" s="23">
        <f t="shared" si="134"/>
        <v>17.275965903920998</v>
      </c>
      <c r="K8608" s="22" t="str">
        <f>IF(I8608&lt;&gt;"",SUMIF(Table1[Codigo_servico],A8608,Table1[Subtotal_insumo]),"")</f>
        <v/>
      </c>
      <c r="L8608" s="18">
        <f>IF(Table1[[#This Row],[Ordem_insumos]]&lt;&gt;0,VLOOKUP(Table1[[#This Row],[Codigo_servico]],Preencher_Orcamento!$B:$D,3,FALSE)*Table1[[#This Row],[Qtde_insumo]],"")</f>
        <v>0</v>
      </c>
      <c r="M8608" s="18">
        <f>IF(Table1[[#This Row],[Ordem_insumos]]&lt;&gt;0,VLOOKUP(Table1[[#This Row],[Codigo_servico]],Preencher_Orcamento!$B:$D,3,FALSE)*Table1[[#This Row],[Subtotal_insumo]],"")</f>
        <v>0</v>
      </c>
    </row>
    <row r="8609" spans="1:13" x14ac:dyDescent="0.25">
      <c r="A8609" s="6">
        <v>101316</v>
      </c>
      <c r="B8609" s="126">
        <v>6</v>
      </c>
      <c r="C8609" s="133"/>
      <c r="D8609" s="134">
        <v>74825</v>
      </c>
      <c r="E8609" s="7" t="s">
        <v>1818</v>
      </c>
      <c r="F8609" s="8" t="s">
        <v>457</v>
      </c>
      <c r="G8609" s="18">
        <f>IFERROR(VLOOKUP(Table1[[#This Row],[Codigo_insumo]],BD_Insumos!$B:$E,4),"")</f>
        <v>25.1084</v>
      </c>
      <c r="H8609" s="140">
        <v>1</v>
      </c>
      <c r="I8609" s="9"/>
      <c r="J8609" s="23">
        <f t="shared" si="134"/>
        <v>25.1084</v>
      </c>
      <c r="K8609" s="22" t="str">
        <f>IF(I8609&lt;&gt;"",SUMIF(Table1[Codigo_servico],A8609,Table1[Subtotal_insumo]),"")</f>
        <v/>
      </c>
      <c r="L8609" s="18">
        <f>IF(Table1[[#This Row],[Ordem_insumos]]&lt;&gt;0,VLOOKUP(Table1[[#This Row],[Codigo_servico]],Preencher_Orcamento!$B:$D,3,FALSE)*Table1[[#This Row],[Qtde_insumo]],"")</f>
        <v>0</v>
      </c>
      <c r="M8609" s="18">
        <f>IF(Table1[[#This Row],[Ordem_insumos]]&lt;&gt;0,VLOOKUP(Table1[[#This Row],[Codigo_servico]],Preencher_Orcamento!$B:$D,3,FALSE)*Table1[[#This Row],[Subtotal_insumo]],"")</f>
        <v>0</v>
      </c>
    </row>
    <row r="8610" spans="1:13" x14ac:dyDescent="0.25">
      <c r="A8610" s="6">
        <v>101316</v>
      </c>
      <c r="B8610" s="126">
        <v>7</v>
      </c>
      <c r="C8610" s="133"/>
      <c r="D8610" s="134">
        <v>2036</v>
      </c>
      <c r="E8610" s="7" t="s">
        <v>2191</v>
      </c>
      <c r="F8610" s="8" t="s">
        <v>2140</v>
      </c>
      <c r="G8610" s="18">
        <f>IFERROR(VLOOKUP(Table1[[#This Row],[Codigo_insumo]],BD_Insumos!$B:$E,4),"")</f>
        <v>12.90425192342871</v>
      </c>
      <c r="H8610" s="140">
        <v>1.5</v>
      </c>
      <c r="I8610" s="9"/>
      <c r="J8610" s="23">
        <f t="shared" si="134"/>
        <v>19.356377885143065</v>
      </c>
      <c r="K8610" s="22" t="str">
        <f>IF(I8610&lt;&gt;"",SUMIF(Table1[Codigo_servico],A8610,Table1[Subtotal_insumo]),"")</f>
        <v/>
      </c>
      <c r="L8610" s="18">
        <f>IF(Table1[[#This Row],[Ordem_insumos]]&lt;&gt;0,VLOOKUP(Table1[[#This Row],[Codigo_servico]],Preencher_Orcamento!$B:$D,3,FALSE)*Table1[[#This Row],[Qtde_insumo]],"")</f>
        <v>0</v>
      </c>
      <c r="M8610" s="18">
        <f>IF(Table1[[#This Row],[Ordem_insumos]]&lt;&gt;0,VLOOKUP(Table1[[#This Row],[Codigo_servico]],Preencher_Orcamento!$B:$D,3,FALSE)*Table1[[#This Row],[Subtotal_insumo]],"")</f>
        <v>0</v>
      </c>
    </row>
    <row r="8611" spans="1:13" x14ac:dyDescent="0.25">
      <c r="A8611" s="3">
        <v>101319</v>
      </c>
      <c r="B8611" s="125">
        <v>0</v>
      </c>
      <c r="C8611" s="131" t="s">
        <v>4011</v>
      </c>
      <c r="D8611" s="132"/>
      <c r="E8611" s="4"/>
      <c r="F8611" s="4"/>
      <c r="G8611" s="17" t="str">
        <f>IFERROR(VLOOKUP(Table1[[#This Row],[Codigo_insumo]],BD_Insumos!$B:$E,4),"")</f>
        <v/>
      </c>
      <c r="H8611" s="139"/>
      <c r="I8611" s="5" t="s">
        <v>5</v>
      </c>
      <c r="J8611" s="20" t="str">
        <f t="shared" si="134"/>
        <v/>
      </c>
      <c r="K8611" s="21">
        <f>IF(I8611&lt;&gt;"",SUMIF(Table1[Codigo_servico],A8611,Table1[Subtotal_insumo]),"")</f>
        <v>1084.0573356546995</v>
      </c>
      <c r="L8611" s="17" t="str">
        <f>IF(Table1[[#This Row],[Ordem_insumos]]&lt;&gt;0,VLOOKUP(Table1[[#This Row],[Codigo_servico]],Preencher_Orcamento!$B:$D,3,FALSE)*Table1[[#This Row],[Qtde_insumo]],"")</f>
        <v/>
      </c>
      <c r="M8611" s="17" t="str">
        <f>IF(Table1[[#This Row],[Ordem_insumos]]&lt;&gt;0,VLOOKUP(Table1[[#This Row],[Codigo_servico]],Preencher_Orcamento!$B:$D,3,FALSE)*Table1[[#This Row],[Subtotal_insumo]],"")</f>
        <v/>
      </c>
    </row>
    <row r="8612" spans="1:13" x14ac:dyDescent="0.25">
      <c r="A8612" s="6">
        <v>101319</v>
      </c>
      <c r="B8612" s="126">
        <v>1</v>
      </c>
      <c r="C8612" s="133"/>
      <c r="D8612" s="134">
        <v>2036</v>
      </c>
      <c r="E8612" s="7" t="s">
        <v>2191</v>
      </c>
      <c r="F8612" s="8" t="s">
        <v>2140</v>
      </c>
      <c r="G8612" s="16">
        <f>IFERROR(VLOOKUP(Table1[[#This Row],[Codigo_insumo]],BD_Insumos!$B:$E,4),"")</f>
        <v>12.90425192342871</v>
      </c>
      <c r="H8612" s="140">
        <v>2</v>
      </c>
      <c r="I8612" s="9"/>
      <c r="J8612" s="22">
        <f t="shared" si="134"/>
        <v>25.80850384685742</v>
      </c>
      <c r="K8612" s="22" t="str">
        <f>IF(I8612&lt;&gt;"",SUMIF(Table1[Codigo_servico],A8612,Table1[Subtotal_insumo]),"")</f>
        <v/>
      </c>
      <c r="L8612" s="16">
        <f>IF(Table1[[#This Row],[Ordem_insumos]]&lt;&gt;0,VLOOKUP(Table1[[#This Row],[Codigo_servico]],Preencher_Orcamento!$B:$D,3,FALSE)*Table1[[#This Row],[Qtde_insumo]],"")</f>
        <v>0</v>
      </c>
      <c r="M8612" s="16">
        <f>IF(Table1[[#This Row],[Ordem_insumos]]&lt;&gt;0,VLOOKUP(Table1[[#This Row],[Codigo_servico]],Preencher_Orcamento!$B:$D,3,FALSE)*Table1[[#This Row],[Subtotal_insumo]],"")</f>
        <v>0</v>
      </c>
    </row>
    <row r="8613" spans="1:13" ht="26.25" x14ac:dyDescent="0.25">
      <c r="A8613" s="6">
        <v>101319</v>
      </c>
      <c r="B8613" s="126">
        <v>2</v>
      </c>
      <c r="C8613" s="133"/>
      <c r="D8613" s="134">
        <v>75657</v>
      </c>
      <c r="E8613" s="7" t="s">
        <v>1861</v>
      </c>
      <c r="F8613" s="8" t="s">
        <v>457</v>
      </c>
      <c r="G8613" s="16">
        <f>IFERROR(VLOOKUP(Table1[[#This Row],[Codigo_insumo]],BD_Insumos!$B:$E,4),"")</f>
        <v>70.668999999999997</v>
      </c>
      <c r="H8613" s="140">
        <v>0.5</v>
      </c>
      <c r="I8613" s="9"/>
      <c r="J8613" s="22">
        <f t="shared" si="134"/>
        <v>35.334499999999998</v>
      </c>
      <c r="K8613" s="22" t="str">
        <f>IF(I8613&lt;&gt;"",SUMIF(Table1[Codigo_servico],A8613,Table1[Subtotal_insumo]),"")</f>
        <v/>
      </c>
      <c r="L8613" s="16">
        <f>IF(Table1[[#This Row],[Ordem_insumos]]&lt;&gt;0,VLOOKUP(Table1[[#This Row],[Codigo_servico]],Preencher_Orcamento!$B:$D,3,FALSE)*Table1[[#This Row],[Qtde_insumo]],"")</f>
        <v>0</v>
      </c>
      <c r="M8613" s="16">
        <f>IF(Table1[[#This Row],[Ordem_insumos]]&lt;&gt;0,VLOOKUP(Table1[[#This Row],[Codigo_servico]],Preencher_Orcamento!$B:$D,3,FALSE)*Table1[[#This Row],[Subtotal_insumo]],"")</f>
        <v>0</v>
      </c>
    </row>
    <row r="8614" spans="1:13" ht="39" x14ac:dyDescent="0.25">
      <c r="A8614" s="6">
        <v>101319</v>
      </c>
      <c r="B8614" s="126">
        <v>3</v>
      </c>
      <c r="C8614" s="133"/>
      <c r="D8614" s="134">
        <v>76701</v>
      </c>
      <c r="E8614" s="7" t="s">
        <v>1907</v>
      </c>
      <c r="F8614" s="8" t="s">
        <v>457</v>
      </c>
      <c r="G8614" s="18">
        <f>IFERROR(VLOOKUP(Table1[[#This Row],[Codigo_insumo]],BD_Insumos!$B:$E,4),"")</f>
        <v>965.58150000000001</v>
      </c>
      <c r="H8614" s="140">
        <v>1</v>
      </c>
      <c r="I8614" s="9"/>
      <c r="J8614" s="23">
        <f t="shared" si="134"/>
        <v>965.58150000000001</v>
      </c>
      <c r="K8614" s="22" t="str">
        <f>IF(I8614&lt;&gt;"",SUMIF(Table1[Codigo_servico],A8614,Table1[Subtotal_insumo]),"")</f>
        <v/>
      </c>
      <c r="L8614" s="18">
        <f>IF(Table1[[#This Row],[Ordem_insumos]]&lt;&gt;0,VLOOKUP(Table1[[#This Row],[Codigo_servico]],Preencher_Orcamento!$B:$D,3,FALSE)*Table1[[#This Row],[Qtde_insumo]],"")</f>
        <v>0</v>
      </c>
      <c r="M8614" s="18">
        <f>IF(Table1[[#This Row],[Ordem_insumos]]&lt;&gt;0,VLOOKUP(Table1[[#This Row],[Codigo_servico]],Preencher_Orcamento!$B:$D,3,FALSE)*Table1[[#This Row],[Subtotal_insumo]],"")</f>
        <v>0</v>
      </c>
    </row>
    <row r="8615" spans="1:13" ht="26.25" x14ac:dyDescent="0.25">
      <c r="A8615" s="6">
        <v>101319</v>
      </c>
      <c r="B8615" s="126">
        <v>4</v>
      </c>
      <c r="C8615" s="133"/>
      <c r="D8615" s="134">
        <v>74820</v>
      </c>
      <c r="E8615" s="7" t="s">
        <v>1817</v>
      </c>
      <c r="F8615" s="8" t="s">
        <v>457</v>
      </c>
      <c r="G8615" s="18">
        <f>IFERROR(VLOOKUP(Table1[[#This Row],[Codigo_insumo]],BD_Insumos!$B:$E,4),"")</f>
        <v>45.412700000000001</v>
      </c>
      <c r="H8615" s="140">
        <v>0.5</v>
      </c>
      <c r="I8615" s="9"/>
      <c r="J8615" s="23">
        <f t="shared" si="134"/>
        <v>22.70635</v>
      </c>
      <c r="K8615" s="22" t="str">
        <f>IF(I8615&lt;&gt;"",SUMIF(Table1[Codigo_servico],A8615,Table1[Subtotal_insumo]),"")</f>
        <v/>
      </c>
      <c r="L8615" s="18">
        <f>IF(Table1[[#This Row],[Ordem_insumos]]&lt;&gt;0,VLOOKUP(Table1[[#This Row],[Codigo_servico]],Preencher_Orcamento!$B:$D,3,FALSE)*Table1[[#This Row],[Qtde_insumo]],"")</f>
        <v>0</v>
      </c>
      <c r="M8615" s="18">
        <f>IF(Table1[[#This Row],[Ordem_insumos]]&lt;&gt;0,VLOOKUP(Table1[[#This Row],[Codigo_servico]],Preencher_Orcamento!$B:$D,3,FALSE)*Table1[[#This Row],[Subtotal_insumo]],"")</f>
        <v>0</v>
      </c>
    </row>
    <row r="8616" spans="1:13" x14ac:dyDescent="0.25">
      <c r="A8616" s="6">
        <v>101319</v>
      </c>
      <c r="B8616" s="126">
        <v>5</v>
      </c>
      <c r="C8616" s="133"/>
      <c r="D8616" s="134">
        <v>2035</v>
      </c>
      <c r="E8616" s="7" t="s">
        <v>2190</v>
      </c>
      <c r="F8616" s="8" t="s">
        <v>2140</v>
      </c>
      <c r="G8616" s="18">
        <f>IFERROR(VLOOKUP(Table1[[#This Row],[Codigo_insumo]],BD_Insumos!$B:$E,4),"")</f>
        <v>17.275965903920998</v>
      </c>
      <c r="H8616" s="140">
        <v>2</v>
      </c>
      <c r="I8616" s="9"/>
      <c r="J8616" s="23">
        <f t="shared" si="134"/>
        <v>34.551931807841996</v>
      </c>
      <c r="K8616" s="22" t="str">
        <f>IF(I8616&lt;&gt;"",SUMIF(Table1[Codigo_servico],A8616,Table1[Subtotal_insumo]),"")</f>
        <v/>
      </c>
      <c r="L8616" s="18">
        <f>IF(Table1[[#This Row],[Ordem_insumos]]&lt;&gt;0,VLOOKUP(Table1[[#This Row],[Codigo_servico]],Preencher_Orcamento!$B:$D,3,FALSE)*Table1[[#This Row],[Qtde_insumo]],"")</f>
        <v>0</v>
      </c>
      <c r="M8616" s="18">
        <f>IF(Table1[[#This Row],[Ordem_insumos]]&lt;&gt;0,VLOOKUP(Table1[[#This Row],[Codigo_servico]],Preencher_Orcamento!$B:$D,3,FALSE)*Table1[[#This Row],[Subtotal_insumo]],"")</f>
        <v>0</v>
      </c>
    </row>
    <row r="8617" spans="1:13" x14ac:dyDescent="0.25">
      <c r="A8617" s="6">
        <v>101319</v>
      </c>
      <c r="B8617" s="126">
        <v>6</v>
      </c>
      <c r="C8617" s="133"/>
      <c r="D8617" s="134">
        <v>79640</v>
      </c>
      <c r="E8617" s="7" t="s">
        <v>2022</v>
      </c>
      <c r="F8617" s="8" t="s">
        <v>5</v>
      </c>
      <c r="G8617" s="18">
        <f>IFERROR(VLOOKUP(Table1[[#This Row],[Codigo_insumo]],BD_Insumos!$B:$E,4),"")</f>
        <v>0.14910000000000001</v>
      </c>
      <c r="H8617" s="140">
        <v>0.5</v>
      </c>
      <c r="I8617" s="9"/>
      <c r="J8617" s="23">
        <f t="shared" si="134"/>
        <v>7.4550000000000005E-2</v>
      </c>
      <c r="K8617" s="22" t="str">
        <f>IF(I8617&lt;&gt;"",SUMIF(Table1[Codigo_servico],A8617,Table1[Subtotal_insumo]),"")</f>
        <v/>
      </c>
      <c r="L8617" s="18">
        <f>IF(Table1[[#This Row],[Ordem_insumos]]&lt;&gt;0,VLOOKUP(Table1[[#This Row],[Codigo_servico]],Preencher_Orcamento!$B:$D,3,FALSE)*Table1[[#This Row],[Qtde_insumo]],"")</f>
        <v>0</v>
      </c>
      <c r="M8617" s="18">
        <f>IF(Table1[[#This Row],[Ordem_insumos]]&lt;&gt;0,VLOOKUP(Table1[[#This Row],[Codigo_servico]],Preencher_Orcamento!$B:$D,3,FALSE)*Table1[[#This Row],[Subtotal_insumo]],"")</f>
        <v>0</v>
      </c>
    </row>
    <row r="8618" spans="1:13" x14ac:dyDescent="0.25">
      <c r="A8618" s="3">
        <v>101325</v>
      </c>
      <c r="B8618" s="125">
        <v>0</v>
      </c>
      <c r="C8618" s="131" t="s">
        <v>4012</v>
      </c>
      <c r="D8618" s="132"/>
      <c r="E8618" s="4"/>
      <c r="F8618" s="4"/>
      <c r="G8618" s="17" t="str">
        <f>IFERROR(VLOOKUP(Table1[[#This Row],[Codigo_insumo]],BD_Insumos!$B:$E,4),"")</f>
        <v/>
      </c>
      <c r="H8618" s="139"/>
      <c r="I8618" s="5" t="s">
        <v>457</v>
      </c>
      <c r="J8618" s="20" t="str">
        <f t="shared" si="134"/>
        <v/>
      </c>
      <c r="K8618" s="21">
        <f>IF(I8618&lt;&gt;"",SUMIF(Table1[Codigo_servico],A8618,Table1[Subtotal_insumo]),"")</f>
        <v>481.56989456837425</v>
      </c>
      <c r="L8618" s="17" t="str">
        <f>IF(Table1[[#This Row],[Ordem_insumos]]&lt;&gt;0,VLOOKUP(Table1[[#This Row],[Codigo_servico]],Preencher_Orcamento!$B:$D,3,FALSE)*Table1[[#This Row],[Qtde_insumo]],"")</f>
        <v/>
      </c>
      <c r="M8618" s="17" t="str">
        <f>IF(Table1[[#This Row],[Ordem_insumos]]&lt;&gt;0,VLOOKUP(Table1[[#This Row],[Codigo_servico]],Preencher_Orcamento!$B:$D,3,FALSE)*Table1[[#This Row],[Subtotal_insumo]],"")</f>
        <v/>
      </c>
    </row>
    <row r="8619" spans="1:13" x14ac:dyDescent="0.25">
      <c r="A8619" s="6">
        <v>101325</v>
      </c>
      <c r="B8619" s="126">
        <v>1</v>
      </c>
      <c r="C8619" s="133"/>
      <c r="D8619" s="134">
        <v>79640</v>
      </c>
      <c r="E8619" s="7" t="s">
        <v>2022</v>
      </c>
      <c r="F8619" s="8" t="s">
        <v>5</v>
      </c>
      <c r="G8619" s="16">
        <f>IFERROR(VLOOKUP(Table1[[#This Row],[Codigo_insumo]],BD_Insumos!$B:$E,4),"")</f>
        <v>0.14910000000000001</v>
      </c>
      <c r="H8619" s="140">
        <v>0.5</v>
      </c>
      <c r="I8619" s="9"/>
      <c r="J8619" s="22">
        <f t="shared" si="134"/>
        <v>7.4550000000000005E-2</v>
      </c>
      <c r="K8619" s="22" t="str">
        <f>IF(I8619&lt;&gt;"",SUMIF(Table1[Codigo_servico],A8619,Table1[Subtotal_insumo]),"")</f>
        <v/>
      </c>
      <c r="L8619" s="16">
        <f>IF(Table1[[#This Row],[Ordem_insumos]]&lt;&gt;0,VLOOKUP(Table1[[#This Row],[Codigo_servico]],Preencher_Orcamento!$B:$D,3,FALSE)*Table1[[#This Row],[Qtde_insumo]],"")</f>
        <v>1.5</v>
      </c>
      <c r="M8619" s="16">
        <f>IF(Table1[[#This Row],[Ordem_insumos]]&lt;&gt;0,VLOOKUP(Table1[[#This Row],[Codigo_servico]],Preencher_Orcamento!$B:$D,3,FALSE)*Table1[[#This Row],[Subtotal_insumo]],"")</f>
        <v>0.22365000000000002</v>
      </c>
    </row>
    <row r="8620" spans="1:13" ht="26.25" x14ac:dyDescent="0.25">
      <c r="A8620" s="6">
        <v>101325</v>
      </c>
      <c r="B8620" s="126">
        <v>2</v>
      </c>
      <c r="C8620" s="133"/>
      <c r="D8620" s="134">
        <v>76441</v>
      </c>
      <c r="E8620" s="7" t="s">
        <v>1898</v>
      </c>
      <c r="F8620" s="8" t="s">
        <v>457</v>
      </c>
      <c r="G8620" s="16">
        <f>IFERROR(VLOOKUP(Table1[[#This Row],[Codigo_insumo]],BD_Insumos!$B:$E,4),"")</f>
        <v>253.0771</v>
      </c>
      <c r="H8620" s="140">
        <v>1</v>
      </c>
      <c r="I8620" s="9"/>
      <c r="J8620" s="22">
        <f t="shared" si="134"/>
        <v>253.0771</v>
      </c>
      <c r="K8620" s="22" t="str">
        <f>IF(I8620&lt;&gt;"",SUMIF(Table1[Codigo_servico],A8620,Table1[Subtotal_insumo]),"")</f>
        <v/>
      </c>
      <c r="L8620" s="16">
        <f>IF(Table1[[#This Row],[Ordem_insumos]]&lt;&gt;0,VLOOKUP(Table1[[#This Row],[Codigo_servico]],Preencher_Orcamento!$B:$D,3,FALSE)*Table1[[#This Row],[Qtde_insumo]],"")</f>
        <v>3</v>
      </c>
      <c r="M8620" s="16">
        <f>IF(Table1[[#This Row],[Ordem_insumos]]&lt;&gt;0,VLOOKUP(Table1[[#This Row],[Codigo_servico]],Preencher_Orcamento!$B:$D,3,FALSE)*Table1[[#This Row],[Subtotal_insumo]],"")</f>
        <v>759.23130000000003</v>
      </c>
    </row>
    <row r="8621" spans="1:13" x14ac:dyDescent="0.25">
      <c r="A8621" s="6">
        <v>101325</v>
      </c>
      <c r="B8621" s="126">
        <v>3</v>
      </c>
      <c r="C8621" s="133"/>
      <c r="D8621" s="134">
        <v>75656</v>
      </c>
      <c r="E8621" s="7" t="s">
        <v>1860</v>
      </c>
      <c r="F8621" s="8" t="s">
        <v>457</v>
      </c>
      <c r="G8621" s="18">
        <f>IFERROR(VLOOKUP(Table1[[#This Row],[Codigo_insumo]],BD_Insumos!$B:$E,4),"")</f>
        <v>125.11920000000001</v>
      </c>
      <c r="H8621" s="140">
        <v>1</v>
      </c>
      <c r="I8621" s="9"/>
      <c r="J8621" s="23">
        <f t="shared" si="134"/>
        <v>125.11920000000001</v>
      </c>
      <c r="K8621" s="22" t="str">
        <f>IF(I8621&lt;&gt;"",SUMIF(Table1[Codigo_servico],A8621,Table1[Subtotal_insumo]),"")</f>
        <v/>
      </c>
      <c r="L8621" s="18">
        <f>IF(Table1[[#This Row],[Ordem_insumos]]&lt;&gt;0,VLOOKUP(Table1[[#This Row],[Codigo_servico]],Preencher_Orcamento!$B:$D,3,FALSE)*Table1[[#This Row],[Qtde_insumo]],"")</f>
        <v>3</v>
      </c>
      <c r="M8621" s="18">
        <f>IF(Table1[[#This Row],[Ordem_insumos]]&lt;&gt;0,VLOOKUP(Table1[[#This Row],[Codigo_servico]],Preencher_Orcamento!$B:$D,3,FALSE)*Table1[[#This Row],[Subtotal_insumo]],"")</f>
        <v>375.35760000000005</v>
      </c>
    </row>
    <row r="8622" spans="1:13" x14ac:dyDescent="0.25">
      <c r="A8622" s="6">
        <v>101325</v>
      </c>
      <c r="B8622" s="126">
        <v>4</v>
      </c>
      <c r="C8622" s="133"/>
      <c r="D8622" s="134">
        <v>2036</v>
      </c>
      <c r="E8622" s="7" t="s">
        <v>2191</v>
      </c>
      <c r="F8622" s="8" t="s">
        <v>2140</v>
      </c>
      <c r="G8622" s="18">
        <f>IFERROR(VLOOKUP(Table1[[#This Row],[Codigo_insumo]],BD_Insumos!$B:$E,4),"")</f>
        <v>12.90425192342871</v>
      </c>
      <c r="H8622" s="140">
        <v>2.5</v>
      </c>
      <c r="I8622" s="9"/>
      <c r="J8622" s="23">
        <f t="shared" si="134"/>
        <v>32.260629808571778</v>
      </c>
      <c r="K8622" s="22" t="str">
        <f>IF(I8622&lt;&gt;"",SUMIF(Table1[Codigo_servico],A8622,Table1[Subtotal_insumo]),"")</f>
        <v/>
      </c>
      <c r="L8622" s="18">
        <f>IF(Table1[[#This Row],[Ordem_insumos]]&lt;&gt;0,VLOOKUP(Table1[[#This Row],[Codigo_servico]],Preencher_Orcamento!$B:$D,3,FALSE)*Table1[[#This Row],[Qtde_insumo]],"")</f>
        <v>7.5</v>
      </c>
      <c r="M8622" s="18">
        <f>IF(Table1[[#This Row],[Ordem_insumos]]&lt;&gt;0,VLOOKUP(Table1[[#This Row],[Codigo_servico]],Preencher_Orcamento!$B:$D,3,FALSE)*Table1[[#This Row],[Subtotal_insumo]],"")</f>
        <v>96.781889425715335</v>
      </c>
    </row>
    <row r="8623" spans="1:13" x14ac:dyDescent="0.25">
      <c r="A8623" s="6">
        <v>101325</v>
      </c>
      <c r="B8623" s="126">
        <v>5</v>
      </c>
      <c r="C8623" s="133"/>
      <c r="D8623" s="134">
        <v>2035</v>
      </c>
      <c r="E8623" s="7" t="s">
        <v>2190</v>
      </c>
      <c r="F8623" s="8" t="s">
        <v>2140</v>
      </c>
      <c r="G8623" s="18">
        <f>IFERROR(VLOOKUP(Table1[[#This Row],[Codigo_insumo]],BD_Insumos!$B:$E,4),"")</f>
        <v>17.275965903920998</v>
      </c>
      <c r="H8623" s="140">
        <v>2.5</v>
      </c>
      <c r="I8623" s="9"/>
      <c r="J8623" s="23">
        <f t="shared" si="134"/>
        <v>43.189914759802491</v>
      </c>
      <c r="K8623" s="22" t="str">
        <f>IF(I8623&lt;&gt;"",SUMIF(Table1[Codigo_servico],A8623,Table1[Subtotal_insumo]),"")</f>
        <v/>
      </c>
      <c r="L8623" s="18">
        <f>IF(Table1[[#This Row],[Ordem_insumos]]&lt;&gt;0,VLOOKUP(Table1[[#This Row],[Codigo_servico]],Preencher_Orcamento!$B:$D,3,FALSE)*Table1[[#This Row],[Qtde_insumo]],"")</f>
        <v>7.5</v>
      </c>
      <c r="M8623" s="18">
        <f>IF(Table1[[#This Row],[Ordem_insumos]]&lt;&gt;0,VLOOKUP(Table1[[#This Row],[Codigo_servico]],Preencher_Orcamento!$B:$D,3,FALSE)*Table1[[#This Row],[Subtotal_insumo]],"")</f>
        <v>129.56974427940747</v>
      </c>
    </row>
    <row r="8624" spans="1:13" ht="26.25" x14ac:dyDescent="0.25">
      <c r="A8624" s="6">
        <v>101325</v>
      </c>
      <c r="B8624" s="126">
        <v>6</v>
      </c>
      <c r="C8624" s="133"/>
      <c r="D8624" s="134">
        <v>79680</v>
      </c>
      <c r="E8624" s="7" t="s">
        <v>2035</v>
      </c>
      <c r="F8624" s="8" t="s">
        <v>457</v>
      </c>
      <c r="G8624" s="18">
        <f>IFERROR(VLOOKUP(Table1[[#This Row],[Codigo_insumo]],BD_Insumos!$B:$E,4),"")</f>
        <v>27.848500000000001</v>
      </c>
      <c r="H8624" s="140">
        <v>1</v>
      </c>
      <c r="I8624" s="9"/>
      <c r="J8624" s="23">
        <f t="shared" si="134"/>
        <v>27.848500000000001</v>
      </c>
      <c r="K8624" s="22" t="str">
        <f>IF(I8624&lt;&gt;"",SUMIF(Table1[Codigo_servico],A8624,Table1[Subtotal_insumo]),"")</f>
        <v/>
      </c>
      <c r="L8624" s="18">
        <f>IF(Table1[[#This Row],[Ordem_insumos]]&lt;&gt;0,VLOOKUP(Table1[[#This Row],[Codigo_servico]],Preencher_Orcamento!$B:$D,3,FALSE)*Table1[[#This Row],[Qtde_insumo]],"")</f>
        <v>3</v>
      </c>
      <c r="M8624" s="18">
        <f>IF(Table1[[#This Row],[Ordem_insumos]]&lt;&gt;0,VLOOKUP(Table1[[#This Row],[Codigo_servico]],Preencher_Orcamento!$B:$D,3,FALSE)*Table1[[#This Row],[Subtotal_insumo]],"")</f>
        <v>83.545500000000004</v>
      </c>
    </row>
    <row r="8625" spans="1:13" x14ac:dyDescent="0.25">
      <c r="A8625" s="3">
        <v>101336</v>
      </c>
      <c r="B8625" s="125">
        <v>0</v>
      </c>
      <c r="C8625" s="131" t="s">
        <v>4013</v>
      </c>
      <c r="D8625" s="132"/>
      <c r="E8625" s="4"/>
      <c r="F8625" s="4"/>
      <c r="G8625" s="17" t="str">
        <f>IFERROR(VLOOKUP(Table1[[#This Row],[Codigo_insumo]],BD_Insumos!$B:$E,4),"")</f>
        <v/>
      </c>
      <c r="H8625" s="139"/>
      <c r="I8625" s="5" t="s">
        <v>457</v>
      </c>
      <c r="J8625" s="20" t="str">
        <f t="shared" si="134"/>
        <v/>
      </c>
      <c r="K8625" s="21">
        <f>IF(I8625&lt;&gt;"",SUMIF(Table1[Codigo_servico],A8625,Table1[Subtotal_insumo]),"")</f>
        <v>803.09599456837429</v>
      </c>
      <c r="L8625" s="17" t="str">
        <f>IF(Table1[[#This Row],[Ordem_insumos]]&lt;&gt;0,VLOOKUP(Table1[[#This Row],[Codigo_servico]],Preencher_Orcamento!$B:$D,3,FALSE)*Table1[[#This Row],[Qtde_insumo]],"")</f>
        <v/>
      </c>
      <c r="M8625" s="17" t="str">
        <f>IF(Table1[[#This Row],[Ordem_insumos]]&lt;&gt;0,VLOOKUP(Table1[[#This Row],[Codigo_servico]],Preencher_Orcamento!$B:$D,3,FALSE)*Table1[[#This Row],[Subtotal_insumo]],"")</f>
        <v/>
      </c>
    </row>
    <row r="8626" spans="1:13" ht="26.25" x14ac:dyDescent="0.25">
      <c r="A8626" s="6">
        <v>101336</v>
      </c>
      <c r="B8626" s="126">
        <v>1</v>
      </c>
      <c r="C8626" s="133"/>
      <c r="D8626" s="134">
        <v>76441</v>
      </c>
      <c r="E8626" s="7" t="s">
        <v>1898</v>
      </c>
      <c r="F8626" s="8" t="s">
        <v>457</v>
      </c>
      <c r="G8626" s="16">
        <f>IFERROR(VLOOKUP(Table1[[#This Row],[Codigo_insumo]],BD_Insumos!$B:$E,4),"")</f>
        <v>253.0771</v>
      </c>
      <c r="H8626" s="140">
        <v>1</v>
      </c>
      <c r="I8626" s="9"/>
      <c r="J8626" s="22">
        <f t="shared" si="134"/>
        <v>253.0771</v>
      </c>
      <c r="K8626" s="22" t="str">
        <f>IF(I8626&lt;&gt;"",SUMIF(Table1[Codigo_servico],A8626,Table1[Subtotal_insumo]),"")</f>
        <v/>
      </c>
      <c r="L8626" s="16">
        <f>IF(Table1[[#This Row],[Ordem_insumos]]&lt;&gt;0,VLOOKUP(Table1[[#This Row],[Codigo_servico]],Preencher_Orcamento!$B:$D,3,FALSE)*Table1[[#This Row],[Qtde_insumo]],"")</f>
        <v>0</v>
      </c>
      <c r="M8626" s="16">
        <f>IF(Table1[[#This Row],[Ordem_insumos]]&lt;&gt;0,VLOOKUP(Table1[[#This Row],[Codigo_servico]],Preencher_Orcamento!$B:$D,3,FALSE)*Table1[[#This Row],[Subtotal_insumo]],"")</f>
        <v>0</v>
      </c>
    </row>
    <row r="8627" spans="1:13" ht="26.25" x14ac:dyDescent="0.25">
      <c r="A8627" s="6">
        <v>101336</v>
      </c>
      <c r="B8627" s="126">
        <v>2</v>
      </c>
      <c r="C8627" s="133"/>
      <c r="D8627" s="134">
        <v>74801</v>
      </c>
      <c r="E8627" s="7" t="s">
        <v>1814</v>
      </c>
      <c r="F8627" s="8" t="s">
        <v>457</v>
      </c>
      <c r="G8627" s="16">
        <f>IFERROR(VLOOKUP(Table1[[#This Row],[Codigo_insumo]],BD_Insumos!$B:$E,4),"")</f>
        <v>466.67399999999998</v>
      </c>
      <c r="H8627" s="140">
        <v>1</v>
      </c>
      <c r="I8627" s="9"/>
      <c r="J8627" s="22">
        <f t="shared" si="134"/>
        <v>466.67399999999998</v>
      </c>
      <c r="K8627" s="22" t="str">
        <f>IF(I8627&lt;&gt;"",SUMIF(Table1[Codigo_servico],A8627,Table1[Subtotal_insumo]),"")</f>
        <v/>
      </c>
      <c r="L8627" s="16">
        <f>IF(Table1[[#This Row],[Ordem_insumos]]&lt;&gt;0,VLOOKUP(Table1[[#This Row],[Codigo_servico]],Preencher_Orcamento!$B:$D,3,FALSE)*Table1[[#This Row],[Qtde_insumo]],"")</f>
        <v>0</v>
      </c>
      <c r="M8627" s="16">
        <f>IF(Table1[[#This Row],[Ordem_insumos]]&lt;&gt;0,VLOOKUP(Table1[[#This Row],[Codigo_servico]],Preencher_Orcamento!$B:$D,3,FALSE)*Table1[[#This Row],[Subtotal_insumo]],"")</f>
        <v>0</v>
      </c>
    </row>
    <row r="8628" spans="1:13" ht="26.25" x14ac:dyDescent="0.25">
      <c r="A8628" s="6">
        <v>101336</v>
      </c>
      <c r="B8628" s="126">
        <v>3</v>
      </c>
      <c r="C8628" s="133"/>
      <c r="D8628" s="134">
        <v>17044</v>
      </c>
      <c r="E8628" s="7" t="s">
        <v>378</v>
      </c>
      <c r="F8628" s="8" t="s">
        <v>457</v>
      </c>
      <c r="G8628" s="18">
        <f>IFERROR(VLOOKUP(Table1[[#This Row],[Codigo_insumo]],BD_Insumos!$B:$E,4),"")</f>
        <v>3.9098999999999999</v>
      </c>
      <c r="H8628" s="140">
        <v>2</v>
      </c>
      <c r="I8628" s="9"/>
      <c r="J8628" s="23">
        <f t="shared" si="134"/>
        <v>7.8197999999999999</v>
      </c>
      <c r="K8628" s="22" t="str">
        <f>IF(I8628&lt;&gt;"",SUMIF(Table1[Codigo_servico],A8628,Table1[Subtotal_insumo]),"")</f>
        <v/>
      </c>
      <c r="L8628" s="18">
        <f>IF(Table1[[#This Row],[Ordem_insumos]]&lt;&gt;0,VLOOKUP(Table1[[#This Row],[Codigo_servico]],Preencher_Orcamento!$B:$D,3,FALSE)*Table1[[#This Row],[Qtde_insumo]],"")</f>
        <v>0</v>
      </c>
      <c r="M8628" s="18">
        <f>IF(Table1[[#This Row],[Ordem_insumos]]&lt;&gt;0,VLOOKUP(Table1[[#This Row],[Codigo_servico]],Preencher_Orcamento!$B:$D,3,FALSE)*Table1[[#This Row],[Subtotal_insumo]],"")</f>
        <v>0</v>
      </c>
    </row>
    <row r="8629" spans="1:13" x14ac:dyDescent="0.25">
      <c r="A8629" s="6">
        <v>101336</v>
      </c>
      <c r="B8629" s="126">
        <v>4</v>
      </c>
      <c r="C8629" s="133"/>
      <c r="D8629" s="134">
        <v>2036</v>
      </c>
      <c r="E8629" s="7" t="s">
        <v>2191</v>
      </c>
      <c r="F8629" s="8" t="s">
        <v>2140</v>
      </c>
      <c r="G8629" s="18">
        <f>IFERROR(VLOOKUP(Table1[[#This Row],[Codigo_insumo]],BD_Insumos!$B:$E,4),"")</f>
        <v>12.90425192342871</v>
      </c>
      <c r="H8629" s="140">
        <v>2.5</v>
      </c>
      <c r="I8629" s="9"/>
      <c r="J8629" s="23">
        <f t="shared" si="134"/>
        <v>32.260629808571778</v>
      </c>
      <c r="K8629" s="22" t="str">
        <f>IF(I8629&lt;&gt;"",SUMIF(Table1[Codigo_servico],A8629,Table1[Subtotal_insumo]),"")</f>
        <v/>
      </c>
      <c r="L8629" s="18">
        <f>IF(Table1[[#This Row],[Ordem_insumos]]&lt;&gt;0,VLOOKUP(Table1[[#This Row],[Codigo_servico]],Preencher_Orcamento!$B:$D,3,FALSE)*Table1[[#This Row],[Qtde_insumo]],"")</f>
        <v>0</v>
      </c>
      <c r="M8629" s="18">
        <f>IF(Table1[[#This Row],[Ordem_insumos]]&lt;&gt;0,VLOOKUP(Table1[[#This Row],[Codigo_servico]],Preencher_Orcamento!$B:$D,3,FALSE)*Table1[[#This Row],[Subtotal_insumo]],"")</f>
        <v>0</v>
      </c>
    </row>
    <row r="8630" spans="1:13" x14ac:dyDescent="0.25">
      <c r="A8630" s="6">
        <v>101336</v>
      </c>
      <c r="B8630" s="126">
        <v>5</v>
      </c>
      <c r="C8630" s="133"/>
      <c r="D8630" s="134">
        <v>79640</v>
      </c>
      <c r="E8630" s="7" t="s">
        <v>2022</v>
      </c>
      <c r="F8630" s="8" t="s">
        <v>5</v>
      </c>
      <c r="G8630" s="18">
        <f>IFERROR(VLOOKUP(Table1[[#This Row],[Codigo_insumo]],BD_Insumos!$B:$E,4),"")</f>
        <v>0.14910000000000001</v>
      </c>
      <c r="H8630" s="140">
        <v>0.5</v>
      </c>
      <c r="I8630" s="9"/>
      <c r="J8630" s="23">
        <f t="shared" si="134"/>
        <v>7.4550000000000005E-2</v>
      </c>
      <c r="K8630" s="22" t="str">
        <f>IF(I8630&lt;&gt;"",SUMIF(Table1[Codigo_servico],A8630,Table1[Subtotal_insumo]),"")</f>
        <v/>
      </c>
      <c r="L8630" s="18">
        <f>IF(Table1[[#This Row],[Ordem_insumos]]&lt;&gt;0,VLOOKUP(Table1[[#This Row],[Codigo_servico]],Preencher_Orcamento!$B:$D,3,FALSE)*Table1[[#This Row],[Qtde_insumo]],"")</f>
        <v>0</v>
      </c>
      <c r="M8630" s="18">
        <f>IF(Table1[[#This Row],[Ordem_insumos]]&lt;&gt;0,VLOOKUP(Table1[[#This Row],[Codigo_servico]],Preencher_Orcamento!$B:$D,3,FALSE)*Table1[[#This Row],[Subtotal_insumo]],"")</f>
        <v>0</v>
      </c>
    </row>
    <row r="8631" spans="1:13" x14ac:dyDescent="0.25">
      <c r="A8631" s="6">
        <v>101336</v>
      </c>
      <c r="B8631" s="126">
        <v>6</v>
      </c>
      <c r="C8631" s="133"/>
      <c r="D8631" s="134">
        <v>2035</v>
      </c>
      <c r="E8631" s="7" t="s">
        <v>2190</v>
      </c>
      <c r="F8631" s="8" t="s">
        <v>2140</v>
      </c>
      <c r="G8631" s="18">
        <f>IFERROR(VLOOKUP(Table1[[#This Row],[Codigo_insumo]],BD_Insumos!$B:$E,4),"")</f>
        <v>17.275965903920998</v>
      </c>
      <c r="H8631" s="140">
        <v>2.5</v>
      </c>
      <c r="I8631" s="9"/>
      <c r="J8631" s="23">
        <f t="shared" si="134"/>
        <v>43.189914759802491</v>
      </c>
      <c r="K8631" s="22" t="str">
        <f>IF(I8631&lt;&gt;"",SUMIF(Table1[Codigo_servico],A8631,Table1[Subtotal_insumo]),"")</f>
        <v/>
      </c>
      <c r="L8631" s="18">
        <f>IF(Table1[[#This Row],[Ordem_insumos]]&lt;&gt;0,VLOOKUP(Table1[[#This Row],[Codigo_servico]],Preencher_Orcamento!$B:$D,3,FALSE)*Table1[[#This Row],[Qtde_insumo]],"")</f>
        <v>0</v>
      </c>
      <c r="M8631" s="18">
        <f>IF(Table1[[#This Row],[Ordem_insumos]]&lt;&gt;0,VLOOKUP(Table1[[#This Row],[Codigo_servico]],Preencher_Orcamento!$B:$D,3,FALSE)*Table1[[#This Row],[Subtotal_insumo]],"")</f>
        <v>0</v>
      </c>
    </row>
    <row r="8632" spans="1:13" x14ac:dyDescent="0.25">
      <c r="A8632" s="3">
        <v>101338</v>
      </c>
      <c r="B8632" s="125">
        <v>0</v>
      </c>
      <c r="C8632" s="131" t="s">
        <v>4014</v>
      </c>
      <c r="D8632" s="132"/>
      <c r="E8632" s="4"/>
      <c r="F8632" s="4"/>
      <c r="G8632" s="17" t="str">
        <f>IFERROR(VLOOKUP(Table1[[#This Row],[Codigo_insumo]],BD_Insumos!$B:$E,4),"")</f>
        <v/>
      </c>
      <c r="H8632" s="139"/>
      <c r="I8632" s="5" t="s">
        <v>5</v>
      </c>
      <c r="J8632" s="20" t="str">
        <f t="shared" si="134"/>
        <v/>
      </c>
      <c r="K8632" s="21">
        <f>IF(I8632&lt;&gt;"",SUMIF(Table1[Codigo_servico],A8632,Table1[Subtotal_insumo]),"")</f>
        <v>589.49109456837425</v>
      </c>
      <c r="L8632" s="17" t="str">
        <f>IF(Table1[[#This Row],[Ordem_insumos]]&lt;&gt;0,VLOOKUP(Table1[[#This Row],[Codigo_servico]],Preencher_Orcamento!$B:$D,3,FALSE)*Table1[[#This Row],[Qtde_insumo]],"")</f>
        <v/>
      </c>
      <c r="M8632" s="17" t="str">
        <f>IF(Table1[[#This Row],[Ordem_insumos]]&lt;&gt;0,VLOOKUP(Table1[[#This Row],[Codigo_servico]],Preencher_Orcamento!$B:$D,3,FALSE)*Table1[[#This Row],[Subtotal_insumo]],"")</f>
        <v/>
      </c>
    </row>
    <row r="8633" spans="1:13" x14ac:dyDescent="0.25">
      <c r="A8633" s="6">
        <v>101338</v>
      </c>
      <c r="B8633" s="126">
        <v>1</v>
      </c>
      <c r="C8633" s="133"/>
      <c r="D8633" s="134">
        <v>79640</v>
      </c>
      <c r="E8633" s="7" t="s">
        <v>2022</v>
      </c>
      <c r="F8633" s="8" t="s">
        <v>5</v>
      </c>
      <c r="G8633" s="16">
        <f>IFERROR(VLOOKUP(Table1[[#This Row],[Codigo_insumo]],BD_Insumos!$B:$E,4),"")</f>
        <v>0.14910000000000001</v>
      </c>
      <c r="H8633" s="140">
        <v>1</v>
      </c>
      <c r="I8633" s="9"/>
      <c r="J8633" s="22">
        <f t="shared" si="134"/>
        <v>0.14910000000000001</v>
      </c>
      <c r="K8633" s="22" t="str">
        <f>IF(I8633&lt;&gt;"",SUMIF(Table1[Codigo_servico],A8633,Table1[Subtotal_insumo]),"")</f>
        <v/>
      </c>
      <c r="L8633" s="16">
        <f>IF(Table1[[#This Row],[Ordem_insumos]]&lt;&gt;0,VLOOKUP(Table1[[#This Row],[Codigo_servico]],Preencher_Orcamento!$B:$D,3,FALSE)*Table1[[#This Row],[Qtde_insumo]],"")</f>
        <v>0</v>
      </c>
      <c r="M8633" s="16">
        <f>IF(Table1[[#This Row],[Ordem_insumos]]&lt;&gt;0,VLOOKUP(Table1[[#This Row],[Codigo_servico]],Preencher_Orcamento!$B:$D,3,FALSE)*Table1[[#This Row],[Subtotal_insumo]],"")</f>
        <v>0</v>
      </c>
    </row>
    <row r="8634" spans="1:13" ht="26.25" x14ac:dyDescent="0.25">
      <c r="A8634" s="6">
        <v>101338</v>
      </c>
      <c r="B8634" s="126">
        <v>2</v>
      </c>
      <c r="C8634" s="133"/>
      <c r="D8634" s="134">
        <v>76836</v>
      </c>
      <c r="E8634" s="7" t="s">
        <v>1925</v>
      </c>
      <c r="F8634" s="8" t="s">
        <v>5</v>
      </c>
      <c r="G8634" s="16">
        <f>IFERROR(VLOOKUP(Table1[[#This Row],[Codigo_insumo]],BD_Insumos!$B:$E,4),"")</f>
        <v>455.85059999999999</v>
      </c>
      <c r="H8634" s="140">
        <v>1</v>
      </c>
      <c r="I8634" s="9"/>
      <c r="J8634" s="22">
        <f t="shared" si="134"/>
        <v>455.85059999999999</v>
      </c>
      <c r="K8634" s="22" t="str">
        <f>IF(I8634&lt;&gt;"",SUMIF(Table1[Codigo_servico],A8634,Table1[Subtotal_insumo]),"")</f>
        <v/>
      </c>
      <c r="L8634" s="16">
        <f>IF(Table1[[#This Row],[Ordem_insumos]]&lt;&gt;0,VLOOKUP(Table1[[#This Row],[Codigo_servico]],Preencher_Orcamento!$B:$D,3,FALSE)*Table1[[#This Row],[Qtde_insumo]],"")</f>
        <v>0</v>
      </c>
      <c r="M8634" s="16">
        <f>IF(Table1[[#This Row],[Ordem_insumos]]&lt;&gt;0,VLOOKUP(Table1[[#This Row],[Codigo_servico]],Preencher_Orcamento!$B:$D,3,FALSE)*Table1[[#This Row],[Subtotal_insumo]],"")</f>
        <v>0</v>
      </c>
    </row>
    <row r="8635" spans="1:13" ht="26.25" x14ac:dyDescent="0.25">
      <c r="A8635" s="6">
        <v>101338</v>
      </c>
      <c r="B8635" s="126">
        <v>3</v>
      </c>
      <c r="C8635" s="133"/>
      <c r="D8635" s="134">
        <v>74820</v>
      </c>
      <c r="E8635" s="7" t="s">
        <v>1817</v>
      </c>
      <c r="F8635" s="8" t="s">
        <v>457</v>
      </c>
      <c r="G8635" s="18">
        <f>IFERROR(VLOOKUP(Table1[[#This Row],[Codigo_insumo]],BD_Insumos!$B:$E,4),"")</f>
        <v>45.412700000000001</v>
      </c>
      <c r="H8635" s="140">
        <v>0.5</v>
      </c>
      <c r="I8635" s="9"/>
      <c r="J8635" s="23">
        <f t="shared" si="134"/>
        <v>22.70635</v>
      </c>
      <c r="K8635" s="22" t="str">
        <f>IF(I8635&lt;&gt;"",SUMIF(Table1[Codigo_servico],A8635,Table1[Subtotal_insumo]),"")</f>
        <v/>
      </c>
      <c r="L8635" s="18">
        <f>IF(Table1[[#This Row],[Ordem_insumos]]&lt;&gt;0,VLOOKUP(Table1[[#This Row],[Codigo_servico]],Preencher_Orcamento!$B:$D,3,FALSE)*Table1[[#This Row],[Qtde_insumo]],"")</f>
        <v>0</v>
      </c>
      <c r="M8635" s="18">
        <f>IF(Table1[[#This Row],[Ordem_insumos]]&lt;&gt;0,VLOOKUP(Table1[[#This Row],[Codigo_servico]],Preencher_Orcamento!$B:$D,3,FALSE)*Table1[[#This Row],[Subtotal_insumo]],"")</f>
        <v>0</v>
      </c>
    </row>
    <row r="8636" spans="1:13" x14ac:dyDescent="0.25">
      <c r="A8636" s="6">
        <v>101338</v>
      </c>
      <c r="B8636" s="126">
        <v>4</v>
      </c>
      <c r="C8636" s="133"/>
      <c r="D8636" s="134">
        <v>2036</v>
      </c>
      <c r="E8636" s="7" t="s">
        <v>2191</v>
      </c>
      <c r="F8636" s="8" t="s">
        <v>2140</v>
      </c>
      <c r="G8636" s="18">
        <f>IFERROR(VLOOKUP(Table1[[#This Row],[Codigo_insumo]],BD_Insumos!$B:$E,4),"")</f>
        <v>12.90425192342871</v>
      </c>
      <c r="H8636" s="140">
        <v>2.5</v>
      </c>
      <c r="I8636" s="9"/>
      <c r="J8636" s="23">
        <f t="shared" si="134"/>
        <v>32.260629808571778</v>
      </c>
      <c r="K8636" s="22" t="str">
        <f>IF(I8636&lt;&gt;"",SUMIF(Table1[Codigo_servico],A8636,Table1[Subtotal_insumo]),"")</f>
        <v/>
      </c>
      <c r="L8636" s="18">
        <f>IF(Table1[[#This Row],[Ordem_insumos]]&lt;&gt;0,VLOOKUP(Table1[[#This Row],[Codigo_servico]],Preencher_Orcamento!$B:$D,3,FALSE)*Table1[[#This Row],[Qtde_insumo]],"")</f>
        <v>0</v>
      </c>
      <c r="M8636" s="18">
        <f>IF(Table1[[#This Row],[Ordem_insumos]]&lt;&gt;0,VLOOKUP(Table1[[#This Row],[Codigo_servico]],Preencher_Orcamento!$B:$D,3,FALSE)*Table1[[#This Row],[Subtotal_insumo]],"")</f>
        <v>0</v>
      </c>
    </row>
    <row r="8637" spans="1:13" ht="26.25" x14ac:dyDescent="0.25">
      <c r="A8637" s="6">
        <v>101338</v>
      </c>
      <c r="B8637" s="126">
        <v>5</v>
      </c>
      <c r="C8637" s="133"/>
      <c r="D8637" s="134">
        <v>75657</v>
      </c>
      <c r="E8637" s="7" t="s">
        <v>1861</v>
      </c>
      <c r="F8637" s="8" t="s">
        <v>457</v>
      </c>
      <c r="G8637" s="18">
        <f>IFERROR(VLOOKUP(Table1[[#This Row],[Codigo_insumo]],BD_Insumos!$B:$E,4),"")</f>
        <v>70.668999999999997</v>
      </c>
      <c r="H8637" s="140">
        <v>0.5</v>
      </c>
      <c r="I8637" s="9"/>
      <c r="J8637" s="23">
        <f t="shared" si="134"/>
        <v>35.334499999999998</v>
      </c>
      <c r="K8637" s="22" t="str">
        <f>IF(I8637&lt;&gt;"",SUMIF(Table1[Codigo_servico],A8637,Table1[Subtotal_insumo]),"")</f>
        <v/>
      </c>
      <c r="L8637" s="18">
        <f>IF(Table1[[#This Row],[Ordem_insumos]]&lt;&gt;0,VLOOKUP(Table1[[#This Row],[Codigo_servico]],Preencher_Orcamento!$B:$D,3,FALSE)*Table1[[#This Row],[Qtde_insumo]],"")</f>
        <v>0</v>
      </c>
      <c r="M8637" s="18">
        <f>IF(Table1[[#This Row],[Ordem_insumos]]&lt;&gt;0,VLOOKUP(Table1[[#This Row],[Codigo_servico]],Preencher_Orcamento!$B:$D,3,FALSE)*Table1[[#This Row],[Subtotal_insumo]],"")</f>
        <v>0</v>
      </c>
    </row>
    <row r="8638" spans="1:13" x14ac:dyDescent="0.25">
      <c r="A8638" s="6">
        <v>101338</v>
      </c>
      <c r="B8638" s="126">
        <v>6</v>
      </c>
      <c r="C8638" s="133"/>
      <c r="D8638" s="134">
        <v>2035</v>
      </c>
      <c r="E8638" s="7" t="s">
        <v>2190</v>
      </c>
      <c r="F8638" s="8" t="s">
        <v>2140</v>
      </c>
      <c r="G8638" s="18">
        <f>IFERROR(VLOOKUP(Table1[[#This Row],[Codigo_insumo]],BD_Insumos!$B:$E,4),"")</f>
        <v>17.275965903920998</v>
      </c>
      <c r="H8638" s="140">
        <v>2.5</v>
      </c>
      <c r="I8638" s="9"/>
      <c r="J8638" s="23">
        <f t="shared" si="134"/>
        <v>43.189914759802491</v>
      </c>
      <c r="K8638" s="22" t="str">
        <f>IF(I8638&lt;&gt;"",SUMIF(Table1[Codigo_servico],A8638,Table1[Subtotal_insumo]),"")</f>
        <v/>
      </c>
      <c r="L8638" s="18">
        <f>IF(Table1[[#This Row],[Ordem_insumos]]&lt;&gt;0,VLOOKUP(Table1[[#This Row],[Codigo_servico]],Preencher_Orcamento!$B:$D,3,FALSE)*Table1[[#This Row],[Qtde_insumo]],"")</f>
        <v>0</v>
      </c>
      <c r="M8638" s="18">
        <f>IF(Table1[[#This Row],[Ordem_insumos]]&lt;&gt;0,VLOOKUP(Table1[[#This Row],[Codigo_servico]],Preencher_Orcamento!$B:$D,3,FALSE)*Table1[[#This Row],[Subtotal_insumo]],"")</f>
        <v>0</v>
      </c>
    </row>
    <row r="8639" spans="1:13" x14ac:dyDescent="0.25">
      <c r="A8639" s="3">
        <v>101339</v>
      </c>
      <c r="B8639" s="125">
        <v>0</v>
      </c>
      <c r="C8639" s="131" t="s">
        <v>4015</v>
      </c>
      <c r="D8639" s="132"/>
      <c r="E8639" s="4"/>
      <c r="F8639" s="4"/>
      <c r="G8639" s="17" t="str">
        <f>IFERROR(VLOOKUP(Table1[[#This Row],[Codigo_insumo]],BD_Insumos!$B:$E,4),"")</f>
        <v/>
      </c>
      <c r="H8639" s="139"/>
      <c r="I8639" s="5" t="s">
        <v>457</v>
      </c>
      <c r="J8639" s="20" t="str">
        <f t="shared" si="134"/>
        <v/>
      </c>
      <c r="K8639" s="21">
        <f>IF(I8639&lt;&gt;"",SUMIF(Table1[Codigo_servico],A8639,Table1[Subtotal_insumo]),"")</f>
        <v>394.64294565469942</v>
      </c>
      <c r="L8639" s="17" t="str">
        <f>IF(Table1[[#This Row],[Ordem_insumos]]&lt;&gt;0,VLOOKUP(Table1[[#This Row],[Codigo_servico]],Preencher_Orcamento!$B:$D,3,FALSE)*Table1[[#This Row],[Qtde_insumo]],"")</f>
        <v/>
      </c>
      <c r="M8639" s="17" t="str">
        <f>IF(Table1[[#This Row],[Ordem_insumos]]&lt;&gt;0,VLOOKUP(Table1[[#This Row],[Codigo_servico]],Preencher_Orcamento!$B:$D,3,FALSE)*Table1[[#This Row],[Subtotal_insumo]],"")</f>
        <v/>
      </c>
    </row>
    <row r="8640" spans="1:13" x14ac:dyDescent="0.25">
      <c r="A8640" s="6">
        <v>101339</v>
      </c>
      <c r="B8640" s="126">
        <v>1</v>
      </c>
      <c r="C8640" s="133"/>
      <c r="D8640" s="134">
        <v>2035</v>
      </c>
      <c r="E8640" s="7" t="s">
        <v>2190</v>
      </c>
      <c r="F8640" s="8" t="s">
        <v>2140</v>
      </c>
      <c r="G8640" s="16">
        <f>IFERROR(VLOOKUP(Table1[[#This Row],[Codigo_insumo]],BD_Insumos!$B:$E,4),"")</f>
        <v>17.275965903920998</v>
      </c>
      <c r="H8640" s="140">
        <v>2</v>
      </c>
      <c r="I8640" s="9"/>
      <c r="J8640" s="22">
        <f t="shared" si="134"/>
        <v>34.551931807841996</v>
      </c>
      <c r="K8640" s="22" t="str">
        <f>IF(I8640&lt;&gt;"",SUMIF(Table1[Codigo_servico],A8640,Table1[Subtotal_insumo]),"")</f>
        <v/>
      </c>
      <c r="L8640" s="16">
        <f>IF(Table1[[#This Row],[Ordem_insumos]]&lt;&gt;0,VLOOKUP(Table1[[#This Row],[Codigo_servico]],Preencher_Orcamento!$B:$D,3,FALSE)*Table1[[#This Row],[Qtde_insumo]],"")</f>
        <v>0</v>
      </c>
      <c r="M8640" s="16">
        <f>IF(Table1[[#This Row],[Ordem_insumos]]&lt;&gt;0,VLOOKUP(Table1[[#This Row],[Codigo_servico]],Preencher_Orcamento!$B:$D,3,FALSE)*Table1[[#This Row],[Subtotal_insumo]],"")</f>
        <v>0</v>
      </c>
    </row>
    <row r="8641" spans="1:13" ht="26.25" x14ac:dyDescent="0.25">
      <c r="A8641" s="6">
        <v>101339</v>
      </c>
      <c r="B8641" s="126">
        <v>2</v>
      </c>
      <c r="C8641" s="133"/>
      <c r="D8641" s="134">
        <v>72413</v>
      </c>
      <c r="E8641" s="7" t="s">
        <v>1752</v>
      </c>
      <c r="F8641" s="8" t="s">
        <v>5</v>
      </c>
      <c r="G8641" s="16">
        <f>IFERROR(VLOOKUP(Table1[[#This Row],[Codigo_insumo]],BD_Insumos!$B:$E,4),"")</f>
        <v>6.0286999999999997</v>
      </c>
      <c r="H8641" s="140">
        <v>1</v>
      </c>
      <c r="I8641" s="9"/>
      <c r="J8641" s="22">
        <f t="shared" si="134"/>
        <v>6.0286999999999997</v>
      </c>
      <c r="K8641" s="22" t="str">
        <f>IF(I8641&lt;&gt;"",SUMIF(Table1[Codigo_servico],A8641,Table1[Subtotal_insumo]),"")</f>
        <v/>
      </c>
      <c r="L8641" s="16">
        <f>IF(Table1[[#This Row],[Ordem_insumos]]&lt;&gt;0,VLOOKUP(Table1[[#This Row],[Codigo_servico]],Preencher_Orcamento!$B:$D,3,FALSE)*Table1[[#This Row],[Qtde_insumo]],"")</f>
        <v>0</v>
      </c>
      <c r="M8641" s="16">
        <f>IF(Table1[[#This Row],[Ordem_insumos]]&lt;&gt;0,VLOOKUP(Table1[[#This Row],[Codigo_servico]],Preencher_Orcamento!$B:$D,3,FALSE)*Table1[[#This Row],[Subtotal_insumo]],"")</f>
        <v>0</v>
      </c>
    </row>
    <row r="8642" spans="1:13" x14ac:dyDescent="0.25">
      <c r="A8642" s="6">
        <v>101339</v>
      </c>
      <c r="B8642" s="126">
        <v>3</v>
      </c>
      <c r="C8642" s="133"/>
      <c r="D8642" s="134">
        <v>2036</v>
      </c>
      <c r="E8642" s="7" t="s">
        <v>2191</v>
      </c>
      <c r="F8642" s="8" t="s">
        <v>2140</v>
      </c>
      <c r="G8642" s="18">
        <f>IFERROR(VLOOKUP(Table1[[#This Row],[Codigo_insumo]],BD_Insumos!$B:$E,4),"")</f>
        <v>12.90425192342871</v>
      </c>
      <c r="H8642" s="140">
        <v>2</v>
      </c>
      <c r="I8642" s="9"/>
      <c r="J8642" s="23">
        <f t="shared" ref="J8642:J8705" si="135">IF(I8642="",G8642*H8642,"")</f>
        <v>25.80850384685742</v>
      </c>
      <c r="K8642" s="22" t="str">
        <f>IF(I8642&lt;&gt;"",SUMIF(Table1[Codigo_servico],A8642,Table1[Subtotal_insumo]),"")</f>
        <v/>
      </c>
      <c r="L8642" s="18">
        <f>IF(Table1[[#This Row],[Ordem_insumos]]&lt;&gt;0,VLOOKUP(Table1[[#This Row],[Codigo_servico]],Preencher_Orcamento!$B:$D,3,FALSE)*Table1[[#This Row],[Qtde_insumo]],"")</f>
        <v>0</v>
      </c>
      <c r="M8642" s="18">
        <f>IF(Table1[[#This Row],[Ordem_insumos]]&lt;&gt;0,VLOOKUP(Table1[[#This Row],[Codigo_servico]],Preencher_Orcamento!$B:$D,3,FALSE)*Table1[[#This Row],[Subtotal_insumo]],"")</f>
        <v>0</v>
      </c>
    </row>
    <row r="8643" spans="1:13" x14ac:dyDescent="0.25">
      <c r="A8643" s="6">
        <v>101339</v>
      </c>
      <c r="B8643" s="126">
        <v>4</v>
      </c>
      <c r="C8643" s="133"/>
      <c r="D8643" s="134">
        <v>75656</v>
      </c>
      <c r="E8643" s="7" t="s">
        <v>1860</v>
      </c>
      <c r="F8643" s="8" t="s">
        <v>457</v>
      </c>
      <c r="G8643" s="18">
        <f>IFERROR(VLOOKUP(Table1[[#This Row],[Codigo_insumo]],BD_Insumos!$B:$E,4),"")</f>
        <v>125.11920000000001</v>
      </c>
      <c r="H8643" s="140">
        <v>1</v>
      </c>
      <c r="I8643" s="9"/>
      <c r="J8643" s="23">
        <f t="shared" si="135"/>
        <v>125.11920000000001</v>
      </c>
      <c r="K8643" s="22" t="str">
        <f>IF(I8643&lt;&gt;"",SUMIF(Table1[Codigo_servico],A8643,Table1[Subtotal_insumo]),"")</f>
        <v/>
      </c>
      <c r="L8643" s="18">
        <f>IF(Table1[[#This Row],[Ordem_insumos]]&lt;&gt;0,VLOOKUP(Table1[[#This Row],[Codigo_servico]],Preencher_Orcamento!$B:$D,3,FALSE)*Table1[[#This Row],[Qtde_insumo]],"")</f>
        <v>0</v>
      </c>
      <c r="M8643" s="18">
        <f>IF(Table1[[#This Row],[Ordem_insumos]]&lt;&gt;0,VLOOKUP(Table1[[#This Row],[Codigo_servico]],Preencher_Orcamento!$B:$D,3,FALSE)*Table1[[#This Row],[Subtotal_insumo]],"")</f>
        <v>0</v>
      </c>
    </row>
    <row r="8644" spans="1:13" ht="51.75" x14ac:dyDescent="0.25">
      <c r="A8644" s="6">
        <v>101339</v>
      </c>
      <c r="B8644" s="126">
        <v>5</v>
      </c>
      <c r="C8644" s="133"/>
      <c r="D8644" s="134">
        <v>75953</v>
      </c>
      <c r="E8644" s="7" t="s">
        <v>1864</v>
      </c>
      <c r="F8644" s="8" t="s">
        <v>457</v>
      </c>
      <c r="G8644" s="18">
        <f>IFERROR(VLOOKUP(Table1[[#This Row],[Codigo_insumo]],BD_Insumos!$B:$E,4),"")</f>
        <v>202.97059999999999</v>
      </c>
      <c r="H8644" s="140">
        <v>1</v>
      </c>
      <c r="I8644" s="9"/>
      <c r="J8644" s="23">
        <f t="shared" si="135"/>
        <v>202.97059999999999</v>
      </c>
      <c r="K8644" s="22" t="str">
        <f>IF(I8644&lt;&gt;"",SUMIF(Table1[Codigo_servico],A8644,Table1[Subtotal_insumo]),"")</f>
        <v/>
      </c>
      <c r="L8644" s="18">
        <f>IF(Table1[[#This Row],[Ordem_insumos]]&lt;&gt;0,VLOOKUP(Table1[[#This Row],[Codigo_servico]],Preencher_Orcamento!$B:$D,3,FALSE)*Table1[[#This Row],[Qtde_insumo]],"")</f>
        <v>0</v>
      </c>
      <c r="M8644" s="18">
        <f>IF(Table1[[#This Row],[Ordem_insumos]]&lt;&gt;0,VLOOKUP(Table1[[#This Row],[Codigo_servico]],Preencher_Orcamento!$B:$D,3,FALSE)*Table1[[#This Row],[Subtotal_insumo]],"")</f>
        <v>0</v>
      </c>
    </row>
    <row r="8645" spans="1:13" x14ac:dyDescent="0.25">
      <c r="A8645" s="6">
        <v>101339</v>
      </c>
      <c r="B8645" s="126">
        <v>6</v>
      </c>
      <c r="C8645" s="133"/>
      <c r="D8645" s="134">
        <v>79640</v>
      </c>
      <c r="E8645" s="7" t="s">
        <v>2022</v>
      </c>
      <c r="F8645" s="8" t="s">
        <v>5</v>
      </c>
      <c r="G8645" s="18">
        <f>IFERROR(VLOOKUP(Table1[[#This Row],[Codigo_insumo]],BD_Insumos!$B:$E,4),"")</f>
        <v>0.14910000000000001</v>
      </c>
      <c r="H8645" s="140">
        <v>1.1000000000000001</v>
      </c>
      <c r="I8645" s="9"/>
      <c r="J8645" s="23">
        <f t="shared" si="135"/>
        <v>0.16401000000000002</v>
      </c>
      <c r="K8645" s="22" t="str">
        <f>IF(I8645&lt;&gt;"",SUMIF(Table1[Codigo_servico],A8645,Table1[Subtotal_insumo]),"")</f>
        <v/>
      </c>
      <c r="L8645" s="18">
        <f>IF(Table1[[#This Row],[Ordem_insumos]]&lt;&gt;0,VLOOKUP(Table1[[#This Row],[Codigo_servico]],Preencher_Orcamento!$B:$D,3,FALSE)*Table1[[#This Row],[Qtde_insumo]],"")</f>
        <v>0</v>
      </c>
      <c r="M8645" s="18">
        <f>IF(Table1[[#This Row],[Ordem_insumos]]&lt;&gt;0,VLOOKUP(Table1[[#This Row],[Codigo_servico]],Preencher_Orcamento!$B:$D,3,FALSE)*Table1[[#This Row],[Subtotal_insumo]],"")</f>
        <v>0</v>
      </c>
    </row>
    <row r="8646" spans="1:13" x14ac:dyDescent="0.25">
      <c r="A8646" s="3">
        <v>101340</v>
      </c>
      <c r="B8646" s="125">
        <v>0</v>
      </c>
      <c r="C8646" s="131" t="s">
        <v>4016</v>
      </c>
      <c r="D8646" s="132"/>
      <c r="E8646" s="4"/>
      <c r="F8646" s="4"/>
      <c r="G8646" s="17" t="str">
        <f>IFERROR(VLOOKUP(Table1[[#This Row],[Codigo_insumo]],BD_Insumos!$B:$E,4),"")</f>
        <v/>
      </c>
      <c r="H8646" s="139"/>
      <c r="I8646" s="5" t="s">
        <v>457</v>
      </c>
      <c r="J8646" s="20" t="str">
        <f t="shared" si="135"/>
        <v/>
      </c>
      <c r="K8646" s="21">
        <f>IF(I8646&lt;&gt;"",SUMIF(Table1[Codigo_servico],A8646,Table1[Subtotal_insumo]),"")</f>
        <v>461.03467053008865</v>
      </c>
      <c r="L8646" s="17" t="str">
        <f>IF(Table1[[#This Row],[Ordem_insumos]]&lt;&gt;0,VLOOKUP(Table1[[#This Row],[Codigo_servico]],Preencher_Orcamento!$B:$D,3,FALSE)*Table1[[#This Row],[Qtde_insumo]],"")</f>
        <v/>
      </c>
      <c r="M8646" s="17" t="str">
        <f>IF(Table1[[#This Row],[Ordem_insumos]]&lt;&gt;0,VLOOKUP(Table1[[#This Row],[Codigo_servico]],Preencher_Orcamento!$B:$D,3,FALSE)*Table1[[#This Row],[Subtotal_insumo]],"")</f>
        <v/>
      </c>
    </row>
    <row r="8647" spans="1:13" ht="26.25" x14ac:dyDescent="0.25">
      <c r="A8647" s="6">
        <v>101340</v>
      </c>
      <c r="B8647" s="126">
        <v>1</v>
      </c>
      <c r="C8647" s="133"/>
      <c r="D8647" s="134">
        <v>76468</v>
      </c>
      <c r="E8647" s="7" t="s">
        <v>1903</v>
      </c>
      <c r="F8647" s="8" t="s">
        <v>457</v>
      </c>
      <c r="G8647" s="16">
        <f>IFERROR(VLOOKUP(Table1[[#This Row],[Codigo_insumo]],BD_Insumos!$B:$E,4),"")</f>
        <v>234.3766</v>
      </c>
      <c r="H8647" s="140">
        <v>1</v>
      </c>
      <c r="I8647" s="9"/>
      <c r="J8647" s="22">
        <f t="shared" si="135"/>
        <v>234.3766</v>
      </c>
      <c r="K8647" s="22" t="str">
        <f>IF(I8647&lt;&gt;"",SUMIF(Table1[Codigo_servico],A8647,Table1[Subtotal_insumo]),"")</f>
        <v/>
      </c>
      <c r="L8647" s="16">
        <f>IF(Table1[[#This Row],[Ordem_insumos]]&lt;&gt;0,VLOOKUP(Table1[[#This Row],[Codigo_servico]],Preencher_Orcamento!$B:$D,3,FALSE)*Table1[[#This Row],[Qtde_insumo]],"")</f>
        <v>1</v>
      </c>
      <c r="M8647" s="16">
        <f>IF(Table1[[#This Row],[Ordem_insumos]]&lt;&gt;0,VLOOKUP(Table1[[#This Row],[Codigo_servico]],Preencher_Orcamento!$B:$D,3,FALSE)*Table1[[#This Row],[Subtotal_insumo]],"")</f>
        <v>234.3766</v>
      </c>
    </row>
    <row r="8648" spans="1:13" ht="26.25" x14ac:dyDescent="0.25">
      <c r="A8648" s="6">
        <v>101340</v>
      </c>
      <c r="B8648" s="126">
        <v>2</v>
      </c>
      <c r="C8648" s="133"/>
      <c r="D8648" s="134">
        <v>75657</v>
      </c>
      <c r="E8648" s="7" t="s">
        <v>1861</v>
      </c>
      <c r="F8648" s="8" t="s">
        <v>457</v>
      </c>
      <c r="G8648" s="16">
        <f>IFERROR(VLOOKUP(Table1[[#This Row],[Codigo_insumo]],BD_Insumos!$B:$E,4),"")</f>
        <v>70.668999999999997</v>
      </c>
      <c r="H8648" s="140">
        <v>1</v>
      </c>
      <c r="I8648" s="9"/>
      <c r="J8648" s="22">
        <f t="shared" si="135"/>
        <v>70.668999999999997</v>
      </c>
      <c r="K8648" s="22" t="str">
        <f>IF(I8648&lt;&gt;"",SUMIF(Table1[Codigo_servico],A8648,Table1[Subtotal_insumo]),"")</f>
        <v/>
      </c>
      <c r="L8648" s="16">
        <f>IF(Table1[[#This Row],[Ordem_insumos]]&lt;&gt;0,VLOOKUP(Table1[[#This Row],[Codigo_servico]],Preencher_Orcamento!$B:$D,3,FALSE)*Table1[[#This Row],[Qtde_insumo]],"")</f>
        <v>1</v>
      </c>
      <c r="M8648" s="16">
        <f>IF(Table1[[#This Row],[Ordem_insumos]]&lt;&gt;0,VLOOKUP(Table1[[#This Row],[Codigo_servico]],Preencher_Orcamento!$B:$D,3,FALSE)*Table1[[#This Row],[Subtotal_insumo]],"")</f>
        <v>70.668999999999997</v>
      </c>
    </row>
    <row r="8649" spans="1:13" ht="26.25" x14ac:dyDescent="0.25">
      <c r="A8649" s="6">
        <v>101340</v>
      </c>
      <c r="B8649" s="126">
        <v>3</v>
      </c>
      <c r="C8649" s="133"/>
      <c r="D8649" s="134">
        <v>74820</v>
      </c>
      <c r="E8649" s="7" t="s">
        <v>1817</v>
      </c>
      <c r="F8649" s="8" t="s">
        <v>457</v>
      </c>
      <c r="G8649" s="18">
        <f>IFERROR(VLOOKUP(Table1[[#This Row],[Codigo_insumo]],BD_Insumos!$B:$E,4),"")</f>
        <v>45.412700000000001</v>
      </c>
      <c r="H8649" s="140">
        <v>1</v>
      </c>
      <c r="I8649" s="9"/>
      <c r="J8649" s="23">
        <f t="shared" si="135"/>
        <v>45.412700000000001</v>
      </c>
      <c r="K8649" s="22" t="str">
        <f>IF(I8649&lt;&gt;"",SUMIF(Table1[Codigo_servico],A8649,Table1[Subtotal_insumo]),"")</f>
        <v/>
      </c>
      <c r="L8649" s="18">
        <f>IF(Table1[[#This Row],[Ordem_insumos]]&lt;&gt;0,VLOOKUP(Table1[[#This Row],[Codigo_servico]],Preencher_Orcamento!$B:$D,3,FALSE)*Table1[[#This Row],[Qtde_insumo]],"")</f>
        <v>1</v>
      </c>
      <c r="M8649" s="18">
        <f>IF(Table1[[#This Row],[Ordem_insumos]]&lt;&gt;0,VLOOKUP(Table1[[#This Row],[Codigo_servico]],Preencher_Orcamento!$B:$D,3,FALSE)*Table1[[#This Row],[Subtotal_insumo]],"")</f>
        <v>45.412700000000001</v>
      </c>
    </row>
    <row r="8650" spans="1:13" x14ac:dyDescent="0.25">
      <c r="A8650" s="6">
        <v>101340</v>
      </c>
      <c r="B8650" s="126">
        <v>4</v>
      </c>
      <c r="C8650" s="133"/>
      <c r="D8650" s="134">
        <v>2036</v>
      </c>
      <c r="E8650" s="7" t="s">
        <v>2191</v>
      </c>
      <c r="F8650" s="8" t="s">
        <v>2140</v>
      </c>
      <c r="G8650" s="18">
        <f>IFERROR(VLOOKUP(Table1[[#This Row],[Codigo_insumo]],BD_Insumos!$B:$E,4),"")</f>
        <v>12.90425192342871</v>
      </c>
      <c r="H8650" s="140">
        <v>3</v>
      </c>
      <c r="I8650" s="9"/>
      <c r="J8650" s="23">
        <f t="shared" si="135"/>
        <v>38.71275577028613</v>
      </c>
      <c r="K8650" s="22" t="str">
        <f>IF(I8650&lt;&gt;"",SUMIF(Table1[Codigo_servico],A8650,Table1[Subtotal_insumo]),"")</f>
        <v/>
      </c>
      <c r="L8650" s="18">
        <f>IF(Table1[[#This Row],[Ordem_insumos]]&lt;&gt;0,VLOOKUP(Table1[[#This Row],[Codigo_servico]],Preencher_Orcamento!$B:$D,3,FALSE)*Table1[[#This Row],[Qtde_insumo]],"")</f>
        <v>3</v>
      </c>
      <c r="M8650" s="18">
        <f>IF(Table1[[#This Row],[Ordem_insumos]]&lt;&gt;0,VLOOKUP(Table1[[#This Row],[Codigo_servico]],Preencher_Orcamento!$B:$D,3,FALSE)*Table1[[#This Row],[Subtotal_insumo]],"")</f>
        <v>38.71275577028613</v>
      </c>
    </row>
    <row r="8651" spans="1:13" x14ac:dyDescent="0.25">
      <c r="A8651" s="6">
        <v>101340</v>
      </c>
      <c r="B8651" s="126">
        <v>5</v>
      </c>
      <c r="C8651" s="133"/>
      <c r="D8651" s="134">
        <v>2035</v>
      </c>
      <c r="E8651" s="7" t="s">
        <v>2190</v>
      </c>
      <c r="F8651" s="8" t="s">
        <v>2140</v>
      </c>
      <c r="G8651" s="18">
        <f>IFERROR(VLOOKUP(Table1[[#This Row],[Codigo_insumo]],BD_Insumos!$B:$E,4),"")</f>
        <v>17.275965903920998</v>
      </c>
      <c r="H8651" s="140">
        <v>2.5</v>
      </c>
      <c r="I8651" s="9"/>
      <c r="J8651" s="23">
        <f t="shared" si="135"/>
        <v>43.189914759802491</v>
      </c>
      <c r="K8651" s="22" t="str">
        <f>IF(I8651&lt;&gt;"",SUMIF(Table1[Codigo_servico],A8651,Table1[Subtotal_insumo]),"")</f>
        <v/>
      </c>
      <c r="L8651" s="18">
        <f>IF(Table1[[#This Row],[Ordem_insumos]]&lt;&gt;0,VLOOKUP(Table1[[#This Row],[Codigo_servico]],Preencher_Orcamento!$B:$D,3,FALSE)*Table1[[#This Row],[Qtde_insumo]],"")</f>
        <v>2.5</v>
      </c>
      <c r="M8651" s="18">
        <f>IF(Table1[[#This Row],[Ordem_insumos]]&lt;&gt;0,VLOOKUP(Table1[[#This Row],[Codigo_servico]],Preencher_Orcamento!$B:$D,3,FALSE)*Table1[[#This Row],[Subtotal_insumo]],"")</f>
        <v>43.189914759802491</v>
      </c>
    </row>
    <row r="8652" spans="1:13" x14ac:dyDescent="0.25">
      <c r="A8652" s="6">
        <v>101340</v>
      </c>
      <c r="B8652" s="126">
        <v>6</v>
      </c>
      <c r="C8652" s="133"/>
      <c r="D8652" s="134">
        <v>79665</v>
      </c>
      <c r="E8652" s="7" t="s">
        <v>2028</v>
      </c>
      <c r="F8652" s="8" t="s">
        <v>457</v>
      </c>
      <c r="G8652" s="18">
        <f>IFERROR(VLOOKUP(Table1[[#This Row],[Codigo_insumo]],BD_Insumos!$B:$E,4),"")</f>
        <v>28.5246</v>
      </c>
      <c r="H8652" s="140">
        <v>1</v>
      </c>
      <c r="I8652" s="9"/>
      <c r="J8652" s="23">
        <f t="shared" si="135"/>
        <v>28.5246</v>
      </c>
      <c r="K8652" s="22" t="str">
        <f>IF(I8652&lt;&gt;"",SUMIF(Table1[Codigo_servico],A8652,Table1[Subtotal_insumo]),"")</f>
        <v/>
      </c>
      <c r="L8652" s="18">
        <f>IF(Table1[[#This Row],[Ordem_insumos]]&lt;&gt;0,VLOOKUP(Table1[[#This Row],[Codigo_servico]],Preencher_Orcamento!$B:$D,3,FALSE)*Table1[[#This Row],[Qtde_insumo]],"")</f>
        <v>1</v>
      </c>
      <c r="M8652" s="18">
        <f>IF(Table1[[#This Row],[Ordem_insumos]]&lt;&gt;0,VLOOKUP(Table1[[#This Row],[Codigo_servico]],Preencher_Orcamento!$B:$D,3,FALSE)*Table1[[#This Row],[Subtotal_insumo]],"")</f>
        <v>28.5246</v>
      </c>
    </row>
    <row r="8653" spans="1:13" x14ac:dyDescent="0.25">
      <c r="A8653" s="6">
        <v>101340</v>
      </c>
      <c r="B8653" s="126">
        <v>7</v>
      </c>
      <c r="C8653" s="133"/>
      <c r="D8653" s="134">
        <v>79640</v>
      </c>
      <c r="E8653" s="7" t="s">
        <v>2022</v>
      </c>
      <c r="F8653" s="8" t="s">
        <v>5</v>
      </c>
      <c r="G8653" s="18">
        <f>IFERROR(VLOOKUP(Table1[[#This Row],[Codigo_insumo]],BD_Insumos!$B:$E,4),"")</f>
        <v>0.14910000000000001</v>
      </c>
      <c r="H8653" s="140">
        <v>1</v>
      </c>
      <c r="I8653" s="9"/>
      <c r="J8653" s="23">
        <f t="shared" si="135"/>
        <v>0.14910000000000001</v>
      </c>
      <c r="K8653" s="22" t="str">
        <f>IF(I8653&lt;&gt;"",SUMIF(Table1[Codigo_servico],A8653,Table1[Subtotal_insumo]),"")</f>
        <v/>
      </c>
      <c r="L8653" s="18">
        <f>IF(Table1[[#This Row],[Ordem_insumos]]&lt;&gt;0,VLOOKUP(Table1[[#This Row],[Codigo_servico]],Preencher_Orcamento!$B:$D,3,FALSE)*Table1[[#This Row],[Qtde_insumo]],"")</f>
        <v>1</v>
      </c>
      <c r="M8653" s="18">
        <f>IF(Table1[[#This Row],[Ordem_insumos]]&lt;&gt;0,VLOOKUP(Table1[[#This Row],[Codigo_servico]],Preencher_Orcamento!$B:$D,3,FALSE)*Table1[[#This Row],[Subtotal_insumo]],"")</f>
        <v>0.14910000000000001</v>
      </c>
    </row>
    <row r="8654" spans="1:13" x14ac:dyDescent="0.25">
      <c r="A8654" s="3">
        <v>101341</v>
      </c>
      <c r="B8654" s="125">
        <v>0</v>
      </c>
      <c r="C8654" s="131" t="s">
        <v>4017</v>
      </c>
      <c r="D8654" s="132"/>
      <c r="E8654" s="4"/>
      <c r="F8654" s="4"/>
      <c r="G8654" s="17" t="str">
        <f>IFERROR(VLOOKUP(Table1[[#This Row],[Codigo_insumo]],BD_Insumos!$B:$E,4),"")</f>
        <v/>
      </c>
      <c r="H8654" s="139"/>
      <c r="I8654" s="5" t="s">
        <v>457</v>
      </c>
      <c r="J8654" s="20" t="str">
        <f t="shared" si="135"/>
        <v/>
      </c>
      <c r="K8654" s="21">
        <f>IF(I8654&lt;&gt;"",SUMIF(Table1[Codigo_servico],A8654,Table1[Subtotal_insumo]),"")</f>
        <v>533.66527053008861</v>
      </c>
      <c r="L8654" s="17" t="str">
        <f>IF(Table1[[#This Row],[Ordem_insumos]]&lt;&gt;0,VLOOKUP(Table1[[#This Row],[Codigo_servico]],Preencher_Orcamento!$B:$D,3,FALSE)*Table1[[#This Row],[Qtde_insumo]],"")</f>
        <v/>
      </c>
      <c r="M8654" s="17" t="str">
        <f>IF(Table1[[#This Row],[Ordem_insumos]]&lt;&gt;0,VLOOKUP(Table1[[#This Row],[Codigo_servico]],Preencher_Orcamento!$B:$D,3,FALSE)*Table1[[#This Row],[Subtotal_insumo]],"")</f>
        <v/>
      </c>
    </row>
    <row r="8655" spans="1:13" ht="26.25" x14ac:dyDescent="0.25">
      <c r="A8655" s="6">
        <v>101341</v>
      </c>
      <c r="B8655" s="126">
        <v>1</v>
      </c>
      <c r="C8655" s="133"/>
      <c r="D8655" s="134">
        <v>74820</v>
      </c>
      <c r="E8655" s="7" t="s">
        <v>1817</v>
      </c>
      <c r="F8655" s="8" t="s">
        <v>457</v>
      </c>
      <c r="G8655" s="16">
        <f>IFERROR(VLOOKUP(Table1[[#This Row],[Codigo_insumo]],BD_Insumos!$B:$E,4),"")</f>
        <v>45.412700000000001</v>
      </c>
      <c r="H8655" s="140">
        <v>1</v>
      </c>
      <c r="I8655" s="9"/>
      <c r="J8655" s="22">
        <f t="shared" si="135"/>
        <v>45.412700000000001</v>
      </c>
      <c r="K8655" s="22" t="str">
        <f>IF(I8655&lt;&gt;"",SUMIF(Table1[Codigo_servico],A8655,Table1[Subtotal_insumo]),"")</f>
        <v/>
      </c>
      <c r="L8655" s="16">
        <f>IF(Table1[[#This Row],[Ordem_insumos]]&lt;&gt;0,VLOOKUP(Table1[[#This Row],[Codigo_servico]],Preencher_Orcamento!$B:$D,3,FALSE)*Table1[[#This Row],[Qtde_insumo]],"")</f>
        <v>0</v>
      </c>
      <c r="M8655" s="16">
        <f>IF(Table1[[#This Row],[Ordem_insumos]]&lt;&gt;0,VLOOKUP(Table1[[#This Row],[Codigo_servico]],Preencher_Orcamento!$B:$D,3,FALSE)*Table1[[#This Row],[Subtotal_insumo]],"")</f>
        <v>0</v>
      </c>
    </row>
    <row r="8656" spans="1:13" x14ac:dyDescent="0.25">
      <c r="A8656" s="6">
        <v>101341</v>
      </c>
      <c r="B8656" s="126">
        <v>2</v>
      </c>
      <c r="C8656" s="133"/>
      <c r="D8656" s="134">
        <v>79640</v>
      </c>
      <c r="E8656" s="7" t="s">
        <v>2022</v>
      </c>
      <c r="F8656" s="8" t="s">
        <v>5</v>
      </c>
      <c r="G8656" s="16">
        <f>IFERROR(VLOOKUP(Table1[[#This Row],[Codigo_insumo]],BD_Insumos!$B:$E,4),"")</f>
        <v>0.14910000000000001</v>
      </c>
      <c r="H8656" s="140">
        <v>1</v>
      </c>
      <c r="I8656" s="9"/>
      <c r="J8656" s="22">
        <f t="shared" si="135"/>
        <v>0.14910000000000001</v>
      </c>
      <c r="K8656" s="22" t="str">
        <f>IF(I8656&lt;&gt;"",SUMIF(Table1[Codigo_servico],A8656,Table1[Subtotal_insumo]),"")</f>
        <v/>
      </c>
      <c r="L8656" s="16">
        <f>IF(Table1[[#This Row],[Ordem_insumos]]&lt;&gt;0,VLOOKUP(Table1[[#This Row],[Codigo_servico]],Preencher_Orcamento!$B:$D,3,FALSE)*Table1[[#This Row],[Qtde_insumo]],"")</f>
        <v>0</v>
      </c>
      <c r="M8656" s="16">
        <f>IF(Table1[[#This Row],[Ordem_insumos]]&lt;&gt;0,VLOOKUP(Table1[[#This Row],[Codigo_servico]],Preencher_Orcamento!$B:$D,3,FALSE)*Table1[[#This Row],[Subtotal_insumo]],"")</f>
        <v>0</v>
      </c>
    </row>
    <row r="8657" spans="1:13" ht="26.25" x14ac:dyDescent="0.25">
      <c r="A8657" s="6">
        <v>101341</v>
      </c>
      <c r="B8657" s="126">
        <v>3</v>
      </c>
      <c r="C8657" s="133"/>
      <c r="D8657" s="134">
        <v>75657</v>
      </c>
      <c r="E8657" s="7" t="s">
        <v>1861</v>
      </c>
      <c r="F8657" s="8" t="s">
        <v>457</v>
      </c>
      <c r="G8657" s="18">
        <f>IFERROR(VLOOKUP(Table1[[#This Row],[Codigo_insumo]],BD_Insumos!$B:$E,4),"")</f>
        <v>70.668999999999997</v>
      </c>
      <c r="H8657" s="140">
        <v>1</v>
      </c>
      <c r="I8657" s="9"/>
      <c r="J8657" s="23">
        <f t="shared" si="135"/>
        <v>70.668999999999997</v>
      </c>
      <c r="K8657" s="22" t="str">
        <f>IF(I8657&lt;&gt;"",SUMIF(Table1[Codigo_servico],A8657,Table1[Subtotal_insumo]),"")</f>
        <v/>
      </c>
      <c r="L8657" s="18">
        <f>IF(Table1[[#This Row],[Ordem_insumos]]&lt;&gt;0,VLOOKUP(Table1[[#This Row],[Codigo_servico]],Preencher_Orcamento!$B:$D,3,FALSE)*Table1[[#This Row],[Qtde_insumo]],"")</f>
        <v>0</v>
      </c>
      <c r="M8657" s="18">
        <f>IF(Table1[[#This Row],[Ordem_insumos]]&lt;&gt;0,VLOOKUP(Table1[[#This Row],[Codigo_servico]],Preencher_Orcamento!$B:$D,3,FALSE)*Table1[[#This Row],[Subtotal_insumo]],"")</f>
        <v>0</v>
      </c>
    </row>
    <row r="8658" spans="1:13" x14ac:dyDescent="0.25">
      <c r="A8658" s="6">
        <v>101341</v>
      </c>
      <c r="B8658" s="126">
        <v>4</v>
      </c>
      <c r="C8658" s="133"/>
      <c r="D8658" s="134">
        <v>2036</v>
      </c>
      <c r="E8658" s="7" t="s">
        <v>2191</v>
      </c>
      <c r="F8658" s="8" t="s">
        <v>2140</v>
      </c>
      <c r="G8658" s="18">
        <f>IFERROR(VLOOKUP(Table1[[#This Row],[Codigo_insumo]],BD_Insumos!$B:$E,4),"")</f>
        <v>12.90425192342871</v>
      </c>
      <c r="H8658" s="140">
        <v>3</v>
      </c>
      <c r="I8658" s="9"/>
      <c r="J8658" s="23">
        <f t="shared" si="135"/>
        <v>38.71275577028613</v>
      </c>
      <c r="K8658" s="22" t="str">
        <f>IF(I8658&lt;&gt;"",SUMIF(Table1[Codigo_servico],A8658,Table1[Subtotal_insumo]),"")</f>
        <v/>
      </c>
      <c r="L8658" s="18">
        <f>IF(Table1[[#This Row],[Ordem_insumos]]&lt;&gt;0,VLOOKUP(Table1[[#This Row],[Codigo_servico]],Preencher_Orcamento!$B:$D,3,FALSE)*Table1[[#This Row],[Qtde_insumo]],"")</f>
        <v>0</v>
      </c>
      <c r="M8658" s="18">
        <f>IF(Table1[[#This Row],[Ordem_insumos]]&lt;&gt;0,VLOOKUP(Table1[[#This Row],[Codigo_servico]],Preencher_Orcamento!$B:$D,3,FALSE)*Table1[[#This Row],[Subtotal_insumo]],"")</f>
        <v>0</v>
      </c>
    </row>
    <row r="8659" spans="1:13" x14ac:dyDescent="0.25">
      <c r="A8659" s="6">
        <v>101341</v>
      </c>
      <c r="B8659" s="126">
        <v>5</v>
      </c>
      <c r="C8659" s="133"/>
      <c r="D8659" s="134">
        <v>2035</v>
      </c>
      <c r="E8659" s="7" t="s">
        <v>2190</v>
      </c>
      <c r="F8659" s="8" t="s">
        <v>2140</v>
      </c>
      <c r="G8659" s="18">
        <f>IFERROR(VLOOKUP(Table1[[#This Row],[Codigo_insumo]],BD_Insumos!$B:$E,4),"")</f>
        <v>17.275965903920998</v>
      </c>
      <c r="H8659" s="140">
        <v>2.5</v>
      </c>
      <c r="I8659" s="9"/>
      <c r="J8659" s="23">
        <f t="shared" si="135"/>
        <v>43.189914759802491</v>
      </c>
      <c r="K8659" s="22" t="str">
        <f>IF(I8659&lt;&gt;"",SUMIF(Table1[Codigo_servico],A8659,Table1[Subtotal_insumo]),"")</f>
        <v/>
      </c>
      <c r="L8659" s="18">
        <f>IF(Table1[[#This Row],[Ordem_insumos]]&lt;&gt;0,VLOOKUP(Table1[[#This Row],[Codigo_servico]],Preencher_Orcamento!$B:$D,3,FALSE)*Table1[[#This Row],[Qtde_insumo]],"")</f>
        <v>0</v>
      </c>
      <c r="M8659" s="18">
        <f>IF(Table1[[#This Row],[Ordem_insumos]]&lt;&gt;0,VLOOKUP(Table1[[#This Row],[Codigo_servico]],Preencher_Orcamento!$B:$D,3,FALSE)*Table1[[#This Row],[Subtotal_insumo]],"")</f>
        <v>0</v>
      </c>
    </row>
    <row r="8660" spans="1:13" ht="26.25" x14ac:dyDescent="0.25">
      <c r="A8660" s="6">
        <v>101341</v>
      </c>
      <c r="B8660" s="126">
        <v>6</v>
      </c>
      <c r="C8660" s="133"/>
      <c r="D8660" s="134">
        <v>76472</v>
      </c>
      <c r="E8660" s="7" t="s">
        <v>1904</v>
      </c>
      <c r="F8660" s="8" t="s">
        <v>457</v>
      </c>
      <c r="G8660" s="18">
        <f>IFERROR(VLOOKUP(Table1[[#This Row],[Codigo_insumo]],BD_Insumos!$B:$E,4),"")</f>
        <v>307.00720000000001</v>
      </c>
      <c r="H8660" s="140">
        <v>1</v>
      </c>
      <c r="I8660" s="9"/>
      <c r="J8660" s="23">
        <f t="shared" si="135"/>
        <v>307.00720000000001</v>
      </c>
      <c r="K8660" s="22" t="str">
        <f>IF(I8660&lt;&gt;"",SUMIF(Table1[Codigo_servico],A8660,Table1[Subtotal_insumo]),"")</f>
        <v/>
      </c>
      <c r="L8660" s="18">
        <f>IF(Table1[[#This Row],[Ordem_insumos]]&lt;&gt;0,VLOOKUP(Table1[[#This Row],[Codigo_servico]],Preencher_Orcamento!$B:$D,3,FALSE)*Table1[[#This Row],[Qtde_insumo]],"")</f>
        <v>0</v>
      </c>
      <c r="M8660" s="18">
        <f>IF(Table1[[#This Row],[Ordem_insumos]]&lt;&gt;0,VLOOKUP(Table1[[#This Row],[Codigo_servico]],Preencher_Orcamento!$B:$D,3,FALSE)*Table1[[#This Row],[Subtotal_insumo]],"")</f>
        <v>0</v>
      </c>
    </row>
    <row r="8661" spans="1:13" x14ac:dyDescent="0.25">
      <c r="A8661" s="6">
        <v>101341</v>
      </c>
      <c r="B8661" s="126">
        <v>7</v>
      </c>
      <c r="C8661" s="133"/>
      <c r="D8661" s="134">
        <v>79665</v>
      </c>
      <c r="E8661" s="7" t="s">
        <v>2028</v>
      </c>
      <c r="F8661" s="8" t="s">
        <v>457</v>
      </c>
      <c r="G8661" s="18">
        <f>IFERROR(VLOOKUP(Table1[[#This Row],[Codigo_insumo]],BD_Insumos!$B:$E,4),"")</f>
        <v>28.5246</v>
      </c>
      <c r="H8661" s="140">
        <v>1</v>
      </c>
      <c r="I8661" s="9"/>
      <c r="J8661" s="23">
        <f t="shared" si="135"/>
        <v>28.5246</v>
      </c>
      <c r="K8661" s="22" t="str">
        <f>IF(I8661&lt;&gt;"",SUMIF(Table1[Codigo_servico],A8661,Table1[Subtotal_insumo]),"")</f>
        <v/>
      </c>
      <c r="L8661" s="18">
        <f>IF(Table1[[#This Row],[Ordem_insumos]]&lt;&gt;0,VLOOKUP(Table1[[#This Row],[Codigo_servico]],Preencher_Orcamento!$B:$D,3,FALSE)*Table1[[#This Row],[Qtde_insumo]],"")</f>
        <v>0</v>
      </c>
      <c r="M8661" s="18">
        <f>IF(Table1[[#This Row],[Ordem_insumos]]&lt;&gt;0,VLOOKUP(Table1[[#This Row],[Codigo_servico]],Preencher_Orcamento!$B:$D,3,FALSE)*Table1[[#This Row],[Subtotal_insumo]],"")</f>
        <v>0</v>
      </c>
    </row>
    <row r="8662" spans="1:13" x14ac:dyDescent="0.25">
      <c r="A8662" s="3">
        <v>101342</v>
      </c>
      <c r="B8662" s="125">
        <v>0</v>
      </c>
      <c r="C8662" s="131" t="s">
        <v>4018</v>
      </c>
      <c r="D8662" s="132"/>
      <c r="E8662" s="4"/>
      <c r="F8662" s="4"/>
      <c r="G8662" s="17" t="str">
        <f>IFERROR(VLOOKUP(Table1[[#This Row],[Codigo_insumo]],BD_Insumos!$B:$E,4),"")</f>
        <v/>
      </c>
      <c r="H8662" s="139"/>
      <c r="I8662" s="5" t="s">
        <v>457</v>
      </c>
      <c r="J8662" s="20" t="str">
        <f t="shared" si="135"/>
        <v/>
      </c>
      <c r="K8662" s="21">
        <f>IF(I8662&lt;&gt;"",SUMIF(Table1[Codigo_servico],A8662,Table1[Subtotal_insumo]),"")</f>
        <v>606.68237053008852</v>
      </c>
      <c r="L8662" s="17" t="str">
        <f>IF(Table1[[#This Row],[Ordem_insumos]]&lt;&gt;0,VLOOKUP(Table1[[#This Row],[Codigo_servico]],Preencher_Orcamento!$B:$D,3,FALSE)*Table1[[#This Row],[Qtde_insumo]],"")</f>
        <v/>
      </c>
      <c r="M8662" s="17" t="str">
        <f>IF(Table1[[#This Row],[Ordem_insumos]]&lt;&gt;0,VLOOKUP(Table1[[#This Row],[Codigo_servico]],Preencher_Orcamento!$B:$D,3,FALSE)*Table1[[#This Row],[Subtotal_insumo]],"")</f>
        <v/>
      </c>
    </row>
    <row r="8663" spans="1:13" x14ac:dyDescent="0.25">
      <c r="A8663" s="6">
        <v>101342</v>
      </c>
      <c r="B8663" s="126">
        <v>1</v>
      </c>
      <c r="C8663" s="133"/>
      <c r="D8663" s="134">
        <v>79665</v>
      </c>
      <c r="E8663" s="7" t="s">
        <v>2028</v>
      </c>
      <c r="F8663" s="8" t="s">
        <v>457</v>
      </c>
      <c r="G8663" s="16">
        <f>IFERROR(VLOOKUP(Table1[[#This Row],[Codigo_insumo]],BD_Insumos!$B:$E,4),"")</f>
        <v>28.5246</v>
      </c>
      <c r="H8663" s="140">
        <v>1</v>
      </c>
      <c r="I8663" s="9"/>
      <c r="J8663" s="22">
        <f t="shared" si="135"/>
        <v>28.5246</v>
      </c>
      <c r="K8663" s="22" t="str">
        <f>IF(I8663&lt;&gt;"",SUMIF(Table1[Codigo_servico],A8663,Table1[Subtotal_insumo]),"")</f>
        <v/>
      </c>
      <c r="L8663" s="16">
        <f>IF(Table1[[#This Row],[Ordem_insumos]]&lt;&gt;0,VLOOKUP(Table1[[#This Row],[Codigo_servico]],Preencher_Orcamento!$B:$D,3,FALSE)*Table1[[#This Row],[Qtde_insumo]],"")</f>
        <v>0</v>
      </c>
      <c r="M8663" s="16">
        <f>IF(Table1[[#This Row],[Ordem_insumos]]&lt;&gt;0,VLOOKUP(Table1[[#This Row],[Codigo_servico]],Preencher_Orcamento!$B:$D,3,FALSE)*Table1[[#This Row],[Subtotal_insumo]],"")</f>
        <v>0</v>
      </c>
    </row>
    <row r="8664" spans="1:13" x14ac:dyDescent="0.25">
      <c r="A8664" s="6">
        <v>101342</v>
      </c>
      <c r="B8664" s="126">
        <v>2</v>
      </c>
      <c r="C8664" s="133"/>
      <c r="D8664" s="134">
        <v>2036</v>
      </c>
      <c r="E8664" s="7" t="s">
        <v>2191</v>
      </c>
      <c r="F8664" s="8" t="s">
        <v>2140</v>
      </c>
      <c r="G8664" s="16">
        <f>IFERROR(VLOOKUP(Table1[[#This Row],[Codigo_insumo]],BD_Insumos!$B:$E,4),"")</f>
        <v>12.90425192342871</v>
      </c>
      <c r="H8664" s="140">
        <v>3</v>
      </c>
      <c r="I8664" s="9"/>
      <c r="J8664" s="22">
        <f t="shared" si="135"/>
        <v>38.71275577028613</v>
      </c>
      <c r="K8664" s="22" t="str">
        <f>IF(I8664&lt;&gt;"",SUMIF(Table1[Codigo_servico],A8664,Table1[Subtotal_insumo]),"")</f>
        <v/>
      </c>
      <c r="L8664" s="16">
        <f>IF(Table1[[#This Row],[Ordem_insumos]]&lt;&gt;0,VLOOKUP(Table1[[#This Row],[Codigo_servico]],Preencher_Orcamento!$B:$D,3,FALSE)*Table1[[#This Row],[Qtde_insumo]],"")</f>
        <v>0</v>
      </c>
      <c r="M8664" s="16">
        <f>IF(Table1[[#This Row],[Ordem_insumos]]&lt;&gt;0,VLOOKUP(Table1[[#This Row],[Codigo_servico]],Preencher_Orcamento!$B:$D,3,FALSE)*Table1[[#This Row],[Subtotal_insumo]],"")</f>
        <v>0</v>
      </c>
    </row>
    <row r="8665" spans="1:13" ht="26.25" x14ac:dyDescent="0.25">
      <c r="A8665" s="6">
        <v>101342</v>
      </c>
      <c r="B8665" s="126">
        <v>3</v>
      </c>
      <c r="C8665" s="133"/>
      <c r="D8665" s="134">
        <v>76475</v>
      </c>
      <c r="E8665" s="7" t="s">
        <v>1905</v>
      </c>
      <c r="F8665" s="8" t="s">
        <v>457</v>
      </c>
      <c r="G8665" s="18">
        <f>IFERROR(VLOOKUP(Table1[[#This Row],[Codigo_insumo]],BD_Insumos!$B:$E,4),"")</f>
        <v>380.02429999999998</v>
      </c>
      <c r="H8665" s="140">
        <v>1</v>
      </c>
      <c r="I8665" s="9"/>
      <c r="J8665" s="23">
        <f t="shared" si="135"/>
        <v>380.02429999999998</v>
      </c>
      <c r="K8665" s="22" t="str">
        <f>IF(I8665&lt;&gt;"",SUMIF(Table1[Codigo_servico],A8665,Table1[Subtotal_insumo]),"")</f>
        <v/>
      </c>
      <c r="L8665" s="18">
        <f>IF(Table1[[#This Row],[Ordem_insumos]]&lt;&gt;0,VLOOKUP(Table1[[#This Row],[Codigo_servico]],Preencher_Orcamento!$B:$D,3,FALSE)*Table1[[#This Row],[Qtde_insumo]],"")</f>
        <v>0</v>
      </c>
      <c r="M8665" s="18">
        <f>IF(Table1[[#This Row],[Ordem_insumos]]&lt;&gt;0,VLOOKUP(Table1[[#This Row],[Codigo_servico]],Preencher_Orcamento!$B:$D,3,FALSE)*Table1[[#This Row],[Subtotal_insumo]],"")</f>
        <v>0</v>
      </c>
    </row>
    <row r="8666" spans="1:13" ht="26.25" x14ac:dyDescent="0.25">
      <c r="A8666" s="6">
        <v>101342</v>
      </c>
      <c r="B8666" s="126">
        <v>4</v>
      </c>
      <c r="C8666" s="133"/>
      <c r="D8666" s="134">
        <v>75657</v>
      </c>
      <c r="E8666" s="7" t="s">
        <v>1861</v>
      </c>
      <c r="F8666" s="8" t="s">
        <v>457</v>
      </c>
      <c r="G8666" s="18">
        <f>IFERROR(VLOOKUP(Table1[[#This Row],[Codigo_insumo]],BD_Insumos!$B:$E,4),"")</f>
        <v>70.668999999999997</v>
      </c>
      <c r="H8666" s="140">
        <v>1</v>
      </c>
      <c r="I8666" s="9"/>
      <c r="J8666" s="23">
        <f t="shared" si="135"/>
        <v>70.668999999999997</v>
      </c>
      <c r="K8666" s="22" t="str">
        <f>IF(I8666&lt;&gt;"",SUMIF(Table1[Codigo_servico],A8666,Table1[Subtotal_insumo]),"")</f>
        <v/>
      </c>
      <c r="L8666" s="18">
        <f>IF(Table1[[#This Row],[Ordem_insumos]]&lt;&gt;0,VLOOKUP(Table1[[#This Row],[Codigo_servico]],Preencher_Orcamento!$B:$D,3,FALSE)*Table1[[#This Row],[Qtde_insumo]],"")</f>
        <v>0</v>
      </c>
      <c r="M8666" s="18">
        <f>IF(Table1[[#This Row],[Ordem_insumos]]&lt;&gt;0,VLOOKUP(Table1[[#This Row],[Codigo_servico]],Preencher_Orcamento!$B:$D,3,FALSE)*Table1[[#This Row],[Subtotal_insumo]],"")</f>
        <v>0</v>
      </c>
    </row>
    <row r="8667" spans="1:13" x14ac:dyDescent="0.25">
      <c r="A8667" s="6">
        <v>101342</v>
      </c>
      <c r="B8667" s="126">
        <v>5</v>
      </c>
      <c r="C8667" s="133"/>
      <c r="D8667" s="134">
        <v>79640</v>
      </c>
      <c r="E8667" s="7" t="s">
        <v>2022</v>
      </c>
      <c r="F8667" s="8" t="s">
        <v>5</v>
      </c>
      <c r="G8667" s="18">
        <f>IFERROR(VLOOKUP(Table1[[#This Row],[Codigo_insumo]],BD_Insumos!$B:$E,4),"")</f>
        <v>0.14910000000000001</v>
      </c>
      <c r="H8667" s="140">
        <v>1</v>
      </c>
      <c r="I8667" s="9"/>
      <c r="J8667" s="23">
        <f t="shared" si="135"/>
        <v>0.14910000000000001</v>
      </c>
      <c r="K8667" s="22" t="str">
        <f>IF(I8667&lt;&gt;"",SUMIF(Table1[Codigo_servico],A8667,Table1[Subtotal_insumo]),"")</f>
        <v/>
      </c>
      <c r="L8667" s="18">
        <f>IF(Table1[[#This Row],[Ordem_insumos]]&lt;&gt;0,VLOOKUP(Table1[[#This Row],[Codigo_servico]],Preencher_Orcamento!$B:$D,3,FALSE)*Table1[[#This Row],[Qtde_insumo]],"")</f>
        <v>0</v>
      </c>
      <c r="M8667" s="18">
        <f>IF(Table1[[#This Row],[Ordem_insumos]]&lt;&gt;0,VLOOKUP(Table1[[#This Row],[Codigo_servico]],Preencher_Orcamento!$B:$D,3,FALSE)*Table1[[#This Row],[Subtotal_insumo]],"")</f>
        <v>0</v>
      </c>
    </row>
    <row r="8668" spans="1:13" ht="26.25" x14ac:dyDescent="0.25">
      <c r="A8668" s="6">
        <v>101342</v>
      </c>
      <c r="B8668" s="126">
        <v>6</v>
      </c>
      <c r="C8668" s="133"/>
      <c r="D8668" s="134">
        <v>74820</v>
      </c>
      <c r="E8668" s="7" t="s">
        <v>1817</v>
      </c>
      <c r="F8668" s="8" t="s">
        <v>457</v>
      </c>
      <c r="G8668" s="18">
        <f>IFERROR(VLOOKUP(Table1[[#This Row],[Codigo_insumo]],BD_Insumos!$B:$E,4),"")</f>
        <v>45.412700000000001</v>
      </c>
      <c r="H8668" s="140">
        <v>1</v>
      </c>
      <c r="I8668" s="9"/>
      <c r="J8668" s="23">
        <f t="shared" si="135"/>
        <v>45.412700000000001</v>
      </c>
      <c r="K8668" s="22" t="str">
        <f>IF(I8668&lt;&gt;"",SUMIF(Table1[Codigo_servico],A8668,Table1[Subtotal_insumo]),"")</f>
        <v/>
      </c>
      <c r="L8668" s="18">
        <f>IF(Table1[[#This Row],[Ordem_insumos]]&lt;&gt;0,VLOOKUP(Table1[[#This Row],[Codigo_servico]],Preencher_Orcamento!$B:$D,3,FALSE)*Table1[[#This Row],[Qtde_insumo]],"")</f>
        <v>0</v>
      </c>
      <c r="M8668" s="18">
        <f>IF(Table1[[#This Row],[Ordem_insumos]]&lt;&gt;0,VLOOKUP(Table1[[#This Row],[Codigo_servico]],Preencher_Orcamento!$B:$D,3,FALSE)*Table1[[#This Row],[Subtotal_insumo]],"")</f>
        <v>0</v>
      </c>
    </row>
    <row r="8669" spans="1:13" x14ac:dyDescent="0.25">
      <c r="A8669" s="6">
        <v>101342</v>
      </c>
      <c r="B8669" s="126">
        <v>7</v>
      </c>
      <c r="C8669" s="133"/>
      <c r="D8669" s="134">
        <v>2035</v>
      </c>
      <c r="E8669" s="7" t="s">
        <v>2190</v>
      </c>
      <c r="F8669" s="8" t="s">
        <v>2140</v>
      </c>
      <c r="G8669" s="18">
        <f>IFERROR(VLOOKUP(Table1[[#This Row],[Codigo_insumo]],BD_Insumos!$B:$E,4),"")</f>
        <v>17.275965903920998</v>
      </c>
      <c r="H8669" s="140">
        <v>2.5</v>
      </c>
      <c r="I8669" s="9"/>
      <c r="J8669" s="23">
        <f t="shared" si="135"/>
        <v>43.189914759802491</v>
      </c>
      <c r="K8669" s="22" t="str">
        <f>IF(I8669&lt;&gt;"",SUMIF(Table1[Codigo_servico],A8669,Table1[Subtotal_insumo]),"")</f>
        <v/>
      </c>
      <c r="L8669" s="18">
        <f>IF(Table1[[#This Row],[Ordem_insumos]]&lt;&gt;0,VLOOKUP(Table1[[#This Row],[Codigo_servico]],Preencher_Orcamento!$B:$D,3,FALSE)*Table1[[#This Row],[Qtde_insumo]],"")</f>
        <v>0</v>
      </c>
      <c r="M8669" s="18">
        <f>IF(Table1[[#This Row],[Ordem_insumos]]&lt;&gt;0,VLOOKUP(Table1[[#This Row],[Codigo_servico]],Preencher_Orcamento!$B:$D,3,FALSE)*Table1[[#This Row],[Subtotal_insumo]],"")</f>
        <v>0</v>
      </c>
    </row>
    <row r="8670" spans="1:13" x14ac:dyDescent="0.25">
      <c r="A8670" s="3">
        <v>101350</v>
      </c>
      <c r="B8670" s="125">
        <v>0</v>
      </c>
      <c r="C8670" s="131" t="s">
        <v>4019</v>
      </c>
      <c r="D8670" s="132"/>
      <c r="E8670" s="4"/>
      <c r="F8670" s="4"/>
      <c r="G8670" s="17" t="str">
        <f>IFERROR(VLOOKUP(Table1[[#This Row],[Codigo_insumo]],BD_Insumos!$B:$E,4),"")</f>
        <v/>
      </c>
      <c r="H8670" s="139"/>
      <c r="I8670" s="5" t="s">
        <v>457</v>
      </c>
      <c r="J8670" s="20" t="str">
        <f t="shared" si="135"/>
        <v/>
      </c>
      <c r="K8670" s="21">
        <f>IF(I8670&lt;&gt;"",SUMIF(Table1[Codigo_servico],A8670,Table1[Subtotal_insumo]),"")</f>
        <v>430.23312674102453</v>
      </c>
      <c r="L8670" s="17" t="str">
        <f>IF(Table1[[#This Row],[Ordem_insumos]]&lt;&gt;0,VLOOKUP(Table1[[#This Row],[Codigo_servico]],Preencher_Orcamento!$B:$D,3,FALSE)*Table1[[#This Row],[Qtde_insumo]],"")</f>
        <v/>
      </c>
      <c r="M8670" s="17" t="str">
        <f>IF(Table1[[#This Row],[Ordem_insumos]]&lt;&gt;0,VLOOKUP(Table1[[#This Row],[Codigo_servico]],Preencher_Orcamento!$B:$D,3,FALSE)*Table1[[#This Row],[Subtotal_insumo]],"")</f>
        <v/>
      </c>
    </row>
    <row r="8671" spans="1:13" x14ac:dyDescent="0.25">
      <c r="A8671" s="6">
        <v>101350</v>
      </c>
      <c r="B8671" s="126">
        <v>1</v>
      </c>
      <c r="C8671" s="133"/>
      <c r="D8671" s="134">
        <v>2035</v>
      </c>
      <c r="E8671" s="7" t="s">
        <v>2190</v>
      </c>
      <c r="F8671" s="8" t="s">
        <v>2140</v>
      </c>
      <c r="G8671" s="16">
        <f>IFERROR(VLOOKUP(Table1[[#This Row],[Codigo_insumo]],BD_Insumos!$B:$E,4),"")</f>
        <v>17.275965903920998</v>
      </c>
      <c r="H8671" s="140">
        <v>1.5</v>
      </c>
      <c r="I8671" s="9"/>
      <c r="J8671" s="22">
        <f t="shared" si="135"/>
        <v>25.913948855881497</v>
      </c>
      <c r="K8671" s="22" t="str">
        <f>IF(I8671&lt;&gt;"",SUMIF(Table1[Codigo_servico],A8671,Table1[Subtotal_insumo]),"")</f>
        <v/>
      </c>
      <c r="L8671" s="16">
        <f>IF(Table1[[#This Row],[Ordem_insumos]]&lt;&gt;0,VLOOKUP(Table1[[#This Row],[Codigo_servico]],Preencher_Orcamento!$B:$D,3,FALSE)*Table1[[#This Row],[Qtde_insumo]],"")</f>
        <v>4.5</v>
      </c>
      <c r="M8671" s="16">
        <f>IF(Table1[[#This Row],[Ordem_insumos]]&lt;&gt;0,VLOOKUP(Table1[[#This Row],[Codigo_servico]],Preencher_Orcamento!$B:$D,3,FALSE)*Table1[[#This Row],[Subtotal_insumo]],"")</f>
        <v>77.741846567644487</v>
      </c>
    </row>
    <row r="8672" spans="1:13" x14ac:dyDescent="0.25">
      <c r="A8672" s="6">
        <v>101350</v>
      </c>
      <c r="B8672" s="126">
        <v>2</v>
      </c>
      <c r="C8672" s="133"/>
      <c r="D8672" s="134">
        <v>79640</v>
      </c>
      <c r="E8672" s="7" t="s">
        <v>2022</v>
      </c>
      <c r="F8672" s="8" t="s">
        <v>5</v>
      </c>
      <c r="G8672" s="16">
        <f>IFERROR(VLOOKUP(Table1[[#This Row],[Codigo_insumo]],BD_Insumos!$B:$E,4),"")</f>
        <v>0.14910000000000001</v>
      </c>
      <c r="H8672" s="140">
        <v>1</v>
      </c>
      <c r="I8672" s="9"/>
      <c r="J8672" s="22">
        <f t="shared" si="135"/>
        <v>0.14910000000000001</v>
      </c>
      <c r="K8672" s="22" t="str">
        <f>IF(I8672&lt;&gt;"",SUMIF(Table1[Codigo_servico],A8672,Table1[Subtotal_insumo]),"")</f>
        <v/>
      </c>
      <c r="L8672" s="16">
        <f>IF(Table1[[#This Row],[Ordem_insumos]]&lt;&gt;0,VLOOKUP(Table1[[#This Row],[Codigo_servico]],Preencher_Orcamento!$B:$D,3,FALSE)*Table1[[#This Row],[Qtde_insumo]],"")</f>
        <v>3</v>
      </c>
      <c r="M8672" s="16">
        <f>IF(Table1[[#This Row],[Ordem_insumos]]&lt;&gt;0,VLOOKUP(Table1[[#This Row],[Codigo_servico]],Preencher_Orcamento!$B:$D,3,FALSE)*Table1[[#This Row],[Subtotal_insumo]],"")</f>
        <v>0.44730000000000003</v>
      </c>
    </row>
    <row r="8673" spans="1:13" ht="39" x14ac:dyDescent="0.25">
      <c r="A8673" s="6">
        <v>101350</v>
      </c>
      <c r="B8673" s="126">
        <v>3</v>
      </c>
      <c r="C8673" s="133"/>
      <c r="D8673" s="134">
        <v>76818</v>
      </c>
      <c r="E8673" s="7" t="s">
        <v>1918</v>
      </c>
      <c r="F8673" s="8" t="s">
        <v>457</v>
      </c>
      <c r="G8673" s="18">
        <f>IFERROR(VLOOKUP(Table1[[#This Row],[Codigo_insumo]],BD_Insumos!$B:$E,4),"")</f>
        <v>286.62990000000002</v>
      </c>
      <c r="H8673" s="140">
        <v>1</v>
      </c>
      <c r="I8673" s="9"/>
      <c r="J8673" s="23">
        <f t="shared" si="135"/>
        <v>286.62990000000002</v>
      </c>
      <c r="K8673" s="22" t="str">
        <f>IF(I8673&lt;&gt;"",SUMIF(Table1[Codigo_servico],A8673,Table1[Subtotal_insumo]),"")</f>
        <v/>
      </c>
      <c r="L8673" s="18">
        <f>IF(Table1[[#This Row],[Ordem_insumos]]&lt;&gt;0,VLOOKUP(Table1[[#This Row],[Codigo_servico]],Preencher_Orcamento!$B:$D,3,FALSE)*Table1[[#This Row],[Qtde_insumo]],"")</f>
        <v>3</v>
      </c>
      <c r="M8673" s="18">
        <f>IF(Table1[[#This Row],[Ordem_insumos]]&lt;&gt;0,VLOOKUP(Table1[[#This Row],[Codigo_servico]],Preencher_Orcamento!$B:$D,3,FALSE)*Table1[[#This Row],[Subtotal_insumo]],"")</f>
        <v>859.88970000000006</v>
      </c>
    </row>
    <row r="8674" spans="1:13" ht="26.25" x14ac:dyDescent="0.25">
      <c r="A8674" s="6">
        <v>101350</v>
      </c>
      <c r="B8674" s="126">
        <v>4</v>
      </c>
      <c r="C8674" s="133"/>
      <c r="D8674" s="134">
        <v>75657</v>
      </c>
      <c r="E8674" s="7" t="s">
        <v>1861</v>
      </c>
      <c r="F8674" s="8" t="s">
        <v>457</v>
      </c>
      <c r="G8674" s="18">
        <f>IFERROR(VLOOKUP(Table1[[#This Row],[Codigo_insumo]],BD_Insumos!$B:$E,4),"")</f>
        <v>70.668999999999997</v>
      </c>
      <c r="H8674" s="140">
        <v>1</v>
      </c>
      <c r="I8674" s="9"/>
      <c r="J8674" s="23">
        <f t="shared" si="135"/>
        <v>70.668999999999997</v>
      </c>
      <c r="K8674" s="22" t="str">
        <f>IF(I8674&lt;&gt;"",SUMIF(Table1[Codigo_servico],A8674,Table1[Subtotal_insumo]),"")</f>
        <v/>
      </c>
      <c r="L8674" s="18">
        <f>IF(Table1[[#This Row],[Ordem_insumos]]&lt;&gt;0,VLOOKUP(Table1[[#This Row],[Codigo_servico]],Preencher_Orcamento!$B:$D,3,FALSE)*Table1[[#This Row],[Qtde_insumo]],"")</f>
        <v>3</v>
      </c>
      <c r="M8674" s="18">
        <f>IF(Table1[[#This Row],[Ordem_insumos]]&lt;&gt;0,VLOOKUP(Table1[[#This Row],[Codigo_servico]],Preencher_Orcamento!$B:$D,3,FALSE)*Table1[[#This Row],[Subtotal_insumo]],"")</f>
        <v>212.00700000000001</v>
      </c>
    </row>
    <row r="8675" spans="1:13" ht="26.25" x14ac:dyDescent="0.25">
      <c r="A8675" s="6">
        <v>101350</v>
      </c>
      <c r="B8675" s="126">
        <v>5</v>
      </c>
      <c r="C8675" s="133"/>
      <c r="D8675" s="134">
        <v>74810</v>
      </c>
      <c r="E8675" s="7" t="s">
        <v>1816</v>
      </c>
      <c r="F8675" s="8" t="s">
        <v>457</v>
      </c>
      <c r="G8675" s="18">
        <f>IFERROR(VLOOKUP(Table1[[#This Row],[Codigo_insumo]],BD_Insumos!$B:$E,4),"")</f>
        <v>27.514800000000001</v>
      </c>
      <c r="H8675" s="140">
        <v>1</v>
      </c>
      <c r="I8675" s="9"/>
      <c r="J8675" s="23">
        <f t="shared" si="135"/>
        <v>27.514800000000001</v>
      </c>
      <c r="K8675" s="22" t="str">
        <f>IF(I8675&lt;&gt;"",SUMIF(Table1[Codigo_servico],A8675,Table1[Subtotal_insumo]),"")</f>
        <v/>
      </c>
      <c r="L8675" s="18">
        <f>IF(Table1[[#This Row],[Ordem_insumos]]&lt;&gt;0,VLOOKUP(Table1[[#This Row],[Codigo_servico]],Preencher_Orcamento!$B:$D,3,FALSE)*Table1[[#This Row],[Qtde_insumo]],"")</f>
        <v>3</v>
      </c>
      <c r="M8675" s="18">
        <f>IF(Table1[[#This Row],[Ordem_insumos]]&lt;&gt;0,VLOOKUP(Table1[[#This Row],[Codigo_servico]],Preencher_Orcamento!$B:$D,3,FALSE)*Table1[[#This Row],[Subtotal_insumo]],"")</f>
        <v>82.544399999999996</v>
      </c>
    </row>
    <row r="8676" spans="1:13" x14ac:dyDescent="0.25">
      <c r="A8676" s="6">
        <v>101350</v>
      </c>
      <c r="B8676" s="126">
        <v>6</v>
      </c>
      <c r="C8676" s="133"/>
      <c r="D8676" s="134">
        <v>2036</v>
      </c>
      <c r="E8676" s="7" t="s">
        <v>2191</v>
      </c>
      <c r="F8676" s="8" t="s">
        <v>2140</v>
      </c>
      <c r="G8676" s="18">
        <f>IFERROR(VLOOKUP(Table1[[#This Row],[Codigo_insumo]],BD_Insumos!$B:$E,4),"")</f>
        <v>12.90425192342871</v>
      </c>
      <c r="H8676" s="140">
        <v>1.5</v>
      </c>
      <c r="I8676" s="9"/>
      <c r="J8676" s="23">
        <f t="shared" si="135"/>
        <v>19.356377885143065</v>
      </c>
      <c r="K8676" s="22" t="str">
        <f>IF(I8676&lt;&gt;"",SUMIF(Table1[Codigo_servico],A8676,Table1[Subtotal_insumo]),"")</f>
        <v/>
      </c>
      <c r="L8676" s="18">
        <f>IF(Table1[[#This Row],[Ordem_insumos]]&lt;&gt;0,VLOOKUP(Table1[[#This Row],[Codigo_servico]],Preencher_Orcamento!$B:$D,3,FALSE)*Table1[[#This Row],[Qtde_insumo]],"")</f>
        <v>4.5</v>
      </c>
      <c r="M8676" s="18">
        <f>IF(Table1[[#This Row],[Ordem_insumos]]&lt;&gt;0,VLOOKUP(Table1[[#This Row],[Codigo_servico]],Preencher_Orcamento!$B:$D,3,FALSE)*Table1[[#This Row],[Subtotal_insumo]],"")</f>
        <v>58.069133655429198</v>
      </c>
    </row>
    <row r="8677" spans="1:13" x14ac:dyDescent="0.25">
      <c r="A8677" s="3">
        <v>101351</v>
      </c>
      <c r="B8677" s="125">
        <v>0</v>
      </c>
      <c r="C8677" s="131" t="s">
        <v>4020</v>
      </c>
      <c r="D8677" s="132"/>
      <c r="E8677" s="4"/>
      <c r="F8677" s="4"/>
      <c r="G8677" s="17" t="str">
        <f>IFERROR(VLOOKUP(Table1[[#This Row],[Codigo_insumo]],BD_Insumos!$B:$E,4),"")</f>
        <v/>
      </c>
      <c r="H8677" s="139"/>
      <c r="I8677" s="5" t="s">
        <v>457</v>
      </c>
      <c r="J8677" s="20" t="str">
        <f t="shared" si="135"/>
        <v/>
      </c>
      <c r="K8677" s="21">
        <f>IF(I8677&lt;&gt;"",SUMIF(Table1[Codigo_servico],A8677,Table1[Subtotal_insumo]),"")</f>
        <v>310.08392674102458</v>
      </c>
      <c r="L8677" s="17" t="str">
        <f>IF(Table1[[#This Row],[Ordem_insumos]]&lt;&gt;0,VLOOKUP(Table1[[#This Row],[Codigo_servico]],Preencher_Orcamento!$B:$D,3,FALSE)*Table1[[#This Row],[Qtde_insumo]],"")</f>
        <v/>
      </c>
      <c r="M8677" s="17" t="str">
        <f>IF(Table1[[#This Row],[Ordem_insumos]]&lt;&gt;0,VLOOKUP(Table1[[#This Row],[Codigo_servico]],Preencher_Orcamento!$B:$D,3,FALSE)*Table1[[#This Row],[Subtotal_insumo]],"")</f>
        <v/>
      </c>
    </row>
    <row r="8678" spans="1:13" x14ac:dyDescent="0.25">
      <c r="A8678" s="6">
        <v>101351</v>
      </c>
      <c r="B8678" s="126">
        <v>1</v>
      </c>
      <c r="C8678" s="133"/>
      <c r="D8678" s="134">
        <v>2036</v>
      </c>
      <c r="E8678" s="7" t="s">
        <v>2191</v>
      </c>
      <c r="F8678" s="8" t="s">
        <v>2140</v>
      </c>
      <c r="G8678" s="16">
        <f>IFERROR(VLOOKUP(Table1[[#This Row],[Codigo_insumo]],BD_Insumos!$B:$E,4),"")</f>
        <v>12.90425192342871</v>
      </c>
      <c r="H8678" s="140">
        <v>1.5</v>
      </c>
      <c r="I8678" s="9"/>
      <c r="J8678" s="22">
        <f t="shared" si="135"/>
        <v>19.356377885143065</v>
      </c>
      <c r="K8678" s="22" t="str">
        <f>IF(I8678&lt;&gt;"",SUMIF(Table1[Codigo_servico],A8678,Table1[Subtotal_insumo]),"")</f>
        <v/>
      </c>
      <c r="L8678" s="16">
        <f>IF(Table1[[#This Row],[Ordem_insumos]]&lt;&gt;0,VLOOKUP(Table1[[#This Row],[Codigo_servico]],Preencher_Orcamento!$B:$D,3,FALSE)*Table1[[#This Row],[Qtde_insumo]],"")</f>
        <v>0</v>
      </c>
      <c r="M8678" s="16">
        <f>IF(Table1[[#This Row],[Ordem_insumos]]&lt;&gt;0,VLOOKUP(Table1[[#This Row],[Codigo_servico]],Preencher_Orcamento!$B:$D,3,FALSE)*Table1[[#This Row],[Subtotal_insumo]],"")</f>
        <v>0</v>
      </c>
    </row>
    <row r="8679" spans="1:13" ht="26.25" x14ac:dyDescent="0.25">
      <c r="A8679" s="6">
        <v>101351</v>
      </c>
      <c r="B8679" s="126">
        <v>2</v>
      </c>
      <c r="C8679" s="133"/>
      <c r="D8679" s="134">
        <v>75657</v>
      </c>
      <c r="E8679" s="7" t="s">
        <v>1861</v>
      </c>
      <c r="F8679" s="8" t="s">
        <v>457</v>
      </c>
      <c r="G8679" s="16">
        <f>IFERROR(VLOOKUP(Table1[[#This Row],[Codigo_insumo]],BD_Insumos!$B:$E,4),"")</f>
        <v>70.668999999999997</v>
      </c>
      <c r="H8679" s="140">
        <v>1</v>
      </c>
      <c r="I8679" s="9"/>
      <c r="J8679" s="22">
        <f t="shared" si="135"/>
        <v>70.668999999999997</v>
      </c>
      <c r="K8679" s="22" t="str">
        <f>IF(I8679&lt;&gt;"",SUMIF(Table1[Codigo_servico],A8679,Table1[Subtotal_insumo]),"")</f>
        <v/>
      </c>
      <c r="L8679" s="16">
        <f>IF(Table1[[#This Row],[Ordem_insumos]]&lt;&gt;0,VLOOKUP(Table1[[#This Row],[Codigo_servico]],Preencher_Orcamento!$B:$D,3,FALSE)*Table1[[#This Row],[Qtde_insumo]],"")</f>
        <v>0</v>
      </c>
      <c r="M8679" s="16">
        <f>IF(Table1[[#This Row],[Ordem_insumos]]&lt;&gt;0,VLOOKUP(Table1[[#This Row],[Codigo_servico]],Preencher_Orcamento!$B:$D,3,FALSE)*Table1[[#This Row],[Subtotal_insumo]],"")</f>
        <v>0</v>
      </c>
    </row>
    <row r="8680" spans="1:13" ht="26.25" x14ac:dyDescent="0.25">
      <c r="A8680" s="6">
        <v>101351</v>
      </c>
      <c r="B8680" s="126">
        <v>3</v>
      </c>
      <c r="C8680" s="133"/>
      <c r="D8680" s="134">
        <v>74810</v>
      </c>
      <c r="E8680" s="7" t="s">
        <v>1816</v>
      </c>
      <c r="F8680" s="8" t="s">
        <v>457</v>
      </c>
      <c r="G8680" s="18">
        <f>IFERROR(VLOOKUP(Table1[[#This Row],[Codigo_insumo]],BD_Insumos!$B:$E,4),"")</f>
        <v>27.514800000000001</v>
      </c>
      <c r="H8680" s="140">
        <v>1</v>
      </c>
      <c r="I8680" s="9"/>
      <c r="J8680" s="23">
        <f t="shared" si="135"/>
        <v>27.514800000000001</v>
      </c>
      <c r="K8680" s="22" t="str">
        <f>IF(I8680&lt;&gt;"",SUMIF(Table1[Codigo_servico],A8680,Table1[Subtotal_insumo]),"")</f>
        <v/>
      </c>
      <c r="L8680" s="18">
        <f>IF(Table1[[#This Row],[Ordem_insumos]]&lt;&gt;0,VLOOKUP(Table1[[#This Row],[Codigo_servico]],Preencher_Orcamento!$B:$D,3,FALSE)*Table1[[#This Row],[Qtde_insumo]],"")</f>
        <v>0</v>
      </c>
      <c r="M8680" s="18">
        <f>IF(Table1[[#This Row],[Ordem_insumos]]&lt;&gt;0,VLOOKUP(Table1[[#This Row],[Codigo_servico]],Preencher_Orcamento!$B:$D,3,FALSE)*Table1[[#This Row],[Subtotal_insumo]],"")</f>
        <v>0</v>
      </c>
    </row>
    <row r="8681" spans="1:13" x14ac:dyDescent="0.25">
      <c r="A8681" s="6">
        <v>101351</v>
      </c>
      <c r="B8681" s="126">
        <v>4</v>
      </c>
      <c r="C8681" s="133"/>
      <c r="D8681" s="134">
        <v>79640</v>
      </c>
      <c r="E8681" s="7" t="s">
        <v>2022</v>
      </c>
      <c r="F8681" s="8" t="s">
        <v>5</v>
      </c>
      <c r="G8681" s="18">
        <f>IFERROR(VLOOKUP(Table1[[#This Row],[Codigo_insumo]],BD_Insumos!$B:$E,4),"")</f>
        <v>0.14910000000000001</v>
      </c>
      <c r="H8681" s="140">
        <v>1</v>
      </c>
      <c r="I8681" s="9"/>
      <c r="J8681" s="23">
        <f t="shared" si="135"/>
        <v>0.14910000000000001</v>
      </c>
      <c r="K8681" s="22" t="str">
        <f>IF(I8681&lt;&gt;"",SUMIF(Table1[Codigo_servico],A8681,Table1[Subtotal_insumo]),"")</f>
        <v/>
      </c>
      <c r="L8681" s="18">
        <f>IF(Table1[[#This Row],[Ordem_insumos]]&lt;&gt;0,VLOOKUP(Table1[[#This Row],[Codigo_servico]],Preencher_Orcamento!$B:$D,3,FALSE)*Table1[[#This Row],[Qtde_insumo]],"")</f>
        <v>0</v>
      </c>
      <c r="M8681" s="18">
        <f>IF(Table1[[#This Row],[Ordem_insumos]]&lt;&gt;0,VLOOKUP(Table1[[#This Row],[Codigo_servico]],Preencher_Orcamento!$B:$D,3,FALSE)*Table1[[#This Row],[Subtotal_insumo]],"")</f>
        <v>0</v>
      </c>
    </row>
    <row r="8682" spans="1:13" ht="39" x14ac:dyDescent="0.25">
      <c r="A8682" s="6">
        <v>101351</v>
      </c>
      <c r="B8682" s="126">
        <v>5</v>
      </c>
      <c r="C8682" s="133"/>
      <c r="D8682" s="134">
        <v>76821</v>
      </c>
      <c r="E8682" s="7" t="s">
        <v>1919</v>
      </c>
      <c r="F8682" s="8" t="s">
        <v>457</v>
      </c>
      <c r="G8682" s="18">
        <f>IFERROR(VLOOKUP(Table1[[#This Row],[Codigo_insumo]],BD_Insumos!$B:$E,4),"")</f>
        <v>166.48070000000001</v>
      </c>
      <c r="H8682" s="140">
        <v>1</v>
      </c>
      <c r="I8682" s="9"/>
      <c r="J8682" s="23">
        <f t="shared" si="135"/>
        <v>166.48070000000001</v>
      </c>
      <c r="K8682" s="22" t="str">
        <f>IF(I8682&lt;&gt;"",SUMIF(Table1[Codigo_servico],A8682,Table1[Subtotal_insumo]),"")</f>
        <v/>
      </c>
      <c r="L8682" s="18">
        <f>IF(Table1[[#This Row],[Ordem_insumos]]&lt;&gt;0,VLOOKUP(Table1[[#This Row],[Codigo_servico]],Preencher_Orcamento!$B:$D,3,FALSE)*Table1[[#This Row],[Qtde_insumo]],"")</f>
        <v>0</v>
      </c>
      <c r="M8682" s="18">
        <f>IF(Table1[[#This Row],[Ordem_insumos]]&lt;&gt;0,VLOOKUP(Table1[[#This Row],[Codigo_servico]],Preencher_Orcamento!$B:$D,3,FALSE)*Table1[[#This Row],[Subtotal_insumo]],"")</f>
        <v>0</v>
      </c>
    </row>
    <row r="8683" spans="1:13" x14ac:dyDescent="0.25">
      <c r="A8683" s="6">
        <v>101351</v>
      </c>
      <c r="B8683" s="126">
        <v>6</v>
      </c>
      <c r="C8683" s="133"/>
      <c r="D8683" s="134">
        <v>2035</v>
      </c>
      <c r="E8683" s="7" t="s">
        <v>2190</v>
      </c>
      <c r="F8683" s="8" t="s">
        <v>2140</v>
      </c>
      <c r="G8683" s="18">
        <f>IFERROR(VLOOKUP(Table1[[#This Row],[Codigo_insumo]],BD_Insumos!$B:$E,4),"")</f>
        <v>17.275965903920998</v>
      </c>
      <c r="H8683" s="140">
        <v>1.5</v>
      </c>
      <c r="I8683" s="9"/>
      <c r="J8683" s="23">
        <f t="shared" si="135"/>
        <v>25.913948855881497</v>
      </c>
      <c r="K8683" s="22" t="str">
        <f>IF(I8683&lt;&gt;"",SUMIF(Table1[Codigo_servico],A8683,Table1[Subtotal_insumo]),"")</f>
        <v/>
      </c>
      <c r="L8683" s="18">
        <f>IF(Table1[[#This Row],[Ordem_insumos]]&lt;&gt;0,VLOOKUP(Table1[[#This Row],[Codigo_servico]],Preencher_Orcamento!$B:$D,3,FALSE)*Table1[[#This Row],[Qtde_insumo]],"")</f>
        <v>0</v>
      </c>
      <c r="M8683" s="18">
        <f>IF(Table1[[#This Row],[Ordem_insumos]]&lt;&gt;0,VLOOKUP(Table1[[#This Row],[Codigo_servico]],Preencher_Orcamento!$B:$D,3,FALSE)*Table1[[#This Row],[Subtotal_insumo]],"")</f>
        <v>0</v>
      </c>
    </row>
    <row r="8684" spans="1:13" x14ac:dyDescent="0.25">
      <c r="A8684" s="3">
        <v>101352</v>
      </c>
      <c r="B8684" s="125">
        <v>0</v>
      </c>
      <c r="C8684" s="131" t="s">
        <v>4021</v>
      </c>
      <c r="D8684" s="132"/>
      <c r="E8684" s="4"/>
      <c r="F8684" s="4"/>
      <c r="G8684" s="17" t="str">
        <f>IFERROR(VLOOKUP(Table1[[#This Row],[Codigo_insumo]],BD_Insumos!$B:$E,4),"")</f>
        <v/>
      </c>
      <c r="H8684" s="139"/>
      <c r="I8684" s="5" t="s">
        <v>457</v>
      </c>
      <c r="J8684" s="20" t="str">
        <f t="shared" si="135"/>
        <v/>
      </c>
      <c r="K8684" s="21">
        <f>IF(I8684&lt;&gt;"",SUMIF(Table1[Codigo_servico],A8684,Table1[Subtotal_insumo]),"")</f>
        <v>496.14792674102443</v>
      </c>
      <c r="L8684" s="17" t="str">
        <f>IF(Table1[[#This Row],[Ordem_insumos]]&lt;&gt;0,VLOOKUP(Table1[[#This Row],[Codigo_servico]],Preencher_Orcamento!$B:$D,3,FALSE)*Table1[[#This Row],[Qtde_insumo]],"")</f>
        <v/>
      </c>
      <c r="M8684" s="17" t="str">
        <f>IF(Table1[[#This Row],[Ordem_insumos]]&lt;&gt;0,VLOOKUP(Table1[[#This Row],[Codigo_servico]],Preencher_Orcamento!$B:$D,3,FALSE)*Table1[[#This Row],[Subtotal_insumo]],"")</f>
        <v/>
      </c>
    </row>
    <row r="8685" spans="1:13" x14ac:dyDescent="0.25">
      <c r="A8685" s="6">
        <v>101352</v>
      </c>
      <c r="B8685" s="126">
        <v>1</v>
      </c>
      <c r="C8685" s="133"/>
      <c r="D8685" s="134">
        <v>2035</v>
      </c>
      <c r="E8685" s="7" t="s">
        <v>2190</v>
      </c>
      <c r="F8685" s="8" t="s">
        <v>2140</v>
      </c>
      <c r="G8685" s="16">
        <f>IFERROR(VLOOKUP(Table1[[#This Row],[Codigo_insumo]],BD_Insumos!$B:$E,4),"")</f>
        <v>17.275965903920998</v>
      </c>
      <c r="H8685" s="140">
        <v>1.5</v>
      </c>
      <c r="I8685" s="9"/>
      <c r="J8685" s="22">
        <f t="shared" si="135"/>
        <v>25.913948855881497</v>
      </c>
      <c r="K8685" s="22" t="str">
        <f>IF(I8685&lt;&gt;"",SUMIF(Table1[Codigo_servico],A8685,Table1[Subtotal_insumo]),"")</f>
        <v/>
      </c>
      <c r="L8685" s="16">
        <f>IF(Table1[[#This Row],[Ordem_insumos]]&lt;&gt;0,VLOOKUP(Table1[[#This Row],[Codigo_servico]],Preencher_Orcamento!$B:$D,3,FALSE)*Table1[[#This Row],[Qtde_insumo]],"")</f>
        <v>0</v>
      </c>
      <c r="M8685" s="16">
        <f>IF(Table1[[#This Row],[Ordem_insumos]]&lt;&gt;0,VLOOKUP(Table1[[#This Row],[Codigo_servico]],Preencher_Orcamento!$B:$D,3,FALSE)*Table1[[#This Row],[Subtotal_insumo]],"")</f>
        <v>0</v>
      </c>
    </row>
    <row r="8686" spans="1:13" ht="39" x14ac:dyDescent="0.25">
      <c r="A8686" s="6">
        <v>101352</v>
      </c>
      <c r="B8686" s="126">
        <v>2</v>
      </c>
      <c r="C8686" s="133"/>
      <c r="D8686" s="134">
        <v>76826</v>
      </c>
      <c r="E8686" s="7" t="s">
        <v>1923</v>
      </c>
      <c r="F8686" s="8" t="s">
        <v>457</v>
      </c>
      <c r="G8686" s="16">
        <f>IFERROR(VLOOKUP(Table1[[#This Row],[Codigo_insumo]],BD_Insumos!$B:$E,4),"")</f>
        <v>352.54469999999998</v>
      </c>
      <c r="H8686" s="140">
        <v>1</v>
      </c>
      <c r="I8686" s="9"/>
      <c r="J8686" s="22">
        <f t="shared" si="135"/>
        <v>352.54469999999998</v>
      </c>
      <c r="K8686" s="22" t="str">
        <f>IF(I8686&lt;&gt;"",SUMIF(Table1[Codigo_servico],A8686,Table1[Subtotal_insumo]),"")</f>
        <v/>
      </c>
      <c r="L8686" s="16">
        <f>IF(Table1[[#This Row],[Ordem_insumos]]&lt;&gt;0,VLOOKUP(Table1[[#This Row],[Codigo_servico]],Preencher_Orcamento!$B:$D,3,FALSE)*Table1[[#This Row],[Qtde_insumo]],"")</f>
        <v>0</v>
      </c>
      <c r="M8686" s="16">
        <f>IF(Table1[[#This Row],[Ordem_insumos]]&lt;&gt;0,VLOOKUP(Table1[[#This Row],[Codigo_servico]],Preencher_Orcamento!$B:$D,3,FALSE)*Table1[[#This Row],[Subtotal_insumo]],"")</f>
        <v>0</v>
      </c>
    </row>
    <row r="8687" spans="1:13" x14ac:dyDescent="0.25">
      <c r="A8687" s="6">
        <v>101352</v>
      </c>
      <c r="B8687" s="126">
        <v>3</v>
      </c>
      <c r="C8687" s="133"/>
      <c r="D8687" s="134">
        <v>2036</v>
      </c>
      <c r="E8687" s="7" t="s">
        <v>2191</v>
      </c>
      <c r="F8687" s="8" t="s">
        <v>2140</v>
      </c>
      <c r="G8687" s="18">
        <f>IFERROR(VLOOKUP(Table1[[#This Row],[Codigo_insumo]],BD_Insumos!$B:$E,4),"")</f>
        <v>12.90425192342871</v>
      </c>
      <c r="H8687" s="140">
        <v>1.5</v>
      </c>
      <c r="I8687" s="9"/>
      <c r="J8687" s="23">
        <f t="shared" si="135"/>
        <v>19.356377885143065</v>
      </c>
      <c r="K8687" s="22" t="str">
        <f>IF(I8687&lt;&gt;"",SUMIF(Table1[Codigo_servico],A8687,Table1[Subtotal_insumo]),"")</f>
        <v/>
      </c>
      <c r="L8687" s="18">
        <f>IF(Table1[[#This Row],[Ordem_insumos]]&lt;&gt;0,VLOOKUP(Table1[[#This Row],[Codigo_servico]],Preencher_Orcamento!$B:$D,3,FALSE)*Table1[[#This Row],[Qtde_insumo]],"")</f>
        <v>0</v>
      </c>
      <c r="M8687" s="18">
        <f>IF(Table1[[#This Row],[Ordem_insumos]]&lt;&gt;0,VLOOKUP(Table1[[#This Row],[Codigo_servico]],Preencher_Orcamento!$B:$D,3,FALSE)*Table1[[#This Row],[Subtotal_insumo]],"")</f>
        <v>0</v>
      </c>
    </row>
    <row r="8688" spans="1:13" ht="26.25" x14ac:dyDescent="0.25">
      <c r="A8688" s="6">
        <v>101352</v>
      </c>
      <c r="B8688" s="126">
        <v>4</v>
      </c>
      <c r="C8688" s="133"/>
      <c r="D8688" s="134">
        <v>75657</v>
      </c>
      <c r="E8688" s="7" t="s">
        <v>1861</v>
      </c>
      <c r="F8688" s="8" t="s">
        <v>457</v>
      </c>
      <c r="G8688" s="18">
        <f>IFERROR(VLOOKUP(Table1[[#This Row],[Codigo_insumo]],BD_Insumos!$B:$E,4),"")</f>
        <v>70.668999999999997</v>
      </c>
      <c r="H8688" s="140">
        <v>1</v>
      </c>
      <c r="I8688" s="9"/>
      <c r="J8688" s="23">
        <f t="shared" si="135"/>
        <v>70.668999999999997</v>
      </c>
      <c r="K8688" s="22" t="str">
        <f>IF(I8688&lt;&gt;"",SUMIF(Table1[Codigo_servico],A8688,Table1[Subtotal_insumo]),"")</f>
        <v/>
      </c>
      <c r="L8688" s="18">
        <f>IF(Table1[[#This Row],[Ordem_insumos]]&lt;&gt;0,VLOOKUP(Table1[[#This Row],[Codigo_servico]],Preencher_Orcamento!$B:$D,3,FALSE)*Table1[[#This Row],[Qtde_insumo]],"")</f>
        <v>0</v>
      </c>
      <c r="M8688" s="18">
        <f>IF(Table1[[#This Row],[Ordem_insumos]]&lt;&gt;0,VLOOKUP(Table1[[#This Row],[Codigo_servico]],Preencher_Orcamento!$B:$D,3,FALSE)*Table1[[#This Row],[Subtotal_insumo]],"")</f>
        <v>0</v>
      </c>
    </row>
    <row r="8689" spans="1:13" x14ac:dyDescent="0.25">
      <c r="A8689" s="6">
        <v>101352</v>
      </c>
      <c r="B8689" s="126">
        <v>5</v>
      </c>
      <c r="C8689" s="133"/>
      <c r="D8689" s="134">
        <v>79640</v>
      </c>
      <c r="E8689" s="7" t="s">
        <v>2022</v>
      </c>
      <c r="F8689" s="8" t="s">
        <v>5</v>
      </c>
      <c r="G8689" s="18">
        <f>IFERROR(VLOOKUP(Table1[[#This Row],[Codigo_insumo]],BD_Insumos!$B:$E,4),"")</f>
        <v>0.14910000000000001</v>
      </c>
      <c r="H8689" s="140">
        <v>1</v>
      </c>
      <c r="I8689" s="9"/>
      <c r="J8689" s="23">
        <f t="shared" si="135"/>
        <v>0.14910000000000001</v>
      </c>
      <c r="K8689" s="22" t="str">
        <f>IF(I8689&lt;&gt;"",SUMIF(Table1[Codigo_servico],A8689,Table1[Subtotal_insumo]),"")</f>
        <v/>
      </c>
      <c r="L8689" s="18">
        <f>IF(Table1[[#This Row],[Ordem_insumos]]&lt;&gt;0,VLOOKUP(Table1[[#This Row],[Codigo_servico]],Preencher_Orcamento!$B:$D,3,FALSE)*Table1[[#This Row],[Qtde_insumo]],"")</f>
        <v>0</v>
      </c>
      <c r="M8689" s="18">
        <f>IF(Table1[[#This Row],[Ordem_insumos]]&lt;&gt;0,VLOOKUP(Table1[[#This Row],[Codigo_servico]],Preencher_Orcamento!$B:$D,3,FALSE)*Table1[[#This Row],[Subtotal_insumo]],"")</f>
        <v>0</v>
      </c>
    </row>
    <row r="8690" spans="1:13" ht="26.25" x14ac:dyDescent="0.25">
      <c r="A8690" s="6">
        <v>101352</v>
      </c>
      <c r="B8690" s="126">
        <v>6</v>
      </c>
      <c r="C8690" s="133"/>
      <c r="D8690" s="134">
        <v>74810</v>
      </c>
      <c r="E8690" s="7" t="s">
        <v>1816</v>
      </c>
      <c r="F8690" s="8" t="s">
        <v>457</v>
      </c>
      <c r="G8690" s="18">
        <f>IFERROR(VLOOKUP(Table1[[#This Row],[Codigo_insumo]],BD_Insumos!$B:$E,4),"")</f>
        <v>27.514800000000001</v>
      </c>
      <c r="H8690" s="140">
        <v>1</v>
      </c>
      <c r="I8690" s="9"/>
      <c r="J8690" s="23">
        <f t="shared" si="135"/>
        <v>27.514800000000001</v>
      </c>
      <c r="K8690" s="22" t="str">
        <f>IF(I8690&lt;&gt;"",SUMIF(Table1[Codigo_servico],A8690,Table1[Subtotal_insumo]),"")</f>
        <v/>
      </c>
      <c r="L8690" s="18">
        <f>IF(Table1[[#This Row],[Ordem_insumos]]&lt;&gt;0,VLOOKUP(Table1[[#This Row],[Codigo_servico]],Preencher_Orcamento!$B:$D,3,FALSE)*Table1[[#This Row],[Qtde_insumo]],"")</f>
        <v>0</v>
      </c>
      <c r="M8690" s="18">
        <f>IF(Table1[[#This Row],[Ordem_insumos]]&lt;&gt;0,VLOOKUP(Table1[[#This Row],[Codigo_servico]],Preencher_Orcamento!$B:$D,3,FALSE)*Table1[[#This Row],[Subtotal_insumo]],"")</f>
        <v>0</v>
      </c>
    </row>
    <row r="8691" spans="1:13" x14ac:dyDescent="0.25">
      <c r="A8691" s="3">
        <v>101353</v>
      </c>
      <c r="B8691" s="125">
        <v>0</v>
      </c>
      <c r="C8691" s="131" t="s">
        <v>4022</v>
      </c>
      <c r="D8691" s="132"/>
      <c r="E8691" s="4"/>
      <c r="F8691" s="4"/>
      <c r="G8691" s="17" t="str">
        <f>IFERROR(VLOOKUP(Table1[[#This Row],[Codigo_insumo]],BD_Insumos!$B:$E,4),"")</f>
        <v/>
      </c>
      <c r="H8691" s="139"/>
      <c r="I8691" s="5" t="s">
        <v>457</v>
      </c>
      <c r="J8691" s="20" t="str">
        <f t="shared" si="135"/>
        <v/>
      </c>
      <c r="K8691" s="21">
        <f>IF(I8691&lt;&gt;"",SUMIF(Table1[Codigo_servico],A8691,Table1[Subtotal_insumo]),"")</f>
        <v>446.74242674102447</v>
      </c>
      <c r="L8691" s="17" t="str">
        <f>IF(Table1[[#This Row],[Ordem_insumos]]&lt;&gt;0,VLOOKUP(Table1[[#This Row],[Codigo_servico]],Preencher_Orcamento!$B:$D,3,FALSE)*Table1[[#This Row],[Qtde_insumo]],"")</f>
        <v/>
      </c>
      <c r="M8691" s="17" t="str">
        <f>IF(Table1[[#This Row],[Ordem_insumos]]&lt;&gt;0,VLOOKUP(Table1[[#This Row],[Codigo_servico]],Preencher_Orcamento!$B:$D,3,FALSE)*Table1[[#This Row],[Subtotal_insumo]],"")</f>
        <v/>
      </c>
    </row>
    <row r="8692" spans="1:13" ht="26.25" x14ac:dyDescent="0.25">
      <c r="A8692" s="6">
        <v>101353</v>
      </c>
      <c r="B8692" s="126">
        <v>1</v>
      </c>
      <c r="C8692" s="133"/>
      <c r="D8692" s="134">
        <v>75657</v>
      </c>
      <c r="E8692" s="7" t="s">
        <v>1861</v>
      </c>
      <c r="F8692" s="8" t="s">
        <v>457</v>
      </c>
      <c r="G8692" s="16">
        <f>IFERROR(VLOOKUP(Table1[[#This Row],[Codigo_insumo]],BD_Insumos!$B:$E,4),"")</f>
        <v>70.668999999999997</v>
      </c>
      <c r="H8692" s="140">
        <v>1</v>
      </c>
      <c r="I8692" s="9"/>
      <c r="J8692" s="22">
        <f t="shared" si="135"/>
        <v>70.668999999999997</v>
      </c>
      <c r="K8692" s="22" t="str">
        <f>IF(I8692&lt;&gt;"",SUMIF(Table1[Codigo_servico],A8692,Table1[Subtotal_insumo]),"")</f>
        <v/>
      </c>
      <c r="L8692" s="16">
        <f>IF(Table1[[#This Row],[Ordem_insumos]]&lt;&gt;0,VLOOKUP(Table1[[#This Row],[Codigo_servico]],Preencher_Orcamento!$B:$D,3,FALSE)*Table1[[#This Row],[Qtde_insumo]],"")</f>
        <v>0</v>
      </c>
      <c r="M8692" s="16">
        <f>IF(Table1[[#This Row],[Ordem_insumos]]&lt;&gt;0,VLOOKUP(Table1[[#This Row],[Codigo_servico]],Preencher_Orcamento!$B:$D,3,FALSE)*Table1[[#This Row],[Subtotal_insumo]],"")</f>
        <v>0</v>
      </c>
    </row>
    <row r="8693" spans="1:13" ht="39" x14ac:dyDescent="0.25">
      <c r="A8693" s="6">
        <v>101353</v>
      </c>
      <c r="B8693" s="126">
        <v>2</v>
      </c>
      <c r="C8693" s="133"/>
      <c r="D8693" s="134">
        <v>76827</v>
      </c>
      <c r="E8693" s="7" t="s">
        <v>1924</v>
      </c>
      <c r="F8693" s="8" t="s">
        <v>457</v>
      </c>
      <c r="G8693" s="16">
        <f>IFERROR(VLOOKUP(Table1[[#This Row],[Codigo_insumo]],BD_Insumos!$B:$E,4),"")</f>
        <v>303.13920000000002</v>
      </c>
      <c r="H8693" s="140">
        <v>1</v>
      </c>
      <c r="I8693" s="9"/>
      <c r="J8693" s="22">
        <f t="shared" si="135"/>
        <v>303.13920000000002</v>
      </c>
      <c r="K8693" s="22" t="str">
        <f>IF(I8693&lt;&gt;"",SUMIF(Table1[Codigo_servico],A8693,Table1[Subtotal_insumo]),"")</f>
        <v/>
      </c>
      <c r="L8693" s="16">
        <f>IF(Table1[[#This Row],[Ordem_insumos]]&lt;&gt;0,VLOOKUP(Table1[[#This Row],[Codigo_servico]],Preencher_Orcamento!$B:$D,3,FALSE)*Table1[[#This Row],[Qtde_insumo]],"")</f>
        <v>0</v>
      </c>
      <c r="M8693" s="16">
        <f>IF(Table1[[#This Row],[Ordem_insumos]]&lt;&gt;0,VLOOKUP(Table1[[#This Row],[Codigo_servico]],Preencher_Orcamento!$B:$D,3,FALSE)*Table1[[#This Row],[Subtotal_insumo]],"")</f>
        <v>0</v>
      </c>
    </row>
    <row r="8694" spans="1:13" ht="26.25" x14ac:dyDescent="0.25">
      <c r="A8694" s="6">
        <v>101353</v>
      </c>
      <c r="B8694" s="126">
        <v>3</v>
      </c>
      <c r="C8694" s="133"/>
      <c r="D8694" s="134">
        <v>74810</v>
      </c>
      <c r="E8694" s="7" t="s">
        <v>1816</v>
      </c>
      <c r="F8694" s="8" t="s">
        <v>457</v>
      </c>
      <c r="G8694" s="18">
        <f>IFERROR(VLOOKUP(Table1[[#This Row],[Codigo_insumo]],BD_Insumos!$B:$E,4),"")</f>
        <v>27.514800000000001</v>
      </c>
      <c r="H8694" s="140">
        <v>1</v>
      </c>
      <c r="I8694" s="9"/>
      <c r="J8694" s="23">
        <f t="shared" si="135"/>
        <v>27.514800000000001</v>
      </c>
      <c r="K8694" s="22" t="str">
        <f>IF(I8694&lt;&gt;"",SUMIF(Table1[Codigo_servico],A8694,Table1[Subtotal_insumo]),"")</f>
        <v/>
      </c>
      <c r="L8694" s="18">
        <f>IF(Table1[[#This Row],[Ordem_insumos]]&lt;&gt;0,VLOOKUP(Table1[[#This Row],[Codigo_servico]],Preencher_Orcamento!$B:$D,3,FALSE)*Table1[[#This Row],[Qtde_insumo]],"")</f>
        <v>0</v>
      </c>
      <c r="M8694" s="18">
        <f>IF(Table1[[#This Row],[Ordem_insumos]]&lt;&gt;0,VLOOKUP(Table1[[#This Row],[Codigo_servico]],Preencher_Orcamento!$B:$D,3,FALSE)*Table1[[#This Row],[Subtotal_insumo]],"")</f>
        <v>0</v>
      </c>
    </row>
    <row r="8695" spans="1:13" x14ac:dyDescent="0.25">
      <c r="A8695" s="6">
        <v>101353</v>
      </c>
      <c r="B8695" s="126">
        <v>4</v>
      </c>
      <c r="C8695" s="133"/>
      <c r="D8695" s="134">
        <v>2036</v>
      </c>
      <c r="E8695" s="7" t="s">
        <v>2191</v>
      </c>
      <c r="F8695" s="8" t="s">
        <v>2140</v>
      </c>
      <c r="G8695" s="18">
        <f>IFERROR(VLOOKUP(Table1[[#This Row],[Codigo_insumo]],BD_Insumos!$B:$E,4),"")</f>
        <v>12.90425192342871</v>
      </c>
      <c r="H8695" s="140">
        <v>1.5</v>
      </c>
      <c r="I8695" s="9"/>
      <c r="J8695" s="23">
        <f t="shared" si="135"/>
        <v>19.356377885143065</v>
      </c>
      <c r="K8695" s="22" t="str">
        <f>IF(I8695&lt;&gt;"",SUMIF(Table1[Codigo_servico],A8695,Table1[Subtotal_insumo]),"")</f>
        <v/>
      </c>
      <c r="L8695" s="18">
        <f>IF(Table1[[#This Row],[Ordem_insumos]]&lt;&gt;0,VLOOKUP(Table1[[#This Row],[Codigo_servico]],Preencher_Orcamento!$B:$D,3,FALSE)*Table1[[#This Row],[Qtde_insumo]],"")</f>
        <v>0</v>
      </c>
      <c r="M8695" s="18">
        <f>IF(Table1[[#This Row],[Ordem_insumos]]&lt;&gt;0,VLOOKUP(Table1[[#This Row],[Codigo_servico]],Preencher_Orcamento!$B:$D,3,FALSE)*Table1[[#This Row],[Subtotal_insumo]],"")</f>
        <v>0</v>
      </c>
    </row>
    <row r="8696" spans="1:13" x14ac:dyDescent="0.25">
      <c r="A8696" s="6">
        <v>101353</v>
      </c>
      <c r="B8696" s="126">
        <v>5</v>
      </c>
      <c r="C8696" s="133"/>
      <c r="D8696" s="134">
        <v>79640</v>
      </c>
      <c r="E8696" s="7" t="s">
        <v>2022</v>
      </c>
      <c r="F8696" s="8" t="s">
        <v>5</v>
      </c>
      <c r="G8696" s="18">
        <f>IFERROR(VLOOKUP(Table1[[#This Row],[Codigo_insumo]],BD_Insumos!$B:$E,4),"")</f>
        <v>0.14910000000000001</v>
      </c>
      <c r="H8696" s="140">
        <v>1</v>
      </c>
      <c r="I8696" s="9"/>
      <c r="J8696" s="23">
        <f t="shared" si="135"/>
        <v>0.14910000000000001</v>
      </c>
      <c r="K8696" s="22" t="str">
        <f>IF(I8696&lt;&gt;"",SUMIF(Table1[Codigo_servico],A8696,Table1[Subtotal_insumo]),"")</f>
        <v/>
      </c>
      <c r="L8696" s="18">
        <f>IF(Table1[[#This Row],[Ordem_insumos]]&lt;&gt;0,VLOOKUP(Table1[[#This Row],[Codigo_servico]],Preencher_Orcamento!$B:$D,3,FALSE)*Table1[[#This Row],[Qtde_insumo]],"")</f>
        <v>0</v>
      </c>
      <c r="M8696" s="18">
        <f>IF(Table1[[#This Row],[Ordem_insumos]]&lt;&gt;0,VLOOKUP(Table1[[#This Row],[Codigo_servico]],Preencher_Orcamento!$B:$D,3,FALSE)*Table1[[#This Row],[Subtotal_insumo]],"")</f>
        <v>0</v>
      </c>
    </row>
    <row r="8697" spans="1:13" x14ac:dyDescent="0.25">
      <c r="A8697" s="6">
        <v>101353</v>
      </c>
      <c r="B8697" s="126">
        <v>6</v>
      </c>
      <c r="C8697" s="133"/>
      <c r="D8697" s="134">
        <v>2035</v>
      </c>
      <c r="E8697" s="7" t="s">
        <v>2190</v>
      </c>
      <c r="F8697" s="8" t="s">
        <v>2140</v>
      </c>
      <c r="G8697" s="18">
        <f>IFERROR(VLOOKUP(Table1[[#This Row],[Codigo_insumo]],BD_Insumos!$B:$E,4),"")</f>
        <v>17.275965903920998</v>
      </c>
      <c r="H8697" s="140">
        <v>1.5</v>
      </c>
      <c r="I8697" s="9"/>
      <c r="J8697" s="23">
        <f t="shared" si="135"/>
        <v>25.913948855881497</v>
      </c>
      <c r="K8697" s="22" t="str">
        <f>IF(I8697&lt;&gt;"",SUMIF(Table1[Codigo_servico],A8697,Table1[Subtotal_insumo]),"")</f>
        <v/>
      </c>
      <c r="L8697" s="18">
        <f>IF(Table1[[#This Row],[Ordem_insumos]]&lt;&gt;0,VLOOKUP(Table1[[#This Row],[Codigo_servico]],Preencher_Orcamento!$B:$D,3,FALSE)*Table1[[#This Row],[Qtde_insumo]],"")</f>
        <v>0</v>
      </c>
      <c r="M8697" s="18">
        <f>IF(Table1[[#This Row],[Ordem_insumos]]&lt;&gt;0,VLOOKUP(Table1[[#This Row],[Codigo_servico]],Preencher_Orcamento!$B:$D,3,FALSE)*Table1[[#This Row],[Subtotal_insumo]],"")</f>
        <v>0</v>
      </c>
    </row>
    <row r="8698" spans="1:13" x14ac:dyDescent="0.25">
      <c r="A8698" s="3">
        <v>101355</v>
      </c>
      <c r="B8698" s="125">
        <v>0</v>
      </c>
      <c r="C8698" s="131" t="s">
        <v>4023</v>
      </c>
      <c r="D8698" s="132"/>
      <c r="E8698" s="4"/>
      <c r="F8698" s="4"/>
      <c r="G8698" s="17" t="str">
        <f>IFERROR(VLOOKUP(Table1[[#This Row],[Codigo_insumo]],BD_Insumos!$B:$E,4),"")</f>
        <v/>
      </c>
      <c r="H8698" s="139"/>
      <c r="I8698" s="5" t="s">
        <v>457</v>
      </c>
      <c r="J8698" s="20" t="str">
        <f t="shared" si="135"/>
        <v/>
      </c>
      <c r="K8698" s="21">
        <f>IF(I8698&lt;&gt;"",SUMIF(Table1[Codigo_servico],A8698,Table1[Subtotal_insumo]),"")</f>
        <v>512.58345348204921</v>
      </c>
      <c r="L8698" s="17" t="str">
        <f>IF(Table1[[#This Row],[Ordem_insumos]]&lt;&gt;0,VLOOKUP(Table1[[#This Row],[Codigo_servico]],Preencher_Orcamento!$B:$D,3,FALSE)*Table1[[#This Row],[Qtde_insumo]],"")</f>
        <v/>
      </c>
      <c r="M8698" s="17" t="str">
        <f>IF(Table1[[#This Row],[Ordem_insumos]]&lt;&gt;0,VLOOKUP(Table1[[#This Row],[Codigo_servico]],Preencher_Orcamento!$B:$D,3,FALSE)*Table1[[#This Row],[Subtotal_insumo]],"")</f>
        <v/>
      </c>
    </row>
    <row r="8699" spans="1:13" x14ac:dyDescent="0.25">
      <c r="A8699" s="6">
        <v>101355</v>
      </c>
      <c r="B8699" s="126">
        <v>1</v>
      </c>
      <c r="C8699" s="133"/>
      <c r="D8699" s="134">
        <v>79640</v>
      </c>
      <c r="E8699" s="7" t="s">
        <v>2022</v>
      </c>
      <c r="F8699" s="8" t="s">
        <v>5</v>
      </c>
      <c r="G8699" s="16">
        <f>IFERROR(VLOOKUP(Table1[[#This Row],[Codigo_insumo]],BD_Insumos!$B:$E,4),"")</f>
        <v>0.14910000000000001</v>
      </c>
      <c r="H8699" s="140">
        <v>1</v>
      </c>
      <c r="I8699" s="9"/>
      <c r="J8699" s="22">
        <f t="shared" si="135"/>
        <v>0.14910000000000001</v>
      </c>
      <c r="K8699" s="22" t="str">
        <f>IF(I8699&lt;&gt;"",SUMIF(Table1[Codigo_servico],A8699,Table1[Subtotal_insumo]),"")</f>
        <v/>
      </c>
      <c r="L8699" s="16">
        <f>IF(Table1[[#This Row],[Ordem_insumos]]&lt;&gt;0,VLOOKUP(Table1[[#This Row],[Codigo_servico]],Preencher_Orcamento!$B:$D,3,FALSE)*Table1[[#This Row],[Qtde_insumo]],"")</f>
        <v>0</v>
      </c>
      <c r="M8699" s="16">
        <f>IF(Table1[[#This Row],[Ordem_insumos]]&lt;&gt;0,VLOOKUP(Table1[[#This Row],[Codigo_servico]],Preencher_Orcamento!$B:$D,3,FALSE)*Table1[[#This Row],[Subtotal_insumo]],"")</f>
        <v>0</v>
      </c>
    </row>
    <row r="8700" spans="1:13" x14ac:dyDescent="0.25">
      <c r="A8700" s="6">
        <v>101355</v>
      </c>
      <c r="B8700" s="126">
        <v>2</v>
      </c>
      <c r="C8700" s="133"/>
      <c r="D8700" s="134">
        <v>2035</v>
      </c>
      <c r="E8700" s="7" t="s">
        <v>2190</v>
      </c>
      <c r="F8700" s="8" t="s">
        <v>2140</v>
      </c>
      <c r="G8700" s="16">
        <f>IFERROR(VLOOKUP(Table1[[#This Row],[Codigo_insumo]],BD_Insumos!$B:$E,4),"")</f>
        <v>17.275965903920998</v>
      </c>
      <c r="H8700" s="140">
        <v>3</v>
      </c>
      <c r="I8700" s="9"/>
      <c r="J8700" s="22">
        <f t="shared" si="135"/>
        <v>51.827897711762994</v>
      </c>
      <c r="K8700" s="22" t="str">
        <f>IF(I8700&lt;&gt;"",SUMIF(Table1[Codigo_servico],A8700,Table1[Subtotal_insumo]),"")</f>
        <v/>
      </c>
      <c r="L8700" s="16">
        <f>IF(Table1[[#This Row],[Ordem_insumos]]&lt;&gt;0,VLOOKUP(Table1[[#This Row],[Codigo_servico]],Preencher_Orcamento!$B:$D,3,FALSE)*Table1[[#This Row],[Qtde_insumo]],"")</f>
        <v>0</v>
      </c>
      <c r="M8700" s="16">
        <f>IF(Table1[[#This Row],[Ordem_insumos]]&lt;&gt;0,VLOOKUP(Table1[[#This Row],[Codigo_servico]],Preencher_Orcamento!$B:$D,3,FALSE)*Table1[[#This Row],[Subtotal_insumo]],"")</f>
        <v>0</v>
      </c>
    </row>
    <row r="8701" spans="1:13" x14ac:dyDescent="0.25">
      <c r="A8701" s="6">
        <v>101355</v>
      </c>
      <c r="B8701" s="126">
        <v>3</v>
      </c>
      <c r="C8701" s="133"/>
      <c r="D8701" s="134">
        <v>2036</v>
      </c>
      <c r="E8701" s="7" t="s">
        <v>2191</v>
      </c>
      <c r="F8701" s="8" t="s">
        <v>2140</v>
      </c>
      <c r="G8701" s="18">
        <f>IFERROR(VLOOKUP(Table1[[#This Row],[Codigo_insumo]],BD_Insumos!$B:$E,4),"")</f>
        <v>12.90425192342871</v>
      </c>
      <c r="H8701" s="140">
        <v>3</v>
      </c>
      <c r="I8701" s="9"/>
      <c r="J8701" s="23">
        <f t="shared" si="135"/>
        <v>38.71275577028613</v>
      </c>
      <c r="K8701" s="22" t="str">
        <f>IF(I8701&lt;&gt;"",SUMIF(Table1[Codigo_servico],A8701,Table1[Subtotal_insumo]),"")</f>
        <v/>
      </c>
      <c r="L8701" s="18">
        <f>IF(Table1[[#This Row],[Ordem_insumos]]&lt;&gt;0,VLOOKUP(Table1[[#This Row],[Codigo_servico]],Preencher_Orcamento!$B:$D,3,FALSE)*Table1[[#This Row],[Qtde_insumo]],"")</f>
        <v>0</v>
      </c>
      <c r="M8701" s="18">
        <f>IF(Table1[[#This Row],[Ordem_insumos]]&lt;&gt;0,VLOOKUP(Table1[[#This Row],[Codigo_servico]],Preencher_Orcamento!$B:$D,3,FALSE)*Table1[[#This Row],[Subtotal_insumo]],"")</f>
        <v>0</v>
      </c>
    </row>
    <row r="8702" spans="1:13" ht="26.25" x14ac:dyDescent="0.25">
      <c r="A8702" s="6">
        <v>101355</v>
      </c>
      <c r="B8702" s="126">
        <v>4</v>
      </c>
      <c r="C8702" s="133"/>
      <c r="D8702" s="134">
        <v>74810</v>
      </c>
      <c r="E8702" s="7" t="s">
        <v>1816</v>
      </c>
      <c r="F8702" s="8" t="s">
        <v>457</v>
      </c>
      <c r="G8702" s="18">
        <f>IFERROR(VLOOKUP(Table1[[#This Row],[Codigo_insumo]],BD_Insumos!$B:$E,4),"")</f>
        <v>27.514800000000001</v>
      </c>
      <c r="H8702" s="140">
        <v>2</v>
      </c>
      <c r="I8702" s="9"/>
      <c r="J8702" s="23">
        <f t="shared" si="135"/>
        <v>55.029600000000002</v>
      </c>
      <c r="K8702" s="22" t="str">
        <f>IF(I8702&lt;&gt;"",SUMIF(Table1[Codigo_servico],A8702,Table1[Subtotal_insumo]),"")</f>
        <v/>
      </c>
      <c r="L8702" s="18">
        <f>IF(Table1[[#This Row],[Ordem_insumos]]&lt;&gt;0,VLOOKUP(Table1[[#This Row],[Codigo_servico]],Preencher_Orcamento!$B:$D,3,FALSE)*Table1[[#This Row],[Qtde_insumo]],"")</f>
        <v>0</v>
      </c>
      <c r="M8702" s="18">
        <f>IF(Table1[[#This Row],[Ordem_insumos]]&lt;&gt;0,VLOOKUP(Table1[[#This Row],[Codigo_servico]],Preencher_Orcamento!$B:$D,3,FALSE)*Table1[[#This Row],[Subtotal_insumo]],"")</f>
        <v>0</v>
      </c>
    </row>
    <row r="8703" spans="1:13" ht="26.25" x14ac:dyDescent="0.25">
      <c r="A8703" s="6">
        <v>101355</v>
      </c>
      <c r="B8703" s="126">
        <v>5</v>
      </c>
      <c r="C8703" s="133"/>
      <c r="D8703" s="134">
        <v>75657</v>
      </c>
      <c r="E8703" s="7" t="s">
        <v>1861</v>
      </c>
      <c r="F8703" s="8" t="s">
        <v>457</v>
      </c>
      <c r="G8703" s="18">
        <f>IFERROR(VLOOKUP(Table1[[#This Row],[Codigo_insumo]],BD_Insumos!$B:$E,4),"")</f>
        <v>70.668999999999997</v>
      </c>
      <c r="H8703" s="140">
        <v>2</v>
      </c>
      <c r="I8703" s="9"/>
      <c r="J8703" s="23">
        <f t="shared" si="135"/>
        <v>141.33799999999999</v>
      </c>
      <c r="K8703" s="22" t="str">
        <f>IF(I8703&lt;&gt;"",SUMIF(Table1[Codigo_servico],A8703,Table1[Subtotal_insumo]),"")</f>
        <v/>
      </c>
      <c r="L8703" s="18">
        <f>IF(Table1[[#This Row],[Ordem_insumos]]&lt;&gt;0,VLOOKUP(Table1[[#This Row],[Codigo_servico]],Preencher_Orcamento!$B:$D,3,FALSE)*Table1[[#This Row],[Qtde_insumo]],"")</f>
        <v>0</v>
      </c>
      <c r="M8703" s="18">
        <f>IF(Table1[[#This Row],[Ordem_insumos]]&lt;&gt;0,VLOOKUP(Table1[[#This Row],[Codigo_servico]],Preencher_Orcamento!$B:$D,3,FALSE)*Table1[[#This Row],[Subtotal_insumo]],"")</f>
        <v>0</v>
      </c>
    </row>
    <row r="8704" spans="1:13" ht="39" x14ac:dyDescent="0.25">
      <c r="A8704" s="6">
        <v>101355</v>
      </c>
      <c r="B8704" s="126">
        <v>6</v>
      </c>
      <c r="C8704" s="133"/>
      <c r="D8704" s="134">
        <v>76803</v>
      </c>
      <c r="E8704" s="7" t="s">
        <v>1916</v>
      </c>
      <c r="F8704" s="8" t="s">
        <v>457</v>
      </c>
      <c r="G8704" s="18">
        <f>IFERROR(VLOOKUP(Table1[[#This Row],[Codigo_insumo]],BD_Insumos!$B:$E,4),"")</f>
        <v>225.52610000000001</v>
      </c>
      <c r="H8704" s="140">
        <v>1</v>
      </c>
      <c r="I8704" s="9"/>
      <c r="J8704" s="23">
        <f t="shared" si="135"/>
        <v>225.52610000000001</v>
      </c>
      <c r="K8704" s="22" t="str">
        <f>IF(I8704&lt;&gt;"",SUMIF(Table1[Codigo_servico],A8704,Table1[Subtotal_insumo]),"")</f>
        <v/>
      </c>
      <c r="L8704" s="18">
        <f>IF(Table1[[#This Row],[Ordem_insumos]]&lt;&gt;0,VLOOKUP(Table1[[#This Row],[Codigo_servico]],Preencher_Orcamento!$B:$D,3,FALSE)*Table1[[#This Row],[Qtde_insumo]],"")</f>
        <v>0</v>
      </c>
      <c r="M8704" s="18">
        <f>IF(Table1[[#This Row],[Ordem_insumos]]&lt;&gt;0,VLOOKUP(Table1[[#This Row],[Codigo_servico]],Preencher_Orcamento!$B:$D,3,FALSE)*Table1[[#This Row],[Subtotal_insumo]],"")</f>
        <v>0</v>
      </c>
    </row>
    <row r="8705" spans="1:13" x14ac:dyDescent="0.25">
      <c r="A8705" s="3">
        <v>101357</v>
      </c>
      <c r="B8705" s="125">
        <v>0</v>
      </c>
      <c r="C8705" s="131" t="s">
        <v>4024</v>
      </c>
      <c r="D8705" s="132"/>
      <c r="E8705" s="4"/>
      <c r="F8705" s="4"/>
      <c r="G8705" s="17" t="str">
        <f>IFERROR(VLOOKUP(Table1[[#This Row],[Codigo_insumo]],BD_Insumos!$B:$E,4),"")</f>
        <v/>
      </c>
      <c r="H8705" s="139"/>
      <c r="I8705" s="5" t="s">
        <v>457</v>
      </c>
      <c r="J8705" s="20" t="str">
        <f t="shared" si="135"/>
        <v/>
      </c>
      <c r="K8705" s="21">
        <f>IF(I8705&lt;&gt;"",SUMIF(Table1[Codigo_servico],A8705,Table1[Subtotal_insumo]),"")</f>
        <v>844.1504534820491</v>
      </c>
      <c r="L8705" s="17" t="str">
        <f>IF(Table1[[#This Row],[Ordem_insumos]]&lt;&gt;0,VLOOKUP(Table1[[#This Row],[Codigo_servico]],Preencher_Orcamento!$B:$D,3,FALSE)*Table1[[#This Row],[Qtde_insumo]],"")</f>
        <v/>
      </c>
      <c r="M8705" s="17" t="str">
        <f>IF(Table1[[#This Row],[Ordem_insumos]]&lt;&gt;0,VLOOKUP(Table1[[#This Row],[Codigo_servico]],Preencher_Orcamento!$B:$D,3,FALSE)*Table1[[#This Row],[Subtotal_insumo]],"")</f>
        <v/>
      </c>
    </row>
    <row r="8706" spans="1:13" ht="26.25" x14ac:dyDescent="0.25">
      <c r="A8706" s="6">
        <v>101357</v>
      </c>
      <c r="B8706" s="126">
        <v>1</v>
      </c>
      <c r="C8706" s="133"/>
      <c r="D8706" s="134">
        <v>74810</v>
      </c>
      <c r="E8706" s="7" t="s">
        <v>1816</v>
      </c>
      <c r="F8706" s="8" t="s">
        <v>457</v>
      </c>
      <c r="G8706" s="16">
        <f>IFERROR(VLOOKUP(Table1[[#This Row],[Codigo_insumo]],BD_Insumos!$B:$E,4),"")</f>
        <v>27.514800000000001</v>
      </c>
      <c r="H8706" s="140">
        <v>2</v>
      </c>
      <c r="I8706" s="9"/>
      <c r="J8706" s="22">
        <f t="shared" ref="J8706:J8769" si="136">IF(I8706="",G8706*H8706,"")</f>
        <v>55.029600000000002</v>
      </c>
      <c r="K8706" s="22" t="str">
        <f>IF(I8706&lt;&gt;"",SUMIF(Table1[Codigo_servico],A8706,Table1[Subtotal_insumo]),"")</f>
        <v/>
      </c>
      <c r="L8706" s="16">
        <f>IF(Table1[[#This Row],[Ordem_insumos]]&lt;&gt;0,VLOOKUP(Table1[[#This Row],[Codigo_servico]],Preencher_Orcamento!$B:$D,3,FALSE)*Table1[[#This Row],[Qtde_insumo]],"")</f>
        <v>0</v>
      </c>
      <c r="M8706" s="16">
        <f>IF(Table1[[#This Row],[Ordem_insumos]]&lt;&gt;0,VLOOKUP(Table1[[#This Row],[Codigo_servico]],Preencher_Orcamento!$B:$D,3,FALSE)*Table1[[#This Row],[Subtotal_insumo]],"")</f>
        <v>0</v>
      </c>
    </row>
    <row r="8707" spans="1:13" ht="26.25" x14ac:dyDescent="0.25">
      <c r="A8707" s="6">
        <v>101357</v>
      </c>
      <c r="B8707" s="126">
        <v>2</v>
      </c>
      <c r="C8707" s="133"/>
      <c r="D8707" s="134">
        <v>75657</v>
      </c>
      <c r="E8707" s="7" t="s">
        <v>1861</v>
      </c>
      <c r="F8707" s="8" t="s">
        <v>457</v>
      </c>
      <c r="G8707" s="16">
        <f>IFERROR(VLOOKUP(Table1[[#This Row],[Codigo_insumo]],BD_Insumos!$B:$E,4),"")</f>
        <v>70.668999999999997</v>
      </c>
      <c r="H8707" s="140">
        <v>2</v>
      </c>
      <c r="I8707" s="9"/>
      <c r="J8707" s="22">
        <f t="shared" si="136"/>
        <v>141.33799999999999</v>
      </c>
      <c r="K8707" s="22" t="str">
        <f>IF(I8707&lt;&gt;"",SUMIF(Table1[Codigo_servico],A8707,Table1[Subtotal_insumo]),"")</f>
        <v/>
      </c>
      <c r="L8707" s="16">
        <f>IF(Table1[[#This Row],[Ordem_insumos]]&lt;&gt;0,VLOOKUP(Table1[[#This Row],[Codigo_servico]],Preencher_Orcamento!$B:$D,3,FALSE)*Table1[[#This Row],[Qtde_insumo]],"")</f>
        <v>0</v>
      </c>
      <c r="M8707" s="16">
        <f>IF(Table1[[#This Row],[Ordem_insumos]]&lt;&gt;0,VLOOKUP(Table1[[#This Row],[Codigo_servico]],Preencher_Orcamento!$B:$D,3,FALSE)*Table1[[#This Row],[Subtotal_insumo]],"")</f>
        <v>0</v>
      </c>
    </row>
    <row r="8708" spans="1:13" x14ac:dyDescent="0.25">
      <c r="A8708" s="6">
        <v>101357</v>
      </c>
      <c r="B8708" s="126">
        <v>3</v>
      </c>
      <c r="C8708" s="133"/>
      <c r="D8708" s="134">
        <v>2035</v>
      </c>
      <c r="E8708" s="7" t="s">
        <v>2190</v>
      </c>
      <c r="F8708" s="8" t="s">
        <v>2140</v>
      </c>
      <c r="G8708" s="18">
        <f>IFERROR(VLOOKUP(Table1[[#This Row],[Codigo_insumo]],BD_Insumos!$B:$E,4),"")</f>
        <v>17.275965903920998</v>
      </c>
      <c r="H8708" s="140">
        <v>3</v>
      </c>
      <c r="I8708" s="9"/>
      <c r="J8708" s="23">
        <f t="shared" si="136"/>
        <v>51.827897711762994</v>
      </c>
      <c r="K8708" s="22" t="str">
        <f>IF(I8708&lt;&gt;"",SUMIF(Table1[Codigo_servico],A8708,Table1[Subtotal_insumo]),"")</f>
        <v/>
      </c>
      <c r="L8708" s="18">
        <f>IF(Table1[[#This Row],[Ordem_insumos]]&lt;&gt;0,VLOOKUP(Table1[[#This Row],[Codigo_servico]],Preencher_Orcamento!$B:$D,3,FALSE)*Table1[[#This Row],[Qtde_insumo]],"")</f>
        <v>0</v>
      </c>
      <c r="M8708" s="18">
        <f>IF(Table1[[#This Row],[Ordem_insumos]]&lt;&gt;0,VLOOKUP(Table1[[#This Row],[Codigo_servico]],Preencher_Orcamento!$B:$D,3,FALSE)*Table1[[#This Row],[Subtotal_insumo]],"")</f>
        <v>0</v>
      </c>
    </row>
    <row r="8709" spans="1:13" x14ac:dyDescent="0.25">
      <c r="A8709" s="6">
        <v>101357</v>
      </c>
      <c r="B8709" s="126">
        <v>4</v>
      </c>
      <c r="C8709" s="133"/>
      <c r="D8709" s="134">
        <v>79640</v>
      </c>
      <c r="E8709" s="7" t="s">
        <v>2022</v>
      </c>
      <c r="F8709" s="8" t="s">
        <v>5</v>
      </c>
      <c r="G8709" s="18">
        <f>IFERROR(VLOOKUP(Table1[[#This Row],[Codigo_insumo]],BD_Insumos!$B:$E,4),"")</f>
        <v>0.14910000000000001</v>
      </c>
      <c r="H8709" s="140">
        <v>2</v>
      </c>
      <c r="I8709" s="9"/>
      <c r="J8709" s="23">
        <f t="shared" si="136"/>
        <v>0.29820000000000002</v>
      </c>
      <c r="K8709" s="22" t="str">
        <f>IF(I8709&lt;&gt;"",SUMIF(Table1[Codigo_servico],A8709,Table1[Subtotal_insumo]),"")</f>
        <v/>
      </c>
      <c r="L8709" s="18">
        <f>IF(Table1[[#This Row],[Ordem_insumos]]&lt;&gt;0,VLOOKUP(Table1[[#This Row],[Codigo_servico]],Preencher_Orcamento!$B:$D,3,FALSE)*Table1[[#This Row],[Qtde_insumo]],"")</f>
        <v>0</v>
      </c>
      <c r="M8709" s="18">
        <f>IF(Table1[[#This Row],[Ordem_insumos]]&lt;&gt;0,VLOOKUP(Table1[[#This Row],[Codigo_servico]],Preencher_Orcamento!$B:$D,3,FALSE)*Table1[[#This Row],[Subtotal_insumo]],"")</f>
        <v>0</v>
      </c>
    </row>
    <row r="8710" spans="1:13" x14ac:dyDescent="0.25">
      <c r="A8710" s="6">
        <v>101357</v>
      </c>
      <c r="B8710" s="126">
        <v>5</v>
      </c>
      <c r="C8710" s="133"/>
      <c r="D8710" s="134">
        <v>2036</v>
      </c>
      <c r="E8710" s="7" t="s">
        <v>2191</v>
      </c>
      <c r="F8710" s="8" t="s">
        <v>2140</v>
      </c>
      <c r="G8710" s="18">
        <f>IFERROR(VLOOKUP(Table1[[#This Row],[Codigo_insumo]],BD_Insumos!$B:$E,4),"")</f>
        <v>12.90425192342871</v>
      </c>
      <c r="H8710" s="140">
        <v>3</v>
      </c>
      <c r="I8710" s="9"/>
      <c r="J8710" s="23">
        <f t="shared" si="136"/>
        <v>38.71275577028613</v>
      </c>
      <c r="K8710" s="22" t="str">
        <f>IF(I8710&lt;&gt;"",SUMIF(Table1[Codigo_servico],A8710,Table1[Subtotal_insumo]),"")</f>
        <v/>
      </c>
      <c r="L8710" s="18">
        <f>IF(Table1[[#This Row],[Ordem_insumos]]&lt;&gt;0,VLOOKUP(Table1[[#This Row],[Codigo_servico]],Preencher_Orcamento!$B:$D,3,FALSE)*Table1[[#This Row],[Qtde_insumo]],"")</f>
        <v>0</v>
      </c>
      <c r="M8710" s="18">
        <f>IF(Table1[[#This Row],[Ordem_insumos]]&lt;&gt;0,VLOOKUP(Table1[[#This Row],[Codigo_servico]],Preencher_Orcamento!$B:$D,3,FALSE)*Table1[[#This Row],[Subtotal_insumo]],"")</f>
        <v>0</v>
      </c>
    </row>
    <row r="8711" spans="1:13" ht="39" x14ac:dyDescent="0.25">
      <c r="A8711" s="6">
        <v>101357</v>
      </c>
      <c r="B8711" s="126">
        <v>6</v>
      </c>
      <c r="C8711" s="133"/>
      <c r="D8711" s="134">
        <v>76807</v>
      </c>
      <c r="E8711" s="7" t="s">
        <v>1917</v>
      </c>
      <c r="F8711" s="8" t="s">
        <v>457</v>
      </c>
      <c r="G8711" s="18">
        <f>IFERROR(VLOOKUP(Table1[[#This Row],[Codigo_insumo]],BD_Insumos!$B:$E,4),"")</f>
        <v>556.94399999999996</v>
      </c>
      <c r="H8711" s="140">
        <v>1</v>
      </c>
      <c r="I8711" s="9"/>
      <c r="J8711" s="23">
        <f t="shared" si="136"/>
        <v>556.94399999999996</v>
      </c>
      <c r="K8711" s="22" t="str">
        <f>IF(I8711&lt;&gt;"",SUMIF(Table1[Codigo_servico],A8711,Table1[Subtotal_insumo]),"")</f>
        <v/>
      </c>
      <c r="L8711" s="18">
        <f>IF(Table1[[#This Row],[Ordem_insumos]]&lt;&gt;0,VLOOKUP(Table1[[#This Row],[Codigo_servico]],Preencher_Orcamento!$B:$D,3,FALSE)*Table1[[#This Row],[Qtde_insumo]],"")</f>
        <v>0</v>
      </c>
      <c r="M8711" s="18">
        <f>IF(Table1[[#This Row],[Ordem_insumos]]&lt;&gt;0,VLOOKUP(Table1[[#This Row],[Codigo_servico]],Preencher_Orcamento!$B:$D,3,FALSE)*Table1[[#This Row],[Subtotal_insumo]],"")</f>
        <v>0</v>
      </c>
    </row>
    <row r="8712" spans="1:13" x14ac:dyDescent="0.25">
      <c r="A8712" s="3">
        <v>101358</v>
      </c>
      <c r="B8712" s="125">
        <v>0</v>
      </c>
      <c r="C8712" s="131" t="s">
        <v>4025</v>
      </c>
      <c r="D8712" s="132"/>
      <c r="E8712" s="4"/>
      <c r="F8712" s="4"/>
      <c r="G8712" s="17" t="str">
        <f>IFERROR(VLOOKUP(Table1[[#This Row],[Codigo_insumo]],BD_Insumos!$B:$E,4),"")</f>
        <v/>
      </c>
      <c r="H8712" s="139"/>
      <c r="I8712" s="5" t="s">
        <v>457</v>
      </c>
      <c r="J8712" s="20" t="str">
        <f t="shared" si="136"/>
        <v/>
      </c>
      <c r="K8712" s="21">
        <f>IF(I8712&lt;&gt;"",SUMIF(Table1[Codigo_servico],A8712,Table1[Subtotal_insumo]),"")</f>
        <v>888.22772674102453</v>
      </c>
      <c r="L8712" s="17" t="str">
        <f>IF(Table1[[#This Row],[Ordem_insumos]]&lt;&gt;0,VLOOKUP(Table1[[#This Row],[Codigo_servico]],Preencher_Orcamento!$B:$D,3,FALSE)*Table1[[#This Row],[Qtde_insumo]],"")</f>
        <v/>
      </c>
      <c r="M8712" s="17" t="str">
        <f>IF(Table1[[#This Row],[Ordem_insumos]]&lt;&gt;0,VLOOKUP(Table1[[#This Row],[Codigo_servico]],Preencher_Orcamento!$B:$D,3,FALSE)*Table1[[#This Row],[Subtotal_insumo]],"")</f>
        <v/>
      </c>
    </row>
    <row r="8713" spans="1:13" ht="26.25" x14ac:dyDescent="0.25">
      <c r="A8713" s="6">
        <v>101358</v>
      </c>
      <c r="B8713" s="126">
        <v>1</v>
      </c>
      <c r="C8713" s="133"/>
      <c r="D8713" s="134">
        <v>74810</v>
      </c>
      <c r="E8713" s="7" t="s">
        <v>1816</v>
      </c>
      <c r="F8713" s="8" t="s">
        <v>457</v>
      </c>
      <c r="G8713" s="16">
        <f>IFERROR(VLOOKUP(Table1[[#This Row],[Codigo_insumo]],BD_Insumos!$B:$E,4),"")</f>
        <v>27.514800000000001</v>
      </c>
      <c r="H8713" s="140">
        <v>1</v>
      </c>
      <c r="I8713" s="9"/>
      <c r="J8713" s="22">
        <f t="shared" si="136"/>
        <v>27.514800000000001</v>
      </c>
      <c r="K8713" s="22" t="str">
        <f>IF(I8713&lt;&gt;"",SUMIF(Table1[Codigo_servico],A8713,Table1[Subtotal_insumo]),"")</f>
        <v/>
      </c>
      <c r="L8713" s="16">
        <f>IF(Table1[[#This Row],[Ordem_insumos]]&lt;&gt;0,VLOOKUP(Table1[[#This Row],[Codigo_servico]],Preencher_Orcamento!$B:$D,3,FALSE)*Table1[[#This Row],[Qtde_insumo]],"")</f>
        <v>0</v>
      </c>
      <c r="M8713" s="16">
        <f>IF(Table1[[#This Row],[Ordem_insumos]]&lt;&gt;0,VLOOKUP(Table1[[#This Row],[Codigo_servico]],Preencher_Orcamento!$B:$D,3,FALSE)*Table1[[#This Row],[Subtotal_insumo]],"")</f>
        <v>0</v>
      </c>
    </row>
    <row r="8714" spans="1:13" x14ac:dyDescent="0.25">
      <c r="A8714" s="6">
        <v>101358</v>
      </c>
      <c r="B8714" s="126">
        <v>2</v>
      </c>
      <c r="C8714" s="133"/>
      <c r="D8714" s="134">
        <v>2035</v>
      </c>
      <c r="E8714" s="7" t="s">
        <v>2190</v>
      </c>
      <c r="F8714" s="8" t="s">
        <v>2140</v>
      </c>
      <c r="G8714" s="16">
        <f>IFERROR(VLOOKUP(Table1[[#This Row],[Codigo_insumo]],BD_Insumos!$B:$E,4),"")</f>
        <v>17.275965903920998</v>
      </c>
      <c r="H8714" s="140">
        <v>1.5</v>
      </c>
      <c r="I8714" s="9"/>
      <c r="J8714" s="22">
        <f t="shared" si="136"/>
        <v>25.913948855881497</v>
      </c>
      <c r="K8714" s="22" t="str">
        <f>IF(I8714&lt;&gt;"",SUMIF(Table1[Codigo_servico],A8714,Table1[Subtotal_insumo]),"")</f>
        <v/>
      </c>
      <c r="L8714" s="16">
        <f>IF(Table1[[#This Row],[Ordem_insumos]]&lt;&gt;0,VLOOKUP(Table1[[#This Row],[Codigo_servico]],Preencher_Orcamento!$B:$D,3,FALSE)*Table1[[#This Row],[Qtde_insumo]],"")</f>
        <v>0</v>
      </c>
      <c r="M8714" s="16">
        <f>IF(Table1[[#This Row],[Ordem_insumos]]&lt;&gt;0,VLOOKUP(Table1[[#This Row],[Codigo_servico]],Preencher_Orcamento!$B:$D,3,FALSE)*Table1[[#This Row],[Subtotal_insumo]],"")</f>
        <v>0</v>
      </c>
    </row>
    <row r="8715" spans="1:13" ht="26.25" x14ac:dyDescent="0.25">
      <c r="A8715" s="6">
        <v>101358</v>
      </c>
      <c r="B8715" s="126">
        <v>3</v>
      </c>
      <c r="C8715" s="133"/>
      <c r="D8715" s="134">
        <v>75657</v>
      </c>
      <c r="E8715" s="7" t="s">
        <v>1861</v>
      </c>
      <c r="F8715" s="8" t="s">
        <v>457</v>
      </c>
      <c r="G8715" s="18">
        <f>IFERROR(VLOOKUP(Table1[[#This Row],[Codigo_insumo]],BD_Insumos!$B:$E,4),"")</f>
        <v>70.668999999999997</v>
      </c>
      <c r="H8715" s="140">
        <v>1</v>
      </c>
      <c r="I8715" s="9"/>
      <c r="J8715" s="23">
        <f t="shared" si="136"/>
        <v>70.668999999999997</v>
      </c>
      <c r="K8715" s="22" t="str">
        <f>IF(I8715&lt;&gt;"",SUMIF(Table1[Codigo_servico],A8715,Table1[Subtotal_insumo]),"")</f>
        <v/>
      </c>
      <c r="L8715" s="18">
        <f>IF(Table1[[#This Row],[Ordem_insumos]]&lt;&gt;0,VLOOKUP(Table1[[#This Row],[Codigo_servico]],Preencher_Orcamento!$B:$D,3,FALSE)*Table1[[#This Row],[Qtde_insumo]],"")</f>
        <v>0</v>
      </c>
      <c r="M8715" s="18">
        <f>IF(Table1[[#This Row],[Ordem_insumos]]&lt;&gt;0,VLOOKUP(Table1[[#This Row],[Codigo_servico]],Preencher_Orcamento!$B:$D,3,FALSE)*Table1[[#This Row],[Subtotal_insumo]],"")</f>
        <v>0</v>
      </c>
    </row>
    <row r="8716" spans="1:13" x14ac:dyDescent="0.25">
      <c r="A8716" s="6">
        <v>101358</v>
      </c>
      <c r="B8716" s="126">
        <v>4</v>
      </c>
      <c r="C8716" s="133"/>
      <c r="D8716" s="134">
        <v>2036</v>
      </c>
      <c r="E8716" s="7" t="s">
        <v>2191</v>
      </c>
      <c r="F8716" s="8" t="s">
        <v>2140</v>
      </c>
      <c r="G8716" s="18">
        <f>IFERROR(VLOOKUP(Table1[[#This Row],[Codigo_insumo]],BD_Insumos!$B:$E,4),"")</f>
        <v>12.90425192342871</v>
      </c>
      <c r="H8716" s="140">
        <v>1.5</v>
      </c>
      <c r="I8716" s="9"/>
      <c r="J8716" s="23">
        <f t="shared" si="136"/>
        <v>19.356377885143065</v>
      </c>
      <c r="K8716" s="22" t="str">
        <f>IF(I8716&lt;&gt;"",SUMIF(Table1[Codigo_servico],A8716,Table1[Subtotal_insumo]),"")</f>
        <v/>
      </c>
      <c r="L8716" s="18">
        <f>IF(Table1[[#This Row],[Ordem_insumos]]&lt;&gt;0,VLOOKUP(Table1[[#This Row],[Codigo_servico]],Preencher_Orcamento!$B:$D,3,FALSE)*Table1[[#This Row],[Qtde_insumo]],"")</f>
        <v>0</v>
      </c>
      <c r="M8716" s="18">
        <f>IF(Table1[[#This Row],[Ordem_insumos]]&lt;&gt;0,VLOOKUP(Table1[[#This Row],[Codigo_servico]],Preencher_Orcamento!$B:$D,3,FALSE)*Table1[[#This Row],[Subtotal_insumo]],"")</f>
        <v>0</v>
      </c>
    </row>
    <row r="8717" spans="1:13" ht="39" x14ac:dyDescent="0.25">
      <c r="A8717" s="6">
        <v>101358</v>
      </c>
      <c r="B8717" s="126">
        <v>5</v>
      </c>
      <c r="C8717" s="133"/>
      <c r="D8717" s="134">
        <v>76822</v>
      </c>
      <c r="E8717" s="7" t="s">
        <v>1920</v>
      </c>
      <c r="F8717" s="8" t="s">
        <v>457</v>
      </c>
      <c r="G8717" s="18">
        <f>IFERROR(VLOOKUP(Table1[[#This Row],[Codigo_insumo]],BD_Insumos!$B:$E,4),"")</f>
        <v>744.62450000000001</v>
      </c>
      <c r="H8717" s="140">
        <v>1</v>
      </c>
      <c r="I8717" s="9"/>
      <c r="J8717" s="23">
        <f t="shared" si="136"/>
        <v>744.62450000000001</v>
      </c>
      <c r="K8717" s="22" t="str">
        <f>IF(I8717&lt;&gt;"",SUMIF(Table1[Codigo_servico],A8717,Table1[Subtotal_insumo]),"")</f>
        <v/>
      </c>
      <c r="L8717" s="18">
        <f>IF(Table1[[#This Row],[Ordem_insumos]]&lt;&gt;0,VLOOKUP(Table1[[#This Row],[Codigo_servico]],Preencher_Orcamento!$B:$D,3,FALSE)*Table1[[#This Row],[Qtde_insumo]],"")</f>
        <v>0</v>
      </c>
      <c r="M8717" s="18">
        <f>IF(Table1[[#This Row],[Ordem_insumos]]&lt;&gt;0,VLOOKUP(Table1[[#This Row],[Codigo_servico]],Preencher_Orcamento!$B:$D,3,FALSE)*Table1[[#This Row],[Subtotal_insumo]],"")</f>
        <v>0</v>
      </c>
    </row>
    <row r="8718" spans="1:13" x14ac:dyDescent="0.25">
      <c r="A8718" s="6">
        <v>101358</v>
      </c>
      <c r="B8718" s="126">
        <v>6</v>
      </c>
      <c r="C8718" s="133"/>
      <c r="D8718" s="134">
        <v>79640</v>
      </c>
      <c r="E8718" s="7" t="s">
        <v>2022</v>
      </c>
      <c r="F8718" s="8" t="s">
        <v>5</v>
      </c>
      <c r="G8718" s="18">
        <f>IFERROR(VLOOKUP(Table1[[#This Row],[Codigo_insumo]],BD_Insumos!$B:$E,4),"")</f>
        <v>0.14910000000000001</v>
      </c>
      <c r="H8718" s="140">
        <v>1</v>
      </c>
      <c r="I8718" s="9"/>
      <c r="J8718" s="23">
        <f t="shared" si="136"/>
        <v>0.14910000000000001</v>
      </c>
      <c r="K8718" s="22" t="str">
        <f>IF(I8718&lt;&gt;"",SUMIF(Table1[Codigo_servico],A8718,Table1[Subtotal_insumo]),"")</f>
        <v/>
      </c>
      <c r="L8718" s="18">
        <f>IF(Table1[[#This Row],[Ordem_insumos]]&lt;&gt;0,VLOOKUP(Table1[[#This Row],[Codigo_servico]],Preencher_Orcamento!$B:$D,3,FALSE)*Table1[[#This Row],[Qtde_insumo]],"")</f>
        <v>0</v>
      </c>
      <c r="M8718" s="18">
        <f>IF(Table1[[#This Row],[Ordem_insumos]]&lt;&gt;0,VLOOKUP(Table1[[#This Row],[Codigo_servico]],Preencher_Orcamento!$B:$D,3,FALSE)*Table1[[#This Row],[Subtotal_insumo]],"")</f>
        <v>0</v>
      </c>
    </row>
    <row r="8719" spans="1:13" x14ac:dyDescent="0.25">
      <c r="A8719" s="3">
        <v>101359</v>
      </c>
      <c r="B8719" s="125">
        <v>0</v>
      </c>
      <c r="C8719" s="131" t="s">
        <v>4026</v>
      </c>
      <c r="D8719" s="132"/>
      <c r="E8719" s="4"/>
      <c r="F8719" s="4"/>
      <c r="G8719" s="17" t="str">
        <f>IFERROR(VLOOKUP(Table1[[#This Row],[Codigo_insumo]],BD_Insumos!$B:$E,4),"")</f>
        <v/>
      </c>
      <c r="H8719" s="139"/>
      <c r="I8719" s="5" t="s">
        <v>457</v>
      </c>
      <c r="J8719" s="20" t="str">
        <f t="shared" si="136"/>
        <v/>
      </c>
      <c r="K8719" s="21">
        <f>IF(I8719&lt;&gt;"",SUMIF(Table1[Codigo_servico],A8719,Table1[Subtotal_insumo]),"")</f>
        <v>922.93022674102451</v>
      </c>
      <c r="L8719" s="17" t="str">
        <f>IF(Table1[[#This Row],[Ordem_insumos]]&lt;&gt;0,VLOOKUP(Table1[[#This Row],[Codigo_servico]],Preencher_Orcamento!$B:$D,3,FALSE)*Table1[[#This Row],[Qtde_insumo]],"")</f>
        <v/>
      </c>
      <c r="M8719" s="17" t="str">
        <f>IF(Table1[[#This Row],[Ordem_insumos]]&lt;&gt;0,VLOOKUP(Table1[[#This Row],[Codigo_servico]],Preencher_Orcamento!$B:$D,3,FALSE)*Table1[[#This Row],[Subtotal_insumo]],"")</f>
        <v/>
      </c>
    </row>
    <row r="8720" spans="1:13" ht="39" x14ac:dyDescent="0.25">
      <c r="A8720" s="6">
        <v>101359</v>
      </c>
      <c r="B8720" s="126">
        <v>1</v>
      </c>
      <c r="C8720" s="133"/>
      <c r="D8720" s="134">
        <v>76823</v>
      </c>
      <c r="E8720" s="7" t="s">
        <v>1921</v>
      </c>
      <c r="F8720" s="8" t="s">
        <v>457</v>
      </c>
      <c r="G8720" s="16">
        <f>IFERROR(VLOOKUP(Table1[[#This Row],[Codigo_insumo]],BD_Insumos!$B:$E,4),"")</f>
        <v>779.327</v>
      </c>
      <c r="H8720" s="140">
        <v>1</v>
      </c>
      <c r="I8720" s="9"/>
      <c r="J8720" s="22">
        <f t="shared" si="136"/>
        <v>779.327</v>
      </c>
      <c r="K8720" s="22" t="str">
        <f>IF(I8720&lt;&gt;"",SUMIF(Table1[Codigo_servico],A8720,Table1[Subtotal_insumo]),"")</f>
        <v/>
      </c>
      <c r="L8720" s="16">
        <f>IF(Table1[[#This Row],[Ordem_insumos]]&lt;&gt;0,VLOOKUP(Table1[[#This Row],[Codigo_servico]],Preencher_Orcamento!$B:$D,3,FALSE)*Table1[[#This Row],[Qtde_insumo]],"")</f>
        <v>0</v>
      </c>
      <c r="M8720" s="16">
        <f>IF(Table1[[#This Row],[Ordem_insumos]]&lt;&gt;0,VLOOKUP(Table1[[#This Row],[Codigo_servico]],Preencher_Orcamento!$B:$D,3,FALSE)*Table1[[#This Row],[Subtotal_insumo]],"")</f>
        <v>0</v>
      </c>
    </row>
    <row r="8721" spans="1:13" ht="26.25" x14ac:dyDescent="0.25">
      <c r="A8721" s="6">
        <v>101359</v>
      </c>
      <c r="B8721" s="126">
        <v>2</v>
      </c>
      <c r="C8721" s="133"/>
      <c r="D8721" s="134">
        <v>74810</v>
      </c>
      <c r="E8721" s="7" t="s">
        <v>1816</v>
      </c>
      <c r="F8721" s="8" t="s">
        <v>457</v>
      </c>
      <c r="G8721" s="16">
        <f>IFERROR(VLOOKUP(Table1[[#This Row],[Codigo_insumo]],BD_Insumos!$B:$E,4),"")</f>
        <v>27.514800000000001</v>
      </c>
      <c r="H8721" s="140">
        <v>1</v>
      </c>
      <c r="I8721" s="9"/>
      <c r="J8721" s="22">
        <f t="shared" si="136"/>
        <v>27.514800000000001</v>
      </c>
      <c r="K8721" s="22" t="str">
        <f>IF(I8721&lt;&gt;"",SUMIF(Table1[Codigo_servico],A8721,Table1[Subtotal_insumo]),"")</f>
        <v/>
      </c>
      <c r="L8721" s="16">
        <f>IF(Table1[[#This Row],[Ordem_insumos]]&lt;&gt;0,VLOOKUP(Table1[[#This Row],[Codigo_servico]],Preencher_Orcamento!$B:$D,3,FALSE)*Table1[[#This Row],[Qtde_insumo]],"")</f>
        <v>0</v>
      </c>
      <c r="M8721" s="16">
        <f>IF(Table1[[#This Row],[Ordem_insumos]]&lt;&gt;0,VLOOKUP(Table1[[#This Row],[Codigo_servico]],Preencher_Orcamento!$B:$D,3,FALSE)*Table1[[#This Row],[Subtotal_insumo]],"")</f>
        <v>0</v>
      </c>
    </row>
    <row r="8722" spans="1:13" ht="26.25" x14ac:dyDescent="0.25">
      <c r="A8722" s="6">
        <v>101359</v>
      </c>
      <c r="B8722" s="126">
        <v>3</v>
      </c>
      <c r="C8722" s="133"/>
      <c r="D8722" s="134">
        <v>75657</v>
      </c>
      <c r="E8722" s="7" t="s">
        <v>1861</v>
      </c>
      <c r="F8722" s="8" t="s">
        <v>457</v>
      </c>
      <c r="G8722" s="18">
        <f>IFERROR(VLOOKUP(Table1[[#This Row],[Codigo_insumo]],BD_Insumos!$B:$E,4),"")</f>
        <v>70.668999999999997</v>
      </c>
      <c r="H8722" s="140">
        <v>1</v>
      </c>
      <c r="I8722" s="9"/>
      <c r="J8722" s="23">
        <f t="shared" si="136"/>
        <v>70.668999999999997</v>
      </c>
      <c r="K8722" s="22" t="str">
        <f>IF(I8722&lt;&gt;"",SUMIF(Table1[Codigo_servico],A8722,Table1[Subtotal_insumo]),"")</f>
        <v/>
      </c>
      <c r="L8722" s="18">
        <f>IF(Table1[[#This Row],[Ordem_insumos]]&lt;&gt;0,VLOOKUP(Table1[[#This Row],[Codigo_servico]],Preencher_Orcamento!$B:$D,3,FALSE)*Table1[[#This Row],[Qtde_insumo]],"")</f>
        <v>0</v>
      </c>
      <c r="M8722" s="18">
        <f>IF(Table1[[#This Row],[Ordem_insumos]]&lt;&gt;0,VLOOKUP(Table1[[#This Row],[Codigo_servico]],Preencher_Orcamento!$B:$D,3,FALSE)*Table1[[#This Row],[Subtotal_insumo]],"")</f>
        <v>0</v>
      </c>
    </row>
    <row r="8723" spans="1:13" x14ac:dyDescent="0.25">
      <c r="A8723" s="6">
        <v>101359</v>
      </c>
      <c r="B8723" s="126">
        <v>4</v>
      </c>
      <c r="C8723" s="133"/>
      <c r="D8723" s="134">
        <v>2035</v>
      </c>
      <c r="E8723" s="7" t="s">
        <v>2190</v>
      </c>
      <c r="F8723" s="8" t="s">
        <v>2140</v>
      </c>
      <c r="G8723" s="18">
        <f>IFERROR(VLOOKUP(Table1[[#This Row],[Codigo_insumo]],BD_Insumos!$B:$E,4),"")</f>
        <v>17.275965903920998</v>
      </c>
      <c r="H8723" s="140">
        <v>1.5</v>
      </c>
      <c r="I8723" s="9"/>
      <c r="J8723" s="23">
        <f t="shared" si="136"/>
        <v>25.913948855881497</v>
      </c>
      <c r="K8723" s="22" t="str">
        <f>IF(I8723&lt;&gt;"",SUMIF(Table1[Codigo_servico],A8723,Table1[Subtotal_insumo]),"")</f>
        <v/>
      </c>
      <c r="L8723" s="18">
        <f>IF(Table1[[#This Row],[Ordem_insumos]]&lt;&gt;0,VLOOKUP(Table1[[#This Row],[Codigo_servico]],Preencher_Orcamento!$B:$D,3,FALSE)*Table1[[#This Row],[Qtde_insumo]],"")</f>
        <v>0</v>
      </c>
      <c r="M8723" s="18">
        <f>IF(Table1[[#This Row],[Ordem_insumos]]&lt;&gt;0,VLOOKUP(Table1[[#This Row],[Codigo_servico]],Preencher_Orcamento!$B:$D,3,FALSE)*Table1[[#This Row],[Subtotal_insumo]],"")</f>
        <v>0</v>
      </c>
    </row>
    <row r="8724" spans="1:13" x14ac:dyDescent="0.25">
      <c r="A8724" s="6">
        <v>101359</v>
      </c>
      <c r="B8724" s="126">
        <v>5</v>
      </c>
      <c r="C8724" s="133"/>
      <c r="D8724" s="134">
        <v>2036</v>
      </c>
      <c r="E8724" s="7" t="s">
        <v>2191</v>
      </c>
      <c r="F8724" s="8" t="s">
        <v>2140</v>
      </c>
      <c r="G8724" s="18">
        <f>IFERROR(VLOOKUP(Table1[[#This Row],[Codigo_insumo]],BD_Insumos!$B:$E,4),"")</f>
        <v>12.90425192342871</v>
      </c>
      <c r="H8724" s="140">
        <v>1.5</v>
      </c>
      <c r="I8724" s="9"/>
      <c r="J8724" s="23">
        <f t="shared" si="136"/>
        <v>19.356377885143065</v>
      </c>
      <c r="K8724" s="22" t="str">
        <f>IF(I8724&lt;&gt;"",SUMIF(Table1[Codigo_servico],A8724,Table1[Subtotal_insumo]),"")</f>
        <v/>
      </c>
      <c r="L8724" s="18">
        <f>IF(Table1[[#This Row],[Ordem_insumos]]&lt;&gt;0,VLOOKUP(Table1[[#This Row],[Codigo_servico]],Preencher_Orcamento!$B:$D,3,FALSE)*Table1[[#This Row],[Qtde_insumo]],"")</f>
        <v>0</v>
      </c>
      <c r="M8724" s="18">
        <f>IF(Table1[[#This Row],[Ordem_insumos]]&lt;&gt;0,VLOOKUP(Table1[[#This Row],[Codigo_servico]],Preencher_Orcamento!$B:$D,3,FALSE)*Table1[[#This Row],[Subtotal_insumo]],"")</f>
        <v>0</v>
      </c>
    </row>
    <row r="8725" spans="1:13" x14ac:dyDescent="0.25">
      <c r="A8725" s="6">
        <v>101359</v>
      </c>
      <c r="B8725" s="126">
        <v>6</v>
      </c>
      <c r="C8725" s="133"/>
      <c r="D8725" s="134">
        <v>79640</v>
      </c>
      <c r="E8725" s="7" t="s">
        <v>2022</v>
      </c>
      <c r="F8725" s="8" t="s">
        <v>5</v>
      </c>
      <c r="G8725" s="18">
        <f>IFERROR(VLOOKUP(Table1[[#This Row],[Codigo_insumo]],BD_Insumos!$B:$E,4),"")</f>
        <v>0.14910000000000001</v>
      </c>
      <c r="H8725" s="140">
        <v>1</v>
      </c>
      <c r="I8725" s="9"/>
      <c r="J8725" s="23">
        <f t="shared" si="136"/>
        <v>0.14910000000000001</v>
      </c>
      <c r="K8725" s="22" t="str">
        <f>IF(I8725&lt;&gt;"",SUMIF(Table1[Codigo_servico],A8725,Table1[Subtotal_insumo]),"")</f>
        <v/>
      </c>
      <c r="L8725" s="18">
        <f>IF(Table1[[#This Row],[Ordem_insumos]]&lt;&gt;0,VLOOKUP(Table1[[#This Row],[Codigo_servico]],Preencher_Orcamento!$B:$D,3,FALSE)*Table1[[#This Row],[Qtde_insumo]],"")</f>
        <v>0</v>
      </c>
      <c r="M8725" s="18">
        <f>IF(Table1[[#This Row],[Ordem_insumos]]&lt;&gt;0,VLOOKUP(Table1[[#This Row],[Codigo_servico]],Preencher_Orcamento!$B:$D,3,FALSE)*Table1[[#This Row],[Subtotal_insumo]],"")</f>
        <v>0</v>
      </c>
    </row>
    <row r="8726" spans="1:13" x14ac:dyDescent="0.25">
      <c r="A8726" s="3">
        <v>101360</v>
      </c>
      <c r="B8726" s="125">
        <v>0</v>
      </c>
      <c r="C8726" s="131" t="s">
        <v>4027</v>
      </c>
      <c r="D8726" s="132"/>
      <c r="E8726" s="4"/>
      <c r="F8726" s="4"/>
      <c r="G8726" s="17" t="str">
        <f>IFERROR(VLOOKUP(Table1[[#This Row],[Codigo_insumo]],BD_Insumos!$B:$E,4),"")</f>
        <v/>
      </c>
      <c r="H8726" s="139"/>
      <c r="I8726" s="5" t="s">
        <v>457</v>
      </c>
      <c r="J8726" s="20" t="str">
        <f t="shared" si="136"/>
        <v/>
      </c>
      <c r="K8726" s="21">
        <f>IF(I8726&lt;&gt;"",SUMIF(Table1[Codigo_servico],A8726,Table1[Subtotal_insumo]),"")</f>
        <v>1065.1228267410245</v>
      </c>
      <c r="L8726" s="17" t="str">
        <f>IF(Table1[[#This Row],[Ordem_insumos]]&lt;&gt;0,VLOOKUP(Table1[[#This Row],[Codigo_servico]],Preencher_Orcamento!$B:$D,3,FALSE)*Table1[[#This Row],[Qtde_insumo]],"")</f>
        <v/>
      </c>
      <c r="M8726" s="17" t="str">
        <f>IF(Table1[[#This Row],[Ordem_insumos]]&lt;&gt;0,VLOOKUP(Table1[[#This Row],[Codigo_servico]],Preencher_Orcamento!$B:$D,3,FALSE)*Table1[[#This Row],[Subtotal_insumo]],"")</f>
        <v/>
      </c>
    </row>
    <row r="8727" spans="1:13" ht="26.25" x14ac:dyDescent="0.25">
      <c r="A8727" s="6">
        <v>101360</v>
      </c>
      <c r="B8727" s="126">
        <v>1</v>
      </c>
      <c r="C8727" s="133"/>
      <c r="D8727" s="134">
        <v>75657</v>
      </c>
      <c r="E8727" s="7" t="s">
        <v>1861</v>
      </c>
      <c r="F8727" s="8" t="s">
        <v>457</v>
      </c>
      <c r="G8727" s="16">
        <f>IFERROR(VLOOKUP(Table1[[#This Row],[Codigo_insumo]],BD_Insumos!$B:$E,4),"")</f>
        <v>70.668999999999997</v>
      </c>
      <c r="H8727" s="140">
        <v>1</v>
      </c>
      <c r="I8727" s="9"/>
      <c r="J8727" s="22">
        <f t="shared" si="136"/>
        <v>70.668999999999997</v>
      </c>
      <c r="K8727" s="22" t="str">
        <f>IF(I8727&lt;&gt;"",SUMIF(Table1[Codigo_servico],A8727,Table1[Subtotal_insumo]),"")</f>
        <v/>
      </c>
      <c r="L8727" s="16">
        <f>IF(Table1[[#This Row],[Ordem_insumos]]&lt;&gt;0,VLOOKUP(Table1[[#This Row],[Codigo_servico]],Preencher_Orcamento!$B:$D,3,FALSE)*Table1[[#This Row],[Qtde_insumo]],"")</f>
        <v>0</v>
      </c>
      <c r="M8727" s="16">
        <f>IF(Table1[[#This Row],[Ordem_insumos]]&lt;&gt;0,VLOOKUP(Table1[[#This Row],[Codigo_servico]],Preencher_Orcamento!$B:$D,3,FALSE)*Table1[[#This Row],[Subtotal_insumo]],"")</f>
        <v>0</v>
      </c>
    </row>
    <row r="8728" spans="1:13" ht="26.25" x14ac:dyDescent="0.25">
      <c r="A8728" s="6">
        <v>101360</v>
      </c>
      <c r="B8728" s="126">
        <v>2</v>
      </c>
      <c r="C8728" s="133"/>
      <c r="D8728" s="134">
        <v>74810</v>
      </c>
      <c r="E8728" s="7" t="s">
        <v>1816</v>
      </c>
      <c r="F8728" s="8" t="s">
        <v>457</v>
      </c>
      <c r="G8728" s="16">
        <f>IFERROR(VLOOKUP(Table1[[#This Row],[Codigo_insumo]],BD_Insumos!$B:$E,4),"")</f>
        <v>27.514800000000001</v>
      </c>
      <c r="H8728" s="140">
        <v>1</v>
      </c>
      <c r="I8728" s="9"/>
      <c r="J8728" s="22">
        <f t="shared" si="136"/>
        <v>27.514800000000001</v>
      </c>
      <c r="K8728" s="22" t="str">
        <f>IF(I8728&lt;&gt;"",SUMIF(Table1[Codigo_servico],A8728,Table1[Subtotal_insumo]),"")</f>
        <v/>
      </c>
      <c r="L8728" s="16">
        <f>IF(Table1[[#This Row],[Ordem_insumos]]&lt;&gt;0,VLOOKUP(Table1[[#This Row],[Codigo_servico]],Preencher_Orcamento!$B:$D,3,FALSE)*Table1[[#This Row],[Qtde_insumo]],"")</f>
        <v>0</v>
      </c>
      <c r="M8728" s="16">
        <f>IF(Table1[[#This Row],[Ordem_insumos]]&lt;&gt;0,VLOOKUP(Table1[[#This Row],[Codigo_servico]],Preencher_Orcamento!$B:$D,3,FALSE)*Table1[[#This Row],[Subtotal_insumo]],"")</f>
        <v>0</v>
      </c>
    </row>
    <row r="8729" spans="1:13" x14ac:dyDescent="0.25">
      <c r="A8729" s="6">
        <v>101360</v>
      </c>
      <c r="B8729" s="126">
        <v>3</v>
      </c>
      <c r="C8729" s="133"/>
      <c r="D8729" s="134">
        <v>2036</v>
      </c>
      <c r="E8729" s="7" t="s">
        <v>2191</v>
      </c>
      <c r="F8729" s="8" t="s">
        <v>2140</v>
      </c>
      <c r="G8729" s="18">
        <f>IFERROR(VLOOKUP(Table1[[#This Row],[Codigo_insumo]],BD_Insumos!$B:$E,4),"")</f>
        <v>12.90425192342871</v>
      </c>
      <c r="H8729" s="140">
        <v>1.5</v>
      </c>
      <c r="I8729" s="9"/>
      <c r="J8729" s="23">
        <f t="shared" si="136"/>
        <v>19.356377885143065</v>
      </c>
      <c r="K8729" s="22" t="str">
        <f>IF(I8729&lt;&gt;"",SUMIF(Table1[Codigo_servico],A8729,Table1[Subtotal_insumo]),"")</f>
        <v/>
      </c>
      <c r="L8729" s="18">
        <f>IF(Table1[[#This Row],[Ordem_insumos]]&lt;&gt;0,VLOOKUP(Table1[[#This Row],[Codigo_servico]],Preencher_Orcamento!$B:$D,3,FALSE)*Table1[[#This Row],[Qtde_insumo]],"")</f>
        <v>0</v>
      </c>
      <c r="M8729" s="18">
        <f>IF(Table1[[#This Row],[Ordem_insumos]]&lt;&gt;0,VLOOKUP(Table1[[#This Row],[Codigo_servico]],Preencher_Orcamento!$B:$D,3,FALSE)*Table1[[#This Row],[Subtotal_insumo]],"")</f>
        <v>0</v>
      </c>
    </row>
    <row r="8730" spans="1:13" x14ac:dyDescent="0.25">
      <c r="A8730" s="6">
        <v>101360</v>
      </c>
      <c r="B8730" s="126">
        <v>4</v>
      </c>
      <c r="C8730" s="133"/>
      <c r="D8730" s="134">
        <v>2035</v>
      </c>
      <c r="E8730" s="7" t="s">
        <v>2190</v>
      </c>
      <c r="F8730" s="8" t="s">
        <v>2140</v>
      </c>
      <c r="G8730" s="18">
        <f>IFERROR(VLOOKUP(Table1[[#This Row],[Codigo_insumo]],BD_Insumos!$B:$E,4),"")</f>
        <v>17.275965903920998</v>
      </c>
      <c r="H8730" s="140">
        <v>1.5</v>
      </c>
      <c r="I8730" s="9"/>
      <c r="J8730" s="23">
        <f t="shared" si="136"/>
        <v>25.913948855881497</v>
      </c>
      <c r="K8730" s="22" t="str">
        <f>IF(I8730&lt;&gt;"",SUMIF(Table1[Codigo_servico],A8730,Table1[Subtotal_insumo]),"")</f>
        <v/>
      </c>
      <c r="L8730" s="18">
        <f>IF(Table1[[#This Row],[Ordem_insumos]]&lt;&gt;0,VLOOKUP(Table1[[#This Row],[Codigo_servico]],Preencher_Orcamento!$B:$D,3,FALSE)*Table1[[#This Row],[Qtde_insumo]],"")</f>
        <v>0</v>
      </c>
      <c r="M8730" s="18">
        <f>IF(Table1[[#This Row],[Ordem_insumos]]&lt;&gt;0,VLOOKUP(Table1[[#This Row],[Codigo_servico]],Preencher_Orcamento!$B:$D,3,FALSE)*Table1[[#This Row],[Subtotal_insumo]],"")</f>
        <v>0</v>
      </c>
    </row>
    <row r="8731" spans="1:13" x14ac:dyDescent="0.25">
      <c r="A8731" s="6">
        <v>101360</v>
      </c>
      <c r="B8731" s="126">
        <v>5</v>
      </c>
      <c r="C8731" s="133"/>
      <c r="D8731" s="134">
        <v>79640</v>
      </c>
      <c r="E8731" s="7" t="s">
        <v>2022</v>
      </c>
      <c r="F8731" s="8" t="s">
        <v>5</v>
      </c>
      <c r="G8731" s="18">
        <f>IFERROR(VLOOKUP(Table1[[#This Row],[Codigo_insumo]],BD_Insumos!$B:$E,4),"")</f>
        <v>0.14910000000000001</v>
      </c>
      <c r="H8731" s="140">
        <v>1</v>
      </c>
      <c r="I8731" s="9"/>
      <c r="J8731" s="23">
        <f t="shared" si="136"/>
        <v>0.14910000000000001</v>
      </c>
      <c r="K8731" s="22" t="str">
        <f>IF(I8731&lt;&gt;"",SUMIF(Table1[Codigo_servico],A8731,Table1[Subtotal_insumo]),"")</f>
        <v/>
      </c>
      <c r="L8731" s="18">
        <f>IF(Table1[[#This Row],[Ordem_insumos]]&lt;&gt;0,VLOOKUP(Table1[[#This Row],[Codigo_servico]],Preencher_Orcamento!$B:$D,3,FALSE)*Table1[[#This Row],[Qtde_insumo]],"")</f>
        <v>0</v>
      </c>
      <c r="M8731" s="18">
        <f>IF(Table1[[#This Row],[Ordem_insumos]]&lt;&gt;0,VLOOKUP(Table1[[#This Row],[Codigo_servico]],Preencher_Orcamento!$B:$D,3,FALSE)*Table1[[#This Row],[Subtotal_insumo]],"")</f>
        <v>0</v>
      </c>
    </row>
    <row r="8732" spans="1:13" ht="39" x14ac:dyDescent="0.25">
      <c r="A8732" s="6">
        <v>101360</v>
      </c>
      <c r="B8732" s="126">
        <v>6</v>
      </c>
      <c r="C8732" s="133"/>
      <c r="D8732" s="134">
        <v>76824</v>
      </c>
      <c r="E8732" s="7" t="s">
        <v>1922</v>
      </c>
      <c r="F8732" s="8" t="s">
        <v>457</v>
      </c>
      <c r="G8732" s="18">
        <f>IFERROR(VLOOKUP(Table1[[#This Row],[Codigo_insumo]],BD_Insumos!$B:$E,4),"")</f>
        <v>921.51959999999997</v>
      </c>
      <c r="H8732" s="140">
        <v>1</v>
      </c>
      <c r="I8732" s="9"/>
      <c r="J8732" s="23">
        <f t="shared" si="136"/>
        <v>921.51959999999997</v>
      </c>
      <c r="K8732" s="22" t="str">
        <f>IF(I8732&lt;&gt;"",SUMIF(Table1[Codigo_servico],A8732,Table1[Subtotal_insumo]),"")</f>
        <v/>
      </c>
      <c r="L8732" s="18">
        <f>IF(Table1[[#This Row],[Ordem_insumos]]&lt;&gt;0,VLOOKUP(Table1[[#This Row],[Codigo_servico]],Preencher_Orcamento!$B:$D,3,FALSE)*Table1[[#This Row],[Qtde_insumo]],"")</f>
        <v>0</v>
      </c>
      <c r="M8732" s="18">
        <f>IF(Table1[[#This Row],[Ordem_insumos]]&lt;&gt;0,VLOOKUP(Table1[[#This Row],[Codigo_servico]],Preencher_Orcamento!$B:$D,3,FALSE)*Table1[[#This Row],[Subtotal_insumo]],"")</f>
        <v>0</v>
      </c>
    </row>
    <row r="8733" spans="1:13" x14ac:dyDescent="0.25">
      <c r="A8733" s="3">
        <v>101361</v>
      </c>
      <c r="B8733" s="125">
        <v>0</v>
      </c>
      <c r="C8733" s="131" t="s">
        <v>4028</v>
      </c>
      <c r="D8733" s="132"/>
      <c r="E8733" s="4"/>
      <c r="F8733" s="4"/>
      <c r="G8733" s="17" t="str">
        <f>IFERROR(VLOOKUP(Table1[[#This Row],[Codigo_insumo]],BD_Insumos!$B:$E,4),"")</f>
        <v/>
      </c>
      <c r="H8733" s="139"/>
      <c r="I8733" s="5" t="s">
        <v>457</v>
      </c>
      <c r="J8733" s="20" t="str">
        <f t="shared" si="136"/>
        <v/>
      </c>
      <c r="K8733" s="21">
        <f>IF(I8733&lt;&gt;"",SUMIF(Table1[Codigo_servico],A8733,Table1[Subtotal_insumo]),"")</f>
        <v>466.78202674102454</v>
      </c>
      <c r="L8733" s="17" t="str">
        <f>IF(Table1[[#This Row],[Ordem_insumos]]&lt;&gt;0,VLOOKUP(Table1[[#This Row],[Codigo_servico]],Preencher_Orcamento!$B:$D,3,FALSE)*Table1[[#This Row],[Qtde_insumo]],"")</f>
        <v/>
      </c>
      <c r="M8733" s="17" t="str">
        <f>IF(Table1[[#This Row],[Ordem_insumos]]&lt;&gt;0,VLOOKUP(Table1[[#This Row],[Codigo_servico]],Preencher_Orcamento!$B:$D,3,FALSE)*Table1[[#This Row],[Subtotal_insumo]],"")</f>
        <v/>
      </c>
    </row>
    <row r="8734" spans="1:13" x14ac:dyDescent="0.25">
      <c r="A8734" s="6">
        <v>101361</v>
      </c>
      <c r="B8734" s="126">
        <v>1</v>
      </c>
      <c r="C8734" s="133"/>
      <c r="D8734" s="134">
        <v>2036</v>
      </c>
      <c r="E8734" s="7" t="s">
        <v>2191</v>
      </c>
      <c r="F8734" s="8" t="s">
        <v>2140</v>
      </c>
      <c r="G8734" s="16">
        <f>IFERROR(VLOOKUP(Table1[[#This Row],[Codigo_insumo]],BD_Insumos!$B:$E,4),"")</f>
        <v>12.90425192342871</v>
      </c>
      <c r="H8734" s="140">
        <v>1.5</v>
      </c>
      <c r="I8734" s="9"/>
      <c r="J8734" s="22">
        <f t="shared" si="136"/>
        <v>19.356377885143065</v>
      </c>
      <c r="K8734" s="22" t="str">
        <f>IF(I8734&lt;&gt;"",SUMIF(Table1[Codigo_servico],A8734,Table1[Subtotal_insumo]),"")</f>
        <v/>
      </c>
      <c r="L8734" s="16">
        <f>IF(Table1[[#This Row],[Ordem_insumos]]&lt;&gt;0,VLOOKUP(Table1[[#This Row],[Codigo_servico]],Preencher_Orcamento!$B:$D,3,FALSE)*Table1[[#This Row],[Qtde_insumo]],"")</f>
        <v>0</v>
      </c>
      <c r="M8734" s="16">
        <f>IF(Table1[[#This Row],[Ordem_insumos]]&lt;&gt;0,VLOOKUP(Table1[[#This Row],[Codigo_servico]],Preencher_Orcamento!$B:$D,3,FALSE)*Table1[[#This Row],[Subtotal_insumo]],"")</f>
        <v>0</v>
      </c>
    </row>
    <row r="8735" spans="1:13" ht="26.25" x14ac:dyDescent="0.25">
      <c r="A8735" s="6">
        <v>101361</v>
      </c>
      <c r="B8735" s="126">
        <v>2</v>
      </c>
      <c r="C8735" s="133"/>
      <c r="D8735" s="134">
        <v>74810</v>
      </c>
      <c r="E8735" s="7" t="s">
        <v>1816</v>
      </c>
      <c r="F8735" s="8" t="s">
        <v>457</v>
      </c>
      <c r="G8735" s="16">
        <f>IFERROR(VLOOKUP(Table1[[#This Row],[Codigo_insumo]],BD_Insumos!$B:$E,4),"")</f>
        <v>27.514800000000001</v>
      </c>
      <c r="H8735" s="140">
        <v>1</v>
      </c>
      <c r="I8735" s="9"/>
      <c r="J8735" s="22">
        <f t="shared" si="136"/>
        <v>27.514800000000001</v>
      </c>
      <c r="K8735" s="22" t="str">
        <f>IF(I8735&lt;&gt;"",SUMIF(Table1[Codigo_servico],A8735,Table1[Subtotal_insumo]),"")</f>
        <v/>
      </c>
      <c r="L8735" s="16">
        <f>IF(Table1[[#This Row],[Ordem_insumos]]&lt;&gt;0,VLOOKUP(Table1[[#This Row],[Codigo_servico]],Preencher_Orcamento!$B:$D,3,FALSE)*Table1[[#This Row],[Qtde_insumo]],"")</f>
        <v>0</v>
      </c>
      <c r="M8735" s="16">
        <f>IF(Table1[[#This Row],[Ordem_insumos]]&lt;&gt;0,VLOOKUP(Table1[[#This Row],[Codigo_servico]],Preencher_Orcamento!$B:$D,3,FALSE)*Table1[[#This Row],[Subtotal_insumo]],"")</f>
        <v>0</v>
      </c>
    </row>
    <row r="8736" spans="1:13" ht="26.25" x14ac:dyDescent="0.25">
      <c r="A8736" s="6">
        <v>101361</v>
      </c>
      <c r="B8736" s="126">
        <v>3</v>
      </c>
      <c r="C8736" s="133"/>
      <c r="D8736" s="134">
        <v>76901</v>
      </c>
      <c r="E8736" s="7" t="s">
        <v>1930</v>
      </c>
      <c r="F8736" s="8" t="s">
        <v>457</v>
      </c>
      <c r="G8736" s="18">
        <f>IFERROR(VLOOKUP(Table1[[#This Row],[Codigo_insumo]],BD_Insumos!$B:$E,4),"")</f>
        <v>323.17880000000002</v>
      </c>
      <c r="H8736" s="140">
        <v>1</v>
      </c>
      <c r="I8736" s="9"/>
      <c r="J8736" s="23">
        <f t="shared" si="136"/>
        <v>323.17880000000002</v>
      </c>
      <c r="K8736" s="22" t="str">
        <f>IF(I8736&lt;&gt;"",SUMIF(Table1[Codigo_servico],A8736,Table1[Subtotal_insumo]),"")</f>
        <v/>
      </c>
      <c r="L8736" s="18">
        <f>IF(Table1[[#This Row],[Ordem_insumos]]&lt;&gt;0,VLOOKUP(Table1[[#This Row],[Codigo_servico]],Preencher_Orcamento!$B:$D,3,FALSE)*Table1[[#This Row],[Qtde_insumo]],"")</f>
        <v>0</v>
      </c>
      <c r="M8736" s="18">
        <f>IF(Table1[[#This Row],[Ordem_insumos]]&lt;&gt;0,VLOOKUP(Table1[[#This Row],[Codigo_servico]],Preencher_Orcamento!$B:$D,3,FALSE)*Table1[[#This Row],[Subtotal_insumo]],"")</f>
        <v>0</v>
      </c>
    </row>
    <row r="8737" spans="1:13" x14ac:dyDescent="0.25">
      <c r="A8737" s="6">
        <v>101361</v>
      </c>
      <c r="B8737" s="126">
        <v>4</v>
      </c>
      <c r="C8737" s="133"/>
      <c r="D8737" s="134">
        <v>2035</v>
      </c>
      <c r="E8737" s="7" t="s">
        <v>2190</v>
      </c>
      <c r="F8737" s="8" t="s">
        <v>2140</v>
      </c>
      <c r="G8737" s="18">
        <f>IFERROR(VLOOKUP(Table1[[#This Row],[Codigo_insumo]],BD_Insumos!$B:$E,4),"")</f>
        <v>17.275965903920998</v>
      </c>
      <c r="H8737" s="140">
        <v>1.5</v>
      </c>
      <c r="I8737" s="9"/>
      <c r="J8737" s="23">
        <f t="shared" si="136"/>
        <v>25.913948855881497</v>
      </c>
      <c r="K8737" s="22" t="str">
        <f>IF(I8737&lt;&gt;"",SUMIF(Table1[Codigo_servico],A8737,Table1[Subtotal_insumo]),"")</f>
        <v/>
      </c>
      <c r="L8737" s="18">
        <f>IF(Table1[[#This Row],[Ordem_insumos]]&lt;&gt;0,VLOOKUP(Table1[[#This Row],[Codigo_servico]],Preencher_Orcamento!$B:$D,3,FALSE)*Table1[[#This Row],[Qtde_insumo]],"")</f>
        <v>0</v>
      </c>
      <c r="M8737" s="18">
        <f>IF(Table1[[#This Row],[Ordem_insumos]]&lt;&gt;0,VLOOKUP(Table1[[#This Row],[Codigo_servico]],Preencher_Orcamento!$B:$D,3,FALSE)*Table1[[#This Row],[Subtotal_insumo]],"")</f>
        <v>0</v>
      </c>
    </row>
    <row r="8738" spans="1:13" ht="26.25" x14ac:dyDescent="0.25">
      <c r="A8738" s="6">
        <v>101361</v>
      </c>
      <c r="B8738" s="126">
        <v>5</v>
      </c>
      <c r="C8738" s="133"/>
      <c r="D8738" s="134">
        <v>75657</v>
      </c>
      <c r="E8738" s="7" t="s">
        <v>1861</v>
      </c>
      <c r="F8738" s="8" t="s">
        <v>457</v>
      </c>
      <c r="G8738" s="18">
        <f>IFERROR(VLOOKUP(Table1[[#This Row],[Codigo_insumo]],BD_Insumos!$B:$E,4),"")</f>
        <v>70.668999999999997</v>
      </c>
      <c r="H8738" s="140">
        <v>1</v>
      </c>
      <c r="I8738" s="9"/>
      <c r="J8738" s="23">
        <f t="shared" si="136"/>
        <v>70.668999999999997</v>
      </c>
      <c r="K8738" s="22" t="str">
        <f>IF(I8738&lt;&gt;"",SUMIF(Table1[Codigo_servico],A8738,Table1[Subtotal_insumo]),"")</f>
        <v/>
      </c>
      <c r="L8738" s="18">
        <f>IF(Table1[[#This Row],[Ordem_insumos]]&lt;&gt;0,VLOOKUP(Table1[[#This Row],[Codigo_servico]],Preencher_Orcamento!$B:$D,3,FALSE)*Table1[[#This Row],[Qtde_insumo]],"")</f>
        <v>0</v>
      </c>
      <c r="M8738" s="18">
        <f>IF(Table1[[#This Row],[Ordem_insumos]]&lt;&gt;0,VLOOKUP(Table1[[#This Row],[Codigo_servico]],Preencher_Orcamento!$B:$D,3,FALSE)*Table1[[#This Row],[Subtotal_insumo]],"")</f>
        <v>0</v>
      </c>
    </row>
    <row r="8739" spans="1:13" x14ac:dyDescent="0.25">
      <c r="A8739" s="6">
        <v>101361</v>
      </c>
      <c r="B8739" s="126">
        <v>6</v>
      </c>
      <c r="C8739" s="133"/>
      <c r="D8739" s="134">
        <v>79640</v>
      </c>
      <c r="E8739" s="7" t="s">
        <v>2022</v>
      </c>
      <c r="F8739" s="8" t="s">
        <v>5</v>
      </c>
      <c r="G8739" s="18">
        <f>IFERROR(VLOOKUP(Table1[[#This Row],[Codigo_insumo]],BD_Insumos!$B:$E,4),"")</f>
        <v>0.14910000000000001</v>
      </c>
      <c r="H8739" s="140">
        <v>1</v>
      </c>
      <c r="I8739" s="9"/>
      <c r="J8739" s="23">
        <f t="shared" si="136"/>
        <v>0.14910000000000001</v>
      </c>
      <c r="K8739" s="22" t="str">
        <f>IF(I8739&lt;&gt;"",SUMIF(Table1[Codigo_servico],A8739,Table1[Subtotal_insumo]),"")</f>
        <v/>
      </c>
      <c r="L8739" s="18">
        <f>IF(Table1[[#This Row],[Ordem_insumos]]&lt;&gt;0,VLOOKUP(Table1[[#This Row],[Codigo_servico]],Preencher_Orcamento!$B:$D,3,FALSE)*Table1[[#This Row],[Qtde_insumo]],"")</f>
        <v>0</v>
      </c>
      <c r="M8739" s="18">
        <f>IF(Table1[[#This Row],[Ordem_insumos]]&lt;&gt;0,VLOOKUP(Table1[[#This Row],[Codigo_servico]],Preencher_Orcamento!$B:$D,3,FALSE)*Table1[[#This Row],[Subtotal_insumo]],"")</f>
        <v>0</v>
      </c>
    </row>
    <row r="8740" spans="1:13" x14ac:dyDescent="0.25">
      <c r="A8740" s="3">
        <v>101370</v>
      </c>
      <c r="B8740" s="125">
        <v>0</v>
      </c>
      <c r="C8740" s="131" t="s">
        <v>4029</v>
      </c>
      <c r="D8740" s="132"/>
      <c r="E8740" s="4"/>
      <c r="F8740" s="4"/>
      <c r="G8740" s="17" t="str">
        <f>IFERROR(VLOOKUP(Table1[[#This Row],[Codigo_insumo]],BD_Insumos!$B:$E,4),"")</f>
        <v/>
      </c>
      <c r="H8740" s="139"/>
      <c r="I8740" s="5" t="s">
        <v>457</v>
      </c>
      <c r="J8740" s="20" t="str">
        <f t="shared" si="136"/>
        <v/>
      </c>
      <c r="K8740" s="21">
        <f>IF(I8740&lt;&gt;"",SUMIF(Table1[Codigo_servico],A8740,Table1[Subtotal_insumo]),"")</f>
        <v>710.99246827890954</v>
      </c>
      <c r="L8740" s="17" t="str">
        <f>IF(Table1[[#This Row],[Ordem_insumos]]&lt;&gt;0,VLOOKUP(Table1[[#This Row],[Codigo_servico]],Preencher_Orcamento!$B:$D,3,FALSE)*Table1[[#This Row],[Qtde_insumo]],"")</f>
        <v/>
      </c>
      <c r="M8740" s="17" t="str">
        <f>IF(Table1[[#This Row],[Ordem_insumos]]&lt;&gt;0,VLOOKUP(Table1[[#This Row],[Codigo_servico]],Preencher_Orcamento!$B:$D,3,FALSE)*Table1[[#This Row],[Subtotal_insumo]],"")</f>
        <v/>
      </c>
    </row>
    <row r="8741" spans="1:13" ht="26.25" x14ac:dyDescent="0.25">
      <c r="A8741" s="6">
        <v>101370</v>
      </c>
      <c r="B8741" s="126">
        <v>1</v>
      </c>
      <c r="C8741" s="133"/>
      <c r="D8741" s="134">
        <v>56810</v>
      </c>
      <c r="E8741" s="7" t="s">
        <v>1504</v>
      </c>
      <c r="F8741" s="8" t="s">
        <v>457</v>
      </c>
      <c r="G8741" s="16">
        <f>IFERROR(VLOOKUP(Table1[[#This Row],[Codigo_insumo]],BD_Insumos!$B:$E,4),"")</f>
        <v>648.39499999999998</v>
      </c>
      <c r="H8741" s="140">
        <v>1</v>
      </c>
      <c r="I8741" s="9"/>
      <c r="J8741" s="22">
        <f t="shared" si="136"/>
        <v>648.39499999999998</v>
      </c>
      <c r="K8741" s="22" t="str">
        <f>IF(I8741&lt;&gt;"",SUMIF(Table1[Codigo_servico],A8741,Table1[Subtotal_insumo]),"")</f>
        <v/>
      </c>
      <c r="L8741" s="16">
        <f>IF(Table1[[#This Row],[Ordem_insumos]]&lt;&gt;0,VLOOKUP(Table1[[#This Row],[Codigo_servico]],Preencher_Orcamento!$B:$D,3,FALSE)*Table1[[#This Row],[Qtde_insumo]],"")</f>
        <v>0</v>
      </c>
      <c r="M8741" s="16">
        <f>IF(Table1[[#This Row],[Ordem_insumos]]&lt;&gt;0,VLOOKUP(Table1[[#This Row],[Codigo_servico]],Preencher_Orcamento!$B:$D,3,FALSE)*Table1[[#This Row],[Subtotal_insumo]],"")</f>
        <v>0</v>
      </c>
    </row>
    <row r="8742" spans="1:13" x14ac:dyDescent="0.25">
      <c r="A8742" s="6">
        <v>101370</v>
      </c>
      <c r="B8742" s="126">
        <v>2</v>
      </c>
      <c r="C8742" s="133"/>
      <c r="D8742" s="134">
        <v>2041</v>
      </c>
      <c r="E8742" s="7" t="s">
        <v>2192</v>
      </c>
      <c r="F8742" s="8" t="s">
        <v>2140</v>
      </c>
      <c r="G8742" s="16">
        <f>IFERROR(VLOOKUP(Table1[[#This Row],[Codigo_insumo]],BD_Insumos!$B:$E,4),"")</f>
        <v>18.820516146129485</v>
      </c>
      <c r="H8742" s="140">
        <v>1</v>
      </c>
      <c r="I8742" s="9"/>
      <c r="J8742" s="22">
        <f t="shared" si="136"/>
        <v>18.820516146129485</v>
      </c>
      <c r="K8742" s="22" t="str">
        <f>IF(I8742&lt;&gt;"",SUMIF(Table1[Codigo_servico],A8742,Table1[Subtotal_insumo]),"")</f>
        <v/>
      </c>
      <c r="L8742" s="16">
        <f>IF(Table1[[#This Row],[Ordem_insumos]]&lt;&gt;0,VLOOKUP(Table1[[#This Row],[Codigo_servico]],Preencher_Orcamento!$B:$D,3,FALSE)*Table1[[#This Row],[Qtde_insumo]],"")</f>
        <v>0</v>
      </c>
      <c r="M8742" s="16">
        <f>IF(Table1[[#This Row],[Ordem_insumos]]&lt;&gt;0,VLOOKUP(Table1[[#This Row],[Codigo_servico]],Preencher_Orcamento!$B:$D,3,FALSE)*Table1[[#This Row],[Subtotal_insumo]],"")</f>
        <v>0</v>
      </c>
    </row>
    <row r="8743" spans="1:13" x14ac:dyDescent="0.25">
      <c r="A8743" s="6">
        <v>101370</v>
      </c>
      <c r="B8743" s="126">
        <v>3</v>
      </c>
      <c r="C8743" s="133"/>
      <c r="D8743" s="134">
        <v>2044</v>
      </c>
      <c r="E8743" s="7" t="s">
        <v>2193</v>
      </c>
      <c r="F8743" s="8" t="s">
        <v>2140</v>
      </c>
      <c r="G8743" s="16">
        <f>IFERROR(VLOOKUP(Table1[[#This Row],[Codigo_insumo]],BD_Insumos!$B:$E,4),"")</f>
        <v>13.596734305430379</v>
      </c>
      <c r="H8743" s="140">
        <v>1</v>
      </c>
      <c r="I8743" s="9"/>
      <c r="J8743" s="22">
        <f t="shared" si="136"/>
        <v>13.596734305430379</v>
      </c>
      <c r="K8743" s="22" t="str">
        <f>IF(I8743&lt;&gt;"",SUMIF(Table1[Codigo_servico],A8743,Table1[Subtotal_insumo]),"")</f>
        <v/>
      </c>
      <c r="L8743" s="16">
        <f>IF(Table1[[#This Row],[Ordem_insumos]]&lt;&gt;0,VLOOKUP(Table1[[#This Row],[Codigo_servico]],Preencher_Orcamento!$B:$D,3,FALSE)*Table1[[#This Row],[Qtde_insumo]],"")</f>
        <v>0</v>
      </c>
      <c r="M8743" s="16">
        <f>IF(Table1[[#This Row],[Ordem_insumos]]&lt;&gt;0,VLOOKUP(Table1[[#This Row],[Codigo_servico]],Preencher_Orcamento!$B:$D,3,FALSE)*Table1[[#This Row],[Subtotal_insumo]],"")</f>
        <v>0</v>
      </c>
    </row>
    <row r="8744" spans="1:13" x14ac:dyDescent="0.25">
      <c r="A8744" s="6">
        <v>101370</v>
      </c>
      <c r="B8744" s="126">
        <v>4</v>
      </c>
      <c r="C8744" s="133"/>
      <c r="D8744" s="134">
        <v>2035</v>
      </c>
      <c r="E8744" s="7" t="s">
        <v>2190</v>
      </c>
      <c r="F8744" s="8" t="s">
        <v>2140</v>
      </c>
      <c r="G8744" s="16">
        <f>IFERROR(VLOOKUP(Table1[[#This Row],[Codigo_insumo]],BD_Insumos!$B:$E,4),"")</f>
        <v>17.275965903920998</v>
      </c>
      <c r="H8744" s="140">
        <v>1</v>
      </c>
      <c r="I8744" s="9"/>
      <c r="J8744" s="22">
        <f t="shared" si="136"/>
        <v>17.275965903920998</v>
      </c>
      <c r="K8744" s="22" t="str">
        <f>IF(I8744&lt;&gt;"",SUMIF(Table1[Codigo_servico],A8744,Table1[Subtotal_insumo]),"")</f>
        <v/>
      </c>
      <c r="L8744" s="16">
        <f>IF(Table1[[#This Row],[Ordem_insumos]]&lt;&gt;0,VLOOKUP(Table1[[#This Row],[Codigo_servico]],Preencher_Orcamento!$B:$D,3,FALSE)*Table1[[#This Row],[Qtde_insumo]],"")</f>
        <v>0</v>
      </c>
      <c r="M8744" s="16">
        <f>IF(Table1[[#This Row],[Ordem_insumos]]&lt;&gt;0,VLOOKUP(Table1[[#This Row],[Codigo_servico]],Preencher_Orcamento!$B:$D,3,FALSE)*Table1[[#This Row],[Subtotal_insumo]],"")</f>
        <v>0</v>
      </c>
    </row>
    <row r="8745" spans="1:13" x14ac:dyDescent="0.25">
      <c r="A8745" s="6">
        <v>101370</v>
      </c>
      <c r="B8745" s="126">
        <v>5</v>
      </c>
      <c r="C8745" s="133"/>
      <c r="D8745" s="134">
        <v>2036</v>
      </c>
      <c r="E8745" s="7" t="s">
        <v>2191</v>
      </c>
      <c r="F8745" s="8" t="s">
        <v>2140</v>
      </c>
      <c r="G8745" s="18">
        <f>IFERROR(VLOOKUP(Table1[[#This Row],[Codigo_insumo]],BD_Insumos!$B:$E,4),"")</f>
        <v>12.90425192342871</v>
      </c>
      <c r="H8745" s="140">
        <v>1</v>
      </c>
      <c r="I8745" s="9"/>
      <c r="J8745" s="23">
        <f t="shared" si="136"/>
        <v>12.90425192342871</v>
      </c>
      <c r="K8745" s="22" t="str">
        <f>IF(I8745&lt;&gt;"",SUMIF(Table1[Codigo_servico],A8745,Table1[Subtotal_insumo]),"")</f>
        <v/>
      </c>
      <c r="L8745" s="18">
        <f>IF(Table1[[#This Row],[Ordem_insumos]]&lt;&gt;0,VLOOKUP(Table1[[#This Row],[Codigo_servico]],Preencher_Orcamento!$B:$D,3,FALSE)*Table1[[#This Row],[Qtde_insumo]],"")</f>
        <v>0</v>
      </c>
      <c r="M8745" s="18">
        <f>IF(Table1[[#This Row],[Ordem_insumos]]&lt;&gt;0,VLOOKUP(Table1[[#This Row],[Codigo_servico]],Preencher_Orcamento!$B:$D,3,FALSE)*Table1[[#This Row],[Subtotal_insumo]],"")</f>
        <v>0</v>
      </c>
    </row>
    <row r="8746" spans="1:13" x14ac:dyDescent="0.25">
      <c r="A8746" s="3">
        <v>101371</v>
      </c>
      <c r="B8746" s="125">
        <v>0</v>
      </c>
      <c r="C8746" s="131" t="s">
        <v>4030</v>
      </c>
      <c r="D8746" s="132"/>
      <c r="E8746" s="4"/>
      <c r="F8746" s="4"/>
      <c r="G8746" s="17" t="str">
        <f>IFERROR(VLOOKUP(Table1[[#This Row],[Codigo_insumo]],BD_Insumos!$B:$E,4),"")</f>
        <v/>
      </c>
      <c r="H8746" s="139"/>
      <c r="I8746" s="5" t="s">
        <v>457</v>
      </c>
      <c r="J8746" s="20" t="str">
        <f t="shared" si="136"/>
        <v/>
      </c>
      <c r="K8746" s="21">
        <f>IF(I8746&lt;&gt;"",SUMIF(Table1[Codigo_servico],A8746,Table1[Subtotal_insumo]),"")</f>
        <v>1048.9607682789094</v>
      </c>
      <c r="L8746" s="17" t="str">
        <f>IF(Table1[[#This Row],[Ordem_insumos]]&lt;&gt;0,VLOOKUP(Table1[[#This Row],[Codigo_servico]],Preencher_Orcamento!$B:$D,3,FALSE)*Table1[[#This Row],[Qtde_insumo]],"")</f>
        <v/>
      </c>
      <c r="M8746" s="17" t="str">
        <f>IF(Table1[[#This Row],[Ordem_insumos]]&lt;&gt;0,VLOOKUP(Table1[[#This Row],[Codigo_servico]],Preencher_Orcamento!$B:$D,3,FALSE)*Table1[[#This Row],[Subtotal_insumo]],"")</f>
        <v/>
      </c>
    </row>
    <row r="8747" spans="1:13" x14ac:dyDescent="0.25">
      <c r="A8747" s="6">
        <v>101371</v>
      </c>
      <c r="B8747" s="126">
        <v>1</v>
      </c>
      <c r="C8747" s="133"/>
      <c r="D8747" s="134">
        <v>2036</v>
      </c>
      <c r="E8747" s="7" t="s">
        <v>2191</v>
      </c>
      <c r="F8747" s="8" t="s">
        <v>2140</v>
      </c>
      <c r="G8747" s="16">
        <f>IFERROR(VLOOKUP(Table1[[#This Row],[Codigo_insumo]],BD_Insumos!$B:$E,4),"")</f>
        <v>12.90425192342871</v>
      </c>
      <c r="H8747" s="140">
        <v>1</v>
      </c>
      <c r="I8747" s="9"/>
      <c r="J8747" s="22">
        <f t="shared" si="136"/>
        <v>12.90425192342871</v>
      </c>
      <c r="K8747" s="22" t="str">
        <f>IF(I8747&lt;&gt;"",SUMIF(Table1[Codigo_servico],A8747,Table1[Subtotal_insumo]),"")</f>
        <v/>
      </c>
      <c r="L8747" s="16">
        <f>IF(Table1[[#This Row],[Ordem_insumos]]&lt;&gt;0,VLOOKUP(Table1[[#This Row],[Codigo_servico]],Preencher_Orcamento!$B:$D,3,FALSE)*Table1[[#This Row],[Qtde_insumo]],"")</f>
        <v>0</v>
      </c>
      <c r="M8747" s="16">
        <f>IF(Table1[[#This Row],[Ordem_insumos]]&lt;&gt;0,VLOOKUP(Table1[[#This Row],[Codigo_servico]],Preencher_Orcamento!$B:$D,3,FALSE)*Table1[[#This Row],[Subtotal_insumo]],"")</f>
        <v>0</v>
      </c>
    </row>
    <row r="8748" spans="1:13" x14ac:dyDescent="0.25">
      <c r="A8748" s="6">
        <v>101371</v>
      </c>
      <c r="B8748" s="126">
        <v>2</v>
      </c>
      <c r="C8748" s="133"/>
      <c r="D8748" s="134">
        <v>2035</v>
      </c>
      <c r="E8748" s="7" t="s">
        <v>2190</v>
      </c>
      <c r="F8748" s="8" t="s">
        <v>2140</v>
      </c>
      <c r="G8748" s="16">
        <f>IFERROR(VLOOKUP(Table1[[#This Row],[Codigo_insumo]],BD_Insumos!$B:$E,4),"")</f>
        <v>17.275965903920998</v>
      </c>
      <c r="H8748" s="140">
        <v>1</v>
      </c>
      <c r="I8748" s="9"/>
      <c r="J8748" s="22">
        <f t="shared" si="136"/>
        <v>17.275965903920998</v>
      </c>
      <c r="K8748" s="22" t="str">
        <f>IF(I8748&lt;&gt;"",SUMIF(Table1[Codigo_servico],A8748,Table1[Subtotal_insumo]),"")</f>
        <v/>
      </c>
      <c r="L8748" s="16">
        <f>IF(Table1[[#This Row],[Ordem_insumos]]&lt;&gt;0,VLOOKUP(Table1[[#This Row],[Codigo_servico]],Preencher_Orcamento!$B:$D,3,FALSE)*Table1[[#This Row],[Qtde_insumo]],"")</f>
        <v>0</v>
      </c>
      <c r="M8748" s="16">
        <f>IF(Table1[[#This Row],[Ordem_insumos]]&lt;&gt;0,VLOOKUP(Table1[[#This Row],[Codigo_servico]],Preencher_Orcamento!$B:$D,3,FALSE)*Table1[[#This Row],[Subtotal_insumo]],"")</f>
        <v>0</v>
      </c>
    </row>
    <row r="8749" spans="1:13" x14ac:dyDescent="0.25">
      <c r="A8749" s="6">
        <v>101371</v>
      </c>
      <c r="B8749" s="126">
        <v>3</v>
      </c>
      <c r="C8749" s="133"/>
      <c r="D8749" s="134">
        <v>2041</v>
      </c>
      <c r="E8749" s="7" t="s">
        <v>2192</v>
      </c>
      <c r="F8749" s="8" t="s">
        <v>2140</v>
      </c>
      <c r="G8749" s="16">
        <f>IFERROR(VLOOKUP(Table1[[#This Row],[Codigo_insumo]],BD_Insumos!$B:$E,4),"")</f>
        <v>18.820516146129485</v>
      </c>
      <c r="H8749" s="140">
        <v>1</v>
      </c>
      <c r="I8749" s="9"/>
      <c r="J8749" s="22">
        <f t="shared" si="136"/>
        <v>18.820516146129485</v>
      </c>
      <c r="K8749" s="22" t="str">
        <f>IF(I8749&lt;&gt;"",SUMIF(Table1[Codigo_servico],A8749,Table1[Subtotal_insumo]),"")</f>
        <v/>
      </c>
      <c r="L8749" s="16">
        <f>IF(Table1[[#This Row],[Ordem_insumos]]&lt;&gt;0,VLOOKUP(Table1[[#This Row],[Codigo_servico]],Preencher_Orcamento!$B:$D,3,FALSE)*Table1[[#This Row],[Qtde_insumo]],"")</f>
        <v>0</v>
      </c>
      <c r="M8749" s="16">
        <f>IF(Table1[[#This Row],[Ordem_insumos]]&lt;&gt;0,VLOOKUP(Table1[[#This Row],[Codigo_servico]],Preencher_Orcamento!$B:$D,3,FALSE)*Table1[[#This Row],[Subtotal_insumo]],"")</f>
        <v>0</v>
      </c>
    </row>
    <row r="8750" spans="1:13" ht="26.25" x14ac:dyDescent="0.25">
      <c r="A8750" s="6">
        <v>101371</v>
      </c>
      <c r="B8750" s="126">
        <v>4</v>
      </c>
      <c r="C8750" s="133"/>
      <c r="D8750" s="134">
        <v>56815</v>
      </c>
      <c r="E8750" s="7" t="s">
        <v>1506</v>
      </c>
      <c r="F8750" s="8" t="s">
        <v>457</v>
      </c>
      <c r="G8750" s="16">
        <f>IFERROR(VLOOKUP(Table1[[#This Row],[Codigo_insumo]],BD_Insumos!$B:$E,4),"")</f>
        <v>986.36329999999998</v>
      </c>
      <c r="H8750" s="140">
        <v>1</v>
      </c>
      <c r="I8750" s="9"/>
      <c r="J8750" s="22">
        <f t="shared" si="136"/>
        <v>986.36329999999998</v>
      </c>
      <c r="K8750" s="22" t="str">
        <f>IF(I8750&lt;&gt;"",SUMIF(Table1[Codigo_servico],A8750,Table1[Subtotal_insumo]),"")</f>
        <v/>
      </c>
      <c r="L8750" s="16">
        <f>IF(Table1[[#This Row],[Ordem_insumos]]&lt;&gt;0,VLOOKUP(Table1[[#This Row],[Codigo_servico]],Preencher_Orcamento!$B:$D,3,FALSE)*Table1[[#This Row],[Qtde_insumo]],"")</f>
        <v>0</v>
      </c>
      <c r="M8750" s="16">
        <f>IF(Table1[[#This Row],[Ordem_insumos]]&lt;&gt;0,VLOOKUP(Table1[[#This Row],[Codigo_servico]],Preencher_Orcamento!$B:$D,3,FALSE)*Table1[[#This Row],[Subtotal_insumo]],"")</f>
        <v>0</v>
      </c>
    </row>
    <row r="8751" spans="1:13" x14ac:dyDescent="0.25">
      <c r="A8751" s="6">
        <v>101371</v>
      </c>
      <c r="B8751" s="126">
        <v>5</v>
      </c>
      <c r="C8751" s="133"/>
      <c r="D8751" s="134">
        <v>2044</v>
      </c>
      <c r="E8751" s="7" t="s">
        <v>2193</v>
      </c>
      <c r="F8751" s="8" t="s">
        <v>2140</v>
      </c>
      <c r="G8751" s="18">
        <f>IFERROR(VLOOKUP(Table1[[#This Row],[Codigo_insumo]],BD_Insumos!$B:$E,4),"")</f>
        <v>13.596734305430379</v>
      </c>
      <c r="H8751" s="140">
        <v>1</v>
      </c>
      <c r="I8751" s="9"/>
      <c r="J8751" s="23">
        <f t="shared" si="136"/>
        <v>13.596734305430379</v>
      </c>
      <c r="K8751" s="22" t="str">
        <f>IF(I8751&lt;&gt;"",SUMIF(Table1[Codigo_servico],A8751,Table1[Subtotal_insumo]),"")</f>
        <v/>
      </c>
      <c r="L8751" s="18">
        <f>IF(Table1[[#This Row],[Ordem_insumos]]&lt;&gt;0,VLOOKUP(Table1[[#This Row],[Codigo_servico]],Preencher_Orcamento!$B:$D,3,FALSE)*Table1[[#This Row],[Qtde_insumo]],"")</f>
        <v>0</v>
      </c>
      <c r="M8751" s="18">
        <f>IF(Table1[[#This Row],[Ordem_insumos]]&lt;&gt;0,VLOOKUP(Table1[[#This Row],[Codigo_servico]],Preencher_Orcamento!$B:$D,3,FALSE)*Table1[[#This Row],[Subtotal_insumo]],"")</f>
        <v>0</v>
      </c>
    </row>
    <row r="8752" spans="1:13" x14ac:dyDescent="0.25">
      <c r="A8752" s="3">
        <v>101378</v>
      </c>
      <c r="B8752" s="125">
        <v>0</v>
      </c>
      <c r="C8752" s="131" t="s">
        <v>4031</v>
      </c>
      <c r="D8752" s="132"/>
      <c r="E8752" s="4"/>
      <c r="F8752" s="4"/>
      <c r="G8752" s="17" t="str">
        <f>IFERROR(VLOOKUP(Table1[[#This Row],[Codigo_insumo]],BD_Insumos!$B:$E,4),"")</f>
        <v/>
      </c>
      <c r="H8752" s="139"/>
      <c r="I8752" s="5" t="s">
        <v>457</v>
      </c>
      <c r="J8752" s="20" t="str">
        <f t="shared" si="136"/>
        <v/>
      </c>
      <c r="K8752" s="21">
        <f>IF(I8752&lt;&gt;"",SUMIF(Table1[Codigo_servico],A8752,Table1[Subtotal_insumo]),"")</f>
        <v>125.64251977117631</v>
      </c>
      <c r="L8752" s="17" t="str">
        <f>IF(Table1[[#This Row],[Ordem_insumos]]&lt;&gt;0,VLOOKUP(Table1[[#This Row],[Codigo_servico]],Preencher_Orcamento!$B:$D,3,FALSE)*Table1[[#This Row],[Qtde_insumo]],"")</f>
        <v/>
      </c>
      <c r="M8752" s="17" t="str">
        <f>IF(Table1[[#This Row],[Ordem_insumos]]&lt;&gt;0,VLOOKUP(Table1[[#This Row],[Codigo_servico]],Preencher_Orcamento!$B:$D,3,FALSE)*Table1[[#This Row],[Subtotal_insumo]],"")</f>
        <v/>
      </c>
    </row>
    <row r="8753" spans="1:13" x14ac:dyDescent="0.25">
      <c r="A8753" s="6">
        <v>101378</v>
      </c>
      <c r="B8753" s="126">
        <v>1</v>
      </c>
      <c r="C8753" s="133"/>
      <c r="D8753" s="134">
        <v>2035</v>
      </c>
      <c r="E8753" s="7" t="s">
        <v>2190</v>
      </c>
      <c r="F8753" s="8" t="s">
        <v>2140</v>
      </c>
      <c r="G8753" s="16">
        <f>IFERROR(VLOOKUP(Table1[[#This Row],[Codigo_insumo]],BD_Insumos!$B:$E,4),"")</f>
        <v>17.275965903920998</v>
      </c>
      <c r="H8753" s="140">
        <v>0.3</v>
      </c>
      <c r="I8753" s="9"/>
      <c r="J8753" s="22">
        <f t="shared" si="136"/>
        <v>5.1827897711762994</v>
      </c>
      <c r="K8753" s="22" t="str">
        <f>IF(I8753&lt;&gt;"",SUMIF(Table1[Codigo_servico],A8753,Table1[Subtotal_insumo]),"")</f>
        <v/>
      </c>
      <c r="L8753" s="16">
        <f>IF(Table1[[#This Row],[Ordem_insumos]]&lt;&gt;0,VLOOKUP(Table1[[#This Row],[Codigo_servico]],Preencher_Orcamento!$B:$D,3,FALSE)*Table1[[#This Row],[Qtde_insumo]],"")</f>
        <v>0</v>
      </c>
      <c r="M8753" s="16">
        <f>IF(Table1[[#This Row],[Ordem_insumos]]&lt;&gt;0,VLOOKUP(Table1[[#This Row],[Codigo_servico]],Preencher_Orcamento!$B:$D,3,FALSE)*Table1[[#This Row],[Subtotal_insumo]],"")</f>
        <v>0</v>
      </c>
    </row>
    <row r="8754" spans="1:13" x14ac:dyDescent="0.25">
      <c r="A8754" s="6">
        <v>101378</v>
      </c>
      <c r="B8754" s="126">
        <v>2</v>
      </c>
      <c r="C8754" s="133"/>
      <c r="D8754" s="134">
        <v>79640</v>
      </c>
      <c r="E8754" s="7" t="s">
        <v>2022</v>
      </c>
      <c r="F8754" s="8" t="s">
        <v>5</v>
      </c>
      <c r="G8754" s="18">
        <f>IFERROR(VLOOKUP(Table1[[#This Row],[Codigo_insumo]],BD_Insumos!$B:$E,4),"")</f>
        <v>0.14910000000000001</v>
      </c>
      <c r="H8754" s="140">
        <v>0.3</v>
      </c>
      <c r="I8754" s="9"/>
      <c r="J8754" s="23">
        <f t="shared" si="136"/>
        <v>4.4729999999999999E-2</v>
      </c>
      <c r="K8754" s="22" t="str">
        <f>IF(I8754&lt;&gt;"",SUMIF(Table1[Codigo_servico],A8754,Table1[Subtotal_insumo]),"")</f>
        <v/>
      </c>
      <c r="L8754" s="18">
        <f>IF(Table1[[#This Row],[Ordem_insumos]]&lt;&gt;0,VLOOKUP(Table1[[#This Row],[Codigo_servico]],Preencher_Orcamento!$B:$D,3,FALSE)*Table1[[#This Row],[Qtde_insumo]],"")</f>
        <v>0</v>
      </c>
      <c r="M8754" s="18">
        <f>IF(Table1[[#This Row],[Ordem_insumos]]&lt;&gt;0,VLOOKUP(Table1[[#This Row],[Codigo_servico]],Preencher_Orcamento!$B:$D,3,FALSE)*Table1[[#This Row],[Subtotal_insumo]],"")</f>
        <v>0</v>
      </c>
    </row>
    <row r="8755" spans="1:13" ht="26.25" x14ac:dyDescent="0.25">
      <c r="A8755" s="6">
        <v>101378</v>
      </c>
      <c r="B8755" s="126">
        <v>3</v>
      </c>
      <c r="C8755" s="133"/>
      <c r="D8755" s="134">
        <v>78045</v>
      </c>
      <c r="E8755" s="7" t="s">
        <v>1960</v>
      </c>
      <c r="F8755" s="8" t="s">
        <v>457</v>
      </c>
      <c r="G8755" s="18">
        <f>IFERROR(VLOOKUP(Table1[[#This Row],[Codigo_insumo]],BD_Insumos!$B:$E,4),"")</f>
        <v>120.41500000000001</v>
      </c>
      <c r="H8755" s="140">
        <v>1</v>
      </c>
      <c r="I8755" s="9"/>
      <c r="J8755" s="23">
        <f t="shared" si="136"/>
        <v>120.41500000000001</v>
      </c>
      <c r="K8755" s="22" t="str">
        <f>IF(I8755&lt;&gt;"",SUMIF(Table1[Codigo_servico],A8755,Table1[Subtotal_insumo]),"")</f>
        <v/>
      </c>
      <c r="L8755" s="18">
        <f>IF(Table1[[#This Row],[Ordem_insumos]]&lt;&gt;0,VLOOKUP(Table1[[#This Row],[Codigo_servico]],Preencher_Orcamento!$B:$D,3,FALSE)*Table1[[#This Row],[Qtde_insumo]],"")</f>
        <v>0</v>
      </c>
      <c r="M8755" s="18">
        <f>IF(Table1[[#This Row],[Ordem_insumos]]&lt;&gt;0,VLOOKUP(Table1[[#This Row],[Codigo_servico]],Preencher_Orcamento!$B:$D,3,FALSE)*Table1[[#This Row],[Subtotal_insumo]],"")</f>
        <v>0</v>
      </c>
    </row>
    <row r="8756" spans="1:13" x14ac:dyDescent="0.25">
      <c r="A8756" s="3">
        <v>101379</v>
      </c>
      <c r="B8756" s="125">
        <v>0</v>
      </c>
      <c r="C8756" s="131" t="s">
        <v>4032</v>
      </c>
      <c r="D8756" s="132"/>
      <c r="E8756" s="4"/>
      <c r="F8756" s="4"/>
      <c r="G8756" s="17" t="str">
        <f>IFERROR(VLOOKUP(Table1[[#This Row],[Codigo_insumo]],BD_Insumos!$B:$E,4),"")</f>
        <v/>
      </c>
      <c r="H8756" s="139"/>
      <c r="I8756" s="5" t="s">
        <v>457</v>
      </c>
      <c r="J8756" s="20" t="str">
        <f t="shared" si="136"/>
        <v/>
      </c>
      <c r="K8756" s="21">
        <f>IF(I8756&lt;&gt;"",SUMIF(Table1[Codigo_servico],A8756,Table1[Subtotal_insumo]),"")</f>
        <v>178.25001977117628</v>
      </c>
      <c r="L8756" s="17" t="str">
        <f>IF(Table1[[#This Row],[Ordem_insumos]]&lt;&gt;0,VLOOKUP(Table1[[#This Row],[Codigo_servico]],Preencher_Orcamento!$B:$D,3,FALSE)*Table1[[#This Row],[Qtde_insumo]],"")</f>
        <v/>
      </c>
      <c r="M8756" s="17" t="str">
        <f>IF(Table1[[#This Row],[Ordem_insumos]]&lt;&gt;0,VLOOKUP(Table1[[#This Row],[Codigo_servico]],Preencher_Orcamento!$B:$D,3,FALSE)*Table1[[#This Row],[Subtotal_insumo]],"")</f>
        <v/>
      </c>
    </row>
    <row r="8757" spans="1:13" x14ac:dyDescent="0.25">
      <c r="A8757" s="6">
        <v>101379</v>
      </c>
      <c r="B8757" s="126">
        <v>1</v>
      </c>
      <c r="C8757" s="133"/>
      <c r="D8757" s="134">
        <v>2035</v>
      </c>
      <c r="E8757" s="7" t="s">
        <v>2190</v>
      </c>
      <c r="F8757" s="8" t="s">
        <v>2140</v>
      </c>
      <c r="G8757" s="16">
        <f>IFERROR(VLOOKUP(Table1[[#This Row],[Codigo_insumo]],BD_Insumos!$B:$E,4),"")</f>
        <v>17.275965903920998</v>
      </c>
      <c r="H8757" s="140">
        <v>0.3</v>
      </c>
      <c r="I8757" s="9"/>
      <c r="J8757" s="22">
        <f t="shared" si="136"/>
        <v>5.1827897711762994</v>
      </c>
      <c r="K8757" s="22" t="str">
        <f>IF(I8757&lt;&gt;"",SUMIF(Table1[Codigo_servico],A8757,Table1[Subtotal_insumo]),"")</f>
        <v/>
      </c>
      <c r="L8757" s="16">
        <f>IF(Table1[[#This Row],[Ordem_insumos]]&lt;&gt;0,VLOOKUP(Table1[[#This Row],[Codigo_servico]],Preencher_Orcamento!$B:$D,3,FALSE)*Table1[[#This Row],[Qtde_insumo]],"")</f>
        <v>0</v>
      </c>
      <c r="M8757" s="16">
        <f>IF(Table1[[#This Row],[Ordem_insumos]]&lt;&gt;0,VLOOKUP(Table1[[#This Row],[Codigo_servico]],Preencher_Orcamento!$B:$D,3,FALSE)*Table1[[#This Row],[Subtotal_insumo]],"")</f>
        <v>0</v>
      </c>
    </row>
    <row r="8758" spans="1:13" ht="26.25" x14ac:dyDescent="0.25">
      <c r="A8758" s="6">
        <v>101379</v>
      </c>
      <c r="B8758" s="126">
        <v>2</v>
      </c>
      <c r="C8758" s="133"/>
      <c r="D8758" s="134">
        <v>78046</v>
      </c>
      <c r="E8758" s="7" t="s">
        <v>1961</v>
      </c>
      <c r="F8758" s="8" t="s">
        <v>457</v>
      </c>
      <c r="G8758" s="18">
        <f>IFERROR(VLOOKUP(Table1[[#This Row],[Codigo_insumo]],BD_Insumos!$B:$E,4),"")</f>
        <v>173.02250000000001</v>
      </c>
      <c r="H8758" s="140">
        <v>1</v>
      </c>
      <c r="I8758" s="9"/>
      <c r="J8758" s="23">
        <f t="shared" si="136"/>
        <v>173.02250000000001</v>
      </c>
      <c r="K8758" s="22" t="str">
        <f>IF(I8758&lt;&gt;"",SUMIF(Table1[Codigo_servico],A8758,Table1[Subtotal_insumo]),"")</f>
        <v/>
      </c>
      <c r="L8758" s="18">
        <f>IF(Table1[[#This Row],[Ordem_insumos]]&lt;&gt;0,VLOOKUP(Table1[[#This Row],[Codigo_servico]],Preencher_Orcamento!$B:$D,3,FALSE)*Table1[[#This Row],[Qtde_insumo]],"")</f>
        <v>0</v>
      </c>
      <c r="M8758" s="18">
        <f>IF(Table1[[#This Row],[Ordem_insumos]]&lt;&gt;0,VLOOKUP(Table1[[#This Row],[Codigo_servico]],Preencher_Orcamento!$B:$D,3,FALSE)*Table1[[#This Row],[Subtotal_insumo]],"")</f>
        <v>0</v>
      </c>
    </row>
    <row r="8759" spans="1:13" x14ac:dyDescent="0.25">
      <c r="A8759" s="6">
        <v>101379</v>
      </c>
      <c r="B8759" s="126">
        <v>3</v>
      </c>
      <c r="C8759" s="133"/>
      <c r="D8759" s="134">
        <v>79640</v>
      </c>
      <c r="E8759" s="7" t="s">
        <v>2022</v>
      </c>
      <c r="F8759" s="8" t="s">
        <v>5</v>
      </c>
      <c r="G8759" s="18">
        <f>IFERROR(VLOOKUP(Table1[[#This Row],[Codigo_insumo]],BD_Insumos!$B:$E,4),"")</f>
        <v>0.14910000000000001</v>
      </c>
      <c r="H8759" s="140">
        <v>0.3</v>
      </c>
      <c r="I8759" s="9"/>
      <c r="J8759" s="23">
        <f t="shared" si="136"/>
        <v>4.4729999999999999E-2</v>
      </c>
      <c r="K8759" s="22" t="str">
        <f>IF(I8759&lt;&gt;"",SUMIF(Table1[Codigo_servico],A8759,Table1[Subtotal_insumo]),"")</f>
        <v/>
      </c>
      <c r="L8759" s="18">
        <f>IF(Table1[[#This Row],[Ordem_insumos]]&lt;&gt;0,VLOOKUP(Table1[[#This Row],[Codigo_servico]],Preencher_Orcamento!$B:$D,3,FALSE)*Table1[[#This Row],[Qtde_insumo]],"")</f>
        <v>0</v>
      </c>
      <c r="M8759" s="18">
        <f>IF(Table1[[#This Row],[Ordem_insumos]]&lt;&gt;0,VLOOKUP(Table1[[#This Row],[Codigo_servico]],Preencher_Orcamento!$B:$D,3,FALSE)*Table1[[#This Row],[Subtotal_insumo]],"")</f>
        <v>0</v>
      </c>
    </row>
    <row r="8760" spans="1:13" x14ac:dyDescent="0.25">
      <c r="A8760" s="3">
        <v>101396</v>
      </c>
      <c r="B8760" s="125">
        <v>0</v>
      </c>
      <c r="C8760" s="131" t="s">
        <v>4033</v>
      </c>
      <c r="D8760" s="132"/>
      <c r="E8760" s="4"/>
      <c r="F8760" s="4"/>
      <c r="G8760" s="17" t="str">
        <f>IFERROR(VLOOKUP(Table1[[#This Row],[Codigo_insumo]],BD_Insumos!$B:$E,4),"")</f>
        <v/>
      </c>
      <c r="H8760" s="139"/>
      <c r="I8760" s="5" t="s">
        <v>457</v>
      </c>
      <c r="J8760" s="20" t="str">
        <f t="shared" si="136"/>
        <v/>
      </c>
      <c r="K8760" s="21">
        <f>IF(I8760&lt;&gt;"",SUMIF(Table1[Codigo_servico],A8760,Table1[Subtotal_insumo]),"")</f>
        <v>3162.5486713093987</v>
      </c>
      <c r="L8760" s="17" t="str">
        <f>IF(Table1[[#This Row],[Ordem_insumos]]&lt;&gt;0,VLOOKUP(Table1[[#This Row],[Codigo_servico]],Preencher_Orcamento!$B:$D,3,FALSE)*Table1[[#This Row],[Qtde_insumo]],"")</f>
        <v/>
      </c>
      <c r="M8760" s="17" t="str">
        <f>IF(Table1[[#This Row],[Ordem_insumos]]&lt;&gt;0,VLOOKUP(Table1[[#This Row],[Codigo_servico]],Preencher_Orcamento!$B:$D,3,FALSE)*Table1[[#This Row],[Subtotal_insumo]],"")</f>
        <v/>
      </c>
    </row>
    <row r="8761" spans="1:13" x14ac:dyDescent="0.25">
      <c r="A8761" s="6">
        <v>101396</v>
      </c>
      <c r="B8761" s="126">
        <v>1</v>
      </c>
      <c r="C8761" s="133"/>
      <c r="D8761" s="134">
        <v>2035</v>
      </c>
      <c r="E8761" s="7" t="s">
        <v>2190</v>
      </c>
      <c r="F8761" s="8" t="s">
        <v>2140</v>
      </c>
      <c r="G8761" s="16">
        <f>IFERROR(VLOOKUP(Table1[[#This Row],[Codigo_insumo]],BD_Insumos!$B:$E,4),"")</f>
        <v>17.275965903920998</v>
      </c>
      <c r="H8761" s="140">
        <v>4</v>
      </c>
      <c r="I8761" s="9"/>
      <c r="J8761" s="22">
        <f t="shared" si="136"/>
        <v>69.103863615683991</v>
      </c>
      <c r="K8761" s="22" t="str">
        <f>IF(I8761&lt;&gt;"",SUMIF(Table1[Codigo_servico],A8761,Table1[Subtotal_insumo]),"")</f>
        <v/>
      </c>
      <c r="L8761" s="16">
        <f>IF(Table1[[#This Row],[Ordem_insumos]]&lt;&gt;0,VLOOKUP(Table1[[#This Row],[Codigo_servico]],Preencher_Orcamento!$B:$D,3,FALSE)*Table1[[#This Row],[Qtde_insumo]],"")</f>
        <v>0</v>
      </c>
      <c r="M8761" s="16">
        <f>IF(Table1[[#This Row],[Ordem_insumos]]&lt;&gt;0,VLOOKUP(Table1[[#This Row],[Codigo_servico]],Preencher_Orcamento!$B:$D,3,FALSE)*Table1[[#This Row],[Subtotal_insumo]],"")</f>
        <v>0</v>
      </c>
    </row>
    <row r="8762" spans="1:13" ht="26.25" x14ac:dyDescent="0.25">
      <c r="A8762" s="6">
        <v>101396</v>
      </c>
      <c r="B8762" s="126">
        <v>2</v>
      </c>
      <c r="C8762" s="133"/>
      <c r="D8762" s="134">
        <v>78005</v>
      </c>
      <c r="E8762" s="7" t="s">
        <v>1957</v>
      </c>
      <c r="F8762" s="8" t="s">
        <v>457</v>
      </c>
      <c r="G8762" s="16">
        <f>IFERROR(VLOOKUP(Table1[[#This Row],[Codigo_insumo]],BD_Insumos!$B:$E,4),"")</f>
        <v>3041.8278</v>
      </c>
      <c r="H8762" s="140">
        <v>1</v>
      </c>
      <c r="I8762" s="9"/>
      <c r="J8762" s="22">
        <f t="shared" si="136"/>
        <v>3041.8278</v>
      </c>
      <c r="K8762" s="22" t="str">
        <f>IF(I8762&lt;&gt;"",SUMIF(Table1[Codigo_servico],A8762,Table1[Subtotal_insumo]),"")</f>
        <v/>
      </c>
      <c r="L8762" s="16">
        <f>IF(Table1[[#This Row],[Ordem_insumos]]&lt;&gt;0,VLOOKUP(Table1[[#This Row],[Codigo_servico]],Preencher_Orcamento!$B:$D,3,FALSE)*Table1[[#This Row],[Qtde_insumo]],"")</f>
        <v>0</v>
      </c>
      <c r="M8762" s="16">
        <f>IF(Table1[[#This Row],[Ordem_insumos]]&lt;&gt;0,VLOOKUP(Table1[[#This Row],[Codigo_servico]],Preencher_Orcamento!$B:$D,3,FALSE)*Table1[[#This Row],[Subtotal_insumo]],"")</f>
        <v>0</v>
      </c>
    </row>
    <row r="8763" spans="1:13" x14ac:dyDescent="0.25">
      <c r="A8763" s="6">
        <v>101396</v>
      </c>
      <c r="B8763" s="126">
        <v>3</v>
      </c>
      <c r="C8763" s="133"/>
      <c r="D8763" s="134">
        <v>2036</v>
      </c>
      <c r="E8763" s="7" t="s">
        <v>2191</v>
      </c>
      <c r="F8763" s="8" t="s">
        <v>2140</v>
      </c>
      <c r="G8763" s="18">
        <f>IFERROR(VLOOKUP(Table1[[#This Row],[Codigo_insumo]],BD_Insumos!$B:$E,4),"")</f>
        <v>12.90425192342871</v>
      </c>
      <c r="H8763" s="140">
        <v>4</v>
      </c>
      <c r="I8763" s="9"/>
      <c r="J8763" s="23">
        <f t="shared" si="136"/>
        <v>51.617007693714839</v>
      </c>
      <c r="K8763" s="22" t="str">
        <f>IF(I8763&lt;&gt;"",SUMIF(Table1[Codigo_servico],A8763,Table1[Subtotal_insumo]),"")</f>
        <v/>
      </c>
      <c r="L8763" s="18">
        <f>IF(Table1[[#This Row],[Ordem_insumos]]&lt;&gt;0,VLOOKUP(Table1[[#This Row],[Codigo_servico]],Preencher_Orcamento!$B:$D,3,FALSE)*Table1[[#This Row],[Qtde_insumo]],"")</f>
        <v>0</v>
      </c>
      <c r="M8763" s="18">
        <f>IF(Table1[[#This Row],[Ordem_insumos]]&lt;&gt;0,VLOOKUP(Table1[[#This Row],[Codigo_servico]],Preencher_Orcamento!$B:$D,3,FALSE)*Table1[[#This Row],[Subtotal_insumo]],"")</f>
        <v>0</v>
      </c>
    </row>
    <row r="8764" spans="1:13" x14ac:dyDescent="0.25">
      <c r="A8764" s="3">
        <v>101401</v>
      </c>
      <c r="B8764" s="125">
        <v>0</v>
      </c>
      <c r="C8764" s="131" t="s">
        <v>4034</v>
      </c>
      <c r="D8764" s="132"/>
      <c r="E8764" s="4"/>
      <c r="F8764" s="4"/>
      <c r="G8764" s="17" t="str">
        <f>IFERROR(VLOOKUP(Table1[[#This Row],[Codigo_insumo]],BD_Insumos!$B:$E,4),"")</f>
        <v/>
      </c>
      <c r="H8764" s="139"/>
      <c r="I8764" s="5" t="s">
        <v>457</v>
      </c>
      <c r="J8764" s="20" t="str">
        <f t="shared" si="136"/>
        <v/>
      </c>
      <c r="K8764" s="21">
        <f>IF(I8764&lt;&gt;"",SUMIF(Table1[Codigo_servico],A8764,Table1[Subtotal_insumo]),"")</f>
        <v>23.832982951960499</v>
      </c>
      <c r="L8764" s="17" t="str">
        <f>IF(Table1[[#This Row],[Ordem_insumos]]&lt;&gt;0,VLOOKUP(Table1[[#This Row],[Codigo_servico]],Preencher_Orcamento!$B:$D,3,FALSE)*Table1[[#This Row],[Qtde_insumo]],"")</f>
        <v/>
      </c>
      <c r="M8764" s="17" t="str">
        <f>IF(Table1[[#This Row],[Ordem_insumos]]&lt;&gt;0,VLOOKUP(Table1[[#This Row],[Codigo_servico]],Preencher_Orcamento!$B:$D,3,FALSE)*Table1[[#This Row],[Subtotal_insumo]],"")</f>
        <v/>
      </c>
    </row>
    <row r="8765" spans="1:13" x14ac:dyDescent="0.25">
      <c r="A8765" s="6">
        <v>101401</v>
      </c>
      <c r="B8765" s="126">
        <v>1</v>
      </c>
      <c r="C8765" s="133"/>
      <c r="D8765" s="134">
        <v>2035</v>
      </c>
      <c r="E8765" s="7" t="s">
        <v>2190</v>
      </c>
      <c r="F8765" s="8" t="s">
        <v>2140</v>
      </c>
      <c r="G8765" s="16">
        <f>IFERROR(VLOOKUP(Table1[[#This Row],[Codigo_insumo]],BD_Insumos!$B:$E,4),"")</f>
        <v>17.275965903920998</v>
      </c>
      <c r="H8765" s="140">
        <v>0.5</v>
      </c>
      <c r="I8765" s="9"/>
      <c r="J8765" s="22">
        <f t="shared" si="136"/>
        <v>8.6379829519604989</v>
      </c>
      <c r="K8765" s="22" t="str">
        <f>IF(I8765&lt;&gt;"",SUMIF(Table1[Codigo_servico],A8765,Table1[Subtotal_insumo]),"")</f>
        <v/>
      </c>
      <c r="L8765" s="16">
        <f>IF(Table1[[#This Row],[Ordem_insumos]]&lt;&gt;0,VLOOKUP(Table1[[#This Row],[Codigo_servico]],Preencher_Orcamento!$B:$D,3,FALSE)*Table1[[#This Row],[Qtde_insumo]],"")</f>
        <v>0</v>
      </c>
      <c r="M8765" s="16">
        <f>IF(Table1[[#This Row],[Ordem_insumos]]&lt;&gt;0,VLOOKUP(Table1[[#This Row],[Codigo_servico]],Preencher_Orcamento!$B:$D,3,FALSE)*Table1[[#This Row],[Subtotal_insumo]],"")</f>
        <v>0</v>
      </c>
    </row>
    <row r="8766" spans="1:13" ht="26.25" x14ac:dyDescent="0.25">
      <c r="A8766" s="6">
        <v>101401</v>
      </c>
      <c r="B8766" s="126">
        <v>2</v>
      </c>
      <c r="C8766" s="133"/>
      <c r="D8766" s="134">
        <v>77235</v>
      </c>
      <c r="E8766" s="7" t="s">
        <v>1936</v>
      </c>
      <c r="F8766" s="8" t="s">
        <v>457</v>
      </c>
      <c r="G8766" s="18">
        <f>IFERROR(VLOOKUP(Table1[[#This Row],[Codigo_insumo]],BD_Insumos!$B:$E,4),"")</f>
        <v>15.195</v>
      </c>
      <c r="H8766" s="140">
        <v>1</v>
      </c>
      <c r="I8766" s="9"/>
      <c r="J8766" s="23">
        <f t="shared" si="136"/>
        <v>15.195</v>
      </c>
      <c r="K8766" s="22" t="str">
        <f>IF(I8766&lt;&gt;"",SUMIF(Table1[Codigo_servico],A8766,Table1[Subtotal_insumo]),"")</f>
        <v/>
      </c>
      <c r="L8766" s="18">
        <f>IF(Table1[[#This Row],[Ordem_insumos]]&lt;&gt;0,VLOOKUP(Table1[[#This Row],[Codigo_servico]],Preencher_Orcamento!$B:$D,3,FALSE)*Table1[[#This Row],[Qtde_insumo]],"")</f>
        <v>0</v>
      </c>
      <c r="M8766" s="18">
        <f>IF(Table1[[#This Row],[Ordem_insumos]]&lt;&gt;0,VLOOKUP(Table1[[#This Row],[Codigo_servico]],Preencher_Orcamento!$B:$D,3,FALSE)*Table1[[#This Row],[Subtotal_insumo]],"")</f>
        <v>0</v>
      </c>
    </row>
    <row r="8767" spans="1:13" x14ac:dyDescent="0.25">
      <c r="A8767" s="3">
        <v>101402</v>
      </c>
      <c r="B8767" s="125">
        <v>0</v>
      </c>
      <c r="C8767" s="131" t="s">
        <v>4035</v>
      </c>
      <c r="D8767" s="132"/>
      <c r="E8767" s="4"/>
      <c r="F8767" s="4"/>
      <c r="G8767" s="17" t="str">
        <f>IFERROR(VLOOKUP(Table1[[#This Row],[Codigo_insumo]],BD_Insumos!$B:$E,4),"")</f>
        <v/>
      </c>
      <c r="H8767" s="139"/>
      <c r="I8767" s="5" t="s">
        <v>457</v>
      </c>
      <c r="J8767" s="20" t="str">
        <f t="shared" si="136"/>
        <v/>
      </c>
      <c r="K8767" s="21">
        <f>IF(I8767&lt;&gt;"",SUMIF(Table1[Codigo_servico],A8767,Table1[Subtotal_insumo]),"")</f>
        <v>24.057082951960499</v>
      </c>
      <c r="L8767" s="17" t="str">
        <f>IF(Table1[[#This Row],[Ordem_insumos]]&lt;&gt;0,VLOOKUP(Table1[[#This Row],[Codigo_servico]],Preencher_Orcamento!$B:$D,3,FALSE)*Table1[[#This Row],[Qtde_insumo]],"")</f>
        <v/>
      </c>
      <c r="M8767" s="17" t="str">
        <f>IF(Table1[[#This Row],[Ordem_insumos]]&lt;&gt;0,VLOOKUP(Table1[[#This Row],[Codigo_servico]],Preencher_Orcamento!$B:$D,3,FALSE)*Table1[[#This Row],[Subtotal_insumo]],"")</f>
        <v/>
      </c>
    </row>
    <row r="8768" spans="1:13" ht="26.25" x14ac:dyDescent="0.25">
      <c r="A8768" s="6">
        <v>101402</v>
      </c>
      <c r="B8768" s="126">
        <v>1</v>
      </c>
      <c r="C8768" s="133"/>
      <c r="D8768" s="134">
        <v>77236</v>
      </c>
      <c r="E8768" s="7" t="s">
        <v>1937</v>
      </c>
      <c r="F8768" s="8" t="s">
        <v>457</v>
      </c>
      <c r="G8768" s="16">
        <f>IFERROR(VLOOKUP(Table1[[#This Row],[Codigo_insumo]],BD_Insumos!$B:$E,4),"")</f>
        <v>15.4191</v>
      </c>
      <c r="H8768" s="140">
        <v>1</v>
      </c>
      <c r="I8768" s="9"/>
      <c r="J8768" s="22">
        <f t="shared" si="136"/>
        <v>15.4191</v>
      </c>
      <c r="K8768" s="22" t="str">
        <f>IF(I8768&lt;&gt;"",SUMIF(Table1[Codigo_servico],A8768,Table1[Subtotal_insumo]),"")</f>
        <v/>
      </c>
      <c r="L8768" s="16">
        <f>IF(Table1[[#This Row],[Ordem_insumos]]&lt;&gt;0,VLOOKUP(Table1[[#This Row],[Codigo_servico]],Preencher_Orcamento!$B:$D,3,FALSE)*Table1[[#This Row],[Qtde_insumo]],"")</f>
        <v>12</v>
      </c>
      <c r="M8768" s="16">
        <f>IF(Table1[[#This Row],[Ordem_insumos]]&lt;&gt;0,VLOOKUP(Table1[[#This Row],[Codigo_servico]],Preencher_Orcamento!$B:$D,3,FALSE)*Table1[[#This Row],[Subtotal_insumo]],"")</f>
        <v>185.0292</v>
      </c>
    </row>
    <row r="8769" spans="1:13" x14ac:dyDescent="0.25">
      <c r="A8769" s="6">
        <v>101402</v>
      </c>
      <c r="B8769" s="126">
        <v>2</v>
      </c>
      <c r="C8769" s="133"/>
      <c r="D8769" s="134">
        <v>2035</v>
      </c>
      <c r="E8769" s="7" t="s">
        <v>2190</v>
      </c>
      <c r="F8769" s="8" t="s">
        <v>2140</v>
      </c>
      <c r="G8769" s="18">
        <f>IFERROR(VLOOKUP(Table1[[#This Row],[Codigo_insumo]],BD_Insumos!$B:$E,4),"")</f>
        <v>17.275965903920998</v>
      </c>
      <c r="H8769" s="140">
        <v>0.5</v>
      </c>
      <c r="I8769" s="9"/>
      <c r="J8769" s="23">
        <f t="shared" si="136"/>
        <v>8.6379829519604989</v>
      </c>
      <c r="K8769" s="22" t="str">
        <f>IF(I8769&lt;&gt;"",SUMIF(Table1[Codigo_servico],A8769,Table1[Subtotal_insumo]),"")</f>
        <v/>
      </c>
      <c r="L8769" s="18">
        <f>IF(Table1[[#This Row],[Ordem_insumos]]&lt;&gt;0,VLOOKUP(Table1[[#This Row],[Codigo_servico]],Preencher_Orcamento!$B:$D,3,FALSE)*Table1[[#This Row],[Qtde_insumo]],"")</f>
        <v>6</v>
      </c>
      <c r="M8769" s="18">
        <f>IF(Table1[[#This Row],[Ordem_insumos]]&lt;&gt;0,VLOOKUP(Table1[[#This Row],[Codigo_servico]],Preencher_Orcamento!$B:$D,3,FALSE)*Table1[[#This Row],[Subtotal_insumo]],"")</f>
        <v>103.65579542352599</v>
      </c>
    </row>
    <row r="8770" spans="1:13" x14ac:dyDescent="0.25">
      <c r="A8770" s="3">
        <v>101403</v>
      </c>
      <c r="B8770" s="125">
        <v>0</v>
      </c>
      <c r="C8770" s="131" t="s">
        <v>4036</v>
      </c>
      <c r="D8770" s="132"/>
      <c r="E8770" s="4"/>
      <c r="F8770" s="4"/>
      <c r="G8770" s="17" t="str">
        <f>IFERROR(VLOOKUP(Table1[[#This Row],[Codigo_insumo]],BD_Insumos!$B:$E,4),"")</f>
        <v/>
      </c>
      <c r="H8770" s="139"/>
      <c r="I8770" s="5" t="s">
        <v>457</v>
      </c>
      <c r="J8770" s="20" t="str">
        <f t="shared" ref="J8770:J8833" si="137">IF(I8770="",G8770*H8770,"")</f>
        <v/>
      </c>
      <c r="K8770" s="21">
        <f>IF(I8770&lt;&gt;"",SUMIF(Table1[Codigo_servico],A8770,Table1[Subtotal_insumo]),"")</f>
        <v>27.778182951960499</v>
      </c>
      <c r="L8770" s="17" t="str">
        <f>IF(Table1[[#This Row],[Ordem_insumos]]&lt;&gt;0,VLOOKUP(Table1[[#This Row],[Codigo_servico]],Preencher_Orcamento!$B:$D,3,FALSE)*Table1[[#This Row],[Qtde_insumo]],"")</f>
        <v/>
      </c>
      <c r="M8770" s="17" t="str">
        <f>IF(Table1[[#This Row],[Ordem_insumos]]&lt;&gt;0,VLOOKUP(Table1[[#This Row],[Codigo_servico]],Preencher_Orcamento!$B:$D,3,FALSE)*Table1[[#This Row],[Subtotal_insumo]],"")</f>
        <v/>
      </c>
    </row>
    <row r="8771" spans="1:13" ht="26.25" x14ac:dyDescent="0.25">
      <c r="A8771" s="6">
        <v>101403</v>
      </c>
      <c r="B8771" s="126">
        <v>1</v>
      </c>
      <c r="C8771" s="133"/>
      <c r="D8771" s="134">
        <v>77237</v>
      </c>
      <c r="E8771" s="7" t="s">
        <v>1938</v>
      </c>
      <c r="F8771" s="8" t="s">
        <v>457</v>
      </c>
      <c r="G8771" s="16">
        <f>IFERROR(VLOOKUP(Table1[[#This Row],[Codigo_insumo]],BD_Insumos!$B:$E,4),"")</f>
        <v>19.1402</v>
      </c>
      <c r="H8771" s="140">
        <v>1</v>
      </c>
      <c r="I8771" s="9"/>
      <c r="J8771" s="22">
        <f t="shared" si="137"/>
        <v>19.1402</v>
      </c>
      <c r="K8771" s="22" t="str">
        <f>IF(I8771&lt;&gt;"",SUMIF(Table1[Codigo_servico],A8771,Table1[Subtotal_insumo]),"")</f>
        <v/>
      </c>
      <c r="L8771" s="16">
        <f>IF(Table1[[#This Row],[Ordem_insumos]]&lt;&gt;0,VLOOKUP(Table1[[#This Row],[Codigo_servico]],Preencher_Orcamento!$B:$D,3,FALSE)*Table1[[#This Row],[Qtde_insumo]],"")</f>
        <v>0</v>
      </c>
      <c r="M8771" s="16">
        <f>IF(Table1[[#This Row],[Ordem_insumos]]&lt;&gt;0,VLOOKUP(Table1[[#This Row],[Codigo_servico]],Preencher_Orcamento!$B:$D,3,FALSE)*Table1[[#This Row],[Subtotal_insumo]],"")</f>
        <v>0</v>
      </c>
    </row>
    <row r="8772" spans="1:13" x14ac:dyDescent="0.25">
      <c r="A8772" s="6">
        <v>101403</v>
      </c>
      <c r="B8772" s="126">
        <v>2</v>
      </c>
      <c r="C8772" s="133"/>
      <c r="D8772" s="134">
        <v>2035</v>
      </c>
      <c r="E8772" s="7" t="s">
        <v>2190</v>
      </c>
      <c r="F8772" s="8" t="s">
        <v>2140</v>
      </c>
      <c r="G8772" s="18">
        <f>IFERROR(VLOOKUP(Table1[[#This Row],[Codigo_insumo]],BD_Insumos!$B:$E,4),"")</f>
        <v>17.275965903920998</v>
      </c>
      <c r="H8772" s="140">
        <v>0.5</v>
      </c>
      <c r="I8772" s="9"/>
      <c r="J8772" s="23">
        <f t="shared" si="137"/>
        <v>8.6379829519604989</v>
      </c>
      <c r="K8772" s="22" t="str">
        <f>IF(I8772&lt;&gt;"",SUMIF(Table1[Codigo_servico],A8772,Table1[Subtotal_insumo]),"")</f>
        <v/>
      </c>
      <c r="L8772" s="18">
        <f>IF(Table1[[#This Row],[Ordem_insumos]]&lt;&gt;0,VLOOKUP(Table1[[#This Row],[Codigo_servico]],Preencher_Orcamento!$B:$D,3,FALSE)*Table1[[#This Row],[Qtde_insumo]],"")</f>
        <v>0</v>
      </c>
      <c r="M8772" s="18">
        <f>IF(Table1[[#This Row],[Ordem_insumos]]&lt;&gt;0,VLOOKUP(Table1[[#This Row],[Codigo_servico]],Preencher_Orcamento!$B:$D,3,FALSE)*Table1[[#This Row],[Subtotal_insumo]],"")</f>
        <v>0</v>
      </c>
    </row>
    <row r="8773" spans="1:13" x14ac:dyDescent="0.25">
      <c r="A8773" s="3">
        <v>101404</v>
      </c>
      <c r="B8773" s="125">
        <v>0</v>
      </c>
      <c r="C8773" s="131" t="s">
        <v>4037</v>
      </c>
      <c r="D8773" s="132"/>
      <c r="E8773" s="4"/>
      <c r="F8773" s="4"/>
      <c r="G8773" s="17" t="str">
        <f>IFERROR(VLOOKUP(Table1[[#This Row],[Codigo_insumo]],BD_Insumos!$B:$E,4),"")</f>
        <v/>
      </c>
      <c r="H8773" s="139"/>
      <c r="I8773" s="5" t="s">
        <v>457</v>
      </c>
      <c r="J8773" s="20" t="str">
        <f t="shared" si="137"/>
        <v/>
      </c>
      <c r="K8773" s="21">
        <f>IF(I8773&lt;&gt;"",SUMIF(Table1[Codigo_servico],A8773,Table1[Subtotal_insumo]),"")</f>
        <v>27.136882951960498</v>
      </c>
      <c r="L8773" s="17" t="str">
        <f>IF(Table1[[#This Row],[Ordem_insumos]]&lt;&gt;0,VLOOKUP(Table1[[#This Row],[Codigo_servico]],Preencher_Orcamento!$B:$D,3,FALSE)*Table1[[#This Row],[Qtde_insumo]],"")</f>
        <v/>
      </c>
      <c r="M8773" s="17" t="str">
        <f>IF(Table1[[#This Row],[Ordem_insumos]]&lt;&gt;0,VLOOKUP(Table1[[#This Row],[Codigo_servico]],Preencher_Orcamento!$B:$D,3,FALSE)*Table1[[#This Row],[Subtotal_insumo]],"")</f>
        <v/>
      </c>
    </row>
    <row r="8774" spans="1:13" ht="26.25" x14ac:dyDescent="0.25">
      <c r="A8774" s="6">
        <v>101404</v>
      </c>
      <c r="B8774" s="126">
        <v>1</v>
      </c>
      <c r="C8774" s="133"/>
      <c r="D8774" s="134">
        <v>77238</v>
      </c>
      <c r="E8774" s="7" t="s">
        <v>1939</v>
      </c>
      <c r="F8774" s="8" t="s">
        <v>457</v>
      </c>
      <c r="G8774" s="16">
        <f>IFERROR(VLOOKUP(Table1[[#This Row],[Codigo_insumo]],BD_Insumos!$B:$E,4),"")</f>
        <v>18.498899999999999</v>
      </c>
      <c r="H8774" s="140">
        <v>1</v>
      </c>
      <c r="I8774" s="9"/>
      <c r="J8774" s="22">
        <f t="shared" si="137"/>
        <v>18.498899999999999</v>
      </c>
      <c r="K8774" s="22" t="str">
        <f>IF(I8774&lt;&gt;"",SUMIF(Table1[Codigo_servico],A8774,Table1[Subtotal_insumo]),"")</f>
        <v/>
      </c>
      <c r="L8774" s="16">
        <f>IF(Table1[[#This Row],[Ordem_insumos]]&lt;&gt;0,VLOOKUP(Table1[[#This Row],[Codigo_servico]],Preencher_Orcamento!$B:$D,3,FALSE)*Table1[[#This Row],[Qtde_insumo]],"")</f>
        <v>0</v>
      </c>
      <c r="M8774" s="16">
        <f>IF(Table1[[#This Row],[Ordem_insumos]]&lt;&gt;0,VLOOKUP(Table1[[#This Row],[Codigo_servico]],Preencher_Orcamento!$B:$D,3,FALSE)*Table1[[#This Row],[Subtotal_insumo]],"")</f>
        <v>0</v>
      </c>
    </row>
    <row r="8775" spans="1:13" x14ac:dyDescent="0.25">
      <c r="A8775" s="6">
        <v>101404</v>
      </c>
      <c r="B8775" s="126">
        <v>2</v>
      </c>
      <c r="C8775" s="133"/>
      <c r="D8775" s="134">
        <v>2035</v>
      </c>
      <c r="E8775" s="7" t="s">
        <v>2190</v>
      </c>
      <c r="F8775" s="8" t="s">
        <v>2140</v>
      </c>
      <c r="G8775" s="18">
        <f>IFERROR(VLOOKUP(Table1[[#This Row],[Codigo_insumo]],BD_Insumos!$B:$E,4),"")</f>
        <v>17.275965903920998</v>
      </c>
      <c r="H8775" s="140">
        <v>0.5</v>
      </c>
      <c r="I8775" s="9"/>
      <c r="J8775" s="23">
        <f t="shared" si="137"/>
        <v>8.6379829519604989</v>
      </c>
      <c r="K8775" s="22" t="str">
        <f>IF(I8775&lt;&gt;"",SUMIF(Table1[Codigo_servico],A8775,Table1[Subtotal_insumo]),"")</f>
        <v/>
      </c>
      <c r="L8775" s="18">
        <f>IF(Table1[[#This Row],[Ordem_insumos]]&lt;&gt;0,VLOOKUP(Table1[[#This Row],[Codigo_servico]],Preencher_Orcamento!$B:$D,3,FALSE)*Table1[[#This Row],[Qtde_insumo]],"")</f>
        <v>0</v>
      </c>
      <c r="M8775" s="18">
        <f>IF(Table1[[#This Row],[Ordem_insumos]]&lt;&gt;0,VLOOKUP(Table1[[#This Row],[Codigo_servico]],Preencher_Orcamento!$B:$D,3,FALSE)*Table1[[#This Row],[Subtotal_insumo]],"")</f>
        <v>0</v>
      </c>
    </row>
    <row r="8776" spans="1:13" x14ac:dyDescent="0.25">
      <c r="A8776" s="3">
        <v>101408</v>
      </c>
      <c r="B8776" s="125">
        <v>0</v>
      </c>
      <c r="C8776" s="131" t="s">
        <v>4038</v>
      </c>
      <c r="D8776" s="132"/>
      <c r="E8776" s="4"/>
      <c r="F8776" s="4"/>
      <c r="G8776" s="17" t="str">
        <f>IFERROR(VLOOKUP(Table1[[#This Row],[Codigo_insumo]],BD_Insumos!$B:$E,4),"")</f>
        <v/>
      </c>
      <c r="H8776" s="139"/>
      <c r="I8776" s="5" t="s">
        <v>457</v>
      </c>
      <c r="J8776" s="20" t="str">
        <f t="shared" si="137"/>
        <v/>
      </c>
      <c r="K8776" s="21">
        <f>IF(I8776&lt;&gt;"",SUMIF(Table1[Codigo_servico],A8776,Table1[Subtotal_insumo]),"")</f>
        <v>93.181182951960494</v>
      </c>
      <c r="L8776" s="17" t="str">
        <f>IF(Table1[[#This Row],[Ordem_insumos]]&lt;&gt;0,VLOOKUP(Table1[[#This Row],[Codigo_servico]],Preencher_Orcamento!$B:$D,3,FALSE)*Table1[[#This Row],[Qtde_insumo]],"")</f>
        <v/>
      </c>
      <c r="M8776" s="17" t="str">
        <f>IF(Table1[[#This Row],[Ordem_insumos]]&lt;&gt;0,VLOOKUP(Table1[[#This Row],[Codigo_servico]],Preencher_Orcamento!$B:$D,3,FALSE)*Table1[[#This Row],[Subtotal_insumo]],"")</f>
        <v/>
      </c>
    </row>
    <row r="8777" spans="1:13" x14ac:dyDescent="0.25">
      <c r="A8777" s="6">
        <v>101408</v>
      </c>
      <c r="B8777" s="126">
        <v>1</v>
      </c>
      <c r="C8777" s="133"/>
      <c r="D8777" s="134">
        <v>2035</v>
      </c>
      <c r="E8777" s="7" t="s">
        <v>2190</v>
      </c>
      <c r="F8777" s="8" t="s">
        <v>2140</v>
      </c>
      <c r="G8777" s="16">
        <f>IFERROR(VLOOKUP(Table1[[#This Row],[Codigo_insumo]],BD_Insumos!$B:$E,4),"")</f>
        <v>17.275965903920998</v>
      </c>
      <c r="H8777" s="140">
        <v>0.5</v>
      </c>
      <c r="I8777" s="9"/>
      <c r="J8777" s="22">
        <f t="shared" si="137"/>
        <v>8.6379829519604989</v>
      </c>
      <c r="K8777" s="22" t="str">
        <f>IF(I8777&lt;&gt;"",SUMIF(Table1[Codigo_servico],A8777,Table1[Subtotal_insumo]),"")</f>
        <v/>
      </c>
      <c r="L8777" s="16">
        <f>IF(Table1[[#This Row],[Ordem_insumos]]&lt;&gt;0,VLOOKUP(Table1[[#This Row],[Codigo_servico]],Preencher_Orcamento!$B:$D,3,FALSE)*Table1[[#This Row],[Qtde_insumo]],"")</f>
        <v>6</v>
      </c>
      <c r="M8777" s="16">
        <f>IF(Table1[[#This Row],[Ordem_insumos]]&lt;&gt;0,VLOOKUP(Table1[[#This Row],[Codigo_servico]],Preencher_Orcamento!$B:$D,3,FALSE)*Table1[[#This Row],[Subtotal_insumo]],"")</f>
        <v>103.65579542352599</v>
      </c>
    </row>
    <row r="8778" spans="1:13" ht="26.25" x14ac:dyDescent="0.25">
      <c r="A8778" s="6">
        <v>101408</v>
      </c>
      <c r="B8778" s="126">
        <v>2</v>
      </c>
      <c r="C8778" s="133"/>
      <c r="D8778" s="134">
        <v>77232</v>
      </c>
      <c r="E8778" s="7" t="s">
        <v>1935</v>
      </c>
      <c r="F8778" s="8" t="s">
        <v>457</v>
      </c>
      <c r="G8778" s="18">
        <f>IFERROR(VLOOKUP(Table1[[#This Row],[Codigo_insumo]],BD_Insumos!$B:$E,4),"")</f>
        <v>26.611699999999999</v>
      </c>
      <c r="H8778" s="140">
        <v>1</v>
      </c>
      <c r="I8778" s="9"/>
      <c r="J8778" s="23">
        <f t="shared" si="137"/>
        <v>26.611699999999999</v>
      </c>
      <c r="K8778" s="22" t="str">
        <f>IF(I8778&lt;&gt;"",SUMIF(Table1[Codigo_servico],A8778,Table1[Subtotal_insumo]),"")</f>
        <v/>
      </c>
      <c r="L8778" s="18">
        <f>IF(Table1[[#This Row],[Ordem_insumos]]&lt;&gt;0,VLOOKUP(Table1[[#This Row],[Codigo_servico]],Preencher_Orcamento!$B:$D,3,FALSE)*Table1[[#This Row],[Qtde_insumo]],"")</f>
        <v>12</v>
      </c>
      <c r="M8778" s="18">
        <f>IF(Table1[[#This Row],[Ordem_insumos]]&lt;&gt;0,VLOOKUP(Table1[[#This Row],[Codigo_servico]],Preencher_Orcamento!$B:$D,3,FALSE)*Table1[[#This Row],[Subtotal_insumo]],"")</f>
        <v>319.34039999999999</v>
      </c>
    </row>
    <row r="8779" spans="1:13" ht="26.25" x14ac:dyDescent="0.25">
      <c r="A8779" s="6">
        <v>101408</v>
      </c>
      <c r="B8779" s="126">
        <v>3</v>
      </c>
      <c r="C8779" s="133"/>
      <c r="D8779" s="134">
        <v>77215</v>
      </c>
      <c r="E8779" s="7" t="s">
        <v>1932</v>
      </c>
      <c r="F8779" s="8" t="s">
        <v>457</v>
      </c>
      <c r="G8779" s="18">
        <f>IFERROR(VLOOKUP(Table1[[#This Row],[Codigo_insumo]],BD_Insumos!$B:$E,4),"")</f>
        <v>57.9315</v>
      </c>
      <c r="H8779" s="140">
        <v>1</v>
      </c>
      <c r="I8779" s="9"/>
      <c r="J8779" s="23">
        <f t="shared" si="137"/>
        <v>57.9315</v>
      </c>
      <c r="K8779" s="22" t="str">
        <f>IF(I8779&lt;&gt;"",SUMIF(Table1[Codigo_servico],A8779,Table1[Subtotal_insumo]),"")</f>
        <v/>
      </c>
      <c r="L8779" s="18">
        <f>IF(Table1[[#This Row],[Ordem_insumos]]&lt;&gt;0,VLOOKUP(Table1[[#This Row],[Codigo_servico]],Preencher_Orcamento!$B:$D,3,FALSE)*Table1[[#This Row],[Qtde_insumo]],"")</f>
        <v>12</v>
      </c>
      <c r="M8779" s="18">
        <f>IF(Table1[[#This Row],[Ordem_insumos]]&lt;&gt;0,VLOOKUP(Table1[[#This Row],[Codigo_servico]],Preencher_Orcamento!$B:$D,3,FALSE)*Table1[[#This Row],[Subtotal_insumo]],"")</f>
        <v>695.178</v>
      </c>
    </row>
    <row r="8780" spans="1:13" x14ac:dyDescent="0.25">
      <c r="A8780" s="3">
        <v>101409</v>
      </c>
      <c r="B8780" s="125">
        <v>0</v>
      </c>
      <c r="C8780" s="131" t="s">
        <v>4039</v>
      </c>
      <c r="D8780" s="132"/>
      <c r="E8780" s="4"/>
      <c r="F8780" s="4"/>
      <c r="G8780" s="17" t="str">
        <f>IFERROR(VLOOKUP(Table1[[#This Row],[Codigo_insumo]],BD_Insumos!$B:$E,4),"")</f>
        <v/>
      </c>
      <c r="H8780" s="139"/>
      <c r="I8780" s="5" t="s">
        <v>457</v>
      </c>
      <c r="J8780" s="20" t="str">
        <f t="shared" si="137"/>
        <v/>
      </c>
      <c r="K8780" s="21">
        <f>IF(I8780&lt;&gt;"",SUMIF(Table1[Codigo_servico],A8780,Table1[Subtotal_insumo]),"")</f>
        <v>263.44396590392103</v>
      </c>
      <c r="L8780" s="17" t="str">
        <f>IF(Table1[[#This Row],[Ordem_insumos]]&lt;&gt;0,VLOOKUP(Table1[[#This Row],[Codigo_servico]],Preencher_Orcamento!$B:$D,3,FALSE)*Table1[[#This Row],[Qtde_insumo]],"")</f>
        <v/>
      </c>
      <c r="M8780" s="17" t="str">
        <f>IF(Table1[[#This Row],[Ordem_insumos]]&lt;&gt;0,VLOOKUP(Table1[[#This Row],[Codigo_servico]],Preencher_Orcamento!$B:$D,3,FALSE)*Table1[[#This Row],[Subtotal_insumo]],"")</f>
        <v/>
      </c>
    </row>
    <row r="8781" spans="1:13" x14ac:dyDescent="0.25">
      <c r="A8781" s="6">
        <v>101409</v>
      </c>
      <c r="B8781" s="126">
        <v>1</v>
      </c>
      <c r="C8781" s="133"/>
      <c r="D8781" s="134">
        <v>79640</v>
      </c>
      <c r="E8781" s="7" t="s">
        <v>2022</v>
      </c>
      <c r="F8781" s="8" t="s">
        <v>5</v>
      </c>
      <c r="G8781" s="16">
        <f>IFERROR(VLOOKUP(Table1[[#This Row],[Codigo_insumo]],BD_Insumos!$B:$E,4),"")</f>
        <v>0.14910000000000001</v>
      </c>
      <c r="H8781" s="140">
        <v>1</v>
      </c>
      <c r="I8781" s="9"/>
      <c r="J8781" s="22">
        <f t="shared" si="137"/>
        <v>0.14910000000000001</v>
      </c>
      <c r="K8781" s="22" t="str">
        <f>IF(I8781&lt;&gt;"",SUMIF(Table1[Codigo_servico],A8781,Table1[Subtotal_insumo]),"")</f>
        <v/>
      </c>
      <c r="L8781" s="16">
        <f>IF(Table1[[#This Row],[Ordem_insumos]]&lt;&gt;0,VLOOKUP(Table1[[#This Row],[Codigo_servico]],Preencher_Orcamento!$B:$D,3,FALSE)*Table1[[#This Row],[Qtde_insumo]],"")</f>
        <v>0</v>
      </c>
      <c r="M8781" s="16">
        <f>IF(Table1[[#This Row],[Ordem_insumos]]&lt;&gt;0,VLOOKUP(Table1[[#This Row],[Codigo_servico]],Preencher_Orcamento!$B:$D,3,FALSE)*Table1[[#This Row],[Subtotal_insumo]],"")</f>
        <v>0</v>
      </c>
    </row>
    <row r="8782" spans="1:13" ht="26.25" x14ac:dyDescent="0.25">
      <c r="A8782" s="6">
        <v>101409</v>
      </c>
      <c r="B8782" s="126">
        <v>2</v>
      </c>
      <c r="C8782" s="133"/>
      <c r="D8782" s="134">
        <v>77241</v>
      </c>
      <c r="E8782" s="7" t="s">
        <v>1941</v>
      </c>
      <c r="F8782" s="8" t="s">
        <v>457</v>
      </c>
      <c r="G8782" s="18">
        <f>IFERROR(VLOOKUP(Table1[[#This Row],[Codigo_insumo]],BD_Insumos!$B:$E,4),"")</f>
        <v>218.1704</v>
      </c>
      <c r="H8782" s="140">
        <v>1</v>
      </c>
      <c r="I8782" s="9"/>
      <c r="J8782" s="23">
        <f t="shared" si="137"/>
        <v>218.1704</v>
      </c>
      <c r="K8782" s="22" t="str">
        <f>IF(I8782&lt;&gt;"",SUMIF(Table1[Codigo_servico],A8782,Table1[Subtotal_insumo]),"")</f>
        <v/>
      </c>
      <c r="L8782" s="18">
        <f>IF(Table1[[#This Row],[Ordem_insumos]]&lt;&gt;0,VLOOKUP(Table1[[#This Row],[Codigo_servico]],Preencher_Orcamento!$B:$D,3,FALSE)*Table1[[#This Row],[Qtde_insumo]],"")</f>
        <v>0</v>
      </c>
      <c r="M8782" s="18">
        <f>IF(Table1[[#This Row],[Ordem_insumos]]&lt;&gt;0,VLOOKUP(Table1[[#This Row],[Codigo_servico]],Preencher_Orcamento!$B:$D,3,FALSE)*Table1[[#This Row],[Subtotal_insumo]],"")</f>
        <v>0</v>
      </c>
    </row>
    <row r="8783" spans="1:13" x14ac:dyDescent="0.25">
      <c r="A8783" s="6">
        <v>101409</v>
      </c>
      <c r="B8783" s="126">
        <v>3</v>
      </c>
      <c r="C8783" s="133"/>
      <c r="D8783" s="134">
        <v>2035</v>
      </c>
      <c r="E8783" s="7" t="s">
        <v>2190</v>
      </c>
      <c r="F8783" s="8" t="s">
        <v>2140</v>
      </c>
      <c r="G8783" s="18">
        <f>IFERROR(VLOOKUP(Table1[[#This Row],[Codigo_insumo]],BD_Insumos!$B:$E,4),"")</f>
        <v>17.275965903920998</v>
      </c>
      <c r="H8783" s="140">
        <v>1</v>
      </c>
      <c r="I8783" s="9"/>
      <c r="J8783" s="23">
        <f t="shared" si="137"/>
        <v>17.275965903920998</v>
      </c>
      <c r="K8783" s="22" t="str">
        <f>IF(I8783&lt;&gt;"",SUMIF(Table1[Codigo_servico],A8783,Table1[Subtotal_insumo]),"")</f>
        <v/>
      </c>
      <c r="L8783" s="18">
        <f>IF(Table1[[#This Row],[Ordem_insumos]]&lt;&gt;0,VLOOKUP(Table1[[#This Row],[Codigo_servico]],Preencher_Orcamento!$B:$D,3,FALSE)*Table1[[#This Row],[Qtde_insumo]],"")</f>
        <v>0</v>
      </c>
      <c r="M8783" s="18">
        <f>IF(Table1[[#This Row],[Ordem_insumos]]&lt;&gt;0,VLOOKUP(Table1[[#This Row],[Codigo_servico]],Preencher_Orcamento!$B:$D,3,FALSE)*Table1[[#This Row],[Subtotal_insumo]],"")</f>
        <v>0</v>
      </c>
    </row>
    <row r="8784" spans="1:13" ht="26.25" x14ac:dyDescent="0.25">
      <c r="A8784" s="6">
        <v>101409</v>
      </c>
      <c r="B8784" s="126">
        <v>4</v>
      </c>
      <c r="C8784" s="133"/>
      <c r="D8784" s="134">
        <v>79680</v>
      </c>
      <c r="E8784" s="7" t="s">
        <v>2035</v>
      </c>
      <c r="F8784" s="8" t="s">
        <v>457</v>
      </c>
      <c r="G8784" s="18">
        <f>IFERROR(VLOOKUP(Table1[[#This Row],[Codigo_insumo]],BD_Insumos!$B:$E,4),"")</f>
        <v>27.848500000000001</v>
      </c>
      <c r="H8784" s="140">
        <v>1</v>
      </c>
      <c r="I8784" s="9"/>
      <c r="J8784" s="23">
        <f t="shared" si="137"/>
        <v>27.848500000000001</v>
      </c>
      <c r="K8784" s="22" t="str">
        <f>IF(I8784&lt;&gt;"",SUMIF(Table1[Codigo_servico],A8784,Table1[Subtotal_insumo]),"")</f>
        <v/>
      </c>
      <c r="L8784" s="18">
        <f>IF(Table1[[#This Row],[Ordem_insumos]]&lt;&gt;0,VLOOKUP(Table1[[#This Row],[Codigo_servico]],Preencher_Orcamento!$B:$D,3,FALSE)*Table1[[#This Row],[Qtde_insumo]],"")</f>
        <v>0</v>
      </c>
      <c r="M8784" s="18">
        <f>IF(Table1[[#This Row],[Ordem_insumos]]&lt;&gt;0,VLOOKUP(Table1[[#This Row],[Codigo_servico]],Preencher_Orcamento!$B:$D,3,FALSE)*Table1[[#This Row],[Subtotal_insumo]],"")</f>
        <v>0</v>
      </c>
    </row>
    <row r="8785" spans="1:13" x14ac:dyDescent="0.25">
      <c r="A8785" s="3">
        <v>101410</v>
      </c>
      <c r="B8785" s="125">
        <v>0</v>
      </c>
      <c r="C8785" s="131" t="s">
        <v>4040</v>
      </c>
      <c r="D8785" s="132"/>
      <c r="E8785" s="4"/>
      <c r="F8785" s="4"/>
      <c r="G8785" s="17" t="str">
        <f>IFERROR(VLOOKUP(Table1[[#This Row],[Codigo_insumo]],BD_Insumos!$B:$E,4),"")</f>
        <v/>
      </c>
      <c r="H8785" s="139"/>
      <c r="I8785" s="5" t="s">
        <v>457</v>
      </c>
      <c r="J8785" s="20" t="str">
        <f t="shared" si="137"/>
        <v/>
      </c>
      <c r="K8785" s="21">
        <f>IF(I8785&lt;&gt;"",SUMIF(Table1[Codigo_servico],A8785,Table1[Subtotal_insumo]),"")</f>
        <v>231.32101782734972</v>
      </c>
      <c r="L8785" s="17" t="str">
        <f>IF(Table1[[#This Row],[Ordem_insumos]]&lt;&gt;0,VLOOKUP(Table1[[#This Row],[Codigo_servico]],Preencher_Orcamento!$B:$D,3,FALSE)*Table1[[#This Row],[Qtde_insumo]],"")</f>
        <v/>
      </c>
      <c r="M8785" s="17" t="str">
        <f>IF(Table1[[#This Row],[Ordem_insumos]]&lt;&gt;0,VLOOKUP(Table1[[#This Row],[Codigo_servico]],Preencher_Orcamento!$B:$D,3,FALSE)*Table1[[#This Row],[Subtotal_insumo]],"")</f>
        <v/>
      </c>
    </row>
    <row r="8786" spans="1:13" x14ac:dyDescent="0.25">
      <c r="A8786" s="6">
        <v>101410</v>
      </c>
      <c r="B8786" s="126">
        <v>1</v>
      </c>
      <c r="C8786" s="133"/>
      <c r="D8786" s="134">
        <v>2035</v>
      </c>
      <c r="E8786" s="7" t="s">
        <v>2190</v>
      </c>
      <c r="F8786" s="8" t="s">
        <v>2140</v>
      </c>
      <c r="G8786" s="16">
        <f>IFERROR(VLOOKUP(Table1[[#This Row],[Codigo_insumo]],BD_Insumos!$B:$E,4),"")</f>
        <v>17.275965903920998</v>
      </c>
      <c r="H8786" s="140">
        <v>1</v>
      </c>
      <c r="I8786" s="9"/>
      <c r="J8786" s="22">
        <f t="shared" si="137"/>
        <v>17.275965903920998</v>
      </c>
      <c r="K8786" s="22" t="str">
        <f>IF(I8786&lt;&gt;"",SUMIF(Table1[Codigo_servico],A8786,Table1[Subtotal_insumo]),"")</f>
        <v/>
      </c>
      <c r="L8786" s="16">
        <f>IF(Table1[[#This Row],[Ordem_insumos]]&lt;&gt;0,VLOOKUP(Table1[[#This Row],[Codigo_servico]],Preencher_Orcamento!$B:$D,3,FALSE)*Table1[[#This Row],[Qtde_insumo]],"")</f>
        <v>0</v>
      </c>
      <c r="M8786" s="16">
        <f>IF(Table1[[#This Row],[Ordem_insumos]]&lt;&gt;0,VLOOKUP(Table1[[#This Row],[Codigo_servico]],Preencher_Orcamento!$B:$D,3,FALSE)*Table1[[#This Row],[Subtotal_insumo]],"")</f>
        <v>0</v>
      </c>
    </row>
    <row r="8787" spans="1:13" x14ac:dyDescent="0.25">
      <c r="A8787" s="6">
        <v>101410</v>
      </c>
      <c r="B8787" s="126">
        <v>2</v>
      </c>
      <c r="C8787" s="133"/>
      <c r="D8787" s="134">
        <v>2036</v>
      </c>
      <c r="E8787" s="7" t="s">
        <v>2191</v>
      </c>
      <c r="F8787" s="8" t="s">
        <v>2140</v>
      </c>
      <c r="G8787" s="16">
        <f>IFERROR(VLOOKUP(Table1[[#This Row],[Codigo_insumo]],BD_Insumos!$B:$E,4),"")</f>
        <v>12.90425192342871</v>
      </c>
      <c r="H8787" s="140">
        <v>1</v>
      </c>
      <c r="I8787" s="9"/>
      <c r="J8787" s="22">
        <f t="shared" si="137"/>
        <v>12.90425192342871</v>
      </c>
      <c r="K8787" s="22" t="str">
        <f>IF(I8787&lt;&gt;"",SUMIF(Table1[Codigo_servico],A8787,Table1[Subtotal_insumo]),"")</f>
        <v/>
      </c>
      <c r="L8787" s="16">
        <f>IF(Table1[[#This Row],[Ordem_insumos]]&lt;&gt;0,VLOOKUP(Table1[[#This Row],[Codigo_servico]],Preencher_Orcamento!$B:$D,3,FALSE)*Table1[[#This Row],[Qtde_insumo]],"")</f>
        <v>0</v>
      </c>
      <c r="M8787" s="16">
        <f>IF(Table1[[#This Row],[Ordem_insumos]]&lt;&gt;0,VLOOKUP(Table1[[#This Row],[Codigo_servico]],Preencher_Orcamento!$B:$D,3,FALSE)*Table1[[#This Row],[Subtotal_insumo]],"")</f>
        <v>0</v>
      </c>
    </row>
    <row r="8788" spans="1:13" ht="39" x14ac:dyDescent="0.25">
      <c r="A8788" s="6">
        <v>101410</v>
      </c>
      <c r="B8788" s="126">
        <v>3</v>
      </c>
      <c r="C8788" s="133"/>
      <c r="D8788" s="134">
        <v>77242</v>
      </c>
      <c r="E8788" s="7" t="s">
        <v>1942</v>
      </c>
      <c r="F8788" s="8" t="s">
        <v>457</v>
      </c>
      <c r="G8788" s="18">
        <f>IFERROR(VLOOKUP(Table1[[#This Row],[Codigo_insumo]],BD_Insumos!$B:$E,4),"")</f>
        <v>201.14080000000001</v>
      </c>
      <c r="H8788" s="140">
        <v>1</v>
      </c>
      <c r="I8788" s="9"/>
      <c r="J8788" s="23">
        <f t="shared" si="137"/>
        <v>201.14080000000001</v>
      </c>
      <c r="K8788" s="22" t="str">
        <f>IF(I8788&lt;&gt;"",SUMIF(Table1[Codigo_servico],A8788,Table1[Subtotal_insumo]),"")</f>
        <v/>
      </c>
      <c r="L8788" s="18">
        <f>IF(Table1[[#This Row],[Ordem_insumos]]&lt;&gt;0,VLOOKUP(Table1[[#This Row],[Codigo_servico]],Preencher_Orcamento!$B:$D,3,FALSE)*Table1[[#This Row],[Qtde_insumo]],"")</f>
        <v>0</v>
      </c>
      <c r="M8788" s="18">
        <f>IF(Table1[[#This Row],[Ordem_insumos]]&lt;&gt;0,VLOOKUP(Table1[[#This Row],[Codigo_servico]],Preencher_Orcamento!$B:$D,3,FALSE)*Table1[[#This Row],[Subtotal_insumo]],"")</f>
        <v>0</v>
      </c>
    </row>
    <row r="8789" spans="1:13" x14ac:dyDescent="0.25">
      <c r="A8789" s="3">
        <v>101411</v>
      </c>
      <c r="B8789" s="125">
        <v>0</v>
      </c>
      <c r="C8789" s="131" t="s">
        <v>4041</v>
      </c>
      <c r="D8789" s="132"/>
      <c r="E8789" s="4"/>
      <c r="F8789" s="4"/>
      <c r="G8789" s="17" t="str">
        <f>IFERROR(VLOOKUP(Table1[[#This Row],[Codigo_insumo]],BD_Insumos!$B:$E,4),"")</f>
        <v/>
      </c>
      <c r="H8789" s="139"/>
      <c r="I8789" s="5" t="s">
        <v>457</v>
      </c>
      <c r="J8789" s="20" t="str">
        <f t="shared" si="137"/>
        <v/>
      </c>
      <c r="K8789" s="21">
        <f>IF(I8789&lt;&gt;"",SUMIF(Table1[Codigo_servico],A8789,Table1[Subtotal_insumo]),"")</f>
        <v>769.12273397347917</v>
      </c>
      <c r="L8789" s="17" t="str">
        <f>IF(Table1[[#This Row],[Ordem_insumos]]&lt;&gt;0,VLOOKUP(Table1[[#This Row],[Codigo_servico]],Preencher_Orcamento!$B:$D,3,FALSE)*Table1[[#This Row],[Qtde_insumo]],"")</f>
        <v/>
      </c>
      <c r="M8789" s="17" t="str">
        <f>IF(Table1[[#This Row],[Ordem_insumos]]&lt;&gt;0,VLOOKUP(Table1[[#This Row],[Codigo_servico]],Preencher_Orcamento!$B:$D,3,FALSE)*Table1[[#This Row],[Subtotal_insumo]],"")</f>
        <v/>
      </c>
    </row>
    <row r="8790" spans="1:13" x14ac:dyDescent="0.25">
      <c r="A8790" s="6">
        <v>101411</v>
      </c>
      <c r="B8790" s="126">
        <v>1</v>
      </c>
      <c r="C8790" s="133"/>
      <c r="D8790" s="134">
        <v>2036</v>
      </c>
      <c r="E8790" s="7" t="s">
        <v>2191</v>
      </c>
      <c r="F8790" s="8" t="s">
        <v>2140</v>
      </c>
      <c r="G8790" s="16">
        <f>IFERROR(VLOOKUP(Table1[[#This Row],[Codigo_insumo]],BD_Insumos!$B:$E,4),"")</f>
        <v>12.90425192342871</v>
      </c>
      <c r="H8790" s="140">
        <v>1</v>
      </c>
      <c r="I8790" s="9"/>
      <c r="J8790" s="22">
        <f t="shared" si="137"/>
        <v>12.90425192342871</v>
      </c>
      <c r="K8790" s="22" t="str">
        <f>IF(I8790&lt;&gt;"",SUMIF(Table1[Codigo_servico],A8790,Table1[Subtotal_insumo]),"")</f>
        <v/>
      </c>
      <c r="L8790" s="16">
        <f>IF(Table1[[#This Row],[Ordem_insumos]]&lt;&gt;0,VLOOKUP(Table1[[#This Row],[Codigo_servico]],Preencher_Orcamento!$B:$D,3,FALSE)*Table1[[#This Row],[Qtde_insumo]],"")</f>
        <v>0</v>
      </c>
      <c r="M8790" s="16">
        <f>IF(Table1[[#This Row],[Ordem_insumos]]&lt;&gt;0,VLOOKUP(Table1[[#This Row],[Codigo_servico]],Preencher_Orcamento!$B:$D,3,FALSE)*Table1[[#This Row],[Subtotal_insumo]],"")</f>
        <v>0</v>
      </c>
    </row>
    <row r="8791" spans="1:13" x14ac:dyDescent="0.25">
      <c r="A8791" s="6">
        <v>101411</v>
      </c>
      <c r="B8791" s="126">
        <v>2</v>
      </c>
      <c r="C8791" s="133"/>
      <c r="D8791" s="134">
        <v>2041</v>
      </c>
      <c r="E8791" s="7" t="s">
        <v>2192</v>
      </c>
      <c r="F8791" s="8" t="s">
        <v>2140</v>
      </c>
      <c r="G8791" s="16">
        <f>IFERROR(VLOOKUP(Table1[[#This Row],[Codigo_insumo]],BD_Insumos!$B:$E,4),"")</f>
        <v>18.820516146129485</v>
      </c>
      <c r="H8791" s="140">
        <v>1</v>
      </c>
      <c r="I8791" s="9"/>
      <c r="J8791" s="22">
        <f t="shared" si="137"/>
        <v>18.820516146129485</v>
      </c>
      <c r="K8791" s="22" t="str">
        <f>IF(I8791&lt;&gt;"",SUMIF(Table1[Codigo_servico],A8791,Table1[Subtotal_insumo]),"")</f>
        <v/>
      </c>
      <c r="L8791" s="16">
        <f>IF(Table1[[#This Row],[Ordem_insumos]]&lt;&gt;0,VLOOKUP(Table1[[#This Row],[Codigo_servico]],Preencher_Orcamento!$B:$D,3,FALSE)*Table1[[#This Row],[Qtde_insumo]],"")</f>
        <v>0</v>
      </c>
      <c r="M8791" s="16">
        <f>IF(Table1[[#This Row],[Ordem_insumos]]&lt;&gt;0,VLOOKUP(Table1[[#This Row],[Codigo_servico]],Preencher_Orcamento!$B:$D,3,FALSE)*Table1[[#This Row],[Subtotal_insumo]],"")</f>
        <v>0</v>
      </c>
    </row>
    <row r="8792" spans="1:13" ht="26.25" x14ac:dyDescent="0.25">
      <c r="A8792" s="6">
        <v>101411</v>
      </c>
      <c r="B8792" s="126">
        <v>3</v>
      </c>
      <c r="C8792" s="133"/>
      <c r="D8792" s="134">
        <v>52867</v>
      </c>
      <c r="E8792" s="7" t="s">
        <v>1120</v>
      </c>
      <c r="F8792" s="8" t="s">
        <v>5</v>
      </c>
      <c r="G8792" s="16">
        <f>IFERROR(VLOOKUP(Table1[[#This Row],[Codigo_insumo]],BD_Insumos!$B:$E,4),"")</f>
        <v>2.0613000000000001</v>
      </c>
      <c r="H8792" s="140">
        <v>2</v>
      </c>
      <c r="I8792" s="9"/>
      <c r="J8792" s="22">
        <f t="shared" si="137"/>
        <v>4.1226000000000003</v>
      </c>
      <c r="K8792" s="22" t="str">
        <f>IF(I8792&lt;&gt;"",SUMIF(Table1[Codigo_servico],A8792,Table1[Subtotal_insumo]),"")</f>
        <v/>
      </c>
      <c r="L8792" s="16">
        <f>IF(Table1[[#This Row],[Ordem_insumos]]&lt;&gt;0,VLOOKUP(Table1[[#This Row],[Codigo_servico]],Preencher_Orcamento!$B:$D,3,FALSE)*Table1[[#This Row],[Qtde_insumo]],"")</f>
        <v>0</v>
      </c>
      <c r="M8792" s="16">
        <f>IF(Table1[[#This Row],[Ordem_insumos]]&lt;&gt;0,VLOOKUP(Table1[[#This Row],[Codigo_servico]],Preencher_Orcamento!$B:$D,3,FALSE)*Table1[[#This Row],[Subtotal_insumo]],"")</f>
        <v>0</v>
      </c>
    </row>
    <row r="8793" spans="1:13" ht="26.25" x14ac:dyDescent="0.25">
      <c r="A8793" s="6">
        <v>101411</v>
      </c>
      <c r="B8793" s="126">
        <v>4</v>
      </c>
      <c r="C8793" s="133"/>
      <c r="D8793" s="134">
        <v>52431</v>
      </c>
      <c r="E8793" s="7" t="s">
        <v>1067</v>
      </c>
      <c r="F8793" s="8" t="s">
        <v>5</v>
      </c>
      <c r="G8793" s="18">
        <f>IFERROR(VLOOKUP(Table1[[#This Row],[Codigo_insumo]],BD_Insumos!$B:$E,4),"")</f>
        <v>2.5066999999999999</v>
      </c>
      <c r="H8793" s="140">
        <v>1</v>
      </c>
      <c r="I8793" s="9"/>
      <c r="J8793" s="23">
        <f t="shared" si="137"/>
        <v>2.5066999999999999</v>
      </c>
      <c r="K8793" s="22" t="str">
        <f>IF(I8793&lt;&gt;"",SUMIF(Table1[Codigo_servico],A8793,Table1[Subtotal_insumo]),"")</f>
        <v/>
      </c>
      <c r="L8793" s="18">
        <f>IF(Table1[[#This Row],[Ordem_insumos]]&lt;&gt;0,VLOOKUP(Table1[[#This Row],[Codigo_servico]],Preencher_Orcamento!$B:$D,3,FALSE)*Table1[[#This Row],[Qtde_insumo]],"")</f>
        <v>0</v>
      </c>
      <c r="M8793" s="18">
        <f>IF(Table1[[#This Row],[Ordem_insumos]]&lt;&gt;0,VLOOKUP(Table1[[#This Row],[Codigo_servico]],Preencher_Orcamento!$B:$D,3,FALSE)*Table1[[#This Row],[Subtotal_insumo]],"")</f>
        <v>0</v>
      </c>
    </row>
    <row r="8794" spans="1:13" x14ac:dyDescent="0.25">
      <c r="A8794" s="6">
        <v>101411</v>
      </c>
      <c r="B8794" s="126">
        <v>5</v>
      </c>
      <c r="C8794" s="133"/>
      <c r="D8794" s="134">
        <v>2035</v>
      </c>
      <c r="E8794" s="7" t="s">
        <v>2190</v>
      </c>
      <c r="F8794" s="8" t="s">
        <v>2140</v>
      </c>
      <c r="G8794" s="18">
        <f>IFERROR(VLOOKUP(Table1[[#This Row],[Codigo_insumo]],BD_Insumos!$B:$E,4),"")</f>
        <v>17.275965903920998</v>
      </c>
      <c r="H8794" s="140">
        <v>1</v>
      </c>
      <c r="I8794" s="9"/>
      <c r="J8794" s="23">
        <f t="shared" si="137"/>
        <v>17.275965903920998</v>
      </c>
      <c r="K8794" s="22" t="str">
        <f>IF(I8794&lt;&gt;"",SUMIF(Table1[Codigo_servico],A8794,Table1[Subtotal_insumo]),"")</f>
        <v/>
      </c>
      <c r="L8794" s="18">
        <f>IF(Table1[[#This Row],[Ordem_insumos]]&lt;&gt;0,VLOOKUP(Table1[[#This Row],[Codigo_servico]],Preencher_Orcamento!$B:$D,3,FALSE)*Table1[[#This Row],[Qtde_insumo]],"")</f>
        <v>0</v>
      </c>
      <c r="M8794" s="18">
        <f>IF(Table1[[#This Row],[Ordem_insumos]]&lt;&gt;0,VLOOKUP(Table1[[#This Row],[Codigo_servico]],Preencher_Orcamento!$B:$D,3,FALSE)*Table1[[#This Row],[Subtotal_insumo]],"")</f>
        <v>0</v>
      </c>
    </row>
    <row r="8795" spans="1:13" ht="51.75" x14ac:dyDescent="0.25">
      <c r="A8795" s="6">
        <v>101411</v>
      </c>
      <c r="B8795" s="126">
        <v>6</v>
      </c>
      <c r="C8795" s="133"/>
      <c r="D8795" s="134">
        <v>77243</v>
      </c>
      <c r="E8795" s="7" t="s">
        <v>1943</v>
      </c>
      <c r="F8795" s="8" t="s">
        <v>457</v>
      </c>
      <c r="G8795" s="18">
        <f>IFERROR(VLOOKUP(Table1[[#This Row],[Codigo_insumo]],BD_Insumos!$B:$E,4),"")</f>
        <v>713.49270000000001</v>
      </c>
      <c r="H8795" s="140">
        <v>1</v>
      </c>
      <c r="I8795" s="9"/>
      <c r="J8795" s="23">
        <f t="shared" si="137"/>
        <v>713.49270000000001</v>
      </c>
      <c r="K8795" s="22" t="str">
        <f>IF(I8795&lt;&gt;"",SUMIF(Table1[Codigo_servico],A8795,Table1[Subtotal_insumo]),"")</f>
        <v/>
      </c>
      <c r="L8795" s="18">
        <f>IF(Table1[[#This Row],[Ordem_insumos]]&lt;&gt;0,VLOOKUP(Table1[[#This Row],[Codigo_servico]],Preencher_Orcamento!$B:$D,3,FALSE)*Table1[[#This Row],[Qtde_insumo]],"")</f>
        <v>0</v>
      </c>
      <c r="M8795" s="18">
        <f>IF(Table1[[#This Row],[Ordem_insumos]]&lt;&gt;0,VLOOKUP(Table1[[#This Row],[Codigo_servico]],Preencher_Orcamento!$B:$D,3,FALSE)*Table1[[#This Row],[Subtotal_insumo]],"")</f>
        <v>0</v>
      </c>
    </row>
    <row r="8796" spans="1:13" x14ac:dyDescent="0.25">
      <c r="A8796" s="3">
        <v>101412</v>
      </c>
      <c r="B8796" s="125">
        <v>0</v>
      </c>
      <c r="C8796" s="131" t="s">
        <v>4042</v>
      </c>
      <c r="D8796" s="132"/>
      <c r="E8796" s="4"/>
      <c r="F8796" s="4"/>
      <c r="G8796" s="17" t="str">
        <f>IFERROR(VLOOKUP(Table1[[#This Row],[Codigo_insumo]],BD_Insumos!$B:$E,4),"")</f>
        <v/>
      </c>
      <c r="H8796" s="139"/>
      <c r="I8796" s="5" t="s">
        <v>457</v>
      </c>
      <c r="J8796" s="20" t="str">
        <f t="shared" si="137"/>
        <v/>
      </c>
      <c r="K8796" s="21">
        <f>IF(I8796&lt;&gt;"",SUMIF(Table1[Codigo_servico],A8796,Table1[Subtotal_insumo]),"")</f>
        <v>255.87280891367487</v>
      </c>
      <c r="L8796" s="17" t="str">
        <f>IF(Table1[[#This Row],[Ordem_insumos]]&lt;&gt;0,VLOOKUP(Table1[[#This Row],[Codigo_servico]],Preencher_Orcamento!$B:$D,3,FALSE)*Table1[[#This Row],[Qtde_insumo]],"")</f>
        <v/>
      </c>
      <c r="M8796" s="17" t="str">
        <f>IF(Table1[[#This Row],[Ordem_insumos]]&lt;&gt;0,VLOOKUP(Table1[[#This Row],[Codigo_servico]],Preencher_Orcamento!$B:$D,3,FALSE)*Table1[[#This Row],[Subtotal_insumo]],"")</f>
        <v/>
      </c>
    </row>
    <row r="8797" spans="1:13" x14ac:dyDescent="0.25">
      <c r="A8797" s="6">
        <v>101412</v>
      </c>
      <c r="B8797" s="126">
        <v>1</v>
      </c>
      <c r="C8797" s="133"/>
      <c r="D8797" s="134">
        <v>2035</v>
      </c>
      <c r="E8797" s="7" t="s">
        <v>2190</v>
      </c>
      <c r="F8797" s="8" t="s">
        <v>2140</v>
      </c>
      <c r="G8797" s="16">
        <f>IFERROR(VLOOKUP(Table1[[#This Row],[Codigo_insumo]],BD_Insumos!$B:$E,4),"")</f>
        <v>17.275965903920998</v>
      </c>
      <c r="H8797" s="140">
        <v>0.5</v>
      </c>
      <c r="I8797" s="9"/>
      <c r="J8797" s="22">
        <f t="shared" si="137"/>
        <v>8.6379829519604989</v>
      </c>
      <c r="K8797" s="22" t="str">
        <f>IF(I8797&lt;&gt;"",SUMIF(Table1[Codigo_servico],A8797,Table1[Subtotal_insumo]),"")</f>
        <v/>
      </c>
      <c r="L8797" s="16">
        <f>IF(Table1[[#This Row],[Ordem_insumos]]&lt;&gt;0,VLOOKUP(Table1[[#This Row],[Codigo_servico]],Preencher_Orcamento!$B:$D,3,FALSE)*Table1[[#This Row],[Qtde_insumo]],"")</f>
        <v>0</v>
      </c>
      <c r="M8797" s="16">
        <f>IF(Table1[[#This Row],[Ordem_insumos]]&lt;&gt;0,VLOOKUP(Table1[[#This Row],[Codigo_servico]],Preencher_Orcamento!$B:$D,3,FALSE)*Table1[[#This Row],[Subtotal_insumo]],"")</f>
        <v>0</v>
      </c>
    </row>
    <row r="8798" spans="1:13" ht="26.25" x14ac:dyDescent="0.25">
      <c r="A8798" s="6">
        <v>101412</v>
      </c>
      <c r="B8798" s="126">
        <v>2</v>
      </c>
      <c r="C8798" s="133"/>
      <c r="D8798" s="134">
        <v>77244</v>
      </c>
      <c r="E8798" s="7" t="s">
        <v>1944</v>
      </c>
      <c r="F8798" s="8" t="s">
        <v>457</v>
      </c>
      <c r="G8798" s="16">
        <f>IFERROR(VLOOKUP(Table1[[#This Row],[Codigo_insumo]],BD_Insumos!$B:$E,4),"")</f>
        <v>240.78270000000001</v>
      </c>
      <c r="H8798" s="140">
        <v>1</v>
      </c>
      <c r="I8798" s="9"/>
      <c r="J8798" s="22">
        <f t="shared" si="137"/>
        <v>240.78270000000001</v>
      </c>
      <c r="K8798" s="22" t="str">
        <f>IF(I8798&lt;&gt;"",SUMIF(Table1[Codigo_servico],A8798,Table1[Subtotal_insumo]),"")</f>
        <v/>
      </c>
      <c r="L8798" s="16">
        <f>IF(Table1[[#This Row],[Ordem_insumos]]&lt;&gt;0,VLOOKUP(Table1[[#This Row],[Codigo_servico]],Preencher_Orcamento!$B:$D,3,FALSE)*Table1[[#This Row],[Qtde_insumo]],"")</f>
        <v>0</v>
      </c>
      <c r="M8798" s="16">
        <f>IF(Table1[[#This Row],[Ordem_insumos]]&lt;&gt;0,VLOOKUP(Table1[[#This Row],[Codigo_servico]],Preencher_Orcamento!$B:$D,3,FALSE)*Table1[[#This Row],[Subtotal_insumo]],"")</f>
        <v>0</v>
      </c>
    </row>
    <row r="8799" spans="1:13" x14ac:dyDescent="0.25">
      <c r="A8799" s="6">
        <v>101412</v>
      </c>
      <c r="B8799" s="126">
        <v>3</v>
      </c>
      <c r="C8799" s="133"/>
      <c r="D8799" s="134">
        <v>2036</v>
      </c>
      <c r="E8799" s="7" t="s">
        <v>2191</v>
      </c>
      <c r="F8799" s="8" t="s">
        <v>2140</v>
      </c>
      <c r="G8799" s="18">
        <f>IFERROR(VLOOKUP(Table1[[#This Row],[Codigo_insumo]],BD_Insumos!$B:$E,4),"")</f>
        <v>12.90425192342871</v>
      </c>
      <c r="H8799" s="140">
        <v>0.5</v>
      </c>
      <c r="I8799" s="9"/>
      <c r="J8799" s="23">
        <f t="shared" si="137"/>
        <v>6.4521259617143549</v>
      </c>
      <c r="K8799" s="22" t="str">
        <f>IF(I8799&lt;&gt;"",SUMIF(Table1[Codigo_servico],A8799,Table1[Subtotal_insumo]),"")</f>
        <v/>
      </c>
      <c r="L8799" s="18">
        <f>IF(Table1[[#This Row],[Ordem_insumos]]&lt;&gt;0,VLOOKUP(Table1[[#This Row],[Codigo_servico]],Preencher_Orcamento!$B:$D,3,FALSE)*Table1[[#This Row],[Qtde_insumo]],"")</f>
        <v>0</v>
      </c>
      <c r="M8799" s="18">
        <f>IF(Table1[[#This Row],[Ordem_insumos]]&lt;&gt;0,VLOOKUP(Table1[[#This Row],[Codigo_servico]],Preencher_Orcamento!$B:$D,3,FALSE)*Table1[[#This Row],[Subtotal_insumo]],"")</f>
        <v>0</v>
      </c>
    </row>
    <row r="8800" spans="1:13" x14ac:dyDescent="0.25">
      <c r="A8800" s="3">
        <v>101413</v>
      </c>
      <c r="B8800" s="125">
        <v>0</v>
      </c>
      <c r="C8800" s="131" t="s">
        <v>4043</v>
      </c>
      <c r="D8800" s="132"/>
      <c r="E8800" s="4"/>
      <c r="F8800" s="4"/>
      <c r="G8800" s="17" t="str">
        <f>IFERROR(VLOOKUP(Table1[[#This Row],[Codigo_insumo]],BD_Insumos!$B:$E,4),"")</f>
        <v/>
      </c>
      <c r="H8800" s="139"/>
      <c r="I8800" s="5" t="s">
        <v>457</v>
      </c>
      <c r="J8800" s="20" t="str">
        <f t="shared" si="137"/>
        <v/>
      </c>
      <c r="K8800" s="21">
        <f>IF(I8800&lt;&gt;"",SUMIF(Table1[Codigo_servico],A8800,Table1[Subtotal_insumo]),"")</f>
        <v>282.01908295196051</v>
      </c>
      <c r="L8800" s="17" t="str">
        <f>IF(Table1[[#This Row],[Ordem_insumos]]&lt;&gt;0,VLOOKUP(Table1[[#This Row],[Codigo_servico]],Preencher_Orcamento!$B:$D,3,FALSE)*Table1[[#This Row],[Qtde_insumo]],"")</f>
        <v/>
      </c>
      <c r="M8800" s="17" t="str">
        <f>IF(Table1[[#This Row],[Ordem_insumos]]&lt;&gt;0,VLOOKUP(Table1[[#This Row],[Codigo_servico]],Preencher_Orcamento!$B:$D,3,FALSE)*Table1[[#This Row],[Subtotal_insumo]],"")</f>
        <v/>
      </c>
    </row>
    <row r="8801" spans="1:13" x14ac:dyDescent="0.25">
      <c r="A8801" s="6">
        <v>101413</v>
      </c>
      <c r="B8801" s="126">
        <v>1</v>
      </c>
      <c r="C8801" s="133"/>
      <c r="D8801" s="134">
        <v>77226</v>
      </c>
      <c r="E8801" s="7" t="s">
        <v>1934</v>
      </c>
      <c r="F8801" s="8" t="s">
        <v>457</v>
      </c>
      <c r="G8801" s="16">
        <f>IFERROR(VLOOKUP(Table1[[#This Row],[Codigo_insumo]],BD_Insumos!$B:$E,4),"")</f>
        <v>273.3811</v>
      </c>
      <c r="H8801" s="140">
        <v>1</v>
      </c>
      <c r="I8801" s="9"/>
      <c r="J8801" s="22">
        <f t="shared" si="137"/>
        <v>273.3811</v>
      </c>
      <c r="K8801" s="22" t="str">
        <f>IF(I8801&lt;&gt;"",SUMIF(Table1[Codigo_servico],A8801,Table1[Subtotal_insumo]),"")</f>
        <v/>
      </c>
      <c r="L8801" s="16">
        <f>IF(Table1[[#This Row],[Ordem_insumos]]&lt;&gt;0,VLOOKUP(Table1[[#This Row],[Codigo_servico]],Preencher_Orcamento!$B:$D,3,FALSE)*Table1[[#This Row],[Qtde_insumo]],"")</f>
        <v>0</v>
      </c>
      <c r="M8801" s="16">
        <f>IF(Table1[[#This Row],[Ordem_insumos]]&lt;&gt;0,VLOOKUP(Table1[[#This Row],[Codigo_servico]],Preencher_Orcamento!$B:$D,3,FALSE)*Table1[[#This Row],[Subtotal_insumo]],"")</f>
        <v>0</v>
      </c>
    </row>
    <row r="8802" spans="1:13" x14ac:dyDescent="0.25">
      <c r="A8802" s="6">
        <v>101413</v>
      </c>
      <c r="B8802" s="126">
        <v>2</v>
      </c>
      <c r="C8802" s="133"/>
      <c r="D8802" s="134">
        <v>2035</v>
      </c>
      <c r="E8802" s="7" t="s">
        <v>2190</v>
      </c>
      <c r="F8802" s="8" t="s">
        <v>2140</v>
      </c>
      <c r="G8802" s="18">
        <f>IFERROR(VLOOKUP(Table1[[#This Row],[Codigo_insumo]],BD_Insumos!$B:$E,4),"")</f>
        <v>17.275965903920998</v>
      </c>
      <c r="H8802" s="140">
        <v>0.5</v>
      </c>
      <c r="I8802" s="9"/>
      <c r="J8802" s="23">
        <f t="shared" si="137"/>
        <v>8.6379829519604989</v>
      </c>
      <c r="K8802" s="22" t="str">
        <f>IF(I8802&lt;&gt;"",SUMIF(Table1[Codigo_servico],A8802,Table1[Subtotal_insumo]),"")</f>
        <v/>
      </c>
      <c r="L8802" s="18">
        <f>IF(Table1[[#This Row],[Ordem_insumos]]&lt;&gt;0,VLOOKUP(Table1[[#This Row],[Codigo_servico]],Preencher_Orcamento!$B:$D,3,FALSE)*Table1[[#This Row],[Qtde_insumo]],"")</f>
        <v>0</v>
      </c>
      <c r="M8802" s="18">
        <f>IF(Table1[[#This Row],[Ordem_insumos]]&lt;&gt;0,VLOOKUP(Table1[[#This Row],[Codigo_servico]],Preencher_Orcamento!$B:$D,3,FALSE)*Table1[[#This Row],[Subtotal_insumo]],"")</f>
        <v>0</v>
      </c>
    </row>
    <row r="8803" spans="1:13" x14ac:dyDescent="0.25">
      <c r="A8803" s="3">
        <v>101414</v>
      </c>
      <c r="B8803" s="125">
        <v>0</v>
      </c>
      <c r="C8803" s="131" t="s">
        <v>4044</v>
      </c>
      <c r="D8803" s="132"/>
      <c r="E8803" s="4"/>
      <c r="F8803" s="4"/>
      <c r="G8803" s="17" t="str">
        <f>IFERROR(VLOOKUP(Table1[[#This Row],[Codigo_insumo]],BD_Insumos!$B:$E,4),"")</f>
        <v/>
      </c>
      <c r="H8803" s="139"/>
      <c r="I8803" s="5" t="s">
        <v>457</v>
      </c>
      <c r="J8803" s="20" t="str">
        <f t="shared" si="137"/>
        <v/>
      </c>
      <c r="K8803" s="21">
        <f>IF(I8803&lt;&gt;"",SUMIF(Table1[Codigo_servico],A8803,Table1[Subtotal_insumo]),"")</f>
        <v>73.021608913674854</v>
      </c>
      <c r="L8803" s="17" t="str">
        <f>IF(Table1[[#This Row],[Ordem_insumos]]&lt;&gt;0,VLOOKUP(Table1[[#This Row],[Codigo_servico]],Preencher_Orcamento!$B:$D,3,FALSE)*Table1[[#This Row],[Qtde_insumo]],"")</f>
        <v/>
      </c>
      <c r="M8803" s="17" t="str">
        <f>IF(Table1[[#This Row],[Ordem_insumos]]&lt;&gt;0,VLOOKUP(Table1[[#This Row],[Codigo_servico]],Preencher_Orcamento!$B:$D,3,FALSE)*Table1[[#This Row],[Subtotal_insumo]],"")</f>
        <v/>
      </c>
    </row>
    <row r="8804" spans="1:13" x14ac:dyDescent="0.25">
      <c r="A8804" s="6">
        <v>101414</v>
      </c>
      <c r="B8804" s="126">
        <v>1</v>
      </c>
      <c r="C8804" s="133"/>
      <c r="D8804" s="134">
        <v>2035</v>
      </c>
      <c r="E8804" s="7" t="s">
        <v>2190</v>
      </c>
      <c r="F8804" s="8" t="s">
        <v>2140</v>
      </c>
      <c r="G8804" s="16">
        <f>IFERROR(VLOOKUP(Table1[[#This Row],[Codigo_insumo]],BD_Insumos!$B:$E,4),"")</f>
        <v>17.275965903920998</v>
      </c>
      <c r="H8804" s="140">
        <v>0.5</v>
      </c>
      <c r="I8804" s="9"/>
      <c r="J8804" s="22">
        <f t="shared" si="137"/>
        <v>8.6379829519604989</v>
      </c>
      <c r="K8804" s="22" t="str">
        <f>IF(I8804&lt;&gt;"",SUMIF(Table1[Codigo_servico],A8804,Table1[Subtotal_insumo]),"")</f>
        <v/>
      </c>
      <c r="L8804" s="16">
        <f>IF(Table1[[#This Row],[Ordem_insumos]]&lt;&gt;0,VLOOKUP(Table1[[#This Row],[Codigo_servico]],Preencher_Orcamento!$B:$D,3,FALSE)*Table1[[#This Row],[Qtde_insumo]],"")</f>
        <v>0</v>
      </c>
      <c r="M8804" s="16">
        <f>IF(Table1[[#This Row],[Ordem_insumos]]&lt;&gt;0,VLOOKUP(Table1[[#This Row],[Codigo_servico]],Preencher_Orcamento!$B:$D,3,FALSE)*Table1[[#This Row],[Subtotal_insumo]],"")</f>
        <v>0</v>
      </c>
    </row>
    <row r="8805" spans="1:13" x14ac:dyDescent="0.25">
      <c r="A8805" s="6">
        <v>101414</v>
      </c>
      <c r="B8805" s="126">
        <v>2</v>
      </c>
      <c r="C8805" s="133"/>
      <c r="D8805" s="134">
        <v>2036</v>
      </c>
      <c r="E8805" s="7" t="s">
        <v>2191</v>
      </c>
      <c r="F8805" s="8" t="s">
        <v>2140</v>
      </c>
      <c r="G8805" s="16">
        <f>IFERROR(VLOOKUP(Table1[[#This Row],[Codigo_insumo]],BD_Insumos!$B:$E,4),"")</f>
        <v>12.90425192342871</v>
      </c>
      <c r="H8805" s="140">
        <v>0.5</v>
      </c>
      <c r="I8805" s="9"/>
      <c r="J8805" s="22">
        <f t="shared" si="137"/>
        <v>6.4521259617143549</v>
      </c>
      <c r="K8805" s="22" t="str">
        <f>IF(I8805&lt;&gt;"",SUMIF(Table1[Codigo_servico],A8805,Table1[Subtotal_insumo]),"")</f>
        <v/>
      </c>
      <c r="L8805" s="16">
        <f>IF(Table1[[#This Row],[Ordem_insumos]]&lt;&gt;0,VLOOKUP(Table1[[#This Row],[Codigo_servico]],Preencher_Orcamento!$B:$D,3,FALSE)*Table1[[#This Row],[Qtde_insumo]],"")</f>
        <v>0</v>
      </c>
      <c r="M8805" s="16">
        <f>IF(Table1[[#This Row],[Ordem_insumos]]&lt;&gt;0,VLOOKUP(Table1[[#This Row],[Codigo_servico]],Preencher_Orcamento!$B:$D,3,FALSE)*Table1[[#This Row],[Subtotal_insumo]],"")</f>
        <v>0</v>
      </c>
    </row>
    <row r="8806" spans="1:13" ht="26.25" x14ac:dyDescent="0.25">
      <c r="A8806" s="6">
        <v>101414</v>
      </c>
      <c r="B8806" s="126">
        <v>3</v>
      </c>
      <c r="C8806" s="133"/>
      <c r="D8806" s="134">
        <v>77215</v>
      </c>
      <c r="E8806" s="7" t="s">
        <v>1932</v>
      </c>
      <c r="F8806" s="8" t="s">
        <v>457</v>
      </c>
      <c r="G8806" s="18">
        <f>IFERROR(VLOOKUP(Table1[[#This Row],[Codigo_insumo]],BD_Insumos!$B:$E,4),"")</f>
        <v>57.9315</v>
      </c>
      <c r="H8806" s="140">
        <v>1</v>
      </c>
      <c r="I8806" s="9"/>
      <c r="J8806" s="23">
        <f t="shared" si="137"/>
        <v>57.9315</v>
      </c>
      <c r="K8806" s="22" t="str">
        <f>IF(I8806&lt;&gt;"",SUMIF(Table1[Codigo_servico],A8806,Table1[Subtotal_insumo]),"")</f>
        <v/>
      </c>
      <c r="L8806" s="18">
        <f>IF(Table1[[#This Row],[Ordem_insumos]]&lt;&gt;0,VLOOKUP(Table1[[#This Row],[Codigo_servico]],Preencher_Orcamento!$B:$D,3,FALSE)*Table1[[#This Row],[Qtde_insumo]],"")</f>
        <v>0</v>
      </c>
      <c r="M8806" s="18">
        <f>IF(Table1[[#This Row],[Ordem_insumos]]&lt;&gt;0,VLOOKUP(Table1[[#This Row],[Codigo_servico]],Preencher_Orcamento!$B:$D,3,FALSE)*Table1[[#This Row],[Subtotal_insumo]],"")</f>
        <v>0</v>
      </c>
    </row>
    <row r="8807" spans="1:13" x14ac:dyDescent="0.25">
      <c r="A8807" s="3">
        <v>101415</v>
      </c>
      <c r="B8807" s="125">
        <v>0</v>
      </c>
      <c r="C8807" s="131" t="s">
        <v>4045</v>
      </c>
      <c r="D8807" s="132"/>
      <c r="E8807" s="4"/>
      <c r="F8807" s="4"/>
      <c r="G8807" s="17" t="str">
        <f>IFERROR(VLOOKUP(Table1[[#This Row],[Codigo_insumo]],BD_Insumos!$B:$E,4),"")</f>
        <v/>
      </c>
      <c r="H8807" s="139"/>
      <c r="I8807" s="5" t="s">
        <v>457</v>
      </c>
      <c r="J8807" s="20" t="str">
        <f t="shared" si="137"/>
        <v/>
      </c>
      <c r="K8807" s="21">
        <f>IF(I8807&lt;&gt;"",SUMIF(Table1[Codigo_servico],A8807,Table1[Subtotal_insumo]),"")</f>
        <v>85.563617827349702</v>
      </c>
      <c r="L8807" s="17" t="str">
        <f>IF(Table1[[#This Row],[Ordem_insumos]]&lt;&gt;0,VLOOKUP(Table1[[#This Row],[Codigo_servico]],Preencher_Orcamento!$B:$D,3,FALSE)*Table1[[#This Row],[Qtde_insumo]],"")</f>
        <v/>
      </c>
      <c r="M8807" s="17" t="str">
        <f>IF(Table1[[#This Row],[Ordem_insumos]]&lt;&gt;0,VLOOKUP(Table1[[#This Row],[Codigo_servico]],Preencher_Orcamento!$B:$D,3,FALSE)*Table1[[#This Row],[Subtotal_insumo]],"")</f>
        <v/>
      </c>
    </row>
    <row r="8808" spans="1:13" x14ac:dyDescent="0.25">
      <c r="A8808" s="6">
        <v>101415</v>
      </c>
      <c r="B8808" s="126">
        <v>1</v>
      </c>
      <c r="C8808" s="133"/>
      <c r="D8808" s="134">
        <v>2035</v>
      </c>
      <c r="E8808" s="7" t="s">
        <v>2190</v>
      </c>
      <c r="F8808" s="8" t="s">
        <v>2140</v>
      </c>
      <c r="G8808" s="16">
        <f>IFERROR(VLOOKUP(Table1[[#This Row],[Codigo_insumo]],BD_Insumos!$B:$E,4),"")</f>
        <v>17.275965903920998</v>
      </c>
      <c r="H8808" s="140">
        <v>1</v>
      </c>
      <c r="I8808" s="9"/>
      <c r="J8808" s="22">
        <f t="shared" si="137"/>
        <v>17.275965903920998</v>
      </c>
      <c r="K8808" s="22" t="str">
        <f>IF(I8808&lt;&gt;"",SUMIF(Table1[Codigo_servico],A8808,Table1[Subtotal_insumo]),"")</f>
        <v/>
      </c>
      <c r="L8808" s="16">
        <f>IF(Table1[[#This Row],[Ordem_insumos]]&lt;&gt;0,VLOOKUP(Table1[[#This Row],[Codigo_servico]],Preencher_Orcamento!$B:$D,3,FALSE)*Table1[[#This Row],[Qtde_insumo]],"")</f>
        <v>0</v>
      </c>
      <c r="M8808" s="16">
        <f>IF(Table1[[#This Row],[Ordem_insumos]]&lt;&gt;0,VLOOKUP(Table1[[#This Row],[Codigo_servico]],Preencher_Orcamento!$B:$D,3,FALSE)*Table1[[#This Row],[Subtotal_insumo]],"")</f>
        <v>0</v>
      </c>
    </row>
    <row r="8809" spans="1:13" x14ac:dyDescent="0.25">
      <c r="A8809" s="6">
        <v>101415</v>
      </c>
      <c r="B8809" s="126">
        <v>2</v>
      </c>
      <c r="C8809" s="133"/>
      <c r="D8809" s="134">
        <v>2036</v>
      </c>
      <c r="E8809" s="7" t="s">
        <v>2191</v>
      </c>
      <c r="F8809" s="8" t="s">
        <v>2140</v>
      </c>
      <c r="G8809" s="16">
        <f>IFERROR(VLOOKUP(Table1[[#This Row],[Codigo_insumo]],BD_Insumos!$B:$E,4),"")</f>
        <v>12.90425192342871</v>
      </c>
      <c r="H8809" s="140">
        <v>1</v>
      </c>
      <c r="I8809" s="9"/>
      <c r="J8809" s="22">
        <f t="shared" si="137"/>
        <v>12.90425192342871</v>
      </c>
      <c r="K8809" s="22" t="str">
        <f>IF(I8809&lt;&gt;"",SUMIF(Table1[Codigo_servico],A8809,Table1[Subtotal_insumo]),"")</f>
        <v/>
      </c>
      <c r="L8809" s="16">
        <f>IF(Table1[[#This Row],[Ordem_insumos]]&lt;&gt;0,VLOOKUP(Table1[[#This Row],[Codigo_servico]],Preencher_Orcamento!$B:$D,3,FALSE)*Table1[[#This Row],[Qtde_insumo]],"")</f>
        <v>0</v>
      </c>
      <c r="M8809" s="16">
        <f>IF(Table1[[#This Row],[Ordem_insumos]]&lt;&gt;0,VLOOKUP(Table1[[#This Row],[Codigo_servico]],Preencher_Orcamento!$B:$D,3,FALSE)*Table1[[#This Row],[Subtotal_insumo]],"")</f>
        <v>0</v>
      </c>
    </row>
    <row r="8810" spans="1:13" ht="26.25" x14ac:dyDescent="0.25">
      <c r="A8810" s="6">
        <v>101415</v>
      </c>
      <c r="B8810" s="126">
        <v>3</v>
      </c>
      <c r="C8810" s="133"/>
      <c r="D8810" s="134">
        <v>74465</v>
      </c>
      <c r="E8810" s="7" t="s">
        <v>1811</v>
      </c>
      <c r="F8810" s="8" t="s">
        <v>457</v>
      </c>
      <c r="G8810" s="18">
        <f>IFERROR(VLOOKUP(Table1[[#This Row],[Codigo_insumo]],BD_Insumos!$B:$E,4),"")</f>
        <v>55.383400000000002</v>
      </c>
      <c r="H8810" s="140">
        <v>1</v>
      </c>
      <c r="I8810" s="9"/>
      <c r="J8810" s="23">
        <f t="shared" si="137"/>
        <v>55.383400000000002</v>
      </c>
      <c r="K8810" s="22" t="str">
        <f>IF(I8810&lt;&gt;"",SUMIF(Table1[Codigo_servico],A8810,Table1[Subtotal_insumo]),"")</f>
        <v/>
      </c>
      <c r="L8810" s="18">
        <f>IF(Table1[[#This Row],[Ordem_insumos]]&lt;&gt;0,VLOOKUP(Table1[[#This Row],[Codigo_servico]],Preencher_Orcamento!$B:$D,3,FALSE)*Table1[[#This Row],[Qtde_insumo]],"")</f>
        <v>0</v>
      </c>
      <c r="M8810" s="18">
        <f>IF(Table1[[#This Row],[Ordem_insumos]]&lt;&gt;0,VLOOKUP(Table1[[#This Row],[Codigo_servico]],Preencher_Orcamento!$B:$D,3,FALSE)*Table1[[#This Row],[Subtotal_insumo]],"")</f>
        <v>0</v>
      </c>
    </row>
    <row r="8811" spans="1:13" x14ac:dyDescent="0.25">
      <c r="A8811" s="3">
        <v>101416</v>
      </c>
      <c r="B8811" s="125">
        <v>0</v>
      </c>
      <c r="C8811" s="131" t="s">
        <v>4046</v>
      </c>
      <c r="D8811" s="132"/>
      <c r="E8811" s="4"/>
      <c r="F8811" s="4"/>
      <c r="G8811" s="17" t="str">
        <f>IFERROR(VLOOKUP(Table1[[#This Row],[Codigo_insumo]],BD_Insumos!$B:$E,4),"")</f>
        <v/>
      </c>
      <c r="H8811" s="139"/>
      <c r="I8811" s="5" t="s">
        <v>457</v>
      </c>
      <c r="J8811" s="20" t="str">
        <f t="shared" si="137"/>
        <v/>
      </c>
      <c r="K8811" s="21">
        <f>IF(I8811&lt;&gt;"",SUMIF(Table1[Codigo_servico],A8811,Table1[Subtotal_insumo]),"")</f>
        <v>300.14199565469943</v>
      </c>
      <c r="L8811" s="17" t="str">
        <f>IF(Table1[[#This Row],[Ordem_insumos]]&lt;&gt;0,VLOOKUP(Table1[[#This Row],[Codigo_servico]],Preencher_Orcamento!$B:$D,3,FALSE)*Table1[[#This Row],[Qtde_insumo]],"")</f>
        <v/>
      </c>
      <c r="M8811" s="17" t="str">
        <f>IF(Table1[[#This Row],[Ordem_insumos]]&lt;&gt;0,VLOOKUP(Table1[[#This Row],[Codigo_servico]],Preencher_Orcamento!$B:$D,3,FALSE)*Table1[[#This Row],[Subtotal_insumo]],"")</f>
        <v/>
      </c>
    </row>
    <row r="8812" spans="1:13" x14ac:dyDescent="0.25">
      <c r="A8812" s="6">
        <v>101416</v>
      </c>
      <c r="B8812" s="126">
        <v>1</v>
      </c>
      <c r="C8812" s="133"/>
      <c r="D8812" s="134">
        <v>2035</v>
      </c>
      <c r="E8812" s="7" t="s">
        <v>2190</v>
      </c>
      <c r="F8812" s="8" t="s">
        <v>2140</v>
      </c>
      <c r="G8812" s="16">
        <f>IFERROR(VLOOKUP(Table1[[#This Row],[Codigo_insumo]],BD_Insumos!$B:$E,4),"")</f>
        <v>17.275965903920998</v>
      </c>
      <c r="H8812" s="140">
        <v>2</v>
      </c>
      <c r="I8812" s="9"/>
      <c r="J8812" s="22">
        <f t="shared" si="137"/>
        <v>34.551931807841996</v>
      </c>
      <c r="K8812" s="22" t="str">
        <f>IF(I8812&lt;&gt;"",SUMIF(Table1[Codigo_servico],A8812,Table1[Subtotal_insumo]),"")</f>
        <v/>
      </c>
      <c r="L8812" s="16">
        <f>IF(Table1[[#This Row],[Ordem_insumos]]&lt;&gt;0,VLOOKUP(Table1[[#This Row],[Codigo_servico]],Preencher_Orcamento!$B:$D,3,FALSE)*Table1[[#This Row],[Qtde_insumo]],"")</f>
        <v>0</v>
      </c>
      <c r="M8812" s="16">
        <f>IF(Table1[[#This Row],[Ordem_insumos]]&lt;&gt;0,VLOOKUP(Table1[[#This Row],[Codigo_servico]],Preencher_Orcamento!$B:$D,3,FALSE)*Table1[[#This Row],[Subtotal_insumo]],"")</f>
        <v>0</v>
      </c>
    </row>
    <row r="8813" spans="1:13" ht="51.75" x14ac:dyDescent="0.25">
      <c r="A8813" s="6">
        <v>101416</v>
      </c>
      <c r="B8813" s="126">
        <v>2</v>
      </c>
      <c r="C8813" s="133"/>
      <c r="D8813" s="134">
        <v>77245</v>
      </c>
      <c r="E8813" s="7" t="s">
        <v>1945</v>
      </c>
      <c r="F8813" s="8" t="s">
        <v>457</v>
      </c>
      <c r="G8813" s="16">
        <f>IFERROR(VLOOKUP(Table1[[#This Row],[Codigo_insumo]],BD_Insumos!$B:$E,4),"")</f>
        <v>239.69210000000001</v>
      </c>
      <c r="H8813" s="140">
        <v>1</v>
      </c>
      <c r="I8813" s="9"/>
      <c r="J8813" s="22">
        <f t="shared" si="137"/>
        <v>239.69210000000001</v>
      </c>
      <c r="K8813" s="22" t="str">
        <f>IF(I8813&lt;&gt;"",SUMIF(Table1[Codigo_servico],A8813,Table1[Subtotal_insumo]),"")</f>
        <v/>
      </c>
      <c r="L8813" s="16">
        <f>IF(Table1[[#This Row],[Ordem_insumos]]&lt;&gt;0,VLOOKUP(Table1[[#This Row],[Codigo_servico]],Preencher_Orcamento!$B:$D,3,FALSE)*Table1[[#This Row],[Qtde_insumo]],"")</f>
        <v>0</v>
      </c>
      <c r="M8813" s="16">
        <f>IF(Table1[[#This Row],[Ordem_insumos]]&lt;&gt;0,VLOOKUP(Table1[[#This Row],[Codigo_servico]],Preencher_Orcamento!$B:$D,3,FALSE)*Table1[[#This Row],[Subtotal_insumo]],"")</f>
        <v>0</v>
      </c>
    </row>
    <row r="8814" spans="1:13" x14ac:dyDescent="0.25">
      <c r="A8814" s="6">
        <v>101416</v>
      </c>
      <c r="B8814" s="126">
        <v>3</v>
      </c>
      <c r="C8814" s="133"/>
      <c r="D8814" s="134">
        <v>79640</v>
      </c>
      <c r="E8814" s="7" t="s">
        <v>2022</v>
      </c>
      <c r="F8814" s="8" t="s">
        <v>5</v>
      </c>
      <c r="G8814" s="18">
        <f>IFERROR(VLOOKUP(Table1[[#This Row],[Codigo_insumo]],BD_Insumos!$B:$E,4),"")</f>
        <v>0.14910000000000001</v>
      </c>
      <c r="H8814" s="140">
        <v>0.6</v>
      </c>
      <c r="I8814" s="9"/>
      <c r="J8814" s="23">
        <f t="shared" si="137"/>
        <v>8.9459999999999998E-2</v>
      </c>
      <c r="K8814" s="22" t="str">
        <f>IF(I8814&lt;&gt;"",SUMIF(Table1[Codigo_servico],A8814,Table1[Subtotal_insumo]),"")</f>
        <v/>
      </c>
      <c r="L8814" s="18">
        <f>IF(Table1[[#This Row],[Ordem_insumos]]&lt;&gt;0,VLOOKUP(Table1[[#This Row],[Codigo_servico]],Preencher_Orcamento!$B:$D,3,FALSE)*Table1[[#This Row],[Qtde_insumo]],"")</f>
        <v>0</v>
      </c>
      <c r="M8814" s="18">
        <f>IF(Table1[[#This Row],[Ordem_insumos]]&lt;&gt;0,VLOOKUP(Table1[[#This Row],[Codigo_servico]],Preencher_Orcamento!$B:$D,3,FALSE)*Table1[[#This Row],[Subtotal_insumo]],"")</f>
        <v>0</v>
      </c>
    </row>
    <row r="8815" spans="1:13" x14ac:dyDescent="0.25">
      <c r="A8815" s="6">
        <v>101416</v>
      </c>
      <c r="B8815" s="126">
        <v>4</v>
      </c>
      <c r="C8815" s="133"/>
      <c r="D8815" s="134">
        <v>2036</v>
      </c>
      <c r="E8815" s="7" t="s">
        <v>2191</v>
      </c>
      <c r="F8815" s="8" t="s">
        <v>2140</v>
      </c>
      <c r="G8815" s="18">
        <f>IFERROR(VLOOKUP(Table1[[#This Row],[Codigo_insumo]],BD_Insumos!$B:$E,4),"")</f>
        <v>12.90425192342871</v>
      </c>
      <c r="H8815" s="140">
        <v>2</v>
      </c>
      <c r="I8815" s="9"/>
      <c r="J8815" s="23">
        <f t="shared" si="137"/>
        <v>25.80850384685742</v>
      </c>
      <c r="K8815" s="22" t="str">
        <f>IF(I8815&lt;&gt;"",SUMIF(Table1[Codigo_servico],A8815,Table1[Subtotal_insumo]),"")</f>
        <v/>
      </c>
      <c r="L8815" s="18">
        <f>IF(Table1[[#This Row],[Ordem_insumos]]&lt;&gt;0,VLOOKUP(Table1[[#This Row],[Codigo_servico]],Preencher_Orcamento!$B:$D,3,FALSE)*Table1[[#This Row],[Qtde_insumo]],"")</f>
        <v>0</v>
      </c>
      <c r="M8815" s="18">
        <f>IF(Table1[[#This Row],[Ordem_insumos]]&lt;&gt;0,VLOOKUP(Table1[[#This Row],[Codigo_servico]],Preencher_Orcamento!$B:$D,3,FALSE)*Table1[[#This Row],[Subtotal_insumo]],"")</f>
        <v>0</v>
      </c>
    </row>
    <row r="8816" spans="1:13" x14ac:dyDescent="0.25">
      <c r="A8816" s="3">
        <v>101417</v>
      </c>
      <c r="B8816" s="125">
        <v>0</v>
      </c>
      <c r="C8816" s="131" t="s">
        <v>1946</v>
      </c>
      <c r="D8816" s="132"/>
      <c r="E8816" s="4"/>
      <c r="F8816" s="4"/>
      <c r="G8816" s="17" t="str">
        <f>IFERROR(VLOOKUP(Table1[[#This Row],[Codigo_insumo]],BD_Insumos!$B:$E,4),"")</f>
        <v/>
      </c>
      <c r="H8816" s="139"/>
      <c r="I8816" s="5" t="s">
        <v>457</v>
      </c>
      <c r="J8816" s="20" t="str">
        <f t="shared" si="137"/>
        <v/>
      </c>
      <c r="K8816" s="21">
        <f>IF(I8816&lt;&gt;"",SUMIF(Table1[Codigo_servico],A8816,Table1[Subtotal_insumo]),"")</f>
        <v>127.19179565469942</v>
      </c>
      <c r="L8816" s="17" t="str">
        <f>IF(Table1[[#This Row],[Ordem_insumos]]&lt;&gt;0,VLOOKUP(Table1[[#This Row],[Codigo_servico]],Preencher_Orcamento!$B:$D,3,FALSE)*Table1[[#This Row],[Qtde_insumo]],"")</f>
        <v/>
      </c>
      <c r="M8816" s="17" t="str">
        <f>IF(Table1[[#This Row],[Ordem_insumos]]&lt;&gt;0,VLOOKUP(Table1[[#This Row],[Codigo_servico]],Preencher_Orcamento!$B:$D,3,FALSE)*Table1[[#This Row],[Subtotal_insumo]],"")</f>
        <v/>
      </c>
    </row>
    <row r="8817" spans="1:13" x14ac:dyDescent="0.25">
      <c r="A8817" s="6">
        <v>101417</v>
      </c>
      <c r="B8817" s="126">
        <v>1</v>
      </c>
      <c r="C8817" s="133"/>
      <c r="D8817" s="134">
        <v>79640</v>
      </c>
      <c r="E8817" s="7" t="s">
        <v>2022</v>
      </c>
      <c r="F8817" s="8" t="s">
        <v>5</v>
      </c>
      <c r="G8817" s="16">
        <f>IFERROR(VLOOKUP(Table1[[#This Row],[Codigo_insumo]],BD_Insumos!$B:$E,4),"")</f>
        <v>0.14910000000000001</v>
      </c>
      <c r="H8817" s="140">
        <v>0.6</v>
      </c>
      <c r="I8817" s="9"/>
      <c r="J8817" s="22">
        <f t="shared" si="137"/>
        <v>8.9459999999999998E-2</v>
      </c>
      <c r="K8817" s="22" t="str">
        <f>IF(I8817&lt;&gt;"",SUMIF(Table1[Codigo_servico],A8817,Table1[Subtotal_insumo]),"")</f>
        <v/>
      </c>
      <c r="L8817" s="16">
        <f>IF(Table1[[#This Row],[Ordem_insumos]]&lt;&gt;0,VLOOKUP(Table1[[#This Row],[Codigo_servico]],Preencher_Orcamento!$B:$D,3,FALSE)*Table1[[#This Row],[Qtde_insumo]],"")</f>
        <v>0</v>
      </c>
      <c r="M8817" s="16">
        <f>IF(Table1[[#This Row],[Ordem_insumos]]&lt;&gt;0,VLOOKUP(Table1[[#This Row],[Codigo_servico]],Preencher_Orcamento!$B:$D,3,FALSE)*Table1[[#This Row],[Subtotal_insumo]],"")</f>
        <v>0</v>
      </c>
    </row>
    <row r="8818" spans="1:13" ht="26.25" x14ac:dyDescent="0.25">
      <c r="A8818" s="6">
        <v>101417</v>
      </c>
      <c r="B8818" s="126">
        <v>2</v>
      </c>
      <c r="C8818" s="133"/>
      <c r="D8818" s="134">
        <v>77246</v>
      </c>
      <c r="E8818" s="7" t="s">
        <v>1946</v>
      </c>
      <c r="F8818" s="8" t="s">
        <v>457</v>
      </c>
      <c r="G8818" s="16">
        <f>IFERROR(VLOOKUP(Table1[[#This Row],[Codigo_insumo]],BD_Insumos!$B:$E,4),"")</f>
        <v>66.741900000000001</v>
      </c>
      <c r="H8818" s="140">
        <v>1</v>
      </c>
      <c r="I8818" s="9"/>
      <c r="J8818" s="22">
        <f t="shared" si="137"/>
        <v>66.741900000000001</v>
      </c>
      <c r="K8818" s="22" t="str">
        <f>IF(I8818&lt;&gt;"",SUMIF(Table1[Codigo_servico],A8818,Table1[Subtotal_insumo]),"")</f>
        <v/>
      </c>
      <c r="L8818" s="16">
        <f>IF(Table1[[#This Row],[Ordem_insumos]]&lt;&gt;0,VLOOKUP(Table1[[#This Row],[Codigo_servico]],Preencher_Orcamento!$B:$D,3,FALSE)*Table1[[#This Row],[Qtde_insumo]],"")</f>
        <v>0</v>
      </c>
      <c r="M8818" s="16">
        <f>IF(Table1[[#This Row],[Ordem_insumos]]&lt;&gt;0,VLOOKUP(Table1[[#This Row],[Codigo_servico]],Preencher_Orcamento!$B:$D,3,FALSE)*Table1[[#This Row],[Subtotal_insumo]],"")</f>
        <v>0</v>
      </c>
    </row>
    <row r="8819" spans="1:13" x14ac:dyDescent="0.25">
      <c r="A8819" s="6">
        <v>101417</v>
      </c>
      <c r="B8819" s="126">
        <v>3</v>
      </c>
      <c r="C8819" s="133"/>
      <c r="D8819" s="134">
        <v>2035</v>
      </c>
      <c r="E8819" s="7" t="s">
        <v>2190</v>
      </c>
      <c r="F8819" s="8" t="s">
        <v>2140</v>
      </c>
      <c r="G8819" s="18">
        <f>IFERROR(VLOOKUP(Table1[[#This Row],[Codigo_insumo]],BD_Insumos!$B:$E,4),"")</f>
        <v>17.275965903920998</v>
      </c>
      <c r="H8819" s="140">
        <v>2</v>
      </c>
      <c r="I8819" s="9"/>
      <c r="J8819" s="23">
        <f t="shared" si="137"/>
        <v>34.551931807841996</v>
      </c>
      <c r="K8819" s="22" t="str">
        <f>IF(I8819&lt;&gt;"",SUMIF(Table1[Codigo_servico],A8819,Table1[Subtotal_insumo]),"")</f>
        <v/>
      </c>
      <c r="L8819" s="18">
        <f>IF(Table1[[#This Row],[Ordem_insumos]]&lt;&gt;0,VLOOKUP(Table1[[#This Row],[Codigo_servico]],Preencher_Orcamento!$B:$D,3,FALSE)*Table1[[#This Row],[Qtde_insumo]],"")</f>
        <v>0</v>
      </c>
      <c r="M8819" s="18">
        <f>IF(Table1[[#This Row],[Ordem_insumos]]&lt;&gt;0,VLOOKUP(Table1[[#This Row],[Codigo_servico]],Preencher_Orcamento!$B:$D,3,FALSE)*Table1[[#This Row],[Subtotal_insumo]],"")</f>
        <v>0</v>
      </c>
    </row>
    <row r="8820" spans="1:13" x14ac:dyDescent="0.25">
      <c r="A8820" s="6">
        <v>101417</v>
      </c>
      <c r="B8820" s="126">
        <v>4</v>
      </c>
      <c r="C8820" s="133"/>
      <c r="D8820" s="134">
        <v>2036</v>
      </c>
      <c r="E8820" s="7" t="s">
        <v>2191</v>
      </c>
      <c r="F8820" s="8" t="s">
        <v>2140</v>
      </c>
      <c r="G8820" s="18">
        <f>IFERROR(VLOOKUP(Table1[[#This Row],[Codigo_insumo]],BD_Insumos!$B:$E,4),"")</f>
        <v>12.90425192342871</v>
      </c>
      <c r="H8820" s="140">
        <v>2</v>
      </c>
      <c r="I8820" s="9"/>
      <c r="J8820" s="23">
        <f t="shared" si="137"/>
        <v>25.80850384685742</v>
      </c>
      <c r="K8820" s="22" t="str">
        <f>IF(I8820&lt;&gt;"",SUMIF(Table1[Codigo_servico],A8820,Table1[Subtotal_insumo]),"")</f>
        <v/>
      </c>
      <c r="L8820" s="18">
        <f>IF(Table1[[#This Row],[Ordem_insumos]]&lt;&gt;0,VLOOKUP(Table1[[#This Row],[Codigo_servico]],Preencher_Orcamento!$B:$D,3,FALSE)*Table1[[#This Row],[Qtde_insumo]],"")</f>
        <v>0</v>
      </c>
      <c r="M8820" s="18">
        <f>IF(Table1[[#This Row],[Ordem_insumos]]&lt;&gt;0,VLOOKUP(Table1[[#This Row],[Codigo_servico]],Preencher_Orcamento!$B:$D,3,FALSE)*Table1[[#This Row],[Subtotal_insumo]],"")</f>
        <v>0</v>
      </c>
    </row>
    <row r="8821" spans="1:13" x14ac:dyDescent="0.25">
      <c r="A8821" s="3">
        <v>101418</v>
      </c>
      <c r="B8821" s="125">
        <v>0</v>
      </c>
      <c r="C8821" s="131" t="s">
        <v>4047</v>
      </c>
      <c r="D8821" s="132"/>
      <c r="E8821" s="4"/>
      <c r="F8821" s="4"/>
      <c r="G8821" s="17" t="str">
        <f>IFERROR(VLOOKUP(Table1[[#This Row],[Codigo_insumo]],BD_Insumos!$B:$E,4),"")</f>
        <v/>
      </c>
      <c r="H8821" s="139"/>
      <c r="I8821" s="5" t="s">
        <v>457</v>
      </c>
      <c r="J8821" s="20" t="str">
        <f t="shared" si="137"/>
        <v/>
      </c>
      <c r="K8821" s="21">
        <f>IF(I8821&lt;&gt;"",SUMIF(Table1[Codigo_servico],A8821,Table1[Subtotal_insumo]),"")</f>
        <v>122.43194102502525</v>
      </c>
      <c r="L8821" s="17" t="str">
        <f>IF(Table1[[#This Row],[Ordem_insumos]]&lt;&gt;0,VLOOKUP(Table1[[#This Row],[Codigo_servico]],Preencher_Orcamento!$B:$D,3,FALSE)*Table1[[#This Row],[Qtde_insumo]],"")</f>
        <v/>
      </c>
      <c r="M8821" s="17" t="str">
        <f>IF(Table1[[#This Row],[Ordem_insumos]]&lt;&gt;0,VLOOKUP(Table1[[#This Row],[Codigo_servico]],Preencher_Orcamento!$B:$D,3,FALSE)*Table1[[#This Row],[Subtotal_insumo]],"")</f>
        <v/>
      </c>
    </row>
    <row r="8822" spans="1:13" x14ac:dyDescent="0.25">
      <c r="A8822" s="6">
        <v>101418</v>
      </c>
      <c r="B8822" s="126">
        <v>1</v>
      </c>
      <c r="C8822" s="133"/>
      <c r="D8822" s="134">
        <v>2035</v>
      </c>
      <c r="E8822" s="7" t="s">
        <v>2190</v>
      </c>
      <c r="F8822" s="8" t="s">
        <v>2140</v>
      </c>
      <c r="G8822" s="16">
        <f>IFERROR(VLOOKUP(Table1[[#This Row],[Codigo_insumo]],BD_Insumos!$B:$E,4),"")</f>
        <v>17.275965903920998</v>
      </c>
      <c r="H8822" s="140">
        <v>0.5</v>
      </c>
      <c r="I8822" s="9"/>
      <c r="J8822" s="22">
        <f t="shared" si="137"/>
        <v>8.6379829519604989</v>
      </c>
      <c r="K8822" s="22" t="str">
        <f>IF(I8822&lt;&gt;"",SUMIF(Table1[Codigo_servico],A8822,Table1[Subtotal_insumo]),"")</f>
        <v/>
      </c>
      <c r="L8822" s="16">
        <f>IF(Table1[[#This Row],[Ordem_insumos]]&lt;&gt;0,VLOOKUP(Table1[[#This Row],[Codigo_servico]],Preencher_Orcamento!$B:$D,3,FALSE)*Table1[[#This Row],[Qtde_insumo]],"")</f>
        <v>0</v>
      </c>
      <c r="M8822" s="16">
        <f>IF(Table1[[#This Row],[Ordem_insumos]]&lt;&gt;0,VLOOKUP(Table1[[#This Row],[Codigo_servico]],Preencher_Orcamento!$B:$D,3,FALSE)*Table1[[#This Row],[Subtotal_insumo]],"")</f>
        <v>0</v>
      </c>
    </row>
    <row r="8823" spans="1:13" x14ac:dyDescent="0.25">
      <c r="A8823" s="6">
        <v>101418</v>
      </c>
      <c r="B8823" s="126">
        <v>2</v>
      </c>
      <c r="C8823" s="133"/>
      <c r="D8823" s="134">
        <v>2041</v>
      </c>
      <c r="E8823" s="7" t="s">
        <v>2192</v>
      </c>
      <c r="F8823" s="8" t="s">
        <v>2140</v>
      </c>
      <c r="G8823" s="16">
        <f>IFERROR(VLOOKUP(Table1[[#This Row],[Codigo_insumo]],BD_Insumos!$B:$E,4),"")</f>
        <v>18.820516146129485</v>
      </c>
      <c r="H8823" s="140">
        <v>0.5</v>
      </c>
      <c r="I8823" s="9"/>
      <c r="J8823" s="22">
        <f t="shared" si="137"/>
        <v>9.4102580730647425</v>
      </c>
      <c r="K8823" s="22" t="str">
        <f>IF(I8823&lt;&gt;"",SUMIF(Table1[Codigo_servico],A8823,Table1[Subtotal_insumo]),"")</f>
        <v/>
      </c>
      <c r="L8823" s="16">
        <f>IF(Table1[[#This Row],[Ordem_insumos]]&lt;&gt;0,VLOOKUP(Table1[[#This Row],[Codigo_servico]],Preencher_Orcamento!$B:$D,3,FALSE)*Table1[[#This Row],[Qtde_insumo]],"")</f>
        <v>0</v>
      </c>
      <c r="M8823" s="16">
        <f>IF(Table1[[#This Row],[Ordem_insumos]]&lt;&gt;0,VLOOKUP(Table1[[#This Row],[Codigo_servico]],Preencher_Orcamento!$B:$D,3,FALSE)*Table1[[#This Row],[Subtotal_insumo]],"")</f>
        <v>0</v>
      </c>
    </row>
    <row r="8824" spans="1:13" ht="26.25" x14ac:dyDescent="0.25">
      <c r="A8824" s="6">
        <v>101418</v>
      </c>
      <c r="B8824" s="126">
        <v>3</v>
      </c>
      <c r="C8824" s="133"/>
      <c r="D8824" s="134">
        <v>56840</v>
      </c>
      <c r="E8824" s="7" t="s">
        <v>1512</v>
      </c>
      <c r="F8824" s="8" t="s">
        <v>457</v>
      </c>
      <c r="G8824" s="18">
        <f>IFERROR(VLOOKUP(Table1[[#This Row],[Codigo_insumo]],BD_Insumos!$B:$E,4),"")</f>
        <v>104.3837</v>
      </c>
      <c r="H8824" s="140">
        <v>1</v>
      </c>
      <c r="I8824" s="9"/>
      <c r="J8824" s="23">
        <f t="shared" si="137"/>
        <v>104.3837</v>
      </c>
      <c r="K8824" s="22" t="str">
        <f>IF(I8824&lt;&gt;"",SUMIF(Table1[Codigo_servico],A8824,Table1[Subtotal_insumo]),"")</f>
        <v/>
      </c>
      <c r="L8824" s="18">
        <f>IF(Table1[[#This Row],[Ordem_insumos]]&lt;&gt;0,VLOOKUP(Table1[[#This Row],[Codigo_servico]],Preencher_Orcamento!$B:$D,3,FALSE)*Table1[[#This Row],[Qtde_insumo]],"")</f>
        <v>0</v>
      </c>
      <c r="M8824" s="18">
        <f>IF(Table1[[#This Row],[Ordem_insumos]]&lt;&gt;0,VLOOKUP(Table1[[#This Row],[Codigo_servico]],Preencher_Orcamento!$B:$D,3,FALSE)*Table1[[#This Row],[Subtotal_insumo]],"")</f>
        <v>0</v>
      </c>
    </row>
    <row r="8825" spans="1:13" x14ac:dyDescent="0.25">
      <c r="A8825" s="3">
        <v>101419</v>
      </c>
      <c r="B8825" s="125">
        <v>0</v>
      </c>
      <c r="C8825" s="131" t="s">
        <v>4048</v>
      </c>
      <c r="D8825" s="132"/>
      <c r="E8825" s="4"/>
      <c r="F8825" s="4"/>
      <c r="G8825" s="17" t="str">
        <f>IFERROR(VLOOKUP(Table1[[#This Row],[Codigo_insumo]],BD_Insumos!$B:$E,4),"")</f>
        <v/>
      </c>
      <c r="H8825" s="139"/>
      <c r="I8825" s="5" t="s">
        <v>457</v>
      </c>
      <c r="J8825" s="20" t="str">
        <f t="shared" si="137"/>
        <v/>
      </c>
      <c r="K8825" s="21">
        <f>IF(I8825&lt;&gt;"",SUMIF(Table1[Codigo_servico],A8825,Table1[Subtotal_insumo]),"")</f>
        <v>529.84196765469937</v>
      </c>
      <c r="L8825" s="17" t="str">
        <f>IF(Table1[[#This Row],[Ordem_insumos]]&lt;&gt;0,VLOOKUP(Table1[[#This Row],[Codigo_servico]],Preencher_Orcamento!$B:$D,3,FALSE)*Table1[[#This Row],[Qtde_insumo]],"")</f>
        <v/>
      </c>
      <c r="M8825" s="17" t="str">
        <f>IF(Table1[[#This Row],[Ordem_insumos]]&lt;&gt;0,VLOOKUP(Table1[[#This Row],[Codigo_servico]],Preencher_Orcamento!$B:$D,3,FALSE)*Table1[[#This Row],[Subtotal_insumo]],"")</f>
        <v/>
      </c>
    </row>
    <row r="8826" spans="1:13" ht="26.25" x14ac:dyDescent="0.25">
      <c r="A8826" s="6">
        <v>101419</v>
      </c>
      <c r="B8826" s="126">
        <v>1</v>
      </c>
      <c r="C8826" s="133"/>
      <c r="D8826" s="134">
        <v>72414</v>
      </c>
      <c r="E8826" s="7" t="s">
        <v>1753</v>
      </c>
      <c r="F8826" s="8" t="s">
        <v>5</v>
      </c>
      <c r="G8826" s="16">
        <f>IFERROR(VLOOKUP(Table1[[#This Row],[Codigo_insumo]],BD_Insumos!$B:$E,4),"")</f>
        <v>7.2941000000000003</v>
      </c>
      <c r="H8826" s="140">
        <v>1.8</v>
      </c>
      <c r="I8826" s="9"/>
      <c r="J8826" s="22">
        <f t="shared" si="137"/>
        <v>13.129380000000001</v>
      </c>
      <c r="K8826" s="22" t="str">
        <f>IF(I8826&lt;&gt;"",SUMIF(Table1[Codigo_servico],A8826,Table1[Subtotal_insumo]),"")</f>
        <v/>
      </c>
      <c r="L8826" s="16">
        <f>IF(Table1[[#This Row],[Ordem_insumos]]&lt;&gt;0,VLOOKUP(Table1[[#This Row],[Codigo_servico]],Preencher_Orcamento!$B:$D,3,FALSE)*Table1[[#This Row],[Qtde_insumo]],"")</f>
        <v>0</v>
      </c>
      <c r="M8826" s="16">
        <f>IF(Table1[[#This Row],[Ordem_insumos]]&lt;&gt;0,VLOOKUP(Table1[[#This Row],[Codigo_servico]],Preencher_Orcamento!$B:$D,3,FALSE)*Table1[[#This Row],[Subtotal_insumo]],"")</f>
        <v>0</v>
      </c>
    </row>
    <row r="8827" spans="1:13" ht="64.5" x14ac:dyDescent="0.25">
      <c r="A8827" s="6">
        <v>101419</v>
      </c>
      <c r="B8827" s="126">
        <v>2</v>
      </c>
      <c r="C8827" s="133"/>
      <c r="D8827" s="134">
        <v>75958</v>
      </c>
      <c r="E8827" s="7" t="s">
        <v>1869</v>
      </c>
      <c r="F8827" s="8" t="s">
        <v>457</v>
      </c>
      <c r="G8827" s="16">
        <f>IFERROR(VLOOKUP(Table1[[#This Row],[Codigo_insumo]],BD_Insumos!$B:$E,4),"")</f>
        <v>456.2448</v>
      </c>
      <c r="H8827" s="140">
        <v>1</v>
      </c>
      <c r="I8827" s="9"/>
      <c r="J8827" s="22">
        <f t="shared" si="137"/>
        <v>456.2448</v>
      </c>
      <c r="K8827" s="22" t="str">
        <f>IF(I8827&lt;&gt;"",SUMIF(Table1[Codigo_servico],A8827,Table1[Subtotal_insumo]),"")</f>
        <v/>
      </c>
      <c r="L8827" s="16">
        <f>IF(Table1[[#This Row],[Ordem_insumos]]&lt;&gt;0,VLOOKUP(Table1[[#This Row],[Codigo_servico]],Preencher_Orcamento!$B:$D,3,FALSE)*Table1[[#This Row],[Qtde_insumo]],"")</f>
        <v>0</v>
      </c>
      <c r="M8827" s="16">
        <f>IF(Table1[[#This Row],[Ordem_insumos]]&lt;&gt;0,VLOOKUP(Table1[[#This Row],[Codigo_servico]],Preencher_Orcamento!$B:$D,3,FALSE)*Table1[[#This Row],[Subtotal_insumo]],"")</f>
        <v>0</v>
      </c>
    </row>
    <row r="8828" spans="1:13" x14ac:dyDescent="0.25">
      <c r="A8828" s="6">
        <v>101419</v>
      </c>
      <c r="B8828" s="126">
        <v>3</v>
      </c>
      <c r="C8828" s="133"/>
      <c r="D8828" s="134">
        <v>79640</v>
      </c>
      <c r="E8828" s="7" t="s">
        <v>2022</v>
      </c>
      <c r="F8828" s="8" t="s">
        <v>5</v>
      </c>
      <c r="G8828" s="18">
        <f>IFERROR(VLOOKUP(Table1[[#This Row],[Codigo_insumo]],BD_Insumos!$B:$E,4),"")</f>
        <v>0.14910000000000001</v>
      </c>
      <c r="H8828" s="140">
        <v>0.72</v>
      </c>
      <c r="I8828" s="9"/>
      <c r="J8828" s="23">
        <f t="shared" si="137"/>
        <v>0.107352</v>
      </c>
      <c r="K8828" s="22" t="str">
        <f>IF(I8828&lt;&gt;"",SUMIF(Table1[Codigo_servico],A8828,Table1[Subtotal_insumo]),"")</f>
        <v/>
      </c>
      <c r="L8828" s="18">
        <f>IF(Table1[[#This Row],[Ordem_insumos]]&lt;&gt;0,VLOOKUP(Table1[[#This Row],[Codigo_servico]],Preencher_Orcamento!$B:$D,3,FALSE)*Table1[[#This Row],[Qtde_insumo]],"")</f>
        <v>0</v>
      </c>
      <c r="M8828" s="18">
        <f>IF(Table1[[#This Row],[Ordem_insumos]]&lt;&gt;0,VLOOKUP(Table1[[#This Row],[Codigo_servico]],Preencher_Orcamento!$B:$D,3,FALSE)*Table1[[#This Row],[Subtotal_insumo]],"")</f>
        <v>0</v>
      </c>
    </row>
    <row r="8829" spans="1:13" x14ac:dyDescent="0.25">
      <c r="A8829" s="6">
        <v>101419</v>
      </c>
      <c r="B8829" s="126">
        <v>4</v>
      </c>
      <c r="C8829" s="133"/>
      <c r="D8829" s="134">
        <v>2035</v>
      </c>
      <c r="E8829" s="7" t="s">
        <v>2190</v>
      </c>
      <c r="F8829" s="8" t="s">
        <v>2140</v>
      </c>
      <c r="G8829" s="18">
        <f>IFERROR(VLOOKUP(Table1[[#This Row],[Codigo_insumo]],BD_Insumos!$B:$E,4),"")</f>
        <v>17.275965903920998</v>
      </c>
      <c r="H8829" s="140">
        <v>2</v>
      </c>
      <c r="I8829" s="9"/>
      <c r="J8829" s="23">
        <f t="shared" si="137"/>
        <v>34.551931807841996</v>
      </c>
      <c r="K8829" s="22" t="str">
        <f>IF(I8829&lt;&gt;"",SUMIF(Table1[Codigo_servico],A8829,Table1[Subtotal_insumo]),"")</f>
        <v/>
      </c>
      <c r="L8829" s="18">
        <f>IF(Table1[[#This Row],[Ordem_insumos]]&lt;&gt;0,VLOOKUP(Table1[[#This Row],[Codigo_servico]],Preencher_Orcamento!$B:$D,3,FALSE)*Table1[[#This Row],[Qtde_insumo]],"")</f>
        <v>0</v>
      </c>
      <c r="M8829" s="18">
        <f>IF(Table1[[#This Row],[Ordem_insumos]]&lt;&gt;0,VLOOKUP(Table1[[#This Row],[Codigo_servico]],Preencher_Orcamento!$B:$D,3,FALSE)*Table1[[#This Row],[Subtotal_insumo]],"")</f>
        <v>0</v>
      </c>
    </row>
    <row r="8830" spans="1:13" x14ac:dyDescent="0.25">
      <c r="A8830" s="6">
        <v>101419</v>
      </c>
      <c r="B8830" s="126">
        <v>5</v>
      </c>
      <c r="C8830" s="133"/>
      <c r="D8830" s="134">
        <v>2036</v>
      </c>
      <c r="E8830" s="7" t="s">
        <v>2191</v>
      </c>
      <c r="F8830" s="8" t="s">
        <v>2140</v>
      </c>
      <c r="G8830" s="18">
        <f>IFERROR(VLOOKUP(Table1[[#This Row],[Codigo_insumo]],BD_Insumos!$B:$E,4),"")</f>
        <v>12.90425192342871</v>
      </c>
      <c r="H8830" s="140">
        <v>2</v>
      </c>
      <c r="I8830" s="9"/>
      <c r="J8830" s="23">
        <f t="shared" si="137"/>
        <v>25.80850384685742</v>
      </c>
      <c r="K8830" s="22" t="str">
        <f>IF(I8830&lt;&gt;"",SUMIF(Table1[Codigo_servico],A8830,Table1[Subtotal_insumo]),"")</f>
        <v/>
      </c>
      <c r="L8830" s="18">
        <f>IF(Table1[[#This Row],[Ordem_insumos]]&lt;&gt;0,VLOOKUP(Table1[[#This Row],[Codigo_servico]],Preencher_Orcamento!$B:$D,3,FALSE)*Table1[[#This Row],[Qtde_insumo]],"")</f>
        <v>0</v>
      </c>
      <c r="M8830" s="18">
        <f>IF(Table1[[#This Row],[Ordem_insumos]]&lt;&gt;0,VLOOKUP(Table1[[#This Row],[Codigo_servico]],Preencher_Orcamento!$B:$D,3,FALSE)*Table1[[#This Row],[Subtotal_insumo]],"")</f>
        <v>0</v>
      </c>
    </row>
    <row r="8831" spans="1:13" x14ac:dyDescent="0.25">
      <c r="A8831" s="3">
        <v>101422</v>
      </c>
      <c r="B8831" s="125">
        <v>0</v>
      </c>
      <c r="C8831" s="131" t="s">
        <v>4049</v>
      </c>
      <c r="D8831" s="132"/>
      <c r="E8831" s="4"/>
      <c r="F8831" s="4"/>
      <c r="G8831" s="17" t="str">
        <f>IFERROR(VLOOKUP(Table1[[#This Row],[Codigo_insumo]],BD_Insumos!$B:$E,4),"")</f>
        <v/>
      </c>
      <c r="H8831" s="139"/>
      <c r="I8831" s="5" t="s">
        <v>457</v>
      </c>
      <c r="J8831" s="20" t="str">
        <f t="shared" si="137"/>
        <v/>
      </c>
      <c r="K8831" s="21">
        <f>IF(I8831&lt;&gt;"",SUMIF(Table1[Codigo_servico],A8831,Table1[Subtotal_insumo]),"")</f>
        <v>153.27319565469941</v>
      </c>
      <c r="L8831" s="17" t="str">
        <f>IF(Table1[[#This Row],[Ordem_insumos]]&lt;&gt;0,VLOOKUP(Table1[[#This Row],[Codigo_servico]],Preencher_Orcamento!$B:$D,3,FALSE)*Table1[[#This Row],[Qtde_insumo]],"")</f>
        <v/>
      </c>
      <c r="M8831" s="17" t="str">
        <f>IF(Table1[[#This Row],[Ordem_insumos]]&lt;&gt;0,VLOOKUP(Table1[[#This Row],[Codigo_servico]],Preencher_Orcamento!$B:$D,3,FALSE)*Table1[[#This Row],[Subtotal_insumo]],"")</f>
        <v/>
      </c>
    </row>
    <row r="8832" spans="1:13" ht="51.75" x14ac:dyDescent="0.25">
      <c r="A8832" s="6">
        <v>101422</v>
      </c>
      <c r="B8832" s="126">
        <v>1</v>
      </c>
      <c r="C8832" s="133"/>
      <c r="D8832" s="134">
        <v>74835</v>
      </c>
      <c r="E8832" s="7" t="s">
        <v>1819</v>
      </c>
      <c r="F8832" s="8" t="s">
        <v>457</v>
      </c>
      <c r="G8832" s="16">
        <f>IFERROR(VLOOKUP(Table1[[#This Row],[Codigo_insumo]],BD_Insumos!$B:$E,4),"")</f>
        <v>86.794600000000003</v>
      </c>
      <c r="H8832" s="140">
        <v>1</v>
      </c>
      <c r="I8832" s="9"/>
      <c r="J8832" s="22">
        <f t="shared" si="137"/>
        <v>86.794600000000003</v>
      </c>
      <c r="K8832" s="22" t="str">
        <f>IF(I8832&lt;&gt;"",SUMIF(Table1[Codigo_servico],A8832,Table1[Subtotal_insumo]),"")</f>
        <v/>
      </c>
      <c r="L8832" s="16">
        <f>IF(Table1[[#This Row],[Ordem_insumos]]&lt;&gt;0,VLOOKUP(Table1[[#This Row],[Codigo_servico]],Preencher_Orcamento!$B:$D,3,FALSE)*Table1[[#This Row],[Qtde_insumo]],"")</f>
        <v>0</v>
      </c>
      <c r="M8832" s="16">
        <f>IF(Table1[[#This Row],[Ordem_insumos]]&lt;&gt;0,VLOOKUP(Table1[[#This Row],[Codigo_servico]],Preencher_Orcamento!$B:$D,3,FALSE)*Table1[[#This Row],[Subtotal_insumo]],"")</f>
        <v>0</v>
      </c>
    </row>
    <row r="8833" spans="1:13" ht="26.25" x14ac:dyDescent="0.25">
      <c r="A8833" s="6">
        <v>101422</v>
      </c>
      <c r="B8833" s="126">
        <v>2</v>
      </c>
      <c r="C8833" s="133"/>
      <c r="D8833" s="134">
        <v>72413</v>
      </c>
      <c r="E8833" s="7" t="s">
        <v>1752</v>
      </c>
      <c r="F8833" s="8" t="s">
        <v>5</v>
      </c>
      <c r="G8833" s="16">
        <f>IFERROR(VLOOKUP(Table1[[#This Row],[Codigo_insumo]],BD_Insumos!$B:$E,4),"")</f>
        <v>6.0286999999999997</v>
      </c>
      <c r="H8833" s="140">
        <v>1</v>
      </c>
      <c r="I8833" s="9"/>
      <c r="J8833" s="22">
        <f t="shared" si="137"/>
        <v>6.0286999999999997</v>
      </c>
      <c r="K8833" s="22" t="str">
        <f>IF(I8833&lt;&gt;"",SUMIF(Table1[Codigo_servico],A8833,Table1[Subtotal_insumo]),"")</f>
        <v/>
      </c>
      <c r="L8833" s="16">
        <f>IF(Table1[[#This Row],[Ordem_insumos]]&lt;&gt;0,VLOOKUP(Table1[[#This Row],[Codigo_servico]],Preencher_Orcamento!$B:$D,3,FALSE)*Table1[[#This Row],[Qtde_insumo]],"")</f>
        <v>0</v>
      </c>
      <c r="M8833" s="16">
        <f>IF(Table1[[#This Row],[Ordem_insumos]]&lt;&gt;0,VLOOKUP(Table1[[#This Row],[Codigo_servico]],Preencher_Orcamento!$B:$D,3,FALSE)*Table1[[#This Row],[Subtotal_insumo]],"")</f>
        <v>0</v>
      </c>
    </row>
    <row r="8834" spans="1:13" x14ac:dyDescent="0.25">
      <c r="A8834" s="6">
        <v>101422</v>
      </c>
      <c r="B8834" s="126">
        <v>3</v>
      </c>
      <c r="C8834" s="133"/>
      <c r="D8834" s="134">
        <v>2036</v>
      </c>
      <c r="E8834" s="7" t="s">
        <v>2191</v>
      </c>
      <c r="F8834" s="8" t="s">
        <v>2140</v>
      </c>
      <c r="G8834" s="18">
        <f>IFERROR(VLOOKUP(Table1[[#This Row],[Codigo_insumo]],BD_Insumos!$B:$E,4),"")</f>
        <v>12.90425192342871</v>
      </c>
      <c r="H8834" s="140">
        <v>2</v>
      </c>
      <c r="I8834" s="9"/>
      <c r="J8834" s="23">
        <f t="shared" ref="J8834:J8897" si="138">IF(I8834="",G8834*H8834,"")</f>
        <v>25.80850384685742</v>
      </c>
      <c r="K8834" s="22" t="str">
        <f>IF(I8834&lt;&gt;"",SUMIF(Table1[Codigo_servico],A8834,Table1[Subtotal_insumo]),"")</f>
        <v/>
      </c>
      <c r="L8834" s="18">
        <f>IF(Table1[[#This Row],[Ordem_insumos]]&lt;&gt;0,VLOOKUP(Table1[[#This Row],[Codigo_servico]],Preencher_Orcamento!$B:$D,3,FALSE)*Table1[[#This Row],[Qtde_insumo]],"")</f>
        <v>0</v>
      </c>
      <c r="M8834" s="18">
        <f>IF(Table1[[#This Row],[Ordem_insumos]]&lt;&gt;0,VLOOKUP(Table1[[#This Row],[Codigo_servico]],Preencher_Orcamento!$B:$D,3,FALSE)*Table1[[#This Row],[Subtotal_insumo]],"")</f>
        <v>0</v>
      </c>
    </row>
    <row r="8835" spans="1:13" x14ac:dyDescent="0.25">
      <c r="A8835" s="6">
        <v>101422</v>
      </c>
      <c r="B8835" s="126">
        <v>4</v>
      </c>
      <c r="C8835" s="133"/>
      <c r="D8835" s="134">
        <v>79640</v>
      </c>
      <c r="E8835" s="7" t="s">
        <v>2022</v>
      </c>
      <c r="F8835" s="8" t="s">
        <v>5</v>
      </c>
      <c r="G8835" s="18">
        <f>IFERROR(VLOOKUP(Table1[[#This Row],[Codigo_insumo]],BD_Insumos!$B:$E,4),"")</f>
        <v>0.14910000000000001</v>
      </c>
      <c r="H8835" s="140">
        <v>0.6</v>
      </c>
      <c r="I8835" s="9"/>
      <c r="J8835" s="23">
        <f t="shared" si="138"/>
        <v>8.9459999999999998E-2</v>
      </c>
      <c r="K8835" s="22" t="str">
        <f>IF(I8835&lt;&gt;"",SUMIF(Table1[Codigo_servico],A8835,Table1[Subtotal_insumo]),"")</f>
        <v/>
      </c>
      <c r="L8835" s="18">
        <f>IF(Table1[[#This Row],[Ordem_insumos]]&lt;&gt;0,VLOOKUP(Table1[[#This Row],[Codigo_servico]],Preencher_Orcamento!$B:$D,3,FALSE)*Table1[[#This Row],[Qtde_insumo]],"")</f>
        <v>0</v>
      </c>
      <c r="M8835" s="18">
        <f>IF(Table1[[#This Row],[Ordem_insumos]]&lt;&gt;0,VLOOKUP(Table1[[#This Row],[Codigo_servico]],Preencher_Orcamento!$B:$D,3,FALSE)*Table1[[#This Row],[Subtotal_insumo]],"")</f>
        <v>0</v>
      </c>
    </row>
    <row r="8836" spans="1:13" x14ac:dyDescent="0.25">
      <c r="A8836" s="6">
        <v>101422</v>
      </c>
      <c r="B8836" s="126">
        <v>5</v>
      </c>
      <c r="C8836" s="133"/>
      <c r="D8836" s="134">
        <v>2035</v>
      </c>
      <c r="E8836" s="7" t="s">
        <v>2190</v>
      </c>
      <c r="F8836" s="8" t="s">
        <v>2140</v>
      </c>
      <c r="G8836" s="18">
        <f>IFERROR(VLOOKUP(Table1[[#This Row],[Codigo_insumo]],BD_Insumos!$B:$E,4),"")</f>
        <v>17.275965903920998</v>
      </c>
      <c r="H8836" s="140">
        <v>2</v>
      </c>
      <c r="I8836" s="9"/>
      <c r="J8836" s="23">
        <f t="shared" si="138"/>
        <v>34.551931807841996</v>
      </c>
      <c r="K8836" s="22" t="str">
        <f>IF(I8836&lt;&gt;"",SUMIF(Table1[Codigo_servico],A8836,Table1[Subtotal_insumo]),"")</f>
        <v/>
      </c>
      <c r="L8836" s="18">
        <f>IF(Table1[[#This Row],[Ordem_insumos]]&lt;&gt;0,VLOOKUP(Table1[[#This Row],[Codigo_servico]],Preencher_Orcamento!$B:$D,3,FALSE)*Table1[[#This Row],[Qtde_insumo]],"")</f>
        <v>0</v>
      </c>
      <c r="M8836" s="18">
        <f>IF(Table1[[#This Row],[Ordem_insumos]]&lt;&gt;0,VLOOKUP(Table1[[#This Row],[Codigo_servico]],Preencher_Orcamento!$B:$D,3,FALSE)*Table1[[#This Row],[Subtotal_insumo]],"")</f>
        <v>0</v>
      </c>
    </row>
    <row r="8837" spans="1:13" x14ac:dyDescent="0.25">
      <c r="A8837" s="3">
        <v>101423</v>
      </c>
      <c r="B8837" s="125">
        <v>0</v>
      </c>
      <c r="C8837" s="131" t="s">
        <v>4050</v>
      </c>
      <c r="D8837" s="132"/>
      <c r="E8837" s="4"/>
      <c r="F8837" s="4"/>
      <c r="G8837" s="17" t="str">
        <f>IFERROR(VLOOKUP(Table1[[#This Row],[Codigo_insumo]],BD_Insumos!$B:$E,4),"")</f>
        <v/>
      </c>
      <c r="H8837" s="139"/>
      <c r="I8837" s="5" t="s">
        <v>457</v>
      </c>
      <c r="J8837" s="20" t="str">
        <f t="shared" si="138"/>
        <v/>
      </c>
      <c r="K8837" s="21">
        <f>IF(I8837&lt;&gt;"",SUMIF(Table1[Codigo_servico],A8837,Table1[Subtotal_insumo]),"")</f>
        <v>157.69998765469941</v>
      </c>
      <c r="L8837" s="17" t="str">
        <f>IF(Table1[[#This Row],[Ordem_insumos]]&lt;&gt;0,VLOOKUP(Table1[[#This Row],[Codigo_servico]],Preencher_Orcamento!$B:$D,3,FALSE)*Table1[[#This Row],[Qtde_insumo]],"")</f>
        <v/>
      </c>
      <c r="M8837" s="17" t="str">
        <f>IF(Table1[[#This Row],[Ordem_insumos]]&lt;&gt;0,VLOOKUP(Table1[[#This Row],[Codigo_servico]],Preencher_Orcamento!$B:$D,3,FALSE)*Table1[[#This Row],[Subtotal_insumo]],"")</f>
        <v/>
      </c>
    </row>
    <row r="8838" spans="1:13" x14ac:dyDescent="0.25">
      <c r="A8838" s="6">
        <v>101423</v>
      </c>
      <c r="B8838" s="126">
        <v>1</v>
      </c>
      <c r="C8838" s="133"/>
      <c r="D8838" s="134">
        <v>2035</v>
      </c>
      <c r="E8838" s="7" t="s">
        <v>2190</v>
      </c>
      <c r="F8838" s="8" t="s">
        <v>2140</v>
      </c>
      <c r="G8838" s="16">
        <f>IFERROR(VLOOKUP(Table1[[#This Row],[Codigo_insumo]],BD_Insumos!$B:$E,4),"")</f>
        <v>17.275965903920998</v>
      </c>
      <c r="H8838" s="140">
        <v>2</v>
      </c>
      <c r="I8838" s="9"/>
      <c r="J8838" s="22">
        <f t="shared" si="138"/>
        <v>34.551931807841996</v>
      </c>
      <c r="K8838" s="22" t="str">
        <f>IF(I8838&lt;&gt;"",SUMIF(Table1[Codigo_servico],A8838,Table1[Subtotal_insumo]),"")</f>
        <v/>
      </c>
      <c r="L8838" s="16">
        <f>IF(Table1[[#This Row],[Ordem_insumos]]&lt;&gt;0,VLOOKUP(Table1[[#This Row],[Codigo_servico]],Preencher_Orcamento!$B:$D,3,FALSE)*Table1[[#This Row],[Qtde_insumo]],"")</f>
        <v>0</v>
      </c>
      <c r="M8838" s="16">
        <f>IF(Table1[[#This Row],[Ordem_insumos]]&lt;&gt;0,VLOOKUP(Table1[[#This Row],[Codigo_servico]],Preencher_Orcamento!$B:$D,3,FALSE)*Table1[[#This Row],[Subtotal_insumo]],"")</f>
        <v>0</v>
      </c>
    </row>
    <row r="8839" spans="1:13" x14ac:dyDescent="0.25">
      <c r="A8839" s="6">
        <v>101423</v>
      </c>
      <c r="B8839" s="126">
        <v>2</v>
      </c>
      <c r="C8839" s="133"/>
      <c r="D8839" s="134">
        <v>2036</v>
      </c>
      <c r="E8839" s="7" t="s">
        <v>2191</v>
      </c>
      <c r="F8839" s="8" t="s">
        <v>2140</v>
      </c>
      <c r="G8839" s="16">
        <f>IFERROR(VLOOKUP(Table1[[#This Row],[Codigo_insumo]],BD_Insumos!$B:$E,4),"")</f>
        <v>12.90425192342871</v>
      </c>
      <c r="H8839" s="140">
        <v>2</v>
      </c>
      <c r="I8839" s="9"/>
      <c r="J8839" s="22">
        <f t="shared" si="138"/>
        <v>25.80850384685742</v>
      </c>
      <c r="K8839" s="22" t="str">
        <f>IF(I8839&lt;&gt;"",SUMIF(Table1[Codigo_servico],A8839,Table1[Subtotal_insumo]),"")</f>
        <v/>
      </c>
      <c r="L8839" s="16">
        <f>IF(Table1[[#This Row],[Ordem_insumos]]&lt;&gt;0,VLOOKUP(Table1[[#This Row],[Codigo_servico]],Preencher_Orcamento!$B:$D,3,FALSE)*Table1[[#This Row],[Qtde_insumo]],"")</f>
        <v>0</v>
      </c>
      <c r="M8839" s="16">
        <f>IF(Table1[[#This Row],[Ordem_insumos]]&lt;&gt;0,VLOOKUP(Table1[[#This Row],[Codigo_servico]],Preencher_Orcamento!$B:$D,3,FALSE)*Table1[[#This Row],[Subtotal_insumo]],"")</f>
        <v>0</v>
      </c>
    </row>
    <row r="8840" spans="1:13" ht="26.25" x14ac:dyDescent="0.25">
      <c r="A8840" s="6">
        <v>101423</v>
      </c>
      <c r="B8840" s="126">
        <v>3</v>
      </c>
      <c r="C8840" s="133"/>
      <c r="D8840" s="134">
        <v>72414</v>
      </c>
      <c r="E8840" s="7" t="s">
        <v>1753</v>
      </c>
      <c r="F8840" s="8" t="s">
        <v>5</v>
      </c>
      <c r="G8840" s="18">
        <f>IFERROR(VLOOKUP(Table1[[#This Row],[Codigo_insumo]],BD_Insumos!$B:$E,4),"")</f>
        <v>7.2941000000000003</v>
      </c>
      <c r="H8840" s="140">
        <v>1</v>
      </c>
      <c r="I8840" s="9"/>
      <c r="J8840" s="23">
        <f t="shared" si="138"/>
        <v>7.2941000000000003</v>
      </c>
      <c r="K8840" s="22" t="str">
        <f>IF(I8840&lt;&gt;"",SUMIF(Table1[Codigo_servico],A8840,Table1[Subtotal_insumo]),"")</f>
        <v/>
      </c>
      <c r="L8840" s="18">
        <f>IF(Table1[[#This Row],[Ordem_insumos]]&lt;&gt;0,VLOOKUP(Table1[[#This Row],[Codigo_servico]],Preencher_Orcamento!$B:$D,3,FALSE)*Table1[[#This Row],[Qtde_insumo]],"")</f>
        <v>0</v>
      </c>
      <c r="M8840" s="18">
        <f>IF(Table1[[#This Row],[Ordem_insumos]]&lt;&gt;0,VLOOKUP(Table1[[#This Row],[Codigo_servico]],Preencher_Orcamento!$B:$D,3,FALSE)*Table1[[#This Row],[Subtotal_insumo]],"")</f>
        <v>0</v>
      </c>
    </row>
    <row r="8841" spans="1:13" ht="51.75" x14ac:dyDescent="0.25">
      <c r="A8841" s="6">
        <v>101423</v>
      </c>
      <c r="B8841" s="126">
        <v>4</v>
      </c>
      <c r="C8841" s="133"/>
      <c r="D8841" s="134">
        <v>74836</v>
      </c>
      <c r="E8841" s="7" t="s">
        <v>1820</v>
      </c>
      <c r="F8841" s="8" t="s">
        <v>457</v>
      </c>
      <c r="G8841" s="18">
        <f>IFERROR(VLOOKUP(Table1[[#This Row],[Codigo_insumo]],BD_Insumos!$B:$E,4),"")</f>
        <v>89.938100000000006</v>
      </c>
      <c r="H8841" s="140">
        <v>1</v>
      </c>
      <c r="I8841" s="9"/>
      <c r="J8841" s="23">
        <f t="shared" si="138"/>
        <v>89.938100000000006</v>
      </c>
      <c r="K8841" s="22" t="str">
        <f>IF(I8841&lt;&gt;"",SUMIF(Table1[Codigo_servico],A8841,Table1[Subtotal_insumo]),"")</f>
        <v/>
      </c>
      <c r="L8841" s="18">
        <f>IF(Table1[[#This Row],[Ordem_insumos]]&lt;&gt;0,VLOOKUP(Table1[[#This Row],[Codigo_servico]],Preencher_Orcamento!$B:$D,3,FALSE)*Table1[[#This Row],[Qtde_insumo]],"")</f>
        <v>0</v>
      </c>
      <c r="M8841" s="18">
        <f>IF(Table1[[#This Row],[Ordem_insumos]]&lt;&gt;0,VLOOKUP(Table1[[#This Row],[Codigo_servico]],Preencher_Orcamento!$B:$D,3,FALSE)*Table1[[#This Row],[Subtotal_insumo]],"")</f>
        <v>0</v>
      </c>
    </row>
    <row r="8842" spans="1:13" x14ac:dyDescent="0.25">
      <c r="A8842" s="6">
        <v>101423</v>
      </c>
      <c r="B8842" s="126">
        <v>5</v>
      </c>
      <c r="C8842" s="133"/>
      <c r="D8842" s="134">
        <v>79640</v>
      </c>
      <c r="E8842" s="7" t="s">
        <v>2022</v>
      </c>
      <c r="F8842" s="8" t="s">
        <v>5</v>
      </c>
      <c r="G8842" s="18">
        <f>IFERROR(VLOOKUP(Table1[[#This Row],[Codigo_insumo]],BD_Insumos!$B:$E,4),"")</f>
        <v>0.14910000000000001</v>
      </c>
      <c r="H8842" s="140">
        <v>0.72</v>
      </c>
      <c r="I8842" s="9"/>
      <c r="J8842" s="23">
        <f t="shared" si="138"/>
        <v>0.107352</v>
      </c>
      <c r="K8842" s="22" t="str">
        <f>IF(I8842&lt;&gt;"",SUMIF(Table1[Codigo_servico],A8842,Table1[Subtotal_insumo]),"")</f>
        <v/>
      </c>
      <c r="L8842" s="18">
        <f>IF(Table1[[#This Row],[Ordem_insumos]]&lt;&gt;0,VLOOKUP(Table1[[#This Row],[Codigo_servico]],Preencher_Orcamento!$B:$D,3,FALSE)*Table1[[#This Row],[Qtde_insumo]],"")</f>
        <v>0</v>
      </c>
      <c r="M8842" s="18">
        <f>IF(Table1[[#This Row],[Ordem_insumos]]&lt;&gt;0,VLOOKUP(Table1[[#This Row],[Codigo_servico]],Preencher_Orcamento!$B:$D,3,FALSE)*Table1[[#This Row],[Subtotal_insumo]],"")</f>
        <v>0</v>
      </c>
    </row>
    <row r="8843" spans="1:13" x14ac:dyDescent="0.25">
      <c r="A8843" s="3">
        <v>101424</v>
      </c>
      <c r="B8843" s="125">
        <v>0</v>
      </c>
      <c r="C8843" s="131" t="s">
        <v>1821</v>
      </c>
      <c r="D8843" s="132"/>
      <c r="E8843" s="4"/>
      <c r="F8843" s="4"/>
      <c r="G8843" s="17" t="str">
        <f>IFERROR(VLOOKUP(Table1[[#This Row],[Codigo_insumo]],BD_Insumos!$B:$E,4),"")</f>
        <v/>
      </c>
      <c r="H8843" s="139"/>
      <c r="I8843" s="5" t="s">
        <v>457</v>
      </c>
      <c r="J8843" s="20" t="str">
        <f t="shared" si="138"/>
        <v/>
      </c>
      <c r="K8843" s="21">
        <f>IF(I8843&lt;&gt;"",SUMIF(Table1[Codigo_servico],A8843,Table1[Subtotal_insumo]),"")</f>
        <v>238.13499565469942</v>
      </c>
      <c r="L8843" s="17" t="str">
        <f>IF(Table1[[#This Row],[Ordem_insumos]]&lt;&gt;0,VLOOKUP(Table1[[#This Row],[Codigo_servico]],Preencher_Orcamento!$B:$D,3,FALSE)*Table1[[#This Row],[Qtde_insumo]],"")</f>
        <v/>
      </c>
      <c r="M8843" s="17" t="str">
        <f>IF(Table1[[#This Row],[Ordem_insumos]]&lt;&gt;0,VLOOKUP(Table1[[#This Row],[Codigo_servico]],Preencher_Orcamento!$B:$D,3,FALSE)*Table1[[#This Row],[Subtotal_insumo]],"")</f>
        <v/>
      </c>
    </row>
    <row r="8844" spans="1:13" ht="26.25" x14ac:dyDescent="0.25">
      <c r="A8844" s="6">
        <v>101424</v>
      </c>
      <c r="B8844" s="126">
        <v>1</v>
      </c>
      <c r="C8844" s="133"/>
      <c r="D8844" s="134">
        <v>72413</v>
      </c>
      <c r="E8844" s="7" t="s">
        <v>1752</v>
      </c>
      <c r="F8844" s="8" t="s">
        <v>5</v>
      </c>
      <c r="G8844" s="16">
        <f>IFERROR(VLOOKUP(Table1[[#This Row],[Codigo_insumo]],BD_Insumos!$B:$E,4),"")</f>
        <v>6.0286999999999997</v>
      </c>
      <c r="H8844" s="140">
        <v>1</v>
      </c>
      <c r="I8844" s="9"/>
      <c r="J8844" s="22">
        <f t="shared" si="138"/>
        <v>6.0286999999999997</v>
      </c>
      <c r="K8844" s="22" t="str">
        <f>IF(I8844&lt;&gt;"",SUMIF(Table1[Codigo_servico],A8844,Table1[Subtotal_insumo]),"")</f>
        <v/>
      </c>
      <c r="L8844" s="16">
        <f>IF(Table1[[#This Row],[Ordem_insumos]]&lt;&gt;0,VLOOKUP(Table1[[#This Row],[Codigo_servico]],Preencher_Orcamento!$B:$D,3,FALSE)*Table1[[#This Row],[Qtde_insumo]],"")</f>
        <v>0</v>
      </c>
      <c r="M8844" s="16">
        <f>IF(Table1[[#This Row],[Ordem_insumos]]&lt;&gt;0,VLOOKUP(Table1[[#This Row],[Codigo_servico]],Preencher_Orcamento!$B:$D,3,FALSE)*Table1[[#This Row],[Subtotal_insumo]],"")</f>
        <v>0</v>
      </c>
    </row>
    <row r="8845" spans="1:13" ht="26.25" x14ac:dyDescent="0.25">
      <c r="A8845" s="6">
        <v>101424</v>
      </c>
      <c r="B8845" s="126">
        <v>2</v>
      </c>
      <c r="C8845" s="133"/>
      <c r="D8845" s="134">
        <v>74837</v>
      </c>
      <c r="E8845" s="7" t="s">
        <v>1821</v>
      </c>
      <c r="F8845" s="8" t="s">
        <v>457</v>
      </c>
      <c r="G8845" s="16">
        <f>IFERROR(VLOOKUP(Table1[[#This Row],[Codigo_insumo]],BD_Insumos!$B:$E,4),"")</f>
        <v>171.65639999999999</v>
      </c>
      <c r="H8845" s="140">
        <v>1</v>
      </c>
      <c r="I8845" s="9"/>
      <c r="J8845" s="22">
        <f t="shared" si="138"/>
        <v>171.65639999999999</v>
      </c>
      <c r="K8845" s="22" t="str">
        <f>IF(I8845&lt;&gt;"",SUMIF(Table1[Codigo_servico],A8845,Table1[Subtotal_insumo]),"")</f>
        <v/>
      </c>
      <c r="L8845" s="16">
        <f>IF(Table1[[#This Row],[Ordem_insumos]]&lt;&gt;0,VLOOKUP(Table1[[#This Row],[Codigo_servico]],Preencher_Orcamento!$B:$D,3,FALSE)*Table1[[#This Row],[Qtde_insumo]],"")</f>
        <v>0</v>
      </c>
      <c r="M8845" s="16">
        <f>IF(Table1[[#This Row],[Ordem_insumos]]&lt;&gt;0,VLOOKUP(Table1[[#This Row],[Codigo_servico]],Preencher_Orcamento!$B:$D,3,FALSE)*Table1[[#This Row],[Subtotal_insumo]],"")</f>
        <v>0</v>
      </c>
    </row>
    <row r="8846" spans="1:13" x14ac:dyDescent="0.25">
      <c r="A8846" s="6">
        <v>101424</v>
      </c>
      <c r="B8846" s="126">
        <v>3</v>
      </c>
      <c r="C8846" s="133"/>
      <c r="D8846" s="134">
        <v>2036</v>
      </c>
      <c r="E8846" s="7" t="s">
        <v>2191</v>
      </c>
      <c r="F8846" s="8" t="s">
        <v>2140</v>
      </c>
      <c r="G8846" s="18">
        <f>IFERROR(VLOOKUP(Table1[[#This Row],[Codigo_insumo]],BD_Insumos!$B:$E,4),"")</f>
        <v>12.90425192342871</v>
      </c>
      <c r="H8846" s="140">
        <v>2</v>
      </c>
      <c r="I8846" s="9"/>
      <c r="J8846" s="23">
        <f t="shared" si="138"/>
        <v>25.80850384685742</v>
      </c>
      <c r="K8846" s="22" t="str">
        <f>IF(I8846&lt;&gt;"",SUMIF(Table1[Codigo_servico],A8846,Table1[Subtotal_insumo]),"")</f>
        <v/>
      </c>
      <c r="L8846" s="18">
        <f>IF(Table1[[#This Row],[Ordem_insumos]]&lt;&gt;0,VLOOKUP(Table1[[#This Row],[Codigo_servico]],Preencher_Orcamento!$B:$D,3,FALSE)*Table1[[#This Row],[Qtde_insumo]],"")</f>
        <v>0</v>
      </c>
      <c r="M8846" s="18">
        <f>IF(Table1[[#This Row],[Ordem_insumos]]&lt;&gt;0,VLOOKUP(Table1[[#This Row],[Codigo_servico]],Preencher_Orcamento!$B:$D,3,FALSE)*Table1[[#This Row],[Subtotal_insumo]],"")</f>
        <v>0</v>
      </c>
    </row>
    <row r="8847" spans="1:13" x14ac:dyDescent="0.25">
      <c r="A8847" s="6">
        <v>101424</v>
      </c>
      <c r="B8847" s="126">
        <v>4</v>
      </c>
      <c r="C8847" s="133"/>
      <c r="D8847" s="134">
        <v>79640</v>
      </c>
      <c r="E8847" s="7" t="s">
        <v>2022</v>
      </c>
      <c r="F8847" s="8" t="s">
        <v>5</v>
      </c>
      <c r="G8847" s="18">
        <f>IFERROR(VLOOKUP(Table1[[#This Row],[Codigo_insumo]],BD_Insumos!$B:$E,4),"")</f>
        <v>0.14910000000000001</v>
      </c>
      <c r="H8847" s="140">
        <v>0.6</v>
      </c>
      <c r="I8847" s="9"/>
      <c r="J8847" s="23">
        <f t="shared" si="138"/>
        <v>8.9459999999999998E-2</v>
      </c>
      <c r="K8847" s="22" t="str">
        <f>IF(I8847&lt;&gt;"",SUMIF(Table1[Codigo_servico],A8847,Table1[Subtotal_insumo]),"")</f>
        <v/>
      </c>
      <c r="L8847" s="18">
        <f>IF(Table1[[#This Row],[Ordem_insumos]]&lt;&gt;0,VLOOKUP(Table1[[#This Row],[Codigo_servico]],Preencher_Orcamento!$B:$D,3,FALSE)*Table1[[#This Row],[Qtde_insumo]],"")</f>
        <v>0</v>
      </c>
      <c r="M8847" s="18">
        <f>IF(Table1[[#This Row],[Ordem_insumos]]&lt;&gt;0,VLOOKUP(Table1[[#This Row],[Codigo_servico]],Preencher_Orcamento!$B:$D,3,FALSE)*Table1[[#This Row],[Subtotal_insumo]],"")</f>
        <v>0</v>
      </c>
    </row>
    <row r="8848" spans="1:13" x14ac:dyDescent="0.25">
      <c r="A8848" s="6">
        <v>101424</v>
      </c>
      <c r="B8848" s="126">
        <v>5</v>
      </c>
      <c r="C8848" s="133"/>
      <c r="D8848" s="134">
        <v>2035</v>
      </c>
      <c r="E8848" s="7" t="s">
        <v>2190</v>
      </c>
      <c r="F8848" s="8" t="s">
        <v>2140</v>
      </c>
      <c r="G8848" s="18">
        <f>IFERROR(VLOOKUP(Table1[[#This Row],[Codigo_insumo]],BD_Insumos!$B:$E,4),"")</f>
        <v>17.275965903920998</v>
      </c>
      <c r="H8848" s="140">
        <v>2</v>
      </c>
      <c r="I8848" s="9"/>
      <c r="J8848" s="23">
        <f t="shared" si="138"/>
        <v>34.551931807841996</v>
      </c>
      <c r="K8848" s="22" t="str">
        <f>IF(I8848&lt;&gt;"",SUMIF(Table1[Codigo_servico],A8848,Table1[Subtotal_insumo]),"")</f>
        <v/>
      </c>
      <c r="L8848" s="18">
        <f>IF(Table1[[#This Row],[Ordem_insumos]]&lt;&gt;0,VLOOKUP(Table1[[#This Row],[Codigo_servico]],Preencher_Orcamento!$B:$D,3,FALSE)*Table1[[#This Row],[Qtde_insumo]],"")</f>
        <v>0</v>
      </c>
      <c r="M8848" s="18">
        <f>IF(Table1[[#This Row],[Ordem_insumos]]&lt;&gt;0,VLOOKUP(Table1[[#This Row],[Codigo_servico]],Preencher_Orcamento!$B:$D,3,FALSE)*Table1[[#This Row],[Subtotal_insumo]],"")</f>
        <v>0</v>
      </c>
    </row>
    <row r="8849" spans="1:13" x14ac:dyDescent="0.25">
      <c r="A8849" s="3">
        <v>101425</v>
      </c>
      <c r="B8849" s="125">
        <v>0</v>
      </c>
      <c r="C8849" s="131" t="s">
        <v>4051</v>
      </c>
      <c r="D8849" s="132"/>
      <c r="E8849" s="4"/>
      <c r="F8849" s="4"/>
      <c r="G8849" s="17" t="str">
        <f>IFERROR(VLOOKUP(Table1[[#This Row],[Codigo_insumo]],BD_Insumos!$B:$E,4),"")</f>
        <v/>
      </c>
      <c r="H8849" s="139"/>
      <c r="I8849" s="5" t="s">
        <v>457</v>
      </c>
      <c r="J8849" s="20" t="str">
        <f t="shared" si="138"/>
        <v/>
      </c>
      <c r="K8849" s="21">
        <f>IF(I8849&lt;&gt;"",SUMIF(Table1[Codigo_servico],A8849,Table1[Subtotal_insumo]),"")</f>
        <v>209.38444765469939</v>
      </c>
      <c r="L8849" s="17" t="str">
        <f>IF(Table1[[#This Row],[Ordem_insumos]]&lt;&gt;0,VLOOKUP(Table1[[#This Row],[Codigo_servico]],Preencher_Orcamento!$B:$D,3,FALSE)*Table1[[#This Row],[Qtde_insumo]],"")</f>
        <v/>
      </c>
      <c r="M8849" s="17" t="str">
        <f>IF(Table1[[#This Row],[Ordem_insumos]]&lt;&gt;0,VLOOKUP(Table1[[#This Row],[Codigo_servico]],Preencher_Orcamento!$B:$D,3,FALSE)*Table1[[#This Row],[Subtotal_insumo]],"")</f>
        <v/>
      </c>
    </row>
    <row r="8850" spans="1:13" ht="26.25" x14ac:dyDescent="0.25">
      <c r="A8850" s="6">
        <v>101425</v>
      </c>
      <c r="B8850" s="126">
        <v>1</v>
      </c>
      <c r="C8850" s="133"/>
      <c r="D8850" s="134">
        <v>74842</v>
      </c>
      <c r="E8850" s="7" t="s">
        <v>1822</v>
      </c>
      <c r="F8850" s="8" t="s">
        <v>457</v>
      </c>
      <c r="G8850" s="16">
        <f>IFERROR(VLOOKUP(Table1[[#This Row],[Codigo_insumo]],BD_Insumos!$B:$E,4),"")</f>
        <v>144.5402</v>
      </c>
      <c r="H8850" s="140">
        <v>1</v>
      </c>
      <c r="I8850" s="9"/>
      <c r="J8850" s="22">
        <f t="shared" si="138"/>
        <v>144.5402</v>
      </c>
      <c r="K8850" s="22" t="str">
        <f>IF(I8850&lt;&gt;"",SUMIF(Table1[Codigo_servico],A8850,Table1[Subtotal_insumo]),"")</f>
        <v/>
      </c>
      <c r="L8850" s="16">
        <f>IF(Table1[[#This Row],[Ordem_insumos]]&lt;&gt;0,VLOOKUP(Table1[[#This Row],[Codigo_servico]],Preencher_Orcamento!$B:$D,3,FALSE)*Table1[[#This Row],[Qtde_insumo]],"")</f>
        <v>0</v>
      </c>
      <c r="M8850" s="16">
        <f>IF(Table1[[#This Row],[Ordem_insumos]]&lt;&gt;0,VLOOKUP(Table1[[#This Row],[Codigo_servico]],Preencher_Orcamento!$B:$D,3,FALSE)*Table1[[#This Row],[Subtotal_insumo]],"")</f>
        <v>0</v>
      </c>
    </row>
    <row r="8851" spans="1:13" x14ac:dyDescent="0.25">
      <c r="A8851" s="6">
        <v>101425</v>
      </c>
      <c r="B8851" s="126">
        <v>2</v>
      </c>
      <c r="C8851" s="133"/>
      <c r="D8851" s="134">
        <v>79640</v>
      </c>
      <c r="E8851" s="7" t="s">
        <v>2022</v>
      </c>
      <c r="F8851" s="8" t="s">
        <v>5</v>
      </c>
      <c r="G8851" s="16">
        <f>IFERROR(VLOOKUP(Table1[[#This Row],[Codigo_insumo]],BD_Insumos!$B:$E,4),"")</f>
        <v>0.14910000000000001</v>
      </c>
      <c r="H8851" s="140">
        <v>0.72</v>
      </c>
      <c r="I8851" s="9"/>
      <c r="J8851" s="22">
        <f t="shared" si="138"/>
        <v>0.107352</v>
      </c>
      <c r="K8851" s="22" t="str">
        <f>IF(I8851&lt;&gt;"",SUMIF(Table1[Codigo_servico],A8851,Table1[Subtotal_insumo]),"")</f>
        <v/>
      </c>
      <c r="L8851" s="16">
        <f>IF(Table1[[#This Row],[Ordem_insumos]]&lt;&gt;0,VLOOKUP(Table1[[#This Row],[Codigo_servico]],Preencher_Orcamento!$B:$D,3,FALSE)*Table1[[#This Row],[Qtde_insumo]],"")</f>
        <v>0</v>
      </c>
      <c r="M8851" s="16">
        <f>IF(Table1[[#This Row],[Ordem_insumos]]&lt;&gt;0,VLOOKUP(Table1[[#This Row],[Codigo_servico]],Preencher_Orcamento!$B:$D,3,FALSE)*Table1[[#This Row],[Subtotal_insumo]],"")</f>
        <v>0</v>
      </c>
    </row>
    <row r="8852" spans="1:13" x14ac:dyDescent="0.25">
      <c r="A8852" s="6">
        <v>101425</v>
      </c>
      <c r="B8852" s="126">
        <v>3</v>
      </c>
      <c r="C8852" s="133"/>
      <c r="D8852" s="134">
        <v>2036</v>
      </c>
      <c r="E8852" s="7" t="s">
        <v>2191</v>
      </c>
      <c r="F8852" s="8" t="s">
        <v>2140</v>
      </c>
      <c r="G8852" s="18">
        <f>IFERROR(VLOOKUP(Table1[[#This Row],[Codigo_insumo]],BD_Insumos!$B:$E,4),"")</f>
        <v>12.90425192342871</v>
      </c>
      <c r="H8852" s="140">
        <v>2</v>
      </c>
      <c r="I8852" s="9"/>
      <c r="J8852" s="23">
        <f t="shared" si="138"/>
        <v>25.80850384685742</v>
      </c>
      <c r="K8852" s="22" t="str">
        <f>IF(I8852&lt;&gt;"",SUMIF(Table1[Codigo_servico],A8852,Table1[Subtotal_insumo]),"")</f>
        <v/>
      </c>
      <c r="L8852" s="18">
        <f>IF(Table1[[#This Row],[Ordem_insumos]]&lt;&gt;0,VLOOKUP(Table1[[#This Row],[Codigo_servico]],Preencher_Orcamento!$B:$D,3,FALSE)*Table1[[#This Row],[Qtde_insumo]],"")</f>
        <v>0</v>
      </c>
      <c r="M8852" s="18">
        <f>IF(Table1[[#This Row],[Ordem_insumos]]&lt;&gt;0,VLOOKUP(Table1[[#This Row],[Codigo_servico]],Preencher_Orcamento!$B:$D,3,FALSE)*Table1[[#This Row],[Subtotal_insumo]],"")</f>
        <v>0</v>
      </c>
    </row>
    <row r="8853" spans="1:13" x14ac:dyDescent="0.25">
      <c r="A8853" s="6">
        <v>101425</v>
      </c>
      <c r="B8853" s="126">
        <v>4</v>
      </c>
      <c r="C8853" s="133"/>
      <c r="D8853" s="134">
        <v>2035</v>
      </c>
      <c r="E8853" s="7" t="s">
        <v>2190</v>
      </c>
      <c r="F8853" s="8" t="s">
        <v>2140</v>
      </c>
      <c r="G8853" s="18">
        <f>IFERROR(VLOOKUP(Table1[[#This Row],[Codigo_insumo]],BD_Insumos!$B:$E,4),"")</f>
        <v>17.275965903920998</v>
      </c>
      <c r="H8853" s="140">
        <v>2</v>
      </c>
      <c r="I8853" s="9"/>
      <c r="J8853" s="23">
        <f t="shared" si="138"/>
        <v>34.551931807841996</v>
      </c>
      <c r="K8853" s="22" t="str">
        <f>IF(I8853&lt;&gt;"",SUMIF(Table1[Codigo_servico],A8853,Table1[Subtotal_insumo]),"")</f>
        <v/>
      </c>
      <c r="L8853" s="18">
        <f>IF(Table1[[#This Row],[Ordem_insumos]]&lt;&gt;0,VLOOKUP(Table1[[#This Row],[Codigo_servico]],Preencher_Orcamento!$B:$D,3,FALSE)*Table1[[#This Row],[Qtde_insumo]],"")</f>
        <v>0</v>
      </c>
      <c r="M8853" s="18">
        <f>IF(Table1[[#This Row],[Ordem_insumos]]&lt;&gt;0,VLOOKUP(Table1[[#This Row],[Codigo_servico]],Preencher_Orcamento!$B:$D,3,FALSE)*Table1[[#This Row],[Subtotal_insumo]],"")</f>
        <v>0</v>
      </c>
    </row>
    <row r="8854" spans="1:13" ht="26.25" x14ac:dyDescent="0.25">
      <c r="A8854" s="6">
        <v>101425</v>
      </c>
      <c r="B8854" s="126">
        <v>5</v>
      </c>
      <c r="C8854" s="133"/>
      <c r="D8854" s="134">
        <v>72414</v>
      </c>
      <c r="E8854" s="7" t="s">
        <v>1753</v>
      </c>
      <c r="F8854" s="8" t="s">
        <v>5</v>
      </c>
      <c r="G8854" s="18">
        <f>IFERROR(VLOOKUP(Table1[[#This Row],[Codigo_insumo]],BD_Insumos!$B:$E,4),"")</f>
        <v>7.2941000000000003</v>
      </c>
      <c r="H8854" s="140">
        <v>0.6</v>
      </c>
      <c r="I8854" s="9"/>
      <c r="J8854" s="23">
        <f t="shared" si="138"/>
        <v>4.3764599999999998</v>
      </c>
      <c r="K8854" s="22" t="str">
        <f>IF(I8854&lt;&gt;"",SUMIF(Table1[Codigo_servico],A8854,Table1[Subtotal_insumo]),"")</f>
        <v/>
      </c>
      <c r="L8854" s="18">
        <f>IF(Table1[[#This Row],[Ordem_insumos]]&lt;&gt;0,VLOOKUP(Table1[[#This Row],[Codigo_servico]],Preencher_Orcamento!$B:$D,3,FALSE)*Table1[[#This Row],[Qtde_insumo]],"")</f>
        <v>0</v>
      </c>
      <c r="M8854" s="18">
        <f>IF(Table1[[#This Row],[Ordem_insumos]]&lt;&gt;0,VLOOKUP(Table1[[#This Row],[Codigo_servico]],Preencher_Orcamento!$B:$D,3,FALSE)*Table1[[#This Row],[Subtotal_insumo]],"")</f>
        <v>0</v>
      </c>
    </row>
    <row r="8855" spans="1:13" x14ac:dyDescent="0.25">
      <c r="A8855" s="3">
        <v>101426</v>
      </c>
      <c r="B8855" s="125">
        <v>0</v>
      </c>
      <c r="C8855" s="131" t="s">
        <v>4052</v>
      </c>
      <c r="D8855" s="132"/>
      <c r="E8855" s="4"/>
      <c r="F8855" s="4"/>
      <c r="G8855" s="17" t="str">
        <f>IFERROR(VLOOKUP(Table1[[#This Row],[Codigo_insumo]],BD_Insumos!$B:$E,4),"")</f>
        <v/>
      </c>
      <c r="H8855" s="139"/>
      <c r="I8855" s="5" t="s">
        <v>457</v>
      </c>
      <c r="J8855" s="20" t="str">
        <f t="shared" si="138"/>
        <v/>
      </c>
      <c r="K8855" s="21">
        <f>IF(I8855&lt;&gt;"",SUMIF(Table1[Codigo_servico],A8855,Table1[Subtotal_insumo]),"")</f>
        <v>164.12607426187975</v>
      </c>
      <c r="L8855" s="17" t="str">
        <f>IF(Table1[[#This Row],[Ordem_insumos]]&lt;&gt;0,VLOOKUP(Table1[[#This Row],[Codigo_servico]],Preencher_Orcamento!$B:$D,3,FALSE)*Table1[[#This Row],[Qtde_insumo]],"")</f>
        <v/>
      </c>
      <c r="M8855" s="17" t="str">
        <f>IF(Table1[[#This Row],[Ordem_insumos]]&lt;&gt;0,VLOOKUP(Table1[[#This Row],[Codigo_servico]],Preencher_Orcamento!$B:$D,3,FALSE)*Table1[[#This Row],[Subtotal_insumo]],"")</f>
        <v/>
      </c>
    </row>
    <row r="8856" spans="1:13" ht="26.25" x14ac:dyDescent="0.25">
      <c r="A8856" s="6">
        <v>101426</v>
      </c>
      <c r="B8856" s="126">
        <v>1</v>
      </c>
      <c r="C8856" s="133"/>
      <c r="D8856" s="134">
        <v>75959</v>
      </c>
      <c r="E8856" s="7" t="s">
        <v>1870</v>
      </c>
      <c r="F8856" s="8" t="s">
        <v>457</v>
      </c>
      <c r="G8856" s="16">
        <f>IFERROR(VLOOKUP(Table1[[#This Row],[Codigo_insumo]],BD_Insumos!$B:$E,4),"")</f>
        <v>139.9819</v>
      </c>
      <c r="H8856" s="140">
        <v>1</v>
      </c>
      <c r="I8856" s="9"/>
      <c r="J8856" s="22">
        <f t="shared" si="138"/>
        <v>139.9819</v>
      </c>
      <c r="K8856" s="22" t="str">
        <f>IF(I8856&lt;&gt;"",SUMIF(Table1[Codigo_servico],A8856,Table1[Subtotal_insumo]),"")</f>
        <v/>
      </c>
      <c r="L8856" s="16">
        <f>IF(Table1[[#This Row],[Ordem_insumos]]&lt;&gt;0,VLOOKUP(Table1[[#This Row],[Codigo_servico]],Preencher_Orcamento!$B:$D,3,FALSE)*Table1[[#This Row],[Qtde_insumo]],"")</f>
        <v>0</v>
      </c>
      <c r="M8856" s="16">
        <f>IF(Table1[[#This Row],[Ordem_insumos]]&lt;&gt;0,VLOOKUP(Table1[[#This Row],[Codigo_servico]],Preencher_Orcamento!$B:$D,3,FALSE)*Table1[[#This Row],[Subtotal_insumo]],"")</f>
        <v>0</v>
      </c>
    </row>
    <row r="8857" spans="1:13" x14ac:dyDescent="0.25">
      <c r="A8857" s="6">
        <v>101426</v>
      </c>
      <c r="B8857" s="126">
        <v>2</v>
      </c>
      <c r="C8857" s="133"/>
      <c r="D8857" s="134">
        <v>2035</v>
      </c>
      <c r="E8857" s="7" t="s">
        <v>2190</v>
      </c>
      <c r="F8857" s="8" t="s">
        <v>2140</v>
      </c>
      <c r="G8857" s="16">
        <f>IFERROR(VLOOKUP(Table1[[#This Row],[Codigo_insumo]],BD_Insumos!$B:$E,4),"")</f>
        <v>17.275965903920998</v>
      </c>
      <c r="H8857" s="140">
        <v>0.8</v>
      </c>
      <c r="I8857" s="9"/>
      <c r="J8857" s="22">
        <f t="shared" si="138"/>
        <v>13.820772723136798</v>
      </c>
      <c r="K8857" s="22" t="str">
        <f>IF(I8857&lt;&gt;"",SUMIF(Table1[Codigo_servico],A8857,Table1[Subtotal_insumo]),"")</f>
        <v/>
      </c>
      <c r="L8857" s="16">
        <f>IF(Table1[[#This Row],[Ordem_insumos]]&lt;&gt;0,VLOOKUP(Table1[[#This Row],[Codigo_servico]],Preencher_Orcamento!$B:$D,3,FALSE)*Table1[[#This Row],[Qtde_insumo]],"")</f>
        <v>0</v>
      </c>
      <c r="M8857" s="16">
        <f>IF(Table1[[#This Row],[Ordem_insumos]]&lt;&gt;0,VLOOKUP(Table1[[#This Row],[Codigo_servico]],Preencher_Orcamento!$B:$D,3,FALSE)*Table1[[#This Row],[Subtotal_insumo]],"")</f>
        <v>0</v>
      </c>
    </row>
    <row r="8858" spans="1:13" x14ac:dyDescent="0.25">
      <c r="A8858" s="6">
        <v>101426</v>
      </c>
      <c r="B8858" s="126">
        <v>3</v>
      </c>
      <c r="C8858" s="133"/>
      <c r="D8858" s="134">
        <v>2036</v>
      </c>
      <c r="E8858" s="7" t="s">
        <v>2191</v>
      </c>
      <c r="F8858" s="8" t="s">
        <v>2140</v>
      </c>
      <c r="G8858" s="18">
        <f>IFERROR(VLOOKUP(Table1[[#This Row],[Codigo_insumo]],BD_Insumos!$B:$E,4),"")</f>
        <v>12.90425192342871</v>
      </c>
      <c r="H8858" s="140">
        <v>0.8</v>
      </c>
      <c r="I8858" s="9"/>
      <c r="J8858" s="23">
        <f t="shared" si="138"/>
        <v>10.323401538742969</v>
      </c>
      <c r="K8858" s="22" t="str">
        <f>IF(I8858&lt;&gt;"",SUMIF(Table1[Codigo_servico],A8858,Table1[Subtotal_insumo]),"")</f>
        <v/>
      </c>
      <c r="L8858" s="18">
        <f>IF(Table1[[#This Row],[Ordem_insumos]]&lt;&gt;0,VLOOKUP(Table1[[#This Row],[Codigo_servico]],Preencher_Orcamento!$B:$D,3,FALSE)*Table1[[#This Row],[Qtde_insumo]],"")</f>
        <v>0</v>
      </c>
      <c r="M8858" s="18">
        <f>IF(Table1[[#This Row],[Ordem_insumos]]&lt;&gt;0,VLOOKUP(Table1[[#This Row],[Codigo_servico]],Preencher_Orcamento!$B:$D,3,FALSE)*Table1[[#This Row],[Subtotal_insumo]],"")</f>
        <v>0</v>
      </c>
    </row>
    <row r="8859" spans="1:13" x14ac:dyDescent="0.25">
      <c r="A8859" s="3">
        <v>101430</v>
      </c>
      <c r="B8859" s="125">
        <v>0</v>
      </c>
      <c r="C8859" s="131" t="s">
        <v>4053</v>
      </c>
      <c r="D8859" s="132"/>
      <c r="E8859" s="4"/>
      <c r="F8859" s="4"/>
      <c r="G8859" s="17" t="str">
        <f>IFERROR(VLOOKUP(Table1[[#This Row],[Codigo_insumo]],BD_Insumos!$B:$E,4),"")</f>
        <v/>
      </c>
      <c r="H8859" s="139"/>
      <c r="I8859" s="5" t="s">
        <v>457</v>
      </c>
      <c r="J8859" s="20" t="str">
        <f t="shared" si="138"/>
        <v/>
      </c>
      <c r="K8859" s="21">
        <f>IF(I8859&lt;&gt;"",SUMIF(Table1[Codigo_servico],A8859,Table1[Subtotal_insumo]),"")</f>
        <v>471.24540765469942</v>
      </c>
      <c r="L8859" s="17" t="str">
        <f>IF(Table1[[#This Row],[Ordem_insumos]]&lt;&gt;0,VLOOKUP(Table1[[#This Row],[Codigo_servico]],Preencher_Orcamento!$B:$D,3,FALSE)*Table1[[#This Row],[Qtde_insumo]],"")</f>
        <v/>
      </c>
      <c r="M8859" s="17" t="str">
        <f>IF(Table1[[#This Row],[Ordem_insumos]]&lt;&gt;0,VLOOKUP(Table1[[#This Row],[Codigo_servico]],Preencher_Orcamento!$B:$D,3,FALSE)*Table1[[#This Row],[Subtotal_insumo]],"")</f>
        <v/>
      </c>
    </row>
    <row r="8860" spans="1:13" x14ac:dyDescent="0.25">
      <c r="A8860" s="6">
        <v>101430</v>
      </c>
      <c r="B8860" s="126">
        <v>1</v>
      </c>
      <c r="C8860" s="133"/>
      <c r="D8860" s="134">
        <v>2035</v>
      </c>
      <c r="E8860" s="7" t="s">
        <v>2190</v>
      </c>
      <c r="F8860" s="8" t="s">
        <v>2140</v>
      </c>
      <c r="G8860" s="16">
        <f>IFERROR(VLOOKUP(Table1[[#This Row],[Codigo_insumo]],BD_Insumos!$B:$E,4),"")</f>
        <v>17.275965903920998</v>
      </c>
      <c r="H8860" s="140">
        <v>2</v>
      </c>
      <c r="I8860" s="9"/>
      <c r="J8860" s="22">
        <f t="shared" si="138"/>
        <v>34.551931807841996</v>
      </c>
      <c r="K8860" s="22" t="str">
        <f>IF(I8860&lt;&gt;"",SUMIF(Table1[Codigo_servico],A8860,Table1[Subtotal_insumo]),"")</f>
        <v/>
      </c>
      <c r="L8860" s="16">
        <f>IF(Table1[[#This Row],[Ordem_insumos]]&lt;&gt;0,VLOOKUP(Table1[[#This Row],[Codigo_servico]],Preencher_Orcamento!$B:$D,3,FALSE)*Table1[[#This Row],[Qtde_insumo]],"")</f>
        <v>0</v>
      </c>
      <c r="M8860" s="16">
        <f>IF(Table1[[#This Row],[Ordem_insumos]]&lt;&gt;0,VLOOKUP(Table1[[#This Row],[Codigo_servico]],Preencher_Orcamento!$B:$D,3,FALSE)*Table1[[#This Row],[Subtotal_insumo]],"")</f>
        <v>0</v>
      </c>
    </row>
    <row r="8861" spans="1:13" ht="26.25" x14ac:dyDescent="0.25">
      <c r="A8861" s="6">
        <v>101430</v>
      </c>
      <c r="B8861" s="126">
        <v>2</v>
      </c>
      <c r="C8861" s="133"/>
      <c r="D8861" s="134">
        <v>72414</v>
      </c>
      <c r="E8861" s="7" t="s">
        <v>1753</v>
      </c>
      <c r="F8861" s="8" t="s">
        <v>5</v>
      </c>
      <c r="G8861" s="16">
        <f>IFERROR(VLOOKUP(Table1[[#This Row],[Codigo_insumo]],BD_Insumos!$B:$E,4),"")</f>
        <v>7.2941000000000003</v>
      </c>
      <c r="H8861" s="140">
        <v>1.2</v>
      </c>
      <c r="I8861" s="9"/>
      <c r="J8861" s="22">
        <f t="shared" si="138"/>
        <v>8.7529199999999996</v>
      </c>
      <c r="K8861" s="22" t="str">
        <f>IF(I8861&lt;&gt;"",SUMIF(Table1[Codigo_servico],A8861,Table1[Subtotal_insumo]),"")</f>
        <v/>
      </c>
      <c r="L8861" s="16">
        <f>IF(Table1[[#This Row],[Ordem_insumos]]&lt;&gt;0,VLOOKUP(Table1[[#This Row],[Codigo_servico]],Preencher_Orcamento!$B:$D,3,FALSE)*Table1[[#This Row],[Qtde_insumo]],"")</f>
        <v>0</v>
      </c>
      <c r="M8861" s="16">
        <f>IF(Table1[[#This Row],[Ordem_insumos]]&lt;&gt;0,VLOOKUP(Table1[[#This Row],[Codigo_servico]],Preencher_Orcamento!$B:$D,3,FALSE)*Table1[[#This Row],[Subtotal_insumo]],"")</f>
        <v>0</v>
      </c>
    </row>
    <row r="8862" spans="1:13" x14ac:dyDescent="0.25">
      <c r="A8862" s="6">
        <v>101430</v>
      </c>
      <c r="B8862" s="126">
        <v>3</v>
      </c>
      <c r="C8862" s="133"/>
      <c r="D8862" s="134">
        <v>79640</v>
      </c>
      <c r="E8862" s="7" t="s">
        <v>2022</v>
      </c>
      <c r="F8862" s="8" t="s">
        <v>5</v>
      </c>
      <c r="G8862" s="18">
        <f>IFERROR(VLOOKUP(Table1[[#This Row],[Codigo_insumo]],BD_Insumos!$B:$E,4),"")</f>
        <v>0.14910000000000001</v>
      </c>
      <c r="H8862" s="140">
        <v>0.72</v>
      </c>
      <c r="I8862" s="9"/>
      <c r="J8862" s="23">
        <f t="shared" si="138"/>
        <v>0.107352</v>
      </c>
      <c r="K8862" s="22" t="str">
        <f>IF(I8862&lt;&gt;"",SUMIF(Table1[Codigo_servico],A8862,Table1[Subtotal_insumo]),"")</f>
        <v/>
      </c>
      <c r="L8862" s="18">
        <f>IF(Table1[[#This Row],[Ordem_insumos]]&lt;&gt;0,VLOOKUP(Table1[[#This Row],[Codigo_servico]],Preencher_Orcamento!$B:$D,3,FALSE)*Table1[[#This Row],[Qtde_insumo]],"")</f>
        <v>0</v>
      </c>
      <c r="M8862" s="18">
        <f>IF(Table1[[#This Row],[Ordem_insumos]]&lt;&gt;0,VLOOKUP(Table1[[#This Row],[Codigo_servico]],Preencher_Orcamento!$B:$D,3,FALSE)*Table1[[#This Row],[Subtotal_insumo]],"")</f>
        <v>0</v>
      </c>
    </row>
    <row r="8863" spans="1:13" ht="39" x14ac:dyDescent="0.25">
      <c r="A8863" s="6">
        <v>101430</v>
      </c>
      <c r="B8863" s="126">
        <v>4</v>
      </c>
      <c r="C8863" s="133"/>
      <c r="D8863" s="134">
        <v>75955</v>
      </c>
      <c r="E8863" s="7" t="s">
        <v>1866</v>
      </c>
      <c r="F8863" s="8" t="s">
        <v>457</v>
      </c>
      <c r="G8863" s="18">
        <f>IFERROR(VLOOKUP(Table1[[#This Row],[Codigo_insumo]],BD_Insumos!$B:$E,4),"")</f>
        <v>402.0247</v>
      </c>
      <c r="H8863" s="140">
        <v>1</v>
      </c>
      <c r="I8863" s="9"/>
      <c r="J8863" s="23">
        <f t="shared" si="138"/>
        <v>402.0247</v>
      </c>
      <c r="K8863" s="22" t="str">
        <f>IF(I8863&lt;&gt;"",SUMIF(Table1[Codigo_servico],A8863,Table1[Subtotal_insumo]),"")</f>
        <v/>
      </c>
      <c r="L8863" s="18">
        <f>IF(Table1[[#This Row],[Ordem_insumos]]&lt;&gt;0,VLOOKUP(Table1[[#This Row],[Codigo_servico]],Preencher_Orcamento!$B:$D,3,FALSE)*Table1[[#This Row],[Qtde_insumo]],"")</f>
        <v>0</v>
      </c>
      <c r="M8863" s="18">
        <f>IF(Table1[[#This Row],[Ordem_insumos]]&lt;&gt;0,VLOOKUP(Table1[[#This Row],[Codigo_servico]],Preencher_Orcamento!$B:$D,3,FALSE)*Table1[[#This Row],[Subtotal_insumo]],"")</f>
        <v>0</v>
      </c>
    </row>
    <row r="8864" spans="1:13" x14ac:dyDescent="0.25">
      <c r="A8864" s="6">
        <v>101430</v>
      </c>
      <c r="B8864" s="126">
        <v>5</v>
      </c>
      <c r="C8864" s="133"/>
      <c r="D8864" s="134">
        <v>2036</v>
      </c>
      <c r="E8864" s="7" t="s">
        <v>2191</v>
      </c>
      <c r="F8864" s="8" t="s">
        <v>2140</v>
      </c>
      <c r="G8864" s="18">
        <f>IFERROR(VLOOKUP(Table1[[#This Row],[Codigo_insumo]],BD_Insumos!$B:$E,4),"")</f>
        <v>12.90425192342871</v>
      </c>
      <c r="H8864" s="140">
        <v>2</v>
      </c>
      <c r="I8864" s="9"/>
      <c r="J8864" s="23">
        <f t="shared" si="138"/>
        <v>25.80850384685742</v>
      </c>
      <c r="K8864" s="22" t="str">
        <f>IF(I8864&lt;&gt;"",SUMIF(Table1[Codigo_servico],A8864,Table1[Subtotal_insumo]),"")</f>
        <v/>
      </c>
      <c r="L8864" s="18">
        <f>IF(Table1[[#This Row],[Ordem_insumos]]&lt;&gt;0,VLOOKUP(Table1[[#This Row],[Codigo_servico]],Preencher_Orcamento!$B:$D,3,FALSE)*Table1[[#This Row],[Qtde_insumo]],"")</f>
        <v>0</v>
      </c>
      <c r="M8864" s="18">
        <f>IF(Table1[[#This Row],[Ordem_insumos]]&lt;&gt;0,VLOOKUP(Table1[[#This Row],[Codigo_servico]],Preencher_Orcamento!$B:$D,3,FALSE)*Table1[[#This Row],[Subtotal_insumo]],"")</f>
        <v>0</v>
      </c>
    </row>
    <row r="8865" spans="1:13" x14ac:dyDescent="0.25">
      <c r="A8865" s="3">
        <v>101431</v>
      </c>
      <c r="B8865" s="125">
        <v>0</v>
      </c>
      <c r="C8865" s="131" t="s">
        <v>4054</v>
      </c>
      <c r="D8865" s="132"/>
      <c r="E8865" s="4"/>
      <c r="F8865" s="4"/>
      <c r="G8865" s="17" t="str">
        <f>IFERROR(VLOOKUP(Table1[[#This Row],[Codigo_insumo]],BD_Insumos!$B:$E,4),"")</f>
        <v/>
      </c>
      <c r="H8865" s="139"/>
      <c r="I8865" s="5" t="s">
        <v>457</v>
      </c>
      <c r="J8865" s="20" t="str">
        <f t="shared" si="138"/>
        <v/>
      </c>
      <c r="K8865" s="21">
        <f>IF(I8865&lt;&gt;"",SUMIF(Table1[Codigo_servico],A8865,Table1[Subtotal_insumo]),"")</f>
        <v>329.97810765469944</v>
      </c>
      <c r="L8865" s="17" t="str">
        <f>IF(Table1[[#This Row],[Ordem_insumos]]&lt;&gt;0,VLOOKUP(Table1[[#This Row],[Codigo_servico]],Preencher_Orcamento!$B:$D,3,FALSE)*Table1[[#This Row],[Qtde_insumo]],"")</f>
        <v/>
      </c>
      <c r="M8865" s="17" t="str">
        <f>IF(Table1[[#This Row],[Ordem_insumos]]&lt;&gt;0,VLOOKUP(Table1[[#This Row],[Codigo_servico]],Preencher_Orcamento!$B:$D,3,FALSE)*Table1[[#This Row],[Subtotal_insumo]],"")</f>
        <v/>
      </c>
    </row>
    <row r="8866" spans="1:13" x14ac:dyDescent="0.25">
      <c r="A8866" s="6">
        <v>101431</v>
      </c>
      <c r="B8866" s="126">
        <v>1</v>
      </c>
      <c r="C8866" s="133"/>
      <c r="D8866" s="134">
        <v>79640</v>
      </c>
      <c r="E8866" s="7" t="s">
        <v>2022</v>
      </c>
      <c r="F8866" s="8" t="s">
        <v>5</v>
      </c>
      <c r="G8866" s="16">
        <f>IFERROR(VLOOKUP(Table1[[#This Row],[Codigo_insumo]],BD_Insumos!$B:$E,4),"")</f>
        <v>0.14910000000000001</v>
      </c>
      <c r="H8866" s="140">
        <v>0.72</v>
      </c>
      <c r="I8866" s="9"/>
      <c r="J8866" s="22">
        <f t="shared" si="138"/>
        <v>0.107352</v>
      </c>
      <c r="K8866" s="22" t="str">
        <f>IF(I8866&lt;&gt;"",SUMIF(Table1[Codigo_servico],A8866,Table1[Subtotal_insumo]),"")</f>
        <v/>
      </c>
      <c r="L8866" s="16">
        <f>IF(Table1[[#This Row],[Ordem_insumos]]&lt;&gt;0,VLOOKUP(Table1[[#This Row],[Codigo_servico]],Preencher_Orcamento!$B:$D,3,FALSE)*Table1[[#This Row],[Qtde_insumo]],"")</f>
        <v>0</v>
      </c>
      <c r="M8866" s="16">
        <f>IF(Table1[[#This Row],[Ordem_insumos]]&lt;&gt;0,VLOOKUP(Table1[[#This Row],[Codigo_servico]],Preencher_Orcamento!$B:$D,3,FALSE)*Table1[[#This Row],[Subtotal_insumo]],"")</f>
        <v>0</v>
      </c>
    </row>
    <row r="8867" spans="1:13" ht="51.75" x14ac:dyDescent="0.25">
      <c r="A8867" s="6">
        <v>101431</v>
      </c>
      <c r="B8867" s="126">
        <v>2</v>
      </c>
      <c r="C8867" s="133"/>
      <c r="D8867" s="134">
        <v>75956</v>
      </c>
      <c r="E8867" s="7" t="s">
        <v>1867</v>
      </c>
      <c r="F8867" s="8" t="s">
        <v>457</v>
      </c>
      <c r="G8867" s="16">
        <f>IFERROR(VLOOKUP(Table1[[#This Row],[Codigo_insumo]],BD_Insumos!$B:$E,4),"")</f>
        <v>260.75740000000002</v>
      </c>
      <c r="H8867" s="140">
        <v>1</v>
      </c>
      <c r="I8867" s="9"/>
      <c r="J8867" s="22">
        <f t="shared" si="138"/>
        <v>260.75740000000002</v>
      </c>
      <c r="K8867" s="22" t="str">
        <f>IF(I8867&lt;&gt;"",SUMIF(Table1[Codigo_servico],A8867,Table1[Subtotal_insumo]),"")</f>
        <v/>
      </c>
      <c r="L8867" s="16">
        <f>IF(Table1[[#This Row],[Ordem_insumos]]&lt;&gt;0,VLOOKUP(Table1[[#This Row],[Codigo_servico]],Preencher_Orcamento!$B:$D,3,FALSE)*Table1[[#This Row],[Qtde_insumo]],"")</f>
        <v>0</v>
      </c>
      <c r="M8867" s="16">
        <f>IF(Table1[[#This Row],[Ordem_insumos]]&lt;&gt;0,VLOOKUP(Table1[[#This Row],[Codigo_servico]],Preencher_Orcamento!$B:$D,3,FALSE)*Table1[[#This Row],[Subtotal_insumo]],"")</f>
        <v>0</v>
      </c>
    </row>
    <row r="8868" spans="1:13" ht="26.25" x14ac:dyDescent="0.25">
      <c r="A8868" s="6">
        <v>101431</v>
      </c>
      <c r="B8868" s="126">
        <v>3</v>
      </c>
      <c r="C8868" s="133"/>
      <c r="D8868" s="134">
        <v>72414</v>
      </c>
      <c r="E8868" s="7" t="s">
        <v>1753</v>
      </c>
      <c r="F8868" s="8" t="s">
        <v>5</v>
      </c>
      <c r="G8868" s="18">
        <f>IFERROR(VLOOKUP(Table1[[#This Row],[Codigo_insumo]],BD_Insumos!$B:$E,4),"")</f>
        <v>7.2941000000000003</v>
      </c>
      <c r="H8868" s="140">
        <v>1.2</v>
      </c>
      <c r="I8868" s="9"/>
      <c r="J8868" s="23">
        <f t="shared" si="138"/>
        <v>8.7529199999999996</v>
      </c>
      <c r="K8868" s="22" t="str">
        <f>IF(I8868&lt;&gt;"",SUMIF(Table1[Codigo_servico],A8868,Table1[Subtotal_insumo]),"")</f>
        <v/>
      </c>
      <c r="L8868" s="18">
        <f>IF(Table1[[#This Row],[Ordem_insumos]]&lt;&gt;0,VLOOKUP(Table1[[#This Row],[Codigo_servico]],Preencher_Orcamento!$B:$D,3,FALSE)*Table1[[#This Row],[Qtde_insumo]],"")</f>
        <v>0</v>
      </c>
      <c r="M8868" s="18">
        <f>IF(Table1[[#This Row],[Ordem_insumos]]&lt;&gt;0,VLOOKUP(Table1[[#This Row],[Codigo_servico]],Preencher_Orcamento!$B:$D,3,FALSE)*Table1[[#This Row],[Subtotal_insumo]],"")</f>
        <v>0</v>
      </c>
    </row>
    <row r="8869" spans="1:13" x14ac:dyDescent="0.25">
      <c r="A8869" s="6">
        <v>101431</v>
      </c>
      <c r="B8869" s="126">
        <v>4</v>
      </c>
      <c r="C8869" s="133"/>
      <c r="D8869" s="134">
        <v>2035</v>
      </c>
      <c r="E8869" s="7" t="s">
        <v>2190</v>
      </c>
      <c r="F8869" s="8" t="s">
        <v>2140</v>
      </c>
      <c r="G8869" s="18">
        <f>IFERROR(VLOOKUP(Table1[[#This Row],[Codigo_insumo]],BD_Insumos!$B:$E,4),"")</f>
        <v>17.275965903920998</v>
      </c>
      <c r="H8869" s="140">
        <v>2</v>
      </c>
      <c r="I8869" s="9"/>
      <c r="J8869" s="23">
        <f t="shared" si="138"/>
        <v>34.551931807841996</v>
      </c>
      <c r="K8869" s="22" t="str">
        <f>IF(I8869&lt;&gt;"",SUMIF(Table1[Codigo_servico],A8869,Table1[Subtotal_insumo]),"")</f>
        <v/>
      </c>
      <c r="L8869" s="18">
        <f>IF(Table1[[#This Row],[Ordem_insumos]]&lt;&gt;0,VLOOKUP(Table1[[#This Row],[Codigo_servico]],Preencher_Orcamento!$B:$D,3,FALSE)*Table1[[#This Row],[Qtde_insumo]],"")</f>
        <v>0</v>
      </c>
      <c r="M8869" s="18">
        <f>IF(Table1[[#This Row],[Ordem_insumos]]&lt;&gt;0,VLOOKUP(Table1[[#This Row],[Codigo_servico]],Preencher_Orcamento!$B:$D,3,FALSE)*Table1[[#This Row],[Subtotal_insumo]],"")</f>
        <v>0</v>
      </c>
    </row>
    <row r="8870" spans="1:13" x14ac:dyDescent="0.25">
      <c r="A8870" s="6">
        <v>101431</v>
      </c>
      <c r="B8870" s="126">
        <v>5</v>
      </c>
      <c r="C8870" s="133"/>
      <c r="D8870" s="134">
        <v>2036</v>
      </c>
      <c r="E8870" s="7" t="s">
        <v>2191</v>
      </c>
      <c r="F8870" s="8" t="s">
        <v>2140</v>
      </c>
      <c r="G8870" s="18">
        <f>IFERROR(VLOOKUP(Table1[[#This Row],[Codigo_insumo]],BD_Insumos!$B:$E,4),"")</f>
        <v>12.90425192342871</v>
      </c>
      <c r="H8870" s="140">
        <v>2</v>
      </c>
      <c r="I8870" s="9"/>
      <c r="J8870" s="23">
        <f t="shared" si="138"/>
        <v>25.80850384685742</v>
      </c>
      <c r="K8870" s="22" t="str">
        <f>IF(I8870&lt;&gt;"",SUMIF(Table1[Codigo_servico],A8870,Table1[Subtotal_insumo]),"")</f>
        <v/>
      </c>
      <c r="L8870" s="18">
        <f>IF(Table1[[#This Row],[Ordem_insumos]]&lt;&gt;0,VLOOKUP(Table1[[#This Row],[Codigo_servico]],Preencher_Orcamento!$B:$D,3,FALSE)*Table1[[#This Row],[Qtde_insumo]],"")</f>
        <v>0</v>
      </c>
      <c r="M8870" s="18">
        <f>IF(Table1[[#This Row],[Ordem_insumos]]&lt;&gt;0,VLOOKUP(Table1[[#This Row],[Codigo_servico]],Preencher_Orcamento!$B:$D,3,FALSE)*Table1[[#This Row],[Subtotal_insumo]],"")</f>
        <v>0</v>
      </c>
    </row>
    <row r="8871" spans="1:13" x14ac:dyDescent="0.25">
      <c r="A8871" s="3">
        <v>101432</v>
      </c>
      <c r="B8871" s="125">
        <v>0</v>
      </c>
      <c r="C8871" s="131" t="s">
        <v>4055</v>
      </c>
      <c r="D8871" s="132"/>
      <c r="E8871" s="4"/>
      <c r="F8871" s="4"/>
      <c r="G8871" s="17" t="str">
        <f>IFERROR(VLOOKUP(Table1[[#This Row],[Codigo_insumo]],BD_Insumos!$B:$E,4),"")</f>
        <v/>
      </c>
      <c r="H8871" s="139"/>
      <c r="I8871" s="5" t="s">
        <v>457</v>
      </c>
      <c r="J8871" s="20" t="str">
        <f t="shared" si="138"/>
        <v/>
      </c>
      <c r="K8871" s="21">
        <f>IF(I8871&lt;&gt;"",SUMIF(Table1[Codigo_servico],A8871,Table1[Subtotal_insumo]),"")</f>
        <v>630.06470765469953</v>
      </c>
      <c r="L8871" s="17" t="str">
        <f>IF(Table1[[#This Row],[Ordem_insumos]]&lt;&gt;0,VLOOKUP(Table1[[#This Row],[Codigo_servico]],Preencher_Orcamento!$B:$D,3,FALSE)*Table1[[#This Row],[Qtde_insumo]],"")</f>
        <v/>
      </c>
      <c r="M8871" s="17" t="str">
        <f>IF(Table1[[#This Row],[Ordem_insumos]]&lt;&gt;0,VLOOKUP(Table1[[#This Row],[Codigo_servico]],Preencher_Orcamento!$B:$D,3,FALSE)*Table1[[#This Row],[Subtotal_insumo]],"")</f>
        <v/>
      </c>
    </row>
    <row r="8872" spans="1:13" x14ac:dyDescent="0.25">
      <c r="A8872" s="6">
        <v>101432</v>
      </c>
      <c r="B8872" s="126">
        <v>1</v>
      </c>
      <c r="C8872" s="133"/>
      <c r="D8872" s="134">
        <v>2035</v>
      </c>
      <c r="E8872" s="7" t="s">
        <v>2190</v>
      </c>
      <c r="F8872" s="8" t="s">
        <v>2140</v>
      </c>
      <c r="G8872" s="16">
        <f>IFERROR(VLOOKUP(Table1[[#This Row],[Codigo_insumo]],BD_Insumos!$B:$E,4),"")</f>
        <v>17.275965903920998</v>
      </c>
      <c r="H8872" s="140">
        <v>2</v>
      </c>
      <c r="I8872" s="9"/>
      <c r="J8872" s="22">
        <f t="shared" si="138"/>
        <v>34.551931807841996</v>
      </c>
      <c r="K8872" s="22" t="str">
        <f>IF(I8872&lt;&gt;"",SUMIF(Table1[Codigo_servico],A8872,Table1[Subtotal_insumo]),"")</f>
        <v/>
      </c>
      <c r="L8872" s="16">
        <f>IF(Table1[[#This Row],[Ordem_insumos]]&lt;&gt;0,VLOOKUP(Table1[[#This Row],[Codigo_servico]],Preencher_Orcamento!$B:$D,3,FALSE)*Table1[[#This Row],[Qtde_insumo]],"")</f>
        <v>0</v>
      </c>
      <c r="M8872" s="16">
        <f>IF(Table1[[#This Row],[Ordem_insumos]]&lt;&gt;0,VLOOKUP(Table1[[#This Row],[Codigo_servico]],Preencher_Orcamento!$B:$D,3,FALSE)*Table1[[#This Row],[Subtotal_insumo]],"")</f>
        <v>0</v>
      </c>
    </row>
    <row r="8873" spans="1:13" ht="26.25" x14ac:dyDescent="0.25">
      <c r="A8873" s="6">
        <v>101432</v>
      </c>
      <c r="B8873" s="126">
        <v>2</v>
      </c>
      <c r="C8873" s="133"/>
      <c r="D8873" s="134">
        <v>72414</v>
      </c>
      <c r="E8873" s="7" t="s">
        <v>1753</v>
      </c>
      <c r="F8873" s="8" t="s">
        <v>5</v>
      </c>
      <c r="G8873" s="16">
        <f>IFERROR(VLOOKUP(Table1[[#This Row],[Codigo_insumo]],BD_Insumos!$B:$E,4),"")</f>
        <v>7.2941000000000003</v>
      </c>
      <c r="H8873" s="140">
        <v>1.2</v>
      </c>
      <c r="I8873" s="9"/>
      <c r="J8873" s="22">
        <f t="shared" si="138"/>
        <v>8.7529199999999996</v>
      </c>
      <c r="K8873" s="22" t="str">
        <f>IF(I8873&lt;&gt;"",SUMIF(Table1[Codigo_servico],A8873,Table1[Subtotal_insumo]),"")</f>
        <v/>
      </c>
      <c r="L8873" s="16">
        <f>IF(Table1[[#This Row],[Ordem_insumos]]&lt;&gt;0,VLOOKUP(Table1[[#This Row],[Codigo_servico]],Preencher_Orcamento!$B:$D,3,FALSE)*Table1[[#This Row],[Qtde_insumo]],"")</f>
        <v>0</v>
      </c>
      <c r="M8873" s="16">
        <f>IF(Table1[[#This Row],[Ordem_insumos]]&lt;&gt;0,VLOOKUP(Table1[[#This Row],[Codigo_servico]],Preencher_Orcamento!$B:$D,3,FALSE)*Table1[[#This Row],[Subtotal_insumo]],"")</f>
        <v>0</v>
      </c>
    </row>
    <row r="8874" spans="1:13" x14ac:dyDescent="0.25">
      <c r="A8874" s="6">
        <v>101432</v>
      </c>
      <c r="B8874" s="126">
        <v>3</v>
      </c>
      <c r="C8874" s="133"/>
      <c r="D8874" s="134">
        <v>2036</v>
      </c>
      <c r="E8874" s="7" t="s">
        <v>2191</v>
      </c>
      <c r="F8874" s="8" t="s">
        <v>2140</v>
      </c>
      <c r="G8874" s="18">
        <f>IFERROR(VLOOKUP(Table1[[#This Row],[Codigo_insumo]],BD_Insumos!$B:$E,4),"")</f>
        <v>12.90425192342871</v>
      </c>
      <c r="H8874" s="140">
        <v>2</v>
      </c>
      <c r="I8874" s="9"/>
      <c r="J8874" s="23">
        <f t="shared" si="138"/>
        <v>25.80850384685742</v>
      </c>
      <c r="K8874" s="22" t="str">
        <f>IF(I8874&lt;&gt;"",SUMIF(Table1[Codigo_servico],A8874,Table1[Subtotal_insumo]),"")</f>
        <v/>
      </c>
      <c r="L8874" s="18">
        <f>IF(Table1[[#This Row],[Ordem_insumos]]&lt;&gt;0,VLOOKUP(Table1[[#This Row],[Codigo_servico]],Preencher_Orcamento!$B:$D,3,FALSE)*Table1[[#This Row],[Qtde_insumo]],"")</f>
        <v>0</v>
      </c>
      <c r="M8874" s="18">
        <f>IF(Table1[[#This Row],[Ordem_insumos]]&lt;&gt;0,VLOOKUP(Table1[[#This Row],[Codigo_servico]],Preencher_Orcamento!$B:$D,3,FALSE)*Table1[[#This Row],[Subtotal_insumo]],"")</f>
        <v>0</v>
      </c>
    </row>
    <row r="8875" spans="1:13" x14ac:dyDescent="0.25">
      <c r="A8875" s="6">
        <v>101432</v>
      </c>
      <c r="B8875" s="126">
        <v>4</v>
      </c>
      <c r="C8875" s="133"/>
      <c r="D8875" s="134">
        <v>79640</v>
      </c>
      <c r="E8875" s="7" t="s">
        <v>2022</v>
      </c>
      <c r="F8875" s="8" t="s">
        <v>5</v>
      </c>
      <c r="G8875" s="18">
        <f>IFERROR(VLOOKUP(Table1[[#This Row],[Codigo_insumo]],BD_Insumos!$B:$E,4),"")</f>
        <v>0.14910000000000001</v>
      </c>
      <c r="H8875" s="140">
        <v>0.72</v>
      </c>
      <c r="I8875" s="9"/>
      <c r="J8875" s="23">
        <f t="shared" si="138"/>
        <v>0.107352</v>
      </c>
      <c r="K8875" s="22" t="str">
        <f>IF(I8875&lt;&gt;"",SUMIF(Table1[Codigo_servico],A8875,Table1[Subtotal_insumo]),"")</f>
        <v/>
      </c>
      <c r="L8875" s="18">
        <f>IF(Table1[[#This Row],[Ordem_insumos]]&lt;&gt;0,VLOOKUP(Table1[[#This Row],[Codigo_servico]],Preencher_Orcamento!$B:$D,3,FALSE)*Table1[[#This Row],[Qtde_insumo]],"")</f>
        <v>0</v>
      </c>
      <c r="M8875" s="18">
        <f>IF(Table1[[#This Row],[Ordem_insumos]]&lt;&gt;0,VLOOKUP(Table1[[#This Row],[Codigo_servico]],Preencher_Orcamento!$B:$D,3,FALSE)*Table1[[#This Row],[Subtotal_insumo]],"")</f>
        <v>0</v>
      </c>
    </row>
    <row r="8876" spans="1:13" ht="51.75" x14ac:dyDescent="0.25">
      <c r="A8876" s="6">
        <v>101432</v>
      </c>
      <c r="B8876" s="126">
        <v>5</v>
      </c>
      <c r="C8876" s="133"/>
      <c r="D8876" s="134">
        <v>75957</v>
      </c>
      <c r="E8876" s="7" t="s">
        <v>1868</v>
      </c>
      <c r="F8876" s="8" t="s">
        <v>457</v>
      </c>
      <c r="G8876" s="18">
        <f>IFERROR(VLOOKUP(Table1[[#This Row],[Codigo_insumo]],BD_Insumos!$B:$E,4),"")</f>
        <v>560.84400000000005</v>
      </c>
      <c r="H8876" s="140">
        <v>1</v>
      </c>
      <c r="I8876" s="9"/>
      <c r="J8876" s="23">
        <f t="shared" si="138"/>
        <v>560.84400000000005</v>
      </c>
      <c r="K8876" s="22" t="str">
        <f>IF(I8876&lt;&gt;"",SUMIF(Table1[Codigo_servico],A8876,Table1[Subtotal_insumo]),"")</f>
        <v/>
      </c>
      <c r="L8876" s="18">
        <f>IF(Table1[[#This Row],[Ordem_insumos]]&lt;&gt;0,VLOOKUP(Table1[[#This Row],[Codigo_servico]],Preencher_Orcamento!$B:$D,3,FALSE)*Table1[[#This Row],[Qtde_insumo]],"")</f>
        <v>0</v>
      </c>
      <c r="M8876" s="18">
        <f>IF(Table1[[#This Row],[Ordem_insumos]]&lt;&gt;0,VLOOKUP(Table1[[#This Row],[Codigo_servico]],Preencher_Orcamento!$B:$D,3,FALSE)*Table1[[#This Row],[Subtotal_insumo]],"")</f>
        <v>0</v>
      </c>
    </row>
    <row r="8877" spans="1:13" x14ac:dyDescent="0.25">
      <c r="A8877" s="3">
        <v>101433</v>
      </c>
      <c r="B8877" s="125">
        <v>0</v>
      </c>
      <c r="C8877" s="131" t="s">
        <v>4056</v>
      </c>
      <c r="D8877" s="132"/>
      <c r="E8877" s="4"/>
      <c r="F8877" s="4"/>
      <c r="G8877" s="17" t="str">
        <f>IFERROR(VLOOKUP(Table1[[#This Row],[Codigo_insumo]],BD_Insumos!$B:$E,4),"")</f>
        <v/>
      </c>
      <c r="H8877" s="139"/>
      <c r="I8877" s="5" t="s">
        <v>457</v>
      </c>
      <c r="J8877" s="20" t="str">
        <f t="shared" si="138"/>
        <v/>
      </c>
      <c r="K8877" s="21">
        <f>IF(I8877&lt;&gt;"",SUMIF(Table1[Codigo_servico],A8877,Table1[Subtotal_insumo]),"")</f>
        <v>174.19709565469944</v>
      </c>
      <c r="L8877" s="17" t="str">
        <f>IF(Table1[[#This Row],[Ordem_insumos]]&lt;&gt;0,VLOOKUP(Table1[[#This Row],[Codigo_servico]],Preencher_Orcamento!$B:$D,3,FALSE)*Table1[[#This Row],[Qtde_insumo]],"")</f>
        <v/>
      </c>
      <c r="M8877" s="17" t="str">
        <f>IF(Table1[[#This Row],[Ordem_insumos]]&lt;&gt;0,VLOOKUP(Table1[[#This Row],[Codigo_servico]],Preencher_Orcamento!$B:$D,3,FALSE)*Table1[[#This Row],[Subtotal_insumo]],"")</f>
        <v/>
      </c>
    </row>
    <row r="8878" spans="1:13" ht="39" x14ac:dyDescent="0.25">
      <c r="A8878" s="6">
        <v>101433</v>
      </c>
      <c r="B8878" s="126">
        <v>1</v>
      </c>
      <c r="C8878" s="133"/>
      <c r="D8878" s="134">
        <v>74802</v>
      </c>
      <c r="E8878" s="7" t="s">
        <v>1815</v>
      </c>
      <c r="F8878" s="8" t="s">
        <v>457</v>
      </c>
      <c r="G8878" s="16">
        <f>IFERROR(VLOOKUP(Table1[[#This Row],[Codigo_insumo]],BD_Insumos!$B:$E,4),"")</f>
        <v>113.74720000000001</v>
      </c>
      <c r="H8878" s="140">
        <v>1</v>
      </c>
      <c r="I8878" s="9"/>
      <c r="J8878" s="22">
        <f t="shared" si="138"/>
        <v>113.74720000000001</v>
      </c>
      <c r="K8878" s="22" t="str">
        <f>IF(I8878&lt;&gt;"",SUMIF(Table1[Codigo_servico],A8878,Table1[Subtotal_insumo]),"")</f>
        <v/>
      </c>
      <c r="L8878" s="16">
        <f>IF(Table1[[#This Row],[Ordem_insumos]]&lt;&gt;0,VLOOKUP(Table1[[#This Row],[Codigo_servico]],Preencher_Orcamento!$B:$D,3,FALSE)*Table1[[#This Row],[Qtde_insumo]],"")</f>
        <v>0</v>
      </c>
      <c r="M8878" s="16">
        <f>IF(Table1[[#This Row],[Ordem_insumos]]&lt;&gt;0,VLOOKUP(Table1[[#This Row],[Codigo_servico]],Preencher_Orcamento!$B:$D,3,FALSE)*Table1[[#This Row],[Subtotal_insumo]],"")</f>
        <v>0</v>
      </c>
    </row>
    <row r="8879" spans="1:13" x14ac:dyDescent="0.25">
      <c r="A8879" s="6">
        <v>101433</v>
      </c>
      <c r="B8879" s="126">
        <v>2</v>
      </c>
      <c r="C8879" s="133"/>
      <c r="D8879" s="134">
        <v>2036</v>
      </c>
      <c r="E8879" s="7" t="s">
        <v>2191</v>
      </c>
      <c r="F8879" s="8" t="s">
        <v>2140</v>
      </c>
      <c r="G8879" s="16">
        <f>IFERROR(VLOOKUP(Table1[[#This Row],[Codigo_insumo]],BD_Insumos!$B:$E,4),"")</f>
        <v>12.90425192342871</v>
      </c>
      <c r="H8879" s="140">
        <v>2</v>
      </c>
      <c r="I8879" s="9"/>
      <c r="J8879" s="22">
        <f t="shared" si="138"/>
        <v>25.80850384685742</v>
      </c>
      <c r="K8879" s="22" t="str">
        <f>IF(I8879&lt;&gt;"",SUMIF(Table1[Codigo_servico],A8879,Table1[Subtotal_insumo]),"")</f>
        <v/>
      </c>
      <c r="L8879" s="16">
        <f>IF(Table1[[#This Row],[Ordem_insumos]]&lt;&gt;0,VLOOKUP(Table1[[#This Row],[Codigo_servico]],Preencher_Orcamento!$B:$D,3,FALSE)*Table1[[#This Row],[Qtde_insumo]],"")</f>
        <v>0</v>
      </c>
      <c r="M8879" s="16">
        <f>IF(Table1[[#This Row],[Ordem_insumos]]&lt;&gt;0,VLOOKUP(Table1[[#This Row],[Codigo_servico]],Preencher_Orcamento!$B:$D,3,FALSE)*Table1[[#This Row],[Subtotal_insumo]],"")</f>
        <v>0</v>
      </c>
    </row>
    <row r="8880" spans="1:13" x14ac:dyDescent="0.25">
      <c r="A8880" s="6">
        <v>101433</v>
      </c>
      <c r="B8880" s="126">
        <v>3</v>
      </c>
      <c r="C8880" s="133"/>
      <c r="D8880" s="134">
        <v>2035</v>
      </c>
      <c r="E8880" s="7" t="s">
        <v>2190</v>
      </c>
      <c r="F8880" s="8" t="s">
        <v>2140</v>
      </c>
      <c r="G8880" s="18">
        <f>IFERROR(VLOOKUP(Table1[[#This Row],[Codigo_insumo]],BD_Insumos!$B:$E,4),"")</f>
        <v>17.275965903920998</v>
      </c>
      <c r="H8880" s="140">
        <v>2</v>
      </c>
      <c r="I8880" s="9"/>
      <c r="J8880" s="23">
        <f t="shared" si="138"/>
        <v>34.551931807841996</v>
      </c>
      <c r="K8880" s="22" t="str">
        <f>IF(I8880&lt;&gt;"",SUMIF(Table1[Codigo_servico],A8880,Table1[Subtotal_insumo]),"")</f>
        <v/>
      </c>
      <c r="L8880" s="18">
        <f>IF(Table1[[#This Row],[Ordem_insumos]]&lt;&gt;0,VLOOKUP(Table1[[#This Row],[Codigo_servico]],Preencher_Orcamento!$B:$D,3,FALSE)*Table1[[#This Row],[Qtde_insumo]],"")</f>
        <v>0</v>
      </c>
      <c r="M8880" s="18">
        <f>IF(Table1[[#This Row],[Ordem_insumos]]&lt;&gt;0,VLOOKUP(Table1[[#This Row],[Codigo_servico]],Preencher_Orcamento!$B:$D,3,FALSE)*Table1[[#This Row],[Subtotal_insumo]],"")</f>
        <v>0</v>
      </c>
    </row>
    <row r="8881" spans="1:13" x14ac:dyDescent="0.25">
      <c r="A8881" s="6">
        <v>101433</v>
      </c>
      <c r="B8881" s="126">
        <v>4</v>
      </c>
      <c r="C8881" s="133"/>
      <c r="D8881" s="134">
        <v>79640</v>
      </c>
      <c r="E8881" s="7" t="s">
        <v>2022</v>
      </c>
      <c r="F8881" s="8" t="s">
        <v>5</v>
      </c>
      <c r="G8881" s="18">
        <f>IFERROR(VLOOKUP(Table1[[#This Row],[Codigo_insumo]],BD_Insumos!$B:$E,4),"")</f>
        <v>0.14910000000000001</v>
      </c>
      <c r="H8881" s="140">
        <v>0.6</v>
      </c>
      <c r="I8881" s="9"/>
      <c r="J8881" s="23">
        <f t="shared" si="138"/>
        <v>8.9459999999999998E-2</v>
      </c>
      <c r="K8881" s="22" t="str">
        <f>IF(I8881&lt;&gt;"",SUMIF(Table1[Codigo_servico],A8881,Table1[Subtotal_insumo]),"")</f>
        <v/>
      </c>
      <c r="L8881" s="18">
        <f>IF(Table1[[#This Row],[Ordem_insumos]]&lt;&gt;0,VLOOKUP(Table1[[#This Row],[Codigo_servico]],Preencher_Orcamento!$B:$D,3,FALSE)*Table1[[#This Row],[Qtde_insumo]],"")</f>
        <v>0</v>
      </c>
      <c r="M8881" s="18">
        <f>IF(Table1[[#This Row],[Ordem_insumos]]&lt;&gt;0,VLOOKUP(Table1[[#This Row],[Codigo_servico]],Preencher_Orcamento!$B:$D,3,FALSE)*Table1[[#This Row],[Subtotal_insumo]],"")</f>
        <v>0</v>
      </c>
    </row>
    <row r="8882" spans="1:13" x14ac:dyDescent="0.25">
      <c r="A8882" s="3">
        <v>101437</v>
      </c>
      <c r="B8882" s="125">
        <v>0</v>
      </c>
      <c r="C8882" s="131" t="s">
        <v>4057</v>
      </c>
      <c r="D8882" s="132"/>
      <c r="E8882" s="4"/>
      <c r="F8882" s="4"/>
      <c r="G8882" s="17" t="str">
        <f>IFERROR(VLOOKUP(Table1[[#This Row],[Codigo_insumo]],BD_Insumos!$B:$E,4),"")</f>
        <v/>
      </c>
      <c r="H8882" s="139"/>
      <c r="I8882" s="5" t="s">
        <v>457</v>
      </c>
      <c r="J8882" s="20" t="str">
        <f t="shared" si="138"/>
        <v/>
      </c>
      <c r="K8882" s="21">
        <f>IF(I8882&lt;&gt;"",SUMIF(Table1[Codigo_servico],A8882,Table1[Subtotal_insumo]),"")</f>
        <v>130.90348295196051</v>
      </c>
      <c r="L8882" s="17" t="str">
        <f>IF(Table1[[#This Row],[Ordem_insumos]]&lt;&gt;0,VLOOKUP(Table1[[#This Row],[Codigo_servico]],Preencher_Orcamento!$B:$D,3,FALSE)*Table1[[#This Row],[Qtde_insumo]],"")</f>
        <v/>
      </c>
      <c r="M8882" s="17" t="str">
        <f>IF(Table1[[#This Row],[Ordem_insumos]]&lt;&gt;0,VLOOKUP(Table1[[#This Row],[Codigo_servico]],Preencher_Orcamento!$B:$D,3,FALSE)*Table1[[#This Row],[Subtotal_insumo]],"")</f>
        <v/>
      </c>
    </row>
    <row r="8883" spans="1:13" ht="26.25" x14ac:dyDescent="0.25">
      <c r="A8883" s="6">
        <v>101437</v>
      </c>
      <c r="B8883" s="126">
        <v>1</v>
      </c>
      <c r="C8883" s="133"/>
      <c r="D8883" s="134">
        <v>78014</v>
      </c>
      <c r="E8883" s="7" t="s">
        <v>1958</v>
      </c>
      <c r="F8883" s="8" t="s">
        <v>457</v>
      </c>
      <c r="G8883" s="16">
        <f>IFERROR(VLOOKUP(Table1[[#This Row],[Codigo_insumo]],BD_Insumos!$B:$E,4),"")</f>
        <v>122.2655</v>
      </c>
      <c r="H8883" s="140">
        <v>1</v>
      </c>
      <c r="I8883" s="9"/>
      <c r="J8883" s="22">
        <f t="shared" si="138"/>
        <v>122.2655</v>
      </c>
      <c r="K8883" s="22" t="str">
        <f>IF(I8883&lt;&gt;"",SUMIF(Table1[Codigo_servico],A8883,Table1[Subtotal_insumo]),"")</f>
        <v/>
      </c>
      <c r="L8883" s="16">
        <f>IF(Table1[[#This Row],[Ordem_insumos]]&lt;&gt;0,VLOOKUP(Table1[[#This Row],[Codigo_servico]],Preencher_Orcamento!$B:$D,3,FALSE)*Table1[[#This Row],[Qtde_insumo]],"")</f>
        <v>0</v>
      </c>
      <c r="M8883" s="16">
        <f>IF(Table1[[#This Row],[Ordem_insumos]]&lt;&gt;0,VLOOKUP(Table1[[#This Row],[Codigo_servico]],Preencher_Orcamento!$B:$D,3,FALSE)*Table1[[#This Row],[Subtotal_insumo]],"")</f>
        <v>0</v>
      </c>
    </row>
    <row r="8884" spans="1:13" x14ac:dyDescent="0.25">
      <c r="A8884" s="6">
        <v>101437</v>
      </c>
      <c r="B8884" s="126">
        <v>2</v>
      </c>
      <c r="C8884" s="133"/>
      <c r="D8884" s="134">
        <v>2035</v>
      </c>
      <c r="E8884" s="7" t="s">
        <v>2190</v>
      </c>
      <c r="F8884" s="8" t="s">
        <v>2140</v>
      </c>
      <c r="G8884" s="18">
        <f>IFERROR(VLOOKUP(Table1[[#This Row],[Codigo_insumo]],BD_Insumos!$B:$E,4),"")</f>
        <v>17.275965903920998</v>
      </c>
      <c r="H8884" s="140">
        <v>0.5</v>
      </c>
      <c r="I8884" s="9"/>
      <c r="J8884" s="23">
        <f t="shared" si="138"/>
        <v>8.6379829519604989</v>
      </c>
      <c r="K8884" s="22" t="str">
        <f>IF(I8884&lt;&gt;"",SUMIF(Table1[Codigo_servico],A8884,Table1[Subtotal_insumo]),"")</f>
        <v/>
      </c>
      <c r="L8884" s="18">
        <f>IF(Table1[[#This Row],[Ordem_insumos]]&lt;&gt;0,VLOOKUP(Table1[[#This Row],[Codigo_servico]],Preencher_Orcamento!$B:$D,3,FALSE)*Table1[[#This Row],[Qtde_insumo]],"")</f>
        <v>0</v>
      </c>
      <c r="M8884" s="18">
        <f>IF(Table1[[#This Row],[Ordem_insumos]]&lt;&gt;0,VLOOKUP(Table1[[#This Row],[Codigo_servico]],Preencher_Orcamento!$B:$D,3,FALSE)*Table1[[#This Row],[Subtotal_insumo]],"")</f>
        <v>0</v>
      </c>
    </row>
    <row r="8885" spans="1:13" x14ac:dyDescent="0.25">
      <c r="A8885" s="3">
        <v>101440</v>
      </c>
      <c r="B8885" s="125">
        <v>0</v>
      </c>
      <c r="C8885" s="131" t="s">
        <v>4058</v>
      </c>
      <c r="D8885" s="132"/>
      <c r="E8885" s="4"/>
      <c r="F8885" s="4"/>
      <c r="G8885" s="17" t="str">
        <f>IFERROR(VLOOKUP(Table1[[#This Row],[Codigo_insumo]],BD_Insumos!$B:$E,4),"")</f>
        <v/>
      </c>
      <c r="H8885" s="139"/>
      <c r="I8885" s="5" t="s">
        <v>457</v>
      </c>
      <c r="J8885" s="20" t="str">
        <f t="shared" si="138"/>
        <v/>
      </c>
      <c r="K8885" s="21">
        <f>IF(I8885&lt;&gt;"",SUMIF(Table1[Codigo_servico],A8885,Table1[Subtotal_insumo]),"")</f>
        <v>155.43138902502525</v>
      </c>
      <c r="L8885" s="17" t="str">
        <f>IF(Table1[[#This Row],[Ordem_insumos]]&lt;&gt;0,VLOOKUP(Table1[[#This Row],[Codigo_servico]],Preencher_Orcamento!$B:$D,3,FALSE)*Table1[[#This Row],[Qtde_insumo]],"")</f>
        <v/>
      </c>
      <c r="M8885" s="17" t="str">
        <f>IF(Table1[[#This Row],[Ordem_insumos]]&lt;&gt;0,VLOOKUP(Table1[[#This Row],[Codigo_servico]],Preencher_Orcamento!$B:$D,3,FALSE)*Table1[[#This Row],[Subtotal_insumo]],"")</f>
        <v/>
      </c>
    </row>
    <row r="8886" spans="1:13" x14ac:dyDescent="0.25">
      <c r="A8886" s="6">
        <v>101440</v>
      </c>
      <c r="B8886" s="126">
        <v>1</v>
      </c>
      <c r="C8886" s="133"/>
      <c r="D8886" s="134">
        <v>79640</v>
      </c>
      <c r="E8886" s="7" t="s">
        <v>2022</v>
      </c>
      <c r="F8886" s="8" t="s">
        <v>5</v>
      </c>
      <c r="G8886" s="16">
        <f>IFERROR(VLOOKUP(Table1[[#This Row],[Codigo_insumo]],BD_Insumos!$B:$E,4),"")</f>
        <v>0.14910000000000001</v>
      </c>
      <c r="H8886" s="140">
        <v>0.28000000000000003</v>
      </c>
      <c r="I8886" s="9"/>
      <c r="J8886" s="22">
        <f t="shared" si="138"/>
        <v>4.1748000000000007E-2</v>
      </c>
      <c r="K8886" s="22" t="str">
        <f>IF(I8886&lt;&gt;"",SUMIF(Table1[Codigo_servico],A8886,Table1[Subtotal_insumo]),"")</f>
        <v/>
      </c>
      <c r="L8886" s="16">
        <f>IF(Table1[[#This Row],[Ordem_insumos]]&lt;&gt;0,VLOOKUP(Table1[[#This Row],[Codigo_servico]],Preencher_Orcamento!$B:$D,3,FALSE)*Table1[[#This Row],[Qtde_insumo]],"")</f>
        <v>1.1200000000000001</v>
      </c>
      <c r="M8886" s="16">
        <f>IF(Table1[[#This Row],[Ordem_insumos]]&lt;&gt;0,VLOOKUP(Table1[[#This Row],[Codigo_servico]],Preencher_Orcamento!$B:$D,3,FALSE)*Table1[[#This Row],[Subtotal_insumo]],"")</f>
        <v>0.16699200000000003</v>
      </c>
    </row>
    <row r="8887" spans="1:13" x14ac:dyDescent="0.25">
      <c r="A8887" s="6">
        <v>101440</v>
      </c>
      <c r="B8887" s="126">
        <v>2</v>
      </c>
      <c r="C8887" s="133"/>
      <c r="D8887" s="134">
        <v>2041</v>
      </c>
      <c r="E8887" s="7" t="s">
        <v>2192</v>
      </c>
      <c r="F8887" s="8" t="s">
        <v>2140</v>
      </c>
      <c r="G8887" s="16">
        <f>IFERROR(VLOOKUP(Table1[[#This Row],[Codigo_insumo]],BD_Insumos!$B:$E,4),"")</f>
        <v>18.820516146129485</v>
      </c>
      <c r="H8887" s="140">
        <v>0.5</v>
      </c>
      <c r="I8887" s="9"/>
      <c r="J8887" s="22">
        <f t="shared" si="138"/>
        <v>9.4102580730647425</v>
      </c>
      <c r="K8887" s="22" t="str">
        <f>IF(I8887&lt;&gt;"",SUMIF(Table1[Codigo_servico],A8887,Table1[Subtotal_insumo]),"")</f>
        <v/>
      </c>
      <c r="L8887" s="16">
        <f>IF(Table1[[#This Row],[Ordem_insumos]]&lt;&gt;0,VLOOKUP(Table1[[#This Row],[Codigo_servico]],Preencher_Orcamento!$B:$D,3,FALSE)*Table1[[#This Row],[Qtde_insumo]],"")</f>
        <v>2</v>
      </c>
      <c r="M8887" s="16">
        <f>IF(Table1[[#This Row],[Ordem_insumos]]&lt;&gt;0,VLOOKUP(Table1[[#This Row],[Codigo_servico]],Preencher_Orcamento!$B:$D,3,FALSE)*Table1[[#This Row],[Subtotal_insumo]],"")</f>
        <v>37.64103229225897</v>
      </c>
    </row>
    <row r="8888" spans="1:13" ht="26.25" x14ac:dyDescent="0.25">
      <c r="A8888" s="6">
        <v>101440</v>
      </c>
      <c r="B8888" s="126">
        <v>3</v>
      </c>
      <c r="C8888" s="133"/>
      <c r="D8888" s="134">
        <v>56820</v>
      </c>
      <c r="E8888" s="7" t="s">
        <v>1507</v>
      </c>
      <c r="F8888" s="8" t="s">
        <v>457</v>
      </c>
      <c r="G8888" s="18">
        <f>IFERROR(VLOOKUP(Table1[[#This Row],[Codigo_insumo]],BD_Insumos!$B:$E,4),"")</f>
        <v>125.33</v>
      </c>
      <c r="H8888" s="140">
        <v>1</v>
      </c>
      <c r="I8888" s="9"/>
      <c r="J8888" s="23">
        <f t="shared" si="138"/>
        <v>125.33</v>
      </c>
      <c r="K8888" s="22" t="str">
        <f>IF(I8888&lt;&gt;"",SUMIF(Table1[Codigo_servico],A8888,Table1[Subtotal_insumo]),"")</f>
        <v/>
      </c>
      <c r="L8888" s="18">
        <f>IF(Table1[[#This Row],[Ordem_insumos]]&lt;&gt;0,VLOOKUP(Table1[[#This Row],[Codigo_servico]],Preencher_Orcamento!$B:$D,3,FALSE)*Table1[[#This Row],[Qtde_insumo]],"")</f>
        <v>4</v>
      </c>
      <c r="M8888" s="18">
        <f>IF(Table1[[#This Row],[Ordem_insumos]]&lt;&gt;0,VLOOKUP(Table1[[#This Row],[Codigo_servico]],Preencher_Orcamento!$B:$D,3,FALSE)*Table1[[#This Row],[Subtotal_insumo]],"")</f>
        <v>501.32</v>
      </c>
    </row>
    <row r="8889" spans="1:13" ht="26.25" x14ac:dyDescent="0.25">
      <c r="A8889" s="6">
        <v>101440</v>
      </c>
      <c r="B8889" s="126">
        <v>4</v>
      </c>
      <c r="C8889" s="133"/>
      <c r="D8889" s="134">
        <v>79686</v>
      </c>
      <c r="E8889" s="7" t="s">
        <v>2038</v>
      </c>
      <c r="F8889" s="8" t="s">
        <v>457</v>
      </c>
      <c r="G8889" s="18">
        <f>IFERROR(VLOOKUP(Table1[[#This Row],[Codigo_insumo]],BD_Insumos!$B:$E,4),"")</f>
        <v>12.0114</v>
      </c>
      <c r="H8889" s="140">
        <v>1</v>
      </c>
      <c r="I8889" s="9"/>
      <c r="J8889" s="23">
        <f t="shared" si="138"/>
        <v>12.0114</v>
      </c>
      <c r="K8889" s="22" t="str">
        <f>IF(I8889&lt;&gt;"",SUMIF(Table1[Codigo_servico],A8889,Table1[Subtotal_insumo]),"")</f>
        <v/>
      </c>
      <c r="L8889" s="18">
        <f>IF(Table1[[#This Row],[Ordem_insumos]]&lt;&gt;0,VLOOKUP(Table1[[#This Row],[Codigo_servico]],Preencher_Orcamento!$B:$D,3,FALSE)*Table1[[#This Row],[Qtde_insumo]],"")</f>
        <v>4</v>
      </c>
      <c r="M8889" s="18">
        <f>IF(Table1[[#This Row],[Ordem_insumos]]&lt;&gt;0,VLOOKUP(Table1[[#This Row],[Codigo_servico]],Preencher_Orcamento!$B:$D,3,FALSE)*Table1[[#This Row],[Subtotal_insumo]],"")</f>
        <v>48.0456</v>
      </c>
    </row>
    <row r="8890" spans="1:13" x14ac:dyDescent="0.25">
      <c r="A8890" s="6">
        <v>101440</v>
      </c>
      <c r="B8890" s="126">
        <v>5</v>
      </c>
      <c r="C8890" s="133"/>
      <c r="D8890" s="134">
        <v>2035</v>
      </c>
      <c r="E8890" s="7" t="s">
        <v>2190</v>
      </c>
      <c r="F8890" s="8" t="s">
        <v>2140</v>
      </c>
      <c r="G8890" s="18">
        <f>IFERROR(VLOOKUP(Table1[[#This Row],[Codigo_insumo]],BD_Insumos!$B:$E,4),"")</f>
        <v>17.275965903920998</v>
      </c>
      <c r="H8890" s="140">
        <v>0.5</v>
      </c>
      <c r="I8890" s="9"/>
      <c r="J8890" s="23">
        <f t="shared" si="138"/>
        <v>8.6379829519604989</v>
      </c>
      <c r="K8890" s="22" t="str">
        <f>IF(I8890&lt;&gt;"",SUMIF(Table1[Codigo_servico],A8890,Table1[Subtotal_insumo]),"")</f>
        <v/>
      </c>
      <c r="L8890" s="18">
        <f>IF(Table1[[#This Row],[Ordem_insumos]]&lt;&gt;0,VLOOKUP(Table1[[#This Row],[Codigo_servico]],Preencher_Orcamento!$B:$D,3,FALSE)*Table1[[#This Row],[Qtde_insumo]],"")</f>
        <v>2</v>
      </c>
      <c r="M8890" s="18">
        <f>IF(Table1[[#This Row],[Ordem_insumos]]&lt;&gt;0,VLOOKUP(Table1[[#This Row],[Codigo_servico]],Preencher_Orcamento!$B:$D,3,FALSE)*Table1[[#This Row],[Subtotal_insumo]],"")</f>
        <v>34.551931807841996</v>
      </c>
    </row>
    <row r="8891" spans="1:13" x14ac:dyDescent="0.25">
      <c r="A8891" s="3">
        <v>101442</v>
      </c>
      <c r="B8891" s="125">
        <v>0</v>
      </c>
      <c r="C8891" s="131" t="s">
        <v>4059</v>
      </c>
      <c r="D8891" s="132"/>
      <c r="E8891" s="4"/>
      <c r="F8891" s="4"/>
      <c r="G8891" s="17" t="str">
        <f>IFERROR(VLOOKUP(Table1[[#This Row],[Codigo_insumo]],BD_Insumos!$B:$E,4),"")</f>
        <v/>
      </c>
      <c r="H8891" s="139"/>
      <c r="I8891" s="5" t="s">
        <v>457</v>
      </c>
      <c r="J8891" s="20" t="str">
        <f t="shared" si="138"/>
        <v/>
      </c>
      <c r="K8891" s="21">
        <f>IF(I8891&lt;&gt;"",SUMIF(Table1[Codigo_servico],A8891,Table1[Subtotal_insumo]),"")</f>
        <v>120.71358902502523</v>
      </c>
      <c r="L8891" s="17" t="str">
        <f>IF(Table1[[#This Row],[Ordem_insumos]]&lt;&gt;0,VLOOKUP(Table1[[#This Row],[Codigo_servico]],Preencher_Orcamento!$B:$D,3,FALSE)*Table1[[#This Row],[Qtde_insumo]],"")</f>
        <v/>
      </c>
      <c r="M8891" s="17" t="str">
        <f>IF(Table1[[#This Row],[Ordem_insumos]]&lt;&gt;0,VLOOKUP(Table1[[#This Row],[Codigo_servico]],Preencher_Orcamento!$B:$D,3,FALSE)*Table1[[#This Row],[Subtotal_insumo]],"")</f>
        <v/>
      </c>
    </row>
    <row r="8892" spans="1:13" ht="26.25" x14ac:dyDescent="0.25">
      <c r="A8892" s="6">
        <v>101442</v>
      </c>
      <c r="B8892" s="126">
        <v>1</v>
      </c>
      <c r="C8892" s="133"/>
      <c r="D8892" s="134">
        <v>56827</v>
      </c>
      <c r="E8892" s="7" t="s">
        <v>1508</v>
      </c>
      <c r="F8892" s="8" t="s">
        <v>457</v>
      </c>
      <c r="G8892" s="16">
        <f>IFERROR(VLOOKUP(Table1[[#This Row],[Codigo_insumo]],BD_Insumos!$B:$E,4),"")</f>
        <v>102.6236</v>
      </c>
      <c r="H8892" s="140">
        <v>1</v>
      </c>
      <c r="I8892" s="9"/>
      <c r="J8892" s="22">
        <f t="shared" si="138"/>
        <v>102.6236</v>
      </c>
      <c r="K8892" s="22" t="str">
        <f>IF(I8892&lt;&gt;"",SUMIF(Table1[Codigo_servico],A8892,Table1[Subtotal_insumo]),"")</f>
        <v/>
      </c>
      <c r="L8892" s="16">
        <f>IF(Table1[[#This Row],[Ordem_insumos]]&lt;&gt;0,VLOOKUP(Table1[[#This Row],[Codigo_servico]],Preencher_Orcamento!$B:$D,3,FALSE)*Table1[[#This Row],[Qtde_insumo]],"")</f>
        <v>0</v>
      </c>
      <c r="M8892" s="16">
        <f>IF(Table1[[#This Row],[Ordem_insumos]]&lt;&gt;0,VLOOKUP(Table1[[#This Row],[Codigo_servico]],Preencher_Orcamento!$B:$D,3,FALSE)*Table1[[#This Row],[Subtotal_insumo]],"")</f>
        <v>0</v>
      </c>
    </row>
    <row r="8893" spans="1:13" x14ac:dyDescent="0.25">
      <c r="A8893" s="6">
        <v>101442</v>
      </c>
      <c r="B8893" s="126">
        <v>2</v>
      </c>
      <c r="C8893" s="133"/>
      <c r="D8893" s="134">
        <v>2041</v>
      </c>
      <c r="E8893" s="7" t="s">
        <v>2192</v>
      </c>
      <c r="F8893" s="8" t="s">
        <v>2140</v>
      </c>
      <c r="G8893" s="16">
        <f>IFERROR(VLOOKUP(Table1[[#This Row],[Codigo_insumo]],BD_Insumos!$B:$E,4),"")</f>
        <v>18.820516146129485</v>
      </c>
      <c r="H8893" s="140">
        <v>0.5</v>
      </c>
      <c r="I8893" s="9"/>
      <c r="J8893" s="22">
        <f t="shared" si="138"/>
        <v>9.4102580730647425</v>
      </c>
      <c r="K8893" s="22" t="str">
        <f>IF(I8893&lt;&gt;"",SUMIF(Table1[Codigo_servico],A8893,Table1[Subtotal_insumo]),"")</f>
        <v/>
      </c>
      <c r="L8893" s="16">
        <f>IF(Table1[[#This Row],[Ordem_insumos]]&lt;&gt;0,VLOOKUP(Table1[[#This Row],[Codigo_servico]],Preencher_Orcamento!$B:$D,3,FALSE)*Table1[[#This Row],[Qtde_insumo]],"")</f>
        <v>0</v>
      </c>
      <c r="M8893" s="16">
        <f>IF(Table1[[#This Row],[Ordem_insumos]]&lt;&gt;0,VLOOKUP(Table1[[#This Row],[Codigo_servico]],Preencher_Orcamento!$B:$D,3,FALSE)*Table1[[#This Row],[Subtotal_insumo]],"")</f>
        <v>0</v>
      </c>
    </row>
    <row r="8894" spans="1:13" x14ac:dyDescent="0.25">
      <c r="A8894" s="6">
        <v>101442</v>
      </c>
      <c r="B8894" s="126">
        <v>3</v>
      </c>
      <c r="C8894" s="133"/>
      <c r="D8894" s="134">
        <v>79640</v>
      </c>
      <c r="E8894" s="7" t="s">
        <v>2022</v>
      </c>
      <c r="F8894" s="8" t="s">
        <v>5</v>
      </c>
      <c r="G8894" s="18">
        <f>IFERROR(VLOOKUP(Table1[[#This Row],[Codigo_insumo]],BD_Insumos!$B:$E,4),"")</f>
        <v>0.14910000000000001</v>
      </c>
      <c r="H8894" s="140">
        <v>0.28000000000000003</v>
      </c>
      <c r="I8894" s="9"/>
      <c r="J8894" s="23">
        <f t="shared" si="138"/>
        <v>4.1748000000000007E-2</v>
      </c>
      <c r="K8894" s="22" t="str">
        <f>IF(I8894&lt;&gt;"",SUMIF(Table1[Codigo_servico],A8894,Table1[Subtotal_insumo]),"")</f>
        <v/>
      </c>
      <c r="L8894" s="18">
        <f>IF(Table1[[#This Row],[Ordem_insumos]]&lt;&gt;0,VLOOKUP(Table1[[#This Row],[Codigo_servico]],Preencher_Orcamento!$B:$D,3,FALSE)*Table1[[#This Row],[Qtde_insumo]],"")</f>
        <v>0</v>
      </c>
      <c r="M8894" s="18">
        <f>IF(Table1[[#This Row],[Ordem_insumos]]&lt;&gt;0,VLOOKUP(Table1[[#This Row],[Codigo_servico]],Preencher_Orcamento!$B:$D,3,FALSE)*Table1[[#This Row],[Subtotal_insumo]],"")</f>
        <v>0</v>
      </c>
    </row>
    <row r="8895" spans="1:13" x14ac:dyDescent="0.25">
      <c r="A8895" s="6">
        <v>101442</v>
      </c>
      <c r="B8895" s="126">
        <v>4</v>
      </c>
      <c r="C8895" s="133"/>
      <c r="D8895" s="134">
        <v>2035</v>
      </c>
      <c r="E8895" s="7" t="s">
        <v>2190</v>
      </c>
      <c r="F8895" s="8" t="s">
        <v>2140</v>
      </c>
      <c r="G8895" s="18">
        <f>IFERROR(VLOOKUP(Table1[[#This Row],[Codigo_insumo]],BD_Insumos!$B:$E,4),"")</f>
        <v>17.275965903920998</v>
      </c>
      <c r="H8895" s="140">
        <v>0.5</v>
      </c>
      <c r="I8895" s="9"/>
      <c r="J8895" s="23">
        <f t="shared" si="138"/>
        <v>8.6379829519604989</v>
      </c>
      <c r="K8895" s="22" t="str">
        <f>IF(I8895&lt;&gt;"",SUMIF(Table1[Codigo_servico],A8895,Table1[Subtotal_insumo]),"")</f>
        <v/>
      </c>
      <c r="L8895" s="18">
        <f>IF(Table1[[#This Row],[Ordem_insumos]]&lt;&gt;0,VLOOKUP(Table1[[#This Row],[Codigo_servico]],Preencher_Orcamento!$B:$D,3,FALSE)*Table1[[#This Row],[Qtde_insumo]],"")</f>
        <v>0</v>
      </c>
      <c r="M8895" s="18">
        <f>IF(Table1[[#This Row],[Ordem_insumos]]&lt;&gt;0,VLOOKUP(Table1[[#This Row],[Codigo_servico]],Preencher_Orcamento!$B:$D,3,FALSE)*Table1[[#This Row],[Subtotal_insumo]],"")</f>
        <v>0</v>
      </c>
    </row>
    <row r="8896" spans="1:13" x14ac:dyDescent="0.25">
      <c r="A8896" s="3">
        <v>101444</v>
      </c>
      <c r="B8896" s="125">
        <v>0</v>
      </c>
      <c r="C8896" s="131" t="s">
        <v>4060</v>
      </c>
      <c r="D8896" s="132"/>
      <c r="E8896" s="4"/>
      <c r="F8896" s="4"/>
      <c r="G8896" s="17" t="str">
        <f>IFERROR(VLOOKUP(Table1[[#This Row],[Codigo_insumo]],BD_Insumos!$B:$E,4),"")</f>
        <v/>
      </c>
      <c r="H8896" s="139"/>
      <c r="I8896" s="5" t="s">
        <v>457</v>
      </c>
      <c r="J8896" s="20" t="str">
        <f t="shared" si="138"/>
        <v/>
      </c>
      <c r="K8896" s="21">
        <f>IF(I8896&lt;&gt;"",SUMIF(Table1[Codigo_servico],A8896,Table1[Subtotal_insumo]),"")</f>
        <v>223.74463095196052</v>
      </c>
      <c r="L8896" s="17" t="str">
        <f>IF(Table1[[#This Row],[Ordem_insumos]]&lt;&gt;0,VLOOKUP(Table1[[#This Row],[Codigo_servico]],Preencher_Orcamento!$B:$D,3,FALSE)*Table1[[#This Row],[Qtde_insumo]],"")</f>
        <v/>
      </c>
      <c r="M8896" s="17" t="str">
        <f>IF(Table1[[#This Row],[Ordem_insumos]]&lt;&gt;0,VLOOKUP(Table1[[#This Row],[Codigo_servico]],Preencher_Orcamento!$B:$D,3,FALSE)*Table1[[#This Row],[Subtotal_insumo]],"")</f>
        <v/>
      </c>
    </row>
    <row r="8897" spans="1:13" x14ac:dyDescent="0.25">
      <c r="A8897" s="6">
        <v>101444</v>
      </c>
      <c r="B8897" s="126">
        <v>1</v>
      </c>
      <c r="C8897" s="133"/>
      <c r="D8897" s="134">
        <v>56829</v>
      </c>
      <c r="E8897" s="7" t="s">
        <v>1509</v>
      </c>
      <c r="F8897" s="8" t="s">
        <v>457</v>
      </c>
      <c r="G8897" s="16">
        <f>IFERROR(VLOOKUP(Table1[[#This Row],[Codigo_insumo]],BD_Insumos!$B:$E,4),"")</f>
        <v>215.06489999999999</v>
      </c>
      <c r="H8897" s="140">
        <v>1</v>
      </c>
      <c r="I8897" s="9"/>
      <c r="J8897" s="22">
        <f t="shared" si="138"/>
        <v>215.06489999999999</v>
      </c>
      <c r="K8897" s="22" t="str">
        <f>IF(I8897&lt;&gt;"",SUMIF(Table1[Codigo_servico],A8897,Table1[Subtotal_insumo]),"")</f>
        <v/>
      </c>
      <c r="L8897" s="16">
        <f>IF(Table1[[#This Row],[Ordem_insumos]]&lt;&gt;0,VLOOKUP(Table1[[#This Row],[Codigo_servico]],Preencher_Orcamento!$B:$D,3,FALSE)*Table1[[#This Row],[Qtde_insumo]],"")</f>
        <v>2</v>
      </c>
      <c r="M8897" s="16">
        <f>IF(Table1[[#This Row],[Ordem_insumos]]&lt;&gt;0,VLOOKUP(Table1[[#This Row],[Codigo_servico]],Preencher_Orcamento!$B:$D,3,FALSE)*Table1[[#This Row],[Subtotal_insumo]],"")</f>
        <v>430.12979999999999</v>
      </c>
    </row>
    <row r="8898" spans="1:13" x14ac:dyDescent="0.25">
      <c r="A8898" s="6">
        <v>101444</v>
      </c>
      <c r="B8898" s="126">
        <v>2</v>
      </c>
      <c r="C8898" s="133"/>
      <c r="D8898" s="134">
        <v>2035</v>
      </c>
      <c r="E8898" s="7" t="s">
        <v>2190</v>
      </c>
      <c r="F8898" s="8" t="s">
        <v>2140</v>
      </c>
      <c r="G8898" s="18">
        <f>IFERROR(VLOOKUP(Table1[[#This Row],[Codigo_insumo]],BD_Insumos!$B:$E,4),"")</f>
        <v>17.275965903920998</v>
      </c>
      <c r="H8898" s="140">
        <v>0.5</v>
      </c>
      <c r="I8898" s="9"/>
      <c r="J8898" s="23">
        <f t="shared" ref="J8898:J8961" si="139">IF(I8898="",G8898*H8898,"")</f>
        <v>8.6379829519604989</v>
      </c>
      <c r="K8898" s="22" t="str">
        <f>IF(I8898&lt;&gt;"",SUMIF(Table1[Codigo_servico],A8898,Table1[Subtotal_insumo]),"")</f>
        <v/>
      </c>
      <c r="L8898" s="18">
        <f>IF(Table1[[#This Row],[Ordem_insumos]]&lt;&gt;0,VLOOKUP(Table1[[#This Row],[Codigo_servico]],Preencher_Orcamento!$B:$D,3,FALSE)*Table1[[#This Row],[Qtde_insumo]],"")</f>
        <v>1</v>
      </c>
      <c r="M8898" s="18">
        <f>IF(Table1[[#This Row],[Ordem_insumos]]&lt;&gt;0,VLOOKUP(Table1[[#This Row],[Codigo_servico]],Preencher_Orcamento!$B:$D,3,FALSE)*Table1[[#This Row],[Subtotal_insumo]],"")</f>
        <v>17.275965903920998</v>
      </c>
    </row>
    <row r="8899" spans="1:13" x14ac:dyDescent="0.25">
      <c r="A8899" s="6">
        <v>101444</v>
      </c>
      <c r="B8899" s="126">
        <v>3</v>
      </c>
      <c r="C8899" s="133"/>
      <c r="D8899" s="134">
        <v>79640</v>
      </c>
      <c r="E8899" s="7" t="s">
        <v>2022</v>
      </c>
      <c r="F8899" s="8" t="s">
        <v>5</v>
      </c>
      <c r="G8899" s="18">
        <f>IFERROR(VLOOKUP(Table1[[#This Row],[Codigo_insumo]],BD_Insumos!$B:$E,4),"")</f>
        <v>0.14910000000000001</v>
      </c>
      <c r="H8899" s="140">
        <v>0.28000000000000003</v>
      </c>
      <c r="I8899" s="9"/>
      <c r="J8899" s="23">
        <f t="shared" si="139"/>
        <v>4.1748000000000007E-2</v>
      </c>
      <c r="K8899" s="22" t="str">
        <f>IF(I8899&lt;&gt;"",SUMIF(Table1[Codigo_servico],A8899,Table1[Subtotal_insumo]),"")</f>
        <v/>
      </c>
      <c r="L8899" s="18">
        <f>IF(Table1[[#This Row],[Ordem_insumos]]&lt;&gt;0,VLOOKUP(Table1[[#This Row],[Codigo_servico]],Preencher_Orcamento!$B:$D,3,FALSE)*Table1[[#This Row],[Qtde_insumo]],"")</f>
        <v>0.56000000000000005</v>
      </c>
      <c r="M8899" s="18">
        <f>IF(Table1[[#This Row],[Ordem_insumos]]&lt;&gt;0,VLOOKUP(Table1[[#This Row],[Codigo_servico]],Preencher_Orcamento!$B:$D,3,FALSE)*Table1[[#This Row],[Subtotal_insumo]],"")</f>
        <v>8.3496000000000015E-2</v>
      </c>
    </row>
    <row r="8900" spans="1:13" x14ac:dyDescent="0.25">
      <c r="A8900" s="3">
        <v>101445</v>
      </c>
      <c r="B8900" s="125">
        <v>0</v>
      </c>
      <c r="C8900" s="131" t="s">
        <v>4061</v>
      </c>
      <c r="D8900" s="132"/>
      <c r="E8900" s="4"/>
      <c r="F8900" s="4"/>
      <c r="G8900" s="17" t="str">
        <f>IFERROR(VLOOKUP(Table1[[#This Row],[Codigo_insumo]],BD_Insumos!$B:$E,4),"")</f>
        <v/>
      </c>
      <c r="H8900" s="139"/>
      <c r="I8900" s="5" t="s">
        <v>457</v>
      </c>
      <c r="J8900" s="20" t="str">
        <f t="shared" si="139"/>
        <v/>
      </c>
      <c r="K8900" s="21">
        <f>IF(I8900&lt;&gt;"",SUMIF(Table1[Codigo_servico],A8900,Table1[Subtotal_insumo]),"")</f>
        <v>384.69169060665996</v>
      </c>
      <c r="L8900" s="17" t="str">
        <f>IF(Table1[[#This Row],[Ordem_insumos]]&lt;&gt;0,VLOOKUP(Table1[[#This Row],[Codigo_servico]],Preencher_Orcamento!$B:$D,3,FALSE)*Table1[[#This Row],[Qtde_insumo]],"")</f>
        <v/>
      </c>
      <c r="M8900" s="17" t="str">
        <f>IF(Table1[[#This Row],[Ordem_insumos]]&lt;&gt;0,VLOOKUP(Table1[[#This Row],[Codigo_servico]],Preencher_Orcamento!$B:$D,3,FALSE)*Table1[[#This Row],[Subtotal_insumo]],"")</f>
        <v/>
      </c>
    </row>
    <row r="8901" spans="1:13" ht="26.25" x14ac:dyDescent="0.25">
      <c r="A8901" s="6">
        <v>101445</v>
      </c>
      <c r="B8901" s="126">
        <v>1</v>
      </c>
      <c r="C8901" s="133"/>
      <c r="D8901" s="134">
        <v>72414</v>
      </c>
      <c r="E8901" s="7" t="s">
        <v>1753</v>
      </c>
      <c r="F8901" s="8" t="s">
        <v>5</v>
      </c>
      <c r="G8901" s="16">
        <f>IFERROR(VLOOKUP(Table1[[#This Row],[Codigo_insumo]],BD_Insumos!$B:$E,4),"")</f>
        <v>7.2941000000000003</v>
      </c>
      <c r="H8901" s="140">
        <v>1.2</v>
      </c>
      <c r="I8901" s="9"/>
      <c r="J8901" s="22">
        <f t="shared" si="139"/>
        <v>8.7529199999999996</v>
      </c>
      <c r="K8901" s="22" t="str">
        <f>IF(I8901&lt;&gt;"",SUMIF(Table1[Codigo_servico],A8901,Table1[Subtotal_insumo]),"")</f>
        <v/>
      </c>
      <c r="L8901" s="16">
        <f>IF(Table1[[#This Row],[Ordem_insumos]]&lt;&gt;0,VLOOKUP(Table1[[#This Row],[Codigo_servico]],Preencher_Orcamento!$B:$D,3,FALSE)*Table1[[#This Row],[Qtde_insumo]],"")</f>
        <v>0</v>
      </c>
      <c r="M8901" s="16">
        <f>IF(Table1[[#This Row],[Ordem_insumos]]&lt;&gt;0,VLOOKUP(Table1[[#This Row],[Codigo_servico]],Preencher_Orcamento!$B:$D,3,FALSE)*Table1[[#This Row],[Subtotal_insumo]],"")</f>
        <v>0</v>
      </c>
    </row>
    <row r="8902" spans="1:13" x14ac:dyDescent="0.25">
      <c r="A8902" s="6">
        <v>101445</v>
      </c>
      <c r="B8902" s="126">
        <v>2</v>
      </c>
      <c r="C8902" s="133"/>
      <c r="D8902" s="134">
        <v>2036</v>
      </c>
      <c r="E8902" s="7" t="s">
        <v>2191</v>
      </c>
      <c r="F8902" s="8" t="s">
        <v>2140</v>
      </c>
      <c r="G8902" s="16">
        <f>IFERROR(VLOOKUP(Table1[[#This Row],[Codigo_insumo]],BD_Insumos!$B:$E,4),"")</f>
        <v>12.90425192342871</v>
      </c>
      <c r="H8902" s="140">
        <v>2</v>
      </c>
      <c r="I8902" s="9"/>
      <c r="J8902" s="22">
        <f t="shared" si="139"/>
        <v>25.80850384685742</v>
      </c>
      <c r="K8902" s="22" t="str">
        <f>IF(I8902&lt;&gt;"",SUMIF(Table1[Codigo_servico],A8902,Table1[Subtotal_insumo]),"")</f>
        <v/>
      </c>
      <c r="L8902" s="16">
        <f>IF(Table1[[#This Row],[Ordem_insumos]]&lt;&gt;0,VLOOKUP(Table1[[#This Row],[Codigo_servico]],Preencher_Orcamento!$B:$D,3,FALSE)*Table1[[#This Row],[Qtde_insumo]],"")</f>
        <v>0</v>
      </c>
      <c r="M8902" s="16">
        <f>IF(Table1[[#This Row],[Ordem_insumos]]&lt;&gt;0,VLOOKUP(Table1[[#This Row],[Codigo_servico]],Preencher_Orcamento!$B:$D,3,FALSE)*Table1[[#This Row],[Subtotal_insumo]],"")</f>
        <v>0</v>
      </c>
    </row>
    <row r="8903" spans="1:13" x14ac:dyDescent="0.25">
      <c r="A8903" s="6">
        <v>101445</v>
      </c>
      <c r="B8903" s="126">
        <v>3</v>
      </c>
      <c r="C8903" s="133"/>
      <c r="D8903" s="134">
        <v>79640</v>
      </c>
      <c r="E8903" s="7" t="s">
        <v>2022</v>
      </c>
      <c r="F8903" s="8" t="s">
        <v>5</v>
      </c>
      <c r="G8903" s="18">
        <f>IFERROR(VLOOKUP(Table1[[#This Row],[Codigo_insumo]],BD_Insumos!$B:$E,4),"")</f>
        <v>0.14910000000000001</v>
      </c>
      <c r="H8903" s="140">
        <v>0.72</v>
      </c>
      <c r="I8903" s="9"/>
      <c r="J8903" s="23">
        <f t="shared" si="139"/>
        <v>0.107352</v>
      </c>
      <c r="K8903" s="22" t="str">
        <f>IF(I8903&lt;&gt;"",SUMIF(Table1[Codigo_servico],A8903,Table1[Subtotal_insumo]),"")</f>
        <v/>
      </c>
      <c r="L8903" s="18">
        <f>IF(Table1[[#This Row],[Ordem_insumos]]&lt;&gt;0,VLOOKUP(Table1[[#This Row],[Codigo_servico]],Preencher_Orcamento!$B:$D,3,FALSE)*Table1[[#This Row],[Qtde_insumo]],"")</f>
        <v>0</v>
      </c>
      <c r="M8903" s="18">
        <f>IF(Table1[[#This Row],[Ordem_insumos]]&lt;&gt;0,VLOOKUP(Table1[[#This Row],[Codigo_servico]],Preencher_Orcamento!$B:$D,3,FALSE)*Table1[[#This Row],[Subtotal_insumo]],"")</f>
        <v>0</v>
      </c>
    </row>
    <row r="8904" spans="1:13" ht="39" x14ac:dyDescent="0.25">
      <c r="A8904" s="6">
        <v>101445</v>
      </c>
      <c r="B8904" s="126">
        <v>4</v>
      </c>
      <c r="C8904" s="133"/>
      <c r="D8904" s="134">
        <v>75954</v>
      </c>
      <c r="E8904" s="7" t="s">
        <v>1865</v>
      </c>
      <c r="F8904" s="8" t="s">
        <v>457</v>
      </c>
      <c r="G8904" s="18">
        <f>IFERROR(VLOOKUP(Table1[[#This Row],[Codigo_insumo]],BD_Insumos!$B:$E,4),"")</f>
        <v>306.83300000000003</v>
      </c>
      <c r="H8904" s="140">
        <v>1</v>
      </c>
      <c r="I8904" s="9"/>
      <c r="J8904" s="23">
        <f t="shared" si="139"/>
        <v>306.83300000000003</v>
      </c>
      <c r="K8904" s="22" t="str">
        <f>IF(I8904&lt;&gt;"",SUMIF(Table1[Codigo_servico],A8904,Table1[Subtotal_insumo]),"")</f>
        <v/>
      </c>
      <c r="L8904" s="18">
        <f>IF(Table1[[#This Row],[Ordem_insumos]]&lt;&gt;0,VLOOKUP(Table1[[#This Row],[Codigo_servico]],Preencher_Orcamento!$B:$D,3,FALSE)*Table1[[#This Row],[Qtde_insumo]],"")</f>
        <v>0</v>
      </c>
      <c r="M8904" s="18">
        <f>IF(Table1[[#This Row],[Ordem_insumos]]&lt;&gt;0,VLOOKUP(Table1[[#This Row],[Codigo_servico]],Preencher_Orcamento!$B:$D,3,FALSE)*Table1[[#This Row],[Subtotal_insumo]],"")</f>
        <v>0</v>
      </c>
    </row>
    <row r="8905" spans="1:13" x14ac:dyDescent="0.25">
      <c r="A8905" s="6">
        <v>101445</v>
      </c>
      <c r="B8905" s="126">
        <v>5</v>
      </c>
      <c r="C8905" s="133"/>
      <c r="D8905" s="134">
        <v>2035</v>
      </c>
      <c r="E8905" s="7" t="s">
        <v>2190</v>
      </c>
      <c r="F8905" s="8" t="s">
        <v>2140</v>
      </c>
      <c r="G8905" s="18">
        <f>IFERROR(VLOOKUP(Table1[[#This Row],[Codigo_insumo]],BD_Insumos!$B:$E,4),"")</f>
        <v>17.275965903920998</v>
      </c>
      <c r="H8905" s="140">
        <v>2.5</v>
      </c>
      <c r="I8905" s="9"/>
      <c r="J8905" s="23">
        <f t="shared" si="139"/>
        <v>43.189914759802491</v>
      </c>
      <c r="K8905" s="22" t="str">
        <f>IF(I8905&lt;&gt;"",SUMIF(Table1[Codigo_servico],A8905,Table1[Subtotal_insumo]),"")</f>
        <v/>
      </c>
      <c r="L8905" s="18">
        <f>IF(Table1[[#This Row],[Ordem_insumos]]&lt;&gt;0,VLOOKUP(Table1[[#This Row],[Codigo_servico]],Preencher_Orcamento!$B:$D,3,FALSE)*Table1[[#This Row],[Qtde_insumo]],"")</f>
        <v>0</v>
      </c>
      <c r="M8905" s="18">
        <f>IF(Table1[[#This Row],[Ordem_insumos]]&lt;&gt;0,VLOOKUP(Table1[[#This Row],[Codigo_servico]],Preencher_Orcamento!$B:$D,3,FALSE)*Table1[[#This Row],[Subtotal_insumo]],"")</f>
        <v>0</v>
      </c>
    </row>
    <row r="8906" spans="1:13" x14ac:dyDescent="0.25">
      <c r="A8906" s="3">
        <v>101448</v>
      </c>
      <c r="B8906" s="125">
        <v>0</v>
      </c>
      <c r="C8906" s="131" t="s">
        <v>4062</v>
      </c>
      <c r="D8906" s="132"/>
      <c r="E8906" s="4"/>
      <c r="F8906" s="4"/>
      <c r="G8906" s="17" t="str">
        <f>IFERROR(VLOOKUP(Table1[[#This Row],[Codigo_insumo]],BD_Insumos!$B:$E,4),"")</f>
        <v/>
      </c>
      <c r="H8906" s="139"/>
      <c r="I8906" s="5" t="s">
        <v>457</v>
      </c>
      <c r="J8906" s="20" t="str">
        <f t="shared" si="139"/>
        <v/>
      </c>
      <c r="K8906" s="21">
        <f>IF(I8906&lt;&gt;"",SUMIF(Table1[Codigo_servico],A8906,Table1[Subtotal_insumo]),"")</f>
        <v>296.70228295196051</v>
      </c>
      <c r="L8906" s="17" t="str">
        <f>IF(Table1[[#This Row],[Ordem_insumos]]&lt;&gt;0,VLOOKUP(Table1[[#This Row],[Codigo_servico]],Preencher_Orcamento!$B:$D,3,FALSE)*Table1[[#This Row],[Qtde_insumo]],"")</f>
        <v/>
      </c>
      <c r="M8906" s="17" t="str">
        <f>IF(Table1[[#This Row],[Ordem_insumos]]&lt;&gt;0,VLOOKUP(Table1[[#This Row],[Codigo_servico]],Preencher_Orcamento!$B:$D,3,FALSE)*Table1[[#This Row],[Subtotal_insumo]],"")</f>
        <v/>
      </c>
    </row>
    <row r="8907" spans="1:13" ht="26.25" x14ac:dyDescent="0.25">
      <c r="A8907" s="6">
        <v>101448</v>
      </c>
      <c r="B8907" s="126">
        <v>1</v>
      </c>
      <c r="C8907" s="133"/>
      <c r="D8907" s="134">
        <v>77223</v>
      </c>
      <c r="E8907" s="7" t="s">
        <v>1933</v>
      </c>
      <c r="F8907" s="8" t="s">
        <v>457</v>
      </c>
      <c r="G8907" s="16">
        <f>IFERROR(VLOOKUP(Table1[[#This Row],[Codigo_insumo]],BD_Insumos!$B:$E,4),"")</f>
        <v>288.0643</v>
      </c>
      <c r="H8907" s="140">
        <v>1</v>
      </c>
      <c r="I8907" s="9"/>
      <c r="J8907" s="22">
        <f t="shared" si="139"/>
        <v>288.0643</v>
      </c>
      <c r="K8907" s="22" t="str">
        <f>IF(I8907&lt;&gt;"",SUMIF(Table1[Codigo_servico],A8907,Table1[Subtotal_insumo]),"")</f>
        <v/>
      </c>
      <c r="L8907" s="16">
        <f>IF(Table1[[#This Row],[Ordem_insumos]]&lt;&gt;0,VLOOKUP(Table1[[#This Row],[Codigo_servico]],Preencher_Orcamento!$B:$D,3,FALSE)*Table1[[#This Row],[Qtde_insumo]],"")</f>
        <v>0</v>
      </c>
      <c r="M8907" s="16">
        <f>IF(Table1[[#This Row],[Ordem_insumos]]&lt;&gt;0,VLOOKUP(Table1[[#This Row],[Codigo_servico]],Preencher_Orcamento!$B:$D,3,FALSE)*Table1[[#This Row],[Subtotal_insumo]],"")</f>
        <v>0</v>
      </c>
    </row>
    <row r="8908" spans="1:13" x14ac:dyDescent="0.25">
      <c r="A8908" s="6">
        <v>101448</v>
      </c>
      <c r="B8908" s="126">
        <v>2</v>
      </c>
      <c r="C8908" s="133"/>
      <c r="D8908" s="134">
        <v>2035</v>
      </c>
      <c r="E8908" s="7" t="s">
        <v>2190</v>
      </c>
      <c r="F8908" s="8" t="s">
        <v>2140</v>
      </c>
      <c r="G8908" s="18">
        <f>IFERROR(VLOOKUP(Table1[[#This Row],[Codigo_insumo]],BD_Insumos!$B:$E,4),"")</f>
        <v>17.275965903920998</v>
      </c>
      <c r="H8908" s="140">
        <v>0.5</v>
      </c>
      <c r="I8908" s="9"/>
      <c r="J8908" s="23">
        <f t="shared" si="139"/>
        <v>8.6379829519604989</v>
      </c>
      <c r="K8908" s="22" t="str">
        <f>IF(I8908&lt;&gt;"",SUMIF(Table1[Codigo_servico],A8908,Table1[Subtotal_insumo]),"")</f>
        <v/>
      </c>
      <c r="L8908" s="18">
        <f>IF(Table1[[#This Row],[Ordem_insumos]]&lt;&gt;0,VLOOKUP(Table1[[#This Row],[Codigo_servico]],Preencher_Orcamento!$B:$D,3,FALSE)*Table1[[#This Row],[Qtde_insumo]],"")</f>
        <v>0</v>
      </c>
      <c r="M8908" s="18">
        <f>IF(Table1[[#This Row],[Ordem_insumos]]&lt;&gt;0,VLOOKUP(Table1[[#This Row],[Codigo_servico]],Preencher_Orcamento!$B:$D,3,FALSE)*Table1[[#This Row],[Subtotal_insumo]],"")</f>
        <v>0</v>
      </c>
    </row>
    <row r="8909" spans="1:13" x14ac:dyDescent="0.25">
      <c r="A8909" s="3">
        <v>101450</v>
      </c>
      <c r="B8909" s="125">
        <v>0</v>
      </c>
      <c r="C8909" s="131" t="s">
        <v>4063</v>
      </c>
      <c r="D8909" s="132"/>
      <c r="E8909" s="4"/>
      <c r="F8909" s="4"/>
      <c r="G8909" s="17" t="str">
        <f>IFERROR(VLOOKUP(Table1[[#This Row],[Codigo_insumo]],BD_Insumos!$B:$E,4),"")</f>
        <v/>
      </c>
      <c r="H8909" s="139"/>
      <c r="I8909" s="5" t="s">
        <v>457</v>
      </c>
      <c r="J8909" s="20" t="str">
        <f t="shared" si="139"/>
        <v/>
      </c>
      <c r="K8909" s="21">
        <f>IF(I8909&lt;&gt;"",SUMIF(Table1[Codigo_servico],A8909,Table1[Subtotal_insumo]),"")</f>
        <v>46.366299247698223</v>
      </c>
      <c r="L8909" s="17" t="str">
        <f>IF(Table1[[#This Row],[Ordem_insumos]]&lt;&gt;0,VLOOKUP(Table1[[#This Row],[Codigo_servico]],Preencher_Orcamento!$B:$D,3,FALSE)*Table1[[#This Row],[Qtde_insumo]],"")</f>
        <v/>
      </c>
      <c r="M8909" s="17" t="str">
        <f>IF(Table1[[#This Row],[Ordem_insumos]]&lt;&gt;0,VLOOKUP(Table1[[#This Row],[Codigo_servico]],Preencher_Orcamento!$B:$D,3,FALSE)*Table1[[#This Row],[Subtotal_insumo]],"")</f>
        <v/>
      </c>
    </row>
    <row r="8910" spans="1:13" ht="26.25" x14ac:dyDescent="0.25">
      <c r="A8910" s="6">
        <v>101450</v>
      </c>
      <c r="B8910" s="126">
        <v>1</v>
      </c>
      <c r="C8910" s="133"/>
      <c r="D8910" s="134">
        <v>76459</v>
      </c>
      <c r="E8910" s="7" t="s">
        <v>1901</v>
      </c>
      <c r="F8910" s="8" t="s">
        <v>457</v>
      </c>
      <c r="G8910" s="16">
        <f>IFERROR(VLOOKUP(Table1[[#This Row],[Codigo_insumo]],BD_Insumos!$B:$E,4),"")</f>
        <v>16.434100000000001</v>
      </c>
      <c r="H8910" s="140">
        <v>1</v>
      </c>
      <c r="I8910" s="9"/>
      <c r="J8910" s="22">
        <f t="shared" si="139"/>
        <v>16.434100000000001</v>
      </c>
      <c r="K8910" s="22" t="str">
        <f>IF(I8910&lt;&gt;"",SUMIF(Table1[Codigo_servico],A8910,Table1[Subtotal_insumo]),"")</f>
        <v/>
      </c>
      <c r="L8910" s="16">
        <f>IF(Table1[[#This Row],[Ordem_insumos]]&lt;&gt;0,VLOOKUP(Table1[[#This Row],[Codigo_servico]],Preencher_Orcamento!$B:$D,3,FALSE)*Table1[[#This Row],[Qtde_insumo]],"")</f>
        <v>0</v>
      </c>
      <c r="M8910" s="16">
        <f>IF(Table1[[#This Row],[Ordem_insumos]]&lt;&gt;0,VLOOKUP(Table1[[#This Row],[Codigo_servico]],Preencher_Orcamento!$B:$D,3,FALSE)*Table1[[#This Row],[Subtotal_insumo]],"")</f>
        <v>0</v>
      </c>
    </row>
    <row r="8911" spans="1:13" x14ac:dyDescent="0.25">
      <c r="A8911" s="6">
        <v>101450</v>
      </c>
      <c r="B8911" s="126">
        <v>2</v>
      </c>
      <c r="C8911" s="133"/>
      <c r="D8911" s="134">
        <v>2050</v>
      </c>
      <c r="E8911" s="7" t="s">
        <v>2196</v>
      </c>
      <c r="F8911" s="8" t="s">
        <v>2140</v>
      </c>
      <c r="G8911" s="16">
        <f>IFERROR(VLOOKUP(Table1[[#This Row],[Codigo_insumo]],BD_Insumos!$B:$E,4),"")</f>
        <v>16.714194083227913</v>
      </c>
      <c r="H8911" s="140">
        <v>1</v>
      </c>
      <c r="I8911" s="9"/>
      <c r="J8911" s="22">
        <f t="shared" si="139"/>
        <v>16.714194083227913</v>
      </c>
      <c r="K8911" s="22" t="str">
        <f>IF(I8911&lt;&gt;"",SUMIF(Table1[Codigo_servico],A8911,Table1[Subtotal_insumo]),"")</f>
        <v/>
      </c>
      <c r="L8911" s="16">
        <f>IF(Table1[[#This Row],[Ordem_insumos]]&lt;&gt;0,VLOOKUP(Table1[[#This Row],[Codigo_servico]],Preencher_Orcamento!$B:$D,3,FALSE)*Table1[[#This Row],[Qtde_insumo]],"")</f>
        <v>0</v>
      </c>
      <c r="M8911" s="16">
        <f>IF(Table1[[#This Row],[Ordem_insumos]]&lt;&gt;0,VLOOKUP(Table1[[#This Row],[Codigo_servico]],Preencher_Orcamento!$B:$D,3,FALSE)*Table1[[#This Row],[Subtotal_insumo]],"")</f>
        <v>0</v>
      </c>
    </row>
    <row r="8912" spans="1:13" x14ac:dyDescent="0.25">
      <c r="A8912" s="6">
        <v>101450</v>
      </c>
      <c r="B8912" s="126">
        <v>3</v>
      </c>
      <c r="C8912" s="133"/>
      <c r="D8912" s="134">
        <v>2099</v>
      </c>
      <c r="E8912" s="7" t="s">
        <v>2205</v>
      </c>
      <c r="F8912" s="8" t="s">
        <v>2140</v>
      </c>
      <c r="G8912" s="18">
        <f>IFERROR(VLOOKUP(Table1[[#This Row],[Codigo_insumo]],BD_Insumos!$B:$E,4),"")</f>
        <v>12.627877718847255</v>
      </c>
      <c r="H8912" s="140">
        <v>0.98</v>
      </c>
      <c r="I8912" s="9"/>
      <c r="J8912" s="23">
        <f t="shared" si="139"/>
        <v>12.37532016447031</v>
      </c>
      <c r="K8912" s="22" t="str">
        <f>IF(I8912&lt;&gt;"",SUMIF(Table1[Codigo_servico],A8912,Table1[Subtotal_insumo]),"")</f>
        <v/>
      </c>
      <c r="L8912" s="18">
        <f>IF(Table1[[#This Row],[Ordem_insumos]]&lt;&gt;0,VLOOKUP(Table1[[#This Row],[Codigo_servico]],Preencher_Orcamento!$B:$D,3,FALSE)*Table1[[#This Row],[Qtde_insumo]],"")</f>
        <v>0</v>
      </c>
      <c r="M8912" s="18">
        <f>IF(Table1[[#This Row],[Ordem_insumos]]&lt;&gt;0,VLOOKUP(Table1[[#This Row],[Codigo_servico]],Preencher_Orcamento!$B:$D,3,FALSE)*Table1[[#This Row],[Subtotal_insumo]],"")</f>
        <v>0</v>
      </c>
    </row>
    <row r="8913" spans="1:13" ht="26.25" x14ac:dyDescent="0.25">
      <c r="A8913" s="6">
        <v>101450</v>
      </c>
      <c r="B8913" s="126">
        <v>4</v>
      </c>
      <c r="C8913" s="133"/>
      <c r="D8913" s="134">
        <v>10629</v>
      </c>
      <c r="E8913" s="7" t="s">
        <v>139</v>
      </c>
      <c r="F8913" s="8" t="s">
        <v>58</v>
      </c>
      <c r="G8913" s="18">
        <f>IFERROR(VLOOKUP(Table1[[#This Row],[Codigo_insumo]],BD_Insumos!$B:$E,4),"")</f>
        <v>421.34249999999997</v>
      </c>
      <c r="H8913" s="140">
        <v>2E-3</v>
      </c>
      <c r="I8913" s="9"/>
      <c r="J8913" s="23">
        <f t="shared" si="139"/>
        <v>0.84268500000000002</v>
      </c>
      <c r="K8913" s="22" t="str">
        <f>IF(I8913&lt;&gt;"",SUMIF(Table1[Codigo_servico],A8913,Table1[Subtotal_insumo]),"")</f>
        <v/>
      </c>
      <c r="L8913" s="18">
        <f>IF(Table1[[#This Row],[Ordem_insumos]]&lt;&gt;0,VLOOKUP(Table1[[#This Row],[Codigo_servico]],Preencher_Orcamento!$B:$D,3,FALSE)*Table1[[#This Row],[Qtde_insumo]],"")</f>
        <v>0</v>
      </c>
      <c r="M8913" s="18">
        <f>IF(Table1[[#This Row],[Ordem_insumos]]&lt;&gt;0,VLOOKUP(Table1[[#This Row],[Codigo_servico]],Preencher_Orcamento!$B:$D,3,FALSE)*Table1[[#This Row],[Subtotal_insumo]],"")</f>
        <v>0</v>
      </c>
    </row>
    <row r="8914" spans="1:13" x14ac:dyDescent="0.25">
      <c r="A8914" s="3">
        <v>101451</v>
      </c>
      <c r="B8914" s="125">
        <v>0</v>
      </c>
      <c r="C8914" s="131" t="s">
        <v>4064</v>
      </c>
      <c r="D8914" s="132"/>
      <c r="E8914" s="4"/>
      <c r="F8914" s="4"/>
      <c r="G8914" s="17" t="str">
        <f>IFERROR(VLOOKUP(Table1[[#This Row],[Codigo_insumo]],BD_Insumos!$B:$E,4),"")</f>
        <v/>
      </c>
      <c r="H8914" s="139"/>
      <c r="I8914" s="5" t="s">
        <v>457</v>
      </c>
      <c r="J8914" s="20" t="str">
        <f t="shared" si="139"/>
        <v/>
      </c>
      <c r="K8914" s="21">
        <f>IF(I8914&lt;&gt;"",SUMIF(Table1[Codigo_servico],A8914,Table1[Subtotal_insumo]),"")</f>
        <v>50.69399924769823</v>
      </c>
      <c r="L8914" s="17" t="str">
        <f>IF(Table1[[#This Row],[Ordem_insumos]]&lt;&gt;0,VLOOKUP(Table1[[#This Row],[Codigo_servico]],Preencher_Orcamento!$B:$D,3,FALSE)*Table1[[#This Row],[Qtde_insumo]],"")</f>
        <v/>
      </c>
      <c r="M8914" s="17" t="str">
        <f>IF(Table1[[#This Row],[Ordem_insumos]]&lt;&gt;0,VLOOKUP(Table1[[#This Row],[Codigo_servico]],Preencher_Orcamento!$B:$D,3,FALSE)*Table1[[#This Row],[Subtotal_insumo]],"")</f>
        <v/>
      </c>
    </row>
    <row r="8915" spans="1:13" ht="26.25" x14ac:dyDescent="0.25">
      <c r="A8915" s="6">
        <v>101451</v>
      </c>
      <c r="B8915" s="126">
        <v>1</v>
      </c>
      <c r="C8915" s="133"/>
      <c r="D8915" s="134">
        <v>76456</v>
      </c>
      <c r="E8915" s="7" t="s">
        <v>1900</v>
      </c>
      <c r="F8915" s="8" t="s">
        <v>457</v>
      </c>
      <c r="G8915" s="16">
        <f>IFERROR(VLOOKUP(Table1[[#This Row],[Codigo_insumo]],BD_Insumos!$B:$E,4),"")</f>
        <v>20.761800000000001</v>
      </c>
      <c r="H8915" s="140">
        <v>1</v>
      </c>
      <c r="I8915" s="9"/>
      <c r="J8915" s="22">
        <f t="shared" si="139"/>
        <v>20.761800000000001</v>
      </c>
      <c r="K8915" s="22" t="str">
        <f>IF(I8915&lt;&gt;"",SUMIF(Table1[Codigo_servico],A8915,Table1[Subtotal_insumo]),"")</f>
        <v/>
      </c>
      <c r="L8915" s="16">
        <f>IF(Table1[[#This Row],[Ordem_insumos]]&lt;&gt;0,VLOOKUP(Table1[[#This Row],[Codigo_servico]],Preencher_Orcamento!$B:$D,3,FALSE)*Table1[[#This Row],[Qtde_insumo]],"")</f>
        <v>0</v>
      </c>
      <c r="M8915" s="16">
        <f>IF(Table1[[#This Row],[Ordem_insumos]]&lt;&gt;0,VLOOKUP(Table1[[#This Row],[Codigo_servico]],Preencher_Orcamento!$B:$D,3,FALSE)*Table1[[#This Row],[Subtotal_insumo]],"")</f>
        <v>0</v>
      </c>
    </row>
    <row r="8916" spans="1:13" x14ac:dyDescent="0.25">
      <c r="A8916" s="6">
        <v>101451</v>
      </c>
      <c r="B8916" s="126">
        <v>2</v>
      </c>
      <c r="C8916" s="133"/>
      <c r="D8916" s="134">
        <v>2050</v>
      </c>
      <c r="E8916" s="7" t="s">
        <v>2196</v>
      </c>
      <c r="F8916" s="8" t="s">
        <v>2140</v>
      </c>
      <c r="G8916" s="16">
        <f>IFERROR(VLOOKUP(Table1[[#This Row],[Codigo_insumo]],BD_Insumos!$B:$E,4),"")</f>
        <v>16.714194083227913</v>
      </c>
      <c r="H8916" s="140">
        <v>1</v>
      </c>
      <c r="I8916" s="9"/>
      <c r="J8916" s="22">
        <f t="shared" si="139"/>
        <v>16.714194083227913</v>
      </c>
      <c r="K8916" s="22" t="str">
        <f>IF(I8916&lt;&gt;"",SUMIF(Table1[Codigo_servico],A8916,Table1[Subtotal_insumo]),"")</f>
        <v/>
      </c>
      <c r="L8916" s="16">
        <f>IF(Table1[[#This Row],[Ordem_insumos]]&lt;&gt;0,VLOOKUP(Table1[[#This Row],[Codigo_servico]],Preencher_Orcamento!$B:$D,3,FALSE)*Table1[[#This Row],[Qtde_insumo]],"")</f>
        <v>0</v>
      </c>
      <c r="M8916" s="16">
        <f>IF(Table1[[#This Row],[Ordem_insumos]]&lt;&gt;0,VLOOKUP(Table1[[#This Row],[Codigo_servico]],Preencher_Orcamento!$B:$D,3,FALSE)*Table1[[#This Row],[Subtotal_insumo]],"")</f>
        <v>0</v>
      </c>
    </row>
    <row r="8917" spans="1:13" ht="26.25" x14ac:dyDescent="0.25">
      <c r="A8917" s="6">
        <v>101451</v>
      </c>
      <c r="B8917" s="126">
        <v>3</v>
      </c>
      <c r="C8917" s="133"/>
      <c r="D8917" s="134">
        <v>10629</v>
      </c>
      <c r="E8917" s="7" t="s">
        <v>139</v>
      </c>
      <c r="F8917" s="8" t="s">
        <v>58</v>
      </c>
      <c r="G8917" s="18">
        <f>IFERROR(VLOOKUP(Table1[[#This Row],[Codigo_insumo]],BD_Insumos!$B:$E,4),"")</f>
        <v>421.34249999999997</v>
      </c>
      <c r="H8917" s="140">
        <v>2E-3</v>
      </c>
      <c r="I8917" s="9"/>
      <c r="J8917" s="23">
        <f t="shared" si="139"/>
        <v>0.84268500000000002</v>
      </c>
      <c r="K8917" s="22" t="str">
        <f>IF(I8917&lt;&gt;"",SUMIF(Table1[Codigo_servico],A8917,Table1[Subtotal_insumo]),"")</f>
        <v/>
      </c>
      <c r="L8917" s="18">
        <f>IF(Table1[[#This Row],[Ordem_insumos]]&lt;&gt;0,VLOOKUP(Table1[[#This Row],[Codigo_servico]],Preencher_Orcamento!$B:$D,3,FALSE)*Table1[[#This Row],[Qtde_insumo]],"")</f>
        <v>0</v>
      </c>
      <c r="M8917" s="18">
        <f>IF(Table1[[#This Row],[Ordem_insumos]]&lt;&gt;0,VLOOKUP(Table1[[#This Row],[Codigo_servico]],Preencher_Orcamento!$B:$D,3,FALSE)*Table1[[#This Row],[Subtotal_insumo]],"")</f>
        <v>0</v>
      </c>
    </row>
    <row r="8918" spans="1:13" x14ac:dyDescent="0.25">
      <c r="A8918" s="6">
        <v>101451</v>
      </c>
      <c r="B8918" s="126">
        <v>4</v>
      </c>
      <c r="C8918" s="133"/>
      <c r="D8918" s="134">
        <v>2099</v>
      </c>
      <c r="E8918" s="7" t="s">
        <v>2205</v>
      </c>
      <c r="F8918" s="8" t="s">
        <v>2140</v>
      </c>
      <c r="G8918" s="18">
        <f>IFERROR(VLOOKUP(Table1[[#This Row],[Codigo_insumo]],BD_Insumos!$B:$E,4),"")</f>
        <v>12.627877718847255</v>
      </c>
      <c r="H8918" s="140">
        <v>0.98</v>
      </c>
      <c r="I8918" s="9"/>
      <c r="J8918" s="23">
        <f t="shared" si="139"/>
        <v>12.37532016447031</v>
      </c>
      <c r="K8918" s="22" t="str">
        <f>IF(I8918&lt;&gt;"",SUMIF(Table1[Codigo_servico],A8918,Table1[Subtotal_insumo]),"")</f>
        <v/>
      </c>
      <c r="L8918" s="18">
        <f>IF(Table1[[#This Row],[Ordem_insumos]]&lt;&gt;0,VLOOKUP(Table1[[#This Row],[Codigo_servico]],Preencher_Orcamento!$B:$D,3,FALSE)*Table1[[#This Row],[Qtde_insumo]],"")</f>
        <v>0</v>
      </c>
      <c r="M8918" s="18">
        <f>IF(Table1[[#This Row],[Ordem_insumos]]&lt;&gt;0,VLOOKUP(Table1[[#This Row],[Codigo_servico]],Preencher_Orcamento!$B:$D,3,FALSE)*Table1[[#This Row],[Subtotal_insumo]],"")</f>
        <v>0</v>
      </c>
    </row>
    <row r="8919" spans="1:13" x14ac:dyDescent="0.25">
      <c r="A8919" s="3">
        <v>101452</v>
      </c>
      <c r="B8919" s="125">
        <v>0</v>
      </c>
      <c r="C8919" s="131" t="s">
        <v>4065</v>
      </c>
      <c r="D8919" s="132"/>
      <c r="E8919" s="4"/>
      <c r="F8919" s="4"/>
      <c r="G8919" s="17" t="str">
        <f>IFERROR(VLOOKUP(Table1[[#This Row],[Codigo_insumo]],BD_Insumos!$B:$E,4),"")</f>
        <v/>
      </c>
      <c r="H8919" s="139"/>
      <c r="I8919" s="5" t="s">
        <v>457</v>
      </c>
      <c r="J8919" s="20" t="str">
        <f t="shared" si="139"/>
        <v/>
      </c>
      <c r="K8919" s="21">
        <f>IF(I8919&lt;&gt;"",SUMIF(Table1[Codigo_servico],A8919,Table1[Subtotal_insumo]),"")</f>
        <v>28.135467929129767</v>
      </c>
      <c r="L8919" s="17" t="str">
        <f>IF(Table1[[#This Row],[Ordem_insumos]]&lt;&gt;0,VLOOKUP(Table1[[#This Row],[Codigo_servico]],Preencher_Orcamento!$B:$D,3,FALSE)*Table1[[#This Row],[Qtde_insumo]],"")</f>
        <v/>
      </c>
      <c r="M8919" s="17" t="str">
        <f>IF(Table1[[#This Row],[Ordem_insumos]]&lt;&gt;0,VLOOKUP(Table1[[#This Row],[Codigo_servico]],Preencher_Orcamento!$B:$D,3,FALSE)*Table1[[#This Row],[Subtotal_insumo]],"")</f>
        <v/>
      </c>
    </row>
    <row r="8920" spans="1:13" ht="51.75" x14ac:dyDescent="0.25">
      <c r="A8920" s="6">
        <v>101452</v>
      </c>
      <c r="B8920" s="126">
        <v>1</v>
      </c>
      <c r="C8920" s="133"/>
      <c r="D8920" s="134">
        <v>76461</v>
      </c>
      <c r="E8920" s="7" t="s">
        <v>1902</v>
      </c>
      <c r="F8920" s="8" t="s">
        <v>457</v>
      </c>
      <c r="G8920" s="16">
        <f>IFERROR(VLOOKUP(Table1[[#This Row],[Codigo_insumo]],BD_Insumos!$B:$E,4),"")</f>
        <v>22.285499999999999</v>
      </c>
      <c r="H8920" s="140">
        <v>1</v>
      </c>
      <c r="I8920" s="9"/>
      <c r="J8920" s="22">
        <f t="shared" si="139"/>
        <v>22.285499999999999</v>
      </c>
      <c r="K8920" s="22" t="str">
        <f>IF(I8920&lt;&gt;"",SUMIF(Table1[Codigo_servico],A8920,Table1[Subtotal_insumo]),"")</f>
        <v/>
      </c>
      <c r="L8920" s="16">
        <f>IF(Table1[[#This Row],[Ordem_insumos]]&lt;&gt;0,VLOOKUP(Table1[[#This Row],[Codigo_servico]],Preencher_Orcamento!$B:$D,3,FALSE)*Table1[[#This Row],[Qtde_insumo]],"")</f>
        <v>0</v>
      </c>
      <c r="M8920" s="16">
        <f>IF(Table1[[#This Row],[Ordem_insumos]]&lt;&gt;0,VLOOKUP(Table1[[#This Row],[Codigo_servico]],Preencher_Orcamento!$B:$D,3,FALSE)*Table1[[#This Row],[Subtotal_insumo]],"")</f>
        <v>0</v>
      </c>
    </row>
    <row r="8921" spans="1:13" x14ac:dyDescent="0.25">
      <c r="A8921" s="6">
        <v>101452</v>
      </c>
      <c r="B8921" s="126">
        <v>2</v>
      </c>
      <c r="C8921" s="133"/>
      <c r="D8921" s="134">
        <v>2050</v>
      </c>
      <c r="E8921" s="7" t="s">
        <v>2196</v>
      </c>
      <c r="F8921" s="8" t="s">
        <v>2140</v>
      </c>
      <c r="G8921" s="18">
        <f>IFERROR(VLOOKUP(Table1[[#This Row],[Codigo_insumo]],BD_Insumos!$B:$E,4),"")</f>
        <v>16.714194083227913</v>
      </c>
      <c r="H8921" s="140">
        <v>0.35</v>
      </c>
      <c r="I8921" s="9"/>
      <c r="J8921" s="23">
        <f t="shared" si="139"/>
        <v>5.849967929129769</v>
      </c>
      <c r="K8921" s="22" t="str">
        <f>IF(I8921&lt;&gt;"",SUMIF(Table1[Codigo_servico],A8921,Table1[Subtotal_insumo]),"")</f>
        <v/>
      </c>
      <c r="L8921" s="18">
        <f>IF(Table1[[#This Row],[Ordem_insumos]]&lt;&gt;0,VLOOKUP(Table1[[#This Row],[Codigo_servico]],Preencher_Orcamento!$B:$D,3,FALSE)*Table1[[#This Row],[Qtde_insumo]],"")</f>
        <v>0</v>
      </c>
      <c r="M8921" s="18">
        <f>IF(Table1[[#This Row],[Ordem_insumos]]&lt;&gt;0,VLOOKUP(Table1[[#This Row],[Codigo_servico]],Preencher_Orcamento!$B:$D,3,FALSE)*Table1[[#This Row],[Subtotal_insumo]],"")</f>
        <v>0</v>
      </c>
    </row>
    <row r="8922" spans="1:13" x14ac:dyDescent="0.25">
      <c r="A8922" s="3">
        <v>101465</v>
      </c>
      <c r="B8922" s="125">
        <v>0</v>
      </c>
      <c r="C8922" s="131" t="s">
        <v>4066</v>
      </c>
      <c r="D8922" s="132"/>
      <c r="E8922" s="4"/>
      <c r="F8922" s="4"/>
      <c r="G8922" s="17" t="str">
        <f>IFERROR(VLOOKUP(Table1[[#This Row],[Codigo_insumo]],BD_Insumos!$B:$E,4),"")</f>
        <v/>
      </c>
      <c r="H8922" s="139"/>
      <c r="I8922" s="5" t="s">
        <v>457</v>
      </c>
      <c r="J8922" s="20" t="str">
        <f t="shared" si="139"/>
        <v/>
      </c>
      <c r="K8922" s="21">
        <f>IF(I8922&lt;&gt;"",SUMIF(Table1[Codigo_servico],A8922,Table1[Subtotal_insumo]),"")</f>
        <v>52.220899247698213</v>
      </c>
      <c r="L8922" s="17" t="str">
        <f>IF(Table1[[#This Row],[Ordem_insumos]]&lt;&gt;0,VLOOKUP(Table1[[#This Row],[Codigo_servico]],Preencher_Orcamento!$B:$D,3,FALSE)*Table1[[#This Row],[Qtde_insumo]],"")</f>
        <v/>
      </c>
      <c r="M8922" s="17" t="str">
        <f>IF(Table1[[#This Row],[Ordem_insumos]]&lt;&gt;0,VLOOKUP(Table1[[#This Row],[Codigo_servico]],Preencher_Orcamento!$B:$D,3,FALSE)*Table1[[#This Row],[Subtotal_insumo]],"")</f>
        <v/>
      </c>
    </row>
    <row r="8923" spans="1:13" ht="26.25" x14ac:dyDescent="0.25">
      <c r="A8923" s="6">
        <v>101465</v>
      </c>
      <c r="B8923" s="126">
        <v>1</v>
      </c>
      <c r="C8923" s="133"/>
      <c r="D8923" s="134">
        <v>10629</v>
      </c>
      <c r="E8923" s="7" t="s">
        <v>139</v>
      </c>
      <c r="F8923" s="8" t="s">
        <v>58</v>
      </c>
      <c r="G8923" s="16">
        <f>IFERROR(VLOOKUP(Table1[[#This Row],[Codigo_insumo]],BD_Insumos!$B:$E,4),"")</f>
        <v>421.34249999999997</v>
      </c>
      <c r="H8923" s="140">
        <v>2E-3</v>
      </c>
      <c r="I8923" s="9"/>
      <c r="J8923" s="22">
        <f t="shared" si="139"/>
        <v>0.84268500000000002</v>
      </c>
      <c r="K8923" s="22" t="str">
        <f>IF(I8923&lt;&gt;"",SUMIF(Table1[Codigo_servico],A8923,Table1[Subtotal_insumo]),"")</f>
        <v/>
      </c>
      <c r="L8923" s="16">
        <f>IF(Table1[[#This Row],[Ordem_insumos]]&lt;&gt;0,VLOOKUP(Table1[[#This Row],[Codigo_servico]],Preencher_Orcamento!$B:$D,3,FALSE)*Table1[[#This Row],[Qtde_insumo]],"")</f>
        <v>0</v>
      </c>
      <c r="M8923" s="16">
        <f>IF(Table1[[#This Row],[Ordem_insumos]]&lt;&gt;0,VLOOKUP(Table1[[#This Row],[Codigo_servico]],Preencher_Orcamento!$B:$D,3,FALSE)*Table1[[#This Row],[Subtotal_insumo]],"")</f>
        <v>0</v>
      </c>
    </row>
    <row r="8924" spans="1:13" x14ac:dyDescent="0.25">
      <c r="A8924" s="6">
        <v>101465</v>
      </c>
      <c r="B8924" s="126">
        <v>2</v>
      </c>
      <c r="C8924" s="133"/>
      <c r="D8924" s="134">
        <v>76444</v>
      </c>
      <c r="E8924" s="7" t="s">
        <v>1899</v>
      </c>
      <c r="F8924" s="8" t="s">
        <v>457</v>
      </c>
      <c r="G8924" s="16">
        <f>IFERROR(VLOOKUP(Table1[[#This Row],[Codigo_insumo]],BD_Insumos!$B:$E,4),"")</f>
        <v>22.288699999999999</v>
      </c>
      <c r="H8924" s="140">
        <v>1</v>
      </c>
      <c r="I8924" s="9"/>
      <c r="J8924" s="22">
        <f t="shared" si="139"/>
        <v>22.288699999999999</v>
      </c>
      <c r="K8924" s="22" t="str">
        <f>IF(I8924&lt;&gt;"",SUMIF(Table1[Codigo_servico],A8924,Table1[Subtotal_insumo]),"")</f>
        <v/>
      </c>
      <c r="L8924" s="16">
        <f>IF(Table1[[#This Row],[Ordem_insumos]]&lt;&gt;0,VLOOKUP(Table1[[#This Row],[Codigo_servico]],Preencher_Orcamento!$B:$D,3,FALSE)*Table1[[#This Row],[Qtde_insumo]],"")</f>
        <v>0</v>
      </c>
      <c r="M8924" s="16">
        <f>IF(Table1[[#This Row],[Ordem_insumos]]&lt;&gt;0,VLOOKUP(Table1[[#This Row],[Codigo_servico]],Preencher_Orcamento!$B:$D,3,FALSE)*Table1[[#This Row],[Subtotal_insumo]],"")</f>
        <v>0</v>
      </c>
    </row>
    <row r="8925" spans="1:13" x14ac:dyDescent="0.25">
      <c r="A8925" s="6">
        <v>101465</v>
      </c>
      <c r="B8925" s="126">
        <v>3</v>
      </c>
      <c r="C8925" s="133"/>
      <c r="D8925" s="134">
        <v>2099</v>
      </c>
      <c r="E8925" s="7" t="s">
        <v>2205</v>
      </c>
      <c r="F8925" s="8" t="s">
        <v>2140</v>
      </c>
      <c r="G8925" s="18">
        <f>IFERROR(VLOOKUP(Table1[[#This Row],[Codigo_insumo]],BD_Insumos!$B:$E,4),"")</f>
        <v>12.627877718847255</v>
      </c>
      <c r="H8925" s="140">
        <v>0.98</v>
      </c>
      <c r="I8925" s="9"/>
      <c r="J8925" s="23">
        <f t="shared" si="139"/>
        <v>12.37532016447031</v>
      </c>
      <c r="K8925" s="22" t="str">
        <f>IF(I8925&lt;&gt;"",SUMIF(Table1[Codigo_servico],A8925,Table1[Subtotal_insumo]),"")</f>
        <v/>
      </c>
      <c r="L8925" s="18">
        <f>IF(Table1[[#This Row],[Ordem_insumos]]&lt;&gt;0,VLOOKUP(Table1[[#This Row],[Codigo_servico]],Preencher_Orcamento!$B:$D,3,FALSE)*Table1[[#This Row],[Qtde_insumo]],"")</f>
        <v>0</v>
      </c>
      <c r="M8925" s="18">
        <f>IF(Table1[[#This Row],[Ordem_insumos]]&lt;&gt;0,VLOOKUP(Table1[[#This Row],[Codigo_servico]],Preencher_Orcamento!$B:$D,3,FALSE)*Table1[[#This Row],[Subtotal_insumo]],"")</f>
        <v>0</v>
      </c>
    </row>
    <row r="8926" spans="1:13" x14ac:dyDescent="0.25">
      <c r="A8926" s="6">
        <v>101465</v>
      </c>
      <c r="B8926" s="126">
        <v>4</v>
      </c>
      <c r="C8926" s="133"/>
      <c r="D8926" s="134">
        <v>2050</v>
      </c>
      <c r="E8926" s="7" t="s">
        <v>2196</v>
      </c>
      <c r="F8926" s="8" t="s">
        <v>2140</v>
      </c>
      <c r="G8926" s="18">
        <f>IFERROR(VLOOKUP(Table1[[#This Row],[Codigo_insumo]],BD_Insumos!$B:$E,4),"")</f>
        <v>16.714194083227913</v>
      </c>
      <c r="H8926" s="140">
        <v>1</v>
      </c>
      <c r="I8926" s="9"/>
      <c r="J8926" s="23">
        <f t="shared" si="139"/>
        <v>16.714194083227913</v>
      </c>
      <c r="K8926" s="22" t="str">
        <f>IF(I8926&lt;&gt;"",SUMIF(Table1[Codigo_servico],A8926,Table1[Subtotal_insumo]),"")</f>
        <v/>
      </c>
      <c r="L8926" s="18">
        <f>IF(Table1[[#This Row],[Ordem_insumos]]&lt;&gt;0,VLOOKUP(Table1[[#This Row],[Codigo_servico]],Preencher_Orcamento!$B:$D,3,FALSE)*Table1[[#This Row],[Qtde_insumo]],"")</f>
        <v>0</v>
      </c>
      <c r="M8926" s="18">
        <f>IF(Table1[[#This Row],[Ordem_insumos]]&lt;&gt;0,VLOOKUP(Table1[[#This Row],[Codigo_servico]],Preencher_Orcamento!$B:$D,3,FALSE)*Table1[[#This Row],[Subtotal_insumo]],"")</f>
        <v>0</v>
      </c>
    </row>
    <row r="8927" spans="1:13" x14ac:dyDescent="0.25">
      <c r="A8927" s="3">
        <v>101466</v>
      </c>
      <c r="B8927" s="125">
        <v>0</v>
      </c>
      <c r="C8927" s="131" t="s">
        <v>4067</v>
      </c>
      <c r="D8927" s="132"/>
      <c r="E8927" s="4"/>
      <c r="F8927" s="4"/>
      <c r="G8927" s="17" t="str">
        <f>IFERROR(VLOOKUP(Table1[[#This Row],[Codigo_insumo]],BD_Insumos!$B:$E,4),"")</f>
        <v/>
      </c>
      <c r="H8927" s="139"/>
      <c r="I8927" s="5" t="s">
        <v>457</v>
      </c>
      <c r="J8927" s="20" t="str">
        <f t="shared" si="139"/>
        <v/>
      </c>
      <c r="K8927" s="21">
        <f>IF(I8927&lt;&gt;"",SUMIF(Table1[Codigo_servico],A8927,Table1[Subtotal_insumo]),"")</f>
        <v>176.39879300748086</v>
      </c>
      <c r="L8927" s="17" t="str">
        <f>IF(Table1[[#This Row],[Ordem_insumos]]&lt;&gt;0,VLOOKUP(Table1[[#This Row],[Codigo_servico]],Preencher_Orcamento!$B:$D,3,FALSE)*Table1[[#This Row],[Qtde_insumo]],"")</f>
        <v/>
      </c>
      <c r="M8927" s="17" t="str">
        <f>IF(Table1[[#This Row],[Ordem_insumos]]&lt;&gt;0,VLOOKUP(Table1[[#This Row],[Codigo_servico]],Preencher_Orcamento!$B:$D,3,FALSE)*Table1[[#This Row],[Subtotal_insumo]],"")</f>
        <v/>
      </c>
    </row>
    <row r="8928" spans="1:13" ht="39" x14ac:dyDescent="0.25">
      <c r="A8928" s="6">
        <v>101466</v>
      </c>
      <c r="B8928" s="126">
        <v>1</v>
      </c>
      <c r="C8928" s="133"/>
      <c r="D8928" s="134">
        <v>76898</v>
      </c>
      <c r="E8928" s="7" t="s">
        <v>1928</v>
      </c>
      <c r="F8928" s="8" t="s">
        <v>457</v>
      </c>
      <c r="G8928" s="16">
        <f>IFERROR(VLOOKUP(Table1[[#This Row],[Codigo_insumo]],BD_Insumos!$B:$E,4),"")</f>
        <v>170.8475</v>
      </c>
      <c r="H8928" s="140">
        <v>1</v>
      </c>
      <c r="I8928" s="9"/>
      <c r="J8928" s="22">
        <f t="shared" si="139"/>
        <v>170.8475</v>
      </c>
      <c r="K8928" s="22" t="str">
        <f>IF(I8928&lt;&gt;"",SUMIF(Table1[Codigo_servico],A8928,Table1[Subtotal_insumo]),"")</f>
        <v/>
      </c>
      <c r="L8928" s="16">
        <f>IF(Table1[[#This Row],[Ordem_insumos]]&lt;&gt;0,VLOOKUP(Table1[[#This Row],[Codigo_servico]],Preencher_Orcamento!$B:$D,3,FALSE)*Table1[[#This Row],[Qtde_insumo]],"")</f>
        <v>0</v>
      </c>
      <c r="M8928" s="16">
        <f>IF(Table1[[#This Row],[Ordem_insumos]]&lt;&gt;0,VLOOKUP(Table1[[#This Row],[Codigo_servico]],Preencher_Orcamento!$B:$D,3,FALSE)*Table1[[#This Row],[Subtotal_insumo]],"")</f>
        <v>0</v>
      </c>
    </row>
    <row r="8929" spans="1:13" x14ac:dyDescent="0.25">
      <c r="A8929" s="6">
        <v>101466</v>
      </c>
      <c r="B8929" s="126">
        <v>2</v>
      </c>
      <c r="C8929" s="133"/>
      <c r="D8929" s="134">
        <v>2020</v>
      </c>
      <c r="E8929" s="7" t="s">
        <v>2188</v>
      </c>
      <c r="F8929" s="8" t="s">
        <v>2140</v>
      </c>
      <c r="G8929" s="18">
        <f>IFERROR(VLOOKUP(Table1[[#This Row],[Codigo_insumo]],BD_Insumos!$B:$E,4),"")</f>
        <v>15.860837164231068</v>
      </c>
      <c r="H8929" s="140">
        <v>0.35</v>
      </c>
      <c r="I8929" s="9"/>
      <c r="J8929" s="23">
        <f t="shared" si="139"/>
        <v>5.5512930074808731</v>
      </c>
      <c r="K8929" s="22" t="str">
        <f>IF(I8929&lt;&gt;"",SUMIF(Table1[Codigo_servico],A8929,Table1[Subtotal_insumo]),"")</f>
        <v/>
      </c>
      <c r="L8929" s="18">
        <f>IF(Table1[[#This Row],[Ordem_insumos]]&lt;&gt;0,VLOOKUP(Table1[[#This Row],[Codigo_servico]],Preencher_Orcamento!$B:$D,3,FALSE)*Table1[[#This Row],[Qtde_insumo]],"")</f>
        <v>0</v>
      </c>
      <c r="M8929" s="18">
        <f>IF(Table1[[#This Row],[Ordem_insumos]]&lt;&gt;0,VLOOKUP(Table1[[#This Row],[Codigo_servico]],Preencher_Orcamento!$B:$D,3,FALSE)*Table1[[#This Row],[Subtotal_insumo]],"")</f>
        <v>0</v>
      </c>
    </row>
    <row r="8930" spans="1:13" x14ac:dyDescent="0.25">
      <c r="A8930" s="3">
        <v>101470</v>
      </c>
      <c r="B8930" s="125">
        <v>0</v>
      </c>
      <c r="C8930" s="131" t="s">
        <v>4068</v>
      </c>
      <c r="D8930" s="132"/>
      <c r="E8930" s="4"/>
      <c r="F8930" s="4"/>
      <c r="G8930" s="17" t="str">
        <f>IFERROR(VLOOKUP(Table1[[#This Row],[Codigo_insumo]],BD_Insumos!$B:$E,4),"")</f>
        <v/>
      </c>
      <c r="H8930" s="139"/>
      <c r="I8930" s="5" t="s">
        <v>457</v>
      </c>
      <c r="J8930" s="20" t="str">
        <f t="shared" si="139"/>
        <v/>
      </c>
      <c r="K8930" s="21">
        <f>IF(I8930&lt;&gt;"",SUMIF(Table1[Codigo_servico],A8930,Table1[Subtotal_insumo]),"")</f>
        <v>46.640699247698223</v>
      </c>
      <c r="L8930" s="17" t="str">
        <f>IF(Table1[[#This Row],[Ordem_insumos]]&lt;&gt;0,VLOOKUP(Table1[[#This Row],[Codigo_servico]],Preencher_Orcamento!$B:$D,3,FALSE)*Table1[[#This Row],[Qtde_insumo]],"")</f>
        <v/>
      </c>
      <c r="M8930" s="17" t="str">
        <f>IF(Table1[[#This Row],[Ordem_insumos]]&lt;&gt;0,VLOOKUP(Table1[[#This Row],[Codigo_servico]],Preencher_Orcamento!$B:$D,3,FALSE)*Table1[[#This Row],[Subtotal_insumo]],"")</f>
        <v/>
      </c>
    </row>
    <row r="8931" spans="1:13" x14ac:dyDescent="0.25">
      <c r="A8931" s="6">
        <v>101470</v>
      </c>
      <c r="B8931" s="126">
        <v>1</v>
      </c>
      <c r="C8931" s="133"/>
      <c r="D8931" s="134">
        <v>76420</v>
      </c>
      <c r="E8931" s="7" t="s">
        <v>1893</v>
      </c>
      <c r="F8931" s="8" t="s">
        <v>457</v>
      </c>
      <c r="G8931" s="16">
        <f>IFERROR(VLOOKUP(Table1[[#This Row],[Codigo_insumo]],BD_Insumos!$B:$E,4),"")</f>
        <v>16.708500000000001</v>
      </c>
      <c r="H8931" s="140">
        <v>1</v>
      </c>
      <c r="I8931" s="9"/>
      <c r="J8931" s="22">
        <f t="shared" si="139"/>
        <v>16.708500000000001</v>
      </c>
      <c r="K8931" s="22" t="str">
        <f>IF(I8931&lt;&gt;"",SUMIF(Table1[Codigo_servico],A8931,Table1[Subtotal_insumo]),"")</f>
        <v/>
      </c>
      <c r="L8931" s="16">
        <f>IF(Table1[[#This Row],[Ordem_insumos]]&lt;&gt;0,VLOOKUP(Table1[[#This Row],[Codigo_servico]],Preencher_Orcamento!$B:$D,3,FALSE)*Table1[[#This Row],[Qtde_insumo]],"")</f>
        <v>0</v>
      </c>
      <c r="M8931" s="16">
        <f>IF(Table1[[#This Row],[Ordem_insumos]]&lt;&gt;0,VLOOKUP(Table1[[#This Row],[Codigo_servico]],Preencher_Orcamento!$B:$D,3,FALSE)*Table1[[#This Row],[Subtotal_insumo]],"")</f>
        <v>0</v>
      </c>
    </row>
    <row r="8932" spans="1:13" ht="26.25" x14ac:dyDescent="0.25">
      <c r="A8932" s="6">
        <v>101470</v>
      </c>
      <c r="B8932" s="126">
        <v>2</v>
      </c>
      <c r="C8932" s="133"/>
      <c r="D8932" s="134">
        <v>10629</v>
      </c>
      <c r="E8932" s="7" t="s">
        <v>139</v>
      </c>
      <c r="F8932" s="8" t="s">
        <v>58</v>
      </c>
      <c r="G8932" s="16">
        <f>IFERROR(VLOOKUP(Table1[[#This Row],[Codigo_insumo]],BD_Insumos!$B:$E,4),"")</f>
        <v>421.34249999999997</v>
      </c>
      <c r="H8932" s="140">
        <v>2E-3</v>
      </c>
      <c r="I8932" s="9"/>
      <c r="J8932" s="22">
        <f t="shared" si="139"/>
        <v>0.84268500000000002</v>
      </c>
      <c r="K8932" s="22" t="str">
        <f>IF(I8932&lt;&gt;"",SUMIF(Table1[Codigo_servico],A8932,Table1[Subtotal_insumo]),"")</f>
        <v/>
      </c>
      <c r="L8932" s="16">
        <f>IF(Table1[[#This Row],[Ordem_insumos]]&lt;&gt;0,VLOOKUP(Table1[[#This Row],[Codigo_servico]],Preencher_Orcamento!$B:$D,3,FALSE)*Table1[[#This Row],[Qtde_insumo]],"")</f>
        <v>0</v>
      </c>
      <c r="M8932" s="16">
        <f>IF(Table1[[#This Row],[Ordem_insumos]]&lt;&gt;0,VLOOKUP(Table1[[#This Row],[Codigo_servico]],Preencher_Orcamento!$B:$D,3,FALSE)*Table1[[#This Row],[Subtotal_insumo]],"")</f>
        <v>0</v>
      </c>
    </row>
    <row r="8933" spans="1:13" x14ac:dyDescent="0.25">
      <c r="A8933" s="6">
        <v>101470</v>
      </c>
      <c r="B8933" s="126">
        <v>3</v>
      </c>
      <c r="C8933" s="133"/>
      <c r="D8933" s="134">
        <v>2050</v>
      </c>
      <c r="E8933" s="7" t="s">
        <v>2196</v>
      </c>
      <c r="F8933" s="8" t="s">
        <v>2140</v>
      </c>
      <c r="G8933" s="18">
        <f>IFERROR(VLOOKUP(Table1[[#This Row],[Codigo_insumo]],BD_Insumos!$B:$E,4),"")</f>
        <v>16.714194083227913</v>
      </c>
      <c r="H8933" s="140">
        <v>1</v>
      </c>
      <c r="I8933" s="9"/>
      <c r="J8933" s="23">
        <f t="shared" si="139"/>
        <v>16.714194083227913</v>
      </c>
      <c r="K8933" s="22" t="str">
        <f>IF(I8933&lt;&gt;"",SUMIF(Table1[Codigo_servico],A8933,Table1[Subtotal_insumo]),"")</f>
        <v/>
      </c>
      <c r="L8933" s="18">
        <f>IF(Table1[[#This Row],[Ordem_insumos]]&lt;&gt;0,VLOOKUP(Table1[[#This Row],[Codigo_servico]],Preencher_Orcamento!$B:$D,3,FALSE)*Table1[[#This Row],[Qtde_insumo]],"")</f>
        <v>0</v>
      </c>
      <c r="M8933" s="18">
        <f>IF(Table1[[#This Row],[Ordem_insumos]]&lt;&gt;0,VLOOKUP(Table1[[#This Row],[Codigo_servico]],Preencher_Orcamento!$B:$D,3,FALSE)*Table1[[#This Row],[Subtotal_insumo]],"")</f>
        <v>0</v>
      </c>
    </row>
    <row r="8934" spans="1:13" x14ac:dyDescent="0.25">
      <c r="A8934" s="6">
        <v>101470</v>
      </c>
      <c r="B8934" s="126">
        <v>4</v>
      </c>
      <c r="C8934" s="133"/>
      <c r="D8934" s="134">
        <v>2099</v>
      </c>
      <c r="E8934" s="7" t="s">
        <v>2205</v>
      </c>
      <c r="F8934" s="8" t="s">
        <v>2140</v>
      </c>
      <c r="G8934" s="18">
        <f>IFERROR(VLOOKUP(Table1[[#This Row],[Codigo_insumo]],BD_Insumos!$B:$E,4),"")</f>
        <v>12.627877718847255</v>
      </c>
      <c r="H8934" s="140">
        <v>0.98</v>
      </c>
      <c r="I8934" s="9"/>
      <c r="J8934" s="23">
        <f t="shared" si="139"/>
        <v>12.37532016447031</v>
      </c>
      <c r="K8934" s="22" t="str">
        <f>IF(I8934&lt;&gt;"",SUMIF(Table1[Codigo_servico],A8934,Table1[Subtotal_insumo]),"")</f>
        <v/>
      </c>
      <c r="L8934" s="18">
        <f>IF(Table1[[#This Row],[Ordem_insumos]]&lt;&gt;0,VLOOKUP(Table1[[#This Row],[Codigo_servico]],Preencher_Orcamento!$B:$D,3,FALSE)*Table1[[#This Row],[Qtde_insumo]],"")</f>
        <v>0</v>
      </c>
      <c r="M8934" s="18">
        <f>IF(Table1[[#This Row],[Ordem_insumos]]&lt;&gt;0,VLOOKUP(Table1[[#This Row],[Codigo_servico]],Preencher_Orcamento!$B:$D,3,FALSE)*Table1[[#This Row],[Subtotal_insumo]],"")</f>
        <v>0</v>
      </c>
    </row>
    <row r="8935" spans="1:13" x14ac:dyDescent="0.25">
      <c r="A8935" s="3">
        <v>101473</v>
      </c>
      <c r="B8935" s="125">
        <v>0</v>
      </c>
      <c r="C8935" s="131" t="s">
        <v>4069</v>
      </c>
      <c r="D8935" s="132"/>
      <c r="E8935" s="4"/>
      <c r="F8935" s="4"/>
      <c r="G8935" s="17" t="str">
        <f>IFERROR(VLOOKUP(Table1[[#This Row],[Codigo_insumo]],BD_Insumos!$B:$E,4),"")</f>
        <v/>
      </c>
      <c r="H8935" s="139"/>
      <c r="I8935" s="5" t="s">
        <v>5</v>
      </c>
      <c r="J8935" s="20" t="str">
        <f t="shared" si="139"/>
        <v/>
      </c>
      <c r="K8935" s="21">
        <f>IF(I8935&lt;&gt;"",SUMIF(Table1[Codigo_servico],A8935,Table1[Subtotal_insumo]),"")</f>
        <v>49.589131985369555</v>
      </c>
      <c r="L8935" s="17" t="str">
        <f>IF(Table1[[#This Row],[Ordem_insumos]]&lt;&gt;0,VLOOKUP(Table1[[#This Row],[Codigo_servico]],Preencher_Orcamento!$B:$D,3,FALSE)*Table1[[#This Row],[Qtde_insumo]],"")</f>
        <v/>
      </c>
      <c r="M8935" s="17" t="str">
        <f>IF(Table1[[#This Row],[Ordem_insumos]]&lt;&gt;0,VLOOKUP(Table1[[#This Row],[Codigo_servico]],Preencher_Orcamento!$B:$D,3,FALSE)*Table1[[#This Row],[Subtotal_insumo]],"")</f>
        <v/>
      </c>
    </row>
    <row r="8936" spans="1:13" x14ac:dyDescent="0.25">
      <c r="A8936" s="6">
        <v>101473</v>
      </c>
      <c r="B8936" s="126">
        <v>1</v>
      </c>
      <c r="C8936" s="133"/>
      <c r="D8936" s="134">
        <v>2099</v>
      </c>
      <c r="E8936" s="7" t="s">
        <v>2205</v>
      </c>
      <c r="F8936" s="8" t="s">
        <v>2140</v>
      </c>
      <c r="G8936" s="16">
        <f>IFERROR(VLOOKUP(Table1[[#This Row],[Codigo_insumo]],BD_Insumos!$B:$E,4),"")</f>
        <v>12.627877718847255</v>
      </c>
      <c r="H8936" s="140">
        <v>0.24</v>
      </c>
      <c r="I8936" s="9"/>
      <c r="J8936" s="22">
        <f t="shared" si="139"/>
        <v>3.030690652523341</v>
      </c>
      <c r="K8936" s="22" t="str">
        <f>IF(I8936&lt;&gt;"",SUMIF(Table1[Codigo_servico],A8936,Table1[Subtotal_insumo]),"")</f>
        <v/>
      </c>
      <c r="L8936" s="16">
        <f>IF(Table1[[#This Row],[Ordem_insumos]]&lt;&gt;0,VLOOKUP(Table1[[#This Row],[Codigo_servico]],Preencher_Orcamento!$B:$D,3,FALSE)*Table1[[#This Row],[Qtde_insumo]],"")</f>
        <v>0</v>
      </c>
      <c r="M8936" s="16">
        <f>IF(Table1[[#This Row],[Ordem_insumos]]&lt;&gt;0,VLOOKUP(Table1[[#This Row],[Codigo_servico]],Preencher_Orcamento!$B:$D,3,FALSE)*Table1[[#This Row],[Subtotal_insumo]],"")</f>
        <v>0</v>
      </c>
    </row>
    <row r="8937" spans="1:13" ht="26.25" x14ac:dyDescent="0.25">
      <c r="A8937" s="6">
        <v>101473</v>
      </c>
      <c r="B8937" s="126">
        <v>2</v>
      </c>
      <c r="C8937" s="133"/>
      <c r="D8937" s="134">
        <v>10630</v>
      </c>
      <c r="E8937" s="7" t="s">
        <v>140</v>
      </c>
      <c r="F8937" s="8" t="s">
        <v>58</v>
      </c>
      <c r="G8937" s="16">
        <f>IFERROR(VLOOKUP(Table1[[#This Row],[Codigo_insumo]],BD_Insumos!$B:$E,4),"")</f>
        <v>420.47390000000001</v>
      </c>
      <c r="H8937" s="140">
        <v>1E-3</v>
      </c>
      <c r="I8937" s="9"/>
      <c r="J8937" s="22">
        <f t="shared" si="139"/>
        <v>0.42047390000000001</v>
      </c>
      <c r="K8937" s="22" t="str">
        <f>IF(I8937&lt;&gt;"",SUMIF(Table1[Codigo_servico],A8937,Table1[Subtotal_insumo]),"")</f>
        <v/>
      </c>
      <c r="L8937" s="16">
        <f>IF(Table1[[#This Row],[Ordem_insumos]]&lt;&gt;0,VLOOKUP(Table1[[#This Row],[Codigo_servico]],Preencher_Orcamento!$B:$D,3,FALSE)*Table1[[#This Row],[Qtde_insumo]],"")</f>
        <v>0</v>
      </c>
      <c r="M8937" s="16">
        <f>IF(Table1[[#This Row],[Ordem_insumos]]&lt;&gt;0,VLOOKUP(Table1[[#This Row],[Codigo_servico]],Preencher_Orcamento!$B:$D,3,FALSE)*Table1[[#This Row],[Subtotal_insumo]],"")</f>
        <v>0</v>
      </c>
    </row>
    <row r="8938" spans="1:13" ht="39" x14ac:dyDescent="0.25">
      <c r="A8938" s="6">
        <v>101473</v>
      </c>
      <c r="B8938" s="126">
        <v>3</v>
      </c>
      <c r="C8938" s="133"/>
      <c r="D8938" s="134">
        <v>77630</v>
      </c>
      <c r="E8938" s="7" t="s">
        <v>1954</v>
      </c>
      <c r="F8938" s="8" t="s">
        <v>5</v>
      </c>
      <c r="G8938" s="18">
        <f>IFERROR(VLOOKUP(Table1[[#This Row],[Codigo_insumo]],BD_Insumos!$B:$E,4),"")</f>
        <v>42.965800000000002</v>
      </c>
      <c r="H8938" s="140">
        <v>1</v>
      </c>
      <c r="I8938" s="9"/>
      <c r="J8938" s="23">
        <f t="shared" si="139"/>
        <v>42.965800000000002</v>
      </c>
      <c r="K8938" s="22" t="str">
        <f>IF(I8938&lt;&gt;"",SUMIF(Table1[Codigo_servico],A8938,Table1[Subtotal_insumo]),"")</f>
        <v/>
      </c>
      <c r="L8938" s="18">
        <f>IF(Table1[[#This Row],[Ordem_insumos]]&lt;&gt;0,VLOOKUP(Table1[[#This Row],[Codigo_servico]],Preencher_Orcamento!$B:$D,3,FALSE)*Table1[[#This Row],[Qtde_insumo]],"")</f>
        <v>0</v>
      </c>
      <c r="M8938" s="18">
        <f>IF(Table1[[#This Row],[Ordem_insumos]]&lt;&gt;0,VLOOKUP(Table1[[#This Row],[Codigo_servico]],Preencher_Orcamento!$B:$D,3,FALSE)*Table1[[#This Row],[Subtotal_insumo]],"")</f>
        <v>0</v>
      </c>
    </row>
    <row r="8939" spans="1:13" x14ac:dyDescent="0.25">
      <c r="A8939" s="6">
        <v>101473</v>
      </c>
      <c r="B8939" s="126">
        <v>4</v>
      </c>
      <c r="C8939" s="133"/>
      <c r="D8939" s="134">
        <v>2020</v>
      </c>
      <c r="E8939" s="7" t="s">
        <v>2188</v>
      </c>
      <c r="F8939" s="8" t="s">
        <v>2140</v>
      </c>
      <c r="G8939" s="18">
        <f>IFERROR(VLOOKUP(Table1[[#This Row],[Codigo_insumo]],BD_Insumos!$B:$E,4),"")</f>
        <v>15.860837164231068</v>
      </c>
      <c r="H8939" s="140">
        <v>0.2</v>
      </c>
      <c r="I8939" s="9"/>
      <c r="J8939" s="23">
        <f t="shared" si="139"/>
        <v>3.1721674328462139</v>
      </c>
      <c r="K8939" s="22" t="str">
        <f>IF(I8939&lt;&gt;"",SUMIF(Table1[Codigo_servico],A8939,Table1[Subtotal_insumo]),"")</f>
        <v/>
      </c>
      <c r="L8939" s="18">
        <f>IF(Table1[[#This Row],[Ordem_insumos]]&lt;&gt;0,VLOOKUP(Table1[[#This Row],[Codigo_servico]],Preencher_Orcamento!$B:$D,3,FALSE)*Table1[[#This Row],[Qtde_insumo]],"")</f>
        <v>0</v>
      </c>
      <c r="M8939" s="18">
        <f>IF(Table1[[#This Row],[Ordem_insumos]]&lt;&gt;0,VLOOKUP(Table1[[#This Row],[Codigo_servico]],Preencher_Orcamento!$B:$D,3,FALSE)*Table1[[#This Row],[Subtotal_insumo]],"")</f>
        <v>0</v>
      </c>
    </row>
    <row r="8940" spans="1:13" x14ac:dyDescent="0.25">
      <c r="A8940" s="3">
        <v>101474</v>
      </c>
      <c r="B8940" s="125">
        <v>0</v>
      </c>
      <c r="C8940" s="131" t="s">
        <v>4070</v>
      </c>
      <c r="D8940" s="132"/>
      <c r="E8940" s="4"/>
      <c r="F8940" s="4"/>
      <c r="G8940" s="17" t="str">
        <f>IFERROR(VLOOKUP(Table1[[#This Row],[Codigo_insumo]],BD_Insumos!$B:$E,4),"")</f>
        <v/>
      </c>
      <c r="H8940" s="139"/>
      <c r="I8940" s="5" t="s">
        <v>5</v>
      </c>
      <c r="J8940" s="20" t="str">
        <f t="shared" si="139"/>
        <v/>
      </c>
      <c r="K8940" s="21">
        <f>IF(I8940&lt;&gt;"",SUMIF(Table1[Codigo_servico],A8940,Table1[Subtotal_insumo]),"")</f>
        <v>52.372331985369556</v>
      </c>
      <c r="L8940" s="17" t="str">
        <f>IF(Table1[[#This Row],[Ordem_insumos]]&lt;&gt;0,VLOOKUP(Table1[[#This Row],[Codigo_servico]],Preencher_Orcamento!$B:$D,3,FALSE)*Table1[[#This Row],[Qtde_insumo]],"")</f>
        <v/>
      </c>
      <c r="M8940" s="17" t="str">
        <f>IF(Table1[[#This Row],[Ordem_insumos]]&lt;&gt;0,VLOOKUP(Table1[[#This Row],[Codigo_servico]],Preencher_Orcamento!$B:$D,3,FALSE)*Table1[[#This Row],[Subtotal_insumo]],"")</f>
        <v/>
      </c>
    </row>
    <row r="8941" spans="1:13" ht="26.25" x14ac:dyDescent="0.25">
      <c r="A8941" s="6">
        <v>101474</v>
      </c>
      <c r="B8941" s="126">
        <v>1</v>
      </c>
      <c r="C8941" s="133"/>
      <c r="D8941" s="134">
        <v>10630</v>
      </c>
      <c r="E8941" s="7" t="s">
        <v>140</v>
      </c>
      <c r="F8941" s="8" t="s">
        <v>58</v>
      </c>
      <c r="G8941" s="16">
        <f>IFERROR(VLOOKUP(Table1[[#This Row],[Codigo_insumo]],BD_Insumos!$B:$E,4),"")</f>
        <v>420.47390000000001</v>
      </c>
      <c r="H8941" s="140">
        <v>1E-3</v>
      </c>
      <c r="I8941" s="9"/>
      <c r="J8941" s="22">
        <f t="shared" si="139"/>
        <v>0.42047390000000001</v>
      </c>
      <c r="K8941" s="22" t="str">
        <f>IF(I8941&lt;&gt;"",SUMIF(Table1[Codigo_servico],A8941,Table1[Subtotal_insumo]),"")</f>
        <v/>
      </c>
      <c r="L8941" s="16">
        <f>IF(Table1[[#This Row],[Ordem_insumos]]&lt;&gt;0,VLOOKUP(Table1[[#This Row],[Codigo_servico]],Preencher_Orcamento!$B:$D,3,FALSE)*Table1[[#This Row],[Qtde_insumo]],"")</f>
        <v>0</v>
      </c>
      <c r="M8941" s="16">
        <f>IF(Table1[[#This Row],[Ordem_insumos]]&lt;&gt;0,VLOOKUP(Table1[[#This Row],[Codigo_servico]],Preencher_Orcamento!$B:$D,3,FALSE)*Table1[[#This Row],[Subtotal_insumo]],"")</f>
        <v>0</v>
      </c>
    </row>
    <row r="8942" spans="1:13" ht="26.25" x14ac:dyDescent="0.25">
      <c r="A8942" s="6">
        <v>101474</v>
      </c>
      <c r="B8942" s="126">
        <v>2</v>
      </c>
      <c r="C8942" s="133"/>
      <c r="D8942" s="134">
        <v>77631</v>
      </c>
      <c r="E8942" s="7" t="s">
        <v>1955</v>
      </c>
      <c r="F8942" s="8" t="s">
        <v>457</v>
      </c>
      <c r="G8942" s="16">
        <f>IFERROR(VLOOKUP(Table1[[#This Row],[Codigo_insumo]],BD_Insumos!$B:$E,4),"")</f>
        <v>45.749000000000002</v>
      </c>
      <c r="H8942" s="140">
        <v>1</v>
      </c>
      <c r="I8942" s="9"/>
      <c r="J8942" s="22">
        <f t="shared" si="139"/>
        <v>45.749000000000002</v>
      </c>
      <c r="K8942" s="22" t="str">
        <f>IF(I8942&lt;&gt;"",SUMIF(Table1[Codigo_servico],A8942,Table1[Subtotal_insumo]),"")</f>
        <v/>
      </c>
      <c r="L8942" s="16">
        <f>IF(Table1[[#This Row],[Ordem_insumos]]&lt;&gt;0,VLOOKUP(Table1[[#This Row],[Codigo_servico]],Preencher_Orcamento!$B:$D,3,FALSE)*Table1[[#This Row],[Qtde_insumo]],"")</f>
        <v>0</v>
      </c>
      <c r="M8942" s="16">
        <f>IF(Table1[[#This Row],[Ordem_insumos]]&lt;&gt;0,VLOOKUP(Table1[[#This Row],[Codigo_servico]],Preencher_Orcamento!$B:$D,3,FALSE)*Table1[[#This Row],[Subtotal_insumo]],"")</f>
        <v>0</v>
      </c>
    </row>
    <row r="8943" spans="1:13" x14ac:dyDescent="0.25">
      <c r="A8943" s="6">
        <v>101474</v>
      </c>
      <c r="B8943" s="126">
        <v>3</v>
      </c>
      <c r="C8943" s="133"/>
      <c r="D8943" s="134">
        <v>2099</v>
      </c>
      <c r="E8943" s="7" t="s">
        <v>2205</v>
      </c>
      <c r="F8943" s="8" t="s">
        <v>2140</v>
      </c>
      <c r="G8943" s="18">
        <f>IFERROR(VLOOKUP(Table1[[#This Row],[Codigo_insumo]],BD_Insumos!$B:$E,4),"")</f>
        <v>12.627877718847255</v>
      </c>
      <c r="H8943" s="140">
        <v>0.24</v>
      </c>
      <c r="I8943" s="9"/>
      <c r="J8943" s="23">
        <f t="shared" si="139"/>
        <v>3.030690652523341</v>
      </c>
      <c r="K8943" s="22" t="str">
        <f>IF(I8943&lt;&gt;"",SUMIF(Table1[Codigo_servico],A8943,Table1[Subtotal_insumo]),"")</f>
        <v/>
      </c>
      <c r="L8943" s="18">
        <f>IF(Table1[[#This Row],[Ordem_insumos]]&lt;&gt;0,VLOOKUP(Table1[[#This Row],[Codigo_servico]],Preencher_Orcamento!$B:$D,3,FALSE)*Table1[[#This Row],[Qtde_insumo]],"")</f>
        <v>0</v>
      </c>
      <c r="M8943" s="18">
        <f>IF(Table1[[#This Row],[Ordem_insumos]]&lt;&gt;0,VLOOKUP(Table1[[#This Row],[Codigo_servico]],Preencher_Orcamento!$B:$D,3,FALSE)*Table1[[#This Row],[Subtotal_insumo]],"")</f>
        <v>0</v>
      </c>
    </row>
    <row r="8944" spans="1:13" x14ac:dyDescent="0.25">
      <c r="A8944" s="6">
        <v>101474</v>
      </c>
      <c r="B8944" s="126">
        <v>4</v>
      </c>
      <c r="C8944" s="133"/>
      <c r="D8944" s="134">
        <v>2020</v>
      </c>
      <c r="E8944" s="7" t="s">
        <v>2188</v>
      </c>
      <c r="F8944" s="8" t="s">
        <v>2140</v>
      </c>
      <c r="G8944" s="18">
        <f>IFERROR(VLOOKUP(Table1[[#This Row],[Codigo_insumo]],BD_Insumos!$B:$E,4),"")</f>
        <v>15.860837164231068</v>
      </c>
      <c r="H8944" s="140">
        <v>0.2</v>
      </c>
      <c r="I8944" s="9"/>
      <c r="J8944" s="23">
        <f t="shared" si="139"/>
        <v>3.1721674328462139</v>
      </c>
      <c r="K8944" s="22" t="str">
        <f>IF(I8944&lt;&gt;"",SUMIF(Table1[Codigo_servico],A8944,Table1[Subtotal_insumo]),"")</f>
        <v/>
      </c>
      <c r="L8944" s="18">
        <f>IF(Table1[[#This Row],[Ordem_insumos]]&lt;&gt;0,VLOOKUP(Table1[[#This Row],[Codigo_servico]],Preencher_Orcamento!$B:$D,3,FALSE)*Table1[[#This Row],[Qtde_insumo]],"")</f>
        <v>0</v>
      </c>
      <c r="M8944" s="18">
        <f>IF(Table1[[#This Row],[Ordem_insumos]]&lt;&gt;0,VLOOKUP(Table1[[#This Row],[Codigo_servico]],Preencher_Orcamento!$B:$D,3,FALSE)*Table1[[#This Row],[Subtotal_insumo]],"")</f>
        <v>0</v>
      </c>
    </row>
    <row r="8945" spans="1:13" x14ac:dyDescent="0.25">
      <c r="A8945" s="3">
        <v>101475</v>
      </c>
      <c r="B8945" s="125">
        <v>0</v>
      </c>
      <c r="C8945" s="131" t="s">
        <v>4071</v>
      </c>
      <c r="D8945" s="132"/>
      <c r="E8945" s="4"/>
      <c r="F8945" s="4"/>
      <c r="G8945" s="17" t="str">
        <f>IFERROR(VLOOKUP(Table1[[#This Row],[Codigo_insumo]],BD_Insumos!$B:$E,4),"")</f>
        <v/>
      </c>
      <c r="H8945" s="139"/>
      <c r="I8945" s="5" t="s">
        <v>170</v>
      </c>
      <c r="J8945" s="20" t="str">
        <f t="shared" si="139"/>
        <v/>
      </c>
      <c r="K8945" s="21">
        <f>IF(I8945&lt;&gt;"",SUMIF(Table1[Codigo_servico],A8945,Table1[Subtotal_insumo]),"")</f>
        <v>393.91765764740279</v>
      </c>
      <c r="L8945" s="17" t="str">
        <f>IF(Table1[[#This Row],[Ordem_insumos]]&lt;&gt;0,VLOOKUP(Table1[[#This Row],[Codigo_servico]],Preencher_Orcamento!$B:$D,3,FALSE)*Table1[[#This Row],[Qtde_insumo]],"")</f>
        <v/>
      </c>
      <c r="M8945" s="17" t="str">
        <f>IF(Table1[[#This Row],[Ordem_insumos]]&lt;&gt;0,VLOOKUP(Table1[[#This Row],[Codigo_servico]],Preencher_Orcamento!$B:$D,3,FALSE)*Table1[[#This Row],[Subtotal_insumo]],"")</f>
        <v/>
      </c>
    </row>
    <row r="8946" spans="1:13" x14ac:dyDescent="0.25">
      <c r="A8946" s="6">
        <v>101475</v>
      </c>
      <c r="B8946" s="126">
        <v>1</v>
      </c>
      <c r="C8946" s="133"/>
      <c r="D8946" s="134">
        <v>2020</v>
      </c>
      <c r="E8946" s="7" t="s">
        <v>2188</v>
      </c>
      <c r="F8946" s="8" t="s">
        <v>2140</v>
      </c>
      <c r="G8946" s="16">
        <f>IFERROR(VLOOKUP(Table1[[#This Row],[Codigo_insumo]],BD_Insumos!$B:$E,4),"")</f>
        <v>15.860837164231068</v>
      </c>
      <c r="H8946" s="140">
        <v>2</v>
      </c>
      <c r="I8946" s="9"/>
      <c r="J8946" s="22">
        <f t="shared" si="139"/>
        <v>31.721674328462136</v>
      </c>
      <c r="K8946" s="22" t="str">
        <f>IF(I8946&lt;&gt;"",SUMIF(Table1[Codigo_servico],A8946,Table1[Subtotal_insumo]),"")</f>
        <v/>
      </c>
      <c r="L8946" s="16">
        <f>IF(Table1[[#This Row],[Ordem_insumos]]&lt;&gt;0,VLOOKUP(Table1[[#This Row],[Codigo_servico]],Preencher_Orcamento!$B:$D,3,FALSE)*Table1[[#This Row],[Qtde_insumo]],"")</f>
        <v>12</v>
      </c>
      <c r="M8946" s="16">
        <f>IF(Table1[[#This Row],[Ordem_insumos]]&lt;&gt;0,VLOOKUP(Table1[[#This Row],[Codigo_servico]],Preencher_Orcamento!$B:$D,3,FALSE)*Table1[[#This Row],[Subtotal_insumo]],"")</f>
        <v>190.3300459707728</v>
      </c>
    </row>
    <row r="8947" spans="1:13" ht="26.25" x14ac:dyDescent="0.25">
      <c r="A8947" s="6">
        <v>101475</v>
      </c>
      <c r="B8947" s="126">
        <v>2</v>
      </c>
      <c r="C8947" s="133"/>
      <c r="D8947" s="134">
        <v>77619</v>
      </c>
      <c r="E8947" s="7" t="s">
        <v>1950</v>
      </c>
      <c r="F8947" s="8" t="s">
        <v>170</v>
      </c>
      <c r="G8947" s="16">
        <f>IFERROR(VLOOKUP(Table1[[#This Row],[Codigo_insumo]],BD_Insumos!$B:$E,4),"")</f>
        <v>335.72140000000002</v>
      </c>
      <c r="H8947" s="140">
        <v>1</v>
      </c>
      <c r="I8947" s="9"/>
      <c r="J8947" s="22">
        <f t="shared" si="139"/>
        <v>335.72140000000002</v>
      </c>
      <c r="K8947" s="22" t="str">
        <f>IF(I8947&lt;&gt;"",SUMIF(Table1[Codigo_servico],A8947,Table1[Subtotal_insumo]),"")</f>
        <v/>
      </c>
      <c r="L8947" s="16">
        <f>IF(Table1[[#This Row],[Ordem_insumos]]&lt;&gt;0,VLOOKUP(Table1[[#This Row],[Codigo_servico]],Preencher_Orcamento!$B:$D,3,FALSE)*Table1[[#This Row],[Qtde_insumo]],"")</f>
        <v>6</v>
      </c>
      <c r="M8947" s="16">
        <f>IF(Table1[[#This Row],[Ordem_insumos]]&lt;&gt;0,VLOOKUP(Table1[[#This Row],[Codigo_servico]],Preencher_Orcamento!$B:$D,3,FALSE)*Table1[[#This Row],[Subtotal_insumo]],"")</f>
        <v>2014.3284000000001</v>
      </c>
    </row>
    <row r="8948" spans="1:13" x14ac:dyDescent="0.25">
      <c r="A8948" s="6">
        <v>101475</v>
      </c>
      <c r="B8948" s="126">
        <v>3</v>
      </c>
      <c r="C8948" s="133"/>
      <c r="D8948" s="134">
        <v>2099</v>
      </c>
      <c r="E8948" s="7" t="s">
        <v>2205</v>
      </c>
      <c r="F8948" s="8" t="s">
        <v>2140</v>
      </c>
      <c r="G8948" s="18">
        <f>IFERROR(VLOOKUP(Table1[[#This Row],[Codigo_insumo]],BD_Insumos!$B:$E,4),"")</f>
        <v>12.627877718847255</v>
      </c>
      <c r="H8948" s="140">
        <v>1.96</v>
      </c>
      <c r="I8948" s="9"/>
      <c r="J8948" s="23">
        <f t="shared" si="139"/>
        <v>24.750640328940619</v>
      </c>
      <c r="K8948" s="22" t="str">
        <f>IF(I8948&lt;&gt;"",SUMIF(Table1[Codigo_servico],A8948,Table1[Subtotal_insumo]),"")</f>
        <v/>
      </c>
      <c r="L8948" s="18">
        <f>IF(Table1[[#This Row],[Ordem_insumos]]&lt;&gt;0,VLOOKUP(Table1[[#This Row],[Codigo_servico]],Preencher_Orcamento!$B:$D,3,FALSE)*Table1[[#This Row],[Qtde_insumo]],"")</f>
        <v>11.76</v>
      </c>
      <c r="M8948" s="18">
        <f>IF(Table1[[#This Row],[Ordem_insumos]]&lt;&gt;0,VLOOKUP(Table1[[#This Row],[Codigo_servico]],Preencher_Orcamento!$B:$D,3,FALSE)*Table1[[#This Row],[Subtotal_insumo]],"")</f>
        <v>148.50384197364372</v>
      </c>
    </row>
    <row r="8949" spans="1:13" ht="26.25" x14ac:dyDescent="0.25">
      <c r="A8949" s="6">
        <v>101475</v>
      </c>
      <c r="B8949" s="126">
        <v>4</v>
      </c>
      <c r="C8949" s="133"/>
      <c r="D8949" s="134">
        <v>10630</v>
      </c>
      <c r="E8949" s="7" t="s">
        <v>140</v>
      </c>
      <c r="F8949" s="8" t="s">
        <v>58</v>
      </c>
      <c r="G8949" s="18">
        <f>IFERROR(VLOOKUP(Table1[[#This Row],[Codigo_insumo]],BD_Insumos!$B:$E,4),"")</f>
        <v>420.47390000000001</v>
      </c>
      <c r="H8949" s="140">
        <v>4.1000000000000003E-3</v>
      </c>
      <c r="I8949" s="9"/>
      <c r="J8949" s="23">
        <f t="shared" si="139"/>
        <v>1.7239429900000003</v>
      </c>
      <c r="K8949" s="22" t="str">
        <f>IF(I8949&lt;&gt;"",SUMIF(Table1[Codigo_servico],A8949,Table1[Subtotal_insumo]),"")</f>
        <v/>
      </c>
      <c r="L8949" s="18">
        <f>IF(Table1[[#This Row],[Ordem_insumos]]&lt;&gt;0,VLOOKUP(Table1[[#This Row],[Codigo_servico]],Preencher_Orcamento!$B:$D,3,FALSE)*Table1[[#This Row],[Qtde_insumo]],"")</f>
        <v>2.4600000000000004E-2</v>
      </c>
      <c r="M8949" s="18">
        <f>IF(Table1[[#This Row],[Ordem_insumos]]&lt;&gt;0,VLOOKUP(Table1[[#This Row],[Codigo_servico]],Preencher_Orcamento!$B:$D,3,FALSE)*Table1[[#This Row],[Subtotal_insumo]],"")</f>
        <v>10.343657940000002</v>
      </c>
    </row>
    <row r="8950" spans="1:13" x14ac:dyDescent="0.25">
      <c r="A8950" s="3">
        <v>101476</v>
      </c>
      <c r="B8950" s="125">
        <v>0</v>
      </c>
      <c r="C8950" s="131" t="s">
        <v>4072</v>
      </c>
      <c r="D8950" s="132"/>
      <c r="E8950" s="4"/>
      <c r="F8950" s="4"/>
      <c r="G8950" s="17" t="str">
        <f>IFERROR(VLOOKUP(Table1[[#This Row],[Codigo_insumo]],BD_Insumos!$B:$E,4),"")</f>
        <v/>
      </c>
      <c r="H8950" s="139"/>
      <c r="I8950" s="5" t="s">
        <v>170</v>
      </c>
      <c r="J8950" s="20" t="str">
        <f t="shared" si="139"/>
        <v/>
      </c>
      <c r="K8950" s="21">
        <f>IF(I8950&lt;&gt;"",SUMIF(Table1[Codigo_servico],A8950,Table1[Subtotal_insumo]),"")</f>
        <v>379.48625764740279</v>
      </c>
      <c r="L8950" s="17" t="str">
        <f>IF(Table1[[#This Row],[Ordem_insumos]]&lt;&gt;0,VLOOKUP(Table1[[#This Row],[Codigo_servico]],Preencher_Orcamento!$B:$D,3,FALSE)*Table1[[#This Row],[Qtde_insumo]],"")</f>
        <v/>
      </c>
      <c r="M8950" s="17" t="str">
        <f>IF(Table1[[#This Row],[Ordem_insumos]]&lt;&gt;0,VLOOKUP(Table1[[#This Row],[Codigo_servico]],Preencher_Orcamento!$B:$D,3,FALSE)*Table1[[#This Row],[Subtotal_insumo]],"")</f>
        <v/>
      </c>
    </row>
    <row r="8951" spans="1:13" ht="39" x14ac:dyDescent="0.25">
      <c r="A8951" s="6">
        <v>101476</v>
      </c>
      <c r="B8951" s="126">
        <v>1</v>
      </c>
      <c r="C8951" s="133"/>
      <c r="D8951" s="134">
        <v>77620</v>
      </c>
      <c r="E8951" s="7" t="s">
        <v>1951</v>
      </c>
      <c r="F8951" s="8" t="s">
        <v>170</v>
      </c>
      <c r="G8951" s="16">
        <f>IFERROR(VLOOKUP(Table1[[#This Row],[Codigo_insumo]],BD_Insumos!$B:$E,4),"")</f>
        <v>321.29000000000002</v>
      </c>
      <c r="H8951" s="140">
        <v>1</v>
      </c>
      <c r="I8951" s="9"/>
      <c r="J8951" s="22">
        <f t="shared" si="139"/>
        <v>321.29000000000002</v>
      </c>
      <c r="K8951" s="22" t="str">
        <f>IF(I8951&lt;&gt;"",SUMIF(Table1[Codigo_servico],A8951,Table1[Subtotal_insumo]),"")</f>
        <v/>
      </c>
      <c r="L8951" s="16">
        <f>IF(Table1[[#This Row],[Ordem_insumos]]&lt;&gt;0,VLOOKUP(Table1[[#This Row],[Codigo_servico]],Preencher_Orcamento!$B:$D,3,FALSE)*Table1[[#This Row],[Qtde_insumo]],"")</f>
        <v>0</v>
      </c>
      <c r="M8951" s="16">
        <f>IF(Table1[[#This Row],[Ordem_insumos]]&lt;&gt;0,VLOOKUP(Table1[[#This Row],[Codigo_servico]],Preencher_Orcamento!$B:$D,3,FALSE)*Table1[[#This Row],[Subtotal_insumo]],"")</f>
        <v>0</v>
      </c>
    </row>
    <row r="8952" spans="1:13" x14ac:dyDescent="0.25">
      <c r="A8952" s="6">
        <v>101476</v>
      </c>
      <c r="B8952" s="126">
        <v>2</v>
      </c>
      <c r="C8952" s="133"/>
      <c r="D8952" s="134">
        <v>2099</v>
      </c>
      <c r="E8952" s="7" t="s">
        <v>2205</v>
      </c>
      <c r="F8952" s="8" t="s">
        <v>2140</v>
      </c>
      <c r="G8952" s="16">
        <f>IFERROR(VLOOKUP(Table1[[#This Row],[Codigo_insumo]],BD_Insumos!$B:$E,4),"")</f>
        <v>12.627877718847255</v>
      </c>
      <c r="H8952" s="140">
        <v>1.96</v>
      </c>
      <c r="I8952" s="9"/>
      <c r="J8952" s="22">
        <f t="shared" si="139"/>
        <v>24.750640328940619</v>
      </c>
      <c r="K8952" s="22" t="str">
        <f>IF(I8952&lt;&gt;"",SUMIF(Table1[Codigo_servico],A8952,Table1[Subtotal_insumo]),"")</f>
        <v/>
      </c>
      <c r="L8952" s="16">
        <f>IF(Table1[[#This Row],[Ordem_insumos]]&lt;&gt;0,VLOOKUP(Table1[[#This Row],[Codigo_servico]],Preencher_Orcamento!$B:$D,3,FALSE)*Table1[[#This Row],[Qtde_insumo]],"")</f>
        <v>0</v>
      </c>
      <c r="M8952" s="16">
        <f>IF(Table1[[#This Row],[Ordem_insumos]]&lt;&gt;0,VLOOKUP(Table1[[#This Row],[Codigo_servico]],Preencher_Orcamento!$B:$D,3,FALSE)*Table1[[#This Row],[Subtotal_insumo]],"")</f>
        <v>0</v>
      </c>
    </row>
    <row r="8953" spans="1:13" x14ac:dyDescent="0.25">
      <c r="A8953" s="6">
        <v>101476</v>
      </c>
      <c r="B8953" s="126">
        <v>3</v>
      </c>
      <c r="C8953" s="133"/>
      <c r="D8953" s="134">
        <v>2020</v>
      </c>
      <c r="E8953" s="7" t="s">
        <v>2188</v>
      </c>
      <c r="F8953" s="8" t="s">
        <v>2140</v>
      </c>
      <c r="G8953" s="18">
        <f>IFERROR(VLOOKUP(Table1[[#This Row],[Codigo_insumo]],BD_Insumos!$B:$E,4),"")</f>
        <v>15.860837164231068</v>
      </c>
      <c r="H8953" s="140">
        <v>2</v>
      </c>
      <c r="I8953" s="9"/>
      <c r="J8953" s="23">
        <f t="shared" si="139"/>
        <v>31.721674328462136</v>
      </c>
      <c r="K8953" s="22" t="str">
        <f>IF(I8953&lt;&gt;"",SUMIF(Table1[Codigo_servico],A8953,Table1[Subtotal_insumo]),"")</f>
        <v/>
      </c>
      <c r="L8953" s="18">
        <f>IF(Table1[[#This Row],[Ordem_insumos]]&lt;&gt;0,VLOOKUP(Table1[[#This Row],[Codigo_servico]],Preencher_Orcamento!$B:$D,3,FALSE)*Table1[[#This Row],[Qtde_insumo]],"")</f>
        <v>0</v>
      </c>
      <c r="M8953" s="18">
        <f>IF(Table1[[#This Row],[Ordem_insumos]]&lt;&gt;0,VLOOKUP(Table1[[#This Row],[Codigo_servico]],Preencher_Orcamento!$B:$D,3,FALSE)*Table1[[#This Row],[Subtotal_insumo]],"")</f>
        <v>0</v>
      </c>
    </row>
    <row r="8954" spans="1:13" ht="26.25" x14ac:dyDescent="0.25">
      <c r="A8954" s="6">
        <v>101476</v>
      </c>
      <c r="B8954" s="126">
        <v>4</v>
      </c>
      <c r="C8954" s="133"/>
      <c r="D8954" s="134">
        <v>10630</v>
      </c>
      <c r="E8954" s="7" t="s">
        <v>140</v>
      </c>
      <c r="F8954" s="8" t="s">
        <v>58</v>
      </c>
      <c r="G8954" s="18">
        <f>IFERROR(VLOOKUP(Table1[[#This Row],[Codigo_insumo]],BD_Insumos!$B:$E,4),"")</f>
        <v>420.47390000000001</v>
      </c>
      <c r="H8954" s="140">
        <v>4.1000000000000003E-3</v>
      </c>
      <c r="I8954" s="9"/>
      <c r="J8954" s="23">
        <f t="shared" si="139"/>
        <v>1.7239429900000003</v>
      </c>
      <c r="K8954" s="22" t="str">
        <f>IF(I8954&lt;&gt;"",SUMIF(Table1[Codigo_servico],A8954,Table1[Subtotal_insumo]),"")</f>
        <v/>
      </c>
      <c r="L8954" s="18">
        <f>IF(Table1[[#This Row],[Ordem_insumos]]&lt;&gt;0,VLOOKUP(Table1[[#This Row],[Codigo_servico]],Preencher_Orcamento!$B:$D,3,FALSE)*Table1[[#This Row],[Qtde_insumo]],"")</f>
        <v>0</v>
      </c>
      <c r="M8954" s="18">
        <f>IF(Table1[[#This Row],[Ordem_insumos]]&lt;&gt;0,VLOOKUP(Table1[[#This Row],[Codigo_servico]],Preencher_Orcamento!$B:$D,3,FALSE)*Table1[[#This Row],[Subtotal_insumo]],"")</f>
        <v>0</v>
      </c>
    </row>
    <row r="8955" spans="1:13" x14ac:dyDescent="0.25">
      <c r="A8955" s="3">
        <v>101477</v>
      </c>
      <c r="B8955" s="125">
        <v>0</v>
      </c>
      <c r="C8955" s="131" t="s">
        <v>1952</v>
      </c>
      <c r="D8955" s="132"/>
      <c r="E8955" s="4"/>
      <c r="F8955" s="4"/>
      <c r="G8955" s="17" t="str">
        <f>IFERROR(VLOOKUP(Table1[[#This Row],[Codigo_insumo]],BD_Insumos!$B:$E,4),"")</f>
        <v/>
      </c>
      <c r="H8955" s="139"/>
      <c r="I8955" s="5" t="s">
        <v>170</v>
      </c>
      <c r="J8955" s="20" t="str">
        <f t="shared" si="139"/>
        <v/>
      </c>
      <c r="K8955" s="21">
        <f>IF(I8955&lt;&gt;"",SUMIF(Table1[Codigo_servico],A8955,Table1[Subtotal_insumo]),"")</f>
        <v>408.98795764740277</v>
      </c>
      <c r="L8955" s="17" t="str">
        <f>IF(Table1[[#This Row],[Ordem_insumos]]&lt;&gt;0,VLOOKUP(Table1[[#This Row],[Codigo_servico]],Preencher_Orcamento!$B:$D,3,FALSE)*Table1[[#This Row],[Qtde_insumo]],"")</f>
        <v/>
      </c>
      <c r="M8955" s="17" t="str">
        <f>IF(Table1[[#This Row],[Ordem_insumos]]&lt;&gt;0,VLOOKUP(Table1[[#This Row],[Codigo_servico]],Preencher_Orcamento!$B:$D,3,FALSE)*Table1[[#This Row],[Subtotal_insumo]],"")</f>
        <v/>
      </c>
    </row>
    <row r="8956" spans="1:13" ht="39" x14ac:dyDescent="0.25">
      <c r="A8956" s="6">
        <v>101477</v>
      </c>
      <c r="B8956" s="126">
        <v>1</v>
      </c>
      <c r="C8956" s="133"/>
      <c r="D8956" s="134">
        <v>77622</v>
      </c>
      <c r="E8956" s="7" t="s">
        <v>1952</v>
      </c>
      <c r="F8956" s="8" t="s">
        <v>170</v>
      </c>
      <c r="G8956" s="16">
        <f>IFERROR(VLOOKUP(Table1[[#This Row],[Codigo_insumo]],BD_Insumos!$B:$E,4),"")</f>
        <v>350.79169999999999</v>
      </c>
      <c r="H8956" s="140">
        <v>1</v>
      </c>
      <c r="I8956" s="9"/>
      <c r="J8956" s="22">
        <f t="shared" si="139"/>
        <v>350.79169999999999</v>
      </c>
      <c r="K8956" s="22" t="str">
        <f>IF(I8956&lt;&gt;"",SUMIF(Table1[Codigo_servico],A8956,Table1[Subtotal_insumo]),"")</f>
        <v/>
      </c>
      <c r="L8956" s="16">
        <f>IF(Table1[[#This Row],[Ordem_insumos]]&lt;&gt;0,VLOOKUP(Table1[[#This Row],[Codigo_servico]],Preencher_Orcamento!$B:$D,3,FALSE)*Table1[[#This Row],[Qtde_insumo]],"")</f>
        <v>0</v>
      </c>
      <c r="M8956" s="16">
        <f>IF(Table1[[#This Row],[Ordem_insumos]]&lt;&gt;0,VLOOKUP(Table1[[#This Row],[Codigo_servico]],Preencher_Orcamento!$B:$D,3,FALSE)*Table1[[#This Row],[Subtotal_insumo]],"")</f>
        <v>0</v>
      </c>
    </row>
    <row r="8957" spans="1:13" x14ac:dyDescent="0.25">
      <c r="A8957" s="6">
        <v>101477</v>
      </c>
      <c r="B8957" s="126">
        <v>2</v>
      </c>
      <c r="C8957" s="133"/>
      <c r="D8957" s="134">
        <v>2020</v>
      </c>
      <c r="E8957" s="7" t="s">
        <v>2188</v>
      </c>
      <c r="F8957" s="8" t="s">
        <v>2140</v>
      </c>
      <c r="G8957" s="16">
        <f>IFERROR(VLOOKUP(Table1[[#This Row],[Codigo_insumo]],BD_Insumos!$B:$E,4),"")</f>
        <v>15.860837164231068</v>
      </c>
      <c r="H8957" s="140">
        <v>2</v>
      </c>
      <c r="I8957" s="9"/>
      <c r="J8957" s="22">
        <f t="shared" si="139"/>
        <v>31.721674328462136</v>
      </c>
      <c r="K8957" s="22" t="str">
        <f>IF(I8957&lt;&gt;"",SUMIF(Table1[Codigo_servico],A8957,Table1[Subtotal_insumo]),"")</f>
        <v/>
      </c>
      <c r="L8957" s="16">
        <f>IF(Table1[[#This Row],[Ordem_insumos]]&lt;&gt;0,VLOOKUP(Table1[[#This Row],[Codigo_servico]],Preencher_Orcamento!$B:$D,3,FALSE)*Table1[[#This Row],[Qtde_insumo]],"")</f>
        <v>0</v>
      </c>
      <c r="M8957" s="16">
        <f>IF(Table1[[#This Row],[Ordem_insumos]]&lt;&gt;0,VLOOKUP(Table1[[#This Row],[Codigo_servico]],Preencher_Orcamento!$B:$D,3,FALSE)*Table1[[#This Row],[Subtotal_insumo]],"")</f>
        <v>0</v>
      </c>
    </row>
    <row r="8958" spans="1:13" x14ac:dyDescent="0.25">
      <c r="A8958" s="6">
        <v>101477</v>
      </c>
      <c r="B8958" s="126">
        <v>3</v>
      </c>
      <c r="C8958" s="133"/>
      <c r="D8958" s="134">
        <v>2099</v>
      </c>
      <c r="E8958" s="7" t="s">
        <v>2205</v>
      </c>
      <c r="F8958" s="8" t="s">
        <v>2140</v>
      </c>
      <c r="G8958" s="18">
        <f>IFERROR(VLOOKUP(Table1[[#This Row],[Codigo_insumo]],BD_Insumos!$B:$E,4),"")</f>
        <v>12.627877718847255</v>
      </c>
      <c r="H8958" s="140">
        <v>1.96</v>
      </c>
      <c r="I8958" s="9"/>
      <c r="J8958" s="23">
        <f t="shared" si="139"/>
        <v>24.750640328940619</v>
      </c>
      <c r="K8958" s="22" t="str">
        <f>IF(I8958&lt;&gt;"",SUMIF(Table1[Codigo_servico],A8958,Table1[Subtotal_insumo]),"")</f>
        <v/>
      </c>
      <c r="L8958" s="18">
        <f>IF(Table1[[#This Row],[Ordem_insumos]]&lt;&gt;0,VLOOKUP(Table1[[#This Row],[Codigo_servico]],Preencher_Orcamento!$B:$D,3,FALSE)*Table1[[#This Row],[Qtde_insumo]],"")</f>
        <v>0</v>
      </c>
      <c r="M8958" s="18">
        <f>IF(Table1[[#This Row],[Ordem_insumos]]&lt;&gt;0,VLOOKUP(Table1[[#This Row],[Codigo_servico]],Preencher_Orcamento!$B:$D,3,FALSE)*Table1[[#This Row],[Subtotal_insumo]],"")</f>
        <v>0</v>
      </c>
    </row>
    <row r="8959" spans="1:13" ht="26.25" x14ac:dyDescent="0.25">
      <c r="A8959" s="6">
        <v>101477</v>
      </c>
      <c r="B8959" s="126">
        <v>4</v>
      </c>
      <c r="C8959" s="133"/>
      <c r="D8959" s="134">
        <v>10630</v>
      </c>
      <c r="E8959" s="7" t="s">
        <v>140</v>
      </c>
      <c r="F8959" s="8" t="s">
        <v>58</v>
      </c>
      <c r="G8959" s="18">
        <f>IFERROR(VLOOKUP(Table1[[#This Row],[Codigo_insumo]],BD_Insumos!$B:$E,4),"")</f>
        <v>420.47390000000001</v>
      </c>
      <c r="H8959" s="140">
        <v>4.1000000000000003E-3</v>
      </c>
      <c r="I8959" s="9"/>
      <c r="J8959" s="23">
        <f t="shared" si="139"/>
        <v>1.7239429900000003</v>
      </c>
      <c r="K8959" s="22" t="str">
        <f>IF(I8959&lt;&gt;"",SUMIF(Table1[Codigo_servico],A8959,Table1[Subtotal_insumo]),"")</f>
        <v/>
      </c>
      <c r="L8959" s="18">
        <f>IF(Table1[[#This Row],[Ordem_insumos]]&lt;&gt;0,VLOOKUP(Table1[[#This Row],[Codigo_servico]],Preencher_Orcamento!$B:$D,3,FALSE)*Table1[[#This Row],[Qtde_insumo]],"")</f>
        <v>0</v>
      </c>
      <c r="M8959" s="18">
        <f>IF(Table1[[#This Row],[Ordem_insumos]]&lt;&gt;0,VLOOKUP(Table1[[#This Row],[Codigo_servico]],Preencher_Orcamento!$B:$D,3,FALSE)*Table1[[#This Row],[Subtotal_insumo]],"")</f>
        <v>0</v>
      </c>
    </row>
    <row r="8960" spans="1:13" x14ac:dyDescent="0.25">
      <c r="A8960" s="3">
        <v>101478</v>
      </c>
      <c r="B8960" s="125">
        <v>0</v>
      </c>
      <c r="C8960" s="131" t="s">
        <v>4073</v>
      </c>
      <c r="D8960" s="132"/>
      <c r="E8960" s="4"/>
      <c r="F8960" s="4"/>
      <c r="G8960" s="17" t="str">
        <f>IFERROR(VLOOKUP(Table1[[#This Row],[Codigo_insumo]],BD_Insumos!$B:$E,4),"")</f>
        <v/>
      </c>
      <c r="H8960" s="139"/>
      <c r="I8960" s="5" t="s">
        <v>170</v>
      </c>
      <c r="J8960" s="20" t="str">
        <f t="shared" si="139"/>
        <v/>
      </c>
      <c r="K8960" s="21">
        <f>IF(I8960&lt;&gt;"",SUMIF(Table1[Codigo_servico],A8960,Table1[Subtotal_insumo]),"")</f>
        <v>504.6087576474028</v>
      </c>
      <c r="L8960" s="17" t="str">
        <f>IF(Table1[[#This Row],[Ordem_insumos]]&lt;&gt;0,VLOOKUP(Table1[[#This Row],[Codigo_servico]],Preencher_Orcamento!$B:$D,3,FALSE)*Table1[[#This Row],[Qtde_insumo]],"")</f>
        <v/>
      </c>
      <c r="M8960" s="17" t="str">
        <f>IF(Table1[[#This Row],[Ordem_insumos]]&lt;&gt;0,VLOOKUP(Table1[[#This Row],[Codigo_servico]],Preencher_Orcamento!$B:$D,3,FALSE)*Table1[[#This Row],[Subtotal_insumo]],"")</f>
        <v/>
      </c>
    </row>
    <row r="8961" spans="1:13" ht="26.25" x14ac:dyDescent="0.25">
      <c r="A8961" s="6">
        <v>101478</v>
      </c>
      <c r="B8961" s="126">
        <v>1</v>
      </c>
      <c r="C8961" s="133"/>
      <c r="D8961" s="134">
        <v>10630</v>
      </c>
      <c r="E8961" s="7" t="s">
        <v>140</v>
      </c>
      <c r="F8961" s="8" t="s">
        <v>58</v>
      </c>
      <c r="G8961" s="16">
        <f>IFERROR(VLOOKUP(Table1[[#This Row],[Codigo_insumo]],BD_Insumos!$B:$E,4),"")</f>
        <v>420.47390000000001</v>
      </c>
      <c r="H8961" s="140">
        <v>4.1000000000000003E-3</v>
      </c>
      <c r="I8961" s="9"/>
      <c r="J8961" s="22">
        <f t="shared" si="139"/>
        <v>1.7239429900000003</v>
      </c>
      <c r="K8961" s="22" t="str">
        <f>IF(I8961&lt;&gt;"",SUMIF(Table1[Codigo_servico],A8961,Table1[Subtotal_insumo]),"")</f>
        <v/>
      </c>
      <c r="L8961" s="16">
        <f>IF(Table1[[#This Row],[Ordem_insumos]]&lt;&gt;0,VLOOKUP(Table1[[#This Row],[Codigo_servico]],Preencher_Orcamento!$B:$D,3,FALSE)*Table1[[#This Row],[Qtde_insumo]],"")</f>
        <v>0</v>
      </c>
      <c r="M8961" s="16">
        <f>IF(Table1[[#This Row],[Ordem_insumos]]&lt;&gt;0,VLOOKUP(Table1[[#This Row],[Codigo_servico]],Preencher_Orcamento!$B:$D,3,FALSE)*Table1[[#This Row],[Subtotal_insumo]],"")</f>
        <v>0</v>
      </c>
    </row>
    <row r="8962" spans="1:13" ht="39" x14ac:dyDescent="0.25">
      <c r="A8962" s="6">
        <v>101478</v>
      </c>
      <c r="B8962" s="126">
        <v>2</v>
      </c>
      <c r="C8962" s="133"/>
      <c r="D8962" s="134">
        <v>77624</v>
      </c>
      <c r="E8962" s="7" t="s">
        <v>1953</v>
      </c>
      <c r="F8962" s="8" t="s">
        <v>170</v>
      </c>
      <c r="G8962" s="16">
        <f>IFERROR(VLOOKUP(Table1[[#This Row],[Codigo_insumo]],BD_Insumos!$B:$E,4),"")</f>
        <v>446.41250000000002</v>
      </c>
      <c r="H8962" s="140">
        <v>1</v>
      </c>
      <c r="I8962" s="9"/>
      <c r="J8962" s="22">
        <f t="shared" ref="J8962:J9025" si="140">IF(I8962="",G8962*H8962,"")</f>
        <v>446.41250000000002</v>
      </c>
      <c r="K8962" s="22" t="str">
        <f>IF(I8962&lt;&gt;"",SUMIF(Table1[Codigo_servico],A8962,Table1[Subtotal_insumo]),"")</f>
        <v/>
      </c>
      <c r="L8962" s="16">
        <f>IF(Table1[[#This Row],[Ordem_insumos]]&lt;&gt;0,VLOOKUP(Table1[[#This Row],[Codigo_servico]],Preencher_Orcamento!$B:$D,3,FALSE)*Table1[[#This Row],[Qtde_insumo]],"")</f>
        <v>0</v>
      </c>
      <c r="M8962" s="16">
        <f>IF(Table1[[#This Row],[Ordem_insumos]]&lt;&gt;0,VLOOKUP(Table1[[#This Row],[Codigo_servico]],Preencher_Orcamento!$B:$D,3,FALSE)*Table1[[#This Row],[Subtotal_insumo]],"")</f>
        <v>0</v>
      </c>
    </row>
    <row r="8963" spans="1:13" x14ac:dyDescent="0.25">
      <c r="A8963" s="6">
        <v>101478</v>
      </c>
      <c r="B8963" s="126">
        <v>3</v>
      </c>
      <c r="C8963" s="133"/>
      <c r="D8963" s="134">
        <v>2020</v>
      </c>
      <c r="E8963" s="7" t="s">
        <v>2188</v>
      </c>
      <c r="F8963" s="8" t="s">
        <v>2140</v>
      </c>
      <c r="G8963" s="18">
        <f>IFERROR(VLOOKUP(Table1[[#This Row],[Codigo_insumo]],BD_Insumos!$B:$E,4),"")</f>
        <v>15.860837164231068</v>
      </c>
      <c r="H8963" s="140">
        <v>2</v>
      </c>
      <c r="I8963" s="9"/>
      <c r="J8963" s="23">
        <f t="shared" si="140"/>
        <v>31.721674328462136</v>
      </c>
      <c r="K8963" s="22" t="str">
        <f>IF(I8963&lt;&gt;"",SUMIF(Table1[Codigo_servico],A8963,Table1[Subtotal_insumo]),"")</f>
        <v/>
      </c>
      <c r="L8963" s="18">
        <f>IF(Table1[[#This Row],[Ordem_insumos]]&lt;&gt;0,VLOOKUP(Table1[[#This Row],[Codigo_servico]],Preencher_Orcamento!$B:$D,3,FALSE)*Table1[[#This Row],[Qtde_insumo]],"")</f>
        <v>0</v>
      </c>
      <c r="M8963" s="18">
        <f>IF(Table1[[#This Row],[Ordem_insumos]]&lt;&gt;0,VLOOKUP(Table1[[#This Row],[Codigo_servico]],Preencher_Orcamento!$B:$D,3,FALSE)*Table1[[#This Row],[Subtotal_insumo]],"")</f>
        <v>0</v>
      </c>
    </row>
    <row r="8964" spans="1:13" x14ac:dyDescent="0.25">
      <c r="A8964" s="6">
        <v>101478</v>
      </c>
      <c r="B8964" s="126">
        <v>4</v>
      </c>
      <c r="C8964" s="133"/>
      <c r="D8964" s="134">
        <v>2099</v>
      </c>
      <c r="E8964" s="7" t="s">
        <v>2205</v>
      </c>
      <c r="F8964" s="8" t="s">
        <v>2140</v>
      </c>
      <c r="G8964" s="18">
        <f>IFERROR(VLOOKUP(Table1[[#This Row],[Codigo_insumo]],BD_Insumos!$B:$E,4),"")</f>
        <v>12.627877718847255</v>
      </c>
      <c r="H8964" s="140">
        <v>1.96</v>
      </c>
      <c r="I8964" s="9"/>
      <c r="J8964" s="23">
        <f t="shared" si="140"/>
        <v>24.750640328940619</v>
      </c>
      <c r="K8964" s="22" t="str">
        <f>IF(I8964&lt;&gt;"",SUMIF(Table1[Codigo_servico],A8964,Table1[Subtotal_insumo]),"")</f>
        <v/>
      </c>
      <c r="L8964" s="18">
        <f>IF(Table1[[#This Row],[Ordem_insumos]]&lt;&gt;0,VLOOKUP(Table1[[#This Row],[Codigo_servico]],Preencher_Orcamento!$B:$D,3,FALSE)*Table1[[#This Row],[Qtde_insumo]],"")</f>
        <v>0</v>
      </c>
      <c r="M8964" s="18">
        <f>IF(Table1[[#This Row],[Ordem_insumos]]&lt;&gt;0,VLOOKUP(Table1[[#This Row],[Codigo_servico]],Preencher_Orcamento!$B:$D,3,FALSE)*Table1[[#This Row],[Subtotal_insumo]],"")</f>
        <v>0</v>
      </c>
    </row>
    <row r="8965" spans="1:13" x14ac:dyDescent="0.25">
      <c r="A8965" s="3">
        <v>101482</v>
      </c>
      <c r="B8965" s="125">
        <v>0</v>
      </c>
      <c r="C8965" s="131" t="s">
        <v>4074</v>
      </c>
      <c r="D8965" s="132"/>
      <c r="E8965" s="4"/>
      <c r="F8965" s="4"/>
      <c r="G8965" s="17" t="str">
        <f>IFERROR(VLOOKUP(Table1[[#This Row],[Codigo_insumo]],BD_Insumos!$B:$E,4),"")</f>
        <v/>
      </c>
      <c r="H8965" s="139"/>
      <c r="I8965" s="5" t="s">
        <v>170</v>
      </c>
      <c r="J8965" s="20" t="str">
        <f t="shared" si="140"/>
        <v/>
      </c>
      <c r="K8965" s="21">
        <f>IF(I8965&lt;&gt;"",SUMIF(Table1[Codigo_servico],A8965,Table1[Subtotal_insumo]),"")</f>
        <v>360.8605576474028</v>
      </c>
      <c r="L8965" s="17" t="str">
        <f>IF(Table1[[#This Row],[Ordem_insumos]]&lt;&gt;0,VLOOKUP(Table1[[#This Row],[Codigo_servico]],Preencher_Orcamento!$B:$D,3,FALSE)*Table1[[#This Row],[Qtde_insumo]],"")</f>
        <v/>
      </c>
      <c r="M8965" s="17" t="str">
        <f>IF(Table1[[#This Row],[Ordem_insumos]]&lt;&gt;0,VLOOKUP(Table1[[#This Row],[Codigo_servico]],Preencher_Orcamento!$B:$D,3,FALSE)*Table1[[#This Row],[Subtotal_insumo]],"")</f>
        <v/>
      </c>
    </row>
    <row r="8966" spans="1:13" x14ac:dyDescent="0.25">
      <c r="A8966" s="6">
        <v>101482</v>
      </c>
      <c r="B8966" s="126">
        <v>1</v>
      </c>
      <c r="C8966" s="133"/>
      <c r="D8966" s="134">
        <v>2099</v>
      </c>
      <c r="E8966" s="7" t="s">
        <v>2205</v>
      </c>
      <c r="F8966" s="8" t="s">
        <v>2140</v>
      </c>
      <c r="G8966" s="16">
        <f>IFERROR(VLOOKUP(Table1[[#This Row],[Codigo_insumo]],BD_Insumos!$B:$E,4),"")</f>
        <v>12.627877718847255</v>
      </c>
      <c r="H8966" s="140">
        <v>1.96</v>
      </c>
      <c r="I8966" s="9"/>
      <c r="J8966" s="22">
        <f t="shared" si="140"/>
        <v>24.750640328940619</v>
      </c>
      <c r="K8966" s="22" t="str">
        <f>IF(I8966&lt;&gt;"",SUMIF(Table1[Codigo_servico],A8966,Table1[Subtotal_insumo]),"")</f>
        <v/>
      </c>
      <c r="L8966" s="16">
        <f>IF(Table1[[#This Row],[Ordem_insumos]]&lt;&gt;0,VLOOKUP(Table1[[#This Row],[Codigo_servico]],Preencher_Orcamento!$B:$D,3,FALSE)*Table1[[#This Row],[Qtde_insumo]],"")</f>
        <v>0</v>
      </c>
      <c r="M8966" s="16">
        <f>IF(Table1[[#This Row],[Ordem_insumos]]&lt;&gt;0,VLOOKUP(Table1[[#This Row],[Codigo_servico]],Preencher_Orcamento!$B:$D,3,FALSE)*Table1[[#This Row],[Subtotal_insumo]],"")</f>
        <v>0</v>
      </c>
    </row>
    <row r="8967" spans="1:13" x14ac:dyDescent="0.25">
      <c r="A8967" s="6">
        <v>101482</v>
      </c>
      <c r="B8967" s="126">
        <v>2</v>
      </c>
      <c r="C8967" s="133"/>
      <c r="D8967" s="134">
        <v>2020</v>
      </c>
      <c r="E8967" s="7" t="s">
        <v>2188</v>
      </c>
      <c r="F8967" s="8" t="s">
        <v>2140</v>
      </c>
      <c r="G8967" s="16">
        <f>IFERROR(VLOOKUP(Table1[[#This Row],[Codigo_insumo]],BD_Insumos!$B:$E,4),"")</f>
        <v>15.860837164231068</v>
      </c>
      <c r="H8967" s="140">
        <v>2</v>
      </c>
      <c r="I8967" s="9"/>
      <c r="J8967" s="22">
        <f t="shared" si="140"/>
        <v>31.721674328462136</v>
      </c>
      <c r="K8967" s="22" t="str">
        <f>IF(I8967&lt;&gt;"",SUMIF(Table1[Codigo_servico],A8967,Table1[Subtotal_insumo]),"")</f>
        <v/>
      </c>
      <c r="L8967" s="16">
        <f>IF(Table1[[#This Row],[Ordem_insumos]]&lt;&gt;0,VLOOKUP(Table1[[#This Row],[Codigo_servico]],Preencher_Orcamento!$B:$D,3,FALSE)*Table1[[#This Row],[Qtde_insumo]],"")</f>
        <v>0</v>
      </c>
      <c r="M8967" s="16">
        <f>IF(Table1[[#This Row],[Ordem_insumos]]&lt;&gt;0,VLOOKUP(Table1[[#This Row],[Codigo_servico]],Preencher_Orcamento!$B:$D,3,FALSE)*Table1[[#This Row],[Subtotal_insumo]],"")</f>
        <v>0</v>
      </c>
    </row>
    <row r="8968" spans="1:13" ht="26.25" x14ac:dyDescent="0.25">
      <c r="A8968" s="6">
        <v>101482</v>
      </c>
      <c r="B8968" s="126">
        <v>3</v>
      </c>
      <c r="C8968" s="133"/>
      <c r="D8968" s="134">
        <v>77615</v>
      </c>
      <c r="E8968" s="7" t="s">
        <v>1949</v>
      </c>
      <c r="F8968" s="8" t="s">
        <v>170</v>
      </c>
      <c r="G8968" s="18">
        <f>IFERROR(VLOOKUP(Table1[[#This Row],[Codigo_insumo]],BD_Insumos!$B:$E,4),"")</f>
        <v>302.66430000000003</v>
      </c>
      <c r="H8968" s="140">
        <v>1</v>
      </c>
      <c r="I8968" s="9"/>
      <c r="J8968" s="23">
        <f t="shared" si="140"/>
        <v>302.66430000000003</v>
      </c>
      <c r="K8968" s="22" t="str">
        <f>IF(I8968&lt;&gt;"",SUMIF(Table1[Codigo_servico],A8968,Table1[Subtotal_insumo]),"")</f>
        <v/>
      </c>
      <c r="L8968" s="18">
        <f>IF(Table1[[#This Row],[Ordem_insumos]]&lt;&gt;0,VLOOKUP(Table1[[#This Row],[Codigo_servico]],Preencher_Orcamento!$B:$D,3,FALSE)*Table1[[#This Row],[Qtde_insumo]],"")</f>
        <v>0</v>
      </c>
      <c r="M8968" s="18">
        <f>IF(Table1[[#This Row],[Ordem_insumos]]&lt;&gt;0,VLOOKUP(Table1[[#This Row],[Codigo_servico]],Preencher_Orcamento!$B:$D,3,FALSE)*Table1[[#This Row],[Subtotal_insumo]],"")</f>
        <v>0</v>
      </c>
    </row>
    <row r="8969" spans="1:13" ht="26.25" x14ac:dyDescent="0.25">
      <c r="A8969" s="6">
        <v>101482</v>
      </c>
      <c r="B8969" s="126">
        <v>4</v>
      </c>
      <c r="C8969" s="133"/>
      <c r="D8969" s="134">
        <v>10630</v>
      </c>
      <c r="E8969" s="7" t="s">
        <v>140</v>
      </c>
      <c r="F8969" s="8" t="s">
        <v>58</v>
      </c>
      <c r="G8969" s="18">
        <f>IFERROR(VLOOKUP(Table1[[#This Row],[Codigo_insumo]],BD_Insumos!$B:$E,4),"")</f>
        <v>420.47390000000001</v>
      </c>
      <c r="H8969" s="140">
        <v>4.1000000000000003E-3</v>
      </c>
      <c r="I8969" s="9"/>
      <c r="J8969" s="23">
        <f t="shared" si="140"/>
        <v>1.7239429900000003</v>
      </c>
      <c r="K8969" s="22" t="str">
        <f>IF(I8969&lt;&gt;"",SUMIF(Table1[Codigo_servico],A8969,Table1[Subtotal_insumo]),"")</f>
        <v/>
      </c>
      <c r="L8969" s="18">
        <f>IF(Table1[[#This Row],[Ordem_insumos]]&lt;&gt;0,VLOOKUP(Table1[[#This Row],[Codigo_servico]],Preencher_Orcamento!$B:$D,3,FALSE)*Table1[[#This Row],[Qtde_insumo]],"")</f>
        <v>0</v>
      </c>
      <c r="M8969" s="18">
        <f>IF(Table1[[#This Row],[Ordem_insumos]]&lt;&gt;0,VLOOKUP(Table1[[#This Row],[Codigo_servico]],Preencher_Orcamento!$B:$D,3,FALSE)*Table1[[#This Row],[Subtotal_insumo]],"")</f>
        <v>0</v>
      </c>
    </row>
    <row r="8970" spans="1:13" x14ac:dyDescent="0.25">
      <c r="A8970" s="3">
        <v>101486</v>
      </c>
      <c r="B8970" s="125">
        <v>0</v>
      </c>
      <c r="C8970" s="131" t="s">
        <v>4075</v>
      </c>
      <c r="D8970" s="132"/>
      <c r="E8970" s="4"/>
      <c r="F8970" s="4"/>
      <c r="G8970" s="17" t="str">
        <f>IFERROR(VLOOKUP(Table1[[#This Row],[Codigo_insumo]],BD_Insumos!$B:$E,4),"")</f>
        <v/>
      </c>
      <c r="H8970" s="139"/>
      <c r="I8970" s="5" t="s">
        <v>170</v>
      </c>
      <c r="J8970" s="20" t="str">
        <f t="shared" si="140"/>
        <v/>
      </c>
      <c r="K8970" s="21">
        <f>IF(I8970&lt;&gt;"",SUMIF(Table1[Codigo_servico],A8970,Table1[Subtotal_insumo]),"")</f>
        <v>784.34935764740271</v>
      </c>
      <c r="L8970" s="17" t="str">
        <f>IF(Table1[[#This Row],[Ordem_insumos]]&lt;&gt;0,VLOOKUP(Table1[[#This Row],[Codigo_servico]],Preencher_Orcamento!$B:$D,3,FALSE)*Table1[[#This Row],[Qtde_insumo]],"")</f>
        <v/>
      </c>
      <c r="M8970" s="17" t="str">
        <f>IF(Table1[[#This Row],[Ordem_insumos]]&lt;&gt;0,VLOOKUP(Table1[[#This Row],[Codigo_servico]],Preencher_Orcamento!$B:$D,3,FALSE)*Table1[[#This Row],[Subtotal_insumo]],"")</f>
        <v/>
      </c>
    </row>
    <row r="8971" spans="1:13" x14ac:dyDescent="0.25">
      <c r="A8971" s="6">
        <v>101486</v>
      </c>
      <c r="B8971" s="126">
        <v>1</v>
      </c>
      <c r="C8971" s="133"/>
      <c r="D8971" s="134">
        <v>2099</v>
      </c>
      <c r="E8971" s="7" t="s">
        <v>2205</v>
      </c>
      <c r="F8971" s="8" t="s">
        <v>2140</v>
      </c>
      <c r="G8971" s="16">
        <f>IFERROR(VLOOKUP(Table1[[#This Row],[Codigo_insumo]],BD_Insumos!$B:$E,4),"")</f>
        <v>12.627877718847255</v>
      </c>
      <c r="H8971" s="140">
        <v>1.96</v>
      </c>
      <c r="I8971" s="9"/>
      <c r="J8971" s="22">
        <f t="shared" si="140"/>
        <v>24.750640328940619</v>
      </c>
      <c r="K8971" s="22" t="str">
        <f>IF(I8971&lt;&gt;"",SUMIF(Table1[Codigo_servico],A8971,Table1[Subtotal_insumo]),"")</f>
        <v/>
      </c>
      <c r="L8971" s="16">
        <f>IF(Table1[[#This Row],[Ordem_insumos]]&lt;&gt;0,VLOOKUP(Table1[[#This Row],[Codigo_servico]],Preencher_Orcamento!$B:$D,3,FALSE)*Table1[[#This Row],[Qtde_insumo]],"")</f>
        <v>0</v>
      </c>
      <c r="M8971" s="16">
        <f>IF(Table1[[#This Row],[Ordem_insumos]]&lt;&gt;0,VLOOKUP(Table1[[#This Row],[Codigo_servico]],Preencher_Orcamento!$B:$D,3,FALSE)*Table1[[#This Row],[Subtotal_insumo]],"")</f>
        <v>0</v>
      </c>
    </row>
    <row r="8972" spans="1:13" x14ac:dyDescent="0.25">
      <c r="A8972" s="6">
        <v>101486</v>
      </c>
      <c r="B8972" s="126">
        <v>2</v>
      </c>
      <c r="C8972" s="133"/>
      <c r="D8972" s="134">
        <v>2020</v>
      </c>
      <c r="E8972" s="7" t="s">
        <v>2188</v>
      </c>
      <c r="F8972" s="8" t="s">
        <v>2140</v>
      </c>
      <c r="G8972" s="16">
        <f>IFERROR(VLOOKUP(Table1[[#This Row],[Codigo_insumo]],BD_Insumos!$B:$E,4),"")</f>
        <v>15.860837164231068</v>
      </c>
      <c r="H8972" s="140">
        <v>2</v>
      </c>
      <c r="I8972" s="9"/>
      <c r="J8972" s="22">
        <f t="shared" si="140"/>
        <v>31.721674328462136</v>
      </c>
      <c r="K8972" s="22" t="str">
        <f>IF(I8972&lt;&gt;"",SUMIF(Table1[Codigo_servico],A8972,Table1[Subtotal_insumo]),"")</f>
        <v/>
      </c>
      <c r="L8972" s="16">
        <f>IF(Table1[[#This Row],[Ordem_insumos]]&lt;&gt;0,VLOOKUP(Table1[[#This Row],[Codigo_servico]],Preencher_Orcamento!$B:$D,3,FALSE)*Table1[[#This Row],[Qtde_insumo]],"")</f>
        <v>0</v>
      </c>
      <c r="M8972" s="16">
        <f>IF(Table1[[#This Row],[Ordem_insumos]]&lt;&gt;0,VLOOKUP(Table1[[#This Row],[Codigo_servico]],Preencher_Orcamento!$B:$D,3,FALSE)*Table1[[#This Row],[Subtotal_insumo]],"")</f>
        <v>0</v>
      </c>
    </row>
    <row r="8973" spans="1:13" ht="26.25" x14ac:dyDescent="0.25">
      <c r="A8973" s="6">
        <v>101486</v>
      </c>
      <c r="B8973" s="126">
        <v>3</v>
      </c>
      <c r="C8973" s="133"/>
      <c r="D8973" s="134">
        <v>77605</v>
      </c>
      <c r="E8973" s="7" t="s">
        <v>1948</v>
      </c>
      <c r="F8973" s="8" t="s">
        <v>170</v>
      </c>
      <c r="G8973" s="18">
        <f>IFERROR(VLOOKUP(Table1[[#This Row],[Codigo_insumo]],BD_Insumos!$B:$E,4),"")</f>
        <v>726.15309999999999</v>
      </c>
      <c r="H8973" s="140">
        <v>1</v>
      </c>
      <c r="I8973" s="9"/>
      <c r="J8973" s="23">
        <f t="shared" si="140"/>
        <v>726.15309999999999</v>
      </c>
      <c r="K8973" s="22" t="str">
        <f>IF(I8973&lt;&gt;"",SUMIF(Table1[Codigo_servico],A8973,Table1[Subtotal_insumo]),"")</f>
        <v/>
      </c>
      <c r="L8973" s="18">
        <f>IF(Table1[[#This Row],[Ordem_insumos]]&lt;&gt;0,VLOOKUP(Table1[[#This Row],[Codigo_servico]],Preencher_Orcamento!$B:$D,3,FALSE)*Table1[[#This Row],[Qtde_insumo]],"")</f>
        <v>0</v>
      </c>
      <c r="M8973" s="18">
        <f>IF(Table1[[#This Row],[Ordem_insumos]]&lt;&gt;0,VLOOKUP(Table1[[#This Row],[Codigo_servico]],Preencher_Orcamento!$B:$D,3,FALSE)*Table1[[#This Row],[Subtotal_insumo]],"")</f>
        <v>0</v>
      </c>
    </row>
    <row r="8974" spans="1:13" ht="26.25" x14ac:dyDescent="0.25">
      <c r="A8974" s="6">
        <v>101486</v>
      </c>
      <c r="B8974" s="126">
        <v>4</v>
      </c>
      <c r="C8974" s="133"/>
      <c r="D8974" s="134">
        <v>10630</v>
      </c>
      <c r="E8974" s="7" t="s">
        <v>140</v>
      </c>
      <c r="F8974" s="8" t="s">
        <v>58</v>
      </c>
      <c r="G8974" s="18">
        <f>IFERROR(VLOOKUP(Table1[[#This Row],[Codigo_insumo]],BD_Insumos!$B:$E,4),"")</f>
        <v>420.47390000000001</v>
      </c>
      <c r="H8974" s="140">
        <v>4.1000000000000003E-3</v>
      </c>
      <c r="I8974" s="9"/>
      <c r="J8974" s="23">
        <f t="shared" si="140"/>
        <v>1.7239429900000003</v>
      </c>
      <c r="K8974" s="22" t="str">
        <f>IF(I8974&lt;&gt;"",SUMIF(Table1[Codigo_servico],A8974,Table1[Subtotal_insumo]),"")</f>
        <v/>
      </c>
      <c r="L8974" s="18">
        <f>IF(Table1[[#This Row],[Ordem_insumos]]&lt;&gt;0,VLOOKUP(Table1[[#This Row],[Codigo_servico]],Preencher_Orcamento!$B:$D,3,FALSE)*Table1[[#This Row],[Qtde_insumo]],"")</f>
        <v>0</v>
      </c>
      <c r="M8974" s="18">
        <f>IF(Table1[[#This Row],[Ordem_insumos]]&lt;&gt;0,VLOOKUP(Table1[[#This Row],[Codigo_servico]],Preencher_Orcamento!$B:$D,3,FALSE)*Table1[[#This Row],[Subtotal_insumo]],"")</f>
        <v>0</v>
      </c>
    </row>
    <row r="8975" spans="1:13" x14ac:dyDescent="0.25">
      <c r="A8975" s="3">
        <v>101488</v>
      </c>
      <c r="B8975" s="125">
        <v>0</v>
      </c>
      <c r="C8975" s="131" t="s">
        <v>4076</v>
      </c>
      <c r="D8975" s="132"/>
      <c r="E8975" s="4"/>
      <c r="F8975" s="4"/>
      <c r="G8975" s="17" t="str">
        <f>IFERROR(VLOOKUP(Table1[[#This Row],[Codigo_insumo]],BD_Insumos!$B:$E,4),"")</f>
        <v/>
      </c>
      <c r="H8975" s="139"/>
      <c r="I8975" s="5" t="s">
        <v>170</v>
      </c>
      <c r="J8975" s="20" t="str">
        <f t="shared" si="140"/>
        <v/>
      </c>
      <c r="K8975" s="21">
        <f>IF(I8975&lt;&gt;"",SUMIF(Table1[Codigo_servico],A8975,Table1[Subtotal_insumo]),"")</f>
        <v>107.92722934041204</v>
      </c>
      <c r="L8975" s="17" t="str">
        <f>IF(Table1[[#This Row],[Ordem_insumos]]&lt;&gt;0,VLOOKUP(Table1[[#This Row],[Codigo_servico]],Preencher_Orcamento!$B:$D,3,FALSE)*Table1[[#This Row],[Qtde_insumo]],"")</f>
        <v/>
      </c>
      <c r="M8975" s="17" t="str">
        <f>IF(Table1[[#This Row],[Ordem_insumos]]&lt;&gt;0,VLOOKUP(Table1[[#This Row],[Codigo_servico]],Preencher_Orcamento!$B:$D,3,FALSE)*Table1[[#This Row],[Subtotal_insumo]],"")</f>
        <v/>
      </c>
    </row>
    <row r="8976" spans="1:13" x14ac:dyDescent="0.25">
      <c r="A8976" s="6">
        <v>101488</v>
      </c>
      <c r="B8976" s="126">
        <v>1</v>
      </c>
      <c r="C8976" s="133"/>
      <c r="D8976" s="134">
        <v>17515</v>
      </c>
      <c r="E8976" s="7" t="s">
        <v>383</v>
      </c>
      <c r="F8976" s="8" t="s">
        <v>197</v>
      </c>
      <c r="G8976" s="16">
        <f>IFERROR(VLOOKUP(Table1[[#This Row],[Codigo_insumo]],BD_Insumos!$B:$E,4),"")</f>
        <v>5.5275999999999996</v>
      </c>
      <c r="H8976" s="140">
        <v>0.2</v>
      </c>
      <c r="I8976" s="9"/>
      <c r="J8976" s="22">
        <f t="shared" si="140"/>
        <v>1.1055200000000001</v>
      </c>
      <c r="K8976" s="22" t="str">
        <f>IF(I8976&lt;&gt;"",SUMIF(Table1[Codigo_servico],A8976,Table1[Subtotal_insumo]),"")</f>
        <v/>
      </c>
      <c r="L8976" s="16">
        <f>IF(Table1[[#This Row],[Ordem_insumos]]&lt;&gt;0,VLOOKUP(Table1[[#This Row],[Codigo_servico]],Preencher_Orcamento!$B:$D,3,FALSE)*Table1[[#This Row],[Qtde_insumo]],"")</f>
        <v>0</v>
      </c>
      <c r="M8976" s="16">
        <f>IF(Table1[[#This Row],[Ordem_insumos]]&lt;&gt;0,VLOOKUP(Table1[[#This Row],[Codigo_servico]],Preencher_Orcamento!$B:$D,3,FALSE)*Table1[[#This Row],[Subtotal_insumo]],"")</f>
        <v>0</v>
      </c>
    </row>
    <row r="8977" spans="1:13" x14ac:dyDescent="0.25">
      <c r="A8977" s="6">
        <v>101488</v>
      </c>
      <c r="B8977" s="126">
        <v>2</v>
      </c>
      <c r="C8977" s="133"/>
      <c r="D8977" s="134">
        <v>2020</v>
      </c>
      <c r="E8977" s="7" t="s">
        <v>2188</v>
      </c>
      <c r="F8977" s="8" t="s">
        <v>2140</v>
      </c>
      <c r="G8977" s="16">
        <f>IFERROR(VLOOKUP(Table1[[#This Row],[Codigo_insumo]],BD_Insumos!$B:$E,4),"")</f>
        <v>15.860837164231068</v>
      </c>
      <c r="H8977" s="140">
        <v>1</v>
      </c>
      <c r="I8977" s="9"/>
      <c r="J8977" s="22">
        <f t="shared" si="140"/>
        <v>15.860837164231068</v>
      </c>
      <c r="K8977" s="22" t="str">
        <f>IF(I8977&lt;&gt;"",SUMIF(Table1[Codigo_servico],A8977,Table1[Subtotal_insumo]),"")</f>
        <v/>
      </c>
      <c r="L8977" s="16">
        <f>IF(Table1[[#This Row],[Ordem_insumos]]&lt;&gt;0,VLOOKUP(Table1[[#This Row],[Codigo_servico]],Preencher_Orcamento!$B:$D,3,FALSE)*Table1[[#This Row],[Qtde_insumo]],"")</f>
        <v>0</v>
      </c>
      <c r="M8977" s="16">
        <f>IF(Table1[[#This Row],[Ordem_insumos]]&lt;&gt;0,VLOOKUP(Table1[[#This Row],[Codigo_servico]],Preencher_Orcamento!$B:$D,3,FALSE)*Table1[[#This Row],[Subtotal_insumo]],"")</f>
        <v>0</v>
      </c>
    </row>
    <row r="8978" spans="1:13" x14ac:dyDescent="0.25">
      <c r="A8978" s="6">
        <v>101488</v>
      </c>
      <c r="B8978" s="126">
        <v>3</v>
      </c>
      <c r="C8978" s="133"/>
      <c r="D8978" s="134">
        <v>2099</v>
      </c>
      <c r="E8978" s="7" t="s">
        <v>2205</v>
      </c>
      <c r="F8978" s="8" t="s">
        <v>2140</v>
      </c>
      <c r="G8978" s="16">
        <f>IFERROR(VLOOKUP(Table1[[#This Row],[Codigo_insumo]],BD_Insumos!$B:$E,4),"")</f>
        <v>12.627877718847255</v>
      </c>
      <c r="H8978" s="140">
        <v>1.5</v>
      </c>
      <c r="I8978" s="9"/>
      <c r="J8978" s="22">
        <f t="shared" si="140"/>
        <v>18.941816578270881</v>
      </c>
      <c r="K8978" s="22" t="str">
        <f>IF(I8978&lt;&gt;"",SUMIF(Table1[Codigo_servico],A8978,Table1[Subtotal_insumo]),"")</f>
        <v/>
      </c>
      <c r="L8978" s="16">
        <f>IF(Table1[[#This Row],[Ordem_insumos]]&lt;&gt;0,VLOOKUP(Table1[[#This Row],[Codigo_servico]],Preencher_Orcamento!$B:$D,3,FALSE)*Table1[[#This Row],[Qtde_insumo]],"")</f>
        <v>0</v>
      </c>
      <c r="M8978" s="16">
        <f>IF(Table1[[#This Row],[Ordem_insumos]]&lt;&gt;0,VLOOKUP(Table1[[#This Row],[Codigo_servico]],Preencher_Orcamento!$B:$D,3,FALSE)*Table1[[#This Row],[Subtotal_insumo]],"")</f>
        <v>0</v>
      </c>
    </row>
    <row r="8979" spans="1:13" ht="26.25" x14ac:dyDescent="0.25">
      <c r="A8979" s="6">
        <v>101488</v>
      </c>
      <c r="B8979" s="126">
        <v>4</v>
      </c>
      <c r="C8979" s="133"/>
      <c r="D8979" s="134">
        <v>2016</v>
      </c>
      <c r="E8979" s="7" t="s">
        <v>2187</v>
      </c>
      <c r="F8979" s="8" t="s">
        <v>2140</v>
      </c>
      <c r="G8979" s="16">
        <f>IFERROR(VLOOKUP(Table1[[#This Row],[Codigo_insumo]],BD_Insumos!$B:$E,4),"")</f>
        <v>13.188618292508322</v>
      </c>
      <c r="H8979" s="140">
        <v>0.1</v>
      </c>
      <c r="I8979" s="9"/>
      <c r="J8979" s="22">
        <f t="shared" si="140"/>
        <v>1.3188618292508323</v>
      </c>
      <c r="K8979" s="22" t="str">
        <f>IF(I8979&lt;&gt;"",SUMIF(Table1[Codigo_servico],A8979,Table1[Subtotal_insumo]),"")</f>
        <v/>
      </c>
      <c r="L8979" s="16">
        <f>IF(Table1[[#This Row],[Ordem_insumos]]&lt;&gt;0,VLOOKUP(Table1[[#This Row],[Codigo_servico]],Preencher_Orcamento!$B:$D,3,FALSE)*Table1[[#This Row],[Qtde_insumo]],"")</f>
        <v>0</v>
      </c>
      <c r="M8979" s="16">
        <f>IF(Table1[[#This Row],[Ordem_insumos]]&lt;&gt;0,VLOOKUP(Table1[[#This Row],[Codigo_servico]],Preencher_Orcamento!$B:$D,3,FALSE)*Table1[[#This Row],[Subtotal_insumo]],"")</f>
        <v>0</v>
      </c>
    </row>
    <row r="8980" spans="1:13" x14ac:dyDescent="0.25">
      <c r="A8980" s="6">
        <v>101488</v>
      </c>
      <c r="B8980" s="126">
        <v>5</v>
      </c>
      <c r="C8980" s="133"/>
      <c r="D8980" s="134">
        <v>11021</v>
      </c>
      <c r="E8980" s="7" t="s">
        <v>175</v>
      </c>
      <c r="F8980" s="8" t="s">
        <v>170</v>
      </c>
      <c r="G8980" s="16">
        <f>IFERROR(VLOOKUP(Table1[[#This Row],[Codigo_insumo]],BD_Insumos!$B:$E,4),"")</f>
        <v>12.2156</v>
      </c>
      <c r="H8980" s="140">
        <v>0.33</v>
      </c>
      <c r="I8980" s="9"/>
      <c r="J8980" s="22">
        <f t="shared" si="140"/>
        <v>4.031148</v>
      </c>
      <c r="K8980" s="22" t="str">
        <f>IF(I8980&lt;&gt;"",SUMIF(Table1[Codigo_servico],A8980,Table1[Subtotal_insumo]),"")</f>
        <v/>
      </c>
      <c r="L8980" s="16">
        <f>IF(Table1[[#This Row],[Ordem_insumos]]&lt;&gt;0,VLOOKUP(Table1[[#This Row],[Codigo_servico]],Preencher_Orcamento!$B:$D,3,FALSE)*Table1[[#This Row],[Qtde_insumo]],"")</f>
        <v>0</v>
      </c>
      <c r="M8980" s="16">
        <f>IF(Table1[[#This Row],[Ordem_insumos]]&lt;&gt;0,VLOOKUP(Table1[[#This Row],[Codigo_servico]],Preencher_Orcamento!$B:$D,3,FALSE)*Table1[[#This Row],[Subtotal_insumo]],"")</f>
        <v>0</v>
      </c>
    </row>
    <row r="8981" spans="1:13" x14ac:dyDescent="0.25">
      <c r="A8981" s="6">
        <v>101488</v>
      </c>
      <c r="B8981" s="126">
        <v>6</v>
      </c>
      <c r="C8981" s="133"/>
      <c r="D8981" s="134">
        <v>11064</v>
      </c>
      <c r="E8981" s="7" t="s">
        <v>182</v>
      </c>
      <c r="F8981" s="8" t="s">
        <v>5</v>
      </c>
      <c r="G8981" s="16">
        <f>IFERROR(VLOOKUP(Table1[[#This Row],[Codigo_insumo]],BD_Insumos!$B:$E,4),"")</f>
        <v>0.58689999999999998</v>
      </c>
      <c r="H8981" s="140">
        <v>5</v>
      </c>
      <c r="I8981" s="9"/>
      <c r="J8981" s="22">
        <f t="shared" si="140"/>
        <v>2.9344999999999999</v>
      </c>
      <c r="K8981" s="22" t="str">
        <f>IF(I8981&lt;&gt;"",SUMIF(Table1[Codigo_servico],A8981,Table1[Subtotal_insumo]),"")</f>
        <v/>
      </c>
      <c r="L8981" s="16">
        <f>IF(Table1[[#This Row],[Ordem_insumos]]&lt;&gt;0,VLOOKUP(Table1[[#This Row],[Codigo_servico]],Preencher_Orcamento!$B:$D,3,FALSE)*Table1[[#This Row],[Qtde_insumo]],"")</f>
        <v>0</v>
      </c>
      <c r="M8981" s="16">
        <f>IF(Table1[[#This Row],[Ordem_insumos]]&lt;&gt;0,VLOOKUP(Table1[[#This Row],[Codigo_servico]],Preencher_Orcamento!$B:$D,3,FALSE)*Table1[[#This Row],[Subtotal_insumo]],"")</f>
        <v>0</v>
      </c>
    </row>
    <row r="8982" spans="1:13" ht="26.25" x14ac:dyDescent="0.25">
      <c r="A8982" s="6">
        <v>101488</v>
      </c>
      <c r="B8982" s="126">
        <v>7</v>
      </c>
      <c r="C8982" s="133"/>
      <c r="D8982" s="134">
        <v>39024</v>
      </c>
      <c r="E8982" s="7" t="s">
        <v>975</v>
      </c>
      <c r="F8982" s="8" t="s">
        <v>170</v>
      </c>
      <c r="G8982" s="18">
        <f>IFERROR(VLOOKUP(Table1[[#This Row],[Codigo_insumo]],BD_Insumos!$B:$E,4),"")</f>
        <v>3.7115999999999998</v>
      </c>
      <c r="H8982" s="140">
        <v>1.04</v>
      </c>
      <c r="I8982" s="9"/>
      <c r="J8982" s="23">
        <f t="shared" si="140"/>
        <v>3.8600639999999999</v>
      </c>
      <c r="K8982" s="22" t="str">
        <f>IF(I8982&lt;&gt;"",SUMIF(Table1[Codigo_servico],A8982,Table1[Subtotal_insumo]),"")</f>
        <v/>
      </c>
      <c r="L8982" s="18">
        <f>IF(Table1[[#This Row],[Ordem_insumos]]&lt;&gt;0,VLOOKUP(Table1[[#This Row],[Codigo_servico]],Preencher_Orcamento!$B:$D,3,FALSE)*Table1[[#This Row],[Qtde_insumo]],"")</f>
        <v>0</v>
      </c>
      <c r="M8982" s="18">
        <f>IF(Table1[[#This Row],[Ordem_insumos]]&lt;&gt;0,VLOOKUP(Table1[[#This Row],[Codigo_servico]],Preencher_Orcamento!$B:$D,3,FALSE)*Table1[[#This Row],[Subtotal_insumo]],"")</f>
        <v>0</v>
      </c>
    </row>
    <row r="8983" spans="1:13" x14ac:dyDescent="0.25">
      <c r="A8983" s="6">
        <v>101488</v>
      </c>
      <c r="B8983" s="126">
        <v>8</v>
      </c>
      <c r="C8983" s="133"/>
      <c r="D8983" s="134">
        <v>2015</v>
      </c>
      <c r="E8983" s="7" t="s">
        <v>2186</v>
      </c>
      <c r="F8983" s="8" t="s">
        <v>2140</v>
      </c>
      <c r="G8983" s="18">
        <f>IFERROR(VLOOKUP(Table1[[#This Row],[Codigo_insumo]],BD_Insumos!$B:$E,4),"")</f>
        <v>16.259414142106937</v>
      </c>
      <c r="H8983" s="140">
        <v>0.1</v>
      </c>
      <c r="I8983" s="9"/>
      <c r="J8983" s="23">
        <f t="shared" si="140"/>
        <v>1.6259414142106938</v>
      </c>
      <c r="K8983" s="22" t="str">
        <f>IF(I8983&lt;&gt;"",SUMIF(Table1[Codigo_servico],A8983,Table1[Subtotal_insumo]),"")</f>
        <v/>
      </c>
      <c r="L8983" s="18">
        <f>IF(Table1[[#This Row],[Ordem_insumos]]&lt;&gt;0,VLOOKUP(Table1[[#This Row],[Codigo_servico]],Preencher_Orcamento!$B:$D,3,FALSE)*Table1[[#This Row],[Qtde_insumo]],"")</f>
        <v>0</v>
      </c>
      <c r="M8983" s="18">
        <f>IF(Table1[[#This Row],[Ordem_insumos]]&lt;&gt;0,VLOOKUP(Table1[[#This Row],[Codigo_servico]],Preencher_Orcamento!$B:$D,3,FALSE)*Table1[[#This Row],[Subtotal_insumo]],"")</f>
        <v>0</v>
      </c>
    </row>
    <row r="8984" spans="1:13" x14ac:dyDescent="0.25">
      <c r="A8984" s="6">
        <v>101488</v>
      </c>
      <c r="B8984" s="126">
        <v>9</v>
      </c>
      <c r="C8984" s="133"/>
      <c r="D8984" s="134">
        <v>2014</v>
      </c>
      <c r="E8984" s="7" t="s">
        <v>2185</v>
      </c>
      <c r="F8984" s="8" t="s">
        <v>2140</v>
      </c>
      <c r="G8984" s="18">
        <f>IFERROR(VLOOKUP(Table1[[#This Row],[Codigo_insumo]],BD_Insumos!$B:$E,4),"")</f>
        <v>13.173665210544026</v>
      </c>
      <c r="H8984" s="140">
        <v>1.5</v>
      </c>
      <c r="I8984" s="9"/>
      <c r="J8984" s="23">
        <f t="shared" si="140"/>
        <v>19.760497815816038</v>
      </c>
      <c r="K8984" s="22" t="str">
        <f>IF(I8984&lt;&gt;"",SUMIF(Table1[Codigo_servico],A8984,Table1[Subtotal_insumo]),"")</f>
        <v/>
      </c>
      <c r="L8984" s="18">
        <f>IF(Table1[[#This Row],[Ordem_insumos]]&lt;&gt;0,VLOOKUP(Table1[[#This Row],[Codigo_servico]],Preencher_Orcamento!$B:$D,3,FALSE)*Table1[[#This Row],[Qtde_insumo]],"")</f>
        <v>0</v>
      </c>
      <c r="M8984" s="18">
        <f>IF(Table1[[#This Row],[Ordem_insumos]]&lt;&gt;0,VLOOKUP(Table1[[#This Row],[Codigo_servico]],Preencher_Orcamento!$B:$D,3,FALSE)*Table1[[#This Row],[Subtotal_insumo]],"")</f>
        <v>0</v>
      </c>
    </row>
    <row r="8985" spans="1:13" x14ac:dyDescent="0.25">
      <c r="A8985" s="6">
        <v>101488</v>
      </c>
      <c r="B8985" s="126">
        <v>10</v>
      </c>
      <c r="C8985" s="133"/>
      <c r="D8985" s="134">
        <v>2013</v>
      </c>
      <c r="E8985" s="7" t="s">
        <v>2184</v>
      </c>
      <c r="F8985" s="8" t="s">
        <v>2140</v>
      </c>
      <c r="G8985" s="18">
        <f>IFERROR(VLOOKUP(Table1[[#This Row],[Codigo_insumo]],BD_Insumos!$B:$E,4),"")</f>
        <v>15.756939025755017</v>
      </c>
      <c r="H8985" s="140">
        <v>1.5</v>
      </c>
      <c r="I8985" s="9"/>
      <c r="J8985" s="23">
        <f t="shared" si="140"/>
        <v>23.635408538632525</v>
      </c>
      <c r="K8985" s="22" t="str">
        <f>IF(I8985&lt;&gt;"",SUMIF(Table1[Codigo_servico],A8985,Table1[Subtotal_insumo]),"")</f>
        <v/>
      </c>
      <c r="L8985" s="18">
        <f>IF(Table1[[#This Row],[Ordem_insumos]]&lt;&gt;0,VLOOKUP(Table1[[#This Row],[Codigo_servico]],Preencher_Orcamento!$B:$D,3,FALSE)*Table1[[#This Row],[Qtde_insumo]],"")</f>
        <v>0</v>
      </c>
      <c r="M8985" s="18">
        <f>IF(Table1[[#This Row],[Ordem_insumos]]&lt;&gt;0,VLOOKUP(Table1[[#This Row],[Codigo_servico]],Preencher_Orcamento!$B:$D,3,FALSE)*Table1[[#This Row],[Subtotal_insumo]],"")</f>
        <v>0</v>
      </c>
    </row>
    <row r="8986" spans="1:13" x14ac:dyDescent="0.25">
      <c r="A8986" s="6">
        <v>101488</v>
      </c>
      <c r="B8986" s="126">
        <v>11</v>
      </c>
      <c r="C8986" s="133"/>
      <c r="D8986" s="134">
        <v>10607</v>
      </c>
      <c r="E8986" s="7" t="s">
        <v>117</v>
      </c>
      <c r="F8986" s="8" t="s">
        <v>58</v>
      </c>
      <c r="G8986" s="18">
        <f>IFERROR(VLOOKUP(Table1[[#This Row],[Codigo_insumo]],BD_Insumos!$B:$E,4),"")</f>
        <v>238.3956</v>
      </c>
      <c r="H8986" s="140">
        <v>0.04</v>
      </c>
      <c r="I8986" s="9"/>
      <c r="J8986" s="23">
        <f t="shared" si="140"/>
        <v>9.5358239999999999</v>
      </c>
      <c r="K8986" s="22" t="str">
        <f>IF(I8986&lt;&gt;"",SUMIF(Table1[Codigo_servico],A8986,Table1[Subtotal_insumo]),"")</f>
        <v/>
      </c>
      <c r="L8986" s="18">
        <f>IF(Table1[[#This Row],[Ordem_insumos]]&lt;&gt;0,VLOOKUP(Table1[[#This Row],[Codigo_servico]],Preencher_Orcamento!$B:$D,3,FALSE)*Table1[[#This Row],[Qtde_insumo]],"")</f>
        <v>0</v>
      </c>
      <c r="M8986" s="18">
        <f>IF(Table1[[#This Row],[Ordem_insumos]]&lt;&gt;0,VLOOKUP(Table1[[#This Row],[Codigo_servico]],Preencher_Orcamento!$B:$D,3,FALSE)*Table1[[#This Row],[Subtotal_insumo]],"")</f>
        <v>0</v>
      </c>
    </row>
    <row r="8987" spans="1:13" ht="39" x14ac:dyDescent="0.25">
      <c r="A8987" s="6">
        <v>101488</v>
      </c>
      <c r="B8987" s="126">
        <v>12</v>
      </c>
      <c r="C8987" s="133"/>
      <c r="D8987" s="134">
        <v>11530</v>
      </c>
      <c r="E8987" s="7" t="s">
        <v>218</v>
      </c>
      <c r="F8987" s="8" t="s">
        <v>170</v>
      </c>
      <c r="G8987" s="18">
        <f>IFERROR(VLOOKUP(Table1[[#This Row],[Codigo_insumo]],BD_Insumos!$B:$E,4),"")</f>
        <v>4.4467999999999996</v>
      </c>
      <c r="H8987" s="140">
        <v>1.05</v>
      </c>
      <c r="I8987" s="9"/>
      <c r="J8987" s="23">
        <f t="shared" si="140"/>
        <v>4.6691399999999996</v>
      </c>
      <c r="K8987" s="22" t="str">
        <f>IF(I8987&lt;&gt;"",SUMIF(Table1[Codigo_servico],A8987,Table1[Subtotal_insumo]),"")</f>
        <v/>
      </c>
      <c r="L8987" s="18">
        <f>IF(Table1[[#This Row],[Ordem_insumos]]&lt;&gt;0,VLOOKUP(Table1[[#This Row],[Codigo_servico]],Preencher_Orcamento!$B:$D,3,FALSE)*Table1[[#This Row],[Qtde_insumo]],"")</f>
        <v>0</v>
      </c>
      <c r="M8987" s="18">
        <f>IF(Table1[[#This Row],[Ordem_insumos]]&lt;&gt;0,VLOOKUP(Table1[[#This Row],[Codigo_servico]],Preencher_Orcamento!$B:$D,3,FALSE)*Table1[[#This Row],[Subtotal_insumo]],"")</f>
        <v>0</v>
      </c>
    </row>
    <row r="8988" spans="1:13" x14ac:dyDescent="0.25">
      <c r="A8988" s="6">
        <v>101488</v>
      </c>
      <c r="B8988" s="126">
        <v>13</v>
      </c>
      <c r="C8988" s="133"/>
      <c r="D8988" s="134">
        <v>11001</v>
      </c>
      <c r="E8988" s="7" t="s">
        <v>167</v>
      </c>
      <c r="F8988" s="8" t="s">
        <v>168</v>
      </c>
      <c r="G8988" s="18">
        <f>IFERROR(VLOOKUP(Table1[[#This Row],[Codigo_insumo]],BD_Insumos!$B:$E,4),"")</f>
        <v>6.4767000000000001</v>
      </c>
      <c r="H8988" s="140">
        <v>0.1</v>
      </c>
      <c r="I8988" s="9"/>
      <c r="J8988" s="23">
        <f t="shared" si="140"/>
        <v>0.64767000000000008</v>
      </c>
      <c r="K8988" s="22" t="str">
        <f>IF(I8988&lt;&gt;"",SUMIF(Table1[Codigo_servico],A8988,Table1[Subtotal_insumo]),"")</f>
        <v/>
      </c>
      <c r="L8988" s="18">
        <f>IF(Table1[[#This Row],[Ordem_insumos]]&lt;&gt;0,VLOOKUP(Table1[[#This Row],[Codigo_servico]],Preencher_Orcamento!$B:$D,3,FALSE)*Table1[[#This Row],[Qtde_insumo]],"")</f>
        <v>0</v>
      </c>
      <c r="M8988" s="18">
        <f>IF(Table1[[#This Row],[Ordem_insumos]]&lt;&gt;0,VLOOKUP(Table1[[#This Row],[Codigo_servico]],Preencher_Orcamento!$B:$D,3,FALSE)*Table1[[#This Row],[Subtotal_insumo]],"")</f>
        <v>0</v>
      </c>
    </row>
    <row r="8989" spans="1:13" x14ac:dyDescent="0.25">
      <c r="A8989" s="3">
        <v>101489</v>
      </c>
      <c r="B8989" s="125">
        <v>0</v>
      </c>
      <c r="C8989" s="131" t="s">
        <v>4077</v>
      </c>
      <c r="D8989" s="132"/>
      <c r="E8989" s="4"/>
      <c r="F8989" s="4"/>
      <c r="G8989" s="17" t="str">
        <f>IFERROR(VLOOKUP(Table1[[#This Row],[Codigo_insumo]],BD_Insumos!$B:$E,4),"")</f>
        <v/>
      </c>
      <c r="H8989" s="139"/>
      <c r="I8989" s="5" t="s">
        <v>170</v>
      </c>
      <c r="J8989" s="20" t="str">
        <f t="shared" si="140"/>
        <v/>
      </c>
      <c r="K8989" s="21">
        <f>IF(I8989&lt;&gt;"",SUMIF(Table1[Codigo_servico],A8989,Table1[Subtotal_insumo]),"")</f>
        <v>110.31118534041202</v>
      </c>
      <c r="L8989" s="17" t="str">
        <f>IF(Table1[[#This Row],[Ordem_insumos]]&lt;&gt;0,VLOOKUP(Table1[[#This Row],[Codigo_servico]],Preencher_Orcamento!$B:$D,3,FALSE)*Table1[[#This Row],[Qtde_insumo]],"")</f>
        <v/>
      </c>
      <c r="M8989" s="17" t="str">
        <f>IF(Table1[[#This Row],[Ordem_insumos]]&lt;&gt;0,VLOOKUP(Table1[[#This Row],[Codigo_servico]],Preencher_Orcamento!$B:$D,3,FALSE)*Table1[[#This Row],[Subtotal_insumo]],"")</f>
        <v/>
      </c>
    </row>
    <row r="8990" spans="1:13" ht="26.25" x14ac:dyDescent="0.25">
      <c r="A8990" s="6">
        <v>101489</v>
      </c>
      <c r="B8990" s="126">
        <v>1</v>
      </c>
      <c r="C8990" s="133"/>
      <c r="D8990" s="134">
        <v>2016</v>
      </c>
      <c r="E8990" s="7" t="s">
        <v>2187</v>
      </c>
      <c r="F8990" s="8" t="s">
        <v>2140</v>
      </c>
      <c r="G8990" s="16">
        <f>IFERROR(VLOOKUP(Table1[[#This Row],[Codigo_insumo]],BD_Insumos!$B:$E,4),"")</f>
        <v>13.188618292508322</v>
      </c>
      <c r="H8990" s="140">
        <v>0.1</v>
      </c>
      <c r="I8990" s="9"/>
      <c r="J8990" s="22">
        <f t="shared" si="140"/>
        <v>1.3188618292508323</v>
      </c>
      <c r="K8990" s="22" t="str">
        <f>IF(I8990&lt;&gt;"",SUMIF(Table1[Codigo_servico],A8990,Table1[Subtotal_insumo]),"")</f>
        <v/>
      </c>
      <c r="L8990" s="16">
        <f>IF(Table1[[#This Row],[Ordem_insumos]]&lt;&gt;0,VLOOKUP(Table1[[#This Row],[Codigo_servico]],Preencher_Orcamento!$B:$D,3,FALSE)*Table1[[#This Row],[Qtde_insumo]],"")</f>
        <v>0</v>
      </c>
      <c r="M8990" s="16">
        <f>IF(Table1[[#This Row],[Ordem_insumos]]&lt;&gt;0,VLOOKUP(Table1[[#This Row],[Codigo_servico]],Preencher_Orcamento!$B:$D,3,FALSE)*Table1[[#This Row],[Subtotal_insumo]],"")</f>
        <v>0</v>
      </c>
    </row>
    <row r="8991" spans="1:13" x14ac:dyDescent="0.25">
      <c r="A8991" s="6">
        <v>101489</v>
      </c>
      <c r="B8991" s="126">
        <v>2</v>
      </c>
      <c r="C8991" s="133"/>
      <c r="D8991" s="134">
        <v>10607</v>
      </c>
      <c r="E8991" s="7" t="s">
        <v>117</v>
      </c>
      <c r="F8991" s="8" t="s">
        <v>58</v>
      </c>
      <c r="G8991" s="16">
        <f>IFERROR(VLOOKUP(Table1[[#This Row],[Codigo_insumo]],BD_Insumos!$B:$E,4),"")</f>
        <v>238.3956</v>
      </c>
      <c r="H8991" s="140">
        <v>0.05</v>
      </c>
      <c r="I8991" s="9"/>
      <c r="J8991" s="22">
        <f t="shared" si="140"/>
        <v>11.919780000000001</v>
      </c>
      <c r="K8991" s="22" t="str">
        <f>IF(I8991&lt;&gt;"",SUMIF(Table1[Codigo_servico],A8991,Table1[Subtotal_insumo]),"")</f>
        <v/>
      </c>
      <c r="L8991" s="16">
        <f>IF(Table1[[#This Row],[Ordem_insumos]]&lt;&gt;0,VLOOKUP(Table1[[#This Row],[Codigo_servico]],Preencher_Orcamento!$B:$D,3,FALSE)*Table1[[#This Row],[Qtde_insumo]],"")</f>
        <v>0</v>
      </c>
      <c r="M8991" s="16">
        <f>IF(Table1[[#This Row],[Ordem_insumos]]&lt;&gt;0,VLOOKUP(Table1[[#This Row],[Codigo_servico]],Preencher_Orcamento!$B:$D,3,FALSE)*Table1[[#This Row],[Subtotal_insumo]],"")</f>
        <v>0</v>
      </c>
    </row>
    <row r="8992" spans="1:13" x14ac:dyDescent="0.25">
      <c r="A8992" s="6">
        <v>101489</v>
      </c>
      <c r="B8992" s="126">
        <v>3</v>
      </c>
      <c r="C8992" s="133"/>
      <c r="D8992" s="134">
        <v>2014</v>
      </c>
      <c r="E8992" s="7" t="s">
        <v>2185</v>
      </c>
      <c r="F8992" s="8" t="s">
        <v>2140</v>
      </c>
      <c r="G8992" s="16">
        <f>IFERROR(VLOOKUP(Table1[[#This Row],[Codigo_insumo]],BD_Insumos!$B:$E,4),"")</f>
        <v>13.173665210544026</v>
      </c>
      <c r="H8992" s="140">
        <v>1.5</v>
      </c>
      <c r="I8992" s="9"/>
      <c r="J8992" s="22">
        <f t="shared" si="140"/>
        <v>19.760497815816038</v>
      </c>
      <c r="K8992" s="22" t="str">
        <f>IF(I8992&lt;&gt;"",SUMIF(Table1[Codigo_servico],A8992,Table1[Subtotal_insumo]),"")</f>
        <v/>
      </c>
      <c r="L8992" s="16">
        <f>IF(Table1[[#This Row],[Ordem_insumos]]&lt;&gt;0,VLOOKUP(Table1[[#This Row],[Codigo_servico]],Preencher_Orcamento!$B:$D,3,FALSE)*Table1[[#This Row],[Qtde_insumo]],"")</f>
        <v>0</v>
      </c>
      <c r="M8992" s="16">
        <f>IF(Table1[[#This Row],[Ordem_insumos]]&lt;&gt;0,VLOOKUP(Table1[[#This Row],[Codigo_servico]],Preencher_Orcamento!$B:$D,3,FALSE)*Table1[[#This Row],[Subtotal_insumo]],"")</f>
        <v>0</v>
      </c>
    </row>
    <row r="8993" spans="1:13" x14ac:dyDescent="0.25">
      <c r="A8993" s="6">
        <v>101489</v>
      </c>
      <c r="B8993" s="126">
        <v>4</v>
      </c>
      <c r="C8993" s="133"/>
      <c r="D8993" s="134">
        <v>11001</v>
      </c>
      <c r="E8993" s="7" t="s">
        <v>167</v>
      </c>
      <c r="F8993" s="8" t="s">
        <v>168</v>
      </c>
      <c r="G8993" s="16">
        <f>IFERROR(VLOOKUP(Table1[[#This Row],[Codigo_insumo]],BD_Insumos!$B:$E,4),"")</f>
        <v>6.4767000000000001</v>
      </c>
      <c r="H8993" s="140">
        <v>0.1</v>
      </c>
      <c r="I8993" s="9"/>
      <c r="J8993" s="22">
        <f t="shared" si="140"/>
        <v>0.64767000000000008</v>
      </c>
      <c r="K8993" s="22" t="str">
        <f>IF(I8993&lt;&gt;"",SUMIF(Table1[Codigo_servico],A8993,Table1[Subtotal_insumo]),"")</f>
        <v/>
      </c>
      <c r="L8993" s="16">
        <f>IF(Table1[[#This Row],[Ordem_insumos]]&lt;&gt;0,VLOOKUP(Table1[[#This Row],[Codigo_servico]],Preencher_Orcamento!$B:$D,3,FALSE)*Table1[[#This Row],[Qtde_insumo]],"")</f>
        <v>0</v>
      </c>
      <c r="M8993" s="16">
        <f>IF(Table1[[#This Row],[Ordem_insumos]]&lt;&gt;0,VLOOKUP(Table1[[#This Row],[Codigo_servico]],Preencher_Orcamento!$B:$D,3,FALSE)*Table1[[#This Row],[Subtotal_insumo]],"")</f>
        <v>0</v>
      </c>
    </row>
    <row r="8994" spans="1:13" x14ac:dyDescent="0.25">
      <c r="A8994" s="6">
        <v>101489</v>
      </c>
      <c r="B8994" s="126">
        <v>5</v>
      </c>
      <c r="C8994" s="133"/>
      <c r="D8994" s="134">
        <v>11064</v>
      </c>
      <c r="E8994" s="7" t="s">
        <v>182</v>
      </c>
      <c r="F8994" s="8" t="s">
        <v>5</v>
      </c>
      <c r="G8994" s="16">
        <f>IFERROR(VLOOKUP(Table1[[#This Row],[Codigo_insumo]],BD_Insumos!$B:$E,4),"")</f>
        <v>0.58689999999999998</v>
      </c>
      <c r="H8994" s="140">
        <v>5</v>
      </c>
      <c r="I8994" s="9"/>
      <c r="J8994" s="22">
        <f t="shared" si="140"/>
        <v>2.9344999999999999</v>
      </c>
      <c r="K8994" s="22" t="str">
        <f>IF(I8994&lt;&gt;"",SUMIF(Table1[Codigo_servico],A8994,Table1[Subtotal_insumo]),"")</f>
        <v/>
      </c>
      <c r="L8994" s="16">
        <f>IF(Table1[[#This Row],[Ordem_insumos]]&lt;&gt;0,VLOOKUP(Table1[[#This Row],[Codigo_servico]],Preencher_Orcamento!$B:$D,3,FALSE)*Table1[[#This Row],[Qtde_insumo]],"")</f>
        <v>0</v>
      </c>
      <c r="M8994" s="16">
        <f>IF(Table1[[#This Row],[Ordem_insumos]]&lt;&gt;0,VLOOKUP(Table1[[#This Row],[Codigo_servico]],Preencher_Orcamento!$B:$D,3,FALSE)*Table1[[#This Row],[Subtotal_insumo]],"")</f>
        <v>0</v>
      </c>
    </row>
    <row r="8995" spans="1:13" x14ac:dyDescent="0.25">
      <c r="A8995" s="6">
        <v>101489</v>
      </c>
      <c r="B8995" s="126">
        <v>6</v>
      </c>
      <c r="C8995" s="133"/>
      <c r="D8995" s="134">
        <v>2020</v>
      </c>
      <c r="E8995" s="7" t="s">
        <v>2188</v>
      </c>
      <c r="F8995" s="8" t="s">
        <v>2140</v>
      </c>
      <c r="G8995" s="16">
        <f>IFERROR(VLOOKUP(Table1[[#This Row],[Codigo_insumo]],BD_Insumos!$B:$E,4),"")</f>
        <v>15.860837164231068</v>
      </c>
      <c r="H8995" s="140">
        <v>1</v>
      </c>
      <c r="I8995" s="9"/>
      <c r="J8995" s="22">
        <f t="shared" si="140"/>
        <v>15.860837164231068</v>
      </c>
      <c r="K8995" s="22" t="str">
        <f>IF(I8995&lt;&gt;"",SUMIF(Table1[Codigo_servico],A8995,Table1[Subtotal_insumo]),"")</f>
        <v/>
      </c>
      <c r="L8995" s="16">
        <f>IF(Table1[[#This Row],[Ordem_insumos]]&lt;&gt;0,VLOOKUP(Table1[[#This Row],[Codigo_servico]],Preencher_Orcamento!$B:$D,3,FALSE)*Table1[[#This Row],[Qtde_insumo]],"")</f>
        <v>0</v>
      </c>
      <c r="M8995" s="16">
        <f>IF(Table1[[#This Row],[Ordem_insumos]]&lt;&gt;0,VLOOKUP(Table1[[#This Row],[Codigo_servico]],Preencher_Orcamento!$B:$D,3,FALSE)*Table1[[#This Row],[Subtotal_insumo]],"")</f>
        <v>0</v>
      </c>
    </row>
    <row r="8996" spans="1:13" x14ac:dyDescent="0.25">
      <c r="A8996" s="6">
        <v>101489</v>
      </c>
      <c r="B8996" s="126">
        <v>7</v>
      </c>
      <c r="C8996" s="133"/>
      <c r="D8996" s="134">
        <v>2013</v>
      </c>
      <c r="E8996" s="7" t="s">
        <v>2184</v>
      </c>
      <c r="F8996" s="8" t="s">
        <v>2140</v>
      </c>
      <c r="G8996" s="18">
        <f>IFERROR(VLOOKUP(Table1[[#This Row],[Codigo_insumo]],BD_Insumos!$B:$E,4),"")</f>
        <v>15.756939025755017</v>
      </c>
      <c r="H8996" s="140">
        <v>1.5</v>
      </c>
      <c r="I8996" s="9"/>
      <c r="J8996" s="23">
        <f t="shared" si="140"/>
        <v>23.635408538632525</v>
      </c>
      <c r="K8996" s="22" t="str">
        <f>IF(I8996&lt;&gt;"",SUMIF(Table1[Codigo_servico],A8996,Table1[Subtotal_insumo]),"")</f>
        <v/>
      </c>
      <c r="L8996" s="18">
        <f>IF(Table1[[#This Row],[Ordem_insumos]]&lt;&gt;0,VLOOKUP(Table1[[#This Row],[Codigo_servico]],Preencher_Orcamento!$B:$D,3,FALSE)*Table1[[#This Row],[Qtde_insumo]],"")</f>
        <v>0</v>
      </c>
      <c r="M8996" s="18">
        <f>IF(Table1[[#This Row],[Ordem_insumos]]&lt;&gt;0,VLOOKUP(Table1[[#This Row],[Codigo_servico]],Preencher_Orcamento!$B:$D,3,FALSE)*Table1[[#This Row],[Subtotal_insumo]],"")</f>
        <v>0</v>
      </c>
    </row>
    <row r="8997" spans="1:13" ht="26.25" x14ac:dyDescent="0.25">
      <c r="A8997" s="6">
        <v>101489</v>
      </c>
      <c r="B8997" s="126">
        <v>8</v>
      </c>
      <c r="C8997" s="133"/>
      <c r="D8997" s="134">
        <v>39024</v>
      </c>
      <c r="E8997" s="7" t="s">
        <v>975</v>
      </c>
      <c r="F8997" s="8" t="s">
        <v>170</v>
      </c>
      <c r="G8997" s="18">
        <f>IFERROR(VLOOKUP(Table1[[#This Row],[Codigo_insumo]],BD_Insumos!$B:$E,4),"")</f>
        <v>3.7115999999999998</v>
      </c>
      <c r="H8997" s="140">
        <v>1.04</v>
      </c>
      <c r="I8997" s="9"/>
      <c r="J8997" s="23">
        <f t="shared" si="140"/>
        <v>3.8600639999999999</v>
      </c>
      <c r="K8997" s="22" t="str">
        <f>IF(I8997&lt;&gt;"",SUMIF(Table1[Codigo_servico],A8997,Table1[Subtotal_insumo]),"")</f>
        <v/>
      </c>
      <c r="L8997" s="18">
        <f>IF(Table1[[#This Row],[Ordem_insumos]]&lt;&gt;0,VLOOKUP(Table1[[#This Row],[Codigo_servico]],Preencher_Orcamento!$B:$D,3,FALSE)*Table1[[#This Row],[Qtde_insumo]],"")</f>
        <v>0</v>
      </c>
      <c r="M8997" s="18">
        <f>IF(Table1[[#This Row],[Ordem_insumos]]&lt;&gt;0,VLOOKUP(Table1[[#This Row],[Codigo_servico]],Preencher_Orcamento!$B:$D,3,FALSE)*Table1[[#This Row],[Subtotal_insumo]],"")</f>
        <v>0</v>
      </c>
    </row>
    <row r="8998" spans="1:13" x14ac:dyDescent="0.25">
      <c r="A8998" s="6">
        <v>101489</v>
      </c>
      <c r="B8998" s="126">
        <v>9</v>
      </c>
      <c r="C8998" s="133"/>
      <c r="D8998" s="134">
        <v>2099</v>
      </c>
      <c r="E8998" s="7" t="s">
        <v>2205</v>
      </c>
      <c r="F8998" s="8" t="s">
        <v>2140</v>
      </c>
      <c r="G8998" s="18">
        <f>IFERROR(VLOOKUP(Table1[[#This Row],[Codigo_insumo]],BD_Insumos!$B:$E,4),"")</f>
        <v>12.627877718847255</v>
      </c>
      <c r="H8998" s="140">
        <v>1.5</v>
      </c>
      <c r="I8998" s="9"/>
      <c r="J8998" s="23">
        <f t="shared" si="140"/>
        <v>18.941816578270881</v>
      </c>
      <c r="K8998" s="22" t="str">
        <f>IF(I8998&lt;&gt;"",SUMIF(Table1[Codigo_servico],A8998,Table1[Subtotal_insumo]),"")</f>
        <v/>
      </c>
      <c r="L8998" s="18">
        <f>IF(Table1[[#This Row],[Ordem_insumos]]&lt;&gt;0,VLOOKUP(Table1[[#This Row],[Codigo_servico]],Preencher_Orcamento!$B:$D,3,FALSE)*Table1[[#This Row],[Qtde_insumo]],"")</f>
        <v>0</v>
      </c>
      <c r="M8998" s="18">
        <f>IF(Table1[[#This Row],[Ordem_insumos]]&lt;&gt;0,VLOOKUP(Table1[[#This Row],[Codigo_servico]],Preencher_Orcamento!$B:$D,3,FALSE)*Table1[[#This Row],[Subtotal_insumo]],"")</f>
        <v>0</v>
      </c>
    </row>
    <row r="8999" spans="1:13" ht="39" x14ac:dyDescent="0.25">
      <c r="A8999" s="6">
        <v>101489</v>
      </c>
      <c r="B8999" s="126">
        <v>10</v>
      </c>
      <c r="C8999" s="133"/>
      <c r="D8999" s="134">
        <v>11530</v>
      </c>
      <c r="E8999" s="7" t="s">
        <v>218</v>
      </c>
      <c r="F8999" s="8" t="s">
        <v>170</v>
      </c>
      <c r="G8999" s="18">
        <f>IFERROR(VLOOKUP(Table1[[#This Row],[Codigo_insumo]],BD_Insumos!$B:$E,4),"")</f>
        <v>4.4467999999999996</v>
      </c>
      <c r="H8999" s="140">
        <v>1.05</v>
      </c>
      <c r="I8999" s="9"/>
      <c r="J8999" s="23">
        <f t="shared" si="140"/>
        <v>4.6691399999999996</v>
      </c>
      <c r="K8999" s="22" t="str">
        <f>IF(I8999&lt;&gt;"",SUMIF(Table1[Codigo_servico],A8999,Table1[Subtotal_insumo]),"")</f>
        <v/>
      </c>
      <c r="L8999" s="18">
        <f>IF(Table1[[#This Row],[Ordem_insumos]]&lt;&gt;0,VLOOKUP(Table1[[#This Row],[Codigo_servico]],Preencher_Orcamento!$B:$D,3,FALSE)*Table1[[#This Row],[Qtde_insumo]],"")</f>
        <v>0</v>
      </c>
      <c r="M8999" s="18">
        <f>IF(Table1[[#This Row],[Ordem_insumos]]&lt;&gt;0,VLOOKUP(Table1[[#This Row],[Codigo_servico]],Preencher_Orcamento!$B:$D,3,FALSE)*Table1[[#This Row],[Subtotal_insumo]],"")</f>
        <v>0</v>
      </c>
    </row>
    <row r="9000" spans="1:13" x14ac:dyDescent="0.25">
      <c r="A9000" s="6">
        <v>101489</v>
      </c>
      <c r="B9000" s="126">
        <v>11</v>
      </c>
      <c r="C9000" s="133"/>
      <c r="D9000" s="134">
        <v>11021</v>
      </c>
      <c r="E9000" s="7" t="s">
        <v>175</v>
      </c>
      <c r="F9000" s="8" t="s">
        <v>170</v>
      </c>
      <c r="G9000" s="18">
        <f>IFERROR(VLOOKUP(Table1[[#This Row],[Codigo_insumo]],BD_Insumos!$B:$E,4),"")</f>
        <v>12.2156</v>
      </c>
      <c r="H9000" s="140">
        <v>0.33</v>
      </c>
      <c r="I9000" s="9"/>
      <c r="J9000" s="23">
        <f t="shared" si="140"/>
        <v>4.031148</v>
      </c>
      <c r="K9000" s="22" t="str">
        <f>IF(I9000&lt;&gt;"",SUMIF(Table1[Codigo_servico],A9000,Table1[Subtotal_insumo]),"")</f>
        <v/>
      </c>
      <c r="L9000" s="18">
        <f>IF(Table1[[#This Row],[Ordem_insumos]]&lt;&gt;0,VLOOKUP(Table1[[#This Row],[Codigo_servico]],Preencher_Orcamento!$B:$D,3,FALSE)*Table1[[#This Row],[Qtde_insumo]],"")</f>
        <v>0</v>
      </c>
      <c r="M9000" s="18">
        <f>IF(Table1[[#This Row],[Ordem_insumos]]&lt;&gt;0,VLOOKUP(Table1[[#This Row],[Codigo_servico]],Preencher_Orcamento!$B:$D,3,FALSE)*Table1[[#This Row],[Subtotal_insumo]],"")</f>
        <v>0</v>
      </c>
    </row>
    <row r="9001" spans="1:13" x14ac:dyDescent="0.25">
      <c r="A9001" s="6">
        <v>101489</v>
      </c>
      <c r="B9001" s="126">
        <v>12</v>
      </c>
      <c r="C9001" s="133"/>
      <c r="D9001" s="134">
        <v>17515</v>
      </c>
      <c r="E9001" s="7" t="s">
        <v>383</v>
      </c>
      <c r="F9001" s="8" t="s">
        <v>197</v>
      </c>
      <c r="G9001" s="18">
        <f>IFERROR(VLOOKUP(Table1[[#This Row],[Codigo_insumo]],BD_Insumos!$B:$E,4),"")</f>
        <v>5.5275999999999996</v>
      </c>
      <c r="H9001" s="140">
        <v>0.2</v>
      </c>
      <c r="I9001" s="9"/>
      <c r="J9001" s="23">
        <f t="shared" si="140"/>
        <v>1.1055200000000001</v>
      </c>
      <c r="K9001" s="22" t="str">
        <f>IF(I9001&lt;&gt;"",SUMIF(Table1[Codigo_servico],A9001,Table1[Subtotal_insumo]),"")</f>
        <v/>
      </c>
      <c r="L9001" s="18">
        <f>IF(Table1[[#This Row],[Ordem_insumos]]&lt;&gt;0,VLOOKUP(Table1[[#This Row],[Codigo_servico]],Preencher_Orcamento!$B:$D,3,FALSE)*Table1[[#This Row],[Qtde_insumo]],"")</f>
        <v>0</v>
      </c>
      <c r="M9001" s="18">
        <f>IF(Table1[[#This Row],[Ordem_insumos]]&lt;&gt;0,VLOOKUP(Table1[[#This Row],[Codigo_servico]],Preencher_Orcamento!$B:$D,3,FALSE)*Table1[[#This Row],[Subtotal_insumo]],"")</f>
        <v>0</v>
      </c>
    </row>
    <row r="9002" spans="1:13" x14ac:dyDescent="0.25">
      <c r="A9002" s="6">
        <v>101489</v>
      </c>
      <c r="B9002" s="126">
        <v>13</v>
      </c>
      <c r="C9002" s="133"/>
      <c r="D9002" s="134">
        <v>2015</v>
      </c>
      <c r="E9002" s="7" t="s">
        <v>2186</v>
      </c>
      <c r="F9002" s="8" t="s">
        <v>2140</v>
      </c>
      <c r="G9002" s="18">
        <f>IFERROR(VLOOKUP(Table1[[#This Row],[Codigo_insumo]],BD_Insumos!$B:$E,4),"")</f>
        <v>16.259414142106937</v>
      </c>
      <c r="H9002" s="140">
        <v>0.1</v>
      </c>
      <c r="I9002" s="9"/>
      <c r="J9002" s="23">
        <f t="shared" si="140"/>
        <v>1.6259414142106938</v>
      </c>
      <c r="K9002" s="22" t="str">
        <f>IF(I9002&lt;&gt;"",SUMIF(Table1[Codigo_servico],A9002,Table1[Subtotal_insumo]),"")</f>
        <v/>
      </c>
      <c r="L9002" s="18">
        <f>IF(Table1[[#This Row],[Ordem_insumos]]&lt;&gt;0,VLOOKUP(Table1[[#This Row],[Codigo_servico]],Preencher_Orcamento!$B:$D,3,FALSE)*Table1[[#This Row],[Qtde_insumo]],"")</f>
        <v>0</v>
      </c>
      <c r="M9002" s="18">
        <f>IF(Table1[[#This Row],[Ordem_insumos]]&lt;&gt;0,VLOOKUP(Table1[[#This Row],[Codigo_servico]],Preencher_Orcamento!$B:$D,3,FALSE)*Table1[[#This Row],[Subtotal_insumo]],"")</f>
        <v>0</v>
      </c>
    </row>
    <row r="9003" spans="1:13" x14ac:dyDescent="0.25">
      <c r="A9003" s="3">
        <v>101491</v>
      </c>
      <c r="B9003" s="125">
        <v>0</v>
      </c>
      <c r="C9003" s="131" t="s">
        <v>4078</v>
      </c>
      <c r="D9003" s="132"/>
      <c r="E9003" s="4"/>
      <c r="F9003" s="4"/>
      <c r="G9003" s="17" t="str">
        <f>IFERROR(VLOOKUP(Table1[[#This Row],[Codigo_insumo]],BD_Insumos!$B:$E,4),"")</f>
        <v/>
      </c>
      <c r="H9003" s="139"/>
      <c r="I9003" s="5" t="s">
        <v>457</v>
      </c>
      <c r="J9003" s="20" t="str">
        <f t="shared" si="140"/>
        <v/>
      </c>
      <c r="K9003" s="21">
        <f>IF(I9003&lt;&gt;"",SUMIF(Table1[Codigo_servico],A9003,Table1[Subtotal_insumo]),"")</f>
        <v>76.144967929129777</v>
      </c>
      <c r="L9003" s="17" t="str">
        <f>IF(Table1[[#This Row],[Ordem_insumos]]&lt;&gt;0,VLOOKUP(Table1[[#This Row],[Codigo_servico]],Preencher_Orcamento!$B:$D,3,FALSE)*Table1[[#This Row],[Qtde_insumo]],"")</f>
        <v/>
      </c>
      <c r="M9003" s="17" t="str">
        <f>IF(Table1[[#This Row],[Ordem_insumos]]&lt;&gt;0,VLOOKUP(Table1[[#This Row],[Codigo_servico]],Preencher_Orcamento!$B:$D,3,FALSE)*Table1[[#This Row],[Subtotal_insumo]],"")</f>
        <v/>
      </c>
    </row>
    <row r="9004" spans="1:13" x14ac:dyDescent="0.25">
      <c r="A9004" s="6">
        <v>101491</v>
      </c>
      <c r="B9004" s="126">
        <v>1</v>
      </c>
      <c r="C9004" s="133"/>
      <c r="D9004" s="134">
        <v>2050</v>
      </c>
      <c r="E9004" s="7" t="s">
        <v>2196</v>
      </c>
      <c r="F9004" s="8" t="s">
        <v>2140</v>
      </c>
      <c r="G9004" s="16">
        <f>IFERROR(VLOOKUP(Table1[[#This Row],[Codigo_insumo]],BD_Insumos!$B:$E,4),"")</f>
        <v>16.714194083227913</v>
      </c>
      <c r="H9004" s="140">
        <v>0.35</v>
      </c>
      <c r="I9004" s="9"/>
      <c r="J9004" s="22">
        <f t="shared" si="140"/>
        <v>5.849967929129769</v>
      </c>
      <c r="K9004" s="22" t="str">
        <f>IF(I9004&lt;&gt;"",SUMIF(Table1[Codigo_servico],A9004,Table1[Subtotal_insumo]),"")</f>
        <v/>
      </c>
      <c r="L9004" s="16">
        <f>IF(Table1[[#This Row],[Ordem_insumos]]&lt;&gt;0,VLOOKUP(Table1[[#This Row],[Codigo_servico]],Preencher_Orcamento!$B:$D,3,FALSE)*Table1[[#This Row],[Qtde_insumo]],"")</f>
        <v>0.7</v>
      </c>
      <c r="M9004" s="16">
        <f>IF(Table1[[#This Row],[Ordem_insumos]]&lt;&gt;0,VLOOKUP(Table1[[#This Row],[Codigo_servico]],Preencher_Orcamento!$B:$D,3,FALSE)*Table1[[#This Row],[Subtotal_insumo]],"")</f>
        <v>11.699935858259538</v>
      </c>
    </row>
    <row r="9005" spans="1:13" ht="26.25" x14ac:dyDescent="0.25">
      <c r="A9005" s="6">
        <v>101491</v>
      </c>
      <c r="B9005" s="126">
        <v>2</v>
      </c>
      <c r="C9005" s="133"/>
      <c r="D9005" s="134">
        <v>76896</v>
      </c>
      <c r="E9005" s="7" t="s">
        <v>1927</v>
      </c>
      <c r="F9005" s="8" t="s">
        <v>457</v>
      </c>
      <c r="G9005" s="18">
        <f>IFERROR(VLOOKUP(Table1[[#This Row],[Codigo_insumo]],BD_Insumos!$B:$E,4),"")</f>
        <v>70.295000000000002</v>
      </c>
      <c r="H9005" s="140">
        <v>1</v>
      </c>
      <c r="I9005" s="9"/>
      <c r="J9005" s="23">
        <f t="shared" si="140"/>
        <v>70.295000000000002</v>
      </c>
      <c r="K9005" s="22" t="str">
        <f>IF(I9005&lt;&gt;"",SUMIF(Table1[Codigo_servico],A9005,Table1[Subtotal_insumo]),"")</f>
        <v/>
      </c>
      <c r="L9005" s="18">
        <f>IF(Table1[[#This Row],[Ordem_insumos]]&lt;&gt;0,VLOOKUP(Table1[[#This Row],[Codigo_servico]],Preencher_Orcamento!$B:$D,3,FALSE)*Table1[[#This Row],[Qtde_insumo]],"")</f>
        <v>2</v>
      </c>
      <c r="M9005" s="18">
        <f>IF(Table1[[#This Row],[Ordem_insumos]]&lt;&gt;0,VLOOKUP(Table1[[#This Row],[Codigo_servico]],Preencher_Orcamento!$B:$D,3,FALSE)*Table1[[#This Row],[Subtotal_insumo]],"")</f>
        <v>140.59</v>
      </c>
    </row>
    <row r="9006" spans="1:13" x14ac:dyDescent="0.25">
      <c r="A9006" s="3">
        <v>101497</v>
      </c>
      <c r="B9006" s="125">
        <v>0</v>
      </c>
      <c r="C9006" s="131" t="s">
        <v>4079</v>
      </c>
      <c r="D9006" s="132"/>
      <c r="E9006" s="4"/>
      <c r="F9006" s="4"/>
      <c r="G9006" s="17" t="str">
        <f>IFERROR(VLOOKUP(Table1[[#This Row],[Codigo_insumo]],BD_Insumos!$B:$E,4),"")</f>
        <v/>
      </c>
      <c r="H9006" s="139"/>
      <c r="I9006" s="5" t="s">
        <v>457</v>
      </c>
      <c r="J9006" s="20" t="str">
        <f t="shared" si="140"/>
        <v/>
      </c>
      <c r="K9006" s="21">
        <f>IF(I9006&lt;&gt;"",SUMIF(Table1[Codigo_servico],A9006,Table1[Subtotal_insumo]),"")</f>
        <v>54.466267929129771</v>
      </c>
      <c r="L9006" s="17" t="str">
        <f>IF(Table1[[#This Row],[Ordem_insumos]]&lt;&gt;0,VLOOKUP(Table1[[#This Row],[Codigo_servico]],Preencher_Orcamento!$B:$D,3,FALSE)*Table1[[#This Row],[Qtde_insumo]],"")</f>
        <v/>
      </c>
      <c r="M9006" s="17" t="str">
        <f>IF(Table1[[#This Row],[Ordem_insumos]]&lt;&gt;0,VLOOKUP(Table1[[#This Row],[Codigo_servico]],Preencher_Orcamento!$B:$D,3,FALSE)*Table1[[#This Row],[Subtotal_insumo]],"")</f>
        <v/>
      </c>
    </row>
    <row r="9007" spans="1:13" x14ac:dyDescent="0.25">
      <c r="A9007" s="6">
        <v>101497</v>
      </c>
      <c r="B9007" s="126">
        <v>1</v>
      </c>
      <c r="C9007" s="133"/>
      <c r="D9007" s="134">
        <v>76890</v>
      </c>
      <c r="E9007" s="7" t="s">
        <v>1926</v>
      </c>
      <c r="F9007" s="8" t="s">
        <v>457</v>
      </c>
      <c r="G9007" s="16">
        <f>IFERROR(VLOOKUP(Table1[[#This Row],[Codigo_insumo]],BD_Insumos!$B:$E,4),"")</f>
        <v>48.616300000000003</v>
      </c>
      <c r="H9007" s="140">
        <v>1</v>
      </c>
      <c r="I9007" s="9"/>
      <c r="J9007" s="22">
        <f t="shared" si="140"/>
        <v>48.616300000000003</v>
      </c>
      <c r="K9007" s="22" t="str">
        <f>IF(I9007&lt;&gt;"",SUMIF(Table1[Codigo_servico],A9007,Table1[Subtotal_insumo]),"")</f>
        <v/>
      </c>
      <c r="L9007" s="16">
        <f>IF(Table1[[#This Row],[Ordem_insumos]]&lt;&gt;0,VLOOKUP(Table1[[#This Row],[Codigo_servico]],Preencher_Orcamento!$B:$D,3,FALSE)*Table1[[#This Row],[Qtde_insumo]],"")</f>
        <v>4</v>
      </c>
      <c r="M9007" s="16">
        <f>IF(Table1[[#This Row],[Ordem_insumos]]&lt;&gt;0,VLOOKUP(Table1[[#This Row],[Codigo_servico]],Preencher_Orcamento!$B:$D,3,FALSE)*Table1[[#This Row],[Subtotal_insumo]],"")</f>
        <v>194.46520000000001</v>
      </c>
    </row>
    <row r="9008" spans="1:13" x14ac:dyDescent="0.25">
      <c r="A9008" s="6">
        <v>101497</v>
      </c>
      <c r="B9008" s="126">
        <v>2</v>
      </c>
      <c r="C9008" s="133"/>
      <c r="D9008" s="134">
        <v>2050</v>
      </c>
      <c r="E9008" s="7" t="s">
        <v>2196</v>
      </c>
      <c r="F9008" s="8" t="s">
        <v>2140</v>
      </c>
      <c r="G9008" s="18">
        <f>IFERROR(VLOOKUP(Table1[[#This Row],[Codigo_insumo]],BD_Insumos!$B:$E,4),"")</f>
        <v>16.714194083227913</v>
      </c>
      <c r="H9008" s="140">
        <v>0.35</v>
      </c>
      <c r="I9008" s="9"/>
      <c r="J9008" s="23">
        <f t="shared" si="140"/>
        <v>5.849967929129769</v>
      </c>
      <c r="K9008" s="22" t="str">
        <f>IF(I9008&lt;&gt;"",SUMIF(Table1[Codigo_servico],A9008,Table1[Subtotal_insumo]),"")</f>
        <v/>
      </c>
      <c r="L9008" s="18">
        <f>IF(Table1[[#This Row],[Ordem_insumos]]&lt;&gt;0,VLOOKUP(Table1[[#This Row],[Codigo_servico]],Preencher_Orcamento!$B:$D,3,FALSE)*Table1[[#This Row],[Qtde_insumo]],"")</f>
        <v>1.4</v>
      </c>
      <c r="M9008" s="18">
        <f>IF(Table1[[#This Row],[Ordem_insumos]]&lt;&gt;0,VLOOKUP(Table1[[#This Row],[Codigo_servico]],Preencher_Orcamento!$B:$D,3,FALSE)*Table1[[#This Row],[Subtotal_insumo]],"")</f>
        <v>23.399871716519076</v>
      </c>
    </row>
    <row r="9009" spans="1:13" x14ac:dyDescent="0.25">
      <c r="A9009" s="3">
        <v>105001</v>
      </c>
      <c r="B9009" s="125">
        <v>0</v>
      </c>
      <c r="C9009" s="131" t="s">
        <v>4080</v>
      </c>
      <c r="D9009" s="132"/>
      <c r="E9009" s="4"/>
      <c r="F9009" s="4"/>
      <c r="G9009" s="17" t="str">
        <f>IFERROR(VLOOKUP(Table1[[#This Row],[Codigo_insumo]],BD_Insumos!$B:$E,4),"")</f>
        <v/>
      </c>
      <c r="H9009" s="139"/>
      <c r="I9009" s="5" t="s">
        <v>5</v>
      </c>
      <c r="J9009" s="20" t="str">
        <f t="shared" si="140"/>
        <v/>
      </c>
      <c r="K9009" s="21">
        <f>IF(I9009&lt;&gt;"",SUMIF(Table1[Codigo_servico],A9009,Table1[Subtotal_insumo]),"")</f>
        <v>3.8712755770286127</v>
      </c>
      <c r="L9009" s="17" t="str">
        <f>IF(Table1[[#This Row],[Ordem_insumos]]&lt;&gt;0,VLOOKUP(Table1[[#This Row],[Codigo_servico]],Preencher_Orcamento!$B:$D,3,FALSE)*Table1[[#This Row],[Qtde_insumo]],"")</f>
        <v/>
      </c>
      <c r="M9009" s="17" t="str">
        <f>IF(Table1[[#This Row],[Ordem_insumos]]&lt;&gt;0,VLOOKUP(Table1[[#This Row],[Codigo_servico]],Preencher_Orcamento!$B:$D,3,FALSE)*Table1[[#This Row],[Subtotal_insumo]],"")</f>
        <v/>
      </c>
    </row>
    <row r="9010" spans="1:13" x14ac:dyDescent="0.25">
      <c r="A9010" s="6">
        <v>105001</v>
      </c>
      <c r="B9010" s="126">
        <v>1</v>
      </c>
      <c r="C9010" s="133"/>
      <c r="D9010" s="134">
        <v>2036</v>
      </c>
      <c r="E9010" s="7" t="s">
        <v>2191</v>
      </c>
      <c r="F9010" s="8" t="s">
        <v>2140</v>
      </c>
      <c r="G9010" s="16">
        <f>IFERROR(VLOOKUP(Table1[[#This Row],[Codigo_insumo]],BD_Insumos!$B:$E,4),"")</f>
        <v>12.90425192342871</v>
      </c>
      <c r="H9010" s="140">
        <v>0.3</v>
      </c>
      <c r="I9010" s="9"/>
      <c r="J9010" s="22">
        <f t="shared" si="140"/>
        <v>3.8712755770286127</v>
      </c>
      <c r="K9010" s="22" t="str">
        <f>IF(I9010&lt;&gt;"",SUMIF(Table1[Codigo_servico],A9010,Table1[Subtotal_insumo]),"")</f>
        <v/>
      </c>
      <c r="L9010" s="16">
        <f>IF(Table1[[#This Row],[Ordem_insumos]]&lt;&gt;0,VLOOKUP(Table1[[#This Row],[Codigo_servico]],Preencher_Orcamento!$B:$D,3,FALSE)*Table1[[#This Row],[Qtde_insumo]],"")</f>
        <v>0</v>
      </c>
      <c r="M9010" s="16">
        <f>IF(Table1[[#This Row],[Ordem_insumos]]&lt;&gt;0,VLOOKUP(Table1[[#This Row],[Codigo_servico]],Preencher_Orcamento!$B:$D,3,FALSE)*Table1[[#This Row],[Subtotal_insumo]],"")</f>
        <v>0</v>
      </c>
    </row>
    <row r="9011" spans="1:13" x14ac:dyDescent="0.25">
      <c r="A9011" s="3">
        <v>105002</v>
      </c>
      <c r="B9011" s="125">
        <v>0</v>
      </c>
      <c r="C9011" s="131" t="s">
        <v>4081</v>
      </c>
      <c r="D9011" s="132"/>
      <c r="E9011" s="4"/>
      <c r="F9011" s="4"/>
      <c r="G9011" s="17" t="str">
        <f>IFERROR(VLOOKUP(Table1[[#This Row],[Codigo_insumo]],BD_Insumos!$B:$E,4),"")</f>
        <v/>
      </c>
      <c r="H9011" s="139"/>
      <c r="I9011" s="5" t="s">
        <v>5</v>
      </c>
      <c r="J9011" s="20" t="str">
        <f t="shared" si="140"/>
        <v/>
      </c>
      <c r="K9011" s="21">
        <f>IF(I9011&lt;&gt;"",SUMIF(Table1[Codigo_servico],A9011,Table1[Subtotal_insumo]),"")</f>
        <v>6.4521259617143549</v>
      </c>
      <c r="L9011" s="17" t="str">
        <f>IF(Table1[[#This Row],[Ordem_insumos]]&lt;&gt;0,VLOOKUP(Table1[[#This Row],[Codigo_servico]],Preencher_Orcamento!$B:$D,3,FALSE)*Table1[[#This Row],[Qtde_insumo]],"")</f>
        <v/>
      </c>
      <c r="M9011" s="17" t="str">
        <f>IF(Table1[[#This Row],[Ordem_insumos]]&lt;&gt;0,VLOOKUP(Table1[[#This Row],[Codigo_servico]],Preencher_Orcamento!$B:$D,3,FALSE)*Table1[[#This Row],[Subtotal_insumo]],"")</f>
        <v/>
      </c>
    </row>
    <row r="9012" spans="1:13" x14ac:dyDescent="0.25">
      <c r="A9012" s="6">
        <v>105002</v>
      </c>
      <c r="B9012" s="126">
        <v>1</v>
      </c>
      <c r="C9012" s="133"/>
      <c r="D9012" s="134">
        <v>2036</v>
      </c>
      <c r="E9012" s="7" t="s">
        <v>2191</v>
      </c>
      <c r="F9012" s="8" t="s">
        <v>2140</v>
      </c>
      <c r="G9012" s="16">
        <f>IFERROR(VLOOKUP(Table1[[#This Row],[Codigo_insumo]],BD_Insumos!$B:$E,4),"")</f>
        <v>12.90425192342871</v>
      </c>
      <c r="H9012" s="140">
        <v>0.5</v>
      </c>
      <c r="I9012" s="9"/>
      <c r="J9012" s="22">
        <f t="shared" si="140"/>
        <v>6.4521259617143549</v>
      </c>
      <c r="K9012" s="22" t="str">
        <f>IF(I9012&lt;&gt;"",SUMIF(Table1[Codigo_servico],A9012,Table1[Subtotal_insumo]),"")</f>
        <v/>
      </c>
      <c r="L9012" s="16">
        <f>IF(Table1[[#This Row],[Ordem_insumos]]&lt;&gt;0,VLOOKUP(Table1[[#This Row],[Codigo_servico]],Preencher_Orcamento!$B:$D,3,FALSE)*Table1[[#This Row],[Qtde_insumo]],"")</f>
        <v>0</v>
      </c>
      <c r="M9012" s="16">
        <f>IF(Table1[[#This Row],[Ordem_insumos]]&lt;&gt;0,VLOOKUP(Table1[[#This Row],[Codigo_servico]],Preencher_Orcamento!$B:$D,3,FALSE)*Table1[[#This Row],[Subtotal_insumo]],"")</f>
        <v>0</v>
      </c>
    </row>
    <row r="9013" spans="1:13" x14ac:dyDescent="0.25">
      <c r="A9013" s="3">
        <v>105003</v>
      </c>
      <c r="B9013" s="125">
        <v>0</v>
      </c>
      <c r="C9013" s="131" t="s">
        <v>4082</v>
      </c>
      <c r="D9013" s="132"/>
      <c r="E9013" s="4"/>
      <c r="F9013" s="4"/>
      <c r="G9013" s="17" t="str">
        <f>IFERROR(VLOOKUP(Table1[[#This Row],[Codigo_insumo]],BD_Insumos!$B:$E,4),"")</f>
        <v/>
      </c>
      <c r="H9013" s="139"/>
      <c r="I9013" s="5" t="s">
        <v>5</v>
      </c>
      <c r="J9013" s="20" t="str">
        <f t="shared" si="140"/>
        <v/>
      </c>
      <c r="K9013" s="21">
        <f>IF(I9013&lt;&gt;"",SUMIF(Table1[Codigo_servico],A9013,Table1[Subtotal_insumo]),"")</f>
        <v>3.2260629808571775</v>
      </c>
      <c r="L9013" s="17" t="str">
        <f>IF(Table1[[#This Row],[Ordem_insumos]]&lt;&gt;0,VLOOKUP(Table1[[#This Row],[Codigo_servico]],Preencher_Orcamento!$B:$D,3,FALSE)*Table1[[#This Row],[Qtde_insumo]],"")</f>
        <v/>
      </c>
      <c r="M9013" s="17" t="str">
        <f>IF(Table1[[#This Row],[Ordem_insumos]]&lt;&gt;0,VLOOKUP(Table1[[#This Row],[Codigo_servico]],Preencher_Orcamento!$B:$D,3,FALSE)*Table1[[#This Row],[Subtotal_insumo]],"")</f>
        <v/>
      </c>
    </row>
    <row r="9014" spans="1:13" x14ac:dyDescent="0.25">
      <c r="A9014" s="6">
        <v>105003</v>
      </c>
      <c r="B9014" s="126">
        <v>1</v>
      </c>
      <c r="C9014" s="133"/>
      <c r="D9014" s="134">
        <v>2036</v>
      </c>
      <c r="E9014" s="7" t="s">
        <v>2191</v>
      </c>
      <c r="F9014" s="8" t="s">
        <v>2140</v>
      </c>
      <c r="G9014" s="16">
        <f>IFERROR(VLOOKUP(Table1[[#This Row],[Codigo_insumo]],BD_Insumos!$B:$E,4),"")</f>
        <v>12.90425192342871</v>
      </c>
      <c r="H9014" s="140">
        <v>0.25</v>
      </c>
      <c r="I9014" s="9"/>
      <c r="J9014" s="22">
        <f t="shared" si="140"/>
        <v>3.2260629808571775</v>
      </c>
      <c r="K9014" s="22" t="str">
        <f>IF(I9014&lt;&gt;"",SUMIF(Table1[Codigo_servico],A9014,Table1[Subtotal_insumo]),"")</f>
        <v/>
      </c>
      <c r="L9014" s="16">
        <f>IF(Table1[[#This Row],[Ordem_insumos]]&lt;&gt;0,VLOOKUP(Table1[[#This Row],[Codigo_servico]],Preencher_Orcamento!$B:$D,3,FALSE)*Table1[[#This Row],[Qtde_insumo]],"")</f>
        <v>0</v>
      </c>
      <c r="M9014" s="16">
        <f>IF(Table1[[#This Row],[Ordem_insumos]]&lt;&gt;0,VLOOKUP(Table1[[#This Row],[Codigo_servico]],Preencher_Orcamento!$B:$D,3,FALSE)*Table1[[#This Row],[Subtotal_insumo]],"")</f>
        <v>0</v>
      </c>
    </row>
    <row r="9015" spans="1:13" x14ac:dyDescent="0.25">
      <c r="A9015" s="3">
        <v>105004</v>
      </c>
      <c r="B9015" s="125">
        <v>0</v>
      </c>
      <c r="C9015" s="131" t="s">
        <v>4083</v>
      </c>
      <c r="D9015" s="132"/>
      <c r="E9015" s="4"/>
      <c r="F9015" s="4"/>
      <c r="G9015" s="17" t="str">
        <f>IFERROR(VLOOKUP(Table1[[#This Row],[Codigo_insumo]],BD_Insumos!$B:$E,4),"")</f>
        <v/>
      </c>
      <c r="H9015" s="139"/>
      <c r="I9015" s="5" t="s">
        <v>5</v>
      </c>
      <c r="J9015" s="20" t="str">
        <f t="shared" si="140"/>
        <v/>
      </c>
      <c r="K9015" s="21">
        <f>IF(I9015&lt;&gt;"",SUMIF(Table1[Codigo_servico],A9015,Table1[Subtotal_insumo]),"")</f>
        <v>5.8069133655429193</v>
      </c>
      <c r="L9015" s="17" t="str">
        <f>IF(Table1[[#This Row],[Ordem_insumos]]&lt;&gt;0,VLOOKUP(Table1[[#This Row],[Codigo_servico]],Preencher_Orcamento!$B:$D,3,FALSE)*Table1[[#This Row],[Qtde_insumo]],"")</f>
        <v/>
      </c>
      <c r="M9015" s="17" t="str">
        <f>IF(Table1[[#This Row],[Ordem_insumos]]&lt;&gt;0,VLOOKUP(Table1[[#This Row],[Codigo_servico]],Preencher_Orcamento!$B:$D,3,FALSE)*Table1[[#This Row],[Subtotal_insumo]],"")</f>
        <v/>
      </c>
    </row>
    <row r="9016" spans="1:13" x14ac:dyDescent="0.25">
      <c r="A9016" s="6">
        <v>105004</v>
      </c>
      <c r="B9016" s="126">
        <v>1</v>
      </c>
      <c r="C9016" s="133"/>
      <c r="D9016" s="134">
        <v>2036</v>
      </c>
      <c r="E9016" s="7" t="s">
        <v>2191</v>
      </c>
      <c r="F9016" s="8" t="s">
        <v>2140</v>
      </c>
      <c r="G9016" s="16">
        <f>IFERROR(VLOOKUP(Table1[[#This Row],[Codigo_insumo]],BD_Insumos!$B:$E,4),"")</f>
        <v>12.90425192342871</v>
      </c>
      <c r="H9016" s="140">
        <v>0.45</v>
      </c>
      <c r="I9016" s="9"/>
      <c r="J9016" s="22">
        <f t="shared" si="140"/>
        <v>5.8069133655429193</v>
      </c>
      <c r="K9016" s="22" t="str">
        <f>IF(I9016&lt;&gt;"",SUMIF(Table1[Codigo_servico],A9016,Table1[Subtotal_insumo]),"")</f>
        <v/>
      </c>
      <c r="L9016" s="16">
        <f>IF(Table1[[#This Row],[Ordem_insumos]]&lt;&gt;0,VLOOKUP(Table1[[#This Row],[Codigo_servico]],Preencher_Orcamento!$B:$D,3,FALSE)*Table1[[#This Row],[Qtde_insumo]],"")</f>
        <v>0</v>
      </c>
      <c r="M9016" s="16">
        <f>IF(Table1[[#This Row],[Ordem_insumos]]&lt;&gt;0,VLOOKUP(Table1[[#This Row],[Codigo_servico]],Preencher_Orcamento!$B:$D,3,FALSE)*Table1[[#This Row],[Subtotal_insumo]],"")</f>
        <v>0</v>
      </c>
    </row>
    <row r="9017" spans="1:13" x14ac:dyDescent="0.25">
      <c r="A9017" s="3">
        <v>105005</v>
      </c>
      <c r="B9017" s="125">
        <v>0</v>
      </c>
      <c r="C9017" s="131" t="s">
        <v>4084</v>
      </c>
      <c r="D9017" s="132"/>
      <c r="E9017" s="4"/>
      <c r="F9017" s="4"/>
      <c r="G9017" s="17" t="str">
        <f>IFERROR(VLOOKUP(Table1[[#This Row],[Codigo_insumo]],BD_Insumos!$B:$E,4),"")</f>
        <v/>
      </c>
      <c r="H9017" s="139"/>
      <c r="I9017" s="5" t="s">
        <v>5</v>
      </c>
      <c r="J9017" s="20" t="str">
        <f t="shared" si="140"/>
        <v/>
      </c>
      <c r="K9017" s="21">
        <f>IF(I9017&lt;&gt;"",SUMIF(Table1[Codigo_servico],A9017,Table1[Subtotal_insumo]),"")</f>
        <v>3.8712755770286127</v>
      </c>
      <c r="L9017" s="17" t="str">
        <f>IF(Table1[[#This Row],[Ordem_insumos]]&lt;&gt;0,VLOOKUP(Table1[[#This Row],[Codigo_servico]],Preencher_Orcamento!$B:$D,3,FALSE)*Table1[[#This Row],[Qtde_insumo]],"")</f>
        <v/>
      </c>
      <c r="M9017" s="17" t="str">
        <f>IF(Table1[[#This Row],[Ordem_insumos]]&lt;&gt;0,VLOOKUP(Table1[[#This Row],[Codigo_servico]],Preencher_Orcamento!$B:$D,3,FALSE)*Table1[[#This Row],[Subtotal_insumo]],"")</f>
        <v/>
      </c>
    </row>
    <row r="9018" spans="1:13" x14ac:dyDescent="0.25">
      <c r="A9018" s="6">
        <v>105005</v>
      </c>
      <c r="B9018" s="126">
        <v>1</v>
      </c>
      <c r="C9018" s="133"/>
      <c r="D9018" s="134">
        <v>2036</v>
      </c>
      <c r="E9018" s="7" t="s">
        <v>2191</v>
      </c>
      <c r="F9018" s="8" t="s">
        <v>2140</v>
      </c>
      <c r="G9018" s="16">
        <f>IFERROR(VLOOKUP(Table1[[#This Row],[Codigo_insumo]],BD_Insumos!$B:$E,4),"")</f>
        <v>12.90425192342871</v>
      </c>
      <c r="H9018" s="140">
        <v>0.3</v>
      </c>
      <c r="I9018" s="9"/>
      <c r="J9018" s="22">
        <f t="shared" si="140"/>
        <v>3.8712755770286127</v>
      </c>
      <c r="K9018" s="22" t="str">
        <f>IF(I9018&lt;&gt;"",SUMIF(Table1[Codigo_servico],A9018,Table1[Subtotal_insumo]),"")</f>
        <v/>
      </c>
      <c r="L9018" s="16">
        <f>IF(Table1[[#This Row],[Ordem_insumos]]&lt;&gt;0,VLOOKUP(Table1[[#This Row],[Codigo_servico]],Preencher_Orcamento!$B:$D,3,FALSE)*Table1[[#This Row],[Qtde_insumo]],"")</f>
        <v>0</v>
      </c>
      <c r="M9018" s="16">
        <f>IF(Table1[[#This Row],[Ordem_insumos]]&lt;&gt;0,VLOOKUP(Table1[[#This Row],[Codigo_servico]],Preencher_Orcamento!$B:$D,3,FALSE)*Table1[[#This Row],[Subtotal_insumo]],"")</f>
        <v>0</v>
      </c>
    </row>
    <row r="9019" spans="1:13" x14ac:dyDescent="0.25">
      <c r="A9019" s="3">
        <v>105018</v>
      </c>
      <c r="B9019" s="125">
        <v>0</v>
      </c>
      <c r="C9019" s="131" t="s">
        <v>4085</v>
      </c>
      <c r="D9019" s="132"/>
      <c r="E9019" s="4"/>
      <c r="F9019" s="4"/>
      <c r="G9019" s="17" t="str">
        <f>IFERROR(VLOOKUP(Table1[[#This Row],[Codigo_insumo]],BD_Insumos!$B:$E,4),"")</f>
        <v/>
      </c>
      <c r="H9019" s="139"/>
      <c r="I9019" s="5" t="s">
        <v>457</v>
      </c>
      <c r="J9019" s="20" t="str">
        <f t="shared" si="140"/>
        <v/>
      </c>
      <c r="K9019" s="21">
        <f>IF(I9019&lt;&gt;"",SUMIF(Table1[Codigo_servico],A9019,Table1[Subtotal_insumo]),"")</f>
        <v>3.2260629808571775</v>
      </c>
      <c r="L9019" s="17" t="str">
        <f>IF(Table1[[#This Row],[Ordem_insumos]]&lt;&gt;0,VLOOKUP(Table1[[#This Row],[Codigo_servico]],Preencher_Orcamento!$B:$D,3,FALSE)*Table1[[#This Row],[Qtde_insumo]],"")</f>
        <v/>
      </c>
      <c r="M9019" s="17" t="str">
        <f>IF(Table1[[#This Row],[Ordem_insumos]]&lt;&gt;0,VLOOKUP(Table1[[#This Row],[Codigo_servico]],Preencher_Orcamento!$B:$D,3,FALSE)*Table1[[#This Row],[Subtotal_insumo]],"")</f>
        <v/>
      </c>
    </row>
    <row r="9020" spans="1:13" x14ac:dyDescent="0.25">
      <c r="A9020" s="6">
        <v>105018</v>
      </c>
      <c r="B9020" s="126">
        <v>1</v>
      </c>
      <c r="C9020" s="133"/>
      <c r="D9020" s="134">
        <v>2036</v>
      </c>
      <c r="E9020" s="7" t="s">
        <v>2191</v>
      </c>
      <c r="F9020" s="8" t="s">
        <v>2140</v>
      </c>
      <c r="G9020" s="16">
        <f>IFERROR(VLOOKUP(Table1[[#This Row],[Codigo_insumo]],BD_Insumos!$B:$E,4),"")</f>
        <v>12.90425192342871</v>
      </c>
      <c r="H9020" s="140">
        <v>0.25</v>
      </c>
      <c r="I9020" s="9"/>
      <c r="J9020" s="22">
        <f t="shared" si="140"/>
        <v>3.2260629808571775</v>
      </c>
      <c r="K9020" s="22" t="str">
        <f>IF(I9020&lt;&gt;"",SUMIF(Table1[Codigo_servico],A9020,Table1[Subtotal_insumo]),"")</f>
        <v/>
      </c>
      <c r="L9020" s="16">
        <f>IF(Table1[[#This Row],[Ordem_insumos]]&lt;&gt;0,VLOOKUP(Table1[[#This Row],[Codigo_servico]],Preencher_Orcamento!$B:$D,3,FALSE)*Table1[[#This Row],[Qtde_insumo]],"")</f>
        <v>0</v>
      </c>
      <c r="M9020" s="16">
        <f>IF(Table1[[#This Row],[Ordem_insumos]]&lt;&gt;0,VLOOKUP(Table1[[#This Row],[Codigo_servico]],Preencher_Orcamento!$B:$D,3,FALSE)*Table1[[#This Row],[Subtotal_insumo]],"")</f>
        <v>0</v>
      </c>
    </row>
    <row r="9021" spans="1:13" x14ac:dyDescent="0.25">
      <c r="A9021" s="3">
        <v>105032</v>
      </c>
      <c r="B9021" s="125">
        <v>0</v>
      </c>
      <c r="C9021" s="131" t="s">
        <v>4086</v>
      </c>
      <c r="D9021" s="132"/>
      <c r="E9021" s="4"/>
      <c r="F9021" s="4"/>
      <c r="G9021" s="17" t="str">
        <f>IFERROR(VLOOKUP(Table1[[#This Row],[Codigo_insumo]],BD_Insumos!$B:$E,4),"")</f>
        <v/>
      </c>
      <c r="H9021" s="139"/>
      <c r="I9021" s="5" t="s">
        <v>5</v>
      </c>
      <c r="J9021" s="20" t="str">
        <f t="shared" si="140"/>
        <v/>
      </c>
      <c r="K9021" s="21">
        <f>IF(I9021&lt;&gt;"",SUMIF(Table1[Codigo_servico],A9021,Table1[Subtotal_insumo]),"")</f>
        <v>2.9679779423886035</v>
      </c>
      <c r="L9021" s="17" t="str">
        <f>IF(Table1[[#This Row],[Ordem_insumos]]&lt;&gt;0,VLOOKUP(Table1[[#This Row],[Codigo_servico]],Preencher_Orcamento!$B:$D,3,FALSE)*Table1[[#This Row],[Qtde_insumo]],"")</f>
        <v/>
      </c>
      <c r="M9021" s="17" t="str">
        <f>IF(Table1[[#This Row],[Ordem_insumos]]&lt;&gt;0,VLOOKUP(Table1[[#This Row],[Codigo_servico]],Preencher_Orcamento!$B:$D,3,FALSE)*Table1[[#This Row],[Subtotal_insumo]],"")</f>
        <v/>
      </c>
    </row>
    <row r="9022" spans="1:13" x14ac:dyDescent="0.25">
      <c r="A9022" s="6">
        <v>105032</v>
      </c>
      <c r="B9022" s="126">
        <v>1</v>
      </c>
      <c r="C9022" s="133"/>
      <c r="D9022" s="134">
        <v>2036</v>
      </c>
      <c r="E9022" s="7" t="s">
        <v>2191</v>
      </c>
      <c r="F9022" s="8" t="s">
        <v>2140</v>
      </c>
      <c r="G9022" s="16">
        <f>IFERROR(VLOOKUP(Table1[[#This Row],[Codigo_insumo]],BD_Insumos!$B:$E,4),"")</f>
        <v>12.90425192342871</v>
      </c>
      <c r="H9022" s="140">
        <v>0.23</v>
      </c>
      <c r="I9022" s="9"/>
      <c r="J9022" s="22">
        <f t="shared" si="140"/>
        <v>2.9679779423886035</v>
      </c>
      <c r="K9022" s="22" t="str">
        <f>IF(I9022&lt;&gt;"",SUMIF(Table1[Codigo_servico],A9022,Table1[Subtotal_insumo]),"")</f>
        <v/>
      </c>
      <c r="L9022" s="16">
        <f>IF(Table1[[#This Row],[Ordem_insumos]]&lt;&gt;0,VLOOKUP(Table1[[#This Row],[Codigo_servico]],Preencher_Orcamento!$B:$D,3,FALSE)*Table1[[#This Row],[Qtde_insumo]],"")</f>
        <v>0</v>
      </c>
      <c r="M9022" s="16">
        <f>IF(Table1[[#This Row],[Ordem_insumos]]&lt;&gt;0,VLOOKUP(Table1[[#This Row],[Codigo_servico]],Preencher_Orcamento!$B:$D,3,FALSE)*Table1[[#This Row],[Subtotal_insumo]],"")</f>
        <v>0</v>
      </c>
    </row>
    <row r="9023" spans="1:13" x14ac:dyDescent="0.25">
      <c r="A9023" s="3">
        <v>105033</v>
      </c>
      <c r="B9023" s="125">
        <v>0</v>
      </c>
      <c r="C9023" s="131" t="s">
        <v>4087</v>
      </c>
      <c r="D9023" s="132"/>
      <c r="E9023" s="4"/>
      <c r="F9023" s="4"/>
      <c r="G9023" s="17" t="str">
        <f>IFERROR(VLOOKUP(Table1[[#This Row],[Codigo_insumo]],BD_Insumos!$B:$E,4),"")</f>
        <v/>
      </c>
      <c r="H9023" s="139"/>
      <c r="I9023" s="5" t="s">
        <v>5</v>
      </c>
      <c r="J9023" s="20" t="str">
        <f t="shared" si="140"/>
        <v/>
      </c>
      <c r="K9023" s="21">
        <f>IF(I9023&lt;&gt;"",SUMIF(Table1[Codigo_servico],A9023,Table1[Subtotal_insumo]),"")</f>
        <v>1.9356377885143063</v>
      </c>
      <c r="L9023" s="17" t="str">
        <f>IF(Table1[[#This Row],[Ordem_insumos]]&lt;&gt;0,VLOOKUP(Table1[[#This Row],[Codigo_servico]],Preencher_Orcamento!$B:$D,3,FALSE)*Table1[[#This Row],[Qtde_insumo]],"")</f>
        <v/>
      </c>
      <c r="M9023" s="17" t="str">
        <f>IF(Table1[[#This Row],[Ordem_insumos]]&lt;&gt;0,VLOOKUP(Table1[[#This Row],[Codigo_servico]],Preencher_Orcamento!$B:$D,3,FALSE)*Table1[[#This Row],[Subtotal_insumo]],"")</f>
        <v/>
      </c>
    </row>
    <row r="9024" spans="1:13" x14ac:dyDescent="0.25">
      <c r="A9024" s="6">
        <v>105033</v>
      </c>
      <c r="B9024" s="126">
        <v>1</v>
      </c>
      <c r="C9024" s="133"/>
      <c r="D9024" s="134">
        <v>2036</v>
      </c>
      <c r="E9024" s="7" t="s">
        <v>2191</v>
      </c>
      <c r="F9024" s="8" t="s">
        <v>2140</v>
      </c>
      <c r="G9024" s="16">
        <f>IFERROR(VLOOKUP(Table1[[#This Row],[Codigo_insumo]],BD_Insumos!$B:$E,4),"")</f>
        <v>12.90425192342871</v>
      </c>
      <c r="H9024" s="140">
        <v>0.15</v>
      </c>
      <c r="I9024" s="9"/>
      <c r="J9024" s="22">
        <f t="shared" si="140"/>
        <v>1.9356377885143063</v>
      </c>
      <c r="K9024" s="22" t="str">
        <f>IF(I9024&lt;&gt;"",SUMIF(Table1[Codigo_servico],A9024,Table1[Subtotal_insumo]),"")</f>
        <v/>
      </c>
      <c r="L9024" s="16">
        <f>IF(Table1[[#This Row],[Ordem_insumos]]&lt;&gt;0,VLOOKUP(Table1[[#This Row],[Codigo_servico]],Preencher_Orcamento!$B:$D,3,FALSE)*Table1[[#This Row],[Qtde_insumo]],"")</f>
        <v>0</v>
      </c>
      <c r="M9024" s="16">
        <f>IF(Table1[[#This Row],[Ordem_insumos]]&lt;&gt;0,VLOOKUP(Table1[[#This Row],[Codigo_servico]],Preencher_Orcamento!$B:$D,3,FALSE)*Table1[[#This Row],[Subtotal_insumo]],"")</f>
        <v>0</v>
      </c>
    </row>
    <row r="9025" spans="1:13" x14ac:dyDescent="0.25">
      <c r="A9025" s="3">
        <v>106001</v>
      </c>
      <c r="B9025" s="125">
        <v>0</v>
      </c>
      <c r="C9025" s="131" t="s">
        <v>4088</v>
      </c>
      <c r="D9025" s="132"/>
      <c r="E9025" s="4"/>
      <c r="F9025" s="4"/>
      <c r="G9025" s="17" t="str">
        <f>IFERROR(VLOOKUP(Table1[[#This Row],[Codigo_insumo]],BD_Insumos!$B:$E,4),"")</f>
        <v/>
      </c>
      <c r="H9025" s="139"/>
      <c r="I9025" s="5" t="s">
        <v>5</v>
      </c>
      <c r="J9025" s="20" t="str">
        <f t="shared" si="140"/>
        <v/>
      </c>
      <c r="K9025" s="21">
        <f>IF(I9025&lt;&gt;"",SUMIF(Table1[Codigo_servico],A9025,Table1[Subtotal_insumo]),"")</f>
        <v>8.6379829519604989</v>
      </c>
      <c r="L9025" s="17" t="str">
        <f>IF(Table1[[#This Row],[Ordem_insumos]]&lt;&gt;0,VLOOKUP(Table1[[#This Row],[Codigo_servico]],Preencher_Orcamento!$B:$D,3,FALSE)*Table1[[#This Row],[Qtde_insumo]],"")</f>
        <v/>
      </c>
      <c r="M9025" s="17" t="str">
        <f>IF(Table1[[#This Row],[Ordem_insumos]]&lt;&gt;0,VLOOKUP(Table1[[#This Row],[Codigo_servico]],Preencher_Orcamento!$B:$D,3,FALSE)*Table1[[#This Row],[Subtotal_insumo]],"")</f>
        <v/>
      </c>
    </row>
    <row r="9026" spans="1:13" x14ac:dyDescent="0.25">
      <c r="A9026" s="6">
        <v>106001</v>
      </c>
      <c r="B9026" s="126">
        <v>1</v>
      </c>
      <c r="C9026" s="133"/>
      <c r="D9026" s="134">
        <v>2035</v>
      </c>
      <c r="E9026" s="7" t="s">
        <v>2190</v>
      </c>
      <c r="F9026" s="8" t="s">
        <v>2140</v>
      </c>
      <c r="G9026" s="16">
        <f>IFERROR(VLOOKUP(Table1[[#This Row],[Codigo_insumo]],BD_Insumos!$B:$E,4),"")</f>
        <v>17.275965903920998</v>
      </c>
      <c r="H9026" s="140">
        <v>0.5</v>
      </c>
      <c r="I9026" s="9"/>
      <c r="J9026" s="22">
        <f t="shared" ref="J9026:J9089" si="141">IF(I9026="",G9026*H9026,"")</f>
        <v>8.6379829519604989</v>
      </c>
      <c r="K9026" s="22" t="str">
        <f>IF(I9026&lt;&gt;"",SUMIF(Table1[Codigo_servico],A9026,Table1[Subtotal_insumo]),"")</f>
        <v/>
      </c>
      <c r="L9026" s="16">
        <f>IF(Table1[[#This Row],[Ordem_insumos]]&lt;&gt;0,VLOOKUP(Table1[[#This Row],[Codigo_servico]],Preencher_Orcamento!$B:$D,3,FALSE)*Table1[[#This Row],[Qtde_insumo]],"")</f>
        <v>0</v>
      </c>
      <c r="M9026" s="16">
        <f>IF(Table1[[#This Row],[Ordem_insumos]]&lt;&gt;0,VLOOKUP(Table1[[#This Row],[Codigo_servico]],Preencher_Orcamento!$B:$D,3,FALSE)*Table1[[#This Row],[Subtotal_insumo]],"")</f>
        <v>0</v>
      </c>
    </row>
    <row r="9027" spans="1:13" x14ac:dyDescent="0.25">
      <c r="A9027" s="3">
        <v>106002</v>
      </c>
      <c r="B9027" s="125">
        <v>0</v>
      </c>
      <c r="C9027" s="131" t="s">
        <v>4089</v>
      </c>
      <c r="D9027" s="132"/>
      <c r="E9027" s="4"/>
      <c r="F9027" s="4"/>
      <c r="G9027" s="17" t="str">
        <f>IFERROR(VLOOKUP(Table1[[#This Row],[Codigo_insumo]],BD_Insumos!$B:$E,4),"")</f>
        <v/>
      </c>
      <c r="H9027" s="139"/>
      <c r="I9027" s="5" t="s">
        <v>5</v>
      </c>
      <c r="J9027" s="20" t="str">
        <f t="shared" si="141"/>
        <v/>
      </c>
      <c r="K9027" s="21">
        <f>IF(I9027&lt;&gt;"",SUMIF(Table1[Codigo_servico],A9027,Table1[Subtotal_insumo]),"")</f>
        <v>10.365579542352599</v>
      </c>
      <c r="L9027" s="17" t="str">
        <f>IF(Table1[[#This Row],[Ordem_insumos]]&lt;&gt;0,VLOOKUP(Table1[[#This Row],[Codigo_servico]],Preencher_Orcamento!$B:$D,3,FALSE)*Table1[[#This Row],[Qtde_insumo]],"")</f>
        <v/>
      </c>
      <c r="M9027" s="17" t="str">
        <f>IF(Table1[[#This Row],[Ordem_insumos]]&lt;&gt;0,VLOOKUP(Table1[[#This Row],[Codigo_servico]],Preencher_Orcamento!$B:$D,3,FALSE)*Table1[[#This Row],[Subtotal_insumo]],"")</f>
        <v/>
      </c>
    </row>
    <row r="9028" spans="1:13" x14ac:dyDescent="0.25">
      <c r="A9028" s="6">
        <v>106002</v>
      </c>
      <c r="B9028" s="126">
        <v>1</v>
      </c>
      <c r="C9028" s="133"/>
      <c r="D9028" s="134">
        <v>2035</v>
      </c>
      <c r="E9028" s="7" t="s">
        <v>2190</v>
      </c>
      <c r="F9028" s="8" t="s">
        <v>2140</v>
      </c>
      <c r="G9028" s="16">
        <f>IFERROR(VLOOKUP(Table1[[#This Row],[Codigo_insumo]],BD_Insumos!$B:$E,4),"")</f>
        <v>17.275965903920998</v>
      </c>
      <c r="H9028" s="140">
        <v>0.6</v>
      </c>
      <c r="I9028" s="9"/>
      <c r="J9028" s="22">
        <f t="shared" si="141"/>
        <v>10.365579542352599</v>
      </c>
      <c r="K9028" s="22" t="str">
        <f>IF(I9028&lt;&gt;"",SUMIF(Table1[Codigo_servico],A9028,Table1[Subtotal_insumo]),"")</f>
        <v/>
      </c>
      <c r="L9028" s="16">
        <f>IF(Table1[[#This Row],[Ordem_insumos]]&lt;&gt;0,VLOOKUP(Table1[[#This Row],[Codigo_servico]],Preencher_Orcamento!$B:$D,3,FALSE)*Table1[[#This Row],[Qtde_insumo]],"")</f>
        <v>0</v>
      </c>
      <c r="M9028" s="16">
        <f>IF(Table1[[#This Row],[Ordem_insumos]]&lt;&gt;0,VLOOKUP(Table1[[#This Row],[Codigo_servico]],Preencher_Orcamento!$B:$D,3,FALSE)*Table1[[#This Row],[Subtotal_insumo]],"")</f>
        <v>0</v>
      </c>
    </row>
    <row r="9029" spans="1:13" x14ac:dyDescent="0.25">
      <c r="A9029" s="3">
        <v>106003</v>
      </c>
      <c r="B9029" s="125">
        <v>0</v>
      </c>
      <c r="C9029" s="131" t="s">
        <v>4090</v>
      </c>
      <c r="D9029" s="132"/>
      <c r="E9029" s="4"/>
      <c r="F9029" s="4"/>
      <c r="G9029" s="17" t="str">
        <f>IFERROR(VLOOKUP(Table1[[#This Row],[Codigo_insumo]],BD_Insumos!$B:$E,4),"")</f>
        <v/>
      </c>
      <c r="H9029" s="139"/>
      <c r="I9029" s="5" t="s">
        <v>5</v>
      </c>
      <c r="J9029" s="20" t="str">
        <f t="shared" si="141"/>
        <v/>
      </c>
      <c r="K9029" s="21">
        <f>IF(I9029&lt;&gt;"",SUMIF(Table1[Codigo_servico],A9029,Table1[Subtotal_insumo]),"")</f>
        <v>7.774184656764449</v>
      </c>
      <c r="L9029" s="17" t="str">
        <f>IF(Table1[[#This Row],[Ordem_insumos]]&lt;&gt;0,VLOOKUP(Table1[[#This Row],[Codigo_servico]],Preencher_Orcamento!$B:$D,3,FALSE)*Table1[[#This Row],[Qtde_insumo]],"")</f>
        <v/>
      </c>
      <c r="M9029" s="17" t="str">
        <f>IF(Table1[[#This Row],[Ordem_insumos]]&lt;&gt;0,VLOOKUP(Table1[[#This Row],[Codigo_servico]],Preencher_Orcamento!$B:$D,3,FALSE)*Table1[[#This Row],[Subtotal_insumo]],"")</f>
        <v/>
      </c>
    </row>
    <row r="9030" spans="1:13" x14ac:dyDescent="0.25">
      <c r="A9030" s="6">
        <v>106003</v>
      </c>
      <c r="B9030" s="126">
        <v>1</v>
      </c>
      <c r="C9030" s="133"/>
      <c r="D9030" s="134">
        <v>2035</v>
      </c>
      <c r="E9030" s="7" t="s">
        <v>2190</v>
      </c>
      <c r="F9030" s="8" t="s">
        <v>2140</v>
      </c>
      <c r="G9030" s="16">
        <f>IFERROR(VLOOKUP(Table1[[#This Row],[Codigo_insumo]],BD_Insumos!$B:$E,4),"")</f>
        <v>17.275965903920998</v>
      </c>
      <c r="H9030" s="140">
        <v>0.45</v>
      </c>
      <c r="I9030" s="9"/>
      <c r="J9030" s="22">
        <f t="shared" si="141"/>
        <v>7.774184656764449</v>
      </c>
      <c r="K9030" s="22" t="str">
        <f>IF(I9030&lt;&gt;"",SUMIF(Table1[Codigo_servico],A9030,Table1[Subtotal_insumo]),"")</f>
        <v/>
      </c>
      <c r="L9030" s="16">
        <f>IF(Table1[[#This Row],[Ordem_insumos]]&lt;&gt;0,VLOOKUP(Table1[[#This Row],[Codigo_servico]],Preencher_Orcamento!$B:$D,3,FALSE)*Table1[[#This Row],[Qtde_insumo]],"")</f>
        <v>0</v>
      </c>
      <c r="M9030" s="16">
        <f>IF(Table1[[#This Row],[Ordem_insumos]]&lt;&gt;0,VLOOKUP(Table1[[#This Row],[Codigo_servico]],Preencher_Orcamento!$B:$D,3,FALSE)*Table1[[#This Row],[Subtotal_insumo]],"")</f>
        <v>0</v>
      </c>
    </row>
    <row r="9031" spans="1:13" x14ac:dyDescent="0.25">
      <c r="A9031" s="3">
        <v>106004</v>
      </c>
      <c r="B9031" s="125">
        <v>0</v>
      </c>
      <c r="C9031" s="131" t="s">
        <v>4091</v>
      </c>
      <c r="D9031" s="132"/>
      <c r="E9031" s="4"/>
      <c r="F9031" s="4"/>
      <c r="G9031" s="17" t="str">
        <f>IFERROR(VLOOKUP(Table1[[#This Row],[Codigo_insumo]],BD_Insumos!$B:$E,4),"")</f>
        <v/>
      </c>
      <c r="H9031" s="139"/>
      <c r="I9031" s="5" t="s">
        <v>5</v>
      </c>
      <c r="J9031" s="20" t="str">
        <f t="shared" si="141"/>
        <v/>
      </c>
      <c r="K9031" s="21">
        <f>IF(I9031&lt;&gt;"",SUMIF(Table1[Codigo_servico],A9031,Table1[Subtotal_insumo]),"")</f>
        <v>9.5017812471565488</v>
      </c>
      <c r="L9031" s="17" t="str">
        <f>IF(Table1[[#This Row],[Ordem_insumos]]&lt;&gt;0,VLOOKUP(Table1[[#This Row],[Codigo_servico]],Preencher_Orcamento!$B:$D,3,FALSE)*Table1[[#This Row],[Qtde_insumo]],"")</f>
        <v/>
      </c>
      <c r="M9031" s="17" t="str">
        <f>IF(Table1[[#This Row],[Ordem_insumos]]&lt;&gt;0,VLOOKUP(Table1[[#This Row],[Codigo_servico]],Preencher_Orcamento!$B:$D,3,FALSE)*Table1[[#This Row],[Subtotal_insumo]],"")</f>
        <v/>
      </c>
    </row>
    <row r="9032" spans="1:13" x14ac:dyDescent="0.25">
      <c r="A9032" s="6">
        <v>106004</v>
      </c>
      <c r="B9032" s="126">
        <v>1</v>
      </c>
      <c r="C9032" s="133"/>
      <c r="D9032" s="134">
        <v>2035</v>
      </c>
      <c r="E9032" s="7" t="s">
        <v>2190</v>
      </c>
      <c r="F9032" s="8" t="s">
        <v>2140</v>
      </c>
      <c r="G9032" s="16">
        <f>IFERROR(VLOOKUP(Table1[[#This Row],[Codigo_insumo]],BD_Insumos!$B:$E,4),"")</f>
        <v>17.275965903920998</v>
      </c>
      <c r="H9032" s="140">
        <v>0.55000000000000004</v>
      </c>
      <c r="I9032" s="9"/>
      <c r="J9032" s="22">
        <f t="shared" si="141"/>
        <v>9.5017812471565488</v>
      </c>
      <c r="K9032" s="22" t="str">
        <f>IF(I9032&lt;&gt;"",SUMIF(Table1[Codigo_servico],A9032,Table1[Subtotal_insumo]),"")</f>
        <v/>
      </c>
      <c r="L9032" s="16">
        <f>IF(Table1[[#This Row],[Ordem_insumos]]&lt;&gt;0,VLOOKUP(Table1[[#This Row],[Codigo_servico]],Preencher_Orcamento!$B:$D,3,FALSE)*Table1[[#This Row],[Qtde_insumo]],"")</f>
        <v>0</v>
      </c>
      <c r="M9032" s="16">
        <f>IF(Table1[[#This Row],[Ordem_insumos]]&lt;&gt;0,VLOOKUP(Table1[[#This Row],[Codigo_servico]],Preencher_Orcamento!$B:$D,3,FALSE)*Table1[[#This Row],[Subtotal_insumo]],"")</f>
        <v>0</v>
      </c>
    </row>
    <row r="9033" spans="1:13" x14ac:dyDescent="0.25">
      <c r="A9033" s="3">
        <v>106005</v>
      </c>
      <c r="B9033" s="125">
        <v>0</v>
      </c>
      <c r="C9033" s="131" t="s">
        <v>4092</v>
      </c>
      <c r="D9033" s="132"/>
      <c r="E9033" s="4"/>
      <c r="F9033" s="4"/>
      <c r="G9033" s="17" t="str">
        <f>IFERROR(VLOOKUP(Table1[[#This Row],[Codigo_insumo]],BD_Insumos!$B:$E,4),"")</f>
        <v/>
      </c>
      <c r="H9033" s="139"/>
      <c r="I9033" s="5" t="s">
        <v>5</v>
      </c>
      <c r="J9033" s="20" t="str">
        <f t="shared" si="141"/>
        <v/>
      </c>
      <c r="K9033" s="21">
        <f>IF(I9033&lt;&gt;"",SUMIF(Table1[Codigo_servico],A9033,Table1[Subtotal_insumo]),"")</f>
        <v>8.6379829519604989</v>
      </c>
      <c r="L9033" s="17" t="str">
        <f>IF(Table1[[#This Row],[Ordem_insumos]]&lt;&gt;0,VLOOKUP(Table1[[#This Row],[Codigo_servico]],Preencher_Orcamento!$B:$D,3,FALSE)*Table1[[#This Row],[Qtde_insumo]],"")</f>
        <v/>
      </c>
      <c r="M9033" s="17" t="str">
        <f>IF(Table1[[#This Row],[Ordem_insumos]]&lt;&gt;0,VLOOKUP(Table1[[#This Row],[Codigo_servico]],Preencher_Orcamento!$B:$D,3,FALSE)*Table1[[#This Row],[Subtotal_insumo]],"")</f>
        <v/>
      </c>
    </row>
    <row r="9034" spans="1:13" x14ac:dyDescent="0.25">
      <c r="A9034" s="6">
        <v>106005</v>
      </c>
      <c r="B9034" s="126">
        <v>1</v>
      </c>
      <c r="C9034" s="133"/>
      <c r="D9034" s="134">
        <v>2035</v>
      </c>
      <c r="E9034" s="7" t="s">
        <v>2190</v>
      </c>
      <c r="F9034" s="8" t="s">
        <v>2140</v>
      </c>
      <c r="G9034" s="16">
        <f>IFERROR(VLOOKUP(Table1[[#This Row],[Codigo_insumo]],BD_Insumos!$B:$E,4),"")</f>
        <v>17.275965903920998</v>
      </c>
      <c r="H9034" s="140">
        <v>0.5</v>
      </c>
      <c r="I9034" s="9"/>
      <c r="J9034" s="22">
        <f t="shared" si="141"/>
        <v>8.6379829519604989</v>
      </c>
      <c r="K9034" s="22" t="str">
        <f>IF(I9034&lt;&gt;"",SUMIF(Table1[Codigo_servico],A9034,Table1[Subtotal_insumo]),"")</f>
        <v/>
      </c>
      <c r="L9034" s="16">
        <f>IF(Table1[[#This Row],[Ordem_insumos]]&lt;&gt;0,VLOOKUP(Table1[[#This Row],[Codigo_servico]],Preencher_Orcamento!$B:$D,3,FALSE)*Table1[[#This Row],[Qtde_insumo]],"")</f>
        <v>0</v>
      </c>
      <c r="M9034" s="16">
        <f>IF(Table1[[#This Row],[Ordem_insumos]]&lt;&gt;0,VLOOKUP(Table1[[#This Row],[Codigo_servico]],Preencher_Orcamento!$B:$D,3,FALSE)*Table1[[#This Row],[Subtotal_insumo]],"")</f>
        <v>0</v>
      </c>
    </row>
    <row r="9035" spans="1:13" x14ac:dyDescent="0.25">
      <c r="A9035" s="3">
        <v>106006</v>
      </c>
      <c r="B9035" s="125">
        <v>0</v>
      </c>
      <c r="C9035" s="131" t="s">
        <v>4093</v>
      </c>
      <c r="D9035" s="132"/>
      <c r="E9035" s="4"/>
      <c r="F9035" s="4"/>
      <c r="G9035" s="17" t="str">
        <f>IFERROR(VLOOKUP(Table1[[#This Row],[Codigo_insumo]],BD_Insumos!$B:$E,4),"")</f>
        <v/>
      </c>
      <c r="H9035" s="139"/>
      <c r="I9035" s="5" t="s">
        <v>5</v>
      </c>
      <c r="J9035" s="20" t="str">
        <f t="shared" si="141"/>
        <v/>
      </c>
      <c r="K9035" s="21">
        <f>IF(I9035&lt;&gt;"",SUMIF(Table1[Codigo_servico],A9035,Table1[Subtotal_insumo]),"")</f>
        <v>10.365579542352599</v>
      </c>
      <c r="L9035" s="17" t="str">
        <f>IF(Table1[[#This Row],[Ordem_insumos]]&lt;&gt;0,VLOOKUP(Table1[[#This Row],[Codigo_servico]],Preencher_Orcamento!$B:$D,3,FALSE)*Table1[[#This Row],[Qtde_insumo]],"")</f>
        <v/>
      </c>
      <c r="M9035" s="17" t="str">
        <f>IF(Table1[[#This Row],[Ordem_insumos]]&lt;&gt;0,VLOOKUP(Table1[[#This Row],[Codigo_servico]],Preencher_Orcamento!$B:$D,3,FALSE)*Table1[[#This Row],[Subtotal_insumo]],"")</f>
        <v/>
      </c>
    </row>
    <row r="9036" spans="1:13" x14ac:dyDescent="0.25">
      <c r="A9036" s="6">
        <v>106006</v>
      </c>
      <c r="B9036" s="126">
        <v>1</v>
      </c>
      <c r="C9036" s="133"/>
      <c r="D9036" s="134">
        <v>2035</v>
      </c>
      <c r="E9036" s="7" t="s">
        <v>2190</v>
      </c>
      <c r="F9036" s="8" t="s">
        <v>2140</v>
      </c>
      <c r="G9036" s="16">
        <f>IFERROR(VLOOKUP(Table1[[#This Row],[Codigo_insumo]],BD_Insumos!$B:$E,4),"")</f>
        <v>17.275965903920998</v>
      </c>
      <c r="H9036" s="140">
        <v>0.6</v>
      </c>
      <c r="I9036" s="9"/>
      <c r="J9036" s="22">
        <f t="shared" si="141"/>
        <v>10.365579542352599</v>
      </c>
      <c r="K9036" s="22" t="str">
        <f>IF(I9036&lt;&gt;"",SUMIF(Table1[Codigo_servico],A9036,Table1[Subtotal_insumo]),"")</f>
        <v/>
      </c>
      <c r="L9036" s="16">
        <f>IF(Table1[[#This Row],[Ordem_insumos]]&lt;&gt;0,VLOOKUP(Table1[[#This Row],[Codigo_servico]],Preencher_Orcamento!$B:$D,3,FALSE)*Table1[[#This Row],[Qtde_insumo]],"")</f>
        <v>0</v>
      </c>
      <c r="M9036" s="16">
        <f>IF(Table1[[#This Row],[Ordem_insumos]]&lt;&gt;0,VLOOKUP(Table1[[#This Row],[Codigo_servico]],Preencher_Orcamento!$B:$D,3,FALSE)*Table1[[#This Row],[Subtotal_insumo]],"")</f>
        <v>0</v>
      </c>
    </row>
    <row r="9037" spans="1:13" x14ac:dyDescent="0.25">
      <c r="A9037" s="3">
        <v>106007</v>
      </c>
      <c r="B9037" s="125">
        <v>0</v>
      </c>
      <c r="C9037" s="131" t="s">
        <v>4094</v>
      </c>
      <c r="D9037" s="132"/>
      <c r="E9037" s="4"/>
      <c r="F9037" s="4"/>
      <c r="G9037" s="17" t="str">
        <f>IFERROR(VLOOKUP(Table1[[#This Row],[Codigo_insumo]],BD_Insumos!$B:$E,4),"")</f>
        <v/>
      </c>
      <c r="H9037" s="139"/>
      <c r="I9037" s="5" t="s">
        <v>5</v>
      </c>
      <c r="J9037" s="20" t="str">
        <f t="shared" si="141"/>
        <v/>
      </c>
      <c r="K9037" s="21">
        <f>IF(I9037&lt;&gt;"",SUMIF(Table1[Codigo_servico],A9037,Table1[Subtotal_insumo]),"")</f>
        <v>8.6379829519604989</v>
      </c>
      <c r="L9037" s="17" t="str">
        <f>IF(Table1[[#This Row],[Ordem_insumos]]&lt;&gt;0,VLOOKUP(Table1[[#This Row],[Codigo_servico]],Preencher_Orcamento!$B:$D,3,FALSE)*Table1[[#This Row],[Qtde_insumo]],"")</f>
        <v/>
      </c>
      <c r="M9037" s="17" t="str">
        <f>IF(Table1[[#This Row],[Ordem_insumos]]&lt;&gt;0,VLOOKUP(Table1[[#This Row],[Codigo_servico]],Preencher_Orcamento!$B:$D,3,FALSE)*Table1[[#This Row],[Subtotal_insumo]],"")</f>
        <v/>
      </c>
    </row>
    <row r="9038" spans="1:13" x14ac:dyDescent="0.25">
      <c r="A9038" s="6">
        <v>106007</v>
      </c>
      <c r="B9038" s="126">
        <v>1</v>
      </c>
      <c r="C9038" s="133"/>
      <c r="D9038" s="134">
        <v>2035</v>
      </c>
      <c r="E9038" s="7" t="s">
        <v>2190</v>
      </c>
      <c r="F9038" s="8" t="s">
        <v>2140</v>
      </c>
      <c r="G9038" s="16">
        <f>IFERROR(VLOOKUP(Table1[[#This Row],[Codigo_insumo]],BD_Insumos!$B:$E,4),"")</f>
        <v>17.275965903920998</v>
      </c>
      <c r="H9038" s="140">
        <v>0.5</v>
      </c>
      <c r="I9038" s="9"/>
      <c r="J9038" s="22">
        <f t="shared" si="141"/>
        <v>8.6379829519604989</v>
      </c>
      <c r="K9038" s="22" t="str">
        <f>IF(I9038&lt;&gt;"",SUMIF(Table1[Codigo_servico],A9038,Table1[Subtotal_insumo]),"")</f>
        <v/>
      </c>
      <c r="L9038" s="16">
        <f>IF(Table1[[#This Row],[Ordem_insumos]]&lt;&gt;0,VLOOKUP(Table1[[#This Row],[Codigo_servico]],Preencher_Orcamento!$B:$D,3,FALSE)*Table1[[#This Row],[Qtde_insumo]],"")</f>
        <v>0</v>
      </c>
      <c r="M9038" s="16">
        <f>IF(Table1[[#This Row],[Ordem_insumos]]&lt;&gt;0,VLOOKUP(Table1[[#This Row],[Codigo_servico]],Preencher_Orcamento!$B:$D,3,FALSE)*Table1[[#This Row],[Subtotal_insumo]],"")</f>
        <v>0</v>
      </c>
    </row>
    <row r="9039" spans="1:13" x14ac:dyDescent="0.25">
      <c r="A9039" s="3">
        <v>106008</v>
      </c>
      <c r="B9039" s="125">
        <v>0</v>
      </c>
      <c r="C9039" s="131" t="s">
        <v>4095</v>
      </c>
      <c r="D9039" s="132"/>
      <c r="E9039" s="4"/>
      <c r="F9039" s="4"/>
      <c r="G9039" s="17" t="str">
        <f>IFERROR(VLOOKUP(Table1[[#This Row],[Codigo_insumo]],BD_Insumos!$B:$E,4),"")</f>
        <v/>
      </c>
      <c r="H9039" s="139"/>
      <c r="I9039" s="5" t="s">
        <v>5</v>
      </c>
      <c r="J9039" s="20" t="str">
        <f t="shared" si="141"/>
        <v/>
      </c>
      <c r="K9039" s="21">
        <f>IF(I9039&lt;&gt;"",SUMIF(Table1[Codigo_servico],A9039,Table1[Subtotal_insumo]),"")</f>
        <v>10.365579542352599</v>
      </c>
      <c r="L9039" s="17" t="str">
        <f>IF(Table1[[#This Row],[Ordem_insumos]]&lt;&gt;0,VLOOKUP(Table1[[#This Row],[Codigo_servico]],Preencher_Orcamento!$B:$D,3,FALSE)*Table1[[#This Row],[Qtde_insumo]],"")</f>
        <v/>
      </c>
      <c r="M9039" s="17" t="str">
        <f>IF(Table1[[#This Row],[Ordem_insumos]]&lt;&gt;0,VLOOKUP(Table1[[#This Row],[Codigo_servico]],Preencher_Orcamento!$B:$D,3,FALSE)*Table1[[#This Row],[Subtotal_insumo]],"")</f>
        <v/>
      </c>
    </row>
    <row r="9040" spans="1:13" x14ac:dyDescent="0.25">
      <c r="A9040" s="6">
        <v>106008</v>
      </c>
      <c r="B9040" s="126">
        <v>1</v>
      </c>
      <c r="C9040" s="133"/>
      <c r="D9040" s="134">
        <v>2035</v>
      </c>
      <c r="E9040" s="7" t="s">
        <v>2190</v>
      </c>
      <c r="F9040" s="8" t="s">
        <v>2140</v>
      </c>
      <c r="G9040" s="16">
        <f>IFERROR(VLOOKUP(Table1[[#This Row],[Codigo_insumo]],BD_Insumos!$B:$E,4),"")</f>
        <v>17.275965903920998</v>
      </c>
      <c r="H9040" s="140">
        <v>0.6</v>
      </c>
      <c r="I9040" s="9"/>
      <c r="J9040" s="22">
        <f t="shared" si="141"/>
        <v>10.365579542352599</v>
      </c>
      <c r="K9040" s="22" t="str">
        <f>IF(I9040&lt;&gt;"",SUMIF(Table1[Codigo_servico],A9040,Table1[Subtotal_insumo]),"")</f>
        <v/>
      </c>
      <c r="L9040" s="16">
        <f>IF(Table1[[#This Row],[Ordem_insumos]]&lt;&gt;0,VLOOKUP(Table1[[#This Row],[Codigo_servico]],Preencher_Orcamento!$B:$D,3,FALSE)*Table1[[#This Row],[Qtde_insumo]],"")</f>
        <v>0</v>
      </c>
      <c r="M9040" s="16">
        <f>IF(Table1[[#This Row],[Ordem_insumos]]&lt;&gt;0,VLOOKUP(Table1[[#This Row],[Codigo_servico]],Preencher_Orcamento!$B:$D,3,FALSE)*Table1[[#This Row],[Subtotal_insumo]],"")</f>
        <v>0</v>
      </c>
    </row>
    <row r="9041" spans="1:13" x14ac:dyDescent="0.25">
      <c r="A9041" s="3">
        <v>106009</v>
      </c>
      <c r="B9041" s="125">
        <v>0</v>
      </c>
      <c r="C9041" s="131" t="s">
        <v>4096</v>
      </c>
      <c r="D9041" s="132"/>
      <c r="E9041" s="4"/>
      <c r="F9041" s="4"/>
      <c r="G9041" s="17" t="str">
        <f>IFERROR(VLOOKUP(Table1[[#This Row],[Codigo_insumo]],BD_Insumos!$B:$E,4),"")</f>
        <v/>
      </c>
      <c r="H9041" s="139"/>
      <c r="I9041" s="5" t="s">
        <v>5</v>
      </c>
      <c r="J9041" s="20" t="str">
        <f t="shared" si="141"/>
        <v/>
      </c>
      <c r="K9041" s="21">
        <f>IF(I9041&lt;&gt;"",SUMIF(Table1[Codigo_servico],A9041,Table1[Subtotal_insumo]),"")</f>
        <v>7.774184656764449</v>
      </c>
      <c r="L9041" s="17" t="str">
        <f>IF(Table1[[#This Row],[Ordem_insumos]]&lt;&gt;0,VLOOKUP(Table1[[#This Row],[Codigo_servico]],Preencher_Orcamento!$B:$D,3,FALSE)*Table1[[#This Row],[Qtde_insumo]],"")</f>
        <v/>
      </c>
      <c r="M9041" s="17" t="str">
        <f>IF(Table1[[#This Row],[Ordem_insumos]]&lt;&gt;0,VLOOKUP(Table1[[#This Row],[Codigo_servico]],Preencher_Orcamento!$B:$D,3,FALSE)*Table1[[#This Row],[Subtotal_insumo]],"")</f>
        <v/>
      </c>
    </row>
    <row r="9042" spans="1:13" x14ac:dyDescent="0.25">
      <c r="A9042" s="6">
        <v>106009</v>
      </c>
      <c r="B9042" s="126">
        <v>1</v>
      </c>
      <c r="C9042" s="133"/>
      <c r="D9042" s="134">
        <v>2035</v>
      </c>
      <c r="E9042" s="7" t="s">
        <v>2190</v>
      </c>
      <c r="F9042" s="8" t="s">
        <v>2140</v>
      </c>
      <c r="G9042" s="16">
        <f>IFERROR(VLOOKUP(Table1[[#This Row],[Codigo_insumo]],BD_Insumos!$B:$E,4),"")</f>
        <v>17.275965903920998</v>
      </c>
      <c r="H9042" s="140">
        <v>0.45</v>
      </c>
      <c r="I9042" s="9"/>
      <c r="J9042" s="22">
        <f t="shared" si="141"/>
        <v>7.774184656764449</v>
      </c>
      <c r="K9042" s="22" t="str">
        <f>IF(I9042&lt;&gt;"",SUMIF(Table1[Codigo_servico],A9042,Table1[Subtotal_insumo]),"")</f>
        <v/>
      </c>
      <c r="L9042" s="16">
        <f>IF(Table1[[#This Row],[Ordem_insumos]]&lt;&gt;0,VLOOKUP(Table1[[#This Row],[Codigo_servico]],Preencher_Orcamento!$B:$D,3,FALSE)*Table1[[#This Row],[Qtde_insumo]],"")</f>
        <v>0</v>
      </c>
      <c r="M9042" s="16">
        <f>IF(Table1[[#This Row],[Ordem_insumos]]&lt;&gt;0,VLOOKUP(Table1[[#This Row],[Codigo_servico]],Preencher_Orcamento!$B:$D,3,FALSE)*Table1[[#This Row],[Subtotal_insumo]],"")</f>
        <v>0</v>
      </c>
    </row>
    <row r="9043" spans="1:13" x14ac:dyDescent="0.25">
      <c r="A9043" s="3">
        <v>106010</v>
      </c>
      <c r="B9043" s="125">
        <v>0</v>
      </c>
      <c r="C9043" s="131" t="s">
        <v>4097</v>
      </c>
      <c r="D9043" s="132"/>
      <c r="E9043" s="4"/>
      <c r="F9043" s="4"/>
      <c r="G9043" s="17" t="str">
        <f>IFERROR(VLOOKUP(Table1[[#This Row],[Codigo_insumo]],BD_Insumos!$B:$E,4),"")</f>
        <v/>
      </c>
      <c r="H9043" s="139"/>
      <c r="I9043" s="5" t="s">
        <v>5</v>
      </c>
      <c r="J9043" s="20" t="str">
        <f t="shared" si="141"/>
        <v/>
      </c>
      <c r="K9043" s="21">
        <f>IF(I9043&lt;&gt;"",SUMIF(Table1[Codigo_servico],A9043,Table1[Subtotal_insumo]),"")</f>
        <v>9.5017812471565488</v>
      </c>
      <c r="L9043" s="17" t="str">
        <f>IF(Table1[[#This Row],[Ordem_insumos]]&lt;&gt;0,VLOOKUP(Table1[[#This Row],[Codigo_servico]],Preencher_Orcamento!$B:$D,3,FALSE)*Table1[[#This Row],[Qtde_insumo]],"")</f>
        <v/>
      </c>
      <c r="M9043" s="17" t="str">
        <f>IF(Table1[[#This Row],[Ordem_insumos]]&lt;&gt;0,VLOOKUP(Table1[[#This Row],[Codigo_servico]],Preencher_Orcamento!$B:$D,3,FALSE)*Table1[[#This Row],[Subtotal_insumo]],"")</f>
        <v/>
      </c>
    </row>
    <row r="9044" spans="1:13" x14ac:dyDescent="0.25">
      <c r="A9044" s="6">
        <v>106010</v>
      </c>
      <c r="B9044" s="126">
        <v>1</v>
      </c>
      <c r="C9044" s="133"/>
      <c r="D9044" s="134">
        <v>2035</v>
      </c>
      <c r="E9044" s="7" t="s">
        <v>2190</v>
      </c>
      <c r="F9044" s="8" t="s">
        <v>2140</v>
      </c>
      <c r="G9044" s="16">
        <f>IFERROR(VLOOKUP(Table1[[#This Row],[Codigo_insumo]],BD_Insumos!$B:$E,4),"")</f>
        <v>17.275965903920998</v>
      </c>
      <c r="H9044" s="140">
        <v>0.55000000000000004</v>
      </c>
      <c r="I9044" s="9"/>
      <c r="J9044" s="22">
        <f t="shared" si="141"/>
        <v>9.5017812471565488</v>
      </c>
      <c r="K9044" s="22" t="str">
        <f>IF(I9044&lt;&gt;"",SUMIF(Table1[Codigo_servico],A9044,Table1[Subtotal_insumo]),"")</f>
        <v/>
      </c>
      <c r="L9044" s="16">
        <f>IF(Table1[[#This Row],[Ordem_insumos]]&lt;&gt;0,VLOOKUP(Table1[[#This Row],[Codigo_servico]],Preencher_Orcamento!$B:$D,3,FALSE)*Table1[[#This Row],[Qtde_insumo]],"")</f>
        <v>0</v>
      </c>
      <c r="M9044" s="16">
        <f>IF(Table1[[#This Row],[Ordem_insumos]]&lt;&gt;0,VLOOKUP(Table1[[#This Row],[Codigo_servico]],Preencher_Orcamento!$B:$D,3,FALSE)*Table1[[#This Row],[Subtotal_insumo]],"")</f>
        <v>0</v>
      </c>
    </row>
    <row r="9045" spans="1:13" x14ac:dyDescent="0.25">
      <c r="A9045" s="3">
        <v>106011</v>
      </c>
      <c r="B9045" s="125">
        <v>0</v>
      </c>
      <c r="C9045" s="131" t="s">
        <v>4098</v>
      </c>
      <c r="D9045" s="132"/>
      <c r="E9045" s="4"/>
      <c r="F9045" s="4"/>
      <c r="G9045" s="17" t="str">
        <f>IFERROR(VLOOKUP(Table1[[#This Row],[Codigo_insumo]],BD_Insumos!$B:$E,4),"")</f>
        <v/>
      </c>
      <c r="H9045" s="139"/>
      <c r="I9045" s="5" t="s">
        <v>5</v>
      </c>
      <c r="J9045" s="20" t="str">
        <f t="shared" si="141"/>
        <v/>
      </c>
      <c r="K9045" s="21">
        <f>IF(I9045&lt;&gt;"",SUMIF(Table1[Codigo_servico],A9045,Table1[Subtotal_insumo]),"")</f>
        <v>12.093176132744698</v>
      </c>
      <c r="L9045" s="17" t="str">
        <f>IF(Table1[[#This Row],[Ordem_insumos]]&lt;&gt;0,VLOOKUP(Table1[[#This Row],[Codigo_servico]],Preencher_Orcamento!$B:$D,3,FALSE)*Table1[[#This Row],[Qtde_insumo]],"")</f>
        <v/>
      </c>
      <c r="M9045" s="17" t="str">
        <f>IF(Table1[[#This Row],[Ordem_insumos]]&lt;&gt;0,VLOOKUP(Table1[[#This Row],[Codigo_servico]],Preencher_Orcamento!$B:$D,3,FALSE)*Table1[[#This Row],[Subtotal_insumo]],"")</f>
        <v/>
      </c>
    </row>
    <row r="9046" spans="1:13" x14ac:dyDescent="0.25">
      <c r="A9046" s="6">
        <v>106011</v>
      </c>
      <c r="B9046" s="126">
        <v>1</v>
      </c>
      <c r="C9046" s="133"/>
      <c r="D9046" s="134">
        <v>2035</v>
      </c>
      <c r="E9046" s="7" t="s">
        <v>2190</v>
      </c>
      <c r="F9046" s="8" t="s">
        <v>2140</v>
      </c>
      <c r="G9046" s="16">
        <f>IFERROR(VLOOKUP(Table1[[#This Row],[Codigo_insumo]],BD_Insumos!$B:$E,4),"")</f>
        <v>17.275965903920998</v>
      </c>
      <c r="H9046" s="140">
        <v>0.7</v>
      </c>
      <c r="I9046" s="9"/>
      <c r="J9046" s="22">
        <f t="shared" si="141"/>
        <v>12.093176132744698</v>
      </c>
      <c r="K9046" s="22" t="str">
        <f>IF(I9046&lt;&gt;"",SUMIF(Table1[Codigo_servico],A9046,Table1[Subtotal_insumo]),"")</f>
        <v/>
      </c>
      <c r="L9046" s="16">
        <f>IF(Table1[[#This Row],[Ordem_insumos]]&lt;&gt;0,VLOOKUP(Table1[[#This Row],[Codigo_servico]],Preencher_Orcamento!$B:$D,3,FALSE)*Table1[[#This Row],[Qtde_insumo]],"")</f>
        <v>0</v>
      </c>
      <c r="M9046" s="16">
        <f>IF(Table1[[#This Row],[Ordem_insumos]]&lt;&gt;0,VLOOKUP(Table1[[#This Row],[Codigo_servico]],Preencher_Orcamento!$B:$D,3,FALSE)*Table1[[#This Row],[Subtotal_insumo]],"")</f>
        <v>0</v>
      </c>
    </row>
    <row r="9047" spans="1:13" x14ac:dyDescent="0.25">
      <c r="A9047" s="3">
        <v>106012</v>
      </c>
      <c r="B9047" s="125">
        <v>0</v>
      </c>
      <c r="C9047" s="131" t="s">
        <v>4099</v>
      </c>
      <c r="D9047" s="132"/>
      <c r="E9047" s="4"/>
      <c r="F9047" s="4"/>
      <c r="G9047" s="17" t="str">
        <f>IFERROR(VLOOKUP(Table1[[#This Row],[Codigo_insumo]],BD_Insumos!$B:$E,4),"")</f>
        <v/>
      </c>
      <c r="H9047" s="139"/>
      <c r="I9047" s="5" t="s">
        <v>5</v>
      </c>
      <c r="J9047" s="20" t="str">
        <f t="shared" si="141"/>
        <v/>
      </c>
      <c r="K9047" s="21">
        <f>IF(I9047&lt;&gt;"",SUMIF(Table1[Codigo_servico],A9047,Table1[Subtotal_insumo]),"")</f>
        <v>13.820772723136798</v>
      </c>
      <c r="L9047" s="17" t="str">
        <f>IF(Table1[[#This Row],[Ordem_insumos]]&lt;&gt;0,VLOOKUP(Table1[[#This Row],[Codigo_servico]],Preencher_Orcamento!$B:$D,3,FALSE)*Table1[[#This Row],[Qtde_insumo]],"")</f>
        <v/>
      </c>
      <c r="M9047" s="17" t="str">
        <f>IF(Table1[[#This Row],[Ordem_insumos]]&lt;&gt;0,VLOOKUP(Table1[[#This Row],[Codigo_servico]],Preencher_Orcamento!$B:$D,3,FALSE)*Table1[[#This Row],[Subtotal_insumo]],"")</f>
        <v/>
      </c>
    </row>
    <row r="9048" spans="1:13" x14ac:dyDescent="0.25">
      <c r="A9048" s="6">
        <v>106012</v>
      </c>
      <c r="B9048" s="126">
        <v>1</v>
      </c>
      <c r="C9048" s="133"/>
      <c r="D9048" s="134">
        <v>2035</v>
      </c>
      <c r="E9048" s="7" t="s">
        <v>2190</v>
      </c>
      <c r="F9048" s="8" t="s">
        <v>2140</v>
      </c>
      <c r="G9048" s="16">
        <f>IFERROR(VLOOKUP(Table1[[#This Row],[Codigo_insumo]],BD_Insumos!$B:$E,4),"")</f>
        <v>17.275965903920998</v>
      </c>
      <c r="H9048" s="140">
        <v>0.8</v>
      </c>
      <c r="I9048" s="9"/>
      <c r="J9048" s="22">
        <f t="shared" si="141"/>
        <v>13.820772723136798</v>
      </c>
      <c r="K9048" s="22" t="str">
        <f>IF(I9048&lt;&gt;"",SUMIF(Table1[Codigo_servico],A9048,Table1[Subtotal_insumo]),"")</f>
        <v/>
      </c>
      <c r="L9048" s="16">
        <f>IF(Table1[[#This Row],[Ordem_insumos]]&lt;&gt;0,VLOOKUP(Table1[[#This Row],[Codigo_servico]],Preencher_Orcamento!$B:$D,3,FALSE)*Table1[[#This Row],[Qtde_insumo]],"")</f>
        <v>0</v>
      </c>
      <c r="M9048" s="16">
        <f>IF(Table1[[#This Row],[Ordem_insumos]]&lt;&gt;0,VLOOKUP(Table1[[#This Row],[Codigo_servico]],Preencher_Orcamento!$B:$D,3,FALSE)*Table1[[#This Row],[Subtotal_insumo]],"")</f>
        <v>0</v>
      </c>
    </row>
    <row r="9049" spans="1:13" x14ac:dyDescent="0.25">
      <c r="A9049" s="3">
        <v>106015</v>
      </c>
      <c r="B9049" s="125">
        <v>0</v>
      </c>
      <c r="C9049" s="131" t="s">
        <v>4100</v>
      </c>
      <c r="D9049" s="132"/>
      <c r="E9049" s="4"/>
      <c r="F9049" s="4"/>
      <c r="G9049" s="17" t="str">
        <f>IFERROR(VLOOKUP(Table1[[#This Row],[Codigo_insumo]],BD_Insumos!$B:$E,4),"")</f>
        <v/>
      </c>
      <c r="H9049" s="139"/>
      <c r="I9049" s="5" t="s">
        <v>457</v>
      </c>
      <c r="J9049" s="20" t="str">
        <f t="shared" si="141"/>
        <v/>
      </c>
      <c r="K9049" s="21">
        <f>IF(I9049&lt;&gt;"",SUMIF(Table1[Codigo_servico],A9049,Table1[Subtotal_insumo]),"")</f>
        <v>90.540653482049123</v>
      </c>
      <c r="L9049" s="17" t="str">
        <f>IF(Table1[[#This Row],[Ordem_insumos]]&lt;&gt;0,VLOOKUP(Table1[[#This Row],[Codigo_servico]],Preencher_Orcamento!$B:$D,3,FALSE)*Table1[[#This Row],[Qtde_insumo]],"")</f>
        <v/>
      </c>
      <c r="M9049" s="17" t="str">
        <f>IF(Table1[[#This Row],[Ordem_insumos]]&lt;&gt;0,VLOOKUP(Table1[[#This Row],[Codigo_servico]],Preencher_Orcamento!$B:$D,3,FALSE)*Table1[[#This Row],[Subtotal_insumo]],"")</f>
        <v/>
      </c>
    </row>
    <row r="9050" spans="1:13" x14ac:dyDescent="0.25">
      <c r="A9050" s="6">
        <v>106015</v>
      </c>
      <c r="B9050" s="126">
        <v>1</v>
      </c>
      <c r="C9050" s="133"/>
      <c r="D9050" s="134">
        <v>2035</v>
      </c>
      <c r="E9050" s="7" t="s">
        <v>2190</v>
      </c>
      <c r="F9050" s="8" t="s">
        <v>2140</v>
      </c>
      <c r="G9050" s="16">
        <f>IFERROR(VLOOKUP(Table1[[#This Row],[Codigo_insumo]],BD_Insumos!$B:$E,4),"")</f>
        <v>17.275965903920998</v>
      </c>
      <c r="H9050" s="140">
        <v>3</v>
      </c>
      <c r="I9050" s="9"/>
      <c r="J9050" s="22">
        <f t="shared" si="141"/>
        <v>51.827897711762994</v>
      </c>
      <c r="K9050" s="22" t="str">
        <f>IF(I9050&lt;&gt;"",SUMIF(Table1[Codigo_servico],A9050,Table1[Subtotal_insumo]),"")</f>
        <v/>
      </c>
      <c r="L9050" s="16">
        <f>IF(Table1[[#This Row],[Ordem_insumos]]&lt;&gt;0,VLOOKUP(Table1[[#This Row],[Codigo_servico]],Preencher_Orcamento!$B:$D,3,FALSE)*Table1[[#This Row],[Qtde_insumo]],"")</f>
        <v>0</v>
      </c>
      <c r="M9050" s="16">
        <f>IF(Table1[[#This Row],[Ordem_insumos]]&lt;&gt;0,VLOOKUP(Table1[[#This Row],[Codigo_servico]],Preencher_Orcamento!$B:$D,3,FALSE)*Table1[[#This Row],[Subtotal_insumo]],"")</f>
        <v>0</v>
      </c>
    </row>
    <row r="9051" spans="1:13" x14ac:dyDescent="0.25">
      <c r="A9051" s="6">
        <v>106015</v>
      </c>
      <c r="B9051" s="126">
        <v>2</v>
      </c>
      <c r="C9051" s="133"/>
      <c r="D9051" s="134">
        <v>2036</v>
      </c>
      <c r="E9051" s="7" t="s">
        <v>2191</v>
      </c>
      <c r="F9051" s="8" t="s">
        <v>2140</v>
      </c>
      <c r="G9051" s="16">
        <f>IFERROR(VLOOKUP(Table1[[#This Row],[Codigo_insumo]],BD_Insumos!$B:$E,4),"")</f>
        <v>12.90425192342871</v>
      </c>
      <c r="H9051" s="140">
        <v>3</v>
      </c>
      <c r="I9051" s="9"/>
      <c r="J9051" s="22">
        <f t="shared" si="141"/>
        <v>38.71275577028613</v>
      </c>
      <c r="K9051" s="22" t="str">
        <f>IF(I9051&lt;&gt;"",SUMIF(Table1[Codigo_servico],A9051,Table1[Subtotal_insumo]),"")</f>
        <v/>
      </c>
      <c r="L9051" s="16">
        <f>IF(Table1[[#This Row],[Ordem_insumos]]&lt;&gt;0,VLOOKUP(Table1[[#This Row],[Codigo_servico]],Preencher_Orcamento!$B:$D,3,FALSE)*Table1[[#This Row],[Qtde_insumo]],"")</f>
        <v>0</v>
      </c>
      <c r="M9051" s="16">
        <f>IF(Table1[[#This Row],[Ordem_insumos]]&lt;&gt;0,VLOOKUP(Table1[[#This Row],[Codigo_servico]],Preencher_Orcamento!$B:$D,3,FALSE)*Table1[[#This Row],[Subtotal_insumo]],"")</f>
        <v>0</v>
      </c>
    </row>
    <row r="9052" spans="1:13" x14ac:dyDescent="0.25">
      <c r="A9052" s="3">
        <v>106018</v>
      </c>
      <c r="B9052" s="125">
        <v>0</v>
      </c>
      <c r="C9052" s="131" t="s">
        <v>4101</v>
      </c>
      <c r="D9052" s="132"/>
      <c r="E9052" s="4"/>
      <c r="F9052" s="4"/>
      <c r="G9052" s="17" t="str">
        <f>IFERROR(VLOOKUP(Table1[[#This Row],[Codigo_insumo]],BD_Insumos!$B:$E,4),"")</f>
        <v/>
      </c>
      <c r="H9052" s="139"/>
      <c r="I9052" s="5" t="s">
        <v>457</v>
      </c>
      <c r="J9052" s="20" t="str">
        <f t="shared" si="141"/>
        <v/>
      </c>
      <c r="K9052" s="21">
        <f>IF(I9052&lt;&gt;"",SUMIF(Table1[Codigo_servico],A9052,Table1[Subtotal_insumo]),"")</f>
        <v>68.396299245839032</v>
      </c>
      <c r="L9052" s="17" t="str">
        <f>IF(Table1[[#This Row],[Ordem_insumos]]&lt;&gt;0,VLOOKUP(Table1[[#This Row],[Codigo_servico]],Preencher_Orcamento!$B:$D,3,FALSE)*Table1[[#This Row],[Qtde_insumo]],"")</f>
        <v/>
      </c>
      <c r="M9052" s="17" t="str">
        <f>IF(Table1[[#This Row],[Ordem_insumos]]&lt;&gt;0,VLOOKUP(Table1[[#This Row],[Codigo_servico]],Preencher_Orcamento!$B:$D,3,FALSE)*Table1[[#This Row],[Subtotal_insumo]],"")</f>
        <v/>
      </c>
    </row>
    <row r="9053" spans="1:13" x14ac:dyDescent="0.25">
      <c r="A9053" s="6">
        <v>106018</v>
      </c>
      <c r="B9053" s="126">
        <v>1</v>
      </c>
      <c r="C9053" s="133"/>
      <c r="D9053" s="134">
        <v>2035</v>
      </c>
      <c r="E9053" s="7" t="s">
        <v>2190</v>
      </c>
      <c r="F9053" s="8" t="s">
        <v>2140</v>
      </c>
      <c r="G9053" s="16">
        <f>IFERROR(VLOOKUP(Table1[[#This Row],[Codigo_insumo]],BD_Insumos!$B:$E,4),"")</f>
        <v>17.275965903920998</v>
      </c>
      <c r="H9053" s="140">
        <v>3.5</v>
      </c>
      <c r="I9053" s="9"/>
      <c r="J9053" s="22">
        <f t="shared" si="141"/>
        <v>60.465880663723496</v>
      </c>
      <c r="K9053" s="22" t="str">
        <f>IF(I9053&lt;&gt;"",SUMIF(Table1[Codigo_servico],A9053,Table1[Subtotal_insumo]),"")</f>
        <v/>
      </c>
      <c r="L9053" s="16">
        <f>IF(Table1[[#This Row],[Ordem_insumos]]&lt;&gt;0,VLOOKUP(Table1[[#This Row],[Codigo_servico]],Preencher_Orcamento!$B:$D,3,FALSE)*Table1[[#This Row],[Qtde_insumo]],"")</f>
        <v>0</v>
      </c>
      <c r="M9053" s="16">
        <f>IF(Table1[[#This Row],[Ordem_insumos]]&lt;&gt;0,VLOOKUP(Table1[[#This Row],[Codigo_servico]],Preencher_Orcamento!$B:$D,3,FALSE)*Table1[[#This Row],[Subtotal_insumo]],"")</f>
        <v>0</v>
      </c>
    </row>
    <row r="9054" spans="1:13" x14ac:dyDescent="0.25">
      <c r="A9054" s="6">
        <v>106018</v>
      </c>
      <c r="B9054" s="126">
        <v>2</v>
      </c>
      <c r="C9054" s="133"/>
      <c r="D9054" s="134">
        <v>2020</v>
      </c>
      <c r="E9054" s="7" t="s">
        <v>2188</v>
      </c>
      <c r="F9054" s="8" t="s">
        <v>2140</v>
      </c>
      <c r="G9054" s="16">
        <f>IFERROR(VLOOKUP(Table1[[#This Row],[Codigo_insumo]],BD_Insumos!$B:$E,4),"")</f>
        <v>15.860837164231068</v>
      </c>
      <c r="H9054" s="140">
        <v>0.5</v>
      </c>
      <c r="I9054" s="9"/>
      <c r="J9054" s="22">
        <f t="shared" si="141"/>
        <v>7.930418582115534</v>
      </c>
      <c r="K9054" s="22" t="str">
        <f>IF(I9054&lt;&gt;"",SUMIF(Table1[Codigo_servico],A9054,Table1[Subtotal_insumo]),"")</f>
        <v/>
      </c>
      <c r="L9054" s="16">
        <f>IF(Table1[[#This Row],[Ordem_insumos]]&lt;&gt;0,VLOOKUP(Table1[[#This Row],[Codigo_servico]],Preencher_Orcamento!$B:$D,3,FALSE)*Table1[[#This Row],[Qtde_insumo]],"")</f>
        <v>0</v>
      </c>
      <c r="M9054" s="16">
        <f>IF(Table1[[#This Row],[Ordem_insumos]]&lt;&gt;0,VLOOKUP(Table1[[#This Row],[Codigo_servico]],Preencher_Orcamento!$B:$D,3,FALSE)*Table1[[#This Row],[Subtotal_insumo]],"")</f>
        <v>0</v>
      </c>
    </row>
    <row r="9055" spans="1:13" x14ac:dyDescent="0.25">
      <c r="A9055" s="3">
        <v>106022</v>
      </c>
      <c r="B9055" s="125">
        <v>0</v>
      </c>
      <c r="C9055" s="131" t="s">
        <v>4102</v>
      </c>
      <c r="D9055" s="132"/>
      <c r="E9055" s="4"/>
      <c r="F9055" s="4"/>
      <c r="G9055" s="17" t="str">
        <f>IFERROR(VLOOKUP(Table1[[#This Row],[Codigo_insumo]],BD_Insumos!$B:$E,4),"")</f>
        <v/>
      </c>
      <c r="H9055" s="139"/>
      <c r="I9055" s="5" t="s">
        <v>457</v>
      </c>
      <c r="J9055" s="20" t="str">
        <f t="shared" si="141"/>
        <v/>
      </c>
      <c r="K9055" s="21">
        <f>IF(I9055&lt;&gt;"",SUMIF(Table1[Codigo_servico],A9055,Table1[Subtotal_insumo]),"")</f>
        <v>19.003562494313098</v>
      </c>
      <c r="L9055" s="17" t="str">
        <f>IF(Table1[[#This Row],[Ordem_insumos]]&lt;&gt;0,VLOOKUP(Table1[[#This Row],[Codigo_servico]],Preencher_Orcamento!$B:$D,3,FALSE)*Table1[[#This Row],[Qtde_insumo]],"")</f>
        <v/>
      </c>
      <c r="M9055" s="17" t="str">
        <f>IF(Table1[[#This Row],[Ordem_insumos]]&lt;&gt;0,VLOOKUP(Table1[[#This Row],[Codigo_servico]],Preencher_Orcamento!$B:$D,3,FALSE)*Table1[[#This Row],[Subtotal_insumo]],"")</f>
        <v/>
      </c>
    </row>
    <row r="9056" spans="1:13" x14ac:dyDescent="0.25">
      <c r="A9056" s="6">
        <v>106022</v>
      </c>
      <c r="B9056" s="126">
        <v>1</v>
      </c>
      <c r="C9056" s="133"/>
      <c r="D9056" s="134">
        <v>2035</v>
      </c>
      <c r="E9056" s="7" t="s">
        <v>2190</v>
      </c>
      <c r="F9056" s="8" t="s">
        <v>2140</v>
      </c>
      <c r="G9056" s="16">
        <f>IFERROR(VLOOKUP(Table1[[#This Row],[Codigo_insumo]],BD_Insumos!$B:$E,4),"")</f>
        <v>17.275965903920998</v>
      </c>
      <c r="H9056" s="140">
        <v>1.1000000000000001</v>
      </c>
      <c r="I9056" s="9"/>
      <c r="J9056" s="22">
        <f t="shared" si="141"/>
        <v>19.003562494313098</v>
      </c>
      <c r="K9056" s="22" t="str">
        <f>IF(I9056&lt;&gt;"",SUMIF(Table1[Codigo_servico],A9056,Table1[Subtotal_insumo]),"")</f>
        <v/>
      </c>
      <c r="L9056" s="16">
        <f>IF(Table1[[#This Row],[Ordem_insumos]]&lt;&gt;0,VLOOKUP(Table1[[#This Row],[Codigo_servico]],Preencher_Orcamento!$B:$D,3,FALSE)*Table1[[#This Row],[Qtde_insumo]],"")</f>
        <v>0</v>
      </c>
      <c r="M9056" s="16">
        <f>IF(Table1[[#This Row],[Ordem_insumos]]&lt;&gt;0,VLOOKUP(Table1[[#This Row],[Codigo_servico]],Preencher_Orcamento!$B:$D,3,FALSE)*Table1[[#This Row],[Subtotal_insumo]],"")</f>
        <v>0</v>
      </c>
    </row>
    <row r="9057" spans="1:13" x14ac:dyDescent="0.25">
      <c r="A9057" s="3">
        <v>106024</v>
      </c>
      <c r="B9057" s="125">
        <v>0</v>
      </c>
      <c r="C9057" s="131" t="s">
        <v>4103</v>
      </c>
      <c r="D9057" s="132"/>
      <c r="E9057" s="4"/>
      <c r="F9057" s="4"/>
      <c r="G9057" s="17" t="str">
        <f>IFERROR(VLOOKUP(Table1[[#This Row],[Codigo_insumo]],BD_Insumos!$B:$E,4),"")</f>
        <v/>
      </c>
      <c r="H9057" s="139"/>
      <c r="I9057" s="5" t="s">
        <v>457</v>
      </c>
      <c r="J9057" s="20" t="str">
        <f t="shared" si="141"/>
        <v/>
      </c>
      <c r="K9057" s="21">
        <f>IF(I9057&lt;&gt;"",SUMIF(Table1[Codigo_servico],A9057,Table1[Subtotal_insumo]),"")</f>
        <v>138.20772723136798</v>
      </c>
      <c r="L9057" s="17" t="str">
        <f>IF(Table1[[#This Row],[Ordem_insumos]]&lt;&gt;0,VLOOKUP(Table1[[#This Row],[Codigo_servico]],Preencher_Orcamento!$B:$D,3,FALSE)*Table1[[#This Row],[Qtde_insumo]],"")</f>
        <v/>
      </c>
      <c r="M9057" s="17" t="str">
        <f>IF(Table1[[#This Row],[Ordem_insumos]]&lt;&gt;0,VLOOKUP(Table1[[#This Row],[Codigo_servico]],Preencher_Orcamento!$B:$D,3,FALSE)*Table1[[#This Row],[Subtotal_insumo]],"")</f>
        <v/>
      </c>
    </row>
    <row r="9058" spans="1:13" x14ac:dyDescent="0.25">
      <c r="A9058" s="6">
        <v>106024</v>
      </c>
      <c r="B9058" s="126">
        <v>1</v>
      </c>
      <c r="C9058" s="133"/>
      <c r="D9058" s="134">
        <v>2035</v>
      </c>
      <c r="E9058" s="7" t="s">
        <v>2190</v>
      </c>
      <c r="F9058" s="8" t="s">
        <v>2140</v>
      </c>
      <c r="G9058" s="16">
        <f>IFERROR(VLOOKUP(Table1[[#This Row],[Codigo_insumo]],BD_Insumos!$B:$E,4),"")</f>
        <v>17.275965903920998</v>
      </c>
      <c r="H9058" s="140">
        <v>8</v>
      </c>
      <c r="I9058" s="9"/>
      <c r="J9058" s="22">
        <f t="shared" si="141"/>
        <v>138.20772723136798</v>
      </c>
      <c r="K9058" s="22" t="str">
        <f>IF(I9058&lt;&gt;"",SUMIF(Table1[Codigo_servico],A9058,Table1[Subtotal_insumo]),"")</f>
        <v/>
      </c>
      <c r="L9058" s="16">
        <f>IF(Table1[[#This Row],[Ordem_insumos]]&lt;&gt;0,VLOOKUP(Table1[[#This Row],[Codigo_servico]],Preencher_Orcamento!$B:$D,3,FALSE)*Table1[[#This Row],[Qtde_insumo]],"")</f>
        <v>0</v>
      </c>
      <c r="M9058" s="16">
        <f>IF(Table1[[#This Row],[Ordem_insumos]]&lt;&gt;0,VLOOKUP(Table1[[#This Row],[Codigo_servico]],Preencher_Orcamento!$B:$D,3,FALSE)*Table1[[#This Row],[Subtotal_insumo]],"")</f>
        <v>0</v>
      </c>
    </row>
    <row r="9059" spans="1:13" x14ac:dyDescent="0.25">
      <c r="A9059" s="3">
        <v>106026</v>
      </c>
      <c r="B9059" s="125">
        <v>0</v>
      </c>
      <c r="C9059" s="131" t="s">
        <v>4104</v>
      </c>
      <c r="D9059" s="132"/>
      <c r="E9059" s="4"/>
      <c r="F9059" s="4"/>
      <c r="G9059" s="17" t="str">
        <f>IFERROR(VLOOKUP(Table1[[#This Row],[Codigo_insumo]],BD_Insumos!$B:$E,4),"")</f>
        <v/>
      </c>
      <c r="H9059" s="139"/>
      <c r="I9059" s="5" t="s">
        <v>457</v>
      </c>
      <c r="J9059" s="20" t="str">
        <f t="shared" si="141"/>
        <v/>
      </c>
      <c r="K9059" s="21">
        <f>IF(I9059&lt;&gt;"",SUMIF(Table1[Codigo_servico],A9059,Table1[Subtotal_insumo]),"")</f>
        <v>9.5017812471565488</v>
      </c>
      <c r="L9059" s="17" t="str">
        <f>IF(Table1[[#This Row],[Ordem_insumos]]&lt;&gt;0,VLOOKUP(Table1[[#This Row],[Codigo_servico]],Preencher_Orcamento!$B:$D,3,FALSE)*Table1[[#This Row],[Qtde_insumo]],"")</f>
        <v/>
      </c>
      <c r="M9059" s="17" t="str">
        <f>IF(Table1[[#This Row],[Ordem_insumos]]&lt;&gt;0,VLOOKUP(Table1[[#This Row],[Codigo_servico]],Preencher_Orcamento!$B:$D,3,FALSE)*Table1[[#This Row],[Subtotal_insumo]],"")</f>
        <v/>
      </c>
    </row>
    <row r="9060" spans="1:13" x14ac:dyDescent="0.25">
      <c r="A9060" s="6">
        <v>106026</v>
      </c>
      <c r="B9060" s="126">
        <v>1</v>
      </c>
      <c r="C9060" s="133"/>
      <c r="D9060" s="134">
        <v>2035</v>
      </c>
      <c r="E9060" s="7" t="s">
        <v>2190</v>
      </c>
      <c r="F9060" s="8" t="s">
        <v>2140</v>
      </c>
      <c r="G9060" s="16">
        <f>IFERROR(VLOOKUP(Table1[[#This Row],[Codigo_insumo]],BD_Insumos!$B:$E,4),"")</f>
        <v>17.275965903920998</v>
      </c>
      <c r="H9060" s="140">
        <v>0.55000000000000004</v>
      </c>
      <c r="I9060" s="9"/>
      <c r="J9060" s="22">
        <f t="shared" si="141"/>
        <v>9.5017812471565488</v>
      </c>
      <c r="K9060" s="22" t="str">
        <f>IF(I9060&lt;&gt;"",SUMIF(Table1[Codigo_servico],A9060,Table1[Subtotal_insumo]),"")</f>
        <v/>
      </c>
      <c r="L9060" s="16">
        <f>IF(Table1[[#This Row],[Ordem_insumos]]&lt;&gt;0,VLOOKUP(Table1[[#This Row],[Codigo_servico]],Preencher_Orcamento!$B:$D,3,FALSE)*Table1[[#This Row],[Qtde_insumo]],"")</f>
        <v>0</v>
      </c>
      <c r="M9060" s="16">
        <f>IF(Table1[[#This Row],[Ordem_insumos]]&lt;&gt;0,VLOOKUP(Table1[[#This Row],[Codigo_servico]],Preencher_Orcamento!$B:$D,3,FALSE)*Table1[[#This Row],[Subtotal_insumo]],"")</f>
        <v>0</v>
      </c>
    </row>
    <row r="9061" spans="1:13" x14ac:dyDescent="0.25">
      <c r="A9061" s="3">
        <v>106029</v>
      </c>
      <c r="B9061" s="125">
        <v>0</v>
      </c>
      <c r="C9061" s="131" t="s">
        <v>4105</v>
      </c>
      <c r="D9061" s="132"/>
      <c r="E9061" s="4"/>
      <c r="F9061" s="4"/>
      <c r="G9061" s="17" t="str">
        <f>IFERROR(VLOOKUP(Table1[[#This Row],[Codigo_insumo]],BD_Insumos!$B:$E,4),"")</f>
        <v/>
      </c>
      <c r="H9061" s="139"/>
      <c r="I9061" s="5" t="s">
        <v>457</v>
      </c>
      <c r="J9061" s="20" t="str">
        <f t="shared" si="141"/>
        <v/>
      </c>
      <c r="K9061" s="21">
        <f>IF(I9061&lt;&gt;"",SUMIF(Table1[Codigo_servico],A9061,Table1[Subtotal_insumo]),"")</f>
        <v>51.827897711762994</v>
      </c>
      <c r="L9061" s="17" t="str">
        <f>IF(Table1[[#This Row],[Ordem_insumos]]&lt;&gt;0,VLOOKUP(Table1[[#This Row],[Codigo_servico]],Preencher_Orcamento!$B:$D,3,FALSE)*Table1[[#This Row],[Qtde_insumo]],"")</f>
        <v/>
      </c>
      <c r="M9061" s="17" t="str">
        <f>IF(Table1[[#This Row],[Ordem_insumos]]&lt;&gt;0,VLOOKUP(Table1[[#This Row],[Codigo_servico]],Preencher_Orcamento!$B:$D,3,FALSE)*Table1[[#This Row],[Subtotal_insumo]],"")</f>
        <v/>
      </c>
    </row>
    <row r="9062" spans="1:13" x14ac:dyDescent="0.25">
      <c r="A9062" s="6">
        <v>106029</v>
      </c>
      <c r="B9062" s="126">
        <v>1</v>
      </c>
      <c r="C9062" s="133"/>
      <c r="D9062" s="134">
        <v>2035</v>
      </c>
      <c r="E9062" s="7" t="s">
        <v>2190</v>
      </c>
      <c r="F9062" s="8" t="s">
        <v>2140</v>
      </c>
      <c r="G9062" s="16">
        <f>IFERROR(VLOOKUP(Table1[[#This Row],[Codigo_insumo]],BD_Insumos!$B:$E,4),"")</f>
        <v>17.275965903920998</v>
      </c>
      <c r="H9062" s="140">
        <v>3</v>
      </c>
      <c r="I9062" s="9"/>
      <c r="J9062" s="22">
        <f t="shared" si="141"/>
        <v>51.827897711762994</v>
      </c>
      <c r="K9062" s="22" t="str">
        <f>IF(I9062&lt;&gt;"",SUMIF(Table1[Codigo_servico],A9062,Table1[Subtotal_insumo]),"")</f>
        <v/>
      </c>
      <c r="L9062" s="16">
        <f>IF(Table1[[#This Row],[Ordem_insumos]]&lt;&gt;0,VLOOKUP(Table1[[#This Row],[Codigo_servico]],Preencher_Orcamento!$B:$D,3,FALSE)*Table1[[#This Row],[Qtde_insumo]],"")</f>
        <v>0</v>
      </c>
      <c r="M9062" s="16">
        <f>IF(Table1[[#This Row],[Ordem_insumos]]&lt;&gt;0,VLOOKUP(Table1[[#This Row],[Codigo_servico]],Preencher_Orcamento!$B:$D,3,FALSE)*Table1[[#This Row],[Subtotal_insumo]],"")</f>
        <v>0</v>
      </c>
    </row>
    <row r="9063" spans="1:13" x14ac:dyDescent="0.25">
      <c r="A9063" s="3">
        <v>106032</v>
      </c>
      <c r="B9063" s="125">
        <v>0</v>
      </c>
      <c r="C9063" s="131" t="s">
        <v>4106</v>
      </c>
      <c r="D9063" s="132"/>
      <c r="E9063" s="4"/>
      <c r="F9063" s="4"/>
      <c r="G9063" s="17" t="str">
        <f>IFERROR(VLOOKUP(Table1[[#This Row],[Codigo_insumo]],BD_Insumos!$B:$E,4),"")</f>
        <v/>
      </c>
      <c r="H9063" s="139"/>
      <c r="I9063" s="5" t="s">
        <v>5</v>
      </c>
      <c r="J9063" s="20" t="str">
        <f t="shared" si="141"/>
        <v/>
      </c>
      <c r="K9063" s="21">
        <f>IF(I9063&lt;&gt;"",SUMIF(Table1[Codigo_servico],A9063,Table1[Subtotal_insumo]),"")</f>
        <v>4.3189914759802495</v>
      </c>
      <c r="L9063" s="17" t="str">
        <f>IF(Table1[[#This Row],[Ordem_insumos]]&lt;&gt;0,VLOOKUP(Table1[[#This Row],[Codigo_servico]],Preencher_Orcamento!$B:$D,3,FALSE)*Table1[[#This Row],[Qtde_insumo]],"")</f>
        <v/>
      </c>
      <c r="M9063" s="17" t="str">
        <f>IF(Table1[[#This Row],[Ordem_insumos]]&lt;&gt;0,VLOOKUP(Table1[[#This Row],[Codigo_servico]],Preencher_Orcamento!$B:$D,3,FALSE)*Table1[[#This Row],[Subtotal_insumo]],"")</f>
        <v/>
      </c>
    </row>
    <row r="9064" spans="1:13" x14ac:dyDescent="0.25">
      <c r="A9064" s="6">
        <v>106032</v>
      </c>
      <c r="B9064" s="126">
        <v>1</v>
      </c>
      <c r="C9064" s="133"/>
      <c r="D9064" s="134">
        <v>2035</v>
      </c>
      <c r="E9064" s="7" t="s">
        <v>2190</v>
      </c>
      <c r="F9064" s="8" t="s">
        <v>2140</v>
      </c>
      <c r="G9064" s="16">
        <f>IFERROR(VLOOKUP(Table1[[#This Row],[Codigo_insumo]],BD_Insumos!$B:$E,4),"")</f>
        <v>17.275965903920998</v>
      </c>
      <c r="H9064" s="140">
        <v>0.25</v>
      </c>
      <c r="I9064" s="9"/>
      <c r="J9064" s="22">
        <f t="shared" si="141"/>
        <v>4.3189914759802495</v>
      </c>
      <c r="K9064" s="22" t="str">
        <f>IF(I9064&lt;&gt;"",SUMIF(Table1[Codigo_servico],A9064,Table1[Subtotal_insumo]),"")</f>
        <v/>
      </c>
      <c r="L9064" s="16">
        <f>IF(Table1[[#This Row],[Ordem_insumos]]&lt;&gt;0,VLOOKUP(Table1[[#This Row],[Codigo_servico]],Preencher_Orcamento!$B:$D,3,FALSE)*Table1[[#This Row],[Qtde_insumo]],"")</f>
        <v>0</v>
      </c>
      <c r="M9064" s="16">
        <f>IF(Table1[[#This Row],[Ordem_insumos]]&lt;&gt;0,VLOOKUP(Table1[[#This Row],[Codigo_servico]],Preencher_Orcamento!$B:$D,3,FALSE)*Table1[[#This Row],[Subtotal_insumo]],"")</f>
        <v>0</v>
      </c>
    </row>
    <row r="9065" spans="1:13" x14ac:dyDescent="0.25">
      <c r="A9065" s="3">
        <v>106033</v>
      </c>
      <c r="B9065" s="125">
        <v>0</v>
      </c>
      <c r="C9065" s="131" t="s">
        <v>4107</v>
      </c>
      <c r="D9065" s="132"/>
      <c r="E9065" s="4"/>
      <c r="F9065" s="4"/>
      <c r="G9065" s="17" t="str">
        <f>IFERROR(VLOOKUP(Table1[[#This Row],[Codigo_insumo]],BD_Insumos!$B:$E,4),"")</f>
        <v/>
      </c>
      <c r="H9065" s="139"/>
      <c r="I9065" s="5" t="s">
        <v>5</v>
      </c>
      <c r="J9065" s="20" t="str">
        <f t="shared" si="141"/>
        <v/>
      </c>
      <c r="K9065" s="21">
        <f>IF(I9065&lt;&gt;"",SUMIF(Table1[Codigo_servico],A9065,Table1[Subtotal_insumo]),"")</f>
        <v>2.7641545446273597</v>
      </c>
      <c r="L9065" s="17" t="str">
        <f>IF(Table1[[#This Row],[Ordem_insumos]]&lt;&gt;0,VLOOKUP(Table1[[#This Row],[Codigo_servico]],Preencher_Orcamento!$B:$D,3,FALSE)*Table1[[#This Row],[Qtde_insumo]],"")</f>
        <v/>
      </c>
      <c r="M9065" s="17" t="str">
        <f>IF(Table1[[#This Row],[Ordem_insumos]]&lt;&gt;0,VLOOKUP(Table1[[#This Row],[Codigo_servico]],Preencher_Orcamento!$B:$D,3,FALSE)*Table1[[#This Row],[Subtotal_insumo]],"")</f>
        <v/>
      </c>
    </row>
    <row r="9066" spans="1:13" x14ac:dyDescent="0.25">
      <c r="A9066" s="6">
        <v>106033</v>
      </c>
      <c r="B9066" s="126">
        <v>1</v>
      </c>
      <c r="C9066" s="133"/>
      <c r="D9066" s="134">
        <v>2035</v>
      </c>
      <c r="E9066" s="7" t="s">
        <v>2190</v>
      </c>
      <c r="F9066" s="8" t="s">
        <v>2140</v>
      </c>
      <c r="G9066" s="16">
        <f>IFERROR(VLOOKUP(Table1[[#This Row],[Codigo_insumo]],BD_Insumos!$B:$E,4),"")</f>
        <v>17.275965903920998</v>
      </c>
      <c r="H9066" s="140">
        <v>0.16</v>
      </c>
      <c r="I9066" s="9"/>
      <c r="J9066" s="22">
        <f t="shared" si="141"/>
        <v>2.7641545446273597</v>
      </c>
      <c r="K9066" s="22" t="str">
        <f>IF(I9066&lt;&gt;"",SUMIF(Table1[Codigo_servico],A9066,Table1[Subtotal_insumo]),"")</f>
        <v/>
      </c>
      <c r="L9066" s="16">
        <f>IF(Table1[[#This Row],[Ordem_insumos]]&lt;&gt;0,VLOOKUP(Table1[[#This Row],[Codigo_servico]],Preencher_Orcamento!$B:$D,3,FALSE)*Table1[[#This Row],[Qtde_insumo]],"")</f>
        <v>0</v>
      </c>
      <c r="M9066" s="16">
        <f>IF(Table1[[#This Row],[Ordem_insumos]]&lt;&gt;0,VLOOKUP(Table1[[#This Row],[Codigo_servico]],Preencher_Orcamento!$B:$D,3,FALSE)*Table1[[#This Row],[Subtotal_insumo]],"")</f>
        <v>0</v>
      </c>
    </row>
    <row r="9067" spans="1:13" x14ac:dyDescent="0.25">
      <c r="A9067" s="3">
        <v>106035</v>
      </c>
      <c r="B9067" s="125">
        <v>0</v>
      </c>
      <c r="C9067" s="131" t="s">
        <v>4108</v>
      </c>
      <c r="D9067" s="132"/>
      <c r="E9067" s="4"/>
      <c r="F9067" s="4"/>
      <c r="G9067" s="17" t="str">
        <f>IFERROR(VLOOKUP(Table1[[#This Row],[Codigo_insumo]],BD_Insumos!$B:$E,4),"")</f>
        <v/>
      </c>
      <c r="H9067" s="139"/>
      <c r="I9067" s="5" t="s">
        <v>457</v>
      </c>
      <c r="J9067" s="20" t="str">
        <f t="shared" si="141"/>
        <v/>
      </c>
      <c r="K9067" s="21">
        <f>IF(I9067&lt;&gt;"",SUMIF(Table1[Codigo_servico],A9067,Table1[Subtotal_insumo]),"")</f>
        <v>25.913948855881497</v>
      </c>
      <c r="L9067" s="17" t="str">
        <f>IF(Table1[[#This Row],[Ordem_insumos]]&lt;&gt;0,VLOOKUP(Table1[[#This Row],[Codigo_servico]],Preencher_Orcamento!$B:$D,3,FALSE)*Table1[[#This Row],[Qtde_insumo]],"")</f>
        <v/>
      </c>
      <c r="M9067" s="17" t="str">
        <f>IF(Table1[[#This Row],[Ordem_insumos]]&lt;&gt;0,VLOOKUP(Table1[[#This Row],[Codigo_servico]],Preencher_Orcamento!$B:$D,3,FALSE)*Table1[[#This Row],[Subtotal_insumo]],"")</f>
        <v/>
      </c>
    </row>
    <row r="9068" spans="1:13" x14ac:dyDescent="0.25">
      <c r="A9068" s="6">
        <v>106035</v>
      </c>
      <c r="B9068" s="126">
        <v>1</v>
      </c>
      <c r="C9068" s="133"/>
      <c r="D9068" s="134">
        <v>2035</v>
      </c>
      <c r="E9068" s="7" t="s">
        <v>2190</v>
      </c>
      <c r="F9068" s="8" t="s">
        <v>2140</v>
      </c>
      <c r="G9068" s="16">
        <f>IFERROR(VLOOKUP(Table1[[#This Row],[Codigo_insumo]],BD_Insumos!$B:$E,4),"")</f>
        <v>17.275965903920998</v>
      </c>
      <c r="H9068" s="140">
        <v>1.5</v>
      </c>
      <c r="I9068" s="9"/>
      <c r="J9068" s="22">
        <f t="shared" si="141"/>
        <v>25.913948855881497</v>
      </c>
      <c r="K9068" s="22" t="str">
        <f>IF(I9068&lt;&gt;"",SUMIF(Table1[Codigo_servico],A9068,Table1[Subtotal_insumo]),"")</f>
        <v/>
      </c>
      <c r="L9068" s="16">
        <f>IF(Table1[[#This Row],[Ordem_insumos]]&lt;&gt;0,VLOOKUP(Table1[[#This Row],[Codigo_servico]],Preencher_Orcamento!$B:$D,3,FALSE)*Table1[[#This Row],[Qtde_insumo]],"")</f>
        <v>0</v>
      </c>
      <c r="M9068" s="16">
        <f>IF(Table1[[#This Row],[Ordem_insumos]]&lt;&gt;0,VLOOKUP(Table1[[#This Row],[Codigo_servico]],Preencher_Orcamento!$B:$D,3,FALSE)*Table1[[#This Row],[Subtotal_insumo]],"")</f>
        <v>0</v>
      </c>
    </row>
    <row r="9069" spans="1:13" x14ac:dyDescent="0.25">
      <c r="A9069" s="3">
        <v>106040</v>
      </c>
      <c r="B9069" s="125">
        <v>0</v>
      </c>
      <c r="C9069" s="131" t="s">
        <v>4109</v>
      </c>
      <c r="D9069" s="132"/>
      <c r="E9069" s="4"/>
      <c r="F9069" s="4"/>
      <c r="G9069" s="17" t="str">
        <f>IFERROR(VLOOKUP(Table1[[#This Row],[Codigo_insumo]],BD_Insumos!$B:$E,4),"")</f>
        <v/>
      </c>
      <c r="H9069" s="139"/>
      <c r="I9069" s="5" t="s">
        <v>457</v>
      </c>
      <c r="J9069" s="20" t="str">
        <f t="shared" si="141"/>
        <v/>
      </c>
      <c r="K9069" s="21">
        <f>IF(I9069&lt;&gt;"",SUMIF(Table1[Codigo_servico],A9069,Table1[Subtotal_insumo]),"")</f>
        <v>6.9103863615683991</v>
      </c>
      <c r="L9069" s="17" t="str">
        <f>IF(Table1[[#This Row],[Ordem_insumos]]&lt;&gt;0,VLOOKUP(Table1[[#This Row],[Codigo_servico]],Preencher_Orcamento!$B:$D,3,FALSE)*Table1[[#This Row],[Qtde_insumo]],"")</f>
        <v/>
      </c>
      <c r="M9069" s="17" t="str">
        <f>IF(Table1[[#This Row],[Ordem_insumos]]&lt;&gt;0,VLOOKUP(Table1[[#This Row],[Codigo_servico]],Preencher_Orcamento!$B:$D,3,FALSE)*Table1[[#This Row],[Subtotal_insumo]],"")</f>
        <v/>
      </c>
    </row>
    <row r="9070" spans="1:13" x14ac:dyDescent="0.25">
      <c r="A9070" s="6">
        <v>106040</v>
      </c>
      <c r="B9070" s="126">
        <v>1</v>
      </c>
      <c r="C9070" s="133"/>
      <c r="D9070" s="134">
        <v>2035</v>
      </c>
      <c r="E9070" s="7" t="s">
        <v>2190</v>
      </c>
      <c r="F9070" s="8" t="s">
        <v>2140</v>
      </c>
      <c r="G9070" s="16">
        <f>IFERROR(VLOOKUP(Table1[[#This Row],[Codigo_insumo]],BD_Insumos!$B:$E,4),"")</f>
        <v>17.275965903920998</v>
      </c>
      <c r="H9070" s="140">
        <v>0.4</v>
      </c>
      <c r="I9070" s="9"/>
      <c r="J9070" s="22">
        <f t="shared" si="141"/>
        <v>6.9103863615683991</v>
      </c>
      <c r="K9070" s="22" t="str">
        <f>IF(I9070&lt;&gt;"",SUMIF(Table1[Codigo_servico],A9070,Table1[Subtotal_insumo]),"")</f>
        <v/>
      </c>
      <c r="L9070" s="16">
        <f>IF(Table1[[#This Row],[Ordem_insumos]]&lt;&gt;0,VLOOKUP(Table1[[#This Row],[Codigo_servico]],Preencher_Orcamento!$B:$D,3,FALSE)*Table1[[#This Row],[Qtde_insumo]],"")</f>
        <v>0</v>
      </c>
      <c r="M9070" s="16">
        <f>IF(Table1[[#This Row],[Ordem_insumos]]&lt;&gt;0,VLOOKUP(Table1[[#This Row],[Codigo_servico]],Preencher_Orcamento!$B:$D,3,FALSE)*Table1[[#This Row],[Subtotal_insumo]],"")</f>
        <v>0</v>
      </c>
    </row>
    <row r="9071" spans="1:13" x14ac:dyDescent="0.25">
      <c r="A9071" s="3">
        <v>106042</v>
      </c>
      <c r="B9071" s="125">
        <v>0</v>
      </c>
      <c r="C9071" s="131" t="s">
        <v>4110</v>
      </c>
      <c r="D9071" s="132"/>
      <c r="E9071" s="4"/>
      <c r="F9071" s="4"/>
      <c r="G9071" s="17" t="str">
        <f>IFERROR(VLOOKUP(Table1[[#This Row],[Codigo_insumo]],BD_Insumos!$B:$E,4),"")</f>
        <v/>
      </c>
      <c r="H9071" s="139"/>
      <c r="I9071" s="5" t="s">
        <v>457</v>
      </c>
      <c r="J9071" s="20" t="str">
        <f t="shared" si="141"/>
        <v/>
      </c>
      <c r="K9071" s="21">
        <f>IF(I9071&lt;&gt;"",SUMIF(Table1[Codigo_servico],A9071,Table1[Subtotal_insumo]),"")</f>
        <v>4.4917511350194594</v>
      </c>
      <c r="L9071" s="17" t="str">
        <f>IF(Table1[[#This Row],[Ordem_insumos]]&lt;&gt;0,VLOOKUP(Table1[[#This Row],[Codigo_servico]],Preencher_Orcamento!$B:$D,3,FALSE)*Table1[[#This Row],[Qtde_insumo]],"")</f>
        <v/>
      </c>
      <c r="M9071" s="17" t="str">
        <f>IF(Table1[[#This Row],[Ordem_insumos]]&lt;&gt;0,VLOOKUP(Table1[[#This Row],[Codigo_servico]],Preencher_Orcamento!$B:$D,3,FALSE)*Table1[[#This Row],[Subtotal_insumo]],"")</f>
        <v/>
      </c>
    </row>
    <row r="9072" spans="1:13" x14ac:dyDescent="0.25">
      <c r="A9072" s="6">
        <v>106042</v>
      </c>
      <c r="B9072" s="126">
        <v>1</v>
      </c>
      <c r="C9072" s="133"/>
      <c r="D9072" s="134">
        <v>2035</v>
      </c>
      <c r="E9072" s="7" t="s">
        <v>2190</v>
      </c>
      <c r="F9072" s="8" t="s">
        <v>2140</v>
      </c>
      <c r="G9072" s="16">
        <f>IFERROR(VLOOKUP(Table1[[#This Row],[Codigo_insumo]],BD_Insumos!$B:$E,4),"")</f>
        <v>17.275965903920998</v>
      </c>
      <c r="H9072" s="140">
        <v>0.26</v>
      </c>
      <c r="I9072" s="9"/>
      <c r="J9072" s="22">
        <f t="shared" si="141"/>
        <v>4.4917511350194594</v>
      </c>
      <c r="K9072" s="22" t="str">
        <f>IF(I9072&lt;&gt;"",SUMIF(Table1[Codigo_servico],A9072,Table1[Subtotal_insumo]),"")</f>
        <v/>
      </c>
      <c r="L9072" s="16">
        <f>IF(Table1[[#This Row],[Ordem_insumos]]&lt;&gt;0,VLOOKUP(Table1[[#This Row],[Codigo_servico]],Preencher_Orcamento!$B:$D,3,FALSE)*Table1[[#This Row],[Qtde_insumo]],"")</f>
        <v>0</v>
      </c>
      <c r="M9072" s="16">
        <f>IF(Table1[[#This Row],[Ordem_insumos]]&lt;&gt;0,VLOOKUP(Table1[[#This Row],[Codigo_servico]],Preencher_Orcamento!$B:$D,3,FALSE)*Table1[[#This Row],[Subtotal_insumo]],"")</f>
        <v>0</v>
      </c>
    </row>
    <row r="9073" spans="1:13" x14ac:dyDescent="0.25">
      <c r="A9073" s="3">
        <v>106045</v>
      </c>
      <c r="B9073" s="125">
        <v>0</v>
      </c>
      <c r="C9073" s="131" t="s">
        <v>4111</v>
      </c>
      <c r="D9073" s="132"/>
      <c r="E9073" s="4"/>
      <c r="F9073" s="4"/>
      <c r="G9073" s="17" t="str">
        <f>IFERROR(VLOOKUP(Table1[[#This Row],[Codigo_insumo]],BD_Insumos!$B:$E,4),"")</f>
        <v/>
      </c>
      <c r="H9073" s="139"/>
      <c r="I9073" s="5" t="s">
        <v>457</v>
      </c>
      <c r="J9073" s="20" t="str">
        <f t="shared" si="141"/>
        <v/>
      </c>
      <c r="K9073" s="21">
        <f>IF(I9073&lt;&gt;"",SUMIF(Table1[Codigo_servico],A9073,Table1[Subtotal_insumo]),"")</f>
        <v>13.129734086979958</v>
      </c>
      <c r="L9073" s="17" t="str">
        <f>IF(Table1[[#This Row],[Ordem_insumos]]&lt;&gt;0,VLOOKUP(Table1[[#This Row],[Codigo_servico]],Preencher_Orcamento!$B:$D,3,FALSE)*Table1[[#This Row],[Qtde_insumo]],"")</f>
        <v/>
      </c>
      <c r="M9073" s="17" t="str">
        <f>IF(Table1[[#This Row],[Ordem_insumos]]&lt;&gt;0,VLOOKUP(Table1[[#This Row],[Codigo_servico]],Preencher_Orcamento!$B:$D,3,FALSE)*Table1[[#This Row],[Subtotal_insumo]],"")</f>
        <v/>
      </c>
    </row>
    <row r="9074" spans="1:13" x14ac:dyDescent="0.25">
      <c r="A9074" s="6">
        <v>106045</v>
      </c>
      <c r="B9074" s="126">
        <v>1</v>
      </c>
      <c r="C9074" s="133"/>
      <c r="D9074" s="134">
        <v>2035</v>
      </c>
      <c r="E9074" s="7" t="s">
        <v>2190</v>
      </c>
      <c r="F9074" s="8" t="s">
        <v>2140</v>
      </c>
      <c r="G9074" s="16">
        <f>IFERROR(VLOOKUP(Table1[[#This Row],[Codigo_insumo]],BD_Insumos!$B:$E,4),"")</f>
        <v>17.275965903920998</v>
      </c>
      <c r="H9074" s="140">
        <v>0.76</v>
      </c>
      <c r="I9074" s="9"/>
      <c r="J9074" s="22">
        <f t="shared" si="141"/>
        <v>13.129734086979958</v>
      </c>
      <c r="K9074" s="22" t="str">
        <f>IF(I9074&lt;&gt;"",SUMIF(Table1[Codigo_servico],A9074,Table1[Subtotal_insumo]),"")</f>
        <v/>
      </c>
      <c r="L9074" s="16">
        <f>IF(Table1[[#This Row],[Ordem_insumos]]&lt;&gt;0,VLOOKUP(Table1[[#This Row],[Codigo_servico]],Preencher_Orcamento!$B:$D,3,FALSE)*Table1[[#This Row],[Qtde_insumo]],"")</f>
        <v>0</v>
      </c>
      <c r="M9074" s="16">
        <f>IF(Table1[[#This Row],[Ordem_insumos]]&lt;&gt;0,VLOOKUP(Table1[[#This Row],[Codigo_servico]],Preencher_Orcamento!$B:$D,3,FALSE)*Table1[[#This Row],[Subtotal_insumo]],"")</f>
        <v>0</v>
      </c>
    </row>
    <row r="9075" spans="1:13" x14ac:dyDescent="0.25">
      <c r="A9075" s="3">
        <v>106050</v>
      </c>
      <c r="B9075" s="125">
        <v>0</v>
      </c>
      <c r="C9075" s="131" t="s">
        <v>4112</v>
      </c>
      <c r="D9075" s="132"/>
      <c r="E9075" s="4"/>
      <c r="F9075" s="4"/>
      <c r="G9075" s="17" t="str">
        <f>IFERROR(VLOOKUP(Table1[[#This Row],[Codigo_insumo]],BD_Insumos!$B:$E,4),"")</f>
        <v/>
      </c>
      <c r="H9075" s="139"/>
      <c r="I9075" s="5" t="s">
        <v>170</v>
      </c>
      <c r="J9075" s="20" t="str">
        <f t="shared" si="141"/>
        <v/>
      </c>
      <c r="K9075" s="21">
        <f>IF(I9075&lt;&gt;"",SUMIF(Table1[Codigo_servico],A9075,Table1[Subtotal_insumo]),"")</f>
        <v>7.1221787207695808</v>
      </c>
      <c r="L9075" s="17" t="str">
        <f>IF(Table1[[#This Row],[Ordem_insumos]]&lt;&gt;0,VLOOKUP(Table1[[#This Row],[Codigo_servico]],Preencher_Orcamento!$B:$D,3,FALSE)*Table1[[#This Row],[Qtde_insumo]],"")</f>
        <v/>
      </c>
      <c r="M9075" s="17" t="str">
        <f>IF(Table1[[#This Row],[Ordem_insumos]]&lt;&gt;0,VLOOKUP(Table1[[#This Row],[Codigo_servico]],Preencher_Orcamento!$B:$D,3,FALSE)*Table1[[#This Row],[Subtotal_insumo]],"")</f>
        <v/>
      </c>
    </row>
    <row r="9076" spans="1:13" x14ac:dyDescent="0.25">
      <c r="A9076" s="6">
        <v>106050</v>
      </c>
      <c r="B9076" s="126">
        <v>1</v>
      </c>
      <c r="C9076" s="133"/>
      <c r="D9076" s="134">
        <v>2020</v>
      </c>
      <c r="E9076" s="7" t="s">
        <v>2188</v>
      </c>
      <c r="F9076" s="8" t="s">
        <v>2140</v>
      </c>
      <c r="G9076" s="16">
        <f>IFERROR(VLOOKUP(Table1[[#This Row],[Codigo_insumo]],BD_Insumos!$B:$E,4),"")</f>
        <v>15.860837164231068</v>
      </c>
      <c r="H9076" s="140">
        <v>0.25</v>
      </c>
      <c r="I9076" s="9"/>
      <c r="J9076" s="22">
        <f t="shared" si="141"/>
        <v>3.965209291057767</v>
      </c>
      <c r="K9076" s="22" t="str">
        <f>IF(I9076&lt;&gt;"",SUMIF(Table1[Codigo_servico],A9076,Table1[Subtotal_insumo]),"")</f>
        <v/>
      </c>
      <c r="L9076" s="16">
        <f>IF(Table1[[#This Row],[Ordem_insumos]]&lt;&gt;0,VLOOKUP(Table1[[#This Row],[Codigo_servico]],Preencher_Orcamento!$B:$D,3,FALSE)*Table1[[#This Row],[Qtde_insumo]],"")</f>
        <v>0</v>
      </c>
      <c r="M9076" s="16">
        <f>IF(Table1[[#This Row],[Ordem_insumos]]&lt;&gt;0,VLOOKUP(Table1[[#This Row],[Codigo_servico]],Preencher_Orcamento!$B:$D,3,FALSE)*Table1[[#This Row],[Subtotal_insumo]],"")</f>
        <v>0</v>
      </c>
    </row>
    <row r="9077" spans="1:13" x14ac:dyDescent="0.25">
      <c r="A9077" s="6">
        <v>106050</v>
      </c>
      <c r="B9077" s="126">
        <v>2</v>
      </c>
      <c r="C9077" s="133"/>
      <c r="D9077" s="134">
        <v>2099</v>
      </c>
      <c r="E9077" s="7" t="s">
        <v>2205</v>
      </c>
      <c r="F9077" s="8" t="s">
        <v>2140</v>
      </c>
      <c r="G9077" s="16">
        <f>IFERROR(VLOOKUP(Table1[[#This Row],[Codigo_insumo]],BD_Insumos!$B:$E,4),"")</f>
        <v>12.627877718847255</v>
      </c>
      <c r="H9077" s="140">
        <v>0.25</v>
      </c>
      <c r="I9077" s="9"/>
      <c r="J9077" s="22">
        <f t="shared" si="141"/>
        <v>3.1569694297118138</v>
      </c>
      <c r="K9077" s="22" t="str">
        <f>IF(I9077&lt;&gt;"",SUMIF(Table1[Codigo_servico],A9077,Table1[Subtotal_insumo]),"")</f>
        <v/>
      </c>
      <c r="L9077" s="16">
        <f>IF(Table1[[#This Row],[Ordem_insumos]]&lt;&gt;0,VLOOKUP(Table1[[#This Row],[Codigo_servico]],Preencher_Orcamento!$B:$D,3,FALSE)*Table1[[#This Row],[Qtde_insumo]],"")</f>
        <v>0</v>
      </c>
      <c r="M9077" s="16">
        <f>IF(Table1[[#This Row],[Ordem_insumos]]&lt;&gt;0,VLOOKUP(Table1[[#This Row],[Codigo_servico]],Preencher_Orcamento!$B:$D,3,FALSE)*Table1[[#This Row],[Subtotal_insumo]],"")</f>
        <v>0</v>
      </c>
    </row>
    <row r="9078" spans="1:13" x14ac:dyDescent="0.25">
      <c r="A9078" s="3">
        <v>107018</v>
      </c>
      <c r="B9078" s="125">
        <v>0</v>
      </c>
      <c r="C9078" s="131" t="s">
        <v>4113</v>
      </c>
      <c r="D9078" s="132"/>
      <c r="E9078" s="4"/>
      <c r="F9078" s="4"/>
      <c r="G9078" s="17" t="str">
        <f>IFERROR(VLOOKUP(Table1[[#This Row],[Codigo_insumo]],BD_Insumos!$B:$E,4),"")</f>
        <v/>
      </c>
      <c r="H9078" s="139"/>
      <c r="I9078" s="5" t="s">
        <v>457</v>
      </c>
      <c r="J9078" s="20" t="str">
        <f t="shared" si="141"/>
        <v/>
      </c>
      <c r="K9078" s="21">
        <f>IF(I9078&lt;&gt;"",SUMIF(Table1[Codigo_servico],A9078,Table1[Subtotal_insumo]),"")</f>
        <v>61.027156654699411</v>
      </c>
      <c r="L9078" s="17" t="str">
        <f>IF(Table1[[#This Row],[Ordem_insumos]]&lt;&gt;0,VLOOKUP(Table1[[#This Row],[Codigo_servico]],Preencher_Orcamento!$B:$D,3,FALSE)*Table1[[#This Row],[Qtde_insumo]],"")</f>
        <v/>
      </c>
      <c r="M9078" s="17" t="str">
        <f>IF(Table1[[#This Row],[Ordem_insumos]]&lt;&gt;0,VLOOKUP(Table1[[#This Row],[Codigo_servico]],Preencher_Orcamento!$B:$D,3,FALSE)*Table1[[#This Row],[Subtotal_insumo]],"")</f>
        <v/>
      </c>
    </row>
    <row r="9079" spans="1:13" x14ac:dyDescent="0.25">
      <c r="A9079" s="6">
        <v>107018</v>
      </c>
      <c r="B9079" s="126">
        <v>1</v>
      </c>
      <c r="C9079" s="133"/>
      <c r="D9079" s="134">
        <v>2035</v>
      </c>
      <c r="E9079" s="7" t="s">
        <v>2190</v>
      </c>
      <c r="F9079" s="8" t="s">
        <v>2140</v>
      </c>
      <c r="G9079" s="16">
        <f>IFERROR(VLOOKUP(Table1[[#This Row],[Codigo_insumo]],BD_Insumos!$B:$E,4),"")</f>
        <v>17.275965903920998</v>
      </c>
      <c r="H9079" s="140">
        <v>2</v>
      </c>
      <c r="I9079" s="9"/>
      <c r="J9079" s="22">
        <f t="shared" si="141"/>
        <v>34.551931807841996</v>
      </c>
      <c r="K9079" s="22" t="str">
        <f>IF(I9079&lt;&gt;"",SUMIF(Table1[Codigo_servico],A9079,Table1[Subtotal_insumo]),"")</f>
        <v/>
      </c>
      <c r="L9079" s="16">
        <f>IF(Table1[[#This Row],[Ordem_insumos]]&lt;&gt;0,VLOOKUP(Table1[[#This Row],[Codigo_servico]],Preencher_Orcamento!$B:$D,3,FALSE)*Table1[[#This Row],[Qtde_insumo]],"")</f>
        <v>0</v>
      </c>
      <c r="M9079" s="16">
        <f>IF(Table1[[#This Row],[Ordem_insumos]]&lt;&gt;0,VLOOKUP(Table1[[#This Row],[Codigo_servico]],Preencher_Orcamento!$B:$D,3,FALSE)*Table1[[#This Row],[Subtotal_insumo]],"")</f>
        <v>0</v>
      </c>
    </row>
    <row r="9080" spans="1:13" x14ac:dyDescent="0.25">
      <c r="A9080" s="6">
        <v>107018</v>
      </c>
      <c r="B9080" s="126">
        <v>2</v>
      </c>
      <c r="C9080" s="133"/>
      <c r="D9080" s="134">
        <v>2036</v>
      </c>
      <c r="E9080" s="7" t="s">
        <v>2191</v>
      </c>
      <c r="F9080" s="8" t="s">
        <v>2140</v>
      </c>
      <c r="G9080" s="16">
        <f>IFERROR(VLOOKUP(Table1[[#This Row],[Codigo_insumo]],BD_Insumos!$B:$E,4),"")</f>
        <v>12.90425192342871</v>
      </c>
      <c r="H9080" s="140">
        <v>2</v>
      </c>
      <c r="I9080" s="9"/>
      <c r="J9080" s="22">
        <f t="shared" si="141"/>
        <v>25.80850384685742</v>
      </c>
      <c r="K9080" s="22" t="str">
        <f>IF(I9080&lt;&gt;"",SUMIF(Table1[Codigo_servico],A9080,Table1[Subtotal_insumo]),"")</f>
        <v/>
      </c>
      <c r="L9080" s="16">
        <f>IF(Table1[[#This Row],[Ordem_insumos]]&lt;&gt;0,VLOOKUP(Table1[[#This Row],[Codigo_servico]],Preencher_Orcamento!$B:$D,3,FALSE)*Table1[[#This Row],[Qtde_insumo]],"")</f>
        <v>0</v>
      </c>
      <c r="M9080" s="16">
        <f>IF(Table1[[#This Row],[Ordem_insumos]]&lt;&gt;0,VLOOKUP(Table1[[#This Row],[Codigo_servico]],Preencher_Orcamento!$B:$D,3,FALSE)*Table1[[#This Row],[Subtotal_insumo]],"")</f>
        <v>0</v>
      </c>
    </row>
    <row r="9081" spans="1:13" ht="26.25" x14ac:dyDescent="0.25">
      <c r="A9081" s="6">
        <v>107018</v>
      </c>
      <c r="B9081" s="126">
        <v>3</v>
      </c>
      <c r="C9081" s="133"/>
      <c r="D9081" s="134">
        <v>79636</v>
      </c>
      <c r="E9081" s="7" t="s">
        <v>2020</v>
      </c>
      <c r="F9081" s="8" t="s">
        <v>197</v>
      </c>
      <c r="G9081" s="18">
        <f>IFERROR(VLOOKUP(Table1[[#This Row],[Codigo_insumo]],BD_Insumos!$B:$E,4),"")</f>
        <v>8.3975000000000009</v>
      </c>
      <c r="H9081" s="140">
        <v>0.02</v>
      </c>
      <c r="I9081" s="9"/>
      <c r="J9081" s="23">
        <f t="shared" si="141"/>
        <v>0.16795000000000002</v>
      </c>
      <c r="K9081" s="22" t="str">
        <f>IF(I9081&lt;&gt;"",SUMIF(Table1[Codigo_servico],A9081,Table1[Subtotal_insumo]),"")</f>
        <v/>
      </c>
      <c r="L9081" s="18">
        <f>IF(Table1[[#This Row],[Ordem_insumos]]&lt;&gt;0,VLOOKUP(Table1[[#This Row],[Codigo_servico]],Preencher_Orcamento!$B:$D,3,FALSE)*Table1[[#This Row],[Qtde_insumo]],"")</f>
        <v>0</v>
      </c>
      <c r="M9081" s="18">
        <f>IF(Table1[[#This Row],[Ordem_insumos]]&lt;&gt;0,VLOOKUP(Table1[[#This Row],[Codigo_servico]],Preencher_Orcamento!$B:$D,3,FALSE)*Table1[[#This Row],[Subtotal_insumo]],"")</f>
        <v>0</v>
      </c>
    </row>
    <row r="9082" spans="1:13" x14ac:dyDescent="0.25">
      <c r="A9082" s="6">
        <v>107018</v>
      </c>
      <c r="B9082" s="126">
        <v>4</v>
      </c>
      <c r="C9082" s="133"/>
      <c r="D9082" s="134">
        <v>37509</v>
      </c>
      <c r="E9082" s="7" t="s">
        <v>830</v>
      </c>
      <c r="F9082" s="8" t="s">
        <v>168</v>
      </c>
      <c r="G9082" s="18">
        <f>IFERROR(VLOOKUP(Table1[[#This Row],[Codigo_insumo]],BD_Insumos!$B:$E,4),"")</f>
        <v>16.625699999999998</v>
      </c>
      <c r="H9082" s="140">
        <v>0.03</v>
      </c>
      <c r="I9082" s="9"/>
      <c r="J9082" s="23">
        <f t="shared" si="141"/>
        <v>0.49877099999999991</v>
      </c>
      <c r="K9082" s="22" t="str">
        <f>IF(I9082&lt;&gt;"",SUMIF(Table1[Codigo_servico],A9082,Table1[Subtotal_insumo]),"")</f>
        <v/>
      </c>
      <c r="L9082" s="18">
        <f>IF(Table1[[#This Row],[Ordem_insumos]]&lt;&gt;0,VLOOKUP(Table1[[#This Row],[Codigo_servico]],Preencher_Orcamento!$B:$D,3,FALSE)*Table1[[#This Row],[Qtde_insumo]],"")</f>
        <v>0</v>
      </c>
      <c r="M9082" s="18">
        <f>IF(Table1[[#This Row],[Ordem_insumos]]&lt;&gt;0,VLOOKUP(Table1[[#This Row],[Codigo_servico]],Preencher_Orcamento!$B:$D,3,FALSE)*Table1[[#This Row],[Subtotal_insumo]],"")</f>
        <v>0</v>
      </c>
    </row>
    <row r="9083" spans="1:13" x14ac:dyDescent="0.25">
      <c r="A9083" s="3">
        <v>107022</v>
      </c>
      <c r="B9083" s="125">
        <v>0</v>
      </c>
      <c r="C9083" s="131" t="s">
        <v>4114</v>
      </c>
      <c r="D9083" s="132"/>
      <c r="E9083" s="4"/>
      <c r="F9083" s="4"/>
      <c r="G9083" s="17" t="str">
        <f>IFERROR(VLOOKUP(Table1[[#This Row],[Codigo_insumo]],BD_Insumos!$B:$E,4),"")</f>
        <v/>
      </c>
      <c r="H9083" s="139"/>
      <c r="I9083" s="5" t="s">
        <v>457</v>
      </c>
      <c r="J9083" s="20" t="str">
        <f t="shared" si="141"/>
        <v/>
      </c>
      <c r="K9083" s="21">
        <f>IF(I9083&lt;&gt;"",SUMIF(Table1[Codigo_servico],A9083,Table1[Subtotal_insumo]),"")</f>
        <v>31.097170827349707</v>
      </c>
      <c r="L9083" s="17" t="str">
        <f>IF(Table1[[#This Row],[Ordem_insumos]]&lt;&gt;0,VLOOKUP(Table1[[#This Row],[Codigo_servico]],Preencher_Orcamento!$B:$D,3,FALSE)*Table1[[#This Row],[Qtde_insumo]],"")</f>
        <v/>
      </c>
      <c r="M9083" s="17" t="str">
        <f>IF(Table1[[#This Row],[Ordem_insumos]]&lt;&gt;0,VLOOKUP(Table1[[#This Row],[Codigo_servico]],Preencher_Orcamento!$B:$D,3,FALSE)*Table1[[#This Row],[Subtotal_insumo]],"")</f>
        <v/>
      </c>
    </row>
    <row r="9084" spans="1:13" x14ac:dyDescent="0.25">
      <c r="A9084" s="6">
        <v>107022</v>
      </c>
      <c r="B9084" s="126">
        <v>1</v>
      </c>
      <c r="C9084" s="133"/>
      <c r="D9084" s="134">
        <v>37509</v>
      </c>
      <c r="E9084" s="7" t="s">
        <v>830</v>
      </c>
      <c r="F9084" s="8" t="s">
        <v>168</v>
      </c>
      <c r="G9084" s="16">
        <f>IFERROR(VLOOKUP(Table1[[#This Row],[Codigo_insumo]],BD_Insumos!$B:$E,4),"")</f>
        <v>16.625699999999998</v>
      </c>
      <c r="H9084" s="140">
        <v>0.04</v>
      </c>
      <c r="I9084" s="9"/>
      <c r="J9084" s="22">
        <f t="shared" si="141"/>
        <v>0.66502799999999995</v>
      </c>
      <c r="K9084" s="22" t="str">
        <f>IF(I9084&lt;&gt;"",SUMIF(Table1[Codigo_servico],A9084,Table1[Subtotal_insumo]),"")</f>
        <v/>
      </c>
      <c r="L9084" s="16">
        <f>IF(Table1[[#This Row],[Ordem_insumos]]&lt;&gt;0,VLOOKUP(Table1[[#This Row],[Codigo_servico]],Preencher_Orcamento!$B:$D,3,FALSE)*Table1[[#This Row],[Qtde_insumo]],"")</f>
        <v>0</v>
      </c>
      <c r="M9084" s="16">
        <f>IF(Table1[[#This Row],[Ordem_insumos]]&lt;&gt;0,VLOOKUP(Table1[[#This Row],[Codigo_servico]],Preencher_Orcamento!$B:$D,3,FALSE)*Table1[[#This Row],[Subtotal_insumo]],"")</f>
        <v>0</v>
      </c>
    </row>
    <row r="9085" spans="1:13" x14ac:dyDescent="0.25">
      <c r="A9085" s="6">
        <v>107022</v>
      </c>
      <c r="B9085" s="126">
        <v>2</v>
      </c>
      <c r="C9085" s="133"/>
      <c r="D9085" s="134">
        <v>2036</v>
      </c>
      <c r="E9085" s="7" t="s">
        <v>2191</v>
      </c>
      <c r="F9085" s="8" t="s">
        <v>2140</v>
      </c>
      <c r="G9085" s="16">
        <f>IFERROR(VLOOKUP(Table1[[#This Row],[Codigo_insumo]],BD_Insumos!$B:$E,4),"")</f>
        <v>12.90425192342871</v>
      </c>
      <c r="H9085" s="140">
        <v>1</v>
      </c>
      <c r="I9085" s="9"/>
      <c r="J9085" s="22">
        <f t="shared" si="141"/>
        <v>12.90425192342871</v>
      </c>
      <c r="K9085" s="22" t="str">
        <f>IF(I9085&lt;&gt;"",SUMIF(Table1[Codigo_servico],A9085,Table1[Subtotal_insumo]),"")</f>
        <v/>
      </c>
      <c r="L9085" s="16">
        <f>IF(Table1[[#This Row],[Ordem_insumos]]&lt;&gt;0,VLOOKUP(Table1[[#This Row],[Codigo_servico]],Preencher_Orcamento!$B:$D,3,FALSE)*Table1[[#This Row],[Qtde_insumo]],"")</f>
        <v>0</v>
      </c>
      <c r="M9085" s="16">
        <f>IF(Table1[[#This Row],[Ordem_insumos]]&lt;&gt;0,VLOOKUP(Table1[[#This Row],[Codigo_servico]],Preencher_Orcamento!$B:$D,3,FALSE)*Table1[[#This Row],[Subtotal_insumo]],"")</f>
        <v>0</v>
      </c>
    </row>
    <row r="9086" spans="1:13" ht="26.25" x14ac:dyDescent="0.25">
      <c r="A9086" s="6">
        <v>107022</v>
      </c>
      <c r="B9086" s="126">
        <v>3</v>
      </c>
      <c r="C9086" s="133"/>
      <c r="D9086" s="134">
        <v>79636</v>
      </c>
      <c r="E9086" s="7" t="s">
        <v>2020</v>
      </c>
      <c r="F9086" s="8" t="s">
        <v>197</v>
      </c>
      <c r="G9086" s="18">
        <f>IFERROR(VLOOKUP(Table1[[#This Row],[Codigo_insumo]],BD_Insumos!$B:$E,4),"")</f>
        <v>8.3975000000000009</v>
      </c>
      <c r="H9086" s="140">
        <v>0.03</v>
      </c>
      <c r="I9086" s="9"/>
      <c r="J9086" s="23">
        <f t="shared" si="141"/>
        <v>0.25192500000000001</v>
      </c>
      <c r="K9086" s="22" t="str">
        <f>IF(I9086&lt;&gt;"",SUMIF(Table1[Codigo_servico],A9086,Table1[Subtotal_insumo]),"")</f>
        <v/>
      </c>
      <c r="L9086" s="18">
        <f>IF(Table1[[#This Row],[Ordem_insumos]]&lt;&gt;0,VLOOKUP(Table1[[#This Row],[Codigo_servico]],Preencher_Orcamento!$B:$D,3,FALSE)*Table1[[#This Row],[Qtde_insumo]],"")</f>
        <v>0</v>
      </c>
      <c r="M9086" s="18">
        <f>IF(Table1[[#This Row],[Ordem_insumos]]&lt;&gt;0,VLOOKUP(Table1[[#This Row],[Codigo_servico]],Preencher_Orcamento!$B:$D,3,FALSE)*Table1[[#This Row],[Subtotal_insumo]],"")</f>
        <v>0</v>
      </c>
    </row>
    <row r="9087" spans="1:13" x14ac:dyDescent="0.25">
      <c r="A9087" s="6">
        <v>107022</v>
      </c>
      <c r="B9087" s="126">
        <v>4</v>
      </c>
      <c r="C9087" s="133"/>
      <c r="D9087" s="134">
        <v>2035</v>
      </c>
      <c r="E9087" s="7" t="s">
        <v>2190</v>
      </c>
      <c r="F9087" s="8" t="s">
        <v>2140</v>
      </c>
      <c r="G9087" s="18">
        <f>IFERROR(VLOOKUP(Table1[[#This Row],[Codigo_insumo]],BD_Insumos!$B:$E,4),"")</f>
        <v>17.275965903920998</v>
      </c>
      <c r="H9087" s="140">
        <v>1</v>
      </c>
      <c r="I9087" s="9"/>
      <c r="J9087" s="23">
        <f t="shared" si="141"/>
        <v>17.275965903920998</v>
      </c>
      <c r="K9087" s="22" t="str">
        <f>IF(I9087&lt;&gt;"",SUMIF(Table1[Codigo_servico],A9087,Table1[Subtotal_insumo]),"")</f>
        <v/>
      </c>
      <c r="L9087" s="18">
        <f>IF(Table1[[#This Row],[Ordem_insumos]]&lt;&gt;0,VLOOKUP(Table1[[#This Row],[Codigo_servico]],Preencher_Orcamento!$B:$D,3,FALSE)*Table1[[#This Row],[Qtde_insumo]],"")</f>
        <v>0</v>
      </c>
      <c r="M9087" s="18">
        <f>IF(Table1[[#This Row],[Ordem_insumos]]&lt;&gt;0,VLOOKUP(Table1[[#This Row],[Codigo_servico]],Preencher_Orcamento!$B:$D,3,FALSE)*Table1[[#This Row],[Subtotal_insumo]],"")</f>
        <v>0</v>
      </c>
    </row>
    <row r="9088" spans="1:13" x14ac:dyDescent="0.25">
      <c r="A9088" s="3">
        <v>107024</v>
      </c>
      <c r="B9088" s="125">
        <v>0</v>
      </c>
      <c r="C9088" s="131" t="s">
        <v>4115</v>
      </c>
      <c r="D9088" s="132"/>
      <c r="E9088" s="4"/>
      <c r="F9088" s="4"/>
      <c r="G9088" s="17" t="str">
        <f>IFERROR(VLOOKUP(Table1[[#This Row],[Codigo_insumo]],BD_Insumos!$B:$E,4),"")</f>
        <v/>
      </c>
      <c r="H9088" s="139"/>
      <c r="I9088" s="5" t="s">
        <v>457</v>
      </c>
      <c r="J9088" s="20" t="str">
        <f t="shared" si="141"/>
        <v/>
      </c>
      <c r="K9088" s="21">
        <f>IF(I9088&lt;&gt;"",SUMIF(Table1[Codigo_servico],A9088,Table1[Subtotal_insumo]),"")</f>
        <v>120.72087130939883</v>
      </c>
      <c r="L9088" s="17" t="str">
        <f>IF(Table1[[#This Row],[Ordem_insumos]]&lt;&gt;0,VLOOKUP(Table1[[#This Row],[Codigo_servico]],Preencher_Orcamento!$B:$D,3,FALSE)*Table1[[#This Row],[Qtde_insumo]],"")</f>
        <v/>
      </c>
      <c r="M9088" s="17" t="str">
        <f>IF(Table1[[#This Row],[Ordem_insumos]]&lt;&gt;0,VLOOKUP(Table1[[#This Row],[Codigo_servico]],Preencher_Orcamento!$B:$D,3,FALSE)*Table1[[#This Row],[Subtotal_insumo]],"")</f>
        <v/>
      </c>
    </row>
    <row r="9089" spans="1:13" x14ac:dyDescent="0.25">
      <c r="A9089" s="6">
        <v>107024</v>
      </c>
      <c r="B9089" s="126">
        <v>1</v>
      </c>
      <c r="C9089" s="133"/>
      <c r="D9089" s="134">
        <v>2036</v>
      </c>
      <c r="E9089" s="7" t="s">
        <v>2191</v>
      </c>
      <c r="F9089" s="8" t="s">
        <v>2140</v>
      </c>
      <c r="G9089" s="16">
        <f>IFERROR(VLOOKUP(Table1[[#This Row],[Codigo_insumo]],BD_Insumos!$B:$E,4),"")</f>
        <v>12.90425192342871</v>
      </c>
      <c r="H9089" s="140">
        <v>4</v>
      </c>
      <c r="I9089" s="9"/>
      <c r="J9089" s="22">
        <f t="shared" si="141"/>
        <v>51.617007693714839</v>
      </c>
      <c r="K9089" s="22" t="str">
        <f>IF(I9089&lt;&gt;"",SUMIF(Table1[Codigo_servico],A9089,Table1[Subtotal_insumo]),"")</f>
        <v/>
      </c>
      <c r="L9089" s="16">
        <f>IF(Table1[[#This Row],[Ordem_insumos]]&lt;&gt;0,VLOOKUP(Table1[[#This Row],[Codigo_servico]],Preencher_Orcamento!$B:$D,3,FALSE)*Table1[[#This Row],[Qtde_insumo]],"")</f>
        <v>0</v>
      </c>
      <c r="M9089" s="16">
        <f>IF(Table1[[#This Row],[Ordem_insumos]]&lt;&gt;0,VLOOKUP(Table1[[#This Row],[Codigo_servico]],Preencher_Orcamento!$B:$D,3,FALSE)*Table1[[#This Row],[Subtotal_insumo]],"")</f>
        <v>0</v>
      </c>
    </row>
    <row r="9090" spans="1:13" x14ac:dyDescent="0.25">
      <c r="A9090" s="6">
        <v>107024</v>
      </c>
      <c r="B9090" s="126">
        <v>2</v>
      </c>
      <c r="C9090" s="133"/>
      <c r="D9090" s="134">
        <v>2035</v>
      </c>
      <c r="E9090" s="7" t="s">
        <v>2190</v>
      </c>
      <c r="F9090" s="8" t="s">
        <v>2140</v>
      </c>
      <c r="G9090" s="16">
        <f>IFERROR(VLOOKUP(Table1[[#This Row],[Codigo_insumo]],BD_Insumos!$B:$E,4),"")</f>
        <v>17.275965903920998</v>
      </c>
      <c r="H9090" s="140">
        <v>4</v>
      </c>
      <c r="I9090" s="9"/>
      <c r="J9090" s="22">
        <f t="shared" ref="J9090:J9153" si="142">IF(I9090="",G9090*H9090,"")</f>
        <v>69.103863615683991</v>
      </c>
      <c r="K9090" s="22" t="str">
        <f>IF(I9090&lt;&gt;"",SUMIF(Table1[Codigo_servico],A9090,Table1[Subtotal_insumo]),"")</f>
        <v/>
      </c>
      <c r="L9090" s="16">
        <f>IF(Table1[[#This Row],[Ordem_insumos]]&lt;&gt;0,VLOOKUP(Table1[[#This Row],[Codigo_servico]],Preencher_Orcamento!$B:$D,3,FALSE)*Table1[[#This Row],[Qtde_insumo]],"")</f>
        <v>0</v>
      </c>
      <c r="M9090" s="16">
        <f>IF(Table1[[#This Row],[Ordem_insumos]]&lt;&gt;0,VLOOKUP(Table1[[#This Row],[Codigo_servico]],Preencher_Orcamento!$B:$D,3,FALSE)*Table1[[#This Row],[Subtotal_insumo]],"")</f>
        <v>0</v>
      </c>
    </row>
    <row r="9091" spans="1:13" x14ac:dyDescent="0.25">
      <c r="A9091" s="3">
        <v>107026</v>
      </c>
      <c r="B9091" s="125">
        <v>0</v>
      </c>
      <c r="C9091" s="131" t="s">
        <v>4116</v>
      </c>
      <c r="D9091" s="132"/>
      <c r="E9091" s="4"/>
      <c r="F9091" s="4"/>
      <c r="G9091" s="17" t="str">
        <f>IFERROR(VLOOKUP(Table1[[#This Row],[Codigo_insumo]],BD_Insumos!$B:$E,4),"")</f>
        <v/>
      </c>
      <c r="H9091" s="139"/>
      <c r="I9091" s="5" t="s">
        <v>457</v>
      </c>
      <c r="J9091" s="20" t="str">
        <f t="shared" si="142"/>
        <v/>
      </c>
      <c r="K9091" s="21">
        <f>IF(I9091&lt;&gt;"",SUMIF(Table1[Codigo_servico],A9091,Table1[Subtotal_insumo]),"")</f>
        <v>49.859308958289589</v>
      </c>
      <c r="L9091" s="17" t="str">
        <f>IF(Table1[[#This Row],[Ordem_insumos]]&lt;&gt;0,VLOOKUP(Table1[[#This Row],[Codigo_servico]],Preencher_Orcamento!$B:$D,3,FALSE)*Table1[[#This Row],[Qtde_insumo]],"")</f>
        <v/>
      </c>
      <c r="M9091" s="17" t="str">
        <f>IF(Table1[[#This Row],[Ordem_insumos]]&lt;&gt;0,VLOOKUP(Table1[[#This Row],[Codigo_servico]],Preencher_Orcamento!$B:$D,3,FALSE)*Table1[[#This Row],[Subtotal_insumo]],"")</f>
        <v/>
      </c>
    </row>
    <row r="9092" spans="1:13" x14ac:dyDescent="0.25">
      <c r="A9092" s="6">
        <v>107026</v>
      </c>
      <c r="B9092" s="126">
        <v>1</v>
      </c>
      <c r="C9092" s="133"/>
      <c r="D9092" s="134">
        <v>2035</v>
      </c>
      <c r="E9092" s="7" t="s">
        <v>2190</v>
      </c>
      <c r="F9092" s="8" t="s">
        <v>2140</v>
      </c>
      <c r="G9092" s="16">
        <f>IFERROR(VLOOKUP(Table1[[#This Row],[Codigo_insumo]],BD_Insumos!$B:$E,4),"")</f>
        <v>17.275965903920998</v>
      </c>
      <c r="H9092" s="140">
        <v>1.4</v>
      </c>
      <c r="I9092" s="9"/>
      <c r="J9092" s="22">
        <f t="shared" si="142"/>
        <v>24.186352265489397</v>
      </c>
      <c r="K9092" s="22" t="str">
        <f>IF(I9092&lt;&gt;"",SUMIF(Table1[Codigo_servico],A9092,Table1[Subtotal_insumo]),"")</f>
        <v/>
      </c>
      <c r="L9092" s="16">
        <f>IF(Table1[[#This Row],[Ordem_insumos]]&lt;&gt;0,VLOOKUP(Table1[[#This Row],[Codigo_servico]],Preencher_Orcamento!$B:$D,3,FALSE)*Table1[[#This Row],[Qtde_insumo]],"")</f>
        <v>0</v>
      </c>
      <c r="M9092" s="16">
        <f>IF(Table1[[#This Row],[Ordem_insumos]]&lt;&gt;0,VLOOKUP(Table1[[#This Row],[Codigo_servico]],Preencher_Orcamento!$B:$D,3,FALSE)*Table1[[#This Row],[Subtotal_insumo]],"")</f>
        <v>0</v>
      </c>
    </row>
    <row r="9093" spans="1:13" x14ac:dyDescent="0.25">
      <c r="A9093" s="6">
        <v>107026</v>
      </c>
      <c r="B9093" s="126">
        <v>2</v>
      </c>
      <c r="C9093" s="133"/>
      <c r="D9093" s="134">
        <v>2036</v>
      </c>
      <c r="E9093" s="7" t="s">
        <v>2191</v>
      </c>
      <c r="F9093" s="8" t="s">
        <v>2140</v>
      </c>
      <c r="G9093" s="16">
        <f>IFERROR(VLOOKUP(Table1[[#This Row],[Codigo_insumo]],BD_Insumos!$B:$E,4),"")</f>
        <v>12.90425192342871</v>
      </c>
      <c r="H9093" s="140">
        <v>1.4</v>
      </c>
      <c r="I9093" s="9"/>
      <c r="J9093" s="22">
        <f t="shared" si="142"/>
        <v>18.065952692800192</v>
      </c>
      <c r="K9093" s="22" t="str">
        <f>IF(I9093&lt;&gt;"",SUMIF(Table1[Codigo_servico],A9093,Table1[Subtotal_insumo]),"")</f>
        <v/>
      </c>
      <c r="L9093" s="16">
        <f>IF(Table1[[#This Row],[Ordem_insumos]]&lt;&gt;0,VLOOKUP(Table1[[#This Row],[Codigo_servico]],Preencher_Orcamento!$B:$D,3,FALSE)*Table1[[#This Row],[Qtde_insumo]],"")</f>
        <v>0</v>
      </c>
      <c r="M9093" s="16">
        <f>IF(Table1[[#This Row],[Ordem_insumos]]&lt;&gt;0,VLOOKUP(Table1[[#This Row],[Codigo_servico]],Preencher_Orcamento!$B:$D,3,FALSE)*Table1[[#This Row],[Subtotal_insumo]],"")</f>
        <v>0</v>
      </c>
    </row>
    <row r="9094" spans="1:13" ht="26.25" x14ac:dyDescent="0.25">
      <c r="A9094" s="6">
        <v>107026</v>
      </c>
      <c r="B9094" s="126">
        <v>3</v>
      </c>
      <c r="C9094" s="133"/>
      <c r="D9094" s="134">
        <v>79653</v>
      </c>
      <c r="E9094" s="7" t="s">
        <v>2024</v>
      </c>
      <c r="F9094" s="8" t="s">
        <v>197</v>
      </c>
      <c r="G9094" s="18">
        <f>IFERROR(VLOOKUP(Table1[[#This Row],[Codigo_insumo]],BD_Insumos!$B:$E,4),"")</f>
        <v>63.3917</v>
      </c>
      <c r="H9094" s="140">
        <v>0.12</v>
      </c>
      <c r="I9094" s="9"/>
      <c r="J9094" s="23">
        <f t="shared" si="142"/>
        <v>7.6070039999999999</v>
      </c>
      <c r="K9094" s="22" t="str">
        <f>IF(I9094&lt;&gt;"",SUMIF(Table1[Codigo_servico],A9094,Table1[Subtotal_insumo]),"")</f>
        <v/>
      </c>
      <c r="L9094" s="18">
        <f>IF(Table1[[#This Row],[Ordem_insumos]]&lt;&gt;0,VLOOKUP(Table1[[#This Row],[Codigo_servico]],Preencher_Orcamento!$B:$D,3,FALSE)*Table1[[#This Row],[Qtde_insumo]],"")</f>
        <v>0</v>
      </c>
      <c r="M9094" s="18">
        <f>IF(Table1[[#This Row],[Ordem_insumos]]&lt;&gt;0,VLOOKUP(Table1[[#This Row],[Codigo_servico]],Preencher_Orcamento!$B:$D,3,FALSE)*Table1[[#This Row],[Subtotal_insumo]],"")</f>
        <v>0</v>
      </c>
    </row>
    <row r="9095" spans="1:13" x14ac:dyDescent="0.25">
      <c r="A9095" s="3">
        <v>107029</v>
      </c>
      <c r="B9095" s="125">
        <v>0</v>
      </c>
      <c r="C9095" s="131" t="s">
        <v>4117</v>
      </c>
      <c r="D9095" s="132"/>
      <c r="E9095" s="4"/>
      <c r="F9095" s="4"/>
      <c r="G9095" s="17" t="str">
        <f>IFERROR(VLOOKUP(Table1[[#This Row],[Codigo_insumo]],BD_Insumos!$B:$E,4),"")</f>
        <v/>
      </c>
      <c r="H9095" s="139"/>
      <c r="I9095" s="5" t="s">
        <v>457</v>
      </c>
      <c r="J9095" s="20" t="str">
        <f t="shared" si="142"/>
        <v/>
      </c>
      <c r="K9095" s="21">
        <f>IF(I9095&lt;&gt;"",SUMIF(Table1[Codigo_servico],A9095,Table1[Subtotal_insumo]),"")</f>
        <v>156.93713270221849</v>
      </c>
      <c r="L9095" s="17" t="str">
        <f>IF(Table1[[#This Row],[Ordem_insumos]]&lt;&gt;0,VLOOKUP(Table1[[#This Row],[Codigo_servico]],Preencher_Orcamento!$B:$D,3,FALSE)*Table1[[#This Row],[Qtde_insumo]],"")</f>
        <v/>
      </c>
      <c r="M9095" s="17" t="str">
        <f>IF(Table1[[#This Row],[Ordem_insumos]]&lt;&gt;0,VLOOKUP(Table1[[#This Row],[Codigo_servico]],Preencher_Orcamento!$B:$D,3,FALSE)*Table1[[#This Row],[Subtotal_insumo]],"")</f>
        <v/>
      </c>
    </row>
    <row r="9096" spans="1:13" x14ac:dyDescent="0.25">
      <c r="A9096" s="6">
        <v>107029</v>
      </c>
      <c r="B9096" s="126">
        <v>1</v>
      </c>
      <c r="C9096" s="133"/>
      <c r="D9096" s="134">
        <v>2036</v>
      </c>
      <c r="E9096" s="7" t="s">
        <v>2191</v>
      </c>
      <c r="F9096" s="8" t="s">
        <v>2140</v>
      </c>
      <c r="G9096" s="16">
        <f>IFERROR(VLOOKUP(Table1[[#This Row],[Codigo_insumo]],BD_Insumos!$B:$E,4),"")</f>
        <v>12.90425192342871</v>
      </c>
      <c r="H9096" s="140">
        <v>5.2</v>
      </c>
      <c r="I9096" s="9"/>
      <c r="J9096" s="22">
        <f t="shared" si="142"/>
        <v>67.102110001829288</v>
      </c>
      <c r="K9096" s="22" t="str">
        <f>IF(I9096&lt;&gt;"",SUMIF(Table1[Codigo_servico],A9096,Table1[Subtotal_insumo]),"")</f>
        <v/>
      </c>
      <c r="L9096" s="16">
        <f>IF(Table1[[#This Row],[Ordem_insumos]]&lt;&gt;0,VLOOKUP(Table1[[#This Row],[Codigo_servico]],Preencher_Orcamento!$B:$D,3,FALSE)*Table1[[#This Row],[Qtde_insumo]],"")</f>
        <v>0</v>
      </c>
      <c r="M9096" s="16">
        <f>IF(Table1[[#This Row],[Ordem_insumos]]&lt;&gt;0,VLOOKUP(Table1[[#This Row],[Codigo_servico]],Preencher_Orcamento!$B:$D,3,FALSE)*Table1[[#This Row],[Subtotal_insumo]],"")</f>
        <v>0</v>
      </c>
    </row>
    <row r="9097" spans="1:13" x14ac:dyDescent="0.25">
      <c r="A9097" s="6">
        <v>107029</v>
      </c>
      <c r="B9097" s="126">
        <v>2</v>
      </c>
      <c r="C9097" s="133"/>
      <c r="D9097" s="134">
        <v>2035</v>
      </c>
      <c r="E9097" s="7" t="s">
        <v>2190</v>
      </c>
      <c r="F9097" s="8" t="s">
        <v>2140</v>
      </c>
      <c r="G9097" s="16">
        <f>IFERROR(VLOOKUP(Table1[[#This Row],[Codigo_insumo]],BD_Insumos!$B:$E,4),"")</f>
        <v>17.275965903920998</v>
      </c>
      <c r="H9097" s="140">
        <v>5.2</v>
      </c>
      <c r="I9097" s="9"/>
      <c r="J9097" s="22">
        <f t="shared" si="142"/>
        <v>89.835022700389189</v>
      </c>
      <c r="K9097" s="22" t="str">
        <f>IF(I9097&lt;&gt;"",SUMIF(Table1[Codigo_servico],A9097,Table1[Subtotal_insumo]),"")</f>
        <v/>
      </c>
      <c r="L9097" s="16">
        <f>IF(Table1[[#This Row],[Ordem_insumos]]&lt;&gt;0,VLOOKUP(Table1[[#This Row],[Codigo_servico]],Preencher_Orcamento!$B:$D,3,FALSE)*Table1[[#This Row],[Qtde_insumo]],"")</f>
        <v>0</v>
      </c>
      <c r="M9097" s="16">
        <f>IF(Table1[[#This Row],[Ordem_insumos]]&lt;&gt;0,VLOOKUP(Table1[[#This Row],[Codigo_servico]],Preencher_Orcamento!$B:$D,3,FALSE)*Table1[[#This Row],[Subtotal_insumo]],"")</f>
        <v>0</v>
      </c>
    </row>
    <row r="9098" spans="1:13" x14ac:dyDescent="0.25">
      <c r="A9098" s="3">
        <v>107032</v>
      </c>
      <c r="B9098" s="125">
        <v>0</v>
      </c>
      <c r="C9098" s="131" t="s">
        <v>4118</v>
      </c>
      <c r="D9098" s="132"/>
      <c r="E9098" s="4"/>
      <c r="F9098" s="4"/>
      <c r="G9098" s="17" t="str">
        <f>IFERROR(VLOOKUP(Table1[[#This Row],[Codigo_insumo]],BD_Insumos!$B:$E,4),"")</f>
        <v/>
      </c>
      <c r="H9098" s="139"/>
      <c r="I9098" s="5" t="s">
        <v>5</v>
      </c>
      <c r="J9098" s="20" t="str">
        <f t="shared" si="142"/>
        <v/>
      </c>
      <c r="K9098" s="21">
        <f>IF(I9098&lt;&gt;"",SUMIF(Table1[Codigo_servico],A9098,Table1[Subtotal_insumo]),"")</f>
        <v>31.59411715324725</v>
      </c>
      <c r="L9098" s="17" t="str">
        <f>IF(Table1[[#This Row],[Ordem_insumos]]&lt;&gt;0,VLOOKUP(Table1[[#This Row],[Codigo_servico]],Preencher_Orcamento!$B:$D,3,FALSE)*Table1[[#This Row],[Qtde_insumo]],"")</f>
        <v/>
      </c>
      <c r="M9098" s="17" t="str">
        <f>IF(Table1[[#This Row],[Ordem_insumos]]&lt;&gt;0,VLOOKUP(Table1[[#This Row],[Codigo_servico]],Preencher_Orcamento!$B:$D,3,FALSE)*Table1[[#This Row],[Subtotal_insumo]],"")</f>
        <v/>
      </c>
    </row>
    <row r="9099" spans="1:13" x14ac:dyDescent="0.25">
      <c r="A9099" s="6">
        <v>107032</v>
      </c>
      <c r="B9099" s="126">
        <v>1</v>
      </c>
      <c r="C9099" s="133"/>
      <c r="D9099" s="134">
        <v>79656</v>
      </c>
      <c r="E9099" s="7" t="s">
        <v>2025</v>
      </c>
      <c r="F9099" s="8" t="s">
        <v>197</v>
      </c>
      <c r="G9099" s="16">
        <f>IFERROR(VLOOKUP(Table1[[#This Row],[Codigo_insumo]],BD_Insumos!$B:$E,4),"")</f>
        <v>44.106400000000001</v>
      </c>
      <c r="H9099" s="140">
        <v>0.1</v>
      </c>
      <c r="I9099" s="9"/>
      <c r="J9099" s="22">
        <f t="shared" si="142"/>
        <v>4.4106399999999999</v>
      </c>
      <c r="K9099" s="22" t="str">
        <f>IF(I9099&lt;&gt;"",SUMIF(Table1[Codigo_servico],A9099,Table1[Subtotal_insumo]),"")</f>
        <v/>
      </c>
      <c r="L9099" s="16">
        <f>IF(Table1[[#This Row],[Ordem_insumos]]&lt;&gt;0,VLOOKUP(Table1[[#This Row],[Codigo_servico]],Preencher_Orcamento!$B:$D,3,FALSE)*Table1[[#This Row],[Qtde_insumo]],"")</f>
        <v>0</v>
      </c>
      <c r="M9099" s="16">
        <f>IF(Table1[[#This Row],[Ordem_insumos]]&lt;&gt;0,VLOOKUP(Table1[[#This Row],[Codigo_servico]],Preencher_Orcamento!$B:$D,3,FALSE)*Table1[[#This Row],[Subtotal_insumo]],"")</f>
        <v>0</v>
      </c>
    </row>
    <row r="9100" spans="1:13" x14ac:dyDescent="0.25">
      <c r="A9100" s="6">
        <v>107032</v>
      </c>
      <c r="B9100" s="126">
        <v>2</v>
      </c>
      <c r="C9100" s="133"/>
      <c r="D9100" s="134">
        <v>2035</v>
      </c>
      <c r="E9100" s="7" t="s">
        <v>2190</v>
      </c>
      <c r="F9100" s="8" t="s">
        <v>2140</v>
      </c>
      <c r="G9100" s="16">
        <f>IFERROR(VLOOKUP(Table1[[#This Row],[Codigo_insumo]],BD_Insumos!$B:$E,4),"")</f>
        <v>17.275965903920998</v>
      </c>
      <c r="H9100" s="140">
        <v>0.85</v>
      </c>
      <c r="I9100" s="9"/>
      <c r="J9100" s="22">
        <f t="shared" si="142"/>
        <v>14.684571018332848</v>
      </c>
      <c r="K9100" s="22" t="str">
        <f>IF(I9100&lt;&gt;"",SUMIF(Table1[Codigo_servico],A9100,Table1[Subtotal_insumo]),"")</f>
        <v/>
      </c>
      <c r="L9100" s="16">
        <f>IF(Table1[[#This Row],[Ordem_insumos]]&lt;&gt;0,VLOOKUP(Table1[[#This Row],[Codigo_servico]],Preencher_Orcamento!$B:$D,3,FALSE)*Table1[[#This Row],[Qtde_insumo]],"")</f>
        <v>0</v>
      </c>
      <c r="M9100" s="16">
        <f>IF(Table1[[#This Row],[Ordem_insumos]]&lt;&gt;0,VLOOKUP(Table1[[#This Row],[Codigo_servico]],Preencher_Orcamento!$B:$D,3,FALSE)*Table1[[#This Row],[Subtotal_insumo]],"")</f>
        <v>0</v>
      </c>
    </row>
    <row r="9101" spans="1:13" x14ac:dyDescent="0.25">
      <c r="A9101" s="6">
        <v>107032</v>
      </c>
      <c r="B9101" s="126">
        <v>3</v>
      </c>
      <c r="C9101" s="133"/>
      <c r="D9101" s="134">
        <v>2036</v>
      </c>
      <c r="E9101" s="7" t="s">
        <v>2191</v>
      </c>
      <c r="F9101" s="8" t="s">
        <v>2140</v>
      </c>
      <c r="G9101" s="18">
        <f>IFERROR(VLOOKUP(Table1[[#This Row],[Codigo_insumo]],BD_Insumos!$B:$E,4),"")</f>
        <v>12.90425192342871</v>
      </c>
      <c r="H9101" s="140">
        <v>0.85</v>
      </c>
      <c r="I9101" s="9"/>
      <c r="J9101" s="23">
        <f t="shared" si="142"/>
        <v>10.968614134914404</v>
      </c>
      <c r="K9101" s="22" t="str">
        <f>IF(I9101&lt;&gt;"",SUMIF(Table1[Codigo_servico],A9101,Table1[Subtotal_insumo]),"")</f>
        <v/>
      </c>
      <c r="L9101" s="18">
        <f>IF(Table1[[#This Row],[Ordem_insumos]]&lt;&gt;0,VLOOKUP(Table1[[#This Row],[Codigo_servico]],Preencher_Orcamento!$B:$D,3,FALSE)*Table1[[#This Row],[Qtde_insumo]],"")</f>
        <v>0</v>
      </c>
      <c r="M9101" s="18">
        <f>IF(Table1[[#This Row],[Ordem_insumos]]&lt;&gt;0,VLOOKUP(Table1[[#This Row],[Codigo_servico]],Preencher_Orcamento!$B:$D,3,FALSE)*Table1[[#This Row],[Subtotal_insumo]],"")</f>
        <v>0</v>
      </c>
    </row>
    <row r="9102" spans="1:13" ht="26.25" x14ac:dyDescent="0.25">
      <c r="A9102" s="6">
        <v>107032</v>
      </c>
      <c r="B9102" s="126">
        <v>4</v>
      </c>
      <c r="C9102" s="133"/>
      <c r="D9102" s="134">
        <v>17530</v>
      </c>
      <c r="E9102" s="7" t="s">
        <v>387</v>
      </c>
      <c r="F9102" s="8" t="s">
        <v>197</v>
      </c>
      <c r="G9102" s="18">
        <f>IFERROR(VLOOKUP(Table1[[#This Row],[Codigo_insumo]],BD_Insumos!$B:$E,4),"")</f>
        <v>38.257300000000001</v>
      </c>
      <c r="H9102" s="140">
        <v>0.04</v>
      </c>
      <c r="I9102" s="9"/>
      <c r="J9102" s="23">
        <f t="shared" si="142"/>
        <v>1.530292</v>
      </c>
      <c r="K9102" s="22" t="str">
        <f>IF(I9102&lt;&gt;"",SUMIF(Table1[Codigo_servico],A9102,Table1[Subtotal_insumo]),"")</f>
        <v/>
      </c>
      <c r="L9102" s="18">
        <f>IF(Table1[[#This Row],[Ordem_insumos]]&lt;&gt;0,VLOOKUP(Table1[[#This Row],[Codigo_servico]],Preencher_Orcamento!$B:$D,3,FALSE)*Table1[[#This Row],[Qtde_insumo]],"")</f>
        <v>0</v>
      </c>
      <c r="M9102" s="18">
        <f>IF(Table1[[#This Row],[Ordem_insumos]]&lt;&gt;0,VLOOKUP(Table1[[#This Row],[Codigo_servico]],Preencher_Orcamento!$B:$D,3,FALSE)*Table1[[#This Row],[Subtotal_insumo]],"")</f>
        <v>0</v>
      </c>
    </row>
    <row r="9103" spans="1:13" x14ac:dyDescent="0.25">
      <c r="A9103" s="3">
        <v>107033</v>
      </c>
      <c r="B9103" s="125">
        <v>0</v>
      </c>
      <c r="C9103" s="131" t="s">
        <v>4119</v>
      </c>
      <c r="D9103" s="132"/>
      <c r="E9103" s="4"/>
      <c r="F9103" s="4"/>
      <c r="G9103" s="17" t="str">
        <f>IFERROR(VLOOKUP(Table1[[#This Row],[Codigo_insumo]],BD_Insumos!$B:$E,4),"")</f>
        <v/>
      </c>
      <c r="H9103" s="139"/>
      <c r="I9103" s="5" t="s">
        <v>5</v>
      </c>
      <c r="J9103" s="20" t="str">
        <f t="shared" si="142"/>
        <v/>
      </c>
      <c r="K9103" s="21">
        <f>IF(I9103&lt;&gt;"",SUMIF(Table1[Codigo_servico],A9103,Table1[Subtotal_insumo]),"")</f>
        <v>25.536792479144793</v>
      </c>
      <c r="L9103" s="17" t="str">
        <f>IF(Table1[[#This Row],[Ordem_insumos]]&lt;&gt;0,VLOOKUP(Table1[[#This Row],[Codigo_servico]],Preencher_Orcamento!$B:$D,3,FALSE)*Table1[[#This Row],[Qtde_insumo]],"")</f>
        <v/>
      </c>
      <c r="M9103" s="17" t="str">
        <f>IF(Table1[[#This Row],[Ordem_insumos]]&lt;&gt;0,VLOOKUP(Table1[[#This Row],[Codigo_servico]],Preencher_Orcamento!$B:$D,3,FALSE)*Table1[[#This Row],[Subtotal_insumo]],"")</f>
        <v/>
      </c>
    </row>
    <row r="9104" spans="1:13" x14ac:dyDescent="0.25">
      <c r="A9104" s="6">
        <v>107033</v>
      </c>
      <c r="B9104" s="126">
        <v>1</v>
      </c>
      <c r="C9104" s="133"/>
      <c r="D9104" s="134">
        <v>2035</v>
      </c>
      <c r="E9104" s="7" t="s">
        <v>2190</v>
      </c>
      <c r="F9104" s="8" t="s">
        <v>2140</v>
      </c>
      <c r="G9104" s="16">
        <f>IFERROR(VLOOKUP(Table1[[#This Row],[Codigo_insumo]],BD_Insumos!$B:$E,4),"")</f>
        <v>17.275965903920998</v>
      </c>
      <c r="H9104" s="140">
        <v>0.7</v>
      </c>
      <c r="I9104" s="9"/>
      <c r="J9104" s="22">
        <f t="shared" si="142"/>
        <v>12.093176132744698</v>
      </c>
      <c r="K9104" s="22" t="str">
        <f>IF(I9104&lt;&gt;"",SUMIF(Table1[Codigo_servico],A9104,Table1[Subtotal_insumo]),"")</f>
        <v/>
      </c>
      <c r="L9104" s="16">
        <f>IF(Table1[[#This Row],[Ordem_insumos]]&lt;&gt;0,VLOOKUP(Table1[[#This Row],[Codigo_servico]],Preencher_Orcamento!$B:$D,3,FALSE)*Table1[[#This Row],[Qtde_insumo]],"")</f>
        <v>0</v>
      </c>
      <c r="M9104" s="16">
        <f>IF(Table1[[#This Row],[Ordem_insumos]]&lt;&gt;0,VLOOKUP(Table1[[#This Row],[Codigo_servico]],Preencher_Orcamento!$B:$D,3,FALSE)*Table1[[#This Row],[Subtotal_insumo]],"")</f>
        <v>0</v>
      </c>
    </row>
    <row r="9105" spans="1:13" x14ac:dyDescent="0.25">
      <c r="A9105" s="6">
        <v>107033</v>
      </c>
      <c r="B9105" s="126">
        <v>2</v>
      </c>
      <c r="C9105" s="133"/>
      <c r="D9105" s="134">
        <v>2036</v>
      </c>
      <c r="E9105" s="7" t="s">
        <v>2191</v>
      </c>
      <c r="F9105" s="8" t="s">
        <v>2140</v>
      </c>
      <c r="G9105" s="16">
        <f>IFERROR(VLOOKUP(Table1[[#This Row],[Codigo_insumo]],BD_Insumos!$B:$E,4),"")</f>
        <v>12.90425192342871</v>
      </c>
      <c r="H9105" s="140">
        <v>0.7</v>
      </c>
      <c r="I9105" s="9"/>
      <c r="J9105" s="22">
        <f t="shared" si="142"/>
        <v>9.0329763464000958</v>
      </c>
      <c r="K9105" s="22" t="str">
        <f>IF(I9105&lt;&gt;"",SUMIF(Table1[Codigo_servico],A9105,Table1[Subtotal_insumo]),"")</f>
        <v/>
      </c>
      <c r="L9105" s="16">
        <f>IF(Table1[[#This Row],[Ordem_insumos]]&lt;&gt;0,VLOOKUP(Table1[[#This Row],[Codigo_servico]],Preencher_Orcamento!$B:$D,3,FALSE)*Table1[[#This Row],[Qtde_insumo]],"")</f>
        <v>0</v>
      </c>
      <c r="M9105" s="16">
        <f>IF(Table1[[#This Row],[Ordem_insumos]]&lt;&gt;0,VLOOKUP(Table1[[#This Row],[Codigo_servico]],Preencher_Orcamento!$B:$D,3,FALSE)*Table1[[#This Row],[Subtotal_insumo]],"")</f>
        <v>0</v>
      </c>
    </row>
    <row r="9106" spans="1:13" x14ac:dyDescent="0.25">
      <c r="A9106" s="6">
        <v>107033</v>
      </c>
      <c r="B9106" s="126">
        <v>3</v>
      </c>
      <c r="C9106" s="133"/>
      <c r="D9106" s="134">
        <v>79656</v>
      </c>
      <c r="E9106" s="7" t="s">
        <v>2025</v>
      </c>
      <c r="F9106" s="8" t="s">
        <v>197</v>
      </c>
      <c r="G9106" s="18">
        <f>IFERROR(VLOOKUP(Table1[[#This Row],[Codigo_insumo]],BD_Insumos!$B:$E,4),"")</f>
        <v>44.106400000000001</v>
      </c>
      <c r="H9106" s="140">
        <v>0.1</v>
      </c>
      <c r="I9106" s="9"/>
      <c r="J9106" s="23">
        <f t="shared" si="142"/>
        <v>4.4106399999999999</v>
      </c>
      <c r="K9106" s="22" t="str">
        <f>IF(I9106&lt;&gt;"",SUMIF(Table1[Codigo_servico],A9106,Table1[Subtotal_insumo]),"")</f>
        <v/>
      </c>
      <c r="L9106" s="18">
        <f>IF(Table1[[#This Row],[Ordem_insumos]]&lt;&gt;0,VLOOKUP(Table1[[#This Row],[Codigo_servico]],Preencher_Orcamento!$B:$D,3,FALSE)*Table1[[#This Row],[Qtde_insumo]],"")</f>
        <v>0</v>
      </c>
      <c r="M9106" s="18">
        <f>IF(Table1[[#This Row],[Ordem_insumos]]&lt;&gt;0,VLOOKUP(Table1[[#This Row],[Codigo_servico]],Preencher_Orcamento!$B:$D,3,FALSE)*Table1[[#This Row],[Subtotal_insumo]],"")</f>
        <v>0</v>
      </c>
    </row>
    <row r="9107" spans="1:13" x14ac:dyDescent="0.25">
      <c r="A9107" s="3">
        <v>107035</v>
      </c>
      <c r="B9107" s="125">
        <v>0</v>
      </c>
      <c r="C9107" s="131" t="s">
        <v>4120</v>
      </c>
      <c r="D9107" s="132"/>
      <c r="E9107" s="4"/>
      <c r="F9107" s="4"/>
      <c r="G9107" s="17" t="str">
        <f>IFERROR(VLOOKUP(Table1[[#This Row],[Codigo_insumo]],BD_Insumos!$B:$E,4),"")</f>
        <v/>
      </c>
      <c r="H9107" s="139"/>
      <c r="I9107" s="5" t="s">
        <v>457</v>
      </c>
      <c r="J9107" s="20" t="str">
        <f t="shared" si="142"/>
        <v/>
      </c>
      <c r="K9107" s="21">
        <f>IF(I9107&lt;&gt;"",SUMIF(Table1[Codigo_servico],A9107,Table1[Subtotal_insumo]),"")</f>
        <v>90.540653482049123</v>
      </c>
      <c r="L9107" s="17" t="str">
        <f>IF(Table1[[#This Row],[Ordem_insumos]]&lt;&gt;0,VLOOKUP(Table1[[#This Row],[Codigo_servico]],Preencher_Orcamento!$B:$D,3,FALSE)*Table1[[#This Row],[Qtde_insumo]],"")</f>
        <v/>
      </c>
      <c r="M9107" s="17" t="str">
        <f>IF(Table1[[#This Row],[Ordem_insumos]]&lt;&gt;0,VLOOKUP(Table1[[#This Row],[Codigo_servico]],Preencher_Orcamento!$B:$D,3,FALSE)*Table1[[#This Row],[Subtotal_insumo]],"")</f>
        <v/>
      </c>
    </row>
    <row r="9108" spans="1:13" x14ac:dyDescent="0.25">
      <c r="A9108" s="6">
        <v>107035</v>
      </c>
      <c r="B9108" s="126">
        <v>1</v>
      </c>
      <c r="C9108" s="133"/>
      <c r="D9108" s="134">
        <v>2035</v>
      </c>
      <c r="E9108" s="7" t="s">
        <v>2190</v>
      </c>
      <c r="F9108" s="8" t="s">
        <v>2140</v>
      </c>
      <c r="G9108" s="16">
        <f>IFERROR(VLOOKUP(Table1[[#This Row],[Codigo_insumo]],BD_Insumos!$B:$E,4),"")</f>
        <v>17.275965903920998</v>
      </c>
      <c r="H9108" s="140">
        <v>3</v>
      </c>
      <c r="I9108" s="9"/>
      <c r="J9108" s="22">
        <f t="shared" si="142"/>
        <v>51.827897711762994</v>
      </c>
      <c r="K9108" s="22" t="str">
        <f>IF(I9108&lt;&gt;"",SUMIF(Table1[Codigo_servico],A9108,Table1[Subtotal_insumo]),"")</f>
        <v/>
      </c>
      <c r="L9108" s="16">
        <f>IF(Table1[[#This Row],[Ordem_insumos]]&lt;&gt;0,VLOOKUP(Table1[[#This Row],[Codigo_servico]],Preencher_Orcamento!$B:$D,3,FALSE)*Table1[[#This Row],[Qtde_insumo]],"")</f>
        <v>0</v>
      </c>
      <c r="M9108" s="16">
        <f>IF(Table1[[#This Row],[Ordem_insumos]]&lt;&gt;0,VLOOKUP(Table1[[#This Row],[Codigo_servico]],Preencher_Orcamento!$B:$D,3,FALSE)*Table1[[#This Row],[Subtotal_insumo]],"")</f>
        <v>0</v>
      </c>
    </row>
    <row r="9109" spans="1:13" x14ac:dyDescent="0.25">
      <c r="A9109" s="6">
        <v>107035</v>
      </c>
      <c r="B9109" s="126">
        <v>2</v>
      </c>
      <c r="C9109" s="133"/>
      <c r="D9109" s="134">
        <v>2036</v>
      </c>
      <c r="E9109" s="7" t="s">
        <v>2191</v>
      </c>
      <c r="F9109" s="8" t="s">
        <v>2140</v>
      </c>
      <c r="G9109" s="16">
        <f>IFERROR(VLOOKUP(Table1[[#This Row],[Codigo_insumo]],BD_Insumos!$B:$E,4),"")</f>
        <v>12.90425192342871</v>
      </c>
      <c r="H9109" s="140">
        <v>3</v>
      </c>
      <c r="I9109" s="9"/>
      <c r="J9109" s="22">
        <f t="shared" si="142"/>
        <v>38.71275577028613</v>
      </c>
      <c r="K9109" s="22" t="str">
        <f>IF(I9109&lt;&gt;"",SUMIF(Table1[Codigo_servico],A9109,Table1[Subtotal_insumo]),"")</f>
        <v/>
      </c>
      <c r="L9109" s="16">
        <f>IF(Table1[[#This Row],[Ordem_insumos]]&lt;&gt;0,VLOOKUP(Table1[[#This Row],[Codigo_servico]],Preencher_Orcamento!$B:$D,3,FALSE)*Table1[[#This Row],[Qtde_insumo]],"")</f>
        <v>0</v>
      </c>
      <c r="M9109" s="16">
        <f>IF(Table1[[#This Row],[Ordem_insumos]]&lt;&gt;0,VLOOKUP(Table1[[#This Row],[Codigo_servico]],Preencher_Orcamento!$B:$D,3,FALSE)*Table1[[#This Row],[Subtotal_insumo]],"")</f>
        <v>0</v>
      </c>
    </row>
    <row r="9110" spans="1:13" x14ac:dyDescent="0.25">
      <c r="A9110" s="3">
        <v>107040</v>
      </c>
      <c r="B9110" s="125">
        <v>0</v>
      </c>
      <c r="C9110" s="131" t="s">
        <v>4121</v>
      </c>
      <c r="D9110" s="132"/>
      <c r="E9110" s="4"/>
      <c r="F9110" s="4"/>
      <c r="G9110" s="17" t="str">
        <f>IFERROR(VLOOKUP(Table1[[#This Row],[Codigo_insumo]],BD_Insumos!$B:$E,4),"")</f>
        <v/>
      </c>
      <c r="H9110" s="139"/>
      <c r="I9110" s="5" t="s">
        <v>457</v>
      </c>
      <c r="J9110" s="20" t="str">
        <f t="shared" si="142"/>
        <v/>
      </c>
      <c r="K9110" s="21">
        <f>IF(I9110&lt;&gt;"",SUMIF(Table1[Codigo_servico],A9110,Table1[Subtotal_insumo]),"")</f>
        <v>15.090108913674854</v>
      </c>
      <c r="L9110" s="17" t="str">
        <f>IF(Table1[[#This Row],[Ordem_insumos]]&lt;&gt;0,VLOOKUP(Table1[[#This Row],[Codigo_servico]],Preencher_Orcamento!$B:$D,3,FALSE)*Table1[[#This Row],[Qtde_insumo]],"")</f>
        <v/>
      </c>
      <c r="M9110" s="17" t="str">
        <f>IF(Table1[[#This Row],[Ordem_insumos]]&lt;&gt;0,VLOOKUP(Table1[[#This Row],[Codigo_servico]],Preencher_Orcamento!$B:$D,3,FALSE)*Table1[[#This Row],[Subtotal_insumo]],"")</f>
        <v/>
      </c>
    </row>
    <row r="9111" spans="1:13" x14ac:dyDescent="0.25">
      <c r="A9111" s="6">
        <v>107040</v>
      </c>
      <c r="B9111" s="126">
        <v>1</v>
      </c>
      <c r="C9111" s="133"/>
      <c r="D9111" s="134">
        <v>2036</v>
      </c>
      <c r="E9111" s="7" t="s">
        <v>2191</v>
      </c>
      <c r="F9111" s="8" t="s">
        <v>2140</v>
      </c>
      <c r="G9111" s="16">
        <f>IFERROR(VLOOKUP(Table1[[#This Row],[Codigo_insumo]],BD_Insumos!$B:$E,4),"")</f>
        <v>12.90425192342871</v>
      </c>
      <c r="H9111" s="140">
        <v>0.5</v>
      </c>
      <c r="I9111" s="9"/>
      <c r="J9111" s="22">
        <f t="shared" si="142"/>
        <v>6.4521259617143549</v>
      </c>
      <c r="K9111" s="22" t="str">
        <f>IF(I9111&lt;&gt;"",SUMIF(Table1[Codigo_servico],A9111,Table1[Subtotal_insumo]),"")</f>
        <v/>
      </c>
      <c r="L9111" s="16">
        <f>IF(Table1[[#This Row],[Ordem_insumos]]&lt;&gt;0,VLOOKUP(Table1[[#This Row],[Codigo_servico]],Preencher_Orcamento!$B:$D,3,FALSE)*Table1[[#This Row],[Qtde_insumo]],"")</f>
        <v>0</v>
      </c>
      <c r="M9111" s="16">
        <f>IF(Table1[[#This Row],[Ordem_insumos]]&lt;&gt;0,VLOOKUP(Table1[[#This Row],[Codigo_servico]],Preencher_Orcamento!$B:$D,3,FALSE)*Table1[[#This Row],[Subtotal_insumo]],"")</f>
        <v>0</v>
      </c>
    </row>
    <row r="9112" spans="1:13" x14ac:dyDescent="0.25">
      <c r="A9112" s="6">
        <v>107040</v>
      </c>
      <c r="B9112" s="126">
        <v>2</v>
      </c>
      <c r="C9112" s="133"/>
      <c r="D9112" s="134">
        <v>2035</v>
      </c>
      <c r="E9112" s="7" t="s">
        <v>2190</v>
      </c>
      <c r="F9112" s="8" t="s">
        <v>2140</v>
      </c>
      <c r="G9112" s="16">
        <f>IFERROR(VLOOKUP(Table1[[#This Row],[Codigo_insumo]],BD_Insumos!$B:$E,4),"")</f>
        <v>17.275965903920998</v>
      </c>
      <c r="H9112" s="140">
        <v>0.5</v>
      </c>
      <c r="I9112" s="9"/>
      <c r="J9112" s="22">
        <f t="shared" si="142"/>
        <v>8.6379829519604989</v>
      </c>
      <c r="K9112" s="22" t="str">
        <f>IF(I9112&lt;&gt;"",SUMIF(Table1[Codigo_servico],A9112,Table1[Subtotal_insumo]),"")</f>
        <v/>
      </c>
      <c r="L9112" s="16">
        <f>IF(Table1[[#This Row],[Ordem_insumos]]&lt;&gt;0,VLOOKUP(Table1[[#This Row],[Codigo_servico]],Preencher_Orcamento!$B:$D,3,FALSE)*Table1[[#This Row],[Qtde_insumo]],"")</f>
        <v>0</v>
      </c>
      <c r="M9112" s="16">
        <f>IF(Table1[[#This Row],[Ordem_insumos]]&lt;&gt;0,VLOOKUP(Table1[[#This Row],[Codigo_servico]],Preencher_Orcamento!$B:$D,3,FALSE)*Table1[[#This Row],[Subtotal_insumo]],"")</f>
        <v>0</v>
      </c>
    </row>
    <row r="9113" spans="1:13" x14ac:dyDescent="0.25">
      <c r="A9113" s="3">
        <v>107042</v>
      </c>
      <c r="B9113" s="125">
        <v>0</v>
      </c>
      <c r="C9113" s="131" t="s">
        <v>4122</v>
      </c>
      <c r="D9113" s="132"/>
      <c r="E9113" s="4"/>
      <c r="F9113" s="4"/>
      <c r="G9113" s="17" t="str">
        <f>IFERROR(VLOOKUP(Table1[[#This Row],[Codigo_insumo]],BD_Insumos!$B:$E,4),"")</f>
        <v/>
      </c>
      <c r="H9113" s="139"/>
      <c r="I9113" s="5" t="s">
        <v>457</v>
      </c>
      <c r="J9113" s="20" t="str">
        <f t="shared" si="142"/>
        <v/>
      </c>
      <c r="K9113" s="21">
        <f>IF(I9113&lt;&gt;"",SUMIF(Table1[Codigo_servico],A9113,Table1[Subtotal_insumo]),"")</f>
        <v>8.6379829519604989</v>
      </c>
      <c r="L9113" s="17" t="str">
        <f>IF(Table1[[#This Row],[Ordem_insumos]]&lt;&gt;0,VLOOKUP(Table1[[#This Row],[Codigo_servico]],Preencher_Orcamento!$B:$D,3,FALSE)*Table1[[#This Row],[Qtde_insumo]],"")</f>
        <v/>
      </c>
      <c r="M9113" s="17" t="str">
        <f>IF(Table1[[#This Row],[Ordem_insumos]]&lt;&gt;0,VLOOKUP(Table1[[#This Row],[Codigo_servico]],Preencher_Orcamento!$B:$D,3,FALSE)*Table1[[#This Row],[Subtotal_insumo]],"")</f>
        <v/>
      </c>
    </row>
    <row r="9114" spans="1:13" x14ac:dyDescent="0.25">
      <c r="A9114" s="6">
        <v>107042</v>
      </c>
      <c r="B9114" s="126">
        <v>1</v>
      </c>
      <c r="C9114" s="133"/>
      <c r="D9114" s="134">
        <v>2035</v>
      </c>
      <c r="E9114" s="7" t="s">
        <v>2190</v>
      </c>
      <c r="F9114" s="8" t="s">
        <v>2140</v>
      </c>
      <c r="G9114" s="16">
        <f>IFERROR(VLOOKUP(Table1[[#This Row],[Codigo_insumo]],BD_Insumos!$B:$E,4),"")</f>
        <v>17.275965903920998</v>
      </c>
      <c r="H9114" s="140">
        <v>0.5</v>
      </c>
      <c r="I9114" s="9"/>
      <c r="J9114" s="22">
        <f t="shared" si="142"/>
        <v>8.6379829519604989</v>
      </c>
      <c r="K9114" s="22" t="str">
        <f>IF(I9114&lt;&gt;"",SUMIF(Table1[Codigo_servico],A9114,Table1[Subtotal_insumo]),"")</f>
        <v/>
      </c>
      <c r="L9114" s="16">
        <f>IF(Table1[[#This Row],[Ordem_insumos]]&lt;&gt;0,VLOOKUP(Table1[[#This Row],[Codigo_servico]],Preencher_Orcamento!$B:$D,3,FALSE)*Table1[[#This Row],[Qtde_insumo]],"")</f>
        <v>0</v>
      </c>
      <c r="M9114" s="16">
        <f>IF(Table1[[#This Row],[Ordem_insumos]]&lt;&gt;0,VLOOKUP(Table1[[#This Row],[Codigo_servico]],Preencher_Orcamento!$B:$D,3,FALSE)*Table1[[#This Row],[Subtotal_insumo]],"")</f>
        <v>0</v>
      </c>
    </row>
    <row r="9115" spans="1:13" x14ac:dyDescent="0.25">
      <c r="A9115" s="3">
        <v>107045</v>
      </c>
      <c r="B9115" s="125">
        <v>0</v>
      </c>
      <c r="C9115" s="131" t="s">
        <v>4123</v>
      </c>
      <c r="D9115" s="132"/>
      <c r="E9115" s="4"/>
      <c r="F9115" s="4"/>
      <c r="G9115" s="17" t="str">
        <f>IFERROR(VLOOKUP(Table1[[#This Row],[Codigo_insumo]],BD_Insumos!$B:$E,4),"")</f>
        <v/>
      </c>
      <c r="H9115" s="139"/>
      <c r="I9115" s="5" t="s">
        <v>457</v>
      </c>
      <c r="J9115" s="20" t="str">
        <f t="shared" si="142"/>
        <v/>
      </c>
      <c r="K9115" s="21">
        <f>IF(I9115&lt;&gt;"",SUMIF(Table1[Codigo_servico],A9115,Table1[Subtotal_insumo]),"")</f>
        <v>75.450544568374269</v>
      </c>
      <c r="L9115" s="17" t="str">
        <f>IF(Table1[[#This Row],[Ordem_insumos]]&lt;&gt;0,VLOOKUP(Table1[[#This Row],[Codigo_servico]],Preencher_Orcamento!$B:$D,3,FALSE)*Table1[[#This Row],[Qtde_insumo]],"")</f>
        <v/>
      </c>
      <c r="M9115" s="17" t="str">
        <f>IF(Table1[[#This Row],[Ordem_insumos]]&lt;&gt;0,VLOOKUP(Table1[[#This Row],[Codigo_servico]],Preencher_Orcamento!$B:$D,3,FALSE)*Table1[[#This Row],[Subtotal_insumo]],"")</f>
        <v/>
      </c>
    </row>
    <row r="9116" spans="1:13" x14ac:dyDescent="0.25">
      <c r="A9116" s="6">
        <v>107045</v>
      </c>
      <c r="B9116" s="126">
        <v>1</v>
      </c>
      <c r="C9116" s="133"/>
      <c r="D9116" s="134">
        <v>2035</v>
      </c>
      <c r="E9116" s="7" t="s">
        <v>2190</v>
      </c>
      <c r="F9116" s="8" t="s">
        <v>2140</v>
      </c>
      <c r="G9116" s="16">
        <f>IFERROR(VLOOKUP(Table1[[#This Row],[Codigo_insumo]],BD_Insumos!$B:$E,4),"")</f>
        <v>17.275965903920998</v>
      </c>
      <c r="H9116" s="140">
        <v>2.5</v>
      </c>
      <c r="I9116" s="9"/>
      <c r="J9116" s="22">
        <f t="shared" si="142"/>
        <v>43.189914759802491</v>
      </c>
      <c r="K9116" s="22" t="str">
        <f>IF(I9116&lt;&gt;"",SUMIF(Table1[Codigo_servico],A9116,Table1[Subtotal_insumo]),"")</f>
        <v/>
      </c>
      <c r="L9116" s="16">
        <f>IF(Table1[[#This Row],[Ordem_insumos]]&lt;&gt;0,VLOOKUP(Table1[[#This Row],[Codigo_servico]],Preencher_Orcamento!$B:$D,3,FALSE)*Table1[[#This Row],[Qtde_insumo]],"")</f>
        <v>0</v>
      </c>
      <c r="M9116" s="16">
        <f>IF(Table1[[#This Row],[Ordem_insumos]]&lt;&gt;0,VLOOKUP(Table1[[#This Row],[Codigo_servico]],Preencher_Orcamento!$B:$D,3,FALSE)*Table1[[#This Row],[Subtotal_insumo]],"")</f>
        <v>0</v>
      </c>
    </row>
    <row r="9117" spans="1:13" x14ac:dyDescent="0.25">
      <c r="A9117" s="6">
        <v>107045</v>
      </c>
      <c r="B9117" s="126">
        <v>2</v>
      </c>
      <c r="C9117" s="133"/>
      <c r="D9117" s="134">
        <v>2036</v>
      </c>
      <c r="E9117" s="7" t="s">
        <v>2191</v>
      </c>
      <c r="F9117" s="8" t="s">
        <v>2140</v>
      </c>
      <c r="G9117" s="16">
        <f>IFERROR(VLOOKUP(Table1[[#This Row],[Codigo_insumo]],BD_Insumos!$B:$E,4),"")</f>
        <v>12.90425192342871</v>
      </c>
      <c r="H9117" s="140">
        <v>2.5</v>
      </c>
      <c r="I9117" s="9"/>
      <c r="J9117" s="22">
        <f t="shared" si="142"/>
        <v>32.260629808571778</v>
      </c>
      <c r="K9117" s="22" t="str">
        <f>IF(I9117&lt;&gt;"",SUMIF(Table1[Codigo_servico],A9117,Table1[Subtotal_insumo]),"")</f>
        <v/>
      </c>
      <c r="L9117" s="16">
        <f>IF(Table1[[#This Row],[Ordem_insumos]]&lt;&gt;0,VLOOKUP(Table1[[#This Row],[Codigo_servico]],Preencher_Orcamento!$B:$D,3,FALSE)*Table1[[#This Row],[Qtde_insumo]],"")</f>
        <v>0</v>
      </c>
      <c r="M9117" s="16">
        <f>IF(Table1[[#This Row],[Ordem_insumos]]&lt;&gt;0,VLOOKUP(Table1[[#This Row],[Codigo_servico]],Preencher_Orcamento!$B:$D,3,FALSE)*Table1[[#This Row],[Subtotal_insumo]],"")</f>
        <v>0</v>
      </c>
    </row>
    <row r="9118" spans="1:13" x14ac:dyDescent="0.25">
      <c r="A9118" s="3">
        <v>108070</v>
      </c>
      <c r="B9118" s="125">
        <v>0</v>
      </c>
      <c r="C9118" s="131" t="s">
        <v>4124</v>
      </c>
      <c r="D9118" s="132"/>
      <c r="E9118" s="4"/>
      <c r="F9118" s="4"/>
      <c r="G9118" s="17" t="str">
        <f>IFERROR(VLOOKUP(Table1[[#This Row],[Codigo_insumo]],BD_Insumos!$B:$E,4),"")</f>
        <v/>
      </c>
      <c r="H9118" s="139"/>
      <c r="I9118" s="5" t="s">
        <v>457</v>
      </c>
      <c r="J9118" s="20" t="str">
        <f t="shared" si="142"/>
        <v/>
      </c>
      <c r="K9118" s="21">
        <f>IF(I9118&lt;&gt;"",SUMIF(Table1[Codigo_servico],A9118,Table1[Subtotal_insumo]),"")</f>
        <v>24.031587130939883</v>
      </c>
      <c r="L9118" s="17" t="str">
        <f>IF(Table1[[#This Row],[Ordem_insumos]]&lt;&gt;0,VLOOKUP(Table1[[#This Row],[Codigo_servico]],Preencher_Orcamento!$B:$D,3,FALSE)*Table1[[#This Row],[Qtde_insumo]],"")</f>
        <v/>
      </c>
      <c r="M9118" s="17" t="str">
        <f>IF(Table1[[#This Row],[Ordem_insumos]]&lt;&gt;0,VLOOKUP(Table1[[#This Row],[Codigo_servico]],Preencher_Orcamento!$B:$D,3,FALSE)*Table1[[#This Row],[Subtotal_insumo]],"")</f>
        <v/>
      </c>
    </row>
    <row r="9119" spans="1:13" x14ac:dyDescent="0.25">
      <c r="A9119" s="6">
        <v>108070</v>
      </c>
      <c r="B9119" s="126">
        <v>1</v>
      </c>
      <c r="C9119" s="133"/>
      <c r="D9119" s="134">
        <v>2035</v>
      </c>
      <c r="E9119" s="7" t="s">
        <v>2190</v>
      </c>
      <c r="F9119" s="8" t="s">
        <v>2140</v>
      </c>
      <c r="G9119" s="16">
        <f>IFERROR(VLOOKUP(Table1[[#This Row],[Codigo_insumo]],BD_Insumos!$B:$E,4),"")</f>
        <v>17.275965903920998</v>
      </c>
      <c r="H9119" s="140">
        <v>0.4</v>
      </c>
      <c r="I9119" s="9"/>
      <c r="J9119" s="22">
        <f t="shared" si="142"/>
        <v>6.9103863615683991</v>
      </c>
      <c r="K9119" s="22" t="str">
        <f>IF(I9119&lt;&gt;"",SUMIF(Table1[Codigo_servico],A9119,Table1[Subtotal_insumo]),"")</f>
        <v/>
      </c>
      <c r="L9119" s="16">
        <f>IF(Table1[[#This Row],[Ordem_insumos]]&lt;&gt;0,VLOOKUP(Table1[[#This Row],[Codigo_servico]],Preencher_Orcamento!$B:$D,3,FALSE)*Table1[[#This Row],[Qtde_insumo]],"")</f>
        <v>0</v>
      </c>
      <c r="M9119" s="16">
        <f>IF(Table1[[#This Row],[Ordem_insumos]]&lt;&gt;0,VLOOKUP(Table1[[#This Row],[Codigo_servico]],Preencher_Orcamento!$B:$D,3,FALSE)*Table1[[#This Row],[Subtotal_insumo]],"")</f>
        <v>0</v>
      </c>
    </row>
    <row r="9120" spans="1:13" ht="26.25" x14ac:dyDescent="0.25">
      <c r="A9120" s="6">
        <v>108070</v>
      </c>
      <c r="B9120" s="126">
        <v>2</v>
      </c>
      <c r="C9120" s="133"/>
      <c r="D9120" s="134">
        <v>75663</v>
      </c>
      <c r="E9120" s="7" t="s">
        <v>1862</v>
      </c>
      <c r="F9120" s="8" t="s">
        <v>457</v>
      </c>
      <c r="G9120" s="16">
        <f>IFERROR(VLOOKUP(Table1[[#This Row],[Codigo_insumo]],BD_Insumos!$B:$E,4),"")</f>
        <v>11.9595</v>
      </c>
      <c r="H9120" s="140">
        <v>1</v>
      </c>
      <c r="I9120" s="9"/>
      <c r="J9120" s="22">
        <f t="shared" si="142"/>
        <v>11.9595</v>
      </c>
      <c r="K9120" s="22" t="str">
        <f>IF(I9120&lt;&gt;"",SUMIF(Table1[Codigo_servico],A9120,Table1[Subtotal_insumo]),"")</f>
        <v/>
      </c>
      <c r="L9120" s="16">
        <f>IF(Table1[[#This Row],[Ordem_insumos]]&lt;&gt;0,VLOOKUP(Table1[[#This Row],[Codigo_servico]],Preencher_Orcamento!$B:$D,3,FALSE)*Table1[[#This Row],[Qtde_insumo]],"")</f>
        <v>0</v>
      </c>
      <c r="M9120" s="16">
        <f>IF(Table1[[#This Row],[Ordem_insumos]]&lt;&gt;0,VLOOKUP(Table1[[#This Row],[Codigo_servico]],Preencher_Orcamento!$B:$D,3,FALSE)*Table1[[#This Row],[Subtotal_insumo]],"")</f>
        <v>0</v>
      </c>
    </row>
    <row r="9121" spans="1:13" x14ac:dyDescent="0.25">
      <c r="A9121" s="6">
        <v>108070</v>
      </c>
      <c r="B9121" s="126">
        <v>3</v>
      </c>
      <c r="C9121" s="133"/>
      <c r="D9121" s="134">
        <v>2036</v>
      </c>
      <c r="E9121" s="7" t="s">
        <v>2191</v>
      </c>
      <c r="F9121" s="8" t="s">
        <v>2140</v>
      </c>
      <c r="G9121" s="18">
        <f>IFERROR(VLOOKUP(Table1[[#This Row],[Codigo_insumo]],BD_Insumos!$B:$E,4),"")</f>
        <v>12.90425192342871</v>
      </c>
      <c r="H9121" s="140">
        <v>0.4</v>
      </c>
      <c r="I9121" s="9"/>
      <c r="J9121" s="23">
        <f t="shared" si="142"/>
        <v>5.1617007693714845</v>
      </c>
      <c r="K9121" s="22" t="str">
        <f>IF(I9121&lt;&gt;"",SUMIF(Table1[Codigo_servico],A9121,Table1[Subtotal_insumo]),"")</f>
        <v/>
      </c>
      <c r="L9121" s="18">
        <f>IF(Table1[[#This Row],[Ordem_insumos]]&lt;&gt;0,VLOOKUP(Table1[[#This Row],[Codigo_servico]],Preencher_Orcamento!$B:$D,3,FALSE)*Table1[[#This Row],[Qtde_insumo]],"")</f>
        <v>0</v>
      </c>
      <c r="M9121" s="18">
        <f>IF(Table1[[#This Row],[Ordem_insumos]]&lt;&gt;0,VLOOKUP(Table1[[#This Row],[Codigo_servico]],Preencher_Orcamento!$B:$D,3,FALSE)*Table1[[#This Row],[Subtotal_insumo]],"")</f>
        <v>0</v>
      </c>
    </row>
    <row r="9122" spans="1:13" x14ac:dyDescent="0.25">
      <c r="A9122" s="3">
        <v>108072</v>
      </c>
      <c r="B9122" s="125">
        <v>0</v>
      </c>
      <c r="C9122" s="131" t="s">
        <v>4125</v>
      </c>
      <c r="D9122" s="132"/>
      <c r="E9122" s="4"/>
      <c r="F9122" s="4"/>
      <c r="G9122" s="17" t="str">
        <f>IFERROR(VLOOKUP(Table1[[#This Row],[Codigo_insumo]],BD_Insumos!$B:$E,4),"")</f>
        <v/>
      </c>
      <c r="H9122" s="139"/>
      <c r="I9122" s="5" t="s">
        <v>457</v>
      </c>
      <c r="J9122" s="20" t="str">
        <f t="shared" si="142"/>
        <v/>
      </c>
      <c r="K9122" s="21">
        <f>IF(I9122&lt;&gt;"",SUMIF(Table1[Codigo_servico],A9122,Table1[Subtotal_insumo]),"")</f>
        <v>103.54120891367485</v>
      </c>
      <c r="L9122" s="17" t="str">
        <f>IF(Table1[[#This Row],[Ordem_insumos]]&lt;&gt;0,VLOOKUP(Table1[[#This Row],[Codigo_servico]],Preencher_Orcamento!$B:$D,3,FALSE)*Table1[[#This Row],[Qtde_insumo]],"")</f>
        <v/>
      </c>
      <c r="M9122" s="17" t="str">
        <f>IF(Table1[[#This Row],[Ordem_insumos]]&lt;&gt;0,VLOOKUP(Table1[[#This Row],[Codigo_servico]],Preencher_Orcamento!$B:$D,3,FALSE)*Table1[[#This Row],[Subtotal_insumo]],"")</f>
        <v/>
      </c>
    </row>
    <row r="9123" spans="1:13" x14ac:dyDescent="0.25">
      <c r="A9123" s="6">
        <v>108072</v>
      </c>
      <c r="B9123" s="126">
        <v>1</v>
      </c>
      <c r="C9123" s="133"/>
      <c r="D9123" s="134">
        <v>2035</v>
      </c>
      <c r="E9123" s="7" t="s">
        <v>2190</v>
      </c>
      <c r="F9123" s="8" t="s">
        <v>2140</v>
      </c>
      <c r="G9123" s="16">
        <f>IFERROR(VLOOKUP(Table1[[#This Row],[Codigo_insumo]],BD_Insumos!$B:$E,4),"")</f>
        <v>17.275965903920998</v>
      </c>
      <c r="H9123" s="140">
        <v>0.5</v>
      </c>
      <c r="I9123" s="9"/>
      <c r="J9123" s="22">
        <f t="shared" si="142"/>
        <v>8.6379829519604989</v>
      </c>
      <c r="K9123" s="22" t="str">
        <f>IF(I9123&lt;&gt;"",SUMIF(Table1[Codigo_servico],A9123,Table1[Subtotal_insumo]),"")</f>
        <v/>
      </c>
      <c r="L9123" s="16">
        <f>IF(Table1[[#This Row],[Ordem_insumos]]&lt;&gt;0,VLOOKUP(Table1[[#This Row],[Codigo_servico]],Preencher_Orcamento!$B:$D,3,FALSE)*Table1[[#This Row],[Qtde_insumo]],"")</f>
        <v>0</v>
      </c>
      <c r="M9123" s="16">
        <f>IF(Table1[[#This Row],[Ordem_insumos]]&lt;&gt;0,VLOOKUP(Table1[[#This Row],[Codigo_servico]],Preencher_Orcamento!$B:$D,3,FALSE)*Table1[[#This Row],[Subtotal_insumo]],"")</f>
        <v>0</v>
      </c>
    </row>
    <row r="9124" spans="1:13" ht="26.25" x14ac:dyDescent="0.25">
      <c r="A9124" s="6">
        <v>108072</v>
      </c>
      <c r="B9124" s="126">
        <v>2</v>
      </c>
      <c r="C9124" s="133"/>
      <c r="D9124" s="134">
        <v>75653</v>
      </c>
      <c r="E9124" s="7" t="s">
        <v>1859</v>
      </c>
      <c r="F9124" s="8" t="s">
        <v>457</v>
      </c>
      <c r="G9124" s="16">
        <f>IFERROR(VLOOKUP(Table1[[#This Row],[Codigo_insumo]],BD_Insumos!$B:$E,4),"")</f>
        <v>88.451099999999997</v>
      </c>
      <c r="H9124" s="140">
        <v>1</v>
      </c>
      <c r="I9124" s="9"/>
      <c r="J9124" s="22">
        <f t="shared" si="142"/>
        <v>88.451099999999997</v>
      </c>
      <c r="K9124" s="22" t="str">
        <f>IF(I9124&lt;&gt;"",SUMIF(Table1[Codigo_servico],A9124,Table1[Subtotal_insumo]),"")</f>
        <v/>
      </c>
      <c r="L9124" s="16">
        <f>IF(Table1[[#This Row],[Ordem_insumos]]&lt;&gt;0,VLOOKUP(Table1[[#This Row],[Codigo_servico]],Preencher_Orcamento!$B:$D,3,FALSE)*Table1[[#This Row],[Qtde_insumo]],"")</f>
        <v>0</v>
      </c>
      <c r="M9124" s="16">
        <f>IF(Table1[[#This Row],[Ordem_insumos]]&lt;&gt;0,VLOOKUP(Table1[[#This Row],[Codigo_servico]],Preencher_Orcamento!$B:$D,3,FALSE)*Table1[[#This Row],[Subtotal_insumo]],"")</f>
        <v>0</v>
      </c>
    </row>
    <row r="9125" spans="1:13" x14ac:dyDescent="0.25">
      <c r="A9125" s="6">
        <v>108072</v>
      </c>
      <c r="B9125" s="126">
        <v>3</v>
      </c>
      <c r="C9125" s="133"/>
      <c r="D9125" s="134">
        <v>2036</v>
      </c>
      <c r="E9125" s="7" t="s">
        <v>2191</v>
      </c>
      <c r="F9125" s="8" t="s">
        <v>2140</v>
      </c>
      <c r="G9125" s="18">
        <f>IFERROR(VLOOKUP(Table1[[#This Row],[Codigo_insumo]],BD_Insumos!$B:$E,4),"")</f>
        <v>12.90425192342871</v>
      </c>
      <c r="H9125" s="140">
        <v>0.5</v>
      </c>
      <c r="I9125" s="9"/>
      <c r="J9125" s="23">
        <f t="shared" si="142"/>
        <v>6.4521259617143549</v>
      </c>
      <c r="K9125" s="22" t="str">
        <f>IF(I9125&lt;&gt;"",SUMIF(Table1[Codigo_servico],A9125,Table1[Subtotal_insumo]),"")</f>
        <v/>
      </c>
      <c r="L9125" s="18">
        <f>IF(Table1[[#This Row],[Ordem_insumos]]&lt;&gt;0,VLOOKUP(Table1[[#This Row],[Codigo_servico]],Preencher_Orcamento!$B:$D,3,FALSE)*Table1[[#This Row],[Qtde_insumo]],"")</f>
        <v>0</v>
      </c>
      <c r="M9125" s="18">
        <f>IF(Table1[[#This Row],[Ordem_insumos]]&lt;&gt;0,VLOOKUP(Table1[[#This Row],[Codigo_servico]],Preencher_Orcamento!$B:$D,3,FALSE)*Table1[[#This Row],[Subtotal_insumo]],"")</f>
        <v>0</v>
      </c>
    </row>
    <row r="9126" spans="1:13" x14ac:dyDescent="0.25">
      <c r="A9126" s="3">
        <v>108073</v>
      </c>
      <c r="B9126" s="125">
        <v>0</v>
      </c>
      <c r="C9126" s="131" t="s">
        <v>4126</v>
      </c>
      <c r="D9126" s="132"/>
      <c r="E9126" s="4"/>
      <c r="F9126" s="4"/>
      <c r="G9126" s="17" t="str">
        <f>IFERROR(VLOOKUP(Table1[[#This Row],[Codigo_insumo]],BD_Insumos!$B:$E,4),"")</f>
        <v/>
      </c>
      <c r="H9126" s="139"/>
      <c r="I9126" s="5" t="s">
        <v>457</v>
      </c>
      <c r="J9126" s="20" t="str">
        <f t="shared" si="142"/>
        <v/>
      </c>
      <c r="K9126" s="21">
        <f>IF(I9126&lt;&gt;"",SUMIF(Table1[Codigo_servico],A9126,Table1[Subtotal_insumo]),"")</f>
        <v>140.20930891367487</v>
      </c>
      <c r="L9126" s="17" t="str">
        <f>IF(Table1[[#This Row],[Ordem_insumos]]&lt;&gt;0,VLOOKUP(Table1[[#This Row],[Codigo_servico]],Preencher_Orcamento!$B:$D,3,FALSE)*Table1[[#This Row],[Qtde_insumo]],"")</f>
        <v/>
      </c>
      <c r="M9126" s="17" t="str">
        <f>IF(Table1[[#This Row],[Ordem_insumos]]&lt;&gt;0,VLOOKUP(Table1[[#This Row],[Codigo_servico]],Preencher_Orcamento!$B:$D,3,FALSE)*Table1[[#This Row],[Subtotal_insumo]],"")</f>
        <v/>
      </c>
    </row>
    <row r="9127" spans="1:13" x14ac:dyDescent="0.25">
      <c r="A9127" s="6">
        <v>108073</v>
      </c>
      <c r="B9127" s="126">
        <v>1</v>
      </c>
      <c r="C9127" s="133"/>
      <c r="D9127" s="134">
        <v>2035</v>
      </c>
      <c r="E9127" s="7" t="s">
        <v>2190</v>
      </c>
      <c r="F9127" s="8" t="s">
        <v>2140</v>
      </c>
      <c r="G9127" s="16">
        <f>IFERROR(VLOOKUP(Table1[[#This Row],[Codigo_insumo]],BD_Insumos!$B:$E,4),"")</f>
        <v>17.275965903920998</v>
      </c>
      <c r="H9127" s="140">
        <v>0.5</v>
      </c>
      <c r="I9127" s="9"/>
      <c r="J9127" s="22">
        <f t="shared" si="142"/>
        <v>8.6379829519604989</v>
      </c>
      <c r="K9127" s="22" t="str">
        <f>IF(I9127&lt;&gt;"",SUMIF(Table1[Codigo_servico],A9127,Table1[Subtotal_insumo]),"")</f>
        <v/>
      </c>
      <c r="L9127" s="16">
        <f>IF(Table1[[#This Row],[Ordem_insumos]]&lt;&gt;0,VLOOKUP(Table1[[#This Row],[Codigo_servico]],Preencher_Orcamento!$B:$D,3,FALSE)*Table1[[#This Row],[Qtde_insumo]],"")</f>
        <v>0</v>
      </c>
      <c r="M9127" s="16">
        <f>IF(Table1[[#This Row],[Ordem_insumos]]&lt;&gt;0,VLOOKUP(Table1[[#This Row],[Codigo_servico]],Preencher_Orcamento!$B:$D,3,FALSE)*Table1[[#This Row],[Subtotal_insumo]],"")</f>
        <v>0</v>
      </c>
    </row>
    <row r="9128" spans="1:13" x14ac:dyDescent="0.25">
      <c r="A9128" s="6">
        <v>108073</v>
      </c>
      <c r="B9128" s="126">
        <v>2</v>
      </c>
      <c r="C9128" s="133"/>
      <c r="D9128" s="134">
        <v>75656</v>
      </c>
      <c r="E9128" s="7" t="s">
        <v>1860</v>
      </c>
      <c r="F9128" s="8" t="s">
        <v>457</v>
      </c>
      <c r="G9128" s="16">
        <f>IFERROR(VLOOKUP(Table1[[#This Row],[Codigo_insumo]],BD_Insumos!$B:$E,4),"")</f>
        <v>125.11920000000001</v>
      </c>
      <c r="H9128" s="140">
        <v>1</v>
      </c>
      <c r="I9128" s="9"/>
      <c r="J9128" s="22">
        <f t="shared" si="142"/>
        <v>125.11920000000001</v>
      </c>
      <c r="K9128" s="22" t="str">
        <f>IF(I9128&lt;&gt;"",SUMIF(Table1[Codigo_servico],A9128,Table1[Subtotal_insumo]),"")</f>
        <v/>
      </c>
      <c r="L9128" s="16">
        <f>IF(Table1[[#This Row],[Ordem_insumos]]&lt;&gt;0,VLOOKUP(Table1[[#This Row],[Codigo_servico]],Preencher_Orcamento!$B:$D,3,FALSE)*Table1[[#This Row],[Qtde_insumo]],"")</f>
        <v>0</v>
      </c>
      <c r="M9128" s="16">
        <f>IF(Table1[[#This Row],[Ordem_insumos]]&lt;&gt;0,VLOOKUP(Table1[[#This Row],[Codigo_servico]],Preencher_Orcamento!$B:$D,3,FALSE)*Table1[[#This Row],[Subtotal_insumo]],"")</f>
        <v>0</v>
      </c>
    </row>
    <row r="9129" spans="1:13" x14ac:dyDescent="0.25">
      <c r="A9129" s="6">
        <v>108073</v>
      </c>
      <c r="B9129" s="126">
        <v>3</v>
      </c>
      <c r="C9129" s="133"/>
      <c r="D9129" s="134">
        <v>2036</v>
      </c>
      <c r="E9129" s="7" t="s">
        <v>2191</v>
      </c>
      <c r="F9129" s="8" t="s">
        <v>2140</v>
      </c>
      <c r="G9129" s="18">
        <f>IFERROR(VLOOKUP(Table1[[#This Row],[Codigo_insumo]],BD_Insumos!$B:$E,4),"")</f>
        <v>12.90425192342871</v>
      </c>
      <c r="H9129" s="140">
        <v>0.5</v>
      </c>
      <c r="I9129" s="9"/>
      <c r="J9129" s="23">
        <f t="shared" si="142"/>
        <v>6.4521259617143549</v>
      </c>
      <c r="K9129" s="22" t="str">
        <f>IF(I9129&lt;&gt;"",SUMIF(Table1[Codigo_servico],A9129,Table1[Subtotal_insumo]),"")</f>
        <v/>
      </c>
      <c r="L9129" s="18">
        <f>IF(Table1[[#This Row],[Ordem_insumos]]&lt;&gt;0,VLOOKUP(Table1[[#This Row],[Codigo_servico]],Preencher_Orcamento!$B:$D,3,FALSE)*Table1[[#This Row],[Qtde_insumo]],"")</f>
        <v>0</v>
      </c>
      <c r="M9129" s="18">
        <f>IF(Table1[[#This Row],[Ordem_insumos]]&lt;&gt;0,VLOOKUP(Table1[[#This Row],[Codigo_servico]],Preencher_Orcamento!$B:$D,3,FALSE)*Table1[[#This Row],[Subtotal_insumo]],"")</f>
        <v>0</v>
      </c>
    </row>
    <row r="9130" spans="1:13" x14ac:dyDescent="0.25">
      <c r="A9130" s="3">
        <v>108074</v>
      </c>
      <c r="B9130" s="125">
        <v>0</v>
      </c>
      <c r="C9130" s="131" t="s">
        <v>4127</v>
      </c>
      <c r="D9130" s="132"/>
      <c r="E9130" s="4"/>
      <c r="F9130" s="4"/>
      <c r="G9130" s="17" t="str">
        <f>IFERROR(VLOOKUP(Table1[[#This Row],[Codigo_insumo]],BD_Insumos!$B:$E,4),"")</f>
        <v/>
      </c>
      <c r="H9130" s="139"/>
      <c r="I9130" s="5" t="s">
        <v>457</v>
      </c>
      <c r="J9130" s="20" t="str">
        <f t="shared" si="142"/>
        <v/>
      </c>
      <c r="K9130" s="21">
        <f>IF(I9130&lt;&gt;"",SUMIF(Table1[Codigo_servico],A9130,Table1[Subtotal_insumo]),"")</f>
        <v>85.759108913674851</v>
      </c>
      <c r="L9130" s="17" t="str">
        <f>IF(Table1[[#This Row],[Ordem_insumos]]&lt;&gt;0,VLOOKUP(Table1[[#This Row],[Codigo_servico]],Preencher_Orcamento!$B:$D,3,FALSE)*Table1[[#This Row],[Qtde_insumo]],"")</f>
        <v/>
      </c>
      <c r="M9130" s="17" t="str">
        <f>IF(Table1[[#This Row],[Ordem_insumos]]&lt;&gt;0,VLOOKUP(Table1[[#This Row],[Codigo_servico]],Preencher_Orcamento!$B:$D,3,FALSE)*Table1[[#This Row],[Subtotal_insumo]],"")</f>
        <v/>
      </c>
    </row>
    <row r="9131" spans="1:13" x14ac:dyDescent="0.25">
      <c r="A9131" s="6">
        <v>108074</v>
      </c>
      <c r="B9131" s="126">
        <v>1</v>
      </c>
      <c r="C9131" s="133"/>
      <c r="D9131" s="134">
        <v>2035</v>
      </c>
      <c r="E9131" s="7" t="s">
        <v>2190</v>
      </c>
      <c r="F9131" s="8" t="s">
        <v>2140</v>
      </c>
      <c r="G9131" s="16">
        <f>IFERROR(VLOOKUP(Table1[[#This Row],[Codigo_insumo]],BD_Insumos!$B:$E,4),"")</f>
        <v>17.275965903920998</v>
      </c>
      <c r="H9131" s="140">
        <v>0.5</v>
      </c>
      <c r="I9131" s="9"/>
      <c r="J9131" s="22">
        <f t="shared" si="142"/>
        <v>8.6379829519604989</v>
      </c>
      <c r="K9131" s="22" t="str">
        <f>IF(I9131&lt;&gt;"",SUMIF(Table1[Codigo_servico],A9131,Table1[Subtotal_insumo]),"")</f>
        <v/>
      </c>
      <c r="L9131" s="16">
        <f>IF(Table1[[#This Row],[Ordem_insumos]]&lt;&gt;0,VLOOKUP(Table1[[#This Row],[Codigo_servico]],Preencher_Orcamento!$B:$D,3,FALSE)*Table1[[#This Row],[Qtde_insumo]],"")</f>
        <v>0</v>
      </c>
      <c r="M9131" s="16">
        <f>IF(Table1[[#This Row],[Ordem_insumos]]&lt;&gt;0,VLOOKUP(Table1[[#This Row],[Codigo_servico]],Preencher_Orcamento!$B:$D,3,FALSE)*Table1[[#This Row],[Subtotal_insumo]],"")</f>
        <v>0</v>
      </c>
    </row>
    <row r="9132" spans="1:13" x14ac:dyDescent="0.25">
      <c r="A9132" s="6">
        <v>108074</v>
      </c>
      <c r="B9132" s="126">
        <v>2</v>
      </c>
      <c r="C9132" s="133"/>
      <c r="D9132" s="134">
        <v>2036</v>
      </c>
      <c r="E9132" s="7" t="s">
        <v>2191</v>
      </c>
      <c r="F9132" s="8" t="s">
        <v>2140</v>
      </c>
      <c r="G9132" s="16">
        <f>IFERROR(VLOOKUP(Table1[[#This Row],[Codigo_insumo]],BD_Insumos!$B:$E,4),"")</f>
        <v>12.90425192342871</v>
      </c>
      <c r="H9132" s="140">
        <v>0.5</v>
      </c>
      <c r="I9132" s="9"/>
      <c r="J9132" s="22">
        <f t="shared" si="142"/>
        <v>6.4521259617143549</v>
      </c>
      <c r="K9132" s="22" t="str">
        <f>IF(I9132&lt;&gt;"",SUMIF(Table1[Codigo_servico],A9132,Table1[Subtotal_insumo]),"")</f>
        <v/>
      </c>
      <c r="L9132" s="16">
        <f>IF(Table1[[#This Row],[Ordem_insumos]]&lt;&gt;0,VLOOKUP(Table1[[#This Row],[Codigo_servico]],Preencher_Orcamento!$B:$D,3,FALSE)*Table1[[#This Row],[Qtde_insumo]],"")</f>
        <v>0</v>
      </c>
      <c r="M9132" s="16">
        <f>IF(Table1[[#This Row],[Ordem_insumos]]&lt;&gt;0,VLOOKUP(Table1[[#This Row],[Codigo_servico]],Preencher_Orcamento!$B:$D,3,FALSE)*Table1[[#This Row],[Subtotal_insumo]],"")</f>
        <v>0</v>
      </c>
    </row>
    <row r="9133" spans="1:13" ht="26.25" x14ac:dyDescent="0.25">
      <c r="A9133" s="6">
        <v>108074</v>
      </c>
      <c r="B9133" s="126">
        <v>3</v>
      </c>
      <c r="C9133" s="133"/>
      <c r="D9133" s="134">
        <v>75657</v>
      </c>
      <c r="E9133" s="7" t="s">
        <v>1861</v>
      </c>
      <c r="F9133" s="8" t="s">
        <v>457</v>
      </c>
      <c r="G9133" s="18">
        <f>IFERROR(VLOOKUP(Table1[[#This Row],[Codigo_insumo]],BD_Insumos!$B:$E,4),"")</f>
        <v>70.668999999999997</v>
      </c>
      <c r="H9133" s="140">
        <v>1</v>
      </c>
      <c r="I9133" s="9"/>
      <c r="J9133" s="23">
        <f t="shared" si="142"/>
        <v>70.668999999999997</v>
      </c>
      <c r="K9133" s="22" t="str">
        <f>IF(I9133&lt;&gt;"",SUMIF(Table1[Codigo_servico],A9133,Table1[Subtotal_insumo]),"")</f>
        <v/>
      </c>
      <c r="L9133" s="18">
        <f>IF(Table1[[#This Row],[Ordem_insumos]]&lt;&gt;0,VLOOKUP(Table1[[#This Row],[Codigo_servico]],Preencher_Orcamento!$B:$D,3,FALSE)*Table1[[#This Row],[Qtde_insumo]],"")</f>
        <v>0</v>
      </c>
      <c r="M9133" s="18">
        <f>IF(Table1[[#This Row],[Ordem_insumos]]&lt;&gt;0,VLOOKUP(Table1[[#This Row],[Codigo_servico]],Preencher_Orcamento!$B:$D,3,FALSE)*Table1[[#This Row],[Subtotal_insumo]],"")</f>
        <v>0</v>
      </c>
    </row>
    <row r="9134" spans="1:13" x14ac:dyDescent="0.25">
      <c r="A9134" s="3">
        <v>108076</v>
      </c>
      <c r="B9134" s="125">
        <v>0</v>
      </c>
      <c r="C9134" s="131" t="s">
        <v>4128</v>
      </c>
      <c r="D9134" s="132"/>
      <c r="E9134" s="4"/>
      <c r="F9134" s="4"/>
      <c r="G9134" s="17" t="str">
        <f>IFERROR(VLOOKUP(Table1[[#This Row],[Codigo_insumo]],BD_Insumos!$B:$E,4),"")</f>
        <v/>
      </c>
      <c r="H9134" s="139"/>
      <c r="I9134" s="5" t="s">
        <v>457</v>
      </c>
      <c r="J9134" s="20" t="str">
        <f t="shared" si="142"/>
        <v/>
      </c>
      <c r="K9134" s="21">
        <f>IF(I9134&lt;&gt;"",SUMIF(Table1[Codigo_servico],A9134,Table1[Subtotal_insumo]),"")</f>
        <v>11.670082951960499</v>
      </c>
      <c r="L9134" s="17" t="str">
        <f>IF(Table1[[#This Row],[Ordem_insumos]]&lt;&gt;0,VLOOKUP(Table1[[#This Row],[Codigo_servico]],Preencher_Orcamento!$B:$D,3,FALSE)*Table1[[#This Row],[Qtde_insumo]],"")</f>
        <v/>
      </c>
      <c r="M9134" s="17" t="str">
        <f>IF(Table1[[#This Row],[Ordem_insumos]]&lt;&gt;0,VLOOKUP(Table1[[#This Row],[Codigo_servico]],Preencher_Orcamento!$B:$D,3,FALSE)*Table1[[#This Row],[Subtotal_insumo]],"")</f>
        <v/>
      </c>
    </row>
    <row r="9135" spans="1:13" x14ac:dyDescent="0.25">
      <c r="A9135" s="6">
        <v>108076</v>
      </c>
      <c r="B9135" s="126">
        <v>1</v>
      </c>
      <c r="C9135" s="133"/>
      <c r="D9135" s="134">
        <v>2035</v>
      </c>
      <c r="E9135" s="7" t="s">
        <v>2190</v>
      </c>
      <c r="F9135" s="8" t="s">
        <v>2140</v>
      </c>
      <c r="G9135" s="16">
        <f>IFERROR(VLOOKUP(Table1[[#This Row],[Codigo_insumo]],BD_Insumos!$B:$E,4),"")</f>
        <v>17.275965903920998</v>
      </c>
      <c r="H9135" s="140">
        <v>0.5</v>
      </c>
      <c r="I9135" s="9"/>
      <c r="J9135" s="22">
        <f t="shared" si="142"/>
        <v>8.6379829519604989</v>
      </c>
      <c r="K9135" s="22" t="str">
        <f>IF(I9135&lt;&gt;"",SUMIF(Table1[Codigo_servico],A9135,Table1[Subtotal_insumo]),"")</f>
        <v/>
      </c>
      <c r="L9135" s="16">
        <f>IF(Table1[[#This Row],[Ordem_insumos]]&lt;&gt;0,VLOOKUP(Table1[[#This Row],[Codigo_servico]],Preencher_Orcamento!$B:$D,3,FALSE)*Table1[[#This Row],[Qtde_insumo]],"")</f>
        <v>0</v>
      </c>
      <c r="M9135" s="16">
        <f>IF(Table1[[#This Row],[Ordem_insumos]]&lt;&gt;0,VLOOKUP(Table1[[#This Row],[Codigo_servico]],Preencher_Orcamento!$B:$D,3,FALSE)*Table1[[#This Row],[Subtotal_insumo]],"")</f>
        <v>0</v>
      </c>
    </row>
    <row r="9136" spans="1:13" ht="26.25" x14ac:dyDescent="0.25">
      <c r="A9136" s="6">
        <v>108076</v>
      </c>
      <c r="B9136" s="126">
        <v>2</v>
      </c>
      <c r="C9136" s="133"/>
      <c r="D9136" s="134">
        <v>79681</v>
      </c>
      <c r="E9136" s="7" t="s">
        <v>2036</v>
      </c>
      <c r="F9136" s="8" t="s">
        <v>457</v>
      </c>
      <c r="G9136" s="18">
        <f>IFERROR(VLOOKUP(Table1[[#This Row],[Codigo_insumo]],BD_Insumos!$B:$E,4),"")</f>
        <v>3.0320999999999998</v>
      </c>
      <c r="H9136" s="140">
        <v>1</v>
      </c>
      <c r="I9136" s="9"/>
      <c r="J9136" s="23">
        <f t="shared" si="142"/>
        <v>3.0320999999999998</v>
      </c>
      <c r="K9136" s="22" t="str">
        <f>IF(I9136&lt;&gt;"",SUMIF(Table1[Codigo_servico],A9136,Table1[Subtotal_insumo]),"")</f>
        <v/>
      </c>
      <c r="L9136" s="18">
        <f>IF(Table1[[#This Row],[Ordem_insumos]]&lt;&gt;0,VLOOKUP(Table1[[#This Row],[Codigo_servico]],Preencher_Orcamento!$B:$D,3,FALSE)*Table1[[#This Row],[Qtde_insumo]],"")</f>
        <v>0</v>
      </c>
      <c r="M9136" s="18">
        <f>IF(Table1[[#This Row],[Ordem_insumos]]&lt;&gt;0,VLOOKUP(Table1[[#This Row],[Codigo_servico]],Preencher_Orcamento!$B:$D,3,FALSE)*Table1[[#This Row],[Subtotal_insumo]],"")</f>
        <v>0</v>
      </c>
    </row>
    <row r="9137" spans="1:13" x14ac:dyDescent="0.25">
      <c r="A9137" s="3">
        <v>108081</v>
      </c>
      <c r="B9137" s="125">
        <v>0</v>
      </c>
      <c r="C9137" s="131" t="s">
        <v>4129</v>
      </c>
      <c r="D9137" s="132"/>
      <c r="E9137" s="4"/>
      <c r="F9137" s="4"/>
      <c r="G9137" s="17" t="str">
        <f>IFERROR(VLOOKUP(Table1[[#This Row],[Codigo_insumo]],BD_Insumos!$B:$E,4),"")</f>
        <v/>
      </c>
      <c r="H9137" s="139"/>
      <c r="I9137" s="5" t="s">
        <v>457</v>
      </c>
      <c r="J9137" s="20" t="str">
        <f t="shared" si="142"/>
        <v/>
      </c>
      <c r="K9137" s="21">
        <f>IF(I9137&lt;&gt;"",SUMIF(Table1[Codigo_servico],A9137,Table1[Subtotal_insumo]),"")</f>
        <v>36.486482951960497</v>
      </c>
      <c r="L9137" s="17" t="str">
        <f>IF(Table1[[#This Row],[Ordem_insumos]]&lt;&gt;0,VLOOKUP(Table1[[#This Row],[Codigo_servico]],Preencher_Orcamento!$B:$D,3,FALSE)*Table1[[#This Row],[Qtde_insumo]],"")</f>
        <v/>
      </c>
      <c r="M9137" s="17" t="str">
        <f>IF(Table1[[#This Row],[Ordem_insumos]]&lt;&gt;0,VLOOKUP(Table1[[#This Row],[Codigo_servico]],Preencher_Orcamento!$B:$D,3,FALSE)*Table1[[#This Row],[Subtotal_insumo]],"")</f>
        <v/>
      </c>
    </row>
    <row r="9138" spans="1:13" ht="26.25" x14ac:dyDescent="0.25">
      <c r="A9138" s="6">
        <v>108081</v>
      </c>
      <c r="B9138" s="126">
        <v>1</v>
      </c>
      <c r="C9138" s="133"/>
      <c r="D9138" s="134">
        <v>79680</v>
      </c>
      <c r="E9138" s="7" t="s">
        <v>2035</v>
      </c>
      <c r="F9138" s="8" t="s">
        <v>457</v>
      </c>
      <c r="G9138" s="16">
        <f>IFERROR(VLOOKUP(Table1[[#This Row],[Codigo_insumo]],BD_Insumos!$B:$E,4),"")</f>
        <v>27.848500000000001</v>
      </c>
      <c r="H9138" s="140">
        <v>1</v>
      </c>
      <c r="I9138" s="9"/>
      <c r="J9138" s="22">
        <f t="shared" si="142"/>
        <v>27.848500000000001</v>
      </c>
      <c r="K9138" s="22" t="str">
        <f>IF(I9138&lt;&gt;"",SUMIF(Table1[Codigo_servico],A9138,Table1[Subtotal_insumo]),"")</f>
        <v/>
      </c>
      <c r="L9138" s="16">
        <f>IF(Table1[[#This Row],[Ordem_insumos]]&lt;&gt;0,VLOOKUP(Table1[[#This Row],[Codigo_servico]],Preencher_Orcamento!$B:$D,3,FALSE)*Table1[[#This Row],[Qtde_insumo]],"")</f>
        <v>0</v>
      </c>
      <c r="M9138" s="16">
        <f>IF(Table1[[#This Row],[Ordem_insumos]]&lt;&gt;0,VLOOKUP(Table1[[#This Row],[Codigo_servico]],Preencher_Orcamento!$B:$D,3,FALSE)*Table1[[#This Row],[Subtotal_insumo]],"")</f>
        <v>0</v>
      </c>
    </row>
    <row r="9139" spans="1:13" x14ac:dyDescent="0.25">
      <c r="A9139" s="6">
        <v>108081</v>
      </c>
      <c r="B9139" s="126">
        <v>2</v>
      </c>
      <c r="C9139" s="133"/>
      <c r="D9139" s="134">
        <v>2035</v>
      </c>
      <c r="E9139" s="7" t="s">
        <v>2190</v>
      </c>
      <c r="F9139" s="8" t="s">
        <v>2140</v>
      </c>
      <c r="G9139" s="18">
        <f>IFERROR(VLOOKUP(Table1[[#This Row],[Codigo_insumo]],BD_Insumos!$B:$E,4),"")</f>
        <v>17.275965903920998</v>
      </c>
      <c r="H9139" s="140">
        <v>0.5</v>
      </c>
      <c r="I9139" s="9"/>
      <c r="J9139" s="23">
        <f t="shared" si="142"/>
        <v>8.6379829519604989</v>
      </c>
      <c r="K9139" s="22" t="str">
        <f>IF(I9139&lt;&gt;"",SUMIF(Table1[Codigo_servico],A9139,Table1[Subtotal_insumo]),"")</f>
        <v/>
      </c>
      <c r="L9139" s="18">
        <f>IF(Table1[[#This Row],[Ordem_insumos]]&lt;&gt;0,VLOOKUP(Table1[[#This Row],[Codigo_servico]],Preencher_Orcamento!$B:$D,3,FALSE)*Table1[[#This Row],[Qtde_insumo]],"")</f>
        <v>0</v>
      </c>
      <c r="M9139" s="18">
        <f>IF(Table1[[#This Row],[Ordem_insumos]]&lt;&gt;0,VLOOKUP(Table1[[#This Row],[Codigo_servico]],Preencher_Orcamento!$B:$D,3,FALSE)*Table1[[#This Row],[Subtotal_insumo]],"")</f>
        <v>0</v>
      </c>
    </row>
    <row r="9140" spans="1:13" x14ac:dyDescent="0.25">
      <c r="A9140" s="3">
        <v>108086</v>
      </c>
      <c r="B9140" s="125">
        <v>0</v>
      </c>
      <c r="C9140" s="131" t="s">
        <v>4130</v>
      </c>
      <c r="D9140" s="132"/>
      <c r="E9140" s="4"/>
      <c r="F9140" s="4"/>
      <c r="G9140" s="17" t="str">
        <f>IFERROR(VLOOKUP(Table1[[#This Row],[Codigo_insumo]],BD_Insumos!$B:$E,4),"")</f>
        <v/>
      </c>
      <c r="H9140" s="139"/>
      <c r="I9140" s="5" t="s">
        <v>457</v>
      </c>
      <c r="J9140" s="20" t="str">
        <f t="shared" si="142"/>
        <v/>
      </c>
      <c r="K9140" s="21">
        <f>IF(I9140&lt;&gt;"",SUMIF(Table1[Codigo_servico],A9140,Table1[Subtotal_insumo]),"")</f>
        <v>31.104682951960498</v>
      </c>
      <c r="L9140" s="17" t="str">
        <f>IF(Table1[[#This Row],[Ordem_insumos]]&lt;&gt;0,VLOOKUP(Table1[[#This Row],[Codigo_servico]],Preencher_Orcamento!$B:$D,3,FALSE)*Table1[[#This Row],[Qtde_insumo]],"")</f>
        <v/>
      </c>
      <c r="M9140" s="17" t="str">
        <f>IF(Table1[[#This Row],[Ordem_insumos]]&lt;&gt;0,VLOOKUP(Table1[[#This Row],[Codigo_servico]],Preencher_Orcamento!$B:$D,3,FALSE)*Table1[[#This Row],[Subtotal_insumo]],"")</f>
        <v/>
      </c>
    </row>
    <row r="9141" spans="1:13" x14ac:dyDescent="0.25">
      <c r="A9141" s="6">
        <v>108086</v>
      </c>
      <c r="B9141" s="126">
        <v>1</v>
      </c>
      <c r="C9141" s="133"/>
      <c r="D9141" s="134">
        <v>2035</v>
      </c>
      <c r="E9141" s="7" t="s">
        <v>2190</v>
      </c>
      <c r="F9141" s="8" t="s">
        <v>2140</v>
      </c>
      <c r="G9141" s="16">
        <f>IFERROR(VLOOKUP(Table1[[#This Row],[Codigo_insumo]],BD_Insumos!$B:$E,4),"")</f>
        <v>17.275965903920998</v>
      </c>
      <c r="H9141" s="140">
        <v>0.5</v>
      </c>
      <c r="I9141" s="9"/>
      <c r="J9141" s="22">
        <f t="shared" si="142"/>
        <v>8.6379829519604989</v>
      </c>
      <c r="K9141" s="22" t="str">
        <f>IF(I9141&lt;&gt;"",SUMIF(Table1[Codigo_servico],A9141,Table1[Subtotal_insumo]),"")</f>
        <v/>
      </c>
      <c r="L9141" s="16">
        <f>IF(Table1[[#This Row],[Ordem_insumos]]&lt;&gt;0,VLOOKUP(Table1[[#This Row],[Codigo_servico]],Preencher_Orcamento!$B:$D,3,FALSE)*Table1[[#This Row],[Qtde_insumo]],"")</f>
        <v>0</v>
      </c>
      <c r="M9141" s="16">
        <f>IF(Table1[[#This Row],[Ordem_insumos]]&lt;&gt;0,VLOOKUP(Table1[[#This Row],[Codigo_servico]],Preencher_Orcamento!$B:$D,3,FALSE)*Table1[[#This Row],[Subtotal_insumo]],"")</f>
        <v>0</v>
      </c>
    </row>
    <row r="9142" spans="1:13" x14ac:dyDescent="0.25">
      <c r="A9142" s="6">
        <v>108086</v>
      </c>
      <c r="B9142" s="126">
        <v>2</v>
      </c>
      <c r="C9142" s="133"/>
      <c r="D9142" s="134">
        <v>77240</v>
      </c>
      <c r="E9142" s="7" t="s">
        <v>1940</v>
      </c>
      <c r="F9142" s="8" t="s">
        <v>457</v>
      </c>
      <c r="G9142" s="18">
        <f>IFERROR(VLOOKUP(Table1[[#This Row],[Codigo_insumo]],BD_Insumos!$B:$E,4),"")</f>
        <v>22.466699999999999</v>
      </c>
      <c r="H9142" s="140">
        <v>1</v>
      </c>
      <c r="I9142" s="9"/>
      <c r="J9142" s="23">
        <f t="shared" si="142"/>
        <v>22.466699999999999</v>
      </c>
      <c r="K9142" s="22" t="str">
        <f>IF(I9142&lt;&gt;"",SUMIF(Table1[Codigo_servico],A9142,Table1[Subtotal_insumo]),"")</f>
        <v/>
      </c>
      <c r="L9142" s="18">
        <f>IF(Table1[[#This Row],[Ordem_insumos]]&lt;&gt;0,VLOOKUP(Table1[[#This Row],[Codigo_servico]],Preencher_Orcamento!$B:$D,3,FALSE)*Table1[[#This Row],[Qtde_insumo]],"")</f>
        <v>0</v>
      </c>
      <c r="M9142" s="18">
        <f>IF(Table1[[#This Row],[Ordem_insumos]]&lt;&gt;0,VLOOKUP(Table1[[#This Row],[Codigo_servico]],Preencher_Orcamento!$B:$D,3,FALSE)*Table1[[#This Row],[Subtotal_insumo]],"")</f>
        <v>0</v>
      </c>
    </row>
    <row r="9143" spans="1:13" x14ac:dyDescent="0.25">
      <c r="A9143" s="3">
        <v>108093</v>
      </c>
      <c r="B9143" s="125">
        <v>0</v>
      </c>
      <c r="C9143" s="131" t="s">
        <v>4131</v>
      </c>
      <c r="D9143" s="132"/>
      <c r="E9143" s="4"/>
      <c r="F9143" s="4"/>
      <c r="G9143" s="17" t="str">
        <f>IFERROR(VLOOKUP(Table1[[#This Row],[Codigo_insumo]],BD_Insumos!$B:$E,4),"")</f>
        <v/>
      </c>
      <c r="H9143" s="139"/>
      <c r="I9143" s="5" t="s">
        <v>457</v>
      </c>
      <c r="J9143" s="20" t="str">
        <f t="shared" si="142"/>
        <v/>
      </c>
      <c r="K9143" s="21">
        <f>IF(I9143&lt;&gt;"",SUMIF(Table1[Codigo_servico],A9143,Table1[Subtotal_insumo]),"")</f>
        <v>36.152782951960504</v>
      </c>
      <c r="L9143" s="17" t="str">
        <f>IF(Table1[[#This Row],[Ordem_insumos]]&lt;&gt;0,VLOOKUP(Table1[[#This Row],[Codigo_servico]],Preencher_Orcamento!$B:$D,3,FALSE)*Table1[[#This Row],[Qtde_insumo]],"")</f>
        <v/>
      </c>
      <c r="M9143" s="17" t="str">
        <f>IF(Table1[[#This Row],[Ordem_insumos]]&lt;&gt;0,VLOOKUP(Table1[[#This Row],[Codigo_servico]],Preencher_Orcamento!$B:$D,3,FALSE)*Table1[[#This Row],[Subtotal_insumo]],"")</f>
        <v/>
      </c>
    </row>
    <row r="9144" spans="1:13" ht="26.25" x14ac:dyDescent="0.25">
      <c r="A9144" s="6">
        <v>108093</v>
      </c>
      <c r="B9144" s="126">
        <v>1</v>
      </c>
      <c r="C9144" s="133"/>
      <c r="D9144" s="134">
        <v>74810</v>
      </c>
      <c r="E9144" s="7" t="s">
        <v>1816</v>
      </c>
      <c r="F9144" s="8" t="s">
        <v>457</v>
      </c>
      <c r="G9144" s="16">
        <f>IFERROR(VLOOKUP(Table1[[#This Row],[Codigo_insumo]],BD_Insumos!$B:$E,4),"")</f>
        <v>27.514800000000001</v>
      </c>
      <c r="H9144" s="140">
        <v>1</v>
      </c>
      <c r="I9144" s="9"/>
      <c r="J9144" s="22">
        <f t="shared" si="142"/>
        <v>27.514800000000001</v>
      </c>
      <c r="K9144" s="22" t="str">
        <f>IF(I9144&lt;&gt;"",SUMIF(Table1[Codigo_servico],A9144,Table1[Subtotal_insumo]),"")</f>
        <v/>
      </c>
      <c r="L9144" s="16">
        <f>IF(Table1[[#This Row],[Ordem_insumos]]&lt;&gt;0,VLOOKUP(Table1[[#This Row],[Codigo_servico]],Preencher_Orcamento!$B:$D,3,FALSE)*Table1[[#This Row],[Qtde_insumo]],"")</f>
        <v>0</v>
      </c>
      <c r="M9144" s="16">
        <f>IF(Table1[[#This Row],[Ordem_insumos]]&lt;&gt;0,VLOOKUP(Table1[[#This Row],[Codigo_servico]],Preencher_Orcamento!$B:$D,3,FALSE)*Table1[[#This Row],[Subtotal_insumo]],"")</f>
        <v>0</v>
      </c>
    </row>
    <row r="9145" spans="1:13" x14ac:dyDescent="0.25">
      <c r="A9145" s="6">
        <v>108093</v>
      </c>
      <c r="B9145" s="126">
        <v>2</v>
      </c>
      <c r="C9145" s="133"/>
      <c r="D9145" s="134">
        <v>2035</v>
      </c>
      <c r="E9145" s="7" t="s">
        <v>2190</v>
      </c>
      <c r="F9145" s="8" t="s">
        <v>2140</v>
      </c>
      <c r="G9145" s="18">
        <f>IFERROR(VLOOKUP(Table1[[#This Row],[Codigo_insumo]],BD_Insumos!$B:$E,4),"")</f>
        <v>17.275965903920998</v>
      </c>
      <c r="H9145" s="140">
        <v>0.5</v>
      </c>
      <c r="I9145" s="9"/>
      <c r="J9145" s="23">
        <f t="shared" si="142"/>
        <v>8.6379829519604989</v>
      </c>
      <c r="K9145" s="22" t="str">
        <f>IF(I9145&lt;&gt;"",SUMIF(Table1[Codigo_servico],A9145,Table1[Subtotal_insumo]),"")</f>
        <v/>
      </c>
      <c r="L9145" s="18">
        <f>IF(Table1[[#This Row],[Ordem_insumos]]&lt;&gt;0,VLOOKUP(Table1[[#This Row],[Codigo_servico]],Preencher_Orcamento!$B:$D,3,FALSE)*Table1[[#This Row],[Qtde_insumo]],"")</f>
        <v>0</v>
      </c>
      <c r="M9145" s="18">
        <f>IF(Table1[[#This Row],[Ordem_insumos]]&lt;&gt;0,VLOOKUP(Table1[[#This Row],[Codigo_servico]],Preencher_Orcamento!$B:$D,3,FALSE)*Table1[[#This Row],[Subtotal_insumo]],"")</f>
        <v>0</v>
      </c>
    </row>
    <row r="9146" spans="1:13" x14ac:dyDescent="0.25">
      <c r="A9146" s="3">
        <v>108097</v>
      </c>
      <c r="B9146" s="125">
        <v>0</v>
      </c>
      <c r="C9146" s="131" t="s">
        <v>4132</v>
      </c>
      <c r="D9146" s="132"/>
      <c r="E9146" s="4"/>
      <c r="F9146" s="4"/>
      <c r="G9146" s="17" t="str">
        <f>IFERROR(VLOOKUP(Table1[[#This Row],[Codigo_insumo]],BD_Insumos!$B:$E,4),"")</f>
        <v/>
      </c>
      <c r="H9146" s="139"/>
      <c r="I9146" s="5" t="s">
        <v>457</v>
      </c>
      <c r="J9146" s="20" t="str">
        <f t="shared" si="142"/>
        <v/>
      </c>
      <c r="K9146" s="21">
        <f>IF(I9146&lt;&gt;"",SUMIF(Table1[Codigo_servico],A9146,Table1[Subtotal_insumo]),"")</f>
        <v>20.649382951960497</v>
      </c>
      <c r="L9146" s="17" t="str">
        <f>IF(Table1[[#This Row],[Ordem_insumos]]&lt;&gt;0,VLOOKUP(Table1[[#This Row],[Codigo_servico]],Preencher_Orcamento!$B:$D,3,FALSE)*Table1[[#This Row],[Qtde_insumo]],"")</f>
        <v/>
      </c>
      <c r="M9146" s="17" t="str">
        <f>IF(Table1[[#This Row],[Ordem_insumos]]&lt;&gt;0,VLOOKUP(Table1[[#This Row],[Codigo_servico]],Preencher_Orcamento!$B:$D,3,FALSE)*Table1[[#This Row],[Subtotal_insumo]],"")</f>
        <v/>
      </c>
    </row>
    <row r="9147" spans="1:13" ht="26.25" x14ac:dyDescent="0.25">
      <c r="A9147" s="6">
        <v>108097</v>
      </c>
      <c r="B9147" s="126">
        <v>1</v>
      </c>
      <c r="C9147" s="133"/>
      <c r="D9147" s="134">
        <v>79686</v>
      </c>
      <c r="E9147" s="7" t="s">
        <v>2038</v>
      </c>
      <c r="F9147" s="8" t="s">
        <v>457</v>
      </c>
      <c r="G9147" s="16">
        <f>IFERROR(VLOOKUP(Table1[[#This Row],[Codigo_insumo]],BD_Insumos!$B:$E,4),"")</f>
        <v>12.0114</v>
      </c>
      <c r="H9147" s="140">
        <v>1</v>
      </c>
      <c r="I9147" s="9"/>
      <c r="J9147" s="22">
        <f t="shared" si="142"/>
        <v>12.0114</v>
      </c>
      <c r="K9147" s="22" t="str">
        <f>IF(I9147&lt;&gt;"",SUMIF(Table1[Codigo_servico],A9147,Table1[Subtotal_insumo]),"")</f>
        <v/>
      </c>
      <c r="L9147" s="16">
        <f>IF(Table1[[#This Row],[Ordem_insumos]]&lt;&gt;0,VLOOKUP(Table1[[#This Row],[Codigo_servico]],Preencher_Orcamento!$B:$D,3,FALSE)*Table1[[#This Row],[Qtde_insumo]],"")</f>
        <v>0</v>
      </c>
      <c r="M9147" s="16">
        <f>IF(Table1[[#This Row],[Ordem_insumos]]&lt;&gt;0,VLOOKUP(Table1[[#This Row],[Codigo_servico]],Preencher_Orcamento!$B:$D,3,FALSE)*Table1[[#This Row],[Subtotal_insumo]],"")</f>
        <v>0</v>
      </c>
    </row>
    <row r="9148" spans="1:13" x14ac:dyDescent="0.25">
      <c r="A9148" s="6">
        <v>108097</v>
      </c>
      <c r="B9148" s="126">
        <v>2</v>
      </c>
      <c r="C9148" s="133"/>
      <c r="D9148" s="134">
        <v>2035</v>
      </c>
      <c r="E9148" s="7" t="s">
        <v>2190</v>
      </c>
      <c r="F9148" s="8" t="s">
        <v>2140</v>
      </c>
      <c r="G9148" s="18">
        <f>IFERROR(VLOOKUP(Table1[[#This Row],[Codigo_insumo]],BD_Insumos!$B:$E,4),"")</f>
        <v>17.275965903920998</v>
      </c>
      <c r="H9148" s="140">
        <v>0.5</v>
      </c>
      <c r="I9148" s="9"/>
      <c r="J9148" s="23">
        <f t="shared" si="142"/>
        <v>8.6379829519604989</v>
      </c>
      <c r="K9148" s="22" t="str">
        <f>IF(I9148&lt;&gt;"",SUMIF(Table1[Codigo_servico],A9148,Table1[Subtotal_insumo]),"")</f>
        <v/>
      </c>
      <c r="L9148" s="18">
        <f>IF(Table1[[#This Row],[Ordem_insumos]]&lt;&gt;0,VLOOKUP(Table1[[#This Row],[Codigo_servico]],Preencher_Orcamento!$B:$D,3,FALSE)*Table1[[#This Row],[Qtde_insumo]],"")</f>
        <v>0</v>
      </c>
      <c r="M9148" s="18">
        <f>IF(Table1[[#This Row],[Ordem_insumos]]&lt;&gt;0,VLOOKUP(Table1[[#This Row],[Codigo_servico]],Preencher_Orcamento!$B:$D,3,FALSE)*Table1[[#This Row],[Subtotal_insumo]],"")</f>
        <v>0</v>
      </c>
    </row>
    <row r="9149" spans="1:13" x14ac:dyDescent="0.25">
      <c r="A9149" s="3">
        <v>109001</v>
      </c>
      <c r="B9149" s="125">
        <v>0</v>
      </c>
      <c r="C9149" s="131" t="s">
        <v>4133</v>
      </c>
      <c r="D9149" s="132"/>
      <c r="E9149" s="4"/>
      <c r="F9149" s="4"/>
      <c r="G9149" s="17" t="str">
        <f>IFERROR(VLOOKUP(Table1[[#This Row],[Codigo_insumo]],BD_Insumos!$B:$E,4),"")</f>
        <v/>
      </c>
      <c r="H9149" s="139"/>
      <c r="I9149" s="5" t="s">
        <v>5</v>
      </c>
      <c r="J9149" s="20" t="str">
        <f t="shared" si="142"/>
        <v/>
      </c>
      <c r="K9149" s="21">
        <f>IF(I9149&lt;&gt;"",SUMIF(Table1[Codigo_servico],A9149,Table1[Subtotal_insumo]),"")</f>
        <v>6.9388745608279629</v>
      </c>
      <c r="L9149" s="17" t="str">
        <f>IF(Table1[[#This Row],[Ordem_insumos]]&lt;&gt;0,VLOOKUP(Table1[[#This Row],[Codigo_servico]],Preencher_Orcamento!$B:$D,3,FALSE)*Table1[[#This Row],[Qtde_insumo]],"")</f>
        <v/>
      </c>
      <c r="M9149" s="17" t="str">
        <f>IF(Table1[[#This Row],[Ordem_insumos]]&lt;&gt;0,VLOOKUP(Table1[[#This Row],[Codigo_servico]],Preencher_Orcamento!$B:$D,3,FALSE)*Table1[[#This Row],[Subtotal_insumo]],"")</f>
        <v/>
      </c>
    </row>
    <row r="9150" spans="1:13" x14ac:dyDescent="0.25">
      <c r="A9150" s="6">
        <v>109001</v>
      </c>
      <c r="B9150" s="126">
        <v>1</v>
      </c>
      <c r="C9150" s="133"/>
      <c r="D9150" s="134">
        <v>2006</v>
      </c>
      <c r="E9150" s="7" t="s">
        <v>2181</v>
      </c>
      <c r="F9150" s="8" t="s">
        <v>2140</v>
      </c>
      <c r="G9150" s="16">
        <f>IFERROR(VLOOKUP(Table1[[#This Row],[Codigo_insumo]],BD_Insumos!$B:$E,4),"")</f>
        <v>15.127620524464596</v>
      </c>
      <c r="H9150" s="140">
        <v>0.25</v>
      </c>
      <c r="I9150" s="9"/>
      <c r="J9150" s="22">
        <f t="shared" si="142"/>
        <v>3.7819051311161491</v>
      </c>
      <c r="K9150" s="22" t="str">
        <f>IF(I9150&lt;&gt;"",SUMIF(Table1[Codigo_servico],A9150,Table1[Subtotal_insumo]),"")</f>
        <v/>
      </c>
      <c r="L9150" s="16">
        <f>IF(Table1[[#This Row],[Ordem_insumos]]&lt;&gt;0,VLOOKUP(Table1[[#This Row],[Codigo_servico]],Preencher_Orcamento!$B:$D,3,FALSE)*Table1[[#This Row],[Qtde_insumo]],"")</f>
        <v>0</v>
      </c>
      <c r="M9150" s="16">
        <f>IF(Table1[[#This Row],[Ordem_insumos]]&lt;&gt;0,VLOOKUP(Table1[[#This Row],[Codigo_servico]],Preencher_Orcamento!$B:$D,3,FALSE)*Table1[[#This Row],[Subtotal_insumo]],"")</f>
        <v>0</v>
      </c>
    </row>
    <row r="9151" spans="1:13" x14ac:dyDescent="0.25">
      <c r="A9151" s="6">
        <v>109001</v>
      </c>
      <c r="B9151" s="126">
        <v>2</v>
      </c>
      <c r="C9151" s="133"/>
      <c r="D9151" s="134">
        <v>2099</v>
      </c>
      <c r="E9151" s="7" t="s">
        <v>2205</v>
      </c>
      <c r="F9151" s="8" t="s">
        <v>2140</v>
      </c>
      <c r="G9151" s="16">
        <f>IFERROR(VLOOKUP(Table1[[#This Row],[Codigo_insumo]],BD_Insumos!$B:$E,4),"")</f>
        <v>12.627877718847255</v>
      </c>
      <c r="H9151" s="140">
        <v>0.25</v>
      </c>
      <c r="I9151" s="9"/>
      <c r="J9151" s="22">
        <f t="shared" si="142"/>
        <v>3.1569694297118138</v>
      </c>
      <c r="K9151" s="22" t="str">
        <f>IF(I9151&lt;&gt;"",SUMIF(Table1[Codigo_servico],A9151,Table1[Subtotal_insumo]),"")</f>
        <v/>
      </c>
      <c r="L9151" s="16">
        <f>IF(Table1[[#This Row],[Ordem_insumos]]&lt;&gt;0,VLOOKUP(Table1[[#This Row],[Codigo_servico]],Preencher_Orcamento!$B:$D,3,FALSE)*Table1[[#This Row],[Qtde_insumo]],"")</f>
        <v>0</v>
      </c>
      <c r="M9151" s="16">
        <f>IF(Table1[[#This Row],[Ordem_insumos]]&lt;&gt;0,VLOOKUP(Table1[[#This Row],[Codigo_servico]],Preencher_Orcamento!$B:$D,3,FALSE)*Table1[[#This Row],[Subtotal_insumo]],"")</f>
        <v>0</v>
      </c>
    </row>
    <row r="9152" spans="1:13" x14ac:dyDescent="0.25">
      <c r="A9152" s="3">
        <v>110101</v>
      </c>
      <c r="B9152" s="125">
        <v>0</v>
      </c>
      <c r="C9152" s="131" t="s">
        <v>4134</v>
      </c>
      <c r="D9152" s="132"/>
      <c r="E9152" s="4"/>
      <c r="F9152" s="4"/>
      <c r="G9152" s="17" t="str">
        <f>IFERROR(VLOOKUP(Table1[[#This Row],[Codigo_insumo]],BD_Insumos!$B:$E,4),"")</f>
        <v/>
      </c>
      <c r="H9152" s="139"/>
      <c r="I9152" s="5" t="s">
        <v>170</v>
      </c>
      <c r="J9152" s="20" t="str">
        <f t="shared" si="142"/>
        <v/>
      </c>
      <c r="K9152" s="21">
        <f>IF(I9152&lt;&gt;"",SUMIF(Table1[Codigo_servico],A9152,Table1[Subtotal_insumo]),"")</f>
        <v>9.650233720769581</v>
      </c>
      <c r="L9152" s="17" t="str">
        <f>IF(Table1[[#This Row],[Ordem_insumos]]&lt;&gt;0,VLOOKUP(Table1[[#This Row],[Codigo_servico]],Preencher_Orcamento!$B:$D,3,FALSE)*Table1[[#This Row],[Qtde_insumo]],"")</f>
        <v/>
      </c>
      <c r="M9152" s="17" t="str">
        <f>IF(Table1[[#This Row],[Ordem_insumos]]&lt;&gt;0,VLOOKUP(Table1[[#This Row],[Codigo_servico]],Preencher_Orcamento!$B:$D,3,FALSE)*Table1[[#This Row],[Subtotal_insumo]],"")</f>
        <v/>
      </c>
    </row>
    <row r="9153" spans="1:13" x14ac:dyDescent="0.25">
      <c r="A9153" s="6">
        <v>110101</v>
      </c>
      <c r="B9153" s="126">
        <v>1</v>
      </c>
      <c r="C9153" s="133"/>
      <c r="D9153" s="134">
        <v>2099</v>
      </c>
      <c r="E9153" s="7" t="s">
        <v>2205</v>
      </c>
      <c r="F9153" s="8" t="s">
        <v>2140</v>
      </c>
      <c r="G9153" s="16">
        <f>IFERROR(VLOOKUP(Table1[[#This Row],[Codigo_insumo]],BD_Insumos!$B:$E,4),"")</f>
        <v>12.627877718847255</v>
      </c>
      <c r="H9153" s="140">
        <v>0.25</v>
      </c>
      <c r="I9153" s="9"/>
      <c r="J9153" s="22">
        <f t="shared" si="142"/>
        <v>3.1569694297118138</v>
      </c>
      <c r="K9153" s="22" t="str">
        <f>IF(I9153&lt;&gt;"",SUMIF(Table1[Codigo_servico],A9153,Table1[Subtotal_insumo]),"")</f>
        <v/>
      </c>
      <c r="L9153" s="16">
        <f>IF(Table1[[#This Row],[Ordem_insumos]]&lt;&gt;0,VLOOKUP(Table1[[#This Row],[Codigo_servico]],Preencher_Orcamento!$B:$D,3,FALSE)*Table1[[#This Row],[Qtde_insumo]],"")</f>
        <v>0</v>
      </c>
      <c r="M9153" s="16">
        <f>IF(Table1[[#This Row],[Ordem_insumos]]&lt;&gt;0,VLOOKUP(Table1[[#This Row],[Codigo_servico]],Preencher_Orcamento!$B:$D,3,FALSE)*Table1[[#This Row],[Subtotal_insumo]],"")</f>
        <v>0</v>
      </c>
    </row>
    <row r="9154" spans="1:13" x14ac:dyDescent="0.25">
      <c r="A9154" s="6">
        <v>110101</v>
      </c>
      <c r="B9154" s="126">
        <v>2</v>
      </c>
      <c r="C9154" s="133"/>
      <c r="D9154" s="134">
        <v>2020</v>
      </c>
      <c r="E9154" s="7" t="s">
        <v>2188</v>
      </c>
      <c r="F9154" s="8" t="s">
        <v>2140</v>
      </c>
      <c r="G9154" s="16">
        <f>IFERROR(VLOOKUP(Table1[[#This Row],[Codigo_insumo]],BD_Insumos!$B:$E,4),"")</f>
        <v>15.860837164231068</v>
      </c>
      <c r="H9154" s="140">
        <v>0.25</v>
      </c>
      <c r="I9154" s="9"/>
      <c r="J9154" s="22">
        <f t="shared" ref="J9154:J9217" si="143">IF(I9154="",G9154*H9154,"")</f>
        <v>3.965209291057767</v>
      </c>
      <c r="K9154" s="22" t="str">
        <f>IF(I9154&lt;&gt;"",SUMIF(Table1[Codigo_servico],A9154,Table1[Subtotal_insumo]),"")</f>
        <v/>
      </c>
      <c r="L9154" s="16">
        <f>IF(Table1[[#This Row],[Ordem_insumos]]&lt;&gt;0,VLOOKUP(Table1[[#This Row],[Codigo_servico]],Preencher_Orcamento!$B:$D,3,FALSE)*Table1[[#This Row],[Qtde_insumo]],"")</f>
        <v>0</v>
      </c>
      <c r="M9154" s="16">
        <f>IF(Table1[[#This Row],[Ordem_insumos]]&lt;&gt;0,VLOOKUP(Table1[[#This Row],[Codigo_servico]],Preencher_Orcamento!$B:$D,3,FALSE)*Table1[[#This Row],[Subtotal_insumo]],"")</f>
        <v>0</v>
      </c>
    </row>
    <row r="9155" spans="1:13" ht="26.25" x14ac:dyDescent="0.25">
      <c r="A9155" s="6">
        <v>110101</v>
      </c>
      <c r="B9155" s="126">
        <v>3</v>
      </c>
      <c r="C9155" s="133"/>
      <c r="D9155" s="134">
        <v>10629</v>
      </c>
      <c r="E9155" s="7" t="s">
        <v>139</v>
      </c>
      <c r="F9155" s="8" t="s">
        <v>58</v>
      </c>
      <c r="G9155" s="18">
        <f>IFERROR(VLOOKUP(Table1[[#This Row],[Codigo_insumo]],BD_Insumos!$B:$E,4),"")</f>
        <v>421.34249999999997</v>
      </c>
      <c r="H9155" s="140">
        <v>6.0000000000000001E-3</v>
      </c>
      <c r="I9155" s="9"/>
      <c r="J9155" s="23">
        <f t="shared" si="143"/>
        <v>2.5280549999999997</v>
      </c>
      <c r="K9155" s="22" t="str">
        <f>IF(I9155&lt;&gt;"",SUMIF(Table1[Codigo_servico],A9155,Table1[Subtotal_insumo]),"")</f>
        <v/>
      </c>
      <c r="L9155" s="18">
        <f>IF(Table1[[#This Row],[Ordem_insumos]]&lt;&gt;0,VLOOKUP(Table1[[#This Row],[Codigo_servico]],Preencher_Orcamento!$B:$D,3,FALSE)*Table1[[#This Row],[Qtde_insumo]],"")</f>
        <v>0</v>
      </c>
      <c r="M9155" s="18">
        <f>IF(Table1[[#This Row],[Ordem_insumos]]&lt;&gt;0,VLOOKUP(Table1[[#This Row],[Codigo_servico]],Preencher_Orcamento!$B:$D,3,FALSE)*Table1[[#This Row],[Subtotal_insumo]],"")</f>
        <v>0</v>
      </c>
    </row>
    <row r="9156" spans="1:13" x14ac:dyDescent="0.25">
      <c r="A9156" s="3">
        <v>110108</v>
      </c>
      <c r="B9156" s="125">
        <v>0</v>
      </c>
      <c r="C9156" s="131" t="s">
        <v>4135</v>
      </c>
      <c r="D9156" s="132"/>
      <c r="E9156" s="4"/>
      <c r="F9156" s="4"/>
      <c r="G9156" s="17" t="str">
        <f>IFERROR(VLOOKUP(Table1[[#This Row],[Codigo_insumo]],BD_Insumos!$B:$E,4),"")</f>
        <v/>
      </c>
      <c r="H9156" s="139"/>
      <c r="I9156" s="5" t="s">
        <v>170</v>
      </c>
      <c r="J9156" s="20" t="str">
        <f t="shared" si="143"/>
        <v/>
      </c>
      <c r="K9156" s="21">
        <f>IF(I9156&lt;&gt;"",SUMIF(Table1[Codigo_servico],A9156,Table1[Subtotal_insumo]),"")</f>
        <v>26.375973101924277</v>
      </c>
      <c r="L9156" s="17" t="str">
        <f>IF(Table1[[#This Row],[Ordem_insumos]]&lt;&gt;0,VLOOKUP(Table1[[#This Row],[Codigo_servico]],Preencher_Orcamento!$B:$D,3,FALSE)*Table1[[#This Row],[Qtde_insumo]],"")</f>
        <v/>
      </c>
      <c r="M9156" s="17" t="str">
        <f>IF(Table1[[#This Row],[Ordem_insumos]]&lt;&gt;0,VLOOKUP(Table1[[#This Row],[Codigo_servico]],Preencher_Orcamento!$B:$D,3,FALSE)*Table1[[#This Row],[Subtotal_insumo]],"")</f>
        <v/>
      </c>
    </row>
    <row r="9157" spans="1:13" x14ac:dyDescent="0.25">
      <c r="A9157" s="6">
        <v>110108</v>
      </c>
      <c r="B9157" s="126">
        <v>1</v>
      </c>
      <c r="C9157" s="133"/>
      <c r="D9157" s="134">
        <v>2020</v>
      </c>
      <c r="E9157" s="7" t="s">
        <v>2188</v>
      </c>
      <c r="F9157" s="8" t="s">
        <v>2140</v>
      </c>
      <c r="G9157" s="16">
        <f>IFERROR(VLOOKUP(Table1[[#This Row],[Codigo_insumo]],BD_Insumos!$B:$E,4),"")</f>
        <v>15.860837164231068</v>
      </c>
      <c r="H9157" s="140">
        <v>0.7</v>
      </c>
      <c r="I9157" s="9"/>
      <c r="J9157" s="22">
        <f t="shared" si="143"/>
        <v>11.102586014961746</v>
      </c>
      <c r="K9157" s="22" t="str">
        <f>IF(I9157&lt;&gt;"",SUMIF(Table1[Codigo_servico],A9157,Table1[Subtotal_insumo]),"")</f>
        <v/>
      </c>
      <c r="L9157" s="16">
        <f>IF(Table1[[#This Row],[Ordem_insumos]]&lt;&gt;0,VLOOKUP(Table1[[#This Row],[Codigo_servico]],Preencher_Orcamento!$B:$D,3,FALSE)*Table1[[#This Row],[Qtde_insumo]],"")</f>
        <v>0</v>
      </c>
      <c r="M9157" s="16">
        <f>IF(Table1[[#This Row],[Ordem_insumos]]&lt;&gt;0,VLOOKUP(Table1[[#This Row],[Codigo_servico]],Preencher_Orcamento!$B:$D,3,FALSE)*Table1[[#This Row],[Subtotal_insumo]],"")</f>
        <v>0</v>
      </c>
    </row>
    <row r="9158" spans="1:13" x14ac:dyDescent="0.25">
      <c r="A9158" s="6">
        <v>110108</v>
      </c>
      <c r="B9158" s="126">
        <v>2</v>
      </c>
      <c r="C9158" s="133"/>
      <c r="D9158" s="134">
        <v>10517</v>
      </c>
      <c r="E9158" s="7" t="s">
        <v>71</v>
      </c>
      <c r="F9158" s="8" t="s">
        <v>197</v>
      </c>
      <c r="G9158" s="16">
        <f>IFERROR(VLOOKUP(Table1[[#This Row],[Codigo_insumo]],BD_Insumos!$B:$E,4),"")</f>
        <v>0.42080000000000001</v>
      </c>
      <c r="H9158" s="140">
        <v>2.66</v>
      </c>
      <c r="I9158" s="9"/>
      <c r="J9158" s="22">
        <f t="shared" si="143"/>
        <v>1.1193280000000001</v>
      </c>
      <c r="K9158" s="22" t="str">
        <f>IF(I9158&lt;&gt;"",SUMIF(Table1[Codigo_servico],A9158,Table1[Subtotal_insumo]),"")</f>
        <v/>
      </c>
      <c r="L9158" s="16">
        <f>IF(Table1[[#This Row],[Ordem_insumos]]&lt;&gt;0,VLOOKUP(Table1[[#This Row],[Codigo_servico]],Preencher_Orcamento!$B:$D,3,FALSE)*Table1[[#This Row],[Qtde_insumo]],"")</f>
        <v>0</v>
      </c>
      <c r="M9158" s="16">
        <f>IF(Table1[[#This Row],[Ordem_insumos]]&lt;&gt;0,VLOOKUP(Table1[[#This Row],[Codigo_servico]],Preencher_Orcamento!$B:$D,3,FALSE)*Table1[[#This Row],[Subtotal_insumo]],"")</f>
        <v>0</v>
      </c>
    </row>
    <row r="9159" spans="1:13" ht="26.25" x14ac:dyDescent="0.25">
      <c r="A9159" s="6">
        <v>110108</v>
      </c>
      <c r="B9159" s="126">
        <v>3</v>
      </c>
      <c r="C9159" s="133"/>
      <c r="D9159" s="134">
        <v>10508</v>
      </c>
      <c r="E9159" s="7" t="s">
        <v>65</v>
      </c>
      <c r="F9159" s="8" t="s">
        <v>197</v>
      </c>
      <c r="G9159" s="18">
        <f>IFERROR(VLOOKUP(Table1[[#This Row],[Codigo_insumo]],BD_Insumos!$B:$E,4),"")</f>
        <v>0.36899999999999999</v>
      </c>
      <c r="H9159" s="140">
        <v>2.66</v>
      </c>
      <c r="I9159" s="9"/>
      <c r="J9159" s="23">
        <f t="shared" si="143"/>
        <v>0.98154000000000008</v>
      </c>
      <c r="K9159" s="22" t="str">
        <f>IF(I9159&lt;&gt;"",SUMIF(Table1[Codigo_servico],A9159,Table1[Subtotal_insumo]),"")</f>
        <v/>
      </c>
      <c r="L9159" s="18">
        <f>IF(Table1[[#This Row],[Ordem_insumos]]&lt;&gt;0,VLOOKUP(Table1[[#This Row],[Codigo_servico]],Preencher_Orcamento!$B:$D,3,FALSE)*Table1[[#This Row],[Qtde_insumo]],"")</f>
        <v>0</v>
      </c>
      <c r="M9159" s="18">
        <f>IF(Table1[[#This Row],[Ordem_insumos]]&lt;&gt;0,VLOOKUP(Table1[[#This Row],[Codigo_servico]],Preencher_Orcamento!$B:$D,3,FALSE)*Table1[[#This Row],[Subtotal_insumo]],"")</f>
        <v>0</v>
      </c>
    </row>
    <row r="9160" spans="1:13" x14ac:dyDescent="0.25">
      <c r="A9160" s="6">
        <v>110108</v>
      </c>
      <c r="B9160" s="126">
        <v>4</v>
      </c>
      <c r="C9160" s="133"/>
      <c r="D9160" s="134">
        <v>10501</v>
      </c>
      <c r="E9160" s="7" t="s">
        <v>57</v>
      </c>
      <c r="F9160" s="8" t="s">
        <v>58</v>
      </c>
      <c r="G9160" s="18">
        <f>IFERROR(VLOOKUP(Table1[[#This Row],[Codigo_insumo]],BD_Insumos!$B:$E,4),"")</f>
        <v>74.379800000000003</v>
      </c>
      <c r="H9160" s="140">
        <v>2.4299999999999999E-2</v>
      </c>
      <c r="I9160" s="9"/>
      <c r="J9160" s="23">
        <f t="shared" si="143"/>
        <v>1.80742914</v>
      </c>
      <c r="K9160" s="22" t="str">
        <f>IF(I9160&lt;&gt;"",SUMIF(Table1[Codigo_servico],A9160,Table1[Subtotal_insumo]),"")</f>
        <v/>
      </c>
      <c r="L9160" s="18">
        <f>IF(Table1[[#This Row],[Ordem_insumos]]&lt;&gt;0,VLOOKUP(Table1[[#This Row],[Codigo_servico]],Preencher_Orcamento!$B:$D,3,FALSE)*Table1[[#This Row],[Qtde_insumo]],"")</f>
        <v>0</v>
      </c>
      <c r="M9160" s="18">
        <f>IF(Table1[[#This Row],[Ordem_insumos]]&lt;&gt;0,VLOOKUP(Table1[[#This Row],[Codigo_servico]],Preencher_Orcamento!$B:$D,3,FALSE)*Table1[[#This Row],[Subtotal_insumo]],"")</f>
        <v>0</v>
      </c>
    </row>
    <row r="9161" spans="1:13" x14ac:dyDescent="0.25">
      <c r="A9161" s="6">
        <v>110108</v>
      </c>
      <c r="B9161" s="126">
        <v>5</v>
      </c>
      <c r="C9161" s="133"/>
      <c r="D9161" s="134">
        <v>2099</v>
      </c>
      <c r="E9161" s="7" t="s">
        <v>2205</v>
      </c>
      <c r="F9161" s="8" t="s">
        <v>2140</v>
      </c>
      <c r="G9161" s="18">
        <f>IFERROR(VLOOKUP(Table1[[#This Row],[Codigo_insumo]],BD_Insumos!$B:$E,4),"")</f>
        <v>12.627877718847255</v>
      </c>
      <c r="H9161" s="140">
        <v>0.9</v>
      </c>
      <c r="I9161" s="9"/>
      <c r="J9161" s="23">
        <f t="shared" si="143"/>
        <v>11.365089946962531</v>
      </c>
      <c r="K9161" s="22" t="str">
        <f>IF(I9161&lt;&gt;"",SUMIF(Table1[Codigo_servico],A9161,Table1[Subtotal_insumo]),"")</f>
        <v/>
      </c>
      <c r="L9161" s="18">
        <f>IF(Table1[[#This Row],[Ordem_insumos]]&lt;&gt;0,VLOOKUP(Table1[[#This Row],[Codigo_servico]],Preencher_Orcamento!$B:$D,3,FALSE)*Table1[[#This Row],[Qtde_insumo]],"")</f>
        <v>0</v>
      </c>
      <c r="M9161" s="18">
        <f>IF(Table1[[#This Row],[Ordem_insumos]]&lt;&gt;0,VLOOKUP(Table1[[#This Row],[Codigo_servico]],Preencher_Orcamento!$B:$D,3,FALSE)*Table1[[#This Row],[Subtotal_insumo]],"")</f>
        <v>0</v>
      </c>
    </row>
    <row r="9162" spans="1:13" x14ac:dyDescent="0.25">
      <c r="A9162" s="3">
        <v>110109</v>
      </c>
      <c r="B9162" s="125">
        <v>0</v>
      </c>
      <c r="C9162" s="131" t="s">
        <v>4136</v>
      </c>
      <c r="D9162" s="132"/>
      <c r="E9162" s="4"/>
      <c r="F9162" s="4"/>
      <c r="G9162" s="17" t="str">
        <f>IFERROR(VLOOKUP(Table1[[#This Row],[Codigo_insumo]],BD_Insumos!$B:$E,4),"")</f>
        <v/>
      </c>
      <c r="H9162" s="139"/>
      <c r="I9162" s="5" t="s">
        <v>170</v>
      </c>
      <c r="J9162" s="20" t="str">
        <f t="shared" si="143"/>
        <v/>
      </c>
      <c r="K9162" s="21">
        <f>IF(I9162&lt;&gt;"",SUMIF(Table1[Codigo_servico],A9162,Table1[Subtotal_insumo]),"")</f>
        <v>26.834057101924277</v>
      </c>
      <c r="L9162" s="17" t="str">
        <f>IF(Table1[[#This Row],[Ordem_insumos]]&lt;&gt;0,VLOOKUP(Table1[[#This Row],[Codigo_servico]],Preencher_Orcamento!$B:$D,3,FALSE)*Table1[[#This Row],[Qtde_insumo]],"")</f>
        <v/>
      </c>
      <c r="M9162" s="17" t="str">
        <f>IF(Table1[[#This Row],[Ordem_insumos]]&lt;&gt;0,VLOOKUP(Table1[[#This Row],[Codigo_servico]],Preencher_Orcamento!$B:$D,3,FALSE)*Table1[[#This Row],[Subtotal_insumo]],"")</f>
        <v/>
      </c>
    </row>
    <row r="9163" spans="1:13" x14ac:dyDescent="0.25">
      <c r="A9163" s="6">
        <v>110109</v>
      </c>
      <c r="B9163" s="126">
        <v>1</v>
      </c>
      <c r="C9163" s="133"/>
      <c r="D9163" s="134">
        <v>10501</v>
      </c>
      <c r="E9163" s="7" t="s">
        <v>57</v>
      </c>
      <c r="F9163" s="8" t="s">
        <v>58</v>
      </c>
      <c r="G9163" s="16">
        <f>IFERROR(VLOOKUP(Table1[[#This Row],[Codigo_insumo]],BD_Insumos!$B:$E,4),"")</f>
        <v>74.379800000000003</v>
      </c>
      <c r="H9163" s="140">
        <v>2.4299999999999999E-2</v>
      </c>
      <c r="I9163" s="9"/>
      <c r="J9163" s="22">
        <f t="shared" si="143"/>
        <v>1.80742914</v>
      </c>
      <c r="K9163" s="22" t="str">
        <f>IF(I9163&lt;&gt;"",SUMIF(Table1[Codigo_servico],A9163,Table1[Subtotal_insumo]),"")</f>
        <v/>
      </c>
      <c r="L9163" s="16">
        <f>IF(Table1[[#This Row],[Ordem_insumos]]&lt;&gt;0,VLOOKUP(Table1[[#This Row],[Codigo_servico]],Preencher_Orcamento!$B:$D,3,FALSE)*Table1[[#This Row],[Qtde_insumo]],"")</f>
        <v>0</v>
      </c>
      <c r="M9163" s="16">
        <f>IF(Table1[[#This Row],[Ordem_insumos]]&lt;&gt;0,VLOOKUP(Table1[[#This Row],[Codigo_servico]],Preencher_Orcamento!$B:$D,3,FALSE)*Table1[[#This Row],[Subtotal_insumo]],"")</f>
        <v>0</v>
      </c>
    </row>
    <row r="9164" spans="1:13" x14ac:dyDescent="0.25">
      <c r="A9164" s="6">
        <v>110109</v>
      </c>
      <c r="B9164" s="126">
        <v>2</v>
      </c>
      <c r="C9164" s="133"/>
      <c r="D9164" s="134">
        <v>2099</v>
      </c>
      <c r="E9164" s="7" t="s">
        <v>2205</v>
      </c>
      <c r="F9164" s="8" t="s">
        <v>2140</v>
      </c>
      <c r="G9164" s="16">
        <f>IFERROR(VLOOKUP(Table1[[#This Row],[Codigo_insumo]],BD_Insumos!$B:$E,4),"")</f>
        <v>12.627877718847255</v>
      </c>
      <c r="H9164" s="140">
        <v>0.9</v>
      </c>
      <c r="I9164" s="9"/>
      <c r="J9164" s="22">
        <f t="shared" si="143"/>
        <v>11.365089946962531</v>
      </c>
      <c r="K9164" s="22" t="str">
        <f>IF(I9164&lt;&gt;"",SUMIF(Table1[Codigo_servico],A9164,Table1[Subtotal_insumo]),"")</f>
        <v/>
      </c>
      <c r="L9164" s="16">
        <f>IF(Table1[[#This Row],[Ordem_insumos]]&lt;&gt;0,VLOOKUP(Table1[[#This Row],[Codigo_servico]],Preencher_Orcamento!$B:$D,3,FALSE)*Table1[[#This Row],[Qtde_insumo]],"")</f>
        <v>0</v>
      </c>
      <c r="M9164" s="16">
        <f>IF(Table1[[#This Row],[Ordem_insumos]]&lt;&gt;0,VLOOKUP(Table1[[#This Row],[Codigo_servico]],Preencher_Orcamento!$B:$D,3,FALSE)*Table1[[#This Row],[Subtotal_insumo]],"")</f>
        <v>0</v>
      </c>
    </row>
    <row r="9165" spans="1:13" x14ac:dyDescent="0.25">
      <c r="A9165" s="6">
        <v>110109</v>
      </c>
      <c r="B9165" s="126">
        <v>3</v>
      </c>
      <c r="C9165" s="133"/>
      <c r="D9165" s="134">
        <v>2020</v>
      </c>
      <c r="E9165" s="7" t="s">
        <v>2188</v>
      </c>
      <c r="F9165" s="8" t="s">
        <v>2140</v>
      </c>
      <c r="G9165" s="18">
        <f>IFERROR(VLOOKUP(Table1[[#This Row],[Codigo_insumo]],BD_Insumos!$B:$E,4),"")</f>
        <v>15.860837164231068</v>
      </c>
      <c r="H9165" s="140">
        <v>0.7</v>
      </c>
      <c r="I9165" s="9"/>
      <c r="J9165" s="23">
        <f t="shared" si="143"/>
        <v>11.102586014961746</v>
      </c>
      <c r="K9165" s="22" t="str">
        <f>IF(I9165&lt;&gt;"",SUMIF(Table1[Codigo_servico],A9165,Table1[Subtotal_insumo]),"")</f>
        <v/>
      </c>
      <c r="L9165" s="18">
        <f>IF(Table1[[#This Row],[Ordem_insumos]]&lt;&gt;0,VLOOKUP(Table1[[#This Row],[Codigo_servico]],Preencher_Orcamento!$B:$D,3,FALSE)*Table1[[#This Row],[Qtde_insumo]],"")</f>
        <v>0</v>
      </c>
      <c r="M9165" s="18">
        <f>IF(Table1[[#This Row],[Ordem_insumos]]&lt;&gt;0,VLOOKUP(Table1[[#This Row],[Codigo_servico]],Preencher_Orcamento!$B:$D,3,FALSE)*Table1[[#This Row],[Subtotal_insumo]],"")</f>
        <v>0</v>
      </c>
    </row>
    <row r="9166" spans="1:13" x14ac:dyDescent="0.25">
      <c r="A9166" s="6">
        <v>110109</v>
      </c>
      <c r="B9166" s="126">
        <v>4</v>
      </c>
      <c r="C9166" s="133"/>
      <c r="D9166" s="134">
        <v>10517</v>
      </c>
      <c r="E9166" s="7" t="s">
        <v>71</v>
      </c>
      <c r="F9166" s="8" t="s">
        <v>197</v>
      </c>
      <c r="G9166" s="18">
        <f>IFERROR(VLOOKUP(Table1[[#This Row],[Codigo_insumo]],BD_Insumos!$B:$E,4),"")</f>
        <v>0.42080000000000001</v>
      </c>
      <c r="H9166" s="140">
        <v>3.24</v>
      </c>
      <c r="I9166" s="9"/>
      <c r="J9166" s="23">
        <f t="shared" si="143"/>
        <v>1.3633920000000002</v>
      </c>
      <c r="K9166" s="22" t="str">
        <f>IF(I9166&lt;&gt;"",SUMIF(Table1[Codigo_servico],A9166,Table1[Subtotal_insumo]),"")</f>
        <v/>
      </c>
      <c r="L9166" s="18">
        <f>IF(Table1[[#This Row],[Ordem_insumos]]&lt;&gt;0,VLOOKUP(Table1[[#This Row],[Codigo_servico]],Preencher_Orcamento!$B:$D,3,FALSE)*Table1[[#This Row],[Qtde_insumo]],"")</f>
        <v>0</v>
      </c>
      <c r="M9166" s="18">
        <f>IF(Table1[[#This Row],[Ordem_insumos]]&lt;&gt;0,VLOOKUP(Table1[[#This Row],[Codigo_servico]],Preencher_Orcamento!$B:$D,3,FALSE)*Table1[[#This Row],[Subtotal_insumo]],"")</f>
        <v>0</v>
      </c>
    </row>
    <row r="9167" spans="1:13" ht="26.25" x14ac:dyDescent="0.25">
      <c r="A9167" s="6">
        <v>110109</v>
      </c>
      <c r="B9167" s="126">
        <v>5</v>
      </c>
      <c r="C9167" s="133"/>
      <c r="D9167" s="134">
        <v>10508</v>
      </c>
      <c r="E9167" s="7" t="s">
        <v>65</v>
      </c>
      <c r="F9167" s="8" t="s">
        <v>197</v>
      </c>
      <c r="G9167" s="18">
        <f>IFERROR(VLOOKUP(Table1[[#This Row],[Codigo_insumo]],BD_Insumos!$B:$E,4),"")</f>
        <v>0.36899999999999999</v>
      </c>
      <c r="H9167" s="140">
        <v>3.24</v>
      </c>
      <c r="I9167" s="9"/>
      <c r="J9167" s="23">
        <f t="shared" si="143"/>
        <v>1.19556</v>
      </c>
      <c r="K9167" s="22" t="str">
        <f>IF(I9167&lt;&gt;"",SUMIF(Table1[Codigo_servico],A9167,Table1[Subtotal_insumo]),"")</f>
        <v/>
      </c>
      <c r="L9167" s="18">
        <f>IF(Table1[[#This Row],[Ordem_insumos]]&lt;&gt;0,VLOOKUP(Table1[[#This Row],[Codigo_servico]],Preencher_Orcamento!$B:$D,3,FALSE)*Table1[[#This Row],[Qtde_insumo]],"")</f>
        <v>0</v>
      </c>
      <c r="M9167" s="18">
        <f>IF(Table1[[#This Row],[Ordem_insumos]]&lt;&gt;0,VLOOKUP(Table1[[#This Row],[Codigo_servico]],Preencher_Orcamento!$B:$D,3,FALSE)*Table1[[#This Row],[Subtotal_insumo]],"")</f>
        <v>0</v>
      </c>
    </row>
    <row r="9168" spans="1:13" x14ac:dyDescent="0.25">
      <c r="A9168" s="3">
        <v>110113</v>
      </c>
      <c r="B9168" s="125">
        <v>0</v>
      </c>
      <c r="C9168" s="131" t="s">
        <v>4137</v>
      </c>
      <c r="D9168" s="132"/>
      <c r="E9168" s="4"/>
      <c r="F9168" s="4"/>
      <c r="G9168" s="17" t="str">
        <f>IFERROR(VLOOKUP(Table1[[#This Row],[Codigo_insumo]],BD_Insumos!$B:$E,4),"")</f>
        <v/>
      </c>
      <c r="H9168" s="139"/>
      <c r="I9168" s="5" t="s">
        <v>170</v>
      </c>
      <c r="J9168" s="20" t="str">
        <f t="shared" si="143"/>
        <v/>
      </c>
      <c r="K9168" s="21">
        <f>IF(I9168&lt;&gt;"",SUMIF(Table1[Codigo_servico],A9168,Table1[Subtotal_insumo]),"")</f>
        <v>19.953454632185426</v>
      </c>
      <c r="L9168" s="17" t="str">
        <f>IF(Table1[[#This Row],[Ordem_insumos]]&lt;&gt;0,VLOOKUP(Table1[[#This Row],[Codigo_servico]],Preencher_Orcamento!$B:$D,3,FALSE)*Table1[[#This Row],[Qtde_insumo]],"")</f>
        <v/>
      </c>
      <c r="M9168" s="17" t="str">
        <f>IF(Table1[[#This Row],[Ordem_insumos]]&lt;&gt;0,VLOOKUP(Table1[[#This Row],[Codigo_servico]],Preencher_Orcamento!$B:$D,3,FALSE)*Table1[[#This Row],[Subtotal_insumo]],"")</f>
        <v/>
      </c>
    </row>
    <row r="9169" spans="1:13" ht="26.25" x14ac:dyDescent="0.25">
      <c r="A9169" s="6">
        <v>110113</v>
      </c>
      <c r="B9169" s="126">
        <v>1</v>
      </c>
      <c r="C9169" s="133"/>
      <c r="D9169" s="134">
        <v>10562</v>
      </c>
      <c r="E9169" s="7" t="s">
        <v>104</v>
      </c>
      <c r="F9169" s="8" t="s">
        <v>197</v>
      </c>
      <c r="G9169" s="16">
        <f>IFERROR(VLOOKUP(Table1[[#This Row],[Codigo_insumo]],BD_Insumos!$B:$E,4),"")</f>
        <v>0.49</v>
      </c>
      <c r="H9169" s="140">
        <v>7</v>
      </c>
      <c r="I9169" s="9"/>
      <c r="J9169" s="22">
        <f t="shared" si="143"/>
        <v>3.4299999999999997</v>
      </c>
      <c r="K9169" s="22" t="str">
        <f>IF(I9169&lt;&gt;"",SUMIF(Table1[Codigo_servico],A9169,Table1[Subtotal_insumo]),"")</f>
        <v/>
      </c>
      <c r="L9169" s="16">
        <f>IF(Table1[[#This Row],[Ordem_insumos]]&lt;&gt;0,VLOOKUP(Table1[[#This Row],[Codigo_servico]],Preencher_Orcamento!$B:$D,3,FALSE)*Table1[[#This Row],[Qtde_insumo]],"")</f>
        <v>0</v>
      </c>
      <c r="M9169" s="16">
        <f>IF(Table1[[#This Row],[Ordem_insumos]]&lt;&gt;0,VLOOKUP(Table1[[#This Row],[Codigo_servico]],Preencher_Orcamento!$B:$D,3,FALSE)*Table1[[#This Row],[Subtotal_insumo]],"")</f>
        <v>0</v>
      </c>
    </row>
    <row r="9170" spans="1:13" x14ac:dyDescent="0.25">
      <c r="A9170" s="6">
        <v>110113</v>
      </c>
      <c r="B9170" s="126">
        <v>2</v>
      </c>
      <c r="C9170" s="133"/>
      <c r="D9170" s="134">
        <v>2020</v>
      </c>
      <c r="E9170" s="7" t="s">
        <v>2188</v>
      </c>
      <c r="F9170" s="8" t="s">
        <v>2140</v>
      </c>
      <c r="G9170" s="16">
        <f>IFERROR(VLOOKUP(Table1[[#This Row],[Codigo_insumo]],BD_Insumos!$B:$E,4),"")</f>
        <v>15.860837164231068</v>
      </c>
      <c r="H9170" s="140">
        <v>0.57999999999999996</v>
      </c>
      <c r="I9170" s="9"/>
      <c r="J9170" s="22">
        <f t="shared" si="143"/>
        <v>9.1992855552540185</v>
      </c>
      <c r="K9170" s="22" t="str">
        <f>IF(I9170&lt;&gt;"",SUMIF(Table1[Codigo_servico],A9170,Table1[Subtotal_insumo]),"")</f>
        <v/>
      </c>
      <c r="L9170" s="16">
        <f>IF(Table1[[#This Row],[Ordem_insumos]]&lt;&gt;0,VLOOKUP(Table1[[#This Row],[Codigo_servico]],Preencher_Orcamento!$B:$D,3,FALSE)*Table1[[#This Row],[Qtde_insumo]],"")</f>
        <v>0</v>
      </c>
      <c r="M9170" s="16">
        <f>IF(Table1[[#This Row],[Ordem_insumos]]&lt;&gt;0,VLOOKUP(Table1[[#This Row],[Codigo_servico]],Preencher_Orcamento!$B:$D,3,FALSE)*Table1[[#This Row],[Subtotal_insumo]],"")</f>
        <v>0</v>
      </c>
    </row>
    <row r="9171" spans="1:13" x14ac:dyDescent="0.25">
      <c r="A9171" s="6">
        <v>110113</v>
      </c>
      <c r="B9171" s="126">
        <v>3</v>
      </c>
      <c r="C9171" s="133"/>
      <c r="D9171" s="134">
        <v>2099</v>
      </c>
      <c r="E9171" s="7" t="s">
        <v>2205</v>
      </c>
      <c r="F9171" s="8" t="s">
        <v>2140</v>
      </c>
      <c r="G9171" s="18">
        <f>IFERROR(VLOOKUP(Table1[[#This Row],[Codigo_insumo]],BD_Insumos!$B:$E,4),"")</f>
        <v>12.627877718847255</v>
      </c>
      <c r="H9171" s="140">
        <v>0.57999999999999996</v>
      </c>
      <c r="I9171" s="9"/>
      <c r="J9171" s="23">
        <f t="shared" si="143"/>
        <v>7.3241690769314074</v>
      </c>
      <c r="K9171" s="22" t="str">
        <f>IF(I9171&lt;&gt;"",SUMIF(Table1[Codigo_servico],A9171,Table1[Subtotal_insumo]),"")</f>
        <v/>
      </c>
      <c r="L9171" s="18">
        <f>IF(Table1[[#This Row],[Ordem_insumos]]&lt;&gt;0,VLOOKUP(Table1[[#This Row],[Codigo_servico]],Preencher_Orcamento!$B:$D,3,FALSE)*Table1[[#This Row],[Qtde_insumo]],"")</f>
        <v>0</v>
      </c>
      <c r="M9171" s="18">
        <f>IF(Table1[[#This Row],[Ordem_insumos]]&lt;&gt;0,VLOOKUP(Table1[[#This Row],[Codigo_servico]],Preencher_Orcamento!$B:$D,3,FALSE)*Table1[[#This Row],[Subtotal_insumo]],"")</f>
        <v>0</v>
      </c>
    </row>
    <row r="9172" spans="1:13" x14ac:dyDescent="0.25">
      <c r="A9172" s="3">
        <v>110201</v>
      </c>
      <c r="B9172" s="125">
        <v>0</v>
      </c>
      <c r="C9172" s="131" t="s">
        <v>4134</v>
      </c>
      <c r="D9172" s="132"/>
      <c r="E9172" s="4"/>
      <c r="F9172" s="4"/>
      <c r="G9172" s="17" t="str">
        <f>IFERROR(VLOOKUP(Table1[[#This Row],[Codigo_insumo]],BD_Insumos!$B:$E,4),"")</f>
        <v/>
      </c>
      <c r="H9172" s="139"/>
      <c r="I9172" s="5" t="s">
        <v>170</v>
      </c>
      <c r="J9172" s="20" t="str">
        <f t="shared" si="143"/>
        <v/>
      </c>
      <c r="K9172" s="21">
        <f>IF(I9172&lt;&gt;"",SUMIF(Table1[Codigo_servico],A9172,Table1[Subtotal_insumo]),"")</f>
        <v>4.9512409883078323</v>
      </c>
      <c r="L9172" s="17" t="str">
        <f>IF(Table1[[#This Row],[Ordem_insumos]]&lt;&gt;0,VLOOKUP(Table1[[#This Row],[Codigo_servico]],Preencher_Orcamento!$B:$D,3,FALSE)*Table1[[#This Row],[Qtde_insumo]],"")</f>
        <v/>
      </c>
      <c r="M9172" s="17" t="str">
        <f>IF(Table1[[#This Row],[Ordem_insumos]]&lt;&gt;0,VLOOKUP(Table1[[#This Row],[Codigo_servico]],Preencher_Orcamento!$B:$D,3,FALSE)*Table1[[#This Row],[Subtotal_insumo]],"")</f>
        <v/>
      </c>
    </row>
    <row r="9173" spans="1:13" x14ac:dyDescent="0.25">
      <c r="A9173" s="6">
        <v>110201</v>
      </c>
      <c r="B9173" s="126">
        <v>1</v>
      </c>
      <c r="C9173" s="133"/>
      <c r="D9173" s="134">
        <v>2099</v>
      </c>
      <c r="E9173" s="7" t="s">
        <v>2205</v>
      </c>
      <c r="F9173" s="8" t="s">
        <v>2140</v>
      </c>
      <c r="G9173" s="16">
        <f>IFERROR(VLOOKUP(Table1[[#This Row],[Codigo_insumo]],BD_Insumos!$B:$E,4),"")</f>
        <v>12.627877718847255</v>
      </c>
      <c r="H9173" s="140">
        <v>0.1</v>
      </c>
      <c r="I9173" s="9"/>
      <c r="J9173" s="22">
        <f t="shared" si="143"/>
        <v>1.2627877718847256</v>
      </c>
      <c r="K9173" s="22" t="str">
        <f>IF(I9173&lt;&gt;"",SUMIF(Table1[Codigo_servico],A9173,Table1[Subtotal_insumo]),"")</f>
        <v/>
      </c>
      <c r="L9173" s="16">
        <f>IF(Table1[[#This Row],[Ordem_insumos]]&lt;&gt;0,VLOOKUP(Table1[[#This Row],[Codigo_servico]],Preencher_Orcamento!$B:$D,3,FALSE)*Table1[[#This Row],[Qtde_insumo]],"")</f>
        <v>30</v>
      </c>
      <c r="M9173" s="16">
        <f>IF(Table1[[#This Row],[Ordem_insumos]]&lt;&gt;0,VLOOKUP(Table1[[#This Row],[Codigo_servico]],Preencher_Orcamento!$B:$D,3,FALSE)*Table1[[#This Row],[Subtotal_insumo]],"")</f>
        <v>378.83633156541765</v>
      </c>
    </row>
    <row r="9174" spans="1:13" ht="26.25" x14ac:dyDescent="0.25">
      <c r="A9174" s="6">
        <v>110201</v>
      </c>
      <c r="B9174" s="126">
        <v>2</v>
      </c>
      <c r="C9174" s="133"/>
      <c r="D9174" s="134">
        <v>10630</v>
      </c>
      <c r="E9174" s="7" t="s">
        <v>140</v>
      </c>
      <c r="F9174" s="8" t="s">
        <v>58</v>
      </c>
      <c r="G9174" s="16">
        <f>IFERROR(VLOOKUP(Table1[[#This Row],[Codigo_insumo]],BD_Insumos!$B:$E,4),"")</f>
        <v>420.47390000000001</v>
      </c>
      <c r="H9174" s="140">
        <v>5.0000000000000001E-3</v>
      </c>
      <c r="I9174" s="9"/>
      <c r="J9174" s="22">
        <f t="shared" si="143"/>
        <v>2.1023695</v>
      </c>
      <c r="K9174" s="22" t="str">
        <f>IF(I9174&lt;&gt;"",SUMIF(Table1[Codigo_servico],A9174,Table1[Subtotal_insumo]),"")</f>
        <v/>
      </c>
      <c r="L9174" s="16">
        <f>IF(Table1[[#This Row],[Ordem_insumos]]&lt;&gt;0,VLOOKUP(Table1[[#This Row],[Codigo_servico]],Preencher_Orcamento!$B:$D,3,FALSE)*Table1[[#This Row],[Qtde_insumo]],"")</f>
        <v>1.5</v>
      </c>
      <c r="M9174" s="16">
        <f>IF(Table1[[#This Row],[Ordem_insumos]]&lt;&gt;0,VLOOKUP(Table1[[#This Row],[Codigo_servico]],Preencher_Orcamento!$B:$D,3,FALSE)*Table1[[#This Row],[Subtotal_insumo]],"")</f>
        <v>630.71085000000005</v>
      </c>
    </row>
    <row r="9175" spans="1:13" x14ac:dyDescent="0.25">
      <c r="A9175" s="6">
        <v>110201</v>
      </c>
      <c r="B9175" s="126">
        <v>3</v>
      </c>
      <c r="C9175" s="133"/>
      <c r="D9175" s="134">
        <v>2020</v>
      </c>
      <c r="E9175" s="7" t="s">
        <v>2188</v>
      </c>
      <c r="F9175" s="8" t="s">
        <v>2140</v>
      </c>
      <c r="G9175" s="18">
        <f>IFERROR(VLOOKUP(Table1[[#This Row],[Codigo_insumo]],BD_Insumos!$B:$E,4),"")</f>
        <v>15.860837164231068</v>
      </c>
      <c r="H9175" s="140">
        <v>0.1</v>
      </c>
      <c r="I9175" s="9"/>
      <c r="J9175" s="23">
        <f t="shared" si="143"/>
        <v>1.586083716423107</v>
      </c>
      <c r="K9175" s="22" t="str">
        <f>IF(I9175&lt;&gt;"",SUMIF(Table1[Codigo_servico],A9175,Table1[Subtotal_insumo]),"")</f>
        <v/>
      </c>
      <c r="L9175" s="18">
        <f>IF(Table1[[#This Row],[Ordem_insumos]]&lt;&gt;0,VLOOKUP(Table1[[#This Row],[Codigo_servico]],Preencher_Orcamento!$B:$D,3,FALSE)*Table1[[#This Row],[Qtde_insumo]],"")</f>
        <v>30</v>
      </c>
      <c r="M9175" s="18">
        <f>IF(Table1[[#This Row],[Ordem_insumos]]&lt;&gt;0,VLOOKUP(Table1[[#This Row],[Codigo_servico]],Preencher_Orcamento!$B:$D,3,FALSE)*Table1[[#This Row],[Subtotal_insumo]],"")</f>
        <v>475.82511492693209</v>
      </c>
    </row>
    <row r="9176" spans="1:13" x14ac:dyDescent="0.25">
      <c r="A9176" s="3">
        <v>110208</v>
      </c>
      <c r="B9176" s="125">
        <v>0</v>
      </c>
      <c r="C9176" s="131" t="s">
        <v>4138</v>
      </c>
      <c r="D9176" s="132"/>
      <c r="E9176" s="4"/>
      <c r="F9176" s="4"/>
      <c r="G9176" s="17" t="str">
        <f>IFERROR(VLOOKUP(Table1[[#This Row],[Codigo_insumo]],BD_Insumos!$B:$E,4),"")</f>
        <v/>
      </c>
      <c r="H9176" s="139"/>
      <c r="I9176" s="5" t="s">
        <v>170</v>
      </c>
      <c r="J9176" s="20" t="str">
        <f t="shared" si="143"/>
        <v/>
      </c>
      <c r="K9176" s="21">
        <f>IF(I9176&lt;&gt;"",SUMIF(Table1[Codigo_servico],A9176,Table1[Subtotal_insumo]),"")</f>
        <v>24.301105613616446</v>
      </c>
      <c r="L9176" s="17" t="str">
        <f>IF(Table1[[#This Row],[Ordem_insumos]]&lt;&gt;0,VLOOKUP(Table1[[#This Row],[Codigo_servico]],Preencher_Orcamento!$B:$D,3,FALSE)*Table1[[#This Row],[Qtde_insumo]],"")</f>
        <v/>
      </c>
      <c r="M9176" s="17" t="str">
        <f>IF(Table1[[#This Row],[Ordem_insumos]]&lt;&gt;0,VLOOKUP(Table1[[#This Row],[Codigo_servico]],Preencher_Orcamento!$B:$D,3,FALSE)*Table1[[#This Row],[Subtotal_insumo]],"")</f>
        <v/>
      </c>
    </row>
    <row r="9177" spans="1:13" x14ac:dyDescent="0.25">
      <c r="A9177" s="6">
        <v>110208</v>
      </c>
      <c r="B9177" s="126">
        <v>1</v>
      </c>
      <c r="C9177" s="133"/>
      <c r="D9177" s="134">
        <v>10501</v>
      </c>
      <c r="E9177" s="7" t="s">
        <v>57</v>
      </c>
      <c r="F9177" s="8" t="s">
        <v>58</v>
      </c>
      <c r="G9177" s="16">
        <f>IFERROR(VLOOKUP(Table1[[#This Row],[Codigo_insumo]],BD_Insumos!$B:$E,4),"")</f>
        <v>74.379800000000003</v>
      </c>
      <c r="H9177" s="140">
        <v>2.4299999999999999E-2</v>
      </c>
      <c r="I9177" s="9"/>
      <c r="J9177" s="22">
        <f t="shared" si="143"/>
        <v>1.80742914</v>
      </c>
      <c r="K9177" s="22" t="str">
        <f>IF(I9177&lt;&gt;"",SUMIF(Table1[Codigo_servico],A9177,Table1[Subtotal_insumo]),"")</f>
        <v/>
      </c>
      <c r="L9177" s="16">
        <f>IF(Table1[[#This Row],[Ordem_insumos]]&lt;&gt;0,VLOOKUP(Table1[[#This Row],[Codigo_servico]],Preencher_Orcamento!$B:$D,3,FALSE)*Table1[[#This Row],[Qtde_insumo]],"")</f>
        <v>7.29</v>
      </c>
      <c r="M9177" s="16">
        <f>IF(Table1[[#This Row],[Ordem_insumos]]&lt;&gt;0,VLOOKUP(Table1[[#This Row],[Codigo_servico]],Preencher_Orcamento!$B:$D,3,FALSE)*Table1[[#This Row],[Subtotal_insumo]],"")</f>
        <v>542.22874200000001</v>
      </c>
    </row>
    <row r="9178" spans="1:13" ht="26.25" x14ac:dyDescent="0.25">
      <c r="A9178" s="6">
        <v>110208</v>
      </c>
      <c r="B9178" s="126">
        <v>2</v>
      </c>
      <c r="C9178" s="133"/>
      <c r="D9178" s="134">
        <v>10508</v>
      </c>
      <c r="E9178" s="7" t="s">
        <v>65</v>
      </c>
      <c r="F9178" s="8" t="s">
        <v>197</v>
      </c>
      <c r="G9178" s="16">
        <f>IFERROR(VLOOKUP(Table1[[#This Row],[Codigo_insumo]],BD_Insumos!$B:$E,4),"")</f>
        <v>0.36899999999999999</v>
      </c>
      <c r="H9178" s="140">
        <v>3.64</v>
      </c>
      <c r="I9178" s="9"/>
      <c r="J9178" s="22">
        <f t="shared" si="143"/>
        <v>1.3431600000000001</v>
      </c>
      <c r="K9178" s="22" t="str">
        <f>IF(I9178&lt;&gt;"",SUMIF(Table1[Codigo_servico],A9178,Table1[Subtotal_insumo]),"")</f>
        <v/>
      </c>
      <c r="L9178" s="16">
        <f>IF(Table1[[#This Row],[Ordem_insumos]]&lt;&gt;0,VLOOKUP(Table1[[#This Row],[Codigo_servico]],Preencher_Orcamento!$B:$D,3,FALSE)*Table1[[#This Row],[Qtde_insumo]],"")</f>
        <v>1092</v>
      </c>
      <c r="M9178" s="16">
        <f>IF(Table1[[#This Row],[Ordem_insumos]]&lt;&gt;0,VLOOKUP(Table1[[#This Row],[Codigo_servico]],Preencher_Orcamento!$B:$D,3,FALSE)*Table1[[#This Row],[Subtotal_insumo]],"")</f>
        <v>402.94800000000004</v>
      </c>
    </row>
    <row r="9179" spans="1:13" x14ac:dyDescent="0.25">
      <c r="A9179" s="6">
        <v>110208</v>
      </c>
      <c r="B9179" s="126">
        <v>3</v>
      </c>
      <c r="C9179" s="133"/>
      <c r="D9179" s="134">
        <v>2020</v>
      </c>
      <c r="E9179" s="7" t="s">
        <v>2188</v>
      </c>
      <c r="F9179" s="8" t="s">
        <v>2140</v>
      </c>
      <c r="G9179" s="18">
        <f>IFERROR(VLOOKUP(Table1[[#This Row],[Codigo_insumo]],BD_Insumos!$B:$E,4),"")</f>
        <v>15.860837164231068</v>
      </c>
      <c r="H9179" s="140">
        <v>0.6</v>
      </c>
      <c r="I9179" s="9"/>
      <c r="J9179" s="23">
        <f t="shared" si="143"/>
        <v>9.51650229853864</v>
      </c>
      <c r="K9179" s="22" t="str">
        <f>IF(I9179&lt;&gt;"",SUMIF(Table1[Codigo_servico],A9179,Table1[Subtotal_insumo]),"")</f>
        <v/>
      </c>
      <c r="L9179" s="18">
        <f>IF(Table1[[#This Row],[Ordem_insumos]]&lt;&gt;0,VLOOKUP(Table1[[#This Row],[Codigo_servico]],Preencher_Orcamento!$B:$D,3,FALSE)*Table1[[#This Row],[Qtde_insumo]],"")</f>
        <v>180</v>
      </c>
      <c r="M9179" s="18">
        <f>IF(Table1[[#This Row],[Ordem_insumos]]&lt;&gt;0,VLOOKUP(Table1[[#This Row],[Codigo_servico]],Preencher_Orcamento!$B:$D,3,FALSE)*Table1[[#This Row],[Subtotal_insumo]],"")</f>
        <v>2854.9506895615918</v>
      </c>
    </row>
    <row r="9180" spans="1:13" x14ac:dyDescent="0.25">
      <c r="A9180" s="6">
        <v>110208</v>
      </c>
      <c r="B9180" s="126">
        <v>4</v>
      </c>
      <c r="C9180" s="133"/>
      <c r="D9180" s="134">
        <v>10517</v>
      </c>
      <c r="E9180" s="7" t="s">
        <v>71</v>
      </c>
      <c r="F9180" s="8" t="s">
        <v>197</v>
      </c>
      <c r="G9180" s="18">
        <f>IFERROR(VLOOKUP(Table1[[#This Row],[Codigo_insumo]],BD_Insumos!$B:$E,4),"")</f>
        <v>0.42080000000000001</v>
      </c>
      <c r="H9180" s="140">
        <v>3.64</v>
      </c>
      <c r="I9180" s="9"/>
      <c r="J9180" s="23">
        <f t="shared" si="143"/>
        <v>1.5317120000000002</v>
      </c>
      <c r="K9180" s="22" t="str">
        <f>IF(I9180&lt;&gt;"",SUMIF(Table1[Codigo_servico],A9180,Table1[Subtotal_insumo]),"")</f>
        <v/>
      </c>
      <c r="L9180" s="18">
        <f>IF(Table1[[#This Row],[Ordem_insumos]]&lt;&gt;0,VLOOKUP(Table1[[#This Row],[Codigo_servico]],Preencher_Orcamento!$B:$D,3,FALSE)*Table1[[#This Row],[Qtde_insumo]],"")</f>
        <v>1092</v>
      </c>
      <c r="M9180" s="18">
        <f>IF(Table1[[#This Row],[Ordem_insumos]]&lt;&gt;0,VLOOKUP(Table1[[#This Row],[Codigo_servico]],Preencher_Orcamento!$B:$D,3,FALSE)*Table1[[#This Row],[Subtotal_insumo]],"")</f>
        <v>459.51360000000005</v>
      </c>
    </row>
    <row r="9181" spans="1:13" x14ac:dyDescent="0.25">
      <c r="A9181" s="6">
        <v>110208</v>
      </c>
      <c r="B9181" s="126">
        <v>5</v>
      </c>
      <c r="C9181" s="133"/>
      <c r="D9181" s="134">
        <v>2099</v>
      </c>
      <c r="E9181" s="7" t="s">
        <v>2205</v>
      </c>
      <c r="F9181" s="8" t="s">
        <v>2140</v>
      </c>
      <c r="G9181" s="18">
        <f>IFERROR(VLOOKUP(Table1[[#This Row],[Codigo_insumo]],BD_Insumos!$B:$E,4),"")</f>
        <v>12.627877718847255</v>
      </c>
      <c r="H9181" s="140">
        <v>0.8</v>
      </c>
      <c r="I9181" s="9"/>
      <c r="J9181" s="23">
        <f t="shared" si="143"/>
        <v>10.102302175077805</v>
      </c>
      <c r="K9181" s="22" t="str">
        <f>IF(I9181&lt;&gt;"",SUMIF(Table1[Codigo_servico],A9181,Table1[Subtotal_insumo]),"")</f>
        <v/>
      </c>
      <c r="L9181" s="18">
        <f>IF(Table1[[#This Row],[Ordem_insumos]]&lt;&gt;0,VLOOKUP(Table1[[#This Row],[Codigo_servico]],Preencher_Orcamento!$B:$D,3,FALSE)*Table1[[#This Row],[Qtde_insumo]],"")</f>
        <v>240</v>
      </c>
      <c r="M9181" s="18">
        <f>IF(Table1[[#This Row],[Ordem_insumos]]&lt;&gt;0,VLOOKUP(Table1[[#This Row],[Codigo_servico]],Preencher_Orcamento!$B:$D,3,FALSE)*Table1[[#This Row],[Subtotal_insumo]],"")</f>
        <v>3030.6906525233412</v>
      </c>
    </row>
    <row r="9182" spans="1:13" x14ac:dyDescent="0.25">
      <c r="A9182" s="3">
        <v>110209</v>
      </c>
      <c r="B9182" s="125">
        <v>0</v>
      </c>
      <c r="C9182" s="131" t="s">
        <v>4139</v>
      </c>
      <c r="D9182" s="132"/>
      <c r="E9182" s="4"/>
      <c r="F9182" s="4"/>
      <c r="G9182" s="17" t="str">
        <f>IFERROR(VLOOKUP(Table1[[#This Row],[Codigo_insumo]],BD_Insumos!$B:$E,4),"")</f>
        <v/>
      </c>
      <c r="H9182" s="139"/>
      <c r="I9182" s="5" t="s">
        <v>170</v>
      </c>
      <c r="J9182" s="20" t="str">
        <f t="shared" si="143"/>
        <v/>
      </c>
      <c r="K9182" s="21">
        <f>IF(I9182&lt;&gt;"",SUMIF(Table1[Codigo_servico],A9182,Table1[Subtotal_insumo]),"")</f>
        <v>23.985185613616444</v>
      </c>
      <c r="L9182" s="17" t="str">
        <f>IF(Table1[[#This Row],[Ordem_insumos]]&lt;&gt;0,VLOOKUP(Table1[[#This Row],[Codigo_servico]],Preencher_Orcamento!$B:$D,3,FALSE)*Table1[[#This Row],[Qtde_insumo]],"")</f>
        <v/>
      </c>
      <c r="M9182" s="17" t="str">
        <f>IF(Table1[[#This Row],[Ordem_insumos]]&lt;&gt;0,VLOOKUP(Table1[[#This Row],[Codigo_servico]],Preencher_Orcamento!$B:$D,3,FALSE)*Table1[[#This Row],[Subtotal_insumo]],"")</f>
        <v/>
      </c>
    </row>
    <row r="9183" spans="1:13" x14ac:dyDescent="0.25">
      <c r="A9183" s="6">
        <v>110209</v>
      </c>
      <c r="B9183" s="126">
        <v>1</v>
      </c>
      <c r="C9183" s="133"/>
      <c r="D9183" s="134">
        <v>10501</v>
      </c>
      <c r="E9183" s="7" t="s">
        <v>57</v>
      </c>
      <c r="F9183" s="8" t="s">
        <v>58</v>
      </c>
      <c r="G9183" s="16">
        <f>IFERROR(VLOOKUP(Table1[[#This Row],[Codigo_insumo]],BD_Insumos!$B:$E,4),"")</f>
        <v>74.379800000000003</v>
      </c>
      <c r="H9183" s="140">
        <v>2.4299999999999999E-2</v>
      </c>
      <c r="I9183" s="9"/>
      <c r="J9183" s="22">
        <f t="shared" si="143"/>
        <v>1.80742914</v>
      </c>
      <c r="K9183" s="22" t="str">
        <f>IF(I9183&lt;&gt;"",SUMIF(Table1[Codigo_servico],A9183,Table1[Subtotal_insumo]),"")</f>
        <v/>
      </c>
      <c r="L9183" s="16">
        <f>IF(Table1[[#This Row],[Ordem_insumos]]&lt;&gt;0,VLOOKUP(Table1[[#This Row],[Codigo_servico]],Preencher_Orcamento!$B:$D,3,FALSE)*Table1[[#This Row],[Qtde_insumo]],"")</f>
        <v>0</v>
      </c>
      <c r="M9183" s="16">
        <f>IF(Table1[[#This Row],[Ordem_insumos]]&lt;&gt;0,VLOOKUP(Table1[[#This Row],[Codigo_servico]],Preencher_Orcamento!$B:$D,3,FALSE)*Table1[[#This Row],[Subtotal_insumo]],"")</f>
        <v>0</v>
      </c>
    </row>
    <row r="9184" spans="1:13" x14ac:dyDescent="0.25">
      <c r="A9184" s="6">
        <v>110209</v>
      </c>
      <c r="B9184" s="126">
        <v>2</v>
      </c>
      <c r="C9184" s="133"/>
      <c r="D9184" s="134">
        <v>2020</v>
      </c>
      <c r="E9184" s="7" t="s">
        <v>2188</v>
      </c>
      <c r="F9184" s="8" t="s">
        <v>2140</v>
      </c>
      <c r="G9184" s="16">
        <f>IFERROR(VLOOKUP(Table1[[#This Row],[Codigo_insumo]],BD_Insumos!$B:$E,4),"")</f>
        <v>15.860837164231068</v>
      </c>
      <c r="H9184" s="140">
        <v>0.6</v>
      </c>
      <c r="I9184" s="9"/>
      <c r="J9184" s="22">
        <f t="shared" si="143"/>
        <v>9.51650229853864</v>
      </c>
      <c r="K9184" s="22" t="str">
        <f>IF(I9184&lt;&gt;"",SUMIF(Table1[Codigo_servico],A9184,Table1[Subtotal_insumo]),"")</f>
        <v/>
      </c>
      <c r="L9184" s="16">
        <f>IF(Table1[[#This Row],[Ordem_insumos]]&lt;&gt;0,VLOOKUP(Table1[[#This Row],[Codigo_servico]],Preencher_Orcamento!$B:$D,3,FALSE)*Table1[[#This Row],[Qtde_insumo]],"")</f>
        <v>0</v>
      </c>
      <c r="M9184" s="16">
        <f>IF(Table1[[#This Row],[Ordem_insumos]]&lt;&gt;0,VLOOKUP(Table1[[#This Row],[Codigo_servico]],Preencher_Orcamento!$B:$D,3,FALSE)*Table1[[#This Row],[Subtotal_insumo]],"")</f>
        <v>0</v>
      </c>
    </row>
    <row r="9185" spans="1:13" ht="26.25" x14ac:dyDescent="0.25">
      <c r="A9185" s="6">
        <v>110209</v>
      </c>
      <c r="B9185" s="126">
        <v>3</v>
      </c>
      <c r="C9185" s="133"/>
      <c r="D9185" s="134">
        <v>10508</v>
      </c>
      <c r="E9185" s="7" t="s">
        <v>65</v>
      </c>
      <c r="F9185" s="8" t="s">
        <v>197</v>
      </c>
      <c r="G9185" s="18">
        <f>IFERROR(VLOOKUP(Table1[[#This Row],[Codigo_insumo]],BD_Insumos!$B:$E,4),"")</f>
        <v>0.36899999999999999</v>
      </c>
      <c r="H9185" s="140">
        <v>3.24</v>
      </c>
      <c r="I9185" s="9"/>
      <c r="J9185" s="23">
        <f t="shared" si="143"/>
        <v>1.19556</v>
      </c>
      <c r="K9185" s="22" t="str">
        <f>IF(I9185&lt;&gt;"",SUMIF(Table1[Codigo_servico],A9185,Table1[Subtotal_insumo]),"")</f>
        <v/>
      </c>
      <c r="L9185" s="18">
        <f>IF(Table1[[#This Row],[Ordem_insumos]]&lt;&gt;0,VLOOKUP(Table1[[#This Row],[Codigo_servico]],Preencher_Orcamento!$B:$D,3,FALSE)*Table1[[#This Row],[Qtde_insumo]],"")</f>
        <v>0</v>
      </c>
      <c r="M9185" s="18">
        <f>IF(Table1[[#This Row],[Ordem_insumos]]&lt;&gt;0,VLOOKUP(Table1[[#This Row],[Codigo_servico]],Preencher_Orcamento!$B:$D,3,FALSE)*Table1[[#This Row],[Subtotal_insumo]],"")</f>
        <v>0</v>
      </c>
    </row>
    <row r="9186" spans="1:13" x14ac:dyDescent="0.25">
      <c r="A9186" s="6">
        <v>110209</v>
      </c>
      <c r="B9186" s="126">
        <v>4</v>
      </c>
      <c r="C9186" s="133"/>
      <c r="D9186" s="134">
        <v>10517</v>
      </c>
      <c r="E9186" s="7" t="s">
        <v>71</v>
      </c>
      <c r="F9186" s="8" t="s">
        <v>197</v>
      </c>
      <c r="G9186" s="18">
        <f>IFERROR(VLOOKUP(Table1[[#This Row],[Codigo_insumo]],BD_Insumos!$B:$E,4),"")</f>
        <v>0.42080000000000001</v>
      </c>
      <c r="H9186" s="140">
        <v>3.24</v>
      </c>
      <c r="I9186" s="9"/>
      <c r="J9186" s="23">
        <f t="shared" si="143"/>
        <v>1.3633920000000002</v>
      </c>
      <c r="K9186" s="22" t="str">
        <f>IF(I9186&lt;&gt;"",SUMIF(Table1[Codigo_servico],A9186,Table1[Subtotal_insumo]),"")</f>
        <v/>
      </c>
      <c r="L9186" s="18">
        <f>IF(Table1[[#This Row],[Ordem_insumos]]&lt;&gt;0,VLOOKUP(Table1[[#This Row],[Codigo_servico]],Preencher_Orcamento!$B:$D,3,FALSE)*Table1[[#This Row],[Qtde_insumo]],"")</f>
        <v>0</v>
      </c>
      <c r="M9186" s="18">
        <f>IF(Table1[[#This Row],[Ordem_insumos]]&lt;&gt;0,VLOOKUP(Table1[[#This Row],[Codigo_servico]],Preencher_Orcamento!$B:$D,3,FALSE)*Table1[[#This Row],[Subtotal_insumo]],"")</f>
        <v>0</v>
      </c>
    </row>
    <row r="9187" spans="1:13" x14ac:dyDescent="0.25">
      <c r="A9187" s="6">
        <v>110209</v>
      </c>
      <c r="B9187" s="126">
        <v>5</v>
      </c>
      <c r="C9187" s="133"/>
      <c r="D9187" s="134">
        <v>2099</v>
      </c>
      <c r="E9187" s="7" t="s">
        <v>2205</v>
      </c>
      <c r="F9187" s="8" t="s">
        <v>2140</v>
      </c>
      <c r="G9187" s="18">
        <f>IFERROR(VLOOKUP(Table1[[#This Row],[Codigo_insumo]],BD_Insumos!$B:$E,4),"")</f>
        <v>12.627877718847255</v>
      </c>
      <c r="H9187" s="140">
        <v>0.8</v>
      </c>
      <c r="I9187" s="9"/>
      <c r="J9187" s="23">
        <f t="shared" si="143"/>
        <v>10.102302175077805</v>
      </c>
      <c r="K9187" s="22" t="str">
        <f>IF(I9187&lt;&gt;"",SUMIF(Table1[Codigo_servico],A9187,Table1[Subtotal_insumo]),"")</f>
        <v/>
      </c>
      <c r="L9187" s="18">
        <f>IF(Table1[[#This Row],[Ordem_insumos]]&lt;&gt;0,VLOOKUP(Table1[[#This Row],[Codigo_servico]],Preencher_Orcamento!$B:$D,3,FALSE)*Table1[[#This Row],[Qtde_insumo]],"")</f>
        <v>0</v>
      </c>
      <c r="M9187" s="18">
        <f>IF(Table1[[#This Row],[Ordem_insumos]]&lt;&gt;0,VLOOKUP(Table1[[#This Row],[Codigo_servico]],Preencher_Orcamento!$B:$D,3,FALSE)*Table1[[#This Row],[Subtotal_insumo]],"")</f>
        <v>0</v>
      </c>
    </row>
    <row r="9188" spans="1:13" x14ac:dyDescent="0.25">
      <c r="A9188" s="3">
        <v>110210</v>
      </c>
      <c r="B9188" s="125">
        <v>0</v>
      </c>
      <c r="C9188" s="131" t="s">
        <v>4140</v>
      </c>
      <c r="D9188" s="132"/>
      <c r="E9188" s="4"/>
      <c r="F9188" s="4"/>
      <c r="G9188" s="17" t="str">
        <f>IFERROR(VLOOKUP(Table1[[#This Row],[Codigo_insumo]],BD_Insumos!$B:$E,4),"")</f>
        <v/>
      </c>
      <c r="H9188" s="139"/>
      <c r="I9188" s="5" t="s">
        <v>170</v>
      </c>
      <c r="J9188" s="20" t="str">
        <f t="shared" si="143"/>
        <v/>
      </c>
      <c r="K9188" s="21">
        <f>IF(I9188&lt;&gt;"",SUMIF(Table1[Codigo_servico],A9188,Table1[Subtotal_insumo]),"")</f>
        <v>25.520078929846996</v>
      </c>
      <c r="L9188" s="17" t="str">
        <f>IF(Table1[[#This Row],[Ordem_insumos]]&lt;&gt;0,VLOOKUP(Table1[[#This Row],[Codigo_servico]],Preencher_Orcamento!$B:$D,3,FALSE)*Table1[[#This Row],[Qtde_insumo]],"")</f>
        <v/>
      </c>
      <c r="M9188" s="17" t="str">
        <f>IF(Table1[[#This Row],[Ordem_insumos]]&lt;&gt;0,VLOOKUP(Table1[[#This Row],[Codigo_servico]],Preencher_Orcamento!$B:$D,3,FALSE)*Table1[[#This Row],[Subtotal_insumo]],"")</f>
        <v/>
      </c>
    </row>
    <row r="9189" spans="1:13" x14ac:dyDescent="0.25">
      <c r="A9189" s="6">
        <v>110210</v>
      </c>
      <c r="B9189" s="126">
        <v>1</v>
      </c>
      <c r="C9189" s="133"/>
      <c r="D9189" s="134">
        <v>2099</v>
      </c>
      <c r="E9189" s="7" t="s">
        <v>2205</v>
      </c>
      <c r="F9189" s="8" t="s">
        <v>2140</v>
      </c>
      <c r="G9189" s="16">
        <f>IFERROR(VLOOKUP(Table1[[#This Row],[Codigo_insumo]],BD_Insumos!$B:$E,4),"")</f>
        <v>12.627877718847255</v>
      </c>
      <c r="H9189" s="140">
        <v>0.6</v>
      </c>
      <c r="I9189" s="9"/>
      <c r="J9189" s="22">
        <f t="shared" si="143"/>
        <v>7.576726631308353</v>
      </c>
      <c r="K9189" s="22" t="str">
        <f>IF(I9189&lt;&gt;"",SUMIF(Table1[Codigo_servico],A9189,Table1[Subtotal_insumo]),"")</f>
        <v/>
      </c>
      <c r="L9189" s="16">
        <f>IF(Table1[[#This Row],[Ordem_insumos]]&lt;&gt;0,VLOOKUP(Table1[[#This Row],[Codigo_servico]],Preencher_Orcamento!$B:$D,3,FALSE)*Table1[[#This Row],[Qtde_insumo]],"")</f>
        <v>0</v>
      </c>
      <c r="M9189" s="16">
        <f>IF(Table1[[#This Row],[Ordem_insumos]]&lt;&gt;0,VLOOKUP(Table1[[#This Row],[Codigo_servico]],Preencher_Orcamento!$B:$D,3,FALSE)*Table1[[#This Row],[Subtotal_insumo]],"")</f>
        <v>0</v>
      </c>
    </row>
    <row r="9190" spans="1:13" x14ac:dyDescent="0.25">
      <c r="A9190" s="6">
        <v>110210</v>
      </c>
      <c r="B9190" s="126">
        <v>2</v>
      </c>
      <c r="C9190" s="133"/>
      <c r="D9190" s="134">
        <v>2020</v>
      </c>
      <c r="E9190" s="7" t="s">
        <v>2188</v>
      </c>
      <c r="F9190" s="8" t="s">
        <v>2140</v>
      </c>
      <c r="G9190" s="16">
        <f>IFERROR(VLOOKUP(Table1[[#This Row],[Codigo_insumo]],BD_Insumos!$B:$E,4),"")</f>
        <v>15.860837164231068</v>
      </c>
      <c r="H9190" s="140">
        <v>0.6</v>
      </c>
      <c r="I9190" s="9"/>
      <c r="J9190" s="22">
        <f t="shared" si="143"/>
        <v>9.51650229853864</v>
      </c>
      <c r="K9190" s="22" t="str">
        <f>IF(I9190&lt;&gt;"",SUMIF(Table1[Codigo_servico],A9190,Table1[Subtotal_insumo]),"")</f>
        <v/>
      </c>
      <c r="L9190" s="16">
        <f>IF(Table1[[#This Row],[Ordem_insumos]]&lt;&gt;0,VLOOKUP(Table1[[#This Row],[Codigo_servico]],Preencher_Orcamento!$B:$D,3,FALSE)*Table1[[#This Row],[Qtde_insumo]],"")</f>
        <v>0</v>
      </c>
      <c r="M9190" s="16">
        <f>IF(Table1[[#This Row],[Ordem_insumos]]&lt;&gt;0,VLOOKUP(Table1[[#This Row],[Codigo_servico]],Preencher_Orcamento!$B:$D,3,FALSE)*Table1[[#This Row],[Subtotal_insumo]],"")</f>
        <v>0</v>
      </c>
    </row>
    <row r="9191" spans="1:13" ht="26.25" x14ac:dyDescent="0.25">
      <c r="A9191" s="6">
        <v>110210</v>
      </c>
      <c r="B9191" s="126">
        <v>3</v>
      </c>
      <c r="C9191" s="133"/>
      <c r="D9191" s="134">
        <v>10629</v>
      </c>
      <c r="E9191" s="7" t="s">
        <v>139</v>
      </c>
      <c r="F9191" s="8" t="s">
        <v>58</v>
      </c>
      <c r="G9191" s="18">
        <f>IFERROR(VLOOKUP(Table1[[#This Row],[Codigo_insumo]],BD_Insumos!$B:$E,4),"")</f>
        <v>421.34249999999997</v>
      </c>
      <c r="H9191" s="140">
        <v>0.02</v>
      </c>
      <c r="I9191" s="9"/>
      <c r="J9191" s="23">
        <f t="shared" si="143"/>
        <v>8.42685</v>
      </c>
      <c r="K9191" s="22" t="str">
        <f>IF(I9191&lt;&gt;"",SUMIF(Table1[Codigo_servico],A9191,Table1[Subtotal_insumo]),"")</f>
        <v/>
      </c>
      <c r="L9191" s="18">
        <f>IF(Table1[[#This Row],[Ordem_insumos]]&lt;&gt;0,VLOOKUP(Table1[[#This Row],[Codigo_servico]],Preencher_Orcamento!$B:$D,3,FALSE)*Table1[[#This Row],[Qtde_insumo]],"")</f>
        <v>0</v>
      </c>
      <c r="M9191" s="18">
        <f>IF(Table1[[#This Row],[Ordem_insumos]]&lt;&gt;0,VLOOKUP(Table1[[#This Row],[Codigo_servico]],Preencher_Orcamento!$B:$D,3,FALSE)*Table1[[#This Row],[Subtotal_insumo]],"")</f>
        <v>0</v>
      </c>
    </row>
    <row r="9192" spans="1:13" x14ac:dyDescent="0.25">
      <c r="A9192" s="3">
        <v>110213</v>
      </c>
      <c r="B9192" s="125">
        <v>0</v>
      </c>
      <c r="C9192" s="131" t="s">
        <v>4137</v>
      </c>
      <c r="D9192" s="132"/>
      <c r="E9192" s="4"/>
      <c r="F9192" s="4"/>
      <c r="G9192" s="17" t="str">
        <f>IFERROR(VLOOKUP(Table1[[#This Row],[Codigo_insumo]],BD_Insumos!$B:$E,4),"")</f>
        <v/>
      </c>
      <c r="H9192" s="139"/>
      <c r="I9192" s="5" t="s">
        <v>170</v>
      </c>
      <c r="J9192" s="20" t="str">
        <f t="shared" si="143"/>
        <v/>
      </c>
      <c r="K9192" s="21">
        <f>IF(I9192&lt;&gt;"",SUMIF(Table1[Codigo_servico],A9192,Table1[Subtotal_insumo]),"")</f>
        <v>18.053193773104582</v>
      </c>
      <c r="L9192" s="17" t="str">
        <f>IF(Table1[[#This Row],[Ordem_insumos]]&lt;&gt;0,VLOOKUP(Table1[[#This Row],[Codigo_servico]],Preencher_Orcamento!$B:$D,3,FALSE)*Table1[[#This Row],[Qtde_insumo]],"")</f>
        <v/>
      </c>
      <c r="M9192" s="17" t="str">
        <f>IF(Table1[[#This Row],[Ordem_insumos]]&lt;&gt;0,VLOOKUP(Table1[[#This Row],[Codigo_servico]],Preencher_Orcamento!$B:$D,3,FALSE)*Table1[[#This Row],[Subtotal_insumo]],"")</f>
        <v/>
      </c>
    </row>
    <row r="9193" spans="1:13" x14ac:dyDescent="0.25">
      <c r="A9193" s="6">
        <v>110213</v>
      </c>
      <c r="B9193" s="126">
        <v>1</v>
      </c>
      <c r="C9193" s="133"/>
      <c r="D9193" s="134">
        <v>2020</v>
      </c>
      <c r="E9193" s="7" t="s">
        <v>2188</v>
      </c>
      <c r="F9193" s="8" t="s">
        <v>2140</v>
      </c>
      <c r="G9193" s="16">
        <f>IFERROR(VLOOKUP(Table1[[#This Row],[Codigo_insumo]],BD_Insumos!$B:$E,4),"")</f>
        <v>15.860837164231068</v>
      </c>
      <c r="H9193" s="140">
        <v>0.5</v>
      </c>
      <c r="I9193" s="9"/>
      <c r="J9193" s="22">
        <f t="shared" si="143"/>
        <v>7.930418582115534</v>
      </c>
      <c r="K9193" s="22" t="str">
        <f>IF(I9193&lt;&gt;"",SUMIF(Table1[Codigo_servico],A9193,Table1[Subtotal_insumo]),"")</f>
        <v/>
      </c>
      <c r="L9193" s="16">
        <f>IF(Table1[[#This Row],[Ordem_insumos]]&lt;&gt;0,VLOOKUP(Table1[[#This Row],[Codigo_servico]],Preencher_Orcamento!$B:$D,3,FALSE)*Table1[[#This Row],[Qtde_insumo]],"")</f>
        <v>0</v>
      </c>
      <c r="M9193" s="16">
        <f>IF(Table1[[#This Row],[Ordem_insumos]]&lt;&gt;0,VLOOKUP(Table1[[#This Row],[Codigo_servico]],Preencher_Orcamento!$B:$D,3,FALSE)*Table1[[#This Row],[Subtotal_insumo]],"")</f>
        <v>0</v>
      </c>
    </row>
    <row r="9194" spans="1:13" x14ac:dyDescent="0.25">
      <c r="A9194" s="6">
        <v>110213</v>
      </c>
      <c r="B9194" s="126">
        <v>2</v>
      </c>
      <c r="C9194" s="133"/>
      <c r="D9194" s="134">
        <v>2099</v>
      </c>
      <c r="E9194" s="7" t="s">
        <v>2205</v>
      </c>
      <c r="F9194" s="8" t="s">
        <v>2140</v>
      </c>
      <c r="G9194" s="16">
        <f>IFERROR(VLOOKUP(Table1[[#This Row],[Codigo_insumo]],BD_Insumos!$B:$E,4),"")</f>
        <v>12.627877718847255</v>
      </c>
      <c r="H9194" s="140">
        <v>0.53</v>
      </c>
      <c r="I9194" s="9"/>
      <c r="J9194" s="22">
        <f t="shared" si="143"/>
        <v>6.6927751909890461</v>
      </c>
      <c r="K9194" s="22" t="str">
        <f>IF(I9194&lt;&gt;"",SUMIF(Table1[Codigo_servico],A9194,Table1[Subtotal_insumo]),"")</f>
        <v/>
      </c>
      <c r="L9194" s="16">
        <f>IF(Table1[[#This Row],[Ordem_insumos]]&lt;&gt;0,VLOOKUP(Table1[[#This Row],[Codigo_servico]],Preencher_Orcamento!$B:$D,3,FALSE)*Table1[[#This Row],[Qtde_insumo]],"")</f>
        <v>0</v>
      </c>
      <c r="M9194" s="16">
        <f>IF(Table1[[#This Row],[Ordem_insumos]]&lt;&gt;0,VLOOKUP(Table1[[#This Row],[Codigo_servico]],Preencher_Orcamento!$B:$D,3,FALSE)*Table1[[#This Row],[Subtotal_insumo]],"")</f>
        <v>0</v>
      </c>
    </row>
    <row r="9195" spans="1:13" ht="26.25" x14ac:dyDescent="0.25">
      <c r="A9195" s="6">
        <v>110213</v>
      </c>
      <c r="B9195" s="126">
        <v>3</v>
      </c>
      <c r="C9195" s="133"/>
      <c r="D9195" s="134">
        <v>10562</v>
      </c>
      <c r="E9195" s="7" t="s">
        <v>104</v>
      </c>
      <c r="F9195" s="8" t="s">
        <v>197</v>
      </c>
      <c r="G9195" s="18">
        <f>IFERROR(VLOOKUP(Table1[[#This Row],[Codigo_insumo]],BD_Insumos!$B:$E,4),"")</f>
        <v>0.49</v>
      </c>
      <c r="H9195" s="140">
        <v>7</v>
      </c>
      <c r="I9195" s="9"/>
      <c r="J9195" s="23">
        <f t="shared" si="143"/>
        <v>3.4299999999999997</v>
      </c>
      <c r="K9195" s="22" t="str">
        <f>IF(I9195&lt;&gt;"",SUMIF(Table1[Codigo_servico],A9195,Table1[Subtotal_insumo]),"")</f>
        <v/>
      </c>
      <c r="L9195" s="18">
        <f>IF(Table1[[#This Row],[Ordem_insumos]]&lt;&gt;0,VLOOKUP(Table1[[#This Row],[Codigo_servico]],Preencher_Orcamento!$B:$D,3,FALSE)*Table1[[#This Row],[Qtde_insumo]],"")</f>
        <v>0</v>
      </c>
      <c r="M9195" s="18">
        <f>IF(Table1[[#This Row],[Ordem_insumos]]&lt;&gt;0,VLOOKUP(Table1[[#This Row],[Codigo_servico]],Preencher_Orcamento!$B:$D,3,FALSE)*Table1[[#This Row],[Subtotal_insumo]],"")</f>
        <v>0</v>
      </c>
    </row>
    <row r="9196" spans="1:13" x14ac:dyDescent="0.25">
      <c r="A9196" s="3">
        <v>110215</v>
      </c>
      <c r="B9196" s="125">
        <v>0</v>
      </c>
      <c r="C9196" s="131" t="s">
        <v>4141</v>
      </c>
      <c r="D9196" s="132"/>
      <c r="E9196" s="4"/>
      <c r="F9196" s="4"/>
      <c r="G9196" s="17" t="str">
        <f>IFERROR(VLOOKUP(Table1[[#This Row],[Codigo_insumo]],BD_Insumos!$B:$E,4),"")</f>
        <v/>
      </c>
      <c r="H9196" s="139"/>
      <c r="I9196" s="5" t="s">
        <v>170</v>
      </c>
      <c r="J9196" s="20" t="str">
        <f t="shared" si="143"/>
        <v/>
      </c>
      <c r="K9196" s="21">
        <f>IF(I9196&lt;&gt;"",SUMIF(Table1[Codigo_servico],A9196,Table1[Subtotal_insumo]),"")</f>
        <v>13.261777382600364</v>
      </c>
      <c r="L9196" s="17" t="str">
        <f>IF(Table1[[#This Row],[Ordem_insumos]]&lt;&gt;0,VLOOKUP(Table1[[#This Row],[Codigo_servico]],Preencher_Orcamento!$B:$D,3,FALSE)*Table1[[#This Row],[Qtde_insumo]],"")</f>
        <v/>
      </c>
      <c r="M9196" s="17" t="str">
        <f>IF(Table1[[#This Row],[Ordem_insumos]]&lt;&gt;0,VLOOKUP(Table1[[#This Row],[Codigo_servico]],Preencher_Orcamento!$B:$D,3,FALSE)*Table1[[#This Row],[Subtotal_insumo]],"")</f>
        <v/>
      </c>
    </row>
    <row r="9197" spans="1:13" x14ac:dyDescent="0.25">
      <c r="A9197" s="6">
        <v>110215</v>
      </c>
      <c r="B9197" s="126">
        <v>1</v>
      </c>
      <c r="C9197" s="133"/>
      <c r="D9197" s="134">
        <v>10511</v>
      </c>
      <c r="E9197" s="7" t="s">
        <v>68</v>
      </c>
      <c r="F9197" s="8" t="s">
        <v>197</v>
      </c>
      <c r="G9197" s="16">
        <f>IFERROR(VLOOKUP(Table1[[#This Row],[Codigo_insumo]],BD_Insumos!$B:$E,4),"")</f>
        <v>0.47310000000000002</v>
      </c>
      <c r="H9197" s="140">
        <v>5</v>
      </c>
      <c r="I9197" s="9"/>
      <c r="J9197" s="22">
        <f t="shared" si="143"/>
        <v>2.3654999999999999</v>
      </c>
      <c r="K9197" s="22" t="str">
        <f>IF(I9197&lt;&gt;"",SUMIF(Table1[Codigo_servico],A9197,Table1[Subtotal_insumo]),"")</f>
        <v/>
      </c>
      <c r="L9197" s="16">
        <f>IF(Table1[[#This Row],[Ordem_insumos]]&lt;&gt;0,VLOOKUP(Table1[[#This Row],[Codigo_servico]],Preencher_Orcamento!$B:$D,3,FALSE)*Table1[[#This Row],[Qtde_insumo]],"")</f>
        <v>0</v>
      </c>
      <c r="M9197" s="16">
        <f>IF(Table1[[#This Row],[Ordem_insumos]]&lt;&gt;0,VLOOKUP(Table1[[#This Row],[Codigo_servico]],Preencher_Orcamento!$B:$D,3,FALSE)*Table1[[#This Row],[Subtotal_insumo]],"")</f>
        <v>0</v>
      </c>
    </row>
    <row r="9198" spans="1:13" x14ac:dyDescent="0.25">
      <c r="A9198" s="6">
        <v>110215</v>
      </c>
      <c r="B9198" s="126">
        <v>2</v>
      </c>
      <c r="C9198" s="133"/>
      <c r="D9198" s="134">
        <v>2099</v>
      </c>
      <c r="E9198" s="7" t="s">
        <v>2205</v>
      </c>
      <c r="F9198" s="8" t="s">
        <v>2140</v>
      </c>
      <c r="G9198" s="16">
        <f>IFERROR(VLOOKUP(Table1[[#This Row],[Codigo_insumo]],BD_Insumos!$B:$E,4),"")</f>
        <v>12.627877718847255</v>
      </c>
      <c r="H9198" s="140">
        <v>0.2</v>
      </c>
      <c r="I9198" s="9"/>
      <c r="J9198" s="22">
        <f t="shared" si="143"/>
        <v>2.5255755437694511</v>
      </c>
      <c r="K9198" s="22" t="str">
        <f>IF(I9198&lt;&gt;"",SUMIF(Table1[Codigo_servico],A9198,Table1[Subtotal_insumo]),"")</f>
        <v/>
      </c>
      <c r="L9198" s="16">
        <f>IF(Table1[[#This Row],[Ordem_insumos]]&lt;&gt;0,VLOOKUP(Table1[[#This Row],[Codigo_servico]],Preencher_Orcamento!$B:$D,3,FALSE)*Table1[[#This Row],[Qtde_insumo]],"")</f>
        <v>0</v>
      </c>
      <c r="M9198" s="16">
        <f>IF(Table1[[#This Row],[Ordem_insumos]]&lt;&gt;0,VLOOKUP(Table1[[#This Row],[Codigo_servico]],Preencher_Orcamento!$B:$D,3,FALSE)*Table1[[#This Row],[Subtotal_insumo]],"")</f>
        <v>0</v>
      </c>
    </row>
    <row r="9199" spans="1:13" x14ac:dyDescent="0.25">
      <c r="A9199" s="6">
        <v>110215</v>
      </c>
      <c r="B9199" s="126">
        <v>3</v>
      </c>
      <c r="C9199" s="133"/>
      <c r="D9199" s="134">
        <v>2020</v>
      </c>
      <c r="E9199" s="7" t="s">
        <v>2188</v>
      </c>
      <c r="F9199" s="8" t="s">
        <v>2140</v>
      </c>
      <c r="G9199" s="18">
        <f>IFERROR(VLOOKUP(Table1[[#This Row],[Codigo_insumo]],BD_Insumos!$B:$E,4),"")</f>
        <v>15.860837164231068</v>
      </c>
      <c r="H9199" s="140">
        <v>0.48</v>
      </c>
      <c r="I9199" s="9"/>
      <c r="J9199" s="23">
        <f t="shared" si="143"/>
        <v>7.6132018388309124</v>
      </c>
      <c r="K9199" s="22" t="str">
        <f>IF(I9199&lt;&gt;"",SUMIF(Table1[Codigo_servico],A9199,Table1[Subtotal_insumo]),"")</f>
        <v/>
      </c>
      <c r="L9199" s="18">
        <f>IF(Table1[[#This Row],[Ordem_insumos]]&lt;&gt;0,VLOOKUP(Table1[[#This Row],[Codigo_servico]],Preencher_Orcamento!$B:$D,3,FALSE)*Table1[[#This Row],[Qtde_insumo]],"")</f>
        <v>0</v>
      </c>
      <c r="M9199" s="18">
        <f>IF(Table1[[#This Row],[Ordem_insumos]]&lt;&gt;0,VLOOKUP(Table1[[#This Row],[Codigo_servico]],Preencher_Orcamento!$B:$D,3,FALSE)*Table1[[#This Row],[Subtotal_insumo]],"")</f>
        <v>0</v>
      </c>
    </row>
    <row r="9200" spans="1:13" x14ac:dyDescent="0.25">
      <c r="A9200" s="6">
        <v>110215</v>
      </c>
      <c r="B9200" s="126">
        <v>4</v>
      </c>
      <c r="C9200" s="133"/>
      <c r="D9200" s="134">
        <v>37525</v>
      </c>
      <c r="E9200" s="7" t="s">
        <v>832</v>
      </c>
      <c r="F9200" s="8" t="s">
        <v>168</v>
      </c>
      <c r="G9200" s="18">
        <f>IFERROR(VLOOKUP(Table1[[#This Row],[Codigo_insumo]],BD_Insumos!$B:$E,4),"")</f>
        <v>6.3125</v>
      </c>
      <c r="H9200" s="140">
        <v>0.12</v>
      </c>
      <c r="I9200" s="9"/>
      <c r="J9200" s="23">
        <f t="shared" si="143"/>
        <v>0.75749999999999995</v>
      </c>
      <c r="K9200" s="22" t="str">
        <f>IF(I9200&lt;&gt;"",SUMIF(Table1[Codigo_servico],A9200,Table1[Subtotal_insumo]),"")</f>
        <v/>
      </c>
      <c r="L9200" s="18">
        <f>IF(Table1[[#This Row],[Ordem_insumos]]&lt;&gt;0,VLOOKUP(Table1[[#This Row],[Codigo_servico]],Preencher_Orcamento!$B:$D,3,FALSE)*Table1[[#This Row],[Qtde_insumo]],"")</f>
        <v>0</v>
      </c>
      <c r="M9200" s="18">
        <f>IF(Table1[[#This Row],[Ordem_insumos]]&lt;&gt;0,VLOOKUP(Table1[[#This Row],[Codigo_servico]],Preencher_Orcamento!$B:$D,3,FALSE)*Table1[[#This Row],[Subtotal_insumo]],"")</f>
        <v>0</v>
      </c>
    </row>
    <row r="9201" spans="1:13" x14ac:dyDescent="0.25">
      <c r="A9201" s="3">
        <v>110225</v>
      </c>
      <c r="B9201" s="125">
        <v>0</v>
      </c>
      <c r="C9201" s="131" t="s">
        <v>4142</v>
      </c>
      <c r="D9201" s="132"/>
      <c r="E9201" s="4"/>
      <c r="F9201" s="4"/>
      <c r="G9201" s="17" t="str">
        <f>IFERROR(VLOOKUP(Table1[[#This Row],[Codigo_insumo]],BD_Insumos!$B:$E,4),"")</f>
        <v/>
      </c>
      <c r="H9201" s="139"/>
      <c r="I9201" s="5" t="s">
        <v>170</v>
      </c>
      <c r="J9201" s="20" t="str">
        <f t="shared" si="143"/>
        <v/>
      </c>
      <c r="K9201" s="21">
        <f>IF(I9201&lt;&gt;"",SUMIF(Table1[Codigo_servico],A9201,Table1[Subtotal_insumo]),"")</f>
        <v>34.717250413731506</v>
      </c>
      <c r="L9201" s="17" t="str">
        <f>IF(Table1[[#This Row],[Ordem_insumos]]&lt;&gt;0,VLOOKUP(Table1[[#This Row],[Codigo_servico]],Preencher_Orcamento!$B:$D,3,FALSE)*Table1[[#This Row],[Qtde_insumo]],"")</f>
        <v/>
      </c>
      <c r="M9201" s="17" t="str">
        <f>IF(Table1[[#This Row],[Ordem_insumos]]&lt;&gt;0,VLOOKUP(Table1[[#This Row],[Codigo_servico]],Preencher_Orcamento!$B:$D,3,FALSE)*Table1[[#This Row],[Subtotal_insumo]],"")</f>
        <v/>
      </c>
    </row>
    <row r="9202" spans="1:13" x14ac:dyDescent="0.25">
      <c r="A9202" s="6">
        <v>110225</v>
      </c>
      <c r="B9202" s="126">
        <v>1</v>
      </c>
      <c r="C9202" s="133"/>
      <c r="D9202" s="134">
        <v>2099</v>
      </c>
      <c r="E9202" s="7" t="s">
        <v>2205</v>
      </c>
      <c r="F9202" s="8" t="s">
        <v>2140</v>
      </c>
      <c r="G9202" s="16">
        <f>IFERROR(VLOOKUP(Table1[[#This Row],[Codigo_insumo]],BD_Insumos!$B:$E,4),"")</f>
        <v>12.627877718847255</v>
      </c>
      <c r="H9202" s="140">
        <v>0.2</v>
      </c>
      <c r="I9202" s="9"/>
      <c r="J9202" s="22">
        <f t="shared" si="143"/>
        <v>2.5255755437694511</v>
      </c>
      <c r="K9202" s="22" t="str">
        <f>IF(I9202&lt;&gt;"",SUMIF(Table1[Codigo_servico],A9202,Table1[Subtotal_insumo]),"")</f>
        <v/>
      </c>
      <c r="L9202" s="16">
        <f>IF(Table1[[#This Row],[Ordem_insumos]]&lt;&gt;0,VLOOKUP(Table1[[#This Row],[Codigo_servico]],Preencher_Orcamento!$B:$D,3,FALSE)*Table1[[#This Row],[Qtde_insumo]],"")</f>
        <v>0</v>
      </c>
      <c r="M9202" s="16">
        <f>IF(Table1[[#This Row],[Ordem_insumos]]&lt;&gt;0,VLOOKUP(Table1[[#This Row],[Codigo_servico]],Preencher_Orcamento!$B:$D,3,FALSE)*Table1[[#This Row],[Subtotal_insumo]],"")</f>
        <v>0</v>
      </c>
    </row>
    <row r="9203" spans="1:13" ht="26.25" x14ac:dyDescent="0.25">
      <c r="A9203" s="6">
        <v>110225</v>
      </c>
      <c r="B9203" s="126">
        <v>2</v>
      </c>
      <c r="C9203" s="133"/>
      <c r="D9203" s="134">
        <v>10648</v>
      </c>
      <c r="E9203" s="7" t="s">
        <v>158</v>
      </c>
      <c r="F9203" s="8" t="s">
        <v>58</v>
      </c>
      <c r="G9203" s="16">
        <f>IFERROR(VLOOKUP(Table1[[#This Row],[Codigo_insumo]],BD_Insumos!$B:$E,4),"")</f>
        <v>359.69349999999997</v>
      </c>
      <c r="H9203" s="140">
        <v>0.02</v>
      </c>
      <c r="I9203" s="9"/>
      <c r="J9203" s="22">
        <f t="shared" si="143"/>
        <v>7.1938699999999995</v>
      </c>
      <c r="K9203" s="22" t="str">
        <f>IF(I9203&lt;&gt;"",SUMIF(Table1[Codigo_servico],A9203,Table1[Subtotal_insumo]),"")</f>
        <v/>
      </c>
      <c r="L9203" s="16">
        <f>IF(Table1[[#This Row],[Ordem_insumos]]&lt;&gt;0,VLOOKUP(Table1[[#This Row],[Codigo_servico]],Preencher_Orcamento!$B:$D,3,FALSE)*Table1[[#This Row],[Qtde_insumo]],"")</f>
        <v>0</v>
      </c>
      <c r="M9203" s="16">
        <f>IF(Table1[[#This Row],[Ordem_insumos]]&lt;&gt;0,VLOOKUP(Table1[[#This Row],[Codigo_servico]],Preencher_Orcamento!$B:$D,3,FALSE)*Table1[[#This Row],[Subtotal_insumo]],"")</f>
        <v>0</v>
      </c>
    </row>
    <row r="9204" spans="1:13" x14ac:dyDescent="0.25">
      <c r="A9204" s="6">
        <v>110225</v>
      </c>
      <c r="B9204" s="126">
        <v>3</v>
      </c>
      <c r="C9204" s="133"/>
      <c r="D9204" s="134">
        <v>31505</v>
      </c>
      <c r="E9204" s="7" t="s">
        <v>670</v>
      </c>
      <c r="F9204" s="8" t="s">
        <v>170</v>
      </c>
      <c r="G9204" s="18">
        <f>IFERROR(VLOOKUP(Table1[[#This Row],[Codigo_insumo]],BD_Insumos!$B:$E,4),"")</f>
        <v>17.0107</v>
      </c>
      <c r="H9204" s="140">
        <v>1.1000000000000001</v>
      </c>
      <c r="I9204" s="9"/>
      <c r="J9204" s="23">
        <f t="shared" si="143"/>
        <v>18.711770000000001</v>
      </c>
      <c r="K9204" s="22" t="str">
        <f>IF(I9204&lt;&gt;"",SUMIF(Table1[Codigo_servico],A9204,Table1[Subtotal_insumo]),"")</f>
        <v/>
      </c>
      <c r="L9204" s="18">
        <f>IF(Table1[[#This Row],[Ordem_insumos]]&lt;&gt;0,VLOOKUP(Table1[[#This Row],[Codigo_servico]],Preencher_Orcamento!$B:$D,3,FALSE)*Table1[[#This Row],[Qtde_insumo]],"")</f>
        <v>0</v>
      </c>
      <c r="M9204" s="18">
        <f>IF(Table1[[#This Row],[Ordem_insumos]]&lt;&gt;0,VLOOKUP(Table1[[#This Row],[Codigo_servico]],Preencher_Orcamento!$B:$D,3,FALSE)*Table1[[#This Row],[Subtotal_insumo]],"")</f>
        <v>0</v>
      </c>
    </row>
    <row r="9205" spans="1:13" x14ac:dyDescent="0.25">
      <c r="A9205" s="6">
        <v>110225</v>
      </c>
      <c r="B9205" s="126">
        <v>4</v>
      </c>
      <c r="C9205" s="133"/>
      <c r="D9205" s="134">
        <v>10515</v>
      </c>
      <c r="E9205" s="7" t="s">
        <v>69</v>
      </c>
      <c r="F9205" s="8" t="s">
        <v>197</v>
      </c>
      <c r="G9205" s="18">
        <f>IFERROR(VLOOKUP(Table1[[#This Row],[Codigo_insumo]],BD_Insumos!$B:$E,4),"")</f>
        <v>1.0757000000000001</v>
      </c>
      <c r="H9205" s="140">
        <v>0.25</v>
      </c>
      <c r="I9205" s="9"/>
      <c r="J9205" s="23">
        <f t="shared" si="143"/>
        <v>0.26892500000000003</v>
      </c>
      <c r="K9205" s="22" t="str">
        <f>IF(I9205&lt;&gt;"",SUMIF(Table1[Codigo_servico],A9205,Table1[Subtotal_insumo]),"")</f>
        <v/>
      </c>
      <c r="L9205" s="18">
        <f>IF(Table1[[#This Row],[Ordem_insumos]]&lt;&gt;0,VLOOKUP(Table1[[#This Row],[Codigo_servico]],Preencher_Orcamento!$B:$D,3,FALSE)*Table1[[#This Row],[Qtde_insumo]],"")</f>
        <v>0</v>
      </c>
      <c r="M9205" s="18">
        <f>IF(Table1[[#This Row],[Ordem_insumos]]&lt;&gt;0,VLOOKUP(Table1[[#This Row],[Codigo_servico]],Preencher_Orcamento!$B:$D,3,FALSE)*Table1[[#This Row],[Subtotal_insumo]],"")</f>
        <v>0</v>
      </c>
    </row>
    <row r="9206" spans="1:13" x14ac:dyDescent="0.25">
      <c r="A9206" s="6">
        <v>110225</v>
      </c>
      <c r="B9206" s="126">
        <v>5</v>
      </c>
      <c r="C9206" s="133"/>
      <c r="D9206" s="134">
        <v>2050</v>
      </c>
      <c r="E9206" s="7" t="s">
        <v>2196</v>
      </c>
      <c r="F9206" s="8" t="s">
        <v>2140</v>
      </c>
      <c r="G9206" s="18">
        <f>IFERROR(VLOOKUP(Table1[[#This Row],[Codigo_insumo]],BD_Insumos!$B:$E,4),"")</f>
        <v>16.714194083227913</v>
      </c>
      <c r="H9206" s="140">
        <v>0.36</v>
      </c>
      <c r="I9206" s="9"/>
      <c r="J9206" s="23">
        <f t="shared" si="143"/>
        <v>6.0171098699620487</v>
      </c>
      <c r="K9206" s="22" t="str">
        <f>IF(I9206&lt;&gt;"",SUMIF(Table1[Codigo_servico],A9206,Table1[Subtotal_insumo]),"")</f>
        <v/>
      </c>
      <c r="L9206" s="18">
        <f>IF(Table1[[#This Row],[Ordem_insumos]]&lt;&gt;0,VLOOKUP(Table1[[#This Row],[Codigo_servico]],Preencher_Orcamento!$B:$D,3,FALSE)*Table1[[#This Row],[Qtde_insumo]],"")</f>
        <v>0</v>
      </c>
      <c r="M9206" s="18">
        <f>IF(Table1[[#This Row],[Ordem_insumos]]&lt;&gt;0,VLOOKUP(Table1[[#This Row],[Codigo_servico]],Preencher_Orcamento!$B:$D,3,FALSE)*Table1[[#This Row],[Subtotal_insumo]],"")</f>
        <v>0</v>
      </c>
    </row>
    <row r="9207" spans="1:13" x14ac:dyDescent="0.25">
      <c r="A9207" s="3">
        <v>110229</v>
      </c>
      <c r="B9207" s="125">
        <v>0</v>
      </c>
      <c r="C9207" s="131" t="s">
        <v>4143</v>
      </c>
      <c r="D9207" s="132"/>
      <c r="E9207" s="4"/>
      <c r="F9207" s="4"/>
      <c r="G9207" s="17" t="str">
        <f>IFERROR(VLOOKUP(Table1[[#This Row],[Codigo_insumo]],BD_Insumos!$B:$E,4),"")</f>
        <v/>
      </c>
      <c r="H9207" s="139"/>
      <c r="I9207" s="5" t="s">
        <v>170</v>
      </c>
      <c r="J9207" s="20" t="str">
        <f t="shared" si="143"/>
        <v/>
      </c>
      <c r="K9207" s="21">
        <f>IF(I9207&lt;&gt;"",SUMIF(Table1[Codigo_servico],A9207,Table1[Subtotal_insumo]),"")</f>
        <v>29.227940413731503</v>
      </c>
      <c r="L9207" s="17" t="str">
        <f>IF(Table1[[#This Row],[Ordem_insumos]]&lt;&gt;0,VLOOKUP(Table1[[#This Row],[Codigo_servico]],Preencher_Orcamento!$B:$D,3,FALSE)*Table1[[#This Row],[Qtde_insumo]],"")</f>
        <v/>
      </c>
      <c r="M9207" s="17" t="str">
        <f>IF(Table1[[#This Row],[Ordem_insumos]]&lt;&gt;0,VLOOKUP(Table1[[#This Row],[Codigo_servico]],Preencher_Orcamento!$B:$D,3,FALSE)*Table1[[#This Row],[Subtotal_insumo]],"")</f>
        <v/>
      </c>
    </row>
    <row r="9208" spans="1:13" ht="26.25" x14ac:dyDescent="0.25">
      <c r="A9208" s="6">
        <v>110229</v>
      </c>
      <c r="B9208" s="126">
        <v>1</v>
      </c>
      <c r="C9208" s="133"/>
      <c r="D9208" s="134">
        <v>10561</v>
      </c>
      <c r="E9208" s="7" t="s">
        <v>103</v>
      </c>
      <c r="F9208" s="8" t="s">
        <v>197</v>
      </c>
      <c r="G9208" s="16">
        <f>IFERROR(VLOOKUP(Table1[[#This Row],[Codigo_insumo]],BD_Insumos!$B:$E,4),"")</f>
        <v>0.38740000000000002</v>
      </c>
      <c r="H9208" s="140">
        <v>4.4000000000000004</v>
      </c>
      <c r="I9208" s="9"/>
      <c r="J9208" s="22">
        <f t="shared" si="143"/>
        <v>1.7045600000000003</v>
      </c>
      <c r="K9208" s="22" t="str">
        <f>IF(I9208&lt;&gt;"",SUMIF(Table1[Codigo_servico],A9208,Table1[Subtotal_insumo]),"")</f>
        <v/>
      </c>
      <c r="L9208" s="16">
        <f>IF(Table1[[#This Row],[Ordem_insumos]]&lt;&gt;0,VLOOKUP(Table1[[#This Row],[Codigo_servico]],Preencher_Orcamento!$B:$D,3,FALSE)*Table1[[#This Row],[Qtde_insumo]],"")</f>
        <v>264</v>
      </c>
      <c r="M9208" s="16">
        <f>IF(Table1[[#This Row],[Ordem_insumos]]&lt;&gt;0,VLOOKUP(Table1[[#This Row],[Codigo_servico]],Preencher_Orcamento!$B:$D,3,FALSE)*Table1[[#This Row],[Subtotal_insumo]],"")</f>
        <v>102.27360000000002</v>
      </c>
    </row>
    <row r="9209" spans="1:13" x14ac:dyDescent="0.25">
      <c r="A9209" s="6">
        <v>110229</v>
      </c>
      <c r="B9209" s="126">
        <v>2</v>
      </c>
      <c r="C9209" s="133"/>
      <c r="D9209" s="134">
        <v>2050</v>
      </c>
      <c r="E9209" s="7" t="s">
        <v>2196</v>
      </c>
      <c r="F9209" s="8" t="s">
        <v>2140</v>
      </c>
      <c r="G9209" s="16">
        <f>IFERROR(VLOOKUP(Table1[[#This Row],[Codigo_insumo]],BD_Insumos!$B:$E,4),"")</f>
        <v>16.714194083227913</v>
      </c>
      <c r="H9209" s="140">
        <v>0.36</v>
      </c>
      <c r="I9209" s="9"/>
      <c r="J9209" s="22">
        <f t="shared" si="143"/>
        <v>6.0171098699620487</v>
      </c>
      <c r="K9209" s="22" t="str">
        <f>IF(I9209&lt;&gt;"",SUMIF(Table1[Codigo_servico],A9209,Table1[Subtotal_insumo]),"")</f>
        <v/>
      </c>
      <c r="L9209" s="16">
        <f>IF(Table1[[#This Row],[Ordem_insumos]]&lt;&gt;0,VLOOKUP(Table1[[#This Row],[Codigo_servico]],Preencher_Orcamento!$B:$D,3,FALSE)*Table1[[#This Row],[Qtde_insumo]],"")</f>
        <v>21.599999999999998</v>
      </c>
      <c r="M9209" s="16">
        <f>IF(Table1[[#This Row],[Ordem_insumos]]&lt;&gt;0,VLOOKUP(Table1[[#This Row],[Codigo_servico]],Preencher_Orcamento!$B:$D,3,FALSE)*Table1[[#This Row],[Subtotal_insumo]],"")</f>
        <v>361.02659219772295</v>
      </c>
    </row>
    <row r="9210" spans="1:13" x14ac:dyDescent="0.25">
      <c r="A9210" s="6">
        <v>110229</v>
      </c>
      <c r="B9210" s="126">
        <v>3</v>
      </c>
      <c r="C9210" s="133"/>
      <c r="D9210" s="134">
        <v>2099</v>
      </c>
      <c r="E9210" s="7" t="s">
        <v>2205</v>
      </c>
      <c r="F9210" s="8" t="s">
        <v>2140</v>
      </c>
      <c r="G9210" s="18">
        <f>IFERROR(VLOOKUP(Table1[[#This Row],[Codigo_insumo]],BD_Insumos!$B:$E,4),"")</f>
        <v>12.627877718847255</v>
      </c>
      <c r="H9210" s="140">
        <v>0.2</v>
      </c>
      <c r="I9210" s="9"/>
      <c r="J9210" s="23">
        <f t="shared" si="143"/>
        <v>2.5255755437694511</v>
      </c>
      <c r="K9210" s="22" t="str">
        <f>IF(I9210&lt;&gt;"",SUMIF(Table1[Codigo_servico],A9210,Table1[Subtotal_insumo]),"")</f>
        <v/>
      </c>
      <c r="L9210" s="18">
        <f>IF(Table1[[#This Row],[Ordem_insumos]]&lt;&gt;0,VLOOKUP(Table1[[#This Row],[Codigo_servico]],Preencher_Orcamento!$B:$D,3,FALSE)*Table1[[#This Row],[Qtde_insumo]],"")</f>
        <v>12</v>
      </c>
      <c r="M9210" s="18">
        <f>IF(Table1[[#This Row],[Ordem_insumos]]&lt;&gt;0,VLOOKUP(Table1[[#This Row],[Codigo_servico]],Preencher_Orcamento!$B:$D,3,FALSE)*Table1[[#This Row],[Subtotal_insumo]],"")</f>
        <v>151.53453262616708</v>
      </c>
    </row>
    <row r="9211" spans="1:13" x14ac:dyDescent="0.25">
      <c r="A9211" s="6">
        <v>110229</v>
      </c>
      <c r="B9211" s="126">
        <v>4</v>
      </c>
      <c r="C9211" s="133"/>
      <c r="D9211" s="134">
        <v>10515</v>
      </c>
      <c r="E9211" s="7" t="s">
        <v>69</v>
      </c>
      <c r="F9211" s="8" t="s">
        <v>197</v>
      </c>
      <c r="G9211" s="18">
        <f>IFERROR(VLOOKUP(Table1[[#This Row],[Codigo_insumo]],BD_Insumos!$B:$E,4),"")</f>
        <v>1.0757000000000001</v>
      </c>
      <c r="H9211" s="140">
        <v>0.25</v>
      </c>
      <c r="I9211" s="9"/>
      <c r="J9211" s="23">
        <f t="shared" si="143"/>
        <v>0.26892500000000003</v>
      </c>
      <c r="K9211" s="22" t="str">
        <f>IF(I9211&lt;&gt;"",SUMIF(Table1[Codigo_servico],A9211,Table1[Subtotal_insumo]),"")</f>
        <v/>
      </c>
      <c r="L9211" s="18">
        <f>IF(Table1[[#This Row],[Ordem_insumos]]&lt;&gt;0,VLOOKUP(Table1[[#This Row],[Codigo_servico]],Preencher_Orcamento!$B:$D,3,FALSE)*Table1[[#This Row],[Qtde_insumo]],"")</f>
        <v>15</v>
      </c>
      <c r="M9211" s="18">
        <f>IF(Table1[[#This Row],[Ordem_insumos]]&lt;&gt;0,VLOOKUP(Table1[[#This Row],[Codigo_servico]],Preencher_Orcamento!$B:$D,3,FALSE)*Table1[[#This Row],[Subtotal_insumo]],"")</f>
        <v>16.1355</v>
      </c>
    </row>
    <row r="9212" spans="1:13" x14ac:dyDescent="0.25">
      <c r="A9212" s="6">
        <v>110229</v>
      </c>
      <c r="B9212" s="126">
        <v>5</v>
      </c>
      <c r="C9212" s="133"/>
      <c r="D9212" s="134">
        <v>31505</v>
      </c>
      <c r="E9212" s="7" t="s">
        <v>670</v>
      </c>
      <c r="F9212" s="8" t="s">
        <v>170</v>
      </c>
      <c r="G9212" s="18">
        <f>IFERROR(VLOOKUP(Table1[[#This Row],[Codigo_insumo]],BD_Insumos!$B:$E,4),"")</f>
        <v>17.0107</v>
      </c>
      <c r="H9212" s="140">
        <v>1.1000000000000001</v>
      </c>
      <c r="I9212" s="9"/>
      <c r="J9212" s="23">
        <f t="shared" si="143"/>
        <v>18.711770000000001</v>
      </c>
      <c r="K9212" s="22" t="str">
        <f>IF(I9212&lt;&gt;"",SUMIF(Table1[Codigo_servico],A9212,Table1[Subtotal_insumo]),"")</f>
        <v/>
      </c>
      <c r="L9212" s="18">
        <f>IF(Table1[[#This Row],[Ordem_insumos]]&lt;&gt;0,VLOOKUP(Table1[[#This Row],[Codigo_servico]],Preencher_Orcamento!$B:$D,3,FALSE)*Table1[[#This Row],[Qtde_insumo]],"")</f>
        <v>66</v>
      </c>
      <c r="M9212" s="18">
        <f>IF(Table1[[#This Row],[Ordem_insumos]]&lt;&gt;0,VLOOKUP(Table1[[#This Row],[Codigo_servico]],Preencher_Orcamento!$B:$D,3,FALSE)*Table1[[#This Row],[Subtotal_insumo]],"")</f>
        <v>1122.7062000000001</v>
      </c>
    </row>
    <row r="9213" spans="1:13" x14ac:dyDescent="0.25">
      <c r="A9213" s="3">
        <v>110275</v>
      </c>
      <c r="B9213" s="125">
        <v>0</v>
      </c>
      <c r="C9213" s="131" t="s">
        <v>4144</v>
      </c>
      <c r="D9213" s="132"/>
      <c r="E9213" s="4"/>
      <c r="F9213" s="4"/>
      <c r="G9213" s="17" t="str">
        <f>IFERROR(VLOOKUP(Table1[[#This Row],[Codigo_insumo]],BD_Insumos!$B:$E,4),"")</f>
        <v/>
      </c>
      <c r="H9213" s="139"/>
      <c r="I9213" s="5" t="s">
        <v>170</v>
      </c>
      <c r="J9213" s="20" t="str">
        <f t="shared" si="143"/>
        <v/>
      </c>
      <c r="K9213" s="21">
        <f>IF(I9213&lt;&gt;"",SUMIF(Table1[Codigo_servico],A9213,Table1[Subtotal_insumo]),"")</f>
        <v>76.71758346238083</v>
      </c>
      <c r="L9213" s="17" t="str">
        <f>IF(Table1[[#This Row],[Ordem_insumos]]&lt;&gt;0,VLOOKUP(Table1[[#This Row],[Codigo_servico]],Preencher_Orcamento!$B:$D,3,FALSE)*Table1[[#This Row],[Qtde_insumo]],"")</f>
        <v/>
      </c>
      <c r="M9213" s="17" t="str">
        <f>IF(Table1[[#This Row],[Ordem_insumos]]&lt;&gt;0,VLOOKUP(Table1[[#This Row],[Codigo_servico]],Preencher_Orcamento!$B:$D,3,FALSE)*Table1[[#This Row],[Subtotal_insumo]],"")</f>
        <v/>
      </c>
    </row>
    <row r="9214" spans="1:13" x14ac:dyDescent="0.25">
      <c r="A9214" s="6">
        <v>110275</v>
      </c>
      <c r="B9214" s="126">
        <v>1</v>
      </c>
      <c r="C9214" s="133"/>
      <c r="D9214" s="134">
        <v>2099</v>
      </c>
      <c r="E9214" s="7" t="s">
        <v>2205</v>
      </c>
      <c r="F9214" s="8" t="s">
        <v>2140</v>
      </c>
      <c r="G9214" s="16">
        <f>IFERROR(VLOOKUP(Table1[[#This Row],[Codigo_insumo]],BD_Insumos!$B:$E,4),"")</f>
        <v>12.627877718847255</v>
      </c>
      <c r="H9214" s="140">
        <v>0.6</v>
      </c>
      <c r="I9214" s="9"/>
      <c r="J9214" s="22">
        <f t="shared" si="143"/>
        <v>7.576726631308353</v>
      </c>
      <c r="K9214" s="22" t="str">
        <f>IF(I9214&lt;&gt;"",SUMIF(Table1[Codigo_servico],A9214,Table1[Subtotal_insumo]),"")</f>
        <v/>
      </c>
      <c r="L9214" s="16">
        <f>IF(Table1[[#This Row],[Ordem_insumos]]&lt;&gt;0,VLOOKUP(Table1[[#This Row],[Codigo_servico]],Preencher_Orcamento!$B:$D,3,FALSE)*Table1[[#This Row],[Qtde_insumo]],"")</f>
        <v>0</v>
      </c>
      <c r="M9214" s="16">
        <f>IF(Table1[[#This Row],[Ordem_insumos]]&lt;&gt;0,VLOOKUP(Table1[[#This Row],[Codigo_servico]],Preencher_Orcamento!$B:$D,3,FALSE)*Table1[[#This Row],[Subtotal_insumo]],"")</f>
        <v>0</v>
      </c>
    </row>
    <row r="9215" spans="1:13" x14ac:dyDescent="0.25">
      <c r="A9215" s="6">
        <v>110275</v>
      </c>
      <c r="B9215" s="126">
        <v>2</v>
      </c>
      <c r="C9215" s="133"/>
      <c r="D9215" s="134">
        <v>2014</v>
      </c>
      <c r="E9215" s="7" t="s">
        <v>2185</v>
      </c>
      <c r="F9215" s="8" t="s">
        <v>2140</v>
      </c>
      <c r="G9215" s="16">
        <f>IFERROR(VLOOKUP(Table1[[#This Row],[Codigo_insumo]],BD_Insumos!$B:$E,4),"")</f>
        <v>13.173665210544026</v>
      </c>
      <c r="H9215" s="140">
        <v>0.18</v>
      </c>
      <c r="I9215" s="9"/>
      <c r="J9215" s="22">
        <f t="shared" si="143"/>
        <v>2.3712597378979248</v>
      </c>
      <c r="K9215" s="22" t="str">
        <f>IF(I9215&lt;&gt;"",SUMIF(Table1[Codigo_servico],A9215,Table1[Subtotal_insumo]),"")</f>
        <v/>
      </c>
      <c r="L9215" s="16">
        <f>IF(Table1[[#This Row],[Ordem_insumos]]&lt;&gt;0,VLOOKUP(Table1[[#This Row],[Codigo_servico]],Preencher_Orcamento!$B:$D,3,FALSE)*Table1[[#This Row],[Qtde_insumo]],"")</f>
        <v>0</v>
      </c>
      <c r="M9215" s="16">
        <f>IF(Table1[[#This Row],[Ordem_insumos]]&lt;&gt;0,VLOOKUP(Table1[[#This Row],[Codigo_servico]],Preencher_Orcamento!$B:$D,3,FALSE)*Table1[[#This Row],[Subtotal_insumo]],"")</f>
        <v>0</v>
      </c>
    </row>
    <row r="9216" spans="1:13" x14ac:dyDescent="0.25">
      <c r="A9216" s="6">
        <v>110275</v>
      </c>
      <c r="B9216" s="126">
        <v>3</v>
      </c>
      <c r="C9216" s="133"/>
      <c r="D9216" s="134">
        <v>2020</v>
      </c>
      <c r="E9216" s="7" t="s">
        <v>2188</v>
      </c>
      <c r="F9216" s="8" t="s">
        <v>2140</v>
      </c>
      <c r="G9216" s="16">
        <f>IFERROR(VLOOKUP(Table1[[#This Row],[Codigo_insumo]],BD_Insumos!$B:$E,4),"")</f>
        <v>15.860837164231068</v>
      </c>
      <c r="H9216" s="140">
        <v>0.6</v>
      </c>
      <c r="I9216" s="9"/>
      <c r="J9216" s="22">
        <f t="shared" si="143"/>
        <v>9.51650229853864</v>
      </c>
      <c r="K9216" s="22" t="str">
        <f>IF(I9216&lt;&gt;"",SUMIF(Table1[Codigo_servico],A9216,Table1[Subtotal_insumo]),"")</f>
        <v/>
      </c>
      <c r="L9216" s="16">
        <f>IF(Table1[[#This Row],[Ordem_insumos]]&lt;&gt;0,VLOOKUP(Table1[[#This Row],[Codigo_servico]],Preencher_Orcamento!$B:$D,3,FALSE)*Table1[[#This Row],[Qtde_insumo]],"")</f>
        <v>0</v>
      </c>
      <c r="M9216" s="16">
        <f>IF(Table1[[#This Row],[Ordem_insumos]]&lt;&gt;0,VLOOKUP(Table1[[#This Row],[Codigo_servico]],Preencher_Orcamento!$B:$D,3,FALSE)*Table1[[#This Row],[Subtotal_insumo]],"")</f>
        <v>0</v>
      </c>
    </row>
    <row r="9217" spans="1:13" ht="26.25" x14ac:dyDescent="0.25">
      <c r="A9217" s="6">
        <v>110275</v>
      </c>
      <c r="B9217" s="126">
        <v>4</v>
      </c>
      <c r="C9217" s="133"/>
      <c r="D9217" s="134">
        <v>32520</v>
      </c>
      <c r="E9217" s="7" t="s">
        <v>676</v>
      </c>
      <c r="F9217" s="8" t="s">
        <v>170</v>
      </c>
      <c r="G9217" s="16">
        <f>IFERROR(VLOOKUP(Table1[[#This Row],[Codigo_insumo]],BD_Insumos!$B:$E,4),"")</f>
        <v>31.0426</v>
      </c>
      <c r="H9217" s="140">
        <v>1.05</v>
      </c>
      <c r="I9217" s="9"/>
      <c r="J9217" s="22">
        <f t="shared" si="143"/>
        <v>32.594729999999998</v>
      </c>
      <c r="K9217" s="22" t="str">
        <f>IF(I9217&lt;&gt;"",SUMIF(Table1[Codigo_servico],A9217,Table1[Subtotal_insumo]),"")</f>
        <v/>
      </c>
      <c r="L9217" s="16">
        <f>IF(Table1[[#This Row],[Ordem_insumos]]&lt;&gt;0,VLOOKUP(Table1[[#This Row],[Codigo_servico]],Preencher_Orcamento!$B:$D,3,FALSE)*Table1[[#This Row],[Qtde_insumo]],"")</f>
        <v>0</v>
      </c>
      <c r="M9217" s="16">
        <f>IF(Table1[[#This Row],[Ordem_insumos]]&lt;&gt;0,VLOOKUP(Table1[[#This Row],[Codigo_servico]],Preencher_Orcamento!$B:$D,3,FALSE)*Table1[[#This Row],[Subtotal_insumo]],"")</f>
        <v>0</v>
      </c>
    </row>
    <row r="9218" spans="1:13" x14ac:dyDescent="0.25">
      <c r="A9218" s="6">
        <v>110275</v>
      </c>
      <c r="B9218" s="126">
        <v>5</v>
      </c>
      <c r="C9218" s="133"/>
      <c r="D9218" s="134">
        <v>2013</v>
      </c>
      <c r="E9218" s="7" t="s">
        <v>2184</v>
      </c>
      <c r="F9218" s="8" t="s">
        <v>2140</v>
      </c>
      <c r="G9218" s="18">
        <f>IFERROR(VLOOKUP(Table1[[#This Row],[Codigo_insumo]],BD_Insumos!$B:$E,4),"")</f>
        <v>15.756939025755017</v>
      </c>
      <c r="H9218" s="140">
        <v>0.18</v>
      </c>
      <c r="I9218" s="9"/>
      <c r="J9218" s="23">
        <f t="shared" ref="J9218:J9281" si="144">IF(I9218="",G9218*H9218,"")</f>
        <v>2.8362490246359031</v>
      </c>
      <c r="K9218" s="22" t="str">
        <f>IF(I9218&lt;&gt;"",SUMIF(Table1[Codigo_servico],A9218,Table1[Subtotal_insumo]),"")</f>
        <v/>
      </c>
      <c r="L9218" s="18">
        <f>IF(Table1[[#This Row],[Ordem_insumos]]&lt;&gt;0,VLOOKUP(Table1[[#This Row],[Codigo_servico]],Preencher_Orcamento!$B:$D,3,FALSE)*Table1[[#This Row],[Qtde_insumo]],"")</f>
        <v>0</v>
      </c>
      <c r="M9218" s="18">
        <f>IF(Table1[[#This Row],[Ordem_insumos]]&lt;&gt;0,VLOOKUP(Table1[[#This Row],[Codigo_servico]],Preencher_Orcamento!$B:$D,3,FALSE)*Table1[[#This Row],[Subtotal_insumo]],"")</f>
        <v>0</v>
      </c>
    </row>
    <row r="9219" spans="1:13" ht="26.25" x14ac:dyDescent="0.25">
      <c r="A9219" s="6">
        <v>110275</v>
      </c>
      <c r="B9219" s="126">
        <v>6</v>
      </c>
      <c r="C9219" s="133"/>
      <c r="D9219" s="134">
        <v>10630</v>
      </c>
      <c r="E9219" s="7" t="s">
        <v>140</v>
      </c>
      <c r="F9219" s="8" t="s">
        <v>58</v>
      </c>
      <c r="G9219" s="18">
        <f>IFERROR(VLOOKUP(Table1[[#This Row],[Codigo_insumo]],BD_Insumos!$B:$E,4),"")</f>
        <v>420.47390000000001</v>
      </c>
      <c r="H9219" s="140">
        <v>2.4299999999999999E-2</v>
      </c>
      <c r="I9219" s="9"/>
      <c r="J9219" s="23">
        <f t="shared" si="144"/>
        <v>10.21751577</v>
      </c>
      <c r="K9219" s="22" t="str">
        <f>IF(I9219&lt;&gt;"",SUMIF(Table1[Codigo_servico],A9219,Table1[Subtotal_insumo]),"")</f>
        <v/>
      </c>
      <c r="L9219" s="18">
        <f>IF(Table1[[#This Row],[Ordem_insumos]]&lt;&gt;0,VLOOKUP(Table1[[#This Row],[Codigo_servico]],Preencher_Orcamento!$B:$D,3,FALSE)*Table1[[#This Row],[Qtde_insumo]],"")</f>
        <v>0</v>
      </c>
      <c r="M9219" s="18">
        <f>IF(Table1[[#This Row],[Ordem_insumos]]&lt;&gt;0,VLOOKUP(Table1[[#This Row],[Codigo_servico]],Preencher_Orcamento!$B:$D,3,FALSE)*Table1[[#This Row],[Subtotal_insumo]],"")</f>
        <v>0</v>
      </c>
    </row>
    <row r="9220" spans="1:13" x14ac:dyDescent="0.25">
      <c r="A9220" s="6">
        <v>110275</v>
      </c>
      <c r="B9220" s="126">
        <v>7</v>
      </c>
      <c r="C9220" s="133"/>
      <c r="D9220" s="134">
        <v>19015</v>
      </c>
      <c r="E9220" s="7" t="s">
        <v>411</v>
      </c>
      <c r="F9220" s="8" t="s">
        <v>197</v>
      </c>
      <c r="G9220" s="18">
        <f>IFERROR(VLOOKUP(Table1[[#This Row],[Codigo_insumo]],BD_Insumos!$B:$E,4),"")</f>
        <v>12.894</v>
      </c>
      <c r="H9220" s="140">
        <v>0.9</v>
      </c>
      <c r="I9220" s="9"/>
      <c r="J9220" s="23">
        <f t="shared" si="144"/>
        <v>11.6046</v>
      </c>
      <c r="K9220" s="22" t="str">
        <f>IF(I9220&lt;&gt;"",SUMIF(Table1[Codigo_servico],A9220,Table1[Subtotal_insumo]),"")</f>
        <v/>
      </c>
      <c r="L9220" s="18">
        <f>IF(Table1[[#This Row],[Ordem_insumos]]&lt;&gt;0,VLOOKUP(Table1[[#This Row],[Codigo_servico]],Preencher_Orcamento!$B:$D,3,FALSE)*Table1[[#This Row],[Qtde_insumo]],"")</f>
        <v>0</v>
      </c>
      <c r="M9220" s="18">
        <f>IF(Table1[[#This Row],[Ordem_insumos]]&lt;&gt;0,VLOOKUP(Table1[[#This Row],[Codigo_servico]],Preencher_Orcamento!$B:$D,3,FALSE)*Table1[[#This Row],[Subtotal_insumo]],"")</f>
        <v>0</v>
      </c>
    </row>
    <row r="9221" spans="1:13" x14ac:dyDescent="0.25">
      <c r="A9221" s="3">
        <v>110301</v>
      </c>
      <c r="B9221" s="125">
        <v>0</v>
      </c>
      <c r="C9221" s="131" t="s">
        <v>4134</v>
      </c>
      <c r="D9221" s="132"/>
      <c r="E9221" s="4"/>
      <c r="F9221" s="4"/>
      <c r="G9221" s="17" t="str">
        <f>IFERROR(VLOOKUP(Table1[[#This Row],[Codigo_insumo]],BD_Insumos!$B:$E,4),"")</f>
        <v/>
      </c>
      <c r="H9221" s="139"/>
      <c r="I9221" s="5" t="s">
        <v>170</v>
      </c>
      <c r="J9221" s="20" t="str">
        <f t="shared" si="144"/>
        <v/>
      </c>
      <c r="K9221" s="21">
        <f>IF(I9221&lt;&gt;"",SUMIF(Table1[Codigo_servico],A9221,Table1[Subtotal_insumo]),"")</f>
        <v>4.9512409883078323</v>
      </c>
      <c r="L9221" s="17" t="str">
        <f>IF(Table1[[#This Row],[Ordem_insumos]]&lt;&gt;0,VLOOKUP(Table1[[#This Row],[Codigo_servico]],Preencher_Orcamento!$B:$D,3,FALSE)*Table1[[#This Row],[Qtde_insumo]],"")</f>
        <v/>
      </c>
      <c r="M9221" s="17" t="str">
        <f>IF(Table1[[#This Row],[Ordem_insumos]]&lt;&gt;0,VLOOKUP(Table1[[#This Row],[Codigo_servico]],Preencher_Orcamento!$B:$D,3,FALSE)*Table1[[#This Row],[Subtotal_insumo]],"")</f>
        <v/>
      </c>
    </row>
    <row r="9222" spans="1:13" x14ac:dyDescent="0.25">
      <c r="A9222" s="6">
        <v>110301</v>
      </c>
      <c r="B9222" s="126">
        <v>1</v>
      </c>
      <c r="C9222" s="133"/>
      <c r="D9222" s="134">
        <v>2020</v>
      </c>
      <c r="E9222" s="7" t="s">
        <v>2188</v>
      </c>
      <c r="F9222" s="8" t="s">
        <v>2140</v>
      </c>
      <c r="G9222" s="16">
        <f>IFERROR(VLOOKUP(Table1[[#This Row],[Codigo_insumo]],BD_Insumos!$B:$E,4),"")</f>
        <v>15.860837164231068</v>
      </c>
      <c r="H9222" s="140">
        <v>0.1</v>
      </c>
      <c r="I9222" s="9"/>
      <c r="J9222" s="22">
        <f t="shared" si="144"/>
        <v>1.586083716423107</v>
      </c>
      <c r="K9222" s="22" t="str">
        <f>IF(I9222&lt;&gt;"",SUMIF(Table1[Codigo_servico],A9222,Table1[Subtotal_insumo]),"")</f>
        <v/>
      </c>
      <c r="L9222" s="16">
        <f>IF(Table1[[#This Row],[Ordem_insumos]]&lt;&gt;0,VLOOKUP(Table1[[#This Row],[Codigo_servico]],Preencher_Orcamento!$B:$D,3,FALSE)*Table1[[#This Row],[Qtde_insumo]],"")</f>
        <v>0</v>
      </c>
      <c r="M9222" s="16">
        <f>IF(Table1[[#This Row],[Ordem_insumos]]&lt;&gt;0,VLOOKUP(Table1[[#This Row],[Codigo_servico]],Preencher_Orcamento!$B:$D,3,FALSE)*Table1[[#This Row],[Subtotal_insumo]],"")</f>
        <v>0</v>
      </c>
    </row>
    <row r="9223" spans="1:13" x14ac:dyDescent="0.25">
      <c r="A9223" s="6">
        <v>110301</v>
      </c>
      <c r="B9223" s="126">
        <v>2</v>
      </c>
      <c r="C9223" s="133"/>
      <c r="D9223" s="134">
        <v>2099</v>
      </c>
      <c r="E9223" s="7" t="s">
        <v>2205</v>
      </c>
      <c r="F9223" s="8" t="s">
        <v>2140</v>
      </c>
      <c r="G9223" s="16">
        <f>IFERROR(VLOOKUP(Table1[[#This Row],[Codigo_insumo]],BD_Insumos!$B:$E,4),"")</f>
        <v>12.627877718847255</v>
      </c>
      <c r="H9223" s="140">
        <v>0.1</v>
      </c>
      <c r="I9223" s="9"/>
      <c r="J9223" s="22">
        <f t="shared" si="144"/>
        <v>1.2627877718847256</v>
      </c>
      <c r="K9223" s="22" t="str">
        <f>IF(I9223&lt;&gt;"",SUMIF(Table1[Codigo_servico],A9223,Table1[Subtotal_insumo]),"")</f>
        <v/>
      </c>
      <c r="L9223" s="16">
        <f>IF(Table1[[#This Row],[Ordem_insumos]]&lt;&gt;0,VLOOKUP(Table1[[#This Row],[Codigo_servico]],Preencher_Orcamento!$B:$D,3,FALSE)*Table1[[#This Row],[Qtde_insumo]],"")</f>
        <v>0</v>
      </c>
      <c r="M9223" s="16">
        <f>IF(Table1[[#This Row],[Ordem_insumos]]&lt;&gt;0,VLOOKUP(Table1[[#This Row],[Codigo_servico]],Preencher_Orcamento!$B:$D,3,FALSE)*Table1[[#This Row],[Subtotal_insumo]],"")</f>
        <v>0</v>
      </c>
    </row>
    <row r="9224" spans="1:13" ht="26.25" x14ac:dyDescent="0.25">
      <c r="A9224" s="6">
        <v>110301</v>
      </c>
      <c r="B9224" s="126">
        <v>3</v>
      </c>
      <c r="C9224" s="133"/>
      <c r="D9224" s="134">
        <v>10630</v>
      </c>
      <c r="E9224" s="7" t="s">
        <v>140</v>
      </c>
      <c r="F9224" s="8" t="s">
        <v>58</v>
      </c>
      <c r="G9224" s="18">
        <f>IFERROR(VLOOKUP(Table1[[#This Row],[Codigo_insumo]],BD_Insumos!$B:$E,4),"")</f>
        <v>420.47390000000001</v>
      </c>
      <c r="H9224" s="140">
        <v>5.0000000000000001E-3</v>
      </c>
      <c r="I9224" s="9"/>
      <c r="J9224" s="23">
        <f t="shared" si="144"/>
        <v>2.1023695</v>
      </c>
      <c r="K9224" s="22" t="str">
        <f>IF(I9224&lt;&gt;"",SUMIF(Table1[Codigo_servico],A9224,Table1[Subtotal_insumo]),"")</f>
        <v/>
      </c>
      <c r="L9224" s="18">
        <f>IF(Table1[[#This Row],[Ordem_insumos]]&lt;&gt;0,VLOOKUP(Table1[[#This Row],[Codigo_servico]],Preencher_Orcamento!$B:$D,3,FALSE)*Table1[[#This Row],[Qtde_insumo]],"")</f>
        <v>0</v>
      </c>
      <c r="M9224" s="18">
        <f>IF(Table1[[#This Row],[Ordem_insumos]]&lt;&gt;0,VLOOKUP(Table1[[#This Row],[Codigo_servico]],Preencher_Orcamento!$B:$D,3,FALSE)*Table1[[#This Row],[Subtotal_insumo]],"")</f>
        <v>0</v>
      </c>
    </row>
    <row r="9225" spans="1:13" x14ac:dyDescent="0.25">
      <c r="A9225" s="3">
        <v>110303</v>
      </c>
      <c r="B9225" s="125">
        <v>0</v>
      </c>
      <c r="C9225" s="131" t="s">
        <v>4145</v>
      </c>
      <c r="D9225" s="132"/>
      <c r="E9225" s="4"/>
      <c r="F9225" s="4"/>
      <c r="G9225" s="17" t="str">
        <f>IFERROR(VLOOKUP(Table1[[#This Row],[Codigo_insumo]],BD_Insumos!$B:$E,4),"")</f>
        <v/>
      </c>
      <c r="H9225" s="139"/>
      <c r="I9225" s="5" t="s">
        <v>170</v>
      </c>
      <c r="J9225" s="20" t="str">
        <f t="shared" si="144"/>
        <v/>
      </c>
      <c r="K9225" s="21">
        <f>IF(I9225&lt;&gt;"",SUMIF(Table1[Codigo_servico],A9225,Table1[Subtotal_insumo]),"")</f>
        <v>8.4315063625580287</v>
      </c>
      <c r="L9225" s="17" t="str">
        <f>IF(Table1[[#This Row],[Ordem_insumos]]&lt;&gt;0,VLOOKUP(Table1[[#This Row],[Codigo_servico]],Preencher_Orcamento!$B:$D,3,FALSE)*Table1[[#This Row],[Qtde_insumo]],"")</f>
        <v/>
      </c>
      <c r="M9225" s="17" t="str">
        <f>IF(Table1[[#This Row],[Ordem_insumos]]&lt;&gt;0,VLOOKUP(Table1[[#This Row],[Codigo_servico]],Preencher_Orcamento!$B:$D,3,FALSE)*Table1[[#This Row],[Subtotal_insumo]],"")</f>
        <v/>
      </c>
    </row>
    <row r="9226" spans="1:13" x14ac:dyDescent="0.25">
      <c r="A9226" s="6">
        <v>110303</v>
      </c>
      <c r="B9226" s="126">
        <v>1</v>
      </c>
      <c r="C9226" s="133"/>
      <c r="D9226" s="134">
        <v>2020</v>
      </c>
      <c r="E9226" s="7" t="s">
        <v>2188</v>
      </c>
      <c r="F9226" s="8" t="s">
        <v>2140</v>
      </c>
      <c r="G9226" s="16">
        <f>IFERROR(VLOOKUP(Table1[[#This Row],[Codigo_insumo]],BD_Insumos!$B:$E,4),"")</f>
        <v>15.860837164231068</v>
      </c>
      <c r="H9226" s="140">
        <v>0.2</v>
      </c>
      <c r="I9226" s="9"/>
      <c r="J9226" s="22">
        <f t="shared" si="144"/>
        <v>3.1721674328462139</v>
      </c>
      <c r="K9226" s="22" t="str">
        <f>IF(I9226&lt;&gt;"",SUMIF(Table1[Codigo_servico],A9226,Table1[Subtotal_insumo]),"")</f>
        <v/>
      </c>
      <c r="L9226" s="16">
        <f>IF(Table1[[#This Row],[Ordem_insumos]]&lt;&gt;0,VLOOKUP(Table1[[#This Row],[Codigo_servico]],Preencher_Orcamento!$B:$D,3,FALSE)*Table1[[#This Row],[Qtde_insumo]],"")</f>
        <v>0</v>
      </c>
      <c r="M9226" s="16">
        <f>IF(Table1[[#This Row],[Ordem_insumos]]&lt;&gt;0,VLOOKUP(Table1[[#This Row],[Codigo_servico]],Preencher_Orcamento!$B:$D,3,FALSE)*Table1[[#This Row],[Subtotal_insumo]],"")</f>
        <v>0</v>
      </c>
    </row>
    <row r="9227" spans="1:13" x14ac:dyDescent="0.25">
      <c r="A9227" s="6">
        <v>110303</v>
      </c>
      <c r="B9227" s="126">
        <v>2</v>
      </c>
      <c r="C9227" s="133"/>
      <c r="D9227" s="134">
        <v>2099</v>
      </c>
      <c r="E9227" s="7" t="s">
        <v>2205</v>
      </c>
      <c r="F9227" s="8" t="s">
        <v>2140</v>
      </c>
      <c r="G9227" s="16">
        <f>IFERROR(VLOOKUP(Table1[[#This Row],[Codigo_insumo]],BD_Insumos!$B:$E,4),"")</f>
        <v>12.627877718847255</v>
      </c>
      <c r="H9227" s="140">
        <v>0.25</v>
      </c>
      <c r="I9227" s="9"/>
      <c r="J9227" s="22">
        <f t="shared" si="144"/>
        <v>3.1569694297118138</v>
      </c>
      <c r="K9227" s="22" t="str">
        <f>IF(I9227&lt;&gt;"",SUMIF(Table1[Codigo_servico],A9227,Table1[Subtotal_insumo]),"")</f>
        <v/>
      </c>
      <c r="L9227" s="16">
        <f>IF(Table1[[#This Row],[Ordem_insumos]]&lt;&gt;0,VLOOKUP(Table1[[#This Row],[Codigo_servico]],Preencher_Orcamento!$B:$D,3,FALSE)*Table1[[#This Row],[Qtde_insumo]],"")</f>
        <v>0</v>
      </c>
      <c r="M9227" s="16">
        <f>IF(Table1[[#This Row],[Ordem_insumos]]&lt;&gt;0,VLOOKUP(Table1[[#This Row],[Codigo_servico]],Preencher_Orcamento!$B:$D,3,FALSE)*Table1[[#This Row],[Subtotal_insumo]],"")</f>
        <v>0</v>
      </c>
    </row>
    <row r="9228" spans="1:13" ht="26.25" x14ac:dyDescent="0.25">
      <c r="A9228" s="6">
        <v>110303</v>
      </c>
      <c r="B9228" s="126">
        <v>3</v>
      </c>
      <c r="C9228" s="133"/>
      <c r="D9228" s="134">
        <v>10630</v>
      </c>
      <c r="E9228" s="7" t="s">
        <v>140</v>
      </c>
      <c r="F9228" s="8" t="s">
        <v>58</v>
      </c>
      <c r="G9228" s="18">
        <f>IFERROR(VLOOKUP(Table1[[#This Row],[Codigo_insumo]],BD_Insumos!$B:$E,4),"")</f>
        <v>420.47390000000001</v>
      </c>
      <c r="H9228" s="140">
        <v>5.0000000000000001E-3</v>
      </c>
      <c r="I9228" s="9"/>
      <c r="J9228" s="23">
        <f t="shared" si="144"/>
        <v>2.1023695</v>
      </c>
      <c r="K9228" s="22" t="str">
        <f>IF(I9228&lt;&gt;"",SUMIF(Table1[Codigo_servico],A9228,Table1[Subtotal_insumo]),"")</f>
        <v/>
      </c>
      <c r="L9228" s="18">
        <f>IF(Table1[[#This Row],[Ordem_insumos]]&lt;&gt;0,VLOOKUP(Table1[[#This Row],[Codigo_servico]],Preencher_Orcamento!$B:$D,3,FALSE)*Table1[[#This Row],[Qtde_insumo]],"")</f>
        <v>0</v>
      </c>
      <c r="M9228" s="18">
        <f>IF(Table1[[#This Row],[Ordem_insumos]]&lt;&gt;0,VLOOKUP(Table1[[#This Row],[Codigo_servico]],Preencher_Orcamento!$B:$D,3,FALSE)*Table1[[#This Row],[Subtotal_insumo]],"")</f>
        <v>0</v>
      </c>
    </row>
    <row r="9229" spans="1:13" x14ac:dyDescent="0.25">
      <c r="A9229" s="3">
        <v>110304</v>
      </c>
      <c r="B9229" s="125">
        <v>0</v>
      </c>
      <c r="C9229" s="131" t="s">
        <v>4146</v>
      </c>
      <c r="D9229" s="132"/>
      <c r="E9229" s="4"/>
      <c r="F9229" s="4"/>
      <c r="G9229" s="17" t="str">
        <f>IFERROR(VLOOKUP(Table1[[#This Row],[Codigo_insumo]],BD_Insumos!$B:$E,4),"")</f>
        <v/>
      </c>
      <c r="H9229" s="139"/>
      <c r="I9229" s="5" t="s">
        <v>170</v>
      </c>
      <c r="J9229" s="20" t="str">
        <f t="shared" si="144"/>
        <v/>
      </c>
      <c r="K9229" s="21">
        <f>IF(I9229&lt;&gt;"",SUMIF(Table1[Codigo_servico],A9229,Table1[Subtotal_insumo]),"")</f>
        <v>12.122708859619751</v>
      </c>
      <c r="L9229" s="17" t="str">
        <f>IF(Table1[[#This Row],[Ordem_insumos]]&lt;&gt;0,VLOOKUP(Table1[[#This Row],[Codigo_servico]],Preencher_Orcamento!$B:$D,3,FALSE)*Table1[[#This Row],[Qtde_insumo]],"")</f>
        <v/>
      </c>
      <c r="M9229" s="17" t="str">
        <f>IF(Table1[[#This Row],[Ordem_insumos]]&lt;&gt;0,VLOOKUP(Table1[[#This Row],[Codigo_servico]],Preencher_Orcamento!$B:$D,3,FALSE)*Table1[[#This Row],[Subtotal_insumo]],"")</f>
        <v/>
      </c>
    </row>
    <row r="9230" spans="1:13" x14ac:dyDescent="0.25">
      <c r="A9230" s="6">
        <v>110304</v>
      </c>
      <c r="B9230" s="126">
        <v>1</v>
      </c>
      <c r="C9230" s="133"/>
      <c r="D9230" s="134">
        <v>2020</v>
      </c>
      <c r="E9230" s="7" t="s">
        <v>2188</v>
      </c>
      <c r="F9230" s="8" t="s">
        <v>2140</v>
      </c>
      <c r="G9230" s="16">
        <f>IFERROR(VLOOKUP(Table1[[#This Row],[Codigo_insumo]],BD_Insumos!$B:$E,4),"")</f>
        <v>15.860837164231068</v>
      </c>
      <c r="H9230" s="140">
        <v>0.3</v>
      </c>
      <c r="I9230" s="9"/>
      <c r="J9230" s="22">
        <f t="shared" si="144"/>
        <v>4.75825114926932</v>
      </c>
      <c r="K9230" s="22" t="str">
        <f>IF(I9230&lt;&gt;"",SUMIF(Table1[Codigo_servico],A9230,Table1[Subtotal_insumo]),"")</f>
        <v/>
      </c>
      <c r="L9230" s="16">
        <f>IF(Table1[[#This Row],[Ordem_insumos]]&lt;&gt;0,VLOOKUP(Table1[[#This Row],[Codigo_servico]],Preencher_Orcamento!$B:$D,3,FALSE)*Table1[[#This Row],[Qtde_insumo]],"")</f>
        <v>0</v>
      </c>
      <c r="M9230" s="16">
        <f>IF(Table1[[#This Row],[Ordem_insumos]]&lt;&gt;0,VLOOKUP(Table1[[#This Row],[Codigo_servico]],Preencher_Orcamento!$B:$D,3,FALSE)*Table1[[#This Row],[Subtotal_insumo]],"")</f>
        <v>0</v>
      </c>
    </row>
    <row r="9231" spans="1:13" x14ac:dyDescent="0.25">
      <c r="A9231" s="6">
        <v>110304</v>
      </c>
      <c r="B9231" s="126">
        <v>2</v>
      </c>
      <c r="C9231" s="133"/>
      <c r="D9231" s="134">
        <v>2099</v>
      </c>
      <c r="E9231" s="7" t="s">
        <v>2205</v>
      </c>
      <c r="F9231" s="8" t="s">
        <v>2140</v>
      </c>
      <c r="G9231" s="16">
        <f>IFERROR(VLOOKUP(Table1[[#This Row],[Codigo_insumo]],BD_Insumos!$B:$E,4),"")</f>
        <v>12.627877718847255</v>
      </c>
      <c r="H9231" s="140">
        <v>0.39</v>
      </c>
      <c r="I9231" s="9"/>
      <c r="J9231" s="22">
        <f t="shared" si="144"/>
        <v>4.9248723103504295</v>
      </c>
      <c r="K9231" s="22" t="str">
        <f>IF(I9231&lt;&gt;"",SUMIF(Table1[Codigo_servico],A9231,Table1[Subtotal_insumo]),"")</f>
        <v/>
      </c>
      <c r="L9231" s="16">
        <f>IF(Table1[[#This Row],[Ordem_insumos]]&lt;&gt;0,VLOOKUP(Table1[[#This Row],[Codigo_servico]],Preencher_Orcamento!$B:$D,3,FALSE)*Table1[[#This Row],[Qtde_insumo]],"")</f>
        <v>0</v>
      </c>
      <c r="M9231" s="16">
        <f>IF(Table1[[#This Row],[Ordem_insumos]]&lt;&gt;0,VLOOKUP(Table1[[#This Row],[Codigo_servico]],Preencher_Orcamento!$B:$D,3,FALSE)*Table1[[#This Row],[Subtotal_insumo]],"")</f>
        <v>0</v>
      </c>
    </row>
    <row r="9232" spans="1:13" x14ac:dyDescent="0.25">
      <c r="A9232" s="6">
        <v>110304</v>
      </c>
      <c r="B9232" s="126">
        <v>3</v>
      </c>
      <c r="C9232" s="133"/>
      <c r="D9232" s="134">
        <v>10542</v>
      </c>
      <c r="E9232" s="7" t="s">
        <v>90</v>
      </c>
      <c r="F9232" s="8" t="s">
        <v>58</v>
      </c>
      <c r="G9232" s="18">
        <f>IFERROR(VLOOKUP(Table1[[#This Row],[Codigo_insumo]],BD_Insumos!$B:$E,4),"")</f>
        <v>67.5685</v>
      </c>
      <c r="H9232" s="140">
        <v>6.0000000000000001E-3</v>
      </c>
      <c r="I9232" s="9"/>
      <c r="J9232" s="23">
        <f t="shared" si="144"/>
        <v>0.40541100000000002</v>
      </c>
      <c r="K9232" s="22" t="str">
        <f>IF(I9232&lt;&gt;"",SUMIF(Table1[Codigo_servico],A9232,Table1[Subtotal_insumo]),"")</f>
        <v/>
      </c>
      <c r="L9232" s="18">
        <f>IF(Table1[[#This Row],[Ordem_insumos]]&lt;&gt;0,VLOOKUP(Table1[[#This Row],[Codigo_servico]],Preencher_Orcamento!$B:$D,3,FALSE)*Table1[[#This Row],[Qtde_insumo]],"")</f>
        <v>0</v>
      </c>
      <c r="M9232" s="18">
        <f>IF(Table1[[#This Row],[Ordem_insumos]]&lt;&gt;0,VLOOKUP(Table1[[#This Row],[Codigo_servico]],Preencher_Orcamento!$B:$D,3,FALSE)*Table1[[#This Row],[Subtotal_insumo]],"")</f>
        <v>0</v>
      </c>
    </row>
    <row r="9233" spans="1:13" x14ac:dyDescent="0.25">
      <c r="A9233" s="6">
        <v>110304</v>
      </c>
      <c r="B9233" s="126">
        <v>4</v>
      </c>
      <c r="C9233" s="133"/>
      <c r="D9233" s="134">
        <v>10517</v>
      </c>
      <c r="E9233" s="7" t="s">
        <v>71</v>
      </c>
      <c r="F9233" s="8" t="s">
        <v>197</v>
      </c>
      <c r="G9233" s="18">
        <f>IFERROR(VLOOKUP(Table1[[#This Row],[Codigo_insumo]],BD_Insumos!$B:$E,4),"")</f>
        <v>0.42080000000000001</v>
      </c>
      <c r="H9233" s="140">
        <v>3.42</v>
      </c>
      <c r="I9233" s="9"/>
      <c r="J9233" s="23">
        <f t="shared" si="144"/>
        <v>1.439136</v>
      </c>
      <c r="K9233" s="22" t="str">
        <f>IF(I9233&lt;&gt;"",SUMIF(Table1[Codigo_servico],A9233,Table1[Subtotal_insumo]),"")</f>
        <v/>
      </c>
      <c r="L9233" s="18">
        <f>IF(Table1[[#This Row],[Ordem_insumos]]&lt;&gt;0,VLOOKUP(Table1[[#This Row],[Codigo_servico]],Preencher_Orcamento!$B:$D,3,FALSE)*Table1[[#This Row],[Qtde_insumo]],"")</f>
        <v>0</v>
      </c>
      <c r="M9233" s="18">
        <f>IF(Table1[[#This Row],[Ordem_insumos]]&lt;&gt;0,VLOOKUP(Table1[[#This Row],[Codigo_servico]],Preencher_Orcamento!$B:$D,3,FALSE)*Table1[[#This Row],[Subtotal_insumo]],"")</f>
        <v>0</v>
      </c>
    </row>
    <row r="9234" spans="1:13" x14ac:dyDescent="0.25">
      <c r="A9234" s="6">
        <v>110304</v>
      </c>
      <c r="B9234" s="126">
        <v>5</v>
      </c>
      <c r="C9234" s="133"/>
      <c r="D9234" s="134">
        <v>10501</v>
      </c>
      <c r="E9234" s="7" t="s">
        <v>57</v>
      </c>
      <c r="F9234" s="8" t="s">
        <v>58</v>
      </c>
      <c r="G9234" s="18">
        <f>IFERROR(VLOOKUP(Table1[[#This Row],[Codigo_insumo]],BD_Insumos!$B:$E,4),"")</f>
        <v>74.379800000000003</v>
      </c>
      <c r="H9234" s="140">
        <v>8.0000000000000002E-3</v>
      </c>
      <c r="I9234" s="9"/>
      <c r="J9234" s="23">
        <f t="shared" si="144"/>
        <v>0.59503840000000008</v>
      </c>
      <c r="K9234" s="22" t="str">
        <f>IF(I9234&lt;&gt;"",SUMIF(Table1[Codigo_servico],A9234,Table1[Subtotal_insumo]),"")</f>
        <v/>
      </c>
      <c r="L9234" s="18">
        <f>IF(Table1[[#This Row],[Ordem_insumos]]&lt;&gt;0,VLOOKUP(Table1[[#This Row],[Codigo_servico]],Preencher_Orcamento!$B:$D,3,FALSE)*Table1[[#This Row],[Qtde_insumo]],"")</f>
        <v>0</v>
      </c>
      <c r="M9234" s="18">
        <f>IF(Table1[[#This Row],[Ordem_insumos]]&lt;&gt;0,VLOOKUP(Table1[[#This Row],[Codigo_servico]],Preencher_Orcamento!$B:$D,3,FALSE)*Table1[[#This Row],[Subtotal_insumo]],"")</f>
        <v>0</v>
      </c>
    </row>
    <row r="9235" spans="1:13" x14ac:dyDescent="0.25">
      <c r="A9235" s="3">
        <v>110308</v>
      </c>
      <c r="B9235" s="125">
        <v>0</v>
      </c>
      <c r="C9235" s="131" t="s">
        <v>4147</v>
      </c>
      <c r="D9235" s="132"/>
      <c r="E9235" s="4"/>
      <c r="F9235" s="4"/>
      <c r="G9235" s="17" t="str">
        <f>IFERROR(VLOOKUP(Table1[[#This Row],[Codigo_insumo]],BD_Insumos!$B:$E,4),"")</f>
        <v/>
      </c>
      <c r="H9235" s="139"/>
      <c r="I9235" s="5" t="s">
        <v>170</v>
      </c>
      <c r="J9235" s="20" t="str">
        <f t="shared" si="144"/>
        <v/>
      </c>
      <c r="K9235" s="21">
        <f>IF(I9235&lt;&gt;"",SUMIF(Table1[Codigo_servico],A9235,Table1[Subtotal_insumo]),"")</f>
        <v>24.301105613616443</v>
      </c>
      <c r="L9235" s="17" t="str">
        <f>IF(Table1[[#This Row],[Ordem_insumos]]&lt;&gt;0,VLOOKUP(Table1[[#This Row],[Codigo_servico]],Preencher_Orcamento!$B:$D,3,FALSE)*Table1[[#This Row],[Qtde_insumo]],"")</f>
        <v/>
      </c>
      <c r="M9235" s="17" t="str">
        <f>IF(Table1[[#This Row],[Ordem_insumos]]&lt;&gt;0,VLOOKUP(Table1[[#This Row],[Codigo_servico]],Preencher_Orcamento!$B:$D,3,FALSE)*Table1[[#This Row],[Subtotal_insumo]],"")</f>
        <v/>
      </c>
    </row>
    <row r="9236" spans="1:13" x14ac:dyDescent="0.25">
      <c r="A9236" s="6">
        <v>110308</v>
      </c>
      <c r="B9236" s="126">
        <v>1</v>
      </c>
      <c r="C9236" s="133"/>
      <c r="D9236" s="134">
        <v>2020</v>
      </c>
      <c r="E9236" s="7" t="s">
        <v>2188</v>
      </c>
      <c r="F9236" s="8" t="s">
        <v>2140</v>
      </c>
      <c r="G9236" s="16">
        <f>IFERROR(VLOOKUP(Table1[[#This Row],[Codigo_insumo]],BD_Insumos!$B:$E,4),"")</f>
        <v>15.860837164231068</v>
      </c>
      <c r="H9236" s="140">
        <v>0.6</v>
      </c>
      <c r="I9236" s="9"/>
      <c r="J9236" s="22">
        <f t="shared" si="144"/>
        <v>9.51650229853864</v>
      </c>
      <c r="K9236" s="22" t="str">
        <f>IF(I9236&lt;&gt;"",SUMIF(Table1[Codigo_servico],A9236,Table1[Subtotal_insumo]),"")</f>
        <v/>
      </c>
      <c r="L9236" s="16">
        <f>IF(Table1[[#This Row],[Ordem_insumos]]&lt;&gt;0,VLOOKUP(Table1[[#This Row],[Codigo_servico]],Preencher_Orcamento!$B:$D,3,FALSE)*Table1[[#This Row],[Qtde_insumo]],"")</f>
        <v>0</v>
      </c>
      <c r="M9236" s="16">
        <f>IF(Table1[[#This Row],[Ordem_insumos]]&lt;&gt;0,VLOOKUP(Table1[[#This Row],[Codigo_servico]],Preencher_Orcamento!$B:$D,3,FALSE)*Table1[[#This Row],[Subtotal_insumo]],"")</f>
        <v>0</v>
      </c>
    </row>
    <row r="9237" spans="1:13" x14ac:dyDescent="0.25">
      <c r="A9237" s="6">
        <v>110308</v>
      </c>
      <c r="B9237" s="126">
        <v>2</v>
      </c>
      <c r="C9237" s="133"/>
      <c r="D9237" s="134">
        <v>2099</v>
      </c>
      <c r="E9237" s="7" t="s">
        <v>2205</v>
      </c>
      <c r="F9237" s="8" t="s">
        <v>2140</v>
      </c>
      <c r="G9237" s="16">
        <f>IFERROR(VLOOKUP(Table1[[#This Row],[Codigo_insumo]],BD_Insumos!$B:$E,4),"")</f>
        <v>12.627877718847255</v>
      </c>
      <c r="H9237" s="140">
        <v>0.8</v>
      </c>
      <c r="I9237" s="9"/>
      <c r="J9237" s="22">
        <f t="shared" si="144"/>
        <v>10.102302175077805</v>
      </c>
      <c r="K9237" s="22" t="str">
        <f>IF(I9237&lt;&gt;"",SUMIF(Table1[Codigo_servico],A9237,Table1[Subtotal_insumo]),"")</f>
        <v/>
      </c>
      <c r="L9237" s="16">
        <f>IF(Table1[[#This Row],[Ordem_insumos]]&lt;&gt;0,VLOOKUP(Table1[[#This Row],[Codigo_servico]],Preencher_Orcamento!$B:$D,3,FALSE)*Table1[[#This Row],[Qtde_insumo]],"")</f>
        <v>0</v>
      </c>
      <c r="M9237" s="16">
        <f>IF(Table1[[#This Row],[Ordem_insumos]]&lt;&gt;0,VLOOKUP(Table1[[#This Row],[Codigo_servico]],Preencher_Orcamento!$B:$D,3,FALSE)*Table1[[#This Row],[Subtotal_insumo]],"")</f>
        <v>0</v>
      </c>
    </row>
    <row r="9238" spans="1:13" x14ac:dyDescent="0.25">
      <c r="A9238" s="6">
        <v>110308</v>
      </c>
      <c r="B9238" s="126">
        <v>3</v>
      </c>
      <c r="C9238" s="133"/>
      <c r="D9238" s="134">
        <v>10501</v>
      </c>
      <c r="E9238" s="7" t="s">
        <v>57</v>
      </c>
      <c r="F9238" s="8" t="s">
        <v>58</v>
      </c>
      <c r="G9238" s="18">
        <f>IFERROR(VLOOKUP(Table1[[#This Row],[Codigo_insumo]],BD_Insumos!$B:$E,4),"")</f>
        <v>74.379800000000003</v>
      </c>
      <c r="H9238" s="140">
        <v>2.4299999999999999E-2</v>
      </c>
      <c r="I9238" s="9"/>
      <c r="J9238" s="23">
        <f t="shared" si="144"/>
        <v>1.80742914</v>
      </c>
      <c r="K9238" s="22" t="str">
        <f>IF(I9238&lt;&gt;"",SUMIF(Table1[Codigo_servico],A9238,Table1[Subtotal_insumo]),"")</f>
        <v/>
      </c>
      <c r="L9238" s="18">
        <f>IF(Table1[[#This Row],[Ordem_insumos]]&lt;&gt;0,VLOOKUP(Table1[[#This Row],[Codigo_servico]],Preencher_Orcamento!$B:$D,3,FALSE)*Table1[[#This Row],[Qtde_insumo]],"")</f>
        <v>0</v>
      </c>
      <c r="M9238" s="18">
        <f>IF(Table1[[#This Row],[Ordem_insumos]]&lt;&gt;0,VLOOKUP(Table1[[#This Row],[Codigo_servico]],Preencher_Orcamento!$B:$D,3,FALSE)*Table1[[#This Row],[Subtotal_insumo]],"")</f>
        <v>0</v>
      </c>
    </row>
    <row r="9239" spans="1:13" ht="26.25" x14ac:dyDescent="0.25">
      <c r="A9239" s="6">
        <v>110308</v>
      </c>
      <c r="B9239" s="126">
        <v>4</v>
      </c>
      <c r="C9239" s="133"/>
      <c r="D9239" s="134">
        <v>10508</v>
      </c>
      <c r="E9239" s="7" t="s">
        <v>65</v>
      </c>
      <c r="F9239" s="8" t="s">
        <v>197</v>
      </c>
      <c r="G9239" s="18">
        <f>IFERROR(VLOOKUP(Table1[[#This Row],[Codigo_insumo]],BD_Insumos!$B:$E,4),"")</f>
        <v>0.36899999999999999</v>
      </c>
      <c r="H9239" s="140">
        <v>3.64</v>
      </c>
      <c r="I9239" s="9"/>
      <c r="J9239" s="23">
        <f t="shared" si="144"/>
        <v>1.3431600000000001</v>
      </c>
      <c r="K9239" s="22" t="str">
        <f>IF(I9239&lt;&gt;"",SUMIF(Table1[Codigo_servico],A9239,Table1[Subtotal_insumo]),"")</f>
        <v/>
      </c>
      <c r="L9239" s="18">
        <f>IF(Table1[[#This Row],[Ordem_insumos]]&lt;&gt;0,VLOOKUP(Table1[[#This Row],[Codigo_servico]],Preencher_Orcamento!$B:$D,3,FALSE)*Table1[[#This Row],[Qtde_insumo]],"")</f>
        <v>0</v>
      </c>
      <c r="M9239" s="18">
        <f>IF(Table1[[#This Row],[Ordem_insumos]]&lt;&gt;0,VLOOKUP(Table1[[#This Row],[Codigo_servico]],Preencher_Orcamento!$B:$D,3,FALSE)*Table1[[#This Row],[Subtotal_insumo]],"")</f>
        <v>0</v>
      </c>
    </row>
    <row r="9240" spans="1:13" x14ac:dyDescent="0.25">
      <c r="A9240" s="6">
        <v>110308</v>
      </c>
      <c r="B9240" s="126">
        <v>5</v>
      </c>
      <c r="C9240" s="133"/>
      <c r="D9240" s="134">
        <v>10517</v>
      </c>
      <c r="E9240" s="7" t="s">
        <v>71</v>
      </c>
      <c r="F9240" s="8" t="s">
        <v>197</v>
      </c>
      <c r="G9240" s="18">
        <f>IFERROR(VLOOKUP(Table1[[#This Row],[Codigo_insumo]],BD_Insumos!$B:$E,4),"")</f>
        <v>0.42080000000000001</v>
      </c>
      <c r="H9240" s="140">
        <v>3.64</v>
      </c>
      <c r="I9240" s="9"/>
      <c r="J9240" s="23">
        <f t="shared" si="144"/>
        <v>1.5317120000000002</v>
      </c>
      <c r="K9240" s="22" t="str">
        <f>IF(I9240&lt;&gt;"",SUMIF(Table1[Codigo_servico],A9240,Table1[Subtotal_insumo]),"")</f>
        <v/>
      </c>
      <c r="L9240" s="18">
        <f>IF(Table1[[#This Row],[Ordem_insumos]]&lt;&gt;0,VLOOKUP(Table1[[#This Row],[Codigo_servico]],Preencher_Orcamento!$B:$D,3,FALSE)*Table1[[#This Row],[Qtde_insumo]],"")</f>
        <v>0</v>
      </c>
      <c r="M9240" s="18">
        <f>IF(Table1[[#This Row],[Ordem_insumos]]&lt;&gt;0,VLOOKUP(Table1[[#This Row],[Codigo_servico]],Preencher_Orcamento!$B:$D,3,FALSE)*Table1[[#This Row],[Subtotal_insumo]],"")</f>
        <v>0</v>
      </c>
    </row>
    <row r="9241" spans="1:13" x14ac:dyDescent="0.25">
      <c r="A9241" s="3">
        <v>110309</v>
      </c>
      <c r="B9241" s="125">
        <v>0</v>
      </c>
      <c r="C9241" s="131" t="s">
        <v>4148</v>
      </c>
      <c r="D9241" s="132"/>
      <c r="E9241" s="4"/>
      <c r="F9241" s="4"/>
      <c r="G9241" s="17" t="str">
        <f>IFERROR(VLOOKUP(Table1[[#This Row],[Codigo_insumo]],BD_Insumos!$B:$E,4),"")</f>
        <v/>
      </c>
      <c r="H9241" s="139"/>
      <c r="I9241" s="5" t="s">
        <v>170</v>
      </c>
      <c r="J9241" s="20" t="str">
        <f t="shared" si="144"/>
        <v/>
      </c>
      <c r="K9241" s="21">
        <f>IF(I9241&lt;&gt;"",SUMIF(Table1[Codigo_servico],A9241,Table1[Subtotal_insumo]),"")</f>
        <v>23.985185613616444</v>
      </c>
      <c r="L9241" s="17" t="str">
        <f>IF(Table1[[#This Row],[Ordem_insumos]]&lt;&gt;0,VLOOKUP(Table1[[#This Row],[Codigo_servico]],Preencher_Orcamento!$B:$D,3,FALSE)*Table1[[#This Row],[Qtde_insumo]],"")</f>
        <v/>
      </c>
      <c r="M9241" s="17" t="str">
        <f>IF(Table1[[#This Row],[Ordem_insumos]]&lt;&gt;0,VLOOKUP(Table1[[#This Row],[Codigo_servico]],Preencher_Orcamento!$B:$D,3,FALSE)*Table1[[#This Row],[Subtotal_insumo]],"")</f>
        <v/>
      </c>
    </row>
    <row r="9242" spans="1:13" x14ac:dyDescent="0.25">
      <c r="A9242" s="6">
        <v>110309</v>
      </c>
      <c r="B9242" s="126">
        <v>1</v>
      </c>
      <c r="C9242" s="133"/>
      <c r="D9242" s="134">
        <v>10517</v>
      </c>
      <c r="E9242" s="7" t="s">
        <v>71</v>
      </c>
      <c r="F9242" s="8" t="s">
        <v>197</v>
      </c>
      <c r="G9242" s="16">
        <f>IFERROR(VLOOKUP(Table1[[#This Row],[Codigo_insumo]],BD_Insumos!$B:$E,4),"")</f>
        <v>0.42080000000000001</v>
      </c>
      <c r="H9242" s="140">
        <v>3.24</v>
      </c>
      <c r="I9242" s="9"/>
      <c r="J9242" s="22">
        <f t="shared" si="144"/>
        <v>1.3633920000000002</v>
      </c>
      <c r="K9242" s="22" t="str">
        <f>IF(I9242&lt;&gt;"",SUMIF(Table1[Codigo_servico],A9242,Table1[Subtotal_insumo]),"")</f>
        <v/>
      </c>
      <c r="L9242" s="16">
        <f>IF(Table1[[#This Row],[Ordem_insumos]]&lt;&gt;0,VLOOKUP(Table1[[#This Row],[Codigo_servico]],Preencher_Orcamento!$B:$D,3,FALSE)*Table1[[#This Row],[Qtde_insumo]],"")</f>
        <v>0</v>
      </c>
      <c r="M9242" s="16">
        <f>IF(Table1[[#This Row],[Ordem_insumos]]&lt;&gt;0,VLOOKUP(Table1[[#This Row],[Codigo_servico]],Preencher_Orcamento!$B:$D,3,FALSE)*Table1[[#This Row],[Subtotal_insumo]],"")</f>
        <v>0</v>
      </c>
    </row>
    <row r="9243" spans="1:13" ht="26.25" x14ac:dyDescent="0.25">
      <c r="A9243" s="6">
        <v>110309</v>
      </c>
      <c r="B9243" s="126">
        <v>2</v>
      </c>
      <c r="C9243" s="133"/>
      <c r="D9243" s="134">
        <v>10508</v>
      </c>
      <c r="E9243" s="7" t="s">
        <v>65</v>
      </c>
      <c r="F9243" s="8" t="s">
        <v>197</v>
      </c>
      <c r="G9243" s="16">
        <f>IFERROR(VLOOKUP(Table1[[#This Row],[Codigo_insumo]],BD_Insumos!$B:$E,4),"")</f>
        <v>0.36899999999999999</v>
      </c>
      <c r="H9243" s="140">
        <v>3.24</v>
      </c>
      <c r="I9243" s="9"/>
      <c r="J9243" s="22">
        <f t="shared" si="144"/>
        <v>1.19556</v>
      </c>
      <c r="K9243" s="22" t="str">
        <f>IF(I9243&lt;&gt;"",SUMIF(Table1[Codigo_servico],A9243,Table1[Subtotal_insumo]),"")</f>
        <v/>
      </c>
      <c r="L9243" s="16">
        <f>IF(Table1[[#This Row],[Ordem_insumos]]&lt;&gt;0,VLOOKUP(Table1[[#This Row],[Codigo_servico]],Preencher_Orcamento!$B:$D,3,FALSE)*Table1[[#This Row],[Qtde_insumo]],"")</f>
        <v>0</v>
      </c>
      <c r="M9243" s="16">
        <f>IF(Table1[[#This Row],[Ordem_insumos]]&lt;&gt;0,VLOOKUP(Table1[[#This Row],[Codigo_servico]],Preencher_Orcamento!$B:$D,3,FALSE)*Table1[[#This Row],[Subtotal_insumo]],"")</f>
        <v>0</v>
      </c>
    </row>
    <row r="9244" spans="1:13" x14ac:dyDescent="0.25">
      <c r="A9244" s="6">
        <v>110309</v>
      </c>
      <c r="B9244" s="126">
        <v>3</v>
      </c>
      <c r="C9244" s="133"/>
      <c r="D9244" s="134">
        <v>10501</v>
      </c>
      <c r="E9244" s="7" t="s">
        <v>57</v>
      </c>
      <c r="F9244" s="8" t="s">
        <v>58</v>
      </c>
      <c r="G9244" s="18">
        <f>IFERROR(VLOOKUP(Table1[[#This Row],[Codigo_insumo]],BD_Insumos!$B:$E,4),"")</f>
        <v>74.379800000000003</v>
      </c>
      <c r="H9244" s="140">
        <v>2.4299999999999999E-2</v>
      </c>
      <c r="I9244" s="9"/>
      <c r="J9244" s="23">
        <f t="shared" si="144"/>
        <v>1.80742914</v>
      </c>
      <c r="K9244" s="22" t="str">
        <f>IF(I9244&lt;&gt;"",SUMIF(Table1[Codigo_servico],A9244,Table1[Subtotal_insumo]),"")</f>
        <v/>
      </c>
      <c r="L9244" s="18">
        <f>IF(Table1[[#This Row],[Ordem_insumos]]&lt;&gt;0,VLOOKUP(Table1[[#This Row],[Codigo_servico]],Preencher_Orcamento!$B:$D,3,FALSE)*Table1[[#This Row],[Qtde_insumo]],"")</f>
        <v>0</v>
      </c>
      <c r="M9244" s="18">
        <f>IF(Table1[[#This Row],[Ordem_insumos]]&lt;&gt;0,VLOOKUP(Table1[[#This Row],[Codigo_servico]],Preencher_Orcamento!$B:$D,3,FALSE)*Table1[[#This Row],[Subtotal_insumo]],"")</f>
        <v>0</v>
      </c>
    </row>
    <row r="9245" spans="1:13" x14ac:dyDescent="0.25">
      <c r="A9245" s="6">
        <v>110309</v>
      </c>
      <c r="B9245" s="126">
        <v>4</v>
      </c>
      <c r="C9245" s="133"/>
      <c r="D9245" s="134">
        <v>2099</v>
      </c>
      <c r="E9245" s="7" t="s">
        <v>2205</v>
      </c>
      <c r="F9245" s="8" t="s">
        <v>2140</v>
      </c>
      <c r="G9245" s="18">
        <f>IFERROR(VLOOKUP(Table1[[#This Row],[Codigo_insumo]],BD_Insumos!$B:$E,4),"")</f>
        <v>12.627877718847255</v>
      </c>
      <c r="H9245" s="140">
        <v>0.8</v>
      </c>
      <c r="I9245" s="9"/>
      <c r="J9245" s="23">
        <f t="shared" si="144"/>
        <v>10.102302175077805</v>
      </c>
      <c r="K9245" s="22" t="str">
        <f>IF(I9245&lt;&gt;"",SUMIF(Table1[Codigo_servico],A9245,Table1[Subtotal_insumo]),"")</f>
        <v/>
      </c>
      <c r="L9245" s="18">
        <f>IF(Table1[[#This Row],[Ordem_insumos]]&lt;&gt;0,VLOOKUP(Table1[[#This Row],[Codigo_servico]],Preencher_Orcamento!$B:$D,3,FALSE)*Table1[[#This Row],[Qtde_insumo]],"")</f>
        <v>0</v>
      </c>
      <c r="M9245" s="18">
        <f>IF(Table1[[#This Row],[Ordem_insumos]]&lt;&gt;0,VLOOKUP(Table1[[#This Row],[Codigo_servico]],Preencher_Orcamento!$B:$D,3,FALSE)*Table1[[#This Row],[Subtotal_insumo]],"")</f>
        <v>0</v>
      </c>
    </row>
    <row r="9246" spans="1:13" x14ac:dyDescent="0.25">
      <c r="A9246" s="6">
        <v>110309</v>
      </c>
      <c r="B9246" s="126">
        <v>5</v>
      </c>
      <c r="C9246" s="133"/>
      <c r="D9246" s="134">
        <v>2020</v>
      </c>
      <c r="E9246" s="7" t="s">
        <v>2188</v>
      </c>
      <c r="F9246" s="8" t="s">
        <v>2140</v>
      </c>
      <c r="G9246" s="18">
        <f>IFERROR(VLOOKUP(Table1[[#This Row],[Codigo_insumo]],BD_Insumos!$B:$E,4),"")</f>
        <v>15.860837164231068</v>
      </c>
      <c r="H9246" s="140">
        <v>0.6</v>
      </c>
      <c r="I9246" s="9"/>
      <c r="J9246" s="23">
        <f t="shared" si="144"/>
        <v>9.51650229853864</v>
      </c>
      <c r="K9246" s="22" t="str">
        <f>IF(I9246&lt;&gt;"",SUMIF(Table1[Codigo_servico],A9246,Table1[Subtotal_insumo]),"")</f>
        <v/>
      </c>
      <c r="L9246" s="18">
        <f>IF(Table1[[#This Row],[Ordem_insumos]]&lt;&gt;0,VLOOKUP(Table1[[#This Row],[Codigo_servico]],Preencher_Orcamento!$B:$D,3,FALSE)*Table1[[#This Row],[Qtde_insumo]],"")</f>
        <v>0</v>
      </c>
      <c r="M9246" s="18">
        <f>IF(Table1[[#This Row],[Ordem_insumos]]&lt;&gt;0,VLOOKUP(Table1[[#This Row],[Codigo_servico]],Preencher_Orcamento!$B:$D,3,FALSE)*Table1[[#This Row],[Subtotal_insumo]],"")</f>
        <v>0</v>
      </c>
    </row>
    <row r="9247" spans="1:13" x14ac:dyDescent="0.25">
      <c r="A9247" s="3">
        <v>110310</v>
      </c>
      <c r="B9247" s="125">
        <v>0</v>
      </c>
      <c r="C9247" s="131" t="s">
        <v>4149</v>
      </c>
      <c r="D9247" s="132"/>
      <c r="E9247" s="4"/>
      <c r="F9247" s="4"/>
      <c r="G9247" s="17" t="str">
        <f>IFERROR(VLOOKUP(Table1[[#This Row],[Codigo_insumo]],BD_Insumos!$B:$E,4),"")</f>
        <v/>
      </c>
      <c r="H9247" s="139"/>
      <c r="I9247" s="5" t="s">
        <v>170</v>
      </c>
      <c r="J9247" s="20" t="str">
        <f t="shared" si="144"/>
        <v/>
      </c>
      <c r="K9247" s="21">
        <f>IF(I9247&lt;&gt;"",SUMIF(Table1[Codigo_servico],A9247,Table1[Subtotal_insumo]),"")</f>
        <v>25.520078929846996</v>
      </c>
      <c r="L9247" s="17" t="str">
        <f>IF(Table1[[#This Row],[Ordem_insumos]]&lt;&gt;0,VLOOKUP(Table1[[#This Row],[Codigo_servico]],Preencher_Orcamento!$B:$D,3,FALSE)*Table1[[#This Row],[Qtde_insumo]],"")</f>
        <v/>
      </c>
      <c r="M9247" s="17" t="str">
        <f>IF(Table1[[#This Row],[Ordem_insumos]]&lt;&gt;0,VLOOKUP(Table1[[#This Row],[Codigo_servico]],Preencher_Orcamento!$B:$D,3,FALSE)*Table1[[#This Row],[Subtotal_insumo]],"")</f>
        <v/>
      </c>
    </row>
    <row r="9248" spans="1:13" x14ac:dyDescent="0.25">
      <c r="A9248" s="6">
        <v>110310</v>
      </c>
      <c r="B9248" s="126">
        <v>1</v>
      </c>
      <c r="C9248" s="133"/>
      <c r="D9248" s="134">
        <v>2099</v>
      </c>
      <c r="E9248" s="7" t="s">
        <v>2205</v>
      </c>
      <c r="F9248" s="8" t="s">
        <v>2140</v>
      </c>
      <c r="G9248" s="16">
        <f>IFERROR(VLOOKUP(Table1[[#This Row],[Codigo_insumo]],BD_Insumos!$B:$E,4),"")</f>
        <v>12.627877718847255</v>
      </c>
      <c r="H9248" s="140">
        <v>0.6</v>
      </c>
      <c r="I9248" s="9"/>
      <c r="J9248" s="22">
        <f t="shared" si="144"/>
        <v>7.576726631308353</v>
      </c>
      <c r="K9248" s="22" t="str">
        <f>IF(I9248&lt;&gt;"",SUMIF(Table1[Codigo_servico],A9248,Table1[Subtotal_insumo]),"")</f>
        <v/>
      </c>
      <c r="L9248" s="16">
        <f>IF(Table1[[#This Row],[Ordem_insumos]]&lt;&gt;0,VLOOKUP(Table1[[#This Row],[Codigo_servico]],Preencher_Orcamento!$B:$D,3,FALSE)*Table1[[#This Row],[Qtde_insumo]],"")</f>
        <v>0</v>
      </c>
      <c r="M9248" s="16">
        <f>IF(Table1[[#This Row],[Ordem_insumos]]&lt;&gt;0,VLOOKUP(Table1[[#This Row],[Codigo_servico]],Preencher_Orcamento!$B:$D,3,FALSE)*Table1[[#This Row],[Subtotal_insumo]],"")</f>
        <v>0</v>
      </c>
    </row>
    <row r="9249" spans="1:13" x14ac:dyDescent="0.25">
      <c r="A9249" s="6">
        <v>110310</v>
      </c>
      <c r="B9249" s="126">
        <v>2</v>
      </c>
      <c r="C9249" s="133"/>
      <c r="D9249" s="134">
        <v>2020</v>
      </c>
      <c r="E9249" s="7" t="s">
        <v>2188</v>
      </c>
      <c r="F9249" s="8" t="s">
        <v>2140</v>
      </c>
      <c r="G9249" s="16">
        <f>IFERROR(VLOOKUP(Table1[[#This Row],[Codigo_insumo]],BD_Insumos!$B:$E,4),"")</f>
        <v>15.860837164231068</v>
      </c>
      <c r="H9249" s="140">
        <v>0.6</v>
      </c>
      <c r="I9249" s="9"/>
      <c r="J9249" s="22">
        <f t="shared" si="144"/>
        <v>9.51650229853864</v>
      </c>
      <c r="K9249" s="22" t="str">
        <f>IF(I9249&lt;&gt;"",SUMIF(Table1[Codigo_servico],A9249,Table1[Subtotal_insumo]),"")</f>
        <v/>
      </c>
      <c r="L9249" s="16">
        <f>IF(Table1[[#This Row],[Ordem_insumos]]&lt;&gt;0,VLOOKUP(Table1[[#This Row],[Codigo_servico]],Preencher_Orcamento!$B:$D,3,FALSE)*Table1[[#This Row],[Qtde_insumo]],"")</f>
        <v>0</v>
      </c>
      <c r="M9249" s="16">
        <f>IF(Table1[[#This Row],[Ordem_insumos]]&lt;&gt;0,VLOOKUP(Table1[[#This Row],[Codigo_servico]],Preencher_Orcamento!$B:$D,3,FALSE)*Table1[[#This Row],[Subtotal_insumo]],"")</f>
        <v>0</v>
      </c>
    </row>
    <row r="9250" spans="1:13" ht="26.25" x14ac:dyDescent="0.25">
      <c r="A9250" s="6">
        <v>110310</v>
      </c>
      <c r="B9250" s="126">
        <v>3</v>
      </c>
      <c r="C9250" s="133"/>
      <c r="D9250" s="134">
        <v>10629</v>
      </c>
      <c r="E9250" s="7" t="s">
        <v>139</v>
      </c>
      <c r="F9250" s="8" t="s">
        <v>58</v>
      </c>
      <c r="G9250" s="18">
        <f>IFERROR(VLOOKUP(Table1[[#This Row],[Codigo_insumo]],BD_Insumos!$B:$E,4),"")</f>
        <v>421.34249999999997</v>
      </c>
      <c r="H9250" s="140">
        <v>0.02</v>
      </c>
      <c r="I9250" s="9"/>
      <c r="J9250" s="23">
        <f t="shared" si="144"/>
        <v>8.42685</v>
      </c>
      <c r="K9250" s="22" t="str">
        <f>IF(I9250&lt;&gt;"",SUMIF(Table1[Codigo_servico],A9250,Table1[Subtotal_insumo]),"")</f>
        <v/>
      </c>
      <c r="L9250" s="18">
        <f>IF(Table1[[#This Row],[Ordem_insumos]]&lt;&gt;0,VLOOKUP(Table1[[#This Row],[Codigo_servico]],Preencher_Orcamento!$B:$D,3,FALSE)*Table1[[#This Row],[Qtde_insumo]],"")</f>
        <v>0</v>
      </c>
      <c r="M9250" s="18">
        <f>IF(Table1[[#This Row],[Ordem_insumos]]&lt;&gt;0,VLOOKUP(Table1[[#This Row],[Codigo_servico]],Preencher_Orcamento!$B:$D,3,FALSE)*Table1[[#This Row],[Subtotal_insumo]],"")</f>
        <v>0</v>
      </c>
    </row>
    <row r="9251" spans="1:13" x14ac:dyDescent="0.25">
      <c r="A9251" s="3">
        <v>110313</v>
      </c>
      <c r="B9251" s="125">
        <v>0</v>
      </c>
      <c r="C9251" s="131" t="s">
        <v>4150</v>
      </c>
      <c r="D9251" s="132"/>
      <c r="E9251" s="4"/>
      <c r="F9251" s="4"/>
      <c r="G9251" s="17" t="str">
        <f>IFERROR(VLOOKUP(Table1[[#This Row],[Codigo_insumo]],BD_Insumos!$B:$E,4),"")</f>
        <v/>
      </c>
      <c r="H9251" s="139"/>
      <c r="I9251" s="5" t="s">
        <v>170</v>
      </c>
      <c r="J9251" s="20" t="str">
        <f t="shared" si="144"/>
        <v/>
      </c>
      <c r="K9251" s="21">
        <f>IF(I9251&lt;&gt;"",SUMIF(Table1[Codigo_servico],A9251,Table1[Subtotal_insumo]),"")</f>
        <v>18.409357441539164</v>
      </c>
      <c r="L9251" s="17" t="str">
        <f>IF(Table1[[#This Row],[Ordem_insumos]]&lt;&gt;0,VLOOKUP(Table1[[#This Row],[Codigo_servico]],Preencher_Orcamento!$B:$D,3,FALSE)*Table1[[#This Row],[Qtde_insumo]],"")</f>
        <v/>
      </c>
      <c r="M9251" s="17" t="str">
        <f>IF(Table1[[#This Row],[Ordem_insumos]]&lt;&gt;0,VLOOKUP(Table1[[#This Row],[Codigo_servico]],Preencher_Orcamento!$B:$D,3,FALSE)*Table1[[#This Row],[Subtotal_insumo]],"")</f>
        <v/>
      </c>
    </row>
    <row r="9252" spans="1:13" ht="26.25" x14ac:dyDescent="0.25">
      <c r="A9252" s="6">
        <v>110313</v>
      </c>
      <c r="B9252" s="126">
        <v>1</v>
      </c>
      <c r="C9252" s="133"/>
      <c r="D9252" s="134">
        <v>10562</v>
      </c>
      <c r="E9252" s="7" t="s">
        <v>104</v>
      </c>
      <c r="F9252" s="8" t="s">
        <v>197</v>
      </c>
      <c r="G9252" s="16">
        <f>IFERROR(VLOOKUP(Table1[[#This Row],[Codigo_insumo]],BD_Insumos!$B:$E,4),"")</f>
        <v>0.49</v>
      </c>
      <c r="H9252" s="140">
        <v>8.5</v>
      </c>
      <c r="I9252" s="9"/>
      <c r="J9252" s="22">
        <f t="shared" si="144"/>
        <v>4.165</v>
      </c>
      <c r="K9252" s="22" t="str">
        <f>IF(I9252&lt;&gt;"",SUMIF(Table1[Codigo_servico],A9252,Table1[Subtotal_insumo]),"")</f>
        <v/>
      </c>
      <c r="L9252" s="16">
        <f>IF(Table1[[#This Row],[Ordem_insumos]]&lt;&gt;0,VLOOKUP(Table1[[#This Row],[Codigo_servico]],Preencher_Orcamento!$B:$D,3,FALSE)*Table1[[#This Row],[Qtde_insumo]],"")</f>
        <v>0</v>
      </c>
      <c r="M9252" s="16">
        <f>IF(Table1[[#This Row],[Ordem_insumos]]&lt;&gt;0,VLOOKUP(Table1[[#This Row],[Codigo_servico]],Preencher_Orcamento!$B:$D,3,FALSE)*Table1[[#This Row],[Subtotal_insumo]],"")</f>
        <v>0</v>
      </c>
    </row>
    <row r="9253" spans="1:13" x14ac:dyDescent="0.25">
      <c r="A9253" s="6">
        <v>110313</v>
      </c>
      <c r="B9253" s="126">
        <v>2</v>
      </c>
      <c r="C9253" s="133"/>
      <c r="D9253" s="134">
        <v>2020</v>
      </c>
      <c r="E9253" s="7" t="s">
        <v>2188</v>
      </c>
      <c r="F9253" s="8" t="s">
        <v>2140</v>
      </c>
      <c r="G9253" s="16">
        <f>IFERROR(VLOOKUP(Table1[[#This Row],[Codigo_insumo]],BD_Insumos!$B:$E,4),"")</f>
        <v>15.860837164231068</v>
      </c>
      <c r="H9253" s="140">
        <v>0.5</v>
      </c>
      <c r="I9253" s="9"/>
      <c r="J9253" s="22">
        <f t="shared" si="144"/>
        <v>7.930418582115534</v>
      </c>
      <c r="K9253" s="22" t="str">
        <f>IF(I9253&lt;&gt;"",SUMIF(Table1[Codigo_servico],A9253,Table1[Subtotal_insumo]),"")</f>
        <v/>
      </c>
      <c r="L9253" s="16">
        <f>IF(Table1[[#This Row],[Ordem_insumos]]&lt;&gt;0,VLOOKUP(Table1[[#This Row],[Codigo_servico]],Preencher_Orcamento!$B:$D,3,FALSE)*Table1[[#This Row],[Qtde_insumo]],"")</f>
        <v>0</v>
      </c>
      <c r="M9253" s="16">
        <f>IF(Table1[[#This Row],[Ordem_insumos]]&lt;&gt;0,VLOOKUP(Table1[[#This Row],[Codigo_servico]],Preencher_Orcamento!$B:$D,3,FALSE)*Table1[[#This Row],[Subtotal_insumo]],"")</f>
        <v>0</v>
      </c>
    </row>
    <row r="9254" spans="1:13" x14ac:dyDescent="0.25">
      <c r="A9254" s="6">
        <v>110313</v>
      </c>
      <c r="B9254" s="126">
        <v>3</v>
      </c>
      <c r="C9254" s="133"/>
      <c r="D9254" s="134">
        <v>2099</v>
      </c>
      <c r="E9254" s="7" t="s">
        <v>2205</v>
      </c>
      <c r="F9254" s="8" t="s">
        <v>2140</v>
      </c>
      <c r="G9254" s="18">
        <f>IFERROR(VLOOKUP(Table1[[#This Row],[Codigo_insumo]],BD_Insumos!$B:$E,4),"")</f>
        <v>12.627877718847255</v>
      </c>
      <c r="H9254" s="140">
        <v>0.5</v>
      </c>
      <c r="I9254" s="9"/>
      <c r="J9254" s="23">
        <f t="shared" si="144"/>
        <v>6.3139388594236276</v>
      </c>
      <c r="K9254" s="22" t="str">
        <f>IF(I9254&lt;&gt;"",SUMIF(Table1[Codigo_servico],A9254,Table1[Subtotal_insumo]),"")</f>
        <v/>
      </c>
      <c r="L9254" s="18">
        <f>IF(Table1[[#This Row],[Ordem_insumos]]&lt;&gt;0,VLOOKUP(Table1[[#This Row],[Codigo_servico]],Preencher_Orcamento!$B:$D,3,FALSE)*Table1[[#This Row],[Qtde_insumo]],"")</f>
        <v>0</v>
      </c>
      <c r="M9254" s="18">
        <f>IF(Table1[[#This Row],[Ordem_insumos]]&lt;&gt;0,VLOOKUP(Table1[[#This Row],[Codigo_servico]],Preencher_Orcamento!$B:$D,3,FALSE)*Table1[[#This Row],[Subtotal_insumo]],"")</f>
        <v>0</v>
      </c>
    </row>
    <row r="9255" spans="1:13" x14ac:dyDescent="0.25">
      <c r="A9255" s="3">
        <v>110316</v>
      </c>
      <c r="B9255" s="125">
        <v>0</v>
      </c>
      <c r="C9255" s="131" t="s">
        <v>4151</v>
      </c>
      <c r="D9255" s="132"/>
      <c r="E9255" s="4"/>
      <c r="F9255" s="4"/>
      <c r="G9255" s="17" t="str">
        <f>IFERROR(VLOOKUP(Table1[[#This Row],[Codigo_insumo]],BD_Insumos!$B:$E,4),"")</f>
        <v/>
      </c>
      <c r="H9255" s="139"/>
      <c r="I9255" s="5" t="s">
        <v>170</v>
      </c>
      <c r="J9255" s="20" t="str">
        <f t="shared" si="144"/>
        <v/>
      </c>
      <c r="K9255" s="21">
        <f>IF(I9255&lt;&gt;"",SUMIF(Table1[Codigo_servico],A9255,Table1[Subtotal_insumo]),"")</f>
        <v>24.625829084947028</v>
      </c>
      <c r="L9255" s="17" t="str">
        <f>IF(Table1[[#This Row],[Ordem_insumos]]&lt;&gt;0,VLOOKUP(Table1[[#This Row],[Codigo_servico]],Preencher_Orcamento!$B:$D,3,FALSE)*Table1[[#This Row],[Qtde_insumo]],"")</f>
        <v/>
      </c>
      <c r="M9255" s="17" t="str">
        <f>IF(Table1[[#This Row],[Ordem_insumos]]&lt;&gt;0,VLOOKUP(Table1[[#This Row],[Codigo_servico]],Preencher_Orcamento!$B:$D,3,FALSE)*Table1[[#This Row],[Subtotal_insumo]],"")</f>
        <v/>
      </c>
    </row>
    <row r="9256" spans="1:13" x14ac:dyDescent="0.25">
      <c r="A9256" s="6">
        <v>110316</v>
      </c>
      <c r="B9256" s="126">
        <v>1</v>
      </c>
      <c r="C9256" s="133"/>
      <c r="D9256" s="134">
        <v>2075</v>
      </c>
      <c r="E9256" s="7" t="s">
        <v>2199</v>
      </c>
      <c r="F9256" s="8" t="s">
        <v>2140</v>
      </c>
      <c r="G9256" s="16">
        <f>IFERROR(VLOOKUP(Table1[[#This Row],[Codigo_insumo]],BD_Insumos!$B:$E,4),"")</f>
        <v>15.599673853371913</v>
      </c>
      <c r="H9256" s="140">
        <v>0.1</v>
      </c>
      <c r="I9256" s="9"/>
      <c r="J9256" s="22">
        <f t="shared" si="144"/>
        <v>1.5599673853371914</v>
      </c>
      <c r="K9256" s="22" t="str">
        <f>IF(I9256&lt;&gt;"",SUMIF(Table1[Codigo_servico],A9256,Table1[Subtotal_insumo]),"")</f>
        <v/>
      </c>
      <c r="L9256" s="16">
        <f>IF(Table1[[#This Row],[Ordem_insumos]]&lt;&gt;0,VLOOKUP(Table1[[#This Row],[Codigo_servico]],Preencher_Orcamento!$B:$D,3,FALSE)*Table1[[#This Row],[Qtde_insumo]],"")</f>
        <v>0</v>
      </c>
      <c r="M9256" s="16">
        <f>IF(Table1[[#This Row],[Ordem_insumos]]&lt;&gt;0,VLOOKUP(Table1[[#This Row],[Codigo_servico]],Preencher_Orcamento!$B:$D,3,FALSE)*Table1[[#This Row],[Subtotal_insumo]],"")</f>
        <v>0</v>
      </c>
    </row>
    <row r="9257" spans="1:13" x14ac:dyDescent="0.25">
      <c r="A9257" s="6">
        <v>110316</v>
      </c>
      <c r="B9257" s="126">
        <v>2</v>
      </c>
      <c r="C9257" s="133"/>
      <c r="D9257" s="134">
        <v>2076</v>
      </c>
      <c r="E9257" s="7" t="s">
        <v>2200</v>
      </c>
      <c r="F9257" s="8" t="s">
        <v>2140</v>
      </c>
      <c r="G9257" s="16">
        <f>IFERROR(VLOOKUP(Table1[[#This Row],[Codigo_insumo]],BD_Insumos!$B:$E,4),"")</f>
        <v>12.645924541907611</v>
      </c>
      <c r="H9257" s="140">
        <v>0.11</v>
      </c>
      <c r="I9257" s="9"/>
      <c r="J9257" s="22">
        <f t="shared" si="144"/>
        <v>1.3910516996098372</v>
      </c>
      <c r="K9257" s="22" t="str">
        <f>IF(I9257&lt;&gt;"",SUMIF(Table1[Codigo_servico],A9257,Table1[Subtotal_insumo]),"")</f>
        <v/>
      </c>
      <c r="L9257" s="16">
        <f>IF(Table1[[#This Row],[Ordem_insumos]]&lt;&gt;0,VLOOKUP(Table1[[#This Row],[Codigo_servico]],Preencher_Orcamento!$B:$D,3,FALSE)*Table1[[#This Row],[Qtde_insumo]],"")</f>
        <v>0</v>
      </c>
      <c r="M9257" s="16">
        <f>IF(Table1[[#This Row],[Ordem_insumos]]&lt;&gt;0,VLOOKUP(Table1[[#This Row],[Codigo_servico]],Preencher_Orcamento!$B:$D,3,FALSE)*Table1[[#This Row],[Subtotal_insumo]],"")</f>
        <v>0</v>
      </c>
    </row>
    <row r="9258" spans="1:13" x14ac:dyDescent="0.25">
      <c r="A9258" s="6">
        <v>110316</v>
      </c>
      <c r="B9258" s="126">
        <v>3</v>
      </c>
      <c r="C9258" s="133"/>
      <c r="D9258" s="134">
        <v>37525</v>
      </c>
      <c r="E9258" s="7" t="s">
        <v>832</v>
      </c>
      <c r="F9258" s="8" t="s">
        <v>168</v>
      </c>
      <c r="G9258" s="18">
        <f>IFERROR(VLOOKUP(Table1[[#This Row],[Codigo_insumo]],BD_Insumos!$B:$E,4),"")</f>
        <v>6.3125</v>
      </c>
      <c r="H9258" s="140">
        <v>0.15</v>
      </c>
      <c r="I9258" s="9"/>
      <c r="J9258" s="23">
        <f t="shared" si="144"/>
        <v>0.94687499999999991</v>
      </c>
      <c r="K9258" s="22" t="str">
        <f>IF(I9258&lt;&gt;"",SUMIF(Table1[Codigo_servico],A9258,Table1[Subtotal_insumo]),"")</f>
        <v/>
      </c>
      <c r="L9258" s="18">
        <f>IF(Table1[[#This Row],[Ordem_insumos]]&lt;&gt;0,VLOOKUP(Table1[[#This Row],[Codigo_servico]],Preencher_Orcamento!$B:$D,3,FALSE)*Table1[[#This Row],[Qtde_insumo]],"")</f>
        <v>0</v>
      </c>
      <c r="M9258" s="18">
        <f>IF(Table1[[#This Row],[Ordem_insumos]]&lt;&gt;0,VLOOKUP(Table1[[#This Row],[Codigo_servico]],Preencher_Orcamento!$B:$D,3,FALSE)*Table1[[#This Row],[Subtotal_insumo]],"")</f>
        <v>0</v>
      </c>
    </row>
    <row r="9259" spans="1:13" ht="26.25" x14ac:dyDescent="0.25">
      <c r="A9259" s="6">
        <v>110316</v>
      </c>
      <c r="B9259" s="126">
        <v>4</v>
      </c>
      <c r="C9259" s="133"/>
      <c r="D9259" s="134">
        <v>37071</v>
      </c>
      <c r="E9259" s="7" t="s">
        <v>822</v>
      </c>
      <c r="F9259" s="8" t="s">
        <v>168</v>
      </c>
      <c r="G9259" s="18">
        <f>IFERROR(VLOOKUP(Table1[[#This Row],[Codigo_insumo]],BD_Insumos!$B:$E,4),"")</f>
        <v>9.6409000000000002</v>
      </c>
      <c r="H9259" s="140">
        <v>2.15</v>
      </c>
      <c r="I9259" s="9"/>
      <c r="J9259" s="23">
        <f t="shared" si="144"/>
        <v>20.727934999999999</v>
      </c>
      <c r="K9259" s="22" t="str">
        <f>IF(I9259&lt;&gt;"",SUMIF(Table1[Codigo_servico],A9259,Table1[Subtotal_insumo]),"")</f>
        <v/>
      </c>
      <c r="L9259" s="18">
        <f>IF(Table1[[#This Row],[Ordem_insumos]]&lt;&gt;0,VLOOKUP(Table1[[#This Row],[Codigo_servico]],Preencher_Orcamento!$B:$D,3,FALSE)*Table1[[#This Row],[Qtde_insumo]],"")</f>
        <v>0</v>
      </c>
      <c r="M9259" s="18">
        <f>IF(Table1[[#This Row],[Ordem_insumos]]&lt;&gt;0,VLOOKUP(Table1[[#This Row],[Codigo_servico]],Preencher_Orcamento!$B:$D,3,FALSE)*Table1[[#This Row],[Subtotal_insumo]],"")</f>
        <v>0</v>
      </c>
    </row>
    <row r="9260" spans="1:13" x14ac:dyDescent="0.25">
      <c r="A9260" s="3">
        <v>110341</v>
      </c>
      <c r="B9260" s="125">
        <v>0</v>
      </c>
      <c r="C9260" s="131" t="s">
        <v>4152</v>
      </c>
      <c r="D9260" s="132"/>
      <c r="E9260" s="4"/>
      <c r="F9260" s="4"/>
      <c r="G9260" s="17" t="str">
        <f>IFERROR(VLOOKUP(Table1[[#This Row],[Codigo_insumo]],BD_Insumos!$B:$E,4),"")</f>
        <v/>
      </c>
      <c r="H9260" s="139"/>
      <c r="I9260" s="5" t="s">
        <v>5</v>
      </c>
      <c r="J9260" s="20" t="str">
        <f t="shared" si="144"/>
        <v/>
      </c>
      <c r="K9260" s="21">
        <f>IF(I9260&lt;&gt;"",SUMIF(Table1[Codigo_servico],A9260,Table1[Subtotal_insumo]),"")</f>
        <v>63.269827219417238</v>
      </c>
      <c r="L9260" s="17" t="str">
        <f>IF(Table1[[#This Row],[Ordem_insumos]]&lt;&gt;0,VLOOKUP(Table1[[#This Row],[Codigo_servico]],Preencher_Orcamento!$B:$D,3,FALSE)*Table1[[#This Row],[Qtde_insumo]],"")</f>
        <v/>
      </c>
      <c r="M9260" s="17" t="str">
        <f>IF(Table1[[#This Row],[Ordem_insumos]]&lt;&gt;0,VLOOKUP(Table1[[#This Row],[Codigo_servico]],Preencher_Orcamento!$B:$D,3,FALSE)*Table1[[#This Row],[Subtotal_insumo]],"")</f>
        <v/>
      </c>
    </row>
    <row r="9261" spans="1:13" x14ac:dyDescent="0.25">
      <c r="A9261" s="6">
        <v>110341</v>
      </c>
      <c r="B9261" s="126">
        <v>1</v>
      </c>
      <c r="C9261" s="133"/>
      <c r="D9261" s="134">
        <v>31530</v>
      </c>
      <c r="E9261" s="7" t="s">
        <v>671</v>
      </c>
      <c r="F9261" s="8" t="s">
        <v>170</v>
      </c>
      <c r="G9261" s="16">
        <f>IFERROR(VLOOKUP(Table1[[#This Row],[Codigo_insumo]],BD_Insumos!$B:$E,4),"")</f>
        <v>142.4068</v>
      </c>
      <c r="H9261" s="140">
        <v>0.25</v>
      </c>
      <c r="I9261" s="9"/>
      <c r="J9261" s="22">
        <f t="shared" si="144"/>
        <v>35.601700000000001</v>
      </c>
      <c r="K9261" s="22" t="str">
        <f>IF(I9261&lt;&gt;"",SUMIF(Table1[Codigo_servico],A9261,Table1[Subtotal_insumo]),"")</f>
        <v/>
      </c>
      <c r="L9261" s="16">
        <f>IF(Table1[[#This Row],[Ordem_insumos]]&lt;&gt;0,VLOOKUP(Table1[[#This Row],[Codigo_servico]],Preencher_Orcamento!$B:$D,3,FALSE)*Table1[[#This Row],[Qtde_insumo]],"")</f>
        <v>0</v>
      </c>
      <c r="M9261" s="16">
        <f>IF(Table1[[#This Row],[Ordem_insumos]]&lt;&gt;0,VLOOKUP(Table1[[#This Row],[Codigo_servico]],Preencher_Orcamento!$B:$D,3,FALSE)*Table1[[#This Row],[Subtotal_insumo]],"")</f>
        <v>0</v>
      </c>
    </row>
    <row r="9262" spans="1:13" x14ac:dyDescent="0.25">
      <c r="A9262" s="6">
        <v>110341</v>
      </c>
      <c r="B9262" s="126">
        <v>2</v>
      </c>
      <c r="C9262" s="133"/>
      <c r="D9262" s="134">
        <v>2020</v>
      </c>
      <c r="E9262" s="7" t="s">
        <v>2188</v>
      </c>
      <c r="F9262" s="8" t="s">
        <v>2140</v>
      </c>
      <c r="G9262" s="16">
        <f>IFERROR(VLOOKUP(Table1[[#This Row],[Codigo_insumo]],BD_Insumos!$B:$E,4),"")</f>
        <v>15.860837164231068</v>
      </c>
      <c r="H9262" s="140">
        <v>0.4</v>
      </c>
      <c r="I9262" s="9"/>
      <c r="J9262" s="22">
        <f t="shared" si="144"/>
        <v>6.3443348656924279</v>
      </c>
      <c r="K9262" s="22" t="str">
        <f>IF(I9262&lt;&gt;"",SUMIF(Table1[Codigo_servico],A9262,Table1[Subtotal_insumo]),"")</f>
        <v/>
      </c>
      <c r="L9262" s="16">
        <f>IF(Table1[[#This Row],[Ordem_insumos]]&lt;&gt;0,VLOOKUP(Table1[[#This Row],[Codigo_servico]],Preencher_Orcamento!$B:$D,3,FALSE)*Table1[[#This Row],[Qtde_insumo]],"")</f>
        <v>0</v>
      </c>
      <c r="M9262" s="16">
        <f>IF(Table1[[#This Row],[Ordem_insumos]]&lt;&gt;0,VLOOKUP(Table1[[#This Row],[Codigo_servico]],Preencher_Orcamento!$B:$D,3,FALSE)*Table1[[#This Row],[Subtotal_insumo]],"")</f>
        <v>0</v>
      </c>
    </row>
    <row r="9263" spans="1:13" ht="26.25" x14ac:dyDescent="0.25">
      <c r="A9263" s="6">
        <v>110341</v>
      </c>
      <c r="B9263" s="126">
        <v>3</v>
      </c>
      <c r="C9263" s="133"/>
      <c r="D9263" s="134">
        <v>10648</v>
      </c>
      <c r="E9263" s="7" t="s">
        <v>158</v>
      </c>
      <c r="F9263" s="8" t="s">
        <v>58</v>
      </c>
      <c r="G9263" s="16">
        <f>IFERROR(VLOOKUP(Table1[[#This Row],[Codigo_insumo]],BD_Insumos!$B:$E,4),"")</f>
        <v>359.69349999999997</v>
      </c>
      <c r="H9263" s="140">
        <v>8.9999999999999998E-4</v>
      </c>
      <c r="I9263" s="9"/>
      <c r="J9263" s="22">
        <f t="shared" si="144"/>
        <v>0.32372414999999999</v>
      </c>
      <c r="K9263" s="22" t="str">
        <f>IF(I9263&lt;&gt;"",SUMIF(Table1[Codigo_servico],A9263,Table1[Subtotal_insumo]),"")</f>
        <v/>
      </c>
      <c r="L9263" s="16">
        <f>IF(Table1[[#This Row],[Ordem_insumos]]&lt;&gt;0,VLOOKUP(Table1[[#This Row],[Codigo_servico]],Preencher_Orcamento!$B:$D,3,FALSE)*Table1[[#This Row],[Qtde_insumo]],"")</f>
        <v>0</v>
      </c>
      <c r="M9263" s="16">
        <f>IF(Table1[[#This Row],[Ordem_insumos]]&lt;&gt;0,VLOOKUP(Table1[[#This Row],[Codigo_servico]],Preencher_Orcamento!$B:$D,3,FALSE)*Table1[[#This Row],[Subtotal_insumo]],"")</f>
        <v>0</v>
      </c>
    </row>
    <row r="9264" spans="1:13" x14ac:dyDescent="0.25">
      <c r="A9264" s="6">
        <v>110341</v>
      </c>
      <c r="B9264" s="126">
        <v>4</v>
      </c>
      <c r="C9264" s="133"/>
      <c r="D9264" s="134">
        <v>2099</v>
      </c>
      <c r="E9264" s="7" t="s">
        <v>2205</v>
      </c>
      <c r="F9264" s="8" t="s">
        <v>2140</v>
      </c>
      <c r="G9264" s="18">
        <f>IFERROR(VLOOKUP(Table1[[#This Row],[Codigo_insumo]],BD_Insumos!$B:$E,4),"")</f>
        <v>12.627877718847255</v>
      </c>
      <c r="H9264" s="140">
        <v>0.501</v>
      </c>
      <c r="I9264" s="9"/>
      <c r="J9264" s="23">
        <f t="shared" si="144"/>
        <v>6.3265667371424748</v>
      </c>
      <c r="K9264" s="22" t="str">
        <f>IF(I9264&lt;&gt;"",SUMIF(Table1[Codigo_servico],A9264,Table1[Subtotal_insumo]),"")</f>
        <v/>
      </c>
      <c r="L9264" s="18">
        <f>IF(Table1[[#This Row],[Ordem_insumos]]&lt;&gt;0,VLOOKUP(Table1[[#This Row],[Codigo_servico]],Preencher_Orcamento!$B:$D,3,FALSE)*Table1[[#This Row],[Qtde_insumo]],"")</f>
        <v>0</v>
      </c>
      <c r="M9264" s="18">
        <f>IF(Table1[[#This Row],[Ordem_insumos]]&lt;&gt;0,VLOOKUP(Table1[[#This Row],[Codigo_servico]],Preencher_Orcamento!$B:$D,3,FALSE)*Table1[[#This Row],[Subtotal_insumo]],"")</f>
        <v>0</v>
      </c>
    </row>
    <row r="9265" spans="1:13" ht="26.25" x14ac:dyDescent="0.25">
      <c r="A9265" s="6">
        <v>110341</v>
      </c>
      <c r="B9265" s="126">
        <v>5</v>
      </c>
      <c r="C9265" s="133"/>
      <c r="D9265" s="134">
        <v>10510</v>
      </c>
      <c r="E9265" s="7" t="s">
        <v>67</v>
      </c>
      <c r="F9265" s="8" t="s">
        <v>197</v>
      </c>
      <c r="G9265" s="18">
        <f>IFERROR(VLOOKUP(Table1[[#This Row],[Codigo_insumo]],BD_Insumos!$B:$E,4),"")</f>
        <v>1.8484</v>
      </c>
      <c r="H9265" s="140">
        <v>0.26800000000000002</v>
      </c>
      <c r="I9265" s="9"/>
      <c r="J9265" s="23">
        <f t="shared" si="144"/>
        <v>0.49537120000000007</v>
      </c>
      <c r="K9265" s="22" t="str">
        <f>IF(I9265&lt;&gt;"",SUMIF(Table1[Codigo_servico],A9265,Table1[Subtotal_insumo]),"")</f>
        <v/>
      </c>
      <c r="L9265" s="18">
        <f>IF(Table1[[#This Row],[Ordem_insumos]]&lt;&gt;0,VLOOKUP(Table1[[#This Row],[Codigo_servico]],Preencher_Orcamento!$B:$D,3,FALSE)*Table1[[#This Row],[Qtde_insumo]],"")</f>
        <v>0</v>
      </c>
      <c r="M9265" s="18">
        <f>IF(Table1[[#This Row],[Ordem_insumos]]&lt;&gt;0,VLOOKUP(Table1[[#This Row],[Codigo_servico]],Preencher_Orcamento!$B:$D,3,FALSE)*Table1[[#This Row],[Subtotal_insumo]],"")</f>
        <v>0</v>
      </c>
    </row>
    <row r="9266" spans="1:13" x14ac:dyDescent="0.25">
      <c r="A9266" s="6">
        <v>110341</v>
      </c>
      <c r="B9266" s="126">
        <v>6</v>
      </c>
      <c r="C9266" s="133"/>
      <c r="D9266" s="134">
        <v>2050</v>
      </c>
      <c r="E9266" s="7" t="s">
        <v>2196</v>
      </c>
      <c r="F9266" s="8" t="s">
        <v>2140</v>
      </c>
      <c r="G9266" s="18">
        <f>IFERROR(VLOOKUP(Table1[[#This Row],[Codigo_insumo]],BD_Insumos!$B:$E,4),"")</f>
        <v>16.714194083227913</v>
      </c>
      <c r="H9266" s="140">
        <v>0.8</v>
      </c>
      <c r="I9266" s="9"/>
      <c r="J9266" s="23">
        <f t="shared" si="144"/>
        <v>13.371355266582331</v>
      </c>
      <c r="K9266" s="22" t="str">
        <f>IF(I9266&lt;&gt;"",SUMIF(Table1[Codigo_servico],A9266,Table1[Subtotal_insumo]),"")</f>
        <v/>
      </c>
      <c r="L9266" s="18">
        <f>IF(Table1[[#This Row],[Ordem_insumos]]&lt;&gt;0,VLOOKUP(Table1[[#This Row],[Codigo_servico]],Preencher_Orcamento!$B:$D,3,FALSE)*Table1[[#This Row],[Qtde_insumo]],"")</f>
        <v>0</v>
      </c>
      <c r="M9266" s="18">
        <f>IF(Table1[[#This Row],[Ordem_insumos]]&lt;&gt;0,VLOOKUP(Table1[[#This Row],[Codigo_servico]],Preencher_Orcamento!$B:$D,3,FALSE)*Table1[[#This Row],[Subtotal_insumo]],"")</f>
        <v>0</v>
      </c>
    </row>
    <row r="9267" spans="1:13" x14ac:dyDescent="0.25">
      <c r="A9267" s="6">
        <v>110341</v>
      </c>
      <c r="B9267" s="126">
        <v>7</v>
      </c>
      <c r="C9267" s="133"/>
      <c r="D9267" s="134">
        <v>10515</v>
      </c>
      <c r="E9267" s="7" t="s">
        <v>69</v>
      </c>
      <c r="F9267" s="8" t="s">
        <v>197</v>
      </c>
      <c r="G9267" s="18">
        <f>IFERROR(VLOOKUP(Table1[[#This Row],[Codigo_insumo]],BD_Insumos!$B:$E,4),"")</f>
        <v>1.0757000000000001</v>
      </c>
      <c r="H9267" s="140">
        <v>0.75</v>
      </c>
      <c r="I9267" s="9"/>
      <c r="J9267" s="23">
        <f t="shared" si="144"/>
        <v>0.80677500000000002</v>
      </c>
      <c r="K9267" s="22" t="str">
        <f>IF(I9267&lt;&gt;"",SUMIF(Table1[Codigo_servico],A9267,Table1[Subtotal_insumo]),"")</f>
        <v/>
      </c>
      <c r="L9267" s="18">
        <f>IF(Table1[[#This Row],[Ordem_insumos]]&lt;&gt;0,VLOOKUP(Table1[[#This Row],[Codigo_servico]],Preencher_Orcamento!$B:$D,3,FALSE)*Table1[[#This Row],[Qtde_insumo]],"")</f>
        <v>0</v>
      </c>
      <c r="M9267" s="18">
        <f>IF(Table1[[#This Row],[Ordem_insumos]]&lt;&gt;0,VLOOKUP(Table1[[#This Row],[Codigo_servico]],Preencher_Orcamento!$B:$D,3,FALSE)*Table1[[#This Row],[Subtotal_insumo]],"")</f>
        <v>0</v>
      </c>
    </row>
    <row r="9268" spans="1:13" x14ac:dyDescent="0.25">
      <c r="A9268" s="3">
        <v>110345</v>
      </c>
      <c r="B9268" s="125">
        <v>0</v>
      </c>
      <c r="C9268" s="131" t="s">
        <v>4153</v>
      </c>
      <c r="D9268" s="132"/>
      <c r="E9268" s="4"/>
      <c r="F9268" s="4"/>
      <c r="G9268" s="17" t="str">
        <f>IFERROR(VLOOKUP(Table1[[#This Row],[Codigo_insumo]],BD_Insumos!$B:$E,4),"")</f>
        <v/>
      </c>
      <c r="H9268" s="139"/>
      <c r="I9268" s="5" t="s">
        <v>170</v>
      </c>
      <c r="J9268" s="20" t="str">
        <f t="shared" si="144"/>
        <v/>
      </c>
      <c r="K9268" s="21">
        <f>IF(I9268&lt;&gt;"",SUMIF(Table1[Codigo_servico],A9268,Table1[Subtotal_insumo]),"")</f>
        <v>118.51106872761117</v>
      </c>
      <c r="L9268" s="17" t="str">
        <f>IF(Table1[[#This Row],[Ordem_insumos]]&lt;&gt;0,VLOOKUP(Table1[[#This Row],[Codigo_servico]],Preencher_Orcamento!$B:$D,3,FALSE)*Table1[[#This Row],[Qtde_insumo]],"")</f>
        <v/>
      </c>
      <c r="M9268" s="17" t="str">
        <f>IF(Table1[[#This Row],[Ordem_insumos]]&lt;&gt;0,VLOOKUP(Table1[[#This Row],[Codigo_servico]],Preencher_Orcamento!$B:$D,3,FALSE)*Table1[[#This Row],[Subtotal_insumo]],"")</f>
        <v/>
      </c>
    </row>
    <row r="9269" spans="1:13" x14ac:dyDescent="0.25">
      <c r="A9269" s="6">
        <v>110345</v>
      </c>
      <c r="B9269" s="126">
        <v>1</v>
      </c>
      <c r="C9269" s="133"/>
      <c r="D9269" s="134">
        <v>10515</v>
      </c>
      <c r="E9269" s="7" t="s">
        <v>69</v>
      </c>
      <c r="F9269" s="8" t="s">
        <v>197</v>
      </c>
      <c r="G9269" s="16">
        <f>IFERROR(VLOOKUP(Table1[[#This Row],[Codigo_insumo]],BD_Insumos!$B:$E,4),"")</f>
        <v>1.0757000000000001</v>
      </c>
      <c r="H9269" s="140">
        <v>0.25</v>
      </c>
      <c r="I9269" s="9"/>
      <c r="J9269" s="22">
        <f t="shared" si="144"/>
        <v>0.26892500000000003</v>
      </c>
      <c r="K9269" s="22" t="str">
        <f>IF(I9269&lt;&gt;"",SUMIF(Table1[Codigo_servico],A9269,Table1[Subtotal_insumo]),"")</f>
        <v/>
      </c>
      <c r="L9269" s="16">
        <f>IF(Table1[[#This Row],[Ordem_insumos]]&lt;&gt;0,VLOOKUP(Table1[[#This Row],[Codigo_servico]],Preencher_Orcamento!$B:$D,3,FALSE)*Table1[[#This Row],[Qtde_insumo]],"")</f>
        <v>0</v>
      </c>
      <c r="M9269" s="16">
        <f>IF(Table1[[#This Row],[Ordem_insumos]]&lt;&gt;0,VLOOKUP(Table1[[#This Row],[Codigo_servico]],Preencher_Orcamento!$B:$D,3,FALSE)*Table1[[#This Row],[Subtotal_insumo]],"")</f>
        <v>0</v>
      </c>
    </row>
    <row r="9270" spans="1:13" ht="26.25" x14ac:dyDescent="0.25">
      <c r="A9270" s="6">
        <v>110345</v>
      </c>
      <c r="B9270" s="126">
        <v>2</v>
      </c>
      <c r="C9270" s="133"/>
      <c r="D9270" s="134">
        <v>10648</v>
      </c>
      <c r="E9270" s="7" t="s">
        <v>158</v>
      </c>
      <c r="F9270" s="8" t="s">
        <v>58</v>
      </c>
      <c r="G9270" s="16">
        <f>IFERROR(VLOOKUP(Table1[[#This Row],[Codigo_insumo]],BD_Insumos!$B:$E,4),"")</f>
        <v>359.69349999999997</v>
      </c>
      <c r="H9270" s="140">
        <v>0.02</v>
      </c>
      <c r="I9270" s="9"/>
      <c r="J9270" s="22">
        <f t="shared" si="144"/>
        <v>7.1938699999999995</v>
      </c>
      <c r="K9270" s="22" t="str">
        <f>IF(I9270&lt;&gt;"",SUMIF(Table1[Codigo_servico],A9270,Table1[Subtotal_insumo]),"")</f>
        <v/>
      </c>
      <c r="L9270" s="16">
        <f>IF(Table1[[#This Row],[Ordem_insumos]]&lt;&gt;0,VLOOKUP(Table1[[#This Row],[Codigo_servico]],Preencher_Orcamento!$B:$D,3,FALSE)*Table1[[#This Row],[Qtde_insumo]],"")</f>
        <v>0</v>
      </c>
      <c r="M9270" s="16">
        <f>IF(Table1[[#This Row],[Ordem_insumos]]&lt;&gt;0,VLOOKUP(Table1[[#This Row],[Codigo_servico]],Preencher_Orcamento!$B:$D,3,FALSE)*Table1[[#This Row],[Subtotal_insumo]],"")</f>
        <v>0</v>
      </c>
    </row>
    <row r="9271" spans="1:13" x14ac:dyDescent="0.25">
      <c r="A9271" s="6">
        <v>110345</v>
      </c>
      <c r="B9271" s="126">
        <v>3</v>
      </c>
      <c r="C9271" s="133"/>
      <c r="D9271" s="134">
        <v>2099</v>
      </c>
      <c r="E9271" s="7" t="s">
        <v>2205</v>
      </c>
      <c r="F9271" s="8" t="s">
        <v>2140</v>
      </c>
      <c r="G9271" s="16">
        <f>IFERROR(VLOOKUP(Table1[[#This Row],[Codigo_insumo]],BD_Insumos!$B:$E,4),"")</f>
        <v>12.627877718847255</v>
      </c>
      <c r="H9271" s="140">
        <v>1.2</v>
      </c>
      <c r="I9271" s="9"/>
      <c r="J9271" s="22">
        <f t="shared" si="144"/>
        <v>15.153453262616706</v>
      </c>
      <c r="K9271" s="22" t="str">
        <f>IF(I9271&lt;&gt;"",SUMIF(Table1[Codigo_servico],A9271,Table1[Subtotal_insumo]),"")</f>
        <v/>
      </c>
      <c r="L9271" s="16">
        <f>IF(Table1[[#This Row],[Ordem_insumos]]&lt;&gt;0,VLOOKUP(Table1[[#This Row],[Codigo_servico]],Preencher_Orcamento!$B:$D,3,FALSE)*Table1[[#This Row],[Qtde_insumo]],"")</f>
        <v>0</v>
      </c>
      <c r="M9271" s="16">
        <f>IF(Table1[[#This Row],[Ordem_insumos]]&lt;&gt;0,VLOOKUP(Table1[[#This Row],[Codigo_servico]],Preencher_Orcamento!$B:$D,3,FALSE)*Table1[[#This Row],[Subtotal_insumo]],"")</f>
        <v>0</v>
      </c>
    </row>
    <row r="9272" spans="1:13" x14ac:dyDescent="0.25">
      <c r="A9272" s="6">
        <v>110345</v>
      </c>
      <c r="B9272" s="126">
        <v>4</v>
      </c>
      <c r="C9272" s="133"/>
      <c r="D9272" s="134">
        <v>2050</v>
      </c>
      <c r="E9272" s="7" t="s">
        <v>2196</v>
      </c>
      <c r="F9272" s="8" t="s">
        <v>2140</v>
      </c>
      <c r="G9272" s="18">
        <f>IFERROR(VLOOKUP(Table1[[#This Row],[Codigo_insumo]],BD_Insumos!$B:$E,4),"")</f>
        <v>16.714194083227913</v>
      </c>
      <c r="H9272" s="140">
        <v>2</v>
      </c>
      <c r="I9272" s="9"/>
      <c r="J9272" s="23">
        <f t="shared" si="144"/>
        <v>33.428388166455825</v>
      </c>
      <c r="K9272" s="22" t="str">
        <f>IF(I9272&lt;&gt;"",SUMIF(Table1[Codigo_servico],A9272,Table1[Subtotal_insumo]),"")</f>
        <v/>
      </c>
      <c r="L9272" s="18">
        <f>IF(Table1[[#This Row],[Ordem_insumos]]&lt;&gt;0,VLOOKUP(Table1[[#This Row],[Codigo_servico]],Preencher_Orcamento!$B:$D,3,FALSE)*Table1[[#This Row],[Qtde_insumo]],"")</f>
        <v>0</v>
      </c>
      <c r="M9272" s="18">
        <f>IF(Table1[[#This Row],[Ordem_insumos]]&lt;&gt;0,VLOOKUP(Table1[[#This Row],[Codigo_servico]],Preencher_Orcamento!$B:$D,3,FALSE)*Table1[[#This Row],[Subtotal_insumo]],"")</f>
        <v>0</v>
      </c>
    </row>
    <row r="9273" spans="1:13" ht="26.25" x14ac:dyDescent="0.25">
      <c r="A9273" s="6">
        <v>110345</v>
      </c>
      <c r="B9273" s="126">
        <v>5</v>
      </c>
      <c r="C9273" s="133"/>
      <c r="D9273" s="134">
        <v>31540</v>
      </c>
      <c r="E9273" s="7" t="s">
        <v>672</v>
      </c>
      <c r="F9273" s="8" t="s">
        <v>170</v>
      </c>
      <c r="G9273" s="18">
        <f>IFERROR(VLOOKUP(Table1[[#This Row],[Codigo_insumo]],BD_Insumos!$B:$E,4),"")</f>
        <v>48.136299999999999</v>
      </c>
      <c r="H9273" s="140">
        <v>1.1000000000000001</v>
      </c>
      <c r="I9273" s="9"/>
      <c r="J9273" s="23">
        <f t="shared" si="144"/>
        <v>52.949930000000002</v>
      </c>
      <c r="K9273" s="22" t="str">
        <f>IF(I9273&lt;&gt;"",SUMIF(Table1[Codigo_servico],A9273,Table1[Subtotal_insumo]),"")</f>
        <v/>
      </c>
      <c r="L9273" s="18">
        <f>IF(Table1[[#This Row],[Ordem_insumos]]&lt;&gt;0,VLOOKUP(Table1[[#This Row],[Codigo_servico]],Preencher_Orcamento!$B:$D,3,FALSE)*Table1[[#This Row],[Qtde_insumo]],"")</f>
        <v>0</v>
      </c>
      <c r="M9273" s="18">
        <f>IF(Table1[[#This Row],[Ordem_insumos]]&lt;&gt;0,VLOOKUP(Table1[[#This Row],[Codigo_servico]],Preencher_Orcamento!$B:$D,3,FALSE)*Table1[[#This Row],[Subtotal_insumo]],"")</f>
        <v>0</v>
      </c>
    </row>
    <row r="9274" spans="1:13" x14ac:dyDescent="0.25">
      <c r="A9274" s="6">
        <v>110345</v>
      </c>
      <c r="B9274" s="126">
        <v>6</v>
      </c>
      <c r="C9274" s="133"/>
      <c r="D9274" s="134">
        <v>2020</v>
      </c>
      <c r="E9274" s="7" t="s">
        <v>2188</v>
      </c>
      <c r="F9274" s="8" t="s">
        <v>2140</v>
      </c>
      <c r="G9274" s="18">
        <f>IFERROR(VLOOKUP(Table1[[#This Row],[Codigo_insumo]],BD_Insumos!$B:$E,4),"")</f>
        <v>15.860837164231068</v>
      </c>
      <c r="H9274" s="140">
        <v>0.6</v>
      </c>
      <c r="I9274" s="9"/>
      <c r="J9274" s="23">
        <f t="shared" si="144"/>
        <v>9.51650229853864</v>
      </c>
      <c r="K9274" s="22" t="str">
        <f>IF(I9274&lt;&gt;"",SUMIF(Table1[Codigo_servico],A9274,Table1[Subtotal_insumo]),"")</f>
        <v/>
      </c>
      <c r="L9274" s="18">
        <f>IF(Table1[[#This Row],[Ordem_insumos]]&lt;&gt;0,VLOOKUP(Table1[[#This Row],[Codigo_servico]],Preencher_Orcamento!$B:$D,3,FALSE)*Table1[[#This Row],[Qtde_insumo]],"")</f>
        <v>0</v>
      </c>
      <c r="M9274" s="18">
        <f>IF(Table1[[#This Row],[Ordem_insumos]]&lt;&gt;0,VLOOKUP(Table1[[#This Row],[Codigo_servico]],Preencher_Orcamento!$B:$D,3,FALSE)*Table1[[#This Row],[Subtotal_insumo]],"")</f>
        <v>0</v>
      </c>
    </row>
    <row r="9275" spans="1:13" x14ac:dyDescent="0.25">
      <c r="A9275" s="3">
        <v>110346</v>
      </c>
      <c r="B9275" s="125">
        <v>0</v>
      </c>
      <c r="C9275" s="131" t="s">
        <v>4154</v>
      </c>
      <c r="D9275" s="132"/>
      <c r="E9275" s="4"/>
      <c r="F9275" s="4"/>
      <c r="G9275" s="17" t="str">
        <f>IFERROR(VLOOKUP(Table1[[#This Row],[Codigo_insumo]],BD_Insumos!$B:$E,4),"")</f>
        <v/>
      </c>
      <c r="H9275" s="139"/>
      <c r="I9275" s="5" t="s">
        <v>170</v>
      </c>
      <c r="J9275" s="20" t="str">
        <f t="shared" si="144"/>
        <v/>
      </c>
      <c r="K9275" s="21">
        <f>IF(I9275&lt;&gt;"",SUMIF(Table1[Codigo_servico],A9275,Table1[Subtotal_insumo]),"")</f>
        <v>63.466100413731503</v>
      </c>
      <c r="L9275" s="17" t="str">
        <f>IF(Table1[[#This Row],[Ordem_insumos]]&lt;&gt;0,VLOOKUP(Table1[[#This Row],[Codigo_servico]],Preencher_Orcamento!$B:$D,3,FALSE)*Table1[[#This Row],[Qtde_insumo]],"")</f>
        <v/>
      </c>
      <c r="M9275" s="17" t="str">
        <f>IF(Table1[[#This Row],[Ordem_insumos]]&lt;&gt;0,VLOOKUP(Table1[[#This Row],[Codigo_servico]],Preencher_Orcamento!$B:$D,3,FALSE)*Table1[[#This Row],[Subtotal_insumo]],"")</f>
        <v/>
      </c>
    </row>
    <row r="9276" spans="1:13" ht="26.25" x14ac:dyDescent="0.25">
      <c r="A9276" s="6">
        <v>110346</v>
      </c>
      <c r="B9276" s="126">
        <v>1</v>
      </c>
      <c r="C9276" s="133"/>
      <c r="D9276" s="134">
        <v>10561</v>
      </c>
      <c r="E9276" s="7" t="s">
        <v>103</v>
      </c>
      <c r="F9276" s="8" t="s">
        <v>197</v>
      </c>
      <c r="G9276" s="16">
        <f>IFERROR(VLOOKUP(Table1[[#This Row],[Codigo_insumo]],BD_Insumos!$B:$E,4),"")</f>
        <v>0.38740000000000002</v>
      </c>
      <c r="H9276" s="140">
        <v>4.4000000000000004</v>
      </c>
      <c r="I9276" s="9"/>
      <c r="J9276" s="22">
        <f t="shared" si="144"/>
        <v>1.7045600000000003</v>
      </c>
      <c r="K9276" s="22" t="str">
        <f>IF(I9276&lt;&gt;"",SUMIF(Table1[Codigo_servico],A9276,Table1[Subtotal_insumo]),"")</f>
        <v/>
      </c>
      <c r="L9276" s="16">
        <f>IF(Table1[[#This Row],[Ordem_insumos]]&lt;&gt;0,VLOOKUP(Table1[[#This Row],[Codigo_servico]],Preencher_Orcamento!$B:$D,3,FALSE)*Table1[[#This Row],[Qtde_insumo]],"")</f>
        <v>0</v>
      </c>
      <c r="M9276" s="16">
        <f>IF(Table1[[#This Row],[Ordem_insumos]]&lt;&gt;0,VLOOKUP(Table1[[#This Row],[Codigo_servico]],Preencher_Orcamento!$B:$D,3,FALSE)*Table1[[#This Row],[Subtotal_insumo]],"")</f>
        <v>0</v>
      </c>
    </row>
    <row r="9277" spans="1:13" ht="26.25" x14ac:dyDescent="0.25">
      <c r="A9277" s="6">
        <v>110346</v>
      </c>
      <c r="B9277" s="126">
        <v>2</v>
      </c>
      <c r="C9277" s="133"/>
      <c r="D9277" s="134">
        <v>31540</v>
      </c>
      <c r="E9277" s="7" t="s">
        <v>672</v>
      </c>
      <c r="F9277" s="8" t="s">
        <v>170</v>
      </c>
      <c r="G9277" s="16">
        <f>IFERROR(VLOOKUP(Table1[[#This Row],[Codigo_insumo]],BD_Insumos!$B:$E,4),"")</f>
        <v>48.136299999999999</v>
      </c>
      <c r="H9277" s="140">
        <v>1.1000000000000001</v>
      </c>
      <c r="I9277" s="9"/>
      <c r="J9277" s="22">
        <f t="shared" si="144"/>
        <v>52.949930000000002</v>
      </c>
      <c r="K9277" s="22" t="str">
        <f>IF(I9277&lt;&gt;"",SUMIF(Table1[Codigo_servico],A9277,Table1[Subtotal_insumo]),"")</f>
        <v/>
      </c>
      <c r="L9277" s="16">
        <f>IF(Table1[[#This Row],[Ordem_insumos]]&lt;&gt;0,VLOOKUP(Table1[[#This Row],[Codigo_servico]],Preencher_Orcamento!$B:$D,3,FALSE)*Table1[[#This Row],[Qtde_insumo]],"")</f>
        <v>0</v>
      </c>
      <c r="M9277" s="16">
        <f>IF(Table1[[#This Row],[Ordem_insumos]]&lt;&gt;0,VLOOKUP(Table1[[#This Row],[Codigo_servico]],Preencher_Orcamento!$B:$D,3,FALSE)*Table1[[#This Row],[Subtotal_insumo]],"")</f>
        <v>0</v>
      </c>
    </row>
    <row r="9278" spans="1:13" x14ac:dyDescent="0.25">
      <c r="A9278" s="6">
        <v>110346</v>
      </c>
      <c r="B9278" s="126">
        <v>3</v>
      </c>
      <c r="C9278" s="133"/>
      <c r="D9278" s="134">
        <v>10515</v>
      </c>
      <c r="E9278" s="7" t="s">
        <v>69</v>
      </c>
      <c r="F9278" s="8" t="s">
        <v>197</v>
      </c>
      <c r="G9278" s="18">
        <f>IFERROR(VLOOKUP(Table1[[#This Row],[Codigo_insumo]],BD_Insumos!$B:$E,4),"")</f>
        <v>1.0757000000000001</v>
      </c>
      <c r="H9278" s="140">
        <v>0.25</v>
      </c>
      <c r="I9278" s="9"/>
      <c r="J9278" s="23">
        <f t="shared" si="144"/>
        <v>0.26892500000000003</v>
      </c>
      <c r="K9278" s="22" t="str">
        <f>IF(I9278&lt;&gt;"",SUMIF(Table1[Codigo_servico],A9278,Table1[Subtotal_insumo]),"")</f>
        <v/>
      </c>
      <c r="L9278" s="18">
        <f>IF(Table1[[#This Row],[Ordem_insumos]]&lt;&gt;0,VLOOKUP(Table1[[#This Row],[Codigo_servico]],Preencher_Orcamento!$B:$D,3,FALSE)*Table1[[#This Row],[Qtde_insumo]],"")</f>
        <v>0</v>
      </c>
      <c r="M9278" s="18">
        <f>IF(Table1[[#This Row],[Ordem_insumos]]&lt;&gt;0,VLOOKUP(Table1[[#This Row],[Codigo_servico]],Preencher_Orcamento!$B:$D,3,FALSE)*Table1[[#This Row],[Subtotal_insumo]],"")</f>
        <v>0</v>
      </c>
    </row>
    <row r="9279" spans="1:13" x14ac:dyDescent="0.25">
      <c r="A9279" s="6">
        <v>110346</v>
      </c>
      <c r="B9279" s="126">
        <v>4</v>
      </c>
      <c r="C9279" s="133"/>
      <c r="D9279" s="134">
        <v>2099</v>
      </c>
      <c r="E9279" s="7" t="s">
        <v>2205</v>
      </c>
      <c r="F9279" s="8" t="s">
        <v>2140</v>
      </c>
      <c r="G9279" s="18">
        <f>IFERROR(VLOOKUP(Table1[[#This Row],[Codigo_insumo]],BD_Insumos!$B:$E,4),"")</f>
        <v>12.627877718847255</v>
      </c>
      <c r="H9279" s="140">
        <v>0.2</v>
      </c>
      <c r="I9279" s="9"/>
      <c r="J9279" s="23">
        <f t="shared" si="144"/>
        <v>2.5255755437694511</v>
      </c>
      <c r="K9279" s="22" t="str">
        <f>IF(I9279&lt;&gt;"",SUMIF(Table1[Codigo_servico],A9279,Table1[Subtotal_insumo]),"")</f>
        <v/>
      </c>
      <c r="L9279" s="18">
        <f>IF(Table1[[#This Row],[Ordem_insumos]]&lt;&gt;0,VLOOKUP(Table1[[#This Row],[Codigo_servico]],Preencher_Orcamento!$B:$D,3,FALSE)*Table1[[#This Row],[Qtde_insumo]],"")</f>
        <v>0</v>
      </c>
      <c r="M9279" s="18">
        <f>IF(Table1[[#This Row],[Ordem_insumos]]&lt;&gt;0,VLOOKUP(Table1[[#This Row],[Codigo_servico]],Preencher_Orcamento!$B:$D,3,FALSE)*Table1[[#This Row],[Subtotal_insumo]],"")</f>
        <v>0</v>
      </c>
    </row>
    <row r="9280" spans="1:13" x14ac:dyDescent="0.25">
      <c r="A9280" s="6">
        <v>110346</v>
      </c>
      <c r="B9280" s="126">
        <v>5</v>
      </c>
      <c r="C9280" s="133"/>
      <c r="D9280" s="134">
        <v>2050</v>
      </c>
      <c r="E9280" s="7" t="s">
        <v>2196</v>
      </c>
      <c r="F9280" s="8" t="s">
        <v>2140</v>
      </c>
      <c r="G9280" s="18">
        <f>IFERROR(VLOOKUP(Table1[[#This Row],[Codigo_insumo]],BD_Insumos!$B:$E,4),"")</f>
        <v>16.714194083227913</v>
      </c>
      <c r="H9280" s="140">
        <v>0.36</v>
      </c>
      <c r="I9280" s="9"/>
      <c r="J9280" s="23">
        <f t="shared" si="144"/>
        <v>6.0171098699620487</v>
      </c>
      <c r="K9280" s="22" t="str">
        <f>IF(I9280&lt;&gt;"",SUMIF(Table1[Codigo_servico],A9280,Table1[Subtotal_insumo]),"")</f>
        <v/>
      </c>
      <c r="L9280" s="18">
        <f>IF(Table1[[#This Row],[Ordem_insumos]]&lt;&gt;0,VLOOKUP(Table1[[#This Row],[Codigo_servico]],Preencher_Orcamento!$B:$D,3,FALSE)*Table1[[#This Row],[Qtde_insumo]],"")</f>
        <v>0</v>
      </c>
      <c r="M9280" s="18">
        <f>IF(Table1[[#This Row],[Ordem_insumos]]&lt;&gt;0,VLOOKUP(Table1[[#This Row],[Codigo_servico]],Preencher_Orcamento!$B:$D,3,FALSE)*Table1[[#This Row],[Subtotal_insumo]],"")</f>
        <v>0</v>
      </c>
    </row>
    <row r="9281" spans="1:13" x14ac:dyDescent="0.25">
      <c r="A9281" s="3">
        <v>110347</v>
      </c>
      <c r="B9281" s="125">
        <v>0</v>
      </c>
      <c r="C9281" s="131" t="s">
        <v>4155</v>
      </c>
      <c r="D9281" s="132"/>
      <c r="E9281" s="4"/>
      <c r="F9281" s="4"/>
      <c r="G9281" s="17" t="str">
        <f>IFERROR(VLOOKUP(Table1[[#This Row],[Codigo_insumo]],BD_Insumos!$B:$E,4),"")</f>
        <v/>
      </c>
      <c r="H9281" s="139"/>
      <c r="I9281" s="5" t="s">
        <v>170</v>
      </c>
      <c r="J9281" s="20" t="str">
        <f t="shared" si="144"/>
        <v/>
      </c>
      <c r="K9281" s="21">
        <f>IF(I9281&lt;&gt;"",SUMIF(Table1[Codigo_servico],A9281,Table1[Subtotal_insumo]),"")</f>
        <v>111.40462872761117</v>
      </c>
      <c r="L9281" s="17" t="str">
        <f>IF(Table1[[#This Row],[Ordem_insumos]]&lt;&gt;0,VLOOKUP(Table1[[#This Row],[Codigo_servico]],Preencher_Orcamento!$B:$D,3,FALSE)*Table1[[#This Row],[Qtde_insumo]],"")</f>
        <v/>
      </c>
      <c r="M9281" s="17" t="str">
        <f>IF(Table1[[#This Row],[Ordem_insumos]]&lt;&gt;0,VLOOKUP(Table1[[#This Row],[Codigo_servico]],Preencher_Orcamento!$B:$D,3,FALSE)*Table1[[#This Row],[Subtotal_insumo]],"")</f>
        <v/>
      </c>
    </row>
    <row r="9282" spans="1:13" x14ac:dyDescent="0.25">
      <c r="A9282" s="6">
        <v>110347</v>
      </c>
      <c r="B9282" s="126">
        <v>1</v>
      </c>
      <c r="C9282" s="133"/>
      <c r="D9282" s="134">
        <v>10515</v>
      </c>
      <c r="E9282" s="7" t="s">
        <v>69</v>
      </c>
      <c r="F9282" s="8" t="s">
        <v>197</v>
      </c>
      <c r="G9282" s="16">
        <f>IFERROR(VLOOKUP(Table1[[#This Row],[Codigo_insumo]],BD_Insumos!$B:$E,4),"")</f>
        <v>1.0757000000000001</v>
      </c>
      <c r="H9282" s="140">
        <v>0.25</v>
      </c>
      <c r="I9282" s="9"/>
      <c r="J9282" s="22">
        <f t="shared" ref="J9282:J9345" si="145">IF(I9282="",G9282*H9282,"")</f>
        <v>0.26892500000000003</v>
      </c>
      <c r="K9282" s="22" t="str">
        <f>IF(I9282&lt;&gt;"",SUMIF(Table1[Codigo_servico],A9282,Table1[Subtotal_insumo]),"")</f>
        <v/>
      </c>
      <c r="L9282" s="16">
        <f>IF(Table1[[#This Row],[Ordem_insumos]]&lt;&gt;0,VLOOKUP(Table1[[#This Row],[Codigo_servico]],Preencher_Orcamento!$B:$D,3,FALSE)*Table1[[#This Row],[Qtde_insumo]],"")</f>
        <v>0</v>
      </c>
      <c r="M9282" s="16">
        <f>IF(Table1[[#This Row],[Ordem_insumos]]&lt;&gt;0,VLOOKUP(Table1[[#This Row],[Codigo_servico]],Preencher_Orcamento!$B:$D,3,FALSE)*Table1[[#This Row],[Subtotal_insumo]],"")</f>
        <v>0</v>
      </c>
    </row>
    <row r="9283" spans="1:13" x14ac:dyDescent="0.25">
      <c r="A9283" s="6">
        <v>110347</v>
      </c>
      <c r="B9283" s="126">
        <v>2</v>
      </c>
      <c r="C9283" s="133"/>
      <c r="D9283" s="134">
        <v>31550</v>
      </c>
      <c r="E9283" s="7" t="s">
        <v>673</v>
      </c>
      <c r="F9283" s="8" t="s">
        <v>170</v>
      </c>
      <c r="G9283" s="16">
        <f>IFERROR(VLOOKUP(Table1[[#This Row],[Codigo_insumo]],BD_Insumos!$B:$E,4),"")</f>
        <v>41.675899999999999</v>
      </c>
      <c r="H9283" s="140">
        <v>1.1000000000000001</v>
      </c>
      <c r="I9283" s="9"/>
      <c r="J9283" s="22">
        <f t="shared" si="145"/>
        <v>45.843490000000003</v>
      </c>
      <c r="K9283" s="22" t="str">
        <f>IF(I9283&lt;&gt;"",SUMIF(Table1[Codigo_servico],A9283,Table1[Subtotal_insumo]),"")</f>
        <v/>
      </c>
      <c r="L9283" s="16">
        <f>IF(Table1[[#This Row],[Ordem_insumos]]&lt;&gt;0,VLOOKUP(Table1[[#This Row],[Codigo_servico]],Preencher_Orcamento!$B:$D,3,FALSE)*Table1[[#This Row],[Qtde_insumo]],"")</f>
        <v>0</v>
      </c>
      <c r="M9283" s="16">
        <f>IF(Table1[[#This Row],[Ordem_insumos]]&lt;&gt;0,VLOOKUP(Table1[[#This Row],[Codigo_servico]],Preencher_Orcamento!$B:$D,3,FALSE)*Table1[[#This Row],[Subtotal_insumo]],"")</f>
        <v>0</v>
      </c>
    </row>
    <row r="9284" spans="1:13" x14ac:dyDescent="0.25">
      <c r="A9284" s="6">
        <v>110347</v>
      </c>
      <c r="B9284" s="126">
        <v>3</v>
      </c>
      <c r="C9284" s="133"/>
      <c r="D9284" s="134">
        <v>2020</v>
      </c>
      <c r="E9284" s="7" t="s">
        <v>2188</v>
      </c>
      <c r="F9284" s="8" t="s">
        <v>2140</v>
      </c>
      <c r="G9284" s="16">
        <f>IFERROR(VLOOKUP(Table1[[#This Row],[Codigo_insumo]],BD_Insumos!$B:$E,4),"")</f>
        <v>15.860837164231068</v>
      </c>
      <c r="H9284" s="140">
        <v>0.6</v>
      </c>
      <c r="I9284" s="9"/>
      <c r="J9284" s="22">
        <f t="shared" si="145"/>
        <v>9.51650229853864</v>
      </c>
      <c r="K9284" s="22" t="str">
        <f>IF(I9284&lt;&gt;"",SUMIF(Table1[Codigo_servico],A9284,Table1[Subtotal_insumo]),"")</f>
        <v/>
      </c>
      <c r="L9284" s="16">
        <f>IF(Table1[[#This Row],[Ordem_insumos]]&lt;&gt;0,VLOOKUP(Table1[[#This Row],[Codigo_servico]],Preencher_Orcamento!$B:$D,3,FALSE)*Table1[[#This Row],[Qtde_insumo]],"")</f>
        <v>0</v>
      </c>
      <c r="M9284" s="16">
        <f>IF(Table1[[#This Row],[Ordem_insumos]]&lt;&gt;0,VLOOKUP(Table1[[#This Row],[Codigo_servico]],Preencher_Orcamento!$B:$D,3,FALSE)*Table1[[#This Row],[Subtotal_insumo]],"")</f>
        <v>0</v>
      </c>
    </row>
    <row r="9285" spans="1:13" ht="26.25" x14ac:dyDescent="0.25">
      <c r="A9285" s="6">
        <v>110347</v>
      </c>
      <c r="B9285" s="126">
        <v>4</v>
      </c>
      <c r="C9285" s="133"/>
      <c r="D9285" s="134">
        <v>10648</v>
      </c>
      <c r="E9285" s="7" t="s">
        <v>158</v>
      </c>
      <c r="F9285" s="8" t="s">
        <v>58</v>
      </c>
      <c r="G9285" s="18">
        <f>IFERROR(VLOOKUP(Table1[[#This Row],[Codigo_insumo]],BD_Insumos!$B:$E,4),"")</f>
        <v>359.69349999999997</v>
      </c>
      <c r="H9285" s="140">
        <v>0.02</v>
      </c>
      <c r="I9285" s="9"/>
      <c r="J9285" s="23">
        <f t="shared" si="145"/>
        <v>7.1938699999999995</v>
      </c>
      <c r="K9285" s="22" t="str">
        <f>IF(I9285&lt;&gt;"",SUMIF(Table1[Codigo_servico],A9285,Table1[Subtotal_insumo]),"")</f>
        <v/>
      </c>
      <c r="L9285" s="18">
        <f>IF(Table1[[#This Row],[Ordem_insumos]]&lt;&gt;0,VLOOKUP(Table1[[#This Row],[Codigo_servico]],Preencher_Orcamento!$B:$D,3,FALSE)*Table1[[#This Row],[Qtde_insumo]],"")</f>
        <v>0</v>
      </c>
      <c r="M9285" s="18">
        <f>IF(Table1[[#This Row],[Ordem_insumos]]&lt;&gt;0,VLOOKUP(Table1[[#This Row],[Codigo_servico]],Preencher_Orcamento!$B:$D,3,FALSE)*Table1[[#This Row],[Subtotal_insumo]],"")</f>
        <v>0</v>
      </c>
    </row>
    <row r="9286" spans="1:13" x14ac:dyDescent="0.25">
      <c r="A9286" s="6">
        <v>110347</v>
      </c>
      <c r="B9286" s="126">
        <v>5</v>
      </c>
      <c r="C9286" s="133"/>
      <c r="D9286" s="134">
        <v>2099</v>
      </c>
      <c r="E9286" s="7" t="s">
        <v>2205</v>
      </c>
      <c r="F9286" s="8" t="s">
        <v>2140</v>
      </c>
      <c r="G9286" s="18">
        <f>IFERROR(VLOOKUP(Table1[[#This Row],[Codigo_insumo]],BD_Insumos!$B:$E,4),"")</f>
        <v>12.627877718847255</v>
      </c>
      <c r="H9286" s="140">
        <v>1.2</v>
      </c>
      <c r="I9286" s="9"/>
      <c r="J9286" s="23">
        <f t="shared" si="145"/>
        <v>15.153453262616706</v>
      </c>
      <c r="K9286" s="22" t="str">
        <f>IF(I9286&lt;&gt;"",SUMIF(Table1[Codigo_servico],A9286,Table1[Subtotal_insumo]),"")</f>
        <v/>
      </c>
      <c r="L9286" s="18">
        <f>IF(Table1[[#This Row],[Ordem_insumos]]&lt;&gt;0,VLOOKUP(Table1[[#This Row],[Codigo_servico]],Preencher_Orcamento!$B:$D,3,FALSE)*Table1[[#This Row],[Qtde_insumo]],"")</f>
        <v>0</v>
      </c>
      <c r="M9286" s="18">
        <f>IF(Table1[[#This Row],[Ordem_insumos]]&lt;&gt;0,VLOOKUP(Table1[[#This Row],[Codigo_servico]],Preencher_Orcamento!$B:$D,3,FALSE)*Table1[[#This Row],[Subtotal_insumo]],"")</f>
        <v>0</v>
      </c>
    </row>
    <row r="9287" spans="1:13" x14ac:dyDescent="0.25">
      <c r="A9287" s="6">
        <v>110347</v>
      </c>
      <c r="B9287" s="126">
        <v>6</v>
      </c>
      <c r="C9287" s="133"/>
      <c r="D9287" s="134">
        <v>2050</v>
      </c>
      <c r="E9287" s="7" t="s">
        <v>2196</v>
      </c>
      <c r="F9287" s="8" t="s">
        <v>2140</v>
      </c>
      <c r="G9287" s="18">
        <f>IFERROR(VLOOKUP(Table1[[#This Row],[Codigo_insumo]],BD_Insumos!$B:$E,4),"")</f>
        <v>16.714194083227913</v>
      </c>
      <c r="H9287" s="140">
        <v>2</v>
      </c>
      <c r="I9287" s="9"/>
      <c r="J9287" s="23">
        <f t="shared" si="145"/>
        <v>33.428388166455825</v>
      </c>
      <c r="K9287" s="22" t="str">
        <f>IF(I9287&lt;&gt;"",SUMIF(Table1[Codigo_servico],A9287,Table1[Subtotal_insumo]),"")</f>
        <v/>
      </c>
      <c r="L9287" s="18">
        <f>IF(Table1[[#This Row],[Ordem_insumos]]&lt;&gt;0,VLOOKUP(Table1[[#This Row],[Codigo_servico]],Preencher_Orcamento!$B:$D,3,FALSE)*Table1[[#This Row],[Qtde_insumo]],"")</f>
        <v>0</v>
      </c>
      <c r="M9287" s="18">
        <f>IF(Table1[[#This Row],[Ordem_insumos]]&lt;&gt;0,VLOOKUP(Table1[[#This Row],[Codigo_servico]],Preencher_Orcamento!$B:$D,3,FALSE)*Table1[[#This Row],[Subtotal_insumo]],"")</f>
        <v>0</v>
      </c>
    </row>
    <row r="9288" spans="1:13" x14ac:dyDescent="0.25">
      <c r="A9288" s="3">
        <v>110348</v>
      </c>
      <c r="B9288" s="125">
        <v>0</v>
      </c>
      <c r="C9288" s="131" t="s">
        <v>4156</v>
      </c>
      <c r="D9288" s="132"/>
      <c r="E9288" s="4"/>
      <c r="F9288" s="4"/>
      <c r="G9288" s="17" t="str">
        <f>IFERROR(VLOOKUP(Table1[[#This Row],[Codigo_insumo]],BD_Insumos!$B:$E,4),"")</f>
        <v/>
      </c>
      <c r="H9288" s="139"/>
      <c r="I9288" s="5" t="s">
        <v>170</v>
      </c>
      <c r="J9288" s="20" t="str">
        <f t="shared" si="145"/>
        <v/>
      </c>
      <c r="K9288" s="21">
        <f>IF(I9288&lt;&gt;"",SUMIF(Table1[Codigo_servico],A9288,Table1[Subtotal_insumo]),"")</f>
        <v>56.359660413731504</v>
      </c>
      <c r="L9288" s="17" t="str">
        <f>IF(Table1[[#This Row],[Ordem_insumos]]&lt;&gt;0,VLOOKUP(Table1[[#This Row],[Codigo_servico]],Preencher_Orcamento!$B:$D,3,FALSE)*Table1[[#This Row],[Qtde_insumo]],"")</f>
        <v/>
      </c>
      <c r="M9288" s="17" t="str">
        <f>IF(Table1[[#This Row],[Ordem_insumos]]&lt;&gt;0,VLOOKUP(Table1[[#This Row],[Codigo_servico]],Preencher_Orcamento!$B:$D,3,FALSE)*Table1[[#This Row],[Subtotal_insumo]],"")</f>
        <v/>
      </c>
    </row>
    <row r="9289" spans="1:13" ht="26.25" x14ac:dyDescent="0.25">
      <c r="A9289" s="6">
        <v>110348</v>
      </c>
      <c r="B9289" s="126">
        <v>1</v>
      </c>
      <c r="C9289" s="133"/>
      <c r="D9289" s="134">
        <v>10561</v>
      </c>
      <c r="E9289" s="7" t="s">
        <v>103</v>
      </c>
      <c r="F9289" s="8" t="s">
        <v>197</v>
      </c>
      <c r="G9289" s="16">
        <f>IFERROR(VLOOKUP(Table1[[#This Row],[Codigo_insumo]],BD_Insumos!$B:$E,4),"")</f>
        <v>0.38740000000000002</v>
      </c>
      <c r="H9289" s="140">
        <v>4.4000000000000004</v>
      </c>
      <c r="I9289" s="9"/>
      <c r="J9289" s="22">
        <f t="shared" si="145"/>
        <v>1.7045600000000003</v>
      </c>
      <c r="K9289" s="22" t="str">
        <f>IF(I9289&lt;&gt;"",SUMIF(Table1[Codigo_servico],A9289,Table1[Subtotal_insumo]),"")</f>
        <v/>
      </c>
      <c r="L9289" s="16">
        <f>IF(Table1[[#This Row],[Ordem_insumos]]&lt;&gt;0,VLOOKUP(Table1[[#This Row],[Codigo_servico]],Preencher_Orcamento!$B:$D,3,FALSE)*Table1[[#This Row],[Qtde_insumo]],"")</f>
        <v>0</v>
      </c>
      <c r="M9289" s="16">
        <f>IF(Table1[[#This Row],[Ordem_insumos]]&lt;&gt;0,VLOOKUP(Table1[[#This Row],[Codigo_servico]],Preencher_Orcamento!$B:$D,3,FALSE)*Table1[[#This Row],[Subtotal_insumo]],"")</f>
        <v>0</v>
      </c>
    </row>
    <row r="9290" spans="1:13" x14ac:dyDescent="0.25">
      <c r="A9290" s="6">
        <v>110348</v>
      </c>
      <c r="B9290" s="126">
        <v>2</v>
      </c>
      <c r="C9290" s="133"/>
      <c r="D9290" s="134">
        <v>10515</v>
      </c>
      <c r="E9290" s="7" t="s">
        <v>69</v>
      </c>
      <c r="F9290" s="8" t="s">
        <v>197</v>
      </c>
      <c r="G9290" s="16">
        <f>IFERROR(VLOOKUP(Table1[[#This Row],[Codigo_insumo]],BD_Insumos!$B:$E,4),"")</f>
        <v>1.0757000000000001</v>
      </c>
      <c r="H9290" s="140">
        <v>0.25</v>
      </c>
      <c r="I9290" s="9"/>
      <c r="J9290" s="22">
        <f t="shared" si="145"/>
        <v>0.26892500000000003</v>
      </c>
      <c r="K9290" s="22" t="str">
        <f>IF(I9290&lt;&gt;"",SUMIF(Table1[Codigo_servico],A9290,Table1[Subtotal_insumo]),"")</f>
        <v/>
      </c>
      <c r="L9290" s="16">
        <f>IF(Table1[[#This Row],[Ordem_insumos]]&lt;&gt;0,VLOOKUP(Table1[[#This Row],[Codigo_servico]],Preencher_Orcamento!$B:$D,3,FALSE)*Table1[[#This Row],[Qtde_insumo]],"")</f>
        <v>0</v>
      </c>
      <c r="M9290" s="16">
        <f>IF(Table1[[#This Row],[Ordem_insumos]]&lt;&gt;0,VLOOKUP(Table1[[#This Row],[Codigo_servico]],Preencher_Orcamento!$B:$D,3,FALSE)*Table1[[#This Row],[Subtotal_insumo]],"")</f>
        <v>0</v>
      </c>
    </row>
    <row r="9291" spans="1:13" x14ac:dyDescent="0.25">
      <c r="A9291" s="6">
        <v>110348</v>
      </c>
      <c r="B9291" s="126">
        <v>3</v>
      </c>
      <c r="C9291" s="133"/>
      <c r="D9291" s="134">
        <v>2099</v>
      </c>
      <c r="E9291" s="7" t="s">
        <v>2205</v>
      </c>
      <c r="F9291" s="8" t="s">
        <v>2140</v>
      </c>
      <c r="G9291" s="18">
        <f>IFERROR(VLOOKUP(Table1[[#This Row],[Codigo_insumo]],BD_Insumos!$B:$E,4),"")</f>
        <v>12.627877718847255</v>
      </c>
      <c r="H9291" s="140">
        <v>0.2</v>
      </c>
      <c r="I9291" s="9"/>
      <c r="J9291" s="23">
        <f t="shared" si="145"/>
        <v>2.5255755437694511</v>
      </c>
      <c r="K9291" s="22" t="str">
        <f>IF(I9291&lt;&gt;"",SUMIF(Table1[Codigo_servico],A9291,Table1[Subtotal_insumo]),"")</f>
        <v/>
      </c>
      <c r="L9291" s="18">
        <f>IF(Table1[[#This Row],[Ordem_insumos]]&lt;&gt;0,VLOOKUP(Table1[[#This Row],[Codigo_servico]],Preencher_Orcamento!$B:$D,3,FALSE)*Table1[[#This Row],[Qtde_insumo]],"")</f>
        <v>0</v>
      </c>
      <c r="M9291" s="18">
        <f>IF(Table1[[#This Row],[Ordem_insumos]]&lt;&gt;0,VLOOKUP(Table1[[#This Row],[Codigo_servico]],Preencher_Orcamento!$B:$D,3,FALSE)*Table1[[#This Row],[Subtotal_insumo]],"")</f>
        <v>0</v>
      </c>
    </row>
    <row r="9292" spans="1:13" x14ac:dyDescent="0.25">
      <c r="A9292" s="6">
        <v>110348</v>
      </c>
      <c r="B9292" s="126">
        <v>4</v>
      </c>
      <c r="C9292" s="133"/>
      <c r="D9292" s="134">
        <v>2050</v>
      </c>
      <c r="E9292" s="7" t="s">
        <v>2196</v>
      </c>
      <c r="F9292" s="8" t="s">
        <v>2140</v>
      </c>
      <c r="G9292" s="18">
        <f>IFERROR(VLOOKUP(Table1[[#This Row],[Codigo_insumo]],BD_Insumos!$B:$E,4),"")</f>
        <v>16.714194083227913</v>
      </c>
      <c r="H9292" s="140">
        <v>0.36</v>
      </c>
      <c r="I9292" s="9"/>
      <c r="J9292" s="23">
        <f t="shared" si="145"/>
        <v>6.0171098699620487</v>
      </c>
      <c r="K9292" s="22" t="str">
        <f>IF(I9292&lt;&gt;"",SUMIF(Table1[Codigo_servico],A9292,Table1[Subtotal_insumo]),"")</f>
        <v/>
      </c>
      <c r="L9292" s="18">
        <f>IF(Table1[[#This Row],[Ordem_insumos]]&lt;&gt;0,VLOOKUP(Table1[[#This Row],[Codigo_servico]],Preencher_Orcamento!$B:$D,3,FALSE)*Table1[[#This Row],[Qtde_insumo]],"")</f>
        <v>0</v>
      </c>
      <c r="M9292" s="18">
        <f>IF(Table1[[#This Row],[Ordem_insumos]]&lt;&gt;0,VLOOKUP(Table1[[#This Row],[Codigo_servico]],Preencher_Orcamento!$B:$D,3,FALSE)*Table1[[#This Row],[Subtotal_insumo]],"")</f>
        <v>0</v>
      </c>
    </row>
    <row r="9293" spans="1:13" x14ac:dyDescent="0.25">
      <c r="A9293" s="6">
        <v>110348</v>
      </c>
      <c r="B9293" s="126">
        <v>5</v>
      </c>
      <c r="C9293" s="133"/>
      <c r="D9293" s="134">
        <v>31550</v>
      </c>
      <c r="E9293" s="7" t="s">
        <v>673</v>
      </c>
      <c r="F9293" s="8" t="s">
        <v>170</v>
      </c>
      <c r="G9293" s="18">
        <f>IFERROR(VLOOKUP(Table1[[#This Row],[Codigo_insumo]],BD_Insumos!$B:$E,4),"")</f>
        <v>41.675899999999999</v>
      </c>
      <c r="H9293" s="140">
        <v>1.1000000000000001</v>
      </c>
      <c r="I9293" s="9"/>
      <c r="J9293" s="23">
        <f t="shared" si="145"/>
        <v>45.843490000000003</v>
      </c>
      <c r="K9293" s="22" t="str">
        <f>IF(I9293&lt;&gt;"",SUMIF(Table1[Codigo_servico],A9293,Table1[Subtotal_insumo]),"")</f>
        <v/>
      </c>
      <c r="L9293" s="18">
        <f>IF(Table1[[#This Row],[Ordem_insumos]]&lt;&gt;0,VLOOKUP(Table1[[#This Row],[Codigo_servico]],Preencher_Orcamento!$B:$D,3,FALSE)*Table1[[#This Row],[Qtde_insumo]],"")</f>
        <v>0</v>
      </c>
      <c r="M9293" s="18">
        <f>IF(Table1[[#This Row],[Ordem_insumos]]&lt;&gt;0,VLOOKUP(Table1[[#This Row],[Codigo_servico]],Preencher_Orcamento!$B:$D,3,FALSE)*Table1[[#This Row],[Subtotal_insumo]],"")</f>
        <v>0</v>
      </c>
    </row>
    <row r="9294" spans="1:13" x14ac:dyDescent="0.25">
      <c r="A9294" s="3">
        <v>110404</v>
      </c>
      <c r="B9294" s="125">
        <v>0</v>
      </c>
      <c r="C9294" s="131" t="s">
        <v>4157</v>
      </c>
      <c r="D9294" s="132"/>
      <c r="E9294" s="4"/>
      <c r="F9294" s="4"/>
      <c r="G9294" s="17" t="str">
        <f>IFERROR(VLOOKUP(Table1[[#This Row],[Codigo_insumo]],BD_Insumos!$B:$E,4),"")</f>
        <v/>
      </c>
      <c r="H9294" s="139"/>
      <c r="I9294" s="5" t="s">
        <v>5</v>
      </c>
      <c r="J9294" s="20" t="str">
        <f t="shared" si="145"/>
        <v/>
      </c>
      <c r="K9294" s="21">
        <f>IF(I9294&lt;&gt;"",SUMIF(Table1[Codigo_servico],A9294,Table1[Subtotal_insumo]),"")</f>
        <v>19.924253386077542</v>
      </c>
      <c r="L9294" s="17" t="str">
        <f>IF(Table1[[#This Row],[Ordem_insumos]]&lt;&gt;0,VLOOKUP(Table1[[#This Row],[Codigo_servico]],Preencher_Orcamento!$B:$D,3,FALSE)*Table1[[#This Row],[Qtde_insumo]],"")</f>
        <v/>
      </c>
      <c r="M9294" s="17" t="str">
        <f>IF(Table1[[#This Row],[Ordem_insumos]]&lt;&gt;0,VLOOKUP(Table1[[#This Row],[Codigo_servico]],Preencher_Orcamento!$B:$D,3,FALSE)*Table1[[#This Row],[Subtotal_insumo]],"")</f>
        <v/>
      </c>
    </row>
    <row r="9295" spans="1:13" x14ac:dyDescent="0.25">
      <c r="A9295" s="6">
        <v>110404</v>
      </c>
      <c r="B9295" s="126">
        <v>1</v>
      </c>
      <c r="C9295" s="133"/>
      <c r="D9295" s="134">
        <v>2020</v>
      </c>
      <c r="E9295" s="7" t="s">
        <v>2188</v>
      </c>
      <c r="F9295" s="8" t="s">
        <v>2140</v>
      </c>
      <c r="G9295" s="16">
        <f>IFERROR(VLOOKUP(Table1[[#This Row],[Codigo_insumo]],BD_Insumos!$B:$E,4),"")</f>
        <v>15.860837164231068</v>
      </c>
      <c r="H9295" s="140">
        <v>0.6</v>
      </c>
      <c r="I9295" s="9"/>
      <c r="J9295" s="22">
        <f t="shared" si="145"/>
        <v>9.51650229853864</v>
      </c>
      <c r="K9295" s="22" t="str">
        <f>IF(I9295&lt;&gt;"",SUMIF(Table1[Codigo_servico],A9295,Table1[Subtotal_insumo]),"")</f>
        <v/>
      </c>
      <c r="L9295" s="16">
        <f>IF(Table1[[#This Row],[Ordem_insumos]]&lt;&gt;0,VLOOKUP(Table1[[#This Row],[Codigo_servico]],Preencher_Orcamento!$B:$D,3,FALSE)*Table1[[#This Row],[Qtde_insumo]],"")</f>
        <v>0</v>
      </c>
      <c r="M9295" s="16">
        <f>IF(Table1[[#This Row],[Ordem_insumos]]&lt;&gt;0,VLOOKUP(Table1[[#This Row],[Codigo_servico]],Preencher_Orcamento!$B:$D,3,FALSE)*Table1[[#This Row],[Subtotal_insumo]],"")</f>
        <v>0</v>
      </c>
    </row>
    <row r="9296" spans="1:13" x14ac:dyDescent="0.25">
      <c r="A9296" s="6">
        <v>110404</v>
      </c>
      <c r="B9296" s="126">
        <v>2</v>
      </c>
      <c r="C9296" s="133"/>
      <c r="D9296" s="134">
        <v>2099</v>
      </c>
      <c r="E9296" s="7" t="s">
        <v>2205</v>
      </c>
      <c r="F9296" s="8" t="s">
        <v>2140</v>
      </c>
      <c r="G9296" s="16">
        <f>IFERROR(VLOOKUP(Table1[[#This Row],[Codigo_insumo]],BD_Insumos!$B:$E,4),"")</f>
        <v>12.627877718847255</v>
      </c>
      <c r="H9296" s="140">
        <v>0.4</v>
      </c>
      <c r="I9296" s="9"/>
      <c r="J9296" s="22">
        <f t="shared" si="145"/>
        <v>5.0511510875389023</v>
      </c>
      <c r="K9296" s="22" t="str">
        <f>IF(I9296&lt;&gt;"",SUMIF(Table1[Codigo_servico],A9296,Table1[Subtotal_insumo]),"")</f>
        <v/>
      </c>
      <c r="L9296" s="16">
        <f>IF(Table1[[#This Row],[Ordem_insumos]]&lt;&gt;0,VLOOKUP(Table1[[#This Row],[Codigo_servico]],Preencher_Orcamento!$B:$D,3,FALSE)*Table1[[#This Row],[Qtde_insumo]],"")</f>
        <v>0</v>
      </c>
      <c r="M9296" s="16">
        <f>IF(Table1[[#This Row],[Ordem_insumos]]&lt;&gt;0,VLOOKUP(Table1[[#This Row],[Codigo_servico]],Preencher_Orcamento!$B:$D,3,FALSE)*Table1[[#This Row],[Subtotal_insumo]],"")</f>
        <v>0</v>
      </c>
    </row>
    <row r="9297" spans="1:13" ht="26.25" x14ac:dyDescent="0.25">
      <c r="A9297" s="6">
        <v>110404</v>
      </c>
      <c r="B9297" s="126">
        <v>3</v>
      </c>
      <c r="C9297" s="133"/>
      <c r="D9297" s="134">
        <v>33091</v>
      </c>
      <c r="E9297" s="7" t="s">
        <v>686</v>
      </c>
      <c r="F9297" s="8" t="s">
        <v>5</v>
      </c>
      <c r="G9297" s="18">
        <f>IFERROR(VLOOKUP(Table1[[#This Row],[Codigo_insumo]],BD_Insumos!$B:$E,4),"")</f>
        <v>5.3566000000000003</v>
      </c>
      <c r="H9297" s="140">
        <v>1</v>
      </c>
      <c r="I9297" s="9"/>
      <c r="J9297" s="23">
        <f t="shared" si="145"/>
        <v>5.3566000000000003</v>
      </c>
      <c r="K9297" s="22" t="str">
        <f>IF(I9297&lt;&gt;"",SUMIF(Table1[Codigo_servico],A9297,Table1[Subtotal_insumo]),"")</f>
        <v/>
      </c>
      <c r="L9297" s="18">
        <f>IF(Table1[[#This Row],[Ordem_insumos]]&lt;&gt;0,VLOOKUP(Table1[[#This Row],[Codigo_servico]],Preencher_Orcamento!$B:$D,3,FALSE)*Table1[[#This Row],[Qtde_insumo]],"")</f>
        <v>0</v>
      </c>
      <c r="M9297" s="18">
        <f>IF(Table1[[#This Row],[Ordem_insumos]]&lt;&gt;0,VLOOKUP(Table1[[#This Row],[Codigo_servico]],Preencher_Orcamento!$B:$D,3,FALSE)*Table1[[#This Row],[Subtotal_insumo]],"")</f>
        <v>0</v>
      </c>
    </row>
    <row r="9298" spans="1:13" x14ac:dyDescent="0.25">
      <c r="A9298" s="3">
        <v>110405</v>
      </c>
      <c r="B9298" s="125">
        <v>0</v>
      </c>
      <c r="C9298" s="131" t="s">
        <v>4158</v>
      </c>
      <c r="D9298" s="132"/>
      <c r="E9298" s="4"/>
      <c r="F9298" s="4"/>
      <c r="G9298" s="17" t="str">
        <f>IFERROR(VLOOKUP(Table1[[#This Row],[Codigo_insumo]],BD_Insumos!$B:$E,4),"")</f>
        <v/>
      </c>
      <c r="H9298" s="139"/>
      <c r="I9298" s="5" t="s">
        <v>5</v>
      </c>
      <c r="J9298" s="20" t="str">
        <f t="shared" si="145"/>
        <v/>
      </c>
      <c r="K9298" s="21">
        <f>IF(I9298&lt;&gt;"",SUMIF(Table1[Codigo_servico],A9298,Table1[Subtotal_insumo]),"")</f>
        <v>18.606553386077543</v>
      </c>
      <c r="L9298" s="17" t="str">
        <f>IF(Table1[[#This Row],[Ordem_insumos]]&lt;&gt;0,VLOOKUP(Table1[[#This Row],[Codigo_servico]],Preencher_Orcamento!$B:$D,3,FALSE)*Table1[[#This Row],[Qtde_insumo]],"")</f>
        <v/>
      </c>
      <c r="M9298" s="17" t="str">
        <f>IF(Table1[[#This Row],[Ordem_insumos]]&lt;&gt;0,VLOOKUP(Table1[[#This Row],[Codigo_servico]],Preencher_Orcamento!$B:$D,3,FALSE)*Table1[[#This Row],[Subtotal_insumo]],"")</f>
        <v/>
      </c>
    </row>
    <row r="9299" spans="1:13" x14ac:dyDescent="0.25">
      <c r="A9299" s="6">
        <v>110405</v>
      </c>
      <c r="B9299" s="126">
        <v>1</v>
      </c>
      <c r="C9299" s="133"/>
      <c r="D9299" s="134">
        <v>2099</v>
      </c>
      <c r="E9299" s="7" t="s">
        <v>2205</v>
      </c>
      <c r="F9299" s="8" t="s">
        <v>2140</v>
      </c>
      <c r="G9299" s="16">
        <f>IFERROR(VLOOKUP(Table1[[#This Row],[Codigo_insumo]],BD_Insumos!$B:$E,4),"")</f>
        <v>12.627877718847255</v>
      </c>
      <c r="H9299" s="140">
        <v>0.4</v>
      </c>
      <c r="I9299" s="9"/>
      <c r="J9299" s="22">
        <f t="shared" si="145"/>
        <v>5.0511510875389023</v>
      </c>
      <c r="K9299" s="22" t="str">
        <f>IF(I9299&lt;&gt;"",SUMIF(Table1[Codigo_servico],A9299,Table1[Subtotal_insumo]),"")</f>
        <v/>
      </c>
      <c r="L9299" s="16">
        <f>IF(Table1[[#This Row],[Ordem_insumos]]&lt;&gt;0,VLOOKUP(Table1[[#This Row],[Codigo_servico]],Preencher_Orcamento!$B:$D,3,FALSE)*Table1[[#This Row],[Qtde_insumo]],"")</f>
        <v>0</v>
      </c>
      <c r="M9299" s="16">
        <f>IF(Table1[[#This Row],[Ordem_insumos]]&lt;&gt;0,VLOOKUP(Table1[[#This Row],[Codigo_servico]],Preencher_Orcamento!$B:$D,3,FALSE)*Table1[[#This Row],[Subtotal_insumo]],"")</f>
        <v>0</v>
      </c>
    </row>
    <row r="9300" spans="1:13" x14ac:dyDescent="0.25">
      <c r="A9300" s="6">
        <v>110405</v>
      </c>
      <c r="B9300" s="126">
        <v>2</v>
      </c>
      <c r="C9300" s="133"/>
      <c r="D9300" s="134">
        <v>33090</v>
      </c>
      <c r="E9300" s="7" t="s">
        <v>685</v>
      </c>
      <c r="F9300" s="8" t="s">
        <v>5</v>
      </c>
      <c r="G9300" s="16">
        <f>IFERROR(VLOOKUP(Table1[[#This Row],[Codigo_insumo]],BD_Insumos!$B:$E,4),"")</f>
        <v>4.0388999999999999</v>
      </c>
      <c r="H9300" s="140">
        <v>1</v>
      </c>
      <c r="I9300" s="9"/>
      <c r="J9300" s="22">
        <f t="shared" si="145"/>
        <v>4.0388999999999999</v>
      </c>
      <c r="K9300" s="22" t="str">
        <f>IF(I9300&lt;&gt;"",SUMIF(Table1[Codigo_servico],A9300,Table1[Subtotal_insumo]),"")</f>
        <v/>
      </c>
      <c r="L9300" s="16">
        <f>IF(Table1[[#This Row],[Ordem_insumos]]&lt;&gt;0,VLOOKUP(Table1[[#This Row],[Codigo_servico]],Preencher_Orcamento!$B:$D,3,FALSE)*Table1[[#This Row],[Qtde_insumo]],"")</f>
        <v>0</v>
      </c>
      <c r="M9300" s="16">
        <f>IF(Table1[[#This Row],[Ordem_insumos]]&lt;&gt;0,VLOOKUP(Table1[[#This Row],[Codigo_servico]],Preencher_Orcamento!$B:$D,3,FALSE)*Table1[[#This Row],[Subtotal_insumo]],"")</f>
        <v>0</v>
      </c>
    </row>
    <row r="9301" spans="1:13" x14ac:dyDescent="0.25">
      <c r="A9301" s="6">
        <v>110405</v>
      </c>
      <c r="B9301" s="126">
        <v>3</v>
      </c>
      <c r="C9301" s="133"/>
      <c r="D9301" s="134">
        <v>2020</v>
      </c>
      <c r="E9301" s="7" t="s">
        <v>2188</v>
      </c>
      <c r="F9301" s="8" t="s">
        <v>2140</v>
      </c>
      <c r="G9301" s="18">
        <f>IFERROR(VLOOKUP(Table1[[#This Row],[Codigo_insumo]],BD_Insumos!$B:$E,4),"")</f>
        <v>15.860837164231068</v>
      </c>
      <c r="H9301" s="140">
        <v>0.6</v>
      </c>
      <c r="I9301" s="9"/>
      <c r="J9301" s="23">
        <f t="shared" si="145"/>
        <v>9.51650229853864</v>
      </c>
      <c r="K9301" s="22" t="str">
        <f>IF(I9301&lt;&gt;"",SUMIF(Table1[Codigo_servico],A9301,Table1[Subtotal_insumo]),"")</f>
        <v/>
      </c>
      <c r="L9301" s="18">
        <f>IF(Table1[[#This Row],[Ordem_insumos]]&lt;&gt;0,VLOOKUP(Table1[[#This Row],[Codigo_servico]],Preencher_Orcamento!$B:$D,3,FALSE)*Table1[[#This Row],[Qtde_insumo]],"")</f>
        <v>0</v>
      </c>
      <c r="M9301" s="18">
        <f>IF(Table1[[#This Row],[Ordem_insumos]]&lt;&gt;0,VLOOKUP(Table1[[#This Row],[Codigo_servico]],Preencher_Orcamento!$B:$D,3,FALSE)*Table1[[#This Row],[Subtotal_insumo]],"")</f>
        <v>0</v>
      </c>
    </row>
    <row r="9302" spans="1:13" x14ac:dyDescent="0.25">
      <c r="A9302" s="3">
        <v>110406</v>
      </c>
      <c r="B9302" s="125">
        <v>0</v>
      </c>
      <c r="C9302" s="131" t="s">
        <v>4159</v>
      </c>
      <c r="D9302" s="132"/>
      <c r="E9302" s="4"/>
      <c r="F9302" s="4"/>
      <c r="G9302" s="17" t="str">
        <f>IFERROR(VLOOKUP(Table1[[#This Row],[Codigo_insumo]],BD_Insumos!$B:$E,4),"")</f>
        <v/>
      </c>
      <c r="H9302" s="139"/>
      <c r="I9302" s="5" t="s">
        <v>5</v>
      </c>
      <c r="J9302" s="20" t="str">
        <f t="shared" si="145"/>
        <v/>
      </c>
      <c r="K9302" s="21">
        <f>IF(I9302&lt;&gt;"",SUMIF(Table1[Codigo_servico],A9302,Table1[Subtotal_insumo]),"")</f>
        <v>21.126753386077542</v>
      </c>
      <c r="L9302" s="17" t="str">
        <f>IF(Table1[[#This Row],[Ordem_insumos]]&lt;&gt;0,VLOOKUP(Table1[[#This Row],[Codigo_servico]],Preencher_Orcamento!$B:$D,3,FALSE)*Table1[[#This Row],[Qtde_insumo]],"")</f>
        <v/>
      </c>
      <c r="M9302" s="17" t="str">
        <f>IF(Table1[[#This Row],[Ordem_insumos]]&lt;&gt;0,VLOOKUP(Table1[[#This Row],[Codigo_servico]],Preencher_Orcamento!$B:$D,3,FALSE)*Table1[[#This Row],[Subtotal_insumo]],"")</f>
        <v/>
      </c>
    </row>
    <row r="9303" spans="1:13" x14ac:dyDescent="0.25">
      <c r="A9303" s="6">
        <v>110406</v>
      </c>
      <c r="B9303" s="126">
        <v>1</v>
      </c>
      <c r="C9303" s="133"/>
      <c r="D9303" s="134">
        <v>2099</v>
      </c>
      <c r="E9303" s="7" t="s">
        <v>2205</v>
      </c>
      <c r="F9303" s="8" t="s">
        <v>2140</v>
      </c>
      <c r="G9303" s="16">
        <f>IFERROR(VLOOKUP(Table1[[#This Row],[Codigo_insumo]],BD_Insumos!$B:$E,4),"")</f>
        <v>12.627877718847255</v>
      </c>
      <c r="H9303" s="140">
        <v>0.4</v>
      </c>
      <c r="I9303" s="9"/>
      <c r="J9303" s="22">
        <f t="shared" si="145"/>
        <v>5.0511510875389023</v>
      </c>
      <c r="K9303" s="22" t="str">
        <f>IF(I9303&lt;&gt;"",SUMIF(Table1[Codigo_servico],A9303,Table1[Subtotal_insumo]),"")</f>
        <v/>
      </c>
      <c r="L9303" s="16">
        <f>IF(Table1[[#This Row],[Ordem_insumos]]&lt;&gt;0,VLOOKUP(Table1[[#This Row],[Codigo_servico]],Preencher_Orcamento!$B:$D,3,FALSE)*Table1[[#This Row],[Qtde_insumo]],"")</f>
        <v>0</v>
      </c>
      <c r="M9303" s="16">
        <f>IF(Table1[[#This Row],[Ordem_insumos]]&lt;&gt;0,VLOOKUP(Table1[[#This Row],[Codigo_servico]],Preencher_Orcamento!$B:$D,3,FALSE)*Table1[[#This Row],[Subtotal_insumo]],"")</f>
        <v>0</v>
      </c>
    </row>
    <row r="9304" spans="1:13" x14ac:dyDescent="0.25">
      <c r="A9304" s="6">
        <v>110406</v>
      </c>
      <c r="B9304" s="126">
        <v>2</v>
      </c>
      <c r="C9304" s="133"/>
      <c r="D9304" s="134">
        <v>33085</v>
      </c>
      <c r="E9304" s="7" t="s">
        <v>684</v>
      </c>
      <c r="F9304" s="8" t="s">
        <v>5</v>
      </c>
      <c r="G9304" s="16">
        <f>IFERROR(VLOOKUP(Table1[[#This Row],[Codigo_insumo]],BD_Insumos!$B:$E,4),"")</f>
        <v>6.5590999999999999</v>
      </c>
      <c r="H9304" s="140">
        <v>1</v>
      </c>
      <c r="I9304" s="9"/>
      <c r="J9304" s="22">
        <f t="shared" si="145"/>
        <v>6.5590999999999999</v>
      </c>
      <c r="K9304" s="22" t="str">
        <f>IF(I9304&lt;&gt;"",SUMIF(Table1[Codigo_servico],A9304,Table1[Subtotal_insumo]),"")</f>
        <v/>
      </c>
      <c r="L9304" s="16">
        <f>IF(Table1[[#This Row],[Ordem_insumos]]&lt;&gt;0,VLOOKUP(Table1[[#This Row],[Codigo_servico]],Preencher_Orcamento!$B:$D,3,FALSE)*Table1[[#This Row],[Qtde_insumo]],"")</f>
        <v>0</v>
      </c>
      <c r="M9304" s="16">
        <f>IF(Table1[[#This Row],[Ordem_insumos]]&lt;&gt;0,VLOOKUP(Table1[[#This Row],[Codigo_servico]],Preencher_Orcamento!$B:$D,3,FALSE)*Table1[[#This Row],[Subtotal_insumo]],"")</f>
        <v>0</v>
      </c>
    </row>
    <row r="9305" spans="1:13" x14ac:dyDescent="0.25">
      <c r="A9305" s="6">
        <v>110406</v>
      </c>
      <c r="B9305" s="126">
        <v>3</v>
      </c>
      <c r="C9305" s="133"/>
      <c r="D9305" s="134">
        <v>2020</v>
      </c>
      <c r="E9305" s="7" t="s">
        <v>2188</v>
      </c>
      <c r="F9305" s="8" t="s">
        <v>2140</v>
      </c>
      <c r="G9305" s="18">
        <f>IFERROR(VLOOKUP(Table1[[#This Row],[Codigo_insumo]],BD_Insumos!$B:$E,4),"")</f>
        <v>15.860837164231068</v>
      </c>
      <c r="H9305" s="140">
        <v>0.6</v>
      </c>
      <c r="I9305" s="9"/>
      <c r="J9305" s="23">
        <f t="shared" si="145"/>
        <v>9.51650229853864</v>
      </c>
      <c r="K9305" s="22" t="str">
        <f>IF(I9305&lt;&gt;"",SUMIF(Table1[Codigo_servico],A9305,Table1[Subtotal_insumo]),"")</f>
        <v/>
      </c>
      <c r="L9305" s="18">
        <f>IF(Table1[[#This Row],[Ordem_insumos]]&lt;&gt;0,VLOOKUP(Table1[[#This Row],[Codigo_servico]],Preencher_Orcamento!$B:$D,3,FALSE)*Table1[[#This Row],[Qtde_insumo]],"")</f>
        <v>0</v>
      </c>
      <c r="M9305" s="18">
        <f>IF(Table1[[#This Row],[Ordem_insumos]]&lt;&gt;0,VLOOKUP(Table1[[#This Row],[Codigo_servico]],Preencher_Orcamento!$B:$D,3,FALSE)*Table1[[#This Row],[Subtotal_insumo]],"")</f>
        <v>0</v>
      </c>
    </row>
    <row r="9306" spans="1:13" x14ac:dyDescent="0.25">
      <c r="A9306" s="3">
        <v>110413</v>
      </c>
      <c r="B9306" s="125">
        <v>0</v>
      </c>
      <c r="C9306" s="131" t="s">
        <v>4160</v>
      </c>
      <c r="D9306" s="132"/>
      <c r="E9306" s="4"/>
      <c r="F9306" s="4"/>
      <c r="G9306" s="17" t="str">
        <f>IFERROR(VLOOKUP(Table1[[#This Row],[Codigo_insumo]],BD_Insumos!$B:$E,4),"")</f>
        <v/>
      </c>
      <c r="H9306" s="139"/>
      <c r="I9306" s="5" t="s">
        <v>5</v>
      </c>
      <c r="J9306" s="20" t="str">
        <f t="shared" si="145"/>
        <v/>
      </c>
      <c r="K9306" s="21">
        <f>IF(I9306&lt;&gt;"",SUMIF(Table1[Codigo_servico],A9306,Table1[Subtotal_insumo]),"")</f>
        <v>18.606953386077542</v>
      </c>
      <c r="L9306" s="17" t="str">
        <f>IF(Table1[[#This Row],[Ordem_insumos]]&lt;&gt;0,VLOOKUP(Table1[[#This Row],[Codigo_servico]],Preencher_Orcamento!$B:$D,3,FALSE)*Table1[[#This Row],[Qtde_insumo]],"")</f>
        <v/>
      </c>
      <c r="M9306" s="17" t="str">
        <f>IF(Table1[[#This Row],[Ordem_insumos]]&lt;&gt;0,VLOOKUP(Table1[[#This Row],[Codigo_servico]],Preencher_Orcamento!$B:$D,3,FALSE)*Table1[[#This Row],[Subtotal_insumo]],"")</f>
        <v/>
      </c>
    </row>
    <row r="9307" spans="1:13" x14ac:dyDescent="0.25">
      <c r="A9307" s="6">
        <v>110413</v>
      </c>
      <c r="B9307" s="126">
        <v>1</v>
      </c>
      <c r="C9307" s="133"/>
      <c r="D9307" s="134">
        <v>33020</v>
      </c>
      <c r="E9307" s="7" t="s">
        <v>681</v>
      </c>
      <c r="F9307" s="8" t="s">
        <v>5</v>
      </c>
      <c r="G9307" s="16">
        <f>IFERROR(VLOOKUP(Table1[[#This Row],[Codigo_insumo]],BD_Insumos!$B:$E,4),"")</f>
        <v>4.0392999999999999</v>
      </c>
      <c r="H9307" s="140">
        <v>1</v>
      </c>
      <c r="I9307" s="9"/>
      <c r="J9307" s="22">
        <f t="shared" si="145"/>
        <v>4.0392999999999999</v>
      </c>
      <c r="K9307" s="22" t="str">
        <f>IF(I9307&lt;&gt;"",SUMIF(Table1[Codigo_servico],A9307,Table1[Subtotal_insumo]),"")</f>
        <v/>
      </c>
      <c r="L9307" s="16">
        <f>IF(Table1[[#This Row],[Ordem_insumos]]&lt;&gt;0,VLOOKUP(Table1[[#This Row],[Codigo_servico]],Preencher_Orcamento!$B:$D,3,FALSE)*Table1[[#This Row],[Qtde_insumo]],"")</f>
        <v>0</v>
      </c>
      <c r="M9307" s="16">
        <f>IF(Table1[[#This Row],[Ordem_insumos]]&lt;&gt;0,VLOOKUP(Table1[[#This Row],[Codigo_servico]],Preencher_Orcamento!$B:$D,3,FALSE)*Table1[[#This Row],[Subtotal_insumo]],"")</f>
        <v>0</v>
      </c>
    </row>
    <row r="9308" spans="1:13" x14ac:dyDescent="0.25">
      <c r="A9308" s="6">
        <v>110413</v>
      </c>
      <c r="B9308" s="126">
        <v>2</v>
      </c>
      <c r="C9308" s="133"/>
      <c r="D9308" s="134">
        <v>2099</v>
      </c>
      <c r="E9308" s="7" t="s">
        <v>2205</v>
      </c>
      <c r="F9308" s="8" t="s">
        <v>2140</v>
      </c>
      <c r="G9308" s="16">
        <f>IFERROR(VLOOKUP(Table1[[#This Row],[Codigo_insumo]],BD_Insumos!$B:$E,4),"")</f>
        <v>12.627877718847255</v>
      </c>
      <c r="H9308" s="140">
        <v>0.4</v>
      </c>
      <c r="I9308" s="9"/>
      <c r="J9308" s="22">
        <f t="shared" si="145"/>
        <v>5.0511510875389023</v>
      </c>
      <c r="K9308" s="22" t="str">
        <f>IF(I9308&lt;&gt;"",SUMIF(Table1[Codigo_servico],A9308,Table1[Subtotal_insumo]),"")</f>
        <v/>
      </c>
      <c r="L9308" s="16">
        <f>IF(Table1[[#This Row],[Ordem_insumos]]&lt;&gt;0,VLOOKUP(Table1[[#This Row],[Codigo_servico]],Preencher_Orcamento!$B:$D,3,FALSE)*Table1[[#This Row],[Qtde_insumo]],"")</f>
        <v>0</v>
      </c>
      <c r="M9308" s="16">
        <f>IF(Table1[[#This Row],[Ordem_insumos]]&lt;&gt;0,VLOOKUP(Table1[[#This Row],[Codigo_servico]],Preencher_Orcamento!$B:$D,3,FALSE)*Table1[[#This Row],[Subtotal_insumo]],"")</f>
        <v>0</v>
      </c>
    </row>
    <row r="9309" spans="1:13" x14ac:dyDescent="0.25">
      <c r="A9309" s="6">
        <v>110413</v>
      </c>
      <c r="B9309" s="126">
        <v>3</v>
      </c>
      <c r="C9309" s="133"/>
      <c r="D9309" s="134">
        <v>2020</v>
      </c>
      <c r="E9309" s="7" t="s">
        <v>2188</v>
      </c>
      <c r="F9309" s="8" t="s">
        <v>2140</v>
      </c>
      <c r="G9309" s="18">
        <f>IFERROR(VLOOKUP(Table1[[#This Row],[Codigo_insumo]],BD_Insumos!$B:$E,4),"")</f>
        <v>15.860837164231068</v>
      </c>
      <c r="H9309" s="140">
        <v>0.6</v>
      </c>
      <c r="I9309" s="9"/>
      <c r="J9309" s="23">
        <f t="shared" si="145"/>
        <v>9.51650229853864</v>
      </c>
      <c r="K9309" s="22" t="str">
        <f>IF(I9309&lt;&gt;"",SUMIF(Table1[Codigo_servico],A9309,Table1[Subtotal_insumo]),"")</f>
        <v/>
      </c>
      <c r="L9309" s="18">
        <f>IF(Table1[[#This Row],[Ordem_insumos]]&lt;&gt;0,VLOOKUP(Table1[[#This Row],[Codigo_servico]],Preencher_Orcamento!$B:$D,3,FALSE)*Table1[[#This Row],[Qtde_insumo]],"")</f>
        <v>0</v>
      </c>
      <c r="M9309" s="18">
        <f>IF(Table1[[#This Row],[Ordem_insumos]]&lt;&gt;0,VLOOKUP(Table1[[#This Row],[Codigo_servico]],Preencher_Orcamento!$B:$D,3,FALSE)*Table1[[#This Row],[Subtotal_insumo]],"")</f>
        <v>0</v>
      </c>
    </row>
    <row r="9310" spans="1:13" x14ac:dyDescent="0.25">
      <c r="A9310" s="3">
        <v>110417</v>
      </c>
      <c r="B9310" s="125">
        <v>0</v>
      </c>
      <c r="C9310" s="131" t="s">
        <v>4161</v>
      </c>
      <c r="D9310" s="132"/>
      <c r="E9310" s="4"/>
      <c r="F9310" s="4"/>
      <c r="G9310" s="17" t="str">
        <f>IFERROR(VLOOKUP(Table1[[#This Row],[Codigo_insumo]],BD_Insumos!$B:$E,4),"")</f>
        <v/>
      </c>
      <c r="H9310" s="139"/>
      <c r="I9310" s="5" t="s">
        <v>5</v>
      </c>
      <c r="J9310" s="20" t="str">
        <f t="shared" si="145"/>
        <v/>
      </c>
      <c r="K9310" s="21">
        <f>IF(I9310&lt;&gt;"",SUMIF(Table1[Codigo_servico],A9310,Table1[Subtotal_insumo]),"")</f>
        <v>18.001167537475649</v>
      </c>
      <c r="L9310" s="17" t="str">
        <f>IF(Table1[[#This Row],[Ordem_insumos]]&lt;&gt;0,VLOOKUP(Table1[[#This Row],[Codigo_servico]],Preencher_Orcamento!$B:$D,3,FALSE)*Table1[[#This Row],[Qtde_insumo]],"")</f>
        <v/>
      </c>
      <c r="M9310" s="17" t="str">
        <f>IF(Table1[[#This Row],[Ordem_insumos]]&lt;&gt;0,VLOOKUP(Table1[[#This Row],[Codigo_servico]],Preencher_Orcamento!$B:$D,3,FALSE)*Table1[[#This Row],[Subtotal_insumo]],"")</f>
        <v/>
      </c>
    </row>
    <row r="9311" spans="1:13" ht="26.25" x14ac:dyDescent="0.25">
      <c r="A9311" s="6">
        <v>110417</v>
      </c>
      <c r="B9311" s="126">
        <v>1</v>
      </c>
      <c r="C9311" s="133"/>
      <c r="D9311" s="134">
        <v>33005</v>
      </c>
      <c r="E9311" s="7" t="s">
        <v>680</v>
      </c>
      <c r="F9311" s="8" t="s">
        <v>5</v>
      </c>
      <c r="G9311" s="16">
        <f>IFERROR(VLOOKUP(Table1[[#This Row],[Codigo_insumo]],BD_Insumos!$B:$E,4),"")</f>
        <v>2.9215</v>
      </c>
      <c r="H9311" s="140">
        <v>1</v>
      </c>
      <c r="I9311" s="9"/>
      <c r="J9311" s="22">
        <f t="shared" si="145"/>
        <v>2.9215</v>
      </c>
      <c r="K9311" s="22" t="str">
        <f>IF(I9311&lt;&gt;"",SUMIF(Table1[Codigo_servico],A9311,Table1[Subtotal_insumo]),"")</f>
        <v/>
      </c>
      <c r="L9311" s="16">
        <f>IF(Table1[[#This Row],[Ordem_insumos]]&lt;&gt;0,VLOOKUP(Table1[[#This Row],[Codigo_servico]],Preencher_Orcamento!$B:$D,3,FALSE)*Table1[[#This Row],[Qtde_insumo]],"")</f>
        <v>0</v>
      </c>
      <c r="M9311" s="16">
        <f>IF(Table1[[#This Row],[Ordem_insumos]]&lt;&gt;0,VLOOKUP(Table1[[#This Row],[Codigo_servico]],Preencher_Orcamento!$B:$D,3,FALSE)*Table1[[#This Row],[Subtotal_insumo]],"")</f>
        <v>0</v>
      </c>
    </row>
    <row r="9312" spans="1:13" x14ac:dyDescent="0.25">
      <c r="A9312" s="6">
        <v>110417</v>
      </c>
      <c r="B9312" s="126">
        <v>2</v>
      </c>
      <c r="C9312" s="133"/>
      <c r="D9312" s="134">
        <v>2099</v>
      </c>
      <c r="E9312" s="7" t="s">
        <v>2205</v>
      </c>
      <c r="F9312" s="8" t="s">
        <v>2140</v>
      </c>
      <c r="G9312" s="16">
        <f>IFERROR(VLOOKUP(Table1[[#This Row],[Codigo_insumo]],BD_Insumos!$B:$E,4),"")</f>
        <v>12.627877718847255</v>
      </c>
      <c r="H9312" s="140">
        <v>0.4</v>
      </c>
      <c r="I9312" s="9"/>
      <c r="J9312" s="22">
        <f t="shared" si="145"/>
        <v>5.0511510875389023</v>
      </c>
      <c r="K9312" s="22" t="str">
        <f>IF(I9312&lt;&gt;"",SUMIF(Table1[Codigo_servico],A9312,Table1[Subtotal_insumo]),"")</f>
        <v/>
      </c>
      <c r="L9312" s="16">
        <f>IF(Table1[[#This Row],[Ordem_insumos]]&lt;&gt;0,VLOOKUP(Table1[[#This Row],[Codigo_servico]],Preencher_Orcamento!$B:$D,3,FALSE)*Table1[[#This Row],[Qtde_insumo]],"")</f>
        <v>0</v>
      </c>
      <c r="M9312" s="16">
        <f>IF(Table1[[#This Row],[Ordem_insumos]]&lt;&gt;0,VLOOKUP(Table1[[#This Row],[Codigo_servico]],Preencher_Orcamento!$B:$D,3,FALSE)*Table1[[#This Row],[Subtotal_insumo]],"")</f>
        <v>0</v>
      </c>
    </row>
    <row r="9313" spans="1:13" x14ac:dyDescent="0.25">
      <c r="A9313" s="6">
        <v>110417</v>
      </c>
      <c r="B9313" s="126">
        <v>3</v>
      </c>
      <c r="C9313" s="133"/>
      <c r="D9313" s="134">
        <v>2050</v>
      </c>
      <c r="E9313" s="7" t="s">
        <v>2196</v>
      </c>
      <c r="F9313" s="8" t="s">
        <v>2140</v>
      </c>
      <c r="G9313" s="18">
        <f>IFERROR(VLOOKUP(Table1[[#This Row],[Codigo_insumo]],BD_Insumos!$B:$E,4),"")</f>
        <v>16.714194083227913</v>
      </c>
      <c r="H9313" s="140">
        <v>0.6</v>
      </c>
      <c r="I9313" s="9"/>
      <c r="J9313" s="23">
        <f t="shared" si="145"/>
        <v>10.028516449936747</v>
      </c>
      <c r="K9313" s="22" t="str">
        <f>IF(I9313&lt;&gt;"",SUMIF(Table1[Codigo_servico],A9313,Table1[Subtotal_insumo]),"")</f>
        <v/>
      </c>
      <c r="L9313" s="18">
        <f>IF(Table1[[#This Row],[Ordem_insumos]]&lt;&gt;0,VLOOKUP(Table1[[#This Row],[Codigo_servico]],Preencher_Orcamento!$B:$D,3,FALSE)*Table1[[#This Row],[Qtde_insumo]],"")</f>
        <v>0</v>
      </c>
      <c r="M9313" s="18">
        <f>IF(Table1[[#This Row],[Ordem_insumos]]&lt;&gt;0,VLOOKUP(Table1[[#This Row],[Codigo_servico]],Preencher_Orcamento!$B:$D,3,FALSE)*Table1[[#This Row],[Subtotal_insumo]],"")</f>
        <v>0</v>
      </c>
    </row>
    <row r="9314" spans="1:13" x14ac:dyDescent="0.25">
      <c r="A9314" s="3">
        <v>110450</v>
      </c>
      <c r="B9314" s="125">
        <v>0</v>
      </c>
      <c r="C9314" s="131" t="s">
        <v>4162</v>
      </c>
      <c r="D9314" s="132"/>
      <c r="E9314" s="4"/>
      <c r="F9314" s="4"/>
      <c r="G9314" s="17" t="str">
        <f>IFERROR(VLOOKUP(Table1[[#This Row],[Codigo_insumo]],BD_Insumos!$B:$E,4),"")</f>
        <v/>
      </c>
      <c r="H9314" s="139"/>
      <c r="I9314" s="5" t="s">
        <v>5</v>
      </c>
      <c r="J9314" s="20" t="str">
        <f t="shared" si="145"/>
        <v/>
      </c>
      <c r="K9314" s="21">
        <f>IF(I9314&lt;&gt;"",SUMIF(Table1[Codigo_servico],A9314,Table1[Subtotal_insumo]),"")</f>
        <v>10.986182728054331</v>
      </c>
      <c r="L9314" s="17" t="str">
        <f>IF(Table1[[#This Row],[Ordem_insumos]]&lt;&gt;0,VLOOKUP(Table1[[#This Row],[Codigo_servico]],Preencher_Orcamento!$B:$D,3,FALSE)*Table1[[#This Row],[Qtde_insumo]],"")</f>
        <v/>
      </c>
      <c r="M9314" s="17" t="str">
        <f>IF(Table1[[#This Row],[Ordem_insumos]]&lt;&gt;0,VLOOKUP(Table1[[#This Row],[Codigo_servico]],Preencher_Orcamento!$B:$D,3,FALSE)*Table1[[#This Row],[Subtotal_insumo]],"")</f>
        <v/>
      </c>
    </row>
    <row r="9315" spans="1:13" ht="26.25" x14ac:dyDescent="0.25">
      <c r="A9315" s="6">
        <v>110450</v>
      </c>
      <c r="B9315" s="126">
        <v>1</v>
      </c>
      <c r="C9315" s="133"/>
      <c r="D9315" s="134">
        <v>10630</v>
      </c>
      <c r="E9315" s="7" t="s">
        <v>140</v>
      </c>
      <c r="F9315" s="8" t="s">
        <v>58</v>
      </c>
      <c r="G9315" s="16">
        <f>IFERROR(VLOOKUP(Table1[[#This Row],[Codigo_insumo]],BD_Insumos!$B:$E,4),"")</f>
        <v>420.47390000000001</v>
      </c>
      <c r="H9315" s="140">
        <v>4.0000000000000001E-3</v>
      </c>
      <c r="I9315" s="9"/>
      <c r="J9315" s="22">
        <f t="shared" si="145"/>
        <v>1.6818956</v>
      </c>
      <c r="K9315" s="22" t="str">
        <f>IF(I9315&lt;&gt;"",SUMIF(Table1[Codigo_servico],A9315,Table1[Subtotal_insumo]),"")</f>
        <v/>
      </c>
      <c r="L9315" s="16">
        <f>IF(Table1[[#This Row],[Ordem_insumos]]&lt;&gt;0,VLOOKUP(Table1[[#This Row],[Codigo_servico]],Preencher_Orcamento!$B:$D,3,FALSE)*Table1[[#This Row],[Qtde_insumo]],"")</f>
        <v>0</v>
      </c>
      <c r="M9315" s="16">
        <f>IF(Table1[[#This Row],[Ordem_insumos]]&lt;&gt;0,VLOOKUP(Table1[[#This Row],[Codigo_servico]],Preencher_Orcamento!$B:$D,3,FALSE)*Table1[[#This Row],[Subtotal_insumo]],"")</f>
        <v>0</v>
      </c>
    </row>
    <row r="9316" spans="1:13" x14ac:dyDescent="0.25">
      <c r="A9316" s="6">
        <v>110450</v>
      </c>
      <c r="B9316" s="126">
        <v>2</v>
      </c>
      <c r="C9316" s="133"/>
      <c r="D9316" s="134">
        <v>2020</v>
      </c>
      <c r="E9316" s="7" t="s">
        <v>2188</v>
      </c>
      <c r="F9316" s="8" t="s">
        <v>2140</v>
      </c>
      <c r="G9316" s="16">
        <f>IFERROR(VLOOKUP(Table1[[#This Row],[Codigo_insumo]],BD_Insumos!$B:$E,4),"")</f>
        <v>15.860837164231068</v>
      </c>
      <c r="H9316" s="140">
        <v>0.3</v>
      </c>
      <c r="I9316" s="9"/>
      <c r="J9316" s="22">
        <f t="shared" si="145"/>
        <v>4.75825114926932</v>
      </c>
      <c r="K9316" s="22" t="str">
        <f>IF(I9316&lt;&gt;"",SUMIF(Table1[Codigo_servico],A9316,Table1[Subtotal_insumo]),"")</f>
        <v/>
      </c>
      <c r="L9316" s="16">
        <f>IF(Table1[[#This Row],[Ordem_insumos]]&lt;&gt;0,VLOOKUP(Table1[[#This Row],[Codigo_servico]],Preencher_Orcamento!$B:$D,3,FALSE)*Table1[[#This Row],[Qtde_insumo]],"")</f>
        <v>0</v>
      </c>
      <c r="M9316" s="16">
        <f>IF(Table1[[#This Row],[Ordem_insumos]]&lt;&gt;0,VLOOKUP(Table1[[#This Row],[Codigo_servico]],Preencher_Orcamento!$B:$D,3,FALSE)*Table1[[#This Row],[Subtotal_insumo]],"")</f>
        <v>0</v>
      </c>
    </row>
    <row r="9317" spans="1:13" x14ac:dyDescent="0.25">
      <c r="A9317" s="6">
        <v>110450</v>
      </c>
      <c r="B9317" s="126">
        <v>3</v>
      </c>
      <c r="C9317" s="133"/>
      <c r="D9317" s="134">
        <v>2099</v>
      </c>
      <c r="E9317" s="7" t="s">
        <v>2205</v>
      </c>
      <c r="F9317" s="8" t="s">
        <v>2140</v>
      </c>
      <c r="G9317" s="18">
        <f>IFERROR(VLOOKUP(Table1[[#This Row],[Codigo_insumo]],BD_Insumos!$B:$E,4),"")</f>
        <v>12.627877718847255</v>
      </c>
      <c r="H9317" s="140">
        <v>0.36</v>
      </c>
      <c r="I9317" s="9"/>
      <c r="J9317" s="23">
        <f t="shared" si="145"/>
        <v>4.546035978785012</v>
      </c>
      <c r="K9317" s="22" t="str">
        <f>IF(I9317&lt;&gt;"",SUMIF(Table1[Codigo_servico],A9317,Table1[Subtotal_insumo]),"")</f>
        <v/>
      </c>
      <c r="L9317" s="18">
        <f>IF(Table1[[#This Row],[Ordem_insumos]]&lt;&gt;0,VLOOKUP(Table1[[#This Row],[Codigo_servico]],Preencher_Orcamento!$B:$D,3,FALSE)*Table1[[#This Row],[Qtde_insumo]],"")</f>
        <v>0</v>
      </c>
      <c r="M9317" s="18">
        <f>IF(Table1[[#This Row],[Ordem_insumos]]&lt;&gt;0,VLOOKUP(Table1[[#This Row],[Codigo_servico]],Preencher_Orcamento!$B:$D,3,FALSE)*Table1[[#This Row],[Subtotal_insumo]],"")</f>
        <v>0</v>
      </c>
    </row>
    <row r="9318" spans="1:13" x14ac:dyDescent="0.25">
      <c r="A9318" s="3">
        <v>110456</v>
      </c>
      <c r="B9318" s="125">
        <v>0</v>
      </c>
      <c r="C9318" s="131" t="s">
        <v>4163</v>
      </c>
      <c r="D9318" s="132"/>
      <c r="E9318" s="4"/>
      <c r="F9318" s="4"/>
      <c r="G9318" s="17" t="str">
        <f>IFERROR(VLOOKUP(Table1[[#This Row],[Codigo_insumo]],BD_Insumos!$B:$E,4),"")</f>
        <v/>
      </c>
      <c r="H9318" s="139"/>
      <c r="I9318" s="5" t="s">
        <v>5</v>
      </c>
      <c r="J9318" s="20" t="str">
        <f t="shared" si="145"/>
        <v/>
      </c>
      <c r="K9318" s="21">
        <f>IF(I9318&lt;&gt;"",SUMIF(Table1[Codigo_servico],A9318,Table1[Subtotal_insumo]),"")</f>
        <v>60.763945845246369</v>
      </c>
      <c r="L9318" s="17" t="str">
        <f>IF(Table1[[#This Row],[Ordem_insumos]]&lt;&gt;0,VLOOKUP(Table1[[#This Row],[Codigo_servico]],Preencher_Orcamento!$B:$D,3,FALSE)*Table1[[#This Row],[Qtde_insumo]],"")</f>
        <v/>
      </c>
      <c r="M9318" s="17" t="str">
        <f>IF(Table1[[#This Row],[Ordem_insumos]]&lt;&gt;0,VLOOKUP(Table1[[#This Row],[Codigo_servico]],Preencher_Orcamento!$B:$D,3,FALSE)*Table1[[#This Row],[Subtotal_insumo]],"")</f>
        <v/>
      </c>
    </row>
    <row r="9319" spans="1:13" ht="26.25" x14ac:dyDescent="0.25">
      <c r="A9319" s="6">
        <v>110456</v>
      </c>
      <c r="B9319" s="126">
        <v>1</v>
      </c>
      <c r="C9319" s="133"/>
      <c r="D9319" s="134">
        <v>10647</v>
      </c>
      <c r="E9319" s="7" t="s">
        <v>157</v>
      </c>
      <c r="F9319" s="8" t="s">
        <v>58</v>
      </c>
      <c r="G9319" s="16">
        <f>IFERROR(VLOOKUP(Table1[[#This Row],[Codigo_insumo]],BD_Insumos!$B:$E,4),"")</f>
        <v>436.70909999999998</v>
      </c>
      <c r="H9319" s="140">
        <v>6.0000000000000001E-3</v>
      </c>
      <c r="I9319" s="9"/>
      <c r="J9319" s="22">
        <f t="shared" si="145"/>
        <v>2.6202546</v>
      </c>
      <c r="K9319" s="22" t="str">
        <f>IF(I9319&lt;&gt;"",SUMIF(Table1[Codigo_servico],A9319,Table1[Subtotal_insumo]),"")</f>
        <v/>
      </c>
      <c r="L9319" s="16">
        <f>IF(Table1[[#This Row],[Ordem_insumos]]&lt;&gt;0,VLOOKUP(Table1[[#This Row],[Codigo_servico]],Preencher_Orcamento!$B:$D,3,FALSE)*Table1[[#This Row],[Qtde_insumo]],"")</f>
        <v>0</v>
      </c>
      <c r="M9319" s="16">
        <f>IF(Table1[[#This Row],[Ordem_insumos]]&lt;&gt;0,VLOOKUP(Table1[[#This Row],[Codigo_servico]],Preencher_Orcamento!$B:$D,3,FALSE)*Table1[[#This Row],[Subtotal_insumo]],"")</f>
        <v>0</v>
      </c>
    </row>
    <row r="9320" spans="1:13" x14ac:dyDescent="0.25">
      <c r="A9320" s="6">
        <v>110456</v>
      </c>
      <c r="B9320" s="126">
        <v>2</v>
      </c>
      <c r="C9320" s="133"/>
      <c r="D9320" s="134">
        <v>2020</v>
      </c>
      <c r="E9320" s="7" t="s">
        <v>2188</v>
      </c>
      <c r="F9320" s="8" t="s">
        <v>2140</v>
      </c>
      <c r="G9320" s="16">
        <f>IFERROR(VLOOKUP(Table1[[#This Row],[Codigo_insumo]],BD_Insumos!$B:$E,4),"")</f>
        <v>15.860837164231068</v>
      </c>
      <c r="H9320" s="140">
        <v>0.5</v>
      </c>
      <c r="I9320" s="9"/>
      <c r="J9320" s="22">
        <f t="shared" si="145"/>
        <v>7.930418582115534</v>
      </c>
      <c r="K9320" s="22" t="str">
        <f>IF(I9320&lt;&gt;"",SUMIF(Table1[Codigo_servico],A9320,Table1[Subtotal_insumo]),"")</f>
        <v/>
      </c>
      <c r="L9320" s="16">
        <f>IF(Table1[[#This Row],[Ordem_insumos]]&lt;&gt;0,VLOOKUP(Table1[[#This Row],[Codigo_servico]],Preencher_Orcamento!$B:$D,3,FALSE)*Table1[[#This Row],[Qtde_insumo]],"")</f>
        <v>0</v>
      </c>
      <c r="M9320" s="16">
        <f>IF(Table1[[#This Row],[Ordem_insumos]]&lt;&gt;0,VLOOKUP(Table1[[#This Row],[Codigo_servico]],Preencher_Orcamento!$B:$D,3,FALSE)*Table1[[#This Row],[Subtotal_insumo]],"")</f>
        <v>0</v>
      </c>
    </row>
    <row r="9321" spans="1:13" x14ac:dyDescent="0.25">
      <c r="A9321" s="6">
        <v>110456</v>
      </c>
      <c r="B9321" s="126">
        <v>3</v>
      </c>
      <c r="C9321" s="133"/>
      <c r="D9321" s="134">
        <v>2099</v>
      </c>
      <c r="E9321" s="7" t="s">
        <v>2205</v>
      </c>
      <c r="F9321" s="8" t="s">
        <v>2140</v>
      </c>
      <c r="G9321" s="18">
        <f>IFERROR(VLOOKUP(Table1[[#This Row],[Codigo_insumo]],BD_Insumos!$B:$E,4),"")</f>
        <v>12.627877718847255</v>
      </c>
      <c r="H9321" s="140">
        <v>0.06</v>
      </c>
      <c r="I9321" s="9"/>
      <c r="J9321" s="23">
        <f t="shared" si="145"/>
        <v>0.75767266313083526</v>
      </c>
      <c r="K9321" s="22" t="str">
        <f>IF(I9321&lt;&gt;"",SUMIF(Table1[Codigo_servico],A9321,Table1[Subtotal_insumo]),"")</f>
        <v/>
      </c>
      <c r="L9321" s="18">
        <f>IF(Table1[[#This Row],[Ordem_insumos]]&lt;&gt;0,VLOOKUP(Table1[[#This Row],[Codigo_servico]],Preencher_Orcamento!$B:$D,3,FALSE)*Table1[[#This Row],[Qtde_insumo]],"")</f>
        <v>0</v>
      </c>
      <c r="M9321" s="18">
        <f>IF(Table1[[#This Row],[Ordem_insumos]]&lt;&gt;0,VLOOKUP(Table1[[#This Row],[Codigo_servico]],Preencher_Orcamento!$B:$D,3,FALSE)*Table1[[#This Row],[Subtotal_insumo]],"")</f>
        <v>0</v>
      </c>
    </row>
    <row r="9322" spans="1:13" x14ac:dyDescent="0.25">
      <c r="A9322" s="6">
        <v>110456</v>
      </c>
      <c r="B9322" s="126">
        <v>4</v>
      </c>
      <c r="C9322" s="133"/>
      <c r="D9322" s="134">
        <v>33055</v>
      </c>
      <c r="E9322" s="7" t="s">
        <v>683</v>
      </c>
      <c r="F9322" s="8" t="s">
        <v>5</v>
      </c>
      <c r="G9322" s="18">
        <f>IFERROR(VLOOKUP(Table1[[#This Row],[Codigo_insumo]],BD_Insumos!$B:$E,4),"")</f>
        <v>49.455599999999997</v>
      </c>
      <c r="H9322" s="140">
        <v>1</v>
      </c>
      <c r="I9322" s="9"/>
      <c r="J9322" s="23">
        <f t="shared" si="145"/>
        <v>49.455599999999997</v>
      </c>
      <c r="K9322" s="22" t="str">
        <f>IF(I9322&lt;&gt;"",SUMIF(Table1[Codigo_servico],A9322,Table1[Subtotal_insumo]),"")</f>
        <v/>
      </c>
      <c r="L9322" s="18">
        <f>IF(Table1[[#This Row],[Ordem_insumos]]&lt;&gt;0,VLOOKUP(Table1[[#This Row],[Codigo_servico]],Preencher_Orcamento!$B:$D,3,FALSE)*Table1[[#This Row],[Qtde_insumo]],"")</f>
        <v>0</v>
      </c>
      <c r="M9322" s="18">
        <f>IF(Table1[[#This Row],[Ordem_insumos]]&lt;&gt;0,VLOOKUP(Table1[[#This Row],[Codigo_servico]],Preencher_Orcamento!$B:$D,3,FALSE)*Table1[[#This Row],[Subtotal_insumo]],"")</f>
        <v>0</v>
      </c>
    </row>
    <row r="9323" spans="1:13" x14ac:dyDescent="0.25">
      <c r="A9323" s="3">
        <v>110458</v>
      </c>
      <c r="B9323" s="125">
        <v>0</v>
      </c>
      <c r="C9323" s="131" t="s">
        <v>4164</v>
      </c>
      <c r="D9323" s="132"/>
      <c r="E9323" s="4"/>
      <c r="F9323" s="4"/>
      <c r="G9323" s="17" t="str">
        <f>IFERROR(VLOOKUP(Table1[[#This Row],[Codigo_insumo]],BD_Insumos!$B:$E,4),"")</f>
        <v/>
      </c>
      <c r="H9323" s="139"/>
      <c r="I9323" s="5" t="s">
        <v>5</v>
      </c>
      <c r="J9323" s="20" t="str">
        <f t="shared" si="145"/>
        <v/>
      </c>
      <c r="K9323" s="21">
        <f>IF(I9323&lt;&gt;"",SUMIF(Table1[Codigo_servico],A9323,Table1[Subtotal_insumo]),"")</f>
        <v>83.268549443769459</v>
      </c>
      <c r="L9323" s="17" t="str">
        <f>IF(Table1[[#This Row],[Ordem_insumos]]&lt;&gt;0,VLOOKUP(Table1[[#This Row],[Codigo_servico]],Preencher_Orcamento!$B:$D,3,FALSE)*Table1[[#This Row],[Qtde_insumo]],"")</f>
        <v/>
      </c>
      <c r="M9323" s="17" t="str">
        <f>IF(Table1[[#This Row],[Ordem_insumos]]&lt;&gt;0,VLOOKUP(Table1[[#This Row],[Codigo_servico]],Preencher_Orcamento!$B:$D,3,FALSE)*Table1[[#This Row],[Subtotal_insumo]],"")</f>
        <v/>
      </c>
    </row>
    <row r="9324" spans="1:13" ht="39" x14ac:dyDescent="0.25">
      <c r="A9324" s="6">
        <v>110458</v>
      </c>
      <c r="B9324" s="126">
        <v>1</v>
      </c>
      <c r="C9324" s="133"/>
      <c r="D9324" s="134">
        <v>77620</v>
      </c>
      <c r="E9324" s="7" t="s">
        <v>1951</v>
      </c>
      <c r="F9324" s="8" t="s">
        <v>170</v>
      </c>
      <c r="G9324" s="16">
        <f>IFERROR(VLOOKUP(Table1[[#This Row],[Codigo_insumo]],BD_Insumos!$B:$E,4),"")</f>
        <v>321.29000000000002</v>
      </c>
      <c r="H9324" s="140">
        <v>0.25</v>
      </c>
      <c r="I9324" s="9"/>
      <c r="J9324" s="22">
        <f t="shared" si="145"/>
        <v>80.322500000000005</v>
      </c>
      <c r="K9324" s="22" t="str">
        <f>IF(I9324&lt;&gt;"",SUMIF(Table1[Codigo_servico],A9324,Table1[Subtotal_insumo]),"")</f>
        <v/>
      </c>
      <c r="L9324" s="16">
        <f>IF(Table1[[#This Row],[Ordem_insumos]]&lt;&gt;0,VLOOKUP(Table1[[#This Row],[Codigo_servico]],Preencher_Orcamento!$B:$D,3,FALSE)*Table1[[#This Row],[Qtde_insumo]],"")</f>
        <v>0</v>
      </c>
      <c r="M9324" s="16">
        <f>IF(Table1[[#This Row],[Ordem_insumos]]&lt;&gt;0,VLOOKUP(Table1[[#This Row],[Codigo_servico]],Preencher_Orcamento!$B:$D,3,FALSE)*Table1[[#This Row],[Subtotal_insumo]],"")</f>
        <v>0</v>
      </c>
    </row>
    <row r="9325" spans="1:13" x14ac:dyDescent="0.25">
      <c r="A9325" s="6">
        <v>110458</v>
      </c>
      <c r="B9325" s="126">
        <v>2</v>
      </c>
      <c r="C9325" s="133"/>
      <c r="D9325" s="134">
        <v>2099</v>
      </c>
      <c r="E9325" s="7" t="s">
        <v>2205</v>
      </c>
      <c r="F9325" s="8" t="s">
        <v>2140</v>
      </c>
      <c r="G9325" s="18">
        <f>IFERROR(VLOOKUP(Table1[[#This Row],[Codigo_insumo]],BD_Insumos!$B:$E,4),"")</f>
        <v>12.627877718847255</v>
      </c>
      <c r="H9325" s="140">
        <v>0.2</v>
      </c>
      <c r="I9325" s="9"/>
      <c r="J9325" s="23">
        <f t="shared" si="145"/>
        <v>2.5255755437694511</v>
      </c>
      <c r="K9325" s="22" t="str">
        <f>IF(I9325&lt;&gt;"",SUMIF(Table1[Codigo_servico],A9325,Table1[Subtotal_insumo]),"")</f>
        <v/>
      </c>
      <c r="L9325" s="18">
        <f>IF(Table1[[#This Row],[Ordem_insumos]]&lt;&gt;0,VLOOKUP(Table1[[#This Row],[Codigo_servico]],Preencher_Orcamento!$B:$D,3,FALSE)*Table1[[#This Row],[Qtde_insumo]],"")</f>
        <v>0</v>
      </c>
      <c r="M9325" s="18">
        <f>IF(Table1[[#This Row],[Ordem_insumos]]&lt;&gt;0,VLOOKUP(Table1[[#This Row],[Codigo_servico]],Preencher_Orcamento!$B:$D,3,FALSE)*Table1[[#This Row],[Subtotal_insumo]],"")</f>
        <v>0</v>
      </c>
    </row>
    <row r="9326" spans="1:13" ht="26.25" x14ac:dyDescent="0.25">
      <c r="A9326" s="6">
        <v>110458</v>
      </c>
      <c r="B9326" s="126">
        <v>3</v>
      </c>
      <c r="C9326" s="133"/>
      <c r="D9326" s="134">
        <v>10630</v>
      </c>
      <c r="E9326" s="7" t="s">
        <v>140</v>
      </c>
      <c r="F9326" s="8" t="s">
        <v>58</v>
      </c>
      <c r="G9326" s="18">
        <f>IFERROR(VLOOKUP(Table1[[#This Row],[Codigo_insumo]],BD_Insumos!$B:$E,4),"")</f>
        <v>420.47390000000001</v>
      </c>
      <c r="H9326" s="140">
        <v>1E-3</v>
      </c>
      <c r="I9326" s="9"/>
      <c r="J9326" s="23">
        <f t="shared" si="145"/>
        <v>0.42047390000000001</v>
      </c>
      <c r="K9326" s="22" t="str">
        <f>IF(I9326&lt;&gt;"",SUMIF(Table1[Codigo_servico],A9326,Table1[Subtotal_insumo]),"")</f>
        <v/>
      </c>
      <c r="L9326" s="18">
        <f>IF(Table1[[#This Row],[Ordem_insumos]]&lt;&gt;0,VLOOKUP(Table1[[#This Row],[Codigo_servico]],Preencher_Orcamento!$B:$D,3,FALSE)*Table1[[#This Row],[Qtde_insumo]],"")</f>
        <v>0</v>
      </c>
      <c r="M9326" s="18">
        <f>IF(Table1[[#This Row],[Ordem_insumos]]&lt;&gt;0,VLOOKUP(Table1[[#This Row],[Codigo_servico]],Preencher_Orcamento!$B:$D,3,FALSE)*Table1[[#This Row],[Subtotal_insumo]],"")</f>
        <v>0</v>
      </c>
    </row>
    <row r="9327" spans="1:13" x14ac:dyDescent="0.25">
      <c r="A9327" s="3">
        <v>115002</v>
      </c>
      <c r="B9327" s="125">
        <v>0</v>
      </c>
      <c r="C9327" s="131" t="s">
        <v>4165</v>
      </c>
      <c r="D9327" s="132"/>
      <c r="E9327" s="4"/>
      <c r="F9327" s="4"/>
      <c r="G9327" s="17" t="str">
        <f>IFERROR(VLOOKUP(Table1[[#This Row],[Codigo_insumo]],BD_Insumos!$B:$E,4),"")</f>
        <v/>
      </c>
      <c r="H9327" s="139"/>
      <c r="I9327" s="5" t="s">
        <v>170</v>
      </c>
      <c r="J9327" s="20" t="str">
        <f t="shared" si="145"/>
        <v/>
      </c>
      <c r="K9327" s="21">
        <f>IF(I9327&lt;&gt;"",SUMIF(Table1[Codigo_servico],A9327,Table1[Subtotal_insumo]),"")</f>
        <v>2.8427922870540723</v>
      </c>
      <c r="L9327" s="17" t="str">
        <f>IF(Table1[[#This Row],[Ordem_insumos]]&lt;&gt;0,VLOOKUP(Table1[[#This Row],[Codigo_servico]],Preencher_Orcamento!$B:$D,3,FALSE)*Table1[[#This Row],[Qtde_insumo]],"")</f>
        <v/>
      </c>
      <c r="M9327" s="17" t="str">
        <f>IF(Table1[[#This Row],[Ordem_insumos]]&lt;&gt;0,VLOOKUP(Table1[[#This Row],[Codigo_servico]],Preencher_Orcamento!$B:$D,3,FALSE)*Table1[[#This Row],[Subtotal_insumo]],"")</f>
        <v/>
      </c>
    </row>
    <row r="9328" spans="1:13" x14ac:dyDescent="0.25">
      <c r="A9328" s="6">
        <v>115002</v>
      </c>
      <c r="B9328" s="126">
        <v>1</v>
      </c>
      <c r="C9328" s="133"/>
      <c r="D9328" s="134">
        <v>2099</v>
      </c>
      <c r="E9328" s="7" t="s">
        <v>2205</v>
      </c>
      <c r="F9328" s="8" t="s">
        <v>2140</v>
      </c>
      <c r="G9328" s="16">
        <f>IFERROR(VLOOKUP(Table1[[#This Row],[Codigo_insumo]],BD_Insumos!$B:$E,4),"")</f>
        <v>12.627877718847255</v>
      </c>
      <c r="H9328" s="140">
        <v>0.2</v>
      </c>
      <c r="I9328" s="9"/>
      <c r="J9328" s="22">
        <f t="shared" si="145"/>
        <v>2.5255755437694511</v>
      </c>
      <c r="K9328" s="22" t="str">
        <f>IF(I9328&lt;&gt;"",SUMIF(Table1[Codigo_servico],A9328,Table1[Subtotal_insumo]),"")</f>
        <v/>
      </c>
      <c r="L9328" s="16">
        <f>IF(Table1[[#This Row],[Ordem_insumos]]&lt;&gt;0,VLOOKUP(Table1[[#This Row],[Codigo_servico]],Preencher_Orcamento!$B:$D,3,FALSE)*Table1[[#This Row],[Qtde_insumo]],"")</f>
        <v>0</v>
      </c>
      <c r="M9328" s="16">
        <f>IF(Table1[[#This Row],[Ordem_insumos]]&lt;&gt;0,VLOOKUP(Table1[[#This Row],[Codigo_servico]],Preencher_Orcamento!$B:$D,3,FALSE)*Table1[[#This Row],[Subtotal_insumo]],"")</f>
        <v>0</v>
      </c>
    </row>
    <row r="9329" spans="1:13" x14ac:dyDescent="0.25">
      <c r="A9329" s="6">
        <v>115002</v>
      </c>
      <c r="B9329" s="126">
        <v>2</v>
      </c>
      <c r="C9329" s="133"/>
      <c r="D9329" s="134">
        <v>2020</v>
      </c>
      <c r="E9329" s="7" t="s">
        <v>2188</v>
      </c>
      <c r="F9329" s="8" t="s">
        <v>2140</v>
      </c>
      <c r="G9329" s="16">
        <f>IFERROR(VLOOKUP(Table1[[#This Row],[Codigo_insumo]],BD_Insumos!$B:$E,4),"")</f>
        <v>15.860837164231068</v>
      </c>
      <c r="H9329" s="140">
        <v>0.02</v>
      </c>
      <c r="I9329" s="9"/>
      <c r="J9329" s="22">
        <f t="shared" si="145"/>
        <v>0.31721674328462135</v>
      </c>
      <c r="K9329" s="22" t="str">
        <f>IF(I9329&lt;&gt;"",SUMIF(Table1[Codigo_servico],A9329,Table1[Subtotal_insumo]),"")</f>
        <v/>
      </c>
      <c r="L9329" s="16">
        <f>IF(Table1[[#This Row],[Ordem_insumos]]&lt;&gt;0,VLOOKUP(Table1[[#This Row],[Codigo_servico]],Preencher_Orcamento!$B:$D,3,FALSE)*Table1[[#This Row],[Qtde_insumo]],"")</f>
        <v>0</v>
      </c>
      <c r="M9329" s="16">
        <f>IF(Table1[[#This Row],[Ordem_insumos]]&lt;&gt;0,VLOOKUP(Table1[[#This Row],[Codigo_servico]],Preencher_Orcamento!$B:$D,3,FALSE)*Table1[[#This Row],[Subtotal_insumo]],"")</f>
        <v>0</v>
      </c>
    </row>
    <row r="9330" spans="1:13" x14ac:dyDescent="0.25">
      <c r="A9330" s="3">
        <v>115003</v>
      </c>
      <c r="B9330" s="125">
        <v>0</v>
      </c>
      <c r="C9330" s="131" t="s">
        <v>4166</v>
      </c>
      <c r="D9330" s="132"/>
      <c r="E9330" s="4"/>
      <c r="F9330" s="4"/>
      <c r="G9330" s="17" t="str">
        <f>IFERROR(VLOOKUP(Table1[[#This Row],[Codigo_insumo]],BD_Insumos!$B:$E,4),"")</f>
        <v/>
      </c>
      <c r="H9330" s="139"/>
      <c r="I9330" s="5" t="s">
        <v>170</v>
      </c>
      <c r="J9330" s="20" t="str">
        <f t="shared" si="145"/>
        <v/>
      </c>
      <c r="K9330" s="21">
        <f>IF(I9330&lt;&gt;"",SUMIF(Table1[Codigo_servico],A9330,Table1[Subtotal_insumo]),"")</f>
        <v>5.6855845741081446</v>
      </c>
      <c r="L9330" s="17" t="str">
        <f>IF(Table1[[#This Row],[Ordem_insumos]]&lt;&gt;0,VLOOKUP(Table1[[#This Row],[Codigo_servico]],Preencher_Orcamento!$B:$D,3,FALSE)*Table1[[#This Row],[Qtde_insumo]],"")</f>
        <v/>
      </c>
      <c r="M9330" s="17" t="str">
        <f>IF(Table1[[#This Row],[Ordem_insumos]]&lt;&gt;0,VLOOKUP(Table1[[#This Row],[Codigo_servico]],Preencher_Orcamento!$B:$D,3,FALSE)*Table1[[#This Row],[Subtotal_insumo]],"")</f>
        <v/>
      </c>
    </row>
    <row r="9331" spans="1:13" x14ac:dyDescent="0.25">
      <c r="A9331" s="6">
        <v>115003</v>
      </c>
      <c r="B9331" s="126">
        <v>1</v>
      </c>
      <c r="C9331" s="133"/>
      <c r="D9331" s="134">
        <v>2099</v>
      </c>
      <c r="E9331" s="7" t="s">
        <v>2205</v>
      </c>
      <c r="F9331" s="8" t="s">
        <v>2140</v>
      </c>
      <c r="G9331" s="16">
        <f>IFERROR(VLOOKUP(Table1[[#This Row],[Codigo_insumo]],BD_Insumos!$B:$E,4),"")</f>
        <v>12.627877718847255</v>
      </c>
      <c r="H9331" s="140">
        <v>0.4</v>
      </c>
      <c r="I9331" s="9"/>
      <c r="J9331" s="22">
        <f t="shared" si="145"/>
        <v>5.0511510875389023</v>
      </c>
      <c r="K9331" s="22" t="str">
        <f>IF(I9331&lt;&gt;"",SUMIF(Table1[Codigo_servico],A9331,Table1[Subtotal_insumo]),"")</f>
        <v/>
      </c>
      <c r="L9331" s="16">
        <f>IF(Table1[[#This Row],[Ordem_insumos]]&lt;&gt;0,VLOOKUP(Table1[[#This Row],[Codigo_servico]],Preencher_Orcamento!$B:$D,3,FALSE)*Table1[[#This Row],[Qtde_insumo]],"")</f>
        <v>0</v>
      </c>
      <c r="M9331" s="16">
        <f>IF(Table1[[#This Row],[Ordem_insumos]]&lt;&gt;0,VLOOKUP(Table1[[#This Row],[Codigo_servico]],Preencher_Orcamento!$B:$D,3,FALSE)*Table1[[#This Row],[Subtotal_insumo]],"")</f>
        <v>0</v>
      </c>
    </row>
    <row r="9332" spans="1:13" x14ac:dyDescent="0.25">
      <c r="A9332" s="6">
        <v>115003</v>
      </c>
      <c r="B9332" s="126">
        <v>2</v>
      </c>
      <c r="C9332" s="133"/>
      <c r="D9332" s="134">
        <v>2020</v>
      </c>
      <c r="E9332" s="7" t="s">
        <v>2188</v>
      </c>
      <c r="F9332" s="8" t="s">
        <v>2140</v>
      </c>
      <c r="G9332" s="16">
        <f>IFERROR(VLOOKUP(Table1[[#This Row],[Codigo_insumo]],BD_Insumos!$B:$E,4),"")</f>
        <v>15.860837164231068</v>
      </c>
      <c r="H9332" s="140">
        <v>0.04</v>
      </c>
      <c r="I9332" s="9"/>
      <c r="J9332" s="22">
        <f t="shared" si="145"/>
        <v>0.6344334865692427</v>
      </c>
      <c r="K9332" s="22" t="str">
        <f>IF(I9332&lt;&gt;"",SUMIF(Table1[Codigo_servico],A9332,Table1[Subtotal_insumo]),"")</f>
        <v/>
      </c>
      <c r="L9332" s="16">
        <f>IF(Table1[[#This Row],[Ordem_insumos]]&lt;&gt;0,VLOOKUP(Table1[[#This Row],[Codigo_servico]],Preencher_Orcamento!$B:$D,3,FALSE)*Table1[[#This Row],[Qtde_insumo]],"")</f>
        <v>0</v>
      </c>
      <c r="M9332" s="16">
        <f>IF(Table1[[#This Row],[Ordem_insumos]]&lt;&gt;0,VLOOKUP(Table1[[#This Row],[Codigo_servico]],Preencher_Orcamento!$B:$D,3,FALSE)*Table1[[#This Row],[Subtotal_insumo]],"")</f>
        <v>0</v>
      </c>
    </row>
    <row r="9333" spans="1:13" x14ac:dyDescent="0.25">
      <c r="A9333" s="3">
        <v>115005</v>
      </c>
      <c r="B9333" s="125">
        <v>0</v>
      </c>
      <c r="C9333" s="131" t="s">
        <v>4167</v>
      </c>
      <c r="D9333" s="132"/>
      <c r="E9333" s="4"/>
      <c r="F9333" s="4"/>
      <c r="G9333" s="17" t="str">
        <f>IFERROR(VLOOKUP(Table1[[#This Row],[Codigo_insumo]],BD_Insumos!$B:$E,4),"")</f>
        <v/>
      </c>
      <c r="H9333" s="139"/>
      <c r="I9333" s="5" t="s">
        <v>170</v>
      </c>
      <c r="J9333" s="20" t="str">
        <f t="shared" si="145"/>
        <v/>
      </c>
      <c r="K9333" s="21">
        <f>IF(I9333&lt;&gt;"",SUMIF(Table1[Codigo_servico],A9333,Table1[Subtotal_insumo]),"")</f>
        <v>19.899546009378508</v>
      </c>
      <c r="L9333" s="17" t="str">
        <f>IF(Table1[[#This Row],[Ordem_insumos]]&lt;&gt;0,VLOOKUP(Table1[[#This Row],[Codigo_servico]],Preencher_Orcamento!$B:$D,3,FALSE)*Table1[[#This Row],[Qtde_insumo]],"")</f>
        <v/>
      </c>
      <c r="M9333" s="17" t="str">
        <f>IF(Table1[[#This Row],[Ordem_insumos]]&lt;&gt;0,VLOOKUP(Table1[[#This Row],[Codigo_servico]],Preencher_Orcamento!$B:$D,3,FALSE)*Table1[[#This Row],[Subtotal_insumo]],"")</f>
        <v/>
      </c>
    </row>
    <row r="9334" spans="1:13" x14ac:dyDescent="0.25">
      <c r="A9334" s="6">
        <v>115005</v>
      </c>
      <c r="B9334" s="126">
        <v>1</v>
      </c>
      <c r="C9334" s="133"/>
      <c r="D9334" s="134">
        <v>2020</v>
      </c>
      <c r="E9334" s="7" t="s">
        <v>2188</v>
      </c>
      <c r="F9334" s="8" t="s">
        <v>2140</v>
      </c>
      <c r="G9334" s="16">
        <f>IFERROR(VLOOKUP(Table1[[#This Row],[Codigo_insumo]],BD_Insumos!$B:$E,4),"")</f>
        <v>15.860837164231068</v>
      </c>
      <c r="H9334" s="140">
        <v>0.14000000000000001</v>
      </c>
      <c r="I9334" s="9"/>
      <c r="J9334" s="22">
        <f t="shared" si="145"/>
        <v>2.2205172029923497</v>
      </c>
      <c r="K9334" s="22" t="str">
        <f>IF(I9334&lt;&gt;"",SUMIF(Table1[Codigo_servico],A9334,Table1[Subtotal_insumo]),"")</f>
        <v/>
      </c>
      <c r="L9334" s="16">
        <f>IF(Table1[[#This Row],[Ordem_insumos]]&lt;&gt;0,VLOOKUP(Table1[[#This Row],[Codigo_servico]],Preencher_Orcamento!$B:$D,3,FALSE)*Table1[[#This Row],[Qtde_insumo]],"")</f>
        <v>0</v>
      </c>
      <c r="M9334" s="16">
        <f>IF(Table1[[#This Row],[Ordem_insumos]]&lt;&gt;0,VLOOKUP(Table1[[#This Row],[Codigo_servico]],Preencher_Orcamento!$B:$D,3,FALSE)*Table1[[#This Row],[Subtotal_insumo]],"")</f>
        <v>0</v>
      </c>
    </row>
    <row r="9335" spans="1:13" x14ac:dyDescent="0.25">
      <c r="A9335" s="6">
        <v>115005</v>
      </c>
      <c r="B9335" s="126">
        <v>2</v>
      </c>
      <c r="C9335" s="133"/>
      <c r="D9335" s="134">
        <v>2099</v>
      </c>
      <c r="E9335" s="7" t="s">
        <v>2205</v>
      </c>
      <c r="F9335" s="8" t="s">
        <v>2140</v>
      </c>
      <c r="G9335" s="16">
        <f>IFERROR(VLOOKUP(Table1[[#This Row],[Codigo_insumo]],BD_Insumos!$B:$E,4),"")</f>
        <v>12.627877718847255</v>
      </c>
      <c r="H9335" s="140">
        <v>1.4</v>
      </c>
      <c r="I9335" s="9"/>
      <c r="J9335" s="22">
        <f t="shared" si="145"/>
        <v>17.679028806386157</v>
      </c>
      <c r="K9335" s="22" t="str">
        <f>IF(I9335&lt;&gt;"",SUMIF(Table1[Codigo_servico],A9335,Table1[Subtotal_insumo]),"")</f>
        <v/>
      </c>
      <c r="L9335" s="16">
        <f>IF(Table1[[#This Row],[Ordem_insumos]]&lt;&gt;0,VLOOKUP(Table1[[#This Row],[Codigo_servico]],Preencher_Orcamento!$B:$D,3,FALSE)*Table1[[#This Row],[Qtde_insumo]],"")</f>
        <v>0</v>
      </c>
      <c r="M9335" s="16">
        <f>IF(Table1[[#This Row],[Ordem_insumos]]&lt;&gt;0,VLOOKUP(Table1[[#This Row],[Codigo_servico]],Preencher_Orcamento!$B:$D,3,FALSE)*Table1[[#This Row],[Subtotal_insumo]],"")</f>
        <v>0</v>
      </c>
    </row>
    <row r="9336" spans="1:13" x14ac:dyDescent="0.25">
      <c r="A9336" s="3">
        <v>115010</v>
      </c>
      <c r="B9336" s="125">
        <v>0</v>
      </c>
      <c r="C9336" s="131" t="s">
        <v>4168</v>
      </c>
      <c r="D9336" s="132"/>
      <c r="E9336" s="4"/>
      <c r="F9336" s="4"/>
      <c r="G9336" s="17" t="str">
        <f>IFERROR(VLOOKUP(Table1[[#This Row],[Codigo_insumo]],BD_Insumos!$B:$E,4),"")</f>
        <v/>
      </c>
      <c r="H9336" s="139"/>
      <c r="I9336" s="5" t="s">
        <v>170</v>
      </c>
      <c r="J9336" s="20" t="str">
        <f t="shared" si="145"/>
        <v/>
      </c>
      <c r="K9336" s="21">
        <f>IF(I9336&lt;&gt;"",SUMIF(Table1[Codigo_servico],A9336,Table1[Subtotal_insumo]),"")</f>
        <v>17.767451794087954</v>
      </c>
      <c r="L9336" s="17" t="str">
        <f>IF(Table1[[#This Row],[Ordem_insumos]]&lt;&gt;0,VLOOKUP(Table1[[#This Row],[Codigo_servico]],Preencher_Orcamento!$B:$D,3,FALSE)*Table1[[#This Row],[Qtde_insumo]],"")</f>
        <v/>
      </c>
      <c r="M9336" s="17" t="str">
        <f>IF(Table1[[#This Row],[Ordem_insumos]]&lt;&gt;0,VLOOKUP(Table1[[#This Row],[Codigo_servico]],Preencher_Orcamento!$B:$D,3,FALSE)*Table1[[#This Row],[Subtotal_insumo]],"")</f>
        <v/>
      </c>
    </row>
    <row r="9337" spans="1:13" x14ac:dyDescent="0.25">
      <c r="A9337" s="6">
        <v>115010</v>
      </c>
      <c r="B9337" s="126">
        <v>1</v>
      </c>
      <c r="C9337" s="133"/>
      <c r="D9337" s="134">
        <v>2099</v>
      </c>
      <c r="E9337" s="7" t="s">
        <v>2205</v>
      </c>
      <c r="F9337" s="8" t="s">
        <v>2140</v>
      </c>
      <c r="G9337" s="16">
        <f>IFERROR(VLOOKUP(Table1[[#This Row],[Codigo_insumo]],BD_Insumos!$B:$E,4),"")</f>
        <v>12.627877718847255</v>
      </c>
      <c r="H9337" s="140">
        <v>1.25</v>
      </c>
      <c r="I9337" s="9"/>
      <c r="J9337" s="22">
        <f t="shared" si="145"/>
        <v>15.78484714855907</v>
      </c>
      <c r="K9337" s="22" t="str">
        <f>IF(I9337&lt;&gt;"",SUMIF(Table1[Codigo_servico],A9337,Table1[Subtotal_insumo]),"")</f>
        <v/>
      </c>
      <c r="L9337" s="16">
        <f>IF(Table1[[#This Row],[Ordem_insumos]]&lt;&gt;0,VLOOKUP(Table1[[#This Row],[Codigo_servico]],Preencher_Orcamento!$B:$D,3,FALSE)*Table1[[#This Row],[Qtde_insumo]],"")</f>
        <v>0</v>
      </c>
      <c r="M9337" s="16">
        <f>IF(Table1[[#This Row],[Ordem_insumos]]&lt;&gt;0,VLOOKUP(Table1[[#This Row],[Codigo_servico]],Preencher_Orcamento!$B:$D,3,FALSE)*Table1[[#This Row],[Subtotal_insumo]],"")</f>
        <v>0</v>
      </c>
    </row>
    <row r="9338" spans="1:13" x14ac:dyDescent="0.25">
      <c r="A9338" s="6">
        <v>115010</v>
      </c>
      <c r="B9338" s="126">
        <v>2</v>
      </c>
      <c r="C9338" s="133"/>
      <c r="D9338" s="134">
        <v>2020</v>
      </c>
      <c r="E9338" s="7" t="s">
        <v>2188</v>
      </c>
      <c r="F9338" s="8" t="s">
        <v>2140</v>
      </c>
      <c r="G9338" s="16">
        <f>IFERROR(VLOOKUP(Table1[[#This Row],[Codigo_insumo]],BD_Insumos!$B:$E,4),"")</f>
        <v>15.860837164231068</v>
      </c>
      <c r="H9338" s="140">
        <v>0.125</v>
      </c>
      <c r="I9338" s="9"/>
      <c r="J9338" s="22">
        <f t="shared" si="145"/>
        <v>1.9826046455288835</v>
      </c>
      <c r="K9338" s="22" t="str">
        <f>IF(I9338&lt;&gt;"",SUMIF(Table1[Codigo_servico],A9338,Table1[Subtotal_insumo]),"")</f>
        <v/>
      </c>
      <c r="L9338" s="16">
        <f>IF(Table1[[#This Row],[Ordem_insumos]]&lt;&gt;0,VLOOKUP(Table1[[#This Row],[Codigo_servico]],Preencher_Orcamento!$B:$D,3,FALSE)*Table1[[#This Row],[Qtde_insumo]],"")</f>
        <v>0</v>
      </c>
      <c r="M9338" s="16">
        <f>IF(Table1[[#This Row],[Ordem_insumos]]&lt;&gt;0,VLOOKUP(Table1[[#This Row],[Codigo_servico]],Preencher_Orcamento!$B:$D,3,FALSE)*Table1[[#This Row],[Subtotal_insumo]],"")</f>
        <v>0</v>
      </c>
    </row>
    <row r="9339" spans="1:13" x14ac:dyDescent="0.25">
      <c r="A9339" s="3">
        <v>115015</v>
      </c>
      <c r="B9339" s="125">
        <v>0</v>
      </c>
      <c r="C9339" s="131" t="s">
        <v>4169</v>
      </c>
      <c r="D9339" s="132"/>
      <c r="E9339" s="4"/>
      <c r="F9339" s="4"/>
      <c r="G9339" s="17" t="str">
        <f>IFERROR(VLOOKUP(Table1[[#This Row],[Codigo_insumo]],BD_Insumos!$B:$E,4),"")</f>
        <v/>
      </c>
      <c r="H9339" s="139"/>
      <c r="I9339" s="5" t="s">
        <v>170</v>
      </c>
      <c r="J9339" s="20" t="str">
        <f t="shared" si="145"/>
        <v/>
      </c>
      <c r="K9339" s="21">
        <f>IF(I9339&lt;&gt;"",SUMIF(Table1[Codigo_servico],A9339,Table1[Subtotal_insumo]),"")</f>
        <v>35.534903588175908</v>
      </c>
      <c r="L9339" s="17" t="str">
        <f>IF(Table1[[#This Row],[Ordem_insumos]]&lt;&gt;0,VLOOKUP(Table1[[#This Row],[Codigo_servico]],Preencher_Orcamento!$B:$D,3,FALSE)*Table1[[#This Row],[Qtde_insumo]],"")</f>
        <v/>
      </c>
      <c r="M9339" s="17" t="str">
        <f>IF(Table1[[#This Row],[Ordem_insumos]]&lt;&gt;0,VLOOKUP(Table1[[#This Row],[Codigo_servico]],Preencher_Orcamento!$B:$D,3,FALSE)*Table1[[#This Row],[Subtotal_insumo]],"")</f>
        <v/>
      </c>
    </row>
    <row r="9340" spans="1:13" x14ac:dyDescent="0.25">
      <c r="A9340" s="6">
        <v>115015</v>
      </c>
      <c r="B9340" s="126">
        <v>1</v>
      </c>
      <c r="C9340" s="133"/>
      <c r="D9340" s="134">
        <v>2099</v>
      </c>
      <c r="E9340" s="7" t="s">
        <v>2205</v>
      </c>
      <c r="F9340" s="8" t="s">
        <v>2140</v>
      </c>
      <c r="G9340" s="16">
        <f>IFERROR(VLOOKUP(Table1[[#This Row],[Codigo_insumo]],BD_Insumos!$B:$E,4),"")</f>
        <v>12.627877718847255</v>
      </c>
      <c r="H9340" s="140">
        <v>2.5</v>
      </c>
      <c r="I9340" s="9"/>
      <c r="J9340" s="22">
        <f t="shared" si="145"/>
        <v>31.56969429711814</v>
      </c>
      <c r="K9340" s="22" t="str">
        <f>IF(I9340&lt;&gt;"",SUMIF(Table1[Codigo_servico],A9340,Table1[Subtotal_insumo]),"")</f>
        <v/>
      </c>
      <c r="L9340" s="16">
        <f>IF(Table1[[#This Row],[Ordem_insumos]]&lt;&gt;0,VLOOKUP(Table1[[#This Row],[Codigo_servico]],Preencher_Orcamento!$B:$D,3,FALSE)*Table1[[#This Row],[Qtde_insumo]],"")</f>
        <v>0</v>
      </c>
      <c r="M9340" s="16">
        <f>IF(Table1[[#This Row],[Ordem_insumos]]&lt;&gt;0,VLOOKUP(Table1[[#This Row],[Codigo_servico]],Preencher_Orcamento!$B:$D,3,FALSE)*Table1[[#This Row],[Subtotal_insumo]],"")</f>
        <v>0</v>
      </c>
    </row>
    <row r="9341" spans="1:13" x14ac:dyDescent="0.25">
      <c r="A9341" s="6">
        <v>115015</v>
      </c>
      <c r="B9341" s="126">
        <v>2</v>
      </c>
      <c r="C9341" s="133"/>
      <c r="D9341" s="134">
        <v>2020</v>
      </c>
      <c r="E9341" s="7" t="s">
        <v>2188</v>
      </c>
      <c r="F9341" s="8" t="s">
        <v>2140</v>
      </c>
      <c r="G9341" s="16">
        <f>IFERROR(VLOOKUP(Table1[[#This Row],[Codigo_insumo]],BD_Insumos!$B:$E,4),"")</f>
        <v>15.860837164231068</v>
      </c>
      <c r="H9341" s="140">
        <v>0.25</v>
      </c>
      <c r="I9341" s="9"/>
      <c r="J9341" s="22">
        <f t="shared" si="145"/>
        <v>3.965209291057767</v>
      </c>
      <c r="K9341" s="22" t="str">
        <f>IF(I9341&lt;&gt;"",SUMIF(Table1[Codigo_servico],A9341,Table1[Subtotal_insumo]),"")</f>
        <v/>
      </c>
      <c r="L9341" s="16">
        <f>IF(Table1[[#This Row],[Ordem_insumos]]&lt;&gt;0,VLOOKUP(Table1[[#This Row],[Codigo_servico]],Preencher_Orcamento!$B:$D,3,FALSE)*Table1[[#This Row],[Qtde_insumo]],"")</f>
        <v>0</v>
      </c>
      <c r="M9341" s="16">
        <f>IF(Table1[[#This Row],[Ordem_insumos]]&lt;&gt;0,VLOOKUP(Table1[[#This Row],[Codigo_servico]],Preencher_Orcamento!$B:$D,3,FALSE)*Table1[[#This Row],[Subtotal_insumo]],"")</f>
        <v>0</v>
      </c>
    </row>
    <row r="9342" spans="1:13" x14ac:dyDescent="0.25">
      <c r="A9342" s="3">
        <v>116005</v>
      </c>
      <c r="B9342" s="125">
        <v>0</v>
      </c>
      <c r="C9342" s="131" t="s">
        <v>4170</v>
      </c>
      <c r="D9342" s="132"/>
      <c r="E9342" s="4"/>
      <c r="F9342" s="4"/>
      <c r="G9342" s="17" t="str">
        <f>IFERROR(VLOOKUP(Table1[[#This Row],[Codigo_insumo]],BD_Insumos!$B:$E,4),"")</f>
        <v/>
      </c>
      <c r="H9342" s="139"/>
      <c r="I9342" s="5" t="s">
        <v>170</v>
      </c>
      <c r="J9342" s="20" t="str">
        <f t="shared" si="145"/>
        <v/>
      </c>
      <c r="K9342" s="21">
        <f>IF(I9342&lt;&gt;"",SUMIF(Table1[Codigo_servico],A9342,Table1[Subtotal_insumo]),"")</f>
        <v>19.899546009378508</v>
      </c>
      <c r="L9342" s="17" t="str">
        <f>IF(Table1[[#This Row],[Ordem_insumos]]&lt;&gt;0,VLOOKUP(Table1[[#This Row],[Codigo_servico]],Preencher_Orcamento!$B:$D,3,FALSE)*Table1[[#This Row],[Qtde_insumo]],"")</f>
        <v/>
      </c>
      <c r="M9342" s="17" t="str">
        <f>IF(Table1[[#This Row],[Ordem_insumos]]&lt;&gt;0,VLOOKUP(Table1[[#This Row],[Codigo_servico]],Preencher_Orcamento!$B:$D,3,FALSE)*Table1[[#This Row],[Subtotal_insumo]],"")</f>
        <v/>
      </c>
    </row>
    <row r="9343" spans="1:13" x14ac:dyDescent="0.25">
      <c r="A9343" s="6">
        <v>116005</v>
      </c>
      <c r="B9343" s="126">
        <v>1</v>
      </c>
      <c r="C9343" s="133"/>
      <c r="D9343" s="134">
        <v>2020</v>
      </c>
      <c r="E9343" s="7" t="s">
        <v>2188</v>
      </c>
      <c r="F9343" s="8" t="s">
        <v>2140</v>
      </c>
      <c r="G9343" s="16">
        <f>IFERROR(VLOOKUP(Table1[[#This Row],[Codigo_insumo]],BD_Insumos!$B:$E,4),"")</f>
        <v>15.860837164231068</v>
      </c>
      <c r="H9343" s="140">
        <v>0.14000000000000001</v>
      </c>
      <c r="I9343" s="9"/>
      <c r="J9343" s="22">
        <f t="shared" si="145"/>
        <v>2.2205172029923497</v>
      </c>
      <c r="K9343" s="22" t="str">
        <f>IF(I9343&lt;&gt;"",SUMIF(Table1[Codigo_servico],A9343,Table1[Subtotal_insumo]),"")</f>
        <v/>
      </c>
      <c r="L9343" s="16">
        <f>IF(Table1[[#This Row],[Ordem_insumos]]&lt;&gt;0,VLOOKUP(Table1[[#This Row],[Codigo_servico]],Preencher_Orcamento!$B:$D,3,FALSE)*Table1[[#This Row],[Qtde_insumo]],"")</f>
        <v>0</v>
      </c>
      <c r="M9343" s="16">
        <f>IF(Table1[[#This Row],[Ordem_insumos]]&lt;&gt;0,VLOOKUP(Table1[[#This Row],[Codigo_servico]],Preencher_Orcamento!$B:$D,3,FALSE)*Table1[[#This Row],[Subtotal_insumo]],"")</f>
        <v>0</v>
      </c>
    </row>
    <row r="9344" spans="1:13" x14ac:dyDescent="0.25">
      <c r="A9344" s="6">
        <v>116005</v>
      </c>
      <c r="B9344" s="126">
        <v>2</v>
      </c>
      <c r="C9344" s="133"/>
      <c r="D9344" s="134">
        <v>2099</v>
      </c>
      <c r="E9344" s="7" t="s">
        <v>2205</v>
      </c>
      <c r="F9344" s="8" t="s">
        <v>2140</v>
      </c>
      <c r="G9344" s="16">
        <f>IFERROR(VLOOKUP(Table1[[#This Row],[Codigo_insumo]],BD_Insumos!$B:$E,4),"")</f>
        <v>12.627877718847255</v>
      </c>
      <c r="H9344" s="140">
        <v>1.4</v>
      </c>
      <c r="I9344" s="9"/>
      <c r="J9344" s="22">
        <f t="shared" si="145"/>
        <v>17.679028806386157</v>
      </c>
      <c r="K9344" s="22" t="str">
        <f>IF(I9344&lt;&gt;"",SUMIF(Table1[Codigo_servico],A9344,Table1[Subtotal_insumo]),"")</f>
        <v/>
      </c>
      <c r="L9344" s="16">
        <f>IF(Table1[[#This Row],[Ordem_insumos]]&lt;&gt;0,VLOOKUP(Table1[[#This Row],[Codigo_servico]],Preencher_Orcamento!$B:$D,3,FALSE)*Table1[[#This Row],[Qtde_insumo]],"")</f>
        <v>0</v>
      </c>
      <c r="M9344" s="16">
        <f>IF(Table1[[#This Row],[Ordem_insumos]]&lt;&gt;0,VLOOKUP(Table1[[#This Row],[Codigo_servico]],Preencher_Orcamento!$B:$D,3,FALSE)*Table1[[#This Row],[Subtotal_insumo]],"")</f>
        <v>0</v>
      </c>
    </row>
    <row r="9345" spans="1:13" x14ac:dyDescent="0.25">
      <c r="A9345" s="3">
        <v>116010</v>
      </c>
      <c r="B9345" s="125">
        <v>0</v>
      </c>
      <c r="C9345" s="131" t="s">
        <v>4171</v>
      </c>
      <c r="D9345" s="132"/>
      <c r="E9345" s="4"/>
      <c r="F9345" s="4"/>
      <c r="G9345" s="17" t="str">
        <f>IFERROR(VLOOKUP(Table1[[#This Row],[Codigo_insumo]],BD_Insumos!$B:$E,4),"")</f>
        <v/>
      </c>
      <c r="H9345" s="139"/>
      <c r="I9345" s="5" t="s">
        <v>170</v>
      </c>
      <c r="J9345" s="20" t="str">
        <f t="shared" si="145"/>
        <v/>
      </c>
      <c r="K9345" s="21">
        <f>IF(I9345&lt;&gt;"",SUMIF(Table1[Codigo_servico],A9345,Table1[Subtotal_insumo]),"")</f>
        <v>4.727081707726505</v>
      </c>
      <c r="L9345" s="17" t="str">
        <f>IF(Table1[[#This Row],[Ordem_insumos]]&lt;&gt;0,VLOOKUP(Table1[[#This Row],[Codigo_servico]],Preencher_Orcamento!$B:$D,3,FALSE)*Table1[[#This Row],[Qtde_insumo]],"")</f>
        <v/>
      </c>
      <c r="M9345" s="17" t="str">
        <f>IF(Table1[[#This Row],[Ordem_insumos]]&lt;&gt;0,VLOOKUP(Table1[[#This Row],[Codigo_servico]],Preencher_Orcamento!$B:$D,3,FALSE)*Table1[[#This Row],[Subtotal_insumo]],"")</f>
        <v/>
      </c>
    </row>
    <row r="9346" spans="1:13" x14ac:dyDescent="0.25">
      <c r="A9346" s="6">
        <v>116010</v>
      </c>
      <c r="B9346" s="126">
        <v>1</v>
      </c>
      <c r="C9346" s="133"/>
      <c r="D9346" s="134">
        <v>2013</v>
      </c>
      <c r="E9346" s="7" t="s">
        <v>2184</v>
      </c>
      <c r="F9346" s="8" t="s">
        <v>2140</v>
      </c>
      <c r="G9346" s="16">
        <f>IFERROR(VLOOKUP(Table1[[#This Row],[Codigo_insumo]],BD_Insumos!$B:$E,4),"")</f>
        <v>15.756939025755017</v>
      </c>
      <c r="H9346" s="140">
        <v>0.3</v>
      </c>
      <c r="I9346" s="9"/>
      <c r="J9346" s="22">
        <f t="shared" ref="J9346:J9409" si="146">IF(I9346="",G9346*H9346,"")</f>
        <v>4.727081707726505</v>
      </c>
      <c r="K9346" s="22" t="str">
        <f>IF(I9346&lt;&gt;"",SUMIF(Table1[Codigo_servico],A9346,Table1[Subtotal_insumo]),"")</f>
        <v/>
      </c>
      <c r="L9346" s="16">
        <f>IF(Table1[[#This Row],[Ordem_insumos]]&lt;&gt;0,VLOOKUP(Table1[[#This Row],[Codigo_servico]],Preencher_Orcamento!$B:$D,3,FALSE)*Table1[[#This Row],[Qtde_insumo]],"")</f>
        <v>0</v>
      </c>
      <c r="M9346" s="16">
        <f>IF(Table1[[#This Row],[Ordem_insumos]]&lt;&gt;0,VLOOKUP(Table1[[#This Row],[Codigo_servico]],Preencher_Orcamento!$B:$D,3,FALSE)*Table1[[#This Row],[Subtotal_insumo]],"")</f>
        <v>0</v>
      </c>
    </row>
    <row r="9347" spans="1:13" x14ac:dyDescent="0.25">
      <c r="A9347" s="3">
        <v>116015</v>
      </c>
      <c r="B9347" s="125">
        <v>0</v>
      </c>
      <c r="C9347" s="131" t="s">
        <v>4172</v>
      </c>
      <c r="D9347" s="132"/>
      <c r="E9347" s="4"/>
      <c r="F9347" s="4"/>
      <c r="G9347" s="17" t="str">
        <f>IFERROR(VLOOKUP(Table1[[#This Row],[Codigo_insumo]],BD_Insumos!$B:$E,4),"")</f>
        <v/>
      </c>
      <c r="H9347" s="139"/>
      <c r="I9347" s="5" t="s">
        <v>170</v>
      </c>
      <c r="J9347" s="20" t="str">
        <f t="shared" si="146"/>
        <v/>
      </c>
      <c r="K9347" s="21">
        <f>IF(I9347&lt;&gt;"",SUMIF(Table1[Codigo_servico],A9347,Table1[Subtotal_insumo]),"")</f>
        <v>14.181245123179515</v>
      </c>
      <c r="L9347" s="17" t="str">
        <f>IF(Table1[[#This Row],[Ordem_insumos]]&lt;&gt;0,VLOOKUP(Table1[[#This Row],[Codigo_servico]],Preencher_Orcamento!$B:$D,3,FALSE)*Table1[[#This Row],[Qtde_insumo]],"")</f>
        <v/>
      </c>
      <c r="M9347" s="17" t="str">
        <f>IF(Table1[[#This Row],[Ordem_insumos]]&lt;&gt;0,VLOOKUP(Table1[[#This Row],[Codigo_servico]],Preencher_Orcamento!$B:$D,3,FALSE)*Table1[[#This Row],[Subtotal_insumo]],"")</f>
        <v/>
      </c>
    </row>
    <row r="9348" spans="1:13" x14ac:dyDescent="0.25">
      <c r="A9348" s="6">
        <v>116015</v>
      </c>
      <c r="B9348" s="126">
        <v>1</v>
      </c>
      <c r="C9348" s="133"/>
      <c r="D9348" s="134">
        <v>2013</v>
      </c>
      <c r="E9348" s="7" t="s">
        <v>2184</v>
      </c>
      <c r="F9348" s="8" t="s">
        <v>2140</v>
      </c>
      <c r="G9348" s="16">
        <f>IFERROR(VLOOKUP(Table1[[#This Row],[Codigo_insumo]],BD_Insumos!$B:$E,4),"")</f>
        <v>15.756939025755017</v>
      </c>
      <c r="H9348" s="140">
        <v>0.9</v>
      </c>
      <c r="I9348" s="9"/>
      <c r="J9348" s="22">
        <f t="shared" si="146"/>
        <v>14.181245123179515</v>
      </c>
      <c r="K9348" s="22" t="str">
        <f>IF(I9348&lt;&gt;"",SUMIF(Table1[Codigo_servico],A9348,Table1[Subtotal_insumo]),"")</f>
        <v/>
      </c>
      <c r="L9348" s="16">
        <f>IF(Table1[[#This Row],[Ordem_insumos]]&lt;&gt;0,VLOOKUP(Table1[[#This Row],[Codigo_servico]],Preencher_Orcamento!$B:$D,3,FALSE)*Table1[[#This Row],[Qtde_insumo]],"")</f>
        <v>0</v>
      </c>
      <c r="M9348" s="16">
        <f>IF(Table1[[#This Row],[Ordem_insumos]]&lt;&gt;0,VLOOKUP(Table1[[#This Row],[Codigo_servico]],Preencher_Orcamento!$B:$D,3,FALSE)*Table1[[#This Row],[Subtotal_insumo]],"")</f>
        <v>0</v>
      </c>
    </row>
    <row r="9349" spans="1:13" x14ac:dyDescent="0.25">
      <c r="A9349" s="3">
        <v>117005</v>
      </c>
      <c r="B9349" s="125">
        <v>0</v>
      </c>
      <c r="C9349" s="131" t="s">
        <v>4173</v>
      </c>
      <c r="D9349" s="132"/>
      <c r="E9349" s="4"/>
      <c r="F9349" s="4"/>
      <c r="G9349" s="17" t="str">
        <f>IFERROR(VLOOKUP(Table1[[#This Row],[Codigo_insumo]],BD_Insumos!$B:$E,4),"")</f>
        <v/>
      </c>
      <c r="H9349" s="139"/>
      <c r="I9349" s="5" t="s">
        <v>170</v>
      </c>
      <c r="J9349" s="20" t="str">
        <f t="shared" si="146"/>
        <v/>
      </c>
      <c r="K9349" s="21">
        <f>IF(I9349&lt;&gt;"",SUMIF(Table1[Codigo_servico],A9349,Table1[Subtotal_insumo]),"")</f>
        <v>14.074696929711813</v>
      </c>
      <c r="L9349" s="17" t="str">
        <f>IF(Table1[[#This Row],[Ordem_insumos]]&lt;&gt;0,VLOOKUP(Table1[[#This Row],[Codigo_servico]],Preencher_Orcamento!$B:$D,3,FALSE)*Table1[[#This Row],[Qtde_insumo]],"")</f>
        <v/>
      </c>
      <c r="M9349" s="17" t="str">
        <f>IF(Table1[[#This Row],[Ordem_insumos]]&lt;&gt;0,VLOOKUP(Table1[[#This Row],[Codigo_servico]],Preencher_Orcamento!$B:$D,3,FALSE)*Table1[[#This Row],[Subtotal_insumo]],"")</f>
        <v/>
      </c>
    </row>
    <row r="9350" spans="1:13" ht="26.25" x14ac:dyDescent="0.25">
      <c r="A9350" s="6">
        <v>117005</v>
      </c>
      <c r="B9350" s="126">
        <v>1</v>
      </c>
      <c r="C9350" s="133"/>
      <c r="D9350" s="134">
        <v>10647</v>
      </c>
      <c r="E9350" s="7" t="s">
        <v>157</v>
      </c>
      <c r="F9350" s="8" t="s">
        <v>58</v>
      </c>
      <c r="G9350" s="16">
        <f>IFERROR(VLOOKUP(Table1[[#This Row],[Codigo_insumo]],BD_Insumos!$B:$E,4),"")</f>
        <v>436.70909999999998</v>
      </c>
      <c r="H9350" s="140">
        <v>2.5000000000000001E-2</v>
      </c>
      <c r="I9350" s="9"/>
      <c r="J9350" s="22">
        <f t="shared" si="146"/>
        <v>10.9177275</v>
      </c>
      <c r="K9350" s="22" t="str">
        <f>IF(I9350&lt;&gt;"",SUMIF(Table1[Codigo_servico],A9350,Table1[Subtotal_insumo]),"")</f>
        <v/>
      </c>
      <c r="L9350" s="16">
        <f>IF(Table1[[#This Row],[Ordem_insumos]]&lt;&gt;0,VLOOKUP(Table1[[#This Row],[Codigo_servico]],Preencher_Orcamento!$B:$D,3,FALSE)*Table1[[#This Row],[Qtde_insumo]],"")</f>
        <v>0</v>
      </c>
      <c r="M9350" s="16">
        <f>IF(Table1[[#This Row],[Ordem_insumos]]&lt;&gt;0,VLOOKUP(Table1[[#This Row],[Codigo_servico]],Preencher_Orcamento!$B:$D,3,FALSE)*Table1[[#This Row],[Subtotal_insumo]],"")</f>
        <v>0</v>
      </c>
    </row>
    <row r="9351" spans="1:13" x14ac:dyDescent="0.25">
      <c r="A9351" s="6">
        <v>117005</v>
      </c>
      <c r="B9351" s="126">
        <v>2</v>
      </c>
      <c r="C9351" s="133"/>
      <c r="D9351" s="134">
        <v>2099</v>
      </c>
      <c r="E9351" s="7" t="s">
        <v>2205</v>
      </c>
      <c r="F9351" s="8" t="s">
        <v>2140</v>
      </c>
      <c r="G9351" s="18">
        <f>IFERROR(VLOOKUP(Table1[[#This Row],[Codigo_insumo]],BD_Insumos!$B:$E,4),"")</f>
        <v>12.627877718847255</v>
      </c>
      <c r="H9351" s="140">
        <v>0.25</v>
      </c>
      <c r="I9351" s="9"/>
      <c r="J9351" s="23">
        <f t="shared" si="146"/>
        <v>3.1569694297118138</v>
      </c>
      <c r="K9351" s="22" t="str">
        <f>IF(I9351&lt;&gt;"",SUMIF(Table1[Codigo_servico],A9351,Table1[Subtotal_insumo]),"")</f>
        <v/>
      </c>
      <c r="L9351" s="18">
        <f>IF(Table1[[#This Row],[Ordem_insumos]]&lt;&gt;0,VLOOKUP(Table1[[#This Row],[Codigo_servico]],Preencher_Orcamento!$B:$D,3,FALSE)*Table1[[#This Row],[Qtde_insumo]],"")</f>
        <v>0</v>
      </c>
      <c r="M9351" s="18">
        <f>IF(Table1[[#This Row],[Ordem_insumos]]&lt;&gt;0,VLOOKUP(Table1[[#This Row],[Codigo_servico]],Preencher_Orcamento!$B:$D,3,FALSE)*Table1[[#This Row],[Subtotal_insumo]],"")</f>
        <v>0</v>
      </c>
    </row>
    <row r="9352" spans="1:13" x14ac:dyDescent="0.25">
      <c r="A9352" s="3">
        <v>118001</v>
      </c>
      <c r="B9352" s="125">
        <v>0</v>
      </c>
      <c r="C9352" s="131" t="s">
        <v>4174</v>
      </c>
      <c r="D9352" s="132"/>
      <c r="E9352" s="4"/>
      <c r="F9352" s="4"/>
      <c r="G9352" s="17" t="str">
        <f>IFERROR(VLOOKUP(Table1[[#This Row],[Codigo_insumo]],BD_Insumos!$B:$E,4),"")</f>
        <v/>
      </c>
      <c r="H9352" s="139"/>
      <c r="I9352" s="5" t="s">
        <v>5</v>
      </c>
      <c r="J9352" s="20" t="str">
        <f t="shared" si="146"/>
        <v/>
      </c>
      <c r="K9352" s="21">
        <f>IF(I9352&lt;&gt;"",SUMIF(Table1[Codigo_servico],A9352,Table1[Subtotal_insumo]),"")</f>
        <v>24.875290797708768</v>
      </c>
      <c r="L9352" s="17" t="str">
        <f>IF(Table1[[#This Row],[Ordem_insumos]]&lt;&gt;0,VLOOKUP(Table1[[#This Row],[Codigo_servico]],Preencher_Orcamento!$B:$D,3,FALSE)*Table1[[#This Row],[Qtde_insumo]],"")</f>
        <v/>
      </c>
      <c r="M9352" s="17" t="str">
        <f>IF(Table1[[#This Row],[Ordem_insumos]]&lt;&gt;0,VLOOKUP(Table1[[#This Row],[Codigo_servico]],Preencher_Orcamento!$B:$D,3,FALSE)*Table1[[#This Row],[Subtotal_insumo]],"")</f>
        <v/>
      </c>
    </row>
    <row r="9353" spans="1:13" x14ac:dyDescent="0.25">
      <c r="A9353" s="6">
        <v>118001</v>
      </c>
      <c r="B9353" s="126">
        <v>1</v>
      </c>
      <c r="C9353" s="133"/>
      <c r="D9353" s="134">
        <v>11501</v>
      </c>
      <c r="E9353" s="7" t="s">
        <v>196</v>
      </c>
      <c r="F9353" s="8" t="s">
        <v>197</v>
      </c>
      <c r="G9353" s="16">
        <f>IFERROR(VLOOKUP(Table1[[#This Row],[Codigo_insumo]],BD_Insumos!$B:$E,4),"")</f>
        <v>3.2875999999999999</v>
      </c>
      <c r="H9353" s="140">
        <v>0.35</v>
      </c>
      <c r="I9353" s="9"/>
      <c r="J9353" s="22">
        <f t="shared" si="146"/>
        <v>1.1506599999999998</v>
      </c>
      <c r="K9353" s="22" t="str">
        <f>IF(I9353&lt;&gt;"",SUMIF(Table1[Codigo_servico],A9353,Table1[Subtotal_insumo]),"")</f>
        <v/>
      </c>
      <c r="L9353" s="16">
        <f>IF(Table1[[#This Row],[Ordem_insumos]]&lt;&gt;0,VLOOKUP(Table1[[#This Row],[Codigo_servico]],Preencher_Orcamento!$B:$D,3,FALSE)*Table1[[#This Row],[Qtde_insumo]],"")</f>
        <v>0</v>
      </c>
      <c r="M9353" s="16">
        <f>IF(Table1[[#This Row],[Ordem_insumos]]&lt;&gt;0,VLOOKUP(Table1[[#This Row],[Codigo_servico]],Preencher_Orcamento!$B:$D,3,FALSE)*Table1[[#This Row],[Subtotal_insumo]],"")</f>
        <v>0</v>
      </c>
    </row>
    <row r="9354" spans="1:13" x14ac:dyDescent="0.25">
      <c r="A9354" s="6">
        <v>118001</v>
      </c>
      <c r="B9354" s="126">
        <v>2</v>
      </c>
      <c r="C9354" s="133"/>
      <c r="D9354" s="134">
        <v>2099</v>
      </c>
      <c r="E9354" s="7" t="s">
        <v>2205</v>
      </c>
      <c r="F9354" s="8" t="s">
        <v>2140</v>
      </c>
      <c r="G9354" s="16">
        <f>IFERROR(VLOOKUP(Table1[[#This Row],[Codigo_insumo]],BD_Insumos!$B:$E,4),"")</f>
        <v>12.627877718847255</v>
      </c>
      <c r="H9354" s="140">
        <v>0.76</v>
      </c>
      <c r="I9354" s="9"/>
      <c r="J9354" s="22">
        <f t="shared" si="146"/>
        <v>9.5971870663239134</v>
      </c>
      <c r="K9354" s="22" t="str">
        <f>IF(I9354&lt;&gt;"",SUMIF(Table1[Codigo_servico],A9354,Table1[Subtotal_insumo]),"")</f>
        <v/>
      </c>
      <c r="L9354" s="16">
        <f>IF(Table1[[#This Row],[Ordem_insumos]]&lt;&gt;0,VLOOKUP(Table1[[#This Row],[Codigo_servico]],Preencher_Orcamento!$B:$D,3,FALSE)*Table1[[#This Row],[Qtde_insumo]],"")</f>
        <v>0</v>
      </c>
      <c r="M9354" s="16">
        <f>IF(Table1[[#This Row],[Ordem_insumos]]&lt;&gt;0,VLOOKUP(Table1[[#This Row],[Codigo_servico]],Preencher_Orcamento!$B:$D,3,FALSE)*Table1[[#This Row],[Subtotal_insumo]],"")</f>
        <v>0</v>
      </c>
    </row>
    <row r="9355" spans="1:13" x14ac:dyDescent="0.25">
      <c r="A9355" s="6">
        <v>118001</v>
      </c>
      <c r="B9355" s="126">
        <v>3</v>
      </c>
      <c r="C9355" s="133"/>
      <c r="D9355" s="134">
        <v>2020</v>
      </c>
      <c r="E9355" s="7" t="s">
        <v>2188</v>
      </c>
      <c r="F9355" s="8" t="s">
        <v>2140</v>
      </c>
      <c r="G9355" s="18">
        <f>IFERROR(VLOOKUP(Table1[[#This Row],[Codigo_insumo]],BD_Insumos!$B:$E,4),"")</f>
        <v>15.860837164231068</v>
      </c>
      <c r="H9355" s="140">
        <v>0.8</v>
      </c>
      <c r="I9355" s="9"/>
      <c r="J9355" s="23">
        <f t="shared" si="146"/>
        <v>12.688669731384856</v>
      </c>
      <c r="K9355" s="22" t="str">
        <f>IF(I9355&lt;&gt;"",SUMIF(Table1[Codigo_servico],A9355,Table1[Subtotal_insumo]),"")</f>
        <v/>
      </c>
      <c r="L9355" s="18">
        <f>IF(Table1[[#This Row],[Ordem_insumos]]&lt;&gt;0,VLOOKUP(Table1[[#This Row],[Codigo_servico]],Preencher_Orcamento!$B:$D,3,FALSE)*Table1[[#This Row],[Qtde_insumo]],"")</f>
        <v>0</v>
      </c>
      <c r="M9355" s="18">
        <f>IF(Table1[[#This Row],[Ordem_insumos]]&lt;&gt;0,VLOOKUP(Table1[[#This Row],[Codigo_servico]],Preencher_Orcamento!$B:$D,3,FALSE)*Table1[[#This Row],[Subtotal_insumo]],"")</f>
        <v>0</v>
      </c>
    </row>
    <row r="9356" spans="1:13" ht="26.25" x14ac:dyDescent="0.25">
      <c r="A9356" s="6">
        <v>118001</v>
      </c>
      <c r="B9356" s="126">
        <v>4</v>
      </c>
      <c r="C9356" s="133"/>
      <c r="D9356" s="134">
        <v>10648</v>
      </c>
      <c r="E9356" s="7" t="s">
        <v>158</v>
      </c>
      <c r="F9356" s="8" t="s">
        <v>58</v>
      </c>
      <c r="G9356" s="18">
        <f>IFERROR(VLOOKUP(Table1[[#This Row],[Codigo_insumo]],BD_Insumos!$B:$E,4),"")</f>
        <v>359.69349999999997</v>
      </c>
      <c r="H9356" s="140">
        <v>4.0000000000000001E-3</v>
      </c>
      <c r="I9356" s="9"/>
      <c r="J9356" s="23">
        <f t="shared" si="146"/>
        <v>1.438774</v>
      </c>
      <c r="K9356" s="22" t="str">
        <f>IF(I9356&lt;&gt;"",SUMIF(Table1[Codigo_servico],A9356,Table1[Subtotal_insumo]),"")</f>
        <v/>
      </c>
      <c r="L9356" s="18">
        <f>IF(Table1[[#This Row],[Ordem_insumos]]&lt;&gt;0,VLOOKUP(Table1[[#This Row],[Codigo_servico]],Preencher_Orcamento!$B:$D,3,FALSE)*Table1[[#This Row],[Qtde_insumo]],"")</f>
        <v>0</v>
      </c>
      <c r="M9356" s="18">
        <f>IF(Table1[[#This Row],[Ordem_insumos]]&lt;&gt;0,VLOOKUP(Table1[[#This Row],[Codigo_servico]],Preencher_Orcamento!$B:$D,3,FALSE)*Table1[[#This Row],[Subtotal_insumo]],"")</f>
        <v>0</v>
      </c>
    </row>
    <row r="9357" spans="1:13" x14ac:dyDescent="0.25">
      <c r="A9357" s="3">
        <v>118005</v>
      </c>
      <c r="B9357" s="125">
        <v>0</v>
      </c>
      <c r="C9357" s="131" t="s">
        <v>4175</v>
      </c>
      <c r="D9357" s="132"/>
      <c r="E9357" s="4"/>
      <c r="F9357" s="4"/>
      <c r="G9357" s="17" t="str">
        <f>IFERROR(VLOOKUP(Table1[[#This Row],[Codigo_insumo]],BD_Insumos!$B:$E,4),"")</f>
        <v/>
      </c>
      <c r="H9357" s="139"/>
      <c r="I9357" s="5" t="s">
        <v>170</v>
      </c>
      <c r="J9357" s="20" t="str">
        <f t="shared" si="146"/>
        <v/>
      </c>
      <c r="K9357" s="21">
        <f>IF(I9357&lt;&gt;"",SUMIF(Table1[Codigo_servico],A9357,Table1[Subtotal_insumo]),"")</f>
        <v>34.110507850424668</v>
      </c>
      <c r="L9357" s="17" t="str">
        <f>IF(Table1[[#This Row],[Ordem_insumos]]&lt;&gt;0,VLOOKUP(Table1[[#This Row],[Codigo_servico]],Preencher_Orcamento!$B:$D,3,FALSE)*Table1[[#This Row],[Qtde_insumo]],"")</f>
        <v/>
      </c>
      <c r="M9357" s="17" t="str">
        <f>IF(Table1[[#This Row],[Ordem_insumos]]&lt;&gt;0,VLOOKUP(Table1[[#This Row],[Codigo_servico]],Preencher_Orcamento!$B:$D,3,FALSE)*Table1[[#This Row],[Subtotal_insumo]],"")</f>
        <v/>
      </c>
    </row>
    <row r="9358" spans="1:13" ht="26.25" x14ac:dyDescent="0.25">
      <c r="A9358" s="6">
        <v>118005</v>
      </c>
      <c r="B9358" s="126">
        <v>1</v>
      </c>
      <c r="C9358" s="133"/>
      <c r="D9358" s="134">
        <v>10508</v>
      </c>
      <c r="E9358" s="7" t="s">
        <v>65</v>
      </c>
      <c r="F9358" s="8" t="s">
        <v>197</v>
      </c>
      <c r="G9358" s="16">
        <f>IFERROR(VLOOKUP(Table1[[#This Row],[Codigo_insumo]],BD_Insumos!$B:$E,4),"")</f>
        <v>0.36899999999999999</v>
      </c>
      <c r="H9358" s="140">
        <v>3.64</v>
      </c>
      <c r="I9358" s="9"/>
      <c r="J9358" s="22">
        <f t="shared" si="146"/>
        <v>1.3431600000000001</v>
      </c>
      <c r="K9358" s="22" t="str">
        <f>IF(I9358&lt;&gt;"",SUMIF(Table1[Codigo_servico],A9358,Table1[Subtotal_insumo]),"")</f>
        <v/>
      </c>
      <c r="L9358" s="16">
        <f>IF(Table1[[#This Row],[Ordem_insumos]]&lt;&gt;0,VLOOKUP(Table1[[#This Row],[Codigo_servico]],Preencher_Orcamento!$B:$D,3,FALSE)*Table1[[#This Row],[Qtde_insumo]],"")</f>
        <v>0</v>
      </c>
      <c r="M9358" s="16">
        <f>IF(Table1[[#This Row],[Ordem_insumos]]&lt;&gt;0,VLOOKUP(Table1[[#This Row],[Codigo_servico]],Preencher_Orcamento!$B:$D,3,FALSE)*Table1[[#This Row],[Subtotal_insumo]],"")</f>
        <v>0</v>
      </c>
    </row>
    <row r="9359" spans="1:13" x14ac:dyDescent="0.25">
      <c r="A9359" s="6">
        <v>118005</v>
      </c>
      <c r="B9359" s="126">
        <v>2</v>
      </c>
      <c r="C9359" s="133"/>
      <c r="D9359" s="134">
        <v>10517</v>
      </c>
      <c r="E9359" s="7" t="s">
        <v>71</v>
      </c>
      <c r="F9359" s="8" t="s">
        <v>197</v>
      </c>
      <c r="G9359" s="16">
        <f>IFERROR(VLOOKUP(Table1[[#This Row],[Codigo_insumo]],BD_Insumos!$B:$E,4),"")</f>
        <v>0.42080000000000001</v>
      </c>
      <c r="H9359" s="140">
        <v>3.64</v>
      </c>
      <c r="I9359" s="9"/>
      <c r="J9359" s="22">
        <f t="shared" si="146"/>
        <v>1.5317120000000002</v>
      </c>
      <c r="K9359" s="22" t="str">
        <f>IF(I9359&lt;&gt;"",SUMIF(Table1[Codigo_servico],A9359,Table1[Subtotal_insumo]),"")</f>
        <v/>
      </c>
      <c r="L9359" s="16">
        <f>IF(Table1[[#This Row],[Ordem_insumos]]&lt;&gt;0,VLOOKUP(Table1[[#This Row],[Codigo_servico]],Preencher_Orcamento!$B:$D,3,FALSE)*Table1[[#This Row],[Qtde_insumo]],"")</f>
        <v>0</v>
      </c>
      <c r="M9359" s="16">
        <f>IF(Table1[[#This Row],[Ordem_insumos]]&lt;&gt;0,VLOOKUP(Table1[[#This Row],[Codigo_servico]],Preencher_Orcamento!$B:$D,3,FALSE)*Table1[[#This Row],[Subtotal_insumo]],"")</f>
        <v>0</v>
      </c>
    </row>
    <row r="9360" spans="1:13" x14ac:dyDescent="0.25">
      <c r="A9360" s="6">
        <v>118005</v>
      </c>
      <c r="B9360" s="126">
        <v>3</v>
      </c>
      <c r="C9360" s="133"/>
      <c r="D9360" s="134">
        <v>2020</v>
      </c>
      <c r="E9360" s="7" t="s">
        <v>2188</v>
      </c>
      <c r="F9360" s="8" t="s">
        <v>2140</v>
      </c>
      <c r="G9360" s="18">
        <f>IFERROR(VLOOKUP(Table1[[#This Row],[Codigo_insumo]],BD_Insumos!$B:$E,4),"")</f>
        <v>15.860837164231068</v>
      </c>
      <c r="H9360" s="140">
        <v>0.9</v>
      </c>
      <c r="I9360" s="9"/>
      <c r="J9360" s="23">
        <f t="shared" si="146"/>
        <v>14.274753447807962</v>
      </c>
      <c r="K9360" s="22" t="str">
        <f>IF(I9360&lt;&gt;"",SUMIF(Table1[Codigo_servico],A9360,Table1[Subtotal_insumo]),"")</f>
        <v/>
      </c>
      <c r="L9360" s="18">
        <f>IF(Table1[[#This Row],[Ordem_insumos]]&lt;&gt;0,VLOOKUP(Table1[[#This Row],[Codigo_servico]],Preencher_Orcamento!$B:$D,3,FALSE)*Table1[[#This Row],[Qtde_insumo]],"")</f>
        <v>0</v>
      </c>
      <c r="M9360" s="18">
        <f>IF(Table1[[#This Row],[Ordem_insumos]]&lt;&gt;0,VLOOKUP(Table1[[#This Row],[Codigo_servico]],Preencher_Orcamento!$B:$D,3,FALSE)*Table1[[#This Row],[Subtotal_insumo]],"")</f>
        <v>0</v>
      </c>
    </row>
    <row r="9361" spans="1:13" x14ac:dyDescent="0.25">
      <c r="A9361" s="6">
        <v>118005</v>
      </c>
      <c r="B9361" s="126">
        <v>4</v>
      </c>
      <c r="C9361" s="133"/>
      <c r="D9361" s="134">
        <v>10501</v>
      </c>
      <c r="E9361" s="7" t="s">
        <v>57</v>
      </c>
      <c r="F9361" s="8" t="s">
        <v>58</v>
      </c>
      <c r="G9361" s="18">
        <f>IFERROR(VLOOKUP(Table1[[#This Row],[Codigo_insumo]],BD_Insumos!$B:$E,4),"")</f>
        <v>74.379800000000003</v>
      </c>
      <c r="H9361" s="140">
        <v>2.4299999999999999E-2</v>
      </c>
      <c r="I9361" s="9"/>
      <c r="J9361" s="23">
        <f t="shared" si="146"/>
        <v>1.80742914</v>
      </c>
      <c r="K9361" s="22" t="str">
        <f>IF(I9361&lt;&gt;"",SUMIF(Table1[Codigo_servico],A9361,Table1[Subtotal_insumo]),"")</f>
        <v/>
      </c>
      <c r="L9361" s="18">
        <f>IF(Table1[[#This Row],[Ordem_insumos]]&lt;&gt;0,VLOOKUP(Table1[[#This Row],[Codigo_servico]],Preencher_Orcamento!$B:$D,3,FALSE)*Table1[[#This Row],[Qtde_insumo]],"")</f>
        <v>0</v>
      </c>
      <c r="M9361" s="18">
        <f>IF(Table1[[#This Row],[Ordem_insumos]]&lt;&gt;0,VLOOKUP(Table1[[#This Row],[Codigo_servico]],Preencher_Orcamento!$B:$D,3,FALSE)*Table1[[#This Row],[Subtotal_insumo]],"")</f>
        <v>0</v>
      </c>
    </row>
    <row r="9362" spans="1:13" x14ac:dyDescent="0.25">
      <c r="A9362" s="6">
        <v>118005</v>
      </c>
      <c r="B9362" s="126">
        <v>5</v>
      </c>
      <c r="C9362" s="133"/>
      <c r="D9362" s="134">
        <v>2099</v>
      </c>
      <c r="E9362" s="7" t="s">
        <v>2205</v>
      </c>
      <c r="F9362" s="8" t="s">
        <v>2140</v>
      </c>
      <c r="G9362" s="18">
        <f>IFERROR(VLOOKUP(Table1[[#This Row],[Codigo_insumo]],BD_Insumos!$B:$E,4),"")</f>
        <v>12.627877718847255</v>
      </c>
      <c r="H9362" s="140">
        <v>1.2</v>
      </c>
      <c r="I9362" s="9"/>
      <c r="J9362" s="23">
        <f t="shared" si="146"/>
        <v>15.153453262616706</v>
      </c>
      <c r="K9362" s="22" t="str">
        <f>IF(I9362&lt;&gt;"",SUMIF(Table1[Codigo_servico],A9362,Table1[Subtotal_insumo]),"")</f>
        <v/>
      </c>
      <c r="L9362" s="18">
        <f>IF(Table1[[#This Row],[Ordem_insumos]]&lt;&gt;0,VLOOKUP(Table1[[#This Row],[Codigo_servico]],Preencher_Orcamento!$B:$D,3,FALSE)*Table1[[#This Row],[Qtde_insumo]],"")</f>
        <v>0</v>
      </c>
      <c r="M9362" s="18">
        <f>IF(Table1[[#This Row],[Ordem_insumos]]&lt;&gt;0,VLOOKUP(Table1[[#This Row],[Codigo_servico]],Preencher_Orcamento!$B:$D,3,FALSE)*Table1[[#This Row],[Subtotal_insumo]],"")</f>
        <v>0</v>
      </c>
    </row>
    <row r="9363" spans="1:13" x14ac:dyDescent="0.25">
      <c r="A9363" s="3">
        <v>118006</v>
      </c>
      <c r="B9363" s="125">
        <v>0</v>
      </c>
      <c r="C9363" s="131" t="s">
        <v>4176</v>
      </c>
      <c r="D9363" s="132"/>
      <c r="E9363" s="4"/>
      <c r="F9363" s="4"/>
      <c r="G9363" s="17" t="str">
        <f>IFERROR(VLOOKUP(Table1[[#This Row],[Codigo_insumo]],BD_Insumos!$B:$E,4),"")</f>
        <v/>
      </c>
      <c r="H9363" s="139"/>
      <c r="I9363" s="5" t="s">
        <v>170</v>
      </c>
      <c r="J9363" s="20" t="str">
        <f t="shared" si="146"/>
        <v/>
      </c>
      <c r="K9363" s="21">
        <f>IF(I9363&lt;&gt;"",SUMIF(Table1[Codigo_servico],A9363,Table1[Subtotal_insumo]),"")</f>
        <v>17.650596412185426</v>
      </c>
      <c r="L9363" s="17" t="str">
        <f>IF(Table1[[#This Row],[Ordem_insumos]]&lt;&gt;0,VLOOKUP(Table1[[#This Row],[Codigo_servico]],Preencher_Orcamento!$B:$D,3,FALSE)*Table1[[#This Row],[Qtde_insumo]],"")</f>
        <v/>
      </c>
      <c r="M9363" s="17" t="str">
        <f>IF(Table1[[#This Row],[Ordem_insumos]]&lt;&gt;0,VLOOKUP(Table1[[#This Row],[Codigo_servico]],Preencher_Orcamento!$B:$D,3,FALSE)*Table1[[#This Row],[Subtotal_insumo]],"")</f>
        <v/>
      </c>
    </row>
    <row r="9364" spans="1:13" ht="26.25" x14ac:dyDescent="0.25">
      <c r="A9364" s="6">
        <v>118006</v>
      </c>
      <c r="B9364" s="126">
        <v>1</v>
      </c>
      <c r="C9364" s="133"/>
      <c r="D9364" s="134">
        <v>10508</v>
      </c>
      <c r="E9364" s="7" t="s">
        <v>65</v>
      </c>
      <c r="F9364" s="8" t="s">
        <v>197</v>
      </c>
      <c r="G9364" s="16">
        <f>IFERROR(VLOOKUP(Table1[[#This Row],[Codigo_insumo]],BD_Insumos!$B:$E,4),"")</f>
        <v>0.36899999999999999</v>
      </c>
      <c r="H9364" s="140">
        <v>1.825</v>
      </c>
      <c r="I9364" s="9"/>
      <c r="J9364" s="22">
        <f t="shared" si="146"/>
        <v>0.67342499999999994</v>
      </c>
      <c r="K9364" s="22" t="str">
        <f>IF(I9364&lt;&gt;"",SUMIF(Table1[Codigo_servico],A9364,Table1[Subtotal_insumo]),"")</f>
        <v/>
      </c>
      <c r="L9364" s="16">
        <f>IF(Table1[[#This Row],[Ordem_insumos]]&lt;&gt;0,VLOOKUP(Table1[[#This Row],[Codigo_servico]],Preencher_Orcamento!$B:$D,3,FALSE)*Table1[[#This Row],[Qtde_insumo]],"")</f>
        <v>0</v>
      </c>
      <c r="M9364" s="16">
        <f>IF(Table1[[#This Row],[Ordem_insumos]]&lt;&gt;0,VLOOKUP(Table1[[#This Row],[Codigo_servico]],Preencher_Orcamento!$B:$D,3,FALSE)*Table1[[#This Row],[Subtotal_insumo]],"")</f>
        <v>0</v>
      </c>
    </row>
    <row r="9365" spans="1:13" x14ac:dyDescent="0.25">
      <c r="A9365" s="6">
        <v>118006</v>
      </c>
      <c r="B9365" s="126">
        <v>2</v>
      </c>
      <c r="C9365" s="133"/>
      <c r="D9365" s="134">
        <v>2099</v>
      </c>
      <c r="E9365" s="7" t="s">
        <v>2205</v>
      </c>
      <c r="F9365" s="8" t="s">
        <v>2140</v>
      </c>
      <c r="G9365" s="16">
        <f>IFERROR(VLOOKUP(Table1[[#This Row],[Codigo_insumo]],BD_Insumos!$B:$E,4),"")</f>
        <v>12.627877718847255</v>
      </c>
      <c r="H9365" s="140">
        <v>0.57999999999999996</v>
      </c>
      <c r="I9365" s="9"/>
      <c r="J9365" s="22">
        <f t="shared" si="146"/>
        <v>7.3241690769314074</v>
      </c>
      <c r="K9365" s="22" t="str">
        <f>IF(I9365&lt;&gt;"",SUMIF(Table1[Codigo_servico],A9365,Table1[Subtotal_insumo]),"")</f>
        <v/>
      </c>
      <c r="L9365" s="16">
        <f>IF(Table1[[#This Row],[Ordem_insumos]]&lt;&gt;0,VLOOKUP(Table1[[#This Row],[Codigo_servico]],Preencher_Orcamento!$B:$D,3,FALSE)*Table1[[#This Row],[Qtde_insumo]],"")</f>
        <v>0</v>
      </c>
      <c r="M9365" s="16">
        <f>IF(Table1[[#This Row],[Ordem_insumos]]&lt;&gt;0,VLOOKUP(Table1[[#This Row],[Codigo_servico]],Preencher_Orcamento!$B:$D,3,FALSE)*Table1[[#This Row],[Subtotal_insumo]],"")</f>
        <v>0</v>
      </c>
    </row>
    <row r="9366" spans="1:13" x14ac:dyDescent="0.25">
      <c r="A9366" s="6">
        <v>118006</v>
      </c>
      <c r="B9366" s="126">
        <v>3</v>
      </c>
      <c r="C9366" s="133"/>
      <c r="D9366" s="134">
        <v>10501</v>
      </c>
      <c r="E9366" s="7" t="s">
        <v>57</v>
      </c>
      <c r="F9366" s="8" t="s">
        <v>58</v>
      </c>
      <c r="G9366" s="18">
        <f>IFERROR(VLOOKUP(Table1[[#This Row],[Codigo_insumo]],BD_Insumos!$B:$E,4),"")</f>
        <v>74.379800000000003</v>
      </c>
      <c r="H9366" s="140">
        <v>6.1000000000000004E-3</v>
      </c>
      <c r="I9366" s="9"/>
      <c r="J9366" s="23">
        <f t="shared" si="146"/>
        <v>0.45371678000000004</v>
      </c>
      <c r="K9366" s="22" t="str">
        <f>IF(I9366&lt;&gt;"",SUMIF(Table1[Codigo_servico],A9366,Table1[Subtotal_insumo]),"")</f>
        <v/>
      </c>
      <c r="L9366" s="18">
        <f>IF(Table1[[#This Row],[Ordem_insumos]]&lt;&gt;0,VLOOKUP(Table1[[#This Row],[Codigo_servico]],Preencher_Orcamento!$B:$D,3,FALSE)*Table1[[#This Row],[Qtde_insumo]],"")</f>
        <v>0</v>
      </c>
      <c r="M9366" s="18">
        <f>IF(Table1[[#This Row],[Ordem_insumos]]&lt;&gt;0,VLOOKUP(Table1[[#This Row],[Codigo_servico]],Preencher_Orcamento!$B:$D,3,FALSE)*Table1[[#This Row],[Subtotal_insumo]],"")</f>
        <v>0</v>
      </c>
    </row>
    <row r="9367" spans="1:13" x14ac:dyDescent="0.25">
      <c r="A9367" s="6">
        <v>118006</v>
      </c>
      <c r="B9367" s="126">
        <v>4</v>
      </c>
      <c r="C9367" s="133"/>
      <c r="D9367" s="134">
        <v>2020</v>
      </c>
      <c r="E9367" s="7" t="s">
        <v>2188</v>
      </c>
      <c r="F9367" s="8" t="s">
        <v>2140</v>
      </c>
      <c r="G9367" s="18">
        <f>IFERROR(VLOOKUP(Table1[[#This Row],[Codigo_insumo]],BD_Insumos!$B:$E,4),"")</f>
        <v>15.860837164231068</v>
      </c>
      <c r="H9367" s="140">
        <v>0.57999999999999996</v>
      </c>
      <c r="I9367" s="9"/>
      <c r="J9367" s="23">
        <f t="shared" si="146"/>
        <v>9.1992855552540185</v>
      </c>
      <c r="K9367" s="22" t="str">
        <f>IF(I9367&lt;&gt;"",SUMIF(Table1[Codigo_servico],A9367,Table1[Subtotal_insumo]),"")</f>
        <v/>
      </c>
      <c r="L9367" s="18">
        <f>IF(Table1[[#This Row],[Ordem_insumos]]&lt;&gt;0,VLOOKUP(Table1[[#This Row],[Codigo_servico]],Preencher_Orcamento!$B:$D,3,FALSE)*Table1[[#This Row],[Qtde_insumo]],"")</f>
        <v>0</v>
      </c>
      <c r="M9367" s="18">
        <f>IF(Table1[[#This Row],[Ordem_insumos]]&lt;&gt;0,VLOOKUP(Table1[[#This Row],[Codigo_servico]],Preencher_Orcamento!$B:$D,3,FALSE)*Table1[[#This Row],[Subtotal_insumo]],"")</f>
        <v>0</v>
      </c>
    </row>
    <row r="9368" spans="1:13" x14ac:dyDescent="0.25">
      <c r="A9368" s="3">
        <v>120105</v>
      </c>
      <c r="B9368" s="125">
        <v>0</v>
      </c>
      <c r="C9368" s="131" t="s">
        <v>4177</v>
      </c>
      <c r="D9368" s="132"/>
      <c r="E9368" s="4"/>
      <c r="F9368" s="4"/>
      <c r="G9368" s="17" t="str">
        <f>IFERROR(VLOOKUP(Table1[[#This Row],[Codigo_insumo]],BD_Insumos!$B:$E,4),"")</f>
        <v/>
      </c>
      <c r="H9368" s="139"/>
      <c r="I9368" s="5" t="s">
        <v>170</v>
      </c>
      <c r="J9368" s="20" t="str">
        <f t="shared" si="146"/>
        <v/>
      </c>
      <c r="K9368" s="21">
        <f>IF(I9368&lt;&gt;"",SUMIF(Table1[Codigo_servico],A9368,Table1[Subtotal_insumo]),"")</f>
        <v>92.400155083558872</v>
      </c>
      <c r="L9368" s="17" t="str">
        <f>IF(Table1[[#This Row],[Ordem_insumos]]&lt;&gt;0,VLOOKUP(Table1[[#This Row],[Codigo_servico]],Preencher_Orcamento!$B:$D,3,FALSE)*Table1[[#This Row],[Qtde_insumo]],"")</f>
        <v/>
      </c>
      <c r="M9368" s="17" t="str">
        <f>IF(Table1[[#This Row],[Ordem_insumos]]&lt;&gt;0,VLOOKUP(Table1[[#This Row],[Codigo_servico]],Preencher_Orcamento!$B:$D,3,FALSE)*Table1[[#This Row],[Subtotal_insumo]],"")</f>
        <v/>
      </c>
    </row>
    <row r="9369" spans="1:13" x14ac:dyDescent="0.25">
      <c r="A9369" s="6">
        <v>120105</v>
      </c>
      <c r="B9369" s="126">
        <v>1</v>
      </c>
      <c r="C9369" s="133"/>
      <c r="D9369" s="134">
        <v>2013</v>
      </c>
      <c r="E9369" s="7" t="s">
        <v>2184</v>
      </c>
      <c r="F9369" s="8" t="s">
        <v>2140</v>
      </c>
      <c r="G9369" s="16">
        <f>IFERROR(VLOOKUP(Table1[[#This Row],[Codigo_insumo]],BD_Insumos!$B:$E,4),"")</f>
        <v>15.756939025755017</v>
      </c>
      <c r="H9369" s="140">
        <v>1.2</v>
      </c>
      <c r="I9369" s="9"/>
      <c r="J9369" s="22">
        <f t="shared" si="146"/>
        <v>18.90832683090602</v>
      </c>
      <c r="K9369" s="22" t="str">
        <f>IF(I9369&lt;&gt;"",SUMIF(Table1[Codigo_servico],A9369,Table1[Subtotal_insumo]),"")</f>
        <v/>
      </c>
      <c r="L9369" s="16">
        <f>IF(Table1[[#This Row],[Ordem_insumos]]&lt;&gt;0,VLOOKUP(Table1[[#This Row],[Codigo_servico]],Preencher_Orcamento!$B:$D,3,FALSE)*Table1[[#This Row],[Qtde_insumo]],"")</f>
        <v>0</v>
      </c>
      <c r="M9369" s="16">
        <f>IF(Table1[[#This Row],[Ordem_insumos]]&lt;&gt;0,VLOOKUP(Table1[[#This Row],[Codigo_servico]],Preencher_Orcamento!$B:$D,3,FALSE)*Table1[[#This Row],[Subtotal_insumo]],"")</f>
        <v>0</v>
      </c>
    </row>
    <row r="9370" spans="1:13" x14ac:dyDescent="0.25">
      <c r="A9370" s="6">
        <v>120105</v>
      </c>
      <c r="B9370" s="126">
        <v>2</v>
      </c>
      <c r="C9370" s="133"/>
      <c r="D9370" s="134">
        <v>17515</v>
      </c>
      <c r="E9370" s="7" t="s">
        <v>383</v>
      </c>
      <c r="F9370" s="8" t="s">
        <v>197</v>
      </c>
      <c r="G9370" s="16">
        <f>IFERROR(VLOOKUP(Table1[[#This Row],[Codigo_insumo]],BD_Insumos!$B:$E,4),"")</f>
        <v>5.5275999999999996</v>
      </c>
      <c r="H9370" s="140">
        <v>0.25</v>
      </c>
      <c r="I9370" s="9"/>
      <c r="J9370" s="22">
        <f t="shared" si="146"/>
        <v>1.3818999999999999</v>
      </c>
      <c r="K9370" s="22" t="str">
        <f>IF(I9370&lt;&gt;"",SUMIF(Table1[Codigo_servico],A9370,Table1[Subtotal_insumo]),"")</f>
        <v/>
      </c>
      <c r="L9370" s="16">
        <f>IF(Table1[[#This Row],[Ordem_insumos]]&lt;&gt;0,VLOOKUP(Table1[[#This Row],[Codigo_servico]],Preencher_Orcamento!$B:$D,3,FALSE)*Table1[[#This Row],[Qtde_insumo]],"")</f>
        <v>0</v>
      </c>
      <c r="M9370" s="16">
        <f>IF(Table1[[#This Row],[Ordem_insumos]]&lt;&gt;0,VLOOKUP(Table1[[#This Row],[Codigo_servico]],Preencher_Orcamento!$B:$D,3,FALSE)*Table1[[#This Row],[Subtotal_insumo]],"")</f>
        <v>0</v>
      </c>
    </row>
    <row r="9371" spans="1:13" ht="26.25" x14ac:dyDescent="0.25">
      <c r="A9371" s="6">
        <v>120105</v>
      </c>
      <c r="B9371" s="126">
        <v>3</v>
      </c>
      <c r="C9371" s="133"/>
      <c r="D9371" s="134">
        <v>33540</v>
      </c>
      <c r="E9371" s="7" t="s">
        <v>691</v>
      </c>
      <c r="F9371" s="8" t="s">
        <v>170</v>
      </c>
      <c r="G9371" s="18">
        <f>IFERROR(VLOOKUP(Table1[[#This Row],[Codigo_insumo]],BD_Insumos!$B:$E,4),"")</f>
        <v>46.6098</v>
      </c>
      <c r="H9371" s="140">
        <v>1.1000000000000001</v>
      </c>
      <c r="I9371" s="9"/>
      <c r="J9371" s="23">
        <f t="shared" si="146"/>
        <v>51.270780000000002</v>
      </c>
      <c r="K9371" s="22" t="str">
        <f>IF(I9371&lt;&gt;"",SUMIF(Table1[Codigo_servico],A9371,Table1[Subtotal_insumo]),"")</f>
        <v/>
      </c>
      <c r="L9371" s="18">
        <f>IF(Table1[[#This Row],[Ordem_insumos]]&lt;&gt;0,VLOOKUP(Table1[[#This Row],[Codigo_servico]],Preencher_Orcamento!$B:$D,3,FALSE)*Table1[[#This Row],[Qtde_insumo]],"")</f>
        <v>0</v>
      </c>
      <c r="M9371" s="18">
        <f>IF(Table1[[#This Row],[Ordem_insumos]]&lt;&gt;0,VLOOKUP(Table1[[#This Row],[Codigo_servico]],Preencher_Orcamento!$B:$D,3,FALSE)*Table1[[#This Row],[Subtotal_insumo]],"")</f>
        <v>0</v>
      </c>
    </row>
    <row r="9372" spans="1:13" x14ac:dyDescent="0.25">
      <c r="A9372" s="6">
        <v>120105</v>
      </c>
      <c r="B9372" s="126">
        <v>4</v>
      </c>
      <c r="C9372" s="133"/>
      <c r="D9372" s="134">
        <v>2014</v>
      </c>
      <c r="E9372" s="7" t="s">
        <v>2185</v>
      </c>
      <c r="F9372" s="8" t="s">
        <v>2140</v>
      </c>
      <c r="G9372" s="18">
        <f>IFERROR(VLOOKUP(Table1[[#This Row],[Codigo_insumo]],BD_Insumos!$B:$E,4),"")</f>
        <v>13.173665210544026</v>
      </c>
      <c r="H9372" s="140">
        <v>1.2</v>
      </c>
      <c r="I9372" s="9"/>
      <c r="J9372" s="23">
        <f t="shared" si="146"/>
        <v>15.808398252652831</v>
      </c>
      <c r="K9372" s="22" t="str">
        <f>IF(I9372&lt;&gt;"",SUMIF(Table1[Codigo_servico],A9372,Table1[Subtotal_insumo]),"")</f>
        <v/>
      </c>
      <c r="L9372" s="18">
        <f>IF(Table1[[#This Row],[Ordem_insumos]]&lt;&gt;0,VLOOKUP(Table1[[#This Row],[Codigo_servico]],Preencher_Orcamento!$B:$D,3,FALSE)*Table1[[#This Row],[Qtde_insumo]],"")</f>
        <v>0</v>
      </c>
      <c r="M9372" s="18">
        <f>IF(Table1[[#This Row],[Ordem_insumos]]&lt;&gt;0,VLOOKUP(Table1[[#This Row],[Codigo_servico]],Preencher_Orcamento!$B:$D,3,FALSE)*Table1[[#This Row],[Subtotal_insumo]],"")</f>
        <v>0</v>
      </c>
    </row>
    <row r="9373" spans="1:13" x14ac:dyDescent="0.25">
      <c r="A9373" s="6">
        <v>120105</v>
      </c>
      <c r="B9373" s="126">
        <v>5</v>
      </c>
      <c r="C9373" s="133"/>
      <c r="D9373" s="134">
        <v>11064</v>
      </c>
      <c r="E9373" s="7" t="s">
        <v>182</v>
      </c>
      <c r="F9373" s="8" t="s">
        <v>5</v>
      </c>
      <c r="G9373" s="18">
        <f>IFERROR(VLOOKUP(Table1[[#This Row],[Codigo_insumo]],BD_Insumos!$B:$E,4),"")</f>
        <v>0.58689999999999998</v>
      </c>
      <c r="H9373" s="140">
        <v>2.5</v>
      </c>
      <c r="I9373" s="9"/>
      <c r="J9373" s="23">
        <f t="shared" si="146"/>
        <v>1.4672499999999999</v>
      </c>
      <c r="K9373" s="22" t="str">
        <f>IF(I9373&lt;&gt;"",SUMIF(Table1[Codigo_servico],A9373,Table1[Subtotal_insumo]),"")</f>
        <v/>
      </c>
      <c r="L9373" s="18">
        <f>IF(Table1[[#This Row],[Ordem_insumos]]&lt;&gt;0,VLOOKUP(Table1[[#This Row],[Codigo_servico]],Preencher_Orcamento!$B:$D,3,FALSE)*Table1[[#This Row],[Qtde_insumo]],"")</f>
        <v>0</v>
      </c>
      <c r="M9373" s="18">
        <f>IF(Table1[[#This Row],[Ordem_insumos]]&lt;&gt;0,VLOOKUP(Table1[[#This Row],[Codigo_servico]],Preencher_Orcamento!$B:$D,3,FALSE)*Table1[[#This Row],[Subtotal_insumo]],"")</f>
        <v>0</v>
      </c>
    </row>
    <row r="9374" spans="1:13" ht="26.25" x14ac:dyDescent="0.25">
      <c r="A9374" s="6">
        <v>120105</v>
      </c>
      <c r="B9374" s="126">
        <v>6</v>
      </c>
      <c r="C9374" s="133"/>
      <c r="D9374" s="134">
        <v>19060</v>
      </c>
      <c r="E9374" s="7" t="s">
        <v>416</v>
      </c>
      <c r="F9374" s="8" t="s">
        <v>5</v>
      </c>
      <c r="G9374" s="18">
        <f>IFERROR(VLOOKUP(Table1[[#This Row],[Codigo_insumo]],BD_Insumos!$B:$E,4),"")</f>
        <v>1.4254</v>
      </c>
      <c r="H9374" s="140">
        <v>2.5</v>
      </c>
      <c r="I9374" s="9"/>
      <c r="J9374" s="23">
        <f t="shared" si="146"/>
        <v>3.5634999999999999</v>
      </c>
      <c r="K9374" s="22" t="str">
        <f>IF(I9374&lt;&gt;"",SUMIF(Table1[Codigo_servico],A9374,Table1[Subtotal_insumo]),"")</f>
        <v/>
      </c>
      <c r="L9374" s="18">
        <f>IF(Table1[[#This Row],[Ordem_insumos]]&lt;&gt;0,VLOOKUP(Table1[[#This Row],[Codigo_servico]],Preencher_Orcamento!$B:$D,3,FALSE)*Table1[[#This Row],[Qtde_insumo]],"")</f>
        <v>0</v>
      </c>
      <c r="M9374" s="18">
        <f>IF(Table1[[#This Row],[Ordem_insumos]]&lt;&gt;0,VLOOKUP(Table1[[#This Row],[Codigo_servico]],Preencher_Orcamento!$B:$D,3,FALSE)*Table1[[#This Row],[Subtotal_insumo]],"")</f>
        <v>0</v>
      </c>
    </row>
    <row r="9375" spans="1:13" x14ac:dyDescent="0.25">
      <c r="A9375" s="3">
        <v>120106</v>
      </c>
      <c r="B9375" s="125">
        <v>0</v>
      </c>
      <c r="C9375" s="131" t="s">
        <v>4178</v>
      </c>
      <c r="D9375" s="132"/>
      <c r="E9375" s="4"/>
      <c r="F9375" s="4"/>
      <c r="G9375" s="17" t="str">
        <f>IFERROR(VLOOKUP(Table1[[#This Row],[Codigo_insumo]],BD_Insumos!$B:$E,4),"")</f>
        <v/>
      </c>
      <c r="H9375" s="139"/>
      <c r="I9375" s="5" t="s">
        <v>170</v>
      </c>
      <c r="J9375" s="20" t="str">
        <f t="shared" si="146"/>
        <v/>
      </c>
      <c r="K9375" s="21">
        <f>IF(I9375&lt;&gt;"",SUMIF(Table1[Codigo_servico],A9375,Table1[Subtotal_insumo]),"")</f>
        <v>114.99118508355886</v>
      </c>
      <c r="L9375" s="17" t="str">
        <f>IF(Table1[[#This Row],[Ordem_insumos]]&lt;&gt;0,VLOOKUP(Table1[[#This Row],[Codigo_servico]],Preencher_Orcamento!$B:$D,3,FALSE)*Table1[[#This Row],[Qtde_insumo]],"")</f>
        <v/>
      </c>
      <c r="M9375" s="17" t="str">
        <f>IF(Table1[[#This Row],[Ordem_insumos]]&lt;&gt;0,VLOOKUP(Table1[[#This Row],[Codigo_servico]],Preencher_Orcamento!$B:$D,3,FALSE)*Table1[[#This Row],[Subtotal_insumo]],"")</f>
        <v/>
      </c>
    </row>
    <row r="9376" spans="1:13" x14ac:dyDescent="0.25">
      <c r="A9376" s="6">
        <v>120106</v>
      </c>
      <c r="B9376" s="126">
        <v>1</v>
      </c>
      <c r="C9376" s="133"/>
      <c r="D9376" s="134">
        <v>2013</v>
      </c>
      <c r="E9376" s="7" t="s">
        <v>2184</v>
      </c>
      <c r="F9376" s="8" t="s">
        <v>2140</v>
      </c>
      <c r="G9376" s="16">
        <f>IFERROR(VLOOKUP(Table1[[#This Row],[Codigo_insumo]],BD_Insumos!$B:$E,4),"")</f>
        <v>15.756939025755017</v>
      </c>
      <c r="H9376" s="140">
        <v>1.2</v>
      </c>
      <c r="I9376" s="9"/>
      <c r="J9376" s="22">
        <f t="shared" si="146"/>
        <v>18.90832683090602</v>
      </c>
      <c r="K9376" s="22" t="str">
        <f>IF(I9376&lt;&gt;"",SUMIF(Table1[Codigo_servico],A9376,Table1[Subtotal_insumo]),"")</f>
        <v/>
      </c>
      <c r="L9376" s="16">
        <f>IF(Table1[[#This Row],[Ordem_insumos]]&lt;&gt;0,VLOOKUP(Table1[[#This Row],[Codigo_servico]],Preencher_Orcamento!$B:$D,3,FALSE)*Table1[[#This Row],[Qtde_insumo]],"")</f>
        <v>0</v>
      </c>
      <c r="M9376" s="16">
        <f>IF(Table1[[#This Row],[Ordem_insumos]]&lt;&gt;0,VLOOKUP(Table1[[#This Row],[Codigo_servico]],Preencher_Orcamento!$B:$D,3,FALSE)*Table1[[#This Row],[Subtotal_insumo]],"")</f>
        <v>0</v>
      </c>
    </row>
    <row r="9377" spans="1:13" x14ac:dyDescent="0.25">
      <c r="A9377" s="6">
        <v>120106</v>
      </c>
      <c r="B9377" s="126">
        <v>2</v>
      </c>
      <c r="C9377" s="133"/>
      <c r="D9377" s="134">
        <v>11064</v>
      </c>
      <c r="E9377" s="7" t="s">
        <v>182</v>
      </c>
      <c r="F9377" s="8" t="s">
        <v>5</v>
      </c>
      <c r="G9377" s="16">
        <f>IFERROR(VLOOKUP(Table1[[#This Row],[Codigo_insumo]],BD_Insumos!$B:$E,4),"")</f>
        <v>0.58689999999999998</v>
      </c>
      <c r="H9377" s="140">
        <v>2.5</v>
      </c>
      <c r="I9377" s="9"/>
      <c r="J9377" s="22">
        <f t="shared" si="146"/>
        <v>1.4672499999999999</v>
      </c>
      <c r="K9377" s="22" t="str">
        <f>IF(I9377&lt;&gt;"",SUMIF(Table1[Codigo_servico],A9377,Table1[Subtotal_insumo]),"")</f>
        <v/>
      </c>
      <c r="L9377" s="16">
        <f>IF(Table1[[#This Row],[Ordem_insumos]]&lt;&gt;0,VLOOKUP(Table1[[#This Row],[Codigo_servico]],Preencher_Orcamento!$B:$D,3,FALSE)*Table1[[#This Row],[Qtde_insumo]],"")</f>
        <v>0</v>
      </c>
      <c r="M9377" s="16">
        <f>IF(Table1[[#This Row],[Ordem_insumos]]&lt;&gt;0,VLOOKUP(Table1[[#This Row],[Codigo_servico]],Preencher_Orcamento!$B:$D,3,FALSE)*Table1[[#This Row],[Subtotal_insumo]],"")</f>
        <v>0</v>
      </c>
    </row>
    <row r="9378" spans="1:13" x14ac:dyDescent="0.25">
      <c r="A9378" s="6">
        <v>120106</v>
      </c>
      <c r="B9378" s="126">
        <v>3</v>
      </c>
      <c r="C9378" s="133"/>
      <c r="D9378" s="134">
        <v>2014</v>
      </c>
      <c r="E9378" s="7" t="s">
        <v>2185</v>
      </c>
      <c r="F9378" s="8" t="s">
        <v>2140</v>
      </c>
      <c r="G9378" s="18">
        <f>IFERROR(VLOOKUP(Table1[[#This Row],[Codigo_insumo]],BD_Insumos!$B:$E,4),"")</f>
        <v>13.173665210544026</v>
      </c>
      <c r="H9378" s="140">
        <v>1.2</v>
      </c>
      <c r="I9378" s="9"/>
      <c r="J9378" s="23">
        <f t="shared" si="146"/>
        <v>15.808398252652831</v>
      </c>
      <c r="K9378" s="22" t="str">
        <f>IF(I9378&lt;&gt;"",SUMIF(Table1[Codigo_servico],A9378,Table1[Subtotal_insumo]),"")</f>
        <v/>
      </c>
      <c r="L9378" s="18">
        <f>IF(Table1[[#This Row],[Ordem_insumos]]&lt;&gt;0,VLOOKUP(Table1[[#This Row],[Codigo_servico]],Preencher_Orcamento!$B:$D,3,FALSE)*Table1[[#This Row],[Qtde_insumo]],"")</f>
        <v>0</v>
      </c>
      <c r="M9378" s="18">
        <f>IF(Table1[[#This Row],[Ordem_insumos]]&lt;&gt;0,VLOOKUP(Table1[[#This Row],[Codigo_servico]],Preencher_Orcamento!$B:$D,3,FALSE)*Table1[[#This Row],[Subtotal_insumo]],"")</f>
        <v>0</v>
      </c>
    </row>
    <row r="9379" spans="1:13" x14ac:dyDescent="0.25">
      <c r="A9379" s="6">
        <v>120106</v>
      </c>
      <c r="B9379" s="126">
        <v>4</v>
      </c>
      <c r="C9379" s="133"/>
      <c r="D9379" s="134">
        <v>17515</v>
      </c>
      <c r="E9379" s="7" t="s">
        <v>383</v>
      </c>
      <c r="F9379" s="8" t="s">
        <v>197</v>
      </c>
      <c r="G9379" s="18">
        <f>IFERROR(VLOOKUP(Table1[[#This Row],[Codigo_insumo]],BD_Insumos!$B:$E,4),"")</f>
        <v>5.5275999999999996</v>
      </c>
      <c r="H9379" s="140">
        <v>0.25</v>
      </c>
      <c r="I9379" s="9"/>
      <c r="J9379" s="23">
        <f t="shared" si="146"/>
        <v>1.3818999999999999</v>
      </c>
      <c r="K9379" s="22" t="str">
        <f>IF(I9379&lt;&gt;"",SUMIF(Table1[Codigo_servico],A9379,Table1[Subtotal_insumo]),"")</f>
        <v/>
      </c>
      <c r="L9379" s="18">
        <f>IF(Table1[[#This Row],[Ordem_insumos]]&lt;&gt;0,VLOOKUP(Table1[[#This Row],[Codigo_servico]],Preencher_Orcamento!$B:$D,3,FALSE)*Table1[[#This Row],[Qtde_insumo]],"")</f>
        <v>0</v>
      </c>
      <c r="M9379" s="18">
        <f>IF(Table1[[#This Row],[Ordem_insumos]]&lt;&gt;0,VLOOKUP(Table1[[#This Row],[Codigo_servico]],Preencher_Orcamento!$B:$D,3,FALSE)*Table1[[#This Row],[Subtotal_insumo]],"")</f>
        <v>0</v>
      </c>
    </row>
    <row r="9380" spans="1:13" ht="39" x14ac:dyDescent="0.25">
      <c r="A9380" s="6">
        <v>120106</v>
      </c>
      <c r="B9380" s="126">
        <v>5</v>
      </c>
      <c r="C9380" s="133"/>
      <c r="D9380" s="134">
        <v>33550</v>
      </c>
      <c r="E9380" s="7" t="s">
        <v>692</v>
      </c>
      <c r="F9380" s="8" t="s">
        <v>170</v>
      </c>
      <c r="G9380" s="18">
        <f>IFERROR(VLOOKUP(Table1[[#This Row],[Codigo_insumo]],BD_Insumos!$B:$E,4),"")</f>
        <v>67.147099999999995</v>
      </c>
      <c r="H9380" s="140">
        <v>1.1000000000000001</v>
      </c>
      <c r="I9380" s="9"/>
      <c r="J9380" s="23">
        <f t="shared" si="146"/>
        <v>73.861810000000006</v>
      </c>
      <c r="K9380" s="22" t="str">
        <f>IF(I9380&lt;&gt;"",SUMIF(Table1[Codigo_servico],A9380,Table1[Subtotal_insumo]),"")</f>
        <v/>
      </c>
      <c r="L9380" s="18">
        <f>IF(Table1[[#This Row],[Ordem_insumos]]&lt;&gt;0,VLOOKUP(Table1[[#This Row],[Codigo_servico]],Preencher_Orcamento!$B:$D,3,FALSE)*Table1[[#This Row],[Qtde_insumo]],"")</f>
        <v>0</v>
      </c>
      <c r="M9380" s="18">
        <f>IF(Table1[[#This Row],[Ordem_insumos]]&lt;&gt;0,VLOOKUP(Table1[[#This Row],[Codigo_servico]],Preencher_Orcamento!$B:$D,3,FALSE)*Table1[[#This Row],[Subtotal_insumo]],"")</f>
        <v>0</v>
      </c>
    </row>
    <row r="9381" spans="1:13" ht="26.25" x14ac:dyDescent="0.25">
      <c r="A9381" s="6">
        <v>120106</v>
      </c>
      <c r="B9381" s="126">
        <v>6</v>
      </c>
      <c r="C9381" s="133"/>
      <c r="D9381" s="134">
        <v>19060</v>
      </c>
      <c r="E9381" s="7" t="s">
        <v>416</v>
      </c>
      <c r="F9381" s="8" t="s">
        <v>5</v>
      </c>
      <c r="G9381" s="18">
        <f>IFERROR(VLOOKUP(Table1[[#This Row],[Codigo_insumo]],BD_Insumos!$B:$E,4),"")</f>
        <v>1.4254</v>
      </c>
      <c r="H9381" s="140">
        <v>2.5</v>
      </c>
      <c r="I9381" s="9"/>
      <c r="J9381" s="23">
        <f t="shared" si="146"/>
        <v>3.5634999999999999</v>
      </c>
      <c r="K9381" s="22" t="str">
        <f>IF(I9381&lt;&gt;"",SUMIF(Table1[Codigo_servico],A9381,Table1[Subtotal_insumo]),"")</f>
        <v/>
      </c>
      <c r="L9381" s="18">
        <f>IF(Table1[[#This Row],[Ordem_insumos]]&lt;&gt;0,VLOOKUP(Table1[[#This Row],[Codigo_servico]],Preencher_Orcamento!$B:$D,3,FALSE)*Table1[[#This Row],[Qtde_insumo]],"")</f>
        <v>0</v>
      </c>
      <c r="M9381" s="18">
        <f>IF(Table1[[#This Row],[Ordem_insumos]]&lt;&gt;0,VLOOKUP(Table1[[#This Row],[Codigo_servico]],Preencher_Orcamento!$B:$D,3,FALSE)*Table1[[#This Row],[Subtotal_insumo]],"")</f>
        <v>0</v>
      </c>
    </row>
    <row r="9382" spans="1:13" x14ac:dyDescent="0.25">
      <c r="A9382" s="3">
        <v>120130</v>
      </c>
      <c r="B9382" s="125">
        <v>0</v>
      </c>
      <c r="C9382" s="131" t="s">
        <v>4179</v>
      </c>
      <c r="D9382" s="132"/>
      <c r="E9382" s="4"/>
      <c r="F9382" s="4"/>
      <c r="G9382" s="17" t="str">
        <f>IFERROR(VLOOKUP(Table1[[#This Row],[Codigo_insumo]],BD_Insumos!$B:$E,4),"")</f>
        <v/>
      </c>
      <c r="H9382" s="139"/>
      <c r="I9382" s="5" t="s">
        <v>170</v>
      </c>
      <c r="J9382" s="20" t="str">
        <f t="shared" si="146"/>
        <v/>
      </c>
      <c r="K9382" s="21">
        <f>IF(I9382&lt;&gt;"",SUMIF(Table1[Codigo_servico],A9382,Table1[Subtotal_insumo]),"")</f>
        <v>56.560099999999998</v>
      </c>
      <c r="L9382" s="17" t="str">
        <f>IF(Table1[[#This Row],[Ordem_insumos]]&lt;&gt;0,VLOOKUP(Table1[[#This Row],[Codigo_servico]],Preencher_Orcamento!$B:$D,3,FALSE)*Table1[[#This Row],[Qtde_insumo]],"")</f>
        <v/>
      </c>
      <c r="M9382" s="17" t="str">
        <f>IF(Table1[[#This Row],[Ordem_insumos]]&lt;&gt;0,VLOOKUP(Table1[[#This Row],[Codigo_servico]],Preencher_Orcamento!$B:$D,3,FALSE)*Table1[[#This Row],[Subtotal_insumo]],"")</f>
        <v/>
      </c>
    </row>
    <row r="9383" spans="1:13" ht="51.75" x14ac:dyDescent="0.25">
      <c r="A9383" s="6">
        <v>120130</v>
      </c>
      <c r="B9383" s="126">
        <v>1</v>
      </c>
      <c r="C9383" s="133"/>
      <c r="D9383" s="134">
        <v>33570</v>
      </c>
      <c r="E9383" s="7" t="s">
        <v>694</v>
      </c>
      <c r="F9383" s="8" t="s">
        <v>170</v>
      </c>
      <c r="G9383" s="18">
        <f>IFERROR(VLOOKUP(Table1[[#This Row],[Codigo_insumo]],BD_Insumos!$B:$E,4),"")</f>
        <v>56.560099999999998</v>
      </c>
      <c r="H9383" s="140">
        <v>1</v>
      </c>
      <c r="I9383" s="9"/>
      <c r="J9383" s="23">
        <f t="shared" si="146"/>
        <v>56.560099999999998</v>
      </c>
      <c r="K9383" s="22" t="str">
        <f>IF(I9383&lt;&gt;"",SUMIF(Table1[Codigo_servico],A9383,Table1[Subtotal_insumo]),"")</f>
        <v/>
      </c>
      <c r="L9383" s="18">
        <f>IF(Table1[[#This Row],[Ordem_insumos]]&lt;&gt;0,VLOOKUP(Table1[[#This Row],[Codigo_servico]],Preencher_Orcamento!$B:$D,3,FALSE)*Table1[[#This Row],[Qtde_insumo]],"")</f>
        <v>0</v>
      </c>
      <c r="M9383" s="18">
        <f>IF(Table1[[#This Row],[Ordem_insumos]]&lt;&gt;0,VLOOKUP(Table1[[#This Row],[Codigo_servico]],Preencher_Orcamento!$B:$D,3,FALSE)*Table1[[#This Row],[Subtotal_insumo]],"")</f>
        <v>0</v>
      </c>
    </row>
    <row r="9384" spans="1:13" x14ac:dyDescent="0.25">
      <c r="A9384" s="3">
        <v>120140</v>
      </c>
      <c r="B9384" s="125">
        <v>0</v>
      </c>
      <c r="C9384" s="131" t="s">
        <v>4180</v>
      </c>
      <c r="D9384" s="132"/>
      <c r="E9384" s="4"/>
      <c r="F9384" s="4"/>
      <c r="G9384" s="17" t="str">
        <f>IFERROR(VLOOKUP(Table1[[#This Row],[Codigo_insumo]],BD_Insumos!$B:$E,4),"")</f>
        <v/>
      </c>
      <c r="H9384" s="139"/>
      <c r="I9384" s="5" t="s">
        <v>170</v>
      </c>
      <c r="J9384" s="20" t="str">
        <f t="shared" si="146"/>
        <v/>
      </c>
      <c r="K9384" s="21">
        <f>IF(I9384&lt;&gt;"",SUMIF(Table1[Codigo_servico],A9384,Table1[Subtotal_insumo]),"")</f>
        <v>37.372500000000002</v>
      </c>
      <c r="L9384" s="17" t="str">
        <f>IF(Table1[[#This Row],[Ordem_insumos]]&lt;&gt;0,VLOOKUP(Table1[[#This Row],[Codigo_servico]],Preencher_Orcamento!$B:$D,3,FALSE)*Table1[[#This Row],[Qtde_insumo]],"")</f>
        <v/>
      </c>
      <c r="M9384" s="17" t="str">
        <f>IF(Table1[[#This Row],[Ordem_insumos]]&lt;&gt;0,VLOOKUP(Table1[[#This Row],[Codigo_servico]],Preencher_Orcamento!$B:$D,3,FALSE)*Table1[[#This Row],[Subtotal_insumo]],"")</f>
        <v/>
      </c>
    </row>
    <row r="9385" spans="1:13" ht="39" x14ac:dyDescent="0.25">
      <c r="A9385" s="6">
        <v>120140</v>
      </c>
      <c r="B9385" s="126">
        <v>1</v>
      </c>
      <c r="C9385" s="133"/>
      <c r="D9385" s="134">
        <v>33530</v>
      </c>
      <c r="E9385" s="7" t="s">
        <v>688</v>
      </c>
      <c r="F9385" s="8" t="s">
        <v>170</v>
      </c>
      <c r="G9385" s="18">
        <f>IFERROR(VLOOKUP(Table1[[#This Row],[Codigo_insumo]],BD_Insumos!$B:$E,4),"")</f>
        <v>37.372500000000002</v>
      </c>
      <c r="H9385" s="140">
        <v>1</v>
      </c>
      <c r="I9385" s="9"/>
      <c r="J9385" s="23">
        <f t="shared" si="146"/>
        <v>37.372500000000002</v>
      </c>
      <c r="K9385" s="22" t="str">
        <f>IF(I9385&lt;&gt;"",SUMIF(Table1[Codigo_servico],A9385,Table1[Subtotal_insumo]),"")</f>
        <v/>
      </c>
      <c r="L9385" s="18">
        <f>IF(Table1[[#This Row],[Ordem_insumos]]&lt;&gt;0,VLOOKUP(Table1[[#This Row],[Codigo_servico]],Preencher_Orcamento!$B:$D,3,FALSE)*Table1[[#This Row],[Qtde_insumo]],"")</f>
        <v>0</v>
      </c>
      <c r="M9385" s="18">
        <f>IF(Table1[[#This Row],[Ordem_insumos]]&lt;&gt;0,VLOOKUP(Table1[[#This Row],[Codigo_servico]],Preencher_Orcamento!$B:$D,3,FALSE)*Table1[[#This Row],[Subtotal_insumo]],"")</f>
        <v>0</v>
      </c>
    </row>
    <row r="9386" spans="1:13" x14ac:dyDescent="0.25">
      <c r="A9386" s="3">
        <v>120142</v>
      </c>
      <c r="B9386" s="125">
        <v>0</v>
      </c>
      <c r="C9386" s="131" t="s">
        <v>4181</v>
      </c>
      <c r="D9386" s="132"/>
      <c r="E9386" s="4"/>
      <c r="F9386" s="4"/>
      <c r="G9386" s="17" t="str">
        <f>IFERROR(VLOOKUP(Table1[[#This Row],[Codigo_insumo]],BD_Insumos!$B:$E,4),"")</f>
        <v/>
      </c>
      <c r="H9386" s="139"/>
      <c r="I9386" s="5" t="s">
        <v>170</v>
      </c>
      <c r="J9386" s="20" t="str">
        <f t="shared" si="146"/>
        <v/>
      </c>
      <c r="K9386" s="21">
        <f>IF(I9386&lt;&gt;"",SUMIF(Table1[Codigo_servico],A9386,Table1[Subtotal_insumo]),"")</f>
        <v>49.9833</v>
      </c>
      <c r="L9386" s="17" t="str">
        <f>IF(Table1[[#This Row],[Ordem_insumos]]&lt;&gt;0,VLOOKUP(Table1[[#This Row],[Codigo_servico]],Preencher_Orcamento!$B:$D,3,FALSE)*Table1[[#This Row],[Qtde_insumo]],"")</f>
        <v/>
      </c>
      <c r="M9386" s="17" t="str">
        <f>IF(Table1[[#This Row],[Ordem_insumos]]&lt;&gt;0,VLOOKUP(Table1[[#This Row],[Codigo_servico]],Preencher_Orcamento!$B:$D,3,FALSE)*Table1[[#This Row],[Subtotal_insumo]],"")</f>
        <v/>
      </c>
    </row>
    <row r="9387" spans="1:13" ht="39" x14ac:dyDescent="0.25">
      <c r="A9387" s="6">
        <v>120142</v>
      </c>
      <c r="B9387" s="126">
        <v>1</v>
      </c>
      <c r="C9387" s="133"/>
      <c r="D9387" s="134">
        <v>33531</v>
      </c>
      <c r="E9387" s="7" t="s">
        <v>689</v>
      </c>
      <c r="F9387" s="8" t="s">
        <v>170</v>
      </c>
      <c r="G9387" s="18">
        <f>IFERROR(VLOOKUP(Table1[[#This Row],[Codigo_insumo]],BD_Insumos!$B:$E,4),"")</f>
        <v>49.9833</v>
      </c>
      <c r="H9387" s="140">
        <v>1</v>
      </c>
      <c r="I9387" s="9"/>
      <c r="J9387" s="23">
        <f t="shared" si="146"/>
        <v>49.9833</v>
      </c>
      <c r="K9387" s="22" t="str">
        <f>IF(I9387&lt;&gt;"",SUMIF(Table1[Codigo_servico],A9387,Table1[Subtotal_insumo]),"")</f>
        <v/>
      </c>
      <c r="L9387" s="18">
        <f>IF(Table1[[#This Row],[Ordem_insumos]]&lt;&gt;0,VLOOKUP(Table1[[#This Row],[Codigo_servico]],Preencher_Orcamento!$B:$D,3,FALSE)*Table1[[#This Row],[Qtde_insumo]],"")</f>
        <v>150</v>
      </c>
      <c r="M9387" s="18">
        <f>IF(Table1[[#This Row],[Ordem_insumos]]&lt;&gt;0,VLOOKUP(Table1[[#This Row],[Codigo_servico]],Preencher_Orcamento!$B:$D,3,FALSE)*Table1[[#This Row],[Subtotal_insumo]],"")</f>
        <v>7497.4949999999999</v>
      </c>
    </row>
    <row r="9388" spans="1:13" x14ac:dyDescent="0.25">
      <c r="A9388" s="3">
        <v>120143</v>
      </c>
      <c r="B9388" s="125">
        <v>0</v>
      </c>
      <c r="C9388" s="131" t="s">
        <v>4182</v>
      </c>
      <c r="D9388" s="132"/>
      <c r="E9388" s="4"/>
      <c r="F9388" s="4"/>
      <c r="G9388" s="17" t="str">
        <f>IFERROR(VLOOKUP(Table1[[#This Row],[Codigo_insumo]],BD_Insumos!$B:$E,4),"")</f>
        <v/>
      </c>
      <c r="H9388" s="139"/>
      <c r="I9388" s="5" t="s">
        <v>170</v>
      </c>
      <c r="J9388" s="20" t="str">
        <f t="shared" si="146"/>
        <v/>
      </c>
      <c r="K9388" s="21">
        <f>IF(I9388&lt;&gt;"",SUMIF(Table1[Codigo_servico],A9388,Table1[Subtotal_insumo]),"")</f>
        <v>50.355499999999999</v>
      </c>
      <c r="L9388" s="17" t="str">
        <f>IF(Table1[[#This Row],[Ordem_insumos]]&lt;&gt;0,VLOOKUP(Table1[[#This Row],[Codigo_servico]],Preencher_Orcamento!$B:$D,3,FALSE)*Table1[[#This Row],[Qtde_insumo]],"")</f>
        <v/>
      </c>
      <c r="M9388" s="17" t="str">
        <f>IF(Table1[[#This Row],[Ordem_insumos]]&lt;&gt;0,VLOOKUP(Table1[[#This Row],[Codigo_servico]],Preencher_Orcamento!$B:$D,3,FALSE)*Table1[[#This Row],[Subtotal_insumo]],"")</f>
        <v/>
      </c>
    </row>
    <row r="9389" spans="1:13" ht="39" x14ac:dyDescent="0.25">
      <c r="A9389" s="6">
        <v>120143</v>
      </c>
      <c r="B9389" s="126">
        <v>1</v>
      </c>
      <c r="C9389" s="133"/>
      <c r="D9389" s="134">
        <v>33532</v>
      </c>
      <c r="E9389" s="7" t="s">
        <v>690</v>
      </c>
      <c r="F9389" s="8" t="s">
        <v>170</v>
      </c>
      <c r="G9389" s="18">
        <f>IFERROR(VLOOKUP(Table1[[#This Row],[Codigo_insumo]],BD_Insumos!$B:$E,4),"")</f>
        <v>50.355499999999999</v>
      </c>
      <c r="H9389" s="140">
        <v>1</v>
      </c>
      <c r="I9389" s="9"/>
      <c r="J9389" s="23">
        <f t="shared" si="146"/>
        <v>50.355499999999999</v>
      </c>
      <c r="K9389" s="22" t="str">
        <f>IF(I9389&lt;&gt;"",SUMIF(Table1[Codigo_servico],A9389,Table1[Subtotal_insumo]),"")</f>
        <v/>
      </c>
      <c r="L9389" s="18">
        <f>IF(Table1[[#This Row],[Ordem_insumos]]&lt;&gt;0,VLOOKUP(Table1[[#This Row],[Codigo_servico]],Preencher_Orcamento!$B:$D,3,FALSE)*Table1[[#This Row],[Qtde_insumo]],"")</f>
        <v>0</v>
      </c>
      <c r="M9389" s="18">
        <f>IF(Table1[[#This Row],[Ordem_insumos]]&lt;&gt;0,VLOOKUP(Table1[[#This Row],[Codigo_servico]],Preencher_Orcamento!$B:$D,3,FALSE)*Table1[[#This Row],[Subtotal_insumo]],"")</f>
        <v>0</v>
      </c>
    </row>
    <row r="9390" spans="1:13" x14ac:dyDescent="0.25">
      <c r="A9390" s="3">
        <v>120145</v>
      </c>
      <c r="B9390" s="125">
        <v>0</v>
      </c>
      <c r="C9390" s="131" t="s">
        <v>4183</v>
      </c>
      <c r="D9390" s="132"/>
      <c r="E9390" s="4"/>
      <c r="F9390" s="4"/>
      <c r="G9390" s="17" t="str">
        <f>IFERROR(VLOOKUP(Table1[[#This Row],[Codigo_insumo]],BD_Insumos!$B:$E,4),"")</f>
        <v/>
      </c>
      <c r="H9390" s="139"/>
      <c r="I9390" s="5" t="s">
        <v>170</v>
      </c>
      <c r="J9390" s="20" t="str">
        <f t="shared" si="146"/>
        <v/>
      </c>
      <c r="K9390" s="21">
        <f>IF(I9390&lt;&gt;"",SUMIF(Table1[Codigo_servico],A9390,Table1[Subtotal_insumo]),"")</f>
        <v>43.160899999999998</v>
      </c>
      <c r="L9390" s="17" t="str">
        <f>IF(Table1[[#This Row],[Ordem_insumos]]&lt;&gt;0,VLOOKUP(Table1[[#This Row],[Codigo_servico]],Preencher_Orcamento!$B:$D,3,FALSE)*Table1[[#This Row],[Qtde_insumo]],"")</f>
        <v/>
      </c>
      <c r="M9390" s="17" t="str">
        <f>IF(Table1[[#This Row],[Ordem_insumos]]&lt;&gt;0,VLOOKUP(Table1[[#This Row],[Codigo_servico]],Preencher_Orcamento!$B:$D,3,FALSE)*Table1[[#This Row],[Subtotal_insumo]],"")</f>
        <v/>
      </c>
    </row>
    <row r="9391" spans="1:13" ht="26.25" x14ac:dyDescent="0.25">
      <c r="A9391" s="6">
        <v>120145</v>
      </c>
      <c r="B9391" s="126">
        <v>1</v>
      </c>
      <c r="C9391" s="133"/>
      <c r="D9391" s="134">
        <v>33560</v>
      </c>
      <c r="E9391" s="7" t="s">
        <v>693</v>
      </c>
      <c r="F9391" s="8" t="s">
        <v>170</v>
      </c>
      <c r="G9391" s="18">
        <f>IFERROR(VLOOKUP(Table1[[#This Row],[Codigo_insumo]],BD_Insumos!$B:$E,4),"")</f>
        <v>43.160899999999998</v>
      </c>
      <c r="H9391" s="140">
        <v>1</v>
      </c>
      <c r="I9391" s="9"/>
      <c r="J9391" s="23">
        <f t="shared" si="146"/>
        <v>43.160899999999998</v>
      </c>
      <c r="K9391" s="22" t="str">
        <f>IF(I9391&lt;&gt;"",SUMIF(Table1[Codigo_servico],A9391,Table1[Subtotal_insumo]),"")</f>
        <v/>
      </c>
      <c r="L9391" s="18">
        <f>IF(Table1[[#This Row],[Ordem_insumos]]&lt;&gt;0,VLOOKUP(Table1[[#This Row],[Codigo_servico]],Preencher_Orcamento!$B:$D,3,FALSE)*Table1[[#This Row],[Qtde_insumo]],"")</f>
        <v>0</v>
      </c>
      <c r="M9391" s="18">
        <f>IF(Table1[[#This Row],[Ordem_insumos]]&lt;&gt;0,VLOOKUP(Table1[[#This Row],[Codigo_servico]],Preencher_Orcamento!$B:$D,3,FALSE)*Table1[[#This Row],[Subtotal_insumo]],"")</f>
        <v>0</v>
      </c>
    </row>
    <row r="9392" spans="1:13" x14ac:dyDescent="0.25">
      <c r="A9392" s="3">
        <v>125001</v>
      </c>
      <c r="B9392" s="125">
        <v>0</v>
      </c>
      <c r="C9392" s="131" t="s">
        <v>4184</v>
      </c>
      <c r="D9392" s="132"/>
      <c r="E9392" s="4"/>
      <c r="F9392" s="4"/>
      <c r="G9392" s="17" t="str">
        <f>IFERROR(VLOOKUP(Table1[[#This Row],[Codigo_insumo]],BD_Insumos!$B:$E,4),"")</f>
        <v/>
      </c>
      <c r="H9392" s="139"/>
      <c r="I9392" s="5" t="s">
        <v>170</v>
      </c>
      <c r="J9392" s="20" t="str">
        <f t="shared" si="146"/>
        <v/>
      </c>
      <c r="K9392" s="21">
        <f>IF(I9392&lt;&gt;"",SUMIF(Table1[Codigo_servico],A9392,Table1[Subtotal_insumo]),"")</f>
        <v>3.7883633156541765</v>
      </c>
      <c r="L9392" s="17" t="str">
        <f>IF(Table1[[#This Row],[Ordem_insumos]]&lt;&gt;0,VLOOKUP(Table1[[#This Row],[Codigo_servico]],Preencher_Orcamento!$B:$D,3,FALSE)*Table1[[#This Row],[Qtde_insumo]],"")</f>
        <v/>
      </c>
      <c r="M9392" s="17" t="str">
        <f>IF(Table1[[#This Row],[Ordem_insumos]]&lt;&gt;0,VLOOKUP(Table1[[#This Row],[Codigo_servico]],Preencher_Orcamento!$B:$D,3,FALSE)*Table1[[#This Row],[Subtotal_insumo]],"")</f>
        <v/>
      </c>
    </row>
    <row r="9393" spans="1:13" x14ac:dyDescent="0.25">
      <c r="A9393" s="6">
        <v>125001</v>
      </c>
      <c r="B9393" s="126">
        <v>1</v>
      </c>
      <c r="C9393" s="133"/>
      <c r="D9393" s="134">
        <v>2099</v>
      </c>
      <c r="E9393" s="7" t="s">
        <v>2205</v>
      </c>
      <c r="F9393" s="8" t="s">
        <v>2140</v>
      </c>
      <c r="G9393" s="16">
        <f>IFERROR(VLOOKUP(Table1[[#This Row],[Codigo_insumo]],BD_Insumos!$B:$E,4),"")</f>
        <v>12.627877718847255</v>
      </c>
      <c r="H9393" s="140">
        <v>0.3</v>
      </c>
      <c r="I9393" s="9"/>
      <c r="J9393" s="22">
        <f t="shared" si="146"/>
        <v>3.7883633156541765</v>
      </c>
      <c r="K9393" s="22" t="str">
        <f>IF(I9393&lt;&gt;"",SUMIF(Table1[Codigo_servico],A9393,Table1[Subtotal_insumo]),"")</f>
        <v/>
      </c>
      <c r="L9393" s="16">
        <f>IF(Table1[[#This Row],[Ordem_insumos]]&lt;&gt;0,VLOOKUP(Table1[[#This Row],[Codigo_servico]],Preencher_Orcamento!$B:$D,3,FALSE)*Table1[[#This Row],[Qtde_insumo]],"")</f>
        <v>0</v>
      </c>
      <c r="M9393" s="16">
        <f>IF(Table1[[#This Row],[Ordem_insumos]]&lt;&gt;0,VLOOKUP(Table1[[#This Row],[Codigo_servico]],Preencher_Orcamento!$B:$D,3,FALSE)*Table1[[#This Row],[Subtotal_insumo]],"")</f>
        <v>0</v>
      </c>
    </row>
    <row r="9394" spans="1:13" x14ac:dyDescent="0.25">
      <c r="A9394" s="3">
        <v>125002</v>
      </c>
      <c r="B9394" s="125">
        <v>0</v>
      </c>
      <c r="C9394" s="131" t="s">
        <v>4185</v>
      </c>
      <c r="D9394" s="132"/>
      <c r="E9394" s="4"/>
      <c r="F9394" s="4"/>
      <c r="G9394" s="17" t="str">
        <f>IFERROR(VLOOKUP(Table1[[#This Row],[Codigo_insumo]],BD_Insumos!$B:$E,4),"")</f>
        <v/>
      </c>
      <c r="H9394" s="139"/>
      <c r="I9394" s="5" t="s">
        <v>170</v>
      </c>
      <c r="J9394" s="20" t="str">
        <f t="shared" si="146"/>
        <v/>
      </c>
      <c r="K9394" s="21">
        <f>IF(I9394&lt;&gt;"",SUMIF(Table1[Codigo_servico],A9394,Table1[Subtotal_insumo]),"")</f>
        <v>5.0511510875389023</v>
      </c>
      <c r="L9394" s="17" t="str">
        <f>IF(Table1[[#This Row],[Ordem_insumos]]&lt;&gt;0,VLOOKUP(Table1[[#This Row],[Codigo_servico]],Preencher_Orcamento!$B:$D,3,FALSE)*Table1[[#This Row],[Qtde_insumo]],"")</f>
        <v/>
      </c>
      <c r="M9394" s="17" t="str">
        <f>IF(Table1[[#This Row],[Ordem_insumos]]&lt;&gt;0,VLOOKUP(Table1[[#This Row],[Codigo_servico]],Preencher_Orcamento!$B:$D,3,FALSE)*Table1[[#This Row],[Subtotal_insumo]],"")</f>
        <v/>
      </c>
    </row>
    <row r="9395" spans="1:13" x14ac:dyDescent="0.25">
      <c r="A9395" s="6">
        <v>125002</v>
      </c>
      <c r="B9395" s="126">
        <v>1</v>
      </c>
      <c r="C9395" s="133"/>
      <c r="D9395" s="134">
        <v>2099</v>
      </c>
      <c r="E9395" s="7" t="s">
        <v>2205</v>
      </c>
      <c r="F9395" s="8" t="s">
        <v>2140</v>
      </c>
      <c r="G9395" s="16">
        <f>IFERROR(VLOOKUP(Table1[[#This Row],[Codigo_insumo]],BD_Insumos!$B:$E,4),"")</f>
        <v>12.627877718847255</v>
      </c>
      <c r="H9395" s="140">
        <v>0.4</v>
      </c>
      <c r="I9395" s="9"/>
      <c r="J9395" s="22">
        <f t="shared" si="146"/>
        <v>5.0511510875389023</v>
      </c>
      <c r="K9395" s="22" t="str">
        <f>IF(I9395&lt;&gt;"",SUMIF(Table1[Codigo_servico],A9395,Table1[Subtotal_insumo]),"")</f>
        <v/>
      </c>
      <c r="L9395" s="16">
        <f>IF(Table1[[#This Row],[Ordem_insumos]]&lt;&gt;0,VLOOKUP(Table1[[#This Row],[Codigo_servico]],Preencher_Orcamento!$B:$D,3,FALSE)*Table1[[#This Row],[Qtde_insumo]],"")</f>
        <v>0</v>
      </c>
      <c r="M9395" s="16">
        <f>IF(Table1[[#This Row],[Ordem_insumos]]&lt;&gt;0,VLOOKUP(Table1[[#This Row],[Codigo_servico]],Preencher_Orcamento!$B:$D,3,FALSE)*Table1[[#This Row],[Subtotal_insumo]],"")</f>
        <v>0</v>
      </c>
    </row>
    <row r="9396" spans="1:13" x14ac:dyDescent="0.25">
      <c r="A9396" s="3">
        <v>125005</v>
      </c>
      <c r="B9396" s="125">
        <v>0</v>
      </c>
      <c r="C9396" s="131" t="s">
        <v>4186</v>
      </c>
      <c r="D9396" s="132"/>
      <c r="E9396" s="4"/>
      <c r="F9396" s="4"/>
      <c r="G9396" s="17" t="str">
        <f>IFERROR(VLOOKUP(Table1[[#This Row],[Codigo_insumo]],BD_Insumos!$B:$E,4),"")</f>
        <v/>
      </c>
      <c r="H9396" s="139"/>
      <c r="I9396" s="5" t="s">
        <v>170</v>
      </c>
      <c r="J9396" s="20" t="str">
        <f t="shared" si="146"/>
        <v/>
      </c>
      <c r="K9396" s="21">
        <f>IF(I9396&lt;&gt;"",SUMIF(Table1[Codigo_servico],A9396,Table1[Subtotal_insumo]),"")</f>
        <v>3.7883633156541765</v>
      </c>
      <c r="L9396" s="17" t="str">
        <f>IF(Table1[[#This Row],[Ordem_insumos]]&lt;&gt;0,VLOOKUP(Table1[[#This Row],[Codigo_servico]],Preencher_Orcamento!$B:$D,3,FALSE)*Table1[[#This Row],[Qtde_insumo]],"")</f>
        <v/>
      </c>
      <c r="M9396" s="17" t="str">
        <f>IF(Table1[[#This Row],[Ordem_insumos]]&lt;&gt;0,VLOOKUP(Table1[[#This Row],[Codigo_servico]],Preencher_Orcamento!$B:$D,3,FALSE)*Table1[[#This Row],[Subtotal_insumo]],"")</f>
        <v/>
      </c>
    </row>
    <row r="9397" spans="1:13" x14ac:dyDescent="0.25">
      <c r="A9397" s="6">
        <v>125005</v>
      </c>
      <c r="B9397" s="126">
        <v>1</v>
      </c>
      <c r="C9397" s="133"/>
      <c r="D9397" s="134">
        <v>2099</v>
      </c>
      <c r="E9397" s="7" t="s">
        <v>2205</v>
      </c>
      <c r="F9397" s="8" t="s">
        <v>2140</v>
      </c>
      <c r="G9397" s="16">
        <f>IFERROR(VLOOKUP(Table1[[#This Row],[Codigo_insumo]],BD_Insumos!$B:$E,4),"")</f>
        <v>12.627877718847255</v>
      </c>
      <c r="H9397" s="140">
        <v>0.3</v>
      </c>
      <c r="I9397" s="9"/>
      <c r="J9397" s="22">
        <f t="shared" si="146"/>
        <v>3.7883633156541765</v>
      </c>
      <c r="K9397" s="22" t="str">
        <f>IF(I9397&lt;&gt;"",SUMIF(Table1[Codigo_servico],A9397,Table1[Subtotal_insumo]),"")</f>
        <v/>
      </c>
      <c r="L9397" s="16">
        <f>IF(Table1[[#This Row],[Ordem_insumos]]&lt;&gt;0,VLOOKUP(Table1[[#This Row],[Codigo_servico]],Preencher_Orcamento!$B:$D,3,FALSE)*Table1[[#This Row],[Qtde_insumo]],"")</f>
        <v>0</v>
      </c>
      <c r="M9397" s="16">
        <f>IF(Table1[[#This Row],[Ordem_insumos]]&lt;&gt;0,VLOOKUP(Table1[[#This Row],[Codigo_servico]],Preencher_Orcamento!$B:$D,3,FALSE)*Table1[[#This Row],[Subtotal_insumo]],"")</f>
        <v>0</v>
      </c>
    </row>
    <row r="9398" spans="1:13" x14ac:dyDescent="0.25">
      <c r="A9398" s="3">
        <v>125020</v>
      </c>
      <c r="B9398" s="125">
        <v>0</v>
      </c>
      <c r="C9398" s="131" t="s">
        <v>4187</v>
      </c>
      <c r="D9398" s="132"/>
      <c r="E9398" s="4"/>
      <c r="F9398" s="4"/>
      <c r="G9398" s="17" t="str">
        <f>IFERROR(VLOOKUP(Table1[[#This Row],[Codigo_insumo]],BD_Insumos!$B:$E,4),"")</f>
        <v/>
      </c>
      <c r="H9398" s="139"/>
      <c r="I9398" s="5" t="s">
        <v>170</v>
      </c>
      <c r="J9398" s="20" t="str">
        <f t="shared" si="146"/>
        <v/>
      </c>
      <c r="K9398" s="21">
        <f>IF(I9398&lt;&gt;"",SUMIF(Table1[Codigo_servico],A9398,Table1[Subtotal_insumo]),"")</f>
        <v>5.0511510875389023</v>
      </c>
      <c r="L9398" s="17" t="str">
        <f>IF(Table1[[#This Row],[Ordem_insumos]]&lt;&gt;0,VLOOKUP(Table1[[#This Row],[Codigo_servico]],Preencher_Orcamento!$B:$D,3,FALSE)*Table1[[#This Row],[Qtde_insumo]],"")</f>
        <v/>
      </c>
      <c r="M9398" s="17" t="str">
        <f>IF(Table1[[#This Row],[Ordem_insumos]]&lt;&gt;0,VLOOKUP(Table1[[#This Row],[Codigo_servico]],Preencher_Orcamento!$B:$D,3,FALSE)*Table1[[#This Row],[Subtotal_insumo]],"")</f>
        <v/>
      </c>
    </row>
    <row r="9399" spans="1:13" x14ac:dyDescent="0.25">
      <c r="A9399" s="6">
        <v>125020</v>
      </c>
      <c r="B9399" s="126">
        <v>1</v>
      </c>
      <c r="C9399" s="133"/>
      <c r="D9399" s="134">
        <v>2099</v>
      </c>
      <c r="E9399" s="7" t="s">
        <v>2205</v>
      </c>
      <c r="F9399" s="8" t="s">
        <v>2140</v>
      </c>
      <c r="G9399" s="16">
        <f>IFERROR(VLOOKUP(Table1[[#This Row],[Codigo_insumo]],BD_Insumos!$B:$E,4),"")</f>
        <v>12.627877718847255</v>
      </c>
      <c r="H9399" s="140">
        <v>0.4</v>
      </c>
      <c r="I9399" s="9"/>
      <c r="J9399" s="22">
        <f t="shared" si="146"/>
        <v>5.0511510875389023</v>
      </c>
      <c r="K9399" s="22" t="str">
        <f>IF(I9399&lt;&gt;"",SUMIF(Table1[Codigo_servico],A9399,Table1[Subtotal_insumo]),"")</f>
        <v/>
      </c>
      <c r="L9399" s="16">
        <f>IF(Table1[[#This Row],[Ordem_insumos]]&lt;&gt;0,VLOOKUP(Table1[[#This Row],[Codigo_servico]],Preencher_Orcamento!$B:$D,3,FALSE)*Table1[[#This Row],[Qtde_insumo]],"")</f>
        <v>0</v>
      </c>
      <c r="M9399" s="16">
        <f>IF(Table1[[#This Row],[Ordem_insumos]]&lt;&gt;0,VLOOKUP(Table1[[#This Row],[Codigo_servico]],Preencher_Orcamento!$B:$D,3,FALSE)*Table1[[#This Row],[Subtotal_insumo]],"")</f>
        <v>0</v>
      </c>
    </row>
    <row r="9400" spans="1:13" x14ac:dyDescent="0.25">
      <c r="A9400" s="3">
        <v>126001</v>
      </c>
      <c r="B9400" s="125">
        <v>0</v>
      </c>
      <c r="C9400" s="131" t="s">
        <v>4188</v>
      </c>
      <c r="D9400" s="132"/>
      <c r="E9400" s="4"/>
      <c r="F9400" s="4"/>
      <c r="G9400" s="17" t="str">
        <f>IFERROR(VLOOKUP(Table1[[#This Row],[Codigo_insumo]],BD_Insumos!$B:$E,4),"")</f>
        <v/>
      </c>
      <c r="H9400" s="139"/>
      <c r="I9400" s="5" t="s">
        <v>170</v>
      </c>
      <c r="J9400" s="20" t="str">
        <f t="shared" si="146"/>
        <v/>
      </c>
      <c r="K9400" s="21">
        <f>IF(I9400&lt;&gt;"",SUMIF(Table1[Codigo_servico],A9400,Table1[Subtotal_insumo]),"")</f>
        <v>9.7382204104230166</v>
      </c>
      <c r="L9400" s="17" t="str">
        <f>IF(Table1[[#This Row],[Ordem_insumos]]&lt;&gt;0,VLOOKUP(Table1[[#This Row],[Codigo_servico]],Preencher_Orcamento!$B:$D,3,FALSE)*Table1[[#This Row],[Qtde_insumo]],"")</f>
        <v/>
      </c>
      <c r="M9400" s="17" t="str">
        <f>IF(Table1[[#This Row],[Ordem_insumos]]&lt;&gt;0,VLOOKUP(Table1[[#This Row],[Codigo_servico]],Preencher_Orcamento!$B:$D,3,FALSE)*Table1[[#This Row],[Subtotal_insumo]],"")</f>
        <v/>
      </c>
    </row>
    <row r="9401" spans="1:13" x14ac:dyDescent="0.25">
      <c r="A9401" s="6">
        <v>126001</v>
      </c>
      <c r="B9401" s="126">
        <v>1</v>
      </c>
      <c r="C9401" s="133"/>
      <c r="D9401" s="134">
        <v>2014</v>
      </c>
      <c r="E9401" s="7" t="s">
        <v>2185</v>
      </c>
      <c r="F9401" s="8" t="s">
        <v>2140</v>
      </c>
      <c r="G9401" s="16">
        <f>IFERROR(VLOOKUP(Table1[[#This Row],[Codigo_insumo]],BD_Insumos!$B:$E,4),"")</f>
        <v>13.173665210544026</v>
      </c>
      <c r="H9401" s="140">
        <v>0.5</v>
      </c>
      <c r="I9401" s="9"/>
      <c r="J9401" s="22">
        <f t="shared" si="146"/>
        <v>6.5868326052720132</v>
      </c>
      <c r="K9401" s="22" t="str">
        <f>IF(I9401&lt;&gt;"",SUMIF(Table1[Codigo_servico],A9401,Table1[Subtotal_insumo]),"")</f>
        <v/>
      </c>
      <c r="L9401" s="16">
        <f>IF(Table1[[#This Row],[Ordem_insumos]]&lt;&gt;0,VLOOKUP(Table1[[#This Row],[Codigo_servico]],Preencher_Orcamento!$B:$D,3,FALSE)*Table1[[#This Row],[Qtde_insumo]],"")</f>
        <v>0</v>
      </c>
      <c r="M9401" s="16">
        <f>IF(Table1[[#This Row],[Ordem_insumos]]&lt;&gt;0,VLOOKUP(Table1[[#This Row],[Codigo_servico]],Preencher_Orcamento!$B:$D,3,FALSE)*Table1[[#This Row],[Subtotal_insumo]],"")</f>
        <v>0</v>
      </c>
    </row>
    <row r="9402" spans="1:13" x14ac:dyDescent="0.25">
      <c r="A9402" s="6">
        <v>126001</v>
      </c>
      <c r="B9402" s="126">
        <v>2</v>
      </c>
      <c r="C9402" s="133"/>
      <c r="D9402" s="134">
        <v>2013</v>
      </c>
      <c r="E9402" s="7" t="s">
        <v>2184</v>
      </c>
      <c r="F9402" s="8" t="s">
        <v>2140</v>
      </c>
      <c r="G9402" s="16">
        <f>IFERROR(VLOOKUP(Table1[[#This Row],[Codigo_insumo]],BD_Insumos!$B:$E,4),"")</f>
        <v>15.756939025755017</v>
      </c>
      <c r="H9402" s="140">
        <v>0.2</v>
      </c>
      <c r="I9402" s="9"/>
      <c r="J9402" s="22">
        <f t="shared" si="146"/>
        <v>3.1513878051510034</v>
      </c>
      <c r="K9402" s="22" t="str">
        <f>IF(I9402&lt;&gt;"",SUMIF(Table1[Codigo_servico],A9402,Table1[Subtotal_insumo]),"")</f>
        <v/>
      </c>
      <c r="L9402" s="16">
        <f>IF(Table1[[#This Row],[Ordem_insumos]]&lt;&gt;0,VLOOKUP(Table1[[#This Row],[Codigo_servico]],Preencher_Orcamento!$B:$D,3,FALSE)*Table1[[#This Row],[Qtde_insumo]],"")</f>
        <v>0</v>
      </c>
      <c r="M9402" s="16">
        <f>IF(Table1[[#This Row],[Ordem_insumos]]&lt;&gt;0,VLOOKUP(Table1[[#This Row],[Codigo_servico]],Preencher_Orcamento!$B:$D,3,FALSE)*Table1[[#This Row],[Subtotal_insumo]],"")</f>
        <v>0</v>
      </c>
    </row>
    <row r="9403" spans="1:13" x14ac:dyDescent="0.25">
      <c r="A9403" s="3">
        <v>126002</v>
      </c>
      <c r="B9403" s="125">
        <v>0</v>
      </c>
      <c r="C9403" s="131" t="s">
        <v>4189</v>
      </c>
      <c r="D9403" s="132"/>
      <c r="E9403" s="4"/>
      <c r="F9403" s="4"/>
      <c r="G9403" s="17" t="str">
        <f>IFERROR(VLOOKUP(Table1[[#This Row],[Codigo_insumo]],BD_Insumos!$B:$E,4),"")</f>
        <v/>
      </c>
      <c r="H9403" s="139"/>
      <c r="I9403" s="5" t="s">
        <v>170</v>
      </c>
      <c r="J9403" s="20" t="str">
        <f t="shared" si="146"/>
        <v/>
      </c>
      <c r="K9403" s="21">
        <f>IF(I9403&lt;&gt;"",SUMIF(Table1[Codigo_servico],A9403,Table1[Subtotal_insumo]),"")</f>
        <v>4.2104269446843077</v>
      </c>
      <c r="L9403" s="17" t="str">
        <f>IF(Table1[[#This Row],[Ordem_insumos]]&lt;&gt;0,VLOOKUP(Table1[[#This Row],[Codigo_servico]],Preencher_Orcamento!$B:$D,3,FALSE)*Table1[[#This Row],[Qtde_insumo]],"")</f>
        <v/>
      </c>
      <c r="M9403" s="17" t="str">
        <f>IF(Table1[[#This Row],[Ordem_insumos]]&lt;&gt;0,VLOOKUP(Table1[[#This Row],[Codigo_servico]],Preencher_Orcamento!$B:$D,3,FALSE)*Table1[[#This Row],[Subtotal_insumo]],"")</f>
        <v/>
      </c>
    </row>
    <row r="9404" spans="1:13" x14ac:dyDescent="0.25">
      <c r="A9404" s="6">
        <v>126002</v>
      </c>
      <c r="B9404" s="126">
        <v>1</v>
      </c>
      <c r="C9404" s="133"/>
      <c r="D9404" s="134">
        <v>2014</v>
      </c>
      <c r="E9404" s="7" t="s">
        <v>2185</v>
      </c>
      <c r="F9404" s="8" t="s">
        <v>2140</v>
      </c>
      <c r="G9404" s="16">
        <f>IFERROR(VLOOKUP(Table1[[#This Row],[Codigo_insumo]],BD_Insumos!$B:$E,4),"")</f>
        <v>13.173665210544026</v>
      </c>
      <c r="H9404" s="140">
        <v>0.2</v>
      </c>
      <c r="I9404" s="9"/>
      <c r="J9404" s="22">
        <f t="shared" si="146"/>
        <v>2.6347330421088055</v>
      </c>
      <c r="K9404" s="22" t="str">
        <f>IF(I9404&lt;&gt;"",SUMIF(Table1[Codigo_servico],A9404,Table1[Subtotal_insumo]),"")</f>
        <v/>
      </c>
      <c r="L9404" s="16">
        <f>IF(Table1[[#This Row],[Ordem_insumos]]&lt;&gt;0,VLOOKUP(Table1[[#This Row],[Codigo_servico]],Preencher_Orcamento!$B:$D,3,FALSE)*Table1[[#This Row],[Qtde_insumo]],"")</f>
        <v>0</v>
      </c>
      <c r="M9404" s="16">
        <f>IF(Table1[[#This Row],[Ordem_insumos]]&lt;&gt;0,VLOOKUP(Table1[[#This Row],[Codigo_servico]],Preencher_Orcamento!$B:$D,3,FALSE)*Table1[[#This Row],[Subtotal_insumo]],"")</f>
        <v>0</v>
      </c>
    </row>
    <row r="9405" spans="1:13" x14ac:dyDescent="0.25">
      <c r="A9405" s="6">
        <v>126002</v>
      </c>
      <c r="B9405" s="126">
        <v>2</v>
      </c>
      <c r="C9405" s="133"/>
      <c r="D9405" s="134">
        <v>2013</v>
      </c>
      <c r="E9405" s="7" t="s">
        <v>2184</v>
      </c>
      <c r="F9405" s="8" t="s">
        <v>2140</v>
      </c>
      <c r="G9405" s="16">
        <f>IFERROR(VLOOKUP(Table1[[#This Row],[Codigo_insumo]],BD_Insumos!$B:$E,4),"")</f>
        <v>15.756939025755017</v>
      </c>
      <c r="H9405" s="140">
        <v>0.1</v>
      </c>
      <c r="I9405" s="9"/>
      <c r="J9405" s="22">
        <f t="shared" si="146"/>
        <v>1.5756939025755017</v>
      </c>
      <c r="K9405" s="22" t="str">
        <f>IF(I9405&lt;&gt;"",SUMIF(Table1[Codigo_servico],A9405,Table1[Subtotal_insumo]),"")</f>
        <v/>
      </c>
      <c r="L9405" s="16">
        <f>IF(Table1[[#This Row],[Ordem_insumos]]&lt;&gt;0,VLOOKUP(Table1[[#This Row],[Codigo_servico]],Preencher_Orcamento!$B:$D,3,FALSE)*Table1[[#This Row],[Qtde_insumo]],"")</f>
        <v>0</v>
      </c>
      <c r="M9405" s="16">
        <f>IF(Table1[[#This Row],[Ordem_insumos]]&lt;&gt;0,VLOOKUP(Table1[[#This Row],[Codigo_servico]],Preencher_Orcamento!$B:$D,3,FALSE)*Table1[[#This Row],[Subtotal_insumo]],"")</f>
        <v>0</v>
      </c>
    </row>
    <row r="9406" spans="1:13" x14ac:dyDescent="0.25">
      <c r="A9406" s="3">
        <v>126020</v>
      </c>
      <c r="B9406" s="125">
        <v>0</v>
      </c>
      <c r="C9406" s="131" t="s">
        <v>4190</v>
      </c>
      <c r="D9406" s="132"/>
      <c r="E9406" s="4"/>
      <c r="F9406" s="4"/>
      <c r="G9406" s="17" t="str">
        <f>IFERROR(VLOOKUP(Table1[[#This Row],[Codigo_insumo]],BD_Insumos!$B:$E,4),"")</f>
        <v/>
      </c>
      <c r="H9406" s="139"/>
      <c r="I9406" s="5" t="s">
        <v>170</v>
      </c>
      <c r="J9406" s="20" t="str">
        <f t="shared" si="146"/>
        <v/>
      </c>
      <c r="K9406" s="21">
        <f>IF(I9406&lt;&gt;"",SUMIF(Table1[Codigo_servico],A9406,Table1[Subtotal_insumo]),"")</f>
        <v>11.572241694519619</v>
      </c>
      <c r="L9406" s="17" t="str">
        <f>IF(Table1[[#This Row],[Ordem_insumos]]&lt;&gt;0,VLOOKUP(Table1[[#This Row],[Codigo_servico]],Preencher_Orcamento!$B:$D,3,FALSE)*Table1[[#This Row],[Qtde_insumo]],"")</f>
        <v/>
      </c>
      <c r="M9406" s="17" t="str">
        <f>IF(Table1[[#This Row],[Ordem_insumos]]&lt;&gt;0,VLOOKUP(Table1[[#This Row],[Codigo_servico]],Preencher_Orcamento!$B:$D,3,FALSE)*Table1[[#This Row],[Subtotal_insumo]],"")</f>
        <v/>
      </c>
    </row>
    <row r="9407" spans="1:13" x14ac:dyDescent="0.25">
      <c r="A9407" s="6">
        <v>126020</v>
      </c>
      <c r="B9407" s="126">
        <v>1</v>
      </c>
      <c r="C9407" s="133"/>
      <c r="D9407" s="134">
        <v>2013</v>
      </c>
      <c r="E9407" s="7" t="s">
        <v>2184</v>
      </c>
      <c r="F9407" s="8" t="s">
        <v>2140</v>
      </c>
      <c r="G9407" s="16">
        <f>IFERROR(VLOOKUP(Table1[[#This Row],[Codigo_insumo]],BD_Insumos!$B:$E,4),"")</f>
        <v>15.756939025755017</v>
      </c>
      <c r="H9407" s="140">
        <v>0.4</v>
      </c>
      <c r="I9407" s="9"/>
      <c r="J9407" s="22">
        <f t="shared" si="146"/>
        <v>6.3027756103020067</v>
      </c>
      <c r="K9407" s="22" t="str">
        <f>IF(I9407&lt;&gt;"",SUMIF(Table1[Codigo_servico],A9407,Table1[Subtotal_insumo]),"")</f>
        <v/>
      </c>
      <c r="L9407" s="16">
        <f>IF(Table1[[#This Row],[Ordem_insumos]]&lt;&gt;0,VLOOKUP(Table1[[#This Row],[Codigo_servico]],Preencher_Orcamento!$B:$D,3,FALSE)*Table1[[#This Row],[Qtde_insumo]],"")</f>
        <v>0</v>
      </c>
      <c r="M9407" s="16">
        <f>IF(Table1[[#This Row],[Ordem_insumos]]&lt;&gt;0,VLOOKUP(Table1[[#This Row],[Codigo_servico]],Preencher_Orcamento!$B:$D,3,FALSE)*Table1[[#This Row],[Subtotal_insumo]],"")</f>
        <v>0</v>
      </c>
    </row>
    <row r="9408" spans="1:13" x14ac:dyDescent="0.25">
      <c r="A9408" s="6">
        <v>126020</v>
      </c>
      <c r="B9408" s="126">
        <v>2</v>
      </c>
      <c r="C9408" s="133"/>
      <c r="D9408" s="134">
        <v>2014</v>
      </c>
      <c r="E9408" s="7" t="s">
        <v>2185</v>
      </c>
      <c r="F9408" s="8" t="s">
        <v>2140</v>
      </c>
      <c r="G9408" s="16">
        <f>IFERROR(VLOOKUP(Table1[[#This Row],[Codigo_insumo]],BD_Insumos!$B:$E,4),"")</f>
        <v>13.173665210544026</v>
      </c>
      <c r="H9408" s="140">
        <v>0.4</v>
      </c>
      <c r="I9408" s="9"/>
      <c r="J9408" s="22">
        <f t="shared" si="146"/>
        <v>5.2694660842176111</v>
      </c>
      <c r="K9408" s="22" t="str">
        <f>IF(I9408&lt;&gt;"",SUMIF(Table1[Codigo_servico],A9408,Table1[Subtotal_insumo]),"")</f>
        <v/>
      </c>
      <c r="L9408" s="16">
        <f>IF(Table1[[#This Row],[Ordem_insumos]]&lt;&gt;0,VLOOKUP(Table1[[#This Row],[Codigo_servico]],Preencher_Orcamento!$B:$D,3,FALSE)*Table1[[#This Row],[Qtde_insumo]],"")</f>
        <v>0</v>
      </c>
      <c r="M9408" s="16">
        <f>IF(Table1[[#This Row],[Ordem_insumos]]&lt;&gt;0,VLOOKUP(Table1[[#This Row],[Codigo_servico]],Preencher_Orcamento!$B:$D,3,FALSE)*Table1[[#This Row],[Subtotal_insumo]],"")</f>
        <v>0</v>
      </c>
    </row>
    <row r="9409" spans="1:13" x14ac:dyDescent="0.25">
      <c r="A9409" s="3">
        <v>126030</v>
      </c>
      <c r="B9409" s="125">
        <v>0</v>
      </c>
      <c r="C9409" s="131" t="s">
        <v>4191</v>
      </c>
      <c r="D9409" s="132"/>
      <c r="E9409" s="4"/>
      <c r="F9409" s="4"/>
      <c r="G9409" s="17" t="str">
        <f>IFERROR(VLOOKUP(Table1[[#This Row],[Codigo_insumo]],BD_Insumos!$B:$E,4),"")</f>
        <v/>
      </c>
      <c r="H9409" s="139"/>
      <c r="I9409" s="5" t="s">
        <v>170</v>
      </c>
      <c r="J9409" s="20" t="str">
        <f t="shared" si="146"/>
        <v/>
      </c>
      <c r="K9409" s="21">
        <f>IF(I9409&lt;&gt;"",SUMIF(Table1[Codigo_servico],A9409,Table1[Subtotal_insumo]),"")</f>
        <v>5.7861208472598094</v>
      </c>
      <c r="L9409" s="17" t="str">
        <f>IF(Table1[[#This Row],[Ordem_insumos]]&lt;&gt;0,VLOOKUP(Table1[[#This Row],[Codigo_servico]],Preencher_Orcamento!$B:$D,3,FALSE)*Table1[[#This Row],[Qtde_insumo]],"")</f>
        <v/>
      </c>
      <c r="M9409" s="17" t="str">
        <f>IF(Table1[[#This Row],[Ordem_insumos]]&lt;&gt;0,VLOOKUP(Table1[[#This Row],[Codigo_servico]],Preencher_Orcamento!$B:$D,3,FALSE)*Table1[[#This Row],[Subtotal_insumo]],"")</f>
        <v/>
      </c>
    </row>
    <row r="9410" spans="1:13" x14ac:dyDescent="0.25">
      <c r="A9410" s="6">
        <v>126030</v>
      </c>
      <c r="B9410" s="126">
        <v>1</v>
      </c>
      <c r="C9410" s="133"/>
      <c r="D9410" s="134">
        <v>2013</v>
      </c>
      <c r="E9410" s="7" t="s">
        <v>2184</v>
      </c>
      <c r="F9410" s="8" t="s">
        <v>2140</v>
      </c>
      <c r="G9410" s="16">
        <f>IFERROR(VLOOKUP(Table1[[#This Row],[Codigo_insumo]],BD_Insumos!$B:$E,4),"")</f>
        <v>15.756939025755017</v>
      </c>
      <c r="H9410" s="140">
        <v>0.2</v>
      </c>
      <c r="I9410" s="9"/>
      <c r="J9410" s="22">
        <f t="shared" ref="J9410:J9473" si="147">IF(I9410="",G9410*H9410,"")</f>
        <v>3.1513878051510034</v>
      </c>
      <c r="K9410" s="22" t="str">
        <f>IF(I9410&lt;&gt;"",SUMIF(Table1[Codigo_servico],A9410,Table1[Subtotal_insumo]),"")</f>
        <v/>
      </c>
      <c r="L9410" s="16">
        <f>IF(Table1[[#This Row],[Ordem_insumos]]&lt;&gt;0,VLOOKUP(Table1[[#This Row],[Codigo_servico]],Preencher_Orcamento!$B:$D,3,FALSE)*Table1[[#This Row],[Qtde_insumo]],"")</f>
        <v>0</v>
      </c>
      <c r="M9410" s="16">
        <f>IF(Table1[[#This Row],[Ordem_insumos]]&lt;&gt;0,VLOOKUP(Table1[[#This Row],[Codigo_servico]],Preencher_Orcamento!$B:$D,3,FALSE)*Table1[[#This Row],[Subtotal_insumo]],"")</f>
        <v>0</v>
      </c>
    </row>
    <row r="9411" spans="1:13" x14ac:dyDescent="0.25">
      <c r="A9411" s="6">
        <v>126030</v>
      </c>
      <c r="B9411" s="126">
        <v>2</v>
      </c>
      <c r="C9411" s="133"/>
      <c r="D9411" s="134">
        <v>2014</v>
      </c>
      <c r="E9411" s="7" t="s">
        <v>2185</v>
      </c>
      <c r="F9411" s="8" t="s">
        <v>2140</v>
      </c>
      <c r="G9411" s="16">
        <f>IFERROR(VLOOKUP(Table1[[#This Row],[Codigo_insumo]],BD_Insumos!$B:$E,4),"")</f>
        <v>13.173665210544026</v>
      </c>
      <c r="H9411" s="140">
        <v>0.2</v>
      </c>
      <c r="I9411" s="9"/>
      <c r="J9411" s="22">
        <f t="shared" si="147"/>
        <v>2.6347330421088055</v>
      </c>
      <c r="K9411" s="22" t="str">
        <f>IF(I9411&lt;&gt;"",SUMIF(Table1[Codigo_servico],A9411,Table1[Subtotal_insumo]),"")</f>
        <v/>
      </c>
      <c r="L9411" s="16">
        <f>IF(Table1[[#This Row],[Ordem_insumos]]&lt;&gt;0,VLOOKUP(Table1[[#This Row],[Codigo_servico]],Preencher_Orcamento!$B:$D,3,FALSE)*Table1[[#This Row],[Qtde_insumo]],"")</f>
        <v>0</v>
      </c>
      <c r="M9411" s="16">
        <f>IF(Table1[[#This Row],[Ordem_insumos]]&lt;&gt;0,VLOOKUP(Table1[[#This Row],[Codigo_servico]],Preencher_Orcamento!$B:$D,3,FALSE)*Table1[[#This Row],[Subtotal_insumo]],"")</f>
        <v>0</v>
      </c>
    </row>
    <row r="9412" spans="1:13" x14ac:dyDescent="0.25">
      <c r="A9412" s="3">
        <v>127030</v>
      </c>
      <c r="B9412" s="125">
        <v>0</v>
      </c>
      <c r="C9412" s="131" t="s">
        <v>4192</v>
      </c>
      <c r="D9412" s="132"/>
      <c r="E9412" s="4"/>
      <c r="F9412" s="4"/>
      <c r="G9412" s="17" t="str">
        <f>IFERROR(VLOOKUP(Table1[[#This Row],[Codigo_insumo]],BD_Insumos!$B:$E,4),"")</f>
        <v/>
      </c>
      <c r="H9412" s="139"/>
      <c r="I9412" s="5" t="s">
        <v>170</v>
      </c>
      <c r="J9412" s="20" t="str">
        <f t="shared" si="147"/>
        <v/>
      </c>
      <c r="K9412" s="21">
        <f>IF(I9412&lt;&gt;"",SUMIF(Table1[Codigo_servico],A9412,Table1[Subtotal_insumo]),"")</f>
        <v>8.6791812708897123</v>
      </c>
      <c r="L9412" s="17" t="str">
        <f>IF(Table1[[#This Row],[Ordem_insumos]]&lt;&gt;0,VLOOKUP(Table1[[#This Row],[Codigo_servico]],Preencher_Orcamento!$B:$D,3,FALSE)*Table1[[#This Row],[Qtde_insumo]],"")</f>
        <v/>
      </c>
      <c r="M9412" s="17" t="str">
        <f>IF(Table1[[#This Row],[Ordem_insumos]]&lt;&gt;0,VLOOKUP(Table1[[#This Row],[Codigo_servico]],Preencher_Orcamento!$B:$D,3,FALSE)*Table1[[#This Row],[Subtotal_insumo]],"")</f>
        <v/>
      </c>
    </row>
    <row r="9413" spans="1:13" x14ac:dyDescent="0.25">
      <c r="A9413" s="6">
        <v>127030</v>
      </c>
      <c r="B9413" s="126">
        <v>1</v>
      </c>
      <c r="C9413" s="133"/>
      <c r="D9413" s="134">
        <v>2013</v>
      </c>
      <c r="E9413" s="7" t="s">
        <v>2184</v>
      </c>
      <c r="F9413" s="8" t="s">
        <v>2140</v>
      </c>
      <c r="G9413" s="16">
        <f>IFERROR(VLOOKUP(Table1[[#This Row],[Codigo_insumo]],BD_Insumos!$B:$E,4),"")</f>
        <v>15.756939025755017</v>
      </c>
      <c r="H9413" s="140">
        <v>0.3</v>
      </c>
      <c r="I9413" s="9"/>
      <c r="J9413" s="22">
        <f t="shared" si="147"/>
        <v>4.727081707726505</v>
      </c>
      <c r="K9413" s="22" t="str">
        <f>IF(I9413&lt;&gt;"",SUMIF(Table1[Codigo_servico],A9413,Table1[Subtotal_insumo]),"")</f>
        <v/>
      </c>
      <c r="L9413" s="16">
        <f>IF(Table1[[#This Row],[Ordem_insumos]]&lt;&gt;0,VLOOKUP(Table1[[#This Row],[Codigo_servico]],Preencher_Orcamento!$B:$D,3,FALSE)*Table1[[#This Row],[Qtde_insumo]],"")</f>
        <v>0</v>
      </c>
      <c r="M9413" s="16">
        <f>IF(Table1[[#This Row],[Ordem_insumos]]&lt;&gt;0,VLOOKUP(Table1[[#This Row],[Codigo_servico]],Preencher_Orcamento!$B:$D,3,FALSE)*Table1[[#This Row],[Subtotal_insumo]],"")</f>
        <v>0</v>
      </c>
    </row>
    <row r="9414" spans="1:13" x14ac:dyDescent="0.25">
      <c r="A9414" s="6">
        <v>127030</v>
      </c>
      <c r="B9414" s="126">
        <v>2</v>
      </c>
      <c r="C9414" s="133"/>
      <c r="D9414" s="134">
        <v>2014</v>
      </c>
      <c r="E9414" s="7" t="s">
        <v>2185</v>
      </c>
      <c r="F9414" s="8" t="s">
        <v>2140</v>
      </c>
      <c r="G9414" s="16">
        <f>IFERROR(VLOOKUP(Table1[[#This Row],[Codigo_insumo]],BD_Insumos!$B:$E,4),"")</f>
        <v>13.173665210544026</v>
      </c>
      <c r="H9414" s="140">
        <v>0.3</v>
      </c>
      <c r="I9414" s="9"/>
      <c r="J9414" s="22">
        <f t="shared" si="147"/>
        <v>3.9520995631632077</v>
      </c>
      <c r="K9414" s="22" t="str">
        <f>IF(I9414&lt;&gt;"",SUMIF(Table1[Codigo_servico],A9414,Table1[Subtotal_insumo]),"")</f>
        <v/>
      </c>
      <c r="L9414" s="16">
        <f>IF(Table1[[#This Row],[Ordem_insumos]]&lt;&gt;0,VLOOKUP(Table1[[#This Row],[Codigo_servico]],Preencher_Orcamento!$B:$D,3,FALSE)*Table1[[#This Row],[Qtde_insumo]],"")</f>
        <v>0</v>
      </c>
      <c r="M9414" s="16">
        <f>IF(Table1[[#This Row],[Ordem_insumos]]&lt;&gt;0,VLOOKUP(Table1[[#This Row],[Codigo_servico]],Preencher_Orcamento!$B:$D,3,FALSE)*Table1[[#This Row],[Subtotal_insumo]],"")</f>
        <v>0</v>
      </c>
    </row>
    <row r="9415" spans="1:13" x14ac:dyDescent="0.25">
      <c r="A9415" s="3">
        <v>130101</v>
      </c>
      <c r="B9415" s="125">
        <v>0</v>
      </c>
      <c r="C9415" s="131" t="s">
        <v>4193</v>
      </c>
      <c r="D9415" s="132"/>
      <c r="E9415" s="4"/>
      <c r="F9415" s="4"/>
      <c r="G9415" s="17" t="str">
        <f>IFERROR(VLOOKUP(Table1[[#This Row],[Codigo_insumo]],BD_Insumos!$B:$E,4),"")</f>
        <v/>
      </c>
      <c r="H9415" s="139"/>
      <c r="I9415" s="5" t="s">
        <v>58</v>
      </c>
      <c r="J9415" s="20" t="str">
        <f t="shared" si="147"/>
        <v/>
      </c>
      <c r="K9415" s="21">
        <f>IF(I9415&lt;&gt;"",SUMIF(Table1[Codigo_servico],A9415,Table1[Subtotal_insumo]),"")</f>
        <v>138.90665490731982</v>
      </c>
      <c r="L9415" s="17" t="str">
        <f>IF(Table1[[#This Row],[Ordem_insumos]]&lt;&gt;0,VLOOKUP(Table1[[#This Row],[Codigo_servico]],Preencher_Orcamento!$B:$D,3,FALSE)*Table1[[#This Row],[Qtde_insumo]],"")</f>
        <v/>
      </c>
      <c r="M9415" s="17" t="str">
        <f>IF(Table1[[#This Row],[Ordem_insumos]]&lt;&gt;0,VLOOKUP(Table1[[#This Row],[Codigo_servico]],Preencher_Orcamento!$B:$D,3,FALSE)*Table1[[#This Row],[Subtotal_insumo]],"")</f>
        <v/>
      </c>
    </row>
    <row r="9416" spans="1:13" x14ac:dyDescent="0.25">
      <c r="A9416" s="6">
        <v>130101</v>
      </c>
      <c r="B9416" s="126">
        <v>1</v>
      </c>
      <c r="C9416" s="133"/>
      <c r="D9416" s="134">
        <v>2099</v>
      </c>
      <c r="E9416" s="7" t="s">
        <v>2205</v>
      </c>
      <c r="F9416" s="8" t="s">
        <v>2140</v>
      </c>
      <c r="G9416" s="16">
        <f>IFERROR(VLOOKUP(Table1[[#This Row],[Codigo_insumo]],BD_Insumos!$B:$E,4),"")</f>
        <v>12.627877718847255</v>
      </c>
      <c r="H9416" s="140">
        <v>11</v>
      </c>
      <c r="I9416" s="9"/>
      <c r="J9416" s="22">
        <f t="shared" si="147"/>
        <v>138.90665490731982</v>
      </c>
      <c r="K9416" s="22" t="str">
        <f>IF(I9416&lt;&gt;"",SUMIF(Table1[Codigo_servico],A9416,Table1[Subtotal_insumo]),"")</f>
        <v/>
      </c>
      <c r="L9416" s="16">
        <f>IF(Table1[[#This Row],[Ordem_insumos]]&lt;&gt;0,VLOOKUP(Table1[[#This Row],[Codigo_servico]],Preencher_Orcamento!$B:$D,3,FALSE)*Table1[[#This Row],[Qtde_insumo]],"")</f>
        <v>0</v>
      </c>
      <c r="M9416" s="16">
        <f>IF(Table1[[#This Row],[Ordem_insumos]]&lt;&gt;0,VLOOKUP(Table1[[#This Row],[Codigo_servico]],Preencher_Orcamento!$B:$D,3,FALSE)*Table1[[#This Row],[Subtotal_insumo]],"")</f>
        <v>0</v>
      </c>
    </row>
    <row r="9417" spans="1:13" x14ac:dyDescent="0.25">
      <c r="A9417" s="3">
        <v>130102</v>
      </c>
      <c r="B9417" s="125">
        <v>0</v>
      </c>
      <c r="C9417" s="131" t="s">
        <v>4194</v>
      </c>
      <c r="D9417" s="132"/>
      <c r="E9417" s="4"/>
      <c r="F9417" s="4"/>
      <c r="G9417" s="17" t="str">
        <f>IFERROR(VLOOKUP(Table1[[#This Row],[Codigo_insumo]],BD_Insumos!$B:$E,4),"")</f>
        <v/>
      </c>
      <c r="H9417" s="139"/>
      <c r="I9417" s="5" t="s">
        <v>58</v>
      </c>
      <c r="J9417" s="20" t="str">
        <f t="shared" si="147"/>
        <v/>
      </c>
      <c r="K9417" s="21">
        <f>IF(I9417&lt;&gt;"",SUMIF(Table1[Codigo_servico],A9417,Table1[Subtotal_insumo]),"")</f>
        <v>273.0451576127723</v>
      </c>
      <c r="L9417" s="17" t="str">
        <f>IF(Table1[[#This Row],[Ordem_insumos]]&lt;&gt;0,VLOOKUP(Table1[[#This Row],[Codigo_servico]],Preencher_Orcamento!$B:$D,3,FALSE)*Table1[[#This Row],[Qtde_insumo]],"")</f>
        <v/>
      </c>
      <c r="M9417" s="17" t="str">
        <f>IF(Table1[[#This Row],[Ordem_insumos]]&lt;&gt;0,VLOOKUP(Table1[[#This Row],[Codigo_servico]],Preencher_Orcamento!$B:$D,3,FALSE)*Table1[[#This Row],[Subtotal_insumo]],"")</f>
        <v/>
      </c>
    </row>
    <row r="9418" spans="1:13" x14ac:dyDescent="0.25">
      <c r="A9418" s="6">
        <v>130102</v>
      </c>
      <c r="B9418" s="126">
        <v>1</v>
      </c>
      <c r="C9418" s="133"/>
      <c r="D9418" s="134">
        <v>10505</v>
      </c>
      <c r="E9418" s="7" t="s">
        <v>62</v>
      </c>
      <c r="F9418" s="8" t="s">
        <v>58</v>
      </c>
      <c r="G9418" s="16">
        <f>IFERROR(VLOOKUP(Table1[[#This Row],[Codigo_insumo]],BD_Insumos!$B:$E,4),"")</f>
        <v>237.68709999999999</v>
      </c>
      <c r="H9418" s="140">
        <v>1</v>
      </c>
      <c r="I9418" s="9"/>
      <c r="J9418" s="22">
        <f t="shared" si="147"/>
        <v>237.68709999999999</v>
      </c>
      <c r="K9418" s="22" t="str">
        <f>IF(I9418&lt;&gt;"",SUMIF(Table1[Codigo_servico],A9418,Table1[Subtotal_insumo]),"")</f>
        <v/>
      </c>
      <c r="L9418" s="16">
        <f>IF(Table1[[#This Row],[Ordem_insumos]]&lt;&gt;0,VLOOKUP(Table1[[#This Row],[Codigo_servico]],Preencher_Orcamento!$B:$D,3,FALSE)*Table1[[#This Row],[Qtde_insumo]],"")</f>
        <v>0</v>
      </c>
      <c r="M9418" s="16">
        <f>IF(Table1[[#This Row],[Ordem_insumos]]&lt;&gt;0,VLOOKUP(Table1[[#This Row],[Codigo_servico]],Preencher_Orcamento!$B:$D,3,FALSE)*Table1[[#This Row],[Subtotal_insumo]],"")</f>
        <v>0</v>
      </c>
    </row>
    <row r="9419" spans="1:13" x14ac:dyDescent="0.25">
      <c r="A9419" s="6">
        <v>130102</v>
      </c>
      <c r="B9419" s="126">
        <v>2</v>
      </c>
      <c r="C9419" s="133"/>
      <c r="D9419" s="134">
        <v>2099</v>
      </c>
      <c r="E9419" s="7" t="s">
        <v>2205</v>
      </c>
      <c r="F9419" s="8" t="s">
        <v>2140</v>
      </c>
      <c r="G9419" s="18">
        <f>IFERROR(VLOOKUP(Table1[[#This Row],[Codigo_insumo]],BD_Insumos!$B:$E,4),"")</f>
        <v>12.627877718847255</v>
      </c>
      <c r="H9419" s="140">
        <v>2.8</v>
      </c>
      <c r="I9419" s="9"/>
      <c r="J9419" s="23">
        <f t="shared" si="147"/>
        <v>35.358057612772313</v>
      </c>
      <c r="K9419" s="22" t="str">
        <f>IF(I9419&lt;&gt;"",SUMIF(Table1[Codigo_servico],A9419,Table1[Subtotal_insumo]),"")</f>
        <v/>
      </c>
      <c r="L9419" s="18">
        <f>IF(Table1[[#This Row],[Ordem_insumos]]&lt;&gt;0,VLOOKUP(Table1[[#This Row],[Codigo_servico]],Preencher_Orcamento!$B:$D,3,FALSE)*Table1[[#This Row],[Qtde_insumo]],"")</f>
        <v>0</v>
      </c>
      <c r="M9419" s="18">
        <f>IF(Table1[[#This Row],[Ordem_insumos]]&lt;&gt;0,VLOOKUP(Table1[[#This Row],[Codigo_servico]],Preencher_Orcamento!$B:$D,3,FALSE)*Table1[[#This Row],[Subtotal_insumo]],"")</f>
        <v>0</v>
      </c>
    </row>
    <row r="9420" spans="1:13" x14ac:dyDescent="0.25">
      <c r="A9420" s="3">
        <v>130110</v>
      </c>
      <c r="B9420" s="125">
        <v>0</v>
      </c>
      <c r="C9420" s="131" t="s">
        <v>2372</v>
      </c>
      <c r="D9420" s="132"/>
      <c r="E9420" s="4"/>
      <c r="F9420" s="4"/>
      <c r="G9420" s="17" t="str">
        <f>IFERROR(VLOOKUP(Table1[[#This Row],[Codigo_insumo]],BD_Insumos!$B:$E,4),"")</f>
        <v/>
      </c>
      <c r="H9420" s="139"/>
      <c r="I9420" s="5" t="s">
        <v>58</v>
      </c>
      <c r="J9420" s="20" t="str">
        <f t="shared" si="147"/>
        <v/>
      </c>
      <c r="K9420" s="21">
        <f>IF(I9420&lt;&gt;"",SUMIF(Table1[Codigo_servico],A9420,Table1[Subtotal_insumo]),"")</f>
        <v>112.31025429711815</v>
      </c>
      <c r="L9420" s="17" t="str">
        <f>IF(Table1[[#This Row],[Ordem_insumos]]&lt;&gt;0,VLOOKUP(Table1[[#This Row],[Codigo_servico]],Preencher_Orcamento!$B:$D,3,FALSE)*Table1[[#This Row],[Qtde_insumo]],"")</f>
        <v/>
      </c>
      <c r="M9420" s="17" t="str">
        <f>IF(Table1[[#This Row],[Ordem_insumos]]&lt;&gt;0,VLOOKUP(Table1[[#This Row],[Codigo_servico]],Preencher_Orcamento!$B:$D,3,FALSE)*Table1[[#This Row],[Subtotal_insumo]],"")</f>
        <v/>
      </c>
    </row>
    <row r="9421" spans="1:13" x14ac:dyDescent="0.25">
      <c r="A9421" s="6">
        <v>130110</v>
      </c>
      <c r="B9421" s="126">
        <v>1</v>
      </c>
      <c r="C9421" s="133"/>
      <c r="D9421" s="134">
        <v>10543</v>
      </c>
      <c r="E9421" s="7" t="s">
        <v>91</v>
      </c>
      <c r="F9421" s="8" t="s">
        <v>58</v>
      </c>
      <c r="G9421" s="16">
        <f>IFERROR(VLOOKUP(Table1[[#This Row],[Codigo_insumo]],BD_Insumos!$B:$E,4),"")</f>
        <v>67.283799999999999</v>
      </c>
      <c r="H9421" s="140">
        <v>1.2</v>
      </c>
      <c r="I9421" s="9"/>
      <c r="J9421" s="22">
        <f t="shared" si="147"/>
        <v>80.740560000000002</v>
      </c>
      <c r="K9421" s="22" t="str">
        <f>IF(I9421&lt;&gt;"",SUMIF(Table1[Codigo_servico],A9421,Table1[Subtotal_insumo]),"")</f>
        <v/>
      </c>
      <c r="L9421" s="16">
        <f>IF(Table1[[#This Row],[Ordem_insumos]]&lt;&gt;0,VLOOKUP(Table1[[#This Row],[Codigo_servico]],Preencher_Orcamento!$B:$D,3,FALSE)*Table1[[#This Row],[Qtde_insumo]],"")</f>
        <v>0</v>
      </c>
      <c r="M9421" s="16">
        <f>IF(Table1[[#This Row],[Ordem_insumos]]&lt;&gt;0,VLOOKUP(Table1[[#This Row],[Codigo_servico]],Preencher_Orcamento!$B:$D,3,FALSE)*Table1[[#This Row],[Subtotal_insumo]],"")</f>
        <v>0</v>
      </c>
    </row>
    <row r="9422" spans="1:13" x14ac:dyDescent="0.25">
      <c r="A9422" s="6">
        <v>130110</v>
      </c>
      <c r="B9422" s="126">
        <v>2</v>
      </c>
      <c r="C9422" s="133"/>
      <c r="D9422" s="134">
        <v>2099</v>
      </c>
      <c r="E9422" s="7" t="s">
        <v>2205</v>
      </c>
      <c r="F9422" s="8" t="s">
        <v>2140</v>
      </c>
      <c r="G9422" s="18">
        <f>IFERROR(VLOOKUP(Table1[[#This Row],[Codigo_insumo]],BD_Insumos!$B:$E,4),"")</f>
        <v>12.627877718847255</v>
      </c>
      <c r="H9422" s="140">
        <v>2.5</v>
      </c>
      <c r="I9422" s="9"/>
      <c r="J9422" s="23">
        <f t="shared" si="147"/>
        <v>31.56969429711814</v>
      </c>
      <c r="K9422" s="22" t="str">
        <f>IF(I9422&lt;&gt;"",SUMIF(Table1[Codigo_servico],A9422,Table1[Subtotal_insumo]),"")</f>
        <v/>
      </c>
      <c r="L9422" s="18">
        <f>IF(Table1[[#This Row],[Ordem_insumos]]&lt;&gt;0,VLOOKUP(Table1[[#This Row],[Codigo_servico]],Preencher_Orcamento!$B:$D,3,FALSE)*Table1[[#This Row],[Qtde_insumo]],"")</f>
        <v>0</v>
      </c>
      <c r="M9422" s="18">
        <f>IF(Table1[[#This Row],[Ordem_insumos]]&lt;&gt;0,VLOOKUP(Table1[[#This Row],[Codigo_servico]],Preencher_Orcamento!$B:$D,3,FALSE)*Table1[[#This Row],[Subtotal_insumo]],"")</f>
        <v>0</v>
      </c>
    </row>
    <row r="9423" spans="1:13" x14ac:dyDescent="0.25">
      <c r="A9423" s="3">
        <v>130111</v>
      </c>
      <c r="B9423" s="125">
        <v>0</v>
      </c>
      <c r="C9423" s="131" t="s">
        <v>2371</v>
      </c>
      <c r="D9423" s="132"/>
      <c r="E9423" s="4"/>
      <c r="F9423" s="4"/>
      <c r="G9423" s="17" t="str">
        <f>IFERROR(VLOOKUP(Table1[[#This Row],[Codigo_insumo]],BD_Insumos!$B:$E,4),"")</f>
        <v/>
      </c>
      <c r="H9423" s="139"/>
      <c r="I9423" s="5" t="s">
        <v>58</v>
      </c>
      <c r="J9423" s="20" t="str">
        <f t="shared" si="147"/>
        <v/>
      </c>
      <c r="K9423" s="21">
        <f>IF(I9423&lt;&gt;"",SUMIF(Table1[Codigo_servico],A9423,Table1[Subtotal_insumo]),"")</f>
        <v>90.923633156541769</v>
      </c>
      <c r="L9423" s="17" t="str">
        <f>IF(Table1[[#This Row],[Ordem_insumos]]&lt;&gt;0,VLOOKUP(Table1[[#This Row],[Codigo_servico]],Preencher_Orcamento!$B:$D,3,FALSE)*Table1[[#This Row],[Qtde_insumo]],"")</f>
        <v/>
      </c>
      <c r="M9423" s="17" t="str">
        <f>IF(Table1[[#This Row],[Ordem_insumos]]&lt;&gt;0,VLOOKUP(Table1[[#This Row],[Codigo_servico]],Preencher_Orcamento!$B:$D,3,FALSE)*Table1[[#This Row],[Subtotal_insumo]],"")</f>
        <v/>
      </c>
    </row>
    <row r="9424" spans="1:13" x14ac:dyDescent="0.25">
      <c r="A9424" s="6">
        <v>130111</v>
      </c>
      <c r="B9424" s="126">
        <v>1</v>
      </c>
      <c r="C9424" s="133"/>
      <c r="D9424" s="134">
        <v>2099</v>
      </c>
      <c r="E9424" s="7" t="s">
        <v>2205</v>
      </c>
      <c r="F9424" s="8" t="s">
        <v>2140</v>
      </c>
      <c r="G9424" s="16">
        <f>IFERROR(VLOOKUP(Table1[[#This Row],[Codigo_insumo]],BD_Insumos!$B:$E,4),"")</f>
        <v>12.627877718847255</v>
      </c>
      <c r="H9424" s="140">
        <v>3</v>
      </c>
      <c r="I9424" s="9"/>
      <c r="J9424" s="22">
        <f t="shared" si="147"/>
        <v>37.883633156541762</v>
      </c>
      <c r="K9424" s="22" t="str">
        <f>IF(I9424&lt;&gt;"",SUMIF(Table1[Codigo_servico],A9424,Table1[Subtotal_insumo]),"")</f>
        <v/>
      </c>
      <c r="L9424" s="16">
        <f>IF(Table1[[#This Row],[Ordem_insumos]]&lt;&gt;0,VLOOKUP(Table1[[#This Row],[Codigo_servico]],Preencher_Orcamento!$B:$D,3,FALSE)*Table1[[#This Row],[Qtde_insumo]],"")</f>
        <v>0</v>
      </c>
      <c r="M9424" s="16">
        <f>IF(Table1[[#This Row],[Ordem_insumos]]&lt;&gt;0,VLOOKUP(Table1[[#This Row],[Codigo_servico]],Preencher_Orcamento!$B:$D,3,FALSE)*Table1[[#This Row],[Subtotal_insumo]],"")</f>
        <v>0</v>
      </c>
    </row>
    <row r="9425" spans="1:13" ht="26.25" x14ac:dyDescent="0.25">
      <c r="A9425" s="6">
        <v>130111</v>
      </c>
      <c r="B9425" s="126">
        <v>2</v>
      </c>
      <c r="C9425" s="133"/>
      <c r="D9425" s="134">
        <v>10502</v>
      </c>
      <c r="E9425" s="7" t="s">
        <v>59</v>
      </c>
      <c r="F9425" s="8" t="s">
        <v>58</v>
      </c>
      <c r="G9425" s="18">
        <f>IFERROR(VLOOKUP(Table1[[#This Row],[Codigo_insumo]],BD_Insumos!$B:$E,4),"")</f>
        <v>44.2</v>
      </c>
      <c r="H9425" s="140">
        <v>1.2</v>
      </c>
      <c r="I9425" s="9"/>
      <c r="J9425" s="23">
        <f t="shared" si="147"/>
        <v>53.04</v>
      </c>
      <c r="K9425" s="22" t="str">
        <f>IF(I9425&lt;&gt;"",SUMIF(Table1[Codigo_servico],A9425,Table1[Subtotal_insumo]),"")</f>
        <v/>
      </c>
      <c r="L9425" s="18">
        <f>IF(Table1[[#This Row],[Ordem_insumos]]&lt;&gt;0,VLOOKUP(Table1[[#This Row],[Codigo_servico]],Preencher_Orcamento!$B:$D,3,FALSE)*Table1[[#This Row],[Qtde_insumo]],"")</f>
        <v>0</v>
      </c>
      <c r="M9425" s="18">
        <f>IF(Table1[[#This Row],[Ordem_insumos]]&lt;&gt;0,VLOOKUP(Table1[[#This Row],[Codigo_servico]],Preencher_Orcamento!$B:$D,3,FALSE)*Table1[[#This Row],[Subtotal_insumo]],"")</f>
        <v>0</v>
      </c>
    </row>
    <row r="9426" spans="1:13" x14ac:dyDescent="0.25">
      <c r="A9426" s="3">
        <v>130114</v>
      </c>
      <c r="B9426" s="125">
        <v>0</v>
      </c>
      <c r="C9426" s="131" t="s">
        <v>2472</v>
      </c>
      <c r="D9426" s="132"/>
      <c r="E9426" s="4"/>
      <c r="F9426" s="4"/>
      <c r="G9426" s="17" t="str">
        <f>IFERROR(VLOOKUP(Table1[[#This Row],[Codigo_insumo]],BD_Insumos!$B:$E,4),"")</f>
        <v/>
      </c>
      <c r="H9426" s="139"/>
      <c r="I9426" s="5" t="s">
        <v>58</v>
      </c>
      <c r="J9426" s="20" t="str">
        <f t="shared" si="147"/>
        <v/>
      </c>
      <c r="K9426" s="21">
        <f>IF(I9426&lt;&gt;"",SUMIF(Table1[Codigo_servico],A9426,Table1[Subtotal_insumo]),"")</f>
        <v>275.9338256415457</v>
      </c>
      <c r="L9426" s="17" t="str">
        <f>IF(Table1[[#This Row],[Ordem_insumos]]&lt;&gt;0,VLOOKUP(Table1[[#This Row],[Codigo_servico]],Preencher_Orcamento!$B:$D,3,FALSE)*Table1[[#This Row],[Qtde_insumo]],"")</f>
        <v/>
      </c>
      <c r="M9426" s="17" t="str">
        <f>IF(Table1[[#This Row],[Ordem_insumos]]&lt;&gt;0,VLOOKUP(Table1[[#This Row],[Codigo_servico]],Preencher_Orcamento!$B:$D,3,FALSE)*Table1[[#This Row],[Subtotal_insumo]],"")</f>
        <v/>
      </c>
    </row>
    <row r="9427" spans="1:13" x14ac:dyDescent="0.25">
      <c r="A9427" s="6">
        <v>130114</v>
      </c>
      <c r="B9427" s="126">
        <v>1</v>
      </c>
      <c r="C9427" s="133"/>
      <c r="D9427" s="134">
        <v>2099</v>
      </c>
      <c r="E9427" s="7" t="s">
        <v>2205</v>
      </c>
      <c r="F9427" s="8" t="s">
        <v>2140</v>
      </c>
      <c r="G9427" s="16">
        <f>IFERROR(VLOOKUP(Table1[[#This Row],[Codigo_insumo]],BD_Insumos!$B:$E,4),"")</f>
        <v>12.627877718847255</v>
      </c>
      <c r="H9427" s="140">
        <v>6</v>
      </c>
      <c r="I9427" s="9"/>
      <c r="J9427" s="22">
        <f t="shared" si="147"/>
        <v>75.767266313083525</v>
      </c>
      <c r="K9427" s="22" t="str">
        <f>IF(I9427&lt;&gt;"",SUMIF(Table1[Codigo_servico],A9427,Table1[Subtotal_insumo]),"")</f>
        <v/>
      </c>
      <c r="L9427" s="16">
        <f>IF(Table1[[#This Row],[Ordem_insumos]]&lt;&gt;0,VLOOKUP(Table1[[#This Row],[Codigo_servico]],Preencher_Orcamento!$B:$D,3,FALSE)*Table1[[#This Row],[Qtde_insumo]],"")</f>
        <v>0</v>
      </c>
      <c r="M9427" s="16">
        <f>IF(Table1[[#This Row],[Ordem_insumos]]&lt;&gt;0,VLOOKUP(Table1[[#This Row],[Codigo_servico]],Preencher_Orcamento!$B:$D,3,FALSE)*Table1[[#This Row],[Subtotal_insumo]],"")</f>
        <v>0</v>
      </c>
    </row>
    <row r="9428" spans="1:13" x14ac:dyDescent="0.25">
      <c r="A9428" s="6">
        <v>130114</v>
      </c>
      <c r="B9428" s="126">
        <v>2</v>
      </c>
      <c r="C9428" s="133"/>
      <c r="D9428" s="134">
        <v>2020</v>
      </c>
      <c r="E9428" s="7" t="s">
        <v>2188</v>
      </c>
      <c r="F9428" s="8" t="s">
        <v>2140</v>
      </c>
      <c r="G9428" s="16">
        <f>IFERROR(VLOOKUP(Table1[[#This Row],[Codigo_insumo]],BD_Insumos!$B:$E,4),"")</f>
        <v>15.860837164231068</v>
      </c>
      <c r="H9428" s="140">
        <v>2</v>
      </c>
      <c r="I9428" s="9"/>
      <c r="J9428" s="22">
        <f t="shared" si="147"/>
        <v>31.721674328462136</v>
      </c>
      <c r="K9428" s="22" t="str">
        <f>IF(I9428&lt;&gt;"",SUMIF(Table1[Codigo_servico],A9428,Table1[Subtotal_insumo]),"")</f>
        <v/>
      </c>
      <c r="L9428" s="16">
        <f>IF(Table1[[#This Row],[Ordem_insumos]]&lt;&gt;0,VLOOKUP(Table1[[#This Row],[Codigo_servico]],Preencher_Orcamento!$B:$D,3,FALSE)*Table1[[#This Row],[Qtde_insumo]],"")</f>
        <v>0</v>
      </c>
      <c r="M9428" s="16">
        <f>IF(Table1[[#This Row],[Ordem_insumos]]&lt;&gt;0,VLOOKUP(Table1[[#This Row],[Codigo_servico]],Preencher_Orcamento!$B:$D,3,FALSE)*Table1[[#This Row],[Subtotal_insumo]],"")</f>
        <v>0</v>
      </c>
    </row>
    <row r="9429" spans="1:13" x14ac:dyDescent="0.25">
      <c r="A9429" s="6">
        <v>130114</v>
      </c>
      <c r="B9429" s="126">
        <v>3</v>
      </c>
      <c r="C9429" s="133"/>
      <c r="D9429" s="134">
        <v>10601</v>
      </c>
      <c r="E9429" s="7" t="s">
        <v>111</v>
      </c>
      <c r="F9429" s="8" t="s">
        <v>58</v>
      </c>
      <c r="G9429" s="18">
        <f>IFERROR(VLOOKUP(Table1[[#This Row],[Codigo_insumo]],BD_Insumos!$B:$E,4),"")</f>
        <v>160.4237</v>
      </c>
      <c r="H9429" s="140">
        <v>1.05</v>
      </c>
      <c r="I9429" s="9"/>
      <c r="J9429" s="23">
        <f t="shared" si="147"/>
        <v>168.444885</v>
      </c>
      <c r="K9429" s="22" t="str">
        <f>IF(I9429&lt;&gt;"",SUMIF(Table1[Codigo_servico],A9429,Table1[Subtotal_insumo]),"")</f>
        <v/>
      </c>
      <c r="L9429" s="18">
        <f>IF(Table1[[#This Row],[Ordem_insumos]]&lt;&gt;0,VLOOKUP(Table1[[#This Row],[Codigo_servico]],Preencher_Orcamento!$B:$D,3,FALSE)*Table1[[#This Row],[Qtde_insumo]],"")</f>
        <v>0</v>
      </c>
      <c r="M9429" s="18">
        <f>IF(Table1[[#This Row],[Ordem_insumos]]&lt;&gt;0,VLOOKUP(Table1[[#This Row],[Codigo_servico]],Preencher_Orcamento!$B:$D,3,FALSE)*Table1[[#This Row],[Subtotal_insumo]],"")</f>
        <v>0</v>
      </c>
    </row>
    <row r="9430" spans="1:13" x14ac:dyDescent="0.25">
      <c r="A9430" s="3">
        <v>130115</v>
      </c>
      <c r="B9430" s="125">
        <v>0</v>
      </c>
      <c r="C9430" s="131" t="s">
        <v>4195</v>
      </c>
      <c r="D9430" s="132"/>
      <c r="E9430" s="4"/>
      <c r="F9430" s="4"/>
      <c r="G9430" s="17" t="str">
        <f>IFERROR(VLOOKUP(Table1[[#This Row],[Codigo_insumo]],BD_Insumos!$B:$E,4),"")</f>
        <v/>
      </c>
      <c r="H9430" s="139"/>
      <c r="I9430" s="5" t="s">
        <v>58</v>
      </c>
      <c r="J9430" s="20" t="str">
        <f t="shared" si="147"/>
        <v/>
      </c>
      <c r="K9430" s="21">
        <f>IF(I9430&lt;&gt;"",SUMIF(Table1[Codigo_servico],A9430,Table1[Subtotal_insumo]),"")</f>
        <v>298.94111064154566</v>
      </c>
      <c r="L9430" s="17" t="str">
        <f>IF(Table1[[#This Row],[Ordem_insumos]]&lt;&gt;0,VLOOKUP(Table1[[#This Row],[Codigo_servico]],Preencher_Orcamento!$B:$D,3,FALSE)*Table1[[#This Row],[Qtde_insumo]],"")</f>
        <v/>
      </c>
      <c r="M9430" s="17" t="str">
        <f>IF(Table1[[#This Row],[Ordem_insumos]]&lt;&gt;0,VLOOKUP(Table1[[#This Row],[Codigo_servico]],Preencher_Orcamento!$B:$D,3,FALSE)*Table1[[#This Row],[Subtotal_insumo]],"")</f>
        <v/>
      </c>
    </row>
    <row r="9431" spans="1:13" x14ac:dyDescent="0.25">
      <c r="A9431" s="6">
        <v>130115</v>
      </c>
      <c r="B9431" s="126">
        <v>1</v>
      </c>
      <c r="C9431" s="133"/>
      <c r="D9431" s="134">
        <v>2020</v>
      </c>
      <c r="E9431" s="7" t="s">
        <v>2188</v>
      </c>
      <c r="F9431" s="8" t="s">
        <v>2140</v>
      </c>
      <c r="G9431" s="16">
        <f>IFERROR(VLOOKUP(Table1[[#This Row],[Codigo_insumo]],BD_Insumos!$B:$E,4),"")</f>
        <v>15.860837164231068</v>
      </c>
      <c r="H9431" s="140">
        <v>2</v>
      </c>
      <c r="I9431" s="9"/>
      <c r="J9431" s="22">
        <f t="shared" si="147"/>
        <v>31.721674328462136</v>
      </c>
      <c r="K9431" s="22" t="str">
        <f>IF(I9431&lt;&gt;"",SUMIF(Table1[Codigo_servico],A9431,Table1[Subtotal_insumo]),"")</f>
        <v/>
      </c>
      <c r="L9431" s="16">
        <f>IF(Table1[[#This Row],[Ordem_insumos]]&lt;&gt;0,VLOOKUP(Table1[[#This Row],[Codigo_servico]],Preencher_Orcamento!$B:$D,3,FALSE)*Table1[[#This Row],[Qtde_insumo]],"")</f>
        <v>0</v>
      </c>
      <c r="M9431" s="16">
        <f>IF(Table1[[#This Row],[Ordem_insumos]]&lt;&gt;0,VLOOKUP(Table1[[#This Row],[Codigo_servico]],Preencher_Orcamento!$B:$D,3,FALSE)*Table1[[#This Row],[Subtotal_insumo]],"")</f>
        <v>0</v>
      </c>
    </row>
    <row r="9432" spans="1:13" x14ac:dyDescent="0.25">
      <c r="A9432" s="6">
        <v>130115</v>
      </c>
      <c r="B9432" s="126">
        <v>2</v>
      </c>
      <c r="C9432" s="133"/>
      <c r="D9432" s="134">
        <v>10604</v>
      </c>
      <c r="E9432" s="7" t="s">
        <v>114</v>
      </c>
      <c r="F9432" s="8" t="s">
        <v>58</v>
      </c>
      <c r="G9432" s="16">
        <f>IFERROR(VLOOKUP(Table1[[#This Row],[Codigo_insumo]],BD_Insumos!$B:$E,4),"")</f>
        <v>182.33539999999999</v>
      </c>
      <c r="H9432" s="140">
        <v>1.05</v>
      </c>
      <c r="I9432" s="9"/>
      <c r="J9432" s="22">
        <f t="shared" si="147"/>
        <v>191.45217</v>
      </c>
      <c r="K9432" s="22" t="str">
        <f>IF(I9432&lt;&gt;"",SUMIF(Table1[Codigo_servico],A9432,Table1[Subtotal_insumo]),"")</f>
        <v/>
      </c>
      <c r="L9432" s="16">
        <f>IF(Table1[[#This Row],[Ordem_insumos]]&lt;&gt;0,VLOOKUP(Table1[[#This Row],[Codigo_servico]],Preencher_Orcamento!$B:$D,3,FALSE)*Table1[[#This Row],[Qtde_insumo]],"")</f>
        <v>0</v>
      </c>
      <c r="M9432" s="16">
        <f>IF(Table1[[#This Row],[Ordem_insumos]]&lt;&gt;0,VLOOKUP(Table1[[#This Row],[Codigo_servico]],Preencher_Orcamento!$B:$D,3,FALSE)*Table1[[#This Row],[Subtotal_insumo]],"")</f>
        <v>0</v>
      </c>
    </row>
    <row r="9433" spans="1:13" x14ac:dyDescent="0.25">
      <c r="A9433" s="6">
        <v>130115</v>
      </c>
      <c r="B9433" s="126">
        <v>3</v>
      </c>
      <c r="C9433" s="133"/>
      <c r="D9433" s="134">
        <v>2099</v>
      </c>
      <c r="E9433" s="7" t="s">
        <v>2205</v>
      </c>
      <c r="F9433" s="8" t="s">
        <v>2140</v>
      </c>
      <c r="G9433" s="18">
        <f>IFERROR(VLOOKUP(Table1[[#This Row],[Codigo_insumo]],BD_Insumos!$B:$E,4),"")</f>
        <v>12.627877718847255</v>
      </c>
      <c r="H9433" s="140">
        <v>6</v>
      </c>
      <c r="I9433" s="9"/>
      <c r="J9433" s="23">
        <f t="shared" si="147"/>
        <v>75.767266313083525</v>
      </c>
      <c r="K9433" s="22" t="str">
        <f>IF(I9433&lt;&gt;"",SUMIF(Table1[Codigo_servico],A9433,Table1[Subtotal_insumo]),"")</f>
        <v/>
      </c>
      <c r="L9433" s="18">
        <f>IF(Table1[[#This Row],[Ordem_insumos]]&lt;&gt;0,VLOOKUP(Table1[[#This Row],[Codigo_servico]],Preencher_Orcamento!$B:$D,3,FALSE)*Table1[[#This Row],[Qtde_insumo]],"")</f>
        <v>0</v>
      </c>
      <c r="M9433" s="18">
        <f>IF(Table1[[#This Row],[Ordem_insumos]]&lt;&gt;0,VLOOKUP(Table1[[#This Row],[Codigo_servico]],Preencher_Orcamento!$B:$D,3,FALSE)*Table1[[#This Row],[Subtotal_insumo]],"")</f>
        <v>0</v>
      </c>
    </row>
    <row r="9434" spans="1:13" x14ac:dyDescent="0.25">
      <c r="A9434" s="3">
        <v>130117</v>
      </c>
      <c r="B9434" s="125">
        <v>0</v>
      </c>
      <c r="C9434" s="131" t="s">
        <v>4196</v>
      </c>
      <c r="D9434" s="132"/>
      <c r="E9434" s="4"/>
      <c r="F9434" s="4"/>
      <c r="G9434" s="17" t="str">
        <f>IFERROR(VLOOKUP(Table1[[#This Row],[Codigo_insumo]],BD_Insumos!$B:$E,4),"")</f>
        <v/>
      </c>
      <c r="H9434" s="139"/>
      <c r="I9434" s="5" t="s">
        <v>58</v>
      </c>
      <c r="J9434" s="20" t="str">
        <f t="shared" si="147"/>
        <v/>
      </c>
      <c r="K9434" s="21">
        <f>IF(I9434&lt;&gt;"",SUMIF(Table1[Codigo_servico],A9434,Table1[Subtotal_insumo]),"")</f>
        <v>366.11382564154565</v>
      </c>
      <c r="L9434" s="17" t="str">
        <f>IF(Table1[[#This Row],[Ordem_insumos]]&lt;&gt;0,VLOOKUP(Table1[[#This Row],[Codigo_servico]],Preencher_Orcamento!$B:$D,3,FALSE)*Table1[[#This Row],[Qtde_insumo]],"")</f>
        <v/>
      </c>
      <c r="M9434" s="17" t="str">
        <f>IF(Table1[[#This Row],[Ordem_insumos]]&lt;&gt;0,VLOOKUP(Table1[[#This Row],[Codigo_servico]],Preencher_Orcamento!$B:$D,3,FALSE)*Table1[[#This Row],[Subtotal_insumo]],"")</f>
        <v/>
      </c>
    </row>
    <row r="9435" spans="1:13" x14ac:dyDescent="0.25">
      <c r="A9435" s="6">
        <v>130117</v>
      </c>
      <c r="B9435" s="126">
        <v>1</v>
      </c>
      <c r="C9435" s="133"/>
      <c r="D9435" s="134">
        <v>10601</v>
      </c>
      <c r="E9435" s="7" t="s">
        <v>111</v>
      </c>
      <c r="F9435" s="8" t="s">
        <v>58</v>
      </c>
      <c r="G9435" s="16">
        <f>IFERROR(VLOOKUP(Table1[[#This Row],[Codigo_insumo]],BD_Insumos!$B:$E,4),"")</f>
        <v>160.4237</v>
      </c>
      <c r="H9435" s="140">
        <v>1.05</v>
      </c>
      <c r="I9435" s="9"/>
      <c r="J9435" s="22">
        <f t="shared" si="147"/>
        <v>168.444885</v>
      </c>
      <c r="K9435" s="22" t="str">
        <f>IF(I9435&lt;&gt;"",SUMIF(Table1[Codigo_servico],A9435,Table1[Subtotal_insumo]),"")</f>
        <v/>
      </c>
      <c r="L9435" s="16">
        <f>IF(Table1[[#This Row],[Ordem_insumos]]&lt;&gt;0,VLOOKUP(Table1[[#This Row],[Codigo_servico]],Preencher_Orcamento!$B:$D,3,FALSE)*Table1[[#This Row],[Qtde_insumo]],"")</f>
        <v>0</v>
      </c>
      <c r="M9435" s="16">
        <f>IF(Table1[[#This Row],[Ordem_insumos]]&lt;&gt;0,VLOOKUP(Table1[[#This Row],[Codigo_servico]],Preencher_Orcamento!$B:$D,3,FALSE)*Table1[[#This Row],[Subtotal_insumo]],"")</f>
        <v>0</v>
      </c>
    </row>
    <row r="9436" spans="1:13" x14ac:dyDescent="0.25">
      <c r="A9436" s="6">
        <v>130117</v>
      </c>
      <c r="B9436" s="126">
        <v>2</v>
      </c>
      <c r="C9436" s="133"/>
      <c r="D9436" s="134">
        <v>2020</v>
      </c>
      <c r="E9436" s="7" t="s">
        <v>2188</v>
      </c>
      <c r="F9436" s="8" t="s">
        <v>2140</v>
      </c>
      <c r="G9436" s="16">
        <f>IFERROR(VLOOKUP(Table1[[#This Row],[Codigo_insumo]],BD_Insumos!$B:$E,4),"")</f>
        <v>15.860837164231068</v>
      </c>
      <c r="H9436" s="140">
        <v>2</v>
      </c>
      <c r="I9436" s="9"/>
      <c r="J9436" s="22">
        <f t="shared" si="147"/>
        <v>31.721674328462136</v>
      </c>
      <c r="K9436" s="22" t="str">
        <f>IF(I9436&lt;&gt;"",SUMIF(Table1[Codigo_servico],A9436,Table1[Subtotal_insumo]),"")</f>
        <v/>
      </c>
      <c r="L9436" s="16">
        <f>IF(Table1[[#This Row],[Ordem_insumos]]&lt;&gt;0,VLOOKUP(Table1[[#This Row],[Codigo_servico]],Preencher_Orcamento!$B:$D,3,FALSE)*Table1[[#This Row],[Qtde_insumo]],"")</f>
        <v>0</v>
      </c>
      <c r="M9436" s="16">
        <f>IF(Table1[[#This Row],[Ordem_insumos]]&lt;&gt;0,VLOOKUP(Table1[[#This Row],[Codigo_servico]],Preencher_Orcamento!$B:$D,3,FALSE)*Table1[[#This Row],[Subtotal_insumo]],"")</f>
        <v>0</v>
      </c>
    </row>
    <row r="9437" spans="1:13" ht="26.25" x14ac:dyDescent="0.25">
      <c r="A9437" s="6">
        <v>130117</v>
      </c>
      <c r="B9437" s="126">
        <v>3</v>
      </c>
      <c r="C9437" s="133"/>
      <c r="D9437" s="134">
        <v>14022</v>
      </c>
      <c r="E9437" s="7" t="s">
        <v>290</v>
      </c>
      <c r="F9437" s="8" t="s">
        <v>197</v>
      </c>
      <c r="G9437" s="18">
        <f>IFERROR(VLOOKUP(Table1[[#This Row],[Codigo_insumo]],BD_Insumos!$B:$E,4),"")</f>
        <v>20.04</v>
      </c>
      <c r="H9437" s="140">
        <v>4.5</v>
      </c>
      <c r="I9437" s="9"/>
      <c r="J9437" s="23">
        <f t="shared" si="147"/>
        <v>90.179999999999993</v>
      </c>
      <c r="K9437" s="22" t="str">
        <f>IF(I9437&lt;&gt;"",SUMIF(Table1[Codigo_servico],A9437,Table1[Subtotal_insumo]),"")</f>
        <v/>
      </c>
      <c r="L9437" s="18">
        <f>IF(Table1[[#This Row],[Ordem_insumos]]&lt;&gt;0,VLOOKUP(Table1[[#This Row],[Codigo_servico]],Preencher_Orcamento!$B:$D,3,FALSE)*Table1[[#This Row],[Qtde_insumo]],"")</f>
        <v>0</v>
      </c>
      <c r="M9437" s="18">
        <f>IF(Table1[[#This Row],[Ordem_insumos]]&lt;&gt;0,VLOOKUP(Table1[[#This Row],[Codigo_servico]],Preencher_Orcamento!$B:$D,3,FALSE)*Table1[[#This Row],[Subtotal_insumo]],"")</f>
        <v>0</v>
      </c>
    </row>
    <row r="9438" spans="1:13" x14ac:dyDescent="0.25">
      <c r="A9438" s="6">
        <v>130117</v>
      </c>
      <c r="B9438" s="126">
        <v>4</v>
      </c>
      <c r="C9438" s="133"/>
      <c r="D9438" s="134">
        <v>2099</v>
      </c>
      <c r="E9438" s="7" t="s">
        <v>2205</v>
      </c>
      <c r="F9438" s="8" t="s">
        <v>2140</v>
      </c>
      <c r="G9438" s="18">
        <f>IFERROR(VLOOKUP(Table1[[#This Row],[Codigo_insumo]],BD_Insumos!$B:$E,4),"")</f>
        <v>12.627877718847255</v>
      </c>
      <c r="H9438" s="140">
        <v>6</v>
      </c>
      <c r="I9438" s="9"/>
      <c r="J9438" s="23">
        <f t="shared" si="147"/>
        <v>75.767266313083525</v>
      </c>
      <c r="K9438" s="22" t="str">
        <f>IF(I9438&lt;&gt;"",SUMIF(Table1[Codigo_servico],A9438,Table1[Subtotal_insumo]),"")</f>
        <v/>
      </c>
      <c r="L9438" s="18">
        <f>IF(Table1[[#This Row],[Ordem_insumos]]&lt;&gt;0,VLOOKUP(Table1[[#This Row],[Codigo_servico]],Preencher_Orcamento!$B:$D,3,FALSE)*Table1[[#This Row],[Qtde_insumo]],"")</f>
        <v>0</v>
      </c>
      <c r="M9438" s="18">
        <f>IF(Table1[[#This Row],[Ordem_insumos]]&lt;&gt;0,VLOOKUP(Table1[[#This Row],[Codigo_servico]],Preencher_Orcamento!$B:$D,3,FALSE)*Table1[[#This Row],[Subtotal_insumo]],"")</f>
        <v>0</v>
      </c>
    </row>
    <row r="9439" spans="1:13" x14ac:dyDescent="0.25">
      <c r="A9439" s="3">
        <v>130118</v>
      </c>
      <c r="B9439" s="125">
        <v>0</v>
      </c>
      <c r="C9439" s="131" t="s">
        <v>4197</v>
      </c>
      <c r="D9439" s="132"/>
      <c r="E9439" s="4"/>
      <c r="F9439" s="4"/>
      <c r="G9439" s="17" t="str">
        <f>IFERROR(VLOOKUP(Table1[[#This Row],[Codigo_insumo]],BD_Insumos!$B:$E,4),"")</f>
        <v/>
      </c>
      <c r="H9439" s="139"/>
      <c r="I9439" s="5" t="s">
        <v>58</v>
      </c>
      <c r="J9439" s="20" t="str">
        <f t="shared" si="147"/>
        <v/>
      </c>
      <c r="K9439" s="21">
        <f>IF(I9439&lt;&gt;"",SUMIF(Table1[Codigo_servico],A9439,Table1[Subtotal_insumo]),"")</f>
        <v>419.18111064154567</v>
      </c>
      <c r="L9439" s="17" t="str">
        <f>IF(Table1[[#This Row],[Ordem_insumos]]&lt;&gt;0,VLOOKUP(Table1[[#This Row],[Codigo_servico]],Preencher_Orcamento!$B:$D,3,FALSE)*Table1[[#This Row],[Qtde_insumo]],"")</f>
        <v/>
      </c>
      <c r="M9439" s="17" t="str">
        <f>IF(Table1[[#This Row],[Ordem_insumos]]&lt;&gt;0,VLOOKUP(Table1[[#This Row],[Codigo_servico]],Preencher_Orcamento!$B:$D,3,FALSE)*Table1[[#This Row],[Subtotal_insumo]],"")</f>
        <v/>
      </c>
    </row>
    <row r="9440" spans="1:13" ht="26.25" x14ac:dyDescent="0.25">
      <c r="A9440" s="6">
        <v>130118</v>
      </c>
      <c r="B9440" s="126">
        <v>1</v>
      </c>
      <c r="C9440" s="133"/>
      <c r="D9440" s="134">
        <v>14022</v>
      </c>
      <c r="E9440" s="7" t="s">
        <v>290</v>
      </c>
      <c r="F9440" s="8" t="s">
        <v>197</v>
      </c>
      <c r="G9440" s="16">
        <f>IFERROR(VLOOKUP(Table1[[#This Row],[Codigo_insumo]],BD_Insumos!$B:$E,4),"")</f>
        <v>20.04</v>
      </c>
      <c r="H9440" s="140">
        <v>6</v>
      </c>
      <c r="I9440" s="9"/>
      <c r="J9440" s="22">
        <f t="shared" si="147"/>
        <v>120.24</v>
      </c>
      <c r="K9440" s="22" t="str">
        <f>IF(I9440&lt;&gt;"",SUMIF(Table1[Codigo_servico],A9440,Table1[Subtotal_insumo]),"")</f>
        <v/>
      </c>
      <c r="L9440" s="16">
        <f>IF(Table1[[#This Row],[Ordem_insumos]]&lt;&gt;0,VLOOKUP(Table1[[#This Row],[Codigo_servico]],Preencher_Orcamento!$B:$D,3,FALSE)*Table1[[#This Row],[Qtde_insumo]],"")</f>
        <v>0</v>
      </c>
      <c r="M9440" s="16">
        <f>IF(Table1[[#This Row],[Ordem_insumos]]&lt;&gt;0,VLOOKUP(Table1[[#This Row],[Codigo_servico]],Preencher_Orcamento!$B:$D,3,FALSE)*Table1[[#This Row],[Subtotal_insumo]],"")</f>
        <v>0</v>
      </c>
    </row>
    <row r="9441" spans="1:13" x14ac:dyDescent="0.25">
      <c r="A9441" s="6">
        <v>130118</v>
      </c>
      <c r="B9441" s="126">
        <v>2</v>
      </c>
      <c r="C9441" s="133"/>
      <c r="D9441" s="134">
        <v>10604</v>
      </c>
      <c r="E9441" s="7" t="s">
        <v>114</v>
      </c>
      <c r="F9441" s="8" t="s">
        <v>58</v>
      </c>
      <c r="G9441" s="16">
        <f>IFERROR(VLOOKUP(Table1[[#This Row],[Codigo_insumo]],BD_Insumos!$B:$E,4),"")</f>
        <v>182.33539999999999</v>
      </c>
      <c r="H9441" s="140">
        <v>1.05</v>
      </c>
      <c r="I9441" s="9"/>
      <c r="J9441" s="22">
        <f t="shared" si="147"/>
        <v>191.45217</v>
      </c>
      <c r="K9441" s="22" t="str">
        <f>IF(I9441&lt;&gt;"",SUMIF(Table1[Codigo_servico],A9441,Table1[Subtotal_insumo]),"")</f>
        <v/>
      </c>
      <c r="L9441" s="16">
        <f>IF(Table1[[#This Row],[Ordem_insumos]]&lt;&gt;0,VLOOKUP(Table1[[#This Row],[Codigo_servico]],Preencher_Orcamento!$B:$D,3,FALSE)*Table1[[#This Row],[Qtde_insumo]],"")</f>
        <v>0</v>
      </c>
      <c r="M9441" s="16">
        <f>IF(Table1[[#This Row],[Ordem_insumos]]&lt;&gt;0,VLOOKUP(Table1[[#This Row],[Codigo_servico]],Preencher_Orcamento!$B:$D,3,FALSE)*Table1[[#This Row],[Subtotal_insumo]],"")</f>
        <v>0</v>
      </c>
    </row>
    <row r="9442" spans="1:13" x14ac:dyDescent="0.25">
      <c r="A9442" s="6">
        <v>130118</v>
      </c>
      <c r="B9442" s="126">
        <v>3</v>
      </c>
      <c r="C9442" s="133"/>
      <c r="D9442" s="134">
        <v>2099</v>
      </c>
      <c r="E9442" s="7" t="s">
        <v>2205</v>
      </c>
      <c r="F9442" s="8" t="s">
        <v>2140</v>
      </c>
      <c r="G9442" s="18">
        <f>IFERROR(VLOOKUP(Table1[[#This Row],[Codigo_insumo]],BD_Insumos!$B:$E,4),"")</f>
        <v>12.627877718847255</v>
      </c>
      <c r="H9442" s="140">
        <v>6</v>
      </c>
      <c r="I9442" s="9"/>
      <c r="J9442" s="23">
        <f t="shared" si="147"/>
        <v>75.767266313083525</v>
      </c>
      <c r="K9442" s="22" t="str">
        <f>IF(I9442&lt;&gt;"",SUMIF(Table1[Codigo_servico],A9442,Table1[Subtotal_insumo]),"")</f>
        <v/>
      </c>
      <c r="L9442" s="18">
        <f>IF(Table1[[#This Row],[Ordem_insumos]]&lt;&gt;0,VLOOKUP(Table1[[#This Row],[Codigo_servico]],Preencher_Orcamento!$B:$D,3,FALSE)*Table1[[#This Row],[Qtde_insumo]],"")</f>
        <v>0</v>
      </c>
      <c r="M9442" s="18">
        <f>IF(Table1[[#This Row],[Ordem_insumos]]&lt;&gt;0,VLOOKUP(Table1[[#This Row],[Codigo_servico]],Preencher_Orcamento!$B:$D,3,FALSE)*Table1[[#This Row],[Subtotal_insumo]],"")</f>
        <v>0</v>
      </c>
    </row>
    <row r="9443" spans="1:13" x14ac:dyDescent="0.25">
      <c r="A9443" s="6">
        <v>130118</v>
      </c>
      <c r="B9443" s="126">
        <v>4</v>
      </c>
      <c r="C9443" s="133"/>
      <c r="D9443" s="134">
        <v>2020</v>
      </c>
      <c r="E9443" s="7" t="s">
        <v>2188</v>
      </c>
      <c r="F9443" s="8" t="s">
        <v>2140</v>
      </c>
      <c r="G9443" s="18">
        <f>IFERROR(VLOOKUP(Table1[[#This Row],[Codigo_insumo]],BD_Insumos!$B:$E,4),"")</f>
        <v>15.860837164231068</v>
      </c>
      <c r="H9443" s="140">
        <v>2</v>
      </c>
      <c r="I9443" s="9"/>
      <c r="J9443" s="23">
        <f t="shared" si="147"/>
        <v>31.721674328462136</v>
      </c>
      <c r="K9443" s="22" t="str">
        <f>IF(I9443&lt;&gt;"",SUMIF(Table1[Codigo_servico],A9443,Table1[Subtotal_insumo]),"")</f>
        <v/>
      </c>
      <c r="L9443" s="18">
        <f>IF(Table1[[#This Row],[Ordem_insumos]]&lt;&gt;0,VLOOKUP(Table1[[#This Row],[Codigo_servico]],Preencher_Orcamento!$B:$D,3,FALSE)*Table1[[#This Row],[Qtde_insumo]],"")</f>
        <v>0</v>
      </c>
      <c r="M9443" s="18">
        <f>IF(Table1[[#This Row],[Ordem_insumos]]&lt;&gt;0,VLOOKUP(Table1[[#This Row],[Codigo_servico]],Preencher_Orcamento!$B:$D,3,FALSE)*Table1[[#This Row],[Subtotal_insumo]],"")</f>
        <v>0</v>
      </c>
    </row>
    <row r="9444" spans="1:13" x14ac:dyDescent="0.25">
      <c r="A9444" s="3">
        <v>130119</v>
      </c>
      <c r="B9444" s="125">
        <v>0</v>
      </c>
      <c r="C9444" s="131" t="s">
        <v>4198</v>
      </c>
      <c r="D9444" s="132"/>
      <c r="E9444" s="4"/>
      <c r="F9444" s="4"/>
      <c r="G9444" s="17" t="str">
        <f>IFERROR(VLOOKUP(Table1[[#This Row],[Codigo_insumo]],BD_Insumos!$B:$E,4),"")</f>
        <v/>
      </c>
      <c r="H9444" s="139"/>
      <c r="I9444" s="5" t="s">
        <v>58</v>
      </c>
      <c r="J9444" s="20" t="str">
        <f t="shared" si="147"/>
        <v/>
      </c>
      <c r="K9444" s="21">
        <f>IF(I9444&lt;&gt;"",SUMIF(Table1[Codigo_servico],A9444,Table1[Subtotal_insumo]),"")</f>
        <v>253.63497564154568</v>
      </c>
      <c r="L9444" s="17" t="str">
        <f>IF(Table1[[#This Row],[Ordem_insumos]]&lt;&gt;0,VLOOKUP(Table1[[#This Row],[Codigo_servico]],Preencher_Orcamento!$B:$D,3,FALSE)*Table1[[#This Row],[Qtde_insumo]],"")</f>
        <v/>
      </c>
      <c r="M9444" s="17" t="str">
        <f>IF(Table1[[#This Row],[Ordem_insumos]]&lt;&gt;0,VLOOKUP(Table1[[#This Row],[Codigo_servico]],Preencher_Orcamento!$B:$D,3,FALSE)*Table1[[#This Row],[Subtotal_insumo]],"")</f>
        <v/>
      </c>
    </row>
    <row r="9445" spans="1:13" x14ac:dyDescent="0.25">
      <c r="A9445" s="6">
        <v>130119</v>
      </c>
      <c r="B9445" s="126">
        <v>1</v>
      </c>
      <c r="C9445" s="133"/>
      <c r="D9445" s="134">
        <v>2020</v>
      </c>
      <c r="E9445" s="7" t="s">
        <v>2188</v>
      </c>
      <c r="F9445" s="8" t="s">
        <v>2140</v>
      </c>
      <c r="G9445" s="16">
        <f>IFERROR(VLOOKUP(Table1[[#This Row],[Codigo_insumo]],BD_Insumos!$B:$E,4),"")</f>
        <v>15.860837164231068</v>
      </c>
      <c r="H9445" s="140">
        <v>2</v>
      </c>
      <c r="I9445" s="9"/>
      <c r="J9445" s="22">
        <f t="shared" si="147"/>
        <v>31.721674328462136</v>
      </c>
      <c r="K9445" s="22" t="str">
        <f>IF(I9445&lt;&gt;"",SUMIF(Table1[Codigo_servico],A9445,Table1[Subtotal_insumo]),"")</f>
        <v/>
      </c>
      <c r="L9445" s="16">
        <f>IF(Table1[[#This Row],[Ordem_insumos]]&lt;&gt;0,VLOOKUP(Table1[[#This Row],[Codigo_servico]],Preencher_Orcamento!$B:$D,3,FALSE)*Table1[[#This Row],[Qtde_insumo]],"")</f>
        <v>0</v>
      </c>
      <c r="M9445" s="16">
        <f>IF(Table1[[#This Row],[Ordem_insumos]]&lt;&gt;0,VLOOKUP(Table1[[#This Row],[Codigo_servico]],Preencher_Orcamento!$B:$D,3,FALSE)*Table1[[#This Row],[Subtotal_insumo]],"")</f>
        <v>0</v>
      </c>
    </row>
    <row r="9446" spans="1:13" ht="26.25" x14ac:dyDescent="0.25">
      <c r="A9446" s="6">
        <v>130119</v>
      </c>
      <c r="B9446" s="126">
        <v>2</v>
      </c>
      <c r="C9446" s="133"/>
      <c r="D9446" s="134">
        <v>10600</v>
      </c>
      <c r="E9446" s="7" t="s">
        <v>110</v>
      </c>
      <c r="F9446" s="8" t="s">
        <v>58</v>
      </c>
      <c r="G9446" s="16">
        <f>IFERROR(VLOOKUP(Table1[[#This Row],[Codigo_insumo]],BD_Insumos!$B:$E,4),"")</f>
        <v>139.1867</v>
      </c>
      <c r="H9446" s="140">
        <v>1.05</v>
      </c>
      <c r="I9446" s="9"/>
      <c r="J9446" s="22">
        <f t="shared" si="147"/>
        <v>146.14603500000001</v>
      </c>
      <c r="K9446" s="22" t="str">
        <f>IF(I9446&lt;&gt;"",SUMIF(Table1[Codigo_servico],A9446,Table1[Subtotal_insumo]),"")</f>
        <v/>
      </c>
      <c r="L9446" s="16">
        <f>IF(Table1[[#This Row],[Ordem_insumos]]&lt;&gt;0,VLOOKUP(Table1[[#This Row],[Codigo_servico]],Preencher_Orcamento!$B:$D,3,FALSE)*Table1[[#This Row],[Qtde_insumo]],"")</f>
        <v>0</v>
      </c>
      <c r="M9446" s="16">
        <f>IF(Table1[[#This Row],[Ordem_insumos]]&lt;&gt;0,VLOOKUP(Table1[[#This Row],[Codigo_servico]],Preencher_Orcamento!$B:$D,3,FALSE)*Table1[[#This Row],[Subtotal_insumo]],"")</f>
        <v>0</v>
      </c>
    </row>
    <row r="9447" spans="1:13" x14ac:dyDescent="0.25">
      <c r="A9447" s="6">
        <v>130119</v>
      </c>
      <c r="B9447" s="126">
        <v>3</v>
      </c>
      <c r="C9447" s="133"/>
      <c r="D9447" s="134">
        <v>2099</v>
      </c>
      <c r="E9447" s="7" t="s">
        <v>2205</v>
      </c>
      <c r="F9447" s="8" t="s">
        <v>2140</v>
      </c>
      <c r="G9447" s="18">
        <f>IFERROR(VLOOKUP(Table1[[#This Row],[Codigo_insumo]],BD_Insumos!$B:$E,4),"")</f>
        <v>12.627877718847255</v>
      </c>
      <c r="H9447" s="140">
        <v>6</v>
      </c>
      <c r="I9447" s="9"/>
      <c r="J9447" s="23">
        <f t="shared" si="147"/>
        <v>75.767266313083525</v>
      </c>
      <c r="K9447" s="22" t="str">
        <f>IF(I9447&lt;&gt;"",SUMIF(Table1[Codigo_servico],A9447,Table1[Subtotal_insumo]),"")</f>
        <v/>
      </c>
      <c r="L9447" s="18">
        <f>IF(Table1[[#This Row],[Ordem_insumos]]&lt;&gt;0,VLOOKUP(Table1[[#This Row],[Codigo_servico]],Preencher_Orcamento!$B:$D,3,FALSE)*Table1[[#This Row],[Qtde_insumo]],"")</f>
        <v>0</v>
      </c>
      <c r="M9447" s="18">
        <f>IF(Table1[[#This Row],[Ordem_insumos]]&lt;&gt;0,VLOOKUP(Table1[[#This Row],[Codigo_servico]],Preencher_Orcamento!$B:$D,3,FALSE)*Table1[[#This Row],[Subtotal_insumo]],"")</f>
        <v>0</v>
      </c>
    </row>
    <row r="9448" spans="1:13" x14ac:dyDescent="0.25">
      <c r="A9448" s="3">
        <v>130120</v>
      </c>
      <c r="B9448" s="125">
        <v>0</v>
      </c>
      <c r="C9448" s="131" t="s">
        <v>4199</v>
      </c>
      <c r="D9448" s="132"/>
      <c r="E9448" s="4"/>
      <c r="F9448" s="4"/>
      <c r="G9448" s="17" t="str">
        <f>IFERROR(VLOOKUP(Table1[[#This Row],[Codigo_insumo]],BD_Insumos!$B:$E,4),"")</f>
        <v/>
      </c>
      <c r="H9448" s="139"/>
      <c r="I9448" s="5" t="s">
        <v>58</v>
      </c>
      <c r="J9448" s="20" t="str">
        <f t="shared" si="147"/>
        <v/>
      </c>
      <c r="K9448" s="21">
        <f>IF(I9448&lt;&gt;"",SUMIF(Table1[Codigo_servico],A9448,Table1[Subtotal_insumo]),"")</f>
        <v>278.33885064154572</v>
      </c>
      <c r="L9448" s="17" t="str">
        <f>IF(Table1[[#This Row],[Ordem_insumos]]&lt;&gt;0,VLOOKUP(Table1[[#This Row],[Codigo_servico]],Preencher_Orcamento!$B:$D,3,FALSE)*Table1[[#This Row],[Qtde_insumo]],"")</f>
        <v/>
      </c>
      <c r="M9448" s="17" t="str">
        <f>IF(Table1[[#This Row],[Ordem_insumos]]&lt;&gt;0,VLOOKUP(Table1[[#This Row],[Codigo_servico]],Preencher_Orcamento!$B:$D,3,FALSE)*Table1[[#This Row],[Subtotal_insumo]],"")</f>
        <v/>
      </c>
    </row>
    <row r="9449" spans="1:13" x14ac:dyDescent="0.25">
      <c r="A9449" s="6">
        <v>130120</v>
      </c>
      <c r="B9449" s="126">
        <v>1</v>
      </c>
      <c r="C9449" s="133"/>
      <c r="D9449" s="134">
        <v>2099</v>
      </c>
      <c r="E9449" s="7" t="s">
        <v>2205</v>
      </c>
      <c r="F9449" s="8" t="s">
        <v>2140</v>
      </c>
      <c r="G9449" s="16">
        <f>IFERROR(VLOOKUP(Table1[[#This Row],[Codigo_insumo]],BD_Insumos!$B:$E,4),"")</f>
        <v>12.627877718847255</v>
      </c>
      <c r="H9449" s="140">
        <v>6</v>
      </c>
      <c r="I9449" s="9"/>
      <c r="J9449" s="22">
        <f t="shared" si="147"/>
        <v>75.767266313083525</v>
      </c>
      <c r="K9449" s="22" t="str">
        <f>IF(I9449&lt;&gt;"",SUMIF(Table1[Codigo_servico],A9449,Table1[Subtotal_insumo]),"")</f>
        <v/>
      </c>
      <c r="L9449" s="16">
        <f>IF(Table1[[#This Row],[Ordem_insumos]]&lt;&gt;0,VLOOKUP(Table1[[#This Row],[Codigo_servico]],Preencher_Orcamento!$B:$D,3,FALSE)*Table1[[#This Row],[Qtde_insumo]],"")</f>
        <v>0</v>
      </c>
      <c r="M9449" s="16">
        <f>IF(Table1[[#This Row],[Ordem_insumos]]&lt;&gt;0,VLOOKUP(Table1[[#This Row],[Codigo_servico]],Preencher_Orcamento!$B:$D,3,FALSE)*Table1[[#This Row],[Subtotal_insumo]],"")</f>
        <v>0</v>
      </c>
    </row>
    <row r="9450" spans="1:13" x14ac:dyDescent="0.25">
      <c r="A9450" s="6">
        <v>130120</v>
      </c>
      <c r="B9450" s="126">
        <v>2</v>
      </c>
      <c r="C9450" s="133"/>
      <c r="D9450" s="134">
        <v>2020</v>
      </c>
      <c r="E9450" s="7" t="s">
        <v>2188</v>
      </c>
      <c r="F9450" s="8" t="s">
        <v>2140</v>
      </c>
      <c r="G9450" s="16">
        <f>IFERROR(VLOOKUP(Table1[[#This Row],[Codigo_insumo]],BD_Insumos!$B:$E,4),"")</f>
        <v>15.860837164231068</v>
      </c>
      <c r="H9450" s="140">
        <v>2</v>
      </c>
      <c r="I9450" s="9"/>
      <c r="J9450" s="22">
        <f t="shared" si="147"/>
        <v>31.721674328462136</v>
      </c>
      <c r="K9450" s="22" t="str">
        <f>IF(I9450&lt;&gt;"",SUMIF(Table1[Codigo_servico],A9450,Table1[Subtotal_insumo]),"")</f>
        <v/>
      </c>
      <c r="L9450" s="16">
        <f>IF(Table1[[#This Row],[Ordem_insumos]]&lt;&gt;0,VLOOKUP(Table1[[#This Row],[Codigo_servico]],Preencher_Orcamento!$B:$D,3,FALSE)*Table1[[#This Row],[Qtde_insumo]],"")</f>
        <v>0</v>
      </c>
      <c r="M9450" s="16">
        <f>IF(Table1[[#This Row],[Ordem_insumos]]&lt;&gt;0,VLOOKUP(Table1[[#This Row],[Codigo_servico]],Preencher_Orcamento!$B:$D,3,FALSE)*Table1[[#This Row],[Subtotal_insumo]],"")</f>
        <v>0</v>
      </c>
    </row>
    <row r="9451" spans="1:13" ht="26.25" x14ac:dyDescent="0.25">
      <c r="A9451" s="6">
        <v>130120</v>
      </c>
      <c r="B9451" s="126">
        <v>3</v>
      </c>
      <c r="C9451" s="133"/>
      <c r="D9451" s="134">
        <v>10603</v>
      </c>
      <c r="E9451" s="7" t="s">
        <v>113</v>
      </c>
      <c r="F9451" s="8" t="s">
        <v>58</v>
      </c>
      <c r="G9451" s="18">
        <f>IFERROR(VLOOKUP(Table1[[#This Row],[Codigo_insumo]],BD_Insumos!$B:$E,4),"")</f>
        <v>162.71420000000001</v>
      </c>
      <c r="H9451" s="140">
        <v>1.05</v>
      </c>
      <c r="I9451" s="9"/>
      <c r="J9451" s="23">
        <f t="shared" si="147"/>
        <v>170.84991000000002</v>
      </c>
      <c r="K9451" s="22" t="str">
        <f>IF(I9451&lt;&gt;"",SUMIF(Table1[Codigo_servico],A9451,Table1[Subtotal_insumo]),"")</f>
        <v/>
      </c>
      <c r="L9451" s="18">
        <f>IF(Table1[[#This Row],[Ordem_insumos]]&lt;&gt;0,VLOOKUP(Table1[[#This Row],[Codigo_servico]],Preencher_Orcamento!$B:$D,3,FALSE)*Table1[[#This Row],[Qtde_insumo]],"")</f>
        <v>0</v>
      </c>
      <c r="M9451" s="18">
        <f>IF(Table1[[#This Row],[Ordem_insumos]]&lt;&gt;0,VLOOKUP(Table1[[#This Row],[Codigo_servico]],Preencher_Orcamento!$B:$D,3,FALSE)*Table1[[#This Row],[Subtotal_insumo]],"")</f>
        <v>0</v>
      </c>
    </row>
    <row r="9452" spans="1:13" x14ac:dyDescent="0.25">
      <c r="A9452" s="3">
        <v>130201</v>
      </c>
      <c r="B9452" s="125">
        <v>0</v>
      </c>
      <c r="C9452" s="131" t="s">
        <v>4200</v>
      </c>
      <c r="D9452" s="132"/>
      <c r="E9452" s="4"/>
      <c r="F9452" s="4"/>
      <c r="G9452" s="17" t="str">
        <f>IFERROR(VLOOKUP(Table1[[#This Row],[Codigo_insumo]],BD_Insumos!$B:$E,4),"")</f>
        <v/>
      </c>
      <c r="H9452" s="139"/>
      <c r="I9452" s="5" t="s">
        <v>170</v>
      </c>
      <c r="J9452" s="20" t="str">
        <f t="shared" si="147"/>
        <v/>
      </c>
      <c r="K9452" s="21">
        <f>IF(I9452&lt;&gt;"",SUMIF(Table1[Codigo_servico],A9452,Table1[Subtotal_insumo]),"")</f>
        <v>33.48456445249721</v>
      </c>
      <c r="L9452" s="17" t="str">
        <f>IF(Table1[[#This Row],[Ordem_insumos]]&lt;&gt;0,VLOOKUP(Table1[[#This Row],[Codigo_servico]],Preencher_Orcamento!$B:$D,3,FALSE)*Table1[[#This Row],[Qtde_insumo]],"")</f>
        <v/>
      </c>
      <c r="M9452" s="17" t="str">
        <f>IF(Table1[[#This Row],[Ordem_insumos]]&lt;&gt;0,VLOOKUP(Table1[[#This Row],[Codigo_servico]],Preencher_Orcamento!$B:$D,3,FALSE)*Table1[[#This Row],[Subtotal_insumo]],"")</f>
        <v/>
      </c>
    </row>
    <row r="9453" spans="1:13" ht="26.25" x14ac:dyDescent="0.25">
      <c r="A9453" s="6">
        <v>130201</v>
      </c>
      <c r="B9453" s="126">
        <v>1</v>
      </c>
      <c r="C9453" s="133"/>
      <c r="D9453" s="134">
        <v>35515</v>
      </c>
      <c r="E9453" s="7" t="s">
        <v>724</v>
      </c>
      <c r="F9453" s="8" t="s">
        <v>5</v>
      </c>
      <c r="G9453" s="16">
        <f>IFERROR(VLOOKUP(Table1[[#This Row],[Codigo_insumo]],BD_Insumos!$B:$E,4),"")</f>
        <v>1.0631999999999999</v>
      </c>
      <c r="H9453" s="140">
        <v>0.8</v>
      </c>
      <c r="I9453" s="9"/>
      <c r="J9453" s="22">
        <f t="shared" si="147"/>
        <v>0.85055999999999998</v>
      </c>
      <c r="K9453" s="22" t="str">
        <f>IF(I9453&lt;&gt;"",SUMIF(Table1[Codigo_servico],A9453,Table1[Subtotal_insumo]),"")</f>
        <v/>
      </c>
      <c r="L9453" s="16">
        <f>IF(Table1[[#This Row],[Ordem_insumos]]&lt;&gt;0,VLOOKUP(Table1[[#This Row],[Codigo_servico]],Preencher_Orcamento!$B:$D,3,FALSE)*Table1[[#This Row],[Qtde_insumo]],"")</f>
        <v>0</v>
      </c>
      <c r="M9453" s="16">
        <f>IF(Table1[[#This Row],[Ordem_insumos]]&lt;&gt;0,VLOOKUP(Table1[[#This Row],[Codigo_servico]],Preencher_Orcamento!$B:$D,3,FALSE)*Table1[[#This Row],[Subtotal_insumo]],"")</f>
        <v>0</v>
      </c>
    </row>
    <row r="9454" spans="1:13" ht="26.25" x14ac:dyDescent="0.25">
      <c r="A9454" s="6">
        <v>130201</v>
      </c>
      <c r="B9454" s="126">
        <v>2</v>
      </c>
      <c r="C9454" s="133"/>
      <c r="D9454" s="134">
        <v>10630</v>
      </c>
      <c r="E9454" s="7" t="s">
        <v>140</v>
      </c>
      <c r="F9454" s="8" t="s">
        <v>58</v>
      </c>
      <c r="G9454" s="16">
        <f>IFERROR(VLOOKUP(Table1[[#This Row],[Codigo_insumo]],BD_Insumos!$B:$E,4),"")</f>
        <v>420.47390000000001</v>
      </c>
      <c r="H9454" s="140">
        <v>0.02</v>
      </c>
      <c r="I9454" s="9"/>
      <c r="J9454" s="22">
        <f t="shared" si="147"/>
        <v>8.409478</v>
      </c>
      <c r="K9454" s="22" t="str">
        <f>IF(I9454&lt;&gt;"",SUMIF(Table1[Codigo_servico],A9454,Table1[Subtotal_insumo]),"")</f>
        <v/>
      </c>
      <c r="L9454" s="16">
        <f>IF(Table1[[#This Row],[Ordem_insumos]]&lt;&gt;0,VLOOKUP(Table1[[#This Row],[Codigo_servico]],Preencher_Orcamento!$B:$D,3,FALSE)*Table1[[#This Row],[Qtde_insumo]],"")</f>
        <v>0</v>
      </c>
      <c r="M9454" s="16">
        <f>IF(Table1[[#This Row],[Ordem_insumos]]&lt;&gt;0,VLOOKUP(Table1[[#This Row],[Codigo_servico]],Preencher_Orcamento!$B:$D,3,FALSE)*Table1[[#This Row],[Subtotal_insumo]],"")</f>
        <v>0</v>
      </c>
    </row>
    <row r="9455" spans="1:13" x14ac:dyDescent="0.25">
      <c r="A9455" s="6">
        <v>130201</v>
      </c>
      <c r="B9455" s="126">
        <v>3</v>
      </c>
      <c r="C9455" s="133"/>
      <c r="D9455" s="134">
        <v>2020</v>
      </c>
      <c r="E9455" s="7" t="s">
        <v>2188</v>
      </c>
      <c r="F9455" s="8" t="s">
        <v>2140</v>
      </c>
      <c r="G9455" s="18">
        <f>IFERROR(VLOOKUP(Table1[[#This Row],[Codigo_insumo]],BD_Insumos!$B:$E,4),"")</f>
        <v>15.860837164231068</v>
      </c>
      <c r="H9455" s="140">
        <v>0.97</v>
      </c>
      <c r="I9455" s="9"/>
      <c r="J9455" s="23">
        <f t="shared" si="147"/>
        <v>15.385012049304136</v>
      </c>
      <c r="K9455" s="22" t="str">
        <f>IF(I9455&lt;&gt;"",SUMIF(Table1[Codigo_servico],A9455,Table1[Subtotal_insumo]),"")</f>
        <v/>
      </c>
      <c r="L9455" s="18">
        <f>IF(Table1[[#This Row],[Ordem_insumos]]&lt;&gt;0,VLOOKUP(Table1[[#This Row],[Codigo_servico]],Preencher_Orcamento!$B:$D,3,FALSE)*Table1[[#This Row],[Qtde_insumo]],"")</f>
        <v>0</v>
      </c>
      <c r="M9455" s="18">
        <f>IF(Table1[[#This Row],[Ordem_insumos]]&lt;&gt;0,VLOOKUP(Table1[[#This Row],[Codigo_servico]],Preencher_Orcamento!$B:$D,3,FALSE)*Table1[[#This Row],[Subtotal_insumo]],"")</f>
        <v>0</v>
      </c>
    </row>
    <row r="9456" spans="1:13" x14ac:dyDescent="0.25">
      <c r="A9456" s="6">
        <v>130201</v>
      </c>
      <c r="B9456" s="126">
        <v>4</v>
      </c>
      <c r="C9456" s="133"/>
      <c r="D9456" s="134">
        <v>2099</v>
      </c>
      <c r="E9456" s="7" t="s">
        <v>2205</v>
      </c>
      <c r="F9456" s="8" t="s">
        <v>2140</v>
      </c>
      <c r="G9456" s="18">
        <f>IFERROR(VLOOKUP(Table1[[#This Row],[Codigo_insumo]],BD_Insumos!$B:$E,4),"")</f>
        <v>12.627877718847255</v>
      </c>
      <c r="H9456" s="140">
        <v>0.7</v>
      </c>
      <c r="I9456" s="9"/>
      <c r="J9456" s="23">
        <f t="shared" si="147"/>
        <v>8.8395144031930784</v>
      </c>
      <c r="K9456" s="22" t="str">
        <f>IF(I9456&lt;&gt;"",SUMIF(Table1[Codigo_servico],A9456,Table1[Subtotal_insumo]),"")</f>
        <v/>
      </c>
      <c r="L9456" s="18">
        <f>IF(Table1[[#This Row],[Ordem_insumos]]&lt;&gt;0,VLOOKUP(Table1[[#This Row],[Codigo_servico]],Preencher_Orcamento!$B:$D,3,FALSE)*Table1[[#This Row],[Qtde_insumo]],"")</f>
        <v>0</v>
      </c>
      <c r="M9456" s="18">
        <f>IF(Table1[[#This Row],[Ordem_insumos]]&lt;&gt;0,VLOOKUP(Table1[[#This Row],[Codigo_servico]],Preencher_Orcamento!$B:$D,3,FALSE)*Table1[[#This Row],[Subtotal_insumo]],"")</f>
        <v>0</v>
      </c>
    </row>
    <row r="9457" spans="1:13" x14ac:dyDescent="0.25">
      <c r="A9457" s="3">
        <v>130202</v>
      </c>
      <c r="B9457" s="125">
        <v>0</v>
      </c>
      <c r="C9457" s="131" t="s">
        <v>4201</v>
      </c>
      <c r="D9457" s="132"/>
      <c r="E9457" s="4"/>
      <c r="F9457" s="4"/>
      <c r="G9457" s="17" t="str">
        <f>IFERROR(VLOOKUP(Table1[[#This Row],[Codigo_insumo]],BD_Insumos!$B:$E,4),"")</f>
        <v/>
      </c>
      <c r="H9457" s="139"/>
      <c r="I9457" s="5" t="s">
        <v>170</v>
      </c>
      <c r="J9457" s="20" t="str">
        <f t="shared" si="147"/>
        <v/>
      </c>
      <c r="K9457" s="21">
        <f>IF(I9457&lt;&gt;"",SUMIF(Table1[Codigo_servico],A9457,Table1[Subtotal_insumo]),"")</f>
        <v>35.070648168920322</v>
      </c>
      <c r="L9457" s="17" t="str">
        <f>IF(Table1[[#This Row],[Ordem_insumos]]&lt;&gt;0,VLOOKUP(Table1[[#This Row],[Codigo_servico]],Preencher_Orcamento!$B:$D,3,FALSE)*Table1[[#This Row],[Qtde_insumo]],"")</f>
        <v/>
      </c>
      <c r="M9457" s="17" t="str">
        <f>IF(Table1[[#This Row],[Ordem_insumos]]&lt;&gt;0,VLOOKUP(Table1[[#This Row],[Codigo_servico]],Preencher_Orcamento!$B:$D,3,FALSE)*Table1[[#This Row],[Subtotal_insumo]],"")</f>
        <v/>
      </c>
    </row>
    <row r="9458" spans="1:13" ht="26.25" x14ac:dyDescent="0.25">
      <c r="A9458" s="6">
        <v>130202</v>
      </c>
      <c r="B9458" s="126">
        <v>1</v>
      </c>
      <c r="C9458" s="133"/>
      <c r="D9458" s="134">
        <v>10630</v>
      </c>
      <c r="E9458" s="7" t="s">
        <v>140</v>
      </c>
      <c r="F9458" s="8" t="s">
        <v>58</v>
      </c>
      <c r="G9458" s="16">
        <f>IFERROR(VLOOKUP(Table1[[#This Row],[Codigo_insumo]],BD_Insumos!$B:$E,4),"")</f>
        <v>420.47390000000001</v>
      </c>
      <c r="H9458" s="140">
        <v>0.02</v>
      </c>
      <c r="I9458" s="9"/>
      <c r="J9458" s="22">
        <f t="shared" si="147"/>
        <v>8.409478</v>
      </c>
      <c r="K9458" s="22" t="str">
        <f>IF(I9458&lt;&gt;"",SUMIF(Table1[Codigo_servico],A9458,Table1[Subtotal_insumo]),"")</f>
        <v/>
      </c>
      <c r="L9458" s="16">
        <f>IF(Table1[[#This Row],[Ordem_insumos]]&lt;&gt;0,VLOOKUP(Table1[[#This Row],[Codigo_servico]],Preencher_Orcamento!$B:$D,3,FALSE)*Table1[[#This Row],[Qtde_insumo]],"")</f>
        <v>0</v>
      </c>
      <c r="M9458" s="16">
        <f>IF(Table1[[#This Row],[Ordem_insumos]]&lt;&gt;0,VLOOKUP(Table1[[#This Row],[Codigo_servico]],Preencher_Orcamento!$B:$D,3,FALSE)*Table1[[#This Row],[Subtotal_insumo]],"")</f>
        <v>0</v>
      </c>
    </row>
    <row r="9459" spans="1:13" ht="26.25" x14ac:dyDescent="0.25">
      <c r="A9459" s="6">
        <v>130202</v>
      </c>
      <c r="B9459" s="126">
        <v>2</v>
      </c>
      <c r="C9459" s="133"/>
      <c r="D9459" s="134">
        <v>35515</v>
      </c>
      <c r="E9459" s="107" t="s">
        <v>724</v>
      </c>
      <c r="F9459" s="8" t="s">
        <v>5</v>
      </c>
      <c r="G9459" s="16">
        <f>IFERROR(VLOOKUP(Table1[[#This Row],[Codigo_insumo]],BD_Insumos!$B:$E,4),"")</f>
        <v>1.0631999999999999</v>
      </c>
      <c r="H9459" s="140">
        <v>0.8</v>
      </c>
      <c r="I9459" s="9"/>
      <c r="J9459" s="22">
        <f t="shared" si="147"/>
        <v>0.85055999999999998</v>
      </c>
      <c r="K9459" s="22" t="str">
        <f>IF(I9459&lt;&gt;"",SUMIF(Table1[Codigo_servico],A9459,Table1[Subtotal_insumo]),"")</f>
        <v/>
      </c>
      <c r="L9459" s="16">
        <f>IF(Table1[[#This Row],[Ordem_insumos]]&lt;&gt;0,VLOOKUP(Table1[[#This Row],[Codigo_servico]],Preencher_Orcamento!$B:$D,3,FALSE)*Table1[[#This Row],[Qtde_insumo]],"")</f>
        <v>0</v>
      </c>
      <c r="M9459" s="16">
        <f>IF(Table1[[#This Row],[Ordem_insumos]]&lt;&gt;0,VLOOKUP(Table1[[#This Row],[Codigo_servico]],Preencher_Orcamento!$B:$D,3,FALSE)*Table1[[#This Row],[Subtotal_insumo]],"")</f>
        <v>0</v>
      </c>
    </row>
    <row r="9460" spans="1:13" x14ac:dyDescent="0.25">
      <c r="A9460" s="6">
        <v>130202</v>
      </c>
      <c r="B9460" s="126">
        <v>3</v>
      </c>
      <c r="C9460" s="133"/>
      <c r="D9460" s="134">
        <v>2020</v>
      </c>
      <c r="E9460" s="7" t="s">
        <v>2188</v>
      </c>
      <c r="F9460" s="8" t="s">
        <v>2140</v>
      </c>
      <c r="G9460" s="18">
        <f>IFERROR(VLOOKUP(Table1[[#This Row],[Codigo_insumo]],BD_Insumos!$B:$E,4),"")</f>
        <v>15.860837164231068</v>
      </c>
      <c r="H9460" s="140">
        <v>1.07</v>
      </c>
      <c r="I9460" s="9"/>
      <c r="J9460" s="23">
        <f t="shared" si="147"/>
        <v>16.971095765727245</v>
      </c>
      <c r="K9460" s="22" t="str">
        <f>IF(I9460&lt;&gt;"",SUMIF(Table1[Codigo_servico],A9460,Table1[Subtotal_insumo]),"")</f>
        <v/>
      </c>
      <c r="L9460" s="18">
        <f>IF(Table1[[#This Row],[Ordem_insumos]]&lt;&gt;0,VLOOKUP(Table1[[#This Row],[Codigo_servico]],Preencher_Orcamento!$B:$D,3,FALSE)*Table1[[#This Row],[Qtde_insumo]],"")</f>
        <v>0</v>
      </c>
      <c r="M9460" s="18">
        <f>IF(Table1[[#This Row],[Ordem_insumos]]&lt;&gt;0,VLOOKUP(Table1[[#This Row],[Codigo_servico]],Preencher_Orcamento!$B:$D,3,FALSE)*Table1[[#This Row],[Subtotal_insumo]],"")</f>
        <v>0</v>
      </c>
    </row>
    <row r="9461" spans="1:13" x14ac:dyDescent="0.25">
      <c r="A9461" s="6">
        <v>130202</v>
      </c>
      <c r="B9461" s="126">
        <v>4</v>
      </c>
      <c r="C9461" s="133"/>
      <c r="D9461" s="134">
        <v>2099</v>
      </c>
      <c r="E9461" s="7" t="s">
        <v>2205</v>
      </c>
      <c r="F9461" s="8" t="s">
        <v>2140</v>
      </c>
      <c r="G9461" s="18">
        <f>IFERROR(VLOOKUP(Table1[[#This Row],[Codigo_insumo]],BD_Insumos!$B:$E,4),"")</f>
        <v>12.627877718847255</v>
      </c>
      <c r="H9461" s="140">
        <v>0.7</v>
      </c>
      <c r="I9461" s="9"/>
      <c r="J9461" s="23">
        <f t="shared" si="147"/>
        <v>8.8395144031930784</v>
      </c>
      <c r="K9461" s="22" t="str">
        <f>IF(I9461&lt;&gt;"",SUMIF(Table1[Codigo_servico],A9461,Table1[Subtotal_insumo]),"")</f>
        <v/>
      </c>
      <c r="L9461" s="18">
        <f>IF(Table1[[#This Row],[Ordem_insumos]]&lt;&gt;0,VLOOKUP(Table1[[#This Row],[Codigo_servico]],Preencher_Orcamento!$B:$D,3,FALSE)*Table1[[#This Row],[Qtde_insumo]],"")</f>
        <v>0</v>
      </c>
      <c r="M9461" s="18">
        <f>IF(Table1[[#This Row],[Ordem_insumos]]&lt;&gt;0,VLOOKUP(Table1[[#This Row],[Codigo_servico]],Preencher_Orcamento!$B:$D,3,FALSE)*Table1[[#This Row],[Subtotal_insumo]],"")</f>
        <v>0</v>
      </c>
    </row>
    <row r="9462" spans="1:13" x14ac:dyDescent="0.25">
      <c r="A9462" s="3">
        <v>130203</v>
      </c>
      <c r="B9462" s="125">
        <v>0</v>
      </c>
      <c r="C9462" s="131" t="s">
        <v>4202</v>
      </c>
      <c r="D9462" s="132"/>
      <c r="E9462" s="4"/>
      <c r="F9462" s="4"/>
      <c r="G9462" s="17" t="str">
        <f>IFERROR(VLOOKUP(Table1[[#This Row],[Codigo_insumo]],BD_Insumos!$B:$E,4),"")</f>
        <v/>
      </c>
      <c r="H9462" s="139"/>
      <c r="I9462" s="5" t="s">
        <v>170</v>
      </c>
      <c r="J9462" s="20" t="str">
        <f t="shared" si="147"/>
        <v/>
      </c>
      <c r="K9462" s="21">
        <f>IF(I9462&lt;&gt;"",SUMIF(Table1[Codigo_servico],A9462,Table1[Subtotal_insumo]),"")</f>
        <v>37.457338168920323</v>
      </c>
      <c r="L9462" s="17" t="str">
        <f>IF(Table1[[#This Row],[Ordem_insumos]]&lt;&gt;0,VLOOKUP(Table1[[#This Row],[Codigo_servico]],Preencher_Orcamento!$B:$D,3,FALSE)*Table1[[#This Row],[Qtde_insumo]],"")</f>
        <v/>
      </c>
      <c r="M9462" s="17" t="str">
        <f>IF(Table1[[#This Row],[Ordem_insumos]]&lt;&gt;0,VLOOKUP(Table1[[#This Row],[Codigo_servico]],Preencher_Orcamento!$B:$D,3,FALSE)*Table1[[#This Row],[Subtotal_insumo]],"")</f>
        <v/>
      </c>
    </row>
    <row r="9463" spans="1:13" ht="26.25" x14ac:dyDescent="0.25">
      <c r="A9463" s="6">
        <v>130203</v>
      </c>
      <c r="B9463" s="126">
        <v>1</v>
      </c>
      <c r="C9463" s="133"/>
      <c r="D9463" s="134">
        <v>10630</v>
      </c>
      <c r="E9463" s="7" t="s">
        <v>140</v>
      </c>
      <c r="F9463" s="8" t="s">
        <v>58</v>
      </c>
      <c r="G9463" s="16">
        <f>IFERROR(VLOOKUP(Table1[[#This Row],[Codigo_insumo]],BD_Insumos!$B:$E,4),"")</f>
        <v>420.47390000000001</v>
      </c>
      <c r="H9463" s="140">
        <v>0.02</v>
      </c>
      <c r="I9463" s="9"/>
      <c r="J9463" s="22">
        <f t="shared" si="147"/>
        <v>8.409478</v>
      </c>
      <c r="K9463" s="22" t="str">
        <f>IF(I9463&lt;&gt;"",SUMIF(Table1[Codigo_servico],A9463,Table1[Subtotal_insumo]),"")</f>
        <v/>
      </c>
      <c r="L9463" s="16">
        <f>IF(Table1[[#This Row],[Ordem_insumos]]&lt;&gt;0,VLOOKUP(Table1[[#This Row],[Codigo_servico]],Preencher_Orcamento!$B:$D,3,FALSE)*Table1[[#This Row],[Qtde_insumo]],"")</f>
        <v>0</v>
      </c>
      <c r="M9463" s="16">
        <f>IF(Table1[[#This Row],[Ordem_insumos]]&lt;&gt;0,VLOOKUP(Table1[[#This Row],[Codigo_servico]],Preencher_Orcamento!$B:$D,3,FALSE)*Table1[[#This Row],[Subtotal_insumo]],"")</f>
        <v>0</v>
      </c>
    </row>
    <row r="9464" spans="1:13" ht="26.25" x14ac:dyDescent="0.25">
      <c r="A9464" s="6">
        <v>130203</v>
      </c>
      <c r="B9464" s="126">
        <v>2</v>
      </c>
      <c r="C9464" s="133"/>
      <c r="D9464" s="134">
        <v>37570</v>
      </c>
      <c r="E9464" s="7" t="s">
        <v>848</v>
      </c>
      <c r="F9464" s="8" t="s">
        <v>197</v>
      </c>
      <c r="G9464" s="16">
        <f>IFERROR(VLOOKUP(Table1[[#This Row],[Codigo_insumo]],BD_Insumos!$B:$E,4),"")</f>
        <v>23.866900000000001</v>
      </c>
      <c r="H9464" s="140">
        <v>0.1</v>
      </c>
      <c r="I9464" s="9"/>
      <c r="J9464" s="22">
        <f t="shared" si="147"/>
        <v>2.3866900000000002</v>
      </c>
      <c r="K9464" s="22" t="str">
        <f>IF(I9464&lt;&gt;"",SUMIF(Table1[Codigo_servico],A9464,Table1[Subtotal_insumo]),"")</f>
        <v/>
      </c>
      <c r="L9464" s="16">
        <f>IF(Table1[[#This Row],[Ordem_insumos]]&lt;&gt;0,VLOOKUP(Table1[[#This Row],[Codigo_servico]],Preencher_Orcamento!$B:$D,3,FALSE)*Table1[[#This Row],[Qtde_insumo]],"")</f>
        <v>0</v>
      </c>
      <c r="M9464" s="16">
        <f>IF(Table1[[#This Row],[Ordem_insumos]]&lt;&gt;0,VLOOKUP(Table1[[#This Row],[Codigo_servico]],Preencher_Orcamento!$B:$D,3,FALSE)*Table1[[#This Row],[Subtotal_insumo]],"")</f>
        <v>0</v>
      </c>
    </row>
    <row r="9465" spans="1:13" ht="26.25" x14ac:dyDescent="0.25">
      <c r="A9465" s="6">
        <v>130203</v>
      </c>
      <c r="B9465" s="126">
        <v>3</v>
      </c>
      <c r="C9465" s="133"/>
      <c r="D9465" s="134">
        <v>35515</v>
      </c>
      <c r="E9465" s="7" t="s">
        <v>724</v>
      </c>
      <c r="F9465" s="8" t="s">
        <v>5</v>
      </c>
      <c r="G9465" s="18">
        <f>IFERROR(VLOOKUP(Table1[[#This Row],[Codigo_insumo]],BD_Insumos!$B:$E,4),"")</f>
        <v>1.0631999999999999</v>
      </c>
      <c r="H9465" s="140">
        <v>0.8</v>
      </c>
      <c r="I9465" s="9"/>
      <c r="J9465" s="23">
        <f t="shared" si="147"/>
        <v>0.85055999999999998</v>
      </c>
      <c r="K9465" s="22" t="str">
        <f>IF(I9465&lt;&gt;"",SUMIF(Table1[Codigo_servico],A9465,Table1[Subtotal_insumo]),"")</f>
        <v/>
      </c>
      <c r="L9465" s="18">
        <f>IF(Table1[[#This Row],[Ordem_insumos]]&lt;&gt;0,VLOOKUP(Table1[[#This Row],[Codigo_servico]],Preencher_Orcamento!$B:$D,3,FALSE)*Table1[[#This Row],[Qtde_insumo]],"")</f>
        <v>0</v>
      </c>
      <c r="M9465" s="18">
        <f>IF(Table1[[#This Row],[Ordem_insumos]]&lt;&gt;0,VLOOKUP(Table1[[#This Row],[Codigo_servico]],Preencher_Orcamento!$B:$D,3,FALSE)*Table1[[#This Row],[Subtotal_insumo]],"")</f>
        <v>0</v>
      </c>
    </row>
    <row r="9466" spans="1:13" x14ac:dyDescent="0.25">
      <c r="A9466" s="6">
        <v>130203</v>
      </c>
      <c r="B9466" s="126">
        <v>4</v>
      </c>
      <c r="C9466" s="133"/>
      <c r="D9466" s="134">
        <v>2099</v>
      </c>
      <c r="E9466" s="7" t="s">
        <v>2205</v>
      </c>
      <c r="F9466" s="8" t="s">
        <v>2140</v>
      </c>
      <c r="G9466" s="18">
        <f>IFERROR(VLOOKUP(Table1[[#This Row],[Codigo_insumo]],BD_Insumos!$B:$E,4),"")</f>
        <v>12.627877718847255</v>
      </c>
      <c r="H9466" s="140">
        <v>0.7</v>
      </c>
      <c r="I9466" s="9"/>
      <c r="J9466" s="23">
        <f t="shared" si="147"/>
        <v>8.8395144031930784</v>
      </c>
      <c r="K9466" s="22" t="str">
        <f>IF(I9466&lt;&gt;"",SUMIF(Table1[Codigo_servico],A9466,Table1[Subtotal_insumo]),"")</f>
        <v/>
      </c>
      <c r="L9466" s="18">
        <f>IF(Table1[[#This Row],[Ordem_insumos]]&lt;&gt;0,VLOOKUP(Table1[[#This Row],[Codigo_servico]],Preencher_Orcamento!$B:$D,3,FALSE)*Table1[[#This Row],[Qtde_insumo]],"")</f>
        <v>0</v>
      </c>
      <c r="M9466" s="18">
        <f>IF(Table1[[#This Row],[Ordem_insumos]]&lt;&gt;0,VLOOKUP(Table1[[#This Row],[Codigo_servico]],Preencher_Orcamento!$B:$D,3,FALSE)*Table1[[#This Row],[Subtotal_insumo]],"")</f>
        <v>0</v>
      </c>
    </row>
    <row r="9467" spans="1:13" x14ac:dyDescent="0.25">
      <c r="A9467" s="6">
        <v>130203</v>
      </c>
      <c r="B9467" s="126">
        <v>5</v>
      </c>
      <c r="C9467" s="133"/>
      <c r="D9467" s="134">
        <v>2020</v>
      </c>
      <c r="E9467" s="7" t="s">
        <v>2188</v>
      </c>
      <c r="F9467" s="8" t="s">
        <v>2140</v>
      </c>
      <c r="G9467" s="18">
        <f>IFERROR(VLOOKUP(Table1[[#This Row],[Codigo_insumo]],BD_Insumos!$B:$E,4),"")</f>
        <v>15.860837164231068</v>
      </c>
      <c r="H9467" s="140">
        <v>1.07</v>
      </c>
      <c r="I9467" s="9"/>
      <c r="J9467" s="23">
        <f t="shared" si="147"/>
        <v>16.971095765727245</v>
      </c>
      <c r="K9467" s="22" t="str">
        <f>IF(I9467&lt;&gt;"",SUMIF(Table1[Codigo_servico],A9467,Table1[Subtotal_insumo]),"")</f>
        <v/>
      </c>
      <c r="L9467" s="18">
        <f>IF(Table1[[#This Row],[Ordem_insumos]]&lt;&gt;0,VLOOKUP(Table1[[#This Row],[Codigo_servico]],Preencher_Orcamento!$B:$D,3,FALSE)*Table1[[#This Row],[Qtde_insumo]],"")</f>
        <v>0</v>
      </c>
      <c r="M9467" s="18">
        <f>IF(Table1[[#This Row],[Ordem_insumos]]&lt;&gt;0,VLOOKUP(Table1[[#This Row],[Codigo_servico]],Preencher_Orcamento!$B:$D,3,FALSE)*Table1[[#This Row],[Subtotal_insumo]],"")</f>
        <v>0</v>
      </c>
    </row>
    <row r="9468" spans="1:13" x14ac:dyDescent="0.25">
      <c r="A9468" s="3">
        <v>130204</v>
      </c>
      <c r="B9468" s="125">
        <v>0</v>
      </c>
      <c r="C9468" s="131" t="s">
        <v>4203</v>
      </c>
      <c r="D9468" s="132"/>
      <c r="E9468" s="4"/>
      <c r="F9468" s="4"/>
      <c r="G9468" s="17" t="str">
        <f>IFERROR(VLOOKUP(Table1[[#This Row],[Codigo_insumo]],BD_Insumos!$B:$E,4),"")</f>
        <v/>
      </c>
      <c r="H9468" s="139"/>
      <c r="I9468" s="5" t="s">
        <v>170</v>
      </c>
      <c r="J9468" s="20" t="str">
        <f t="shared" si="147"/>
        <v/>
      </c>
      <c r="K9468" s="21">
        <f>IF(I9468&lt;&gt;"",SUMIF(Table1[Codigo_servico],A9468,Table1[Subtotal_insumo]),"")</f>
        <v>3.3513784270747657</v>
      </c>
      <c r="L9468" s="17" t="str">
        <f>IF(Table1[[#This Row],[Ordem_insumos]]&lt;&gt;0,VLOOKUP(Table1[[#This Row],[Codigo_servico]],Preencher_Orcamento!$B:$D,3,FALSE)*Table1[[#This Row],[Qtde_insumo]],"")</f>
        <v/>
      </c>
      <c r="M9468" s="17" t="str">
        <f>IF(Table1[[#This Row],[Ordem_insumos]]&lt;&gt;0,VLOOKUP(Table1[[#This Row],[Codigo_servico]],Preencher_Orcamento!$B:$D,3,FALSE)*Table1[[#This Row],[Subtotal_insumo]],"")</f>
        <v/>
      </c>
    </row>
    <row r="9469" spans="1:13" x14ac:dyDescent="0.25">
      <c r="A9469" s="6">
        <v>130204</v>
      </c>
      <c r="B9469" s="126">
        <v>1</v>
      </c>
      <c r="C9469" s="133"/>
      <c r="D9469" s="134">
        <v>2224</v>
      </c>
      <c r="E9469" s="7" t="s">
        <v>2241</v>
      </c>
      <c r="F9469" s="8" t="s">
        <v>2140</v>
      </c>
      <c r="G9469" s="16">
        <f>IFERROR(VLOOKUP(Table1[[#This Row],[Codigo_insumo]],BD_Insumos!$B:$E,4),"")</f>
        <v>17.481957498567066</v>
      </c>
      <c r="H9469" s="140">
        <v>0.1</v>
      </c>
      <c r="I9469" s="9"/>
      <c r="J9469" s="22">
        <f t="shared" si="147"/>
        <v>1.7481957498567067</v>
      </c>
      <c r="K9469" s="22" t="str">
        <f>IF(I9469&lt;&gt;"",SUMIF(Table1[Codigo_servico],A9469,Table1[Subtotal_insumo]),"")</f>
        <v/>
      </c>
      <c r="L9469" s="16">
        <f>IF(Table1[[#This Row],[Ordem_insumos]]&lt;&gt;0,VLOOKUP(Table1[[#This Row],[Codigo_servico]],Preencher_Orcamento!$B:$D,3,FALSE)*Table1[[#This Row],[Qtde_insumo]],"")</f>
        <v>0</v>
      </c>
      <c r="M9469" s="16">
        <f>IF(Table1[[#This Row],[Ordem_insumos]]&lt;&gt;0,VLOOKUP(Table1[[#This Row],[Codigo_servico]],Preencher_Orcamento!$B:$D,3,FALSE)*Table1[[#This Row],[Subtotal_insumo]],"")</f>
        <v>0</v>
      </c>
    </row>
    <row r="9470" spans="1:13" x14ac:dyDescent="0.25">
      <c r="A9470" s="6">
        <v>130204</v>
      </c>
      <c r="B9470" s="126">
        <v>2</v>
      </c>
      <c r="C9470" s="133"/>
      <c r="D9470" s="134">
        <v>2099</v>
      </c>
      <c r="E9470" s="7" t="s">
        <v>2205</v>
      </c>
      <c r="F9470" s="8" t="s">
        <v>2140</v>
      </c>
      <c r="G9470" s="16">
        <f>IFERROR(VLOOKUP(Table1[[#This Row],[Codigo_insumo]],BD_Insumos!$B:$E,4),"")</f>
        <v>12.627877718847255</v>
      </c>
      <c r="H9470" s="140">
        <v>0.1</v>
      </c>
      <c r="I9470" s="9"/>
      <c r="J9470" s="22">
        <f t="shared" si="147"/>
        <v>1.2627877718847256</v>
      </c>
      <c r="K9470" s="22" t="str">
        <f>IF(I9470&lt;&gt;"",SUMIF(Table1[Codigo_servico],A9470,Table1[Subtotal_insumo]),"")</f>
        <v/>
      </c>
      <c r="L9470" s="16">
        <f>IF(Table1[[#This Row],[Ordem_insumos]]&lt;&gt;0,VLOOKUP(Table1[[#This Row],[Codigo_servico]],Preencher_Orcamento!$B:$D,3,FALSE)*Table1[[#This Row],[Qtde_insumo]],"")</f>
        <v>0</v>
      </c>
      <c r="M9470" s="16">
        <f>IF(Table1[[#This Row],[Ordem_insumos]]&lt;&gt;0,VLOOKUP(Table1[[#This Row],[Codigo_servico]],Preencher_Orcamento!$B:$D,3,FALSE)*Table1[[#This Row],[Subtotal_insumo]],"")</f>
        <v>0</v>
      </c>
    </row>
    <row r="9471" spans="1:13" ht="26.25" x14ac:dyDescent="0.25">
      <c r="A9471" s="6">
        <v>130204</v>
      </c>
      <c r="B9471" s="126">
        <v>3</v>
      </c>
      <c r="C9471" s="133"/>
      <c r="D9471" s="134">
        <v>94297</v>
      </c>
      <c r="E9471" s="7" t="s">
        <v>4204</v>
      </c>
      <c r="F9471" s="8" t="s">
        <v>2140</v>
      </c>
      <c r="G9471" s="16">
        <f>IFERROR(VLOOKUP(Table1[[#This Row],[Codigo_insumo]],BD_Insumos!$B:$E,4),"")</f>
        <v>3.4039490533333336</v>
      </c>
      <c r="H9471" s="140">
        <v>0.1</v>
      </c>
      <c r="I9471" s="9"/>
      <c r="J9471" s="22">
        <f t="shared" si="147"/>
        <v>0.34039490533333339</v>
      </c>
      <c r="K9471" s="22" t="str">
        <f>IF(I9471&lt;&gt;"",SUMIF(Table1[Codigo_servico],A9471,Table1[Subtotal_insumo]),"")</f>
        <v/>
      </c>
      <c r="L9471" s="16">
        <f>IF(Table1[[#This Row],[Ordem_insumos]]&lt;&gt;0,VLOOKUP(Table1[[#This Row],[Codigo_servico]],Preencher_Orcamento!$B:$D,3,FALSE)*Table1[[#This Row],[Qtde_insumo]],"")</f>
        <v>0</v>
      </c>
      <c r="M9471" s="16">
        <f>IF(Table1[[#This Row],[Ordem_insumos]]&lt;&gt;0,VLOOKUP(Table1[[#This Row],[Codigo_servico]],Preencher_Orcamento!$B:$D,3,FALSE)*Table1[[#This Row],[Subtotal_insumo]],"")</f>
        <v>0</v>
      </c>
    </row>
    <row r="9472" spans="1:13" x14ac:dyDescent="0.25">
      <c r="A9472" s="3">
        <v>130205</v>
      </c>
      <c r="B9472" s="125">
        <v>0</v>
      </c>
      <c r="C9472" s="131" t="s">
        <v>4205</v>
      </c>
      <c r="D9472" s="132"/>
      <c r="E9472" s="4"/>
      <c r="F9472" s="4"/>
      <c r="G9472" s="17" t="str">
        <f>IFERROR(VLOOKUP(Table1[[#This Row],[Codigo_insumo]],BD_Insumos!$B:$E,4),"")</f>
        <v/>
      </c>
      <c r="H9472" s="139"/>
      <c r="I9472" s="5" t="s">
        <v>170</v>
      </c>
      <c r="J9472" s="20" t="str">
        <f t="shared" si="147"/>
        <v/>
      </c>
      <c r="K9472" s="21">
        <f>IF(I9472&lt;&gt;"",SUMIF(Table1[Codigo_servico],A9472,Table1[Subtotal_insumo]),"")</f>
        <v>65.736913614192815</v>
      </c>
      <c r="L9472" s="17" t="str">
        <f>IF(Table1[[#This Row],[Ordem_insumos]]&lt;&gt;0,VLOOKUP(Table1[[#This Row],[Codigo_servico]],Preencher_Orcamento!$B:$D,3,FALSE)*Table1[[#This Row],[Qtde_insumo]],"")</f>
        <v/>
      </c>
      <c r="M9472" s="17" t="str">
        <f>IF(Table1[[#This Row],[Ordem_insumos]]&lt;&gt;0,VLOOKUP(Table1[[#This Row],[Codigo_servico]],Preencher_Orcamento!$B:$D,3,FALSE)*Table1[[#This Row],[Subtotal_insumo]],"")</f>
        <v/>
      </c>
    </row>
    <row r="9473" spans="1:13" x14ac:dyDescent="0.25">
      <c r="A9473" s="6">
        <v>130205</v>
      </c>
      <c r="B9473" s="126">
        <v>1</v>
      </c>
      <c r="C9473" s="133"/>
      <c r="D9473" s="134">
        <v>2099</v>
      </c>
      <c r="E9473" s="7" t="s">
        <v>2205</v>
      </c>
      <c r="F9473" s="8" t="s">
        <v>2140</v>
      </c>
      <c r="G9473" s="16">
        <f>IFERROR(VLOOKUP(Table1[[#This Row],[Codigo_insumo]],BD_Insumos!$B:$E,4),"")</f>
        <v>12.627877718847255</v>
      </c>
      <c r="H9473" s="140">
        <v>0.3</v>
      </c>
      <c r="I9473" s="9"/>
      <c r="J9473" s="22">
        <f t="shared" si="147"/>
        <v>3.7883633156541765</v>
      </c>
      <c r="K9473" s="22" t="str">
        <f>IF(I9473&lt;&gt;"",SUMIF(Table1[Codigo_servico],A9473,Table1[Subtotal_insumo]),"")</f>
        <v/>
      </c>
      <c r="L9473" s="16">
        <f>IF(Table1[[#This Row],[Ordem_insumos]]&lt;&gt;0,VLOOKUP(Table1[[#This Row],[Codigo_servico]],Preencher_Orcamento!$B:$D,3,FALSE)*Table1[[#This Row],[Qtde_insumo]],"")</f>
        <v>0</v>
      </c>
      <c r="M9473" s="16">
        <f>IF(Table1[[#This Row],[Ordem_insumos]]&lt;&gt;0,VLOOKUP(Table1[[#This Row],[Codigo_servico]],Preencher_Orcamento!$B:$D,3,FALSE)*Table1[[#This Row],[Subtotal_insumo]],"")</f>
        <v>0</v>
      </c>
    </row>
    <row r="9474" spans="1:13" ht="26.25" x14ac:dyDescent="0.25">
      <c r="A9474" s="6">
        <v>130205</v>
      </c>
      <c r="B9474" s="126">
        <v>2</v>
      </c>
      <c r="C9474" s="133"/>
      <c r="D9474" s="134">
        <v>10631</v>
      </c>
      <c r="E9474" s="7" t="s">
        <v>141</v>
      </c>
      <c r="F9474" s="8" t="s">
        <v>58</v>
      </c>
      <c r="G9474" s="16">
        <f>IFERROR(VLOOKUP(Table1[[#This Row],[Codigo_insumo]],BD_Insumos!$B:$E,4),"")</f>
        <v>370.4196</v>
      </c>
      <c r="H9474" s="140">
        <v>0.03</v>
      </c>
      <c r="I9474" s="9"/>
      <c r="J9474" s="22">
        <f t="shared" ref="J9474:J9537" si="148">IF(I9474="",G9474*H9474,"")</f>
        <v>11.112587999999999</v>
      </c>
      <c r="K9474" s="22" t="str">
        <f>IF(I9474&lt;&gt;"",SUMIF(Table1[Codigo_servico],A9474,Table1[Subtotal_insumo]),"")</f>
        <v/>
      </c>
      <c r="L9474" s="16">
        <f>IF(Table1[[#This Row],[Ordem_insumos]]&lt;&gt;0,VLOOKUP(Table1[[#This Row],[Codigo_servico]],Preencher_Orcamento!$B:$D,3,FALSE)*Table1[[#This Row],[Qtde_insumo]],"")</f>
        <v>0</v>
      </c>
      <c r="M9474" s="16">
        <f>IF(Table1[[#This Row],[Ordem_insumos]]&lt;&gt;0,VLOOKUP(Table1[[#This Row],[Codigo_servico]],Preencher_Orcamento!$B:$D,3,FALSE)*Table1[[#This Row],[Subtotal_insumo]],"")</f>
        <v>0</v>
      </c>
    </row>
    <row r="9475" spans="1:13" x14ac:dyDescent="0.25">
      <c r="A9475" s="6">
        <v>130205</v>
      </c>
      <c r="B9475" s="126">
        <v>3</v>
      </c>
      <c r="C9475" s="133"/>
      <c r="D9475" s="134">
        <v>2020</v>
      </c>
      <c r="E9475" s="7" t="s">
        <v>2188</v>
      </c>
      <c r="F9475" s="8" t="s">
        <v>2140</v>
      </c>
      <c r="G9475" s="18">
        <f>IFERROR(VLOOKUP(Table1[[#This Row],[Codigo_insumo]],BD_Insumos!$B:$E,4),"")</f>
        <v>15.860837164231068</v>
      </c>
      <c r="H9475" s="140">
        <v>0.6</v>
      </c>
      <c r="I9475" s="9"/>
      <c r="J9475" s="23">
        <f t="shared" si="148"/>
        <v>9.51650229853864</v>
      </c>
      <c r="K9475" s="22" t="str">
        <f>IF(I9475&lt;&gt;"",SUMIF(Table1[Codigo_servico],A9475,Table1[Subtotal_insumo]),"")</f>
        <v/>
      </c>
      <c r="L9475" s="18">
        <f>IF(Table1[[#This Row],[Ordem_insumos]]&lt;&gt;0,VLOOKUP(Table1[[#This Row],[Codigo_servico]],Preencher_Orcamento!$B:$D,3,FALSE)*Table1[[#This Row],[Qtde_insumo]],"")</f>
        <v>0</v>
      </c>
      <c r="M9475" s="18">
        <f>IF(Table1[[#This Row],[Ordem_insumos]]&lt;&gt;0,VLOOKUP(Table1[[#This Row],[Codigo_servico]],Preencher_Orcamento!$B:$D,3,FALSE)*Table1[[#This Row],[Subtotal_insumo]],"")</f>
        <v>0</v>
      </c>
    </row>
    <row r="9476" spans="1:13" ht="26.25" x14ac:dyDescent="0.25">
      <c r="A9476" s="6">
        <v>130205</v>
      </c>
      <c r="B9476" s="126">
        <v>4</v>
      </c>
      <c r="C9476" s="133"/>
      <c r="D9476" s="134">
        <v>35515</v>
      </c>
      <c r="E9476" s="7" t="s">
        <v>724</v>
      </c>
      <c r="F9476" s="8" t="s">
        <v>5</v>
      </c>
      <c r="G9476" s="18">
        <f>IFERROR(VLOOKUP(Table1[[#This Row],[Codigo_insumo]],BD_Insumos!$B:$E,4),"")</f>
        <v>1.0631999999999999</v>
      </c>
      <c r="H9476" s="140">
        <v>0.8</v>
      </c>
      <c r="I9476" s="9"/>
      <c r="J9476" s="23">
        <f t="shared" si="148"/>
        <v>0.85055999999999998</v>
      </c>
      <c r="K9476" s="22" t="str">
        <f>IF(I9476&lt;&gt;"",SUMIF(Table1[Codigo_servico],A9476,Table1[Subtotal_insumo]),"")</f>
        <v/>
      </c>
      <c r="L9476" s="18">
        <f>IF(Table1[[#This Row],[Ordem_insumos]]&lt;&gt;0,VLOOKUP(Table1[[#This Row],[Codigo_servico]],Preencher_Orcamento!$B:$D,3,FALSE)*Table1[[#This Row],[Qtde_insumo]],"")</f>
        <v>0</v>
      </c>
      <c r="M9476" s="18">
        <f>IF(Table1[[#This Row],[Ordem_insumos]]&lt;&gt;0,VLOOKUP(Table1[[#This Row],[Codigo_servico]],Preencher_Orcamento!$B:$D,3,FALSE)*Table1[[#This Row],[Subtotal_insumo]],"")</f>
        <v>0</v>
      </c>
    </row>
    <row r="9477" spans="1:13" x14ac:dyDescent="0.25">
      <c r="A9477" s="6">
        <v>130205</v>
      </c>
      <c r="B9477" s="126">
        <v>5</v>
      </c>
      <c r="C9477" s="133"/>
      <c r="D9477" s="134">
        <v>35065</v>
      </c>
      <c r="E9477" s="7" t="s">
        <v>720</v>
      </c>
      <c r="F9477" s="8" t="s">
        <v>170</v>
      </c>
      <c r="G9477" s="18">
        <f>IFERROR(VLOOKUP(Table1[[#This Row],[Codigo_insumo]],BD_Insumos!$B:$E,4),"")</f>
        <v>40.468899999999998</v>
      </c>
      <c r="H9477" s="140">
        <v>1</v>
      </c>
      <c r="I9477" s="9"/>
      <c r="J9477" s="23">
        <f t="shared" si="148"/>
        <v>40.468899999999998</v>
      </c>
      <c r="K9477" s="22" t="str">
        <f>IF(I9477&lt;&gt;"",SUMIF(Table1[Codigo_servico],A9477,Table1[Subtotal_insumo]),"")</f>
        <v/>
      </c>
      <c r="L9477" s="18">
        <f>IF(Table1[[#This Row],[Ordem_insumos]]&lt;&gt;0,VLOOKUP(Table1[[#This Row],[Codigo_servico]],Preencher_Orcamento!$B:$D,3,FALSE)*Table1[[#This Row],[Qtde_insumo]],"")</f>
        <v>0</v>
      </c>
      <c r="M9477" s="18">
        <f>IF(Table1[[#This Row],[Ordem_insumos]]&lt;&gt;0,VLOOKUP(Table1[[#This Row],[Codigo_servico]],Preencher_Orcamento!$B:$D,3,FALSE)*Table1[[#This Row],[Subtotal_insumo]],"")</f>
        <v>0</v>
      </c>
    </row>
    <row r="9478" spans="1:13" x14ac:dyDescent="0.25">
      <c r="A9478" s="3">
        <v>130206</v>
      </c>
      <c r="B9478" s="125">
        <v>0</v>
      </c>
      <c r="C9478" s="131" t="s">
        <v>4206</v>
      </c>
      <c r="D9478" s="132"/>
      <c r="E9478" s="4"/>
      <c r="F9478" s="4"/>
      <c r="G9478" s="17" t="str">
        <f>IFERROR(VLOOKUP(Table1[[#This Row],[Codigo_insumo]],BD_Insumos!$B:$E,4),"")</f>
        <v/>
      </c>
      <c r="H9478" s="139"/>
      <c r="I9478" s="5" t="s">
        <v>170</v>
      </c>
      <c r="J9478" s="20" t="str">
        <f t="shared" si="148"/>
        <v/>
      </c>
      <c r="K9478" s="21">
        <f>IF(I9478&lt;&gt;"",SUMIF(Table1[Codigo_servico],A9478,Table1[Subtotal_insumo]),"")</f>
        <v>32.006002168920325</v>
      </c>
      <c r="L9478" s="17" t="str">
        <f>IF(Table1[[#This Row],[Ordem_insumos]]&lt;&gt;0,VLOOKUP(Table1[[#This Row],[Codigo_servico]],Preencher_Orcamento!$B:$D,3,FALSE)*Table1[[#This Row],[Qtde_insumo]],"")</f>
        <v/>
      </c>
      <c r="M9478" s="17" t="str">
        <f>IF(Table1[[#This Row],[Ordem_insumos]]&lt;&gt;0,VLOOKUP(Table1[[#This Row],[Codigo_servico]],Preencher_Orcamento!$B:$D,3,FALSE)*Table1[[#This Row],[Subtotal_insumo]],"")</f>
        <v/>
      </c>
    </row>
    <row r="9479" spans="1:13" x14ac:dyDescent="0.25">
      <c r="A9479" s="6">
        <v>130206</v>
      </c>
      <c r="B9479" s="126">
        <v>1</v>
      </c>
      <c r="C9479" s="133"/>
      <c r="D9479" s="134">
        <v>2020</v>
      </c>
      <c r="E9479" s="7" t="s">
        <v>2188</v>
      </c>
      <c r="F9479" s="8" t="s">
        <v>2140</v>
      </c>
      <c r="G9479" s="16">
        <f>IFERROR(VLOOKUP(Table1[[#This Row],[Codigo_insumo]],BD_Insumos!$B:$E,4),"")</f>
        <v>15.860837164231068</v>
      </c>
      <c r="H9479" s="140">
        <v>1.07</v>
      </c>
      <c r="I9479" s="9"/>
      <c r="J9479" s="22">
        <f t="shared" si="148"/>
        <v>16.971095765727245</v>
      </c>
      <c r="K9479" s="22" t="str">
        <f>IF(I9479&lt;&gt;"",SUMIF(Table1[Codigo_servico],A9479,Table1[Subtotal_insumo]),"")</f>
        <v/>
      </c>
      <c r="L9479" s="16">
        <f>IF(Table1[[#This Row],[Ordem_insumos]]&lt;&gt;0,VLOOKUP(Table1[[#This Row],[Codigo_servico]],Preencher_Orcamento!$B:$D,3,FALSE)*Table1[[#This Row],[Qtde_insumo]],"")</f>
        <v>0</v>
      </c>
      <c r="M9479" s="16">
        <f>IF(Table1[[#This Row],[Ordem_insumos]]&lt;&gt;0,VLOOKUP(Table1[[#This Row],[Codigo_servico]],Preencher_Orcamento!$B:$D,3,FALSE)*Table1[[#This Row],[Subtotal_insumo]],"")</f>
        <v>0</v>
      </c>
    </row>
    <row r="9480" spans="1:13" x14ac:dyDescent="0.25">
      <c r="A9480" s="6">
        <v>130206</v>
      </c>
      <c r="B9480" s="126">
        <v>2</v>
      </c>
      <c r="C9480" s="133"/>
      <c r="D9480" s="134">
        <v>2099</v>
      </c>
      <c r="E9480" s="7" t="s">
        <v>2205</v>
      </c>
      <c r="F9480" s="8" t="s">
        <v>2140</v>
      </c>
      <c r="G9480" s="16">
        <f>IFERROR(VLOOKUP(Table1[[#This Row],[Codigo_insumo]],BD_Insumos!$B:$E,4),"")</f>
        <v>12.627877718847255</v>
      </c>
      <c r="H9480" s="140">
        <v>0.7</v>
      </c>
      <c r="I9480" s="9"/>
      <c r="J9480" s="22">
        <f t="shared" si="148"/>
        <v>8.8395144031930784</v>
      </c>
      <c r="K9480" s="22" t="str">
        <f>IF(I9480&lt;&gt;"",SUMIF(Table1[Codigo_servico],A9480,Table1[Subtotal_insumo]),"")</f>
        <v/>
      </c>
      <c r="L9480" s="16">
        <f>IF(Table1[[#This Row],[Ordem_insumos]]&lt;&gt;0,VLOOKUP(Table1[[#This Row],[Codigo_servico]],Preencher_Orcamento!$B:$D,3,FALSE)*Table1[[#This Row],[Qtde_insumo]],"")</f>
        <v>0</v>
      </c>
      <c r="M9480" s="16">
        <f>IF(Table1[[#This Row],[Ordem_insumos]]&lt;&gt;0,VLOOKUP(Table1[[#This Row],[Codigo_servico]],Preencher_Orcamento!$B:$D,3,FALSE)*Table1[[#This Row],[Subtotal_insumo]],"")</f>
        <v>0</v>
      </c>
    </row>
    <row r="9481" spans="1:13" ht="26.25" x14ac:dyDescent="0.25">
      <c r="A9481" s="6">
        <v>130206</v>
      </c>
      <c r="B9481" s="126">
        <v>3</v>
      </c>
      <c r="C9481" s="133"/>
      <c r="D9481" s="134">
        <v>10502</v>
      </c>
      <c r="E9481" s="7" t="s">
        <v>59</v>
      </c>
      <c r="F9481" s="8" t="s">
        <v>58</v>
      </c>
      <c r="G9481" s="18">
        <f>IFERROR(VLOOKUP(Table1[[#This Row],[Codigo_insumo]],BD_Insumos!$B:$E,4),"")</f>
        <v>44.2</v>
      </c>
      <c r="H9481" s="140">
        <v>2.1000000000000001E-2</v>
      </c>
      <c r="I9481" s="9"/>
      <c r="J9481" s="23">
        <f t="shared" si="148"/>
        <v>0.92820000000000014</v>
      </c>
      <c r="K9481" s="22" t="str">
        <f>IF(I9481&lt;&gt;"",SUMIF(Table1[Codigo_servico],A9481,Table1[Subtotal_insumo]),"")</f>
        <v/>
      </c>
      <c r="L9481" s="18">
        <f>IF(Table1[[#This Row],[Ordem_insumos]]&lt;&gt;0,VLOOKUP(Table1[[#This Row],[Codigo_servico]],Preencher_Orcamento!$B:$D,3,FALSE)*Table1[[#This Row],[Qtde_insumo]],"")</f>
        <v>0</v>
      </c>
      <c r="M9481" s="18">
        <f>IF(Table1[[#This Row],[Ordem_insumos]]&lt;&gt;0,VLOOKUP(Table1[[#This Row],[Codigo_servico]],Preencher_Orcamento!$B:$D,3,FALSE)*Table1[[#This Row],[Subtotal_insumo]],"")</f>
        <v>0</v>
      </c>
    </row>
    <row r="9482" spans="1:13" ht="26.25" x14ac:dyDescent="0.25">
      <c r="A9482" s="6">
        <v>130206</v>
      </c>
      <c r="B9482" s="126">
        <v>4</v>
      </c>
      <c r="C9482" s="133"/>
      <c r="D9482" s="134">
        <v>35515</v>
      </c>
      <c r="E9482" s="7" t="s">
        <v>724</v>
      </c>
      <c r="F9482" s="8" t="s">
        <v>5</v>
      </c>
      <c r="G9482" s="18">
        <f>IFERROR(VLOOKUP(Table1[[#This Row],[Codigo_insumo]],BD_Insumos!$B:$E,4),"")</f>
        <v>1.0631999999999999</v>
      </c>
      <c r="H9482" s="140">
        <v>0.83</v>
      </c>
      <c r="I9482" s="9"/>
      <c r="J9482" s="23">
        <f t="shared" si="148"/>
        <v>0.88245599999999991</v>
      </c>
      <c r="K9482" s="22" t="str">
        <f>IF(I9482&lt;&gt;"",SUMIF(Table1[Codigo_servico],A9482,Table1[Subtotal_insumo]),"")</f>
        <v/>
      </c>
      <c r="L9482" s="18">
        <f>IF(Table1[[#This Row],[Ordem_insumos]]&lt;&gt;0,VLOOKUP(Table1[[#This Row],[Codigo_servico]],Preencher_Orcamento!$B:$D,3,FALSE)*Table1[[#This Row],[Qtde_insumo]],"")</f>
        <v>0</v>
      </c>
      <c r="M9482" s="18">
        <f>IF(Table1[[#This Row],[Ordem_insumos]]&lt;&gt;0,VLOOKUP(Table1[[#This Row],[Codigo_servico]],Preencher_Orcamento!$B:$D,3,FALSE)*Table1[[#This Row],[Subtotal_insumo]],"")</f>
        <v>0</v>
      </c>
    </row>
    <row r="9483" spans="1:13" x14ac:dyDescent="0.25">
      <c r="A9483" s="6">
        <v>130206</v>
      </c>
      <c r="B9483" s="126">
        <v>5</v>
      </c>
      <c r="C9483" s="133"/>
      <c r="D9483" s="134">
        <v>10517</v>
      </c>
      <c r="E9483" s="7" t="s">
        <v>71</v>
      </c>
      <c r="F9483" s="8" t="s">
        <v>197</v>
      </c>
      <c r="G9483" s="18">
        <f>IFERROR(VLOOKUP(Table1[[#This Row],[Codigo_insumo]],BD_Insumos!$B:$E,4),"")</f>
        <v>0.42080000000000001</v>
      </c>
      <c r="H9483" s="140">
        <v>10.42</v>
      </c>
      <c r="I9483" s="9"/>
      <c r="J9483" s="23">
        <f t="shared" si="148"/>
        <v>4.3847360000000002</v>
      </c>
      <c r="K9483" s="22" t="str">
        <f>IF(I9483&lt;&gt;"",SUMIF(Table1[Codigo_servico],A9483,Table1[Subtotal_insumo]),"")</f>
        <v/>
      </c>
      <c r="L9483" s="18">
        <f>IF(Table1[[#This Row],[Ordem_insumos]]&lt;&gt;0,VLOOKUP(Table1[[#This Row],[Codigo_servico]],Preencher_Orcamento!$B:$D,3,FALSE)*Table1[[#This Row],[Qtde_insumo]],"")</f>
        <v>0</v>
      </c>
      <c r="M9483" s="18">
        <f>IF(Table1[[#This Row],[Ordem_insumos]]&lt;&gt;0,VLOOKUP(Table1[[#This Row],[Codigo_servico]],Preencher_Orcamento!$B:$D,3,FALSE)*Table1[[#This Row],[Subtotal_insumo]],"")</f>
        <v>0</v>
      </c>
    </row>
    <row r="9484" spans="1:13" x14ac:dyDescent="0.25">
      <c r="A9484" s="3">
        <v>130207</v>
      </c>
      <c r="B9484" s="125">
        <v>0</v>
      </c>
      <c r="C9484" s="131" t="s">
        <v>4207</v>
      </c>
      <c r="D9484" s="132"/>
      <c r="E9484" s="4"/>
      <c r="F9484" s="4"/>
      <c r="G9484" s="17" t="str">
        <f>IFERROR(VLOOKUP(Table1[[#This Row],[Codigo_insumo]],BD_Insumos!$B:$E,4),"")</f>
        <v/>
      </c>
      <c r="H9484" s="139"/>
      <c r="I9484" s="5" t="s">
        <v>170</v>
      </c>
      <c r="J9484" s="20" t="str">
        <f t="shared" si="148"/>
        <v/>
      </c>
      <c r="K9484" s="21">
        <f>IF(I9484&lt;&gt;"",SUMIF(Table1[Codigo_servico],A9484,Table1[Subtotal_insumo]),"")</f>
        <v>72.996257580200989</v>
      </c>
      <c r="L9484" s="17" t="str">
        <f>IF(Table1[[#This Row],[Ordem_insumos]]&lt;&gt;0,VLOOKUP(Table1[[#This Row],[Codigo_servico]],Preencher_Orcamento!$B:$D,3,FALSE)*Table1[[#This Row],[Qtde_insumo]],"")</f>
        <v/>
      </c>
      <c r="M9484" s="17" t="str">
        <f>IF(Table1[[#This Row],[Ordem_insumos]]&lt;&gt;0,VLOOKUP(Table1[[#This Row],[Codigo_servico]],Preencher_Orcamento!$B:$D,3,FALSE)*Table1[[#This Row],[Subtotal_insumo]],"")</f>
        <v/>
      </c>
    </row>
    <row r="9485" spans="1:13" x14ac:dyDescent="0.25">
      <c r="A9485" s="6">
        <v>130207</v>
      </c>
      <c r="B9485" s="126">
        <v>1</v>
      </c>
      <c r="C9485" s="133"/>
      <c r="D9485" s="134">
        <v>2099</v>
      </c>
      <c r="E9485" s="7" t="s">
        <v>2205</v>
      </c>
      <c r="F9485" s="8" t="s">
        <v>2140</v>
      </c>
      <c r="G9485" s="16">
        <f>IFERROR(VLOOKUP(Table1[[#This Row],[Codigo_insumo]],BD_Insumos!$B:$E,4),"")</f>
        <v>12.627877718847255</v>
      </c>
      <c r="H9485" s="140">
        <v>0.68</v>
      </c>
      <c r="I9485" s="9"/>
      <c r="J9485" s="22">
        <f t="shared" si="148"/>
        <v>8.5869568488161345</v>
      </c>
      <c r="K9485" s="22" t="str">
        <f>IF(I9485&lt;&gt;"",SUMIF(Table1[Codigo_servico],A9485,Table1[Subtotal_insumo]),"")</f>
        <v/>
      </c>
      <c r="L9485" s="16">
        <f>IF(Table1[[#This Row],[Ordem_insumos]]&lt;&gt;0,VLOOKUP(Table1[[#This Row],[Codigo_servico]],Preencher_Orcamento!$B:$D,3,FALSE)*Table1[[#This Row],[Qtde_insumo]],"")</f>
        <v>0</v>
      </c>
      <c r="M9485" s="16">
        <f>IF(Table1[[#This Row],[Ordem_insumos]]&lt;&gt;0,VLOOKUP(Table1[[#This Row],[Codigo_servico]],Preencher_Orcamento!$B:$D,3,FALSE)*Table1[[#This Row],[Subtotal_insumo]],"")</f>
        <v>0</v>
      </c>
    </row>
    <row r="9486" spans="1:13" ht="26.25" x14ac:dyDescent="0.25">
      <c r="A9486" s="6">
        <v>130207</v>
      </c>
      <c r="B9486" s="126">
        <v>2</v>
      </c>
      <c r="C9486" s="133"/>
      <c r="D9486" s="134">
        <v>10629</v>
      </c>
      <c r="E9486" s="7" t="s">
        <v>139</v>
      </c>
      <c r="F9486" s="8" t="s">
        <v>58</v>
      </c>
      <c r="G9486" s="16">
        <f>IFERROR(VLOOKUP(Table1[[#This Row],[Codigo_insumo]],BD_Insumos!$B:$E,4),"")</f>
        <v>421.34249999999997</v>
      </c>
      <c r="H9486" s="140">
        <v>0.03</v>
      </c>
      <c r="I9486" s="9"/>
      <c r="J9486" s="22">
        <f t="shared" si="148"/>
        <v>12.640274999999999</v>
      </c>
      <c r="K9486" s="22" t="str">
        <f>IF(I9486&lt;&gt;"",SUMIF(Table1[Codigo_servico],A9486,Table1[Subtotal_insumo]),"")</f>
        <v/>
      </c>
      <c r="L9486" s="16">
        <f>IF(Table1[[#This Row],[Ordem_insumos]]&lt;&gt;0,VLOOKUP(Table1[[#This Row],[Codigo_servico]],Preencher_Orcamento!$B:$D,3,FALSE)*Table1[[#This Row],[Qtde_insumo]],"")</f>
        <v>0</v>
      </c>
      <c r="M9486" s="16">
        <f>IF(Table1[[#This Row],[Ordem_insumos]]&lt;&gt;0,VLOOKUP(Table1[[#This Row],[Codigo_servico]],Preencher_Orcamento!$B:$D,3,FALSE)*Table1[[#This Row],[Subtotal_insumo]],"")</f>
        <v>0</v>
      </c>
    </row>
    <row r="9487" spans="1:13" ht="26.25" x14ac:dyDescent="0.25">
      <c r="A9487" s="6">
        <v>130207</v>
      </c>
      <c r="B9487" s="126">
        <v>3</v>
      </c>
      <c r="C9487" s="133"/>
      <c r="D9487" s="134">
        <v>35055</v>
      </c>
      <c r="E9487" s="7" t="s">
        <v>718</v>
      </c>
      <c r="F9487" s="8" t="s">
        <v>170</v>
      </c>
      <c r="G9487" s="18">
        <f>IFERROR(VLOOKUP(Table1[[#This Row],[Codigo_insumo]],BD_Insumos!$B:$E,4),"")</f>
        <v>38.197899999999997</v>
      </c>
      <c r="H9487" s="140">
        <v>1</v>
      </c>
      <c r="I9487" s="9"/>
      <c r="J9487" s="23">
        <f t="shared" si="148"/>
        <v>38.197899999999997</v>
      </c>
      <c r="K9487" s="22" t="str">
        <f>IF(I9487&lt;&gt;"",SUMIF(Table1[Codigo_servico],A9487,Table1[Subtotal_insumo]),"")</f>
        <v/>
      </c>
      <c r="L9487" s="18">
        <f>IF(Table1[[#This Row],[Ordem_insumos]]&lt;&gt;0,VLOOKUP(Table1[[#This Row],[Codigo_servico]],Preencher_Orcamento!$B:$D,3,FALSE)*Table1[[#This Row],[Qtde_insumo]],"")</f>
        <v>0</v>
      </c>
      <c r="M9487" s="18">
        <f>IF(Table1[[#This Row],[Ordem_insumos]]&lt;&gt;0,VLOOKUP(Table1[[#This Row],[Codigo_servico]],Preencher_Orcamento!$B:$D,3,FALSE)*Table1[[#This Row],[Subtotal_insumo]],"")</f>
        <v>0</v>
      </c>
    </row>
    <row r="9488" spans="1:13" x14ac:dyDescent="0.25">
      <c r="A9488" s="6">
        <v>130207</v>
      </c>
      <c r="B9488" s="126">
        <v>4</v>
      </c>
      <c r="C9488" s="133"/>
      <c r="D9488" s="134">
        <v>2020</v>
      </c>
      <c r="E9488" s="7" t="s">
        <v>2188</v>
      </c>
      <c r="F9488" s="8" t="s">
        <v>2140</v>
      </c>
      <c r="G9488" s="18">
        <f>IFERROR(VLOOKUP(Table1[[#This Row],[Codigo_insumo]],BD_Insumos!$B:$E,4),"")</f>
        <v>15.860837164231068</v>
      </c>
      <c r="H9488" s="140">
        <v>0.8</v>
      </c>
      <c r="I9488" s="9"/>
      <c r="J9488" s="23">
        <f t="shared" si="148"/>
        <v>12.688669731384856</v>
      </c>
      <c r="K9488" s="22" t="str">
        <f>IF(I9488&lt;&gt;"",SUMIF(Table1[Codigo_servico],A9488,Table1[Subtotal_insumo]),"")</f>
        <v/>
      </c>
      <c r="L9488" s="18">
        <f>IF(Table1[[#This Row],[Ordem_insumos]]&lt;&gt;0,VLOOKUP(Table1[[#This Row],[Codigo_servico]],Preencher_Orcamento!$B:$D,3,FALSE)*Table1[[#This Row],[Qtde_insumo]],"")</f>
        <v>0</v>
      </c>
      <c r="M9488" s="18">
        <f>IF(Table1[[#This Row],[Ordem_insumos]]&lt;&gt;0,VLOOKUP(Table1[[#This Row],[Codigo_servico]],Preencher_Orcamento!$B:$D,3,FALSE)*Table1[[#This Row],[Subtotal_insumo]],"")</f>
        <v>0</v>
      </c>
    </row>
    <row r="9489" spans="1:13" ht="26.25" x14ac:dyDescent="0.25">
      <c r="A9489" s="6">
        <v>130207</v>
      </c>
      <c r="B9489" s="126">
        <v>5</v>
      </c>
      <c r="C9489" s="133"/>
      <c r="D9489" s="134">
        <v>35515</v>
      </c>
      <c r="E9489" s="7" t="s">
        <v>724</v>
      </c>
      <c r="F9489" s="8" t="s">
        <v>5</v>
      </c>
      <c r="G9489" s="18">
        <f>IFERROR(VLOOKUP(Table1[[#This Row],[Codigo_insumo]],BD_Insumos!$B:$E,4),"")</f>
        <v>1.0631999999999999</v>
      </c>
      <c r="H9489" s="140">
        <v>0.83</v>
      </c>
      <c r="I9489" s="9"/>
      <c r="J9489" s="23">
        <f t="shared" si="148"/>
        <v>0.88245599999999991</v>
      </c>
      <c r="K9489" s="22" t="str">
        <f>IF(I9489&lt;&gt;"",SUMIF(Table1[Codigo_servico],A9489,Table1[Subtotal_insumo]),"")</f>
        <v/>
      </c>
      <c r="L9489" s="18">
        <f>IF(Table1[[#This Row],[Ordem_insumos]]&lt;&gt;0,VLOOKUP(Table1[[#This Row],[Codigo_servico]],Preencher_Orcamento!$B:$D,3,FALSE)*Table1[[#This Row],[Qtde_insumo]],"")</f>
        <v>0</v>
      </c>
      <c r="M9489" s="18">
        <f>IF(Table1[[#This Row],[Ordem_insumos]]&lt;&gt;0,VLOOKUP(Table1[[#This Row],[Codigo_servico]],Preencher_Orcamento!$B:$D,3,FALSE)*Table1[[#This Row],[Subtotal_insumo]],"")</f>
        <v>0</v>
      </c>
    </row>
    <row r="9490" spans="1:13" x14ac:dyDescent="0.25">
      <c r="A9490" s="3">
        <v>130208</v>
      </c>
      <c r="B9490" s="125">
        <v>0</v>
      </c>
      <c r="C9490" s="131" t="s">
        <v>4208</v>
      </c>
      <c r="D9490" s="132"/>
      <c r="E9490" s="4"/>
      <c r="F9490" s="4"/>
      <c r="G9490" s="17" t="str">
        <f>IFERROR(VLOOKUP(Table1[[#This Row],[Codigo_insumo]],BD_Insumos!$B:$E,4),"")</f>
        <v/>
      </c>
      <c r="H9490" s="139"/>
      <c r="I9490" s="5" t="s">
        <v>170</v>
      </c>
      <c r="J9490" s="20" t="str">
        <f t="shared" si="148"/>
        <v/>
      </c>
      <c r="K9490" s="21">
        <f>IF(I9490&lt;&gt;"",SUMIF(Table1[Codigo_servico],A9490,Table1[Subtotal_insumo]),"")</f>
        <v>75.152862436169059</v>
      </c>
      <c r="L9490" s="17" t="str">
        <f>IF(Table1[[#This Row],[Ordem_insumos]]&lt;&gt;0,VLOOKUP(Table1[[#This Row],[Codigo_servico]],Preencher_Orcamento!$B:$D,3,FALSE)*Table1[[#This Row],[Qtde_insumo]],"")</f>
        <v/>
      </c>
      <c r="M9490" s="17" t="str">
        <f>IF(Table1[[#This Row],[Ordem_insumos]]&lt;&gt;0,VLOOKUP(Table1[[#This Row],[Codigo_servico]],Preencher_Orcamento!$B:$D,3,FALSE)*Table1[[#This Row],[Subtotal_insumo]],"")</f>
        <v/>
      </c>
    </row>
    <row r="9491" spans="1:13" ht="26.25" x14ac:dyDescent="0.25">
      <c r="A9491" s="6">
        <v>130208</v>
      </c>
      <c r="B9491" s="126">
        <v>1</v>
      </c>
      <c r="C9491" s="133"/>
      <c r="D9491" s="134">
        <v>35515</v>
      </c>
      <c r="E9491" s="7" t="s">
        <v>724</v>
      </c>
      <c r="F9491" s="8" t="s">
        <v>5</v>
      </c>
      <c r="G9491" s="16">
        <f>IFERROR(VLOOKUP(Table1[[#This Row],[Codigo_insumo]],BD_Insumos!$B:$E,4),"")</f>
        <v>1.0631999999999999</v>
      </c>
      <c r="H9491" s="140">
        <v>0.83</v>
      </c>
      <c r="I9491" s="9"/>
      <c r="J9491" s="22">
        <f t="shared" si="148"/>
        <v>0.88245599999999991</v>
      </c>
      <c r="K9491" s="22" t="str">
        <f>IF(I9491&lt;&gt;"",SUMIF(Table1[Codigo_servico],A9491,Table1[Subtotal_insumo]),"")</f>
        <v/>
      </c>
      <c r="L9491" s="16">
        <f>IF(Table1[[#This Row],[Ordem_insumos]]&lt;&gt;0,VLOOKUP(Table1[[#This Row],[Codigo_servico]],Preencher_Orcamento!$B:$D,3,FALSE)*Table1[[#This Row],[Qtde_insumo]],"")</f>
        <v>0</v>
      </c>
      <c r="M9491" s="16">
        <f>IF(Table1[[#This Row],[Ordem_insumos]]&lt;&gt;0,VLOOKUP(Table1[[#This Row],[Codigo_servico]],Preencher_Orcamento!$B:$D,3,FALSE)*Table1[[#This Row],[Subtotal_insumo]],"")</f>
        <v>0</v>
      </c>
    </row>
    <row r="9492" spans="1:13" ht="26.25" x14ac:dyDescent="0.25">
      <c r="A9492" s="6">
        <v>130208</v>
      </c>
      <c r="B9492" s="126">
        <v>2</v>
      </c>
      <c r="C9492" s="133"/>
      <c r="D9492" s="134">
        <v>35060</v>
      </c>
      <c r="E9492" s="7" t="s">
        <v>719</v>
      </c>
      <c r="F9492" s="8" t="s">
        <v>170</v>
      </c>
      <c r="G9492" s="16">
        <f>IFERROR(VLOOKUP(Table1[[#This Row],[Codigo_insumo]],BD_Insumos!$B:$E,4),"")</f>
        <v>40.442900000000002</v>
      </c>
      <c r="H9492" s="140">
        <v>1</v>
      </c>
      <c r="I9492" s="9"/>
      <c r="J9492" s="22">
        <f t="shared" si="148"/>
        <v>40.442900000000002</v>
      </c>
      <c r="K9492" s="22" t="str">
        <f>IF(I9492&lt;&gt;"",SUMIF(Table1[Codigo_servico],A9492,Table1[Subtotal_insumo]),"")</f>
        <v/>
      </c>
      <c r="L9492" s="16">
        <f>IF(Table1[[#This Row],[Ordem_insumos]]&lt;&gt;0,VLOOKUP(Table1[[#This Row],[Codigo_servico]],Preencher_Orcamento!$B:$D,3,FALSE)*Table1[[#This Row],[Qtde_insumo]],"")</f>
        <v>0</v>
      </c>
      <c r="M9492" s="16">
        <f>IF(Table1[[#This Row],[Ordem_insumos]]&lt;&gt;0,VLOOKUP(Table1[[#This Row],[Codigo_servico]],Preencher_Orcamento!$B:$D,3,FALSE)*Table1[[#This Row],[Subtotal_insumo]],"")</f>
        <v>0</v>
      </c>
    </row>
    <row r="9493" spans="1:13" x14ac:dyDescent="0.25">
      <c r="A9493" s="6">
        <v>130208</v>
      </c>
      <c r="B9493" s="126">
        <v>3</v>
      </c>
      <c r="C9493" s="133"/>
      <c r="D9493" s="134">
        <v>2099</v>
      </c>
      <c r="E9493" s="7" t="s">
        <v>2205</v>
      </c>
      <c r="F9493" s="8" t="s">
        <v>2140</v>
      </c>
      <c r="G9493" s="18">
        <f>IFERROR(VLOOKUP(Table1[[#This Row],[Codigo_insumo]],BD_Insumos!$B:$E,4),"")</f>
        <v>12.627877718847255</v>
      </c>
      <c r="H9493" s="140">
        <v>0.67300000000000004</v>
      </c>
      <c r="I9493" s="9"/>
      <c r="J9493" s="23">
        <f t="shared" si="148"/>
        <v>8.498561704784203</v>
      </c>
      <c r="K9493" s="22" t="str">
        <f>IF(I9493&lt;&gt;"",SUMIF(Table1[Codigo_servico],A9493,Table1[Subtotal_insumo]),"")</f>
        <v/>
      </c>
      <c r="L9493" s="18">
        <f>IF(Table1[[#This Row],[Ordem_insumos]]&lt;&gt;0,VLOOKUP(Table1[[#This Row],[Codigo_servico]],Preencher_Orcamento!$B:$D,3,FALSE)*Table1[[#This Row],[Qtde_insumo]],"")</f>
        <v>0</v>
      </c>
      <c r="M9493" s="18">
        <f>IF(Table1[[#This Row],[Ordem_insumos]]&lt;&gt;0,VLOOKUP(Table1[[#This Row],[Codigo_servico]],Preencher_Orcamento!$B:$D,3,FALSE)*Table1[[#This Row],[Subtotal_insumo]],"")</f>
        <v>0</v>
      </c>
    </row>
    <row r="9494" spans="1:13" x14ac:dyDescent="0.25">
      <c r="A9494" s="6">
        <v>130208</v>
      </c>
      <c r="B9494" s="126">
        <v>4</v>
      </c>
      <c r="C9494" s="133"/>
      <c r="D9494" s="134">
        <v>2020</v>
      </c>
      <c r="E9494" s="7" t="s">
        <v>2188</v>
      </c>
      <c r="F9494" s="8" t="s">
        <v>2140</v>
      </c>
      <c r="G9494" s="18">
        <f>IFERROR(VLOOKUP(Table1[[#This Row],[Codigo_insumo]],BD_Insumos!$B:$E,4),"")</f>
        <v>15.860837164231068</v>
      </c>
      <c r="H9494" s="140">
        <v>0.8</v>
      </c>
      <c r="I9494" s="9"/>
      <c r="J9494" s="23">
        <f t="shared" si="148"/>
        <v>12.688669731384856</v>
      </c>
      <c r="K9494" s="22" t="str">
        <f>IF(I9494&lt;&gt;"",SUMIF(Table1[Codigo_servico],A9494,Table1[Subtotal_insumo]),"")</f>
        <v/>
      </c>
      <c r="L9494" s="18">
        <f>IF(Table1[[#This Row],[Ordem_insumos]]&lt;&gt;0,VLOOKUP(Table1[[#This Row],[Codigo_servico]],Preencher_Orcamento!$B:$D,3,FALSE)*Table1[[#This Row],[Qtde_insumo]],"")</f>
        <v>0</v>
      </c>
      <c r="M9494" s="18">
        <f>IF(Table1[[#This Row],[Ordem_insumos]]&lt;&gt;0,VLOOKUP(Table1[[#This Row],[Codigo_servico]],Preencher_Orcamento!$B:$D,3,FALSE)*Table1[[#This Row],[Subtotal_insumo]],"")</f>
        <v>0</v>
      </c>
    </row>
    <row r="9495" spans="1:13" ht="26.25" x14ac:dyDescent="0.25">
      <c r="A9495" s="6">
        <v>130208</v>
      </c>
      <c r="B9495" s="126">
        <v>5</v>
      </c>
      <c r="C9495" s="133"/>
      <c r="D9495" s="134">
        <v>10629</v>
      </c>
      <c r="E9495" s="7" t="s">
        <v>139</v>
      </c>
      <c r="F9495" s="8" t="s">
        <v>58</v>
      </c>
      <c r="G9495" s="18">
        <f>IFERROR(VLOOKUP(Table1[[#This Row],[Codigo_insumo]],BD_Insumos!$B:$E,4),"")</f>
        <v>421.34249999999997</v>
      </c>
      <c r="H9495" s="140">
        <v>0.03</v>
      </c>
      <c r="I9495" s="9"/>
      <c r="J9495" s="23">
        <f t="shared" si="148"/>
        <v>12.640274999999999</v>
      </c>
      <c r="K9495" s="22" t="str">
        <f>IF(I9495&lt;&gt;"",SUMIF(Table1[Codigo_servico],A9495,Table1[Subtotal_insumo]),"")</f>
        <v/>
      </c>
      <c r="L9495" s="18">
        <f>IF(Table1[[#This Row],[Ordem_insumos]]&lt;&gt;0,VLOOKUP(Table1[[#This Row],[Codigo_servico]],Preencher_Orcamento!$B:$D,3,FALSE)*Table1[[#This Row],[Qtde_insumo]],"")</f>
        <v>0</v>
      </c>
      <c r="M9495" s="18">
        <f>IF(Table1[[#This Row],[Ordem_insumos]]&lt;&gt;0,VLOOKUP(Table1[[#This Row],[Codigo_servico]],Preencher_Orcamento!$B:$D,3,FALSE)*Table1[[#This Row],[Subtotal_insumo]],"")</f>
        <v>0</v>
      </c>
    </row>
    <row r="9496" spans="1:13" x14ac:dyDescent="0.25">
      <c r="A9496" s="3">
        <v>130209</v>
      </c>
      <c r="B9496" s="125">
        <v>0</v>
      </c>
      <c r="C9496" s="131" t="s">
        <v>4209</v>
      </c>
      <c r="D9496" s="132"/>
      <c r="E9496" s="4"/>
      <c r="F9496" s="4"/>
      <c r="G9496" s="17" t="str">
        <f>IFERROR(VLOOKUP(Table1[[#This Row],[Codigo_insumo]],BD_Insumos!$B:$E,4),"")</f>
        <v/>
      </c>
      <c r="H9496" s="139"/>
      <c r="I9496" s="5" t="s">
        <v>170</v>
      </c>
      <c r="J9496" s="20" t="str">
        <f t="shared" si="148"/>
        <v/>
      </c>
      <c r="K9496" s="21">
        <f>IF(I9496&lt;&gt;"",SUMIF(Table1[Codigo_servico],A9496,Table1[Subtotal_insumo]),"")</f>
        <v>32.960678168920325</v>
      </c>
      <c r="L9496" s="17" t="str">
        <f>IF(Table1[[#This Row],[Ordem_insumos]]&lt;&gt;0,VLOOKUP(Table1[[#This Row],[Codigo_servico]],Preencher_Orcamento!$B:$D,3,FALSE)*Table1[[#This Row],[Qtde_insumo]],"")</f>
        <v/>
      </c>
      <c r="M9496" s="17" t="str">
        <f>IF(Table1[[#This Row],[Ordem_insumos]]&lt;&gt;0,VLOOKUP(Table1[[#This Row],[Codigo_servico]],Preencher_Orcamento!$B:$D,3,FALSE)*Table1[[#This Row],[Subtotal_insumo]],"")</f>
        <v/>
      </c>
    </row>
    <row r="9497" spans="1:13" ht="26.25" x14ac:dyDescent="0.25">
      <c r="A9497" s="6">
        <v>130209</v>
      </c>
      <c r="B9497" s="126">
        <v>1</v>
      </c>
      <c r="C9497" s="133"/>
      <c r="D9497" s="134">
        <v>35515</v>
      </c>
      <c r="E9497" s="7" t="s">
        <v>724</v>
      </c>
      <c r="F9497" s="8" t="s">
        <v>5</v>
      </c>
      <c r="G9497" s="16">
        <f>IFERROR(VLOOKUP(Table1[[#This Row],[Codigo_insumo]],BD_Insumos!$B:$E,4),"")</f>
        <v>1.0631999999999999</v>
      </c>
      <c r="H9497" s="140">
        <v>0.83</v>
      </c>
      <c r="I9497" s="9"/>
      <c r="J9497" s="22">
        <f t="shared" si="148"/>
        <v>0.88245599999999991</v>
      </c>
      <c r="K9497" s="22" t="str">
        <f>IF(I9497&lt;&gt;"",SUMIF(Table1[Codigo_servico],A9497,Table1[Subtotal_insumo]),"")</f>
        <v/>
      </c>
      <c r="L9497" s="16">
        <f>IF(Table1[[#This Row],[Ordem_insumos]]&lt;&gt;0,VLOOKUP(Table1[[#This Row],[Codigo_servico]],Preencher_Orcamento!$B:$D,3,FALSE)*Table1[[#This Row],[Qtde_insumo]],"")</f>
        <v>0</v>
      </c>
      <c r="M9497" s="16">
        <f>IF(Table1[[#This Row],[Ordem_insumos]]&lt;&gt;0,VLOOKUP(Table1[[#This Row],[Codigo_servico]],Preencher_Orcamento!$B:$D,3,FALSE)*Table1[[#This Row],[Subtotal_insumo]],"")</f>
        <v>0</v>
      </c>
    </row>
    <row r="9498" spans="1:13" x14ac:dyDescent="0.25">
      <c r="A9498" s="6">
        <v>130209</v>
      </c>
      <c r="B9498" s="126">
        <v>2</v>
      </c>
      <c r="C9498" s="133"/>
      <c r="D9498" s="134">
        <v>2099</v>
      </c>
      <c r="E9498" s="7" t="s">
        <v>2205</v>
      </c>
      <c r="F9498" s="8" t="s">
        <v>2140</v>
      </c>
      <c r="G9498" s="16">
        <f>IFERROR(VLOOKUP(Table1[[#This Row],[Codigo_insumo]],BD_Insumos!$B:$E,4),"")</f>
        <v>12.627877718847255</v>
      </c>
      <c r="H9498" s="140">
        <v>0.7</v>
      </c>
      <c r="I9498" s="9"/>
      <c r="J9498" s="22">
        <f t="shared" si="148"/>
        <v>8.8395144031930784</v>
      </c>
      <c r="K9498" s="22" t="str">
        <f>IF(I9498&lt;&gt;"",SUMIF(Table1[Codigo_servico],A9498,Table1[Subtotal_insumo]),"")</f>
        <v/>
      </c>
      <c r="L9498" s="16">
        <f>IF(Table1[[#This Row],[Ordem_insumos]]&lt;&gt;0,VLOOKUP(Table1[[#This Row],[Codigo_servico]],Preencher_Orcamento!$B:$D,3,FALSE)*Table1[[#This Row],[Qtde_insumo]],"")</f>
        <v>0</v>
      </c>
      <c r="M9498" s="16">
        <f>IF(Table1[[#This Row],[Ordem_insumos]]&lt;&gt;0,VLOOKUP(Table1[[#This Row],[Codigo_servico]],Preencher_Orcamento!$B:$D,3,FALSE)*Table1[[#This Row],[Subtotal_insumo]],"")</f>
        <v>0</v>
      </c>
    </row>
    <row r="9499" spans="1:13" ht="26.25" x14ac:dyDescent="0.25">
      <c r="A9499" s="6">
        <v>130209</v>
      </c>
      <c r="B9499" s="126">
        <v>3</v>
      </c>
      <c r="C9499" s="133"/>
      <c r="D9499" s="134">
        <v>10502</v>
      </c>
      <c r="E9499" s="7" t="s">
        <v>59</v>
      </c>
      <c r="F9499" s="8" t="s">
        <v>58</v>
      </c>
      <c r="G9499" s="18">
        <f>IFERROR(VLOOKUP(Table1[[#This Row],[Codigo_insumo]],BD_Insumos!$B:$E,4),"")</f>
        <v>44.2</v>
      </c>
      <c r="H9499" s="140">
        <v>2.1000000000000001E-2</v>
      </c>
      <c r="I9499" s="9"/>
      <c r="J9499" s="23">
        <f t="shared" si="148"/>
        <v>0.92820000000000014</v>
      </c>
      <c r="K9499" s="22" t="str">
        <f>IF(I9499&lt;&gt;"",SUMIF(Table1[Codigo_servico],A9499,Table1[Subtotal_insumo]),"")</f>
        <v/>
      </c>
      <c r="L9499" s="18">
        <f>IF(Table1[[#This Row],[Ordem_insumos]]&lt;&gt;0,VLOOKUP(Table1[[#This Row],[Codigo_servico]],Preencher_Orcamento!$B:$D,3,FALSE)*Table1[[#This Row],[Qtde_insumo]],"")</f>
        <v>0</v>
      </c>
      <c r="M9499" s="18">
        <f>IF(Table1[[#This Row],[Ordem_insumos]]&lt;&gt;0,VLOOKUP(Table1[[#This Row],[Codigo_servico]],Preencher_Orcamento!$B:$D,3,FALSE)*Table1[[#This Row],[Subtotal_insumo]],"")</f>
        <v>0</v>
      </c>
    </row>
    <row r="9500" spans="1:13" x14ac:dyDescent="0.25">
      <c r="A9500" s="6">
        <v>130209</v>
      </c>
      <c r="B9500" s="126">
        <v>4</v>
      </c>
      <c r="C9500" s="133"/>
      <c r="D9500" s="134">
        <v>10517</v>
      </c>
      <c r="E9500" s="7" t="s">
        <v>71</v>
      </c>
      <c r="F9500" s="8" t="s">
        <v>197</v>
      </c>
      <c r="G9500" s="18">
        <f>IFERROR(VLOOKUP(Table1[[#This Row],[Codigo_insumo]],BD_Insumos!$B:$E,4),"")</f>
        <v>0.42080000000000001</v>
      </c>
      <c r="H9500" s="140">
        <v>10.42</v>
      </c>
      <c r="I9500" s="9"/>
      <c r="J9500" s="23">
        <f t="shared" si="148"/>
        <v>4.3847360000000002</v>
      </c>
      <c r="K9500" s="22" t="str">
        <f>IF(I9500&lt;&gt;"",SUMIF(Table1[Codigo_servico],A9500,Table1[Subtotal_insumo]),"")</f>
        <v/>
      </c>
      <c r="L9500" s="18">
        <f>IF(Table1[[#This Row],[Ordem_insumos]]&lt;&gt;0,VLOOKUP(Table1[[#This Row],[Codigo_servico]],Preencher_Orcamento!$B:$D,3,FALSE)*Table1[[#This Row],[Qtde_insumo]],"")</f>
        <v>0</v>
      </c>
      <c r="M9500" s="18">
        <f>IF(Table1[[#This Row],[Ordem_insumos]]&lt;&gt;0,VLOOKUP(Table1[[#This Row],[Codigo_servico]],Preencher_Orcamento!$B:$D,3,FALSE)*Table1[[#This Row],[Subtotal_insumo]],"")</f>
        <v>0</v>
      </c>
    </row>
    <row r="9501" spans="1:13" x14ac:dyDescent="0.25">
      <c r="A9501" s="6">
        <v>130209</v>
      </c>
      <c r="B9501" s="126">
        <v>5</v>
      </c>
      <c r="C9501" s="133"/>
      <c r="D9501" s="134">
        <v>2020</v>
      </c>
      <c r="E9501" s="7" t="s">
        <v>2188</v>
      </c>
      <c r="F9501" s="8" t="s">
        <v>2140</v>
      </c>
      <c r="G9501" s="18">
        <f>IFERROR(VLOOKUP(Table1[[#This Row],[Codigo_insumo]],BD_Insumos!$B:$E,4),"")</f>
        <v>15.860837164231068</v>
      </c>
      <c r="H9501" s="140">
        <v>1.07</v>
      </c>
      <c r="I9501" s="9"/>
      <c r="J9501" s="23">
        <f t="shared" si="148"/>
        <v>16.971095765727245</v>
      </c>
      <c r="K9501" s="22" t="str">
        <f>IF(I9501&lt;&gt;"",SUMIF(Table1[Codigo_servico],A9501,Table1[Subtotal_insumo]),"")</f>
        <v/>
      </c>
      <c r="L9501" s="18">
        <f>IF(Table1[[#This Row],[Ordem_insumos]]&lt;&gt;0,VLOOKUP(Table1[[#This Row],[Codigo_servico]],Preencher_Orcamento!$B:$D,3,FALSE)*Table1[[#This Row],[Qtde_insumo]],"")</f>
        <v>0</v>
      </c>
      <c r="M9501" s="18">
        <f>IF(Table1[[#This Row],[Ordem_insumos]]&lt;&gt;0,VLOOKUP(Table1[[#This Row],[Codigo_servico]],Preencher_Orcamento!$B:$D,3,FALSE)*Table1[[#This Row],[Subtotal_insumo]],"")</f>
        <v>0</v>
      </c>
    </row>
    <row r="9502" spans="1:13" ht="26.25" x14ac:dyDescent="0.25">
      <c r="A9502" s="6">
        <v>130209</v>
      </c>
      <c r="B9502" s="126">
        <v>6</v>
      </c>
      <c r="C9502" s="133"/>
      <c r="D9502" s="134">
        <v>37570</v>
      </c>
      <c r="E9502" s="7" t="s">
        <v>848</v>
      </c>
      <c r="F9502" s="8" t="s">
        <v>197</v>
      </c>
      <c r="G9502" s="18">
        <f>IFERROR(VLOOKUP(Table1[[#This Row],[Codigo_insumo]],BD_Insumos!$B:$E,4),"")</f>
        <v>23.866900000000001</v>
      </c>
      <c r="H9502" s="140">
        <v>0.04</v>
      </c>
      <c r="I9502" s="9"/>
      <c r="J9502" s="23">
        <f t="shared" si="148"/>
        <v>0.95467600000000008</v>
      </c>
      <c r="K9502" s="22" t="str">
        <f>IF(I9502&lt;&gt;"",SUMIF(Table1[Codigo_servico],A9502,Table1[Subtotal_insumo]),"")</f>
        <v/>
      </c>
      <c r="L9502" s="18">
        <f>IF(Table1[[#This Row],[Ordem_insumos]]&lt;&gt;0,VLOOKUP(Table1[[#This Row],[Codigo_servico]],Preencher_Orcamento!$B:$D,3,FALSE)*Table1[[#This Row],[Qtde_insumo]],"")</f>
        <v>0</v>
      </c>
      <c r="M9502" s="18">
        <f>IF(Table1[[#This Row],[Ordem_insumos]]&lt;&gt;0,VLOOKUP(Table1[[#This Row],[Codigo_servico]],Preencher_Orcamento!$B:$D,3,FALSE)*Table1[[#This Row],[Subtotal_insumo]],"")</f>
        <v>0</v>
      </c>
    </row>
    <row r="9503" spans="1:13" x14ac:dyDescent="0.25">
      <c r="A9503" s="3">
        <v>130210</v>
      </c>
      <c r="B9503" s="125">
        <v>0</v>
      </c>
      <c r="C9503" s="131" t="s">
        <v>4210</v>
      </c>
      <c r="D9503" s="132"/>
      <c r="E9503" s="4"/>
      <c r="F9503" s="4"/>
      <c r="G9503" s="17" t="str">
        <f>IFERROR(VLOOKUP(Table1[[#This Row],[Codigo_insumo]],BD_Insumos!$B:$E,4),"")</f>
        <v/>
      </c>
      <c r="H9503" s="139"/>
      <c r="I9503" s="5" t="s">
        <v>170</v>
      </c>
      <c r="J9503" s="20" t="str">
        <f t="shared" si="148"/>
        <v/>
      </c>
      <c r="K9503" s="21">
        <f>IF(I9503&lt;&gt;"",SUMIF(Table1[Codigo_servico],A9503,Table1[Subtotal_insumo]),"")</f>
        <v>29.788718452497214</v>
      </c>
      <c r="L9503" s="17" t="str">
        <f>IF(Table1[[#This Row],[Ordem_insumos]]&lt;&gt;0,VLOOKUP(Table1[[#This Row],[Codigo_servico]],Preencher_Orcamento!$B:$D,3,FALSE)*Table1[[#This Row],[Qtde_insumo]],"")</f>
        <v/>
      </c>
      <c r="M9503" s="17" t="str">
        <f>IF(Table1[[#This Row],[Ordem_insumos]]&lt;&gt;0,VLOOKUP(Table1[[#This Row],[Codigo_servico]],Preencher_Orcamento!$B:$D,3,FALSE)*Table1[[#This Row],[Subtotal_insumo]],"")</f>
        <v/>
      </c>
    </row>
    <row r="9504" spans="1:13" x14ac:dyDescent="0.25">
      <c r="A9504" s="6">
        <v>130210</v>
      </c>
      <c r="B9504" s="126">
        <v>1</v>
      </c>
      <c r="C9504" s="133"/>
      <c r="D9504" s="134">
        <v>2099</v>
      </c>
      <c r="E9504" s="7" t="s">
        <v>2205</v>
      </c>
      <c r="F9504" s="8" t="s">
        <v>2140</v>
      </c>
      <c r="G9504" s="16">
        <f>IFERROR(VLOOKUP(Table1[[#This Row],[Codigo_insumo]],BD_Insumos!$B:$E,4),"")</f>
        <v>12.627877718847255</v>
      </c>
      <c r="H9504" s="140">
        <v>0.7</v>
      </c>
      <c r="I9504" s="9"/>
      <c r="J9504" s="22">
        <f t="shared" si="148"/>
        <v>8.8395144031930784</v>
      </c>
      <c r="K9504" s="22" t="str">
        <f>IF(I9504&lt;&gt;"",SUMIF(Table1[Codigo_servico],A9504,Table1[Subtotal_insumo]),"")</f>
        <v/>
      </c>
      <c r="L9504" s="16">
        <f>IF(Table1[[#This Row],[Ordem_insumos]]&lt;&gt;0,VLOOKUP(Table1[[#This Row],[Codigo_servico]],Preencher_Orcamento!$B:$D,3,FALSE)*Table1[[#This Row],[Qtde_insumo]],"")</f>
        <v>0</v>
      </c>
      <c r="M9504" s="16">
        <f>IF(Table1[[#This Row],[Ordem_insumos]]&lt;&gt;0,VLOOKUP(Table1[[#This Row],[Codigo_servico]],Preencher_Orcamento!$B:$D,3,FALSE)*Table1[[#This Row],[Subtotal_insumo]],"")</f>
        <v>0</v>
      </c>
    </row>
    <row r="9505" spans="1:13" ht="26.25" x14ac:dyDescent="0.25">
      <c r="A9505" s="6">
        <v>130210</v>
      </c>
      <c r="B9505" s="126">
        <v>2</v>
      </c>
      <c r="C9505" s="133"/>
      <c r="D9505" s="134">
        <v>35515</v>
      </c>
      <c r="E9505" s="7" t="s">
        <v>724</v>
      </c>
      <c r="F9505" s="8" t="s">
        <v>5</v>
      </c>
      <c r="G9505" s="16">
        <f>IFERROR(VLOOKUP(Table1[[#This Row],[Codigo_insumo]],BD_Insumos!$B:$E,4),"")</f>
        <v>1.0631999999999999</v>
      </c>
      <c r="H9505" s="140">
        <v>0.83</v>
      </c>
      <c r="I9505" s="9"/>
      <c r="J9505" s="22">
        <f t="shared" si="148"/>
        <v>0.88245599999999991</v>
      </c>
      <c r="K9505" s="22" t="str">
        <f>IF(I9505&lt;&gt;"",SUMIF(Table1[Codigo_servico],A9505,Table1[Subtotal_insumo]),"")</f>
        <v/>
      </c>
      <c r="L9505" s="16">
        <f>IF(Table1[[#This Row],[Ordem_insumos]]&lt;&gt;0,VLOOKUP(Table1[[#This Row],[Codigo_servico]],Preencher_Orcamento!$B:$D,3,FALSE)*Table1[[#This Row],[Qtde_insumo]],"")</f>
        <v>0</v>
      </c>
      <c r="M9505" s="16">
        <f>IF(Table1[[#This Row],[Ordem_insumos]]&lt;&gt;0,VLOOKUP(Table1[[#This Row],[Codigo_servico]],Preencher_Orcamento!$B:$D,3,FALSE)*Table1[[#This Row],[Subtotal_insumo]],"")</f>
        <v>0</v>
      </c>
    </row>
    <row r="9506" spans="1:13" ht="26.25" x14ac:dyDescent="0.25">
      <c r="A9506" s="6">
        <v>130210</v>
      </c>
      <c r="B9506" s="126">
        <v>3</v>
      </c>
      <c r="C9506" s="133"/>
      <c r="D9506" s="134">
        <v>10502</v>
      </c>
      <c r="E9506" s="7" t="s">
        <v>59</v>
      </c>
      <c r="F9506" s="8" t="s">
        <v>58</v>
      </c>
      <c r="G9506" s="18">
        <f>IFERROR(VLOOKUP(Table1[[#This Row],[Codigo_insumo]],BD_Insumos!$B:$E,4),"")</f>
        <v>44.2</v>
      </c>
      <c r="H9506" s="140">
        <v>2.1000000000000001E-2</v>
      </c>
      <c r="I9506" s="9"/>
      <c r="J9506" s="23">
        <f t="shared" si="148"/>
        <v>0.92820000000000014</v>
      </c>
      <c r="K9506" s="22" t="str">
        <f>IF(I9506&lt;&gt;"",SUMIF(Table1[Codigo_servico],A9506,Table1[Subtotal_insumo]),"")</f>
        <v/>
      </c>
      <c r="L9506" s="18">
        <f>IF(Table1[[#This Row],[Ordem_insumos]]&lt;&gt;0,VLOOKUP(Table1[[#This Row],[Codigo_servico]],Preencher_Orcamento!$B:$D,3,FALSE)*Table1[[#This Row],[Qtde_insumo]],"")</f>
        <v>0</v>
      </c>
      <c r="M9506" s="18">
        <f>IF(Table1[[#This Row],[Ordem_insumos]]&lt;&gt;0,VLOOKUP(Table1[[#This Row],[Codigo_servico]],Preencher_Orcamento!$B:$D,3,FALSE)*Table1[[#This Row],[Subtotal_insumo]],"")</f>
        <v>0</v>
      </c>
    </row>
    <row r="9507" spans="1:13" x14ac:dyDescent="0.25">
      <c r="A9507" s="6">
        <v>130210</v>
      </c>
      <c r="B9507" s="126">
        <v>4</v>
      </c>
      <c r="C9507" s="133"/>
      <c r="D9507" s="134">
        <v>2020</v>
      </c>
      <c r="E9507" s="7" t="s">
        <v>2188</v>
      </c>
      <c r="F9507" s="8" t="s">
        <v>2140</v>
      </c>
      <c r="G9507" s="18">
        <f>IFERROR(VLOOKUP(Table1[[#This Row],[Codigo_insumo]],BD_Insumos!$B:$E,4),"")</f>
        <v>15.860837164231068</v>
      </c>
      <c r="H9507" s="140">
        <v>0.97</v>
      </c>
      <c r="I9507" s="9"/>
      <c r="J9507" s="23">
        <f t="shared" si="148"/>
        <v>15.385012049304136</v>
      </c>
      <c r="K9507" s="22" t="str">
        <f>IF(I9507&lt;&gt;"",SUMIF(Table1[Codigo_servico],A9507,Table1[Subtotal_insumo]),"")</f>
        <v/>
      </c>
      <c r="L9507" s="18">
        <f>IF(Table1[[#This Row],[Ordem_insumos]]&lt;&gt;0,VLOOKUP(Table1[[#This Row],[Codigo_servico]],Preencher_Orcamento!$B:$D,3,FALSE)*Table1[[#This Row],[Qtde_insumo]],"")</f>
        <v>0</v>
      </c>
      <c r="M9507" s="18">
        <f>IF(Table1[[#This Row],[Ordem_insumos]]&lt;&gt;0,VLOOKUP(Table1[[#This Row],[Codigo_servico]],Preencher_Orcamento!$B:$D,3,FALSE)*Table1[[#This Row],[Subtotal_insumo]],"")</f>
        <v>0</v>
      </c>
    </row>
    <row r="9508" spans="1:13" x14ac:dyDescent="0.25">
      <c r="A9508" s="6">
        <v>130210</v>
      </c>
      <c r="B9508" s="126">
        <v>5</v>
      </c>
      <c r="C9508" s="133"/>
      <c r="D9508" s="134">
        <v>10517</v>
      </c>
      <c r="E9508" s="7" t="s">
        <v>71</v>
      </c>
      <c r="F9508" s="8" t="s">
        <v>197</v>
      </c>
      <c r="G9508" s="18">
        <f>IFERROR(VLOOKUP(Table1[[#This Row],[Codigo_insumo]],BD_Insumos!$B:$E,4),"")</f>
        <v>0.42080000000000001</v>
      </c>
      <c r="H9508" s="140">
        <v>8.92</v>
      </c>
      <c r="I9508" s="9"/>
      <c r="J9508" s="23">
        <f t="shared" si="148"/>
        <v>3.753536</v>
      </c>
      <c r="K9508" s="22" t="str">
        <f>IF(I9508&lt;&gt;"",SUMIF(Table1[Codigo_servico],A9508,Table1[Subtotal_insumo]),"")</f>
        <v/>
      </c>
      <c r="L9508" s="18">
        <f>IF(Table1[[#This Row],[Ordem_insumos]]&lt;&gt;0,VLOOKUP(Table1[[#This Row],[Codigo_servico]],Preencher_Orcamento!$B:$D,3,FALSE)*Table1[[#This Row],[Qtde_insumo]],"")</f>
        <v>0</v>
      </c>
      <c r="M9508" s="18">
        <f>IF(Table1[[#This Row],[Ordem_insumos]]&lt;&gt;0,VLOOKUP(Table1[[#This Row],[Codigo_servico]],Preencher_Orcamento!$B:$D,3,FALSE)*Table1[[#This Row],[Subtotal_insumo]],"")</f>
        <v>0</v>
      </c>
    </row>
    <row r="9509" spans="1:13" x14ac:dyDescent="0.25">
      <c r="A9509" s="3">
        <v>130211</v>
      </c>
      <c r="B9509" s="125">
        <v>0</v>
      </c>
      <c r="C9509" s="131" t="s">
        <v>4211</v>
      </c>
      <c r="D9509" s="132"/>
      <c r="E9509" s="4"/>
      <c r="F9509" s="4"/>
      <c r="G9509" s="17" t="str">
        <f>IFERROR(VLOOKUP(Table1[[#This Row],[Codigo_insumo]],BD_Insumos!$B:$E,4),"")</f>
        <v/>
      </c>
      <c r="H9509" s="139"/>
      <c r="I9509" s="5" t="s">
        <v>170</v>
      </c>
      <c r="J9509" s="20" t="str">
        <f t="shared" si="148"/>
        <v/>
      </c>
      <c r="K9509" s="21">
        <f>IF(I9509&lt;&gt;"",SUMIF(Table1[Codigo_servico],A9509,Table1[Subtotal_insumo]),"")</f>
        <v>40.236216244393873</v>
      </c>
      <c r="L9509" s="17" t="str">
        <f>IF(Table1[[#This Row],[Ordem_insumos]]&lt;&gt;0,VLOOKUP(Table1[[#This Row],[Codigo_servico]],Preencher_Orcamento!$B:$D,3,FALSE)*Table1[[#This Row],[Qtde_insumo]],"")</f>
        <v/>
      </c>
      <c r="M9509" s="17" t="str">
        <f>IF(Table1[[#This Row],[Ordem_insumos]]&lt;&gt;0,VLOOKUP(Table1[[#This Row],[Codigo_servico]],Preencher_Orcamento!$B:$D,3,FALSE)*Table1[[#This Row],[Subtotal_insumo]],"")</f>
        <v/>
      </c>
    </row>
    <row r="9510" spans="1:13" ht="39" x14ac:dyDescent="0.25">
      <c r="A9510" s="6">
        <v>130211</v>
      </c>
      <c r="B9510" s="126">
        <v>1</v>
      </c>
      <c r="C9510" s="133"/>
      <c r="D9510" s="134">
        <v>27540</v>
      </c>
      <c r="E9510" s="7" t="s">
        <v>513</v>
      </c>
      <c r="F9510" s="8" t="s">
        <v>197</v>
      </c>
      <c r="G9510" s="16">
        <f>IFERROR(VLOOKUP(Table1[[#This Row],[Codigo_insumo]],BD_Insumos!$B:$E,4),"")</f>
        <v>4.4543999999999997</v>
      </c>
      <c r="H9510" s="140">
        <v>3.11</v>
      </c>
      <c r="I9510" s="9"/>
      <c r="J9510" s="22">
        <f t="shared" si="148"/>
        <v>13.853183999999999</v>
      </c>
      <c r="K9510" s="22" t="str">
        <f>IF(I9510&lt;&gt;"",SUMIF(Table1[Codigo_servico],A9510,Table1[Subtotal_insumo]),"")</f>
        <v/>
      </c>
      <c r="L9510" s="16">
        <f>IF(Table1[[#This Row],[Ordem_insumos]]&lt;&gt;0,VLOOKUP(Table1[[#This Row],[Codigo_servico]],Preencher_Orcamento!$B:$D,3,FALSE)*Table1[[#This Row],[Qtde_insumo]],"")</f>
        <v>3421</v>
      </c>
      <c r="M9510" s="16">
        <f>IF(Table1[[#This Row],[Ordem_insumos]]&lt;&gt;0,VLOOKUP(Table1[[#This Row],[Codigo_servico]],Preencher_Orcamento!$B:$D,3,FALSE)*Table1[[#This Row],[Subtotal_insumo]],"")</f>
        <v>15238.502399999999</v>
      </c>
    </row>
    <row r="9511" spans="1:13" x14ac:dyDescent="0.25">
      <c r="A9511" s="6">
        <v>130211</v>
      </c>
      <c r="B9511" s="126">
        <v>2</v>
      </c>
      <c r="C9511" s="133"/>
      <c r="D9511" s="134">
        <v>2015</v>
      </c>
      <c r="E9511" s="7" t="s">
        <v>2186</v>
      </c>
      <c r="F9511" s="8" t="s">
        <v>2140</v>
      </c>
      <c r="G9511" s="16">
        <f>IFERROR(VLOOKUP(Table1[[#This Row],[Codigo_insumo]],BD_Insumos!$B:$E,4),"")</f>
        <v>16.259414142106937</v>
      </c>
      <c r="H9511" s="140">
        <v>1.4E-2</v>
      </c>
      <c r="I9511" s="9"/>
      <c r="J9511" s="22">
        <f t="shared" si="148"/>
        <v>0.22763179798949712</v>
      </c>
      <c r="K9511" s="22" t="str">
        <f>IF(I9511&lt;&gt;"",SUMIF(Table1[Codigo_servico],A9511,Table1[Subtotal_insumo]),"")</f>
        <v/>
      </c>
      <c r="L9511" s="16">
        <f>IF(Table1[[#This Row],[Ordem_insumos]]&lt;&gt;0,VLOOKUP(Table1[[#This Row],[Codigo_servico]],Preencher_Orcamento!$B:$D,3,FALSE)*Table1[[#This Row],[Qtde_insumo]],"")</f>
        <v>15.4</v>
      </c>
      <c r="M9511" s="16">
        <f>IF(Table1[[#This Row],[Ordem_insumos]]&lt;&gt;0,VLOOKUP(Table1[[#This Row],[Codigo_servico]],Preencher_Orcamento!$B:$D,3,FALSE)*Table1[[#This Row],[Subtotal_insumo]],"")</f>
        <v>250.39497778844682</v>
      </c>
    </row>
    <row r="9512" spans="1:13" x14ac:dyDescent="0.25">
      <c r="A9512" s="6">
        <v>130211</v>
      </c>
      <c r="B9512" s="126">
        <v>3</v>
      </c>
      <c r="C9512" s="133"/>
      <c r="D9512" s="134">
        <v>10613</v>
      </c>
      <c r="E9512" s="7" t="s">
        <v>123</v>
      </c>
      <c r="F9512" s="8" t="s">
        <v>58</v>
      </c>
      <c r="G9512" s="16">
        <f>IFERROR(VLOOKUP(Table1[[#This Row],[Codigo_insumo]],BD_Insumos!$B:$E,4),"")</f>
        <v>250.2988</v>
      </c>
      <c r="H9512" s="140">
        <v>7.0000000000000007E-2</v>
      </c>
      <c r="I9512" s="9"/>
      <c r="J9512" s="22">
        <f t="shared" si="148"/>
        <v>17.520916000000003</v>
      </c>
      <c r="K9512" s="22" t="str">
        <f>IF(I9512&lt;&gt;"",SUMIF(Table1[Codigo_servico],A9512,Table1[Subtotal_insumo]),"")</f>
        <v/>
      </c>
      <c r="L9512" s="16">
        <f>IF(Table1[[#This Row],[Ordem_insumos]]&lt;&gt;0,VLOOKUP(Table1[[#This Row],[Codigo_servico]],Preencher_Orcamento!$B:$D,3,FALSE)*Table1[[#This Row],[Qtde_insumo]],"")</f>
        <v>77.000000000000014</v>
      </c>
      <c r="M9512" s="16">
        <f>IF(Table1[[#This Row],[Ordem_insumos]]&lt;&gt;0,VLOOKUP(Table1[[#This Row],[Codigo_servico]],Preencher_Orcamento!$B:$D,3,FALSE)*Table1[[#This Row],[Subtotal_insumo]],"")</f>
        <v>19273.007600000004</v>
      </c>
    </row>
    <row r="9513" spans="1:13" x14ac:dyDescent="0.25">
      <c r="A9513" s="6">
        <v>130211</v>
      </c>
      <c r="B9513" s="126">
        <v>4</v>
      </c>
      <c r="C9513" s="133"/>
      <c r="D9513" s="134">
        <v>2020</v>
      </c>
      <c r="E9513" s="7" t="s">
        <v>2188</v>
      </c>
      <c r="F9513" s="8" t="s">
        <v>2140</v>
      </c>
      <c r="G9513" s="18">
        <f>IFERROR(VLOOKUP(Table1[[#This Row],[Codigo_insumo]],BD_Insumos!$B:$E,4),"")</f>
        <v>15.860837164231068</v>
      </c>
      <c r="H9513" s="140">
        <v>0.21</v>
      </c>
      <c r="I9513" s="9"/>
      <c r="J9513" s="23">
        <f t="shared" si="148"/>
        <v>3.3307758044885243</v>
      </c>
      <c r="K9513" s="22" t="str">
        <f>IF(I9513&lt;&gt;"",SUMIF(Table1[Codigo_servico],A9513,Table1[Subtotal_insumo]),"")</f>
        <v/>
      </c>
      <c r="L9513" s="18">
        <f>IF(Table1[[#This Row],[Ordem_insumos]]&lt;&gt;0,VLOOKUP(Table1[[#This Row],[Codigo_servico]],Preencher_Orcamento!$B:$D,3,FALSE)*Table1[[#This Row],[Qtde_insumo]],"")</f>
        <v>231</v>
      </c>
      <c r="M9513" s="18">
        <f>IF(Table1[[#This Row],[Ordem_insumos]]&lt;&gt;0,VLOOKUP(Table1[[#This Row],[Codigo_servico]],Preencher_Orcamento!$B:$D,3,FALSE)*Table1[[#This Row],[Subtotal_insumo]],"")</f>
        <v>3663.8533849373766</v>
      </c>
    </row>
    <row r="9514" spans="1:13" x14ac:dyDescent="0.25">
      <c r="A9514" s="6">
        <v>130211</v>
      </c>
      <c r="B9514" s="126">
        <v>5</v>
      </c>
      <c r="C9514" s="133"/>
      <c r="D9514" s="134">
        <v>2099</v>
      </c>
      <c r="E9514" s="7" t="s">
        <v>2205</v>
      </c>
      <c r="F9514" s="8" t="s">
        <v>2140</v>
      </c>
      <c r="G9514" s="18">
        <f>IFERROR(VLOOKUP(Table1[[#This Row],[Codigo_insumo]],BD_Insumos!$B:$E,4),"")</f>
        <v>12.627877718847255</v>
      </c>
      <c r="H9514" s="140">
        <v>0.42</v>
      </c>
      <c r="I9514" s="9"/>
      <c r="J9514" s="23">
        <f t="shared" si="148"/>
        <v>5.303708641915847</v>
      </c>
      <c r="K9514" s="22" t="str">
        <f>IF(I9514&lt;&gt;"",SUMIF(Table1[Codigo_servico],A9514,Table1[Subtotal_insumo]),"")</f>
        <v/>
      </c>
      <c r="L9514" s="18">
        <f>IF(Table1[[#This Row],[Ordem_insumos]]&lt;&gt;0,VLOOKUP(Table1[[#This Row],[Codigo_servico]],Preencher_Orcamento!$B:$D,3,FALSE)*Table1[[#This Row],[Qtde_insumo]],"")</f>
        <v>462</v>
      </c>
      <c r="M9514" s="18">
        <f>IF(Table1[[#This Row],[Ordem_insumos]]&lt;&gt;0,VLOOKUP(Table1[[#This Row],[Codigo_servico]],Preencher_Orcamento!$B:$D,3,FALSE)*Table1[[#This Row],[Subtotal_insumo]],"")</f>
        <v>5834.0795061074314</v>
      </c>
    </row>
    <row r="9515" spans="1:13" x14ac:dyDescent="0.25">
      <c r="A9515" s="3">
        <v>130237</v>
      </c>
      <c r="B9515" s="125">
        <v>0</v>
      </c>
      <c r="C9515" s="131" t="s">
        <v>4212</v>
      </c>
      <c r="D9515" s="132"/>
      <c r="E9515" s="4"/>
      <c r="F9515" s="4"/>
      <c r="G9515" s="17" t="str">
        <f>IFERROR(VLOOKUP(Table1[[#This Row],[Codigo_insumo]],BD_Insumos!$B:$E,4),"")</f>
        <v/>
      </c>
      <c r="H9515" s="139"/>
      <c r="I9515" s="5" t="s">
        <v>170</v>
      </c>
      <c r="J9515" s="20" t="str">
        <f t="shared" si="148"/>
        <v/>
      </c>
      <c r="K9515" s="21">
        <f>IF(I9515&lt;&gt;"",SUMIF(Table1[Codigo_servico],A9515,Table1[Subtotal_insumo]),"")</f>
        <v>94.72903315654176</v>
      </c>
      <c r="L9515" s="17" t="str">
        <f>IF(Table1[[#This Row],[Ordem_insumos]]&lt;&gt;0,VLOOKUP(Table1[[#This Row],[Codigo_servico]],Preencher_Orcamento!$B:$D,3,FALSE)*Table1[[#This Row],[Qtde_insumo]],"")</f>
        <v/>
      </c>
      <c r="M9515" s="17" t="str">
        <f>IF(Table1[[#This Row],[Ordem_insumos]]&lt;&gt;0,VLOOKUP(Table1[[#This Row],[Codigo_servico]],Preencher_Orcamento!$B:$D,3,FALSE)*Table1[[#This Row],[Subtotal_insumo]],"")</f>
        <v/>
      </c>
    </row>
    <row r="9516" spans="1:13" x14ac:dyDescent="0.25">
      <c r="A9516" s="6">
        <v>130237</v>
      </c>
      <c r="B9516" s="126">
        <v>1</v>
      </c>
      <c r="C9516" s="133"/>
      <c r="D9516" s="134">
        <v>2099</v>
      </c>
      <c r="E9516" s="7" t="s">
        <v>2205</v>
      </c>
      <c r="F9516" s="8" t="s">
        <v>2140</v>
      </c>
      <c r="G9516" s="16">
        <f>IFERROR(VLOOKUP(Table1[[#This Row],[Codigo_insumo]],BD_Insumos!$B:$E,4),"")</f>
        <v>12.627877718847255</v>
      </c>
      <c r="H9516" s="140">
        <v>3</v>
      </c>
      <c r="I9516" s="9"/>
      <c r="J9516" s="22">
        <f t="shared" si="148"/>
        <v>37.883633156541762</v>
      </c>
      <c r="K9516" s="22" t="str">
        <f>IF(I9516&lt;&gt;"",SUMIF(Table1[Codigo_servico],A9516,Table1[Subtotal_insumo]),"")</f>
        <v/>
      </c>
      <c r="L9516" s="16">
        <f>IF(Table1[[#This Row],[Ordem_insumos]]&lt;&gt;0,VLOOKUP(Table1[[#This Row],[Codigo_servico]],Preencher_Orcamento!$B:$D,3,FALSE)*Table1[[#This Row],[Qtde_insumo]],"")</f>
        <v>0</v>
      </c>
      <c r="M9516" s="16">
        <f>IF(Table1[[#This Row],[Ordem_insumos]]&lt;&gt;0,VLOOKUP(Table1[[#This Row],[Codigo_servico]],Preencher_Orcamento!$B:$D,3,FALSE)*Table1[[#This Row],[Subtotal_insumo]],"")</f>
        <v>0</v>
      </c>
    </row>
    <row r="9517" spans="1:13" ht="26.25" x14ac:dyDescent="0.25">
      <c r="A9517" s="6">
        <v>130237</v>
      </c>
      <c r="B9517" s="126">
        <v>2</v>
      </c>
      <c r="C9517" s="133"/>
      <c r="D9517" s="134">
        <v>10502</v>
      </c>
      <c r="E9517" s="7" t="s">
        <v>59</v>
      </c>
      <c r="F9517" s="8" t="s">
        <v>58</v>
      </c>
      <c r="G9517" s="18">
        <f>IFERROR(VLOOKUP(Table1[[#This Row],[Codigo_insumo]],BD_Insumos!$B:$E,4),"")</f>
        <v>44.2</v>
      </c>
      <c r="H9517" s="140">
        <v>0.08</v>
      </c>
      <c r="I9517" s="9"/>
      <c r="J9517" s="23">
        <f t="shared" si="148"/>
        <v>3.5360000000000005</v>
      </c>
      <c r="K9517" s="22" t="str">
        <f>IF(I9517&lt;&gt;"",SUMIF(Table1[Codigo_servico],A9517,Table1[Subtotal_insumo]),"")</f>
        <v/>
      </c>
      <c r="L9517" s="18">
        <f>IF(Table1[[#This Row],[Ordem_insumos]]&lt;&gt;0,VLOOKUP(Table1[[#This Row],[Codigo_servico]],Preencher_Orcamento!$B:$D,3,FALSE)*Table1[[#This Row],[Qtde_insumo]],"")</f>
        <v>0</v>
      </c>
      <c r="M9517" s="18">
        <f>IF(Table1[[#This Row],[Ordem_insumos]]&lt;&gt;0,VLOOKUP(Table1[[#This Row],[Codigo_servico]],Preencher_Orcamento!$B:$D,3,FALSE)*Table1[[#This Row],[Subtotal_insumo]],"")</f>
        <v>0</v>
      </c>
    </row>
    <row r="9518" spans="1:13" x14ac:dyDescent="0.25">
      <c r="A9518" s="6">
        <v>130237</v>
      </c>
      <c r="B9518" s="126">
        <v>3</v>
      </c>
      <c r="C9518" s="133"/>
      <c r="D9518" s="134">
        <v>36055</v>
      </c>
      <c r="E9518" s="7" t="s">
        <v>742</v>
      </c>
      <c r="F9518" s="8" t="s">
        <v>170</v>
      </c>
      <c r="G9518" s="18">
        <f>IFERROR(VLOOKUP(Table1[[#This Row],[Codigo_insumo]],BD_Insumos!$B:$E,4),"")</f>
        <v>53.309399999999997</v>
      </c>
      <c r="H9518" s="140">
        <v>1</v>
      </c>
      <c r="I9518" s="9"/>
      <c r="J9518" s="23">
        <f t="shared" si="148"/>
        <v>53.309399999999997</v>
      </c>
      <c r="K9518" s="22" t="str">
        <f>IF(I9518&lt;&gt;"",SUMIF(Table1[Codigo_servico],A9518,Table1[Subtotal_insumo]),"")</f>
        <v/>
      </c>
      <c r="L9518" s="18">
        <f>IF(Table1[[#This Row],[Ordem_insumos]]&lt;&gt;0,VLOOKUP(Table1[[#This Row],[Codigo_servico]],Preencher_Orcamento!$B:$D,3,FALSE)*Table1[[#This Row],[Qtde_insumo]],"")</f>
        <v>0</v>
      </c>
      <c r="M9518" s="18">
        <f>IF(Table1[[#This Row],[Ordem_insumos]]&lt;&gt;0,VLOOKUP(Table1[[#This Row],[Codigo_servico]],Preencher_Orcamento!$B:$D,3,FALSE)*Table1[[#This Row],[Subtotal_insumo]],"")</f>
        <v>0</v>
      </c>
    </row>
    <row r="9519" spans="1:13" x14ac:dyDescent="0.25">
      <c r="A9519" s="3">
        <v>130238</v>
      </c>
      <c r="B9519" s="125">
        <v>0</v>
      </c>
      <c r="C9519" s="131" t="s">
        <v>4213</v>
      </c>
      <c r="D9519" s="132"/>
      <c r="E9519" s="4"/>
      <c r="F9519" s="4"/>
      <c r="G9519" s="17" t="str">
        <f>IFERROR(VLOOKUP(Table1[[#This Row],[Codigo_insumo]],BD_Insumos!$B:$E,4),"")</f>
        <v/>
      </c>
      <c r="H9519" s="139"/>
      <c r="I9519" s="5" t="s">
        <v>170</v>
      </c>
      <c r="J9519" s="20" t="str">
        <f t="shared" si="148"/>
        <v/>
      </c>
      <c r="K9519" s="21">
        <f>IF(I9519&lt;&gt;"",SUMIF(Table1[Codigo_servico],A9519,Table1[Subtotal_insumo]),"")</f>
        <v>185.08168965699383</v>
      </c>
      <c r="L9519" s="17" t="str">
        <f>IF(Table1[[#This Row],[Ordem_insumos]]&lt;&gt;0,VLOOKUP(Table1[[#This Row],[Codigo_servico]],Preencher_Orcamento!$B:$D,3,FALSE)*Table1[[#This Row],[Qtde_insumo]],"")</f>
        <v/>
      </c>
      <c r="M9519" s="17" t="str">
        <f>IF(Table1[[#This Row],[Ordem_insumos]]&lt;&gt;0,VLOOKUP(Table1[[#This Row],[Codigo_servico]],Preencher_Orcamento!$B:$D,3,FALSE)*Table1[[#This Row],[Subtotal_insumo]],"")</f>
        <v/>
      </c>
    </row>
    <row r="9520" spans="1:13" ht="26.25" x14ac:dyDescent="0.25">
      <c r="A9520" s="6">
        <v>130238</v>
      </c>
      <c r="B9520" s="126">
        <v>1</v>
      </c>
      <c r="C9520" s="133"/>
      <c r="D9520" s="134">
        <v>34050</v>
      </c>
      <c r="E9520" s="7" t="s">
        <v>698</v>
      </c>
      <c r="F9520" s="8" t="s">
        <v>170</v>
      </c>
      <c r="G9520" s="16">
        <f>IFERROR(VLOOKUP(Table1[[#This Row],[Codigo_insumo]],BD_Insumos!$B:$E,4),"")</f>
        <v>105.9585</v>
      </c>
      <c r="H9520" s="140">
        <v>1.1000000000000001</v>
      </c>
      <c r="I9520" s="9"/>
      <c r="J9520" s="22">
        <f t="shared" si="148"/>
        <v>116.55435000000001</v>
      </c>
      <c r="K9520" s="22" t="str">
        <f>IF(I9520&lt;&gt;"",SUMIF(Table1[Codigo_servico],A9520,Table1[Subtotal_insumo]),"")</f>
        <v/>
      </c>
      <c r="L9520" s="16">
        <f>IF(Table1[[#This Row],[Ordem_insumos]]&lt;&gt;0,VLOOKUP(Table1[[#This Row],[Codigo_servico]],Preencher_Orcamento!$B:$D,3,FALSE)*Table1[[#This Row],[Qtde_insumo]],"")</f>
        <v>110.00000000000001</v>
      </c>
      <c r="M9520" s="16">
        <f>IF(Table1[[#This Row],[Ordem_insumos]]&lt;&gt;0,VLOOKUP(Table1[[#This Row],[Codigo_servico]],Preencher_Orcamento!$B:$D,3,FALSE)*Table1[[#This Row],[Subtotal_insumo]],"")</f>
        <v>11655.435000000001</v>
      </c>
    </row>
    <row r="9521" spans="1:13" ht="26.25" x14ac:dyDescent="0.25">
      <c r="A9521" s="6">
        <v>130238</v>
      </c>
      <c r="B9521" s="126">
        <v>2</v>
      </c>
      <c r="C9521" s="133"/>
      <c r="D9521" s="134">
        <v>10644</v>
      </c>
      <c r="E9521" s="7" t="s">
        <v>154</v>
      </c>
      <c r="F9521" s="8" t="s">
        <v>58</v>
      </c>
      <c r="G9521" s="16">
        <f>IFERROR(VLOOKUP(Table1[[#This Row],[Codigo_insumo]],BD_Insumos!$B:$E,4),"")</f>
        <v>366.63459999999998</v>
      </c>
      <c r="H9521" s="140">
        <v>2.5000000000000001E-2</v>
      </c>
      <c r="I9521" s="9"/>
      <c r="J9521" s="22">
        <f t="shared" si="148"/>
        <v>9.1658650000000002</v>
      </c>
      <c r="K9521" s="22" t="str">
        <f>IF(I9521&lt;&gt;"",SUMIF(Table1[Codigo_servico],A9521,Table1[Subtotal_insumo]),"")</f>
        <v/>
      </c>
      <c r="L9521" s="16">
        <f>IF(Table1[[#This Row],[Ordem_insumos]]&lt;&gt;0,VLOOKUP(Table1[[#This Row],[Codigo_servico]],Preencher_Orcamento!$B:$D,3,FALSE)*Table1[[#This Row],[Qtde_insumo]],"")</f>
        <v>2.5</v>
      </c>
      <c r="M9521" s="16">
        <f>IF(Table1[[#This Row],[Ordem_insumos]]&lt;&gt;0,VLOOKUP(Table1[[#This Row],[Codigo_servico]],Preencher_Orcamento!$B:$D,3,FALSE)*Table1[[#This Row],[Subtotal_insumo]],"")</f>
        <v>916.5865</v>
      </c>
    </row>
    <row r="9522" spans="1:13" x14ac:dyDescent="0.25">
      <c r="A9522" s="6">
        <v>130238</v>
      </c>
      <c r="B9522" s="126">
        <v>3</v>
      </c>
      <c r="C9522" s="133"/>
      <c r="D9522" s="134">
        <v>2224</v>
      </c>
      <c r="E9522" s="7" t="s">
        <v>2241</v>
      </c>
      <c r="F9522" s="8" t="s">
        <v>2140</v>
      </c>
      <c r="G9522" s="18">
        <f>IFERROR(VLOOKUP(Table1[[#This Row],[Codigo_insumo]],BD_Insumos!$B:$E,4),"")</f>
        <v>17.481957498567066</v>
      </c>
      <c r="H9522" s="140">
        <v>1.75</v>
      </c>
      <c r="I9522" s="9"/>
      <c r="J9522" s="23">
        <f t="shared" si="148"/>
        <v>30.593425622492365</v>
      </c>
      <c r="K9522" s="22" t="str">
        <f>IF(I9522&lt;&gt;"",SUMIF(Table1[Codigo_servico],A9522,Table1[Subtotal_insumo]),"")</f>
        <v/>
      </c>
      <c r="L9522" s="18">
        <f>IF(Table1[[#This Row],[Ordem_insumos]]&lt;&gt;0,VLOOKUP(Table1[[#This Row],[Codigo_servico]],Preencher_Orcamento!$B:$D,3,FALSE)*Table1[[#This Row],[Qtde_insumo]],"")</f>
        <v>175</v>
      </c>
      <c r="M9522" s="18">
        <f>IF(Table1[[#This Row],[Ordem_insumos]]&lt;&gt;0,VLOOKUP(Table1[[#This Row],[Codigo_servico]],Preencher_Orcamento!$B:$D,3,FALSE)*Table1[[#This Row],[Subtotal_insumo]],"")</f>
        <v>3059.3425622492364</v>
      </c>
    </row>
    <row r="9523" spans="1:13" x14ac:dyDescent="0.25">
      <c r="A9523" s="6">
        <v>130238</v>
      </c>
      <c r="B9523" s="126">
        <v>4</v>
      </c>
      <c r="C9523" s="133"/>
      <c r="D9523" s="134">
        <v>10516</v>
      </c>
      <c r="E9523" s="7" t="s">
        <v>70</v>
      </c>
      <c r="F9523" s="8" t="s">
        <v>197</v>
      </c>
      <c r="G9523" s="18">
        <f>IFERROR(VLOOKUP(Table1[[#This Row],[Codigo_insumo]],BD_Insumos!$B:$E,4),"")</f>
        <v>19.299700000000001</v>
      </c>
      <c r="H9523" s="140">
        <v>0.64</v>
      </c>
      <c r="I9523" s="9"/>
      <c r="J9523" s="23">
        <f t="shared" si="148"/>
        <v>12.351808000000002</v>
      </c>
      <c r="K9523" s="22" t="str">
        <f>IF(I9523&lt;&gt;"",SUMIF(Table1[Codigo_servico],A9523,Table1[Subtotal_insumo]),"")</f>
        <v/>
      </c>
      <c r="L9523" s="18">
        <f>IF(Table1[[#This Row],[Ordem_insumos]]&lt;&gt;0,VLOOKUP(Table1[[#This Row],[Codigo_servico]],Preencher_Orcamento!$B:$D,3,FALSE)*Table1[[#This Row],[Qtde_insumo]],"")</f>
        <v>64</v>
      </c>
      <c r="M9523" s="18">
        <f>IF(Table1[[#This Row],[Ordem_insumos]]&lt;&gt;0,VLOOKUP(Table1[[#This Row],[Codigo_servico]],Preencher_Orcamento!$B:$D,3,FALSE)*Table1[[#This Row],[Subtotal_insumo]],"")</f>
        <v>1235.1808000000001</v>
      </c>
    </row>
    <row r="9524" spans="1:13" x14ac:dyDescent="0.25">
      <c r="A9524" s="6">
        <v>130238</v>
      </c>
      <c r="B9524" s="126">
        <v>5</v>
      </c>
      <c r="C9524" s="133"/>
      <c r="D9524" s="134">
        <v>2099</v>
      </c>
      <c r="E9524" s="7" t="s">
        <v>2205</v>
      </c>
      <c r="F9524" s="8" t="s">
        <v>2140</v>
      </c>
      <c r="G9524" s="18">
        <f>IFERROR(VLOOKUP(Table1[[#This Row],[Codigo_insumo]],BD_Insumos!$B:$E,4),"")</f>
        <v>12.627877718847255</v>
      </c>
      <c r="H9524" s="140">
        <v>1.3</v>
      </c>
      <c r="I9524" s="9"/>
      <c r="J9524" s="23">
        <f t="shared" si="148"/>
        <v>16.416241034501432</v>
      </c>
      <c r="K9524" s="22" t="str">
        <f>IF(I9524&lt;&gt;"",SUMIF(Table1[Codigo_servico],A9524,Table1[Subtotal_insumo]),"")</f>
        <v/>
      </c>
      <c r="L9524" s="18">
        <f>IF(Table1[[#This Row],[Ordem_insumos]]&lt;&gt;0,VLOOKUP(Table1[[#This Row],[Codigo_servico]],Preencher_Orcamento!$B:$D,3,FALSE)*Table1[[#This Row],[Qtde_insumo]],"")</f>
        <v>130</v>
      </c>
      <c r="M9524" s="18">
        <f>IF(Table1[[#This Row],[Ordem_insumos]]&lt;&gt;0,VLOOKUP(Table1[[#This Row],[Codigo_servico]],Preencher_Orcamento!$B:$D,3,FALSE)*Table1[[#This Row],[Subtotal_insumo]],"")</f>
        <v>1641.6241034501431</v>
      </c>
    </row>
    <row r="9525" spans="1:13" x14ac:dyDescent="0.25">
      <c r="A9525" s="3">
        <v>130239</v>
      </c>
      <c r="B9525" s="125">
        <v>0</v>
      </c>
      <c r="C9525" s="131" t="s">
        <v>4214</v>
      </c>
      <c r="D9525" s="132"/>
      <c r="E9525" s="4"/>
      <c r="F9525" s="4"/>
      <c r="G9525" s="17" t="str">
        <f>IFERROR(VLOOKUP(Table1[[#This Row],[Codigo_insumo]],BD_Insumos!$B:$E,4),"")</f>
        <v/>
      </c>
      <c r="H9525" s="139"/>
      <c r="I9525" s="5" t="s">
        <v>170</v>
      </c>
      <c r="J9525" s="20" t="str">
        <f t="shared" si="148"/>
        <v/>
      </c>
      <c r="K9525" s="21">
        <f>IF(I9525&lt;&gt;"",SUMIF(Table1[Codigo_servico],A9525,Table1[Subtotal_insumo]),"")</f>
        <v>147.97697731592712</v>
      </c>
      <c r="L9525" s="17" t="str">
        <f>IF(Table1[[#This Row],[Ordem_insumos]]&lt;&gt;0,VLOOKUP(Table1[[#This Row],[Codigo_servico]],Preencher_Orcamento!$B:$D,3,FALSE)*Table1[[#This Row],[Qtde_insumo]],"")</f>
        <v/>
      </c>
      <c r="M9525" s="17" t="str">
        <f>IF(Table1[[#This Row],[Ordem_insumos]]&lt;&gt;0,VLOOKUP(Table1[[#This Row],[Codigo_servico]],Preencher_Orcamento!$B:$D,3,FALSE)*Table1[[#This Row],[Subtotal_insumo]],"")</f>
        <v/>
      </c>
    </row>
    <row r="9526" spans="1:13" x14ac:dyDescent="0.25">
      <c r="A9526" s="6">
        <v>130239</v>
      </c>
      <c r="B9526" s="126">
        <v>1</v>
      </c>
      <c r="C9526" s="133"/>
      <c r="D9526" s="134">
        <v>2099</v>
      </c>
      <c r="E9526" s="7" t="s">
        <v>2205</v>
      </c>
      <c r="F9526" s="8" t="s">
        <v>2140</v>
      </c>
      <c r="G9526" s="16">
        <f>IFERROR(VLOOKUP(Table1[[#This Row],[Codigo_insumo]],BD_Insumos!$B:$E,4),"")</f>
        <v>12.627877718847255</v>
      </c>
      <c r="H9526" s="140">
        <v>0.42</v>
      </c>
      <c r="I9526" s="9"/>
      <c r="J9526" s="22">
        <f t="shared" si="148"/>
        <v>5.303708641915847</v>
      </c>
      <c r="K9526" s="22" t="str">
        <f>IF(I9526&lt;&gt;"",SUMIF(Table1[Codigo_servico],A9526,Table1[Subtotal_insumo]),"")</f>
        <v/>
      </c>
      <c r="L9526" s="16">
        <f>IF(Table1[[#This Row],[Ordem_insumos]]&lt;&gt;0,VLOOKUP(Table1[[#This Row],[Codigo_servico]],Preencher_Orcamento!$B:$D,3,FALSE)*Table1[[#This Row],[Qtde_insumo]],"")</f>
        <v>0</v>
      </c>
      <c r="M9526" s="16">
        <f>IF(Table1[[#This Row],[Ordem_insumos]]&lt;&gt;0,VLOOKUP(Table1[[#This Row],[Codigo_servico]],Preencher_Orcamento!$B:$D,3,FALSE)*Table1[[#This Row],[Subtotal_insumo]],"")</f>
        <v>0</v>
      </c>
    </row>
    <row r="9527" spans="1:13" ht="26.25" x14ac:dyDescent="0.25">
      <c r="A9527" s="6">
        <v>130239</v>
      </c>
      <c r="B9527" s="126">
        <v>2</v>
      </c>
      <c r="C9527" s="133"/>
      <c r="D9527" s="134">
        <v>34050</v>
      </c>
      <c r="E9527" s="7" t="s">
        <v>698</v>
      </c>
      <c r="F9527" s="8" t="s">
        <v>170</v>
      </c>
      <c r="G9527" s="16">
        <f>IFERROR(VLOOKUP(Table1[[#This Row],[Codigo_insumo]],BD_Insumos!$B:$E,4),"")</f>
        <v>105.9585</v>
      </c>
      <c r="H9527" s="140">
        <v>1.1000000000000001</v>
      </c>
      <c r="I9527" s="9"/>
      <c r="J9527" s="22">
        <f t="shared" si="148"/>
        <v>116.55435000000001</v>
      </c>
      <c r="K9527" s="22" t="str">
        <f>IF(I9527&lt;&gt;"",SUMIF(Table1[Codigo_servico],A9527,Table1[Subtotal_insumo]),"")</f>
        <v/>
      </c>
      <c r="L9527" s="16">
        <f>IF(Table1[[#This Row],[Ordem_insumos]]&lt;&gt;0,VLOOKUP(Table1[[#This Row],[Codigo_servico]],Preencher_Orcamento!$B:$D,3,FALSE)*Table1[[#This Row],[Qtde_insumo]],"")</f>
        <v>0</v>
      </c>
      <c r="M9527" s="16">
        <f>IF(Table1[[#This Row],[Ordem_insumos]]&lt;&gt;0,VLOOKUP(Table1[[#This Row],[Codigo_servico]],Preencher_Orcamento!$B:$D,3,FALSE)*Table1[[#This Row],[Subtotal_insumo]],"")</f>
        <v>0</v>
      </c>
    </row>
    <row r="9528" spans="1:13" x14ac:dyDescent="0.25">
      <c r="A9528" s="6">
        <v>130239</v>
      </c>
      <c r="B9528" s="126">
        <v>3</v>
      </c>
      <c r="C9528" s="133"/>
      <c r="D9528" s="134">
        <v>10516</v>
      </c>
      <c r="E9528" s="7" t="s">
        <v>70</v>
      </c>
      <c r="F9528" s="8" t="s">
        <v>197</v>
      </c>
      <c r="G9528" s="18">
        <f>IFERROR(VLOOKUP(Table1[[#This Row],[Codigo_insumo]],BD_Insumos!$B:$E,4),"")</f>
        <v>19.299700000000001</v>
      </c>
      <c r="H9528" s="140">
        <v>0.64</v>
      </c>
      <c r="I9528" s="9"/>
      <c r="J9528" s="23">
        <f t="shared" si="148"/>
        <v>12.351808000000002</v>
      </c>
      <c r="K9528" s="22" t="str">
        <f>IF(I9528&lt;&gt;"",SUMIF(Table1[Codigo_servico],A9528,Table1[Subtotal_insumo]),"")</f>
        <v/>
      </c>
      <c r="L9528" s="18">
        <f>IF(Table1[[#This Row],[Ordem_insumos]]&lt;&gt;0,VLOOKUP(Table1[[#This Row],[Codigo_servico]],Preencher_Orcamento!$B:$D,3,FALSE)*Table1[[#This Row],[Qtde_insumo]],"")</f>
        <v>0</v>
      </c>
      <c r="M9528" s="18">
        <f>IF(Table1[[#This Row],[Ordem_insumos]]&lt;&gt;0,VLOOKUP(Table1[[#This Row],[Codigo_servico]],Preencher_Orcamento!$B:$D,3,FALSE)*Table1[[#This Row],[Subtotal_insumo]],"")</f>
        <v>0</v>
      </c>
    </row>
    <row r="9529" spans="1:13" ht="26.25" x14ac:dyDescent="0.25">
      <c r="A9529" s="6">
        <v>130239</v>
      </c>
      <c r="B9529" s="126">
        <v>4</v>
      </c>
      <c r="C9529" s="133"/>
      <c r="D9529" s="134">
        <v>10561</v>
      </c>
      <c r="E9529" s="7" t="s">
        <v>103</v>
      </c>
      <c r="F9529" s="8" t="s">
        <v>197</v>
      </c>
      <c r="G9529" s="18">
        <f>IFERROR(VLOOKUP(Table1[[#This Row],[Codigo_insumo]],BD_Insumos!$B:$E,4),"")</f>
        <v>0.38740000000000002</v>
      </c>
      <c r="H9529" s="140">
        <v>4.4000000000000004</v>
      </c>
      <c r="I9529" s="9"/>
      <c r="J9529" s="23">
        <f t="shared" si="148"/>
        <v>1.7045600000000003</v>
      </c>
      <c r="K9529" s="22" t="str">
        <f>IF(I9529&lt;&gt;"",SUMIF(Table1[Codigo_servico],A9529,Table1[Subtotal_insumo]),"")</f>
        <v/>
      </c>
      <c r="L9529" s="18">
        <f>IF(Table1[[#This Row],[Ordem_insumos]]&lt;&gt;0,VLOOKUP(Table1[[#This Row],[Codigo_servico]],Preencher_Orcamento!$B:$D,3,FALSE)*Table1[[#This Row],[Qtde_insumo]],"")</f>
        <v>0</v>
      </c>
      <c r="M9529" s="18">
        <f>IF(Table1[[#This Row],[Ordem_insumos]]&lt;&gt;0,VLOOKUP(Table1[[#This Row],[Codigo_servico]],Preencher_Orcamento!$B:$D,3,FALSE)*Table1[[#This Row],[Subtotal_insumo]],"")</f>
        <v>0</v>
      </c>
    </row>
    <row r="9530" spans="1:13" x14ac:dyDescent="0.25">
      <c r="A9530" s="6">
        <v>130239</v>
      </c>
      <c r="B9530" s="126">
        <v>5</v>
      </c>
      <c r="C9530" s="133"/>
      <c r="D9530" s="134">
        <v>2224</v>
      </c>
      <c r="E9530" s="7" t="s">
        <v>2241</v>
      </c>
      <c r="F9530" s="8" t="s">
        <v>2140</v>
      </c>
      <c r="G9530" s="18">
        <f>IFERROR(VLOOKUP(Table1[[#This Row],[Codigo_insumo]],BD_Insumos!$B:$E,4),"")</f>
        <v>17.481957498567066</v>
      </c>
      <c r="H9530" s="140">
        <v>0.69</v>
      </c>
      <c r="I9530" s="9"/>
      <c r="J9530" s="23">
        <f t="shared" si="148"/>
        <v>12.062550674011275</v>
      </c>
      <c r="K9530" s="22" t="str">
        <f>IF(I9530&lt;&gt;"",SUMIF(Table1[Codigo_servico],A9530,Table1[Subtotal_insumo]),"")</f>
        <v/>
      </c>
      <c r="L9530" s="18">
        <f>IF(Table1[[#This Row],[Ordem_insumos]]&lt;&gt;0,VLOOKUP(Table1[[#This Row],[Codigo_servico]],Preencher_Orcamento!$B:$D,3,FALSE)*Table1[[#This Row],[Qtde_insumo]],"")</f>
        <v>0</v>
      </c>
      <c r="M9530" s="18">
        <f>IF(Table1[[#This Row],[Ordem_insumos]]&lt;&gt;0,VLOOKUP(Table1[[#This Row],[Codigo_servico]],Preencher_Orcamento!$B:$D,3,FALSE)*Table1[[#This Row],[Subtotal_insumo]],"")</f>
        <v>0</v>
      </c>
    </row>
    <row r="9531" spans="1:13" x14ac:dyDescent="0.25">
      <c r="A9531" s="3">
        <v>130240</v>
      </c>
      <c r="B9531" s="125">
        <v>0</v>
      </c>
      <c r="C9531" s="131" t="s">
        <v>4215</v>
      </c>
      <c r="D9531" s="132"/>
      <c r="E9531" s="4"/>
      <c r="F9531" s="4"/>
      <c r="G9531" s="17" t="str">
        <f>IFERROR(VLOOKUP(Table1[[#This Row],[Codigo_insumo]],BD_Insumos!$B:$E,4),"")</f>
        <v/>
      </c>
      <c r="H9531" s="139"/>
      <c r="I9531" s="5" t="s">
        <v>170</v>
      </c>
      <c r="J9531" s="20" t="str">
        <f t="shared" si="148"/>
        <v/>
      </c>
      <c r="K9531" s="21">
        <f>IF(I9531&lt;&gt;"",SUMIF(Table1[Codigo_servico],A9531,Table1[Subtotal_insumo]),"")</f>
        <v>82.7982566569938</v>
      </c>
      <c r="L9531" s="17" t="str">
        <f>IF(Table1[[#This Row],[Ordem_insumos]]&lt;&gt;0,VLOOKUP(Table1[[#This Row],[Codigo_servico]],Preencher_Orcamento!$B:$D,3,FALSE)*Table1[[#This Row],[Qtde_insumo]],"")</f>
        <v/>
      </c>
      <c r="M9531" s="17" t="str">
        <f>IF(Table1[[#This Row],[Ordem_insumos]]&lt;&gt;0,VLOOKUP(Table1[[#This Row],[Codigo_servico]],Preencher_Orcamento!$B:$D,3,FALSE)*Table1[[#This Row],[Subtotal_insumo]],"")</f>
        <v/>
      </c>
    </row>
    <row r="9532" spans="1:13" x14ac:dyDescent="0.25">
      <c r="A9532" s="6">
        <v>130240</v>
      </c>
      <c r="B9532" s="126">
        <v>1</v>
      </c>
      <c r="C9532" s="133"/>
      <c r="D9532" s="134">
        <v>2099</v>
      </c>
      <c r="E9532" s="7" t="s">
        <v>2205</v>
      </c>
      <c r="F9532" s="8" t="s">
        <v>2140</v>
      </c>
      <c r="G9532" s="16">
        <f>IFERROR(VLOOKUP(Table1[[#This Row],[Codigo_insumo]],BD_Insumos!$B:$E,4),"")</f>
        <v>12.627877718847255</v>
      </c>
      <c r="H9532" s="140">
        <v>1.3</v>
      </c>
      <c r="I9532" s="9"/>
      <c r="J9532" s="22">
        <f t="shared" si="148"/>
        <v>16.416241034501432</v>
      </c>
      <c r="K9532" s="22" t="str">
        <f>IF(I9532&lt;&gt;"",SUMIF(Table1[Codigo_servico],A9532,Table1[Subtotal_insumo]),"")</f>
        <v/>
      </c>
      <c r="L9532" s="16">
        <f>IF(Table1[[#This Row],[Ordem_insumos]]&lt;&gt;0,VLOOKUP(Table1[[#This Row],[Codigo_servico]],Preencher_Orcamento!$B:$D,3,FALSE)*Table1[[#This Row],[Qtde_insumo]],"")</f>
        <v>0</v>
      </c>
      <c r="M9532" s="16">
        <f>IF(Table1[[#This Row],[Ordem_insumos]]&lt;&gt;0,VLOOKUP(Table1[[#This Row],[Codigo_servico]],Preencher_Orcamento!$B:$D,3,FALSE)*Table1[[#This Row],[Subtotal_insumo]],"")</f>
        <v>0</v>
      </c>
    </row>
    <row r="9533" spans="1:13" x14ac:dyDescent="0.25">
      <c r="A9533" s="6">
        <v>130240</v>
      </c>
      <c r="B9533" s="126">
        <v>2</v>
      </c>
      <c r="C9533" s="133"/>
      <c r="D9533" s="134">
        <v>10515</v>
      </c>
      <c r="E9533" s="7" t="s">
        <v>69</v>
      </c>
      <c r="F9533" s="8" t="s">
        <v>197</v>
      </c>
      <c r="G9533" s="16">
        <f>IFERROR(VLOOKUP(Table1[[#This Row],[Codigo_insumo]],BD_Insumos!$B:$E,4),"")</f>
        <v>1.0757000000000001</v>
      </c>
      <c r="H9533" s="140">
        <v>0.25</v>
      </c>
      <c r="I9533" s="9"/>
      <c r="J9533" s="22">
        <f t="shared" si="148"/>
        <v>0.26892500000000003</v>
      </c>
      <c r="K9533" s="22" t="str">
        <f>IF(I9533&lt;&gt;"",SUMIF(Table1[Codigo_servico],A9533,Table1[Subtotal_insumo]),"")</f>
        <v/>
      </c>
      <c r="L9533" s="16">
        <f>IF(Table1[[#This Row],[Ordem_insumos]]&lt;&gt;0,VLOOKUP(Table1[[#This Row],[Codigo_servico]],Preencher_Orcamento!$B:$D,3,FALSE)*Table1[[#This Row],[Qtde_insumo]],"")</f>
        <v>0</v>
      </c>
      <c r="M9533" s="16">
        <f>IF(Table1[[#This Row],[Ordem_insumos]]&lt;&gt;0,VLOOKUP(Table1[[#This Row],[Codigo_servico]],Preencher_Orcamento!$B:$D,3,FALSE)*Table1[[#This Row],[Subtotal_insumo]],"")</f>
        <v>0</v>
      </c>
    </row>
    <row r="9534" spans="1:13" ht="26.25" x14ac:dyDescent="0.25">
      <c r="A9534" s="6">
        <v>130240</v>
      </c>
      <c r="B9534" s="126">
        <v>3</v>
      </c>
      <c r="C9534" s="133"/>
      <c r="D9534" s="134">
        <v>10644</v>
      </c>
      <c r="E9534" s="7" t="s">
        <v>154</v>
      </c>
      <c r="F9534" s="8" t="s">
        <v>58</v>
      </c>
      <c r="G9534" s="18">
        <f>IFERROR(VLOOKUP(Table1[[#This Row],[Codigo_insumo]],BD_Insumos!$B:$E,4),"")</f>
        <v>366.63459999999998</v>
      </c>
      <c r="H9534" s="140">
        <v>2.5000000000000001E-2</v>
      </c>
      <c r="I9534" s="9"/>
      <c r="J9534" s="23">
        <f t="shared" si="148"/>
        <v>9.1658650000000002</v>
      </c>
      <c r="K9534" s="22" t="str">
        <f>IF(I9534&lt;&gt;"",SUMIF(Table1[Codigo_servico],A9534,Table1[Subtotal_insumo]),"")</f>
        <v/>
      </c>
      <c r="L9534" s="18">
        <f>IF(Table1[[#This Row],[Ordem_insumos]]&lt;&gt;0,VLOOKUP(Table1[[#This Row],[Codigo_servico]],Preencher_Orcamento!$B:$D,3,FALSE)*Table1[[#This Row],[Qtde_insumo]],"")</f>
        <v>0</v>
      </c>
      <c r="M9534" s="18">
        <f>IF(Table1[[#This Row],[Ordem_insumos]]&lt;&gt;0,VLOOKUP(Table1[[#This Row],[Codigo_servico]],Preencher_Orcamento!$B:$D,3,FALSE)*Table1[[#This Row],[Subtotal_insumo]],"")</f>
        <v>0</v>
      </c>
    </row>
    <row r="9535" spans="1:13" x14ac:dyDescent="0.25">
      <c r="A9535" s="6">
        <v>130240</v>
      </c>
      <c r="B9535" s="126">
        <v>4</v>
      </c>
      <c r="C9535" s="133"/>
      <c r="D9535" s="134">
        <v>34011</v>
      </c>
      <c r="E9535" s="7" t="s">
        <v>696</v>
      </c>
      <c r="F9535" s="8" t="s">
        <v>170</v>
      </c>
      <c r="G9535" s="18">
        <f>IFERROR(VLOOKUP(Table1[[#This Row],[Codigo_insumo]],BD_Insumos!$B:$E,4),"")</f>
        <v>23.957999999999998</v>
      </c>
      <c r="H9535" s="140">
        <v>1.1000000000000001</v>
      </c>
      <c r="I9535" s="9"/>
      <c r="J9535" s="23">
        <f t="shared" si="148"/>
        <v>26.3538</v>
      </c>
      <c r="K9535" s="22" t="str">
        <f>IF(I9535&lt;&gt;"",SUMIF(Table1[Codigo_servico],A9535,Table1[Subtotal_insumo]),"")</f>
        <v/>
      </c>
      <c r="L9535" s="18">
        <f>IF(Table1[[#This Row],[Ordem_insumos]]&lt;&gt;0,VLOOKUP(Table1[[#This Row],[Codigo_servico]],Preencher_Orcamento!$B:$D,3,FALSE)*Table1[[#This Row],[Qtde_insumo]],"")</f>
        <v>0</v>
      </c>
      <c r="M9535" s="18">
        <f>IF(Table1[[#This Row],[Ordem_insumos]]&lt;&gt;0,VLOOKUP(Table1[[#This Row],[Codigo_servico]],Preencher_Orcamento!$B:$D,3,FALSE)*Table1[[#This Row],[Subtotal_insumo]],"")</f>
        <v>0</v>
      </c>
    </row>
    <row r="9536" spans="1:13" x14ac:dyDescent="0.25">
      <c r="A9536" s="6">
        <v>130240</v>
      </c>
      <c r="B9536" s="126">
        <v>5</v>
      </c>
      <c r="C9536" s="133"/>
      <c r="D9536" s="134">
        <v>2224</v>
      </c>
      <c r="E9536" s="7" t="s">
        <v>2241</v>
      </c>
      <c r="F9536" s="8" t="s">
        <v>2140</v>
      </c>
      <c r="G9536" s="18">
        <f>IFERROR(VLOOKUP(Table1[[#This Row],[Codigo_insumo]],BD_Insumos!$B:$E,4),"")</f>
        <v>17.481957498567066</v>
      </c>
      <c r="H9536" s="140">
        <v>1.75</v>
      </c>
      <c r="I9536" s="9"/>
      <c r="J9536" s="23">
        <f t="shared" si="148"/>
        <v>30.593425622492365</v>
      </c>
      <c r="K9536" s="22" t="str">
        <f>IF(I9536&lt;&gt;"",SUMIF(Table1[Codigo_servico],A9536,Table1[Subtotal_insumo]),"")</f>
        <v/>
      </c>
      <c r="L9536" s="18">
        <f>IF(Table1[[#This Row],[Ordem_insumos]]&lt;&gt;0,VLOOKUP(Table1[[#This Row],[Codigo_servico]],Preencher_Orcamento!$B:$D,3,FALSE)*Table1[[#This Row],[Qtde_insumo]],"")</f>
        <v>0</v>
      </c>
      <c r="M9536" s="18">
        <f>IF(Table1[[#This Row],[Ordem_insumos]]&lt;&gt;0,VLOOKUP(Table1[[#This Row],[Codigo_servico]],Preencher_Orcamento!$B:$D,3,FALSE)*Table1[[#This Row],[Subtotal_insumo]],"")</f>
        <v>0</v>
      </c>
    </row>
    <row r="9537" spans="1:13" x14ac:dyDescent="0.25">
      <c r="A9537" s="3">
        <v>130242</v>
      </c>
      <c r="B9537" s="125">
        <v>0</v>
      </c>
      <c r="C9537" s="131" t="s">
        <v>4216</v>
      </c>
      <c r="D9537" s="132"/>
      <c r="E9537" s="4"/>
      <c r="F9537" s="4"/>
      <c r="G9537" s="17" t="str">
        <f>IFERROR(VLOOKUP(Table1[[#This Row],[Codigo_insumo]],BD_Insumos!$B:$E,4),"")</f>
        <v/>
      </c>
      <c r="H9537" s="139"/>
      <c r="I9537" s="5" t="s">
        <v>170</v>
      </c>
      <c r="J9537" s="20" t="str">
        <f t="shared" si="148"/>
        <v/>
      </c>
      <c r="K9537" s="21">
        <f>IF(I9537&lt;&gt;"",SUMIF(Table1[Codigo_servico],A9537,Table1[Subtotal_insumo]),"")</f>
        <v>45.693544315927127</v>
      </c>
      <c r="L9537" s="17" t="str">
        <f>IF(Table1[[#This Row],[Ordem_insumos]]&lt;&gt;0,VLOOKUP(Table1[[#This Row],[Codigo_servico]],Preencher_Orcamento!$B:$D,3,FALSE)*Table1[[#This Row],[Qtde_insumo]],"")</f>
        <v/>
      </c>
      <c r="M9537" s="17" t="str">
        <f>IF(Table1[[#This Row],[Ordem_insumos]]&lt;&gt;0,VLOOKUP(Table1[[#This Row],[Codigo_servico]],Preencher_Orcamento!$B:$D,3,FALSE)*Table1[[#This Row],[Subtotal_insumo]],"")</f>
        <v/>
      </c>
    </row>
    <row r="9538" spans="1:13" x14ac:dyDescent="0.25">
      <c r="A9538" s="6">
        <v>130242</v>
      </c>
      <c r="B9538" s="126">
        <v>1</v>
      </c>
      <c r="C9538" s="133"/>
      <c r="D9538" s="134">
        <v>34011</v>
      </c>
      <c r="E9538" s="7" t="s">
        <v>696</v>
      </c>
      <c r="F9538" s="8" t="s">
        <v>170</v>
      </c>
      <c r="G9538" s="16">
        <f>IFERROR(VLOOKUP(Table1[[#This Row],[Codigo_insumo]],BD_Insumos!$B:$E,4),"")</f>
        <v>23.957999999999998</v>
      </c>
      <c r="H9538" s="140">
        <v>1.1000000000000001</v>
      </c>
      <c r="I9538" s="9"/>
      <c r="J9538" s="22">
        <f t="shared" ref="J9538:J9601" si="149">IF(I9538="",G9538*H9538,"")</f>
        <v>26.3538</v>
      </c>
      <c r="K9538" s="22" t="str">
        <f>IF(I9538&lt;&gt;"",SUMIF(Table1[Codigo_servico],A9538,Table1[Subtotal_insumo]),"")</f>
        <v/>
      </c>
      <c r="L9538" s="16">
        <f>IF(Table1[[#This Row],[Ordem_insumos]]&lt;&gt;0,VLOOKUP(Table1[[#This Row],[Codigo_servico]],Preencher_Orcamento!$B:$D,3,FALSE)*Table1[[#This Row],[Qtde_insumo]],"")</f>
        <v>0</v>
      </c>
      <c r="M9538" s="16">
        <f>IF(Table1[[#This Row],[Ordem_insumos]]&lt;&gt;0,VLOOKUP(Table1[[#This Row],[Codigo_servico]],Preencher_Orcamento!$B:$D,3,FALSE)*Table1[[#This Row],[Subtotal_insumo]],"")</f>
        <v>0</v>
      </c>
    </row>
    <row r="9539" spans="1:13" x14ac:dyDescent="0.25">
      <c r="A9539" s="6">
        <v>130242</v>
      </c>
      <c r="B9539" s="126">
        <v>2</v>
      </c>
      <c r="C9539" s="133"/>
      <c r="D9539" s="134">
        <v>2224</v>
      </c>
      <c r="E9539" s="7" t="s">
        <v>2241</v>
      </c>
      <c r="F9539" s="8" t="s">
        <v>2140</v>
      </c>
      <c r="G9539" s="16">
        <f>IFERROR(VLOOKUP(Table1[[#This Row],[Codigo_insumo]],BD_Insumos!$B:$E,4),"")</f>
        <v>17.481957498567066</v>
      </c>
      <c r="H9539" s="140">
        <v>0.69</v>
      </c>
      <c r="I9539" s="9"/>
      <c r="J9539" s="22">
        <f t="shared" si="149"/>
        <v>12.062550674011275</v>
      </c>
      <c r="K9539" s="22" t="str">
        <f>IF(I9539&lt;&gt;"",SUMIF(Table1[Codigo_servico],A9539,Table1[Subtotal_insumo]),"")</f>
        <v/>
      </c>
      <c r="L9539" s="16">
        <f>IF(Table1[[#This Row],[Ordem_insumos]]&lt;&gt;0,VLOOKUP(Table1[[#This Row],[Codigo_servico]],Preencher_Orcamento!$B:$D,3,FALSE)*Table1[[#This Row],[Qtde_insumo]],"")</f>
        <v>0</v>
      </c>
      <c r="M9539" s="16">
        <f>IF(Table1[[#This Row],[Ordem_insumos]]&lt;&gt;0,VLOOKUP(Table1[[#This Row],[Codigo_servico]],Preencher_Orcamento!$B:$D,3,FALSE)*Table1[[#This Row],[Subtotal_insumo]],"")</f>
        <v>0</v>
      </c>
    </row>
    <row r="9540" spans="1:13" ht="26.25" x14ac:dyDescent="0.25">
      <c r="A9540" s="6">
        <v>130242</v>
      </c>
      <c r="B9540" s="126">
        <v>3</v>
      </c>
      <c r="C9540" s="133"/>
      <c r="D9540" s="134">
        <v>10561</v>
      </c>
      <c r="E9540" s="7" t="s">
        <v>103</v>
      </c>
      <c r="F9540" s="8" t="s">
        <v>197</v>
      </c>
      <c r="G9540" s="18">
        <f>IFERROR(VLOOKUP(Table1[[#This Row],[Codigo_insumo]],BD_Insumos!$B:$E,4),"")</f>
        <v>0.38740000000000002</v>
      </c>
      <c r="H9540" s="140">
        <v>4.4000000000000004</v>
      </c>
      <c r="I9540" s="9"/>
      <c r="J9540" s="23">
        <f t="shared" si="149"/>
        <v>1.7045600000000003</v>
      </c>
      <c r="K9540" s="22" t="str">
        <f>IF(I9540&lt;&gt;"",SUMIF(Table1[Codigo_servico],A9540,Table1[Subtotal_insumo]),"")</f>
        <v/>
      </c>
      <c r="L9540" s="18">
        <f>IF(Table1[[#This Row],[Ordem_insumos]]&lt;&gt;0,VLOOKUP(Table1[[#This Row],[Codigo_servico]],Preencher_Orcamento!$B:$D,3,FALSE)*Table1[[#This Row],[Qtde_insumo]],"")</f>
        <v>0</v>
      </c>
      <c r="M9540" s="18">
        <f>IF(Table1[[#This Row],[Ordem_insumos]]&lt;&gt;0,VLOOKUP(Table1[[#This Row],[Codigo_servico]],Preencher_Orcamento!$B:$D,3,FALSE)*Table1[[#This Row],[Subtotal_insumo]],"")</f>
        <v>0</v>
      </c>
    </row>
    <row r="9541" spans="1:13" x14ac:dyDescent="0.25">
      <c r="A9541" s="6">
        <v>130242</v>
      </c>
      <c r="B9541" s="126">
        <v>4</v>
      </c>
      <c r="C9541" s="133"/>
      <c r="D9541" s="134">
        <v>2099</v>
      </c>
      <c r="E9541" s="7" t="s">
        <v>2205</v>
      </c>
      <c r="F9541" s="8" t="s">
        <v>2140</v>
      </c>
      <c r="G9541" s="18">
        <f>IFERROR(VLOOKUP(Table1[[#This Row],[Codigo_insumo]],BD_Insumos!$B:$E,4),"")</f>
        <v>12.627877718847255</v>
      </c>
      <c r="H9541" s="140">
        <v>0.42</v>
      </c>
      <c r="I9541" s="9"/>
      <c r="J9541" s="23">
        <f t="shared" si="149"/>
        <v>5.303708641915847</v>
      </c>
      <c r="K9541" s="22" t="str">
        <f>IF(I9541&lt;&gt;"",SUMIF(Table1[Codigo_servico],A9541,Table1[Subtotal_insumo]),"")</f>
        <v/>
      </c>
      <c r="L9541" s="18">
        <f>IF(Table1[[#This Row],[Ordem_insumos]]&lt;&gt;0,VLOOKUP(Table1[[#This Row],[Codigo_servico]],Preencher_Orcamento!$B:$D,3,FALSE)*Table1[[#This Row],[Qtde_insumo]],"")</f>
        <v>0</v>
      </c>
      <c r="M9541" s="18">
        <f>IF(Table1[[#This Row],[Ordem_insumos]]&lt;&gt;0,VLOOKUP(Table1[[#This Row],[Codigo_servico]],Preencher_Orcamento!$B:$D,3,FALSE)*Table1[[#This Row],[Subtotal_insumo]],"")</f>
        <v>0</v>
      </c>
    </row>
    <row r="9542" spans="1:13" x14ac:dyDescent="0.25">
      <c r="A9542" s="6">
        <v>130242</v>
      </c>
      <c r="B9542" s="126">
        <v>5</v>
      </c>
      <c r="C9542" s="133"/>
      <c r="D9542" s="134">
        <v>10515</v>
      </c>
      <c r="E9542" s="7" t="s">
        <v>69</v>
      </c>
      <c r="F9542" s="8" t="s">
        <v>197</v>
      </c>
      <c r="G9542" s="18">
        <f>IFERROR(VLOOKUP(Table1[[#This Row],[Codigo_insumo]],BD_Insumos!$B:$E,4),"")</f>
        <v>1.0757000000000001</v>
      </c>
      <c r="H9542" s="140">
        <v>0.25</v>
      </c>
      <c r="I9542" s="9"/>
      <c r="J9542" s="23">
        <f t="shared" si="149"/>
        <v>0.26892500000000003</v>
      </c>
      <c r="K9542" s="22" t="str">
        <f>IF(I9542&lt;&gt;"",SUMIF(Table1[Codigo_servico],A9542,Table1[Subtotal_insumo]),"")</f>
        <v/>
      </c>
      <c r="L9542" s="18">
        <f>IF(Table1[[#This Row],[Ordem_insumos]]&lt;&gt;0,VLOOKUP(Table1[[#This Row],[Codigo_servico]],Preencher_Orcamento!$B:$D,3,FALSE)*Table1[[#This Row],[Qtde_insumo]],"")</f>
        <v>0</v>
      </c>
      <c r="M9542" s="18">
        <f>IF(Table1[[#This Row],[Ordem_insumos]]&lt;&gt;0,VLOOKUP(Table1[[#This Row],[Codigo_servico]],Preencher_Orcamento!$B:$D,3,FALSE)*Table1[[#This Row],[Subtotal_insumo]],"")</f>
        <v>0</v>
      </c>
    </row>
    <row r="9543" spans="1:13" x14ac:dyDescent="0.25">
      <c r="A9543" s="3">
        <v>130243</v>
      </c>
      <c r="B9543" s="125">
        <v>0</v>
      </c>
      <c r="C9543" s="131" t="s">
        <v>4217</v>
      </c>
      <c r="D9543" s="132"/>
      <c r="E9543" s="4"/>
      <c r="F9543" s="4"/>
      <c r="G9543" s="17" t="str">
        <f>IFERROR(VLOOKUP(Table1[[#This Row],[Codigo_insumo]],BD_Insumos!$B:$E,4),"")</f>
        <v/>
      </c>
      <c r="H9543" s="139"/>
      <c r="I9543" s="5" t="s">
        <v>170</v>
      </c>
      <c r="J9543" s="20" t="str">
        <f t="shared" si="149"/>
        <v/>
      </c>
      <c r="K9543" s="21">
        <f>IF(I9543&lt;&gt;"",SUMIF(Table1[Codigo_servico],A9543,Table1[Subtotal_insumo]),"")</f>
        <v>133.4419496000053</v>
      </c>
      <c r="L9543" s="17" t="str">
        <f>IF(Table1[[#This Row],[Ordem_insumos]]&lt;&gt;0,VLOOKUP(Table1[[#This Row],[Codigo_servico]],Preencher_Orcamento!$B:$D,3,FALSE)*Table1[[#This Row],[Qtde_insumo]],"")</f>
        <v/>
      </c>
      <c r="M9543" s="17" t="str">
        <f>IF(Table1[[#This Row],[Ordem_insumos]]&lt;&gt;0,VLOOKUP(Table1[[#This Row],[Codigo_servico]],Preencher_Orcamento!$B:$D,3,FALSE)*Table1[[#This Row],[Subtotal_insumo]],"")</f>
        <v/>
      </c>
    </row>
    <row r="9544" spans="1:13" ht="26.25" x14ac:dyDescent="0.25">
      <c r="A9544" s="6">
        <v>130243</v>
      </c>
      <c r="B9544" s="126">
        <v>1</v>
      </c>
      <c r="C9544" s="133"/>
      <c r="D9544" s="134">
        <v>10630</v>
      </c>
      <c r="E9544" s="7" t="s">
        <v>140</v>
      </c>
      <c r="F9544" s="8" t="s">
        <v>58</v>
      </c>
      <c r="G9544" s="16">
        <f>IFERROR(VLOOKUP(Table1[[#This Row],[Codigo_insumo]],BD_Insumos!$B:$E,4),"")</f>
        <v>420.47390000000001</v>
      </c>
      <c r="H9544" s="140">
        <v>2.5000000000000001E-2</v>
      </c>
      <c r="I9544" s="9"/>
      <c r="J9544" s="22">
        <f t="shared" si="149"/>
        <v>10.511847500000002</v>
      </c>
      <c r="K9544" s="22" t="str">
        <f>IF(I9544&lt;&gt;"",SUMIF(Table1[Codigo_servico],A9544,Table1[Subtotal_insumo]),"")</f>
        <v/>
      </c>
      <c r="L9544" s="16">
        <f>IF(Table1[[#This Row],[Ordem_insumos]]&lt;&gt;0,VLOOKUP(Table1[[#This Row],[Codigo_servico]],Preencher_Orcamento!$B:$D,3,FALSE)*Table1[[#This Row],[Qtde_insumo]],"")</f>
        <v>0</v>
      </c>
      <c r="M9544" s="16">
        <f>IF(Table1[[#This Row],[Ordem_insumos]]&lt;&gt;0,VLOOKUP(Table1[[#This Row],[Codigo_servico]],Preencher_Orcamento!$B:$D,3,FALSE)*Table1[[#This Row],[Subtotal_insumo]],"")</f>
        <v>0</v>
      </c>
    </row>
    <row r="9545" spans="1:13" x14ac:dyDescent="0.25">
      <c r="A9545" s="6">
        <v>130243</v>
      </c>
      <c r="B9545" s="126">
        <v>2</v>
      </c>
      <c r="C9545" s="133"/>
      <c r="D9545" s="134">
        <v>2224</v>
      </c>
      <c r="E9545" s="7" t="s">
        <v>2241</v>
      </c>
      <c r="F9545" s="8" t="s">
        <v>2140</v>
      </c>
      <c r="G9545" s="16">
        <f>IFERROR(VLOOKUP(Table1[[#This Row],[Codigo_insumo]],BD_Insumos!$B:$E,4),"")</f>
        <v>17.481957498567066</v>
      </c>
      <c r="H9545" s="140">
        <v>0.23</v>
      </c>
      <c r="I9545" s="9"/>
      <c r="J9545" s="22">
        <f t="shared" si="149"/>
        <v>4.0208502246704256</v>
      </c>
      <c r="K9545" s="22" t="str">
        <f>IF(I9545&lt;&gt;"",SUMIF(Table1[Codigo_servico],A9545,Table1[Subtotal_insumo]),"")</f>
        <v/>
      </c>
      <c r="L9545" s="16">
        <f>IF(Table1[[#This Row],[Ordem_insumos]]&lt;&gt;0,VLOOKUP(Table1[[#This Row],[Codigo_servico]],Preencher_Orcamento!$B:$D,3,FALSE)*Table1[[#This Row],[Qtde_insumo]],"")</f>
        <v>0</v>
      </c>
      <c r="M9545" s="16">
        <f>IF(Table1[[#This Row],[Ordem_insumos]]&lt;&gt;0,VLOOKUP(Table1[[#This Row],[Codigo_servico]],Preencher_Orcamento!$B:$D,3,FALSE)*Table1[[#This Row],[Subtotal_insumo]],"")</f>
        <v>0</v>
      </c>
    </row>
    <row r="9546" spans="1:13" x14ac:dyDescent="0.25">
      <c r="A9546" s="6">
        <v>130243</v>
      </c>
      <c r="B9546" s="126">
        <v>3</v>
      </c>
      <c r="C9546" s="133"/>
      <c r="D9546" s="134">
        <v>28006</v>
      </c>
      <c r="E9546" s="7" t="s">
        <v>514</v>
      </c>
      <c r="F9546" s="8" t="s">
        <v>197</v>
      </c>
      <c r="G9546" s="18">
        <f>IFERROR(VLOOKUP(Table1[[#This Row],[Codigo_insumo]],BD_Insumos!$B:$E,4),"")</f>
        <v>20.6556</v>
      </c>
      <c r="H9546" s="140">
        <v>0.4</v>
      </c>
      <c r="I9546" s="9"/>
      <c r="J9546" s="23">
        <f t="shared" si="149"/>
        <v>8.2622400000000003</v>
      </c>
      <c r="K9546" s="22" t="str">
        <f>IF(I9546&lt;&gt;"",SUMIF(Table1[Codigo_servico],A9546,Table1[Subtotal_insumo]),"")</f>
        <v/>
      </c>
      <c r="L9546" s="18">
        <f>IF(Table1[[#This Row],[Ordem_insumos]]&lt;&gt;0,VLOOKUP(Table1[[#This Row],[Codigo_servico]],Preencher_Orcamento!$B:$D,3,FALSE)*Table1[[#This Row],[Qtde_insumo]],"")</f>
        <v>0</v>
      </c>
      <c r="M9546" s="18">
        <f>IF(Table1[[#This Row],[Ordem_insumos]]&lt;&gt;0,VLOOKUP(Table1[[#This Row],[Codigo_servico]],Preencher_Orcamento!$B:$D,3,FALSE)*Table1[[#This Row],[Subtotal_insumo]],"")</f>
        <v>0</v>
      </c>
    </row>
    <row r="9547" spans="1:13" x14ac:dyDescent="0.25">
      <c r="A9547" s="6">
        <v>130243</v>
      </c>
      <c r="B9547" s="126">
        <v>4</v>
      </c>
      <c r="C9547" s="133"/>
      <c r="D9547" s="134">
        <v>2099</v>
      </c>
      <c r="E9547" s="7" t="s">
        <v>2205</v>
      </c>
      <c r="F9547" s="8" t="s">
        <v>2140</v>
      </c>
      <c r="G9547" s="18">
        <f>IFERROR(VLOOKUP(Table1[[#This Row],[Codigo_insumo]],BD_Insumos!$B:$E,4),"")</f>
        <v>12.627877718847255</v>
      </c>
      <c r="H9547" s="140">
        <v>0.23</v>
      </c>
      <c r="I9547" s="9"/>
      <c r="J9547" s="23">
        <f t="shared" si="149"/>
        <v>2.9044118753348687</v>
      </c>
      <c r="K9547" s="22" t="str">
        <f>IF(I9547&lt;&gt;"",SUMIF(Table1[Codigo_servico],A9547,Table1[Subtotal_insumo]),"")</f>
        <v/>
      </c>
      <c r="L9547" s="18">
        <f>IF(Table1[[#This Row],[Ordem_insumos]]&lt;&gt;0,VLOOKUP(Table1[[#This Row],[Codigo_servico]],Preencher_Orcamento!$B:$D,3,FALSE)*Table1[[#This Row],[Qtde_insumo]],"")</f>
        <v>0</v>
      </c>
      <c r="M9547" s="18">
        <f>IF(Table1[[#This Row],[Ordem_insumos]]&lt;&gt;0,VLOOKUP(Table1[[#This Row],[Codigo_servico]],Preencher_Orcamento!$B:$D,3,FALSE)*Table1[[#This Row],[Subtotal_insumo]],"")</f>
        <v>0</v>
      </c>
    </row>
    <row r="9548" spans="1:13" ht="39" x14ac:dyDescent="0.25">
      <c r="A9548" s="6">
        <v>130243</v>
      </c>
      <c r="B9548" s="126">
        <v>5</v>
      </c>
      <c r="C9548" s="133"/>
      <c r="D9548" s="134">
        <v>34203</v>
      </c>
      <c r="E9548" s="7" t="s">
        <v>702</v>
      </c>
      <c r="F9548" s="8" t="s">
        <v>170</v>
      </c>
      <c r="G9548" s="18">
        <f>IFERROR(VLOOKUP(Table1[[#This Row],[Codigo_insumo]],BD_Insumos!$B:$E,4),"")</f>
        <v>102.61199999999999</v>
      </c>
      <c r="H9548" s="140">
        <v>1.05</v>
      </c>
      <c r="I9548" s="9"/>
      <c r="J9548" s="23">
        <f t="shared" si="149"/>
        <v>107.7426</v>
      </c>
      <c r="K9548" s="22" t="str">
        <f>IF(I9548&lt;&gt;"",SUMIF(Table1[Codigo_servico],A9548,Table1[Subtotal_insumo]),"")</f>
        <v/>
      </c>
      <c r="L9548" s="18">
        <f>IF(Table1[[#This Row],[Ordem_insumos]]&lt;&gt;0,VLOOKUP(Table1[[#This Row],[Codigo_servico]],Preencher_Orcamento!$B:$D,3,FALSE)*Table1[[#This Row],[Qtde_insumo]],"")</f>
        <v>0</v>
      </c>
      <c r="M9548" s="18">
        <f>IF(Table1[[#This Row],[Ordem_insumos]]&lt;&gt;0,VLOOKUP(Table1[[#This Row],[Codigo_servico]],Preencher_Orcamento!$B:$D,3,FALSE)*Table1[[#This Row],[Subtotal_insumo]],"")</f>
        <v>0</v>
      </c>
    </row>
    <row r="9549" spans="1:13" x14ac:dyDescent="0.25">
      <c r="A9549" s="3">
        <v>130244</v>
      </c>
      <c r="B9549" s="125">
        <v>0</v>
      </c>
      <c r="C9549" s="131" t="s">
        <v>4218</v>
      </c>
      <c r="D9549" s="132"/>
      <c r="E9549" s="4"/>
      <c r="F9549" s="4"/>
      <c r="G9549" s="17" t="str">
        <f>IFERROR(VLOOKUP(Table1[[#This Row],[Codigo_insumo]],BD_Insumos!$B:$E,4),"")</f>
        <v/>
      </c>
      <c r="H9549" s="139"/>
      <c r="I9549" s="5" t="s">
        <v>170</v>
      </c>
      <c r="J9549" s="20" t="str">
        <f t="shared" si="149"/>
        <v/>
      </c>
      <c r="K9549" s="21">
        <f>IF(I9549&lt;&gt;"",SUMIF(Table1[Codigo_servico],A9549,Table1[Subtotal_insumo]),"")</f>
        <v>169.0662954516248</v>
      </c>
      <c r="L9549" s="17" t="str">
        <f>IF(Table1[[#This Row],[Ordem_insumos]]&lt;&gt;0,VLOOKUP(Table1[[#This Row],[Codigo_servico]],Preencher_Orcamento!$B:$D,3,FALSE)*Table1[[#This Row],[Qtde_insumo]],"")</f>
        <v/>
      </c>
      <c r="M9549" s="17" t="str">
        <f>IF(Table1[[#This Row],[Ordem_insumos]]&lt;&gt;0,VLOOKUP(Table1[[#This Row],[Codigo_servico]],Preencher_Orcamento!$B:$D,3,FALSE)*Table1[[#This Row],[Subtotal_insumo]],"")</f>
        <v/>
      </c>
    </row>
    <row r="9550" spans="1:13" ht="39" x14ac:dyDescent="0.25">
      <c r="A9550" s="6">
        <v>130244</v>
      </c>
      <c r="B9550" s="126">
        <v>1</v>
      </c>
      <c r="C9550" s="133"/>
      <c r="D9550" s="134">
        <v>34204</v>
      </c>
      <c r="E9550" s="7" t="s">
        <v>703</v>
      </c>
      <c r="F9550" s="8" t="s">
        <v>170</v>
      </c>
      <c r="G9550" s="16">
        <f>IFERROR(VLOOKUP(Table1[[#This Row],[Codigo_insumo]],BD_Insumos!$B:$E,4),"")</f>
        <v>142.01400000000001</v>
      </c>
      <c r="H9550" s="140">
        <v>1.05</v>
      </c>
      <c r="I9550" s="9"/>
      <c r="J9550" s="22">
        <f t="shared" si="149"/>
        <v>149.11470000000003</v>
      </c>
      <c r="K9550" s="22" t="str">
        <f>IF(I9550&lt;&gt;"",SUMIF(Table1[Codigo_servico],A9550,Table1[Subtotal_insumo]),"")</f>
        <v/>
      </c>
      <c r="L9550" s="16">
        <f>IF(Table1[[#This Row],[Ordem_insumos]]&lt;&gt;0,VLOOKUP(Table1[[#This Row],[Codigo_servico]],Preencher_Orcamento!$B:$D,3,FALSE)*Table1[[#This Row],[Qtde_insumo]],"")</f>
        <v>0</v>
      </c>
      <c r="M9550" s="16">
        <f>IF(Table1[[#This Row],[Ordem_insumos]]&lt;&gt;0,VLOOKUP(Table1[[#This Row],[Codigo_servico]],Preencher_Orcamento!$B:$D,3,FALSE)*Table1[[#This Row],[Subtotal_insumo]],"")</f>
        <v>0</v>
      </c>
    </row>
    <row r="9551" spans="1:13" x14ac:dyDescent="0.25">
      <c r="A9551" s="6">
        <v>130244</v>
      </c>
      <c r="B9551" s="126">
        <v>2</v>
      </c>
      <c r="C9551" s="133"/>
      <c r="D9551" s="134">
        <v>2224</v>
      </c>
      <c r="E9551" s="7" t="s">
        <v>2241</v>
      </c>
      <c r="F9551" s="8" t="s">
        <v>2140</v>
      </c>
      <c r="G9551" s="16">
        <f>IFERROR(VLOOKUP(Table1[[#This Row],[Codigo_insumo]],BD_Insumos!$B:$E,4),"")</f>
        <v>17.481957498567066</v>
      </c>
      <c r="H9551" s="140">
        <v>0.5</v>
      </c>
      <c r="I9551" s="9"/>
      <c r="J9551" s="22">
        <f t="shared" si="149"/>
        <v>8.7409787492835331</v>
      </c>
      <c r="K9551" s="22" t="str">
        <f>IF(I9551&lt;&gt;"",SUMIF(Table1[Codigo_servico],A9551,Table1[Subtotal_insumo]),"")</f>
        <v/>
      </c>
      <c r="L9551" s="16">
        <f>IF(Table1[[#This Row],[Ordem_insumos]]&lt;&gt;0,VLOOKUP(Table1[[#This Row],[Codigo_servico]],Preencher_Orcamento!$B:$D,3,FALSE)*Table1[[#This Row],[Qtde_insumo]],"")</f>
        <v>0</v>
      </c>
      <c r="M9551" s="16">
        <f>IF(Table1[[#This Row],[Ordem_insumos]]&lt;&gt;0,VLOOKUP(Table1[[#This Row],[Codigo_servico]],Preencher_Orcamento!$B:$D,3,FALSE)*Table1[[#This Row],[Subtotal_insumo]],"")</f>
        <v>0</v>
      </c>
    </row>
    <row r="9552" spans="1:13" ht="26.25" x14ac:dyDescent="0.25">
      <c r="A9552" s="6">
        <v>130244</v>
      </c>
      <c r="B9552" s="126">
        <v>3</v>
      </c>
      <c r="C9552" s="133"/>
      <c r="D9552" s="134">
        <v>10630</v>
      </c>
      <c r="E9552" s="7" t="s">
        <v>140</v>
      </c>
      <c r="F9552" s="8" t="s">
        <v>58</v>
      </c>
      <c r="G9552" s="18">
        <f>IFERROR(VLOOKUP(Table1[[#This Row],[Codigo_insumo]],BD_Insumos!$B:$E,4),"")</f>
        <v>420.47390000000001</v>
      </c>
      <c r="H9552" s="140">
        <v>1.2E-2</v>
      </c>
      <c r="I9552" s="9"/>
      <c r="J9552" s="23">
        <f t="shared" si="149"/>
        <v>5.0456868000000004</v>
      </c>
      <c r="K9552" s="22" t="str">
        <f>IF(I9552&lt;&gt;"",SUMIF(Table1[Codigo_servico],A9552,Table1[Subtotal_insumo]),"")</f>
        <v/>
      </c>
      <c r="L9552" s="18">
        <f>IF(Table1[[#This Row],[Ordem_insumos]]&lt;&gt;0,VLOOKUP(Table1[[#This Row],[Codigo_servico]],Preencher_Orcamento!$B:$D,3,FALSE)*Table1[[#This Row],[Qtde_insumo]],"")</f>
        <v>0</v>
      </c>
      <c r="M9552" s="18">
        <f>IF(Table1[[#This Row],[Ordem_insumos]]&lt;&gt;0,VLOOKUP(Table1[[#This Row],[Codigo_servico]],Preencher_Orcamento!$B:$D,3,FALSE)*Table1[[#This Row],[Subtotal_insumo]],"")</f>
        <v>0</v>
      </c>
    </row>
    <row r="9553" spans="1:13" x14ac:dyDescent="0.25">
      <c r="A9553" s="6">
        <v>130244</v>
      </c>
      <c r="B9553" s="126">
        <v>4</v>
      </c>
      <c r="C9553" s="133"/>
      <c r="D9553" s="134">
        <v>2099</v>
      </c>
      <c r="E9553" s="7" t="s">
        <v>2205</v>
      </c>
      <c r="F9553" s="8" t="s">
        <v>2140</v>
      </c>
      <c r="G9553" s="18">
        <f>IFERROR(VLOOKUP(Table1[[#This Row],[Codigo_insumo]],BD_Insumos!$B:$E,4),"")</f>
        <v>12.627877718847255</v>
      </c>
      <c r="H9553" s="140">
        <v>0.48820000000000002</v>
      </c>
      <c r="I9553" s="9"/>
      <c r="J9553" s="23">
        <f t="shared" si="149"/>
        <v>6.1649299023412301</v>
      </c>
      <c r="K9553" s="22" t="str">
        <f>IF(I9553&lt;&gt;"",SUMIF(Table1[Codigo_servico],A9553,Table1[Subtotal_insumo]),"")</f>
        <v/>
      </c>
      <c r="L9553" s="18">
        <f>IF(Table1[[#This Row],[Ordem_insumos]]&lt;&gt;0,VLOOKUP(Table1[[#This Row],[Codigo_servico]],Preencher_Orcamento!$B:$D,3,FALSE)*Table1[[#This Row],[Qtde_insumo]],"")</f>
        <v>0</v>
      </c>
      <c r="M9553" s="18">
        <f>IF(Table1[[#This Row],[Ordem_insumos]]&lt;&gt;0,VLOOKUP(Table1[[#This Row],[Codigo_servico]],Preencher_Orcamento!$B:$D,3,FALSE)*Table1[[#This Row],[Subtotal_insumo]],"")</f>
        <v>0</v>
      </c>
    </row>
    <row r="9554" spans="1:13" x14ac:dyDescent="0.25">
      <c r="A9554" s="3">
        <v>130246</v>
      </c>
      <c r="B9554" s="125">
        <v>0</v>
      </c>
      <c r="C9554" s="131" t="s">
        <v>4219</v>
      </c>
      <c r="D9554" s="132"/>
      <c r="E9554" s="4"/>
      <c r="F9554" s="4"/>
      <c r="G9554" s="17" t="str">
        <f>IFERROR(VLOOKUP(Table1[[#This Row],[Codigo_insumo]],BD_Insumos!$B:$E,4),"")</f>
        <v/>
      </c>
      <c r="H9554" s="139"/>
      <c r="I9554" s="5" t="s">
        <v>170</v>
      </c>
      <c r="J9554" s="20" t="str">
        <f t="shared" si="149"/>
        <v/>
      </c>
      <c r="K9554" s="21">
        <f>IF(I9554&lt;&gt;"",SUMIF(Table1[Codigo_servico],A9554,Table1[Subtotal_insumo]),"")</f>
        <v>68.663610437981959</v>
      </c>
      <c r="L9554" s="17" t="str">
        <f>IF(Table1[[#This Row],[Ordem_insumos]]&lt;&gt;0,VLOOKUP(Table1[[#This Row],[Codigo_servico]],Preencher_Orcamento!$B:$D,3,FALSE)*Table1[[#This Row],[Qtde_insumo]],"")</f>
        <v/>
      </c>
      <c r="M9554" s="17" t="str">
        <f>IF(Table1[[#This Row],[Ordem_insumos]]&lt;&gt;0,VLOOKUP(Table1[[#This Row],[Codigo_servico]],Preencher_Orcamento!$B:$D,3,FALSE)*Table1[[#This Row],[Subtotal_insumo]],"")</f>
        <v/>
      </c>
    </row>
    <row r="9555" spans="1:13" ht="26.25" x14ac:dyDescent="0.25">
      <c r="A9555" s="6">
        <v>130246</v>
      </c>
      <c r="B9555" s="126">
        <v>1</v>
      </c>
      <c r="C9555" s="133"/>
      <c r="D9555" s="134">
        <v>94221</v>
      </c>
      <c r="E9555" s="7" t="s">
        <v>2401</v>
      </c>
      <c r="F9555" s="8" t="s">
        <v>2140</v>
      </c>
      <c r="G9555" s="16">
        <f>IFERROR(VLOOKUP(Table1[[#This Row],[Codigo_insumo]],BD_Insumos!$B:$E,4),"")</f>
        <v>21.515604532249998</v>
      </c>
      <c r="H9555" s="140">
        <v>2.5000000000000001E-2</v>
      </c>
      <c r="I9555" s="9"/>
      <c r="J9555" s="22">
        <f t="shared" si="149"/>
        <v>0.53789011330625003</v>
      </c>
      <c r="K9555" s="22" t="str">
        <f>IF(I9555&lt;&gt;"",SUMIF(Table1[Codigo_servico],A9555,Table1[Subtotal_insumo]),"")</f>
        <v/>
      </c>
      <c r="L9555" s="16">
        <f>IF(Table1[[#This Row],[Ordem_insumos]]&lt;&gt;0,VLOOKUP(Table1[[#This Row],[Codigo_servico]],Preencher_Orcamento!$B:$D,3,FALSE)*Table1[[#This Row],[Qtde_insumo]],"")</f>
        <v>0</v>
      </c>
      <c r="M9555" s="16">
        <f>IF(Table1[[#This Row],[Ordem_insumos]]&lt;&gt;0,VLOOKUP(Table1[[#This Row],[Codigo_servico]],Preencher_Orcamento!$B:$D,3,FALSE)*Table1[[#This Row],[Subtotal_insumo]],"")</f>
        <v>0</v>
      </c>
    </row>
    <row r="9556" spans="1:13" x14ac:dyDescent="0.25">
      <c r="A9556" s="6">
        <v>130246</v>
      </c>
      <c r="B9556" s="126">
        <v>2</v>
      </c>
      <c r="C9556" s="133"/>
      <c r="D9556" s="134">
        <v>2224</v>
      </c>
      <c r="E9556" s="7" t="s">
        <v>2241</v>
      </c>
      <c r="F9556" s="8" t="s">
        <v>2140</v>
      </c>
      <c r="G9556" s="16">
        <f>IFERROR(VLOOKUP(Table1[[#This Row],[Codigo_insumo]],BD_Insumos!$B:$E,4),"")</f>
        <v>17.481957498567066</v>
      </c>
      <c r="H9556" s="140">
        <v>0.46</v>
      </c>
      <c r="I9556" s="9"/>
      <c r="J9556" s="22">
        <f t="shared" si="149"/>
        <v>8.0417004493408513</v>
      </c>
      <c r="K9556" s="22" t="str">
        <f>IF(I9556&lt;&gt;"",SUMIF(Table1[Codigo_servico],A9556,Table1[Subtotal_insumo]),"")</f>
        <v/>
      </c>
      <c r="L9556" s="16">
        <f>IF(Table1[[#This Row],[Ordem_insumos]]&lt;&gt;0,VLOOKUP(Table1[[#This Row],[Codigo_servico]],Preencher_Orcamento!$B:$D,3,FALSE)*Table1[[#This Row],[Qtde_insumo]],"")</f>
        <v>0</v>
      </c>
      <c r="M9556" s="16">
        <f>IF(Table1[[#This Row],[Ordem_insumos]]&lt;&gt;0,VLOOKUP(Table1[[#This Row],[Codigo_servico]],Preencher_Orcamento!$B:$D,3,FALSE)*Table1[[#This Row],[Subtotal_insumo]],"")</f>
        <v>0</v>
      </c>
    </row>
    <row r="9557" spans="1:13" x14ac:dyDescent="0.25">
      <c r="A9557" s="6">
        <v>130246</v>
      </c>
      <c r="B9557" s="126">
        <v>3</v>
      </c>
      <c r="C9557" s="133"/>
      <c r="D9557" s="134">
        <v>2099</v>
      </c>
      <c r="E9557" s="7" t="s">
        <v>2205</v>
      </c>
      <c r="F9557" s="8" t="s">
        <v>2140</v>
      </c>
      <c r="G9557" s="18">
        <f>IFERROR(VLOOKUP(Table1[[#This Row],[Codigo_insumo]],BD_Insumos!$B:$E,4),"")</f>
        <v>12.627877718847255</v>
      </c>
      <c r="H9557" s="140">
        <v>0.23</v>
      </c>
      <c r="I9557" s="9"/>
      <c r="J9557" s="23">
        <f t="shared" si="149"/>
        <v>2.9044118753348687</v>
      </c>
      <c r="K9557" s="22" t="str">
        <f>IF(I9557&lt;&gt;"",SUMIF(Table1[Codigo_servico],A9557,Table1[Subtotal_insumo]),"")</f>
        <v/>
      </c>
      <c r="L9557" s="18">
        <f>IF(Table1[[#This Row],[Ordem_insumos]]&lt;&gt;0,VLOOKUP(Table1[[#This Row],[Codigo_servico]],Preencher_Orcamento!$B:$D,3,FALSE)*Table1[[#This Row],[Qtde_insumo]],"")</f>
        <v>0</v>
      </c>
      <c r="M9557" s="18">
        <f>IF(Table1[[#This Row],[Ordem_insumos]]&lt;&gt;0,VLOOKUP(Table1[[#This Row],[Codigo_servico]],Preencher_Orcamento!$B:$D,3,FALSE)*Table1[[#This Row],[Subtotal_insumo]],"")</f>
        <v>0</v>
      </c>
    </row>
    <row r="9558" spans="1:13" x14ac:dyDescent="0.25">
      <c r="A9558" s="6">
        <v>130246</v>
      </c>
      <c r="B9558" s="126">
        <v>4</v>
      </c>
      <c r="C9558" s="133"/>
      <c r="D9558" s="134">
        <v>10503</v>
      </c>
      <c r="E9558" s="7" t="s">
        <v>60</v>
      </c>
      <c r="F9558" s="8" t="s">
        <v>58</v>
      </c>
      <c r="G9558" s="18">
        <f>IFERROR(VLOOKUP(Table1[[#This Row],[Codigo_insumo]],BD_Insumos!$B:$E,4),"")</f>
        <v>75.168599999999998</v>
      </c>
      <c r="H9558" s="140">
        <v>5.0000000000000001E-3</v>
      </c>
      <c r="I9558" s="9"/>
      <c r="J9558" s="23">
        <f t="shared" si="149"/>
        <v>0.37584299999999998</v>
      </c>
      <c r="K9558" s="22" t="str">
        <f>IF(I9558&lt;&gt;"",SUMIF(Table1[Codigo_servico],A9558,Table1[Subtotal_insumo]),"")</f>
        <v/>
      </c>
      <c r="L9558" s="18">
        <f>IF(Table1[[#This Row],[Ordem_insumos]]&lt;&gt;0,VLOOKUP(Table1[[#This Row],[Codigo_servico]],Preencher_Orcamento!$B:$D,3,FALSE)*Table1[[#This Row],[Qtde_insumo]],"")</f>
        <v>0</v>
      </c>
      <c r="M9558" s="18">
        <f>IF(Table1[[#This Row],[Ordem_insumos]]&lt;&gt;0,VLOOKUP(Table1[[#This Row],[Codigo_servico]],Preencher_Orcamento!$B:$D,3,FALSE)*Table1[[#This Row],[Subtotal_insumo]],"")</f>
        <v>0</v>
      </c>
    </row>
    <row r="9559" spans="1:13" ht="39" x14ac:dyDescent="0.25">
      <c r="A9559" s="6">
        <v>130246</v>
      </c>
      <c r="B9559" s="126">
        <v>5</v>
      </c>
      <c r="C9559" s="133"/>
      <c r="D9559" s="134">
        <v>34207</v>
      </c>
      <c r="E9559" s="7" t="s">
        <v>704</v>
      </c>
      <c r="F9559" s="8" t="s">
        <v>170</v>
      </c>
      <c r="G9559" s="18">
        <f>IFERROR(VLOOKUP(Table1[[#This Row],[Codigo_insumo]],BD_Insumos!$B:$E,4),"")</f>
        <v>51.534999999999997</v>
      </c>
      <c r="H9559" s="140">
        <v>1.03</v>
      </c>
      <c r="I9559" s="9"/>
      <c r="J9559" s="23">
        <f t="shared" si="149"/>
        <v>53.081049999999998</v>
      </c>
      <c r="K9559" s="22" t="str">
        <f>IF(I9559&lt;&gt;"",SUMIF(Table1[Codigo_servico],A9559,Table1[Subtotal_insumo]),"")</f>
        <v/>
      </c>
      <c r="L9559" s="18">
        <f>IF(Table1[[#This Row],[Ordem_insumos]]&lt;&gt;0,VLOOKUP(Table1[[#This Row],[Codigo_servico]],Preencher_Orcamento!$B:$D,3,FALSE)*Table1[[#This Row],[Qtde_insumo]],"")</f>
        <v>0</v>
      </c>
      <c r="M9559" s="18">
        <f>IF(Table1[[#This Row],[Ordem_insumos]]&lt;&gt;0,VLOOKUP(Table1[[#This Row],[Codigo_servico]],Preencher_Orcamento!$B:$D,3,FALSE)*Table1[[#This Row],[Subtotal_insumo]],"")</f>
        <v>0</v>
      </c>
    </row>
    <row r="9560" spans="1:13" x14ac:dyDescent="0.25">
      <c r="A9560" s="6">
        <v>130246</v>
      </c>
      <c r="B9560" s="126">
        <v>6</v>
      </c>
      <c r="C9560" s="133"/>
      <c r="D9560" s="134">
        <v>10506</v>
      </c>
      <c r="E9560" s="7" t="s">
        <v>63</v>
      </c>
      <c r="F9560" s="8" t="s">
        <v>58</v>
      </c>
      <c r="G9560" s="16">
        <f>IFERROR(VLOOKUP(Table1[[#This Row],[Codigo_insumo]],BD_Insumos!$B:$E,4),"")</f>
        <v>74.454300000000003</v>
      </c>
      <c r="H9560" s="140">
        <v>0.05</v>
      </c>
      <c r="I9560" s="9"/>
      <c r="J9560" s="22">
        <f t="shared" si="149"/>
        <v>3.7227150000000004</v>
      </c>
      <c r="K9560" s="22" t="str">
        <f>IF(I9560&lt;&gt;"",SUMIF(Table1[Codigo_servico],A9560,Table1[Subtotal_insumo]),"")</f>
        <v/>
      </c>
      <c r="L9560" s="16">
        <f>IF(Table1[[#This Row],[Ordem_insumos]]&lt;&gt;0,VLOOKUP(Table1[[#This Row],[Codigo_servico]],Preencher_Orcamento!$B:$D,3,FALSE)*Table1[[#This Row],[Qtde_insumo]],"")</f>
        <v>0</v>
      </c>
      <c r="M9560" s="16">
        <f>IF(Table1[[#This Row],[Ordem_insumos]]&lt;&gt;0,VLOOKUP(Table1[[#This Row],[Codigo_servico]],Preencher_Orcamento!$B:$D,3,FALSE)*Table1[[#This Row],[Subtotal_insumo]],"")</f>
        <v>0</v>
      </c>
    </row>
    <row r="9561" spans="1:13" x14ac:dyDescent="0.25">
      <c r="A9561" s="3">
        <v>130247</v>
      </c>
      <c r="B9561" s="125">
        <v>0</v>
      </c>
      <c r="C9561" s="131" t="s">
        <v>4220</v>
      </c>
      <c r="D9561" s="132"/>
      <c r="E9561" s="4"/>
      <c r="F9561" s="4"/>
      <c r="G9561" s="17" t="str">
        <f>IFERROR(VLOOKUP(Table1[[#This Row],[Codigo_insumo]],BD_Insumos!$B:$E,4),"")</f>
        <v/>
      </c>
      <c r="H9561" s="139"/>
      <c r="I9561" s="5" t="s">
        <v>170</v>
      </c>
      <c r="J9561" s="20" t="str">
        <f t="shared" si="149"/>
        <v/>
      </c>
      <c r="K9561" s="21">
        <f>IF(I9561&lt;&gt;"",SUMIF(Table1[Codigo_servico],A9561,Table1[Subtotal_insumo]),"")</f>
        <v>104.20262055449382</v>
      </c>
      <c r="L9561" s="17" t="str">
        <f>IF(Table1[[#This Row],[Ordem_insumos]]&lt;&gt;0,VLOOKUP(Table1[[#This Row],[Codigo_servico]],Preencher_Orcamento!$B:$D,3,FALSE)*Table1[[#This Row],[Qtde_insumo]],"")</f>
        <v/>
      </c>
      <c r="M9561" s="17" t="str">
        <f>IF(Table1[[#This Row],[Ordem_insumos]]&lt;&gt;0,VLOOKUP(Table1[[#This Row],[Codigo_servico]],Preencher_Orcamento!$B:$D,3,FALSE)*Table1[[#This Row],[Subtotal_insumo]],"")</f>
        <v/>
      </c>
    </row>
    <row r="9562" spans="1:13" x14ac:dyDescent="0.25">
      <c r="A9562" s="6">
        <v>130247</v>
      </c>
      <c r="B9562" s="126">
        <v>1</v>
      </c>
      <c r="C9562" s="133"/>
      <c r="D9562" s="134">
        <v>2099</v>
      </c>
      <c r="E9562" s="7" t="s">
        <v>2205</v>
      </c>
      <c r="F9562" s="8" t="s">
        <v>2140</v>
      </c>
      <c r="G9562" s="16">
        <f>IFERROR(VLOOKUP(Table1[[#This Row],[Codigo_insumo]],BD_Insumos!$B:$E,4),"")</f>
        <v>12.627877718847255</v>
      </c>
      <c r="H9562" s="140">
        <v>0.83</v>
      </c>
      <c r="I9562" s="9"/>
      <c r="J9562" s="22">
        <f t="shared" si="149"/>
        <v>10.481138506643221</v>
      </c>
      <c r="K9562" s="22" t="str">
        <f>IF(I9562&lt;&gt;"",SUMIF(Table1[Codigo_servico],A9562,Table1[Subtotal_insumo]),"")</f>
        <v/>
      </c>
      <c r="L9562" s="16">
        <f>IF(Table1[[#This Row],[Ordem_insumos]]&lt;&gt;0,VLOOKUP(Table1[[#This Row],[Codigo_servico]],Preencher_Orcamento!$B:$D,3,FALSE)*Table1[[#This Row],[Qtde_insumo]],"")</f>
        <v>0</v>
      </c>
      <c r="M9562" s="16">
        <f>IF(Table1[[#This Row],[Ordem_insumos]]&lt;&gt;0,VLOOKUP(Table1[[#This Row],[Codigo_servico]],Preencher_Orcamento!$B:$D,3,FALSE)*Table1[[#This Row],[Subtotal_insumo]],"")</f>
        <v>0</v>
      </c>
    </row>
    <row r="9563" spans="1:13" x14ac:dyDescent="0.25">
      <c r="A9563" s="6">
        <v>130247</v>
      </c>
      <c r="B9563" s="126">
        <v>2</v>
      </c>
      <c r="C9563" s="133"/>
      <c r="D9563" s="134">
        <v>2224</v>
      </c>
      <c r="E9563" s="7" t="s">
        <v>2241</v>
      </c>
      <c r="F9563" s="8" t="s">
        <v>2140</v>
      </c>
      <c r="G9563" s="16">
        <f>IFERROR(VLOOKUP(Table1[[#This Row],[Codigo_insumo]],BD_Insumos!$B:$E,4),"")</f>
        <v>17.481957498567066</v>
      </c>
      <c r="H9563" s="140">
        <v>1.5</v>
      </c>
      <c r="I9563" s="9"/>
      <c r="J9563" s="22">
        <f t="shared" si="149"/>
        <v>26.222936247850598</v>
      </c>
      <c r="K9563" s="22" t="str">
        <f>IF(I9563&lt;&gt;"",SUMIF(Table1[Codigo_servico],A9563,Table1[Subtotal_insumo]),"")</f>
        <v/>
      </c>
      <c r="L9563" s="16">
        <f>IF(Table1[[#This Row],[Ordem_insumos]]&lt;&gt;0,VLOOKUP(Table1[[#This Row],[Codigo_servico]],Preencher_Orcamento!$B:$D,3,FALSE)*Table1[[#This Row],[Qtde_insumo]],"")</f>
        <v>0</v>
      </c>
      <c r="M9563" s="16">
        <f>IF(Table1[[#This Row],[Ordem_insumos]]&lt;&gt;0,VLOOKUP(Table1[[#This Row],[Codigo_servico]],Preencher_Orcamento!$B:$D,3,FALSE)*Table1[[#This Row],[Subtotal_insumo]],"")</f>
        <v>0</v>
      </c>
    </row>
    <row r="9564" spans="1:13" ht="26.25" x14ac:dyDescent="0.25">
      <c r="A9564" s="6">
        <v>130247</v>
      </c>
      <c r="B9564" s="126">
        <v>3</v>
      </c>
      <c r="C9564" s="133"/>
      <c r="D9564" s="134">
        <v>10630</v>
      </c>
      <c r="E9564" s="7" t="s">
        <v>140</v>
      </c>
      <c r="F9564" s="8" t="s">
        <v>58</v>
      </c>
      <c r="G9564" s="18">
        <f>IFERROR(VLOOKUP(Table1[[#This Row],[Codigo_insumo]],BD_Insumos!$B:$E,4),"")</f>
        <v>420.47390000000001</v>
      </c>
      <c r="H9564" s="140">
        <v>2.1999999999999999E-2</v>
      </c>
      <c r="I9564" s="9"/>
      <c r="J9564" s="23">
        <f t="shared" si="149"/>
        <v>9.2504258000000004</v>
      </c>
      <c r="K9564" s="22" t="str">
        <f>IF(I9564&lt;&gt;"",SUMIF(Table1[Codigo_servico],A9564,Table1[Subtotal_insumo]),"")</f>
        <v/>
      </c>
      <c r="L9564" s="18">
        <f>IF(Table1[[#This Row],[Ordem_insumos]]&lt;&gt;0,VLOOKUP(Table1[[#This Row],[Codigo_servico]],Preencher_Orcamento!$B:$D,3,FALSE)*Table1[[#This Row],[Qtde_insumo]],"")</f>
        <v>0</v>
      </c>
      <c r="M9564" s="18">
        <f>IF(Table1[[#This Row],[Ordem_insumos]]&lt;&gt;0,VLOOKUP(Table1[[#This Row],[Codigo_servico]],Preencher_Orcamento!$B:$D,3,FALSE)*Table1[[#This Row],[Subtotal_insumo]],"")</f>
        <v>0</v>
      </c>
    </row>
    <row r="9565" spans="1:13" ht="39" x14ac:dyDescent="0.25">
      <c r="A9565" s="6">
        <v>130247</v>
      </c>
      <c r="B9565" s="126">
        <v>4</v>
      </c>
      <c r="C9565" s="133"/>
      <c r="D9565" s="134">
        <v>34201</v>
      </c>
      <c r="E9565" s="7" t="s">
        <v>701</v>
      </c>
      <c r="F9565" s="8" t="s">
        <v>170</v>
      </c>
      <c r="G9565" s="18">
        <f>IFERROR(VLOOKUP(Table1[[#This Row],[Codigo_insumo]],BD_Insumos!$B:$E,4),"")</f>
        <v>55.474400000000003</v>
      </c>
      <c r="H9565" s="140">
        <v>1.05</v>
      </c>
      <c r="I9565" s="9"/>
      <c r="J9565" s="23">
        <f t="shared" si="149"/>
        <v>58.248120000000007</v>
      </c>
      <c r="K9565" s="22" t="str">
        <f>IF(I9565&lt;&gt;"",SUMIF(Table1[Codigo_servico],A9565,Table1[Subtotal_insumo]),"")</f>
        <v/>
      </c>
      <c r="L9565" s="18">
        <f>IF(Table1[[#This Row],[Ordem_insumos]]&lt;&gt;0,VLOOKUP(Table1[[#This Row],[Codigo_servico]],Preencher_Orcamento!$B:$D,3,FALSE)*Table1[[#This Row],[Qtde_insumo]],"")</f>
        <v>0</v>
      </c>
      <c r="M9565" s="18">
        <f>IF(Table1[[#This Row],[Ordem_insumos]]&lt;&gt;0,VLOOKUP(Table1[[#This Row],[Codigo_servico]],Preencher_Orcamento!$B:$D,3,FALSE)*Table1[[#This Row],[Subtotal_insumo]],"")</f>
        <v>0</v>
      </c>
    </row>
    <row r="9566" spans="1:13" x14ac:dyDescent="0.25">
      <c r="A9566" s="3">
        <v>130254</v>
      </c>
      <c r="B9566" s="125">
        <v>0</v>
      </c>
      <c r="C9566" s="131" t="s">
        <v>4221</v>
      </c>
      <c r="D9566" s="132"/>
      <c r="E9566" s="4"/>
      <c r="F9566" s="4"/>
      <c r="G9566" s="17" t="str">
        <f>IFERROR(VLOOKUP(Table1[[#This Row],[Codigo_insumo]],BD_Insumos!$B:$E,4),"")</f>
        <v/>
      </c>
      <c r="H9566" s="139"/>
      <c r="I9566" s="5" t="s">
        <v>170</v>
      </c>
      <c r="J9566" s="20" t="str">
        <f t="shared" si="149"/>
        <v/>
      </c>
      <c r="K9566" s="21">
        <f>IF(I9566&lt;&gt;"",SUMIF(Table1[Codigo_servico],A9566,Table1[Subtotal_insumo]),"")</f>
        <v>118.78241333130994</v>
      </c>
      <c r="L9566" s="17" t="str">
        <f>IF(Table1[[#This Row],[Ordem_insumos]]&lt;&gt;0,VLOOKUP(Table1[[#This Row],[Codigo_servico]],Preencher_Orcamento!$B:$D,3,FALSE)*Table1[[#This Row],[Qtde_insumo]],"")</f>
        <v/>
      </c>
      <c r="M9566" s="17" t="str">
        <f>IF(Table1[[#This Row],[Ordem_insumos]]&lt;&gt;0,VLOOKUP(Table1[[#This Row],[Codigo_servico]],Preencher_Orcamento!$B:$D,3,FALSE)*Table1[[#This Row],[Subtotal_insumo]],"")</f>
        <v/>
      </c>
    </row>
    <row r="9567" spans="1:13" x14ac:dyDescent="0.25">
      <c r="A9567" s="6">
        <v>130254</v>
      </c>
      <c r="B9567" s="126">
        <v>1</v>
      </c>
      <c r="C9567" s="133"/>
      <c r="D9567" s="134">
        <v>2076</v>
      </c>
      <c r="E9567" s="7" t="s">
        <v>2200</v>
      </c>
      <c r="F9567" s="8" t="s">
        <v>2140</v>
      </c>
      <c r="G9567" s="16">
        <f>IFERROR(VLOOKUP(Table1[[#This Row],[Codigo_insumo]],BD_Insumos!$B:$E,4),"")</f>
        <v>12.645924541907611</v>
      </c>
      <c r="H9567" s="140">
        <v>0.2</v>
      </c>
      <c r="I9567" s="9"/>
      <c r="J9567" s="22">
        <f t="shared" si="149"/>
        <v>2.5291849083815223</v>
      </c>
      <c r="K9567" s="22" t="str">
        <f>IF(I9567&lt;&gt;"",SUMIF(Table1[Codigo_servico],A9567,Table1[Subtotal_insumo]),"")</f>
        <v/>
      </c>
      <c r="L9567" s="16">
        <f>IF(Table1[[#This Row],[Ordem_insumos]]&lt;&gt;0,VLOOKUP(Table1[[#This Row],[Codigo_servico]],Preencher_Orcamento!$B:$D,3,FALSE)*Table1[[#This Row],[Qtde_insumo]],"")</f>
        <v>0</v>
      </c>
      <c r="M9567" s="16">
        <f>IF(Table1[[#This Row],[Ordem_insumos]]&lt;&gt;0,VLOOKUP(Table1[[#This Row],[Codigo_servico]],Preencher_Orcamento!$B:$D,3,FALSE)*Table1[[#This Row],[Subtotal_insumo]],"")</f>
        <v>0</v>
      </c>
    </row>
    <row r="9568" spans="1:13" x14ac:dyDescent="0.25">
      <c r="A9568" s="6">
        <v>130254</v>
      </c>
      <c r="B9568" s="126">
        <v>2</v>
      </c>
      <c r="C9568" s="133"/>
      <c r="D9568" s="134">
        <v>2224</v>
      </c>
      <c r="E9568" s="7" t="s">
        <v>2241</v>
      </c>
      <c r="F9568" s="8" t="s">
        <v>2140</v>
      </c>
      <c r="G9568" s="16">
        <f>IFERROR(VLOOKUP(Table1[[#This Row],[Codigo_insumo]],BD_Insumos!$B:$E,4),"")</f>
        <v>17.481957498567066</v>
      </c>
      <c r="H9568" s="140">
        <v>1.5</v>
      </c>
      <c r="I9568" s="9"/>
      <c r="J9568" s="22">
        <f t="shared" si="149"/>
        <v>26.222936247850598</v>
      </c>
      <c r="K9568" s="22" t="str">
        <f>IF(I9568&lt;&gt;"",SUMIF(Table1[Codigo_servico],A9568,Table1[Subtotal_insumo]),"")</f>
        <v/>
      </c>
      <c r="L9568" s="16">
        <f>IF(Table1[[#This Row],[Ordem_insumos]]&lt;&gt;0,VLOOKUP(Table1[[#This Row],[Codigo_servico]],Preencher_Orcamento!$B:$D,3,FALSE)*Table1[[#This Row],[Qtde_insumo]],"")</f>
        <v>0</v>
      </c>
      <c r="M9568" s="16">
        <f>IF(Table1[[#This Row],[Ordem_insumos]]&lt;&gt;0,VLOOKUP(Table1[[#This Row],[Codigo_servico]],Preencher_Orcamento!$B:$D,3,FALSE)*Table1[[#This Row],[Subtotal_insumo]],"")</f>
        <v>0</v>
      </c>
    </row>
    <row r="9569" spans="1:13" x14ac:dyDescent="0.25">
      <c r="A9569" s="6">
        <v>130254</v>
      </c>
      <c r="B9569" s="126">
        <v>3</v>
      </c>
      <c r="C9569" s="133"/>
      <c r="D9569" s="134">
        <v>37525</v>
      </c>
      <c r="E9569" s="7" t="s">
        <v>832</v>
      </c>
      <c r="F9569" s="8" t="s">
        <v>168</v>
      </c>
      <c r="G9569" s="16">
        <f>IFERROR(VLOOKUP(Table1[[#This Row],[Codigo_insumo]],BD_Insumos!$B:$E,4),"")</f>
        <v>6.3125</v>
      </c>
      <c r="H9569" s="140">
        <v>0.2</v>
      </c>
      <c r="I9569" s="9"/>
      <c r="J9569" s="22">
        <f t="shared" si="149"/>
        <v>1.2625000000000002</v>
      </c>
      <c r="K9569" s="22" t="str">
        <f>IF(I9569&lt;&gt;"",SUMIF(Table1[Codigo_servico],A9569,Table1[Subtotal_insumo]),"")</f>
        <v/>
      </c>
      <c r="L9569" s="16">
        <f>IF(Table1[[#This Row],[Ordem_insumos]]&lt;&gt;0,VLOOKUP(Table1[[#This Row],[Codigo_servico]],Preencher_Orcamento!$B:$D,3,FALSE)*Table1[[#This Row],[Qtde_insumo]],"")</f>
        <v>0</v>
      </c>
      <c r="M9569" s="16">
        <f>IF(Table1[[#This Row],[Ordem_insumos]]&lt;&gt;0,VLOOKUP(Table1[[#This Row],[Codigo_servico]],Preencher_Orcamento!$B:$D,3,FALSE)*Table1[[#This Row],[Subtotal_insumo]],"")</f>
        <v>0</v>
      </c>
    </row>
    <row r="9570" spans="1:13" ht="26.25" x14ac:dyDescent="0.25">
      <c r="A9570" s="6">
        <v>130254</v>
      </c>
      <c r="B9570" s="126">
        <v>4</v>
      </c>
      <c r="C9570" s="133"/>
      <c r="D9570" s="134">
        <v>10631</v>
      </c>
      <c r="E9570" s="7" t="s">
        <v>141</v>
      </c>
      <c r="F9570" s="8" t="s">
        <v>58</v>
      </c>
      <c r="G9570" s="18">
        <f>IFERROR(VLOOKUP(Table1[[#This Row],[Codigo_insumo]],BD_Insumos!$B:$E,4),"")</f>
        <v>370.4196</v>
      </c>
      <c r="H9570" s="140">
        <v>2.5000000000000001E-2</v>
      </c>
      <c r="I9570" s="9"/>
      <c r="J9570" s="23">
        <f t="shared" si="149"/>
        <v>9.2604900000000008</v>
      </c>
      <c r="K9570" s="22" t="str">
        <f>IF(I9570&lt;&gt;"",SUMIF(Table1[Codigo_servico],A9570,Table1[Subtotal_insumo]),"")</f>
        <v/>
      </c>
      <c r="L9570" s="18">
        <f>IF(Table1[[#This Row],[Ordem_insumos]]&lt;&gt;0,VLOOKUP(Table1[[#This Row],[Codigo_servico]],Preencher_Orcamento!$B:$D,3,FALSE)*Table1[[#This Row],[Qtde_insumo]],"")</f>
        <v>0</v>
      </c>
      <c r="M9570" s="18">
        <f>IF(Table1[[#This Row],[Ordem_insumos]]&lt;&gt;0,VLOOKUP(Table1[[#This Row],[Codigo_servico]],Preencher_Orcamento!$B:$D,3,FALSE)*Table1[[#This Row],[Subtotal_insumo]],"")</f>
        <v>0</v>
      </c>
    </row>
    <row r="9571" spans="1:13" ht="39" x14ac:dyDescent="0.25">
      <c r="A9571" s="6">
        <v>130254</v>
      </c>
      <c r="B9571" s="126">
        <v>5</v>
      </c>
      <c r="C9571" s="133"/>
      <c r="D9571" s="134">
        <v>34083</v>
      </c>
      <c r="E9571" s="7" t="s">
        <v>700</v>
      </c>
      <c r="F9571" s="8" t="s">
        <v>170</v>
      </c>
      <c r="G9571" s="18">
        <f>IFERROR(VLOOKUP(Table1[[#This Row],[Codigo_insumo]],BD_Insumos!$B:$E,4),"")</f>
        <v>66.099999999999994</v>
      </c>
      <c r="H9571" s="140">
        <v>1.05</v>
      </c>
      <c r="I9571" s="9"/>
      <c r="J9571" s="23">
        <f t="shared" si="149"/>
        <v>69.405000000000001</v>
      </c>
      <c r="K9571" s="22" t="str">
        <f>IF(I9571&lt;&gt;"",SUMIF(Table1[Codigo_servico],A9571,Table1[Subtotal_insumo]),"")</f>
        <v/>
      </c>
      <c r="L9571" s="18">
        <f>IF(Table1[[#This Row],[Ordem_insumos]]&lt;&gt;0,VLOOKUP(Table1[[#This Row],[Codigo_servico]],Preencher_Orcamento!$B:$D,3,FALSE)*Table1[[#This Row],[Qtde_insumo]],"")</f>
        <v>0</v>
      </c>
      <c r="M9571" s="18">
        <f>IF(Table1[[#This Row],[Ordem_insumos]]&lt;&gt;0,VLOOKUP(Table1[[#This Row],[Codigo_servico]],Preencher_Orcamento!$B:$D,3,FALSE)*Table1[[#This Row],[Subtotal_insumo]],"")</f>
        <v>0</v>
      </c>
    </row>
    <row r="9572" spans="1:13" x14ac:dyDescent="0.25">
      <c r="A9572" s="6">
        <v>130254</v>
      </c>
      <c r="B9572" s="126">
        <v>6</v>
      </c>
      <c r="C9572" s="133"/>
      <c r="D9572" s="134">
        <v>2099</v>
      </c>
      <c r="E9572" s="7" t="s">
        <v>2205</v>
      </c>
      <c r="F9572" s="8" t="s">
        <v>2140</v>
      </c>
      <c r="G9572" s="18">
        <f>IFERROR(VLOOKUP(Table1[[#This Row],[Codigo_insumo]],BD_Insumos!$B:$E,4),"")</f>
        <v>12.627877718847255</v>
      </c>
      <c r="H9572" s="140">
        <v>0.8</v>
      </c>
      <c r="I9572" s="9"/>
      <c r="J9572" s="23">
        <f t="shared" si="149"/>
        <v>10.102302175077805</v>
      </c>
      <c r="K9572" s="22" t="str">
        <f>IF(I9572&lt;&gt;"",SUMIF(Table1[Codigo_servico],A9572,Table1[Subtotal_insumo]),"")</f>
        <v/>
      </c>
      <c r="L9572" s="18">
        <f>IF(Table1[[#This Row],[Ordem_insumos]]&lt;&gt;0,VLOOKUP(Table1[[#This Row],[Codigo_servico]],Preencher_Orcamento!$B:$D,3,FALSE)*Table1[[#This Row],[Qtde_insumo]],"")</f>
        <v>0</v>
      </c>
      <c r="M9572" s="18">
        <f>IF(Table1[[#This Row],[Ordem_insumos]]&lt;&gt;0,VLOOKUP(Table1[[#This Row],[Codigo_servico]],Preencher_Orcamento!$B:$D,3,FALSE)*Table1[[#This Row],[Subtotal_insumo]],"")</f>
        <v>0</v>
      </c>
    </row>
    <row r="9573" spans="1:13" x14ac:dyDescent="0.25">
      <c r="A9573" s="3">
        <v>130256</v>
      </c>
      <c r="B9573" s="125">
        <v>0</v>
      </c>
      <c r="C9573" s="131" t="s">
        <v>4222</v>
      </c>
      <c r="D9573" s="132"/>
      <c r="E9573" s="4"/>
      <c r="F9573" s="4"/>
      <c r="G9573" s="17" t="str">
        <f>IFERROR(VLOOKUP(Table1[[#This Row],[Codigo_insumo]],BD_Insumos!$B:$E,4),"")</f>
        <v/>
      </c>
      <c r="H9573" s="139"/>
      <c r="I9573" s="5" t="s">
        <v>170</v>
      </c>
      <c r="J9573" s="20" t="str">
        <f t="shared" si="149"/>
        <v/>
      </c>
      <c r="K9573" s="21">
        <f>IF(I9573&lt;&gt;"",SUMIF(Table1[Codigo_servico],A9573,Table1[Subtotal_insumo]),"")</f>
        <v>121.40050531592713</v>
      </c>
      <c r="L9573" s="17" t="str">
        <f>IF(Table1[[#This Row],[Ordem_insumos]]&lt;&gt;0,VLOOKUP(Table1[[#This Row],[Codigo_servico]],Preencher_Orcamento!$B:$D,3,FALSE)*Table1[[#This Row],[Qtde_insumo]],"")</f>
        <v/>
      </c>
      <c r="M9573" s="17" t="str">
        <f>IF(Table1[[#This Row],[Ordem_insumos]]&lt;&gt;0,VLOOKUP(Table1[[#This Row],[Codigo_servico]],Preencher_Orcamento!$B:$D,3,FALSE)*Table1[[#This Row],[Subtotal_insumo]],"")</f>
        <v/>
      </c>
    </row>
    <row r="9574" spans="1:13" x14ac:dyDescent="0.25">
      <c r="A9574" s="6">
        <v>130256</v>
      </c>
      <c r="B9574" s="126">
        <v>1</v>
      </c>
      <c r="C9574" s="133"/>
      <c r="D9574" s="134">
        <v>2224</v>
      </c>
      <c r="E9574" s="7" t="s">
        <v>2241</v>
      </c>
      <c r="F9574" s="8" t="s">
        <v>2140</v>
      </c>
      <c r="G9574" s="16">
        <f>IFERROR(VLOOKUP(Table1[[#This Row],[Codigo_insumo]],BD_Insumos!$B:$E,4),"")</f>
        <v>17.481957498567066</v>
      </c>
      <c r="H9574" s="140">
        <v>0.69</v>
      </c>
      <c r="I9574" s="9"/>
      <c r="J9574" s="22">
        <f t="shared" si="149"/>
        <v>12.062550674011275</v>
      </c>
      <c r="K9574" s="22" t="str">
        <f>IF(I9574&lt;&gt;"",SUMIF(Table1[Codigo_servico],A9574,Table1[Subtotal_insumo]),"")</f>
        <v/>
      </c>
      <c r="L9574" s="16">
        <f>IF(Table1[[#This Row],[Ordem_insumos]]&lt;&gt;0,VLOOKUP(Table1[[#This Row],[Codigo_servico]],Preencher_Orcamento!$B:$D,3,FALSE)*Table1[[#This Row],[Qtde_insumo]],"")</f>
        <v>0</v>
      </c>
      <c r="M9574" s="16">
        <f>IF(Table1[[#This Row],[Ordem_insumos]]&lt;&gt;0,VLOOKUP(Table1[[#This Row],[Codigo_servico]],Preencher_Orcamento!$B:$D,3,FALSE)*Table1[[#This Row],[Subtotal_insumo]],"")</f>
        <v>0</v>
      </c>
    </row>
    <row r="9575" spans="1:13" ht="26.25" x14ac:dyDescent="0.25">
      <c r="A9575" s="6">
        <v>130256</v>
      </c>
      <c r="B9575" s="126">
        <v>2</v>
      </c>
      <c r="C9575" s="133"/>
      <c r="D9575" s="134">
        <v>34012</v>
      </c>
      <c r="E9575" s="7" t="s">
        <v>697</v>
      </c>
      <c r="F9575" s="8" t="s">
        <v>170</v>
      </c>
      <c r="G9575" s="16">
        <f>IFERROR(VLOOKUP(Table1[[#This Row],[Codigo_insumo]],BD_Insumos!$B:$E,4),"")</f>
        <v>83.401300000000006</v>
      </c>
      <c r="H9575" s="140">
        <v>1.1000000000000001</v>
      </c>
      <c r="I9575" s="9"/>
      <c r="J9575" s="22">
        <f t="shared" si="149"/>
        <v>91.741430000000008</v>
      </c>
      <c r="K9575" s="22" t="str">
        <f>IF(I9575&lt;&gt;"",SUMIF(Table1[Codigo_servico],A9575,Table1[Subtotal_insumo]),"")</f>
        <v/>
      </c>
      <c r="L9575" s="16">
        <f>IF(Table1[[#This Row],[Ordem_insumos]]&lt;&gt;0,VLOOKUP(Table1[[#This Row],[Codigo_servico]],Preencher_Orcamento!$B:$D,3,FALSE)*Table1[[#This Row],[Qtde_insumo]],"")</f>
        <v>0</v>
      </c>
      <c r="M9575" s="16">
        <f>IF(Table1[[#This Row],[Ordem_insumos]]&lt;&gt;0,VLOOKUP(Table1[[#This Row],[Codigo_servico]],Preencher_Orcamento!$B:$D,3,FALSE)*Table1[[#This Row],[Subtotal_insumo]],"")</f>
        <v>0</v>
      </c>
    </row>
    <row r="9576" spans="1:13" ht="26.25" x14ac:dyDescent="0.25">
      <c r="A9576" s="6">
        <v>130256</v>
      </c>
      <c r="B9576" s="126">
        <v>3</v>
      </c>
      <c r="C9576" s="133"/>
      <c r="D9576" s="134">
        <v>10565</v>
      </c>
      <c r="E9576" s="7" t="s">
        <v>106</v>
      </c>
      <c r="F9576" s="8" t="s">
        <v>197</v>
      </c>
      <c r="G9576" s="18">
        <f>IFERROR(VLOOKUP(Table1[[#This Row],[Codigo_insumo]],BD_Insumos!$B:$E,4),"")</f>
        <v>5.8109000000000002</v>
      </c>
      <c r="H9576" s="140">
        <v>0.64</v>
      </c>
      <c r="I9576" s="9"/>
      <c r="J9576" s="23">
        <f t="shared" si="149"/>
        <v>3.7189760000000001</v>
      </c>
      <c r="K9576" s="22" t="str">
        <f>IF(I9576&lt;&gt;"",SUMIF(Table1[Codigo_servico],A9576,Table1[Subtotal_insumo]),"")</f>
        <v/>
      </c>
      <c r="L9576" s="18">
        <f>IF(Table1[[#This Row],[Ordem_insumos]]&lt;&gt;0,VLOOKUP(Table1[[#This Row],[Codigo_servico]],Preencher_Orcamento!$B:$D,3,FALSE)*Table1[[#This Row],[Qtde_insumo]],"")</f>
        <v>0</v>
      </c>
      <c r="M9576" s="18">
        <f>IF(Table1[[#This Row],[Ordem_insumos]]&lt;&gt;0,VLOOKUP(Table1[[#This Row],[Codigo_servico]],Preencher_Orcamento!$B:$D,3,FALSE)*Table1[[#This Row],[Subtotal_insumo]],"")</f>
        <v>0</v>
      </c>
    </row>
    <row r="9577" spans="1:13" x14ac:dyDescent="0.25">
      <c r="A9577" s="6">
        <v>130256</v>
      </c>
      <c r="B9577" s="126">
        <v>4</v>
      </c>
      <c r="C9577" s="133"/>
      <c r="D9577" s="134">
        <v>2099</v>
      </c>
      <c r="E9577" s="7" t="s">
        <v>2205</v>
      </c>
      <c r="F9577" s="8" t="s">
        <v>2140</v>
      </c>
      <c r="G9577" s="18">
        <f>IFERROR(VLOOKUP(Table1[[#This Row],[Codigo_insumo]],BD_Insumos!$B:$E,4),"")</f>
        <v>12.627877718847255</v>
      </c>
      <c r="H9577" s="140">
        <v>0.42</v>
      </c>
      <c r="I9577" s="9"/>
      <c r="J9577" s="23">
        <f t="shared" si="149"/>
        <v>5.303708641915847</v>
      </c>
      <c r="K9577" s="22" t="str">
        <f>IF(I9577&lt;&gt;"",SUMIF(Table1[Codigo_servico],A9577,Table1[Subtotal_insumo]),"")</f>
        <v/>
      </c>
      <c r="L9577" s="18">
        <f>IF(Table1[[#This Row],[Ordem_insumos]]&lt;&gt;0,VLOOKUP(Table1[[#This Row],[Codigo_servico]],Preencher_Orcamento!$B:$D,3,FALSE)*Table1[[#This Row],[Qtde_insumo]],"")</f>
        <v>0</v>
      </c>
      <c r="M9577" s="18">
        <f>IF(Table1[[#This Row],[Ordem_insumos]]&lt;&gt;0,VLOOKUP(Table1[[#This Row],[Codigo_servico]],Preencher_Orcamento!$B:$D,3,FALSE)*Table1[[#This Row],[Subtotal_insumo]],"")</f>
        <v>0</v>
      </c>
    </row>
    <row r="9578" spans="1:13" ht="26.25" x14ac:dyDescent="0.25">
      <c r="A9578" s="6">
        <v>130256</v>
      </c>
      <c r="B9578" s="126">
        <v>5</v>
      </c>
      <c r="C9578" s="133"/>
      <c r="D9578" s="134">
        <v>10566</v>
      </c>
      <c r="E9578" s="7" t="s">
        <v>107</v>
      </c>
      <c r="F9578" s="8" t="s">
        <v>197</v>
      </c>
      <c r="G9578" s="18">
        <f>IFERROR(VLOOKUP(Table1[[#This Row],[Codigo_insumo]],BD_Insumos!$B:$E,4),"")</f>
        <v>1.9486000000000001</v>
      </c>
      <c r="H9578" s="140">
        <v>4.4000000000000004</v>
      </c>
      <c r="I9578" s="9"/>
      <c r="J9578" s="23">
        <f t="shared" si="149"/>
        <v>8.5738400000000006</v>
      </c>
      <c r="K9578" s="22" t="str">
        <f>IF(I9578&lt;&gt;"",SUMIF(Table1[Codigo_servico],A9578,Table1[Subtotal_insumo]),"")</f>
        <v/>
      </c>
      <c r="L9578" s="18">
        <f>IF(Table1[[#This Row],[Ordem_insumos]]&lt;&gt;0,VLOOKUP(Table1[[#This Row],[Codigo_servico]],Preencher_Orcamento!$B:$D,3,FALSE)*Table1[[#This Row],[Qtde_insumo]],"")</f>
        <v>0</v>
      </c>
      <c r="M9578" s="18">
        <f>IF(Table1[[#This Row],[Ordem_insumos]]&lt;&gt;0,VLOOKUP(Table1[[#This Row],[Codigo_servico]],Preencher_Orcamento!$B:$D,3,FALSE)*Table1[[#This Row],[Subtotal_insumo]],"")</f>
        <v>0</v>
      </c>
    </row>
    <row r="9579" spans="1:13" x14ac:dyDescent="0.25">
      <c r="A9579" s="3">
        <v>130258</v>
      </c>
      <c r="B9579" s="125">
        <v>0</v>
      </c>
      <c r="C9579" s="131" t="s">
        <v>4223</v>
      </c>
      <c r="D9579" s="132"/>
      <c r="E9579" s="4"/>
      <c r="F9579" s="4"/>
      <c r="G9579" s="17" t="str">
        <f>IFERROR(VLOOKUP(Table1[[#This Row],[Codigo_insumo]],BD_Insumos!$B:$E,4),"")</f>
        <v/>
      </c>
      <c r="H9579" s="139"/>
      <c r="I9579" s="5" t="s">
        <v>170</v>
      </c>
      <c r="J9579" s="20" t="str">
        <f t="shared" si="149"/>
        <v/>
      </c>
      <c r="K9579" s="21">
        <f>IF(I9579&lt;&gt;"",SUMIF(Table1[Codigo_servico],A9579,Table1[Subtotal_insumo]),"")</f>
        <v>251.91854722305141</v>
      </c>
      <c r="L9579" s="17" t="str">
        <f>IF(Table1[[#This Row],[Ordem_insumos]]&lt;&gt;0,VLOOKUP(Table1[[#This Row],[Codigo_servico]],Preencher_Orcamento!$B:$D,3,FALSE)*Table1[[#This Row],[Qtde_insumo]],"")</f>
        <v/>
      </c>
      <c r="M9579" s="17" t="str">
        <f>IF(Table1[[#This Row],[Ordem_insumos]]&lt;&gt;0,VLOOKUP(Table1[[#This Row],[Codigo_servico]],Preencher_Orcamento!$B:$D,3,FALSE)*Table1[[#This Row],[Subtotal_insumo]],"")</f>
        <v/>
      </c>
    </row>
    <row r="9580" spans="1:13" ht="26.25" x14ac:dyDescent="0.25">
      <c r="A9580" s="6">
        <v>130258</v>
      </c>
      <c r="B9580" s="126">
        <v>1</v>
      </c>
      <c r="C9580" s="133"/>
      <c r="D9580" s="134">
        <v>10631</v>
      </c>
      <c r="E9580" s="7" t="s">
        <v>141</v>
      </c>
      <c r="F9580" s="8" t="s">
        <v>58</v>
      </c>
      <c r="G9580" s="16">
        <f>IFERROR(VLOOKUP(Table1[[#This Row],[Codigo_insumo]],BD_Insumos!$B:$E,4),"")</f>
        <v>370.4196</v>
      </c>
      <c r="H9580" s="140">
        <v>2.5000000000000001E-2</v>
      </c>
      <c r="I9580" s="9"/>
      <c r="J9580" s="22">
        <f t="shared" si="149"/>
        <v>9.2604900000000008</v>
      </c>
      <c r="K9580" s="22" t="str">
        <f>IF(I9580&lt;&gt;"",SUMIF(Table1[Codigo_servico],A9580,Table1[Subtotal_insumo]),"")</f>
        <v/>
      </c>
      <c r="L9580" s="16">
        <f>IF(Table1[[#This Row],[Ordem_insumos]]&lt;&gt;0,VLOOKUP(Table1[[#This Row],[Codigo_servico]],Preencher_Orcamento!$B:$D,3,FALSE)*Table1[[#This Row],[Qtde_insumo]],"")</f>
        <v>0</v>
      </c>
      <c r="M9580" s="16">
        <f>IF(Table1[[#This Row],[Ordem_insumos]]&lt;&gt;0,VLOOKUP(Table1[[#This Row],[Codigo_servico]],Preencher_Orcamento!$B:$D,3,FALSE)*Table1[[#This Row],[Subtotal_insumo]],"")</f>
        <v>0</v>
      </c>
    </row>
    <row r="9581" spans="1:13" x14ac:dyDescent="0.25">
      <c r="A9581" s="6">
        <v>130258</v>
      </c>
      <c r="B9581" s="126">
        <v>2</v>
      </c>
      <c r="C9581" s="133"/>
      <c r="D9581" s="134">
        <v>10515</v>
      </c>
      <c r="E9581" s="7" t="s">
        <v>69</v>
      </c>
      <c r="F9581" s="8" t="s">
        <v>197</v>
      </c>
      <c r="G9581" s="16">
        <f>IFERROR(VLOOKUP(Table1[[#This Row],[Codigo_insumo]],BD_Insumos!$B:$E,4),"")</f>
        <v>1.0757000000000001</v>
      </c>
      <c r="H9581" s="140">
        <v>0.25</v>
      </c>
      <c r="I9581" s="9"/>
      <c r="J9581" s="22">
        <f t="shared" si="149"/>
        <v>0.26892500000000003</v>
      </c>
      <c r="K9581" s="22" t="str">
        <f>IF(I9581&lt;&gt;"",SUMIF(Table1[Codigo_servico],A9581,Table1[Subtotal_insumo]),"")</f>
        <v/>
      </c>
      <c r="L9581" s="16">
        <f>IF(Table1[[#This Row],[Ordem_insumos]]&lt;&gt;0,VLOOKUP(Table1[[#This Row],[Codigo_servico]],Preencher_Orcamento!$B:$D,3,FALSE)*Table1[[#This Row],[Qtde_insumo]],"")</f>
        <v>0</v>
      </c>
      <c r="M9581" s="16">
        <f>IF(Table1[[#This Row],[Ordem_insumos]]&lt;&gt;0,VLOOKUP(Table1[[#This Row],[Codigo_servico]],Preencher_Orcamento!$B:$D,3,FALSE)*Table1[[#This Row],[Subtotal_insumo]],"")</f>
        <v>0</v>
      </c>
    </row>
    <row r="9582" spans="1:13" x14ac:dyDescent="0.25">
      <c r="A9582" s="6">
        <v>130258</v>
      </c>
      <c r="B9582" s="126">
        <v>3</v>
      </c>
      <c r="C9582" s="133"/>
      <c r="D9582" s="134">
        <v>2224</v>
      </c>
      <c r="E9582" s="7" t="s">
        <v>2241</v>
      </c>
      <c r="F9582" s="8" t="s">
        <v>2140</v>
      </c>
      <c r="G9582" s="18">
        <f>IFERROR(VLOOKUP(Table1[[#This Row],[Codigo_insumo]],BD_Insumos!$B:$E,4),"")</f>
        <v>17.481957498567066</v>
      </c>
      <c r="H9582" s="140">
        <v>0.3</v>
      </c>
      <c r="I9582" s="9"/>
      <c r="J9582" s="23">
        <f t="shared" si="149"/>
        <v>5.2445872495701193</v>
      </c>
      <c r="K9582" s="22" t="str">
        <f>IF(I9582&lt;&gt;"",SUMIF(Table1[Codigo_servico],A9582,Table1[Subtotal_insumo]),"")</f>
        <v/>
      </c>
      <c r="L9582" s="18">
        <f>IF(Table1[[#This Row],[Ordem_insumos]]&lt;&gt;0,VLOOKUP(Table1[[#This Row],[Codigo_servico]],Preencher_Orcamento!$B:$D,3,FALSE)*Table1[[#This Row],[Qtde_insumo]],"")</f>
        <v>0</v>
      </c>
      <c r="M9582" s="18">
        <f>IF(Table1[[#This Row],[Ordem_insumos]]&lt;&gt;0,VLOOKUP(Table1[[#This Row],[Codigo_servico]],Preencher_Orcamento!$B:$D,3,FALSE)*Table1[[#This Row],[Subtotal_insumo]],"")</f>
        <v>0</v>
      </c>
    </row>
    <row r="9583" spans="1:13" x14ac:dyDescent="0.25">
      <c r="A9583" s="6">
        <v>130258</v>
      </c>
      <c r="B9583" s="126">
        <v>4</v>
      </c>
      <c r="C9583" s="133"/>
      <c r="D9583" s="134">
        <v>2099</v>
      </c>
      <c r="E9583" s="7" t="s">
        <v>2205</v>
      </c>
      <c r="F9583" s="8" t="s">
        <v>2140</v>
      </c>
      <c r="G9583" s="18">
        <f>IFERROR(VLOOKUP(Table1[[#This Row],[Codigo_insumo]],BD_Insumos!$B:$E,4),"")</f>
        <v>12.627877718847255</v>
      </c>
      <c r="H9583" s="140">
        <v>0.45</v>
      </c>
      <c r="I9583" s="9"/>
      <c r="J9583" s="23">
        <f t="shared" si="149"/>
        <v>5.6825449734812654</v>
      </c>
      <c r="K9583" s="22" t="str">
        <f>IF(I9583&lt;&gt;"",SUMIF(Table1[Codigo_servico],A9583,Table1[Subtotal_insumo]),"")</f>
        <v/>
      </c>
      <c r="L9583" s="18">
        <f>IF(Table1[[#This Row],[Ordem_insumos]]&lt;&gt;0,VLOOKUP(Table1[[#This Row],[Codigo_servico]],Preencher_Orcamento!$B:$D,3,FALSE)*Table1[[#This Row],[Qtde_insumo]],"")</f>
        <v>0</v>
      </c>
      <c r="M9583" s="18">
        <f>IF(Table1[[#This Row],[Ordem_insumos]]&lt;&gt;0,VLOOKUP(Table1[[#This Row],[Codigo_servico]],Preencher_Orcamento!$B:$D,3,FALSE)*Table1[[#This Row],[Subtotal_insumo]],"")</f>
        <v>0</v>
      </c>
    </row>
    <row r="9584" spans="1:13" ht="26.25" x14ac:dyDescent="0.25">
      <c r="A9584" s="6">
        <v>130258</v>
      </c>
      <c r="B9584" s="126">
        <v>5</v>
      </c>
      <c r="C9584" s="133"/>
      <c r="D9584" s="134">
        <v>34539</v>
      </c>
      <c r="E9584" s="7" t="s">
        <v>706</v>
      </c>
      <c r="F9584" s="8" t="s">
        <v>170</v>
      </c>
      <c r="G9584" s="18">
        <f>IFERROR(VLOOKUP(Table1[[#This Row],[Codigo_insumo]],BD_Insumos!$B:$E,4),"")</f>
        <v>220.44</v>
      </c>
      <c r="H9584" s="140">
        <v>1.05</v>
      </c>
      <c r="I9584" s="9"/>
      <c r="J9584" s="23">
        <f t="shared" si="149"/>
        <v>231.46200000000002</v>
      </c>
      <c r="K9584" s="22" t="str">
        <f>IF(I9584&lt;&gt;"",SUMIF(Table1[Codigo_servico],A9584,Table1[Subtotal_insumo]),"")</f>
        <v/>
      </c>
      <c r="L9584" s="18">
        <f>IF(Table1[[#This Row],[Ordem_insumos]]&lt;&gt;0,VLOOKUP(Table1[[#This Row],[Codigo_servico]],Preencher_Orcamento!$B:$D,3,FALSE)*Table1[[#This Row],[Qtde_insumo]],"")</f>
        <v>0</v>
      </c>
      <c r="M9584" s="18">
        <f>IF(Table1[[#This Row],[Ordem_insumos]]&lt;&gt;0,VLOOKUP(Table1[[#This Row],[Codigo_servico]],Preencher_Orcamento!$B:$D,3,FALSE)*Table1[[#This Row],[Subtotal_insumo]],"")</f>
        <v>0</v>
      </c>
    </row>
    <row r="9585" spans="1:13" x14ac:dyDescent="0.25">
      <c r="A9585" s="3">
        <v>130260</v>
      </c>
      <c r="B9585" s="125">
        <v>0</v>
      </c>
      <c r="C9585" s="131" t="s">
        <v>4224</v>
      </c>
      <c r="D9585" s="132"/>
      <c r="E9585" s="4"/>
      <c r="F9585" s="4"/>
      <c r="G9585" s="17" t="str">
        <f>IFERROR(VLOOKUP(Table1[[#This Row],[Codigo_insumo]],BD_Insumos!$B:$E,4),"")</f>
        <v/>
      </c>
      <c r="H9585" s="139"/>
      <c r="I9585" s="5" t="s">
        <v>170</v>
      </c>
      <c r="J9585" s="20" t="str">
        <f t="shared" si="149"/>
        <v/>
      </c>
      <c r="K9585" s="21">
        <f>IF(I9585&lt;&gt;"",SUMIF(Table1[Codigo_servico],A9585,Table1[Subtotal_insumo]),"")</f>
        <v>289.3119672230514</v>
      </c>
      <c r="L9585" s="17" t="str">
        <f>IF(Table1[[#This Row],[Ordem_insumos]]&lt;&gt;0,VLOOKUP(Table1[[#This Row],[Codigo_servico]],Preencher_Orcamento!$B:$D,3,FALSE)*Table1[[#This Row],[Qtde_insumo]],"")</f>
        <v/>
      </c>
      <c r="M9585" s="17" t="str">
        <f>IF(Table1[[#This Row],[Ordem_insumos]]&lt;&gt;0,VLOOKUP(Table1[[#This Row],[Codigo_servico]],Preencher_Orcamento!$B:$D,3,FALSE)*Table1[[#This Row],[Subtotal_insumo]],"")</f>
        <v/>
      </c>
    </row>
    <row r="9586" spans="1:13" x14ac:dyDescent="0.25">
      <c r="A9586" s="6">
        <v>130260</v>
      </c>
      <c r="B9586" s="126">
        <v>1</v>
      </c>
      <c r="C9586" s="133"/>
      <c r="D9586" s="134">
        <v>10515</v>
      </c>
      <c r="E9586" s="7" t="s">
        <v>69</v>
      </c>
      <c r="F9586" s="8" t="s">
        <v>197</v>
      </c>
      <c r="G9586" s="16">
        <f>IFERROR(VLOOKUP(Table1[[#This Row],[Codigo_insumo]],BD_Insumos!$B:$E,4),"")</f>
        <v>1.0757000000000001</v>
      </c>
      <c r="H9586" s="140">
        <v>0.25</v>
      </c>
      <c r="I9586" s="9"/>
      <c r="J9586" s="22">
        <f t="shared" si="149"/>
        <v>0.26892500000000003</v>
      </c>
      <c r="K9586" s="22" t="str">
        <f>IF(I9586&lt;&gt;"",SUMIF(Table1[Codigo_servico],A9586,Table1[Subtotal_insumo]),"")</f>
        <v/>
      </c>
      <c r="L9586" s="16">
        <f>IF(Table1[[#This Row],[Ordem_insumos]]&lt;&gt;0,VLOOKUP(Table1[[#This Row],[Codigo_servico]],Preencher_Orcamento!$B:$D,3,FALSE)*Table1[[#This Row],[Qtde_insumo]],"")</f>
        <v>0</v>
      </c>
      <c r="M9586" s="16">
        <f>IF(Table1[[#This Row],[Ordem_insumos]]&lt;&gt;0,VLOOKUP(Table1[[#This Row],[Codigo_servico]],Preencher_Orcamento!$B:$D,3,FALSE)*Table1[[#This Row],[Subtotal_insumo]],"")</f>
        <v>0</v>
      </c>
    </row>
    <row r="9587" spans="1:13" x14ac:dyDescent="0.25">
      <c r="A9587" s="6">
        <v>130260</v>
      </c>
      <c r="B9587" s="126">
        <v>2</v>
      </c>
      <c r="C9587" s="133"/>
      <c r="D9587" s="134">
        <v>2099</v>
      </c>
      <c r="E9587" s="7" t="s">
        <v>2205</v>
      </c>
      <c r="F9587" s="8" t="s">
        <v>2140</v>
      </c>
      <c r="G9587" s="16">
        <f>IFERROR(VLOOKUP(Table1[[#This Row],[Codigo_insumo]],BD_Insumos!$B:$E,4),"")</f>
        <v>12.627877718847255</v>
      </c>
      <c r="H9587" s="140">
        <v>0.45</v>
      </c>
      <c r="I9587" s="9"/>
      <c r="J9587" s="22">
        <f t="shared" si="149"/>
        <v>5.6825449734812654</v>
      </c>
      <c r="K9587" s="22" t="str">
        <f>IF(I9587&lt;&gt;"",SUMIF(Table1[Codigo_servico],A9587,Table1[Subtotal_insumo]),"")</f>
        <v/>
      </c>
      <c r="L9587" s="16">
        <f>IF(Table1[[#This Row],[Ordem_insumos]]&lt;&gt;0,VLOOKUP(Table1[[#This Row],[Codigo_servico]],Preencher_Orcamento!$B:$D,3,FALSE)*Table1[[#This Row],[Qtde_insumo]],"")</f>
        <v>0</v>
      </c>
      <c r="M9587" s="16">
        <f>IF(Table1[[#This Row],[Ordem_insumos]]&lt;&gt;0,VLOOKUP(Table1[[#This Row],[Codigo_servico]],Preencher_Orcamento!$B:$D,3,FALSE)*Table1[[#This Row],[Subtotal_insumo]],"")</f>
        <v>0</v>
      </c>
    </row>
    <row r="9588" spans="1:13" ht="26.25" x14ac:dyDescent="0.25">
      <c r="A9588" s="6">
        <v>130260</v>
      </c>
      <c r="B9588" s="126">
        <v>3</v>
      </c>
      <c r="C9588" s="133"/>
      <c r="D9588" s="134">
        <v>10644</v>
      </c>
      <c r="E9588" s="7" t="s">
        <v>154</v>
      </c>
      <c r="F9588" s="8" t="s">
        <v>58</v>
      </c>
      <c r="G9588" s="18">
        <f>IFERROR(VLOOKUP(Table1[[#This Row],[Codigo_insumo]],BD_Insumos!$B:$E,4),"")</f>
        <v>366.63459999999998</v>
      </c>
      <c r="H9588" s="140">
        <v>2.5000000000000001E-2</v>
      </c>
      <c r="I9588" s="9"/>
      <c r="J9588" s="23">
        <f t="shared" si="149"/>
        <v>9.1658650000000002</v>
      </c>
      <c r="K9588" s="22" t="str">
        <f>IF(I9588&lt;&gt;"",SUMIF(Table1[Codigo_servico],A9588,Table1[Subtotal_insumo]),"")</f>
        <v/>
      </c>
      <c r="L9588" s="18">
        <f>IF(Table1[[#This Row],[Ordem_insumos]]&lt;&gt;0,VLOOKUP(Table1[[#This Row],[Codigo_servico]],Preencher_Orcamento!$B:$D,3,FALSE)*Table1[[#This Row],[Qtde_insumo]],"")</f>
        <v>0</v>
      </c>
      <c r="M9588" s="18">
        <f>IF(Table1[[#This Row],[Ordem_insumos]]&lt;&gt;0,VLOOKUP(Table1[[#This Row],[Codigo_servico]],Preencher_Orcamento!$B:$D,3,FALSE)*Table1[[#This Row],[Subtotal_insumo]],"")</f>
        <v>0</v>
      </c>
    </row>
    <row r="9589" spans="1:13" x14ac:dyDescent="0.25">
      <c r="A9589" s="6">
        <v>130260</v>
      </c>
      <c r="B9589" s="126">
        <v>4</v>
      </c>
      <c r="C9589" s="133"/>
      <c r="D9589" s="134">
        <v>2224</v>
      </c>
      <c r="E9589" s="7" t="s">
        <v>2241</v>
      </c>
      <c r="F9589" s="8" t="s">
        <v>2140</v>
      </c>
      <c r="G9589" s="18">
        <f>IFERROR(VLOOKUP(Table1[[#This Row],[Codigo_insumo]],BD_Insumos!$B:$E,4),"")</f>
        <v>17.481957498567066</v>
      </c>
      <c r="H9589" s="140">
        <v>0.3</v>
      </c>
      <c r="I9589" s="9"/>
      <c r="J9589" s="23">
        <f t="shared" si="149"/>
        <v>5.2445872495701193</v>
      </c>
      <c r="K9589" s="22" t="str">
        <f>IF(I9589&lt;&gt;"",SUMIF(Table1[Codigo_servico],A9589,Table1[Subtotal_insumo]),"")</f>
        <v/>
      </c>
      <c r="L9589" s="18">
        <f>IF(Table1[[#This Row],[Ordem_insumos]]&lt;&gt;0,VLOOKUP(Table1[[#This Row],[Codigo_servico]],Preencher_Orcamento!$B:$D,3,FALSE)*Table1[[#This Row],[Qtde_insumo]],"")</f>
        <v>0</v>
      </c>
      <c r="M9589" s="18">
        <f>IF(Table1[[#This Row],[Ordem_insumos]]&lt;&gt;0,VLOOKUP(Table1[[#This Row],[Codigo_servico]],Preencher_Orcamento!$B:$D,3,FALSE)*Table1[[#This Row],[Subtotal_insumo]],"")</f>
        <v>0</v>
      </c>
    </row>
    <row r="9590" spans="1:13" ht="26.25" x14ac:dyDescent="0.25">
      <c r="A9590" s="6">
        <v>130260</v>
      </c>
      <c r="B9590" s="126">
        <v>5</v>
      </c>
      <c r="C9590" s="133"/>
      <c r="D9590" s="134">
        <v>34545</v>
      </c>
      <c r="E9590" s="7" t="s">
        <v>707</v>
      </c>
      <c r="F9590" s="8" t="s">
        <v>170</v>
      </c>
      <c r="G9590" s="18">
        <f>IFERROR(VLOOKUP(Table1[[#This Row],[Codigo_insumo]],BD_Insumos!$B:$E,4),"")</f>
        <v>256.1429</v>
      </c>
      <c r="H9590" s="140">
        <v>1.05</v>
      </c>
      <c r="I9590" s="9"/>
      <c r="J9590" s="23">
        <f t="shared" si="149"/>
        <v>268.95004499999999</v>
      </c>
      <c r="K9590" s="22" t="str">
        <f>IF(I9590&lt;&gt;"",SUMIF(Table1[Codigo_servico],A9590,Table1[Subtotal_insumo]),"")</f>
        <v/>
      </c>
      <c r="L9590" s="18">
        <f>IF(Table1[[#This Row],[Ordem_insumos]]&lt;&gt;0,VLOOKUP(Table1[[#This Row],[Codigo_servico]],Preencher_Orcamento!$B:$D,3,FALSE)*Table1[[#This Row],[Qtde_insumo]],"")</f>
        <v>0</v>
      </c>
      <c r="M9590" s="18">
        <f>IF(Table1[[#This Row],[Ordem_insumos]]&lt;&gt;0,VLOOKUP(Table1[[#This Row],[Codigo_servico]],Preencher_Orcamento!$B:$D,3,FALSE)*Table1[[#This Row],[Subtotal_insumo]],"")</f>
        <v>0</v>
      </c>
    </row>
    <row r="9591" spans="1:13" x14ac:dyDescent="0.25">
      <c r="A9591" s="3">
        <v>130262</v>
      </c>
      <c r="B9591" s="125">
        <v>0</v>
      </c>
      <c r="C9591" s="131" t="s">
        <v>4225</v>
      </c>
      <c r="D9591" s="132"/>
      <c r="E9591" s="4"/>
      <c r="F9591" s="4"/>
      <c r="G9591" s="17" t="str">
        <f>IFERROR(VLOOKUP(Table1[[#This Row],[Codigo_insumo]],BD_Insumos!$B:$E,4),"")</f>
        <v/>
      </c>
      <c r="H9591" s="139"/>
      <c r="I9591" s="5" t="s">
        <v>170</v>
      </c>
      <c r="J9591" s="20" t="str">
        <f t="shared" si="149"/>
        <v/>
      </c>
      <c r="K9591" s="21">
        <f>IF(I9591&lt;&gt;"",SUMIF(Table1[Codigo_servico],A9591,Table1[Subtotal_insumo]),"")</f>
        <v>257.71442222305137</v>
      </c>
      <c r="L9591" s="17" t="str">
        <f>IF(Table1[[#This Row],[Ordem_insumos]]&lt;&gt;0,VLOOKUP(Table1[[#This Row],[Codigo_servico]],Preencher_Orcamento!$B:$D,3,FALSE)*Table1[[#This Row],[Qtde_insumo]],"")</f>
        <v/>
      </c>
      <c r="M9591" s="17" t="str">
        <f>IF(Table1[[#This Row],[Ordem_insumos]]&lt;&gt;0,VLOOKUP(Table1[[#This Row],[Codigo_servico]],Preencher_Orcamento!$B:$D,3,FALSE)*Table1[[#This Row],[Subtotal_insumo]],"")</f>
        <v/>
      </c>
    </row>
    <row r="9592" spans="1:13" ht="26.25" x14ac:dyDescent="0.25">
      <c r="A9592" s="6">
        <v>130262</v>
      </c>
      <c r="B9592" s="126">
        <v>1</v>
      </c>
      <c r="C9592" s="133"/>
      <c r="D9592" s="134">
        <v>10644</v>
      </c>
      <c r="E9592" s="7" t="s">
        <v>154</v>
      </c>
      <c r="F9592" s="8" t="s">
        <v>58</v>
      </c>
      <c r="G9592" s="16">
        <f>IFERROR(VLOOKUP(Table1[[#This Row],[Codigo_insumo]],BD_Insumos!$B:$E,4),"")</f>
        <v>366.63459999999998</v>
      </c>
      <c r="H9592" s="140">
        <v>2.5000000000000001E-2</v>
      </c>
      <c r="I9592" s="9"/>
      <c r="J9592" s="22">
        <f t="shared" si="149"/>
        <v>9.1658650000000002</v>
      </c>
      <c r="K9592" s="22" t="str">
        <f>IF(I9592&lt;&gt;"",SUMIF(Table1[Codigo_servico],A9592,Table1[Subtotal_insumo]),"")</f>
        <v/>
      </c>
      <c r="L9592" s="16">
        <f>IF(Table1[[#This Row],[Ordem_insumos]]&lt;&gt;0,VLOOKUP(Table1[[#This Row],[Codigo_servico]],Preencher_Orcamento!$B:$D,3,FALSE)*Table1[[#This Row],[Qtde_insumo]],"")</f>
        <v>0</v>
      </c>
      <c r="M9592" s="16">
        <f>IF(Table1[[#This Row],[Ordem_insumos]]&lt;&gt;0,VLOOKUP(Table1[[#This Row],[Codigo_servico]],Preencher_Orcamento!$B:$D,3,FALSE)*Table1[[#This Row],[Subtotal_insumo]],"")</f>
        <v>0</v>
      </c>
    </row>
    <row r="9593" spans="1:13" x14ac:dyDescent="0.25">
      <c r="A9593" s="6">
        <v>130262</v>
      </c>
      <c r="B9593" s="126">
        <v>2</v>
      </c>
      <c r="C9593" s="133"/>
      <c r="D9593" s="134">
        <v>10515</v>
      </c>
      <c r="E9593" s="7" t="s">
        <v>69</v>
      </c>
      <c r="F9593" s="8" t="s">
        <v>197</v>
      </c>
      <c r="G9593" s="16">
        <f>IFERROR(VLOOKUP(Table1[[#This Row],[Codigo_insumo]],BD_Insumos!$B:$E,4),"")</f>
        <v>1.0757000000000001</v>
      </c>
      <c r="H9593" s="140">
        <v>0.25</v>
      </c>
      <c r="I9593" s="9"/>
      <c r="J9593" s="22">
        <f t="shared" si="149"/>
        <v>0.26892500000000003</v>
      </c>
      <c r="K9593" s="22" t="str">
        <f>IF(I9593&lt;&gt;"",SUMIF(Table1[Codigo_servico],A9593,Table1[Subtotal_insumo]),"")</f>
        <v/>
      </c>
      <c r="L9593" s="16">
        <f>IF(Table1[[#This Row],[Ordem_insumos]]&lt;&gt;0,VLOOKUP(Table1[[#This Row],[Codigo_servico]],Preencher_Orcamento!$B:$D,3,FALSE)*Table1[[#This Row],[Qtde_insumo]],"")</f>
        <v>0</v>
      </c>
      <c r="M9593" s="16">
        <f>IF(Table1[[#This Row],[Ordem_insumos]]&lt;&gt;0,VLOOKUP(Table1[[#This Row],[Codigo_servico]],Preencher_Orcamento!$B:$D,3,FALSE)*Table1[[#This Row],[Subtotal_insumo]],"")</f>
        <v>0</v>
      </c>
    </row>
    <row r="9594" spans="1:13" x14ac:dyDescent="0.25">
      <c r="A9594" s="6">
        <v>130262</v>
      </c>
      <c r="B9594" s="126">
        <v>3</v>
      </c>
      <c r="C9594" s="133"/>
      <c r="D9594" s="134">
        <v>2224</v>
      </c>
      <c r="E9594" s="7" t="s">
        <v>2241</v>
      </c>
      <c r="F9594" s="8" t="s">
        <v>2140</v>
      </c>
      <c r="G9594" s="18">
        <f>IFERROR(VLOOKUP(Table1[[#This Row],[Codigo_insumo]],BD_Insumos!$B:$E,4),"")</f>
        <v>17.481957498567066</v>
      </c>
      <c r="H9594" s="140">
        <v>0.3</v>
      </c>
      <c r="I9594" s="9"/>
      <c r="J9594" s="23">
        <f t="shared" si="149"/>
        <v>5.2445872495701193</v>
      </c>
      <c r="K9594" s="22" t="str">
        <f>IF(I9594&lt;&gt;"",SUMIF(Table1[Codigo_servico],A9594,Table1[Subtotal_insumo]),"")</f>
        <v/>
      </c>
      <c r="L9594" s="18">
        <f>IF(Table1[[#This Row],[Ordem_insumos]]&lt;&gt;0,VLOOKUP(Table1[[#This Row],[Codigo_servico]],Preencher_Orcamento!$B:$D,3,FALSE)*Table1[[#This Row],[Qtde_insumo]],"")</f>
        <v>0</v>
      </c>
      <c r="M9594" s="18">
        <f>IF(Table1[[#This Row],[Ordem_insumos]]&lt;&gt;0,VLOOKUP(Table1[[#This Row],[Codigo_servico]],Preencher_Orcamento!$B:$D,3,FALSE)*Table1[[#This Row],[Subtotal_insumo]],"")</f>
        <v>0</v>
      </c>
    </row>
    <row r="9595" spans="1:13" ht="26.25" x14ac:dyDescent="0.25">
      <c r="A9595" s="6">
        <v>130262</v>
      </c>
      <c r="B9595" s="126">
        <v>4</v>
      </c>
      <c r="C9595" s="133"/>
      <c r="D9595" s="134">
        <v>34550</v>
      </c>
      <c r="E9595" s="7" t="s">
        <v>708</v>
      </c>
      <c r="F9595" s="8" t="s">
        <v>170</v>
      </c>
      <c r="G9595" s="18">
        <f>IFERROR(VLOOKUP(Table1[[#This Row],[Codigo_insumo]],BD_Insumos!$B:$E,4),"")</f>
        <v>226.05</v>
      </c>
      <c r="H9595" s="140">
        <v>1.05</v>
      </c>
      <c r="I9595" s="9"/>
      <c r="J9595" s="23">
        <f t="shared" si="149"/>
        <v>237.35250000000002</v>
      </c>
      <c r="K9595" s="22" t="str">
        <f>IF(I9595&lt;&gt;"",SUMIF(Table1[Codigo_servico],A9595,Table1[Subtotal_insumo]),"")</f>
        <v/>
      </c>
      <c r="L9595" s="18">
        <f>IF(Table1[[#This Row],[Ordem_insumos]]&lt;&gt;0,VLOOKUP(Table1[[#This Row],[Codigo_servico]],Preencher_Orcamento!$B:$D,3,FALSE)*Table1[[#This Row],[Qtde_insumo]],"")</f>
        <v>0</v>
      </c>
      <c r="M9595" s="18">
        <f>IF(Table1[[#This Row],[Ordem_insumos]]&lt;&gt;0,VLOOKUP(Table1[[#This Row],[Codigo_servico]],Preencher_Orcamento!$B:$D,3,FALSE)*Table1[[#This Row],[Subtotal_insumo]],"")</f>
        <v>0</v>
      </c>
    </row>
    <row r="9596" spans="1:13" x14ac:dyDescent="0.25">
      <c r="A9596" s="6">
        <v>130262</v>
      </c>
      <c r="B9596" s="126">
        <v>5</v>
      </c>
      <c r="C9596" s="133"/>
      <c r="D9596" s="134">
        <v>2099</v>
      </c>
      <c r="E9596" s="7" t="s">
        <v>2205</v>
      </c>
      <c r="F9596" s="8" t="s">
        <v>2140</v>
      </c>
      <c r="G9596" s="18">
        <f>IFERROR(VLOOKUP(Table1[[#This Row],[Codigo_insumo]],BD_Insumos!$B:$E,4),"")</f>
        <v>12.627877718847255</v>
      </c>
      <c r="H9596" s="140">
        <v>0.45</v>
      </c>
      <c r="I9596" s="9"/>
      <c r="J9596" s="23">
        <f t="shared" si="149"/>
        <v>5.6825449734812654</v>
      </c>
      <c r="K9596" s="22" t="str">
        <f>IF(I9596&lt;&gt;"",SUMIF(Table1[Codigo_servico],A9596,Table1[Subtotal_insumo]),"")</f>
        <v/>
      </c>
      <c r="L9596" s="18">
        <f>IF(Table1[[#This Row],[Ordem_insumos]]&lt;&gt;0,VLOOKUP(Table1[[#This Row],[Codigo_servico]],Preencher_Orcamento!$B:$D,3,FALSE)*Table1[[#This Row],[Qtde_insumo]],"")</f>
        <v>0</v>
      </c>
      <c r="M9596" s="18">
        <f>IF(Table1[[#This Row],[Ordem_insumos]]&lt;&gt;0,VLOOKUP(Table1[[#This Row],[Codigo_servico]],Preencher_Orcamento!$B:$D,3,FALSE)*Table1[[#This Row],[Subtotal_insumo]],"")</f>
        <v>0</v>
      </c>
    </row>
    <row r="9597" spans="1:13" x14ac:dyDescent="0.25">
      <c r="A9597" s="3">
        <v>130264</v>
      </c>
      <c r="B9597" s="125">
        <v>0</v>
      </c>
      <c r="C9597" s="131" t="s">
        <v>4226</v>
      </c>
      <c r="D9597" s="132"/>
      <c r="E9597" s="4"/>
      <c r="F9597" s="4"/>
      <c r="G9597" s="17" t="str">
        <f>IFERROR(VLOOKUP(Table1[[#This Row],[Codigo_insumo]],BD_Insumos!$B:$E,4),"")</f>
        <v/>
      </c>
      <c r="H9597" s="139"/>
      <c r="I9597" s="5" t="s">
        <v>170</v>
      </c>
      <c r="J9597" s="20" t="str">
        <f t="shared" si="149"/>
        <v/>
      </c>
      <c r="K9597" s="21">
        <f>IF(I9597&lt;&gt;"",SUMIF(Table1[Codigo_servico],A9597,Table1[Subtotal_insumo]),"")</f>
        <v>52.033697223051384</v>
      </c>
      <c r="L9597" s="17" t="str">
        <f>IF(Table1[[#This Row],[Ordem_insumos]]&lt;&gt;0,VLOOKUP(Table1[[#This Row],[Codigo_servico]],Preencher_Orcamento!$B:$D,3,FALSE)*Table1[[#This Row],[Qtde_insumo]],"")</f>
        <v/>
      </c>
      <c r="M9597" s="17" t="str">
        <f>IF(Table1[[#This Row],[Ordem_insumos]]&lt;&gt;0,VLOOKUP(Table1[[#This Row],[Codigo_servico]],Preencher_Orcamento!$B:$D,3,FALSE)*Table1[[#This Row],[Subtotal_insumo]],"")</f>
        <v/>
      </c>
    </row>
    <row r="9598" spans="1:13" x14ac:dyDescent="0.25">
      <c r="A9598" s="6">
        <v>130264</v>
      </c>
      <c r="B9598" s="126">
        <v>1</v>
      </c>
      <c r="C9598" s="133"/>
      <c r="D9598" s="134">
        <v>10515</v>
      </c>
      <c r="E9598" s="7" t="s">
        <v>69</v>
      </c>
      <c r="F9598" s="8" t="s">
        <v>197</v>
      </c>
      <c r="G9598" s="16">
        <f>IFERROR(VLOOKUP(Table1[[#This Row],[Codigo_insumo]],BD_Insumos!$B:$E,4),"")</f>
        <v>1.0757000000000001</v>
      </c>
      <c r="H9598" s="140">
        <v>0.25</v>
      </c>
      <c r="I9598" s="9"/>
      <c r="J9598" s="22">
        <f t="shared" si="149"/>
        <v>0.26892500000000003</v>
      </c>
      <c r="K9598" s="22" t="str">
        <f>IF(I9598&lt;&gt;"",SUMIF(Table1[Codigo_servico],A9598,Table1[Subtotal_insumo]),"")</f>
        <v/>
      </c>
      <c r="L9598" s="16">
        <f>IF(Table1[[#This Row],[Ordem_insumos]]&lt;&gt;0,VLOOKUP(Table1[[#This Row],[Codigo_servico]],Preencher_Orcamento!$B:$D,3,FALSE)*Table1[[#This Row],[Qtde_insumo]],"")</f>
        <v>0</v>
      </c>
      <c r="M9598" s="16">
        <f>IF(Table1[[#This Row],[Ordem_insumos]]&lt;&gt;0,VLOOKUP(Table1[[#This Row],[Codigo_servico]],Preencher_Orcamento!$B:$D,3,FALSE)*Table1[[#This Row],[Subtotal_insumo]],"")</f>
        <v>0</v>
      </c>
    </row>
    <row r="9599" spans="1:13" x14ac:dyDescent="0.25">
      <c r="A9599" s="6">
        <v>130264</v>
      </c>
      <c r="B9599" s="126">
        <v>2</v>
      </c>
      <c r="C9599" s="133"/>
      <c r="D9599" s="134">
        <v>2224</v>
      </c>
      <c r="E9599" s="7" t="s">
        <v>2241</v>
      </c>
      <c r="F9599" s="8" t="s">
        <v>2140</v>
      </c>
      <c r="G9599" s="16">
        <f>IFERROR(VLOOKUP(Table1[[#This Row],[Codigo_insumo]],BD_Insumos!$B:$E,4),"")</f>
        <v>17.481957498567066</v>
      </c>
      <c r="H9599" s="140">
        <v>0.3</v>
      </c>
      <c r="I9599" s="9"/>
      <c r="J9599" s="22">
        <f t="shared" si="149"/>
        <v>5.2445872495701193</v>
      </c>
      <c r="K9599" s="22" t="str">
        <f>IF(I9599&lt;&gt;"",SUMIF(Table1[Codigo_servico],A9599,Table1[Subtotal_insumo]),"")</f>
        <v/>
      </c>
      <c r="L9599" s="16">
        <f>IF(Table1[[#This Row],[Ordem_insumos]]&lt;&gt;0,VLOOKUP(Table1[[#This Row],[Codigo_servico]],Preencher_Orcamento!$B:$D,3,FALSE)*Table1[[#This Row],[Qtde_insumo]],"")</f>
        <v>0</v>
      </c>
      <c r="M9599" s="16">
        <f>IF(Table1[[#This Row],[Ordem_insumos]]&lt;&gt;0,VLOOKUP(Table1[[#This Row],[Codigo_servico]],Preencher_Orcamento!$B:$D,3,FALSE)*Table1[[#This Row],[Subtotal_insumo]],"")</f>
        <v>0</v>
      </c>
    </row>
    <row r="9600" spans="1:13" x14ac:dyDescent="0.25">
      <c r="A9600" s="6">
        <v>130264</v>
      </c>
      <c r="B9600" s="126">
        <v>3</v>
      </c>
      <c r="C9600" s="133"/>
      <c r="D9600" s="134">
        <v>2099</v>
      </c>
      <c r="E9600" s="7" t="s">
        <v>2205</v>
      </c>
      <c r="F9600" s="8" t="s">
        <v>2140</v>
      </c>
      <c r="G9600" s="16">
        <f>IFERROR(VLOOKUP(Table1[[#This Row],[Codigo_insumo]],BD_Insumos!$B:$E,4),"")</f>
        <v>12.627877718847255</v>
      </c>
      <c r="H9600" s="140">
        <v>0.45</v>
      </c>
      <c r="I9600" s="9"/>
      <c r="J9600" s="22">
        <f t="shared" si="149"/>
        <v>5.6825449734812654</v>
      </c>
      <c r="K9600" s="22" t="str">
        <f>IF(I9600&lt;&gt;"",SUMIF(Table1[Codigo_servico],A9600,Table1[Subtotal_insumo]),"")</f>
        <v/>
      </c>
      <c r="L9600" s="16">
        <f>IF(Table1[[#This Row],[Ordem_insumos]]&lt;&gt;0,VLOOKUP(Table1[[#This Row],[Codigo_servico]],Preencher_Orcamento!$B:$D,3,FALSE)*Table1[[#This Row],[Qtde_insumo]],"")</f>
        <v>0</v>
      </c>
      <c r="M9600" s="16">
        <f>IF(Table1[[#This Row],[Ordem_insumos]]&lt;&gt;0,VLOOKUP(Table1[[#This Row],[Codigo_servico]],Preencher_Orcamento!$B:$D,3,FALSE)*Table1[[#This Row],[Subtotal_insumo]],"")</f>
        <v>0</v>
      </c>
    </row>
    <row r="9601" spans="1:13" ht="26.25" x14ac:dyDescent="0.25">
      <c r="A9601" s="6">
        <v>130264</v>
      </c>
      <c r="B9601" s="126">
        <v>4</v>
      </c>
      <c r="C9601" s="133"/>
      <c r="D9601" s="134">
        <v>10561</v>
      </c>
      <c r="E9601" s="7" t="s">
        <v>103</v>
      </c>
      <c r="F9601" s="8" t="s">
        <v>197</v>
      </c>
      <c r="G9601" s="16">
        <f>IFERROR(VLOOKUP(Table1[[#This Row],[Codigo_insumo]],BD_Insumos!$B:$E,4),"")</f>
        <v>0.38740000000000002</v>
      </c>
      <c r="H9601" s="140">
        <v>4.4000000000000004</v>
      </c>
      <c r="I9601" s="9"/>
      <c r="J9601" s="22">
        <f t="shared" si="149"/>
        <v>1.7045600000000003</v>
      </c>
      <c r="K9601" s="22" t="str">
        <f>IF(I9601&lt;&gt;"",SUMIF(Table1[Codigo_servico],A9601,Table1[Subtotal_insumo]),"")</f>
        <v/>
      </c>
      <c r="L9601" s="16">
        <f>IF(Table1[[#This Row],[Ordem_insumos]]&lt;&gt;0,VLOOKUP(Table1[[#This Row],[Codigo_servico]],Preencher_Orcamento!$B:$D,3,FALSE)*Table1[[#This Row],[Qtde_insumo]],"")</f>
        <v>0</v>
      </c>
      <c r="M9601" s="16">
        <f>IF(Table1[[#This Row],[Ordem_insumos]]&lt;&gt;0,VLOOKUP(Table1[[#This Row],[Codigo_servico]],Preencher_Orcamento!$B:$D,3,FALSE)*Table1[[#This Row],[Subtotal_insumo]],"")</f>
        <v>0</v>
      </c>
    </row>
    <row r="9602" spans="1:13" ht="26.25" x14ac:dyDescent="0.25">
      <c r="A9602" s="6">
        <v>130264</v>
      </c>
      <c r="B9602" s="126">
        <v>5</v>
      </c>
      <c r="C9602" s="133"/>
      <c r="D9602" s="134">
        <v>34560</v>
      </c>
      <c r="E9602" s="7" t="s">
        <v>709</v>
      </c>
      <c r="F9602" s="8" t="s">
        <v>170</v>
      </c>
      <c r="G9602" s="18">
        <f>IFERROR(VLOOKUP(Table1[[#This Row],[Codigo_insumo]],BD_Insumos!$B:$E,4),"")</f>
        <v>37.269599999999997</v>
      </c>
      <c r="H9602" s="140">
        <v>1.05</v>
      </c>
      <c r="I9602" s="9"/>
      <c r="J9602" s="23">
        <f t="shared" ref="J9602:J9665" si="150">IF(I9602="",G9602*H9602,"")</f>
        <v>39.13308</v>
      </c>
      <c r="K9602" s="22" t="str">
        <f>IF(I9602&lt;&gt;"",SUMIF(Table1[Codigo_servico],A9602,Table1[Subtotal_insumo]),"")</f>
        <v/>
      </c>
      <c r="L9602" s="18">
        <f>IF(Table1[[#This Row],[Ordem_insumos]]&lt;&gt;0,VLOOKUP(Table1[[#This Row],[Codigo_servico]],Preencher_Orcamento!$B:$D,3,FALSE)*Table1[[#This Row],[Qtde_insumo]],"")</f>
        <v>0</v>
      </c>
      <c r="M9602" s="18">
        <f>IF(Table1[[#This Row],[Ordem_insumos]]&lt;&gt;0,VLOOKUP(Table1[[#This Row],[Codigo_servico]],Preencher_Orcamento!$B:$D,3,FALSE)*Table1[[#This Row],[Subtotal_insumo]],"")</f>
        <v>0</v>
      </c>
    </row>
    <row r="9603" spans="1:13" x14ac:dyDescent="0.25">
      <c r="A9603" s="3">
        <v>130270</v>
      </c>
      <c r="B9603" s="125">
        <v>0</v>
      </c>
      <c r="C9603" s="131" t="s">
        <v>4227</v>
      </c>
      <c r="D9603" s="132"/>
      <c r="E9603" s="4"/>
      <c r="F9603" s="4"/>
      <c r="G9603" s="17" t="str">
        <f>IFERROR(VLOOKUP(Table1[[#This Row],[Codigo_insumo]],BD_Insumos!$B:$E,4),"")</f>
        <v/>
      </c>
      <c r="H9603" s="139"/>
      <c r="I9603" s="5" t="s">
        <v>170</v>
      </c>
      <c r="J9603" s="20" t="str">
        <f t="shared" si="150"/>
        <v/>
      </c>
      <c r="K9603" s="21">
        <f>IF(I9603&lt;&gt;"",SUMIF(Table1[Codigo_servico],A9603,Table1[Subtotal_insumo]),"")</f>
        <v>116.51515274479283</v>
      </c>
      <c r="L9603" s="17" t="str">
        <f>IF(Table1[[#This Row],[Ordem_insumos]]&lt;&gt;0,VLOOKUP(Table1[[#This Row],[Codigo_servico]],Preencher_Orcamento!$B:$D,3,FALSE)*Table1[[#This Row],[Qtde_insumo]],"")</f>
        <v/>
      </c>
      <c r="M9603" s="17" t="str">
        <f>IF(Table1[[#This Row],[Ordem_insumos]]&lt;&gt;0,VLOOKUP(Table1[[#This Row],[Codigo_servico]],Preencher_Orcamento!$B:$D,3,FALSE)*Table1[[#This Row],[Subtotal_insumo]],"")</f>
        <v/>
      </c>
    </row>
    <row r="9604" spans="1:13" x14ac:dyDescent="0.25">
      <c r="A9604" s="6">
        <v>130270</v>
      </c>
      <c r="B9604" s="126">
        <v>1</v>
      </c>
      <c r="C9604" s="133"/>
      <c r="D9604" s="134">
        <v>2224</v>
      </c>
      <c r="E9604" s="7" t="s">
        <v>2241</v>
      </c>
      <c r="F9604" s="8" t="s">
        <v>2140</v>
      </c>
      <c r="G9604" s="16">
        <f>IFERROR(VLOOKUP(Table1[[#This Row],[Codigo_insumo]],BD_Insumos!$B:$E,4),"")</f>
        <v>17.481957498567066</v>
      </c>
      <c r="H9604" s="140">
        <v>0.4</v>
      </c>
      <c r="I9604" s="9"/>
      <c r="J9604" s="22">
        <f t="shared" si="150"/>
        <v>6.9927829994268267</v>
      </c>
      <c r="K9604" s="22" t="str">
        <f>IF(I9604&lt;&gt;"",SUMIF(Table1[Codigo_servico],A9604,Table1[Subtotal_insumo]),"")</f>
        <v/>
      </c>
      <c r="L9604" s="16">
        <f>IF(Table1[[#This Row],[Ordem_insumos]]&lt;&gt;0,VLOOKUP(Table1[[#This Row],[Codigo_servico]],Preencher_Orcamento!$B:$D,3,FALSE)*Table1[[#This Row],[Qtde_insumo]],"")</f>
        <v>0</v>
      </c>
      <c r="M9604" s="16">
        <f>IF(Table1[[#This Row],[Ordem_insumos]]&lt;&gt;0,VLOOKUP(Table1[[#This Row],[Codigo_servico]],Preencher_Orcamento!$B:$D,3,FALSE)*Table1[[#This Row],[Subtotal_insumo]],"")</f>
        <v>0</v>
      </c>
    </row>
    <row r="9605" spans="1:13" x14ac:dyDescent="0.25">
      <c r="A9605" s="6">
        <v>130270</v>
      </c>
      <c r="B9605" s="126">
        <v>2</v>
      </c>
      <c r="C9605" s="133"/>
      <c r="D9605" s="134">
        <v>2099</v>
      </c>
      <c r="E9605" s="7" t="s">
        <v>2205</v>
      </c>
      <c r="F9605" s="8" t="s">
        <v>2140</v>
      </c>
      <c r="G9605" s="16">
        <f>IFERROR(VLOOKUP(Table1[[#This Row],[Codigo_insumo]],BD_Insumos!$B:$E,4),"")</f>
        <v>12.627877718847255</v>
      </c>
      <c r="H9605" s="140">
        <v>0.55000000000000004</v>
      </c>
      <c r="I9605" s="9"/>
      <c r="J9605" s="22">
        <f t="shared" si="150"/>
        <v>6.9453327453659908</v>
      </c>
      <c r="K9605" s="22" t="str">
        <f>IF(I9605&lt;&gt;"",SUMIF(Table1[Codigo_servico],A9605,Table1[Subtotal_insumo]),"")</f>
        <v/>
      </c>
      <c r="L9605" s="16">
        <f>IF(Table1[[#This Row],[Ordem_insumos]]&lt;&gt;0,VLOOKUP(Table1[[#This Row],[Codigo_servico]],Preencher_Orcamento!$B:$D,3,FALSE)*Table1[[#This Row],[Qtde_insumo]],"")</f>
        <v>0</v>
      </c>
      <c r="M9605" s="16">
        <f>IF(Table1[[#This Row],[Ordem_insumos]]&lt;&gt;0,VLOOKUP(Table1[[#This Row],[Codigo_servico]],Preencher_Orcamento!$B:$D,3,FALSE)*Table1[[#This Row],[Subtotal_insumo]],"")</f>
        <v>0</v>
      </c>
    </row>
    <row r="9606" spans="1:13" ht="26.25" x14ac:dyDescent="0.25">
      <c r="A9606" s="6">
        <v>130270</v>
      </c>
      <c r="B9606" s="126">
        <v>3</v>
      </c>
      <c r="C9606" s="133"/>
      <c r="D9606" s="134">
        <v>10630</v>
      </c>
      <c r="E9606" s="7" t="s">
        <v>140</v>
      </c>
      <c r="F9606" s="8" t="s">
        <v>58</v>
      </c>
      <c r="G9606" s="16">
        <f>IFERROR(VLOOKUP(Table1[[#This Row],[Codigo_insumo]],BD_Insumos!$B:$E,4),"")</f>
        <v>420.47390000000001</v>
      </c>
      <c r="H9606" s="140">
        <v>5.0000000000000001E-3</v>
      </c>
      <c r="I9606" s="9"/>
      <c r="J9606" s="22">
        <f t="shared" si="150"/>
        <v>2.1023695</v>
      </c>
      <c r="K9606" s="22" t="str">
        <f>IF(I9606&lt;&gt;"",SUMIF(Table1[Codigo_servico],A9606,Table1[Subtotal_insumo]),"")</f>
        <v/>
      </c>
      <c r="L9606" s="16">
        <f>IF(Table1[[#This Row],[Ordem_insumos]]&lt;&gt;0,VLOOKUP(Table1[[#This Row],[Codigo_servico]],Preencher_Orcamento!$B:$D,3,FALSE)*Table1[[#This Row],[Qtde_insumo]],"")</f>
        <v>0</v>
      </c>
      <c r="M9606" s="16">
        <f>IF(Table1[[#This Row],[Ordem_insumos]]&lt;&gt;0,VLOOKUP(Table1[[#This Row],[Codigo_servico]],Preencher_Orcamento!$B:$D,3,FALSE)*Table1[[#This Row],[Subtotal_insumo]],"")</f>
        <v>0</v>
      </c>
    </row>
    <row r="9607" spans="1:13" ht="39" x14ac:dyDescent="0.25">
      <c r="A9607" s="6">
        <v>130270</v>
      </c>
      <c r="B9607" s="126">
        <v>4</v>
      </c>
      <c r="C9607" s="133"/>
      <c r="D9607" s="134">
        <v>34570</v>
      </c>
      <c r="E9607" s="7" t="s">
        <v>710</v>
      </c>
      <c r="F9607" s="8" t="s">
        <v>170</v>
      </c>
      <c r="G9607" s="16">
        <f>IFERROR(VLOOKUP(Table1[[#This Row],[Codigo_insumo]],BD_Insumos!$B:$E,4),"")</f>
        <v>81.415400000000005</v>
      </c>
      <c r="H9607" s="140">
        <v>1.1000000000000001</v>
      </c>
      <c r="I9607" s="9"/>
      <c r="J9607" s="22">
        <f t="shared" si="150"/>
        <v>89.556940000000012</v>
      </c>
      <c r="K9607" s="22" t="str">
        <f>IF(I9607&lt;&gt;"",SUMIF(Table1[Codigo_servico],A9607,Table1[Subtotal_insumo]),"")</f>
        <v/>
      </c>
      <c r="L9607" s="16">
        <f>IF(Table1[[#This Row],[Ordem_insumos]]&lt;&gt;0,VLOOKUP(Table1[[#This Row],[Codigo_servico]],Preencher_Orcamento!$B:$D,3,FALSE)*Table1[[#This Row],[Qtde_insumo]],"")</f>
        <v>0</v>
      </c>
      <c r="M9607" s="16">
        <f>IF(Table1[[#This Row],[Ordem_insumos]]&lt;&gt;0,VLOOKUP(Table1[[#This Row],[Codigo_servico]],Preencher_Orcamento!$B:$D,3,FALSE)*Table1[[#This Row],[Subtotal_insumo]],"")</f>
        <v>0</v>
      </c>
    </row>
    <row r="9608" spans="1:13" ht="26.25" x14ac:dyDescent="0.25">
      <c r="A9608" s="6">
        <v>130270</v>
      </c>
      <c r="B9608" s="126">
        <v>5</v>
      </c>
      <c r="C9608" s="133"/>
      <c r="D9608" s="134">
        <v>10647</v>
      </c>
      <c r="E9608" s="7" t="s">
        <v>157</v>
      </c>
      <c r="F9608" s="8" t="s">
        <v>58</v>
      </c>
      <c r="G9608" s="16">
        <f>IFERROR(VLOOKUP(Table1[[#This Row],[Codigo_insumo]],BD_Insumos!$B:$E,4),"")</f>
        <v>436.70909999999998</v>
      </c>
      <c r="H9608" s="140">
        <v>2.5000000000000001E-2</v>
      </c>
      <c r="I9608" s="9"/>
      <c r="J9608" s="22">
        <f t="shared" si="150"/>
        <v>10.9177275</v>
      </c>
      <c r="K9608" s="22" t="str">
        <f>IF(I9608&lt;&gt;"",SUMIF(Table1[Codigo_servico],A9608,Table1[Subtotal_insumo]),"")</f>
        <v/>
      </c>
      <c r="L9608" s="16">
        <f>IF(Table1[[#This Row],[Ordem_insumos]]&lt;&gt;0,VLOOKUP(Table1[[#This Row],[Codigo_servico]],Preencher_Orcamento!$B:$D,3,FALSE)*Table1[[#This Row],[Qtde_insumo]],"")</f>
        <v>0</v>
      </c>
      <c r="M9608" s="16">
        <f>IF(Table1[[#This Row],[Ordem_insumos]]&lt;&gt;0,VLOOKUP(Table1[[#This Row],[Codigo_servico]],Preencher_Orcamento!$B:$D,3,FALSE)*Table1[[#This Row],[Subtotal_insumo]],"")</f>
        <v>0</v>
      </c>
    </row>
    <row r="9609" spans="1:13" x14ac:dyDescent="0.25">
      <c r="A9609" s="3">
        <v>130271</v>
      </c>
      <c r="B9609" s="125">
        <v>0</v>
      </c>
      <c r="C9609" s="131" t="s">
        <v>4228</v>
      </c>
      <c r="D9609" s="132"/>
      <c r="E9609" s="4"/>
      <c r="F9609" s="4"/>
      <c r="G9609" s="17" t="str">
        <f>IFERROR(VLOOKUP(Table1[[#This Row],[Codigo_insumo]],BD_Insumos!$B:$E,4),"")</f>
        <v/>
      </c>
      <c r="H9609" s="139"/>
      <c r="I9609" s="5" t="s">
        <v>5</v>
      </c>
      <c r="J9609" s="20" t="str">
        <f t="shared" si="150"/>
        <v/>
      </c>
      <c r="K9609" s="21">
        <f>IF(I9609&lt;&gt;"",SUMIF(Table1[Codigo_servico],A9609,Table1[Subtotal_insumo]),"")</f>
        <v>80.936931911718929</v>
      </c>
      <c r="L9609" s="17" t="str">
        <f>IF(Table1[[#This Row],[Ordem_insumos]]&lt;&gt;0,VLOOKUP(Table1[[#This Row],[Codigo_servico]],Preencher_Orcamento!$B:$D,3,FALSE)*Table1[[#This Row],[Qtde_insumo]],"")</f>
        <v/>
      </c>
      <c r="M9609" s="17" t="str">
        <f>IF(Table1[[#This Row],[Ordem_insumos]]&lt;&gt;0,VLOOKUP(Table1[[#This Row],[Codigo_servico]],Preencher_Orcamento!$B:$D,3,FALSE)*Table1[[#This Row],[Subtotal_insumo]],"")</f>
        <v/>
      </c>
    </row>
    <row r="9610" spans="1:13" x14ac:dyDescent="0.25">
      <c r="A9610" s="6">
        <v>130271</v>
      </c>
      <c r="B9610" s="126">
        <v>1</v>
      </c>
      <c r="C9610" s="133"/>
      <c r="D9610" s="134">
        <v>2099</v>
      </c>
      <c r="E9610" s="7" t="s">
        <v>2205</v>
      </c>
      <c r="F9610" s="8" t="s">
        <v>2140</v>
      </c>
      <c r="G9610" s="16">
        <f>IFERROR(VLOOKUP(Table1[[#This Row],[Codigo_insumo]],BD_Insumos!$B:$E,4),"")</f>
        <v>12.627877718847255</v>
      </c>
      <c r="H9610" s="140">
        <v>8.2500000000000004E-2</v>
      </c>
      <c r="I9610" s="9"/>
      <c r="J9610" s="22">
        <f t="shared" si="150"/>
        <v>1.0417999118048986</v>
      </c>
      <c r="K9610" s="22" t="str">
        <f>IF(I9610&lt;&gt;"",SUMIF(Table1[Codigo_servico],A9610,Table1[Subtotal_insumo]),"")</f>
        <v/>
      </c>
      <c r="L9610" s="16">
        <f>IF(Table1[[#This Row],[Ordem_insumos]]&lt;&gt;0,VLOOKUP(Table1[[#This Row],[Codigo_servico]],Preencher_Orcamento!$B:$D,3,FALSE)*Table1[[#This Row],[Qtde_insumo]],"")</f>
        <v>0</v>
      </c>
      <c r="M9610" s="16">
        <f>IF(Table1[[#This Row],[Ordem_insumos]]&lt;&gt;0,VLOOKUP(Table1[[#This Row],[Codigo_servico]],Preencher_Orcamento!$B:$D,3,FALSE)*Table1[[#This Row],[Subtotal_insumo]],"")</f>
        <v>0</v>
      </c>
    </row>
    <row r="9611" spans="1:13" ht="26.25" x14ac:dyDescent="0.25">
      <c r="A9611" s="6">
        <v>130271</v>
      </c>
      <c r="B9611" s="126">
        <v>2</v>
      </c>
      <c r="C9611" s="133"/>
      <c r="D9611" s="134">
        <v>10647</v>
      </c>
      <c r="E9611" s="7" t="s">
        <v>157</v>
      </c>
      <c r="F9611" s="8" t="s">
        <v>58</v>
      </c>
      <c r="G9611" s="16">
        <f>IFERROR(VLOOKUP(Table1[[#This Row],[Codigo_insumo]],BD_Insumos!$B:$E,4),"")</f>
        <v>436.70909999999998</v>
      </c>
      <c r="H9611" s="140">
        <v>3.7499999999999999E-3</v>
      </c>
      <c r="I9611" s="9"/>
      <c r="J9611" s="22">
        <f t="shared" si="150"/>
        <v>1.6376591249999999</v>
      </c>
      <c r="K9611" s="22" t="str">
        <f>IF(I9611&lt;&gt;"",SUMIF(Table1[Codigo_servico],A9611,Table1[Subtotal_insumo]),"")</f>
        <v/>
      </c>
      <c r="L9611" s="16">
        <f>IF(Table1[[#This Row],[Ordem_insumos]]&lt;&gt;0,VLOOKUP(Table1[[#This Row],[Codigo_servico]],Preencher_Orcamento!$B:$D,3,FALSE)*Table1[[#This Row],[Qtde_insumo]],"")</f>
        <v>0</v>
      </c>
      <c r="M9611" s="16">
        <f>IF(Table1[[#This Row],[Ordem_insumos]]&lt;&gt;0,VLOOKUP(Table1[[#This Row],[Codigo_servico]],Preencher_Orcamento!$B:$D,3,FALSE)*Table1[[#This Row],[Subtotal_insumo]],"")</f>
        <v>0</v>
      </c>
    </row>
    <row r="9612" spans="1:13" ht="39" x14ac:dyDescent="0.25">
      <c r="A9612" s="6">
        <v>130271</v>
      </c>
      <c r="B9612" s="126">
        <v>3</v>
      </c>
      <c r="C9612" s="133"/>
      <c r="D9612" s="134">
        <v>35580</v>
      </c>
      <c r="E9612" s="7" t="s">
        <v>734</v>
      </c>
      <c r="F9612" s="8" t="s">
        <v>5</v>
      </c>
      <c r="G9612" s="16">
        <f>IFERROR(VLOOKUP(Table1[[#This Row],[Codigo_insumo]],BD_Insumos!$B:$E,4),"")</f>
        <v>76.893199999999993</v>
      </c>
      <c r="H9612" s="140">
        <v>1</v>
      </c>
      <c r="I9612" s="9"/>
      <c r="J9612" s="22">
        <f t="shared" si="150"/>
        <v>76.893199999999993</v>
      </c>
      <c r="K9612" s="22" t="str">
        <f>IF(I9612&lt;&gt;"",SUMIF(Table1[Codigo_servico],A9612,Table1[Subtotal_insumo]),"")</f>
        <v/>
      </c>
      <c r="L9612" s="16">
        <f>IF(Table1[[#This Row],[Ordem_insumos]]&lt;&gt;0,VLOOKUP(Table1[[#This Row],[Codigo_servico]],Preencher_Orcamento!$B:$D,3,FALSE)*Table1[[#This Row],[Qtde_insumo]],"")</f>
        <v>0</v>
      </c>
      <c r="M9612" s="16">
        <f>IF(Table1[[#This Row],[Ordem_insumos]]&lt;&gt;0,VLOOKUP(Table1[[#This Row],[Codigo_servico]],Preencher_Orcamento!$B:$D,3,FALSE)*Table1[[#This Row],[Subtotal_insumo]],"")</f>
        <v>0</v>
      </c>
    </row>
    <row r="9613" spans="1:13" ht="26.25" x14ac:dyDescent="0.25">
      <c r="A9613" s="6">
        <v>130271</v>
      </c>
      <c r="B9613" s="126">
        <v>4</v>
      </c>
      <c r="C9613" s="133"/>
      <c r="D9613" s="134">
        <v>10630</v>
      </c>
      <c r="E9613" s="7" t="s">
        <v>140</v>
      </c>
      <c r="F9613" s="8" t="s">
        <v>58</v>
      </c>
      <c r="G9613" s="16">
        <f>IFERROR(VLOOKUP(Table1[[#This Row],[Codigo_insumo]],BD_Insumos!$B:$E,4),"")</f>
        <v>420.47390000000001</v>
      </c>
      <c r="H9613" s="140">
        <v>7.5000000000000002E-4</v>
      </c>
      <c r="I9613" s="9"/>
      <c r="J9613" s="22">
        <f t="shared" si="150"/>
        <v>0.31535542500000002</v>
      </c>
      <c r="K9613" s="22" t="str">
        <f>IF(I9613&lt;&gt;"",SUMIF(Table1[Codigo_servico],A9613,Table1[Subtotal_insumo]),"")</f>
        <v/>
      </c>
      <c r="L9613" s="16">
        <f>IF(Table1[[#This Row],[Ordem_insumos]]&lt;&gt;0,VLOOKUP(Table1[[#This Row],[Codigo_servico]],Preencher_Orcamento!$B:$D,3,FALSE)*Table1[[#This Row],[Qtde_insumo]],"")</f>
        <v>0</v>
      </c>
      <c r="M9613" s="16">
        <f>IF(Table1[[#This Row],[Ordem_insumos]]&lt;&gt;0,VLOOKUP(Table1[[#This Row],[Codigo_servico]],Preencher_Orcamento!$B:$D,3,FALSE)*Table1[[#This Row],[Subtotal_insumo]],"")</f>
        <v>0</v>
      </c>
    </row>
    <row r="9614" spans="1:13" x14ac:dyDescent="0.25">
      <c r="A9614" s="6">
        <v>130271</v>
      </c>
      <c r="B9614" s="126">
        <v>5</v>
      </c>
      <c r="C9614" s="133"/>
      <c r="D9614" s="134">
        <v>2224</v>
      </c>
      <c r="E9614" s="7" t="s">
        <v>2241</v>
      </c>
      <c r="F9614" s="8" t="s">
        <v>2140</v>
      </c>
      <c r="G9614" s="16">
        <f>IFERROR(VLOOKUP(Table1[[#This Row],[Codigo_insumo]],BD_Insumos!$B:$E,4),"")</f>
        <v>17.481957498567066</v>
      </c>
      <c r="H9614" s="140">
        <v>0.06</v>
      </c>
      <c r="I9614" s="9"/>
      <c r="J9614" s="22">
        <f t="shared" si="150"/>
        <v>1.0489174499140239</v>
      </c>
      <c r="K9614" s="22" t="str">
        <f>IF(I9614&lt;&gt;"",SUMIF(Table1[Codigo_servico],A9614,Table1[Subtotal_insumo]),"")</f>
        <v/>
      </c>
      <c r="L9614" s="16">
        <f>IF(Table1[[#This Row],[Ordem_insumos]]&lt;&gt;0,VLOOKUP(Table1[[#This Row],[Codigo_servico]],Preencher_Orcamento!$B:$D,3,FALSE)*Table1[[#This Row],[Qtde_insumo]],"")</f>
        <v>0</v>
      </c>
      <c r="M9614" s="16">
        <f>IF(Table1[[#This Row],[Ordem_insumos]]&lt;&gt;0,VLOOKUP(Table1[[#This Row],[Codigo_servico]],Preencher_Orcamento!$B:$D,3,FALSE)*Table1[[#This Row],[Subtotal_insumo]],"")</f>
        <v>0</v>
      </c>
    </row>
    <row r="9615" spans="1:13" x14ac:dyDescent="0.25">
      <c r="A9615" s="3">
        <v>130276</v>
      </c>
      <c r="B9615" s="125">
        <v>0</v>
      </c>
      <c r="C9615" s="131" t="s">
        <v>4229</v>
      </c>
      <c r="D9615" s="132"/>
      <c r="E9615" s="4"/>
      <c r="F9615" s="4"/>
      <c r="G9615" s="17" t="str">
        <f>IFERROR(VLOOKUP(Table1[[#This Row],[Codigo_insumo]],BD_Insumos!$B:$E,4),"")</f>
        <v/>
      </c>
      <c r="H9615" s="139"/>
      <c r="I9615" s="5" t="s">
        <v>170</v>
      </c>
      <c r="J9615" s="20" t="str">
        <f t="shared" si="150"/>
        <v/>
      </c>
      <c r="K9615" s="21">
        <f>IF(I9615&lt;&gt;"",SUMIF(Table1[Codigo_servico],A9615,Table1[Subtotal_insumo]),"")</f>
        <v>214.76646356064617</v>
      </c>
      <c r="L9615" s="17" t="str">
        <f>IF(Table1[[#This Row],[Ordem_insumos]]&lt;&gt;0,VLOOKUP(Table1[[#This Row],[Codigo_servico]],Preencher_Orcamento!$B:$D,3,FALSE)*Table1[[#This Row],[Qtde_insumo]],"")</f>
        <v/>
      </c>
      <c r="M9615" s="17" t="str">
        <f>IF(Table1[[#This Row],[Ordem_insumos]]&lt;&gt;0,VLOOKUP(Table1[[#This Row],[Codigo_servico]],Preencher_Orcamento!$B:$D,3,FALSE)*Table1[[#This Row],[Subtotal_insumo]],"")</f>
        <v/>
      </c>
    </row>
    <row r="9616" spans="1:13" x14ac:dyDescent="0.25">
      <c r="A9616" s="6">
        <v>130276</v>
      </c>
      <c r="B9616" s="126">
        <v>1</v>
      </c>
      <c r="C9616" s="133"/>
      <c r="D9616" s="134">
        <v>17515</v>
      </c>
      <c r="E9616" s="7" t="s">
        <v>383</v>
      </c>
      <c r="F9616" s="8" t="s">
        <v>197</v>
      </c>
      <c r="G9616" s="16">
        <f>IFERROR(VLOOKUP(Table1[[#This Row],[Codigo_insumo]],BD_Insumos!$B:$E,4),"")</f>
        <v>5.5275999999999996</v>
      </c>
      <c r="H9616" s="140">
        <v>0.26</v>
      </c>
      <c r="I9616" s="9"/>
      <c r="J9616" s="22">
        <f t="shared" si="150"/>
        <v>1.437176</v>
      </c>
      <c r="K9616" s="22" t="str">
        <f>IF(I9616&lt;&gt;"",SUMIF(Table1[Codigo_servico],A9616,Table1[Subtotal_insumo]),"")</f>
        <v/>
      </c>
      <c r="L9616" s="16">
        <f>IF(Table1[[#This Row],[Ordem_insumos]]&lt;&gt;0,VLOOKUP(Table1[[#This Row],[Codigo_servico]],Preencher_Orcamento!$B:$D,3,FALSE)*Table1[[#This Row],[Qtde_insumo]],"")</f>
        <v>0</v>
      </c>
      <c r="M9616" s="16">
        <f>IF(Table1[[#This Row],[Ordem_insumos]]&lt;&gt;0,VLOOKUP(Table1[[#This Row],[Codigo_servico]],Preencher_Orcamento!$B:$D,3,FALSE)*Table1[[#This Row],[Subtotal_insumo]],"")</f>
        <v>0</v>
      </c>
    </row>
    <row r="9617" spans="1:13" x14ac:dyDescent="0.25">
      <c r="A9617" s="6">
        <v>130276</v>
      </c>
      <c r="B9617" s="126">
        <v>2</v>
      </c>
      <c r="C9617" s="133"/>
      <c r="D9617" s="134">
        <v>39005</v>
      </c>
      <c r="E9617" s="7" t="s">
        <v>972</v>
      </c>
      <c r="F9617" s="8" t="s">
        <v>5</v>
      </c>
      <c r="G9617" s="16">
        <f>IFERROR(VLOOKUP(Table1[[#This Row],[Codigo_insumo]],BD_Insumos!$B:$E,4),"")</f>
        <v>8.2481000000000009</v>
      </c>
      <c r="H9617" s="140">
        <v>3</v>
      </c>
      <c r="I9617" s="9"/>
      <c r="J9617" s="22">
        <f t="shared" si="150"/>
        <v>24.744300000000003</v>
      </c>
      <c r="K9617" s="22" t="str">
        <f>IF(I9617&lt;&gt;"",SUMIF(Table1[Codigo_servico],A9617,Table1[Subtotal_insumo]),"")</f>
        <v/>
      </c>
      <c r="L9617" s="16">
        <f>IF(Table1[[#This Row],[Ordem_insumos]]&lt;&gt;0,VLOOKUP(Table1[[#This Row],[Codigo_servico]],Preencher_Orcamento!$B:$D,3,FALSE)*Table1[[#This Row],[Qtde_insumo]],"")</f>
        <v>0</v>
      </c>
      <c r="M9617" s="16">
        <f>IF(Table1[[#This Row],[Ordem_insumos]]&lt;&gt;0,VLOOKUP(Table1[[#This Row],[Codigo_servico]],Preencher_Orcamento!$B:$D,3,FALSE)*Table1[[#This Row],[Subtotal_insumo]],"")</f>
        <v>0</v>
      </c>
    </row>
    <row r="9618" spans="1:13" x14ac:dyDescent="0.25">
      <c r="A9618" s="6">
        <v>130276</v>
      </c>
      <c r="B9618" s="126">
        <v>3</v>
      </c>
      <c r="C9618" s="133"/>
      <c r="D9618" s="134">
        <v>2013</v>
      </c>
      <c r="E9618" s="7" t="s">
        <v>2184</v>
      </c>
      <c r="F9618" s="8" t="s">
        <v>2140</v>
      </c>
      <c r="G9618" s="16">
        <f>IFERROR(VLOOKUP(Table1[[#This Row],[Codigo_insumo]],BD_Insumos!$B:$E,4),"")</f>
        <v>15.756939025755017</v>
      </c>
      <c r="H9618" s="140">
        <v>1</v>
      </c>
      <c r="I9618" s="9"/>
      <c r="J9618" s="22">
        <f t="shared" si="150"/>
        <v>15.756939025755017</v>
      </c>
      <c r="K9618" s="22" t="str">
        <f>IF(I9618&lt;&gt;"",SUMIF(Table1[Codigo_servico],A9618,Table1[Subtotal_insumo]),"")</f>
        <v/>
      </c>
      <c r="L9618" s="16">
        <f>IF(Table1[[#This Row],[Ordem_insumos]]&lt;&gt;0,VLOOKUP(Table1[[#This Row],[Codigo_servico]],Preencher_Orcamento!$B:$D,3,FALSE)*Table1[[#This Row],[Qtde_insumo]],"")</f>
        <v>0</v>
      </c>
      <c r="M9618" s="16">
        <f>IF(Table1[[#This Row],[Ordem_insumos]]&lt;&gt;0,VLOOKUP(Table1[[#This Row],[Codigo_servico]],Preencher_Orcamento!$B:$D,3,FALSE)*Table1[[#This Row],[Subtotal_insumo]],"")</f>
        <v>0</v>
      </c>
    </row>
    <row r="9619" spans="1:13" x14ac:dyDescent="0.25">
      <c r="A9619" s="6">
        <v>130276</v>
      </c>
      <c r="B9619" s="126">
        <v>4</v>
      </c>
      <c r="C9619" s="133"/>
      <c r="D9619" s="134">
        <v>2014</v>
      </c>
      <c r="E9619" s="7" t="s">
        <v>2185</v>
      </c>
      <c r="F9619" s="8" t="s">
        <v>2140</v>
      </c>
      <c r="G9619" s="16">
        <f>IFERROR(VLOOKUP(Table1[[#This Row],[Codigo_insumo]],BD_Insumos!$B:$E,4),"")</f>
        <v>13.173665210544026</v>
      </c>
      <c r="H9619" s="140">
        <v>1</v>
      </c>
      <c r="I9619" s="9"/>
      <c r="J9619" s="22">
        <f t="shared" si="150"/>
        <v>13.173665210544026</v>
      </c>
      <c r="K9619" s="22" t="str">
        <f>IF(I9619&lt;&gt;"",SUMIF(Table1[Codigo_servico],A9619,Table1[Subtotal_insumo]),"")</f>
        <v/>
      </c>
      <c r="L9619" s="16">
        <f>IF(Table1[[#This Row],[Ordem_insumos]]&lt;&gt;0,VLOOKUP(Table1[[#This Row],[Codigo_servico]],Preencher_Orcamento!$B:$D,3,FALSE)*Table1[[#This Row],[Qtde_insumo]],"")</f>
        <v>0</v>
      </c>
      <c r="M9619" s="16">
        <f>IF(Table1[[#This Row],[Ordem_insumos]]&lt;&gt;0,VLOOKUP(Table1[[#This Row],[Codigo_servico]],Preencher_Orcamento!$B:$D,3,FALSE)*Table1[[#This Row],[Subtotal_insumo]],"")</f>
        <v>0</v>
      </c>
    </row>
    <row r="9620" spans="1:13" ht="26.25" x14ac:dyDescent="0.25">
      <c r="A9620" s="6">
        <v>130276</v>
      </c>
      <c r="B9620" s="126">
        <v>5</v>
      </c>
      <c r="C9620" s="133"/>
      <c r="D9620" s="134">
        <v>35072</v>
      </c>
      <c r="E9620" s="7" t="s">
        <v>721</v>
      </c>
      <c r="F9620" s="8" t="s">
        <v>170</v>
      </c>
      <c r="G9620" s="16">
        <f>IFERROR(VLOOKUP(Table1[[#This Row],[Codigo_insumo]],BD_Insumos!$B:$E,4),"")</f>
        <v>118.4449</v>
      </c>
      <c r="H9620" s="140">
        <v>1.1000000000000001</v>
      </c>
      <c r="I9620" s="9"/>
      <c r="J9620" s="22">
        <f t="shared" si="150"/>
        <v>130.28939000000003</v>
      </c>
      <c r="K9620" s="22" t="str">
        <f>IF(I9620&lt;&gt;"",SUMIF(Table1[Codigo_servico],A9620,Table1[Subtotal_insumo]),"")</f>
        <v/>
      </c>
      <c r="L9620" s="16">
        <f>IF(Table1[[#This Row],[Ordem_insumos]]&lt;&gt;0,VLOOKUP(Table1[[#This Row],[Codigo_servico]],Preencher_Orcamento!$B:$D,3,FALSE)*Table1[[#This Row],[Qtde_insumo]],"")</f>
        <v>0</v>
      </c>
      <c r="M9620" s="16">
        <f>IF(Table1[[#This Row],[Ordem_insumos]]&lt;&gt;0,VLOOKUP(Table1[[#This Row],[Codigo_servico]],Preencher_Orcamento!$B:$D,3,FALSE)*Table1[[#This Row],[Subtotal_insumo]],"")</f>
        <v>0</v>
      </c>
    </row>
    <row r="9621" spans="1:13" ht="26.25" x14ac:dyDescent="0.25">
      <c r="A9621" s="6">
        <v>130276</v>
      </c>
      <c r="B9621" s="126">
        <v>6</v>
      </c>
      <c r="C9621" s="133"/>
      <c r="D9621" s="134">
        <v>10633</v>
      </c>
      <c r="E9621" s="7" t="s">
        <v>143</v>
      </c>
      <c r="F9621" s="8" t="s">
        <v>58</v>
      </c>
      <c r="G9621" s="16">
        <f>IFERROR(VLOOKUP(Table1[[#This Row],[Codigo_insumo]],BD_Insumos!$B:$E,4),"")</f>
        <v>339.69760000000002</v>
      </c>
      <c r="H9621" s="140">
        <v>2.5000000000000001E-2</v>
      </c>
      <c r="I9621" s="9"/>
      <c r="J9621" s="22">
        <f t="shared" si="150"/>
        <v>8.4924400000000002</v>
      </c>
      <c r="K9621" s="22" t="str">
        <f>IF(I9621&lt;&gt;"",SUMIF(Table1[Codigo_servico],A9621,Table1[Subtotal_insumo]),"")</f>
        <v/>
      </c>
      <c r="L9621" s="16">
        <f>IF(Table1[[#This Row],[Ordem_insumos]]&lt;&gt;0,VLOOKUP(Table1[[#This Row],[Codigo_servico]],Preencher_Orcamento!$B:$D,3,FALSE)*Table1[[#This Row],[Qtde_insumo]],"")</f>
        <v>0</v>
      </c>
      <c r="M9621" s="16">
        <f>IF(Table1[[#This Row],[Ordem_insumos]]&lt;&gt;0,VLOOKUP(Table1[[#This Row],[Codigo_servico]],Preencher_Orcamento!$B:$D,3,FALSE)*Table1[[#This Row],[Subtotal_insumo]],"")</f>
        <v>0</v>
      </c>
    </row>
    <row r="9622" spans="1:13" x14ac:dyDescent="0.25">
      <c r="A9622" s="6">
        <v>130276</v>
      </c>
      <c r="B9622" s="126">
        <v>7</v>
      </c>
      <c r="C9622" s="133"/>
      <c r="D9622" s="134">
        <v>2099</v>
      </c>
      <c r="E9622" s="7" t="s">
        <v>2205</v>
      </c>
      <c r="F9622" s="8" t="s">
        <v>2140</v>
      </c>
      <c r="G9622" s="16">
        <f>IFERROR(VLOOKUP(Table1[[#This Row],[Codigo_insumo]],BD_Insumos!$B:$E,4),"")</f>
        <v>12.627877718847255</v>
      </c>
      <c r="H9622" s="140">
        <v>0.8</v>
      </c>
      <c r="I9622" s="9"/>
      <c r="J9622" s="22">
        <f t="shared" si="150"/>
        <v>10.102302175077805</v>
      </c>
      <c r="K9622" s="22" t="str">
        <f>IF(I9622&lt;&gt;"",SUMIF(Table1[Codigo_servico],A9622,Table1[Subtotal_insumo]),"")</f>
        <v/>
      </c>
      <c r="L9622" s="16">
        <f>IF(Table1[[#This Row],[Ordem_insumos]]&lt;&gt;0,VLOOKUP(Table1[[#This Row],[Codigo_servico]],Preencher_Orcamento!$B:$D,3,FALSE)*Table1[[#This Row],[Qtde_insumo]],"")</f>
        <v>0</v>
      </c>
      <c r="M9622" s="16">
        <f>IF(Table1[[#This Row],[Ordem_insumos]]&lt;&gt;0,VLOOKUP(Table1[[#This Row],[Codigo_servico]],Preencher_Orcamento!$B:$D,3,FALSE)*Table1[[#This Row],[Subtotal_insumo]],"")</f>
        <v>0</v>
      </c>
    </row>
    <row r="9623" spans="1:13" x14ac:dyDescent="0.25">
      <c r="A9623" s="6">
        <v>130276</v>
      </c>
      <c r="B9623" s="126">
        <v>8</v>
      </c>
      <c r="C9623" s="133"/>
      <c r="D9623" s="134">
        <v>2020</v>
      </c>
      <c r="E9623" s="7" t="s">
        <v>2188</v>
      </c>
      <c r="F9623" s="8" t="s">
        <v>2140</v>
      </c>
      <c r="G9623" s="16">
        <f>IFERROR(VLOOKUP(Table1[[#This Row],[Codigo_insumo]],BD_Insumos!$B:$E,4),"")</f>
        <v>15.860837164231068</v>
      </c>
      <c r="H9623" s="140">
        <v>0.3</v>
      </c>
      <c r="I9623" s="9"/>
      <c r="J9623" s="22">
        <f t="shared" si="150"/>
        <v>4.75825114926932</v>
      </c>
      <c r="K9623" s="22" t="str">
        <f>IF(I9623&lt;&gt;"",SUMIF(Table1[Codigo_servico],A9623,Table1[Subtotal_insumo]),"")</f>
        <v/>
      </c>
      <c r="L9623" s="16">
        <f>IF(Table1[[#This Row],[Ordem_insumos]]&lt;&gt;0,VLOOKUP(Table1[[#This Row],[Codigo_servico]],Preencher_Orcamento!$B:$D,3,FALSE)*Table1[[#This Row],[Qtde_insumo]],"")</f>
        <v>0</v>
      </c>
      <c r="M9623" s="16">
        <f>IF(Table1[[#This Row],[Ordem_insumos]]&lt;&gt;0,VLOOKUP(Table1[[#This Row],[Codigo_servico]],Preencher_Orcamento!$B:$D,3,FALSE)*Table1[[#This Row],[Subtotal_insumo]],"")</f>
        <v>0</v>
      </c>
    </row>
    <row r="9624" spans="1:13" ht="26.25" x14ac:dyDescent="0.25">
      <c r="A9624" s="6">
        <v>130276</v>
      </c>
      <c r="B9624" s="126">
        <v>9</v>
      </c>
      <c r="C9624" s="133"/>
      <c r="D9624" s="134">
        <v>14022</v>
      </c>
      <c r="E9624" s="7" t="s">
        <v>290</v>
      </c>
      <c r="F9624" s="8" t="s">
        <v>197</v>
      </c>
      <c r="G9624" s="16">
        <f>IFERROR(VLOOKUP(Table1[[#This Row],[Codigo_insumo]],BD_Insumos!$B:$E,4),"")</f>
        <v>20.04</v>
      </c>
      <c r="H9624" s="140">
        <v>0.3</v>
      </c>
      <c r="I9624" s="9"/>
      <c r="J9624" s="22">
        <f t="shared" si="150"/>
        <v>6.0119999999999996</v>
      </c>
      <c r="K9624" s="22" t="str">
        <f>IF(I9624&lt;&gt;"",SUMIF(Table1[Codigo_servico],A9624,Table1[Subtotal_insumo]),"")</f>
        <v/>
      </c>
      <c r="L9624" s="16">
        <f>IF(Table1[[#This Row],[Ordem_insumos]]&lt;&gt;0,VLOOKUP(Table1[[#This Row],[Codigo_servico]],Preencher_Orcamento!$B:$D,3,FALSE)*Table1[[#This Row],[Qtde_insumo]],"")</f>
        <v>0</v>
      </c>
      <c r="M9624" s="16">
        <f>IF(Table1[[#This Row],[Ordem_insumos]]&lt;&gt;0,VLOOKUP(Table1[[#This Row],[Codigo_servico]],Preencher_Orcamento!$B:$D,3,FALSE)*Table1[[#This Row],[Subtotal_insumo]],"")</f>
        <v>0</v>
      </c>
    </row>
    <row r="9625" spans="1:13" x14ac:dyDescent="0.25">
      <c r="A9625" s="3">
        <v>130278</v>
      </c>
      <c r="B9625" s="125">
        <v>0</v>
      </c>
      <c r="C9625" s="131" t="s">
        <v>4230</v>
      </c>
      <c r="D9625" s="132"/>
      <c r="E9625" s="4"/>
      <c r="F9625" s="4"/>
      <c r="G9625" s="17" t="str">
        <f>IFERROR(VLOOKUP(Table1[[#This Row],[Codigo_insumo]],BD_Insumos!$B:$E,4),"")</f>
        <v/>
      </c>
      <c r="H9625" s="139"/>
      <c r="I9625" s="5" t="s">
        <v>170</v>
      </c>
      <c r="J9625" s="20" t="str">
        <f t="shared" si="150"/>
        <v/>
      </c>
      <c r="K9625" s="21">
        <f>IF(I9625&lt;&gt;"",SUMIF(Table1[Codigo_servico],A9625,Table1[Subtotal_insumo]),"")</f>
        <v>106.7671089839221</v>
      </c>
      <c r="L9625" s="17" t="str">
        <f>IF(Table1[[#This Row],[Ordem_insumos]]&lt;&gt;0,VLOOKUP(Table1[[#This Row],[Codigo_servico]],Preencher_Orcamento!$B:$D,3,FALSE)*Table1[[#This Row],[Qtde_insumo]],"")</f>
        <v/>
      </c>
      <c r="M9625" s="17" t="str">
        <f>IF(Table1[[#This Row],[Ordem_insumos]]&lt;&gt;0,VLOOKUP(Table1[[#This Row],[Codigo_servico]],Preencher_Orcamento!$B:$D,3,FALSE)*Table1[[#This Row],[Subtotal_insumo]],"")</f>
        <v/>
      </c>
    </row>
    <row r="9626" spans="1:13" x14ac:dyDescent="0.25">
      <c r="A9626" s="6">
        <v>130278</v>
      </c>
      <c r="B9626" s="126">
        <v>1</v>
      </c>
      <c r="C9626" s="133"/>
      <c r="D9626" s="134">
        <v>2099</v>
      </c>
      <c r="E9626" s="7" t="s">
        <v>2205</v>
      </c>
      <c r="F9626" s="8" t="s">
        <v>2140</v>
      </c>
      <c r="G9626" s="16">
        <f>IFERROR(VLOOKUP(Table1[[#This Row],[Codigo_insumo]],BD_Insumos!$B:$E,4),"")</f>
        <v>12.627877718847255</v>
      </c>
      <c r="H9626" s="140">
        <v>0.5</v>
      </c>
      <c r="I9626" s="9"/>
      <c r="J9626" s="22">
        <f t="shared" si="150"/>
        <v>6.3139388594236276</v>
      </c>
      <c r="K9626" s="22" t="str">
        <f>IF(I9626&lt;&gt;"",SUMIF(Table1[Codigo_servico],A9626,Table1[Subtotal_insumo]),"")</f>
        <v/>
      </c>
      <c r="L9626" s="16">
        <f>IF(Table1[[#This Row],[Ordem_insumos]]&lt;&gt;0,VLOOKUP(Table1[[#This Row],[Codigo_servico]],Preencher_Orcamento!$B:$D,3,FALSE)*Table1[[#This Row],[Qtde_insumo]],"")</f>
        <v>0</v>
      </c>
      <c r="M9626" s="16">
        <f>IF(Table1[[#This Row],[Ordem_insumos]]&lt;&gt;0,VLOOKUP(Table1[[#This Row],[Codigo_servico]],Preencher_Orcamento!$B:$D,3,FALSE)*Table1[[#This Row],[Subtotal_insumo]],"")</f>
        <v>0</v>
      </c>
    </row>
    <row r="9627" spans="1:13" x14ac:dyDescent="0.25">
      <c r="A9627" s="6">
        <v>130278</v>
      </c>
      <c r="B9627" s="126">
        <v>2</v>
      </c>
      <c r="C9627" s="133"/>
      <c r="D9627" s="134">
        <v>2224</v>
      </c>
      <c r="E9627" s="7" t="s">
        <v>2241</v>
      </c>
      <c r="F9627" s="8" t="s">
        <v>2140</v>
      </c>
      <c r="G9627" s="18">
        <f>IFERROR(VLOOKUP(Table1[[#This Row],[Codigo_insumo]],BD_Insumos!$B:$E,4),"")</f>
        <v>17.481957498567066</v>
      </c>
      <c r="H9627" s="140">
        <v>0.35</v>
      </c>
      <c r="I9627" s="9"/>
      <c r="J9627" s="23">
        <f t="shared" si="150"/>
        <v>6.118685124498473</v>
      </c>
      <c r="K9627" s="22" t="str">
        <f>IF(I9627&lt;&gt;"",SUMIF(Table1[Codigo_servico],A9627,Table1[Subtotal_insumo]),"")</f>
        <v/>
      </c>
      <c r="L9627" s="18">
        <f>IF(Table1[[#This Row],[Ordem_insumos]]&lt;&gt;0,VLOOKUP(Table1[[#This Row],[Codigo_servico]],Preencher_Orcamento!$B:$D,3,FALSE)*Table1[[#This Row],[Qtde_insumo]],"")</f>
        <v>0</v>
      </c>
      <c r="M9627" s="18">
        <f>IF(Table1[[#This Row],[Ordem_insumos]]&lt;&gt;0,VLOOKUP(Table1[[#This Row],[Codigo_servico]],Preencher_Orcamento!$B:$D,3,FALSE)*Table1[[#This Row],[Subtotal_insumo]],"")</f>
        <v>0</v>
      </c>
    </row>
    <row r="9628" spans="1:13" ht="26.25" x14ac:dyDescent="0.25">
      <c r="A9628" s="6">
        <v>130278</v>
      </c>
      <c r="B9628" s="126">
        <v>3</v>
      </c>
      <c r="C9628" s="133"/>
      <c r="D9628" s="134">
        <v>19021</v>
      </c>
      <c r="E9628" s="7" t="s">
        <v>412</v>
      </c>
      <c r="F9628" s="8" t="s">
        <v>197</v>
      </c>
      <c r="G9628" s="18">
        <f>IFERROR(VLOOKUP(Table1[[#This Row],[Codigo_insumo]],BD_Insumos!$B:$E,4),"")</f>
        <v>12.296900000000001</v>
      </c>
      <c r="H9628" s="140">
        <v>0.5</v>
      </c>
      <c r="I9628" s="9"/>
      <c r="J9628" s="23">
        <f t="shared" si="150"/>
        <v>6.1484500000000004</v>
      </c>
      <c r="K9628" s="22" t="str">
        <f>IF(I9628&lt;&gt;"",SUMIF(Table1[Codigo_servico],A9628,Table1[Subtotal_insumo]),"")</f>
        <v/>
      </c>
      <c r="L9628" s="18">
        <f>IF(Table1[[#This Row],[Ordem_insumos]]&lt;&gt;0,VLOOKUP(Table1[[#This Row],[Codigo_servico]],Preencher_Orcamento!$B:$D,3,FALSE)*Table1[[#This Row],[Qtde_insumo]],"")</f>
        <v>0</v>
      </c>
      <c r="M9628" s="18">
        <f>IF(Table1[[#This Row],[Ordem_insumos]]&lt;&gt;0,VLOOKUP(Table1[[#This Row],[Codigo_servico]],Preencher_Orcamento!$B:$D,3,FALSE)*Table1[[#This Row],[Subtotal_insumo]],"")</f>
        <v>0</v>
      </c>
    </row>
    <row r="9629" spans="1:13" ht="26.25" x14ac:dyDescent="0.25">
      <c r="A9629" s="6">
        <v>130278</v>
      </c>
      <c r="B9629" s="126">
        <v>4</v>
      </c>
      <c r="C9629" s="133"/>
      <c r="D9629" s="134">
        <v>35081</v>
      </c>
      <c r="E9629" s="7" t="s">
        <v>722</v>
      </c>
      <c r="F9629" s="8" t="s">
        <v>170</v>
      </c>
      <c r="G9629" s="18">
        <f>IFERROR(VLOOKUP(Table1[[#This Row],[Codigo_insumo]],BD_Insumos!$B:$E,4),"")</f>
        <v>83.986699999999999</v>
      </c>
      <c r="H9629" s="140">
        <v>1.05</v>
      </c>
      <c r="I9629" s="9"/>
      <c r="J9629" s="23">
        <f t="shared" si="150"/>
        <v>88.186035000000004</v>
      </c>
      <c r="K9629" s="22" t="str">
        <f>IF(I9629&lt;&gt;"",SUMIF(Table1[Codigo_servico],A9629,Table1[Subtotal_insumo]),"")</f>
        <v/>
      </c>
      <c r="L9629" s="18">
        <f>IF(Table1[[#This Row],[Ordem_insumos]]&lt;&gt;0,VLOOKUP(Table1[[#This Row],[Codigo_servico]],Preencher_Orcamento!$B:$D,3,FALSE)*Table1[[#This Row],[Qtde_insumo]],"")</f>
        <v>0</v>
      </c>
      <c r="M9629" s="18">
        <f>IF(Table1[[#This Row],[Ordem_insumos]]&lt;&gt;0,VLOOKUP(Table1[[#This Row],[Codigo_servico]],Preencher_Orcamento!$B:$D,3,FALSE)*Table1[[#This Row],[Subtotal_insumo]],"")</f>
        <v>0</v>
      </c>
    </row>
    <row r="9630" spans="1:13" x14ac:dyDescent="0.25">
      <c r="A9630" s="3">
        <v>130287</v>
      </c>
      <c r="B9630" s="125">
        <v>0</v>
      </c>
      <c r="C9630" s="131" t="s">
        <v>4231</v>
      </c>
      <c r="D9630" s="132"/>
      <c r="E9630" s="4"/>
      <c r="F9630" s="4"/>
      <c r="G9630" s="17" t="str">
        <f>IFERROR(VLOOKUP(Table1[[#This Row],[Codigo_insumo]],BD_Insumos!$B:$E,4),"")</f>
        <v/>
      </c>
      <c r="H9630" s="139"/>
      <c r="I9630" s="5" t="s">
        <v>170</v>
      </c>
      <c r="J9630" s="20" t="str">
        <f t="shared" si="150"/>
        <v/>
      </c>
      <c r="K9630" s="21">
        <f>IF(I9630&lt;&gt;"",SUMIF(Table1[Codigo_servico],A9630,Table1[Subtotal_insumo]),"")</f>
        <v>50.470025530123316</v>
      </c>
      <c r="L9630" s="17" t="str">
        <f>IF(Table1[[#This Row],[Ordem_insumos]]&lt;&gt;0,VLOOKUP(Table1[[#This Row],[Codigo_servico]],Preencher_Orcamento!$B:$D,3,FALSE)*Table1[[#This Row],[Qtde_insumo]],"")</f>
        <v/>
      </c>
      <c r="M9630" s="17" t="str">
        <f>IF(Table1[[#This Row],[Ordem_insumos]]&lt;&gt;0,VLOOKUP(Table1[[#This Row],[Codigo_servico]],Preencher_Orcamento!$B:$D,3,FALSE)*Table1[[#This Row],[Subtotal_insumo]],"")</f>
        <v/>
      </c>
    </row>
    <row r="9631" spans="1:13" ht="26.25" x14ac:dyDescent="0.25">
      <c r="A9631" s="6">
        <v>130287</v>
      </c>
      <c r="B9631" s="126">
        <v>1</v>
      </c>
      <c r="C9631" s="133"/>
      <c r="D9631" s="134">
        <v>35521</v>
      </c>
      <c r="E9631" s="7" t="s">
        <v>725</v>
      </c>
      <c r="F9631" s="8" t="s">
        <v>170</v>
      </c>
      <c r="G9631" s="16">
        <f>IFERROR(VLOOKUP(Table1[[#This Row],[Codigo_insumo]],BD_Insumos!$B:$E,4),"")</f>
        <v>36.091200000000001</v>
      </c>
      <c r="H9631" s="140">
        <v>1.05</v>
      </c>
      <c r="I9631" s="9"/>
      <c r="J9631" s="22">
        <f t="shared" si="150"/>
        <v>37.895760000000003</v>
      </c>
      <c r="K9631" s="22" t="str">
        <f>IF(I9631&lt;&gt;"",SUMIF(Table1[Codigo_servico],A9631,Table1[Subtotal_insumo]),"")</f>
        <v/>
      </c>
      <c r="L9631" s="16">
        <f>IF(Table1[[#This Row],[Ordem_insumos]]&lt;&gt;0,VLOOKUP(Table1[[#This Row],[Codigo_servico]],Preencher_Orcamento!$B:$D,3,FALSE)*Table1[[#This Row],[Qtde_insumo]],"")</f>
        <v>0</v>
      </c>
      <c r="M9631" s="16">
        <f>IF(Table1[[#This Row],[Ordem_insumos]]&lt;&gt;0,VLOOKUP(Table1[[#This Row],[Codigo_servico]],Preencher_Orcamento!$B:$D,3,FALSE)*Table1[[#This Row],[Subtotal_insumo]],"")</f>
        <v>0</v>
      </c>
    </row>
    <row r="9632" spans="1:13" ht="26.25" x14ac:dyDescent="0.25">
      <c r="A9632" s="6">
        <v>130287</v>
      </c>
      <c r="B9632" s="126">
        <v>2</v>
      </c>
      <c r="C9632" s="133"/>
      <c r="D9632" s="134">
        <v>28010</v>
      </c>
      <c r="E9632" s="7" t="s">
        <v>515</v>
      </c>
      <c r="F9632" s="8" t="s">
        <v>170</v>
      </c>
      <c r="G9632" s="16">
        <f>IFERROR(VLOOKUP(Table1[[#This Row],[Codigo_insumo]],BD_Insumos!$B:$E,4),"")</f>
        <v>4.8394000000000004</v>
      </c>
      <c r="H9632" s="140">
        <v>1</v>
      </c>
      <c r="I9632" s="9"/>
      <c r="J9632" s="22">
        <f t="shared" si="150"/>
        <v>4.8394000000000004</v>
      </c>
      <c r="K9632" s="22" t="str">
        <f>IF(I9632&lt;&gt;"",SUMIF(Table1[Codigo_servico],A9632,Table1[Subtotal_insumo]),"")</f>
        <v/>
      </c>
      <c r="L9632" s="16">
        <f>IF(Table1[[#This Row],[Ordem_insumos]]&lt;&gt;0,VLOOKUP(Table1[[#This Row],[Codigo_servico]],Preencher_Orcamento!$B:$D,3,FALSE)*Table1[[#This Row],[Qtde_insumo]],"")</f>
        <v>0</v>
      </c>
      <c r="M9632" s="16">
        <f>IF(Table1[[#This Row],[Ordem_insumos]]&lt;&gt;0,VLOOKUP(Table1[[#This Row],[Codigo_servico]],Preencher_Orcamento!$B:$D,3,FALSE)*Table1[[#This Row],[Subtotal_insumo]],"")</f>
        <v>0</v>
      </c>
    </row>
    <row r="9633" spans="1:13" x14ac:dyDescent="0.25">
      <c r="A9633" s="6">
        <v>130287</v>
      </c>
      <c r="B9633" s="126">
        <v>3</v>
      </c>
      <c r="C9633" s="133"/>
      <c r="D9633" s="134">
        <v>2099</v>
      </c>
      <c r="E9633" s="7" t="s">
        <v>2205</v>
      </c>
      <c r="F9633" s="8" t="s">
        <v>2140</v>
      </c>
      <c r="G9633" s="18">
        <f>IFERROR(VLOOKUP(Table1[[#This Row],[Codigo_insumo]],BD_Insumos!$B:$E,4),"")</f>
        <v>12.627877718847255</v>
      </c>
      <c r="H9633" s="140">
        <v>0.17</v>
      </c>
      <c r="I9633" s="9"/>
      <c r="J9633" s="23">
        <f t="shared" si="150"/>
        <v>2.1467392122040336</v>
      </c>
      <c r="K9633" s="22" t="str">
        <f>IF(I9633&lt;&gt;"",SUMIF(Table1[Codigo_servico],A9633,Table1[Subtotal_insumo]),"")</f>
        <v/>
      </c>
      <c r="L9633" s="18">
        <f>IF(Table1[[#This Row],[Ordem_insumos]]&lt;&gt;0,VLOOKUP(Table1[[#This Row],[Codigo_servico]],Preencher_Orcamento!$B:$D,3,FALSE)*Table1[[#This Row],[Qtde_insumo]],"")</f>
        <v>0</v>
      </c>
      <c r="M9633" s="18">
        <f>IF(Table1[[#This Row],[Ordem_insumos]]&lt;&gt;0,VLOOKUP(Table1[[#This Row],[Codigo_servico]],Preencher_Orcamento!$B:$D,3,FALSE)*Table1[[#This Row],[Subtotal_insumo]],"")</f>
        <v>0</v>
      </c>
    </row>
    <row r="9634" spans="1:13" x14ac:dyDescent="0.25">
      <c r="A9634" s="6">
        <v>130287</v>
      </c>
      <c r="B9634" s="126">
        <v>4</v>
      </c>
      <c r="C9634" s="133"/>
      <c r="D9634" s="134">
        <v>2020</v>
      </c>
      <c r="E9634" s="7" t="s">
        <v>2188</v>
      </c>
      <c r="F9634" s="8" t="s">
        <v>2140</v>
      </c>
      <c r="G9634" s="18">
        <f>IFERROR(VLOOKUP(Table1[[#This Row],[Codigo_insumo]],BD_Insumos!$B:$E,4),"")</f>
        <v>15.860837164231068</v>
      </c>
      <c r="H9634" s="140">
        <v>0.17</v>
      </c>
      <c r="I9634" s="9"/>
      <c r="J9634" s="23">
        <f t="shared" si="150"/>
        <v>2.6963423179192816</v>
      </c>
      <c r="K9634" s="22" t="str">
        <f>IF(I9634&lt;&gt;"",SUMIF(Table1[Codigo_servico],A9634,Table1[Subtotal_insumo]),"")</f>
        <v/>
      </c>
      <c r="L9634" s="18">
        <f>IF(Table1[[#This Row],[Ordem_insumos]]&lt;&gt;0,VLOOKUP(Table1[[#This Row],[Codigo_servico]],Preencher_Orcamento!$B:$D,3,FALSE)*Table1[[#This Row],[Qtde_insumo]],"")</f>
        <v>0</v>
      </c>
      <c r="M9634" s="18">
        <f>IF(Table1[[#This Row],[Ordem_insumos]]&lt;&gt;0,VLOOKUP(Table1[[#This Row],[Codigo_servico]],Preencher_Orcamento!$B:$D,3,FALSE)*Table1[[#This Row],[Subtotal_insumo]],"")</f>
        <v>0</v>
      </c>
    </row>
    <row r="9635" spans="1:13" x14ac:dyDescent="0.25">
      <c r="A9635" s="6">
        <v>130287</v>
      </c>
      <c r="B9635" s="126">
        <v>5</v>
      </c>
      <c r="C9635" s="133"/>
      <c r="D9635" s="134">
        <v>28006</v>
      </c>
      <c r="E9635" s="7" t="s">
        <v>514</v>
      </c>
      <c r="F9635" s="8" t="s">
        <v>197</v>
      </c>
      <c r="G9635" s="18">
        <f>IFERROR(VLOOKUP(Table1[[#This Row],[Codigo_insumo]],BD_Insumos!$B:$E,4),"")</f>
        <v>20.6556</v>
      </c>
      <c r="H9635" s="140">
        <v>0.14000000000000001</v>
      </c>
      <c r="I9635" s="9"/>
      <c r="J9635" s="23">
        <f t="shared" si="150"/>
        <v>2.8917840000000004</v>
      </c>
      <c r="K9635" s="22" t="str">
        <f>IF(I9635&lt;&gt;"",SUMIF(Table1[Codigo_servico],A9635,Table1[Subtotal_insumo]),"")</f>
        <v/>
      </c>
      <c r="L9635" s="18">
        <f>IF(Table1[[#This Row],[Ordem_insumos]]&lt;&gt;0,VLOOKUP(Table1[[#This Row],[Codigo_servico]],Preencher_Orcamento!$B:$D,3,FALSE)*Table1[[#This Row],[Qtde_insumo]],"")</f>
        <v>0</v>
      </c>
      <c r="M9635" s="18">
        <f>IF(Table1[[#This Row],[Ordem_insumos]]&lt;&gt;0,VLOOKUP(Table1[[#This Row],[Codigo_servico]],Preencher_Orcamento!$B:$D,3,FALSE)*Table1[[#This Row],[Subtotal_insumo]],"")</f>
        <v>0</v>
      </c>
    </row>
    <row r="9636" spans="1:13" x14ac:dyDescent="0.25">
      <c r="A9636" s="3">
        <v>130288</v>
      </c>
      <c r="B9636" s="125">
        <v>0</v>
      </c>
      <c r="C9636" s="131" t="s">
        <v>4232</v>
      </c>
      <c r="D9636" s="132"/>
      <c r="E9636" s="4"/>
      <c r="F9636" s="4"/>
      <c r="G9636" s="17" t="str">
        <f>IFERROR(VLOOKUP(Table1[[#This Row],[Codigo_insumo]],BD_Insumos!$B:$E,4),"")</f>
        <v/>
      </c>
      <c r="H9636" s="139"/>
      <c r="I9636" s="5" t="s">
        <v>170</v>
      </c>
      <c r="J9636" s="20" t="str">
        <f t="shared" si="150"/>
        <v/>
      </c>
      <c r="K9636" s="21">
        <f>IF(I9636&lt;&gt;"",SUMIF(Table1[Codigo_servico],A9636,Table1[Subtotal_insumo]),"")</f>
        <v>74.396795530123313</v>
      </c>
      <c r="L9636" s="17" t="str">
        <f>IF(Table1[[#This Row],[Ordem_insumos]]&lt;&gt;0,VLOOKUP(Table1[[#This Row],[Codigo_servico]],Preencher_Orcamento!$B:$D,3,FALSE)*Table1[[#This Row],[Qtde_insumo]],"")</f>
        <v/>
      </c>
      <c r="M9636" s="17" t="str">
        <f>IF(Table1[[#This Row],[Ordem_insumos]]&lt;&gt;0,VLOOKUP(Table1[[#This Row],[Codigo_servico]],Preencher_Orcamento!$B:$D,3,FALSE)*Table1[[#This Row],[Subtotal_insumo]],"")</f>
        <v/>
      </c>
    </row>
    <row r="9637" spans="1:13" ht="26.25" x14ac:dyDescent="0.25">
      <c r="A9637" s="6">
        <v>130288</v>
      </c>
      <c r="B9637" s="126">
        <v>1</v>
      </c>
      <c r="C9637" s="133"/>
      <c r="D9637" s="134">
        <v>28010</v>
      </c>
      <c r="E9637" s="7" t="s">
        <v>515</v>
      </c>
      <c r="F9637" s="8" t="s">
        <v>170</v>
      </c>
      <c r="G9637" s="16">
        <f>IFERROR(VLOOKUP(Table1[[#This Row],[Codigo_insumo]],BD_Insumos!$B:$E,4),"")</f>
        <v>4.8394000000000004</v>
      </c>
      <c r="H9637" s="140">
        <v>1</v>
      </c>
      <c r="I9637" s="9"/>
      <c r="J9637" s="22">
        <f t="shared" si="150"/>
        <v>4.8394000000000004</v>
      </c>
      <c r="K9637" s="22" t="str">
        <f>IF(I9637&lt;&gt;"",SUMIF(Table1[Codigo_servico],A9637,Table1[Subtotal_insumo]),"")</f>
        <v/>
      </c>
      <c r="L9637" s="16">
        <f>IF(Table1[[#This Row],[Ordem_insumos]]&lt;&gt;0,VLOOKUP(Table1[[#This Row],[Codigo_servico]],Preencher_Orcamento!$B:$D,3,FALSE)*Table1[[#This Row],[Qtde_insumo]],"")</f>
        <v>0</v>
      </c>
      <c r="M9637" s="16">
        <f>IF(Table1[[#This Row],[Ordem_insumos]]&lt;&gt;0,VLOOKUP(Table1[[#This Row],[Codigo_servico]],Preencher_Orcamento!$B:$D,3,FALSE)*Table1[[#This Row],[Subtotal_insumo]],"")</f>
        <v>0</v>
      </c>
    </row>
    <row r="9638" spans="1:13" x14ac:dyDescent="0.25">
      <c r="A9638" s="6">
        <v>130288</v>
      </c>
      <c r="B9638" s="126">
        <v>2</v>
      </c>
      <c r="C9638" s="133"/>
      <c r="D9638" s="134">
        <v>28006</v>
      </c>
      <c r="E9638" s="7" t="s">
        <v>514</v>
      </c>
      <c r="F9638" s="8" t="s">
        <v>197</v>
      </c>
      <c r="G9638" s="16">
        <f>IFERROR(VLOOKUP(Table1[[#This Row],[Codigo_insumo]],BD_Insumos!$B:$E,4),"")</f>
        <v>20.6556</v>
      </c>
      <c r="H9638" s="140">
        <v>0.14000000000000001</v>
      </c>
      <c r="I9638" s="9"/>
      <c r="J9638" s="22">
        <f t="shared" si="150"/>
        <v>2.8917840000000004</v>
      </c>
      <c r="K9638" s="22" t="str">
        <f>IF(I9638&lt;&gt;"",SUMIF(Table1[Codigo_servico],A9638,Table1[Subtotal_insumo]),"")</f>
        <v/>
      </c>
      <c r="L9638" s="16">
        <f>IF(Table1[[#This Row],[Ordem_insumos]]&lt;&gt;0,VLOOKUP(Table1[[#This Row],[Codigo_servico]],Preencher_Orcamento!$B:$D,3,FALSE)*Table1[[#This Row],[Qtde_insumo]],"")</f>
        <v>0</v>
      </c>
      <c r="M9638" s="16">
        <f>IF(Table1[[#This Row],[Ordem_insumos]]&lt;&gt;0,VLOOKUP(Table1[[#This Row],[Codigo_servico]],Preencher_Orcamento!$B:$D,3,FALSE)*Table1[[#This Row],[Subtotal_insumo]],"")</f>
        <v>0</v>
      </c>
    </row>
    <row r="9639" spans="1:13" ht="26.25" x14ac:dyDescent="0.25">
      <c r="A9639" s="6">
        <v>130288</v>
      </c>
      <c r="B9639" s="126">
        <v>3</v>
      </c>
      <c r="C9639" s="133"/>
      <c r="D9639" s="134">
        <v>35522</v>
      </c>
      <c r="E9639" s="7" t="s">
        <v>726</v>
      </c>
      <c r="F9639" s="8" t="s">
        <v>170</v>
      </c>
      <c r="G9639" s="18">
        <f>IFERROR(VLOOKUP(Table1[[#This Row],[Codigo_insumo]],BD_Insumos!$B:$E,4),"")</f>
        <v>58.878599999999999</v>
      </c>
      <c r="H9639" s="140">
        <v>1.05</v>
      </c>
      <c r="I9639" s="9"/>
      <c r="J9639" s="23">
        <f t="shared" si="150"/>
        <v>61.82253</v>
      </c>
      <c r="K9639" s="22" t="str">
        <f>IF(I9639&lt;&gt;"",SUMIF(Table1[Codigo_servico],A9639,Table1[Subtotal_insumo]),"")</f>
        <v/>
      </c>
      <c r="L9639" s="18">
        <f>IF(Table1[[#This Row],[Ordem_insumos]]&lt;&gt;0,VLOOKUP(Table1[[#This Row],[Codigo_servico]],Preencher_Orcamento!$B:$D,3,FALSE)*Table1[[#This Row],[Qtde_insumo]],"")</f>
        <v>0</v>
      </c>
      <c r="M9639" s="18">
        <f>IF(Table1[[#This Row],[Ordem_insumos]]&lt;&gt;0,VLOOKUP(Table1[[#This Row],[Codigo_servico]],Preencher_Orcamento!$B:$D,3,FALSE)*Table1[[#This Row],[Subtotal_insumo]],"")</f>
        <v>0</v>
      </c>
    </row>
    <row r="9640" spans="1:13" x14ac:dyDescent="0.25">
      <c r="A9640" s="6">
        <v>130288</v>
      </c>
      <c r="B9640" s="126">
        <v>4</v>
      </c>
      <c r="C9640" s="133"/>
      <c r="D9640" s="134">
        <v>2020</v>
      </c>
      <c r="E9640" s="7" t="s">
        <v>2188</v>
      </c>
      <c r="F9640" s="8" t="s">
        <v>2140</v>
      </c>
      <c r="G9640" s="18">
        <f>IFERROR(VLOOKUP(Table1[[#This Row],[Codigo_insumo]],BD_Insumos!$B:$E,4),"")</f>
        <v>15.860837164231068</v>
      </c>
      <c r="H9640" s="140">
        <v>0.17</v>
      </c>
      <c r="I9640" s="9"/>
      <c r="J9640" s="23">
        <f t="shared" si="150"/>
        <v>2.6963423179192816</v>
      </c>
      <c r="K9640" s="22" t="str">
        <f>IF(I9640&lt;&gt;"",SUMIF(Table1[Codigo_servico],A9640,Table1[Subtotal_insumo]),"")</f>
        <v/>
      </c>
      <c r="L9640" s="18">
        <f>IF(Table1[[#This Row],[Ordem_insumos]]&lt;&gt;0,VLOOKUP(Table1[[#This Row],[Codigo_servico]],Preencher_Orcamento!$B:$D,3,FALSE)*Table1[[#This Row],[Qtde_insumo]],"")</f>
        <v>0</v>
      </c>
      <c r="M9640" s="18">
        <f>IF(Table1[[#This Row],[Ordem_insumos]]&lt;&gt;0,VLOOKUP(Table1[[#This Row],[Codigo_servico]],Preencher_Orcamento!$B:$D,3,FALSE)*Table1[[#This Row],[Subtotal_insumo]],"")</f>
        <v>0</v>
      </c>
    </row>
    <row r="9641" spans="1:13" x14ac:dyDescent="0.25">
      <c r="A9641" s="6">
        <v>130288</v>
      </c>
      <c r="B9641" s="126">
        <v>5</v>
      </c>
      <c r="C9641" s="133"/>
      <c r="D9641" s="134">
        <v>2099</v>
      </c>
      <c r="E9641" s="7" t="s">
        <v>2205</v>
      </c>
      <c r="F9641" s="8" t="s">
        <v>2140</v>
      </c>
      <c r="G9641" s="18">
        <f>IFERROR(VLOOKUP(Table1[[#This Row],[Codigo_insumo]],BD_Insumos!$B:$E,4),"")</f>
        <v>12.627877718847255</v>
      </c>
      <c r="H9641" s="140">
        <v>0.17</v>
      </c>
      <c r="I9641" s="9"/>
      <c r="J9641" s="23">
        <f t="shared" si="150"/>
        <v>2.1467392122040336</v>
      </c>
      <c r="K9641" s="22" t="str">
        <f>IF(I9641&lt;&gt;"",SUMIF(Table1[Codigo_servico],A9641,Table1[Subtotal_insumo]),"")</f>
        <v/>
      </c>
      <c r="L9641" s="18">
        <f>IF(Table1[[#This Row],[Ordem_insumos]]&lt;&gt;0,VLOOKUP(Table1[[#This Row],[Codigo_servico]],Preencher_Orcamento!$B:$D,3,FALSE)*Table1[[#This Row],[Qtde_insumo]],"")</f>
        <v>0</v>
      </c>
      <c r="M9641" s="18">
        <f>IF(Table1[[#This Row],[Ordem_insumos]]&lt;&gt;0,VLOOKUP(Table1[[#This Row],[Codigo_servico]],Preencher_Orcamento!$B:$D,3,FALSE)*Table1[[#This Row],[Subtotal_insumo]],"")</f>
        <v>0</v>
      </c>
    </row>
    <row r="9642" spans="1:13" x14ac:dyDescent="0.25">
      <c r="A9642" s="3">
        <v>130290</v>
      </c>
      <c r="B9642" s="125">
        <v>0</v>
      </c>
      <c r="C9642" s="131" t="s">
        <v>4233</v>
      </c>
      <c r="D9642" s="132"/>
      <c r="E9642" s="4"/>
      <c r="F9642" s="4"/>
      <c r="G9642" s="17" t="str">
        <f>IFERROR(VLOOKUP(Table1[[#This Row],[Codigo_insumo]],BD_Insumos!$B:$E,4),"")</f>
        <v/>
      </c>
      <c r="H9642" s="139"/>
      <c r="I9642" s="5" t="s">
        <v>170</v>
      </c>
      <c r="J9642" s="20" t="str">
        <f t="shared" si="150"/>
        <v/>
      </c>
      <c r="K9642" s="21">
        <f>IF(I9642&lt;&gt;"",SUMIF(Table1[Codigo_servico],A9642,Table1[Subtotal_insumo]),"")</f>
        <v>67.851071923108023</v>
      </c>
      <c r="L9642" s="17" t="str">
        <f>IF(Table1[[#This Row],[Ordem_insumos]]&lt;&gt;0,VLOOKUP(Table1[[#This Row],[Codigo_servico]],Preencher_Orcamento!$B:$D,3,FALSE)*Table1[[#This Row],[Qtde_insumo]],"")</f>
        <v/>
      </c>
      <c r="M9642" s="17" t="str">
        <f>IF(Table1[[#This Row],[Ordem_insumos]]&lt;&gt;0,VLOOKUP(Table1[[#This Row],[Codigo_servico]],Preencher_Orcamento!$B:$D,3,FALSE)*Table1[[#This Row],[Subtotal_insumo]],"")</f>
        <v/>
      </c>
    </row>
    <row r="9643" spans="1:13" x14ac:dyDescent="0.25">
      <c r="A9643" s="6">
        <v>130290</v>
      </c>
      <c r="B9643" s="126">
        <v>1</v>
      </c>
      <c r="C9643" s="133"/>
      <c r="D9643" s="134">
        <v>2020</v>
      </c>
      <c r="E9643" s="7" t="s">
        <v>2188</v>
      </c>
      <c r="F9643" s="8" t="s">
        <v>2140</v>
      </c>
      <c r="G9643" s="16">
        <f>IFERROR(VLOOKUP(Table1[[#This Row],[Codigo_insumo]],BD_Insumos!$B:$E,4),"")</f>
        <v>15.860837164231068</v>
      </c>
      <c r="H9643" s="140">
        <v>0.23</v>
      </c>
      <c r="I9643" s="9"/>
      <c r="J9643" s="22">
        <f t="shared" si="150"/>
        <v>3.6479925477731459</v>
      </c>
      <c r="K9643" s="22" t="str">
        <f>IF(I9643&lt;&gt;"",SUMIF(Table1[Codigo_servico],A9643,Table1[Subtotal_insumo]),"")</f>
        <v/>
      </c>
      <c r="L9643" s="16">
        <f>IF(Table1[[#This Row],[Ordem_insumos]]&lt;&gt;0,VLOOKUP(Table1[[#This Row],[Codigo_servico]],Preencher_Orcamento!$B:$D,3,FALSE)*Table1[[#This Row],[Qtde_insumo]],"")</f>
        <v>0</v>
      </c>
      <c r="M9643" s="16">
        <f>IF(Table1[[#This Row],[Ordem_insumos]]&lt;&gt;0,VLOOKUP(Table1[[#This Row],[Codigo_servico]],Preencher_Orcamento!$B:$D,3,FALSE)*Table1[[#This Row],[Subtotal_insumo]],"")</f>
        <v>0</v>
      </c>
    </row>
    <row r="9644" spans="1:13" x14ac:dyDescent="0.25">
      <c r="A9644" s="6">
        <v>130290</v>
      </c>
      <c r="B9644" s="126">
        <v>2</v>
      </c>
      <c r="C9644" s="133"/>
      <c r="D9644" s="134">
        <v>28006</v>
      </c>
      <c r="E9644" s="7" t="s">
        <v>514</v>
      </c>
      <c r="F9644" s="8" t="s">
        <v>197</v>
      </c>
      <c r="G9644" s="16">
        <f>IFERROR(VLOOKUP(Table1[[#This Row],[Codigo_insumo]],BD_Insumos!$B:$E,4),"")</f>
        <v>20.6556</v>
      </c>
      <c r="H9644" s="140">
        <v>0.4</v>
      </c>
      <c r="I9644" s="9"/>
      <c r="J9644" s="22">
        <f t="shared" si="150"/>
        <v>8.2622400000000003</v>
      </c>
      <c r="K9644" s="22" t="str">
        <f>IF(I9644&lt;&gt;"",SUMIF(Table1[Codigo_servico],A9644,Table1[Subtotal_insumo]),"")</f>
        <v/>
      </c>
      <c r="L9644" s="16">
        <f>IF(Table1[[#This Row],[Ordem_insumos]]&lt;&gt;0,VLOOKUP(Table1[[#This Row],[Codigo_servico]],Preencher_Orcamento!$B:$D,3,FALSE)*Table1[[#This Row],[Qtde_insumo]],"")</f>
        <v>0</v>
      </c>
      <c r="M9644" s="16">
        <f>IF(Table1[[#This Row],[Ordem_insumos]]&lt;&gt;0,VLOOKUP(Table1[[#This Row],[Codigo_servico]],Preencher_Orcamento!$B:$D,3,FALSE)*Table1[[#This Row],[Subtotal_insumo]],"")</f>
        <v>0</v>
      </c>
    </row>
    <row r="9645" spans="1:13" ht="26.25" x14ac:dyDescent="0.25">
      <c r="A9645" s="6">
        <v>130290</v>
      </c>
      <c r="B9645" s="126">
        <v>3</v>
      </c>
      <c r="C9645" s="133"/>
      <c r="D9645" s="134">
        <v>10630</v>
      </c>
      <c r="E9645" s="7" t="s">
        <v>140</v>
      </c>
      <c r="F9645" s="8" t="s">
        <v>58</v>
      </c>
      <c r="G9645" s="18">
        <f>IFERROR(VLOOKUP(Table1[[#This Row],[Codigo_insumo]],BD_Insumos!$B:$E,4),"")</f>
        <v>420.47390000000001</v>
      </c>
      <c r="H9645" s="140">
        <v>2.5000000000000001E-2</v>
      </c>
      <c r="I9645" s="9"/>
      <c r="J9645" s="23">
        <f t="shared" si="150"/>
        <v>10.511847500000002</v>
      </c>
      <c r="K9645" s="22" t="str">
        <f>IF(I9645&lt;&gt;"",SUMIF(Table1[Codigo_servico],A9645,Table1[Subtotal_insumo]),"")</f>
        <v/>
      </c>
      <c r="L9645" s="18">
        <f>IF(Table1[[#This Row],[Ordem_insumos]]&lt;&gt;0,VLOOKUP(Table1[[#This Row],[Codigo_servico]],Preencher_Orcamento!$B:$D,3,FALSE)*Table1[[#This Row],[Qtde_insumo]],"")</f>
        <v>0</v>
      </c>
      <c r="M9645" s="18">
        <f>IF(Table1[[#This Row],[Ordem_insumos]]&lt;&gt;0,VLOOKUP(Table1[[#This Row],[Codigo_servico]],Preencher_Orcamento!$B:$D,3,FALSE)*Table1[[#This Row],[Subtotal_insumo]],"")</f>
        <v>0</v>
      </c>
    </row>
    <row r="9646" spans="1:13" x14ac:dyDescent="0.25">
      <c r="A9646" s="6">
        <v>130290</v>
      </c>
      <c r="B9646" s="126">
        <v>4</v>
      </c>
      <c r="C9646" s="133"/>
      <c r="D9646" s="134">
        <v>2099</v>
      </c>
      <c r="E9646" s="7" t="s">
        <v>2205</v>
      </c>
      <c r="F9646" s="8" t="s">
        <v>2140</v>
      </c>
      <c r="G9646" s="18">
        <f>IFERROR(VLOOKUP(Table1[[#This Row],[Codigo_insumo]],BD_Insumos!$B:$E,4),"")</f>
        <v>12.627877718847255</v>
      </c>
      <c r="H9646" s="140">
        <v>0.23</v>
      </c>
      <c r="I9646" s="9"/>
      <c r="J9646" s="23">
        <f t="shared" si="150"/>
        <v>2.9044118753348687</v>
      </c>
      <c r="K9646" s="22" t="str">
        <f>IF(I9646&lt;&gt;"",SUMIF(Table1[Codigo_servico],A9646,Table1[Subtotal_insumo]),"")</f>
        <v/>
      </c>
      <c r="L9646" s="18">
        <f>IF(Table1[[#This Row],[Ordem_insumos]]&lt;&gt;0,VLOOKUP(Table1[[#This Row],[Codigo_servico]],Preencher_Orcamento!$B:$D,3,FALSE)*Table1[[#This Row],[Qtde_insumo]],"")</f>
        <v>0</v>
      </c>
      <c r="M9646" s="18">
        <f>IF(Table1[[#This Row],[Ordem_insumos]]&lt;&gt;0,VLOOKUP(Table1[[#This Row],[Codigo_servico]],Preencher_Orcamento!$B:$D,3,FALSE)*Table1[[#This Row],[Subtotal_insumo]],"")</f>
        <v>0</v>
      </c>
    </row>
    <row r="9647" spans="1:13" ht="26.25" x14ac:dyDescent="0.25">
      <c r="A9647" s="6">
        <v>130290</v>
      </c>
      <c r="B9647" s="126">
        <v>5</v>
      </c>
      <c r="C9647" s="133"/>
      <c r="D9647" s="134">
        <v>35040</v>
      </c>
      <c r="E9647" s="7" t="s">
        <v>716</v>
      </c>
      <c r="F9647" s="8" t="s">
        <v>170</v>
      </c>
      <c r="G9647" s="18">
        <f>IFERROR(VLOOKUP(Table1[[#This Row],[Codigo_insumo]],BD_Insumos!$B:$E,4),"")</f>
        <v>40.499600000000001</v>
      </c>
      <c r="H9647" s="140">
        <v>1.05</v>
      </c>
      <c r="I9647" s="9"/>
      <c r="J9647" s="23">
        <f t="shared" si="150"/>
        <v>42.52458</v>
      </c>
      <c r="K9647" s="22" t="str">
        <f>IF(I9647&lt;&gt;"",SUMIF(Table1[Codigo_servico],A9647,Table1[Subtotal_insumo]),"")</f>
        <v/>
      </c>
      <c r="L9647" s="18">
        <f>IF(Table1[[#This Row],[Ordem_insumos]]&lt;&gt;0,VLOOKUP(Table1[[#This Row],[Codigo_servico]],Preencher_Orcamento!$B:$D,3,FALSE)*Table1[[#This Row],[Qtde_insumo]],"")</f>
        <v>0</v>
      </c>
      <c r="M9647" s="18">
        <f>IF(Table1[[#This Row],[Ordem_insumos]]&lt;&gt;0,VLOOKUP(Table1[[#This Row],[Codigo_servico]],Preencher_Orcamento!$B:$D,3,FALSE)*Table1[[#This Row],[Subtotal_insumo]],"")</f>
        <v>0</v>
      </c>
    </row>
    <row r="9648" spans="1:13" x14ac:dyDescent="0.25">
      <c r="A9648" s="3">
        <v>130291</v>
      </c>
      <c r="B9648" s="125">
        <v>0</v>
      </c>
      <c r="C9648" s="131" t="s">
        <v>4234</v>
      </c>
      <c r="D9648" s="132"/>
      <c r="E9648" s="4"/>
      <c r="F9648" s="4"/>
      <c r="G9648" s="17" t="str">
        <f>IFERROR(VLOOKUP(Table1[[#This Row],[Codigo_insumo]],BD_Insumos!$B:$E,4),"")</f>
        <v/>
      </c>
      <c r="H9648" s="139"/>
      <c r="I9648" s="5" t="s">
        <v>170</v>
      </c>
      <c r="J9648" s="20" t="str">
        <f t="shared" si="150"/>
        <v/>
      </c>
      <c r="K9648" s="21">
        <f>IF(I9648&lt;&gt;"",SUMIF(Table1[Codigo_servico],A9648,Table1[Subtotal_insumo]),"")</f>
        <v>53.889326923108008</v>
      </c>
      <c r="L9648" s="17" t="str">
        <f>IF(Table1[[#This Row],[Ordem_insumos]]&lt;&gt;0,VLOOKUP(Table1[[#This Row],[Codigo_servico]],Preencher_Orcamento!$B:$D,3,FALSE)*Table1[[#This Row],[Qtde_insumo]],"")</f>
        <v/>
      </c>
      <c r="M9648" s="17" t="str">
        <f>IF(Table1[[#This Row],[Ordem_insumos]]&lt;&gt;0,VLOOKUP(Table1[[#This Row],[Codigo_servico]],Preencher_Orcamento!$B:$D,3,FALSE)*Table1[[#This Row],[Subtotal_insumo]],"")</f>
        <v/>
      </c>
    </row>
    <row r="9649" spans="1:13" ht="39" x14ac:dyDescent="0.25">
      <c r="A9649" s="6">
        <v>130291</v>
      </c>
      <c r="B9649" s="126">
        <v>1</v>
      </c>
      <c r="C9649" s="133"/>
      <c r="D9649" s="134">
        <v>35045</v>
      </c>
      <c r="E9649" s="7" t="s">
        <v>717</v>
      </c>
      <c r="F9649" s="8" t="s">
        <v>170</v>
      </c>
      <c r="G9649" s="16">
        <f>IFERROR(VLOOKUP(Table1[[#This Row],[Codigo_insumo]],BD_Insumos!$B:$E,4),"")</f>
        <v>27.2027</v>
      </c>
      <c r="H9649" s="140">
        <v>1.05</v>
      </c>
      <c r="I9649" s="9"/>
      <c r="J9649" s="22">
        <f t="shared" si="150"/>
        <v>28.562835</v>
      </c>
      <c r="K9649" s="22" t="str">
        <f>IF(I9649&lt;&gt;"",SUMIF(Table1[Codigo_servico],A9649,Table1[Subtotal_insumo]),"")</f>
        <v/>
      </c>
      <c r="L9649" s="16">
        <f>IF(Table1[[#This Row],[Ordem_insumos]]&lt;&gt;0,VLOOKUP(Table1[[#This Row],[Codigo_servico]],Preencher_Orcamento!$B:$D,3,FALSE)*Table1[[#This Row],[Qtde_insumo]],"")</f>
        <v>0</v>
      </c>
      <c r="M9649" s="16">
        <f>IF(Table1[[#This Row],[Ordem_insumos]]&lt;&gt;0,VLOOKUP(Table1[[#This Row],[Codigo_servico]],Preencher_Orcamento!$B:$D,3,FALSE)*Table1[[#This Row],[Subtotal_insumo]],"")</f>
        <v>0</v>
      </c>
    </row>
    <row r="9650" spans="1:13" x14ac:dyDescent="0.25">
      <c r="A9650" s="6">
        <v>130291</v>
      </c>
      <c r="B9650" s="126">
        <v>2</v>
      </c>
      <c r="C9650" s="133"/>
      <c r="D9650" s="134">
        <v>28006</v>
      </c>
      <c r="E9650" s="7" t="s">
        <v>514</v>
      </c>
      <c r="F9650" s="8" t="s">
        <v>197</v>
      </c>
      <c r="G9650" s="16">
        <f>IFERROR(VLOOKUP(Table1[[#This Row],[Codigo_insumo]],BD_Insumos!$B:$E,4),"")</f>
        <v>20.6556</v>
      </c>
      <c r="H9650" s="140">
        <v>0.4</v>
      </c>
      <c r="I9650" s="9"/>
      <c r="J9650" s="22">
        <f t="shared" si="150"/>
        <v>8.2622400000000003</v>
      </c>
      <c r="K9650" s="22" t="str">
        <f>IF(I9650&lt;&gt;"",SUMIF(Table1[Codigo_servico],A9650,Table1[Subtotal_insumo]),"")</f>
        <v/>
      </c>
      <c r="L9650" s="16">
        <f>IF(Table1[[#This Row],[Ordem_insumos]]&lt;&gt;0,VLOOKUP(Table1[[#This Row],[Codigo_servico]],Preencher_Orcamento!$B:$D,3,FALSE)*Table1[[#This Row],[Qtde_insumo]],"")</f>
        <v>0</v>
      </c>
      <c r="M9650" s="16">
        <f>IF(Table1[[#This Row],[Ordem_insumos]]&lt;&gt;0,VLOOKUP(Table1[[#This Row],[Codigo_servico]],Preencher_Orcamento!$B:$D,3,FALSE)*Table1[[#This Row],[Subtotal_insumo]],"")</f>
        <v>0</v>
      </c>
    </row>
    <row r="9651" spans="1:13" x14ac:dyDescent="0.25">
      <c r="A9651" s="6">
        <v>130291</v>
      </c>
      <c r="B9651" s="126">
        <v>3</v>
      </c>
      <c r="C9651" s="133"/>
      <c r="D9651" s="134">
        <v>2020</v>
      </c>
      <c r="E9651" s="7" t="s">
        <v>2188</v>
      </c>
      <c r="F9651" s="8" t="s">
        <v>2140</v>
      </c>
      <c r="G9651" s="18">
        <f>IFERROR(VLOOKUP(Table1[[#This Row],[Codigo_insumo]],BD_Insumos!$B:$E,4),"")</f>
        <v>15.860837164231068</v>
      </c>
      <c r="H9651" s="140">
        <v>0.23</v>
      </c>
      <c r="I9651" s="9"/>
      <c r="J9651" s="23">
        <f t="shared" si="150"/>
        <v>3.6479925477731459</v>
      </c>
      <c r="K9651" s="22" t="str">
        <f>IF(I9651&lt;&gt;"",SUMIF(Table1[Codigo_servico],A9651,Table1[Subtotal_insumo]),"")</f>
        <v/>
      </c>
      <c r="L9651" s="18">
        <f>IF(Table1[[#This Row],[Ordem_insumos]]&lt;&gt;0,VLOOKUP(Table1[[#This Row],[Codigo_servico]],Preencher_Orcamento!$B:$D,3,FALSE)*Table1[[#This Row],[Qtde_insumo]],"")</f>
        <v>0</v>
      </c>
      <c r="M9651" s="18">
        <f>IF(Table1[[#This Row],[Ordem_insumos]]&lt;&gt;0,VLOOKUP(Table1[[#This Row],[Codigo_servico]],Preencher_Orcamento!$B:$D,3,FALSE)*Table1[[#This Row],[Subtotal_insumo]],"")</f>
        <v>0</v>
      </c>
    </row>
    <row r="9652" spans="1:13" x14ac:dyDescent="0.25">
      <c r="A9652" s="6">
        <v>130291</v>
      </c>
      <c r="B9652" s="126">
        <v>4</v>
      </c>
      <c r="C9652" s="133"/>
      <c r="D9652" s="134">
        <v>2099</v>
      </c>
      <c r="E9652" s="7" t="s">
        <v>2205</v>
      </c>
      <c r="F9652" s="8" t="s">
        <v>2140</v>
      </c>
      <c r="G9652" s="18">
        <f>IFERROR(VLOOKUP(Table1[[#This Row],[Codigo_insumo]],BD_Insumos!$B:$E,4),"")</f>
        <v>12.627877718847255</v>
      </c>
      <c r="H9652" s="140">
        <v>0.23</v>
      </c>
      <c r="I9652" s="9"/>
      <c r="J9652" s="23">
        <f t="shared" si="150"/>
        <v>2.9044118753348687</v>
      </c>
      <c r="K9652" s="22" t="str">
        <f>IF(I9652&lt;&gt;"",SUMIF(Table1[Codigo_servico],A9652,Table1[Subtotal_insumo]),"")</f>
        <v/>
      </c>
      <c r="L9652" s="18">
        <f>IF(Table1[[#This Row],[Ordem_insumos]]&lt;&gt;0,VLOOKUP(Table1[[#This Row],[Codigo_servico]],Preencher_Orcamento!$B:$D,3,FALSE)*Table1[[#This Row],[Qtde_insumo]],"")</f>
        <v>0</v>
      </c>
      <c r="M9652" s="18">
        <f>IF(Table1[[#This Row],[Ordem_insumos]]&lt;&gt;0,VLOOKUP(Table1[[#This Row],[Codigo_servico]],Preencher_Orcamento!$B:$D,3,FALSE)*Table1[[#This Row],[Subtotal_insumo]],"")</f>
        <v>0</v>
      </c>
    </row>
    <row r="9653" spans="1:13" ht="26.25" x14ac:dyDescent="0.25">
      <c r="A9653" s="6">
        <v>130291</v>
      </c>
      <c r="B9653" s="126">
        <v>5</v>
      </c>
      <c r="C9653" s="133"/>
      <c r="D9653" s="134">
        <v>10630</v>
      </c>
      <c r="E9653" s="7" t="s">
        <v>140</v>
      </c>
      <c r="F9653" s="8" t="s">
        <v>58</v>
      </c>
      <c r="G9653" s="18">
        <f>IFERROR(VLOOKUP(Table1[[#This Row],[Codigo_insumo]],BD_Insumos!$B:$E,4),"")</f>
        <v>420.47390000000001</v>
      </c>
      <c r="H9653" s="140">
        <v>2.5000000000000001E-2</v>
      </c>
      <c r="I9653" s="9"/>
      <c r="J9653" s="23">
        <f t="shared" si="150"/>
        <v>10.511847500000002</v>
      </c>
      <c r="K9653" s="22" t="str">
        <f>IF(I9653&lt;&gt;"",SUMIF(Table1[Codigo_servico],A9653,Table1[Subtotal_insumo]),"")</f>
        <v/>
      </c>
      <c r="L9653" s="18">
        <f>IF(Table1[[#This Row],[Ordem_insumos]]&lt;&gt;0,VLOOKUP(Table1[[#This Row],[Codigo_servico]],Preencher_Orcamento!$B:$D,3,FALSE)*Table1[[#This Row],[Qtde_insumo]],"")</f>
        <v>0</v>
      </c>
      <c r="M9653" s="18">
        <f>IF(Table1[[#This Row],[Ordem_insumos]]&lt;&gt;0,VLOOKUP(Table1[[#This Row],[Codigo_servico]],Preencher_Orcamento!$B:$D,3,FALSE)*Table1[[#This Row],[Subtotal_insumo]],"")</f>
        <v>0</v>
      </c>
    </row>
    <row r="9654" spans="1:13" x14ac:dyDescent="0.25">
      <c r="A9654" s="3">
        <v>130292</v>
      </c>
      <c r="B9654" s="125">
        <v>0</v>
      </c>
      <c r="C9654" s="131" t="s">
        <v>4235</v>
      </c>
      <c r="D9654" s="132"/>
      <c r="E9654" s="4"/>
      <c r="F9654" s="4"/>
      <c r="G9654" s="17" t="str">
        <f>IFERROR(VLOOKUP(Table1[[#This Row],[Codigo_insumo]],BD_Insumos!$B:$E,4),"")</f>
        <v/>
      </c>
      <c r="H9654" s="139"/>
      <c r="I9654" s="5" t="s">
        <v>170</v>
      </c>
      <c r="J9654" s="20" t="str">
        <f t="shared" si="150"/>
        <v/>
      </c>
      <c r="K9654" s="21">
        <f>IF(I9654&lt;&gt;"",SUMIF(Table1[Codigo_servico],A9654,Table1[Subtotal_insumo]),"")</f>
        <v>99.238500284456762</v>
      </c>
      <c r="L9654" s="17" t="str">
        <f>IF(Table1[[#This Row],[Ordem_insumos]]&lt;&gt;0,VLOOKUP(Table1[[#This Row],[Codigo_servico]],Preencher_Orcamento!$B:$D,3,FALSE)*Table1[[#This Row],[Qtde_insumo]],"")</f>
        <v/>
      </c>
      <c r="M9654" s="17" t="str">
        <f>IF(Table1[[#This Row],[Ordem_insumos]]&lt;&gt;0,VLOOKUP(Table1[[#This Row],[Codigo_servico]],Preencher_Orcamento!$B:$D,3,FALSE)*Table1[[#This Row],[Subtotal_insumo]],"")</f>
        <v/>
      </c>
    </row>
    <row r="9655" spans="1:13" ht="26.25" x14ac:dyDescent="0.25">
      <c r="A9655" s="6">
        <v>130292</v>
      </c>
      <c r="B9655" s="126">
        <v>1</v>
      </c>
      <c r="C9655" s="133"/>
      <c r="D9655" s="134">
        <v>35035</v>
      </c>
      <c r="E9655" s="7" t="s">
        <v>715</v>
      </c>
      <c r="F9655" s="8" t="s">
        <v>170</v>
      </c>
      <c r="G9655" s="16">
        <f>IFERROR(VLOOKUP(Table1[[#This Row],[Codigo_insumo]],BD_Insumos!$B:$E,4),"")</f>
        <v>76.283299999999997</v>
      </c>
      <c r="H9655" s="140">
        <v>1.05</v>
      </c>
      <c r="I9655" s="9"/>
      <c r="J9655" s="22">
        <f t="shared" si="150"/>
        <v>80.097465</v>
      </c>
      <c r="K9655" s="22" t="str">
        <f>IF(I9655&lt;&gt;"",SUMIF(Table1[Codigo_servico],A9655,Table1[Subtotal_insumo]),"")</f>
        <v/>
      </c>
      <c r="L9655" s="16">
        <f>IF(Table1[[#This Row],[Ordem_insumos]]&lt;&gt;0,VLOOKUP(Table1[[#This Row],[Codigo_servico]],Preencher_Orcamento!$B:$D,3,FALSE)*Table1[[#This Row],[Qtde_insumo]],"")</f>
        <v>0</v>
      </c>
      <c r="M9655" s="16">
        <f>IF(Table1[[#This Row],[Ordem_insumos]]&lt;&gt;0,VLOOKUP(Table1[[#This Row],[Codigo_servico]],Preencher_Orcamento!$B:$D,3,FALSE)*Table1[[#This Row],[Subtotal_insumo]],"")</f>
        <v>0</v>
      </c>
    </row>
    <row r="9656" spans="1:13" ht="26.25" x14ac:dyDescent="0.25">
      <c r="A9656" s="6">
        <v>130292</v>
      </c>
      <c r="B9656" s="126">
        <v>2</v>
      </c>
      <c r="C9656" s="133"/>
      <c r="D9656" s="134">
        <v>10630</v>
      </c>
      <c r="E9656" s="7" t="s">
        <v>140</v>
      </c>
      <c r="F9656" s="8" t="s">
        <v>58</v>
      </c>
      <c r="G9656" s="16">
        <f>IFERROR(VLOOKUP(Table1[[#This Row],[Codigo_insumo]],BD_Insumos!$B:$E,4),"")</f>
        <v>420.47390000000001</v>
      </c>
      <c r="H9656" s="140">
        <v>1.2E-2</v>
      </c>
      <c r="I9656" s="9"/>
      <c r="J9656" s="22">
        <f t="shared" si="150"/>
        <v>5.0456868000000004</v>
      </c>
      <c r="K9656" s="22" t="str">
        <f>IF(I9656&lt;&gt;"",SUMIF(Table1[Codigo_servico],A9656,Table1[Subtotal_insumo]),"")</f>
        <v/>
      </c>
      <c r="L9656" s="16">
        <f>IF(Table1[[#This Row],[Ordem_insumos]]&lt;&gt;0,VLOOKUP(Table1[[#This Row],[Codigo_servico]],Preencher_Orcamento!$B:$D,3,FALSE)*Table1[[#This Row],[Qtde_insumo]],"")</f>
        <v>0</v>
      </c>
      <c r="M9656" s="16">
        <f>IF(Table1[[#This Row],[Ordem_insumos]]&lt;&gt;0,VLOOKUP(Table1[[#This Row],[Codigo_servico]],Preencher_Orcamento!$B:$D,3,FALSE)*Table1[[#This Row],[Subtotal_insumo]],"")</f>
        <v>0</v>
      </c>
    </row>
    <row r="9657" spans="1:13" x14ac:dyDescent="0.25">
      <c r="A9657" s="6">
        <v>130292</v>
      </c>
      <c r="B9657" s="126">
        <v>3</v>
      </c>
      <c r="C9657" s="133"/>
      <c r="D9657" s="134">
        <v>2020</v>
      </c>
      <c r="E9657" s="7" t="s">
        <v>2188</v>
      </c>
      <c r="F9657" s="8" t="s">
        <v>2140</v>
      </c>
      <c r="G9657" s="18">
        <f>IFERROR(VLOOKUP(Table1[[#This Row],[Codigo_insumo]],BD_Insumos!$B:$E,4),"")</f>
        <v>15.860837164231068</v>
      </c>
      <c r="H9657" s="140">
        <v>0.5</v>
      </c>
      <c r="I9657" s="9"/>
      <c r="J9657" s="23">
        <f t="shared" si="150"/>
        <v>7.930418582115534</v>
      </c>
      <c r="K9657" s="22" t="str">
        <f>IF(I9657&lt;&gt;"",SUMIF(Table1[Codigo_servico],A9657,Table1[Subtotal_insumo]),"")</f>
        <v/>
      </c>
      <c r="L9657" s="18">
        <f>IF(Table1[[#This Row],[Ordem_insumos]]&lt;&gt;0,VLOOKUP(Table1[[#This Row],[Codigo_servico]],Preencher_Orcamento!$B:$D,3,FALSE)*Table1[[#This Row],[Qtde_insumo]],"")</f>
        <v>0</v>
      </c>
      <c r="M9657" s="18">
        <f>IF(Table1[[#This Row],[Ordem_insumos]]&lt;&gt;0,VLOOKUP(Table1[[#This Row],[Codigo_servico]],Preencher_Orcamento!$B:$D,3,FALSE)*Table1[[#This Row],[Subtotal_insumo]],"")</f>
        <v>0</v>
      </c>
    </row>
    <row r="9658" spans="1:13" x14ac:dyDescent="0.25">
      <c r="A9658" s="6">
        <v>130292</v>
      </c>
      <c r="B9658" s="126">
        <v>4</v>
      </c>
      <c r="C9658" s="133"/>
      <c r="D9658" s="134">
        <v>2099</v>
      </c>
      <c r="E9658" s="7" t="s">
        <v>2205</v>
      </c>
      <c r="F9658" s="8" t="s">
        <v>2140</v>
      </c>
      <c r="G9658" s="18">
        <f>IFERROR(VLOOKUP(Table1[[#This Row],[Codigo_insumo]],BD_Insumos!$B:$E,4),"")</f>
        <v>12.627877718847255</v>
      </c>
      <c r="H9658" s="140">
        <v>0.48820000000000002</v>
      </c>
      <c r="I9658" s="9"/>
      <c r="J9658" s="23">
        <f t="shared" si="150"/>
        <v>6.1649299023412301</v>
      </c>
      <c r="K9658" s="22" t="str">
        <f>IF(I9658&lt;&gt;"",SUMIF(Table1[Codigo_servico],A9658,Table1[Subtotal_insumo]),"")</f>
        <v/>
      </c>
      <c r="L9658" s="18">
        <f>IF(Table1[[#This Row],[Ordem_insumos]]&lt;&gt;0,VLOOKUP(Table1[[#This Row],[Codigo_servico]],Preencher_Orcamento!$B:$D,3,FALSE)*Table1[[#This Row],[Qtde_insumo]],"")</f>
        <v>0</v>
      </c>
      <c r="M9658" s="18">
        <f>IF(Table1[[#This Row],[Ordem_insumos]]&lt;&gt;0,VLOOKUP(Table1[[#This Row],[Codigo_servico]],Preencher_Orcamento!$B:$D,3,FALSE)*Table1[[#This Row],[Subtotal_insumo]],"")</f>
        <v>0</v>
      </c>
    </row>
    <row r="9659" spans="1:13" x14ac:dyDescent="0.25">
      <c r="A9659" s="3">
        <v>130293</v>
      </c>
      <c r="B9659" s="125">
        <v>0</v>
      </c>
      <c r="C9659" s="131" t="s">
        <v>4236</v>
      </c>
      <c r="D9659" s="132"/>
      <c r="E9659" s="4"/>
      <c r="F9659" s="4"/>
      <c r="G9659" s="17" t="str">
        <f>IFERROR(VLOOKUP(Table1[[#This Row],[Codigo_insumo]],BD_Insumos!$B:$E,4),"")</f>
        <v/>
      </c>
      <c r="H9659" s="139"/>
      <c r="I9659" s="5" t="s">
        <v>170</v>
      </c>
      <c r="J9659" s="20" t="str">
        <f t="shared" si="150"/>
        <v/>
      </c>
      <c r="K9659" s="21">
        <f>IF(I9659&lt;&gt;"",SUMIF(Table1[Codigo_servico],A9659,Table1[Subtotal_insumo]),"")</f>
        <v>98.102610284456759</v>
      </c>
      <c r="L9659" s="17" t="str">
        <f>IF(Table1[[#This Row],[Ordem_insumos]]&lt;&gt;0,VLOOKUP(Table1[[#This Row],[Codigo_servico]],Preencher_Orcamento!$B:$D,3,FALSE)*Table1[[#This Row],[Qtde_insumo]],"")</f>
        <v/>
      </c>
      <c r="M9659" s="17" t="str">
        <f>IF(Table1[[#This Row],[Ordem_insumos]]&lt;&gt;0,VLOOKUP(Table1[[#This Row],[Codigo_servico]],Preencher_Orcamento!$B:$D,3,FALSE)*Table1[[#This Row],[Subtotal_insumo]],"")</f>
        <v/>
      </c>
    </row>
    <row r="9660" spans="1:13" x14ac:dyDescent="0.25">
      <c r="A9660" s="6">
        <v>130293</v>
      </c>
      <c r="B9660" s="126">
        <v>1</v>
      </c>
      <c r="C9660" s="133"/>
      <c r="D9660" s="134">
        <v>2099</v>
      </c>
      <c r="E9660" s="7" t="s">
        <v>2205</v>
      </c>
      <c r="F9660" s="8" t="s">
        <v>2140</v>
      </c>
      <c r="G9660" s="16">
        <f>IFERROR(VLOOKUP(Table1[[#This Row],[Codigo_insumo]],BD_Insumos!$B:$E,4),"")</f>
        <v>12.627877718847255</v>
      </c>
      <c r="H9660" s="140">
        <v>0.48820000000000002</v>
      </c>
      <c r="I9660" s="9"/>
      <c r="J9660" s="22">
        <f t="shared" si="150"/>
        <v>6.1649299023412301</v>
      </c>
      <c r="K9660" s="22" t="str">
        <f>IF(I9660&lt;&gt;"",SUMIF(Table1[Codigo_servico],A9660,Table1[Subtotal_insumo]),"")</f>
        <v/>
      </c>
      <c r="L9660" s="16">
        <f>IF(Table1[[#This Row],[Ordem_insumos]]&lt;&gt;0,VLOOKUP(Table1[[#This Row],[Codigo_servico]],Preencher_Orcamento!$B:$D,3,FALSE)*Table1[[#This Row],[Qtde_insumo]],"")</f>
        <v>0</v>
      </c>
      <c r="M9660" s="16">
        <f>IF(Table1[[#This Row],[Ordem_insumos]]&lt;&gt;0,VLOOKUP(Table1[[#This Row],[Codigo_servico]],Preencher_Orcamento!$B:$D,3,FALSE)*Table1[[#This Row],[Subtotal_insumo]],"")</f>
        <v>0</v>
      </c>
    </row>
    <row r="9661" spans="1:13" ht="26.25" x14ac:dyDescent="0.25">
      <c r="A9661" s="6">
        <v>130293</v>
      </c>
      <c r="B9661" s="126">
        <v>2</v>
      </c>
      <c r="C9661" s="133"/>
      <c r="D9661" s="134">
        <v>10630</v>
      </c>
      <c r="E9661" s="7" t="s">
        <v>140</v>
      </c>
      <c r="F9661" s="8" t="s">
        <v>58</v>
      </c>
      <c r="G9661" s="16">
        <f>IFERROR(VLOOKUP(Table1[[#This Row],[Codigo_insumo]],BD_Insumos!$B:$E,4),"")</f>
        <v>420.47390000000001</v>
      </c>
      <c r="H9661" s="140">
        <v>1.2E-2</v>
      </c>
      <c r="I9661" s="9"/>
      <c r="J9661" s="22">
        <f t="shared" si="150"/>
        <v>5.0456868000000004</v>
      </c>
      <c r="K9661" s="22" t="str">
        <f>IF(I9661&lt;&gt;"",SUMIF(Table1[Codigo_servico],A9661,Table1[Subtotal_insumo]),"")</f>
        <v/>
      </c>
      <c r="L9661" s="16">
        <f>IF(Table1[[#This Row],[Ordem_insumos]]&lt;&gt;0,VLOOKUP(Table1[[#This Row],[Codigo_servico]],Preencher_Orcamento!$B:$D,3,FALSE)*Table1[[#This Row],[Qtde_insumo]],"")</f>
        <v>0</v>
      </c>
      <c r="M9661" s="16">
        <f>IF(Table1[[#This Row],[Ordem_insumos]]&lt;&gt;0,VLOOKUP(Table1[[#This Row],[Codigo_servico]],Preencher_Orcamento!$B:$D,3,FALSE)*Table1[[#This Row],[Subtotal_insumo]],"")</f>
        <v>0</v>
      </c>
    </row>
    <row r="9662" spans="1:13" x14ac:dyDescent="0.25">
      <c r="A9662" s="6">
        <v>130293</v>
      </c>
      <c r="B9662" s="126">
        <v>3</v>
      </c>
      <c r="C9662" s="133"/>
      <c r="D9662" s="134">
        <v>2020</v>
      </c>
      <c r="E9662" s="7" t="s">
        <v>2188</v>
      </c>
      <c r="F9662" s="8" t="s">
        <v>2140</v>
      </c>
      <c r="G9662" s="18">
        <f>IFERROR(VLOOKUP(Table1[[#This Row],[Codigo_insumo]],BD_Insumos!$B:$E,4),"")</f>
        <v>15.860837164231068</v>
      </c>
      <c r="H9662" s="140">
        <v>0.5</v>
      </c>
      <c r="I9662" s="9"/>
      <c r="J9662" s="23">
        <f t="shared" si="150"/>
        <v>7.930418582115534</v>
      </c>
      <c r="K9662" s="22" t="str">
        <f>IF(I9662&lt;&gt;"",SUMIF(Table1[Codigo_servico],A9662,Table1[Subtotal_insumo]),"")</f>
        <v/>
      </c>
      <c r="L9662" s="18">
        <f>IF(Table1[[#This Row],[Ordem_insumos]]&lt;&gt;0,VLOOKUP(Table1[[#This Row],[Codigo_servico]],Preencher_Orcamento!$B:$D,3,FALSE)*Table1[[#This Row],[Qtde_insumo]],"")</f>
        <v>0</v>
      </c>
      <c r="M9662" s="18">
        <f>IF(Table1[[#This Row],[Ordem_insumos]]&lt;&gt;0,VLOOKUP(Table1[[#This Row],[Codigo_servico]],Preencher_Orcamento!$B:$D,3,FALSE)*Table1[[#This Row],[Subtotal_insumo]],"")</f>
        <v>0</v>
      </c>
    </row>
    <row r="9663" spans="1:13" ht="26.25" x14ac:dyDescent="0.25">
      <c r="A9663" s="6">
        <v>130293</v>
      </c>
      <c r="B9663" s="126">
        <v>4</v>
      </c>
      <c r="C9663" s="133"/>
      <c r="D9663" s="134">
        <v>35030</v>
      </c>
      <c r="E9663" s="7" t="s">
        <v>714</v>
      </c>
      <c r="F9663" s="8" t="s">
        <v>170</v>
      </c>
      <c r="G9663" s="18">
        <f>IFERROR(VLOOKUP(Table1[[#This Row],[Codigo_insumo]],BD_Insumos!$B:$E,4),"")</f>
        <v>75.201499999999996</v>
      </c>
      <c r="H9663" s="140">
        <v>1.05</v>
      </c>
      <c r="I9663" s="9"/>
      <c r="J9663" s="23">
        <f t="shared" si="150"/>
        <v>78.961574999999996</v>
      </c>
      <c r="K9663" s="22" t="str">
        <f>IF(I9663&lt;&gt;"",SUMIF(Table1[Codigo_servico],A9663,Table1[Subtotal_insumo]),"")</f>
        <v/>
      </c>
      <c r="L9663" s="18">
        <f>IF(Table1[[#This Row],[Ordem_insumos]]&lt;&gt;0,VLOOKUP(Table1[[#This Row],[Codigo_servico]],Preencher_Orcamento!$B:$D,3,FALSE)*Table1[[#This Row],[Qtde_insumo]],"")</f>
        <v>0</v>
      </c>
      <c r="M9663" s="18">
        <f>IF(Table1[[#This Row],[Ordem_insumos]]&lt;&gt;0,VLOOKUP(Table1[[#This Row],[Codigo_servico]],Preencher_Orcamento!$B:$D,3,FALSE)*Table1[[#This Row],[Subtotal_insumo]],"")</f>
        <v>0</v>
      </c>
    </row>
    <row r="9664" spans="1:13" x14ac:dyDescent="0.25">
      <c r="A9664" s="3">
        <v>130296</v>
      </c>
      <c r="B9664" s="125">
        <v>0</v>
      </c>
      <c r="C9664" s="131" t="s">
        <v>4237</v>
      </c>
      <c r="D9664" s="132"/>
      <c r="E9664" s="4"/>
      <c r="F9664" s="4"/>
      <c r="G9664" s="17" t="str">
        <f>IFERROR(VLOOKUP(Table1[[#This Row],[Codigo_insumo]],BD_Insumos!$B:$E,4),"")</f>
        <v/>
      </c>
      <c r="H9664" s="139"/>
      <c r="I9664" s="5" t="s">
        <v>170</v>
      </c>
      <c r="J9664" s="20" t="str">
        <f t="shared" si="150"/>
        <v/>
      </c>
      <c r="K9664" s="21">
        <f>IF(I9664&lt;&gt;"",SUMIF(Table1[Codigo_servico],A9664,Table1[Subtotal_insumo]),"")</f>
        <v>142.47849441295955</v>
      </c>
      <c r="L9664" s="17" t="str">
        <f>IF(Table1[[#This Row],[Ordem_insumos]]&lt;&gt;0,VLOOKUP(Table1[[#This Row],[Codigo_servico]],Preencher_Orcamento!$B:$D,3,FALSE)*Table1[[#This Row],[Qtde_insumo]],"")</f>
        <v/>
      </c>
      <c r="M9664" s="17" t="str">
        <f>IF(Table1[[#This Row],[Ordem_insumos]]&lt;&gt;0,VLOOKUP(Table1[[#This Row],[Codigo_servico]],Preencher_Orcamento!$B:$D,3,FALSE)*Table1[[#This Row],[Subtotal_insumo]],"")</f>
        <v/>
      </c>
    </row>
    <row r="9665" spans="1:13" ht="39" x14ac:dyDescent="0.25">
      <c r="A9665" s="6">
        <v>130296</v>
      </c>
      <c r="B9665" s="126">
        <v>1</v>
      </c>
      <c r="C9665" s="133"/>
      <c r="D9665" s="134">
        <v>36070</v>
      </c>
      <c r="E9665" s="7" t="s">
        <v>753</v>
      </c>
      <c r="F9665" s="8" t="s">
        <v>170</v>
      </c>
      <c r="G9665" s="16">
        <f>IFERROR(VLOOKUP(Table1[[#This Row],[Codigo_insumo]],BD_Insumos!$B:$E,4),"")</f>
        <v>70.775000000000006</v>
      </c>
      <c r="H9665" s="140">
        <v>1.05</v>
      </c>
      <c r="I9665" s="9"/>
      <c r="J9665" s="22">
        <f t="shared" si="150"/>
        <v>74.313750000000013</v>
      </c>
      <c r="K9665" s="22" t="str">
        <f>IF(I9665&lt;&gt;"",SUMIF(Table1[Codigo_servico],A9665,Table1[Subtotal_insumo]),"")</f>
        <v/>
      </c>
      <c r="L9665" s="16">
        <f>IF(Table1[[#This Row],[Ordem_insumos]]&lt;&gt;0,VLOOKUP(Table1[[#This Row],[Codigo_servico]],Preencher_Orcamento!$B:$D,3,FALSE)*Table1[[#This Row],[Qtde_insumo]],"")</f>
        <v>0</v>
      </c>
      <c r="M9665" s="16">
        <f>IF(Table1[[#This Row],[Ordem_insumos]]&lt;&gt;0,VLOOKUP(Table1[[#This Row],[Codigo_servico]],Preencher_Orcamento!$B:$D,3,FALSE)*Table1[[#This Row],[Subtotal_insumo]],"")</f>
        <v>0</v>
      </c>
    </row>
    <row r="9666" spans="1:13" x14ac:dyDescent="0.25">
      <c r="A9666" s="6">
        <v>130296</v>
      </c>
      <c r="B9666" s="126">
        <v>2</v>
      </c>
      <c r="C9666" s="133"/>
      <c r="D9666" s="134">
        <v>39025</v>
      </c>
      <c r="E9666" s="7" t="s">
        <v>976</v>
      </c>
      <c r="F9666" s="8" t="s">
        <v>170</v>
      </c>
      <c r="G9666" s="16">
        <f>IFERROR(VLOOKUP(Table1[[#This Row],[Codigo_insumo]],BD_Insumos!$B:$E,4),"")</f>
        <v>5.1504000000000003</v>
      </c>
      <c r="H9666" s="140">
        <v>1</v>
      </c>
      <c r="I9666" s="9"/>
      <c r="J9666" s="22">
        <f t="shared" ref="J9666:J9729" si="151">IF(I9666="",G9666*H9666,"")</f>
        <v>5.1504000000000003</v>
      </c>
      <c r="K9666" s="22" t="str">
        <f>IF(I9666&lt;&gt;"",SUMIF(Table1[Codigo_servico],A9666,Table1[Subtotal_insumo]),"")</f>
        <v/>
      </c>
      <c r="L9666" s="16">
        <f>IF(Table1[[#This Row],[Ordem_insumos]]&lt;&gt;0,VLOOKUP(Table1[[#This Row],[Codigo_servico]],Preencher_Orcamento!$B:$D,3,FALSE)*Table1[[#This Row],[Qtde_insumo]],"")</f>
        <v>0</v>
      </c>
      <c r="M9666" s="16">
        <f>IF(Table1[[#This Row],[Ordem_insumos]]&lt;&gt;0,VLOOKUP(Table1[[#This Row],[Codigo_servico]],Preencher_Orcamento!$B:$D,3,FALSE)*Table1[[#This Row],[Subtotal_insumo]],"")</f>
        <v>0</v>
      </c>
    </row>
    <row r="9667" spans="1:13" x14ac:dyDescent="0.25">
      <c r="A9667" s="6">
        <v>130296</v>
      </c>
      <c r="B9667" s="126">
        <v>3</v>
      </c>
      <c r="C9667" s="133"/>
      <c r="D9667" s="134">
        <v>2224</v>
      </c>
      <c r="E9667" s="7" t="s">
        <v>2241</v>
      </c>
      <c r="F9667" s="8" t="s">
        <v>2140</v>
      </c>
      <c r="G9667" s="18">
        <f>IFERROR(VLOOKUP(Table1[[#This Row],[Codigo_insumo]],BD_Insumos!$B:$E,4),"")</f>
        <v>17.481957498567066</v>
      </c>
      <c r="H9667" s="140">
        <v>1.5</v>
      </c>
      <c r="I9667" s="9"/>
      <c r="J9667" s="23">
        <f t="shared" si="151"/>
        <v>26.222936247850598</v>
      </c>
      <c r="K9667" s="22" t="str">
        <f>IF(I9667&lt;&gt;"",SUMIF(Table1[Codigo_servico],A9667,Table1[Subtotal_insumo]),"")</f>
        <v/>
      </c>
      <c r="L9667" s="18">
        <f>IF(Table1[[#This Row],[Ordem_insumos]]&lt;&gt;0,VLOOKUP(Table1[[#This Row],[Codigo_servico]],Preencher_Orcamento!$B:$D,3,FALSE)*Table1[[#This Row],[Qtde_insumo]],"")</f>
        <v>0</v>
      </c>
      <c r="M9667" s="18">
        <f>IF(Table1[[#This Row],[Ordem_insumos]]&lt;&gt;0,VLOOKUP(Table1[[#This Row],[Codigo_servico]],Preencher_Orcamento!$B:$D,3,FALSE)*Table1[[#This Row],[Subtotal_insumo]],"")</f>
        <v>0</v>
      </c>
    </row>
    <row r="9668" spans="1:13" x14ac:dyDescent="0.25">
      <c r="A9668" s="6">
        <v>130296</v>
      </c>
      <c r="B9668" s="126">
        <v>4</v>
      </c>
      <c r="C9668" s="133"/>
      <c r="D9668" s="134">
        <v>2099</v>
      </c>
      <c r="E9668" s="7" t="s">
        <v>2205</v>
      </c>
      <c r="F9668" s="8" t="s">
        <v>2140</v>
      </c>
      <c r="G9668" s="18">
        <f>IFERROR(VLOOKUP(Table1[[#This Row],[Codigo_insumo]],BD_Insumos!$B:$E,4),"")</f>
        <v>12.627877718847255</v>
      </c>
      <c r="H9668" s="140">
        <v>1.1200000000000001</v>
      </c>
      <c r="I9668" s="9"/>
      <c r="J9668" s="23">
        <f t="shared" si="151"/>
        <v>14.143223045108927</v>
      </c>
      <c r="K9668" s="22" t="str">
        <f>IF(I9668&lt;&gt;"",SUMIF(Table1[Codigo_servico],A9668,Table1[Subtotal_insumo]),"")</f>
        <v/>
      </c>
      <c r="L9668" s="18">
        <f>IF(Table1[[#This Row],[Ordem_insumos]]&lt;&gt;0,VLOOKUP(Table1[[#This Row],[Codigo_servico]],Preencher_Orcamento!$B:$D,3,FALSE)*Table1[[#This Row],[Qtde_insumo]],"")</f>
        <v>0</v>
      </c>
      <c r="M9668" s="18">
        <f>IF(Table1[[#This Row],[Ordem_insumos]]&lt;&gt;0,VLOOKUP(Table1[[#This Row],[Codigo_servico]],Preencher_Orcamento!$B:$D,3,FALSE)*Table1[[#This Row],[Subtotal_insumo]],"")</f>
        <v>0</v>
      </c>
    </row>
    <row r="9669" spans="1:13" x14ac:dyDescent="0.25">
      <c r="A9669" s="6">
        <v>130296</v>
      </c>
      <c r="B9669" s="126">
        <v>5</v>
      </c>
      <c r="C9669" s="133"/>
      <c r="D9669" s="134">
        <v>39010</v>
      </c>
      <c r="E9669" s="7" t="s">
        <v>973</v>
      </c>
      <c r="F9669" s="8" t="s">
        <v>197</v>
      </c>
      <c r="G9669" s="18">
        <f>IFERROR(VLOOKUP(Table1[[#This Row],[Codigo_insumo]],BD_Insumos!$B:$E,4),"")</f>
        <v>36.619</v>
      </c>
      <c r="H9669" s="140">
        <v>0.15</v>
      </c>
      <c r="I9669" s="9"/>
      <c r="J9669" s="23">
        <f t="shared" si="151"/>
        <v>5.4928499999999998</v>
      </c>
      <c r="K9669" s="22" t="str">
        <f>IF(I9669&lt;&gt;"",SUMIF(Table1[Codigo_servico],A9669,Table1[Subtotal_insumo]),"")</f>
        <v/>
      </c>
      <c r="L9669" s="18">
        <f>IF(Table1[[#This Row],[Ordem_insumos]]&lt;&gt;0,VLOOKUP(Table1[[#This Row],[Codigo_servico]],Preencher_Orcamento!$B:$D,3,FALSE)*Table1[[#This Row],[Qtde_insumo]],"")</f>
        <v>0</v>
      </c>
      <c r="M9669" s="18">
        <f>IF(Table1[[#This Row],[Ordem_insumos]]&lt;&gt;0,VLOOKUP(Table1[[#This Row],[Codigo_servico]],Preencher_Orcamento!$B:$D,3,FALSE)*Table1[[#This Row],[Subtotal_insumo]],"")</f>
        <v>0</v>
      </c>
    </row>
    <row r="9670" spans="1:13" ht="26.25" x14ac:dyDescent="0.25">
      <c r="A9670" s="6">
        <v>130296</v>
      </c>
      <c r="B9670" s="126">
        <v>6</v>
      </c>
      <c r="C9670" s="133"/>
      <c r="D9670" s="134">
        <v>10630</v>
      </c>
      <c r="E9670" s="7" t="s">
        <v>140</v>
      </c>
      <c r="F9670" s="8" t="s">
        <v>58</v>
      </c>
      <c r="G9670" s="18">
        <f>IFERROR(VLOOKUP(Table1[[#This Row],[Codigo_insumo]],BD_Insumos!$B:$E,4),"")</f>
        <v>420.47390000000001</v>
      </c>
      <c r="H9670" s="140">
        <v>4.0800000000000003E-2</v>
      </c>
      <c r="I9670" s="9"/>
      <c r="J9670" s="23">
        <f t="shared" si="151"/>
        <v>17.15533512</v>
      </c>
      <c r="K9670" s="22" t="str">
        <f>IF(I9670&lt;&gt;"",SUMIF(Table1[Codigo_servico],A9670,Table1[Subtotal_insumo]),"")</f>
        <v/>
      </c>
      <c r="L9670" s="18">
        <f>IF(Table1[[#This Row],[Ordem_insumos]]&lt;&gt;0,VLOOKUP(Table1[[#This Row],[Codigo_servico]],Preencher_Orcamento!$B:$D,3,FALSE)*Table1[[#This Row],[Qtde_insumo]],"")</f>
        <v>0</v>
      </c>
      <c r="M9670" s="18">
        <f>IF(Table1[[#This Row],[Ordem_insumos]]&lt;&gt;0,VLOOKUP(Table1[[#This Row],[Codigo_servico]],Preencher_Orcamento!$B:$D,3,FALSE)*Table1[[#This Row],[Subtotal_insumo]],"")</f>
        <v>0</v>
      </c>
    </row>
    <row r="9671" spans="1:13" x14ac:dyDescent="0.25">
      <c r="A9671" s="3">
        <v>130297</v>
      </c>
      <c r="B9671" s="125">
        <v>0</v>
      </c>
      <c r="C9671" s="131" t="s">
        <v>4238</v>
      </c>
      <c r="D9671" s="132"/>
      <c r="E9671" s="4"/>
      <c r="F9671" s="4"/>
      <c r="G9671" s="17" t="str">
        <f>IFERROR(VLOOKUP(Table1[[#This Row],[Codigo_insumo]],BD_Insumos!$B:$E,4),"")</f>
        <v/>
      </c>
      <c r="H9671" s="139"/>
      <c r="I9671" s="5" t="s">
        <v>170</v>
      </c>
      <c r="J9671" s="20" t="str">
        <f t="shared" si="151"/>
        <v/>
      </c>
      <c r="K9671" s="21">
        <f>IF(I9671&lt;&gt;"",SUMIF(Table1[Codigo_servico],A9671,Table1[Subtotal_insumo]),"")</f>
        <v>138.41797788102176</v>
      </c>
      <c r="L9671" s="17" t="str">
        <f>IF(Table1[[#This Row],[Ordem_insumos]]&lt;&gt;0,VLOOKUP(Table1[[#This Row],[Codigo_servico]],Preencher_Orcamento!$B:$D,3,FALSE)*Table1[[#This Row],[Qtde_insumo]],"")</f>
        <v/>
      </c>
      <c r="M9671" s="17" t="str">
        <f>IF(Table1[[#This Row],[Ordem_insumos]]&lt;&gt;0,VLOOKUP(Table1[[#This Row],[Codigo_servico]],Preencher_Orcamento!$B:$D,3,FALSE)*Table1[[#This Row],[Subtotal_insumo]],"")</f>
        <v/>
      </c>
    </row>
    <row r="9672" spans="1:13" x14ac:dyDescent="0.25">
      <c r="A9672" s="6">
        <v>130297</v>
      </c>
      <c r="B9672" s="126">
        <v>1</v>
      </c>
      <c r="C9672" s="133"/>
      <c r="D9672" s="134">
        <v>2099</v>
      </c>
      <c r="E9672" s="7" t="s">
        <v>2205</v>
      </c>
      <c r="F9672" s="8" t="s">
        <v>2140</v>
      </c>
      <c r="G9672" s="16">
        <f>IFERROR(VLOOKUP(Table1[[#This Row],[Codigo_insumo]],BD_Insumos!$B:$E,4),"")</f>
        <v>12.627877718847255</v>
      </c>
      <c r="H9672" s="140">
        <v>1.05</v>
      </c>
      <c r="I9672" s="9"/>
      <c r="J9672" s="22">
        <f t="shared" si="151"/>
        <v>13.259271604789619</v>
      </c>
      <c r="K9672" s="22" t="str">
        <f>IF(I9672&lt;&gt;"",SUMIF(Table1[Codigo_servico],A9672,Table1[Subtotal_insumo]),"")</f>
        <v/>
      </c>
      <c r="L9672" s="16">
        <f>IF(Table1[[#This Row],[Ordem_insumos]]&lt;&gt;0,VLOOKUP(Table1[[#This Row],[Codigo_servico]],Preencher_Orcamento!$B:$D,3,FALSE)*Table1[[#This Row],[Qtde_insumo]],"")</f>
        <v>0</v>
      </c>
      <c r="M9672" s="16">
        <f>IF(Table1[[#This Row],[Ordem_insumos]]&lt;&gt;0,VLOOKUP(Table1[[#This Row],[Codigo_servico]],Preencher_Orcamento!$B:$D,3,FALSE)*Table1[[#This Row],[Subtotal_insumo]],"")</f>
        <v>0</v>
      </c>
    </row>
    <row r="9673" spans="1:13" ht="26.25" x14ac:dyDescent="0.25">
      <c r="A9673" s="6">
        <v>130297</v>
      </c>
      <c r="B9673" s="126">
        <v>2</v>
      </c>
      <c r="C9673" s="133"/>
      <c r="D9673" s="134">
        <v>10630</v>
      </c>
      <c r="E9673" s="7" t="s">
        <v>140</v>
      </c>
      <c r="F9673" s="8" t="s">
        <v>58</v>
      </c>
      <c r="G9673" s="16">
        <f>IFERROR(VLOOKUP(Table1[[#This Row],[Codigo_insumo]],BD_Insumos!$B:$E,4),"")</f>
        <v>420.47390000000001</v>
      </c>
      <c r="H9673" s="140">
        <v>4.0800000000000003E-2</v>
      </c>
      <c r="I9673" s="9"/>
      <c r="J9673" s="22">
        <f t="shared" si="151"/>
        <v>17.15533512</v>
      </c>
      <c r="K9673" s="22" t="str">
        <f>IF(I9673&lt;&gt;"",SUMIF(Table1[Codigo_servico],A9673,Table1[Subtotal_insumo]),"")</f>
        <v/>
      </c>
      <c r="L9673" s="16">
        <f>IF(Table1[[#This Row],[Ordem_insumos]]&lt;&gt;0,VLOOKUP(Table1[[#This Row],[Codigo_servico]],Preencher_Orcamento!$B:$D,3,FALSE)*Table1[[#This Row],[Qtde_insumo]],"")</f>
        <v>0</v>
      </c>
      <c r="M9673" s="16">
        <f>IF(Table1[[#This Row],[Ordem_insumos]]&lt;&gt;0,VLOOKUP(Table1[[#This Row],[Codigo_servico]],Preencher_Orcamento!$B:$D,3,FALSE)*Table1[[#This Row],[Subtotal_insumo]],"")</f>
        <v>0</v>
      </c>
    </row>
    <row r="9674" spans="1:13" ht="51.75" x14ac:dyDescent="0.25">
      <c r="A9674" s="6">
        <v>130297</v>
      </c>
      <c r="B9674" s="126">
        <v>3</v>
      </c>
      <c r="C9674" s="133"/>
      <c r="D9674" s="134">
        <v>36076</v>
      </c>
      <c r="E9674" s="7" t="s">
        <v>754</v>
      </c>
      <c r="F9674" s="8" t="s">
        <v>170</v>
      </c>
      <c r="G9674" s="16">
        <f>IFERROR(VLOOKUP(Table1[[#This Row],[Codigo_insumo]],BD_Insumos!$B:$E,4),"")</f>
        <v>74.275000000000006</v>
      </c>
      <c r="H9674" s="140">
        <v>1.05</v>
      </c>
      <c r="I9674" s="9"/>
      <c r="J9674" s="22">
        <f t="shared" si="151"/>
        <v>77.98875000000001</v>
      </c>
      <c r="K9674" s="22" t="str">
        <f>IF(I9674&lt;&gt;"",SUMIF(Table1[Codigo_servico],A9674,Table1[Subtotal_insumo]),"")</f>
        <v/>
      </c>
      <c r="L9674" s="16">
        <f>IF(Table1[[#This Row],[Ordem_insumos]]&lt;&gt;0,VLOOKUP(Table1[[#This Row],[Codigo_servico]],Preencher_Orcamento!$B:$D,3,FALSE)*Table1[[#This Row],[Qtde_insumo]],"")</f>
        <v>0</v>
      </c>
      <c r="M9674" s="16">
        <f>IF(Table1[[#This Row],[Ordem_insumos]]&lt;&gt;0,VLOOKUP(Table1[[#This Row],[Codigo_servico]],Preencher_Orcamento!$B:$D,3,FALSE)*Table1[[#This Row],[Subtotal_insumo]],"")</f>
        <v>0</v>
      </c>
    </row>
    <row r="9675" spans="1:13" x14ac:dyDescent="0.25">
      <c r="A9675" s="6">
        <v>130297</v>
      </c>
      <c r="B9675" s="126">
        <v>4</v>
      </c>
      <c r="C9675" s="133"/>
      <c r="D9675" s="134">
        <v>37525</v>
      </c>
      <c r="E9675" s="7" t="s">
        <v>832</v>
      </c>
      <c r="F9675" s="8" t="s">
        <v>168</v>
      </c>
      <c r="G9675" s="18">
        <f>IFERROR(VLOOKUP(Table1[[#This Row],[Codigo_insumo]],BD_Insumos!$B:$E,4),"")</f>
        <v>6.3125</v>
      </c>
      <c r="H9675" s="140">
        <v>0.2</v>
      </c>
      <c r="I9675" s="9"/>
      <c r="J9675" s="23">
        <f t="shared" si="151"/>
        <v>1.2625000000000002</v>
      </c>
      <c r="K9675" s="22" t="str">
        <f>IF(I9675&lt;&gt;"",SUMIF(Table1[Codigo_servico],A9675,Table1[Subtotal_insumo]),"")</f>
        <v/>
      </c>
      <c r="L9675" s="18">
        <f>IF(Table1[[#This Row],[Ordem_insumos]]&lt;&gt;0,VLOOKUP(Table1[[#This Row],[Codigo_servico]],Preencher_Orcamento!$B:$D,3,FALSE)*Table1[[#This Row],[Qtde_insumo]],"")</f>
        <v>0</v>
      </c>
      <c r="M9675" s="18">
        <f>IF(Table1[[#This Row],[Ordem_insumos]]&lt;&gt;0,VLOOKUP(Table1[[#This Row],[Codigo_servico]],Preencher_Orcamento!$B:$D,3,FALSE)*Table1[[#This Row],[Subtotal_insumo]],"")</f>
        <v>0</v>
      </c>
    </row>
    <row r="9676" spans="1:13" x14ac:dyDescent="0.25">
      <c r="A9676" s="6">
        <v>130297</v>
      </c>
      <c r="B9676" s="126">
        <v>5</v>
      </c>
      <c r="C9676" s="133"/>
      <c r="D9676" s="134">
        <v>2224</v>
      </c>
      <c r="E9676" s="7" t="s">
        <v>2241</v>
      </c>
      <c r="F9676" s="8" t="s">
        <v>2140</v>
      </c>
      <c r="G9676" s="18">
        <f>IFERROR(VLOOKUP(Table1[[#This Row],[Codigo_insumo]],BD_Insumos!$B:$E,4),"")</f>
        <v>17.481957498567066</v>
      </c>
      <c r="H9676" s="140">
        <v>1.5</v>
      </c>
      <c r="I9676" s="9"/>
      <c r="J9676" s="23">
        <f t="shared" si="151"/>
        <v>26.222936247850598</v>
      </c>
      <c r="K9676" s="22" t="str">
        <f>IF(I9676&lt;&gt;"",SUMIF(Table1[Codigo_servico],A9676,Table1[Subtotal_insumo]),"")</f>
        <v/>
      </c>
      <c r="L9676" s="18">
        <f>IF(Table1[[#This Row],[Ordem_insumos]]&lt;&gt;0,VLOOKUP(Table1[[#This Row],[Codigo_servico]],Preencher_Orcamento!$B:$D,3,FALSE)*Table1[[#This Row],[Qtde_insumo]],"")</f>
        <v>0</v>
      </c>
      <c r="M9676" s="18">
        <f>IF(Table1[[#This Row],[Ordem_insumos]]&lt;&gt;0,VLOOKUP(Table1[[#This Row],[Codigo_servico]],Preencher_Orcamento!$B:$D,3,FALSE)*Table1[[#This Row],[Subtotal_insumo]],"")</f>
        <v>0</v>
      </c>
    </row>
    <row r="9677" spans="1:13" x14ac:dyDescent="0.25">
      <c r="A9677" s="6">
        <v>130297</v>
      </c>
      <c r="B9677" s="126">
        <v>6</v>
      </c>
      <c r="C9677" s="133"/>
      <c r="D9677" s="134">
        <v>2076</v>
      </c>
      <c r="E9677" s="7" t="s">
        <v>2200</v>
      </c>
      <c r="F9677" s="8" t="s">
        <v>2140</v>
      </c>
      <c r="G9677" s="18">
        <f>IFERROR(VLOOKUP(Table1[[#This Row],[Codigo_insumo]],BD_Insumos!$B:$E,4),"")</f>
        <v>12.645924541907611</v>
      </c>
      <c r="H9677" s="140">
        <v>0.2</v>
      </c>
      <c r="I9677" s="9"/>
      <c r="J9677" s="23">
        <f t="shared" si="151"/>
        <v>2.5291849083815223</v>
      </c>
      <c r="K9677" s="22" t="str">
        <f>IF(I9677&lt;&gt;"",SUMIF(Table1[Codigo_servico],A9677,Table1[Subtotal_insumo]),"")</f>
        <v/>
      </c>
      <c r="L9677" s="18">
        <f>IF(Table1[[#This Row],[Ordem_insumos]]&lt;&gt;0,VLOOKUP(Table1[[#This Row],[Codigo_servico]],Preencher_Orcamento!$B:$D,3,FALSE)*Table1[[#This Row],[Qtde_insumo]],"")</f>
        <v>0</v>
      </c>
      <c r="M9677" s="18">
        <f>IF(Table1[[#This Row],[Ordem_insumos]]&lt;&gt;0,VLOOKUP(Table1[[#This Row],[Codigo_servico]],Preencher_Orcamento!$B:$D,3,FALSE)*Table1[[#This Row],[Subtotal_insumo]],"")</f>
        <v>0</v>
      </c>
    </row>
    <row r="9678" spans="1:13" x14ac:dyDescent="0.25">
      <c r="A9678" s="3">
        <v>130298</v>
      </c>
      <c r="B9678" s="125">
        <v>0</v>
      </c>
      <c r="C9678" s="131" t="s">
        <v>4239</v>
      </c>
      <c r="D9678" s="132"/>
      <c r="E9678" s="4"/>
      <c r="F9678" s="4"/>
      <c r="G9678" s="17" t="str">
        <f>IFERROR(VLOOKUP(Table1[[#This Row],[Codigo_insumo]],BD_Insumos!$B:$E,4),"")</f>
        <v/>
      </c>
      <c r="H9678" s="139"/>
      <c r="I9678" s="5" t="s">
        <v>170</v>
      </c>
      <c r="J9678" s="20" t="str">
        <f t="shared" si="151"/>
        <v/>
      </c>
      <c r="K9678" s="21">
        <f>IF(I9678&lt;&gt;"",SUMIF(Table1[Codigo_servico],A9678,Table1[Subtotal_insumo]),"")</f>
        <v>124.60929297264022</v>
      </c>
      <c r="L9678" s="17" t="str">
        <f>IF(Table1[[#This Row],[Ordem_insumos]]&lt;&gt;0,VLOOKUP(Table1[[#This Row],[Codigo_servico]],Preencher_Orcamento!$B:$D,3,FALSE)*Table1[[#This Row],[Qtde_insumo]],"")</f>
        <v/>
      </c>
      <c r="M9678" s="17" t="str">
        <f>IF(Table1[[#This Row],[Ordem_insumos]]&lt;&gt;0,VLOOKUP(Table1[[#This Row],[Codigo_servico]],Preencher_Orcamento!$B:$D,3,FALSE)*Table1[[#This Row],[Subtotal_insumo]],"")</f>
        <v/>
      </c>
    </row>
    <row r="9679" spans="1:13" ht="26.25" x14ac:dyDescent="0.25">
      <c r="A9679" s="6">
        <v>130298</v>
      </c>
      <c r="B9679" s="126">
        <v>1</v>
      </c>
      <c r="C9679" s="133"/>
      <c r="D9679" s="134">
        <v>10630</v>
      </c>
      <c r="E9679" s="7" t="s">
        <v>140</v>
      </c>
      <c r="F9679" s="8" t="s">
        <v>58</v>
      </c>
      <c r="G9679" s="16">
        <f>IFERROR(VLOOKUP(Table1[[#This Row],[Codigo_insumo]],BD_Insumos!$B:$E,4),"")</f>
        <v>420.47390000000001</v>
      </c>
      <c r="H9679" s="140">
        <v>4.0800000000000003E-2</v>
      </c>
      <c r="I9679" s="9"/>
      <c r="J9679" s="22">
        <f t="shared" si="151"/>
        <v>17.15533512</v>
      </c>
      <c r="K9679" s="22" t="str">
        <f>IF(I9679&lt;&gt;"",SUMIF(Table1[Codigo_servico],A9679,Table1[Subtotal_insumo]),"")</f>
        <v/>
      </c>
      <c r="L9679" s="16">
        <f>IF(Table1[[#This Row],[Ordem_insumos]]&lt;&gt;0,VLOOKUP(Table1[[#This Row],[Codigo_servico]],Preencher_Orcamento!$B:$D,3,FALSE)*Table1[[#This Row],[Qtde_insumo]],"")</f>
        <v>0</v>
      </c>
      <c r="M9679" s="16">
        <f>IF(Table1[[#This Row],[Ordem_insumos]]&lt;&gt;0,VLOOKUP(Table1[[#This Row],[Codigo_servico]],Preencher_Orcamento!$B:$D,3,FALSE)*Table1[[#This Row],[Subtotal_insumo]],"")</f>
        <v>0</v>
      </c>
    </row>
    <row r="9680" spans="1:13" x14ac:dyDescent="0.25">
      <c r="A9680" s="6">
        <v>130298</v>
      </c>
      <c r="B9680" s="126">
        <v>2</v>
      </c>
      <c r="C9680" s="133"/>
      <c r="D9680" s="134">
        <v>2099</v>
      </c>
      <c r="E9680" s="7" t="s">
        <v>2205</v>
      </c>
      <c r="F9680" s="8" t="s">
        <v>2140</v>
      </c>
      <c r="G9680" s="16">
        <f>IFERROR(VLOOKUP(Table1[[#This Row],[Codigo_insumo]],BD_Insumos!$B:$E,4),"")</f>
        <v>12.627877718847255</v>
      </c>
      <c r="H9680" s="140">
        <v>1.05</v>
      </c>
      <c r="I9680" s="9"/>
      <c r="J9680" s="22">
        <f t="shared" si="151"/>
        <v>13.259271604789619</v>
      </c>
      <c r="K9680" s="22" t="str">
        <f>IF(I9680&lt;&gt;"",SUMIF(Table1[Codigo_servico],A9680,Table1[Subtotal_insumo]),"")</f>
        <v/>
      </c>
      <c r="L9680" s="16">
        <f>IF(Table1[[#This Row],[Ordem_insumos]]&lt;&gt;0,VLOOKUP(Table1[[#This Row],[Codigo_servico]],Preencher_Orcamento!$B:$D,3,FALSE)*Table1[[#This Row],[Qtde_insumo]],"")</f>
        <v>0</v>
      </c>
      <c r="M9680" s="16">
        <f>IF(Table1[[#This Row],[Ordem_insumos]]&lt;&gt;0,VLOOKUP(Table1[[#This Row],[Codigo_servico]],Preencher_Orcamento!$B:$D,3,FALSE)*Table1[[#This Row],[Subtotal_insumo]],"")</f>
        <v>0</v>
      </c>
    </row>
    <row r="9681" spans="1:13" x14ac:dyDescent="0.25">
      <c r="A9681" s="6">
        <v>130298</v>
      </c>
      <c r="B9681" s="126">
        <v>3</v>
      </c>
      <c r="C9681" s="133"/>
      <c r="D9681" s="134">
        <v>2224</v>
      </c>
      <c r="E9681" s="7" t="s">
        <v>2241</v>
      </c>
      <c r="F9681" s="8" t="s">
        <v>2140</v>
      </c>
      <c r="G9681" s="18">
        <f>IFERROR(VLOOKUP(Table1[[#This Row],[Codigo_insumo]],BD_Insumos!$B:$E,4),"")</f>
        <v>17.481957498567066</v>
      </c>
      <c r="H9681" s="140">
        <v>1.5</v>
      </c>
      <c r="I9681" s="9"/>
      <c r="J9681" s="23">
        <f t="shared" si="151"/>
        <v>26.222936247850598</v>
      </c>
      <c r="K9681" s="22" t="str">
        <f>IF(I9681&lt;&gt;"",SUMIF(Table1[Codigo_servico],A9681,Table1[Subtotal_insumo]),"")</f>
        <v/>
      </c>
      <c r="L9681" s="18">
        <f>IF(Table1[[#This Row],[Ordem_insumos]]&lt;&gt;0,VLOOKUP(Table1[[#This Row],[Codigo_servico]],Preencher_Orcamento!$B:$D,3,FALSE)*Table1[[#This Row],[Qtde_insumo]],"")</f>
        <v>0</v>
      </c>
      <c r="M9681" s="18">
        <f>IF(Table1[[#This Row],[Ordem_insumos]]&lt;&gt;0,VLOOKUP(Table1[[#This Row],[Codigo_servico]],Preencher_Orcamento!$B:$D,3,FALSE)*Table1[[#This Row],[Subtotal_insumo]],"")</f>
        <v>0</v>
      </c>
    </row>
    <row r="9682" spans="1:13" ht="39" x14ac:dyDescent="0.25">
      <c r="A9682" s="6">
        <v>130298</v>
      </c>
      <c r="B9682" s="126">
        <v>4</v>
      </c>
      <c r="C9682" s="133"/>
      <c r="D9682" s="134">
        <v>36077</v>
      </c>
      <c r="E9682" s="7" t="s">
        <v>755</v>
      </c>
      <c r="F9682" s="8" t="s">
        <v>170</v>
      </c>
      <c r="G9682" s="18">
        <f>IFERROR(VLOOKUP(Table1[[#This Row],[Codigo_insumo]],BD_Insumos!$B:$E,4),"")</f>
        <v>64.734999999999999</v>
      </c>
      <c r="H9682" s="140">
        <v>1.05</v>
      </c>
      <c r="I9682" s="9"/>
      <c r="J9682" s="23">
        <f t="shared" si="151"/>
        <v>67.97175</v>
      </c>
      <c r="K9682" s="22" t="str">
        <f>IF(I9682&lt;&gt;"",SUMIF(Table1[Codigo_servico],A9682,Table1[Subtotal_insumo]),"")</f>
        <v/>
      </c>
      <c r="L9682" s="18">
        <f>IF(Table1[[#This Row],[Ordem_insumos]]&lt;&gt;0,VLOOKUP(Table1[[#This Row],[Codigo_servico]],Preencher_Orcamento!$B:$D,3,FALSE)*Table1[[#This Row],[Qtde_insumo]],"")</f>
        <v>0</v>
      </c>
      <c r="M9682" s="18">
        <f>IF(Table1[[#This Row],[Ordem_insumos]]&lt;&gt;0,VLOOKUP(Table1[[#This Row],[Codigo_servico]],Preencher_Orcamento!$B:$D,3,FALSE)*Table1[[#This Row],[Subtotal_insumo]],"")</f>
        <v>0</v>
      </c>
    </row>
    <row r="9683" spans="1:13" x14ac:dyDescent="0.25">
      <c r="A9683" s="3">
        <v>130302</v>
      </c>
      <c r="B9683" s="125">
        <v>0</v>
      </c>
      <c r="C9683" s="131" t="s">
        <v>4240</v>
      </c>
      <c r="D9683" s="132"/>
      <c r="E9683" s="4"/>
      <c r="F9683" s="4"/>
      <c r="G9683" s="17" t="str">
        <f>IFERROR(VLOOKUP(Table1[[#This Row],[Codigo_insumo]],BD_Insumos!$B:$E,4),"")</f>
        <v/>
      </c>
      <c r="H9683" s="139"/>
      <c r="I9683" s="5" t="s">
        <v>5</v>
      </c>
      <c r="J9683" s="20" t="str">
        <f t="shared" si="151"/>
        <v/>
      </c>
      <c r="K9683" s="21">
        <f>IF(I9683&lt;&gt;"",SUMIF(Table1[Codigo_servico],A9683,Table1[Subtotal_insumo]),"")</f>
        <v>6.5082238830040859</v>
      </c>
      <c r="L9683" s="17" t="str">
        <f>IF(Table1[[#This Row],[Ordem_insumos]]&lt;&gt;0,VLOOKUP(Table1[[#This Row],[Codigo_servico]],Preencher_Orcamento!$B:$D,3,FALSE)*Table1[[#This Row],[Qtde_insumo]],"")</f>
        <v/>
      </c>
      <c r="M9683" s="17" t="str">
        <f>IF(Table1[[#This Row],[Ordem_insumos]]&lt;&gt;0,VLOOKUP(Table1[[#This Row],[Codigo_servico]],Preencher_Orcamento!$B:$D,3,FALSE)*Table1[[#This Row],[Subtotal_insumo]],"")</f>
        <v/>
      </c>
    </row>
    <row r="9684" spans="1:13" x14ac:dyDescent="0.25">
      <c r="A9684" s="6">
        <v>130302</v>
      </c>
      <c r="B9684" s="126">
        <v>1</v>
      </c>
      <c r="C9684" s="133"/>
      <c r="D9684" s="134">
        <v>2099</v>
      </c>
      <c r="E9684" s="7" t="s">
        <v>2205</v>
      </c>
      <c r="F9684" s="8" t="s">
        <v>2140</v>
      </c>
      <c r="G9684" s="16">
        <f>IFERROR(VLOOKUP(Table1[[#This Row],[Codigo_insumo]],BD_Insumos!$B:$E,4),"")</f>
        <v>12.627877718847255</v>
      </c>
      <c r="H9684" s="140">
        <v>0.19</v>
      </c>
      <c r="I9684" s="9"/>
      <c r="J9684" s="22">
        <f t="shared" si="151"/>
        <v>2.3992967665809783</v>
      </c>
      <c r="K9684" s="22" t="str">
        <f>IF(I9684&lt;&gt;"",SUMIF(Table1[Codigo_servico],A9684,Table1[Subtotal_insumo]),"")</f>
        <v/>
      </c>
      <c r="L9684" s="16">
        <f>IF(Table1[[#This Row],[Ordem_insumos]]&lt;&gt;0,VLOOKUP(Table1[[#This Row],[Codigo_servico]],Preencher_Orcamento!$B:$D,3,FALSE)*Table1[[#This Row],[Qtde_insumo]],"")</f>
        <v>0</v>
      </c>
      <c r="M9684" s="16">
        <f>IF(Table1[[#This Row],[Ordem_insumos]]&lt;&gt;0,VLOOKUP(Table1[[#This Row],[Codigo_servico]],Preencher_Orcamento!$B:$D,3,FALSE)*Table1[[#This Row],[Subtotal_insumo]],"")</f>
        <v>0</v>
      </c>
    </row>
    <row r="9685" spans="1:13" ht="26.25" x14ac:dyDescent="0.25">
      <c r="A9685" s="6">
        <v>130302</v>
      </c>
      <c r="B9685" s="126">
        <v>2</v>
      </c>
      <c r="C9685" s="133"/>
      <c r="D9685" s="134">
        <v>10630</v>
      </c>
      <c r="E9685" s="7" t="s">
        <v>140</v>
      </c>
      <c r="F9685" s="8" t="s">
        <v>58</v>
      </c>
      <c r="G9685" s="16">
        <f>IFERROR(VLOOKUP(Table1[[#This Row],[Codigo_insumo]],BD_Insumos!$B:$E,4),"")</f>
        <v>420.47390000000001</v>
      </c>
      <c r="H9685" s="140">
        <v>6.0000000000000001E-3</v>
      </c>
      <c r="I9685" s="9"/>
      <c r="J9685" s="22">
        <f t="shared" si="151"/>
        <v>2.5228434000000002</v>
      </c>
      <c r="K9685" s="22" t="str">
        <f>IF(I9685&lt;&gt;"",SUMIF(Table1[Codigo_servico],A9685,Table1[Subtotal_insumo]),"")</f>
        <v/>
      </c>
      <c r="L9685" s="16">
        <f>IF(Table1[[#This Row],[Ordem_insumos]]&lt;&gt;0,VLOOKUP(Table1[[#This Row],[Codigo_servico]],Preencher_Orcamento!$B:$D,3,FALSE)*Table1[[#This Row],[Qtde_insumo]],"")</f>
        <v>0</v>
      </c>
      <c r="M9685" s="16">
        <f>IF(Table1[[#This Row],[Ordem_insumos]]&lt;&gt;0,VLOOKUP(Table1[[#This Row],[Codigo_servico]],Preencher_Orcamento!$B:$D,3,FALSE)*Table1[[#This Row],[Subtotal_insumo]],"")</f>
        <v>0</v>
      </c>
    </row>
    <row r="9686" spans="1:13" x14ac:dyDescent="0.25">
      <c r="A9686" s="6">
        <v>130302</v>
      </c>
      <c r="B9686" s="126">
        <v>3</v>
      </c>
      <c r="C9686" s="133"/>
      <c r="D9686" s="134">
        <v>2020</v>
      </c>
      <c r="E9686" s="7" t="s">
        <v>2188</v>
      </c>
      <c r="F9686" s="8" t="s">
        <v>2140</v>
      </c>
      <c r="G9686" s="18">
        <f>IFERROR(VLOOKUP(Table1[[#This Row],[Codigo_insumo]],BD_Insumos!$B:$E,4),"")</f>
        <v>15.860837164231068</v>
      </c>
      <c r="H9686" s="140">
        <v>0.1</v>
      </c>
      <c r="I9686" s="9"/>
      <c r="J9686" s="23">
        <f t="shared" si="151"/>
        <v>1.586083716423107</v>
      </c>
      <c r="K9686" s="22" t="str">
        <f>IF(I9686&lt;&gt;"",SUMIF(Table1[Codigo_servico],A9686,Table1[Subtotal_insumo]),"")</f>
        <v/>
      </c>
      <c r="L9686" s="18">
        <f>IF(Table1[[#This Row],[Ordem_insumos]]&lt;&gt;0,VLOOKUP(Table1[[#This Row],[Codigo_servico]],Preencher_Orcamento!$B:$D,3,FALSE)*Table1[[#This Row],[Qtde_insumo]],"")</f>
        <v>0</v>
      </c>
      <c r="M9686" s="18">
        <f>IF(Table1[[#This Row],[Ordem_insumos]]&lt;&gt;0,VLOOKUP(Table1[[#This Row],[Codigo_servico]],Preencher_Orcamento!$B:$D,3,FALSE)*Table1[[#This Row],[Subtotal_insumo]],"")</f>
        <v>0</v>
      </c>
    </row>
    <row r="9687" spans="1:13" x14ac:dyDescent="0.25">
      <c r="A9687" s="3">
        <v>130304</v>
      </c>
      <c r="B9687" s="125">
        <v>0</v>
      </c>
      <c r="C9687" s="131" t="s">
        <v>730</v>
      </c>
      <c r="D9687" s="132"/>
      <c r="E9687" s="4"/>
      <c r="F9687" s="4"/>
      <c r="G9687" s="17" t="str">
        <f>IFERROR(VLOOKUP(Table1[[#This Row],[Codigo_insumo]],BD_Insumos!$B:$E,4),"")</f>
        <v/>
      </c>
      <c r="H9687" s="139"/>
      <c r="I9687" s="5" t="s">
        <v>5</v>
      </c>
      <c r="J9687" s="20" t="str">
        <f t="shared" si="151"/>
        <v/>
      </c>
      <c r="K9687" s="21">
        <f>IF(I9687&lt;&gt;"",SUMIF(Table1[Codigo_servico],A9687,Table1[Subtotal_insumo]),"")</f>
        <v>40.889563122373907</v>
      </c>
      <c r="L9687" s="17" t="str">
        <f>IF(Table1[[#This Row],[Ordem_insumos]]&lt;&gt;0,VLOOKUP(Table1[[#This Row],[Codigo_servico]],Preencher_Orcamento!$B:$D,3,FALSE)*Table1[[#This Row],[Qtde_insumo]],"")</f>
        <v/>
      </c>
      <c r="M9687" s="17" t="str">
        <f>IF(Table1[[#This Row],[Ordem_insumos]]&lt;&gt;0,VLOOKUP(Table1[[#This Row],[Codigo_servico]],Preencher_Orcamento!$B:$D,3,FALSE)*Table1[[#This Row],[Subtotal_insumo]],"")</f>
        <v/>
      </c>
    </row>
    <row r="9688" spans="1:13" x14ac:dyDescent="0.25">
      <c r="A9688" s="6">
        <v>130304</v>
      </c>
      <c r="B9688" s="126">
        <v>1</v>
      </c>
      <c r="C9688" s="133"/>
      <c r="D9688" s="134">
        <v>35560</v>
      </c>
      <c r="E9688" s="7" t="s">
        <v>730</v>
      </c>
      <c r="F9688" s="8" t="s">
        <v>5</v>
      </c>
      <c r="G9688" s="16">
        <f>IFERROR(VLOOKUP(Table1[[#This Row],[Codigo_insumo]],BD_Insumos!$B:$E,4),"")</f>
        <v>20.634699999999999</v>
      </c>
      <c r="H9688" s="140">
        <v>1</v>
      </c>
      <c r="I9688" s="9"/>
      <c r="J9688" s="22">
        <f t="shared" si="151"/>
        <v>20.634699999999999</v>
      </c>
      <c r="K9688" s="22" t="str">
        <f>IF(I9688&lt;&gt;"",SUMIF(Table1[Codigo_servico],A9688,Table1[Subtotal_insumo]),"")</f>
        <v/>
      </c>
      <c r="L9688" s="16">
        <f>IF(Table1[[#This Row],[Ordem_insumos]]&lt;&gt;0,VLOOKUP(Table1[[#This Row],[Codigo_servico]],Preencher_Orcamento!$B:$D,3,FALSE)*Table1[[#This Row],[Qtde_insumo]],"")</f>
        <v>0</v>
      </c>
      <c r="M9688" s="16">
        <f>IF(Table1[[#This Row],[Ordem_insumos]]&lt;&gt;0,VLOOKUP(Table1[[#This Row],[Codigo_servico]],Preencher_Orcamento!$B:$D,3,FALSE)*Table1[[#This Row],[Subtotal_insumo]],"")</f>
        <v>0</v>
      </c>
    </row>
    <row r="9689" spans="1:13" x14ac:dyDescent="0.25">
      <c r="A9689" s="6">
        <v>130304</v>
      </c>
      <c r="B9689" s="126">
        <v>2</v>
      </c>
      <c r="C9689" s="133"/>
      <c r="D9689" s="134">
        <v>2020</v>
      </c>
      <c r="E9689" s="7" t="s">
        <v>2188</v>
      </c>
      <c r="F9689" s="8" t="s">
        <v>2140</v>
      </c>
      <c r="G9689" s="16">
        <f>IFERROR(VLOOKUP(Table1[[#This Row],[Codigo_insumo]],BD_Insumos!$B:$E,4),"")</f>
        <v>15.860837164231068</v>
      </c>
      <c r="H9689" s="140">
        <v>0.8</v>
      </c>
      <c r="I9689" s="9"/>
      <c r="J9689" s="22">
        <f t="shared" si="151"/>
        <v>12.688669731384856</v>
      </c>
      <c r="K9689" s="22" t="str">
        <f>IF(I9689&lt;&gt;"",SUMIF(Table1[Codigo_servico],A9689,Table1[Subtotal_insumo]),"")</f>
        <v/>
      </c>
      <c r="L9689" s="16">
        <f>IF(Table1[[#This Row],[Ordem_insumos]]&lt;&gt;0,VLOOKUP(Table1[[#This Row],[Codigo_servico]],Preencher_Orcamento!$B:$D,3,FALSE)*Table1[[#This Row],[Qtde_insumo]],"")</f>
        <v>0</v>
      </c>
      <c r="M9689" s="16">
        <f>IF(Table1[[#This Row],[Ordem_insumos]]&lt;&gt;0,VLOOKUP(Table1[[#This Row],[Codigo_servico]],Preencher_Orcamento!$B:$D,3,FALSE)*Table1[[#This Row],[Subtotal_insumo]],"")</f>
        <v>0</v>
      </c>
    </row>
    <row r="9690" spans="1:13" ht="26.25" x14ac:dyDescent="0.25">
      <c r="A9690" s="6">
        <v>130304</v>
      </c>
      <c r="B9690" s="126">
        <v>3</v>
      </c>
      <c r="C9690" s="133"/>
      <c r="D9690" s="134">
        <v>10647</v>
      </c>
      <c r="E9690" s="7" t="s">
        <v>157</v>
      </c>
      <c r="F9690" s="8" t="s">
        <v>58</v>
      </c>
      <c r="G9690" s="18">
        <f>IFERROR(VLOOKUP(Table1[[#This Row],[Codigo_insumo]],BD_Insumos!$B:$E,4),"")</f>
        <v>436.70909999999998</v>
      </c>
      <c r="H9690" s="140">
        <v>2E-3</v>
      </c>
      <c r="I9690" s="9"/>
      <c r="J9690" s="23">
        <f t="shared" si="151"/>
        <v>0.87341819999999992</v>
      </c>
      <c r="K9690" s="22" t="str">
        <f>IF(I9690&lt;&gt;"",SUMIF(Table1[Codigo_servico],A9690,Table1[Subtotal_insumo]),"")</f>
        <v/>
      </c>
      <c r="L9690" s="18">
        <f>IF(Table1[[#This Row],[Ordem_insumos]]&lt;&gt;0,VLOOKUP(Table1[[#This Row],[Codigo_servico]],Preencher_Orcamento!$B:$D,3,FALSE)*Table1[[#This Row],[Qtde_insumo]],"")</f>
        <v>0</v>
      </c>
      <c r="M9690" s="18">
        <f>IF(Table1[[#This Row],[Ordem_insumos]]&lt;&gt;0,VLOOKUP(Table1[[#This Row],[Codigo_servico]],Preencher_Orcamento!$B:$D,3,FALSE)*Table1[[#This Row],[Subtotal_insumo]],"")</f>
        <v>0</v>
      </c>
    </row>
    <row r="9691" spans="1:13" x14ac:dyDescent="0.25">
      <c r="A9691" s="6">
        <v>130304</v>
      </c>
      <c r="B9691" s="126">
        <v>4</v>
      </c>
      <c r="C9691" s="133"/>
      <c r="D9691" s="134">
        <v>2099</v>
      </c>
      <c r="E9691" s="7" t="s">
        <v>2205</v>
      </c>
      <c r="F9691" s="8" t="s">
        <v>2140</v>
      </c>
      <c r="G9691" s="18">
        <f>IFERROR(VLOOKUP(Table1[[#This Row],[Codigo_insumo]],BD_Insumos!$B:$E,4),"")</f>
        <v>12.627877718847255</v>
      </c>
      <c r="H9691" s="140">
        <v>0.53</v>
      </c>
      <c r="I9691" s="9"/>
      <c r="J9691" s="23">
        <f t="shared" si="151"/>
        <v>6.6927751909890461</v>
      </c>
      <c r="K9691" s="22" t="str">
        <f>IF(I9691&lt;&gt;"",SUMIF(Table1[Codigo_servico],A9691,Table1[Subtotal_insumo]),"")</f>
        <v/>
      </c>
      <c r="L9691" s="18">
        <f>IF(Table1[[#This Row],[Ordem_insumos]]&lt;&gt;0,VLOOKUP(Table1[[#This Row],[Codigo_servico]],Preencher_Orcamento!$B:$D,3,FALSE)*Table1[[#This Row],[Qtde_insumo]],"")</f>
        <v>0</v>
      </c>
      <c r="M9691" s="18">
        <f>IF(Table1[[#This Row],[Ordem_insumos]]&lt;&gt;0,VLOOKUP(Table1[[#This Row],[Codigo_servico]],Preencher_Orcamento!$B:$D,3,FALSE)*Table1[[#This Row],[Subtotal_insumo]],"")</f>
        <v>0</v>
      </c>
    </row>
    <row r="9692" spans="1:13" x14ac:dyDescent="0.25">
      <c r="A9692" s="3">
        <v>130305</v>
      </c>
      <c r="B9692" s="125">
        <v>0</v>
      </c>
      <c r="C9692" s="131" t="s">
        <v>4241</v>
      </c>
      <c r="D9692" s="132"/>
      <c r="E9692" s="4"/>
      <c r="F9692" s="4"/>
      <c r="G9692" s="17" t="str">
        <f>IFERROR(VLOOKUP(Table1[[#This Row],[Codigo_insumo]],BD_Insumos!$B:$E,4),"")</f>
        <v/>
      </c>
      <c r="H9692" s="139"/>
      <c r="I9692" s="5" t="s">
        <v>5</v>
      </c>
      <c r="J9692" s="20" t="str">
        <f t="shared" si="151"/>
        <v/>
      </c>
      <c r="K9692" s="21">
        <f>IF(I9692&lt;&gt;"",SUMIF(Table1[Codigo_servico],A9692,Table1[Subtotal_insumo]),"")</f>
        <v>35.264863122373903</v>
      </c>
      <c r="L9692" s="17" t="str">
        <f>IF(Table1[[#This Row],[Ordem_insumos]]&lt;&gt;0,VLOOKUP(Table1[[#This Row],[Codigo_servico]],Preencher_Orcamento!$B:$D,3,FALSE)*Table1[[#This Row],[Qtde_insumo]],"")</f>
        <v/>
      </c>
      <c r="M9692" s="17" t="str">
        <f>IF(Table1[[#This Row],[Ordem_insumos]]&lt;&gt;0,VLOOKUP(Table1[[#This Row],[Codigo_servico]],Preencher_Orcamento!$B:$D,3,FALSE)*Table1[[#This Row],[Subtotal_insumo]],"")</f>
        <v/>
      </c>
    </row>
    <row r="9693" spans="1:13" x14ac:dyDescent="0.25">
      <c r="A9693" s="6">
        <v>130305</v>
      </c>
      <c r="B9693" s="126">
        <v>1</v>
      </c>
      <c r="C9693" s="133"/>
      <c r="D9693" s="134">
        <v>2099</v>
      </c>
      <c r="E9693" s="7" t="s">
        <v>2205</v>
      </c>
      <c r="F9693" s="8" t="s">
        <v>2140</v>
      </c>
      <c r="G9693" s="16">
        <f>IFERROR(VLOOKUP(Table1[[#This Row],[Codigo_insumo]],BD_Insumos!$B:$E,4),"")</f>
        <v>12.627877718847255</v>
      </c>
      <c r="H9693" s="140">
        <v>0.53</v>
      </c>
      <c r="I9693" s="9"/>
      <c r="J9693" s="22">
        <f t="shared" si="151"/>
        <v>6.6927751909890461</v>
      </c>
      <c r="K9693" s="22" t="str">
        <f>IF(I9693&lt;&gt;"",SUMIF(Table1[Codigo_servico],A9693,Table1[Subtotal_insumo]),"")</f>
        <v/>
      </c>
      <c r="L9693" s="16">
        <f>IF(Table1[[#This Row],[Ordem_insumos]]&lt;&gt;0,VLOOKUP(Table1[[#This Row],[Codigo_servico]],Preencher_Orcamento!$B:$D,3,FALSE)*Table1[[#This Row],[Qtde_insumo]],"")</f>
        <v>0</v>
      </c>
      <c r="M9693" s="16">
        <f>IF(Table1[[#This Row],[Ordem_insumos]]&lt;&gt;0,VLOOKUP(Table1[[#This Row],[Codigo_servico]],Preencher_Orcamento!$B:$D,3,FALSE)*Table1[[#This Row],[Subtotal_insumo]],"")</f>
        <v>0</v>
      </c>
    </row>
    <row r="9694" spans="1:13" x14ac:dyDescent="0.25">
      <c r="A9694" s="6">
        <v>130305</v>
      </c>
      <c r="B9694" s="126">
        <v>2</v>
      </c>
      <c r="C9694" s="133"/>
      <c r="D9694" s="134">
        <v>2020</v>
      </c>
      <c r="E9694" s="7" t="s">
        <v>2188</v>
      </c>
      <c r="F9694" s="8" t="s">
        <v>2140</v>
      </c>
      <c r="G9694" s="16">
        <f>IFERROR(VLOOKUP(Table1[[#This Row],[Codigo_insumo]],BD_Insumos!$B:$E,4),"")</f>
        <v>15.860837164231068</v>
      </c>
      <c r="H9694" s="140">
        <v>0.8</v>
      </c>
      <c r="I9694" s="9"/>
      <c r="J9694" s="22">
        <f t="shared" si="151"/>
        <v>12.688669731384856</v>
      </c>
      <c r="K9694" s="22" t="str">
        <f>IF(I9694&lt;&gt;"",SUMIF(Table1[Codigo_servico],A9694,Table1[Subtotal_insumo]),"")</f>
        <v/>
      </c>
      <c r="L9694" s="16">
        <f>IF(Table1[[#This Row],[Ordem_insumos]]&lt;&gt;0,VLOOKUP(Table1[[#This Row],[Codigo_servico]],Preencher_Orcamento!$B:$D,3,FALSE)*Table1[[#This Row],[Qtde_insumo]],"")</f>
        <v>0</v>
      </c>
      <c r="M9694" s="16">
        <f>IF(Table1[[#This Row],[Ordem_insumos]]&lt;&gt;0,VLOOKUP(Table1[[#This Row],[Codigo_servico]],Preencher_Orcamento!$B:$D,3,FALSE)*Table1[[#This Row],[Subtotal_insumo]],"")</f>
        <v>0</v>
      </c>
    </row>
    <row r="9695" spans="1:13" ht="26.25" x14ac:dyDescent="0.25">
      <c r="A9695" s="6">
        <v>130305</v>
      </c>
      <c r="B9695" s="126">
        <v>3</v>
      </c>
      <c r="C9695" s="133"/>
      <c r="D9695" s="134">
        <v>10647</v>
      </c>
      <c r="E9695" s="7" t="s">
        <v>157</v>
      </c>
      <c r="F9695" s="8" t="s">
        <v>58</v>
      </c>
      <c r="G9695" s="18">
        <f>IFERROR(VLOOKUP(Table1[[#This Row],[Codigo_insumo]],BD_Insumos!$B:$E,4),"")</f>
        <v>436.70909999999998</v>
      </c>
      <c r="H9695" s="140">
        <v>2E-3</v>
      </c>
      <c r="I9695" s="9"/>
      <c r="J9695" s="23">
        <f t="shared" si="151"/>
        <v>0.87341819999999992</v>
      </c>
      <c r="K9695" s="22" t="str">
        <f>IF(I9695&lt;&gt;"",SUMIF(Table1[Codigo_servico],A9695,Table1[Subtotal_insumo]),"")</f>
        <v/>
      </c>
      <c r="L9695" s="18">
        <f>IF(Table1[[#This Row],[Ordem_insumos]]&lt;&gt;0,VLOOKUP(Table1[[#This Row],[Codigo_servico]],Preencher_Orcamento!$B:$D,3,FALSE)*Table1[[#This Row],[Qtde_insumo]],"")</f>
        <v>0</v>
      </c>
      <c r="M9695" s="18">
        <f>IF(Table1[[#This Row],[Ordem_insumos]]&lt;&gt;0,VLOOKUP(Table1[[#This Row],[Codigo_servico]],Preencher_Orcamento!$B:$D,3,FALSE)*Table1[[#This Row],[Subtotal_insumo]],"")</f>
        <v>0</v>
      </c>
    </row>
    <row r="9696" spans="1:13" ht="26.25" x14ac:dyDescent="0.25">
      <c r="A9696" s="6">
        <v>130305</v>
      </c>
      <c r="B9696" s="126">
        <v>4</v>
      </c>
      <c r="C9696" s="133"/>
      <c r="D9696" s="134">
        <v>35565</v>
      </c>
      <c r="E9696" s="7" t="s">
        <v>731</v>
      </c>
      <c r="F9696" s="8" t="s">
        <v>5</v>
      </c>
      <c r="G9696" s="18">
        <f>IFERROR(VLOOKUP(Table1[[#This Row],[Codigo_insumo]],BD_Insumos!$B:$E,4),"")</f>
        <v>15.01</v>
      </c>
      <c r="H9696" s="140">
        <v>1</v>
      </c>
      <c r="I9696" s="9"/>
      <c r="J9696" s="23">
        <f t="shared" si="151"/>
        <v>15.01</v>
      </c>
      <c r="K9696" s="22" t="str">
        <f>IF(I9696&lt;&gt;"",SUMIF(Table1[Codigo_servico],A9696,Table1[Subtotal_insumo]),"")</f>
        <v/>
      </c>
      <c r="L9696" s="18">
        <f>IF(Table1[[#This Row],[Ordem_insumos]]&lt;&gt;0,VLOOKUP(Table1[[#This Row],[Codigo_servico]],Preencher_Orcamento!$B:$D,3,FALSE)*Table1[[#This Row],[Qtde_insumo]],"")</f>
        <v>0</v>
      </c>
      <c r="M9696" s="18">
        <f>IF(Table1[[#This Row],[Ordem_insumos]]&lt;&gt;0,VLOOKUP(Table1[[#This Row],[Codigo_servico]],Preencher_Orcamento!$B:$D,3,FALSE)*Table1[[#This Row],[Subtotal_insumo]],"")</f>
        <v>0</v>
      </c>
    </row>
    <row r="9697" spans="1:13" x14ac:dyDescent="0.25">
      <c r="A9697" s="3">
        <v>130307</v>
      </c>
      <c r="B9697" s="125">
        <v>0</v>
      </c>
      <c r="C9697" s="131" t="s">
        <v>4242</v>
      </c>
      <c r="D9697" s="132"/>
      <c r="E9697" s="4"/>
      <c r="F9697" s="4"/>
      <c r="G9697" s="17" t="str">
        <f>IFERROR(VLOOKUP(Table1[[#This Row],[Codigo_insumo]],BD_Insumos!$B:$E,4),"")</f>
        <v/>
      </c>
      <c r="H9697" s="139"/>
      <c r="I9697" s="5" t="s">
        <v>5</v>
      </c>
      <c r="J9697" s="20" t="str">
        <f t="shared" si="151"/>
        <v/>
      </c>
      <c r="K9697" s="21">
        <f>IF(I9697&lt;&gt;"",SUMIF(Table1[Codigo_servico],A9697,Table1[Subtotal_insumo]),"")</f>
        <v>36.8855471223739</v>
      </c>
      <c r="L9697" s="17" t="str">
        <f>IF(Table1[[#This Row],[Ordem_insumos]]&lt;&gt;0,VLOOKUP(Table1[[#This Row],[Codigo_servico]],Preencher_Orcamento!$B:$D,3,FALSE)*Table1[[#This Row],[Qtde_insumo]],"")</f>
        <v/>
      </c>
      <c r="M9697" s="17" t="str">
        <f>IF(Table1[[#This Row],[Ordem_insumos]]&lt;&gt;0,VLOOKUP(Table1[[#This Row],[Codigo_servico]],Preencher_Orcamento!$B:$D,3,FALSE)*Table1[[#This Row],[Subtotal_insumo]],"")</f>
        <v/>
      </c>
    </row>
    <row r="9698" spans="1:13" x14ac:dyDescent="0.25">
      <c r="A9698" s="6">
        <v>130307</v>
      </c>
      <c r="B9698" s="126">
        <v>1</v>
      </c>
      <c r="C9698" s="133"/>
      <c r="D9698" s="134">
        <v>2020</v>
      </c>
      <c r="E9698" s="7" t="s">
        <v>2188</v>
      </c>
      <c r="F9698" s="8" t="s">
        <v>2140</v>
      </c>
      <c r="G9698" s="16">
        <f>IFERROR(VLOOKUP(Table1[[#This Row],[Codigo_insumo]],BD_Insumos!$B:$E,4),"")</f>
        <v>15.860837164231068</v>
      </c>
      <c r="H9698" s="140">
        <v>0.8</v>
      </c>
      <c r="I9698" s="9"/>
      <c r="J9698" s="22">
        <f t="shared" si="151"/>
        <v>12.688669731384856</v>
      </c>
      <c r="K9698" s="22" t="str">
        <f>IF(I9698&lt;&gt;"",SUMIF(Table1[Codigo_servico],A9698,Table1[Subtotal_insumo]),"")</f>
        <v/>
      </c>
      <c r="L9698" s="16">
        <f>IF(Table1[[#This Row],[Ordem_insumos]]&lt;&gt;0,VLOOKUP(Table1[[#This Row],[Codigo_servico]],Preencher_Orcamento!$B:$D,3,FALSE)*Table1[[#This Row],[Qtde_insumo]],"")</f>
        <v>0</v>
      </c>
      <c r="M9698" s="16">
        <f>IF(Table1[[#This Row],[Ordem_insumos]]&lt;&gt;0,VLOOKUP(Table1[[#This Row],[Codigo_servico]],Preencher_Orcamento!$B:$D,3,FALSE)*Table1[[#This Row],[Subtotal_insumo]],"")</f>
        <v>0</v>
      </c>
    </row>
    <row r="9699" spans="1:13" x14ac:dyDescent="0.25">
      <c r="A9699" s="6">
        <v>130307</v>
      </c>
      <c r="B9699" s="126">
        <v>2</v>
      </c>
      <c r="C9699" s="133"/>
      <c r="D9699" s="134">
        <v>2099</v>
      </c>
      <c r="E9699" s="7" t="s">
        <v>2205</v>
      </c>
      <c r="F9699" s="8" t="s">
        <v>2140</v>
      </c>
      <c r="G9699" s="16">
        <f>IFERROR(VLOOKUP(Table1[[#This Row],[Codigo_insumo]],BD_Insumos!$B:$E,4),"")</f>
        <v>12.627877718847255</v>
      </c>
      <c r="H9699" s="140">
        <v>0.53</v>
      </c>
      <c r="I9699" s="9"/>
      <c r="J9699" s="22">
        <f t="shared" si="151"/>
        <v>6.6927751909890461</v>
      </c>
      <c r="K9699" s="22" t="str">
        <f>IF(I9699&lt;&gt;"",SUMIF(Table1[Codigo_servico],A9699,Table1[Subtotal_insumo]),"")</f>
        <v/>
      </c>
      <c r="L9699" s="16">
        <f>IF(Table1[[#This Row],[Ordem_insumos]]&lt;&gt;0,VLOOKUP(Table1[[#This Row],[Codigo_servico]],Preencher_Orcamento!$B:$D,3,FALSE)*Table1[[#This Row],[Qtde_insumo]],"")</f>
        <v>0</v>
      </c>
      <c r="M9699" s="16">
        <f>IF(Table1[[#This Row],[Ordem_insumos]]&lt;&gt;0,VLOOKUP(Table1[[#This Row],[Codigo_servico]],Preencher_Orcamento!$B:$D,3,FALSE)*Table1[[#This Row],[Subtotal_insumo]],"")</f>
        <v>0</v>
      </c>
    </row>
    <row r="9700" spans="1:13" ht="26.25" x14ac:dyDescent="0.25">
      <c r="A9700" s="6">
        <v>130307</v>
      </c>
      <c r="B9700" s="126">
        <v>3</v>
      </c>
      <c r="C9700" s="133"/>
      <c r="D9700" s="134">
        <v>35535</v>
      </c>
      <c r="E9700" s="7" t="s">
        <v>727</v>
      </c>
      <c r="F9700" s="8" t="s">
        <v>5</v>
      </c>
      <c r="G9700" s="18">
        <f>IFERROR(VLOOKUP(Table1[[#This Row],[Codigo_insumo]],BD_Insumos!$B:$E,4),"")</f>
        <v>16.765000000000001</v>
      </c>
      <c r="H9700" s="140">
        <v>1</v>
      </c>
      <c r="I9700" s="9"/>
      <c r="J9700" s="23">
        <f t="shared" si="151"/>
        <v>16.765000000000001</v>
      </c>
      <c r="K9700" s="22" t="str">
        <f>IF(I9700&lt;&gt;"",SUMIF(Table1[Codigo_servico],A9700,Table1[Subtotal_insumo]),"")</f>
        <v/>
      </c>
      <c r="L9700" s="18">
        <f>IF(Table1[[#This Row],[Ordem_insumos]]&lt;&gt;0,VLOOKUP(Table1[[#This Row],[Codigo_servico]],Preencher_Orcamento!$B:$D,3,FALSE)*Table1[[#This Row],[Qtde_insumo]],"")</f>
        <v>0</v>
      </c>
      <c r="M9700" s="18">
        <f>IF(Table1[[#This Row],[Ordem_insumos]]&lt;&gt;0,VLOOKUP(Table1[[#This Row],[Codigo_servico]],Preencher_Orcamento!$B:$D,3,FALSE)*Table1[[#This Row],[Subtotal_insumo]],"")</f>
        <v>0</v>
      </c>
    </row>
    <row r="9701" spans="1:13" ht="26.25" x14ac:dyDescent="0.25">
      <c r="A9701" s="6">
        <v>130307</v>
      </c>
      <c r="B9701" s="126">
        <v>4</v>
      </c>
      <c r="C9701" s="133"/>
      <c r="D9701" s="134">
        <v>10632</v>
      </c>
      <c r="E9701" s="7" t="s">
        <v>142</v>
      </c>
      <c r="F9701" s="8" t="s">
        <v>58</v>
      </c>
      <c r="G9701" s="18">
        <f>IFERROR(VLOOKUP(Table1[[#This Row],[Codigo_insumo]],BD_Insumos!$B:$E,4),"")</f>
        <v>369.55110000000002</v>
      </c>
      <c r="H9701" s="140">
        <v>2E-3</v>
      </c>
      <c r="I9701" s="9"/>
      <c r="J9701" s="23">
        <f t="shared" si="151"/>
        <v>0.73910220000000004</v>
      </c>
      <c r="K9701" s="22" t="str">
        <f>IF(I9701&lt;&gt;"",SUMIF(Table1[Codigo_servico],A9701,Table1[Subtotal_insumo]),"")</f>
        <v/>
      </c>
      <c r="L9701" s="18">
        <f>IF(Table1[[#This Row],[Ordem_insumos]]&lt;&gt;0,VLOOKUP(Table1[[#This Row],[Codigo_servico]],Preencher_Orcamento!$B:$D,3,FALSE)*Table1[[#This Row],[Qtde_insumo]],"")</f>
        <v>0</v>
      </c>
      <c r="M9701" s="18">
        <f>IF(Table1[[#This Row],[Ordem_insumos]]&lt;&gt;0,VLOOKUP(Table1[[#This Row],[Codigo_servico]],Preencher_Orcamento!$B:$D,3,FALSE)*Table1[[#This Row],[Subtotal_insumo]],"")</f>
        <v>0</v>
      </c>
    </row>
    <row r="9702" spans="1:13" x14ac:dyDescent="0.25">
      <c r="A9702" s="3">
        <v>130309</v>
      </c>
      <c r="B9702" s="125">
        <v>0</v>
      </c>
      <c r="C9702" s="131" t="s">
        <v>4243</v>
      </c>
      <c r="D9702" s="132"/>
      <c r="E9702" s="4"/>
      <c r="F9702" s="4"/>
      <c r="G9702" s="17" t="str">
        <f>IFERROR(VLOOKUP(Table1[[#This Row],[Codigo_insumo]],BD_Insumos!$B:$E,4),"")</f>
        <v/>
      </c>
      <c r="H9702" s="139"/>
      <c r="I9702" s="5" t="s">
        <v>5</v>
      </c>
      <c r="J9702" s="20" t="str">
        <f t="shared" si="151"/>
        <v/>
      </c>
      <c r="K9702" s="21">
        <f>IF(I9702&lt;&gt;"",SUMIF(Table1[Codigo_servico],A9702,Table1[Subtotal_insumo]),"")</f>
        <v>8.0193070420700856</v>
      </c>
      <c r="L9702" s="17" t="str">
        <f>IF(Table1[[#This Row],[Ordem_insumos]]&lt;&gt;0,VLOOKUP(Table1[[#This Row],[Codigo_servico]],Preencher_Orcamento!$B:$D,3,FALSE)*Table1[[#This Row],[Qtde_insumo]],"")</f>
        <v/>
      </c>
      <c r="M9702" s="17" t="str">
        <f>IF(Table1[[#This Row],[Ordem_insumos]]&lt;&gt;0,VLOOKUP(Table1[[#This Row],[Codigo_servico]],Preencher_Orcamento!$B:$D,3,FALSE)*Table1[[#This Row],[Subtotal_insumo]],"")</f>
        <v/>
      </c>
    </row>
    <row r="9703" spans="1:13" ht="26.25" x14ac:dyDescent="0.25">
      <c r="A9703" s="6">
        <v>130309</v>
      </c>
      <c r="B9703" s="126">
        <v>1</v>
      </c>
      <c r="C9703" s="133"/>
      <c r="D9703" s="134">
        <v>10630</v>
      </c>
      <c r="E9703" s="7" t="s">
        <v>140</v>
      </c>
      <c r="F9703" s="8" t="s">
        <v>58</v>
      </c>
      <c r="G9703" s="16">
        <f>IFERROR(VLOOKUP(Table1[[#This Row],[Codigo_insumo]],BD_Insumos!$B:$E,4),"")</f>
        <v>420.47390000000001</v>
      </c>
      <c r="H9703" s="140">
        <v>2.2000000000000001E-3</v>
      </c>
      <c r="I9703" s="9"/>
      <c r="J9703" s="22">
        <f t="shared" si="151"/>
        <v>0.92504258000000006</v>
      </c>
      <c r="K9703" s="22" t="str">
        <f>IF(I9703&lt;&gt;"",SUMIF(Table1[Codigo_servico],A9703,Table1[Subtotal_insumo]),"")</f>
        <v/>
      </c>
      <c r="L9703" s="16">
        <f>IF(Table1[[#This Row],[Ordem_insumos]]&lt;&gt;0,VLOOKUP(Table1[[#This Row],[Codigo_servico]],Preencher_Orcamento!$B:$D,3,FALSE)*Table1[[#This Row],[Qtde_insumo]],"")</f>
        <v>0</v>
      </c>
      <c r="M9703" s="16">
        <f>IF(Table1[[#This Row],[Ordem_insumos]]&lt;&gt;0,VLOOKUP(Table1[[#This Row],[Codigo_servico]],Preencher_Orcamento!$B:$D,3,FALSE)*Table1[[#This Row],[Subtotal_insumo]],"")</f>
        <v>0</v>
      </c>
    </row>
    <row r="9704" spans="1:13" x14ac:dyDescent="0.25">
      <c r="A9704" s="6">
        <v>130309</v>
      </c>
      <c r="B9704" s="126">
        <v>2</v>
      </c>
      <c r="C9704" s="133"/>
      <c r="D9704" s="134">
        <v>34011</v>
      </c>
      <c r="E9704" s="7" t="s">
        <v>696</v>
      </c>
      <c r="F9704" s="8" t="s">
        <v>170</v>
      </c>
      <c r="G9704" s="18">
        <f>IFERROR(VLOOKUP(Table1[[#This Row],[Codigo_insumo]],BD_Insumos!$B:$E,4),"")</f>
        <v>23.957999999999998</v>
      </c>
      <c r="H9704" s="140">
        <v>0.255</v>
      </c>
      <c r="I9704" s="9"/>
      <c r="J9704" s="23">
        <f t="shared" si="151"/>
        <v>6.1092899999999997</v>
      </c>
      <c r="K9704" s="22" t="str">
        <f>IF(I9704&lt;&gt;"",SUMIF(Table1[Codigo_servico],A9704,Table1[Subtotal_insumo]),"")</f>
        <v/>
      </c>
      <c r="L9704" s="18">
        <f>IF(Table1[[#This Row],[Ordem_insumos]]&lt;&gt;0,VLOOKUP(Table1[[#This Row],[Codigo_servico]],Preencher_Orcamento!$B:$D,3,FALSE)*Table1[[#This Row],[Qtde_insumo]],"")</f>
        <v>0</v>
      </c>
      <c r="M9704" s="18">
        <f>IF(Table1[[#This Row],[Ordem_insumos]]&lt;&gt;0,VLOOKUP(Table1[[#This Row],[Codigo_servico]],Preencher_Orcamento!$B:$D,3,FALSE)*Table1[[#This Row],[Subtotal_insumo]],"")</f>
        <v>0</v>
      </c>
    </row>
    <row r="9705" spans="1:13" x14ac:dyDescent="0.25">
      <c r="A9705" s="6">
        <v>130309</v>
      </c>
      <c r="B9705" s="126">
        <v>3</v>
      </c>
      <c r="C9705" s="133"/>
      <c r="D9705" s="134">
        <v>2099</v>
      </c>
      <c r="E9705" s="7" t="s">
        <v>2205</v>
      </c>
      <c r="F9705" s="8" t="s">
        <v>2140</v>
      </c>
      <c r="G9705" s="18">
        <f>IFERROR(VLOOKUP(Table1[[#This Row],[Codigo_insumo]],BD_Insumos!$B:$E,4),"")</f>
        <v>12.627877718847255</v>
      </c>
      <c r="H9705" s="140">
        <v>7.8E-2</v>
      </c>
      <c r="I9705" s="9"/>
      <c r="J9705" s="23">
        <f t="shared" si="151"/>
        <v>0.98497446207008588</v>
      </c>
      <c r="K9705" s="22" t="str">
        <f>IF(I9705&lt;&gt;"",SUMIF(Table1[Codigo_servico],A9705,Table1[Subtotal_insumo]),"")</f>
        <v/>
      </c>
      <c r="L9705" s="18">
        <f>IF(Table1[[#This Row],[Ordem_insumos]]&lt;&gt;0,VLOOKUP(Table1[[#This Row],[Codigo_servico]],Preencher_Orcamento!$B:$D,3,FALSE)*Table1[[#This Row],[Qtde_insumo]],"")</f>
        <v>0</v>
      </c>
      <c r="M9705" s="18">
        <f>IF(Table1[[#This Row],[Ordem_insumos]]&lt;&gt;0,VLOOKUP(Table1[[#This Row],[Codigo_servico]],Preencher_Orcamento!$B:$D,3,FALSE)*Table1[[#This Row],[Subtotal_insumo]],"")</f>
        <v>0</v>
      </c>
    </row>
    <row r="9706" spans="1:13" x14ac:dyDescent="0.25">
      <c r="A9706" s="3">
        <v>130327</v>
      </c>
      <c r="B9706" s="125">
        <v>0</v>
      </c>
      <c r="C9706" s="131" t="s">
        <v>4244</v>
      </c>
      <c r="D9706" s="132"/>
      <c r="E9706" s="4"/>
      <c r="F9706" s="4"/>
      <c r="G9706" s="17" t="str">
        <f>IFERROR(VLOOKUP(Table1[[#This Row],[Codigo_insumo]],BD_Insumos!$B:$E,4),"")</f>
        <v/>
      </c>
      <c r="H9706" s="139"/>
      <c r="I9706" s="5" t="s">
        <v>5</v>
      </c>
      <c r="J9706" s="20" t="str">
        <f t="shared" si="151"/>
        <v/>
      </c>
      <c r="K9706" s="21">
        <f>IF(I9706&lt;&gt;"",SUMIF(Table1[Codigo_servico],A9706,Table1[Subtotal_insumo]),"")</f>
        <v>23.099083391944117</v>
      </c>
      <c r="L9706" s="17" t="str">
        <f>IF(Table1[[#This Row],[Ordem_insumos]]&lt;&gt;0,VLOOKUP(Table1[[#This Row],[Codigo_servico]],Preencher_Orcamento!$B:$D,3,FALSE)*Table1[[#This Row],[Qtde_insumo]],"")</f>
        <v/>
      </c>
      <c r="M9706" s="17" t="str">
        <f>IF(Table1[[#This Row],[Ordem_insumos]]&lt;&gt;0,VLOOKUP(Table1[[#This Row],[Codigo_servico]],Preencher_Orcamento!$B:$D,3,FALSE)*Table1[[#This Row],[Subtotal_insumo]],"")</f>
        <v/>
      </c>
    </row>
    <row r="9707" spans="1:13" x14ac:dyDescent="0.25">
      <c r="A9707" s="6">
        <v>130327</v>
      </c>
      <c r="B9707" s="126">
        <v>1</v>
      </c>
      <c r="C9707" s="133"/>
      <c r="D9707" s="134">
        <v>17515</v>
      </c>
      <c r="E9707" s="7" t="s">
        <v>383</v>
      </c>
      <c r="F9707" s="8" t="s">
        <v>197</v>
      </c>
      <c r="G9707" s="16">
        <f>IFERROR(VLOOKUP(Table1[[#This Row],[Codigo_insumo]],BD_Insumos!$B:$E,4),"")</f>
        <v>5.5275999999999996</v>
      </c>
      <c r="H9707" s="140">
        <v>1.0999999999999999E-2</v>
      </c>
      <c r="I9707" s="9"/>
      <c r="J9707" s="22">
        <f t="shared" si="151"/>
        <v>6.0803599999999992E-2</v>
      </c>
      <c r="K9707" s="22" t="str">
        <f>IF(I9707&lt;&gt;"",SUMIF(Table1[Codigo_servico],A9707,Table1[Subtotal_insumo]),"")</f>
        <v/>
      </c>
      <c r="L9707" s="16">
        <f>IF(Table1[[#This Row],[Ordem_insumos]]&lt;&gt;0,VLOOKUP(Table1[[#This Row],[Codigo_servico]],Preencher_Orcamento!$B:$D,3,FALSE)*Table1[[#This Row],[Qtde_insumo]],"")</f>
        <v>0</v>
      </c>
      <c r="M9707" s="16">
        <f>IF(Table1[[#This Row],[Ordem_insumos]]&lt;&gt;0,VLOOKUP(Table1[[#This Row],[Codigo_servico]],Preencher_Orcamento!$B:$D,3,FALSE)*Table1[[#This Row],[Subtotal_insumo]],"")</f>
        <v>0</v>
      </c>
    </row>
    <row r="9708" spans="1:13" x14ac:dyDescent="0.25">
      <c r="A9708" s="6">
        <v>130327</v>
      </c>
      <c r="B9708" s="126">
        <v>2</v>
      </c>
      <c r="C9708" s="133"/>
      <c r="D9708" s="134">
        <v>2013</v>
      </c>
      <c r="E9708" s="7" t="s">
        <v>2184</v>
      </c>
      <c r="F9708" s="8" t="s">
        <v>2140</v>
      </c>
      <c r="G9708" s="16">
        <f>IFERROR(VLOOKUP(Table1[[#This Row],[Codigo_insumo]],BD_Insumos!$B:$E,4),"")</f>
        <v>15.756939025755017</v>
      </c>
      <c r="H9708" s="140">
        <v>0.3</v>
      </c>
      <c r="I9708" s="9"/>
      <c r="J9708" s="22">
        <f t="shared" si="151"/>
        <v>4.727081707726505</v>
      </c>
      <c r="K9708" s="22" t="str">
        <f>IF(I9708&lt;&gt;"",SUMIF(Table1[Codigo_servico],A9708,Table1[Subtotal_insumo]),"")</f>
        <v/>
      </c>
      <c r="L9708" s="16">
        <f>IF(Table1[[#This Row],[Ordem_insumos]]&lt;&gt;0,VLOOKUP(Table1[[#This Row],[Codigo_servico]],Preencher_Orcamento!$B:$D,3,FALSE)*Table1[[#This Row],[Qtde_insumo]],"")</f>
        <v>0</v>
      </c>
      <c r="M9708" s="16">
        <f>IF(Table1[[#This Row],[Ordem_insumos]]&lt;&gt;0,VLOOKUP(Table1[[#This Row],[Codigo_servico]],Preencher_Orcamento!$B:$D,3,FALSE)*Table1[[#This Row],[Subtotal_insumo]],"")</f>
        <v>0</v>
      </c>
    </row>
    <row r="9709" spans="1:13" x14ac:dyDescent="0.25">
      <c r="A9709" s="6">
        <v>130327</v>
      </c>
      <c r="B9709" s="126">
        <v>3</v>
      </c>
      <c r="C9709" s="133"/>
      <c r="D9709" s="134">
        <v>2014</v>
      </c>
      <c r="E9709" s="7" t="s">
        <v>2185</v>
      </c>
      <c r="F9709" s="8" t="s">
        <v>2140</v>
      </c>
      <c r="G9709" s="18">
        <f>IFERROR(VLOOKUP(Table1[[#This Row],[Codigo_insumo]],BD_Insumos!$B:$E,4),"")</f>
        <v>13.173665210544026</v>
      </c>
      <c r="H9709" s="140">
        <v>0.4</v>
      </c>
      <c r="I9709" s="9"/>
      <c r="J9709" s="23">
        <f t="shared" si="151"/>
        <v>5.2694660842176111</v>
      </c>
      <c r="K9709" s="22" t="str">
        <f>IF(I9709&lt;&gt;"",SUMIF(Table1[Codigo_servico],A9709,Table1[Subtotal_insumo]),"")</f>
        <v/>
      </c>
      <c r="L9709" s="18">
        <f>IF(Table1[[#This Row],[Ordem_insumos]]&lt;&gt;0,VLOOKUP(Table1[[#This Row],[Codigo_servico]],Preencher_Orcamento!$B:$D,3,FALSE)*Table1[[#This Row],[Qtde_insumo]],"")</f>
        <v>0</v>
      </c>
      <c r="M9709" s="18">
        <f>IF(Table1[[#This Row],[Ordem_insumos]]&lt;&gt;0,VLOOKUP(Table1[[#This Row],[Codigo_servico]],Preencher_Orcamento!$B:$D,3,FALSE)*Table1[[#This Row],[Subtotal_insumo]],"")</f>
        <v>0</v>
      </c>
    </row>
    <row r="9710" spans="1:13" ht="39" x14ac:dyDescent="0.25">
      <c r="A9710" s="6">
        <v>130327</v>
      </c>
      <c r="B9710" s="126">
        <v>4</v>
      </c>
      <c r="C9710" s="133"/>
      <c r="D9710" s="134">
        <v>17560</v>
      </c>
      <c r="E9710" s="7" t="s">
        <v>392</v>
      </c>
      <c r="F9710" s="8" t="s">
        <v>457</v>
      </c>
      <c r="G9710" s="18">
        <f>IFERROR(VLOOKUP(Table1[[#This Row],[Codigo_insumo]],BD_Insumos!$B:$E,4),"")</f>
        <v>1.7084999999999999</v>
      </c>
      <c r="H9710" s="140">
        <v>2</v>
      </c>
      <c r="I9710" s="9"/>
      <c r="J9710" s="23">
        <f t="shared" si="151"/>
        <v>3.4169999999999998</v>
      </c>
      <c r="K9710" s="22" t="str">
        <f>IF(I9710&lt;&gt;"",SUMIF(Table1[Codigo_servico],A9710,Table1[Subtotal_insumo]),"")</f>
        <v/>
      </c>
      <c r="L9710" s="18">
        <f>IF(Table1[[#This Row],[Ordem_insumos]]&lt;&gt;0,VLOOKUP(Table1[[#This Row],[Codigo_servico]],Preencher_Orcamento!$B:$D,3,FALSE)*Table1[[#This Row],[Qtde_insumo]],"")</f>
        <v>0</v>
      </c>
      <c r="M9710" s="18">
        <f>IF(Table1[[#This Row],[Ordem_insumos]]&lt;&gt;0,VLOOKUP(Table1[[#This Row],[Codigo_servico]],Preencher_Orcamento!$B:$D,3,FALSE)*Table1[[#This Row],[Subtotal_insumo]],"")</f>
        <v>0</v>
      </c>
    </row>
    <row r="9711" spans="1:13" x14ac:dyDescent="0.25">
      <c r="A9711" s="6">
        <v>130327</v>
      </c>
      <c r="B9711" s="126">
        <v>5</v>
      </c>
      <c r="C9711" s="133"/>
      <c r="D9711" s="134">
        <v>35571</v>
      </c>
      <c r="E9711" s="7" t="s">
        <v>732</v>
      </c>
      <c r="F9711" s="8" t="s">
        <v>5</v>
      </c>
      <c r="G9711" s="18">
        <f>IFERROR(VLOOKUP(Table1[[#This Row],[Codigo_insumo]],BD_Insumos!$B:$E,4),"")</f>
        <v>9.3444000000000003</v>
      </c>
      <c r="H9711" s="140">
        <v>1.03</v>
      </c>
      <c r="I9711" s="9"/>
      <c r="J9711" s="23">
        <f t="shared" si="151"/>
        <v>9.6247319999999998</v>
      </c>
      <c r="K9711" s="22" t="str">
        <f>IF(I9711&lt;&gt;"",SUMIF(Table1[Codigo_servico],A9711,Table1[Subtotal_insumo]),"")</f>
        <v/>
      </c>
      <c r="L9711" s="18">
        <f>IF(Table1[[#This Row],[Ordem_insumos]]&lt;&gt;0,VLOOKUP(Table1[[#This Row],[Codigo_servico]],Preencher_Orcamento!$B:$D,3,FALSE)*Table1[[#This Row],[Qtde_insumo]],"")</f>
        <v>0</v>
      </c>
      <c r="M9711" s="18">
        <f>IF(Table1[[#This Row],[Ordem_insumos]]&lt;&gt;0,VLOOKUP(Table1[[#This Row],[Codigo_servico]],Preencher_Orcamento!$B:$D,3,FALSE)*Table1[[#This Row],[Subtotal_insumo]],"")</f>
        <v>0</v>
      </c>
    </row>
    <row r="9712" spans="1:13" x14ac:dyDescent="0.25">
      <c r="A9712" s="3">
        <v>130331</v>
      </c>
      <c r="B9712" s="125">
        <v>0</v>
      </c>
      <c r="C9712" s="131" t="s">
        <v>4245</v>
      </c>
      <c r="D9712" s="132"/>
      <c r="E9712" s="4"/>
      <c r="F9712" s="4"/>
      <c r="G9712" s="17" t="str">
        <f>IFERROR(VLOOKUP(Table1[[#This Row],[Codigo_insumo]],BD_Insumos!$B:$E,4),"")</f>
        <v/>
      </c>
      <c r="H9712" s="139"/>
      <c r="I9712" s="5" t="s">
        <v>5</v>
      </c>
      <c r="J9712" s="20" t="str">
        <f t="shared" si="151"/>
        <v/>
      </c>
      <c r="K9712" s="21">
        <f>IF(I9712&lt;&gt;"",SUMIF(Table1[Codigo_servico],A9712,Table1[Subtotal_insumo]),"")</f>
        <v>18.101290810272165</v>
      </c>
      <c r="L9712" s="17" t="str">
        <f>IF(Table1[[#This Row],[Ordem_insumos]]&lt;&gt;0,VLOOKUP(Table1[[#This Row],[Codigo_servico]],Preencher_Orcamento!$B:$D,3,FALSE)*Table1[[#This Row],[Qtde_insumo]],"")</f>
        <v/>
      </c>
      <c r="M9712" s="17" t="str">
        <f>IF(Table1[[#This Row],[Ordem_insumos]]&lt;&gt;0,VLOOKUP(Table1[[#This Row],[Codigo_servico]],Preencher_Orcamento!$B:$D,3,FALSE)*Table1[[#This Row],[Subtotal_insumo]],"")</f>
        <v/>
      </c>
    </row>
    <row r="9713" spans="1:13" x14ac:dyDescent="0.25">
      <c r="A9713" s="6">
        <v>130331</v>
      </c>
      <c r="B9713" s="126">
        <v>1</v>
      </c>
      <c r="C9713" s="133"/>
      <c r="D9713" s="134">
        <v>2020</v>
      </c>
      <c r="E9713" s="7" t="s">
        <v>2188</v>
      </c>
      <c r="F9713" s="8" t="s">
        <v>2140</v>
      </c>
      <c r="G9713" s="16">
        <f>IFERROR(VLOOKUP(Table1[[#This Row],[Codigo_insumo]],BD_Insumos!$B:$E,4),"")</f>
        <v>15.860837164231068</v>
      </c>
      <c r="H9713" s="140">
        <v>9.8000000000000004E-2</v>
      </c>
      <c r="I9713" s="9"/>
      <c r="J9713" s="22">
        <f t="shared" si="151"/>
        <v>1.5543620420946447</v>
      </c>
      <c r="K9713" s="22" t="str">
        <f>IF(I9713&lt;&gt;"",SUMIF(Table1[Codigo_servico],A9713,Table1[Subtotal_insumo]),"")</f>
        <v/>
      </c>
      <c r="L9713" s="16">
        <f>IF(Table1[[#This Row],[Ordem_insumos]]&lt;&gt;0,VLOOKUP(Table1[[#This Row],[Codigo_servico]],Preencher_Orcamento!$B:$D,3,FALSE)*Table1[[#This Row],[Qtde_insumo]],"")</f>
        <v>0</v>
      </c>
      <c r="M9713" s="16">
        <f>IF(Table1[[#This Row],[Ordem_insumos]]&lt;&gt;0,VLOOKUP(Table1[[#This Row],[Codigo_servico]],Preencher_Orcamento!$B:$D,3,FALSE)*Table1[[#This Row],[Subtotal_insumo]],"")</f>
        <v>0</v>
      </c>
    </row>
    <row r="9714" spans="1:13" ht="26.25" x14ac:dyDescent="0.25">
      <c r="A9714" s="6">
        <v>130331</v>
      </c>
      <c r="B9714" s="126">
        <v>2</v>
      </c>
      <c r="C9714" s="133"/>
      <c r="D9714" s="134">
        <v>35555</v>
      </c>
      <c r="E9714" s="7" t="s">
        <v>729</v>
      </c>
      <c r="F9714" s="8" t="s">
        <v>5</v>
      </c>
      <c r="G9714" s="16">
        <f>IFERROR(VLOOKUP(Table1[[#This Row],[Codigo_insumo]],BD_Insumos!$B:$E,4),"")</f>
        <v>7.0867000000000004</v>
      </c>
      <c r="H9714" s="140">
        <v>1.05</v>
      </c>
      <c r="I9714" s="9"/>
      <c r="J9714" s="22">
        <f t="shared" si="151"/>
        <v>7.4410350000000012</v>
      </c>
      <c r="K9714" s="22" t="str">
        <f>IF(I9714&lt;&gt;"",SUMIF(Table1[Codigo_servico],A9714,Table1[Subtotal_insumo]),"")</f>
        <v/>
      </c>
      <c r="L9714" s="16">
        <f>IF(Table1[[#This Row],[Ordem_insumos]]&lt;&gt;0,VLOOKUP(Table1[[#This Row],[Codigo_servico]],Preencher_Orcamento!$B:$D,3,FALSE)*Table1[[#This Row],[Qtde_insumo]],"")</f>
        <v>0</v>
      </c>
      <c r="M9714" s="16">
        <f>IF(Table1[[#This Row],[Ordem_insumos]]&lt;&gt;0,VLOOKUP(Table1[[#This Row],[Codigo_servico]],Preencher_Orcamento!$B:$D,3,FALSE)*Table1[[#This Row],[Subtotal_insumo]],"")</f>
        <v>0</v>
      </c>
    </row>
    <row r="9715" spans="1:13" x14ac:dyDescent="0.25">
      <c r="A9715" s="6">
        <v>130331</v>
      </c>
      <c r="B9715" s="126">
        <v>3</v>
      </c>
      <c r="C9715" s="133"/>
      <c r="D9715" s="134">
        <v>28006</v>
      </c>
      <c r="E9715" s="7" t="s">
        <v>514</v>
      </c>
      <c r="F9715" s="8" t="s">
        <v>197</v>
      </c>
      <c r="G9715" s="18">
        <f>IFERROR(VLOOKUP(Table1[[#This Row],[Codigo_insumo]],BD_Insumos!$B:$E,4),"")</f>
        <v>20.6556</v>
      </c>
      <c r="H9715" s="140">
        <v>7.0000000000000007E-2</v>
      </c>
      <c r="I9715" s="9"/>
      <c r="J9715" s="23">
        <f t="shared" si="151"/>
        <v>1.4458920000000002</v>
      </c>
      <c r="K9715" s="22" t="str">
        <f>IF(I9715&lt;&gt;"",SUMIF(Table1[Codigo_servico],A9715,Table1[Subtotal_insumo]),"")</f>
        <v/>
      </c>
      <c r="L9715" s="18">
        <f>IF(Table1[[#This Row],[Ordem_insumos]]&lt;&gt;0,VLOOKUP(Table1[[#This Row],[Codigo_servico]],Preencher_Orcamento!$B:$D,3,FALSE)*Table1[[#This Row],[Qtde_insumo]],"")</f>
        <v>0</v>
      </c>
      <c r="M9715" s="18">
        <f>IF(Table1[[#This Row],[Ordem_insumos]]&lt;&gt;0,VLOOKUP(Table1[[#This Row],[Codigo_servico]],Preencher_Orcamento!$B:$D,3,FALSE)*Table1[[#This Row],[Subtotal_insumo]],"")</f>
        <v>0</v>
      </c>
    </row>
    <row r="9716" spans="1:13" x14ac:dyDescent="0.25">
      <c r="A9716" s="6">
        <v>130331</v>
      </c>
      <c r="B9716" s="126">
        <v>4</v>
      </c>
      <c r="C9716" s="133"/>
      <c r="D9716" s="134">
        <v>2099</v>
      </c>
      <c r="E9716" s="7" t="s">
        <v>2205</v>
      </c>
      <c r="F9716" s="8" t="s">
        <v>2140</v>
      </c>
      <c r="G9716" s="18">
        <f>IFERROR(VLOOKUP(Table1[[#This Row],[Codigo_insumo]],BD_Insumos!$B:$E,4),"")</f>
        <v>12.627877718847255</v>
      </c>
      <c r="H9716" s="140">
        <v>0.54</v>
      </c>
      <c r="I9716" s="9"/>
      <c r="J9716" s="23">
        <f t="shared" si="151"/>
        <v>6.819053968177518</v>
      </c>
      <c r="K9716" s="22" t="str">
        <f>IF(I9716&lt;&gt;"",SUMIF(Table1[Codigo_servico],A9716,Table1[Subtotal_insumo]),"")</f>
        <v/>
      </c>
      <c r="L9716" s="18">
        <f>IF(Table1[[#This Row],[Ordem_insumos]]&lt;&gt;0,VLOOKUP(Table1[[#This Row],[Codigo_servico]],Preencher_Orcamento!$B:$D,3,FALSE)*Table1[[#This Row],[Qtde_insumo]],"")</f>
        <v>0</v>
      </c>
      <c r="M9716" s="18">
        <f>IF(Table1[[#This Row],[Ordem_insumos]]&lt;&gt;0,VLOOKUP(Table1[[#This Row],[Codigo_servico]],Preencher_Orcamento!$B:$D,3,FALSE)*Table1[[#This Row],[Subtotal_insumo]],"")</f>
        <v>0</v>
      </c>
    </row>
    <row r="9717" spans="1:13" ht="26.25" x14ac:dyDescent="0.25">
      <c r="A9717" s="6">
        <v>130331</v>
      </c>
      <c r="B9717" s="126">
        <v>5</v>
      </c>
      <c r="C9717" s="133"/>
      <c r="D9717" s="134">
        <v>10630</v>
      </c>
      <c r="E9717" s="7" t="s">
        <v>140</v>
      </c>
      <c r="F9717" s="8" t="s">
        <v>58</v>
      </c>
      <c r="G9717" s="18">
        <f>IFERROR(VLOOKUP(Table1[[#This Row],[Codigo_insumo]],BD_Insumos!$B:$E,4),"")</f>
        <v>420.47390000000001</v>
      </c>
      <c r="H9717" s="140">
        <v>2E-3</v>
      </c>
      <c r="I9717" s="9"/>
      <c r="J9717" s="23">
        <f t="shared" si="151"/>
        <v>0.84094780000000002</v>
      </c>
      <c r="K9717" s="22" t="str">
        <f>IF(I9717&lt;&gt;"",SUMIF(Table1[Codigo_servico],A9717,Table1[Subtotal_insumo]),"")</f>
        <v/>
      </c>
      <c r="L9717" s="18">
        <f>IF(Table1[[#This Row],[Ordem_insumos]]&lt;&gt;0,VLOOKUP(Table1[[#This Row],[Codigo_servico]],Preencher_Orcamento!$B:$D,3,FALSE)*Table1[[#This Row],[Qtde_insumo]],"")</f>
        <v>0</v>
      </c>
      <c r="M9717" s="18">
        <f>IF(Table1[[#This Row],[Ordem_insumos]]&lt;&gt;0,VLOOKUP(Table1[[#This Row],[Codigo_servico]],Preencher_Orcamento!$B:$D,3,FALSE)*Table1[[#This Row],[Subtotal_insumo]],"")</f>
        <v>0</v>
      </c>
    </row>
    <row r="9718" spans="1:13" x14ac:dyDescent="0.25">
      <c r="A9718" s="3">
        <v>130335</v>
      </c>
      <c r="B9718" s="125">
        <v>0</v>
      </c>
      <c r="C9718" s="131" t="s">
        <v>4246</v>
      </c>
      <c r="D9718" s="132"/>
      <c r="E9718" s="4"/>
      <c r="F9718" s="4"/>
      <c r="G9718" s="17" t="str">
        <f>IFERROR(VLOOKUP(Table1[[#This Row],[Codigo_insumo]],BD_Insumos!$B:$E,4),"")</f>
        <v/>
      </c>
      <c r="H9718" s="139"/>
      <c r="I9718" s="5" t="s">
        <v>5</v>
      </c>
      <c r="J9718" s="20" t="str">
        <f t="shared" si="151"/>
        <v/>
      </c>
      <c r="K9718" s="21">
        <f>IF(I9718&lt;&gt;"",SUMIF(Table1[Codigo_servico],A9718,Table1[Subtotal_insumo]),"")</f>
        <v>17.752366446862169</v>
      </c>
      <c r="L9718" s="17" t="str">
        <f>IF(Table1[[#This Row],[Ordem_insumos]]&lt;&gt;0,VLOOKUP(Table1[[#This Row],[Codigo_servico]],Preencher_Orcamento!$B:$D,3,FALSE)*Table1[[#This Row],[Qtde_insumo]],"")</f>
        <v/>
      </c>
      <c r="M9718" s="17" t="str">
        <f>IF(Table1[[#This Row],[Ordem_insumos]]&lt;&gt;0,VLOOKUP(Table1[[#This Row],[Codigo_servico]],Preencher_Orcamento!$B:$D,3,FALSE)*Table1[[#This Row],[Subtotal_insumo]],"")</f>
        <v/>
      </c>
    </row>
    <row r="9719" spans="1:13" x14ac:dyDescent="0.25">
      <c r="A9719" s="6">
        <v>130335</v>
      </c>
      <c r="B9719" s="126">
        <v>1</v>
      </c>
      <c r="C9719" s="133"/>
      <c r="D9719" s="134">
        <v>2020</v>
      </c>
      <c r="E9719" s="7" t="s">
        <v>2188</v>
      </c>
      <c r="F9719" s="8" t="s">
        <v>2140</v>
      </c>
      <c r="G9719" s="16">
        <f>IFERROR(VLOOKUP(Table1[[#This Row],[Codigo_insumo]],BD_Insumos!$B:$E,4),"")</f>
        <v>15.860837164231068</v>
      </c>
      <c r="H9719" s="140">
        <v>7.0000000000000007E-2</v>
      </c>
      <c r="I9719" s="9"/>
      <c r="J9719" s="22">
        <f t="shared" si="151"/>
        <v>1.1102586014961748</v>
      </c>
      <c r="K9719" s="22" t="str">
        <f>IF(I9719&lt;&gt;"",SUMIF(Table1[Codigo_servico],A9719,Table1[Subtotal_insumo]),"")</f>
        <v/>
      </c>
      <c r="L9719" s="16">
        <f>IF(Table1[[#This Row],[Ordem_insumos]]&lt;&gt;0,VLOOKUP(Table1[[#This Row],[Codigo_servico]],Preencher_Orcamento!$B:$D,3,FALSE)*Table1[[#This Row],[Qtde_insumo]],"")</f>
        <v>0</v>
      </c>
      <c r="M9719" s="16">
        <f>IF(Table1[[#This Row],[Ordem_insumos]]&lt;&gt;0,VLOOKUP(Table1[[#This Row],[Codigo_servico]],Preencher_Orcamento!$B:$D,3,FALSE)*Table1[[#This Row],[Subtotal_insumo]],"")</f>
        <v>0</v>
      </c>
    </row>
    <row r="9720" spans="1:13" ht="39" x14ac:dyDescent="0.25">
      <c r="A9720" s="6">
        <v>130335</v>
      </c>
      <c r="B9720" s="126">
        <v>2</v>
      </c>
      <c r="C9720" s="133"/>
      <c r="D9720" s="134">
        <v>35545</v>
      </c>
      <c r="E9720" s="7" t="s">
        <v>728</v>
      </c>
      <c r="F9720" s="8" t="s">
        <v>5</v>
      </c>
      <c r="G9720" s="16">
        <f>IFERROR(VLOOKUP(Table1[[#This Row],[Codigo_insumo]],BD_Insumos!$B:$E,4),"")</f>
        <v>7.7975000000000003</v>
      </c>
      <c r="H9720" s="140">
        <v>1.05</v>
      </c>
      <c r="I9720" s="9"/>
      <c r="J9720" s="22">
        <f t="shared" si="151"/>
        <v>8.1873750000000012</v>
      </c>
      <c r="K9720" s="22" t="str">
        <f>IF(I9720&lt;&gt;"",SUMIF(Table1[Codigo_servico],A9720,Table1[Subtotal_insumo]),"")</f>
        <v/>
      </c>
      <c r="L9720" s="16">
        <f>IF(Table1[[#This Row],[Ordem_insumos]]&lt;&gt;0,VLOOKUP(Table1[[#This Row],[Codigo_servico]],Preencher_Orcamento!$B:$D,3,FALSE)*Table1[[#This Row],[Qtde_insumo]],"")</f>
        <v>0</v>
      </c>
      <c r="M9720" s="16">
        <f>IF(Table1[[#This Row],[Ordem_insumos]]&lt;&gt;0,VLOOKUP(Table1[[#This Row],[Codigo_servico]],Preencher_Orcamento!$B:$D,3,FALSE)*Table1[[#This Row],[Subtotal_insumo]],"")</f>
        <v>0</v>
      </c>
    </row>
    <row r="9721" spans="1:13" ht="26.25" x14ac:dyDescent="0.25">
      <c r="A9721" s="6">
        <v>130335</v>
      </c>
      <c r="B9721" s="126">
        <v>3</v>
      </c>
      <c r="C9721" s="133"/>
      <c r="D9721" s="134">
        <v>10628</v>
      </c>
      <c r="E9721" s="7" t="s">
        <v>138</v>
      </c>
      <c r="F9721" s="8" t="s">
        <v>58</v>
      </c>
      <c r="G9721" s="18">
        <f>IFERROR(VLOOKUP(Table1[[#This Row],[Codigo_insumo]],BD_Insumos!$B:$E,4),"")</f>
        <v>476.62009999999998</v>
      </c>
      <c r="H9721" s="140">
        <v>1E-3</v>
      </c>
      <c r="I9721" s="9"/>
      <c r="J9721" s="23">
        <f t="shared" si="151"/>
        <v>0.47662009999999999</v>
      </c>
      <c r="K9721" s="22" t="str">
        <f>IF(I9721&lt;&gt;"",SUMIF(Table1[Codigo_servico],A9721,Table1[Subtotal_insumo]),"")</f>
        <v/>
      </c>
      <c r="L9721" s="18">
        <f>IF(Table1[[#This Row],[Ordem_insumos]]&lt;&gt;0,VLOOKUP(Table1[[#This Row],[Codigo_servico]],Preencher_Orcamento!$B:$D,3,FALSE)*Table1[[#This Row],[Qtde_insumo]],"")</f>
        <v>0</v>
      </c>
      <c r="M9721" s="18">
        <f>IF(Table1[[#This Row],[Ordem_insumos]]&lt;&gt;0,VLOOKUP(Table1[[#This Row],[Codigo_servico]],Preencher_Orcamento!$B:$D,3,FALSE)*Table1[[#This Row],[Subtotal_insumo]],"")</f>
        <v>0</v>
      </c>
    </row>
    <row r="9722" spans="1:13" x14ac:dyDescent="0.25">
      <c r="A9722" s="6">
        <v>130335</v>
      </c>
      <c r="B9722" s="126">
        <v>4</v>
      </c>
      <c r="C9722" s="133"/>
      <c r="D9722" s="134">
        <v>28006</v>
      </c>
      <c r="E9722" s="7" t="s">
        <v>514</v>
      </c>
      <c r="F9722" s="8" t="s">
        <v>197</v>
      </c>
      <c r="G9722" s="18">
        <f>IFERROR(VLOOKUP(Table1[[#This Row],[Codigo_insumo]],BD_Insumos!$B:$E,4),"")</f>
        <v>20.6556</v>
      </c>
      <c r="H9722" s="140">
        <v>0.05</v>
      </c>
      <c r="I9722" s="9"/>
      <c r="J9722" s="23">
        <f t="shared" si="151"/>
        <v>1.03278</v>
      </c>
      <c r="K9722" s="22" t="str">
        <f>IF(I9722&lt;&gt;"",SUMIF(Table1[Codigo_servico],A9722,Table1[Subtotal_insumo]),"")</f>
        <v/>
      </c>
      <c r="L9722" s="18">
        <f>IF(Table1[[#This Row],[Ordem_insumos]]&lt;&gt;0,VLOOKUP(Table1[[#This Row],[Codigo_servico]],Preencher_Orcamento!$B:$D,3,FALSE)*Table1[[#This Row],[Qtde_insumo]],"")</f>
        <v>0</v>
      </c>
      <c r="M9722" s="18">
        <f>IF(Table1[[#This Row],[Ordem_insumos]]&lt;&gt;0,VLOOKUP(Table1[[#This Row],[Codigo_servico]],Preencher_Orcamento!$B:$D,3,FALSE)*Table1[[#This Row],[Subtotal_insumo]],"")</f>
        <v>0</v>
      </c>
    </row>
    <row r="9723" spans="1:13" x14ac:dyDescent="0.25">
      <c r="A9723" s="6">
        <v>130335</v>
      </c>
      <c r="B9723" s="126">
        <v>5</v>
      </c>
      <c r="C9723" s="133"/>
      <c r="D9723" s="134">
        <v>2099</v>
      </c>
      <c r="E9723" s="7" t="s">
        <v>2205</v>
      </c>
      <c r="F9723" s="8" t="s">
        <v>2140</v>
      </c>
      <c r="G9723" s="18">
        <f>IFERROR(VLOOKUP(Table1[[#This Row],[Codigo_insumo]],BD_Insumos!$B:$E,4),"")</f>
        <v>12.627877718847255</v>
      </c>
      <c r="H9723" s="140">
        <v>0.55000000000000004</v>
      </c>
      <c r="I9723" s="9"/>
      <c r="J9723" s="23">
        <f t="shared" si="151"/>
        <v>6.9453327453659908</v>
      </c>
      <c r="K9723" s="22" t="str">
        <f>IF(I9723&lt;&gt;"",SUMIF(Table1[Codigo_servico],A9723,Table1[Subtotal_insumo]),"")</f>
        <v/>
      </c>
      <c r="L9723" s="18">
        <f>IF(Table1[[#This Row],[Ordem_insumos]]&lt;&gt;0,VLOOKUP(Table1[[#This Row],[Codigo_servico]],Preencher_Orcamento!$B:$D,3,FALSE)*Table1[[#This Row],[Qtde_insumo]],"")</f>
        <v>0</v>
      </c>
      <c r="M9723" s="18">
        <f>IF(Table1[[#This Row],[Ordem_insumos]]&lt;&gt;0,VLOOKUP(Table1[[#This Row],[Codigo_servico]],Preencher_Orcamento!$B:$D,3,FALSE)*Table1[[#This Row],[Subtotal_insumo]],"")</f>
        <v>0</v>
      </c>
    </row>
    <row r="9724" spans="1:13" x14ac:dyDescent="0.25">
      <c r="A9724" s="3">
        <v>130336</v>
      </c>
      <c r="B9724" s="125">
        <v>0</v>
      </c>
      <c r="C9724" s="131" t="s">
        <v>4247</v>
      </c>
      <c r="D9724" s="132"/>
      <c r="E9724" s="4"/>
      <c r="F9724" s="4"/>
      <c r="G9724" s="17" t="str">
        <f>IFERROR(VLOOKUP(Table1[[#This Row],[Codigo_insumo]],BD_Insumos!$B:$E,4),"")</f>
        <v/>
      </c>
      <c r="H9724" s="139"/>
      <c r="I9724" s="5" t="s">
        <v>5</v>
      </c>
      <c r="J9724" s="20" t="str">
        <f t="shared" si="151"/>
        <v/>
      </c>
      <c r="K9724" s="21">
        <f>IF(I9724&lt;&gt;"",SUMIF(Table1[Codigo_servico],A9724,Table1[Subtotal_insumo]),"")</f>
        <v>53.720210240319311</v>
      </c>
      <c r="L9724" s="17" t="str">
        <f>IF(Table1[[#This Row],[Ordem_insumos]]&lt;&gt;0,VLOOKUP(Table1[[#This Row],[Codigo_servico]],Preencher_Orcamento!$B:$D,3,FALSE)*Table1[[#This Row],[Qtde_insumo]],"")</f>
        <v/>
      </c>
      <c r="M9724" s="17" t="str">
        <f>IF(Table1[[#This Row],[Ordem_insumos]]&lt;&gt;0,VLOOKUP(Table1[[#This Row],[Codigo_servico]],Preencher_Orcamento!$B:$D,3,FALSE)*Table1[[#This Row],[Subtotal_insumo]],"")</f>
        <v/>
      </c>
    </row>
    <row r="9725" spans="1:13" ht="26.25" x14ac:dyDescent="0.25">
      <c r="A9725" s="6">
        <v>130336</v>
      </c>
      <c r="B9725" s="126">
        <v>1</v>
      </c>
      <c r="C9725" s="133"/>
      <c r="D9725" s="134">
        <v>35576</v>
      </c>
      <c r="E9725" s="7" t="s">
        <v>733</v>
      </c>
      <c r="F9725" s="8" t="s">
        <v>5</v>
      </c>
      <c r="G9725" s="16">
        <f>IFERROR(VLOOKUP(Table1[[#This Row],[Codigo_insumo]],BD_Insumos!$B:$E,4),"")</f>
        <v>51.725000000000001</v>
      </c>
      <c r="H9725" s="140">
        <v>1</v>
      </c>
      <c r="I9725" s="9"/>
      <c r="J9725" s="22">
        <f t="shared" si="151"/>
        <v>51.725000000000001</v>
      </c>
      <c r="K9725" s="22" t="str">
        <f>IF(I9725&lt;&gt;"",SUMIF(Table1[Codigo_servico],A9725,Table1[Subtotal_insumo]),"")</f>
        <v/>
      </c>
      <c r="L9725" s="16">
        <f>IF(Table1[[#This Row],[Ordem_insumos]]&lt;&gt;0,VLOOKUP(Table1[[#This Row],[Codigo_servico]],Preencher_Orcamento!$B:$D,3,FALSE)*Table1[[#This Row],[Qtde_insumo]],"")</f>
        <v>0</v>
      </c>
      <c r="M9725" s="16">
        <f>IF(Table1[[#This Row],[Ordem_insumos]]&lt;&gt;0,VLOOKUP(Table1[[#This Row],[Codigo_servico]],Preencher_Orcamento!$B:$D,3,FALSE)*Table1[[#This Row],[Subtotal_insumo]],"")</f>
        <v>0</v>
      </c>
    </row>
    <row r="9726" spans="1:13" ht="26.25" x14ac:dyDescent="0.25">
      <c r="A9726" s="6">
        <v>130336</v>
      </c>
      <c r="B9726" s="126">
        <v>2</v>
      </c>
      <c r="C9726" s="133"/>
      <c r="D9726" s="134">
        <v>10631</v>
      </c>
      <c r="E9726" s="7" t="s">
        <v>141</v>
      </c>
      <c r="F9726" s="8" t="s">
        <v>58</v>
      </c>
      <c r="G9726" s="18">
        <f>IFERROR(VLOOKUP(Table1[[#This Row],[Codigo_insumo]],BD_Insumos!$B:$E,4),"")</f>
        <v>370.4196</v>
      </c>
      <c r="H9726" s="140">
        <v>3.0000000000000001E-3</v>
      </c>
      <c r="I9726" s="9"/>
      <c r="J9726" s="23">
        <f t="shared" si="151"/>
        <v>1.1112588000000001</v>
      </c>
      <c r="K9726" s="22" t="str">
        <f>IF(I9726&lt;&gt;"",SUMIF(Table1[Codigo_servico],A9726,Table1[Subtotal_insumo]),"")</f>
        <v/>
      </c>
      <c r="L9726" s="18">
        <f>IF(Table1[[#This Row],[Ordem_insumos]]&lt;&gt;0,VLOOKUP(Table1[[#This Row],[Codigo_servico]],Preencher_Orcamento!$B:$D,3,FALSE)*Table1[[#This Row],[Qtde_insumo]],"")</f>
        <v>0</v>
      </c>
      <c r="M9726" s="18">
        <f>IF(Table1[[#This Row],[Ordem_insumos]]&lt;&gt;0,VLOOKUP(Table1[[#This Row],[Codigo_servico]],Preencher_Orcamento!$B:$D,3,FALSE)*Table1[[#This Row],[Subtotal_insumo]],"")</f>
        <v>0</v>
      </c>
    </row>
    <row r="9727" spans="1:13" x14ac:dyDescent="0.25">
      <c r="A9727" s="6">
        <v>130336</v>
      </c>
      <c r="B9727" s="126">
        <v>3</v>
      </c>
      <c r="C9727" s="133"/>
      <c r="D9727" s="134">
        <v>2099</v>
      </c>
      <c r="E9727" s="7" t="s">
        <v>2205</v>
      </c>
      <c r="F9727" s="8" t="s">
        <v>2140</v>
      </c>
      <c r="G9727" s="18">
        <f>IFERROR(VLOOKUP(Table1[[#This Row],[Codigo_insumo]],BD_Insumos!$B:$E,4),"")</f>
        <v>12.627877718847255</v>
      </c>
      <c r="H9727" s="140">
        <v>7.0000000000000007E-2</v>
      </c>
      <c r="I9727" s="9"/>
      <c r="J9727" s="23">
        <f t="shared" si="151"/>
        <v>0.88395144031930795</v>
      </c>
      <c r="K9727" s="22" t="str">
        <f>IF(I9727&lt;&gt;"",SUMIF(Table1[Codigo_servico],A9727,Table1[Subtotal_insumo]),"")</f>
        <v/>
      </c>
      <c r="L9727" s="18">
        <f>IF(Table1[[#This Row],[Ordem_insumos]]&lt;&gt;0,VLOOKUP(Table1[[#This Row],[Codigo_servico]],Preencher_Orcamento!$B:$D,3,FALSE)*Table1[[#This Row],[Qtde_insumo]],"")</f>
        <v>0</v>
      </c>
      <c r="M9727" s="18">
        <f>IF(Table1[[#This Row],[Ordem_insumos]]&lt;&gt;0,VLOOKUP(Table1[[#This Row],[Codigo_servico]],Preencher_Orcamento!$B:$D,3,FALSE)*Table1[[#This Row],[Subtotal_insumo]],"")</f>
        <v>0</v>
      </c>
    </row>
    <row r="9728" spans="1:13" x14ac:dyDescent="0.25">
      <c r="A9728" s="3">
        <v>130340</v>
      </c>
      <c r="B9728" s="125">
        <v>0</v>
      </c>
      <c r="C9728" s="131" t="s">
        <v>4248</v>
      </c>
      <c r="D9728" s="132"/>
      <c r="E9728" s="4"/>
      <c r="F9728" s="4"/>
      <c r="G9728" s="17" t="str">
        <f>IFERROR(VLOOKUP(Table1[[#This Row],[Codigo_insumo]],BD_Insumos!$B:$E,4),"")</f>
        <v/>
      </c>
      <c r="H9728" s="139"/>
      <c r="I9728" s="5" t="s">
        <v>5</v>
      </c>
      <c r="J9728" s="20" t="str">
        <f t="shared" si="151"/>
        <v/>
      </c>
      <c r="K9728" s="21">
        <f>IF(I9728&lt;&gt;"",SUMIF(Table1[Codigo_servico],A9728,Table1[Subtotal_insumo]),"")</f>
        <v>10.450633639671164</v>
      </c>
      <c r="L9728" s="17" t="str">
        <f>IF(Table1[[#This Row],[Ordem_insumos]]&lt;&gt;0,VLOOKUP(Table1[[#This Row],[Codigo_servico]],Preencher_Orcamento!$B:$D,3,FALSE)*Table1[[#This Row],[Qtde_insumo]],"")</f>
        <v/>
      </c>
      <c r="M9728" s="17" t="str">
        <f>IF(Table1[[#This Row],[Ordem_insumos]]&lt;&gt;0,VLOOKUP(Table1[[#This Row],[Codigo_servico]],Preencher_Orcamento!$B:$D,3,FALSE)*Table1[[#This Row],[Subtotal_insumo]],"")</f>
        <v/>
      </c>
    </row>
    <row r="9729" spans="1:13" ht="26.25" x14ac:dyDescent="0.25">
      <c r="A9729" s="6">
        <v>130340</v>
      </c>
      <c r="B9729" s="126">
        <v>1</v>
      </c>
      <c r="C9729" s="133"/>
      <c r="D9729" s="134">
        <v>10628</v>
      </c>
      <c r="E9729" s="7" t="s">
        <v>138</v>
      </c>
      <c r="F9729" s="8" t="s">
        <v>58</v>
      </c>
      <c r="G9729" s="16">
        <f>IFERROR(VLOOKUP(Table1[[#This Row],[Codigo_insumo]],BD_Insumos!$B:$E,4),"")</f>
        <v>476.62009999999998</v>
      </c>
      <c r="H9729" s="140">
        <v>2.3999999999999998E-3</v>
      </c>
      <c r="I9729" s="9"/>
      <c r="J9729" s="22">
        <f t="shared" si="151"/>
        <v>1.1438882399999999</v>
      </c>
      <c r="K9729" s="22" t="str">
        <f>IF(I9729&lt;&gt;"",SUMIF(Table1[Codigo_servico],A9729,Table1[Subtotal_insumo]),"")</f>
        <v/>
      </c>
      <c r="L9729" s="16">
        <f>IF(Table1[[#This Row],[Ordem_insumos]]&lt;&gt;0,VLOOKUP(Table1[[#This Row],[Codigo_servico]],Preencher_Orcamento!$B:$D,3,FALSE)*Table1[[#This Row],[Qtde_insumo]],"")</f>
        <v>0</v>
      </c>
      <c r="M9729" s="16">
        <f>IF(Table1[[#This Row],[Ordem_insumos]]&lt;&gt;0,VLOOKUP(Table1[[#This Row],[Codigo_servico]],Preencher_Orcamento!$B:$D,3,FALSE)*Table1[[#This Row],[Subtotal_insumo]],"")</f>
        <v>0</v>
      </c>
    </row>
    <row r="9730" spans="1:13" x14ac:dyDescent="0.25">
      <c r="A9730" s="6">
        <v>130340</v>
      </c>
      <c r="B9730" s="126">
        <v>2</v>
      </c>
      <c r="C9730" s="133"/>
      <c r="D9730" s="134">
        <v>2020</v>
      </c>
      <c r="E9730" s="7" t="s">
        <v>2188</v>
      </c>
      <c r="F9730" s="8" t="s">
        <v>2140</v>
      </c>
      <c r="G9730" s="16">
        <f>IFERROR(VLOOKUP(Table1[[#This Row],[Codigo_insumo]],BD_Insumos!$B:$E,4),"")</f>
        <v>15.860837164231068</v>
      </c>
      <c r="H9730" s="140">
        <v>0.3</v>
      </c>
      <c r="I9730" s="9"/>
      <c r="J9730" s="22">
        <f t="shared" ref="J9730:J9793" si="152">IF(I9730="",G9730*H9730,"")</f>
        <v>4.75825114926932</v>
      </c>
      <c r="K9730" s="22" t="str">
        <f>IF(I9730&lt;&gt;"",SUMIF(Table1[Codigo_servico],A9730,Table1[Subtotal_insumo]),"")</f>
        <v/>
      </c>
      <c r="L9730" s="16">
        <f>IF(Table1[[#This Row],[Ordem_insumos]]&lt;&gt;0,VLOOKUP(Table1[[#This Row],[Codigo_servico]],Preencher_Orcamento!$B:$D,3,FALSE)*Table1[[#This Row],[Qtde_insumo]],"")</f>
        <v>0</v>
      </c>
      <c r="M9730" s="16">
        <f>IF(Table1[[#This Row],[Ordem_insumos]]&lt;&gt;0,VLOOKUP(Table1[[#This Row],[Codigo_servico]],Preencher_Orcamento!$B:$D,3,FALSE)*Table1[[#This Row],[Subtotal_insumo]],"")</f>
        <v>0</v>
      </c>
    </row>
    <row r="9731" spans="1:13" ht="26.25" x14ac:dyDescent="0.25">
      <c r="A9731" s="6">
        <v>130340</v>
      </c>
      <c r="B9731" s="126">
        <v>3</v>
      </c>
      <c r="C9731" s="133"/>
      <c r="D9731" s="134">
        <v>35515</v>
      </c>
      <c r="E9731" s="7" t="s">
        <v>724</v>
      </c>
      <c r="F9731" s="8" t="s">
        <v>5</v>
      </c>
      <c r="G9731" s="18">
        <f>IFERROR(VLOOKUP(Table1[[#This Row],[Codigo_insumo]],BD_Insumos!$B:$E,4),"")</f>
        <v>1.0631999999999999</v>
      </c>
      <c r="H9731" s="140">
        <v>1</v>
      </c>
      <c r="I9731" s="9"/>
      <c r="J9731" s="23">
        <f t="shared" si="152"/>
        <v>1.0631999999999999</v>
      </c>
      <c r="K9731" s="22" t="str">
        <f>IF(I9731&lt;&gt;"",SUMIF(Table1[Codigo_servico],A9731,Table1[Subtotal_insumo]),"")</f>
        <v/>
      </c>
      <c r="L9731" s="18">
        <f>IF(Table1[[#This Row],[Ordem_insumos]]&lt;&gt;0,VLOOKUP(Table1[[#This Row],[Codigo_servico]],Preencher_Orcamento!$B:$D,3,FALSE)*Table1[[#This Row],[Qtde_insumo]],"")</f>
        <v>0</v>
      </c>
      <c r="M9731" s="18">
        <f>IF(Table1[[#This Row],[Ordem_insumos]]&lt;&gt;0,VLOOKUP(Table1[[#This Row],[Codigo_servico]],Preencher_Orcamento!$B:$D,3,FALSE)*Table1[[#This Row],[Subtotal_insumo]],"")</f>
        <v>0</v>
      </c>
    </row>
    <row r="9732" spans="1:13" x14ac:dyDescent="0.25">
      <c r="A9732" s="6">
        <v>130340</v>
      </c>
      <c r="B9732" s="126">
        <v>4</v>
      </c>
      <c r="C9732" s="133"/>
      <c r="D9732" s="134">
        <v>2099</v>
      </c>
      <c r="E9732" s="7" t="s">
        <v>2205</v>
      </c>
      <c r="F9732" s="8" t="s">
        <v>2140</v>
      </c>
      <c r="G9732" s="18">
        <f>IFERROR(VLOOKUP(Table1[[#This Row],[Codigo_insumo]],BD_Insumos!$B:$E,4),"")</f>
        <v>12.627877718847255</v>
      </c>
      <c r="H9732" s="140">
        <v>0.27600000000000002</v>
      </c>
      <c r="I9732" s="9"/>
      <c r="J9732" s="23">
        <f t="shared" si="152"/>
        <v>3.4852942504018429</v>
      </c>
      <c r="K9732" s="22" t="str">
        <f>IF(I9732&lt;&gt;"",SUMIF(Table1[Codigo_servico],A9732,Table1[Subtotal_insumo]),"")</f>
        <v/>
      </c>
      <c r="L9732" s="18">
        <f>IF(Table1[[#This Row],[Ordem_insumos]]&lt;&gt;0,VLOOKUP(Table1[[#This Row],[Codigo_servico]],Preencher_Orcamento!$B:$D,3,FALSE)*Table1[[#This Row],[Qtde_insumo]],"")</f>
        <v>0</v>
      </c>
      <c r="M9732" s="18">
        <f>IF(Table1[[#This Row],[Ordem_insumos]]&lt;&gt;0,VLOOKUP(Table1[[#This Row],[Codigo_servico]],Preencher_Orcamento!$B:$D,3,FALSE)*Table1[[#This Row],[Subtotal_insumo]],"")</f>
        <v>0</v>
      </c>
    </row>
    <row r="9733" spans="1:13" x14ac:dyDescent="0.25">
      <c r="A9733" s="3">
        <v>130365</v>
      </c>
      <c r="B9733" s="125">
        <v>0</v>
      </c>
      <c r="C9733" s="131" t="s">
        <v>4249</v>
      </c>
      <c r="D9733" s="132"/>
      <c r="E9733" s="4"/>
      <c r="F9733" s="4"/>
      <c r="G9733" s="17" t="str">
        <f>IFERROR(VLOOKUP(Table1[[#This Row],[Codigo_insumo]],BD_Insumos!$B:$E,4),"")</f>
        <v/>
      </c>
      <c r="H9733" s="139"/>
      <c r="I9733" s="5" t="s">
        <v>5</v>
      </c>
      <c r="J9733" s="20" t="str">
        <f t="shared" si="152"/>
        <v/>
      </c>
      <c r="K9733" s="21">
        <f>IF(I9733&lt;&gt;"",SUMIF(Table1[Codigo_servico],A9733,Table1[Subtotal_insumo]),"")</f>
        <v>26.920117612246628</v>
      </c>
      <c r="L9733" s="17" t="str">
        <f>IF(Table1[[#This Row],[Ordem_insumos]]&lt;&gt;0,VLOOKUP(Table1[[#This Row],[Codigo_servico]],Preencher_Orcamento!$B:$D,3,FALSE)*Table1[[#This Row],[Qtde_insumo]],"")</f>
        <v/>
      </c>
      <c r="M9733" s="17" t="str">
        <f>IF(Table1[[#This Row],[Ordem_insumos]]&lt;&gt;0,VLOOKUP(Table1[[#This Row],[Codigo_servico]],Preencher_Orcamento!$B:$D,3,FALSE)*Table1[[#This Row],[Subtotal_insumo]],"")</f>
        <v/>
      </c>
    </row>
    <row r="9734" spans="1:13" ht="26.25" x14ac:dyDescent="0.25">
      <c r="A9734" s="6">
        <v>130365</v>
      </c>
      <c r="B9734" s="126">
        <v>1</v>
      </c>
      <c r="C9734" s="133"/>
      <c r="D9734" s="134">
        <v>10630</v>
      </c>
      <c r="E9734" s="7" t="s">
        <v>140</v>
      </c>
      <c r="F9734" s="8" t="s">
        <v>58</v>
      </c>
      <c r="G9734" s="16">
        <f>IFERROR(VLOOKUP(Table1[[#This Row],[Codigo_insumo]],BD_Insumos!$B:$E,4),"")</f>
        <v>420.47390000000001</v>
      </c>
      <c r="H9734" s="140">
        <v>1.4999999999999999E-2</v>
      </c>
      <c r="I9734" s="9"/>
      <c r="J9734" s="22">
        <f t="shared" si="152"/>
        <v>6.3071085</v>
      </c>
      <c r="K9734" s="22" t="str">
        <f>IF(I9734&lt;&gt;"",SUMIF(Table1[Codigo_servico],A9734,Table1[Subtotal_insumo]),"")</f>
        <v/>
      </c>
      <c r="L9734" s="16">
        <f>IF(Table1[[#This Row],[Ordem_insumos]]&lt;&gt;0,VLOOKUP(Table1[[#This Row],[Codigo_servico]],Preencher_Orcamento!$B:$D,3,FALSE)*Table1[[#This Row],[Qtde_insumo]],"")</f>
        <v>0</v>
      </c>
      <c r="M9734" s="16">
        <f>IF(Table1[[#This Row],[Ordem_insumos]]&lt;&gt;0,VLOOKUP(Table1[[#This Row],[Codigo_servico]],Preencher_Orcamento!$B:$D,3,FALSE)*Table1[[#This Row],[Subtotal_insumo]],"")</f>
        <v>0</v>
      </c>
    </row>
    <row r="9735" spans="1:13" x14ac:dyDescent="0.25">
      <c r="A9735" s="6">
        <v>130365</v>
      </c>
      <c r="B9735" s="126">
        <v>2</v>
      </c>
      <c r="C9735" s="133"/>
      <c r="D9735" s="134">
        <v>2099</v>
      </c>
      <c r="E9735" s="7" t="s">
        <v>2205</v>
      </c>
      <c r="F9735" s="8" t="s">
        <v>2140</v>
      </c>
      <c r="G9735" s="16">
        <f>IFERROR(VLOOKUP(Table1[[#This Row],[Codigo_insumo]],BD_Insumos!$B:$E,4),"")</f>
        <v>12.627877718847255</v>
      </c>
      <c r="H9735" s="140">
        <v>0.1</v>
      </c>
      <c r="I9735" s="9"/>
      <c r="J9735" s="22">
        <f t="shared" si="152"/>
        <v>1.2627877718847256</v>
      </c>
      <c r="K9735" s="22" t="str">
        <f>IF(I9735&lt;&gt;"",SUMIF(Table1[Codigo_servico],A9735,Table1[Subtotal_insumo]),"")</f>
        <v/>
      </c>
      <c r="L9735" s="16">
        <f>IF(Table1[[#This Row],[Ordem_insumos]]&lt;&gt;0,VLOOKUP(Table1[[#This Row],[Codigo_servico]],Preencher_Orcamento!$B:$D,3,FALSE)*Table1[[#This Row],[Qtde_insumo]],"")</f>
        <v>0</v>
      </c>
      <c r="M9735" s="16">
        <f>IF(Table1[[#This Row],[Ordem_insumos]]&lt;&gt;0,VLOOKUP(Table1[[#This Row],[Codigo_servico]],Preencher_Orcamento!$B:$D,3,FALSE)*Table1[[#This Row],[Subtotal_insumo]],"")</f>
        <v>0</v>
      </c>
    </row>
    <row r="9736" spans="1:13" x14ac:dyDescent="0.25">
      <c r="A9736" s="6">
        <v>130365</v>
      </c>
      <c r="B9736" s="126">
        <v>3</v>
      </c>
      <c r="C9736" s="133"/>
      <c r="D9736" s="134">
        <v>2020</v>
      </c>
      <c r="E9736" s="7" t="s">
        <v>2188</v>
      </c>
      <c r="F9736" s="8" t="s">
        <v>2140</v>
      </c>
      <c r="G9736" s="18">
        <f>IFERROR(VLOOKUP(Table1[[#This Row],[Codigo_insumo]],BD_Insumos!$B:$E,4),"")</f>
        <v>15.860837164231068</v>
      </c>
      <c r="H9736" s="140">
        <v>1.22</v>
      </c>
      <c r="I9736" s="9"/>
      <c r="J9736" s="23">
        <f t="shared" si="152"/>
        <v>19.350221340361902</v>
      </c>
      <c r="K9736" s="22" t="str">
        <f>IF(I9736&lt;&gt;"",SUMIF(Table1[Codigo_servico],A9736,Table1[Subtotal_insumo]),"")</f>
        <v/>
      </c>
      <c r="L9736" s="18">
        <f>IF(Table1[[#This Row],[Ordem_insumos]]&lt;&gt;0,VLOOKUP(Table1[[#This Row],[Codigo_servico]],Preencher_Orcamento!$B:$D,3,FALSE)*Table1[[#This Row],[Qtde_insumo]],"")</f>
        <v>0</v>
      </c>
      <c r="M9736" s="18">
        <f>IF(Table1[[#This Row],[Ordem_insumos]]&lt;&gt;0,VLOOKUP(Table1[[#This Row],[Codigo_servico]],Preencher_Orcamento!$B:$D,3,FALSE)*Table1[[#This Row],[Subtotal_insumo]],"")</f>
        <v>0</v>
      </c>
    </row>
    <row r="9737" spans="1:13" x14ac:dyDescent="0.25">
      <c r="A9737" s="3">
        <v>130367</v>
      </c>
      <c r="B9737" s="125">
        <v>0</v>
      </c>
      <c r="C9737" s="131" t="s">
        <v>4250</v>
      </c>
      <c r="D9737" s="132"/>
      <c r="E9737" s="4"/>
      <c r="F9737" s="4"/>
      <c r="G9737" s="17" t="str">
        <f>IFERROR(VLOOKUP(Table1[[#This Row],[Codigo_insumo]],BD_Insumos!$B:$E,4),"")</f>
        <v/>
      </c>
      <c r="H9737" s="139"/>
      <c r="I9737" s="5" t="s">
        <v>5</v>
      </c>
      <c r="J9737" s="20" t="str">
        <f t="shared" si="152"/>
        <v/>
      </c>
      <c r="K9737" s="21">
        <f>IF(I9737&lt;&gt;"",SUMIF(Table1[Codigo_servico],A9737,Table1[Subtotal_insumo]),"")</f>
        <v>51.734469252793701</v>
      </c>
      <c r="L9737" s="17" t="str">
        <f>IF(Table1[[#This Row],[Ordem_insumos]]&lt;&gt;0,VLOOKUP(Table1[[#This Row],[Codigo_servico]],Preencher_Orcamento!$B:$D,3,FALSE)*Table1[[#This Row],[Qtde_insumo]],"")</f>
        <v/>
      </c>
      <c r="M9737" s="17" t="str">
        <f>IF(Table1[[#This Row],[Ordem_insumos]]&lt;&gt;0,VLOOKUP(Table1[[#This Row],[Codigo_servico]],Preencher_Orcamento!$B:$D,3,FALSE)*Table1[[#This Row],[Subtotal_insumo]],"")</f>
        <v/>
      </c>
    </row>
    <row r="9738" spans="1:13" ht="26.25" x14ac:dyDescent="0.25">
      <c r="A9738" s="6">
        <v>130367</v>
      </c>
      <c r="B9738" s="126">
        <v>1</v>
      </c>
      <c r="C9738" s="133"/>
      <c r="D9738" s="134">
        <v>10647</v>
      </c>
      <c r="E9738" s="7" t="s">
        <v>157</v>
      </c>
      <c r="F9738" s="8" t="s">
        <v>58</v>
      </c>
      <c r="G9738" s="16">
        <f>IFERROR(VLOOKUP(Table1[[#This Row],[Codigo_insumo]],BD_Insumos!$B:$E,4),"")</f>
        <v>436.70909999999998</v>
      </c>
      <c r="H9738" s="140">
        <v>6.0000000000000001E-3</v>
      </c>
      <c r="I9738" s="9"/>
      <c r="J9738" s="22">
        <f t="shared" si="152"/>
        <v>2.6202546</v>
      </c>
      <c r="K9738" s="22" t="str">
        <f>IF(I9738&lt;&gt;"",SUMIF(Table1[Codigo_servico],A9738,Table1[Subtotal_insumo]),"")</f>
        <v/>
      </c>
      <c r="L9738" s="16">
        <f>IF(Table1[[#This Row],[Ordem_insumos]]&lt;&gt;0,VLOOKUP(Table1[[#This Row],[Codigo_servico]],Preencher_Orcamento!$B:$D,3,FALSE)*Table1[[#This Row],[Qtde_insumo]],"")</f>
        <v>0</v>
      </c>
      <c r="M9738" s="16">
        <f>IF(Table1[[#This Row],[Ordem_insumos]]&lt;&gt;0,VLOOKUP(Table1[[#This Row],[Codigo_servico]],Preencher_Orcamento!$B:$D,3,FALSE)*Table1[[#This Row],[Subtotal_insumo]],"")</f>
        <v>0</v>
      </c>
    </row>
    <row r="9739" spans="1:13" x14ac:dyDescent="0.25">
      <c r="A9739" s="6">
        <v>130367</v>
      </c>
      <c r="B9739" s="126">
        <v>2</v>
      </c>
      <c r="C9739" s="133"/>
      <c r="D9739" s="134">
        <v>35065</v>
      </c>
      <c r="E9739" s="7" t="s">
        <v>720</v>
      </c>
      <c r="F9739" s="8" t="s">
        <v>170</v>
      </c>
      <c r="G9739" s="16">
        <f>IFERROR(VLOOKUP(Table1[[#This Row],[Codigo_insumo]],BD_Insumos!$B:$E,4),"")</f>
        <v>40.468899999999998</v>
      </c>
      <c r="H9739" s="140">
        <v>0.45</v>
      </c>
      <c r="I9739" s="9"/>
      <c r="J9739" s="22">
        <f t="shared" si="152"/>
        <v>18.211005</v>
      </c>
      <c r="K9739" s="22" t="str">
        <f>IF(I9739&lt;&gt;"",SUMIF(Table1[Codigo_servico],A9739,Table1[Subtotal_insumo]),"")</f>
        <v/>
      </c>
      <c r="L9739" s="16">
        <f>IF(Table1[[#This Row],[Ordem_insumos]]&lt;&gt;0,VLOOKUP(Table1[[#This Row],[Codigo_servico]],Preencher_Orcamento!$B:$D,3,FALSE)*Table1[[#This Row],[Qtde_insumo]],"")</f>
        <v>0</v>
      </c>
      <c r="M9739" s="16">
        <f>IF(Table1[[#This Row],[Ordem_insumos]]&lt;&gt;0,VLOOKUP(Table1[[#This Row],[Codigo_servico]],Preencher_Orcamento!$B:$D,3,FALSE)*Table1[[#This Row],[Subtotal_insumo]],"")</f>
        <v>0</v>
      </c>
    </row>
    <row r="9740" spans="1:13" x14ac:dyDescent="0.25">
      <c r="A9740" s="6">
        <v>130367</v>
      </c>
      <c r="B9740" s="126">
        <v>3</v>
      </c>
      <c r="C9740" s="133"/>
      <c r="D9740" s="134">
        <v>2099</v>
      </c>
      <c r="E9740" s="7" t="s">
        <v>2205</v>
      </c>
      <c r="F9740" s="8" t="s">
        <v>2140</v>
      </c>
      <c r="G9740" s="18">
        <f>IFERROR(VLOOKUP(Table1[[#This Row],[Codigo_insumo]],BD_Insumos!$B:$E,4),"")</f>
        <v>12.627877718847255</v>
      </c>
      <c r="H9740" s="140">
        <v>0.94</v>
      </c>
      <c r="I9740" s="9"/>
      <c r="J9740" s="23">
        <f t="shared" si="152"/>
        <v>11.870205055716418</v>
      </c>
      <c r="K9740" s="22" t="str">
        <f>IF(I9740&lt;&gt;"",SUMIF(Table1[Codigo_servico],A9740,Table1[Subtotal_insumo]),"")</f>
        <v/>
      </c>
      <c r="L9740" s="18">
        <f>IF(Table1[[#This Row],[Ordem_insumos]]&lt;&gt;0,VLOOKUP(Table1[[#This Row],[Codigo_servico]],Preencher_Orcamento!$B:$D,3,FALSE)*Table1[[#This Row],[Qtde_insumo]],"")</f>
        <v>0</v>
      </c>
      <c r="M9740" s="18">
        <f>IF(Table1[[#This Row],[Ordem_insumos]]&lt;&gt;0,VLOOKUP(Table1[[#This Row],[Codigo_servico]],Preencher_Orcamento!$B:$D,3,FALSE)*Table1[[#This Row],[Subtotal_insumo]],"")</f>
        <v>0</v>
      </c>
    </row>
    <row r="9741" spans="1:13" x14ac:dyDescent="0.25">
      <c r="A9741" s="6">
        <v>130367</v>
      </c>
      <c r="B9741" s="126">
        <v>4</v>
      </c>
      <c r="C9741" s="133"/>
      <c r="D9741" s="134">
        <v>2020</v>
      </c>
      <c r="E9741" s="7" t="s">
        <v>2188</v>
      </c>
      <c r="F9741" s="8" t="s">
        <v>2140</v>
      </c>
      <c r="G9741" s="18">
        <f>IFERROR(VLOOKUP(Table1[[#This Row],[Codigo_insumo]],BD_Insumos!$B:$E,4),"")</f>
        <v>15.860837164231068</v>
      </c>
      <c r="H9741" s="140">
        <v>1.2</v>
      </c>
      <c r="I9741" s="9"/>
      <c r="J9741" s="23">
        <f t="shared" si="152"/>
        <v>19.03300459707728</v>
      </c>
      <c r="K9741" s="22" t="str">
        <f>IF(I9741&lt;&gt;"",SUMIF(Table1[Codigo_servico],A9741,Table1[Subtotal_insumo]),"")</f>
        <v/>
      </c>
      <c r="L9741" s="18">
        <f>IF(Table1[[#This Row],[Ordem_insumos]]&lt;&gt;0,VLOOKUP(Table1[[#This Row],[Codigo_servico]],Preencher_Orcamento!$B:$D,3,FALSE)*Table1[[#This Row],[Qtde_insumo]],"")</f>
        <v>0</v>
      </c>
      <c r="M9741" s="18">
        <f>IF(Table1[[#This Row],[Ordem_insumos]]&lt;&gt;0,VLOOKUP(Table1[[#This Row],[Codigo_servico]],Preencher_Orcamento!$B:$D,3,FALSE)*Table1[[#This Row],[Subtotal_insumo]],"")</f>
        <v>0</v>
      </c>
    </row>
    <row r="9742" spans="1:13" x14ac:dyDescent="0.25">
      <c r="A9742" s="3">
        <v>130369</v>
      </c>
      <c r="B9742" s="125">
        <v>0</v>
      </c>
      <c r="C9742" s="131" t="s">
        <v>4251</v>
      </c>
      <c r="D9742" s="132"/>
      <c r="E9742" s="4"/>
      <c r="F9742" s="4"/>
      <c r="G9742" s="17" t="str">
        <f>IFERROR(VLOOKUP(Table1[[#This Row],[Codigo_insumo]],BD_Insumos!$B:$E,4),"")</f>
        <v/>
      </c>
      <c r="H9742" s="139"/>
      <c r="I9742" s="5" t="s">
        <v>5</v>
      </c>
      <c r="J9742" s="20" t="str">
        <f t="shared" si="152"/>
        <v/>
      </c>
      <c r="K9742" s="21">
        <f>IF(I9742&lt;&gt;"",SUMIF(Table1[Codigo_servico],A9742,Table1[Subtotal_insumo]),"")</f>
        <v>51.722769252793704</v>
      </c>
      <c r="L9742" s="17" t="str">
        <f>IF(Table1[[#This Row],[Ordem_insumos]]&lt;&gt;0,VLOOKUP(Table1[[#This Row],[Codigo_servico]],Preencher_Orcamento!$B:$D,3,FALSE)*Table1[[#This Row],[Qtde_insumo]],"")</f>
        <v/>
      </c>
      <c r="M9742" s="17" t="str">
        <f>IF(Table1[[#This Row],[Ordem_insumos]]&lt;&gt;0,VLOOKUP(Table1[[#This Row],[Codigo_servico]],Preencher_Orcamento!$B:$D,3,FALSE)*Table1[[#This Row],[Subtotal_insumo]],"")</f>
        <v/>
      </c>
    </row>
    <row r="9743" spans="1:13" ht="26.25" x14ac:dyDescent="0.25">
      <c r="A9743" s="6">
        <v>130369</v>
      </c>
      <c r="B9743" s="126">
        <v>1</v>
      </c>
      <c r="C9743" s="133"/>
      <c r="D9743" s="134">
        <v>35060</v>
      </c>
      <c r="E9743" s="7" t="s">
        <v>719</v>
      </c>
      <c r="F9743" s="8" t="s">
        <v>170</v>
      </c>
      <c r="G9743" s="16">
        <f>IFERROR(VLOOKUP(Table1[[#This Row],[Codigo_insumo]],BD_Insumos!$B:$E,4),"")</f>
        <v>40.442900000000002</v>
      </c>
      <c r="H9743" s="140">
        <v>0.45</v>
      </c>
      <c r="I9743" s="9"/>
      <c r="J9743" s="22">
        <f t="shared" si="152"/>
        <v>18.199305000000003</v>
      </c>
      <c r="K9743" s="22" t="str">
        <f>IF(I9743&lt;&gt;"",SUMIF(Table1[Codigo_servico],A9743,Table1[Subtotal_insumo]),"")</f>
        <v/>
      </c>
      <c r="L9743" s="16">
        <f>IF(Table1[[#This Row],[Ordem_insumos]]&lt;&gt;0,VLOOKUP(Table1[[#This Row],[Codigo_servico]],Preencher_Orcamento!$B:$D,3,FALSE)*Table1[[#This Row],[Qtde_insumo]],"")</f>
        <v>0</v>
      </c>
      <c r="M9743" s="16">
        <f>IF(Table1[[#This Row],[Ordem_insumos]]&lt;&gt;0,VLOOKUP(Table1[[#This Row],[Codigo_servico]],Preencher_Orcamento!$B:$D,3,FALSE)*Table1[[#This Row],[Subtotal_insumo]],"")</f>
        <v>0</v>
      </c>
    </row>
    <row r="9744" spans="1:13" x14ac:dyDescent="0.25">
      <c r="A9744" s="6">
        <v>130369</v>
      </c>
      <c r="B9744" s="126">
        <v>2</v>
      </c>
      <c r="C9744" s="133"/>
      <c r="D9744" s="134">
        <v>2020</v>
      </c>
      <c r="E9744" s="7" t="s">
        <v>2188</v>
      </c>
      <c r="F9744" s="8" t="s">
        <v>2140</v>
      </c>
      <c r="G9744" s="16">
        <f>IFERROR(VLOOKUP(Table1[[#This Row],[Codigo_insumo]],BD_Insumos!$B:$E,4),"")</f>
        <v>15.860837164231068</v>
      </c>
      <c r="H9744" s="140">
        <v>1.2</v>
      </c>
      <c r="I9744" s="9"/>
      <c r="J9744" s="22">
        <f t="shared" si="152"/>
        <v>19.03300459707728</v>
      </c>
      <c r="K9744" s="22" t="str">
        <f>IF(I9744&lt;&gt;"",SUMIF(Table1[Codigo_servico],A9744,Table1[Subtotal_insumo]),"")</f>
        <v/>
      </c>
      <c r="L9744" s="16">
        <f>IF(Table1[[#This Row],[Ordem_insumos]]&lt;&gt;0,VLOOKUP(Table1[[#This Row],[Codigo_servico]],Preencher_Orcamento!$B:$D,3,FALSE)*Table1[[#This Row],[Qtde_insumo]],"")</f>
        <v>0</v>
      </c>
      <c r="M9744" s="16">
        <f>IF(Table1[[#This Row],[Ordem_insumos]]&lt;&gt;0,VLOOKUP(Table1[[#This Row],[Codigo_servico]],Preencher_Orcamento!$B:$D,3,FALSE)*Table1[[#This Row],[Subtotal_insumo]],"")</f>
        <v>0</v>
      </c>
    </row>
    <row r="9745" spans="1:13" ht="26.25" x14ac:dyDescent="0.25">
      <c r="A9745" s="6">
        <v>130369</v>
      </c>
      <c r="B9745" s="126">
        <v>3</v>
      </c>
      <c r="C9745" s="133"/>
      <c r="D9745" s="134">
        <v>10647</v>
      </c>
      <c r="E9745" s="7" t="s">
        <v>157</v>
      </c>
      <c r="F9745" s="8" t="s">
        <v>58</v>
      </c>
      <c r="G9745" s="18">
        <f>IFERROR(VLOOKUP(Table1[[#This Row],[Codigo_insumo]],BD_Insumos!$B:$E,4),"")</f>
        <v>436.70909999999998</v>
      </c>
      <c r="H9745" s="140">
        <v>6.0000000000000001E-3</v>
      </c>
      <c r="I9745" s="9"/>
      <c r="J9745" s="23">
        <f t="shared" si="152"/>
        <v>2.6202546</v>
      </c>
      <c r="K9745" s="22" t="str">
        <f>IF(I9745&lt;&gt;"",SUMIF(Table1[Codigo_servico],A9745,Table1[Subtotal_insumo]),"")</f>
        <v/>
      </c>
      <c r="L9745" s="18">
        <f>IF(Table1[[#This Row],[Ordem_insumos]]&lt;&gt;0,VLOOKUP(Table1[[#This Row],[Codigo_servico]],Preencher_Orcamento!$B:$D,3,FALSE)*Table1[[#This Row],[Qtde_insumo]],"")</f>
        <v>0</v>
      </c>
      <c r="M9745" s="18">
        <f>IF(Table1[[#This Row],[Ordem_insumos]]&lt;&gt;0,VLOOKUP(Table1[[#This Row],[Codigo_servico]],Preencher_Orcamento!$B:$D,3,FALSE)*Table1[[#This Row],[Subtotal_insumo]],"")</f>
        <v>0</v>
      </c>
    </row>
    <row r="9746" spans="1:13" x14ac:dyDescent="0.25">
      <c r="A9746" s="6">
        <v>130369</v>
      </c>
      <c r="B9746" s="126">
        <v>4</v>
      </c>
      <c r="C9746" s="133"/>
      <c r="D9746" s="134">
        <v>2099</v>
      </c>
      <c r="E9746" s="7" t="s">
        <v>2205</v>
      </c>
      <c r="F9746" s="8" t="s">
        <v>2140</v>
      </c>
      <c r="G9746" s="18">
        <f>IFERROR(VLOOKUP(Table1[[#This Row],[Codigo_insumo]],BD_Insumos!$B:$E,4),"")</f>
        <v>12.627877718847255</v>
      </c>
      <c r="H9746" s="140">
        <v>0.94</v>
      </c>
      <c r="I9746" s="9"/>
      <c r="J9746" s="23">
        <f t="shared" si="152"/>
        <v>11.870205055716418</v>
      </c>
      <c r="K9746" s="22" t="str">
        <f>IF(I9746&lt;&gt;"",SUMIF(Table1[Codigo_servico],A9746,Table1[Subtotal_insumo]),"")</f>
        <v/>
      </c>
      <c r="L9746" s="18">
        <f>IF(Table1[[#This Row],[Ordem_insumos]]&lt;&gt;0,VLOOKUP(Table1[[#This Row],[Codigo_servico]],Preencher_Orcamento!$B:$D,3,FALSE)*Table1[[#This Row],[Qtde_insumo]],"")</f>
        <v>0</v>
      </c>
      <c r="M9746" s="18">
        <f>IF(Table1[[#This Row],[Ordem_insumos]]&lt;&gt;0,VLOOKUP(Table1[[#This Row],[Codigo_servico]],Preencher_Orcamento!$B:$D,3,FALSE)*Table1[[#This Row],[Subtotal_insumo]],"")</f>
        <v>0</v>
      </c>
    </row>
    <row r="9747" spans="1:13" x14ac:dyDescent="0.25">
      <c r="A9747" s="3">
        <v>130385</v>
      </c>
      <c r="B9747" s="125">
        <v>0</v>
      </c>
      <c r="C9747" s="131" t="s">
        <v>4252</v>
      </c>
      <c r="D9747" s="132"/>
      <c r="E9747" s="4"/>
      <c r="F9747" s="4"/>
      <c r="G9747" s="17" t="str">
        <f>IFERROR(VLOOKUP(Table1[[#This Row],[Codigo_insumo]],BD_Insumos!$B:$E,4),"")</f>
        <v/>
      </c>
      <c r="H9747" s="139"/>
      <c r="I9747" s="5" t="s">
        <v>5</v>
      </c>
      <c r="J9747" s="20" t="str">
        <f t="shared" si="152"/>
        <v/>
      </c>
      <c r="K9747" s="21">
        <f>IF(I9747&lt;&gt;"",SUMIF(Table1[Codigo_servico],A9747,Table1[Subtotal_insumo]),"")</f>
        <v>44.625761469957801</v>
      </c>
      <c r="L9747" s="17" t="str">
        <f>IF(Table1[[#This Row],[Ordem_insumos]]&lt;&gt;0,VLOOKUP(Table1[[#This Row],[Codigo_servico]],Preencher_Orcamento!$B:$D,3,FALSE)*Table1[[#This Row],[Qtde_insumo]],"")</f>
        <v/>
      </c>
      <c r="M9747" s="17" t="str">
        <f>IF(Table1[[#This Row],[Ordem_insumos]]&lt;&gt;0,VLOOKUP(Table1[[#This Row],[Codigo_servico]],Preencher_Orcamento!$B:$D,3,FALSE)*Table1[[#This Row],[Subtotal_insumo]],"")</f>
        <v/>
      </c>
    </row>
    <row r="9748" spans="1:13" ht="26.25" x14ac:dyDescent="0.25">
      <c r="A9748" s="6">
        <v>130385</v>
      </c>
      <c r="B9748" s="126">
        <v>1</v>
      </c>
      <c r="C9748" s="133"/>
      <c r="D9748" s="134">
        <v>35010</v>
      </c>
      <c r="E9748" s="7" t="s">
        <v>713</v>
      </c>
      <c r="F9748" s="8" t="s">
        <v>5</v>
      </c>
      <c r="G9748" s="16">
        <f>IFERROR(VLOOKUP(Table1[[#This Row],[Codigo_insumo]],BD_Insumos!$B:$E,4),"")</f>
        <v>6.8724999999999996</v>
      </c>
      <c r="H9748" s="140">
        <v>1</v>
      </c>
      <c r="I9748" s="9"/>
      <c r="J9748" s="22">
        <f t="shared" si="152"/>
        <v>6.8724999999999996</v>
      </c>
      <c r="K9748" s="22" t="str">
        <f>IF(I9748&lt;&gt;"",SUMIF(Table1[Codigo_servico],A9748,Table1[Subtotal_insumo]),"")</f>
        <v/>
      </c>
      <c r="L9748" s="16">
        <f>IF(Table1[[#This Row],[Ordem_insumos]]&lt;&gt;0,VLOOKUP(Table1[[#This Row],[Codigo_servico]],Preencher_Orcamento!$B:$D,3,FALSE)*Table1[[#This Row],[Qtde_insumo]],"")</f>
        <v>0</v>
      </c>
      <c r="M9748" s="16">
        <f>IF(Table1[[#This Row],[Ordem_insumos]]&lt;&gt;0,VLOOKUP(Table1[[#This Row],[Codigo_servico]],Preencher_Orcamento!$B:$D,3,FALSE)*Table1[[#This Row],[Subtotal_insumo]],"")</f>
        <v>0</v>
      </c>
    </row>
    <row r="9749" spans="1:13" ht="26.25" x14ac:dyDescent="0.25">
      <c r="A9749" s="6">
        <v>130385</v>
      </c>
      <c r="B9749" s="126">
        <v>2</v>
      </c>
      <c r="C9749" s="133"/>
      <c r="D9749" s="134">
        <v>28010</v>
      </c>
      <c r="E9749" s="7" t="s">
        <v>515</v>
      </c>
      <c r="F9749" s="8" t="s">
        <v>170</v>
      </c>
      <c r="G9749" s="16">
        <f>IFERROR(VLOOKUP(Table1[[#This Row],[Codigo_insumo]],BD_Insumos!$B:$E,4),"")</f>
        <v>4.8394000000000004</v>
      </c>
      <c r="H9749" s="140">
        <v>0.45</v>
      </c>
      <c r="I9749" s="9"/>
      <c r="J9749" s="22">
        <f t="shared" si="152"/>
        <v>2.1777300000000004</v>
      </c>
      <c r="K9749" s="22" t="str">
        <f>IF(I9749&lt;&gt;"",SUMIF(Table1[Codigo_servico],A9749,Table1[Subtotal_insumo]),"")</f>
        <v/>
      </c>
      <c r="L9749" s="16">
        <f>IF(Table1[[#This Row],[Ordem_insumos]]&lt;&gt;0,VLOOKUP(Table1[[#This Row],[Codigo_servico]],Preencher_Orcamento!$B:$D,3,FALSE)*Table1[[#This Row],[Qtde_insumo]],"")</f>
        <v>0</v>
      </c>
      <c r="M9749" s="16">
        <f>IF(Table1[[#This Row],[Ordem_insumos]]&lt;&gt;0,VLOOKUP(Table1[[#This Row],[Codigo_servico]],Preencher_Orcamento!$B:$D,3,FALSE)*Table1[[#This Row],[Subtotal_insumo]],"")</f>
        <v>0</v>
      </c>
    </row>
    <row r="9750" spans="1:13" ht="26.25" x14ac:dyDescent="0.25">
      <c r="A9750" s="6">
        <v>130385</v>
      </c>
      <c r="B9750" s="126">
        <v>3</v>
      </c>
      <c r="C9750" s="133"/>
      <c r="D9750" s="134">
        <v>35521</v>
      </c>
      <c r="E9750" s="7" t="s">
        <v>725</v>
      </c>
      <c r="F9750" s="8" t="s">
        <v>170</v>
      </c>
      <c r="G9750" s="18">
        <f>IFERROR(VLOOKUP(Table1[[#This Row],[Codigo_insumo]],BD_Insumos!$B:$E,4),"")</f>
        <v>36.091200000000001</v>
      </c>
      <c r="H9750" s="140">
        <v>0.59899999999999998</v>
      </c>
      <c r="I9750" s="9"/>
      <c r="J9750" s="23">
        <f t="shared" si="152"/>
        <v>21.6186288</v>
      </c>
      <c r="K9750" s="22" t="str">
        <f>IF(I9750&lt;&gt;"",SUMIF(Table1[Codigo_servico],A9750,Table1[Subtotal_insumo]),"")</f>
        <v/>
      </c>
      <c r="L9750" s="18">
        <f>IF(Table1[[#This Row],[Ordem_insumos]]&lt;&gt;0,VLOOKUP(Table1[[#This Row],[Codigo_servico]],Preencher_Orcamento!$B:$D,3,FALSE)*Table1[[#This Row],[Qtde_insumo]],"")</f>
        <v>0</v>
      </c>
      <c r="M9750" s="18">
        <f>IF(Table1[[#This Row],[Ordem_insumos]]&lt;&gt;0,VLOOKUP(Table1[[#This Row],[Codigo_servico]],Preencher_Orcamento!$B:$D,3,FALSE)*Table1[[#This Row],[Subtotal_insumo]],"")</f>
        <v>0</v>
      </c>
    </row>
    <row r="9751" spans="1:13" ht="26.25" x14ac:dyDescent="0.25">
      <c r="A9751" s="6">
        <v>130385</v>
      </c>
      <c r="B9751" s="126">
        <v>4</v>
      </c>
      <c r="C9751" s="133"/>
      <c r="D9751" s="134">
        <v>10630</v>
      </c>
      <c r="E9751" s="7" t="s">
        <v>140</v>
      </c>
      <c r="F9751" s="8" t="s">
        <v>58</v>
      </c>
      <c r="G9751" s="18">
        <f>IFERROR(VLOOKUP(Table1[[#This Row],[Codigo_insumo]],BD_Insumos!$B:$E,4),"")</f>
        <v>420.47390000000001</v>
      </c>
      <c r="H9751" s="140">
        <v>1.4999999999999999E-2</v>
      </c>
      <c r="I9751" s="9"/>
      <c r="J9751" s="23">
        <f t="shared" si="152"/>
        <v>6.3071085</v>
      </c>
      <c r="K9751" s="22" t="str">
        <f>IF(I9751&lt;&gt;"",SUMIF(Table1[Codigo_servico],A9751,Table1[Subtotal_insumo]),"")</f>
        <v/>
      </c>
      <c r="L9751" s="18">
        <f>IF(Table1[[#This Row],[Ordem_insumos]]&lt;&gt;0,VLOOKUP(Table1[[#This Row],[Codigo_servico]],Preencher_Orcamento!$B:$D,3,FALSE)*Table1[[#This Row],[Qtde_insumo]],"")</f>
        <v>0</v>
      </c>
      <c r="M9751" s="18">
        <f>IF(Table1[[#This Row],[Ordem_insumos]]&lt;&gt;0,VLOOKUP(Table1[[#This Row],[Codigo_servico]],Preencher_Orcamento!$B:$D,3,FALSE)*Table1[[#This Row],[Subtotal_insumo]],"")</f>
        <v>0</v>
      </c>
    </row>
    <row r="9752" spans="1:13" x14ac:dyDescent="0.25">
      <c r="A9752" s="6">
        <v>130385</v>
      </c>
      <c r="B9752" s="126">
        <v>5</v>
      </c>
      <c r="C9752" s="133"/>
      <c r="D9752" s="134">
        <v>2099</v>
      </c>
      <c r="E9752" s="7" t="s">
        <v>2205</v>
      </c>
      <c r="F9752" s="8" t="s">
        <v>2140</v>
      </c>
      <c r="G9752" s="18">
        <f>IFERROR(VLOOKUP(Table1[[#This Row],[Codigo_insumo]],BD_Insumos!$B:$E,4),"")</f>
        <v>12.627877718847255</v>
      </c>
      <c r="H9752" s="140">
        <v>0.04</v>
      </c>
      <c r="I9752" s="9"/>
      <c r="J9752" s="23">
        <f t="shared" si="152"/>
        <v>0.50511510875389021</v>
      </c>
      <c r="K9752" s="22" t="str">
        <f>IF(I9752&lt;&gt;"",SUMIF(Table1[Codigo_servico],A9752,Table1[Subtotal_insumo]),"")</f>
        <v/>
      </c>
      <c r="L9752" s="18">
        <f>IF(Table1[[#This Row],[Ordem_insumos]]&lt;&gt;0,VLOOKUP(Table1[[#This Row],[Codigo_servico]],Preencher_Orcamento!$B:$D,3,FALSE)*Table1[[#This Row],[Qtde_insumo]],"")</f>
        <v>0</v>
      </c>
      <c r="M9752" s="18">
        <f>IF(Table1[[#This Row],[Ordem_insumos]]&lt;&gt;0,VLOOKUP(Table1[[#This Row],[Codigo_servico]],Preencher_Orcamento!$B:$D,3,FALSE)*Table1[[#This Row],[Subtotal_insumo]],"")</f>
        <v>0</v>
      </c>
    </row>
    <row r="9753" spans="1:13" x14ac:dyDescent="0.25">
      <c r="A9753" s="6">
        <v>130385</v>
      </c>
      <c r="B9753" s="126">
        <v>6</v>
      </c>
      <c r="C9753" s="133"/>
      <c r="D9753" s="134">
        <v>2020</v>
      </c>
      <c r="E9753" s="7" t="s">
        <v>2188</v>
      </c>
      <c r="F9753" s="8" t="s">
        <v>2140</v>
      </c>
      <c r="G9753" s="18">
        <f>IFERROR(VLOOKUP(Table1[[#This Row],[Codigo_insumo]],BD_Insumos!$B:$E,4),"")</f>
        <v>15.860837164231068</v>
      </c>
      <c r="H9753" s="140">
        <v>0.19</v>
      </c>
      <c r="I9753" s="9"/>
      <c r="J9753" s="23">
        <f t="shared" si="152"/>
        <v>3.0135590612039032</v>
      </c>
      <c r="K9753" s="22" t="str">
        <f>IF(I9753&lt;&gt;"",SUMIF(Table1[Codigo_servico],A9753,Table1[Subtotal_insumo]),"")</f>
        <v/>
      </c>
      <c r="L9753" s="18">
        <f>IF(Table1[[#This Row],[Ordem_insumos]]&lt;&gt;0,VLOOKUP(Table1[[#This Row],[Codigo_servico]],Preencher_Orcamento!$B:$D,3,FALSE)*Table1[[#This Row],[Qtde_insumo]],"")</f>
        <v>0</v>
      </c>
      <c r="M9753" s="18">
        <f>IF(Table1[[#This Row],[Ordem_insumos]]&lt;&gt;0,VLOOKUP(Table1[[#This Row],[Codigo_servico]],Preencher_Orcamento!$B:$D,3,FALSE)*Table1[[#This Row],[Subtotal_insumo]],"")</f>
        <v>0</v>
      </c>
    </row>
    <row r="9754" spans="1:13" x14ac:dyDescent="0.25">
      <c r="A9754" s="6">
        <v>130385</v>
      </c>
      <c r="B9754" s="126">
        <v>7</v>
      </c>
      <c r="C9754" s="133"/>
      <c r="D9754" s="134">
        <v>28006</v>
      </c>
      <c r="E9754" s="7" t="s">
        <v>514</v>
      </c>
      <c r="F9754" s="8" t="s">
        <v>197</v>
      </c>
      <c r="G9754" s="18">
        <f>IFERROR(VLOOKUP(Table1[[#This Row],[Codigo_insumo]],BD_Insumos!$B:$E,4),"")</f>
        <v>20.6556</v>
      </c>
      <c r="H9754" s="140">
        <v>0.2</v>
      </c>
      <c r="I9754" s="9"/>
      <c r="J9754" s="23">
        <f t="shared" si="152"/>
        <v>4.1311200000000001</v>
      </c>
      <c r="K9754" s="22" t="str">
        <f>IF(I9754&lt;&gt;"",SUMIF(Table1[Codigo_servico],A9754,Table1[Subtotal_insumo]),"")</f>
        <v/>
      </c>
      <c r="L9754" s="18">
        <f>IF(Table1[[#This Row],[Ordem_insumos]]&lt;&gt;0,VLOOKUP(Table1[[#This Row],[Codigo_servico]],Preencher_Orcamento!$B:$D,3,FALSE)*Table1[[#This Row],[Qtde_insumo]],"")</f>
        <v>0</v>
      </c>
      <c r="M9754" s="18">
        <f>IF(Table1[[#This Row],[Ordem_insumos]]&lt;&gt;0,VLOOKUP(Table1[[#This Row],[Codigo_servico]],Preencher_Orcamento!$B:$D,3,FALSE)*Table1[[#This Row],[Subtotal_insumo]],"")</f>
        <v>0</v>
      </c>
    </row>
    <row r="9755" spans="1:13" x14ac:dyDescent="0.25">
      <c r="A9755" s="3">
        <v>130387</v>
      </c>
      <c r="B9755" s="125">
        <v>0</v>
      </c>
      <c r="C9755" s="131" t="s">
        <v>4253</v>
      </c>
      <c r="D9755" s="132"/>
      <c r="E9755" s="4"/>
      <c r="F9755" s="4"/>
      <c r="G9755" s="17" t="str">
        <f>IFERROR(VLOOKUP(Table1[[#This Row],[Codigo_insumo]],BD_Insumos!$B:$E,4),"")</f>
        <v/>
      </c>
      <c r="H9755" s="139"/>
      <c r="I9755" s="5" t="s">
        <v>5</v>
      </c>
      <c r="J9755" s="20" t="str">
        <f t="shared" si="152"/>
        <v/>
      </c>
      <c r="K9755" s="21">
        <f>IF(I9755&lt;&gt;"",SUMIF(Table1[Codigo_servico],A9755,Table1[Subtotal_insumo]),"")</f>
        <v>58.514826265280924</v>
      </c>
      <c r="L9755" s="17" t="str">
        <f>IF(Table1[[#This Row],[Ordem_insumos]]&lt;&gt;0,VLOOKUP(Table1[[#This Row],[Codigo_servico]],Preencher_Orcamento!$B:$D,3,FALSE)*Table1[[#This Row],[Qtde_insumo]],"")</f>
        <v/>
      </c>
      <c r="M9755" s="17" t="str">
        <f>IF(Table1[[#This Row],[Ordem_insumos]]&lt;&gt;0,VLOOKUP(Table1[[#This Row],[Codigo_servico]],Preencher_Orcamento!$B:$D,3,FALSE)*Table1[[#This Row],[Subtotal_insumo]],"")</f>
        <v/>
      </c>
    </row>
    <row r="9756" spans="1:13" ht="39" x14ac:dyDescent="0.25">
      <c r="A9756" s="6">
        <v>130387</v>
      </c>
      <c r="B9756" s="126">
        <v>1</v>
      </c>
      <c r="C9756" s="133"/>
      <c r="D9756" s="134">
        <v>35045</v>
      </c>
      <c r="E9756" s="7" t="s">
        <v>717</v>
      </c>
      <c r="F9756" s="8" t="s">
        <v>170</v>
      </c>
      <c r="G9756" s="16">
        <f>IFERROR(VLOOKUP(Table1[[#This Row],[Codigo_insumo]],BD_Insumos!$B:$E,4),"")</f>
        <v>27.2027</v>
      </c>
      <c r="H9756" s="140">
        <v>0.25</v>
      </c>
      <c r="I9756" s="9"/>
      <c r="J9756" s="22">
        <f t="shared" si="152"/>
        <v>6.800675</v>
      </c>
      <c r="K9756" s="22" t="str">
        <f>IF(I9756&lt;&gt;"",SUMIF(Table1[Codigo_servico],A9756,Table1[Subtotal_insumo]),"")</f>
        <v/>
      </c>
      <c r="L9756" s="16">
        <f>IF(Table1[[#This Row],[Ordem_insumos]]&lt;&gt;0,VLOOKUP(Table1[[#This Row],[Codigo_servico]],Preencher_Orcamento!$B:$D,3,FALSE)*Table1[[#This Row],[Qtde_insumo]],"")</f>
        <v>0</v>
      </c>
      <c r="M9756" s="16">
        <f>IF(Table1[[#This Row],[Ordem_insumos]]&lt;&gt;0,VLOOKUP(Table1[[#This Row],[Codigo_servico]],Preencher_Orcamento!$B:$D,3,FALSE)*Table1[[#This Row],[Subtotal_insumo]],"")</f>
        <v>0</v>
      </c>
    </row>
    <row r="9757" spans="1:13" ht="26.25" x14ac:dyDescent="0.25">
      <c r="A9757" s="6">
        <v>130387</v>
      </c>
      <c r="B9757" s="126">
        <v>2</v>
      </c>
      <c r="C9757" s="133"/>
      <c r="D9757" s="134">
        <v>10630</v>
      </c>
      <c r="E9757" s="7" t="s">
        <v>140</v>
      </c>
      <c r="F9757" s="8" t="s">
        <v>58</v>
      </c>
      <c r="G9757" s="16">
        <f>IFERROR(VLOOKUP(Table1[[#This Row],[Codigo_insumo]],BD_Insumos!$B:$E,4),"")</f>
        <v>420.47390000000001</v>
      </c>
      <c r="H9757" s="140">
        <v>1.4999999999999999E-2</v>
      </c>
      <c r="I9757" s="9"/>
      <c r="J9757" s="22">
        <f t="shared" si="152"/>
        <v>6.3071085</v>
      </c>
      <c r="K9757" s="22" t="str">
        <f>IF(I9757&lt;&gt;"",SUMIF(Table1[Codigo_servico],A9757,Table1[Subtotal_insumo]),"")</f>
        <v/>
      </c>
      <c r="L9757" s="16">
        <f>IF(Table1[[#This Row],[Ordem_insumos]]&lt;&gt;0,VLOOKUP(Table1[[#This Row],[Codigo_servico]],Preencher_Orcamento!$B:$D,3,FALSE)*Table1[[#This Row],[Qtde_insumo]],"")</f>
        <v>0</v>
      </c>
      <c r="M9757" s="16">
        <f>IF(Table1[[#This Row],[Ordem_insumos]]&lt;&gt;0,VLOOKUP(Table1[[#This Row],[Codigo_servico]],Preencher_Orcamento!$B:$D,3,FALSE)*Table1[[#This Row],[Subtotal_insumo]],"")</f>
        <v>0</v>
      </c>
    </row>
    <row r="9758" spans="1:13" ht="51.75" x14ac:dyDescent="0.25">
      <c r="A9758" s="6">
        <v>130387</v>
      </c>
      <c r="B9758" s="126">
        <v>3</v>
      </c>
      <c r="C9758" s="133"/>
      <c r="D9758" s="134">
        <v>35005</v>
      </c>
      <c r="E9758" s="7" t="s">
        <v>712</v>
      </c>
      <c r="F9758" s="8" t="s">
        <v>5</v>
      </c>
      <c r="G9758" s="18">
        <f>IFERROR(VLOOKUP(Table1[[#This Row],[Codigo_insumo]],BD_Insumos!$B:$E,4),"")</f>
        <v>36.617699999999999</v>
      </c>
      <c r="H9758" s="140">
        <v>1</v>
      </c>
      <c r="I9758" s="9"/>
      <c r="J9758" s="23">
        <f t="shared" si="152"/>
        <v>36.617699999999999</v>
      </c>
      <c r="K9758" s="22" t="str">
        <f>IF(I9758&lt;&gt;"",SUMIF(Table1[Codigo_servico],A9758,Table1[Subtotal_insumo]),"")</f>
        <v/>
      </c>
      <c r="L9758" s="18">
        <f>IF(Table1[[#This Row],[Ordem_insumos]]&lt;&gt;0,VLOOKUP(Table1[[#This Row],[Codigo_servico]],Preencher_Orcamento!$B:$D,3,FALSE)*Table1[[#This Row],[Qtde_insumo]],"")</f>
        <v>0</v>
      </c>
      <c r="M9758" s="18">
        <f>IF(Table1[[#This Row],[Ordem_insumos]]&lt;&gt;0,VLOOKUP(Table1[[#This Row],[Codigo_servico]],Preencher_Orcamento!$B:$D,3,FALSE)*Table1[[#This Row],[Subtotal_insumo]],"")</f>
        <v>0</v>
      </c>
    </row>
    <row r="9759" spans="1:13" x14ac:dyDescent="0.25">
      <c r="A9759" s="6">
        <v>130387</v>
      </c>
      <c r="B9759" s="126">
        <v>4</v>
      </c>
      <c r="C9759" s="133"/>
      <c r="D9759" s="134">
        <v>2020</v>
      </c>
      <c r="E9759" s="7" t="s">
        <v>2188</v>
      </c>
      <c r="F9759" s="8" t="s">
        <v>2140</v>
      </c>
      <c r="G9759" s="18">
        <f>IFERROR(VLOOKUP(Table1[[#This Row],[Codigo_insumo]],BD_Insumos!$B:$E,4),"")</f>
        <v>15.860837164231068</v>
      </c>
      <c r="H9759" s="140">
        <v>0.23</v>
      </c>
      <c r="I9759" s="9"/>
      <c r="J9759" s="23">
        <f t="shared" si="152"/>
        <v>3.6479925477731459</v>
      </c>
      <c r="K9759" s="22" t="str">
        <f>IF(I9759&lt;&gt;"",SUMIF(Table1[Codigo_servico],A9759,Table1[Subtotal_insumo]),"")</f>
        <v/>
      </c>
      <c r="L9759" s="18">
        <f>IF(Table1[[#This Row],[Ordem_insumos]]&lt;&gt;0,VLOOKUP(Table1[[#This Row],[Codigo_servico]],Preencher_Orcamento!$B:$D,3,FALSE)*Table1[[#This Row],[Qtde_insumo]],"")</f>
        <v>0</v>
      </c>
      <c r="M9759" s="18">
        <f>IF(Table1[[#This Row],[Ordem_insumos]]&lt;&gt;0,VLOOKUP(Table1[[#This Row],[Codigo_servico]],Preencher_Orcamento!$B:$D,3,FALSE)*Table1[[#This Row],[Subtotal_insumo]],"")</f>
        <v>0</v>
      </c>
    </row>
    <row r="9760" spans="1:13" x14ac:dyDescent="0.25">
      <c r="A9760" s="6">
        <v>130387</v>
      </c>
      <c r="B9760" s="126">
        <v>5</v>
      </c>
      <c r="C9760" s="133"/>
      <c r="D9760" s="134">
        <v>2099</v>
      </c>
      <c r="E9760" s="7" t="s">
        <v>2205</v>
      </c>
      <c r="F9760" s="8" t="s">
        <v>2140</v>
      </c>
      <c r="G9760" s="18">
        <f>IFERROR(VLOOKUP(Table1[[#This Row],[Codigo_insumo]],BD_Insumos!$B:$E,4),"")</f>
        <v>12.627877718847255</v>
      </c>
      <c r="H9760" s="140">
        <v>0.08</v>
      </c>
      <c r="I9760" s="9"/>
      <c r="J9760" s="23">
        <f t="shared" si="152"/>
        <v>1.0102302175077804</v>
      </c>
      <c r="K9760" s="22" t="str">
        <f>IF(I9760&lt;&gt;"",SUMIF(Table1[Codigo_servico],A9760,Table1[Subtotal_insumo]),"")</f>
        <v/>
      </c>
      <c r="L9760" s="18">
        <f>IF(Table1[[#This Row],[Ordem_insumos]]&lt;&gt;0,VLOOKUP(Table1[[#This Row],[Codigo_servico]],Preencher_Orcamento!$B:$D,3,FALSE)*Table1[[#This Row],[Qtde_insumo]],"")</f>
        <v>0</v>
      </c>
      <c r="M9760" s="18">
        <f>IF(Table1[[#This Row],[Ordem_insumos]]&lt;&gt;0,VLOOKUP(Table1[[#This Row],[Codigo_servico]],Preencher_Orcamento!$B:$D,3,FALSE)*Table1[[#This Row],[Subtotal_insumo]],"")</f>
        <v>0</v>
      </c>
    </row>
    <row r="9761" spans="1:13" x14ac:dyDescent="0.25">
      <c r="A9761" s="6">
        <v>130387</v>
      </c>
      <c r="B9761" s="126">
        <v>6</v>
      </c>
      <c r="C9761" s="133"/>
      <c r="D9761" s="134">
        <v>28006</v>
      </c>
      <c r="E9761" s="7" t="s">
        <v>514</v>
      </c>
      <c r="F9761" s="8" t="s">
        <v>197</v>
      </c>
      <c r="G9761" s="18">
        <f>IFERROR(VLOOKUP(Table1[[#This Row],[Codigo_insumo]],BD_Insumos!$B:$E,4),"")</f>
        <v>20.6556</v>
      </c>
      <c r="H9761" s="140">
        <v>0.2</v>
      </c>
      <c r="I9761" s="9"/>
      <c r="J9761" s="23">
        <f t="shared" si="152"/>
        <v>4.1311200000000001</v>
      </c>
      <c r="K9761" s="22" t="str">
        <f>IF(I9761&lt;&gt;"",SUMIF(Table1[Codigo_servico],A9761,Table1[Subtotal_insumo]),"")</f>
        <v/>
      </c>
      <c r="L9761" s="18">
        <f>IF(Table1[[#This Row],[Ordem_insumos]]&lt;&gt;0,VLOOKUP(Table1[[#This Row],[Codigo_servico]],Preencher_Orcamento!$B:$D,3,FALSE)*Table1[[#This Row],[Qtde_insumo]],"")</f>
        <v>0</v>
      </c>
      <c r="M9761" s="18">
        <f>IF(Table1[[#This Row],[Ordem_insumos]]&lt;&gt;0,VLOOKUP(Table1[[#This Row],[Codigo_servico]],Preencher_Orcamento!$B:$D,3,FALSE)*Table1[[#This Row],[Subtotal_insumo]],"")</f>
        <v>0</v>
      </c>
    </row>
    <row r="9762" spans="1:13" x14ac:dyDescent="0.25">
      <c r="A9762" s="3">
        <v>130394</v>
      </c>
      <c r="B9762" s="125">
        <v>0</v>
      </c>
      <c r="C9762" s="131" t="s">
        <v>4254</v>
      </c>
      <c r="D9762" s="132"/>
      <c r="E9762" s="4"/>
      <c r="F9762" s="4"/>
      <c r="G9762" s="17" t="str">
        <f>IFERROR(VLOOKUP(Table1[[#This Row],[Codigo_insumo]],BD_Insumos!$B:$E,4),"")</f>
        <v/>
      </c>
      <c r="H9762" s="139"/>
      <c r="I9762" s="5" t="s">
        <v>5</v>
      </c>
      <c r="J9762" s="20" t="str">
        <f t="shared" si="152"/>
        <v/>
      </c>
      <c r="K9762" s="21">
        <f>IF(I9762&lt;&gt;"",SUMIF(Table1[Codigo_servico],A9762,Table1[Subtotal_insumo]),"")</f>
        <v>9.7108755437694505</v>
      </c>
      <c r="L9762" s="17" t="str">
        <f>IF(Table1[[#This Row],[Ordem_insumos]]&lt;&gt;0,VLOOKUP(Table1[[#This Row],[Codigo_servico]],Preencher_Orcamento!$B:$D,3,FALSE)*Table1[[#This Row],[Qtde_insumo]],"")</f>
        <v/>
      </c>
      <c r="M9762" s="17" t="str">
        <f>IF(Table1[[#This Row],[Ordem_insumos]]&lt;&gt;0,VLOOKUP(Table1[[#This Row],[Codigo_servico]],Preencher_Orcamento!$B:$D,3,FALSE)*Table1[[#This Row],[Subtotal_insumo]],"")</f>
        <v/>
      </c>
    </row>
    <row r="9763" spans="1:13" x14ac:dyDescent="0.25">
      <c r="A9763" s="6">
        <v>130394</v>
      </c>
      <c r="B9763" s="126">
        <v>1</v>
      </c>
      <c r="C9763" s="133"/>
      <c r="D9763" s="134">
        <v>2099</v>
      </c>
      <c r="E9763" s="7" t="s">
        <v>2205</v>
      </c>
      <c r="F9763" s="8" t="s">
        <v>2140</v>
      </c>
      <c r="G9763" s="16">
        <f>IFERROR(VLOOKUP(Table1[[#This Row],[Codigo_insumo]],BD_Insumos!$B:$E,4),"")</f>
        <v>12.627877718847255</v>
      </c>
      <c r="H9763" s="140">
        <v>0.2</v>
      </c>
      <c r="I9763" s="9"/>
      <c r="J9763" s="22">
        <f t="shared" si="152"/>
        <v>2.5255755437694511</v>
      </c>
      <c r="K9763" s="22" t="str">
        <f>IF(I9763&lt;&gt;"",SUMIF(Table1[Codigo_servico],A9763,Table1[Subtotal_insumo]),"")</f>
        <v/>
      </c>
      <c r="L9763" s="16">
        <f>IF(Table1[[#This Row],[Ordem_insumos]]&lt;&gt;0,VLOOKUP(Table1[[#This Row],[Codigo_servico]],Preencher_Orcamento!$B:$D,3,FALSE)*Table1[[#This Row],[Qtde_insumo]],"")</f>
        <v>0</v>
      </c>
      <c r="M9763" s="16">
        <f>IF(Table1[[#This Row],[Ordem_insumos]]&lt;&gt;0,VLOOKUP(Table1[[#This Row],[Codigo_servico]],Preencher_Orcamento!$B:$D,3,FALSE)*Table1[[#This Row],[Subtotal_insumo]],"")</f>
        <v>0</v>
      </c>
    </row>
    <row r="9764" spans="1:13" ht="26.25" x14ac:dyDescent="0.25">
      <c r="A9764" s="6">
        <v>130394</v>
      </c>
      <c r="B9764" s="126">
        <v>2</v>
      </c>
      <c r="C9764" s="133"/>
      <c r="D9764" s="134">
        <v>28090</v>
      </c>
      <c r="E9764" s="7" t="s">
        <v>517</v>
      </c>
      <c r="F9764" s="8" t="s">
        <v>5</v>
      </c>
      <c r="G9764" s="18">
        <f>IFERROR(VLOOKUP(Table1[[#This Row],[Codigo_insumo]],BD_Insumos!$B:$E,4),"")</f>
        <v>7.1852999999999998</v>
      </c>
      <c r="H9764" s="140">
        <v>1</v>
      </c>
      <c r="I9764" s="9"/>
      <c r="J9764" s="23">
        <f t="shared" si="152"/>
        <v>7.1852999999999998</v>
      </c>
      <c r="K9764" s="22" t="str">
        <f>IF(I9764&lt;&gt;"",SUMIF(Table1[Codigo_servico],A9764,Table1[Subtotal_insumo]),"")</f>
        <v/>
      </c>
      <c r="L9764" s="18">
        <f>IF(Table1[[#This Row],[Ordem_insumos]]&lt;&gt;0,VLOOKUP(Table1[[#This Row],[Codigo_servico]],Preencher_Orcamento!$B:$D,3,FALSE)*Table1[[#This Row],[Qtde_insumo]],"")</f>
        <v>0</v>
      </c>
      <c r="M9764" s="18">
        <f>IF(Table1[[#This Row],[Ordem_insumos]]&lt;&gt;0,VLOOKUP(Table1[[#This Row],[Codigo_servico]],Preencher_Orcamento!$B:$D,3,FALSE)*Table1[[#This Row],[Subtotal_insumo]],"")</f>
        <v>0</v>
      </c>
    </row>
    <row r="9765" spans="1:13" x14ac:dyDescent="0.25">
      <c r="A9765" s="3">
        <v>130395</v>
      </c>
      <c r="B9765" s="125">
        <v>0</v>
      </c>
      <c r="C9765" s="131" t="s">
        <v>4255</v>
      </c>
      <c r="D9765" s="132"/>
      <c r="E9765" s="4"/>
      <c r="F9765" s="4"/>
      <c r="G9765" s="17" t="str">
        <f>IFERROR(VLOOKUP(Table1[[#This Row],[Codigo_insumo]],BD_Insumos!$B:$E,4),"")</f>
        <v/>
      </c>
      <c r="H9765" s="139"/>
      <c r="I9765" s="5" t="s">
        <v>5</v>
      </c>
      <c r="J9765" s="20" t="str">
        <f t="shared" si="152"/>
        <v/>
      </c>
      <c r="K9765" s="21">
        <f>IF(I9765&lt;&gt;"",SUMIF(Table1[Codigo_servico],A9765,Table1[Subtotal_insumo]),"")</f>
        <v>34.047830351884727</v>
      </c>
      <c r="L9765" s="17" t="str">
        <f>IF(Table1[[#This Row],[Ordem_insumos]]&lt;&gt;0,VLOOKUP(Table1[[#This Row],[Codigo_servico]],Preencher_Orcamento!$B:$D,3,FALSE)*Table1[[#This Row],[Qtde_insumo]],"")</f>
        <v/>
      </c>
      <c r="M9765" s="17" t="str">
        <f>IF(Table1[[#This Row],[Ordem_insumos]]&lt;&gt;0,VLOOKUP(Table1[[#This Row],[Codigo_servico]],Preencher_Orcamento!$B:$D,3,FALSE)*Table1[[#This Row],[Subtotal_insumo]],"")</f>
        <v/>
      </c>
    </row>
    <row r="9766" spans="1:13" ht="26.25" x14ac:dyDescent="0.25">
      <c r="A9766" s="6">
        <v>130395</v>
      </c>
      <c r="B9766" s="126">
        <v>1</v>
      </c>
      <c r="C9766" s="133"/>
      <c r="D9766" s="134">
        <v>10630</v>
      </c>
      <c r="E9766" s="7" t="s">
        <v>140</v>
      </c>
      <c r="F9766" s="8" t="s">
        <v>58</v>
      </c>
      <c r="G9766" s="16">
        <f>IFERROR(VLOOKUP(Table1[[#This Row],[Codigo_insumo]],BD_Insumos!$B:$E,4),"")</f>
        <v>420.47390000000001</v>
      </c>
      <c r="H9766" s="140">
        <v>2.2000000000000001E-3</v>
      </c>
      <c r="I9766" s="9"/>
      <c r="J9766" s="22">
        <f t="shared" si="152"/>
        <v>0.92504258000000006</v>
      </c>
      <c r="K9766" s="22" t="str">
        <f>IF(I9766&lt;&gt;"",SUMIF(Table1[Codigo_servico],A9766,Table1[Subtotal_insumo]),"")</f>
        <v/>
      </c>
      <c r="L9766" s="16">
        <f>IF(Table1[[#This Row],[Ordem_insumos]]&lt;&gt;0,VLOOKUP(Table1[[#This Row],[Codigo_servico]],Preencher_Orcamento!$B:$D,3,FALSE)*Table1[[#This Row],[Qtde_insumo]],"")</f>
        <v>0</v>
      </c>
      <c r="M9766" s="16">
        <f>IF(Table1[[#This Row],[Ordem_insumos]]&lt;&gt;0,VLOOKUP(Table1[[#This Row],[Codigo_servico]],Preencher_Orcamento!$B:$D,3,FALSE)*Table1[[#This Row],[Subtotal_insumo]],"")</f>
        <v>0</v>
      </c>
    </row>
    <row r="9767" spans="1:13" ht="39" x14ac:dyDescent="0.25">
      <c r="A9767" s="6">
        <v>130395</v>
      </c>
      <c r="B9767" s="126">
        <v>2</v>
      </c>
      <c r="C9767" s="133"/>
      <c r="D9767" s="134">
        <v>36083</v>
      </c>
      <c r="E9767" s="7" t="s">
        <v>756</v>
      </c>
      <c r="F9767" s="8" t="s">
        <v>5</v>
      </c>
      <c r="G9767" s="18">
        <f>IFERROR(VLOOKUP(Table1[[#This Row],[Codigo_insumo]],BD_Insumos!$B:$E,4),"")</f>
        <v>31.86</v>
      </c>
      <c r="H9767" s="140">
        <v>1</v>
      </c>
      <c r="I9767" s="9"/>
      <c r="J9767" s="23">
        <f t="shared" si="152"/>
        <v>31.86</v>
      </c>
      <c r="K9767" s="22" t="str">
        <f>IF(I9767&lt;&gt;"",SUMIF(Table1[Codigo_servico],A9767,Table1[Subtotal_insumo]),"")</f>
        <v/>
      </c>
      <c r="L9767" s="18">
        <f>IF(Table1[[#This Row],[Ordem_insumos]]&lt;&gt;0,VLOOKUP(Table1[[#This Row],[Codigo_servico]],Preencher_Orcamento!$B:$D,3,FALSE)*Table1[[#This Row],[Qtde_insumo]],"")</f>
        <v>0</v>
      </c>
      <c r="M9767" s="18">
        <f>IF(Table1[[#This Row],[Ordem_insumos]]&lt;&gt;0,VLOOKUP(Table1[[#This Row],[Codigo_servico]],Preencher_Orcamento!$B:$D,3,FALSE)*Table1[[#This Row],[Subtotal_insumo]],"")</f>
        <v>0</v>
      </c>
    </row>
    <row r="9768" spans="1:13" x14ac:dyDescent="0.25">
      <c r="A9768" s="6">
        <v>130395</v>
      </c>
      <c r="B9768" s="126">
        <v>3</v>
      </c>
      <c r="C9768" s="133"/>
      <c r="D9768" s="134">
        <v>2099</v>
      </c>
      <c r="E9768" s="7" t="s">
        <v>2205</v>
      </c>
      <c r="F9768" s="8" t="s">
        <v>2140</v>
      </c>
      <c r="G9768" s="18">
        <f>IFERROR(VLOOKUP(Table1[[#This Row],[Codigo_insumo]],BD_Insumos!$B:$E,4),"")</f>
        <v>12.627877718847255</v>
      </c>
      <c r="H9768" s="140">
        <v>0.1</v>
      </c>
      <c r="I9768" s="9"/>
      <c r="J9768" s="23">
        <f t="shared" si="152"/>
        <v>1.2627877718847256</v>
      </c>
      <c r="K9768" s="22" t="str">
        <f>IF(I9768&lt;&gt;"",SUMIF(Table1[Codigo_servico],A9768,Table1[Subtotal_insumo]),"")</f>
        <v/>
      </c>
      <c r="L9768" s="18">
        <f>IF(Table1[[#This Row],[Ordem_insumos]]&lt;&gt;0,VLOOKUP(Table1[[#This Row],[Codigo_servico]],Preencher_Orcamento!$B:$D,3,FALSE)*Table1[[#This Row],[Qtde_insumo]],"")</f>
        <v>0</v>
      </c>
      <c r="M9768" s="18">
        <f>IF(Table1[[#This Row],[Ordem_insumos]]&lt;&gt;0,VLOOKUP(Table1[[#This Row],[Codigo_servico]],Preencher_Orcamento!$B:$D,3,FALSE)*Table1[[#This Row],[Subtotal_insumo]],"")</f>
        <v>0</v>
      </c>
    </row>
    <row r="9769" spans="1:13" x14ac:dyDescent="0.25">
      <c r="A9769" s="3">
        <v>130396</v>
      </c>
      <c r="B9769" s="125">
        <v>0</v>
      </c>
      <c r="C9769" s="131" t="s">
        <v>4256</v>
      </c>
      <c r="D9769" s="132"/>
      <c r="E9769" s="4"/>
      <c r="F9769" s="4"/>
      <c r="G9769" s="17" t="str">
        <f>IFERROR(VLOOKUP(Table1[[#This Row],[Codigo_insumo]],BD_Insumos!$B:$E,4),"")</f>
        <v/>
      </c>
      <c r="H9769" s="139"/>
      <c r="I9769" s="5" t="s">
        <v>5</v>
      </c>
      <c r="J9769" s="20" t="str">
        <f t="shared" si="152"/>
        <v/>
      </c>
      <c r="K9769" s="21">
        <f>IF(I9769&lt;&gt;"",SUMIF(Table1[Codigo_servico],A9769,Table1[Subtotal_insumo]),"")</f>
        <v>118.72381215818297</v>
      </c>
      <c r="L9769" s="17" t="str">
        <f>IF(Table1[[#This Row],[Ordem_insumos]]&lt;&gt;0,VLOOKUP(Table1[[#This Row],[Codigo_servico]],Preencher_Orcamento!$B:$D,3,FALSE)*Table1[[#This Row],[Qtde_insumo]],"")</f>
        <v/>
      </c>
      <c r="M9769" s="17" t="str">
        <f>IF(Table1[[#This Row],[Ordem_insumos]]&lt;&gt;0,VLOOKUP(Table1[[#This Row],[Codigo_servico]],Preencher_Orcamento!$B:$D,3,FALSE)*Table1[[#This Row],[Subtotal_insumo]],"")</f>
        <v/>
      </c>
    </row>
    <row r="9770" spans="1:13" ht="51.75" x14ac:dyDescent="0.25">
      <c r="A9770" s="6">
        <v>130396</v>
      </c>
      <c r="B9770" s="126">
        <v>1</v>
      </c>
      <c r="C9770" s="133"/>
      <c r="D9770" s="134">
        <v>36087</v>
      </c>
      <c r="E9770" s="7" t="s">
        <v>757</v>
      </c>
      <c r="F9770" s="8" t="s">
        <v>5</v>
      </c>
      <c r="G9770" s="16">
        <f>IFERROR(VLOOKUP(Table1[[#This Row],[Codigo_insumo]],BD_Insumos!$B:$E,4),"")</f>
        <v>88.974999999999994</v>
      </c>
      <c r="H9770" s="140">
        <v>1</v>
      </c>
      <c r="I9770" s="9"/>
      <c r="J9770" s="22">
        <f t="shared" si="152"/>
        <v>88.974999999999994</v>
      </c>
      <c r="K9770" s="22" t="str">
        <f>IF(I9770&lt;&gt;"",SUMIF(Table1[Codigo_servico],A9770,Table1[Subtotal_insumo]),"")</f>
        <v/>
      </c>
      <c r="L9770" s="16">
        <f>IF(Table1[[#This Row],[Ordem_insumos]]&lt;&gt;0,VLOOKUP(Table1[[#This Row],[Codigo_servico]],Preencher_Orcamento!$B:$D,3,FALSE)*Table1[[#This Row],[Qtde_insumo]],"")</f>
        <v>0</v>
      </c>
      <c r="M9770" s="16">
        <f>IF(Table1[[#This Row],[Ordem_insumos]]&lt;&gt;0,VLOOKUP(Table1[[#This Row],[Codigo_servico]],Preencher_Orcamento!$B:$D,3,FALSE)*Table1[[#This Row],[Subtotal_insumo]],"")</f>
        <v>0</v>
      </c>
    </row>
    <row r="9771" spans="1:13" x14ac:dyDescent="0.25">
      <c r="A9771" s="6">
        <v>130396</v>
      </c>
      <c r="B9771" s="126">
        <v>2</v>
      </c>
      <c r="C9771" s="133"/>
      <c r="D9771" s="134">
        <v>2099</v>
      </c>
      <c r="E9771" s="7" t="s">
        <v>2205</v>
      </c>
      <c r="F9771" s="8" t="s">
        <v>2140</v>
      </c>
      <c r="G9771" s="16">
        <f>IFERROR(VLOOKUP(Table1[[#This Row],[Codigo_insumo]],BD_Insumos!$B:$E,4),"")</f>
        <v>12.627877718847255</v>
      </c>
      <c r="H9771" s="140">
        <v>0.51149999999999995</v>
      </c>
      <c r="I9771" s="9"/>
      <c r="J9771" s="22">
        <f t="shared" si="152"/>
        <v>6.4591594531903702</v>
      </c>
      <c r="K9771" s="22" t="str">
        <f>IF(I9771&lt;&gt;"",SUMIF(Table1[Codigo_servico],A9771,Table1[Subtotal_insumo]),"")</f>
        <v/>
      </c>
      <c r="L9771" s="16">
        <f>IF(Table1[[#This Row],[Ordem_insumos]]&lt;&gt;0,VLOOKUP(Table1[[#This Row],[Codigo_servico]],Preencher_Orcamento!$B:$D,3,FALSE)*Table1[[#This Row],[Qtde_insumo]],"")</f>
        <v>0</v>
      </c>
      <c r="M9771" s="16">
        <f>IF(Table1[[#This Row],[Ordem_insumos]]&lt;&gt;0,VLOOKUP(Table1[[#This Row],[Codigo_servico]],Preencher_Orcamento!$B:$D,3,FALSE)*Table1[[#This Row],[Subtotal_insumo]],"")</f>
        <v>0</v>
      </c>
    </row>
    <row r="9772" spans="1:13" x14ac:dyDescent="0.25">
      <c r="A9772" s="6">
        <v>130396</v>
      </c>
      <c r="B9772" s="126">
        <v>3</v>
      </c>
      <c r="C9772" s="133"/>
      <c r="D9772" s="134">
        <v>2224</v>
      </c>
      <c r="E9772" s="7" t="s">
        <v>2241</v>
      </c>
      <c r="F9772" s="8" t="s">
        <v>2140</v>
      </c>
      <c r="G9772" s="18">
        <f>IFERROR(VLOOKUP(Table1[[#This Row],[Codigo_insumo]],BD_Insumos!$B:$E,4),"")</f>
        <v>17.481957498567066</v>
      </c>
      <c r="H9772" s="140">
        <v>0.87749999999999995</v>
      </c>
      <c r="I9772" s="9"/>
      <c r="J9772" s="23">
        <f t="shared" si="152"/>
        <v>15.3404177049926</v>
      </c>
      <c r="K9772" s="22" t="str">
        <f>IF(I9772&lt;&gt;"",SUMIF(Table1[Codigo_servico],A9772,Table1[Subtotal_insumo]),"")</f>
        <v/>
      </c>
      <c r="L9772" s="18">
        <f>IF(Table1[[#This Row],[Ordem_insumos]]&lt;&gt;0,VLOOKUP(Table1[[#This Row],[Codigo_servico]],Preencher_Orcamento!$B:$D,3,FALSE)*Table1[[#This Row],[Qtde_insumo]],"")</f>
        <v>0</v>
      </c>
      <c r="M9772" s="18">
        <f>IF(Table1[[#This Row],[Ordem_insumos]]&lt;&gt;0,VLOOKUP(Table1[[#This Row],[Codigo_servico]],Preencher_Orcamento!$B:$D,3,FALSE)*Table1[[#This Row],[Subtotal_insumo]],"")</f>
        <v>0</v>
      </c>
    </row>
    <row r="9773" spans="1:13" ht="26.25" x14ac:dyDescent="0.25">
      <c r="A9773" s="6">
        <v>130396</v>
      </c>
      <c r="B9773" s="126">
        <v>4</v>
      </c>
      <c r="C9773" s="133"/>
      <c r="D9773" s="134">
        <v>10629</v>
      </c>
      <c r="E9773" s="7" t="s">
        <v>139</v>
      </c>
      <c r="F9773" s="8" t="s">
        <v>58</v>
      </c>
      <c r="G9773" s="18">
        <f>IFERROR(VLOOKUP(Table1[[#This Row],[Codigo_insumo]],BD_Insumos!$B:$E,4),"")</f>
        <v>421.34249999999997</v>
      </c>
      <c r="H9773" s="140">
        <v>1.2999999999999999E-2</v>
      </c>
      <c r="I9773" s="9"/>
      <c r="J9773" s="23">
        <f t="shared" si="152"/>
        <v>5.4774524999999992</v>
      </c>
      <c r="K9773" s="22" t="str">
        <f>IF(I9773&lt;&gt;"",SUMIF(Table1[Codigo_servico],A9773,Table1[Subtotal_insumo]),"")</f>
        <v/>
      </c>
      <c r="L9773" s="18">
        <f>IF(Table1[[#This Row],[Ordem_insumos]]&lt;&gt;0,VLOOKUP(Table1[[#This Row],[Codigo_servico]],Preencher_Orcamento!$B:$D,3,FALSE)*Table1[[#This Row],[Qtde_insumo]],"")</f>
        <v>0</v>
      </c>
      <c r="M9773" s="18">
        <f>IF(Table1[[#This Row],[Ordem_insumos]]&lt;&gt;0,VLOOKUP(Table1[[#This Row],[Codigo_servico]],Preencher_Orcamento!$B:$D,3,FALSE)*Table1[[#This Row],[Subtotal_insumo]],"")</f>
        <v>0</v>
      </c>
    </row>
    <row r="9774" spans="1:13" x14ac:dyDescent="0.25">
      <c r="A9774" s="6">
        <v>130396</v>
      </c>
      <c r="B9774" s="126">
        <v>5</v>
      </c>
      <c r="C9774" s="133"/>
      <c r="D9774" s="134">
        <v>39010</v>
      </c>
      <c r="E9774" s="7" t="s">
        <v>973</v>
      </c>
      <c r="F9774" s="8" t="s">
        <v>197</v>
      </c>
      <c r="G9774" s="18">
        <f>IFERROR(VLOOKUP(Table1[[#This Row],[Codigo_insumo]],BD_Insumos!$B:$E,4),"")</f>
        <v>36.619</v>
      </c>
      <c r="H9774" s="140">
        <v>6.7500000000000004E-2</v>
      </c>
      <c r="I9774" s="9"/>
      <c r="J9774" s="23">
        <f t="shared" si="152"/>
        <v>2.4717825000000002</v>
      </c>
      <c r="K9774" s="22" t="str">
        <f>IF(I9774&lt;&gt;"",SUMIF(Table1[Codigo_servico],A9774,Table1[Subtotal_insumo]),"")</f>
        <v/>
      </c>
      <c r="L9774" s="18">
        <f>IF(Table1[[#This Row],[Ordem_insumos]]&lt;&gt;0,VLOOKUP(Table1[[#This Row],[Codigo_servico]],Preencher_Orcamento!$B:$D,3,FALSE)*Table1[[#This Row],[Qtde_insumo]],"")</f>
        <v>0</v>
      </c>
      <c r="M9774" s="18">
        <f>IF(Table1[[#This Row],[Ordem_insumos]]&lt;&gt;0,VLOOKUP(Table1[[#This Row],[Codigo_servico]],Preencher_Orcamento!$B:$D,3,FALSE)*Table1[[#This Row],[Subtotal_insumo]],"")</f>
        <v>0</v>
      </c>
    </row>
    <row r="9775" spans="1:13" x14ac:dyDescent="0.25">
      <c r="A9775" s="3">
        <v>130397</v>
      </c>
      <c r="B9775" s="125">
        <v>0</v>
      </c>
      <c r="C9775" s="131" t="s">
        <v>4257</v>
      </c>
      <c r="D9775" s="132"/>
      <c r="E9775" s="4"/>
      <c r="F9775" s="4"/>
      <c r="G9775" s="17" t="str">
        <f>IFERROR(VLOOKUP(Table1[[#This Row],[Codigo_insumo]],BD_Insumos!$B:$E,4),"")</f>
        <v/>
      </c>
      <c r="H9775" s="139"/>
      <c r="I9775" s="5" t="s">
        <v>5</v>
      </c>
      <c r="J9775" s="20" t="str">
        <f t="shared" si="152"/>
        <v/>
      </c>
      <c r="K9775" s="21">
        <f>IF(I9775&lt;&gt;"",SUMIF(Table1[Codigo_servico],A9775,Table1[Subtotal_insumo]),"")</f>
        <v>117.56050971881096</v>
      </c>
      <c r="L9775" s="17" t="str">
        <f>IF(Table1[[#This Row],[Ordem_insumos]]&lt;&gt;0,VLOOKUP(Table1[[#This Row],[Codigo_servico]],Preencher_Orcamento!$B:$D,3,FALSE)*Table1[[#This Row],[Qtde_insumo]],"")</f>
        <v/>
      </c>
      <c r="M9775" s="17" t="str">
        <f>IF(Table1[[#This Row],[Ordem_insumos]]&lt;&gt;0,VLOOKUP(Table1[[#This Row],[Codigo_servico]],Preencher_Orcamento!$B:$D,3,FALSE)*Table1[[#This Row],[Subtotal_insumo]],"")</f>
        <v/>
      </c>
    </row>
    <row r="9776" spans="1:13" x14ac:dyDescent="0.25">
      <c r="A9776" s="6">
        <v>130397</v>
      </c>
      <c r="B9776" s="126">
        <v>1</v>
      </c>
      <c r="C9776" s="133"/>
      <c r="D9776" s="134">
        <v>2224</v>
      </c>
      <c r="E9776" s="7" t="s">
        <v>2241</v>
      </c>
      <c r="F9776" s="8" t="s">
        <v>2140</v>
      </c>
      <c r="G9776" s="16">
        <f>IFERROR(VLOOKUP(Table1[[#This Row],[Codigo_insumo]],BD_Insumos!$B:$E,4),"")</f>
        <v>17.481957498567066</v>
      </c>
      <c r="H9776" s="140">
        <v>0.87749999999999995</v>
      </c>
      <c r="I9776" s="9"/>
      <c r="J9776" s="22">
        <f t="shared" si="152"/>
        <v>15.3404177049926</v>
      </c>
      <c r="K9776" s="22" t="str">
        <f>IF(I9776&lt;&gt;"",SUMIF(Table1[Codigo_servico],A9776,Table1[Subtotal_insumo]),"")</f>
        <v/>
      </c>
      <c r="L9776" s="16">
        <f>IF(Table1[[#This Row],[Ordem_insumos]]&lt;&gt;0,VLOOKUP(Table1[[#This Row],[Codigo_servico]],Preencher_Orcamento!$B:$D,3,FALSE)*Table1[[#This Row],[Qtde_insumo]],"")</f>
        <v>0</v>
      </c>
      <c r="M9776" s="16">
        <f>IF(Table1[[#This Row],[Ordem_insumos]]&lt;&gt;0,VLOOKUP(Table1[[#This Row],[Codigo_servico]],Preencher_Orcamento!$B:$D,3,FALSE)*Table1[[#This Row],[Subtotal_insumo]],"")</f>
        <v>0</v>
      </c>
    </row>
    <row r="9777" spans="1:13" x14ac:dyDescent="0.25">
      <c r="A9777" s="6">
        <v>130397</v>
      </c>
      <c r="B9777" s="126">
        <v>2</v>
      </c>
      <c r="C9777" s="133"/>
      <c r="D9777" s="134">
        <v>37525</v>
      </c>
      <c r="E9777" s="7" t="s">
        <v>832</v>
      </c>
      <c r="F9777" s="8" t="s">
        <v>168</v>
      </c>
      <c r="G9777" s="16">
        <f>IFERROR(VLOOKUP(Table1[[#This Row],[Codigo_insumo]],BD_Insumos!$B:$E,4),"")</f>
        <v>6.3125</v>
      </c>
      <c r="H9777" s="140">
        <v>0.09</v>
      </c>
      <c r="I9777" s="9"/>
      <c r="J9777" s="22">
        <f t="shared" si="152"/>
        <v>0.56812499999999999</v>
      </c>
      <c r="K9777" s="22" t="str">
        <f>IF(I9777&lt;&gt;"",SUMIF(Table1[Codigo_servico],A9777,Table1[Subtotal_insumo]),"")</f>
        <v/>
      </c>
      <c r="L9777" s="16">
        <f>IF(Table1[[#This Row],[Ordem_insumos]]&lt;&gt;0,VLOOKUP(Table1[[#This Row],[Codigo_servico]],Preencher_Orcamento!$B:$D,3,FALSE)*Table1[[#This Row],[Qtde_insumo]],"")</f>
        <v>0</v>
      </c>
      <c r="M9777" s="16">
        <f>IF(Table1[[#This Row],[Ordem_insumos]]&lt;&gt;0,VLOOKUP(Table1[[#This Row],[Codigo_servico]],Preencher_Orcamento!$B:$D,3,FALSE)*Table1[[#This Row],[Subtotal_insumo]],"")</f>
        <v>0</v>
      </c>
    </row>
    <row r="9778" spans="1:13" x14ac:dyDescent="0.25">
      <c r="A9778" s="6">
        <v>130397</v>
      </c>
      <c r="B9778" s="126">
        <v>3</v>
      </c>
      <c r="C9778" s="133"/>
      <c r="D9778" s="134">
        <v>2099</v>
      </c>
      <c r="E9778" s="7" t="s">
        <v>2205</v>
      </c>
      <c r="F9778" s="8" t="s">
        <v>2140</v>
      </c>
      <c r="G9778" s="16">
        <f>IFERROR(VLOOKUP(Table1[[#This Row],[Codigo_insumo]],BD_Insumos!$B:$E,4),"")</f>
        <v>12.627877718847255</v>
      </c>
      <c r="H9778" s="140">
        <v>0.48</v>
      </c>
      <c r="I9778" s="9"/>
      <c r="J9778" s="22">
        <f t="shared" si="152"/>
        <v>6.061381305046682</v>
      </c>
      <c r="K9778" s="22" t="str">
        <f>IF(I9778&lt;&gt;"",SUMIF(Table1[Codigo_servico],A9778,Table1[Subtotal_insumo]),"")</f>
        <v/>
      </c>
      <c r="L9778" s="16">
        <f>IF(Table1[[#This Row],[Ordem_insumos]]&lt;&gt;0,VLOOKUP(Table1[[#This Row],[Codigo_servico]],Preencher_Orcamento!$B:$D,3,FALSE)*Table1[[#This Row],[Qtde_insumo]],"")</f>
        <v>0</v>
      </c>
      <c r="M9778" s="16">
        <f>IF(Table1[[#This Row],[Ordem_insumos]]&lt;&gt;0,VLOOKUP(Table1[[#This Row],[Codigo_servico]],Preencher_Orcamento!$B:$D,3,FALSE)*Table1[[#This Row],[Subtotal_insumo]],"")</f>
        <v>0</v>
      </c>
    </row>
    <row r="9779" spans="1:13" x14ac:dyDescent="0.25">
      <c r="A9779" s="6">
        <v>130397</v>
      </c>
      <c r="B9779" s="126">
        <v>4</v>
      </c>
      <c r="C9779" s="133"/>
      <c r="D9779" s="134">
        <v>2076</v>
      </c>
      <c r="E9779" s="7" t="s">
        <v>2200</v>
      </c>
      <c r="F9779" s="8" t="s">
        <v>2140</v>
      </c>
      <c r="G9779" s="18">
        <f>IFERROR(VLOOKUP(Table1[[#This Row],[Codigo_insumo]],BD_Insumos!$B:$E,4),"")</f>
        <v>12.645924541907611</v>
      </c>
      <c r="H9779" s="140">
        <v>0.09</v>
      </c>
      <c r="I9779" s="9"/>
      <c r="J9779" s="23">
        <f t="shared" si="152"/>
        <v>1.1381332087716849</v>
      </c>
      <c r="K9779" s="22" t="str">
        <f>IF(I9779&lt;&gt;"",SUMIF(Table1[Codigo_servico],A9779,Table1[Subtotal_insumo]),"")</f>
        <v/>
      </c>
      <c r="L9779" s="18">
        <f>IF(Table1[[#This Row],[Ordem_insumos]]&lt;&gt;0,VLOOKUP(Table1[[#This Row],[Codigo_servico]],Preencher_Orcamento!$B:$D,3,FALSE)*Table1[[#This Row],[Qtde_insumo]],"")</f>
        <v>0</v>
      </c>
      <c r="M9779" s="18">
        <f>IF(Table1[[#This Row],[Ordem_insumos]]&lt;&gt;0,VLOOKUP(Table1[[#This Row],[Codigo_servico]],Preencher_Orcamento!$B:$D,3,FALSE)*Table1[[#This Row],[Subtotal_insumo]],"")</f>
        <v>0</v>
      </c>
    </row>
    <row r="9780" spans="1:13" ht="26.25" x14ac:dyDescent="0.25">
      <c r="A9780" s="6">
        <v>130397</v>
      </c>
      <c r="B9780" s="126">
        <v>5</v>
      </c>
      <c r="C9780" s="133"/>
      <c r="D9780" s="134">
        <v>10629</v>
      </c>
      <c r="E9780" s="7" t="s">
        <v>139</v>
      </c>
      <c r="F9780" s="8" t="s">
        <v>58</v>
      </c>
      <c r="G9780" s="18">
        <f>IFERROR(VLOOKUP(Table1[[#This Row],[Codigo_insumo]],BD_Insumos!$B:$E,4),"")</f>
        <v>421.34249999999997</v>
      </c>
      <c r="H9780" s="140">
        <v>1.2999999999999999E-2</v>
      </c>
      <c r="I9780" s="9"/>
      <c r="J9780" s="23">
        <f t="shared" si="152"/>
        <v>5.4774524999999992</v>
      </c>
      <c r="K9780" s="22" t="str">
        <f>IF(I9780&lt;&gt;"",SUMIF(Table1[Codigo_servico],A9780,Table1[Subtotal_insumo]),"")</f>
        <v/>
      </c>
      <c r="L9780" s="18">
        <f>IF(Table1[[#This Row],[Ordem_insumos]]&lt;&gt;0,VLOOKUP(Table1[[#This Row],[Codigo_servico]],Preencher_Orcamento!$B:$D,3,FALSE)*Table1[[#This Row],[Qtde_insumo]],"")</f>
        <v>0</v>
      </c>
      <c r="M9780" s="18">
        <f>IF(Table1[[#This Row],[Ordem_insumos]]&lt;&gt;0,VLOOKUP(Table1[[#This Row],[Codigo_servico]],Preencher_Orcamento!$B:$D,3,FALSE)*Table1[[#This Row],[Subtotal_insumo]],"")</f>
        <v>0</v>
      </c>
    </row>
    <row r="9781" spans="1:13" ht="51.75" x14ac:dyDescent="0.25">
      <c r="A9781" s="6">
        <v>130397</v>
      </c>
      <c r="B9781" s="126">
        <v>6</v>
      </c>
      <c r="C9781" s="133"/>
      <c r="D9781" s="134">
        <v>36087</v>
      </c>
      <c r="E9781" s="7" t="s">
        <v>757</v>
      </c>
      <c r="F9781" s="8" t="s">
        <v>5</v>
      </c>
      <c r="G9781" s="18">
        <f>IFERROR(VLOOKUP(Table1[[#This Row],[Codigo_insumo]],BD_Insumos!$B:$E,4),"")</f>
        <v>88.974999999999994</v>
      </c>
      <c r="H9781" s="140">
        <v>1</v>
      </c>
      <c r="I9781" s="9"/>
      <c r="J9781" s="23">
        <f t="shared" si="152"/>
        <v>88.974999999999994</v>
      </c>
      <c r="K9781" s="22" t="str">
        <f>IF(I9781&lt;&gt;"",SUMIF(Table1[Codigo_servico],A9781,Table1[Subtotal_insumo]),"")</f>
        <v/>
      </c>
      <c r="L9781" s="18">
        <f>IF(Table1[[#This Row],[Ordem_insumos]]&lt;&gt;0,VLOOKUP(Table1[[#This Row],[Codigo_servico]],Preencher_Orcamento!$B:$D,3,FALSE)*Table1[[#This Row],[Qtde_insumo]],"")</f>
        <v>0</v>
      </c>
      <c r="M9781" s="18">
        <f>IF(Table1[[#This Row],[Ordem_insumos]]&lt;&gt;0,VLOOKUP(Table1[[#This Row],[Codigo_servico]],Preencher_Orcamento!$B:$D,3,FALSE)*Table1[[#This Row],[Subtotal_insumo]],"")</f>
        <v>0</v>
      </c>
    </row>
    <row r="9782" spans="1:13" x14ac:dyDescent="0.25">
      <c r="A9782" s="3">
        <v>130405</v>
      </c>
      <c r="B9782" s="125">
        <v>0</v>
      </c>
      <c r="C9782" s="131" t="s">
        <v>4258</v>
      </c>
      <c r="D9782" s="132"/>
      <c r="E9782" s="4"/>
      <c r="F9782" s="4"/>
      <c r="G9782" s="17" t="str">
        <f>IFERROR(VLOOKUP(Table1[[#This Row],[Codigo_insumo]],BD_Insumos!$B:$E,4),"")</f>
        <v/>
      </c>
      <c r="H9782" s="139"/>
      <c r="I9782" s="5" t="s">
        <v>5</v>
      </c>
      <c r="J9782" s="20" t="str">
        <f t="shared" si="152"/>
        <v/>
      </c>
      <c r="K9782" s="21">
        <f>IF(I9782&lt;&gt;"",SUMIF(Table1[Codigo_servico],A9782,Table1[Subtotal_insumo]),"")</f>
        <v>51.479295164140169</v>
      </c>
      <c r="L9782" s="17" t="str">
        <f>IF(Table1[[#This Row],[Ordem_insumos]]&lt;&gt;0,VLOOKUP(Table1[[#This Row],[Codigo_servico]],Preencher_Orcamento!$B:$D,3,FALSE)*Table1[[#This Row],[Qtde_insumo]],"")</f>
        <v/>
      </c>
      <c r="M9782" s="17" t="str">
        <f>IF(Table1[[#This Row],[Ordem_insumos]]&lt;&gt;0,VLOOKUP(Table1[[#This Row],[Codigo_servico]],Preencher_Orcamento!$B:$D,3,FALSE)*Table1[[#This Row],[Subtotal_insumo]],"")</f>
        <v/>
      </c>
    </row>
    <row r="9783" spans="1:13" x14ac:dyDescent="0.25">
      <c r="A9783" s="6">
        <v>130405</v>
      </c>
      <c r="B9783" s="126">
        <v>1</v>
      </c>
      <c r="C9783" s="133"/>
      <c r="D9783" s="134">
        <v>2099</v>
      </c>
      <c r="E9783" s="7" t="s">
        <v>2205</v>
      </c>
      <c r="F9783" s="8" t="s">
        <v>2140</v>
      </c>
      <c r="G9783" s="16">
        <f>IFERROR(VLOOKUP(Table1[[#This Row],[Codigo_insumo]],BD_Insumos!$B:$E,4),"")</f>
        <v>12.627877718847255</v>
      </c>
      <c r="H9783" s="140">
        <v>0.156</v>
      </c>
      <c r="I9783" s="9"/>
      <c r="J9783" s="22">
        <f t="shared" si="152"/>
        <v>1.9699489241401718</v>
      </c>
      <c r="K9783" s="22" t="str">
        <f>IF(I9783&lt;&gt;"",SUMIF(Table1[Codigo_servico],A9783,Table1[Subtotal_insumo]),"")</f>
        <v/>
      </c>
      <c r="L9783" s="16">
        <f>IF(Table1[[#This Row],[Ordem_insumos]]&lt;&gt;0,VLOOKUP(Table1[[#This Row],[Codigo_servico]],Preencher_Orcamento!$B:$D,3,FALSE)*Table1[[#This Row],[Qtde_insumo]],"")</f>
        <v>0</v>
      </c>
      <c r="M9783" s="16">
        <f>IF(Table1[[#This Row],[Ordem_insumos]]&lt;&gt;0,VLOOKUP(Table1[[#This Row],[Codigo_servico]],Preencher_Orcamento!$B:$D,3,FALSE)*Table1[[#This Row],[Subtotal_insumo]],"")</f>
        <v>0</v>
      </c>
    </row>
    <row r="9784" spans="1:13" ht="26.25" x14ac:dyDescent="0.25">
      <c r="A9784" s="6">
        <v>130405</v>
      </c>
      <c r="B9784" s="126">
        <v>2</v>
      </c>
      <c r="C9784" s="133"/>
      <c r="D9784" s="134">
        <v>35610</v>
      </c>
      <c r="E9784" s="7" t="s">
        <v>736</v>
      </c>
      <c r="F9784" s="8" t="s">
        <v>5</v>
      </c>
      <c r="G9784" s="18">
        <f>IFERROR(VLOOKUP(Table1[[#This Row],[Codigo_insumo]],BD_Insumos!$B:$E,4),"")</f>
        <v>47.8795</v>
      </c>
      <c r="H9784" s="140">
        <v>1</v>
      </c>
      <c r="I9784" s="9"/>
      <c r="J9784" s="23">
        <f t="shared" si="152"/>
        <v>47.8795</v>
      </c>
      <c r="K9784" s="22" t="str">
        <f>IF(I9784&lt;&gt;"",SUMIF(Table1[Codigo_servico],A9784,Table1[Subtotal_insumo]),"")</f>
        <v/>
      </c>
      <c r="L9784" s="18">
        <f>IF(Table1[[#This Row],[Ordem_insumos]]&lt;&gt;0,VLOOKUP(Table1[[#This Row],[Codigo_servico]],Preencher_Orcamento!$B:$D,3,FALSE)*Table1[[#This Row],[Qtde_insumo]],"")</f>
        <v>0</v>
      </c>
      <c r="M9784" s="18">
        <f>IF(Table1[[#This Row],[Ordem_insumos]]&lt;&gt;0,VLOOKUP(Table1[[#This Row],[Codigo_servico]],Preencher_Orcamento!$B:$D,3,FALSE)*Table1[[#This Row],[Subtotal_insumo]],"")</f>
        <v>0</v>
      </c>
    </row>
    <row r="9785" spans="1:13" ht="26.25" x14ac:dyDescent="0.25">
      <c r="A9785" s="6">
        <v>130405</v>
      </c>
      <c r="B9785" s="126">
        <v>3</v>
      </c>
      <c r="C9785" s="133"/>
      <c r="D9785" s="134">
        <v>10631</v>
      </c>
      <c r="E9785" s="7" t="s">
        <v>141</v>
      </c>
      <c r="F9785" s="8" t="s">
        <v>58</v>
      </c>
      <c r="G9785" s="18">
        <f>IFERROR(VLOOKUP(Table1[[#This Row],[Codigo_insumo]],BD_Insumos!$B:$E,4),"")</f>
        <v>370.4196</v>
      </c>
      <c r="H9785" s="140">
        <v>4.4000000000000003E-3</v>
      </c>
      <c r="I9785" s="9"/>
      <c r="J9785" s="23">
        <f t="shared" si="152"/>
        <v>1.62984624</v>
      </c>
      <c r="K9785" s="22" t="str">
        <f>IF(I9785&lt;&gt;"",SUMIF(Table1[Codigo_servico],A9785,Table1[Subtotal_insumo]),"")</f>
        <v/>
      </c>
      <c r="L9785" s="18">
        <f>IF(Table1[[#This Row],[Ordem_insumos]]&lt;&gt;0,VLOOKUP(Table1[[#This Row],[Codigo_servico]],Preencher_Orcamento!$B:$D,3,FALSE)*Table1[[#This Row],[Qtde_insumo]],"")</f>
        <v>0</v>
      </c>
      <c r="M9785" s="18">
        <f>IF(Table1[[#This Row],[Ordem_insumos]]&lt;&gt;0,VLOOKUP(Table1[[#This Row],[Codigo_servico]],Preencher_Orcamento!$B:$D,3,FALSE)*Table1[[#This Row],[Subtotal_insumo]],"")</f>
        <v>0</v>
      </c>
    </row>
    <row r="9786" spans="1:13" x14ac:dyDescent="0.25">
      <c r="A9786" s="3">
        <v>135001</v>
      </c>
      <c r="B9786" s="125">
        <v>0</v>
      </c>
      <c r="C9786" s="131" t="s">
        <v>4259</v>
      </c>
      <c r="D9786" s="132"/>
      <c r="E9786" s="4"/>
      <c r="F9786" s="4"/>
      <c r="G9786" s="17" t="str">
        <f>IFERROR(VLOOKUP(Table1[[#This Row],[Codigo_insumo]],BD_Insumos!$B:$E,4),"")</f>
        <v/>
      </c>
      <c r="H9786" s="139"/>
      <c r="I9786" s="5" t="s">
        <v>58</v>
      </c>
      <c r="J9786" s="20" t="str">
        <f t="shared" si="152"/>
        <v/>
      </c>
      <c r="K9786" s="21">
        <f>IF(I9786&lt;&gt;"",SUMIF(Table1[Codigo_servico],A9786,Table1[Subtotal_insumo]),"")</f>
        <v>184.78149865851469</v>
      </c>
      <c r="L9786" s="17" t="str">
        <f>IF(Table1[[#This Row],[Ordem_insumos]]&lt;&gt;0,VLOOKUP(Table1[[#This Row],[Codigo_servico]],Preencher_Orcamento!$B:$D,3,FALSE)*Table1[[#This Row],[Qtde_insumo]],"")</f>
        <v/>
      </c>
      <c r="M9786" s="17" t="str">
        <f>IF(Table1[[#This Row],[Ordem_insumos]]&lt;&gt;0,VLOOKUP(Table1[[#This Row],[Codigo_servico]],Preencher_Orcamento!$B:$D,3,FALSE)*Table1[[#This Row],[Subtotal_insumo]],"")</f>
        <v/>
      </c>
    </row>
    <row r="9787" spans="1:13" x14ac:dyDescent="0.25">
      <c r="A9787" s="6">
        <v>135001</v>
      </c>
      <c r="B9787" s="126">
        <v>1</v>
      </c>
      <c r="C9787" s="133"/>
      <c r="D9787" s="134">
        <v>2020</v>
      </c>
      <c r="E9787" s="7" t="s">
        <v>2188</v>
      </c>
      <c r="F9787" s="8" t="s">
        <v>2140</v>
      </c>
      <c r="G9787" s="16">
        <f>IFERROR(VLOOKUP(Table1[[#This Row],[Codigo_insumo]],BD_Insumos!$B:$E,4),"")</f>
        <v>15.860837164231068</v>
      </c>
      <c r="H9787" s="140">
        <v>1.3</v>
      </c>
      <c r="I9787" s="9"/>
      <c r="J9787" s="22">
        <f t="shared" si="152"/>
        <v>20.619088313500388</v>
      </c>
      <c r="K9787" s="22" t="str">
        <f>IF(I9787&lt;&gt;"",SUMIF(Table1[Codigo_servico],A9787,Table1[Subtotal_insumo]),"")</f>
        <v/>
      </c>
      <c r="L9787" s="16">
        <f>IF(Table1[[#This Row],[Ordem_insumos]]&lt;&gt;0,VLOOKUP(Table1[[#This Row],[Codigo_servico]],Preencher_Orcamento!$B:$D,3,FALSE)*Table1[[#This Row],[Qtde_insumo]],"")</f>
        <v>0</v>
      </c>
      <c r="M9787" s="16">
        <f>IF(Table1[[#This Row],[Ordem_insumos]]&lt;&gt;0,VLOOKUP(Table1[[#This Row],[Codigo_servico]],Preencher_Orcamento!$B:$D,3,FALSE)*Table1[[#This Row],[Subtotal_insumo]],"")</f>
        <v>0</v>
      </c>
    </row>
    <row r="9788" spans="1:13" x14ac:dyDescent="0.25">
      <c r="A9788" s="6">
        <v>135001</v>
      </c>
      <c r="B9788" s="126">
        <v>2</v>
      </c>
      <c r="C9788" s="133"/>
      <c r="D9788" s="134">
        <v>2099</v>
      </c>
      <c r="E9788" s="7" t="s">
        <v>2205</v>
      </c>
      <c r="F9788" s="8" t="s">
        <v>2140</v>
      </c>
      <c r="G9788" s="16">
        <f>IFERROR(VLOOKUP(Table1[[#This Row],[Codigo_insumo]],BD_Insumos!$B:$E,4),"")</f>
        <v>12.627877718847255</v>
      </c>
      <c r="H9788" s="140">
        <v>13</v>
      </c>
      <c r="I9788" s="9"/>
      <c r="J9788" s="22">
        <f t="shared" si="152"/>
        <v>164.16241034501431</v>
      </c>
      <c r="K9788" s="22" t="str">
        <f>IF(I9788&lt;&gt;"",SUMIF(Table1[Codigo_servico],A9788,Table1[Subtotal_insumo]),"")</f>
        <v/>
      </c>
      <c r="L9788" s="16">
        <f>IF(Table1[[#This Row],[Ordem_insumos]]&lt;&gt;0,VLOOKUP(Table1[[#This Row],[Codigo_servico]],Preencher_Orcamento!$B:$D,3,FALSE)*Table1[[#This Row],[Qtde_insumo]],"")</f>
        <v>0</v>
      </c>
      <c r="M9788" s="16">
        <f>IF(Table1[[#This Row],[Ordem_insumos]]&lt;&gt;0,VLOOKUP(Table1[[#This Row],[Codigo_servico]],Preencher_Orcamento!$B:$D,3,FALSE)*Table1[[#This Row],[Subtotal_insumo]],"")</f>
        <v>0</v>
      </c>
    </row>
    <row r="9789" spans="1:13" x14ac:dyDescent="0.25">
      <c r="A9789" s="3">
        <v>135005</v>
      </c>
      <c r="B9789" s="125">
        <v>0</v>
      </c>
      <c r="C9789" s="131" t="s">
        <v>4260</v>
      </c>
      <c r="D9789" s="132"/>
      <c r="E9789" s="4"/>
      <c r="F9789" s="4"/>
      <c r="G9789" s="17" t="str">
        <f>IFERROR(VLOOKUP(Table1[[#This Row],[Codigo_insumo]],BD_Insumos!$B:$E,4),"")</f>
        <v/>
      </c>
      <c r="H9789" s="139"/>
      <c r="I9789" s="5" t="s">
        <v>170</v>
      </c>
      <c r="J9789" s="20" t="str">
        <f t="shared" si="152"/>
        <v/>
      </c>
      <c r="K9789" s="21">
        <f>IF(I9789&lt;&gt;"",SUMIF(Table1[Codigo_servico],A9789,Table1[Subtotal_insumo]),"")</f>
        <v>21.320942152905541</v>
      </c>
      <c r="L9789" s="17" t="str">
        <f>IF(Table1[[#This Row],[Ordem_insumos]]&lt;&gt;0,VLOOKUP(Table1[[#This Row],[Codigo_servico]],Preencher_Orcamento!$B:$D,3,FALSE)*Table1[[#This Row],[Qtde_insumo]],"")</f>
        <v/>
      </c>
      <c r="M9789" s="17" t="str">
        <f>IF(Table1[[#This Row],[Ordem_insumos]]&lt;&gt;0,VLOOKUP(Table1[[#This Row],[Codigo_servico]],Preencher_Orcamento!$B:$D,3,FALSE)*Table1[[#This Row],[Subtotal_insumo]],"")</f>
        <v/>
      </c>
    </row>
    <row r="9790" spans="1:13" x14ac:dyDescent="0.25">
      <c r="A9790" s="6">
        <v>135005</v>
      </c>
      <c r="B9790" s="126">
        <v>1</v>
      </c>
      <c r="C9790" s="133"/>
      <c r="D9790" s="134">
        <v>2099</v>
      </c>
      <c r="E9790" s="7" t="s">
        <v>2205</v>
      </c>
      <c r="F9790" s="8" t="s">
        <v>2140</v>
      </c>
      <c r="G9790" s="16">
        <f>IFERROR(VLOOKUP(Table1[[#This Row],[Codigo_insumo]],BD_Insumos!$B:$E,4),"")</f>
        <v>12.627877718847255</v>
      </c>
      <c r="H9790" s="140">
        <v>1.5</v>
      </c>
      <c r="I9790" s="9"/>
      <c r="J9790" s="22">
        <f t="shared" si="152"/>
        <v>18.941816578270881</v>
      </c>
      <c r="K9790" s="22" t="str">
        <f>IF(I9790&lt;&gt;"",SUMIF(Table1[Codigo_servico],A9790,Table1[Subtotal_insumo]),"")</f>
        <v/>
      </c>
      <c r="L9790" s="16">
        <f>IF(Table1[[#This Row],[Ordem_insumos]]&lt;&gt;0,VLOOKUP(Table1[[#This Row],[Codigo_servico]],Preencher_Orcamento!$B:$D,3,FALSE)*Table1[[#This Row],[Qtde_insumo]],"")</f>
        <v>0</v>
      </c>
      <c r="M9790" s="16">
        <f>IF(Table1[[#This Row],[Ordem_insumos]]&lt;&gt;0,VLOOKUP(Table1[[#This Row],[Codigo_servico]],Preencher_Orcamento!$B:$D,3,FALSE)*Table1[[#This Row],[Subtotal_insumo]],"")</f>
        <v>0</v>
      </c>
    </row>
    <row r="9791" spans="1:13" x14ac:dyDescent="0.25">
      <c r="A9791" s="6">
        <v>135005</v>
      </c>
      <c r="B9791" s="126">
        <v>2</v>
      </c>
      <c r="C9791" s="133"/>
      <c r="D9791" s="134">
        <v>2020</v>
      </c>
      <c r="E9791" s="7" t="s">
        <v>2188</v>
      </c>
      <c r="F9791" s="8" t="s">
        <v>2140</v>
      </c>
      <c r="G9791" s="16">
        <f>IFERROR(VLOOKUP(Table1[[#This Row],[Codigo_insumo]],BD_Insumos!$B:$E,4),"")</f>
        <v>15.860837164231068</v>
      </c>
      <c r="H9791" s="140">
        <v>0.15</v>
      </c>
      <c r="I9791" s="9"/>
      <c r="J9791" s="22">
        <f t="shared" si="152"/>
        <v>2.37912557463466</v>
      </c>
      <c r="K9791" s="22" t="str">
        <f>IF(I9791&lt;&gt;"",SUMIF(Table1[Codigo_servico],A9791,Table1[Subtotal_insumo]),"")</f>
        <v/>
      </c>
      <c r="L9791" s="16">
        <f>IF(Table1[[#This Row],[Ordem_insumos]]&lt;&gt;0,VLOOKUP(Table1[[#This Row],[Codigo_servico]],Preencher_Orcamento!$B:$D,3,FALSE)*Table1[[#This Row],[Qtde_insumo]],"")</f>
        <v>0</v>
      </c>
      <c r="M9791" s="16">
        <f>IF(Table1[[#This Row],[Ordem_insumos]]&lt;&gt;0,VLOOKUP(Table1[[#This Row],[Codigo_servico]],Preencher_Orcamento!$B:$D,3,FALSE)*Table1[[#This Row],[Subtotal_insumo]],"")</f>
        <v>0</v>
      </c>
    </row>
    <row r="9792" spans="1:13" x14ac:dyDescent="0.25">
      <c r="A9792" s="3">
        <v>135010</v>
      </c>
      <c r="B9792" s="125">
        <v>0</v>
      </c>
      <c r="C9792" s="131" t="s">
        <v>4261</v>
      </c>
      <c r="D9792" s="132"/>
      <c r="E9792" s="4"/>
      <c r="F9792" s="4"/>
      <c r="G9792" s="17" t="str">
        <f>IFERROR(VLOOKUP(Table1[[#This Row],[Codigo_insumo]],BD_Insumos!$B:$E,4),"")</f>
        <v/>
      </c>
      <c r="H9792" s="139"/>
      <c r="I9792" s="5" t="s">
        <v>170</v>
      </c>
      <c r="J9792" s="20" t="str">
        <f t="shared" si="152"/>
        <v/>
      </c>
      <c r="K9792" s="21">
        <f>IF(I9792&lt;&gt;"",SUMIF(Table1[Codigo_servico],A9792,Table1[Subtotal_insumo]),"")</f>
        <v>14.213961435270363</v>
      </c>
      <c r="L9792" s="17" t="str">
        <f>IF(Table1[[#This Row],[Ordem_insumos]]&lt;&gt;0,VLOOKUP(Table1[[#This Row],[Codigo_servico]],Preencher_Orcamento!$B:$D,3,FALSE)*Table1[[#This Row],[Qtde_insumo]],"")</f>
        <v/>
      </c>
      <c r="M9792" s="17" t="str">
        <f>IF(Table1[[#This Row],[Ordem_insumos]]&lt;&gt;0,VLOOKUP(Table1[[#This Row],[Codigo_servico]],Preencher_Orcamento!$B:$D,3,FALSE)*Table1[[#This Row],[Subtotal_insumo]],"")</f>
        <v/>
      </c>
    </row>
    <row r="9793" spans="1:13" x14ac:dyDescent="0.25">
      <c r="A9793" s="6">
        <v>135010</v>
      </c>
      <c r="B9793" s="126">
        <v>1</v>
      </c>
      <c r="C9793" s="133"/>
      <c r="D9793" s="134">
        <v>2099</v>
      </c>
      <c r="E9793" s="7" t="s">
        <v>2205</v>
      </c>
      <c r="F9793" s="8" t="s">
        <v>2140</v>
      </c>
      <c r="G9793" s="16">
        <f>IFERROR(VLOOKUP(Table1[[#This Row],[Codigo_insumo]],BD_Insumos!$B:$E,4),"")</f>
        <v>12.627877718847255</v>
      </c>
      <c r="H9793" s="140">
        <v>1</v>
      </c>
      <c r="I9793" s="9"/>
      <c r="J9793" s="22">
        <f t="shared" si="152"/>
        <v>12.627877718847255</v>
      </c>
      <c r="K9793" s="22" t="str">
        <f>IF(I9793&lt;&gt;"",SUMIF(Table1[Codigo_servico],A9793,Table1[Subtotal_insumo]),"")</f>
        <v/>
      </c>
      <c r="L9793" s="16">
        <f>IF(Table1[[#This Row],[Ordem_insumos]]&lt;&gt;0,VLOOKUP(Table1[[#This Row],[Codigo_servico]],Preencher_Orcamento!$B:$D,3,FALSE)*Table1[[#This Row],[Qtde_insumo]],"")</f>
        <v>0</v>
      </c>
      <c r="M9793" s="16">
        <f>IF(Table1[[#This Row],[Ordem_insumos]]&lt;&gt;0,VLOOKUP(Table1[[#This Row],[Codigo_servico]],Preencher_Orcamento!$B:$D,3,FALSE)*Table1[[#This Row],[Subtotal_insumo]],"")</f>
        <v>0</v>
      </c>
    </row>
    <row r="9794" spans="1:13" x14ac:dyDescent="0.25">
      <c r="A9794" s="6">
        <v>135010</v>
      </c>
      <c r="B9794" s="126">
        <v>2</v>
      </c>
      <c r="C9794" s="133"/>
      <c r="D9794" s="134">
        <v>2020</v>
      </c>
      <c r="E9794" s="7" t="s">
        <v>2188</v>
      </c>
      <c r="F9794" s="8" t="s">
        <v>2140</v>
      </c>
      <c r="G9794" s="16">
        <f>IFERROR(VLOOKUP(Table1[[#This Row],[Codigo_insumo]],BD_Insumos!$B:$E,4),"")</f>
        <v>15.860837164231068</v>
      </c>
      <c r="H9794" s="140">
        <v>0.1</v>
      </c>
      <c r="I9794" s="9"/>
      <c r="J9794" s="22">
        <f t="shared" ref="J9794:J9857" si="153">IF(I9794="",G9794*H9794,"")</f>
        <v>1.586083716423107</v>
      </c>
      <c r="K9794" s="22" t="str">
        <f>IF(I9794&lt;&gt;"",SUMIF(Table1[Codigo_servico],A9794,Table1[Subtotal_insumo]),"")</f>
        <v/>
      </c>
      <c r="L9794" s="16">
        <f>IF(Table1[[#This Row],[Ordem_insumos]]&lt;&gt;0,VLOOKUP(Table1[[#This Row],[Codigo_servico]],Preencher_Orcamento!$B:$D,3,FALSE)*Table1[[#This Row],[Qtde_insumo]],"")</f>
        <v>0</v>
      </c>
      <c r="M9794" s="16">
        <f>IF(Table1[[#This Row],[Ordem_insumos]]&lt;&gt;0,VLOOKUP(Table1[[#This Row],[Codigo_servico]],Preencher_Orcamento!$B:$D,3,FALSE)*Table1[[#This Row],[Subtotal_insumo]],"")</f>
        <v>0</v>
      </c>
    </row>
    <row r="9795" spans="1:13" x14ac:dyDescent="0.25">
      <c r="A9795" s="3">
        <v>135012</v>
      </c>
      <c r="B9795" s="125">
        <v>0</v>
      </c>
      <c r="C9795" s="131" t="s">
        <v>4262</v>
      </c>
      <c r="D9795" s="132"/>
      <c r="E9795" s="4"/>
      <c r="F9795" s="4"/>
      <c r="G9795" s="17" t="str">
        <f>IFERROR(VLOOKUP(Table1[[#This Row],[Codigo_insumo]],BD_Insumos!$B:$E,4),"")</f>
        <v/>
      </c>
      <c r="H9795" s="139"/>
      <c r="I9795" s="5" t="s">
        <v>170</v>
      </c>
      <c r="J9795" s="20" t="str">
        <f t="shared" si="153"/>
        <v/>
      </c>
      <c r="K9795" s="21">
        <f>IF(I9795&lt;&gt;"",SUMIF(Table1[Codigo_servico],A9795,Table1[Subtotal_insumo]),"")</f>
        <v>14.213961435270363</v>
      </c>
      <c r="L9795" s="17" t="str">
        <f>IF(Table1[[#This Row],[Ordem_insumos]]&lt;&gt;0,VLOOKUP(Table1[[#This Row],[Codigo_servico]],Preencher_Orcamento!$B:$D,3,FALSE)*Table1[[#This Row],[Qtde_insumo]],"")</f>
        <v/>
      </c>
      <c r="M9795" s="17" t="str">
        <f>IF(Table1[[#This Row],[Ordem_insumos]]&lt;&gt;0,VLOOKUP(Table1[[#This Row],[Codigo_servico]],Preencher_Orcamento!$B:$D,3,FALSE)*Table1[[#This Row],[Subtotal_insumo]],"")</f>
        <v/>
      </c>
    </row>
    <row r="9796" spans="1:13" x14ac:dyDescent="0.25">
      <c r="A9796" s="6">
        <v>135012</v>
      </c>
      <c r="B9796" s="126">
        <v>1</v>
      </c>
      <c r="C9796" s="133"/>
      <c r="D9796" s="134">
        <v>2099</v>
      </c>
      <c r="E9796" s="7" t="s">
        <v>2205</v>
      </c>
      <c r="F9796" s="8" t="s">
        <v>2140</v>
      </c>
      <c r="G9796" s="16">
        <f>IFERROR(VLOOKUP(Table1[[#This Row],[Codigo_insumo]],BD_Insumos!$B:$E,4),"")</f>
        <v>12.627877718847255</v>
      </c>
      <c r="H9796" s="140">
        <v>1</v>
      </c>
      <c r="I9796" s="9"/>
      <c r="J9796" s="22">
        <f t="shared" si="153"/>
        <v>12.627877718847255</v>
      </c>
      <c r="K9796" s="22" t="str">
        <f>IF(I9796&lt;&gt;"",SUMIF(Table1[Codigo_servico],A9796,Table1[Subtotal_insumo]),"")</f>
        <v/>
      </c>
      <c r="L9796" s="16">
        <f>IF(Table1[[#This Row],[Ordem_insumos]]&lt;&gt;0,VLOOKUP(Table1[[#This Row],[Codigo_servico]],Preencher_Orcamento!$B:$D,3,FALSE)*Table1[[#This Row],[Qtde_insumo]],"")</f>
        <v>0</v>
      </c>
      <c r="M9796" s="16">
        <f>IF(Table1[[#This Row],[Ordem_insumos]]&lt;&gt;0,VLOOKUP(Table1[[#This Row],[Codigo_servico]],Preencher_Orcamento!$B:$D,3,FALSE)*Table1[[#This Row],[Subtotal_insumo]],"")</f>
        <v>0</v>
      </c>
    </row>
    <row r="9797" spans="1:13" x14ac:dyDescent="0.25">
      <c r="A9797" s="6">
        <v>135012</v>
      </c>
      <c r="B9797" s="126">
        <v>2</v>
      </c>
      <c r="C9797" s="133"/>
      <c r="D9797" s="134">
        <v>2020</v>
      </c>
      <c r="E9797" s="7" t="s">
        <v>2188</v>
      </c>
      <c r="F9797" s="8" t="s">
        <v>2140</v>
      </c>
      <c r="G9797" s="16">
        <f>IFERROR(VLOOKUP(Table1[[#This Row],[Codigo_insumo]],BD_Insumos!$B:$E,4),"")</f>
        <v>15.860837164231068</v>
      </c>
      <c r="H9797" s="140">
        <v>0.1</v>
      </c>
      <c r="I9797" s="9"/>
      <c r="J9797" s="22">
        <f t="shared" si="153"/>
        <v>1.586083716423107</v>
      </c>
      <c r="K9797" s="22" t="str">
        <f>IF(I9797&lt;&gt;"",SUMIF(Table1[Codigo_servico],A9797,Table1[Subtotal_insumo]),"")</f>
        <v/>
      </c>
      <c r="L9797" s="16">
        <f>IF(Table1[[#This Row],[Ordem_insumos]]&lt;&gt;0,VLOOKUP(Table1[[#This Row],[Codigo_servico]],Preencher_Orcamento!$B:$D,3,FALSE)*Table1[[#This Row],[Qtde_insumo]],"")</f>
        <v>0</v>
      </c>
      <c r="M9797" s="16">
        <f>IF(Table1[[#This Row],[Ordem_insumos]]&lt;&gt;0,VLOOKUP(Table1[[#This Row],[Codigo_servico]],Preencher_Orcamento!$B:$D,3,FALSE)*Table1[[#This Row],[Subtotal_insumo]],"")</f>
        <v>0</v>
      </c>
    </row>
    <row r="9798" spans="1:13" x14ac:dyDescent="0.25">
      <c r="A9798" s="3">
        <v>135014</v>
      </c>
      <c r="B9798" s="125">
        <v>0</v>
      </c>
      <c r="C9798" s="131" t="s">
        <v>4263</v>
      </c>
      <c r="D9798" s="132"/>
      <c r="E9798" s="4"/>
      <c r="F9798" s="4"/>
      <c r="G9798" s="17" t="str">
        <f>IFERROR(VLOOKUP(Table1[[#This Row],[Codigo_insumo]],BD_Insumos!$B:$E,4),"")</f>
        <v/>
      </c>
      <c r="H9798" s="139"/>
      <c r="I9798" s="5" t="s">
        <v>170</v>
      </c>
      <c r="J9798" s="20" t="str">
        <f t="shared" si="153"/>
        <v/>
      </c>
      <c r="K9798" s="21">
        <f>IF(I9798&lt;&gt;"",SUMIF(Table1[Codigo_servico],A9798,Table1[Subtotal_insumo]),"")</f>
        <v>17.056753722324434</v>
      </c>
      <c r="L9798" s="17" t="str">
        <f>IF(Table1[[#This Row],[Ordem_insumos]]&lt;&gt;0,VLOOKUP(Table1[[#This Row],[Codigo_servico]],Preencher_Orcamento!$B:$D,3,FALSE)*Table1[[#This Row],[Qtde_insumo]],"")</f>
        <v/>
      </c>
      <c r="M9798" s="17" t="str">
        <f>IF(Table1[[#This Row],[Ordem_insumos]]&lt;&gt;0,VLOOKUP(Table1[[#This Row],[Codigo_servico]],Preencher_Orcamento!$B:$D,3,FALSE)*Table1[[#This Row],[Subtotal_insumo]],"")</f>
        <v/>
      </c>
    </row>
    <row r="9799" spans="1:13" x14ac:dyDescent="0.25">
      <c r="A9799" s="6">
        <v>135014</v>
      </c>
      <c r="B9799" s="126">
        <v>1</v>
      </c>
      <c r="C9799" s="133"/>
      <c r="D9799" s="134">
        <v>2099</v>
      </c>
      <c r="E9799" s="7" t="s">
        <v>2205</v>
      </c>
      <c r="F9799" s="8" t="s">
        <v>2140</v>
      </c>
      <c r="G9799" s="16">
        <f>IFERROR(VLOOKUP(Table1[[#This Row],[Codigo_insumo]],BD_Insumos!$B:$E,4),"")</f>
        <v>12.627877718847255</v>
      </c>
      <c r="H9799" s="140">
        <v>1.2</v>
      </c>
      <c r="I9799" s="9"/>
      <c r="J9799" s="22">
        <f t="shared" si="153"/>
        <v>15.153453262616706</v>
      </c>
      <c r="K9799" s="22" t="str">
        <f>IF(I9799&lt;&gt;"",SUMIF(Table1[Codigo_servico],A9799,Table1[Subtotal_insumo]),"")</f>
        <v/>
      </c>
      <c r="L9799" s="16">
        <f>IF(Table1[[#This Row],[Ordem_insumos]]&lt;&gt;0,VLOOKUP(Table1[[#This Row],[Codigo_servico]],Preencher_Orcamento!$B:$D,3,FALSE)*Table1[[#This Row],[Qtde_insumo]],"")</f>
        <v>0</v>
      </c>
      <c r="M9799" s="16">
        <f>IF(Table1[[#This Row],[Ordem_insumos]]&lt;&gt;0,VLOOKUP(Table1[[#This Row],[Codigo_servico]],Preencher_Orcamento!$B:$D,3,FALSE)*Table1[[#This Row],[Subtotal_insumo]],"")</f>
        <v>0</v>
      </c>
    </row>
    <row r="9800" spans="1:13" x14ac:dyDescent="0.25">
      <c r="A9800" s="6">
        <v>135014</v>
      </c>
      <c r="B9800" s="126">
        <v>2</v>
      </c>
      <c r="C9800" s="133"/>
      <c r="D9800" s="134">
        <v>2020</v>
      </c>
      <c r="E9800" s="7" t="s">
        <v>2188</v>
      </c>
      <c r="F9800" s="8" t="s">
        <v>2140</v>
      </c>
      <c r="G9800" s="16">
        <f>IFERROR(VLOOKUP(Table1[[#This Row],[Codigo_insumo]],BD_Insumos!$B:$E,4),"")</f>
        <v>15.860837164231068</v>
      </c>
      <c r="H9800" s="140">
        <v>0.12</v>
      </c>
      <c r="I9800" s="9"/>
      <c r="J9800" s="22">
        <f t="shared" si="153"/>
        <v>1.9033004597077281</v>
      </c>
      <c r="K9800" s="22" t="str">
        <f>IF(I9800&lt;&gt;"",SUMIF(Table1[Codigo_servico],A9800,Table1[Subtotal_insumo]),"")</f>
        <v/>
      </c>
      <c r="L9800" s="16">
        <f>IF(Table1[[#This Row],[Ordem_insumos]]&lt;&gt;0,VLOOKUP(Table1[[#This Row],[Codigo_servico]],Preencher_Orcamento!$B:$D,3,FALSE)*Table1[[#This Row],[Qtde_insumo]],"")</f>
        <v>0</v>
      </c>
      <c r="M9800" s="16">
        <f>IF(Table1[[#This Row],[Ordem_insumos]]&lt;&gt;0,VLOOKUP(Table1[[#This Row],[Codigo_servico]],Preencher_Orcamento!$B:$D,3,FALSE)*Table1[[#This Row],[Subtotal_insumo]],"")</f>
        <v>0</v>
      </c>
    </row>
    <row r="9801" spans="1:13" x14ac:dyDescent="0.25">
      <c r="A9801" s="3">
        <v>135020</v>
      </c>
      <c r="B9801" s="125">
        <v>0</v>
      </c>
      <c r="C9801" s="131" t="s">
        <v>4264</v>
      </c>
      <c r="D9801" s="132"/>
      <c r="E9801" s="4"/>
      <c r="F9801" s="4"/>
      <c r="G9801" s="17" t="str">
        <f>IFERROR(VLOOKUP(Table1[[#This Row],[Codigo_insumo]],BD_Insumos!$B:$E,4),"")</f>
        <v/>
      </c>
      <c r="H9801" s="139"/>
      <c r="I9801" s="5" t="s">
        <v>170</v>
      </c>
      <c r="J9801" s="20" t="str">
        <f t="shared" si="153"/>
        <v/>
      </c>
      <c r="K9801" s="21">
        <f>IF(I9801&lt;&gt;"",SUMIF(Table1[Codigo_servico],A9801,Table1[Subtotal_insumo]),"")</f>
        <v>12.792565291743326</v>
      </c>
      <c r="L9801" s="17" t="str">
        <f>IF(Table1[[#This Row],[Ordem_insumos]]&lt;&gt;0,VLOOKUP(Table1[[#This Row],[Codigo_servico]],Preencher_Orcamento!$B:$D,3,FALSE)*Table1[[#This Row],[Qtde_insumo]],"")</f>
        <v/>
      </c>
      <c r="M9801" s="17" t="str">
        <f>IF(Table1[[#This Row],[Ordem_insumos]]&lt;&gt;0,VLOOKUP(Table1[[#This Row],[Codigo_servico]],Preencher_Orcamento!$B:$D,3,FALSE)*Table1[[#This Row],[Subtotal_insumo]],"")</f>
        <v/>
      </c>
    </row>
    <row r="9802" spans="1:13" x14ac:dyDescent="0.25">
      <c r="A9802" s="6">
        <v>135020</v>
      </c>
      <c r="B9802" s="126">
        <v>1</v>
      </c>
      <c r="C9802" s="133"/>
      <c r="D9802" s="134">
        <v>2020</v>
      </c>
      <c r="E9802" s="7" t="s">
        <v>2188</v>
      </c>
      <c r="F9802" s="8" t="s">
        <v>2140</v>
      </c>
      <c r="G9802" s="16">
        <f>IFERROR(VLOOKUP(Table1[[#This Row],[Codigo_insumo]],BD_Insumos!$B:$E,4),"")</f>
        <v>15.860837164231068</v>
      </c>
      <c r="H9802" s="140">
        <v>0.09</v>
      </c>
      <c r="I9802" s="9"/>
      <c r="J9802" s="22">
        <f t="shared" si="153"/>
        <v>1.427475344780796</v>
      </c>
      <c r="K9802" s="22" t="str">
        <f>IF(I9802&lt;&gt;"",SUMIF(Table1[Codigo_servico],A9802,Table1[Subtotal_insumo]),"")</f>
        <v/>
      </c>
      <c r="L9802" s="16">
        <f>IF(Table1[[#This Row],[Ordem_insumos]]&lt;&gt;0,VLOOKUP(Table1[[#This Row],[Codigo_servico]],Preencher_Orcamento!$B:$D,3,FALSE)*Table1[[#This Row],[Qtde_insumo]],"")</f>
        <v>0</v>
      </c>
      <c r="M9802" s="16">
        <f>IF(Table1[[#This Row],[Ordem_insumos]]&lt;&gt;0,VLOOKUP(Table1[[#This Row],[Codigo_servico]],Preencher_Orcamento!$B:$D,3,FALSE)*Table1[[#This Row],[Subtotal_insumo]],"")</f>
        <v>0</v>
      </c>
    </row>
    <row r="9803" spans="1:13" x14ac:dyDescent="0.25">
      <c r="A9803" s="6">
        <v>135020</v>
      </c>
      <c r="B9803" s="126">
        <v>2</v>
      </c>
      <c r="C9803" s="133"/>
      <c r="D9803" s="134">
        <v>2099</v>
      </c>
      <c r="E9803" s="7" t="s">
        <v>2205</v>
      </c>
      <c r="F9803" s="8" t="s">
        <v>2140</v>
      </c>
      <c r="G9803" s="16">
        <f>IFERROR(VLOOKUP(Table1[[#This Row],[Codigo_insumo]],BD_Insumos!$B:$E,4),"")</f>
        <v>12.627877718847255</v>
      </c>
      <c r="H9803" s="140">
        <v>0.9</v>
      </c>
      <c r="I9803" s="9"/>
      <c r="J9803" s="22">
        <f t="shared" si="153"/>
        <v>11.365089946962531</v>
      </c>
      <c r="K9803" s="22" t="str">
        <f>IF(I9803&lt;&gt;"",SUMIF(Table1[Codigo_servico],A9803,Table1[Subtotal_insumo]),"")</f>
        <v/>
      </c>
      <c r="L9803" s="16">
        <f>IF(Table1[[#This Row],[Ordem_insumos]]&lt;&gt;0,VLOOKUP(Table1[[#This Row],[Codigo_servico]],Preencher_Orcamento!$B:$D,3,FALSE)*Table1[[#This Row],[Qtde_insumo]],"")</f>
        <v>0</v>
      </c>
      <c r="M9803" s="16">
        <f>IF(Table1[[#This Row],[Ordem_insumos]]&lt;&gt;0,VLOOKUP(Table1[[#This Row],[Codigo_servico]],Preencher_Orcamento!$B:$D,3,FALSE)*Table1[[#This Row],[Subtotal_insumo]],"")</f>
        <v>0</v>
      </c>
    </row>
    <row r="9804" spans="1:13" x14ac:dyDescent="0.25">
      <c r="A9804" s="3">
        <v>135030</v>
      </c>
      <c r="B9804" s="125">
        <v>0</v>
      </c>
      <c r="C9804" s="131" t="s">
        <v>4265</v>
      </c>
      <c r="D9804" s="132"/>
      <c r="E9804" s="4"/>
      <c r="F9804" s="4"/>
      <c r="G9804" s="17" t="str">
        <f>IFERROR(VLOOKUP(Table1[[#This Row],[Codigo_insumo]],BD_Insumos!$B:$E,4),"")</f>
        <v/>
      </c>
      <c r="H9804" s="139"/>
      <c r="I9804" s="5" t="s">
        <v>5</v>
      </c>
      <c r="J9804" s="20" t="str">
        <f t="shared" si="153"/>
        <v/>
      </c>
      <c r="K9804" s="21">
        <f>IF(I9804&lt;&gt;"",SUMIF(Table1[Codigo_servico],A9804,Table1[Subtotal_insumo]),"")</f>
        <v>1.8478149865851472</v>
      </c>
      <c r="L9804" s="17" t="str">
        <f>IF(Table1[[#This Row],[Ordem_insumos]]&lt;&gt;0,VLOOKUP(Table1[[#This Row],[Codigo_servico]],Preencher_Orcamento!$B:$D,3,FALSE)*Table1[[#This Row],[Qtde_insumo]],"")</f>
        <v/>
      </c>
      <c r="M9804" s="17" t="str">
        <f>IF(Table1[[#This Row],[Ordem_insumos]]&lt;&gt;0,VLOOKUP(Table1[[#This Row],[Codigo_servico]],Preencher_Orcamento!$B:$D,3,FALSE)*Table1[[#This Row],[Subtotal_insumo]],"")</f>
        <v/>
      </c>
    </row>
    <row r="9805" spans="1:13" x14ac:dyDescent="0.25">
      <c r="A9805" s="6">
        <v>135030</v>
      </c>
      <c r="B9805" s="126">
        <v>1</v>
      </c>
      <c r="C9805" s="133"/>
      <c r="D9805" s="134">
        <v>2099</v>
      </c>
      <c r="E9805" s="7" t="s">
        <v>2205</v>
      </c>
      <c r="F9805" s="8" t="s">
        <v>2140</v>
      </c>
      <c r="G9805" s="16">
        <f>IFERROR(VLOOKUP(Table1[[#This Row],[Codigo_insumo]],BD_Insumos!$B:$E,4),"")</f>
        <v>12.627877718847255</v>
      </c>
      <c r="H9805" s="140">
        <v>0.13</v>
      </c>
      <c r="I9805" s="9"/>
      <c r="J9805" s="22">
        <f t="shared" si="153"/>
        <v>1.6416241034501433</v>
      </c>
      <c r="K9805" s="22" t="str">
        <f>IF(I9805&lt;&gt;"",SUMIF(Table1[Codigo_servico],A9805,Table1[Subtotal_insumo]),"")</f>
        <v/>
      </c>
      <c r="L9805" s="16">
        <f>IF(Table1[[#This Row],[Ordem_insumos]]&lt;&gt;0,VLOOKUP(Table1[[#This Row],[Codigo_servico]],Preencher_Orcamento!$B:$D,3,FALSE)*Table1[[#This Row],[Qtde_insumo]],"")</f>
        <v>0</v>
      </c>
      <c r="M9805" s="16">
        <f>IF(Table1[[#This Row],[Ordem_insumos]]&lt;&gt;0,VLOOKUP(Table1[[#This Row],[Codigo_servico]],Preencher_Orcamento!$B:$D,3,FALSE)*Table1[[#This Row],[Subtotal_insumo]],"")</f>
        <v>0</v>
      </c>
    </row>
    <row r="9806" spans="1:13" x14ac:dyDescent="0.25">
      <c r="A9806" s="6">
        <v>135030</v>
      </c>
      <c r="B9806" s="126">
        <v>2</v>
      </c>
      <c r="C9806" s="133"/>
      <c r="D9806" s="134">
        <v>2020</v>
      </c>
      <c r="E9806" s="7" t="s">
        <v>2188</v>
      </c>
      <c r="F9806" s="8" t="s">
        <v>2140</v>
      </c>
      <c r="G9806" s="16">
        <f>IFERROR(VLOOKUP(Table1[[#This Row],[Codigo_insumo]],BD_Insumos!$B:$E,4),"")</f>
        <v>15.860837164231068</v>
      </c>
      <c r="H9806" s="140">
        <v>1.2999999999999999E-2</v>
      </c>
      <c r="I9806" s="9"/>
      <c r="J9806" s="22">
        <f t="shared" si="153"/>
        <v>0.20619088313500386</v>
      </c>
      <c r="K9806" s="22" t="str">
        <f>IF(I9806&lt;&gt;"",SUMIF(Table1[Codigo_servico],A9806,Table1[Subtotal_insumo]),"")</f>
        <v/>
      </c>
      <c r="L9806" s="16">
        <f>IF(Table1[[#This Row],[Ordem_insumos]]&lt;&gt;0,VLOOKUP(Table1[[#This Row],[Codigo_servico]],Preencher_Orcamento!$B:$D,3,FALSE)*Table1[[#This Row],[Qtde_insumo]],"")</f>
        <v>0</v>
      </c>
      <c r="M9806" s="16">
        <f>IF(Table1[[#This Row],[Ordem_insumos]]&lt;&gt;0,VLOOKUP(Table1[[#This Row],[Codigo_servico]],Preencher_Orcamento!$B:$D,3,FALSE)*Table1[[#This Row],[Subtotal_insumo]],"")</f>
        <v>0</v>
      </c>
    </row>
    <row r="9807" spans="1:13" x14ac:dyDescent="0.25">
      <c r="A9807" s="3">
        <v>135040</v>
      </c>
      <c r="B9807" s="125">
        <v>0</v>
      </c>
      <c r="C9807" s="131" t="s">
        <v>4266</v>
      </c>
      <c r="D9807" s="132"/>
      <c r="E9807" s="4"/>
      <c r="F9807" s="4"/>
      <c r="G9807" s="17" t="str">
        <f>IFERROR(VLOOKUP(Table1[[#This Row],[Codigo_insumo]],BD_Insumos!$B:$E,4),"")</f>
        <v/>
      </c>
      <c r="H9807" s="139"/>
      <c r="I9807" s="5" t="s">
        <v>5</v>
      </c>
      <c r="J9807" s="20" t="str">
        <f t="shared" si="153"/>
        <v/>
      </c>
      <c r="K9807" s="21">
        <f>IF(I9807&lt;&gt;"",SUMIF(Table1[Codigo_servico],A9807,Table1[Subtotal_insumo]),"")</f>
        <v>5.6855845741081446</v>
      </c>
      <c r="L9807" s="17" t="str">
        <f>IF(Table1[[#This Row],[Ordem_insumos]]&lt;&gt;0,VLOOKUP(Table1[[#This Row],[Codigo_servico]],Preencher_Orcamento!$B:$D,3,FALSE)*Table1[[#This Row],[Qtde_insumo]],"")</f>
        <v/>
      </c>
      <c r="M9807" s="17" t="str">
        <f>IF(Table1[[#This Row],[Ordem_insumos]]&lt;&gt;0,VLOOKUP(Table1[[#This Row],[Codigo_servico]],Preencher_Orcamento!$B:$D,3,FALSE)*Table1[[#This Row],[Subtotal_insumo]],"")</f>
        <v/>
      </c>
    </row>
    <row r="9808" spans="1:13" x14ac:dyDescent="0.25">
      <c r="A9808" s="6">
        <v>135040</v>
      </c>
      <c r="B9808" s="126">
        <v>1</v>
      </c>
      <c r="C9808" s="133"/>
      <c r="D9808" s="134">
        <v>2020</v>
      </c>
      <c r="E9808" s="7" t="s">
        <v>2188</v>
      </c>
      <c r="F9808" s="8" t="s">
        <v>2140</v>
      </c>
      <c r="G9808" s="16">
        <f>IFERROR(VLOOKUP(Table1[[#This Row],[Codigo_insumo]],BD_Insumos!$B:$E,4),"")</f>
        <v>15.860837164231068</v>
      </c>
      <c r="H9808" s="140">
        <v>0.04</v>
      </c>
      <c r="I9808" s="9"/>
      <c r="J9808" s="22">
        <f t="shared" si="153"/>
        <v>0.6344334865692427</v>
      </c>
      <c r="K9808" s="22" t="str">
        <f>IF(I9808&lt;&gt;"",SUMIF(Table1[Codigo_servico],A9808,Table1[Subtotal_insumo]),"")</f>
        <v/>
      </c>
      <c r="L9808" s="16">
        <f>IF(Table1[[#This Row],[Ordem_insumos]]&lt;&gt;0,VLOOKUP(Table1[[#This Row],[Codigo_servico]],Preencher_Orcamento!$B:$D,3,FALSE)*Table1[[#This Row],[Qtde_insumo]],"")</f>
        <v>0</v>
      </c>
      <c r="M9808" s="16">
        <f>IF(Table1[[#This Row],[Ordem_insumos]]&lt;&gt;0,VLOOKUP(Table1[[#This Row],[Codigo_servico]],Preencher_Orcamento!$B:$D,3,FALSE)*Table1[[#This Row],[Subtotal_insumo]],"")</f>
        <v>0</v>
      </c>
    </row>
    <row r="9809" spans="1:13" x14ac:dyDescent="0.25">
      <c r="A9809" s="6">
        <v>135040</v>
      </c>
      <c r="B9809" s="126">
        <v>2</v>
      </c>
      <c r="C9809" s="133"/>
      <c r="D9809" s="134">
        <v>2099</v>
      </c>
      <c r="E9809" s="7" t="s">
        <v>2205</v>
      </c>
      <c r="F9809" s="8" t="s">
        <v>2140</v>
      </c>
      <c r="G9809" s="16">
        <f>IFERROR(VLOOKUP(Table1[[#This Row],[Codigo_insumo]],BD_Insumos!$B:$E,4),"")</f>
        <v>12.627877718847255</v>
      </c>
      <c r="H9809" s="140">
        <v>0.4</v>
      </c>
      <c r="I9809" s="9"/>
      <c r="J9809" s="22">
        <f t="shared" si="153"/>
        <v>5.0511510875389023</v>
      </c>
      <c r="K9809" s="22" t="str">
        <f>IF(I9809&lt;&gt;"",SUMIF(Table1[Codigo_servico],A9809,Table1[Subtotal_insumo]),"")</f>
        <v/>
      </c>
      <c r="L9809" s="16">
        <f>IF(Table1[[#This Row],[Ordem_insumos]]&lt;&gt;0,VLOOKUP(Table1[[#This Row],[Codigo_servico]],Preencher_Orcamento!$B:$D,3,FALSE)*Table1[[#This Row],[Qtde_insumo]],"")</f>
        <v>0</v>
      </c>
      <c r="M9809" s="16">
        <f>IF(Table1[[#This Row],[Ordem_insumos]]&lt;&gt;0,VLOOKUP(Table1[[#This Row],[Codigo_servico]],Preencher_Orcamento!$B:$D,3,FALSE)*Table1[[#This Row],[Subtotal_insumo]],"")</f>
        <v>0</v>
      </c>
    </row>
    <row r="9810" spans="1:13" x14ac:dyDescent="0.25">
      <c r="A9810" s="3">
        <v>136002</v>
      </c>
      <c r="B9810" s="125">
        <v>0</v>
      </c>
      <c r="C9810" s="131" t="s">
        <v>4170</v>
      </c>
      <c r="D9810" s="132"/>
      <c r="E9810" s="4"/>
      <c r="F9810" s="4"/>
      <c r="G9810" s="17" t="str">
        <f>IFERROR(VLOOKUP(Table1[[#This Row],[Codigo_insumo]],BD_Insumos!$B:$E,4),"")</f>
        <v/>
      </c>
      <c r="H9810" s="139"/>
      <c r="I9810" s="5" t="s">
        <v>170</v>
      </c>
      <c r="J9810" s="20" t="str">
        <f t="shared" si="153"/>
        <v/>
      </c>
      <c r="K9810" s="21">
        <f>IF(I9810&lt;&gt;"",SUMIF(Table1[Codigo_servico],A9810,Table1[Subtotal_insumo]),"")</f>
        <v>19.899546009378508</v>
      </c>
      <c r="L9810" s="17" t="str">
        <f>IF(Table1[[#This Row],[Ordem_insumos]]&lt;&gt;0,VLOOKUP(Table1[[#This Row],[Codigo_servico]],Preencher_Orcamento!$B:$D,3,FALSE)*Table1[[#This Row],[Qtde_insumo]],"")</f>
        <v/>
      </c>
      <c r="M9810" s="17" t="str">
        <f>IF(Table1[[#This Row],[Ordem_insumos]]&lt;&gt;0,VLOOKUP(Table1[[#This Row],[Codigo_servico]],Preencher_Orcamento!$B:$D,3,FALSE)*Table1[[#This Row],[Subtotal_insumo]],"")</f>
        <v/>
      </c>
    </row>
    <row r="9811" spans="1:13" x14ac:dyDescent="0.25">
      <c r="A9811" s="6">
        <v>136002</v>
      </c>
      <c r="B9811" s="126">
        <v>1</v>
      </c>
      <c r="C9811" s="133"/>
      <c r="D9811" s="134">
        <v>2099</v>
      </c>
      <c r="E9811" s="7" t="s">
        <v>2205</v>
      </c>
      <c r="F9811" s="8" t="s">
        <v>2140</v>
      </c>
      <c r="G9811" s="16">
        <f>IFERROR(VLOOKUP(Table1[[#This Row],[Codigo_insumo]],BD_Insumos!$B:$E,4),"")</f>
        <v>12.627877718847255</v>
      </c>
      <c r="H9811" s="140">
        <v>1.4</v>
      </c>
      <c r="I9811" s="9"/>
      <c r="J9811" s="22">
        <f t="shared" si="153"/>
        <v>17.679028806386157</v>
      </c>
      <c r="K9811" s="22" t="str">
        <f>IF(I9811&lt;&gt;"",SUMIF(Table1[Codigo_servico],A9811,Table1[Subtotal_insumo]),"")</f>
        <v/>
      </c>
      <c r="L9811" s="16">
        <f>IF(Table1[[#This Row],[Ordem_insumos]]&lt;&gt;0,VLOOKUP(Table1[[#This Row],[Codigo_servico]],Preencher_Orcamento!$B:$D,3,FALSE)*Table1[[#This Row],[Qtde_insumo]],"")</f>
        <v>0</v>
      </c>
      <c r="M9811" s="16">
        <f>IF(Table1[[#This Row],[Ordem_insumos]]&lt;&gt;0,VLOOKUP(Table1[[#This Row],[Codigo_servico]],Preencher_Orcamento!$B:$D,3,FALSE)*Table1[[#This Row],[Subtotal_insumo]],"")</f>
        <v>0</v>
      </c>
    </row>
    <row r="9812" spans="1:13" x14ac:dyDescent="0.25">
      <c r="A9812" s="6">
        <v>136002</v>
      </c>
      <c r="B9812" s="126">
        <v>2</v>
      </c>
      <c r="C9812" s="133"/>
      <c r="D9812" s="134">
        <v>2020</v>
      </c>
      <c r="E9812" s="7" t="s">
        <v>2188</v>
      </c>
      <c r="F9812" s="8" t="s">
        <v>2140</v>
      </c>
      <c r="G9812" s="16">
        <f>IFERROR(VLOOKUP(Table1[[#This Row],[Codigo_insumo]],BD_Insumos!$B:$E,4),"")</f>
        <v>15.860837164231068</v>
      </c>
      <c r="H9812" s="140">
        <v>0.14000000000000001</v>
      </c>
      <c r="I9812" s="9"/>
      <c r="J9812" s="22">
        <f t="shared" si="153"/>
        <v>2.2205172029923497</v>
      </c>
      <c r="K9812" s="22" t="str">
        <f>IF(I9812&lt;&gt;"",SUMIF(Table1[Codigo_servico],A9812,Table1[Subtotal_insumo]),"")</f>
        <v/>
      </c>
      <c r="L9812" s="16">
        <f>IF(Table1[[#This Row],[Ordem_insumos]]&lt;&gt;0,VLOOKUP(Table1[[#This Row],[Codigo_servico]],Preencher_Orcamento!$B:$D,3,FALSE)*Table1[[#This Row],[Qtde_insumo]],"")</f>
        <v>0</v>
      </c>
      <c r="M9812" s="16">
        <f>IF(Table1[[#This Row],[Ordem_insumos]]&lt;&gt;0,VLOOKUP(Table1[[#This Row],[Codigo_servico]],Preencher_Orcamento!$B:$D,3,FALSE)*Table1[[#This Row],[Subtotal_insumo]],"")</f>
        <v>0</v>
      </c>
    </row>
    <row r="9813" spans="1:13" x14ac:dyDescent="0.25">
      <c r="A9813" s="3">
        <v>136010</v>
      </c>
      <c r="B9813" s="125">
        <v>0</v>
      </c>
      <c r="C9813" s="131" t="s">
        <v>4267</v>
      </c>
      <c r="D9813" s="132"/>
      <c r="E9813" s="4"/>
      <c r="F9813" s="4"/>
      <c r="G9813" s="17" t="str">
        <f>IFERROR(VLOOKUP(Table1[[#This Row],[Codigo_insumo]],BD_Insumos!$B:$E,4),"")</f>
        <v/>
      </c>
      <c r="H9813" s="139"/>
      <c r="I9813" s="5" t="s">
        <v>170</v>
      </c>
      <c r="J9813" s="20" t="str">
        <f t="shared" si="153"/>
        <v/>
      </c>
      <c r="K9813" s="21">
        <f>IF(I9813&lt;&gt;"",SUMIF(Table1[Codigo_servico],A9813,Table1[Subtotal_insumo]),"")</f>
        <v>21.320942152905541</v>
      </c>
      <c r="L9813" s="17" t="str">
        <f>IF(Table1[[#This Row],[Ordem_insumos]]&lt;&gt;0,VLOOKUP(Table1[[#This Row],[Codigo_servico]],Preencher_Orcamento!$B:$D,3,FALSE)*Table1[[#This Row],[Qtde_insumo]],"")</f>
        <v/>
      </c>
      <c r="M9813" s="17" t="str">
        <f>IF(Table1[[#This Row],[Ordem_insumos]]&lt;&gt;0,VLOOKUP(Table1[[#This Row],[Codigo_servico]],Preencher_Orcamento!$B:$D,3,FALSE)*Table1[[#This Row],[Subtotal_insumo]],"")</f>
        <v/>
      </c>
    </row>
    <row r="9814" spans="1:13" x14ac:dyDescent="0.25">
      <c r="A9814" s="6">
        <v>136010</v>
      </c>
      <c r="B9814" s="126">
        <v>1</v>
      </c>
      <c r="C9814" s="133"/>
      <c r="D9814" s="134">
        <v>2020</v>
      </c>
      <c r="E9814" s="7" t="s">
        <v>2188</v>
      </c>
      <c r="F9814" s="8" t="s">
        <v>2140</v>
      </c>
      <c r="G9814" s="16">
        <f>IFERROR(VLOOKUP(Table1[[#This Row],[Codigo_insumo]],BD_Insumos!$B:$E,4),"")</f>
        <v>15.860837164231068</v>
      </c>
      <c r="H9814" s="140">
        <v>0.15</v>
      </c>
      <c r="I9814" s="9"/>
      <c r="J9814" s="22">
        <f t="shared" si="153"/>
        <v>2.37912557463466</v>
      </c>
      <c r="K9814" s="22" t="str">
        <f>IF(I9814&lt;&gt;"",SUMIF(Table1[Codigo_servico],A9814,Table1[Subtotal_insumo]),"")</f>
        <v/>
      </c>
      <c r="L9814" s="16">
        <f>IF(Table1[[#This Row],[Ordem_insumos]]&lt;&gt;0,VLOOKUP(Table1[[#This Row],[Codigo_servico]],Preencher_Orcamento!$B:$D,3,FALSE)*Table1[[#This Row],[Qtde_insumo]],"")</f>
        <v>0</v>
      </c>
      <c r="M9814" s="16">
        <f>IF(Table1[[#This Row],[Ordem_insumos]]&lt;&gt;0,VLOOKUP(Table1[[#This Row],[Codigo_servico]],Preencher_Orcamento!$B:$D,3,FALSE)*Table1[[#This Row],[Subtotal_insumo]],"")</f>
        <v>0</v>
      </c>
    </row>
    <row r="9815" spans="1:13" x14ac:dyDescent="0.25">
      <c r="A9815" s="6">
        <v>136010</v>
      </c>
      <c r="B9815" s="126">
        <v>2</v>
      </c>
      <c r="C9815" s="133"/>
      <c r="D9815" s="134">
        <v>2099</v>
      </c>
      <c r="E9815" s="7" t="s">
        <v>2205</v>
      </c>
      <c r="F9815" s="8" t="s">
        <v>2140</v>
      </c>
      <c r="G9815" s="16">
        <f>IFERROR(VLOOKUP(Table1[[#This Row],[Codigo_insumo]],BD_Insumos!$B:$E,4),"")</f>
        <v>12.627877718847255</v>
      </c>
      <c r="H9815" s="140">
        <v>1.5</v>
      </c>
      <c r="I9815" s="9"/>
      <c r="J9815" s="22">
        <f t="shared" si="153"/>
        <v>18.941816578270881</v>
      </c>
      <c r="K9815" s="22" t="str">
        <f>IF(I9815&lt;&gt;"",SUMIF(Table1[Codigo_servico],A9815,Table1[Subtotal_insumo]),"")</f>
        <v/>
      </c>
      <c r="L9815" s="16">
        <f>IF(Table1[[#This Row],[Ordem_insumos]]&lt;&gt;0,VLOOKUP(Table1[[#This Row],[Codigo_servico]],Preencher_Orcamento!$B:$D,3,FALSE)*Table1[[#This Row],[Qtde_insumo]],"")</f>
        <v>0</v>
      </c>
      <c r="M9815" s="16">
        <f>IF(Table1[[#This Row],[Ordem_insumos]]&lt;&gt;0,VLOOKUP(Table1[[#This Row],[Codigo_servico]],Preencher_Orcamento!$B:$D,3,FALSE)*Table1[[#This Row],[Subtotal_insumo]],"")</f>
        <v>0</v>
      </c>
    </row>
    <row r="9816" spans="1:13" x14ac:dyDescent="0.25">
      <c r="A9816" s="3">
        <v>136012</v>
      </c>
      <c r="B9816" s="125">
        <v>0</v>
      </c>
      <c r="C9816" s="131" t="s">
        <v>4268</v>
      </c>
      <c r="D9816" s="132"/>
      <c r="E9816" s="4"/>
      <c r="F9816" s="4"/>
      <c r="G9816" s="17" t="str">
        <f>IFERROR(VLOOKUP(Table1[[#This Row],[Codigo_insumo]],BD_Insumos!$B:$E,4),"")</f>
        <v/>
      </c>
      <c r="H9816" s="139"/>
      <c r="I9816" s="5" t="s">
        <v>170</v>
      </c>
      <c r="J9816" s="20" t="str">
        <f t="shared" si="153"/>
        <v/>
      </c>
      <c r="K9816" s="21">
        <f>IF(I9816&lt;&gt;"",SUMIF(Table1[Codigo_servico],A9816,Table1[Subtotal_insumo]),"")</f>
        <v>21.052134723421535</v>
      </c>
      <c r="L9816" s="17" t="str">
        <f>IF(Table1[[#This Row],[Ordem_insumos]]&lt;&gt;0,VLOOKUP(Table1[[#This Row],[Codigo_servico]],Preencher_Orcamento!$B:$D,3,FALSE)*Table1[[#This Row],[Qtde_insumo]],"")</f>
        <v/>
      </c>
      <c r="M9816" s="17" t="str">
        <f>IF(Table1[[#This Row],[Ordem_insumos]]&lt;&gt;0,VLOOKUP(Table1[[#This Row],[Codigo_servico]],Preencher_Orcamento!$B:$D,3,FALSE)*Table1[[#This Row],[Subtotal_insumo]],"")</f>
        <v/>
      </c>
    </row>
    <row r="9817" spans="1:13" x14ac:dyDescent="0.25">
      <c r="A9817" s="6">
        <v>136012</v>
      </c>
      <c r="B9817" s="126">
        <v>1</v>
      </c>
      <c r="C9817" s="133"/>
      <c r="D9817" s="134">
        <v>2014</v>
      </c>
      <c r="E9817" s="7" t="s">
        <v>2185</v>
      </c>
      <c r="F9817" s="8" t="s">
        <v>2140</v>
      </c>
      <c r="G9817" s="16">
        <f>IFERROR(VLOOKUP(Table1[[#This Row],[Codigo_insumo]],BD_Insumos!$B:$E,4),"")</f>
        <v>13.173665210544026</v>
      </c>
      <c r="H9817" s="140">
        <v>1</v>
      </c>
      <c r="I9817" s="9"/>
      <c r="J9817" s="22">
        <f t="shared" si="153"/>
        <v>13.173665210544026</v>
      </c>
      <c r="K9817" s="22" t="str">
        <f>IF(I9817&lt;&gt;"",SUMIF(Table1[Codigo_servico],A9817,Table1[Subtotal_insumo]),"")</f>
        <v/>
      </c>
      <c r="L9817" s="16">
        <f>IF(Table1[[#This Row],[Ordem_insumos]]&lt;&gt;0,VLOOKUP(Table1[[#This Row],[Codigo_servico]],Preencher_Orcamento!$B:$D,3,FALSE)*Table1[[#This Row],[Qtde_insumo]],"")</f>
        <v>0</v>
      </c>
      <c r="M9817" s="16">
        <f>IF(Table1[[#This Row],[Ordem_insumos]]&lt;&gt;0,VLOOKUP(Table1[[#This Row],[Codigo_servico]],Preencher_Orcamento!$B:$D,3,FALSE)*Table1[[#This Row],[Subtotal_insumo]],"")</f>
        <v>0</v>
      </c>
    </row>
    <row r="9818" spans="1:13" x14ac:dyDescent="0.25">
      <c r="A9818" s="6">
        <v>136012</v>
      </c>
      <c r="B9818" s="126">
        <v>2</v>
      </c>
      <c r="C9818" s="133"/>
      <c r="D9818" s="134">
        <v>2013</v>
      </c>
      <c r="E9818" s="7" t="s">
        <v>2184</v>
      </c>
      <c r="F9818" s="8" t="s">
        <v>2140</v>
      </c>
      <c r="G9818" s="16">
        <f>IFERROR(VLOOKUP(Table1[[#This Row],[Codigo_insumo]],BD_Insumos!$B:$E,4),"")</f>
        <v>15.756939025755017</v>
      </c>
      <c r="H9818" s="140">
        <v>0.5</v>
      </c>
      <c r="I9818" s="9"/>
      <c r="J9818" s="22">
        <f t="shared" si="153"/>
        <v>7.8784695128775084</v>
      </c>
      <c r="K9818" s="22" t="str">
        <f>IF(I9818&lt;&gt;"",SUMIF(Table1[Codigo_servico],A9818,Table1[Subtotal_insumo]),"")</f>
        <v/>
      </c>
      <c r="L9818" s="16">
        <f>IF(Table1[[#This Row],[Ordem_insumos]]&lt;&gt;0,VLOOKUP(Table1[[#This Row],[Codigo_servico]],Preencher_Orcamento!$B:$D,3,FALSE)*Table1[[#This Row],[Qtde_insumo]],"")</f>
        <v>0</v>
      </c>
      <c r="M9818" s="16">
        <f>IF(Table1[[#This Row],[Ordem_insumos]]&lt;&gt;0,VLOOKUP(Table1[[#This Row],[Codigo_servico]],Preencher_Orcamento!$B:$D,3,FALSE)*Table1[[#This Row],[Subtotal_insumo]],"")</f>
        <v>0</v>
      </c>
    </row>
    <row r="9819" spans="1:13" x14ac:dyDescent="0.25">
      <c r="A9819" s="3">
        <v>136014</v>
      </c>
      <c r="B9819" s="125">
        <v>0</v>
      </c>
      <c r="C9819" s="131" t="s">
        <v>4269</v>
      </c>
      <c r="D9819" s="132"/>
      <c r="E9819" s="4"/>
      <c r="F9819" s="4"/>
      <c r="G9819" s="17" t="str">
        <f>IFERROR(VLOOKUP(Table1[[#This Row],[Codigo_insumo]],BD_Insumos!$B:$E,4),"")</f>
        <v/>
      </c>
      <c r="H9819" s="139"/>
      <c r="I9819" s="5" t="s">
        <v>170</v>
      </c>
      <c r="J9819" s="20" t="str">
        <f t="shared" si="153"/>
        <v/>
      </c>
      <c r="K9819" s="21">
        <f>IF(I9819&lt;&gt;"",SUMIF(Table1[Codigo_servico],A9819,Table1[Subtotal_insumo]),"")</f>
        <v>25.262561668105839</v>
      </c>
      <c r="L9819" s="17" t="str">
        <f>IF(Table1[[#This Row],[Ordem_insumos]]&lt;&gt;0,VLOOKUP(Table1[[#This Row],[Codigo_servico]],Preencher_Orcamento!$B:$D,3,FALSE)*Table1[[#This Row],[Qtde_insumo]],"")</f>
        <v/>
      </c>
      <c r="M9819" s="17" t="str">
        <f>IF(Table1[[#This Row],[Ordem_insumos]]&lt;&gt;0,VLOOKUP(Table1[[#This Row],[Codigo_servico]],Preencher_Orcamento!$B:$D,3,FALSE)*Table1[[#This Row],[Subtotal_insumo]],"")</f>
        <v/>
      </c>
    </row>
    <row r="9820" spans="1:13" x14ac:dyDescent="0.25">
      <c r="A9820" s="6">
        <v>136014</v>
      </c>
      <c r="B9820" s="126">
        <v>1</v>
      </c>
      <c r="C9820" s="133"/>
      <c r="D9820" s="134">
        <v>2013</v>
      </c>
      <c r="E9820" s="7" t="s">
        <v>2184</v>
      </c>
      <c r="F9820" s="8" t="s">
        <v>2140</v>
      </c>
      <c r="G9820" s="16">
        <f>IFERROR(VLOOKUP(Table1[[#This Row],[Codigo_insumo]],BD_Insumos!$B:$E,4),"")</f>
        <v>15.756939025755017</v>
      </c>
      <c r="H9820" s="140">
        <v>0.6</v>
      </c>
      <c r="I9820" s="9"/>
      <c r="J9820" s="22">
        <f t="shared" si="153"/>
        <v>9.4541634154530101</v>
      </c>
      <c r="K9820" s="22" t="str">
        <f>IF(I9820&lt;&gt;"",SUMIF(Table1[Codigo_servico],A9820,Table1[Subtotal_insumo]),"")</f>
        <v/>
      </c>
      <c r="L9820" s="16">
        <f>IF(Table1[[#This Row],[Ordem_insumos]]&lt;&gt;0,VLOOKUP(Table1[[#This Row],[Codigo_servico]],Preencher_Orcamento!$B:$D,3,FALSE)*Table1[[#This Row],[Qtde_insumo]],"")</f>
        <v>0</v>
      </c>
      <c r="M9820" s="16">
        <f>IF(Table1[[#This Row],[Ordem_insumos]]&lt;&gt;0,VLOOKUP(Table1[[#This Row],[Codigo_servico]],Preencher_Orcamento!$B:$D,3,FALSE)*Table1[[#This Row],[Subtotal_insumo]],"")</f>
        <v>0</v>
      </c>
    </row>
    <row r="9821" spans="1:13" x14ac:dyDescent="0.25">
      <c r="A9821" s="6">
        <v>136014</v>
      </c>
      <c r="B9821" s="126">
        <v>2</v>
      </c>
      <c r="C9821" s="133"/>
      <c r="D9821" s="134">
        <v>2014</v>
      </c>
      <c r="E9821" s="7" t="s">
        <v>2185</v>
      </c>
      <c r="F9821" s="8" t="s">
        <v>2140</v>
      </c>
      <c r="G9821" s="16">
        <f>IFERROR(VLOOKUP(Table1[[#This Row],[Codigo_insumo]],BD_Insumos!$B:$E,4),"")</f>
        <v>13.173665210544026</v>
      </c>
      <c r="H9821" s="140">
        <v>1.2</v>
      </c>
      <c r="I9821" s="9"/>
      <c r="J9821" s="22">
        <f t="shared" si="153"/>
        <v>15.808398252652831</v>
      </c>
      <c r="K9821" s="22" t="str">
        <f>IF(I9821&lt;&gt;"",SUMIF(Table1[Codigo_servico],A9821,Table1[Subtotal_insumo]),"")</f>
        <v/>
      </c>
      <c r="L9821" s="16">
        <f>IF(Table1[[#This Row],[Ordem_insumos]]&lt;&gt;0,VLOOKUP(Table1[[#This Row],[Codigo_servico]],Preencher_Orcamento!$B:$D,3,FALSE)*Table1[[#This Row],[Qtde_insumo]],"")</f>
        <v>0</v>
      </c>
      <c r="M9821" s="16">
        <f>IF(Table1[[#This Row],[Ordem_insumos]]&lt;&gt;0,VLOOKUP(Table1[[#This Row],[Codigo_servico]],Preencher_Orcamento!$B:$D,3,FALSE)*Table1[[#This Row],[Subtotal_insumo]],"")</f>
        <v>0</v>
      </c>
    </row>
    <row r="9822" spans="1:13" x14ac:dyDescent="0.25">
      <c r="A9822" s="3">
        <v>136020</v>
      </c>
      <c r="B9822" s="125">
        <v>0</v>
      </c>
      <c r="C9822" s="131" t="s">
        <v>4270</v>
      </c>
      <c r="D9822" s="132"/>
      <c r="E9822" s="4"/>
      <c r="F9822" s="4"/>
      <c r="G9822" s="17" t="str">
        <f>IFERROR(VLOOKUP(Table1[[#This Row],[Codigo_insumo]],BD_Insumos!$B:$E,4),"")</f>
        <v/>
      </c>
      <c r="H9822" s="139"/>
      <c r="I9822" s="5" t="s">
        <v>170</v>
      </c>
      <c r="J9822" s="20" t="str">
        <f t="shared" si="153"/>
        <v/>
      </c>
      <c r="K9822" s="21">
        <f>IF(I9822&lt;&gt;"",SUMIF(Table1[Codigo_servico],A9822,Table1[Subtotal_insumo]),"")</f>
        <v>20.219802353290007</v>
      </c>
      <c r="L9822" s="17" t="str">
        <f>IF(Table1[[#This Row],[Ordem_insumos]]&lt;&gt;0,VLOOKUP(Table1[[#This Row],[Codigo_servico]],Preencher_Orcamento!$B:$D,3,FALSE)*Table1[[#This Row],[Qtde_insumo]],"")</f>
        <v/>
      </c>
      <c r="M9822" s="17" t="str">
        <f>IF(Table1[[#This Row],[Ordem_insumos]]&lt;&gt;0,VLOOKUP(Table1[[#This Row],[Codigo_servico]],Preencher_Orcamento!$B:$D,3,FALSE)*Table1[[#This Row],[Subtotal_insumo]],"")</f>
        <v/>
      </c>
    </row>
    <row r="9823" spans="1:13" x14ac:dyDescent="0.25">
      <c r="A9823" s="6">
        <v>136020</v>
      </c>
      <c r="B9823" s="126">
        <v>1</v>
      </c>
      <c r="C9823" s="133"/>
      <c r="D9823" s="134">
        <v>2099</v>
      </c>
      <c r="E9823" s="7" t="s">
        <v>2205</v>
      </c>
      <c r="F9823" s="8" t="s">
        <v>2140</v>
      </c>
      <c r="G9823" s="16">
        <f>IFERROR(VLOOKUP(Table1[[#This Row],[Codigo_insumo]],BD_Insumos!$B:$E,4),"")</f>
        <v>12.627877718847255</v>
      </c>
      <c r="H9823" s="140">
        <v>1.35</v>
      </c>
      <c r="I9823" s="9"/>
      <c r="J9823" s="22">
        <f t="shared" si="153"/>
        <v>17.047634920443794</v>
      </c>
      <c r="K9823" s="22" t="str">
        <f>IF(I9823&lt;&gt;"",SUMIF(Table1[Codigo_servico],A9823,Table1[Subtotal_insumo]),"")</f>
        <v/>
      </c>
      <c r="L9823" s="16">
        <f>IF(Table1[[#This Row],[Ordem_insumos]]&lt;&gt;0,VLOOKUP(Table1[[#This Row],[Codigo_servico]],Preencher_Orcamento!$B:$D,3,FALSE)*Table1[[#This Row],[Qtde_insumo]],"")</f>
        <v>0</v>
      </c>
      <c r="M9823" s="16">
        <f>IF(Table1[[#This Row],[Ordem_insumos]]&lt;&gt;0,VLOOKUP(Table1[[#This Row],[Codigo_servico]],Preencher_Orcamento!$B:$D,3,FALSE)*Table1[[#This Row],[Subtotal_insumo]],"")</f>
        <v>0</v>
      </c>
    </row>
    <row r="9824" spans="1:13" x14ac:dyDescent="0.25">
      <c r="A9824" s="6">
        <v>136020</v>
      </c>
      <c r="B9824" s="126">
        <v>2</v>
      </c>
      <c r="C9824" s="133"/>
      <c r="D9824" s="134">
        <v>2020</v>
      </c>
      <c r="E9824" s="7" t="s">
        <v>2188</v>
      </c>
      <c r="F9824" s="8" t="s">
        <v>2140</v>
      </c>
      <c r="G9824" s="16">
        <f>IFERROR(VLOOKUP(Table1[[#This Row],[Codigo_insumo]],BD_Insumos!$B:$E,4),"")</f>
        <v>15.860837164231068</v>
      </c>
      <c r="H9824" s="140">
        <v>0.2</v>
      </c>
      <c r="I9824" s="9"/>
      <c r="J9824" s="22">
        <f t="shared" si="153"/>
        <v>3.1721674328462139</v>
      </c>
      <c r="K9824" s="22" t="str">
        <f>IF(I9824&lt;&gt;"",SUMIF(Table1[Codigo_servico],A9824,Table1[Subtotal_insumo]),"")</f>
        <v/>
      </c>
      <c r="L9824" s="16">
        <f>IF(Table1[[#This Row],[Ordem_insumos]]&lt;&gt;0,VLOOKUP(Table1[[#This Row],[Codigo_servico]],Preencher_Orcamento!$B:$D,3,FALSE)*Table1[[#This Row],[Qtde_insumo]],"")</f>
        <v>0</v>
      </c>
      <c r="M9824" s="16">
        <f>IF(Table1[[#This Row],[Ordem_insumos]]&lt;&gt;0,VLOOKUP(Table1[[#This Row],[Codigo_servico]],Preencher_Orcamento!$B:$D,3,FALSE)*Table1[[#This Row],[Subtotal_insumo]],"")</f>
        <v>0</v>
      </c>
    </row>
    <row r="9825" spans="1:13" x14ac:dyDescent="0.25">
      <c r="A9825" s="3">
        <v>136030</v>
      </c>
      <c r="B9825" s="125">
        <v>0</v>
      </c>
      <c r="C9825" s="131" t="s">
        <v>4271</v>
      </c>
      <c r="D9825" s="132"/>
      <c r="E9825" s="4"/>
      <c r="F9825" s="4"/>
      <c r="G9825" s="17" t="str">
        <f>IFERROR(VLOOKUP(Table1[[#This Row],[Codigo_insumo]],BD_Insumos!$B:$E,4),"")</f>
        <v/>
      </c>
      <c r="H9825" s="139"/>
      <c r="I9825" s="5" t="s">
        <v>5</v>
      </c>
      <c r="J9825" s="20" t="str">
        <f t="shared" si="153"/>
        <v/>
      </c>
      <c r="K9825" s="21">
        <f>IF(I9825&lt;&gt;"",SUMIF(Table1[Codigo_servico],A9825,Table1[Subtotal_insumo]),"")</f>
        <v>3.6899372317417836</v>
      </c>
      <c r="L9825" s="17" t="str">
        <f>IF(Table1[[#This Row],[Ordem_insumos]]&lt;&gt;0,VLOOKUP(Table1[[#This Row],[Codigo_servico]],Preencher_Orcamento!$B:$D,3,FALSE)*Table1[[#This Row],[Qtde_insumo]],"")</f>
        <v/>
      </c>
      <c r="M9825" s="17" t="str">
        <f>IF(Table1[[#This Row],[Ordem_insumos]]&lt;&gt;0,VLOOKUP(Table1[[#This Row],[Codigo_servico]],Preencher_Orcamento!$B:$D,3,FALSE)*Table1[[#This Row],[Subtotal_insumo]],"")</f>
        <v/>
      </c>
    </row>
    <row r="9826" spans="1:13" x14ac:dyDescent="0.25">
      <c r="A9826" s="6">
        <v>136030</v>
      </c>
      <c r="B9826" s="126">
        <v>1</v>
      </c>
      <c r="C9826" s="133"/>
      <c r="D9826" s="134">
        <v>2014</v>
      </c>
      <c r="E9826" s="7" t="s">
        <v>2185</v>
      </c>
      <c r="F9826" s="8" t="s">
        <v>2140</v>
      </c>
      <c r="G9826" s="16">
        <f>IFERROR(VLOOKUP(Table1[[#This Row],[Codigo_insumo]],BD_Insumos!$B:$E,4),"")</f>
        <v>13.173665210544026</v>
      </c>
      <c r="H9826" s="140">
        <v>0.25</v>
      </c>
      <c r="I9826" s="9"/>
      <c r="J9826" s="22">
        <f t="shared" si="153"/>
        <v>3.2934163026360066</v>
      </c>
      <c r="K9826" s="22" t="str">
        <f>IF(I9826&lt;&gt;"",SUMIF(Table1[Codigo_servico],A9826,Table1[Subtotal_insumo]),"")</f>
        <v/>
      </c>
      <c r="L9826" s="16">
        <f>IF(Table1[[#This Row],[Ordem_insumos]]&lt;&gt;0,VLOOKUP(Table1[[#This Row],[Codigo_servico]],Preencher_Orcamento!$B:$D,3,FALSE)*Table1[[#This Row],[Qtde_insumo]],"")</f>
        <v>0</v>
      </c>
      <c r="M9826" s="16">
        <f>IF(Table1[[#This Row],[Ordem_insumos]]&lt;&gt;0,VLOOKUP(Table1[[#This Row],[Codigo_servico]],Preencher_Orcamento!$B:$D,3,FALSE)*Table1[[#This Row],[Subtotal_insumo]],"")</f>
        <v>0</v>
      </c>
    </row>
    <row r="9827" spans="1:13" x14ac:dyDescent="0.25">
      <c r="A9827" s="6">
        <v>136030</v>
      </c>
      <c r="B9827" s="126">
        <v>2</v>
      </c>
      <c r="C9827" s="133"/>
      <c r="D9827" s="134">
        <v>2020</v>
      </c>
      <c r="E9827" s="7" t="s">
        <v>2188</v>
      </c>
      <c r="F9827" s="8" t="s">
        <v>2140</v>
      </c>
      <c r="G9827" s="16">
        <f>IFERROR(VLOOKUP(Table1[[#This Row],[Codigo_insumo]],BD_Insumos!$B:$E,4),"")</f>
        <v>15.860837164231068</v>
      </c>
      <c r="H9827" s="140">
        <v>2.5000000000000001E-2</v>
      </c>
      <c r="I9827" s="9"/>
      <c r="J9827" s="22">
        <f t="shared" si="153"/>
        <v>0.39652092910577674</v>
      </c>
      <c r="K9827" s="22" t="str">
        <f>IF(I9827&lt;&gt;"",SUMIF(Table1[Codigo_servico],A9827,Table1[Subtotal_insumo]),"")</f>
        <v/>
      </c>
      <c r="L9827" s="16">
        <f>IF(Table1[[#This Row],[Ordem_insumos]]&lt;&gt;0,VLOOKUP(Table1[[#This Row],[Codigo_servico]],Preencher_Orcamento!$B:$D,3,FALSE)*Table1[[#This Row],[Qtde_insumo]],"")</f>
        <v>0</v>
      </c>
      <c r="M9827" s="16">
        <f>IF(Table1[[#This Row],[Ordem_insumos]]&lt;&gt;0,VLOOKUP(Table1[[#This Row],[Codigo_servico]],Preencher_Orcamento!$B:$D,3,FALSE)*Table1[[#This Row],[Subtotal_insumo]],"")</f>
        <v>0</v>
      </c>
    </row>
    <row r="9828" spans="1:13" x14ac:dyDescent="0.25">
      <c r="A9828" s="3">
        <v>137010</v>
      </c>
      <c r="B9828" s="125">
        <v>0</v>
      </c>
      <c r="C9828" s="131" t="s">
        <v>4272</v>
      </c>
      <c r="D9828" s="132"/>
      <c r="E9828" s="4"/>
      <c r="F9828" s="4"/>
      <c r="G9828" s="17" t="str">
        <f>IFERROR(VLOOKUP(Table1[[#This Row],[Codigo_insumo]],BD_Insumos!$B:$E,4),"")</f>
        <v/>
      </c>
      <c r="H9828" s="139"/>
      <c r="I9828" s="5" t="s">
        <v>170</v>
      </c>
      <c r="J9828" s="20" t="str">
        <f t="shared" si="153"/>
        <v/>
      </c>
      <c r="K9828" s="21">
        <f>IF(I9828&lt;&gt;"",SUMIF(Table1[Codigo_servico],A9828,Table1[Subtotal_insumo]),"")</f>
        <v>61.932142676323821</v>
      </c>
      <c r="L9828" s="17" t="str">
        <f>IF(Table1[[#This Row],[Ordem_insumos]]&lt;&gt;0,VLOOKUP(Table1[[#This Row],[Codigo_servico]],Preencher_Orcamento!$B:$D,3,FALSE)*Table1[[#This Row],[Qtde_insumo]],"")</f>
        <v/>
      </c>
      <c r="M9828" s="17" t="str">
        <f>IF(Table1[[#This Row],[Ordem_insumos]]&lt;&gt;0,VLOOKUP(Table1[[#This Row],[Codigo_servico]],Preencher_Orcamento!$B:$D,3,FALSE)*Table1[[#This Row],[Subtotal_insumo]],"")</f>
        <v/>
      </c>
    </row>
    <row r="9829" spans="1:13" x14ac:dyDescent="0.25">
      <c r="A9829" s="6">
        <v>137010</v>
      </c>
      <c r="B9829" s="126">
        <v>1</v>
      </c>
      <c r="C9829" s="133"/>
      <c r="D9829" s="134">
        <v>2224</v>
      </c>
      <c r="E9829" s="7" t="s">
        <v>2241</v>
      </c>
      <c r="F9829" s="8" t="s">
        <v>2140</v>
      </c>
      <c r="G9829" s="16">
        <f>IFERROR(VLOOKUP(Table1[[#This Row],[Codigo_insumo]],BD_Insumos!$B:$E,4),"")</f>
        <v>17.481957498567066</v>
      </c>
      <c r="H9829" s="140">
        <v>1</v>
      </c>
      <c r="I9829" s="9"/>
      <c r="J9829" s="22">
        <f t="shared" si="153"/>
        <v>17.481957498567066</v>
      </c>
      <c r="K9829" s="22" t="str">
        <f>IF(I9829&lt;&gt;"",SUMIF(Table1[Codigo_servico],A9829,Table1[Subtotal_insumo]),"")</f>
        <v/>
      </c>
      <c r="L9829" s="16">
        <f>IF(Table1[[#This Row],[Ordem_insumos]]&lt;&gt;0,VLOOKUP(Table1[[#This Row],[Codigo_servico]],Preencher_Orcamento!$B:$D,3,FALSE)*Table1[[#This Row],[Qtde_insumo]],"")</f>
        <v>0</v>
      </c>
      <c r="M9829" s="16">
        <f>IF(Table1[[#This Row],[Ordem_insumos]]&lt;&gt;0,VLOOKUP(Table1[[#This Row],[Codigo_servico]],Preencher_Orcamento!$B:$D,3,FALSE)*Table1[[#This Row],[Subtotal_insumo]],"")</f>
        <v>0</v>
      </c>
    </row>
    <row r="9830" spans="1:13" ht="26.25" x14ac:dyDescent="0.25">
      <c r="A9830" s="6">
        <v>137010</v>
      </c>
      <c r="B9830" s="126">
        <v>2</v>
      </c>
      <c r="C9830" s="133"/>
      <c r="D9830" s="134">
        <v>10631</v>
      </c>
      <c r="E9830" s="7" t="s">
        <v>141</v>
      </c>
      <c r="F9830" s="8" t="s">
        <v>58</v>
      </c>
      <c r="G9830" s="16">
        <f>IFERROR(VLOOKUP(Table1[[#This Row],[Codigo_insumo]],BD_Insumos!$B:$E,4),"")</f>
        <v>370.4196</v>
      </c>
      <c r="H9830" s="140">
        <v>0.03</v>
      </c>
      <c r="I9830" s="9"/>
      <c r="J9830" s="22">
        <f t="shared" si="153"/>
        <v>11.112587999999999</v>
      </c>
      <c r="K9830" s="22" t="str">
        <f>IF(I9830&lt;&gt;"",SUMIF(Table1[Codigo_servico],A9830,Table1[Subtotal_insumo]),"")</f>
        <v/>
      </c>
      <c r="L9830" s="16">
        <f>IF(Table1[[#This Row],[Ordem_insumos]]&lt;&gt;0,VLOOKUP(Table1[[#This Row],[Codigo_servico]],Preencher_Orcamento!$B:$D,3,FALSE)*Table1[[#This Row],[Qtde_insumo]],"")</f>
        <v>0</v>
      </c>
      <c r="M9830" s="16">
        <f>IF(Table1[[#This Row],[Ordem_insumos]]&lt;&gt;0,VLOOKUP(Table1[[#This Row],[Codigo_servico]],Preencher_Orcamento!$B:$D,3,FALSE)*Table1[[#This Row],[Subtotal_insumo]],"")</f>
        <v>0</v>
      </c>
    </row>
    <row r="9831" spans="1:13" x14ac:dyDescent="0.25">
      <c r="A9831" s="6">
        <v>137010</v>
      </c>
      <c r="B9831" s="126">
        <v>3</v>
      </c>
      <c r="C9831" s="133"/>
      <c r="D9831" s="134">
        <v>2099</v>
      </c>
      <c r="E9831" s="7" t="s">
        <v>2205</v>
      </c>
      <c r="F9831" s="8" t="s">
        <v>2140</v>
      </c>
      <c r="G9831" s="18">
        <f>IFERROR(VLOOKUP(Table1[[#This Row],[Codigo_insumo]],BD_Insumos!$B:$E,4),"")</f>
        <v>12.627877718847255</v>
      </c>
      <c r="H9831" s="140">
        <v>2.64</v>
      </c>
      <c r="I9831" s="9"/>
      <c r="J9831" s="23">
        <f t="shared" si="153"/>
        <v>33.337597177756756</v>
      </c>
      <c r="K9831" s="22" t="str">
        <f>IF(I9831&lt;&gt;"",SUMIF(Table1[Codigo_servico],A9831,Table1[Subtotal_insumo]),"")</f>
        <v/>
      </c>
      <c r="L9831" s="18">
        <f>IF(Table1[[#This Row],[Ordem_insumos]]&lt;&gt;0,VLOOKUP(Table1[[#This Row],[Codigo_servico]],Preencher_Orcamento!$B:$D,3,FALSE)*Table1[[#This Row],[Qtde_insumo]],"")</f>
        <v>0</v>
      </c>
      <c r="M9831" s="18">
        <f>IF(Table1[[#This Row],[Ordem_insumos]]&lt;&gt;0,VLOOKUP(Table1[[#This Row],[Codigo_servico]],Preencher_Orcamento!$B:$D,3,FALSE)*Table1[[#This Row],[Subtotal_insumo]],"")</f>
        <v>0</v>
      </c>
    </row>
    <row r="9832" spans="1:13" x14ac:dyDescent="0.25">
      <c r="A9832" s="3">
        <v>137012</v>
      </c>
      <c r="B9832" s="125">
        <v>0</v>
      </c>
      <c r="C9832" s="131" t="s">
        <v>4273</v>
      </c>
      <c r="D9832" s="132"/>
      <c r="E9832" s="4"/>
      <c r="F9832" s="4"/>
      <c r="G9832" s="17" t="str">
        <f>IFERROR(VLOOKUP(Table1[[#This Row],[Codigo_insumo]],BD_Insumos!$B:$E,4),"")</f>
        <v/>
      </c>
      <c r="H9832" s="139"/>
      <c r="I9832" s="5" t="s">
        <v>170</v>
      </c>
      <c r="J9832" s="20" t="str">
        <f t="shared" si="153"/>
        <v/>
      </c>
      <c r="K9832" s="21">
        <f>IF(I9832&lt;&gt;"",SUMIF(Table1[Codigo_servico],A9832,Table1[Subtotal_insumo]),"")</f>
        <v>15.902478118149523</v>
      </c>
      <c r="L9832" s="17" t="str">
        <f>IF(Table1[[#This Row],[Ordem_insumos]]&lt;&gt;0,VLOOKUP(Table1[[#This Row],[Codigo_servico]],Preencher_Orcamento!$B:$D,3,FALSE)*Table1[[#This Row],[Qtde_insumo]],"")</f>
        <v/>
      </c>
      <c r="M9832" s="17" t="str">
        <f>IF(Table1[[#This Row],[Ordem_insumos]]&lt;&gt;0,VLOOKUP(Table1[[#This Row],[Codigo_servico]],Preencher_Orcamento!$B:$D,3,FALSE)*Table1[[#This Row],[Subtotal_insumo]],"")</f>
        <v/>
      </c>
    </row>
    <row r="9833" spans="1:13" x14ac:dyDescent="0.25">
      <c r="A9833" s="6">
        <v>137012</v>
      </c>
      <c r="B9833" s="126">
        <v>1</v>
      </c>
      <c r="C9833" s="133"/>
      <c r="D9833" s="134">
        <v>17515</v>
      </c>
      <c r="E9833" s="7" t="s">
        <v>383</v>
      </c>
      <c r="F9833" s="8" t="s">
        <v>197</v>
      </c>
      <c r="G9833" s="16">
        <f>IFERROR(VLOOKUP(Table1[[#This Row],[Codigo_insumo]],BD_Insumos!$B:$E,4),"")</f>
        <v>5.5275999999999996</v>
      </c>
      <c r="H9833" s="140">
        <v>0.26</v>
      </c>
      <c r="I9833" s="9"/>
      <c r="J9833" s="22">
        <f t="shared" si="153"/>
        <v>1.437176</v>
      </c>
      <c r="K9833" s="22" t="str">
        <f>IF(I9833&lt;&gt;"",SUMIF(Table1[Codigo_servico],A9833,Table1[Subtotal_insumo]),"")</f>
        <v/>
      </c>
      <c r="L9833" s="16">
        <f>IF(Table1[[#This Row],[Ordem_insumos]]&lt;&gt;0,VLOOKUP(Table1[[#This Row],[Codigo_servico]],Preencher_Orcamento!$B:$D,3,FALSE)*Table1[[#This Row],[Qtde_insumo]],"")</f>
        <v>0</v>
      </c>
      <c r="M9833" s="16">
        <f>IF(Table1[[#This Row],[Ordem_insumos]]&lt;&gt;0,VLOOKUP(Table1[[#This Row],[Codigo_servico]],Preencher_Orcamento!$B:$D,3,FALSE)*Table1[[#This Row],[Subtotal_insumo]],"")</f>
        <v>0</v>
      </c>
    </row>
    <row r="9834" spans="1:13" x14ac:dyDescent="0.25">
      <c r="A9834" s="6">
        <v>137012</v>
      </c>
      <c r="B9834" s="126">
        <v>2</v>
      </c>
      <c r="C9834" s="133"/>
      <c r="D9834" s="134">
        <v>2013</v>
      </c>
      <c r="E9834" s="7" t="s">
        <v>2184</v>
      </c>
      <c r="F9834" s="8" t="s">
        <v>2140</v>
      </c>
      <c r="G9834" s="16">
        <f>IFERROR(VLOOKUP(Table1[[#This Row],[Codigo_insumo]],BD_Insumos!$B:$E,4),"")</f>
        <v>15.756939025755017</v>
      </c>
      <c r="H9834" s="140">
        <v>0.5</v>
      </c>
      <c r="I9834" s="9"/>
      <c r="J9834" s="22">
        <f t="shared" si="153"/>
        <v>7.8784695128775084</v>
      </c>
      <c r="K9834" s="22" t="str">
        <f>IF(I9834&lt;&gt;"",SUMIF(Table1[Codigo_servico],A9834,Table1[Subtotal_insumo]),"")</f>
        <v/>
      </c>
      <c r="L9834" s="16">
        <f>IF(Table1[[#This Row],[Ordem_insumos]]&lt;&gt;0,VLOOKUP(Table1[[#This Row],[Codigo_servico]],Preencher_Orcamento!$B:$D,3,FALSE)*Table1[[#This Row],[Qtde_insumo]],"")</f>
        <v>0</v>
      </c>
      <c r="M9834" s="16">
        <f>IF(Table1[[#This Row],[Ordem_insumos]]&lt;&gt;0,VLOOKUP(Table1[[#This Row],[Codigo_servico]],Preencher_Orcamento!$B:$D,3,FALSE)*Table1[[#This Row],[Subtotal_insumo]],"")</f>
        <v>0</v>
      </c>
    </row>
    <row r="9835" spans="1:13" x14ac:dyDescent="0.25">
      <c r="A9835" s="6">
        <v>137012</v>
      </c>
      <c r="B9835" s="126">
        <v>3</v>
      </c>
      <c r="C9835" s="133"/>
      <c r="D9835" s="134">
        <v>2014</v>
      </c>
      <c r="E9835" s="7" t="s">
        <v>2185</v>
      </c>
      <c r="F9835" s="8" t="s">
        <v>2140</v>
      </c>
      <c r="G9835" s="18">
        <f>IFERROR(VLOOKUP(Table1[[#This Row],[Codigo_insumo]],BD_Insumos!$B:$E,4),"")</f>
        <v>13.173665210544026</v>
      </c>
      <c r="H9835" s="140">
        <v>0.5</v>
      </c>
      <c r="I9835" s="9"/>
      <c r="J9835" s="23">
        <f t="shared" si="153"/>
        <v>6.5868326052720132</v>
      </c>
      <c r="K9835" s="22" t="str">
        <f>IF(I9835&lt;&gt;"",SUMIF(Table1[Codigo_servico],A9835,Table1[Subtotal_insumo]),"")</f>
        <v/>
      </c>
      <c r="L9835" s="18">
        <f>IF(Table1[[#This Row],[Ordem_insumos]]&lt;&gt;0,VLOOKUP(Table1[[#This Row],[Codigo_servico]],Preencher_Orcamento!$B:$D,3,FALSE)*Table1[[#This Row],[Qtde_insumo]],"")</f>
        <v>0</v>
      </c>
      <c r="M9835" s="18">
        <f>IF(Table1[[#This Row],[Ordem_insumos]]&lt;&gt;0,VLOOKUP(Table1[[#This Row],[Codigo_servico]],Preencher_Orcamento!$B:$D,3,FALSE)*Table1[[#This Row],[Subtotal_insumo]],"")</f>
        <v>0</v>
      </c>
    </row>
    <row r="9836" spans="1:13" x14ac:dyDescent="0.25">
      <c r="A9836" s="3">
        <v>137014</v>
      </c>
      <c r="B9836" s="125">
        <v>0</v>
      </c>
      <c r="C9836" s="131" t="s">
        <v>4274</v>
      </c>
      <c r="D9836" s="132"/>
      <c r="E9836" s="4"/>
      <c r="F9836" s="4"/>
      <c r="G9836" s="17" t="str">
        <f>IFERROR(VLOOKUP(Table1[[#This Row],[Codigo_insumo]],BD_Insumos!$B:$E,4),"")</f>
        <v/>
      </c>
      <c r="H9836" s="139"/>
      <c r="I9836" s="5" t="s">
        <v>170</v>
      </c>
      <c r="J9836" s="20" t="str">
        <f t="shared" si="153"/>
        <v/>
      </c>
      <c r="K9836" s="21">
        <f>IF(I9836&lt;&gt;"",SUMIF(Table1[Codigo_servico],A9836,Table1[Subtotal_insumo]),"")</f>
        <v>44.833082354448564</v>
      </c>
      <c r="L9836" s="17" t="str">
        <f>IF(Table1[[#This Row],[Ordem_insumos]]&lt;&gt;0,VLOOKUP(Table1[[#This Row],[Codigo_servico]],Preencher_Orcamento!$B:$D,3,FALSE)*Table1[[#This Row],[Qtde_insumo]],"")</f>
        <v/>
      </c>
      <c r="M9836" s="17" t="str">
        <f>IF(Table1[[#This Row],[Ordem_insumos]]&lt;&gt;0,VLOOKUP(Table1[[#This Row],[Codigo_servico]],Preencher_Orcamento!$B:$D,3,FALSE)*Table1[[#This Row],[Subtotal_insumo]],"")</f>
        <v/>
      </c>
    </row>
    <row r="9837" spans="1:13" x14ac:dyDescent="0.25">
      <c r="A9837" s="6">
        <v>137014</v>
      </c>
      <c r="B9837" s="126">
        <v>1</v>
      </c>
      <c r="C9837" s="133"/>
      <c r="D9837" s="134">
        <v>2013</v>
      </c>
      <c r="E9837" s="7" t="s">
        <v>2184</v>
      </c>
      <c r="F9837" s="8" t="s">
        <v>2140</v>
      </c>
      <c r="G9837" s="16">
        <f>IFERROR(VLOOKUP(Table1[[#This Row],[Codigo_insumo]],BD_Insumos!$B:$E,4),"")</f>
        <v>15.756939025755017</v>
      </c>
      <c r="H9837" s="140">
        <v>1.5</v>
      </c>
      <c r="I9837" s="9"/>
      <c r="J9837" s="22">
        <f t="shared" si="153"/>
        <v>23.635408538632525</v>
      </c>
      <c r="K9837" s="22" t="str">
        <f>IF(I9837&lt;&gt;"",SUMIF(Table1[Codigo_servico],A9837,Table1[Subtotal_insumo]),"")</f>
        <v/>
      </c>
      <c r="L9837" s="16">
        <f>IF(Table1[[#This Row],[Ordem_insumos]]&lt;&gt;0,VLOOKUP(Table1[[#This Row],[Codigo_servico]],Preencher_Orcamento!$B:$D,3,FALSE)*Table1[[#This Row],[Qtde_insumo]],"")</f>
        <v>0</v>
      </c>
      <c r="M9837" s="16">
        <f>IF(Table1[[#This Row],[Ordem_insumos]]&lt;&gt;0,VLOOKUP(Table1[[#This Row],[Codigo_servico]],Preencher_Orcamento!$B:$D,3,FALSE)*Table1[[#This Row],[Subtotal_insumo]],"")</f>
        <v>0</v>
      </c>
    </row>
    <row r="9838" spans="1:13" x14ac:dyDescent="0.25">
      <c r="A9838" s="6">
        <v>137014</v>
      </c>
      <c r="B9838" s="126">
        <v>2</v>
      </c>
      <c r="C9838" s="133"/>
      <c r="D9838" s="134">
        <v>2014</v>
      </c>
      <c r="E9838" s="7" t="s">
        <v>2185</v>
      </c>
      <c r="F9838" s="8" t="s">
        <v>2140</v>
      </c>
      <c r="G9838" s="16">
        <f>IFERROR(VLOOKUP(Table1[[#This Row],[Codigo_insumo]],BD_Insumos!$B:$E,4),"")</f>
        <v>13.173665210544026</v>
      </c>
      <c r="H9838" s="140">
        <v>1.5</v>
      </c>
      <c r="I9838" s="9"/>
      <c r="J9838" s="22">
        <f t="shared" si="153"/>
        <v>19.760497815816038</v>
      </c>
      <c r="K9838" s="22" t="str">
        <f>IF(I9838&lt;&gt;"",SUMIF(Table1[Codigo_servico],A9838,Table1[Subtotal_insumo]),"")</f>
        <v/>
      </c>
      <c r="L9838" s="16">
        <f>IF(Table1[[#This Row],[Ordem_insumos]]&lt;&gt;0,VLOOKUP(Table1[[#This Row],[Codigo_servico]],Preencher_Orcamento!$B:$D,3,FALSE)*Table1[[#This Row],[Qtde_insumo]],"")</f>
        <v>0</v>
      </c>
      <c r="M9838" s="16">
        <f>IF(Table1[[#This Row],[Ordem_insumos]]&lt;&gt;0,VLOOKUP(Table1[[#This Row],[Codigo_servico]],Preencher_Orcamento!$B:$D,3,FALSE)*Table1[[#This Row],[Subtotal_insumo]],"")</f>
        <v>0</v>
      </c>
    </row>
    <row r="9839" spans="1:13" x14ac:dyDescent="0.25">
      <c r="A9839" s="6">
        <v>137014</v>
      </c>
      <c r="B9839" s="126">
        <v>3</v>
      </c>
      <c r="C9839" s="133"/>
      <c r="D9839" s="134">
        <v>17515</v>
      </c>
      <c r="E9839" s="7" t="s">
        <v>383</v>
      </c>
      <c r="F9839" s="8" t="s">
        <v>197</v>
      </c>
      <c r="G9839" s="18">
        <f>IFERROR(VLOOKUP(Table1[[#This Row],[Codigo_insumo]],BD_Insumos!$B:$E,4),"")</f>
        <v>5.5275999999999996</v>
      </c>
      <c r="H9839" s="140">
        <v>0.26</v>
      </c>
      <c r="I9839" s="9"/>
      <c r="J9839" s="23">
        <f t="shared" si="153"/>
        <v>1.437176</v>
      </c>
      <c r="K9839" s="22" t="str">
        <f>IF(I9839&lt;&gt;"",SUMIF(Table1[Codigo_servico],A9839,Table1[Subtotal_insumo]),"")</f>
        <v/>
      </c>
      <c r="L9839" s="18">
        <f>IF(Table1[[#This Row],[Ordem_insumos]]&lt;&gt;0,VLOOKUP(Table1[[#This Row],[Codigo_servico]],Preencher_Orcamento!$B:$D,3,FALSE)*Table1[[#This Row],[Qtde_insumo]],"")</f>
        <v>0</v>
      </c>
      <c r="M9839" s="18">
        <f>IF(Table1[[#This Row],[Ordem_insumos]]&lt;&gt;0,VLOOKUP(Table1[[#This Row],[Codigo_servico]],Preencher_Orcamento!$B:$D,3,FALSE)*Table1[[#This Row],[Subtotal_insumo]],"")</f>
        <v>0</v>
      </c>
    </row>
    <row r="9840" spans="1:13" x14ac:dyDescent="0.25">
      <c r="A9840" s="3">
        <v>137020</v>
      </c>
      <c r="B9840" s="125">
        <v>0</v>
      </c>
      <c r="C9840" s="131" t="s">
        <v>4275</v>
      </c>
      <c r="D9840" s="132"/>
      <c r="E9840" s="4"/>
      <c r="F9840" s="4"/>
      <c r="G9840" s="17" t="str">
        <f>IFERROR(VLOOKUP(Table1[[#This Row],[Codigo_insumo]],BD_Insumos!$B:$E,4),"")</f>
        <v/>
      </c>
      <c r="H9840" s="139"/>
      <c r="I9840" s="5" t="s">
        <v>170</v>
      </c>
      <c r="J9840" s="20" t="str">
        <f t="shared" si="153"/>
        <v/>
      </c>
      <c r="K9840" s="21">
        <f>IF(I9840&lt;&gt;"",SUMIF(Table1[Codigo_servico],A9840,Table1[Subtotal_insumo]),"")</f>
        <v>7.734865530123316</v>
      </c>
      <c r="L9840" s="17" t="str">
        <f>IF(Table1[[#This Row],[Ordem_insumos]]&lt;&gt;0,VLOOKUP(Table1[[#This Row],[Codigo_servico]],Preencher_Orcamento!$B:$D,3,FALSE)*Table1[[#This Row],[Qtde_insumo]],"")</f>
        <v/>
      </c>
      <c r="M9840" s="17" t="str">
        <f>IF(Table1[[#This Row],[Ordem_insumos]]&lt;&gt;0,VLOOKUP(Table1[[#This Row],[Codigo_servico]],Preencher_Orcamento!$B:$D,3,FALSE)*Table1[[#This Row],[Subtotal_insumo]],"")</f>
        <v/>
      </c>
    </row>
    <row r="9841" spans="1:13" x14ac:dyDescent="0.25">
      <c r="A9841" s="6">
        <v>137020</v>
      </c>
      <c r="B9841" s="126">
        <v>1</v>
      </c>
      <c r="C9841" s="133"/>
      <c r="D9841" s="134">
        <v>2020</v>
      </c>
      <c r="E9841" s="7" t="s">
        <v>2188</v>
      </c>
      <c r="F9841" s="8" t="s">
        <v>2140</v>
      </c>
      <c r="G9841" s="16">
        <f>IFERROR(VLOOKUP(Table1[[#This Row],[Codigo_insumo]],BD_Insumos!$B:$E,4),"")</f>
        <v>15.860837164231068</v>
      </c>
      <c r="H9841" s="140">
        <v>0.17</v>
      </c>
      <c r="I9841" s="9"/>
      <c r="J9841" s="22">
        <f t="shared" si="153"/>
        <v>2.6963423179192816</v>
      </c>
      <c r="K9841" s="22" t="str">
        <f>IF(I9841&lt;&gt;"",SUMIF(Table1[Codigo_servico],A9841,Table1[Subtotal_insumo]),"")</f>
        <v/>
      </c>
      <c r="L9841" s="16">
        <f>IF(Table1[[#This Row],[Ordem_insumos]]&lt;&gt;0,VLOOKUP(Table1[[#This Row],[Codigo_servico]],Preencher_Orcamento!$B:$D,3,FALSE)*Table1[[#This Row],[Qtde_insumo]],"")</f>
        <v>0</v>
      </c>
      <c r="M9841" s="16">
        <f>IF(Table1[[#This Row],[Ordem_insumos]]&lt;&gt;0,VLOOKUP(Table1[[#This Row],[Codigo_servico]],Preencher_Orcamento!$B:$D,3,FALSE)*Table1[[#This Row],[Subtotal_insumo]],"")</f>
        <v>0</v>
      </c>
    </row>
    <row r="9842" spans="1:13" x14ac:dyDescent="0.25">
      <c r="A9842" s="6">
        <v>137020</v>
      </c>
      <c r="B9842" s="126">
        <v>2</v>
      </c>
      <c r="C9842" s="133"/>
      <c r="D9842" s="134">
        <v>2099</v>
      </c>
      <c r="E9842" s="7" t="s">
        <v>2205</v>
      </c>
      <c r="F9842" s="8" t="s">
        <v>2140</v>
      </c>
      <c r="G9842" s="16">
        <f>IFERROR(VLOOKUP(Table1[[#This Row],[Codigo_insumo]],BD_Insumos!$B:$E,4),"")</f>
        <v>12.627877718847255</v>
      </c>
      <c r="H9842" s="140">
        <v>0.17</v>
      </c>
      <c r="I9842" s="9"/>
      <c r="J9842" s="22">
        <f t="shared" si="153"/>
        <v>2.1467392122040336</v>
      </c>
      <c r="K9842" s="22" t="str">
        <f>IF(I9842&lt;&gt;"",SUMIF(Table1[Codigo_servico],A9842,Table1[Subtotal_insumo]),"")</f>
        <v/>
      </c>
      <c r="L9842" s="16">
        <f>IF(Table1[[#This Row],[Ordem_insumos]]&lt;&gt;0,VLOOKUP(Table1[[#This Row],[Codigo_servico]],Preencher_Orcamento!$B:$D,3,FALSE)*Table1[[#This Row],[Qtde_insumo]],"")</f>
        <v>0</v>
      </c>
      <c r="M9842" s="16">
        <f>IF(Table1[[#This Row],[Ordem_insumos]]&lt;&gt;0,VLOOKUP(Table1[[#This Row],[Codigo_servico]],Preencher_Orcamento!$B:$D,3,FALSE)*Table1[[#This Row],[Subtotal_insumo]],"")</f>
        <v>0</v>
      </c>
    </row>
    <row r="9843" spans="1:13" x14ac:dyDescent="0.25">
      <c r="A9843" s="6">
        <v>137020</v>
      </c>
      <c r="B9843" s="126">
        <v>3</v>
      </c>
      <c r="C9843" s="133"/>
      <c r="D9843" s="134">
        <v>28006</v>
      </c>
      <c r="E9843" s="7" t="s">
        <v>514</v>
      </c>
      <c r="F9843" s="8" t="s">
        <v>197</v>
      </c>
      <c r="G9843" s="18">
        <f>IFERROR(VLOOKUP(Table1[[#This Row],[Codigo_insumo]],BD_Insumos!$B:$E,4),"")</f>
        <v>20.6556</v>
      </c>
      <c r="H9843" s="140">
        <v>0.14000000000000001</v>
      </c>
      <c r="I9843" s="9"/>
      <c r="J9843" s="23">
        <f t="shared" si="153"/>
        <v>2.8917840000000004</v>
      </c>
      <c r="K9843" s="22" t="str">
        <f>IF(I9843&lt;&gt;"",SUMIF(Table1[Codigo_servico],A9843,Table1[Subtotal_insumo]),"")</f>
        <v/>
      </c>
      <c r="L9843" s="18">
        <f>IF(Table1[[#This Row],[Ordem_insumos]]&lt;&gt;0,VLOOKUP(Table1[[#This Row],[Codigo_servico]],Preencher_Orcamento!$B:$D,3,FALSE)*Table1[[#This Row],[Qtde_insumo]],"")</f>
        <v>0</v>
      </c>
      <c r="M9843" s="18">
        <f>IF(Table1[[#This Row],[Ordem_insumos]]&lt;&gt;0,VLOOKUP(Table1[[#This Row],[Codigo_servico]],Preencher_Orcamento!$B:$D,3,FALSE)*Table1[[#This Row],[Subtotal_insumo]],"")</f>
        <v>0</v>
      </c>
    </row>
    <row r="9844" spans="1:13" x14ac:dyDescent="0.25">
      <c r="A9844" s="3">
        <v>137030</v>
      </c>
      <c r="B9844" s="125">
        <v>0</v>
      </c>
      <c r="C9844" s="131" t="s">
        <v>4276</v>
      </c>
      <c r="D9844" s="132"/>
      <c r="E9844" s="4"/>
      <c r="F9844" s="4"/>
      <c r="G9844" s="17" t="str">
        <f>IFERROR(VLOOKUP(Table1[[#This Row],[Codigo_insumo]],BD_Insumos!$B:$E,4),"")</f>
        <v/>
      </c>
      <c r="H9844" s="139"/>
      <c r="I9844" s="5" t="s">
        <v>5</v>
      </c>
      <c r="J9844" s="20" t="str">
        <f t="shared" si="153"/>
        <v/>
      </c>
      <c r="K9844" s="21">
        <f>IF(I9844&lt;&gt;"",SUMIF(Table1[Codigo_servico],A9844,Table1[Subtotal_insumo]),"")</f>
        <v>13.20873919709512</v>
      </c>
      <c r="L9844" s="17" t="str">
        <f>IF(Table1[[#This Row],[Ordem_insumos]]&lt;&gt;0,VLOOKUP(Table1[[#This Row],[Codigo_servico]],Preencher_Orcamento!$B:$D,3,FALSE)*Table1[[#This Row],[Qtde_insumo]],"")</f>
        <v/>
      </c>
      <c r="M9844" s="17" t="str">
        <f>IF(Table1[[#This Row],[Ordem_insumos]]&lt;&gt;0,VLOOKUP(Table1[[#This Row],[Codigo_servico]],Preencher_Orcamento!$B:$D,3,FALSE)*Table1[[#This Row],[Subtotal_insumo]],"")</f>
        <v/>
      </c>
    </row>
    <row r="9845" spans="1:13" x14ac:dyDescent="0.25">
      <c r="A9845" s="6">
        <v>137030</v>
      </c>
      <c r="B9845" s="126">
        <v>1</v>
      </c>
      <c r="C9845" s="133"/>
      <c r="D9845" s="134">
        <v>17515</v>
      </c>
      <c r="E9845" s="7" t="s">
        <v>383</v>
      </c>
      <c r="F9845" s="8" t="s">
        <v>197</v>
      </c>
      <c r="G9845" s="16">
        <f>IFERROR(VLOOKUP(Table1[[#This Row],[Codigo_insumo]],BD_Insumos!$B:$E,4),"")</f>
        <v>5.5275999999999996</v>
      </c>
      <c r="H9845" s="140">
        <v>1.0999999999999999E-2</v>
      </c>
      <c r="I9845" s="9"/>
      <c r="J9845" s="22">
        <f t="shared" si="153"/>
        <v>6.0803599999999992E-2</v>
      </c>
      <c r="K9845" s="22" t="str">
        <f>IF(I9845&lt;&gt;"",SUMIF(Table1[Codigo_servico],A9845,Table1[Subtotal_insumo]),"")</f>
        <v/>
      </c>
      <c r="L9845" s="16">
        <f>IF(Table1[[#This Row],[Ordem_insumos]]&lt;&gt;0,VLOOKUP(Table1[[#This Row],[Codigo_servico]],Preencher_Orcamento!$B:$D,3,FALSE)*Table1[[#This Row],[Qtde_insumo]],"")</f>
        <v>0</v>
      </c>
      <c r="M9845" s="16">
        <f>IF(Table1[[#This Row],[Ordem_insumos]]&lt;&gt;0,VLOOKUP(Table1[[#This Row],[Codigo_servico]],Preencher_Orcamento!$B:$D,3,FALSE)*Table1[[#This Row],[Subtotal_insumo]],"")</f>
        <v>0</v>
      </c>
    </row>
    <row r="9846" spans="1:13" x14ac:dyDescent="0.25">
      <c r="A9846" s="6">
        <v>137030</v>
      </c>
      <c r="B9846" s="126">
        <v>2</v>
      </c>
      <c r="C9846" s="133"/>
      <c r="D9846" s="134">
        <v>2013</v>
      </c>
      <c r="E9846" s="7" t="s">
        <v>2184</v>
      </c>
      <c r="F9846" s="8" t="s">
        <v>2140</v>
      </c>
      <c r="G9846" s="16">
        <f>IFERROR(VLOOKUP(Table1[[#This Row],[Codigo_insumo]],BD_Insumos!$B:$E,4),"")</f>
        <v>15.756939025755017</v>
      </c>
      <c r="H9846" s="140">
        <v>0.5</v>
      </c>
      <c r="I9846" s="9"/>
      <c r="J9846" s="22">
        <f t="shared" si="153"/>
        <v>7.8784695128775084</v>
      </c>
      <c r="K9846" s="22" t="str">
        <f>IF(I9846&lt;&gt;"",SUMIF(Table1[Codigo_servico],A9846,Table1[Subtotal_insumo]),"")</f>
        <v/>
      </c>
      <c r="L9846" s="16">
        <f>IF(Table1[[#This Row],[Ordem_insumos]]&lt;&gt;0,VLOOKUP(Table1[[#This Row],[Codigo_servico]],Preencher_Orcamento!$B:$D,3,FALSE)*Table1[[#This Row],[Qtde_insumo]],"")</f>
        <v>0</v>
      </c>
      <c r="M9846" s="16">
        <f>IF(Table1[[#This Row],[Ordem_insumos]]&lt;&gt;0,VLOOKUP(Table1[[#This Row],[Codigo_servico]],Preencher_Orcamento!$B:$D,3,FALSE)*Table1[[#This Row],[Subtotal_insumo]],"")</f>
        <v>0</v>
      </c>
    </row>
    <row r="9847" spans="1:13" x14ac:dyDescent="0.25">
      <c r="A9847" s="6">
        <v>137030</v>
      </c>
      <c r="B9847" s="126">
        <v>3</v>
      </c>
      <c r="C9847" s="133"/>
      <c r="D9847" s="134">
        <v>2014</v>
      </c>
      <c r="E9847" s="7" t="s">
        <v>2185</v>
      </c>
      <c r="F9847" s="8" t="s">
        <v>2140</v>
      </c>
      <c r="G9847" s="18">
        <f>IFERROR(VLOOKUP(Table1[[#This Row],[Codigo_insumo]],BD_Insumos!$B:$E,4),"")</f>
        <v>13.173665210544026</v>
      </c>
      <c r="H9847" s="140">
        <v>0.4</v>
      </c>
      <c r="I9847" s="9"/>
      <c r="J9847" s="23">
        <f t="shared" si="153"/>
        <v>5.2694660842176111</v>
      </c>
      <c r="K9847" s="22" t="str">
        <f>IF(I9847&lt;&gt;"",SUMIF(Table1[Codigo_servico],A9847,Table1[Subtotal_insumo]),"")</f>
        <v/>
      </c>
      <c r="L9847" s="18">
        <f>IF(Table1[[#This Row],[Ordem_insumos]]&lt;&gt;0,VLOOKUP(Table1[[#This Row],[Codigo_servico]],Preencher_Orcamento!$B:$D,3,FALSE)*Table1[[#This Row],[Qtde_insumo]],"")</f>
        <v>0</v>
      </c>
      <c r="M9847" s="18">
        <f>IF(Table1[[#This Row],[Ordem_insumos]]&lt;&gt;0,VLOOKUP(Table1[[#This Row],[Codigo_servico]],Preencher_Orcamento!$B:$D,3,FALSE)*Table1[[#This Row],[Subtotal_insumo]],"")</f>
        <v>0</v>
      </c>
    </row>
    <row r="9848" spans="1:13" x14ac:dyDescent="0.25">
      <c r="A9848" s="3">
        <v>138015</v>
      </c>
      <c r="B9848" s="125">
        <v>0</v>
      </c>
      <c r="C9848" s="131" t="s">
        <v>4277</v>
      </c>
      <c r="D9848" s="132"/>
      <c r="E9848" s="4"/>
      <c r="F9848" s="4"/>
      <c r="G9848" s="17" t="str">
        <f>IFERROR(VLOOKUP(Table1[[#This Row],[Codigo_insumo]],BD_Insumos!$B:$E,4),"")</f>
        <v/>
      </c>
      <c r="H9848" s="139"/>
      <c r="I9848" s="5" t="s">
        <v>170</v>
      </c>
      <c r="J9848" s="20" t="str">
        <f t="shared" si="153"/>
        <v/>
      </c>
      <c r="K9848" s="21">
        <f>IF(I9848&lt;&gt;"",SUMIF(Table1[Codigo_servico],A9848,Table1[Subtotal_insumo]),"")</f>
        <v>106.7671089839221</v>
      </c>
      <c r="L9848" s="17" t="str">
        <f>IF(Table1[[#This Row],[Ordem_insumos]]&lt;&gt;0,VLOOKUP(Table1[[#This Row],[Codigo_servico]],Preencher_Orcamento!$B:$D,3,FALSE)*Table1[[#This Row],[Qtde_insumo]],"")</f>
        <v/>
      </c>
      <c r="M9848" s="17" t="str">
        <f>IF(Table1[[#This Row],[Ordem_insumos]]&lt;&gt;0,VLOOKUP(Table1[[#This Row],[Codigo_servico]],Preencher_Orcamento!$B:$D,3,FALSE)*Table1[[#This Row],[Subtotal_insumo]],"")</f>
        <v/>
      </c>
    </row>
    <row r="9849" spans="1:13" ht="26.25" x14ac:dyDescent="0.25">
      <c r="A9849" s="6">
        <v>138015</v>
      </c>
      <c r="B9849" s="126">
        <v>1</v>
      </c>
      <c r="C9849" s="133"/>
      <c r="D9849" s="134">
        <v>19021</v>
      </c>
      <c r="E9849" s="7" t="s">
        <v>412</v>
      </c>
      <c r="F9849" s="8" t="s">
        <v>197</v>
      </c>
      <c r="G9849" s="16">
        <f>IFERROR(VLOOKUP(Table1[[#This Row],[Codigo_insumo]],BD_Insumos!$B:$E,4),"")</f>
        <v>12.296900000000001</v>
      </c>
      <c r="H9849" s="140">
        <v>0.5</v>
      </c>
      <c r="I9849" s="9"/>
      <c r="J9849" s="22">
        <f t="shared" si="153"/>
        <v>6.1484500000000004</v>
      </c>
      <c r="K9849" s="22" t="str">
        <f>IF(I9849&lt;&gt;"",SUMIF(Table1[Codigo_servico],A9849,Table1[Subtotal_insumo]),"")</f>
        <v/>
      </c>
      <c r="L9849" s="16">
        <f>IF(Table1[[#This Row],[Ordem_insumos]]&lt;&gt;0,VLOOKUP(Table1[[#This Row],[Codigo_servico]],Preencher_Orcamento!$B:$D,3,FALSE)*Table1[[#This Row],[Qtde_insumo]],"")</f>
        <v>0</v>
      </c>
      <c r="M9849" s="16">
        <f>IF(Table1[[#This Row],[Ordem_insumos]]&lt;&gt;0,VLOOKUP(Table1[[#This Row],[Codigo_servico]],Preencher_Orcamento!$B:$D,3,FALSE)*Table1[[#This Row],[Subtotal_insumo]],"")</f>
        <v>0</v>
      </c>
    </row>
    <row r="9850" spans="1:13" x14ac:dyDescent="0.25">
      <c r="A9850" s="6">
        <v>138015</v>
      </c>
      <c r="B9850" s="126">
        <v>2</v>
      </c>
      <c r="C9850" s="133"/>
      <c r="D9850" s="134">
        <v>2224</v>
      </c>
      <c r="E9850" s="7" t="s">
        <v>2241</v>
      </c>
      <c r="F9850" s="8" t="s">
        <v>2140</v>
      </c>
      <c r="G9850" s="16">
        <f>IFERROR(VLOOKUP(Table1[[#This Row],[Codigo_insumo]],BD_Insumos!$B:$E,4),"")</f>
        <v>17.481957498567066</v>
      </c>
      <c r="H9850" s="140">
        <v>0.35</v>
      </c>
      <c r="I9850" s="9"/>
      <c r="J9850" s="22">
        <f t="shared" si="153"/>
        <v>6.118685124498473</v>
      </c>
      <c r="K9850" s="22" t="str">
        <f>IF(I9850&lt;&gt;"",SUMIF(Table1[Codigo_servico],A9850,Table1[Subtotal_insumo]),"")</f>
        <v/>
      </c>
      <c r="L9850" s="16">
        <f>IF(Table1[[#This Row],[Ordem_insumos]]&lt;&gt;0,VLOOKUP(Table1[[#This Row],[Codigo_servico]],Preencher_Orcamento!$B:$D,3,FALSE)*Table1[[#This Row],[Qtde_insumo]],"")</f>
        <v>0</v>
      </c>
      <c r="M9850" s="16">
        <f>IF(Table1[[#This Row],[Ordem_insumos]]&lt;&gt;0,VLOOKUP(Table1[[#This Row],[Codigo_servico]],Preencher_Orcamento!$B:$D,3,FALSE)*Table1[[#This Row],[Subtotal_insumo]],"")</f>
        <v>0</v>
      </c>
    </row>
    <row r="9851" spans="1:13" x14ac:dyDescent="0.25">
      <c r="A9851" s="6">
        <v>138015</v>
      </c>
      <c r="B9851" s="126">
        <v>3</v>
      </c>
      <c r="C9851" s="133"/>
      <c r="D9851" s="134">
        <v>2099</v>
      </c>
      <c r="E9851" s="7" t="s">
        <v>2205</v>
      </c>
      <c r="F9851" s="8" t="s">
        <v>2140</v>
      </c>
      <c r="G9851" s="18">
        <f>IFERROR(VLOOKUP(Table1[[#This Row],[Codigo_insumo]],BD_Insumos!$B:$E,4),"")</f>
        <v>12.627877718847255</v>
      </c>
      <c r="H9851" s="140">
        <v>0.5</v>
      </c>
      <c r="I9851" s="9"/>
      <c r="J9851" s="23">
        <f t="shared" si="153"/>
        <v>6.3139388594236276</v>
      </c>
      <c r="K9851" s="22" t="str">
        <f>IF(I9851&lt;&gt;"",SUMIF(Table1[Codigo_servico],A9851,Table1[Subtotal_insumo]),"")</f>
        <v/>
      </c>
      <c r="L9851" s="18">
        <f>IF(Table1[[#This Row],[Ordem_insumos]]&lt;&gt;0,VLOOKUP(Table1[[#This Row],[Codigo_servico]],Preencher_Orcamento!$B:$D,3,FALSE)*Table1[[#This Row],[Qtde_insumo]],"")</f>
        <v>0</v>
      </c>
      <c r="M9851" s="18">
        <f>IF(Table1[[#This Row],[Ordem_insumos]]&lt;&gt;0,VLOOKUP(Table1[[#This Row],[Codigo_servico]],Preencher_Orcamento!$B:$D,3,FALSE)*Table1[[#This Row],[Subtotal_insumo]],"")</f>
        <v>0</v>
      </c>
    </row>
    <row r="9852" spans="1:13" ht="26.25" x14ac:dyDescent="0.25">
      <c r="A9852" s="6">
        <v>138015</v>
      </c>
      <c r="B9852" s="126">
        <v>4</v>
      </c>
      <c r="C9852" s="133"/>
      <c r="D9852" s="134">
        <v>35081</v>
      </c>
      <c r="E9852" s="7" t="s">
        <v>722</v>
      </c>
      <c r="F9852" s="8" t="s">
        <v>170</v>
      </c>
      <c r="G9852" s="18">
        <f>IFERROR(VLOOKUP(Table1[[#This Row],[Codigo_insumo]],BD_Insumos!$B:$E,4),"")</f>
        <v>83.986699999999999</v>
      </c>
      <c r="H9852" s="140">
        <v>1.05</v>
      </c>
      <c r="I9852" s="9"/>
      <c r="J9852" s="23">
        <f t="shared" si="153"/>
        <v>88.186035000000004</v>
      </c>
      <c r="K9852" s="22" t="str">
        <f>IF(I9852&lt;&gt;"",SUMIF(Table1[Codigo_servico],A9852,Table1[Subtotal_insumo]),"")</f>
        <v/>
      </c>
      <c r="L9852" s="18">
        <f>IF(Table1[[#This Row],[Ordem_insumos]]&lt;&gt;0,VLOOKUP(Table1[[#This Row],[Codigo_servico]],Preencher_Orcamento!$B:$D,3,FALSE)*Table1[[#This Row],[Qtde_insumo]],"")</f>
        <v>0</v>
      </c>
      <c r="M9852" s="18">
        <f>IF(Table1[[#This Row],[Ordem_insumos]]&lt;&gt;0,VLOOKUP(Table1[[#This Row],[Codigo_servico]],Preencher_Orcamento!$B:$D,3,FALSE)*Table1[[#This Row],[Subtotal_insumo]],"")</f>
        <v>0</v>
      </c>
    </row>
    <row r="9853" spans="1:13" x14ac:dyDescent="0.25">
      <c r="A9853" s="3">
        <v>138016</v>
      </c>
      <c r="B9853" s="125">
        <v>0</v>
      </c>
      <c r="C9853" s="131" t="s">
        <v>4278</v>
      </c>
      <c r="D9853" s="132"/>
      <c r="E9853" s="4"/>
      <c r="F9853" s="4"/>
      <c r="G9853" s="17" t="str">
        <f>IFERROR(VLOOKUP(Table1[[#This Row],[Codigo_insumo]],BD_Insumos!$B:$E,4),"")</f>
        <v/>
      </c>
      <c r="H9853" s="139"/>
      <c r="I9853" s="5" t="s">
        <v>170</v>
      </c>
      <c r="J9853" s="20" t="str">
        <f t="shared" si="153"/>
        <v/>
      </c>
      <c r="K9853" s="21">
        <f>IF(I9853&lt;&gt;"",SUMIF(Table1[Codigo_servico],A9853,Table1[Subtotal_insumo]),"")</f>
        <v>18.581073983922103</v>
      </c>
      <c r="L9853" s="17" t="str">
        <f>IF(Table1[[#This Row],[Ordem_insumos]]&lt;&gt;0,VLOOKUP(Table1[[#This Row],[Codigo_servico]],Preencher_Orcamento!$B:$D,3,FALSE)*Table1[[#This Row],[Qtde_insumo]],"")</f>
        <v/>
      </c>
      <c r="M9853" s="17" t="str">
        <f>IF(Table1[[#This Row],[Ordem_insumos]]&lt;&gt;0,VLOOKUP(Table1[[#This Row],[Codigo_servico]],Preencher_Orcamento!$B:$D,3,FALSE)*Table1[[#This Row],[Subtotal_insumo]],"")</f>
        <v/>
      </c>
    </row>
    <row r="9854" spans="1:13" x14ac:dyDescent="0.25">
      <c r="A9854" s="6">
        <v>138016</v>
      </c>
      <c r="B9854" s="126">
        <v>1</v>
      </c>
      <c r="C9854" s="133"/>
      <c r="D9854" s="134">
        <v>2099</v>
      </c>
      <c r="E9854" s="7" t="s">
        <v>2205</v>
      </c>
      <c r="F9854" s="8" t="s">
        <v>2140</v>
      </c>
      <c r="G9854" s="16">
        <f>IFERROR(VLOOKUP(Table1[[#This Row],[Codigo_insumo]],BD_Insumos!$B:$E,4),"")</f>
        <v>12.627877718847255</v>
      </c>
      <c r="H9854" s="140">
        <v>0.5</v>
      </c>
      <c r="I9854" s="9"/>
      <c r="J9854" s="22">
        <f t="shared" si="153"/>
        <v>6.3139388594236276</v>
      </c>
      <c r="K9854" s="22" t="str">
        <f>IF(I9854&lt;&gt;"",SUMIF(Table1[Codigo_servico],A9854,Table1[Subtotal_insumo]),"")</f>
        <v/>
      </c>
      <c r="L9854" s="16">
        <f>IF(Table1[[#This Row],[Ordem_insumos]]&lt;&gt;0,VLOOKUP(Table1[[#This Row],[Codigo_servico]],Preencher_Orcamento!$B:$D,3,FALSE)*Table1[[#This Row],[Qtde_insumo]],"")</f>
        <v>0</v>
      </c>
      <c r="M9854" s="16">
        <f>IF(Table1[[#This Row],[Ordem_insumos]]&lt;&gt;0,VLOOKUP(Table1[[#This Row],[Codigo_servico]],Preencher_Orcamento!$B:$D,3,FALSE)*Table1[[#This Row],[Subtotal_insumo]],"")</f>
        <v>0</v>
      </c>
    </row>
    <row r="9855" spans="1:13" ht="26.25" x14ac:dyDescent="0.25">
      <c r="A9855" s="6">
        <v>138016</v>
      </c>
      <c r="B9855" s="126">
        <v>2</v>
      </c>
      <c r="C9855" s="133"/>
      <c r="D9855" s="134">
        <v>19021</v>
      </c>
      <c r="E9855" s="7" t="s">
        <v>412</v>
      </c>
      <c r="F9855" s="8" t="s">
        <v>197</v>
      </c>
      <c r="G9855" s="16">
        <f>IFERROR(VLOOKUP(Table1[[#This Row],[Codigo_insumo]],BD_Insumos!$B:$E,4),"")</f>
        <v>12.296900000000001</v>
      </c>
      <c r="H9855" s="140">
        <v>0.5</v>
      </c>
      <c r="I9855" s="9"/>
      <c r="J9855" s="22">
        <f t="shared" si="153"/>
        <v>6.1484500000000004</v>
      </c>
      <c r="K9855" s="22" t="str">
        <f>IF(I9855&lt;&gt;"",SUMIF(Table1[Codigo_servico],A9855,Table1[Subtotal_insumo]),"")</f>
        <v/>
      </c>
      <c r="L9855" s="16">
        <f>IF(Table1[[#This Row],[Ordem_insumos]]&lt;&gt;0,VLOOKUP(Table1[[#This Row],[Codigo_servico]],Preencher_Orcamento!$B:$D,3,FALSE)*Table1[[#This Row],[Qtde_insumo]],"")</f>
        <v>0</v>
      </c>
      <c r="M9855" s="16">
        <f>IF(Table1[[#This Row],[Ordem_insumos]]&lt;&gt;0,VLOOKUP(Table1[[#This Row],[Codigo_servico]],Preencher_Orcamento!$B:$D,3,FALSE)*Table1[[#This Row],[Subtotal_insumo]],"")</f>
        <v>0</v>
      </c>
    </row>
    <row r="9856" spans="1:13" x14ac:dyDescent="0.25">
      <c r="A9856" s="6">
        <v>138016</v>
      </c>
      <c r="B9856" s="126">
        <v>3</v>
      </c>
      <c r="C9856" s="133"/>
      <c r="D9856" s="134">
        <v>2224</v>
      </c>
      <c r="E9856" s="7" t="s">
        <v>2241</v>
      </c>
      <c r="F9856" s="8" t="s">
        <v>2140</v>
      </c>
      <c r="G9856" s="18">
        <f>IFERROR(VLOOKUP(Table1[[#This Row],[Codigo_insumo]],BD_Insumos!$B:$E,4),"")</f>
        <v>17.481957498567066</v>
      </c>
      <c r="H9856" s="140">
        <v>0.35</v>
      </c>
      <c r="I9856" s="9"/>
      <c r="J9856" s="23">
        <f t="shared" si="153"/>
        <v>6.118685124498473</v>
      </c>
      <c r="K9856" s="22" t="str">
        <f>IF(I9856&lt;&gt;"",SUMIF(Table1[Codigo_servico],A9856,Table1[Subtotal_insumo]),"")</f>
        <v/>
      </c>
      <c r="L9856" s="18">
        <f>IF(Table1[[#This Row],[Ordem_insumos]]&lt;&gt;0,VLOOKUP(Table1[[#This Row],[Codigo_servico]],Preencher_Orcamento!$B:$D,3,FALSE)*Table1[[#This Row],[Qtde_insumo]],"")</f>
        <v>0</v>
      </c>
      <c r="M9856" s="18">
        <f>IF(Table1[[#This Row],[Ordem_insumos]]&lt;&gt;0,VLOOKUP(Table1[[#This Row],[Codigo_servico]],Preencher_Orcamento!$B:$D,3,FALSE)*Table1[[#This Row],[Subtotal_insumo]],"")</f>
        <v>0</v>
      </c>
    </row>
    <row r="9857" spans="1:13" x14ac:dyDescent="0.25">
      <c r="A9857" s="3">
        <v>138017</v>
      </c>
      <c r="B9857" s="125">
        <v>0</v>
      </c>
      <c r="C9857" s="131" t="s">
        <v>4279</v>
      </c>
      <c r="D9857" s="132"/>
      <c r="E9857" s="4"/>
      <c r="F9857" s="4"/>
      <c r="G9857" s="17" t="str">
        <f>IFERROR(VLOOKUP(Table1[[#This Row],[Codigo_insumo]],BD_Insumos!$B:$E,4),"")</f>
        <v/>
      </c>
      <c r="H9857" s="139"/>
      <c r="I9857" s="5" t="s">
        <v>170</v>
      </c>
      <c r="J9857" s="20" t="str">
        <f t="shared" si="153"/>
        <v/>
      </c>
      <c r="K9857" s="21">
        <f>IF(I9857&lt;&gt;"",SUMIF(Table1[Codigo_servico],A9857,Table1[Subtotal_insumo]),"")</f>
        <v>4.4919947564387543</v>
      </c>
      <c r="L9857" s="17" t="str">
        <f>IF(Table1[[#This Row],[Ordem_insumos]]&lt;&gt;0,VLOOKUP(Table1[[#This Row],[Codigo_servico]],Preencher_Orcamento!$B:$D,3,FALSE)*Table1[[#This Row],[Qtde_insumo]],"")</f>
        <v/>
      </c>
      <c r="M9857" s="17" t="str">
        <f>IF(Table1[[#This Row],[Ordem_insumos]]&lt;&gt;0,VLOOKUP(Table1[[#This Row],[Codigo_servico]],Preencher_Orcamento!$B:$D,3,FALSE)*Table1[[#This Row],[Subtotal_insumo]],"")</f>
        <v/>
      </c>
    </row>
    <row r="9858" spans="1:13" x14ac:dyDescent="0.25">
      <c r="A9858" s="6">
        <v>138017</v>
      </c>
      <c r="B9858" s="126">
        <v>1</v>
      </c>
      <c r="C9858" s="133"/>
      <c r="D9858" s="134">
        <v>17515</v>
      </c>
      <c r="E9858" s="7" t="s">
        <v>383</v>
      </c>
      <c r="F9858" s="8" t="s">
        <v>197</v>
      </c>
      <c r="G9858" s="16">
        <f>IFERROR(VLOOKUP(Table1[[#This Row],[Codigo_insumo]],BD_Insumos!$B:$E,4),"")</f>
        <v>5.5275999999999996</v>
      </c>
      <c r="H9858" s="140">
        <v>0.1</v>
      </c>
      <c r="I9858" s="9"/>
      <c r="J9858" s="22">
        <f t="shared" ref="J9858:J9921" si="154">IF(I9858="",G9858*H9858,"")</f>
        <v>0.55276000000000003</v>
      </c>
      <c r="K9858" s="22" t="str">
        <f>IF(I9858&lt;&gt;"",SUMIF(Table1[Codigo_servico],A9858,Table1[Subtotal_insumo]),"")</f>
        <v/>
      </c>
      <c r="L9858" s="16">
        <f>IF(Table1[[#This Row],[Ordem_insumos]]&lt;&gt;0,VLOOKUP(Table1[[#This Row],[Codigo_servico]],Preencher_Orcamento!$B:$D,3,FALSE)*Table1[[#This Row],[Qtde_insumo]],"")</f>
        <v>0</v>
      </c>
      <c r="M9858" s="16">
        <f>IF(Table1[[#This Row],[Ordem_insumos]]&lt;&gt;0,VLOOKUP(Table1[[#This Row],[Codigo_servico]],Preencher_Orcamento!$B:$D,3,FALSE)*Table1[[#This Row],[Subtotal_insumo]],"")</f>
        <v>0</v>
      </c>
    </row>
    <row r="9859" spans="1:13" x14ac:dyDescent="0.25">
      <c r="A9859" s="6">
        <v>138017</v>
      </c>
      <c r="B9859" s="126">
        <v>2</v>
      </c>
      <c r="C9859" s="133"/>
      <c r="D9859" s="134">
        <v>2013</v>
      </c>
      <c r="E9859" s="7" t="s">
        <v>2184</v>
      </c>
      <c r="F9859" s="8" t="s">
        <v>2140</v>
      </c>
      <c r="G9859" s="18">
        <f>IFERROR(VLOOKUP(Table1[[#This Row],[Codigo_insumo]],BD_Insumos!$B:$E,4),"")</f>
        <v>15.756939025755017</v>
      </c>
      <c r="H9859" s="140">
        <v>0.25</v>
      </c>
      <c r="I9859" s="9"/>
      <c r="J9859" s="23">
        <f t="shared" si="154"/>
        <v>3.9392347564387542</v>
      </c>
      <c r="K9859" s="22" t="str">
        <f>IF(I9859&lt;&gt;"",SUMIF(Table1[Codigo_servico],A9859,Table1[Subtotal_insumo]),"")</f>
        <v/>
      </c>
      <c r="L9859" s="18">
        <f>IF(Table1[[#This Row],[Ordem_insumos]]&lt;&gt;0,VLOOKUP(Table1[[#This Row],[Codigo_servico]],Preencher_Orcamento!$B:$D,3,FALSE)*Table1[[#This Row],[Qtde_insumo]],"")</f>
        <v>0</v>
      </c>
      <c r="M9859" s="18">
        <f>IF(Table1[[#This Row],[Ordem_insumos]]&lt;&gt;0,VLOOKUP(Table1[[#This Row],[Codigo_servico]],Preencher_Orcamento!$B:$D,3,FALSE)*Table1[[#This Row],[Subtotal_insumo]],"")</f>
        <v>0</v>
      </c>
    </row>
    <row r="9860" spans="1:13" x14ac:dyDescent="0.25">
      <c r="A9860" s="3">
        <v>138018</v>
      </c>
      <c r="B9860" s="125">
        <v>0</v>
      </c>
      <c r="C9860" s="131" t="s">
        <v>4280</v>
      </c>
      <c r="D9860" s="132"/>
      <c r="E9860" s="4"/>
      <c r="F9860" s="4"/>
      <c r="G9860" s="17" t="str">
        <f>IFERROR(VLOOKUP(Table1[[#This Row],[Codigo_insumo]],BD_Insumos!$B:$E,4),"")</f>
        <v/>
      </c>
      <c r="H9860" s="139"/>
      <c r="I9860" s="5" t="s">
        <v>170</v>
      </c>
      <c r="J9860" s="20" t="str">
        <f t="shared" si="154"/>
        <v/>
      </c>
      <c r="K9860" s="21">
        <f>IF(I9860&lt;&gt;"",SUMIF(Table1[Codigo_servico],A9860,Table1[Subtotal_insumo]),"")</f>
        <v>138.62756105907479</v>
      </c>
      <c r="L9860" s="17" t="str">
        <f>IF(Table1[[#This Row],[Ordem_insumos]]&lt;&gt;0,VLOOKUP(Table1[[#This Row],[Codigo_servico]],Preencher_Orcamento!$B:$D,3,FALSE)*Table1[[#This Row],[Qtde_insumo]],"")</f>
        <v/>
      </c>
      <c r="M9860" s="17" t="str">
        <f>IF(Table1[[#This Row],[Ordem_insumos]]&lt;&gt;0,VLOOKUP(Table1[[#This Row],[Codigo_servico]],Preencher_Orcamento!$B:$D,3,FALSE)*Table1[[#This Row],[Subtotal_insumo]],"")</f>
        <v/>
      </c>
    </row>
    <row r="9861" spans="1:13" x14ac:dyDescent="0.25">
      <c r="A9861" s="6">
        <v>138018</v>
      </c>
      <c r="B9861" s="126">
        <v>1</v>
      </c>
      <c r="C9861" s="133"/>
      <c r="D9861" s="134">
        <v>2013</v>
      </c>
      <c r="E9861" s="7" t="s">
        <v>2184</v>
      </c>
      <c r="F9861" s="8" t="s">
        <v>2140</v>
      </c>
      <c r="G9861" s="16">
        <f>IFERROR(VLOOKUP(Table1[[#This Row],[Codigo_insumo]],BD_Insumos!$B:$E,4),"")</f>
        <v>15.756939025755017</v>
      </c>
      <c r="H9861" s="140">
        <v>0.25</v>
      </c>
      <c r="I9861" s="9"/>
      <c r="J9861" s="22">
        <f t="shared" si="154"/>
        <v>3.9392347564387542</v>
      </c>
      <c r="K9861" s="22" t="str">
        <f>IF(I9861&lt;&gt;"",SUMIF(Table1[Codigo_servico],A9861,Table1[Subtotal_insumo]),"")</f>
        <v/>
      </c>
      <c r="L9861" s="16">
        <f>IF(Table1[[#This Row],[Ordem_insumos]]&lt;&gt;0,VLOOKUP(Table1[[#This Row],[Codigo_servico]],Preencher_Orcamento!$B:$D,3,FALSE)*Table1[[#This Row],[Qtde_insumo]],"")</f>
        <v>0</v>
      </c>
      <c r="M9861" s="16">
        <f>IF(Table1[[#This Row],[Ordem_insumos]]&lt;&gt;0,VLOOKUP(Table1[[#This Row],[Codigo_servico]],Preencher_Orcamento!$B:$D,3,FALSE)*Table1[[#This Row],[Subtotal_insumo]],"")</f>
        <v>0</v>
      </c>
    </row>
    <row r="9862" spans="1:13" x14ac:dyDescent="0.25">
      <c r="A9862" s="6">
        <v>138018</v>
      </c>
      <c r="B9862" s="126">
        <v>2</v>
      </c>
      <c r="C9862" s="133"/>
      <c r="D9862" s="134">
        <v>2014</v>
      </c>
      <c r="E9862" s="7" t="s">
        <v>2185</v>
      </c>
      <c r="F9862" s="8" t="s">
        <v>2140</v>
      </c>
      <c r="G9862" s="16">
        <f>IFERROR(VLOOKUP(Table1[[#This Row],[Codigo_insumo]],BD_Insumos!$B:$E,4),"")</f>
        <v>13.173665210544026</v>
      </c>
      <c r="H9862" s="140">
        <v>0.25</v>
      </c>
      <c r="I9862" s="9"/>
      <c r="J9862" s="22">
        <f t="shared" si="154"/>
        <v>3.2934163026360066</v>
      </c>
      <c r="K9862" s="22" t="str">
        <f>IF(I9862&lt;&gt;"",SUMIF(Table1[Codigo_servico],A9862,Table1[Subtotal_insumo]),"")</f>
        <v/>
      </c>
      <c r="L9862" s="16">
        <f>IF(Table1[[#This Row],[Ordem_insumos]]&lt;&gt;0,VLOOKUP(Table1[[#This Row],[Codigo_servico]],Preencher_Orcamento!$B:$D,3,FALSE)*Table1[[#This Row],[Qtde_insumo]],"")</f>
        <v>0</v>
      </c>
      <c r="M9862" s="16">
        <f>IF(Table1[[#This Row],[Ordem_insumos]]&lt;&gt;0,VLOOKUP(Table1[[#This Row],[Codigo_servico]],Preencher_Orcamento!$B:$D,3,FALSE)*Table1[[#This Row],[Subtotal_insumo]],"")</f>
        <v>0</v>
      </c>
    </row>
    <row r="9863" spans="1:13" ht="26.25" x14ac:dyDescent="0.25">
      <c r="A9863" s="6">
        <v>138018</v>
      </c>
      <c r="B9863" s="126">
        <v>3</v>
      </c>
      <c r="C9863" s="133"/>
      <c r="D9863" s="134">
        <v>35072</v>
      </c>
      <c r="E9863" s="7" t="s">
        <v>721</v>
      </c>
      <c r="F9863" s="8" t="s">
        <v>170</v>
      </c>
      <c r="G9863" s="18">
        <f>IFERROR(VLOOKUP(Table1[[#This Row],[Codigo_insumo]],BD_Insumos!$B:$E,4),"")</f>
        <v>118.4449</v>
      </c>
      <c r="H9863" s="140">
        <v>1.1000000000000001</v>
      </c>
      <c r="I9863" s="9"/>
      <c r="J9863" s="23">
        <f t="shared" si="154"/>
        <v>130.28939000000003</v>
      </c>
      <c r="K9863" s="22" t="str">
        <f>IF(I9863&lt;&gt;"",SUMIF(Table1[Codigo_servico],A9863,Table1[Subtotal_insumo]),"")</f>
        <v/>
      </c>
      <c r="L9863" s="18">
        <f>IF(Table1[[#This Row],[Ordem_insumos]]&lt;&gt;0,VLOOKUP(Table1[[#This Row],[Codigo_servico]],Preencher_Orcamento!$B:$D,3,FALSE)*Table1[[#This Row],[Qtde_insumo]],"")</f>
        <v>0</v>
      </c>
      <c r="M9863" s="18">
        <f>IF(Table1[[#This Row],[Ordem_insumos]]&lt;&gt;0,VLOOKUP(Table1[[#This Row],[Codigo_servico]],Preencher_Orcamento!$B:$D,3,FALSE)*Table1[[#This Row],[Subtotal_insumo]],"")</f>
        <v>0</v>
      </c>
    </row>
    <row r="9864" spans="1:13" x14ac:dyDescent="0.25">
      <c r="A9864" s="6">
        <v>138018</v>
      </c>
      <c r="B9864" s="126">
        <v>4</v>
      </c>
      <c r="C9864" s="133"/>
      <c r="D9864" s="134">
        <v>17515</v>
      </c>
      <c r="E9864" s="7" t="s">
        <v>383</v>
      </c>
      <c r="F9864" s="8" t="s">
        <v>197</v>
      </c>
      <c r="G9864" s="18">
        <f>IFERROR(VLOOKUP(Table1[[#This Row],[Codigo_insumo]],BD_Insumos!$B:$E,4),"")</f>
        <v>5.5275999999999996</v>
      </c>
      <c r="H9864" s="140">
        <v>0.2</v>
      </c>
      <c r="I9864" s="9"/>
      <c r="J9864" s="23">
        <f t="shared" si="154"/>
        <v>1.1055200000000001</v>
      </c>
      <c r="K9864" s="22" t="str">
        <f>IF(I9864&lt;&gt;"",SUMIF(Table1[Codigo_servico],A9864,Table1[Subtotal_insumo]),"")</f>
        <v/>
      </c>
      <c r="L9864" s="18">
        <f>IF(Table1[[#This Row],[Ordem_insumos]]&lt;&gt;0,VLOOKUP(Table1[[#This Row],[Codigo_servico]],Preencher_Orcamento!$B:$D,3,FALSE)*Table1[[#This Row],[Qtde_insumo]],"")</f>
        <v>0</v>
      </c>
      <c r="M9864" s="18">
        <f>IF(Table1[[#This Row],[Ordem_insumos]]&lt;&gt;0,VLOOKUP(Table1[[#This Row],[Codigo_servico]],Preencher_Orcamento!$B:$D,3,FALSE)*Table1[[#This Row],[Subtotal_insumo]],"")</f>
        <v>0</v>
      </c>
    </row>
    <row r="9865" spans="1:13" x14ac:dyDescent="0.25">
      <c r="A9865" s="3">
        <v>138041</v>
      </c>
      <c r="B9865" s="125">
        <v>0</v>
      </c>
      <c r="C9865" s="131" t="s">
        <v>4281</v>
      </c>
      <c r="D9865" s="132"/>
      <c r="E9865" s="4"/>
      <c r="F9865" s="4"/>
      <c r="G9865" s="17" t="str">
        <f>IFERROR(VLOOKUP(Table1[[#This Row],[Codigo_insumo]],BD_Insumos!$B:$E,4),"")</f>
        <v/>
      </c>
      <c r="H9865" s="139"/>
      <c r="I9865" s="5" t="s">
        <v>5</v>
      </c>
      <c r="J9865" s="20" t="str">
        <f t="shared" si="154"/>
        <v/>
      </c>
      <c r="K9865" s="21">
        <f>IF(I9865&lt;&gt;"",SUMIF(Table1[Codigo_servico],A9865,Table1[Subtotal_insumo]),"")</f>
        <v>13.203003601496178</v>
      </c>
      <c r="L9865" s="17" t="str">
        <f>IF(Table1[[#This Row],[Ordem_insumos]]&lt;&gt;0,VLOOKUP(Table1[[#This Row],[Codigo_servico]],Preencher_Orcamento!$B:$D,3,FALSE)*Table1[[#This Row],[Qtde_insumo]],"")</f>
        <v/>
      </c>
      <c r="M9865" s="17" t="str">
        <f>IF(Table1[[#This Row],[Ordem_insumos]]&lt;&gt;0,VLOOKUP(Table1[[#This Row],[Codigo_servico]],Preencher_Orcamento!$B:$D,3,FALSE)*Table1[[#This Row],[Subtotal_insumo]],"")</f>
        <v/>
      </c>
    </row>
    <row r="9866" spans="1:13" ht="51.75" x14ac:dyDescent="0.25">
      <c r="A9866" s="6">
        <v>138041</v>
      </c>
      <c r="B9866" s="126">
        <v>1</v>
      </c>
      <c r="C9866" s="133"/>
      <c r="D9866" s="134">
        <v>35596</v>
      </c>
      <c r="E9866" s="7" t="s">
        <v>735</v>
      </c>
      <c r="F9866" s="8" t="s">
        <v>5</v>
      </c>
      <c r="G9866" s="16">
        <f>IFERROR(VLOOKUP(Table1[[#This Row],[Codigo_insumo]],BD_Insumos!$B:$E,4),"")</f>
        <v>10.533300000000001</v>
      </c>
      <c r="H9866" s="140">
        <v>1.05</v>
      </c>
      <c r="I9866" s="9"/>
      <c r="J9866" s="22">
        <f t="shared" si="154"/>
        <v>11.059965000000002</v>
      </c>
      <c r="K9866" s="22" t="str">
        <f>IF(I9866&lt;&gt;"",SUMIF(Table1[Codigo_servico],A9866,Table1[Subtotal_insumo]),"")</f>
        <v/>
      </c>
      <c r="L9866" s="16">
        <f>IF(Table1[[#This Row],[Ordem_insumos]]&lt;&gt;0,VLOOKUP(Table1[[#This Row],[Codigo_servico]],Preencher_Orcamento!$B:$D,3,FALSE)*Table1[[#This Row],[Qtde_insumo]],"")</f>
        <v>0</v>
      </c>
      <c r="M9866" s="16">
        <f>IF(Table1[[#This Row],[Ordem_insumos]]&lt;&gt;0,VLOOKUP(Table1[[#This Row],[Codigo_servico]],Preencher_Orcamento!$B:$D,3,FALSE)*Table1[[#This Row],[Subtotal_insumo]],"")</f>
        <v>0</v>
      </c>
    </row>
    <row r="9867" spans="1:13" x14ac:dyDescent="0.25">
      <c r="A9867" s="6">
        <v>138041</v>
      </c>
      <c r="B9867" s="126">
        <v>2</v>
      </c>
      <c r="C9867" s="133"/>
      <c r="D9867" s="134">
        <v>2020</v>
      </c>
      <c r="E9867" s="7" t="s">
        <v>2188</v>
      </c>
      <c r="F9867" s="8" t="s">
        <v>2140</v>
      </c>
      <c r="G9867" s="18">
        <f>IFERROR(VLOOKUP(Table1[[#This Row],[Codigo_insumo]],BD_Insumos!$B:$E,4),"")</f>
        <v>15.860837164231068</v>
      </c>
      <c r="H9867" s="140">
        <v>7.0000000000000007E-2</v>
      </c>
      <c r="I9867" s="9"/>
      <c r="J9867" s="23">
        <f t="shared" si="154"/>
        <v>1.1102586014961748</v>
      </c>
      <c r="K9867" s="22" t="str">
        <f>IF(I9867&lt;&gt;"",SUMIF(Table1[Codigo_servico],A9867,Table1[Subtotal_insumo]),"")</f>
        <v/>
      </c>
      <c r="L9867" s="18">
        <f>IF(Table1[[#This Row],[Ordem_insumos]]&lt;&gt;0,VLOOKUP(Table1[[#This Row],[Codigo_servico]],Preencher_Orcamento!$B:$D,3,FALSE)*Table1[[#This Row],[Qtde_insumo]],"")</f>
        <v>0</v>
      </c>
      <c r="M9867" s="18">
        <f>IF(Table1[[#This Row],[Ordem_insumos]]&lt;&gt;0,VLOOKUP(Table1[[#This Row],[Codigo_servico]],Preencher_Orcamento!$B:$D,3,FALSE)*Table1[[#This Row],[Subtotal_insumo]],"")</f>
        <v>0</v>
      </c>
    </row>
    <row r="9868" spans="1:13" x14ac:dyDescent="0.25">
      <c r="A9868" s="6">
        <v>138041</v>
      </c>
      <c r="B9868" s="126">
        <v>3</v>
      </c>
      <c r="C9868" s="133"/>
      <c r="D9868" s="134">
        <v>28006</v>
      </c>
      <c r="E9868" s="7" t="s">
        <v>514</v>
      </c>
      <c r="F9868" s="8" t="s">
        <v>197</v>
      </c>
      <c r="G9868" s="18">
        <f>IFERROR(VLOOKUP(Table1[[#This Row],[Codigo_insumo]],BD_Insumos!$B:$E,4),"")</f>
        <v>20.6556</v>
      </c>
      <c r="H9868" s="140">
        <v>0.05</v>
      </c>
      <c r="I9868" s="9"/>
      <c r="J9868" s="23">
        <f t="shared" si="154"/>
        <v>1.03278</v>
      </c>
      <c r="K9868" s="22" t="str">
        <f>IF(I9868&lt;&gt;"",SUMIF(Table1[Codigo_servico],A9868,Table1[Subtotal_insumo]),"")</f>
        <v/>
      </c>
      <c r="L9868" s="18">
        <f>IF(Table1[[#This Row],[Ordem_insumos]]&lt;&gt;0,VLOOKUP(Table1[[#This Row],[Codigo_servico]],Preencher_Orcamento!$B:$D,3,FALSE)*Table1[[#This Row],[Qtde_insumo]],"")</f>
        <v>0</v>
      </c>
      <c r="M9868" s="18">
        <f>IF(Table1[[#This Row],[Ordem_insumos]]&lt;&gt;0,VLOOKUP(Table1[[#This Row],[Codigo_servico]],Preencher_Orcamento!$B:$D,3,FALSE)*Table1[[#This Row],[Subtotal_insumo]],"")</f>
        <v>0</v>
      </c>
    </row>
    <row r="9869" spans="1:13" x14ac:dyDescent="0.25">
      <c r="A9869" s="3">
        <v>138061</v>
      </c>
      <c r="B9869" s="125">
        <v>0</v>
      </c>
      <c r="C9869" s="131" t="s">
        <v>4282</v>
      </c>
      <c r="D9869" s="132"/>
      <c r="E9869" s="4"/>
      <c r="F9869" s="4"/>
      <c r="G9869" s="17" t="str">
        <f>IFERROR(VLOOKUP(Table1[[#This Row],[Codigo_insumo]],BD_Insumos!$B:$E,4),"")</f>
        <v/>
      </c>
      <c r="H9869" s="139"/>
      <c r="I9869" s="5" t="s">
        <v>170</v>
      </c>
      <c r="J9869" s="20" t="str">
        <f t="shared" si="154"/>
        <v/>
      </c>
      <c r="K9869" s="21">
        <f>IF(I9869&lt;&gt;"",SUMIF(Table1[Codigo_servico],A9869,Table1[Subtotal_insumo]),"")</f>
        <v>5.1504000000000003</v>
      </c>
      <c r="L9869" s="17" t="str">
        <f>IF(Table1[[#This Row],[Ordem_insumos]]&lt;&gt;0,VLOOKUP(Table1[[#This Row],[Codigo_servico]],Preencher_Orcamento!$B:$D,3,FALSE)*Table1[[#This Row],[Qtde_insumo]],"")</f>
        <v/>
      </c>
      <c r="M9869" s="17" t="str">
        <f>IF(Table1[[#This Row],[Ordem_insumos]]&lt;&gt;0,VLOOKUP(Table1[[#This Row],[Codigo_servico]],Preencher_Orcamento!$B:$D,3,FALSE)*Table1[[#This Row],[Subtotal_insumo]],"")</f>
        <v/>
      </c>
    </row>
    <row r="9870" spans="1:13" x14ac:dyDescent="0.25">
      <c r="A9870" s="6">
        <v>138061</v>
      </c>
      <c r="B9870" s="126">
        <v>1</v>
      </c>
      <c r="C9870" s="133"/>
      <c r="D9870" s="134">
        <v>39025</v>
      </c>
      <c r="E9870" s="7" t="s">
        <v>976</v>
      </c>
      <c r="F9870" s="8" t="s">
        <v>170</v>
      </c>
      <c r="G9870" s="18">
        <f>IFERROR(VLOOKUP(Table1[[#This Row],[Codigo_insumo]],BD_Insumos!$B:$E,4),"")</f>
        <v>5.1504000000000003</v>
      </c>
      <c r="H9870" s="140">
        <v>1</v>
      </c>
      <c r="I9870" s="9"/>
      <c r="J9870" s="23">
        <f t="shared" si="154"/>
        <v>5.1504000000000003</v>
      </c>
      <c r="K9870" s="22" t="str">
        <f>IF(I9870&lt;&gt;"",SUMIF(Table1[Codigo_servico],A9870,Table1[Subtotal_insumo]),"")</f>
        <v/>
      </c>
      <c r="L9870" s="18">
        <f>IF(Table1[[#This Row],[Ordem_insumos]]&lt;&gt;0,VLOOKUP(Table1[[#This Row],[Codigo_servico]],Preencher_Orcamento!$B:$D,3,FALSE)*Table1[[#This Row],[Qtde_insumo]],"")</f>
        <v>0</v>
      </c>
      <c r="M9870" s="18">
        <f>IF(Table1[[#This Row],[Ordem_insumos]]&lt;&gt;0,VLOOKUP(Table1[[#This Row],[Codigo_servico]],Preencher_Orcamento!$B:$D,3,FALSE)*Table1[[#This Row],[Subtotal_insumo]],"")</f>
        <v>0</v>
      </c>
    </row>
    <row r="9871" spans="1:13" x14ac:dyDescent="0.25">
      <c r="A9871" s="3">
        <v>138062</v>
      </c>
      <c r="B9871" s="125">
        <v>0</v>
      </c>
      <c r="C9871" s="131" t="s">
        <v>4283</v>
      </c>
      <c r="D9871" s="132"/>
      <c r="E9871" s="4"/>
      <c r="F9871" s="4"/>
      <c r="G9871" s="17" t="str">
        <f>IFERROR(VLOOKUP(Table1[[#This Row],[Codigo_insumo]],BD_Insumos!$B:$E,4),"")</f>
        <v/>
      </c>
      <c r="H9871" s="139"/>
      <c r="I9871" s="5" t="s">
        <v>170</v>
      </c>
      <c r="J9871" s="20" t="str">
        <f t="shared" si="154"/>
        <v/>
      </c>
      <c r="K9871" s="21">
        <f>IF(I9871&lt;&gt;"",SUMIF(Table1[Codigo_servico],A9871,Table1[Subtotal_insumo]),"")</f>
        <v>5.1504000000000003</v>
      </c>
      <c r="L9871" s="17" t="str">
        <f>IF(Table1[[#This Row],[Ordem_insumos]]&lt;&gt;0,VLOOKUP(Table1[[#This Row],[Codigo_servico]],Preencher_Orcamento!$B:$D,3,FALSE)*Table1[[#This Row],[Qtde_insumo]],"")</f>
        <v/>
      </c>
      <c r="M9871" s="17" t="str">
        <f>IF(Table1[[#This Row],[Ordem_insumos]]&lt;&gt;0,VLOOKUP(Table1[[#This Row],[Codigo_servico]],Preencher_Orcamento!$B:$D,3,FALSE)*Table1[[#This Row],[Subtotal_insumo]],"")</f>
        <v/>
      </c>
    </row>
    <row r="9872" spans="1:13" x14ac:dyDescent="0.25">
      <c r="A9872" s="6">
        <v>138062</v>
      </c>
      <c r="B9872" s="126">
        <v>1</v>
      </c>
      <c r="C9872" s="133"/>
      <c r="D9872" s="134">
        <v>39025</v>
      </c>
      <c r="E9872" s="7" t="s">
        <v>976</v>
      </c>
      <c r="F9872" s="8" t="s">
        <v>170</v>
      </c>
      <c r="G9872" s="18">
        <f>IFERROR(VLOOKUP(Table1[[#This Row],[Codigo_insumo]],BD_Insumos!$B:$E,4),"")</f>
        <v>5.1504000000000003</v>
      </c>
      <c r="H9872" s="140">
        <v>1</v>
      </c>
      <c r="I9872" s="9"/>
      <c r="J9872" s="23">
        <f t="shared" si="154"/>
        <v>5.1504000000000003</v>
      </c>
      <c r="K9872" s="22" t="str">
        <f>IF(I9872&lt;&gt;"",SUMIF(Table1[Codigo_servico],A9872,Table1[Subtotal_insumo]),"")</f>
        <v/>
      </c>
      <c r="L9872" s="18">
        <f>IF(Table1[[#This Row],[Ordem_insumos]]&lt;&gt;0,VLOOKUP(Table1[[#This Row],[Codigo_servico]],Preencher_Orcamento!$B:$D,3,FALSE)*Table1[[#This Row],[Qtde_insumo]],"")</f>
        <v>0</v>
      </c>
      <c r="M9872" s="18">
        <f>IF(Table1[[#This Row],[Ordem_insumos]]&lt;&gt;0,VLOOKUP(Table1[[#This Row],[Codigo_servico]],Preencher_Orcamento!$B:$D,3,FALSE)*Table1[[#This Row],[Subtotal_insumo]],"")</f>
        <v>0</v>
      </c>
    </row>
    <row r="9873" spans="1:13" x14ac:dyDescent="0.25">
      <c r="A9873" s="3">
        <v>138070</v>
      </c>
      <c r="B9873" s="125">
        <v>0</v>
      </c>
      <c r="C9873" s="131" t="s">
        <v>978</v>
      </c>
      <c r="D9873" s="132"/>
      <c r="E9873" s="4"/>
      <c r="F9873" s="4"/>
      <c r="G9873" s="17" t="str">
        <f>IFERROR(VLOOKUP(Table1[[#This Row],[Codigo_insumo]],BD_Insumos!$B:$E,4),"")</f>
        <v/>
      </c>
      <c r="H9873" s="139"/>
      <c r="I9873" s="5" t="s">
        <v>170</v>
      </c>
      <c r="J9873" s="20" t="str">
        <f t="shared" si="154"/>
        <v/>
      </c>
      <c r="K9873" s="21">
        <f>IF(I9873&lt;&gt;"",SUMIF(Table1[Codigo_servico],A9873,Table1[Subtotal_insumo]),"")</f>
        <v>17.101946743449002</v>
      </c>
      <c r="L9873" s="17" t="str">
        <f>IF(Table1[[#This Row],[Ordem_insumos]]&lt;&gt;0,VLOOKUP(Table1[[#This Row],[Codigo_servico]],Preencher_Orcamento!$B:$D,3,FALSE)*Table1[[#This Row],[Qtde_insumo]],"")</f>
        <v/>
      </c>
      <c r="M9873" s="17" t="str">
        <f>IF(Table1[[#This Row],[Ordem_insumos]]&lt;&gt;0,VLOOKUP(Table1[[#This Row],[Codigo_servico]],Preencher_Orcamento!$B:$D,3,FALSE)*Table1[[#This Row],[Subtotal_insumo]],"")</f>
        <v/>
      </c>
    </row>
    <row r="9874" spans="1:13" x14ac:dyDescent="0.25">
      <c r="A9874" s="6">
        <v>138070</v>
      </c>
      <c r="B9874" s="126">
        <v>1</v>
      </c>
      <c r="C9874" s="133"/>
      <c r="D9874" s="134">
        <v>2075</v>
      </c>
      <c r="E9874" s="7" t="s">
        <v>2199</v>
      </c>
      <c r="F9874" s="8" t="s">
        <v>2140</v>
      </c>
      <c r="G9874" s="16">
        <f>IFERROR(VLOOKUP(Table1[[#This Row],[Codigo_insumo]],BD_Insumos!$B:$E,4),"")</f>
        <v>15.599673853371913</v>
      </c>
      <c r="H9874" s="140">
        <v>0.5</v>
      </c>
      <c r="I9874" s="9"/>
      <c r="J9874" s="22">
        <f t="shared" si="154"/>
        <v>7.7998369266859564</v>
      </c>
      <c r="K9874" s="22" t="str">
        <f>IF(I9874&lt;&gt;"",SUMIF(Table1[Codigo_servico],A9874,Table1[Subtotal_insumo]),"")</f>
        <v/>
      </c>
      <c r="L9874" s="16">
        <f>IF(Table1[[#This Row],[Ordem_insumos]]&lt;&gt;0,VLOOKUP(Table1[[#This Row],[Codigo_servico]],Preencher_Orcamento!$B:$D,3,FALSE)*Table1[[#This Row],[Qtde_insumo]],"")</f>
        <v>0</v>
      </c>
      <c r="M9874" s="16">
        <f>IF(Table1[[#This Row],[Ordem_insumos]]&lt;&gt;0,VLOOKUP(Table1[[#This Row],[Codigo_servico]],Preencher_Orcamento!$B:$D,3,FALSE)*Table1[[#This Row],[Subtotal_insumo]],"")</f>
        <v>0</v>
      </c>
    </row>
    <row r="9875" spans="1:13" x14ac:dyDescent="0.25">
      <c r="A9875" s="6">
        <v>138070</v>
      </c>
      <c r="B9875" s="126">
        <v>2</v>
      </c>
      <c r="C9875" s="133"/>
      <c r="D9875" s="134">
        <v>2076</v>
      </c>
      <c r="E9875" s="7" t="s">
        <v>2200</v>
      </c>
      <c r="F9875" s="8" t="s">
        <v>2140</v>
      </c>
      <c r="G9875" s="16">
        <f>IFERROR(VLOOKUP(Table1[[#This Row],[Codigo_insumo]],BD_Insumos!$B:$E,4),"")</f>
        <v>12.645924541907611</v>
      </c>
      <c r="H9875" s="140">
        <v>0.4</v>
      </c>
      <c r="I9875" s="9"/>
      <c r="J9875" s="22">
        <f t="shared" si="154"/>
        <v>5.0583698167630446</v>
      </c>
      <c r="K9875" s="22" t="str">
        <f>IF(I9875&lt;&gt;"",SUMIF(Table1[Codigo_servico],A9875,Table1[Subtotal_insumo]),"")</f>
        <v/>
      </c>
      <c r="L9875" s="16">
        <f>IF(Table1[[#This Row],[Ordem_insumos]]&lt;&gt;0,VLOOKUP(Table1[[#This Row],[Codigo_servico]],Preencher_Orcamento!$B:$D,3,FALSE)*Table1[[#This Row],[Qtde_insumo]],"")</f>
        <v>0</v>
      </c>
      <c r="M9875" s="16">
        <f>IF(Table1[[#This Row],[Ordem_insumos]]&lt;&gt;0,VLOOKUP(Table1[[#This Row],[Codigo_servico]],Preencher_Orcamento!$B:$D,3,FALSE)*Table1[[#This Row],[Subtotal_insumo]],"")</f>
        <v>0</v>
      </c>
    </row>
    <row r="9876" spans="1:13" x14ac:dyDescent="0.25">
      <c r="A9876" s="6">
        <v>138070</v>
      </c>
      <c r="B9876" s="126">
        <v>3</v>
      </c>
      <c r="C9876" s="133"/>
      <c r="D9876" s="134">
        <v>39031</v>
      </c>
      <c r="E9876" s="7" t="s">
        <v>978</v>
      </c>
      <c r="F9876" s="8" t="s">
        <v>168</v>
      </c>
      <c r="G9876" s="18">
        <f>IFERROR(VLOOKUP(Table1[[#This Row],[Codigo_insumo]],BD_Insumos!$B:$E,4),"")</f>
        <v>14.145799999999999</v>
      </c>
      <c r="H9876" s="140">
        <v>0.3</v>
      </c>
      <c r="I9876" s="9"/>
      <c r="J9876" s="23">
        <f t="shared" si="154"/>
        <v>4.2437399999999998</v>
      </c>
      <c r="K9876" s="22" t="str">
        <f>IF(I9876&lt;&gt;"",SUMIF(Table1[Codigo_servico],A9876,Table1[Subtotal_insumo]),"")</f>
        <v/>
      </c>
      <c r="L9876" s="18">
        <f>IF(Table1[[#This Row],[Ordem_insumos]]&lt;&gt;0,VLOOKUP(Table1[[#This Row],[Codigo_servico]],Preencher_Orcamento!$B:$D,3,FALSE)*Table1[[#This Row],[Qtde_insumo]],"")</f>
        <v>0</v>
      </c>
      <c r="M9876" s="18">
        <f>IF(Table1[[#This Row],[Ordem_insumos]]&lt;&gt;0,VLOOKUP(Table1[[#This Row],[Codigo_servico]],Preencher_Orcamento!$B:$D,3,FALSE)*Table1[[#This Row],[Subtotal_insumo]],"")</f>
        <v>0</v>
      </c>
    </row>
    <row r="9877" spans="1:13" x14ac:dyDescent="0.25">
      <c r="A9877" s="3">
        <v>138071</v>
      </c>
      <c r="B9877" s="125">
        <v>0</v>
      </c>
      <c r="C9877" s="131" t="s">
        <v>4284</v>
      </c>
      <c r="D9877" s="132"/>
      <c r="E9877" s="4"/>
      <c r="F9877" s="4"/>
      <c r="G9877" s="17" t="str">
        <f>IFERROR(VLOOKUP(Table1[[#This Row],[Codigo_insumo]],BD_Insumos!$B:$E,4),"")</f>
        <v/>
      </c>
      <c r="H9877" s="139"/>
      <c r="I9877" s="5" t="s">
        <v>170</v>
      </c>
      <c r="J9877" s="20" t="str">
        <f t="shared" si="154"/>
        <v/>
      </c>
      <c r="K9877" s="21">
        <f>IF(I9877&lt;&gt;"",SUMIF(Table1[Codigo_servico],A9877,Table1[Subtotal_insumo]),"")</f>
        <v>23.552456743449</v>
      </c>
      <c r="L9877" s="17" t="str">
        <f>IF(Table1[[#This Row],[Ordem_insumos]]&lt;&gt;0,VLOOKUP(Table1[[#This Row],[Codigo_servico]],Preencher_Orcamento!$B:$D,3,FALSE)*Table1[[#This Row],[Qtde_insumo]],"")</f>
        <v/>
      </c>
      <c r="M9877" s="17" t="str">
        <f>IF(Table1[[#This Row],[Ordem_insumos]]&lt;&gt;0,VLOOKUP(Table1[[#This Row],[Codigo_servico]],Preencher_Orcamento!$B:$D,3,FALSE)*Table1[[#This Row],[Subtotal_insumo]],"")</f>
        <v/>
      </c>
    </row>
    <row r="9878" spans="1:13" ht="26.25" x14ac:dyDescent="0.25">
      <c r="A9878" s="6">
        <v>138071</v>
      </c>
      <c r="B9878" s="126">
        <v>1</v>
      </c>
      <c r="C9878" s="133"/>
      <c r="D9878" s="134">
        <v>39032</v>
      </c>
      <c r="E9878" s="7" t="s">
        <v>979</v>
      </c>
      <c r="F9878" s="8" t="s">
        <v>168</v>
      </c>
      <c r="G9878" s="16">
        <f>IFERROR(VLOOKUP(Table1[[#This Row],[Codigo_insumo]],BD_Insumos!$B:$E,4),"")</f>
        <v>35.647500000000001</v>
      </c>
      <c r="H9878" s="140">
        <v>0.3</v>
      </c>
      <c r="I9878" s="9"/>
      <c r="J9878" s="22">
        <f t="shared" si="154"/>
        <v>10.69425</v>
      </c>
      <c r="K9878" s="22" t="str">
        <f>IF(I9878&lt;&gt;"",SUMIF(Table1[Codigo_servico],A9878,Table1[Subtotal_insumo]),"")</f>
        <v/>
      </c>
      <c r="L9878" s="16">
        <f>IF(Table1[[#This Row],[Ordem_insumos]]&lt;&gt;0,VLOOKUP(Table1[[#This Row],[Codigo_servico]],Preencher_Orcamento!$B:$D,3,FALSE)*Table1[[#This Row],[Qtde_insumo]],"")</f>
        <v>0</v>
      </c>
      <c r="M9878" s="16">
        <f>IF(Table1[[#This Row],[Ordem_insumos]]&lt;&gt;0,VLOOKUP(Table1[[#This Row],[Codigo_servico]],Preencher_Orcamento!$B:$D,3,FALSE)*Table1[[#This Row],[Subtotal_insumo]],"")</f>
        <v>0</v>
      </c>
    </row>
    <row r="9879" spans="1:13" x14ac:dyDescent="0.25">
      <c r="A9879" s="6">
        <v>138071</v>
      </c>
      <c r="B9879" s="126">
        <v>2</v>
      </c>
      <c r="C9879" s="133"/>
      <c r="D9879" s="134">
        <v>2076</v>
      </c>
      <c r="E9879" s="7" t="s">
        <v>2200</v>
      </c>
      <c r="F9879" s="8" t="s">
        <v>2140</v>
      </c>
      <c r="G9879" s="16">
        <f>IFERROR(VLOOKUP(Table1[[#This Row],[Codigo_insumo]],BD_Insumos!$B:$E,4),"")</f>
        <v>12.645924541907611</v>
      </c>
      <c r="H9879" s="140">
        <v>0.4</v>
      </c>
      <c r="I9879" s="9"/>
      <c r="J9879" s="22">
        <f t="shared" si="154"/>
        <v>5.0583698167630446</v>
      </c>
      <c r="K9879" s="22" t="str">
        <f>IF(I9879&lt;&gt;"",SUMIF(Table1[Codigo_servico],A9879,Table1[Subtotal_insumo]),"")</f>
        <v/>
      </c>
      <c r="L9879" s="16">
        <f>IF(Table1[[#This Row],[Ordem_insumos]]&lt;&gt;0,VLOOKUP(Table1[[#This Row],[Codigo_servico]],Preencher_Orcamento!$B:$D,3,FALSE)*Table1[[#This Row],[Qtde_insumo]],"")</f>
        <v>0</v>
      </c>
      <c r="M9879" s="16">
        <f>IF(Table1[[#This Row],[Ordem_insumos]]&lt;&gt;0,VLOOKUP(Table1[[#This Row],[Codigo_servico]],Preencher_Orcamento!$B:$D,3,FALSE)*Table1[[#This Row],[Subtotal_insumo]],"")</f>
        <v>0</v>
      </c>
    </row>
    <row r="9880" spans="1:13" x14ac:dyDescent="0.25">
      <c r="A9880" s="6">
        <v>138071</v>
      </c>
      <c r="B9880" s="126">
        <v>3</v>
      </c>
      <c r="C9880" s="133"/>
      <c r="D9880" s="134">
        <v>2075</v>
      </c>
      <c r="E9880" s="7" t="s">
        <v>2199</v>
      </c>
      <c r="F9880" s="8" t="s">
        <v>2140</v>
      </c>
      <c r="G9880" s="18">
        <f>IFERROR(VLOOKUP(Table1[[#This Row],[Codigo_insumo]],BD_Insumos!$B:$E,4),"")</f>
        <v>15.599673853371913</v>
      </c>
      <c r="H9880" s="140">
        <v>0.5</v>
      </c>
      <c r="I9880" s="9"/>
      <c r="J9880" s="23">
        <f t="shared" si="154"/>
        <v>7.7998369266859564</v>
      </c>
      <c r="K9880" s="22" t="str">
        <f>IF(I9880&lt;&gt;"",SUMIF(Table1[Codigo_servico],A9880,Table1[Subtotal_insumo]),"")</f>
        <v/>
      </c>
      <c r="L9880" s="18">
        <f>IF(Table1[[#This Row],[Ordem_insumos]]&lt;&gt;0,VLOOKUP(Table1[[#This Row],[Codigo_servico]],Preencher_Orcamento!$B:$D,3,FALSE)*Table1[[#This Row],[Qtde_insumo]],"")</f>
        <v>0</v>
      </c>
      <c r="M9880" s="18">
        <f>IF(Table1[[#This Row],[Ordem_insumos]]&lt;&gt;0,VLOOKUP(Table1[[#This Row],[Codigo_servico]],Preencher_Orcamento!$B:$D,3,FALSE)*Table1[[#This Row],[Subtotal_insumo]],"")</f>
        <v>0</v>
      </c>
    </row>
    <row r="9881" spans="1:13" x14ac:dyDescent="0.25">
      <c r="A9881" s="3">
        <v>138072</v>
      </c>
      <c r="B9881" s="125">
        <v>0</v>
      </c>
      <c r="C9881" s="131" t="s">
        <v>4285</v>
      </c>
      <c r="D9881" s="132"/>
      <c r="E9881" s="4"/>
      <c r="F9881" s="4"/>
      <c r="G9881" s="17" t="str">
        <f>IFERROR(VLOOKUP(Table1[[#This Row],[Codigo_insumo]],BD_Insumos!$B:$E,4),"")</f>
        <v/>
      </c>
      <c r="H9881" s="139"/>
      <c r="I9881" s="5" t="s">
        <v>170</v>
      </c>
      <c r="J9881" s="20" t="str">
        <f t="shared" si="154"/>
        <v/>
      </c>
      <c r="K9881" s="21">
        <f>IF(I9881&lt;&gt;"",SUMIF(Table1[Codigo_servico],A9881,Table1[Subtotal_insumo]),"")</f>
        <v>25.996856743448998</v>
      </c>
      <c r="L9881" s="17" t="str">
        <f>IF(Table1[[#This Row],[Ordem_insumos]]&lt;&gt;0,VLOOKUP(Table1[[#This Row],[Codigo_servico]],Preencher_Orcamento!$B:$D,3,FALSE)*Table1[[#This Row],[Qtde_insumo]],"")</f>
        <v/>
      </c>
      <c r="M9881" s="17" t="str">
        <f>IF(Table1[[#This Row],[Ordem_insumos]]&lt;&gt;0,VLOOKUP(Table1[[#This Row],[Codigo_servico]],Preencher_Orcamento!$B:$D,3,FALSE)*Table1[[#This Row],[Subtotal_insumo]],"")</f>
        <v/>
      </c>
    </row>
    <row r="9882" spans="1:13" ht="39" x14ac:dyDescent="0.25">
      <c r="A9882" s="6">
        <v>138072</v>
      </c>
      <c r="B9882" s="126">
        <v>1</v>
      </c>
      <c r="C9882" s="133"/>
      <c r="D9882" s="134">
        <v>39033</v>
      </c>
      <c r="E9882" s="7" t="s">
        <v>980</v>
      </c>
      <c r="F9882" s="8" t="s">
        <v>168</v>
      </c>
      <c r="G9882" s="16">
        <f>IFERROR(VLOOKUP(Table1[[#This Row],[Codigo_insumo]],BD_Insumos!$B:$E,4),"")</f>
        <v>43.795499999999997</v>
      </c>
      <c r="H9882" s="140">
        <v>0.3</v>
      </c>
      <c r="I9882" s="9"/>
      <c r="J9882" s="22">
        <f t="shared" si="154"/>
        <v>13.138649999999998</v>
      </c>
      <c r="K9882" s="22" t="str">
        <f>IF(I9882&lt;&gt;"",SUMIF(Table1[Codigo_servico],A9882,Table1[Subtotal_insumo]),"")</f>
        <v/>
      </c>
      <c r="L9882" s="16">
        <f>IF(Table1[[#This Row],[Ordem_insumos]]&lt;&gt;0,VLOOKUP(Table1[[#This Row],[Codigo_servico]],Preencher_Orcamento!$B:$D,3,FALSE)*Table1[[#This Row],[Qtde_insumo]],"")</f>
        <v>0</v>
      </c>
      <c r="M9882" s="16">
        <f>IF(Table1[[#This Row],[Ordem_insumos]]&lt;&gt;0,VLOOKUP(Table1[[#This Row],[Codigo_servico]],Preencher_Orcamento!$B:$D,3,FALSE)*Table1[[#This Row],[Subtotal_insumo]],"")</f>
        <v>0</v>
      </c>
    </row>
    <row r="9883" spans="1:13" x14ac:dyDescent="0.25">
      <c r="A9883" s="6">
        <v>138072</v>
      </c>
      <c r="B9883" s="126">
        <v>2</v>
      </c>
      <c r="C9883" s="133"/>
      <c r="D9883" s="134">
        <v>2075</v>
      </c>
      <c r="E9883" s="7" t="s">
        <v>2199</v>
      </c>
      <c r="F9883" s="8" t="s">
        <v>2140</v>
      </c>
      <c r="G9883" s="16">
        <f>IFERROR(VLOOKUP(Table1[[#This Row],[Codigo_insumo]],BD_Insumos!$B:$E,4),"")</f>
        <v>15.599673853371913</v>
      </c>
      <c r="H9883" s="140">
        <v>0.5</v>
      </c>
      <c r="I9883" s="9"/>
      <c r="J9883" s="22">
        <f t="shared" si="154"/>
        <v>7.7998369266859564</v>
      </c>
      <c r="K9883" s="22" t="str">
        <f>IF(I9883&lt;&gt;"",SUMIF(Table1[Codigo_servico],A9883,Table1[Subtotal_insumo]),"")</f>
        <v/>
      </c>
      <c r="L9883" s="16">
        <f>IF(Table1[[#This Row],[Ordem_insumos]]&lt;&gt;0,VLOOKUP(Table1[[#This Row],[Codigo_servico]],Preencher_Orcamento!$B:$D,3,FALSE)*Table1[[#This Row],[Qtde_insumo]],"")</f>
        <v>0</v>
      </c>
      <c r="M9883" s="16">
        <f>IF(Table1[[#This Row],[Ordem_insumos]]&lt;&gt;0,VLOOKUP(Table1[[#This Row],[Codigo_servico]],Preencher_Orcamento!$B:$D,3,FALSE)*Table1[[#This Row],[Subtotal_insumo]],"")</f>
        <v>0</v>
      </c>
    </row>
    <row r="9884" spans="1:13" x14ac:dyDescent="0.25">
      <c r="A9884" s="6">
        <v>138072</v>
      </c>
      <c r="B9884" s="126">
        <v>3</v>
      </c>
      <c r="C9884" s="133"/>
      <c r="D9884" s="134">
        <v>2076</v>
      </c>
      <c r="E9884" s="7" t="s">
        <v>2200</v>
      </c>
      <c r="F9884" s="8" t="s">
        <v>2140</v>
      </c>
      <c r="G9884" s="18">
        <f>IFERROR(VLOOKUP(Table1[[#This Row],[Codigo_insumo]],BD_Insumos!$B:$E,4),"")</f>
        <v>12.645924541907611</v>
      </c>
      <c r="H9884" s="140">
        <v>0.4</v>
      </c>
      <c r="I9884" s="9"/>
      <c r="J9884" s="23">
        <f t="shared" si="154"/>
        <v>5.0583698167630446</v>
      </c>
      <c r="K9884" s="22" t="str">
        <f>IF(I9884&lt;&gt;"",SUMIF(Table1[Codigo_servico],A9884,Table1[Subtotal_insumo]),"")</f>
        <v/>
      </c>
      <c r="L9884" s="18">
        <f>IF(Table1[[#This Row],[Ordem_insumos]]&lt;&gt;0,VLOOKUP(Table1[[#This Row],[Codigo_servico]],Preencher_Orcamento!$B:$D,3,FALSE)*Table1[[#This Row],[Qtde_insumo]],"")</f>
        <v>0</v>
      </c>
      <c r="M9884" s="18">
        <f>IF(Table1[[#This Row],[Ordem_insumos]]&lt;&gt;0,VLOOKUP(Table1[[#This Row],[Codigo_servico]],Preencher_Orcamento!$B:$D,3,FALSE)*Table1[[#This Row],[Subtotal_insumo]],"")</f>
        <v>0</v>
      </c>
    </row>
    <row r="9885" spans="1:13" x14ac:dyDescent="0.25">
      <c r="A9885" s="3">
        <v>138073</v>
      </c>
      <c r="B9885" s="125">
        <v>0</v>
      </c>
      <c r="C9885" s="131" t="s">
        <v>4286</v>
      </c>
      <c r="D9885" s="132"/>
      <c r="E9885" s="4"/>
      <c r="F9885" s="4"/>
      <c r="G9885" s="17" t="str">
        <f>IFERROR(VLOOKUP(Table1[[#This Row],[Codigo_insumo]],BD_Insumos!$B:$E,4),"")</f>
        <v/>
      </c>
      <c r="H9885" s="139"/>
      <c r="I9885" s="5" t="s">
        <v>5</v>
      </c>
      <c r="J9885" s="20" t="str">
        <f t="shared" si="154"/>
        <v/>
      </c>
      <c r="K9885" s="21">
        <f>IF(I9885&lt;&gt;"",SUMIF(Table1[Codigo_servico],A9885,Table1[Subtotal_insumo]),"")</f>
        <v>8.8502574397348575</v>
      </c>
      <c r="L9885" s="17" t="str">
        <f>IF(Table1[[#This Row],[Ordem_insumos]]&lt;&gt;0,VLOOKUP(Table1[[#This Row],[Codigo_servico]],Preencher_Orcamento!$B:$D,3,FALSE)*Table1[[#This Row],[Qtde_insumo]],"")</f>
        <v/>
      </c>
      <c r="M9885" s="17" t="str">
        <f>IF(Table1[[#This Row],[Ordem_insumos]]&lt;&gt;0,VLOOKUP(Table1[[#This Row],[Codigo_servico]],Preencher_Orcamento!$B:$D,3,FALSE)*Table1[[#This Row],[Subtotal_insumo]],"")</f>
        <v/>
      </c>
    </row>
    <row r="9886" spans="1:13" x14ac:dyDescent="0.25">
      <c r="A9886" s="6">
        <v>138073</v>
      </c>
      <c r="B9886" s="126">
        <v>1</v>
      </c>
      <c r="C9886" s="133"/>
      <c r="D9886" s="134">
        <v>2075</v>
      </c>
      <c r="E9886" s="7" t="s">
        <v>2199</v>
      </c>
      <c r="F9886" s="8" t="s">
        <v>2140</v>
      </c>
      <c r="G9886" s="16">
        <f>IFERROR(VLOOKUP(Table1[[#This Row],[Codigo_insumo]],BD_Insumos!$B:$E,4),"")</f>
        <v>15.599673853371913</v>
      </c>
      <c r="H9886" s="140">
        <v>0.25874999999999998</v>
      </c>
      <c r="I9886" s="9"/>
      <c r="J9886" s="22">
        <f t="shared" si="154"/>
        <v>4.0364156095599819</v>
      </c>
      <c r="K9886" s="22" t="str">
        <f>IF(I9886&lt;&gt;"",SUMIF(Table1[Codigo_servico],A9886,Table1[Subtotal_insumo]),"")</f>
        <v/>
      </c>
      <c r="L9886" s="16">
        <f>IF(Table1[[#This Row],[Ordem_insumos]]&lt;&gt;0,VLOOKUP(Table1[[#This Row],[Codigo_servico]],Preencher_Orcamento!$B:$D,3,FALSE)*Table1[[#This Row],[Qtde_insumo]],"")</f>
        <v>0</v>
      </c>
      <c r="M9886" s="16">
        <f>IF(Table1[[#This Row],[Ordem_insumos]]&lt;&gt;0,VLOOKUP(Table1[[#This Row],[Codigo_servico]],Preencher_Orcamento!$B:$D,3,FALSE)*Table1[[#This Row],[Subtotal_insumo]],"")</f>
        <v>0</v>
      </c>
    </row>
    <row r="9887" spans="1:13" x14ac:dyDescent="0.25">
      <c r="A9887" s="6">
        <v>138073</v>
      </c>
      <c r="B9887" s="126">
        <v>2</v>
      </c>
      <c r="C9887" s="133"/>
      <c r="D9887" s="134">
        <v>39031</v>
      </c>
      <c r="E9887" s="7" t="s">
        <v>978</v>
      </c>
      <c r="F9887" s="8" t="s">
        <v>168</v>
      </c>
      <c r="G9887" s="16">
        <f>IFERROR(VLOOKUP(Table1[[#This Row],[Codigo_insumo]],BD_Insumos!$B:$E,4),"")</f>
        <v>14.145799999999999</v>
      </c>
      <c r="H9887" s="140">
        <v>0.15525</v>
      </c>
      <c r="I9887" s="9"/>
      <c r="J9887" s="22">
        <f t="shared" si="154"/>
        <v>2.1961354499999999</v>
      </c>
      <c r="K9887" s="22" t="str">
        <f>IF(I9887&lt;&gt;"",SUMIF(Table1[Codigo_servico],A9887,Table1[Subtotal_insumo]),"")</f>
        <v/>
      </c>
      <c r="L9887" s="16">
        <f>IF(Table1[[#This Row],[Ordem_insumos]]&lt;&gt;0,VLOOKUP(Table1[[#This Row],[Codigo_servico]],Preencher_Orcamento!$B:$D,3,FALSE)*Table1[[#This Row],[Qtde_insumo]],"")</f>
        <v>0</v>
      </c>
      <c r="M9887" s="16">
        <f>IF(Table1[[#This Row],[Ordem_insumos]]&lt;&gt;0,VLOOKUP(Table1[[#This Row],[Codigo_servico]],Preencher_Orcamento!$B:$D,3,FALSE)*Table1[[#This Row],[Subtotal_insumo]],"")</f>
        <v>0</v>
      </c>
    </row>
    <row r="9888" spans="1:13" x14ac:dyDescent="0.25">
      <c r="A9888" s="6">
        <v>138073</v>
      </c>
      <c r="B9888" s="126">
        <v>3</v>
      </c>
      <c r="C9888" s="133"/>
      <c r="D9888" s="134">
        <v>2076</v>
      </c>
      <c r="E9888" s="7" t="s">
        <v>2200</v>
      </c>
      <c r="F9888" s="8" t="s">
        <v>2140</v>
      </c>
      <c r="G9888" s="18">
        <f>IFERROR(VLOOKUP(Table1[[#This Row],[Codigo_insumo]],BD_Insumos!$B:$E,4),"")</f>
        <v>12.645924541907611</v>
      </c>
      <c r="H9888" s="140">
        <v>0.20699999999999999</v>
      </c>
      <c r="I9888" s="9"/>
      <c r="J9888" s="23">
        <f t="shared" si="154"/>
        <v>2.6177063801748752</v>
      </c>
      <c r="K9888" s="22" t="str">
        <f>IF(I9888&lt;&gt;"",SUMIF(Table1[Codigo_servico],A9888,Table1[Subtotal_insumo]),"")</f>
        <v/>
      </c>
      <c r="L9888" s="18">
        <f>IF(Table1[[#This Row],[Ordem_insumos]]&lt;&gt;0,VLOOKUP(Table1[[#This Row],[Codigo_servico]],Preencher_Orcamento!$B:$D,3,FALSE)*Table1[[#This Row],[Qtde_insumo]],"")</f>
        <v>0</v>
      </c>
      <c r="M9888" s="18">
        <f>IF(Table1[[#This Row],[Ordem_insumos]]&lt;&gt;0,VLOOKUP(Table1[[#This Row],[Codigo_servico]],Preencher_Orcamento!$B:$D,3,FALSE)*Table1[[#This Row],[Subtotal_insumo]],"")</f>
        <v>0</v>
      </c>
    </row>
    <row r="9889" spans="1:13" x14ac:dyDescent="0.25">
      <c r="A9889" s="3">
        <v>138074</v>
      </c>
      <c r="B9889" s="125">
        <v>0</v>
      </c>
      <c r="C9889" s="131" t="s">
        <v>4287</v>
      </c>
      <c r="D9889" s="132"/>
      <c r="E9889" s="4"/>
      <c r="F9889" s="4"/>
      <c r="G9889" s="17" t="str">
        <f>IFERROR(VLOOKUP(Table1[[#This Row],[Codigo_insumo]],BD_Insumos!$B:$E,4),"")</f>
        <v/>
      </c>
      <c r="H9889" s="139"/>
      <c r="I9889" s="5" t="s">
        <v>5</v>
      </c>
      <c r="J9889" s="20" t="str">
        <f t="shared" si="154"/>
        <v/>
      </c>
      <c r="K9889" s="21">
        <f>IF(I9889&lt;&gt;"",SUMIF(Table1[Codigo_servico],A9889,Table1[Subtotal_insumo]),"")</f>
        <v>12.188396364734857</v>
      </c>
      <c r="L9889" s="17" t="str">
        <f>IF(Table1[[#This Row],[Ordem_insumos]]&lt;&gt;0,VLOOKUP(Table1[[#This Row],[Codigo_servico]],Preencher_Orcamento!$B:$D,3,FALSE)*Table1[[#This Row],[Qtde_insumo]],"")</f>
        <v/>
      </c>
      <c r="M9889" s="17" t="str">
        <f>IF(Table1[[#This Row],[Ordem_insumos]]&lt;&gt;0,VLOOKUP(Table1[[#This Row],[Codigo_servico]],Preencher_Orcamento!$B:$D,3,FALSE)*Table1[[#This Row],[Subtotal_insumo]],"")</f>
        <v/>
      </c>
    </row>
    <row r="9890" spans="1:13" x14ac:dyDescent="0.25">
      <c r="A9890" s="6">
        <v>138074</v>
      </c>
      <c r="B9890" s="126">
        <v>1</v>
      </c>
      <c r="C9890" s="133"/>
      <c r="D9890" s="134">
        <v>2075</v>
      </c>
      <c r="E9890" s="7" t="s">
        <v>2199</v>
      </c>
      <c r="F9890" s="8" t="s">
        <v>2140</v>
      </c>
      <c r="G9890" s="16">
        <f>IFERROR(VLOOKUP(Table1[[#This Row],[Codigo_insumo]],BD_Insumos!$B:$E,4),"")</f>
        <v>15.599673853371913</v>
      </c>
      <c r="H9890" s="140">
        <v>0.25874999999999998</v>
      </c>
      <c r="I9890" s="9"/>
      <c r="J9890" s="22">
        <f t="shared" si="154"/>
        <v>4.0364156095599819</v>
      </c>
      <c r="K9890" s="22" t="str">
        <f>IF(I9890&lt;&gt;"",SUMIF(Table1[Codigo_servico],A9890,Table1[Subtotal_insumo]),"")</f>
        <v/>
      </c>
      <c r="L9890" s="16">
        <f>IF(Table1[[#This Row],[Ordem_insumos]]&lt;&gt;0,VLOOKUP(Table1[[#This Row],[Codigo_servico]],Preencher_Orcamento!$B:$D,3,FALSE)*Table1[[#This Row],[Qtde_insumo]],"")</f>
        <v>0</v>
      </c>
      <c r="M9890" s="16">
        <f>IF(Table1[[#This Row],[Ordem_insumos]]&lt;&gt;0,VLOOKUP(Table1[[#This Row],[Codigo_servico]],Preencher_Orcamento!$B:$D,3,FALSE)*Table1[[#This Row],[Subtotal_insumo]],"")</f>
        <v>0</v>
      </c>
    </row>
    <row r="9891" spans="1:13" x14ac:dyDescent="0.25">
      <c r="A9891" s="6">
        <v>138074</v>
      </c>
      <c r="B9891" s="126">
        <v>2</v>
      </c>
      <c r="C9891" s="133"/>
      <c r="D9891" s="134">
        <v>2076</v>
      </c>
      <c r="E9891" s="7" t="s">
        <v>2200</v>
      </c>
      <c r="F9891" s="8" t="s">
        <v>2140</v>
      </c>
      <c r="G9891" s="16">
        <f>IFERROR(VLOOKUP(Table1[[#This Row],[Codigo_insumo]],BD_Insumos!$B:$E,4),"")</f>
        <v>12.645924541907611</v>
      </c>
      <c r="H9891" s="140">
        <v>0.20699999999999999</v>
      </c>
      <c r="I9891" s="9"/>
      <c r="J9891" s="22">
        <f t="shared" si="154"/>
        <v>2.6177063801748752</v>
      </c>
      <c r="K9891" s="22" t="str">
        <f>IF(I9891&lt;&gt;"",SUMIF(Table1[Codigo_servico],A9891,Table1[Subtotal_insumo]),"")</f>
        <v/>
      </c>
      <c r="L9891" s="16">
        <f>IF(Table1[[#This Row],[Ordem_insumos]]&lt;&gt;0,VLOOKUP(Table1[[#This Row],[Codigo_servico]],Preencher_Orcamento!$B:$D,3,FALSE)*Table1[[#This Row],[Qtde_insumo]],"")</f>
        <v>0</v>
      </c>
      <c r="M9891" s="16">
        <f>IF(Table1[[#This Row],[Ordem_insumos]]&lt;&gt;0,VLOOKUP(Table1[[#This Row],[Codigo_servico]],Preencher_Orcamento!$B:$D,3,FALSE)*Table1[[#This Row],[Subtotal_insumo]],"")</f>
        <v>0</v>
      </c>
    </row>
    <row r="9892" spans="1:13" ht="26.25" x14ac:dyDescent="0.25">
      <c r="A9892" s="6">
        <v>138074</v>
      </c>
      <c r="B9892" s="126">
        <v>3</v>
      </c>
      <c r="C9892" s="133"/>
      <c r="D9892" s="134">
        <v>39032</v>
      </c>
      <c r="E9892" s="7" t="s">
        <v>979</v>
      </c>
      <c r="F9892" s="8" t="s">
        <v>168</v>
      </c>
      <c r="G9892" s="18">
        <f>IFERROR(VLOOKUP(Table1[[#This Row],[Codigo_insumo]],BD_Insumos!$B:$E,4),"")</f>
        <v>35.647500000000001</v>
      </c>
      <c r="H9892" s="140">
        <v>0.15525</v>
      </c>
      <c r="I9892" s="9"/>
      <c r="J9892" s="23">
        <f t="shared" si="154"/>
        <v>5.5342743749999999</v>
      </c>
      <c r="K9892" s="22" t="str">
        <f>IF(I9892&lt;&gt;"",SUMIF(Table1[Codigo_servico],A9892,Table1[Subtotal_insumo]),"")</f>
        <v/>
      </c>
      <c r="L9892" s="18">
        <f>IF(Table1[[#This Row],[Ordem_insumos]]&lt;&gt;0,VLOOKUP(Table1[[#This Row],[Codigo_servico]],Preencher_Orcamento!$B:$D,3,FALSE)*Table1[[#This Row],[Qtde_insumo]],"")</f>
        <v>0</v>
      </c>
      <c r="M9892" s="18">
        <f>IF(Table1[[#This Row],[Ordem_insumos]]&lt;&gt;0,VLOOKUP(Table1[[#This Row],[Codigo_servico]],Preencher_Orcamento!$B:$D,3,FALSE)*Table1[[#This Row],[Subtotal_insumo]],"")</f>
        <v>0</v>
      </c>
    </row>
    <row r="9893" spans="1:13" x14ac:dyDescent="0.25">
      <c r="A9893" s="3">
        <v>138075</v>
      </c>
      <c r="B9893" s="125">
        <v>0</v>
      </c>
      <c r="C9893" s="131" t="s">
        <v>4288</v>
      </c>
      <c r="D9893" s="132"/>
      <c r="E9893" s="4"/>
      <c r="F9893" s="4"/>
      <c r="G9893" s="17" t="str">
        <f>IFERROR(VLOOKUP(Table1[[#This Row],[Codigo_insumo]],BD_Insumos!$B:$E,4),"")</f>
        <v/>
      </c>
      <c r="H9893" s="139"/>
      <c r="I9893" s="5" t="s">
        <v>5</v>
      </c>
      <c r="J9893" s="20" t="str">
        <f t="shared" si="154"/>
        <v/>
      </c>
      <c r="K9893" s="21">
        <f>IF(I9893&lt;&gt;"",SUMIF(Table1[Codigo_servico],A9893,Table1[Subtotal_insumo]),"")</f>
        <v>13.453373364734858</v>
      </c>
      <c r="L9893" s="17" t="str">
        <f>IF(Table1[[#This Row],[Ordem_insumos]]&lt;&gt;0,VLOOKUP(Table1[[#This Row],[Codigo_servico]],Preencher_Orcamento!$B:$D,3,FALSE)*Table1[[#This Row],[Qtde_insumo]],"")</f>
        <v/>
      </c>
      <c r="M9893" s="17" t="str">
        <f>IF(Table1[[#This Row],[Ordem_insumos]]&lt;&gt;0,VLOOKUP(Table1[[#This Row],[Codigo_servico]],Preencher_Orcamento!$B:$D,3,FALSE)*Table1[[#This Row],[Subtotal_insumo]],"")</f>
        <v/>
      </c>
    </row>
    <row r="9894" spans="1:13" ht="39" x14ac:dyDescent="0.25">
      <c r="A9894" s="6">
        <v>138075</v>
      </c>
      <c r="B9894" s="126">
        <v>1</v>
      </c>
      <c r="C9894" s="133"/>
      <c r="D9894" s="134">
        <v>39033</v>
      </c>
      <c r="E9894" s="7" t="s">
        <v>980</v>
      </c>
      <c r="F9894" s="8" t="s">
        <v>168</v>
      </c>
      <c r="G9894" s="16">
        <f>IFERROR(VLOOKUP(Table1[[#This Row],[Codigo_insumo]],BD_Insumos!$B:$E,4),"")</f>
        <v>43.795499999999997</v>
      </c>
      <c r="H9894" s="140">
        <v>0.15525</v>
      </c>
      <c r="I9894" s="9"/>
      <c r="J9894" s="22">
        <f t="shared" si="154"/>
        <v>6.7992513749999999</v>
      </c>
      <c r="K9894" s="22" t="str">
        <f>IF(I9894&lt;&gt;"",SUMIF(Table1[Codigo_servico],A9894,Table1[Subtotal_insumo]),"")</f>
        <v/>
      </c>
      <c r="L9894" s="16">
        <f>IF(Table1[[#This Row],[Ordem_insumos]]&lt;&gt;0,VLOOKUP(Table1[[#This Row],[Codigo_servico]],Preencher_Orcamento!$B:$D,3,FALSE)*Table1[[#This Row],[Qtde_insumo]],"")</f>
        <v>0</v>
      </c>
      <c r="M9894" s="16">
        <f>IF(Table1[[#This Row],[Ordem_insumos]]&lt;&gt;0,VLOOKUP(Table1[[#This Row],[Codigo_servico]],Preencher_Orcamento!$B:$D,3,FALSE)*Table1[[#This Row],[Subtotal_insumo]],"")</f>
        <v>0</v>
      </c>
    </row>
    <row r="9895" spans="1:13" x14ac:dyDescent="0.25">
      <c r="A9895" s="6">
        <v>138075</v>
      </c>
      <c r="B9895" s="126">
        <v>2</v>
      </c>
      <c r="C9895" s="133"/>
      <c r="D9895" s="134">
        <v>2076</v>
      </c>
      <c r="E9895" s="7" t="s">
        <v>2200</v>
      </c>
      <c r="F9895" s="8" t="s">
        <v>2140</v>
      </c>
      <c r="G9895" s="16">
        <f>IFERROR(VLOOKUP(Table1[[#This Row],[Codigo_insumo]],BD_Insumos!$B:$E,4),"")</f>
        <v>12.645924541907611</v>
      </c>
      <c r="H9895" s="140">
        <v>0.20699999999999999</v>
      </c>
      <c r="I9895" s="9"/>
      <c r="J9895" s="22">
        <f t="shared" si="154"/>
        <v>2.6177063801748752</v>
      </c>
      <c r="K9895" s="22" t="str">
        <f>IF(I9895&lt;&gt;"",SUMIF(Table1[Codigo_servico],A9895,Table1[Subtotal_insumo]),"")</f>
        <v/>
      </c>
      <c r="L9895" s="16">
        <f>IF(Table1[[#This Row],[Ordem_insumos]]&lt;&gt;0,VLOOKUP(Table1[[#This Row],[Codigo_servico]],Preencher_Orcamento!$B:$D,3,FALSE)*Table1[[#This Row],[Qtde_insumo]],"")</f>
        <v>0</v>
      </c>
      <c r="M9895" s="16">
        <f>IF(Table1[[#This Row],[Ordem_insumos]]&lt;&gt;0,VLOOKUP(Table1[[#This Row],[Codigo_servico]],Preencher_Orcamento!$B:$D,3,FALSE)*Table1[[#This Row],[Subtotal_insumo]],"")</f>
        <v>0</v>
      </c>
    </row>
    <row r="9896" spans="1:13" x14ac:dyDescent="0.25">
      <c r="A9896" s="6">
        <v>138075</v>
      </c>
      <c r="B9896" s="126">
        <v>3</v>
      </c>
      <c r="C9896" s="133"/>
      <c r="D9896" s="134">
        <v>2075</v>
      </c>
      <c r="E9896" s="7" t="s">
        <v>2199</v>
      </c>
      <c r="F9896" s="8" t="s">
        <v>2140</v>
      </c>
      <c r="G9896" s="18">
        <f>IFERROR(VLOOKUP(Table1[[#This Row],[Codigo_insumo]],BD_Insumos!$B:$E,4),"")</f>
        <v>15.599673853371913</v>
      </c>
      <c r="H9896" s="140">
        <v>0.25874999999999998</v>
      </c>
      <c r="I9896" s="9"/>
      <c r="J9896" s="23">
        <f t="shared" si="154"/>
        <v>4.0364156095599819</v>
      </c>
      <c r="K9896" s="22" t="str">
        <f>IF(I9896&lt;&gt;"",SUMIF(Table1[Codigo_servico],A9896,Table1[Subtotal_insumo]),"")</f>
        <v/>
      </c>
      <c r="L9896" s="18">
        <f>IF(Table1[[#This Row],[Ordem_insumos]]&lt;&gt;0,VLOOKUP(Table1[[#This Row],[Codigo_servico]],Preencher_Orcamento!$B:$D,3,FALSE)*Table1[[#This Row],[Qtde_insumo]],"")</f>
        <v>0</v>
      </c>
      <c r="M9896" s="18">
        <f>IF(Table1[[#This Row],[Ordem_insumos]]&lt;&gt;0,VLOOKUP(Table1[[#This Row],[Codigo_servico]],Preencher_Orcamento!$B:$D,3,FALSE)*Table1[[#This Row],[Subtotal_insumo]],"")</f>
        <v>0</v>
      </c>
    </row>
    <row r="9897" spans="1:13" x14ac:dyDescent="0.25">
      <c r="A9897" s="3">
        <v>140102</v>
      </c>
      <c r="B9897" s="125">
        <v>0</v>
      </c>
      <c r="C9897" s="131" t="s">
        <v>4289</v>
      </c>
      <c r="D9897" s="132"/>
      <c r="E9897" s="4"/>
      <c r="F9897" s="4"/>
      <c r="G9897" s="17" t="str">
        <f>IFERROR(VLOOKUP(Table1[[#This Row],[Codigo_insumo]],BD_Insumos!$B:$E,4),"")</f>
        <v/>
      </c>
      <c r="H9897" s="139"/>
      <c r="I9897" s="5" t="s">
        <v>170</v>
      </c>
      <c r="J9897" s="20" t="str">
        <f t="shared" si="154"/>
        <v/>
      </c>
      <c r="K9897" s="21">
        <f>IF(I9897&lt;&gt;"",SUMIF(Table1[Codigo_servico],A9897,Table1[Subtotal_insumo]),"")</f>
        <v>77.048271876261254</v>
      </c>
      <c r="L9897" s="17" t="str">
        <f>IF(Table1[[#This Row],[Ordem_insumos]]&lt;&gt;0,VLOOKUP(Table1[[#This Row],[Codigo_servico]],Preencher_Orcamento!$B:$D,3,FALSE)*Table1[[#This Row],[Qtde_insumo]],"")</f>
        <v/>
      </c>
      <c r="M9897" s="17" t="str">
        <f>IF(Table1[[#This Row],[Ordem_insumos]]&lt;&gt;0,VLOOKUP(Table1[[#This Row],[Codigo_servico]],Preencher_Orcamento!$B:$D,3,FALSE)*Table1[[#This Row],[Subtotal_insumo]],"")</f>
        <v/>
      </c>
    </row>
    <row r="9898" spans="1:13" x14ac:dyDescent="0.25">
      <c r="A9898" s="6">
        <v>140102</v>
      </c>
      <c r="B9898" s="126">
        <v>1</v>
      </c>
      <c r="C9898" s="133"/>
      <c r="D9898" s="134">
        <v>2070</v>
      </c>
      <c r="E9898" s="7" t="s">
        <v>2198</v>
      </c>
      <c r="F9898" s="8" t="s">
        <v>2140</v>
      </c>
      <c r="G9898" s="16">
        <f>IFERROR(VLOOKUP(Table1[[#This Row],[Codigo_insumo]],BD_Insumos!$B:$E,4),"")</f>
        <v>18.675625938130626</v>
      </c>
      <c r="H9898" s="140">
        <v>2</v>
      </c>
      <c r="I9898" s="9"/>
      <c r="J9898" s="22">
        <f t="shared" si="154"/>
        <v>37.351251876261252</v>
      </c>
      <c r="K9898" s="22" t="str">
        <f>IF(I9898&lt;&gt;"",SUMIF(Table1[Codigo_servico],A9898,Table1[Subtotal_insumo]),"")</f>
        <v/>
      </c>
      <c r="L9898" s="16">
        <f>IF(Table1[[#This Row],[Ordem_insumos]]&lt;&gt;0,VLOOKUP(Table1[[#This Row],[Codigo_servico]],Preencher_Orcamento!$B:$D,3,FALSE)*Table1[[#This Row],[Qtde_insumo]],"")</f>
        <v>0</v>
      </c>
      <c r="M9898" s="16">
        <f>IF(Table1[[#This Row],[Ordem_insumos]]&lt;&gt;0,VLOOKUP(Table1[[#This Row],[Codigo_servico]],Preencher_Orcamento!$B:$D,3,FALSE)*Table1[[#This Row],[Subtotal_insumo]],"")</f>
        <v>0</v>
      </c>
    </row>
    <row r="9899" spans="1:13" ht="26.25" x14ac:dyDescent="0.25">
      <c r="A9899" s="6">
        <v>140102</v>
      </c>
      <c r="B9899" s="126">
        <v>2</v>
      </c>
      <c r="C9899" s="133"/>
      <c r="D9899" s="134">
        <v>36550</v>
      </c>
      <c r="E9899" s="7" t="s">
        <v>805</v>
      </c>
      <c r="F9899" s="8" t="s">
        <v>170</v>
      </c>
      <c r="G9899" s="18">
        <f>IFERROR(VLOOKUP(Table1[[#This Row],[Codigo_insumo]],BD_Insumos!$B:$E,4),"")</f>
        <v>36.088200000000001</v>
      </c>
      <c r="H9899" s="140">
        <v>1.1000000000000001</v>
      </c>
      <c r="I9899" s="9"/>
      <c r="J9899" s="23">
        <f t="shared" si="154"/>
        <v>39.697020000000002</v>
      </c>
      <c r="K9899" s="22" t="str">
        <f>IF(I9899&lt;&gt;"",SUMIF(Table1[Codigo_servico],A9899,Table1[Subtotal_insumo]),"")</f>
        <v/>
      </c>
      <c r="L9899" s="18">
        <f>IF(Table1[[#This Row],[Ordem_insumos]]&lt;&gt;0,VLOOKUP(Table1[[#This Row],[Codigo_servico]],Preencher_Orcamento!$B:$D,3,FALSE)*Table1[[#This Row],[Qtde_insumo]],"")</f>
        <v>0</v>
      </c>
      <c r="M9899" s="18">
        <f>IF(Table1[[#This Row],[Ordem_insumos]]&lt;&gt;0,VLOOKUP(Table1[[#This Row],[Codigo_servico]],Preencher_Orcamento!$B:$D,3,FALSE)*Table1[[#This Row],[Subtotal_insumo]],"")</f>
        <v>0</v>
      </c>
    </row>
    <row r="9900" spans="1:13" x14ac:dyDescent="0.25">
      <c r="A9900" s="3">
        <v>140103</v>
      </c>
      <c r="B9900" s="125">
        <v>0</v>
      </c>
      <c r="C9900" s="131" t="s">
        <v>4290</v>
      </c>
      <c r="D9900" s="132"/>
      <c r="E9900" s="4"/>
      <c r="F9900" s="4"/>
      <c r="G9900" s="17" t="str">
        <f>IFERROR(VLOOKUP(Table1[[#This Row],[Codigo_insumo]],BD_Insumos!$B:$E,4),"")</f>
        <v/>
      </c>
      <c r="H9900" s="139"/>
      <c r="I9900" s="5" t="s">
        <v>170</v>
      </c>
      <c r="J9900" s="20" t="str">
        <f t="shared" si="154"/>
        <v/>
      </c>
      <c r="K9900" s="21">
        <f>IF(I9900&lt;&gt;"",SUMIF(Table1[Codigo_servico],A9900,Table1[Subtotal_insumo]),"")</f>
        <v>91.584001876261254</v>
      </c>
      <c r="L9900" s="17" t="str">
        <f>IF(Table1[[#This Row],[Ordem_insumos]]&lt;&gt;0,VLOOKUP(Table1[[#This Row],[Codigo_servico]],Preencher_Orcamento!$B:$D,3,FALSE)*Table1[[#This Row],[Qtde_insumo]],"")</f>
        <v/>
      </c>
      <c r="M9900" s="17" t="str">
        <f>IF(Table1[[#This Row],[Ordem_insumos]]&lt;&gt;0,VLOOKUP(Table1[[#This Row],[Codigo_servico]],Preencher_Orcamento!$B:$D,3,FALSE)*Table1[[#This Row],[Subtotal_insumo]],"")</f>
        <v/>
      </c>
    </row>
    <row r="9901" spans="1:13" x14ac:dyDescent="0.25">
      <c r="A9901" s="6">
        <v>140103</v>
      </c>
      <c r="B9901" s="126">
        <v>1</v>
      </c>
      <c r="C9901" s="133"/>
      <c r="D9901" s="134">
        <v>2070</v>
      </c>
      <c r="E9901" s="7" t="s">
        <v>2198</v>
      </c>
      <c r="F9901" s="8" t="s">
        <v>2140</v>
      </c>
      <c r="G9901" s="16">
        <f>IFERROR(VLOOKUP(Table1[[#This Row],[Codigo_insumo]],BD_Insumos!$B:$E,4),"")</f>
        <v>18.675625938130626</v>
      </c>
      <c r="H9901" s="140">
        <v>2</v>
      </c>
      <c r="I9901" s="9"/>
      <c r="J9901" s="22">
        <f t="shared" si="154"/>
        <v>37.351251876261252</v>
      </c>
      <c r="K9901" s="22" t="str">
        <f>IF(I9901&lt;&gt;"",SUMIF(Table1[Codigo_servico],A9901,Table1[Subtotal_insumo]),"")</f>
        <v/>
      </c>
      <c r="L9901" s="16">
        <f>IF(Table1[[#This Row],[Ordem_insumos]]&lt;&gt;0,VLOOKUP(Table1[[#This Row],[Codigo_servico]],Preencher_Orcamento!$B:$D,3,FALSE)*Table1[[#This Row],[Qtde_insumo]],"")</f>
        <v>0</v>
      </c>
      <c r="M9901" s="16">
        <f>IF(Table1[[#This Row],[Ordem_insumos]]&lt;&gt;0,VLOOKUP(Table1[[#This Row],[Codigo_servico]],Preencher_Orcamento!$B:$D,3,FALSE)*Table1[[#This Row],[Subtotal_insumo]],"")</f>
        <v>0</v>
      </c>
    </row>
    <row r="9902" spans="1:13" ht="26.25" x14ac:dyDescent="0.25">
      <c r="A9902" s="6">
        <v>140103</v>
      </c>
      <c r="B9902" s="126">
        <v>2</v>
      </c>
      <c r="C9902" s="133"/>
      <c r="D9902" s="134">
        <v>36551</v>
      </c>
      <c r="E9902" s="7" t="s">
        <v>806</v>
      </c>
      <c r="F9902" s="8" t="s">
        <v>170</v>
      </c>
      <c r="G9902" s="18">
        <f>IFERROR(VLOOKUP(Table1[[#This Row],[Codigo_insumo]],BD_Insumos!$B:$E,4),"")</f>
        <v>49.302500000000002</v>
      </c>
      <c r="H9902" s="140">
        <v>1.1000000000000001</v>
      </c>
      <c r="I9902" s="9"/>
      <c r="J9902" s="23">
        <f t="shared" si="154"/>
        <v>54.23275000000001</v>
      </c>
      <c r="K9902" s="22" t="str">
        <f>IF(I9902&lt;&gt;"",SUMIF(Table1[Codigo_servico],A9902,Table1[Subtotal_insumo]),"")</f>
        <v/>
      </c>
      <c r="L9902" s="18">
        <f>IF(Table1[[#This Row],[Ordem_insumos]]&lt;&gt;0,VLOOKUP(Table1[[#This Row],[Codigo_servico]],Preencher_Orcamento!$B:$D,3,FALSE)*Table1[[#This Row],[Qtde_insumo]],"")</f>
        <v>0</v>
      </c>
      <c r="M9902" s="18">
        <f>IF(Table1[[#This Row],[Ordem_insumos]]&lt;&gt;0,VLOOKUP(Table1[[#This Row],[Codigo_servico]],Preencher_Orcamento!$B:$D,3,FALSE)*Table1[[#This Row],[Subtotal_insumo]],"")</f>
        <v>0</v>
      </c>
    </row>
    <row r="9903" spans="1:13" x14ac:dyDescent="0.25">
      <c r="A9903" s="3">
        <v>140104</v>
      </c>
      <c r="B9903" s="125">
        <v>0</v>
      </c>
      <c r="C9903" s="131" t="s">
        <v>4291</v>
      </c>
      <c r="D9903" s="132"/>
      <c r="E9903" s="4"/>
      <c r="F9903" s="4"/>
      <c r="G9903" s="17" t="str">
        <f>IFERROR(VLOOKUP(Table1[[#This Row],[Codigo_insumo]],BD_Insumos!$B:$E,4),"")</f>
        <v/>
      </c>
      <c r="H9903" s="139"/>
      <c r="I9903" s="5" t="s">
        <v>170</v>
      </c>
      <c r="J9903" s="20" t="str">
        <f t="shared" si="154"/>
        <v/>
      </c>
      <c r="K9903" s="21">
        <f>IF(I9903&lt;&gt;"",SUMIF(Table1[Codigo_servico],A9903,Table1[Subtotal_insumo]),"")</f>
        <v>106.17044187626126</v>
      </c>
      <c r="L9903" s="17" t="str">
        <f>IF(Table1[[#This Row],[Ordem_insumos]]&lt;&gt;0,VLOOKUP(Table1[[#This Row],[Codigo_servico]],Preencher_Orcamento!$B:$D,3,FALSE)*Table1[[#This Row],[Qtde_insumo]],"")</f>
        <v/>
      </c>
      <c r="M9903" s="17" t="str">
        <f>IF(Table1[[#This Row],[Ordem_insumos]]&lt;&gt;0,VLOOKUP(Table1[[#This Row],[Codigo_servico]],Preencher_Orcamento!$B:$D,3,FALSE)*Table1[[#This Row],[Subtotal_insumo]],"")</f>
        <v/>
      </c>
    </row>
    <row r="9904" spans="1:13" ht="26.25" x14ac:dyDescent="0.25">
      <c r="A9904" s="6">
        <v>140104</v>
      </c>
      <c r="B9904" s="126">
        <v>1</v>
      </c>
      <c r="C9904" s="133"/>
      <c r="D9904" s="134">
        <v>36552</v>
      </c>
      <c r="E9904" s="7" t="s">
        <v>807</v>
      </c>
      <c r="F9904" s="8" t="s">
        <v>170</v>
      </c>
      <c r="G9904" s="16">
        <f>IFERROR(VLOOKUP(Table1[[#This Row],[Codigo_insumo]],BD_Insumos!$B:$E,4),"")</f>
        <v>62.562899999999999</v>
      </c>
      <c r="H9904" s="140">
        <v>1.1000000000000001</v>
      </c>
      <c r="I9904" s="9"/>
      <c r="J9904" s="22">
        <f t="shared" si="154"/>
        <v>68.819190000000006</v>
      </c>
      <c r="K9904" s="22" t="str">
        <f>IF(I9904&lt;&gt;"",SUMIF(Table1[Codigo_servico],A9904,Table1[Subtotal_insumo]),"")</f>
        <v/>
      </c>
      <c r="L9904" s="16">
        <f>IF(Table1[[#This Row],[Ordem_insumos]]&lt;&gt;0,VLOOKUP(Table1[[#This Row],[Codigo_servico]],Preencher_Orcamento!$B:$D,3,FALSE)*Table1[[#This Row],[Qtde_insumo]],"")</f>
        <v>0</v>
      </c>
      <c r="M9904" s="16">
        <f>IF(Table1[[#This Row],[Ordem_insumos]]&lt;&gt;0,VLOOKUP(Table1[[#This Row],[Codigo_servico]],Preencher_Orcamento!$B:$D,3,FALSE)*Table1[[#This Row],[Subtotal_insumo]],"")</f>
        <v>0</v>
      </c>
    </row>
    <row r="9905" spans="1:13" x14ac:dyDescent="0.25">
      <c r="A9905" s="6">
        <v>140104</v>
      </c>
      <c r="B9905" s="126">
        <v>2</v>
      </c>
      <c r="C9905" s="133"/>
      <c r="D9905" s="134">
        <v>2070</v>
      </c>
      <c r="E9905" s="7" t="s">
        <v>2198</v>
      </c>
      <c r="F9905" s="8" t="s">
        <v>2140</v>
      </c>
      <c r="G9905" s="18">
        <f>IFERROR(VLOOKUP(Table1[[#This Row],[Codigo_insumo]],BD_Insumos!$B:$E,4),"")</f>
        <v>18.675625938130626</v>
      </c>
      <c r="H9905" s="140">
        <v>2</v>
      </c>
      <c r="I9905" s="9"/>
      <c r="J9905" s="23">
        <f t="shared" si="154"/>
        <v>37.351251876261252</v>
      </c>
      <c r="K9905" s="22" t="str">
        <f>IF(I9905&lt;&gt;"",SUMIF(Table1[Codigo_servico],A9905,Table1[Subtotal_insumo]),"")</f>
        <v/>
      </c>
      <c r="L9905" s="18">
        <f>IF(Table1[[#This Row],[Ordem_insumos]]&lt;&gt;0,VLOOKUP(Table1[[#This Row],[Codigo_servico]],Preencher_Orcamento!$B:$D,3,FALSE)*Table1[[#This Row],[Qtde_insumo]],"")</f>
        <v>0</v>
      </c>
      <c r="M9905" s="18">
        <f>IF(Table1[[#This Row],[Ordem_insumos]]&lt;&gt;0,VLOOKUP(Table1[[#This Row],[Codigo_servico]],Preencher_Orcamento!$B:$D,3,FALSE)*Table1[[#This Row],[Subtotal_insumo]],"")</f>
        <v>0</v>
      </c>
    </row>
    <row r="9906" spans="1:13" x14ac:dyDescent="0.25">
      <c r="A9906" s="3">
        <v>140105</v>
      </c>
      <c r="B9906" s="125">
        <v>0</v>
      </c>
      <c r="C9906" s="131" t="s">
        <v>4292</v>
      </c>
      <c r="D9906" s="132"/>
      <c r="E9906" s="4"/>
      <c r="F9906" s="4"/>
      <c r="G9906" s="17" t="str">
        <f>IFERROR(VLOOKUP(Table1[[#This Row],[Codigo_insumo]],BD_Insumos!$B:$E,4),"")</f>
        <v/>
      </c>
      <c r="H9906" s="139"/>
      <c r="I9906" s="5" t="s">
        <v>170</v>
      </c>
      <c r="J9906" s="20" t="str">
        <f t="shared" si="154"/>
        <v/>
      </c>
      <c r="K9906" s="21">
        <f>IF(I9906&lt;&gt;"",SUMIF(Table1[Codigo_servico],A9906,Table1[Subtotal_insumo]),"")</f>
        <v>118.29475187626124</v>
      </c>
      <c r="L9906" s="17" t="str">
        <f>IF(Table1[[#This Row],[Ordem_insumos]]&lt;&gt;0,VLOOKUP(Table1[[#This Row],[Codigo_servico]],Preencher_Orcamento!$B:$D,3,FALSE)*Table1[[#This Row],[Qtde_insumo]],"")</f>
        <v/>
      </c>
      <c r="M9906" s="17" t="str">
        <f>IF(Table1[[#This Row],[Ordem_insumos]]&lt;&gt;0,VLOOKUP(Table1[[#This Row],[Codigo_servico]],Preencher_Orcamento!$B:$D,3,FALSE)*Table1[[#This Row],[Subtotal_insumo]],"")</f>
        <v/>
      </c>
    </row>
    <row r="9907" spans="1:13" ht="26.25" x14ac:dyDescent="0.25">
      <c r="A9907" s="6">
        <v>140105</v>
      </c>
      <c r="B9907" s="126">
        <v>1</v>
      </c>
      <c r="C9907" s="133"/>
      <c r="D9907" s="134">
        <v>36553</v>
      </c>
      <c r="E9907" s="7" t="s">
        <v>808</v>
      </c>
      <c r="F9907" s="8" t="s">
        <v>170</v>
      </c>
      <c r="G9907" s="16">
        <f>IFERROR(VLOOKUP(Table1[[#This Row],[Codigo_insumo]],BD_Insumos!$B:$E,4),"")</f>
        <v>73.584999999999994</v>
      </c>
      <c r="H9907" s="140">
        <v>1.1000000000000001</v>
      </c>
      <c r="I9907" s="9"/>
      <c r="J9907" s="22">
        <f t="shared" si="154"/>
        <v>80.9435</v>
      </c>
      <c r="K9907" s="22" t="str">
        <f>IF(I9907&lt;&gt;"",SUMIF(Table1[Codigo_servico],A9907,Table1[Subtotal_insumo]),"")</f>
        <v/>
      </c>
      <c r="L9907" s="16">
        <f>IF(Table1[[#This Row],[Ordem_insumos]]&lt;&gt;0,VLOOKUP(Table1[[#This Row],[Codigo_servico]],Preencher_Orcamento!$B:$D,3,FALSE)*Table1[[#This Row],[Qtde_insumo]],"")</f>
        <v>0</v>
      </c>
      <c r="M9907" s="16">
        <f>IF(Table1[[#This Row],[Ordem_insumos]]&lt;&gt;0,VLOOKUP(Table1[[#This Row],[Codigo_servico]],Preencher_Orcamento!$B:$D,3,FALSE)*Table1[[#This Row],[Subtotal_insumo]],"")</f>
        <v>0</v>
      </c>
    </row>
    <row r="9908" spans="1:13" x14ac:dyDescent="0.25">
      <c r="A9908" s="6">
        <v>140105</v>
      </c>
      <c r="B9908" s="126">
        <v>2</v>
      </c>
      <c r="C9908" s="133"/>
      <c r="D9908" s="134">
        <v>2070</v>
      </c>
      <c r="E9908" s="7" t="s">
        <v>2198</v>
      </c>
      <c r="F9908" s="8" t="s">
        <v>2140</v>
      </c>
      <c r="G9908" s="18">
        <f>IFERROR(VLOOKUP(Table1[[#This Row],[Codigo_insumo]],BD_Insumos!$B:$E,4),"")</f>
        <v>18.675625938130626</v>
      </c>
      <c r="H9908" s="140">
        <v>2</v>
      </c>
      <c r="I9908" s="9"/>
      <c r="J9908" s="23">
        <f t="shared" si="154"/>
        <v>37.351251876261252</v>
      </c>
      <c r="K9908" s="22" t="str">
        <f>IF(I9908&lt;&gt;"",SUMIF(Table1[Codigo_servico],A9908,Table1[Subtotal_insumo]),"")</f>
        <v/>
      </c>
      <c r="L9908" s="18">
        <f>IF(Table1[[#This Row],[Ordem_insumos]]&lt;&gt;0,VLOOKUP(Table1[[#This Row],[Codigo_servico]],Preencher_Orcamento!$B:$D,3,FALSE)*Table1[[#This Row],[Qtde_insumo]],"")</f>
        <v>0</v>
      </c>
      <c r="M9908" s="18">
        <f>IF(Table1[[#This Row],[Ordem_insumos]]&lt;&gt;0,VLOOKUP(Table1[[#This Row],[Codigo_servico]],Preencher_Orcamento!$B:$D,3,FALSE)*Table1[[#This Row],[Subtotal_insumo]],"")</f>
        <v>0</v>
      </c>
    </row>
    <row r="9909" spans="1:13" x14ac:dyDescent="0.25">
      <c r="A9909" s="3">
        <v>140111</v>
      </c>
      <c r="B9909" s="125">
        <v>0</v>
      </c>
      <c r="C9909" s="131" t="s">
        <v>4293</v>
      </c>
      <c r="D9909" s="132"/>
      <c r="E9909" s="4"/>
      <c r="F9909" s="4"/>
      <c r="G9909" s="17" t="str">
        <f>IFERROR(VLOOKUP(Table1[[#This Row],[Codigo_insumo]],BD_Insumos!$B:$E,4),"")</f>
        <v/>
      </c>
      <c r="H9909" s="139"/>
      <c r="I9909" s="5" t="s">
        <v>170</v>
      </c>
      <c r="J9909" s="20" t="str">
        <f t="shared" si="154"/>
        <v/>
      </c>
      <c r="K9909" s="21">
        <f>IF(I9909&lt;&gt;"",SUMIF(Table1[Codigo_servico],A9909,Table1[Subtotal_insumo]),"")</f>
        <v>81.072071876261248</v>
      </c>
      <c r="L9909" s="17" t="str">
        <f>IF(Table1[[#This Row],[Ordem_insumos]]&lt;&gt;0,VLOOKUP(Table1[[#This Row],[Codigo_servico]],Preencher_Orcamento!$B:$D,3,FALSE)*Table1[[#This Row],[Qtde_insumo]],"")</f>
        <v/>
      </c>
      <c r="M9909" s="17" t="str">
        <f>IF(Table1[[#This Row],[Ordem_insumos]]&lt;&gt;0,VLOOKUP(Table1[[#This Row],[Codigo_servico]],Preencher_Orcamento!$B:$D,3,FALSE)*Table1[[#This Row],[Subtotal_insumo]],"")</f>
        <v/>
      </c>
    </row>
    <row r="9910" spans="1:13" x14ac:dyDescent="0.25">
      <c r="A9910" s="6">
        <v>140111</v>
      </c>
      <c r="B9910" s="126">
        <v>1</v>
      </c>
      <c r="C9910" s="133"/>
      <c r="D9910" s="134">
        <v>2070</v>
      </c>
      <c r="E9910" s="7" t="s">
        <v>2198</v>
      </c>
      <c r="F9910" s="8" t="s">
        <v>2140</v>
      </c>
      <c r="G9910" s="16">
        <f>IFERROR(VLOOKUP(Table1[[#This Row],[Codigo_insumo]],BD_Insumos!$B:$E,4),"")</f>
        <v>18.675625938130626</v>
      </c>
      <c r="H9910" s="140">
        <v>2</v>
      </c>
      <c r="I9910" s="9"/>
      <c r="J9910" s="22">
        <f t="shared" si="154"/>
        <v>37.351251876261252</v>
      </c>
      <c r="K9910" s="22" t="str">
        <f>IF(I9910&lt;&gt;"",SUMIF(Table1[Codigo_servico],A9910,Table1[Subtotal_insumo]),"")</f>
        <v/>
      </c>
      <c r="L9910" s="16">
        <f>IF(Table1[[#This Row],[Ordem_insumos]]&lt;&gt;0,VLOOKUP(Table1[[#This Row],[Codigo_servico]],Preencher_Orcamento!$B:$D,3,FALSE)*Table1[[#This Row],[Qtde_insumo]],"")</f>
        <v>0</v>
      </c>
      <c r="M9910" s="16">
        <f>IF(Table1[[#This Row],[Ordem_insumos]]&lt;&gt;0,VLOOKUP(Table1[[#This Row],[Codigo_servico]],Preencher_Orcamento!$B:$D,3,FALSE)*Table1[[#This Row],[Subtotal_insumo]],"")</f>
        <v>0</v>
      </c>
    </row>
    <row r="9911" spans="1:13" ht="26.25" x14ac:dyDescent="0.25">
      <c r="A9911" s="6">
        <v>140111</v>
      </c>
      <c r="B9911" s="126">
        <v>2</v>
      </c>
      <c r="C9911" s="133"/>
      <c r="D9911" s="134">
        <v>36535</v>
      </c>
      <c r="E9911" s="7" t="s">
        <v>802</v>
      </c>
      <c r="F9911" s="8" t="s">
        <v>170</v>
      </c>
      <c r="G9911" s="18">
        <f>IFERROR(VLOOKUP(Table1[[#This Row],[Codigo_insumo]],BD_Insumos!$B:$E,4),"")</f>
        <v>39.746200000000002</v>
      </c>
      <c r="H9911" s="140">
        <v>1.1000000000000001</v>
      </c>
      <c r="I9911" s="9"/>
      <c r="J9911" s="23">
        <f t="shared" si="154"/>
        <v>43.720820000000003</v>
      </c>
      <c r="K9911" s="22" t="str">
        <f>IF(I9911&lt;&gt;"",SUMIF(Table1[Codigo_servico],A9911,Table1[Subtotal_insumo]),"")</f>
        <v/>
      </c>
      <c r="L9911" s="18">
        <f>IF(Table1[[#This Row],[Ordem_insumos]]&lt;&gt;0,VLOOKUP(Table1[[#This Row],[Codigo_servico]],Preencher_Orcamento!$B:$D,3,FALSE)*Table1[[#This Row],[Qtde_insumo]],"")</f>
        <v>0</v>
      </c>
      <c r="M9911" s="18">
        <f>IF(Table1[[#This Row],[Ordem_insumos]]&lt;&gt;0,VLOOKUP(Table1[[#This Row],[Codigo_servico]],Preencher_Orcamento!$B:$D,3,FALSE)*Table1[[#This Row],[Subtotal_insumo]],"")</f>
        <v>0</v>
      </c>
    </row>
    <row r="9912" spans="1:13" x14ac:dyDescent="0.25">
      <c r="A9912" s="3">
        <v>140130</v>
      </c>
      <c r="B9912" s="125">
        <v>0</v>
      </c>
      <c r="C9912" s="131" t="s">
        <v>4294</v>
      </c>
      <c r="D9912" s="132"/>
      <c r="E9912" s="4"/>
      <c r="F9912" s="4"/>
      <c r="G9912" s="17" t="str">
        <f>IFERROR(VLOOKUP(Table1[[#This Row],[Codigo_insumo]],BD_Insumos!$B:$E,4),"")</f>
        <v/>
      </c>
      <c r="H9912" s="139"/>
      <c r="I9912" s="5" t="s">
        <v>170</v>
      </c>
      <c r="J9912" s="20" t="str">
        <f t="shared" si="154"/>
        <v/>
      </c>
      <c r="K9912" s="21">
        <f>IF(I9912&lt;&gt;"",SUMIF(Table1[Codigo_servico],A9912,Table1[Subtotal_insumo]),"")</f>
        <v>225.72208856489641</v>
      </c>
      <c r="L9912" s="17" t="str">
        <f>IF(Table1[[#This Row],[Ordem_insumos]]&lt;&gt;0,VLOOKUP(Table1[[#This Row],[Codigo_servico]],Preencher_Orcamento!$B:$D,3,FALSE)*Table1[[#This Row],[Qtde_insumo]],"")</f>
        <v/>
      </c>
      <c r="M9912" s="17" t="str">
        <f>IF(Table1[[#This Row],[Ordem_insumos]]&lt;&gt;0,VLOOKUP(Table1[[#This Row],[Codigo_servico]],Preencher_Orcamento!$B:$D,3,FALSE)*Table1[[#This Row],[Subtotal_insumo]],"")</f>
        <v/>
      </c>
    </row>
    <row r="9913" spans="1:13" x14ac:dyDescent="0.25">
      <c r="A9913" s="6">
        <v>140130</v>
      </c>
      <c r="B9913" s="126">
        <v>1</v>
      </c>
      <c r="C9913" s="133"/>
      <c r="D9913" s="134">
        <v>36540</v>
      </c>
      <c r="E9913" s="7" t="s">
        <v>803</v>
      </c>
      <c r="F9913" s="8" t="s">
        <v>170</v>
      </c>
      <c r="G9913" s="16">
        <f>IFERROR(VLOOKUP(Table1[[#This Row],[Codigo_insumo]],BD_Insumos!$B:$E,4),"")</f>
        <v>140.68610000000001</v>
      </c>
      <c r="H9913" s="140">
        <v>1.1000000000000001</v>
      </c>
      <c r="I9913" s="9"/>
      <c r="J9913" s="22">
        <f t="shared" si="154"/>
        <v>154.75471000000002</v>
      </c>
      <c r="K9913" s="22" t="str">
        <f>IF(I9913&lt;&gt;"",SUMIF(Table1[Codigo_servico],A9913,Table1[Subtotal_insumo]),"")</f>
        <v/>
      </c>
      <c r="L9913" s="16">
        <f>IF(Table1[[#This Row],[Ordem_insumos]]&lt;&gt;0,VLOOKUP(Table1[[#This Row],[Codigo_servico]],Preencher_Orcamento!$B:$D,3,FALSE)*Table1[[#This Row],[Qtde_insumo]],"")</f>
        <v>0</v>
      </c>
      <c r="M9913" s="16">
        <f>IF(Table1[[#This Row],[Ordem_insumos]]&lt;&gt;0,VLOOKUP(Table1[[#This Row],[Codigo_servico]],Preencher_Orcamento!$B:$D,3,FALSE)*Table1[[#This Row],[Subtotal_insumo]],"")</f>
        <v>0</v>
      </c>
    </row>
    <row r="9914" spans="1:13" x14ac:dyDescent="0.25">
      <c r="A9914" s="6">
        <v>140130</v>
      </c>
      <c r="B9914" s="126">
        <v>2</v>
      </c>
      <c r="C9914" s="133"/>
      <c r="D9914" s="134">
        <v>2070</v>
      </c>
      <c r="E9914" s="7" t="s">
        <v>2198</v>
      </c>
      <c r="F9914" s="8" t="s">
        <v>2140</v>
      </c>
      <c r="G9914" s="18">
        <f>IFERROR(VLOOKUP(Table1[[#This Row],[Codigo_insumo]],BD_Insumos!$B:$E,4),"")</f>
        <v>18.675625938130626</v>
      </c>
      <c r="H9914" s="140">
        <v>3.8</v>
      </c>
      <c r="I9914" s="9"/>
      <c r="J9914" s="23">
        <f t="shared" si="154"/>
        <v>70.967378564896379</v>
      </c>
      <c r="K9914" s="22" t="str">
        <f>IF(I9914&lt;&gt;"",SUMIF(Table1[Codigo_servico],A9914,Table1[Subtotal_insumo]),"")</f>
        <v/>
      </c>
      <c r="L9914" s="18">
        <f>IF(Table1[[#This Row],[Ordem_insumos]]&lt;&gt;0,VLOOKUP(Table1[[#This Row],[Codigo_servico]],Preencher_Orcamento!$B:$D,3,FALSE)*Table1[[#This Row],[Qtde_insumo]],"")</f>
        <v>0</v>
      </c>
      <c r="M9914" s="18">
        <f>IF(Table1[[#This Row],[Ordem_insumos]]&lt;&gt;0,VLOOKUP(Table1[[#This Row],[Codigo_servico]],Preencher_Orcamento!$B:$D,3,FALSE)*Table1[[#This Row],[Subtotal_insumo]],"")</f>
        <v>0</v>
      </c>
    </row>
    <row r="9915" spans="1:13" x14ac:dyDescent="0.25">
      <c r="A9915" s="3">
        <v>140137</v>
      </c>
      <c r="B9915" s="125">
        <v>0</v>
      </c>
      <c r="C9915" s="131" t="s">
        <v>4295</v>
      </c>
      <c r="D9915" s="132"/>
      <c r="E9915" s="4"/>
      <c r="F9915" s="4"/>
      <c r="G9915" s="17" t="str">
        <f>IFERROR(VLOOKUP(Table1[[#This Row],[Codigo_insumo]],BD_Insumos!$B:$E,4),"")</f>
        <v/>
      </c>
      <c r="H9915" s="139"/>
      <c r="I9915" s="5" t="s">
        <v>170</v>
      </c>
      <c r="J9915" s="20" t="str">
        <f t="shared" si="154"/>
        <v/>
      </c>
      <c r="K9915" s="21">
        <f>IF(I9915&lt;&gt;"",SUMIF(Table1[Codigo_servico],A9915,Table1[Subtotal_insumo]),"")</f>
        <v>300.78124856489637</v>
      </c>
      <c r="L9915" s="17" t="str">
        <f>IF(Table1[[#This Row],[Ordem_insumos]]&lt;&gt;0,VLOOKUP(Table1[[#This Row],[Codigo_servico]],Preencher_Orcamento!$B:$D,3,FALSE)*Table1[[#This Row],[Qtde_insumo]],"")</f>
        <v/>
      </c>
      <c r="M9915" s="17" t="str">
        <f>IF(Table1[[#This Row],[Ordem_insumos]]&lt;&gt;0,VLOOKUP(Table1[[#This Row],[Codigo_servico]],Preencher_Orcamento!$B:$D,3,FALSE)*Table1[[#This Row],[Subtotal_insumo]],"")</f>
        <v/>
      </c>
    </row>
    <row r="9916" spans="1:13" x14ac:dyDescent="0.25">
      <c r="A9916" s="6">
        <v>140137</v>
      </c>
      <c r="B9916" s="126">
        <v>1</v>
      </c>
      <c r="C9916" s="133"/>
      <c r="D9916" s="134">
        <v>2070</v>
      </c>
      <c r="E9916" s="7" t="s">
        <v>2198</v>
      </c>
      <c r="F9916" s="8" t="s">
        <v>2140</v>
      </c>
      <c r="G9916" s="16">
        <f>IFERROR(VLOOKUP(Table1[[#This Row],[Codigo_insumo]],BD_Insumos!$B:$E,4),"")</f>
        <v>18.675625938130626</v>
      </c>
      <c r="H9916" s="140">
        <v>3.8</v>
      </c>
      <c r="I9916" s="9"/>
      <c r="J9916" s="22">
        <f t="shared" si="154"/>
        <v>70.967378564896379</v>
      </c>
      <c r="K9916" s="22" t="str">
        <f>IF(I9916&lt;&gt;"",SUMIF(Table1[Codigo_servico],A9916,Table1[Subtotal_insumo]),"")</f>
        <v/>
      </c>
      <c r="L9916" s="16">
        <f>IF(Table1[[#This Row],[Ordem_insumos]]&lt;&gt;0,VLOOKUP(Table1[[#This Row],[Codigo_servico]],Preencher_Orcamento!$B:$D,3,FALSE)*Table1[[#This Row],[Qtde_insumo]],"")</f>
        <v>0</v>
      </c>
      <c r="M9916" s="16">
        <f>IF(Table1[[#This Row],[Ordem_insumos]]&lt;&gt;0,VLOOKUP(Table1[[#This Row],[Codigo_servico]],Preencher_Orcamento!$B:$D,3,FALSE)*Table1[[#This Row],[Subtotal_insumo]],"")</f>
        <v>0</v>
      </c>
    </row>
    <row r="9917" spans="1:13" x14ac:dyDescent="0.25">
      <c r="A9917" s="6">
        <v>140137</v>
      </c>
      <c r="B9917" s="126">
        <v>2</v>
      </c>
      <c r="C9917" s="133"/>
      <c r="D9917" s="134">
        <v>36545</v>
      </c>
      <c r="E9917" s="7" t="s">
        <v>804</v>
      </c>
      <c r="F9917" s="8" t="s">
        <v>170</v>
      </c>
      <c r="G9917" s="18">
        <f>IFERROR(VLOOKUP(Table1[[#This Row],[Codigo_insumo]],BD_Insumos!$B:$E,4),"")</f>
        <v>208.92169999999999</v>
      </c>
      <c r="H9917" s="140">
        <v>1.1000000000000001</v>
      </c>
      <c r="I9917" s="9"/>
      <c r="J9917" s="23">
        <f t="shared" si="154"/>
        <v>229.81387000000001</v>
      </c>
      <c r="K9917" s="22" t="str">
        <f>IF(I9917&lt;&gt;"",SUMIF(Table1[Codigo_servico],A9917,Table1[Subtotal_insumo]),"")</f>
        <v/>
      </c>
      <c r="L9917" s="18">
        <f>IF(Table1[[#This Row],[Ordem_insumos]]&lt;&gt;0,VLOOKUP(Table1[[#This Row],[Codigo_servico]],Preencher_Orcamento!$B:$D,3,FALSE)*Table1[[#This Row],[Qtde_insumo]],"")</f>
        <v>0</v>
      </c>
      <c r="M9917" s="18">
        <f>IF(Table1[[#This Row],[Ordem_insumos]]&lt;&gt;0,VLOOKUP(Table1[[#This Row],[Codigo_servico]],Preencher_Orcamento!$B:$D,3,FALSE)*Table1[[#This Row],[Subtotal_insumo]],"")</f>
        <v>0</v>
      </c>
    </row>
    <row r="9918" spans="1:13" x14ac:dyDescent="0.25">
      <c r="A9918" s="3">
        <v>140140</v>
      </c>
      <c r="B9918" s="125">
        <v>0</v>
      </c>
      <c r="C9918" s="131" t="s">
        <v>4296</v>
      </c>
      <c r="D9918" s="132"/>
      <c r="E9918" s="4"/>
      <c r="F9918" s="4"/>
      <c r="G9918" s="17" t="str">
        <f>IFERROR(VLOOKUP(Table1[[#This Row],[Codigo_insumo]],BD_Insumos!$B:$E,4),"")</f>
        <v/>
      </c>
      <c r="H9918" s="139"/>
      <c r="I9918" s="5" t="s">
        <v>170</v>
      </c>
      <c r="J9918" s="20" t="str">
        <f t="shared" si="154"/>
        <v/>
      </c>
      <c r="K9918" s="21">
        <f>IF(I9918&lt;&gt;"",SUMIF(Table1[Codigo_servico],A9918,Table1[Subtotal_insumo]),"")</f>
        <v>197.41236187626126</v>
      </c>
      <c r="L9918" s="17" t="str">
        <f>IF(Table1[[#This Row],[Ordem_insumos]]&lt;&gt;0,VLOOKUP(Table1[[#This Row],[Codigo_servico]],Preencher_Orcamento!$B:$D,3,FALSE)*Table1[[#This Row],[Qtde_insumo]],"")</f>
        <v/>
      </c>
      <c r="M9918" s="17" t="str">
        <f>IF(Table1[[#This Row],[Ordem_insumos]]&lt;&gt;0,VLOOKUP(Table1[[#This Row],[Codigo_servico]],Preencher_Orcamento!$B:$D,3,FALSE)*Table1[[#This Row],[Subtotal_insumo]],"")</f>
        <v/>
      </c>
    </row>
    <row r="9919" spans="1:13" x14ac:dyDescent="0.25">
      <c r="A9919" s="6">
        <v>140140</v>
      </c>
      <c r="B9919" s="126">
        <v>1</v>
      </c>
      <c r="C9919" s="133"/>
      <c r="D9919" s="134">
        <v>2070</v>
      </c>
      <c r="E9919" s="7" t="s">
        <v>2198</v>
      </c>
      <c r="F9919" s="8" t="s">
        <v>2140</v>
      </c>
      <c r="G9919" s="16">
        <f>IFERROR(VLOOKUP(Table1[[#This Row],[Codigo_insumo]],BD_Insumos!$B:$E,4),"")</f>
        <v>18.675625938130626</v>
      </c>
      <c r="H9919" s="140">
        <v>2</v>
      </c>
      <c r="I9919" s="9"/>
      <c r="J9919" s="22">
        <f t="shared" si="154"/>
        <v>37.351251876261252</v>
      </c>
      <c r="K9919" s="22" t="str">
        <f>IF(I9919&lt;&gt;"",SUMIF(Table1[Codigo_servico],A9919,Table1[Subtotal_insumo]),"")</f>
        <v/>
      </c>
      <c r="L9919" s="16">
        <f>IF(Table1[[#This Row],[Ordem_insumos]]&lt;&gt;0,VLOOKUP(Table1[[#This Row],[Codigo_servico]],Preencher_Orcamento!$B:$D,3,FALSE)*Table1[[#This Row],[Qtde_insumo]],"")</f>
        <v>0</v>
      </c>
      <c r="M9919" s="16">
        <f>IF(Table1[[#This Row],[Ordem_insumos]]&lt;&gt;0,VLOOKUP(Table1[[#This Row],[Codigo_servico]],Preencher_Orcamento!$B:$D,3,FALSE)*Table1[[#This Row],[Subtotal_insumo]],"")</f>
        <v>0</v>
      </c>
    </row>
    <row r="9920" spans="1:13" ht="26.25" x14ac:dyDescent="0.25">
      <c r="A9920" s="6">
        <v>140140</v>
      </c>
      <c r="B9920" s="126">
        <v>2</v>
      </c>
      <c r="C9920" s="133"/>
      <c r="D9920" s="134">
        <v>36520</v>
      </c>
      <c r="E9920" s="7" t="s">
        <v>799</v>
      </c>
      <c r="F9920" s="8" t="s">
        <v>170</v>
      </c>
      <c r="G9920" s="18">
        <f>IFERROR(VLOOKUP(Table1[[#This Row],[Codigo_insumo]],BD_Insumos!$B:$E,4),"")</f>
        <v>145.51009999999999</v>
      </c>
      <c r="H9920" s="140">
        <v>1.1000000000000001</v>
      </c>
      <c r="I9920" s="9"/>
      <c r="J9920" s="23">
        <f t="shared" si="154"/>
        <v>160.06111000000001</v>
      </c>
      <c r="K9920" s="22" t="str">
        <f>IF(I9920&lt;&gt;"",SUMIF(Table1[Codigo_servico],A9920,Table1[Subtotal_insumo]),"")</f>
        <v/>
      </c>
      <c r="L9920" s="18">
        <f>IF(Table1[[#This Row],[Ordem_insumos]]&lt;&gt;0,VLOOKUP(Table1[[#This Row],[Codigo_servico]],Preencher_Orcamento!$B:$D,3,FALSE)*Table1[[#This Row],[Qtde_insumo]],"")</f>
        <v>0</v>
      </c>
      <c r="M9920" s="18">
        <f>IF(Table1[[#This Row],[Ordem_insumos]]&lt;&gt;0,VLOOKUP(Table1[[#This Row],[Codigo_servico]],Preencher_Orcamento!$B:$D,3,FALSE)*Table1[[#This Row],[Subtotal_insumo]],"")</f>
        <v>0</v>
      </c>
    </row>
    <row r="9921" spans="1:13" x14ac:dyDescent="0.25">
      <c r="A9921" s="3">
        <v>140150</v>
      </c>
      <c r="B9921" s="125">
        <v>0</v>
      </c>
      <c r="C9921" s="131" t="s">
        <v>4297</v>
      </c>
      <c r="D9921" s="132"/>
      <c r="E9921" s="4"/>
      <c r="F9921" s="4"/>
      <c r="G9921" s="17" t="str">
        <f>IFERROR(VLOOKUP(Table1[[#This Row],[Codigo_insumo]],BD_Insumos!$B:$E,4),"")</f>
        <v/>
      </c>
      <c r="H9921" s="139"/>
      <c r="I9921" s="5" t="s">
        <v>170</v>
      </c>
      <c r="J9921" s="20" t="str">
        <f t="shared" si="154"/>
        <v/>
      </c>
      <c r="K9921" s="21">
        <f>IF(I9921&lt;&gt;"",SUMIF(Table1[Codigo_servico],A9921,Table1[Subtotal_insumo]),"")</f>
        <v>192.6911785648964</v>
      </c>
      <c r="L9921" s="17" t="str">
        <f>IF(Table1[[#This Row],[Ordem_insumos]]&lt;&gt;0,VLOOKUP(Table1[[#This Row],[Codigo_servico]],Preencher_Orcamento!$B:$D,3,FALSE)*Table1[[#This Row],[Qtde_insumo]],"")</f>
        <v/>
      </c>
      <c r="M9921" s="17" t="str">
        <f>IF(Table1[[#This Row],[Ordem_insumos]]&lt;&gt;0,VLOOKUP(Table1[[#This Row],[Codigo_servico]],Preencher_Orcamento!$B:$D,3,FALSE)*Table1[[#This Row],[Subtotal_insumo]],"")</f>
        <v/>
      </c>
    </row>
    <row r="9922" spans="1:13" x14ac:dyDescent="0.25">
      <c r="A9922" s="6">
        <v>140150</v>
      </c>
      <c r="B9922" s="126">
        <v>1</v>
      </c>
      <c r="C9922" s="133"/>
      <c r="D9922" s="134">
        <v>2070</v>
      </c>
      <c r="E9922" s="7" t="s">
        <v>2198</v>
      </c>
      <c r="F9922" s="8" t="s">
        <v>2140</v>
      </c>
      <c r="G9922" s="16">
        <f>IFERROR(VLOOKUP(Table1[[#This Row],[Codigo_insumo]],BD_Insumos!$B:$E,4),"")</f>
        <v>18.675625938130626</v>
      </c>
      <c r="H9922" s="140">
        <v>3.8</v>
      </c>
      <c r="I9922" s="9"/>
      <c r="J9922" s="22">
        <f t="shared" ref="J9922:J9985" si="155">IF(I9922="",G9922*H9922,"")</f>
        <v>70.967378564896379</v>
      </c>
      <c r="K9922" s="22" t="str">
        <f>IF(I9922&lt;&gt;"",SUMIF(Table1[Codigo_servico],A9922,Table1[Subtotal_insumo]),"")</f>
        <v/>
      </c>
      <c r="L9922" s="16">
        <f>IF(Table1[[#This Row],[Ordem_insumos]]&lt;&gt;0,VLOOKUP(Table1[[#This Row],[Codigo_servico]],Preencher_Orcamento!$B:$D,3,FALSE)*Table1[[#This Row],[Qtde_insumo]],"")</f>
        <v>0</v>
      </c>
      <c r="M9922" s="16">
        <f>IF(Table1[[#This Row],[Ordem_insumos]]&lt;&gt;0,VLOOKUP(Table1[[#This Row],[Codigo_servico]],Preencher_Orcamento!$B:$D,3,FALSE)*Table1[[#This Row],[Subtotal_insumo]],"")</f>
        <v>0</v>
      </c>
    </row>
    <row r="9923" spans="1:13" ht="26.25" x14ac:dyDescent="0.25">
      <c r="A9923" s="6">
        <v>140150</v>
      </c>
      <c r="B9923" s="126">
        <v>2</v>
      </c>
      <c r="C9923" s="133"/>
      <c r="D9923" s="134">
        <v>36525</v>
      </c>
      <c r="E9923" s="7" t="s">
        <v>800</v>
      </c>
      <c r="F9923" s="8" t="s">
        <v>170</v>
      </c>
      <c r="G9923" s="18">
        <f>IFERROR(VLOOKUP(Table1[[#This Row],[Codigo_insumo]],BD_Insumos!$B:$E,4),"")</f>
        <v>110.658</v>
      </c>
      <c r="H9923" s="140">
        <v>1.1000000000000001</v>
      </c>
      <c r="I9923" s="9"/>
      <c r="J9923" s="23">
        <f t="shared" si="155"/>
        <v>121.72380000000001</v>
      </c>
      <c r="K9923" s="22" t="str">
        <f>IF(I9923&lt;&gt;"",SUMIF(Table1[Codigo_servico],A9923,Table1[Subtotal_insumo]),"")</f>
        <v/>
      </c>
      <c r="L9923" s="18">
        <f>IF(Table1[[#This Row],[Ordem_insumos]]&lt;&gt;0,VLOOKUP(Table1[[#This Row],[Codigo_servico]],Preencher_Orcamento!$B:$D,3,FALSE)*Table1[[#This Row],[Qtde_insumo]],"")</f>
        <v>0</v>
      </c>
      <c r="M9923" s="18">
        <f>IF(Table1[[#This Row],[Ordem_insumos]]&lt;&gt;0,VLOOKUP(Table1[[#This Row],[Codigo_servico]],Preencher_Orcamento!$B:$D,3,FALSE)*Table1[[#This Row],[Subtotal_insumo]],"")</f>
        <v>0</v>
      </c>
    </row>
    <row r="9924" spans="1:13" x14ac:dyDescent="0.25">
      <c r="A9924" s="3">
        <v>140152</v>
      </c>
      <c r="B9924" s="125">
        <v>0</v>
      </c>
      <c r="C9924" s="131" t="s">
        <v>4298</v>
      </c>
      <c r="D9924" s="132"/>
      <c r="E9924" s="4"/>
      <c r="F9924" s="4"/>
      <c r="G9924" s="17" t="str">
        <f>IFERROR(VLOOKUP(Table1[[#This Row],[Codigo_insumo]],BD_Insumos!$B:$E,4),"")</f>
        <v/>
      </c>
      <c r="H9924" s="139"/>
      <c r="I9924" s="5" t="s">
        <v>170</v>
      </c>
      <c r="J9924" s="20" t="str">
        <f t="shared" si="155"/>
        <v/>
      </c>
      <c r="K9924" s="21">
        <f>IF(I9924&lt;&gt;"",SUMIF(Table1[Codigo_servico],A9924,Table1[Subtotal_insumo]),"")</f>
        <v>260.07728856489638</v>
      </c>
      <c r="L9924" s="17" t="str">
        <f>IF(Table1[[#This Row],[Ordem_insumos]]&lt;&gt;0,VLOOKUP(Table1[[#This Row],[Codigo_servico]],Preencher_Orcamento!$B:$D,3,FALSE)*Table1[[#This Row],[Qtde_insumo]],"")</f>
        <v/>
      </c>
      <c r="M9924" s="17" t="str">
        <f>IF(Table1[[#This Row],[Ordem_insumos]]&lt;&gt;0,VLOOKUP(Table1[[#This Row],[Codigo_servico]],Preencher_Orcamento!$B:$D,3,FALSE)*Table1[[#This Row],[Subtotal_insumo]],"")</f>
        <v/>
      </c>
    </row>
    <row r="9925" spans="1:13" ht="26.25" x14ac:dyDescent="0.25">
      <c r="A9925" s="6">
        <v>140152</v>
      </c>
      <c r="B9925" s="126">
        <v>1</v>
      </c>
      <c r="C9925" s="133"/>
      <c r="D9925" s="134">
        <v>36527</v>
      </c>
      <c r="E9925" s="7" t="s">
        <v>801</v>
      </c>
      <c r="F9925" s="8" t="s">
        <v>170</v>
      </c>
      <c r="G9925" s="16">
        <f>IFERROR(VLOOKUP(Table1[[#This Row],[Codigo_insumo]],BD_Insumos!$B:$E,4),"")</f>
        <v>171.91810000000001</v>
      </c>
      <c r="H9925" s="140">
        <v>1.1000000000000001</v>
      </c>
      <c r="I9925" s="9"/>
      <c r="J9925" s="22">
        <f t="shared" si="155"/>
        <v>189.10991000000001</v>
      </c>
      <c r="K9925" s="22" t="str">
        <f>IF(I9925&lt;&gt;"",SUMIF(Table1[Codigo_servico],A9925,Table1[Subtotal_insumo]),"")</f>
        <v/>
      </c>
      <c r="L9925" s="16">
        <f>IF(Table1[[#This Row],[Ordem_insumos]]&lt;&gt;0,VLOOKUP(Table1[[#This Row],[Codigo_servico]],Preencher_Orcamento!$B:$D,3,FALSE)*Table1[[#This Row],[Qtde_insumo]],"")</f>
        <v>0</v>
      </c>
      <c r="M9925" s="16">
        <f>IF(Table1[[#This Row],[Ordem_insumos]]&lt;&gt;0,VLOOKUP(Table1[[#This Row],[Codigo_servico]],Preencher_Orcamento!$B:$D,3,FALSE)*Table1[[#This Row],[Subtotal_insumo]],"")</f>
        <v>0</v>
      </c>
    </row>
    <row r="9926" spans="1:13" x14ac:dyDescent="0.25">
      <c r="A9926" s="6">
        <v>140152</v>
      </c>
      <c r="B9926" s="126">
        <v>2</v>
      </c>
      <c r="C9926" s="133"/>
      <c r="D9926" s="134">
        <v>2070</v>
      </c>
      <c r="E9926" s="7" t="s">
        <v>2198</v>
      </c>
      <c r="F9926" s="8" t="s">
        <v>2140</v>
      </c>
      <c r="G9926" s="18">
        <f>IFERROR(VLOOKUP(Table1[[#This Row],[Codigo_insumo]],BD_Insumos!$B:$E,4),"")</f>
        <v>18.675625938130626</v>
      </c>
      <c r="H9926" s="140">
        <v>3.8</v>
      </c>
      <c r="I9926" s="9"/>
      <c r="J9926" s="23">
        <f t="shared" si="155"/>
        <v>70.967378564896379</v>
      </c>
      <c r="K9926" s="22" t="str">
        <f>IF(I9926&lt;&gt;"",SUMIF(Table1[Codigo_servico],A9926,Table1[Subtotal_insumo]),"")</f>
        <v/>
      </c>
      <c r="L9926" s="18">
        <f>IF(Table1[[#This Row],[Ordem_insumos]]&lt;&gt;0,VLOOKUP(Table1[[#This Row],[Codigo_servico]],Preencher_Orcamento!$B:$D,3,FALSE)*Table1[[#This Row],[Qtde_insumo]],"")</f>
        <v>0</v>
      </c>
      <c r="M9926" s="18">
        <f>IF(Table1[[#This Row],[Ordem_insumos]]&lt;&gt;0,VLOOKUP(Table1[[#This Row],[Codigo_servico]],Preencher_Orcamento!$B:$D,3,FALSE)*Table1[[#This Row],[Subtotal_insumo]],"")</f>
        <v>0</v>
      </c>
    </row>
    <row r="9927" spans="1:13" x14ac:dyDescent="0.25">
      <c r="A9927" s="3">
        <v>140170</v>
      </c>
      <c r="B9927" s="125">
        <v>0</v>
      </c>
      <c r="C9927" s="131" t="s">
        <v>4299</v>
      </c>
      <c r="D9927" s="132"/>
      <c r="E9927" s="4"/>
      <c r="F9927" s="4"/>
      <c r="G9927" s="17" t="str">
        <f>IFERROR(VLOOKUP(Table1[[#This Row],[Codigo_insumo]],BD_Insumos!$B:$E,4),"")</f>
        <v/>
      </c>
      <c r="H9927" s="139"/>
      <c r="I9927" s="5" t="s">
        <v>170</v>
      </c>
      <c r="J9927" s="20" t="str">
        <f t="shared" si="155"/>
        <v/>
      </c>
      <c r="K9927" s="21">
        <f>IF(I9927&lt;&gt;"",SUMIF(Table1[Codigo_servico],A9927,Table1[Subtotal_insumo]),"")</f>
        <v>109.78172593813062</v>
      </c>
      <c r="L9927" s="17" t="str">
        <f>IF(Table1[[#This Row],[Ordem_insumos]]&lt;&gt;0,VLOOKUP(Table1[[#This Row],[Codigo_servico]],Preencher_Orcamento!$B:$D,3,FALSE)*Table1[[#This Row],[Qtde_insumo]],"")</f>
        <v/>
      </c>
      <c r="M9927" s="17" t="str">
        <f>IF(Table1[[#This Row],[Ordem_insumos]]&lt;&gt;0,VLOOKUP(Table1[[#This Row],[Codigo_servico]],Preencher_Orcamento!$B:$D,3,FALSE)*Table1[[#This Row],[Subtotal_insumo]],"")</f>
        <v/>
      </c>
    </row>
    <row r="9928" spans="1:13" x14ac:dyDescent="0.25">
      <c r="A9928" s="6">
        <v>140170</v>
      </c>
      <c r="B9928" s="126">
        <v>1</v>
      </c>
      <c r="C9928" s="133"/>
      <c r="D9928" s="134">
        <v>36505</v>
      </c>
      <c r="E9928" s="7" t="s">
        <v>797</v>
      </c>
      <c r="F9928" s="8" t="s">
        <v>170</v>
      </c>
      <c r="G9928" s="16">
        <f>IFERROR(VLOOKUP(Table1[[#This Row],[Codigo_insumo]],BD_Insumos!$B:$E,4),"")</f>
        <v>91.106099999999998</v>
      </c>
      <c r="H9928" s="140">
        <v>1</v>
      </c>
      <c r="I9928" s="9"/>
      <c r="J9928" s="22">
        <f t="shared" si="155"/>
        <v>91.106099999999998</v>
      </c>
      <c r="K9928" s="22" t="str">
        <f>IF(I9928&lt;&gt;"",SUMIF(Table1[Codigo_servico],A9928,Table1[Subtotal_insumo]),"")</f>
        <v/>
      </c>
      <c r="L9928" s="16">
        <f>IF(Table1[[#This Row],[Ordem_insumos]]&lt;&gt;0,VLOOKUP(Table1[[#This Row],[Codigo_servico]],Preencher_Orcamento!$B:$D,3,FALSE)*Table1[[#This Row],[Qtde_insumo]],"")</f>
        <v>0</v>
      </c>
      <c r="M9928" s="16">
        <f>IF(Table1[[#This Row],[Ordem_insumos]]&lt;&gt;0,VLOOKUP(Table1[[#This Row],[Codigo_servico]],Preencher_Orcamento!$B:$D,3,FALSE)*Table1[[#This Row],[Subtotal_insumo]],"")</f>
        <v>0</v>
      </c>
    </row>
    <row r="9929" spans="1:13" x14ac:dyDescent="0.25">
      <c r="A9929" s="6">
        <v>140170</v>
      </c>
      <c r="B9929" s="126">
        <v>2</v>
      </c>
      <c r="C9929" s="133"/>
      <c r="D9929" s="134">
        <v>2070</v>
      </c>
      <c r="E9929" s="7" t="s">
        <v>2198</v>
      </c>
      <c r="F9929" s="8" t="s">
        <v>2140</v>
      </c>
      <c r="G9929" s="18">
        <f>IFERROR(VLOOKUP(Table1[[#This Row],[Codigo_insumo]],BD_Insumos!$B:$E,4),"")</f>
        <v>18.675625938130626</v>
      </c>
      <c r="H9929" s="140">
        <v>1</v>
      </c>
      <c r="I9929" s="9"/>
      <c r="J9929" s="23">
        <f t="shared" si="155"/>
        <v>18.675625938130626</v>
      </c>
      <c r="K9929" s="22" t="str">
        <f>IF(I9929&lt;&gt;"",SUMIF(Table1[Codigo_servico],A9929,Table1[Subtotal_insumo]),"")</f>
        <v/>
      </c>
      <c r="L9929" s="18">
        <f>IF(Table1[[#This Row],[Ordem_insumos]]&lt;&gt;0,VLOOKUP(Table1[[#This Row],[Codigo_servico]],Preencher_Orcamento!$B:$D,3,FALSE)*Table1[[#This Row],[Qtde_insumo]],"")</f>
        <v>0</v>
      </c>
      <c r="M9929" s="18">
        <f>IF(Table1[[#This Row],[Ordem_insumos]]&lt;&gt;0,VLOOKUP(Table1[[#This Row],[Codigo_servico]],Preencher_Orcamento!$B:$D,3,FALSE)*Table1[[#This Row],[Subtotal_insumo]],"")</f>
        <v>0</v>
      </c>
    </row>
    <row r="9930" spans="1:13" x14ac:dyDescent="0.25">
      <c r="A9930" s="3">
        <v>140172</v>
      </c>
      <c r="B9930" s="125">
        <v>0</v>
      </c>
      <c r="C9930" s="131" t="s">
        <v>4300</v>
      </c>
      <c r="D9930" s="132"/>
      <c r="E9930" s="4"/>
      <c r="F9930" s="4"/>
      <c r="G9930" s="17" t="str">
        <f>IFERROR(VLOOKUP(Table1[[#This Row],[Codigo_insumo]],BD_Insumos!$B:$E,4),"")</f>
        <v/>
      </c>
      <c r="H9930" s="139"/>
      <c r="I9930" s="5" t="s">
        <v>170</v>
      </c>
      <c r="J9930" s="20" t="str">
        <f t="shared" si="155"/>
        <v/>
      </c>
      <c r="K9930" s="21">
        <f>IF(I9930&lt;&gt;"",SUMIF(Table1[Codigo_servico],A9930,Table1[Subtotal_insumo]),"")</f>
        <v>277.26615037525227</v>
      </c>
      <c r="L9930" s="17" t="str">
        <f>IF(Table1[[#This Row],[Ordem_insumos]]&lt;&gt;0,VLOOKUP(Table1[[#This Row],[Codigo_servico]],Preencher_Orcamento!$B:$D,3,FALSE)*Table1[[#This Row],[Qtde_insumo]],"")</f>
        <v/>
      </c>
      <c r="M9930" s="17" t="str">
        <f>IF(Table1[[#This Row],[Ordem_insumos]]&lt;&gt;0,VLOOKUP(Table1[[#This Row],[Codigo_servico]],Preencher_Orcamento!$B:$D,3,FALSE)*Table1[[#This Row],[Subtotal_insumo]],"")</f>
        <v/>
      </c>
    </row>
    <row r="9931" spans="1:13" x14ac:dyDescent="0.25">
      <c r="A9931" s="6">
        <v>140172</v>
      </c>
      <c r="B9931" s="126">
        <v>1</v>
      </c>
      <c r="C9931" s="133"/>
      <c r="D9931" s="134">
        <v>2070</v>
      </c>
      <c r="E9931" s="7" t="s">
        <v>2198</v>
      </c>
      <c r="F9931" s="8" t="s">
        <v>2140</v>
      </c>
      <c r="G9931" s="16">
        <f>IFERROR(VLOOKUP(Table1[[#This Row],[Codigo_insumo]],BD_Insumos!$B:$E,4),"")</f>
        <v>18.675625938130626</v>
      </c>
      <c r="H9931" s="140">
        <v>0.4</v>
      </c>
      <c r="I9931" s="9"/>
      <c r="J9931" s="22">
        <f t="shared" si="155"/>
        <v>7.4702503752522507</v>
      </c>
      <c r="K9931" s="22" t="str">
        <f>IF(I9931&lt;&gt;"",SUMIF(Table1[Codigo_servico],A9931,Table1[Subtotal_insumo]),"")</f>
        <v/>
      </c>
      <c r="L9931" s="16">
        <f>IF(Table1[[#This Row],[Ordem_insumos]]&lt;&gt;0,VLOOKUP(Table1[[#This Row],[Codigo_servico]],Preencher_Orcamento!$B:$D,3,FALSE)*Table1[[#This Row],[Qtde_insumo]],"")</f>
        <v>0</v>
      </c>
      <c r="M9931" s="16">
        <f>IF(Table1[[#This Row],[Ordem_insumos]]&lt;&gt;0,VLOOKUP(Table1[[#This Row],[Codigo_servico]],Preencher_Orcamento!$B:$D,3,FALSE)*Table1[[#This Row],[Subtotal_insumo]],"")</f>
        <v>0</v>
      </c>
    </row>
    <row r="9932" spans="1:13" ht="26.25" x14ac:dyDescent="0.25">
      <c r="A9932" s="6">
        <v>140172</v>
      </c>
      <c r="B9932" s="126">
        <v>2</v>
      </c>
      <c r="C9932" s="133"/>
      <c r="D9932" s="134">
        <v>36507</v>
      </c>
      <c r="E9932" s="7" t="s">
        <v>798</v>
      </c>
      <c r="F9932" s="8" t="s">
        <v>170</v>
      </c>
      <c r="G9932" s="18">
        <f>IFERROR(VLOOKUP(Table1[[#This Row],[Codigo_insumo]],BD_Insumos!$B:$E,4),"")</f>
        <v>269.79590000000002</v>
      </c>
      <c r="H9932" s="140">
        <v>1</v>
      </c>
      <c r="I9932" s="9"/>
      <c r="J9932" s="23">
        <f t="shared" si="155"/>
        <v>269.79590000000002</v>
      </c>
      <c r="K9932" s="22" t="str">
        <f>IF(I9932&lt;&gt;"",SUMIF(Table1[Codigo_servico],A9932,Table1[Subtotal_insumo]),"")</f>
        <v/>
      </c>
      <c r="L9932" s="18">
        <f>IF(Table1[[#This Row],[Ordem_insumos]]&lt;&gt;0,VLOOKUP(Table1[[#This Row],[Codigo_servico]],Preencher_Orcamento!$B:$D,3,FALSE)*Table1[[#This Row],[Qtde_insumo]],"")</f>
        <v>0</v>
      </c>
      <c r="M9932" s="18">
        <f>IF(Table1[[#This Row],[Ordem_insumos]]&lt;&gt;0,VLOOKUP(Table1[[#This Row],[Codigo_servico]],Preencher_Orcamento!$B:$D,3,FALSE)*Table1[[#This Row],[Subtotal_insumo]],"")</f>
        <v>0</v>
      </c>
    </row>
    <row r="9933" spans="1:13" x14ac:dyDescent="0.25">
      <c r="A9933" s="3">
        <v>145001</v>
      </c>
      <c r="B9933" s="125">
        <v>0</v>
      </c>
      <c r="C9933" s="131" t="s">
        <v>4301</v>
      </c>
      <c r="D9933" s="132"/>
      <c r="E9933" s="4"/>
      <c r="F9933" s="4"/>
      <c r="G9933" s="17" t="str">
        <f>IFERROR(VLOOKUP(Table1[[#This Row],[Codigo_insumo]],BD_Insumos!$B:$E,4),"")</f>
        <v/>
      </c>
      <c r="H9933" s="139"/>
      <c r="I9933" s="5" t="s">
        <v>170</v>
      </c>
      <c r="J9933" s="20" t="str">
        <f t="shared" si="155"/>
        <v/>
      </c>
      <c r="K9933" s="21">
        <f>IF(I9933&lt;&gt;"",SUMIF(Table1[Codigo_servico],A9933,Table1[Subtotal_insumo]),"")</f>
        <v>37.351251876261252</v>
      </c>
      <c r="L9933" s="17" t="str">
        <f>IF(Table1[[#This Row],[Ordem_insumos]]&lt;&gt;0,VLOOKUP(Table1[[#This Row],[Codigo_servico]],Preencher_Orcamento!$B:$D,3,FALSE)*Table1[[#This Row],[Qtde_insumo]],"")</f>
        <v/>
      </c>
      <c r="M9933" s="17" t="str">
        <f>IF(Table1[[#This Row],[Ordem_insumos]]&lt;&gt;0,VLOOKUP(Table1[[#This Row],[Codigo_servico]],Preencher_Orcamento!$B:$D,3,FALSE)*Table1[[#This Row],[Subtotal_insumo]],"")</f>
        <v/>
      </c>
    </row>
    <row r="9934" spans="1:13" x14ac:dyDescent="0.25">
      <c r="A9934" s="6">
        <v>145001</v>
      </c>
      <c r="B9934" s="126">
        <v>1</v>
      </c>
      <c r="C9934" s="133"/>
      <c r="D9934" s="134">
        <v>2070</v>
      </c>
      <c r="E9934" s="7" t="s">
        <v>2198</v>
      </c>
      <c r="F9934" s="8" t="s">
        <v>2140</v>
      </c>
      <c r="G9934" s="16">
        <f>IFERROR(VLOOKUP(Table1[[#This Row],[Codigo_insumo]],BD_Insumos!$B:$E,4),"")</f>
        <v>18.675625938130626</v>
      </c>
      <c r="H9934" s="140">
        <v>2</v>
      </c>
      <c r="I9934" s="9"/>
      <c r="J9934" s="22">
        <f t="shared" si="155"/>
        <v>37.351251876261252</v>
      </c>
      <c r="K9934" s="22" t="str">
        <f>IF(I9934&lt;&gt;"",SUMIF(Table1[Codigo_servico],A9934,Table1[Subtotal_insumo]),"")</f>
        <v/>
      </c>
      <c r="L9934" s="16">
        <f>IF(Table1[[#This Row],[Ordem_insumos]]&lt;&gt;0,VLOOKUP(Table1[[#This Row],[Codigo_servico]],Preencher_Orcamento!$B:$D,3,FALSE)*Table1[[#This Row],[Qtde_insumo]],"")</f>
        <v>0</v>
      </c>
      <c r="M9934" s="16">
        <f>IF(Table1[[#This Row],[Ordem_insumos]]&lt;&gt;0,VLOOKUP(Table1[[#This Row],[Codigo_servico]],Preencher_Orcamento!$B:$D,3,FALSE)*Table1[[#This Row],[Subtotal_insumo]],"")</f>
        <v>0</v>
      </c>
    </row>
    <row r="9935" spans="1:13" x14ac:dyDescent="0.25">
      <c r="A9935" s="3">
        <v>146001</v>
      </c>
      <c r="B9935" s="125">
        <v>0</v>
      </c>
      <c r="C9935" s="131" t="s">
        <v>4302</v>
      </c>
      <c r="D9935" s="132"/>
      <c r="E9935" s="4"/>
      <c r="F9935" s="4"/>
      <c r="G9935" s="17" t="str">
        <f>IFERROR(VLOOKUP(Table1[[#This Row],[Codigo_insumo]],BD_Insumos!$B:$E,4),"")</f>
        <v/>
      </c>
      <c r="H9935" s="139"/>
      <c r="I9935" s="5" t="s">
        <v>170</v>
      </c>
      <c r="J9935" s="20" t="str">
        <f t="shared" si="155"/>
        <v/>
      </c>
      <c r="K9935" s="21">
        <f>IF(I9935&lt;&gt;"",SUMIF(Table1[Codigo_servico],A9935,Table1[Subtotal_insumo]),"")</f>
        <v>56.026877814391881</v>
      </c>
      <c r="L9935" s="17" t="str">
        <f>IF(Table1[[#This Row],[Ordem_insumos]]&lt;&gt;0,VLOOKUP(Table1[[#This Row],[Codigo_servico]],Preencher_Orcamento!$B:$D,3,FALSE)*Table1[[#This Row],[Qtde_insumo]],"")</f>
        <v/>
      </c>
      <c r="M9935" s="17" t="str">
        <f>IF(Table1[[#This Row],[Ordem_insumos]]&lt;&gt;0,VLOOKUP(Table1[[#This Row],[Codigo_servico]],Preencher_Orcamento!$B:$D,3,FALSE)*Table1[[#This Row],[Subtotal_insumo]],"")</f>
        <v/>
      </c>
    </row>
    <row r="9936" spans="1:13" x14ac:dyDescent="0.25">
      <c r="A9936" s="6">
        <v>146001</v>
      </c>
      <c r="B9936" s="126">
        <v>1</v>
      </c>
      <c r="C9936" s="133"/>
      <c r="D9936" s="134">
        <v>2070</v>
      </c>
      <c r="E9936" s="7" t="s">
        <v>2198</v>
      </c>
      <c r="F9936" s="8" t="s">
        <v>2140</v>
      </c>
      <c r="G9936" s="16">
        <f>IFERROR(VLOOKUP(Table1[[#This Row],[Codigo_insumo]],BD_Insumos!$B:$E,4),"")</f>
        <v>18.675625938130626</v>
      </c>
      <c r="H9936" s="140">
        <v>3</v>
      </c>
      <c r="I9936" s="9"/>
      <c r="J9936" s="22">
        <f t="shared" si="155"/>
        <v>56.026877814391881</v>
      </c>
      <c r="K9936" s="22" t="str">
        <f>IF(I9936&lt;&gt;"",SUMIF(Table1[Codigo_servico],A9936,Table1[Subtotal_insumo]),"")</f>
        <v/>
      </c>
      <c r="L9936" s="16">
        <f>IF(Table1[[#This Row],[Ordem_insumos]]&lt;&gt;0,VLOOKUP(Table1[[#This Row],[Codigo_servico]],Preencher_Orcamento!$B:$D,3,FALSE)*Table1[[#This Row],[Qtde_insumo]],"")</f>
        <v>0</v>
      </c>
      <c r="M9936" s="16">
        <f>IF(Table1[[#This Row],[Ordem_insumos]]&lt;&gt;0,VLOOKUP(Table1[[#This Row],[Codigo_servico]],Preencher_Orcamento!$B:$D,3,FALSE)*Table1[[#This Row],[Subtotal_insumo]],"")</f>
        <v>0</v>
      </c>
    </row>
    <row r="9937" spans="1:13" x14ac:dyDescent="0.25">
      <c r="A9937" s="3">
        <v>147001</v>
      </c>
      <c r="B9937" s="125">
        <v>0</v>
      </c>
      <c r="C9937" s="131" t="s">
        <v>4303</v>
      </c>
      <c r="D9937" s="132"/>
      <c r="E9937" s="4"/>
      <c r="F9937" s="4"/>
      <c r="G9937" s="17" t="str">
        <f>IFERROR(VLOOKUP(Table1[[#This Row],[Codigo_insumo]],BD_Insumos!$B:$E,4),"")</f>
        <v/>
      </c>
      <c r="H9937" s="139"/>
      <c r="I9937" s="5" t="s">
        <v>170</v>
      </c>
      <c r="J9937" s="20" t="str">
        <f t="shared" si="155"/>
        <v/>
      </c>
      <c r="K9937" s="21">
        <f>IF(I9937&lt;&gt;"",SUMIF(Table1[Codigo_servico],A9937,Table1[Subtotal_insumo]),"")</f>
        <v>40.33665187626125</v>
      </c>
      <c r="L9937" s="17" t="str">
        <f>IF(Table1[[#This Row],[Ordem_insumos]]&lt;&gt;0,VLOOKUP(Table1[[#This Row],[Codigo_servico]],Preencher_Orcamento!$B:$D,3,FALSE)*Table1[[#This Row],[Qtde_insumo]],"")</f>
        <v/>
      </c>
      <c r="M9937" s="17" t="str">
        <f>IF(Table1[[#This Row],[Ordem_insumos]]&lt;&gt;0,VLOOKUP(Table1[[#This Row],[Codigo_servico]],Preencher_Orcamento!$B:$D,3,FALSE)*Table1[[#This Row],[Subtotal_insumo]],"")</f>
        <v/>
      </c>
    </row>
    <row r="9938" spans="1:13" x14ac:dyDescent="0.25">
      <c r="A9938" s="6">
        <v>147001</v>
      </c>
      <c r="B9938" s="126">
        <v>1</v>
      </c>
      <c r="C9938" s="133"/>
      <c r="D9938" s="134">
        <v>39050</v>
      </c>
      <c r="E9938" s="7" t="s">
        <v>982</v>
      </c>
      <c r="F9938" s="8" t="s">
        <v>197</v>
      </c>
      <c r="G9938" s="16">
        <f>IFERROR(VLOOKUP(Table1[[#This Row],[Codigo_insumo]],BD_Insumos!$B:$E,4),"")</f>
        <v>1.4926999999999999</v>
      </c>
      <c r="H9938" s="140">
        <v>2</v>
      </c>
      <c r="I9938" s="9"/>
      <c r="J9938" s="22">
        <f t="shared" si="155"/>
        <v>2.9853999999999998</v>
      </c>
      <c r="K9938" s="22" t="str">
        <f>IF(I9938&lt;&gt;"",SUMIF(Table1[Codigo_servico],A9938,Table1[Subtotal_insumo]),"")</f>
        <v/>
      </c>
      <c r="L9938" s="16">
        <f>IF(Table1[[#This Row],[Ordem_insumos]]&lt;&gt;0,VLOOKUP(Table1[[#This Row],[Codigo_servico]],Preencher_Orcamento!$B:$D,3,FALSE)*Table1[[#This Row],[Qtde_insumo]],"")</f>
        <v>0</v>
      </c>
      <c r="M9938" s="16">
        <f>IF(Table1[[#This Row],[Ordem_insumos]]&lt;&gt;0,VLOOKUP(Table1[[#This Row],[Codigo_servico]],Preencher_Orcamento!$B:$D,3,FALSE)*Table1[[#This Row],[Subtotal_insumo]],"")</f>
        <v>0</v>
      </c>
    </row>
    <row r="9939" spans="1:13" x14ac:dyDescent="0.25">
      <c r="A9939" s="6">
        <v>147001</v>
      </c>
      <c r="B9939" s="126">
        <v>2</v>
      </c>
      <c r="C9939" s="133"/>
      <c r="D9939" s="134">
        <v>2070</v>
      </c>
      <c r="E9939" s="7" t="s">
        <v>2198</v>
      </c>
      <c r="F9939" s="8" t="s">
        <v>2140</v>
      </c>
      <c r="G9939" s="18">
        <f>IFERROR(VLOOKUP(Table1[[#This Row],[Codigo_insumo]],BD_Insumos!$B:$E,4),"")</f>
        <v>18.675625938130626</v>
      </c>
      <c r="H9939" s="140">
        <v>2</v>
      </c>
      <c r="I9939" s="9"/>
      <c r="J9939" s="23">
        <f t="shared" si="155"/>
        <v>37.351251876261252</v>
      </c>
      <c r="K9939" s="22" t="str">
        <f>IF(I9939&lt;&gt;"",SUMIF(Table1[Codigo_servico],A9939,Table1[Subtotal_insumo]),"")</f>
        <v/>
      </c>
      <c r="L9939" s="18">
        <f>IF(Table1[[#This Row],[Ordem_insumos]]&lt;&gt;0,VLOOKUP(Table1[[#This Row],[Codigo_servico]],Preencher_Orcamento!$B:$D,3,FALSE)*Table1[[#This Row],[Qtde_insumo]],"")</f>
        <v>0</v>
      </c>
      <c r="M9939" s="18">
        <f>IF(Table1[[#This Row],[Ordem_insumos]]&lt;&gt;0,VLOOKUP(Table1[[#This Row],[Codigo_servico]],Preencher_Orcamento!$B:$D,3,FALSE)*Table1[[#This Row],[Subtotal_insumo]],"")</f>
        <v>0</v>
      </c>
    </row>
    <row r="9940" spans="1:13" x14ac:dyDescent="0.25">
      <c r="A9940" s="3">
        <v>150101</v>
      </c>
      <c r="B9940" s="125">
        <v>0</v>
      </c>
      <c r="C9940" s="131" t="s">
        <v>4304</v>
      </c>
      <c r="D9940" s="132"/>
      <c r="E9940" s="4"/>
      <c r="F9940" s="4"/>
      <c r="G9940" s="17" t="str">
        <f>IFERROR(VLOOKUP(Table1[[#This Row],[Codigo_insumo]],BD_Insumos!$B:$E,4),"")</f>
        <v/>
      </c>
      <c r="H9940" s="139"/>
      <c r="I9940" s="5" t="s">
        <v>170</v>
      </c>
      <c r="J9940" s="20" t="str">
        <f t="shared" si="155"/>
        <v/>
      </c>
      <c r="K9940" s="21">
        <f>IF(I9940&lt;&gt;"",SUMIF(Table1[Codigo_servico],A9940,Table1[Subtotal_insumo]),"")</f>
        <v>4.1721254633429785</v>
      </c>
      <c r="L9940" s="17" t="str">
        <f>IF(Table1[[#This Row],[Ordem_insumos]]&lt;&gt;0,VLOOKUP(Table1[[#This Row],[Codigo_servico]],Preencher_Orcamento!$B:$D,3,FALSE)*Table1[[#This Row],[Qtde_insumo]],"")</f>
        <v/>
      </c>
      <c r="M9940" s="17" t="str">
        <f>IF(Table1[[#This Row],[Ordem_insumos]]&lt;&gt;0,VLOOKUP(Table1[[#This Row],[Codigo_servico]],Preencher_Orcamento!$B:$D,3,FALSE)*Table1[[#This Row],[Subtotal_insumo]],"")</f>
        <v/>
      </c>
    </row>
    <row r="9941" spans="1:13" x14ac:dyDescent="0.25">
      <c r="A9941" s="6">
        <v>150101</v>
      </c>
      <c r="B9941" s="126">
        <v>1</v>
      </c>
      <c r="C9941" s="133"/>
      <c r="D9941" s="134">
        <v>2075</v>
      </c>
      <c r="E9941" s="7" t="s">
        <v>2199</v>
      </c>
      <c r="F9941" s="8" t="s">
        <v>2140</v>
      </c>
      <c r="G9941" s="16">
        <f>IFERROR(VLOOKUP(Table1[[#This Row],[Codigo_insumo]],BD_Insumos!$B:$E,4),"")</f>
        <v>15.599673853371913</v>
      </c>
      <c r="H9941" s="140">
        <v>0.25</v>
      </c>
      <c r="I9941" s="9"/>
      <c r="J9941" s="22">
        <f t="shared" si="155"/>
        <v>3.8999184633429782</v>
      </c>
      <c r="K9941" s="22" t="str">
        <f>IF(I9941&lt;&gt;"",SUMIF(Table1[Codigo_servico],A9941,Table1[Subtotal_insumo]),"")</f>
        <v/>
      </c>
      <c r="L9941" s="16">
        <f>IF(Table1[[#This Row],[Ordem_insumos]]&lt;&gt;0,VLOOKUP(Table1[[#This Row],[Codigo_servico]],Preencher_Orcamento!$B:$D,3,FALSE)*Table1[[#This Row],[Qtde_insumo]],"")</f>
        <v>0</v>
      </c>
      <c r="M9941" s="16">
        <f>IF(Table1[[#This Row],[Ordem_insumos]]&lt;&gt;0,VLOOKUP(Table1[[#This Row],[Codigo_servico]],Preencher_Orcamento!$B:$D,3,FALSE)*Table1[[#This Row],[Subtotal_insumo]],"")</f>
        <v>0</v>
      </c>
    </row>
    <row r="9942" spans="1:13" ht="26.25" x14ac:dyDescent="0.25">
      <c r="A9942" s="6">
        <v>150101</v>
      </c>
      <c r="B9942" s="126">
        <v>2</v>
      </c>
      <c r="C9942" s="133"/>
      <c r="D9942" s="134">
        <v>10508</v>
      </c>
      <c r="E9942" s="7" t="s">
        <v>65</v>
      </c>
      <c r="F9942" s="8" t="s">
        <v>197</v>
      </c>
      <c r="G9942" s="18">
        <f>IFERROR(VLOOKUP(Table1[[#This Row],[Codigo_insumo]],BD_Insumos!$B:$E,4),"")</f>
        <v>0.36899999999999999</v>
      </c>
      <c r="H9942" s="140">
        <v>0.5</v>
      </c>
      <c r="I9942" s="9"/>
      <c r="J9942" s="23">
        <f t="shared" si="155"/>
        <v>0.1845</v>
      </c>
      <c r="K9942" s="22" t="str">
        <f>IF(I9942&lt;&gt;"",SUMIF(Table1[Codigo_servico],A9942,Table1[Subtotal_insumo]),"")</f>
        <v/>
      </c>
      <c r="L9942" s="18">
        <f>IF(Table1[[#This Row],[Ordem_insumos]]&lt;&gt;0,VLOOKUP(Table1[[#This Row],[Codigo_servico]],Preencher_Orcamento!$B:$D,3,FALSE)*Table1[[#This Row],[Qtde_insumo]],"")</f>
        <v>0</v>
      </c>
      <c r="M9942" s="18">
        <f>IF(Table1[[#This Row],[Ordem_insumos]]&lt;&gt;0,VLOOKUP(Table1[[#This Row],[Codigo_servico]],Preencher_Orcamento!$B:$D,3,FALSE)*Table1[[#This Row],[Subtotal_insumo]],"")</f>
        <v>0</v>
      </c>
    </row>
    <row r="9943" spans="1:13" x14ac:dyDescent="0.25">
      <c r="A9943" s="6">
        <v>150101</v>
      </c>
      <c r="B9943" s="126">
        <v>3</v>
      </c>
      <c r="C9943" s="133"/>
      <c r="D9943" s="134">
        <v>37565</v>
      </c>
      <c r="E9943" s="7" t="s">
        <v>847</v>
      </c>
      <c r="F9943" s="8" t="s">
        <v>168</v>
      </c>
      <c r="G9943" s="18">
        <f>IFERROR(VLOOKUP(Table1[[#This Row],[Codigo_insumo]],BD_Insumos!$B:$E,4),"")</f>
        <v>8.7706999999999997</v>
      </c>
      <c r="H9943" s="140">
        <v>0.01</v>
      </c>
      <c r="I9943" s="9"/>
      <c r="J9943" s="23">
        <f t="shared" si="155"/>
        <v>8.7706999999999993E-2</v>
      </c>
      <c r="K9943" s="22" t="str">
        <f>IF(I9943&lt;&gt;"",SUMIF(Table1[Codigo_servico],A9943,Table1[Subtotal_insumo]),"")</f>
        <v/>
      </c>
      <c r="L9943" s="18">
        <f>IF(Table1[[#This Row],[Ordem_insumos]]&lt;&gt;0,VLOOKUP(Table1[[#This Row],[Codigo_servico]],Preencher_Orcamento!$B:$D,3,FALSE)*Table1[[#This Row],[Qtde_insumo]],"")</f>
        <v>0</v>
      </c>
      <c r="M9943" s="18">
        <f>IF(Table1[[#This Row],[Ordem_insumos]]&lt;&gt;0,VLOOKUP(Table1[[#This Row],[Codigo_servico]],Preencher_Orcamento!$B:$D,3,FALSE)*Table1[[#This Row],[Subtotal_insumo]],"")</f>
        <v>0</v>
      </c>
    </row>
    <row r="9944" spans="1:13" x14ac:dyDescent="0.25">
      <c r="A9944" s="3">
        <v>150102</v>
      </c>
      <c r="B9944" s="125">
        <v>0</v>
      </c>
      <c r="C9944" s="131" t="s">
        <v>4305</v>
      </c>
      <c r="D9944" s="132"/>
      <c r="E9944" s="4"/>
      <c r="F9944" s="4"/>
      <c r="G9944" s="17" t="str">
        <f>IFERROR(VLOOKUP(Table1[[#This Row],[Codigo_insumo]],BD_Insumos!$B:$E,4),"")</f>
        <v/>
      </c>
      <c r="H9944" s="139"/>
      <c r="I9944" s="5" t="s">
        <v>170</v>
      </c>
      <c r="J9944" s="20" t="str">
        <f t="shared" si="155"/>
        <v/>
      </c>
      <c r="K9944" s="21">
        <f>IF(I9944&lt;&gt;"",SUMIF(Table1[Codigo_servico],A9944,Table1[Subtotal_insumo]),"")</f>
        <v>5.7320928486801694</v>
      </c>
      <c r="L9944" s="17" t="str">
        <f>IF(Table1[[#This Row],[Ordem_insumos]]&lt;&gt;0,VLOOKUP(Table1[[#This Row],[Codigo_servico]],Preencher_Orcamento!$B:$D,3,FALSE)*Table1[[#This Row],[Qtde_insumo]],"")</f>
        <v/>
      </c>
      <c r="M9944" s="17" t="str">
        <f>IF(Table1[[#This Row],[Ordem_insumos]]&lt;&gt;0,VLOOKUP(Table1[[#This Row],[Codigo_servico]],Preencher_Orcamento!$B:$D,3,FALSE)*Table1[[#This Row],[Subtotal_insumo]],"")</f>
        <v/>
      </c>
    </row>
    <row r="9945" spans="1:13" x14ac:dyDescent="0.25">
      <c r="A9945" s="6">
        <v>150102</v>
      </c>
      <c r="B9945" s="126">
        <v>1</v>
      </c>
      <c r="C9945" s="133"/>
      <c r="D9945" s="134">
        <v>2075</v>
      </c>
      <c r="E9945" s="7" t="s">
        <v>2199</v>
      </c>
      <c r="F9945" s="8" t="s">
        <v>2140</v>
      </c>
      <c r="G9945" s="16">
        <f>IFERROR(VLOOKUP(Table1[[#This Row],[Codigo_insumo]],BD_Insumos!$B:$E,4),"")</f>
        <v>15.599673853371913</v>
      </c>
      <c r="H9945" s="140">
        <v>0.35</v>
      </c>
      <c r="I9945" s="9"/>
      <c r="J9945" s="22">
        <f t="shared" si="155"/>
        <v>5.4598858486801696</v>
      </c>
      <c r="K9945" s="22" t="str">
        <f>IF(I9945&lt;&gt;"",SUMIF(Table1[Codigo_servico],A9945,Table1[Subtotal_insumo]),"")</f>
        <v/>
      </c>
      <c r="L9945" s="16">
        <f>IF(Table1[[#This Row],[Ordem_insumos]]&lt;&gt;0,VLOOKUP(Table1[[#This Row],[Codigo_servico]],Preencher_Orcamento!$B:$D,3,FALSE)*Table1[[#This Row],[Qtde_insumo]],"")</f>
        <v>0</v>
      </c>
      <c r="M9945" s="16">
        <f>IF(Table1[[#This Row],[Ordem_insumos]]&lt;&gt;0,VLOOKUP(Table1[[#This Row],[Codigo_servico]],Preencher_Orcamento!$B:$D,3,FALSE)*Table1[[#This Row],[Subtotal_insumo]],"")</f>
        <v>0</v>
      </c>
    </row>
    <row r="9946" spans="1:13" ht="26.25" x14ac:dyDescent="0.25">
      <c r="A9946" s="6">
        <v>150102</v>
      </c>
      <c r="B9946" s="126">
        <v>2</v>
      </c>
      <c r="C9946" s="133"/>
      <c r="D9946" s="134">
        <v>10508</v>
      </c>
      <c r="E9946" s="7" t="s">
        <v>65</v>
      </c>
      <c r="F9946" s="8" t="s">
        <v>197</v>
      </c>
      <c r="G9946" s="18">
        <f>IFERROR(VLOOKUP(Table1[[#This Row],[Codigo_insumo]],BD_Insumos!$B:$E,4),"")</f>
        <v>0.36899999999999999</v>
      </c>
      <c r="H9946" s="140">
        <v>0.5</v>
      </c>
      <c r="I9946" s="9"/>
      <c r="J9946" s="23">
        <f t="shared" si="155"/>
        <v>0.1845</v>
      </c>
      <c r="K9946" s="22" t="str">
        <f>IF(I9946&lt;&gt;"",SUMIF(Table1[Codigo_servico],A9946,Table1[Subtotal_insumo]),"")</f>
        <v/>
      </c>
      <c r="L9946" s="18">
        <f>IF(Table1[[#This Row],[Ordem_insumos]]&lt;&gt;0,VLOOKUP(Table1[[#This Row],[Codigo_servico]],Preencher_Orcamento!$B:$D,3,FALSE)*Table1[[#This Row],[Qtde_insumo]],"")</f>
        <v>0</v>
      </c>
      <c r="M9946" s="18">
        <f>IF(Table1[[#This Row],[Ordem_insumos]]&lt;&gt;0,VLOOKUP(Table1[[#This Row],[Codigo_servico]],Preencher_Orcamento!$B:$D,3,FALSE)*Table1[[#This Row],[Subtotal_insumo]],"")</f>
        <v>0</v>
      </c>
    </row>
    <row r="9947" spans="1:13" x14ac:dyDescent="0.25">
      <c r="A9947" s="6">
        <v>150102</v>
      </c>
      <c r="B9947" s="126">
        <v>3</v>
      </c>
      <c r="C9947" s="133"/>
      <c r="D9947" s="134">
        <v>37565</v>
      </c>
      <c r="E9947" s="7" t="s">
        <v>847</v>
      </c>
      <c r="F9947" s="8" t="s">
        <v>168</v>
      </c>
      <c r="G9947" s="18">
        <f>IFERROR(VLOOKUP(Table1[[#This Row],[Codigo_insumo]],BD_Insumos!$B:$E,4),"")</f>
        <v>8.7706999999999997</v>
      </c>
      <c r="H9947" s="140">
        <v>0.01</v>
      </c>
      <c r="I9947" s="9"/>
      <c r="J9947" s="23">
        <f t="shared" si="155"/>
        <v>8.7706999999999993E-2</v>
      </c>
      <c r="K9947" s="22" t="str">
        <f>IF(I9947&lt;&gt;"",SUMIF(Table1[Codigo_servico],A9947,Table1[Subtotal_insumo]),"")</f>
        <v/>
      </c>
      <c r="L9947" s="18">
        <f>IF(Table1[[#This Row],[Ordem_insumos]]&lt;&gt;0,VLOOKUP(Table1[[#This Row],[Codigo_servico]],Preencher_Orcamento!$B:$D,3,FALSE)*Table1[[#This Row],[Qtde_insumo]],"")</f>
        <v>0</v>
      </c>
      <c r="M9947" s="18">
        <f>IF(Table1[[#This Row],[Ordem_insumos]]&lt;&gt;0,VLOOKUP(Table1[[#This Row],[Codigo_servico]],Preencher_Orcamento!$B:$D,3,FALSE)*Table1[[#This Row],[Subtotal_insumo]],"")</f>
        <v>0</v>
      </c>
    </row>
    <row r="9948" spans="1:13" x14ac:dyDescent="0.25">
      <c r="A9948" s="3">
        <v>150108</v>
      </c>
      <c r="B9948" s="125">
        <v>0</v>
      </c>
      <c r="C9948" s="131" t="s">
        <v>4306</v>
      </c>
      <c r="D9948" s="132"/>
      <c r="E9948" s="4"/>
      <c r="F9948" s="4"/>
      <c r="G9948" s="17" t="str">
        <f>IFERROR(VLOOKUP(Table1[[#This Row],[Codigo_insumo]],BD_Insumos!$B:$E,4),"")</f>
        <v/>
      </c>
      <c r="H9948" s="139"/>
      <c r="I9948" s="5" t="s">
        <v>170</v>
      </c>
      <c r="J9948" s="20" t="str">
        <f t="shared" si="155"/>
        <v/>
      </c>
      <c r="K9948" s="21">
        <f>IF(I9948&lt;&gt;"",SUMIF(Table1[Codigo_servico],A9948,Table1[Subtotal_insumo]),"")</f>
        <v>7.3380956486801692</v>
      </c>
      <c r="L9948" s="17" t="str">
        <f>IF(Table1[[#This Row],[Ordem_insumos]]&lt;&gt;0,VLOOKUP(Table1[[#This Row],[Codigo_servico]],Preencher_Orcamento!$B:$D,3,FALSE)*Table1[[#This Row],[Qtde_insumo]],"")</f>
        <v/>
      </c>
      <c r="M9948" s="17" t="str">
        <f>IF(Table1[[#This Row],[Ordem_insumos]]&lt;&gt;0,VLOOKUP(Table1[[#This Row],[Codigo_servico]],Preencher_Orcamento!$B:$D,3,FALSE)*Table1[[#This Row],[Subtotal_insumo]],"")</f>
        <v/>
      </c>
    </row>
    <row r="9949" spans="1:13" x14ac:dyDescent="0.25">
      <c r="A9949" s="6">
        <v>150108</v>
      </c>
      <c r="B9949" s="126">
        <v>1</v>
      </c>
      <c r="C9949" s="133"/>
      <c r="D9949" s="134">
        <v>2075</v>
      </c>
      <c r="E9949" s="7" t="s">
        <v>2199</v>
      </c>
      <c r="F9949" s="8" t="s">
        <v>2140</v>
      </c>
      <c r="G9949" s="16">
        <f>IFERROR(VLOOKUP(Table1[[#This Row],[Codigo_insumo]],BD_Insumos!$B:$E,4),"")</f>
        <v>15.599673853371913</v>
      </c>
      <c r="H9949" s="140">
        <v>0.35</v>
      </c>
      <c r="I9949" s="9"/>
      <c r="J9949" s="22">
        <f t="shared" si="155"/>
        <v>5.4598858486801696</v>
      </c>
      <c r="K9949" s="22" t="str">
        <f>IF(I9949&lt;&gt;"",SUMIF(Table1[Codigo_servico],A9949,Table1[Subtotal_insumo]),"")</f>
        <v/>
      </c>
      <c r="L9949" s="16">
        <f>IF(Table1[[#This Row],[Ordem_insumos]]&lt;&gt;0,VLOOKUP(Table1[[#This Row],[Codigo_servico]],Preencher_Orcamento!$B:$D,3,FALSE)*Table1[[#This Row],[Qtde_insumo]],"")</f>
        <v>0</v>
      </c>
      <c r="M9949" s="16">
        <f>IF(Table1[[#This Row],[Ordem_insumos]]&lt;&gt;0,VLOOKUP(Table1[[#This Row],[Codigo_servico]],Preencher_Orcamento!$B:$D,3,FALSE)*Table1[[#This Row],[Subtotal_insumo]],"")</f>
        <v>0</v>
      </c>
    </row>
    <row r="9950" spans="1:13" ht="51.75" x14ac:dyDescent="0.25">
      <c r="A9950" s="6">
        <v>150108</v>
      </c>
      <c r="B9950" s="126">
        <v>2</v>
      </c>
      <c r="C9950" s="133"/>
      <c r="D9950" s="134">
        <v>37055</v>
      </c>
      <c r="E9950" s="7" t="s">
        <v>820</v>
      </c>
      <c r="F9950" s="8" t="s">
        <v>197</v>
      </c>
      <c r="G9950" s="18">
        <f>IFERROR(VLOOKUP(Table1[[#This Row],[Codigo_insumo]],BD_Insumos!$B:$E,4),"")</f>
        <v>2.2961</v>
      </c>
      <c r="H9950" s="140">
        <v>0.81799999999999995</v>
      </c>
      <c r="I9950" s="9"/>
      <c r="J9950" s="23">
        <f t="shared" si="155"/>
        <v>1.8782097999999998</v>
      </c>
      <c r="K9950" s="22" t="str">
        <f>IF(I9950&lt;&gt;"",SUMIF(Table1[Codigo_servico],A9950,Table1[Subtotal_insumo]),"")</f>
        <v/>
      </c>
      <c r="L9950" s="18">
        <f>IF(Table1[[#This Row],[Ordem_insumos]]&lt;&gt;0,VLOOKUP(Table1[[#This Row],[Codigo_servico]],Preencher_Orcamento!$B:$D,3,FALSE)*Table1[[#This Row],[Qtde_insumo]],"")</f>
        <v>0</v>
      </c>
      <c r="M9950" s="18">
        <f>IF(Table1[[#This Row],[Ordem_insumos]]&lt;&gt;0,VLOOKUP(Table1[[#This Row],[Codigo_servico]],Preencher_Orcamento!$B:$D,3,FALSE)*Table1[[#This Row],[Subtotal_insumo]],"")</f>
        <v>0</v>
      </c>
    </row>
    <row r="9951" spans="1:13" x14ac:dyDescent="0.25">
      <c r="A9951" s="3">
        <v>150110</v>
      </c>
      <c r="B9951" s="125">
        <v>0</v>
      </c>
      <c r="C9951" s="131" t="s">
        <v>4307</v>
      </c>
      <c r="D9951" s="132"/>
      <c r="E9951" s="4"/>
      <c r="F9951" s="4"/>
      <c r="G9951" s="17" t="str">
        <f>IFERROR(VLOOKUP(Table1[[#This Row],[Codigo_insumo]],BD_Insumos!$B:$E,4),"")</f>
        <v/>
      </c>
      <c r="H9951" s="139"/>
      <c r="I9951" s="5" t="s">
        <v>170</v>
      </c>
      <c r="J9951" s="20" t="str">
        <f t="shared" si="155"/>
        <v/>
      </c>
      <c r="K9951" s="21">
        <f>IF(I9951&lt;&gt;"",SUMIF(Table1[Codigo_servico],A9951,Table1[Subtotal_insumo]),"")</f>
        <v>13.256513142398882</v>
      </c>
      <c r="L9951" s="17" t="str">
        <f>IF(Table1[[#This Row],[Ordem_insumos]]&lt;&gt;0,VLOOKUP(Table1[[#This Row],[Codigo_servico]],Preencher_Orcamento!$B:$D,3,FALSE)*Table1[[#This Row],[Qtde_insumo]],"")</f>
        <v/>
      </c>
      <c r="M9951" s="17" t="str">
        <f>IF(Table1[[#This Row],[Ordem_insumos]]&lt;&gt;0,VLOOKUP(Table1[[#This Row],[Codigo_servico]],Preencher_Orcamento!$B:$D,3,FALSE)*Table1[[#This Row],[Subtotal_insumo]],"")</f>
        <v/>
      </c>
    </row>
    <row r="9952" spans="1:13" ht="26.25" x14ac:dyDescent="0.25">
      <c r="A9952" s="6">
        <v>150110</v>
      </c>
      <c r="B9952" s="126">
        <v>1</v>
      </c>
      <c r="C9952" s="133"/>
      <c r="D9952" s="134">
        <v>37025</v>
      </c>
      <c r="E9952" s="7" t="s">
        <v>814</v>
      </c>
      <c r="F9952" s="8" t="s">
        <v>168</v>
      </c>
      <c r="G9952" s="16">
        <f>IFERROR(VLOOKUP(Table1[[#This Row],[Codigo_insumo]],BD_Insumos!$B:$E,4),"")</f>
        <v>9.7798999999999996</v>
      </c>
      <c r="H9952" s="140">
        <v>0.25</v>
      </c>
      <c r="I9952" s="9"/>
      <c r="J9952" s="22">
        <f t="shared" si="155"/>
        <v>2.4449749999999999</v>
      </c>
      <c r="K9952" s="22" t="str">
        <f>IF(I9952&lt;&gt;"",SUMIF(Table1[Codigo_servico],A9952,Table1[Subtotal_insumo]),"")</f>
        <v/>
      </c>
      <c r="L9952" s="16">
        <f>IF(Table1[[#This Row],[Ordem_insumos]]&lt;&gt;0,VLOOKUP(Table1[[#This Row],[Codigo_servico]],Preencher_Orcamento!$B:$D,3,FALSE)*Table1[[#This Row],[Qtde_insumo]],"")</f>
        <v>0</v>
      </c>
      <c r="M9952" s="16">
        <f>IF(Table1[[#This Row],[Ordem_insumos]]&lt;&gt;0,VLOOKUP(Table1[[#This Row],[Codigo_servico]],Preencher_Orcamento!$B:$D,3,FALSE)*Table1[[#This Row],[Subtotal_insumo]],"")</f>
        <v>0</v>
      </c>
    </row>
    <row r="9953" spans="1:13" x14ac:dyDescent="0.25">
      <c r="A9953" s="6">
        <v>150110</v>
      </c>
      <c r="B9953" s="126">
        <v>2</v>
      </c>
      <c r="C9953" s="133"/>
      <c r="D9953" s="134">
        <v>37525</v>
      </c>
      <c r="E9953" s="7" t="s">
        <v>832</v>
      </c>
      <c r="F9953" s="8" t="s">
        <v>168</v>
      </c>
      <c r="G9953" s="16">
        <f>IFERROR(VLOOKUP(Table1[[#This Row],[Codigo_insumo]],BD_Insumos!$B:$E,4),"")</f>
        <v>6.3125</v>
      </c>
      <c r="H9953" s="140">
        <v>0.2</v>
      </c>
      <c r="I9953" s="9"/>
      <c r="J9953" s="22">
        <f t="shared" si="155"/>
        <v>1.2625000000000002</v>
      </c>
      <c r="K9953" s="22" t="str">
        <f>IF(I9953&lt;&gt;"",SUMIF(Table1[Codigo_servico],A9953,Table1[Subtotal_insumo]),"")</f>
        <v/>
      </c>
      <c r="L9953" s="16">
        <f>IF(Table1[[#This Row],[Ordem_insumos]]&lt;&gt;0,VLOOKUP(Table1[[#This Row],[Codigo_servico]],Preencher_Orcamento!$B:$D,3,FALSE)*Table1[[#This Row],[Qtde_insumo]],"")</f>
        <v>0</v>
      </c>
      <c r="M9953" s="16">
        <f>IF(Table1[[#This Row],[Ordem_insumos]]&lt;&gt;0,VLOOKUP(Table1[[#This Row],[Codigo_servico]],Preencher_Orcamento!$B:$D,3,FALSE)*Table1[[#This Row],[Subtotal_insumo]],"")</f>
        <v>0</v>
      </c>
    </row>
    <row r="9954" spans="1:13" x14ac:dyDescent="0.25">
      <c r="A9954" s="6">
        <v>150110</v>
      </c>
      <c r="B9954" s="126">
        <v>3</v>
      </c>
      <c r="C9954" s="133"/>
      <c r="D9954" s="134">
        <v>2075</v>
      </c>
      <c r="E9954" s="7" t="s">
        <v>2199</v>
      </c>
      <c r="F9954" s="8" t="s">
        <v>2140</v>
      </c>
      <c r="G9954" s="18">
        <f>IFERROR(VLOOKUP(Table1[[#This Row],[Codigo_insumo]],BD_Insumos!$B:$E,4),"")</f>
        <v>15.599673853371913</v>
      </c>
      <c r="H9954" s="140">
        <v>0.45</v>
      </c>
      <c r="I9954" s="9"/>
      <c r="J9954" s="23">
        <f t="shared" si="155"/>
        <v>7.0198532340173605</v>
      </c>
      <c r="K9954" s="22" t="str">
        <f>IF(I9954&lt;&gt;"",SUMIF(Table1[Codigo_servico],A9954,Table1[Subtotal_insumo]),"")</f>
        <v/>
      </c>
      <c r="L9954" s="18">
        <f>IF(Table1[[#This Row],[Ordem_insumos]]&lt;&gt;0,VLOOKUP(Table1[[#This Row],[Codigo_servico]],Preencher_Orcamento!$B:$D,3,FALSE)*Table1[[#This Row],[Qtde_insumo]],"")</f>
        <v>0</v>
      </c>
      <c r="M9954" s="18">
        <f>IF(Table1[[#This Row],[Ordem_insumos]]&lt;&gt;0,VLOOKUP(Table1[[#This Row],[Codigo_servico]],Preencher_Orcamento!$B:$D,3,FALSE)*Table1[[#This Row],[Subtotal_insumo]],"")</f>
        <v>0</v>
      </c>
    </row>
    <row r="9955" spans="1:13" x14ac:dyDescent="0.25">
      <c r="A9955" s="6">
        <v>150110</v>
      </c>
      <c r="B9955" s="126">
        <v>4</v>
      </c>
      <c r="C9955" s="133"/>
      <c r="D9955" s="134">
        <v>2076</v>
      </c>
      <c r="E9955" s="7" t="s">
        <v>2200</v>
      </c>
      <c r="F9955" s="8" t="s">
        <v>2140</v>
      </c>
      <c r="G9955" s="18">
        <f>IFERROR(VLOOKUP(Table1[[#This Row],[Codigo_insumo]],BD_Insumos!$B:$E,4),"")</f>
        <v>12.645924541907611</v>
      </c>
      <c r="H9955" s="140">
        <v>0.2</v>
      </c>
      <c r="I9955" s="9"/>
      <c r="J9955" s="23">
        <f t="shared" si="155"/>
        <v>2.5291849083815223</v>
      </c>
      <c r="K9955" s="22" t="str">
        <f>IF(I9955&lt;&gt;"",SUMIF(Table1[Codigo_servico],A9955,Table1[Subtotal_insumo]),"")</f>
        <v/>
      </c>
      <c r="L9955" s="18">
        <f>IF(Table1[[#This Row],[Ordem_insumos]]&lt;&gt;0,VLOOKUP(Table1[[#This Row],[Codigo_servico]],Preencher_Orcamento!$B:$D,3,FALSE)*Table1[[#This Row],[Qtde_insumo]],"")</f>
        <v>0</v>
      </c>
      <c r="M9955" s="18">
        <f>IF(Table1[[#This Row],[Ordem_insumos]]&lt;&gt;0,VLOOKUP(Table1[[#This Row],[Codigo_servico]],Preencher_Orcamento!$B:$D,3,FALSE)*Table1[[#This Row],[Subtotal_insumo]],"")</f>
        <v>0</v>
      </c>
    </row>
    <row r="9956" spans="1:13" x14ac:dyDescent="0.25">
      <c r="A9956" s="3">
        <v>150111</v>
      </c>
      <c r="B9956" s="125">
        <v>0</v>
      </c>
      <c r="C9956" s="131" t="s">
        <v>4308</v>
      </c>
      <c r="D9956" s="132"/>
      <c r="E9956" s="4"/>
      <c r="F9956" s="4"/>
      <c r="G9956" s="17" t="str">
        <f>IFERROR(VLOOKUP(Table1[[#This Row],[Codigo_insumo]],BD_Insumos!$B:$E,4),"")</f>
        <v/>
      </c>
      <c r="H9956" s="139"/>
      <c r="I9956" s="5" t="s">
        <v>170</v>
      </c>
      <c r="J9956" s="20" t="str">
        <f t="shared" si="155"/>
        <v/>
      </c>
      <c r="K9956" s="21">
        <f>IF(I9956&lt;&gt;"",SUMIF(Table1[Codigo_servico],A9956,Table1[Subtotal_insumo]),"")</f>
        <v>20.246807752601217</v>
      </c>
      <c r="L9956" s="17" t="str">
        <f>IF(Table1[[#This Row],[Ordem_insumos]]&lt;&gt;0,VLOOKUP(Table1[[#This Row],[Codigo_servico]],Preencher_Orcamento!$B:$D,3,FALSE)*Table1[[#This Row],[Qtde_insumo]],"")</f>
        <v/>
      </c>
      <c r="M9956" s="17" t="str">
        <f>IF(Table1[[#This Row],[Ordem_insumos]]&lt;&gt;0,VLOOKUP(Table1[[#This Row],[Codigo_servico]],Preencher_Orcamento!$B:$D,3,FALSE)*Table1[[#This Row],[Subtotal_insumo]],"")</f>
        <v/>
      </c>
    </row>
    <row r="9957" spans="1:13" x14ac:dyDescent="0.25">
      <c r="A9957" s="6">
        <v>150111</v>
      </c>
      <c r="B9957" s="126">
        <v>1</v>
      </c>
      <c r="C9957" s="133"/>
      <c r="D9957" s="134">
        <v>2075</v>
      </c>
      <c r="E9957" s="7" t="s">
        <v>2199</v>
      </c>
      <c r="F9957" s="8" t="s">
        <v>2140</v>
      </c>
      <c r="G9957" s="16">
        <f>IFERROR(VLOOKUP(Table1[[#This Row],[Codigo_insumo]],BD_Insumos!$B:$E,4),"")</f>
        <v>15.599673853371913</v>
      </c>
      <c r="H9957" s="140">
        <v>0.75</v>
      </c>
      <c r="I9957" s="9"/>
      <c r="J9957" s="22">
        <f t="shared" si="155"/>
        <v>11.699755390028935</v>
      </c>
      <c r="K9957" s="22" t="str">
        <f>IF(I9957&lt;&gt;"",SUMIF(Table1[Codigo_servico],A9957,Table1[Subtotal_insumo]),"")</f>
        <v/>
      </c>
      <c r="L9957" s="16">
        <f>IF(Table1[[#This Row],[Ordem_insumos]]&lt;&gt;0,VLOOKUP(Table1[[#This Row],[Codigo_servico]],Preencher_Orcamento!$B:$D,3,FALSE)*Table1[[#This Row],[Qtde_insumo]],"")</f>
        <v>0</v>
      </c>
      <c r="M9957" s="16">
        <f>IF(Table1[[#This Row],[Ordem_insumos]]&lt;&gt;0,VLOOKUP(Table1[[#This Row],[Codigo_servico]],Preencher_Orcamento!$B:$D,3,FALSE)*Table1[[#This Row],[Subtotal_insumo]],"")</f>
        <v>0</v>
      </c>
    </row>
    <row r="9958" spans="1:13" x14ac:dyDescent="0.25">
      <c r="A9958" s="6">
        <v>150111</v>
      </c>
      <c r="B9958" s="126">
        <v>2</v>
      </c>
      <c r="C9958" s="133"/>
      <c r="D9958" s="134">
        <v>2076</v>
      </c>
      <c r="E9958" s="7" t="s">
        <v>2200</v>
      </c>
      <c r="F9958" s="8" t="s">
        <v>2140</v>
      </c>
      <c r="G9958" s="16">
        <f>IFERROR(VLOOKUP(Table1[[#This Row],[Codigo_insumo]],BD_Insumos!$B:$E,4),"")</f>
        <v>12.645924541907611</v>
      </c>
      <c r="H9958" s="140">
        <v>0.3</v>
      </c>
      <c r="I9958" s="9"/>
      <c r="J9958" s="22">
        <f t="shared" si="155"/>
        <v>3.7937773625722833</v>
      </c>
      <c r="K9958" s="22" t="str">
        <f>IF(I9958&lt;&gt;"",SUMIF(Table1[Codigo_servico],A9958,Table1[Subtotal_insumo]),"")</f>
        <v/>
      </c>
      <c r="L9958" s="16">
        <f>IF(Table1[[#This Row],[Ordem_insumos]]&lt;&gt;0,VLOOKUP(Table1[[#This Row],[Codigo_servico]],Preencher_Orcamento!$B:$D,3,FALSE)*Table1[[#This Row],[Qtde_insumo]],"")</f>
        <v>0</v>
      </c>
      <c r="M9958" s="16">
        <f>IF(Table1[[#This Row],[Ordem_insumos]]&lt;&gt;0,VLOOKUP(Table1[[#This Row],[Codigo_servico]],Preencher_Orcamento!$B:$D,3,FALSE)*Table1[[#This Row],[Subtotal_insumo]],"")</f>
        <v>0</v>
      </c>
    </row>
    <row r="9959" spans="1:13" ht="26.25" x14ac:dyDescent="0.25">
      <c r="A9959" s="6">
        <v>150111</v>
      </c>
      <c r="B9959" s="126">
        <v>3</v>
      </c>
      <c r="C9959" s="133"/>
      <c r="D9959" s="134">
        <v>37025</v>
      </c>
      <c r="E9959" s="7" t="s">
        <v>814</v>
      </c>
      <c r="F9959" s="8" t="s">
        <v>168</v>
      </c>
      <c r="G9959" s="18">
        <f>IFERROR(VLOOKUP(Table1[[#This Row],[Codigo_insumo]],BD_Insumos!$B:$E,4),"")</f>
        <v>9.7798999999999996</v>
      </c>
      <c r="H9959" s="140">
        <v>0.25</v>
      </c>
      <c r="I9959" s="9"/>
      <c r="J9959" s="23">
        <f t="shared" si="155"/>
        <v>2.4449749999999999</v>
      </c>
      <c r="K9959" s="22" t="str">
        <f>IF(I9959&lt;&gt;"",SUMIF(Table1[Codigo_servico],A9959,Table1[Subtotal_insumo]),"")</f>
        <v/>
      </c>
      <c r="L9959" s="18">
        <f>IF(Table1[[#This Row],[Ordem_insumos]]&lt;&gt;0,VLOOKUP(Table1[[#This Row],[Codigo_servico]],Preencher_Orcamento!$B:$D,3,FALSE)*Table1[[#This Row],[Qtde_insumo]],"")</f>
        <v>0</v>
      </c>
      <c r="M9959" s="18">
        <f>IF(Table1[[#This Row],[Ordem_insumos]]&lt;&gt;0,VLOOKUP(Table1[[#This Row],[Codigo_servico]],Preencher_Orcamento!$B:$D,3,FALSE)*Table1[[#This Row],[Subtotal_insumo]],"")</f>
        <v>0</v>
      </c>
    </row>
    <row r="9960" spans="1:13" x14ac:dyDescent="0.25">
      <c r="A9960" s="6">
        <v>150111</v>
      </c>
      <c r="B9960" s="126">
        <v>4</v>
      </c>
      <c r="C9960" s="133"/>
      <c r="D9960" s="134">
        <v>37550</v>
      </c>
      <c r="E9960" s="7" t="s">
        <v>844</v>
      </c>
      <c r="F9960" s="8" t="s">
        <v>168</v>
      </c>
      <c r="G9960" s="18">
        <f>IFERROR(VLOOKUP(Table1[[#This Row],[Codigo_insumo]],BD_Insumos!$B:$E,4),"")</f>
        <v>2.9180000000000001</v>
      </c>
      <c r="H9960" s="140">
        <v>0.27</v>
      </c>
      <c r="I9960" s="9"/>
      <c r="J9960" s="23">
        <f t="shared" si="155"/>
        <v>0.78786000000000012</v>
      </c>
      <c r="K9960" s="22" t="str">
        <f>IF(I9960&lt;&gt;"",SUMIF(Table1[Codigo_servico],A9960,Table1[Subtotal_insumo]),"")</f>
        <v/>
      </c>
      <c r="L9960" s="18">
        <f>IF(Table1[[#This Row],[Ordem_insumos]]&lt;&gt;0,VLOOKUP(Table1[[#This Row],[Codigo_servico]],Preencher_Orcamento!$B:$D,3,FALSE)*Table1[[#This Row],[Qtde_insumo]],"")</f>
        <v>0</v>
      </c>
      <c r="M9960" s="18">
        <f>IF(Table1[[#This Row],[Ordem_insumos]]&lt;&gt;0,VLOOKUP(Table1[[#This Row],[Codigo_servico]],Preencher_Orcamento!$B:$D,3,FALSE)*Table1[[#This Row],[Subtotal_insumo]],"")</f>
        <v>0</v>
      </c>
    </row>
    <row r="9961" spans="1:13" x14ac:dyDescent="0.25">
      <c r="A9961" s="6">
        <v>150111</v>
      </c>
      <c r="B9961" s="126">
        <v>5</v>
      </c>
      <c r="C9961" s="133"/>
      <c r="D9961" s="134">
        <v>37525</v>
      </c>
      <c r="E9961" s="7" t="s">
        <v>832</v>
      </c>
      <c r="F9961" s="8" t="s">
        <v>168</v>
      </c>
      <c r="G9961" s="18">
        <f>IFERROR(VLOOKUP(Table1[[#This Row],[Codigo_insumo]],BD_Insumos!$B:$E,4),"")</f>
        <v>6.3125</v>
      </c>
      <c r="H9961" s="140">
        <v>0.2</v>
      </c>
      <c r="I9961" s="9"/>
      <c r="J9961" s="23">
        <f t="shared" si="155"/>
        <v>1.2625000000000002</v>
      </c>
      <c r="K9961" s="22" t="str">
        <f>IF(I9961&lt;&gt;"",SUMIF(Table1[Codigo_servico],A9961,Table1[Subtotal_insumo]),"")</f>
        <v/>
      </c>
      <c r="L9961" s="18">
        <f>IF(Table1[[#This Row],[Ordem_insumos]]&lt;&gt;0,VLOOKUP(Table1[[#This Row],[Codigo_servico]],Preencher_Orcamento!$B:$D,3,FALSE)*Table1[[#This Row],[Qtde_insumo]],"")</f>
        <v>0</v>
      </c>
      <c r="M9961" s="18">
        <f>IF(Table1[[#This Row],[Ordem_insumos]]&lt;&gt;0,VLOOKUP(Table1[[#This Row],[Codigo_servico]],Preencher_Orcamento!$B:$D,3,FALSE)*Table1[[#This Row],[Subtotal_insumo]],"")</f>
        <v>0</v>
      </c>
    </row>
    <row r="9962" spans="1:13" x14ac:dyDescent="0.25">
      <c r="A9962" s="6">
        <v>150111</v>
      </c>
      <c r="B9962" s="126">
        <v>6</v>
      </c>
      <c r="C9962" s="133"/>
      <c r="D9962" s="134">
        <v>37530</v>
      </c>
      <c r="E9962" s="7" t="s">
        <v>834</v>
      </c>
      <c r="F9962" s="8" t="s">
        <v>457</v>
      </c>
      <c r="G9962" s="18">
        <f>IFERROR(VLOOKUP(Table1[[#This Row],[Codigo_insumo]],BD_Insumos!$B:$E,4),"")</f>
        <v>0.85980000000000001</v>
      </c>
      <c r="H9962" s="140">
        <v>0.3</v>
      </c>
      <c r="I9962" s="9"/>
      <c r="J9962" s="23">
        <f t="shared" si="155"/>
        <v>0.25794</v>
      </c>
      <c r="K9962" s="22" t="str">
        <f>IF(I9962&lt;&gt;"",SUMIF(Table1[Codigo_servico],A9962,Table1[Subtotal_insumo]),"")</f>
        <v/>
      </c>
      <c r="L9962" s="18">
        <f>IF(Table1[[#This Row],[Ordem_insumos]]&lt;&gt;0,VLOOKUP(Table1[[#This Row],[Codigo_servico]],Preencher_Orcamento!$B:$D,3,FALSE)*Table1[[#This Row],[Qtde_insumo]],"")</f>
        <v>0</v>
      </c>
      <c r="M9962" s="18">
        <f>IF(Table1[[#This Row],[Ordem_insumos]]&lt;&gt;0,VLOOKUP(Table1[[#This Row],[Codigo_servico]],Preencher_Orcamento!$B:$D,3,FALSE)*Table1[[#This Row],[Subtotal_insumo]],"")</f>
        <v>0</v>
      </c>
    </row>
    <row r="9963" spans="1:13" x14ac:dyDescent="0.25">
      <c r="A9963" s="3">
        <v>150115</v>
      </c>
      <c r="B9963" s="125">
        <v>0</v>
      </c>
      <c r="C9963" s="131" t="s">
        <v>4309</v>
      </c>
      <c r="D9963" s="132"/>
      <c r="E9963" s="4"/>
      <c r="F9963" s="4"/>
      <c r="G9963" s="17" t="str">
        <f>IFERROR(VLOOKUP(Table1[[#This Row],[Codigo_insumo]],BD_Insumos!$B:$E,4),"")</f>
        <v/>
      </c>
      <c r="H9963" s="139"/>
      <c r="I9963" s="5" t="s">
        <v>170</v>
      </c>
      <c r="J9963" s="20" t="str">
        <f t="shared" si="155"/>
        <v/>
      </c>
      <c r="K9963" s="21">
        <f>IF(I9963&lt;&gt;"",SUMIF(Table1[Codigo_servico],A9963,Table1[Subtotal_insumo]),"")</f>
        <v>13.801113142398885</v>
      </c>
      <c r="L9963" s="17" t="str">
        <f>IF(Table1[[#This Row],[Ordem_insumos]]&lt;&gt;0,VLOOKUP(Table1[[#This Row],[Codigo_servico]],Preencher_Orcamento!$B:$D,3,FALSE)*Table1[[#This Row],[Qtde_insumo]],"")</f>
        <v/>
      </c>
      <c r="M9963" s="17" t="str">
        <f>IF(Table1[[#This Row],[Ordem_insumos]]&lt;&gt;0,VLOOKUP(Table1[[#This Row],[Codigo_servico]],Preencher_Orcamento!$B:$D,3,FALSE)*Table1[[#This Row],[Subtotal_insumo]],"")</f>
        <v/>
      </c>
    </row>
    <row r="9964" spans="1:13" x14ac:dyDescent="0.25">
      <c r="A9964" s="6">
        <v>150115</v>
      </c>
      <c r="B9964" s="126">
        <v>1</v>
      </c>
      <c r="C9964" s="133"/>
      <c r="D9964" s="134">
        <v>2075</v>
      </c>
      <c r="E9964" s="7" t="s">
        <v>2199</v>
      </c>
      <c r="F9964" s="8" t="s">
        <v>2140</v>
      </c>
      <c r="G9964" s="16">
        <f>IFERROR(VLOOKUP(Table1[[#This Row],[Codigo_insumo]],BD_Insumos!$B:$E,4),"")</f>
        <v>15.599673853371913</v>
      </c>
      <c r="H9964" s="140">
        <v>0.45</v>
      </c>
      <c r="I9964" s="9"/>
      <c r="J9964" s="22">
        <f t="shared" si="155"/>
        <v>7.0198532340173605</v>
      </c>
      <c r="K9964" s="22" t="str">
        <f>IF(I9964&lt;&gt;"",SUMIF(Table1[Codigo_servico],A9964,Table1[Subtotal_insumo]),"")</f>
        <v/>
      </c>
      <c r="L9964" s="16">
        <f>IF(Table1[[#This Row],[Ordem_insumos]]&lt;&gt;0,VLOOKUP(Table1[[#This Row],[Codigo_servico]],Preencher_Orcamento!$B:$D,3,FALSE)*Table1[[#This Row],[Qtde_insumo]],"")</f>
        <v>0</v>
      </c>
      <c r="M9964" s="16">
        <f>IF(Table1[[#This Row],[Ordem_insumos]]&lt;&gt;0,VLOOKUP(Table1[[#This Row],[Codigo_servico]],Preencher_Orcamento!$B:$D,3,FALSE)*Table1[[#This Row],[Subtotal_insumo]],"")</f>
        <v>0</v>
      </c>
    </row>
    <row r="9965" spans="1:13" x14ac:dyDescent="0.25">
      <c r="A9965" s="6">
        <v>150115</v>
      </c>
      <c r="B9965" s="126">
        <v>2</v>
      </c>
      <c r="C9965" s="133"/>
      <c r="D9965" s="134">
        <v>2076</v>
      </c>
      <c r="E9965" s="7" t="s">
        <v>2200</v>
      </c>
      <c r="F9965" s="8" t="s">
        <v>2140</v>
      </c>
      <c r="G9965" s="16">
        <f>IFERROR(VLOOKUP(Table1[[#This Row],[Codigo_insumo]],BD_Insumos!$B:$E,4),"")</f>
        <v>12.645924541907611</v>
      </c>
      <c r="H9965" s="140">
        <v>0.2</v>
      </c>
      <c r="I9965" s="9"/>
      <c r="J9965" s="22">
        <f t="shared" si="155"/>
        <v>2.5291849083815223</v>
      </c>
      <c r="K9965" s="22" t="str">
        <f>IF(I9965&lt;&gt;"",SUMIF(Table1[Codigo_servico],A9965,Table1[Subtotal_insumo]),"")</f>
        <v/>
      </c>
      <c r="L9965" s="16">
        <f>IF(Table1[[#This Row],[Ordem_insumos]]&lt;&gt;0,VLOOKUP(Table1[[#This Row],[Codigo_servico]],Preencher_Orcamento!$B:$D,3,FALSE)*Table1[[#This Row],[Qtde_insumo]],"")</f>
        <v>0</v>
      </c>
      <c r="M9965" s="16">
        <f>IF(Table1[[#This Row],[Ordem_insumos]]&lt;&gt;0,VLOOKUP(Table1[[#This Row],[Codigo_servico]],Preencher_Orcamento!$B:$D,3,FALSE)*Table1[[#This Row],[Subtotal_insumo]],"")</f>
        <v>0</v>
      </c>
    </row>
    <row r="9966" spans="1:13" x14ac:dyDescent="0.25">
      <c r="A9966" s="6">
        <v>150115</v>
      </c>
      <c r="B9966" s="126">
        <v>3</v>
      </c>
      <c r="C9966" s="133"/>
      <c r="D9966" s="134">
        <v>37525</v>
      </c>
      <c r="E9966" s="7" t="s">
        <v>832</v>
      </c>
      <c r="F9966" s="8" t="s">
        <v>168</v>
      </c>
      <c r="G9966" s="18">
        <f>IFERROR(VLOOKUP(Table1[[#This Row],[Codigo_insumo]],BD_Insumos!$B:$E,4),"")</f>
        <v>6.3125</v>
      </c>
      <c r="H9966" s="140">
        <v>0.2</v>
      </c>
      <c r="I9966" s="9"/>
      <c r="J9966" s="23">
        <f t="shared" si="155"/>
        <v>1.2625000000000002</v>
      </c>
      <c r="K9966" s="22" t="str">
        <f>IF(I9966&lt;&gt;"",SUMIF(Table1[Codigo_servico],A9966,Table1[Subtotal_insumo]),"")</f>
        <v/>
      </c>
      <c r="L9966" s="18">
        <f>IF(Table1[[#This Row],[Ordem_insumos]]&lt;&gt;0,VLOOKUP(Table1[[#This Row],[Codigo_servico]],Preencher_Orcamento!$B:$D,3,FALSE)*Table1[[#This Row],[Qtde_insumo]],"")</f>
        <v>0</v>
      </c>
      <c r="M9966" s="18">
        <f>IF(Table1[[#This Row],[Ordem_insumos]]&lt;&gt;0,VLOOKUP(Table1[[#This Row],[Codigo_servico]],Preencher_Orcamento!$B:$D,3,FALSE)*Table1[[#This Row],[Subtotal_insumo]],"")</f>
        <v>0</v>
      </c>
    </row>
    <row r="9967" spans="1:13" x14ac:dyDescent="0.25">
      <c r="A9967" s="6">
        <v>150115</v>
      </c>
      <c r="B9967" s="126">
        <v>4</v>
      </c>
      <c r="C9967" s="133"/>
      <c r="D9967" s="134">
        <v>37040</v>
      </c>
      <c r="E9967" s="7" t="s">
        <v>816</v>
      </c>
      <c r="F9967" s="8" t="s">
        <v>168</v>
      </c>
      <c r="G9967" s="18">
        <f>IFERROR(VLOOKUP(Table1[[#This Row],[Codigo_insumo]],BD_Insumos!$B:$E,4),"")</f>
        <v>11.958299999999999</v>
      </c>
      <c r="H9967" s="140">
        <v>0.25</v>
      </c>
      <c r="I9967" s="9"/>
      <c r="J9967" s="23">
        <f t="shared" si="155"/>
        <v>2.9895749999999999</v>
      </c>
      <c r="K9967" s="22" t="str">
        <f>IF(I9967&lt;&gt;"",SUMIF(Table1[Codigo_servico],A9967,Table1[Subtotal_insumo]),"")</f>
        <v/>
      </c>
      <c r="L9967" s="18">
        <f>IF(Table1[[#This Row],[Ordem_insumos]]&lt;&gt;0,VLOOKUP(Table1[[#This Row],[Codigo_servico]],Preencher_Orcamento!$B:$D,3,FALSE)*Table1[[#This Row],[Qtde_insumo]],"")</f>
        <v>0</v>
      </c>
      <c r="M9967" s="18">
        <f>IF(Table1[[#This Row],[Ordem_insumos]]&lt;&gt;0,VLOOKUP(Table1[[#This Row],[Codigo_servico]],Preencher_Orcamento!$B:$D,3,FALSE)*Table1[[#This Row],[Subtotal_insumo]],"")</f>
        <v>0</v>
      </c>
    </row>
    <row r="9968" spans="1:13" x14ac:dyDescent="0.25">
      <c r="A9968" s="3">
        <v>150116</v>
      </c>
      <c r="B9968" s="125">
        <v>0</v>
      </c>
      <c r="C9968" s="131" t="s">
        <v>4310</v>
      </c>
      <c r="D9968" s="132"/>
      <c r="E9968" s="4"/>
      <c r="F9968" s="4"/>
      <c r="G9968" s="17" t="str">
        <f>IFERROR(VLOOKUP(Table1[[#This Row],[Codigo_insumo]],BD_Insumos!$B:$E,4),"")</f>
        <v/>
      </c>
      <c r="H9968" s="139"/>
      <c r="I9968" s="5" t="s">
        <v>170</v>
      </c>
      <c r="J9968" s="20" t="str">
        <f t="shared" si="155"/>
        <v/>
      </c>
      <c r="K9968" s="21">
        <f>IF(I9968&lt;&gt;"",SUMIF(Table1[Codigo_servico],A9968,Table1[Subtotal_insumo]),"")</f>
        <v>22.494491445269816</v>
      </c>
      <c r="L9968" s="17" t="str">
        <f>IF(Table1[[#This Row],[Ordem_insumos]]&lt;&gt;0,VLOOKUP(Table1[[#This Row],[Codigo_servico]],Preencher_Orcamento!$B:$D,3,FALSE)*Table1[[#This Row],[Qtde_insumo]],"")</f>
        <v/>
      </c>
      <c r="M9968" s="17" t="str">
        <f>IF(Table1[[#This Row],[Ordem_insumos]]&lt;&gt;0,VLOOKUP(Table1[[#This Row],[Codigo_servico]],Preencher_Orcamento!$B:$D,3,FALSE)*Table1[[#This Row],[Subtotal_insumo]],"")</f>
        <v/>
      </c>
    </row>
    <row r="9969" spans="1:13" x14ac:dyDescent="0.25">
      <c r="A9969" s="6">
        <v>150116</v>
      </c>
      <c r="B9969" s="126">
        <v>1</v>
      </c>
      <c r="C9969" s="133"/>
      <c r="D9969" s="134">
        <v>2075</v>
      </c>
      <c r="E9969" s="7" t="s">
        <v>2199</v>
      </c>
      <c r="F9969" s="8" t="s">
        <v>2140</v>
      </c>
      <c r="G9969" s="16">
        <f>IFERROR(VLOOKUP(Table1[[#This Row],[Codigo_insumo]],BD_Insumos!$B:$E,4),"")</f>
        <v>15.599673853371913</v>
      </c>
      <c r="H9969" s="140">
        <v>0.8</v>
      </c>
      <c r="I9969" s="9"/>
      <c r="J9969" s="22">
        <f t="shared" si="155"/>
        <v>12.479739082697531</v>
      </c>
      <c r="K9969" s="22" t="str">
        <f>IF(I9969&lt;&gt;"",SUMIF(Table1[Codigo_servico],A9969,Table1[Subtotal_insumo]),"")</f>
        <v/>
      </c>
      <c r="L9969" s="16">
        <f>IF(Table1[[#This Row],[Ordem_insumos]]&lt;&gt;0,VLOOKUP(Table1[[#This Row],[Codigo_servico]],Preencher_Orcamento!$B:$D,3,FALSE)*Table1[[#This Row],[Qtde_insumo]],"")</f>
        <v>0</v>
      </c>
      <c r="M9969" s="16">
        <f>IF(Table1[[#This Row],[Ordem_insumos]]&lt;&gt;0,VLOOKUP(Table1[[#This Row],[Codigo_servico]],Preencher_Orcamento!$B:$D,3,FALSE)*Table1[[#This Row],[Subtotal_insumo]],"")</f>
        <v>0</v>
      </c>
    </row>
    <row r="9970" spans="1:13" x14ac:dyDescent="0.25">
      <c r="A9970" s="6">
        <v>150116</v>
      </c>
      <c r="B9970" s="126">
        <v>2</v>
      </c>
      <c r="C9970" s="133"/>
      <c r="D9970" s="134">
        <v>37040</v>
      </c>
      <c r="E9970" s="7" t="s">
        <v>816</v>
      </c>
      <c r="F9970" s="8" t="s">
        <v>168</v>
      </c>
      <c r="G9970" s="16">
        <f>IFERROR(VLOOKUP(Table1[[#This Row],[Codigo_insumo]],BD_Insumos!$B:$E,4),"")</f>
        <v>11.958299999999999</v>
      </c>
      <c r="H9970" s="140">
        <v>0.25</v>
      </c>
      <c r="I9970" s="9"/>
      <c r="J9970" s="22">
        <f t="shared" si="155"/>
        <v>2.9895749999999999</v>
      </c>
      <c r="K9970" s="22" t="str">
        <f>IF(I9970&lt;&gt;"",SUMIF(Table1[Codigo_servico],A9970,Table1[Subtotal_insumo]),"")</f>
        <v/>
      </c>
      <c r="L9970" s="16">
        <f>IF(Table1[[#This Row],[Ordem_insumos]]&lt;&gt;0,VLOOKUP(Table1[[#This Row],[Codigo_servico]],Preencher_Orcamento!$B:$D,3,FALSE)*Table1[[#This Row],[Qtde_insumo]],"")</f>
        <v>0</v>
      </c>
      <c r="M9970" s="16">
        <f>IF(Table1[[#This Row],[Ordem_insumos]]&lt;&gt;0,VLOOKUP(Table1[[#This Row],[Codigo_servico]],Preencher_Orcamento!$B:$D,3,FALSE)*Table1[[#This Row],[Subtotal_insumo]],"")</f>
        <v>0</v>
      </c>
    </row>
    <row r="9971" spans="1:13" x14ac:dyDescent="0.25">
      <c r="A9971" s="6">
        <v>150116</v>
      </c>
      <c r="B9971" s="126">
        <v>3</v>
      </c>
      <c r="C9971" s="133"/>
      <c r="D9971" s="134">
        <v>2076</v>
      </c>
      <c r="E9971" s="7" t="s">
        <v>2200</v>
      </c>
      <c r="F9971" s="8" t="s">
        <v>2140</v>
      </c>
      <c r="G9971" s="18">
        <f>IFERROR(VLOOKUP(Table1[[#This Row],[Codigo_insumo]],BD_Insumos!$B:$E,4),"")</f>
        <v>12.645924541907611</v>
      </c>
      <c r="H9971" s="140">
        <v>0.3</v>
      </c>
      <c r="I9971" s="9"/>
      <c r="J9971" s="23">
        <f t="shared" si="155"/>
        <v>3.7937773625722833</v>
      </c>
      <c r="K9971" s="22" t="str">
        <f>IF(I9971&lt;&gt;"",SUMIF(Table1[Codigo_servico],A9971,Table1[Subtotal_insumo]),"")</f>
        <v/>
      </c>
      <c r="L9971" s="18">
        <f>IF(Table1[[#This Row],[Ordem_insumos]]&lt;&gt;0,VLOOKUP(Table1[[#This Row],[Codigo_servico]],Preencher_Orcamento!$B:$D,3,FALSE)*Table1[[#This Row],[Qtde_insumo]],"")</f>
        <v>0</v>
      </c>
      <c r="M9971" s="18">
        <f>IF(Table1[[#This Row],[Ordem_insumos]]&lt;&gt;0,VLOOKUP(Table1[[#This Row],[Codigo_servico]],Preencher_Orcamento!$B:$D,3,FALSE)*Table1[[#This Row],[Subtotal_insumo]],"")</f>
        <v>0</v>
      </c>
    </row>
    <row r="9972" spans="1:13" x14ac:dyDescent="0.25">
      <c r="A9972" s="6">
        <v>150116</v>
      </c>
      <c r="B9972" s="126">
        <v>4</v>
      </c>
      <c r="C9972" s="133"/>
      <c r="D9972" s="134">
        <v>37525</v>
      </c>
      <c r="E9972" s="7" t="s">
        <v>832</v>
      </c>
      <c r="F9972" s="8" t="s">
        <v>168</v>
      </c>
      <c r="G9972" s="18">
        <f>IFERROR(VLOOKUP(Table1[[#This Row],[Codigo_insumo]],BD_Insumos!$B:$E,4),"")</f>
        <v>6.3125</v>
      </c>
      <c r="H9972" s="140">
        <v>0.2</v>
      </c>
      <c r="I9972" s="9"/>
      <c r="J9972" s="23">
        <f t="shared" si="155"/>
        <v>1.2625000000000002</v>
      </c>
      <c r="K9972" s="22" t="str">
        <f>IF(I9972&lt;&gt;"",SUMIF(Table1[Codigo_servico],A9972,Table1[Subtotal_insumo]),"")</f>
        <v/>
      </c>
      <c r="L9972" s="18">
        <f>IF(Table1[[#This Row],[Ordem_insumos]]&lt;&gt;0,VLOOKUP(Table1[[#This Row],[Codigo_servico]],Preencher_Orcamento!$B:$D,3,FALSE)*Table1[[#This Row],[Qtde_insumo]],"")</f>
        <v>0</v>
      </c>
      <c r="M9972" s="18">
        <f>IF(Table1[[#This Row],[Ordem_insumos]]&lt;&gt;0,VLOOKUP(Table1[[#This Row],[Codigo_servico]],Preencher_Orcamento!$B:$D,3,FALSE)*Table1[[#This Row],[Subtotal_insumo]],"")</f>
        <v>0</v>
      </c>
    </row>
    <row r="9973" spans="1:13" x14ac:dyDescent="0.25">
      <c r="A9973" s="6">
        <v>150116</v>
      </c>
      <c r="B9973" s="126">
        <v>5</v>
      </c>
      <c r="C9973" s="133"/>
      <c r="D9973" s="134">
        <v>37560</v>
      </c>
      <c r="E9973" s="7" t="s">
        <v>846</v>
      </c>
      <c r="F9973" s="8" t="s">
        <v>168</v>
      </c>
      <c r="G9973" s="18">
        <f>IFERROR(VLOOKUP(Table1[[#This Row],[Codigo_insumo]],BD_Insumos!$B:$E,4),"")</f>
        <v>5.13</v>
      </c>
      <c r="H9973" s="140">
        <v>0.3</v>
      </c>
      <c r="I9973" s="9"/>
      <c r="J9973" s="23">
        <f t="shared" si="155"/>
        <v>1.5389999999999999</v>
      </c>
      <c r="K9973" s="22" t="str">
        <f>IF(I9973&lt;&gt;"",SUMIF(Table1[Codigo_servico],A9973,Table1[Subtotal_insumo]),"")</f>
        <v/>
      </c>
      <c r="L9973" s="18">
        <f>IF(Table1[[#This Row],[Ordem_insumos]]&lt;&gt;0,VLOOKUP(Table1[[#This Row],[Codigo_servico]],Preencher_Orcamento!$B:$D,3,FALSE)*Table1[[#This Row],[Qtde_insumo]],"")</f>
        <v>0</v>
      </c>
      <c r="M9973" s="18">
        <f>IF(Table1[[#This Row],[Ordem_insumos]]&lt;&gt;0,VLOOKUP(Table1[[#This Row],[Codigo_servico]],Preencher_Orcamento!$B:$D,3,FALSE)*Table1[[#This Row],[Subtotal_insumo]],"")</f>
        <v>0</v>
      </c>
    </row>
    <row r="9974" spans="1:13" x14ac:dyDescent="0.25">
      <c r="A9974" s="6">
        <v>150116</v>
      </c>
      <c r="B9974" s="126">
        <v>6</v>
      </c>
      <c r="C9974" s="133"/>
      <c r="D9974" s="134">
        <v>37530</v>
      </c>
      <c r="E9974" s="7" t="s">
        <v>834</v>
      </c>
      <c r="F9974" s="8" t="s">
        <v>457</v>
      </c>
      <c r="G9974" s="18">
        <f>IFERROR(VLOOKUP(Table1[[#This Row],[Codigo_insumo]],BD_Insumos!$B:$E,4),"")</f>
        <v>0.85980000000000001</v>
      </c>
      <c r="H9974" s="140">
        <v>0.5</v>
      </c>
      <c r="I9974" s="9"/>
      <c r="J9974" s="23">
        <f t="shared" si="155"/>
        <v>0.4299</v>
      </c>
      <c r="K9974" s="22" t="str">
        <f>IF(I9974&lt;&gt;"",SUMIF(Table1[Codigo_servico],A9974,Table1[Subtotal_insumo]),"")</f>
        <v/>
      </c>
      <c r="L9974" s="18">
        <f>IF(Table1[[#This Row],[Ordem_insumos]]&lt;&gt;0,VLOOKUP(Table1[[#This Row],[Codigo_servico]],Preencher_Orcamento!$B:$D,3,FALSE)*Table1[[#This Row],[Qtde_insumo]],"")</f>
        <v>0</v>
      </c>
      <c r="M9974" s="18">
        <f>IF(Table1[[#This Row],[Ordem_insumos]]&lt;&gt;0,VLOOKUP(Table1[[#This Row],[Codigo_servico]],Preencher_Orcamento!$B:$D,3,FALSE)*Table1[[#This Row],[Subtotal_insumo]],"")</f>
        <v>0</v>
      </c>
    </row>
    <row r="9975" spans="1:13" x14ac:dyDescent="0.25">
      <c r="A9975" s="3">
        <v>150118</v>
      </c>
      <c r="B9975" s="125">
        <v>0</v>
      </c>
      <c r="C9975" s="131" t="s">
        <v>4311</v>
      </c>
      <c r="D9975" s="132"/>
      <c r="E9975" s="4"/>
      <c r="F9975" s="4"/>
      <c r="G9975" s="17" t="str">
        <f>IFERROR(VLOOKUP(Table1[[#This Row],[Codigo_insumo]],BD_Insumos!$B:$E,4),"")</f>
        <v/>
      </c>
      <c r="H9975" s="139"/>
      <c r="I9975" s="5" t="s">
        <v>170</v>
      </c>
      <c r="J9975" s="20" t="str">
        <f t="shared" si="155"/>
        <v/>
      </c>
      <c r="K9975" s="21">
        <f>IF(I9975&lt;&gt;"",SUMIF(Table1[Codigo_servico],A9975,Table1[Subtotal_insumo]),"")</f>
        <v>38.955156051011677</v>
      </c>
      <c r="L9975" s="17" t="str">
        <f>IF(Table1[[#This Row],[Ordem_insumos]]&lt;&gt;0,VLOOKUP(Table1[[#This Row],[Codigo_servico]],Preencher_Orcamento!$B:$D,3,FALSE)*Table1[[#This Row],[Qtde_insumo]],"")</f>
        <v/>
      </c>
      <c r="M9975" s="17" t="str">
        <f>IF(Table1[[#This Row],[Ordem_insumos]]&lt;&gt;0,VLOOKUP(Table1[[#This Row],[Codigo_servico]],Preencher_Orcamento!$B:$D,3,FALSE)*Table1[[#This Row],[Subtotal_insumo]],"")</f>
        <v/>
      </c>
    </row>
    <row r="9976" spans="1:13" x14ac:dyDescent="0.25">
      <c r="A9976" s="6">
        <v>150118</v>
      </c>
      <c r="B9976" s="126">
        <v>1</v>
      </c>
      <c r="C9976" s="133"/>
      <c r="D9976" s="134">
        <v>2075</v>
      </c>
      <c r="E9976" s="7" t="s">
        <v>2199</v>
      </c>
      <c r="F9976" s="8" t="s">
        <v>2140</v>
      </c>
      <c r="G9976" s="16">
        <f>IFERROR(VLOOKUP(Table1[[#This Row],[Codigo_insumo]],BD_Insumos!$B:$E,4),"")</f>
        <v>15.599673853371913</v>
      </c>
      <c r="H9976" s="140">
        <v>1.5</v>
      </c>
      <c r="I9976" s="9"/>
      <c r="J9976" s="22">
        <f t="shared" si="155"/>
        <v>23.39951078005787</v>
      </c>
      <c r="K9976" s="22" t="str">
        <f>IF(I9976&lt;&gt;"",SUMIF(Table1[Codigo_servico],A9976,Table1[Subtotal_insumo]),"")</f>
        <v/>
      </c>
      <c r="L9976" s="16">
        <f>IF(Table1[[#This Row],[Ordem_insumos]]&lt;&gt;0,VLOOKUP(Table1[[#This Row],[Codigo_servico]],Preencher_Orcamento!$B:$D,3,FALSE)*Table1[[#This Row],[Qtde_insumo]],"")</f>
        <v>0</v>
      </c>
      <c r="M9976" s="16">
        <f>IF(Table1[[#This Row],[Ordem_insumos]]&lt;&gt;0,VLOOKUP(Table1[[#This Row],[Codigo_servico]],Preencher_Orcamento!$B:$D,3,FALSE)*Table1[[#This Row],[Subtotal_insumo]],"")</f>
        <v>0</v>
      </c>
    </row>
    <row r="9977" spans="1:13" x14ac:dyDescent="0.25">
      <c r="A9977" s="6">
        <v>150118</v>
      </c>
      <c r="B9977" s="126">
        <v>2</v>
      </c>
      <c r="C9977" s="133"/>
      <c r="D9977" s="134">
        <v>37040</v>
      </c>
      <c r="E9977" s="7" t="s">
        <v>816</v>
      </c>
      <c r="F9977" s="8" t="s">
        <v>168</v>
      </c>
      <c r="G9977" s="16">
        <f>IFERROR(VLOOKUP(Table1[[#This Row],[Codigo_insumo]],BD_Insumos!$B:$E,4),"")</f>
        <v>11.958299999999999</v>
      </c>
      <c r="H9977" s="140">
        <v>0.3</v>
      </c>
      <c r="I9977" s="9"/>
      <c r="J9977" s="22">
        <f t="shared" si="155"/>
        <v>3.5874899999999998</v>
      </c>
      <c r="K9977" s="22" t="str">
        <f>IF(I9977&lt;&gt;"",SUMIF(Table1[Codigo_servico],A9977,Table1[Subtotal_insumo]),"")</f>
        <v/>
      </c>
      <c r="L9977" s="16">
        <f>IF(Table1[[#This Row],[Ordem_insumos]]&lt;&gt;0,VLOOKUP(Table1[[#This Row],[Codigo_servico]],Preencher_Orcamento!$B:$D,3,FALSE)*Table1[[#This Row],[Qtde_insumo]],"")</f>
        <v>0</v>
      </c>
      <c r="M9977" s="16">
        <f>IF(Table1[[#This Row],[Ordem_insumos]]&lt;&gt;0,VLOOKUP(Table1[[#This Row],[Codigo_servico]],Preencher_Orcamento!$B:$D,3,FALSE)*Table1[[#This Row],[Subtotal_insumo]],"")</f>
        <v>0</v>
      </c>
    </row>
    <row r="9978" spans="1:13" x14ac:dyDescent="0.25">
      <c r="A9978" s="6">
        <v>150118</v>
      </c>
      <c r="B9978" s="126">
        <v>3</v>
      </c>
      <c r="C9978" s="133"/>
      <c r="D9978" s="134">
        <v>37041</v>
      </c>
      <c r="E9978" s="7" t="s">
        <v>817</v>
      </c>
      <c r="F9978" s="8" t="s">
        <v>168</v>
      </c>
      <c r="G9978" s="18">
        <f>IFERROR(VLOOKUP(Table1[[#This Row],[Codigo_insumo]],BD_Insumos!$B:$E,4),"")</f>
        <v>6.5448000000000004</v>
      </c>
      <c r="H9978" s="140">
        <v>0.66</v>
      </c>
      <c r="I9978" s="9"/>
      <c r="J9978" s="23">
        <f t="shared" si="155"/>
        <v>4.3195680000000003</v>
      </c>
      <c r="K9978" s="22" t="str">
        <f>IF(I9978&lt;&gt;"",SUMIF(Table1[Codigo_servico],A9978,Table1[Subtotal_insumo]),"")</f>
        <v/>
      </c>
      <c r="L9978" s="18">
        <f>IF(Table1[[#This Row],[Ordem_insumos]]&lt;&gt;0,VLOOKUP(Table1[[#This Row],[Codigo_servico]],Preencher_Orcamento!$B:$D,3,FALSE)*Table1[[#This Row],[Qtde_insumo]],"")</f>
        <v>0</v>
      </c>
      <c r="M9978" s="18">
        <f>IF(Table1[[#This Row],[Ordem_insumos]]&lt;&gt;0,VLOOKUP(Table1[[#This Row],[Codigo_servico]],Preencher_Orcamento!$B:$D,3,FALSE)*Table1[[#This Row],[Subtotal_insumo]],"")</f>
        <v>0</v>
      </c>
    </row>
    <row r="9979" spans="1:13" x14ac:dyDescent="0.25">
      <c r="A9979" s="6">
        <v>150118</v>
      </c>
      <c r="B9979" s="126">
        <v>4</v>
      </c>
      <c r="C9979" s="133"/>
      <c r="D9979" s="134">
        <v>2076</v>
      </c>
      <c r="E9979" s="7" t="s">
        <v>2200</v>
      </c>
      <c r="F9979" s="8" t="s">
        <v>2140</v>
      </c>
      <c r="G9979" s="18">
        <f>IFERROR(VLOOKUP(Table1[[#This Row],[Codigo_insumo]],BD_Insumos!$B:$E,4),"")</f>
        <v>12.645924541907611</v>
      </c>
      <c r="H9979" s="140">
        <v>0.5</v>
      </c>
      <c r="I9979" s="9"/>
      <c r="J9979" s="23">
        <f t="shared" si="155"/>
        <v>6.3229622709538056</v>
      </c>
      <c r="K9979" s="22" t="str">
        <f>IF(I9979&lt;&gt;"",SUMIF(Table1[Codigo_servico],A9979,Table1[Subtotal_insumo]),"")</f>
        <v/>
      </c>
      <c r="L9979" s="18">
        <f>IF(Table1[[#This Row],[Ordem_insumos]]&lt;&gt;0,VLOOKUP(Table1[[#This Row],[Codigo_servico]],Preencher_Orcamento!$B:$D,3,FALSE)*Table1[[#This Row],[Qtde_insumo]],"")</f>
        <v>0</v>
      </c>
      <c r="M9979" s="18">
        <f>IF(Table1[[#This Row],[Ordem_insumos]]&lt;&gt;0,VLOOKUP(Table1[[#This Row],[Codigo_servico]],Preencher_Orcamento!$B:$D,3,FALSE)*Table1[[#This Row],[Subtotal_insumo]],"")</f>
        <v>0</v>
      </c>
    </row>
    <row r="9980" spans="1:13" x14ac:dyDescent="0.25">
      <c r="A9980" s="6">
        <v>150118</v>
      </c>
      <c r="B9980" s="126">
        <v>5</v>
      </c>
      <c r="C9980" s="133"/>
      <c r="D9980" s="134">
        <v>37525</v>
      </c>
      <c r="E9980" s="7" t="s">
        <v>832</v>
      </c>
      <c r="F9980" s="8" t="s">
        <v>168</v>
      </c>
      <c r="G9980" s="18">
        <f>IFERROR(VLOOKUP(Table1[[#This Row],[Codigo_insumo]],BD_Insumos!$B:$E,4),"")</f>
        <v>6.3125</v>
      </c>
      <c r="H9980" s="140">
        <v>0.21</v>
      </c>
      <c r="I9980" s="9"/>
      <c r="J9980" s="23">
        <f t="shared" si="155"/>
        <v>1.3256250000000001</v>
      </c>
      <c r="K9980" s="22" t="str">
        <f>IF(I9980&lt;&gt;"",SUMIF(Table1[Codigo_servico],A9980,Table1[Subtotal_insumo]),"")</f>
        <v/>
      </c>
      <c r="L9980" s="18">
        <f>IF(Table1[[#This Row],[Ordem_insumos]]&lt;&gt;0,VLOOKUP(Table1[[#This Row],[Codigo_servico]],Preencher_Orcamento!$B:$D,3,FALSE)*Table1[[#This Row],[Qtde_insumo]],"")</f>
        <v>0</v>
      </c>
      <c r="M9980" s="18">
        <f>IF(Table1[[#This Row],[Ordem_insumos]]&lt;&gt;0,VLOOKUP(Table1[[#This Row],[Codigo_servico]],Preencher_Orcamento!$B:$D,3,FALSE)*Table1[[#This Row],[Subtotal_insumo]],"")</f>
        <v>0</v>
      </c>
    </row>
    <row r="9981" spans="1:13" x14ac:dyDescent="0.25">
      <c r="A9981" s="3">
        <v>150119</v>
      </c>
      <c r="B9981" s="125">
        <v>0</v>
      </c>
      <c r="C9981" s="131" t="s">
        <v>4312</v>
      </c>
      <c r="D9981" s="132"/>
      <c r="E9981" s="4"/>
      <c r="F9981" s="4"/>
      <c r="G9981" s="17" t="str">
        <f>IFERROR(VLOOKUP(Table1[[#This Row],[Codigo_insumo]],BD_Insumos!$B:$E,4),"")</f>
        <v/>
      </c>
      <c r="H9981" s="139"/>
      <c r="I9981" s="5" t="s">
        <v>170</v>
      </c>
      <c r="J9981" s="20" t="str">
        <f t="shared" si="155"/>
        <v/>
      </c>
      <c r="K9981" s="21">
        <f>IF(I9981&lt;&gt;"",SUMIF(Table1[Codigo_servico],A9981,Table1[Subtotal_insumo]),"")</f>
        <v>12.854280064393096</v>
      </c>
      <c r="L9981" s="17" t="str">
        <f>IF(Table1[[#This Row],[Ordem_insumos]]&lt;&gt;0,VLOOKUP(Table1[[#This Row],[Codigo_servico]],Preencher_Orcamento!$B:$D,3,FALSE)*Table1[[#This Row],[Qtde_insumo]],"")</f>
        <v/>
      </c>
      <c r="M9981" s="17" t="str">
        <f>IF(Table1[[#This Row],[Ordem_insumos]]&lt;&gt;0,VLOOKUP(Table1[[#This Row],[Codigo_servico]],Preencher_Orcamento!$B:$D,3,FALSE)*Table1[[#This Row],[Subtotal_insumo]],"")</f>
        <v/>
      </c>
    </row>
    <row r="9982" spans="1:13" x14ac:dyDescent="0.25">
      <c r="A9982" s="6">
        <v>150119</v>
      </c>
      <c r="B9982" s="126">
        <v>1</v>
      </c>
      <c r="C9982" s="133"/>
      <c r="D9982" s="134">
        <v>37525</v>
      </c>
      <c r="E9982" s="7" t="s">
        <v>832</v>
      </c>
      <c r="F9982" s="8" t="s">
        <v>168</v>
      </c>
      <c r="G9982" s="16">
        <f>IFERROR(VLOOKUP(Table1[[#This Row],[Codigo_insumo]],BD_Insumos!$B:$E,4),"")</f>
        <v>6.3125</v>
      </c>
      <c r="H9982" s="140">
        <v>0.21</v>
      </c>
      <c r="I9982" s="9"/>
      <c r="J9982" s="22">
        <f t="shared" si="155"/>
        <v>1.3256250000000001</v>
      </c>
      <c r="K9982" s="22" t="str">
        <f>IF(I9982&lt;&gt;"",SUMIF(Table1[Codigo_servico],A9982,Table1[Subtotal_insumo]),"")</f>
        <v/>
      </c>
      <c r="L9982" s="16">
        <f>IF(Table1[[#This Row],[Ordem_insumos]]&lt;&gt;0,VLOOKUP(Table1[[#This Row],[Codigo_servico]],Preencher_Orcamento!$B:$D,3,FALSE)*Table1[[#This Row],[Qtde_insumo]],"")</f>
        <v>0</v>
      </c>
      <c r="M9982" s="16">
        <f>IF(Table1[[#This Row],[Ordem_insumos]]&lt;&gt;0,VLOOKUP(Table1[[#This Row],[Codigo_servico]],Preencher_Orcamento!$B:$D,3,FALSE)*Table1[[#This Row],[Subtotal_insumo]],"")</f>
        <v>0</v>
      </c>
    </row>
    <row r="9983" spans="1:13" x14ac:dyDescent="0.25">
      <c r="A9983" s="6">
        <v>150119</v>
      </c>
      <c r="B9983" s="126">
        <v>2</v>
      </c>
      <c r="C9983" s="133"/>
      <c r="D9983" s="134">
        <v>2075</v>
      </c>
      <c r="E9983" s="7" t="s">
        <v>2199</v>
      </c>
      <c r="F9983" s="8" t="s">
        <v>2140</v>
      </c>
      <c r="G9983" s="16">
        <f>IFERROR(VLOOKUP(Table1[[#This Row],[Codigo_insumo]],BD_Insumos!$B:$E,4),"")</f>
        <v>15.599673853371913</v>
      </c>
      <c r="H9983" s="140">
        <v>0.3</v>
      </c>
      <c r="I9983" s="9"/>
      <c r="J9983" s="22">
        <f t="shared" si="155"/>
        <v>4.6799021560115737</v>
      </c>
      <c r="K9983" s="22" t="str">
        <f>IF(I9983&lt;&gt;"",SUMIF(Table1[Codigo_servico],A9983,Table1[Subtotal_insumo]),"")</f>
        <v/>
      </c>
      <c r="L9983" s="16">
        <f>IF(Table1[[#This Row],[Ordem_insumos]]&lt;&gt;0,VLOOKUP(Table1[[#This Row],[Codigo_servico]],Preencher_Orcamento!$B:$D,3,FALSE)*Table1[[#This Row],[Qtde_insumo]],"")</f>
        <v>0</v>
      </c>
      <c r="M9983" s="16">
        <f>IF(Table1[[#This Row],[Ordem_insumos]]&lt;&gt;0,VLOOKUP(Table1[[#This Row],[Codigo_servico]],Preencher_Orcamento!$B:$D,3,FALSE)*Table1[[#This Row],[Subtotal_insumo]],"")</f>
        <v>0</v>
      </c>
    </row>
    <row r="9984" spans="1:13" x14ac:dyDescent="0.25">
      <c r="A9984" s="6">
        <v>150119</v>
      </c>
      <c r="B9984" s="126">
        <v>3</v>
      </c>
      <c r="C9984" s="133"/>
      <c r="D9984" s="134">
        <v>2076</v>
      </c>
      <c r="E9984" s="7" t="s">
        <v>2200</v>
      </c>
      <c r="F9984" s="8" t="s">
        <v>2140</v>
      </c>
      <c r="G9984" s="18">
        <f>IFERROR(VLOOKUP(Table1[[#This Row],[Codigo_insumo]],BD_Insumos!$B:$E,4),"")</f>
        <v>12.645924541907611</v>
      </c>
      <c r="H9984" s="140">
        <v>0.2</v>
      </c>
      <c r="I9984" s="9"/>
      <c r="J9984" s="23">
        <f t="shared" si="155"/>
        <v>2.5291849083815223</v>
      </c>
      <c r="K9984" s="22" t="str">
        <f>IF(I9984&lt;&gt;"",SUMIF(Table1[Codigo_servico],A9984,Table1[Subtotal_insumo]),"")</f>
        <v/>
      </c>
      <c r="L9984" s="18">
        <f>IF(Table1[[#This Row],[Ordem_insumos]]&lt;&gt;0,VLOOKUP(Table1[[#This Row],[Codigo_servico]],Preencher_Orcamento!$B:$D,3,FALSE)*Table1[[#This Row],[Qtde_insumo]],"")</f>
        <v>0</v>
      </c>
      <c r="M9984" s="18">
        <f>IF(Table1[[#This Row],[Ordem_insumos]]&lt;&gt;0,VLOOKUP(Table1[[#This Row],[Codigo_servico]],Preencher_Orcamento!$B:$D,3,FALSE)*Table1[[#This Row],[Subtotal_insumo]],"")</f>
        <v>0</v>
      </c>
    </row>
    <row r="9985" spans="1:13" x14ac:dyDescent="0.25">
      <c r="A9985" s="6">
        <v>150119</v>
      </c>
      <c r="B9985" s="126">
        <v>4</v>
      </c>
      <c r="C9985" s="133"/>
      <c r="D9985" s="134">
        <v>37041</v>
      </c>
      <c r="E9985" s="7" t="s">
        <v>817</v>
      </c>
      <c r="F9985" s="8" t="s">
        <v>168</v>
      </c>
      <c r="G9985" s="18">
        <f>IFERROR(VLOOKUP(Table1[[#This Row],[Codigo_insumo]],BD_Insumos!$B:$E,4),"")</f>
        <v>6.5448000000000004</v>
      </c>
      <c r="H9985" s="140">
        <v>0.66</v>
      </c>
      <c r="I9985" s="9"/>
      <c r="J9985" s="23">
        <f t="shared" si="155"/>
        <v>4.3195680000000003</v>
      </c>
      <c r="K9985" s="22" t="str">
        <f>IF(I9985&lt;&gt;"",SUMIF(Table1[Codigo_servico],A9985,Table1[Subtotal_insumo]),"")</f>
        <v/>
      </c>
      <c r="L9985" s="18">
        <f>IF(Table1[[#This Row],[Ordem_insumos]]&lt;&gt;0,VLOOKUP(Table1[[#This Row],[Codigo_servico]],Preencher_Orcamento!$B:$D,3,FALSE)*Table1[[#This Row],[Qtde_insumo]],"")</f>
        <v>0</v>
      </c>
      <c r="M9985" s="18">
        <f>IF(Table1[[#This Row],[Ordem_insumos]]&lt;&gt;0,VLOOKUP(Table1[[#This Row],[Codigo_servico]],Preencher_Orcamento!$B:$D,3,FALSE)*Table1[[#This Row],[Subtotal_insumo]],"")</f>
        <v>0</v>
      </c>
    </row>
    <row r="9986" spans="1:13" x14ac:dyDescent="0.25">
      <c r="A9986" s="3">
        <v>150120</v>
      </c>
      <c r="B9986" s="125">
        <v>0</v>
      </c>
      <c r="C9986" s="131" t="s">
        <v>4313</v>
      </c>
      <c r="D9986" s="132"/>
      <c r="E9986" s="4"/>
      <c r="F9986" s="4"/>
      <c r="G9986" s="17" t="str">
        <f>IFERROR(VLOOKUP(Table1[[#This Row],[Codigo_insumo]],BD_Insumos!$B:$E,4),"")</f>
        <v/>
      </c>
      <c r="H9986" s="139"/>
      <c r="I9986" s="5" t="s">
        <v>170</v>
      </c>
      <c r="J9986" s="20" t="str">
        <f t="shared" ref="J9986:J10049" si="156">IF(I9986="",G9986*H9986,"")</f>
        <v/>
      </c>
      <c r="K9986" s="21">
        <f>IF(I9986&lt;&gt;"",SUMIF(Table1[Codigo_servico],A9986,Table1[Subtotal_insumo]),"")</f>
        <v>13.993778142398885</v>
      </c>
      <c r="L9986" s="17" t="str">
        <f>IF(Table1[[#This Row],[Ordem_insumos]]&lt;&gt;0,VLOOKUP(Table1[[#This Row],[Codigo_servico]],Preencher_Orcamento!$B:$D,3,FALSE)*Table1[[#This Row],[Qtde_insumo]],"")</f>
        <v/>
      </c>
      <c r="M9986" s="17" t="str">
        <f>IF(Table1[[#This Row],[Ordem_insumos]]&lt;&gt;0,VLOOKUP(Table1[[#This Row],[Codigo_servico]],Preencher_Orcamento!$B:$D,3,FALSE)*Table1[[#This Row],[Subtotal_insumo]],"")</f>
        <v/>
      </c>
    </row>
    <row r="9987" spans="1:13" x14ac:dyDescent="0.25">
      <c r="A9987" s="6">
        <v>150120</v>
      </c>
      <c r="B9987" s="126">
        <v>1</v>
      </c>
      <c r="C9987" s="133"/>
      <c r="D9987" s="134">
        <v>2075</v>
      </c>
      <c r="E9987" s="7" t="s">
        <v>2199</v>
      </c>
      <c r="F9987" s="8" t="s">
        <v>2140</v>
      </c>
      <c r="G9987" s="16">
        <f>IFERROR(VLOOKUP(Table1[[#This Row],[Codigo_insumo]],BD_Insumos!$B:$E,4),"")</f>
        <v>15.599673853371913</v>
      </c>
      <c r="H9987" s="140">
        <v>0.45</v>
      </c>
      <c r="I9987" s="9"/>
      <c r="J9987" s="22">
        <f t="shared" si="156"/>
        <v>7.0198532340173605</v>
      </c>
      <c r="K9987" s="22" t="str">
        <f>IF(I9987&lt;&gt;"",SUMIF(Table1[Codigo_servico],A9987,Table1[Subtotal_insumo]),"")</f>
        <v/>
      </c>
      <c r="L9987" s="16">
        <f>IF(Table1[[#This Row],[Ordem_insumos]]&lt;&gt;0,VLOOKUP(Table1[[#This Row],[Codigo_servico]],Preencher_Orcamento!$B:$D,3,FALSE)*Table1[[#This Row],[Qtde_insumo]],"")</f>
        <v>0</v>
      </c>
      <c r="M9987" s="16">
        <f>IF(Table1[[#This Row],[Ordem_insumos]]&lt;&gt;0,VLOOKUP(Table1[[#This Row],[Codigo_servico]],Preencher_Orcamento!$B:$D,3,FALSE)*Table1[[#This Row],[Subtotal_insumo]],"")</f>
        <v>0</v>
      </c>
    </row>
    <row r="9988" spans="1:13" x14ac:dyDescent="0.25">
      <c r="A9988" s="6">
        <v>150120</v>
      </c>
      <c r="B9988" s="126">
        <v>2</v>
      </c>
      <c r="C9988" s="133"/>
      <c r="D9988" s="134">
        <v>2076</v>
      </c>
      <c r="E9988" s="7" t="s">
        <v>2200</v>
      </c>
      <c r="F9988" s="8" t="s">
        <v>2140</v>
      </c>
      <c r="G9988" s="16">
        <f>IFERROR(VLOOKUP(Table1[[#This Row],[Codigo_insumo]],BD_Insumos!$B:$E,4),"")</f>
        <v>12.645924541907611</v>
      </c>
      <c r="H9988" s="140">
        <v>0.2</v>
      </c>
      <c r="I9988" s="9"/>
      <c r="J9988" s="22">
        <f t="shared" si="156"/>
        <v>2.5291849083815223</v>
      </c>
      <c r="K9988" s="22" t="str">
        <f>IF(I9988&lt;&gt;"",SUMIF(Table1[Codigo_servico],A9988,Table1[Subtotal_insumo]),"")</f>
        <v/>
      </c>
      <c r="L9988" s="16">
        <f>IF(Table1[[#This Row],[Ordem_insumos]]&lt;&gt;0,VLOOKUP(Table1[[#This Row],[Codigo_servico]],Preencher_Orcamento!$B:$D,3,FALSE)*Table1[[#This Row],[Qtde_insumo]],"")</f>
        <v>0</v>
      </c>
      <c r="M9988" s="16">
        <f>IF(Table1[[#This Row],[Ordem_insumos]]&lt;&gt;0,VLOOKUP(Table1[[#This Row],[Codigo_servico]],Preencher_Orcamento!$B:$D,3,FALSE)*Table1[[#This Row],[Subtotal_insumo]],"")</f>
        <v>0</v>
      </c>
    </row>
    <row r="9989" spans="1:13" x14ac:dyDescent="0.25">
      <c r="A9989" s="6">
        <v>150120</v>
      </c>
      <c r="B9989" s="126">
        <v>3</v>
      </c>
      <c r="C9989" s="133"/>
      <c r="D9989" s="134">
        <v>37540</v>
      </c>
      <c r="E9989" s="7" t="s">
        <v>838</v>
      </c>
      <c r="F9989" s="8" t="s">
        <v>457</v>
      </c>
      <c r="G9989" s="18">
        <f>IFERROR(VLOOKUP(Table1[[#This Row],[Codigo_insumo]],BD_Insumos!$B:$E,4),"")</f>
        <v>0.39579999999999999</v>
      </c>
      <c r="H9989" s="140">
        <v>0.3</v>
      </c>
      <c r="I9989" s="9"/>
      <c r="J9989" s="23">
        <f t="shared" si="156"/>
        <v>0.11873999999999998</v>
      </c>
      <c r="K9989" s="22" t="str">
        <f>IF(I9989&lt;&gt;"",SUMIF(Table1[Codigo_servico],A9989,Table1[Subtotal_insumo]),"")</f>
        <v/>
      </c>
      <c r="L9989" s="18">
        <f>IF(Table1[[#This Row],[Ordem_insumos]]&lt;&gt;0,VLOOKUP(Table1[[#This Row],[Codigo_servico]],Preencher_Orcamento!$B:$D,3,FALSE)*Table1[[#This Row],[Qtde_insumo]],"")</f>
        <v>0</v>
      </c>
      <c r="M9989" s="18">
        <f>IF(Table1[[#This Row],[Ordem_insumos]]&lt;&gt;0,VLOOKUP(Table1[[#This Row],[Codigo_servico]],Preencher_Orcamento!$B:$D,3,FALSE)*Table1[[#This Row],[Subtotal_insumo]],"")</f>
        <v>0</v>
      </c>
    </row>
    <row r="9990" spans="1:13" x14ac:dyDescent="0.25">
      <c r="A9990" s="6">
        <v>150120</v>
      </c>
      <c r="B9990" s="126">
        <v>4</v>
      </c>
      <c r="C9990" s="133"/>
      <c r="D9990" s="134">
        <v>37020</v>
      </c>
      <c r="E9990" s="7" t="s">
        <v>813</v>
      </c>
      <c r="F9990" s="8" t="s">
        <v>168</v>
      </c>
      <c r="G9990" s="18">
        <f>IFERROR(VLOOKUP(Table1[[#This Row],[Codigo_insumo]],BD_Insumos!$B:$E,4),"")</f>
        <v>12.254</v>
      </c>
      <c r="H9990" s="140">
        <v>0.25</v>
      </c>
      <c r="I9990" s="9"/>
      <c r="J9990" s="23">
        <f t="shared" si="156"/>
        <v>3.0634999999999999</v>
      </c>
      <c r="K9990" s="22" t="str">
        <f>IF(I9990&lt;&gt;"",SUMIF(Table1[Codigo_servico],A9990,Table1[Subtotal_insumo]),"")</f>
        <v/>
      </c>
      <c r="L9990" s="18">
        <f>IF(Table1[[#This Row],[Ordem_insumos]]&lt;&gt;0,VLOOKUP(Table1[[#This Row],[Codigo_servico]],Preencher_Orcamento!$B:$D,3,FALSE)*Table1[[#This Row],[Qtde_insumo]],"")</f>
        <v>0</v>
      </c>
      <c r="M9990" s="18">
        <f>IF(Table1[[#This Row],[Ordem_insumos]]&lt;&gt;0,VLOOKUP(Table1[[#This Row],[Codigo_servico]],Preencher_Orcamento!$B:$D,3,FALSE)*Table1[[#This Row],[Subtotal_insumo]],"")</f>
        <v>0</v>
      </c>
    </row>
    <row r="9991" spans="1:13" x14ac:dyDescent="0.25">
      <c r="A9991" s="6">
        <v>150120</v>
      </c>
      <c r="B9991" s="126">
        <v>5</v>
      </c>
      <c r="C9991" s="133"/>
      <c r="D9991" s="134">
        <v>37525</v>
      </c>
      <c r="E9991" s="7" t="s">
        <v>832</v>
      </c>
      <c r="F9991" s="8" t="s">
        <v>168</v>
      </c>
      <c r="G9991" s="18">
        <f>IFERROR(VLOOKUP(Table1[[#This Row],[Codigo_insumo]],BD_Insumos!$B:$E,4),"")</f>
        <v>6.3125</v>
      </c>
      <c r="H9991" s="140">
        <v>0.2</v>
      </c>
      <c r="I9991" s="9"/>
      <c r="J9991" s="23">
        <f t="shared" si="156"/>
        <v>1.2625000000000002</v>
      </c>
      <c r="K9991" s="22" t="str">
        <f>IF(I9991&lt;&gt;"",SUMIF(Table1[Codigo_servico],A9991,Table1[Subtotal_insumo]),"")</f>
        <v/>
      </c>
      <c r="L9991" s="18">
        <f>IF(Table1[[#This Row],[Ordem_insumos]]&lt;&gt;0,VLOOKUP(Table1[[#This Row],[Codigo_servico]],Preencher_Orcamento!$B:$D,3,FALSE)*Table1[[#This Row],[Qtde_insumo]],"")</f>
        <v>0</v>
      </c>
      <c r="M9991" s="18">
        <f>IF(Table1[[#This Row],[Ordem_insumos]]&lt;&gt;0,VLOOKUP(Table1[[#This Row],[Codigo_servico]],Preencher_Orcamento!$B:$D,3,FALSE)*Table1[[#This Row],[Subtotal_insumo]],"")</f>
        <v>0</v>
      </c>
    </row>
    <row r="9992" spans="1:13" x14ac:dyDescent="0.25">
      <c r="A9992" s="3">
        <v>150121</v>
      </c>
      <c r="B9992" s="125">
        <v>0</v>
      </c>
      <c r="C9992" s="131" t="s">
        <v>4314</v>
      </c>
      <c r="D9992" s="132"/>
      <c r="E9992" s="4"/>
      <c r="F9992" s="4"/>
      <c r="G9992" s="17" t="str">
        <f>IFERROR(VLOOKUP(Table1[[#This Row],[Codigo_insumo]],BD_Insumos!$B:$E,4),"")</f>
        <v/>
      </c>
      <c r="H9992" s="139"/>
      <c r="I9992" s="5" t="s">
        <v>170</v>
      </c>
      <c r="J9992" s="20" t="str">
        <f t="shared" si="156"/>
        <v/>
      </c>
      <c r="K9992" s="21">
        <f>IF(I9992&lt;&gt;"",SUMIF(Table1[Codigo_servico],A9992,Table1[Subtotal_insumo]),"")</f>
        <v>28.011116445269813</v>
      </c>
      <c r="L9992" s="17" t="str">
        <f>IF(Table1[[#This Row],[Ordem_insumos]]&lt;&gt;0,VLOOKUP(Table1[[#This Row],[Codigo_servico]],Preencher_Orcamento!$B:$D,3,FALSE)*Table1[[#This Row],[Qtde_insumo]],"")</f>
        <v/>
      </c>
      <c r="M9992" s="17" t="str">
        <f>IF(Table1[[#This Row],[Ordem_insumos]]&lt;&gt;0,VLOOKUP(Table1[[#This Row],[Codigo_servico]],Preencher_Orcamento!$B:$D,3,FALSE)*Table1[[#This Row],[Subtotal_insumo]],"")</f>
        <v/>
      </c>
    </row>
    <row r="9993" spans="1:13" x14ac:dyDescent="0.25">
      <c r="A9993" s="6">
        <v>150121</v>
      </c>
      <c r="B9993" s="126">
        <v>1</v>
      </c>
      <c r="C9993" s="133"/>
      <c r="D9993" s="134">
        <v>2075</v>
      </c>
      <c r="E9993" s="7" t="s">
        <v>2199</v>
      </c>
      <c r="F9993" s="8" t="s">
        <v>2140</v>
      </c>
      <c r="G9993" s="16">
        <f>IFERROR(VLOOKUP(Table1[[#This Row],[Codigo_insumo]],BD_Insumos!$B:$E,4),"")</f>
        <v>15.599673853371913</v>
      </c>
      <c r="H9993" s="140">
        <v>0.8</v>
      </c>
      <c r="I9993" s="9"/>
      <c r="J9993" s="22">
        <f t="shared" si="156"/>
        <v>12.479739082697531</v>
      </c>
      <c r="K9993" s="22" t="str">
        <f>IF(I9993&lt;&gt;"",SUMIF(Table1[Codigo_servico],A9993,Table1[Subtotal_insumo]),"")</f>
        <v/>
      </c>
      <c r="L9993" s="16">
        <f>IF(Table1[[#This Row],[Ordem_insumos]]&lt;&gt;0,VLOOKUP(Table1[[#This Row],[Codigo_servico]],Preencher_Orcamento!$B:$D,3,FALSE)*Table1[[#This Row],[Qtde_insumo]],"")</f>
        <v>0</v>
      </c>
      <c r="M9993" s="16">
        <f>IF(Table1[[#This Row],[Ordem_insumos]]&lt;&gt;0,VLOOKUP(Table1[[#This Row],[Codigo_servico]],Preencher_Orcamento!$B:$D,3,FALSE)*Table1[[#This Row],[Subtotal_insumo]],"")</f>
        <v>0</v>
      </c>
    </row>
    <row r="9994" spans="1:13" x14ac:dyDescent="0.25">
      <c r="A9994" s="6">
        <v>150121</v>
      </c>
      <c r="B9994" s="126">
        <v>2</v>
      </c>
      <c r="C9994" s="133"/>
      <c r="D9994" s="134">
        <v>37540</v>
      </c>
      <c r="E9994" s="7" t="s">
        <v>838</v>
      </c>
      <c r="F9994" s="8" t="s">
        <v>457</v>
      </c>
      <c r="G9994" s="16">
        <f>IFERROR(VLOOKUP(Table1[[#This Row],[Codigo_insumo]],BD_Insumos!$B:$E,4),"")</f>
        <v>0.39579999999999999</v>
      </c>
      <c r="H9994" s="140">
        <v>0.5</v>
      </c>
      <c r="I9994" s="9"/>
      <c r="J9994" s="22">
        <f t="shared" si="156"/>
        <v>0.19789999999999999</v>
      </c>
      <c r="K9994" s="22" t="str">
        <f>IF(I9994&lt;&gt;"",SUMIF(Table1[Codigo_servico],A9994,Table1[Subtotal_insumo]),"")</f>
        <v/>
      </c>
      <c r="L9994" s="16">
        <f>IF(Table1[[#This Row],[Ordem_insumos]]&lt;&gt;0,VLOOKUP(Table1[[#This Row],[Codigo_servico]],Preencher_Orcamento!$B:$D,3,FALSE)*Table1[[#This Row],[Qtde_insumo]],"")</f>
        <v>0</v>
      </c>
      <c r="M9994" s="16">
        <f>IF(Table1[[#This Row],[Ordem_insumos]]&lt;&gt;0,VLOOKUP(Table1[[#This Row],[Codigo_servico]],Preencher_Orcamento!$B:$D,3,FALSE)*Table1[[#This Row],[Subtotal_insumo]],"")</f>
        <v>0</v>
      </c>
    </row>
    <row r="9995" spans="1:13" x14ac:dyDescent="0.25">
      <c r="A9995" s="6">
        <v>150121</v>
      </c>
      <c r="B9995" s="126">
        <v>3</v>
      </c>
      <c r="C9995" s="133"/>
      <c r="D9995" s="134">
        <v>37545</v>
      </c>
      <c r="E9995" s="7" t="s">
        <v>843</v>
      </c>
      <c r="F9995" s="8" t="s">
        <v>168</v>
      </c>
      <c r="G9995" s="18">
        <f>IFERROR(VLOOKUP(Table1[[#This Row],[Codigo_insumo]],BD_Insumos!$B:$E,4),"")</f>
        <v>14.4274</v>
      </c>
      <c r="H9995" s="140">
        <v>0.5</v>
      </c>
      <c r="I9995" s="9"/>
      <c r="J9995" s="23">
        <f t="shared" si="156"/>
        <v>7.2137000000000002</v>
      </c>
      <c r="K9995" s="22" t="str">
        <f>IF(I9995&lt;&gt;"",SUMIF(Table1[Codigo_servico],A9995,Table1[Subtotal_insumo]),"")</f>
        <v/>
      </c>
      <c r="L9995" s="18">
        <f>IF(Table1[[#This Row],[Ordem_insumos]]&lt;&gt;0,VLOOKUP(Table1[[#This Row],[Codigo_servico]],Preencher_Orcamento!$B:$D,3,FALSE)*Table1[[#This Row],[Qtde_insumo]],"")</f>
        <v>0</v>
      </c>
      <c r="M9995" s="18">
        <f>IF(Table1[[#This Row],[Ordem_insumos]]&lt;&gt;0,VLOOKUP(Table1[[#This Row],[Codigo_servico]],Preencher_Orcamento!$B:$D,3,FALSE)*Table1[[#This Row],[Subtotal_insumo]],"")</f>
        <v>0</v>
      </c>
    </row>
    <row r="9996" spans="1:13" x14ac:dyDescent="0.25">
      <c r="A9996" s="6">
        <v>150121</v>
      </c>
      <c r="B9996" s="126">
        <v>4</v>
      </c>
      <c r="C9996" s="133"/>
      <c r="D9996" s="134">
        <v>37020</v>
      </c>
      <c r="E9996" s="7" t="s">
        <v>813</v>
      </c>
      <c r="F9996" s="8" t="s">
        <v>168</v>
      </c>
      <c r="G9996" s="18">
        <f>IFERROR(VLOOKUP(Table1[[#This Row],[Codigo_insumo]],BD_Insumos!$B:$E,4),"")</f>
        <v>12.254</v>
      </c>
      <c r="H9996" s="140">
        <v>0.25</v>
      </c>
      <c r="I9996" s="9"/>
      <c r="J9996" s="23">
        <f t="shared" si="156"/>
        <v>3.0634999999999999</v>
      </c>
      <c r="K9996" s="22" t="str">
        <f>IF(I9996&lt;&gt;"",SUMIF(Table1[Codigo_servico],A9996,Table1[Subtotal_insumo]),"")</f>
        <v/>
      </c>
      <c r="L9996" s="18">
        <f>IF(Table1[[#This Row],[Ordem_insumos]]&lt;&gt;0,VLOOKUP(Table1[[#This Row],[Codigo_servico]],Preencher_Orcamento!$B:$D,3,FALSE)*Table1[[#This Row],[Qtde_insumo]],"")</f>
        <v>0</v>
      </c>
      <c r="M9996" s="18">
        <f>IF(Table1[[#This Row],[Ordem_insumos]]&lt;&gt;0,VLOOKUP(Table1[[#This Row],[Codigo_servico]],Preencher_Orcamento!$B:$D,3,FALSE)*Table1[[#This Row],[Subtotal_insumo]],"")</f>
        <v>0</v>
      </c>
    </row>
    <row r="9997" spans="1:13" x14ac:dyDescent="0.25">
      <c r="A9997" s="6">
        <v>150121</v>
      </c>
      <c r="B9997" s="126">
        <v>5</v>
      </c>
      <c r="C9997" s="133"/>
      <c r="D9997" s="134">
        <v>2076</v>
      </c>
      <c r="E9997" s="7" t="s">
        <v>2200</v>
      </c>
      <c r="F9997" s="8" t="s">
        <v>2140</v>
      </c>
      <c r="G9997" s="18">
        <f>IFERROR(VLOOKUP(Table1[[#This Row],[Codigo_insumo]],BD_Insumos!$B:$E,4),"")</f>
        <v>12.645924541907611</v>
      </c>
      <c r="H9997" s="140">
        <v>0.3</v>
      </c>
      <c r="I9997" s="9"/>
      <c r="J9997" s="23">
        <f t="shared" si="156"/>
        <v>3.7937773625722833</v>
      </c>
      <c r="K9997" s="22" t="str">
        <f>IF(I9997&lt;&gt;"",SUMIF(Table1[Codigo_servico],A9997,Table1[Subtotal_insumo]),"")</f>
        <v/>
      </c>
      <c r="L9997" s="18">
        <f>IF(Table1[[#This Row],[Ordem_insumos]]&lt;&gt;0,VLOOKUP(Table1[[#This Row],[Codigo_servico]],Preencher_Orcamento!$B:$D,3,FALSE)*Table1[[#This Row],[Qtde_insumo]],"")</f>
        <v>0</v>
      </c>
      <c r="M9997" s="18">
        <f>IF(Table1[[#This Row],[Ordem_insumos]]&lt;&gt;0,VLOOKUP(Table1[[#This Row],[Codigo_servico]],Preencher_Orcamento!$B:$D,3,FALSE)*Table1[[#This Row],[Subtotal_insumo]],"")</f>
        <v>0</v>
      </c>
    </row>
    <row r="9998" spans="1:13" x14ac:dyDescent="0.25">
      <c r="A9998" s="6">
        <v>150121</v>
      </c>
      <c r="B9998" s="126">
        <v>6</v>
      </c>
      <c r="C9998" s="133"/>
      <c r="D9998" s="134">
        <v>37525</v>
      </c>
      <c r="E9998" s="7" t="s">
        <v>832</v>
      </c>
      <c r="F9998" s="8" t="s">
        <v>168</v>
      </c>
      <c r="G9998" s="18">
        <f>IFERROR(VLOOKUP(Table1[[#This Row],[Codigo_insumo]],BD_Insumos!$B:$E,4),"")</f>
        <v>6.3125</v>
      </c>
      <c r="H9998" s="140">
        <v>0.2</v>
      </c>
      <c r="I9998" s="9"/>
      <c r="J9998" s="23">
        <f t="shared" si="156"/>
        <v>1.2625000000000002</v>
      </c>
      <c r="K9998" s="22" t="str">
        <f>IF(I9998&lt;&gt;"",SUMIF(Table1[Codigo_servico],A9998,Table1[Subtotal_insumo]),"")</f>
        <v/>
      </c>
      <c r="L9998" s="18">
        <f>IF(Table1[[#This Row],[Ordem_insumos]]&lt;&gt;0,VLOOKUP(Table1[[#This Row],[Codigo_servico]],Preencher_Orcamento!$B:$D,3,FALSE)*Table1[[#This Row],[Qtde_insumo]],"")</f>
        <v>0</v>
      </c>
      <c r="M9998" s="18">
        <f>IF(Table1[[#This Row],[Ordem_insumos]]&lt;&gt;0,VLOOKUP(Table1[[#This Row],[Codigo_servico]],Preencher_Orcamento!$B:$D,3,FALSE)*Table1[[#This Row],[Subtotal_insumo]],"")</f>
        <v>0</v>
      </c>
    </row>
    <row r="9999" spans="1:13" x14ac:dyDescent="0.25">
      <c r="A9999" s="3">
        <v>150123</v>
      </c>
      <c r="B9999" s="125">
        <v>0</v>
      </c>
      <c r="C9999" s="131" t="s">
        <v>4315</v>
      </c>
      <c r="D9999" s="132"/>
      <c r="E9999" s="4"/>
      <c r="F9999" s="4"/>
      <c r="G9999" s="17" t="str">
        <f>IFERROR(VLOOKUP(Table1[[#This Row],[Codigo_insumo]],BD_Insumos!$B:$E,4),"")</f>
        <v/>
      </c>
      <c r="H9999" s="139"/>
      <c r="I9999" s="5" t="s">
        <v>170</v>
      </c>
      <c r="J9999" s="20" t="str">
        <f t="shared" si="156"/>
        <v/>
      </c>
      <c r="K9999" s="21">
        <f>IF(I9999&lt;&gt;"",SUMIF(Table1[Codigo_servico],A9999,Table1[Subtotal_insumo]),"")</f>
        <v>14.915903142398882</v>
      </c>
      <c r="L9999" s="17" t="str">
        <f>IF(Table1[[#This Row],[Ordem_insumos]]&lt;&gt;0,VLOOKUP(Table1[[#This Row],[Codigo_servico]],Preencher_Orcamento!$B:$D,3,FALSE)*Table1[[#This Row],[Qtde_insumo]],"")</f>
        <v/>
      </c>
      <c r="M9999" s="17" t="str">
        <f>IF(Table1[[#This Row],[Ordem_insumos]]&lt;&gt;0,VLOOKUP(Table1[[#This Row],[Codigo_servico]],Preencher_Orcamento!$B:$D,3,FALSE)*Table1[[#This Row],[Subtotal_insumo]],"")</f>
        <v/>
      </c>
    </row>
    <row r="10000" spans="1:13" x14ac:dyDescent="0.25">
      <c r="A10000" s="6">
        <v>150123</v>
      </c>
      <c r="B10000" s="126">
        <v>1</v>
      </c>
      <c r="C10000" s="133"/>
      <c r="D10000" s="134">
        <v>37005</v>
      </c>
      <c r="E10000" s="7" t="s">
        <v>811</v>
      </c>
      <c r="F10000" s="8" t="s">
        <v>168</v>
      </c>
      <c r="G10000" s="16">
        <f>IFERROR(VLOOKUP(Table1[[#This Row],[Codigo_insumo]],BD_Insumos!$B:$E,4),"")</f>
        <v>15.942500000000001</v>
      </c>
      <c r="H10000" s="140">
        <v>0.25</v>
      </c>
      <c r="I10000" s="9"/>
      <c r="J10000" s="22">
        <f t="shared" si="156"/>
        <v>3.9856250000000002</v>
      </c>
      <c r="K10000" s="22" t="str">
        <f>IF(I10000&lt;&gt;"",SUMIF(Table1[Codigo_servico],A10000,Table1[Subtotal_insumo]),"")</f>
        <v/>
      </c>
      <c r="L10000" s="16">
        <f>IF(Table1[[#This Row],[Ordem_insumos]]&lt;&gt;0,VLOOKUP(Table1[[#This Row],[Codigo_servico]],Preencher_Orcamento!$B:$D,3,FALSE)*Table1[[#This Row],[Qtde_insumo]],"")</f>
        <v>0</v>
      </c>
      <c r="M10000" s="16">
        <f>IF(Table1[[#This Row],[Ordem_insumos]]&lt;&gt;0,VLOOKUP(Table1[[#This Row],[Codigo_servico]],Preencher_Orcamento!$B:$D,3,FALSE)*Table1[[#This Row],[Subtotal_insumo]],"")</f>
        <v>0</v>
      </c>
    </row>
    <row r="10001" spans="1:13" x14ac:dyDescent="0.25">
      <c r="A10001" s="6">
        <v>150123</v>
      </c>
      <c r="B10001" s="126">
        <v>2</v>
      </c>
      <c r="C10001" s="133"/>
      <c r="D10001" s="134">
        <v>2075</v>
      </c>
      <c r="E10001" s="7" t="s">
        <v>2199</v>
      </c>
      <c r="F10001" s="8" t="s">
        <v>2140</v>
      </c>
      <c r="G10001" s="16">
        <f>IFERROR(VLOOKUP(Table1[[#This Row],[Codigo_insumo]],BD_Insumos!$B:$E,4),"")</f>
        <v>15.599673853371913</v>
      </c>
      <c r="H10001" s="140">
        <v>0.45</v>
      </c>
      <c r="I10001" s="9"/>
      <c r="J10001" s="22">
        <f t="shared" si="156"/>
        <v>7.0198532340173605</v>
      </c>
      <c r="K10001" s="22" t="str">
        <f>IF(I10001&lt;&gt;"",SUMIF(Table1[Codigo_servico],A10001,Table1[Subtotal_insumo]),"")</f>
        <v/>
      </c>
      <c r="L10001" s="16">
        <f>IF(Table1[[#This Row],[Ordem_insumos]]&lt;&gt;0,VLOOKUP(Table1[[#This Row],[Codigo_servico]],Preencher_Orcamento!$B:$D,3,FALSE)*Table1[[#This Row],[Qtde_insumo]],"")</f>
        <v>0</v>
      </c>
      <c r="M10001" s="16">
        <f>IF(Table1[[#This Row],[Ordem_insumos]]&lt;&gt;0,VLOOKUP(Table1[[#This Row],[Codigo_servico]],Preencher_Orcamento!$B:$D,3,FALSE)*Table1[[#This Row],[Subtotal_insumo]],"")</f>
        <v>0</v>
      </c>
    </row>
    <row r="10002" spans="1:13" x14ac:dyDescent="0.25">
      <c r="A10002" s="6">
        <v>150123</v>
      </c>
      <c r="B10002" s="126">
        <v>3</v>
      </c>
      <c r="C10002" s="133"/>
      <c r="D10002" s="134">
        <v>2076</v>
      </c>
      <c r="E10002" s="7" t="s">
        <v>2200</v>
      </c>
      <c r="F10002" s="8" t="s">
        <v>2140</v>
      </c>
      <c r="G10002" s="18">
        <f>IFERROR(VLOOKUP(Table1[[#This Row],[Codigo_insumo]],BD_Insumos!$B:$E,4),"")</f>
        <v>12.645924541907611</v>
      </c>
      <c r="H10002" s="140">
        <v>0.2</v>
      </c>
      <c r="I10002" s="9"/>
      <c r="J10002" s="23">
        <f t="shared" si="156"/>
        <v>2.5291849083815223</v>
      </c>
      <c r="K10002" s="22" t="str">
        <f>IF(I10002&lt;&gt;"",SUMIF(Table1[Codigo_servico],A10002,Table1[Subtotal_insumo]),"")</f>
        <v/>
      </c>
      <c r="L10002" s="18">
        <f>IF(Table1[[#This Row],[Ordem_insumos]]&lt;&gt;0,VLOOKUP(Table1[[#This Row],[Codigo_servico]],Preencher_Orcamento!$B:$D,3,FALSE)*Table1[[#This Row],[Qtde_insumo]],"")</f>
        <v>0</v>
      </c>
      <c r="M10002" s="18">
        <f>IF(Table1[[#This Row],[Ordem_insumos]]&lt;&gt;0,VLOOKUP(Table1[[#This Row],[Codigo_servico]],Preencher_Orcamento!$B:$D,3,FALSE)*Table1[[#This Row],[Subtotal_insumo]],"")</f>
        <v>0</v>
      </c>
    </row>
    <row r="10003" spans="1:13" x14ac:dyDescent="0.25">
      <c r="A10003" s="6">
        <v>150123</v>
      </c>
      <c r="B10003" s="126">
        <v>4</v>
      </c>
      <c r="C10003" s="133"/>
      <c r="D10003" s="134">
        <v>37540</v>
      </c>
      <c r="E10003" s="7" t="s">
        <v>838</v>
      </c>
      <c r="F10003" s="8" t="s">
        <v>457</v>
      </c>
      <c r="G10003" s="18">
        <f>IFERROR(VLOOKUP(Table1[[#This Row],[Codigo_insumo]],BD_Insumos!$B:$E,4),"")</f>
        <v>0.39579999999999999</v>
      </c>
      <c r="H10003" s="140">
        <v>0.3</v>
      </c>
      <c r="I10003" s="9"/>
      <c r="J10003" s="23">
        <f t="shared" si="156"/>
        <v>0.11873999999999998</v>
      </c>
      <c r="K10003" s="22" t="str">
        <f>IF(I10003&lt;&gt;"",SUMIF(Table1[Codigo_servico],A10003,Table1[Subtotal_insumo]),"")</f>
        <v/>
      </c>
      <c r="L10003" s="18">
        <f>IF(Table1[[#This Row],[Ordem_insumos]]&lt;&gt;0,VLOOKUP(Table1[[#This Row],[Codigo_servico]],Preencher_Orcamento!$B:$D,3,FALSE)*Table1[[#This Row],[Qtde_insumo]],"")</f>
        <v>0</v>
      </c>
      <c r="M10003" s="18">
        <f>IF(Table1[[#This Row],[Ordem_insumos]]&lt;&gt;0,VLOOKUP(Table1[[#This Row],[Codigo_servico]],Preencher_Orcamento!$B:$D,3,FALSE)*Table1[[#This Row],[Subtotal_insumo]],"")</f>
        <v>0</v>
      </c>
    </row>
    <row r="10004" spans="1:13" x14ac:dyDescent="0.25">
      <c r="A10004" s="6">
        <v>150123</v>
      </c>
      <c r="B10004" s="126">
        <v>5</v>
      </c>
      <c r="C10004" s="133"/>
      <c r="D10004" s="134">
        <v>37525</v>
      </c>
      <c r="E10004" s="7" t="s">
        <v>832</v>
      </c>
      <c r="F10004" s="8" t="s">
        <v>168</v>
      </c>
      <c r="G10004" s="18">
        <f>IFERROR(VLOOKUP(Table1[[#This Row],[Codigo_insumo]],BD_Insumos!$B:$E,4),"")</f>
        <v>6.3125</v>
      </c>
      <c r="H10004" s="140">
        <v>0.2</v>
      </c>
      <c r="I10004" s="9"/>
      <c r="J10004" s="23">
        <f t="shared" si="156"/>
        <v>1.2625000000000002</v>
      </c>
      <c r="K10004" s="22" t="str">
        <f>IF(I10004&lt;&gt;"",SUMIF(Table1[Codigo_servico],A10004,Table1[Subtotal_insumo]),"")</f>
        <v/>
      </c>
      <c r="L10004" s="18">
        <f>IF(Table1[[#This Row],[Ordem_insumos]]&lt;&gt;0,VLOOKUP(Table1[[#This Row],[Codigo_servico]],Preencher_Orcamento!$B:$D,3,FALSE)*Table1[[#This Row],[Qtde_insumo]],"")</f>
        <v>0</v>
      </c>
      <c r="M10004" s="18">
        <f>IF(Table1[[#This Row],[Ordem_insumos]]&lt;&gt;0,VLOOKUP(Table1[[#This Row],[Codigo_servico]],Preencher_Orcamento!$B:$D,3,FALSE)*Table1[[#This Row],[Subtotal_insumo]],"")</f>
        <v>0</v>
      </c>
    </row>
    <row r="10005" spans="1:13" x14ac:dyDescent="0.25">
      <c r="A10005" s="3">
        <v>150124</v>
      </c>
      <c r="B10005" s="125">
        <v>0</v>
      </c>
      <c r="C10005" s="131" t="s">
        <v>4316</v>
      </c>
      <c r="D10005" s="132"/>
      <c r="E10005" s="4"/>
      <c r="F10005" s="4"/>
      <c r="G10005" s="17" t="str">
        <f>IFERROR(VLOOKUP(Table1[[#This Row],[Codigo_insumo]],BD_Insumos!$B:$E,4),"")</f>
        <v/>
      </c>
      <c r="H10005" s="139"/>
      <c r="I10005" s="5" t="s">
        <v>170</v>
      </c>
      <c r="J10005" s="20" t="str">
        <f t="shared" si="156"/>
        <v/>
      </c>
      <c r="K10005" s="21">
        <f>IF(I10005&lt;&gt;"",SUMIF(Table1[Codigo_servico],A10005,Table1[Subtotal_insumo]),"")</f>
        <v>28.933241445269815</v>
      </c>
      <c r="L10005" s="17" t="str">
        <f>IF(Table1[[#This Row],[Ordem_insumos]]&lt;&gt;0,VLOOKUP(Table1[[#This Row],[Codigo_servico]],Preencher_Orcamento!$B:$D,3,FALSE)*Table1[[#This Row],[Qtde_insumo]],"")</f>
        <v/>
      </c>
      <c r="M10005" s="17" t="str">
        <f>IF(Table1[[#This Row],[Ordem_insumos]]&lt;&gt;0,VLOOKUP(Table1[[#This Row],[Codigo_servico]],Preencher_Orcamento!$B:$D,3,FALSE)*Table1[[#This Row],[Subtotal_insumo]],"")</f>
        <v/>
      </c>
    </row>
    <row r="10006" spans="1:13" x14ac:dyDescent="0.25">
      <c r="A10006" s="6">
        <v>150124</v>
      </c>
      <c r="B10006" s="126">
        <v>1</v>
      </c>
      <c r="C10006" s="133"/>
      <c r="D10006" s="134">
        <v>37545</v>
      </c>
      <c r="E10006" s="7" t="s">
        <v>843</v>
      </c>
      <c r="F10006" s="8" t="s">
        <v>168</v>
      </c>
      <c r="G10006" s="16">
        <f>IFERROR(VLOOKUP(Table1[[#This Row],[Codigo_insumo]],BD_Insumos!$B:$E,4),"")</f>
        <v>14.4274</v>
      </c>
      <c r="H10006" s="140">
        <v>0.5</v>
      </c>
      <c r="I10006" s="9"/>
      <c r="J10006" s="22">
        <f t="shared" si="156"/>
        <v>7.2137000000000002</v>
      </c>
      <c r="K10006" s="22" t="str">
        <f>IF(I10006&lt;&gt;"",SUMIF(Table1[Codigo_servico],A10006,Table1[Subtotal_insumo]),"")</f>
        <v/>
      </c>
      <c r="L10006" s="16">
        <f>IF(Table1[[#This Row],[Ordem_insumos]]&lt;&gt;0,VLOOKUP(Table1[[#This Row],[Codigo_servico]],Preencher_Orcamento!$B:$D,3,FALSE)*Table1[[#This Row],[Qtde_insumo]],"")</f>
        <v>0</v>
      </c>
      <c r="M10006" s="16">
        <f>IF(Table1[[#This Row],[Ordem_insumos]]&lt;&gt;0,VLOOKUP(Table1[[#This Row],[Codigo_servico]],Preencher_Orcamento!$B:$D,3,FALSE)*Table1[[#This Row],[Subtotal_insumo]],"")</f>
        <v>0</v>
      </c>
    </row>
    <row r="10007" spans="1:13" x14ac:dyDescent="0.25">
      <c r="A10007" s="6">
        <v>150124</v>
      </c>
      <c r="B10007" s="126">
        <v>2</v>
      </c>
      <c r="C10007" s="133"/>
      <c r="D10007" s="134">
        <v>37525</v>
      </c>
      <c r="E10007" s="7" t="s">
        <v>832</v>
      </c>
      <c r="F10007" s="8" t="s">
        <v>168</v>
      </c>
      <c r="G10007" s="16">
        <f>IFERROR(VLOOKUP(Table1[[#This Row],[Codigo_insumo]],BD_Insumos!$B:$E,4),"")</f>
        <v>6.3125</v>
      </c>
      <c r="H10007" s="140">
        <v>0.2</v>
      </c>
      <c r="I10007" s="9"/>
      <c r="J10007" s="22">
        <f t="shared" si="156"/>
        <v>1.2625000000000002</v>
      </c>
      <c r="K10007" s="22" t="str">
        <f>IF(I10007&lt;&gt;"",SUMIF(Table1[Codigo_servico],A10007,Table1[Subtotal_insumo]),"")</f>
        <v/>
      </c>
      <c r="L10007" s="16">
        <f>IF(Table1[[#This Row],[Ordem_insumos]]&lt;&gt;0,VLOOKUP(Table1[[#This Row],[Codigo_servico]],Preencher_Orcamento!$B:$D,3,FALSE)*Table1[[#This Row],[Qtde_insumo]],"")</f>
        <v>0</v>
      </c>
      <c r="M10007" s="16">
        <f>IF(Table1[[#This Row],[Ordem_insumos]]&lt;&gt;0,VLOOKUP(Table1[[#This Row],[Codigo_servico]],Preencher_Orcamento!$B:$D,3,FALSE)*Table1[[#This Row],[Subtotal_insumo]],"")</f>
        <v>0</v>
      </c>
    </row>
    <row r="10008" spans="1:13" x14ac:dyDescent="0.25">
      <c r="A10008" s="6">
        <v>150124</v>
      </c>
      <c r="B10008" s="126">
        <v>3</v>
      </c>
      <c r="C10008" s="133"/>
      <c r="D10008" s="134">
        <v>2076</v>
      </c>
      <c r="E10008" s="7" t="s">
        <v>2200</v>
      </c>
      <c r="F10008" s="8" t="s">
        <v>2140</v>
      </c>
      <c r="G10008" s="18">
        <f>IFERROR(VLOOKUP(Table1[[#This Row],[Codigo_insumo]],BD_Insumos!$B:$E,4),"")</f>
        <v>12.645924541907611</v>
      </c>
      <c r="H10008" s="140">
        <v>0.3</v>
      </c>
      <c r="I10008" s="9"/>
      <c r="J10008" s="23">
        <f t="shared" si="156"/>
        <v>3.7937773625722833</v>
      </c>
      <c r="K10008" s="22" t="str">
        <f>IF(I10008&lt;&gt;"",SUMIF(Table1[Codigo_servico],A10008,Table1[Subtotal_insumo]),"")</f>
        <v/>
      </c>
      <c r="L10008" s="18">
        <f>IF(Table1[[#This Row],[Ordem_insumos]]&lt;&gt;0,VLOOKUP(Table1[[#This Row],[Codigo_servico]],Preencher_Orcamento!$B:$D,3,FALSE)*Table1[[#This Row],[Qtde_insumo]],"")</f>
        <v>0</v>
      </c>
      <c r="M10008" s="18">
        <f>IF(Table1[[#This Row],[Ordem_insumos]]&lt;&gt;0,VLOOKUP(Table1[[#This Row],[Codigo_servico]],Preencher_Orcamento!$B:$D,3,FALSE)*Table1[[#This Row],[Subtotal_insumo]],"")</f>
        <v>0</v>
      </c>
    </row>
    <row r="10009" spans="1:13" x14ac:dyDescent="0.25">
      <c r="A10009" s="6">
        <v>150124</v>
      </c>
      <c r="B10009" s="126">
        <v>4</v>
      </c>
      <c r="C10009" s="133"/>
      <c r="D10009" s="134">
        <v>37005</v>
      </c>
      <c r="E10009" s="7" t="s">
        <v>811</v>
      </c>
      <c r="F10009" s="8" t="s">
        <v>168</v>
      </c>
      <c r="G10009" s="18">
        <f>IFERROR(VLOOKUP(Table1[[#This Row],[Codigo_insumo]],BD_Insumos!$B:$E,4),"")</f>
        <v>15.942500000000001</v>
      </c>
      <c r="H10009" s="140">
        <v>0.25</v>
      </c>
      <c r="I10009" s="9"/>
      <c r="J10009" s="23">
        <f t="shared" si="156"/>
        <v>3.9856250000000002</v>
      </c>
      <c r="K10009" s="22" t="str">
        <f>IF(I10009&lt;&gt;"",SUMIF(Table1[Codigo_servico],A10009,Table1[Subtotal_insumo]),"")</f>
        <v/>
      </c>
      <c r="L10009" s="18">
        <f>IF(Table1[[#This Row],[Ordem_insumos]]&lt;&gt;0,VLOOKUP(Table1[[#This Row],[Codigo_servico]],Preencher_Orcamento!$B:$D,3,FALSE)*Table1[[#This Row],[Qtde_insumo]],"")</f>
        <v>0</v>
      </c>
      <c r="M10009" s="18">
        <f>IF(Table1[[#This Row],[Ordem_insumos]]&lt;&gt;0,VLOOKUP(Table1[[#This Row],[Codigo_servico]],Preencher_Orcamento!$B:$D,3,FALSE)*Table1[[#This Row],[Subtotal_insumo]],"")</f>
        <v>0</v>
      </c>
    </row>
    <row r="10010" spans="1:13" x14ac:dyDescent="0.25">
      <c r="A10010" s="6">
        <v>150124</v>
      </c>
      <c r="B10010" s="126">
        <v>5</v>
      </c>
      <c r="C10010" s="133"/>
      <c r="D10010" s="134">
        <v>37540</v>
      </c>
      <c r="E10010" s="7" t="s">
        <v>838</v>
      </c>
      <c r="F10010" s="8" t="s">
        <v>457</v>
      </c>
      <c r="G10010" s="18">
        <f>IFERROR(VLOOKUP(Table1[[#This Row],[Codigo_insumo]],BD_Insumos!$B:$E,4),"")</f>
        <v>0.39579999999999999</v>
      </c>
      <c r="H10010" s="140">
        <v>0.5</v>
      </c>
      <c r="I10010" s="9"/>
      <c r="J10010" s="23">
        <f t="shared" si="156"/>
        <v>0.19789999999999999</v>
      </c>
      <c r="K10010" s="22" t="str">
        <f>IF(I10010&lt;&gt;"",SUMIF(Table1[Codigo_servico],A10010,Table1[Subtotal_insumo]),"")</f>
        <v/>
      </c>
      <c r="L10010" s="18">
        <f>IF(Table1[[#This Row],[Ordem_insumos]]&lt;&gt;0,VLOOKUP(Table1[[#This Row],[Codigo_servico]],Preencher_Orcamento!$B:$D,3,FALSE)*Table1[[#This Row],[Qtde_insumo]],"")</f>
        <v>0</v>
      </c>
      <c r="M10010" s="18">
        <f>IF(Table1[[#This Row],[Ordem_insumos]]&lt;&gt;0,VLOOKUP(Table1[[#This Row],[Codigo_servico]],Preencher_Orcamento!$B:$D,3,FALSE)*Table1[[#This Row],[Subtotal_insumo]],"")</f>
        <v>0</v>
      </c>
    </row>
    <row r="10011" spans="1:13" x14ac:dyDescent="0.25">
      <c r="A10011" s="6">
        <v>150124</v>
      </c>
      <c r="B10011" s="126">
        <v>6</v>
      </c>
      <c r="C10011" s="133"/>
      <c r="D10011" s="134">
        <v>2075</v>
      </c>
      <c r="E10011" s="7" t="s">
        <v>2199</v>
      </c>
      <c r="F10011" s="8" t="s">
        <v>2140</v>
      </c>
      <c r="G10011" s="18">
        <f>IFERROR(VLOOKUP(Table1[[#This Row],[Codigo_insumo]],BD_Insumos!$B:$E,4),"")</f>
        <v>15.599673853371913</v>
      </c>
      <c r="H10011" s="140">
        <v>0.8</v>
      </c>
      <c r="I10011" s="9"/>
      <c r="J10011" s="23">
        <f t="shared" si="156"/>
        <v>12.479739082697531</v>
      </c>
      <c r="K10011" s="22" t="str">
        <f>IF(I10011&lt;&gt;"",SUMIF(Table1[Codigo_servico],A10011,Table1[Subtotal_insumo]),"")</f>
        <v/>
      </c>
      <c r="L10011" s="18">
        <f>IF(Table1[[#This Row],[Ordem_insumos]]&lt;&gt;0,VLOOKUP(Table1[[#This Row],[Codigo_servico]],Preencher_Orcamento!$B:$D,3,FALSE)*Table1[[#This Row],[Qtde_insumo]],"")</f>
        <v>0</v>
      </c>
      <c r="M10011" s="18">
        <f>IF(Table1[[#This Row],[Ordem_insumos]]&lt;&gt;0,VLOOKUP(Table1[[#This Row],[Codigo_servico]],Preencher_Orcamento!$B:$D,3,FALSE)*Table1[[#This Row],[Subtotal_insumo]],"")</f>
        <v>0</v>
      </c>
    </row>
    <row r="10012" spans="1:13" x14ac:dyDescent="0.25">
      <c r="A10012" s="3">
        <v>150125</v>
      </c>
      <c r="B10012" s="125">
        <v>0</v>
      </c>
      <c r="C10012" s="131" t="s">
        <v>4317</v>
      </c>
      <c r="D10012" s="132"/>
      <c r="E10012" s="4"/>
      <c r="F10012" s="4"/>
      <c r="G10012" s="17" t="str">
        <f>IFERROR(VLOOKUP(Table1[[#This Row],[Codigo_insumo]],BD_Insumos!$B:$E,4),"")</f>
        <v/>
      </c>
      <c r="H10012" s="139"/>
      <c r="I10012" s="5" t="s">
        <v>170</v>
      </c>
      <c r="J10012" s="20" t="str">
        <f t="shared" si="156"/>
        <v/>
      </c>
      <c r="K10012" s="21">
        <f>IF(I10012&lt;&gt;"",SUMIF(Table1[Codigo_servico],A10012,Table1[Subtotal_insumo]),"")</f>
        <v>29.372920142398886</v>
      </c>
      <c r="L10012" s="17" t="str">
        <f>IF(Table1[[#This Row],[Ordem_insumos]]&lt;&gt;0,VLOOKUP(Table1[[#This Row],[Codigo_servico]],Preencher_Orcamento!$B:$D,3,FALSE)*Table1[[#This Row],[Qtde_insumo]],"")</f>
        <v/>
      </c>
      <c r="M10012" s="17" t="str">
        <f>IF(Table1[[#This Row],[Ordem_insumos]]&lt;&gt;0,VLOOKUP(Table1[[#This Row],[Codigo_servico]],Preencher_Orcamento!$B:$D,3,FALSE)*Table1[[#This Row],[Subtotal_insumo]],"")</f>
        <v/>
      </c>
    </row>
    <row r="10013" spans="1:13" x14ac:dyDescent="0.25">
      <c r="A10013" s="6">
        <v>150125</v>
      </c>
      <c r="B10013" s="126">
        <v>1</v>
      </c>
      <c r="C10013" s="133"/>
      <c r="D10013" s="134">
        <v>2076</v>
      </c>
      <c r="E10013" s="7" t="s">
        <v>2200</v>
      </c>
      <c r="F10013" s="8" t="s">
        <v>2140</v>
      </c>
      <c r="G10013" s="16">
        <f>IFERROR(VLOOKUP(Table1[[#This Row],[Codigo_insumo]],BD_Insumos!$B:$E,4),"")</f>
        <v>12.645924541907611</v>
      </c>
      <c r="H10013" s="140">
        <v>0.2</v>
      </c>
      <c r="I10013" s="9"/>
      <c r="J10013" s="22">
        <f t="shared" si="156"/>
        <v>2.5291849083815223</v>
      </c>
      <c r="K10013" s="22" t="str">
        <f>IF(I10013&lt;&gt;"",SUMIF(Table1[Codigo_servico],A10013,Table1[Subtotal_insumo]),"")</f>
        <v/>
      </c>
      <c r="L10013" s="16">
        <f>IF(Table1[[#This Row],[Ordem_insumos]]&lt;&gt;0,VLOOKUP(Table1[[#This Row],[Codigo_servico]],Preencher_Orcamento!$B:$D,3,FALSE)*Table1[[#This Row],[Qtde_insumo]],"")</f>
        <v>0</v>
      </c>
      <c r="M10013" s="16">
        <f>IF(Table1[[#This Row],[Ordem_insumos]]&lt;&gt;0,VLOOKUP(Table1[[#This Row],[Codigo_servico]],Preencher_Orcamento!$B:$D,3,FALSE)*Table1[[#This Row],[Subtotal_insumo]],"")</f>
        <v>0</v>
      </c>
    </row>
    <row r="10014" spans="1:13" ht="26.25" x14ac:dyDescent="0.25">
      <c r="A10014" s="6">
        <v>150125</v>
      </c>
      <c r="B10014" s="126">
        <v>2</v>
      </c>
      <c r="C10014" s="133"/>
      <c r="D10014" s="134">
        <v>37065</v>
      </c>
      <c r="E10014" s="7" t="s">
        <v>821</v>
      </c>
      <c r="F10014" s="8" t="s">
        <v>168</v>
      </c>
      <c r="G10014" s="16">
        <f>IFERROR(VLOOKUP(Table1[[#This Row],[Codigo_insumo]],BD_Insumos!$B:$E,4),"")</f>
        <v>68.513000000000005</v>
      </c>
      <c r="H10014" s="140">
        <v>0.25</v>
      </c>
      <c r="I10014" s="9"/>
      <c r="J10014" s="22">
        <f t="shared" si="156"/>
        <v>17.128250000000001</v>
      </c>
      <c r="K10014" s="22" t="str">
        <f>IF(I10014&lt;&gt;"",SUMIF(Table1[Codigo_servico],A10014,Table1[Subtotal_insumo]),"")</f>
        <v/>
      </c>
      <c r="L10014" s="16">
        <f>IF(Table1[[#This Row],[Ordem_insumos]]&lt;&gt;0,VLOOKUP(Table1[[#This Row],[Codigo_servico]],Preencher_Orcamento!$B:$D,3,FALSE)*Table1[[#This Row],[Qtde_insumo]],"")</f>
        <v>0</v>
      </c>
      <c r="M10014" s="16">
        <f>IF(Table1[[#This Row],[Ordem_insumos]]&lt;&gt;0,VLOOKUP(Table1[[#This Row],[Codigo_servico]],Preencher_Orcamento!$B:$D,3,FALSE)*Table1[[#This Row],[Subtotal_insumo]],"")</f>
        <v>0</v>
      </c>
    </row>
    <row r="10015" spans="1:13" x14ac:dyDescent="0.25">
      <c r="A10015" s="6">
        <v>150125</v>
      </c>
      <c r="B10015" s="126">
        <v>3</v>
      </c>
      <c r="C10015" s="133"/>
      <c r="D10015" s="134">
        <v>14023</v>
      </c>
      <c r="E10015" s="7" t="s">
        <v>291</v>
      </c>
      <c r="F10015" s="8" t="s">
        <v>168</v>
      </c>
      <c r="G10015" s="18">
        <f>IFERROR(VLOOKUP(Table1[[#This Row],[Codigo_insumo]],BD_Insumos!$B:$E,4),"")</f>
        <v>22.4636</v>
      </c>
      <c r="H10015" s="140">
        <v>0.12</v>
      </c>
      <c r="I10015" s="9"/>
      <c r="J10015" s="23">
        <f t="shared" si="156"/>
        <v>2.6956319999999998</v>
      </c>
      <c r="K10015" s="22" t="str">
        <f>IF(I10015&lt;&gt;"",SUMIF(Table1[Codigo_servico],A10015,Table1[Subtotal_insumo]),"")</f>
        <v/>
      </c>
      <c r="L10015" s="18">
        <f>IF(Table1[[#This Row],[Ordem_insumos]]&lt;&gt;0,VLOOKUP(Table1[[#This Row],[Codigo_servico]],Preencher_Orcamento!$B:$D,3,FALSE)*Table1[[#This Row],[Qtde_insumo]],"")</f>
        <v>0</v>
      </c>
      <c r="M10015" s="18">
        <f>IF(Table1[[#This Row],[Ordem_insumos]]&lt;&gt;0,VLOOKUP(Table1[[#This Row],[Codigo_servico]],Preencher_Orcamento!$B:$D,3,FALSE)*Table1[[#This Row],[Subtotal_insumo]],"")</f>
        <v>0</v>
      </c>
    </row>
    <row r="10016" spans="1:13" x14ac:dyDescent="0.25">
      <c r="A10016" s="6">
        <v>150125</v>
      </c>
      <c r="B10016" s="126">
        <v>4</v>
      </c>
      <c r="C10016" s="133"/>
      <c r="D10016" s="134">
        <v>2075</v>
      </c>
      <c r="E10016" s="7" t="s">
        <v>2199</v>
      </c>
      <c r="F10016" s="8" t="s">
        <v>2140</v>
      </c>
      <c r="G10016" s="18">
        <f>IFERROR(VLOOKUP(Table1[[#This Row],[Codigo_insumo]],BD_Insumos!$B:$E,4),"")</f>
        <v>15.599673853371913</v>
      </c>
      <c r="H10016" s="140">
        <v>0.45</v>
      </c>
      <c r="I10016" s="9"/>
      <c r="J10016" s="23">
        <f t="shared" si="156"/>
        <v>7.0198532340173605</v>
      </c>
      <c r="K10016" s="22" t="str">
        <f>IF(I10016&lt;&gt;"",SUMIF(Table1[Codigo_servico],A10016,Table1[Subtotal_insumo]),"")</f>
        <v/>
      </c>
      <c r="L10016" s="18">
        <f>IF(Table1[[#This Row],[Ordem_insumos]]&lt;&gt;0,VLOOKUP(Table1[[#This Row],[Codigo_servico]],Preencher_Orcamento!$B:$D,3,FALSE)*Table1[[#This Row],[Qtde_insumo]],"")</f>
        <v>0</v>
      </c>
      <c r="M10016" s="18">
        <f>IF(Table1[[#This Row],[Ordem_insumos]]&lt;&gt;0,VLOOKUP(Table1[[#This Row],[Codigo_servico]],Preencher_Orcamento!$B:$D,3,FALSE)*Table1[[#This Row],[Subtotal_insumo]],"")</f>
        <v>0</v>
      </c>
    </row>
    <row r="10017" spans="1:13" x14ac:dyDescent="0.25">
      <c r="A10017" s="3">
        <v>150136</v>
      </c>
      <c r="B10017" s="125">
        <v>0</v>
      </c>
      <c r="C10017" s="131" t="s">
        <v>4318</v>
      </c>
      <c r="D10017" s="132"/>
      <c r="E10017" s="4"/>
      <c r="F10017" s="4"/>
      <c r="G10017" s="17" t="str">
        <f>IFERROR(VLOOKUP(Table1[[#This Row],[Codigo_insumo]],BD_Insumos!$B:$E,4),"")</f>
        <v/>
      </c>
      <c r="H10017" s="139"/>
      <c r="I10017" s="5" t="s">
        <v>170</v>
      </c>
      <c r="J10017" s="20" t="str">
        <f t="shared" si="156"/>
        <v/>
      </c>
      <c r="K10017" s="21">
        <f>IF(I10017&lt;&gt;"",SUMIF(Table1[Codigo_servico],A10017,Table1[Subtotal_insumo]),"")</f>
        <v>85.722731592919288</v>
      </c>
      <c r="L10017" s="17" t="str">
        <f>IF(Table1[[#This Row],[Ordem_insumos]]&lt;&gt;0,VLOOKUP(Table1[[#This Row],[Codigo_servico]],Preencher_Orcamento!$B:$D,3,FALSE)*Table1[[#This Row],[Qtde_insumo]],"")</f>
        <v/>
      </c>
      <c r="M10017" s="17" t="str">
        <f>IF(Table1[[#This Row],[Ordem_insumos]]&lt;&gt;0,VLOOKUP(Table1[[#This Row],[Codigo_servico]],Preencher_Orcamento!$B:$D,3,FALSE)*Table1[[#This Row],[Subtotal_insumo]],"")</f>
        <v/>
      </c>
    </row>
    <row r="10018" spans="1:13" x14ac:dyDescent="0.25">
      <c r="A10018" s="6">
        <v>150136</v>
      </c>
      <c r="B10018" s="126">
        <v>1</v>
      </c>
      <c r="C10018" s="133"/>
      <c r="D10018" s="134">
        <v>37530</v>
      </c>
      <c r="E10018" s="7" t="s">
        <v>834</v>
      </c>
      <c r="F10018" s="8" t="s">
        <v>457</v>
      </c>
      <c r="G10018" s="16">
        <f>IFERROR(VLOOKUP(Table1[[#This Row],[Codigo_insumo]],BD_Insumos!$B:$E,4),"")</f>
        <v>0.85980000000000001</v>
      </c>
      <c r="H10018" s="140">
        <v>1</v>
      </c>
      <c r="I10018" s="9"/>
      <c r="J10018" s="22">
        <f t="shared" si="156"/>
        <v>0.85980000000000001</v>
      </c>
      <c r="K10018" s="22" t="str">
        <f>IF(I10018&lt;&gt;"",SUMIF(Table1[Codigo_servico],A10018,Table1[Subtotal_insumo]),"")</f>
        <v/>
      </c>
      <c r="L10018" s="16">
        <f>IF(Table1[[#This Row],[Ordem_insumos]]&lt;&gt;0,VLOOKUP(Table1[[#This Row],[Codigo_servico]],Preencher_Orcamento!$B:$D,3,FALSE)*Table1[[#This Row],[Qtde_insumo]],"")</f>
        <v>0</v>
      </c>
      <c r="M10018" s="16">
        <f>IF(Table1[[#This Row],[Ordem_insumos]]&lt;&gt;0,VLOOKUP(Table1[[#This Row],[Codigo_servico]],Preencher_Orcamento!$B:$D,3,FALSE)*Table1[[#This Row],[Subtotal_insumo]],"")</f>
        <v>0</v>
      </c>
    </row>
    <row r="10019" spans="1:13" x14ac:dyDescent="0.25">
      <c r="A10019" s="6">
        <v>150136</v>
      </c>
      <c r="B10019" s="126">
        <v>2</v>
      </c>
      <c r="C10019" s="133"/>
      <c r="D10019" s="134">
        <v>2075</v>
      </c>
      <c r="E10019" s="7" t="s">
        <v>2199</v>
      </c>
      <c r="F10019" s="8" t="s">
        <v>2140</v>
      </c>
      <c r="G10019" s="16">
        <f>IFERROR(VLOOKUP(Table1[[#This Row],[Codigo_insumo]],BD_Insumos!$B:$E,4),"")</f>
        <v>15.599673853371913</v>
      </c>
      <c r="H10019" s="140">
        <v>1.5</v>
      </c>
      <c r="I10019" s="9"/>
      <c r="J10019" s="22">
        <f t="shared" si="156"/>
        <v>23.39951078005787</v>
      </c>
      <c r="K10019" s="22" t="str">
        <f>IF(I10019&lt;&gt;"",SUMIF(Table1[Codigo_servico],A10019,Table1[Subtotal_insumo]),"")</f>
        <v/>
      </c>
      <c r="L10019" s="16">
        <f>IF(Table1[[#This Row],[Ordem_insumos]]&lt;&gt;0,VLOOKUP(Table1[[#This Row],[Codigo_servico]],Preencher_Orcamento!$B:$D,3,FALSE)*Table1[[#This Row],[Qtde_insumo]],"")</f>
        <v>0</v>
      </c>
      <c r="M10019" s="16">
        <f>IF(Table1[[#This Row],[Ordem_insumos]]&lt;&gt;0,VLOOKUP(Table1[[#This Row],[Codigo_servico]],Preencher_Orcamento!$B:$D,3,FALSE)*Table1[[#This Row],[Subtotal_insumo]],"")</f>
        <v>0</v>
      </c>
    </row>
    <row r="10020" spans="1:13" ht="26.25" x14ac:dyDescent="0.25">
      <c r="A10020" s="6">
        <v>150136</v>
      </c>
      <c r="B10020" s="126">
        <v>3</v>
      </c>
      <c r="C10020" s="133"/>
      <c r="D10020" s="134">
        <v>37520</v>
      </c>
      <c r="E10020" s="7" t="s">
        <v>831</v>
      </c>
      <c r="F10020" s="8" t="s">
        <v>168</v>
      </c>
      <c r="G10020" s="18">
        <f>IFERROR(VLOOKUP(Table1[[#This Row],[Codigo_insumo]],BD_Insumos!$B:$E,4),"")</f>
        <v>33.533299999999997</v>
      </c>
      <c r="H10020" s="140">
        <v>0.3</v>
      </c>
      <c r="I10020" s="9"/>
      <c r="J10020" s="23">
        <f t="shared" si="156"/>
        <v>10.059989999999999</v>
      </c>
      <c r="K10020" s="22" t="str">
        <f>IF(I10020&lt;&gt;"",SUMIF(Table1[Codigo_servico],A10020,Table1[Subtotal_insumo]),"")</f>
        <v/>
      </c>
      <c r="L10020" s="18">
        <f>IF(Table1[[#This Row],[Ordem_insumos]]&lt;&gt;0,VLOOKUP(Table1[[#This Row],[Codigo_servico]],Preencher_Orcamento!$B:$D,3,FALSE)*Table1[[#This Row],[Qtde_insumo]],"")</f>
        <v>0</v>
      </c>
      <c r="M10020" s="18">
        <f>IF(Table1[[#This Row],[Ordem_insumos]]&lt;&gt;0,VLOOKUP(Table1[[#This Row],[Codigo_servico]],Preencher_Orcamento!$B:$D,3,FALSE)*Table1[[#This Row],[Subtotal_insumo]],"")</f>
        <v>0</v>
      </c>
    </row>
    <row r="10021" spans="1:13" x14ac:dyDescent="0.25">
      <c r="A10021" s="6">
        <v>150136</v>
      </c>
      <c r="B10021" s="126">
        <v>4</v>
      </c>
      <c r="C10021" s="133"/>
      <c r="D10021" s="134">
        <v>2076</v>
      </c>
      <c r="E10021" s="7" t="s">
        <v>2200</v>
      </c>
      <c r="F10021" s="8" t="s">
        <v>2140</v>
      </c>
      <c r="G10021" s="18">
        <f>IFERROR(VLOOKUP(Table1[[#This Row],[Codigo_insumo]],BD_Insumos!$B:$E,4),"")</f>
        <v>12.645924541907611</v>
      </c>
      <c r="H10021" s="140">
        <v>1.5</v>
      </c>
      <c r="I10021" s="9"/>
      <c r="J10021" s="23">
        <f t="shared" si="156"/>
        <v>18.968886812861417</v>
      </c>
      <c r="K10021" s="22" t="str">
        <f>IF(I10021&lt;&gt;"",SUMIF(Table1[Codigo_servico],A10021,Table1[Subtotal_insumo]),"")</f>
        <v/>
      </c>
      <c r="L10021" s="18">
        <f>IF(Table1[[#This Row],[Ordem_insumos]]&lt;&gt;0,VLOOKUP(Table1[[#This Row],[Codigo_servico]],Preencher_Orcamento!$B:$D,3,FALSE)*Table1[[#This Row],[Qtde_insumo]],"")</f>
        <v>0</v>
      </c>
      <c r="M10021" s="18">
        <f>IF(Table1[[#This Row],[Ordem_insumos]]&lt;&gt;0,VLOOKUP(Table1[[#This Row],[Codigo_servico]],Preencher_Orcamento!$B:$D,3,FALSE)*Table1[[#This Row],[Subtotal_insumo]],"")</f>
        <v>0</v>
      </c>
    </row>
    <row r="10022" spans="1:13" x14ac:dyDescent="0.25">
      <c r="A10022" s="6">
        <v>150136</v>
      </c>
      <c r="B10022" s="126">
        <v>5</v>
      </c>
      <c r="C10022" s="133"/>
      <c r="D10022" s="134">
        <v>37030</v>
      </c>
      <c r="E10022" s="7" t="s">
        <v>815</v>
      </c>
      <c r="F10022" s="8" t="s">
        <v>168</v>
      </c>
      <c r="G10022" s="18">
        <f>IFERROR(VLOOKUP(Table1[[#This Row],[Codigo_insumo]],BD_Insumos!$B:$E,4),"")</f>
        <v>40.110399999999998</v>
      </c>
      <c r="H10022" s="140">
        <v>0.5</v>
      </c>
      <c r="I10022" s="9"/>
      <c r="J10022" s="23">
        <f t="shared" si="156"/>
        <v>20.055199999999999</v>
      </c>
      <c r="K10022" s="22" t="str">
        <f>IF(I10022&lt;&gt;"",SUMIF(Table1[Codigo_servico],A10022,Table1[Subtotal_insumo]),"")</f>
        <v/>
      </c>
      <c r="L10022" s="18">
        <f>IF(Table1[[#This Row],[Ordem_insumos]]&lt;&gt;0,VLOOKUP(Table1[[#This Row],[Codigo_servico]],Preencher_Orcamento!$B:$D,3,FALSE)*Table1[[#This Row],[Qtde_insumo]],"")</f>
        <v>0</v>
      </c>
      <c r="M10022" s="18">
        <f>IF(Table1[[#This Row],[Ordem_insumos]]&lt;&gt;0,VLOOKUP(Table1[[#This Row],[Codigo_servico]],Preencher_Orcamento!$B:$D,3,FALSE)*Table1[[#This Row],[Subtotal_insumo]],"")</f>
        <v>0</v>
      </c>
    </row>
    <row r="10023" spans="1:13" ht="26.25" x14ac:dyDescent="0.25">
      <c r="A10023" s="6">
        <v>150136</v>
      </c>
      <c r="B10023" s="126">
        <v>6</v>
      </c>
      <c r="C10023" s="133"/>
      <c r="D10023" s="134">
        <v>37555</v>
      </c>
      <c r="E10023" s="7" t="s">
        <v>845</v>
      </c>
      <c r="F10023" s="8" t="s">
        <v>168</v>
      </c>
      <c r="G10023" s="18">
        <f>IFERROR(VLOOKUP(Table1[[#This Row],[Codigo_insumo]],BD_Insumos!$B:$E,4),"")</f>
        <v>25.790299999999998</v>
      </c>
      <c r="H10023" s="140">
        <v>0.48</v>
      </c>
      <c r="I10023" s="9"/>
      <c r="J10023" s="23">
        <f t="shared" si="156"/>
        <v>12.379344</v>
      </c>
      <c r="K10023" s="22" t="str">
        <f>IF(I10023&lt;&gt;"",SUMIF(Table1[Codigo_servico],A10023,Table1[Subtotal_insumo]),"")</f>
        <v/>
      </c>
      <c r="L10023" s="18">
        <f>IF(Table1[[#This Row],[Ordem_insumos]]&lt;&gt;0,VLOOKUP(Table1[[#This Row],[Codigo_servico]],Preencher_Orcamento!$B:$D,3,FALSE)*Table1[[#This Row],[Qtde_insumo]],"")</f>
        <v>0</v>
      </c>
      <c r="M10023" s="18">
        <f>IF(Table1[[#This Row],[Ordem_insumos]]&lt;&gt;0,VLOOKUP(Table1[[#This Row],[Codigo_servico]],Preencher_Orcamento!$B:$D,3,FALSE)*Table1[[#This Row],[Subtotal_insumo]],"")</f>
        <v>0</v>
      </c>
    </row>
    <row r="10024" spans="1:13" x14ac:dyDescent="0.25">
      <c r="A10024" s="3">
        <v>150170</v>
      </c>
      <c r="B10024" s="125">
        <v>0</v>
      </c>
      <c r="C10024" s="131" t="s">
        <v>4319</v>
      </c>
      <c r="D10024" s="132"/>
      <c r="E10024" s="4"/>
      <c r="F10024" s="4"/>
      <c r="G10024" s="17" t="str">
        <f>IFERROR(VLOOKUP(Table1[[#This Row],[Codigo_insumo]],BD_Insumos!$B:$E,4),"")</f>
        <v/>
      </c>
      <c r="H10024" s="139"/>
      <c r="I10024" s="5" t="s">
        <v>170</v>
      </c>
      <c r="J10024" s="20" t="str">
        <f t="shared" si="156"/>
        <v/>
      </c>
      <c r="K10024" s="21">
        <f>IF(I10024&lt;&gt;"",SUMIF(Table1[Codigo_servico],A10024,Table1[Subtotal_insumo]),"")</f>
        <v>18.254699004757256</v>
      </c>
      <c r="L10024" s="17" t="str">
        <f>IF(Table1[[#This Row],[Ordem_insumos]]&lt;&gt;0,VLOOKUP(Table1[[#This Row],[Codigo_servico]],Preencher_Orcamento!$B:$D,3,FALSE)*Table1[[#This Row],[Qtde_insumo]],"")</f>
        <v/>
      </c>
      <c r="M10024" s="17" t="str">
        <f>IF(Table1[[#This Row],[Ordem_insumos]]&lt;&gt;0,VLOOKUP(Table1[[#This Row],[Codigo_servico]],Preencher_Orcamento!$B:$D,3,FALSE)*Table1[[#This Row],[Subtotal_insumo]],"")</f>
        <v/>
      </c>
    </row>
    <row r="10025" spans="1:13" x14ac:dyDescent="0.25">
      <c r="A10025" s="6">
        <v>150170</v>
      </c>
      <c r="B10025" s="126">
        <v>1</v>
      </c>
      <c r="C10025" s="133"/>
      <c r="D10025" s="134">
        <v>2075</v>
      </c>
      <c r="E10025" s="7" t="s">
        <v>2199</v>
      </c>
      <c r="F10025" s="8" t="s">
        <v>2140</v>
      </c>
      <c r="G10025" s="16">
        <f>IFERROR(VLOOKUP(Table1[[#This Row],[Codigo_insumo]],BD_Insumos!$B:$E,4),"")</f>
        <v>15.599673853371913</v>
      </c>
      <c r="H10025" s="140">
        <v>0.36</v>
      </c>
      <c r="I10025" s="9"/>
      <c r="J10025" s="22">
        <f t="shared" si="156"/>
        <v>5.6158825872138882</v>
      </c>
      <c r="K10025" s="22" t="str">
        <f>IF(I10025&lt;&gt;"",SUMIF(Table1[Codigo_servico],A10025,Table1[Subtotal_insumo]),"")</f>
        <v/>
      </c>
      <c r="L10025" s="16">
        <f>IF(Table1[[#This Row],[Ordem_insumos]]&lt;&gt;0,VLOOKUP(Table1[[#This Row],[Codigo_servico]],Preencher_Orcamento!$B:$D,3,FALSE)*Table1[[#This Row],[Qtde_insumo]],"")</f>
        <v>0</v>
      </c>
      <c r="M10025" s="16">
        <f>IF(Table1[[#This Row],[Ordem_insumos]]&lt;&gt;0,VLOOKUP(Table1[[#This Row],[Codigo_servico]],Preencher_Orcamento!$B:$D,3,FALSE)*Table1[[#This Row],[Subtotal_insumo]],"")</f>
        <v>0</v>
      </c>
    </row>
    <row r="10026" spans="1:13" ht="39" x14ac:dyDescent="0.25">
      <c r="A10026" s="6">
        <v>150170</v>
      </c>
      <c r="B10026" s="126">
        <v>2</v>
      </c>
      <c r="C10026" s="133"/>
      <c r="D10026" s="134">
        <v>37590</v>
      </c>
      <c r="E10026" s="7" t="s">
        <v>855</v>
      </c>
      <c r="F10026" s="8" t="s">
        <v>168</v>
      </c>
      <c r="G10026" s="16">
        <f>IFERROR(VLOOKUP(Table1[[#This Row],[Codigo_insumo]],BD_Insumos!$B:$E,4),"")</f>
        <v>20.725100000000001</v>
      </c>
      <c r="H10026" s="140">
        <v>0.5</v>
      </c>
      <c r="I10026" s="9"/>
      <c r="J10026" s="22">
        <f t="shared" si="156"/>
        <v>10.362550000000001</v>
      </c>
      <c r="K10026" s="22" t="str">
        <f>IF(I10026&lt;&gt;"",SUMIF(Table1[Codigo_servico],A10026,Table1[Subtotal_insumo]),"")</f>
        <v/>
      </c>
      <c r="L10026" s="16">
        <f>IF(Table1[[#This Row],[Ordem_insumos]]&lt;&gt;0,VLOOKUP(Table1[[#This Row],[Codigo_servico]],Preencher_Orcamento!$B:$D,3,FALSE)*Table1[[#This Row],[Qtde_insumo]],"")</f>
        <v>0</v>
      </c>
      <c r="M10026" s="16">
        <f>IF(Table1[[#This Row],[Ordem_insumos]]&lt;&gt;0,VLOOKUP(Table1[[#This Row],[Codigo_servico]],Preencher_Orcamento!$B:$D,3,FALSE)*Table1[[#This Row],[Subtotal_insumo]],"")</f>
        <v>0</v>
      </c>
    </row>
    <row r="10027" spans="1:13" x14ac:dyDescent="0.25">
      <c r="A10027" s="6">
        <v>150170</v>
      </c>
      <c r="B10027" s="126">
        <v>3</v>
      </c>
      <c r="C10027" s="133"/>
      <c r="D10027" s="134">
        <v>2076</v>
      </c>
      <c r="E10027" s="7" t="s">
        <v>2200</v>
      </c>
      <c r="F10027" s="8" t="s">
        <v>2140</v>
      </c>
      <c r="G10027" s="18">
        <f>IFERROR(VLOOKUP(Table1[[#This Row],[Codigo_insumo]],BD_Insumos!$B:$E,4),"")</f>
        <v>12.645924541907611</v>
      </c>
      <c r="H10027" s="140">
        <v>0.18</v>
      </c>
      <c r="I10027" s="9"/>
      <c r="J10027" s="23">
        <f t="shared" si="156"/>
        <v>2.2762664175433698</v>
      </c>
      <c r="K10027" s="22" t="str">
        <f>IF(I10027&lt;&gt;"",SUMIF(Table1[Codigo_servico],A10027,Table1[Subtotal_insumo]),"")</f>
        <v/>
      </c>
      <c r="L10027" s="18">
        <f>IF(Table1[[#This Row],[Ordem_insumos]]&lt;&gt;0,VLOOKUP(Table1[[#This Row],[Codigo_servico]],Preencher_Orcamento!$B:$D,3,FALSE)*Table1[[#This Row],[Qtde_insumo]],"")</f>
        <v>0</v>
      </c>
      <c r="M10027" s="18">
        <f>IF(Table1[[#This Row],[Ordem_insumos]]&lt;&gt;0,VLOOKUP(Table1[[#This Row],[Codigo_servico]],Preencher_Orcamento!$B:$D,3,FALSE)*Table1[[#This Row],[Subtotal_insumo]],"")</f>
        <v>0</v>
      </c>
    </row>
    <row r="10028" spans="1:13" x14ac:dyDescent="0.25">
      <c r="A10028" s="3">
        <v>150176</v>
      </c>
      <c r="B10028" s="125">
        <v>0</v>
      </c>
      <c r="C10028" s="131" t="s">
        <v>4320</v>
      </c>
      <c r="D10028" s="132"/>
      <c r="E10028" s="4"/>
      <c r="F10028" s="4"/>
      <c r="G10028" s="17" t="str">
        <f>IFERROR(VLOOKUP(Table1[[#This Row],[Codigo_insumo]],BD_Insumos!$B:$E,4),"")</f>
        <v/>
      </c>
      <c r="H10028" s="139"/>
      <c r="I10028" s="5" t="s">
        <v>170</v>
      </c>
      <c r="J10028" s="20" t="str">
        <f t="shared" si="156"/>
        <v/>
      </c>
      <c r="K10028" s="21">
        <f>IF(I10028&lt;&gt;"",SUMIF(Table1[Codigo_servico],A10028,Table1[Subtotal_insumo]),"")</f>
        <v>17.76876350713589</v>
      </c>
      <c r="L10028" s="17" t="str">
        <f>IF(Table1[[#This Row],[Ordem_insumos]]&lt;&gt;0,VLOOKUP(Table1[[#This Row],[Codigo_servico]],Preencher_Orcamento!$B:$D,3,FALSE)*Table1[[#This Row],[Qtde_insumo]],"")</f>
        <v/>
      </c>
      <c r="M10028" s="17" t="str">
        <f>IF(Table1[[#This Row],[Ordem_insumos]]&lt;&gt;0,VLOOKUP(Table1[[#This Row],[Codigo_servico]],Preencher_Orcamento!$B:$D,3,FALSE)*Table1[[#This Row],[Subtotal_insumo]],"")</f>
        <v/>
      </c>
    </row>
    <row r="10029" spans="1:13" x14ac:dyDescent="0.25">
      <c r="A10029" s="6">
        <v>150176</v>
      </c>
      <c r="B10029" s="126">
        <v>1</v>
      </c>
      <c r="C10029" s="133"/>
      <c r="D10029" s="134">
        <v>2075</v>
      </c>
      <c r="E10029" s="7" t="s">
        <v>2199</v>
      </c>
      <c r="F10029" s="8" t="s">
        <v>2140</v>
      </c>
      <c r="G10029" s="16">
        <f>IFERROR(VLOOKUP(Table1[[#This Row],[Codigo_insumo]],BD_Insumos!$B:$E,4),"")</f>
        <v>15.599673853371913</v>
      </c>
      <c r="H10029" s="140">
        <v>0.54</v>
      </c>
      <c r="I10029" s="9"/>
      <c r="J10029" s="22">
        <f t="shared" si="156"/>
        <v>8.4238238808208337</v>
      </c>
      <c r="K10029" s="22" t="str">
        <f>IF(I10029&lt;&gt;"",SUMIF(Table1[Codigo_servico],A10029,Table1[Subtotal_insumo]),"")</f>
        <v/>
      </c>
      <c r="L10029" s="16">
        <f>IF(Table1[[#This Row],[Ordem_insumos]]&lt;&gt;0,VLOOKUP(Table1[[#This Row],[Codigo_servico]],Preencher_Orcamento!$B:$D,3,FALSE)*Table1[[#This Row],[Qtde_insumo]],"")</f>
        <v>0</v>
      </c>
      <c r="M10029" s="16">
        <f>IF(Table1[[#This Row],[Ordem_insumos]]&lt;&gt;0,VLOOKUP(Table1[[#This Row],[Codigo_servico]],Preencher_Orcamento!$B:$D,3,FALSE)*Table1[[#This Row],[Subtotal_insumo]],"")</f>
        <v>0</v>
      </c>
    </row>
    <row r="10030" spans="1:13" x14ac:dyDescent="0.25">
      <c r="A10030" s="6">
        <v>150176</v>
      </c>
      <c r="B10030" s="126">
        <v>2</v>
      </c>
      <c r="C10030" s="133"/>
      <c r="D10030" s="134">
        <v>37596</v>
      </c>
      <c r="E10030" s="7" t="s">
        <v>857</v>
      </c>
      <c r="F10030" s="8" t="s">
        <v>168</v>
      </c>
      <c r="G10030" s="16">
        <f>IFERROR(VLOOKUP(Table1[[#This Row],[Codigo_insumo]],BD_Insumos!$B:$E,4),"")</f>
        <v>16.944400000000002</v>
      </c>
      <c r="H10030" s="140">
        <v>0.35</v>
      </c>
      <c r="I10030" s="9"/>
      <c r="J10030" s="22">
        <f t="shared" si="156"/>
        <v>5.9305400000000006</v>
      </c>
      <c r="K10030" s="22" t="str">
        <f>IF(I10030&lt;&gt;"",SUMIF(Table1[Codigo_servico],A10030,Table1[Subtotal_insumo]),"")</f>
        <v/>
      </c>
      <c r="L10030" s="16">
        <f>IF(Table1[[#This Row],[Ordem_insumos]]&lt;&gt;0,VLOOKUP(Table1[[#This Row],[Codigo_servico]],Preencher_Orcamento!$B:$D,3,FALSE)*Table1[[#This Row],[Qtde_insumo]],"")</f>
        <v>0</v>
      </c>
      <c r="M10030" s="16">
        <f>IF(Table1[[#This Row],[Ordem_insumos]]&lt;&gt;0,VLOOKUP(Table1[[#This Row],[Codigo_servico]],Preencher_Orcamento!$B:$D,3,FALSE)*Table1[[#This Row],[Subtotal_insumo]],"")</f>
        <v>0</v>
      </c>
    </row>
    <row r="10031" spans="1:13" x14ac:dyDescent="0.25">
      <c r="A10031" s="6">
        <v>150176</v>
      </c>
      <c r="B10031" s="126">
        <v>3</v>
      </c>
      <c r="C10031" s="133"/>
      <c r="D10031" s="134">
        <v>2076</v>
      </c>
      <c r="E10031" s="7" t="s">
        <v>2200</v>
      </c>
      <c r="F10031" s="8" t="s">
        <v>2140</v>
      </c>
      <c r="G10031" s="18">
        <f>IFERROR(VLOOKUP(Table1[[#This Row],[Codigo_insumo]],BD_Insumos!$B:$E,4),"")</f>
        <v>12.645924541907611</v>
      </c>
      <c r="H10031" s="140">
        <v>0.27</v>
      </c>
      <c r="I10031" s="9"/>
      <c r="J10031" s="23">
        <f t="shared" si="156"/>
        <v>3.4143996263150553</v>
      </c>
      <c r="K10031" s="22" t="str">
        <f>IF(I10031&lt;&gt;"",SUMIF(Table1[Codigo_servico],A10031,Table1[Subtotal_insumo]),"")</f>
        <v/>
      </c>
      <c r="L10031" s="18">
        <f>IF(Table1[[#This Row],[Ordem_insumos]]&lt;&gt;0,VLOOKUP(Table1[[#This Row],[Codigo_servico]],Preencher_Orcamento!$B:$D,3,FALSE)*Table1[[#This Row],[Qtde_insumo]],"")</f>
        <v>0</v>
      </c>
      <c r="M10031" s="18">
        <f>IF(Table1[[#This Row],[Ordem_insumos]]&lt;&gt;0,VLOOKUP(Table1[[#This Row],[Codigo_servico]],Preencher_Orcamento!$B:$D,3,FALSE)*Table1[[#This Row],[Subtotal_insumo]],"")</f>
        <v>0</v>
      </c>
    </row>
    <row r="10032" spans="1:13" x14ac:dyDescent="0.25">
      <c r="A10032" s="3">
        <v>150177</v>
      </c>
      <c r="B10032" s="125">
        <v>0</v>
      </c>
      <c r="C10032" s="131" t="s">
        <v>4321</v>
      </c>
      <c r="D10032" s="132"/>
      <c r="E10032" s="4"/>
      <c r="F10032" s="4"/>
      <c r="G10032" s="17" t="str">
        <f>IFERROR(VLOOKUP(Table1[[#This Row],[Codigo_insumo]],BD_Insumos!$B:$E,4),"")</f>
        <v/>
      </c>
      <c r="H10032" s="139"/>
      <c r="I10032" s="5" t="s">
        <v>170</v>
      </c>
      <c r="J10032" s="20" t="str">
        <f t="shared" si="156"/>
        <v/>
      </c>
      <c r="K10032" s="21">
        <f>IF(I10032&lt;&gt;"",SUMIF(Table1[Codigo_servico],A10032,Table1[Subtotal_insumo]),"")</f>
        <v>27.724705507135887</v>
      </c>
      <c r="L10032" s="17" t="str">
        <f>IF(Table1[[#This Row],[Ordem_insumos]]&lt;&gt;0,VLOOKUP(Table1[[#This Row],[Codigo_servico]],Preencher_Orcamento!$B:$D,3,FALSE)*Table1[[#This Row],[Qtde_insumo]],"")</f>
        <v/>
      </c>
      <c r="M10032" s="17" t="str">
        <f>IF(Table1[[#This Row],[Ordem_insumos]]&lt;&gt;0,VLOOKUP(Table1[[#This Row],[Codigo_servico]],Preencher_Orcamento!$B:$D,3,FALSE)*Table1[[#This Row],[Subtotal_insumo]],"")</f>
        <v/>
      </c>
    </row>
    <row r="10033" spans="1:13" x14ac:dyDescent="0.25">
      <c r="A10033" s="6">
        <v>150177</v>
      </c>
      <c r="B10033" s="126">
        <v>1</v>
      </c>
      <c r="C10033" s="133"/>
      <c r="D10033" s="134">
        <v>2075</v>
      </c>
      <c r="E10033" s="7" t="s">
        <v>2199</v>
      </c>
      <c r="F10033" s="8" t="s">
        <v>2140</v>
      </c>
      <c r="G10033" s="16">
        <f>IFERROR(VLOOKUP(Table1[[#This Row],[Codigo_insumo]],BD_Insumos!$B:$E,4),"")</f>
        <v>15.599673853371913</v>
      </c>
      <c r="H10033" s="140">
        <v>0.54</v>
      </c>
      <c r="I10033" s="9"/>
      <c r="J10033" s="22">
        <f t="shared" si="156"/>
        <v>8.4238238808208337</v>
      </c>
      <c r="K10033" s="22" t="str">
        <f>IF(I10033&lt;&gt;"",SUMIF(Table1[Codigo_servico],A10033,Table1[Subtotal_insumo]),"")</f>
        <v/>
      </c>
      <c r="L10033" s="16">
        <f>IF(Table1[[#This Row],[Ordem_insumos]]&lt;&gt;0,VLOOKUP(Table1[[#This Row],[Codigo_servico]],Preencher_Orcamento!$B:$D,3,FALSE)*Table1[[#This Row],[Qtde_insumo]],"")</f>
        <v>0</v>
      </c>
      <c r="M10033" s="16">
        <f>IF(Table1[[#This Row],[Ordem_insumos]]&lt;&gt;0,VLOOKUP(Table1[[#This Row],[Codigo_servico]],Preencher_Orcamento!$B:$D,3,FALSE)*Table1[[#This Row],[Subtotal_insumo]],"")</f>
        <v>0</v>
      </c>
    </row>
    <row r="10034" spans="1:13" ht="39" x14ac:dyDescent="0.25">
      <c r="A10034" s="6">
        <v>150177</v>
      </c>
      <c r="B10034" s="126">
        <v>2</v>
      </c>
      <c r="C10034" s="133"/>
      <c r="D10034" s="134">
        <v>37587</v>
      </c>
      <c r="E10034" s="7" t="s">
        <v>854</v>
      </c>
      <c r="F10034" s="8" t="s">
        <v>168</v>
      </c>
      <c r="G10034" s="16">
        <f>IFERROR(VLOOKUP(Table1[[#This Row],[Codigo_insumo]],BD_Insumos!$B:$E,4),"")</f>
        <v>52.763399999999997</v>
      </c>
      <c r="H10034" s="140">
        <v>0.25</v>
      </c>
      <c r="I10034" s="9"/>
      <c r="J10034" s="22">
        <f t="shared" si="156"/>
        <v>13.190849999999999</v>
      </c>
      <c r="K10034" s="22" t="str">
        <f>IF(I10034&lt;&gt;"",SUMIF(Table1[Codigo_servico],A10034,Table1[Subtotal_insumo]),"")</f>
        <v/>
      </c>
      <c r="L10034" s="16">
        <f>IF(Table1[[#This Row],[Ordem_insumos]]&lt;&gt;0,VLOOKUP(Table1[[#This Row],[Codigo_servico]],Preencher_Orcamento!$B:$D,3,FALSE)*Table1[[#This Row],[Qtde_insumo]],"")</f>
        <v>0</v>
      </c>
      <c r="M10034" s="16">
        <f>IF(Table1[[#This Row],[Ordem_insumos]]&lt;&gt;0,VLOOKUP(Table1[[#This Row],[Codigo_servico]],Preencher_Orcamento!$B:$D,3,FALSE)*Table1[[#This Row],[Subtotal_insumo]],"")</f>
        <v>0</v>
      </c>
    </row>
    <row r="10035" spans="1:13" x14ac:dyDescent="0.25">
      <c r="A10035" s="6">
        <v>150177</v>
      </c>
      <c r="B10035" s="126">
        <v>3</v>
      </c>
      <c r="C10035" s="133"/>
      <c r="D10035" s="134">
        <v>2076</v>
      </c>
      <c r="E10035" s="7" t="s">
        <v>2200</v>
      </c>
      <c r="F10035" s="8" t="s">
        <v>2140</v>
      </c>
      <c r="G10035" s="18">
        <f>IFERROR(VLOOKUP(Table1[[#This Row],[Codigo_insumo]],BD_Insumos!$B:$E,4),"")</f>
        <v>12.645924541907611</v>
      </c>
      <c r="H10035" s="140">
        <v>0.27</v>
      </c>
      <c r="I10035" s="9"/>
      <c r="J10035" s="23">
        <f t="shared" si="156"/>
        <v>3.4143996263150553</v>
      </c>
      <c r="K10035" s="22" t="str">
        <f>IF(I10035&lt;&gt;"",SUMIF(Table1[Codigo_servico],A10035,Table1[Subtotal_insumo]),"")</f>
        <v/>
      </c>
      <c r="L10035" s="18">
        <f>IF(Table1[[#This Row],[Ordem_insumos]]&lt;&gt;0,VLOOKUP(Table1[[#This Row],[Codigo_servico]],Preencher_Orcamento!$B:$D,3,FALSE)*Table1[[#This Row],[Qtde_insumo]],"")</f>
        <v>0</v>
      </c>
      <c r="M10035" s="18">
        <f>IF(Table1[[#This Row],[Ordem_insumos]]&lt;&gt;0,VLOOKUP(Table1[[#This Row],[Codigo_servico]],Preencher_Orcamento!$B:$D,3,FALSE)*Table1[[#This Row],[Subtotal_insumo]],"")</f>
        <v>0</v>
      </c>
    </row>
    <row r="10036" spans="1:13" x14ac:dyDescent="0.25">
      <c r="A10036" s="6">
        <v>150177</v>
      </c>
      <c r="B10036" s="126">
        <v>4</v>
      </c>
      <c r="C10036" s="133"/>
      <c r="D10036" s="134">
        <v>14024</v>
      </c>
      <c r="E10036" s="7" t="s">
        <v>292</v>
      </c>
      <c r="F10036" s="8" t="s">
        <v>168</v>
      </c>
      <c r="G10036" s="18">
        <f>IFERROR(VLOOKUP(Table1[[#This Row],[Codigo_insumo]],BD_Insumos!$B:$E,4),"")</f>
        <v>22.4636</v>
      </c>
      <c r="H10036" s="140">
        <v>0.12</v>
      </c>
      <c r="I10036" s="9"/>
      <c r="J10036" s="23">
        <f t="shared" si="156"/>
        <v>2.6956319999999998</v>
      </c>
      <c r="K10036" s="22" t="str">
        <f>IF(I10036&lt;&gt;"",SUMIF(Table1[Codigo_servico],A10036,Table1[Subtotal_insumo]),"")</f>
        <v/>
      </c>
      <c r="L10036" s="18">
        <f>IF(Table1[[#This Row],[Ordem_insumos]]&lt;&gt;0,VLOOKUP(Table1[[#This Row],[Codigo_servico]],Preencher_Orcamento!$B:$D,3,FALSE)*Table1[[#This Row],[Qtde_insumo]],"")</f>
        <v>0</v>
      </c>
      <c r="M10036" s="18">
        <f>IF(Table1[[#This Row],[Ordem_insumos]]&lt;&gt;0,VLOOKUP(Table1[[#This Row],[Codigo_servico]],Preencher_Orcamento!$B:$D,3,FALSE)*Table1[[#This Row],[Subtotal_insumo]],"")</f>
        <v>0</v>
      </c>
    </row>
    <row r="10037" spans="1:13" x14ac:dyDescent="0.25">
      <c r="A10037" s="3">
        <v>150205</v>
      </c>
      <c r="B10037" s="125">
        <v>0</v>
      </c>
      <c r="C10037" s="131" t="s">
        <v>4322</v>
      </c>
      <c r="D10037" s="132"/>
      <c r="E10037" s="4"/>
      <c r="F10037" s="4"/>
      <c r="G10037" s="17" t="str">
        <f>IFERROR(VLOOKUP(Table1[[#This Row],[Codigo_insumo]],BD_Insumos!$B:$E,4),"")</f>
        <v/>
      </c>
      <c r="H10037" s="139"/>
      <c r="I10037" s="5" t="s">
        <v>170</v>
      </c>
      <c r="J10037" s="20" t="str">
        <f t="shared" si="156"/>
        <v/>
      </c>
      <c r="K10037" s="21">
        <f>IF(I10037&lt;&gt;"",SUMIF(Table1[Codigo_servico],A10037,Table1[Subtotal_insumo]),"")</f>
        <v>14.569378142398884</v>
      </c>
      <c r="L10037" s="17" t="str">
        <f>IF(Table1[[#This Row],[Ordem_insumos]]&lt;&gt;0,VLOOKUP(Table1[[#This Row],[Codigo_servico]],Preencher_Orcamento!$B:$D,3,FALSE)*Table1[[#This Row],[Qtde_insumo]],"")</f>
        <v/>
      </c>
      <c r="M10037" s="17" t="str">
        <f>IF(Table1[[#This Row],[Ordem_insumos]]&lt;&gt;0,VLOOKUP(Table1[[#This Row],[Codigo_servico]],Preencher_Orcamento!$B:$D,3,FALSE)*Table1[[#This Row],[Subtotal_insumo]],"")</f>
        <v/>
      </c>
    </row>
    <row r="10038" spans="1:13" x14ac:dyDescent="0.25">
      <c r="A10038" s="6">
        <v>150205</v>
      </c>
      <c r="B10038" s="126">
        <v>1</v>
      </c>
      <c r="C10038" s="133"/>
      <c r="D10038" s="134">
        <v>2075</v>
      </c>
      <c r="E10038" s="7" t="s">
        <v>2199</v>
      </c>
      <c r="F10038" s="8" t="s">
        <v>2140</v>
      </c>
      <c r="G10038" s="16">
        <f>IFERROR(VLOOKUP(Table1[[#This Row],[Codigo_insumo]],BD_Insumos!$B:$E,4),"")</f>
        <v>15.599673853371913</v>
      </c>
      <c r="H10038" s="140">
        <v>0.45</v>
      </c>
      <c r="I10038" s="9"/>
      <c r="J10038" s="22">
        <f t="shared" si="156"/>
        <v>7.0198532340173605</v>
      </c>
      <c r="K10038" s="22" t="str">
        <f>IF(I10038&lt;&gt;"",SUMIF(Table1[Codigo_servico],A10038,Table1[Subtotal_insumo]),"")</f>
        <v/>
      </c>
      <c r="L10038" s="16">
        <f>IF(Table1[[#This Row],[Ordem_insumos]]&lt;&gt;0,VLOOKUP(Table1[[#This Row],[Codigo_servico]],Preencher_Orcamento!$B:$D,3,FALSE)*Table1[[#This Row],[Qtde_insumo]],"")</f>
        <v>0</v>
      </c>
      <c r="M10038" s="16">
        <f>IF(Table1[[#This Row],[Ordem_insumos]]&lt;&gt;0,VLOOKUP(Table1[[#This Row],[Codigo_servico]],Preencher_Orcamento!$B:$D,3,FALSE)*Table1[[#This Row],[Subtotal_insumo]],"")</f>
        <v>0</v>
      </c>
    </row>
    <row r="10039" spans="1:13" x14ac:dyDescent="0.25">
      <c r="A10039" s="6">
        <v>150205</v>
      </c>
      <c r="B10039" s="126">
        <v>2</v>
      </c>
      <c r="C10039" s="133"/>
      <c r="D10039" s="134">
        <v>2076</v>
      </c>
      <c r="E10039" s="7" t="s">
        <v>2200</v>
      </c>
      <c r="F10039" s="8" t="s">
        <v>2140</v>
      </c>
      <c r="G10039" s="16">
        <f>IFERROR(VLOOKUP(Table1[[#This Row],[Codigo_insumo]],BD_Insumos!$B:$E,4),"")</f>
        <v>12.645924541907611</v>
      </c>
      <c r="H10039" s="140">
        <v>0.2</v>
      </c>
      <c r="I10039" s="9"/>
      <c r="J10039" s="22">
        <f t="shared" si="156"/>
        <v>2.5291849083815223</v>
      </c>
      <c r="K10039" s="22" t="str">
        <f>IF(I10039&lt;&gt;"",SUMIF(Table1[Codigo_servico],A10039,Table1[Subtotal_insumo]),"")</f>
        <v/>
      </c>
      <c r="L10039" s="16">
        <f>IF(Table1[[#This Row],[Ordem_insumos]]&lt;&gt;0,VLOOKUP(Table1[[#This Row],[Codigo_servico]],Preencher_Orcamento!$B:$D,3,FALSE)*Table1[[#This Row],[Qtde_insumo]],"")</f>
        <v>0</v>
      </c>
      <c r="M10039" s="16">
        <f>IF(Table1[[#This Row],[Ordem_insumos]]&lt;&gt;0,VLOOKUP(Table1[[#This Row],[Codigo_servico]],Preencher_Orcamento!$B:$D,3,FALSE)*Table1[[#This Row],[Subtotal_insumo]],"")</f>
        <v>0</v>
      </c>
    </row>
    <row r="10040" spans="1:13" x14ac:dyDescent="0.25">
      <c r="A10040" s="6">
        <v>150205</v>
      </c>
      <c r="B10040" s="126">
        <v>3</v>
      </c>
      <c r="C10040" s="133"/>
      <c r="D10040" s="134">
        <v>37540</v>
      </c>
      <c r="E10040" s="7" t="s">
        <v>838</v>
      </c>
      <c r="F10040" s="8" t="s">
        <v>457</v>
      </c>
      <c r="G10040" s="18">
        <f>IFERROR(VLOOKUP(Table1[[#This Row],[Codigo_insumo]],BD_Insumos!$B:$E,4),"")</f>
        <v>0.39579999999999999</v>
      </c>
      <c r="H10040" s="140">
        <v>0.3</v>
      </c>
      <c r="I10040" s="9"/>
      <c r="J10040" s="23">
        <f t="shared" si="156"/>
        <v>0.11873999999999998</v>
      </c>
      <c r="K10040" s="22" t="str">
        <f>IF(I10040&lt;&gt;"",SUMIF(Table1[Codigo_servico],A10040,Table1[Subtotal_insumo]),"")</f>
        <v/>
      </c>
      <c r="L10040" s="18">
        <f>IF(Table1[[#This Row],[Ordem_insumos]]&lt;&gt;0,VLOOKUP(Table1[[#This Row],[Codigo_servico]],Preencher_Orcamento!$B:$D,3,FALSE)*Table1[[#This Row],[Qtde_insumo]],"")</f>
        <v>0</v>
      </c>
      <c r="M10040" s="18">
        <f>IF(Table1[[#This Row],[Ordem_insumos]]&lt;&gt;0,VLOOKUP(Table1[[#This Row],[Codigo_servico]],Preencher_Orcamento!$B:$D,3,FALSE)*Table1[[#This Row],[Subtotal_insumo]],"")</f>
        <v>0</v>
      </c>
    </row>
    <row r="10041" spans="1:13" x14ac:dyDescent="0.25">
      <c r="A10041" s="6">
        <v>150205</v>
      </c>
      <c r="B10041" s="126">
        <v>4</v>
      </c>
      <c r="C10041" s="133"/>
      <c r="D10041" s="134">
        <v>37020</v>
      </c>
      <c r="E10041" s="7" t="s">
        <v>813</v>
      </c>
      <c r="F10041" s="8" t="s">
        <v>168</v>
      </c>
      <c r="G10041" s="18">
        <f>IFERROR(VLOOKUP(Table1[[#This Row],[Codigo_insumo]],BD_Insumos!$B:$E,4),"")</f>
        <v>12.254</v>
      </c>
      <c r="H10041" s="140">
        <v>0.4</v>
      </c>
      <c r="I10041" s="9"/>
      <c r="J10041" s="23">
        <f t="shared" si="156"/>
        <v>4.9016000000000002</v>
      </c>
      <c r="K10041" s="22" t="str">
        <f>IF(I10041&lt;&gt;"",SUMIF(Table1[Codigo_servico],A10041,Table1[Subtotal_insumo]),"")</f>
        <v/>
      </c>
      <c r="L10041" s="18">
        <f>IF(Table1[[#This Row],[Ordem_insumos]]&lt;&gt;0,VLOOKUP(Table1[[#This Row],[Codigo_servico]],Preencher_Orcamento!$B:$D,3,FALSE)*Table1[[#This Row],[Qtde_insumo]],"")</f>
        <v>0</v>
      </c>
      <c r="M10041" s="18">
        <f>IF(Table1[[#This Row],[Ordem_insumos]]&lt;&gt;0,VLOOKUP(Table1[[#This Row],[Codigo_servico]],Preencher_Orcamento!$B:$D,3,FALSE)*Table1[[#This Row],[Subtotal_insumo]],"")</f>
        <v>0</v>
      </c>
    </row>
    <row r="10042" spans="1:13" x14ac:dyDescent="0.25">
      <c r="A10042" s="3">
        <v>150206</v>
      </c>
      <c r="B10042" s="125">
        <v>0</v>
      </c>
      <c r="C10042" s="131" t="s">
        <v>4323</v>
      </c>
      <c r="D10042" s="132"/>
      <c r="E10042" s="4"/>
      <c r="F10042" s="4"/>
      <c r="G10042" s="17" t="str">
        <f>IFERROR(VLOOKUP(Table1[[#This Row],[Codigo_insumo]],BD_Insumos!$B:$E,4),"")</f>
        <v/>
      </c>
      <c r="H10042" s="139"/>
      <c r="I10042" s="5" t="s">
        <v>170</v>
      </c>
      <c r="J10042" s="20" t="str">
        <f t="shared" si="156"/>
        <v/>
      </c>
      <c r="K10042" s="21">
        <f>IF(I10042&lt;&gt;"",SUMIF(Table1[Codigo_servico],A10042,Table1[Subtotal_insumo]),"")</f>
        <v>25.900710672365193</v>
      </c>
      <c r="L10042" s="17" t="str">
        <f>IF(Table1[[#This Row],[Ordem_insumos]]&lt;&gt;0,VLOOKUP(Table1[[#This Row],[Codigo_servico]],Preencher_Orcamento!$B:$D,3,FALSE)*Table1[[#This Row],[Qtde_insumo]],"")</f>
        <v/>
      </c>
      <c r="M10042" s="17" t="str">
        <f>IF(Table1[[#This Row],[Ordem_insumos]]&lt;&gt;0,VLOOKUP(Table1[[#This Row],[Codigo_servico]],Preencher_Orcamento!$B:$D,3,FALSE)*Table1[[#This Row],[Subtotal_insumo]],"")</f>
        <v/>
      </c>
    </row>
    <row r="10043" spans="1:13" x14ac:dyDescent="0.25">
      <c r="A10043" s="6">
        <v>150206</v>
      </c>
      <c r="B10043" s="126">
        <v>1</v>
      </c>
      <c r="C10043" s="133"/>
      <c r="D10043" s="134">
        <v>2076</v>
      </c>
      <c r="E10043" s="7" t="s">
        <v>2200</v>
      </c>
      <c r="F10043" s="8" t="s">
        <v>2140</v>
      </c>
      <c r="G10043" s="16">
        <f>IFERROR(VLOOKUP(Table1[[#This Row],[Codigo_insumo]],BD_Insumos!$B:$E,4),"")</f>
        <v>12.645924541907611</v>
      </c>
      <c r="H10043" s="140">
        <v>0.35</v>
      </c>
      <c r="I10043" s="9"/>
      <c r="J10043" s="22">
        <f t="shared" si="156"/>
        <v>4.4260735896676637</v>
      </c>
      <c r="K10043" s="22" t="str">
        <f>IF(I10043&lt;&gt;"",SUMIF(Table1[Codigo_servico],A10043,Table1[Subtotal_insumo]),"")</f>
        <v/>
      </c>
      <c r="L10043" s="16">
        <f>IF(Table1[[#This Row],[Ordem_insumos]]&lt;&gt;0,VLOOKUP(Table1[[#This Row],[Codigo_servico]],Preencher_Orcamento!$B:$D,3,FALSE)*Table1[[#This Row],[Qtde_insumo]],"")</f>
        <v>0</v>
      </c>
      <c r="M10043" s="16">
        <f>IF(Table1[[#This Row],[Ordem_insumos]]&lt;&gt;0,VLOOKUP(Table1[[#This Row],[Codigo_servico]],Preencher_Orcamento!$B:$D,3,FALSE)*Table1[[#This Row],[Subtotal_insumo]],"")</f>
        <v>0</v>
      </c>
    </row>
    <row r="10044" spans="1:13" x14ac:dyDescent="0.25">
      <c r="A10044" s="6">
        <v>150206</v>
      </c>
      <c r="B10044" s="126">
        <v>2</v>
      </c>
      <c r="C10044" s="133"/>
      <c r="D10044" s="134">
        <v>2075</v>
      </c>
      <c r="E10044" s="7" t="s">
        <v>2199</v>
      </c>
      <c r="F10044" s="8" t="s">
        <v>2140</v>
      </c>
      <c r="G10044" s="16">
        <f>IFERROR(VLOOKUP(Table1[[#This Row],[Codigo_insumo]],BD_Insumos!$B:$E,4),"")</f>
        <v>15.599673853371913</v>
      </c>
      <c r="H10044" s="140">
        <v>0.8</v>
      </c>
      <c r="I10044" s="9"/>
      <c r="J10044" s="22">
        <f t="shared" si="156"/>
        <v>12.479739082697531</v>
      </c>
      <c r="K10044" s="22" t="str">
        <f>IF(I10044&lt;&gt;"",SUMIF(Table1[Codigo_servico],A10044,Table1[Subtotal_insumo]),"")</f>
        <v/>
      </c>
      <c r="L10044" s="16">
        <f>IF(Table1[[#This Row],[Ordem_insumos]]&lt;&gt;0,VLOOKUP(Table1[[#This Row],[Codigo_servico]],Preencher_Orcamento!$B:$D,3,FALSE)*Table1[[#This Row],[Qtde_insumo]],"")</f>
        <v>0</v>
      </c>
      <c r="M10044" s="16">
        <f>IF(Table1[[#This Row],[Ordem_insumos]]&lt;&gt;0,VLOOKUP(Table1[[#This Row],[Codigo_servico]],Preencher_Orcamento!$B:$D,3,FALSE)*Table1[[#This Row],[Subtotal_insumo]],"")</f>
        <v>0</v>
      </c>
    </row>
    <row r="10045" spans="1:13" x14ac:dyDescent="0.25">
      <c r="A10045" s="6">
        <v>150206</v>
      </c>
      <c r="B10045" s="126">
        <v>3</v>
      </c>
      <c r="C10045" s="133"/>
      <c r="D10045" s="134">
        <v>37540</v>
      </c>
      <c r="E10045" s="7" t="s">
        <v>838</v>
      </c>
      <c r="F10045" s="8" t="s">
        <v>457</v>
      </c>
      <c r="G10045" s="18">
        <f>IFERROR(VLOOKUP(Table1[[#This Row],[Codigo_insumo]],BD_Insumos!$B:$E,4),"")</f>
        <v>0.39579999999999999</v>
      </c>
      <c r="H10045" s="140">
        <v>0.5</v>
      </c>
      <c r="I10045" s="9"/>
      <c r="J10045" s="23">
        <f t="shared" si="156"/>
        <v>0.19789999999999999</v>
      </c>
      <c r="K10045" s="22" t="str">
        <f>IF(I10045&lt;&gt;"",SUMIF(Table1[Codigo_servico],A10045,Table1[Subtotal_insumo]),"")</f>
        <v/>
      </c>
      <c r="L10045" s="18">
        <f>IF(Table1[[#This Row],[Ordem_insumos]]&lt;&gt;0,VLOOKUP(Table1[[#This Row],[Codigo_servico]],Preencher_Orcamento!$B:$D,3,FALSE)*Table1[[#This Row],[Qtde_insumo]],"")</f>
        <v>0</v>
      </c>
      <c r="M10045" s="18">
        <f>IF(Table1[[#This Row],[Ordem_insumos]]&lt;&gt;0,VLOOKUP(Table1[[#This Row],[Codigo_servico]],Preencher_Orcamento!$B:$D,3,FALSE)*Table1[[#This Row],[Subtotal_insumo]],"")</f>
        <v>0</v>
      </c>
    </row>
    <row r="10046" spans="1:13" x14ac:dyDescent="0.25">
      <c r="A10046" s="6">
        <v>150206</v>
      </c>
      <c r="B10046" s="126">
        <v>4</v>
      </c>
      <c r="C10046" s="133"/>
      <c r="D10046" s="134">
        <v>37545</v>
      </c>
      <c r="E10046" s="7" t="s">
        <v>843</v>
      </c>
      <c r="F10046" s="8" t="s">
        <v>168</v>
      </c>
      <c r="G10046" s="18">
        <f>IFERROR(VLOOKUP(Table1[[#This Row],[Codigo_insumo]],BD_Insumos!$B:$E,4),"")</f>
        <v>14.4274</v>
      </c>
      <c r="H10046" s="140">
        <v>0.27</v>
      </c>
      <c r="I10046" s="9"/>
      <c r="J10046" s="23">
        <f t="shared" si="156"/>
        <v>3.8953980000000006</v>
      </c>
      <c r="K10046" s="22" t="str">
        <f>IF(I10046&lt;&gt;"",SUMIF(Table1[Codigo_servico],A10046,Table1[Subtotal_insumo]),"")</f>
        <v/>
      </c>
      <c r="L10046" s="18">
        <f>IF(Table1[[#This Row],[Ordem_insumos]]&lt;&gt;0,VLOOKUP(Table1[[#This Row],[Codigo_servico]],Preencher_Orcamento!$B:$D,3,FALSE)*Table1[[#This Row],[Qtde_insumo]],"")</f>
        <v>0</v>
      </c>
      <c r="M10046" s="18">
        <f>IF(Table1[[#This Row],[Ordem_insumos]]&lt;&gt;0,VLOOKUP(Table1[[#This Row],[Codigo_servico]],Preencher_Orcamento!$B:$D,3,FALSE)*Table1[[#This Row],[Subtotal_insumo]],"")</f>
        <v>0</v>
      </c>
    </row>
    <row r="10047" spans="1:13" x14ac:dyDescent="0.25">
      <c r="A10047" s="6">
        <v>150206</v>
      </c>
      <c r="B10047" s="126">
        <v>5</v>
      </c>
      <c r="C10047" s="133"/>
      <c r="D10047" s="134">
        <v>37020</v>
      </c>
      <c r="E10047" s="7" t="s">
        <v>813</v>
      </c>
      <c r="F10047" s="8" t="s">
        <v>168</v>
      </c>
      <c r="G10047" s="18">
        <f>IFERROR(VLOOKUP(Table1[[#This Row],[Codigo_insumo]],BD_Insumos!$B:$E,4),"")</f>
        <v>12.254</v>
      </c>
      <c r="H10047" s="140">
        <v>0.4</v>
      </c>
      <c r="I10047" s="9"/>
      <c r="J10047" s="23">
        <f t="shared" si="156"/>
        <v>4.9016000000000002</v>
      </c>
      <c r="K10047" s="22" t="str">
        <f>IF(I10047&lt;&gt;"",SUMIF(Table1[Codigo_servico],A10047,Table1[Subtotal_insumo]),"")</f>
        <v/>
      </c>
      <c r="L10047" s="18">
        <f>IF(Table1[[#This Row],[Ordem_insumos]]&lt;&gt;0,VLOOKUP(Table1[[#This Row],[Codigo_servico]],Preencher_Orcamento!$B:$D,3,FALSE)*Table1[[#This Row],[Qtde_insumo]],"")</f>
        <v>0</v>
      </c>
      <c r="M10047" s="18">
        <f>IF(Table1[[#This Row],[Ordem_insumos]]&lt;&gt;0,VLOOKUP(Table1[[#This Row],[Codigo_servico]],Preencher_Orcamento!$B:$D,3,FALSE)*Table1[[#This Row],[Subtotal_insumo]],"")</f>
        <v>0</v>
      </c>
    </row>
    <row r="10048" spans="1:13" x14ac:dyDescent="0.25">
      <c r="A10048" s="3">
        <v>150207</v>
      </c>
      <c r="B10048" s="125">
        <v>0</v>
      </c>
      <c r="C10048" s="131" t="s">
        <v>4324</v>
      </c>
      <c r="D10048" s="132"/>
      <c r="E10048" s="4"/>
      <c r="F10048" s="4"/>
      <c r="G10048" s="17" t="str">
        <f>IFERROR(VLOOKUP(Table1[[#This Row],[Codigo_insumo]],BD_Insumos!$B:$E,4),"")</f>
        <v/>
      </c>
      <c r="H10048" s="139"/>
      <c r="I10048" s="5" t="s">
        <v>170</v>
      </c>
      <c r="J10048" s="20" t="str">
        <f t="shared" si="156"/>
        <v/>
      </c>
      <c r="K10048" s="21">
        <f>IF(I10048&lt;&gt;"",SUMIF(Table1[Codigo_servico],A10048,Table1[Subtotal_insumo]),"")</f>
        <v>7.7825946102023345</v>
      </c>
      <c r="L10048" s="17" t="str">
        <f>IF(Table1[[#This Row],[Ordem_insumos]]&lt;&gt;0,VLOOKUP(Table1[[#This Row],[Codigo_servico]],Preencher_Orcamento!$B:$D,3,FALSE)*Table1[[#This Row],[Qtde_insumo]],"")</f>
        <v/>
      </c>
      <c r="M10048" s="17" t="str">
        <f>IF(Table1[[#This Row],[Ordem_insumos]]&lt;&gt;0,VLOOKUP(Table1[[#This Row],[Codigo_servico]],Preencher_Orcamento!$B:$D,3,FALSE)*Table1[[#This Row],[Subtotal_insumo]],"")</f>
        <v/>
      </c>
    </row>
    <row r="10049" spans="1:13" x14ac:dyDescent="0.25">
      <c r="A10049" s="6">
        <v>150207</v>
      </c>
      <c r="B10049" s="126">
        <v>1</v>
      </c>
      <c r="C10049" s="133"/>
      <c r="D10049" s="134">
        <v>37020</v>
      </c>
      <c r="E10049" s="7" t="s">
        <v>813</v>
      </c>
      <c r="F10049" s="8" t="s">
        <v>168</v>
      </c>
      <c r="G10049" s="16">
        <f>IFERROR(VLOOKUP(Table1[[#This Row],[Codigo_insumo]],BD_Insumos!$B:$E,4),"")</f>
        <v>12.254</v>
      </c>
      <c r="H10049" s="140">
        <v>0.15</v>
      </c>
      <c r="I10049" s="9"/>
      <c r="J10049" s="22">
        <f t="shared" si="156"/>
        <v>1.8380999999999998</v>
      </c>
      <c r="K10049" s="22" t="str">
        <f>IF(I10049&lt;&gt;"",SUMIF(Table1[Codigo_servico],A10049,Table1[Subtotal_insumo]),"")</f>
        <v/>
      </c>
      <c r="L10049" s="16">
        <f>IF(Table1[[#This Row],[Ordem_insumos]]&lt;&gt;0,VLOOKUP(Table1[[#This Row],[Codigo_servico]],Preencher_Orcamento!$B:$D,3,FALSE)*Table1[[#This Row],[Qtde_insumo]],"")</f>
        <v>0</v>
      </c>
      <c r="M10049" s="16">
        <f>IF(Table1[[#This Row],[Ordem_insumos]]&lt;&gt;0,VLOOKUP(Table1[[#This Row],[Codigo_servico]],Preencher_Orcamento!$B:$D,3,FALSE)*Table1[[#This Row],[Subtotal_insumo]],"")</f>
        <v>0</v>
      </c>
    </row>
    <row r="10050" spans="1:13" x14ac:dyDescent="0.25">
      <c r="A10050" s="6">
        <v>150207</v>
      </c>
      <c r="B10050" s="126">
        <v>2</v>
      </c>
      <c r="C10050" s="133"/>
      <c r="D10050" s="134">
        <v>2076</v>
      </c>
      <c r="E10050" s="7" t="s">
        <v>2200</v>
      </c>
      <c r="F10050" s="8" t="s">
        <v>2140</v>
      </c>
      <c r="G10050" s="16">
        <f>IFERROR(VLOOKUP(Table1[[#This Row],[Codigo_insumo]],BD_Insumos!$B:$E,4),"")</f>
        <v>12.645924541907611</v>
      </c>
      <c r="H10050" s="140">
        <v>0.1</v>
      </c>
      <c r="I10050" s="9"/>
      <c r="J10050" s="22">
        <f t="shared" ref="J10050:J10113" si="157">IF(I10050="",G10050*H10050,"")</f>
        <v>1.2645924541907612</v>
      </c>
      <c r="K10050" s="22" t="str">
        <f>IF(I10050&lt;&gt;"",SUMIF(Table1[Codigo_servico],A10050,Table1[Subtotal_insumo]),"")</f>
        <v/>
      </c>
      <c r="L10050" s="16">
        <f>IF(Table1[[#This Row],[Ordem_insumos]]&lt;&gt;0,VLOOKUP(Table1[[#This Row],[Codigo_servico]],Preencher_Orcamento!$B:$D,3,FALSE)*Table1[[#This Row],[Qtde_insumo]],"")</f>
        <v>0</v>
      </c>
      <c r="M10050" s="16">
        <f>IF(Table1[[#This Row],[Ordem_insumos]]&lt;&gt;0,VLOOKUP(Table1[[#This Row],[Codigo_servico]],Preencher_Orcamento!$B:$D,3,FALSE)*Table1[[#This Row],[Subtotal_insumo]],"")</f>
        <v>0</v>
      </c>
    </row>
    <row r="10051" spans="1:13" x14ac:dyDescent="0.25">
      <c r="A10051" s="6">
        <v>150207</v>
      </c>
      <c r="B10051" s="126">
        <v>3</v>
      </c>
      <c r="C10051" s="133"/>
      <c r="D10051" s="134">
        <v>2075</v>
      </c>
      <c r="E10051" s="7" t="s">
        <v>2199</v>
      </c>
      <c r="F10051" s="8" t="s">
        <v>2140</v>
      </c>
      <c r="G10051" s="18">
        <f>IFERROR(VLOOKUP(Table1[[#This Row],[Codigo_insumo]],BD_Insumos!$B:$E,4),"")</f>
        <v>15.599673853371913</v>
      </c>
      <c r="H10051" s="140">
        <v>0.3</v>
      </c>
      <c r="I10051" s="9"/>
      <c r="J10051" s="23">
        <f t="shared" si="157"/>
        <v>4.6799021560115737</v>
      </c>
      <c r="K10051" s="22" t="str">
        <f>IF(I10051&lt;&gt;"",SUMIF(Table1[Codigo_servico],A10051,Table1[Subtotal_insumo]),"")</f>
        <v/>
      </c>
      <c r="L10051" s="18">
        <f>IF(Table1[[#This Row],[Ordem_insumos]]&lt;&gt;0,VLOOKUP(Table1[[#This Row],[Codigo_servico]],Preencher_Orcamento!$B:$D,3,FALSE)*Table1[[#This Row],[Qtde_insumo]],"")</f>
        <v>0</v>
      </c>
      <c r="M10051" s="18">
        <f>IF(Table1[[#This Row],[Ordem_insumos]]&lt;&gt;0,VLOOKUP(Table1[[#This Row],[Codigo_servico]],Preencher_Orcamento!$B:$D,3,FALSE)*Table1[[#This Row],[Subtotal_insumo]],"")</f>
        <v>0</v>
      </c>
    </row>
    <row r="10052" spans="1:13" x14ac:dyDescent="0.25">
      <c r="A10052" s="3">
        <v>150208</v>
      </c>
      <c r="B10052" s="125">
        <v>0</v>
      </c>
      <c r="C10052" s="131" t="s">
        <v>4325</v>
      </c>
      <c r="D10052" s="132"/>
      <c r="E10052" s="4"/>
      <c r="F10052" s="4"/>
      <c r="G10052" s="17" t="str">
        <f>IFERROR(VLOOKUP(Table1[[#This Row],[Codigo_insumo]],BD_Insumos!$B:$E,4),"")</f>
        <v/>
      </c>
      <c r="H10052" s="139"/>
      <c r="I10052" s="5" t="s">
        <v>170</v>
      </c>
      <c r="J10052" s="20" t="str">
        <f t="shared" si="157"/>
        <v/>
      </c>
      <c r="K10052" s="21">
        <f>IF(I10052&lt;&gt;"",SUMIF(Table1[Codigo_servico],A10052,Table1[Subtotal_insumo]),"")</f>
        <v>17.408021527736079</v>
      </c>
      <c r="L10052" s="17" t="str">
        <f>IF(Table1[[#This Row],[Ordem_insumos]]&lt;&gt;0,VLOOKUP(Table1[[#This Row],[Codigo_servico]],Preencher_Orcamento!$B:$D,3,FALSE)*Table1[[#This Row],[Qtde_insumo]],"")</f>
        <v/>
      </c>
      <c r="M10052" s="17" t="str">
        <f>IF(Table1[[#This Row],[Ordem_insumos]]&lt;&gt;0,VLOOKUP(Table1[[#This Row],[Codigo_servico]],Preencher_Orcamento!$B:$D,3,FALSE)*Table1[[#This Row],[Subtotal_insumo]],"")</f>
        <v/>
      </c>
    </row>
    <row r="10053" spans="1:13" x14ac:dyDescent="0.25">
      <c r="A10053" s="6">
        <v>150208</v>
      </c>
      <c r="B10053" s="126">
        <v>1</v>
      </c>
      <c r="C10053" s="133"/>
      <c r="D10053" s="134">
        <v>37540</v>
      </c>
      <c r="E10053" s="7" t="s">
        <v>838</v>
      </c>
      <c r="F10053" s="8" t="s">
        <v>457</v>
      </c>
      <c r="G10053" s="16">
        <f>IFERROR(VLOOKUP(Table1[[#This Row],[Codigo_insumo]],BD_Insumos!$B:$E,4),"")</f>
        <v>0.39579999999999999</v>
      </c>
      <c r="H10053" s="140">
        <v>0.25</v>
      </c>
      <c r="I10053" s="9"/>
      <c r="J10053" s="22">
        <f t="shared" si="157"/>
        <v>9.8949999999999996E-2</v>
      </c>
      <c r="K10053" s="22" t="str">
        <f>IF(I10053&lt;&gt;"",SUMIF(Table1[Codigo_servico],A10053,Table1[Subtotal_insumo]),"")</f>
        <v/>
      </c>
      <c r="L10053" s="16">
        <f>IF(Table1[[#This Row],[Ordem_insumos]]&lt;&gt;0,VLOOKUP(Table1[[#This Row],[Codigo_servico]],Preencher_Orcamento!$B:$D,3,FALSE)*Table1[[#This Row],[Qtde_insumo]],"")</f>
        <v>0</v>
      </c>
      <c r="M10053" s="16">
        <f>IF(Table1[[#This Row],[Ordem_insumos]]&lt;&gt;0,VLOOKUP(Table1[[#This Row],[Codigo_servico]],Preencher_Orcamento!$B:$D,3,FALSE)*Table1[[#This Row],[Subtotal_insumo]],"")</f>
        <v>0</v>
      </c>
    </row>
    <row r="10054" spans="1:13" x14ac:dyDescent="0.25">
      <c r="A10054" s="6">
        <v>150208</v>
      </c>
      <c r="B10054" s="126">
        <v>2</v>
      </c>
      <c r="C10054" s="133"/>
      <c r="D10054" s="134">
        <v>2075</v>
      </c>
      <c r="E10054" s="7" t="s">
        <v>2199</v>
      </c>
      <c r="F10054" s="8" t="s">
        <v>2140</v>
      </c>
      <c r="G10054" s="16">
        <f>IFERROR(VLOOKUP(Table1[[#This Row],[Codigo_insumo]],BD_Insumos!$B:$E,4),"")</f>
        <v>15.599673853371913</v>
      </c>
      <c r="H10054" s="140">
        <v>0.55000000000000004</v>
      </c>
      <c r="I10054" s="9"/>
      <c r="J10054" s="22">
        <f t="shared" si="157"/>
        <v>8.5798206193545532</v>
      </c>
      <c r="K10054" s="22" t="str">
        <f>IF(I10054&lt;&gt;"",SUMIF(Table1[Codigo_servico],A10054,Table1[Subtotal_insumo]),"")</f>
        <v/>
      </c>
      <c r="L10054" s="16">
        <f>IF(Table1[[#This Row],[Ordem_insumos]]&lt;&gt;0,VLOOKUP(Table1[[#This Row],[Codigo_servico]],Preencher_Orcamento!$B:$D,3,FALSE)*Table1[[#This Row],[Qtde_insumo]],"")</f>
        <v>0</v>
      </c>
      <c r="M10054" s="16">
        <f>IF(Table1[[#This Row],[Ordem_insumos]]&lt;&gt;0,VLOOKUP(Table1[[#This Row],[Codigo_servico]],Preencher_Orcamento!$B:$D,3,FALSE)*Table1[[#This Row],[Subtotal_insumo]],"")</f>
        <v>0</v>
      </c>
    </row>
    <row r="10055" spans="1:13" x14ac:dyDescent="0.25">
      <c r="A10055" s="6">
        <v>150208</v>
      </c>
      <c r="B10055" s="126">
        <v>3</v>
      </c>
      <c r="C10055" s="133"/>
      <c r="D10055" s="134">
        <v>2076</v>
      </c>
      <c r="E10055" s="7" t="s">
        <v>2200</v>
      </c>
      <c r="F10055" s="8" t="s">
        <v>2140</v>
      </c>
      <c r="G10055" s="18">
        <f>IFERROR(VLOOKUP(Table1[[#This Row],[Codigo_insumo]],BD_Insumos!$B:$E,4),"")</f>
        <v>12.645924541907611</v>
      </c>
      <c r="H10055" s="140">
        <v>0.2</v>
      </c>
      <c r="I10055" s="9"/>
      <c r="J10055" s="23">
        <f t="shared" si="157"/>
        <v>2.5291849083815223</v>
      </c>
      <c r="K10055" s="22" t="str">
        <f>IF(I10055&lt;&gt;"",SUMIF(Table1[Codigo_servico],A10055,Table1[Subtotal_insumo]),"")</f>
        <v/>
      </c>
      <c r="L10055" s="18">
        <f>IF(Table1[[#This Row],[Ordem_insumos]]&lt;&gt;0,VLOOKUP(Table1[[#This Row],[Codigo_servico]],Preencher_Orcamento!$B:$D,3,FALSE)*Table1[[#This Row],[Qtde_insumo]],"")</f>
        <v>0</v>
      </c>
      <c r="M10055" s="18">
        <f>IF(Table1[[#This Row],[Ordem_insumos]]&lt;&gt;0,VLOOKUP(Table1[[#This Row],[Codigo_servico]],Preencher_Orcamento!$B:$D,3,FALSE)*Table1[[#This Row],[Subtotal_insumo]],"")</f>
        <v>0</v>
      </c>
    </row>
    <row r="10056" spans="1:13" x14ac:dyDescent="0.25">
      <c r="A10056" s="6">
        <v>150208</v>
      </c>
      <c r="B10056" s="126">
        <v>4</v>
      </c>
      <c r="C10056" s="133"/>
      <c r="D10056" s="134">
        <v>37020</v>
      </c>
      <c r="E10056" s="7" t="s">
        <v>813</v>
      </c>
      <c r="F10056" s="8" t="s">
        <v>168</v>
      </c>
      <c r="G10056" s="18">
        <f>IFERROR(VLOOKUP(Table1[[#This Row],[Codigo_insumo]],BD_Insumos!$B:$E,4),"")</f>
        <v>12.254</v>
      </c>
      <c r="H10056" s="140">
        <v>0.4</v>
      </c>
      <c r="I10056" s="9"/>
      <c r="J10056" s="23">
        <f t="shared" si="157"/>
        <v>4.9016000000000002</v>
      </c>
      <c r="K10056" s="22" t="str">
        <f>IF(I10056&lt;&gt;"",SUMIF(Table1[Codigo_servico],A10056,Table1[Subtotal_insumo]),"")</f>
        <v/>
      </c>
      <c r="L10056" s="18">
        <f>IF(Table1[[#This Row],[Ordem_insumos]]&lt;&gt;0,VLOOKUP(Table1[[#This Row],[Codigo_servico]],Preencher_Orcamento!$B:$D,3,FALSE)*Table1[[#This Row],[Qtde_insumo]],"")</f>
        <v>0</v>
      </c>
      <c r="M10056" s="18">
        <f>IF(Table1[[#This Row],[Ordem_insumos]]&lt;&gt;0,VLOOKUP(Table1[[#This Row],[Codigo_servico]],Preencher_Orcamento!$B:$D,3,FALSE)*Table1[[#This Row],[Subtotal_insumo]],"")</f>
        <v>0</v>
      </c>
    </row>
    <row r="10057" spans="1:13" x14ac:dyDescent="0.25">
      <c r="A10057" s="6">
        <v>150208</v>
      </c>
      <c r="B10057" s="126">
        <v>5</v>
      </c>
      <c r="C10057" s="133"/>
      <c r="D10057" s="134">
        <v>37545</v>
      </c>
      <c r="E10057" s="7" t="s">
        <v>843</v>
      </c>
      <c r="F10057" s="8" t="s">
        <v>168</v>
      </c>
      <c r="G10057" s="18">
        <f>IFERROR(VLOOKUP(Table1[[#This Row],[Codigo_insumo]],BD_Insumos!$B:$E,4),"")</f>
        <v>14.4274</v>
      </c>
      <c r="H10057" s="140">
        <v>0.09</v>
      </c>
      <c r="I10057" s="9"/>
      <c r="J10057" s="23">
        <f t="shared" si="157"/>
        <v>1.2984659999999999</v>
      </c>
      <c r="K10057" s="22" t="str">
        <f>IF(I10057&lt;&gt;"",SUMIF(Table1[Codigo_servico],A10057,Table1[Subtotal_insumo]),"")</f>
        <v/>
      </c>
      <c r="L10057" s="18">
        <f>IF(Table1[[#This Row],[Ordem_insumos]]&lt;&gt;0,VLOOKUP(Table1[[#This Row],[Codigo_servico]],Preencher_Orcamento!$B:$D,3,FALSE)*Table1[[#This Row],[Qtde_insumo]],"")</f>
        <v>0</v>
      </c>
      <c r="M10057" s="18">
        <f>IF(Table1[[#This Row],[Ordem_insumos]]&lt;&gt;0,VLOOKUP(Table1[[#This Row],[Codigo_servico]],Preencher_Orcamento!$B:$D,3,FALSE)*Table1[[#This Row],[Subtotal_insumo]],"")</f>
        <v>0</v>
      </c>
    </row>
    <row r="10058" spans="1:13" x14ac:dyDescent="0.25">
      <c r="A10058" s="3">
        <v>150209</v>
      </c>
      <c r="B10058" s="125">
        <v>0</v>
      </c>
      <c r="C10058" s="131" t="s">
        <v>4326</v>
      </c>
      <c r="D10058" s="132"/>
      <c r="E10058" s="4"/>
      <c r="F10058" s="4"/>
      <c r="G10058" s="17" t="str">
        <f>IFERROR(VLOOKUP(Table1[[#This Row],[Codigo_insumo]],BD_Insumos!$B:$E,4),"")</f>
        <v/>
      </c>
      <c r="H10058" s="139"/>
      <c r="I10058" s="5" t="s">
        <v>5</v>
      </c>
      <c r="J10058" s="20" t="str">
        <f t="shared" si="157"/>
        <v/>
      </c>
      <c r="K10058" s="21">
        <f>IF(I10058&lt;&gt;"",SUMIF(Table1[Codigo_servico],A10058,Table1[Subtotal_insumo]),"")</f>
        <v>2.5402873853371912</v>
      </c>
      <c r="L10058" s="17" t="str">
        <f>IF(Table1[[#This Row],[Ordem_insumos]]&lt;&gt;0,VLOOKUP(Table1[[#This Row],[Codigo_servico]],Preencher_Orcamento!$B:$D,3,FALSE)*Table1[[#This Row],[Qtde_insumo]],"")</f>
        <v/>
      </c>
      <c r="M10058" s="17" t="str">
        <f>IF(Table1[[#This Row],[Ordem_insumos]]&lt;&gt;0,VLOOKUP(Table1[[#This Row],[Codigo_servico]],Preencher_Orcamento!$B:$D,3,FALSE)*Table1[[#This Row],[Subtotal_insumo]],"")</f>
        <v/>
      </c>
    </row>
    <row r="10059" spans="1:13" x14ac:dyDescent="0.25">
      <c r="A10059" s="6">
        <v>150209</v>
      </c>
      <c r="B10059" s="126">
        <v>1</v>
      </c>
      <c r="C10059" s="133"/>
      <c r="D10059" s="134">
        <v>37020</v>
      </c>
      <c r="E10059" s="7" t="s">
        <v>813</v>
      </c>
      <c r="F10059" s="8" t="s">
        <v>168</v>
      </c>
      <c r="G10059" s="16">
        <f>IFERROR(VLOOKUP(Table1[[#This Row],[Codigo_insumo]],BD_Insumos!$B:$E,4),"")</f>
        <v>12.254</v>
      </c>
      <c r="H10059" s="140">
        <v>0.08</v>
      </c>
      <c r="I10059" s="9"/>
      <c r="J10059" s="22">
        <f t="shared" si="157"/>
        <v>0.98031999999999997</v>
      </c>
      <c r="K10059" s="22" t="str">
        <f>IF(I10059&lt;&gt;"",SUMIF(Table1[Codigo_servico],A10059,Table1[Subtotal_insumo]),"")</f>
        <v/>
      </c>
      <c r="L10059" s="16">
        <f>IF(Table1[[#This Row],[Ordem_insumos]]&lt;&gt;0,VLOOKUP(Table1[[#This Row],[Codigo_servico]],Preencher_Orcamento!$B:$D,3,FALSE)*Table1[[#This Row],[Qtde_insumo]],"")</f>
        <v>0</v>
      </c>
      <c r="M10059" s="16">
        <f>IF(Table1[[#This Row],[Ordem_insumos]]&lt;&gt;0,VLOOKUP(Table1[[#This Row],[Codigo_servico]],Preencher_Orcamento!$B:$D,3,FALSE)*Table1[[#This Row],[Subtotal_insumo]],"")</f>
        <v>0</v>
      </c>
    </row>
    <row r="10060" spans="1:13" x14ac:dyDescent="0.25">
      <c r="A10060" s="6">
        <v>150209</v>
      </c>
      <c r="B10060" s="126">
        <v>2</v>
      </c>
      <c r="C10060" s="133"/>
      <c r="D10060" s="134">
        <v>2075</v>
      </c>
      <c r="E10060" s="7" t="s">
        <v>2199</v>
      </c>
      <c r="F10060" s="8" t="s">
        <v>2140</v>
      </c>
      <c r="G10060" s="18">
        <f>IFERROR(VLOOKUP(Table1[[#This Row],[Codigo_insumo]],BD_Insumos!$B:$E,4),"")</f>
        <v>15.599673853371913</v>
      </c>
      <c r="H10060" s="140">
        <v>0.1</v>
      </c>
      <c r="I10060" s="9"/>
      <c r="J10060" s="23">
        <f t="shared" si="157"/>
        <v>1.5599673853371914</v>
      </c>
      <c r="K10060" s="22" t="str">
        <f>IF(I10060&lt;&gt;"",SUMIF(Table1[Codigo_servico],A10060,Table1[Subtotal_insumo]),"")</f>
        <v/>
      </c>
      <c r="L10060" s="18">
        <f>IF(Table1[[#This Row],[Ordem_insumos]]&lt;&gt;0,VLOOKUP(Table1[[#This Row],[Codigo_servico]],Preencher_Orcamento!$B:$D,3,FALSE)*Table1[[#This Row],[Qtde_insumo]],"")</f>
        <v>0</v>
      </c>
      <c r="M10060" s="18">
        <f>IF(Table1[[#This Row],[Ordem_insumos]]&lt;&gt;0,VLOOKUP(Table1[[#This Row],[Codigo_servico]],Preencher_Orcamento!$B:$D,3,FALSE)*Table1[[#This Row],[Subtotal_insumo]],"")</f>
        <v>0</v>
      </c>
    </row>
    <row r="10061" spans="1:13" x14ac:dyDescent="0.25">
      <c r="A10061" s="3">
        <v>150210</v>
      </c>
      <c r="B10061" s="125">
        <v>0</v>
      </c>
      <c r="C10061" s="131" t="s">
        <v>4327</v>
      </c>
      <c r="D10061" s="132"/>
      <c r="E10061" s="4"/>
      <c r="F10061" s="4"/>
      <c r="G10061" s="17" t="str">
        <f>IFERROR(VLOOKUP(Table1[[#This Row],[Codigo_insumo]],BD_Insumos!$B:$E,4),"")</f>
        <v/>
      </c>
      <c r="H10061" s="139"/>
      <c r="I10061" s="5" t="s">
        <v>170</v>
      </c>
      <c r="J10061" s="20" t="str">
        <f t="shared" si="157"/>
        <v/>
      </c>
      <c r="K10061" s="21">
        <f>IF(I10061&lt;&gt;"",SUMIF(Table1[Codigo_servico],A10061,Table1[Subtotal_insumo]),"")</f>
        <v>16.044778142398883</v>
      </c>
      <c r="L10061" s="17" t="str">
        <f>IF(Table1[[#This Row],[Ordem_insumos]]&lt;&gt;0,VLOOKUP(Table1[[#This Row],[Codigo_servico]],Preencher_Orcamento!$B:$D,3,FALSE)*Table1[[#This Row],[Qtde_insumo]],"")</f>
        <v/>
      </c>
      <c r="M10061" s="17" t="str">
        <f>IF(Table1[[#This Row],[Ordem_insumos]]&lt;&gt;0,VLOOKUP(Table1[[#This Row],[Codigo_servico]],Preencher_Orcamento!$B:$D,3,FALSE)*Table1[[#This Row],[Subtotal_insumo]],"")</f>
        <v/>
      </c>
    </row>
    <row r="10062" spans="1:13" x14ac:dyDescent="0.25">
      <c r="A10062" s="6">
        <v>150210</v>
      </c>
      <c r="B10062" s="126">
        <v>1</v>
      </c>
      <c r="C10062" s="133"/>
      <c r="D10062" s="134">
        <v>37540</v>
      </c>
      <c r="E10062" s="7" t="s">
        <v>838</v>
      </c>
      <c r="F10062" s="8" t="s">
        <v>457</v>
      </c>
      <c r="G10062" s="16">
        <f>IFERROR(VLOOKUP(Table1[[#This Row],[Codigo_insumo]],BD_Insumos!$B:$E,4),"")</f>
        <v>0.39579999999999999</v>
      </c>
      <c r="H10062" s="140">
        <v>0.3</v>
      </c>
      <c r="I10062" s="9"/>
      <c r="J10062" s="22">
        <f t="shared" si="157"/>
        <v>0.11873999999999998</v>
      </c>
      <c r="K10062" s="22" t="str">
        <f>IF(I10062&lt;&gt;"",SUMIF(Table1[Codigo_servico],A10062,Table1[Subtotal_insumo]),"")</f>
        <v/>
      </c>
      <c r="L10062" s="16">
        <f>IF(Table1[[#This Row],[Ordem_insumos]]&lt;&gt;0,VLOOKUP(Table1[[#This Row],[Codigo_servico]],Preencher_Orcamento!$B:$D,3,FALSE)*Table1[[#This Row],[Qtde_insumo]],"")</f>
        <v>0</v>
      </c>
      <c r="M10062" s="16">
        <f>IF(Table1[[#This Row],[Ordem_insumos]]&lt;&gt;0,VLOOKUP(Table1[[#This Row],[Codigo_servico]],Preencher_Orcamento!$B:$D,3,FALSE)*Table1[[#This Row],[Subtotal_insumo]],"")</f>
        <v>0</v>
      </c>
    </row>
    <row r="10063" spans="1:13" x14ac:dyDescent="0.25">
      <c r="A10063" s="6">
        <v>150210</v>
      </c>
      <c r="B10063" s="126">
        <v>2</v>
      </c>
      <c r="C10063" s="133"/>
      <c r="D10063" s="134">
        <v>2076</v>
      </c>
      <c r="E10063" s="7" t="s">
        <v>2200</v>
      </c>
      <c r="F10063" s="8" t="s">
        <v>2140</v>
      </c>
      <c r="G10063" s="16">
        <f>IFERROR(VLOOKUP(Table1[[#This Row],[Codigo_insumo]],BD_Insumos!$B:$E,4),"")</f>
        <v>12.645924541907611</v>
      </c>
      <c r="H10063" s="140">
        <v>0.2</v>
      </c>
      <c r="I10063" s="9"/>
      <c r="J10063" s="22">
        <f t="shared" si="157"/>
        <v>2.5291849083815223</v>
      </c>
      <c r="K10063" s="22" t="str">
        <f>IF(I10063&lt;&gt;"",SUMIF(Table1[Codigo_servico],A10063,Table1[Subtotal_insumo]),"")</f>
        <v/>
      </c>
      <c r="L10063" s="16">
        <f>IF(Table1[[#This Row],[Ordem_insumos]]&lt;&gt;0,VLOOKUP(Table1[[#This Row],[Codigo_servico]],Preencher_Orcamento!$B:$D,3,FALSE)*Table1[[#This Row],[Qtde_insumo]],"")</f>
        <v>0</v>
      </c>
      <c r="M10063" s="16">
        <f>IF(Table1[[#This Row],[Ordem_insumos]]&lt;&gt;0,VLOOKUP(Table1[[#This Row],[Codigo_servico]],Preencher_Orcamento!$B:$D,3,FALSE)*Table1[[#This Row],[Subtotal_insumo]],"")</f>
        <v>0</v>
      </c>
    </row>
    <row r="10064" spans="1:13" x14ac:dyDescent="0.25">
      <c r="A10064" s="6">
        <v>150210</v>
      </c>
      <c r="B10064" s="126">
        <v>3</v>
      </c>
      <c r="C10064" s="133"/>
      <c r="D10064" s="134">
        <v>2075</v>
      </c>
      <c r="E10064" s="7" t="s">
        <v>2199</v>
      </c>
      <c r="F10064" s="8" t="s">
        <v>2140</v>
      </c>
      <c r="G10064" s="18">
        <f>IFERROR(VLOOKUP(Table1[[#This Row],[Codigo_insumo]],BD_Insumos!$B:$E,4),"")</f>
        <v>15.599673853371913</v>
      </c>
      <c r="H10064" s="140">
        <v>0.45</v>
      </c>
      <c r="I10064" s="9"/>
      <c r="J10064" s="23">
        <f t="shared" si="157"/>
        <v>7.0198532340173605</v>
      </c>
      <c r="K10064" s="22" t="str">
        <f>IF(I10064&lt;&gt;"",SUMIF(Table1[Codigo_servico],A10064,Table1[Subtotal_insumo]),"")</f>
        <v/>
      </c>
      <c r="L10064" s="18">
        <f>IF(Table1[[#This Row],[Ordem_insumos]]&lt;&gt;0,VLOOKUP(Table1[[#This Row],[Codigo_servico]],Preencher_Orcamento!$B:$D,3,FALSE)*Table1[[#This Row],[Qtde_insumo]],"")</f>
        <v>0</v>
      </c>
      <c r="M10064" s="18">
        <f>IF(Table1[[#This Row],[Ordem_insumos]]&lt;&gt;0,VLOOKUP(Table1[[#This Row],[Codigo_servico]],Preencher_Orcamento!$B:$D,3,FALSE)*Table1[[#This Row],[Subtotal_insumo]],"")</f>
        <v>0</v>
      </c>
    </row>
    <row r="10065" spans="1:13" x14ac:dyDescent="0.25">
      <c r="A10065" s="6">
        <v>150210</v>
      </c>
      <c r="B10065" s="126">
        <v>4</v>
      </c>
      <c r="C10065" s="133"/>
      <c r="D10065" s="134">
        <v>37005</v>
      </c>
      <c r="E10065" s="7" t="s">
        <v>811</v>
      </c>
      <c r="F10065" s="8" t="s">
        <v>168</v>
      </c>
      <c r="G10065" s="18">
        <f>IFERROR(VLOOKUP(Table1[[#This Row],[Codigo_insumo]],BD_Insumos!$B:$E,4),"")</f>
        <v>15.942500000000001</v>
      </c>
      <c r="H10065" s="140">
        <v>0.4</v>
      </c>
      <c r="I10065" s="9"/>
      <c r="J10065" s="23">
        <f t="shared" si="157"/>
        <v>6.3770000000000007</v>
      </c>
      <c r="K10065" s="22" t="str">
        <f>IF(I10065&lt;&gt;"",SUMIF(Table1[Codigo_servico],A10065,Table1[Subtotal_insumo]),"")</f>
        <v/>
      </c>
      <c r="L10065" s="18">
        <f>IF(Table1[[#This Row],[Ordem_insumos]]&lt;&gt;0,VLOOKUP(Table1[[#This Row],[Codigo_servico]],Preencher_Orcamento!$B:$D,3,FALSE)*Table1[[#This Row],[Qtde_insumo]],"")</f>
        <v>0</v>
      </c>
      <c r="M10065" s="18">
        <f>IF(Table1[[#This Row],[Ordem_insumos]]&lt;&gt;0,VLOOKUP(Table1[[#This Row],[Codigo_servico]],Preencher_Orcamento!$B:$D,3,FALSE)*Table1[[#This Row],[Subtotal_insumo]],"")</f>
        <v>0</v>
      </c>
    </row>
    <row r="10066" spans="1:13" x14ac:dyDescent="0.25">
      <c r="A10066" s="3">
        <v>150211</v>
      </c>
      <c r="B10066" s="125">
        <v>0</v>
      </c>
      <c r="C10066" s="131" t="s">
        <v>4328</v>
      </c>
      <c r="D10066" s="132"/>
      <c r="E10066" s="4"/>
      <c r="F10066" s="4"/>
      <c r="G10066" s="17" t="str">
        <f>IFERROR(VLOOKUP(Table1[[#This Row],[Codigo_insumo]],BD_Insumos!$B:$E,4),"")</f>
        <v/>
      </c>
      <c r="H10066" s="139"/>
      <c r="I10066" s="5" t="s">
        <v>170</v>
      </c>
      <c r="J10066" s="20" t="str">
        <f t="shared" si="157"/>
        <v/>
      </c>
      <c r="K10066" s="21">
        <f>IF(I10066&lt;&gt;"",SUMIF(Table1[Codigo_servico],A10066,Table1[Subtotal_insumo]),"")</f>
        <v>27.376110672365193</v>
      </c>
      <c r="L10066" s="17" t="str">
        <f>IF(Table1[[#This Row],[Ordem_insumos]]&lt;&gt;0,VLOOKUP(Table1[[#This Row],[Codigo_servico]],Preencher_Orcamento!$B:$D,3,FALSE)*Table1[[#This Row],[Qtde_insumo]],"")</f>
        <v/>
      </c>
      <c r="M10066" s="17" t="str">
        <f>IF(Table1[[#This Row],[Ordem_insumos]]&lt;&gt;0,VLOOKUP(Table1[[#This Row],[Codigo_servico]],Preencher_Orcamento!$B:$D,3,FALSE)*Table1[[#This Row],[Subtotal_insumo]],"")</f>
        <v/>
      </c>
    </row>
    <row r="10067" spans="1:13" x14ac:dyDescent="0.25">
      <c r="A10067" s="6">
        <v>150211</v>
      </c>
      <c r="B10067" s="126">
        <v>1</v>
      </c>
      <c r="C10067" s="133"/>
      <c r="D10067" s="134">
        <v>37540</v>
      </c>
      <c r="E10067" s="7" t="s">
        <v>838</v>
      </c>
      <c r="F10067" s="8" t="s">
        <v>457</v>
      </c>
      <c r="G10067" s="16">
        <f>IFERROR(VLOOKUP(Table1[[#This Row],[Codigo_insumo]],BD_Insumos!$B:$E,4),"")</f>
        <v>0.39579999999999999</v>
      </c>
      <c r="H10067" s="140">
        <v>0.5</v>
      </c>
      <c r="I10067" s="9"/>
      <c r="J10067" s="22">
        <f t="shared" si="157"/>
        <v>0.19789999999999999</v>
      </c>
      <c r="K10067" s="22" t="str">
        <f>IF(I10067&lt;&gt;"",SUMIF(Table1[Codigo_servico],A10067,Table1[Subtotal_insumo]),"")</f>
        <v/>
      </c>
      <c r="L10067" s="16">
        <f>IF(Table1[[#This Row],[Ordem_insumos]]&lt;&gt;0,VLOOKUP(Table1[[#This Row],[Codigo_servico]],Preencher_Orcamento!$B:$D,3,FALSE)*Table1[[#This Row],[Qtde_insumo]],"")</f>
        <v>0</v>
      </c>
      <c r="M10067" s="16">
        <f>IF(Table1[[#This Row],[Ordem_insumos]]&lt;&gt;0,VLOOKUP(Table1[[#This Row],[Codigo_servico]],Preencher_Orcamento!$B:$D,3,FALSE)*Table1[[#This Row],[Subtotal_insumo]],"")</f>
        <v>0</v>
      </c>
    </row>
    <row r="10068" spans="1:13" x14ac:dyDescent="0.25">
      <c r="A10068" s="6">
        <v>150211</v>
      </c>
      <c r="B10068" s="126">
        <v>2</v>
      </c>
      <c r="C10068" s="133"/>
      <c r="D10068" s="134">
        <v>37545</v>
      </c>
      <c r="E10068" s="7" t="s">
        <v>843</v>
      </c>
      <c r="F10068" s="8" t="s">
        <v>168</v>
      </c>
      <c r="G10068" s="16">
        <f>IFERROR(VLOOKUP(Table1[[#This Row],[Codigo_insumo]],BD_Insumos!$B:$E,4),"")</f>
        <v>14.4274</v>
      </c>
      <c r="H10068" s="140">
        <v>0.27</v>
      </c>
      <c r="I10068" s="9"/>
      <c r="J10068" s="22">
        <f t="shared" si="157"/>
        <v>3.8953980000000006</v>
      </c>
      <c r="K10068" s="22" t="str">
        <f>IF(I10068&lt;&gt;"",SUMIF(Table1[Codigo_servico],A10068,Table1[Subtotal_insumo]),"")</f>
        <v/>
      </c>
      <c r="L10068" s="16">
        <f>IF(Table1[[#This Row],[Ordem_insumos]]&lt;&gt;0,VLOOKUP(Table1[[#This Row],[Codigo_servico]],Preencher_Orcamento!$B:$D,3,FALSE)*Table1[[#This Row],[Qtde_insumo]],"")</f>
        <v>0</v>
      </c>
      <c r="M10068" s="16">
        <f>IF(Table1[[#This Row],[Ordem_insumos]]&lt;&gt;0,VLOOKUP(Table1[[#This Row],[Codigo_servico]],Preencher_Orcamento!$B:$D,3,FALSE)*Table1[[#This Row],[Subtotal_insumo]],"")</f>
        <v>0</v>
      </c>
    </row>
    <row r="10069" spans="1:13" x14ac:dyDescent="0.25">
      <c r="A10069" s="6">
        <v>150211</v>
      </c>
      <c r="B10069" s="126">
        <v>3</v>
      </c>
      <c r="C10069" s="133"/>
      <c r="D10069" s="134">
        <v>2076</v>
      </c>
      <c r="E10069" s="7" t="s">
        <v>2200</v>
      </c>
      <c r="F10069" s="8" t="s">
        <v>2140</v>
      </c>
      <c r="G10069" s="18">
        <f>IFERROR(VLOOKUP(Table1[[#This Row],[Codigo_insumo]],BD_Insumos!$B:$E,4),"")</f>
        <v>12.645924541907611</v>
      </c>
      <c r="H10069" s="140">
        <v>0.35</v>
      </c>
      <c r="I10069" s="9"/>
      <c r="J10069" s="23">
        <f t="shared" si="157"/>
        <v>4.4260735896676637</v>
      </c>
      <c r="K10069" s="22" t="str">
        <f>IF(I10069&lt;&gt;"",SUMIF(Table1[Codigo_servico],A10069,Table1[Subtotal_insumo]),"")</f>
        <v/>
      </c>
      <c r="L10069" s="18">
        <f>IF(Table1[[#This Row],[Ordem_insumos]]&lt;&gt;0,VLOOKUP(Table1[[#This Row],[Codigo_servico]],Preencher_Orcamento!$B:$D,3,FALSE)*Table1[[#This Row],[Qtde_insumo]],"")</f>
        <v>0</v>
      </c>
      <c r="M10069" s="18">
        <f>IF(Table1[[#This Row],[Ordem_insumos]]&lt;&gt;0,VLOOKUP(Table1[[#This Row],[Codigo_servico]],Preencher_Orcamento!$B:$D,3,FALSE)*Table1[[#This Row],[Subtotal_insumo]],"")</f>
        <v>0</v>
      </c>
    </row>
    <row r="10070" spans="1:13" x14ac:dyDescent="0.25">
      <c r="A10070" s="6">
        <v>150211</v>
      </c>
      <c r="B10070" s="126">
        <v>4</v>
      </c>
      <c r="C10070" s="133"/>
      <c r="D10070" s="134">
        <v>37005</v>
      </c>
      <c r="E10070" s="7" t="s">
        <v>811</v>
      </c>
      <c r="F10070" s="8" t="s">
        <v>168</v>
      </c>
      <c r="G10070" s="18">
        <f>IFERROR(VLOOKUP(Table1[[#This Row],[Codigo_insumo]],BD_Insumos!$B:$E,4),"")</f>
        <v>15.942500000000001</v>
      </c>
      <c r="H10070" s="140">
        <v>0.4</v>
      </c>
      <c r="I10070" s="9"/>
      <c r="J10070" s="23">
        <f t="shared" si="157"/>
        <v>6.3770000000000007</v>
      </c>
      <c r="K10070" s="22" t="str">
        <f>IF(I10070&lt;&gt;"",SUMIF(Table1[Codigo_servico],A10070,Table1[Subtotal_insumo]),"")</f>
        <v/>
      </c>
      <c r="L10070" s="18">
        <f>IF(Table1[[#This Row],[Ordem_insumos]]&lt;&gt;0,VLOOKUP(Table1[[#This Row],[Codigo_servico]],Preencher_Orcamento!$B:$D,3,FALSE)*Table1[[#This Row],[Qtde_insumo]],"")</f>
        <v>0</v>
      </c>
      <c r="M10070" s="18">
        <f>IF(Table1[[#This Row],[Ordem_insumos]]&lt;&gt;0,VLOOKUP(Table1[[#This Row],[Codigo_servico]],Preencher_Orcamento!$B:$D,3,FALSE)*Table1[[#This Row],[Subtotal_insumo]],"")</f>
        <v>0</v>
      </c>
    </row>
    <row r="10071" spans="1:13" x14ac:dyDescent="0.25">
      <c r="A10071" s="6">
        <v>150211</v>
      </c>
      <c r="B10071" s="126">
        <v>5</v>
      </c>
      <c r="C10071" s="133"/>
      <c r="D10071" s="134">
        <v>2075</v>
      </c>
      <c r="E10071" s="7" t="s">
        <v>2199</v>
      </c>
      <c r="F10071" s="8" t="s">
        <v>2140</v>
      </c>
      <c r="G10071" s="18">
        <f>IFERROR(VLOOKUP(Table1[[#This Row],[Codigo_insumo]],BD_Insumos!$B:$E,4),"")</f>
        <v>15.599673853371913</v>
      </c>
      <c r="H10071" s="140">
        <v>0.8</v>
      </c>
      <c r="I10071" s="9"/>
      <c r="J10071" s="23">
        <f t="shared" si="157"/>
        <v>12.479739082697531</v>
      </c>
      <c r="K10071" s="22" t="str">
        <f>IF(I10071&lt;&gt;"",SUMIF(Table1[Codigo_servico],A10071,Table1[Subtotal_insumo]),"")</f>
        <v/>
      </c>
      <c r="L10071" s="18">
        <f>IF(Table1[[#This Row],[Ordem_insumos]]&lt;&gt;0,VLOOKUP(Table1[[#This Row],[Codigo_servico]],Preencher_Orcamento!$B:$D,3,FALSE)*Table1[[#This Row],[Qtde_insumo]],"")</f>
        <v>0</v>
      </c>
      <c r="M10071" s="18">
        <f>IF(Table1[[#This Row],[Ordem_insumos]]&lt;&gt;0,VLOOKUP(Table1[[#This Row],[Codigo_servico]],Preencher_Orcamento!$B:$D,3,FALSE)*Table1[[#This Row],[Subtotal_insumo]],"")</f>
        <v>0</v>
      </c>
    </row>
    <row r="10072" spans="1:13" x14ac:dyDescent="0.25">
      <c r="A10072" s="3">
        <v>150212</v>
      </c>
      <c r="B10072" s="125">
        <v>0</v>
      </c>
      <c r="C10072" s="131" t="s">
        <v>4329</v>
      </c>
      <c r="D10072" s="132"/>
      <c r="E10072" s="4"/>
      <c r="F10072" s="4"/>
      <c r="G10072" s="17" t="str">
        <f>IFERROR(VLOOKUP(Table1[[#This Row],[Codigo_insumo]],BD_Insumos!$B:$E,4),"")</f>
        <v/>
      </c>
      <c r="H10072" s="139"/>
      <c r="I10072" s="5" t="s">
        <v>170</v>
      </c>
      <c r="J10072" s="20" t="str">
        <f t="shared" si="157"/>
        <v/>
      </c>
      <c r="K10072" s="21">
        <f>IF(I10072&lt;&gt;"",SUMIF(Table1[Codigo_servico],A10072,Table1[Subtotal_insumo]),"")</f>
        <v>8.3358696102023355</v>
      </c>
      <c r="L10072" s="17" t="str">
        <f>IF(Table1[[#This Row],[Ordem_insumos]]&lt;&gt;0,VLOOKUP(Table1[[#This Row],[Codigo_servico]],Preencher_Orcamento!$B:$D,3,FALSE)*Table1[[#This Row],[Qtde_insumo]],"")</f>
        <v/>
      </c>
      <c r="M10072" s="17" t="str">
        <f>IF(Table1[[#This Row],[Ordem_insumos]]&lt;&gt;0,VLOOKUP(Table1[[#This Row],[Codigo_servico]],Preencher_Orcamento!$B:$D,3,FALSE)*Table1[[#This Row],[Subtotal_insumo]],"")</f>
        <v/>
      </c>
    </row>
    <row r="10073" spans="1:13" x14ac:dyDescent="0.25">
      <c r="A10073" s="6">
        <v>150212</v>
      </c>
      <c r="B10073" s="126">
        <v>1</v>
      </c>
      <c r="C10073" s="133"/>
      <c r="D10073" s="134">
        <v>37005</v>
      </c>
      <c r="E10073" s="7" t="s">
        <v>811</v>
      </c>
      <c r="F10073" s="8" t="s">
        <v>168</v>
      </c>
      <c r="G10073" s="16">
        <f>IFERROR(VLOOKUP(Table1[[#This Row],[Codigo_insumo]],BD_Insumos!$B:$E,4),"")</f>
        <v>15.942500000000001</v>
      </c>
      <c r="H10073" s="140">
        <v>0.15</v>
      </c>
      <c r="I10073" s="9"/>
      <c r="J10073" s="22">
        <f t="shared" si="157"/>
        <v>2.391375</v>
      </c>
      <c r="K10073" s="22" t="str">
        <f>IF(I10073&lt;&gt;"",SUMIF(Table1[Codigo_servico],A10073,Table1[Subtotal_insumo]),"")</f>
        <v/>
      </c>
      <c r="L10073" s="16">
        <f>IF(Table1[[#This Row],[Ordem_insumos]]&lt;&gt;0,VLOOKUP(Table1[[#This Row],[Codigo_servico]],Preencher_Orcamento!$B:$D,3,FALSE)*Table1[[#This Row],[Qtde_insumo]],"")</f>
        <v>0</v>
      </c>
      <c r="M10073" s="16">
        <f>IF(Table1[[#This Row],[Ordem_insumos]]&lt;&gt;0,VLOOKUP(Table1[[#This Row],[Codigo_servico]],Preencher_Orcamento!$B:$D,3,FALSE)*Table1[[#This Row],[Subtotal_insumo]],"")</f>
        <v>0</v>
      </c>
    </row>
    <row r="10074" spans="1:13" x14ac:dyDescent="0.25">
      <c r="A10074" s="6">
        <v>150212</v>
      </c>
      <c r="B10074" s="126">
        <v>2</v>
      </c>
      <c r="C10074" s="133"/>
      <c r="D10074" s="134">
        <v>2075</v>
      </c>
      <c r="E10074" s="7" t="s">
        <v>2199</v>
      </c>
      <c r="F10074" s="8" t="s">
        <v>2140</v>
      </c>
      <c r="G10074" s="16">
        <f>IFERROR(VLOOKUP(Table1[[#This Row],[Codigo_insumo]],BD_Insumos!$B:$E,4),"")</f>
        <v>15.599673853371913</v>
      </c>
      <c r="H10074" s="140">
        <v>0.3</v>
      </c>
      <c r="I10074" s="9"/>
      <c r="J10074" s="22">
        <f t="shared" si="157"/>
        <v>4.6799021560115737</v>
      </c>
      <c r="K10074" s="22" t="str">
        <f>IF(I10074&lt;&gt;"",SUMIF(Table1[Codigo_servico],A10074,Table1[Subtotal_insumo]),"")</f>
        <v/>
      </c>
      <c r="L10074" s="16">
        <f>IF(Table1[[#This Row],[Ordem_insumos]]&lt;&gt;0,VLOOKUP(Table1[[#This Row],[Codigo_servico]],Preencher_Orcamento!$B:$D,3,FALSE)*Table1[[#This Row],[Qtde_insumo]],"")</f>
        <v>0</v>
      </c>
      <c r="M10074" s="16">
        <f>IF(Table1[[#This Row],[Ordem_insumos]]&lt;&gt;0,VLOOKUP(Table1[[#This Row],[Codigo_servico]],Preencher_Orcamento!$B:$D,3,FALSE)*Table1[[#This Row],[Subtotal_insumo]],"")</f>
        <v>0</v>
      </c>
    </row>
    <row r="10075" spans="1:13" x14ac:dyDescent="0.25">
      <c r="A10075" s="6">
        <v>150212</v>
      </c>
      <c r="B10075" s="126">
        <v>3</v>
      </c>
      <c r="C10075" s="133"/>
      <c r="D10075" s="134">
        <v>2076</v>
      </c>
      <c r="E10075" s="7" t="s">
        <v>2200</v>
      </c>
      <c r="F10075" s="8" t="s">
        <v>2140</v>
      </c>
      <c r="G10075" s="18">
        <f>IFERROR(VLOOKUP(Table1[[#This Row],[Codigo_insumo]],BD_Insumos!$B:$E,4),"")</f>
        <v>12.645924541907611</v>
      </c>
      <c r="H10075" s="140">
        <v>0.1</v>
      </c>
      <c r="I10075" s="9"/>
      <c r="J10075" s="23">
        <f t="shared" si="157"/>
        <v>1.2645924541907612</v>
      </c>
      <c r="K10075" s="22" t="str">
        <f>IF(I10075&lt;&gt;"",SUMIF(Table1[Codigo_servico],A10075,Table1[Subtotal_insumo]),"")</f>
        <v/>
      </c>
      <c r="L10075" s="18">
        <f>IF(Table1[[#This Row],[Ordem_insumos]]&lt;&gt;0,VLOOKUP(Table1[[#This Row],[Codigo_servico]],Preencher_Orcamento!$B:$D,3,FALSE)*Table1[[#This Row],[Qtde_insumo]],"")</f>
        <v>0</v>
      </c>
      <c r="M10075" s="18">
        <f>IF(Table1[[#This Row],[Ordem_insumos]]&lt;&gt;0,VLOOKUP(Table1[[#This Row],[Codigo_servico]],Preencher_Orcamento!$B:$D,3,FALSE)*Table1[[#This Row],[Subtotal_insumo]],"")</f>
        <v>0</v>
      </c>
    </row>
    <row r="10076" spans="1:13" x14ac:dyDescent="0.25">
      <c r="A10076" s="3">
        <v>150213</v>
      </c>
      <c r="B10076" s="125">
        <v>0</v>
      </c>
      <c r="C10076" s="131" t="s">
        <v>4330</v>
      </c>
      <c r="D10076" s="132"/>
      <c r="E10076" s="4"/>
      <c r="F10076" s="4"/>
      <c r="G10076" s="17" t="str">
        <f>IFERROR(VLOOKUP(Table1[[#This Row],[Codigo_insumo]],BD_Insumos!$B:$E,4),"")</f>
        <v/>
      </c>
      <c r="H10076" s="139"/>
      <c r="I10076" s="5" t="s">
        <v>170</v>
      </c>
      <c r="J10076" s="20" t="str">
        <f t="shared" si="157"/>
        <v/>
      </c>
      <c r="K10076" s="21">
        <f>IF(I10076&lt;&gt;"",SUMIF(Table1[Codigo_servico],A10076,Table1[Subtotal_insumo]),"")</f>
        <v>18.883421527736076</v>
      </c>
      <c r="L10076" s="17" t="str">
        <f>IF(Table1[[#This Row],[Ordem_insumos]]&lt;&gt;0,VLOOKUP(Table1[[#This Row],[Codigo_servico]],Preencher_Orcamento!$B:$D,3,FALSE)*Table1[[#This Row],[Qtde_insumo]],"")</f>
        <v/>
      </c>
      <c r="M10076" s="17" t="str">
        <f>IF(Table1[[#This Row],[Ordem_insumos]]&lt;&gt;0,VLOOKUP(Table1[[#This Row],[Codigo_servico]],Preencher_Orcamento!$B:$D,3,FALSE)*Table1[[#This Row],[Subtotal_insumo]],"")</f>
        <v/>
      </c>
    </row>
    <row r="10077" spans="1:13" x14ac:dyDescent="0.25">
      <c r="A10077" s="6">
        <v>150213</v>
      </c>
      <c r="B10077" s="126">
        <v>1</v>
      </c>
      <c r="C10077" s="133"/>
      <c r="D10077" s="134">
        <v>2075</v>
      </c>
      <c r="E10077" s="7" t="s">
        <v>2199</v>
      </c>
      <c r="F10077" s="8" t="s">
        <v>2140</v>
      </c>
      <c r="G10077" s="16">
        <f>IFERROR(VLOOKUP(Table1[[#This Row],[Codigo_insumo]],BD_Insumos!$B:$E,4),"")</f>
        <v>15.599673853371913</v>
      </c>
      <c r="H10077" s="140">
        <v>0.55000000000000004</v>
      </c>
      <c r="I10077" s="9"/>
      <c r="J10077" s="22">
        <f t="shared" si="157"/>
        <v>8.5798206193545532</v>
      </c>
      <c r="K10077" s="22" t="str">
        <f>IF(I10077&lt;&gt;"",SUMIF(Table1[Codigo_servico],A10077,Table1[Subtotal_insumo]),"")</f>
        <v/>
      </c>
      <c r="L10077" s="16">
        <f>IF(Table1[[#This Row],[Ordem_insumos]]&lt;&gt;0,VLOOKUP(Table1[[#This Row],[Codigo_servico]],Preencher_Orcamento!$B:$D,3,FALSE)*Table1[[#This Row],[Qtde_insumo]],"")</f>
        <v>0</v>
      </c>
      <c r="M10077" s="16">
        <f>IF(Table1[[#This Row],[Ordem_insumos]]&lt;&gt;0,VLOOKUP(Table1[[#This Row],[Codigo_servico]],Preencher_Orcamento!$B:$D,3,FALSE)*Table1[[#This Row],[Subtotal_insumo]],"")</f>
        <v>0</v>
      </c>
    </row>
    <row r="10078" spans="1:13" x14ac:dyDescent="0.25">
      <c r="A10078" s="6">
        <v>150213</v>
      </c>
      <c r="B10078" s="126">
        <v>2</v>
      </c>
      <c r="C10078" s="133"/>
      <c r="D10078" s="134">
        <v>2076</v>
      </c>
      <c r="E10078" s="7" t="s">
        <v>2200</v>
      </c>
      <c r="F10078" s="8" t="s">
        <v>2140</v>
      </c>
      <c r="G10078" s="16">
        <f>IFERROR(VLOOKUP(Table1[[#This Row],[Codigo_insumo]],BD_Insumos!$B:$E,4),"")</f>
        <v>12.645924541907611</v>
      </c>
      <c r="H10078" s="140">
        <v>0.2</v>
      </c>
      <c r="I10078" s="9"/>
      <c r="J10078" s="22">
        <f t="shared" si="157"/>
        <v>2.5291849083815223</v>
      </c>
      <c r="K10078" s="22" t="str">
        <f>IF(I10078&lt;&gt;"",SUMIF(Table1[Codigo_servico],A10078,Table1[Subtotal_insumo]),"")</f>
        <v/>
      </c>
      <c r="L10078" s="16">
        <f>IF(Table1[[#This Row],[Ordem_insumos]]&lt;&gt;0,VLOOKUP(Table1[[#This Row],[Codigo_servico]],Preencher_Orcamento!$B:$D,3,FALSE)*Table1[[#This Row],[Qtde_insumo]],"")</f>
        <v>0</v>
      </c>
      <c r="M10078" s="16">
        <f>IF(Table1[[#This Row],[Ordem_insumos]]&lt;&gt;0,VLOOKUP(Table1[[#This Row],[Codigo_servico]],Preencher_Orcamento!$B:$D,3,FALSE)*Table1[[#This Row],[Subtotal_insumo]],"")</f>
        <v>0</v>
      </c>
    </row>
    <row r="10079" spans="1:13" x14ac:dyDescent="0.25">
      <c r="A10079" s="6">
        <v>150213</v>
      </c>
      <c r="B10079" s="126">
        <v>3</v>
      </c>
      <c r="C10079" s="133"/>
      <c r="D10079" s="134">
        <v>37005</v>
      </c>
      <c r="E10079" s="7" t="s">
        <v>811</v>
      </c>
      <c r="F10079" s="8" t="s">
        <v>168</v>
      </c>
      <c r="G10079" s="18">
        <f>IFERROR(VLOOKUP(Table1[[#This Row],[Codigo_insumo]],BD_Insumos!$B:$E,4),"")</f>
        <v>15.942500000000001</v>
      </c>
      <c r="H10079" s="140">
        <v>0.4</v>
      </c>
      <c r="I10079" s="9"/>
      <c r="J10079" s="23">
        <f t="shared" si="157"/>
        <v>6.3770000000000007</v>
      </c>
      <c r="K10079" s="22" t="str">
        <f>IF(I10079&lt;&gt;"",SUMIF(Table1[Codigo_servico],A10079,Table1[Subtotal_insumo]),"")</f>
        <v/>
      </c>
      <c r="L10079" s="18">
        <f>IF(Table1[[#This Row],[Ordem_insumos]]&lt;&gt;0,VLOOKUP(Table1[[#This Row],[Codigo_servico]],Preencher_Orcamento!$B:$D,3,FALSE)*Table1[[#This Row],[Qtde_insumo]],"")</f>
        <v>0</v>
      </c>
      <c r="M10079" s="18">
        <f>IF(Table1[[#This Row],[Ordem_insumos]]&lt;&gt;0,VLOOKUP(Table1[[#This Row],[Codigo_servico]],Preencher_Orcamento!$B:$D,3,FALSE)*Table1[[#This Row],[Subtotal_insumo]],"")</f>
        <v>0</v>
      </c>
    </row>
    <row r="10080" spans="1:13" x14ac:dyDescent="0.25">
      <c r="A10080" s="6">
        <v>150213</v>
      </c>
      <c r="B10080" s="126">
        <v>4</v>
      </c>
      <c r="C10080" s="133"/>
      <c r="D10080" s="134">
        <v>37545</v>
      </c>
      <c r="E10080" s="7" t="s">
        <v>843</v>
      </c>
      <c r="F10080" s="8" t="s">
        <v>168</v>
      </c>
      <c r="G10080" s="18">
        <f>IFERROR(VLOOKUP(Table1[[#This Row],[Codigo_insumo]],BD_Insumos!$B:$E,4),"")</f>
        <v>14.4274</v>
      </c>
      <c r="H10080" s="140">
        <v>0.09</v>
      </c>
      <c r="I10080" s="9"/>
      <c r="J10080" s="23">
        <f t="shared" si="157"/>
        <v>1.2984659999999999</v>
      </c>
      <c r="K10080" s="22" t="str">
        <f>IF(I10080&lt;&gt;"",SUMIF(Table1[Codigo_servico],A10080,Table1[Subtotal_insumo]),"")</f>
        <v/>
      </c>
      <c r="L10080" s="18">
        <f>IF(Table1[[#This Row],[Ordem_insumos]]&lt;&gt;0,VLOOKUP(Table1[[#This Row],[Codigo_servico]],Preencher_Orcamento!$B:$D,3,FALSE)*Table1[[#This Row],[Qtde_insumo]],"")</f>
        <v>0</v>
      </c>
      <c r="M10080" s="18">
        <f>IF(Table1[[#This Row],[Ordem_insumos]]&lt;&gt;0,VLOOKUP(Table1[[#This Row],[Codigo_servico]],Preencher_Orcamento!$B:$D,3,FALSE)*Table1[[#This Row],[Subtotal_insumo]],"")</f>
        <v>0</v>
      </c>
    </row>
    <row r="10081" spans="1:13" x14ac:dyDescent="0.25">
      <c r="A10081" s="6">
        <v>150213</v>
      </c>
      <c r="B10081" s="126">
        <v>5</v>
      </c>
      <c r="C10081" s="133"/>
      <c r="D10081" s="134">
        <v>37540</v>
      </c>
      <c r="E10081" s="7" t="s">
        <v>838</v>
      </c>
      <c r="F10081" s="8" t="s">
        <v>457</v>
      </c>
      <c r="G10081" s="18">
        <f>IFERROR(VLOOKUP(Table1[[#This Row],[Codigo_insumo]],BD_Insumos!$B:$E,4),"")</f>
        <v>0.39579999999999999</v>
      </c>
      <c r="H10081" s="140">
        <v>0.25</v>
      </c>
      <c r="I10081" s="9"/>
      <c r="J10081" s="23">
        <f t="shared" si="157"/>
        <v>9.8949999999999996E-2</v>
      </c>
      <c r="K10081" s="22" t="str">
        <f>IF(I10081&lt;&gt;"",SUMIF(Table1[Codigo_servico],A10081,Table1[Subtotal_insumo]),"")</f>
        <v/>
      </c>
      <c r="L10081" s="18">
        <f>IF(Table1[[#This Row],[Ordem_insumos]]&lt;&gt;0,VLOOKUP(Table1[[#This Row],[Codigo_servico]],Preencher_Orcamento!$B:$D,3,FALSE)*Table1[[#This Row],[Qtde_insumo]],"")</f>
        <v>0</v>
      </c>
      <c r="M10081" s="18">
        <f>IF(Table1[[#This Row],[Ordem_insumos]]&lt;&gt;0,VLOOKUP(Table1[[#This Row],[Codigo_servico]],Preencher_Orcamento!$B:$D,3,FALSE)*Table1[[#This Row],[Subtotal_insumo]],"")</f>
        <v>0</v>
      </c>
    </row>
    <row r="10082" spans="1:13" x14ac:dyDescent="0.25">
      <c r="A10082" s="3">
        <v>150214</v>
      </c>
      <c r="B10082" s="125">
        <v>0</v>
      </c>
      <c r="C10082" s="131" t="s">
        <v>4331</v>
      </c>
      <c r="D10082" s="132"/>
      <c r="E10082" s="4"/>
      <c r="F10082" s="4"/>
      <c r="G10082" s="17" t="str">
        <f>IFERROR(VLOOKUP(Table1[[#This Row],[Codigo_insumo]],BD_Insumos!$B:$E,4),"")</f>
        <v/>
      </c>
      <c r="H10082" s="139"/>
      <c r="I10082" s="5" t="s">
        <v>5</v>
      </c>
      <c r="J10082" s="20" t="str">
        <f t="shared" si="157"/>
        <v/>
      </c>
      <c r="K10082" s="21">
        <f>IF(I10082&lt;&gt;"",SUMIF(Table1[Codigo_servico],A10082,Table1[Subtotal_insumo]),"")</f>
        <v>2.8353673853371912</v>
      </c>
      <c r="L10082" s="17" t="str">
        <f>IF(Table1[[#This Row],[Ordem_insumos]]&lt;&gt;0,VLOOKUP(Table1[[#This Row],[Codigo_servico]],Preencher_Orcamento!$B:$D,3,FALSE)*Table1[[#This Row],[Qtde_insumo]],"")</f>
        <v/>
      </c>
      <c r="M10082" s="17" t="str">
        <f>IF(Table1[[#This Row],[Ordem_insumos]]&lt;&gt;0,VLOOKUP(Table1[[#This Row],[Codigo_servico]],Preencher_Orcamento!$B:$D,3,FALSE)*Table1[[#This Row],[Subtotal_insumo]],"")</f>
        <v/>
      </c>
    </row>
    <row r="10083" spans="1:13" x14ac:dyDescent="0.25">
      <c r="A10083" s="6">
        <v>150214</v>
      </c>
      <c r="B10083" s="126">
        <v>1</v>
      </c>
      <c r="C10083" s="133"/>
      <c r="D10083" s="134">
        <v>37005</v>
      </c>
      <c r="E10083" s="7" t="s">
        <v>811</v>
      </c>
      <c r="F10083" s="8" t="s">
        <v>168</v>
      </c>
      <c r="G10083" s="16">
        <f>IFERROR(VLOOKUP(Table1[[#This Row],[Codigo_insumo]],BD_Insumos!$B:$E,4),"")</f>
        <v>15.942500000000001</v>
      </c>
      <c r="H10083" s="140">
        <v>0.08</v>
      </c>
      <c r="I10083" s="9"/>
      <c r="J10083" s="22">
        <f t="shared" si="157"/>
        <v>1.2754000000000001</v>
      </c>
      <c r="K10083" s="22" t="str">
        <f>IF(I10083&lt;&gt;"",SUMIF(Table1[Codigo_servico],A10083,Table1[Subtotal_insumo]),"")</f>
        <v/>
      </c>
      <c r="L10083" s="16">
        <f>IF(Table1[[#This Row],[Ordem_insumos]]&lt;&gt;0,VLOOKUP(Table1[[#This Row],[Codigo_servico]],Preencher_Orcamento!$B:$D,3,FALSE)*Table1[[#This Row],[Qtde_insumo]],"")</f>
        <v>0</v>
      </c>
      <c r="M10083" s="16">
        <f>IF(Table1[[#This Row],[Ordem_insumos]]&lt;&gt;0,VLOOKUP(Table1[[#This Row],[Codigo_servico]],Preencher_Orcamento!$B:$D,3,FALSE)*Table1[[#This Row],[Subtotal_insumo]],"")</f>
        <v>0</v>
      </c>
    </row>
    <row r="10084" spans="1:13" x14ac:dyDescent="0.25">
      <c r="A10084" s="6">
        <v>150214</v>
      </c>
      <c r="B10084" s="126">
        <v>2</v>
      </c>
      <c r="C10084" s="133"/>
      <c r="D10084" s="134">
        <v>2075</v>
      </c>
      <c r="E10084" s="7" t="s">
        <v>2199</v>
      </c>
      <c r="F10084" s="8" t="s">
        <v>2140</v>
      </c>
      <c r="G10084" s="18">
        <f>IFERROR(VLOOKUP(Table1[[#This Row],[Codigo_insumo]],BD_Insumos!$B:$E,4),"")</f>
        <v>15.599673853371913</v>
      </c>
      <c r="H10084" s="140">
        <v>0.1</v>
      </c>
      <c r="I10084" s="9"/>
      <c r="J10084" s="23">
        <f t="shared" si="157"/>
        <v>1.5599673853371914</v>
      </c>
      <c r="K10084" s="22" t="str">
        <f>IF(I10084&lt;&gt;"",SUMIF(Table1[Codigo_servico],A10084,Table1[Subtotal_insumo]),"")</f>
        <v/>
      </c>
      <c r="L10084" s="18">
        <f>IF(Table1[[#This Row],[Ordem_insumos]]&lt;&gt;0,VLOOKUP(Table1[[#This Row],[Codigo_servico]],Preencher_Orcamento!$B:$D,3,FALSE)*Table1[[#This Row],[Qtde_insumo]],"")</f>
        <v>0</v>
      </c>
      <c r="M10084" s="18">
        <f>IF(Table1[[#This Row],[Ordem_insumos]]&lt;&gt;0,VLOOKUP(Table1[[#This Row],[Codigo_servico]],Preencher_Orcamento!$B:$D,3,FALSE)*Table1[[#This Row],[Subtotal_insumo]],"")</f>
        <v>0</v>
      </c>
    </row>
    <row r="10085" spans="1:13" x14ac:dyDescent="0.25">
      <c r="A10085" s="3">
        <v>150240</v>
      </c>
      <c r="B10085" s="125">
        <v>0</v>
      </c>
      <c r="C10085" s="131" t="s">
        <v>4332</v>
      </c>
      <c r="D10085" s="132"/>
      <c r="E10085" s="4"/>
      <c r="F10085" s="4"/>
      <c r="G10085" s="17" t="str">
        <f>IFERROR(VLOOKUP(Table1[[#This Row],[Codigo_insumo]],BD_Insumos!$B:$E,4),"")</f>
        <v/>
      </c>
      <c r="H10085" s="139"/>
      <c r="I10085" s="5" t="s">
        <v>170</v>
      </c>
      <c r="J10085" s="20" t="str">
        <f t="shared" si="157"/>
        <v/>
      </c>
      <c r="K10085" s="21">
        <f>IF(I10085&lt;&gt;"",SUMIF(Table1[Codigo_servico],A10085,Table1[Subtotal_insumo]),"")</f>
        <v>10.81</v>
      </c>
      <c r="L10085" s="17" t="str">
        <f>IF(Table1[[#This Row],[Ordem_insumos]]&lt;&gt;0,VLOOKUP(Table1[[#This Row],[Codigo_servico]],Preencher_Orcamento!$B:$D,3,FALSE)*Table1[[#This Row],[Qtde_insumo]],"")</f>
        <v/>
      </c>
      <c r="M10085" s="17" t="str">
        <f>IF(Table1[[#This Row],[Ordem_insumos]]&lt;&gt;0,VLOOKUP(Table1[[#This Row],[Codigo_servico]],Preencher_Orcamento!$B:$D,3,FALSE)*Table1[[#This Row],[Subtotal_insumo]],"")</f>
        <v/>
      </c>
    </row>
    <row r="10086" spans="1:13" ht="39" x14ac:dyDescent="0.25">
      <c r="A10086" s="6">
        <v>150240</v>
      </c>
      <c r="B10086" s="126">
        <v>1</v>
      </c>
      <c r="C10086" s="133"/>
      <c r="D10086" s="134">
        <v>37507</v>
      </c>
      <c r="E10086" s="7" t="s">
        <v>829</v>
      </c>
      <c r="F10086" s="8" t="s">
        <v>170</v>
      </c>
      <c r="G10086" s="18">
        <f>IFERROR(VLOOKUP(Table1[[#This Row],[Codigo_insumo]],BD_Insumos!$B:$E,4),"")</f>
        <v>10.81</v>
      </c>
      <c r="H10086" s="140">
        <v>1</v>
      </c>
      <c r="I10086" s="9"/>
      <c r="J10086" s="23">
        <f t="shared" si="157"/>
        <v>10.81</v>
      </c>
      <c r="K10086" s="22" t="str">
        <f>IF(I10086&lt;&gt;"",SUMIF(Table1[Codigo_servico],A10086,Table1[Subtotal_insumo]),"")</f>
        <v/>
      </c>
      <c r="L10086" s="18">
        <f>IF(Table1[[#This Row],[Ordem_insumos]]&lt;&gt;0,VLOOKUP(Table1[[#This Row],[Codigo_servico]],Preencher_Orcamento!$B:$D,3,FALSE)*Table1[[#This Row],[Qtde_insumo]],"")</f>
        <v>0</v>
      </c>
      <c r="M10086" s="18">
        <f>IF(Table1[[#This Row],[Ordem_insumos]]&lt;&gt;0,VLOOKUP(Table1[[#This Row],[Codigo_servico]],Preencher_Orcamento!$B:$D,3,FALSE)*Table1[[#This Row],[Subtotal_insumo]],"")</f>
        <v>0</v>
      </c>
    </row>
    <row r="10087" spans="1:13" x14ac:dyDescent="0.25">
      <c r="A10087" s="3">
        <v>150250</v>
      </c>
      <c r="B10087" s="125">
        <v>0</v>
      </c>
      <c r="C10087" s="131" t="s">
        <v>4333</v>
      </c>
      <c r="D10087" s="132"/>
      <c r="E10087" s="4"/>
      <c r="F10087" s="4"/>
      <c r="G10087" s="17" t="str">
        <f>IFERROR(VLOOKUP(Table1[[#This Row],[Codigo_insumo]],BD_Insumos!$B:$E,4),"")</f>
        <v/>
      </c>
      <c r="H10087" s="139"/>
      <c r="I10087" s="5" t="s">
        <v>170</v>
      </c>
      <c r="J10087" s="20" t="str">
        <f t="shared" si="157"/>
        <v/>
      </c>
      <c r="K10087" s="21">
        <f>IF(I10087&lt;&gt;"",SUMIF(Table1[Codigo_servico],A10087,Table1[Subtotal_insumo]),"")</f>
        <v>27.57796428925824</v>
      </c>
      <c r="L10087" s="17" t="str">
        <f>IF(Table1[[#This Row],[Ordem_insumos]]&lt;&gt;0,VLOOKUP(Table1[[#This Row],[Codigo_servico]],Preencher_Orcamento!$B:$D,3,FALSE)*Table1[[#This Row],[Qtde_insumo]],"")</f>
        <v/>
      </c>
      <c r="M10087" s="17" t="str">
        <f>IF(Table1[[#This Row],[Ordem_insumos]]&lt;&gt;0,VLOOKUP(Table1[[#This Row],[Codigo_servico]],Preencher_Orcamento!$B:$D,3,FALSE)*Table1[[#This Row],[Subtotal_insumo]],"")</f>
        <v/>
      </c>
    </row>
    <row r="10088" spans="1:13" x14ac:dyDescent="0.25">
      <c r="A10088" s="6">
        <v>150250</v>
      </c>
      <c r="B10088" s="126">
        <v>1</v>
      </c>
      <c r="C10088" s="133"/>
      <c r="D10088" s="134">
        <v>2076</v>
      </c>
      <c r="E10088" s="7" t="s">
        <v>2200</v>
      </c>
      <c r="F10088" s="8" t="s">
        <v>2140</v>
      </c>
      <c r="G10088" s="16">
        <f>IFERROR(VLOOKUP(Table1[[#This Row],[Codigo_insumo]],BD_Insumos!$B:$E,4),"")</f>
        <v>12.645924541907611</v>
      </c>
      <c r="H10088" s="140">
        <v>0.3</v>
      </c>
      <c r="I10088" s="9"/>
      <c r="J10088" s="22">
        <f t="shared" si="157"/>
        <v>3.7937773625722833</v>
      </c>
      <c r="K10088" s="22" t="str">
        <f>IF(I10088&lt;&gt;"",SUMIF(Table1[Codigo_servico],A10088,Table1[Subtotal_insumo]),"")</f>
        <v/>
      </c>
      <c r="L10088" s="16">
        <f>IF(Table1[[#This Row],[Ordem_insumos]]&lt;&gt;0,VLOOKUP(Table1[[#This Row],[Codigo_servico]],Preencher_Orcamento!$B:$D,3,FALSE)*Table1[[#This Row],[Qtde_insumo]],"")</f>
        <v>0</v>
      </c>
      <c r="M10088" s="16">
        <f>IF(Table1[[#This Row],[Ordem_insumos]]&lt;&gt;0,VLOOKUP(Table1[[#This Row],[Codigo_servico]],Preencher_Orcamento!$B:$D,3,FALSE)*Table1[[#This Row],[Subtotal_insumo]],"")</f>
        <v>0</v>
      </c>
    </row>
    <row r="10089" spans="1:13" x14ac:dyDescent="0.25">
      <c r="A10089" s="6">
        <v>150250</v>
      </c>
      <c r="B10089" s="126">
        <v>2</v>
      </c>
      <c r="C10089" s="133"/>
      <c r="D10089" s="134">
        <v>37540</v>
      </c>
      <c r="E10089" s="7" t="s">
        <v>838</v>
      </c>
      <c r="F10089" s="8" t="s">
        <v>457</v>
      </c>
      <c r="G10089" s="16">
        <f>IFERROR(VLOOKUP(Table1[[#This Row],[Codigo_insumo]],BD_Insumos!$B:$E,4),"")</f>
        <v>0.39579999999999999</v>
      </c>
      <c r="H10089" s="140">
        <v>0.5</v>
      </c>
      <c r="I10089" s="9"/>
      <c r="J10089" s="22">
        <f t="shared" si="157"/>
        <v>0.19789999999999999</v>
      </c>
      <c r="K10089" s="22" t="str">
        <f>IF(I10089&lt;&gt;"",SUMIF(Table1[Codigo_servico],A10089,Table1[Subtotal_insumo]),"")</f>
        <v/>
      </c>
      <c r="L10089" s="16">
        <f>IF(Table1[[#This Row],[Ordem_insumos]]&lt;&gt;0,VLOOKUP(Table1[[#This Row],[Codigo_servico]],Preencher_Orcamento!$B:$D,3,FALSE)*Table1[[#This Row],[Qtde_insumo]],"")</f>
        <v>0</v>
      </c>
      <c r="M10089" s="16">
        <f>IF(Table1[[#This Row],[Ordem_insumos]]&lt;&gt;0,VLOOKUP(Table1[[#This Row],[Codigo_servico]],Preencher_Orcamento!$B:$D,3,FALSE)*Table1[[#This Row],[Subtotal_insumo]],"")</f>
        <v>0</v>
      </c>
    </row>
    <row r="10090" spans="1:13" x14ac:dyDescent="0.25">
      <c r="A10090" s="6">
        <v>150250</v>
      </c>
      <c r="B10090" s="126">
        <v>3</v>
      </c>
      <c r="C10090" s="133"/>
      <c r="D10090" s="134">
        <v>2075</v>
      </c>
      <c r="E10090" s="7" t="s">
        <v>2199</v>
      </c>
      <c r="F10090" s="8" t="s">
        <v>2140</v>
      </c>
      <c r="G10090" s="18">
        <f>IFERROR(VLOOKUP(Table1[[#This Row],[Codigo_insumo]],BD_Insumos!$B:$E,4),"")</f>
        <v>15.599673853371913</v>
      </c>
      <c r="H10090" s="140">
        <v>0.5</v>
      </c>
      <c r="I10090" s="9"/>
      <c r="J10090" s="23">
        <f t="shared" si="157"/>
        <v>7.7998369266859564</v>
      </c>
      <c r="K10090" s="22" t="str">
        <f>IF(I10090&lt;&gt;"",SUMIF(Table1[Codigo_servico],A10090,Table1[Subtotal_insumo]),"")</f>
        <v/>
      </c>
      <c r="L10090" s="18">
        <f>IF(Table1[[#This Row],[Ordem_insumos]]&lt;&gt;0,VLOOKUP(Table1[[#This Row],[Codigo_servico]],Preencher_Orcamento!$B:$D,3,FALSE)*Table1[[#This Row],[Qtde_insumo]],"")</f>
        <v>0</v>
      </c>
      <c r="M10090" s="18">
        <f>IF(Table1[[#This Row],[Ordem_insumos]]&lt;&gt;0,VLOOKUP(Table1[[#This Row],[Codigo_servico]],Preencher_Orcamento!$B:$D,3,FALSE)*Table1[[#This Row],[Subtotal_insumo]],"")</f>
        <v>0</v>
      </c>
    </row>
    <row r="10091" spans="1:13" x14ac:dyDescent="0.25">
      <c r="A10091" s="6">
        <v>150250</v>
      </c>
      <c r="B10091" s="126">
        <v>4</v>
      </c>
      <c r="C10091" s="133"/>
      <c r="D10091" s="134">
        <v>37582</v>
      </c>
      <c r="E10091" s="7" t="s">
        <v>852</v>
      </c>
      <c r="F10091" s="8" t="s">
        <v>168</v>
      </c>
      <c r="G10091" s="18">
        <f>IFERROR(VLOOKUP(Table1[[#This Row],[Codigo_insumo]],BD_Insumos!$B:$E,4),"")</f>
        <v>52.621499999999997</v>
      </c>
      <c r="H10091" s="140">
        <v>0.3</v>
      </c>
      <c r="I10091" s="9"/>
      <c r="J10091" s="23">
        <f t="shared" si="157"/>
        <v>15.786449999999999</v>
      </c>
      <c r="K10091" s="22" t="str">
        <f>IF(I10091&lt;&gt;"",SUMIF(Table1[Codigo_servico],A10091,Table1[Subtotal_insumo]),"")</f>
        <v/>
      </c>
      <c r="L10091" s="18">
        <f>IF(Table1[[#This Row],[Ordem_insumos]]&lt;&gt;0,VLOOKUP(Table1[[#This Row],[Codigo_servico]],Preencher_Orcamento!$B:$D,3,FALSE)*Table1[[#This Row],[Qtde_insumo]],"")</f>
        <v>0</v>
      </c>
      <c r="M10091" s="18">
        <f>IF(Table1[[#This Row],[Ordem_insumos]]&lt;&gt;0,VLOOKUP(Table1[[#This Row],[Codigo_servico]],Preencher_Orcamento!$B:$D,3,FALSE)*Table1[[#This Row],[Subtotal_insumo]],"")</f>
        <v>0</v>
      </c>
    </row>
    <row r="10092" spans="1:13" x14ac:dyDescent="0.25">
      <c r="A10092" s="3">
        <v>150254</v>
      </c>
      <c r="B10092" s="125">
        <v>0</v>
      </c>
      <c r="C10092" s="131" t="s">
        <v>4334</v>
      </c>
      <c r="D10092" s="132"/>
      <c r="E10092" s="4"/>
      <c r="F10092" s="4"/>
      <c r="G10092" s="17" t="str">
        <f>IFERROR(VLOOKUP(Table1[[#This Row],[Codigo_insumo]],BD_Insumos!$B:$E,4),"")</f>
        <v/>
      </c>
      <c r="H10092" s="139"/>
      <c r="I10092" s="5" t="s">
        <v>5</v>
      </c>
      <c r="J10092" s="20" t="str">
        <f t="shared" si="157"/>
        <v/>
      </c>
      <c r="K10092" s="21">
        <f>IF(I10092&lt;&gt;"",SUMIF(Table1[Codigo_servico],A10092,Table1[Subtotal_insumo]),"")</f>
        <v>5.7696873853371908</v>
      </c>
      <c r="L10092" s="17" t="str">
        <f>IF(Table1[[#This Row],[Ordem_insumos]]&lt;&gt;0,VLOOKUP(Table1[[#This Row],[Codigo_servico]],Preencher_Orcamento!$B:$D,3,FALSE)*Table1[[#This Row],[Qtde_insumo]],"")</f>
        <v/>
      </c>
      <c r="M10092" s="17" t="str">
        <f>IF(Table1[[#This Row],[Ordem_insumos]]&lt;&gt;0,VLOOKUP(Table1[[#This Row],[Codigo_servico]],Preencher_Orcamento!$B:$D,3,FALSE)*Table1[[#This Row],[Subtotal_insumo]],"")</f>
        <v/>
      </c>
    </row>
    <row r="10093" spans="1:13" x14ac:dyDescent="0.25">
      <c r="A10093" s="6">
        <v>150254</v>
      </c>
      <c r="B10093" s="126">
        <v>1</v>
      </c>
      <c r="C10093" s="133"/>
      <c r="D10093" s="134">
        <v>2075</v>
      </c>
      <c r="E10093" s="7" t="s">
        <v>2199</v>
      </c>
      <c r="F10093" s="8" t="s">
        <v>2140</v>
      </c>
      <c r="G10093" s="16">
        <f>IFERROR(VLOOKUP(Table1[[#This Row],[Codigo_insumo]],BD_Insumos!$B:$E,4),"")</f>
        <v>15.599673853371913</v>
      </c>
      <c r="H10093" s="140">
        <v>0.1</v>
      </c>
      <c r="I10093" s="9"/>
      <c r="J10093" s="22">
        <f t="shared" si="157"/>
        <v>1.5599673853371914</v>
      </c>
      <c r="K10093" s="22" t="str">
        <f>IF(I10093&lt;&gt;"",SUMIF(Table1[Codigo_servico],A10093,Table1[Subtotal_insumo]),"")</f>
        <v/>
      </c>
      <c r="L10093" s="16">
        <f>IF(Table1[[#This Row],[Ordem_insumos]]&lt;&gt;0,VLOOKUP(Table1[[#This Row],[Codigo_servico]],Preencher_Orcamento!$B:$D,3,FALSE)*Table1[[#This Row],[Qtde_insumo]],"")</f>
        <v>0</v>
      </c>
      <c r="M10093" s="16">
        <f>IF(Table1[[#This Row],[Ordem_insumos]]&lt;&gt;0,VLOOKUP(Table1[[#This Row],[Codigo_servico]],Preencher_Orcamento!$B:$D,3,FALSE)*Table1[[#This Row],[Subtotal_insumo]],"")</f>
        <v>0</v>
      </c>
    </row>
    <row r="10094" spans="1:13" x14ac:dyDescent="0.25">
      <c r="A10094" s="6">
        <v>150254</v>
      </c>
      <c r="B10094" s="126">
        <v>2</v>
      </c>
      <c r="C10094" s="133"/>
      <c r="D10094" s="134">
        <v>37582</v>
      </c>
      <c r="E10094" s="7" t="s">
        <v>852</v>
      </c>
      <c r="F10094" s="8" t="s">
        <v>168</v>
      </c>
      <c r="G10094" s="18">
        <f>IFERROR(VLOOKUP(Table1[[#This Row],[Codigo_insumo]],BD_Insumos!$B:$E,4),"")</f>
        <v>52.621499999999997</v>
      </c>
      <c r="H10094" s="140">
        <v>0.08</v>
      </c>
      <c r="I10094" s="9"/>
      <c r="J10094" s="23">
        <f t="shared" si="157"/>
        <v>4.2097199999999999</v>
      </c>
      <c r="K10094" s="22" t="str">
        <f>IF(I10094&lt;&gt;"",SUMIF(Table1[Codigo_servico],A10094,Table1[Subtotal_insumo]),"")</f>
        <v/>
      </c>
      <c r="L10094" s="18">
        <f>IF(Table1[[#This Row],[Ordem_insumos]]&lt;&gt;0,VLOOKUP(Table1[[#This Row],[Codigo_servico]],Preencher_Orcamento!$B:$D,3,FALSE)*Table1[[#This Row],[Qtde_insumo]],"")</f>
        <v>0</v>
      </c>
      <c r="M10094" s="18">
        <f>IF(Table1[[#This Row],[Ordem_insumos]]&lt;&gt;0,VLOOKUP(Table1[[#This Row],[Codigo_servico]],Preencher_Orcamento!$B:$D,3,FALSE)*Table1[[#This Row],[Subtotal_insumo]],"")</f>
        <v>0</v>
      </c>
    </row>
    <row r="10095" spans="1:13" x14ac:dyDescent="0.25">
      <c r="A10095" s="3">
        <v>150255</v>
      </c>
      <c r="B10095" s="125">
        <v>0</v>
      </c>
      <c r="C10095" s="131" t="s">
        <v>4335</v>
      </c>
      <c r="D10095" s="132"/>
      <c r="E10095" s="4"/>
      <c r="F10095" s="4"/>
      <c r="G10095" s="17" t="str">
        <f>IFERROR(VLOOKUP(Table1[[#This Row],[Codigo_insumo]],BD_Insumos!$B:$E,4),"")</f>
        <v/>
      </c>
      <c r="H10095" s="139"/>
      <c r="I10095" s="5" t="s">
        <v>170</v>
      </c>
      <c r="J10095" s="20" t="str">
        <f t="shared" si="157"/>
        <v/>
      </c>
      <c r="K10095" s="21">
        <f>IF(I10095&lt;&gt;"",SUMIF(Table1[Codigo_servico],A10095,Table1[Subtotal_insumo]),"")</f>
        <v>14.454734449730287</v>
      </c>
      <c r="L10095" s="17" t="str">
        <f>IF(Table1[[#This Row],[Ordem_insumos]]&lt;&gt;0,VLOOKUP(Table1[[#This Row],[Codigo_servico]],Preencher_Orcamento!$B:$D,3,FALSE)*Table1[[#This Row],[Qtde_insumo]],"")</f>
        <v/>
      </c>
      <c r="M10095" s="17" t="str">
        <f>IF(Table1[[#This Row],[Ordem_insumos]]&lt;&gt;0,VLOOKUP(Table1[[#This Row],[Codigo_servico]],Preencher_Orcamento!$B:$D,3,FALSE)*Table1[[#This Row],[Subtotal_insumo]],"")</f>
        <v/>
      </c>
    </row>
    <row r="10096" spans="1:13" x14ac:dyDescent="0.25">
      <c r="A10096" s="6">
        <v>150255</v>
      </c>
      <c r="B10096" s="126">
        <v>1</v>
      </c>
      <c r="C10096" s="133"/>
      <c r="D10096" s="134">
        <v>2075</v>
      </c>
      <c r="E10096" s="7" t="s">
        <v>2199</v>
      </c>
      <c r="F10096" s="8" t="s">
        <v>2140</v>
      </c>
      <c r="G10096" s="16">
        <f>IFERROR(VLOOKUP(Table1[[#This Row],[Codigo_insumo]],BD_Insumos!$B:$E,4),"")</f>
        <v>15.599673853371913</v>
      </c>
      <c r="H10096" s="140">
        <v>0.4</v>
      </c>
      <c r="I10096" s="9"/>
      <c r="J10096" s="22">
        <f t="shared" si="157"/>
        <v>6.2398695413487655</v>
      </c>
      <c r="K10096" s="22" t="str">
        <f>IF(I10096&lt;&gt;"",SUMIF(Table1[Codigo_servico],A10096,Table1[Subtotal_insumo]),"")</f>
        <v/>
      </c>
      <c r="L10096" s="16">
        <f>IF(Table1[[#This Row],[Ordem_insumos]]&lt;&gt;0,VLOOKUP(Table1[[#This Row],[Codigo_servico]],Preencher_Orcamento!$B:$D,3,FALSE)*Table1[[#This Row],[Qtde_insumo]],"")</f>
        <v>0</v>
      </c>
      <c r="M10096" s="16">
        <f>IF(Table1[[#This Row],[Ordem_insumos]]&lt;&gt;0,VLOOKUP(Table1[[#This Row],[Codigo_servico]],Preencher_Orcamento!$B:$D,3,FALSE)*Table1[[#This Row],[Subtotal_insumo]],"")</f>
        <v>0</v>
      </c>
    </row>
    <row r="10097" spans="1:13" ht="39" x14ac:dyDescent="0.25">
      <c r="A10097" s="6">
        <v>150255</v>
      </c>
      <c r="B10097" s="126">
        <v>2</v>
      </c>
      <c r="C10097" s="133"/>
      <c r="D10097" s="134">
        <v>37595</v>
      </c>
      <c r="E10097" s="7" t="s">
        <v>856</v>
      </c>
      <c r="F10097" s="8" t="s">
        <v>168</v>
      </c>
      <c r="G10097" s="16">
        <f>IFERROR(VLOOKUP(Table1[[#This Row],[Codigo_insumo]],BD_Insumos!$B:$E,4),"")</f>
        <v>18.2926</v>
      </c>
      <c r="H10097" s="140">
        <v>0.3</v>
      </c>
      <c r="I10097" s="9"/>
      <c r="J10097" s="22">
        <f t="shared" si="157"/>
        <v>5.4877799999999999</v>
      </c>
      <c r="K10097" s="22" t="str">
        <f>IF(I10097&lt;&gt;"",SUMIF(Table1[Codigo_servico],A10097,Table1[Subtotal_insumo]),"")</f>
        <v/>
      </c>
      <c r="L10097" s="16">
        <f>IF(Table1[[#This Row],[Ordem_insumos]]&lt;&gt;0,VLOOKUP(Table1[[#This Row],[Codigo_servico]],Preencher_Orcamento!$B:$D,3,FALSE)*Table1[[#This Row],[Qtde_insumo]],"")</f>
        <v>0</v>
      </c>
      <c r="M10097" s="16">
        <f>IF(Table1[[#This Row],[Ordem_insumos]]&lt;&gt;0,VLOOKUP(Table1[[#This Row],[Codigo_servico]],Preencher_Orcamento!$B:$D,3,FALSE)*Table1[[#This Row],[Subtotal_insumo]],"")</f>
        <v>0</v>
      </c>
    </row>
    <row r="10098" spans="1:13" x14ac:dyDescent="0.25">
      <c r="A10098" s="6">
        <v>150255</v>
      </c>
      <c r="B10098" s="126">
        <v>3</v>
      </c>
      <c r="C10098" s="133"/>
      <c r="D10098" s="134">
        <v>37540</v>
      </c>
      <c r="E10098" s="7" t="s">
        <v>838</v>
      </c>
      <c r="F10098" s="8" t="s">
        <v>457</v>
      </c>
      <c r="G10098" s="18">
        <f>IFERROR(VLOOKUP(Table1[[#This Row],[Codigo_insumo]],BD_Insumos!$B:$E,4),"")</f>
        <v>0.39579999999999999</v>
      </c>
      <c r="H10098" s="140">
        <v>0.5</v>
      </c>
      <c r="I10098" s="9"/>
      <c r="J10098" s="23">
        <f t="shared" si="157"/>
        <v>0.19789999999999999</v>
      </c>
      <c r="K10098" s="22" t="str">
        <f>IF(I10098&lt;&gt;"",SUMIF(Table1[Codigo_servico],A10098,Table1[Subtotal_insumo]),"")</f>
        <v/>
      </c>
      <c r="L10098" s="18">
        <f>IF(Table1[[#This Row],[Ordem_insumos]]&lt;&gt;0,VLOOKUP(Table1[[#This Row],[Codigo_servico]],Preencher_Orcamento!$B:$D,3,FALSE)*Table1[[#This Row],[Qtde_insumo]],"")</f>
        <v>0</v>
      </c>
      <c r="M10098" s="18">
        <f>IF(Table1[[#This Row],[Ordem_insumos]]&lt;&gt;0,VLOOKUP(Table1[[#This Row],[Codigo_servico]],Preencher_Orcamento!$B:$D,3,FALSE)*Table1[[#This Row],[Subtotal_insumo]],"")</f>
        <v>0</v>
      </c>
    </row>
    <row r="10099" spans="1:13" x14ac:dyDescent="0.25">
      <c r="A10099" s="6">
        <v>150255</v>
      </c>
      <c r="B10099" s="126">
        <v>4</v>
      </c>
      <c r="C10099" s="133"/>
      <c r="D10099" s="134">
        <v>2076</v>
      </c>
      <c r="E10099" s="7" t="s">
        <v>2200</v>
      </c>
      <c r="F10099" s="8" t="s">
        <v>2140</v>
      </c>
      <c r="G10099" s="18">
        <f>IFERROR(VLOOKUP(Table1[[#This Row],[Codigo_insumo]],BD_Insumos!$B:$E,4),"")</f>
        <v>12.645924541907611</v>
      </c>
      <c r="H10099" s="140">
        <v>0.2</v>
      </c>
      <c r="I10099" s="9"/>
      <c r="J10099" s="23">
        <f t="shared" si="157"/>
        <v>2.5291849083815223</v>
      </c>
      <c r="K10099" s="22" t="str">
        <f>IF(I10099&lt;&gt;"",SUMIF(Table1[Codigo_servico],A10099,Table1[Subtotal_insumo]),"")</f>
        <v/>
      </c>
      <c r="L10099" s="18">
        <f>IF(Table1[[#This Row],[Ordem_insumos]]&lt;&gt;0,VLOOKUP(Table1[[#This Row],[Codigo_servico]],Preencher_Orcamento!$B:$D,3,FALSE)*Table1[[#This Row],[Qtde_insumo]],"")</f>
        <v>0</v>
      </c>
      <c r="M10099" s="18">
        <f>IF(Table1[[#This Row],[Ordem_insumos]]&lt;&gt;0,VLOOKUP(Table1[[#This Row],[Codigo_servico]],Preencher_Orcamento!$B:$D,3,FALSE)*Table1[[#This Row],[Subtotal_insumo]],"")</f>
        <v>0</v>
      </c>
    </row>
    <row r="10100" spans="1:13" x14ac:dyDescent="0.25">
      <c r="A10100" s="3">
        <v>150259</v>
      </c>
      <c r="B10100" s="125">
        <v>0</v>
      </c>
      <c r="C10100" s="131" t="s">
        <v>4336</v>
      </c>
      <c r="D10100" s="132"/>
      <c r="E10100" s="4"/>
      <c r="F10100" s="4"/>
      <c r="G10100" s="17" t="str">
        <f>IFERROR(VLOOKUP(Table1[[#This Row],[Codigo_insumo]],BD_Insumos!$B:$E,4),"")</f>
        <v/>
      </c>
      <c r="H10100" s="139"/>
      <c r="I10100" s="5" t="s">
        <v>5</v>
      </c>
      <c r="J10100" s="20" t="str">
        <f t="shared" si="157"/>
        <v/>
      </c>
      <c r="K10100" s="21">
        <f>IF(I10100&lt;&gt;"",SUMIF(Table1[Codigo_servico],A10100,Table1[Subtotal_insumo]),"")</f>
        <v>2.711381908269753</v>
      </c>
      <c r="L10100" s="17" t="str">
        <f>IF(Table1[[#This Row],[Ordem_insumos]]&lt;&gt;0,VLOOKUP(Table1[[#This Row],[Codigo_servico]],Preencher_Orcamento!$B:$D,3,FALSE)*Table1[[#This Row],[Qtde_insumo]],"")</f>
        <v/>
      </c>
      <c r="M10100" s="17" t="str">
        <f>IF(Table1[[#This Row],[Ordem_insumos]]&lt;&gt;0,VLOOKUP(Table1[[#This Row],[Codigo_servico]],Preencher_Orcamento!$B:$D,3,FALSE)*Table1[[#This Row],[Subtotal_insumo]],"")</f>
        <v/>
      </c>
    </row>
    <row r="10101" spans="1:13" ht="39" x14ac:dyDescent="0.25">
      <c r="A10101" s="6">
        <v>150259</v>
      </c>
      <c r="B10101" s="126">
        <v>1</v>
      </c>
      <c r="C10101" s="133"/>
      <c r="D10101" s="134">
        <v>37595</v>
      </c>
      <c r="E10101" s="7" t="s">
        <v>856</v>
      </c>
      <c r="F10101" s="8" t="s">
        <v>168</v>
      </c>
      <c r="G10101" s="16">
        <f>IFERROR(VLOOKUP(Table1[[#This Row],[Codigo_insumo]],BD_Insumos!$B:$E,4),"")</f>
        <v>18.2926</v>
      </c>
      <c r="H10101" s="140">
        <v>0.08</v>
      </c>
      <c r="I10101" s="9"/>
      <c r="J10101" s="22">
        <f t="shared" si="157"/>
        <v>1.463408</v>
      </c>
      <c r="K10101" s="22" t="str">
        <f>IF(I10101&lt;&gt;"",SUMIF(Table1[Codigo_servico],A10101,Table1[Subtotal_insumo]),"")</f>
        <v/>
      </c>
      <c r="L10101" s="16">
        <f>IF(Table1[[#This Row],[Ordem_insumos]]&lt;&gt;0,VLOOKUP(Table1[[#This Row],[Codigo_servico]],Preencher_Orcamento!$B:$D,3,FALSE)*Table1[[#This Row],[Qtde_insumo]],"")</f>
        <v>0</v>
      </c>
      <c r="M10101" s="16">
        <f>IF(Table1[[#This Row],[Ordem_insumos]]&lt;&gt;0,VLOOKUP(Table1[[#This Row],[Codigo_servico]],Preencher_Orcamento!$B:$D,3,FALSE)*Table1[[#This Row],[Subtotal_insumo]],"")</f>
        <v>0</v>
      </c>
    </row>
    <row r="10102" spans="1:13" x14ac:dyDescent="0.25">
      <c r="A10102" s="6">
        <v>150259</v>
      </c>
      <c r="B10102" s="126">
        <v>2</v>
      </c>
      <c r="C10102" s="133"/>
      <c r="D10102" s="134">
        <v>2075</v>
      </c>
      <c r="E10102" s="7" t="s">
        <v>2199</v>
      </c>
      <c r="F10102" s="8" t="s">
        <v>2140</v>
      </c>
      <c r="G10102" s="18">
        <f>IFERROR(VLOOKUP(Table1[[#This Row],[Codigo_insumo]],BD_Insumos!$B:$E,4),"")</f>
        <v>15.599673853371913</v>
      </c>
      <c r="H10102" s="140">
        <v>0.08</v>
      </c>
      <c r="I10102" s="9"/>
      <c r="J10102" s="23">
        <f t="shared" si="157"/>
        <v>1.247973908269753</v>
      </c>
      <c r="K10102" s="22" t="str">
        <f>IF(I10102&lt;&gt;"",SUMIF(Table1[Codigo_servico],A10102,Table1[Subtotal_insumo]),"")</f>
        <v/>
      </c>
      <c r="L10102" s="18">
        <f>IF(Table1[[#This Row],[Ordem_insumos]]&lt;&gt;0,VLOOKUP(Table1[[#This Row],[Codigo_servico]],Preencher_Orcamento!$B:$D,3,FALSE)*Table1[[#This Row],[Qtde_insumo]],"")</f>
        <v>0</v>
      </c>
      <c r="M10102" s="18">
        <f>IF(Table1[[#This Row],[Ordem_insumos]]&lt;&gt;0,VLOOKUP(Table1[[#This Row],[Codigo_servico]],Preencher_Orcamento!$B:$D,3,FALSE)*Table1[[#This Row],[Subtotal_insumo]],"")</f>
        <v>0</v>
      </c>
    </row>
    <row r="10103" spans="1:13" x14ac:dyDescent="0.25">
      <c r="A10103" s="3">
        <v>150260</v>
      </c>
      <c r="B10103" s="125">
        <v>0</v>
      </c>
      <c r="C10103" s="131" t="s">
        <v>4337</v>
      </c>
      <c r="D10103" s="132"/>
      <c r="E10103" s="4"/>
      <c r="F10103" s="4"/>
      <c r="G10103" s="17" t="str">
        <f>IFERROR(VLOOKUP(Table1[[#This Row],[Codigo_insumo]],BD_Insumos!$B:$E,4),"")</f>
        <v/>
      </c>
      <c r="H10103" s="139"/>
      <c r="I10103" s="5" t="s">
        <v>170</v>
      </c>
      <c r="J10103" s="20" t="str">
        <f t="shared" si="157"/>
        <v/>
      </c>
      <c r="K10103" s="21">
        <f>IF(I10103&lt;&gt;"",SUMIF(Table1[Codigo_servico],A10103,Table1[Subtotal_insumo]),"")</f>
        <v>13.371494449730287</v>
      </c>
      <c r="L10103" s="17" t="str">
        <f>IF(Table1[[#This Row],[Ordem_insumos]]&lt;&gt;0,VLOOKUP(Table1[[#This Row],[Codigo_servico]],Preencher_Orcamento!$B:$D,3,FALSE)*Table1[[#This Row],[Qtde_insumo]],"")</f>
        <v/>
      </c>
      <c r="M10103" s="17" t="str">
        <f>IF(Table1[[#This Row],[Ordem_insumos]]&lt;&gt;0,VLOOKUP(Table1[[#This Row],[Codigo_servico]],Preencher_Orcamento!$B:$D,3,FALSE)*Table1[[#This Row],[Subtotal_insumo]],"")</f>
        <v/>
      </c>
    </row>
    <row r="10104" spans="1:13" ht="26.25" x14ac:dyDescent="0.25">
      <c r="A10104" s="6">
        <v>150260</v>
      </c>
      <c r="B10104" s="126">
        <v>1</v>
      </c>
      <c r="C10104" s="133"/>
      <c r="D10104" s="134">
        <v>37585</v>
      </c>
      <c r="E10104" s="7" t="s">
        <v>853</v>
      </c>
      <c r="F10104" s="8" t="s">
        <v>168</v>
      </c>
      <c r="G10104" s="16">
        <f>IFERROR(VLOOKUP(Table1[[#This Row],[Codigo_insumo]],BD_Insumos!$B:$E,4),"")</f>
        <v>14.681800000000001</v>
      </c>
      <c r="H10104" s="140">
        <v>0.3</v>
      </c>
      <c r="I10104" s="9"/>
      <c r="J10104" s="22">
        <f t="shared" si="157"/>
        <v>4.4045399999999999</v>
      </c>
      <c r="K10104" s="22" t="str">
        <f>IF(I10104&lt;&gt;"",SUMIF(Table1[Codigo_servico],A10104,Table1[Subtotal_insumo]),"")</f>
        <v/>
      </c>
      <c r="L10104" s="16">
        <f>IF(Table1[[#This Row],[Ordem_insumos]]&lt;&gt;0,VLOOKUP(Table1[[#This Row],[Codigo_servico]],Preencher_Orcamento!$B:$D,3,FALSE)*Table1[[#This Row],[Qtde_insumo]],"")</f>
        <v>0</v>
      </c>
      <c r="M10104" s="16">
        <f>IF(Table1[[#This Row],[Ordem_insumos]]&lt;&gt;0,VLOOKUP(Table1[[#This Row],[Codigo_servico]],Preencher_Orcamento!$B:$D,3,FALSE)*Table1[[#This Row],[Subtotal_insumo]],"")</f>
        <v>0</v>
      </c>
    </row>
    <row r="10105" spans="1:13" x14ac:dyDescent="0.25">
      <c r="A10105" s="6">
        <v>150260</v>
      </c>
      <c r="B10105" s="126">
        <v>2</v>
      </c>
      <c r="C10105" s="133"/>
      <c r="D10105" s="134">
        <v>37540</v>
      </c>
      <c r="E10105" s="7" t="s">
        <v>838</v>
      </c>
      <c r="F10105" s="8" t="s">
        <v>457</v>
      </c>
      <c r="G10105" s="16">
        <f>IFERROR(VLOOKUP(Table1[[#This Row],[Codigo_insumo]],BD_Insumos!$B:$E,4),"")</f>
        <v>0.39579999999999999</v>
      </c>
      <c r="H10105" s="140">
        <v>0.5</v>
      </c>
      <c r="I10105" s="9"/>
      <c r="J10105" s="22">
        <f t="shared" si="157"/>
        <v>0.19789999999999999</v>
      </c>
      <c r="K10105" s="22" t="str">
        <f>IF(I10105&lt;&gt;"",SUMIF(Table1[Codigo_servico],A10105,Table1[Subtotal_insumo]),"")</f>
        <v/>
      </c>
      <c r="L10105" s="16">
        <f>IF(Table1[[#This Row],[Ordem_insumos]]&lt;&gt;0,VLOOKUP(Table1[[#This Row],[Codigo_servico]],Preencher_Orcamento!$B:$D,3,FALSE)*Table1[[#This Row],[Qtde_insumo]],"")</f>
        <v>0</v>
      </c>
      <c r="M10105" s="16">
        <f>IF(Table1[[#This Row],[Ordem_insumos]]&lt;&gt;0,VLOOKUP(Table1[[#This Row],[Codigo_servico]],Preencher_Orcamento!$B:$D,3,FALSE)*Table1[[#This Row],[Subtotal_insumo]],"")</f>
        <v>0</v>
      </c>
    </row>
    <row r="10106" spans="1:13" x14ac:dyDescent="0.25">
      <c r="A10106" s="6">
        <v>150260</v>
      </c>
      <c r="B10106" s="126">
        <v>3</v>
      </c>
      <c r="C10106" s="133"/>
      <c r="D10106" s="134">
        <v>2075</v>
      </c>
      <c r="E10106" s="7" t="s">
        <v>2199</v>
      </c>
      <c r="F10106" s="8" t="s">
        <v>2140</v>
      </c>
      <c r="G10106" s="18">
        <f>IFERROR(VLOOKUP(Table1[[#This Row],[Codigo_insumo]],BD_Insumos!$B:$E,4),"")</f>
        <v>15.599673853371913</v>
      </c>
      <c r="H10106" s="140">
        <v>0.4</v>
      </c>
      <c r="I10106" s="9"/>
      <c r="J10106" s="23">
        <f t="shared" si="157"/>
        <v>6.2398695413487655</v>
      </c>
      <c r="K10106" s="22" t="str">
        <f>IF(I10106&lt;&gt;"",SUMIF(Table1[Codigo_servico],A10106,Table1[Subtotal_insumo]),"")</f>
        <v/>
      </c>
      <c r="L10106" s="18">
        <f>IF(Table1[[#This Row],[Ordem_insumos]]&lt;&gt;0,VLOOKUP(Table1[[#This Row],[Codigo_servico]],Preencher_Orcamento!$B:$D,3,FALSE)*Table1[[#This Row],[Qtde_insumo]],"")</f>
        <v>0</v>
      </c>
      <c r="M10106" s="18">
        <f>IF(Table1[[#This Row],[Ordem_insumos]]&lt;&gt;0,VLOOKUP(Table1[[#This Row],[Codigo_servico]],Preencher_Orcamento!$B:$D,3,FALSE)*Table1[[#This Row],[Subtotal_insumo]],"")</f>
        <v>0</v>
      </c>
    </row>
    <row r="10107" spans="1:13" x14ac:dyDescent="0.25">
      <c r="A10107" s="6">
        <v>150260</v>
      </c>
      <c r="B10107" s="126">
        <v>4</v>
      </c>
      <c r="C10107" s="133"/>
      <c r="D10107" s="134">
        <v>2076</v>
      </c>
      <c r="E10107" s="7" t="s">
        <v>2200</v>
      </c>
      <c r="F10107" s="8" t="s">
        <v>2140</v>
      </c>
      <c r="G10107" s="18">
        <f>IFERROR(VLOOKUP(Table1[[#This Row],[Codigo_insumo]],BD_Insumos!$B:$E,4),"")</f>
        <v>12.645924541907611</v>
      </c>
      <c r="H10107" s="140">
        <v>0.2</v>
      </c>
      <c r="I10107" s="9"/>
      <c r="J10107" s="23">
        <f t="shared" si="157"/>
        <v>2.5291849083815223</v>
      </c>
      <c r="K10107" s="22" t="str">
        <f>IF(I10107&lt;&gt;"",SUMIF(Table1[Codigo_servico],A10107,Table1[Subtotal_insumo]),"")</f>
        <v/>
      </c>
      <c r="L10107" s="18">
        <f>IF(Table1[[#This Row],[Ordem_insumos]]&lt;&gt;0,VLOOKUP(Table1[[#This Row],[Codigo_servico]],Preencher_Orcamento!$B:$D,3,FALSE)*Table1[[#This Row],[Qtde_insumo]],"")</f>
        <v>0</v>
      </c>
      <c r="M10107" s="18">
        <f>IF(Table1[[#This Row],[Ordem_insumos]]&lt;&gt;0,VLOOKUP(Table1[[#This Row],[Codigo_servico]],Preencher_Orcamento!$B:$D,3,FALSE)*Table1[[#This Row],[Subtotal_insumo]],"")</f>
        <v>0</v>
      </c>
    </row>
    <row r="10108" spans="1:13" x14ac:dyDescent="0.25">
      <c r="A10108" s="3">
        <v>150261</v>
      </c>
      <c r="B10108" s="125">
        <v>0</v>
      </c>
      <c r="C10108" s="131" t="s">
        <v>4338</v>
      </c>
      <c r="D10108" s="132"/>
      <c r="E10108" s="4"/>
      <c r="F10108" s="4"/>
      <c r="G10108" s="17" t="str">
        <f>IFERROR(VLOOKUP(Table1[[#This Row],[Codigo_insumo]],BD_Insumos!$B:$E,4),"")</f>
        <v/>
      </c>
      <c r="H10108" s="139"/>
      <c r="I10108" s="5" t="s">
        <v>170</v>
      </c>
      <c r="J10108" s="20" t="str">
        <f t="shared" si="157"/>
        <v/>
      </c>
      <c r="K10108" s="21">
        <f>IF(I10108&lt;&gt;"",SUMIF(Table1[Codigo_servico],A10108,Table1[Subtotal_insumo]),"")</f>
        <v>15.787860835067477</v>
      </c>
      <c r="L10108" s="17" t="str">
        <f>IF(Table1[[#This Row],[Ordem_insumos]]&lt;&gt;0,VLOOKUP(Table1[[#This Row],[Codigo_servico]],Preencher_Orcamento!$B:$D,3,FALSE)*Table1[[#This Row],[Qtde_insumo]],"")</f>
        <v/>
      </c>
      <c r="M10108" s="17" t="str">
        <f>IF(Table1[[#This Row],[Ordem_insumos]]&lt;&gt;0,VLOOKUP(Table1[[#This Row],[Codigo_servico]],Preencher_Orcamento!$B:$D,3,FALSE)*Table1[[#This Row],[Subtotal_insumo]],"")</f>
        <v/>
      </c>
    </row>
    <row r="10109" spans="1:13" x14ac:dyDescent="0.25">
      <c r="A10109" s="6">
        <v>150261</v>
      </c>
      <c r="B10109" s="126">
        <v>1</v>
      </c>
      <c r="C10109" s="133"/>
      <c r="D10109" s="134">
        <v>2076</v>
      </c>
      <c r="E10109" s="7" t="s">
        <v>2200</v>
      </c>
      <c r="F10109" s="8" t="s">
        <v>2140</v>
      </c>
      <c r="G10109" s="16">
        <f>IFERROR(VLOOKUP(Table1[[#This Row],[Codigo_insumo]],BD_Insumos!$B:$E,4),"")</f>
        <v>12.645924541907611</v>
      </c>
      <c r="H10109" s="140">
        <v>0.2</v>
      </c>
      <c r="I10109" s="9"/>
      <c r="J10109" s="22">
        <f t="shared" si="157"/>
        <v>2.5291849083815223</v>
      </c>
      <c r="K10109" s="22" t="str">
        <f>IF(I10109&lt;&gt;"",SUMIF(Table1[Codigo_servico],A10109,Table1[Subtotal_insumo]),"")</f>
        <v/>
      </c>
      <c r="L10109" s="16">
        <f>IF(Table1[[#This Row],[Ordem_insumos]]&lt;&gt;0,VLOOKUP(Table1[[#This Row],[Codigo_servico]],Preencher_Orcamento!$B:$D,3,FALSE)*Table1[[#This Row],[Qtde_insumo]],"")</f>
        <v>0</v>
      </c>
      <c r="M10109" s="16">
        <f>IF(Table1[[#This Row],[Ordem_insumos]]&lt;&gt;0,VLOOKUP(Table1[[#This Row],[Codigo_servico]],Preencher_Orcamento!$B:$D,3,FALSE)*Table1[[#This Row],[Subtotal_insumo]],"")</f>
        <v>0</v>
      </c>
    </row>
    <row r="10110" spans="1:13" x14ac:dyDescent="0.25">
      <c r="A10110" s="6">
        <v>150261</v>
      </c>
      <c r="B10110" s="126">
        <v>2</v>
      </c>
      <c r="C10110" s="133"/>
      <c r="D10110" s="134">
        <v>87030</v>
      </c>
      <c r="E10110" s="7" t="s">
        <v>2134</v>
      </c>
      <c r="F10110" s="8" t="s">
        <v>168</v>
      </c>
      <c r="G10110" s="16">
        <f>IFERROR(VLOOKUP(Table1[[#This Row],[Codigo_insumo]],BD_Insumos!$B:$E,4),"")</f>
        <v>7.3753000000000002</v>
      </c>
      <c r="H10110" s="140">
        <v>0.03</v>
      </c>
      <c r="I10110" s="9"/>
      <c r="J10110" s="22">
        <f t="shared" si="157"/>
        <v>0.22125900000000001</v>
      </c>
      <c r="K10110" s="22" t="str">
        <f>IF(I10110&lt;&gt;"",SUMIF(Table1[Codigo_servico],A10110,Table1[Subtotal_insumo]),"")</f>
        <v/>
      </c>
      <c r="L10110" s="16">
        <f>IF(Table1[[#This Row],[Ordem_insumos]]&lt;&gt;0,VLOOKUP(Table1[[#This Row],[Codigo_servico]],Preencher_Orcamento!$B:$D,3,FALSE)*Table1[[#This Row],[Qtde_insumo]],"")</f>
        <v>0</v>
      </c>
      <c r="M10110" s="16">
        <f>IF(Table1[[#This Row],[Ordem_insumos]]&lt;&gt;0,VLOOKUP(Table1[[#This Row],[Codigo_servico]],Preencher_Orcamento!$B:$D,3,FALSE)*Table1[[#This Row],[Subtotal_insumo]],"")</f>
        <v>0</v>
      </c>
    </row>
    <row r="10111" spans="1:13" x14ac:dyDescent="0.25">
      <c r="A10111" s="6">
        <v>150261</v>
      </c>
      <c r="B10111" s="126">
        <v>3</v>
      </c>
      <c r="C10111" s="133"/>
      <c r="D10111" s="134">
        <v>37540</v>
      </c>
      <c r="E10111" s="7" t="s">
        <v>838</v>
      </c>
      <c r="F10111" s="8" t="s">
        <v>457</v>
      </c>
      <c r="G10111" s="18">
        <f>IFERROR(VLOOKUP(Table1[[#This Row],[Codigo_insumo]],BD_Insumos!$B:$E,4),"")</f>
        <v>0.39579999999999999</v>
      </c>
      <c r="H10111" s="140">
        <v>0.25</v>
      </c>
      <c r="I10111" s="9"/>
      <c r="J10111" s="23">
        <f t="shared" si="157"/>
        <v>9.8949999999999996E-2</v>
      </c>
      <c r="K10111" s="22" t="str">
        <f>IF(I10111&lt;&gt;"",SUMIF(Table1[Codigo_servico],A10111,Table1[Subtotal_insumo]),"")</f>
        <v/>
      </c>
      <c r="L10111" s="18">
        <f>IF(Table1[[#This Row],[Ordem_insumos]]&lt;&gt;0,VLOOKUP(Table1[[#This Row],[Codigo_servico]],Preencher_Orcamento!$B:$D,3,FALSE)*Table1[[#This Row],[Qtde_insumo]],"")</f>
        <v>0</v>
      </c>
      <c r="M10111" s="18">
        <f>IF(Table1[[#This Row],[Ordem_insumos]]&lt;&gt;0,VLOOKUP(Table1[[#This Row],[Codigo_servico]],Preencher_Orcamento!$B:$D,3,FALSE)*Table1[[#This Row],[Subtotal_insumo]],"")</f>
        <v>0</v>
      </c>
    </row>
    <row r="10112" spans="1:13" x14ac:dyDescent="0.25">
      <c r="A10112" s="6">
        <v>150261</v>
      </c>
      <c r="B10112" s="126">
        <v>4</v>
      </c>
      <c r="C10112" s="133"/>
      <c r="D10112" s="134">
        <v>2075</v>
      </c>
      <c r="E10112" s="7" t="s">
        <v>2199</v>
      </c>
      <c r="F10112" s="8" t="s">
        <v>2140</v>
      </c>
      <c r="G10112" s="18">
        <f>IFERROR(VLOOKUP(Table1[[#This Row],[Codigo_insumo]],BD_Insumos!$B:$E,4),"")</f>
        <v>15.599673853371913</v>
      </c>
      <c r="H10112" s="140">
        <v>0.5</v>
      </c>
      <c r="I10112" s="9"/>
      <c r="J10112" s="23">
        <f t="shared" si="157"/>
        <v>7.7998369266859564</v>
      </c>
      <c r="K10112" s="22" t="str">
        <f>IF(I10112&lt;&gt;"",SUMIF(Table1[Codigo_servico],A10112,Table1[Subtotal_insumo]),"")</f>
        <v/>
      </c>
      <c r="L10112" s="18">
        <f>IF(Table1[[#This Row],[Ordem_insumos]]&lt;&gt;0,VLOOKUP(Table1[[#This Row],[Codigo_servico]],Preencher_Orcamento!$B:$D,3,FALSE)*Table1[[#This Row],[Qtde_insumo]],"")</f>
        <v>0</v>
      </c>
      <c r="M10112" s="18">
        <f>IF(Table1[[#This Row],[Ordem_insumos]]&lt;&gt;0,VLOOKUP(Table1[[#This Row],[Codigo_servico]],Preencher_Orcamento!$B:$D,3,FALSE)*Table1[[#This Row],[Subtotal_insumo]],"")</f>
        <v>0</v>
      </c>
    </row>
    <row r="10113" spans="1:13" ht="26.25" x14ac:dyDescent="0.25">
      <c r="A10113" s="6">
        <v>150261</v>
      </c>
      <c r="B10113" s="126">
        <v>5</v>
      </c>
      <c r="C10113" s="133"/>
      <c r="D10113" s="134">
        <v>37585</v>
      </c>
      <c r="E10113" s="7" t="s">
        <v>853</v>
      </c>
      <c r="F10113" s="8" t="s">
        <v>168</v>
      </c>
      <c r="G10113" s="18">
        <f>IFERROR(VLOOKUP(Table1[[#This Row],[Codigo_insumo]],BD_Insumos!$B:$E,4),"")</f>
        <v>14.681800000000001</v>
      </c>
      <c r="H10113" s="140">
        <v>0.35</v>
      </c>
      <c r="I10113" s="9"/>
      <c r="J10113" s="23">
        <f t="shared" si="157"/>
        <v>5.13863</v>
      </c>
      <c r="K10113" s="22" t="str">
        <f>IF(I10113&lt;&gt;"",SUMIF(Table1[Codigo_servico],A10113,Table1[Subtotal_insumo]),"")</f>
        <v/>
      </c>
      <c r="L10113" s="18">
        <f>IF(Table1[[#This Row],[Ordem_insumos]]&lt;&gt;0,VLOOKUP(Table1[[#This Row],[Codigo_servico]],Preencher_Orcamento!$B:$D,3,FALSE)*Table1[[#This Row],[Qtde_insumo]],"")</f>
        <v>0</v>
      </c>
      <c r="M10113" s="18">
        <f>IF(Table1[[#This Row],[Ordem_insumos]]&lt;&gt;0,VLOOKUP(Table1[[#This Row],[Codigo_servico]],Preencher_Orcamento!$B:$D,3,FALSE)*Table1[[#This Row],[Subtotal_insumo]],"")</f>
        <v>0</v>
      </c>
    </row>
    <row r="10114" spans="1:13" x14ac:dyDescent="0.25">
      <c r="A10114" s="3">
        <v>150304</v>
      </c>
      <c r="B10114" s="125">
        <v>0</v>
      </c>
      <c r="C10114" s="131" t="s">
        <v>4339</v>
      </c>
      <c r="D10114" s="132"/>
      <c r="E10114" s="4"/>
      <c r="F10114" s="4"/>
      <c r="G10114" s="17" t="str">
        <f>IFERROR(VLOOKUP(Table1[[#This Row],[Codigo_insumo]],BD_Insumos!$B:$E,4),"")</f>
        <v/>
      </c>
      <c r="H10114" s="139"/>
      <c r="I10114" s="5" t="s">
        <v>5</v>
      </c>
      <c r="J10114" s="20" t="str">
        <f t="shared" ref="J10114:J10177" si="158">IF(I10114="",G10114*H10114,"")</f>
        <v/>
      </c>
      <c r="K10114" s="21">
        <f>IF(I10114&lt;&gt;"",SUMIF(Table1[Codigo_servico],A10114,Table1[Subtotal_insumo]),"")</f>
        <v>4.6730348395279524</v>
      </c>
      <c r="L10114" s="17" t="str">
        <f>IF(Table1[[#This Row],[Ordem_insumos]]&lt;&gt;0,VLOOKUP(Table1[[#This Row],[Codigo_servico]],Preencher_Orcamento!$B:$D,3,FALSE)*Table1[[#This Row],[Qtde_insumo]],"")</f>
        <v/>
      </c>
      <c r="M10114" s="17" t="str">
        <f>IF(Table1[[#This Row],[Ordem_insumos]]&lt;&gt;0,VLOOKUP(Table1[[#This Row],[Codigo_servico]],Preencher_Orcamento!$B:$D,3,FALSE)*Table1[[#This Row],[Subtotal_insumo]],"")</f>
        <v/>
      </c>
    </row>
    <row r="10115" spans="1:13" x14ac:dyDescent="0.25">
      <c r="A10115" s="6">
        <v>150304</v>
      </c>
      <c r="B10115" s="126">
        <v>1</v>
      </c>
      <c r="C10115" s="133"/>
      <c r="D10115" s="134">
        <v>2075</v>
      </c>
      <c r="E10115" s="7" t="s">
        <v>2199</v>
      </c>
      <c r="F10115" s="8" t="s">
        <v>2140</v>
      </c>
      <c r="G10115" s="16">
        <f>IFERROR(VLOOKUP(Table1[[#This Row],[Codigo_insumo]],BD_Insumos!$B:$E,4),"")</f>
        <v>15.599673853371913</v>
      </c>
      <c r="H10115" s="140">
        <v>0.1</v>
      </c>
      <c r="I10115" s="9"/>
      <c r="J10115" s="22">
        <f t="shared" si="158"/>
        <v>1.5599673853371914</v>
      </c>
      <c r="K10115" s="22" t="str">
        <f>IF(I10115&lt;&gt;"",SUMIF(Table1[Codigo_servico],A10115,Table1[Subtotal_insumo]),"")</f>
        <v/>
      </c>
      <c r="L10115" s="16">
        <f>IF(Table1[[#This Row],[Ordem_insumos]]&lt;&gt;0,VLOOKUP(Table1[[#This Row],[Codigo_servico]],Preencher_Orcamento!$B:$D,3,FALSE)*Table1[[#This Row],[Qtde_insumo]],"")</f>
        <v>0</v>
      </c>
      <c r="M10115" s="16">
        <f>IF(Table1[[#This Row],[Ordem_insumos]]&lt;&gt;0,VLOOKUP(Table1[[#This Row],[Codigo_servico]],Preencher_Orcamento!$B:$D,3,FALSE)*Table1[[#This Row],[Subtotal_insumo]],"")</f>
        <v>0</v>
      </c>
    </row>
    <row r="10116" spans="1:13" x14ac:dyDescent="0.25">
      <c r="A10116" s="6">
        <v>150304</v>
      </c>
      <c r="B10116" s="126">
        <v>2</v>
      </c>
      <c r="C10116" s="133"/>
      <c r="D10116" s="134">
        <v>2076</v>
      </c>
      <c r="E10116" s="7" t="s">
        <v>2200</v>
      </c>
      <c r="F10116" s="8" t="s">
        <v>2140</v>
      </c>
      <c r="G10116" s="16">
        <f>IFERROR(VLOOKUP(Table1[[#This Row],[Codigo_insumo]],BD_Insumos!$B:$E,4),"")</f>
        <v>12.645924541907611</v>
      </c>
      <c r="H10116" s="140">
        <v>0.1</v>
      </c>
      <c r="I10116" s="9"/>
      <c r="J10116" s="22">
        <f t="shared" si="158"/>
        <v>1.2645924541907612</v>
      </c>
      <c r="K10116" s="22" t="str">
        <f>IF(I10116&lt;&gt;"",SUMIF(Table1[Codigo_servico],A10116,Table1[Subtotal_insumo]),"")</f>
        <v/>
      </c>
      <c r="L10116" s="16">
        <f>IF(Table1[[#This Row],[Ordem_insumos]]&lt;&gt;0,VLOOKUP(Table1[[#This Row],[Codigo_servico]],Preencher_Orcamento!$B:$D,3,FALSE)*Table1[[#This Row],[Qtde_insumo]],"")</f>
        <v>0</v>
      </c>
      <c r="M10116" s="16">
        <f>IF(Table1[[#This Row],[Ordem_insumos]]&lt;&gt;0,VLOOKUP(Table1[[#This Row],[Codigo_servico]],Preencher_Orcamento!$B:$D,3,FALSE)*Table1[[#This Row],[Subtotal_insumo]],"")</f>
        <v>0</v>
      </c>
    </row>
    <row r="10117" spans="1:13" ht="26.25" x14ac:dyDescent="0.25">
      <c r="A10117" s="6">
        <v>150304</v>
      </c>
      <c r="B10117" s="126">
        <v>3</v>
      </c>
      <c r="C10117" s="133"/>
      <c r="D10117" s="134">
        <v>14040</v>
      </c>
      <c r="E10117" s="7" t="s">
        <v>299</v>
      </c>
      <c r="F10117" s="8" t="s">
        <v>168</v>
      </c>
      <c r="G10117" s="18">
        <f>IFERROR(VLOOKUP(Table1[[#This Row],[Codigo_insumo]],BD_Insumos!$B:$E,4),"")</f>
        <v>7.3939000000000004</v>
      </c>
      <c r="H10117" s="140">
        <v>0.25</v>
      </c>
      <c r="I10117" s="9"/>
      <c r="J10117" s="23">
        <f t="shared" si="158"/>
        <v>1.8484750000000001</v>
      </c>
      <c r="K10117" s="22" t="str">
        <f>IF(I10117&lt;&gt;"",SUMIF(Table1[Codigo_servico],A10117,Table1[Subtotal_insumo]),"")</f>
        <v/>
      </c>
      <c r="L10117" s="18">
        <f>IF(Table1[[#This Row],[Ordem_insumos]]&lt;&gt;0,VLOOKUP(Table1[[#This Row],[Codigo_servico]],Preencher_Orcamento!$B:$D,3,FALSE)*Table1[[#This Row],[Qtde_insumo]],"")</f>
        <v>0</v>
      </c>
      <c r="M10117" s="18">
        <f>IF(Table1[[#This Row],[Ordem_insumos]]&lt;&gt;0,VLOOKUP(Table1[[#This Row],[Codigo_servico]],Preencher_Orcamento!$B:$D,3,FALSE)*Table1[[#This Row],[Subtotal_insumo]],"")</f>
        <v>0</v>
      </c>
    </row>
    <row r="10118" spans="1:13" x14ac:dyDescent="0.25">
      <c r="A10118" s="3">
        <v>150305</v>
      </c>
      <c r="B10118" s="125">
        <v>0</v>
      </c>
      <c r="C10118" s="131" t="s">
        <v>4340</v>
      </c>
      <c r="D10118" s="132"/>
      <c r="E10118" s="4"/>
      <c r="F10118" s="4"/>
      <c r="G10118" s="17" t="str">
        <f>IFERROR(VLOOKUP(Table1[[#This Row],[Codigo_insumo]],BD_Insumos!$B:$E,4),"")</f>
        <v/>
      </c>
      <c r="H10118" s="139"/>
      <c r="I10118" s="5" t="s">
        <v>170</v>
      </c>
      <c r="J10118" s="20" t="str">
        <f t="shared" si="158"/>
        <v/>
      </c>
      <c r="K10118" s="21">
        <f>IF(I10118&lt;&gt;"",SUMIF(Table1[Codigo_servico],A10118,Table1[Subtotal_insumo]),"")</f>
        <v>31.821143555751572</v>
      </c>
      <c r="L10118" s="17" t="str">
        <f>IF(Table1[[#This Row],[Ordem_insumos]]&lt;&gt;0,VLOOKUP(Table1[[#This Row],[Codigo_servico]],Preencher_Orcamento!$B:$D,3,FALSE)*Table1[[#This Row],[Qtde_insumo]],"")</f>
        <v/>
      </c>
      <c r="M10118" s="17" t="str">
        <f>IF(Table1[[#This Row],[Ordem_insumos]]&lt;&gt;0,VLOOKUP(Table1[[#This Row],[Codigo_servico]],Preencher_Orcamento!$B:$D,3,FALSE)*Table1[[#This Row],[Subtotal_insumo]],"")</f>
        <v/>
      </c>
    </row>
    <row r="10119" spans="1:13" x14ac:dyDescent="0.25">
      <c r="A10119" s="6">
        <v>150305</v>
      </c>
      <c r="B10119" s="126">
        <v>1</v>
      </c>
      <c r="C10119" s="133"/>
      <c r="D10119" s="134">
        <v>37020</v>
      </c>
      <c r="E10119" s="7" t="s">
        <v>813</v>
      </c>
      <c r="F10119" s="8" t="s">
        <v>168</v>
      </c>
      <c r="G10119" s="16">
        <f>IFERROR(VLOOKUP(Table1[[#This Row],[Codigo_insumo]],BD_Insumos!$B:$E,4),"")</f>
        <v>12.254</v>
      </c>
      <c r="H10119" s="140">
        <v>0.25</v>
      </c>
      <c r="I10119" s="9"/>
      <c r="J10119" s="22">
        <f t="shared" si="158"/>
        <v>3.0634999999999999</v>
      </c>
      <c r="K10119" s="22" t="str">
        <f>IF(I10119&lt;&gt;"",SUMIF(Table1[Codigo_servico],A10119,Table1[Subtotal_insumo]),"")</f>
        <v/>
      </c>
      <c r="L10119" s="16">
        <f>IF(Table1[[#This Row],[Ordem_insumos]]&lt;&gt;0,VLOOKUP(Table1[[#This Row],[Codigo_servico]],Preencher_Orcamento!$B:$D,3,FALSE)*Table1[[#This Row],[Qtde_insumo]],"")</f>
        <v>0</v>
      </c>
      <c r="M10119" s="16">
        <f>IF(Table1[[#This Row],[Ordem_insumos]]&lt;&gt;0,VLOOKUP(Table1[[#This Row],[Codigo_servico]],Preencher_Orcamento!$B:$D,3,FALSE)*Table1[[#This Row],[Subtotal_insumo]],"")</f>
        <v>0</v>
      </c>
    </row>
    <row r="10120" spans="1:13" x14ac:dyDescent="0.25">
      <c r="A10120" s="6">
        <v>150305</v>
      </c>
      <c r="B10120" s="126">
        <v>2</v>
      </c>
      <c r="C10120" s="133"/>
      <c r="D10120" s="134">
        <v>2075</v>
      </c>
      <c r="E10120" s="7" t="s">
        <v>2199</v>
      </c>
      <c r="F10120" s="8" t="s">
        <v>2140</v>
      </c>
      <c r="G10120" s="16">
        <f>IFERROR(VLOOKUP(Table1[[#This Row],[Codigo_insumo]],BD_Insumos!$B:$E,4),"")</f>
        <v>15.599673853371913</v>
      </c>
      <c r="H10120" s="140">
        <v>0.9</v>
      </c>
      <c r="I10120" s="9"/>
      <c r="J10120" s="22">
        <f t="shared" si="158"/>
        <v>14.039706468034721</v>
      </c>
      <c r="K10120" s="22" t="str">
        <f>IF(I10120&lt;&gt;"",SUMIF(Table1[Codigo_servico],A10120,Table1[Subtotal_insumo]),"")</f>
        <v/>
      </c>
      <c r="L10120" s="16">
        <f>IF(Table1[[#This Row],[Ordem_insumos]]&lt;&gt;0,VLOOKUP(Table1[[#This Row],[Codigo_servico]],Preencher_Orcamento!$B:$D,3,FALSE)*Table1[[#This Row],[Qtde_insumo]],"")</f>
        <v>0</v>
      </c>
      <c r="M10120" s="16">
        <f>IF(Table1[[#This Row],[Ordem_insumos]]&lt;&gt;0,VLOOKUP(Table1[[#This Row],[Codigo_servico]],Preencher_Orcamento!$B:$D,3,FALSE)*Table1[[#This Row],[Subtotal_insumo]],"")</f>
        <v>0</v>
      </c>
    </row>
    <row r="10121" spans="1:13" x14ac:dyDescent="0.25">
      <c r="A10121" s="6">
        <v>150305</v>
      </c>
      <c r="B10121" s="126">
        <v>3</v>
      </c>
      <c r="C10121" s="133"/>
      <c r="D10121" s="134">
        <v>37535</v>
      </c>
      <c r="E10121" s="7" t="s">
        <v>835</v>
      </c>
      <c r="F10121" s="8" t="s">
        <v>457</v>
      </c>
      <c r="G10121" s="18">
        <f>IFERROR(VLOOKUP(Table1[[#This Row],[Codigo_insumo]],BD_Insumos!$B:$E,4),"")</f>
        <v>1.6855</v>
      </c>
      <c r="H10121" s="140">
        <v>0.5</v>
      </c>
      <c r="I10121" s="9"/>
      <c r="J10121" s="23">
        <f t="shared" si="158"/>
        <v>0.84275</v>
      </c>
      <c r="K10121" s="22" t="str">
        <f>IF(I10121&lt;&gt;"",SUMIF(Table1[Codigo_servico],A10121,Table1[Subtotal_insumo]),"")</f>
        <v/>
      </c>
      <c r="L10121" s="18">
        <f>IF(Table1[[#This Row],[Ordem_insumos]]&lt;&gt;0,VLOOKUP(Table1[[#This Row],[Codigo_servico]],Preencher_Orcamento!$B:$D,3,FALSE)*Table1[[#This Row],[Qtde_insumo]],"")</f>
        <v>0</v>
      </c>
      <c r="M10121" s="18">
        <f>IF(Table1[[#This Row],[Ordem_insumos]]&lt;&gt;0,VLOOKUP(Table1[[#This Row],[Codigo_servico]],Preencher_Orcamento!$B:$D,3,FALSE)*Table1[[#This Row],[Subtotal_insumo]],"")</f>
        <v>0</v>
      </c>
    </row>
    <row r="10122" spans="1:13" x14ac:dyDescent="0.25">
      <c r="A10122" s="6">
        <v>150305</v>
      </c>
      <c r="B10122" s="126">
        <v>4</v>
      </c>
      <c r="C10122" s="133"/>
      <c r="D10122" s="134">
        <v>2076</v>
      </c>
      <c r="E10122" s="7" t="s">
        <v>2200</v>
      </c>
      <c r="F10122" s="8" t="s">
        <v>2140</v>
      </c>
      <c r="G10122" s="18">
        <f>IFERROR(VLOOKUP(Table1[[#This Row],[Codigo_insumo]],BD_Insumos!$B:$E,4),"")</f>
        <v>12.645924541907611</v>
      </c>
      <c r="H10122" s="140">
        <v>0.9</v>
      </c>
      <c r="I10122" s="9"/>
      <c r="J10122" s="23">
        <f t="shared" si="158"/>
        <v>11.381332087716851</v>
      </c>
      <c r="K10122" s="22" t="str">
        <f>IF(I10122&lt;&gt;"",SUMIF(Table1[Codigo_servico],A10122,Table1[Subtotal_insumo]),"")</f>
        <v/>
      </c>
      <c r="L10122" s="18">
        <f>IF(Table1[[#This Row],[Ordem_insumos]]&lt;&gt;0,VLOOKUP(Table1[[#This Row],[Codigo_servico]],Preencher_Orcamento!$B:$D,3,FALSE)*Table1[[#This Row],[Qtde_insumo]],"")</f>
        <v>0</v>
      </c>
      <c r="M10122" s="18">
        <f>IF(Table1[[#This Row],[Ordem_insumos]]&lt;&gt;0,VLOOKUP(Table1[[#This Row],[Codigo_servico]],Preencher_Orcamento!$B:$D,3,FALSE)*Table1[[#This Row],[Subtotal_insumo]],"")</f>
        <v>0</v>
      </c>
    </row>
    <row r="10123" spans="1:13" x14ac:dyDescent="0.25">
      <c r="A10123" s="6">
        <v>150305</v>
      </c>
      <c r="B10123" s="126">
        <v>5</v>
      </c>
      <c r="C10123" s="133"/>
      <c r="D10123" s="134">
        <v>37509</v>
      </c>
      <c r="E10123" s="7" t="s">
        <v>830</v>
      </c>
      <c r="F10123" s="8" t="s">
        <v>168</v>
      </c>
      <c r="G10123" s="18">
        <f>IFERROR(VLOOKUP(Table1[[#This Row],[Codigo_insumo]],BD_Insumos!$B:$E,4),"")</f>
        <v>16.625699999999998</v>
      </c>
      <c r="H10123" s="140">
        <v>0.15</v>
      </c>
      <c r="I10123" s="9"/>
      <c r="J10123" s="23">
        <f t="shared" si="158"/>
        <v>2.4938549999999995</v>
      </c>
      <c r="K10123" s="22" t="str">
        <f>IF(I10123&lt;&gt;"",SUMIF(Table1[Codigo_servico],A10123,Table1[Subtotal_insumo]),"")</f>
        <v/>
      </c>
      <c r="L10123" s="18">
        <f>IF(Table1[[#This Row],[Ordem_insumos]]&lt;&gt;0,VLOOKUP(Table1[[#This Row],[Codigo_servico]],Preencher_Orcamento!$B:$D,3,FALSE)*Table1[[#This Row],[Qtde_insumo]],"")</f>
        <v>0</v>
      </c>
      <c r="M10123" s="18">
        <f>IF(Table1[[#This Row],[Ordem_insumos]]&lt;&gt;0,VLOOKUP(Table1[[#This Row],[Codigo_servico]],Preencher_Orcamento!$B:$D,3,FALSE)*Table1[[#This Row],[Subtotal_insumo]],"")</f>
        <v>0</v>
      </c>
    </row>
    <row r="10124" spans="1:13" x14ac:dyDescent="0.25">
      <c r="A10124" s="3">
        <v>150307</v>
      </c>
      <c r="B10124" s="125">
        <v>0</v>
      </c>
      <c r="C10124" s="131" t="s">
        <v>4341</v>
      </c>
      <c r="D10124" s="132"/>
      <c r="E10124" s="4"/>
      <c r="F10124" s="4"/>
      <c r="G10124" s="17" t="str">
        <f>IFERROR(VLOOKUP(Table1[[#This Row],[Codigo_insumo]],BD_Insumos!$B:$E,4),"")</f>
        <v/>
      </c>
      <c r="H10124" s="139"/>
      <c r="I10124" s="5" t="s">
        <v>170</v>
      </c>
      <c r="J10124" s="20" t="str">
        <f t="shared" si="158"/>
        <v/>
      </c>
      <c r="K10124" s="21">
        <f>IF(I10124&lt;&gt;"",SUMIF(Table1[Codigo_servico],A10124,Table1[Subtotal_insumo]),"")</f>
        <v>13.112474449730286</v>
      </c>
      <c r="L10124" s="17" t="str">
        <f>IF(Table1[[#This Row],[Ordem_insumos]]&lt;&gt;0,VLOOKUP(Table1[[#This Row],[Codigo_servico]],Preencher_Orcamento!$B:$D,3,FALSE)*Table1[[#This Row],[Qtde_insumo]],"")</f>
        <v/>
      </c>
      <c r="M10124" s="17" t="str">
        <f>IF(Table1[[#This Row],[Ordem_insumos]]&lt;&gt;0,VLOOKUP(Table1[[#This Row],[Codigo_servico]],Preencher_Orcamento!$B:$D,3,FALSE)*Table1[[#This Row],[Subtotal_insumo]],"")</f>
        <v/>
      </c>
    </row>
    <row r="10125" spans="1:13" x14ac:dyDescent="0.25">
      <c r="A10125" s="6">
        <v>150307</v>
      </c>
      <c r="B10125" s="126">
        <v>1</v>
      </c>
      <c r="C10125" s="133"/>
      <c r="D10125" s="134">
        <v>37535</v>
      </c>
      <c r="E10125" s="7" t="s">
        <v>835</v>
      </c>
      <c r="F10125" s="8" t="s">
        <v>457</v>
      </c>
      <c r="G10125" s="16">
        <f>IFERROR(VLOOKUP(Table1[[#This Row],[Codigo_insumo]],BD_Insumos!$B:$E,4),"")</f>
        <v>1.6855</v>
      </c>
      <c r="H10125" s="140">
        <v>0.5</v>
      </c>
      <c r="I10125" s="9"/>
      <c r="J10125" s="22">
        <f t="shared" si="158"/>
        <v>0.84275</v>
      </c>
      <c r="K10125" s="22" t="str">
        <f>IF(I10125&lt;&gt;"",SUMIF(Table1[Codigo_servico],A10125,Table1[Subtotal_insumo]),"")</f>
        <v/>
      </c>
      <c r="L10125" s="16">
        <f>IF(Table1[[#This Row],[Ordem_insumos]]&lt;&gt;0,VLOOKUP(Table1[[#This Row],[Codigo_servico]],Preencher_Orcamento!$B:$D,3,FALSE)*Table1[[#This Row],[Qtde_insumo]],"")</f>
        <v>0</v>
      </c>
      <c r="M10125" s="16">
        <f>IF(Table1[[#This Row],[Ordem_insumos]]&lt;&gt;0,VLOOKUP(Table1[[#This Row],[Codigo_servico]],Preencher_Orcamento!$B:$D,3,FALSE)*Table1[[#This Row],[Subtotal_insumo]],"")</f>
        <v>0</v>
      </c>
    </row>
    <row r="10126" spans="1:13" x14ac:dyDescent="0.25">
      <c r="A10126" s="6">
        <v>150307</v>
      </c>
      <c r="B10126" s="126">
        <v>2</v>
      </c>
      <c r="C10126" s="133"/>
      <c r="D10126" s="134">
        <v>37509</v>
      </c>
      <c r="E10126" s="7" t="s">
        <v>830</v>
      </c>
      <c r="F10126" s="8" t="s">
        <v>168</v>
      </c>
      <c r="G10126" s="16">
        <f>IFERROR(VLOOKUP(Table1[[#This Row],[Codigo_insumo]],BD_Insumos!$B:$E,4),"")</f>
        <v>16.625699999999998</v>
      </c>
      <c r="H10126" s="140">
        <v>0.1</v>
      </c>
      <c r="I10126" s="9"/>
      <c r="J10126" s="22">
        <f t="shared" si="158"/>
        <v>1.6625699999999999</v>
      </c>
      <c r="K10126" s="22" t="str">
        <f>IF(I10126&lt;&gt;"",SUMIF(Table1[Codigo_servico],A10126,Table1[Subtotal_insumo]),"")</f>
        <v/>
      </c>
      <c r="L10126" s="16">
        <f>IF(Table1[[#This Row],[Ordem_insumos]]&lt;&gt;0,VLOOKUP(Table1[[#This Row],[Codigo_servico]],Preencher_Orcamento!$B:$D,3,FALSE)*Table1[[#This Row],[Qtde_insumo]],"")</f>
        <v>0</v>
      </c>
      <c r="M10126" s="16">
        <f>IF(Table1[[#This Row],[Ordem_insumos]]&lt;&gt;0,VLOOKUP(Table1[[#This Row],[Codigo_servico]],Preencher_Orcamento!$B:$D,3,FALSE)*Table1[[#This Row],[Subtotal_insumo]],"")</f>
        <v>0</v>
      </c>
    </row>
    <row r="10127" spans="1:13" x14ac:dyDescent="0.25">
      <c r="A10127" s="6">
        <v>150307</v>
      </c>
      <c r="B10127" s="126">
        <v>3</v>
      </c>
      <c r="C10127" s="133"/>
      <c r="D10127" s="134">
        <v>2075</v>
      </c>
      <c r="E10127" s="7" t="s">
        <v>2199</v>
      </c>
      <c r="F10127" s="8" t="s">
        <v>2140</v>
      </c>
      <c r="G10127" s="18">
        <f>IFERROR(VLOOKUP(Table1[[#This Row],[Codigo_insumo]],BD_Insumos!$B:$E,4),"")</f>
        <v>15.599673853371913</v>
      </c>
      <c r="H10127" s="140">
        <v>0.4</v>
      </c>
      <c r="I10127" s="9"/>
      <c r="J10127" s="23">
        <f t="shared" si="158"/>
        <v>6.2398695413487655</v>
      </c>
      <c r="K10127" s="22" t="str">
        <f>IF(I10127&lt;&gt;"",SUMIF(Table1[Codigo_servico],A10127,Table1[Subtotal_insumo]),"")</f>
        <v/>
      </c>
      <c r="L10127" s="18">
        <f>IF(Table1[[#This Row],[Ordem_insumos]]&lt;&gt;0,VLOOKUP(Table1[[#This Row],[Codigo_servico]],Preencher_Orcamento!$B:$D,3,FALSE)*Table1[[#This Row],[Qtde_insumo]],"")</f>
        <v>0</v>
      </c>
      <c r="M10127" s="18">
        <f>IF(Table1[[#This Row],[Ordem_insumos]]&lt;&gt;0,VLOOKUP(Table1[[#This Row],[Codigo_servico]],Preencher_Orcamento!$B:$D,3,FALSE)*Table1[[#This Row],[Subtotal_insumo]],"")</f>
        <v>0</v>
      </c>
    </row>
    <row r="10128" spans="1:13" x14ac:dyDescent="0.25">
      <c r="A10128" s="6">
        <v>150307</v>
      </c>
      <c r="B10128" s="126">
        <v>4</v>
      </c>
      <c r="C10128" s="133"/>
      <c r="D10128" s="134">
        <v>2076</v>
      </c>
      <c r="E10128" s="7" t="s">
        <v>2200</v>
      </c>
      <c r="F10128" s="8" t="s">
        <v>2140</v>
      </c>
      <c r="G10128" s="18">
        <f>IFERROR(VLOOKUP(Table1[[#This Row],[Codigo_insumo]],BD_Insumos!$B:$E,4),"")</f>
        <v>12.645924541907611</v>
      </c>
      <c r="H10128" s="140">
        <v>0.2</v>
      </c>
      <c r="I10128" s="9"/>
      <c r="J10128" s="23">
        <f t="shared" si="158"/>
        <v>2.5291849083815223</v>
      </c>
      <c r="K10128" s="22" t="str">
        <f>IF(I10128&lt;&gt;"",SUMIF(Table1[Codigo_servico],A10128,Table1[Subtotal_insumo]),"")</f>
        <v/>
      </c>
      <c r="L10128" s="18">
        <f>IF(Table1[[#This Row],[Ordem_insumos]]&lt;&gt;0,VLOOKUP(Table1[[#This Row],[Codigo_servico]],Preencher_Orcamento!$B:$D,3,FALSE)*Table1[[#This Row],[Qtde_insumo]],"")</f>
        <v>0</v>
      </c>
      <c r="M10128" s="18">
        <f>IF(Table1[[#This Row],[Ordem_insumos]]&lt;&gt;0,VLOOKUP(Table1[[#This Row],[Codigo_servico]],Preencher_Orcamento!$B:$D,3,FALSE)*Table1[[#This Row],[Subtotal_insumo]],"")</f>
        <v>0</v>
      </c>
    </row>
    <row r="10129" spans="1:13" x14ac:dyDescent="0.25">
      <c r="A10129" s="6">
        <v>150307</v>
      </c>
      <c r="B10129" s="126">
        <v>5</v>
      </c>
      <c r="C10129" s="133"/>
      <c r="D10129" s="134">
        <v>37020</v>
      </c>
      <c r="E10129" s="7" t="s">
        <v>813</v>
      </c>
      <c r="F10129" s="8" t="s">
        <v>168</v>
      </c>
      <c r="G10129" s="18">
        <f>IFERROR(VLOOKUP(Table1[[#This Row],[Codigo_insumo]],BD_Insumos!$B:$E,4),"")</f>
        <v>12.254</v>
      </c>
      <c r="H10129" s="140">
        <v>0.15</v>
      </c>
      <c r="I10129" s="9"/>
      <c r="J10129" s="23">
        <f t="shared" si="158"/>
        <v>1.8380999999999998</v>
      </c>
      <c r="K10129" s="22" t="str">
        <f>IF(I10129&lt;&gt;"",SUMIF(Table1[Codigo_servico],A10129,Table1[Subtotal_insumo]),"")</f>
        <v/>
      </c>
      <c r="L10129" s="18">
        <f>IF(Table1[[#This Row],[Ordem_insumos]]&lt;&gt;0,VLOOKUP(Table1[[#This Row],[Codigo_servico]],Preencher_Orcamento!$B:$D,3,FALSE)*Table1[[#This Row],[Qtde_insumo]],"")</f>
        <v>0</v>
      </c>
      <c r="M10129" s="18">
        <f>IF(Table1[[#This Row],[Ordem_insumos]]&lt;&gt;0,VLOOKUP(Table1[[#This Row],[Codigo_servico]],Preencher_Orcamento!$B:$D,3,FALSE)*Table1[[#This Row],[Subtotal_insumo]],"")</f>
        <v>0</v>
      </c>
    </row>
    <row r="10130" spans="1:13" x14ac:dyDescent="0.25">
      <c r="A10130" s="3">
        <v>150309</v>
      </c>
      <c r="B10130" s="125">
        <v>0</v>
      </c>
      <c r="C10130" s="131" t="s">
        <v>4342</v>
      </c>
      <c r="D10130" s="132"/>
      <c r="E10130" s="4"/>
      <c r="F10130" s="4"/>
      <c r="G10130" s="17" t="str">
        <f>IFERROR(VLOOKUP(Table1[[#This Row],[Codigo_insumo]],BD_Insumos!$B:$E,4),"")</f>
        <v/>
      </c>
      <c r="H10130" s="139"/>
      <c r="I10130" s="5" t="s">
        <v>5</v>
      </c>
      <c r="J10130" s="20" t="str">
        <f t="shared" si="158"/>
        <v/>
      </c>
      <c r="K10130" s="21">
        <f>IF(I10130&lt;&gt;"",SUMIF(Table1[Codigo_servico],A10130,Table1[Subtotal_insumo]),"")</f>
        <v>7.8720616790559053</v>
      </c>
      <c r="L10130" s="17" t="str">
        <f>IF(Table1[[#This Row],[Ordem_insumos]]&lt;&gt;0,VLOOKUP(Table1[[#This Row],[Codigo_servico]],Preencher_Orcamento!$B:$D,3,FALSE)*Table1[[#This Row],[Qtde_insumo]],"")</f>
        <v/>
      </c>
      <c r="M10130" s="17" t="str">
        <f>IF(Table1[[#This Row],[Ordem_insumos]]&lt;&gt;0,VLOOKUP(Table1[[#This Row],[Codigo_servico]],Preencher_Orcamento!$B:$D,3,FALSE)*Table1[[#This Row],[Subtotal_insumo]],"")</f>
        <v/>
      </c>
    </row>
    <row r="10131" spans="1:13" x14ac:dyDescent="0.25">
      <c r="A10131" s="6">
        <v>150309</v>
      </c>
      <c r="B10131" s="126">
        <v>1</v>
      </c>
      <c r="C10131" s="133"/>
      <c r="D10131" s="134">
        <v>37020</v>
      </c>
      <c r="E10131" s="7" t="s">
        <v>813</v>
      </c>
      <c r="F10131" s="8" t="s">
        <v>168</v>
      </c>
      <c r="G10131" s="16">
        <f>IFERROR(VLOOKUP(Table1[[#This Row],[Codigo_insumo]],BD_Insumos!$B:$E,4),"")</f>
        <v>12.254</v>
      </c>
      <c r="H10131" s="140">
        <v>0.1</v>
      </c>
      <c r="I10131" s="9"/>
      <c r="J10131" s="22">
        <f t="shared" si="158"/>
        <v>1.2254</v>
      </c>
      <c r="K10131" s="22" t="str">
        <f>IF(I10131&lt;&gt;"",SUMIF(Table1[Codigo_servico],A10131,Table1[Subtotal_insumo]),"")</f>
        <v/>
      </c>
      <c r="L10131" s="16">
        <f>IF(Table1[[#This Row],[Ordem_insumos]]&lt;&gt;0,VLOOKUP(Table1[[#This Row],[Codigo_servico]],Preencher_Orcamento!$B:$D,3,FALSE)*Table1[[#This Row],[Qtde_insumo]],"")</f>
        <v>0</v>
      </c>
      <c r="M10131" s="16">
        <f>IF(Table1[[#This Row],[Ordem_insumos]]&lt;&gt;0,VLOOKUP(Table1[[#This Row],[Codigo_servico]],Preencher_Orcamento!$B:$D,3,FALSE)*Table1[[#This Row],[Subtotal_insumo]],"")</f>
        <v>0</v>
      </c>
    </row>
    <row r="10132" spans="1:13" x14ac:dyDescent="0.25">
      <c r="A10132" s="6">
        <v>150309</v>
      </c>
      <c r="B10132" s="126">
        <v>2</v>
      </c>
      <c r="C10132" s="133"/>
      <c r="D10132" s="134">
        <v>2076</v>
      </c>
      <c r="E10132" s="7" t="s">
        <v>2200</v>
      </c>
      <c r="F10132" s="8" t="s">
        <v>2140</v>
      </c>
      <c r="G10132" s="16">
        <f>IFERROR(VLOOKUP(Table1[[#This Row],[Codigo_insumo]],BD_Insumos!$B:$E,4),"")</f>
        <v>12.645924541907611</v>
      </c>
      <c r="H10132" s="140">
        <v>0.2</v>
      </c>
      <c r="I10132" s="9"/>
      <c r="J10132" s="22">
        <f t="shared" si="158"/>
        <v>2.5291849083815223</v>
      </c>
      <c r="K10132" s="22" t="str">
        <f>IF(I10132&lt;&gt;"",SUMIF(Table1[Codigo_servico],A10132,Table1[Subtotal_insumo]),"")</f>
        <v/>
      </c>
      <c r="L10132" s="16">
        <f>IF(Table1[[#This Row],[Ordem_insumos]]&lt;&gt;0,VLOOKUP(Table1[[#This Row],[Codigo_servico]],Preencher_Orcamento!$B:$D,3,FALSE)*Table1[[#This Row],[Qtde_insumo]],"")</f>
        <v>0</v>
      </c>
      <c r="M10132" s="16">
        <f>IF(Table1[[#This Row],[Ordem_insumos]]&lt;&gt;0,VLOOKUP(Table1[[#This Row],[Codigo_servico]],Preencher_Orcamento!$B:$D,3,FALSE)*Table1[[#This Row],[Subtotal_insumo]],"")</f>
        <v>0</v>
      </c>
    </row>
    <row r="10133" spans="1:13" x14ac:dyDescent="0.25">
      <c r="A10133" s="6">
        <v>150309</v>
      </c>
      <c r="B10133" s="126">
        <v>3</v>
      </c>
      <c r="C10133" s="133"/>
      <c r="D10133" s="134">
        <v>37509</v>
      </c>
      <c r="E10133" s="7" t="s">
        <v>830</v>
      </c>
      <c r="F10133" s="8" t="s">
        <v>168</v>
      </c>
      <c r="G10133" s="18">
        <f>IFERROR(VLOOKUP(Table1[[#This Row],[Codigo_insumo]],BD_Insumos!$B:$E,4),"")</f>
        <v>16.625699999999998</v>
      </c>
      <c r="H10133" s="140">
        <v>0.06</v>
      </c>
      <c r="I10133" s="9"/>
      <c r="J10133" s="23">
        <f t="shared" si="158"/>
        <v>0.99754199999999982</v>
      </c>
      <c r="K10133" s="22" t="str">
        <f>IF(I10133&lt;&gt;"",SUMIF(Table1[Codigo_servico],A10133,Table1[Subtotal_insumo]),"")</f>
        <v/>
      </c>
      <c r="L10133" s="18">
        <f>IF(Table1[[#This Row],[Ordem_insumos]]&lt;&gt;0,VLOOKUP(Table1[[#This Row],[Codigo_servico]],Preencher_Orcamento!$B:$D,3,FALSE)*Table1[[#This Row],[Qtde_insumo]],"")</f>
        <v>0</v>
      </c>
      <c r="M10133" s="18">
        <f>IF(Table1[[#This Row],[Ordem_insumos]]&lt;&gt;0,VLOOKUP(Table1[[#This Row],[Codigo_servico]],Preencher_Orcamento!$B:$D,3,FALSE)*Table1[[#This Row],[Subtotal_insumo]],"")</f>
        <v>0</v>
      </c>
    </row>
    <row r="10134" spans="1:13" x14ac:dyDescent="0.25">
      <c r="A10134" s="6">
        <v>150309</v>
      </c>
      <c r="B10134" s="126">
        <v>4</v>
      </c>
      <c r="C10134" s="133"/>
      <c r="D10134" s="134">
        <v>2075</v>
      </c>
      <c r="E10134" s="7" t="s">
        <v>2199</v>
      </c>
      <c r="F10134" s="8" t="s">
        <v>2140</v>
      </c>
      <c r="G10134" s="18">
        <f>IFERROR(VLOOKUP(Table1[[#This Row],[Codigo_insumo]],BD_Insumos!$B:$E,4),"")</f>
        <v>15.599673853371913</v>
      </c>
      <c r="H10134" s="140">
        <v>0.2</v>
      </c>
      <c r="I10134" s="9"/>
      <c r="J10134" s="23">
        <f t="shared" si="158"/>
        <v>3.1199347706743827</v>
      </c>
      <c r="K10134" s="22" t="str">
        <f>IF(I10134&lt;&gt;"",SUMIF(Table1[Codigo_servico],A10134,Table1[Subtotal_insumo]),"")</f>
        <v/>
      </c>
      <c r="L10134" s="18">
        <f>IF(Table1[[#This Row],[Ordem_insumos]]&lt;&gt;0,VLOOKUP(Table1[[#This Row],[Codigo_servico]],Preencher_Orcamento!$B:$D,3,FALSE)*Table1[[#This Row],[Qtde_insumo]],"")</f>
        <v>0</v>
      </c>
      <c r="M10134" s="18">
        <f>IF(Table1[[#This Row],[Ordem_insumos]]&lt;&gt;0,VLOOKUP(Table1[[#This Row],[Codigo_servico]],Preencher_Orcamento!$B:$D,3,FALSE)*Table1[[#This Row],[Subtotal_insumo]],"")</f>
        <v>0</v>
      </c>
    </row>
    <row r="10135" spans="1:13" x14ac:dyDescent="0.25">
      <c r="A10135" s="3">
        <v>150310</v>
      </c>
      <c r="B10135" s="125">
        <v>0</v>
      </c>
      <c r="C10135" s="131" t="s">
        <v>4343</v>
      </c>
      <c r="D10135" s="132"/>
      <c r="E10135" s="4"/>
      <c r="F10135" s="4"/>
      <c r="G10135" s="17" t="str">
        <f>IFERROR(VLOOKUP(Table1[[#This Row],[Codigo_insumo]],BD_Insumos!$B:$E,4),"")</f>
        <v/>
      </c>
      <c r="H10135" s="139"/>
      <c r="I10135" s="5" t="s">
        <v>170</v>
      </c>
      <c r="J10135" s="20" t="str">
        <f t="shared" si="158"/>
        <v/>
      </c>
      <c r="K10135" s="21">
        <f>IF(I10135&lt;&gt;"",SUMIF(Table1[Codigo_servico],A10135,Table1[Subtotal_insumo]),"")</f>
        <v>32.74326855575157</v>
      </c>
      <c r="L10135" s="17" t="str">
        <f>IF(Table1[[#This Row],[Ordem_insumos]]&lt;&gt;0,VLOOKUP(Table1[[#This Row],[Codigo_servico]],Preencher_Orcamento!$B:$D,3,FALSE)*Table1[[#This Row],[Qtde_insumo]],"")</f>
        <v/>
      </c>
      <c r="M10135" s="17" t="str">
        <f>IF(Table1[[#This Row],[Ordem_insumos]]&lt;&gt;0,VLOOKUP(Table1[[#This Row],[Codigo_servico]],Preencher_Orcamento!$B:$D,3,FALSE)*Table1[[#This Row],[Subtotal_insumo]],"")</f>
        <v/>
      </c>
    </row>
    <row r="10136" spans="1:13" x14ac:dyDescent="0.25">
      <c r="A10136" s="6">
        <v>150310</v>
      </c>
      <c r="B10136" s="126">
        <v>1</v>
      </c>
      <c r="C10136" s="133"/>
      <c r="D10136" s="134">
        <v>2076</v>
      </c>
      <c r="E10136" s="7" t="s">
        <v>2200</v>
      </c>
      <c r="F10136" s="8" t="s">
        <v>2140</v>
      </c>
      <c r="G10136" s="16">
        <f>IFERROR(VLOOKUP(Table1[[#This Row],[Codigo_insumo]],BD_Insumos!$B:$E,4),"")</f>
        <v>12.645924541907611</v>
      </c>
      <c r="H10136" s="140">
        <v>0.9</v>
      </c>
      <c r="I10136" s="9"/>
      <c r="J10136" s="22">
        <f t="shared" si="158"/>
        <v>11.381332087716851</v>
      </c>
      <c r="K10136" s="22" t="str">
        <f>IF(I10136&lt;&gt;"",SUMIF(Table1[Codigo_servico],A10136,Table1[Subtotal_insumo]),"")</f>
        <v/>
      </c>
      <c r="L10136" s="16">
        <f>IF(Table1[[#This Row],[Ordem_insumos]]&lt;&gt;0,VLOOKUP(Table1[[#This Row],[Codigo_servico]],Preencher_Orcamento!$B:$D,3,FALSE)*Table1[[#This Row],[Qtde_insumo]],"")</f>
        <v>0</v>
      </c>
      <c r="M10136" s="16">
        <f>IF(Table1[[#This Row],[Ordem_insumos]]&lt;&gt;0,VLOOKUP(Table1[[#This Row],[Codigo_servico]],Preencher_Orcamento!$B:$D,3,FALSE)*Table1[[#This Row],[Subtotal_insumo]],"")</f>
        <v>0</v>
      </c>
    </row>
    <row r="10137" spans="1:13" x14ac:dyDescent="0.25">
      <c r="A10137" s="6">
        <v>150310</v>
      </c>
      <c r="B10137" s="126">
        <v>2</v>
      </c>
      <c r="C10137" s="133"/>
      <c r="D10137" s="134">
        <v>37005</v>
      </c>
      <c r="E10137" s="7" t="s">
        <v>811</v>
      </c>
      <c r="F10137" s="8" t="s">
        <v>168</v>
      </c>
      <c r="G10137" s="16">
        <f>IFERROR(VLOOKUP(Table1[[#This Row],[Codigo_insumo]],BD_Insumos!$B:$E,4),"")</f>
        <v>15.942500000000001</v>
      </c>
      <c r="H10137" s="140">
        <v>0.25</v>
      </c>
      <c r="I10137" s="9"/>
      <c r="J10137" s="22">
        <f t="shared" si="158"/>
        <v>3.9856250000000002</v>
      </c>
      <c r="K10137" s="22" t="str">
        <f>IF(I10137&lt;&gt;"",SUMIF(Table1[Codigo_servico],A10137,Table1[Subtotal_insumo]),"")</f>
        <v/>
      </c>
      <c r="L10137" s="16">
        <f>IF(Table1[[#This Row],[Ordem_insumos]]&lt;&gt;0,VLOOKUP(Table1[[#This Row],[Codigo_servico]],Preencher_Orcamento!$B:$D,3,FALSE)*Table1[[#This Row],[Qtde_insumo]],"")</f>
        <v>0</v>
      </c>
      <c r="M10137" s="16">
        <f>IF(Table1[[#This Row],[Ordem_insumos]]&lt;&gt;0,VLOOKUP(Table1[[#This Row],[Codigo_servico]],Preencher_Orcamento!$B:$D,3,FALSE)*Table1[[#This Row],[Subtotal_insumo]],"")</f>
        <v>0</v>
      </c>
    </row>
    <row r="10138" spans="1:13" x14ac:dyDescent="0.25">
      <c r="A10138" s="6">
        <v>150310</v>
      </c>
      <c r="B10138" s="126">
        <v>3</v>
      </c>
      <c r="C10138" s="133"/>
      <c r="D10138" s="134">
        <v>2075</v>
      </c>
      <c r="E10138" s="7" t="s">
        <v>2199</v>
      </c>
      <c r="F10138" s="8" t="s">
        <v>2140</v>
      </c>
      <c r="G10138" s="18">
        <f>IFERROR(VLOOKUP(Table1[[#This Row],[Codigo_insumo]],BD_Insumos!$B:$E,4),"")</f>
        <v>15.599673853371913</v>
      </c>
      <c r="H10138" s="140">
        <v>0.9</v>
      </c>
      <c r="I10138" s="9"/>
      <c r="J10138" s="23">
        <f t="shared" si="158"/>
        <v>14.039706468034721</v>
      </c>
      <c r="K10138" s="22" t="str">
        <f>IF(I10138&lt;&gt;"",SUMIF(Table1[Codigo_servico],A10138,Table1[Subtotal_insumo]),"")</f>
        <v/>
      </c>
      <c r="L10138" s="18">
        <f>IF(Table1[[#This Row],[Ordem_insumos]]&lt;&gt;0,VLOOKUP(Table1[[#This Row],[Codigo_servico]],Preencher_Orcamento!$B:$D,3,FALSE)*Table1[[#This Row],[Qtde_insumo]],"")</f>
        <v>0</v>
      </c>
      <c r="M10138" s="18">
        <f>IF(Table1[[#This Row],[Ordem_insumos]]&lt;&gt;0,VLOOKUP(Table1[[#This Row],[Codigo_servico]],Preencher_Orcamento!$B:$D,3,FALSE)*Table1[[#This Row],[Subtotal_insumo]],"")</f>
        <v>0</v>
      </c>
    </row>
    <row r="10139" spans="1:13" x14ac:dyDescent="0.25">
      <c r="A10139" s="6">
        <v>150310</v>
      </c>
      <c r="B10139" s="126">
        <v>4</v>
      </c>
      <c r="C10139" s="133"/>
      <c r="D10139" s="134">
        <v>37535</v>
      </c>
      <c r="E10139" s="7" t="s">
        <v>835</v>
      </c>
      <c r="F10139" s="8" t="s">
        <v>457</v>
      </c>
      <c r="G10139" s="18">
        <f>IFERROR(VLOOKUP(Table1[[#This Row],[Codigo_insumo]],BD_Insumos!$B:$E,4),"")</f>
        <v>1.6855</v>
      </c>
      <c r="H10139" s="140">
        <v>0.5</v>
      </c>
      <c r="I10139" s="9"/>
      <c r="J10139" s="23">
        <f t="shared" si="158"/>
        <v>0.84275</v>
      </c>
      <c r="K10139" s="22" t="str">
        <f>IF(I10139&lt;&gt;"",SUMIF(Table1[Codigo_servico],A10139,Table1[Subtotal_insumo]),"")</f>
        <v/>
      </c>
      <c r="L10139" s="18">
        <f>IF(Table1[[#This Row],[Ordem_insumos]]&lt;&gt;0,VLOOKUP(Table1[[#This Row],[Codigo_servico]],Preencher_Orcamento!$B:$D,3,FALSE)*Table1[[#This Row],[Qtde_insumo]],"")</f>
        <v>0</v>
      </c>
      <c r="M10139" s="18">
        <f>IF(Table1[[#This Row],[Ordem_insumos]]&lt;&gt;0,VLOOKUP(Table1[[#This Row],[Codigo_servico]],Preencher_Orcamento!$B:$D,3,FALSE)*Table1[[#This Row],[Subtotal_insumo]],"")</f>
        <v>0</v>
      </c>
    </row>
    <row r="10140" spans="1:13" x14ac:dyDescent="0.25">
      <c r="A10140" s="6">
        <v>150310</v>
      </c>
      <c r="B10140" s="126">
        <v>5</v>
      </c>
      <c r="C10140" s="133"/>
      <c r="D10140" s="134">
        <v>37509</v>
      </c>
      <c r="E10140" s="7" t="s">
        <v>830</v>
      </c>
      <c r="F10140" s="8" t="s">
        <v>168</v>
      </c>
      <c r="G10140" s="18">
        <f>IFERROR(VLOOKUP(Table1[[#This Row],[Codigo_insumo]],BD_Insumos!$B:$E,4),"")</f>
        <v>16.625699999999998</v>
      </c>
      <c r="H10140" s="140">
        <v>0.15</v>
      </c>
      <c r="I10140" s="9"/>
      <c r="J10140" s="23">
        <f t="shared" si="158"/>
        <v>2.4938549999999995</v>
      </c>
      <c r="K10140" s="22" t="str">
        <f>IF(I10140&lt;&gt;"",SUMIF(Table1[Codigo_servico],A10140,Table1[Subtotal_insumo]),"")</f>
        <v/>
      </c>
      <c r="L10140" s="18">
        <f>IF(Table1[[#This Row],[Ordem_insumos]]&lt;&gt;0,VLOOKUP(Table1[[#This Row],[Codigo_servico]],Preencher_Orcamento!$B:$D,3,FALSE)*Table1[[#This Row],[Qtde_insumo]],"")</f>
        <v>0</v>
      </c>
      <c r="M10140" s="18">
        <f>IF(Table1[[#This Row],[Ordem_insumos]]&lt;&gt;0,VLOOKUP(Table1[[#This Row],[Codigo_servico]],Preencher_Orcamento!$B:$D,3,FALSE)*Table1[[#This Row],[Subtotal_insumo]],"")</f>
        <v>0</v>
      </c>
    </row>
    <row r="10141" spans="1:13" x14ac:dyDescent="0.25">
      <c r="A10141" s="3">
        <v>150312</v>
      </c>
      <c r="B10141" s="125">
        <v>0</v>
      </c>
      <c r="C10141" s="131" t="s">
        <v>4344</v>
      </c>
      <c r="D10141" s="132"/>
      <c r="E10141" s="4"/>
      <c r="F10141" s="4"/>
      <c r="G10141" s="17" t="str">
        <f>IFERROR(VLOOKUP(Table1[[#This Row],[Codigo_insumo]],BD_Insumos!$B:$E,4),"")</f>
        <v/>
      </c>
      <c r="H10141" s="139"/>
      <c r="I10141" s="5" t="s">
        <v>170</v>
      </c>
      <c r="J10141" s="20" t="str">
        <f t="shared" si="158"/>
        <v/>
      </c>
      <c r="K10141" s="21">
        <f>IF(I10141&lt;&gt;"",SUMIF(Table1[Codigo_servico],A10141,Table1[Subtotal_insumo]),"")</f>
        <v>13.665749449730288</v>
      </c>
      <c r="L10141" s="17" t="str">
        <f>IF(Table1[[#This Row],[Ordem_insumos]]&lt;&gt;0,VLOOKUP(Table1[[#This Row],[Codigo_servico]],Preencher_Orcamento!$B:$D,3,FALSE)*Table1[[#This Row],[Qtde_insumo]],"")</f>
        <v/>
      </c>
      <c r="M10141" s="17" t="str">
        <f>IF(Table1[[#This Row],[Ordem_insumos]]&lt;&gt;0,VLOOKUP(Table1[[#This Row],[Codigo_servico]],Preencher_Orcamento!$B:$D,3,FALSE)*Table1[[#This Row],[Subtotal_insumo]],"")</f>
        <v/>
      </c>
    </row>
    <row r="10142" spans="1:13" x14ac:dyDescent="0.25">
      <c r="A10142" s="6">
        <v>150312</v>
      </c>
      <c r="B10142" s="126">
        <v>1</v>
      </c>
      <c r="C10142" s="133"/>
      <c r="D10142" s="134">
        <v>2076</v>
      </c>
      <c r="E10142" s="7" t="s">
        <v>2200</v>
      </c>
      <c r="F10142" s="8" t="s">
        <v>2140</v>
      </c>
      <c r="G10142" s="16">
        <f>IFERROR(VLOOKUP(Table1[[#This Row],[Codigo_insumo]],BD_Insumos!$B:$E,4),"")</f>
        <v>12.645924541907611</v>
      </c>
      <c r="H10142" s="140">
        <v>0.2</v>
      </c>
      <c r="I10142" s="9"/>
      <c r="J10142" s="22">
        <f t="shared" si="158"/>
        <v>2.5291849083815223</v>
      </c>
      <c r="K10142" s="22" t="str">
        <f>IF(I10142&lt;&gt;"",SUMIF(Table1[Codigo_servico],A10142,Table1[Subtotal_insumo]),"")</f>
        <v/>
      </c>
      <c r="L10142" s="16">
        <f>IF(Table1[[#This Row],[Ordem_insumos]]&lt;&gt;0,VLOOKUP(Table1[[#This Row],[Codigo_servico]],Preencher_Orcamento!$B:$D,3,FALSE)*Table1[[#This Row],[Qtde_insumo]],"")</f>
        <v>0</v>
      </c>
      <c r="M10142" s="16">
        <f>IF(Table1[[#This Row],[Ordem_insumos]]&lt;&gt;0,VLOOKUP(Table1[[#This Row],[Codigo_servico]],Preencher_Orcamento!$B:$D,3,FALSE)*Table1[[#This Row],[Subtotal_insumo]],"")</f>
        <v>0</v>
      </c>
    </row>
    <row r="10143" spans="1:13" x14ac:dyDescent="0.25">
      <c r="A10143" s="6">
        <v>150312</v>
      </c>
      <c r="B10143" s="126">
        <v>2</v>
      </c>
      <c r="C10143" s="133"/>
      <c r="D10143" s="134">
        <v>37509</v>
      </c>
      <c r="E10143" s="7" t="s">
        <v>830</v>
      </c>
      <c r="F10143" s="8" t="s">
        <v>168</v>
      </c>
      <c r="G10143" s="16">
        <f>IFERROR(VLOOKUP(Table1[[#This Row],[Codigo_insumo]],BD_Insumos!$B:$E,4),"")</f>
        <v>16.625699999999998</v>
      </c>
      <c r="H10143" s="140">
        <v>0.1</v>
      </c>
      <c r="I10143" s="9"/>
      <c r="J10143" s="22">
        <f t="shared" si="158"/>
        <v>1.6625699999999999</v>
      </c>
      <c r="K10143" s="22" t="str">
        <f>IF(I10143&lt;&gt;"",SUMIF(Table1[Codigo_servico],A10143,Table1[Subtotal_insumo]),"")</f>
        <v/>
      </c>
      <c r="L10143" s="16">
        <f>IF(Table1[[#This Row],[Ordem_insumos]]&lt;&gt;0,VLOOKUP(Table1[[#This Row],[Codigo_servico]],Preencher_Orcamento!$B:$D,3,FALSE)*Table1[[#This Row],[Qtde_insumo]],"")</f>
        <v>0</v>
      </c>
      <c r="M10143" s="16">
        <f>IF(Table1[[#This Row],[Ordem_insumos]]&lt;&gt;0,VLOOKUP(Table1[[#This Row],[Codigo_servico]],Preencher_Orcamento!$B:$D,3,FALSE)*Table1[[#This Row],[Subtotal_insumo]],"")</f>
        <v>0</v>
      </c>
    </row>
    <row r="10144" spans="1:13" x14ac:dyDescent="0.25">
      <c r="A10144" s="6">
        <v>150312</v>
      </c>
      <c r="B10144" s="126">
        <v>3</v>
      </c>
      <c r="C10144" s="133"/>
      <c r="D10144" s="134">
        <v>2075</v>
      </c>
      <c r="E10144" s="7" t="s">
        <v>2199</v>
      </c>
      <c r="F10144" s="8" t="s">
        <v>2140</v>
      </c>
      <c r="G10144" s="18">
        <f>IFERROR(VLOOKUP(Table1[[#This Row],[Codigo_insumo]],BD_Insumos!$B:$E,4),"")</f>
        <v>15.599673853371913</v>
      </c>
      <c r="H10144" s="140">
        <v>0.4</v>
      </c>
      <c r="I10144" s="9"/>
      <c r="J10144" s="23">
        <f t="shared" si="158"/>
        <v>6.2398695413487655</v>
      </c>
      <c r="K10144" s="22" t="str">
        <f>IF(I10144&lt;&gt;"",SUMIF(Table1[Codigo_servico],A10144,Table1[Subtotal_insumo]),"")</f>
        <v/>
      </c>
      <c r="L10144" s="18">
        <f>IF(Table1[[#This Row],[Ordem_insumos]]&lt;&gt;0,VLOOKUP(Table1[[#This Row],[Codigo_servico]],Preencher_Orcamento!$B:$D,3,FALSE)*Table1[[#This Row],[Qtde_insumo]],"")</f>
        <v>0</v>
      </c>
      <c r="M10144" s="18">
        <f>IF(Table1[[#This Row],[Ordem_insumos]]&lt;&gt;0,VLOOKUP(Table1[[#This Row],[Codigo_servico]],Preencher_Orcamento!$B:$D,3,FALSE)*Table1[[#This Row],[Subtotal_insumo]],"")</f>
        <v>0</v>
      </c>
    </row>
    <row r="10145" spans="1:13" x14ac:dyDescent="0.25">
      <c r="A10145" s="6">
        <v>150312</v>
      </c>
      <c r="B10145" s="126">
        <v>4</v>
      </c>
      <c r="C10145" s="133"/>
      <c r="D10145" s="134">
        <v>37535</v>
      </c>
      <c r="E10145" s="7" t="s">
        <v>835</v>
      </c>
      <c r="F10145" s="8" t="s">
        <v>457</v>
      </c>
      <c r="G10145" s="18">
        <f>IFERROR(VLOOKUP(Table1[[#This Row],[Codigo_insumo]],BD_Insumos!$B:$E,4),"")</f>
        <v>1.6855</v>
      </c>
      <c r="H10145" s="140">
        <v>0.5</v>
      </c>
      <c r="I10145" s="9"/>
      <c r="J10145" s="23">
        <f t="shared" si="158"/>
        <v>0.84275</v>
      </c>
      <c r="K10145" s="22" t="str">
        <f>IF(I10145&lt;&gt;"",SUMIF(Table1[Codigo_servico],A10145,Table1[Subtotal_insumo]),"")</f>
        <v/>
      </c>
      <c r="L10145" s="18">
        <f>IF(Table1[[#This Row],[Ordem_insumos]]&lt;&gt;0,VLOOKUP(Table1[[#This Row],[Codigo_servico]],Preencher_Orcamento!$B:$D,3,FALSE)*Table1[[#This Row],[Qtde_insumo]],"")</f>
        <v>0</v>
      </c>
      <c r="M10145" s="18">
        <f>IF(Table1[[#This Row],[Ordem_insumos]]&lt;&gt;0,VLOOKUP(Table1[[#This Row],[Codigo_servico]],Preencher_Orcamento!$B:$D,3,FALSE)*Table1[[#This Row],[Subtotal_insumo]],"")</f>
        <v>0</v>
      </c>
    </row>
    <row r="10146" spans="1:13" x14ac:dyDescent="0.25">
      <c r="A10146" s="6">
        <v>150312</v>
      </c>
      <c r="B10146" s="126">
        <v>5</v>
      </c>
      <c r="C10146" s="133"/>
      <c r="D10146" s="134">
        <v>37005</v>
      </c>
      <c r="E10146" s="7" t="s">
        <v>811</v>
      </c>
      <c r="F10146" s="8" t="s">
        <v>168</v>
      </c>
      <c r="G10146" s="18">
        <f>IFERROR(VLOOKUP(Table1[[#This Row],[Codigo_insumo]],BD_Insumos!$B:$E,4),"")</f>
        <v>15.942500000000001</v>
      </c>
      <c r="H10146" s="140">
        <v>0.15</v>
      </c>
      <c r="I10146" s="9"/>
      <c r="J10146" s="23">
        <f t="shared" si="158"/>
        <v>2.391375</v>
      </c>
      <c r="K10146" s="22" t="str">
        <f>IF(I10146&lt;&gt;"",SUMIF(Table1[Codigo_servico],A10146,Table1[Subtotal_insumo]),"")</f>
        <v/>
      </c>
      <c r="L10146" s="18">
        <f>IF(Table1[[#This Row],[Ordem_insumos]]&lt;&gt;0,VLOOKUP(Table1[[#This Row],[Codigo_servico]],Preencher_Orcamento!$B:$D,3,FALSE)*Table1[[#This Row],[Qtde_insumo]],"")</f>
        <v>0</v>
      </c>
      <c r="M10146" s="18">
        <f>IF(Table1[[#This Row],[Ordem_insumos]]&lt;&gt;0,VLOOKUP(Table1[[#This Row],[Codigo_servico]],Preencher_Orcamento!$B:$D,3,FALSE)*Table1[[#This Row],[Subtotal_insumo]],"")</f>
        <v>0</v>
      </c>
    </row>
    <row r="10147" spans="1:13" x14ac:dyDescent="0.25">
      <c r="A10147" s="3">
        <v>150314</v>
      </c>
      <c r="B10147" s="125">
        <v>0</v>
      </c>
      <c r="C10147" s="131" t="s">
        <v>4345</v>
      </c>
      <c r="D10147" s="132"/>
      <c r="E10147" s="4"/>
      <c r="F10147" s="4"/>
      <c r="G10147" s="17" t="str">
        <f>IFERROR(VLOOKUP(Table1[[#This Row],[Codigo_insumo]],BD_Insumos!$B:$E,4),"")</f>
        <v/>
      </c>
      <c r="H10147" s="139"/>
      <c r="I10147" s="5" t="s">
        <v>5</v>
      </c>
      <c r="J10147" s="20" t="str">
        <f t="shared" si="158"/>
        <v/>
      </c>
      <c r="K10147" s="21">
        <f>IF(I10147&lt;&gt;"",SUMIF(Table1[Codigo_servico],A10147,Table1[Subtotal_insumo]),"")</f>
        <v>8.2409116790559036</v>
      </c>
      <c r="L10147" s="17" t="str">
        <f>IF(Table1[[#This Row],[Ordem_insumos]]&lt;&gt;0,VLOOKUP(Table1[[#This Row],[Codigo_servico]],Preencher_Orcamento!$B:$D,3,FALSE)*Table1[[#This Row],[Qtde_insumo]],"")</f>
        <v/>
      </c>
      <c r="M10147" s="17" t="str">
        <f>IF(Table1[[#This Row],[Ordem_insumos]]&lt;&gt;0,VLOOKUP(Table1[[#This Row],[Codigo_servico]],Preencher_Orcamento!$B:$D,3,FALSE)*Table1[[#This Row],[Subtotal_insumo]],"")</f>
        <v/>
      </c>
    </row>
    <row r="10148" spans="1:13" x14ac:dyDescent="0.25">
      <c r="A10148" s="6">
        <v>150314</v>
      </c>
      <c r="B10148" s="126">
        <v>1</v>
      </c>
      <c r="C10148" s="133"/>
      <c r="D10148" s="134">
        <v>2075</v>
      </c>
      <c r="E10148" s="7" t="s">
        <v>2199</v>
      </c>
      <c r="F10148" s="8" t="s">
        <v>2140</v>
      </c>
      <c r="G10148" s="16">
        <f>IFERROR(VLOOKUP(Table1[[#This Row],[Codigo_insumo]],BD_Insumos!$B:$E,4),"")</f>
        <v>15.599673853371913</v>
      </c>
      <c r="H10148" s="140">
        <v>0.2</v>
      </c>
      <c r="I10148" s="9"/>
      <c r="J10148" s="22">
        <f t="shared" si="158"/>
        <v>3.1199347706743827</v>
      </c>
      <c r="K10148" s="22" t="str">
        <f>IF(I10148&lt;&gt;"",SUMIF(Table1[Codigo_servico],A10148,Table1[Subtotal_insumo]),"")</f>
        <v/>
      </c>
      <c r="L10148" s="16">
        <f>IF(Table1[[#This Row],[Ordem_insumos]]&lt;&gt;0,VLOOKUP(Table1[[#This Row],[Codigo_servico]],Preencher_Orcamento!$B:$D,3,FALSE)*Table1[[#This Row],[Qtde_insumo]],"")</f>
        <v>0</v>
      </c>
      <c r="M10148" s="16">
        <f>IF(Table1[[#This Row],[Ordem_insumos]]&lt;&gt;0,VLOOKUP(Table1[[#This Row],[Codigo_servico]],Preencher_Orcamento!$B:$D,3,FALSE)*Table1[[#This Row],[Subtotal_insumo]],"")</f>
        <v>0</v>
      </c>
    </row>
    <row r="10149" spans="1:13" x14ac:dyDescent="0.25">
      <c r="A10149" s="6">
        <v>150314</v>
      </c>
      <c r="B10149" s="126">
        <v>2</v>
      </c>
      <c r="C10149" s="133"/>
      <c r="D10149" s="134">
        <v>37005</v>
      </c>
      <c r="E10149" s="7" t="s">
        <v>811</v>
      </c>
      <c r="F10149" s="8" t="s">
        <v>168</v>
      </c>
      <c r="G10149" s="16">
        <f>IFERROR(VLOOKUP(Table1[[#This Row],[Codigo_insumo]],BD_Insumos!$B:$E,4),"")</f>
        <v>15.942500000000001</v>
      </c>
      <c r="H10149" s="140">
        <v>0.1</v>
      </c>
      <c r="I10149" s="9"/>
      <c r="J10149" s="22">
        <f t="shared" si="158"/>
        <v>1.5942500000000002</v>
      </c>
      <c r="K10149" s="22" t="str">
        <f>IF(I10149&lt;&gt;"",SUMIF(Table1[Codigo_servico],A10149,Table1[Subtotal_insumo]),"")</f>
        <v/>
      </c>
      <c r="L10149" s="16">
        <f>IF(Table1[[#This Row],[Ordem_insumos]]&lt;&gt;0,VLOOKUP(Table1[[#This Row],[Codigo_servico]],Preencher_Orcamento!$B:$D,3,FALSE)*Table1[[#This Row],[Qtde_insumo]],"")</f>
        <v>0</v>
      </c>
      <c r="M10149" s="16">
        <f>IF(Table1[[#This Row],[Ordem_insumos]]&lt;&gt;0,VLOOKUP(Table1[[#This Row],[Codigo_servico]],Preencher_Orcamento!$B:$D,3,FALSE)*Table1[[#This Row],[Subtotal_insumo]],"")</f>
        <v>0</v>
      </c>
    </row>
    <row r="10150" spans="1:13" x14ac:dyDescent="0.25">
      <c r="A10150" s="6">
        <v>150314</v>
      </c>
      <c r="B10150" s="126">
        <v>3</v>
      </c>
      <c r="C10150" s="133"/>
      <c r="D10150" s="134">
        <v>2076</v>
      </c>
      <c r="E10150" s="7" t="s">
        <v>2200</v>
      </c>
      <c r="F10150" s="8" t="s">
        <v>2140</v>
      </c>
      <c r="G10150" s="18">
        <f>IFERROR(VLOOKUP(Table1[[#This Row],[Codigo_insumo]],BD_Insumos!$B:$E,4),"")</f>
        <v>12.645924541907611</v>
      </c>
      <c r="H10150" s="140">
        <v>0.2</v>
      </c>
      <c r="I10150" s="9"/>
      <c r="J10150" s="23">
        <f t="shared" si="158"/>
        <v>2.5291849083815223</v>
      </c>
      <c r="K10150" s="22" t="str">
        <f>IF(I10150&lt;&gt;"",SUMIF(Table1[Codigo_servico],A10150,Table1[Subtotal_insumo]),"")</f>
        <v/>
      </c>
      <c r="L10150" s="18">
        <f>IF(Table1[[#This Row],[Ordem_insumos]]&lt;&gt;0,VLOOKUP(Table1[[#This Row],[Codigo_servico]],Preencher_Orcamento!$B:$D,3,FALSE)*Table1[[#This Row],[Qtde_insumo]],"")</f>
        <v>0</v>
      </c>
      <c r="M10150" s="18">
        <f>IF(Table1[[#This Row],[Ordem_insumos]]&lt;&gt;0,VLOOKUP(Table1[[#This Row],[Codigo_servico]],Preencher_Orcamento!$B:$D,3,FALSE)*Table1[[#This Row],[Subtotal_insumo]],"")</f>
        <v>0</v>
      </c>
    </row>
    <row r="10151" spans="1:13" x14ac:dyDescent="0.25">
      <c r="A10151" s="6">
        <v>150314</v>
      </c>
      <c r="B10151" s="126">
        <v>4</v>
      </c>
      <c r="C10151" s="133"/>
      <c r="D10151" s="134">
        <v>37509</v>
      </c>
      <c r="E10151" s="7" t="s">
        <v>830</v>
      </c>
      <c r="F10151" s="8" t="s">
        <v>168</v>
      </c>
      <c r="G10151" s="18">
        <f>IFERROR(VLOOKUP(Table1[[#This Row],[Codigo_insumo]],BD_Insumos!$B:$E,4),"")</f>
        <v>16.625699999999998</v>
      </c>
      <c r="H10151" s="140">
        <v>0.06</v>
      </c>
      <c r="I10151" s="9"/>
      <c r="J10151" s="23">
        <f t="shared" si="158"/>
        <v>0.99754199999999982</v>
      </c>
      <c r="K10151" s="22" t="str">
        <f>IF(I10151&lt;&gt;"",SUMIF(Table1[Codigo_servico],A10151,Table1[Subtotal_insumo]),"")</f>
        <v/>
      </c>
      <c r="L10151" s="18">
        <f>IF(Table1[[#This Row],[Ordem_insumos]]&lt;&gt;0,VLOOKUP(Table1[[#This Row],[Codigo_servico]],Preencher_Orcamento!$B:$D,3,FALSE)*Table1[[#This Row],[Qtde_insumo]],"")</f>
        <v>0</v>
      </c>
      <c r="M10151" s="18">
        <f>IF(Table1[[#This Row],[Ordem_insumos]]&lt;&gt;0,VLOOKUP(Table1[[#This Row],[Codigo_servico]],Preencher_Orcamento!$B:$D,3,FALSE)*Table1[[#This Row],[Subtotal_insumo]],"")</f>
        <v>0</v>
      </c>
    </row>
    <row r="10152" spans="1:13" x14ac:dyDescent="0.25">
      <c r="A10152" s="3">
        <v>150330</v>
      </c>
      <c r="B10152" s="125">
        <v>0</v>
      </c>
      <c r="C10152" s="131" t="s">
        <v>4346</v>
      </c>
      <c r="D10152" s="132"/>
      <c r="E10152" s="4"/>
      <c r="F10152" s="4"/>
      <c r="G10152" s="17" t="str">
        <f>IFERROR(VLOOKUP(Table1[[#This Row],[Codigo_insumo]],BD_Insumos!$B:$E,4),"")</f>
        <v/>
      </c>
      <c r="H10152" s="139"/>
      <c r="I10152" s="5" t="s">
        <v>170</v>
      </c>
      <c r="J10152" s="20" t="str">
        <f t="shared" si="158"/>
        <v/>
      </c>
      <c r="K10152" s="21">
        <f>IF(I10152&lt;&gt;"",SUMIF(Table1[Codigo_servico],A10152,Table1[Subtotal_insumo]),"")</f>
        <v>33.088368555751572</v>
      </c>
      <c r="L10152" s="17" t="str">
        <f>IF(Table1[[#This Row],[Ordem_insumos]]&lt;&gt;0,VLOOKUP(Table1[[#This Row],[Codigo_servico]],Preencher_Orcamento!$B:$D,3,FALSE)*Table1[[#This Row],[Qtde_insumo]],"")</f>
        <v/>
      </c>
      <c r="M10152" s="17" t="str">
        <f>IF(Table1[[#This Row],[Ordem_insumos]]&lt;&gt;0,VLOOKUP(Table1[[#This Row],[Codigo_servico]],Preencher_Orcamento!$B:$D,3,FALSE)*Table1[[#This Row],[Subtotal_insumo]],"")</f>
        <v/>
      </c>
    </row>
    <row r="10153" spans="1:13" x14ac:dyDescent="0.25">
      <c r="A10153" s="6">
        <v>150330</v>
      </c>
      <c r="B10153" s="126">
        <v>1</v>
      </c>
      <c r="C10153" s="133"/>
      <c r="D10153" s="134">
        <v>37050</v>
      </c>
      <c r="E10153" s="7" t="s">
        <v>819</v>
      </c>
      <c r="F10153" s="8" t="s">
        <v>168</v>
      </c>
      <c r="G10153" s="16">
        <f>IFERROR(VLOOKUP(Table1[[#This Row],[Codigo_insumo]],BD_Insumos!$B:$E,4),"")</f>
        <v>17.322900000000001</v>
      </c>
      <c r="H10153" s="140">
        <v>0.25</v>
      </c>
      <c r="I10153" s="9"/>
      <c r="J10153" s="22">
        <f t="shared" si="158"/>
        <v>4.3307250000000002</v>
      </c>
      <c r="K10153" s="22" t="str">
        <f>IF(I10153&lt;&gt;"",SUMIF(Table1[Codigo_servico],A10153,Table1[Subtotal_insumo]),"")</f>
        <v/>
      </c>
      <c r="L10153" s="16">
        <f>IF(Table1[[#This Row],[Ordem_insumos]]&lt;&gt;0,VLOOKUP(Table1[[#This Row],[Codigo_servico]],Preencher_Orcamento!$B:$D,3,FALSE)*Table1[[#This Row],[Qtde_insumo]],"")</f>
        <v>0</v>
      </c>
      <c r="M10153" s="16">
        <f>IF(Table1[[#This Row],[Ordem_insumos]]&lt;&gt;0,VLOOKUP(Table1[[#This Row],[Codigo_servico]],Preencher_Orcamento!$B:$D,3,FALSE)*Table1[[#This Row],[Subtotal_insumo]],"")</f>
        <v>0</v>
      </c>
    </row>
    <row r="10154" spans="1:13" x14ac:dyDescent="0.25">
      <c r="A10154" s="6">
        <v>150330</v>
      </c>
      <c r="B10154" s="126">
        <v>2</v>
      </c>
      <c r="C10154" s="133"/>
      <c r="D10154" s="134">
        <v>37509</v>
      </c>
      <c r="E10154" s="7" t="s">
        <v>830</v>
      </c>
      <c r="F10154" s="8" t="s">
        <v>168</v>
      </c>
      <c r="G10154" s="16">
        <f>IFERROR(VLOOKUP(Table1[[#This Row],[Codigo_insumo]],BD_Insumos!$B:$E,4),"")</f>
        <v>16.625699999999998</v>
      </c>
      <c r="H10154" s="140">
        <v>0.15</v>
      </c>
      <c r="I10154" s="9"/>
      <c r="J10154" s="22">
        <f t="shared" si="158"/>
        <v>2.4938549999999995</v>
      </c>
      <c r="K10154" s="22" t="str">
        <f>IF(I10154&lt;&gt;"",SUMIF(Table1[Codigo_servico],A10154,Table1[Subtotal_insumo]),"")</f>
        <v/>
      </c>
      <c r="L10154" s="16">
        <f>IF(Table1[[#This Row],[Ordem_insumos]]&lt;&gt;0,VLOOKUP(Table1[[#This Row],[Codigo_servico]],Preencher_Orcamento!$B:$D,3,FALSE)*Table1[[#This Row],[Qtde_insumo]],"")</f>
        <v>0</v>
      </c>
      <c r="M10154" s="16">
        <f>IF(Table1[[#This Row],[Ordem_insumos]]&lt;&gt;0,VLOOKUP(Table1[[#This Row],[Codigo_servico]],Preencher_Orcamento!$B:$D,3,FALSE)*Table1[[#This Row],[Subtotal_insumo]],"")</f>
        <v>0</v>
      </c>
    </row>
    <row r="10155" spans="1:13" x14ac:dyDescent="0.25">
      <c r="A10155" s="6">
        <v>150330</v>
      </c>
      <c r="B10155" s="126">
        <v>3</v>
      </c>
      <c r="C10155" s="133"/>
      <c r="D10155" s="134">
        <v>37535</v>
      </c>
      <c r="E10155" s="7" t="s">
        <v>835</v>
      </c>
      <c r="F10155" s="8" t="s">
        <v>457</v>
      </c>
      <c r="G10155" s="18">
        <f>IFERROR(VLOOKUP(Table1[[#This Row],[Codigo_insumo]],BD_Insumos!$B:$E,4),"")</f>
        <v>1.6855</v>
      </c>
      <c r="H10155" s="140">
        <v>0.5</v>
      </c>
      <c r="I10155" s="9"/>
      <c r="J10155" s="23">
        <f t="shared" si="158"/>
        <v>0.84275</v>
      </c>
      <c r="K10155" s="22" t="str">
        <f>IF(I10155&lt;&gt;"",SUMIF(Table1[Codigo_servico],A10155,Table1[Subtotal_insumo]),"")</f>
        <v/>
      </c>
      <c r="L10155" s="18">
        <f>IF(Table1[[#This Row],[Ordem_insumos]]&lt;&gt;0,VLOOKUP(Table1[[#This Row],[Codigo_servico]],Preencher_Orcamento!$B:$D,3,FALSE)*Table1[[#This Row],[Qtde_insumo]],"")</f>
        <v>0</v>
      </c>
      <c r="M10155" s="18">
        <f>IF(Table1[[#This Row],[Ordem_insumos]]&lt;&gt;0,VLOOKUP(Table1[[#This Row],[Codigo_servico]],Preencher_Orcamento!$B:$D,3,FALSE)*Table1[[#This Row],[Subtotal_insumo]],"")</f>
        <v>0</v>
      </c>
    </row>
    <row r="10156" spans="1:13" x14ac:dyDescent="0.25">
      <c r="A10156" s="6">
        <v>150330</v>
      </c>
      <c r="B10156" s="126">
        <v>4</v>
      </c>
      <c r="C10156" s="133"/>
      <c r="D10156" s="134">
        <v>2076</v>
      </c>
      <c r="E10156" s="7" t="s">
        <v>2200</v>
      </c>
      <c r="F10156" s="8" t="s">
        <v>2140</v>
      </c>
      <c r="G10156" s="18">
        <f>IFERROR(VLOOKUP(Table1[[#This Row],[Codigo_insumo]],BD_Insumos!$B:$E,4),"")</f>
        <v>12.645924541907611</v>
      </c>
      <c r="H10156" s="140">
        <v>0.9</v>
      </c>
      <c r="I10156" s="9"/>
      <c r="J10156" s="23">
        <f t="shared" si="158"/>
        <v>11.381332087716851</v>
      </c>
      <c r="K10156" s="22" t="str">
        <f>IF(I10156&lt;&gt;"",SUMIF(Table1[Codigo_servico],A10156,Table1[Subtotal_insumo]),"")</f>
        <v/>
      </c>
      <c r="L10156" s="18">
        <f>IF(Table1[[#This Row],[Ordem_insumos]]&lt;&gt;0,VLOOKUP(Table1[[#This Row],[Codigo_servico]],Preencher_Orcamento!$B:$D,3,FALSE)*Table1[[#This Row],[Qtde_insumo]],"")</f>
        <v>0</v>
      </c>
      <c r="M10156" s="18">
        <f>IF(Table1[[#This Row],[Ordem_insumos]]&lt;&gt;0,VLOOKUP(Table1[[#This Row],[Codigo_servico]],Preencher_Orcamento!$B:$D,3,FALSE)*Table1[[#This Row],[Subtotal_insumo]],"")</f>
        <v>0</v>
      </c>
    </row>
    <row r="10157" spans="1:13" x14ac:dyDescent="0.25">
      <c r="A10157" s="6">
        <v>150330</v>
      </c>
      <c r="B10157" s="126">
        <v>5</v>
      </c>
      <c r="C10157" s="133"/>
      <c r="D10157" s="134">
        <v>2075</v>
      </c>
      <c r="E10157" s="7" t="s">
        <v>2199</v>
      </c>
      <c r="F10157" s="8" t="s">
        <v>2140</v>
      </c>
      <c r="G10157" s="18">
        <f>IFERROR(VLOOKUP(Table1[[#This Row],[Codigo_insumo]],BD_Insumos!$B:$E,4),"")</f>
        <v>15.599673853371913</v>
      </c>
      <c r="H10157" s="140">
        <v>0.9</v>
      </c>
      <c r="I10157" s="9"/>
      <c r="J10157" s="23">
        <f t="shared" si="158"/>
        <v>14.039706468034721</v>
      </c>
      <c r="K10157" s="22" t="str">
        <f>IF(I10157&lt;&gt;"",SUMIF(Table1[Codigo_servico],A10157,Table1[Subtotal_insumo]),"")</f>
        <v/>
      </c>
      <c r="L10157" s="18">
        <f>IF(Table1[[#This Row],[Ordem_insumos]]&lt;&gt;0,VLOOKUP(Table1[[#This Row],[Codigo_servico]],Preencher_Orcamento!$B:$D,3,FALSE)*Table1[[#This Row],[Qtde_insumo]],"")</f>
        <v>0</v>
      </c>
      <c r="M10157" s="18">
        <f>IF(Table1[[#This Row],[Ordem_insumos]]&lt;&gt;0,VLOOKUP(Table1[[#This Row],[Codigo_servico]],Preencher_Orcamento!$B:$D,3,FALSE)*Table1[[#This Row],[Subtotal_insumo]],"")</f>
        <v>0</v>
      </c>
    </row>
    <row r="10158" spans="1:13" x14ac:dyDescent="0.25">
      <c r="A10158" s="3">
        <v>150332</v>
      </c>
      <c r="B10158" s="125">
        <v>0</v>
      </c>
      <c r="C10158" s="131" t="s">
        <v>4347</v>
      </c>
      <c r="D10158" s="132"/>
      <c r="E10158" s="4"/>
      <c r="F10158" s="4"/>
      <c r="G10158" s="17" t="str">
        <f>IFERROR(VLOOKUP(Table1[[#This Row],[Codigo_insumo]],BD_Insumos!$B:$E,4),"")</f>
        <v/>
      </c>
      <c r="H10158" s="139"/>
      <c r="I10158" s="5" t="s">
        <v>170</v>
      </c>
      <c r="J10158" s="20" t="str">
        <f t="shared" si="158"/>
        <v/>
      </c>
      <c r="K10158" s="21">
        <f>IF(I10158&lt;&gt;"",SUMIF(Table1[Codigo_servico],A10158,Table1[Subtotal_insumo]),"")</f>
        <v>13.872809449730289</v>
      </c>
      <c r="L10158" s="17" t="str">
        <f>IF(Table1[[#This Row],[Ordem_insumos]]&lt;&gt;0,VLOOKUP(Table1[[#This Row],[Codigo_servico]],Preencher_Orcamento!$B:$D,3,FALSE)*Table1[[#This Row],[Qtde_insumo]],"")</f>
        <v/>
      </c>
      <c r="M10158" s="17" t="str">
        <f>IF(Table1[[#This Row],[Ordem_insumos]]&lt;&gt;0,VLOOKUP(Table1[[#This Row],[Codigo_servico]],Preencher_Orcamento!$B:$D,3,FALSE)*Table1[[#This Row],[Subtotal_insumo]],"")</f>
        <v/>
      </c>
    </row>
    <row r="10159" spans="1:13" x14ac:dyDescent="0.25">
      <c r="A10159" s="6">
        <v>150332</v>
      </c>
      <c r="B10159" s="126">
        <v>1</v>
      </c>
      <c r="C10159" s="133"/>
      <c r="D10159" s="134">
        <v>37050</v>
      </c>
      <c r="E10159" s="7" t="s">
        <v>819</v>
      </c>
      <c r="F10159" s="8" t="s">
        <v>168</v>
      </c>
      <c r="G10159" s="16">
        <f>IFERROR(VLOOKUP(Table1[[#This Row],[Codigo_insumo]],BD_Insumos!$B:$E,4),"")</f>
        <v>17.322900000000001</v>
      </c>
      <c r="H10159" s="140">
        <v>0.15</v>
      </c>
      <c r="I10159" s="9"/>
      <c r="J10159" s="22">
        <f t="shared" si="158"/>
        <v>2.5984349999999998</v>
      </c>
      <c r="K10159" s="22" t="str">
        <f>IF(I10159&lt;&gt;"",SUMIF(Table1[Codigo_servico],A10159,Table1[Subtotal_insumo]),"")</f>
        <v/>
      </c>
      <c r="L10159" s="16">
        <f>IF(Table1[[#This Row],[Ordem_insumos]]&lt;&gt;0,VLOOKUP(Table1[[#This Row],[Codigo_servico]],Preencher_Orcamento!$B:$D,3,FALSE)*Table1[[#This Row],[Qtde_insumo]],"")</f>
        <v>0</v>
      </c>
      <c r="M10159" s="16">
        <f>IF(Table1[[#This Row],[Ordem_insumos]]&lt;&gt;0,VLOOKUP(Table1[[#This Row],[Codigo_servico]],Preencher_Orcamento!$B:$D,3,FALSE)*Table1[[#This Row],[Subtotal_insumo]],"")</f>
        <v>0</v>
      </c>
    </row>
    <row r="10160" spans="1:13" x14ac:dyDescent="0.25">
      <c r="A10160" s="6">
        <v>150332</v>
      </c>
      <c r="B10160" s="126">
        <v>2</v>
      </c>
      <c r="C10160" s="133"/>
      <c r="D10160" s="134">
        <v>2075</v>
      </c>
      <c r="E10160" s="7" t="s">
        <v>2199</v>
      </c>
      <c r="F10160" s="8" t="s">
        <v>2140</v>
      </c>
      <c r="G10160" s="16">
        <f>IFERROR(VLOOKUP(Table1[[#This Row],[Codigo_insumo]],BD_Insumos!$B:$E,4),"")</f>
        <v>15.599673853371913</v>
      </c>
      <c r="H10160" s="140">
        <v>0.4</v>
      </c>
      <c r="I10160" s="9"/>
      <c r="J10160" s="22">
        <f t="shared" si="158"/>
        <v>6.2398695413487655</v>
      </c>
      <c r="K10160" s="22" t="str">
        <f>IF(I10160&lt;&gt;"",SUMIF(Table1[Codigo_servico],A10160,Table1[Subtotal_insumo]),"")</f>
        <v/>
      </c>
      <c r="L10160" s="16">
        <f>IF(Table1[[#This Row],[Ordem_insumos]]&lt;&gt;0,VLOOKUP(Table1[[#This Row],[Codigo_servico]],Preencher_Orcamento!$B:$D,3,FALSE)*Table1[[#This Row],[Qtde_insumo]],"")</f>
        <v>0</v>
      </c>
      <c r="M10160" s="16">
        <f>IF(Table1[[#This Row],[Ordem_insumos]]&lt;&gt;0,VLOOKUP(Table1[[#This Row],[Codigo_servico]],Preencher_Orcamento!$B:$D,3,FALSE)*Table1[[#This Row],[Subtotal_insumo]],"")</f>
        <v>0</v>
      </c>
    </row>
    <row r="10161" spans="1:13" x14ac:dyDescent="0.25">
      <c r="A10161" s="6">
        <v>150332</v>
      </c>
      <c r="B10161" s="126">
        <v>3</v>
      </c>
      <c r="C10161" s="133"/>
      <c r="D10161" s="134">
        <v>2076</v>
      </c>
      <c r="E10161" s="7" t="s">
        <v>2200</v>
      </c>
      <c r="F10161" s="8" t="s">
        <v>2140</v>
      </c>
      <c r="G10161" s="18">
        <f>IFERROR(VLOOKUP(Table1[[#This Row],[Codigo_insumo]],BD_Insumos!$B:$E,4),"")</f>
        <v>12.645924541907611</v>
      </c>
      <c r="H10161" s="140">
        <v>0.2</v>
      </c>
      <c r="I10161" s="9"/>
      <c r="J10161" s="23">
        <f t="shared" si="158"/>
        <v>2.5291849083815223</v>
      </c>
      <c r="K10161" s="22" t="str">
        <f>IF(I10161&lt;&gt;"",SUMIF(Table1[Codigo_servico],A10161,Table1[Subtotal_insumo]),"")</f>
        <v/>
      </c>
      <c r="L10161" s="18">
        <f>IF(Table1[[#This Row],[Ordem_insumos]]&lt;&gt;0,VLOOKUP(Table1[[#This Row],[Codigo_servico]],Preencher_Orcamento!$B:$D,3,FALSE)*Table1[[#This Row],[Qtde_insumo]],"")</f>
        <v>0</v>
      </c>
      <c r="M10161" s="18">
        <f>IF(Table1[[#This Row],[Ordem_insumos]]&lt;&gt;0,VLOOKUP(Table1[[#This Row],[Codigo_servico]],Preencher_Orcamento!$B:$D,3,FALSE)*Table1[[#This Row],[Subtotal_insumo]],"")</f>
        <v>0</v>
      </c>
    </row>
    <row r="10162" spans="1:13" x14ac:dyDescent="0.25">
      <c r="A10162" s="6">
        <v>150332</v>
      </c>
      <c r="B10162" s="126">
        <v>4</v>
      </c>
      <c r="C10162" s="133"/>
      <c r="D10162" s="134">
        <v>37509</v>
      </c>
      <c r="E10162" s="7" t="s">
        <v>830</v>
      </c>
      <c r="F10162" s="8" t="s">
        <v>168</v>
      </c>
      <c r="G10162" s="18">
        <f>IFERROR(VLOOKUP(Table1[[#This Row],[Codigo_insumo]],BD_Insumos!$B:$E,4),"")</f>
        <v>16.625699999999998</v>
      </c>
      <c r="H10162" s="140">
        <v>0.1</v>
      </c>
      <c r="I10162" s="9"/>
      <c r="J10162" s="23">
        <f t="shared" si="158"/>
        <v>1.6625699999999999</v>
      </c>
      <c r="K10162" s="22" t="str">
        <f>IF(I10162&lt;&gt;"",SUMIF(Table1[Codigo_servico],A10162,Table1[Subtotal_insumo]),"")</f>
        <v/>
      </c>
      <c r="L10162" s="18">
        <f>IF(Table1[[#This Row],[Ordem_insumos]]&lt;&gt;0,VLOOKUP(Table1[[#This Row],[Codigo_servico]],Preencher_Orcamento!$B:$D,3,FALSE)*Table1[[#This Row],[Qtde_insumo]],"")</f>
        <v>0</v>
      </c>
      <c r="M10162" s="18">
        <f>IF(Table1[[#This Row],[Ordem_insumos]]&lt;&gt;0,VLOOKUP(Table1[[#This Row],[Codigo_servico]],Preencher_Orcamento!$B:$D,3,FALSE)*Table1[[#This Row],[Subtotal_insumo]],"")</f>
        <v>0</v>
      </c>
    </row>
    <row r="10163" spans="1:13" x14ac:dyDescent="0.25">
      <c r="A10163" s="6">
        <v>150332</v>
      </c>
      <c r="B10163" s="126">
        <v>5</v>
      </c>
      <c r="C10163" s="133"/>
      <c r="D10163" s="134">
        <v>37535</v>
      </c>
      <c r="E10163" s="7" t="s">
        <v>835</v>
      </c>
      <c r="F10163" s="8" t="s">
        <v>457</v>
      </c>
      <c r="G10163" s="18">
        <f>IFERROR(VLOOKUP(Table1[[#This Row],[Codigo_insumo]],BD_Insumos!$B:$E,4),"")</f>
        <v>1.6855</v>
      </c>
      <c r="H10163" s="140">
        <v>0.5</v>
      </c>
      <c r="I10163" s="9"/>
      <c r="J10163" s="23">
        <f t="shared" si="158"/>
        <v>0.84275</v>
      </c>
      <c r="K10163" s="22" t="str">
        <f>IF(I10163&lt;&gt;"",SUMIF(Table1[Codigo_servico],A10163,Table1[Subtotal_insumo]),"")</f>
        <v/>
      </c>
      <c r="L10163" s="18">
        <f>IF(Table1[[#This Row],[Ordem_insumos]]&lt;&gt;0,VLOOKUP(Table1[[#This Row],[Codigo_servico]],Preencher_Orcamento!$B:$D,3,FALSE)*Table1[[#This Row],[Qtde_insumo]],"")</f>
        <v>0</v>
      </c>
      <c r="M10163" s="18">
        <f>IF(Table1[[#This Row],[Ordem_insumos]]&lt;&gt;0,VLOOKUP(Table1[[#This Row],[Codigo_servico]],Preencher_Orcamento!$B:$D,3,FALSE)*Table1[[#This Row],[Subtotal_insumo]],"")</f>
        <v>0</v>
      </c>
    </row>
    <row r="10164" spans="1:13" x14ac:dyDescent="0.25">
      <c r="A10164" s="3">
        <v>150334</v>
      </c>
      <c r="B10164" s="125">
        <v>0</v>
      </c>
      <c r="C10164" s="131" t="s">
        <v>4348</v>
      </c>
      <c r="D10164" s="132"/>
      <c r="E10164" s="4"/>
      <c r="F10164" s="4"/>
      <c r="G10164" s="17" t="str">
        <f>IFERROR(VLOOKUP(Table1[[#This Row],[Codigo_insumo]],BD_Insumos!$B:$E,4),"")</f>
        <v/>
      </c>
      <c r="H10164" s="139"/>
      <c r="I10164" s="5" t="s">
        <v>5</v>
      </c>
      <c r="J10164" s="20" t="str">
        <f t="shared" si="158"/>
        <v/>
      </c>
      <c r="K10164" s="21">
        <f>IF(I10164&lt;&gt;"",SUMIF(Table1[Codigo_servico],A10164,Table1[Subtotal_insumo]),"")</f>
        <v>8.3789516790559055</v>
      </c>
      <c r="L10164" s="17" t="str">
        <f>IF(Table1[[#This Row],[Ordem_insumos]]&lt;&gt;0,VLOOKUP(Table1[[#This Row],[Codigo_servico]],Preencher_Orcamento!$B:$D,3,FALSE)*Table1[[#This Row],[Qtde_insumo]],"")</f>
        <v/>
      </c>
      <c r="M10164" s="17" t="str">
        <f>IF(Table1[[#This Row],[Ordem_insumos]]&lt;&gt;0,VLOOKUP(Table1[[#This Row],[Codigo_servico]],Preencher_Orcamento!$B:$D,3,FALSE)*Table1[[#This Row],[Subtotal_insumo]],"")</f>
        <v/>
      </c>
    </row>
    <row r="10165" spans="1:13" x14ac:dyDescent="0.25">
      <c r="A10165" s="6">
        <v>150334</v>
      </c>
      <c r="B10165" s="126">
        <v>1</v>
      </c>
      <c r="C10165" s="133"/>
      <c r="D10165" s="134">
        <v>2075</v>
      </c>
      <c r="E10165" s="7" t="s">
        <v>2199</v>
      </c>
      <c r="F10165" s="8" t="s">
        <v>2140</v>
      </c>
      <c r="G10165" s="16">
        <f>IFERROR(VLOOKUP(Table1[[#This Row],[Codigo_insumo]],BD_Insumos!$B:$E,4),"")</f>
        <v>15.599673853371913</v>
      </c>
      <c r="H10165" s="140">
        <v>0.2</v>
      </c>
      <c r="I10165" s="9"/>
      <c r="J10165" s="22">
        <f t="shared" si="158"/>
        <v>3.1199347706743827</v>
      </c>
      <c r="K10165" s="22" t="str">
        <f>IF(I10165&lt;&gt;"",SUMIF(Table1[Codigo_servico],A10165,Table1[Subtotal_insumo]),"")</f>
        <v/>
      </c>
      <c r="L10165" s="16">
        <f>IF(Table1[[#This Row],[Ordem_insumos]]&lt;&gt;0,VLOOKUP(Table1[[#This Row],[Codigo_servico]],Preencher_Orcamento!$B:$D,3,FALSE)*Table1[[#This Row],[Qtde_insumo]],"")</f>
        <v>0</v>
      </c>
      <c r="M10165" s="16">
        <f>IF(Table1[[#This Row],[Ordem_insumos]]&lt;&gt;0,VLOOKUP(Table1[[#This Row],[Codigo_servico]],Preencher_Orcamento!$B:$D,3,FALSE)*Table1[[#This Row],[Subtotal_insumo]],"")</f>
        <v>0</v>
      </c>
    </row>
    <row r="10166" spans="1:13" x14ac:dyDescent="0.25">
      <c r="A10166" s="6">
        <v>150334</v>
      </c>
      <c r="B10166" s="126">
        <v>2</v>
      </c>
      <c r="C10166" s="133"/>
      <c r="D10166" s="134">
        <v>2076</v>
      </c>
      <c r="E10166" s="7" t="s">
        <v>2200</v>
      </c>
      <c r="F10166" s="8" t="s">
        <v>2140</v>
      </c>
      <c r="G10166" s="16">
        <f>IFERROR(VLOOKUP(Table1[[#This Row],[Codigo_insumo]],BD_Insumos!$B:$E,4),"")</f>
        <v>12.645924541907611</v>
      </c>
      <c r="H10166" s="140">
        <v>0.2</v>
      </c>
      <c r="I10166" s="9"/>
      <c r="J10166" s="22">
        <f t="shared" si="158"/>
        <v>2.5291849083815223</v>
      </c>
      <c r="K10166" s="22" t="str">
        <f>IF(I10166&lt;&gt;"",SUMIF(Table1[Codigo_servico],A10166,Table1[Subtotal_insumo]),"")</f>
        <v/>
      </c>
      <c r="L10166" s="16">
        <f>IF(Table1[[#This Row],[Ordem_insumos]]&lt;&gt;0,VLOOKUP(Table1[[#This Row],[Codigo_servico]],Preencher_Orcamento!$B:$D,3,FALSE)*Table1[[#This Row],[Qtde_insumo]],"")</f>
        <v>0</v>
      </c>
      <c r="M10166" s="16">
        <f>IF(Table1[[#This Row],[Ordem_insumos]]&lt;&gt;0,VLOOKUP(Table1[[#This Row],[Codigo_servico]],Preencher_Orcamento!$B:$D,3,FALSE)*Table1[[#This Row],[Subtotal_insumo]],"")</f>
        <v>0</v>
      </c>
    </row>
    <row r="10167" spans="1:13" x14ac:dyDescent="0.25">
      <c r="A10167" s="6">
        <v>150334</v>
      </c>
      <c r="B10167" s="126">
        <v>3</v>
      </c>
      <c r="C10167" s="133"/>
      <c r="D10167" s="134">
        <v>37050</v>
      </c>
      <c r="E10167" s="7" t="s">
        <v>819</v>
      </c>
      <c r="F10167" s="8" t="s">
        <v>168</v>
      </c>
      <c r="G10167" s="18">
        <f>IFERROR(VLOOKUP(Table1[[#This Row],[Codigo_insumo]],BD_Insumos!$B:$E,4),"")</f>
        <v>17.322900000000001</v>
      </c>
      <c r="H10167" s="140">
        <v>0.1</v>
      </c>
      <c r="I10167" s="9"/>
      <c r="J10167" s="23">
        <f t="shared" si="158"/>
        <v>1.7322900000000001</v>
      </c>
      <c r="K10167" s="22" t="str">
        <f>IF(I10167&lt;&gt;"",SUMIF(Table1[Codigo_servico],A10167,Table1[Subtotal_insumo]),"")</f>
        <v/>
      </c>
      <c r="L10167" s="18">
        <f>IF(Table1[[#This Row],[Ordem_insumos]]&lt;&gt;0,VLOOKUP(Table1[[#This Row],[Codigo_servico]],Preencher_Orcamento!$B:$D,3,FALSE)*Table1[[#This Row],[Qtde_insumo]],"")</f>
        <v>0</v>
      </c>
      <c r="M10167" s="18">
        <f>IF(Table1[[#This Row],[Ordem_insumos]]&lt;&gt;0,VLOOKUP(Table1[[#This Row],[Codigo_servico]],Preencher_Orcamento!$B:$D,3,FALSE)*Table1[[#This Row],[Subtotal_insumo]],"")</f>
        <v>0</v>
      </c>
    </row>
    <row r="10168" spans="1:13" x14ac:dyDescent="0.25">
      <c r="A10168" s="6">
        <v>150334</v>
      </c>
      <c r="B10168" s="126">
        <v>4</v>
      </c>
      <c r="C10168" s="133"/>
      <c r="D10168" s="134">
        <v>37509</v>
      </c>
      <c r="E10168" s="7" t="s">
        <v>830</v>
      </c>
      <c r="F10168" s="8" t="s">
        <v>168</v>
      </c>
      <c r="G10168" s="18">
        <f>IFERROR(VLOOKUP(Table1[[#This Row],[Codigo_insumo]],BD_Insumos!$B:$E,4),"")</f>
        <v>16.625699999999998</v>
      </c>
      <c r="H10168" s="140">
        <v>0.06</v>
      </c>
      <c r="I10168" s="9"/>
      <c r="J10168" s="23">
        <f t="shared" si="158"/>
        <v>0.99754199999999982</v>
      </c>
      <c r="K10168" s="22" t="str">
        <f>IF(I10168&lt;&gt;"",SUMIF(Table1[Codigo_servico],A10168,Table1[Subtotal_insumo]),"")</f>
        <v/>
      </c>
      <c r="L10168" s="18">
        <f>IF(Table1[[#This Row],[Ordem_insumos]]&lt;&gt;0,VLOOKUP(Table1[[#This Row],[Codigo_servico]],Preencher_Orcamento!$B:$D,3,FALSE)*Table1[[#This Row],[Qtde_insumo]],"")</f>
        <v>0</v>
      </c>
      <c r="M10168" s="18">
        <f>IF(Table1[[#This Row],[Ordem_insumos]]&lt;&gt;0,VLOOKUP(Table1[[#This Row],[Codigo_servico]],Preencher_Orcamento!$B:$D,3,FALSE)*Table1[[#This Row],[Subtotal_insumo]],"")</f>
        <v>0</v>
      </c>
    </row>
    <row r="10169" spans="1:13" x14ac:dyDescent="0.25">
      <c r="A10169" s="3">
        <v>155001</v>
      </c>
      <c r="B10169" s="125">
        <v>0</v>
      </c>
      <c r="C10169" s="131" t="s">
        <v>4349</v>
      </c>
      <c r="D10169" s="132"/>
      <c r="E10169" s="4"/>
      <c r="F10169" s="4"/>
      <c r="G10169" s="17" t="str">
        <f>IFERROR(VLOOKUP(Table1[[#This Row],[Codigo_insumo]],BD_Insumos!$B:$E,4),"")</f>
        <v/>
      </c>
      <c r="H10169" s="139"/>
      <c r="I10169" s="5" t="s">
        <v>170</v>
      </c>
      <c r="J10169" s="20" t="str">
        <f t="shared" si="158"/>
        <v/>
      </c>
      <c r="K10169" s="21">
        <f>IF(I10169&lt;&gt;"",SUMIF(Table1[Codigo_servico],A10169,Table1[Subtotal_insumo]),"")</f>
        <v>1.5599673853371914</v>
      </c>
      <c r="L10169" s="17" t="str">
        <f>IF(Table1[[#This Row],[Ordem_insumos]]&lt;&gt;0,VLOOKUP(Table1[[#This Row],[Codigo_servico]],Preencher_Orcamento!$B:$D,3,FALSE)*Table1[[#This Row],[Qtde_insumo]],"")</f>
        <v/>
      </c>
      <c r="M10169" s="17" t="str">
        <f>IF(Table1[[#This Row],[Ordem_insumos]]&lt;&gt;0,VLOOKUP(Table1[[#This Row],[Codigo_servico]],Preencher_Orcamento!$B:$D,3,FALSE)*Table1[[#This Row],[Subtotal_insumo]],"")</f>
        <v/>
      </c>
    </row>
    <row r="10170" spans="1:13" x14ac:dyDescent="0.25">
      <c r="A10170" s="6">
        <v>155001</v>
      </c>
      <c r="B10170" s="126">
        <v>1</v>
      </c>
      <c r="C10170" s="133"/>
      <c r="D10170" s="134">
        <v>2075</v>
      </c>
      <c r="E10170" s="7" t="s">
        <v>2199</v>
      </c>
      <c r="F10170" s="8" t="s">
        <v>2140</v>
      </c>
      <c r="G10170" s="16">
        <f>IFERROR(VLOOKUP(Table1[[#This Row],[Codigo_insumo]],BD_Insumos!$B:$E,4),"")</f>
        <v>15.599673853371913</v>
      </c>
      <c r="H10170" s="140">
        <v>0.1</v>
      </c>
      <c r="I10170" s="9"/>
      <c r="J10170" s="22">
        <f t="shared" si="158"/>
        <v>1.5599673853371914</v>
      </c>
      <c r="K10170" s="22" t="str">
        <f>IF(I10170&lt;&gt;"",SUMIF(Table1[Codigo_servico],A10170,Table1[Subtotal_insumo]),"")</f>
        <v/>
      </c>
      <c r="L10170" s="16">
        <f>IF(Table1[[#This Row],[Ordem_insumos]]&lt;&gt;0,VLOOKUP(Table1[[#This Row],[Codigo_servico]],Preencher_Orcamento!$B:$D,3,FALSE)*Table1[[#This Row],[Qtde_insumo]],"")</f>
        <v>0</v>
      </c>
      <c r="M10170" s="16">
        <f>IF(Table1[[#This Row],[Ordem_insumos]]&lt;&gt;0,VLOOKUP(Table1[[#This Row],[Codigo_servico]],Preencher_Orcamento!$B:$D,3,FALSE)*Table1[[#This Row],[Subtotal_insumo]],"")</f>
        <v>0</v>
      </c>
    </row>
    <row r="10171" spans="1:13" x14ac:dyDescent="0.25">
      <c r="A10171" s="3">
        <v>155003</v>
      </c>
      <c r="B10171" s="125">
        <v>0</v>
      </c>
      <c r="C10171" s="131" t="s">
        <v>4350</v>
      </c>
      <c r="D10171" s="132"/>
      <c r="E10171" s="4"/>
      <c r="F10171" s="4"/>
      <c r="G10171" s="17" t="str">
        <f>IFERROR(VLOOKUP(Table1[[#This Row],[Codigo_insumo]],BD_Insumos!$B:$E,4),"")</f>
        <v/>
      </c>
      <c r="H10171" s="139"/>
      <c r="I10171" s="5" t="s">
        <v>170</v>
      </c>
      <c r="J10171" s="20" t="str">
        <f t="shared" si="158"/>
        <v/>
      </c>
      <c r="K10171" s="21">
        <f>IF(I10171&lt;&gt;"",SUMIF(Table1[Codigo_servico],A10171,Table1[Subtotal_insumo]),"")</f>
        <v>3.5498347706743827</v>
      </c>
      <c r="L10171" s="17" t="str">
        <f>IF(Table1[[#This Row],[Ordem_insumos]]&lt;&gt;0,VLOOKUP(Table1[[#This Row],[Codigo_servico]],Preencher_Orcamento!$B:$D,3,FALSE)*Table1[[#This Row],[Qtde_insumo]],"")</f>
        <v/>
      </c>
      <c r="M10171" s="17" t="str">
        <f>IF(Table1[[#This Row],[Ordem_insumos]]&lt;&gt;0,VLOOKUP(Table1[[#This Row],[Codigo_servico]],Preencher_Orcamento!$B:$D,3,FALSE)*Table1[[#This Row],[Subtotal_insumo]],"")</f>
        <v/>
      </c>
    </row>
    <row r="10172" spans="1:13" x14ac:dyDescent="0.25">
      <c r="A10172" s="6">
        <v>155003</v>
      </c>
      <c r="B10172" s="126">
        <v>1</v>
      </c>
      <c r="C10172" s="133"/>
      <c r="D10172" s="134">
        <v>2075</v>
      </c>
      <c r="E10172" s="7" t="s">
        <v>2199</v>
      </c>
      <c r="F10172" s="8" t="s">
        <v>2140</v>
      </c>
      <c r="G10172" s="16">
        <f>IFERROR(VLOOKUP(Table1[[#This Row],[Codigo_insumo]],BD_Insumos!$B:$E,4),"")</f>
        <v>15.599673853371913</v>
      </c>
      <c r="H10172" s="140">
        <v>0.2</v>
      </c>
      <c r="I10172" s="9"/>
      <c r="J10172" s="22">
        <f t="shared" si="158"/>
        <v>3.1199347706743827</v>
      </c>
      <c r="K10172" s="22" t="str">
        <f>IF(I10172&lt;&gt;"",SUMIF(Table1[Codigo_servico],A10172,Table1[Subtotal_insumo]),"")</f>
        <v/>
      </c>
      <c r="L10172" s="16">
        <f>IF(Table1[[#This Row],[Ordem_insumos]]&lt;&gt;0,VLOOKUP(Table1[[#This Row],[Codigo_servico]],Preencher_Orcamento!$B:$D,3,FALSE)*Table1[[#This Row],[Qtde_insumo]],"")</f>
        <v>0</v>
      </c>
      <c r="M10172" s="16">
        <f>IF(Table1[[#This Row],[Ordem_insumos]]&lt;&gt;0,VLOOKUP(Table1[[#This Row],[Codigo_servico]],Preencher_Orcamento!$B:$D,3,FALSE)*Table1[[#This Row],[Subtotal_insumo]],"")</f>
        <v>0</v>
      </c>
    </row>
    <row r="10173" spans="1:13" x14ac:dyDescent="0.25">
      <c r="A10173" s="6">
        <v>155003</v>
      </c>
      <c r="B10173" s="126">
        <v>2</v>
      </c>
      <c r="C10173" s="133"/>
      <c r="D10173" s="134">
        <v>37530</v>
      </c>
      <c r="E10173" s="7" t="s">
        <v>834</v>
      </c>
      <c r="F10173" s="8" t="s">
        <v>457</v>
      </c>
      <c r="G10173" s="18">
        <f>IFERROR(VLOOKUP(Table1[[#This Row],[Codigo_insumo]],BD_Insumos!$B:$E,4),"")</f>
        <v>0.85980000000000001</v>
      </c>
      <c r="H10173" s="140">
        <v>0.5</v>
      </c>
      <c r="I10173" s="9"/>
      <c r="J10173" s="23">
        <f t="shared" si="158"/>
        <v>0.4299</v>
      </c>
      <c r="K10173" s="22" t="str">
        <f>IF(I10173&lt;&gt;"",SUMIF(Table1[Codigo_servico],A10173,Table1[Subtotal_insumo]),"")</f>
        <v/>
      </c>
      <c r="L10173" s="18">
        <f>IF(Table1[[#This Row],[Ordem_insumos]]&lt;&gt;0,VLOOKUP(Table1[[#This Row],[Codigo_servico]],Preencher_Orcamento!$B:$D,3,FALSE)*Table1[[#This Row],[Qtde_insumo]],"")</f>
        <v>0</v>
      </c>
      <c r="M10173" s="18">
        <f>IF(Table1[[#This Row],[Ordem_insumos]]&lt;&gt;0,VLOOKUP(Table1[[#This Row],[Codigo_servico]],Preencher_Orcamento!$B:$D,3,FALSE)*Table1[[#This Row],[Subtotal_insumo]],"")</f>
        <v>0</v>
      </c>
    </row>
    <row r="10174" spans="1:13" x14ac:dyDescent="0.25">
      <c r="A10174" s="3">
        <v>155004</v>
      </c>
      <c r="B10174" s="125">
        <v>0</v>
      </c>
      <c r="C10174" s="131" t="s">
        <v>4351</v>
      </c>
      <c r="D10174" s="132"/>
      <c r="E10174" s="4"/>
      <c r="F10174" s="4"/>
      <c r="G10174" s="17" t="str">
        <f>IFERROR(VLOOKUP(Table1[[#This Row],[Codigo_insumo]],BD_Insumos!$B:$E,4),"")</f>
        <v/>
      </c>
      <c r="H10174" s="139"/>
      <c r="I10174" s="5" t="s">
        <v>170</v>
      </c>
      <c r="J10174" s="20" t="str">
        <f t="shared" si="158"/>
        <v/>
      </c>
      <c r="K10174" s="21">
        <f>IF(I10174&lt;&gt;"",SUMIF(Table1[Codigo_servico],A10174,Table1[Subtotal_insumo]),"")</f>
        <v>6.4541121560115737</v>
      </c>
      <c r="L10174" s="17" t="str">
        <f>IF(Table1[[#This Row],[Ordem_insumos]]&lt;&gt;0,VLOOKUP(Table1[[#This Row],[Codigo_servico]],Preencher_Orcamento!$B:$D,3,FALSE)*Table1[[#This Row],[Qtde_insumo]],"")</f>
        <v/>
      </c>
      <c r="M10174" s="17" t="str">
        <f>IF(Table1[[#This Row],[Ordem_insumos]]&lt;&gt;0,VLOOKUP(Table1[[#This Row],[Codigo_servico]],Preencher_Orcamento!$B:$D,3,FALSE)*Table1[[#This Row],[Subtotal_insumo]],"")</f>
        <v/>
      </c>
    </row>
    <row r="10175" spans="1:13" x14ac:dyDescent="0.25">
      <c r="A10175" s="6">
        <v>155004</v>
      </c>
      <c r="B10175" s="126">
        <v>1</v>
      </c>
      <c r="C10175" s="133"/>
      <c r="D10175" s="134">
        <v>37575</v>
      </c>
      <c r="E10175" s="7" t="s">
        <v>849</v>
      </c>
      <c r="F10175" s="8" t="s">
        <v>168</v>
      </c>
      <c r="G10175" s="16">
        <f>IFERROR(VLOOKUP(Table1[[#This Row],[Codigo_insumo]],BD_Insumos!$B:$E,4),"")</f>
        <v>17.742100000000001</v>
      </c>
      <c r="H10175" s="140">
        <v>0.1</v>
      </c>
      <c r="I10175" s="9"/>
      <c r="J10175" s="22">
        <f t="shared" si="158"/>
        <v>1.7742100000000001</v>
      </c>
      <c r="K10175" s="22" t="str">
        <f>IF(I10175&lt;&gt;"",SUMIF(Table1[Codigo_servico],A10175,Table1[Subtotal_insumo]),"")</f>
        <v/>
      </c>
      <c r="L10175" s="16">
        <f>IF(Table1[[#This Row],[Ordem_insumos]]&lt;&gt;0,VLOOKUP(Table1[[#This Row],[Codigo_servico]],Preencher_Orcamento!$B:$D,3,FALSE)*Table1[[#This Row],[Qtde_insumo]],"")</f>
        <v>0</v>
      </c>
      <c r="M10175" s="16">
        <f>IF(Table1[[#This Row],[Ordem_insumos]]&lt;&gt;0,VLOOKUP(Table1[[#This Row],[Codigo_servico]],Preencher_Orcamento!$B:$D,3,FALSE)*Table1[[#This Row],[Subtotal_insumo]],"")</f>
        <v>0</v>
      </c>
    </row>
    <row r="10176" spans="1:13" x14ac:dyDescent="0.25">
      <c r="A10176" s="6">
        <v>155004</v>
      </c>
      <c r="B10176" s="126">
        <v>2</v>
      </c>
      <c r="C10176" s="133"/>
      <c r="D10176" s="134">
        <v>2075</v>
      </c>
      <c r="E10176" s="7" t="s">
        <v>2199</v>
      </c>
      <c r="F10176" s="8" t="s">
        <v>2140</v>
      </c>
      <c r="G10176" s="18">
        <f>IFERROR(VLOOKUP(Table1[[#This Row],[Codigo_insumo]],BD_Insumos!$B:$E,4),"")</f>
        <v>15.599673853371913</v>
      </c>
      <c r="H10176" s="140">
        <v>0.3</v>
      </c>
      <c r="I10176" s="9"/>
      <c r="J10176" s="23">
        <f t="shared" si="158"/>
        <v>4.6799021560115737</v>
      </c>
      <c r="K10176" s="22" t="str">
        <f>IF(I10176&lt;&gt;"",SUMIF(Table1[Codigo_servico],A10176,Table1[Subtotal_insumo]),"")</f>
        <v/>
      </c>
      <c r="L10176" s="18">
        <f>IF(Table1[[#This Row],[Ordem_insumos]]&lt;&gt;0,VLOOKUP(Table1[[#This Row],[Codigo_servico]],Preencher_Orcamento!$B:$D,3,FALSE)*Table1[[#This Row],[Qtde_insumo]],"")</f>
        <v>0</v>
      </c>
      <c r="M10176" s="18">
        <f>IF(Table1[[#This Row],[Ordem_insumos]]&lt;&gt;0,VLOOKUP(Table1[[#This Row],[Codigo_servico]],Preencher_Orcamento!$B:$D,3,FALSE)*Table1[[#This Row],[Subtotal_insumo]],"")</f>
        <v>0</v>
      </c>
    </row>
    <row r="10177" spans="1:13" x14ac:dyDescent="0.25">
      <c r="A10177" s="3">
        <v>155005</v>
      </c>
      <c r="B10177" s="125">
        <v>0</v>
      </c>
      <c r="C10177" s="131" t="s">
        <v>4352</v>
      </c>
      <c r="D10177" s="132"/>
      <c r="E10177" s="4"/>
      <c r="F10177" s="4"/>
      <c r="G10177" s="17" t="str">
        <f>IFERROR(VLOOKUP(Table1[[#This Row],[Codigo_insumo]],BD_Insumos!$B:$E,4),"")</f>
        <v/>
      </c>
      <c r="H10177" s="139"/>
      <c r="I10177" s="5" t="s">
        <v>170</v>
      </c>
      <c r="J10177" s="20" t="str">
        <f t="shared" si="158"/>
        <v/>
      </c>
      <c r="K10177" s="21">
        <f>IF(I10177&lt;&gt;"",SUMIF(Table1[Codigo_servico],A10177,Table1[Subtotal_insumo]),"")</f>
        <v>62.342399999999998</v>
      </c>
      <c r="L10177" s="17" t="str">
        <f>IF(Table1[[#This Row],[Ordem_insumos]]&lt;&gt;0,VLOOKUP(Table1[[#This Row],[Codigo_servico]],Preencher_Orcamento!$B:$D,3,FALSE)*Table1[[#This Row],[Qtde_insumo]],"")</f>
        <v/>
      </c>
      <c r="M10177" s="17" t="str">
        <f>IF(Table1[[#This Row],[Ordem_insumos]]&lt;&gt;0,VLOOKUP(Table1[[#This Row],[Codigo_servico]],Preencher_Orcamento!$B:$D,3,FALSE)*Table1[[#This Row],[Subtotal_insumo]],"")</f>
        <v/>
      </c>
    </row>
    <row r="10178" spans="1:13" ht="39" x14ac:dyDescent="0.25">
      <c r="A10178" s="6">
        <v>155005</v>
      </c>
      <c r="B10178" s="126">
        <v>1</v>
      </c>
      <c r="C10178" s="133"/>
      <c r="D10178" s="134">
        <v>37504</v>
      </c>
      <c r="E10178" s="7" t="s">
        <v>826</v>
      </c>
      <c r="F10178" s="8" t="s">
        <v>170</v>
      </c>
      <c r="G10178" s="18">
        <f>IFERROR(VLOOKUP(Table1[[#This Row],[Codigo_insumo]],BD_Insumos!$B:$E,4),"")</f>
        <v>62.342399999999998</v>
      </c>
      <c r="H10178" s="140">
        <v>1</v>
      </c>
      <c r="I10178" s="9"/>
      <c r="J10178" s="23">
        <f t="shared" ref="J10178:J10241" si="159">IF(I10178="",G10178*H10178,"")</f>
        <v>62.342399999999998</v>
      </c>
      <c r="K10178" s="22" t="str">
        <f>IF(I10178&lt;&gt;"",SUMIF(Table1[Codigo_servico],A10178,Table1[Subtotal_insumo]),"")</f>
        <v/>
      </c>
      <c r="L10178" s="18">
        <f>IF(Table1[[#This Row],[Ordem_insumos]]&lt;&gt;0,VLOOKUP(Table1[[#This Row],[Codigo_servico]],Preencher_Orcamento!$B:$D,3,FALSE)*Table1[[#This Row],[Qtde_insumo]],"")</f>
        <v>0</v>
      </c>
      <c r="M10178" s="18">
        <f>IF(Table1[[#This Row],[Ordem_insumos]]&lt;&gt;0,VLOOKUP(Table1[[#This Row],[Codigo_servico]],Preencher_Orcamento!$B:$D,3,FALSE)*Table1[[#This Row],[Subtotal_insumo]],"")</f>
        <v>0</v>
      </c>
    </row>
    <row r="10179" spans="1:13" x14ac:dyDescent="0.25">
      <c r="A10179" s="3">
        <v>155010</v>
      </c>
      <c r="B10179" s="125">
        <v>0</v>
      </c>
      <c r="C10179" s="131" t="s">
        <v>4353</v>
      </c>
      <c r="D10179" s="132"/>
      <c r="E10179" s="4"/>
      <c r="F10179" s="4"/>
      <c r="G10179" s="17" t="str">
        <f>IFERROR(VLOOKUP(Table1[[#This Row],[Codigo_insumo]],BD_Insumos!$B:$E,4),"")</f>
        <v/>
      </c>
      <c r="H10179" s="139"/>
      <c r="I10179" s="5" t="s">
        <v>170</v>
      </c>
      <c r="J10179" s="20" t="str">
        <f t="shared" si="159"/>
        <v/>
      </c>
      <c r="K10179" s="21">
        <f>IF(I10179&lt;&gt;"",SUMIF(Table1[Codigo_servico],A10179,Table1[Subtotal_insumo]),"")</f>
        <v>4.8778021560115734</v>
      </c>
      <c r="L10179" s="17" t="str">
        <f>IF(Table1[[#This Row],[Ordem_insumos]]&lt;&gt;0,VLOOKUP(Table1[[#This Row],[Codigo_servico]],Preencher_Orcamento!$B:$D,3,FALSE)*Table1[[#This Row],[Qtde_insumo]],"")</f>
        <v/>
      </c>
      <c r="M10179" s="17" t="str">
        <f>IF(Table1[[#This Row],[Ordem_insumos]]&lt;&gt;0,VLOOKUP(Table1[[#This Row],[Codigo_servico]],Preencher_Orcamento!$B:$D,3,FALSE)*Table1[[#This Row],[Subtotal_insumo]],"")</f>
        <v/>
      </c>
    </row>
    <row r="10180" spans="1:13" x14ac:dyDescent="0.25">
      <c r="A10180" s="6">
        <v>155010</v>
      </c>
      <c r="B10180" s="126">
        <v>1</v>
      </c>
      <c r="C10180" s="133"/>
      <c r="D10180" s="134">
        <v>2075</v>
      </c>
      <c r="E10180" s="7" t="s">
        <v>2199</v>
      </c>
      <c r="F10180" s="8" t="s">
        <v>2140</v>
      </c>
      <c r="G10180" s="16">
        <f>IFERROR(VLOOKUP(Table1[[#This Row],[Codigo_insumo]],BD_Insumos!$B:$E,4),"")</f>
        <v>15.599673853371913</v>
      </c>
      <c r="H10180" s="140">
        <v>0.3</v>
      </c>
      <c r="I10180" s="9"/>
      <c r="J10180" s="22">
        <f t="shared" si="159"/>
        <v>4.6799021560115737</v>
      </c>
      <c r="K10180" s="22" t="str">
        <f>IF(I10180&lt;&gt;"",SUMIF(Table1[Codigo_servico],A10180,Table1[Subtotal_insumo]),"")</f>
        <v/>
      </c>
      <c r="L10180" s="16">
        <f>IF(Table1[[#This Row],[Ordem_insumos]]&lt;&gt;0,VLOOKUP(Table1[[#This Row],[Codigo_servico]],Preencher_Orcamento!$B:$D,3,FALSE)*Table1[[#This Row],[Qtde_insumo]],"")</f>
        <v>0</v>
      </c>
      <c r="M10180" s="16">
        <f>IF(Table1[[#This Row],[Ordem_insumos]]&lt;&gt;0,VLOOKUP(Table1[[#This Row],[Codigo_servico]],Preencher_Orcamento!$B:$D,3,FALSE)*Table1[[#This Row],[Subtotal_insumo]],"")</f>
        <v>0</v>
      </c>
    </row>
    <row r="10181" spans="1:13" x14ac:dyDescent="0.25">
      <c r="A10181" s="6">
        <v>155010</v>
      </c>
      <c r="B10181" s="126">
        <v>2</v>
      </c>
      <c r="C10181" s="133"/>
      <c r="D10181" s="134">
        <v>37540</v>
      </c>
      <c r="E10181" s="7" t="s">
        <v>838</v>
      </c>
      <c r="F10181" s="8" t="s">
        <v>457</v>
      </c>
      <c r="G10181" s="18">
        <f>IFERROR(VLOOKUP(Table1[[#This Row],[Codigo_insumo]],BD_Insumos!$B:$E,4),"")</f>
        <v>0.39579999999999999</v>
      </c>
      <c r="H10181" s="140">
        <v>0.5</v>
      </c>
      <c r="I10181" s="9"/>
      <c r="J10181" s="23">
        <f t="shared" si="159"/>
        <v>0.19789999999999999</v>
      </c>
      <c r="K10181" s="22" t="str">
        <f>IF(I10181&lt;&gt;"",SUMIF(Table1[Codigo_servico],A10181,Table1[Subtotal_insumo]),"")</f>
        <v/>
      </c>
      <c r="L10181" s="18">
        <f>IF(Table1[[#This Row],[Ordem_insumos]]&lt;&gt;0,VLOOKUP(Table1[[#This Row],[Codigo_servico]],Preencher_Orcamento!$B:$D,3,FALSE)*Table1[[#This Row],[Qtde_insumo]],"")</f>
        <v>0</v>
      </c>
      <c r="M10181" s="18">
        <f>IF(Table1[[#This Row],[Ordem_insumos]]&lt;&gt;0,VLOOKUP(Table1[[#This Row],[Codigo_servico]],Preencher_Orcamento!$B:$D,3,FALSE)*Table1[[#This Row],[Subtotal_insumo]],"")</f>
        <v>0</v>
      </c>
    </row>
    <row r="10182" spans="1:13" x14ac:dyDescent="0.25">
      <c r="A10182" s="3">
        <v>155011</v>
      </c>
      <c r="B10182" s="125">
        <v>0</v>
      </c>
      <c r="C10182" s="131" t="s">
        <v>4354</v>
      </c>
      <c r="D10182" s="132"/>
      <c r="E10182" s="4"/>
      <c r="F10182" s="4"/>
      <c r="G10182" s="17" t="str">
        <f>IFERROR(VLOOKUP(Table1[[#This Row],[Codigo_insumo]],BD_Insumos!$B:$E,4),"")</f>
        <v/>
      </c>
      <c r="H10182" s="139"/>
      <c r="I10182" s="5" t="s">
        <v>170</v>
      </c>
      <c r="J10182" s="20" t="str">
        <f t="shared" si="159"/>
        <v/>
      </c>
      <c r="K10182" s="21">
        <f>IF(I10182&lt;&gt;"",SUMIF(Table1[Codigo_servico],A10182,Table1[Subtotal_insumo]),"")</f>
        <v>8.0140795413487655</v>
      </c>
      <c r="L10182" s="17" t="str">
        <f>IF(Table1[[#This Row],[Ordem_insumos]]&lt;&gt;0,VLOOKUP(Table1[[#This Row],[Codigo_servico]],Preencher_Orcamento!$B:$D,3,FALSE)*Table1[[#This Row],[Qtde_insumo]],"")</f>
        <v/>
      </c>
      <c r="M10182" s="17" t="str">
        <f>IF(Table1[[#This Row],[Ordem_insumos]]&lt;&gt;0,VLOOKUP(Table1[[#This Row],[Codigo_servico]],Preencher_Orcamento!$B:$D,3,FALSE)*Table1[[#This Row],[Subtotal_insumo]],"")</f>
        <v/>
      </c>
    </row>
    <row r="10183" spans="1:13" x14ac:dyDescent="0.25">
      <c r="A10183" s="6">
        <v>155011</v>
      </c>
      <c r="B10183" s="126">
        <v>1</v>
      </c>
      <c r="C10183" s="133"/>
      <c r="D10183" s="134">
        <v>2075</v>
      </c>
      <c r="E10183" s="7" t="s">
        <v>2199</v>
      </c>
      <c r="F10183" s="8" t="s">
        <v>2140</v>
      </c>
      <c r="G10183" s="16">
        <f>IFERROR(VLOOKUP(Table1[[#This Row],[Codigo_insumo]],BD_Insumos!$B:$E,4),"")</f>
        <v>15.599673853371913</v>
      </c>
      <c r="H10183" s="140">
        <v>0.4</v>
      </c>
      <c r="I10183" s="9"/>
      <c r="J10183" s="22">
        <f t="shared" si="159"/>
        <v>6.2398695413487655</v>
      </c>
      <c r="K10183" s="22" t="str">
        <f>IF(I10183&lt;&gt;"",SUMIF(Table1[Codigo_servico],A10183,Table1[Subtotal_insumo]),"")</f>
        <v/>
      </c>
      <c r="L10183" s="16">
        <f>IF(Table1[[#This Row],[Ordem_insumos]]&lt;&gt;0,VLOOKUP(Table1[[#This Row],[Codigo_servico]],Preencher_Orcamento!$B:$D,3,FALSE)*Table1[[#This Row],[Qtde_insumo]],"")</f>
        <v>0</v>
      </c>
      <c r="M10183" s="16">
        <f>IF(Table1[[#This Row],[Ordem_insumos]]&lt;&gt;0,VLOOKUP(Table1[[#This Row],[Codigo_servico]],Preencher_Orcamento!$B:$D,3,FALSE)*Table1[[#This Row],[Subtotal_insumo]],"")</f>
        <v>0</v>
      </c>
    </row>
    <row r="10184" spans="1:13" x14ac:dyDescent="0.25">
      <c r="A10184" s="6">
        <v>155011</v>
      </c>
      <c r="B10184" s="126">
        <v>2</v>
      </c>
      <c r="C10184" s="133"/>
      <c r="D10184" s="134">
        <v>37575</v>
      </c>
      <c r="E10184" s="7" t="s">
        <v>849</v>
      </c>
      <c r="F10184" s="8" t="s">
        <v>168</v>
      </c>
      <c r="G10184" s="18">
        <f>IFERROR(VLOOKUP(Table1[[#This Row],[Codigo_insumo]],BD_Insumos!$B:$E,4),"")</f>
        <v>17.742100000000001</v>
      </c>
      <c r="H10184" s="140">
        <v>0.1</v>
      </c>
      <c r="I10184" s="9"/>
      <c r="J10184" s="23">
        <f t="shared" si="159"/>
        <v>1.7742100000000001</v>
      </c>
      <c r="K10184" s="22" t="str">
        <f>IF(I10184&lt;&gt;"",SUMIF(Table1[Codigo_servico],A10184,Table1[Subtotal_insumo]),"")</f>
        <v/>
      </c>
      <c r="L10184" s="18">
        <f>IF(Table1[[#This Row],[Ordem_insumos]]&lt;&gt;0,VLOOKUP(Table1[[#This Row],[Codigo_servico]],Preencher_Orcamento!$B:$D,3,FALSE)*Table1[[#This Row],[Qtde_insumo]],"")</f>
        <v>0</v>
      </c>
      <c r="M10184" s="18">
        <f>IF(Table1[[#This Row],[Ordem_insumos]]&lt;&gt;0,VLOOKUP(Table1[[#This Row],[Codigo_servico]],Preencher_Orcamento!$B:$D,3,FALSE)*Table1[[#This Row],[Subtotal_insumo]],"")</f>
        <v>0</v>
      </c>
    </row>
    <row r="10185" spans="1:13" x14ac:dyDescent="0.25">
      <c r="A10185" s="3">
        <v>155013</v>
      </c>
      <c r="B10185" s="125">
        <v>0</v>
      </c>
      <c r="C10185" s="131" t="s">
        <v>4355</v>
      </c>
      <c r="D10185" s="132"/>
      <c r="E10185" s="4"/>
      <c r="F10185" s="4"/>
      <c r="G10185" s="17" t="str">
        <f>IFERROR(VLOOKUP(Table1[[#This Row],[Codigo_insumo]],BD_Insumos!$B:$E,4),"")</f>
        <v/>
      </c>
      <c r="H10185" s="139"/>
      <c r="I10185" s="5" t="s">
        <v>5</v>
      </c>
      <c r="J10185" s="20" t="str">
        <f t="shared" si="159"/>
        <v/>
      </c>
      <c r="K10185" s="21">
        <f>IF(I10185&lt;&gt;"",SUMIF(Table1[Codigo_servico],A10185,Table1[Subtotal_insumo]),"")</f>
        <v>0.81956369266859563</v>
      </c>
      <c r="L10185" s="17" t="str">
        <f>IF(Table1[[#This Row],[Ordem_insumos]]&lt;&gt;0,VLOOKUP(Table1[[#This Row],[Codigo_servico]],Preencher_Orcamento!$B:$D,3,FALSE)*Table1[[#This Row],[Qtde_insumo]],"")</f>
        <v/>
      </c>
      <c r="M10185" s="17" t="str">
        <f>IF(Table1[[#This Row],[Ordem_insumos]]&lt;&gt;0,VLOOKUP(Table1[[#This Row],[Codigo_servico]],Preencher_Orcamento!$B:$D,3,FALSE)*Table1[[#This Row],[Subtotal_insumo]],"")</f>
        <v/>
      </c>
    </row>
    <row r="10186" spans="1:13" x14ac:dyDescent="0.25">
      <c r="A10186" s="6">
        <v>155013</v>
      </c>
      <c r="B10186" s="126">
        <v>1</v>
      </c>
      <c r="C10186" s="133"/>
      <c r="D10186" s="134">
        <v>2075</v>
      </c>
      <c r="E10186" s="7" t="s">
        <v>2199</v>
      </c>
      <c r="F10186" s="8" t="s">
        <v>2140</v>
      </c>
      <c r="G10186" s="16">
        <f>IFERROR(VLOOKUP(Table1[[#This Row],[Codigo_insumo]],BD_Insumos!$B:$E,4),"")</f>
        <v>15.599673853371913</v>
      </c>
      <c r="H10186" s="140">
        <v>0.05</v>
      </c>
      <c r="I10186" s="9"/>
      <c r="J10186" s="22">
        <f t="shared" si="159"/>
        <v>0.77998369266859569</v>
      </c>
      <c r="K10186" s="22" t="str">
        <f>IF(I10186&lt;&gt;"",SUMIF(Table1[Codigo_servico],A10186,Table1[Subtotal_insumo]),"")</f>
        <v/>
      </c>
      <c r="L10186" s="16">
        <f>IF(Table1[[#This Row],[Ordem_insumos]]&lt;&gt;0,VLOOKUP(Table1[[#This Row],[Codigo_servico]],Preencher_Orcamento!$B:$D,3,FALSE)*Table1[[#This Row],[Qtde_insumo]],"")</f>
        <v>0</v>
      </c>
      <c r="M10186" s="16">
        <f>IF(Table1[[#This Row],[Ordem_insumos]]&lt;&gt;0,VLOOKUP(Table1[[#This Row],[Codigo_servico]],Preencher_Orcamento!$B:$D,3,FALSE)*Table1[[#This Row],[Subtotal_insumo]],"")</f>
        <v>0</v>
      </c>
    </row>
    <row r="10187" spans="1:13" x14ac:dyDescent="0.25">
      <c r="A10187" s="6">
        <v>155013</v>
      </c>
      <c r="B10187" s="126">
        <v>2</v>
      </c>
      <c r="C10187" s="133"/>
      <c r="D10187" s="134">
        <v>37540</v>
      </c>
      <c r="E10187" s="7" t="s">
        <v>838</v>
      </c>
      <c r="F10187" s="8" t="s">
        <v>457</v>
      </c>
      <c r="G10187" s="18">
        <f>IFERROR(VLOOKUP(Table1[[#This Row],[Codigo_insumo]],BD_Insumos!$B:$E,4),"")</f>
        <v>0.39579999999999999</v>
      </c>
      <c r="H10187" s="140">
        <v>0.1</v>
      </c>
      <c r="I10187" s="9"/>
      <c r="J10187" s="23">
        <f t="shared" si="159"/>
        <v>3.9580000000000004E-2</v>
      </c>
      <c r="K10187" s="22" t="str">
        <f>IF(I10187&lt;&gt;"",SUMIF(Table1[Codigo_servico],A10187,Table1[Subtotal_insumo]),"")</f>
        <v/>
      </c>
      <c r="L10187" s="18">
        <f>IF(Table1[[#This Row],[Ordem_insumos]]&lt;&gt;0,VLOOKUP(Table1[[#This Row],[Codigo_servico]],Preencher_Orcamento!$B:$D,3,FALSE)*Table1[[#This Row],[Qtde_insumo]],"")</f>
        <v>0</v>
      </c>
      <c r="M10187" s="18">
        <f>IF(Table1[[#This Row],[Ordem_insumos]]&lt;&gt;0,VLOOKUP(Table1[[#This Row],[Codigo_servico]],Preencher_Orcamento!$B:$D,3,FALSE)*Table1[[#This Row],[Subtotal_insumo]],"")</f>
        <v>0</v>
      </c>
    </row>
    <row r="10188" spans="1:13" x14ac:dyDescent="0.25">
      <c r="A10188" s="3">
        <v>155014</v>
      </c>
      <c r="B10188" s="125">
        <v>0</v>
      </c>
      <c r="C10188" s="131" t="s">
        <v>4356</v>
      </c>
      <c r="D10188" s="132"/>
      <c r="E10188" s="4"/>
      <c r="F10188" s="4"/>
      <c r="G10188" s="17" t="str">
        <f>IFERROR(VLOOKUP(Table1[[#This Row],[Codigo_insumo]],BD_Insumos!$B:$E,4),"")</f>
        <v/>
      </c>
      <c r="H10188" s="139"/>
      <c r="I10188" s="5" t="s">
        <v>5</v>
      </c>
      <c r="J10188" s="20" t="str">
        <f t="shared" si="159"/>
        <v/>
      </c>
      <c r="K10188" s="21">
        <f>IF(I10188&lt;&gt;"",SUMIF(Table1[Codigo_servico],A10188,Table1[Subtotal_insumo]),"")</f>
        <v>1.1348256926685958</v>
      </c>
      <c r="L10188" s="17" t="str">
        <f>IF(Table1[[#This Row],[Ordem_insumos]]&lt;&gt;0,VLOOKUP(Table1[[#This Row],[Codigo_servico]],Preencher_Orcamento!$B:$D,3,FALSE)*Table1[[#This Row],[Qtde_insumo]],"")</f>
        <v/>
      </c>
      <c r="M10188" s="17" t="str">
        <f>IF(Table1[[#This Row],[Ordem_insumos]]&lt;&gt;0,VLOOKUP(Table1[[#This Row],[Codigo_servico]],Preencher_Orcamento!$B:$D,3,FALSE)*Table1[[#This Row],[Subtotal_insumo]],"")</f>
        <v/>
      </c>
    </row>
    <row r="10189" spans="1:13" x14ac:dyDescent="0.25">
      <c r="A10189" s="6">
        <v>155014</v>
      </c>
      <c r="B10189" s="126">
        <v>1</v>
      </c>
      <c r="C10189" s="133"/>
      <c r="D10189" s="134">
        <v>2075</v>
      </c>
      <c r="E10189" s="7" t="s">
        <v>2199</v>
      </c>
      <c r="F10189" s="8" t="s">
        <v>2140</v>
      </c>
      <c r="G10189" s="16">
        <f>IFERROR(VLOOKUP(Table1[[#This Row],[Codigo_insumo]],BD_Insumos!$B:$E,4),"")</f>
        <v>15.599673853371913</v>
      </c>
      <c r="H10189" s="140">
        <v>0.05</v>
      </c>
      <c r="I10189" s="9"/>
      <c r="J10189" s="22">
        <f t="shared" si="159"/>
        <v>0.77998369266859569</v>
      </c>
      <c r="K10189" s="22" t="str">
        <f>IF(I10189&lt;&gt;"",SUMIF(Table1[Codigo_servico],A10189,Table1[Subtotal_insumo]),"")</f>
        <v/>
      </c>
      <c r="L10189" s="16">
        <f>IF(Table1[[#This Row],[Ordem_insumos]]&lt;&gt;0,VLOOKUP(Table1[[#This Row],[Codigo_servico]],Preencher_Orcamento!$B:$D,3,FALSE)*Table1[[#This Row],[Qtde_insumo]],"")</f>
        <v>0</v>
      </c>
      <c r="M10189" s="16">
        <f>IF(Table1[[#This Row],[Ordem_insumos]]&lt;&gt;0,VLOOKUP(Table1[[#This Row],[Codigo_servico]],Preencher_Orcamento!$B:$D,3,FALSE)*Table1[[#This Row],[Subtotal_insumo]],"")</f>
        <v>0</v>
      </c>
    </row>
    <row r="10190" spans="1:13" x14ac:dyDescent="0.25">
      <c r="A10190" s="6">
        <v>155014</v>
      </c>
      <c r="B10190" s="126">
        <v>2</v>
      </c>
      <c r="C10190" s="133"/>
      <c r="D10190" s="134">
        <v>37575</v>
      </c>
      <c r="E10190" s="7" t="s">
        <v>849</v>
      </c>
      <c r="F10190" s="8" t="s">
        <v>168</v>
      </c>
      <c r="G10190" s="18">
        <f>IFERROR(VLOOKUP(Table1[[#This Row],[Codigo_insumo]],BD_Insumos!$B:$E,4),"")</f>
        <v>17.742100000000001</v>
      </c>
      <c r="H10190" s="140">
        <v>0.02</v>
      </c>
      <c r="I10190" s="9"/>
      <c r="J10190" s="23">
        <f t="shared" si="159"/>
        <v>0.35484200000000005</v>
      </c>
      <c r="K10190" s="22" t="str">
        <f>IF(I10190&lt;&gt;"",SUMIF(Table1[Codigo_servico],A10190,Table1[Subtotal_insumo]),"")</f>
        <v/>
      </c>
      <c r="L10190" s="18">
        <f>IF(Table1[[#This Row],[Ordem_insumos]]&lt;&gt;0,VLOOKUP(Table1[[#This Row],[Codigo_servico]],Preencher_Orcamento!$B:$D,3,FALSE)*Table1[[#This Row],[Qtde_insumo]],"")</f>
        <v>0</v>
      </c>
      <c r="M10190" s="18">
        <f>IF(Table1[[#This Row],[Ordem_insumos]]&lt;&gt;0,VLOOKUP(Table1[[#This Row],[Codigo_servico]],Preencher_Orcamento!$B:$D,3,FALSE)*Table1[[#This Row],[Subtotal_insumo]],"")</f>
        <v>0</v>
      </c>
    </row>
    <row r="10191" spans="1:13" x14ac:dyDescent="0.25">
      <c r="A10191" s="3">
        <v>155020</v>
      </c>
      <c r="B10191" s="125">
        <v>0</v>
      </c>
      <c r="C10191" s="131" t="s">
        <v>4357</v>
      </c>
      <c r="D10191" s="132"/>
      <c r="E10191" s="4"/>
      <c r="F10191" s="4"/>
      <c r="G10191" s="17" t="str">
        <f>IFERROR(VLOOKUP(Table1[[#This Row],[Codigo_insumo]],BD_Insumos!$B:$E,4),"")</f>
        <v/>
      </c>
      <c r="H10191" s="139"/>
      <c r="I10191" s="5" t="s">
        <v>170</v>
      </c>
      <c r="J10191" s="20" t="str">
        <f t="shared" si="159"/>
        <v/>
      </c>
      <c r="K10191" s="21">
        <f>IF(I10191&lt;&gt;"",SUMIF(Table1[Codigo_servico],A10191,Table1[Subtotal_insumo]),"")</f>
        <v>4.7426684633429783</v>
      </c>
      <c r="L10191" s="17" t="str">
        <f>IF(Table1[[#This Row],[Ordem_insumos]]&lt;&gt;0,VLOOKUP(Table1[[#This Row],[Codigo_servico]],Preencher_Orcamento!$B:$D,3,FALSE)*Table1[[#This Row],[Qtde_insumo]],"")</f>
        <v/>
      </c>
      <c r="M10191" s="17" t="str">
        <f>IF(Table1[[#This Row],[Ordem_insumos]]&lt;&gt;0,VLOOKUP(Table1[[#This Row],[Codigo_servico]],Preencher_Orcamento!$B:$D,3,FALSE)*Table1[[#This Row],[Subtotal_insumo]],"")</f>
        <v/>
      </c>
    </row>
    <row r="10192" spans="1:13" x14ac:dyDescent="0.25">
      <c r="A10192" s="6">
        <v>155020</v>
      </c>
      <c r="B10192" s="126">
        <v>1</v>
      </c>
      <c r="C10192" s="133"/>
      <c r="D10192" s="134">
        <v>37535</v>
      </c>
      <c r="E10192" s="7" t="s">
        <v>835</v>
      </c>
      <c r="F10192" s="8" t="s">
        <v>457</v>
      </c>
      <c r="G10192" s="16">
        <f>IFERROR(VLOOKUP(Table1[[#This Row],[Codigo_insumo]],BD_Insumos!$B:$E,4),"")</f>
        <v>1.6855</v>
      </c>
      <c r="H10192" s="140">
        <v>0.5</v>
      </c>
      <c r="I10192" s="9"/>
      <c r="J10192" s="22">
        <f t="shared" si="159"/>
        <v>0.84275</v>
      </c>
      <c r="K10192" s="22" t="str">
        <f>IF(I10192&lt;&gt;"",SUMIF(Table1[Codigo_servico],A10192,Table1[Subtotal_insumo]),"")</f>
        <v/>
      </c>
      <c r="L10192" s="16">
        <f>IF(Table1[[#This Row],[Ordem_insumos]]&lt;&gt;0,VLOOKUP(Table1[[#This Row],[Codigo_servico]],Preencher_Orcamento!$B:$D,3,FALSE)*Table1[[#This Row],[Qtde_insumo]],"")</f>
        <v>0</v>
      </c>
      <c r="M10192" s="16">
        <f>IF(Table1[[#This Row],[Ordem_insumos]]&lt;&gt;0,VLOOKUP(Table1[[#This Row],[Codigo_servico]],Preencher_Orcamento!$B:$D,3,FALSE)*Table1[[#This Row],[Subtotal_insumo]],"")</f>
        <v>0</v>
      </c>
    </row>
    <row r="10193" spans="1:13" x14ac:dyDescent="0.25">
      <c r="A10193" s="6">
        <v>155020</v>
      </c>
      <c r="B10193" s="126">
        <v>2</v>
      </c>
      <c r="C10193" s="133"/>
      <c r="D10193" s="134">
        <v>2075</v>
      </c>
      <c r="E10193" s="7" t="s">
        <v>2199</v>
      </c>
      <c r="F10193" s="8" t="s">
        <v>2140</v>
      </c>
      <c r="G10193" s="18">
        <f>IFERROR(VLOOKUP(Table1[[#This Row],[Codigo_insumo]],BD_Insumos!$B:$E,4),"")</f>
        <v>15.599673853371913</v>
      </c>
      <c r="H10193" s="140">
        <v>0.25</v>
      </c>
      <c r="I10193" s="9"/>
      <c r="J10193" s="23">
        <f t="shared" si="159"/>
        <v>3.8999184633429782</v>
      </c>
      <c r="K10193" s="22" t="str">
        <f>IF(I10193&lt;&gt;"",SUMIF(Table1[Codigo_servico],A10193,Table1[Subtotal_insumo]),"")</f>
        <v/>
      </c>
      <c r="L10193" s="18">
        <f>IF(Table1[[#This Row],[Ordem_insumos]]&lt;&gt;0,VLOOKUP(Table1[[#This Row],[Codigo_servico]],Preencher_Orcamento!$B:$D,3,FALSE)*Table1[[#This Row],[Qtde_insumo]],"")</f>
        <v>0</v>
      </c>
      <c r="M10193" s="18">
        <f>IF(Table1[[#This Row],[Ordem_insumos]]&lt;&gt;0,VLOOKUP(Table1[[#This Row],[Codigo_servico]],Preencher_Orcamento!$B:$D,3,FALSE)*Table1[[#This Row],[Subtotal_insumo]],"")</f>
        <v>0</v>
      </c>
    </row>
    <row r="10194" spans="1:13" x14ac:dyDescent="0.25">
      <c r="A10194" s="3">
        <v>155021</v>
      </c>
      <c r="B10194" s="125">
        <v>0</v>
      </c>
      <c r="C10194" s="131" t="s">
        <v>4358</v>
      </c>
      <c r="D10194" s="132"/>
      <c r="E10194" s="4"/>
      <c r="F10194" s="4"/>
      <c r="G10194" s="17" t="str">
        <f>IFERROR(VLOOKUP(Table1[[#This Row],[Codigo_insumo]],BD_Insumos!$B:$E,4),"")</f>
        <v/>
      </c>
      <c r="H10194" s="139"/>
      <c r="I10194" s="5" t="s">
        <v>170</v>
      </c>
      <c r="J10194" s="20" t="str">
        <f t="shared" si="159"/>
        <v/>
      </c>
      <c r="K10194" s="21">
        <f>IF(I10194&lt;&gt;"",SUMIF(Table1[Codigo_servico],A10194,Table1[Subtotal_insumo]),"")</f>
        <v>7.2340958486801696</v>
      </c>
      <c r="L10194" s="17" t="str">
        <f>IF(Table1[[#This Row],[Ordem_insumos]]&lt;&gt;0,VLOOKUP(Table1[[#This Row],[Codigo_servico]],Preencher_Orcamento!$B:$D,3,FALSE)*Table1[[#This Row],[Qtde_insumo]],"")</f>
        <v/>
      </c>
      <c r="M10194" s="17" t="str">
        <f>IF(Table1[[#This Row],[Ordem_insumos]]&lt;&gt;0,VLOOKUP(Table1[[#This Row],[Codigo_servico]],Preencher_Orcamento!$B:$D,3,FALSE)*Table1[[#This Row],[Subtotal_insumo]],"")</f>
        <v/>
      </c>
    </row>
    <row r="10195" spans="1:13" x14ac:dyDescent="0.25">
      <c r="A10195" s="6">
        <v>155021</v>
      </c>
      <c r="B10195" s="126">
        <v>1</v>
      </c>
      <c r="C10195" s="133"/>
      <c r="D10195" s="134">
        <v>2075</v>
      </c>
      <c r="E10195" s="7" t="s">
        <v>2199</v>
      </c>
      <c r="F10195" s="8" t="s">
        <v>2140</v>
      </c>
      <c r="G10195" s="16">
        <f>IFERROR(VLOOKUP(Table1[[#This Row],[Codigo_insumo]],BD_Insumos!$B:$E,4),"")</f>
        <v>15.599673853371913</v>
      </c>
      <c r="H10195" s="140">
        <v>0.35</v>
      </c>
      <c r="I10195" s="9"/>
      <c r="J10195" s="22">
        <f t="shared" si="159"/>
        <v>5.4598858486801696</v>
      </c>
      <c r="K10195" s="22" t="str">
        <f>IF(I10195&lt;&gt;"",SUMIF(Table1[Codigo_servico],A10195,Table1[Subtotal_insumo]),"")</f>
        <v/>
      </c>
      <c r="L10195" s="16">
        <f>IF(Table1[[#This Row],[Ordem_insumos]]&lt;&gt;0,VLOOKUP(Table1[[#This Row],[Codigo_servico]],Preencher_Orcamento!$B:$D,3,FALSE)*Table1[[#This Row],[Qtde_insumo]],"")</f>
        <v>0</v>
      </c>
      <c r="M10195" s="16">
        <f>IF(Table1[[#This Row],[Ordem_insumos]]&lt;&gt;0,VLOOKUP(Table1[[#This Row],[Codigo_servico]],Preencher_Orcamento!$B:$D,3,FALSE)*Table1[[#This Row],[Subtotal_insumo]],"")</f>
        <v>0</v>
      </c>
    </row>
    <row r="10196" spans="1:13" x14ac:dyDescent="0.25">
      <c r="A10196" s="6">
        <v>155021</v>
      </c>
      <c r="B10196" s="126">
        <v>2</v>
      </c>
      <c r="C10196" s="133"/>
      <c r="D10196" s="134">
        <v>37575</v>
      </c>
      <c r="E10196" s="7" t="s">
        <v>849</v>
      </c>
      <c r="F10196" s="8" t="s">
        <v>168</v>
      </c>
      <c r="G10196" s="18">
        <f>IFERROR(VLOOKUP(Table1[[#This Row],[Codigo_insumo]],BD_Insumos!$B:$E,4),"")</f>
        <v>17.742100000000001</v>
      </c>
      <c r="H10196" s="140">
        <v>0.1</v>
      </c>
      <c r="I10196" s="9"/>
      <c r="J10196" s="23">
        <f t="shared" si="159"/>
        <v>1.7742100000000001</v>
      </c>
      <c r="K10196" s="22" t="str">
        <f>IF(I10196&lt;&gt;"",SUMIF(Table1[Codigo_servico],A10196,Table1[Subtotal_insumo]),"")</f>
        <v/>
      </c>
      <c r="L10196" s="18">
        <f>IF(Table1[[#This Row],[Ordem_insumos]]&lt;&gt;0,VLOOKUP(Table1[[#This Row],[Codigo_servico]],Preencher_Orcamento!$B:$D,3,FALSE)*Table1[[#This Row],[Qtde_insumo]],"")</f>
        <v>0</v>
      </c>
      <c r="M10196" s="18">
        <f>IF(Table1[[#This Row],[Ordem_insumos]]&lt;&gt;0,VLOOKUP(Table1[[#This Row],[Codigo_servico]],Preencher_Orcamento!$B:$D,3,FALSE)*Table1[[#This Row],[Subtotal_insumo]],"")</f>
        <v>0</v>
      </c>
    </row>
    <row r="10197" spans="1:13" x14ac:dyDescent="0.25">
      <c r="A10197" s="3">
        <v>155023</v>
      </c>
      <c r="B10197" s="125">
        <v>0</v>
      </c>
      <c r="C10197" s="131" t="s">
        <v>4359</v>
      </c>
      <c r="D10197" s="132"/>
      <c r="E10197" s="4"/>
      <c r="F10197" s="4"/>
      <c r="G10197" s="17" t="str">
        <f>IFERROR(VLOOKUP(Table1[[#This Row],[Codigo_insumo]],BD_Insumos!$B:$E,4),"")</f>
        <v/>
      </c>
      <c r="H10197" s="139"/>
      <c r="I10197" s="5" t="s">
        <v>170</v>
      </c>
      <c r="J10197" s="20" t="str">
        <f t="shared" si="159"/>
        <v/>
      </c>
      <c r="K10197" s="21">
        <f>IF(I10197&lt;&gt;"",SUMIF(Table1[Codigo_servico],A10197,Table1[Subtotal_insumo]),"")</f>
        <v>62.342399999999998</v>
      </c>
      <c r="L10197" s="17" t="str">
        <f>IF(Table1[[#This Row],[Ordem_insumos]]&lt;&gt;0,VLOOKUP(Table1[[#This Row],[Codigo_servico]],Preencher_Orcamento!$B:$D,3,FALSE)*Table1[[#This Row],[Qtde_insumo]],"")</f>
        <v/>
      </c>
      <c r="M10197" s="17" t="str">
        <f>IF(Table1[[#This Row],[Ordem_insumos]]&lt;&gt;0,VLOOKUP(Table1[[#This Row],[Codigo_servico]],Preencher_Orcamento!$B:$D,3,FALSE)*Table1[[#This Row],[Subtotal_insumo]],"")</f>
        <v/>
      </c>
    </row>
    <row r="10198" spans="1:13" ht="39" x14ac:dyDescent="0.25">
      <c r="A10198" s="6">
        <v>155023</v>
      </c>
      <c r="B10198" s="126">
        <v>1</v>
      </c>
      <c r="C10198" s="133"/>
      <c r="D10198" s="134">
        <v>37504</v>
      </c>
      <c r="E10198" s="7" t="s">
        <v>826</v>
      </c>
      <c r="F10198" s="8" t="s">
        <v>170</v>
      </c>
      <c r="G10198" s="18">
        <f>IFERROR(VLOOKUP(Table1[[#This Row],[Codigo_insumo]],BD_Insumos!$B:$E,4),"")</f>
        <v>62.342399999999998</v>
      </c>
      <c r="H10198" s="140">
        <v>1</v>
      </c>
      <c r="I10198" s="9"/>
      <c r="J10198" s="23">
        <f t="shared" si="159"/>
        <v>62.342399999999998</v>
      </c>
      <c r="K10198" s="22" t="str">
        <f>IF(I10198&lt;&gt;"",SUMIF(Table1[Codigo_servico],A10198,Table1[Subtotal_insumo]),"")</f>
        <v/>
      </c>
      <c r="L10198" s="18">
        <f>IF(Table1[[#This Row],[Ordem_insumos]]&lt;&gt;0,VLOOKUP(Table1[[#This Row],[Codigo_servico]],Preencher_Orcamento!$B:$D,3,FALSE)*Table1[[#This Row],[Qtde_insumo]],"")</f>
        <v>0</v>
      </c>
      <c r="M10198" s="18">
        <f>IF(Table1[[#This Row],[Ordem_insumos]]&lt;&gt;0,VLOOKUP(Table1[[#This Row],[Codigo_servico]],Preencher_Orcamento!$B:$D,3,FALSE)*Table1[[#This Row],[Subtotal_insumo]],"")</f>
        <v>0</v>
      </c>
    </row>
    <row r="10199" spans="1:13" x14ac:dyDescent="0.25">
      <c r="A10199" s="3">
        <v>158001</v>
      </c>
      <c r="B10199" s="125">
        <v>0</v>
      </c>
      <c r="C10199" s="131" t="s">
        <v>4360</v>
      </c>
      <c r="D10199" s="132"/>
      <c r="E10199" s="4"/>
      <c r="F10199" s="4"/>
      <c r="G10199" s="17" t="str">
        <f>IFERROR(VLOOKUP(Table1[[#This Row],[Codigo_insumo]],BD_Insumos!$B:$E,4),"")</f>
        <v/>
      </c>
      <c r="H10199" s="139"/>
      <c r="I10199" s="5" t="s">
        <v>170</v>
      </c>
      <c r="J10199" s="20" t="str">
        <f t="shared" si="159"/>
        <v/>
      </c>
      <c r="K10199" s="21">
        <f>IF(I10199&lt;&gt;"",SUMIF(Table1[Codigo_servico],A10199,Table1[Subtotal_insumo]),"")</f>
        <v>11.008579518583858</v>
      </c>
      <c r="L10199" s="17" t="str">
        <f>IF(Table1[[#This Row],[Ordem_insumos]]&lt;&gt;0,VLOOKUP(Table1[[#This Row],[Codigo_servico]],Preencher_Orcamento!$B:$D,3,FALSE)*Table1[[#This Row],[Qtde_insumo]],"")</f>
        <v/>
      </c>
      <c r="M10199" s="17" t="str">
        <f>IF(Table1[[#This Row],[Ordem_insumos]]&lt;&gt;0,VLOOKUP(Table1[[#This Row],[Codigo_servico]],Preencher_Orcamento!$B:$D,3,FALSE)*Table1[[#This Row],[Subtotal_insumo]],"")</f>
        <v/>
      </c>
    </row>
    <row r="10200" spans="1:13" x14ac:dyDescent="0.25">
      <c r="A10200" s="6">
        <v>158001</v>
      </c>
      <c r="B10200" s="126">
        <v>1</v>
      </c>
      <c r="C10200" s="133"/>
      <c r="D10200" s="134">
        <v>2075</v>
      </c>
      <c r="E10200" s="7" t="s">
        <v>2199</v>
      </c>
      <c r="F10200" s="8" t="s">
        <v>2140</v>
      </c>
      <c r="G10200" s="16">
        <f>IFERROR(VLOOKUP(Table1[[#This Row],[Codigo_insumo]],BD_Insumos!$B:$E,4),"")</f>
        <v>15.599673853371913</v>
      </c>
      <c r="H10200" s="140">
        <v>0.3</v>
      </c>
      <c r="I10200" s="9"/>
      <c r="J10200" s="22">
        <f t="shared" si="159"/>
        <v>4.6799021560115737</v>
      </c>
      <c r="K10200" s="22" t="str">
        <f>IF(I10200&lt;&gt;"",SUMIF(Table1[Codigo_servico],A10200,Table1[Subtotal_insumo]),"")</f>
        <v/>
      </c>
      <c r="L10200" s="16">
        <f>IF(Table1[[#This Row],[Ordem_insumos]]&lt;&gt;0,VLOOKUP(Table1[[#This Row],[Codigo_servico]],Preencher_Orcamento!$B:$D,3,FALSE)*Table1[[#This Row],[Qtde_insumo]],"")</f>
        <v>660</v>
      </c>
      <c r="M10200" s="16">
        <f>IF(Table1[[#This Row],[Ordem_insumos]]&lt;&gt;0,VLOOKUP(Table1[[#This Row],[Codigo_servico]],Preencher_Orcamento!$B:$D,3,FALSE)*Table1[[#This Row],[Subtotal_insumo]],"")</f>
        <v>10295.784743225462</v>
      </c>
    </row>
    <row r="10201" spans="1:13" x14ac:dyDescent="0.25">
      <c r="A10201" s="6">
        <v>158001</v>
      </c>
      <c r="B10201" s="126">
        <v>2</v>
      </c>
      <c r="C10201" s="133"/>
      <c r="D10201" s="134">
        <v>2076</v>
      </c>
      <c r="E10201" s="7" t="s">
        <v>2200</v>
      </c>
      <c r="F10201" s="8" t="s">
        <v>2140</v>
      </c>
      <c r="G10201" s="16">
        <f>IFERROR(VLOOKUP(Table1[[#This Row],[Codigo_insumo]],BD_Insumos!$B:$E,4),"")</f>
        <v>12.645924541907611</v>
      </c>
      <c r="H10201" s="140">
        <v>0.3</v>
      </c>
      <c r="I10201" s="9"/>
      <c r="J10201" s="22">
        <f t="shared" si="159"/>
        <v>3.7937773625722833</v>
      </c>
      <c r="K10201" s="22" t="str">
        <f>IF(I10201&lt;&gt;"",SUMIF(Table1[Codigo_servico],A10201,Table1[Subtotal_insumo]),"")</f>
        <v/>
      </c>
      <c r="L10201" s="16">
        <f>IF(Table1[[#This Row],[Ordem_insumos]]&lt;&gt;0,VLOOKUP(Table1[[#This Row],[Codigo_servico]],Preencher_Orcamento!$B:$D,3,FALSE)*Table1[[#This Row],[Qtde_insumo]],"")</f>
        <v>660</v>
      </c>
      <c r="M10201" s="16">
        <f>IF(Table1[[#This Row],[Ordem_insumos]]&lt;&gt;0,VLOOKUP(Table1[[#This Row],[Codigo_servico]],Preencher_Orcamento!$B:$D,3,FALSE)*Table1[[#This Row],[Subtotal_insumo]],"")</f>
        <v>8346.3101976590224</v>
      </c>
    </row>
    <row r="10202" spans="1:13" ht="26.25" x14ac:dyDescent="0.25">
      <c r="A10202" s="6">
        <v>158001</v>
      </c>
      <c r="B10202" s="126">
        <v>3</v>
      </c>
      <c r="C10202" s="133"/>
      <c r="D10202" s="134">
        <v>37025</v>
      </c>
      <c r="E10202" s="7" t="s">
        <v>814</v>
      </c>
      <c r="F10202" s="8" t="s">
        <v>168</v>
      </c>
      <c r="G10202" s="18">
        <f>IFERROR(VLOOKUP(Table1[[#This Row],[Codigo_insumo]],BD_Insumos!$B:$E,4),"")</f>
        <v>9.7798999999999996</v>
      </c>
      <c r="H10202" s="140">
        <v>0.2</v>
      </c>
      <c r="I10202" s="9"/>
      <c r="J10202" s="23">
        <f t="shared" si="159"/>
        <v>1.9559800000000001</v>
      </c>
      <c r="K10202" s="22" t="str">
        <f>IF(I10202&lt;&gt;"",SUMIF(Table1[Codigo_servico],A10202,Table1[Subtotal_insumo]),"")</f>
        <v/>
      </c>
      <c r="L10202" s="18">
        <f>IF(Table1[[#This Row],[Ordem_insumos]]&lt;&gt;0,VLOOKUP(Table1[[#This Row],[Codigo_servico]],Preencher_Orcamento!$B:$D,3,FALSE)*Table1[[#This Row],[Qtde_insumo]],"")</f>
        <v>440</v>
      </c>
      <c r="M10202" s="18">
        <f>IF(Table1[[#This Row],[Ordem_insumos]]&lt;&gt;0,VLOOKUP(Table1[[#This Row],[Codigo_servico]],Preencher_Orcamento!$B:$D,3,FALSE)*Table1[[#This Row],[Subtotal_insumo]],"")</f>
        <v>4303.1559999999999</v>
      </c>
    </row>
    <row r="10203" spans="1:13" x14ac:dyDescent="0.25">
      <c r="A10203" s="6">
        <v>158001</v>
      </c>
      <c r="B10203" s="126">
        <v>4</v>
      </c>
      <c r="C10203" s="133"/>
      <c r="D10203" s="134">
        <v>37550</v>
      </c>
      <c r="E10203" s="7" t="s">
        <v>844</v>
      </c>
      <c r="F10203" s="8" t="s">
        <v>168</v>
      </c>
      <c r="G10203" s="18">
        <f>IFERROR(VLOOKUP(Table1[[#This Row],[Codigo_insumo]],BD_Insumos!$B:$E,4),"")</f>
        <v>2.9180000000000001</v>
      </c>
      <c r="H10203" s="140">
        <v>0.11</v>
      </c>
      <c r="I10203" s="9"/>
      <c r="J10203" s="23">
        <f t="shared" si="159"/>
        <v>0.32098000000000004</v>
      </c>
      <c r="K10203" s="22" t="str">
        <f>IF(I10203&lt;&gt;"",SUMIF(Table1[Codigo_servico],A10203,Table1[Subtotal_insumo]),"")</f>
        <v/>
      </c>
      <c r="L10203" s="18">
        <f>IF(Table1[[#This Row],[Ordem_insumos]]&lt;&gt;0,VLOOKUP(Table1[[#This Row],[Codigo_servico]],Preencher_Orcamento!$B:$D,3,FALSE)*Table1[[#This Row],[Qtde_insumo]],"")</f>
        <v>242</v>
      </c>
      <c r="M10203" s="18">
        <f>IF(Table1[[#This Row],[Ordem_insumos]]&lt;&gt;0,VLOOKUP(Table1[[#This Row],[Codigo_servico]],Preencher_Orcamento!$B:$D,3,FALSE)*Table1[[#This Row],[Subtotal_insumo]],"")</f>
        <v>706.15600000000006</v>
      </c>
    </row>
    <row r="10204" spans="1:13" x14ac:dyDescent="0.25">
      <c r="A10204" s="6">
        <v>158001</v>
      </c>
      <c r="B10204" s="126">
        <v>5</v>
      </c>
      <c r="C10204" s="133"/>
      <c r="D10204" s="134">
        <v>37530</v>
      </c>
      <c r="E10204" s="7" t="s">
        <v>834</v>
      </c>
      <c r="F10204" s="8" t="s">
        <v>457</v>
      </c>
      <c r="G10204" s="18">
        <f>IFERROR(VLOOKUP(Table1[[#This Row],[Codigo_insumo]],BD_Insumos!$B:$E,4),"")</f>
        <v>0.85980000000000001</v>
      </c>
      <c r="H10204" s="140">
        <v>0.3</v>
      </c>
      <c r="I10204" s="9"/>
      <c r="J10204" s="23">
        <f t="shared" si="159"/>
        <v>0.25794</v>
      </c>
      <c r="K10204" s="22" t="str">
        <f>IF(I10204&lt;&gt;"",SUMIF(Table1[Codigo_servico],A10204,Table1[Subtotal_insumo]),"")</f>
        <v/>
      </c>
      <c r="L10204" s="18">
        <f>IF(Table1[[#This Row],[Ordem_insumos]]&lt;&gt;0,VLOOKUP(Table1[[#This Row],[Codigo_servico]],Preencher_Orcamento!$B:$D,3,FALSE)*Table1[[#This Row],[Qtde_insumo]],"")</f>
        <v>660</v>
      </c>
      <c r="M10204" s="18">
        <f>IF(Table1[[#This Row],[Ordem_insumos]]&lt;&gt;0,VLOOKUP(Table1[[#This Row],[Codigo_servico]],Preencher_Orcamento!$B:$D,3,FALSE)*Table1[[#This Row],[Subtotal_insumo]],"")</f>
        <v>567.46799999999996</v>
      </c>
    </row>
    <row r="10205" spans="1:13" x14ac:dyDescent="0.25">
      <c r="A10205" s="3">
        <v>158005</v>
      </c>
      <c r="B10205" s="125">
        <v>0</v>
      </c>
      <c r="C10205" s="131" t="s">
        <v>4361</v>
      </c>
      <c r="D10205" s="132"/>
      <c r="E10205" s="4"/>
      <c r="F10205" s="4"/>
      <c r="G10205" s="17" t="str">
        <f>IFERROR(VLOOKUP(Table1[[#This Row],[Codigo_insumo]],BD_Insumos!$B:$E,4),"")</f>
        <v/>
      </c>
      <c r="H10205" s="139"/>
      <c r="I10205" s="5" t="s">
        <v>170</v>
      </c>
      <c r="J10205" s="20" t="str">
        <f t="shared" si="159"/>
        <v/>
      </c>
      <c r="K10205" s="21">
        <f>IF(I10205&lt;&gt;"",SUMIF(Table1[Codigo_servico],A10205,Table1[Subtotal_insumo]),"")</f>
        <v>11.738879518583856</v>
      </c>
      <c r="L10205" s="17" t="str">
        <f>IF(Table1[[#This Row],[Ordem_insumos]]&lt;&gt;0,VLOOKUP(Table1[[#This Row],[Codigo_servico]],Preencher_Orcamento!$B:$D,3,FALSE)*Table1[[#This Row],[Qtde_insumo]],"")</f>
        <v/>
      </c>
      <c r="M10205" s="17" t="str">
        <f>IF(Table1[[#This Row],[Ordem_insumos]]&lt;&gt;0,VLOOKUP(Table1[[#This Row],[Codigo_servico]],Preencher_Orcamento!$B:$D,3,FALSE)*Table1[[#This Row],[Subtotal_insumo]],"")</f>
        <v/>
      </c>
    </row>
    <row r="10206" spans="1:13" x14ac:dyDescent="0.25">
      <c r="A10206" s="6">
        <v>158005</v>
      </c>
      <c r="B10206" s="126">
        <v>1</v>
      </c>
      <c r="C10206" s="133"/>
      <c r="D10206" s="134">
        <v>37530</v>
      </c>
      <c r="E10206" s="7" t="s">
        <v>834</v>
      </c>
      <c r="F10206" s="8" t="s">
        <v>457</v>
      </c>
      <c r="G10206" s="16">
        <f>IFERROR(VLOOKUP(Table1[[#This Row],[Codigo_insumo]],BD_Insumos!$B:$E,4),"")</f>
        <v>0.85980000000000001</v>
      </c>
      <c r="H10206" s="140">
        <v>0.3</v>
      </c>
      <c r="I10206" s="9"/>
      <c r="J10206" s="22">
        <f t="shared" si="159"/>
        <v>0.25794</v>
      </c>
      <c r="K10206" s="22" t="str">
        <f>IF(I10206&lt;&gt;"",SUMIF(Table1[Codigo_servico],A10206,Table1[Subtotal_insumo]),"")</f>
        <v/>
      </c>
      <c r="L10206" s="16">
        <f>IF(Table1[[#This Row],[Ordem_insumos]]&lt;&gt;0,VLOOKUP(Table1[[#This Row],[Codigo_servico]],Preencher_Orcamento!$B:$D,3,FALSE)*Table1[[#This Row],[Qtde_insumo]],"")</f>
        <v>0</v>
      </c>
      <c r="M10206" s="16">
        <f>IF(Table1[[#This Row],[Ordem_insumos]]&lt;&gt;0,VLOOKUP(Table1[[#This Row],[Codigo_servico]],Preencher_Orcamento!$B:$D,3,FALSE)*Table1[[#This Row],[Subtotal_insumo]],"")</f>
        <v>0</v>
      </c>
    </row>
    <row r="10207" spans="1:13" x14ac:dyDescent="0.25">
      <c r="A10207" s="6">
        <v>158005</v>
      </c>
      <c r="B10207" s="126">
        <v>2</v>
      </c>
      <c r="C10207" s="133"/>
      <c r="D10207" s="134">
        <v>37040</v>
      </c>
      <c r="E10207" s="7" t="s">
        <v>816</v>
      </c>
      <c r="F10207" s="8" t="s">
        <v>168</v>
      </c>
      <c r="G10207" s="16">
        <f>IFERROR(VLOOKUP(Table1[[#This Row],[Codigo_insumo]],BD_Insumos!$B:$E,4),"")</f>
        <v>11.958299999999999</v>
      </c>
      <c r="H10207" s="140">
        <v>0.2</v>
      </c>
      <c r="I10207" s="9"/>
      <c r="J10207" s="22">
        <f t="shared" si="159"/>
        <v>2.3916599999999999</v>
      </c>
      <c r="K10207" s="22" t="str">
        <f>IF(I10207&lt;&gt;"",SUMIF(Table1[Codigo_servico],A10207,Table1[Subtotal_insumo]),"")</f>
        <v/>
      </c>
      <c r="L10207" s="16">
        <f>IF(Table1[[#This Row],[Ordem_insumos]]&lt;&gt;0,VLOOKUP(Table1[[#This Row],[Codigo_servico]],Preencher_Orcamento!$B:$D,3,FALSE)*Table1[[#This Row],[Qtde_insumo]],"")</f>
        <v>0</v>
      </c>
      <c r="M10207" s="16">
        <f>IF(Table1[[#This Row],[Ordem_insumos]]&lt;&gt;0,VLOOKUP(Table1[[#This Row],[Codigo_servico]],Preencher_Orcamento!$B:$D,3,FALSE)*Table1[[#This Row],[Subtotal_insumo]],"")</f>
        <v>0</v>
      </c>
    </row>
    <row r="10208" spans="1:13" x14ac:dyDescent="0.25">
      <c r="A10208" s="6">
        <v>158005</v>
      </c>
      <c r="B10208" s="126">
        <v>3</v>
      </c>
      <c r="C10208" s="133"/>
      <c r="D10208" s="134">
        <v>2075</v>
      </c>
      <c r="E10208" s="7" t="s">
        <v>2199</v>
      </c>
      <c r="F10208" s="8" t="s">
        <v>2140</v>
      </c>
      <c r="G10208" s="18">
        <f>IFERROR(VLOOKUP(Table1[[#This Row],[Codigo_insumo]],BD_Insumos!$B:$E,4),"")</f>
        <v>15.599673853371913</v>
      </c>
      <c r="H10208" s="140">
        <v>0.3</v>
      </c>
      <c r="I10208" s="9"/>
      <c r="J10208" s="23">
        <f t="shared" si="159"/>
        <v>4.6799021560115737</v>
      </c>
      <c r="K10208" s="22" t="str">
        <f>IF(I10208&lt;&gt;"",SUMIF(Table1[Codigo_servico],A10208,Table1[Subtotal_insumo]),"")</f>
        <v/>
      </c>
      <c r="L10208" s="18">
        <f>IF(Table1[[#This Row],[Ordem_insumos]]&lt;&gt;0,VLOOKUP(Table1[[#This Row],[Codigo_servico]],Preencher_Orcamento!$B:$D,3,FALSE)*Table1[[#This Row],[Qtde_insumo]],"")</f>
        <v>0</v>
      </c>
      <c r="M10208" s="18">
        <f>IF(Table1[[#This Row],[Ordem_insumos]]&lt;&gt;0,VLOOKUP(Table1[[#This Row],[Codigo_servico]],Preencher_Orcamento!$B:$D,3,FALSE)*Table1[[#This Row],[Subtotal_insumo]],"")</f>
        <v>0</v>
      </c>
    </row>
    <row r="10209" spans="1:13" x14ac:dyDescent="0.25">
      <c r="A10209" s="6">
        <v>158005</v>
      </c>
      <c r="B10209" s="126">
        <v>4</v>
      </c>
      <c r="C10209" s="133"/>
      <c r="D10209" s="134">
        <v>37560</v>
      </c>
      <c r="E10209" s="7" t="s">
        <v>846</v>
      </c>
      <c r="F10209" s="8" t="s">
        <v>168</v>
      </c>
      <c r="G10209" s="18">
        <f>IFERROR(VLOOKUP(Table1[[#This Row],[Codigo_insumo]],BD_Insumos!$B:$E,4),"")</f>
        <v>5.13</v>
      </c>
      <c r="H10209" s="140">
        <v>0.12</v>
      </c>
      <c r="I10209" s="9"/>
      <c r="J10209" s="23">
        <f t="shared" si="159"/>
        <v>0.61559999999999993</v>
      </c>
      <c r="K10209" s="22" t="str">
        <f>IF(I10209&lt;&gt;"",SUMIF(Table1[Codigo_servico],A10209,Table1[Subtotal_insumo]),"")</f>
        <v/>
      </c>
      <c r="L10209" s="18">
        <f>IF(Table1[[#This Row],[Ordem_insumos]]&lt;&gt;0,VLOOKUP(Table1[[#This Row],[Codigo_servico]],Preencher_Orcamento!$B:$D,3,FALSE)*Table1[[#This Row],[Qtde_insumo]],"")</f>
        <v>0</v>
      </c>
      <c r="M10209" s="18">
        <f>IF(Table1[[#This Row],[Ordem_insumos]]&lt;&gt;0,VLOOKUP(Table1[[#This Row],[Codigo_servico]],Preencher_Orcamento!$B:$D,3,FALSE)*Table1[[#This Row],[Subtotal_insumo]],"")</f>
        <v>0</v>
      </c>
    </row>
    <row r="10210" spans="1:13" x14ac:dyDescent="0.25">
      <c r="A10210" s="6">
        <v>158005</v>
      </c>
      <c r="B10210" s="126">
        <v>5</v>
      </c>
      <c r="C10210" s="133"/>
      <c r="D10210" s="134">
        <v>2076</v>
      </c>
      <c r="E10210" s="7" t="s">
        <v>2200</v>
      </c>
      <c r="F10210" s="8" t="s">
        <v>2140</v>
      </c>
      <c r="G10210" s="18">
        <f>IFERROR(VLOOKUP(Table1[[#This Row],[Codigo_insumo]],BD_Insumos!$B:$E,4),"")</f>
        <v>12.645924541907611</v>
      </c>
      <c r="H10210" s="140">
        <v>0.3</v>
      </c>
      <c r="I10210" s="9"/>
      <c r="J10210" s="23">
        <f t="shared" si="159"/>
        <v>3.7937773625722833</v>
      </c>
      <c r="K10210" s="22" t="str">
        <f>IF(I10210&lt;&gt;"",SUMIF(Table1[Codigo_servico],A10210,Table1[Subtotal_insumo]),"")</f>
        <v/>
      </c>
      <c r="L10210" s="18">
        <f>IF(Table1[[#This Row],[Ordem_insumos]]&lt;&gt;0,VLOOKUP(Table1[[#This Row],[Codigo_servico]],Preencher_Orcamento!$B:$D,3,FALSE)*Table1[[#This Row],[Qtde_insumo]],"")</f>
        <v>0</v>
      </c>
      <c r="M10210" s="18">
        <f>IF(Table1[[#This Row],[Ordem_insumos]]&lt;&gt;0,VLOOKUP(Table1[[#This Row],[Codigo_servico]],Preencher_Orcamento!$B:$D,3,FALSE)*Table1[[#This Row],[Subtotal_insumo]],"")</f>
        <v>0</v>
      </c>
    </row>
    <row r="10211" spans="1:13" x14ac:dyDescent="0.25">
      <c r="A10211" s="3">
        <v>158011</v>
      </c>
      <c r="B10211" s="125">
        <v>0</v>
      </c>
      <c r="C10211" s="131" t="s">
        <v>4362</v>
      </c>
      <c r="D10211" s="132"/>
      <c r="E10211" s="4"/>
      <c r="F10211" s="4"/>
      <c r="G10211" s="17" t="str">
        <f>IFERROR(VLOOKUP(Table1[[#This Row],[Codigo_insumo]],BD_Insumos!$B:$E,4),"")</f>
        <v/>
      </c>
      <c r="H10211" s="139"/>
      <c r="I10211" s="5" t="s">
        <v>170</v>
      </c>
      <c r="J10211" s="20" t="str">
        <f t="shared" si="159"/>
        <v/>
      </c>
      <c r="K10211" s="21">
        <f>IF(I10211&lt;&gt;"",SUMIF(Table1[Codigo_servico],A10211,Table1[Subtotal_insumo]),"")</f>
        <v>13.64015151858386</v>
      </c>
      <c r="L10211" s="17" t="str">
        <f>IF(Table1[[#This Row],[Ordem_insumos]]&lt;&gt;0,VLOOKUP(Table1[[#This Row],[Codigo_servico]],Preencher_Orcamento!$B:$D,3,FALSE)*Table1[[#This Row],[Qtde_insumo]],"")</f>
        <v/>
      </c>
      <c r="M10211" s="17" t="str">
        <f>IF(Table1[[#This Row],[Ordem_insumos]]&lt;&gt;0,VLOOKUP(Table1[[#This Row],[Codigo_servico]],Preencher_Orcamento!$B:$D,3,FALSE)*Table1[[#This Row],[Subtotal_insumo]],"")</f>
        <v/>
      </c>
    </row>
    <row r="10212" spans="1:13" x14ac:dyDescent="0.25">
      <c r="A10212" s="6">
        <v>158011</v>
      </c>
      <c r="B10212" s="126">
        <v>1</v>
      </c>
      <c r="C10212" s="133"/>
      <c r="D10212" s="134">
        <v>2075</v>
      </c>
      <c r="E10212" s="7" t="s">
        <v>2199</v>
      </c>
      <c r="F10212" s="8" t="s">
        <v>2140</v>
      </c>
      <c r="G10212" s="16">
        <f>IFERROR(VLOOKUP(Table1[[#This Row],[Codigo_insumo]],BD_Insumos!$B:$E,4),"")</f>
        <v>15.599673853371913</v>
      </c>
      <c r="H10212" s="140">
        <v>0.3</v>
      </c>
      <c r="I10212" s="9"/>
      <c r="J10212" s="22">
        <f t="shared" si="159"/>
        <v>4.6799021560115737</v>
      </c>
      <c r="K10212" s="22" t="str">
        <f>IF(I10212&lt;&gt;"",SUMIF(Table1[Codigo_servico],A10212,Table1[Subtotal_insumo]),"")</f>
        <v/>
      </c>
      <c r="L10212" s="16">
        <f>IF(Table1[[#This Row],[Ordem_insumos]]&lt;&gt;0,VLOOKUP(Table1[[#This Row],[Codigo_servico]],Preencher_Orcamento!$B:$D,3,FALSE)*Table1[[#This Row],[Qtde_insumo]],"")</f>
        <v>0</v>
      </c>
      <c r="M10212" s="16">
        <f>IF(Table1[[#This Row],[Ordem_insumos]]&lt;&gt;0,VLOOKUP(Table1[[#This Row],[Codigo_servico]],Preencher_Orcamento!$B:$D,3,FALSE)*Table1[[#This Row],[Subtotal_insumo]],"")</f>
        <v>0</v>
      </c>
    </row>
    <row r="10213" spans="1:13" x14ac:dyDescent="0.25">
      <c r="A10213" s="6">
        <v>158011</v>
      </c>
      <c r="B10213" s="126">
        <v>2</v>
      </c>
      <c r="C10213" s="133"/>
      <c r="D10213" s="134">
        <v>2076</v>
      </c>
      <c r="E10213" s="7" t="s">
        <v>2200</v>
      </c>
      <c r="F10213" s="8" t="s">
        <v>2140</v>
      </c>
      <c r="G10213" s="16">
        <f>IFERROR(VLOOKUP(Table1[[#This Row],[Codigo_insumo]],BD_Insumos!$B:$E,4),"")</f>
        <v>12.645924541907611</v>
      </c>
      <c r="H10213" s="140">
        <v>0.3</v>
      </c>
      <c r="I10213" s="9"/>
      <c r="J10213" s="22">
        <f t="shared" si="159"/>
        <v>3.7937773625722833</v>
      </c>
      <c r="K10213" s="22" t="str">
        <f>IF(I10213&lt;&gt;"",SUMIF(Table1[Codigo_servico],A10213,Table1[Subtotal_insumo]),"")</f>
        <v/>
      </c>
      <c r="L10213" s="16">
        <f>IF(Table1[[#This Row],[Ordem_insumos]]&lt;&gt;0,VLOOKUP(Table1[[#This Row],[Codigo_servico]],Preencher_Orcamento!$B:$D,3,FALSE)*Table1[[#This Row],[Qtde_insumo]],"")</f>
        <v>0</v>
      </c>
      <c r="M10213" s="16">
        <f>IF(Table1[[#This Row],[Ordem_insumos]]&lt;&gt;0,VLOOKUP(Table1[[#This Row],[Codigo_servico]],Preencher_Orcamento!$B:$D,3,FALSE)*Table1[[#This Row],[Subtotal_insumo]],"")</f>
        <v>0</v>
      </c>
    </row>
    <row r="10214" spans="1:13" x14ac:dyDescent="0.25">
      <c r="A10214" s="6">
        <v>158011</v>
      </c>
      <c r="B10214" s="126">
        <v>3</v>
      </c>
      <c r="C10214" s="133"/>
      <c r="D10214" s="134">
        <v>37020</v>
      </c>
      <c r="E10214" s="7" t="s">
        <v>813</v>
      </c>
      <c r="F10214" s="8" t="s">
        <v>168</v>
      </c>
      <c r="G10214" s="18">
        <f>IFERROR(VLOOKUP(Table1[[#This Row],[Codigo_insumo]],BD_Insumos!$B:$E,4),"")</f>
        <v>12.254</v>
      </c>
      <c r="H10214" s="140">
        <v>0.2</v>
      </c>
      <c r="I10214" s="9"/>
      <c r="J10214" s="23">
        <f t="shared" si="159"/>
        <v>2.4508000000000001</v>
      </c>
      <c r="K10214" s="22" t="str">
        <f>IF(I10214&lt;&gt;"",SUMIF(Table1[Codigo_servico],A10214,Table1[Subtotal_insumo]),"")</f>
        <v/>
      </c>
      <c r="L10214" s="18">
        <f>IF(Table1[[#This Row],[Ordem_insumos]]&lt;&gt;0,VLOOKUP(Table1[[#This Row],[Codigo_servico]],Preencher_Orcamento!$B:$D,3,FALSE)*Table1[[#This Row],[Qtde_insumo]],"")</f>
        <v>0</v>
      </c>
      <c r="M10214" s="18">
        <f>IF(Table1[[#This Row],[Ordem_insumos]]&lt;&gt;0,VLOOKUP(Table1[[#This Row],[Codigo_servico]],Preencher_Orcamento!$B:$D,3,FALSE)*Table1[[#This Row],[Subtotal_insumo]],"")</f>
        <v>0</v>
      </c>
    </row>
    <row r="10215" spans="1:13" x14ac:dyDescent="0.25">
      <c r="A10215" s="6">
        <v>158011</v>
      </c>
      <c r="B10215" s="126">
        <v>4</v>
      </c>
      <c r="C10215" s="133"/>
      <c r="D10215" s="134">
        <v>37540</v>
      </c>
      <c r="E10215" s="7" t="s">
        <v>838</v>
      </c>
      <c r="F10215" s="8" t="s">
        <v>457</v>
      </c>
      <c r="G10215" s="18">
        <f>IFERROR(VLOOKUP(Table1[[#This Row],[Codigo_insumo]],BD_Insumos!$B:$E,4),"")</f>
        <v>0.39579999999999999</v>
      </c>
      <c r="H10215" s="140">
        <v>0.3</v>
      </c>
      <c r="I10215" s="9"/>
      <c r="J10215" s="23">
        <f t="shared" si="159"/>
        <v>0.11873999999999998</v>
      </c>
      <c r="K10215" s="22" t="str">
        <f>IF(I10215&lt;&gt;"",SUMIF(Table1[Codigo_servico],A10215,Table1[Subtotal_insumo]),"")</f>
        <v/>
      </c>
      <c r="L10215" s="18">
        <f>IF(Table1[[#This Row],[Ordem_insumos]]&lt;&gt;0,VLOOKUP(Table1[[#This Row],[Codigo_servico]],Preencher_Orcamento!$B:$D,3,FALSE)*Table1[[#This Row],[Qtde_insumo]],"")</f>
        <v>0</v>
      </c>
      <c r="M10215" s="18">
        <f>IF(Table1[[#This Row],[Ordem_insumos]]&lt;&gt;0,VLOOKUP(Table1[[#This Row],[Codigo_servico]],Preencher_Orcamento!$B:$D,3,FALSE)*Table1[[#This Row],[Subtotal_insumo]],"")</f>
        <v>0</v>
      </c>
    </row>
    <row r="10216" spans="1:13" x14ac:dyDescent="0.25">
      <c r="A10216" s="6">
        <v>158011</v>
      </c>
      <c r="B10216" s="126">
        <v>5</v>
      </c>
      <c r="C10216" s="133"/>
      <c r="D10216" s="134">
        <v>37545</v>
      </c>
      <c r="E10216" s="7" t="s">
        <v>843</v>
      </c>
      <c r="F10216" s="8" t="s">
        <v>168</v>
      </c>
      <c r="G10216" s="18">
        <f>IFERROR(VLOOKUP(Table1[[#This Row],[Codigo_insumo]],BD_Insumos!$B:$E,4),"")</f>
        <v>14.4274</v>
      </c>
      <c r="H10216" s="140">
        <v>0.18</v>
      </c>
      <c r="I10216" s="9"/>
      <c r="J10216" s="23">
        <f t="shared" si="159"/>
        <v>2.5969319999999998</v>
      </c>
      <c r="K10216" s="22" t="str">
        <f>IF(I10216&lt;&gt;"",SUMIF(Table1[Codigo_servico],A10216,Table1[Subtotal_insumo]),"")</f>
        <v/>
      </c>
      <c r="L10216" s="18">
        <f>IF(Table1[[#This Row],[Ordem_insumos]]&lt;&gt;0,VLOOKUP(Table1[[#This Row],[Codigo_servico]],Preencher_Orcamento!$B:$D,3,FALSE)*Table1[[#This Row],[Qtde_insumo]],"")</f>
        <v>0</v>
      </c>
      <c r="M10216" s="18">
        <f>IF(Table1[[#This Row],[Ordem_insumos]]&lt;&gt;0,VLOOKUP(Table1[[#This Row],[Codigo_servico]],Preencher_Orcamento!$B:$D,3,FALSE)*Table1[[#This Row],[Subtotal_insumo]],"")</f>
        <v>0</v>
      </c>
    </row>
    <row r="10217" spans="1:13" x14ac:dyDescent="0.25">
      <c r="A10217" s="3">
        <v>158012</v>
      </c>
      <c r="B10217" s="125">
        <v>0</v>
      </c>
      <c r="C10217" s="131" t="s">
        <v>4363</v>
      </c>
      <c r="D10217" s="132"/>
      <c r="E10217" s="4"/>
      <c r="F10217" s="4"/>
      <c r="G10217" s="17" t="str">
        <f>IFERROR(VLOOKUP(Table1[[#This Row],[Codigo_insumo]],BD_Insumos!$B:$E,4),"")</f>
        <v/>
      </c>
      <c r="H10217" s="139"/>
      <c r="I10217" s="5" t="s">
        <v>170</v>
      </c>
      <c r="J10217" s="20" t="str">
        <f t="shared" si="159"/>
        <v/>
      </c>
      <c r="K10217" s="21">
        <f>IF(I10217&lt;&gt;"",SUMIF(Table1[Codigo_servico],A10217,Table1[Subtotal_insumo]),"")</f>
        <v>6.8745196790559051</v>
      </c>
      <c r="L10217" s="17" t="str">
        <f>IF(Table1[[#This Row],[Ordem_insumos]]&lt;&gt;0,VLOOKUP(Table1[[#This Row],[Codigo_servico]],Preencher_Orcamento!$B:$D,3,FALSE)*Table1[[#This Row],[Qtde_insumo]],"")</f>
        <v/>
      </c>
      <c r="M10217" s="17" t="str">
        <f>IF(Table1[[#This Row],[Ordem_insumos]]&lt;&gt;0,VLOOKUP(Table1[[#This Row],[Codigo_servico]],Preencher_Orcamento!$B:$D,3,FALSE)*Table1[[#This Row],[Subtotal_insumo]],"")</f>
        <v/>
      </c>
    </row>
    <row r="10218" spans="1:13" x14ac:dyDescent="0.25">
      <c r="A10218" s="6">
        <v>158012</v>
      </c>
      <c r="B10218" s="126">
        <v>1</v>
      </c>
      <c r="C10218" s="133"/>
      <c r="D10218" s="134">
        <v>2076</v>
      </c>
      <c r="E10218" s="7" t="s">
        <v>2200</v>
      </c>
      <c r="F10218" s="8" t="s">
        <v>2140</v>
      </c>
      <c r="G10218" s="16">
        <f>IFERROR(VLOOKUP(Table1[[#This Row],[Codigo_insumo]],BD_Insumos!$B:$E,4),"")</f>
        <v>12.645924541907611</v>
      </c>
      <c r="H10218" s="140">
        <v>0.2</v>
      </c>
      <c r="I10218" s="9"/>
      <c r="J10218" s="22">
        <f t="shared" si="159"/>
        <v>2.5291849083815223</v>
      </c>
      <c r="K10218" s="22" t="str">
        <f>IF(I10218&lt;&gt;"",SUMIF(Table1[Codigo_servico],A10218,Table1[Subtotal_insumo]),"")</f>
        <v/>
      </c>
      <c r="L10218" s="16">
        <f>IF(Table1[[#This Row],[Ordem_insumos]]&lt;&gt;0,VLOOKUP(Table1[[#This Row],[Codigo_servico]],Preencher_Orcamento!$B:$D,3,FALSE)*Table1[[#This Row],[Qtde_insumo]],"")</f>
        <v>0</v>
      </c>
      <c r="M10218" s="16">
        <f>IF(Table1[[#This Row],[Ordem_insumos]]&lt;&gt;0,VLOOKUP(Table1[[#This Row],[Codigo_servico]],Preencher_Orcamento!$B:$D,3,FALSE)*Table1[[#This Row],[Subtotal_insumo]],"")</f>
        <v>0</v>
      </c>
    </row>
    <row r="10219" spans="1:13" x14ac:dyDescent="0.25">
      <c r="A10219" s="6">
        <v>158012</v>
      </c>
      <c r="B10219" s="126">
        <v>2</v>
      </c>
      <c r="C10219" s="133"/>
      <c r="D10219" s="134">
        <v>37020</v>
      </c>
      <c r="E10219" s="7" t="s">
        <v>813</v>
      </c>
      <c r="F10219" s="8" t="s">
        <v>168</v>
      </c>
      <c r="G10219" s="16">
        <f>IFERROR(VLOOKUP(Table1[[#This Row],[Codigo_insumo]],BD_Insumos!$B:$E,4),"")</f>
        <v>12.254</v>
      </c>
      <c r="H10219" s="140">
        <v>0.1</v>
      </c>
      <c r="I10219" s="9"/>
      <c r="J10219" s="22">
        <f t="shared" si="159"/>
        <v>1.2254</v>
      </c>
      <c r="K10219" s="22" t="str">
        <f>IF(I10219&lt;&gt;"",SUMIF(Table1[Codigo_servico],A10219,Table1[Subtotal_insumo]),"")</f>
        <v/>
      </c>
      <c r="L10219" s="16">
        <f>IF(Table1[[#This Row],[Ordem_insumos]]&lt;&gt;0,VLOOKUP(Table1[[#This Row],[Codigo_servico]],Preencher_Orcamento!$B:$D,3,FALSE)*Table1[[#This Row],[Qtde_insumo]],"")</f>
        <v>0</v>
      </c>
      <c r="M10219" s="16">
        <f>IF(Table1[[#This Row],[Ordem_insumos]]&lt;&gt;0,VLOOKUP(Table1[[#This Row],[Codigo_servico]],Preencher_Orcamento!$B:$D,3,FALSE)*Table1[[#This Row],[Subtotal_insumo]],"")</f>
        <v>0</v>
      </c>
    </row>
    <row r="10220" spans="1:13" x14ac:dyDescent="0.25">
      <c r="A10220" s="6">
        <v>158012</v>
      </c>
      <c r="B10220" s="126">
        <v>3</v>
      </c>
      <c r="C10220" s="133"/>
      <c r="D10220" s="134">
        <v>2075</v>
      </c>
      <c r="E10220" s="7" t="s">
        <v>2199</v>
      </c>
      <c r="F10220" s="8" t="s">
        <v>2140</v>
      </c>
      <c r="G10220" s="18">
        <f>IFERROR(VLOOKUP(Table1[[#This Row],[Codigo_insumo]],BD_Insumos!$B:$E,4),"")</f>
        <v>15.599673853371913</v>
      </c>
      <c r="H10220" s="140">
        <v>0.2</v>
      </c>
      <c r="I10220" s="9"/>
      <c r="J10220" s="23">
        <f t="shared" si="159"/>
        <v>3.1199347706743827</v>
      </c>
      <c r="K10220" s="22" t="str">
        <f>IF(I10220&lt;&gt;"",SUMIF(Table1[Codigo_servico],A10220,Table1[Subtotal_insumo]),"")</f>
        <v/>
      </c>
      <c r="L10220" s="18">
        <f>IF(Table1[[#This Row],[Ordem_insumos]]&lt;&gt;0,VLOOKUP(Table1[[#This Row],[Codigo_servico]],Preencher_Orcamento!$B:$D,3,FALSE)*Table1[[#This Row],[Qtde_insumo]],"")</f>
        <v>0</v>
      </c>
      <c r="M10220" s="18">
        <f>IF(Table1[[#This Row],[Ordem_insumos]]&lt;&gt;0,VLOOKUP(Table1[[#This Row],[Codigo_servico]],Preencher_Orcamento!$B:$D,3,FALSE)*Table1[[#This Row],[Subtotal_insumo]],"")</f>
        <v>0</v>
      </c>
    </row>
    <row r="10221" spans="1:13" x14ac:dyDescent="0.25">
      <c r="A10221" s="3">
        <v>158013</v>
      </c>
      <c r="B10221" s="125">
        <v>0</v>
      </c>
      <c r="C10221" s="131" t="s">
        <v>4364</v>
      </c>
      <c r="D10221" s="132"/>
      <c r="E10221" s="4"/>
      <c r="F10221" s="4"/>
      <c r="G10221" s="17" t="str">
        <f>IFERROR(VLOOKUP(Table1[[#This Row],[Codigo_insumo]],BD_Insumos!$B:$E,4),"")</f>
        <v/>
      </c>
      <c r="H10221" s="139"/>
      <c r="I10221" s="5" t="s">
        <v>170</v>
      </c>
      <c r="J10221" s="20" t="str">
        <f t="shared" si="159"/>
        <v/>
      </c>
      <c r="K10221" s="21">
        <f>IF(I10221&lt;&gt;"",SUMIF(Table1[Codigo_servico],A10221,Table1[Subtotal_insumo]),"")</f>
        <v>10.24059259881988</v>
      </c>
      <c r="L10221" s="17" t="str">
        <f>IF(Table1[[#This Row],[Ordem_insumos]]&lt;&gt;0,VLOOKUP(Table1[[#This Row],[Codigo_servico]],Preencher_Orcamento!$B:$D,3,FALSE)*Table1[[#This Row],[Qtde_insumo]],"")</f>
        <v/>
      </c>
      <c r="M10221" s="17" t="str">
        <f>IF(Table1[[#This Row],[Ordem_insumos]]&lt;&gt;0,VLOOKUP(Table1[[#This Row],[Codigo_servico]],Preencher_Orcamento!$B:$D,3,FALSE)*Table1[[#This Row],[Subtotal_insumo]],"")</f>
        <v/>
      </c>
    </row>
    <row r="10222" spans="1:13" x14ac:dyDescent="0.25">
      <c r="A10222" s="6">
        <v>158013</v>
      </c>
      <c r="B10222" s="126">
        <v>1</v>
      </c>
      <c r="C10222" s="133"/>
      <c r="D10222" s="134">
        <v>37545</v>
      </c>
      <c r="E10222" s="7" t="s">
        <v>843</v>
      </c>
      <c r="F10222" s="8" t="s">
        <v>168</v>
      </c>
      <c r="G10222" s="16">
        <f>IFERROR(VLOOKUP(Table1[[#This Row],[Codigo_insumo]],BD_Insumos!$B:$E,4),"")</f>
        <v>14.4274</v>
      </c>
      <c r="H10222" s="140">
        <v>4.4999999999999998E-2</v>
      </c>
      <c r="I10222" s="9"/>
      <c r="J10222" s="22">
        <f t="shared" si="159"/>
        <v>0.64923299999999995</v>
      </c>
      <c r="K10222" s="22" t="str">
        <f>IF(I10222&lt;&gt;"",SUMIF(Table1[Codigo_servico],A10222,Table1[Subtotal_insumo]),"")</f>
        <v/>
      </c>
      <c r="L10222" s="16">
        <f>IF(Table1[[#This Row],[Ordem_insumos]]&lt;&gt;0,VLOOKUP(Table1[[#This Row],[Codigo_servico]],Preencher_Orcamento!$B:$D,3,FALSE)*Table1[[#This Row],[Qtde_insumo]],"")</f>
        <v>0</v>
      </c>
      <c r="M10222" s="16">
        <f>IF(Table1[[#This Row],[Ordem_insumos]]&lt;&gt;0,VLOOKUP(Table1[[#This Row],[Codigo_servico]],Preencher_Orcamento!$B:$D,3,FALSE)*Table1[[#This Row],[Subtotal_insumo]],"")</f>
        <v>0</v>
      </c>
    </row>
    <row r="10223" spans="1:13" x14ac:dyDescent="0.25">
      <c r="A10223" s="6">
        <v>158013</v>
      </c>
      <c r="B10223" s="126">
        <v>2</v>
      </c>
      <c r="C10223" s="133"/>
      <c r="D10223" s="134">
        <v>37020</v>
      </c>
      <c r="E10223" s="7" t="s">
        <v>813</v>
      </c>
      <c r="F10223" s="8" t="s">
        <v>168</v>
      </c>
      <c r="G10223" s="16">
        <f>IFERROR(VLOOKUP(Table1[[#This Row],[Codigo_insumo]],BD_Insumos!$B:$E,4),"")</f>
        <v>12.254</v>
      </c>
      <c r="H10223" s="140">
        <v>0.2</v>
      </c>
      <c r="I10223" s="9"/>
      <c r="J10223" s="22">
        <f t="shared" si="159"/>
        <v>2.4508000000000001</v>
      </c>
      <c r="K10223" s="22" t="str">
        <f>IF(I10223&lt;&gt;"",SUMIF(Table1[Codigo_servico],A10223,Table1[Subtotal_insumo]),"")</f>
        <v/>
      </c>
      <c r="L10223" s="16">
        <f>IF(Table1[[#This Row],[Ordem_insumos]]&lt;&gt;0,VLOOKUP(Table1[[#This Row],[Codigo_servico]],Preencher_Orcamento!$B:$D,3,FALSE)*Table1[[#This Row],[Qtde_insumo]],"")</f>
        <v>0</v>
      </c>
      <c r="M10223" s="16">
        <f>IF(Table1[[#This Row],[Ordem_insumos]]&lt;&gt;0,VLOOKUP(Table1[[#This Row],[Codigo_servico]],Preencher_Orcamento!$B:$D,3,FALSE)*Table1[[#This Row],[Subtotal_insumo]],"")</f>
        <v>0</v>
      </c>
    </row>
    <row r="10224" spans="1:13" x14ac:dyDescent="0.25">
      <c r="A10224" s="6">
        <v>158013</v>
      </c>
      <c r="B10224" s="126">
        <v>3</v>
      </c>
      <c r="C10224" s="133"/>
      <c r="D10224" s="134">
        <v>37540</v>
      </c>
      <c r="E10224" s="7" t="s">
        <v>838</v>
      </c>
      <c r="F10224" s="8" t="s">
        <v>457</v>
      </c>
      <c r="G10224" s="18">
        <f>IFERROR(VLOOKUP(Table1[[#This Row],[Codigo_insumo]],BD_Insumos!$B:$E,4),"")</f>
        <v>0.39579999999999999</v>
      </c>
      <c r="H10224" s="140">
        <v>0.2</v>
      </c>
      <c r="I10224" s="9"/>
      <c r="J10224" s="23">
        <f t="shared" si="159"/>
        <v>7.9160000000000008E-2</v>
      </c>
      <c r="K10224" s="22" t="str">
        <f>IF(I10224&lt;&gt;"",SUMIF(Table1[Codigo_servico],A10224,Table1[Subtotal_insumo]),"")</f>
        <v/>
      </c>
      <c r="L10224" s="18">
        <f>IF(Table1[[#This Row],[Ordem_insumos]]&lt;&gt;0,VLOOKUP(Table1[[#This Row],[Codigo_servico]],Preencher_Orcamento!$B:$D,3,FALSE)*Table1[[#This Row],[Qtde_insumo]],"")</f>
        <v>0</v>
      </c>
      <c r="M10224" s="18">
        <f>IF(Table1[[#This Row],[Ordem_insumos]]&lt;&gt;0,VLOOKUP(Table1[[#This Row],[Codigo_servico]],Preencher_Orcamento!$B:$D,3,FALSE)*Table1[[#This Row],[Subtotal_insumo]],"")</f>
        <v>0</v>
      </c>
    </row>
    <row r="10225" spans="1:13" x14ac:dyDescent="0.25">
      <c r="A10225" s="6">
        <v>158013</v>
      </c>
      <c r="B10225" s="126">
        <v>4</v>
      </c>
      <c r="C10225" s="133"/>
      <c r="D10225" s="134">
        <v>2075</v>
      </c>
      <c r="E10225" s="7" t="s">
        <v>2199</v>
      </c>
      <c r="F10225" s="8" t="s">
        <v>2140</v>
      </c>
      <c r="G10225" s="18">
        <f>IFERROR(VLOOKUP(Table1[[#This Row],[Codigo_insumo]],BD_Insumos!$B:$E,4),"")</f>
        <v>15.599673853371913</v>
      </c>
      <c r="H10225" s="140">
        <v>0.25</v>
      </c>
      <c r="I10225" s="9"/>
      <c r="J10225" s="23">
        <f t="shared" si="159"/>
        <v>3.8999184633429782</v>
      </c>
      <c r="K10225" s="22" t="str">
        <f>IF(I10225&lt;&gt;"",SUMIF(Table1[Codigo_servico],A10225,Table1[Subtotal_insumo]),"")</f>
        <v/>
      </c>
      <c r="L10225" s="18">
        <f>IF(Table1[[#This Row],[Ordem_insumos]]&lt;&gt;0,VLOOKUP(Table1[[#This Row],[Codigo_servico]],Preencher_Orcamento!$B:$D,3,FALSE)*Table1[[#This Row],[Qtde_insumo]],"")</f>
        <v>0</v>
      </c>
      <c r="M10225" s="18">
        <f>IF(Table1[[#This Row],[Ordem_insumos]]&lt;&gt;0,VLOOKUP(Table1[[#This Row],[Codigo_servico]],Preencher_Orcamento!$B:$D,3,FALSE)*Table1[[#This Row],[Subtotal_insumo]],"")</f>
        <v>0</v>
      </c>
    </row>
    <row r="10226" spans="1:13" x14ac:dyDescent="0.25">
      <c r="A10226" s="6">
        <v>158013</v>
      </c>
      <c r="B10226" s="126">
        <v>5</v>
      </c>
      <c r="C10226" s="133"/>
      <c r="D10226" s="134">
        <v>2076</v>
      </c>
      <c r="E10226" s="7" t="s">
        <v>2200</v>
      </c>
      <c r="F10226" s="8" t="s">
        <v>2140</v>
      </c>
      <c r="G10226" s="18">
        <f>IFERROR(VLOOKUP(Table1[[#This Row],[Codigo_insumo]],BD_Insumos!$B:$E,4),"")</f>
        <v>12.645924541907611</v>
      </c>
      <c r="H10226" s="140">
        <v>0.25</v>
      </c>
      <c r="I10226" s="9"/>
      <c r="J10226" s="23">
        <f t="shared" si="159"/>
        <v>3.1614811354769028</v>
      </c>
      <c r="K10226" s="22" t="str">
        <f>IF(I10226&lt;&gt;"",SUMIF(Table1[Codigo_servico],A10226,Table1[Subtotal_insumo]),"")</f>
        <v/>
      </c>
      <c r="L10226" s="18">
        <f>IF(Table1[[#This Row],[Ordem_insumos]]&lt;&gt;0,VLOOKUP(Table1[[#This Row],[Codigo_servico]],Preencher_Orcamento!$B:$D,3,FALSE)*Table1[[#This Row],[Qtde_insumo]],"")</f>
        <v>0</v>
      </c>
      <c r="M10226" s="18">
        <f>IF(Table1[[#This Row],[Ordem_insumos]]&lt;&gt;0,VLOOKUP(Table1[[#This Row],[Codigo_servico]],Preencher_Orcamento!$B:$D,3,FALSE)*Table1[[#This Row],[Subtotal_insumo]],"")</f>
        <v>0</v>
      </c>
    </row>
    <row r="10227" spans="1:13" x14ac:dyDescent="0.25">
      <c r="A10227" s="3">
        <v>158014</v>
      </c>
      <c r="B10227" s="125">
        <v>0</v>
      </c>
      <c r="C10227" s="131" t="s">
        <v>4365</v>
      </c>
      <c r="D10227" s="132"/>
      <c r="E10227" s="4"/>
      <c r="F10227" s="4"/>
      <c r="G10227" s="17" t="str">
        <f>IFERROR(VLOOKUP(Table1[[#This Row],[Codigo_insumo]],BD_Insumos!$B:$E,4),"")</f>
        <v/>
      </c>
      <c r="H10227" s="139"/>
      <c r="I10227" s="5" t="s">
        <v>5</v>
      </c>
      <c r="J10227" s="20" t="str">
        <f t="shared" si="159"/>
        <v/>
      </c>
      <c r="K10227" s="21">
        <f>IF(I10227&lt;&gt;"",SUMIF(Table1[Codigo_servico],A10227,Table1[Subtotal_insumo]),"")</f>
        <v>1.6601355390028933</v>
      </c>
      <c r="L10227" s="17" t="str">
        <f>IF(Table1[[#This Row],[Ordem_insumos]]&lt;&gt;0,VLOOKUP(Table1[[#This Row],[Codigo_servico]],Preencher_Orcamento!$B:$D,3,FALSE)*Table1[[#This Row],[Qtde_insumo]],"")</f>
        <v/>
      </c>
      <c r="M10227" s="17" t="str">
        <f>IF(Table1[[#This Row],[Ordem_insumos]]&lt;&gt;0,VLOOKUP(Table1[[#This Row],[Codigo_servico]],Preencher_Orcamento!$B:$D,3,FALSE)*Table1[[#This Row],[Subtotal_insumo]],"")</f>
        <v/>
      </c>
    </row>
    <row r="10228" spans="1:13" x14ac:dyDescent="0.25">
      <c r="A10228" s="6">
        <v>158014</v>
      </c>
      <c r="B10228" s="126">
        <v>1</v>
      </c>
      <c r="C10228" s="133"/>
      <c r="D10228" s="134">
        <v>2075</v>
      </c>
      <c r="E10228" s="7" t="s">
        <v>2199</v>
      </c>
      <c r="F10228" s="8" t="s">
        <v>2140</v>
      </c>
      <c r="G10228" s="16">
        <f>IFERROR(VLOOKUP(Table1[[#This Row],[Codigo_insumo]],BD_Insumos!$B:$E,4),"")</f>
        <v>15.599673853371913</v>
      </c>
      <c r="H10228" s="140">
        <v>7.4999999999999997E-2</v>
      </c>
      <c r="I10228" s="9"/>
      <c r="J10228" s="22">
        <f t="shared" si="159"/>
        <v>1.1699755390028934</v>
      </c>
      <c r="K10228" s="22" t="str">
        <f>IF(I10228&lt;&gt;"",SUMIF(Table1[Codigo_servico],A10228,Table1[Subtotal_insumo]),"")</f>
        <v/>
      </c>
      <c r="L10228" s="16">
        <f>IF(Table1[[#This Row],[Ordem_insumos]]&lt;&gt;0,VLOOKUP(Table1[[#This Row],[Codigo_servico]],Preencher_Orcamento!$B:$D,3,FALSE)*Table1[[#This Row],[Qtde_insumo]],"")</f>
        <v>0</v>
      </c>
      <c r="M10228" s="16">
        <f>IF(Table1[[#This Row],[Ordem_insumos]]&lt;&gt;0,VLOOKUP(Table1[[#This Row],[Codigo_servico]],Preencher_Orcamento!$B:$D,3,FALSE)*Table1[[#This Row],[Subtotal_insumo]],"")</f>
        <v>0</v>
      </c>
    </row>
    <row r="10229" spans="1:13" x14ac:dyDescent="0.25">
      <c r="A10229" s="6">
        <v>158014</v>
      </c>
      <c r="B10229" s="126">
        <v>2</v>
      </c>
      <c r="C10229" s="133"/>
      <c r="D10229" s="134">
        <v>37020</v>
      </c>
      <c r="E10229" s="7" t="s">
        <v>813</v>
      </c>
      <c r="F10229" s="8" t="s">
        <v>168</v>
      </c>
      <c r="G10229" s="18">
        <f>IFERROR(VLOOKUP(Table1[[#This Row],[Codigo_insumo]],BD_Insumos!$B:$E,4),"")</f>
        <v>12.254</v>
      </c>
      <c r="H10229" s="140">
        <v>0.04</v>
      </c>
      <c r="I10229" s="9"/>
      <c r="J10229" s="23">
        <f t="shared" si="159"/>
        <v>0.49015999999999998</v>
      </c>
      <c r="K10229" s="22" t="str">
        <f>IF(I10229&lt;&gt;"",SUMIF(Table1[Codigo_servico],A10229,Table1[Subtotal_insumo]),"")</f>
        <v/>
      </c>
      <c r="L10229" s="18">
        <f>IF(Table1[[#This Row],[Ordem_insumos]]&lt;&gt;0,VLOOKUP(Table1[[#This Row],[Codigo_servico]],Preencher_Orcamento!$B:$D,3,FALSE)*Table1[[#This Row],[Qtde_insumo]],"")</f>
        <v>0</v>
      </c>
      <c r="M10229" s="18">
        <f>IF(Table1[[#This Row],[Ordem_insumos]]&lt;&gt;0,VLOOKUP(Table1[[#This Row],[Codigo_servico]],Preencher_Orcamento!$B:$D,3,FALSE)*Table1[[#This Row],[Subtotal_insumo]],"")</f>
        <v>0</v>
      </c>
    </row>
    <row r="10230" spans="1:13" x14ac:dyDescent="0.25">
      <c r="A10230" s="3">
        <v>158020</v>
      </c>
      <c r="B10230" s="125">
        <v>0</v>
      </c>
      <c r="C10230" s="131" t="s">
        <v>4366</v>
      </c>
      <c r="D10230" s="132"/>
      <c r="E10230" s="4"/>
      <c r="F10230" s="4"/>
      <c r="G10230" s="17" t="str">
        <f>IFERROR(VLOOKUP(Table1[[#This Row],[Codigo_insumo]],BD_Insumos!$B:$E,4),"")</f>
        <v/>
      </c>
      <c r="H10230" s="139"/>
      <c r="I10230" s="5" t="s">
        <v>170</v>
      </c>
      <c r="J10230" s="20" t="str">
        <f t="shared" si="159"/>
        <v/>
      </c>
      <c r="K10230" s="21">
        <f>IF(I10230&lt;&gt;"",SUMIF(Table1[Codigo_servico],A10230,Table1[Subtotal_insumo]),"")</f>
        <v>18.710114117403741</v>
      </c>
      <c r="L10230" s="17" t="str">
        <f>IF(Table1[[#This Row],[Ordem_insumos]]&lt;&gt;0,VLOOKUP(Table1[[#This Row],[Codigo_servico]],Preencher_Orcamento!$B:$D,3,FALSE)*Table1[[#This Row],[Qtde_insumo]],"")</f>
        <v/>
      </c>
      <c r="M10230" s="17" t="str">
        <f>IF(Table1[[#This Row],[Ordem_insumos]]&lt;&gt;0,VLOOKUP(Table1[[#This Row],[Codigo_servico]],Preencher_Orcamento!$B:$D,3,FALSE)*Table1[[#This Row],[Subtotal_insumo]],"")</f>
        <v/>
      </c>
    </row>
    <row r="10231" spans="1:13" x14ac:dyDescent="0.25">
      <c r="A10231" s="6">
        <v>158020</v>
      </c>
      <c r="B10231" s="126">
        <v>1</v>
      </c>
      <c r="C10231" s="133"/>
      <c r="D10231" s="134">
        <v>37020</v>
      </c>
      <c r="E10231" s="7" t="s">
        <v>813</v>
      </c>
      <c r="F10231" s="8" t="s">
        <v>168</v>
      </c>
      <c r="G10231" s="16">
        <f>IFERROR(VLOOKUP(Table1[[#This Row],[Codigo_insumo]],BD_Insumos!$B:$E,4),"")</f>
        <v>12.254</v>
      </c>
      <c r="H10231" s="140">
        <v>0.15</v>
      </c>
      <c r="I10231" s="9"/>
      <c r="J10231" s="22">
        <f t="shared" si="159"/>
        <v>1.8380999999999998</v>
      </c>
      <c r="K10231" s="22" t="str">
        <f>IF(I10231&lt;&gt;"",SUMIF(Table1[Codigo_servico],A10231,Table1[Subtotal_insumo]),"")</f>
        <v/>
      </c>
      <c r="L10231" s="16">
        <f>IF(Table1[[#This Row],[Ordem_insumos]]&lt;&gt;0,VLOOKUP(Table1[[#This Row],[Codigo_servico]],Preencher_Orcamento!$B:$D,3,FALSE)*Table1[[#This Row],[Qtde_insumo]],"")</f>
        <v>0</v>
      </c>
      <c r="M10231" s="16">
        <f>IF(Table1[[#This Row],[Ordem_insumos]]&lt;&gt;0,VLOOKUP(Table1[[#This Row],[Codigo_servico]],Preencher_Orcamento!$B:$D,3,FALSE)*Table1[[#This Row],[Subtotal_insumo]],"")</f>
        <v>0</v>
      </c>
    </row>
    <row r="10232" spans="1:13" x14ac:dyDescent="0.25">
      <c r="A10232" s="6">
        <v>158020</v>
      </c>
      <c r="B10232" s="126">
        <v>2</v>
      </c>
      <c r="C10232" s="133"/>
      <c r="D10232" s="134">
        <v>37535</v>
      </c>
      <c r="E10232" s="7" t="s">
        <v>835</v>
      </c>
      <c r="F10232" s="8" t="s">
        <v>457</v>
      </c>
      <c r="G10232" s="16">
        <f>IFERROR(VLOOKUP(Table1[[#This Row],[Codigo_insumo]],BD_Insumos!$B:$E,4),"")</f>
        <v>1.6855</v>
      </c>
      <c r="H10232" s="140">
        <v>0.3</v>
      </c>
      <c r="I10232" s="9"/>
      <c r="J10232" s="22">
        <f t="shared" si="159"/>
        <v>0.50564999999999993</v>
      </c>
      <c r="K10232" s="22" t="str">
        <f>IF(I10232&lt;&gt;"",SUMIF(Table1[Codigo_servico],A10232,Table1[Subtotal_insumo]),"")</f>
        <v/>
      </c>
      <c r="L10232" s="16">
        <f>IF(Table1[[#This Row],[Ordem_insumos]]&lt;&gt;0,VLOOKUP(Table1[[#This Row],[Codigo_servico]],Preencher_Orcamento!$B:$D,3,FALSE)*Table1[[#This Row],[Qtde_insumo]],"")</f>
        <v>0</v>
      </c>
      <c r="M10232" s="16">
        <f>IF(Table1[[#This Row],[Ordem_insumos]]&lt;&gt;0,VLOOKUP(Table1[[#This Row],[Codigo_servico]],Preencher_Orcamento!$B:$D,3,FALSE)*Table1[[#This Row],[Subtotal_insumo]],"")</f>
        <v>0</v>
      </c>
    </row>
    <row r="10233" spans="1:13" x14ac:dyDescent="0.25">
      <c r="A10233" s="6">
        <v>158020</v>
      </c>
      <c r="B10233" s="126">
        <v>3</v>
      </c>
      <c r="C10233" s="133"/>
      <c r="D10233" s="134">
        <v>2076</v>
      </c>
      <c r="E10233" s="7" t="s">
        <v>2200</v>
      </c>
      <c r="F10233" s="8" t="s">
        <v>2140</v>
      </c>
      <c r="G10233" s="18">
        <f>IFERROR(VLOOKUP(Table1[[#This Row],[Codigo_insumo]],BD_Insumos!$B:$E,4),"")</f>
        <v>12.645924541907611</v>
      </c>
      <c r="H10233" s="140">
        <v>0.55000000000000004</v>
      </c>
      <c r="I10233" s="9"/>
      <c r="J10233" s="23">
        <f t="shared" si="159"/>
        <v>6.9552584980491865</v>
      </c>
      <c r="K10233" s="22" t="str">
        <f>IF(I10233&lt;&gt;"",SUMIF(Table1[Codigo_servico],A10233,Table1[Subtotal_insumo]),"")</f>
        <v/>
      </c>
      <c r="L10233" s="18">
        <f>IF(Table1[[#This Row],[Ordem_insumos]]&lt;&gt;0,VLOOKUP(Table1[[#This Row],[Codigo_servico]],Preencher_Orcamento!$B:$D,3,FALSE)*Table1[[#This Row],[Qtde_insumo]],"")</f>
        <v>0</v>
      </c>
      <c r="M10233" s="18">
        <f>IF(Table1[[#This Row],[Ordem_insumos]]&lt;&gt;0,VLOOKUP(Table1[[#This Row],[Codigo_servico]],Preencher_Orcamento!$B:$D,3,FALSE)*Table1[[#This Row],[Subtotal_insumo]],"")</f>
        <v>0</v>
      </c>
    </row>
    <row r="10234" spans="1:13" x14ac:dyDescent="0.25">
      <c r="A10234" s="6">
        <v>158020</v>
      </c>
      <c r="B10234" s="126">
        <v>4</v>
      </c>
      <c r="C10234" s="133"/>
      <c r="D10234" s="134">
        <v>2075</v>
      </c>
      <c r="E10234" s="7" t="s">
        <v>2199</v>
      </c>
      <c r="F10234" s="8" t="s">
        <v>2140</v>
      </c>
      <c r="G10234" s="18">
        <f>IFERROR(VLOOKUP(Table1[[#This Row],[Codigo_insumo]],BD_Insumos!$B:$E,4),"")</f>
        <v>15.599673853371913</v>
      </c>
      <c r="H10234" s="140">
        <v>0.55000000000000004</v>
      </c>
      <c r="I10234" s="9"/>
      <c r="J10234" s="23">
        <f t="shared" si="159"/>
        <v>8.5798206193545532</v>
      </c>
      <c r="K10234" s="22" t="str">
        <f>IF(I10234&lt;&gt;"",SUMIF(Table1[Codigo_servico],A10234,Table1[Subtotal_insumo]),"")</f>
        <v/>
      </c>
      <c r="L10234" s="18">
        <f>IF(Table1[[#This Row],[Ordem_insumos]]&lt;&gt;0,VLOOKUP(Table1[[#This Row],[Codigo_servico]],Preencher_Orcamento!$B:$D,3,FALSE)*Table1[[#This Row],[Qtde_insumo]],"")</f>
        <v>0</v>
      </c>
      <c r="M10234" s="18">
        <f>IF(Table1[[#This Row],[Ordem_insumos]]&lt;&gt;0,VLOOKUP(Table1[[#This Row],[Codigo_servico]],Preencher_Orcamento!$B:$D,3,FALSE)*Table1[[#This Row],[Subtotal_insumo]],"")</f>
        <v>0</v>
      </c>
    </row>
    <row r="10235" spans="1:13" x14ac:dyDescent="0.25">
      <c r="A10235" s="6">
        <v>158020</v>
      </c>
      <c r="B10235" s="126">
        <v>5</v>
      </c>
      <c r="C10235" s="133"/>
      <c r="D10235" s="134">
        <v>37509</v>
      </c>
      <c r="E10235" s="7" t="s">
        <v>830</v>
      </c>
      <c r="F10235" s="8" t="s">
        <v>168</v>
      </c>
      <c r="G10235" s="18">
        <f>IFERROR(VLOOKUP(Table1[[#This Row],[Codigo_insumo]],BD_Insumos!$B:$E,4),"")</f>
        <v>16.625699999999998</v>
      </c>
      <c r="H10235" s="140">
        <v>0.05</v>
      </c>
      <c r="I10235" s="9"/>
      <c r="J10235" s="23">
        <f t="shared" si="159"/>
        <v>0.83128499999999994</v>
      </c>
      <c r="K10235" s="22" t="str">
        <f>IF(I10235&lt;&gt;"",SUMIF(Table1[Codigo_servico],A10235,Table1[Subtotal_insumo]),"")</f>
        <v/>
      </c>
      <c r="L10235" s="18">
        <f>IF(Table1[[#This Row],[Ordem_insumos]]&lt;&gt;0,VLOOKUP(Table1[[#This Row],[Codigo_servico]],Preencher_Orcamento!$B:$D,3,FALSE)*Table1[[#This Row],[Qtde_insumo]],"")</f>
        <v>0</v>
      </c>
      <c r="M10235" s="18">
        <f>IF(Table1[[#This Row],[Ordem_insumos]]&lt;&gt;0,VLOOKUP(Table1[[#This Row],[Codigo_servico]],Preencher_Orcamento!$B:$D,3,FALSE)*Table1[[#This Row],[Subtotal_insumo]],"")</f>
        <v>0</v>
      </c>
    </row>
    <row r="10236" spans="1:13" x14ac:dyDescent="0.25">
      <c r="A10236" s="3">
        <v>158030</v>
      </c>
      <c r="B10236" s="125">
        <v>0</v>
      </c>
      <c r="C10236" s="131" t="s">
        <v>4367</v>
      </c>
      <c r="D10236" s="132"/>
      <c r="E10236" s="4"/>
      <c r="F10236" s="4"/>
      <c r="G10236" s="17" t="str">
        <f>IFERROR(VLOOKUP(Table1[[#This Row],[Codigo_insumo]],BD_Insumos!$B:$E,4),"")</f>
        <v/>
      </c>
      <c r="H10236" s="139"/>
      <c r="I10236" s="5" t="s">
        <v>170</v>
      </c>
      <c r="J10236" s="20" t="str">
        <f t="shared" si="159"/>
        <v/>
      </c>
      <c r="K10236" s="21">
        <f>IF(I10236&lt;&gt;"",SUMIF(Table1[Codigo_servico],A10236,Table1[Subtotal_insumo]),"")</f>
        <v>14.377851518583856</v>
      </c>
      <c r="L10236" s="17" t="str">
        <f>IF(Table1[[#This Row],[Ordem_insumos]]&lt;&gt;0,VLOOKUP(Table1[[#This Row],[Codigo_servico]],Preencher_Orcamento!$B:$D,3,FALSE)*Table1[[#This Row],[Qtde_insumo]],"")</f>
        <v/>
      </c>
      <c r="M10236" s="17" t="str">
        <f>IF(Table1[[#This Row],[Ordem_insumos]]&lt;&gt;0,VLOOKUP(Table1[[#This Row],[Codigo_servico]],Preencher_Orcamento!$B:$D,3,FALSE)*Table1[[#This Row],[Subtotal_insumo]],"")</f>
        <v/>
      </c>
    </row>
    <row r="10237" spans="1:13" x14ac:dyDescent="0.25">
      <c r="A10237" s="6">
        <v>158030</v>
      </c>
      <c r="B10237" s="126">
        <v>1</v>
      </c>
      <c r="C10237" s="133"/>
      <c r="D10237" s="134">
        <v>37540</v>
      </c>
      <c r="E10237" s="7" t="s">
        <v>838</v>
      </c>
      <c r="F10237" s="8" t="s">
        <v>457</v>
      </c>
      <c r="G10237" s="16">
        <f>IFERROR(VLOOKUP(Table1[[#This Row],[Codigo_insumo]],BD_Insumos!$B:$E,4),"")</f>
        <v>0.39579999999999999</v>
      </c>
      <c r="H10237" s="140">
        <v>0.3</v>
      </c>
      <c r="I10237" s="9"/>
      <c r="J10237" s="22">
        <f t="shared" si="159"/>
        <v>0.11873999999999998</v>
      </c>
      <c r="K10237" s="22" t="str">
        <f>IF(I10237&lt;&gt;"",SUMIF(Table1[Codigo_servico],A10237,Table1[Subtotal_insumo]),"")</f>
        <v/>
      </c>
      <c r="L10237" s="16">
        <f>IF(Table1[[#This Row],[Ordem_insumos]]&lt;&gt;0,VLOOKUP(Table1[[#This Row],[Codigo_servico]],Preencher_Orcamento!$B:$D,3,FALSE)*Table1[[#This Row],[Qtde_insumo]],"")</f>
        <v>0</v>
      </c>
      <c r="M10237" s="16">
        <f>IF(Table1[[#This Row],[Ordem_insumos]]&lt;&gt;0,VLOOKUP(Table1[[#This Row],[Codigo_servico]],Preencher_Orcamento!$B:$D,3,FALSE)*Table1[[#This Row],[Subtotal_insumo]],"")</f>
        <v>0</v>
      </c>
    </row>
    <row r="10238" spans="1:13" x14ac:dyDescent="0.25">
      <c r="A10238" s="6">
        <v>158030</v>
      </c>
      <c r="B10238" s="126">
        <v>2</v>
      </c>
      <c r="C10238" s="133"/>
      <c r="D10238" s="134">
        <v>37545</v>
      </c>
      <c r="E10238" s="7" t="s">
        <v>843</v>
      </c>
      <c r="F10238" s="8" t="s">
        <v>168</v>
      </c>
      <c r="G10238" s="16">
        <f>IFERROR(VLOOKUP(Table1[[#This Row],[Codigo_insumo]],BD_Insumos!$B:$E,4),"")</f>
        <v>14.4274</v>
      </c>
      <c r="H10238" s="140">
        <v>0.18</v>
      </c>
      <c r="I10238" s="9"/>
      <c r="J10238" s="22">
        <f t="shared" si="159"/>
        <v>2.5969319999999998</v>
      </c>
      <c r="K10238" s="22" t="str">
        <f>IF(I10238&lt;&gt;"",SUMIF(Table1[Codigo_servico],A10238,Table1[Subtotal_insumo]),"")</f>
        <v/>
      </c>
      <c r="L10238" s="16">
        <f>IF(Table1[[#This Row],[Ordem_insumos]]&lt;&gt;0,VLOOKUP(Table1[[#This Row],[Codigo_servico]],Preencher_Orcamento!$B:$D,3,FALSE)*Table1[[#This Row],[Qtde_insumo]],"")</f>
        <v>0</v>
      </c>
      <c r="M10238" s="16">
        <f>IF(Table1[[#This Row],[Ordem_insumos]]&lt;&gt;0,VLOOKUP(Table1[[#This Row],[Codigo_servico]],Preencher_Orcamento!$B:$D,3,FALSE)*Table1[[#This Row],[Subtotal_insumo]],"")</f>
        <v>0</v>
      </c>
    </row>
    <row r="10239" spans="1:13" x14ac:dyDescent="0.25">
      <c r="A10239" s="6">
        <v>158030</v>
      </c>
      <c r="B10239" s="126">
        <v>3</v>
      </c>
      <c r="C10239" s="133"/>
      <c r="D10239" s="134">
        <v>2076</v>
      </c>
      <c r="E10239" s="7" t="s">
        <v>2200</v>
      </c>
      <c r="F10239" s="8" t="s">
        <v>2140</v>
      </c>
      <c r="G10239" s="18">
        <f>IFERROR(VLOOKUP(Table1[[#This Row],[Codigo_insumo]],BD_Insumos!$B:$E,4),"")</f>
        <v>12.645924541907611</v>
      </c>
      <c r="H10239" s="140">
        <v>0.3</v>
      </c>
      <c r="I10239" s="9"/>
      <c r="J10239" s="23">
        <f t="shared" si="159"/>
        <v>3.7937773625722833</v>
      </c>
      <c r="K10239" s="22" t="str">
        <f>IF(I10239&lt;&gt;"",SUMIF(Table1[Codigo_servico],A10239,Table1[Subtotal_insumo]),"")</f>
        <v/>
      </c>
      <c r="L10239" s="18">
        <f>IF(Table1[[#This Row],[Ordem_insumos]]&lt;&gt;0,VLOOKUP(Table1[[#This Row],[Codigo_servico]],Preencher_Orcamento!$B:$D,3,FALSE)*Table1[[#This Row],[Qtde_insumo]],"")</f>
        <v>0</v>
      </c>
      <c r="M10239" s="18">
        <f>IF(Table1[[#This Row],[Ordem_insumos]]&lt;&gt;0,VLOOKUP(Table1[[#This Row],[Codigo_servico]],Preencher_Orcamento!$B:$D,3,FALSE)*Table1[[#This Row],[Subtotal_insumo]],"")</f>
        <v>0</v>
      </c>
    </row>
    <row r="10240" spans="1:13" x14ac:dyDescent="0.25">
      <c r="A10240" s="6">
        <v>158030</v>
      </c>
      <c r="B10240" s="126">
        <v>4</v>
      </c>
      <c r="C10240" s="133"/>
      <c r="D10240" s="134">
        <v>2075</v>
      </c>
      <c r="E10240" s="7" t="s">
        <v>2199</v>
      </c>
      <c r="F10240" s="8" t="s">
        <v>2140</v>
      </c>
      <c r="G10240" s="18">
        <f>IFERROR(VLOOKUP(Table1[[#This Row],[Codigo_insumo]],BD_Insumos!$B:$E,4),"")</f>
        <v>15.599673853371913</v>
      </c>
      <c r="H10240" s="140">
        <v>0.3</v>
      </c>
      <c r="I10240" s="9"/>
      <c r="J10240" s="23">
        <f t="shared" si="159"/>
        <v>4.6799021560115737</v>
      </c>
      <c r="K10240" s="22" t="str">
        <f>IF(I10240&lt;&gt;"",SUMIF(Table1[Codigo_servico],A10240,Table1[Subtotal_insumo]),"")</f>
        <v/>
      </c>
      <c r="L10240" s="18">
        <f>IF(Table1[[#This Row],[Ordem_insumos]]&lt;&gt;0,VLOOKUP(Table1[[#This Row],[Codigo_servico]],Preencher_Orcamento!$B:$D,3,FALSE)*Table1[[#This Row],[Qtde_insumo]],"")</f>
        <v>0</v>
      </c>
      <c r="M10240" s="18">
        <f>IF(Table1[[#This Row],[Ordem_insumos]]&lt;&gt;0,VLOOKUP(Table1[[#This Row],[Codigo_servico]],Preencher_Orcamento!$B:$D,3,FALSE)*Table1[[#This Row],[Subtotal_insumo]],"")</f>
        <v>0</v>
      </c>
    </row>
    <row r="10241" spans="1:13" x14ac:dyDescent="0.25">
      <c r="A10241" s="6">
        <v>158030</v>
      </c>
      <c r="B10241" s="126">
        <v>5</v>
      </c>
      <c r="C10241" s="133"/>
      <c r="D10241" s="134">
        <v>37005</v>
      </c>
      <c r="E10241" s="7" t="s">
        <v>811</v>
      </c>
      <c r="F10241" s="8" t="s">
        <v>168</v>
      </c>
      <c r="G10241" s="18">
        <f>IFERROR(VLOOKUP(Table1[[#This Row],[Codigo_insumo]],BD_Insumos!$B:$E,4),"")</f>
        <v>15.942500000000001</v>
      </c>
      <c r="H10241" s="140">
        <v>0.2</v>
      </c>
      <c r="I10241" s="9"/>
      <c r="J10241" s="23">
        <f t="shared" si="159"/>
        <v>3.1885000000000003</v>
      </c>
      <c r="K10241" s="22" t="str">
        <f>IF(I10241&lt;&gt;"",SUMIF(Table1[Codigo_servico],A10241,Table1[Subtotal_insumo]),"")</f>
        <v/>
      </c>
      <c r="L10241" s="18">
        <f>IF(Table1[[#This Row],[Ordem_insumos]]&lt;&gt;0,VLOOKUP(Table1[[#This Row],[Codigo_servico]],Preencher_Orcamento!$B:$D,3,FALSE)*Table1[[#This Row],[Qtde_insumo]],"")</f>
        <v>0</v>
      </c>
      <c r="M10241" s="18">
        <f>IF(Table1[[#This Row],[Ordem_insumos]]&lt;&gt;0,VLOOKUP(Table1[[#This Row],[Codigo_servico]],Preencher_Orcamento!$B:$D,3,FALSE)*Table1[[#This Row],[Subtotal_insumo]],"")</f>
        <v>0</v>
      </c>
    </row>
    <row r="10242" spans="1:13" x14ac:dyDescent="0.25">
      <c r="A10242" s="3">
        <v>158031</v>
      </c>
      <c r="B10242" s="125">
        <v>0</v>
      </c>
      <c r="C10242" s="131" t="s">
        <v>4368</v>
      </c>
      <c r="D10242" s="132"/>
      <c r="E10242" s="4"/>
      <c r="F10242" s="4"/>
      <c r="G10242" s="17" t="str">
        <f>IFERROR(VLOOKUP(Table1[[#This Row],[Codigo_insumo]],BD_Insumos!$B:$E,4),"")</f>
        <v/>
      </c>
      <c r="H10242" s="139"/>
      <c r="I10242" s="5" t="s">
        <v>170</v>
      </c>
      <c r="J10242" s="20" t="str">
        <f t="shared" ref="J10242:J10305" si="160">IF(I10242="",G10242*H10242,"")</f>
        <v/>
      </c>
      <c r="K10242" s="21">
        <f>IF(I10242&lt;&gt;"",SUMIF(Table1[Codigo_servico],A10242,Table1[Subtotal_insumo]),"")</f>
        <v>7.2433696790559061</v>
      </c>
      <c r="L10242" s="17" t="str">
        <f>IF(Table1[[#This Row],[Ordem_insumos]]&lt;&gt;0,VLOOKUP(Table1[[#This Row],[Codigo_servico]],Preencher_Orcamento!$B:$D,3,FALSE)*Table1[[#This Row],[Qtde_insumo]],"")</f>
        <v/>
      </c>
      <c r="M10242" s="17" t="str">
        <f>IF(Table1[[#This Row],[Ordem_insumos]]&lt;&gt;0,VLOOKUP(Table1[[#This Row],[Codigo_servico]],Preencher_Orcamento!$B:$D,3,FALSE)*Table1[[#This Row],[Subtotal_insumo]],"")</f>
        <v/>
      </c>
    </row>
    <row r="10243" spans="1:13" x14ac:dyDescent="0.25">
      <c r="A10243" s="6">
        <v>158031</v>
      </c>
      <c r="B10243" s="126">
        <v>1</v>
      </c>
      <c r="C10243" s="133"/>
      <c r="D10243" s="134">
        <v>2075</v>
      </c>
      <c r="E10243" s="7" t="s">
        <v>2199</v>
      </c>
      <c r="F10243" s="8" t="s">
        <v>2140</v>
      </c>
      <c r="G10243" s="16">
        <f>IFERROR(VLOOKUP(Table1[[#This Row],[Codigo_insumo]],BD_Insumos!$B:$E,4),"")</f>
        <v>15.599673853371913</v>
      </c>
      <c r="H10243" s="140">
        <v>0.2</v>
      </c>
      <c r="I10243" s="9"/>
      <c r="J10243" s="22">
        <f t="shared" si="160"/>
        <v>3.1199347706743827</v>
      </c>
      <c r="K10243" s="22" t="str">
        <f>IF(I10243&lt;&gt;"",SUMIF(Table1[Codigo_servico],A10243,Table1[Subtotal_insumo]),"")</f>
        <v/>
      </c>
      <c r="L10243" s="16">
        <f>IF(Table1[[#This Row],[Ordem_insumos]]&lt;&gt;0,VLOOKUP(Table1[[#This Row],[Codigo_servico]],Preencher_Orcamento!$B:$D,3,FALSE)*Table1[[#This Row],[Qtde_insumo]],"")</f>
        <v>0</v>
      </c>
      <c r="M10243" s="16">
        <f>IF(Table1[[#This Row],[Ordem_insumos]]&lt;&gt;0,VLOOKUP(Table1[[#This Row],[Codigo_servico]],Preencher_Orcamento!$B:$D,3,FALSE)*Table1[[#This Row],[Subtotal_insumo]],"")</f>
        <v>0</v>
      </c>
    </row>
    <row r="10244" spans="1:13" x14ac:dyDescent="0.25">
      <c r="A10244" s="6">
        <v>158031</v>
      </c>
      <c r="B10244" s="126">
        <v>2</v>
      </c>
      <c r="C10244" s="133"/>
      <c r="D10244" s="134">
        <v>2076</v>
      </c>
      <c r="E10244" s="7" t="s">
        <v>2200</v>
      </c>
      <c r="F10244" s="8" t="s">
        <v>2140</v>
      </c>
      <c r="G10244" s="16">
        <f>IFERROR(VLOOKUP(Table1[[#This Row],[Codigo_insumo]],BD_Insumos!$B:$E,4),"")</f>
        <v>12.645924541907611</v>
      </c>
      <c r="H10244" s="140">
        <v>0.2</v>
      </c>
      <c r="I10244" s="9"/>
      <c r="J10244" s="22">
        <f t="shared" si="160"/>
        <v>2.5291849083815223</v>
      </c>
      <c r="K10244" s="22" t="str">
        <f>IF(I10244&lt;&gt;"",SUMIF(Table1[Codigo_servico],A10244,Table1[Subtotal_insumo]),"")</f>
        <v/>
      </c>
      <c r="L10244" s="16">
        <f>IF(Table1[[#This Row],[Ordem_insumos]]&lt;&gt;0,VLOOKUP(Table1[[#This Row],[Codigo_servico]],Preencher_Orcamento!$B:$D,3,FALSE)*Table1[[#This Row],[Qtde_insumo]],"")</f>
        <v>0</v>
      </c>
      <c r="M10244" s="16">
        <f>IF(Table1[[#This Row],[Ordem_insumos]]&lt;&gt;0,VLOOKUP(Table1[[#This Row],[Codigo_servico]],Preencher_Orcamento!$B:$D,3,FALSE)*Table1[[#This Row],[Subtotal_insumo]],"")</f>
        <v>0</v>
      </c>
    </row>
    <row r="10245" spans="1:13" x14ac:dyDescent="0.25">
      <c r="A10245" s="6">
        <v>158031</v>
      </c>
      <c r="B10245" s="126">
        <v>3</v>
      </c>
      <c r="C10245" s="133"/>
      <c r="D10245" s="134">
        <v>37005</v>
      </c>
      <c r="E10245" s="7" t="s">
        <v>811</v>
      </c>
      <c r="F10245" s="8" t="s">
        <v>168</v>
      </c>
      <c r="G10245" s="18">
        <f>IFERROR(VLOOKUP(Table1[[#This Row],[Codigo_insumo]],BD_Insumos!$B:$E,4),"")</f>
        <v>15.942500000000001</v>
      </c>
      <c r="H10245" s="140">
        <v>0.1</v>
      </c>
      <c r="I10245" s="9"/>
      <c r="J10245" s="23">
        <f t="shared" si="160"/>
        <v>1.5942500000000002</v>
      </c>
      <c r="K10245" s="22" t="str">
        <f>IF(I10245&lt;&gt;"",SUMIF(Table1[Codigo_servico],A10245,Table1[Subtotal_insumo]),"")</f>
        <v/>
      </c>
      <c r="L10245" s="18">
        <f>IF(Table1[[#This Row],[Ordem_insumos]]&lt;&gt;0,VLOOKUP(Table1[[#This Row],[Codigo_servico]],Preencher_Orcamento!$B:$D,3,FALSE)*Table1[[#This Row],[Qtde_insumo]],"")</f>
        <v>0</v>
      </c>
      <c r="M10245" s="18">
        <f>IF(Table1[[#This Row],[Ordem_insumos]]&lt;&gt;0,VLOOKUP(Table1[[#This Row],[Codigo_servico]],Preencher_Orcamento!$B:$D,3,FALSE)*Table1[[#This Row],[Subtotal_insumo]],"")</f>
        <v>0</v>
      </c>
    </row>
    <row r="10246" spans="1:13" x14ac:dyDescent="0.25">
      <c r="A10246" s="3">
        <v>158032</v>
      </c>
      <c r="B10246" s="125">
        <v>0</v>
      </c>
      <c r="C10246" s="131" t="s">
        <v>4369</v>
      </c>
      <c r="D10246" s="132"/>
      <c r="E10246" s="4"/>
      <c r="F10246" s="4"/>
      <c r="G10246" s="17" t="str">
        <f>IFERROR(VLOOKUP(Table1[[#This Row],[Codigo_insumo]],BD_Insumos!$B:$E,4),"")</f>
        <v/>
      </c>
      <c r="H10246" s="139"/>
      <c r="I10246" s="5" t="s">
        <v>170</v>
      </c>
      <c r="J10246" s="20" t="str">
        <f t="shared" si="160"/>
        <v/>
      </c>
      <c r="K10246" s="21">
        <f>IF(I10246&lt;&gt;"",SUMIF(Table1[Codigo_servico],A10246,Table1[Subtotal_insumo]),"")</f>
        <v>10.978292598819881</v>
      </c>
      <c r="L10246" s="17" t="str">
        <f>IF(Table1[[#This Row],[Ordem_insumos]]&lt;&gt;0,VLOOKUP(Table1[[#This Row],[Codigo_servico]],Preencher_Orcamento!$B:$D,3,FALSE)*Table1[[#This Row],[Qtde_insumo]],"")</f>
        <v/>
      </c>
      <c r="M10246" s="17" t="str">
        <f>IF(Table1[[#This Row],[Ordem_insumos]]&lt;&gt;0,VLOOKUP(Table1[[#This Row],[Codigo_servico]],Preencher_Orcamento!$B:$D,3,FALSE)*Table1[[#This Row],[Subtotal_insumo]],"")</f>
        <v/>
      </c>
    </row>
    <row r="10247" spans="1:13" x14ac:dyDescent="0.25">
      <c r="A10247" s="6">
        <v>158032</v>
      </c>
      <c r="B10247" s="126">
        <v>1</v>
      </c>
      <c r="C10247" s="133"/>
      <c r="D10247" s="134">
        <v>37545</v>
      </c>
      <c r="E10247" s="7" t="s">
        <v>843</v>
      </c>
      <c r="F10247" s="8" t="s">
        <v>168</v>
      </c>
      <c r="G10247" s="16">
        <f>IFERROR(VLOOKUP(Table1[[#This Row],[Codigo_insumo]],BD_Insumos!$B:$E,4),"")</f>
        <v>14.4274</v>
      </c>
      <c r="H10247" s="140">
        <v>4.4999999999999998E-2</v>
      </c>
      <c r="I10247" s="9"/>
      <c r="J10247" s="22">
        <f t="shared" si="160"/>
        <v>0.64923299999999995</v>
      </c>
      <c r="K10247" s="22" t="str">
        <f>IF(I10247&lt;&gt;"",SUMIF(Table1[Codigo_servico],A10247,Table1[Subtotal_insumo]),"")</f>
        <v/>
      </c>
      <c r="L10247" s="16">
        <f>IF(Table1[[#This Row],[Ordem_insumos]]&lt;&gt;0,VLOOKUP(Table1[[#This Row],[Codigo_servico]],Preencher_Orcamento!$B:$D,3,FALSE)*Table1[[#This Row],[Qtde_insumo]],"")</f>
        <v>0</v>
      </c>
      <c r="M10247" s="16">
        <f>IF(Table1[[#This Row],[Ordem_insumos]]&lt;&gt;0,VLOOKUP(Table1[[#This Row],[Codigo_servico]],Preencher_Orcamento!$B:$D,3,FALSE)*Table1[[#This Row],[Subtotal_insumo]],"")</f>
        <v>0</v>
      </c>
    </row>
    <row r="10248" spans="1:13" x14ac:dyDescent="0.25">
      <c r="A10248" s="6">
        <v>158032</v>
      </c>
      <c r="B10248" s="126">
        <v>2</v>
      </c>
      <c r="C10248" s="133"/>
      <c r="D10248" s="134">
        <v>37540</v>
      </c>
      <c r="E10248" s="7" t="s">
        <v>838</v>
      </c>
      <c r="F10248" s="8" t="s">
        <v>457</v>
      </c>
      <c r="G10248" s="16">
        <f>IFERROR(VLOOKUP(Table1[[#This Row],[Codigo_insumo]],BD_Insumos!$B:$E,4),"")</f>
        <v>0.39579999999999999</v>
      </c>
      <c r="H10248" s="140">
        <v>0.2</v>
      </c>
      <c r="I10248" s="9"/>
      <c r="J10248" s="22">
        <f t="shared" si="160"/>
        <v>7.9160000000000008E-2</v>
      </c>
      <c r="K10248" s="22" t="str">
        <f>IF(I10248&lt;&gt;"",SUMIF(Table1[Codigo_servico],A10248,Table1[Subtotal_insumo]),"")</f>
        <v/>
      </c>
      <c r="L10248" s="16">
        <f>IF(Table1[[#This Row],[Ordem_insumos]]&lt;&gt;0,VLOOKUP(Table1[[#This Row],[Codigo_servico]],Preencher_Orcamento!$B:$D,3,FALSE)*Table1[[#This Row],[Qtde_insumo]],"")</f>
        <v>0</v>
      </c>
      <c r="M10248" s="16">
        <f>IF(Table1[[#This Row],[Ordem_insumos]]&lt;&gt;0,VLOOKUP(Table1[[#This Row],[Codigo_servico]],Preencher_Orcamento!$B:$D,3,FALSE)*Table1[[#This Row],[Subtotal_insumo]],"")</f>
        <v>0</v>
      </c>
    </row>
    <row r="10249" spans="1:13" x14ac:dyDescent="0.25">
      <c r="A10249" s="6">
        <v>158032</v>
      </c>
      <c r="B10249" s="126">
        <v>3</v>
      </c>
      <c r="C10249" s="133"/>
      <c r="D10249" s="134">
        <v>2076</v>
      </c>
      <c r="E10249" s="7" t="s">
        <v>2200</v>
      </c>
      <c r="F10249" s="8" t="s">
        <v>2140</v>
      </c>
      <c r="G10249" s="18">
        <f>IFERROR(VLOOKUP(Table1[[#This Row],[Codigo_insumo]],BD_Insumos!$B:$E,4),"")</f>
        <v>12.645924541907611</v>
      </c>
      <c r="H10249" s="140">
        <v>0.25</v>
      </c>
      <c r="I10249" s="9"/>
      <c r="J10249" s="23">
        <f t="shared" si="160"/>
        <v>3.1614811354769028</v>
      </c>
      <c r="K10249" s="22" t="str">
        <f>IF(I10249&lt;&gt;"",SUMIF(Table1[Codigo_servico],A10249,Table1[Subtotal_insumo]),"")</f>
        <v/>
      </c>
      <c r="L10249" s="18">
        <f>IF(Table1[[#This Row],[Ordem_insumos]]&lt;&gt;0,VLOOKUP(Table1[[#This Row],[Codigo_servico]],Preencher_Orcamento!$B:$D,3,FALSE)*Table1[[#This Row],[Qtde_insumo]],"")</f>
        <v>0</v>
      </c>
      <c r="M10249" s="18">
        <f>IF(Table1[[#This Row],[Ordem_insumos]]&lt;&gt;0,VLOOKUP(Table1[[#This Row],[Codigo_servico]],Preencher_Orcamento!$B:$D,3,FALSE)*Table1[[#This Row],[Subtotal_insumo]],"")</f>
        <v>0</v>
      </c>
    </row>
    <row r="10250" spans="1:13" x14ac:dyDescent="0.25">
      <c r="A10250" s="6">
        <v>158032</v>
      </c>
      <c r="B10250" s="126">
        <v>4</v>
      </c>
      <c r="C10250" s="133"/>
      <c r="D10250" s="134">
        <v>37005</v>
      </c>
      <c r="E10250" s="7" t="s">
        <v>811</v>
      </c>
      <c r="F10250" s="8" t="s">
        <v>168</v>
      </c>
      <c r="G10250" s="18">
        <f>IFERROR(VLOOKUP(Table1[[#This Row],[Codigo_insumo]],BD_Insumos!$B:$E,4),"")</f>
        <v>15.942500000000001</v>
      </c>
      <c r="H10250" s="140">
        <v>0.2</v>
      </c>
      <c r="I10250" s="9"/>
      <c r="J10250" s="23">
        <f t="shared" si="160"/>
        <v>3.1885000000000003</v>
      </c>
      <c r="K10250" s="22" t="str">
        <f>IF(I10250&lt;&gt;"",SUMIF(Table1[Codigo_servico],A10250,Table1[Subtotal_insumo]),"")</f>
        <v/>
      </c>
      <c r="L10250" s="18">
        <f>IF(Table1[[#This Row],[Ordem_insumos]]&lt;&gt;0,VLOOKUP(Table1[[#This Row],[Codigo_servico]],Preencher_Orcamento!$B:$D,3,FALSE)*Table1[[#This Row],[Qtde_insumo]],"")</f>
        <v>0</v>
      </c>
      <c r="M10250" s="18">
        <f>IF(Table1[[#This Row],[Ordem_insumos]]&lt;&gt;0,VLOOKUP(Table1[[#This Row],[Codigo_servico]],Preencher_Orcamento!$B:$D,3,FALSE)*Table1[[#This Row],[Subtotal_insumo]],"")</f>
        <v>0</v>
      </c>
    </row>
    <row r="10251" spans="1:13" x14ac:dyDescent="0.25">
      <c r="A10251" s="6">
        <v>158032</v>
      </c>
      <c r="B10251" s="126">
        <v>5</v>
      </c>
      <c r="C10251" s="133"/>
      <c r="D10251" s="134">
        <v>2075</v>
      </c>
      <c r="E10251" s="7" t="s">
        <v>2199</v>
      </c>
      <c r="F10251" s="8" t="s">
        <v>2140</v>
      </c>
      <c r="G10251" s="18">
        <f>IFERROR(VLOOKUP(Table1[[#This Row],[Codigo_insumo]],BD_Insumos!$B:$E,4),"")</f>
        <v>15.599673853371913</v>
      </c>
      <c r="H10251" s="140">
        <v>0.25</v>
      </c>
      <c r="I10251" s="9"/>
      <c r="J10251" s="23">
        <f t="shared" si="160"/>
        <v>3.8999184633429782</v>
      </c>
      <c r="K10251" s="22" t="str">
        <f>IF(I10251&lt;&gt;"",SUMIF(Table1[Codigo_servico],A10251,Table1[Subtotal_insumo]),"")</f>
        <v/>
      </c>
      <c r="L10251" s="18">
        <f>IF(Table1[[#This Row],[Ordem_insumos]]&lt;&gt;0,VLOOKUP(Table1[[#This Row],[Codigo_servico]],Preencher_Orcamento!$B:$D,3,FALSE)*Table1[[#This Row],[Qtde_insumo]],"")</f>
        <v>0</v>
      </c>
      <c r="M10251" s="18">
        <f>IF(Table1[[#This Row],[Ordem_insumos]]&lt;&gt;0,VLOOKUP(Table1[[#This Row],[Codigo_servico]],Preencher_Orcamento!$B:$D,3,FALSE)*Table1[[#This Row],[Subtotal_insumo]],"")</f>
        <v>0</v>
      </c>
    </row>
    <row r="10252" spans="1:13" x14ac:dyDescent="0.25">
      <c r="A10252" s="3">
        <v>158033</v>
      </c>
      <c r="B10252" s="125">
        <v>0</v>
      </c>
      <c r="C10252" s="131" t="s">
        <v>4370</v>
      </c>
      <c r="D10252" s="132"/>
      <c r="E10252" s="4"/>
      <c r="F10252" s="4"/>
      <c r="G10252" s="17" t="str">
        <f>IFERROR(VLOOKUP(Table1[[#This Row],[Codigo_insumo]],BD_Insumos!$B:$E,4),"")</f>
        <v/>
      </c>
      <c r="H10252" s="139"/>
      <c r="I10252" s="5" t="s">
        <v>5</v>
      </c>
      <c r="J10252" s="20" t="str">
        <f t="shared" si="160"/>
        <v/>
      </c>
      <c r="K10252" s="21">
        <f>IF(I10252&lt;&gt;"",SUMIF(Table1[Codigo_servico],A10252,Table1[Subtotal_insumo]),"")</f>
        <v>1.8076755390028936</v>
      </c>
      <c r="L10252" s="17" t="str">
        <f>IF(Table1[[#This Row],[Ordem_insumos]]&lt;&gt;0,VLOOKUP(Table1[[#This Row],[Codigo_servico]],Preencher_Orcamento!$B:$D,3,FALSE)*Table1[[#This Row],[Qtde_insumo]],"")</f>
        <v/>
      </c>
      <c r="M10252" s="17" t="str">
        <f>IF(Table1[[#This Row],[Ordem_insumos]]&lt;&gt;0,VLOOKUP(Table1[[#This Row],[Codigo_servico]],Preencher_Orcamento!$B:$D,3,FALSE)*Table1[[#This Row],[Subtotal_insumo]],"")</f>
        <v/>
      </c>
    </row>
    <row r="10253" spans="1:13" x14ac:dyDescent="0.25">
      <c r="A10253" s="6">
        <v>158033</v>
      </c>
      <c r="B10253" s="126">
        <v>1</v>
      </c>
      <c r="C10253" s="133"/>
      <c r="D10253" s="134">
        <v>2075</v>
      </c>
      <c r="E10253" s="7" t="s">
        <v>2199</v>
      </c>
      <c r="F10253" s="8" t="s">
        <v>2140</v>
      </c>
      <c r="G10253" s="16">
        <f>IFERROR(VLOOKUP(Table1[[#This Row],[Codigo_insumo]],BD_Insumos!$B:$E,4),"")</f>
        <v>15.599673853371913</v>
      </c>
      <c r="H10253" s="140">
        <v>7.4999999999999997E-2</v>
      </c>
      <c r="I10253" s="9"/>
      <c r="J10253" s="22">
        <f t="shared" si="160"/>
        <v>1.1699755390028934</v>
      </c>
      <c r="K10253" s="22" t="str">
        <f>IF(I10253&lt;&gt;"",SUMIF(Table1[Codigo_servico],A10253,Table1[Subtotal_insumo]),"")</f>
        <v/>
      </c>
      <c r="L10253" s="16">
        <f>IF(Table1[[#This Row],[Ordem_insumos]]&lt;&gt;0,VLOOKUP(Table1[[#This Row],[Codigo_servico]],Preencher_Orcamento!$B:$D,3,FALSE)*Table1[[#This Row],[Qtde_insumo]],"")</f>
        <v>0</v>
      </c>
      <c r="M10253" s="16">
        <f>IF(Table1[[#This Row],[Ordem_insumos]]&lt;&gt;0,VLOOKUP(Table1[[#This Row],[Codigo_servico]],Preencher_Orcamento!$B:$D,3,FALSE)*Table1[[#This Row],[Subtotal_insumo]],"")</f>
        <v>0</v>
      </c>
    </row>
    <row r="10254" spans="1:13" x14ac:dyDescent="0.25">
      <c r="A10254" s="6">
        <v>158033</v>
      </c>
      <c r="B10254" s="126">
        <v>2</v>
      </c>
      <c r="C10254" s="133"/>
      <c r="D10254" s="134">
        <v>37005</v>
      </c>
      <c r="E10254" s="7" t="s">
        <v>811</v>
      </c>
      <c r="F10254" s="8" t="s">
        <v>168</v>
      </c>
      <c r="G10254" s="18">
        <f>IFERROR(VLOOKUP(Table1[[#This Row],[Codigo_insumo]],BD_Insumos!$B:$E,4),"")</f>
        <v>15.942500000000001</v>
      </c>
      <c r="H10254" s="140">
        <v>0.04</v>
      </c>
      <c r="I10254" s="9"/>
      <c r="J10254" s="23">
        <f t="shared" si="160"/>
        <v>0.63770000000000004</v>
      </c>
      <c r="K10254" s="22" t="str">
        <f>IF(I10254&lt;&gt;"",SUMIF(Table1[Codigo_servico],A10254,Table1[Subtotal_insumo]),"")</f>
        <v/>
      </c>
      <c r="L10254" s="18">
        <f>IF(Table1[[#This Row],[Ordem_insumos]]&lt;&gt;0,VLOOKUP(Table1[[#This Row],[Codigo_servico]],Preencher_Orcamento!$B:$D,3,FALSE)*Table1[[#This Row],[Qtde_insumo]],"")</f>
        <v>0</v>
      </c>
      <c r="M10254" s="18">
        <f>IF(Table1[[#This Row],[Ordem_insumos]]&lt;&gt;0,VLOOKUP(Table1[[#This Row],[Codigo_servico]],Preencher_Orcamento!$B:$D,3,FALSE)*Table1[[#This Row],[Subtotal_insumo]],"")</f>
        <v>0</v>
      </c>
    </row>
    <row r="10255" spans="1:13" x14ac:dyDescent="0.25">
      <c r="A10255" s="3">
        <v>158034</v>
      </c>
      <c r="B10255" s="125">
        <v>0</v>
      </c>
      <c r="C10255" s="131" t="s">
        <v>4371</v>
      </c>
      <c r="D10255" s="132"/>
      <c r="E10255" s="4"/>
      <c r="F10255" s="4"/>
      <c r="G10255" s="17" t="str">
        <f>IFERROR(VLOOKUP(Table1[[#This Row],[Codigo_insumo]],BD_Insumos!$B:$E,4),"")</f>
        <v/>
      </c>
      <c r="H10255" s="139"/>
      <c r="I10255" s="5" t="s">
        <v>170</v>
      </c>
      <c r="J10255" s="20" t="str">
        <f t="shared" si="160"/>
        <v/>
      </c>
      <c r="K10255" s="21">
        <f>IF(I10255&lt;&gt;"",SUMIF(Table1[Codigo_servico],A10255,Table1[Subtotal_insumo]),"")</f>
        <v>19.26338911740374</v>
      </c>
      <c r="L10255" s="17" t="str">
        <f>IF(Table1[[#This Row],[Ordem_insumos]]&lt;&gt;0,VLOOKUP(Table1[[#This Row],[Codigo_servico]],Preencher_Orcamento!$B:$D,3,FALSE)*Table1[[#This Row],[Qtde_insumo]],"")</f>
        <v/>
      </c>
      <c r="M10255" s="17" t="str">
        <f>IF(Table1[[#This Row],[Ordem_insumos]]&lt;&gt;0,VLOOKUP(Table1[[#This Row],[Codigo_servico]],Preencher_Orcamento!$B:$D,3,FALSE)*Table1[[#This Row],[Subtotal_insumo]],"")</f>
        <v/>
      </c>
    </row>
    <row r="10256" spans="1:13" x14ac:dyDescent="0.25">
      <c r="A10256" s="6">
        <v>158034</v>
      </c>
      <c r="B10256" s="126">
        <v>1</v>
      </c>
      <c r="C10256" s="133"/>
      <c r="D10256" s="134">
        <v>2075</v>
      </c>
      <c r="E10256" s="7" t="s">
        <v>2199</v>
      </c>
      <c r="F10256" s="8" t="s">
        <v>2140</v>
      </c>
      <c r="G10256" s="16">
        <f>IFERROR(VLOOKUP(Table1[[#This Row],[Codigo_insumo]],BD_Insumos!$B:$E,4),"")</f>
        <v>15.599673853371913</v>
      </c>
      <c r="H10256" s="140">
        <v>0.55000000000000004</v>
      </c>
      <c r="I10256" s="9"/>
      <c r="J10256" s="22">
        <f t="shared" si="160"/>
        <v>8.5798206193545532</v>
      </c>
      <c r="K10256" s="22" t="str">
        <f>IF(I10256&lt;&gt;"",SUMIF(Table1[Codigo_servico],A10256,Table1[Subtotal_insumo]),"")</f>
        <v/>
      </c>
      <c r="L10256" s="16">
        <f>IF(Table1[[#This Row],[Ordem_insumos]]&lt;&gt;0,VLOOKUP(Table1[[#This Row],[Codigo_servico]],Preencher_Orcamento!$B:$D,3,FALSE)*Table1[[#This Row],[Qtde_insumo]],"")</f>
        <v>0</v>
      </c>
      <c r="M10256" s="16">
        <f>IF(Table1[[#This Row],[Ordem_insumos]]&lt;&gt;0,VLOOKUP(Table1[[#This Row],[Codigo_servico]],Preencher_Orcamento!$B:$D,3,FALSE)*Table1[[#This Row],[Subtotal_insumo]],"")</f>
        <v>0</v>
      </c>
    </row>
    <row r="10257" spans="1:13" x14ac:dyDescent="0.25">
      <c r="A10257" s="6">
        <v>158034</v>
      </c>
      <c r="B10257" s="126">
        <v>2</v>
      </c>
      <c r="C10257" s="133"/>
      <c r="D10257" s="134">
        <v>37509</v>
      </c>
      <c r="E10257" s="7" t="s">
        <v>830</v>
      </c>
      <c r="F10257" s="8" t="s">
        <v>168</v>
      </c>
      <c r="G10257" s="16">
        <f>IFERROR(VLOOKUP(Table1[[#This Row],[Codigo_insumo]],BD_Insumos!$B:$E,4),"")</f>
        <v>16.625699999999998</v>
      </c>
      <c r="H10257" s="140">
        <v>0.05</v>
      </c>
      <c r="I10257" s="9"/>
      <c r="J10257" s="22">
        <f t="shared" si="160"/>
        <v>0.83128499999999994</v>
      </c>
      <c r="K10257" s="22" t="str">
        <f>IF(I10257&lt;&gt;"",SUMIF(Table1[Codigo_servico],A10257,Table1[Subtotal_insumo]),"")</f>
        <v/>
      </c>
      <c r="L10257" s="16">
        <f>IF(Table1[[#This Row],[Ordem_insumos]]&lt;&gt;0,VLOOKUP(Table1[[#This Row],[Codigo_servico]],Preencher_Orcamento!$B:$D,3,FALSE)*Table1[[#This Row],[Qtde_insumo]],"")</f>
        <v>0</v>
      </c>
      <c r="M10257" s="16">
        <f>IF(Table1[[#This Row],[Ordem_insumos]]&lt;&gt;0,VLOOKUP(Table1[[#This Row],[Codigo_servico]],Preencher_Orcamento!$B:$D,3,FALSE)*Table1[[#This Row],[Subtotal_insumo]],"")</f>
        <v>0</v>
      </c>
    </row>
    <row r="10258" spans="1:13" x14ac:dyDescent="0.25">
      <c r="A10258" s="6">
        <v>158034</v>
      </c>
      <c r="B10258" s="126">
        <v>3</v>
      </c>
      <c r="C10258" s="133"/>
      <c r="D10258" s="134">
        <v>37005</v>
      </c>
      <c r="E10258" s="7" t="s">
        <v>811</v>
      </c>
      <c r="F10258" s="8" t="s">
        <v>168</v>
      </c>
      <c r="G10258" s="18">
        <f>IFERROR(VLOOKUP(Table1[[#This Row],[Codigo_insumo]],BD_Insumos!$B:$E,4),"")</f>
        <v>15.942500000000001</v>
      </c>
      <c r="H10258" s="140">
        <v>0.15</v>
      </c>
      <c r="I10258" s="9"/>
      <c r="J10258" s="23">
        <f t="shared" si="160"/>
        <v>2.391375</v>
      </c>
      <c r="K10258" s="22" t="str">
        <f>IF(I10258&lt;&gt;"",SUMIF(Table1[Codigo_servico],A10258,Table1[Subtotal_insumo]),"")</f>
        <v/>
      </c>
      <c r="L10258" s="18">
        <f>IF(Table1[[#This Row],[Ordem_insumos]]&lt;&gt;0,VLOOKUP(Table1[[#This Row],[Codigo_servico]],Preencher_Orcamento!$B:$D,3,FALSE)*Table1[[#This Row],[Qtde_insumo]],"")</f>
        <v>0</v>
      </c>
      <c r="M10258" s="18">
        <f>IF(Table1[[#This Row],[Ordem_insumos]]&lt;&gt;0,VLOOKUP(Table1[[#This Row],[Codigo_servico]],Preencher_Orcamento!$B:$D,3,FALSE)*Table1[[#This Row],[Subtotal_insumo]],"")</f>
        <v>0</v>
      </c>
    </row>
    <row r="10259" spans="1:13" x14ac:dyDescent="0.25">
      <c r="A10259" s="6">
        <v>158034</v>
      </c>
      <c r="B10259" s="126">
        <v>4</v>
      </c>
      <c r="C10259" s="133"/>
      <c r="D10259" s="134">
        <v>37535</v>
      </c>
      <c r="E10259" s="7" t="s">
        <v>835</v>
      </c>
      <c r="F10259" s="8" t="s">
        <v>457</v>
      </c>
      <c r="G10259" s="18">
        <f>IFERROR(VLOOKUP(Table1[[#This Row],[Codigo_insumo]],BD_Insumos!$B:$E,4),"")</f>
        <v>1.6855</v>
      </c>
      <c r="H10259" s="140">
        <v>0.3</v>
      </c>
      <c r="I10259" s="9"/>
      <c r="J10259" s="23">
        <f t="shared" si="160"/>
        <v>0.50564999999999993</v>
      </c>
      <c r="K10259" s="22" t="str">
        <f>IF(I10259&lt;&gt;"",SUMIF(Table1[Codigo_servico],A10259,Table1[Subtotal_insumo]),"")</f>
        <v/>
      </c>
      <c r="L10259" s="18">
        <f>IF(Table1[[#This Row],[Ordem_insumos]]&lt;&gt;0,VLOOKUP(Table1[[#This Row],[Codigo_servico]],Preencher_Orcamento!$B:$D,3,FALSE)*Table1[[#This Row],[Qtde_insumo]],"")</f>
        <v>0</v>
      </c>
      <c r="M10259" s="18">
        <f>IF(Table1[[#This Row],[Ordem_insumos]]&lt;&gt;0,VLOOKUP(Table1[[#This Row],[Codigo_servico]],Preencher_Orcamento!$B:$D,3,FALSE)*Table1[[#This Row],[Subtotal_insumo]],"")</f>
        <v>0</v>
      </c>
    </row>
    <row r="10260" spans="1:13" x14ac:dyDescent="0.25">
      <c r="A10260" s="6">
        <v>158034</v>
      </c>
      <c r="B10260" s="126">
        <v>5</v>
      </c>
      <c r="C10260" s="133"/>
      <c r="D10260" s="134">
        <v>2076</v>
      </c>
      <c r="E10260" s="7" t="s">
        <v>2200</v>
      </c>
      <c r="F10260" s="8" t="s">
        <v>2140</v>
      </c>
      <c r="G10260" s="18">
        <f>IFERROR(VLOOKUP(Table1[[#This Row],[Codigo_insumo]],BD_Insumos!$B:$E,4),"")</f>
        <v>12.645924541907611</v>
      </c>
      <c r="H10260" s="140">
        <v>0.55000000000000004</v>
      </c>
      <c r="I10260" s="9"/>
      <c r="J10260" s="23">
        <f t="shared" si="160"/>
        <v>6.9552584980491865</v>
      </c>
      <c r="K10260" s="22" t="str">
        <f>IF(I10260&lt;&gt;"",SUMIF(Table1[Codigo_servico],A10260,Table1[Subtotal_insumo]),"")</f>
        <v/>
      </c>
      <c r="L10260" s="18">
        <f>IF(Table1[[#This Row],[Ordem_insumos]]&lt;&gt;0,VLOOKUP(Table1[[#This Row],[Codigo_servico]],Preencher_Orcamento!$B:$D,3,FALSE)*Table1[[#This Row],[Qtde_insumo]],"")</f>
        <v>0</v>
      </c>
      <c r="M10260" s="18">
        <f>IF(Table1[[#This Row],[Ordem_insumos]]&lt;&gt;0,VLOOKUP(Table1[[#This Row],[Codigo_servico]],Preencher_Orcamento!$B:$D,3,FALSE)*Table1[[#This Row],[Subtotal_insumo]],"")</f>
        <v>0</v>
      </c>
    </row>
    <row r="10261" spans="1:13" x14ac:dyDescent="0.25">
      <c r="A10261" s="3">
        <v>158040</v>
      </c>
      <c r="B10261" s="125">
        <v>0</v>
      </c>
      <c r="C10261" s="131" t="s">
        <v>4372</v>
      </c>
      <c r="D10261" s="132"/>
      <c r="E10261" s="4"/>
      <c r="F10261" s="4"/>
      <c r="G10261" s="17" t="str">
        <f>IFERROR(VLOOKUP(Table1[[#This Row],[Codigo_insumo]],BD_Insumos!$B:$E,4),"")</f>
        <v/>
      </c>
      <c r="H10261" s="139"/>
      <c r="I10261" s="5" t="s">
        <v>170</v>
      </c>
      <c r="J10261" s="20" t="str">
        <f t="shared" si="160"/>
        <v/>
      </c>
      <c r="K10261" s="21">
        <f>IF(I10261&lt;&gt;"",SUMIF(Table1[Codigo_servico],A10261,Table1[Subtotal_insumo]),"")</f>
        <v>19.470449117403739</v>
      </c>
      <c r="L10261" s="17" t="str">
        <f>IF(Table1[[#This Row],[Ordem_insumos]]&lt;&gt;0,VLOOKUP(Table1[[#This Row],[Codigo_servico]],Preencher_Orcamento!$B:$D,3,FALSE)*Table1[[#This Row],[Qtde_insumo]],"")</f>
        <v/>
      </c>
      <c r="M10261" s="17" t="str">
        <f>IF(Table1[[#This Row],[Ordem_insumos]]&lt;&gt;0,VLOOKUP(Table1[[#This Row],[Codigo_servico]],Preencher_Orcamento!$B:$D,3,FALSE)*Table1[[#This Row],[Subtotal_insumo]],"")</f>
        <v/>
      </c>
    </row>
    <row r="10262" spans="1:13" x14ac:dyDescent="0.25">
      <c r="A10262" s="6">
        <v>158040</v>
      </c>
      <c r="B10262" s="126">
        <v>1</v>
      </c>
      <c r="C10262" s="133"/>
      <c r="D10262" s="134">
        <v>37535</v>
      </c>
      <c r="E10262" s="7" t="s">
        <v>835</v>
      </c>
      <c r="F10262" s="8" t="s">
        <v>457</v>
      </c>
      <c r="G10262" s="16">
        <f>IFERROR(VLOOKUP(Table1[[#This Row],[Codigo_insumo]],BD_Insumos!$B:$E,4),"")</f>
        <v>1.6855</v>
      </c>
      <c r="H10262" s="140">
        <v>0.3</v>
      </c>
      <c r="I10262" s="9"/>
      <c r="J10262" s="22">
        <f t="shared" si="160"/>
        <v>0.50564999999999993</v>
      </c>
      <c r="K10262" s="22" t="str">
        <f>IF(I10262&lt;&gt;"",SUMIF(Table1[Codigo_servico],A10262,Table1[Subtotal_insumo]),"")</f>
        <v/>
      </c>
      <c r="L10262" s="16">
        <f>IF(Table1[[#This Row],[Ordem_insumos]]&lt;&gt;0,VLOOKUP(Table1[[#This Row],[Codigo_servico]],Preencher_Orcamento!$B:$D,3,FALSE)*Table1[[#This Row],[Qtde_insumo]],"")</f>
        <v>0</v>
      </c>
      <c r="M10262" s="16">
        <f>IF(Table1[[#This Row],[Ordem_insumos]]&lt;&gt;0,VLOOKUP(Table1[[#This Row],[Codigo_servico]],Preencher_Orcamento!$B:$D,3,FALSE)*Table1[[#This Row],[Subtotal_insumo]],"")</f>
        <v>0</v>
      </c>
    </row>
    <row r="10263" spans="1:13" x14ac:dyDescent="0.25">
      <c r="A10263" s="6">
        <v>158040</v>
      </c>
      <c r="B10263" s="126">
        <v>2</v>
      </c>
      <c r="C10263" s="133"/>
      <c r="D10263" s="134">
        <v>2076</v>
      </c>
      <c r="E10263" s="7" t="s">
        <v>2200</v>
      </c>
      <c r="F10263" s="8" t="s">
        <v>2140</v>
      </c>
      <c r="G10263" s="16">
        <f>IFERROR(VLOOKUP(Table1[[#This Row],[Codigo_insumo]],BD_Insumos!$B:$E,4),"")</f>
        <v>12.645924541907611</v>
      </c>
      <c r="H10263" s="140">
        <v>0.55000000000000004</v>
      </c>
      <c r="I10263" s="9"/>
      <c r="J10263" s="22">
        <f t="shared" si="160"/>
        <v>6.9552584980491865</v>
      </c>
      <c r="K10263" s="22" t="str">
        <f>IF(I10263&lt;&gt;"",SUMIF(Table1[Codigo_servico],A10263,Table1[Subtotal_insumo]),"")</f>
        <v/>
      </c>
      <c r="L10263" s="16">
        <f>IF(Table1[[#This Row],[Ordem_insumos]]&lt;&gt;0,VLOOKUP(Table1[[#This Row],[Codigo_servico]],Preencher_Orcamento!$B:$D,3,FALSE)*Table1[[#This Row],[Qtde_insumo]],"")</f>
        <v>0</v>
      </c>
      <c r="M10263" s="16">
        <f>IF(Table1[[#This Row],[Ordem_insumos]]&lt;&gt;0,VLOOKUP(Table1[[#This Row],[Codigo_servico]],Preencher_Orcamento!$B:$D,3,FALSE)*Table1[[#This Row],[Subtotal_insumo]],"")</f>
        <v>0</v>
      </c>
    </row>
    <row r="10264" spans="1:13" x14ac:dyDescent="0.25">
      <c r="A10264" s="6">
        <v>158040</v>
      </c>
      <c r="B10264" s="126">
        <v>3</v>
      </c>
      <c r="C10264" s="133"/>
      <c r="D10264" s="134">
        <v>2075</v>
      </c>
      <c r="E10264" s="7" t="s">
        <v>2199</v>
      </c>
      <c r="F10264" s="8" t="s">
        <v>2140</v>
      </c>
      <c r="G10264" s="18">
        <f>IFERROR(VLOOKUP(Table1[[#This Row],[Codigo_insumo]],BD_Insumos!$B:$E,4),"")</f>
        <v>15.599673853371913</v>
      </c>
      <c r="H10264" s="140">
        <v>0.55000000000000004</v>
      </c>
      <c r="I10264" s="9"/>
      <c r="J10264" s="23">
        <f t="shared" si="160"/>
        <v>8.5798206193545532</v>
      </c>
      <c r="K10264" s="22" t="str">
        <f>IF(I10264&lt;&gt;"",SUMIF(Table1[Codigo_servico],A10264,Table1[Subtotal_insumo]),"")</f>
        <v/>
      </c>
      <c r="L10264" s="18">
        <f>IF(Table1[[#This Row],[Ordem_insumos]]&lt;&gt;0,VLOOKUP(Table1[[#This Row],[Codigo_servico]],Preencher_Orcamento!$B:$D,3,FALSE)*Table1[[#This Row],[Qtde_insumo]],"")</f>
        <v>0</v>
      </c>
      <c r="M10264" s="18">
        <f>IF(Table1[[#This Row],[Ordem_insumos]]&lt;&gt;0,VLOOKUP(Table1[[#This Row],[Codigo_servico]],Preencher_Orcamento!$B:$D,3,FALSE)*Table1[[#This Row],[Subtotal_insumo]],"")</f>
        <v>0</v>
      </c>
    </row>
    <row r="10265" spans="1:13" x14ac:dyDescent="0.25">
      <c r="A10265" s="6">
        <v>158040</v>
      </c>
      <c r="B10265" s="126">
        <v>4</v>
      </c>
      <c r="C10265" s="133"/>
      <c r="D10265" s="134">
        <v>37509</v>
      </c>
      <c r="E10265" s="7" t="s">
        <v>830</v>
      </c>
      <c r="F10265" s="8" t="s">
        <v>168</v>
      </c>
      <c r="G10265" s="18">
        <f>IFERROR(VLOOKUP(Table1[[#This Row],[Codigo_insumo]],BD_Insumos!$B:$E,4),"")</f>
        <v>16.625699999999998</v>
      </c>
      <c r="H10265" s="140">
        <v>0.05</v>
      </c>
      <c r="I10265" s="9"/>
      <c r="J10265" s="23">
        <f t="shared" si="160"/>
        <v>0.83128499999999994</v>
      </c>
      <c r="K10265" s="22" t="str">
        <f>IF(I10265&lt;&gt;"",SUMIF(Table1[Codigo_servico],A10265,Table1[Subtotal_insumo]),"")</f>
        <v/>
      </c>
      <c r="L10265" s="18">
        <f>IF(Table1[[#This Row],[Ordem_insumos]]&lt;&gt;0,VLOOKUP(Table1[[#This Row],[Codigo_servico]],Preencher_Orcamento!$B:$D,3,FALSE)*Table1[[#This Row],[Qtde_insumo]],"")</f>
        <v>0</v>
      </c>
      <c r="M10265" s="18">
        <f>IF(Table1[[#This Row],[Ordem_insumos]]&lt;&gt;0,VLOOKUP(Table1[[#This Row],[Codigo_servico]],Preencher_Orcamento!$B:$D,3,FALSE)*Table1[[#This Row],[Subtotal_insumo]],"")</f>
        <v>0</v>
      </c>
    </row>
    <row r="10266" spans="1:13" x14ac:dyDescent="0.25">
      <c r="A10266" s="6">
        <v>158040</v>
      </c>
      <c r="B10266" s="126">
        <v>5</v>
      </c>
      <c r="C10266" s="133"/>
      <c r="D10266" s="134">
        <v>37050</v>
      </c>
      <c r="E10266" s="7" t="s">
        <v>819</v>
      </c>
      <c r="F10266" s="8" t="s">
        <v>168</v>
      </c>
      <c r="G10266" s="18">
        <f>IFERROR(VLOOKUP(Table1[[#This Row],[Codigo_insumo]],BD_Insumos!$B:$E,4),"")</f>
        <v>17.322900000000001</v>
      </c>
      <c r="H10266" s="140">
        <v>0.15</v>
      </c>
      <c r="I10266" s="9"/>
      <c r="J10266" s="23">
        <f t="shared" si="160"/>
        <v>2.5984349999999998</v>
      </c>
      <c r="K10266" s="22" t="str">
        <f>IF(I10266&lt;&gt;"",SUMIF(Table1[Codigo_servico],A10266,Table1[Subtotal_insumo]),"")</f>
        <v/>
      </c>
      <c r="L10266" s="18">
        <f>IF(Table1[[#This Row],[Ordem_insumos]]&lt;&gt;0,VLOOKUP(Table1[[#This Row],[Codigo_servico]],Preencher_Orcamento!$B:$D,3,FALSE)*Table1[[#This Row],[Qtde_insumo]],"")</f>
        <v>0</v>
      </c>
      <c r="M10266" s="18">
        <f>IF(Table1[[#This Row],[Ordem_insumos]]&lt;&gt;0,VLOOKUP(Table1[[#This Row],[Codigo_servico]],Preencher_Orcamento!$B:$D,3,FALSE)*Table1[[#This Row],[Subtotal_insumo]],"")</f>
        <v>0</v>
      </c>
    </row>
    <row r="10267" spans="1:13" x14ac:dyDescent="0.25">
      <c r="A10267" s="3">
        <v>170117</v>
      </c>
      <c r="B10267" s="125">
        <v>0</v>
      </c>
      <c r="C10267" s="131" t="s">
        <v>4373</v>
      </c>
      <c r="D10267" s="132"/>
      <c r="E10267" s="4"/>
      <c r="F10267" s="4"/>
      <c r="G10267" s="17" t="str">
        <f>IFERROR(VLOOKUP(Table1[[#This Row],[Codigo_insumo]],BD_Insumos!$B:$E,4),"")</f>
        <v/>
      </c>
      <c r="H10267" s="139"/>
      <c r="I10267" s="5" t="s">
        <v>5</v>
      </c>
      <c r="J10267" s="20" t="str">
        <f t="shared" si="160"/>
        <v/>
      </c>
      <c r="K10267" s="21">
        <f>IF(I10267&lt;&gt;"",SUMIF(Table1[Codigo_servico],A10267,Table1[Subtotal_insumo]),"")</f>
        <v>241.05750694904845</v>
      </c>
      <c r="L10267" s="17" t="str">
        <f>IF(Table1[[#This Row],[Ordem_insumos]]&lt;&gt;0,VLOOKUP(Table1[[#This Row],[Codigo_servico]],Preencher_Orcamento!$B:$D,3,FALSE)*Table1[[#This Row],[Qtde_insumo]],"")</f>
        <v/>
      </c>
      <c r="M10267" s="17" t="str">
        <f>IF(Table1[[#This Row],[Ordem_insumos]]&lt;&gt;0,VLOOKUP(Table1[[#This Row],[Codigo_servico]],Preencher_Orcamento!$B:$D,3,FALSE)*Table1[[#This Row],[Subtotal_insumo]],"")</f>
        <v/>
      </c>
    </row>
    <row r="10268" spans="1:13" ht="26.25" x14ac:dyDescent="0.25">
      <c r="A10268" s="6">
        <v>170117</v>
      </c>
      <c r="B10268" s="126">
        <v>1</v>
      </c>
      <c r="C10268" s="133"/>
      <c r="D10268" s="134">
        <v>14022</v>
      </c>
      <c r="E10268" s="7" t="s">
        <v>290</v>
      </c>
      <c r="F10268" s="8" t="s">
        <v>197</v>
      </c>
      <c r="G10268" s="16">
        <f>IFERROR(VLOOKUP(Table1[[#This Row],[Codigo_insumo]],BD_Insumos!$B:$E,4),"")</f>
        <v>20.04</v>
      </c>
      <c r="H10268" s="140">
        <v>0.2</v>
      </c>
      <c r="I10268" s="9"/>
      <c r="J10268" s="22">
        <f t="shared" si="160"/>
        <v>4.008</v>
      </c>
      <c r="K10268" s="22" t="str">
        <f>IF(I10268&lt;&gt;"",SUMIF(Table1[Codigo_servico],A10268,Table1[Subtotal_insumo]),"")</f>
        <v/>
      </c>
      <c r="L10268" s="16">
        <f>IF(Table1[[#This Row],[Ordem_insumos]]&lt;&gt;0,VLOOKUP(Table1[[#This Row],[Codigo_servico]],Preencher_Orcamento!$B:$D,3,FALSE)*Table1[[#This Row],[Qtde_insumo]],"")</f>
        <v>0</v>
      </c>
      <c r="M10268" s="16">
        <f>IF(Table1[[#This Row],[Ordem_insumos]]&lt;&gt;0,VLOOKUP(Table1[[#This Row],[Codigo_servico]],Preencher_Orcamento!$B:$D,3,FALSE)*Table1[[#This Row],[Subtotal_insumo]],"")</f>
        <v>0</v>
      </c>
    </row>
    <row r="10269" spans="1:13" ht="26.25" x14ac:dyDescent="0.25">
      <c r="A10269" s="6">
        <v>170117</v>
      </c>
      <c r="B10269" s="126">
        <v>2</v>
      </c>
      <c r="C10269" s="133"/>
      <c r="D10269" s="134">
        <v>10636</v>
      </c>
      <c r="E10269" s="7" t="s">
        <v>146</v>
      </c>
      <c r="F10269" s="8" t="s">
        <v>58</v>
      </c>
      <c r="G10269" s="16">
        <f>IFERROR(VLOOKUP(Table1[[#This Row],[Codigo_insumo]],BD_Insumos!$B:$E,4),"")</f>
        <v>318.20740000000001</v>
      </c>
      <c r="H10269" s="140">
        <v>8.3999999999999995E-3</v>
      </c>
      <c r="I10269" s="9"/>
      <c r="J10269" s="22">
        <f t="shared" si="160"/>
        <v>2.6729421599999998</v>
      </c>
      <c r="K10269" s="22" t="str">
        <f>IF(I10269&lt;&gt;"",SUMIF(Table1[Codigo_servico],A10269,Table1[Subtotal_insumo]),"")</f>
        <v/>
      </c>
      <c r="L10269" s="16">
        <f>IF(Table1[[#This Row],[Ordem_insumos]]&lt;&gt;0,VLOOKUP(Table1[[#This Row],[Codigo_servico]],Preencher_Orcamento!$B:$D,3,FALSE)*Table1[[#This Row],[Qtde_insumo]],"")</f>
        <v>0</v>
      </c>
      <c r="M10269" s="16">
        <f>IF(Table1[[#This Row],[Ordem_insumos]]&lt;&gt;0,VLOOKUP(Table1[[#This Row],[Codigo_servico]],Preencher_Orcamento!$B:$D,3,FALSE)*Table1[[#This Row],[Subtotal_insumo]],"")</f>
        <v>0</v>
      </c>
    </row>
    <row r="10270" spans="1:13" ht="26.25" x14ac:dyDescent="0.25">
      <c r="A10270" s="6">
        <v>170117</v>
      </c>
      <c r="B10270" s="126">
        <v>3</v>
      </c>
      <c r="C10270" s="133"/>
      <c r="D10270" s="134">
        <v>10648</v>
      </c>
      <c r="E10270" s="7" t="s">
        <v>158</v>
      </c>
      <c r="F10270" s="8" t="s">
        <v>58</v>
      </c>
      <c r="G10270" s="18">
        <f>IFERROR(VLOOKUP(Table1[[#This Row],[Codigo_insumo]],BD_Insumos!$B:$E,4),"")</f>
        <v>359.69349999999997</v>
      </c>
      <c r="H10270" s="140">
        <v>3.7699999999999997E-2</v>
      </c>
      <c r="I10270" s="9"/>
      <c r="J10270" s="23">
        <f t="shared" si="160"/>
        <v>13.560444949999997</v>
      </c>
      <c r="K10270" s="22" t="str">
        <f>IF(I10270&lt;&gt;"",SUMIF(Table1[Codigo_servico],A10270,Table1[Subtotal_insumo]),"")</f>
        <v/>
      </c>
      <c r="L10270" s="18">
        <f>IF(Table1[[#This Row],[Ordem_insumos]]&lt;&gt;0,VLOOKUP(Table1[[#This Row],[Codigo_servico]],Preencher_Orcamento!$B:$D,3,FALSE)*Table1[[#This Row],[Qtde_insumo]],"")</f>
        <v>0</v>
      </c>
      <c r="M10270" s="18">
        <f>IF(Table1[[#This Row],[Ordem_insumos]]&lt;&gt;0,VLOOKUP(Table1[[#This Row],[Codigo_servico]],Preencher_Orcamento!$B:$D,3,FALSE)*Table1[[#This Row],[Subtotal_insumo]],"")</f>
        <v>0</v>
      </c>
    </row>
    <row r="10271" spans="1:13" ht="39" x14ac:dyDescent="0.25">
      <c r="A10271" s="6">
        <v>170117</v>
      </c>
      <c r="B10271" s="126">
        <v>4</v>
      </c>
      <c r="C10271" s="133"/>
      <c r="D10271" s="134">
        <v>18005</v>
      </c>
      <c r="E10271" s="7" t="s">
        <v>403</v>
      </c>
      <c r="F10271" s="8" t="s">
        <v>457</v>
      </c>
      <c r="G10271" s="18">
        <f>IFERROR(VLOOKUP(Table1[[#This Row],[Codigo_insumo]],BD_Insumos!$B:$E,4),"")</f>
        <v>25.984999999999999</v>
      </c>
      <c r="H10271" s="140">
        <v>0.1</v>
      </c>
      <c r="I10271" s="9"/>
      <c r="J10271" s="23">
        <f t="shared" si="160"/>
        <v>2.5985</v>
      </c>
      <c r="K10271" s="22" t="str">
        <f>IF(I10271&lt;&gt;"",SUMIF(Table1[Codigo_servico],A10271,Table1[Subtotal_insumo]),"")</f>
        <v/>
      </c>
      <c r="L10271" s="18">
        <f>IF(Table1[[#This Row],[Ordem_insumos]]&lt;&gt;0,VLOOKUP(Table1[[#This Row],[Codigo_servico]],Preencher_Orcamento!$B:$D,3,FALSE)*Table1[[#This Row],[Qtde_insumo]],"")</f>
        <v>0</v>
      </c>
      <c r="M10271" s="18">
        <f>IF(Table1[[#This Row],[Ordem_insumos]]&lt;&gt;0,VLOOKUP(Table1[[#This Row],[Codigo_servico]],Preencher_Orcamento!$B:$D,3,FALSE)*Table1[[#This Row],[Subtotal_insumo]],"")</f>
        <v>0</v>
      </c>
    </row>
    <row r="10272" spans="1:13" x14ac:dyDescent="0.25">
      <c r="A10272" s="6">
        <v>170117</v>
      </c>
      <c r="B10272" s="126">
        <v>5</v>
      </c>
      <c r="C10272" s="133"/>
      <c r="D10272" s="134">
        <v>2020</v>
      </c>
      <c r="E10272" s="7" t="s">
        <v>2188</v>
      </c>
      <c r="F10272" s="8" t="s">
        <v>2140</v>
      </c>
      <c r="G10272" s="18">
        <f>IFERROR(VLOOKUP(Table1[[#This Row],[Codigo_insumo]],BD_Insumos!$B:$E,4),"")</f>
        <v>15.860837164231068</v>
      </c>
      <c r="H10272" s="140">
        <v>3.23</v>
      </c>
      <c r="I10272" s="9"/>
      <c r="J10272" s="23">
        <f t="shared" si="160"/>
        <v>51.23050404046635</v>
      </c>
      <c r="K10272" s="22" t="str">
        <f>IF(I10272&lt;&gt;"",SUMIF(Table1[Codigo_servico],A10272,Table1[Subtotal_insumo]),"")</f>
        <v/>
      </c>
      <c r="L10272" s="18">
        <f>IF(Table1[[#This Row],[Ordem_insumos]]&lt;&gt;0,VLOOKUP(Table1[[#This Row],[Codigo_servico]],Preencher_Orcamento!$B:$D,3,FALSE)*Table1[[#This Row],[Qtde_insumo]],"")</f>
        <v>0</v>
      </c>
      <c r="M10272" s="18">
        <f>IF(Table1[[#This Row],[Ordem_insumos]]&lt;&gt;0,VLOOKUP(Table1[[#This Row],[Codigo_servico]],Preencher_Orcamento!$B:$D,3,FALSE)*Table1[[#This Row],[Subtotal_insumo]],"")</f>
        <v>0</v>
      </c>
    </row>
    <row r="10273" spans="1:13" x14ac:dyDescent="0.25">
      <c r="A10273" s="6">
        <v>170117</v>
      </c>
      <c r="B10273" s="126">
        <v>6</v>
      </c>
      <c r="C10273" s="133"/>
      <c r="D10273" s="134">
        <v>2099</v>
      </c>
      <c r="E10273" s="7" t="s">
        <v>2205</v>
      </c>
      <c r="F10273" s="8" t="s">
        <v>2140</v>
      </c>
      <c r="G10273" s="18">
        <f>IFERROR(VLOOKUP(Table1[[#This Row],[Codigo_insumo]],BD_Insumos!$B:$E,4),"")</f>
        <v>12.627877718847255</v>
      </c>
      <c r="H10273" s="140">
        <v>4.7</v>
      </c>
      <c r="I10273" s="9"/>
      <c r="J10273" s="23">
        <f t="shared" si="160"/>
        <v>59.3510252785821</v>
      </c>
      <c r="K10273" s="22" t="str">
        <f>IF(I10273&lt;&gt;"",SUMIF(Table1[Codigo_servico],A10273,Table1[Subtotal_insumo]),"")</f>
        <v/>
      </c>
      <c r="L10273" s="18">
        <f>IF(Table1[[#This Row],[Ordem_insumos]]&lt;&gt;0,VLOOKUP(Table1[[#This Row],[Codigo_servico]],Preencher_Orcamento!$B:$D,3,FALSE)*Table1[[#This Row],[Qtde_insumo]],"")</f>
        <v>0</v>
      </c>
      <c r="M10273" s="18">
        <f>IF(Table1[[#This Row],[Ordem_insumos]]&lt;&gt;0,VLOOKUP(Table1[[#This Row],[Codigo_servico]],Preencher_Orcamento!$B:$D,3,FALSE)*Table1[[#This Row],[Subtotal_insumo]],"")</f>
        <v>0</v>
      </c>
    </row>
    <row r="10274" spans="1:13" x14ac:dyDescent="0.25">
      <c r="A10274" s="6">
        <v>170117</v>
      </c>
      <c r="B10274" s="126">
        <v>7</v>
      </c>
      <c r="C10274" s="133"/>
      <c r="D10274" s="134">
        <v>10543</v>
      </c>
      <c r="E10274" s="7" t="s">
        <v>91</v>
      </c>
      <c r="F10274" s="8" t="s">
        <v>58</v>
      </c>
      <c r="G10274" s="18">
        <f>IFERROR(VLOOKUP(Table1[[#This Row],[Codigo_insumo]],BD_Insumos!$B:$E,4),"")</f>
        <v>67.283799999999999</v>
      </c>
      <c r="H10274" s="140">
        <v>5.3999999999999999E-2</v>
      </c>
      <c r="I10274" s="9"/>
      <c r="J10274" s="23">
        <f t="shared" si="160"/>
        <v>3.6333251999999998</v>
      </c>
      <c r="K10274" s="22" t="str">
        <f>IF(I10274&lt;&gt;"",SUMIF(Table1[Codigo_servico],A10274,Table1[Subtotal_insumo]),"")</f>
        <v/>
      </c>
      <c r="L10274" s="18">
        <f>IF(Table1[[#This Row],[Ordem_insumos]]&lt;&gt;0,VLOOKUP(Table1[[#This Row],[Codigo_servico]],Preencher_Orcamento!$B:$D,3,FALSE)*Table1[[#This Row],[Qtde_insumo]],"")</f>
        <v>0</v>
      </c>
      <c r="M10274" s="18">
        <f>IF(Table1[[#This Row],[Ordem_insumos]]&lt;&gt;0,VLOOKUP(Table1[[#This Row],[Codigo_servico]],Preencher_Orcamento!$B:$D,3,FALSE)*Table1[[#This Row],[Subtotal_insumo]],"")</f>
        <v>0</v>
      </c>
    </row>
    <row r="10275" spans="1:13" x14ac:dyDescent="0.25">
      <c r="A10275" s="6">
        <v>170117</v>
      </c>
      <c r="B10275" s="126">
        <v>8</v>
      </c>
      <c r="C10275" s="133"/>
      <c r="D10275" s="134">
        <v>17710</v>
      </c>
      <c r="E10275" s="7" t="s">
        <v>394</v>
      </c>
      <c r="F10275" s="8" t="s">
        <v>197</v>
      </c>
      <c r="G10275" s="18">
        <f>IFERROR(VLOOKUP(Table1[[#This Row],[Codigo_insumo]],BD_Insumos!$B:$E,4),"")</f>
        <v>5.9555999999999996</v>
      </c>
      <c r="H10275" s="140">
        <v>0.2142</v>
      </c>
      <c r="I10275" s="9"/>
      <c r="J10275" s="23">
        <f t="shared" si="160"/>
        <v>1.27568952</v>
      </c>
      <c r="K10275" s="22" t="str">
        <f>IF(I10275&lt;&gt;"",SUMIF(Table1[Codigo_servico],A10275,Table1[Subtotal_insumo]),"")</f>
        <v/>
      </c>
      <c r="L10275" s="18">
        <f>IF(Table1[[#This Row],[Ordem_insumos]]&lt;&gt;0,VLOOKUP(Table1[[#This Row],[Codigo_servico]],Preencher_Orcamento!$B:$D,3,FALSE)*Table1[[#This Row],[Qtde_insumo]],"")</f>
        <v>0</v>
      </c>
      <c r="M10275" s="18">
        <f>IF(Table1[[#This Row],[Ordem_insumos]]&lt;&gt;0,VLOOKUP(Table1[[#This Row],[Codigo_servico]],Preencher_Orcamento!$B:$D,3,FALSE)*Table1[[#This Row],[Subtotal_insumo]],"")</f>
        <v>0</v>
      </c>
    </row>
    <row r="10276" spans="1:13" ht="26.25" x14ac:dyDescent="0.25">
      <c r="A10276" s="6">
        <v>170117</v>
      </c>
      <c r="B10276" s="126">
        <v>9</v>
      </c>
      <c r="C10276" s="133"/>
      <c r="D10276" s="134">
        <v>18032</v>
      </c>
      <c r="E10276" s="7" t="s">
        <v>406</v>
      </c>
      <c r="F10276" s="8" t="s">
        <v>170</v>
      </c>
      <c r="G10276" s="18">
        <f>IFERROR(VLOOKUP(Table1[[#This Row],[Codigo_insumo]],BD_Insumos!$B:$E,4),"")</f>
        <v>35.468299999999999</v>
      </c>
      <c r="H10276" s="140">
        <v>1.68</v>
      </c>
      <c r="I10276" s="9"/>
      <c r="J10276" s="23">
        <f t="shared" si="160"/>
        <v>59.586743999999996</v>
      </c>
      <c r="K10276" s="22" t="str">
        <f>IF(I10276&lt;&gt;"",SUMIF(Table1[Codigo_servico],A10276,Table1[Subtotal_insumo]),"")</f>
        <v/>
      </c>
      <c r="L10276" s="18">
        <f>IF(Table1[[#This Row],[Ordem_insumos]]&lt;&gt;0,VLOOKUP(Table1[[#This Row],[Codigo_servico]],Preencher_Orcamento!$B:$D,3,FALSE)*Table1[[#This Row],[Qtde_insumo]],"")</f>
        <v>0</v>
      </c>
      <c r="M10276" s="18">
        <f>IF(Table1[[#This Row],[Ordem_insumos]]&lt;&gt;0,VLOOKUP(Table1[[#This Row],[Codigo_servico]],Preencher_Orcamento!$B:$D,3,FALSE)*Table1[[#This Row],[Subtotal_insumo]],"")</f>
        <v>0</v>
      </c>
    </row>
    <row r="10277" spans="1:13" ht="26.25" x14ac:dyDescent="0.25">
      <c r="A10277" s="6">
        <v>170117</v>
      </c>
      <c r="B10277" s="126">
        <v>10</v>
      </c>
      <c r="C10277" s="133"/>
      <c r="D10277" s="134">
        <v>18010</v>
      </c>
      <c r="E10277" s="7" t="s">
        <v>404</v>
      </c>
      <c r="F10277" s="8" t="s">
        <v>457</v>
      </c>
      <c r="G10277" s="18">
        <f>IFERROR(VLOOKUP(Table1[[#This Row],[Codigo_insumo]],BD_Insumos!$B:$E,4),"")</f>
        <v>32.077300000000001</v>
      </c>
      <c r="H10277" s="140">
        <v>0.05</v>
      </c>
      <c r="I10277" s="9"/>
      <c r="J10277" s="23">
        <f t="shared" si="160"/>
        <v>1.6038650000000001</v>
      </c>
      <c r="K10277" s="22" t="str">
        <f>IF(I10277&lt;&gt;"",SUMIF(Table1[Codigo_servico],A10277,Table1[Subtotal_insumo]),"")</f>
        <v/>
      </c>
      <c r="L10277" s="18">
        <f>IF(Table1[[#This Row],[Ordem_insumos]]&lt;&gt;0,VLOOKUP(Table1[[#This Row],[Codigo_servico]],Preencher_Orcamento!$B:$D,3,FALSE)*Table1[[#This Row],[Qtde_insumo]],"")</f>
        <v>0</v>
      </c>
      <c r="M10277" s="18">
        <f>IF(Table1[[#This Row],[Ordem_insumos]]&lt;&gt;0,VLOOKUP(Table1[[#This Row],[Codigo_servico]],Preencher_Orcamento!$B:$D,3,FALSE)*Table1[[#This Row],[Subtotal_insumo]],"")</f>
        <v>0</v>
      </c>
    </row>
    <row r="10278" spans="1:13" ht="26.25" x14ac:dyDescent="0.25">
      <c r="A10278" s="6">
        <v>170117</v>
      </c>
      <c r="B10278" s="126">
        <v>11</v>
      </c>
      <c r="C10278" s="133"/>
      <c r="D10278" s="134">
        <v>14040</v>
      </c>
      <c r="E10278" s="7" t="s">
        <v>299</v>
      </c>
      <c r="F10278" s="8" t="s">
        <v>168</v>
      </c>
      <c r="G10278" s="18">
        <f>IFERROR(VLOOKUP(Table1[[#This Row],[Codigo_insumo]],BD_Insumos!$B:$E,4),"")</f>
        <v>7.3939000000000004</v>
      </c>
      <c r="H10278" s="140">
        <v>0.34</v>
      </c>
      <c r="I10278" s="9"/>
      <c r="J10278" s="23">
        <f t="shared" si="160"/>
        <v>2.5139260000000001</v>
      </c>
      <c r="K10278" s="22" t="str">
        <f>IF(I10278&lt;&gt;"",SUMIF(Table1[Codigo_servico],A10278,Table1[Subtotal_insumo]),"")</f>
        <v/>
      </c>
      <c r="L10278" s="18">
        <f>IF(Table1[[#This Row],[Ordem_insumos]]&lt;&gt;0,VLOOKUP(Table1[[#This Row],[Codigo_servico]],Preencher_Orcamento!$B:$D,3,FALSE)*Table1[[#This Row],[Qtde_insumo]],"")</f>
        <v>0</v>
      </c>
      <c r="M10278" s="18">
        <f>IF(Table1[[#This Row],[Ordem_insumos]]&lt;&gt;0,VLOOKUP(Table1[[#This Row],[Codigo_servico]],Preencher_Orcamento!$B:$D,3,FALSE)*Table1[[#This Row],[Subtotal_insumo]],"")</f>
        <v>0</v>
      </c>
    </row>
    <row r="10279" spans="1:13" ht="26.25" x14ac:dyDescent="0.25">
      <c r="A10279" s="6">
        <v>170117</v>
      </c>
      <c r="B10279" s="126">
        <v>12</v>
      </c>
      <c r="C10279" s="133"/>
      <c r="D10279" s="134">
        <v>18015</v>
      </c>
      <c r="E10279" s="7" t="s">
        <v>405</v>
      </c>
      <c r="F10279" s="8" t="s">
        <v>457</v>
      </c>
      <c r="G10279" s="18">
        <f>IFERROR(VLOOKUP(Table1[[#This Row],[Codigo_insumo]],BD_Insumos!$B:$E,4),"")</f>
        <v>35.257399999999997</v>
      </c>
      <c r="H10279" s="140">
        <v>0.5</v>
      </c>
      <c r="I10279" s="9"/>
      <c r="J10279" s="23">
        <f t="shared" si="160"/>
        <v>17.628699999999998</v>
      </c>
      <c r="K10279" s="22" t="str">
        <f>IF(I10279&lt;&gt;"",SUMIF(Table1[Codigo_servico],A10279,Table1[Subtotal_insumo]),"")</f>
        <v/>
      </c>
      <c r="L10279" s="18">
        <f>IF(Table1[[#This Row],[Ordem_insumos]]&lt;&gt;0,VLOOKUP(Table1[[#This Row],[Codigo_servico]],Preencher_Orcamento!$B:$D,3,FALSE)*Table1[[#This Row],[Qtde_insumo]],"")</f>
        <v>0</v>
      </c>
      <c r="M10279" s="18">
        <f>IF(Table1[[#This Row],[Ordem_insumos]]&lt;&gt;0,VLOOKUP(Table1[[#This Row],[Codigo_servico]],Preencher_Orcamento!$B:$D,3,FALSE)*Table1[[#This Row],[Subtotal_insumo]],"")</f>
        <v>0</v>
      </c>
    </row>
    <row r="10280" spans="1:13" ht="26.25" x14ac:dyDescent="0.25">
      <c r="A10280" s="6">
        <v>170117</v>
      </c>
      <c r="B10280" s="126">
        <v>13</v>
      </c>
      <c r="C10280" s="133"/>
      <c r="D10280" s="134">
        <v>17505</v>
      </c>
      <c r="E10280" s="7" t="s">
        <v>382</v>
      </c>
      <c r="F10280" s="8" t="s">
        <v>197</v>
      </c>
      <c r="G10280" s="18">
        <f>IFERROR(VLOOKUP(Table1[[#This Row],[Codigo_insumo]],BD_Insumos!$B:$E,4),"")</f>
        <v>8.3129000000000008</v>
      </c>
      <c r="H10280" s="140">
        <v>0.04</v>
      </c>
      <c r="I10280" s="9"/>
      <c r="J10280" s="23">
        <f t="shared" si="160"/>
        <v>0.33251600000000003</v>
      </c>
      <c r="K10280" s="22" t="str">
        <f>IF(I10280&lt;&gt;"",SUMIF(Table1[Codigo_servico],A10280,Table1[Subtotal_insumo]),"")</f>
        <v/>
      </c>
      <c r="L10280" s="18">
        <f>IF(Table1[[#This Row],[Ordem_insumos]]&lt;&gt;0,VLOOKUP(Table1[[#This Row],[Codigo_servico]],Preencher_Orcamento!$B:$D,3,FALSE)*Table1[[#This Row],[Qtde_insumo]],"")</f>
        <v>0</v>
      </c>
      <c r="M10280" s="18">
        <f>IF(Table1[[#This Row],[Ordem_insumos]]&lt;&gt;0,VLOOKUP(Table1[[#This Row],[Codigo_servico]],Preencher_Orcamento!$B:$D,3,FALSE)*Table1[[#This Row],[Subtotal_insumo]],"")</f>
        <v>0</v>
      </c>
    </row>
    <row r="10281" spans="1:13" x14ac:dyDescent="0.25">
      <c r="A10281" s="6">
        <v>170117</v>
      </c>
      <c r="B10281" s="126">
        <v>14</v>
      </c>
      <c r="C10281" s="133"/>
      <c r="D10281" s="134">
        <v>12580</v>
      </c>
      <c r="E10281" s="7" t="s">
        <v>246</v>
      </c>
      <c r="F10281" s="8" t="s">
        <v>457</v>
      </c>
      <c r="G10281" s="18">
        <f>IFERROR(VLOOKUP(Table1[[#This Row],[Codigo_insumo]],BD_Insumos!$B:$E,4),"")</f>
        <v>0.25140000000000001</v>
      </c>
      <c r="H10281" s="140">
        <v>36</v>
      </c>
      <c r="I10281" s="9"/>
      <c r="J10281" s="23">
        <f t="shared" si="160"/>
        <v>9.0503999999999998</v>
      </c>
      <c r="K10281" s="22" t="str">
        <f>IF(I10281&lt;&gt;"",SUMIF(Table1[Codigo_servico],A10281,Table1[Subtotal_insumo]),"")</f>
        <v/>
      </c>
      <c r="L10281" s="18">
        <f>IF(Table1[[#This Row],[Ordem_insumos]]&lt;&gt;0,VLOOKUP(Table1[[#This Row],[Codigo_servico]],Preencher_Orcamento!$B:$D,3,FALSE)*Table1[[#This Row],[Qtde_insumo]],"")</f>
        <v>0</v>
      </c>
      <c r="M10281" s="18">
        <f>IF(Table1[[#This Row],[Ordem_insumos]]&lt;&gt;0,VLOOKUP(Table1[[#This Row],[Codigo_servico]],Preencher_Orcamento!$B:$D,3,FALSE)*Table1[[#This Row],[Subtotal_insumo]],"")</f>
        <v>0</v>
      </c>
    </row>
    <row r="10282" spans="1:13" x14ac:dyDescent="0.25">
      <c r="A10282" s="6">
        <v>170117</v>
      </c>
      <c r="B10282" s="126">
        <v>15</v>
      </c>
      <c r="C10282" s="133"/>
      <c r="D10282" s="134">
        <v>10612</v>
      </c>
      <c r="E10282" s="7" t="s">
        <v>122</v>
      </c>
      <c r="F10282" s="8" t="s">
        <v>58</v>
      </c>
      <c r="G10282" s="18">
        <f>IFERROR(VLOOKUP(Table1[[#This Row],[Codigo_insumo]],BD_Insumos!$B:$E,4),"")</f>
        <v>250.2276</v>
      </c>
      <c r="H10282" s="140">
        <v>4.8000000000000001E-2</v>
      </c>
      <c r="I10282" s="9"/>
      <c r="J10282" s="23">
        <f t="shared" si="160"/>
        <v>12.0109248</v>
      </c>
      <c r="K10282" s="22" t="str">
        <f>IF(I10282&lt;&gt;"",SUMIF(Table1[Codigo_servico],A10282,Table1[Subtotal_insumo]),"")</f>
        <v/>
      </c>
      <c r="L10282" s="18">
        <f>IF(Table1[[#This Row],[Ordem_insumos]]&lt;&gt;0,VLOOKUP(Table1[[#This Row],[Codigo_servico]],Preencher_Orcamento!$B:$D,3,FALSE)*Table1[[#This Row],[Qtde_insumo]],"")</f>
        <v>0</v>
      </c>
      <c r="M10282" s="18">
        <f>IF(Table1[[#This Row],[Ordem_insumos]]&lt;&gt;0,VLOOKUP(Table1[[#This Row],[Codigo_servico]],Preencher_Orcamento!$B:$D,3,FALSE)*Table1[[#This Row],[Subtotal_insumo]],"")</f>
        <v>0</v>
      </c>
    </row>
    <row r="10283" spans="1:13" x14ac:dyDescent="0.25">
      <c r="A10283" s="3">
        <v>170118</v>
      </c>
      <c r="B10283" s="125">
        <v>0</v>
      </c>
      <c r="C10283" s="131" t="s">
        <v>4374</v>
      </c>
      <c r="D10283" s="132"/>
      <c r="E10283" s="4"/>
      <c r="F10283" s="4"/>
      <c r="G10283" s="17" t="str">
        <f>IFERROR(VLOOKUP(Table1[[#This Row],[Codigo_insumo]],BD_Insumos!$B:$E,4),"")</f>
        <v/>
      </c>
      <c r="H10283" s="139"/>
      <c r="I10283" s="5" t="s">
        <v>5</v>
      </c>
      <c r="J10283" s="20" t="str">
        <f t="shared" si="160"/>
        <v/>
      </c>
      <c r="K10283" s="21">
        <f>IF(I10283&lt;&gt;"",SUMIF(Table1[Codigo_servico],A10283,Table1[Subtotal_insumo]),"")</f>
        <v>218.26865374904847</v>
      </c>
      <c r="L10283" s="17" t="str">
        <f>IF(Table1[[#This Row],[Ordem_insumos]]&lt;&gt;0,VLOOKUP(Table1[[#This Row],[Codigo_servico]],Preencher_Orcamento!$B:$D,3,FALSE)*Table1[[#This Row],[Qtde_insumo]],"")</f>
        <v/>
      </c>
      <c r="M10283" s="17" t="str">
        <f>IF(Table1[[#This Row],[Ordem_insumos]]&lt;&gt;0,VLOOKUP(Table1[[#This Row],[Codigo_servico]],Preencher_Orcamento!$B:$D,3,FALSE)*Table1[[#This Row],[Subtotal_insumo]],"")</f>
        <v/>
      </c>
    </row>
    <row r="10284" spans="1:13" ht="26.25" x14ac:dyDescent="0.25">
      <c r="A10284" s="6">
        <v>170118</v>
      </c>
      <c r="B10284" s="126">
        <v>1</v>
      </c>
      <c r="C10284" s="133"/>
      <c r="D10284" s="134">
        <v>18015</v>
      </c>
      <c r="E10284" s="7" t="s">
        <v>405</v>
      </c>
      <c r="F10284" s="8" t="s">
        <v>457</v>
      </c>
      <c r="G10284" s="16">
        <f>IFERROR(VLOOKUP(Table1[[#This Row],[Codigo_insumo]],BD_Insumos!$B:$E,4),"")</f>
        <v>35.257399999999997</v>
      </c>
      <c r="H10284" s="140">
        <v>0.5</v>
      </c>
      <c r="I10284" s="9"/>
      <c r="J10284" s="22">
        <f t="shared" si="160"/>
        <v>17.628699999999998</v>
      </c>
      <c r="K10284" s="22" t="str">
        <f>IF(I10284&lt;&gt;"",SUMIF(Table1[Codigo_servico],A10284,Table1[Subtotal_insumo]),"")</f>
        <v/>
      </c>
      <c r="L10284" s="16">
        <f>IF(Table1[[#This Row],[Ordem_insumos]]&lt;&gt;0,VLOOKUP(Table1[[#This Row],[Codigo_servico]],Preencher_Orcamento!$B:$D,3,FALSE)*Table1[[#This Row],[Qtde_insumo]],"")</f>
        <v>0</v>
      </c>
      <c r="M10284" s="16">
        <f>IF(Table1[[#This Row],[Ordem_insumos]]&lt;&gt;0,VLOOKUP(Table1[[#This Row],[Codigo_servico]],Preencher_Orcamento!$B:$D,3,FALSE)*Table1[[#This Row],[Subtotal_insumo]],"")</f>
        <v>0</v>
      </c>
    </row>
    <row r="10285" spans="1:13" ht="26.25" x14ac:dyDescent="0.25">
      <c r="A10285" s="6">
        <v>170118</v>
      </c>
      <c r="B10285" s="126">
        <v>2</v>
      </c>
      <c r="C10285" s="133"/>
      <c r="D10285" s="134">
        <v>17505</v>
      </c>
      <c r="E10285" s="7" t="s">
        <v>382</v>
      </c>
      <c r="F10285" s="8" t="s">
        <v>197</v>
      </c>
      <c r="G10285" s="16">
        <f>IFERROR(VLOOKUP(Table1[[#This Row],[Codigo_insumo]],BD_Insumos!$B:$E,4),"")</f>
        <v>8.3129000000000008</v>
      </c>
      <c r="H10285" s="140">
        <v>0.04</v>
      </c>
      <c r="I10285" s="9"/>
      <c r="J10285" s="22">
        <f t="shared" si="160"/>
        <v>0.33251600000000003</v>
      </c>
      <c r="K10285" s="22" t="str">
        <f>IF(I10285&lt;&gt;"",SUMIF(Table1[Codigo_servico],A10285,Table1[Subtotal_insumo]),"")</f>
        <v/>
      </c>
      <c r="L10285" s="16">
        <f>IF(Table1[[#This Row],[Ordem_insumos]]&lt;&gt;0,VLOOKUP(Table1[[#This Row],[Codigo_servico]],Preencher_Orcamento!$B:$D,3,FALSE)*Table1[[#This Row],[Qtde_insumo]],"")</f>
        <v>0</v>
      </c>
      <c r="M10285" s="16">
        <f>IF(Table1[[#This Row],[Ordem_insumos]]&lt;&gt;0,VLOOKUP(Table1[[#This Row],[Codigo_servico]],Preencher_Orcamento!$B:$D,3,FALSE)*Table1[[#This Row],[Subtotal_insumo]],"")</f>
        <v>0</v>
      </c>
    </row>
    <row r="10286" spans="1:13" ht="26.25" x14ac:dyDescent="0.25">
      <c r="A10286" s="6">
        <v>170118</v>
      </c>
      <c r="B10286" s="126">
        <v>3</v>
      </c>
      <c r="C10286" s="133"/>
      <c r="D10286" s="134">
        <v>10636</v>
      </c>
      <c r="E10286" s="7" t="s">
        <v>146</v>
      </c>
      <c r="F10286" s="8" t="s">
        <v>58</v>
      </c>
      <c r="G10286" s="18">
        <f>IFERROR(VLOOKUP(Table1[[#This Row],[Codigo_insumo]],BD_Insumos!$B:$E,4),"")</f>
        <v>318.20740000000001</v>
      </c>
      <c r="H10286" s="140">
        <v>8.3999999999999995E-3</v>
      </c>
      <c r="I10286" s="9"/>
      <c r="J10286" s="23">
        <f t="shared" si="160"/>
        <v>2.6729421599999998</v>
      </c>
      <c r="K10286" s="22" t="str">
        <f>IF(I10286&lt;&gt;"",SUMIF(Table1[Codigo_servico],A10286,Table1[Subtotal_insumo]),"")</f>
        <v/>
      </c>
      <c r="L10286" s="18">
        <f>IF(Table1[[#This Row],[Ordem_insumos]]&lt;&gt;0,VLOOKUP(Table1[[#This Row],[Codigo_servico]],Preencher_Orcamento!$B:$D,3,FALSE)*Table1[[#This Row],[Qtde_insumo]],"")</f>
        <v>0</v>
      </c>
      <c r="M10286" s="18">
        <f>IF(Table1[[#This Row],[Ordem_insumos]]&lt;&gt;0,VLOOKUP(Table1[[#This Row],[Codigo_servico]],Preencher_Orcamento!$B:$D,3,FALSE)*Table1[[#This Row],[Subtotal_insumo]],"")</f>
        <v>0</v>
      </c>
    </row>
    <row r="10287" spans="1:13" ht="26.25" x14ac:dyDescent="0.25">
      <c r="A10287" s="6">
        <v>170118</v>
      </c>
      <c r="B10287" s="126">
        <v>4</v>
      </c>
      <c r="C10287" s="133"/>
      <c r="D10287" s="134">
        <v>10648</v>
      </c>
      <c r="E10287" s="7" t="s">
        <v>158</v>
      </c>
      <c r="F10287" s="8" t="s">
        <v>58</v>
      </c>
      <c r="G10287" s="18">
        <f>IFERROR(VLOOKUP(Table1[[#This Row],[Codigo_insumo]],BD_Insumos!$B:$E,4),"")</f>
        <v>359.69349999999997</v>
      </c>
      <c r="H10287" s="140">
        <v>3.7699999999999997E-2</v>
      </c>
      <c r="I10287" s="9"/>
      <c r="J10287" s="23">
        <f t="shared" si="160"/>
        <v>13.560444949999997</v>
      </c>
      <c r="K10287" s="22" t="str">
        <f>IF(I10287&lt;&gt;"",SUMIF(Table1[Codigo_servico],A10287,Table1[Subtotal_insumo]),"")</f>
        <v/>
      </c>
      <c r="L10287" s="18">
        <f>IF(Table1[[#This Row],[Ordem_insumos]]&lt;&gt;0,VLOOKUP(Table1[[#This Row],[Codigo_servico]],Preencher_Orcamento!$B:$D,3,FALSE)*Table1[[#This Row],[Qtde_insumo]],"")</f>
        <v>0</v>
      </c>
      <c r="M10287" s="18">
        <f>IF(Table1[[#This Row],[Ordem_insumos]]&lt;&gt;0,VLOOKUP(Table1[[#This Row],[Codigo_servico]],Preencher_Orcamento!$B:$D,3,FALSE)*Table1[[#This Row],[Subtotal_insumo]],"")</f>
        <v>0</v>
      </c>
    </row>
    <row r="10288" spans="1:13" x14ac:dyDescent="0.25">
      <c r="A10288" s="6">
        <v>170118</v>
      </c>
      <c r="B10288" s="126">
        <v>5</v>
      </c>
      <c r="C10288" s="133"/>
      <c r="D10288" s="134">
        <v>2020</v>
      </c>
      <c r="E10288" s="7" t="s">
        <v>2188</v>
      </c>
      <c r="F10288" s="8" t="s">
        <v>2140</v>
      </c>
      <c r="G10288" s="18">
        <f>IFERROR(VLOOKUP(Table1[[#This Row],[Codigo_insumo]],BD_Insumos!$B:$E,4),"")</f>
        <v>15.860837164231068</v>
      </c>
      <c r="H10288" s="140">
        <v>3.23</v>
      </c>
      <c r="I10288" s="9"/>
      <c r="J10288" s="23">
        <f t="shared" si="160"/>
        <v>51.23050404046635</v>
      </c>
      <c r="K10288" s="22" t="str">
        <f>IF(I10288&lt;&gt;"",SUMIF(Table1[Codigo_servico],A10288,Table1[Subtotal_insumo]),"")</f>
        <v/>
      </c>
      <c r="L10288" s="18">
        <f>IF(Table1[[#This Row],[Ordem_insumos]]&lt;&gt;0,VLOOKUP(Table1[[#This Row],[Codigo_servico]],Preencher_Orcamento!$B:$D,3,FALSE)*Table1[[#This Row],[Qtde_insumo]],"")</f>
        <v>0</v>
      </c>
      <c r="M10288" s="18">
        <f>IF(Table1[[#This Row],[Ordem_insumos]]&lt;&gt;0,VLOOKUP(Table1[[#This Row],[Codigo_servico]],Preencher_Orcamento!$B:$D,3,FALSE)*Table1[[#This Row],[Subtotal_insumo]],"")</f>
        <v>0</v>
      </c>
    </row>
    <row r="10289" spans="1:13" x14ac:dyDescent="0.25">
      <c r="A10289" s="6">
        <v>170118</v>
      </c>
      <c r="B10289" s="126">
        <v>6</v>
      </c>
      <c r="C10289" s="133"/>
      <c r="D10289" s="134">
        <v>2099</v>
      </c>
      <c r="E10289" s="7" t="s">
        <v>2205</v>
      </c>
      <c r="F10289" s="8" t="s">
        <v>2140</v>
      </c>
      <c r="G10289" s="18">
        <f>IFERROR(VLOOKUP(Table1[[#This Row],[Codigo_insumo]],BD_Insumos!$B:$E,4),"")</f>
        <v>12.627877718847255</v>
      </c>
      <c r="H10289" s="140">
        <v>4.7</v>
      </c>
      <c r="I10289" s="9"/>
      <c r="J10289" s="23">
        <f t="shared" si="160"/>
        <v>59.3510252785821</v>
      </c>
      <c r="K10289" s="22" t="str">
        <f>IF(I10289&lt;&gt;"",SUMIF(Table1[Codigo_servico],A10289,Table1[Subtotal_insumo]),"")</f>
        <v/>
      </c>
      <c r="L10289" s="18">
        <f>IF(Table1[[#This Row],[Ordem_insumos]]&lt;&gt;0,VLOOKUP(Table1[[#This Row],[Codigo_servico]],Preencher_Orcamento!$B:$D,3,FALSE)*Table1[[#This Row],[Qtde_insumo]],"")</f>
        <v>0</v>
      </c>
      <c r="M10289" s="18">
        <f>IF(Table1[[#This Row],[Ordem_insumos]]&lt;&gt;0,VLOOKUP(Table1[[#This Row],[Codigo_servico]],Preencher_Orcamento!$B:$D,3,FALSE)*Table1[[#This Row],[Subtotal_insumo]],"")</f>
        <v>0</v>
      </c>
    </row>
    <row r="10290" spans="1:13" x14ac:dyDescent="0.25">
      <c r="A10290" s="6">
        <v>170118</v>
      </c>
      <c r="B10290" s="126">
        <v>7</v>
      </c>
      <c r="C10290" s="133"/>
      <c r="D10290" s="134">
        <v>12580</v>
      </c>
      <c r="E10290" s="7" t="s">
        <v>246</v>
      </c>
      <c r="F10290" s="8" t="s">
        <v>457</v>
      </c>
      <c r="G10290" s="18">
        <f>IFERROR(VLOOKUP(Table1[[#This Row],[Codigo_insumo]],BD_Insumos!$B:$E,4),"")</f>
        <v>0.25140000000000001</v>
      </c>
      <c r="H10290" s="140">
        <v>36</v>
      </c>
      <c r="I10290" s="9"/>
      <c r="J10290" s="23">
        <f t="shared" si="160"/>
        <v>9.0503999999999998</v>
      </c>
      <c r="K10290" s="22" t="str">
        <f>IF(I10290&lt;&gt;"",SUMIF(Table1[Codigo_servico],A10290,Table1[Subtotal_insumo]),"")</f>
        <v/>
      </c>
      <c r="L10290" s="18">
        <f>IF(Table1[[#This Row],[Ordem_insumos]]&lt;&gt;0,VLOOKUP(Table1[[#This Row],[Codigo_servico]],Preencher_Orcamento!$B:$D,3,FALSE)*Table1[[#This Row],[Qtde_insumo]],"")</f>
        <v>0</v>
      </c>
      <c r="M10290" s="18">
        <f>IF(Table1[[#This Row],[Ordem_insumos]]&lt;&gt;0,VLOOKUP(Table1[[#This Row],[Codigo_servico]],Preencher_Orcamento!$B:$D,3,FALSE)*Table1[[#This Row],[Subtotal_insumo]],"")</f>
        <v>0</v>
      </c>
    </row>
    <row r="10291" spans="1:13" ht="26.25" x14ac:dyDescent="0.25">
      <c r="A10291" s="6">
        <v>170118</v>
      </c>
      <c r="B10291" s="126">
        <v>8</v>
      </c>
      <c r="C10291" s="133"/>
      <c r="D10291" s="134">
        <v>14040</v>
      </c>
      <c r="E10291" s="7" t="s">
        <v>299</v>
      </c>
      <c r="F10291" s="8" t="s">
        <v>168</v>
      </c>
      <c r="G10291" s="18">
        <f>IFERROR(VLOOKUP(Table1[[#This Row],[Codigo_insumo]],BD_Insumos!$B:$E,4),"")</f>
        <v>7.3939000000000004</v>
      </c>
      <c r="H10291" s="140">
        <v>0.34</v>
      </c>
      <c r="I10291" s="9"/>
      <c r="J10291" s="23">
        <f t="shared" si="160"/>
        <v>2.5139260000000001</v>
      </c>
      <c r="K10291" s="22" t="str">
        <f>IF(I10291&lt;&gt;"",SUMIF(Table1[Codigo_servico],A10291,Table1[Subtotal_insumo]),"")</f>
        <v/>
      </c>
      <c r="L10291" s="18">
        <f>IF(Table1[[#This Row],[Ordem_insumos]]&lt;&gt;0,VLOOKUP(Table1[[#This Row],[Codigo_servico]],Preencher_Orcamento!$B:$D,3,FALSE)*Table1[[#This Row],[Qtde_insumo]],"")</f>
        <v>0</v>
      </c>
      <c r="M10291" s="18">
        <f>IF(Table1[[#This Row],[Ordem_insumos]]&lt;&gt;0,VLOOKUP(Table1[[#This Row],[Codigo_servico]],Preencher_Orcamento!$B:$D,3,FALSE)*Table1[[#This Row],[Subtotal_insumo]],"")</f>
        <v>0</v>
      </c>
    </row>
    <row r="10292" spans="1:13" x14ac:dyDescent="0.25">
      <c r="A10292" s="6">
        <v>170118</v>
      </c>
      <c r="B10292" s="126">
        <v>9</v>
      </c>
      <c r="C10292" s="133"/>
      <c r="D10292" s="134">
        <v>17710</v>
      </c>
      <c r="E10292" s="7" t="s">
        <v>394</v>
      </c>
      <c r="F10292" s="8" t="s">
        <v>197</v>
      </c>
      <c r="G10292" s="18">
        <f>IFERROR(VLOOKUP(Table1[[#This Row],[Codigo_insumo]],BD_Insumos!$B:$E,4),"")</f>
        <v>5.9555999999999996</v>
      </c>
      <c r="H10292" s="140">
        <v>0.2142</v>
      </c>
      <c r="I10292" s="9"/>
      <c r="J10292" s="23">
        <f t="shared" si="160"/>
        <v>1.27568952</v>
      </c>
      <c r="K10292" s="22" t="str">
        <f>IF(I10292&lt;&gt;"",SUMIF(Table1[Codigo_servico],A10292,Table1[Subtotal_insumo]),"")</f>
        <v/>
      </c>
      <c r="L10292" s="18">
        <f>IF(Table1[[#This Row],[Ordem_insumos]]&lt;&gt;0,VLOOKUP(Table1[[#This Row],[Codigo_servico]],Preencher_Orcamento!$B:$D,3,FALSE)*Table1[[#This Row],[Qtde_insumo]],"")</f>
        <v>0</v>
      </c>
      <c r="M10292" s="18">
        <f>IF(Table1[[#This Row],[Ordem_insumos]]&lt;&gt;0,VLOOKUP(Table1[[#This Row],[Codigo_servico]],Preencher_Orcamento!$B:$D,3,FALSE)*Table1[[#This Row],[Subtotal_insumo]],"")</f>
        <v>0</v>
      </c>
    </row>
    <row r="10293" spans="1:13" ht="26.25" x14ac:dyDescent="0.25">
      <c r="A10293" s="6">
        <v>170118</v>
      </c>
      <c r="B10293" s="126">
        <v>10</v>
      </c>
      <c r="C10293" s="133"/>
      <c r="D10293" s="134">
        <v>18010</v>
      </c>
      <c r="E10293" s="7" t="s">
        <v>404</v>
      </c>
      <c r="F10293" s="8" t="s">
        <v>457</v>
      </c>
      <c r="G10293" s="18">
        <f>IFERROR(VLOOKUP(Table1[[#This Row],[Codigo_insumo]],BD_Insumos!$B:$E,4),"")</f>
        <v>32.077300000000001</v>
      </c>
      <c r="H10293" s="140">
        <v>0.05</v>
      </c>
      <c r="I10293" s="9"/>
      <c r="J10293" s="23">
        <f t="shared" si="160"/>
        <v>1.6038650000000001</v>
      </c>
      <c r="K10293" s="22" t="str">
        <f>IF(I10293&lt;&gt;"",SUMIF(Table1[Codigo_servico],A10293,Table1[Subtotal_insumo]),"")</f>
        <v/>
      </c>
      <c r="L10293" s="18">
        <f>IF(Table1[[#This Row],[Ordem_insumos]]&lt;&gt;0,VLOOKUP(Table1[[#This Row],[Codigo_servico]],Preencher_Orcamento!$B:$D,3,FALSE)*Table1[[#This Row],[Qtde_insumo]],"")</f>
        <v>0</v>
      </c>
      <c r="M10293" s="18">
        <f>IF(Table1[[#This Row],[Ordem_insumos]]&lt;&gt;0,VLOOKUP(Table1[[#This Row],[Codigo_servico]],Preencher_Orcamento!$B:$D,3,FALSE)*Table1[[#This Row],[Subtotal_insumo]],"")</f>
        <v>0</v>
      </c>
    </row>
    <row r="10294" spans="1:13" ht="26.25" x14ac:dyDescent="0.25">
      <c r="A10294" s="6">
        <v>170118</v>
      </c>
      <c r="B10294" s="126">
        <v>11</v>
      </c>
      <c r="C10294" s="133"/>
      <c r="D10294" s="134">
        <v>18035</v>
      </c>
      <c r="E10294" s="7" t="s">
        <v>407</v>
      </c>
      <c r="F10294" s="8" t="s">
        <v>170</v>
      </c>
      <c r="G10294" s="18">
        <f>IFERROR(VLOOKUP(Table1[[#This Row],[Codigo_insumo]],BD_Insumos!$B:$E,4),"")</f>
        <v>24.066199999999998</v>
      </c>
      <c r="H10294" s="140">
        <v>1.68</v>
      </c>
      <c r="I10294" s="9"/>
      <c r="J10294" s="23">
        <f t="shared" si="160"/>
        <v>40.431215999999999</v>
      </c>
      <c r="K10294" s="22" t="str">
        <f>IF(I10294&lt;&gt;"",SUMIF(Table1[Codigo_servico],A10294,Table1[Subtotal_insumo]),"")</f>
        <v/>
      </c>
      <c r="L10294" s="18">
        <f>IF(Table1[[#This Row],[Ordem_insumos]]&lt;&gt;0,VLOOKUP(Table1[[#This Row],[Codigo_servico]],Preencher_Orcamento!$B:$D,3,FALSE)*Table1[[#This Row],[Qtde_insumo]],"")</f>
        <v>0</v>
      </c>
      <c r="M10294" s="18">
        <f>IF(Table1[[#This Row],[Ordem_insumos]]&lt;&gt;0,VLOOKUP(Table1[[#This Row],[Codigo_servico]],Preencher_Orcamento!$B:$D,3,FALSE)*Table1[[#This Row],[Subtotal_insumo]],"")</f>
        <v>0</v>
      </c>
    </row>
    <row r="10295" spans="1:13" ht="26.25" x14ac:dyDescent="0.25">
      <c r="A10295" s="6">
        <v>170118</v>
      </c>
      <c r="B10295" s="126">
        <v>12</v>
      </c>
      <c r="C10295" s="133"/>
      <c r="D10295" s="134">
        <v>14022</v>
      </c>
      <c r="E10295" s="7" t="s">
        <v>290</v>
      </c>
      <c r="F10295" s="8" t="s">
        <v>197</v>
      </c>
      <c r="G10295" s="18">
        <f>IFERROR(VLOOKUP(Table1[[#This Row],[Codigo_insumo]],BD_Insumos!$B:$E,4),"")</f>
        <v>20.04</v>
      </c>
      <c r="H10295" s="140">
        <v>0.2</v>
      </c>
      <c r="I10295" s="9"/>
      <c r="J10295" s="23">
        <f t="shared" si="160"/>
        <v>4.008</v>
      </c>
      <c r="K10295" s="22" t="str">
        <f>IF(I10295&lt;&gt;"",SUMIF(Table1[Codigo_servico],A10295,Table1[Subtotal_insumo]),"")</f>
        <v/>
      </c>
      <c r="L10295" s="18">
        <f>IF(Table1[[#This Row],[Ordem_insumos]]&lt;&gt;0,VLOOKUP(Table1[[#This Row],[Codigo_servico]],Preencher_Orcamento!$B:$D,3,FALSE)*Table1[[#This Row],[Qtde_insumo]],"")</f>
        <v>0</v>
      </c>
      <c r="M10295" s="18">
        <f>IF(Table1[[#This Row],[Ordem_insumos]]&lt;&gt;0,VLOOKUP(Table1[[#This Row],[Codigo_servico]],Preencher_Orcamento!$B:$D,3,FALSE)*Table1[[#This Row],[Subtotal_insumo]],"")</f>
        <v>0</v>
      </c>
    </row>
    <row r="10296" spans="1:13" x14ac:dyDescent="0.25">
      <c r="A10296" s="6">
        <v>170118</v>
      </c>
      <c r="B10296" s="126">
        <v>13</v>
      </c>
      <c r="C10296" s="133"/>
      <c r="D10296" s="134">
        <v>10612</v>
      </c>
      <c r="E10296" s="7" t="s">
        <v>122</v>
      </c>
      <c r="F10296" s="8" t="s">
        <v>58</v>
      </c>
      <c r="G10296" s="18">
        <f>IFERROR(VLOOKUP(Table1[[#This Row],[Codigo_insumo]],BD_Insumos!$B:$E,4),"")</f>
        <v>250.2276</v>
      </c>
      <c r="H10296" s="140">
        <v>4.8000000000000001E-2</v>
      </c>
      <c r="I10296" s="9"/>
      <c r="J10296" s="23">
        <f t="shared" si="160"/>
        <v>12.0109248</v>
      </c>
      <c r="K10296" s="22" t="str">
        <f>IF(I10296&lt;&gt;"",SUMIF(Table1[Codigo_servico],A10296,Table1[Subtotal_insumo]),"")</f>
        <v/>
      </c>
      <c r="L10296" s="18">
        <f>IF(Table1[[#This Row],[Ordem_insumos]]&lt;&gt;0,VLOOKUP(Table1[[#This Row],[Codigo_servico]],Preencher_Orcamento!$B:$D,3,FALSE)*Table1[[#This Row],[Qtde_insumo]],"")</f>
        <v>0</v>
      </c>
      <c r="M10296" s="18">
        <f>IF(Table1[[#This Row],[Ordem_insumos]]&lt;&gt;0,VLOOKUP(Table1[[#This Row],[Codigo_servico]],Preencher_Orcamento!$B:$D,3,FALSE)*Table1[[#This Row],[Subtotal_insumo]],"")</f>
        <v>0</v>
      </c>
    </row>
    <row r="10297" spans="1:13" ht="39" x14ac:dyDescent="0.25">
      <c r="A10297" s="6">
        <v>170118</v>
      </c>
      <c r="B10297" s="126">
        <v>14</v>
      </c>
      <c r="C10297" s="133"/>
      <c r="D10297" s="134">
        <v>18005</v>
      </c>
      <c r="E10297" s="7" t="s">
        <v>403</v>
      </c>
      <c r="F10297" s="8" t="s">
        <v>457</v>
      </c>
      <c r="G10297" s="18">
        <f>IFERROR(VLOOKUP(Table1[[#This Row],[Codigo_insumo]],BD_Insumos!$B:$E,4),"")</f>
        <v>25.984999999999999</v>
      </c>
      <c r="H10297" s="140">
        <v>0.1</v>
      </c>
      <c r="I10297" s="9"/>
      <c r="J10297" s="23">
        <f t="shared" si="160"/>
        <v>2.5985</v>
      </c>
      <c r="K10297" s="22" t="str">
        <f>IF(I10297&lt;&gt;"",SUMIF(Table1[Codigo_servico],A10297,Table1[Subtotal_insumo]),"")</f>
        <v/>
      </c>
      <c r="L10297" s="18">
        <f>IF(Table1[[#This Row],[Ordem_insumos]]&lt;&gt;0,VLOOKUP(Table1[[#This Row],[Codigo_servico]],Preencher_Orcamento!$B:$D,3,FALSE)*Table1[[#This Row],[Qtde_insumo]],"")</f>
        <v>0</v>
      </c>
      <c r="M10297" s="18">
        <f>IF(Table1[[#This Row],[Ordem_insumos]]&lt;&gt;0,VLOOKUP(Table1[[#This Row],[Codigo_servico]],Preencher_Orcamento!$B:$D,3,FALSE)*Table1[[#This Row],[Subtotal_insumo]],"")</f>
        <v>0</v>
      </c>
    </row>
    <row r="10298" spans="1:13" x14ac:dyDescent="0.25">
      <c r="A10298" s="3">
        <v>170120</v>
      </c>
      <c r="B10298" s="125">
        <v>0</v>
      </c>
      <c r="C10298" s="131" t="s">
        <v>4375</v>
      </c>
      <c r="D10298" s="132"/>
      <c r="E10298" s="4"/>
      <c r="F10298" s="4"/>
      <c r="G10298" s="17" t="str">
        <f>IFERROR(VLOOKUP(Table1[[#This Row],[Codigo_insumo]],BD_Insumos!$B:$E,4),"")</f>
        <v/>
      </c>
      <c r="H10298" s="139"/>
      <c r="I10298" s="5" t="s">
        <v>5</v>
      </c>
      <c r="J10298" s="20" t="str">
        <f t="shared" si="160"/>
        <v/>
      </c>
      <c r="K10298" s="21">
        <f>IF(I10298&lt;&gt;"",SUMIF(Table1[Codigo_servico],A10298,Table1[Subtotal_insumo]),"")</f>
        <v>136.93585116511204</v>
      </c>
      <c r="L10298" s="17" t="str">
        <f>IF(Table1[[#This Row],[Ordem_insumos]]&lt;&gt;0,VLOOKUP(Table1[[#This Row],[Codigo_servico]],Preencher_Orcamento!$B:$D,3,FALSE)*Table1[[#This Row],[Qtde_insumo]],"")</f>
        <v/>
      </c>
      <c r="M10298" s="17" t="str">
        <f>IF(Table1[[#This Row],[Ordem_insumos]]&lt;&gt;0,VLOOKUP(Table1[[#This Row],[Codigo_servico]],Preencher_Orcamento!$B:$D,3,FALSE)*Table1[[#This Row],[Subtotal_insumo]],"")</f>
        <v/>
      </c>
    </row>
    <row r="10299" spans="1:13" ht="26.25" x14ac:dyDescent="0.25">
      <c r="A10299" s="6">
        <v>170120</v>
      </c>
      <c r="B10299" s="126">
        <v>1</v>
      </c>
      <c r="C10299" s="133"/>
      <c r="D10299" s="134">
        <v>18015</v>
      </c>
      <c r="E10299" s="7" t="s">
        <v>405</v>
      </c>
      <c r="F10299" s="8" t="s">
        <v>457</v>
      </c>
      <c r="G10299" s="16">
        <f>IFERROR(VLOOKUP(Table1[[#This Row],[Codigo_insumo]],BD_Insumos!$B:$E,4),"")</f>
        <v>35.257399999999997</v>
      </c>
      <c r="H10299" s="140">
        <v>0.33</v>
      </c>
      <c r="I10299" s="9"/>
      <c r="J10299" s="22">
        <f t="shared" si="160"/>
        <v>11.634941999999999</v>
      </c>
      <c r="K10299" s="22" t="str">
        <f>IF(I10299&lt;&gt;"",SUMIF(Table1[Codigo_servico],A10299,Table1[Subtotal_insumo]),"")</f>
        <v/>
      </c>
      <c r="L10299" s="16">
        <f>IF(Table1[[#This Row],[Ordem_insumos]]&lt;&gt;0,VLOOKUP(Table1[[#This Row],[Codigo_servico]],Preencher_Orcamento!$B:$D,3,FALSE)*Table1[[#This Row],[Qtde_insumo]],"")</f>
        <v>0</v>
      </c>
      <c r="M10299" s="16">
        <f>IF(Table1[[#This Row],[Ordem_insumos]]&lt;&gt;0,VLOOKUP(Table1[[#This Row],[Codigo_servico]],Preencher_Orcamento!$B:$D,3,FALSE)*Table1[[#This Row],[Subtotal_insumo]],"")</f>
        <v>0</v>
      </c>
    </row>
    <row r="10300" spans="1:13" x14ac:dyDescent="0.25">
      <c r="A10300" s="6">
        <v>170120</v>
      </c>
      <c r="B10300" s="126">
        <v>2</v>
      </c>
      <c r="C10300" s="133"/>
      <c r="D10300" s="134">
        <v>10612</v>
      </c>
      <c r="E10300" s="7" t="s">
        <v>122</v>
      </c>
      <c r="F10300" s="8" t="s">
        <v>58</v>
      </c>
      <c r="G10300" s="16">
        <f>IFERROR(VLOOKUP(Table1[[#This Row],[Codigo_insumo]],BD_Insumos!$B:$E,4),"")</f>
        <v>250.2276</v>
      </c>
      <c r="H10300" s="140">
        <v>7.1999999999999995E-2</v>
      </c>
      <c r="I10300" s="9"/>
      <c r="J10300" s="22">
        <f t="shared" si="160"/>
        <v>18.016387199999997</v>
      </c>
      <c r="K10300" s="22" t="str">
        <f>IF(I10300&lt;&gt;"",SUMIF(Table1[Codigo_servico],A10300,Table1[Subtotal_insumo]),"")</f>
        <v/>
      </c>
      <c r="L10300" s="16">
        <f>IF(Table1[[#This Row],[Ordem_insumos]]&lt;&gt;0,VLOOKUP(Table1[[#This Row],[Codigo_servico]],Preencher_Orcamento!$B:$D,3,FALSE)*Table1[[#This Row],[Qtde_insumo]],"")</f>
        <v>0</v>
      </c>
      <c r="M10300" s="16">
        <f>IF(Table1[[#This Row],[Ordem_insumos]]&lt;&gt;0,VLOOKUP(Table1[[#This Row],[Codigo_servico]],Preencher_Orcamento!$B:$D,3,FALSE)*Table1[[#This Row],[Subtotal_insumo]],"")</f>
        <v>0</v>
      </c>
    </row>
    <row r="10301" spans="1:13" ht="26.25" x14ac:dyDescent="0.25">
      <c r="A10301" s="6">
        <v>170120</v>
      </c>
      <c r="B10301" s="126">
        <v>3</v>
      </c>
      <c r="C10301" s="133"/>
      <c r="D10301" s="134">
        <v>18040</v>
      </c>
      <c r="E10301" s="7" t="s">
        <v>408</v>
      </c>
      <c r="F10301" s="8" t="s">
        <v>170</v>
      </c>
      <c r="G10301" s="18">
        <f>IFERROR(VLOOKUP(Table1[[#This Row],[Codigo_insumo]],BD_Insumos!$B:$E,4),"")</f>
        <v>13.1426</v>
      </c>
      <c r="H10301" s="140">
        <v>2</v>
      </c>
      <c r="I10301" s="9"/>
      <c r="J10301" s="23">
        <f t="shared" si="160"/>
        <v>26.2852</v>
      </c>
      <c r="K10301" s="22" t="str">
        <f>IF(I10301&lt;&gt;"",SUMIF(Table1[Codigo_servico],A10301,Table1[Subtotal_insumo]),"")</f>
        <v/>
      </c>
      <c r="L10301" s="18">
        <f>IF(Table1[[#This Row],[Ordem_insumos]]&lt;&gt;0,VLOOKUP(Table1[[#This Row],[Codigo_servico]],Preencher_Orcamento!$B:$D,3,FALSE)*Table1[[#This Row],[Qtde_insumo]],"")</f>
        <v>0</v>
      </c>
      <c r="M10301" s="18">
        <f>IF(Table1[[#This Row],[Ordem_insumos]]&lt;&gt;0,VLOOKUP(Table1[[#This Row],[Codigo_servico]],Preencher_Orcamento!$B:$D,3,FALSE)*Table1[[#This Row],[Subtotal_insumo]],"")</f>
        <v>0</v>
      </c>
    </row>
    <row r="10302" spans="1:13" x14ac:dyDescent="0.25">
      <c r="A10302" s="6">
        <v>170120</v>
      </c>
      <c r="B10302" s="126">
        <v>4</v>
      </c>
      <c r="C10302" s="133"/>
      <c r="D10302" s="134">
        <v>2020</v>
      </c>
      <c r="E10302" s="7" t="s">
        <v>2188</v>
      </c>
      <c r="F10302" s="8" t="s">
        <v>2140</v>
      </c>
      <c r="G10302" s="18">
        <f>IFERROR(VLOOKUP(Table1[[#This Row],[Codigo_insumo]],BD_Insumos!$B:$E,4),"")</f>
        <v>15.860837164231068</v>
      </c>
      <c r="H10302" s="140">
        <v>2.48</v>
      </c>
      <c r="I10302" s="9"/>
      <c r="J10302" s="23">
        <f t="shared" si="160"/>
        <v>39.334876167293046</v>
      </c>
      <c r="K10302" s="22" t="str">
        <f>IF(I10302&lt;&gt;"",SUMIF(Table1[Codigo_servico],A10302,Table1[Subtotal_insumo]),"")</f>
        <v/>
      </c>
      <c r="L10302" s="18">
        <f>IF(Table1[[#This Row],[Ordem_insumos]]&lt;&gt;0,VLOOKUP(Table1[[#This Row],[Codigo_servico]],Preencher_Orcamento!$B:$D,3,FALSE)*Table1[[#This Row],[Qtde_insumo]],"")</f>
        <v>0</v>
      </c>
      <c r="M10302" s="18">
        <f>IF(Table1[[#This Row],[Ordem_insumos]]&lt;&gt;0,VLOOKUP(Table1[[#This Row],[Codigo_servico]],Preencher_Orcamento!$B:$D,3,FALSE)*Table1[[#This Row],[Subtotal_insumo]],"")</f>
        <v>0</v>
      </c>
    </row>
    <row r="10303" spans="1:13" x14ac:dyDescent="0.25">
      <c r="A10303" s="6">
        <v>170120</v>
      </c>
      <c r="B10303" s="126">
        <v>5</v>
      </c>
      <c r="C10303" s="133"/>
      <c r="D10303" s="134">
        <v>17720</v>
      </c>
      <c r="E10303" s="7" t="s">
        <v>396</v>
      </c>
      <c r="F10303" s="8" t="s">
        <v>197</v>
      </c>
      <c r="G10303" s="18">
        <f>IFERROR(VLOOKUP(Table1[[#This Row],[Codigo_insumo]],BD_Insumos!$B:$E,4),"")</f>
        <v>7.4720000000000004</v>
      </c>
      <c r="H10303" s="140">
        <v>3.279E-2</v>
      </c>
      <c r="I10303" s="9"/>
      <c r="J10303" s="23">
        <f t="shared" si="160"/>
        <v>0.24500688000000001</v>
      </c>
      <c r="K10303" s="22" t="str">
        <f>IF(I10303&lt;&gt;"",SUMIF(Table1[Codigo_servico],A10303,Table1[Subtotal_insumo]),"")</f>
        <v/>
      </c>
      <c r="L10303" s="18">
        <f>IF(Table1[[#This Row],[Ordem_insumos]]&lt;&gt;0,VLOOKUP(Table1[[#This Row],[Codigo_servico]],Preencher_Orcamento!$B:$D,3,FALSE)*Table1[[#This Row],[Qtde_insumo]],"")</f>
        <v>0</v>
      </c>
      <c r="M10303" s="18">
        <f>IF(Table1[[#This Row],[Ordem_insumos]]&lt;&gt;0,VLOOKUP(Table1[[#This Row],[Codigo_servico]],Preencher_Orcamento!$B:$D,3,FALSE)*Table1[[#This Row],[Subtotal_insumo]],"")</f>
        <v>0</v>
      </c>
    </row>
    <row r="10304" spans="1:13" x14ac:dyDescent="0.25">
      <c r="A10304" s="6">
        <v>170120</v>
      </c>
      <c r="B10304" s="126">
        <v>6</v>
      </c>
      <c r="C10304" s="133"/>
      <c r="D10304" s="134">
        <v>2099</v>
      </c>
      <c r="E10304" s="7" t="s">
        <v>2205</v>
      </c>
      <c r="F10304" s="8" t="s">
        <v>2140</v>
      </c>
      <c r="G10304" s="18">
        <f>IFERROR(VLOOKUP(Table1[[#This Row],[Codigo_insumo]],BD_Insumos!$B:$E,4),"")</f>
        <v>12.627877718847255</v>
      </c>
      <c r="H10304" s="140">
        <v>3.28</v>
      </c>
      <c r="I10304" s="9"/>
      <c r="J10304" s="23">
        <f t="shared" si="160"/>
        <v>41.419438917818994</v>
      </c>
      <c r="K10304" s="22" t="str">
        <f>IF(I10304&lt;&gt;"",SUMIF(Table1[Codigo_servico],A10304,Table1[Subtotal_insumo]),"")</f>
        <v/>
      </c>
      <c r="L10304" s="18">
        <f>IF(Table1[[#This Row],[Ordem_insumos]]&lt;&gt;0,VLOOKUP(Table1[[#This Row],[Codigo_servico]],Preencher_Orcamento!$B:$D,3,FALSE)*Table1[[#This Row],[Qtde_insumo]],"")</f>
        <v>0</v>
      </c>
      <c r="M10304" s="18">
        <f>IF(Table1[[#This Row],[Ordem_insumos]]&lt;&gt;0,VLOOKUP(Table1[[#This Row],[Codigo_servico]],Preencher_Orcamento!$B:$D,3,FALSE)*Table1[[#This Row],[Subtotal_insumo]],"")</f>
        <v>0</v>
      </c>
    </row>
    <row r="10305" spans="1:13" x14ac:dyDescent="0.25">
      <c r="A10305" s="3">
        <v>170121</v>
      </c>
      <c r="B10305" s="125">
        <v>0</v>
      </c>
      <c r="C10305" s="131" t="s">
        <v>4376</v>
      </c>
      <c r="D10305" s="132"/>
      <c r="E10305" s="4"/>
      <c r="F10305" s="4"/>
      <c r="G10305" s="17" t="str">
        <f>IFERROR(VLOOKUP(Table1[[#This Row],[Codigo_insumo]],BD_Insumos!$B:$E,4),"")</f>
        <v/>
      </c>
      <c r="H10305" s="139"/>
      <c r="I10305" s="5" t="s">
        <v>5</v>
      </c>
      <c r="J10305" s="20" t="str">
        <f t="shared" si="160"/>
        <v/>
      </c>
      <c r="K10305" s="21">
        <f>IF(I10305&lt;&gt;"",SUMIF(Table1[Codigo_servico],A10305,Table1[Subtotal_insumo]),"")</f>
        <v>142.13493414172771</v>
      </c>
      <c r="L10305" s="17" t="str">
        <f>IF(Table1[[#This Row],[Ordem_insumos]]&lt;&gt;0,VLOOKUP(Table1[[#This Row],[Codigo_servico]],Preencher_Orcamento!$B:$D,3,FALSE)*Table1[[#This Row],[Qtde_insumo]],"")</f>
        <v/>
      </c>
      <c r="M10305" s="17" t="str">
        <f>IF(Table1[[#This Row],[Ordem_insumos]]&lt;&gt;0,VLOOKUP(Table1[[#This Row],[Codigo_servico]],Preencher_Orcamento!$B:$D,3,FALSE)*Table1[[#This Row],[Subtotal_insumo]],"")</f>
        <v/>
      </c>
    </row>
    <row r="10306" spans="1:13" x14ac:dyDescent="0.25">
      <c r="A10306" s="6">
        <v>170121</v>
      </c>
      <c r="B10306" s="126">
        <v>1</v>
      </c>
      <c r="C10306" s="133"/>
      <c r="D10306" s="134">
        <v>10612</v>
      </c>
      <c r="E10306" s="7" t="s">
        <v>122</v>
      </c>
      <c r="F10306" s="8" t="s">
        <v>58</v>
      </c>
      <c r="G10306" s="16">
        <f>IFERROR(VLOOKUP(Table1[[#This Row],[Codigo_insumo]],BD_Insumos!$B:$E,4),"")</f>
        <v>250.2276</v>
      </c>
      <c r="H10306" s="140">
        <v>7.1999999999999995E-2</v>
      </c>
      <c r="I10306" s="9"/>
      <c r="J10306" s="22">
        <f t="shared" ref="J10306:J10369" si="161">IF(I10306="",G10306*H10306,"")</f>
        <v>18.016387199999997</v>
      </c>
      <c r="K10306" s="22" t="str">
        <f>IF(I10306&lt;&gt;"",SUMIF(Table1[Codigo_servico],A10306,Table1[Subtotal_insumo]),"")</f>
        <v/>
      </c>
      <c r="L10306" s="16">
        <f>IF(Table1[[#This Row],[Ordem_insumos]]&lt;&gt;0,VLOOKUP(Table1[[#This Row],[Codigo_servico]],Preencher_Orcamento!$B:$D,3,FALSE)*Table1[[#This Row],[Qtde_insumo]],"")</f>
        <v>0</v>
      </c>
      <c r="M10306" s="16">
        <f>IF(Table1[[#This Row],[Ordem_insumos]]&lt;&gt;0,VLOOKUP(Table1[[#This Row],[Codigo_servico]],Preencher_Orcamento!$B:$D,3,FALSE)*Table1[[#This Row],[Subtotal_insumo]],"")</f>
        <v>0</v>
      </c>
    </row>
    <row r="10307" spans="1:13" x14ac:dyDescent="0.25">
      <c r="A10307" s="6">
        <v>170121</v>
      </c>
      <c r="B10307" s="126">
        <v>2</v>
      </c>
      <c r="C10307" s="133"/>
      <c r="D10307" s="134">
        <v>17720</v>
      </c>
      <c r="E10307" s="7" t="s">
        <v>396</v>
      </c>
      <c r="F10307" s="8" t="s">
        <v>197</v>
      </c>
      <c r="G10307" s="16">
        <f>IFERROR(VLOOKUP(Table1[[#This Row],[Codigo_insumo]],BD_Insumos!$B:$E,4),"")</f>
        <v>7.4720000000000004</v>
      </c>
      <c r="H10307" s="140">
        <v>3.279E-2</v>
      </c>
      <c r="I10307" s="9"/>
      <c r="J10307" s="22">
        <f t="shared" si="161"/>
        <v>0.24500688000000001</v>
      </c>
      <c r="K10307" s="22" t="str">
        <f>IF(I10307&lt;&gt;"",SUMIF(Table1[Codigo_servico],A10307,Table1[Subtotal_insumo]),"")</f>
        <v/>
      </c>
      <c r="L10307" s="16">
        <f>IF(Table1[[#This Row],[Ordem_insumos]]&lt;&gt;0,VLOOKUP(Table1[[#This Row],[Codigo_servico]],Preencher_Orcamento!$B:$D,3,FALSE)*Table1[[#This Row],[Qtde_insumo]],"")</f>
        <v>0</v>
      </c>
      <c r="M10307" s="16">
        <f>IF(Table1[[#This Row],[Ordem_insumos]]&lt;&gt;0,VLOOKUP(Table1[[#This Row],[Codigo_servico]],Preencher_Orcamento!$B:$D,3,FALSE)*Table1[[#This Row],[Subtotal_insumo]],"")</f>
        <v>0</v>
      </c>
    </row>
    <row r="10308" spans="1:13" x14ac:dyDescent="0.25">
      <c r="A10308" s="6">
        <v>170121</v>
      </c>
      <c r="B10308" s="126">
        <v>3</v>
      </c>
      <c r="C10308" s="133"/>
      <c r="D10308" s="134">
        <v>2099</v>
      </c>
      <c r="E10308" s="7" t="s">
        <v>2205</v>
      </c>
      <c r="F10308" s="8" t="s">
        <v>2140</v>
      </c>
      <c r="G10308" s="18">
        <f>IFERROR(VLOOKUP(Table1[[#This Row],[Codigo_insumo]],BD_Insumos!$B:$E,4),"")</f>
        <v>12.627877718847255</v>
      </c>
      <c r="H10308" s="140">
        <v>3.48</v>
      </c>
      <c r="I10308" s="9"/>
      <c r="J10308" s="23">
        <f t="shared" si="161"/>
        <v>43.94501446158845</v>
      </c>
      <c r="K10308" s="22" t="str">
        <f>IF(I10308&lt;&gt;"",SUMIF(Table1[Codigo_servico],A10308,Table1[Subtotal_insumo]),"")</f>
        <v/>
      </c>
      <c r="L10308" s="18">
        <f>IF(Table1[[#This Row],[Ordem_insumos]]&lt;&gt;0,VLOOKUP(Table1[[#This Row],[Codigo_servico]],Preencher_Orcamento!$B:$D,3,FALSE)*Table1[[#This Row],[Qtde_insumo]],"")</f>
        <v>0</v>
      </c>
      <c r="M10308" s="18">
        <f>IF(Table1[[#This Row],[Ordem_insumos]]&lt;&gt;0,VLOOKUP(Table1[[#This Row],[Codigo_servico]],Preencher_Orcamento!$B:$D,3,FALSE)*Table1[[#This Row],[Subtotal_insumo]],"")</f>
        <v>0</v>
      </c>
    </row>
    <row r="10309" spans="1:13" x14ac:dyDescent="0.25">
      <c r="A10309" s="6">
        <v>170121</v>
      </c>
      <c r="B10309" s="126">
        <v>4</v>
      </c>
      <c r="C10309" s="133"/>
      <c r="D10309" s="134">
        <v>17730</v>
      </c>
      <c r="E10309" s="7" t="s">
        <v>398</v>
      </c>
      <c r="F10309" s="8" t="s">
        <v>5</v>
      </c>
      <c r="G10309" s="18">
        <f>IFERROR(VLOOKUP(Table1[[#This Row],[Codigo_insumo]],BD_Insumos!$B:$E,4),"")</f>
        <v>0.4078</v>
      </c>
      <c r="H10309" s="140">
        <v>2</v>
      </c>
      <c r="I10309" s="9"/>
      <c r="J10309" s="23">
        <f t="shared" si="161"/>
        <v>0.81559999999999999</v>
      </c>
      <c r="K10309" s="22" t="str">
        <f>IF(I10309&lt;&gt;"",SUMIF(Table1[Codigo_servico],A10309,Table1[Subtotal_insumo]),"")</f>
        <v/>
      </c>
      <c r="L10309" s="18">
        <f>IF(Table1[[#This Row],[Ordem_insumos]]&lt;&gt;0,VLOOKUP(Table1[[#This Row],[Codigo_servico]],Preencher_Orcamento!$B:$D,3,FALSE)*Table1[[#This Row],[Qtde_insumo]],"")</f>
        <v>0</v>
      </c>
      <c r="M10309" s="18">
        <f>IF(Table1[[#This Row],[Ordem_insumos]]&lt;&gt;0,VLOOKUP(Table1[[#This Row],[Codigo_servico]],Preencher_Orcamento!$B:$D,3,FALSE)*Table1[[#This Row],[Subtotal_insumo]],"")</f>
        <v>0</v>
      </c>
    </row>
    <row r="10310" spans="1:13" ht="26.25" x14ac:dyDescent="0.25">
      <c r="A10310" s="6">
        <v>170121</v>
      </c>
      <c r="B10310" s="126">
        <v>5</v>
      </c>
      <c r="C10310" s="133"/>
      <c r="D10310" s="134">
        <v>18015</v>
      </c>
      <c r="E10310" s="7" t="s">
        <v>405</v>
      </c>
      <c r="F10310" s="8" t="s">
        <v>457</v>
      </c>
      <c r="G10310" s="18">
        <f>IFERROR(VLOOKUP(Table1[[#This Row],[Codigo_insumo]],BD_Insumos!$B:$E,4),"")</f>
        <v>35.257399999999997</v>
      </c>
      <c r="H10310" s="140">
        <v>0.33</v>
      </c>
      <c r="I10310" s="9"/>
      <c r="J10310" s="23">
        <f t="shared" si="161"/>
        <v>11.634941999999999</v>
      </c>
      <c r="K10310" s="22" t="str">
        <f>IF(I10310&lt;&gt;"",SUMIF(Table1[Codigo_servico],A10310,Table1[Subtotal_insumo]),"")</f>
        <v/>
      </c>
      <c r="L10310" s="18">
        <f>IF(Table1[[#This Row],[Ordem_insumos]]&lt;&gt;0,VLOOKUP(Table1[[#This Row],[Codigo_servico]],Preencher_Orcamento!$B:$D,3,FALSE)*Table1[[#This Row],[Qtde_insumo]],"")</f>
        <v>0</v>
      </c>
      <c r="M10310" s="18">
        <f>IF(Table1[[#This Row],[Ordem_insumos]]&lt;&gt;0,VLOOKUP(Table1[[#This Row],[Codigo_servico]],Preencher_Orcamento!$B:$D,3,FALSE)*Table1[[#This Row],[Subtotal_insumo]],"")</f>
        <v>0</v>
      </c>
    </row>
    <row r="10311" spans="1:13" ht="26.25" x14ac:dyDescent="0.25">
      <c r="A10311" s="6">
        <v>170121</v>
      </c>
      <c r="B10311" s="126">
        <v>6</v>
      </c>
      <c r="C10311" s="133"/>
      <c r="D10311" s="134">
        <v>18040</v>
      </c>
      <c r="E10311" s="7" t="s">
        <v>408</v>
      </c>
      <c r="F10311" s="8" t="s">
        <v>170</v>
      </c>
      <c r="G10311" s="18">
        <f>IFERROR(VLOOKUP(Table1[[#This Row],[Codigo_insumo]],BD_Insumos!$B:$E,4),"")</f>
        <v>13.1426</v>
      </c>
      <c r="H10311" s="140">
        <v>1.9</v>
      </c>
      <c r="I10311" s="9"/>
      <c r="J10311" s="23">
        <f t="shared" si="161"/>
        <v>24.970939999999999</v>
      </c>
      <c r="K10311" s="22" t="str">
        <f>IF(I10311&lt;&gt;"",SUMIF(Table1[Codigo_servico],A10311,Table1[Subtotal_insumo]),"")</f>
        <v/>
      </c>
      <c r="L10311" s="18">
        <f>IF(Table1[[#This Row],[Ordem_insumos]]&lt;&gt;0,VLOOKUP(Table1[[#This Row],[Codigo_servico]],Preencher_Orcamento!$B:$D,3,FALSE)*Table1[[#This Row],[Qtde_insumo]],"")</f>
        <v>0</v>
      </c>
      <c r="M10311" s="18">
        <f>IF(Table1[[#This Row],[Ordem_insumos]]&lt;&gt;0,VLOOKUP(Table1[[#This Row],[Codigo_servico]],Preencher_Orcamento!$B:$D,3,FALSE)*Table1[[#This Row],[Subtotal_insumo]],"")</f>
        <v>0</v>
      </c>
    </row>
    <row r="10312" spans="1:13" x14ac:dyDescent="0.25">
      <c r="A10312" s="6">
        <v>170121</v>
      </c>
      <c r="B10312" s="126">
        <v>7</v>
      </c>
      <c r="C10312" s="133"/>
      <c r="D10312" s="134">
        <v>2020</v>
      </c>
      <c r="E10312" s="7" t="s">
        <v>2188</v>
      </c>
      <c r="F10312" s="8" t="s">
        <v>2140</v>
      </c>
      <c r="G10312" s="18">
        <f>IFERROR(VLOOKUP(Table1[[#This Row],[Codigo_insumo]],BD_Insumos!$B:$E,4),"")</f>
        <v>15.860837164231068</v>
      </c>
      <c r="H10312" s="140">
        <v>2.68</v>
      </c>
      <c r="I10312" s="9"/>
      <c r="J10312" s="23">
        <f t="shared" si="161"/>
        <v>42.507043600139262</v>
      </c>
      <c r="K10312" s="22" t="str">
        <f>IF(I10312&lt;&gt;"",SUMIF(Table1[Codigo_servico],A10312,Table1[Subtotal_insumo]),"")</f>
        <v/>
      </c>
      <c r="L10312" s="18">
        <f>IF(Table1[[#This Row],[Ordem_insumos]]&lt;&gt;0,VLOOKUP(Table1[[#This Row],[Codigo_servico]],Preencher_Orcamento!$B:$D,3,FALSE)*Table1[[#This Row],[Qtde_insumo]],"")</f>
        <v>0</v>
      </c>
      <c r="M10312" s="18">
        <f>IF(Table1[[#This Row],[Ordem_insumos]]&lt;&gt;0,VLOOKUP(Table1[[#This Row],[Codigo_servico]],Preencher_Orcamento!$B:$D,3,FALSE)*Table1[[#This Row],[Subtotal_insumo]],"")</f>
        <v>0</v>
      </c>
    </row>
    <row r="10313" spans="1:13" x14ac:dyDescent="0.25">
      <c r="A10313" s="3">
        <v>170122</v>
      </c>
      <c r="B10313" s="125">
        <v>0</v>
      </c>
      <c r="C10313" s="131" t="s">
        <v>4377</v>
      </c>
      <c r="D10313" s="132"/>
      <c r="E10313" s="4"/>
      <c r="F10313" s="4"/>
      <c r="G10313" s="17" t="str">
        <f>IFERROR(VLOOKUP(Table1[[#This Row],[Codigo_insumo]],BD_Insumos!$B:$E,4),"")</f>
        <v/>
      </c>
      <c r="H10313" s="139"/>
      <c r="I10313" s="5" t="s">
        <v>5</v>
      </c>
      <c r="J10313" s="20" t="str">
        <f t="shared" si="161"/>
        <v/>
      </c>
      <c r="K10313" s="21">
        <f>IF(I10313&lt;&gt;"",SUMIF(Table1[Codigo_servico],A10313,Table1[Subtotal_insumo]),"")</f>
        <v>143.67299414172771</v>
      </c>
      <c r="L10313" s="17" t="str">
        <f>IF(Table1[[#This Row],[Ordem_insumos]]&lt;&gt;0,VLOOKUP(Table1[[#This Row],[Codigo_servico]],Preencher_Orcamento!$B:$D,3,FALSE)*Table1[[#This Row],[Qtde_insumo]],"")</f>
        <v/>
      </c>
      <c r="M10313" s="17" t="str">
        <f>IF(Table1[[#This Row],[Ordem_insumos]]&lt;&gt;0,VLOOKUP(Table1[[#This Row],[Codigo_servico]],Preencher_Orcamento!$B:$D,3,FALSE)*Table1[[#This Row],[Subtotal_insumo]],"")</f>
        <v/>
      </c>
    </row>
    <row r="10314" spans="1:13" x14ac:dyDescent="0.25">
      <c r="A10314" s="6">
        <v>170122</v>
      </c>
      <c r="B10314" s="126">
        <v>1</v>
      </c>
      <c r="C10314" s="133"/>
      <c r="D10314" s="134">
        <v>2020</v>
      </c>
      <c r="E10314" s="7" t="s">
        <v>2188</v>
      </c>
      <c r="F10314" s="8" t="s">
        <v>2140</v>
      </c>
      <c r="G10314" s="16">
        <f>IFERROR(VLOOKUP(Table1[[#This Row],[Codigo_insumo]],BD_Insumos!$B:$E,4),"")</f>
        <v>15.860837164231068</v>
      </c>
      <c r="H10314" s="140">
        <v>2.68</v>
      </c>
      <c r="I10314" s="9"/>
      <c r="J10314" s="22">
        <f t="shared" si="161"/>
        <v>42.507043600139262</v>
      </c>
      <c r="K10314" s="22" t="str">
        <f>IF(I10314&lt;&gt;"",SUMIF(Table1[Codigo_servico],A10314,Table1[Subtotal_insumo]),"")</f>
        <v/>
      </c>
      <c r="L10314" s="16">
        <f>IF(Table1[[#This Row],[Ordem_insumos]]&lt;&gt;0,VLOOKUP(Table1[[#This Row],[Codigo_servico]],Preencher_Orcamento!$B:$D,3,FALSE)*Table1[[#This Row],[Qtde_insumo]],"")</f>
        <v>0</v>
      </c>
      <c r="M10314" s="16">
        <f>IF(Table1[[#This Row],[Ordem_insumos]]&lt;&gt;0,VLOOKUP(Table1[[#This Row],[Codigo_servico]],Preencher_Orcamento!$B:$D,3,FALSE)*Table1[[#This Row],[Subtotal_insumo]],"")</f>
        <v>0</v>
      </c>
    </row>
    <row r="10315" spans="1:13" x14ac:dyDescent="0.25">
      <c r="A10315" s="6">
        <v>170122</v>
      </c>
      <c r="B10315" s="126">
        <v>2</v>
      </c>
      <c r="C10315" s="133"/>
      <c r="D10315" s="134">
        <v>2099</v>
      </c>
      <c r="E10315" s="7" t="s">
        <v>2205</v>
      </c>
      <c r="F10315" s="8" t="s">
        <v>2140</v>
      </c>
      <c r="G10315" s="16">
        <f>IFERROR(VLOOKUP(Table1[[#This Row],[Codigo_insumo]],BD_Insumos!$B:$E,4),"")</f>
        <v>12.627877718847255</v>
      </c>
      <c r="H10315" s="140">
        <v>3.48</v>
      </c>
      <c r="I10315" s="9"/>
      <c r="J10315" s="22">
        <f t="shared" si="161"/>
        <v>43.94501446158845</v>
      </c>
      <c r="K10315" s="22" t="str">
        <f>IF(I10315&lt;&gt;"",SUMIF(Table1[Codigo_servico],A10315,Table1[Subtotal_insumo]),"")</f>
        <v/>
      </c>
      <c r="L10315" s="16">
        <f>IF(Table1[[#This Row],[Ordem_insumos]]&lt;&gt;0,VLOOKUP(Table1[[#This Row],[Codigo_servico]],Preencher_Orcamento!$B:$D,3,FALSE)*Table1[[#This Row],[Qtde_insumo]],"")</f>
        <v>0</v>
      </c>
      <c r="M10315" s="16">
        <f>IF(Table1[[#This Row],[Ordem_insumos]]&lt;&gt;0,VLOOKUP(Table1[[#This Row],[Codigo_servico]],Preencher_Orcamento!$B:$D,3,FALSE)*Table1[[#This Row],[Subtotal_insumo]],"")</f>
        <v>0</v>
      </c>
    </row>
    <row r="10316" spans="1:13" ht="39" x14ac:dyDescent="0.25">
      <c r="A10316" s="6">
        <v>170122</v>
      </c>
      <c r="B10316" s="126">
        <v>3</v>
      </c>
      <c r="C10316" s="133"/>
      <c r="D10316" s="134">
        <v>18005</v>
      </c>
      <c r="E10316" s="7" t="s">
        <v>403</v>
      </c>
      <c r="F10316" s="8" t="s">
        <v>457</v>
      </c>
      <c r="G10316" s="18">
        <f>IFERROR(VLOOKUP(Table1[[#This Row],[Codigo_insumo]],BD_Insumos!$B:$E,4),"")</f>
        <v>25.984999999999999</v>
      </c>
      <c r="H10316" s="140">
        <v>0.04</v>
      </c>
      <c r="I10316" s="9"/>
      <c r="J10316" s="23">
        <f t="shared" si="161"/>
        <v>1.0394000000000001</v>
      </c>
      <c r="K10316" s="22" t="str">
        <f>IF(I10316&lt;&gt;"",SUMIF(Table1[Codigo_servico],A10316,Table1[Subtotal_insumo]),"")</f>
        <v/>
      </c>
      <c r="L10316" s="18">
        <f>IF(Table1[[#This Row],[Ordem_insumos]]&lt;&gt;0,VLOOKUP(Table1[[#This Row],[Codigo_servico]],Preencher_Orcamento!$B:$D,3,FALSE)*Table1[[#This Row],[Qtde_insumo]],"")</f>
        <v>0</v>
      </c>
      <c r="M10316" s="18">
        <f>IF(Table1[[#This Row],[Ordem_insumos]]&lt;&gt;0,VLOOKUP(Table1[[#This Row],[Codigo_servico]],Preencher_Orcamento!$B:$D,3,FALSE)*Table1[[#This Row],[Subtotal_insumo]],"")</f>
        <v>0</v>
      </c>
    </row>
    <row r="10317" spans="1:13" ht="26.25" x14ac:dyDescent="0.25">
      <c r="A10317" s="6">
        <v>170122</v>
      </c>
      <c r="B10317" s="126">
        <v>4</v>
      </c>
      <c r="C10317" s="133"/>
      <c r="D10317" s="134">
        <v>18015</v>
      </c>
      <c r="E10317" s="7" t="s">
        <v>405</v>
      </c>
      <c r="F10317" s="8" t="s">
        <v>457</v>
      </c>
      <c r="G10317" s="18">
        <f>IFERROR(VLOOKUP(Table1[[#This Row],[Codigo_insumo]],BD_Insumos!$B:$E,4),"")</f>
        <v>35.257399999999997</v>
      </c>
      <c r="H10317" s="140">
        <v>0.33</v>
      </c>
      <c r="I10317" s="9"/>
      <c r="J10317" s="23">
        <f t="shared" si="161"/>
        <v>11.634941999999999</v>
      </c>
      <c r="K10317" s="22" t="str">
        <f>IF(I10317&lt;&gt;"",SUMIF(Table1[Codigo_servico],A10317,Table1[Subtotal_insumo]),"")</f>
        <v/>
      </c>
      <c r="L10317" s="18">
        <f>IF(Table1[[#This Row],[Ordem_insumos]]&lt;&gt;0,VLOOKUP(Table1[[#This Row],[Codigo_servico]],Preencher_Orcamento!$B:$D,3,FALSE)*Table1[[#This Row],[Qtde_insumo]],"")</f>
        <v>0</v>
      </c>
      <c r="M10317" s="18">
        <f>IF(Table1[[#This Row],[Ordem_insumos]]&lt;&gt;0,VLOOKUP(Table1[[#This Row],[Codigo_servico]],Preencher_Orcamento!$B:$D,3,FALSE)*Table1[[#This Row],[Subtotal_insumo]],"")</f>
        <v>0</v>
      </c>
    </row>
    <row r="10318" spans="1:13" ht="26.25" x14ac:dyDescent="0.25">
      <c r="A10318" s="6">
        <v>170122</v>
      </c>
      <c r="B10318" s="126">
        <v>5</v>
      </c>
      <c r="C10318" s="133"/>
      <c r="D10318" s="134">
        <v>18040</v>
      </c>
      <c r="E10318" s="7" t="s">
        <v>408</v>
      </c>
      <c r="F10318" s="8" t="s">
        <v>170</v>
      </c>
      <c r="G10318" s="18">
        <f>IFERROR(VLOOKUP(Table1[[#This Row],[Codigo_insumo]],BD_Insumos!$B:$E,4),"")</f>
        <v>13.1426</v>
      </c>
      <c r="H10318" s="140">
        <v>2</v>
      </c>
      <c r="I10318" s="9"/>
      <c r="J10318" s="23">
        <f t="shared" si="161"/>
        <v>26.2852</v>
      </c>
      <c r="K10318" s="22" t="str">
        <f>IF(I10318&lt;&gt;"",SUMIF(Table1[Codigo_servico],A10318,Table1[Subtotal_insumo]),"")</f>
        <v/>
      </c>
      <c r="L10318" s="18">
        <f>IF(Table1[[#This Row],[Ordem_insumos]]&lt;&gt;0,VLOOKUP(Table1[[#This Row],[Codigo_servico]],Preencher_Orcamento!$B:$D,3,FALSE)*Table1[[#This Row],[Qtde_insumo]],"")</f>
        <v>0</v>
      </c>
      <c r="M10318" s="18">
        <f>IF(Table1[[#This Row],[Ordem_insumos]]&lt;&gt;0,VLOOKUP(Table1[[#This Row],[Codigo_servico]],Preencher_Orcamento!$B:$D,3,FALSE)*Table1[[#This Row],[Subtotal_insumo]],"")</f>
        <v>0</v>
      </c>
    </row>
    <row r="10319" spans="1:13" x14ac:dyDescent="0.25">
      <c r="A10319" s="6">
        <v>170122</v>
      </c>
      <c r="B10319" s="126">
        <v>6</v>
      </c>
      <c r="C10319" s="133"/>
      <c r="D10319" s="134">
        <v>10612</v>
      </c>
      <c r="E10319" s="7" t="s">
        <v>122</v>
      </c>
      <c r="F10319" s="8" t="s">
        <v>58</v>
      </c>
      <c r="G10319" s="18">
        <f>IFERROR(VLOOKUP(Table1[[#This Row],[Codigo_insumo]],BD_Insumos!$B:$E,4),"")</f>
        <v>250.2276</v>
      </c>
      <c r="H10319" s="140">
        <v>7.1999999999999995E-2</v>
      </c>
      <c r="I10319" s="9"/>
      <c r="J10319" s="23">
        <f t="shared" si="161"/>
        <v>18.016387199999997</v>
      </c>
      <c r="K10319" s="22" t="str">
        <f>IF(I10319&lt;&gt;"",SUMIF(Table1[Codigo_servico],A10319,Table1[Subtotal_insumo]),"")</f>
        <v/>
      </c>
      <c r="L10319" s="18">
        <f>IF(Table1[[#This Row],[Ordem_insumos]]&lt;&gt;0,VLOOKUP(Table1[[#This Row],[Codigo_servico]],Preencher_Orcamento!$B:$D,3,FALSE)*Table1[[#This Row],[Qtde_insumo]],"")</f>
        <v>0</v>
      </c>
      <c r="M10319" s="18">
        <f>IF(Table1[[#This Row],[Ordem_insumos]]&lt;&gt;0,VLOOKUP(Table1[[#This Row],[Codigo_servico]],Preencher_Orcamento!$B:$D,3,FALSE)*Table1[[#This Row],[Subtotal_insumo]],"")</f>
        <v>0</v>
      </c>
    </row>
    <row r="10320" spans="1:13" x14ac:dyDescent="0.25">
      <c r="A10320" s="6">
        <v>170122</v>
      </c>
      <c r="B10320" s="126">
        <v>7</v>
      </c>
      <c r="C10320" s="133"/>
      <c r="D10320" s="134">
        <v>17720</v>
      </c>
      <c r="E10320" s="7" t="s">
        <v>396</v>
      </c>
      <c r="F10320" s="8" t="s">
        <v>197</v>
      </c>
      <c r="G10320" s="18">
        <f>IFERROR(VLOOKUP(Table1[[#This Row],[Codigo_insumo]],BD_Insumos!$B:$E,4),"")</f>
        <v>7.4720000000000004</v>
      </c>
      <c r="H10320" s="140">
        <v>3.279E-2</v>
      </c>
      <c r="I10320" s="9"/>
      <c r="J10320" s="23">
        <f t="shared" si="161"/>
        <v>0.24500688000000001</v>
      </c>
      <c r="K10320" s="22" t="str">
        <f>IF(I10320&lt;&gt;"",SUMIF(Table1[Codigo_servico],A10320,Table1[Subtotal_insumo]),"")</f>
        <v/>
      </c>
      <c r="L10320" s="18">
        <f>IF(Table1[[#This Row],[Ordem_insumos]]&lt;&gt;0,VLOOKUP(Table1[[#This Row],[Codigo_servico]],Preencher_Orcamento!$B:$D,3,FALSE)*Table1[[#This Row],[Qtde_insumo]],"")</f>
        <v>0</v>
      </c>
      <c r="M10320" s="18">
        <f>IF(Table1[[#This Row],[Ordem_insumos]]&lt;&gt;0,VLOOKUP(Table1[[#This Row],[Codigo_servico]],Preencher_Orcamento!$B:$D,3,FALSE)*Table1[[#This Row],[Subtotal_insumo]],"")</f>
        <v>0</v>
      </c>
    </row>
    <row r="10321" spans="1:13" x14ac:dyDescent="0.25">
      <c r="A10321" s="3">
        <v>170123</v>
      </c>
      <c r="B10321" s="125">
        <v>0</v>
      </c>
      <c r="C10321" s="131" t="s">
        <v>4378</v>
      </c>
      <c r="D10321" s="132"/>
      <c r="E10321" s="4"/>
      <c r="F10321" s="4"/>
      <c r="G10321" s="17" t="str">
        <f>IFERROR(VLOOKUP(Table1[[#This Row],[Codigo_insumo]],BD_Insumos!$B:$E,4),"")</f>
        <v/>
      </c>
      <c r="H10321" s="139"/>
      <c r="I10321" s="5" t="s">
        <v>5</v>
      </c>
      <c r="J10321" s="20" t="str">
        <f t="shared" si="161"/>
        <v/>
      </c>
      <c r="K10321" s="21">
        <f>IF(I10321&lt;&gt;"",SUMIF(Table1[Codigo_servico],A10321,Table1[Subtotal_insumo]),"")</f>
        <v>283.31099812972957</v>
      </c>
      <c r="L10321" s="17" t="str">
        <f>IF(Table1[[#This Row],[Ordem_insumos]]&lt;&gt;0,VLOOKUP(Table1[[#This Row],[Codigo_servico]],Preencher_Orcamento!$B:$D,3,FALSE)*Table1[[#This Row],[Qtde_insumo]],"")</f>
        <v/>
      </c>
      <c r="M10321" s="17" t="str">
        <f>IF(Table1[[#This Row],[Ordem_insumos]]&lt;&gt;0,VLOOKUP(Table1[[#This Row],[Codigo_servico]],Preencher_Orcamento!$B:$D,3,FALSE)*Table1[[#This Row],[Subtotal_insumo]],"")</f>
        <v/>
      </c>
    </row>
    <row r="10322" spans="1:13" ht="39" x14ac:dyDescent="0.25">
      <c r="A10322" s="6">
        <v>170123</v>
      </c>
      <c r="B10322" s="126">
        <v>1</v>
      </c>
      <c r="C10322" s="133"/>
      <c r="D10322" s="134">
        <v>70825</v>
      </c>
      <c r="E10322" s="7" t="s">
        <v>1719</v>
      </c>
      <c r="F10322" s="8" t="s">
        <v>5</v>
      </c>
      <c r="G10322" s="16">
        <f>IFERROR(VLOOKUP(Table1[[#This Row],[Codigo_insumo]],BD_Insumos!$B:$E,4),"")</f>
        <v>22.7303</v>
      </c>
      <c r="H10322" s="140">
        <v>2</v>
      </c>
      <c r="I10322" s="9"/>
      <c r="J10322" s="22">
        <f t="shared" si="161"/>
        <v>45.460599999999999</v>
      </c>
      <c r="K10322" s="22" t="str">
        <f>IF(I10322&lt;&gt;"",SUMIF(Table1[Codigo_servico],A10322,Table1[Subtotal_insumo]),"")</f>
        <v/>
      </c>
      <c r="L10322" s="16">
        <f>IF(Table1[[#This Row],[Ordem_insumos]]&lt;&gt;0,VLOOKUP(Table1[[#This Row],[Codigo_servico]],Preencher_Orcamento!$B:$D,3,FALSE)*Table1[[#This Row],[Qtde_insumo]],"")</f>
        <v>0</v>
      </c>
      <c r="M10322" s="16">
        <f>IF(Table1[[#This Row],[Ordem_insumos]]&lt;&gt;0,VLOOKUP(Table1[[#This Row],[Codigo_servico]],Preencher_Orcamento!$B:$D,3,FALSE)*Table1[[#This Row],[Subtotal_insumo]],"")</f>
        <v>0</v>
      </c>
    </row>
    <row r="10323" spans="1:13" x14ac:dyDescent="0.25">
      <c r="A10323" s="6">
        <v>170123</v>
      </c>
      <c r="B10323" s="126">
        <v>2</v>
      </c>
      <c r="C10323" s="133"/>
      <c r="D10323" s="134">
        <v>10612</v>
      </c>
      <c r="E10323" s="7" t="s">
        <v>122</v>
      </c>
      <c r="F10323" s="8" t="s">
        <v>58</v>
      </c>
      <c r="G10323" s="16">
        <f>IFERROR(VLOOKUP(Table1[[#This Row],[Codigo_insumo]],BD_Insumos!$B:$E,4),"")</f>
        <v>250.2276</v>
      </c>
      <c r="H10323" s="140">
        <v>7.1999999999999995E-2</v>
      </c>
      <c r="I10323" s="9"/>
      <c r="J10323" s="22">
        <f t="shared" si="161"/>
        <v>18.016387199999997</v>
      </c>
      <c r="K10323" s="22" t="str">
        <f>IF(I10323&lt;&gt;"",SUMIF(Table1[Codigo_servico],A10323,Table1[Subtotal_insumo]),"")</f>
        <v/>
      </c>
      <c r="L10323" s="16">
        <f>IF(Table1[[#This Row],[Ordem_insumos]]&lt;&gt;0,VLOOKUP(Table1[[#This Row],[Codigo_servico]],Preencher_Orcamento!$B:$D,3,FALSE)*Table1[[#This Row],[Qtde_insumo]],"")</f>
        <v>0</v>
      </c>
      <c r="M10323" s="16">
        <f>IF(Table1[[#This Row],[Ordem_insumos]]&lt;&gt;0,VLOOKUP(Table1[[#This Row],[Codigo_servico]],Preencher_Orcamento!$B:$D,3,FALSE)*Table1[[#This Row],[Subtotal_insumo]],"")</f>
        <v>0</v>
      </c>
    </row>
    <row r="10324" spans="1:13" x14ac:dyDescent="0.25">
      <c r="A10324" s="6">
        <v>170123</v>
      </c>
      <c r="B10324" s="126">
        <v>3</v>
      </c>
      <c r="C10324" s="133"/>
      <c r="D10324" s="134">
        <v>2020</v>
      </c>
      <c r="E10324" s="7" t="s">
        <v>2188</v>
      </c>
      <c r="F10324" s="8" t="s">
        <v>2140</v>
      </c>
      <c r="G10324" s="18">
        <f>IFERROR(VLOOKUP(Table1[[#This Row],[Codigo_insumo]],BD_Insumos!$B:$E,4),"")</f>
        <v>15.860837164231068</v>
      </c>
      <c r="H10324" s="140">
        <v>3.98</v>
      </c>
      <c r="I10324" s="9"/>
      <c r="J10324" s="23">
        <f t="shared" si="161"/>
        <v>63.126131913639647</v>
      </c>
      <c r="K10324" s="22" t="str">
        <f>IF(I10324&lt;&gt;"",SUMIF(Table1[Codigo_servico],A10324,Table1[Subtotal_insumo]),"")</f>
        <v/>
      </c>
      <c r="L10324" s="18">
        <f>IF(Table1[[#This Row],[Ordem_insumos]]&lt;&gt;0,VLOOKUP(Table1[[#This Row],[Codigo_servico]],Preencher_Orcamento!$B:$D,3,FALSE)*Table1[[#This Row],[Qtde_insumo]],"")</f>
        <v>0</v>
      </c>
      <c r="M10324" s="18">
        <f>IF(Table1[[#This Row],[Ordem_insumos]]&lt;&gt;0,VLOOKUP(Table1[[#This Row],[Codigo_servico]],Preencher_Orcamento!$B:$D,3,FALSE)*Table1[[#This Row],[Subtotal_insumo]],"")</f>
        <v>0</v>
      </c>
    </row>
    <row r="10325" spans="1:13" ht="26.25" x14ac:dyDescent="0.25">
      <c r="A10325" s="6">
        <v>170123</v>
      </c>
      <c r="B10325" s="126">
        <v>4</v>
      </c>
      <c r="C10325" s="133"/>
      <c r="D10325" s="134">
        <v>18035</v>
      </c>
      <c r="E10325" s="7" t="s">
        <v>407</v>
      </c>
      <c r="F10325" s="8" t="s">
        <v>170</v>
      </c>
      <c r="G10325" s="18">
        <f>IFERROR(VLOOKUP(Table1[[#This Row],[Codigo_insumo]],BD_Insumos!$B:$E,4),"")</f>
        <v>24.066199999999998</v>
      </c>
      <c r="H10325" s="140">
        <v>4</v>
      </c>
      <c r="I10325" s="9"/>
      <c r="J10325" s="23">
        <f t="shared" si="161"/>
        <v>96.264799999999994</v>
      </c>
      <c r="K10325" s="22" t="str">
        <f>IF(I10325&lt;&gt;"",SUMIF(Table1[Codigo_servico],A10325,Table1[Subtotal_insumo]),"")</f>
        <v/>
      </c>
      <c r="L10325" s="18">
        <f>IF(Table1[[#This Row],[Ordem_insumos]]&lt;&gt;0,VLOOKUP(Table1[[#This Row],[Codigo_servico]],Preencher_Orcamento!$B:$D,3,FALSE)*Table1[[#This Row],[Qtde_insumo]],"")</f>
        <v>0</v>
      </c>
      <c r="M10325" s="18">
        <f>IF(Table1[[#This Row],[Ordem_insumos]]&lt;&gt;0,VLOOKUP(Table1[[#This Row],[Codigo_servico]],Preencher_Orcamento!$B:$D,3,FALSE)*Table1[[#This Row],[Subtotal_insumo]],"")</f>
        <v>0</v>
      </c>
    </row>
    <row r="10326" spans="1:13" x14ac:dyDescent="0.25">
      <c r="A10326" s="6">
        <v>170123</v>
      </c>
      <c r="B10326" s="126">
        <v>5</v>
      </c>
      <c r="C10326" s="133"/>
      <c r="D10326" s="134">
        <v>17715</v>
      </c>
      <c r="E10326" s="7" t="s">
        <v>395</v>
      </c>
      <c r="F10326" s="8" t="s">
        <v>197</v>
      </c>
      <c r="G10326" s="18">
        <f>IFERROR(VLOOKUP(Table1[[#This Row],[Codigo_insumo]],BD_Insumos!$B:$E,4),"")</f>
        <v>6.9610000000000003</v>
      </c>
      <c r="H10326" s="140">
        <v>2.5999999999999999E-3</v>
      </c>
      <c r="I10326" s="9"/>
      <c r="J10326" s="23">
        <f t="shared" si="161"/>
        <v>1.8098599999999999E-2</v>
      </c>
      <c r="K10326" s="22" t="str">
        <f>IF(I10326&lt;&gt;"",SUMIF(Table1[Codigo_servico],A10326,Table1[Subtotal_insumo]),"")</f>
        <v/>
      </c>
      <c r="L10326" s="18">
        <f>IF(Table1[[#This Row],[Ordem_insumos]]&lt;&gt;0,VLOOKUP(Table1[[#This Row],[Codigo_servico]],Preencher_Orcamento!$B:$D,3,FALSE)*Table1[[#This Row],[Qtde_insumo]],"")</f>
        <v>0</v>
      </c>
      <c r="M10326" s="18">
        <f>IF(Table1[[#This Row],[Ordem_insumos]]&lt;&gt;0,VLOOKUP(Table1[[#This Row],[Codigo_servico]],Preencher_Orcamento!$B:$D,3,FALSE)*Table1[[#This Row],[Subtotal_insumo]],"")</f>
        <v>0</v>
      </c>
    </row>
    <row r="10327" spans="1:13" x14ac:dyDescent="0.25">
      <c r="A10327" s="6">
        <v>170123</v>
      </c>
      <c r="B10327" s="126">
        <v>6</v>
      </c>
      <c r="C10327" s="133"/>
      <c r="D10327" s="134">
        <v>2099</v>
      </c>
      <c r="E10327" s="7" t="s">
        <v>2205</v>
      </c>
      <c r="F10327" s="8" t="s">
        <v>2140</v>
      </c>
      <c r="G10327" s="18">
        <f>IFERROR(VLOOKUP(Table1[[#This Row],[Codigo_insumo]],BD_Insumos!$B:$E,4),"")</f>
        <v>12.627877718847255</v>
      </c>
      <c r="H10327" s="140">
        <v>4.78</v>
      </c>
      <c r="I10327" s="9"/>
      <c r="J10327" s="23">
        <f t="shared" si="161"/>
        <v>60.361255496089882</v>
      </c>
      <c r="K10327" s="22" t="str">
        <f>IF(I10327&lt;&gt;"",SUMIF(Table1[Codigo_servico],A10327,Table1[Subtotal_insumo]),"")</f>
        <v/>
      </c>
      <c r="L10327" s="18">
        <f>IF(Table1[[#This Row],[Ordem_insumos]]&lt;&gt;0,VLOOKUP(Table1[[#This Row],[Codigo_servico]],Preencher_Orcamento!$B:$D,3,FALSE)*Table1[[#This Row],[Qtde_insumo]],"")</f>
        <v>0</v>
      </c>
      <c r="M10327" s="18">
        <f>IF(Table1[[#This Row],[Ordem_insumos]]&lt;&gt;0,VLOOKUP(Table1[[#This Row],[Codigo_servico]],Preencher_Orcamento!$B:$D,3,FALSE)*Table1[[#This Row],[Subtotal_insumo]],"")</f>
        <v>0</v>
      </c>
    </row>
    <row r="10328" spans="1:13" x14ac:dyDescent="0.25">
      <c r="A10328" s="6">
        <v>170123</v>
      </c>
      <c r="B10328" s="126">
        <v>7</v>
      </c>
      <c r="C10328" s="133"/>
      <c r="D10328" s="134">
        <v>17710</v>
      </c>
      <c r="E10328" s="7" t="s">
        <v>394</v>
      </c>
      <c r="F10328" s="8" t="s">
        <v>197</v>
      </c>
      <c r="G10328" s="18">
        <f>IFERROR(VLOOKUP(Table1[[#This Row],[Codigo_insumo]],BD_Insumos!$B:$E,4),"")</f>
        <v>5.9555999999999996</v>
      </c>
      <c r="H10328" s="140">
        <v>1.0699999999999999E-2</v>
      </c>
      <c r="I10328" s="9"/>
      <c r="J10328" s="23">
        <f t="shared" si="161"/>
        <v>6.372491999999999E-2</v>
      </c>
      <c r="K10328" s="22" t="str">
        <f>IF(I10328&lt;&gt;"",SUMIF(Table1[Codigo_servico],A10328,Table1[Subtotal_insumo]),"")</f>
        <v/>
      </c>
      <c r="L10328" s="18">
        <f>IF(Table1[[#This Row],[Ordem_insumos]]&lt;&gt;0,VLOOKUP(Table1[[#This Row],[Codigo_servico]],Preencher_Orcamento!$B:$D,3,FALSE)*Table1[[#This Row],[Qtde_insumo]],"")</f>
        <v>0</v>
      </c>
      <c r="M10328" s="18">
        <f>IF(Table1[[#This Row],[Ordem_insumos]]&lt;&gt;0,VLOOKUP(Table1[[#This Row],[Codigo_servico]],Preencher_Orcamento!$B:$D,3,FALSE)*Table1[[#This Row],[Subtotal_insumo]],"")</f>
        <v>0</v>
      </c>
    </row>
    <row r="10329" spans="1:13" x14ac:dyDescent="0.25">
      <c r="A10329" s="3">
        <v>170124</v>
      </c>
      <c r="B10329" s="125">
        <v>0</v>
      </c>
      <c r="C10329" s="131" t="s">
        <v>4379</v>
      </c>
      <c r="D10329" s="132"/>
      <c r="E10329" s="4"/>
      <c r="F10329" s="4"/>
      <c r="G10329" s="17" t="str">
        <f>IFERROR(VLOOKUP(Table1[[#This Row],[Codigo_insumo]],BD_Insumos!$B:$E,4),"")</f>
        <v/>
      </c>
      <c r="H10329" s="139"/>
      <c r="I10329" s="5" t="s">
        <v>5</v>
      </c>
      <c r="J10329" s="20" t="str">
        <f t="shared" si="161"/>
        <v/>
      </c>
      <c r="K10329" s="21">
        <f>IF(I10329&lt;&gt;"",SUMIF(Table1[Codigo_servico],A10329,Table1[Subtotal_insumo]),"")</f>
        <v>192.95763000332093</v>
      </c>
      <c r="L10329" s="17" t="str">
        <f>IF(Table1[[#This Row],[Ordem_insumos]]&lt;&gt;0,VLOOKUP(Table1[[#This Row],[Codigo_servico]],Preencher_Orcamento!$B:$D,3,FALSE)*Table1[[#This Row],[Qtde_insumo]],"")</f>
        <v/>
      </c>
      <c r="M10329" s="17" t="str">
        <f>IF(Table1[[#This Row],[Ordem_insumos]]&lt;&gt;0,VLOOKUP(Table1[[#This Row],[Codigo_servico]],Preencher_Orcamento!$B:$D,3,FALSE)*Table1[[#This Row],[Subtotal_insumo]],"")</f>
        <v/>
      </c>
    </row>
    <row r="10330" spans="1:13" ht="26.25" x14ac:dyDescent="0.25">
      <c r="A10330" s="6">
        <v>170124</v>
      </c>
      <c r="B10330" s="126">
        <v>1</v>
      </c>
      <c r="C10330" s="133"/>
      <c r="D10330" s="134">
        <v>18035</v>
      </c>
      <c r="E10330" s="7" t="s">
        <v>407</v>
      </c>
      <c r="F10330" s="8" t="s">
        <v>170</v>
      </c>
      <c r="G10330" s="16">
        <f>IFERROR(VLOOKUP(Table1[[#This Row],[Codigo_insumo]],BD_Insumos!$B:$E,4),"")</f>
        <v>24.066199999999998</v>
      </c>
      <c r="H10330" s="140">
        <v>2</v>
      </c>
      <c r="I10330" s="9"/>
      <c r="J10330" s="22">
        <f t="shared" si="161"/>
        <v>48.132399999999997</v>
      </c>
      <c r="K10330" s="22" t="str">
        <f>IF(I10330&lt;&gt;"",SUMIF(Table1[Codigo_servico],A10330,Table1[Subtotal_insumo]),"")</f>
        <v/>
      </c>
      <c r="L10330" s="16">
        <f>IF(Table1[[#This Row],[Ordem_insumos]]&lt;&gt;0,VLOOKUP(Table1[[#This Row],[Codigo_servico]],Preencher_Orcamento!$B:$D,3,FALSE)*Table1[[#This Row],[Qtde_insumo]],"")</f>
        <v>0</v>
      </c>
      <c r="M10330" s="16">
        <f>IF(Table1[[#This Row],[Ordem_insumos]]&lt;&gt;0,VLOOKUP(Table1[[#This Row],[Codigo_servico]],Preencher_Orcamento!$B:$D,3,FALSE)*Table1[[#This Row],[Subtotal_insumo]],"")</f>
        <v>0</v>
      </c>
    </row>
    <row r="10331" spans="1:13" x14ac:dyDescent="0.25">
      <c r="A10331" s="6">
        <v>170124</v>
      </c>
      <c r="B10331" s="126">
        <v>2</v>
      </c>
      <c r="C10331" s="133"/>
      <c r="D10331" s="134">
        <v>17715</v>
      </c>
      <c r="E10331" s="7" t="s">
        <v>395</v>
      </c>
      <c r="F10331" s="8" t="s">
        <v>197</v>
      </c>
      <c r="G10331" s="16">
        <f>IFERROR(VLOOKUP(Table1[[#This Row],[Codigo_insumo]],BD_Insumos!$B:$E,4),"")</f>
        <v>6.9610000000000003</v>
      </c>
      <c r="H10331" s="140">
        <v>1.2999999999999999E-3</v>
      </c>
      <c r="I10331" s="9"/>
      <c r="J10331" s="22">
        <f t="shared" si="161"/>
        <v>9.0492999999999997E-3</v>
      </c>
      <c r="K10331" s="22" t="str">
        <f>IF(I10331&lt;&gt;"",SUMIF(Table1[Codigo_servico],A10331,Table1[Subtotal_insumo]),"")</f>
        <v/>
      </c>
      <c r="L10331" s="16">
        <f>IF(Table1[[#This Row],[Ordem_insumos]]&lt;&gt;0,VLOOKUP(Table1[[#This Row],[Codigo_servico]],Preencher_Orcamento!$B:$D,3,FALSE)*Table1[[#This Row],[Qtde_insumo]],"")</f>
        <v>0</v>
      </c>
      <c r="M10331" s="16">
        <f>IF(Table1[[#This Row],[Ordem_insumos]]&lt;&gt;0,VLOOKUP(Table1[[#This Row],[Codigo_servico]],Preencher_Orcamento!$B:$D,3,FALSE)*Table1[[#This Row],[Subtotal_insumo]],"")</f>
        <v>0</v>
      </c>
    </row>
    <row r="10332" spans="1:13" ht="39" x14ac:dyDescent="0.25">
      <c r="A10332" s="6">
        <v>170124</v>
      </c>
      <c r="B10332" s="126">
        <v>3</v>
      </c>
      <c r="C10332" s="133"/>
      <c r="D10332" s="134">
        <v>70825</v>
      </c>
      <c r="E10332" s="7" t="s">
        <v>1719</v>
      </c>
      <c r="F10332" s="8" t="s">
        <v>5</v>
      </c>
      <c r="G10332" s="18">
        <f>IFERROR(VLOOKUP(Table1[[#This Row],[Codigo_insumo]],BD_Insumos!$B:$E,4),"")</f>
        <v>22.7303</v>
      </c>
      <c r="H10332" s="140">
        <v>1</v>
      </c>
      <c r="I10332" s="9"/>
      <c r="J10332" s="23">
        <f t="shared" si="161"/>
        <v>22.7303</v>
      </c>
      <c r="K10332" s="22" t="str">
        <f>IF(I10332&lt;&gt;"",SUMIF(Table1[Codigo_servico],A10332,Table1[Subtotal_insumo]),"")</f>
        <v/>
      </c>
      <c r="L10332" s="18">
        <f>IF(Table1[[#This Row],[Ordem_insumos]]&lt;&gt;0,VLOOKUP(Table1[[#This Row],[Codigo_servico]],Preencher_Orcamento!$B:$D,3,FALSE)*Table1[[#This Row],[Qtde_insumo]],"")</f>
        <v>0</v>
      </c>
      <c r="M10332" s="18">
        <f>IF(Table1[[#This Row],[Ordem_insumos]]&lt;&gt;0,VLOOKUP(Table1[[#This Row],[Codigo_servico]],Preencher_Orcamento!$B:$D,3,FALSE)*Table1[[#This Row],[Subtotal_insumo]],"")</f>
        <v>0</v>
      </c>
    </row>
    <row r="10333" spans="1:13" x14ac:dyDescent="0.25">
      <c r="A10333" s="6">
        <v>170124</v>
      </c>
      <c r="B10333" s="126">
        <v>4</v>
      </c>
      <c r="C10333" s="133"/>
      <c r="D10333" s="134">
        <v>2020</v>
      </c>
      <c r="E10333" s="7" t="s">
        <v>2188</v>
      </c>
      <c r="F10333" s="8" t="s">
        <v>2140</v>
      </c>
      <c r="G10333" s="18">
        <f>IFERROR(VLOOKUP(Table1[[#This Row],[Codigo_insumo]],BD_Insumos!$B:$E,4),"")</f>
        <v>15.860837164231068</v>
      </c>
      <c r="H10333" s="140">
        <v>3.42</v>
      </c>
      <c r="I10333" s="9"/>
      <c r="J10333" s="23">
        <f t="shared" si="161"/>
        <v>54.24406310167025</v>
      </c>
      <c r="K10333" s="22" t="str">
        <f>IF(I10333&lt;&gt;"",SUMIF(Table1[Codigo_servico],A10333,Table1[Subtotal_insumo]),"")</f>
        <v/>
      </c>
      <c r="L10333" s="18">
        <f>IF(Table1[[#This Row],[Ordem_insumos]]&lt;&gt;0,VLOOKUP(Table1[[#This Row],[Codigo_servico]],Preencher_Orcamento!$B:$D,3,FALSE)*Table1[[#This Row],[Qtde_insumo]],"")</f>
        <v>0</v>
      </c>
      <c r="M10333" s="18">
        <f>IF(Table1[[#This Row],[Ordem_insumos]]&lt;&gt;0,VLOOKUP(Table1[[#This Row],[Codigo_servico]],Preencher_Orcamento!$B:$D,3,FALSE)*Table1[[#This Row],[Subtotal_insumo]],"")</f>
        <v>0</v>
      </c>
    </row>
    <row r="10334" spans="1:13" x14ac:dyDescent="0.25">
      <c r="A10334" s="6">
        <v>170124</v>
      </c>
      <c r="B10334" s="126">
        <v>5</v>
      </c>
      <c r="C10334" s="133"/>
      <c r="D10334" s="134">
        <v>2099</v>
      </c>
      <c r="E10334" s="7" t="s">
        <v>2205</v>
      </c>
      <c r="F10334" s="8" t="s">
        <v>2140</v>
      </c>
      <c r="G10334" s="18">
        <f>IFERROR(VLOOKUP(Table1[[#This Row],[Codigo_insumo]],BD_Insumos!$B:$E,4),"")</f>
        <v>12.627877718847255</v>
      </c>
      <c r="H10334" s="140">
        <v>4.12</v>
      </c>
      <c r="I10334" s="9"/>
      <c r="J10334" s="23">
        <f t="shared" si="161"/>
        <v>52.026856201650695</v>
      </c>
      <c r="K10334" s="22" t="str">
        <f>IF(I10334&lt;&gt;"",SUMIF(Table1[Codigo_servico],A10334,Table1[Subtotal_insumo]),"")</f>
        <v/>
      </c>
      <c r="L10334" s="18">
        <f>IF(Table1[[#This Row],[Ordem_insumos]]&lt;&gt;0,VLOOKUP(Table1[[#This Row],[Codigo_servico]],Preencher_Orcamento!$B:$D,3,FALSE)*Table1[[#This Row],[Qtde_insumo]],"")</f>
        <v>0</v>
      </c>
      <c r="M10334" s="18">
        <f>IF(Table1[[#This Row],[Ordem_insumos]]&lt;&gt;0,VLOOKUP(Table1[[#This Row],[Codigo_servico]],Preencher_Orcamento!$B:$D,3,FALSE)*Table1[[#This Row],[Subtotal_insumo]],"")</f>
        <v>0</v>
      </c>
    </row>
    <row r="10335" spans="1:13" x14ac:dyDescent="0.25">
      <c r="A10335" s="6">
        <v>170124</v>
      </c>
      <c r="B10335" s="126">
        <v>6</v>
      </c>
      <c r="C10335" s="133"/>
      <c r="D10335" s="134">
        <v>17710</v>
      </c>
      <c r="E10335" s="7" t="s">
        <v>394</v>
      </c>
      <c r="F10335" s="8" t="s">
        <v>197</v>
      </c>
      <c r="G10335" s="18">
        <f>IFERROR(VLOOKUP(Table1[[#This Row],[Codigo_insumo]],BD_Insumos!$B:$E,4),"")</f>
        <v>5.9555999999999996</v>
      </c>
      <c r="H10335" s="140">
        <v>8.5000000000000006E-3</v>
      </c>
      <c r="I10335" s="9"/>
      <c r="J10335" s="23">
        <f t="shared" si="161"/>
        <v>5.0622599999999997E-2</v>
      </c>
      <c r="K10335" s="22" t="str">
        <f>IF(I10335&lt;&gt;"",SUMIF(Table1[Codigo_servico],A10335,Table1[Subtotal_insumo]),"")</f>
        <v/>
      </c>
      <c r="L10335" s="18">
        <f>IF(Table1[[#This Row],[Ordem_insumos]]&lt;&gt;0,VLOOKUP(Table1[[#This Row],[Codigo_servico]],Preencher_Orcamento!$B:$D,3,FALSE)*Table1[[#This Row],[Qtde_insumo]],"")</f>
        <v>0</v>
      </c>
      <c r="M10335" s="18">
        <f>IF(Table1[[#This Row],[Ordem_insumos]]&lt;&gt;0,VLOOKUP(Table1[[#This Row],[Codigo_servico]],Preencher_Orcamento!$B:$D,3,FALSE)*Table1[[#This Row],[Subtotal_insumo]],"")</f>
        <v>0</v>
      </c>
    </row>
    <row r="10336" spans="1:13" x14ac:dyDescent="0.25">
      <c r="A10336" s="6">
        <v>170124</v>
      </c>
      <c r="B10336" s="126">
        <v>7</v>
      </c>
      <c r="C10336" s="133"/>
      <c r="D10336" s="134">
        <v>10612</v>
      </c>
      <c r="E10336" s="7" t="s">
        <v>122</v>
      </c>
      <c r="F10336" s="8" t="s">
        <v>58</v>
      </c>
      <c r="G10336" s="18">
        <f>IFERROR(VLOOKUP(Table1[[#This Row],[Codigo_insumo]],BD_Insumos!$B:$E,4),"")</f>
        <v>250.2276</v>
      </c>
      <c r="H10336" s="140">
        <v>6.3E-2</v>
      </c>
      <c r="I10336" s="9"/>
      <c r="J10336" s="23">
        <f t="shared" si="161"/>
        <v>15.764338799999999</v>
      </c>
      <c r="K10336" s="22" t="str">
        <f>IF(I10336&lt;&gt;"",SUMIF(Table1[Codigo_servico],A10336,Table1[Subtotal_insumo]),"")</f>
        <v/>
      </c>
      <c r="L10336" s="18">
        <f>IF(Table1[[#This Row],[Ordem_insumos]]&lt;&gt;0,VLOOKUP(Table1[[#This Row],[Codigo_servico]],Preencher_Orcamento!$B:$D,3,FALSE)*Table1[[#This Row],[Qtde_insumo]],"")</f>
        <v>0</v>
      </c>
      <c r="M10336" s="18">
        <f>IF(Table1[[#This Row],[Ordem_insumos]]&lt;&gt;0,VLOOKUP(Table1[[#This Row],[Codigo_servico]],Preencher_Orcamento!$B:$D,3,FALSE)*Table1[[#This Row],[Subtotal_insumo]],"")</f>
        <v>0</v>
      </c>
    </row>
    <row r="10337" spans="1:13" x14ac:dyDescent="0.25">
      <c r="A10337" s="3">
        <v>170125</v>
      </c>
      <c r="B10337" s="125">
        <v>0</v>
      </c>
      <c r="C10337" s="131" t="s">
        <v>4380</v>
      </c>
      <c r="D10337" s="132"/>
      <c r="E10337" s="4"/>
      <c r="F10337" s="4"/>
      <c r="G10337" s="17" t="str">
        <f>IFERROR(VLOOKUP(Table1[[#This Row],[Codigo_insumo]],BD_Insumos!$B:$E,4),"")</f>
        <v/>
      </c>
      <c r="H10337" s="139"/>
      <c r="I10337" s="5" t="s">
        <v>5</v>
      </c>
      <c r="J10337" s="20" t="str">
        <f t="shared" si="161"/>
        <v/>
      </c>
      <c r="K10337" s="21">
        <f>IF(I10337&lt;&gt;"",SUMIF(Table1[Codigo_servico],A10337,Table1[Subtotal_insumo]),"")</f>
        <v>141.09555069972922</v>
      </c>
      <c r="L10337" s="17" t="str">
        <f>IF(Table1[[#This Row],[Ordem_insumos]]&lt;&gt;0,VLOOKUP(Table1[[#This Row],[Codigo_servico]],Preencher_Orcamento!$B:$D,3,FALSE)*Table1[[#This Row],[Qtde_insumo]],"")</f>
        <v/>
      </c>
      <c r="M10337" s="17" t="str">
        <f>IF(Table1[[#This Row],[Ordem_insumos]]&lt;&gt;0,VLOOKUP(Table1[[#This Row],[Codigo_servico]],Preencher_Orcamento!$B:$D,3,FALSE)*Table1[[#This Row],[Subtotal_insumo]],"")</f>
        <v/>
      </c>
    </row>
    <row r="10338" spans="1:13" ht="26.25" x14ac:dyDescent="0.25">
      <c r="A10338" s="6">
        <v>170125</v>
      </c>
      <c r="B10338" s="126">
        <v>1</v>
      </c>
      <c r="C10338" s="133"/>
      <c r="D10338" s="134">
        <v>18015</v>
      </c>
      <c r="E10338" s="7" t="s">
        <v>405</v>
      </c>
      <c r="F10338" s="8" t="s">
        <v>457</v>
      </c>
      <c r="G10338" s="16">
        <f>IFERROR(VLOOKUP(Table1[[#This Row],[Codigo_insumo]],BD_Insumos!$B:$E,4),"")</f>
        <v>35.257399999999997</v>
      </c>
      <c r="H10338" s="140">
        <v>0.5</v>
      </c>
      <c r="I10338" s="9"/>
      <c r="J10338" s="22">
        <f t="shared" si="161"/>
        <v>17.628699999999998</v>
      </c>
      <c r="K10338" s="22" t="str">
        <f>IF(I10338&lt;&gt;"",SUMIF(Table1[Codigo_servico],A10338,Table1[Subtotal_insumo]),"")</f>
        <v/>
      </c>
      <c r="L10338" s="16">
        <f>IF(Table1[[#This Row],[Ordem_insumos]]&lt;&gt;0,VLOOKUP(Table1[[#This Row],[Codigo_servico]],Preencher_Orcamento!$B:$D,3,FALSE)*Table1[[#This Row],[Qtde_insumo]],"")</f>
        <v>0</v>
      </c>
      <c r="M10338" s="16">
        <f>IF(Table1[[#This Row],[Ordem_insumos]]&lt;&gt;0,VLOOKUP(Table1[[#This Row],[Codigo_servico]],Preencher_Orcamento!$B:$D,3,FALSE)*Table1[[#This Row],[Subtotal_insumo]],"")</f>
        <v>0</v>
      </c>
    </row>
    <row r="10339" spans="1:13" x14ac:dyDescent="0.25">
      <c r="A10339" s="6">
        <v>170125</v>
      </c>
      <c r="B10339" s="126">
        <v>2</v>
      </c>
      <c r="C10339" s="133"/>
      <c r="D10339" s="134">
        <v>10612</v>
      </c>
      <c r="E10339" s="7" t="s">
        <v>122</v>
      </c>
      <c r="F10339" s="8" t="s">
        <v>58</v>
      </c>
      <c r="G10339" s="16">
        <f>IFERROR(VLOOKUP(Table1[[#This Row],[Codigo_insumo]],BD_Insumos!$B:$E,4),"")</f>
        <v>250.2276</v>
      </c>
      <c r="H10339" s="140">
        <v>0.03</v>
      </c>
      <c r="I10339" s="9"/>
      <c r="J10339" s="22">
        <f t="shared" si="161"/>
        <v>7.5068279999999996</v>
      </c>
      <c r="K10339" s="22" t="str">
        <f>IF(I10339&lt;&gt;"",SUMIF(Table1[Codigo_servico],A10339,Table1[Subtotal_insumo]),"")</f>
        <v/>
      </c>
      <c r="L10339" s="16">
        <f>IF(Table1[[#This Row],[Ordem_insumos]]&lt;&gt;0,VLOOKUP(Table1[[#This Row],[Codigo_servico]],Preencher_Orcamento!$B:$D,3,FALSE)*Table1[[#This Row],[Qtde_insumo]],"")</f>
        <v>0</v>
      </c>
      <c r="M10339" s="16">
        <f>IF(Table1[[#This Row],[Ordem_insumos]]&lt;&gt;0,VLOOKUP(Table1[[#This Row],[Codigo_servico]],Preencher_Orcamento!$B:$D,3,FALSE)*Table1[[#This Row],[Subtotal_insumo]],"")</f>
        <v>0</v>
      </c>
    </row>
    <row r="10340" spans="1:13" ht="26.25" x14ac:dyDescent="0.25">
      <c r="A10340" s="6">
        <v>170125</v>
      </c>
      <c r="B10340" s="126">
        <v>3</v>
      </c>
      <c r="C10340" s="133"/>
      <c r="D10340" s="134">
        <v>18032</v>
      </c>
      <c r="E10340" s="7" t="s">
        <v>406</v>
      </c>
      <c r="F10340" s="8" t="s">
        <v>170</v>
      </c>
      <c r="G10340" s="18">
        <f>IFERROR(VLOOKUP(Table1[[#This Row],[Codigo_insumo]],BD_Insumos!$B:$E,4),"")</f>
        <v>35.468299999999999</v>
      </c>
      <c r="H10340" s="140">
        <v>2</v>
      </c>
      <c r="I10340" s="9"/>
      <c r="J10340" s="23">
        <f t="shared" si="161"/>
        <v>70.936599999999999</v>
      </c>
      <c r="K10340" s="22" t="str">
        <f>IF(I10340&lt;&gt;"",SUMIF(Table1[Codigo_servico],A10340,Table1[Subtotal_insumo]),"")</f>
        <v/>
      </c>
      <c r="L10340" s="18">
        <f>IF(Table1[[#This Row],[Ordem_insumos]]&lt;&gt;0,VLOOKUP(Table1[[#This Row],[Codigo_servico]],Preencher_Orcamento!$B:$D,3,FALSE)*Table1[[#This Row],[Qtde_insumo]],"")</f>
        <v>0</v>
      </c>
      <c r="M10340" s="18">
        <f>IF(Table1[[#This Row],[Ordem_insumos]]&lt;&gt;0,VLOOKUP(Table1[[#This Row],[Codigo_servico]],Preencher_Orcamento!$B:$D,3,FALSE)*Table1[[#This Row],[Subtotal_insumo]],"")</f>
        <v>0</v>
      </c>
    </row>
    <row r="10341" spans="1:13" ht="39" x14ac:dyDescent="0.25">
      <c r="A10341" s="6">
        <v>170125</v>
      </c>
      <c r="B10341" s="126">
        <v>4</v>
      </c>
      <c r="C10341" s="133"/>
      <c r="D10341" s="134">
        <v>18005</v>
      </c>
      <c r="E10341" s="7" t="s">
        <v>403</v>
      </c>
      <c r="F10341" s="8" t="s">
        <v>457</v>
      </c>
      <c r="G10341" s="18">
        <f>IFERROR(VLOOKUP(Table1[[#This Row],[Codigo_insumo]],BD_Insumos!$B:$E,4),"")</f>
        <v>25.984999999999999</v>
      </c>
      <c r="H10341" s="140">
        <v>0.1</v>
      </c>
      <c r="I10341" s="9"/>
      <c r="J10341" s="23">
        <f t="shared" si="161"/>
        <v>2.5985</v>
      </c>
      <c r="K10341" s="22" t="str">
        <f>IF(I10341&lt;&gt;"",SUMIF(Table1[Codigo_servico],A10341,Table1[Subtotal_insumo]),"")</f>
        <v/>
      </c>
      <c r="L10341" s="18">
        <f>IF(Table1[[#This Row],[Ordem_insumos]]&lt;&gt;0,VLOOKUP(Table1[[#This Row],[Codigo_servico]],Preencher_Orcamento!$B:$D,3,FALSE)*Table1[[#This Row],[Qtde_insumo]],"")</f>
        <v>0</v>
      </c>
      <c r="M10341" s="18">
        <f>IF(Table1[[#This Row],[Ordem_insumos]]&lt;&gt;0,VLOOKUP(Table1[[#This Row],[Codigo_servico]],Preencher_Orcamento!$B:$D,3,FALSE)*Table1[[#This Row],[Subtotal_insumo]],"")</f>
        <v>0</v>
      </c>
    </row>
    <row r="10342" spans="1:13" x14ac:dyDescent="0.25">
      <c r="A10342" s="6">
        <v>170125</v>
      </c>
      <c r="B10342" s="126">
        <v>5</v>
      </c>
      <c r="C10342" s="133"/>
      <c r="D10342" s="134">
        <v>17710</v>
      </c>
      <c r="E10342" s="7" t="s">
        <v>394</v>
      </c>
      <c r="F10342" s="8" t="s">
        <v>197</v>
      </c>
      <c r="G10342" s="18">
        <f>IFERROR(VLOOKUP(Table1[[#This Row],[Codigo_insumo]],BD_Insumos!$B:$E,4),"")</f>
        <v>5.9555999999999996</v>
      </c>
      <c r="H10342" s="140">
        <v>0.22500000000000001</v>
      </c>
      <c r="I10342" s="9"/>
      <c r="J10342" s="23">
        <f t="shared" si="161"/>
        <v>1.3400099999999999</v>
      </c>
      <c r="K10342" s="22" t="str">
        <f>IF(I10342&lt;&gt;"",SUMIF(Table1[Codigo_servico],A10342,Table1[Subtotal_insumo]),"")</f>
        <v/>
      </c>
      <c r="L10342" s="18">
        <f>IF(Table1[[#This Row],[Ordem_insumos]]&lt;&gt;0,VLOOKUP(Table1[[#This Row],[Codigo_servico]],Preencher_Orcamento!$B:$D,3,FALSE)*Table1[[#This Row],[Qtde_insumo]],"")</f>
        <v>0</v>
      </c>
      <c r="M10342" s="18">
        <f>IF(Table1[[#This Row],[Ordem_insumos]]&lt;&gt;0,VLOOKUP(Table1[[#This Row],[Codigo_servico]],Preencher_Orcamento!$B:$D,3,FALSE)*Table1[[#This Row],[Subtotal_insumo]],"")</f>
        <v>0</v>
      </c>
    </row>
    <row r="10343" spans="1:13" x14ac:dyDescent="0.25">
      <c r="A10343" s="6">
        <v>170125</v>
      </c>
      <c r="B10343" s="126">
        <v>6</v>
      </c>
      <c r="C10343" s="133"/>
      <c r="D10343" s="134">
        <v>2099</v>
      </c>
      <c r="E10343" s="7" t="s">
        <v>2205</v>
      </c>
      <c r="F10343" s="8" t="s">
        <v>2140</v>
      </c>
      <c r="G10343" s="18">
        <f>IFERROR(VLOOKUP(Table1[[#This Row],[Codigo_insumo]],BD_Insumos!$B:$E,4),"")</f>
        <v>12.627877718847255</v>
      </c>
      <c r="H10343" s="140">
        <v>1.77</v>
      </c>
      <c r="I10343" s="9"/>
      <c r="J10343" s="23">
        <f t="shared" si="161"/>
        <v>22.351343562359641</v>
      </c>
      <c r="K10343" s="22" t="str">
        <f>IF(I10343&lt;&gt;"",SUMIF(Table1[Codigo_servico],A10343,Table1[Subtotal_insumo]),"")</f>
        <v/>
      </c>
      <c r="L10343" s="18">
        <f>IF(Table1[[#This Row],[Ordem_insumos]]&lt;&gt;0,VLOOKUP(Table1[[#This Row],[Codigo_servico]],Preencher_Orcamento!$B:$D,3,FALSE)*Table1[[#This Row],[Qtde_insumo]],"")</f>
        <v>0</v>
      </c>
      <c r="M10343" s="18">
        <f>IF(Table1[[#This Row],[Ordem_insumos]]&lt;&gt;0,VLOOKUP(Table1[[#This Row],[Codigo_servico]],Preencher_Orcamento!$B:$D,3,FALSE)*Table1[[#This Row],[Subtotal_insumo]],"")</f>
        <v>0</v>
      </c>
    </row>
    <row r="10344" spans="1:13" x14ac:dyDescent="0.25">
      <c r="A10344" s="6">
        <v>170125</v>
      </c>
      <c r="B10344" s="126">
        <v>7</v>
      </c>
      <c r="C10344" s="133"/>
      <c r="D10344" s="134">
        <v>2020</v>
      </c>
      <c r="E10344" s="7" t="s">
        <v>2188</v>
      </c>
      <c r="F10344" s="8" t="s">
        <v>2140</v>
      </c>
      <c r="G10344" s="18">
        <f>IFERROR(VLOOKUP(Table1[[#This Row],[Codigo_insumo]],BD_Insumos!$B:$E,4),"")</f>
        <v>15.860837164231068</v>
      </c>
      <c r="H10344" s="140">
        <v>1.08</v>
      </c>
      <c r="I10344" s="9"/>
      <c r="J10344" s="23">
        <f t="shared" si="161"/>
        <v>17.129704137369554</v>
      </c>
      <c r="K10344" s="22" t="str">
        <f>IF(I10344&lt;&gt;"",SUMIF(Table1[Codigo_servico],A10344,Table1[Subtotal_insumo]),"")</f>
        <v/>
      </c>
      <c r="L10344" s="18">
        <f>IF(Table1[[#This Row],[Ordem_insumos]]&lt;&gt;0,VLOOKUP(Table1[[#This Row],[Codigo_servico]],Preencher_Orcamento!$B:$D,3,FALSE)*Table1[[#This Row],[Qtde_insumo]],"")</f>
        <v>0</v>
      </c>
      <c r="M10344" s="18">
        <f>IF(Table1[[#This Row],[Ordem_insumos]]&lt;&gt;0,VLOOKUP(Table1[[#This Row],[Codigo_servico]],Preencher_Orcamento!$B:$D,3,FALSE)*Table1[[#This Row],[Subtotal_insumo]],"")</f>
        <v>0</v>
      </c>
    </row>
    <row r="10345" spans="1:13" ht="26.25" x14ac:dyDescent="0.25">
      <c r="A10345" s="6">
        <v>170125</v>
      </c>
      <c r="B10345" s="126">
        <v>8</v>
      </c>
      <c r="C10345" s="133"/>
      <c r="D10345" s="134">
        <v>18010</v>
      </c>
      <c r="E10345" s="7" t="s">
        <v>404</v>
      </c>
      <c r="F10345" s="8" t="s">
        <v>457</v>
      </c>
      <c r="G10345" s="18">
        <f>IFERROR(VLOOKUP(Table1[[#This Row],[Codigo_insumo]],BD_Insumos!$B:$E,4),"")</f>
        <v>32.077300000000001</v>
      </c>
      <c r="H10345" s="140">
        <v>0.05</v>
      </c>
      <c r="I10345" s="9"/>
      <c r="J10345" s="23">
        <f t="shared" si="161"/>
        <v>1.6038650000000001</v>
      </c>
      <c r="K10345" s="22" t="str">
        <f>IF(I10345&lt;&gt;"",SUMIF(Table1[Codigo_servico],A10345,Table1[Subtotal_insumo]),"")</f>
        <v/>
      </c>
      <c r="L10345" s="18">
        <f>IF(Table1[[#This Row],[Ordem_insumos]]&lt;&gt;0,VLOOKUP(Table1[[#This Row],[Codigo_servico]],Preencher_Orcamento!$B:$D,3,FALSE)*Table1[[#This Row],[Qtde_insumo]],"")</f>
        <v>0</v>
      </c>
      <c r="M10345" s="18">
        <f>IF(Table1[[#This Row],[Ordem_insumos]]&lt;&gt;0,VLOOKUP(Table1[[#This Row],[Codigo_servico]],Preencher_Orcamento!$B:$D,3,FALSE)*Table1[[#This Row],[Subtotal_insumo]],"")</f>
        <v>0</v>
      </c>
    </row>
    <row r="10346" spans="1:13" x14ac:dyDescent="0.25">
      <c r="A10346" s="3">
        <v>170126</v>
      </c>
      <c r="B10346" s="125">
        <v>0</v>
      </c>
      <c r="C10346" s="131" t="s">
        <v>4381</v>
      </c>
      <c r="D10346" s="132"/>
      <c r="E10346" s="4"/>
      <c r="F10346" s="4"/>
      <c r="G10346" s="17" t="str">
        <f>IFERROR(VLOOKUP(Table1[[#This Row],[Codigo_insumo]],BD_Insumos!$B:$E,4),"")</f>
        <v/>
      </c>
      <c r="H10346" s="139"/>
      <c r="I10346" s="5" t="s">
        <v>5</v>
      </c>
      <c r="J10346" s="20" t="str">
        <f t="shared" si="161"/>
        <v/>
      </c>
      <c r="K10346" s="21">
        <f>IF(I10346&lt;&gt;"",SUMIF(Table1[Codigo_servico],A10346,Table1[Subtotal_insumo]),"")</f>
        <v>118.29135069972919</v>
      </c>
      <c r="L10346" s="17" t="str">
        <f>IF(Table1[[#This Row],[Ordem_insumos]]&lt;&gt;0,VLOOKUP(Table1[[#This Row],[Codigo_servico]],Preencher_Orcamento!$B:$D,3,FALSE)*Table1[[#This Row],[Qtde_insumo]],"")</f>
        <v/>
      </c>
      <c r="M10346" s="17" t="str">
        <f>IF(Table1[[#This Row],[Ordem_insumos]]&lt;&gt;0,VLOOKUP(Table1[[#This Row],[Codigo_servico]],Preencher_Orcamento!$B:$D,3,FALSE)*Table1[[#This Row],[Subtotal_insumo]],"")</f>
        <v/>
      </c>
    </row>
    <row r="10347" spans="1:13" x14ac:dyDescent="0.25">
      <c r="A10347" s="6">
        <v>170126</v>
      </c>
      <c r="B10347" s="126">
        <v>1</v>
      </c>
      <c r="C10347" s="133"/>
      <c r="D10347" s="134">
        <v>2020</v>
      </c>
      <c r="E10347" s="7" t="s">
        <v>2188</v>
      </c>
      <c r="F10347" s="8" t="s">
        <v>2140</v>
      </c>
      <c r="G10347" s="16">
        <f>IFERROR(VLOOKUP(Table1[[#This Row],[Codigo_insumo]],BD_Insumos!$B:$E,4),"")</f>
        <v>15.860837164231068</v>
      </c>
      <c r="H10347" s="140">
        <v>1.08</v>
      </c>
      <c r="I10347" s="9"/>
      <c r="J10347" s="22">
        <f t="shared" si="161"/>
        <v>17.129704137369554</v>
      </c>
      <c r="K10347" s="22" t="str">
        <f>IF(I10347&lt;&gt;"",SUMIF(Table1[Codigo_servico],A10347,Table1[Subtotal_insumo]),"")</f>
        <v/>
      </c>
      <c r="L10347" s="16">
        <f>IF(Table1[[#This Row],[Ordem_insumos]]&lt;&gt;0,VLOOKUP(Table1[[#This Row],[Codigo_servico]],Preencher_Orcamento!$B:$D,3,FALSE)*Table1[[#This Row],[Qtde_insumo]],"")</f>
        <v>0</v>
      </c>
      <c r="M10347" s="16">
        <f>IF(Table1[[#This Row],[Ordem_insumos]]&lt;&gt;0,VLOOKUP(Table1[[#This Row],[Codigo_servico]],Preencher_Orcamento!$B:$D,3,FALSE)*Table1[[#This Row],[Subtotal_insumo]],"")</f>
        <v>0</v>
      </c>
    </row>
    <row r="10348" spans="1:13" ht="39" x14ac:dyDescent="0.25">
      <c r="A10348" s="6">
        <v>170126</v>
      </c>
      <c r="B10348" s="126">
        <v>2</v>
      </c>
      <c r="C10348" s="133"/>
      <c r="D10348" s="134">
        <v>18005</v>
      </c>
      <c r="E10348" s="7" t="s">
        <v>403</v>
      </c>
      <c r="F10348" s="8" t="s">
        <v>457</v>
      </c>
      <c r="G10348" s="16">
        <f>IFERROR(VLOOKUP(Table1[[#This Row],[Codigo_insumo]],BD_Insumos!$B:$E,4),"")</f>
        <v>25.984999999999999</v>
      </c>
      <c r="H10348" s="140">
        <v>0.1</v>
      </c>
      <c r="I10348" s="9"/>
      <c r="J10348" s="22">
        <f t="shared" si="161"/>
        <v>2.5985</v>
      </c>
      <c r="K10348" s="22" t="str">
        <f>IF(I10348&lt;&gt;"",SUMIF(Table1[Codigo_servico],A10348,Table1[Subtotal_insumo]),"")</f>
        <v/>
      </c>
      <c r="L10348" s="16">
        <f>IF(Table1[[#This Row],[Ordem_insumos]]&lt;&gt;0,VLOOKUP(Table1[[#This Row],[Codigo_servico]],Preencher_Orcamento!$B:$D,3,FALSE)*Table1[[#This Row],[Qtde_insumo]],"")</f>
        <v>0</v>
      </c>
      <c r="M10348" s="16">
        <f>IF(Table1[[#This Row],[Ordem_insumos]]&lt;&gt;0,VLOOKUP(Table1[[#This Row],[Codigo_servico]],Preencher_Orcamento!$B:$D,3,FALSE)*Table1[[#This Row],[Subtotal_insumo]],"")</f>
        <v>0</v>
      </c>
    </row>
    <row r="10349" spans="1:13" x14ac:dyDescent="0.25">
      <c r="A10349" s="6">
        <v>170126</v>
      </c>
      <c r="B10349" s="126">
        <v>3</v>
      </c>
      <c r="C10349" s="133"/>
      <c r="D10349" s="134">
        <v>17710</v>
      </c>
      <c r="E10349" s="7" t="s">
        <v>394</v>
      </c>
      <c r="F10349" s="8" t="s">
        <v>197</v>
      </c>
      <c r="G10349" s="18">
        <f>IFERROR(VLOOKUP(Table1[[#This Row],[Codigo_insumo]],BD_Insumos!$B:$E,4),"")</f>
        <v>5.9555999999999996</v>
      </c>
      <c r="H10349" s="140">
        <v>0.22500000000000001</v>
      </c>
      <c r="I10349" s="9"/>
      <c r="J10349" s="23">
        <f t="shared" si="161"/>
        <v>1.3400099999999999</v>
      </c>
      <c r="K10349" s="22" t="str">
        <f>IF(I10349&lt;&gt;"",SUMIF(Table1[Codigo_servico],A10349,Table1[Subtotal_insumo]),"")</f>
        <v/>
      </c>
      <c r="L10349" s="18">
        <f>IF(Table1[[#This Row],[Ordem_insumos]]&lt;&gt;0,VLOOKUP(Table1[[#This Row],[Codigo_servico]],Preencher_Orcamento!$B:$D,3,FALSE)*Table1[[#This Row],[Qtde_insumo]],"")</f>
        <v>0</v>
      </c>
      <c r="M10349" s="18">
        <f>IF(Table1[[#This Row],[Ordem_insumos]]&lt;&gt;0,VLOOKUP(Table1[[#This Row],[Codigo_servico]],Preencher_Orcamento!$B:$D,3,FALSE)*Table1[[#This Row],[Subtotal_insumo]],"")</f>
        <v>0</v>
      </c>
    </row>
    <row r="10350" spans="1:13" ht="26.25" x14ac:dyDescent="0.25">
      <c r="A10350" s="6">
        <v>170126</v>
      </c>
      <c r="B10350" s="126">
        <v>4</v>
      </c>
      <c r="C10350" s="133"/>
      <c r="D10350" s="134">
        <v>18010</v>
      </c>
      <c r="E10350" s="7" t="s">
        <v>404</v>
      </c>
      <c r="F10350" s="8" t="s">
        <v>457</v>
      </c>
      <c r="G10350" s="18">
        <f>IFERROR(VLOOKUP(Table1[[#This Row],[Codigo_insumo]],BD_Insumos!$B:$E,4),"")</f>
        <v>32.077300000000001</v>
      </c>
      <c r="H10350" s="140">
        <v>0.05</v>
      </c>
      <c r="I10350" s="9"/>
      <c r="J10350" s="23">
        <f t="shared" si="161"/>
        <v>1.6038650000000001</v>
      </c>
      <c r="K10350" s="22" t="str">
        <f>IF(I10350&lt;&gt;"",SUMIF(Table1[Codigo_servico],A10350,Table1[Subtotal_insumo]),"")</f>
        <v/>
      </c>
      <c r="L10350" s="18">
        <f>IF(Table1[[#This Row],[Ordem_insumos]]&lt;&gt;0,VLOOKUP(Table1[[#This Row],[Codigo_servico]],Preencher_Orcamento!$B:$D,3,FALSE)*Table1[[#This Row],[Qtde_insumo]],"")</f>
        <v>0</v>
      </c>
      <c r="M10350" s="18">
        <f>IF(Table1[[#This Row],[Ordem_insumos]]&lt;&gt;0,VLOOKUP(Table1[[#This Row],[Codigo_servico]],Preencher_Orcamento!$B:$D,3,FALSE)*Table1[[#This Row],[Subtotal_insumo]],"")</f>
        <v>0</v>
      </c>
    </row>
    <row r="10351" spans="1:13" ht="26.25" x14ac:dyDescent="0.25">
      <c r="A10351" s="6">
        <v>170126</v>
      </c>
      <c r="B10351" s="126">
        <v>5</v>
      </c>
      <c r="C10351" s="133"/>
      <c r="D10351" s="134">
        <v>18015</v>
      </c>
      <c r="E10351" s="7" t="s">
        <v>405</v>
      </c>
      <c r="F10351" s="8" t="s">
        <v>457</v>
      </c>
      <c r="G10351" s="18">
        <f>IFERROR(VLOOKUP(Table1[[#This Row],[Codigo_insumo]],BD_Insumos!$B:$E,4),"")</f>
        <v>35.257399999999997</v>
      </c>
      <c r="H10351" s="140">
        <v>0.5</v>
      </c>
      <c r="I10351" s="9"/>
      <c r="J10351" s="23">
        <f t="shared" si="161"/>
        <v>17.628699999999998</v>
      </c>
      <c r="K10351" s="22" t="str">
        <f>IF(I10351&lt;&gt;"",SUMIF(Table1[Codigo_servico],A10351,Table1[Subtotal_insumo]),"")</f>
        <v/>
      </c>
      <c r="L10351" s="18">
        <f>IF(Table1[[#This Row],[Ordem_insumos]]&lt;&gt;0,VLOOKUP(Table1[[#This Row],[Codigo_servico]],Preencher_Orcamento!$B:$D,3,FALSE)*Table1[[#This Row],[Qtde_insumo]],"")</f>
        <v>0</v>
      </c>
      <c r="M10351" s="18">
        <f>IF(Table1[[#This Row],[Ordem_insumos]]&lt;&gt;0,VLOOKUP(Table1[[#This Row],[Codigo_servico]],Preencher_Orcamento!$B:$D,3,FALSE)*Table1[[#This Row],[Subtotal_insumo]],"")</f>
        <v>0</v>
      </c>
    </row>
    <row r="10352" spans="1:13" ht="26.25" x14ac:dyDescent="0.25">
      <c r="A10352" s="6">
        <v>170126</v>
      </c>
      <c r="B10352" s="126">
        <v>6</v>
      </c>
      <c r="C10352" s="133"/>
      <c r="D10352" s="134">
        <v>18035</v>
      </c>
      <c r="E10352" s="7" t="s">
        <v>407</v>
      </c>
      <c r="F10352" s="8" t="s">
        <v>170</v>
      </c>
      <c r="G10352" s="18">
        <f>IFERROR(VLOOKUP(Table1[[#This Row],[Codigo_insumo]],BD_Insumos!$B:$E,4),"")</f>
        <v>24.066199999999998</v>
      </c>
      <c r="H10352" s="140">
        <v>2</v>
      </c>
      <c r="I10352" s="9"/>
      <c r="J10352" s="23">
        <f t="shared" si="161"/>
        <v>48.132399999999997</v>
      </c>
      <c r="K10352" s="22" t="str">
        <f>IF(I10352&lt;&gt;"",SUMIF(Table1[Codigo_servico],A10352,Table1[Subtotal_insumo]),"")</f>
        <v/>
      </c>
      <c r="L10352" s="18">
        <f>IF(Table1[[#This Row],[Ordem_insumos]]&lt;&gt;0,VLOOKUP(Table1[[#This Row],[Codigo_servico]],Preencher_Orcamento!$B:$D,3,FALSE)*Table1[[#This Row],[Qtde_insumo]],"")</f>
        <v>0</v>
      </c>
      <c r="M10352" s="18">
        <f>IF(Table1[[#This Row],[Ordem_insumos]]&lt;&gt;0,VLOOKUP(Table1[[#This Row],[Codigo_servico]],Preencher_Orcamento!$B:$D,3,FALSE)*Table1[[#This Row],[Subtotal_insumo]],"")</f>
        <v>0</v>
      </c>
    </row>
    <row r="10353" spans="1:13" x14ac:dyDescent="0.25">
      <c r="A10353" s="6">
        <v>170126</v>
      </c>
      <c r="B10353" s="126">
        <v>7</v>
      </c>
      <c r="C10353" s="133"/>
      <c r="D10353" s="134">
        <v>2099</v>
      </c>
      <c r="E10353" s="7" t="s">
        <v>2205</v>
      </c>
      <c r="F10353" s="8" t="s">
        <v>2140</v>
      </c>
      <c r="G10353" s="18">
        <f>IFERROR(VLOOKUP(Table1[[#This Row],[Codigo_insumo]],BD_Insumos!$B:$E,4),"")</f>
        <v>12.627877718847255</v>
      </c>
      <c r="H10353" s="140">
        <v>1.77</v>
      </c>
      <c r="I10353" s="9"/>
      <c r="J10353" s="23">
        <f t="shared" si="161"/>
        <v>22.351343562359641</v>
      </c>
      <c r="K10353" s="22" t="str">
        <f>IF(I10353&lt;&gt;"",SUMIF(Table1[Codigo_servico],A10353,Table1[Subtotal_insumo]),"")</f>
        <v/>
      </c>
      <c r="L10353" s="18">
        <f>IF(Table1[[#This Row],[Ordem_insumos]]&lt;&gt;0,VLOOKUP(Table1[[#This Row],[Codigo_servico]],Preencher_Orcamento!$B:$D,3,FALSE)*Table1[[#This Row],[Qtde_insumo]],"")</f>
        <v>0</v>
      </c>
      <c r="M10353" s="18">
        <f>IF(Table1[[#This Row],[Ordem_insumos]]&lt;&gt;0,VLOOKUP(Table1[[#This Row],[Codigo_servico]],Preencher_Orcamento!$B:$D,3,FALSE)*Table1[[#This Row],[Subtotal_insumo]],"")</f>
        <v>0</v>
      </c>
    </row>
    <row r="10354" spans="1:13" x14ac:dyDescent="0.25">
      <c r="A10354" s="6">
        <v>170126</v>
      </c>
      <c r="B10354" s="126">
        <v>8</v>
      </c>
      <c r="C10354" s="133"/>
      <c r="D10354" s="134">
        <v>10612</v>
      </c>
      <c r="E10354" s="7" t="s">
        <v>122</v>
      </c>
      <c r="F10354" s="8" t="s">
        <v>58</v>
      </c>
      <c r="G10354" s="18">
        <f>IFERROR(VLOOKUP(Table1[[#This Row],[Codigo_insumo]],BD_Insumos!$B:$E,4),"")</f>
        <v>250.2276</v>
      </c>
      <c r="H10354" s="140">
        <v>0.03</v>
      </c>
      <c r="I10354" s="9"/>
      <c r="J10354" s="23">
        <f t="shared" si="161"/>
        <v>7.5068279999999996</v>
      </c>
      <c r="K10354" s="22" t="str">
        <f>IF(I10354&lt;&gt;"",SUMIF(Table1[Codigo_servico],A10354,Table1[Subtotal_insumo]),"")</f>
        <v/>
      </c>
      <c r="L10354" s="18">
        <f>IF(Table1[[#This Row],[Ordem_insumos]]&lt;&gt;0,VLOOKUP(Table1[[#This Row],[Codigo_servico]],Preencher_Orcamento!$B:$D,3,FALSE)*Table1[[#This Row],[Qtde_insumo]],"")</f>
        <v>0</v>
      </c>
      <c r="M10354" s="18">
        <f>IF(Table1[[#This Row],[Ordem_insumos]]&lt;&gt;0,VLOOKUP(Table1[[#This Row],[Codigo_servico]],Preencher_Orcamento!$B:$D,3,FALSE)*Table1[[#This Row],[Subtotal_insumo]],"")</f>
        <v>0</v>
      </c>
    </row>
    <row r="10355" spans="1:13" x14ac:dyDescent="0.25">
      <c r="A10355" s="3">
        <v>170127</v>
      </c>
      <c r="B10355" s="125">
        <v>0</v>
      </c>
      <c r="C10355" s="131" t="s">
        <v>4382</v>
      </c>
      <c r="D10355" s="132"/>
      <c r="E10355" s="4"/>
      <c r="F10355" s="4"/>
      <c r="G10355" s="17" t="str">
        <f>IFERROR(VLOOKUP(Table1[[#This Row],[Codigo_insumo]],BD_Insumos!$B:$E,4),"")</f>
        <v/>
      </c>
      <c r="H10355" s="139"/>
      <c r="I10355" s="5" t="s">
        <v>5</v>
      </c>
      <c r="J10355" s="20" t="str">
        <f t="shared" si="161"/>
        <v/>
      </c>
      <c r="K10355" s="21">
        <f>IF(I10355&lt;&gt;"",SUMIF(Table1[Codigo_servico],A10355,Table1[Subtotal_insumo]),"")</f>
        <v>274.31077829825671</v>
      </c>
      <c r="L10355" s="17" t="str">
        <f>IF(Table1[[#This Row],[Ordem_insumos]]&lt;&gt;0,VLOOKUP(Table1[[#This Row],[Codigo_servico]],Preencher_Orcamento!$B:$D,3,FALSE)*Table1[[#This Row],[Qtde_insumo]],"")</f>
        <v/>
      </c>
      <c r="M10355" s="17" t="str">
        <f>IF(Table1[[#This Row],[Ordem_insumos]]&lt;&gt;0,VLOOKUP(Table1[[#This Row],[Codigo_servico]],Preencher_Orcamento!$B:$D,3,FALSE)*Table1[[#This Row],[Subtotal_insumo]],"")</f>
        <v/>
      </c>
    </row>
    <row r="10356" spans="1:13" ht="39" x14ac:dyDescent="0.25">
      <c r="A10356" s="6">
        <v>170127</v>
      </c>
      <c r="B10356" s="126">
        <v>1</v>
      </c>
      <c r="C10356" s="133"/>
      <c r="D10356" s="134">
        <v>70826</v>
      </c>
      <c r="E10356" s="7" t="s">
        <v>1720</v>
      </c>
      <c r="F10356" s="8" t="s">
        <v>5</v>
      </c>
      <c r="G10356" s="16">
        <f>IFERROR(VLOOKUP(Table1[[#This Row],[Codigo_insumo]],BD_Insumos!$B:$E,4),"")</f>
        <v>29.172599999999999</v>
      </c>
      <c r="H10356" s="140">
        <v>2.85</v>
      </c>
      <c r="I10356" s="9"/>
      <c r="J10356" s="22">
        <f t="shared" si="161"/>
        <v>83.141909999999996</v>
      </c>
      <c r="K10356" s="22" t="str">
        <f>IF(I10356&lt;&gt;"",SUMIF(Table1[Codigo_servico],A10356,Table1[Subtotal_insumo]),"")</f>
        <v/>
      </c>
      <c r="L10356" s="16">
        <f>IF(Table1[[#This Row],[Ordem_insumos]]&lt;&gt;0,VLOOKUP(Table1[[#This Row],[Codigo_servico]],Preencher_Orcamento!$B:$D,3,FALSE)*Table1[[#This Row],[Qtde_insumo]],"")</f>
        <v>0</v>
      </c>
      <c r="M10356" s="16">
        <f>IF(Table1[[#This Row],[Ordem_insumos]]&lt;&gt;0,VLOOKUP(Table1[[#This Row],[Codigo_servico]],Preencher_Orcamento!$B:$D,3,FALSE)*Table1[[#This Row],[Subtotal_insumo]],"")</f>
        <v>0</v>
      </c>
    </row>
    <row r="10357" spans="1:13" x14ac:dyDescent="0.25">
      <c r="A10357" s="6">
        <v>170127</v>
      </c>
      <c r="B10357" s="126">
        <v>2</v>
      </c>
      <c r="C10357" s="133"/>
      <c r="D10357" s="134">
        <v>2075</v>
      </c>
      <c r="E10357" s="7" t="s">
        <v>2199</v>
      </c>
      <c r="F10357" s="8" t="s">
        <v>2140</v>
      </c>
      <c r="G10357" s="16">
        <f>IFERROR(VLOOKUP(Table1[[#This Row],[Codigo_insumo]],BD_Insumos!$B:$E,4),"")</f>
        <v>15.599673853371913</v>
      </c>
      <c r="H10357" s="140">
        <v>0.15</v>
      </c>
      <c r="I10357" s="9"/>
      <c r="J10357" s="22">
        <f t="shared" si="161"/>
        <v>2.3399510780057868</v>
      </c>
      <c r="K10357" s="22" t="str">
        <f>IF(I10357&lt;&gt;"",SUMIF(Table1[Codigo_servico],A10357,Table1[Subtotal_insumo]),"")</f>
        <v/>
      </c>
      <c r="L10357" s="16">
        <f>IF(Table1[[#This Row],[Ordem_insumos]]&lt;&gt;0,VLOOKUP(Table1[[#This Row],[Codigo_servico]],Preencher_Orcamento!$B:$D,3,FALSE)*Table1[[#This Row],[Qtde_insumo]],"")</f>
        <v>0</v>
      </c>
      <c r="M10357" s="16">
        <f>IF(Table1[[#This Row],[Ordem_insumos]]&lt;&gt;0,VLOOKUP(Table1[[#This Row],[Codigo_servico]],Preencher_Orcamento!$B:$D,3,FALSE)*Table1[[#This Row],[Subtotal_insumo]],"")</f>
        <v>0</v>
      </c>
    </row>
    <row r="10358" spans="1:13" x14ac:dyDescent="0.25">
      <c r="A10358" s="6">
        <v>170127</v>
      </c>
      <c r="B10358" s="126">
        <v>3</v>
      </c>
      <c r="C10358" s="133"/>
      <c r="D10358" s="134">
        <v>10612</v>
      </c>
      <c r="E10358" s="7" t="s">
        <v>122</v>
      </c>
      <c r="F10358" s="8" t="s">
        <v>58</v>
      </c>
      <c r="G10358" s="16">
        <f>IFERROR(VLOOKUP(Table1[[#This Row],[Codigo_insumo]],BD_Insumos!$B:$E,4),"")</f>
        <v>250.2276</v>
      </c>
      <c r="H10358" s="140">
        <v>0.05</v>
      </c>
      <c r="I10358" s="9"/>
      <c r="J10358" s="22">
        <f t="shared" si="161"/>
        <v>12.511380000000001</v>
      </c>
      <c r="K10358" s="22" t="str">
        <f>IF(I10358&lt;&gt;"",SUMIF(Table1[Codigo_servico],A10358,Table1[Subtotal_insumo]),"")</f>
        <v/>
      </c>
      <c r="L10358" s="16">
        <f>IF(Table1[[#This Row],[Ordem_insumos]]&lt;&gt;0,VLOOKUP(Table1[[#This Row],[Codigo_servico]],Preencher_Orcamento!$B:$D,3,FALSE)*Table1[[#This Row],[Qtde_insumo]],"")</f>
        <v>0</v>
      </c>
      <c r="M10358" s="16">
        <f>IF(Table1[[#This Row],[Ordem_insumos]]&lt;&gt;0,VLOOKUP(Table1[[#This Row],[Codigo_servico]],Preencher_Orcamento!$B:$D,3,FALSE)*Table1[[#This Row],[Subtotal_insumo]],"")</f>
        <v>0</v>
      </c>
    </row>
    <row r="10359" spans="1:13" x14ac:dyDescent="0.25">
      <c r="A10359" s="6">
        <v>170127</v>
      </c>
      <c r="B10359" s="126">
        <v>4</v>
      </c>
      <c r="C10359" s="133"/>
      <c r="D10359" s="134">
        <v>37509</v>
      </c>
      <c r="E10359" s="7" t="s">
        <v>830</v>
      </c>
      <c r="F10359" s="8" t="s">
        <v>168</v>
      </c>
      <c r="G10359" s="16">
        <f>IFERROR(VLOOKUP(Table1[[#This Row],[Codigo_insumo]],BD_Insumos!$B:$E,4),"")</f>
        <v>16.625699999999998</v>
      </c>
      <c r="H10359" s="140">
        <v>0.03</v>
      </c>
      <c r="I10359" s="9"/>
      <c r="J10359" s="22">
        <f t="shared" si="161"/>
        <v>0.49877099999999991</v>
      </c>
      <c r="K10359" s="22" t="str">
        <f>IF(I10359&lt;&gt;"",SUMIF(Table1[Codigo_servico],A10359,Table1[Subtotal_insumo]),"")</f>
        <v/>
      </c>
      <c r="L10359" s="16">
        <f>IF(Table1[[#This Row],[Ordem_insumos]]&lt;&gt;0,VLOOKUP(Table1[[#This Row],[Codigo_servico]],Preencher_Orcamento!$B:$D,3,FALSE)*Table1[[#This Row],[Qtde_insumo]],"")</f>
        <v>0</v>
      </c>
      <c r="M10359" s="16">
        <f>IF(Table1[[#This Row],[Ordem_insumos]]&lt;&gt;0,VLOOKUP(Table1[[#This Row],[Codigo_servico]],Preencher_Orcamento!$B:$D,3,FALSE)*Table1[[#This Row],[Subtotal_insumo]],"")</f>
        <v>0</v>
      </c>
    </row>
    <row r="10360" spans="1:13" x14ac:dyDescent="0.25">
      <c r="A10360" s="6">
        <v>170127</v>
      </c>
      <c r="B10360" s="126">
        <v>5</v>
      </c>
      <c r="C10360" s="133"/>
      <c r="D10360" s="134">
        <v>12580</v>
      </c>
      <c r="E10360" s="7" t="s">
        <v>246</v>
      </c>
      <c r="F10360" s="8" t="s">
        <v>457</v>
      </c>
      <c r="G10360" s="16">
        <f>IFERROR(VLOOKUP(Table1[[#This Row],[Codigo_insumo]],BD_Insumos!$B:$E,4),"")</f>
        <v>0.25140000000000001</v>
      </c>
      <c r="H10360" s="140">
        <v>22</v>
      </c>
      <c r="I10360" s="9"/>
      <c r="J10360" s="22">
        <f t="shared" si="161"/>
        <v>5.5308000000000002</v>
      </c>
      <c r="K10360" s="22" t="str">
        <f>IF(I10360&lt;&gt;"",SUMIF(Table1[Codigo_servico],A10360,Table1[Subtotal_insumo]),"")</f>
        <v/>
      </c>
      <c r="L10360" s="16">
        <f>IF(Table1[[#This Row],[Ordem_insumos]]&lt;&gt;0,VLOOKUP(Table1[[#This Row],[Codigo_servico]],Preencher_Orcamento!$B:$D,3,FALSE)*Table1[[#This Row],[Qtde_insumo]],"")</f>
        <v>0</v>
      </c>
      <c r="M10360" s="16">
        <f>IF(Table1[[#This Row],[Ordem_insumos]]&lt;&gt;0,VLOOKUP(Table1[[#This Row],[Codigo_servico]],Preencher_Orcamento!$B:$D,3,FALSE)*Table1[[#This Row],[Subtotal_insumo]],"")</f>
        <v>0</v>
      </c>
    </row>
    <row r="10361" spans="1:13" x14ac:dyDescent="0.25">
      <c r="A10361" s="6">
        <v>170127</v>
      </c>
      <c r="B10361" s="126">
        <v>6</v>
      </c>
      <c r="C10361" s="133"/>
      <c r="D10361" s="134">
        <v>2076</v>
      </c>
      <c r="E10361" s="7" t="s">
        <v>2200</v>
      </c>
      <c r="F10361" s="8" t="s">
        <v>2140</v>
      </c>
      <c r="G10361" s="16">
        <f>IFERROR(VLOOKUP(Table1[[#This Row],[Codigo_insumo]],BD_Insumos!$B:$E,4),"")</f>
        <v>12.645924541907611</v>
      </c>
      <c r="H10361" s="140">
        <v>0.15</v>
      </c>
      <c r="I10361" s="9"/>
      <c r="J10361" s="22">
        <f t="shared" si="161"/>
        <v>1.8968886812861416</v>
      </c>
      <c r="K10361" s="22" t="str">
        <f>IF(I10361&lt;&gt;"",SUMIF(Table1[Codigo_servico],A10361,Table1[Subtotal_insumo]),"")</f>
        <v/>
      </c>
      <c r="L10361" s="16">
        <f>IF(Table1[[#This Row],[Ordem_insumos]]&lt;&gt;0,VLOOKUP(Table1[[#This Row],[Codigo_servico]],Preencher_Orcamento!$B:$D,3,FALSE)*Table1[[#This Row],[Qtde_insumo]],"")</f>
        <v>0</v>
      </c>
      <c r="M10361" s="16">
        <f>IF(Table1[[#This Row],[Ordem_insumos]]&lt;&gt;0,VLOOKUP(Table1[[#This Row],[Codigo_servico]],Preencher_Orcamento!$B:$D,3,FALSE)*Table1[[#This Row],[Subtotal_insumo]],"")</f>
        <v>0</v>
      </c>
    </row>
    <row r="10362" spans="1:13" x14ac:dyDescent="0.25">
      <c r="A10362" s="6">
        <v>170127</v>
      </c>
      <c r="B10362" s="126">
        <v>7</v>
      </c>
      <c r="C10362" s="133"/>
      <c r="D10362" s="134">
        <v>2020</v>
      </c>
      <c r="E10362" s="7" t="s">
        <v>2188</v>
      </c>
      <c r="F10362" s="8" t="s">
        <v>2140</v>
      </c>
      <c r="G10362" s="18">
        <f>IFERROR(VLOOKUP(Table1[[#This Row],[Codigo_insumo]],BD_Insumos!$B:$E,4),"")</f>
        <v>15.860837164231068</v>
      </c>
      <c r="H10362" s="140">
        <v>2.77</v>
      </c>
      <c r="I10362" s="9"/>
      <c r="J10362" s="23">
        <f t="shared" si="161"/>
        <v>43.934518944920057</v>
      </c>
      <c r="K10362" s="22" t="str">
        <f>IF(I10362&lt;&gt;"",SUMIF(Table1[Codigo_servico],A10362,Table1[Subtotal_insumo]),"")</f>
        <v/>
      </c>
      <c r="L10362" s="18">
        <f>IF(Table1[[#This Row],[Ordem_insumos]]&lt;&gt;0,VLOOKUP(Table1[[#This Row],[Codigo_servico]],Preencher_Orcamento!$B:$D,3,FALSE)*Table1[[#This Row],[Qtde_insumo]],"")</f>
        <v>0</v>
      </c>
      <c r="M10362" s="18">
        <f>IF(Table1[[#This Row],[Ordem_insumos]]&lt;&gt;0,VLOOKUP(Table1[[#This Row],[Codigo_servico]],Preencher_Orcamento!$B:$D,3,FALSE)*Table1[[#This Row],[Subtotal_insumo]],"")</f>
        <v>0</v>
      </c>
    </row>
    <row r="10363" spans="1:13" x14ac:dyDescent="0.25">
      <c r="A10363" s="6">
        <v>170127</v>
      </c>
      <c r="B10363" s="126">
        <v>8</v>
      </c>
      <c r="C10363" s="133"/>
      <c r="D10363" s="134">
        <v>2045</v>
      </c>
      <c r="E10363" s="7" t="s">
        <v>2194</v>
      </c>
      <c r="F10363" s="8" t="s">
        <v>2140</v>
      </c>
      <c r="G10363" s="18">
        <f>IFERROR(VLOOKUP(Table1[[#This Row],[Codigo_insumo]],BD_Insumos!$B:$E,4),"")</f>
        <v>28.645206620187412</v>
      </c>
      <c r="H10363" s="140">
        <v>0.6</v>
      </c>
      <c r="I10363" s="9"/>
      <c r="J10363" s="23">
        <f t="shared" si="161"/>
        <v>17.187123972112445</v>
      </c>
      <c r="K10363" s="22" t="str">
        <f>IF(I10363&lt;&gt;"",SUMIF(Table1[Codigo_servico],A10363,Table1[Subtotal_insumo]),"")</f>
        <v/>
      </c>
      <c r="L10363" s="18">
        <f>IF(Table1[[#This Row],[Ordem_insumos]]&lt;&gt;0,VLOOKUP(Table1[[#This Row],[Codigo_servico]],Preencher_Orcamento!$B:$D,3,FALSE)*Table1[[#This Row],[Qtde_insumo]],"")</f>
        <v>0</v>
      </c>
      <c r="M10363" s="18">
        <f>IF(Table1[[#This Row],[Ordem_insumos]]&lt;&gt;0,VLOOKUP(Table1[[#This Row],[Codigo_servico]],Preencher_Orcamento!$B:$D,3,FALSE)*Table1[[#This Row],[Subtotal_insumo]],"")</f>
        <v>0</v>
      </c>
    </row>
    <row r="10364" spans="1:13" ht="26.25" x14ac:dyDescent="0.25">
      <c r="A10364" s="6">
        <v>170127</v>
      </c>
      <c r="B10364" s="126">
        <v>9</v>
      </c>
      <c r="C10364" s="133"/>
      <c r="D10364" s="134">
        <v>10648</v>
      </c>
      <c r="E10364" s="7" t="s">
        <v>158</v>
      </c>
      <c r="F10364" s="8" t="s">
        <v>58</v>
      </c>
      <c r="G10364" s="18">
        <f>IFERROR(VLOOKUP(Table1[[#This Row],[Codigo_insumo]],BD_Insumos!$B:$E,4),"")</f>
        <v>359.69349999999997</v>
      </c>
      <c r="H10364" s="140">
        <v>4.8999999999999998E-3</v>
      </c>
      <c r="I10364" s="9"/>
      <c r="J10364" s="23">
        <f t="shared" si="161"/>
        <v>1.7624981499999999</v>
      </c>
      <c r="K10364" s="22" t="str">
        <f>IF(I10364&lt;&gt;"",SUMIF(Table1[Codigo_servico],A10364,Table1[Subtotal_insumo]),"")</f>
        <v/>
      </c>
      <c r="L10364" s="18">
        <f>IF(Table1[[#This Row],[Ordem_insumos]]&lt;&gt;0,VLOOKUP(Table1[[#This Row],[Codigo_servico]],Preencher_Orcamento!$B:$D,3,FALSE)*Table1[[#This Row],[Qtde_insumo]],"")</f>
        <v>0</v>
      </c>
      <c r="M10364" s="18">
        <f>IF(Table1[[#This Row],[Ordem_insumos]]&lt;&gt;0,VLOOKUP(Table1[[#This Row],[Codigo_servico]],Preencher_Orcamento!$B:$D,3,FALSE)*Table1[[#This Row],[Subtotal_insumo]],"")</f>
        <v>0</v>
      </c>
    </row>
    <row r="10365" spans="1:13" ht="26.25" x14ac:dyDescent="0.25">
      <c r="A10365" s="6">
        <v>170127</v>
      </c>
      <c r="B10365" s="126">
        <v>10</v>
      </c>
      <c r="C10365" s="133"/>
      <c r="D10365" s="134">
        <v>14022</v>
      </c>
      <c r="E10365" s="7" t="s">
        <v>290</v>
      </c>
      <c r="F10365" s="8" t="s">
        <v>197</v>
      </c>
      <c r="G10365" s="18">
        <f>IFERROR(VLOOKUP(Table1[[#This Row],[Codigo_insumo]],BD_Insumos!$B:$E,4),"")</f>
        <v>20.04</v>
      </c>
      <c r="H10365" s="140">
        <v>0.13</v>
      </c>
      <c r="I10365" s="9"/>
      <c r="J10365" s="23">
        <f t="shared" si="161"/>
        <v>2.6052</v>
      </c>
      <c r="K10365" s="22" t="str">
        <f>IF(I10365&lt;&gt;"",SUMIF(Table1[Codigo_servico],A10365,Table1[Subtotal_insumo]),"")</f>
        <v/>
      </c>
      <c r="L10365" s="18">
        <f>IF(Table1[[#This Row],[Ordem_insumos]]&lt;&gt;0,VLOOKUP(Table1[[#This Row],[Codigo_servico]],Preencher_Orcamento!$B:$D,3,FALSE)*Table1[[#This Row],[Qtde_insumo]],"")</f>
        <v>0</v>
      </c>
      <c r="M10365" s="18">
        <f>IF(Table1[[#This Row],[Ordem_insumos]]&lt;&gt;0,VLOOKUP(Table1[[#This Row],[Codigo_servico]],Preencher_Orcamento!$B:$D,3,FALSE)*Table1[[#This Row],[Subtotal_insumo]],"")</f>
        <v>0</v>
      </c>
    </row>
    <row r="10366" spans="1:13" x14ac:dyDescent="0.25">
      <c r="A10366" s="6">
        <v>170127</v>
      </c>
      <c r="B10366" s="126">
        <v>11</v>
      </c>
      <c r="C10366" s="133"/>
      <c r="D10366" s="134">
        <v>10543</v>
      </c>
      <c r="E10366" s="7" t="s">
        <v>91</v>
      </c>
      <c r="F10366" s="8" t="s">
        <v>58</v>
      </c>
      <c r="G10366" s="18">
        <f>IFERROR(VLOOKUP(Table1[[#This Row],[Codigo_insumo]],BD_Insumos!$B:$E,4),"")</f>
        <v>67.283799999999999</v>
      </c>
      <c r="H10366" s="140">
        <v>6.0000000000000001E-3</v>
      </c>
      <c r="I10366" s="9"/>
      <c r="J10366" s="23">
        <f t="shared" si="161"/>
        <v>0.40370280000000003</v>
      </c>
      <c r="K10366" s="22" t="str">
        <f>IF(I10366&lt;&gt;"",SUMIF(Table1[Codigo_servico],A10366,Table1[Subtotal_insumo]),"")</f>
        <v/>
      </c>
      <c r="L10366" s="18">
        <f>IF(Table1[[#This Row],[Ordem_insumos]]&lt;&gt;0,VLOOKUP(Table1[[#This Row],[Codigo_servico]],Preencher_Orcamento!$B:$D,3,FALSE)*Table1[[#This Row],[Qtde_insumo]],"")</f>
        <v>0</v>
      </c>
      <c r="M10366" s="18">
        <f>IF(Table1[[#This Row],[Ordem_insumos]]&lt;&gt;0,VLOOKUP(Table1[[#This Row],[Codigo_servico]],Preencher_Orcamento!$B:$D,3,FALSE)*Table1[[#This Row],[Subtotal_insumo]],"")</f>
        <v>0</v>
      </c>
    </row>
    <row r="10367" spans="1:13" ht="26.25" x14ac:dyDescent="0.25">
      <c r="A10367" s="6">
        <v>170127</v>
      </c>
      <c r="B10367" s="126">
        <v>12</v>
      </c>
      <c r="C10367" s="133"/>
      <c r="D10367" s="134">
        <v>18035</v>
      </c>
      <c r="E10367" s="7" t="s">
        <v>407</v>
      </c>
      <c r="F10367" s="8" t="s">
        <v>170</v>
      </c>
      <c r="G10367" s="18">
        <f>IFERROR(VLOOKUP(Table1[[#This Row],[Codigo_insumo]],BD_Insumos!$B:$E,4),"")</f>
        <v>24.066199999999998</v>
      </c>
      <c r="H10367" s="140">
        <v>1.82</v>
      </c>
      <c r="I10367" s="9"/>
      <c r="J10367" s="23">
        <f t="shared" si="161"/>
        <v>43.800483999999997</v>
      </c>
      <c r="K10367" s="22" t="str">
        <f>IF(I10367&lt;&gt;"",SUMIF(Table1[Codigo_servico],A10367,Table1[Subtotal_insumo]),"")</f>
        <v/>
      </c>
      <c r="L10367" s="18">
        <f>IF(Table1[[#This Row],[Ordem_insumos]]&lt;&gt;0,VLOOKUP(Table1[[#This Row],[Codigo_servico]],Preencher_Orcamento!$B:$D,3,FALSE)*Table1[[#This Row],[Qtde_insumo]],"")</f>
        <v>0</v>
      </c>
      <c r="M10367" s="18">
        <f>IF(Table1[[#This Row],[Ordem_insumos]]&lt;&gt;0,VLOOKUP(Table1[[#This Row],[Codigo_servico]],Preencher_Orcamento!$B:$D,3,FALSE)*Table1[[#This Row],[Subtotal_insumo]],"")</f>
        <v>0</v>
      </c>
    </row>
    <row r="10368" spans="1:13" x14ac:dyDescent="0.25">
      <c r="A10368" s="6">
        <v>170127</v>
      </c>
      <c r="B10368" s="126">
        <v>13</v>
      </c>
      <c r="C10368" s="133"/>
      <c r="D10368" s="134">
        <v>30542</v>
      </c>
      <c r="E10368" s="7" t="s">
        <v>574</v>
      </c>
      <c r="F10368" s="8" t="s">
        <v>197</v>
      </c>
      <c r="G10368" s="18">
        <f>IFERROR(VLOOKUP(Table1[[#This Row],[Codigo_insumo]],BD_Insumos!$B:$E,4),"")</f>
        <v>6.2305000000000001</v>
      </c>
      <c r="H10368" s="140">
        <v>0.11</v>
      </c>
      <c r="I10368" s="9"/>
      <c r="J10368" s="23">
        <f t="shared" si="161"/>
        <v>0.68535500000000005</v>
      </c>
      <c r="K10368" s="22" t="str">
        <f>IF(I10368&lt;&gt;"",SUMIF(Table1[Codigo_servico],A10368,Table1[Subtotal_insumo]),"")</f>
        <v/>
      </c>
      <c r="L10368" s="18">
        <f>IF(Table1[[#This Row],[Ordem_insumos]]&lt;&gt;0,VLOOKUP(Table1[[#This Row],[Codigo_servico]],Preencher_Orcamento!$B:$D,3,FALSE)*Table1[[#This Row],[Qtde_insumo]],"")</f>
        <v>0</v>
      </c>
      <c r="M10368" s="18">
        <f>IF(Table1[[#This Row],[Ordem_insumos]]&lt;&gt;0,VLOOKUP(Table1[[#This Row],[Codigo_servico]],Preencher_Orcamento!$B:$D,3,FALSE)*Table1[[#This Row],[Subtotal_insumo]],"")</f>
        <v>0</v>
      </c>
    </row>
    <row r="10369" spans="1:13" x14ac:dyDescent="0.25">
      <c r="A10369" s="6">
        <v>170127</v>
      </c>
      <c r="B10369" s="126">
        <v>14</v>
      </c>
      <c r="C10369" s="133"/>
      <c r="D10369" s="134">
        <v>2046</v>
      </c>
      <c r="E10369" s="7" t="s">
        <v>2195</v>
      </c>
      <c r="F10369" s="8" t="s">
        <v>2140</v>
      </c>
      <c r="G10369" s="18">
        <f>IFERROR(VLOOKUP(Table1[[#This Row],[Codigo_insumo]],BD_Insumos!$B:$E,4),"")</f>
        <v>13.391773957816332</v>
      </c>
      <c r="H10369" s="140">
        <v>0.6</v>
      </c>
      <c r="I10369" s="9"/>
      <c r="J10369" s="23">
        <f t="shared" si="161"/>
        <v>8.0350643746897994</v>
      </c>
      <c r="K10369" s="22" t="str">
        <f>IF(I10369&lt;&gt;"",SUMIF(Table1[Codigo_servico],A10369,Table1[Subtotal_insumo]),"")</f>
        <v/>
      </c>
      <c r="L10369" s="18">
        <f>IF(Table1[[#This Row],[Ordem_insumos]]&lt;&gt;0,VLOOKUP(Table1[[#This Row],[Codigo_servico]],Preencher_Orcamento!$B:$D,3,FALSE)*Table1[[#This Row],[Qtde_insumo]],"")</f>
        <v>0</v>
      </c>
      <c r="M10369" s="18">
        <f>IF(Table1[[#This Row],[Ordem_insumos]]&lt;&gt;0,VLOOKUP(Table1[[#This Row],[Codigo_servico]],Preencher_Orcamento!$B:$D,3,FALSE)*Table1[[#This Row],[Subtotal_insumo]],"")</f>
        <v>0</v>
      </c>
    </row>
    <row r="10370" spans="1:13" x14ac:dyDescent="0.25">
      <c r="A10370" s="6">
        <v>170127</v>
      </c>
      <c r="B10370" s="126">
        <v>15</v>
      </c>
      <c r="C10370" s="133"/>
      <c r="D10370" s="134">
        <v>37005</v>
      </c>
      <c r="E10370" s="7" t="s">
        <v>811</v>
      </c>
      <c r="F10370" s="8" t="s">
        <v>168</v>
      </c>
      <c r="G10370" s="18">
        <f>IFERROR(VLOOKUP(Table1[[#This Row],[Codigo_insumo]],BD_Insumos!$B:$E,4),"")</f>
        <v>15.942500000000001</v>
      </c>
      <c r="H10370" s="140">
        <v>0.04</v>
      </c>
      <c r="I10370" s="9"/>
      <c r="J10370" s="23">
        <f t="shared" ref="J10370:J10433" si="162">IF(I10370="",G10370*H10370,"")</f>
        <v>0.63770000000000004</v>
      </c>
      <c r="K10370" s="22" t="str">
        <f>IF(I10370&lt;&gt;"",SUMIF(Table1[Codigo_servico],A10370,Table1[Subtotal_insumo]),"")</f>
        <v/>
      </c>
      <c r="L10370" s="18">
        <f>IF(Table1[[#This Row],[Ordem_insumos]]&lt;&gt;0,VLOOKUP(Table1[[#This Row],[Codigo_servico]],Preencher_Orcamento!$B:$D,3,FALSE)*Table1[[#This Row],[Qtde_insumo]],"")</f>
        <v>0</v>
      </c>
      <c r="M10370" s="18">
        <f>IF(Table1[[#This Row],[Ordem_insumos]]&lt;&gt;0,VLOOKUP(Table1[[#This Row],[Codigo_servico]],Preencher_Orcamento!$B:$D,3,FALSE)*Table1[[#This Row],[Subtotal_insumo]],"")</f>
        <v>0</v>
      </c>
    </row>
    <row r="10371" spans="1:13" x14ac:dyDescent="0.25">
      <c r="A10371" s="6">
        <v>170127</v>
      </c>
      <c r="B10371" s="126">
        <v>16</v>
      </c>
      <c r="C10371" s="133"/>
      <c r="D10371" s="134">
        <v>37535</v>
      </c>
      <c r="E10371" s="7" t="s">
        <v>835</v>
      </c>
      <c r="F10371" s="8" t="s">
        <v>457</v>
      </c>
      <c r="G10371" s="18">
        <f>IFERROR(VLOOKUP(Table1[[#This Row],[Codigo_insumo]],BD_Insumos!$B:$E,4),"")</f>
        <v>1.6855</v>
      </c>
      <c r="H10371" s="140">
        <v>0.09</v>
      </c>
      <c r="I10371" s="9"/>
      <c r="J10371" s="23">
        <f t="shared" si="162"/>
        <v>0.151695</v>
      </c>
      <c r="K10371" s="22" t="str">
        <f>IF(I10371&lt;&gt;"",SUMIF(Table1[Codigo_servico],A10371,Table1[Subtotal_insumo]),"")</f>
        <v/>
      </c>
      <c r="L10371" s="18">
        <f>IF(Table1[[#This Row],[Ordem_insumos]]&lt;&gt;0,VLOOKUP(Table1[[#This Row],[Codigo_servico]],Preencher_Orcamento!$B:$D,3,FALSE)*Table1[[#This Row],[Qtde_insumo]],"")</f>
        <v>0</v>
      </c>
      <c r="M10371" s="18">
        <f>IF(Table1[[#This Row],[Ordem_insumos]]&lt;&gt;0,VLOOKUP(Table1[[#This Row],[Codigo_servico]],Preencher_Orcamento!$B:$D,3,FALSE)*Table1[[#This Row],[Subtotal_insumo]],"")</f>
        <v>0</v>
      </c>
    </row>
    <row r="10372" spans="1:13" x14ac:dyDescent="0.25">
      <c r="A10372" s="6">
        <v>170127</v>
      </c>
      <c r="B10372" s="126">
        <v>17</v>
      </c>
      <c r="C10372" s="133"/>
      <c r="D10372" s="134">
        <v>2099</v>
      </c>
      <c r="E10372" s="7" t="s">
        <v>2205</v>
      </c>
      <c r="F10372" s="8" t="s">
        <v>2140</v>
      </c>
      <c r="G10372" s="18">
        <f>IFERROR(VLOOKUP(Table1[[#This Row],[Codigo_insumo]],BD_Insumos!$B:$E,4),"")</f>
        <v>12.627877718847255</v>
      </c>
      <c r="H10372" s="140">
        <v>3.78</v>
      </c>
      <c r="I10372" s="9"/>
      <c r="J10372" s="23">
        <f t="shared" si="162"/>
        <v>47.733377777242623</v>
      </c>
      <c r="K10372" s="22" t="str">
        <f>IF(I10372&lt;&gt;"",SUMIF(Table1[Codigo_servico],A10372,Table1[Subtotal_insumo]),"")</f>
        <v/>
      </c>
      <c r="L10372" s="18">
        <f>IF(Table1[[#This Row],[Ordem_insumos]]&lt;&gt;0,VLOOKUP(Table1[[#This Row],[Codigo_servico]],Preencher_Orcamento!$B:$D,3,FALSE)*Table1[[#This Row],[Qtde_insumo]],"")</f>
        <v>0</v>
      </c>
      <c r="M10372" s="18">
        <f>IF(Table1[[#This Row],[Ordem_insumos]]&lt;&gt;0,VLOOKUP(Table1[[#This Row],[Codigo_servico]],Preencher_Orcamento!$B:$D,3,FALSE)*Table1[[#This Row],[Subtotal_insumo]],"")</f>
        <v>0</v>
      </c>
    </row>
    <row r="10373" spans="1:13" x14ac:dyDescent="0.25">
      <c r="A10373" s="6">
        <v>170127</v>
      </c>
      <c r="B10373" s="126">
        <v>18</v>
      </c>
      <c r="C10373" s="133"/>
      <c r="D10373" s="134">
        <v>17710</v>
      </c>
      <c r="E10373" s="7" t="s">
        <v>394</v>
      </c>
      <c r="F10373" s="8" t="s">
        <v>197</v>
      </c>
      <c r="G10373" s="18">
        <f>IFERROR(VLOOKUP(Table1[[#This Row],[Codigo_insumo]],BD_Insumos!$B:$E,4),"")</f>
        <v>5.9555999999999996</v>
      </c>
      <c r="H10373" s="140">
        <v>0.2442</v>
      </c>
      <c r="I10373" s="9"/>
      <c r="J10373" s="23">
        <f t="shared" si="162"/>
        <v>1.4543575199999998</v>
      </c>
      <c r="K10373" s="22" t="str">
        <f>IF(I10373&lt;&gt;"",SUMIF(Table1[Codigo_servico],A10373,Table1[Subtotal_insumo]),"")</f>
        <v/>
      </c>
      <c r="L10373" s="18">
        <f>IF(Table1[[#This Row],[Ordem_insumos]]&lt;&gt;0,VLOOKUP(Table1[[#This Row],[Codigo_servico]],Preencher_Orcamento!$B:$D,3,FALSE)*Table1[[#This Row],[Qtde_insumo]],"")</f>
        <v>0</v>
      </c>
      <c r="M10373" s="18">
        <f>IF(Table1[[#This Row],[Ordem_insumos]]&lt;&gt;0,VLOOKUP(Table1[[#This Row],[Codigo_servico]],Preencher_Orcamento!$B:$D,3,FALSE)*Table1[[#This Row],[Subtotal_insumo]],"")</f>
        <v>0</v>
      </c>
    </row>
    <row r="10374" spans="1:13" x14ac:dyDescent="0.25">
      <c r="A10374" s="3">
        <v>170128</v>
      </c>
      <c r="B10374" s="125">
        <v>0</v>
      </c>
      <c r="C10374" s="131" t="s">
        <v>4383</v>
      </c>
      <c r="D10374" s="132"/>
      <c r="E10374" s="4"/>
      <c r="F10374" s="4"/>
      <c r="G10374" s="17" t="str">
        <f>IFERROR(VLOOKUP(Table1[[#This Row],[Codigo_insumo]],BD_Insumos!$B:$E,4),"")</f>
        <v/>
      </c>
      <c r="H10374" s="139"/>
      <c r="I10374" s="5" t="s">
        <v>5</v>
      </c>
      <c r="J10374" s="20" t="str">
        <f t="shared" si="162"/>
        <v/>
      </c>
      <c r="K10374" s="21">
        <f>IF(I10374&lt;&gt;"",SUMIF(Table1[Codigo_servico],A10374,Table1[Subtotal_insumo]),"")</f>
        <v>110.09719362768709</v>
      </c>
      <c r="L10374" s="17" t="str">
        <f>IF(Table1[[#This Row],[Ordem_insumos]]&lt;&gt;0,VLOOKUP(Table1[[#This Row],[Codigo_servico]],Preencher_Orcamento!$B:$D,3,FALSE)*Table1[[#This Row],[Qtde_insumo]],"")</f>
        <v/>
      </c>
      <c r="M10374" s="17" t="str">
        <f>IF(Table1[[#This Row],[Ordem_insumos]]&lt;&gt;0,VLOOKUP(Table1[[#This Row],[Codigo_servico]],Preencher_Orcamento!$B:$D,3,FALSE)*Table1[[#This Row],[Subtotal_insumo]],"")</f>
        <v/>
      </c>
    </row>
    <row r="10375" spans="1:13" x14ac:dyDescent="0.25">
      <c r="A10375" s="6">
        <v>170128</v>
      </c>
      <c r="B10375" s="126">
        <v>1</v>
      </c>
      <c r="C10375" s="133"/>
      <c r="D10375" s="134">
        <v>2045</v>
      </c>
      <c r="E10375" s="7" t="s">
        <v>2194</v>
      </c>
      <c r="F10375" s="8" t="s">
        <v>2140</v>
      </c>
      <c r="G10375" s="16">
        <f>IFERROR(VLOOKUP(Table1[[#This Row],[Codigo_insumo]],BD_Insumos!$B:$E,4),"")</f>
        <v>28.645206620187412</v>
      </c>
      <c r="H10375" s="140">
        <v>0.4</v>
      </c>
      <c r="I10375" s="9"/>
      <c r="J10375" s="22">
        <f t="shared" si="162"/>
        <v>11.458082648074965</v>
      </c>
      <c r="K10375" s="22" t="str">
        <f>IF(I10375&lt;&gt;"",SUMIF(Table1[Codigo_servico],A10375,Table1[Subtotal_insumo]),"")</f>
        <v/>
      </c>
      <c r="L10375" s="16">
        <f>IF(Table1[[#This Row],[Ordem_insumos]]&lt;&gt;0,VLOOKUP(Table1[[#This Row],[Codigo_servico]],Preencher_Orcamento!$B:$D,3,FALSE)*Table1[[#This Row],[Qtde_insumo]],"")</f>
        <v>0</v>
      </c>
      <c r="M10375" s="16">
        <f>IF(Table1[[#This Row],[Ordem_insumos]]&lt;&gt;0,VLOOKUP(Table1[[#This Row],[Codigo_servico]],Preencher_Orcamento!$B:$D,3,FALSE)*Table1[[#This Row],[Subtotal_insumo]],"")</f>
        <v>0</v>
      </c>
    </row>
    <row r="10376" spans="1:13" x14ac:dyDescent="0.25">
      <c r="A10376" s="6">
        <v>170128</v>
      </c>
      <c r="B10376" s="126">
        <v>2</v>
      </c>
      <c r="C10376" s="133"/>
      <c r="D10376" s="134">
        <v>2020</v>
      </c>
      <c r="E10376" s="7" t="s">
        <v>2188</v>
      </c>
      <c r="F10376" s="8" t="s">
        <v>2140</v>
      </c>
      <c r="G10376" s="16">
        <f>IFERROR(VLOOKUP(Table1[[#This Row],[Codigo_insumo]],BD_Insumos!$B:$E,4),"")</f>
        <v>15.860837164231068</v>
      </c>
      <c r="H10376" s="140">
        <v>0.72</v>
      </c>
      <c r="I10376" s="9"/>
      <c r="J10376" s="22">
        <f t="shared" si="162"/>
        <v>11.419802758246368</v>
      </c>
      <c r="K10376" s="22" t="str">
        <f>IF(I10376&lt;&gt;"",SUMIF(Table1[Codigo_servico],A10376,Table1[Subtotal_insumo]),"")</f>
        <v/>
      </c>
      <c r="L10376" s="16">
        <f>IF(Table1[[#This Row],[Ordem_insumos]]&lt;&gt;0,VLOOKUP(Table1[[#This Row],[Codigo_servico]],Preencher_Orcamento!$B:$D,3,FALSE)*Table1[[#This Row],[Qtde_insumo]],"")</f>
        <v>0</v>
      </c>
      <c r="M10376" s="16">
        <f>IF(Table1[[#This Row],[Ordem_insumos]]&lt;&gt;0,VLOOKUP(Table1[[#This Row],[Codigo_servico]],Preencher_Orcamento!$B:$D,3,FALSE)*Table1[[#This Row],[Subtotal_insumo]],"")</f>
        <v>0</v>
      </c>
    </row>
    <row r="10377" spans="1:13" x14ac:dyDescent="0.25">
      <c r="A10377" s="6">
        <v>170128</v>
      </c>
      <c r="B10377" s="126">
        <v>3</v>
      </c>
      <c r="C10377" s="133"/>
      <c r="D10377" s="134">
        <v>2099</v>
      </c>
      <c r="E10377" s="7" t="s">
        <v>2205</v>
      </c>
      <c r="F10377" s="8" t="s">
        <v>2140</v>
      </c>
      <c r="G10377" s="16">
        <f>IFERROR(VLOOKUP(Table1[[#This Row],[Codigo_insumo]],BD_Insumos!$B:$E,4),"")</f>
        <v>12.627877718847255</v>
      </c>
      <c r="H10377" s="140">
        <v>0.73</v>
      </c>
      <c r="I10377" s="9"/>
      <c r="J10377" s="22">
        <f t="shared" si="162"/>
        <v>9.2183507347584968</v>
      </c>
      <c r="K10377" s="22" t="str">
        <f>IF(I10377&lt;&gt;"",SUMIF(Table1[Codigo_servico],A10377,Table1[Subtotal_insumo]),"")</f>
        <v/>
      </c>
      <c r="L10377" s="16">
        <f>IF(Table1[[#This Row],[Ordem_insumos]]&lt;&gt;0,VLOOKUP(Table1[[#This Row],[Codigo_servico]],Preencher_Orcamento!$B:$D,3,FALSE)*Table1[[#This Row],[Qtde_insumo]],"")</f>
        <v>0</v>
      </c>
      <c r="M10377" s="16">
        <f>IF(Table1[[#This Row],[Ordem_insumos]]&lt;&gt;0,VLOOKUP(Table1[[#This Row],[Codigo_servico]],Preencher_Orcamento!$B:$D,3,FALSE)*Table1[[#This Row],[Subtotal_insumo]],"")</f>
        <v>0</v>
      </c>
    </row>
    <row r="10378" spans="1:13" x14ac:dyDescent="0.25">
      <c r="A10378" s="6">
        <v>170128</v>
      </c>
      <c r="B10378" s="126">
        <v>4</v>
      </c>
      <c r="C10378" s="133"/>
      <c r="D10378" s="134">
        <v>37535</v>
      </c>
      <c r="E10378" s="7" t="s">
        <v>835</v>
      </c>
      <c r="F10378" s="8" t="s">
        <v>457</v>
      </c>
      <c r="G10378" s="16">
        <f>IFERROR(VLOOKUP(Table1[[#This Row],[Codigo_insumo]],BD_Insumos!$B:$E,4),"")</f>
        <v>1.6855</v>
      </c>
      <c r="H10378" s="140">
        <v>0.06</v>
      </c>
      <c r="I10378" s="9"/>
      <c r="J10378" s="22">
        <f t="shared" si="162"/>
        <v>0.10113</v>
      </c>
      <c r="K10378" s="22" t="str">
        <f>IF(I10378&lt;&gt;"",SUMIF(Table1[Codigo_servico],A10378,Table1[Subtotal_insumo]),"")</f>
        <v/>
      </c>
      <c r="L10378" s="16">
        <f>IF(Table1[[#This Row],[Ordem_insumos]]&lt;&gt;0,VLOOKUP(Table1[[#This Row],[Codigo_servico]],Preencher_Orcamento!$B:$D,3,FALSE)*Table1[[#This Row],[Qtde_insumo]],"")</f>
        <v>0</v>
      </c>
      <c r="M10378" s="16">
        <f>IF(Table1[[#This Row],[Ordem_insumos]]&lt;&gt;0,VLOOKUP(Table1[[#This Row],[Codigo_servico]],Preencher_Orcamento!$B:$D,3,FALSE)*Table1[[#This Row],[Subtotal_insumo]],"")</f>
        <v>0</v>
      </c>
    </row>
    <row r="10379" spans="1:13" x14ac:dyDescent="0.25">
      <c r="A10379" s="6">
        <v>170128</v>
      </c>
      <c r="B10379" s="126">
        <v>5</v>
      </c>
      <c r="C10379" s="133"/>
      <c r="D10379" s="134">
        <v>37509</v>
      </c>
      <c r="E10379" s="7" t="s">
        <v>830</v>
      </c>
      <c r="F10379" s="8" t="s">
        <v>168</v>
      </c>
      <c r="G10379" s="16">
        <f>IFERROR(VLOOKUP(Table1[[#This Row],[Codigo_insumo]],BD_Insumos!$B:$E,4),"")</f>
        <v>16.625699999999998</v>
      </c>
      <c r="H10379" s="140">
        <v>0.02</v>
      </c>
      <c r="I10379" s="9"/>
      <c r="J10379" s="22">
        <f t="shared" si="162"/>
        <v>0.33251399999999998</v>
      </c>
      <c r="K10379" s="22" t="str">
        <f>IF(I10379&lt;&gt;"",SUMIF(Table1[Codigo_servico],A10379,Table1[Subtotal_insumo]),"")</f>
        <v/>
      </c>
      <c r="L10379" s="16">
        <f>IF(Table1[[#This Row],[Ordem_insumos]]&lt;&gt;0,VLOOKUP(Table1[[#This Row],[Codigo_servico]],Preencher_Orcamento!$B:$D,3,FALSE)*Table1[[#This Row],[Qtde_insumo]],"")</f>
        <v>0</v>
      </c>
      <c r="M10379" s="16">
        <f>IF(Table1[[#This Row],[Ordem_insumos]]&lt;&gt;0,VLOOKUP(Table1[[#This Row],[Codigo_servico]],Preencher_Orcamento!$B:$D,3,FALSE)*Table1[[#This Row],[Subtotal_insumo]],"")</f>
        <v>0</v>
      </c>
    </row>
    <row r="10380" spans="1:13" ht="26.25" x14ac:dyDescent="0.25">
      <c r="A10380" s="6">
        <v>170128</v>
      </c>
      <c r="B10380" s="126">
        <v>6</v>
      </c>
      <c r="C10380" s="133"/>
      <c r="D10380" s="134">
        <v>10648</v>
      </c>
      <c r="E10380" s="7" t="s">
        <v>158</v>
      </c>
      <c r="F10380" s="8" t="s">
        <v>58</v>
      </c>
      <c r="G10380" s="16">
        <f>IFERROR(VLOOKUP(Table1[[#This Row],[Codigo_insumo]],BD_Insumos!$B:$E,4),"")</f>
        <v>359.69349999999997</v>
      </c>
      <c r="H10380" s="140">
        <v>5.0000000000000001E-3</v>
      </c>
      <c r="I10380" s="9"/>
      <c r="J10380" s="22">
        <f t="shared" si="162"/>
        <v>1.7984674999999999</v>
      </c>
      <c r="K10380" s="22" t="str">
        <f>IF(I10380&lt;&gt;"",SUMIF(Table1[Codigo_servico],A10380,Table1[Subtotal_insumo]),"")</f>
        <v/>
      </c>
      <c r="L10380" s="16">
        <f>IF(Table1[[#This Row],[Ordem_insumos]]&lt;&gt;0,VLOOKUP(Table1[[#This Row],[Codigo_servico]],Preencher_Orcamento!$B:$D,3,FALSE)*Table1[[#This Row],[Qtde_insumo]],"")</f>
        <v>0</v>
      </c>
      <c r="M10380" s="16">
        <f>IF(Table1[[#This Row],[Ordem_insumos]]&lt;&gt;0,VLOOKUP(Table1[[#This Row],[Codigo_servico]],Preencher_Orcamento!$B:$D,3,FALSE)*Table1[[#This Row],[Subtotal_insumo]],"")</f>
        <v>0</v>
      </c>
    </row>
    <row r="10381" spans="1:13" x14ac:dyDescent="0.25">
      <c r="A10381" s="6">
        <v>170128</v>
      </c>
      <c r="B10381" s="126">
        <v>7</v>
      </c>
      <c r="C10381" s="133"/>
      <c r="D10381" s="134">
        <v>2046</v>
      </c>
      <c r="E10381" s="7" t="s">
        <v>2195</v>
      </c>
      <c r="F10381" s="8" t="s">
        <v>2140</v>
      </c>
      <c r="G10381" s="18">
        <f>IFERROR(VLOOKUP(Table1[[#This Row],[Codigo_insumo]],BD_Insumos!$B:$E,4),"")</f>
        <v>13.391773957816332</v>
      </c>
      <c r="H10381" s="140">
        <v>0.4</v>
      </c>
      <c r="I10381" s="9"/>
      <c r="J10381" s="23">
        <f t="shared" si="162"/>
        <v>5.3567095831265332</v>
      </c>
      <c r="K10381" s="22" t="str">
        <f>IF(I10381&lt;&gt;"",SUMIF(Table1[Codigo_servico],A10381,Table1[Subtotal_insumo]),"")</f>
        <v/>
      </c>
      <c r="L10381" s="18">
        <f>IF(Table1[[#This Row],[Ordem_insumos]]&lt;&gt;0,VLOOKUP(Table1[[#This Row],[Codigo_servico]],Preencher_Orcamento!$B:$D,3,FALSE)*Table1[[#This Row],[Qtde_insumo]],"")</f>
        <v>0</v>
      </c>
      <c r="M10381" s="18">
        <f>IF(Table1[[#This Row],[Ordem_insumos]]&lt;&gt;0,VLOOKUP(Table1[[#This Row],[Codigo_servico]],Preencher_Orcamento!$B:$D,3,FALSE)*Table1[[#This Row],[Subtotal_insumo]],"")</f>
        <v>0</v>
      </c>
    </row>
    <row r="10382" spans="1:13" ht="39" x14ac:dyDescent="0.25">
      <c r="A10382" s="6">
        <v>170128</v>
      </c>
      <c r="B10382" s="126">
        <v>8</v>
      </c>
      <c r="C10382" s="133"/>
      <c r="D10382" s="134">
        <v>70825</v>
      </c>
      <c r="E10382" s="7" t="s">
        <v>1719</v>
      </c>
      <c r="F10382" s="8" t="s">
        <v>5</v>
      </c>
      <c r="G10382" s="18">
        <f>IFERROR(VLOOKUP(Table1[[#This Row],[Codigo_insumo]],BD_Insumos!$B:$E,4),"")</f>
        <v>22.7303</v>
      </c>
      <c r="H10382" s="140">
        <v>1.82</v>
      </c>
      <c r="I10382" s="9"/>
      <c r="J10382" s="23">
        <f t="shared" si="162"/>
        <v>41.369146000000001</v>
      </c>
      <c r="K10382" s="22" t="str">
        <f>IF(I10382&lt;&gt;"",SUMIF(Table1[Codigo_servico],A10382,Table1[Subtotal_insumo]),"")</f>
        <v/>
      </c>
      <c r="L10382" s="18">
        <f>IF(Table1[[#This Row],[Ordem_insumos]]&lt;&gt;0,VLOOKUP(Table1[[#This Row],[Codigo_servico]],Preencher_Orcamento!$B:$D,3,FALSE)*Table1[[#This Row],[Qtde_insumo]],"")</f>
        <v>0</v>
      </c>
      <c r="M10382" s="18">
        <f>IF(Table1[[#This Row],[Ordem_insumos]]&lt;&gt;0,VLOOKUP(Table1[[#This Row],[Codigo_servico]],Preencher_Orcamento!$B:$D,3,FALSE)*Table1[[#This Row],[Subtotal_insumo]],"")</f>
        <v>0</v>
      </c>
    </row>
    <row r="10383" spans="1:13" x14ac:dyDescent="0.25">
      <c r="A10383" s="6">
        <v>170128</v>
      </c>
      <c r="B10383" s="126">
        <v>9</v>
      </c>
      <c r="C10383" s="133"/>
      <c r="D10383" s="134">
        <v>2075</v>
      </c>
      <c r="E10383" s="7" t="s">
        <v>2199</v>
      </c>
      <c r="F10383" s="8" t="s">
        <v>2140</v>
      </c>
      <c r="G10383" s="18">
        <f>IFERROR(VLOOKUP(Table1[[#This Row],[Codigo_insumo]],BD_Insumos!$B:$E,4),"")</f>
        <v>15.599673853371913</v>
      </c>
      <c r="H10383" s="140">
        <v>0.11</v>
      </c>
      <c r="I10383" s="9"/>
      <c r="J10383" s="23">
        <f t="shared" si="162"/>
        <v>1.7159641238709105</v>
      </c>
      <c r="K10383" s="22" t="str">
        <f>IF(I10383&lt;&gt;"",SUMIF(Table1[Codigo_servico],A10383,Table1[Subtotal_insumo]),"")</f>
        <v/>
      </c>
      <c r="L10383" s="18">
        <f>IF(Table1[[#This Row],[Ordem_insumos]]&lt;&gt;0,VLOOKUP(Table1[[#This Row],[Codigo_servico]],Preencher_Orcamento!$B:$D,3,FALSE)*Table1[[#This Row],[Qtde_insumo]],"")</f>
        <v>0</v>
      </c>
      <c r="M10383" s="18">
        <f>IF(Table1[[#This Row],[Ordem_insumos]]&lt;&gt;0,VLOOKUP(Table1[[#This Row],[Codigo_servico]],Preencher_Orcamento!$B:$D,3,FALSE)*Table1[[#This Row],[Subtotal_insumo]],"")</f>
        <v>0</v>
      </c>
    </row>
    <row r="10384" spans="1:13" x14ac:dyDescent="0.25">
      <c r="A10384" s="6">
        <v>170128</v>
      </c>
      <c r="B10384" s="126">
        <v>10</v>
      </c>
      <c r="C10384" s="133"/>
      <c r="D10384" s="134">
        <v>30542</v>
      </c>
      <c r="E10384" s="7" t="s">
        <v>574</v>
      </c>
      <c r="F10384" s="8" t="s">
        <v>197</v>
      </c>
      <c r="G10384" s="18">
        <f>IFERROR(VLOOKUP(Table1[[#This Row],[Codigo_insumo]],BD_Insumos!$B:$E,4),"")</f>
        <v>6.2305000000000001</v>
      </c>
      <c r="H10384" s="140">
        <v>0.1</v>
      </c>
      <c r="I10384" s="9"/>
      <c r="J10384" s="23">
        <f t="shared" si="162"/>
        <v>0.6230500000000001</v>
      </c>
      <c r="K10384" s="22" t="str">
        <f>IF(I10384&lt;&gt;"",SUMIF(Table1[Codigo_servico],A10384,Table1[Subtotal_insumo]),"")</f>
        <v/>
      </c>
      <c r="L10384" s="18">
        <f>IF(Table1[[#This Row],[Ordem_insumos]]&lt;&gt;0,VLOOKUP(Table1[[#This Row],[Codigo_servico]],Preencher_Orcamento!$B:$D,3,FALSE)*Table1[[#This Row],[Qtde_insumo]],"")</f>
        <v>0</v>
      </c>
      <c r="M10384" s="18">
        <f>IF(Table1[[#This Row],[Ordem_insumos]]&lt;&gt;0,VLOOKUP(Table1[[#This Row],[Codigo_servico]],Preencher_Orcamento!$B:$D,3,FALSE)*Table1[[#This Row],[Subtotal_insumo]],"")</f>
        <v>0</v>
      </c>
    </row>
    <row r="10385" spans="1:13" x14ac:dyDescent="0.25">
      <c r="A10385" s="6">
        <v>170128</v>
      </c>
      <c r="B10385" s="126">
        <v>11</v>
      </c>
      <c r="C10385" s="133"/>
      <c r="D10385" s="134">
        <v>37005</v>
      </c>
      <c r="E10385" s="7" t="s">
        <v>811</v>
      </c>
      <c r="F10385" s="8" t="s">
        <v>168</v>
      </c>
      <c r="G10385" s="18">
        <f>IFERROR(VLOOKUP(Table1[[#This Row],[Codigo_insumo]],BD_Insumos!$B:$E,4),"")</f>
        <v>15.942500000000001</v>
      </c>
      <c r="H10385" s="140">
        <v>0.03</v>
      </c>
      <c r="I10385" s="9"/>
      <c r="J10385" s="23">
        <f t="shared" si="162"/>
        <v>0.47827500000000001</v>
      </c>
      <c r="K10385" s="22" t="str">
        <f>IF(I10385&lt;&gt;"",SUMIF(Table1[Codigo_servico],A10385,Table1[Subtotal_insumo]),"")</f>
        <v/>
      </c>
      <c r="L10385" s="18">
        <f>IF(Table1[[#This Row],[Ordem_insumos]]&lt;&gt;0,VLOOKUP(Table1[[#This Row],[Codigo_servico]],Preencher_Orcamento!$B:$D,3,FALSE)*Table1[[#This Row],[Qtde_insumo]],"")</f>
        <v>0</v>
      </c>
      <c r="M10385" s="18">
        <f>IF(Table1[[#This Row],[Ordem_insumos]]&lt;&gt;0,VLOOKUP(Table1[[#This Row],[Codigo_servico]],Preencher_Orcamento!$B:$D,3,FALSE)*Table1[[#This Row],[Subtotal_insumo]],"")</f>
        <v>0</v>
      </c>
    </row>
    <row r="10386" spans="1:13" ht="26.25" x14ac:dyDescent="0.25">
      <c r="A10386" s="6">
        <v>170128</v>
      </c>
      <c r="B10386" s="126">
        <v>12</v>
      </c>
      <c r="C10386" s="133"/>
      <c r="D10386" s="134">
        <v>18035</v>
      </c>
      <c r="E10386" s="7" t="s">
        <v>407</v>
      </c>
      <c r="F10386" s="8" t="s">
        <v>170</v>
      </c>
      <c r="G10386" s="18">
        <f>IFERROR(VLOOKUP(Table1[[#This Row],[Codigo_insumo]],BD_Insumos!$B:$E,4),"")</f>
        <v>24.066199999999998</v>
      </c>
      <c r="H10386" s="140">
        <v>0.98</v>
      </c>
      <c r="I10386" s="9"/>
      <c r="J10386" s="23">
        <f t="shared" si="162"/>
        <v>23.584875999999998</v>
      </c>
      <c r="K10386" s="22" t="str">
        <f>IF(I10386&lt;&gt;"",SUMIF(Table1[Codigo_servico],A10386,Table1[Subtotal_insumo]),"")</f>
        <v/>
      </c>
      <c r="L10386" s="18">
        <f>IF(Table1[[#This Row],[Ordem_insumos]]&lt;&gt;0,VLOOKUP(Table1[[#This Row],[Codigo_servico]],Preencher_Orcamento!$B:$D,3,FALSE)*Table1[[#This Row],[Qtde_insumo]],"")</f>
        <v>0</v>
      </c>
      <c r="M10386" s="18">
        <f>IF(Table1[[#This Row],[Ordem_insumos]]&lt;&gt;0,VLOOKUP(Table1[[#This Row],[Codigo_servico]],Preencher_Orcamento!$B:$D,3,FALSE)*Table1[[#This Row],[Subtotal_insumo]],"")</f>
        <v>0</v>
      </c>
    </row>
    <row r="10387" spans="1:13" x14ac:dyDescent="0.25">
      <c r="A10387" s="6">
        <v>170128</v>
      </c>
      <c r="B10387" s="126">
        <v>13</v>
      </c>
      <c r="C10387" s="133"/>
      <c r="D10387" s="134">
        <v>17710</v>
      </c>
      <c r="E10387" s="7" t="s">
        <v>394</v>
      </c>
      <c r="F10387" s="8" t="s">
        <v>197</v>
      </c>
      <c r="G10387" s="18">
        <f>IFERROR(VLOOKUP(Table1[[#This Row],[Codigo_insumo]],BD_Insumos!$B:$E,4),"")</f>
        <v>5.9555999999999996</v>
      </c>
      <c r="H10387" s="140">
        <v>0.1978</v>
      </c>
      <c r="I10387" s="9"/>
      <c r="J10387" s="23">
        <f t="shared" si="162"/>
        <v>1.17801768</v>
      </c>
      <c r="K10387" s="22" t="str">
        <f>IF(I10387&lt;&gt;"",SUMIF(Table1[Codigo_servico],A10387,Table1[Subtotal_insumo]),"")</f>
        <v/>
      </c>
      <c r="L10387" s="18">
        <f>IF(Table1[[#This Row],[Ordem_insumos]]&lt;&gt;0,VLOOKUP(Table1[[#This Row],[Codigo_servico]],Preencher_Orcamento!$B:$D,3,FALSE)*Table1[[#This Row],[Qtde_insumo]],"")</f>
        <v>0</v>
      </c>
      <c r="M10387" s="18">
        <f>IF(Table1[[#This Row],[Ordem_insumos]]&lt;&gt;0,VLOOKUP(Table1[[#This Row],[Codigo_servico]],Preencher_Orcamento!$B:$D,3,FALSE)*Table1[[#This Row],[Subtotal_insumo]],"")</f>
        <v>0</v>
      </c>
    </row>
    <row r="10388" spans="1:13" x14ac:dyDescent="0.25">
      <c r="A10388" s="6">
        <v>170128</v>
      </c>
      <c r="B10388" s="126">
        <v>14</v>
      </c>
      <c r="C10388" s="133"/>
      <c r="D10388" s="134">
        <v>10550</v>
      </c>
      <c r="E10388" s="7" t="s">
        <v>97</v>
      </c>
      <c r="F10388" s="8" t="s">
        <v>58</v>
      </c>
      <c r="G10388" s="18">
        <f>IFERROR(VLOOKUP(Table1[[#This Row],[Codigo_insumo]],BD_Insumos!$B:$E,4),"")</f>
        <v>71.755899999999997</v>
      </c>
      <c r="H10388" s="140">
        <v>1E-3</v>
      </c>
      <c r="I10388" s="9"/>
      <c r="J10388" s="23">
        <f t="shared" si="162"/>
        <v>7.1755899999999997E-2</v>
      </c>
      <c r="K10388" s="22" t="str">
        <f>IF(I10388&lt;&gt;"",SUMIF(Table1[Codigo_servico],A10388,Table1[Subtotal_insumo]),"")</f>
        <v/>
      </c>
      <c r="L10388" s="18">
        <f>IF(Table1[[#This Row],[Ordem_insumos]]&lt;&gt;0,VLOOKUP(Table1[[#This Row],[Codigo_servico]],Preencher_Orcamento!$B:$D,3,FALSE)*Table1[[#This Row],[Qtde_insumo]],"")</f>
        <v>0</v>
      </c>
      <c r="M10388" s="18">
        <f>IF(Table1[[#This Row],[Ordem_insumos]]&lt;&gt;0,VLOOKUP(Table1[[#This Row],[Codigo_servico]],Preencher_Orcamento!$B:$D,3,FALSE)*Table1[[#This Row],[Subtotal_insumo]],"")</f>
        <v>0</v>
      </c>
    </row>
    <row r="10389" spans="1:13" x14ac:dyDescent="0.25">
      <c r="A10389" s="6">
        <v>170128</v>
      </c>
      <c r="B10389" s="126">
        <v>15</v>
      </c>
      <c r="C10389" s="133"/>
      <c r="D10389" s="134">
        <v>2076</v>
      </c>
      <c r="E10389" s="7" t="s">
        <v>2200</v>
      </c>
      <c r="F10389" s="8" t="s">
        <v>2140</v>
      </c>
      <c r="G10389" s="18">
        <f>IFERROR(VLOOKUP(Table1[[#This Row],[Codigo_insumo]],BD_Insumos!$B:$E,4),"")</f>
        <v>12.645924541907611</v>
      </c>
      <c r="H10389" s="140">
        <v>0.11</v>
      </c>
      <c r="I10389" s="9"/>
      <c r="J10389" s="23">
        <f t="shared" si="162"/>
        <v>1.3910516996098372</v>
      </c>
      <c r="K10389" s="22" t="str">
        <f>IF(I10389&lt;&gt;"",SUMIF(Table1[Codigo_servico],A10389,Table1[Subtotal_insumo]),"")</f>
        <v/>
      </c>
      <c r="L10389" s="18">
        <f>IF(Table1[[#This Row],[Ordem_insumos]]&lt;&gt;0,VLOOKUP(Table1[[#This Row],[Codigo_servico]],Preencher_Orcamento!$B:$D,3,FALSE)*Table1[[#This Row],[Qtde_insumo]],"")</f>
        <v>0</v>
      </c>
      <c r="M10389" s="18">
        <f>IF(Table1[[#This Row],[Ordem_insumos]]&lt;&gt;0,VLOOKUP(Table1[[#This Row],[Codigo_servico]],Preencher_Orcamento!$B:$D,3,FALSE)*Table1[[#This Row],[Subtotal_insumo]],"")</f>
        <v>0</v>
      </c>
    </row>
    <row r="10390" spans="1:13" x14ac:dyDescent="0.25">
      <c r="A10390" s="3">
        <v>170129</v>
      </c>
      <c r="B10390" s="125">
        <v>0</v>
      </c>
      <c r="C10390" s="131" t="s">
        <v>4384</v>
      </c>
      <c r="D10390" s="132"/>
      <c r="E10390" s="4"/>
      <c r="F10390" s="4"/>
      <c r="G10390" s="17" t="str">
        <f>IFERROR(VLOOKUP(Table1[[#This Row],[Codigo_insumo]],BD_Insumos!$B:$E,4),"")</f>
        <v/>
      </c>
      <c r="H10390" s="139"/>
      <c r="I10390" s="5" t="s">
        <v>5</v>
      </c>
      <c r="J10390" s="20" t="str">
        <f t="shared" si="162"/>
        <v/>
      </c>
      <c r="K10390" s="21">
        <f>IF(I10390&lt;&gt;"",SUMIF(Table1[Codigo_servico],A10390,Table1[Subtotal_insumo]),"")</f>
        <v>383.96805411060586</v>
      </c>
      <c r="L10390" s="17" t="str">
        <f>IF(Table1[[#This Row],[Ordem_insumos]]&lt;&gt;0,VLOOKUP(Table1[[#This Row],[Codigo_servico]],Preencher_Orcamento!$B:$D,3,FALSE)*Table1[[#This Row],[Qtde_insumo]],"")</f>
        <v/>
      </c>
      <c r="M10390" s="17" t="str">
        <f>IF(Table1[[#This Row],[Ordem_insumos]]&lt;&gt;0,VLOOKUP(Table1[[#This Row],[Codigo_servico]],Preencher_Orcamento!$B:$D,3,FALSE)*Table1[[#This Row],[Subtotal_insumo]],"")</f>
        <v/>
      </c>
    </row>
    <row r="10391" spans="1:13" x14ac:dyDescent="0.25">
      <c r="A10391" s="6">
        <v>170129</v>
      </c>
      <c r="B10391" s="126">
        <v>1</v>
      </c>
      <c r="C10391" s="133"/>
      <c r="D10391" s="134">
        <v>2076</v>
      </c>
      <c r="E10391" s="7" t="s">
        <v>2200</v>
      </c>
      <c r="F10391" s="8" t="s">
        <v>2140</v>
      </c>
      <c r="G10391" s="16">
        <f>IFERROR(VLOOKUP(Table1[[#This Row],[Codigo_insumo]],BD_Insumos!$B:$E,4),"")</f>
        <v>12.645924541907611</v>
      </c>
      <c r="H10391" s="140">
        <v>3.0000000000000001E-3</v>
      </c>
      <c r="I10391" s="9"/>
      <c r="J10391" s="22">
        <f t="shared" si="162"/>
        <v>3.7937773625722836E-2</v>
      </c>
      <c r="K10391" s="22" t="str">
        <f>IF(I10391&lt;&gt;"",SUMIF(Table1[Codigo_servico],A10391,Table1[Subtotal_insumo]),"")</f>
        <v/>
      </c>
      <c r="L10391" s="16">
        <f>IF(Table1[[#This Row],[Ordem_insumos]]&lt;&gt;0,VLOOKUP(Table1[[#This Row],[Codigo_servico]],Preencher_Orcamento!$B:$D,3,FALSE)*Table1[[#This Row],[Qtde_insumo]],"")</f>
        <v>0</v>
      </c>
      <c r="M10391" s="16">
        <f>IF(Table1[[#This Row],[Ordem_insumos]]&lt;&gt;0,VLOOKUP(Table1[[#This Row],[Codigo_servico]],Preencher_Orcamento!$B:$D,3,FALSE)*Table1[[#This Row],[Subtotal_insumo]],"")</f>
        <v>0</v>
      </c>
    </row>
    <row r="10392" spans="1:13" x14ac:dyDescent="0.25">
      <c r="A10392" s="6">
        <v>170129</v>
      </c>
      <c r="B10392" s="126">
        <v>2</v>
      </c>
      <c r="C10392" s="133"/>
      <c r="D10392" s="134">
        <v>2020</v>
      </c>
      <c r="E10392" s="7" t="s">
        <v>2188</v>
      </c>
      <c r="F10392" s="8" t="s">
        <v>2140</v>
      </c>
      <c r="G10392" s="16">
        <f>IFERROR(VLOOKUP(Table1[[#This Row],[Codigo_insumo]],BD_Insumos!$B:$E,4),"")</f>
        <v>15.860837164231068</v>
      </c>
      <c r="H10392" s="140">
        <v>1.52</v>
      </c>
      <c r="I10392" s="9"/>
      <c r="J10392" s="22">
        <f t="shared" si="162"/>
        <v>24.108472489631225</v>
      </c>
      <c r="K10392" s="22" t="str">
        <f>IF(I10392&lt;&gt;"",SUMIF(Table1[Codigo_servico],A10392,Table1[Subtotal_insumo]),"")</f>
        <v/>
      </c>
      <c r="L10392" s="16">
        <f>IF(Table1[[#This Row],[Ordem_insumos]]&lt;&gt;0,VLOOKUP(Table1[[#This Row],[Codigo_servico]],Preencher_Orcamento!$B:$D,3,FALSE)*Table1[[#This Row],[Qtde_insumo]],"")</f>
        <v>0</v>
      </c>
      <c r="M10392" s="16">
        <f>IF(Table1[[#This Row],[Ordem_insumos]]&lt;&gt;0,VLOOKUP(Table1[[#This Row],[Codigo_servico]],Preencher_Orcamento!$B:$D,3,FALSE)*Table1[[#This Row],[Subtotal_insumo]],"")</f>
        <v>0</v>
      </c>
    </row>
    <row r="10393" spans="1:13" x14ac:dyDescent="0.25">
      <c r="A10393" s="6">
        <v>170129</v>
      </c>
      <c r="B10393" s="126">
        <v>3</v>
      </c>
      <c r="C10393" s="133"/>
      <c r="D10393" s="134">
        <v>10612</v>
      </c>
      <c r="E10393" s="7" t="s">
        <v>122</v>
      </c>
      <c r="F10393" s="8" t="s">
        <v>58</v>
      </c>
      <c r="G10393" s="16">
        <f>IFERROR(VLOOKUP(Table1[[#This Row],[Codigo_insumo]],BD_Insumos!$B:$E,4),"")</f>
        <v>250.2276</v>
      </c>
      <c r="H10393" s="140">
        <v>0.03</v>
      </c>
      <c r="I10393" s="9"/>
      <c r="J10393" s="22">
        <f t="shared" si="162"/>
        <v>7.5068279999999996</v>
      </c>
      <c r="K10393" s="22" t="str">
        <f>IF(I10393&lt;&gt;"",SUMIF(Table1[Codigo_servico],A10393,Table1[Subtotal_insumo]),"")</f>
        <v/>
      </c>
      <c r="L10393" s="16">
        <f>IF(Table1[[#This Row],[Ordem_insumos]]&lt;&gt;0,VLOOKUP(Table1[[#This Row],[Codigo_servico]],Preencher_Orcamento!$B:$D,3,FALSE)*Table1[[#This Row],[Qtde_insumo]],"")</f>
        <v>0</v>
      </c>
      <c r="M10393" s="16">
        <f>IF(Table1[[#This Row],[Ordem_insumos]]&lt;&gt;0,VLOOKUP(Table1[[#This Row],[Codigo_servico]],Preencher_Orcamento!$B:$D,3,FALSE)*Table1[[#This Row],[Subtotal_insumo]],"")</f>
        <v>0</v>
      </c>
    </row>
    <row r="10394" spans="1:13" ht="39" x14ac:dyDescent="0.25">
      <c r="A10394" s="6">
        <v>170129</v>
      </c>
      <c r="B10394" s="126">
        <v>4</v>
      </c>
      <c r="C10394" s="133"/>
      <c r="D10394" s="134">
        <v>70825</v>
      </c>
      <c r="E10394" s="7" t="s">
        <v>1719</v>
      </c>
      <c r="F10394" s="8" t="s">
        <v>5</v>
      </c>
      <c r="G10394" s="16">
        <f>IFERROR(VLOOKUP(Table1[[#This Row],[Codigo_insumo]],BD_Insumos!$B:$E,4),"")</f>
        <v>22.7303</v>
      </c>
      <c r="H10394" s="140">
        <v>2.8</v>
      </c>
      <c r="I10394" s="9"/>
      <c r="J10394" s="22">
        <f t="shared" si="162"/>
        <v>63.644839999999995</v>
      </c>
      <c r="K10394" s="22" t="str">
        <f>IF(I10394&lt;&gt;"",SUMIF(Table1[Codigo_servico],A10394,Table1[Subtotal_insumo]),"")</f>
        <v/>
      </c>
      <c r="L10394" s="16">
        <f>IF(Table1[[#This Row],[Ordem_insumos]]&lt;&gt;0,VLOOKUP(Table1[[#This Row],[Codigo_servico]],Preencher_Orcamento!$B:$D,3,FALSE)*Table1[[#This Row],[Qtde_insumo]],"")</f>
        <v>0</v>
      </c>
      <c r="M10394" s="16">
        <f>IF(Table1[[#This Row],[Ordem_insumos]]&lt;&gt;0,VLOOKUP(Table1[[#This Row],[Codigo_servico]],Preencher_Orcamento!$B:$D,3,FALSE)*Table1[[#This Row],[Subtotal_insumo]],"")</f>
        <v>0</v>
      </c>
    </row>
    <row r="10395" spans="1:13" x14ac:dyDescent="0.25">
      <c r="A10395" s="6">
        <v>170129</v>
      </c>
      <c r="B10395" s="126">
        <v>5</v>
      </c>
      <c r="C10395" s="133"/>
      <c r="D10395" s="134">
        <v>2099</v>
      </c>
      <c r="E10395" s="7" t="s">
        <v>2205</v>
      </c>
      <c r="F10395" s="8" t="s">
        <v>2140</v>
      </c>
      <c r="G10395" s="16">
        <f>IFERROR(VLOOKUP(Table1[[#This Row],[Codigo_insumo]],BD_Insumos!$B:$E,4),"")</f>
        <v>12.627877718847255</v>
      </c>
      <c r="H10395" s="140">
        <v>3.41</v>
      </c>
      <c r="I10395" s="9"/>
      <c r="J10395" s="22">
        <f t="shared" si="162"/>
        <v>43.061063021269142</v>
      </c>
      <c r="K10395" s="22" t="str">
        <f>IF(I10395&lt;&gt;"",SUMIF(Table1[Codigo_servico],A10395,Table1[Subtotal_insumo]),"")</f>
        <v/>
      </c>
      <c r="L10395" s="16">
        <f>IF(Table1[[#This Row],[Ordem_insumos]]&lt;&gt;0,VLOOKUP(Table1[[#This Row],[Codigo_servico]],Preencher_Orcamento!$B:$D,3,FALSE)*Table1[[#This Row],[Qtde_insumo]],"")</f>
        <v>0</v>
      </c>
      <c r="M10395" s="16">
        <f>IF(Table1[[#This Row],[Ordem_insumos]]&lt;&gt;0,VLOOKUP(Table1[[#This Row],[Codigo_servico]],Preencher_Orcamento!$B:$D,3,FALSE)*Table1[[#This Row],[Subtotal_insumo]],"")</f>
        <v>0</v>
      </c>
    </row>
    <row r="10396" spans="1:13" x14ac:dyDescent="0.25">
      <c r="A10396" s="6">
        <v>170129</v>
      </c>
      <c r="B10396" s="126">
        <v>6</v>
      </c>
      <c r="C10396" s="133"/>
      <c r="D10396" s="134">
        <v>37005</v>
      </c>
      <c r="E10396" s="7" t="s">
        <v>811</v>
      </c>
      <c r="F10396" s="8" t="s">
        <v>168</v>
      </c>
      <c r="G10396" s="16">
        <f>IFERROR(VLOOKUP(Table1[[#This Row],[Codigo_insumo]],BD_Insumos!$B:$E,4),"")</f>
        <v>15.942500000000001</v>
      </c>
      <c r="H10396" s="140">
        <v>1E-3</v>
      </c>
      <c r="I10396" s="9"/>
      <c r="J10396" s="22">
        <f t="shared" si="162"/>
        <v>1.5942500000000002E-2</v>
      </c>
      <c r="K10396" s="22" t="str">
        <f>IF(I10396&lt;&gt;"",SUMIF(Table1[Codigo_servico],A10396,Table1[Subtotal_insumo]),"")</f>
        <v/>
      </c>
      <c r="L10396" s="16">
        <f>IF(Table1[[#This Row],[Ordem_insumos]]&lt;&gt;0,VLOOKUP(Table1[[#This Row],[Codigo_servico]],Preencher_Orcamento!$B:$D,3,FALSE)*Table1[[#This Row],[Qtde_insumo]],"")</f>
        <v>0</v>
      </c>
      <c r="M10396" s="16">
        <f>IF(Table1[[#This Row],[Ordem_insumos]]&lt;&gt;0,VLOOKUP(Table1[[#This Row],[Codigo_servico]],Preencher_Orcamento!$B:$D,3,FALSE)*Table1[[#This Row],[Subtotal_insumo]],"")</f>
        <v>0</v>
      </c>
    </row>
    <row r="10397" spans="1:13" x14ac:dyDescent="0.25">
      <c r="A10397" s="6">
        <v>170129</v>
      </c>
      <c r="B10397" s="126">
        <v>7</v>
      </c>
      <c r="C10397" s="133"/>
      <c r="D10397" s="134">
        <v>2013</v>
      </c>
      <c r="E10397" s="7" t="s">
        <v>2184</v>
      </c>
      <c r="F10397" s="8" t="s">
        <v>2140</v>
      </c>
      <c r="G10397" s="18">
        <f>IFERROR(VLOOKUP(Table1[[#This Row],[Codigo_insumo]],BD_Insumos!$B:$E,4),"")</f>
        <v>15.756939025755017</v>
      </c>
      <c r="H10397" s="140">
        <v>0.4</v>
      </c>
      <c r="I10397" s="9"/>
      <c r="J10397" s="23">
        <f t="shared" si="162"/>
        <v>6.3027756103020067</v>
      </c>
      <c r="K10397" s="22" t="str">
        <f>IF(I10397&lt;&gt;"",SUMIF(Table1[Codigo_servico],A10397,Table1[Subtotal_insumo]),"")</f>
        <v/>
      </c>
      <c r="L10397" s="18">
        <f>IF(Table1[[#This Row],[Ordem_insumos]]&lt;&gt;0,VLOOKUP(Table1[[#This Row],[Codigo_servico]],Preencher_Orcamento!$B:$D,3,FALSE)*Table1[[#This Row],[Qtde_insumo]],"")</f>
        <v>0</v>
      </c>
      <c r="M10397" s="18">
        <f>IF(Table1[[#This Row],[Ordem_insumos]]&lt;&gt;0,VLOOKUP(Table1[[#This Row],[Codigo_servico]],Preencher_Orcamento!$B:$D,3,FALSE)*Table1[[#This Row],[Subtotal_insumo]],"")</f>
        <v>0</v>
      </c>
    </row>
    <row r="10398" spans="1:13" x14ac:dyDescent="0.25">
      <c r="A10398" s="6">
        <v>170129</v>
      </c>
      <c r="B10398" s="126">
        <v>8</v>
      </c>
      <c r="C10398" s="133"/>
      <c r="D10398" s="134">
        <v>37509</v>
      </c>
      <c r="E10398" s="7" t="s">
        <v>830</v>
      </c>
      <c r="F10398" s="8" t="s">
        <v>168</v>
      </c>
      <c r="G10398" s="18">
        <f>IFERROR(VLOOKUP(Table1[[#This Row],[Codigo_insumo]],BD_Insumos!$B:$E,4),"")</f>
        <v>16.625699999999998</v>
      </c>
      <c r="H10398" s="140">
        <v>1E-3</v>
      </c>
      <c r="I10398" s="9"/>
      <c r="J10398" s="23">
        <f t="shared" si="162"/>
        <v>1.66257E-2</v>
      </c>
      <c r="K10398" s="22" t="str">
        <f>IF(I10398&lt;&gt;"",SUMIF(Table1[Codigo_servico],A10398,Table1[Subtotal_insumo]),"")</f>
        <v/>
      </c>
      <c r="L10398" s="18">
        <f>IF(Table1[[#This Row],[Ordem_insumos]]&lt;&gt;0,VLOOKUP(Table1[[#This Row],[Codigo_servico]],Preencher_Orcamento!$B:$D,3,FALSE)*Table1[[#This Row],[Qtde_insumo]],"")</f>
        <v>0</v>
      </c>
      <c r="M10398" s="18">
        <f>IF(Table1[[#This Row],[Ordem_insumos]]&lt;&gt;0,VLOOKUP(Table1[[#This Row],[Codigo_servico]],Preencher_Orcamento!$B:$D,3,FALSE)*Table1[[#This Row],[Subtotal_insumo]],"")</f>
        <v>0</v>
      </c>
    </row>
    <row r="10399" spans="1:13" ht="39" x14ac:dyDescent="0.25">
      <c r="A10399" s="6">
        <v>170129</v>
      </c>
      <c r="B10399" s="126">
        <v>9</v>
      </c>
      <c r="C10399" s="133"/>
      <c r="D10399" s="134">
        <v>70827</v>
      </c>
      <c r="E10399" s="7" t="s">
        <v>1721</v>
      </c>
      <c r="F10399" s="8" t="s">
        <v>5</v>
      </c>
      <c r="G10399" s="18">
        <f>IFERROR(VLOOKUP(Table1[[#This Row],[Codigo_insumo]],BD_Insumos!$B:$E,4),"")</f>
        <v>40.661999999999999</v>
      </c>
      <c r="H10399" s="140">
        <v>3</v>
      </c>
      <c r="I10399" s="9"/>
      <c r="J10399" s="23">
        <f t="shared" si="162"/>
        <v>121.98599999999999</v>
      </c>
      <c r="K10399" s="22" t="str">
        <f>IF(I10399&lt;&gt;"",SUMIF(Table1[Codigo_servico],A10399,Table1[Subtotal_insumo]),"")</f>
        <v/>
      </c>
      <c r="L10399" s="18">
        <f>IF(Table1[[#This Row],[Ordem_insumos]]&lt;&gt;0,VLOOKUP(Table1[[#This Row],[Codigo_servico]],Preencher_Orcamento!$B:$D,3,FALSE)*Table1[[#This Row],[Qtde_insumo]],"")</f>
        <v>0</v>
      </c>
      <c r="M10399" s="18">
        <f>IF(Table1[[#This Row],[Ordem_insumos]]&lt;&gt;0,VLOOKUP(Table1[[#This Row],[Codigo_servico]],Preencher_Orcamento!$B:$D,3,FALSE)*Table1[[#This Row],[Subtotal_insumo]],"")</f>
        <v>0</v>
      </c>
    </row>
    <row r="10400" spans="1:13" x14ac:dyDescent="0.25">
      <c r="A10400" s="6">
        <v>170129</v>
      </c>
      <c r="B10400" s="126">
        <v>10</v>
      </c>
      <c r="C10400" s="133"/>
      <c r="D10400" s="134">
        <v>2014</v>
      </c>
      <c r="E10400" s="7" t="s">
        <v>2185</v>
      </c>
      <c r="F10400" s="8" t="s">
        <v>2140</v>
      </c>
      <c r="G10400" s="18">
        <f>IFERROR(VLOOKUP(Table1[[#This Row],[Codigo_insumo]],BD_Insumos!$B:$E,4),"")</f>
        <v>13.173665210544026</v>
      </c>
      <c r="H10400" s="140">
        <v>0.4</v>
      </c>
      <c r="I10400" s="9"/>
      <c r="J10400" s="23">
        <f t="shared" si="162"/>
        <v>5.2694660842176111</v>
      </c>
      <c r="K10400" s="22" t="str">
        <f>IF(I10400&lt;&gt;"",SUMIF(Table1[Codigo_servico],A10400,Table1[Subtotal_insumo]),"")</f>
        <v/>
      </c>
      <c r="L10400" s="18">
        <f>IF(Table1[[#This Row],[Ordem_insumos]]&lt;&gt;0,VLOOKUP(Table1[[#This Row],[Codigo_servico]],Preencher_Orcamento!$B:$D,3,FALSE)*Table1[[#This Row],[Qtde_insumo]],"")</f>
        <v>0</v>
      </c>
      <c r="M10400" s="18">
        <f>IF(Table1[[#This Row],[Ordem_insumos]]&lt;&gt;0,VLOOKUP(Table1[[#This Row],[Codigo_servico]],Preencher_Orcamento!$B:$D,3,FALSE)*Table1[[#This Row],[Subtotal_insumo]],"")</f>
        <v>0</v>
      </c>
    </row>
    <row r="10401" spans="1:13" x14ac:dyDescent="0.25">
      <c r="A10401" s="6">
        <v>170129</v>
      </c>
      <c r="B10401" s="126">
        <v>11</v>
      </c>
      <c r="C10401" s="133"/>
      <c r="D10401" s="134">
        <v>2075</v>
      </c>
      <c r="E10401" s="7" t="s">
        <v>2199</v>
      </c>
      <c r="F10401" s="8" t="s">
        <v>2140</v>
      </c>
      <c r="G10401" s="18">
        <f>IFERROR(VLOOKUP(Table1[[#This Row],[Codigo_insumo]],BD_Insumos!$B:$E,4),"")</f>
        <v>15.599673853371913</v>
      </c>
      <c r="H10401" s="140">
        <v>3.0000000000000001E-3</v>
      </c>
      <c r="I10401" s="9"/>
      <c r="J10401" s="23">
        <f t="shared" si="162"/>
        <v>4.6799021560115742E-2</v>
      </c>
      <c r="K10401" s="22" t="str">
        <f>IF(I10401&lt;&gt;"",SUMIF(Table1[Codigo_servico],A10401,Table1[Subtotal_insumo]),"")</f>
        <v/>
      </c>
      <c r="L10401" s="18">
        <f>IF(Table1[[#This Row],[Ordem_insumos]]&lt;&gt;0,VLOOKUP(Table1[[#This Row],[Codigo_servico]],Preencher_Orcamento!$B:$D,3,FALSE)*Table1[[#This Row],[Qtde_insumo]],"")</f>
        <v>0</v>
      </c>
      <c r="M10401" s="18">
        <f>IF(Table1[[#This Row],[Ordem_insumos]]&lt;&gt;0,VLOOKUP(Table1[[#This Row],[Codigo_servico]],Preencher_Orcamento!$B:$D,3,FALSE)*Table1[[#This Row],[Subtotal_insumo]],"")</f>
        <v>0</v>
      </c>
    </row>
    <row r="10402" spans="1:13" x14ac:dyDescent="0.25">
      <c r="A10402" s="6">
        <v>170129</v>
      </c>
      <c r="B10402" s="126">
        <v>12</v>
      </c>
      <c r="C10402" s="133"/>
      <c r="D10402" s="134">
        <v>11066</v>
      </c>
      <c r="E10402" s="7" t="s">
        <v>183</v>
      </c>
      <c r="F10402" s="8" t="s">
        <v>5</v>
      </c>
      <c r="G10402" s="18">
        <f>IFERROR(VLOOKUP(Table1[[#This Row],[Codigo_insumo]],BD_Insumos!$B:$E,4),"")</f>
        <v>1.0965</v>
      </c>
      <c r="H10402" s="140">
        <v>1.01</v>
      </c>
      <c r="I10402" s="9"/>
      <c r="J10402" s="23">
        <f t="shared" si="162"/>
        <v>1.1074650000000001</v>
      </c>
      <c r="K10402" s="22" t="str">
        <f>IF(I10402&lt;&gt;"",SUMIF(Table1[Codigo_servico],A10402,Table1[Subtotal_insumo]),"")</f>
        <v/>
      </c>
      <c r="L10402" s="18">
        <f>IF(Table1[[#This Row],[Ordem_insumos]]&lt;&gt;0,VLOOKUP(Table1[[#This Row],[Codigo_servico]],Preencher_Orcamento!$B:$D,3,FALSE)*Table1[[#This Row],[Qtde_insumo]],"")</f>
        <v>0</v>
      </c>
      <c r="M10402" s="18">
        <f>IF(Table1[[#This Row],[Ordem_insumos]]&lt;&gt;0,VLOOKUP(Table1[[#This Row],[Codigo_servico]],Preencher_Orcamento!$B:$D,3,FALSE)*Table1[[#This Row],[Subtotal_insumo]],"")</f>
        <v>0</v>
      </c>
    </row>
    <row r="10403" spans="1:13" x14ac:dyDescent="0.25">
      <c r="A10403" s="6">
        <v>170129</v>
      </c>
      <c r="B10403" s="126">
        <v>13</v>
      </c>
      <c r="C10403" s="133"/>
      <c r="D10403" s="134">
        <v>37535</v>
      </c>
      <c r="E10403" s="7" t="s">
        <v>835</v>
      </c>
      <c r="F10403" s="8" t="s">
        <v>457</v>
      </c>
      <c r="G10403" s="18">
        <f>IFERROR(VLOOKUP(Table1[[#This Row],[Codigo_insumo]],BD_Insumos!$B:$E,4),"")</f>
        <v>1.6855</v>
      </c>
      <c r="H10403" s="140">
        <v>2E-3</v>
      </c>
      <c r="I10403" s="9"/>
      <c r="J10403" s="23">
        <f t="shared" si="162"/>
        <v>3.3709999999999999E-3</v>
      </c>
      <c r="K10403" s="22" t="str">
        <f>IF(I10403&lt;&gt;"",SUMIF(Table1[Codigo_servico],A10403,Table1[Subtotal_insumo]),"")</f>
        <v/>
      </c>
      <c r="L10403" s="18">
        <f>IF(Table1[[#This Row],[Ordem_insumos]]&lt;&gt;0,VLOOKUP(Table1[[#This Row],[Codigo_servico]],Preencher_Orcamento!$B:$D,3,FALSE)*Table1[[#This Row],[Qtde_insumo]],"")</f>
        <v>0</v>
      </c>
      <c r="M10403" s="18">
        <f>IF(Table1[[#This Row],[Ordem_insumos]]&lt;&gt;0,VLOOKUP(Table1[[#This Row],[Codigo_servico]],Preencher_Orcamento!$B:$D,3,FALSE)*Table1[[#This Row],[Subtotal_insumo]],"")</f>
        <v>0</v>
      </c>
    </row>
    <row r="10404" spans="1:13" x14ac:dyDescent="0.25">
      <c r="A10404" s="6">
        <v>170129</v>
      </c>
      <c r="B10404" s="126">
        <v>14</v>
      </c>
      <c r="C10404" s="133"/>
      <c r="D10404" s="134">
        <v>30542</v>
      </c>
      <c r="E10404" s="7" t="s">
        <v>574</v>
      </c>
      <c r="F10404" s="8" t="s">
        <v>197</v>
      </c>
      <c r="G10404" s="18">
        <f>IFERROR(VLOOKUP(Table1[[#This Row],[Codigo_insumo]],BD_Insumos!$B:$E,4),"")</f>
        <v>6.2305000000000001</v>
      </c>
      <c r="H10404" s="140">
        <v>3.7999999999999999E-2</v>
      </c>
      <c r="I10404" s="9"/>
      <c r="J10404" s="23">
        <f t="shared" si="162"/>
        <v>0.236759</v>
      </c>
      <c r="K10404" s="22" t="str">
        <f>IF(I10404&lt;&gt;"",SUMIF(Table1[Codigo_servico],A10404,Table1[Subtotal_insumo]),"")</f>
        <v/>
      </c>
      <c r="L10404" s="18">
        <f>IF(Table1[[#This Row],[Ordem_insumos]]&lt;&gt;0,VLOOKUP(Table1[[#This Row],[Codigo_servico]],Preencher_Orcamento!$B:$D,3,FALSE)*Table1[[#This Row],[Qtde_insumo]],"")</f>
        <v>0</v>
      </c>
      <c r="M10404" s="18">
        <f>IF(Table1[[#This Row],[Ordem_insumos]]&lt;&gt;0,VLOOKUP(Table1[[#This Row],[Codigo_servico]],Preencher_Orcamento!$B:$D,3,FALSE)*Table1[[#This Row],[Subtotal_insumo]],"")</f>
        <v>0</v>
      </c>
    </row>
    <row r="10405" spans="1:13" ht="26.25" x14ac:dyDescent="0.25">
      <c r="A10405" s="6">
        <v>170129</v>
      </c>
      <c r="B10405" s="126">
        <v>15</v>
      </c>
      <c r="C10405" s="133"/>
      <c r="D10405" s="134">
        <v>18035</v>
      </c>
      <c r="E10405" s="7" t="s">
        <v>407</v>
      </c>
      <c r="F10405" s="8" t="s">
        <v>170</v>
      </c>
      <c r="G10405" s="18">
        <f>IFERROR(VLOOKUP(Table1[[#This Row],[Codigo_insumo]],BD_Insumos!$B:$E,4),"")</f>
        <v>24.066199999999998</v>
      </c>
      <c r="H10405" s="140">
        <v>4.46</v>
      </c>
      <c r="I10405" s="9"/>
      <c r="J10405" s="23">
        <f t="shared" si="162"/>
        <v>107.335252</v>
      </c>
      <c r="K10405" s="22" t="str">
        <f>IF(I10405&lt;&gt;"",SUMIF(Table1[Codigo_servico],A10405,Table1[Subtotal_insumo]),"")</f>
        <v/>
      </c>
      <c r="L10405" s="18">
        <f>IF(Table1[[#This Row],[Ordem_insumos]]&lt;&gt;0,VLOOKUP(Table1[[#This Row],[Codigo_servico]],Preencher_Orcamento!$B:$D,3,FALSE)*Table1[[#This Row],[Qtde_insumo]],"")</f>
        <v>0</v>
      </c>
      <c r="M10405" s="18">
        <f>IF(Table1[[#This Row],[Ordem_insumos]]&lt;&gt;0,VLOOKUP(Table1[[#This Row],[Codigo_servico]],Preencher_Orcamento!$B:$D,3,FALSE)*Table1[[#This Row],[Subtotal_insumo]],"")</f>
        <v>0</v>
      </c>
    </row>
    <row r="10406" spans="1:13" x14ac:dyDescent="0.25">
      <c r="A10406" s="6">
        <v>170129</v>
      </c>
      <c r="B10406" s="126">
        <v>16</v>
      </c>
      <c r="C10406" s="133"/>
      <c r="D10406" s="134">
        <v>17752</v>
      </c>
      <c r="E10406" s="7" t="s">
        <v>401</v>
      </c>
      <c r="F10406" s="8" t="s">
        <v>197</v>
      </c>
      <c r="G10406" s="18">
        <f>IFERROR(VLOOKUP(Table1[[#This Row],[Codigo_insumo]],BD_Insumos!$B:$E,4),"")</f>
        <v>6.8209</v>
      </c>
      <c r="H10406" s="140">
        <v>0.1111</v>
      </c>
      <c r="I10406" s="9"/>
      <c r="J10406" s="23">
        <f t="shared" si="162"/>
        <v>0.75780199000000004</v>
      </c>
      <c r="K10406" s="22" t="str">
        <f>IF(I10406&lt;&gt;"",SUMIF(Table1[Codigo_servico],A10406,Table1[Subtotal_insumo]),"")</f>
        <v/>
      </c>
      <c r="L10406" s="18">
        <f>IF(Table1[[#This Row],[Ordem_insumos]]&lt;&gt;0,VLOOKUP(Table1[[#This Row],[Codigo_servico]],Preencher_Orcamento!$B:$D,3,FALSE)*Table1[[#This Row],[Qtde_insumo]],"")</f>
        <v>0</v>
      </c>
      <c r="M10406" s="18">
        <f>IF(Table1[[#This Row],[Ordem_insumos]]&lt;&gt;0,VLOOKUP(Table1[[#This Row],[Codigo_servico]],Preencher_Orcamento!$B:$D,3,FALSE)*Table1[[#This Row],[Subtotal_insumo]],"")</f>
        <v>0</v>
      </c>
    </row>
    <row r="10407" spans="1:13" x14ac:dyDescent="0.25">
      <c r="A10407" s="6">
        <v>170129</v>
      </c>
      <c r="B10407" s="126">
        <v>17</v>
      </c>
      <c r="C10407" s="133"/>
      <c r="D10407" s="134">
        <v>17710</v>
      </c>
      <c r="E10407" s="7" t="s">
        <v>394</v>
      </c>
      <c r="F10407" s="8" t="s">
        <v>197</v>
      </c>
      <c r="G10407" s="18">
        <f>IFERROR(VLOOKUP(Table1[[#This Row],[Codigo_insumo]],BD_Insumos!$B:$E,4),"")</f>
        <v>5.9555999999999996</v>
      </c>
      <c r="H10407" s="140">
        <v>0.28570000000000001</v>
      </c>
      <c r="I10407" s="9"/>
      <c r="J10407" s="23">
        <f t="shared" si="162"/>
        <v>1.7015149199999999</v>
      </c>
      <c r="K10407" s="22" t="str">
        <f>IF(I10407&lt;&gt;"",SUMIF(Table1[Codigo_servico],A10407,Table1[Subtotal_insumo]),"")</f>
        <v/>
      </c>
      <c r="L10407" s="18">
        <f>IF(Table1[[#This Row],[Ordem_insumos]]&lt;&gt;0,VLOOKUP(Table1[[#This Row],[Codigo_servico]],Preencher_Orcamento!$B:$D,3,FALSE)*Table1[[#This Row],[Qtde_insumo]],"")</f>
        <v>0</v>
      </c>
      <c r="M10407" s="18">
        <f>IF(Table1[[#This Row],[Ordem_insumos]]&lt;&gt;0,VLOOKUP(Table1[[#This Row],[Codigo_servico]],Preencher_Orcamento!$B:$D,3,FALSE)*Table1[[#This Row],[Subtotal_insumo]],"")</f>
        <v>0</v>
      </c>
    </row>
    <row r="10408" spans="1:13" x14ac:dyDescent="0.25">
      <c r="A10408" s="6">
        <v>170129</v>
      </c>
      <c r="B10408" s="126">
        <v>18</v>
      </c>
      <c r="C10408" s="133"/>
      <c r="D10408" s="134">
        <v>17515</v>
      </c>
      <c r="E10408" s="7" t="s">
        <v>383</v>
      </c>
      <c r="F10408" s="8" t="s">
        <v>197</v>
      </c>
      <c r="G10408" s="18">
        <f>IFERROR(VLOOKUP(Table1[[#This Row],[Codigo_insumo]],BD_Insumos!$B:$E,4),"")</f>
        <v>5.5275999999999996</v>
      </c>
      <c r="H10408" s="140">
        <v>0.15</v>
      </c>
      <c r="I10408" s="9"/>
      <c r="J10408" s="23">
        <f t="shared" si="162"/>
        <v>0.82913999999999988</v>
      </c>
      <c r="K10408" s="22" t="str">
        <f>IF(I10408&lt;&gt;"",SUMIF(Table1[Codigo_servico],A10408,Table1[Subtotal_insumo]),"")</f>
        <v/>
      </c>
      <c r="L10408" s="18">
        <f>IF(Table1[[#This Row],[Ordem_insumos]]&lt;&gt;0,VLOOKUP(Table1[[#This Row],[Codigo_servico]],Preencher_Orcamento!$B:$D,3,FALSE)*Table1[[#This Row],[Qtde_insumo]],"")</f>
        <v>0</v>
      </c>
      <c r="M10408" s="18">
        <f>IF(Table1[[#This Row],[Ordem_insumos]]&lt;&gt;0,VLOOKUP(Table1[[#This Row],[Codigo_servico]],Preencher_Orcamento!$B:$D,3,FALSE)*Table1[[#This Row],[Subtotal_insumo]],"")</f>
        <v>0</v>
      </c>
    </row>
    <row r="10409" spans="1:13" x14ac:dyDescent="0.25">
      <c r="A10409" s="3">
        <v>170130</v>
      </c>
      <c r="B10409" s="125">
        <v>0</v>
      </c>
      <c r="C10409" s="131" t="s">
        <v>4385</v>
      </c>
      <c r="D10409" s="132"/>
      <c r="E10409" s="4"/>
      <c r="F10409" s="4"/>
      <c r="G10409" s="17" t="str">
        <f>IFERROR(VLOOKUP(Table1[[#This Row],[Codigo_insumo]],BD_Insumos!$B:$E,4),"")</f>
        <v/>
      </c>
      <c r="H10409" s="139"/>
      <c r="I10409" s="5" t="s">
        <v>5</v>
      </c>
      <c r="J10409" s="20" t="str">
        <f t="shared" si="162"/>
        <v/>
      </c>
      <c r="K10409" s="21">
        <f>IF(I10409&lt;&gt;"",SUMIF(Table1[Codigo_servico],A10409,Table1[Subtotal_insumo]),"")</f>
        <v>408.68055332668928</v>
      </c>
      <c r="L10409" s="17" t="str">
        <f>IF(Table1[[#This Row],[Ordem_insumos]]&lt;&gt;0,VLOOKUP(Table1[[#This Row],[Codigo_servico]],Preencher_Orcamento!$B:$D,3,FALSE)*Table1[[#This Row],[Qtde_insumo]],"")</f>
        <v/>
      </c>
      <c r="M10409" s="17" t="str">
        <f>IF(Table1[[#This Row],[Ordem_insumos]]&lt;&gt;0,VLOOKUP(Table1[[#This Row],[Codigo_servico]],Preencher_Orcamento!$B:$D,3,FALSE)*Table1[[#This Row],[Subtotal_insumo]],"")</f>
        <v/>
      </c>
    </row>
    <row r="10410" spans="1:13" x14ac:dyDescent="0.25">
      <c r="A10410" s="6">
        <v>170130</v>
      </c>
      <c r="B10410" s="126">
        <v>1</v>
      </c>
      <c r="C10410" s="133"/>
      <c r="D10410" s="134">
        <v>2099</v>
      </c>
      <c r="E10410" s="7" t="s">
        <v>2205</v>
      </c>
      <c r="F10410" s="8" t="s">
        <v>2140</v>
      </c>
      <c r="G10410" s="16">
        <f>IFERROR(VLOOKUP(Table1[[#This Row],[Codigo_insumo]],BD_Insumos!$B:$E,4),"")</f>
        <v>12.627877718847255</v>
      </c>
      <c r="H10410" s="140">
        <v>2.88</v>
      </c>
      <c r="I10410" s="9"/>
      <c r="J10410" s="22">
        <f t="shared" si="162"/>
        <v>36.368287830280096</v>
      </c>
      <c r="K10410" s="22" t="str">
        <f>IF(I10410&lt;&gt;"",SUMIF(Table1[Codigo_servico],A10410,Table1[Subtotal_insumo]),"")</f>
        <v/>
      </c>
      <c r="L10410" s="16">
        <f>IF(Table1[[#This Row],[Ordem_insumos]]&lt;&gt;0,VLOOKUP(Table1[[#This Row],[Codigo_servico]],Preencher_Orcamento!$B:$D,3,FALSE)*Table1[[#This Row],[Qtde_insumo]],"")</f>
        <v>28.799999999999997</v>
      </c>
      <c r="M10410" s="16">
        <f>IF(Table1[[#This Row],[Ordem_insumos]]&lt;&gt;0,VLOOKUP(Table1[[#This Row],[Codigo_servico]],Preencher_Orcamento!$B:$D,3,FALSE)*Table1[[#This Row],[Subtotal_insumo]],"")</f>
        <v>363.68287830280099</v>
      </c>
    </row>
    <row r="10411" spans="1:13" x14ac:dyDescent="0.25">
      <c r="A10411" s="6">
        <v>170130</v>
      </c>
      <c r="B10411" s="126">
        <v>2</v>
      </c>
      <c r="C10411" s="133"/>
      <c r="D10411" s="134">
        <v>11066</v>
      </c>
      <c r="E10411" s="7" t="s">
        <v>183</v>
      </c>
      <c r="F10411" s="8" t="s">
        <v>5</v>
      </c>
      <c r="G10411" s="16">
        <f>IFERROR(VLOOKUP(Table1[[#This Row],[Codigo_insumo]],BD_Insumos!$B:$E,4),"")</f>
        <v>1.0965</v>
      </c>
      <c r="H10411" s="140">
        <v>1.2</v>
      </c>
      <c r="I10411" s="9"/>
      <c r="J10411" s="22">
        <f t="shared" si="162"/>
        <v>1.3158000000000001</v>
      </c>
      <c r="K10411" s="22" t="str">
        <f>IF(I10411&lt;&gt;"",SUMIF(Table1[Codigo_servico],A10411,Table1[Subtotal_insumo]),"")</f>
        <v/>
      </c>
      <c r="L10411" s="16">
        <f>IF(Table1[[#This Row],[Ordem_insumos]]&lt;&gt;0,VLOOKUP(Table1[[#This Row],[Codigo_servico]],Preencher_Orcamento!$B:$D,3,FALSE)*Table1[[#This Row],[Qtde_insumo]],"")</f>
        <v>12</v>
      </c>
      <c r="M10411" s="16">
        <f>IF(Table1[[#This Row],[Ordem_insumos]]&lt;&gt;0,VLOOKUP(Table1[[#This Row],[Codigo_servico]],Preencher_Orcamento!$B:$D,3,FALSE)*Table1[[#This Row],[Subtotal_insumo]],"")</f>
        <v>13.158000000000001</v>
      </c>
    </row>
    <row r="10412" spans="1:13" x14ac:dyDescent="0.25">
      <c r="A10412" s="6">
        <v>170130</v>
      </c>
      <c r="B10412" s="126">
        <v>3</v>
      </c>
      <c r="C10412" s="133"/>
      <c r="D10412" s="134">
        <v>10612</v>
      </c>
      <c r="E10412" s="7" t="s">
        <v>122</v>
      </c>
      <c r="F10412" s="8" t="s">
        <v>58</v>
      </c>
      <c r="G10412" s="16">
        <f>IFERROR(VLOOKUP(Table1[[#This Row],[Codigo_insumo]],BD_Insumos!$B:$E,4),"")</f>
        <v>250.2276</v>
      </c>
      <c r="H10412" s="140">
        <v>0.09</v>
      </c>
      <c r="I10412" s="9"/>
      <c r="J10412" s="22">
        <f t="shared" si="162"/>
        <v>22.520484</v>
      </c>
      <c r="K10412" s="22" t="str">
        <f>IF(I10412&lt;&gt;"",SUMIF(Table1[Codigo_servico],A10412,Table1[Subtotal_insumo]),"")</f>
        <v/>
      </c>
      <c r="L10412" s="16">
        <f>IF(Table1[[#This Row],[Ordem_insumos]]&lt;&gt;0,VLOOKUP(Table1[[#This Row],[Codigo_servico]],Preencher_Orcamento!$B:$D,3,FALSE)*Table1[[#This Row],[Qtde_insumo]],"")</f>
        <v>0.89999999999999991</v>
      </c>
      <c r="M10412" s="16">
        <f>IF(Table1[[#This Row],[Ordem_insumos]]&lt;&gt;0,VLOOKUP(Table1[[#This Row],[Codigo_servico]],Preencher_Orcamento!$B:$D,3,FALSE)*Table1[[#This Row],[Subtotal_insumo]],"")</f>
        <v>225.20483999999999</v>
      </c>
    </row>
    <row r="10413" spans="1:13" ht="26.25" x14ac:dyDescent="0.25">
      <c r="A10413" s="6">
        <v>170130</v>
      </c>
      <c r="B10413" s="126">
        <v>4</v>
      </c>
      <c r="C10413" s="133"/>
      <c r="D10413" s="134">
        <v>10648</v>
      </c>
      <c r="E10413" s="7" t="s">
        <v>158</v>
      </c>
      <c r="F10413" s="8" t="s">
        <v>58</v>
      </c>
      <c r="G10413" s="16">
        <f>IFERROR(VLOOKUP(Table1[[#This Row],[Codigo_insumo]],BD_Insumos!$B:$E,4),"")</f>
        <v>359.69349999999997</v>
      </c>
      <c r="H10413" s="140">
        <v>4.0000000000000001E-3</v>
      </c>
      <c r="I10413" s="9"/>
      <c r="J10413" s="22">
        <f t="shared" si="162"/>
        <v>1.438774</v>
      </c>
      <c r="K10413" s="22" t="str">
        <f>IF(I10413&lt;&gt;"",SUMIF(Table1[Codigo_servico],A10413,Table1[Subtotal_insumo]),"")</f>
        <v/>
      </c>
      <c r="L10413" s="16">
        <f>IF(Table1[[#This Row],[Ordem_insumos]]&lt;&gt;0,VLOOKUP(Table1[[#This Row],[Codigo_servico]],Preencher_Orcamento!$B:$D,3,FALSE)*Table1[[#This Row],[Qtde_insumo]],"")</f>
        <v>0.04</v>
      </c>
      <c r="M10413" s="16">
        <f>IF(Table1[[#This Row],[Ordem_insumos]]&lt;&gt;0,VLOOKUP(Table1[[#This Row],[Codigo_servico]],Preencher_Orcamento!$B:$D,3,FALSE)*Table1[[#This Row],[Subtotal_insumo]],"")</f>
        <v>14.387740000000001</v>
      </c>
    </row>
    <row r="10414" spans="1:13" x14ac:dyDescent="0.25">
      <c r="A10414" s="6">
        <v>170130</v>
      </c>
      <c r="B10414" s="126">
        <v>5</v>
      </c>
      <c r="C10414" s="133"/>
      <c r="D10414" s="134">
        <v>37020</v>
      </c>
      <c r="E10414" s="7" t="s">
        <v>813</v>
      </c>
      <c r="F10414" s="8" t="s">
        <v>168</v>
      </c>
      <c r="G10414" s="16">
        <f>IFERROR(VLOOKUP(Table1[[#This Row],[Codigo_insumo]],BD_Insumos!$B:$E,4),"")</f>
        <v>12.254</v>
      </c>
      <c r="H10414" s="140">
        <v>0.3</v>
      </c>
      <c r="I10414" s="9"/>
      <c r="J10414" s="22">
        <f t="shared" si="162"/>
        <v>3.6761999999999997</v>
      </c>
      <c r="K10414" s="22" t="str">
        <f>IF(I10414&lt;&gt;"",SUMIF(Table1[Codigo_servico],A10414,Table1[Subtotal_insumo]),"")</f>
        <v/>
      </c>
      <c r="L10414" s="16">
        <f>IF(Table1[[#This Row],[Ordem_insumos]]&lt;&gt;0,VLOOKUP(Table1[[#This Row],[Codigo_servico]],Preencher_Orcamento!$B:$D,3,FALSE)*Table1[[#This Row],[Qtde_insumo]],"")</f>
        <v>3</v>
      </c>
      <c r="M10414" s="16">
        <f>IF(Table1[[#This Row],[Ordem_insumos]]&lt;&gt;0,VLOOKUP(Table1[[#This Row],[Codigo_servico]],Preencher_Orcamento!$B:$D,3,FALSE)*Table1[[#This Row],[Subtotal_insumo]],"")</f>
        <v>36.762</v>
      </c>
    </row>
    <row r="10415" spans="1:13" ht="26.25" x14ac:dyDescent="0.25">
      <c r="A10415" s="6">
        <v>170130</v>
      </c>
      <c r="B10415" s="126">
        <v>6</v>
      </c>
      <c r="C10415" s="133"/>
      <c r="D10415" s="134">
        <v>2016</v>
      </c>
      <c r="E10415" s="7" t="s">
        <v>2187</v>
      </c>
      <c r="F10415" s="8" t="s">
        <v>2140</v>
      </c>
      <c r="G10415" s="16">
        <f>IFERROR(VLOOKUP(Table1[[#This Row],[Codigo_insumo]],BD_Insumos!$B:$E,4),"")</f>
        <v>13.188618292508322</v>
      </c>
      <c r="H10415" s="140">
        <v>0.36499999999999999</v>
      </c>
      <c r="I10415" s="9"/>
      <c r="J10415" s="22">
        <f t="shared" si="162"/>
        <v>4.8138456767655375</v>
      </c>
      <c r="K10415" s="22" t="str">
        <f>IF(I10415&lt;&gt;"",SUMIF(Table1[Codigo_servico],A10415,Table1[Subtotal_insumo]),"")</f>
        <v/>
      </c>
      <c r="L10415" s="16">
        <f>IF(Table1[[#This Row],[Ordem_insumos]]&lt;&gt;0,VLOOKUP(Table1[[#This Row],[Codigo_servico]],Preencher_Orcamento!$B:$D,3,FALSE)*Table1[[#This Row],[Qtde_insumo]],"")</f>
        <v>3.65</v>
      </c>
      <c r="M10415" s="16">
        <f>IF(Table1[[#This Row],[Ordem_insumos]]&lt;&gt;0,VLOOKUP(Table1[[#This Row],[Codigo_servico]],Preencher_Orcamento!$B:$D,3,FALSE)*Table1[[#This Row],[Subtotal_insumo]],"")</f>
        <v>48.138456767655377</v>
      </c>
    </row>
    <row r="10416" spans="1:13" x14ac:dyDescent="0.25">
      <c r="A10416" s="6">
        <v>170130</v>
      </c>
      <c r="B10416" s="126">
        <v>7</v>
      </c>
      <c r="C10416" s="133"/>
      <c r="D10416" s="134">
        <v>2020</v>
      </c>
      <c r="E10416" s="7" t="s">
        <v>2188</v>
      </c>
      <c r="F10416" s="8" t="s">
        <v>2140</v>
      </c>
      <c r="G10416" s="16">
        <f>IFERROR(VLOOKUP(Table1[[#This Row],[Codigo_insumo]],BD_Insumos!$B:$E,4),"")</f>
        <v>15.860837164231068</v>
      </c>
      <c r="H10416" s="140">
        <v>0.93700000000000006</v>
      </c>
      <c r="I10416" s="9"/>
      <c r="J10416" s="22">
        <f t="shared" si="162"/>
        <v>14.861604422884511</v>
      </c>
      <c r="K10416" s="22" t="str">
        <f>IF(I10416&lt;&gt;"",SUMIF(Table1[Codigo_servico],A10416,Table1[Subtotal_insumo]),"")</f>
        <v/>
      </c>
      <c r="L10416" s="16">
        <f>IF(Table1[[#This Row],[Ordem_insumos]]&lt;&gt;0,VLOOKUP(Table1[[#This Row],[Codigo_servico]],Preencher_Orcamento!$B:$D,3,FALSE)*Table1[[#This Row],[Qtde_insumo]],"")</f>
        <v>9.370000000000001</v>
      </c>
      <c r="M10416" s="16">
        <f>IF(Table1[[#This Row],[Ordem_insumos]]&lt;&gt;0,VLOOKUP(Table1[[#This Row],[Codigo_servico]],Preencher_Orcamento!$B:$D,3,FALSE)*Table1[[#This Row],[Subtotal_insumo]],"")</f>
        <v>148.61604422884511</v>
      </c>
    </row>
    <row r="10417" spans="1:13" x14ac:dyDescent="0.25">
      <c r="A10417" s="6">
        <v>170130</v>
      </c>
      <c r="B10417" s="126">
        <v>8</v>
      </c>
      <c r="C10417" s="133"/>
      <c r="D10417" s="134">
        <v>2075</v>
      </c>
      <c r="E10417" s="7" t="s">
        <v>2199</v>
      </c>
      <c r="F10417" s="8" t="s">
        <v>2140</v>
      </c>
      <c r="G10417" s="16">
        <f>IFERROR(VLOOKUP(Table1[[#This Row],[Codigo_insumo]],BD_Insumos!$B:$E,4),"")</f>
        <v>15.599673853371913</v>
      </c>
      <c r="H10417" s="140">
        <v>0.94</v>
      </c>
      <c r="I10417" s="9"/>
      <c r="J10417" s="22">
        <f t="shared" si="162"/>
        <v>14.663693422169597</v>
      </c>
      <c r="K10417" s="22" t="str">
        <f>IF(I10417&lt;&gt;"",SUMIF(Table1[Codigo_servico],A10417,Table1[Subtotal_insumo]),"")</f>
        <v/>
      </c>
      <c r="L10417" s="16">
        <f>IF(Table1[[#This Row],[Ordem_insumos]]&lt;&gt;0,VLOOKUP(Table1[[#This Row],[Codigo_servico]],Preencher_Orcamento!$B:$D,3,FALSE)*Table1[[#This Row],[Qtde_insumo]],"")</f>
        <v>9.3999999999999986</v>
      </c>
      <c r="M10417" s="16">
        <f>IF(Table1[[#This Row],[Ordem_insumos]]&lt;&gt;0,VLOOKUP(Table1[[#This Row],[Codigo_servico]],Preencher_Orcamento!$B:$D,3,FALSE)*Table1[[#This Row],[Subtotal_insumo]],"")</f>
        <v>146.63693422169598</v>
      </c>
    </row>
    <row r="10418" spans="1:13" x14ac:dyDescent="0.25">
      <c r="A10418" s="6">
        <v>170130</v>
      </c>
      <c r="B10418" s="126">
        <v>9</v>
      </c>
      <c r="C10418" s="133"/>
      <c r="D10418" s="134">
        <v>2076</v>
      </c>
      <c r="E10418" s="7" t="s">
        <v>2200</v>
      </c>
      <c r="F10418" s="8" t="s">
        <v>2140</v>
      </c>
      <c r="G10418" s="18">
        <f>IFERROR(VLOOKUP(Table1[[#This Row],[Codigo_insumo]],BD_Insumos!$B:$E,4),"")</f>
        <v>12.645924541907611</v>
      </c>
      <c r="H10418" s="140">
        <v>0.4</v>
      </c>
      <c r="I10418" s="9"/>
      <c r="J10418" s="23">
        <f t="shared" si="162"/>
        <v>5.0583698167630446</v>
      </c>
      <c r="K10418" s="22" t="str">
        <f>IF(I10418&lt;&gt;"",SUMIF(Table1[Codigo_servico],A10418,Table1[Subtotal_insumo]),"")</f>
        <v/>
      </c>
      <c r="L10418" s="18">
        <f>IF(Table1[[#This Row],[Ordem_insumos]]&lt;&gt;0,VLOOKUP(Table1[[#This Row],[Codigo_servico]],Preencher_Orcamento!$B:$D,3,FALSE)*Table1[[#This Row],[Qtde_insumo]],"")</f>
        <v>4</v>
      </c>
      <c r="M10418" s="18">
        <f>IF(Table1[[#This Row],[Ordem_insumos]]&lt;&gt;0,VLOOKUP(Table1[[#This Row],[Codigo_servico]],Preencher_Orcamento!$B:$D,3,FALSE)*Table1[[#This Row],[Subtotal_insumo]],"")</f>
        <v>50.583698167630445</v>
      </c>
    </row>
    <row r="10419" spans="1:13" x14ac:dyDescent="0.25">
      <c r="A10419" s="6">
        <v>170130</v>
      </c>
      <c r="B10419" s="126">
        <v>10</v>
      </c>
      <c r="C10419" s="133"/>
      <c r="D10419" s="134">
        <v>37509</v>
      </c>
      <c r="E10419" s="7" t="s">
        <v>830</v>
      </c>
      <c r="F10419" s="8" t="s">
        <v>168</v>
      </c>
      <c r="G10419" s="18">
        <f>IFERROR(VLOOKUP(Table1[[#This Row],[Codigo_insumo]],BD_Insumos!$B:$E,4),"")</f>
        <v>16.625699999999998</v>
      </c>
      <c r="H10419" s="140">
        <v>0.2</v>
      </c>
      <c r="I10419" s="9"/>
      <c r="J10419" s="23">
        <f t="shared" si="162"/>
        <v>3.3251399999999998</v>
      </c>
      <c r="K10419" s="22" t="str">
        <f>IF(I10419&lt;&gt;"",SUMIF(Table1[Codigo_servico],A10419,Table1[Subtotal_insumo]),"")</f>
        <v/>
      </c>
      <c r="L10419" s="18">
        <f>IF(Table1[[#This Row],[Ordem_insumos]]&lt;&gt;0,VLOOKUP(Table1[[#This Row],[Codigo_servico]],Preencher_Orcamento!$B:$D,3,FALSE)*Table1[[#This Row],[Qtde_insumo]],"")</f>
        <v>2</v>
      </c>
      <c r="M10419" s="18">
        <f>IF(Table1[[#This Row],[Ordem_insumos]]&lt;&gt;0,VLOOKUP(Table1[[#This Row],[Codigo_servico]],Preencher_Orcamento!$B:$D,3,FALSE)*Table1[[#This Row],[Subtotal_insumo]],"")</f>
        <v>33.251399999999997</v>
      </c>
    </row>
    <row r="10420" spans="1:13" x14ac:dyDescent="0.25">
      <c r="A10420" s="6">
        <v>170130</v>
      </c>
      <c r="B10420" s="126">
        <v>11</v>
      </c>
      <c r="C10420" s="133"/>
      <c r="D10420" s="134">
        <v>11070</v>
      </c>
      <c r="E10420" s="7" t="s">
        <v>185</v>
      </c>
      <c r="F10420" s="8" t="s">
        <v>5</v>
      </c>
      <c r="G10420" s="18">
        <f>IFERROR(VLOOKUP(Table1[[#This Row],[Codigo_insumo]],BD_Insumos!$B:$E,4),"")</f>
        <v>4.1189999999999998</v>
      </c>
      <c r="H10420" s="140">
        <v>1</v>
      </c>
      <c r="I10420" s="9"/>
      <c r="J10420" s="23">
        <f t="shared" si="162"/>
        <v>4.1189999999999998</v>
      </c>
      <c r="K10420" s="22" t="str">
        <f>IF(I10420&lt;&gt;"",SUMIF(Table1[Codigo_servico],A10420,Table1[Subtotal_insumo]),"")</f>
        <v/>
      </c>
      <c r="L10420" s="18">
        <f>IF(Table1[[#This Row],[Ordem_insumos]]&lt;&gt;0,VLOOKUP(Table1[[#This Row],[Codigo_servico]],Preencher_Orcamento!$B:$D,3,FALSE)*Table1[[#This Row],[Qtde_insumo]],"")</f>
        <v>10</v>
      </c>
      <c r="M10420" s="18">
        <f>IF(Table1[[#This Row],[Ordem_insumos]]&lt;&gt;0,VLOOKUP(Table1[[#This Row],[Codigo_servico]],Preencher_Orcamento!$B:$D,3,FALSE)*Table1[[#This Row],[Subtotal_insumo]],"")</f>
        <v>41.19</v>
      </c>
    </row>
    <row r="10421" spans="1:13" x14ac:dyDescent="0.25">
      <c r="A10421" s="6">
        <v>170130</v>
      </c>
      <c r="B10421" s="126">
        <v>12</v>
      </c>
      <c r="C10421" s="133"/>
      <c r="D10421" s="134">
        <v>10543</v>
      </c>
      <c r="E10421" s="7" t="s">
        <v>91</v>
      </c>
      <c r="F10421" s="8" t="s">
        <v>58</v>
      </c>
      <c r="G10421" s="18">
        <f>IFERROR(VLOOKUP(Table1[[#This Row],[Codigo_insumo]],BD_Insumos!$B:$E,4),"")</f>
        <v>67.283799999999999</v>
      </c>
      <c r="H10421" s="140">
        <v>6.0000000000000001E-3</v>
      </c>
      <c r="I10421" s="9"/>
      <c r="J10421" s="23">
        <f t="shared" si="162"/>
        <v>0.40370280000000003</v>
      </c>
      <c r="K10421" s="22" t="str">
        <f>IF(I10421&lt;&gt;"",SUMIF(Table1[Codigo_servico],A10421,Table1[Subtotal_insumo]),"")</f>
        <v/>
      </c>
      <c r="L10421" s="18">
        <f>IF(Table1[[#This Row],[Ordem_insumos]]&lt;&gt;0,VLOOKUP(Table1[[#This Row],[Codigo_servico]],Preencher_Orcamento!$B:$D,3,FALSE)*Table1[[#This Row],[Qtde_insumo]],"")</f>
        <v>0.06</v>
      </c>
      <c r="M10421" s="18">
        <f>IF(Table1[[#This Row],[Ordem_insumos]]&lt;&gt;0,VLOOKUP(Table1[[#This Row],[Codigo_servico]],Preencher_Orcamento!$B:$D,3,FALSE)*Table1[[#This Row],[Subtotal_insumo]],"")</f>
        <v>4.0370280000000003</v>
      </c>
    </row>
    <row r="10422" spans="1:13" x14ac:dyDescent="0.25">
      <c r="A10422" s="6">
        <v>170130</v>
      </c>
      <c r="B10422" s="126">
        <v>13</v>
      </c>
      <c r="C10422" s="133"/>
      <c r="D10422" s="134">
        <v>2014</v>
      </c>
      <c r="E10422" s="7" t="s">
        <v>2185</v>
      </c>
      <c r="F10422" s="8" t="s">
        <v>2140</v>
      </c>
      <c r="G10422" s="18">
        <f>IFERROR(VLOOKUP(Table1[[#This Row],[Codigo_insumo]],BD_Insumos!$B:$E,4),"")</f>
        <v>13.173665210544026</v>
      </c>
      <c r="H10422" s="140">
        <v>0.66</v>
      </c>
      <c r="I10422" s="9"/>
      <c r="J10422" s="23">
        <f t="shared" si="162"/>
        <v>8.6946190389590576</v>
      </c>
      <c r="K10422" s="22" t="str">
        <f>IF(I10422&lt;&gt;"",SUMIF(Table1[Codigo_servico],A10422,Table1[Subtotal_insumo]),"")</f>
        <v/>
      </c>
      <c r="L10422" s="18">
        <f>IF(Table1[[#This Row],[Ordem_insumos]]&lt;&gt;0,VLOOKUP(Table1[[#This Row],[Codigo_servico]],Preencher_Orcamento!$B:$D,3,FALSE)*Table1[[#This Row],[Qtde_insumo]],"")</f>
        <v>6.6000000000000005</v>
      </c>
      <c r="M10422" s="18">
        <f>IF(Table1[[#This Row],[Ordem_insumos]]&lt;&gt;0,VLOOKUP(Table1[[#This Row],[Codigo_servico]],Preencher_Orcamento!$B:$D,3,FALSE)*Table1[[#This Row],[Subtotal_insumo]],"")</f>
        <v>86.946190389590583</v>
      </c>
    </row>
    <row r="10423" spans="1:13" x14ac:dyDescent="0.25">
      <c r="A10423" s="6">
        <v>170130</v>
      </c>
      <c r="B10423" s="126">
        <v>14</v>
      </c>
      <c r="C10423" s="133"/>
      <c r="D10423" s="134">
        <v>2013</v>
      </c>
      <c r="E10423" s="7" t="s">
        <v>2184</v>
      </c>
      <c r="F10423" s="8" t="s">
        <v>2140</v>
      </c>
      <c r="G10423" s="18">
        <f>IFERROR(VLOOKUP(Table1[[#This Row],[Codigo_insumo]],BD_Insumos!$B:$E,4),"")</f>
        <v>15.756939025755017</v>
      </c>
      <c r="H10423" s="140">
        <v>0.66</v>
      </c>
      <c r="I10423" s="9"/>
      <c r="J10423" s="23">
        <f t="shared" si="162"/>
        <v>10.399579756998312</v>
      </c>
      <c r="K10423" s="22" t="str">
        <f>IF(I10423&lt;&gt;"",SUMIF(Table1[Codigo_servico],A10423,Table1[Subtotal_insumo]),"")</f>
        <v/>
      </c>
      <c r="L10423" s="18">
        <f>IF(Table1[[#This Row],[Ordem_insumos]]&lt;&gt;0,VLOOKUP(Table1[[#This Row],[Codigo_servico]],Preencher_Orcamento!$B:$D,3,FALSE)*Table1[[#This Row],[Qtde_insumo]],"")</f>
        <v>6.6000000000000005</v>
      </c>
      <c r="M10423" s="18">
        <f>IF(Table1[[#This Row],[Ordem_insumos]]&lt;&gt;0,VLOOKUP(Table1[[#This Row],[Codigo_servico]],Preencher_Orcamento!$B:$D,3,FALSE)*Table1[[#This Row],[Subtotal_insumo]],"")</f>
        <v>103.99579756998313</v>
      </c>
    </row>
    <row r="10424" spans="1:13" x14ac:dyDescent="0.25">
      <c r="A10424" s="6">
        <v>170130</v>
      </c>
      <c r="B10424" s="126">
        <v>15</v>
      </c>
      <c r="C10424" s="133"/>
      <c r="D10424" s="134">
        <v>37565</v>
      </c>
      <c r="E10424" s="7" t="s">
        <v>847</v>
      </c>
      <c r="F10424" s="8" t="s">
        <v>168</v>
      </c>
      <c r="G10424" s="18">
        <f>IFERROR(VLOOKUP(Table1[[#This Row],[Codigo_insumo]],BD_Insumos!$B:$E,4),"")</f>
        <v>8.7706999999999997</v>
      </c>
      <c r="H10424" s="140">
        <v>4.0000000000000001E-3</v>
      </c>
      <c r="I10424" s="9"/>
      <c r="J10424" s="23">
        <f t="shared" si="162"/>
        <v>3.5082799999999997E-2</v>
      </c>
      <c r="K10424" s="22" t="str">
        <f>IF(I10424&lt;&gt;"",SUMIF(Table1[Codigo_servico],A10424,Table1[Subtotal_insumo]),"")</f>
        <v/>
      </c>
      <c r="L10424" s="18">
        <f>IF(Table1[[#This Row],[Ordem_insumos]]&lt;&gt;0,VLOOKUP(Table1[[#This Row],[Codigo_servico]],Preencher_Orcamento!$B:$D,3,FALSE)*Table1[[#This Row],[Qtde_insumo]],"")</f>
        <v>0.04</v>
      </c>
      <c r="M10424" s="18">
        <f>IF(Table1[[#This Row],[Ordem_insumos]]&lt;&gt;0,VLOOKUP(Table1[[#This Row],[Codigo_servico]],Preencher_Orcamento!$B:$D,3,FALSE)*Table1[[#This Row],[Subtotal_insumo]],"")</f>
        <v>0.35082799999999997</v>
      </c>
    </row>
    <row r="10425" spans="1:13" x14ac:dyDescent="0.25">
      <c r="A10425" s="6">
        <v>170130</v>
      </c>
      <c r="B10425" s="126">
        <v>16</v>
      </c>
      <c r="C10425" s="133"/>
      <c r="D10425" s="134">
        <v>37535</v>
      </c>
      <c r="E10425" s="7" t="s">
        <v>835</v>
      </c>
      <c r="F10425" s="8" t="s">
        <v>457</v>
      </c>
      <c r="G10425" s="18">
        <f>IFERROR(VLOOKUP(Table1[[#This Row],[Codigo_insumo]],BD_Insumos!$B:$E,4),"")</f>
        <v>1.6855</v>
      </c>
      <c r="H10425" s="140">
        <v>1</v>
      </c>
      <c r="I10425" s="9"/>
      <c r="J10425" s="23">
        <f t="shared" si="162"/>
        <v>1.6855</v>
      </c>
      <c r="K10425" s="22" t="str">
        <f>IF(I10425&lt;&gt;"",SUMIF(Table1[Codigo_servico],A10425,Table1[Subtotal_insumo]),"")</f>
        <v/>
      </c>
      <c r="L10425" s="18">
        <f>IF(Table1[[#This Row],[Ordem_insumos]]&lt;&gt;0,VLOOKUP(Table1[[#This Row],[Codigo_servico]],Preencher_Orcamento!$B:$D,3,FALSE)*Table1[[#This Row],[Qtde_insumo]],"")</f>
        <v>10</v>
      </c>
      <c r="M10425" s="18">
        <f>IF(Table1[[#This Row],[Ordem_insumos]]&lt;&gt;0,VLOOKUP(Table1[[#This Row],[Codigo_servico]],Preencher_Orcamento!$B:$D,3,FALSE)*Table1[[#This Row],[Subtotal_insumo]],"")</f>
        <v>16.855</v>
      </c>
    </row>
    <row r="10426" spans="1:13" x14ac:dyDescent="0.25">
      <c r="A10426" s="6">
        <v>170130</v>
      </c>
      <c r="B10426" s="126">
        <v>17</v>
      </c>
      <c r="C10426" s="133"/>
      <c r="D10426" s="134">
        <v>30542</v>
      </c>
      <c r="E10426" s="7" t="s">
        <v>574</v>
      </c>
      <c r="F10426" s="8" t="s">
        <v>197</v>
      </c>
      <c r="G10426" s="18">
        <f>IFERROR(VLOOKUP(Table1[[#This Row],[Codigo_insumo]],BD_Insumos!$B:$E,4),"")</f>
        <v>6.2305000000000001</v>
      </c>
      <c r="H10426" s="140">
        <v>40.677</v>
      </c>
      <c r="I10426" s="9"/>
      <c r="J10426" s="23">
        <f t="shared" si="162"/>
        <v>253.43804850000001</v>
      </c>
      <c r="K10426" s="22" t="str">
        <f>IF(I10426&lt;&gt;"",SUMIF(Table1[Codigo_servico],A10426,Table1[Subtotal_insumo]),"")</f>
        <v/>
      </c>
      <c r="L10426" s="18">
        <f>IF(Table1[[#This Row],[Ordem_insumos]]&lt;&gt;0,VLOOKUP(Table1[[#This Row],[Codigo_servico]],Preencher_Orcamento!$B:$D,3,FALSE)*Table1[[#This Row],[Qtde_insumo]],"")</f>
        <v>406.77</v>
      </c>
      <c r="M10426" s="18">
        <f>IF(Table1[[#This Row],[Ordem_insumos]]&lt;&gt;0,VLOOKUP(Table1[[#This Row],[Codigo_servico]],Preencher_Orcamento!$B:$D,3,FALSE)*Table1[[#This Row],[Subtotal_insumo]],"")</f>
        <v>2534.3804850000001</v>
      </c>
    </row>
    <row r="10427" spans="1:13" x14ac:dyDescent="0.25">
      <c r="A10427" s="6">
        <v>170130</v>
      </c>
      <c r="B10427" s="126">
        <v>18</v>
      </c>
      <c r="C10427" s="133"/>
      <c r="D10427" s="134">
        <v>2015</v>
      </c>
      <c r="E10427" s="7" t="s">
        <v>2186</v>
      </c>
      <c r="F10427" s="8" t="s">
        <v>2140</v>
      </c>
      <c r="G10427" s="18">
        <f>IFERROR(VLOOKUP(Table1[[#This Row],[Codigo_insumo]],BD_Insumos!$B:$E,4),"")</f>
        <v>16.259414142106937</v>
      </c>
      <c r="H10427" s="140">
        <v>0.36499999999999999</v>
      </c>
      <c r="I10427" s="9"/>
      <c r="J10427" s="23">
        <f t="shared" si="162"/>
        <v>5.9346861618690321</v>
      </c>
      <c r="K10427" s="22" t="str">
        <f>IF(I10427&lt;&gt;"",SUMIF(Table1[Codigo_servico],A10427,Table1[Subtotal_insumo]),"")</f>
        <v/>
      </c>
      <c r="L10427" s="18">
        <f>IF(Table1[[#This Row],[Ordem_insumos]]&lt;&gt;0,VLOOKUP(Table1[[#This Row],[Codigo_servico]],Preencher_Orcamento!$B:$D,3,FALSE)*Table1[[#This Row],[Qtde_insumo]],"")</f>
        <v>3.65</v>
      </c>
      <c r="M10427" s="18">
        <f>IF(Table1[[#This Row],[Ordem_insumos]]&lt;&gt;0,VLOOKUP(Table1[[#This Row],[Codigo_servico]],Preencher_Orcamento!$B:$D,3,FALSE)*Table1[[#This Row],[Subtotal_insumo]],"")</f>
        <v>59.346861618690319</v>
      </c>
    </row>
    <row r="10428" spans="1:13" x14ac:dyDescent="0.25">
      <c r="A10428" s="6">
        <v>170130</v>
      </c>
      <c r="B10428" s="126">
        <v>19</v>
      </c>
      <c r="C10428" s="133"/>
      <c r="D10428" s="134">
        <v>17515</v>
      </c>
      <c r="E10428" s="7" t="s">
        <v>383</v>
      </c>
      <c r="F10428" s="8" t="s">
        <v>197</v>
      </c>
      <c r="G10428" s="18">
        <f>IFERROR(VLOOKUP(Table1[[#This Row],[Codigo_insumo]],BD_Insumos!$B:$E,4),"")</f>
        <v>5.5275999999999996</v>
      </c>
      <c r="H10428" s="140">
        <v>0.12</v>
      </c>
      <c r="I10428" s="9"/>
      <c r="J10428" s="23">
        <f t="shared" si="162"/>
        <v>0.6633119999999999</v>
      </c>
      <c r="K10428" s="22" t="str">
        <f>IF(I10428&lt;&gt;"",SUMIF(Table1[Codigo_servico],A10428,Table1[Subtotal_insumo]),"")</f>
        <v/>
      </c>
      <c r="L10428" s="18">
        <f>IF(Table1[[#This Row],[Ordem_insumos]]&lt;&gt;0,VLOOKUP(Table1[[#This Row],[Codigo_servico]],Preencher_Orcamento!$B:$D,3,FALSE)*Table1[[#This Row],[Qtde_insumo]],"")</f>
        <v>1.2</v>
      </c>
      <c r="M10428" s="18">
        <f>IF(Table1[[#This Row],[Ordem_insumos]]&lt;&gt;0,VLOOKUP(Table1[[#This Row],[Codigo_servico]],Preencher_Orcamento!$B:$D,3,FALSE)*Table1[[#This Row],[Subtotal_insumo]],"")</f>
        <v>6.633119999999999</v>
      </c>
    </row>
    <row r="10429" spans="1:13" x14ac:dyDescent="0.25">
      <c r="A10429" s="6">
        <v>170130</v>
      </c>
      <c r="B10429" s="126">
        <v>20</v>
      </c>
      <c r="C10429" s="133"/>
      <c r="D10429" s="134">
        <v>11510</v>
      </c>
      <c r="E10429" s="7" t="s">
        <v>205</v>
      </c>
      <c r="F10429" s="8" t="s">
        <v>197</v>
      </c>
      <c r="G10429" s="18">
        <f>IFERROR(VLOOKUP(Table1[[#This Row],[Codigo_insumo]],BD_Insumos!$B:$E,4),"")</f>
        <v>3.2757999999999998</v>
      </c>
      <c r="H10429" s="140">
        <v>4.1974999999999998</v>
      </c>
      <c r="I10429" s="9"/>
      <c r="J10429" s="23">
        <f t="shared" si="162"/>
        <v>13.750170499999999</v>
      </c>
      <c r="K10429" s="22" t="str">
        <f>IF(I10429&lt;&gt;"",SUMIF(Table1[Codigo_servico],A10429,Table1[Subtotal_insumo]),"")</f>
        <v/>
      </c>
      <c r="L10429" s="18">
        <f>IF(Table1[[#This Row],[Ordem_insumos]]&lt;&gt;0,VLOOKUP(Table1[[#This Row],[Codigo_servico]],Preencher_Orcamento!$B:$D,3,FALSE)*Table1[[#This Row],[Qtde_insumo]],"")</f>
        <v>41.974999999999994</v>
      </c>
      <c r="M10429" s="18">
        <f>IF(Table1[[#This Row],[Ordem_insumos]]&lt;&gt;0,VLOOKUP(Table1[[#This Row],[Codigo_servico]],Preencher_Orcamento!$B:$D,3,FALSE)*Table1[[#This Row],[Subtotal_insumo]],"")</f>
        <v>137.50170499999999</v>
      </c>
    </row>
    <row r="10430" spans="1:13" x14ac:dyDescent="0.25">
      <c r="A10430" s="6">
        <v>170130</v>
      </c>
      <c r="B10430" s="126">
        <v>21</v>
      </c>
      <c r="C10430" s="133"/>
      <c r="D10430" s="134">
        <v>11501</v>
      </c>
      <c r="E10430" s="7" t="s">
        <v>196</v>
      </c>
      <c r="F10430" s="8" t="s">
        <v>197</v>
      </c>
      <c r="G10430" s="18">
        <f>IFERROR(VLOOKUP(Table1[[#This Row],[Codigo_insumo]],BD_Insumos!$B:$E,4),"")</f>
        <v>3.2875999999999999</v>
      </c>
      <c r="H10430" s="140">
        <v>0.35</v>
      </c>
      <c r="I10430" s="9"/>
      <c r="J10430" s="23">
        <f t="shared" si="162"/>
        <v>1.1506599999999998</v>
      </c>
      <c r="K10430" s="22" t="str">
        <f>IF(I10430&lt;&gt;"",SUMIF(Table1[Codigo_servico],A10430,Table1[Subtotal_insumo]),"")</f>
        <v/>
      </c>
      <c r="L10430" s="18">
        <f>IF(Table1[[#This Row],[Ordem_insumos]]&lt;&gt;0,VLOOKUP(Table1[[#This Row],[Codigo_servico]],Preencher_Orcamento!$B:$D,3,FALSE)*Table1[[#This Row],[Qtde_insumo]],"")</f>
        <v>3.5</v>
      </c>
      <c r="M10430" s="18">
        <f>IF(Table1[[#This Row],[Ordem_insumos]]&lt;&gt;0,VLOOKUP(Table1[[#This Row],[Codigo_servico]],Preencher_Orcamento!$B:$D,3,FALSE)*Table1[[#This Row],[Subtotal_insumo]],"")</f>
        <v>11.506599999999999</v>
      </c>
    </row>
    <row r="10431" spans="1:13" x14ac:dyDescent="0.25">
      <c r="A10431" s="6">
        <v>170130</v>
      </c>
      <c r="B10431" s="126">
        <v>22</v>
      </c>
      <c r="C10431" s="133"/>
      <c r="D10431" s="134">
        <v>17740</v>
      </c>
      <c r="E10431" s="7" t="s">
        <v>399</v>
      </c>
      <c r="F10431" s="8" t="s">
        <v>197</v>
      </c>
      <c r="G10431" s="18">
        <f>IFERROR(VLOOKUP(Table1[[#This Row],[Codigo_insumo]],BD_Insumos!$B:$E,4),"")</f>
        <v>4.9862000000000002</v>
      </c>
      <c r="H10431" s="140">
        <v>7.2999999999999995E-2</v>
      </c>
      <c r="I10431" s="9"/>
      <c r="J10431" s="23">
        <f t="shared" si="162"/>
        <v>0.3639926</v>
      </c>
      <c r="K10431" s="22" t="str">
        <f>IF(I10431&lt;&gt;"",SUMIF(Table1[Codigo_servico],A10431,Table1[Subtotal_insumo]),"")</f>
        <v/>
      </c>
      <c r="L10431" s="18">
        <f>IF(Table1[[#This Row],[Ordem_insumos]]&lt;&gt;0,VLOOKUP(Table1[[#This Row],[Codigo_servico]],Preencher_Orcamento!$B:$D,3,FALSE)*Table1[[#This Row],[Qtde_insumo]],"")</f>
        <v>0.73</v>
      </c>
      <c r="M10431" s="18">
        <f>IF(Table1[[#This Row],[Ordem_insumos]]&lt;&gt;0,VLOOKUP(Table1[[#This Row],[Codigo_servico]],Preencher_Orcamento!$B:$D,3,FALSE)*Table1[[#This Row],[Subtotal_insumo]],"")</f>
        <v>3.639926</v>
      </c>
    </row>
    <row r="10432" spans="1:13" x14ac:dyDescent="0.25">
      <c r="A10432" s="3">
        <v>170131</v>
      </c>
      <c r="B10432" s="125">
        <v>0</v>
      </c>
      <c r="C10432" s="131" t="s">
        <v>4386</v>
      </c>
      <c r="D10432" s="132"/>
      <c r="E10432" s="4"/>
      <c r="F10432" s="4"/>
      <c r="G10432" s="17" t="str">
        <f>IFERROR(VLOOKUP(Table1[[#This Row],[Codigo_insumo]],BD_Insumos!$B:$E,4),"")</f>
        <v/>
      </c>
      <c r="H10432" s="139"/>
      <c r="I10432" s="5" t="s">
        <v>5</v>
      </c>
      <c r="J10432" s="20" t="str">
        <f t="shared" si="162"/>
        <v/>
      </c>
      <c r="K10432" s="21">
        <f>IF(I10432&lt;&gt;"",SUMIF(Table1[Codigo_servico],A10432,Table1[Subtotal_insumo]),"")</f>
        <v>648.7478281849784</v>
      </c>
      <c r="L10432" s="17" t="str">
        <f>IF(Table1[[#This Row],[Ordem_insumos]]&lt;&gt;0,VLOOKUP(Table1[[#This Row],[Codigo_servico]],Preencher_Orcamento!$B:$D,3,FALSE)*Table1[[#This Row],[Qtde_insumo]],"")</f>
        <v/>
      </c>
      <c r="M10432" s="17" t="str">
        <f>IF(Table1[[#This Row],[Ordem_insumos]]&lt;&gt;0,VLOOKUP(Table1[[#This Row],[Codigo_servico]],Preencher_Orcamento!$B:$D,3,FALSE)*Table1[[#This Row],[Subtotal_insumo]],"")</f>
        <v/>
      </c>
    </row>
    <row r="10433" spans="1:13" x14ac:dyDescent="0.25">
      <c r="A10433" s="6">
        <v>170131</v>
      </c>
      <c r="B10433" s="126">
        <v>1</v>
      </c>
      <c r="C10433" s="133"/>
      <c r="D10433" s="134">
        <v>37509</v>
      </c>
      <c r="E10433" s="7" t="s">
        <v>830</v>
      </c>
      <c r="F10433" s="8" t="s">
        <v>168</v>
      </c>
      <c r="G10433" s="16">
        <f>IFERROR(VLOOKUP(Table1[[#This Row],[Codigo_insumo]],BD_Insumos!$B:$E,4),"")</f>
        <v>16.625699999999998</v>
      </c>
      <c r="H10433" s="140">
        <v>0.37</v>
      </c>
      <c r="I10433" s="9"/>
      <c r="J10433" s="22">
        <f t="shared" si="162"/>
        <v>6.151508999999999</v>
      </c>
      <c r="K10433" s="22" t="str">
        <f>IF(I10433&lt;&gt;"",SUMIF(Table1[Codigo_servico],A10433,Table1[Subtotal_insumo]),"")</f>
        <v/>
      </c>
      <c r="L10433" s="16">
        <f>IF(Table1[[#This Row],[Ordem_insumos]]&lt;&gt;0,VLOOKUP(Table1[[#This Row],[Codigo_servico]],Preencher_Orcamento!$B:$D,3,FALSE)*Table1[[#This Row],[Qtde_insumo]],"")</f>
        <v>0</v>
      </c>
      <c r="M10433" s="16">
        <f>IF(Table1[[#This Row],[Ordem_insumos]]&lt;&gt;0,VLOOKUP(Table1[[#This Row],[Codigo_servico]],Preencher_Orcamento!$B:$D,3,FALSE)*Table1[[#This Row],[Subtotal_insumo]],"")</f>
        <v>0</v>
      </c>
    </row>
    <row r="10434" spans="1:13" x14ac:dyDescent="0.25">
      <c r="A10434" s="6">
        <v>170131</v>
      </c>
      <c r="B10434" s="126">
        <v>2</v>
      </c>
      <c r="C10434" s="133"/>
      <c r="D10434" s="134">
        <v>2075</v>
      </c>
      <c r="E10434" s="7" t="s">
        <v>2199</v>
      </c>
      <c r="F10434" s="8" t="s">
        <v>2140</v>
      </c>
      <c r="G10434" s="16">
        <f>IFERROR(VLOOKUP(Table1[[#This Row],[Codigo_insumo]],BD_Insumos!$B:$E,4),"")</f>
        <v>15.599673853371913</v>
      </c>
      <c r="H10434" s="140">
        <v>2.2000000000000002</v>
      </c>
      <c r="I10434" s="9"/>
      <c r="J10434" s="22">
        <f t="shared" ref="J10434:J10497" si="163">IF(I10434="",G10434*H10434,"")</f>
        <v>34.319282477418213</v>
      </c>
      <c r="K10434" s="22" t="str">
        <f>IF(I10434&lt;&gt;"",SUMIF(Table1[Codigo_servico],A10434,Table1[Subtotal_insumo]),"")</f>
        <v/>
      </c>
      <c r="L10434" s="16">
        <f>IF(Table1[[#This Row],[Ordem_insumos]]&lt;&gt;0,VLOOKUP(Table1[[#This Row],[Codigo_servico]],Preencher_Orcamento!$B:$D,3,FALSE)*Table1[[#This Row],[Qtde_insumo]],"")</f>
        <v>0</v>
      </c>
      <c r="M10434" s="16">
        <f>IF(Table1[[#This Row],[Ordem_insumos]]&lt;&gt;0,VLOOKUP(Table1[[#This Row],[Codigo_servico]],Preencher_Orcamento!$B:$D,3,FALSE)*Table1[[#This Row],[Subtotal_insumo]],"")</f>
        <v>0</v>
      </c>
    </row>
    <row r="10435" spans="1:13" x14ac:dyDescent="0.25">
      <c r="A10435" s="6">
        <v>170131</v>
      </c>
      <c r="B10435" s="126">
        <v>3</v>
      </c>
      <c r="C10435" s="133"/>
      <c r="D10435" s="134">
        <v>2045</v>
      </c>
      <c r="E10435" s="7" t="s">
        <v>2194</v>
      </c>
      <c r="F10435" s="8" t="s">
        <v>2140</v>
      </c>
      <c r="G10435" s="16">
        <f>IFERROR(VLOOKUP(Table1[[#This Row],[Codigo_insumo]],BD_Insumos!$B:$E,4),"")</f>
        <v>28.645206620187412</v>
      </c>
      <c r="H10435" s="140">
        <v>1</v>
      </c>
      <c r="I10435" s="9"/>
      <c r="J10435" s="22">
        <f t="shared" si="163"/>
        <v>28.645206620187412</v>
      </c>
      <c r="K10435" s="22" t="str">
        <f>IF(I10435&lt;&gt;"",SUMIF(Table1[Codigo_servico],A10435,Table1[Subtotal_insumo]),"")</f>
        <v/>
      </c>
      <c r="L10435" s="16">
        <f>IF(Table1[[#This Row],[Ordem_insumos]]&lt;&gt;0,VLOOKUP(Table1[[#This Row],[Codigo_servico]],Preencher_Orcamento!$B:$D,3,FALSE)*Table1[[#This Row],[Qtde_insumo]],"")</f>
        <v>0</v>
      </c>
      <c r="M10435" s="16">
        <f>IF(Table1[[#This Row],[Ordem_insumos]]&lt;&gt;0,VLOOKUP(Table1[[#This Row],[Codigo_servico]],Preencher_Orcamento!$B:$D,3,FALSE)*Table1[[#This Row],[Subtotal_insumo]],"")</f>
        <v>0</v>
      </c>
    </row>
    <row r="10436" spans="1:13" x14ac:dyDescent="0.25">
      <c r="A10436" s="6">
        <v>170131</v>
      </c>
      <c r="B10436" s="126">
        <v>4</v>
      </c>
      <c r="C10436" s="133"/>
      <c r="D10436" s="134">
        <v>2020</v>
      </c>
      <c r="E10436" s="7" t="s">
        <v>2188</v>
      </c>
      <c r="F10436" s="8" t="s">
        <v>2140</v>
      </c>
      <c r="G10436" s="16">
        <f>IFERROR(VLOOKUP(Table1[[#This Row],[Codigo_insumo]],BD_Insumos!$B:$E,4),"")</f>
        <v>15.860837164231068</v>
      </c>
      <c r="H10436" s="140">
        <v>0.26</v>
      </c>
      <c r="I10436" s="9"/>
      <c r="J10436" s="22">
        <f t="shared" si="163"/>
        <v>4.1238176627000778</v>
      </c>
      <c r="K10436" s="22" t="str">
        <f>IF(I10436&lt;&gt;"",SUMIF(Table1[Codigo_servico],A10436,Table1[Subtotal_insumo]),"")</f>
        <v/>
      </c>
      <c r="L10436" s="16">
        <f>IF(Table1[[#This Row],[Ordem_insumos]]&lt;&gt;0,VLOOKUP(Table1[[#This Row],[Codigo_servico]],Preencher_Orcamento!$B:$D,3,FALSE)*Table1[[#This Row],[Qtde_insumo]],"")</f>
        <v>0</v>
      </c>
      <c r="M10436" s="16">
        <f>IF(Table1[[#This Row],[Ordem_insumos]]&lt;&gt;0,VLOOKUP(Table1[[#This Row],[Codigo_servico]],Preencher_Orcamento!$B:$D,3,FALSE)*Table1[[#This Row],[Subtotal_insumo]],"")</f>
        <v>0</v>
      </c>
    </row>
    <row r="10437" spans="1:13" ht="26.25" x14ac:dyDescent="0.25">
      <c r="A10437" s="6">
        <v>170131</v>
      </c>
      <c r="B10437" s="126">
        <v>5</v>
      </c>
      <c r="C10437" s="133"/>
      <c r="D10437" s="134">
        <v>2016</v>
      </c>
      <c r="E10437" s="7" t="s">
        <v>2187</v>
      </c>
      <c r="F10437" s="8" t="s">
        <v>2140</v>
      </c>
      <c r="G10437" s="16">
        <f>IFERROR(VLOOKUP(Table1[[#This Row],[Codigo_insumo]],BD_Insumos!$B:$E,4),"")</f>
        <v>13.188618292508322</v>
      </c>
      <c r="H10437" s="140">
        <v>0.05</v>
      </c>
      <c r="I10437" s="9"/>
      <c r="J10437" s="22">
        <f t="shared" si="163"/>
        <v>0.65943091462541614</v>
      </c>
      <c r="K10437" s="22" t="str">
        <f>IF(I10437&lt;&gt;"",SUMIF(Table1[Codigo_servico],A10437,Table1[Subtotal_insumo]),"")</f>
        <v/>
      </c>
      <c r="L10437" s="16">
        <f>IF(Table1[[#This Row],[Ordem_insumos]]&lt;&gt;0,VLOOKUP(Table1[[#This Row],[Codigo_servico]],Preencher_Orcamento!$B:$D,3,FALSE)*Table1[[#This Row],[Qtde_insumo]],"")</f>
        <v>0</v>
      </c>
      <c r="M10437" s="16">
        <f>IF(Table1[[#This Row],[Ordem_insumos]]&lt;&gt;0,VLOOKUP(Table1[[#This Row],[Codigo_servico]],Preencher_Orcamento!$B:$D,3,FALSE)*Table1[[#This Row],[Subtotal_insumo]],"")</f>
        <v>0</v>
      </c>
    </row>
    <row r="10438" spans="1:13" ht="26.25" x14ac:dyDescent="0.25">
      <c r="A10438" s="6">
        <v>170131</v>
      </c>
      <c r="B10438" s="126">
        <v>6</v>
      </c>
      <c r="C10438" s="133"/>
      <c r="D10438" s="134">
        <v>10648</v>
      </c>
      <c r="E10438" s="7" t="s">
        <v>158</v>
      </c>
      <c r="F10438" s="8" t="s">
        <v>58</v>
      </c>
      <c r="G10438" s="16">
        <f>IFERROR(VLOOKUP(Table1[[#This Row],[Codigo_insumo]],BD_Insumos!$B:$E,4),"")</f>
        <v>359.69349999999997</v>
      </c>
      <c r="H10438" s="140">
        <v>1E-3</v>
      </c>
      <c r="I10438" s="9"/>
      <c r="J10438" s="22">
        <f t="shared" si="163"/>
        <v>0.3596935</v>
      </c>
      <c r="K10438" s="22" t="str">
        <f>IF(I10438&lt;&gt;"",SUMIF(Table1[Codigo_servico],A10438,Table1[Subtotal_insumo]),"")</f>
        <v/>
      </c>
      <c r="L10438" s="16">
        <f>IF(Table1[[#This Row],[Ordem_insumos]]&lt;&gt;0,VLOOKUP(Table1[[#This Row],[Codigo_servico]],Preencher_Orcamento!$B:$D,3,FALSE)*Table1[[#This Row],[Qtde_insumo]],"")</f>
        <v>0</v>
      </c>
      <c r="M10438" s="16">
        <f>IF(Table1[[#This Row],[Ordem_insumos]]&lt;&gt;0,VLOOKUP(Table1[[#This Row],[Codigo_servico]],Preencher_Orcamento!$B:$D,3,FALSE)*Table1[[#This Row],[Subtotal_insumo]],"")</f>
        <v>0</v>
      </c>
    </row>
    <row r="10439" spans="1:13" x14ac:dyDescent="0.25">
      <c r="A10439" s="6">
        <v>170131</v>
      </c>
      <c r="B10439" s="126">
        <v>7</v>
      </c>
      <c r="C10439" s="133"/>
      <c r="D10439" s="134">
        <v>2015</v>
      </c>
      <c r="E10439" s="7" t="s">
        <v>2186</v>
      </c>
      <c r="F10439" s="8" t="s">
        <v>2140</v>
      </c>
      <c r="G10439" s="16">
        <f>IFERROR(VLOOKUP(Table1[[#This Row],[Codigo_insumo]],BD_Insumos!$B:$E,4),"")</f>
        <v>16.259414142106937</v>
      </c>
      <c r="H10439" s="140">
        <v>0.05</v>
      </c>
      <c r="I10439" s="9"/>
      <c r="J10439" s="22">
        <f t="shared" si="163"/>
        <v>0.81297070710534691</v>
      </c>
      <c r="K10439" s="22" t="str">
        <f>IF(I10439&lt;&gt;"",SUMIF(Table1[Codigo_servico],A10439,Table1[Subtotal_insumo]),"")</f>
        <v/>
      </c>
      <c r="L10439" s="16">
        <f>IF(Table1[[#This Row],[Ordem_insumos]]&lt;&gt;0,VLOOKUP(Table1[[#This Row],[Codigo_servico]],Preencher_Orcamento!$B:$D,3,FALSE)*Table1[[#This Row],[Qtde_insumo]],"")</f>
        <v>0</v>
      </c>
      <c r="M10439" s="16">
        <f>IF(Table1[[#This Row],[Ordem_insumos]]&lt;&gt;0,VLOOKUP(Table1[[#This Row],[Codigo_servico]],Preencher_Orcamento!$B:$D,3,FALSE)*Table1[[#This Row],[Subtotal_insumo]],"")</f>
        <v>0</v>
      </c>
    </row>
    <row r="10440" spans="1:13" x14ac:dyDescent="0.25">
      <c r="A10440" s="6">
        <v>170131</v>
      </c>
      <c r="B10440" s="126">
        <v>8</v>
      </c>
      <c r="C10440" s="133"/>
      <c r="D10440" s="134">
        <v>2099</v>
      </c>
      <c r="E10440" s="7" t="s">
        <v>2205</v>
      </c>
      <c r="F10440" s="8" t="s">
        <v>2140</v>
      </c>
      <c r="G10440" s="16">
        <f>IFERROR(VLOOKUP(Table1[[#This Row],[Codigo_insumo]],BD_Insumos!$B:$E,4),"")</f>
        <v>12.627877718847255</v>
      </c>
      <c r="H10440" s="140">
        <v>2.3199999999999998</v>
      </c>
      <c r="I10440" s="9"/>
      <c r="J10440" s="22">
        <f t="shared" si="163"/>
        <v>29.29667630772563</v>
      </c>
      <c r="K10440" s="22" t="str">
        <f>IF(I10440&lt;&gt;"",SUMIF(Table1[Codigo_servico],A10440,Table1[Subtotal_insumo]),"")</f>
        <v/>
      </c>
      <c r="L10440" s="16">
        <f>IF(Table1[[#This Row],[Ordem_insumos]]&lt;&gt;0,VLOOKUP(Table1[[#This Row],[Codigo_servico]],Preencher_Orcamento!$B:$D,3,FALSE)*Table1[[#This Row],[Qtde_insumo]],"")</f>
        <v>0</v>
      </c>
      <c r="M10440" s="16">
        <f>IF(Table1[[#This Row],[Ordem_insumos]]&lt;&gt;0,VLOOKUP(Table1[[#This Row],[Codigo_servico]],Preencher_Orcamento!$B:$D,3,FALSE)*Table1[[#This Row],[Subtotal_insumo]],"")</f>
        <v>0</v>
      </c>
    </row>
    <row r="10441" spans="1:13" x14ac:dyDescent="0.25">
      <c r="A10441" s="6">
        <v>170131</v>
      </c>
      <c r="B10441" s="126">
        <v>9</v>
      </c>
      <c r="C10441" s="133"/>
      <c r="D10441" s="134">
        <v>2076</v>
      </c>
      <c r="E10441" s="7" t="s">
        <v>2200</v>
      </c>
      <c r="F10441" s="8" t="s">
        <v>2140</v>
      </c>
      <c r="G10441" s="16">
        <f>IFERROR(VLOOKUP(Table1[[#This Row],[Codigo_insumo]],BD_Insumos!$B:$E,4),"")</f>
        <v>12.645924541907611</v>
      </c>
      <c r="H10441" s="140">
        <v>2.2000000000000002</v>
      </c>
      <c r="I10441" s="9"/>
      <c r="J10441" s="22">
        <f t="shared" si="163"/>
        <v>27.821033992196746</v>
      </c>
      <c r="K10441" s="22" t="str">
        <f>IF(I10441&lt;&gt;"",SUMIF(Table1[Codigo_servico],A10441,Table1[Subtotal_insumo]),"")</f>
        <v/>
      </c>
      <c r="L10441" s="16">
        <f>IF(Table1[[#This Row],[Ordem_insumos]]&lt;&gt;0,VLOOKUP(Table1[[#This Row],[Codigo_servico]],Preencher_Orcamento!$B:$D,3,FALSE)*Table1[[#This Row],[Qtde_insumo]],"")</f>
        <v>0</v>
      </c>
      <c r="M10441" s="16">
        <f>IF(Table1[[#This Row],[Ordem_insumos]]&lt;&gt;0,VLOOKUP(Table1[[#This Row],[Codigo_servico]],Preencher_Orcamento!$B:$D,3,FALSE)*Table1[[#This Row],[Subtotal_insumo]],"")</f>
        <v>0</v>
      </c>
    </row>
    <row r="10442" spans="1:13" x14ac:dyDescent="0.25">
      <c r="A10442" s="6">
        <v>170131</v>
      </c>
      <c r="B10442" s="126">
        <v>10</v>
      </c>
      <c r="C10442" s="133"/>
      <c r="D10442" s="134">
        <v>10612</v>
      </c>
      <c r="E10442" s="7" t="s">
        <v>122</v>
      </c>
      <c r="F10442" s="8" t="s">
        <v>58</v>
      </c>
      <c r="G10442" s="16">
        <f>IFERROR(VLOOKUP(Table1[[#This Row],[Codigo_insumo]],BD_Insumos!$B:$E,4),"")</f>
        <v>250.2276</v>
      </c>
      <c r="H10442" s="140">
        <v>6.3E-2</v>
      </c>
      <c r="I10442" s="9"/>
      <c r="J10442" s="22">
        <f t="shared" si="163"/>
        <v>15.764338799999999</v>
      </c>
      <c r="K10442" s="22" t="str">
        <f>IF(I10442&lt;&gt;"",SUMIF(Table1[Codigo_servico],A10442,Table1[Subtotal_insumo]),"")</f>
        <v/>
      </c>
      <c r="L10442" s="16">
        <f>IF(Table1[[#This Row],[Ordem_insumos]]&lt;&gt;0,VLOOKUP(Table1[[#This Row],[Codigo_servico]],Preencher_Orcamento!$B:$D,3,FALSE)*Table1[[#This Row],[Qtde_insumo]],"")</f>
        <v>0</v>
      </c>
      <c r="M10442" s="16">
        <f>IF(Table1[[#This Row],[Ordem_insumos]]&lt;&gt;0,VLOOKUP(Table1[[#This Row],[Codigo_servico]],Preencher_Orcamento!$B:$D,3,FALSE)*Table1[[#This Row],[Subtotal_insumo]],"")</f>
        <v>0</v>
      </c>
    </row>
    <row r="10443" spans="1:13" x14ac:dyDescent="0.25">
      <c r="A10443" s="6">
        <v>170131</v>
      </c>
      <c r="B10443" s="126">
        <v>11</v>
      </c>
      <c r="C10443" s="133"/>
      <c r="D10443" s="134">
        <v>2014</v>
      </c>
      <c r="E10443" s="7" t="s">
        <v>2185</v>
      </c>
      <c r="F10443" s="8" t="s">
        <v>2140</v>
      </c>
      <c r="G10443" s="18">
        <f>IFERROR(VLOOKUP(Table1[[#This Row],[Codigo_insumo]],BD_Insumos!$B:$E,4),"")</f>
        <v>13.173665210544026</v>
      </c>
      <c r="H10443" s="140">
        <v>1.08</v>
      </c>
      <c r="I10443" s="9"/>
      <c r="J10443" s="23">
        <f t="shared" si="163"/>
        <v>14.22755842738755</v>
      </c>
      <c r="K10443" s="22" t="str">
        <f>IF(I10443&lt;&gt;"",SUMIF(Table1[Codigo_servico],A10443,Table1[Subtotal_insumo]),"")</f>
        <v/>
      </c>
      <c r="L10443" s="18">
        <f>IF(Table1[[#This Row],[Ordem_insumos]]&lt;&gt;0,VLOOKUP(Table1[[#This Row],[Codigo_servico]],Preencher_Orcamento!$B:$D,3,FALSE)*Table1[[#This Row],[Qtde_insumo]],"")</f>
        <v>0</v>
      </c>
      <c r="M10443" s="18">
        <f>IF(Table1[[#This Row],[Ordem_insumos]]&lt;&gt;0,VLOOKUP(Table1[[#This Row],[Codigo_servico]],Preencher_Orcamento!$B:$D,3,FALSE)*Table1[[#This Row],[Subtotal_insumo]],"")</f>
        <v>0</v>
      </c>
    </row>
    <row r="10444" spans="1:13" x14ac:dyDescent="0.25">
      <c r="A10444" s="6">
        <v>170131</v>
      </c>
      <c r="B10444" s="126">
        <v>12</v>
      </c>
      <c r="C10444" s="133"/>
      <c r="D10444" s="134">
        <v>17515</v>
      </c>
      <c r="E10444" s="7" t="s">
        <v>383</v>
      </c>
      <c r="F10444" s="8" t="s">
        <v>197</v>
      </c>
      <c r="G10444" s="18">
        <f>IFERROR(VLOOKUP(Table1[[#This Row],[Codigo_insumo]],BD_Insumos!$B:$E,4),"")</f>
        <v>5.5275999999999996</v>
      </c>
      <c r="H10444" s="140">
        <v>0.2</v>
      </c>
      <c r="I10444" s="9"/>
      <c r="J10444" s="23">
        <f t="shared" si="163"/>
        <v>1.1055200000000001</v>
      </c>
      <c r="K10444" s="22" t="str">
        <f>IF(I10444&lt;&gt;"",SUMIF(Table1[Codigo_servico],A10444,Table1[Subtotal_insumo]),"")</f>
        <v/>
      </c>
      <c r="L10444" s="18">
        <f>IF(Table1[[#This Row],[Ordem_insumos]]&lt;&gt;0,VLOOKUP(Table1[[#This Row],[Codigo_servico]],Preencher_Orcamento!$B:$D,3,FALSE)*Table1[[#This Row],[Qtde_insumo]],"")</f>
        <v>0</v>
      </c>
      <c r="M10444" s="18">
        <f>IF(Table1[[#This Row],[Ordem_insumos]]&lt;&gt;0,VLOOKUP(Table1[[#This Row],[Codigo_servico]],Preencher_Orcamento!$B:$D,3,FALSE)*Table1[[#This Row],[Subtotal_insumo]],"")</f>
        <v>0</v>
      </c>
    </row>
    <row r="10445" spans="1:13" x14ac:dyDescent="0.25">
      <c r="A10445" s="6">
        <v>170131</v>
      </c>
      <c r="B10445" s="126">
        <v>13</v>
      </c>
      <c r="C10445" s="133"/>
      <c r="D10445" s="134">
        <v>2046</v>
      </c>
      <c r="E10445" s="7" t="s">
        <v>2195</v>
      </c>
      <c r="F10445" s="8" t="s">
        <v>2140</v>
      </c>
      <c r="G10445" s="18">
        <f>IFERROR(VLOOKUP(Table1[[#This Row],[Codigo_insumo]],BD_Insumos!$B:$E,4),"")</f>
        <v>13.391773957816332</v>
      </c>
      <c r="H10445" s="140">
        <v>1</v>
      </c>
      <c r="I10445" s="9"/>
      <c r="J10445" s="23">
        <f t="shared" si="163"/>
        <v>13.391773957816332</v>
      </c>
      <c r="K10445" s="22" t="str">
        <f>IF(I10445&lt;&gt;"",SUMIF(Table1[Codigo_servico],A10445,Table1[Subtotal_insumo]),"")</f>
        <v/>
      </c>
      <c r="L10445" s="18">
        <f>IF(Table1[[#This Row],[Ordem_insumos]]&lt;&gt;0,VLOOKUP(Table1[[#This Row],[Codigo_servico]],Preencher_Orcamento!$B:$D,3,FALSE)*Table1[[#This Row],[Qtde_insumo]],"")</f>
        <v>0</v>
      </c>
      <c r="M10445" s="18">
        <f>IF(Table1[[#This Row],[Ordem_insumos]]&lt;&gt;0,VLOOKUP(Table1[[#This Row],[Codigo_servico]],Preencher_Orcamento!$B:$D,3,FALSE)*Table1[[#This Row],[Subtotal_insumo]],"")</f>
        <v>0</v>
      </c>
    </row>
    <row r="10446" spans="1:13" x14ac:dyDescent="0.25">
      <c r="A10446" s="6">
        <v>170131</v>
      </c>
      <c r="B10446" s="126">
        <v>14</v>
      </c>
      <c r="C10446" s="133"/>
      <c r="D10446" s="134">
        <v>10550</v>
      </c>
      <c r="E10446" s="7" t="s">
        <v>97</v>
      </c>
      <c r="F10446" s="8" t="s">
        <v>58</v>
      </c>
      <c r="G10446" s="18">
        <f>IFERROR(VLOOKUP(Table1[[#This Row],[Codigo_insumo]],BD_Insumos!$B:$E,4),"")</f>
        <v>71.755899999999997</v>
      </c>
      <c r="H10446" s="140">
        <v>6.0000000000000001E-3</v>
      </c>
      <c r="I10446" s="9"/>
      <c r="J10446" s="23">
        <f t="shared" si="163"/>
        <v>0.43053540000000001</v>
      </c>
      <c r="K10446" s="22" t="str">
        <f>IF(I10446&lt;&gt;"",SUMIF(Table1[Codigo_servico],A10446,Table1[Subtotal_insumo]),"")</f>
        <v/>
      </c>
      <c r="L10446" s="18">
        <f>IF(Table1[[#This Row],[Ordem_insumos]]&lt;&gt;0,VLOOKUP(Table1[[#This Row],[Codigo_servico]],Preencher_Orcamento!$B:$D,3,FALSE)*Table1[[#This Row],[Qtde_insumo]],"")</f>
        <v>0</v>
      </c>
      <c r="M10446" s="18">
        <f>IF(Table1[[#This Row],[Ordem_insumos]]&lt;&gt;0,VLOOKUP(Table1[[#This Row],[Codigo_servico]],Preencher_Orcamento!$B:$D,3,FALSE)*Table1[[#This Row],[Subtotal_insumo]],"")</f>
        <v>0</v>
      </c>
    </row>
    <row r="10447" spans="1:13" x14ac:dyDescent="0.25">
      <c r="A10447" s="6">
        <v>170131</v>
      </c>
      <c r="B10447" s="126">
        <v>15</v>
      </c>
      <c r="C10447" s="133"/>
      <c r="D10447" s="134">
        <v>11510</v>
      </c>
      <c r="E10447" s="7" t="s">
        <v>205</v>
      </c>
      <c r="F10447" s="8" t="s">
        <v>197</v>
      </c>
      <c r="G10447" s="18">
        <f>IFERROR(VLOOKUP(Table1[[#This Row],[Codigo_insumo]],BD_Insumos!$B:$E,4),"")</f>
        <v>3.2757999999999998</v>
      </c>
      <c r="H10447" s="140">
        <v>0.51</v>
      </c>
      <c r="I10447" s="9"/>
      <c r="J10447" s="23">
        <f t="shared" si="163"/>
        <v>1.670658</v>
      </c>
      <c r="K10447" s="22" t="str">
        <f>IF(I10447&lt;&gt;"",SUMIF(Table1[Codigo_servico],A10447,Table1[Subtotal_insumo]),"")</f>
        <v/>
      </c>
      <c r="L10447" s="18">
        <f>IF(Table1[[#This Row],[Ordem_insumos]]&lt;&gt;0,VLOOKUP(Table1[[#This Row],[Codigo_servico]],Preencher_Orcamento!$B:$D,3,FALSE)*Table1[[#This Row],[Qtde_insumo]],"")</f>
        <v>0</v>
      </c>
      <c r="M10447" s="18">
        <f>IF(Table1[[#This Row],[Ordem_insumos]]&lt;&gt;0,VLOOKUP(Table1[[#This Row],[Codigo_servico]],Preencher_Orcamento!$B:$D,3,FALSE)*Table1[[#This Row],[Subtotal_insumo]],"")</f>
        <v>0</v>
      </c>
    </row>
    <row r="10448" spans="1:13" x14ac:dyDescent="0.25">
      <c r="A10448" s="6">
        <v>170131</v>
      </c>
      <c r="B10448" s="126">
        <v>16</v>
      </c>
      <c r="C10448" s="133"/>
      <c r="D10448" s="134">
        <v>17740</v>
      </c>
      <c r="E10448" s="7" t="s">
        <v>399</v>
      </c>
      <c r="F10448" s="8" t="s">
        <v>197</v>
      </c>
      <c r="G10448" s="18">
        <f>IFERROR(VLOOKUP(Table1[[#This Row],[Codigo_insumo]],BD_Insumos!$B:$E,4),"")</f>
        <v>4.9862000000000002</v>
      </c>
      <c r="H10448" s="140">
        <v>0.01</v>
      </c>
      <c r="I10448" s="9"/>
      <c r="J10448" s="23">
        <f t="shared" si="163"/>
        <v>4.9862000000000004E-2</v>
      </c>
      <c r="K10448" s="22" t="str">
        <f>IF(I10448&lt;&gt;"",SUMIF(Table1[Codigo_servico],A10448,Table1[Subtotal_insumo]),"")</f>
        <v/>
      </c>
      <c r="L10448" s="18">
        <f>IF(Table1[[#This Row],[Ordem_insumos]]&lt;&gt;0,VLOOKUP(Table1[[#This Row],[Codigo_servico]],Preencher_Orcamento!$B:$D,3,FALSE)*Table1[[#This Row],[Qtde_insumo]],"")</f>
        <v>0</v>
      </c>
      <c r="M10448" s="18">
        <f>IF(Table1[[#This Row],[Ordem_insumos]]&lt;&gt;0,VLOOKUP(Table1[[#This Row],[Codigo_servico]],Preencher_Orcamento!$B:$D,3,FALSE)*Table1[[#This Row],[Subtotal_insumo]],"")</f>
        <v>0</v>
      </c>
    </row>
    <row r="10449" spans="1:13" x14ac:dyDescent="0.25">
      <c r="A10449" s="6">
        <v>170131</v>
      </c>
      <c r="B10449" s="126">
        <v>17</v>
      </c>
      <c r="C10449" s="133"/>
      <c r="D10449" s="134">
        <v>30542</v>
      </c>
      <c r="E10449" s="7" t="s">
        <v>574</v>
      </c>
      <c r="F10449" s="8" t="s">
        <v>197</v>
      </c>
      <c r="G10449" s="18">
        <f>IFERROR(VLOOKUP(Table1[[#This Row],[Codigo_insumo]],BD_Insumos!$B:$E,4),"")</f>
        <v>6.2305000000000001</v>
      </c>
      <c r="H10449" s="140">
        <v>69.180000000000007</v>
      </c>
      <c r="I10449" s="9"/>
      <c r="J10449" s="23">
        <f t="shared" si="163"/>
        <v>431.02599000000004</v>
      </c>
      <c r="K10449" s="22" t="str">
        <f>IF(I10449&lt;&gt;"",SUMIF(Table1[Codigo_servico],A10449,Table1[Subtotal_insumo]),"")</f>
        <v/>
      </c>
      <c r="L10449" s="18">
        <f>IF(Table1[[#This Row],[Ordem_insumos]]&lt;&gt;0,VLOOKUP(Table1[[#This Row],[Codigo_servico]],Preencher_Orcamento!$B:$D,3,FALSE)*Table1[[#This Row],[Qtde_insumo]],"")</f>
        <v>0</v>
      </c>
      <c r="M10449" s="18">
        <f>IF(Table1[[#This Row],[Ordem_insumos]]&lt;&gt;0,VLOOKUP(Table1[[#This Row],[Codigo_servico]],Preencher_Orcamento!$B:$D,3,FALSE)*Table1[[#This Row],[Subtotal_insumo]],"")</f>
        <v>0</v>
      </c>
    </row>
    <row r="10450" spans="1:13" x14ac:dyDescent="0.25">
      <c r="A10450" s="6">
        <v>170131</v>
      </c>
      <c r="B10450" s="126">
        <v>18</v>
      </c>
      <c r="C10450" s="133"/>
      <c r="D10450" s="134">
        <v>37005</v>
      </c>
      <c r="E10450" s="7" t="s">
        <v>811</v>
      </c>
      <c r="F10450" s="8" t="s">
        <v>168</v>
      </c>
      <c r="G10450" s="18">
        <f>IFERROR(VLOOKUP(Table1[[#This Row],[Codigo_insumo]],BD_Insumos!$B:$E,4),"")</f>
        <v>15.942500000000001</v>
      </c>
      <c r="H10450" s="140">
        <v>0.61</v>
      </c>
      <c r="I10450" s="9"/>
      <c r="J10450" s="23">
        <f t="shared" si="163"/>
        <v>9.7249250000000007</v>
      </c>
      <c r="K10450" s="22" t="str">
        <f>IF(I10450&lt;&gt;"",SUMIF(Table1[Codigo_servico],A10450,Table1[Subtotal_insumo]),"")</f>
        <v/>
      </c>
      <c r="L10450" s="18">
        <f>IF(Table1[[#This Row],[Ordem_insumos]]&lt;&gt;0,VLOOKUP(Table1[[#This Row],[Codigo_servico]],Preencher_Orcamento!$B:$D,3,FALSE)*Table1[[#This Row],[Qtde_insumo]],"")</f>
        <v>0</v>
      </c>
      <c r="M10450" s="18">
        <f>IF(Table1[[#This Row],[Ordem_insumos]]&lt;&gt;0,VLOOKUP(Table1[[#This Row],[Codigo_servico]],Preencher_Orcamento!$B:$D,3,FALSE)*Table1[[#This Row],[Subtotal_insumo]],"")</f>
        <v>0</v>
      </c>
    </row>
    <row r="10451" spans="1:13" x14ac:dyDescent="0.25">
      <c r="A10451" s="6">
        <v>170131</v>
      </c>
      <c r="B10451" s="126">
        <v>19</v>
      </c>
      <c r="C10451" s="133"/>
      <c r="D10451" s="134">
        <v>11070</v>
      </c>
      <c r="E10451" s="7" t="s">
        <v>185</v>
      </c>
      <c r="F10451" s="8" t="s">
        <v>5</v>
      </c>
      <c r="G10451" s="18">
        <f>IFERROR(VLOOKUP(Table1[[#This Row],[Codigo_insumo]],BD_Insumos!$B:$E,4),"")</f>
        <v>4.1189999999999998</v>
      </c>
      <c r="H10451" s="140">
        <v>1.6333299999999999</v>
      </c>
      <c r="I10451" s="9"/>
      <c r="J10451" s="23">
        <f t="shared" si="163"/>
        <v>6.7276862699999995</v>
      </c>
      <c r="K10451" s="22" t="str">
        <f>IF(I10451&lt;&gt;"",SUMIF(Table1[Codigo_servico],A10451,Table1[Subtotal_insumo]),"")</f>
        <v/>
      </c>
      <c r="L10451" s="18">
        <f>IF(Table1[[#This Row],[Ordem_insumos]]&lt;&gt;0,VLOOKUP(Table1[[#This Row],[Codigo_servico]],Preencher_Orcamento!$B:$D,3,FALSE)*Table1[[#This Row],[Qtde_insumo]],"")</f>
        <v>0</v>
      </c>
      <c r="M10451" s="18">
        <f>IF(Table1[[#This Row],[Ordem_insumos]]&lt;&gt;0,VLOOKUP(Table1[[#This Row],[Codigo_servico]],Preencher_Orcamento!$B:$D,3,FALSE)*Table1[[#This Row],[Subtotal_insumo]],"")</f>
        <v>0</v>
      </c>
    </row>
    <row r="10452" spans="1:13" x14ac:dyDescent="0.25">
      <c r="A10452" s="6">
        <v>170131</v>
      </c>
      <c r="B10452" s="126">
        <v>20</v>
      </c>
      <c r="C10452" s="133"/>
      <c r="D10452" s="134">
        <v>11046</v>
      </c>
      <c r="E10452" s="7" t="s">
        <v>178</v>
      </c>
      <c r="F10452" s="8" t="s">
        <v>5</v>
      </c>
      <c r="G10452" s="18">
        <f>IFERROR(VLOOKUP(Table1[[#This Row],[Codigo_insumo]],BD_Insumos!$B:$E,4),"")</f>
        <v>2.4108999999999998</v>
      </c>
      <c r="H10452" s="140">
        <v>0.5</v>
      </c>
      <c r="I10452" s="9"/>
      <c r="J10452" s="23">
        <f t="shared" si="163"/>
        <v>1.2054499999999999</v>
      </c>
      <c r="K10452" s="22" t="str">
        <f>IF(I10452&lt;&gt;"",SUMIF(Table1[Codigo_servico],A10452,Table1[Subtotal_insumo]),"")</f>
        <v/>
      </c>
      <c r="L10452" s="18">
        <f>IF(Table1[[#This Row],[Ordem_insumos]]&lt;&gt;0,VLOOKUP(Table1[[#This Row],[Codigo_servico]],Preencher_Orcamento!$B:$D,3,FALSE)*Table1[[#This Row],[Qtde_insumo]],"")</f>
        <v>0</v>
      </c>
      <c r="M10452" s="18">
        <f>IF(Table1[[#This Row],[Ordem_insumos]]&lt;&gt;0,VLOOKUP(Table1[[#This Row],[Codigo_servico]],Preencher_Orcamento!$B:$D,3,FALSE)*Table1[[#This Row],[Subtotal_insumo]],"")</f>
        <v>0</v>
      </c>
    </row>
    <row r="10453" spans="1:13" x14ac:dyDescent="0.25">
      <c r="A10453" s="6">
        <v>170131</v>
      </c>
      <c r="B10453" s="126">
        <v>21</v>
      </c>
      <c r="C10453" s="133"/>
      <c r="D10453" s="134">
        <v>2013</v>
      </c>
      <c r="E10453" s="7" t="s">
        <v>2184</v>
      </c>
      <c r="F10453" s="8" t="s">
        <v>2140</v>
      </c>
      <c r="G10453" s="18">
        <f>IFERROR(VLOOKUP(Table1[[#This Row],[Codigo_insumo]],BD_Insumos!$B:$E,4),"")</f>
        <v>15.756939025755017</v>
      </c>
      <c r="H10453" s="140">
        <v>1.08</v>
      </c>
      <c r="I10453" s="9"/>
      <c r="J10453" s="23">
        <f t="shared" si="163"/>
        <v>17.01749414781542</v>
      </c>
      <c r="K10453" s="22" t="str">
        <f>IF(I10453&lt;&gt;"",SUMIF(Table1[Codigo_servico],A10453,Table1[Subtotal_insumo]),"")</f>
        <v/>
      </c>
      <c r="L10453" s="18">
        <f>IF(Table1[[#This Row],[Ordem_insumos]]&lt;&gt;0,VLOOKUP(Table1[[#This Row],[Codigo_servico]],Preencher_Orcamento!$B:$D,3,FALSE)*Table1[[#This Row],[Qtde_insumo]],"")</f>
        <v>0</v>
      </c>
      <c r="M10453" s="18">
        <f>IF(Table1[[#This Row],[Ordem_insumos]]&lt;&gt;0,VLOOKUP(Table1[[#This Row],[Codigo_servico]],Preencher_Orcamento!$B:$D,3,FALSE)*Table1[[#This Row],[Subtotal_insumo]],"")</f>
        <v>0</v>
      </c>
    </row>
    <row r="10454" spans="1:13" x14ac:dyDescent="0.25">
      <c r="A10454" s="6">
        <v>170131</v>
      </c>
      <c r="B10454" s="126">
        <v>22</v>
      </c>
      <c r="C10454" s="133"/>
      <c r="D10454" s="134">
        <v>37535</v>
      </c>
      <c r="E10454" s="7" t="s">
        <v>835</v>
      </c>
      <c r="F10454" s="8" t="s">
        <v>457</v>
      </c>
      <c r="G10454" s="18">
        <f>IFERROR(VLOOKUP(Table1[[#This Row],[Codigo_insumo]],BD_Insumos!$B:$E,4),"")</f>
        <v>1.6855</v>
      </c>
      <c r="H10454" s="140">
        <v>1.22</v>
      </c>
      <c r="I10454" s="9"/>
      <c r="J10454" s="23">
        <f t="shared" si="163"/>
        <v>2.0563099999999999</v>
      </c>
      <c r="K10454" s="22" t="str">
        <f>IF(I10454&lt;&gt;"",SUMIF(Table1[Codigo_servico],A10454,Table1[Subtotal_insumo]),"")</f>
        <v/>
      </c>
      <c r="L10454" s="18">
        <f>IF(Table1[[#This Row],[Ordem_insumos]]&lt;&gt;0,VLOOKUP(Table1[[#This Row],[Codigo_servico]],Preencher_Orcamento!$B:$D,3,FALSE)*Table1[[#This Row],[Qtde_insumo]],"")</f>
        <v>0</v>
      </c>
      <c r="M10454" s="18">
        <f>IF(Table1[[#This Row],[Ordem_insumos]]&lt;&gt;0,VLOOKUP(Table1[[#This Row],[Codigo_servico]],Preencher_Orcamento!$B:$D,3,FALSE)*Table1[[#This Row],[Subtotal_insumo]],"")</f>
        <v>0</v>
      </c>
    </row>
    <row r="10455" spans="1:13" x14ac:dyDescent="0.25">
      <c r="A10455" s="6">
        <v>170131</v>
      </c>
      <c r="B10455" s="126">
        <v>23</v>
      </c>
      <c r="C10455" s="133"/>
      <c r="D10455" s="134">
        <v>11066</v>
      </c>
      <c r="E10455" s="7" t="s">
        <v>183</v>
      </c>
      <c r="F10455" s="8" t="s">
        <v>5</v>
      </c>
      <c r="G10455" s="18">
        <f>IFERROR(VLOOKUP(Table1[[#This Row],[Codigo_insumo]],BD_Insumos!$B:$E,4),"")</f>
        <v>1.0965</v>
      </c>
      <c r="H10455" s="140">
        <v>1.97</v>
      </c>
      <c r="I10455" s="9"/>
      <c r="J10455" s="23">
        <f t="shared" si="163"/>
        <v>2.1601050000000002</v>
      </c>
      <c r="K10455" s="22" t="str">
        <f>IF(I10455&lt;&gt;"",SUMIF(Table1[Codigo_servico],A10455,Table1[Subtotal_insumo]),"")</f>
        <v/>
      </c>
      <c r="L10455" s="18">
        <f>IF(Table1[[#This Row],[Ordem_insumos]]&lt;&gt;0,VLOOKUP(Table1[[#This Row],[Codigo_servico]],Preencher_Orcamento!$B:$D,3,FALSE)*Table1[[#This Row],[Qtde_insumo]],"")</f>
        <v>0</v>
      </c>
      <c r="M10455" s="18">
        <f>IF(Table1[[#This Row],[Ordem_insumos]]&lt;&gt;0,VLOOKUP(Table1[[#This Row],[Codigo_servico]],Preencher_Orcamento!$B:$D,3,FALSE)*Table1[[#This Row],[Subtotal_insumo]],"")</f>
        <v>0</v>
      </c>
    </row>
    <row r="10456" spans="1:13" x14ac:dyDescent="0.25">
      <c r="A10456" s="3">
        <v>170132</v>
      </c>
      <c r="B10456" s="125">
        <v>0</v>
      </c>
      <c r="C10456" s="131" t="s">
        <v>4387</v>
      </c>
      <c r="D10456" s="132"/>
      <c r="E10456" s="4"/>
      <c r="F10456" s="4"/>
      <c r="G10456" s="17" t="str">
        <f>IFERROR(VLOOKUP(Table1[[#This Row],[Codigo_insumo]],BD_Insumos!$B:$E,4),"")</f>
        <v/>
      </c>
      <c r="H10456" s="139"/>
      <c r="I10456" s="5" t="s">
        <v>5</v>
      </c>
      <c r="J10456" s="20" t="str">
        <f t="shared" si="163"/>
        <v/>
      </c>
      <c r="K10456" s="21">
        <f>IF(I10456&lt;&gt;"",SUMIF(Table1[Codigo_servico],A10456,Table1[Subtotal_insumo]),"")</f>
        <v>734.10287867843249</v>
      </c>
      <c r="L10456" s="17" t="str">
        <f>IF(Table1[[#This Row],[Ordem_insumos]]&lt;&gt;0,VLOOKUP(Table1[[#This Row],[Codigo_servico]],Preencher_Orcamento!$B:$D,3,FALSE)*Table1[[#This Row],[Qtde_insumo]],"")</f>
        <v/>
      </c>
      <c r="M10456" s="17" t="str">
        <f>IF(Table1[[#This Row],[Ordem_insumos]]&lt;&gt;0,VLOOKUP(Table1[[#This Row],[Codigo_servico]],Preencher_Orcamento!$B:$D,3,FALSE)*Table1[[#This Row],[Subtotal_insumo]],"")</f>
        <v/>
      </c>
    </row>
    <row r="10457" spans="1:13" ht="26.25" x14ac:dyDescent="0.25">
      <c r="A10457" s="6">
        <v>170132</v>
      </c>
      <c r="B10457" s="126">
        <v>1</v>
      </c>
      <c r="C10457" s="133"/>
      <c r="D10457" s="134">
        <v>10648</v>
      </c>
      <c r="E10457" s="7" t="s">
        <v>158</v>
      </c>
      <c r="F10457" s="8" t="s">
        <v>58</v>
      </c>
      <c r="G10457" s="16">
        <f>IFERROR(VLOOKUP(Table1[[#This Row],[Codigo_insumo]],BD_Insumos!$B:$E,4),"")</f>
        <v>359.69349999999997</v>
      </c>
      <c r="H10457" s="140">
        <v>5.5E-2</v>
      </c>
      <c r="I10457" s="9"/>
      <c r="J10457" s="22">
        <f t="shared" si="163"/>
        <v>19.7831425</v>
      </c>
      <c r="K10457" s="22" t="str">
        <f>IF(I10457&lt;&gt;"",SUMIF(Table1[Codigo_servico],A10457,Table1[Subtotal_insumo]),"")</f>
        <v/>
      </c>
      <c r="L10457" s="16">
        <f>IF(Table1[[#This Row],[Ordem_insumos]]&lt;&gt;0,VLOOKUP(Table1[[#This Row],[Codigo_servico]],Preencher_Orcamento!$B:$D,3,FALSE)*Table1[[#This Row],[Qtde_insumo]],"")</f>
        <v>0</v>
      </c>
      <c r="M10457" s="16">
        <f>IF(Table1[[#This Row],[Ordem_insumos]]&lt;&gt;0,VLOOKUP(Table1[[#This Row],[Codigo_servico]],Preencher_Orcamento!$B:$D,3,FALSE)*Table1[[#This Row],[Subtotal_insumo]],"")</f>
        <v>0</v>
      </c>
    </row>
    <row r="10458" spans="1:13" x14ac:dyDescent="0.25">
      <c r="A10458" s="6">
        <v>170132</v>
      </c>
      <c r="B10458" s="126">
        <v>2</v>
      </c>
      <c r="C10458" s="133"/>
      <c r="D10458" s="134">
        <v>2076</v>
      </c>
      <c r="E10458" s="7" t="s">
        <v>2200</v>
      </c>
      <c r="F10458" s="8" t="s">
        <v>2140</v>
      </c>
      <c r="G10458" s="16">
        <f>IFERROR(VLOOKUP(Table1[[#This Row],[Codigo_insumo]],BD_Insumos!$B:$E,4),"")</f>
        <v>12.645924541907611</v>
      </c>
      <c r="H10458" s="140">
        <v>1.99</v>
      </c>
      <c r="I10458" s="9"/>
      <c r="J10458" s="22">
        <f t="shared" si="163"/>
        <v>25.165389838396145</v>
      </c>
      <c r="K10458" s="22" t="str">
        <f>IF(I10458&lt;&gt;"",SUMIF(Table1[Codigo_servico],A10458,Table1[Subtotal_insumo]),"")</f>
        <v/>
      </c>
      <c r="L10458" s="16">
        <f>IF(Table1[[#This Row],[Ordem_insumos]]&lt;&gt;0,VLOOKUP(Table1[[#This Row],[Codigo_servico]],Preencher_Orcamento!$B:$D,3,FALSE)*Table1[[#This Row],[Qtde_insumo]],"")</f>
        <v>0</v>
      </c>
      <c r="M10458" s="16">
        <f>IF(Table1[[#This Row],[Ordem_insumos]]&lt;&gt;0,VLOOKUP(Table1[[#This Row],[Codigo_servico]],Preencher_Orcamento!$B:$D,3,FALSE)*Table1[[#This Row],[Subtotal_insumo]],"")</f>
        <v>0</v>
      </c>
    </row>
    <row r="10459" spans="1:13" x14ac:dyDescent="0.25">
      <c r="A10459" s="6">
        <v>170132</v>
      </c>
      <c r="B10459" s="126">
        <v>3</v>
      </c>
      <c r="C10459" s="133"/>
      <c r="D10459" s="134">
        <v>11046</v>
      </c>
      <c r="E10459" s="7" t="s">
        <v>178</v>
      </c>
      <c r="F10459" s="8" t="s">
        <v>5</v>
      </c>
      <c r="G10459" s="16">
        <f>IFERROR(VLOOKUP(Table1[[#This Row],[Codigo_insumo]],BD_Insumos!$B:$E,4),"")</f>
        <v>2.4108999999999998</v>
      </c>
      <c r="H10459" s="140">
        <v>0.5</v>
      </c>
      <c r="I10459" s="9"/>
      <c r="J10459" s="22">
        <f t="shared" si="163"/>
        <v>1.2054499999999999</v>
      </c>
      <c r="K10459" s="22" t="str">
        <f>IF(I10459&lt;&gt;"",SUMIF(Table1[Codigo_servico],A10459,Table1[Subtotal_insumo]),"")</f>
        <v/>
      </c>
      <c r="L10459" s="16">
        <f>IF(Table1[[#This Row],[Ordem_insumos]]&lt;&gt;0,VLOOKUP(Table1[[#This Row],[Codigo_servico]],Preencher_Orcamento!$B:$D,3,FALSE)*Table1[[#This Row],[Qtde_insumo]],"")</f>
        <v>0</v>
      </c>
      <c r="M10459" s="16">
        <f>IF(Table1[[#This Row],[Ordem_insumos]]&lt;&gt;0,VLOOKUP(Table1[[#This Row],[Codigo_servico]],Preencher_Orcamento!$B:$D,3,FALSE)*Table1[[#This Row],[Subtotal_insumo]],"")</f>
        <v>0</v>
      </c>
    </row>
    <row r="10460" spans="1:13" x14ac:dyDescent="0.25">
      <c r="A10460" s="6">
        <v>170132</v>
      </c>
      <c r="B10460" s="126">
        <v>4</v>
      </c>
      <c r="C10460" s="133"/>
      <c r="D10460" s="134">
        <v>37525</v>
      </c>
      <c r="E10460" s="7" t="s">
        <v>832</v>
      </c>
      <c r="F10460" s="8" t="s">
        <v>168</v>
      </c>
      <c r="G10460" s="16">
        <f>IFERROR(VLOOKUP(Table1[[#This Row],[Codigo_insumo]],BD_Insumos!$B:$E,4),"")</f>
        <v>6.3125</v>
      </c>
      <c r="H10460" s="140">
        <v>0.24</v>
      </c>
      <c r="I10460" s="9"/>
      <c r="J10460" s="22">
        <f t="shared" si="163"/>
        <v>1.5149999999999999</v>
      </c>
      <c r="K10460" s="22" t="str">
        <f>IF(I10460&lt;&gt;"",SUMIF(Table1[Codigo_servico],A10460,Table1[Subtotal_insumo]),"")</f>
        <v/>
      </c>
      <c r="L10460" s="16">
        <f>IF(Table1[[#This Row],[Ordem_insumos]]&lt;&gt;0,VLOOKUP(Table1[[#This Row],[Codigo_servico]],Preencher_Orcamento!$B:$D,3,FALSE)*Table1[[#This Row],[Qtde_insumo]],"")</f>
        <v>0</v>
      </c>
      <c r="M10460" s="16">
        <f>IF(Table1[[#This Row],[Ordem_insumos]]&lt;&gt;0,VLOOKUP(Table1[[#This Row],[Codigo_servico]],Preencher_Orcamento!$B:$D,3,FALSE)*Table1[[#This Row],[Subtotal_insumo]],"")</f>
        <v>0</v>
      </c>
    </row>
    <row r="10461" spans="1:13" x14ac:dyDescent="0.25">
      <c r="A10461" s="6">
        <v>170132</v>
      </c>
      <c r="B10461" s="126">
        <v>5</v>
      </c>
      <c r="C10461" s="133"/>
      <c r="D10461" s="134">
        <v>10550</v>
      </c>
      <c r="E10461" s="7" t="s">
        <v>97</v>
      </c>
      <c r="F10461" s="8" t="s">
        <v>58</v>
      </c>
      <c r="G10461" s="16">
        <f>IFERROR(VLOOKUP(Table1[[#This Row],[Codigo_insumo]],BD_Insumos!$B:$E,4),"")</f>
        <v>71.755899999999997</v>
      </c>
      <c r="H10461" s="140">
        <v>2E-3</v>
      </c>
      <c r="I10461" s="9"/>
      <c r="J10461" s="22">
        <f t="shared" si="163"/>
        <v>0.14351179999999999</v>
      </c>
      <c r="K10461" s="22" t="str">
        <f>IF(I10461&lt;&gt;"",SUMIF(Table1[Codigo_servico],A10461,Table1[Subtotal_insumo]),"")</f>
        <v/>
      </c>
      <c r="L10461" s="16">
        <f>IF(Table1[[#This Row],[Ordem_insumos]]&lt;&gt;0,VLOOKUP(Table1[[#This Row],[Codigo_servico]],Preencher_Orcamento!$B:$D,3,FALSE)*Table1[[#This Row],[Qtde_insumo]],"")</f>
        <v>0</v>
      </c>
      <c r="M10461" s="16">
        <f>IF(Table1[[#This Row],[Ordem_insumos]]&lt;&gt;0,VLOOKUP(Table1[[#This Row],[Codigo_servico]],Preencher_Orcamento!$B:$D,3,FALSE)*Table1[[#This Row],[Subtotal_insumo]],"")</f>
        <v>0</v>
      </c>
    </row>
    <row r="10462" spans="1:13" x14ac:dyDescent="0.25">
      <c r="A10462" s="6">
        <v>170132</v>
      </c>
      <c r="B10462" s="126">
        <v>6</v>
      </c>
      <c r="C10462" s="133"/>
      <c r="D10462" s="134">
        <v>30542</v>
      </c>
      <c r="E10462" s="7" t="s">
        <v>574</v>
      </c>
      <c r="F10462" s="8" t="s">
        <v>197</v>
      </c>
      <c r="G10462" s="16">
        <f>IFERROR(VLOOKUP(Table1[[#This Row],[Codigo_insumo]],BD_Insumos!$B:$E,4),"")</f>
        <v>6.2305000000000001</v>
      </c>
      <c r="H10462" s="140">
        <v>60.03</v>
      </c>
      <c r="I10462" s="9"/>
      <c r="J10462" s="22">
        <f t="shared" si="163"/>
        <v>374.01691500000004</v>
      </c>
      <c r="K10462" s="22" t="str">
        <f>IF(I10462&lt;&gt;"",SUMIF(Table1[Codigo_servico],A10462,Table1[Subtotal_insumo]),"")</f>
        <v/>
      </c>
      <c r="L10462" s="16">
        <f>IF(Table1[[#This Row],[Ordem_insumos]]&lt;&gt;0,VLOOKUP(Table1[[#This Row],[Codigo_servico]],Preencher_Orcamento!$B:$D,3,FALSE)*Table1[[#This Row],[Qtde_insumo]],"")</f>
        <v>0</v>
      </c>
      <c r="M10462" s="16">
        <f>IF(Table1[[#This Row],[Ordem_insumos]]&lt;&gt;0,VLOOKUP(Table1[[#This Row],[Codigo_servico]],Preencher_Orcamento!$B:$D,3,FALSE)*Table1[[#This Row],[Subtotal_insumo]],"")</f>
        <v>0</v>
      </c>
    </row>
    <row r="10463" spans="1:13" x14ac:dyDescent="0.25">
      <c r="A10463" s="6">
        <v>170132</v>
      </c>
      <c r="B10463" s="126">
        <v>7</v>
      </c>
      <c r="C10463" s="133"/>
      <c r="D10463" s="134">
        <v>2099</v>
      </c>
      <c r="E10463" s="7" t="s">
        <v>2205</v>
      </c>
      <c r="F10463" s="8" t="s">
        <v>2140</v>
      </c>
      <c r="G10463" s="16">
        <f>IFERROR(VLOOKUP(Table1[[#This Row],[Codigo_insumo]],BD_Insumos!$B:$E,4),"")</f>
        <v>12.627877718847255</v>
      </c>
      <c r="H10463" s="140">
        <v>5.34</v>
      </c>
      <c r="I10463" s="9"/>
      <c r="J10463" s="22">
        <f t="shared" si="163"/>
        <v>67.432867018644345</v>
      </c>
      <c r="K10463" s="22" t="str">
        <f>IF(I10463&lt;&gt;"",SUMIF(Table1[Codigo_servico],A10463,Table1[Subtotal_insumo]),"")</f>
        <v/>
      </c>
      <c r="L10463" s="16">
        <f>IF(Table1[[#This Row],[Ordem_insumos]]&lt;&gt;0,VLOOKUP(Table1[[#This Row],[Codigo_servico]],Preencher_Orcamento!$B:$D,3,FALSE)*Table1[[#This Row],[Qtde_insumo]],"")</f>
        <v>0</v>
      </c>
      <c r="M10463" s="16">
        <f>IF(Table1[[#This Row],[Ordem_insumos]]&lt;&gt;0,VLOOKUP(Table1[[#This Row],[Codigo_servico]],Preencher_Orcamento!$B:$D,3,FALSE)*Table1[[#This Row],[Subtotal_insumo]],"")</f>
        <v>0</v>
      </c>
    </row>
    <row r="10464" spans="1:13" x14ac:dyDescent="0.25">
      <c r="A10464" s="6">
        <v>170132</v>
      </c>
      <c r="B10464" s="126">
        <v>8</v>
      </c>
      <c r="C10464" s="133"/>
      <c r="D10464" s="134">
        <v>2075</v>
      </c>
      <c r="E10464" s="7" t="s">
        <v>2199</v>
      </c>
      <c r="F10464" s="8" t="s">
        <v>2140</v>
      </c>
      <c r="G10464" s="16">
        <f>IFERROR(VLOOKUP(Table1[[#This Row],[Codigo_insumo]],BD_Insumos!$B:$E,4),"")</f>
        <v>15.599673853371913</v>
      </c>
      <c r="H10464" s="140">
        <v>2.29</v>
      </c>
      <c r="I10464" s="9"/>
      <c r="J10464" s="22">
        <f t="shared" si="163"/>
        <v>35.723253124221678</v>
      </c>
      <c r="K10464" s="22" t="str">
        <f>IF(I10464&lt;&gt;"",SUMIF(Table1[Codigo_servico],A10464,Table1[Subtotal_insumo]),"")</f>
        <v/>
      </c>
      <c r="L10464" s="16">
        <f>IF(Table1[[#This Row],[Ordem_insumos]]&lt;&gt;0,VLOOKUP(Table1[[#This Row],[Codigo_servico]],Preencher_Orcamento!$B:$D,3,FALSE)*Table1[[#This Row],[Qtde_insumo]],"")</f>
        <v>0</v>
      </c>
      <c r="M10464" s="16">
        <f>IF(Table1[[#This Row],[Ordem_insumos]]&lt;&gt;0,VLOOKUP(Table1[[#This Row],[Codigo_servico]],Preencher_Orcamento!$B:$D,3,FALSE)*Table1[[#This Row],[Subtotal_insumo]],"")</f>
        <v>0</v>
      </c>
    </row>
    <row r="10465" spans="1:13" x14ac:dyDescent="0.25">
      <c r="A10465" s="6">
        <v>170132</v>
      </c>
      <c r="B10465" s="126">
        <v>9</v>
      </c>
      <c r="C10465" s="133"/>
      <c r="D10465" s="134">
        <v>2046</v>
      </c>
      <c r="E10465" s="7" t="s">
        <v>2195</v>
      </c>
      <c r="F10465" s="8" t="s">
        <v>2140</v>
      </c>
      <c r="G10465" s="16">
        <f>IFERROR(VLOOKUP(Table1[[#This Row],[Codigo_insumo]],BD_Insumos!$B:$E,4),"")</f>
        <v>13.391773957816332</v>
      </c>
      <c r="H10465" s="140">
        <v>1</v>
      </c>
      <c r="I10465" s="9"/>
      <c r="J10465" s="22">
        <f t="shared" si="163"/>
        <v>13.391773957816332</v>
      </c>
      <c r="K10465" s="22" t="str">
        <f>IF(I10465&lt;&gt;"",SUMIF(Table1[Codigo_servico],A10465,Table1[Subtotal_insumo]),"")</f>
        <v/>
      </c>
      <c r="L10465" s="16">
        <f>IF(Table1[[#This Row],[Ordem_insumos]]&lt;&gt;0,VLOOKUP(Table1[[#This Row],[Codigo_servico]],Preencher_Orcamento!$B:$D,3,FALSE)*Table1[[#This Row],[Qtde_insumo]],"")</f>
        <v>0</v>
      </c>
      <c r="M10465" s="16">
        <f>IF(Table1[[#This Row],[Ordem_insumos]]&lt;&gt;0,VLOOKUP(Table1[[#This Row],[Codigo_servico]],Preencher_Orcamento!$B:$D,3,FALSE)*Table1[[#This Row],[Subtotal_insumo]],"")</f>
        <v>0</v>
      </c>
    </row>
    <row r="10466" spans="1:13" x14ac:dyDescent="0.25">
      <c r="A10466" s="6">
        <v>170132</v>
      </c>
      <c r="B10466" s="126">
        <v>10</v>
      </c>
      <c r="C10466" s="133"/>
      <c r="D10466" s="134">
        <v>2045</v>
      </c>
      <c r="E10466" s="7" t="s">
        <v>2194</v>
      </c>
      <c r="F10466" s="8" t="s">
        <v>2140</v>
      </c>
      <c r="G10466" s="16">
        <f>IFERROR(VLOOKUP(Table1[[#This Row],[Codigo_insumo]],BD_Insumos!$B:$E,4),"")</f>
        <v>28.645206620187412</v>
      </c>
      <c r="H10466" s="140">
        <v>1</v>
      </c>
      <c r="I10466" s="9"/>
      <c r="J10466" s="22">
        <f t="shared" si="163"/>
        <v>28.645206620187412</v>
      </c>
      <c r="K10466" s="22" t="str">
        <f>IF(I10466&lt;&gt;"",SUMIF(Table1[Codigo_servico],A10466,Table1[Subtotal_insumo]),"")</f>
        <v/>
      </c>
      <c r="L10466" s="16">
        <f>IF(Table1[[#This Row],[Ordem_insumos]]&lt;&gt;0,VLOOKUP(Table1[[#This Row],[Codigo_servico]],Preencher_Orcamento!$B:$D,3,FALSE)*Table1[[#This Row],[Qtde_insumo]],"")</f>
        <v>0</v>
      </c>
      <c r="M10466" s="16">
        <f>IF(Table1[[#This Row],[Ordem_insumos]]&lt;&gt;0,VLOOKUP(Table1[[#This Row],[Codigo_servico]],Preencher_Orcamento!$B:$D,3,FALSE)*Table1[[#This Row],[Subtotal_insumo]],"")</f>
        <v>0</v>
      </c>
    </row>
    <row r="10467" spans="1:13" x14ac:dyDescent="0.25">
      <c r="A10467" s="6">
        <v>170132</v>
      </c>
      <c r="B10467" s="126">
        <v>11</v>
      </c>
      <c r="C10467" s="133"/>
      <c r="D10467" s="134">
        <v>17740</v>
      </c>
      <c r="E10467" s="7" t="s">
        <v>399</v>
      </c>
      <c r="F10467" s="8" t="s">
        <v>197</v>
      </c>
      <c r="G10467" s="18">
        <f>IFERROR(VLOOKUP(Table1[[#This Row],[Codigo_insumo]],BD_Insumos!$B:$E,4),"")</f>
        <v>4.9862000000000002</v>
      </c>
      <c r="H10467" s="140">
        <v>0.11</v>
      </c>
      <c r="I10467" s="9"/>
      <c r="J10467" s="23">
        <f t="shared" si="163"/>
        <v>0.54848200000000003</v>
      </c>
      <c r="K10467" s="22" t="str">
        <f>IF(I10467&lt;&gt;"",SUMIF(Table1[Codigo_servico],A10467,Table1[Subtotal_insumo]),"")</f>
        <v/>
      </c>
      <c r="L10467" s="18">
        <f>IF(Table1[[#This Row],[Ordem_insumos]]&lt;&gt;0,VLOOKUP(Table1[[#This Row],[Codigo_servico]],Preencher_Orcamento!$B:$D,3,FALSE)*Table1[[#This Row],[Qtde_insumo]],"")</f>
        <v>0</v>
      </c>
      <c r="M10467" s="18">
        <f>IF(Table1[[#This Row],[Ordem_insumos]]&lt;&gt;0,VLOOKUP(Table1[[#This Row],[Codigo_servico]],Preencher_Orcamento!$B:$D,3,FALSE)*Table1[[#This Row],[Subtotal_insumo]],"")</f>
        <v>0</v>
      </c>
    </row>
    <row r="10468" spans="1:13" x14ac:dyDescent="0.25">
      <c r="A10468" s="6">
        <v>170132</v>
      </c>
      <c r="B10468" s="126">
        <v>12</v>
      </c>
      <c r="C10468" s="133"/>
      <c r="D10468" s="134">
        <v>37509</v>
      </c>
      <c r="E10468" s="7" t="s">
        <v>830</v>
      </c>
      <c r="F10468" s="8" t="s">
        <v>168</v>
      </c>
      <c r="G10468" s="18">
        <f>IFERROR(VLOOKUP(Table1[[#This Row],[Codigo_insumo]],BD_Insumos!$B:$E,4),"")</f>
        <v>16.625699999999998</v>
      </c>
      <c r="H10468" s="140">
        <v>0.28999999999999998</v>
      </c>
      <c r="I10468" s="9"/>
      <c r="J10468" s="23">
        <f t="shared" si="163"/>
        <v>4.8214529999999991</v>
      </c>
      <c r="K10468" s="22" t="str">
        <f>IF(I10468&lt;&gt;"",SUMIF(Table1[Codigo_servico],A10468,Table1[Subtotal_insumo]),"")</f>
        <v/>
      </c>
      <c r="L10468" s="18">
        <f>IF(Table1[[#This Row],[Ordem_insumos]]&lt;&gt;0,VLOOKUP(Table1[[#This Row],[Codigo_servico]],Preencher_Orcamento!$B:$D,3,FALSE)*Table1[[#This Row],[Qtde_insumo]],"")</f>
        <v>0</v>
      </c>
      <c r="M10468" s="18">
        <f>IF(Table1[[#This Row],[Ordem_insumos]]&lt;&gt;0,VLOOKUP(Table1[[#This Row],[Codigo_servico]],Preencher_Orcamento!$B:$D,3,FALSE)*Table1[[#This Row],[Subtotal_insumo]],"")</f>
        <v>0</v>
      </c>
    </row>
    <row r="10469" spans="1:13" ht="26.25" x14ac:dyDescent="0.25">
      <c r="A10469" s="6">
        <v>170132</v>
      </c>
      <c r="B10469" s="126">
        <v>13</v>
      </c>
      <c r="C10469" s="133"/>
      <c r="D10469" s="134">
        <v>10636</v>
      </c>
      <c r="E10469" s="7" t="s">
        <v>146</v>
      </c>
      <c r="F10469" s="8" t="s">
        <v>58</v>
      </c>
      <c r="G10469" s="18">
        <f>IFERROR(VLOOKUP(Table1[[#This Row],[Codigo_insumo]],BD_Insumos!$B:$E,4),"")</f>
        <v>318.20740000000001</v>
      </c>
      <c r="H10469" s="140">
        <v>1.2E-2</v>
      </c>
      <c r="I10469" s="9"/>
      <c r="J10469" s="23">
        <f t="shared" si="163"/>
        <v>3.8184888000000003</v>
      </c>
      <c r="K10469" s="22" t="str">
        <f>IF(I10469&lt;&gt;"",SUMIF(Table1[Codigo_servico],A10469,Table1[Subtotal_insumo]),"")</f>
        <v/>
      </c>
      <c r="L10469" s="18">
        <f>IF(Table1[[#This Row],[Ordem_insumos]]&lt;&gt;0,VLOOKUP(Table1[[#This Row],[Codigo_servico]],Preencher_Orcamento!$B:$D,3,FALSE)*Table1[[#This Row],[Qtde_insumo]],"")</f>
        <v>0</v>
      </c>
      <c r="M10469" s="18">
        <f>IF(Table1[[#This Row],[Ordem_insumos]]&lt;&gt;0,VLOOKUP(Table1[[#This Row],[Codigo_servico]],Preencher_Orcamento!$B:$D,3,FALSE)*Table1[[#This Row],[Subtotal_insumo]],"")</f>
        <v>0</v>
      </c>
    </row>
    <row r="10470" spans="1:13" x14ac:dyDescent="0.25">
      <c r="A10470" s="6">
        <v>170132</v>
      </c>
      <c r="B10470" s="126">
        <v>14</v>
      </c>
      <c r="C10470" s="133"/>
      <c r="D10470" s="134">
        <v>11066</v>
      </c>
      <c r="E10470" s="7" t="s">
        <v>183</v>
      </c>
      <c r="F10470" s="8" t="s">
        <v>5</v>
      </c>
      <c r="G10470" s="18">
        <f>IFERROR(VLOOKUP(Table1[[#This Row],[Codigo_insumo]],BD_Insumos!$B:$E,4),"")</f>
        <v>1.0965</v>
      </c>
      <c r="H10470" s="140">
        <v>1.54</v>
      </c>
      <c r="I10470" s="9"/>
      <c r="J10470" s="23">
        <f t="shared" si="163"/>
        <v>1.6886100000000002</v>
      </c>
      <c r="K10470" s="22" t="str">
        <f>IF(I10470&lt;&gt;"",SUMIF(Table1[Codigo_servico],A10470,Table1[Subtotal_insumo]),"")</f>
        <v/>
      </c>
      <c r="L10470" s="18">
        <f>IF(Table1[[#This Row],[Ordem_insumos]]&lt;&gt;0,VLOOKUP(Table1[[#This Row],[Codigo_servico]],Preencher_Orcamento!$B:$D,3,FALSE)*Table1[[#This Row],[Qtde_insumo]],"")</f>
        <v>0</v>
      </c>
      <c r="M10470" s="18">
        <f>IF(Table1[[#This Row],[Ordem_insumos]]&lt;&gt;0,VLOOKUP(Table1[[#This Row],[Codigo_servico]],Preencher_Orcamento!$B:$D,3,FALSE)*Table1[[#This Row],[Subtotal_insumo]],"")</f>
        <v>0</v>
      </c>
    </row>
    <row r="10471" spans="1:13" x14ac:dyDescent="0.25">
      <c r="A10471" s="6">
        <v>170132</v>
      </c>
      <c r="B10471" s="126">
        <v>15</v>
      </c>
      <c r="C10471" s="133"/>
      <c r="D10471" s="134">
        <v>10612</v>
      </c>
      <c r="E10471" s="7" t="s">
        <v>122</v>
      </c>
      <c r="F10471" s="8" t="s">
        <v>58</v>
      </c>
      <c r="G10471" s="18">
        <f>IFERROR(VLOOKUP(Table1[[#This Row],[Codigo_insumo]],BD_Insumos!$B:$E,4),"")</f>
        <v>250.2276</v>
      </c>
      <c r="H10471" s="140">
        <v>0.11</v>
      </c>
      <c r="I10471" s="9"/>
      <c r="J10471" s="23">
        <f t="shared" si="163"/>
        <v>27.525036</v>
      </c>
      <c r="K10471" s="22" t="str">
        <f>IF(I10471&lt;&gt;"",SUMIF(Table1[Codigo_servico],A10471,Table1[Subtotal_insumo]),"")</f>
        <v/>
      </c>
      <c r="L10471" s="18">
        <f>IF(Table1[[#This Row],[Ordem_insumos]]&lt;&gt;0,VLOOKUP(Table1[[#This Row],[Codigo_servico]],Preencher_Orcamento!$B:$D,3,FALSE)*Table1[[#This Row],[Qtde_insumo]],"")</f>
        <v>0</v>
      </c>
      <c r="M10471" s="18">
        <f>IF(Table1[[#This Row],[Ordem_insumos]]&lt;&gt;0,VLOOKUP(Table1[[#This Row],[Codigo_servico]],Preencher_Orcamento!$B:$D,3,FALSE)*Table1[[#This Row],[Subtotal_insumo]],"")</f>
        <v>0</v>
      </c>
    </row>
    <row r="10472" spans="1:13" x14ac:dyDescent="0.25">
      <c r="A10472" s="6">
        <v>170132</v>
      </c>
      <c r="B10472" s="126">
        <v>16</v>
      </c>
      <c r="C10472" s="133"/>
      <c r="D10472" s="134">
        <v>12580</v>
      </c>
      <c r="E10472" s="7" t="s">
        <v>246</v>
      </c>
      <c r="F10472" s="8" t="s">
        <v>457</v>
      </c>
      <c r="G10472" s="18">
        <f>IFERROR(VLOOKUP(Table1[[#This Row],[Codigo_insumo]],BD_Insumos!$B:$E,4),"")</f>
        <v>0.25140000000000001</v>
      </c>
      <c r="H10472" s="140">
        <v>53</v>
      </c>
      <c r="I10472" s="9"/>
      <c r="J10472" s="23">
        <f t="shared" si="163"/>
        <v>13.324200000000001</v>
      </c>
      <c r="K10472" s="22" t="str">
        <f>IF(I10472&lt;&gt;"",SUMIF(Table1[Codigo_servico],A10472,Table1[Subtotal_insumo]),"")</f>
        <v/>
      </c>
      <c r="L10472" s="18">
        <f>IF(Table1[[#This Row],[Ordem_insumos]]&lt;&gt;0,VLOOKUP(Table1[[#This Row],[Codigo_servico]],Preencher_Orcamento!$B:$D,3,FALSE)*Table1[[#This Row],[Qtde_insumo]],"")</f>
        <v>0</v>
      </c>
      <c r="M10472" s="18">
        <f>IF(Table1[[#This Row],[Ordem_insumos]]&lt;&gt;0,VLOOKUP(Table1[[#This Row],[Codigo_servico]],Preencher_Orcamento!$B:$D,3,FALSE)*Table1[[#This Row],[Subtotal_insumo]],"")</f>
        <v>0</v>
      </c>
    </row>
    <row r="10473" spans="1:13" x14ac:dyDescent="0.25">
      <c r="A10473" s="6">
        <v>170132</v>
      </c>
      <c r="B10473" s="126">
        <v>17</v>
      </c>
      <c r="C10473" s="133"/>
      <c r="D10473" s="134">
        <v>11070</v>
      </c>
      <c r="E10473" s="7" t="s">
        <v>185</v>
      </c>
      <c r="F10473" s="8" t="s">
        <v>5</v>
      </c>
      <c r="G10473" s="18">
        <f>IFERROR(VLOOKUP(Table1[[#This Row],[Codigo_insumo]],BD_Insumos!$B:$E,4),"")</f>
        <v>4.1189999999999998</v>
      </c>
      <c r="H10473" s="140">
        <v>1.26667</v>
      </c>
      <c r="I10473" s="9"/>
      <c r="J10473" s="23">
        <f t="shared" si="163"/>
        <v>5.2174137299999996</v>
      </c>
      <c r="K10473" s="22" t="str">
        <f>IF(I10473&lt;&gt;"",SUMIF(Table1[Codigo_servico],A10473,Table1[Subtotal_insumo]),"")</f>
        <v/>
      </c>
      <c r="L10473" s="18">
        <f>IF(Table1[[#This Row],[Ordem_insumos]]&lt;&gt;0,VLOOKUP(Table1[[#This Row],[Codigo_servico]],Preencher_Orcamento!$B:$D,3,FALSE)*Table1[[#This Row],[Qtde_insumo]],"")</f>
        <v>0</v>
      </c>
      <c r="M10473" s="18">
        <f>IF(Table1[[#This Row],[Ordem_insumos]]&lt;&gt;0,VLOOKUP(Table1[[#This Row],[Codigo_servico]],Preencher_Orcamento!$B:$D,3,FALSE)*Table1[[#This Row],[Subtotal_insumo]],"")</f>
        <v>0</v>
      </c>
    </row>
    <row r="10474" spans="1:13" x14ac:dyDescent="0.25">
      <c r="A10474" s="6">
        <v>170132</v>
      </c>
      <c r="B10474" s="126">
        <v>18</v>
      </c>
      <c r="C10474" s="133"/>
      <c r="D10474" s="134">
        <v>11510</v>
      </c>
      <c r="E10474" s="7" t="s">
        <v>205</v>
      </c>
      <c r="F10474" s="8" t="s">
        <v>197</v>
      </c>
      <c r="G10474" s="18">
        <f>IFERROR(VLOOKUP(Table1[[#This Row],[Codigo_insumo]],BD_Insumos!$B:$E,4),"")</f>
        <v>3.2757999999999998</v>
      </c>
      <c r="H10474" s="140">
        <v>5.91</v>
      </c>
      <c r="I10474" s="9"/>
      <c r="J10474" s="23">
        <f t="shared" si="163"/>
        <v>19.359977999999998</v>
      </c>
      <c r="K10474" s="22" t="str">
        <f>IF(I10474&lt;&gt;"",SUMIF(Table1[Codigo_servico],A10474,Table1[Subtotal_insumo]),"")</f>
        <v/>
      </c>
      <c r="L10474" s="18">
        <f>IF(Table1[[#This Row],[Ordem_insumos]]&lt;&gt;0,VLOOKUP(Table1[[#This Row],[Codigo_servico]],Preencher_Orcamento!$B:$D,3,FALSE)*Table1[[#This Row],[Qtde_insumo]],"")</f>
        <v>0</v>
      </c>
      <c r="M10474" s="18">
        <f>IF(Table1[[#This Row],[Ordem_insumos]]&lt;&gt;0,VLOOKUP(Table1[[#This Row],[Codigo_servico]],Preencher_Orcamento!$B:$D,3,FALSE)*Table1[[#This Row],[Subtotal_insumo]],"")</f>
        <v>0</v>
      </c>
    </row>
    <row r="10475" spans="1:13" x14ac:dyDescent="0.25">
      <c r="A10475" s="6">
        <v>170132</v>
      </c>
      <c r="B10475" s="126">
        <v>19</v>
      </c>
      <c r="C10475" s="133"/>
      <c r="D10475" s="134">
        <v>2020</v>
      </c>
      <c r="E10475" s="7" t="s">
        <v>2188</v>
      </c>
      <c r="F10475" s="8" t="s">
        <v>2140</v>
      </c>
      <c r="G10475" s="18">
        <f>IFERROR(VLOOKUP(Table1[[#This Row],[Codigo_insumo]],BD_Insumos!$B:$E,4),"")</f>
        <v>15.860837164231068</v>
      </c>
      <c r="H10475" s="140">
        <v>2.23</v>
      </c>
      <c r="I10475" s="9"/>
      <c r="J10475" s="23">
        <f t="shared" si="163"/>
        <v>35.369666876235279</v>
      </c>
      <c r="K10475" s="22" t="str">
        <f>IF(I10475&lt;&gt;"",SUMIF(Table1[Codigo_servico],A10475,Table1[Subtotal_insumo]),"")</f>
        <v/>
      </c>
      <c r="L10475" s="18">
        <f>IF(Table1[[#This Row],[Ordem_insumos]]&lt;&gt;0,VLOOKUP(Table1[[#This Row],[Codigo_servico]],Preencher_Orcamento!$B:$D,3,FALSE)*Table1[[#This Row],[Qtde_insumo]],"")</f>
        <v>0</v>
      </c>
      <c r="M10475" s="18">
        <f>IF(Table1[[#This Row],[Ordem_insumos]]&lt;&gt;0,VLOOKUP(Table1[[#This Row],[Codigo_servico]],Preencher_Orcamento!$B:$D,3,FALSE)*Table1[[#This Row],[Subtotal_insumo]],"")</f>
        <v>0</v>
      </c>
    </row>
    <row r="10476" spans="1:13" x14ac:dyDescent="0.25">
      <c r="A10476" s="6">
        <v>170132</v>
      </c>
      <c r="B10476" s="126">
        <v>20</v>
      </c>
      <c r="C10476" s="133"/>
      <c r="D10476" s="134">
        <v>2014</v>
      </c>
      <c r="E10476" s="7" t="s">
        <v>2185</v>
      </c>
      <c r="F10476" s="8" t="s">
        <v>2140</v>
      </c>
      <c r="G10476" s="18">
        <f>IFERROR(VLOOKUP(Table1[[#This Row],[Codigo_insumo]],BD_Insumos!$B:$E,4),"")</f>
        <v>13.173665210544026</v>
      </c>
      <c r="H10476" s="140">
        <v>0.85</v>
      </c>
      <c r="I10476" s="9"/>
      <c r="J10476" s="23">
        <f t="shared" si="163"/>
        <v>11.197615428962422</v>
      </c>
      <c r="K10476" s="22" t="str">
        <f>IF(I10476&lt;&gt;"",SUMIF(Table1[Codigo_servico],A10476,Table1[Subtotal_insumo]),"")</f>
        <v/>
      </c>
      <c r="L10476" s="18">
        <f>IF(Table1[[#This Row],[Ordem_insumos]]&lt;&gt;0,VLOOKUP(Table1[[#This Row],[Codigo_servico]],Preencher_Orcamento!$B:$D,3,FALSE)*Table1[[#This Row],[Qtde_insumo]],"")</f>
        <v>0</v>
      </c>
      <c r="M10476" s="18">
        <f>IF(Table1[[#This Row],[Ordem_insumos]]&lt;&gt;0,VLOOKUP(Table1[[#This Row],[Codigo_servico]],Preencher_Orcamento!$B:$D,3,FALSE)*Table1[[#This Row],[Subtotal_insumo]],"")</f>
        <v>0</v>
      </c>
    </row>
    <row r="10477" spans="1:13" x14ac:dyDescent="0.25">
      <c r="A10477" s="6">
        <v>170132</v>
      </c>
      <c r="B10477" s="126">
        <v>21</v>
      </c>
      <c r="C10477" s="133"/>
      <c r="D10477" s="134">
        <v>2015</v>
      </c>
      <c r="E10477" s="7" t="s">
        <v>2186</v>
      </c>
      <c r="F10477" s="8" t="s">
        <v>2140</v>
      </c>
      <c r="G10477" s="18">
        <f>IFERROR(VLOOKUP(Table1[[#This Row],[Codigo_insumo]],BD_Insumos!$B:$E,4),"")</f>
        <v>16.259414142106937</v>
      </c>
      <c r="H10477" s="140">
        <v>0.57999999999999996</v>
      </c>
      <c r="I10477" s="9"/>
      <c r="J10477" s="23">
        <f t="shared" si="163"/>
        <v>9.4304602024220223</v>
      </c>
      <c r="K10477" s="22" t="str">
        <f>IF(I10477&lt;&gt;"",SUMIF(Table1[Codigo_servico],A10477,Table1[Subtotal_insumo]),"")</f>
        <v/>
      </c>
      <c r="L10477" s="18">
        <f>IF(Table1[[#This Row],[Ordem_insumos]]&lt;&gt;0,VLOOKUP(Table1[[#This Row],[Codigo_servico]],Preencher_Orcamento!$B:$D,3,FALSE)*Table1[[#This Row],[Qtde_insumo]],"")</f>
        <v>0</v>
      </c>
      <c r="M10477" s="18">
        <f>IF(Table1[[#This Row],[Ordem_insumos]]&lt;&gt;0,VLOOKUP(Table1[[#This Row],[Codigo_servico]],Preencher_Orcamento!$B:$D,3,FALSE)*Table1[[#This Row],[Subtotal_insumo]],"")</f>
        <v>0</v>
      </c>
    </row>
    <row r="10478" spans="1:13" ht="26.25" x14ac:dyDescent="0.25">
      <c r="A10478" s="6">
        <v>170132</v>
      </c>
      <c r="B10478" s="126">
        <v>22</v>
      </c>
      <c r="C10478" s="133"/>
      <c r="D10478" s="134">
        <v>2016</v>
      </c>
      <c r="E10478" s="7" t="s">
        <v>2187</v>
      </c>
      <c r="F10478" s="8" t="s">
        <v>2140</v>
      </c>
      <c r="G10478" s="18">
        <f>IFERROR(VLOOKUP(Table1[[#This Row],[Codigo_insumo]],BD_Insumos!$B:$E,4),"")</f>
        <v>13.188618292508322</v>
      </c>
      <c r="H10478" s="140">
        <v>0.57999999999999996</v>
      </c>
      <c r="I10478" s="9"/>
      <c r="J10478" s="23">
        <f t="shared" si="163"/>
        <v>7.6493986096548259</v>
      </c>
      <c r="K10478" s="22" t="str">
        <f>IF(I10478&lt;&gt;"",SUMIF(Table1[Codigo_servico],A10478,Table1[Subtotal_insumo]),"")</f>
        <v/>
      </c>
      <c r="L10478" s="18">
        <f>IF(Table1[[#This Row],[Ordem_insumos]]&lt;&gt;0,VLOOKUP(Table1[[#This Row],[Codigo_servico]],Preencher_Orcamento!$B:$D,3,FALSE)*Table1[[#This Row],[Qtde_insumo]],"")</f>
        <v>0</v>
      </c>
      <c r="M10478" s="18">
        <f>IF(Table1[[#This Row],[Ordem_insumos]]&lt;&gt;0,VLOOKUP(Table1[[#This Row],[Codigo_servico]],Preencher_Orcamento!$B:$D,3,FALSE)*Table1[[#This Row],[Subtotal_insumo]],"")</f>
        <v>0</v>
      </c>
    </row>
    <row r="10479" spans="1:13" x14ac:dyDescent="0.25">
      <c r="A10479" s="6">
        <v>170132</v>
      </c>
      <c r="B10479" s="126">
        <v>23</v>
      </c>
      <c r="C10479" s="133"/>
      <c r="D10479" s="134">
        <v>37540</v>
      </c>
      <c r="E10479" s="7" t="s">
        <v>838</v>
      </c>
      <c r="F10479" s="8" t="s">
        <v>457</v>
      </c>
      <c r="G10479" s="18">
        <f>IFERROR(VLOOKUP(Table1[[#This Row],[Codigo_insumo]],BD_Insumos!$B:$E,4),"")</f>
        <v>0.39579999999999999</v>
      </c>
      <c r="H10479" s="140">
        <v>0.36</v>
      </c>
      <c r="I10479" s="9"/>
      <c r="J10479" s="23">
        <f t="shared" si="163"/>
        <v>0.14248799999999998</v>
      </c>
      <c r="K10479" s="22" t="str">
        <f>IF(I10479&lt;&gt;"",SUMIF(Table1[Codigo_servico],A10479,Table1[Subtotal_insumo]),"")</f>
        <v/>
      </c>
      <c r="L10479" s="18">
        <f>IF(Table1[[#This Row],[Ordem_insumos]]&lt;&gt;0,VLOOKUP(Table1[[#This Row],[Codigo_servico]],Preencher_Orcamento!$B:$D,3,FALSE)*Table1[[#This Row],[Qtde_insumo]],"")</f>
        <v>0</v>
      </c>
      <c r="M10479" s="18">
        <f>IF(Table1[[#This Row],[Ordem_insumos]]&lt;&gt;0,VLOOKUP(Table1[[#This Row],[Codigo_servico]],Preencher_Orcamento!$B:$D,3,FALSE)*Table1[[#This Row],[Subtotal_insumo]],"")</f>
        <v>0</v>
      </c>
    </row>
    <row r="10480" spans="1:13" x14ac:dyDescent="0.25">
      <c r="A10480" s="6">
        <v>170132</v>
      </c>
      <c r="B10480" s="126">
        <v>24</v>
      </c>
      <c r="C10480" s="133"/>
      <c r="D10480" s="134">
        <v>37535</v>
      </c>
      <c r="E10480" s="7" t="s">
        <v>835</v>
      </c>
      <c r="F10480" s="8" t="s">
        <v>457</v>
      </c>
      <c r="G10480" s="18">
        <f>IFERROR(VLOOKUP(Table1[[#This Row],[Codigo_insumo]],BD_Insumos!$B:$E,4),"")</f>
        <v>1.6855</v>
      </c>
      <c r="H10480" s="140">
        <v>0.97</v>
      </c>
      <c r="I10480" s="9"/>
      <c r="J10480" s="23">
        <f t="shared" si="163"/>
        <v>1.634935</v>
      </c>
      <c r="K10480" s="22" t="str">
        <f>IF(I10480&lt;&gt;"",SUMIF(Table1[Codigo_servico],A10480,Table1[Subtotal_insumo]),"")</f>
        <v/>
      </c>
      <c r="L10480" s="18">
        <f>IF(Table1[[#This Row],[Ordem_insumos]]&lt;&gt;0,VLOOKUP(Table1[[#This Row],[Codigo_servico]],Preencher_Orcamento!$B:$D,3,FALSE)*Table1[[#This Row],[Qtde_insumo]],"")</f>
        <v>0</v>
      </c>
      <c r="M10480" s="18">
        <f>IF(Table1[[#This Row],[Ordem_insumos]]&lt;&gt;0,VLOOKUP(Table1[[#This Row],[Codigo_servico]],Preencher_Orcamento!$B:$D,3,FALSE)*Table1[[#This Row],[Subtotal_insumo]],"")</f>
        <v>0</v>
      </c>
    </row>
    <row r="10481" spans="1:13" ht="26.25" x14ac:dyDescent="0.25">
      <c r="A10481" s="6">
        <v>170132</v>
      </c>
      <c r="B10481" s="126">
        <v>25</v>
      </c>
      <c r="C10481" s="133"/>
      <c r="D10481" s="134">
        <v>37025</v>
      </c>
      <c r="E10481" s="7" t="s">
        <v>814</v>
      </c>
      <c r="F10481" s="8" t="s">
        <v>168</v>
      </c>
      <c r="G10481" s="18">
        <f>IFERROR(VLOOKUP(Table1[[#This Row],[Codigo_insumo]],BD_Insumos!$B:$E,4),"")</f>
        <v>9.7798999999999996</v>
      </c>
      <c r="H10481" s="140">
        <v>0.3</v>
      </c>
      <c r="I10481" s="9"/>
      <c r="J10481" s="23">
        <f t="shared" si="163"/>
        <v>2.93397</v>
      </c>
      <c r="K10481" s="22" t="str">
        <f>IF(I10481&lt;&gt;"",SUMIF(Table1[Codigo_servico],A10481,Table1[Subtotal_insumo]),"")</f>
        <v/>
      </c>
      <c r="L10481" s="18">
        <f>IF(Table1[[#This Row],[Ordem_insumos]]&lt;&gt;0,VLOOKUP(Table1[[#This Row],[Codigo_servico]],Preencher_Orcamento!$B:$D,3,FALSE)*Table1[[#This Row],[Qtde_insumo]],"")</f>
        <v>0</v>
      </c>
      <c r="M10481" s="18">
        <f>IF(Table1[[#This Row],[Ordem_insumos]]&lt;&gt;0,VLOOKUP(Table1[[#This Row],[Codigo_servico]],Preencher_Orcamento!$B:$D,3,FALSE)*Table1[[#This Row],[Subtotal_insumo]],"")</f>
        <v>0</v>
      </c>
    </row>
    <row r="10482" spans="1:13" x14ac:dyDescent="0.25">
      <c r="A10482" s="6">
        <v>170132</v>
      </c>
      <c r="B10482" s="126">
        <v>26</v>
      </c>
      <c r="C10482" s="133"/>
      <c r="D10482" s="134">
        <v>37005</v>
      </c>
      <c r="E10482" s="7" t="s">
        <v>811</v>
      </c>
      <c r="F10482" s="8" t="s">
        <v>168</v>
      </c>
      <c r="G10482" s="18">
        <f>IFERROR(VLOOKUP(Table1[[#This Row],[Codigo_insumo]],BD_Insumos!$B:$E,4),"")</f>
        <v>15.942500000000001</v>
      </c>
      <c r="H10482" s="140">
        <v>0.48</v>
      </c>
      <c r="I10482" s="9"/>
      <c r="J10482" s="23">
        <f t="shared" si="163"/>
        <v>7.6524000000000001</v>
      </c>
      <c r="K10482" s="22" t="str">
        <f>IF(I10482&lt;&gt;"",SUMIF(Table1[Codigo_servico],A10482,Table1[Subtotal_insumo]),"")</f>
        <v/>
      </c>
      <c r="L10482" s="18">
        <f>IF(Table1[[#This Row],[Ordem_insumos]]&lt;&gt;0,VLOOKUP(Table1[[#This Row],[Codigo_servico]],Preencher_Orcamento!$B:$D,3,FALSE)*Table1[[#This Row],[Qtde_insumo]],"")</f>
        <v>0</v>
      </c>
      <c r="M10482" s="18">
        <f>IF(Table1[[#This Row],[Ordem_insumos]]&lt;&gt;0,VLOOKUP(Table1[[#This Row],[Codigo_servico]],Preencher_Orcamento!$B:$D,3,FALSE)*Table1[[#This Row],[Subtotal_insumo]],"")</f>
        <v>0</v>
      </c>
    </row>
    <row r="10483" spans="1:13" x14ac:dyDescent="0.25">
      <c r="A10483" s="6">
        <v>170132</v>
      </c>
      <c r="B10483" s="126">
        <v>27</v>
      </c>
      <c r="C10483" s="133"/>
      <c r="D10483" s="134">
        <v>17515</v>
      </c>
      <c r="E10483" s="7" t="s">
        <v>383</v>
      </c>
      <c r="F10483" s="8" t="s">
        <v>197</v>
      </c>
      <c r="G10483" s="18">
        <f>IFERROR(VLOOKUP(Table1[[#This Row],[Codigo_insumo]],BD_Insumos!$B:$E,4),"")</f>
        <v>5.5275999999999996</v>
      </c>
      <c r="H10483" s="140">
        <v>0.15</v>
      </c>
      <c r="I10483" s="9"/>
      <c r="J10483" s="23">
        <f t="shared" si="163"/>
        <v>0.82913999999999988</v>
      </c>
      <c r="K10483" s="22" t="str">
        <f>IF(I10483&lt;&gt;"",SUMIF(Table1[Codigo_servico],A10483,Table1[Subtotal_insumo]),"")</f>
        <v/>
      </c>
      <c r="L10483" s="18">
        <f>IF(Table1[[#This Row],[Ordem_insumos]]&lt;&gt;0,VLOOKUP(Table1[[#This Row],[Codigo_servico]],Preencher_Orcamento!$B:$D,3,FALSE)*Table1[[#This Row],[Qtde_insumo]],"")</f>
        <v>0</v>
      </c>
      <c r="M10483" s="18">
        <f>IF(Table1[[#This Row],[Ordem_insumos]]&lt;&gt;0,VLOOKUP(Table1[[#This Row],[Codigo_servico]],Preencher_Orcamento!$B:$D,3,FALSE)*Table1[[#This Row],[Subtotal_insumo]],"")</f>
        <v>0</v>
      </c>
    </row>
    <row r="10484" spans="1:13" x14ac:dyDescent="0.25">
      <c r="A10484" s="6">
        <v>170132</v>
      </c>
      <c r="B10484" s="126">
        <v>28</v>
      </c>
      <c r="C10484" s="133"/>
      <c r="D10484" s="134">
        <v>11520</v>
      </c>
      <c r="E10484" s="7" t="s">
        <v>213</v>
      </c>
      <c r="F10484" s="8" t="s">
        <v>197</v>
      </c>
      <c r="G10484" s="18">
        <f>IFERROR(VLOOKUP(Table1[[#This Row],[Codigo_insumo]],BD_Insumos!$B:$E,4),"")</f>
        <v>3.1955</v>
      </c>
      <c r="H10484" s="140">
        <v>0.17</v>
      </c>
      <c r="I10484" s="9"/>
      <c r="J10484" s="23">
        <f t="shared" si="163"/>
        <v>0.54323500000000002</v>
      </c>
      <c r="K10484" s="22" t="str">
        <f>IF(I10484&lt;&gt;"",SUMIF(Table1[Codigo_servico],A10484,Table1[Subtotal_insumo]),"")</f>
        <v/>
      </c>
      <c r="L10484" s="18">
        <f>IF(Table1[[#This Row],[Ordem_insumos]]&lt;&gt;0,VLOOKUP(Table1[[#This Row],[Codigo_servico]],Preencher_Orcamento!$B:$D,3,FALSE)*Table1[[#This Row],[Qtde_insumo]],"")</f>
        <v>0</v>
      </c>
      <c r="M10484" s="18">
        <f>IF(Table1[[#This Row],[Ordem_insumos]]&lt;&gt;0,VLOOKUP(Table1[[#This Row],[Codigo_servico]],Preencher_Orcamento!$B:$D,3,FALSE)*Table1[[#This Row],[Subtotal_insumo]],"")</f>
        <v>0</v>
      </c>
    </row>
    <row r="10485" spans="1:13" x14ac:dyDescent="0.25">
      <c r="A10485" s="6">
        <v>170132</v>
      </c>
      <c r="B10485" s="126">
        <v>29</v>
      </c>
      <c r="C10485" s="133"/>
      <c r="D10485" s="134">
        <v>2013</v>
      </c>
      <c r="E10485" s="7" t="s">
        <v>2184</v>
      </c>
      <c r="F10485" s="8" t="s">
        <v>2140</v>
      </c>
      <c r="G10485" s="18">
        <f>IFERROR(VLOOKUP(Table1[[#This Row],[Codigo_insumo]],BD_Insumos!$B:$E,4),"")</f>
        <v>15.756939025755017</v>
      </c>
      <c r="H10485" s="140">
        <v>0.85</v>
      </c>
      <c r="I10485" s="9"/>
      <c r="J10485" s="23">
        <f t="shared" si="163"/>
        <v>13.393398171891764</v>
      </c>
      <c r="K10485" s="22" t="str">
        <f>IF(I10485&lt;&gt;"",SUMIF(Table1[Codigo_servico],A10485,Table1[Subtotal_insumo]),"")</f>
        <v/>
      </c>
      <c r="L10485" s="18">
        <f>IF(Table1[[#This Row],[Ordem_insumos]]&lt;&gt;0,VLOOKUP(Table1[[#This Row],[Codigo_servico]],Preencher_Orcamento!$B:$D,3,FALSE)*Table1[[#This Row],[Qtde_insumo]],"")</f>
        <v>0</v>
      </c>
      <c r="M10485" s="18">
        <f>IF(Table1[[#This Row],[Ordem_insumos]]&lt;&gt;0,VLOOKUP(Table1[[#This Row],[Codigo_servico]],Preencher_Orcamento!$B:$D,3,FALSE)*Table1[[#This Row],[Subtotal_insumo]],"")</f>
        <v>0</v>
      </c>
    </row>
    <row r="10486" spans="1:13" x14ac:dyDescent="0.25">
      <c r="A10486" s="3">
        <v>170133</v>
      </c>
      <c r="B10486" s="125">
        <v>0</v>
      </c>
      <c r="C10486" s="131" t="s">
        <v>4388</v>
      </c>
      <c r="D10486" s="132"/>
      <c r="E10486" s="4"/>
      <c r="F10486" s="4"/>
      <c r="G10486" s="17" t="str">
        <f>IFERROR(VLOOKUP(Table1[[#This Row],[Codigo_insumo]],BD_Insumos!$B:$E,4),"")</f>
        <v/>
      </c>
      <c r="H10486" s="139"/>
      <c r="I10486" s="5" t="s">
        <v>5</v>
      </c>
      <c r="J10486" s="20" t="str">
        <f t="shared" si="163"/>
        <v/>
      </c>
      <c r="K10486" s="21">
        <f>IF(I10486&lt;&gt;"",SUMIF(Table1[Codigo_servico],A10486,Table1[Subtotal_insumo]),"")</f>
        <v>161.42907977817325</v>
      </c>
      <c r="L10486" s="17" t="str">
        <f>IF(Table1[[#This Row],[Ordem_insumos]]&lt;&gt;0,VLOOKUP(Table1[[#This Row],[Codigo_servico]],Preencher_Orcamento!$B:$D,3,FALSE)*Table1[[#This Row],[Qtde_insumo]],"")</f>
        <v/>
      </c>
      <c r="M10486" s="17" t="str">
        <f>IF(Table1[[#This Row],[Ordem_insumos]]&lt;&gt;0,VLOOKUP(Table1[[#This Row],[Codigo_servico]],Preencher_Orcamento!$B:$D,3,FALSE)*Table1[[#This Row],[Subtotal_insumo]],"")</f>
        <v/>
      </c>
    </row>
    <row r="10487" spans="1:13" x14ac:dyDescent="0.25">
      <c r="A10487" s="6">
        <v>170133</v>
      </c>
      <c r="B10487" s="126">
        <v>1</v>
      </c>
      <c r="C10487" s="133"/>
      <c r="D10487" s="134">
        <v>37535</v>
      </c>
      <c r="E10487" s="7" t="s">
        <v>835</v>
      </c>
      <c r="F10487" s="8" t="s">
        <v>457</v>
      </c>
      <c r="G10487" s="16">
        <f>IFERROR(VLOOKUP(Table1[[#This Row],[Codigo_insumo]],BD_Insumos!$B:$E,4),"")</f>
        <v>1.6855</v>
      </c>
      <c r="H10487" s="140">
        <v>0.45</v>
      </c>
      <c r="I10487" s="9"/>
      <c r="J10487" s="22">
        <f t="shared" si="163"/>
        <v>0.75847500000000001</v>
      </c>
      <c r="K10487" s="22" t="str">
        <f>IF(I10487&lt;&gt;"",SUMIF(Table1[Codigo_servico],A10487,Table1[Subtotal_insumo]),"")</f>
        <v/>
      </c>
      <c r="L10487" s="16">
        <f>IF(Table1[[#This Row],[Ordem_insumos]]&lt;&gt;0,VLOOKUP(Table1[[#This Row],[Codigo_servico]],Preencher_Orcamento!$B:$D,3,FALSE)*Table1[[#This Row],[Qtde_insumo]],"")</f>
        <v>0</v>
      </c>
      <c r="M10487" s="16">
        <f>IF(Table1[[#This Row],[Ordem_insumos]]&lt;&gt;0,VLOOKUP(Table1[[#This Row],[Codigo_servico]],Preencher_Orcamento!$B:$D,3,FALSE)*Table1[[#This Row],[Subtotal_insumo]],"")</f>
        <v>0</v>
      </c>
    </row>
    <row r="10488" spans="1:13" x14ac:dyDescent="0.25">
      <c r="A10488" s="6">
        <v>170133</v>
      </c>
      <c r="B10488" s="126">
        <v>2</v>
      </c>
      <c r="C10488" s="133"/>
      <c r="D10488" s="134">
        <v>2020</v>
      </c>
      <c r="E10488" s="7" t="s">
        <v>2188</v>
      </c>
      <c r="F10488" s="8" t="s">
        <v>2140</v>
      </c>
      <c r="G10488" s="16">
        <f>IFERROR(VLOOKUP(Table1[[#This Row],[Codigo_insumo]],BD_Insumos!$B:$E,4),"")</f>
        <v>15.860837164231068</v>
      </c>
      <c r="H10488" s="140">
        <v>0.33</v>
      </c>
      <c r="I10488" s="9"/>
      <c r="J10488" s="22">
        <f t="shared" si="163"/>
        <v>5.2340762641962524</v>
      </c>
      <c r="K10488" s="22" t="str">
        <f>IF(I10488&lt;&gt;"",SUMIF(Table1[Codigo_servico],A10488,Table1[Subtotal_insumo]),"")</f>
        <v/>
      </c>
      <c r="L10488" s="16">
        <f>IF(Table1[[#This Row],[Ordem_insumos]]&lt;&gt;0,VLOOKUP(Table1[[#This Row],[Codigo_servico]],Preencher_Orcamento!$B:$D,3,FALSE)*Table1[[#This Row],[Qtde_insumo]],"")</f>
        <v>0</v>
      </c>
      <c r="M10488" s="16">
        <f>IF(Table1[[#This Row],[Ordem_insumos]]&lt;&gt;0,VLOOKUP(Table1[[#This Row],[Codigo_servico]],Preencher_Orcamento!$B:$D,3,FALSE)*Table1[[#This Row],[Subtotal_insumo]],"")</f>
        <v>0</v>
      </c>
    </row>
    <row r="10489" spans="1:13" x14ac:dyDescent="0.25">
      <c r="A10489" s="6">
        <v>170133</v>
      </c>
      <c r="B10489" s="126">
        <v>3</v>
      </c>
      <c r="C10489" s="133"/>
      <c r="D10489" s="134">
        <v>10612</v>
      </c>
      <c r="E10489" s="7" t="s">
        <v>122</v>
      </c>
      <c r="F10489" s="8" t="s">
        <v>58</v>
      </c>
      <c r="G10489" s="16">
        <f>IFERROR(VLOOKUP(Table1[[#This Row],[Codigo_insumo]],BD_Insumos!$B:$E,4),"")</f>
        <v>250.2276</v>
      </c>
      <c r="H10489" s="140">
        <v>1.0999999999999999E-2</v>
      </c>
      <c r="I10489" s="9"/>
      <c r="J10489" s="22">
        <f t="shared" si="163"/>
        <v>2.7525035999999998</v>
      </c>
      <c r="K10489" s="22" t="str">
        <f>IF(I10489&lt;&gt;"",SUMIF(Table1[Codigo_servico],A10489,Table1[Subtotal_insumo]),"")</f>
        <v/>
      </c>
      <c r="L10489" s="16">
        <f>IF(Table1[[#This Row],[Ordem_insumos]]&lt;&gt;0,VLOOKUP(Table1[[#This Row],[Codigo_servico]],Preencher_Orcamento!$B:$D,3,FALSE)*Table1[[#This Row],[Qtde_insumo]],"")</f>
        <v>0</v>
      </c>
      <c r="M10489" s="16">
        <f>IF(Table1[[#This Row],[Ordem_insumos]]&lt;&gt;0,VLOOKUP(Table1[[#This Row],[Codigo_servico]],Preencher_Orcamento!$B:$D,3,FALSE)*Table1[[#This Row],[Subtotal_insumo]],"")</f>
        <v>0</v>
      </c>
    </row>
    <row r="10490" spans="1:13" x14ac:dyDescent="0.25">
      <c r="A10490" s="6">
        <v>170133</v>
      </c>
      <c r="B10490" s="126">
        <v>4</v>
      </c>
      <c r="C10490" s="133"/>
      <c r="D10490" s="134">
        <v>37509</v>
      </c>
      <c r="E10490" s="7" t="s">
        <v>830</v>
      </c>
      <c r="F10490" s="8" t="s">
        <v>168</v>
      </c>
      <c r="G10490" s="16">
        <f>IFERROR(VLOOKUP(Table1[[#This Row],[Codigo_insumo]],BD_Insumos!$B:$E,4),"")</f>
        <v>16.625699999999998</v>
      </c>
      <c r="H10490" s="140">
        <v>0.13</v>
      </c>
      <c r="I10490" s="9"/>
      <c r="J10490" s="22">
        <f t="shared" si="163"/>
        <v>2.1613409999999997</v>
      </c>
      <c r="K10490" s="22" t="str">
        <f>IF(I10490&lt;&gt;"",SUMIF(Table1[Codigo_servico],A10490,Table1[Subtotal_insumo]),"")</f>
        <v/>
      </c>
      <c r="L10490" s="16">
        <f>IF(Table1[[#This Row],[Ordem_insumos]]&lt;&gt;0,VLOOKUP(Table1[[#This Row],[Codigo_servico]],Preencher_Orcamento!$B:$D,3,FALSE)*Table1[[#This Row],[Qtde_insumo]],"")</f>
        <v>0</v>
      </c>
      <c r="M10490" s="16">
        <f>IF(Table1[[#This Row],[Ordem_insumos]]&lt;&gt;0,VLOOKUP(Table1[[#This Row],[Codigo_servico]],Preencher_Orcamento!$B:$D,3,FALSE)*Table1[[#This Row],[Subtotal_insumo]],"")</f>
        <v>0</v>
      </c>
    </row>
    <row r="10491" spans="1:13" x14ac:dyDescent="0.25">
      <c r="A10491" s="6">
        <v>170133</v>
      </c>
      <c r="B10491" s="126">
        <v>5</v>
      </c>
      <c r="C10491" s="133"/>
      <c r="D10491" s="134">
        <v>2075</v>
      </c>
      <c r="E10491" s="7" t="s">
        <v>2199</v>
      </c>
      <c r="F10491" s="8" t="s">
        <v>2140</v>
      </c>
      <c r="G10491" s="18">
        <f>IFERROR(VLOOKUP(Table1[[#This Row],[Codigo_insumo]],BD_Insumos!$B:$E,4),"")</f>
        <v>15.599673853371913</v>
      </c>
      <c r="H10491" s="140">
        <v>0.81</v>
      </c>
      <c r="I10491" s="9"/>
      <c r="J10491" s="23">
        <f t="shared" si="163"/>
        <v>12.63573582123125</v>
      </c>
      <c r="K10491" s="22" t="str">
        <f>IF(I10491&lt;&gt;"",SUMIF(Table1[Codigo_servico],A10491,Table1[Subtotal_insumo]),"")</f>
        <v/>
      </c>
      <c r="L10491" s="18">
        <f>IF(Table1[[#This Row],[Ordem_insumos]]&lt;&gt;0,VLOOKUP(Table1[[#This Row],[Codigo_servico]],Preencher_Orcamento!$B:$D,3,FALSE)*Table1[[#This Row],[Qtde_insumo]],"")</f>
        <v>0</v>
      </c>
      <c r="M10491" s="18">
        <f>IF(Table1[[#This Row],[Ordem_insumos]]&lt;&gt;0,VLOOKUP(Table1[[#This Row],[Codigo_servico]],Preencher_Orcamento!$B:$D,3,FALSE)*Table1[[#This Row],[Subtotal_insumo]],"")</f>
        <v>0</v>
      </c>
    </row>
    <row r="10492" spans="1:13" x14ac:dyDescent="0.25">
      <c r="A10492" s="6">
        <v>170133</v>
      </c>
      <c r="B10492" s="126">
        <v>6</v>
      </c>
      <c r="C10492" s="133"/>
      <c r="D10492" s="134">
        <v>10543</v>
      </c>
      <c r="E10492" s="7" t="s">
        <v>91</v>
      </c>
      <c r="F10492" s="8" t="s">
        <v>58</v>
      </c>
      <c r="G10492" s="18">
        <f>IFERROR(VLOOKUP(Table1[[#This Row],[Codigo_insumo]],BD_Insumos!$B:$E,4),"")</f>
        <v>67.283799999999999</v>
      </c>
      <c r="H10492" s="140">
        <v>6.0000000000000001E-3</v>
      </c>
      <c r="I10492" s="9"/>
      <c r="J10492" s="23">
        <f t="shared" si="163"/>
        <v>0.40370280000000003</v>
      </c>
      <c r="K10492" s="22" t="str">
        <f>IF(I10492&lt;&gt;"",SUMIF(Table1[Codigo_servico],A10492,Table1[Subtotal_insumo]),"")</f>
        <v/>
      </c>
      <c r="L10492" s="18">
        <f>IF(Table1[[#This Row],[Ordem_insumos]]&lt;&gt;0,VLOOKUP(Table1[[#This Row],[Codigo_servico]],Preencher_Orcamento!$B:$D,3,FALSE)*Table1[[#This Row],[Qtde_insumo]],"")</f>
        <v>0</v>
      </c>
      <c r="M10492" s="18">
        <f>IF(Table1[[#This Row],[Ordem_insumos]]&lt;&gt;0,VLOOKUP(Table1[[#This Row],[Codigo_servico]],Preencher_Orcamento!$B:$D,3,FALSE)*Table1[[#This Row],[Subtotal_insumo]],"")</f>
        <v>0</v>
      </c>
    </row>
    <row r="10493" spans="1:13" x14ac:dyDescent="0.25">
      <c r="A10493" s="6">
        <v>170133</v>
      </c>
      <c r="B10493" s="126">
        <v>7</v>
      </c>
      <c r="C10493" s="133"/>
      <c r="D10493" s="134">
        <v>2076</v>
      </c>
      <c r="E10493" s="7" t="s">
        <v>2200</v>
      </c>
      <c r="F10493" s="8" t="s">
        <v>2140</v>
      </c>
      <c r="G10493" s="18">
        <f>IFERROR(VLOOKUP(Table1[[#This Row],[Codigo_insumo]],BD_Insumos!$B:$E,4),"")</f>
        <v>12.645924541907611</v>
      </c>
      <c r="H10493" s="140">
        <v>0.81</v>
      </c>
      <c r="I10493" s="9"/>
      <c r="J10493" s="23">
        <f t="shared" si="163"/>
        <v>10.243198878945165</v>
      </c>
      <c r="K10493" s="22" t="str">
        <f>IF(I10493&lt;&gt;"",SUMIF(Table1[Codigo_servico],A10493,Table1[Subtotal_insumo]),"")</f>
        <v/>
      </c>
      <c r="L10493" s="18">
        <f>IF(Table1[[#This Row],[Ordem_insumos]]&lt;&gt;0,VLOOKUP(Table1[[#This Row],[Codigo_servico]],Preencher_Orcamento!$B:$D,3,FALSE)*Table1[[#This Row],[Qtde_insumo]],"")</f>
        <v>0</v>
      </c>
      <c r="M10493" s="18">
        <f>IF(Table1[[#This Row],[Ordem_insumos]]&lt;&gt;0,VLOOKUP(Table1[[#This Row],[Codigo_servico]],Preencher_Orcamento!$B:$D,3,FALSE)*Table1[[#This Row],[Subtotal_insumo]],"")</f>
        <v>0</v>
      </c>
    </row>
    <row r="10494" spans="1:13" x14ac:dyDescent="0.25">
      <c r="A10494" s="6">
        <v>170133</v>
      </c>
      <c r="B10494" s="126">
        <v>8</v>
      </c>
      <c r="C10494" s="133"/>
      <c r="D10494" s="134">
        <v>2099</v>
      </c>
      <c r="E10494" s="7" t="s">
        <v>2205</v>
      </c>
      <c r="F10494" s="8" t="s">
        <v>2140</v>
      </c>
      <c r="G10494" s="18">
        <f>IFERROR(VLOOKUP(Table1[[#This Row],[Codigo_insumo]],BD_Insumos!$B:$E,4),"")</f>
        <v>12.627877718847255</v>
      </c>
      <c r="H10494" s="140">
        <v>0.52</v>
      </c>
      <c r="I10494" s="9"/>
      <c r="J10494" s="23">
        <f t="shared" si="163"/>
        <v>6.5664964138005733</v>
      </c>
      <c r="K10494" s="22" t="str">
        <f>IF(I10494&lt;&gt;"",SUMIF(Table1[Codigo_servico],A10494,Table1[Subtotal_insumo]),"")</f>
        <v/>
      </c>
      <c r="L10494" s="18">
        <f>IF(Table1[[#This Row],[Ordem_insumos]]&lt;&gt;0,VLOOKUP(Table1[[#This Row],[Codigo_servico]],Preencher_Orcamento!$B:$D,3,FALSE)*Table1[[#This Row],[Qtde_insumo]],"")</f>
        <v>0</v>
      </c>
      <c r="M10494" s="18">
        <f>IF(Table1[[#This Row],[Ordem_insumos]]&lt;&gt;0,VLOOKUP(Table1[[#This Row],[Codigo_servico]],Preencher_Orcamento!$B:$D,3,FALSE)*Table1[[#This Row],[Subtotal_insumo]],"")</f>
        <v>0</v>
      </c>
    </row>
    <row r="10495" spans="1:13" ht="26.25" x14ac:dyDescent="0.25">
      <c r="A10495" s="6">
        <v>170133</v>
      </c>
      <c r="B10495" s="126">
        <v>9</v>
      </c>
      <c r="C10495" s="133"/>
      <c r="D10495" s="134">
        <v>30592</v>
      </c>
      <c r="E10495" s="7" t="s">
        <v>596</v>
      </c>
      <c r="F10495" s="8" t="s">
        <v>170</v>
      </c>
      <c r="G10495" s="18">
        <f>IFERROR(VLOOKUP(Table1[[#This Row],[Codigo_insumo]],BD_Insumos!$B:$E,4),"")</f>
        <v>46.378100000000003</v>
      </c>
      <c r="H10495" s="140">
        <v>0.8</v>
      </c>
      <c r="I10495" s="9"/>
      <c r="J10495" s="23">
        <f t="shared" si="163"/>
        <v>37.102480000000007</v>
      </c>
      <c r="K10495" s="22" t="str">
        <f>IF(I10495&lt;&gt;"",SUMIF(Table1[Codigo_servico],A10495,Table1[Subtotal_insumo]),"")</f>
        <v/>
      </c>
      <c r="L10495" s="18">
        <f>IF(Table1[[#This Row],[Ordem_insumos]]&lt;&gt;0,VLOOKUP(Table1[[#This Row],[Codigo_servico]],Preencher_Orcamento!$B:$D,3,FALSE)*Table1[[#This Row],[Qtde_insumo]],"")</f>
        <v>0</v>
      </c>
      <c r="M10495" s="18">
        <f>IF(Table1[[#This Row],[Ordem_insumos]]&lt;&gt;0,VLOOKUP(Table1[[#This Row],[Codigo_servico]],Preencher_Orcamento!$B:$D,3,FALSE)*Table1[[#This Row],[Subtotal_insumo]],"")</f>
        <v>0</v>
      </c>
    </row>
    <row r="10496" spans="1:13" ht="39" x14ac:dyDescent="0.25">
      <c r="A10496" s="6">
        <v>170133</v>
      </c>
      <c r="B10496" s="126">
        <v>10</v>
      </c>
      <c r="C10496" s="133"/>
      <c r="D10496" s="134">
        <v>70825</v>
      </c>
      <c r="E10496" s="7" t="s">
        <v>1719</v>
      </c>
      <c r="F10496" s="8" t="s">
        <v>5</v>
      </c>
      <c r="G10496" s="18">
        <f>IFERROR(VLOOKUP(Table1[[#This Row],[Codigo_insumo]],BD_Insumos!$B:$E,4),"")</f>
        <v>22.7303</v>
      </c>
      <c r="H10496" s="140">
        <v>1.25</v>
      </c>
      <c r="I10496" s="9"/>
      <c r="J10496" s="23">
        <f t="shared" si="163"/>
        <v>28.412875</v>
      </c>
      <c r="K10496" s="22" t="str">
        <f>IF(I10496&lt;&gt;"",SUMIF(Table1[Codigo_servico],A10496,Table1[Subtotal_insumo]),"")</f>
        <v/>
      </c>
      <c r="L10496" s="18">
        <f>IF(Table1[[#This Row],[Ordem_insumos]]&lt;&gt;0,VLOOKUP(Table1[[#This Row],[Codigo_servico]],Preencher_Orcamento!$B:$D,3,FALSE)*Table1[[#This Row],[Qtde_insumo]],"")</f>
        <v>0</v>
      </c>
      <c r="M10496" s="18">
        <f>IF(Table1[[#This Row],[Ordem_insumos]]&lt;&gt;0,VLOOKUP(Table1[[#This Row],[Codigo_servico]],Preencher_Orcamento!$B:$D,3,FALSE)*Table1[[#This Row],[Subtotal_insumo]],"")</f>
        <v>0</v>
      </c>
    </row>
    <row r="10497" spans="1:13" x14ac:dyDescent="0.25">
      <c r="A10497" s="6">
        <v>170133</v>
      </c>
      <c r="B10497" s="126">
        <v>11</v>
      </c>
      <c r="C10497" s="133"/>
      <c r="D10497" s="134">
        <v>30542</v>
      </c>
      <c r="E10497" s="7" t="s">
        <v>574</v>
      </c>
      <c r="F10497" s="8" t="s">
        <v>197</v>
      </c>
      <c r="G10497" s="18">
        <f>IFERROR(VLOOKUP(Table1[[#This Row],[Codigo_insumo]],BD_Insumos!$B:$E,4),"")</f>
        <v>6.2305000000000001</v>
      </c>
      <c r="H10497" s="140">
        <v>8.2899999999999991</v>
      </c>
      <c r="I10497" s="9"/>
      <c r="J10497" s="23">
        <f t="shared" si="163"/>
        <v>51.650844999999997</v>
      </c>
      <c r="K10497" s="22" t="str">
        <f>IF(I10497&lt;&gt;"",SUMIF(Table1[Codigo_servico],A10497,Table1[Subtotal_insumo]),"")</f>
        <v/>
      </c>
      <c r="L10497" s="18">
        <f>IF(Table1[[#This Row],[Ordem_insumos]]&lt;&gt;0,VLOOKUP(Table1[[#This Row],[Codigo_servico]],Preencher_Orcamento!$B:$D,3,FALSE)*Table1[[#This Row],[Qtde_insumo]],"")</f>
        <v>0</v>
      </c>
      <c r="M10497" s="18">
        <f>IF(Table1[[#This Row],[Ordem_insumos]]&lt;&gt;0,VLOOKUP(Table1[[#This Row],[Codigo_servico]],Preencher_Orcamento!$B:$D,3,FALSE)*Table1[[#This Row],[Subtotal_insumo]],"")</f>
        <v>0</v>
      </c>
    </row>
    <row r="10498" spans="1:13" x14ac:dyDescent="0.25">
      <c r="A10498" s="6">
        <v>170133</v>
      </c>
      <c r="B10498" s="126">
        <v>12</v>
      </c>
      <c r="C10498" s="133"/>
      <c r="D10498" s="134">
        <v>37005</v>
      </c>
      <c r="E10498" s="7" t="s">
        <v>811</v>
      </c>
      <c r="F10498" s="8" t="s">
        <v>168</v>
      </c>
      <c r="G10498" s="18">
        <f>IFERROR(VLOOKUP(Table1[[#This Row],[Codigo_insumo]],BD_Insumos!$B:$E,4),"")</f>
        <v>15.942500000000001</v>
      </c>
      <c r="H10498" s="140">
        <v>0.22</v>
      </c>
      <c r="I10498" s="9"/>
      <c r="J10498" s="23">
        <f t="shared" ref="J10498:J10561" si="164">IF(I10498="",G10498*H10498,"")</f>
        <v>3.5073500000000002</v>
      </c>
      <c r="K10498" s="22" t="str">
        <f>IF(I10498&lt;&gt;"",SUMIF(Table1[Codigo_servico],A10498,Table1[Subtotal_insumo]),"")</f>
        <v/>
      </c>
      <c r="L10498" s="18">
        <f>IF(Table1[[#This Row],[Ordem_insumos]]&lt;&gt;0,VLOOKUP(Table1[[#This Row],[Codigo_servico]],Preencher_Orcamento!$B:$D,3,FALSE)*Table1[[#This Row],[Qtde_insumo]],"")</f>
        <v>0</v>
      </c>
      <c r="M10498" s="18">
        <f>IF(Table1[[#This Row],[Ordem_insumos]]&lt;&gt;0,VLOOKUP(Table1[[#This Row],[Codigo_servico]],Preencher_Orcamento!$B:$D,3,FALSE)*Table1[[#This Row],[Subtotal_insumo]],"")</f>
        <v>0</v>
      </c>
    </row>
    <row r="10499" spans="1:13" x14ac:dyDescent="0.25">
      <c r="A10499" s="3">
        <v>170134</v>
      </c>
      <c r="B10499" s="125">
        <v>0</v>
      </c>
      <c r="C10499" s="131" t="s">
        <v>4389</v>
      </c>
      <c r="D10499" s="132"/>
      <c r="E10499" s="4"/>
      <c r="F10499" s="4"/>
      <c r="G10499" s="17" t="str">
        <f>IFERROR(VLOOKUP(Table1[[#This Row],[Codigo_insumo]],BD_Insumos!$B:$E,4),"")</f>
        <v/>
      </c>
      <c r="H10499" s="139"/>
      <c r="I10499" s="5" t="s">
        <v>457</v>
      </c>
      <c r="J10499" s="20" t="str">
        <f t="shared" si="164"/>
        <v/>
      </c>
      <c r="K10499" s="21">
        <f>IF(I10499&lt;&gt;"",SUMIF(Table1[Codigo_servico],A10499,Table1[Subtotal_insumo]),"")</f>
        <v>1803.883770087853</v>
      </c>
      <c r="L10499" s="17" t="str">
        <f>IF(Table1[[#This Row],[Ordem_insumos]]&lt;&gt;0,VLOOKUP(Table1[[#This Row],[Codigo_servico]],Preencher_Orcamento!$B:$D,3,FALSE)*Table1[[#This Row],[Qtde_insumo]],"")</f>
        <v/>
      </c>
      <c r="M10499" s="17" t="str">
        <f>IF(Table1[[#This Row],[Ordem_insumos]]&lt;&gt;0,VLOOKUP(Table1[[#This Row],[Codigo_servico]],Preencher_Orcamento!$B:$D,3,FALSE)*Table1[[#This Row],[Subtotal_insumo]],"")</f>
        <v/>
      </c>
    </row>
    <row r="10500" spans="1:13" ht="26.25" x14ac:dyDescent="0.25">
      <c r="A10500" s="6">
        <v>170134</v>
      </c>
      <c r="B10500" s="126">
        <v>1</v>
      </c>
      <c r="C10500" s="133"/>
      <c r="D10500" s="134">
        <v>2016</v>
      </c>
      <c r="E10500" s="7" t="s">
        <v>2187</v>
      </c>
      <c r="F10500" s="8" t="s">
        <v>2140</v>
      </c>
      <c r="G10500" s="16">
        <f>IFERROR(VLOOKUP(Table1[[#This Row],[Codigo_insumo]],BD_Insumos!$B:$E,4),"")</f>
        <v>13.188618292508322</v>
      </c>
      <c r="H10500" s="140">
        <v>0.28000000000000003</v>
      </c>
      <c r="I10500" s="9"/>
      <c r="J10500" s="22">
        <f t="shared" si="164"/>
        <v>3.6928131219023306</v>
      </c>
      <c r="K10500" s="22" t="str">
        <f>IF(I10500&lt;&gt;"",SUMIF(Table1[Codigo_servico],A10500,Table1[Subtotal_insumo]),"")</f>
        <v/>
      </c>
      <c r="L10500" s="16">
        <f>IF(Table1[[#This Row],[Ordem_insumos]]&lt;&gt;0,VLOOKUP(Table1[[#This Row],[Codigo_servico]],Preencher_Orcamento!$B:$D,3,FALSE)*Table1[[#This Row],[Qtde_insumo]],"")</f>
        <v>0</v>
      </c>
      <c r="M10500" s="16">
        <f>IF(Table1[[#This Row],[Ordem_insumos]]&lt;&gt;0,VLOOKUP(Table1[[#This Row],[Codigo_servico]],Preencher_Orcamento!$B:$D,3,FALSE)*Table1[[#This Row],[Subtotal_insumo]],"")</f>
        <v>0</v>
      </c>
    </row>
    <row r="10501" spans="1:13" x14ac:dyDescent="0.25">
      <c r="A10501" s="6">
        <v>170134</v>
      </c>
      <c r="B10501" s="126">
        <v>2</v>
      </c>
      <c r="C10501" s="133"/>
      <c r="D10501" s="134">
        <v>10550</v>
      </c>
      <c r="E10501" s="7" t="s">
        <v>97</v>
      </c>
      <c r="F10501" s="8" t="s">
        <v>58</v>
      </c>
      <c r="G10501" s="16">
        <f>IFERROR(VLOOKUP(Table1[[#This Row],[Codigo_insumo]],BD_Insumos!$B:$E,4),"")</f>
        <v>71.755899999999997</v>
      </c>
      <c r="H10501" s="140">
        <v>0.01</v>
      </c>
      <c r="I10501" s="9"/>
      <c r="J10501" s="22">
        <f t="shared" si="164"/>
        <v>0.71755899999999995</v>
      </c>
      <c r="K10501" s="22" t="str">
        <f>IF(I10501&lt;&gt;"",SUMIF(Table1[Codigo_servico],A10501,Table1[Subtotal_insumo]),"")</f>
        <v/>
      </c>
      <c r="L10501" s="16">
        <f>IF(Table1[[#This Row],[Ordem_insumos]]&lt;&gt;0,VLOOKUP(Table1[[#This Row],[Codigo_servico]],Preencher_Orcamento!$B:$D,3,FALSE)*Table1[[#This Row],[Qtde_insumo]],"")</f>
        <v>0</v>
      </c>
      <c r="M10501" s="16">
        <f>IF(Table1[[#This Row],[Ordem_insumos]]&lt;&gt;0,VLOOKUP(Table1[[#This Row],[Codigo_servico]],Preencher_Orcamento!$B:$D,3,FALSE)*Table1[[#This Row],[Subtotal_insumo]],"")</f>
        <v>0</v>
      </c>
    </row>
    <row r="10502" spans="1:13" x14ac:dyDescent="0.25">
      <c r="A10502" s="6">
        <v>170134</v>
      </c>
      <c r="B10502" s="126">
        <v>3</v>
      </c>
      <c r="C10502" s="133"/>
      <c r="D10502" s="134">
        <v>37509</v>
      </c>
      <c r="E10502" s="7" t="s">
        <v>830</v>
      </c>
      <c r="F10502" s="8" t="s">
        <v>168</v>
      </c>
      <c r="G10502" s="16">
        <f>IFERROR(VLOOKUP(Table1[[#This Row],[Codigo_insumo]],BD_Insumos!$B:$E,4),"")</f>
        <v>16.625699999999998</v>
      </c>
      <c r="H10502" s="140">
        <v>0.77</v>
      </c>
      <c r="I10502" s="9"/>
      <c r="J10502" s="22">
        <f t="shared" si="164"/>
        <v>12.801788999999999</v>
      </c>
      <c r="K10502" s="22" t="str">
        <f>IF(I10502&lt;&gt;"",SUMIF(Table1[Codigo_servico],A10502,Table1[Subtotal_insumo]),"")</f>
        <v/>
      </c>
      <c r="L10502" s="16">
        <f>IF(Table1[[#This Row],[Ordem_insumos]]&lt;&gt;0,VLOOKUP(Table1[[#This Row],[Codigo_servico]],Preencher_Orcamento!$B:$D,3,FALSE)*Table1[[#This Row],[Qtde_insumo]],"")</f>
        <v>0</v>
      </c>
      <c r="M10502" s="16">
        <f>IF(Table1[[#This Row],[Ordem_insumos]]&lt;&gt;0,VLOOKUP(Table1[[#This Row],[Codigo_servico]],Preencher_Orcamento!$B:$D,3,FALSE)*Table1[[#This Row],[Subtotal_insumo]],"")</f>
        <v>0</v>
      </c>
    </row>
    <row r="10503" spans="1:13" ht="26.25" x14ac:dyDescent="0.25">
      <c r="A10503" s="6">
        <v>170134</v>
      </c>
      <c r="B10503" s="126">
        <v>4</v>
      </c>
      <c r="C10503" s="133"/>
      <c r="D10503" s="134">
        <v>10648</v>
      </c>
      <c r="E10503" s="7" t="s">
        <v>158</v>
      </c>
      <c r="F10503" s="8" t="s">
        <v>58</v>
      </c>
      <c r="G10503" s="16">
        <f>IFERROR(VLOOKUP(Table1[[#This Row],[Codigo_insumo]],BD_Insumos!$B:$E,4),"")</f>
        <v>359.69349999999997</v>
      </c>
      <c r="H10503" s="140">
        <v>2E-3</v>
      </c>
      <c r="I10503" s="9"/>
      <c r="J10503" s="22">
        <f t="shared" si="164"/>
        <v>0.719387</v>
      </c>
      <c r="K10503" s="22" t="str">
        <f>IF(I10503&lt;&gt;"",SUMIF(Table1[Codigo_servico],A10503,Table1[Subtotal_insumo]),"")</f>
        <v/>
      </c>
      <c r="L10503" s="16">
        <f>IF(Table1[[#This Row],[Ordem_insumos]]&lt;&gt;0,VLOOKUP(Table1[[#This Row],[Codigo_servico]],Preencher_Orcamento!$B:$D,3,FALSE)*Table1[[#This Row],[Qtde_insumo]],"")</f>
        <v>0</v>
      </c>
      <c r="M10503" s="16">
        <f>IF(Table1[[#This Row],[Ordem_insumos]]&lt;&gt;0,VLOOKUP(Table1[[#This Row],[Codigo_servico]],Preencher_Orcamento!$B:$D,3,FALSE)*Table1[[#This Row],[Subtotal_insumo]],"")</f>
        <v>0</v>
      </c>
    </row>
    <row r="10504" spans="1:13" x14ac:dyDescent="0.25">
      <c r="A10504" s="6">
        <v>170134</v>
      </c>
      <c r="B10504" s="126">
        <v>5</v>
      </c>
      <c r="C10504" s="133"/>
      <c r="D10504" s="134">
        <v>2099</v>
      </c>
      <c r="E10504" s="7" t="s">
        <v>2205</v>
      </c>
      <c r="F10504" s="8" t="s">
        <v>2140</v>
      </c>
      <c r="G10504" s="16">
        <f>IFERROR(VLOOKUP(Table1[[#This Row],[Codigo_insumo]],BD_Insumos!$B:$E,4),"")</f>
        <v>12.627877718847255</v>
      </c>
      <c r="H10504" s="140">
        <v>5.76</v>
      </c>
      <c r="I10504" s="9"/>
      <c r="J10504" s="22">
        <f t="shared" si="164"/>
        <v>72.736575660560192</v>
      </c>
      <c r="K10504" s="22" t="str">
        <f>IF(I10504&lt;&gt;"",SUMIF(Table1[Codigo_servico],A10504,Table1[Subtotal_insumo]),"")</f>
        <v/>
      </c>
      <c r="L10504" s="16">
        <f>IF(Table1[[#This Row],[Ordem_insumos]]&lt;&gt;0,VLOOKUP(Table1[[#This Row],[Codigo_servico]],Preencher_Orcamento!$B:$D,3,FALSE)*Table1[[#This Row],[Qtde_insumo]],"")</f>
        <v>0</v>
      </c>
      <c r="M10504" s="16">
        <f>IF(Table1[[#This Row],[Ordem_insumos]]&lt;&gt;0,VLOOKUP(Table1[[#This Row],[Codigo_servico]],Preencher_Orcamento!$B:$D,3,FALSE)*Table1[[#This Row],[Subtotal_insumo]],"")</f>
        <v>0</v>
      </c>
    </row>
    <row r="10505" spans="1:13" x14ac:dyDescent="0.25">
      <c r="A10505" s="6">
        <v>170134</v>
      </c>
      <c r="B10505" s="126">
        <v>6</v>
      </c>
      <c r="C10505" s="133"/>
      <c r="D10505" s="134">
        <v>2076</v>
      </c>
      <c r="E10505" s="7" t="s">
        <v>2200</v>
      </c>
      <c r="F10505" s="8" t="s">
        <v>2140</v>
      </c>
      <c r="G10505" s="16">
        <f>IFERROR(VLOOKUP(Table1[[#This Row],[Codigo_insumo]],BD_Insumos!$B:$E,4),"")</f>
        <v>12.645924541907611</v>
      </c>
      <c r="H10505" s="140">
        <v>4.6500000000000004</v>
      </c>
      <c r="I10505" s="9"/>
      <c r="J10505" s="22">
        <f t="shared" si="164"/>
        <v>58.803549119870397</v>
      </c>
      <c r="K10505" s="22" t="str">
        <f>IF(I10505&lt;&gt;"",SUMIF(Table1[Codigo_servico],A10505,Table1[Subtotal_insumo]),"")</f>
        <v/>
      </c>
      <c r="L10505" s="16">
        <f>IF(Table1[[#This Row],[Ordem_insumos]]&lt;&gt;0,VLOOKUP(Table1[[#This Row],[Codigo_servico]],Preencher_Orcamento!$B:$D,3,FALSE)*Table1[[#This Row],[Qtde_insumo]],"")</f>
        <v>0</v>
      </c>
      <c r="M10505" s="16">
        <f>IF(Table1[[#This Row],[Ordem_insumos]]&lt;&gt;0,VLOOKUP(Table1[[#This Row],[Codigo_servico]],Preencher_Orcamento!$B:$D,3,FALSE)*Table1[[#This Row],[Subtotal_insumo]],"")</f>
        <v>0</v>
      </c>
    </row>
    <row r="10506" spans="1:13" x14ac:dyDescent="0.25">
      <c r="A10506" s="6">
        <v>170134</v>
      </c>
      <c r="B10506" s="126">
        <v>7</v>
      </c>
      <c r="C10506" s="133"/>
      <c r="D10506" s="134">
        <v>2015</v>
      </c>
      <c r="E10506" s="7" t="s">
        <v>2186</v>
      </c>
      <c r="F10506" s="8" t="s">
        <v>2140</v>
      </c>
      <c r="G10506" s="18">
        <f>IFERROR(VLOOKUP(Table1[[#This Row],[Codigo_insumo]],BD_Insumos!$B:$E,4),"")</f>
        <v>16.259414142106937</v>
      </c>
      <c r="H10506" s="140">
        <v>0.28000000000000003</v>
      </c>
      <c r="I10506" s="9"/>
      <c r="J10506" s="23">
        <f t="shared" si="164"/>
        <v>4.5526359597899431</v>
      </c>
      <c r="K10506" s="22" t="str">
        <f>IF(I10506&lt;&gt;"",SUMIF(Table1[Codigo_servico],A10506,Table1[Subtotal_insumo]),"")</f>
        <v/>
      </c>
      <c r="L10506" s="18">
        <f>IF(Table1[[#This Row],[Ordem_insumos]]&lt;&gt;0,VLOOKUP(Table1[[#This Row],[Codigo_servico]],Preencher_Orcamento!$B:$D,3,FALSE)*Table1[[#This Row],[Qtde_insumo]],"")</f>
        <v>0</v>
      </c>
      <c r="M10506" s="18">
        <f>IF(Table1[[#This Row],[Ordem_insumos]]&lt;&gt;0,VLOOKUP(Table1[[#This Row],[Codigo_servico]],Preencher_Orcamento!$B:$D,3,FALSE)*Table1[[#This Row],[Subtotal_insumo]],"")</f>
        <v>0</v>
      </c>
    </row>
    <row r="10507" spans="1:13" x14ac:dyDescent="0.25">
      <c r="A10507" s="6">
        <v>170134</v>
      </c>
      <c r="B10507" s="126">
        <v>8</v>
      </c>
      <c r="C10507" s="133"/>
      <c r="D10507" s="134">
        <v>2020</v>
      </c>
      <c r="E10507" s="7" t="s">
        <v>2188</v>
      </c>
      <c r="F10507" s="8" t="s">
        <v>2140</v>
      </c>
      <c r="G10507" s="18">
        <f>IFERROR(VLOOKUP(Table1[[#This Row],[Codigo_insumo]],BD_Insumos!$B:$E,4),"")</f>
        <v>15.860837164231068</v>
      </c>
      <c r="H10507" s="140">
        <v>1.69</v>
      </c>
      <c r="I10507" s="9"/>
      <c r="J10507" s="23">
        <f t="shared" si="164"/>
        <v>26.804814807550503</v>
      </c>
      <c r="K10507" s="22" t="str">
        <f>IF(I10507&lt;&gt;"",SUMIF(Table1[Codigo_servico],A10507,Table1[Subtotal_insumo]),"")</f>
        <v/>
      </c>
      <c r="L10507" s="18">
        <f>IF(Table1[[#This Row],[Ordem_insumos]]&lt;&gt;0,VLOOKUP(Table1[[#This Row],[Codigo_servico]],Preencher_Orcamento!$B:$D,3,FALSE)*Table1[[#This Row],[Qtde_insumo]],"")</f>
        <v>0</v>
      </c>
      <c r="M10507" s="18">
        <f>IF(Table1[[#This Row],[Ordem_insumos]]&lt;&gt;0,VLOOKUP(Table1[[#This Row],[Codigo_servico]],Preencher_Orcamento!$B:$D,3,FALSE)*Table1[[#This Row],[Subtotal_insumo]],"")</f>
        <v>0</v>
      </c>
    </row>
    <row r="10508" spans="1:13" x14ac:dyDescent="0.25">
      <c r="A10508" s="6">
        <v>170134</v>
      </c>
      <c r="B10508" s="126">
        <v>9</v>
      </c>
      <c r="C10508" s="133"/>
      <c r="D10508" s="134">
        <v>2075</v>
      </c>
      <c r="E10508" s="7" t="s">
        <v>2199</v>
      </c>
      <c r="F10508" s="8" t="s">
        <v>2140</v>
      </c>
      <c r="G10508" s="18">
        <f>IFERROR(VLOOKUP(Table1[[#This Row],[Codigo_insumo]],BD_Insumos!$B:$E,4),"")</f>
        <v>15.599673853371913</v>
      </c>
      <c r="H10508" s="140">
        <v>4.6500000000000004</v>
      </c>
      <c r="I10508" s="9"/>
      <c r="J10508" s="23">
        <f t="shared" si="164"/>
        <v>72.538483418179396</v>
      </c>
      <c r="K10508" s="22" t="str">
        <f>IF(I10508&lt;&gt;"",SUMIF(Table1[Codigo_servico],A10508,Table1[Subtotal_insumo]),"")</f>
        <v/>
      </c>
      <c r="L10508" s="18">
        <f>IF(Table1[[#This Row],[Ordem_insumos]]&lt;&gt;0,VLOOKUP(Table1[[#This Row],[Codigo_servico]],Preencher_Orcamento!$B:$D,3,FALSE)*Table1[[#This Row],[Qtde_insumo]],"")</f>
        <v>0</v>
      </c>
      <c r="M10508" s="18">
        <f>IF(Table1[[#This Row],[Ordem_insumos]]&lt;&gt;0,VLOOKUP(Table1[[#This Row],[Codigo_servico]],Preencher_Orcamento!$B:$D,3,FALSE)*Table1[[#This Row],[Subtotal_insumo]],"")</f>
        <v>0</v>
      </c>
    </row>
    <row r="10509" spans="1:13" x14ac:dyDescent="0.25">
      <c r="A10509" s="6">
        <v>170134</v>
      </c>
      <c r="B10509" s="126">
        <v>10</v>
      </c>
      <c r="C10509" s="133"/>
      <c r="D10509" s="134">
        <v>10612</v>
      </c>
      <c r="E10509" s="7" t="s">
        <v>122</v>
      </c>
      <c r="F10509" s="8" t="s">
        <v>58</v>
      </c>
      <c r="G10509" s="18">
        <f>IFERROR(VLOOKUP(Table1[[#This Row],[Codigo_insumo]],BD_Insumos!$B:$E,4),"")</f>
        <v>250.2276</v>
      </c>
      <c r="H10509" s="140">
        <v>0.18</v>
      </c>
      <c r="I10509" s="9"/>
      <c r="J10509" s="23">
        <f t="shared" si="164"/>
        <v>45.040967999999999</v>
      </c>
      <c r="K10509" s="22" t="str">
        <f>IF(I10509&lt;&gt;"",SUMIF(Table1[Codigo_servico],A10509,Table1[Subtotal_insumo]),"")</f>
        <v/>
      </c>
      <c r="L10509" s="18">
        <f>IF(Table1[[#This Row],[Ordem_insumos]]&lt;&gt;0,VLOOKUP(Table1[[#This Row],[Codigo_servico]],Preencher_Orcamento!$B:$D,3,FALSE)*Table1[[#This Row],[Qtde_insumo]],"")</f>
        <v>0</v>
      </c>
      <c r="M10509" s="18">
        <f>IF(Table1[[#This Row],[Ordem_insumos]]&lt;&gt;0,VLOOKUP(Table1[[#This Row],[Codigo_servico]],Preencher_Orcamento!$B:$D,3,FALSE)*Table1[[#This Row],[Subtotal_insumo]],"")</f>
        <v>0</v>
      </c>
    </row>
    <row r="10510" spans="1:13" x14ac:dyDescent="0.25">
      <c r="A10510" s="6">
        <v>170134</v>
      </c>
      <c r="B10510" s="126">
        <v>11</v>
      </c>
      <c r="C10510" s="133"/>
      <c r="D10510" s="134">
        <v>37535</v>
      </c>
      <c r="E10510" s="7" t="s">
        <v>835</v>
      </c>
      <c r="F10510" s="8" t="s">
        <v>457</v>
      </c>
      <c r="G10510" s="18">
        <f>IFERROR(VLOOKUP(Table1[[#This Row],[Codigo_insumo]],BD_Insumos!$B:$E,4),"")</f>
        <v>1.6855</v>
      </c>
      <c r="H10510" s="140">
        <v>2.58</v>
      </c>
      <c r="I10510" s="9"/>
      <c r="J10510" s="23">
        <f t="shared" si="164"/>
        <v>4.3485899999999997</v>
      </c>
      <c r="K10510" s="22" t="str">
        <f>IF(I10510&lt;&gt;"",SUMIF(Table1[Codigo_servico],A10510,Table1[Subtotal_insumo]),"")</f>
        <v/>
      </c>
      <c r="L10510" s="18">
        <f>IF(Table1[[#This Row],[Ordem_insumos]]&lt;&gt;0,VLOOKUP(Table1[[#This Row],[Codigo_servico]],Preencher_Orcamento!$B:$D,3,FALSE)*Table1[[#This Row],[Qtde_insumo]],"")</f>
        <v>0</v>
      </c>
      <c r="M10510" s="18">
        <f>IF(Table1[[#This Row],[Ordem_insumos]]&lt;&gt;0,VLOOKUP(Table1[[#This Row],[Codigo_servico]],Preencher_Orcamento!$B:$D,3,FALSE)*Table1[[#This Row],[Subtotal_insumo]],"")</f>
        <v>0</v>
      </c>
    </row>
    <row r="10511" spans="1:13" x14ac:dyDescent="0.25">
      <c r="A10511" s="6">
        <v>170134</v>
      </c>
      <c r="B10511" s="126">
        <v>12</v>
      </c>
      <c r="C10511" s="133"/>
      <c r="D10511" s="134">
        <v>37005</v>
      </c>
      <c r="E10511" s="7" t="s">
        <v>811</v>
      </c>
      <c r="F10511" s="8" t="s">
        <v>168</v>
      </c>
      <c r="G10511" s="18">
        <f>IFERROR(VLOOKUP(Table1[[#This Row],[Codigo_insumo]],BD_Insumos!$B:$E,4),"")</f>
        <v>15.942500000000001</v>
      </c>
      <c r="H10511" s="140">
        <v>1.29</v>
      </c>
      <c r="I10511" s="9"/>
      <c r="J10511" s="23">
        <f t="shared" si="164"/>
        <v>20.565825</v>
      </c>
      <c r="K10511" s="22" t="str">
        <f>IF(I10511&lt;&gt;"",SUMIF(Table1[Codigo_servico],A10511,Table1[Subtotal_insumo]),"")</f>
        <v/>
      </c>
      <c r="L10511" s="18">
        <f>IF(Table1[[#This Row],[Ordem_insumos]]&lt;&gt;0,VLOOKUP(Table1[[#This Row],[Codigo_servico]],Preencher_Orcamento!$B:$D,3,FALSE)*Table1[[#This Row],[Qtde_insumo]],"")</f>
        <v>0</v>
      </c>
      <c r="M10511" s="18">
        <f>IF(Table1[[#This Row],[Ordem_insumos]]&lt;&gt;0,VLOOKUP(Table1[[#This Row],[Codigo_servico]],Preencher_Orcamento!$B:$D,3,FALSE)*Table1[[#This Row],[Subtotal_insumo]],"")</f>
        <v>0</v>
      </c>
    </row>
    <row r="10512" spans="1:13" x14ac:dyDescent="0.25">
      <c r="A10512" s="6">
        <v>170134</v>
      </c>
      <c r="B10512" s="126">
        <v>13</v>
      </c>
      <c r="C10512" s="133"/>
      <c r="D10512" s="134">
        <v>30542</v>
      </c>
      <c r="E10512" s="7" t="s">
        <v>574</v>
      </c>
      <c r="F10512" s="8" t="s">
        <v>197</v>
      </c>
      <c r="G10512" s="18">
        <f>IFERROR(VLOOKUP(Table1[[#This Row],[Codigo_insumo]],BD_Insumos!$B:$E,4),"")</f>
        <v>6.2305000000000001</v>
      </c>
      <c r="H10512" s="140">
        <v>236.06</v>
      </c>
      <c r="I10512" s="9"/>
      <c r="J10512" s="23">
        <f t="shared" si="164"/>
        <v>1470.7718300000001</v>
      </c>
      <c r="K10512" s="22" t="str">
        <f>IF(I10512&lt;&gt;"",SUMIF(Table1[Codigo_servico],A10512,Table1[Subtotal_insumo]),"")</f>
        <v/>
      </c>
      <c r="L10512" s="18">
        <f>IF(Table1[[#This Row],[Ordem_insumos]]&lt;&gt;0,VLOOKUP(Table1[[#This Row],[Codigo_servico]],Preencher_Orcamento!$B:$D,3,FALSE)*Table1[[#This Row],[Qtde_insumo]],"")</f>
        <v>0</v>
      </c>
      <c r="M10512" s="18">
        <f>IF(Table1[[#This Row],[Ordem_insumos]]&lt;&gt;0,VLOOKUP(Table1[[#This Row],[Codigo_servico]],Preencher_Orcamento!$B:$D,3,FALSE)*Table1[[#This Row],[Subtotal_insumo]],"")</f>
        <v>0</v>
      </c>
    </row>
    <row r="10513" spans="1:13" x14ac:dyDescent="0.25">
      <c r="A10513" s="6">
        <v>170134</v>
      </c>
      <c r="B10513" s="126">
        <v>14</v>
      </c>
      <c r="C10513" s="133"/>
      <c r="D10513" s="134">
        <v>17740</v>
      </c>
      <c r="E10513" s="7" t="s">
        <v>399</v>
      </c>
      <c r="F10513" s="8" t="s">
        <v>197</v>
      </c>
      <c r="G10513" s="18">
        <f>IFERROR(VLOOKUP(Table1[[#This Row],[Codigo_insumo]],BD_Insumos!$B:$E,4),"")</f>
        <v>4.9862000000000002</v>
      </c>
      <c r="H10513" s="140">
        <v>0.05</v>
      </c>
      <c r="I10513" s="9"/>
      <c r="J10513" s="23">
        <f t="shared" si="164"/>
        <v>0.24931000000000003</v>
      </c>
      <c r="K10513" s="22" t="str">
        <f>IF(I10513&lt;&gt;"",SUMIF(Table1[Codigo_servico],A10513,Table1[Subtotal_insumo]),"")</f>
        <v/>
      </c>
      <c r="L10513" s="18">
        <f>IF(Table1[[#This Row],[Ordem_insumos]]&lt;&gt;0,VLOOKUP(Table1[[#This Row],[Codigo_servico]],Preencher_Orcamento!$B:$D,3,FALSE)*Table1[[#This Row],[Qtde_insumo]],"")</f>
        <v>0</v>
      </c>
      <c r="M10513" s="18">
        <f>IF(Table1[[#This Row],[Ordem_insumos]]&lt;&gt;0,VLOOKUP(Table1[[#This Row],[Codigo_servico]],Preencher_Orcamento!$B:$D,3,FALSE)*Table1[[#This Row],[Subtotal_insumo]],"")</f>
        <v>0</v>
      </c>
    </row>
    <row r="10514" spans="1:13" x14ac:dyDescent="0.25">
      <c r="A10514" s="6">
        <v>170134</v>
      </c>
      <c r="B10514" s="126">
        <v>15</v>
      </c>
      <c r="C10514" s="133"/>
      <c r="D10514" s="134">
        <v>11520</v>
      </c>
      <c r="E10514" s="7" t="s">
        <v>213</v>
      </c>
      <c r="F10514" s="8" t="s">
        <v>197</v>
      </c>
      <c r="G10514" s="18">
        <f>IFERROR(VLOOKUP(Table1[[#This Row],[Codigo_insumo]],BD_Insumos!$B:$E,4),"")</f>
        <v>3.1955</v>
      </c>
      <c r="H10514" s="140">
        <v>0.32</v>
      </c>
      <c r="I10514" s="9"/>
      <c r="J10514" s="23">
        <f t="shared" si="164"/>
        <v>1.0225599999999999</v>
      </c>
      <c r="K10514" s="22" t="str">
        <f>IF(I10514&lt;&gt;"",SUMIF(Table1[Codigo_servico],A10514,Table1[Subtotal_insumo]),"")</f>
        <v/>
      </c>
      <c r="L10514" s="18">
        <f>IF(Table1[[#This Row],[Ordem_insumos]]&lt;&gt;0,VLOOKUP(Table1[[#This Row],[Codigo_servico]],Preencher_Orcamento!$B:$D,3,FALSE)*Table1[[#This Row],[Qtde_insumo]],"")</f>
        <v>0</v>
      </c>
      <c r="M10514" s="18">
        <f>IF(Table1[[#This Row],[Ordem_insumos]]&lt;&gt;0,VLOOKUP(Table1[[#This Row],[Codigo_servico]],Preencher_Orcamento!$B:$D,3,FALSE)*Table1[[#This Row],[Subtotal_insumo]],"")</f>
        <v>0</v>
      </c>
    </row>
    <row r="10515" spans="1:13" x14ac:dyDescent="0.25">
      <c r="A10515" s="6">
        <v>170134</v>
      </c>
      <c r="B10515" s="126">
        <v>16</v>
      </c>
      <c r="C10515" s="133"/>
      <c r="D10515" s="134">
        <v>11510</v>
      </c>
      <c r="E10515" s="7" t="s">
        <v>205</v>
      </c>
      <c r="F10515" s="8" t="s">
        <v>197</v>
      </c>
      <c r="G10515" s="18">
        <f>IFERROR(VLOOKUP(Table1[[#This Row],[Codigo_insumo]],BD_Insumos!$B:$E,4),"")</f>
        <v>3.2757999999999998</v>
      </c>
      <c r="H10515" s="140">
        <v>2.6</v>
      </c>
      <c r="I10515" s="9"/>
      <c r="J10515" s="23">
        <f t="shared" si="164"/>
        <v>8.51708</v>
      </c>
      <c r="K10515" s="22" t="str">
        <f>IF(I10515&lt;&gt;"",SUMIF(Table1[Codigo_servico],A10515,Table1[Subtotal_insumo]),"")</f>
        <v/>
      </c>
      <c r="L10515" s="18">
        <f>IF(Table1[[#This Row],[Ordem_insumos]]&lt;&gt;0,VLOOKUP(Table1[[#This Row],[Codigo_servico]],Preencher_Orcamento!$B:$D,3,FALSE)*Table1[[#This Row],[Qtde_insumo]],"")</f>
        <v>0</v>
      </c>
      <c r="M10515" s="18">
        <f>IF(Table1[[#This Row],[Ordem_insumos]]&lt;&gt;0,VLOOKUP(Table1[[#This Row],[Codigo_servico]],Preencher_Orcamento!$B:$D,3,FALSE)*Table1[[#This Row],[Subtotal_insumo]],"")</f>
        <v>0</v>
      </c>
    </row>
    <row r="10516" spans="1:13" x14ac:dyDescent="0.25">
      <c r="A10516" s="3">
        <v>170135</v>
      </c>
      <c r="B10516" s="125">
        <v>0</v>
      </c>
      <c r="C10516" s="131" t="s">
        <v>4390</v>
      </c>
      <c r="D10516" s="132"/>
      <c r="E10516" s="4"/>
      <c r="F10516" s="4"/>
      <c r="G10516" s="17" t="str">
        <f>IFERROR(VLOOKUP(Table1[[#This Row],[Codigo_insumo]],BD_Insumos!$B:$E,4),"")</f>
        <v/>
      </c>
      <c r="H10516" s="139"/>
      <c r="I10516" s="5" t="s">
        <v>457</v>
      </c>
      <c r="J10516" s="20" t="str">
        <f t="shared" si="164"/>
        <v/>
      </c>
      <c r="K10516" s="21">
        <f>IF(I10516&lt;&gt;"",SUMIF(Table1[Codigo_servico],A10516,Table1[Subtotal_insumo]),"")</f>
        <v>1556.25722287643</v>
      </c>
      <c r="L10516" s="17" t="str">
        <f>IF(Table1[[#This Row],[Ordem_insumos]]&lt;&gt;0,VLOOKUP(Table1[[#This Row],[Codigo_servico]],Preencher_Orcamento!$B:$D,3,FALSE)*Table1[[#This Row],[Qtde_insumo]],"")</f>
        <v/>
      </c>
      <c r="M10516" s="17" t="str">
        <f>IF(Table1[[#This Row],[Ordem_insumos]]&lt;&gt;0,VLOOKUP(Table1[[#This Row],[Codigo_servico]],Preencher_Orcamento!$B:$D,3,FALSE)*Table1[[#This Row],[Subtotal_insumo]],"")</f>
        <v/>
      </c>
    </row>
    <row r="10517" spans="1:13" x14ac:dyDescent="0.25">
      <c r="A10517" s="6">
        <v>170135</v>
      </c>
      <c r="B10517" s="126">
        <v>1</v>
      </c>
      <c r="C10517" s="133"/>
      <c r="D10517" s="134">
        <v>37509</v>
      </c>
      <c r="E10517" s="7" t="s">
        <v>830</v>
      </c>
      <c r="F10517" s="8" t="s">
        <v>168</v>
      </c>
      <c r="G10517" s="16">
        <f>IFERROR(VLOOKUP(Table1[[#This Row],[Codigo_insumo]],BD_Insumos!$B:$E,4),"")</f>
        <v>16.625699999999998</v>
      </c>
      <c r="H10517" s="140">
        <v>0.59</v>
      </c>
      <c r="I10517" s="9"/>
      <c r="J10517" s="22">
        <f t="shared" si="164"/>
        <v>9.8091629999999981</v>
      </c>
      <c r="K10517" s="22" t="str">
        <f>IF(I10517&lt;&gt;"",SUMIF(Table1[Codigo_servico],A10517,Table1[Subtotal_insumo]),"")</f>
        <v/>
      </c>
      <c r="L10517" s="16">
        <f>IF(Table1[[#This Row],[Ordem_insumos]]&lt;&gt;0,VLOOKUP(Table1[[#This Row],[Codigo_servico]],Preencher_Orcamento!$B:$D,3,FALSE)*Table1[[#This Row],[Qtde_insumo]],"")</f>
        <v>0</v>
      </c>
      <c r="M10517" s="16">
        <f>IF(Table1[[#This Row],[Ordem_insumos]]&lt;&gt;0,VLOOKUP(Table1[[#This Row],[Codigo_servico]],Preencher_Orcamento!$B:$D,3,FALSE)*Table1[[#This Row],[Subtotal_insumo]],"")</f>
        <v>0</v>
      </c>
    </row>
    <row r="10518" spans="1:13" x14ac:dyDescent="0.25">
      <c r="A10518" s="6">
        <v>170135</v>
      </c>
      <c r="B10518" s="126">
        <v>2</v>
      </c>
      <c r="C10518" s="133"/>
      <c r="D10518" s="134">
        <v>2076</v>
      </c>
      <c r="E10518" s="7" t="s">
        <v>2200</v>
      </c>
      <c r="F10518" s="8" t="s">
        <v>2140</v>
      </c>
      <c r="G10518" s="16">
        <f>IFERROR(VLOOKUP(Table1[[#This Row],[Codigo_insumo]],BD_Insumos!$B:$E,4),"")</f>
        <v>12.645924541907611</v>
      </c>
      <c r="H10518" s="140">
        <v>3.55</v>
      </c>
      <c r="I10518" s="9"/>
      <c r="J10518" s="22">
        <f t="shared" si="164"/>
        <v>44.893032123772016</v>
      </c>
      <c r="K10518" s="22" t="str">
        <f>IF(I10518&lt;&gt;"",SUMIF(Table1[Codigo_servico],A10518,Table1[Subtotal_insumo]),"")</f>
        <v/>
      </c>
      <c r="L10518" s="16">
        <f>IF(Table1[[#This Row],[Ordem_insumos]]&lt;&gt;0,VLOOKUP(Table1[[#This Row],[Codigo_servico]],Preencher_Orcamento!$B:$D,3,FALSE)*Table1[[#This Row],[Qtde_insumo]],"")</f>
        <v>0</v>
      </c>
      <c r="M10518" s="16">
        <f>IF(Table1[[#This Row],[Ordem_insumos]]&lt;&gt;0,VLOOKUP(Table1[[#This Row],[Codigo_servico]],Preencher_Orcamento!$B:$D,3,FALSE)*Table1[[#This Row],[Subtotal_insumo]],"")</f>
        <v>0</v>
      </c>
    </row>
    <row r="10519" spans="1:13" x14ac:dyDescent="0.25">
      <c r="A10519" s="6">
        <v>170135</v>
      </c>
      <c r="B10519" s="126">
        <v>3</v>
      </c>
      <c r="C10519" s="133"/>
      <c r="D10519" s="134">
        <v>30542</v>
      </c>
      <c r="E10519" s="7" t="s">
        <v>574</v>
      </c>
      <c r="F10519" s="8" t="s">
        <v>197</v>
      </c>
      <c r="G10519" s="16">
        <f>IFERROR(VLOOKUP(Table1[[#This Row],[Codigo_insumo]],BD_Insumos!$B:$E,4),"")</f>
        <v>6.2305000000000001</v>
      </c>
      <c r="H10519" s="140">
        <v>203.63</v>
      </c>
      <c r="I10519" s="9"/>
      <c r="J10519" s="22">
        <f t="shared" si="164"/>
        <v>1268.716715</v>
      </c>
      <c r="K10519" s="22" t="str">
        <f>IF(I10519&lt;&gt;"",SUMIF(Table1[Codigo_servico],A10519,Table1[Subtotal_insumo]),"")</f>
        <v/>
      </c>
      <c r="L10519" s="16">
        <f>IF(Table1[[#This Row],[Ordem_insumos]]&lt;&gt;0,VLOOKUP(Table1[[#This Row],[Codigo_servico]],Preencher_Orcamento!$B:$D,3,FALSE)*Table1[[#This Row],[Qtde_insumo]],"")</f>
        <v>0</v>
      </c>
      <c r="M10519" s="16">
        <f>IF(Table1[[#This Row],[Ordem_insumos]]&lt;&gt;0,VLOOKUP(Table1[[#This Row],[Codigo_servico]],Preencher_Orcamento!$B:$D,3,FALSE)*Table1[[#This Row],[Subtotal_insumo]],"")</f>
        <v>0</v>
      </c>
    </row>
    <row r="10520" spans="1:13" ht="26.25" x14ac:dyDescent="0.25">
      <c r="A10520" s="6">
        <v>170135</v>
      </c>
      <c r="B10520" s="126">
        <v>4</v>
      </c>
      <c r="C10520" s="133"/>
      <c r="D10520" s="134">
        <v>2016</v>
      </c>
      <c r="E10520" s="7" t="s">
        <v>2187</v>
      </c>
      <c r="F10520" s="8" t="s">
        <v>2140</v>
      </c>
      <c r="G10520" s="16">
        <f>IFERROR(VLOOKUP(Table1[[#This Row],[Codigo_insumo]],BD_Insumos!$B:$E,4),"")</f>
        <v>13.188618292508322</v>
      </c>
      <c r="H10520" s="140">
        <v>0.28000000000000003</v>
      </c>
      <c r="I10520" s="9"/>
      <c r="J10520" s="22">
        <f t="shared" si="164"/>
        <v>3.6928131219023306</v>
      </c>
      <c r="K10520" s="22" t="str">
        <f>IF(I10520&lt;&gt;"",SUMIF(Table1[Codigo_servico],A10520,Table1[Subtotal_insumo]),"")</f>
        <v/>
      </c>
      <c r="L10520" s="16">
        <f>IF(Table1[[#This Row],[Ordem_insumos]]&lt;&gt;0,VLOOKUP(Table1[[#This Row],[Codigo_servico]],Preencher_Orcamento!$B:$D,3,FALSE)*Table1[[#This Row],[Qtde_insumo]],"")</f>
        <v>0</v>
      </c>
      <c r="M10520" s="16">
        <f>IF(Table1[[#This Row],[Ordem_insumos]]&lt;&gt;0,VLOOKUP(Table1[[#This Row],[Codigo_servico]],Preencher_Orcamento!$B:$D,3,FALSE)*Table1[[#This Row],[Subtotal_insumo]],"")</f>
        <v>0</v>
      </c>
    </row>
    <row r="10521" spans="1:13" x14ac:dyDescent="0.25">
      <c r="A10521" s="6">
        <v>170135</v>
      </c>
      <c r="B10521" s="126">
        <v>5</v>
      </c>
      <c r="C10521" s="133"/>
      <c r="D10521" s="134">
        <v>2020</v>
      </c>
      <c r="E10521" s="7" t="s">
        <v>2188</v>
      </c>
      <c r="F10521" s="8" t="s">
        <v>2140</v>
      </c>
      <c r="G10521" s="16">
        <f>IFERROR(VLOOKUP(Table1[[#This Row],[Codigo_insumo]],BD_Insumos!$B:$E,4),"")</f>
        <v>15.860837164231068</v>
      </c>
      <c r="H10521" s="140">
        <v>1.49</v>
      </c>
      <c r="I10521" s="9"/>
      <c r="J10521" s="22">
        <f t="shared" si="164"/>
        <v>23.632647374704291</v>
      </c>
      <c r="K10521" s="22" t="str">
        <f>IF(I10521&lt;&gt;"",SUMIF(Table1[Codigo_servico],A10521,Table1[Subtotal_insumo]),"")</f>
        <v/>
      </c>
      <c r="L10521" s="16">
        <f>IF(Table1[[#This Row],[Ordem_insumos]]&lt;&gt;0,VLOOKUP(Table1[[#This Row],[Codigo_servico]],Preencher_Orcamento!$B:$D,3,FALSE)*Table1[[#This Row],[Qtde_insumo]],"")</f>
        <v>0</v>
      </c>
      <c r="M10521" s="16">
        <f>IF(Table1[[#This Row],[Ordem_insumos]]&lt;&gt;0,VLOOKUP(Table1[[#This Row],[Codigo_servico]],Preencher_Orcamento!$B:$D,3,FALSE)*Table1[[#This Row],[Subtotal_insumo]],"")</f>
        <v>0</v>
      </c>
    </row>
    <row r="10522" spans="1:13" x14ac:dyDescent="0.25">
      <c r="A10522" s="6">
        <v>170135</v>
      </c>
      <c r="B10522" s="126">
        <v>6</v>
      </c>
      <c r="C10522" s="133"/>
      <c r="D10522" s="134">
        <v>2075</v>
      </c>
      <c r="E10522" s="7" t="s">
        <v>2199</v>
      </c>
      <c r="F10522" s="8" t="s">
        <v>2140</v>
      </c>
      <c r="G10522" s="16">
        <f>IFERROR(VLOOKUP(Table1[[#This Row],[Codigo_insumo]],BD_Insumos!$B:$E,4),"")</f>
        <v>15.599673853371913</v>
      </c>
      <c r="H10522" s="140">
        <v>3.55</v>
      </c>
      <c r="I10522" s="9"/>
      <c r="J10522" s="22">
        <f t="shared" si="164"/>
        <v>55.37884217947029</v>
      </c>
      <c r="K10522" s="22" t="str">
        <f>IF(I10522&lt;&gt;"",SUMIF(Table1[Codigo_servico],A10522,Table1[Subtotal_insumo]),"")</f>
        <v/>
      </c>
      <c r="L10522" s="16">
        <f>IF(Table1[[#This Row],[Ordem_insumos]]&lt;&gt;0,VLOOKUP(Table1[[#This Row],[Codigo_servico]],Preencher_Orcamento!$B:$D,3,FALSE)*Table1[[#This Row],[Qtde_insumo]],"")</f>
        <v>0</v>
      </c>
      <c r="M10522" s="16">
        <f>IF(Table1[[#This Row],[Ordem_insumos]]&lt;&gt;0,VLOOKUP(Table1[[#This Row],[Codigo_servico]],Preencher_Orcamento!$B:$D,3,FALSE)*Table1[[#This Row],[Subtotal_insumo]],"")</f>
        <v>0</v>
      </c>
    </row>
    <row r="10523" spans="1:13" ht="26.25" x14ac:dyDescent="0.25">
      <c r="A10523" s="6">
        <v>170135</v>
      </c>
      <c r="B10523" s="126">
        <v>7</v>
      </c>
      <c r="C10523" s="133"/>
      <c r="D10523" s="134">
        <v>10648</v>
      </c>
      <c r="E10523" s="7" t="s">
        <v>158</v>
      </c>
      <c r="F10523" s="8" t="s">
        <v>58</v>
      </c>
      <c r="G10523" s="18">
        <f>IFERROR(VLOOKUP(Table1[[#This Row],[Codigo_insumo]],BD_Insumos!$B:$E,4),"")</f>
        <v>359.69349999999997</v>
      </c>
      <c r="H10523" s="140">
        <v>2E-3</v>
      </c>
      <c r="I10523" s="9"/>
      <c r="J10523" s="23">
        <f t="shared" si="164"/>
        <v>0.719387</v>
      </c>
      <c r="K10523" s="22" t="str">
        <f>IF(I10523&lt;&gt;"",SUMIF(Table1[Codigo_servico],A10523,Table1[Subtotal_insumo]),"")</f>
        <v/>
      </c>
      <c r="L10523" s="18">
        <f>IF(Table1[[#This Row],[Ordem_insumos]]&lt;&gt;0,VLOOKUP(Table1[[#This Row],[Codigo_servico]],Preencher_Orcamento!$B:$D,3,FALSE)*Table1[[#This Row],[Qtde_insumo]],"")</f>
        <v>0</v>
      </c>
      <c r="M10523" s="18">
        <f>IF(Table1[[#This Row],[Ordem_insumos]]&lt;&gt;0,VLOOKUP(Table1[[#This Row],[Codigo_servico]],Preencher_Orcamento!$B:$D,3,FALSE)*Table1[[#This Row],[Subtotal_insumo]],"")</f>
        <v>0</v>
      </c>
    </row>
    <row r="10524" spans="1:13" x14ac:dyDescent="0.25">
      <c r="A10524" s="6">
        <v>170135</v>
      </c>
      <c r="B10524" s="126">
        <v>8</v>
      </c>
      <c r="C10524" s="133"/>
      <c r="D10524" s="134">
        <v>11520</v>
      </c>
      <c r="E10524" s="7" t="s">
        <v>213</v>
      </c>
      <c r="F10524" s="8" t="s">
        <v>197</v>
      </c>
      <c r="G10524" s="18">
        <f>IFERROR(VLOOKUP(Table1[[#This Row],[Codigo_insumo]],BD_Insumos!$B:$E,4),"")</f>
        <v>3.1955</v>
      </c>
      <c r="H10524" s="140">
        <v>0.32</v>
      </c>
      <c r="I10524" s="9"/>
      <c r="J10524" s="23">
        <f t="shared" si="164"/>
        <v>1.0225599999999999</v>
      </c>
      <c r="K10524" s="22" t="str">
        <f>IF(I10524&lt;&gt;"",SUMIF(Table1[Codigo_servico],A10524,Table1[Subtotal_insumo]),"")</f>
        <v/>
      </c>
      <c r="L10524" s="18">
        <f>IF(Table1[[#This Row],[Ordem_insumos]]&lt;&gt;0,VLOOKUP(Table1[[#This Row],[Codigo_servico]],Preencher_Orcamento!$B:$D,3,FALSE)*Table1[[#This Row],[Qtde_insumo]],"")</f>
        <v>0</v>
      </c>
      <c r="M10524" s="18">
        <f>IF(Table1[[#This Row],[Ordem_insumos]]&lt;&gt;0,VLOOKUP(Table1[[#This Row],[Codigo_servico]],Preencher_Orcamento!$B:$D,3,FALSE)*Table1[[#This Row],[Subtotal_insumo]],"")</f>
        <v>0</v>
      </c>
    </row>
    <row r="10525" spans="1:13" x14ac:dyDescent="0.25">
      <c r="A10525" s="6">
        <v>170135</v>
      </c>
      <c r="B10525" s="126">
        <v>9</v>
      </c>
      <c r="C10525" s="133"/>
      <c r="D10525" s="134">
        <v>10550</v>
      </c>
      <c r="E10525" s="7" t="s">
        <v>97</v>
      </c>
      <c r="F10525" s="8" t="s">
        <v>58</v>
      </c>
      <c r="G10525" s="18">
        <f>IFERROR(VLOOKUP(Table1[[#This Row],[Codigo_insumo]],BD_Insumos!$B:$E,4),"")</f>
        <v>71.755899999999997</v>
      </c>
      <c r="H10525" s="140">
        <v>0.01</v>
      </c>
      <c r="I10525" s="9"/>
      <c r="J10525" s="23">
        <f t="shared" si="164"/>
        <v>0.71755899999999995</v>
      </c>
      <c r="K10525" s="22" t="str">
        <f>IF(I10525&lt;&gt;"",SUMIF(Table1[Codigo_servico],A10525,Table1[Subtotal_insumo]),"")</f>
        <v/>
      </c>
      <c r="L10525" s="18">
        <f>IF(Table1[[#This Row],[Ordem_insumos]]&lt;&gt;0,VLOOKUP(Table1[[#This Row],[Codigo_servico]],Preencher_Orcamento!$B:$D,3,FALSE)*Table1[[#This Row],[Qtde_insumo]],"")</f>
        <v>0</v>
      </c>
      <c r="M10525" s="18">
        <f>IF(Table1[[#This Row],[Ordem_insumos]]&lt;&gt;0,VLOOKUP(Table1[[#This Row],[Codigo_servico]],Preencher_Orcamento!$B:$D,3,FALSE)*Table1[[#This Row],[Subtotal_insumo]],"")</f>
        <v>0</v>
      </c>
    </row>
    <row r="10526" spans="1:13" x14ac:dyDescent="0.25">
      <c r="A10526" s="6">
        <v>170135</v>
      </c>
      <c r="B10526" s="126">
        <v>10</v>
      </c>
      <c r="C10526" s="133"/>
      <c r="D10526" s="134">
        <v>11510</v>
      </c>
      <c r="E10526" s="7" t="s">
        <v>205</v>
      </c>
      <c r="F10526" s="8" t="s">
        <v>197</v>
      </c>
      <c r="G10526" s="18">
        <f>IFERROR(VLOOKUP(Table1[[#This Row],[Codigo_insumo]],BD_Insumos!$B:$E,4),"")</f>
        <v>3.2757999999999998</v>
      </c>
      <c r="H10526" s="140">
        <v>2.6</v>
      </c>
      <c r="I10526" s="9"/>
      <c r="J10526" s="23">
        <f t="shared" si="164"/>
        <v>8.51708</v>
      </c>
      <c r="K10526" s="22" t="str">
        <f>IF(I10526&lt;&gt;"",SUMIF(Table1[Codigo_servico],A10526,Table1[Subtotal_insumo]),"")</f>
        <v/>
      </c>
      <c r="L10526" s="18">
        <f>IF(Table1[[#This Row],[Ordem_insumos]]&lt;&gt;0,VLOOKUP(Table1[[#This Row],[Codigo_servico]],Preencher_Orcamento!$B:$D,3,FALSE)*Table1[[#This Row],[Qtde_insumo]],"")</f>
        <v>0</v>
      </c>
      <c r="M10526" s="18">
        <f>IF(Table1[[#This Row],[Ordem_insumos]]&lt;&gt;0,VLOOKUP(Table1[[#This Row],[Codigo_servico]],Preencher_Orcamento!$B:$D,3,FALSE)*Table1[[#This Row],[Subtotal_insumo]],"")</f>
        <v>0</v>
      </c>
    </row>
    <row r="10527" spans="1:13" x14ac:dyDescent="0.25">
      <c r="A10527" s="6">
        <v>170135</v>
      </c>
      <c r="B10527" s="126">
        <v>11</v>
      </c>
      <c r="C10527" s="133"/>
      <c r="D10527" s="134">
        <v>17740</v>
      </c>
      <c r="E10527" s="7" t="s">
        <v>399</v>
      </c>
      <c r="F10527" s="8" t="s">
        <v>197</v>
      </c>
      <c r="G10527" s="18">
        <f>IFERROR(VLOOKUP(Table1[[#This Row],[Codigo_insumo]],BD_Insumos!$B:$E,4),"")</f>
        <v>4.9862000000000002</v>
      </c>
      <c r="H10527" s="140">
        <v>0.05</v>
      </c>
      <c r="I10527" s="9"/>
      <c r="J10527" s="23">
        <f t="shared" si="164"/>
        <v>0.24931000000000003</v>
      </c>
      <c r="K10527" s="22" t="str">
        <f>IF(I10527&lt;&gt;"",SUMIF(Table1[Codigo_servico],A10527,Table1[Subtotal_insumo]),"")</f>
        <v/>
      </c>
      <c r="L10527" s="18">
        <f>IF(Table1[[#This Row],[Ordem_insumos]]&lt;&gt;0,VLOOKUP(Table1[[#This Row],[Codigo_servico]],Preencher_Orcamento!$B:$D,3,FALSE)*Table1[[#This Row],[Qtde_insumo]],"")</f>
        <v>0</v>
      </c>
      <c r="M10527" s="18">
        <f>IF(Table1[[#This Row],[Ordem_insumos]]&lt;&gt;0,VLOOKUP(Table1[[#This Row],[Codigo_servico]],Preencher_Orcamento!$B:$D,3,FALSE)*Table1[[#This Row],[Subtotal_insumo]],"")</f>
        <v>0</v>
      </c>
    </row>
    <row r="10528" spans="1:13" x14ac:dyDescent="0.25">
      <c r="A10528" s="6">
        <v>170135</v>
      </c>
      <c r="B10528" s="126">
        <v>12</v>
      </c>
      <c r="C10528" s="133"/>
      <c r="D10528" s="134">
        <v>2015</v>
      </c>
      <c r="E10528" s="7" t="s">
        <v>2186</v>
      </c>
      <c r="F10528" s="8" t="s">
        <v>2140</v>
      </c>
      <c r="G10528" s="18">
        <f>IFERROR(VLOOKUP(Table1[[#This Row],[Codigo_insumo]],BD_Insumos!$B:$E,4),"")</f>
        <v>16.259414142106937</v>
      </c>
      <c r="H10528" s="140">
        <v>0.28000000000000003</v>
      </c>
      <c r="I10528" s="9"/>
      <c r="J10528" s="23">
        <f t="shared" si="164"/>
        <v>4.5526359597899431</v>
      </c>
      <c r="K10528" s="22" t="str">
        <f>IF(I10528&lt;&gt;"",SUMIF(Table1[Codigo_servico],A10528,Table1[Subtotal_insumo]),"")</f>
        <v/>
      </c>
      <c r="L10528" s="18">
        <f>IF(Table1[[#This Row],[Ordem_insumos]]&lt;&gt;0,VLOOKUP(Table1[[#This Row],[Codigo_servico]],Preencher_Orcamento!$B:$D,3,FALSE)*Table1[[#This Row],[Qtde_insumo]],"")</f>
        <v>0</v>
      </c>
      <c r="M10528" s="18">
        <f>IF(Table1[[#This Row],[Ordem_insumos]]&lt;&gt;0,VLOOKUP(Table1[[#This Row],[Codigo_servico]],Preencher_Orcamento!$B:$D,3,FALSE)*Table1[[#This Row],[Subtotal_insumo]],"")</f>
        <v>0</v>
      </c>
    </row>
    <row r="10529" spans="1:13" x14ac:dyDescent="0.25">
      <c r="A10529" s="6">
        <v>170135</v>
      </c>
      <c r="B10529" s="126">
        <v>13</v>
      </c>
      <c r="C10529" s="133"/>
      <c r="D10529" s="134">
        <v>37005</v>
      </c>
      <c r="E10529" s="7" t="s">
        <v>811</v>
      </c>
      <c r="F10529" s="8" t="s">
        <v>168</v>
      </c>
      <c r="G10529" s="18">
        <f>IFERROR(VLOOKUP(Table1[[#This Row],[Codigo_insumo]],BD_Insumos!$B:$E,4),"")</f>
        <v>15.942500000000001</v>
      </c>
      <c r="H10529" s="140">
        <v>0.99</v>
      </c>
      <c r="I10529" s="9"/>
      <c r="J10529" s="23">
        <f t="shared" si="164"/>
        <v>15.783075</v>
      </c>
      <c r="K10529" s="22" t="str">
        <f>IF(I10529&lt;&gt;"",SUMIF(Table1[Codigo_servico],A10529,Table1[Subtotal_insumo]),"")</f>
        <v/>
      </c>
      <c r="L10529" s="18">
        <f>IF(Table1[[#This Row],[Ordem_insumos]]&lt;&gt;0,VLOOKUP(Table1[[#This Row],[Codigo_servico]],Preencher_Orcamento!$B:$D,3,FALSE)*Table1[[#This Row],[Qtde_insumo]],"")</f>
        <v>0</v>
      </c>
      <c r="M10529" s="18">
        <f>IF(Table1[[#This Row],[Ordem_insumos]]&lt;&gt;0,VLOOKUP(Table1[[#This Row],[Codigo_servico]],Preencher_Orcamento!$B:$D,3,FALSE)*Table1[[#This Row],[Subtotal_insumo]],"")</f>
        <v>0</v>
      </c>
    </row>
    <row r="10530" spans="1:13" x14ac:dyDescent="0.25">
      <c r="A10530" s="6">
        <v>170135</v>
      </c>
      <c r="B10530" s="126">
        <v>14</v>
      </c>
      <c r="C10530" s="133"/>
      <c r="D10530" s="134">
        <v>37535</v>
      </c>
      <c r="E10530" s="7" t="s">
        <v>835</v>
      </c>
      <c r="F10530" s="8" t="s">
        <v>457</v>
      </c>
      <c r="G10530" s="18">
        <f>IFERROR(VLOOKUP(Table1[[#This Row],[Codigo_insumo]],BD_Insumos!$B:$E,4),"")</f>
        <v>1.6855</v>
      </c>
      <c r="H10530" s="140">
        <v>1.97</v>
      </c>
      <c r="I10530" s="9"/>
      <c r="J10530" s="23">
        <f t="shared" si="164"/>
        <v>3.3204349999999998</v>
      </c>
      <c r="K10530" s="22" t="str">
        <f>IF(I10530&lt;&gt;"",SUMIF(Table1[Codigo_servico],A10530,Table1[Subtotal_insumo]),"")</f>
        <v/>
      </c>
      <c r="L10530" s="18">
        <f>IF(Table1[[#This Row],[Ordem_insumos]]&lt;&gt;0,VLOOKUP(Table1[[#This Row],[Codigo_servico]],Preencher_Orcamento!$B:$D,3,FALSE)*Table1[[#This Row],[Qtde_insumo]],"")</f>
        <v>0</v>
      </c>
      <c r="M10530" s="18">
        <f>IF(Table1[[#This Row],[Ordem_insumos]]&lt;&gt;0,VLOOKUP(Table1[[#This Row],[Codigo_servico]],Preencher_Orcamento!$B:$D,3,FALSE)*Table1[[#This Row],[Subtotal_insumo]],"")</f>
        <v>0</v>
      </c>
    </row>
    <row r="10531" spans="1:13" x14ac:dyDescent="0.25">
      <c r="A10531" s="6">
        <v>170135</v>
      </c>
      <c r="B10531" s="126">
        <v>15</v>
      </c>
      <c r="C10531" s="133"/>
      <c r="D10531" s="134">
        <v>2099</v>
      </c>
      <c r="E10531" s="7" t="s">
        <v>2205</v>
      </c>
      <c r="F10531" s="8" t="s">
        <v>2140</v>
      </c>
      <c r="G10531" s="18">
        <f>IFERROR(VLOOKUP(Table1[[#This Row],[Codigo_insumo]],BD_Insumos!$B:$E,4),"")</f>
        <v>12.627877718847255</v>
      </c>
      <c r="H10531" s="140">
        <v>5.56</v>
      </c>
      <c r="I10531" s="9"/>
      <c r="J10531" s="23">
        <f t="shared" si="164"/>
        <v>70.211000116790728</v>
      </c>
      <c r="K10531" s="22" t="str">
        <f>IF(I10531&lt;&gt;"",SUMIF(Table1[Codigo_servico],A10531,Table1[Subtotal_insumo]),"")</f>
        <v/>
      </c>
      <c r="L10531" s="18">
        <f>IF(Table1[[#This Row],[Ordem_insumos]]&lt;&gt;0,VLOOKUP(Table1[[#This Row],[Codigo_servico]],Preencher_Orcamento!$B:$D,3,FALSE)*Table1[[#This Row],[Qtde_insumo]],"")</f>
        <v>0</v>
      </c>
      <c r="M10531" s="18">
        <f>IF(Table1[[#This Row],[Ordem_insumos]]&lt;&gt;0,VLOOKUP(Table1[[#This Row],[Codigo_servico]],Preencher_Orcamento!$B:$D,3,FALSE)*Table1[[#This Row],[Subtotal_insumo]],"")</f>
        <v>0</v>
      </c>
    </row>
    <row r="10532" spans="1:13" x14ac:dyDescent="0.25">
      <c r="A10532" s="6">
        <v>170135</v>
      </c>
      <c r="B10532" s="126">
        <v>16</v>
      </c>
      <c r="C10532" s="133"/>
      <c r="D10532" s="134">
        <v>10612</v>
      </c>
      <c r="E10532" s="7" t="s">
        <v>122</v>
      </c>
      <c r="F10532" s="8" t="s">
        <v>58</v>
      </c>
      <c r="G10532" s="18">
        <f>IFERROR(VLOOKUP(Table1[[#This Row],[Codigo_insumo]],BD_Insumos!$B:$E,4),"")</f>
        <v>250.2276</v>
      </c>
      <c r="H10532" s="140">
        <v>0.18</v>
      </c>
      <c r="I10532" s="9"/>
      <c r="J10532" s="23">
        <f t="shared" si="164"/>
        <v>45.040967999999999</v>
      </c>
      <c r="K10532" s="22" t="str">
        <f>IF(I10532&lt;&gt;"",SUMIF(Table1[Codigo_servico],A10532,Table1[Subtotal_insumo]),"")</f>
        <v/>
      </c>
      <c r="L10532" s="18">
        <f>IF(Table1[[#This Row],[Ordem_insumos]]&lt;&gt;0,VLOOKUP(Table1[[#This Row],[Codigo_servico]],Preencher_Orcamento!$B:$D,3,FALSE)*Table1[[#This Row],[Qtde_insumo]],"")</f>
        <v>0</v>
      </c>
      <c r="M10532" s="18">
        <f>IF(Table1[[#This Row],[Ordem_insumos]]&lt;&gt;0,VLOOKUP(Table1[[#This Row],[Codigo_servico]],Preencher_Orcamento!$B:$D,3,FALSE)*Table1[[#This Row],[Subtotal_insumo]],"")</f>
        <v>0</v>
      </c>
    </row>
    <row r="10533" spans="1:13" x14ac:dyDescent="0.25">
      <c r="A10533" s="3">
        <v>170136</v>
      </c>
      <c r="B10533" s="125">
        <v>0</v>
      </c>
      <c r="C10533" s="131" t="s">
        <v>4391</v>
      </c>
      <c r="D10533" s="132"/>
      <c r="E10533" s="4"/>
      <c r="F10533" s="4"/>
      <c r="G10533" s="17" t="str">
        <f>IFERROR(VLOOKUP(Table1[[#This Row],[Codigo_insumo]],BD_Insumos!$B:$E,4),"")</f>
        <v/>
      </c>
      <c r="H10533" s="139"/>
      <c r="I10533" s="5" t="s">
        <v>457</v>
      </c>
      <c r="J10533" s="20" t="str">
        <f t="shared" si="164"/>
        <v/>
      </c>
      <c r="K10533" s="21">
        <f>IF(I10533&lt;&gt;"",SUMIF(Table1[Codigo_servico],A10533,Table1[Subtotal_insumo]),"")</f>
        <v>2437.6035609756223</v>
      </c>
      <c r="L10533" s="17" t="str">
        <f>IF(Table1[[#This Row],[Ordem_insumos]]&lt;&gt;0,VLOOKUP(Table1[[#This Row],[Codigo_servico]],Preencher_Orcamento!$B:$D,3,FALSE)*Table1[[#This Row],[Qtde_insumo]],"")</f>
        <v/>
      </c>
      <c r="M10533" s="17" t="str">
        <f>IF(Table1[[#This Row],[Ordem_insumos]]&lt;&gt;0,VLOOKUP(Table1[[#This Row],[Codigo_servico]],Preencher_Orcamento!$B:$D,3,FALSE)*Table1[[#This Row],[Subtotal_insumo]],"")</f>
        <v/>
      </c>
    </row>
    <row r="10534" spans="1:13" x14ac:dyDescent="0.25">
      <c r="A10534" s="6">
        <v>170136</v>
      </c>
      <c r="B10534" s="126">
        <v>1</v>
      </c>
      <c r="C10534" s="133"/>
      <c r="D10534" s="134">
        <v>37005</v>
      </c>
      <c r="E10534" s="7" t="s">
        <v>811</v>
      </c>
      <c r="F10534" s="8" t="s">
        <v>168</v>
      </c>
      <c r="G10534" s="16">
        <f>IFERROR(VLOOKUP(Table1[[#This Row],[Codigo_insumo]],BD_Insumos!$B:$E,4),"")</f>
        <v>15.942500000000001</v>
      </c>
      <c r="H10534" s="140">
        <v>1.9</v>
      </c>
      <c r="I10534" s="9"/>
      <c r="J10534" s="22">
        <f t="shared" si="164"/>
        <v>30.290749999999999</v>
      </c>
      <c r="K10534" s="22" t="str">
        <f>IF(I10534&lt;&gt;"",SUMIF(Table1[Codigo_servico],A10534,Table1[Subtotal_insumo]),"")</f>
        <v/>
      </c>
      <c r="L10534" s="16">
        <f>IF(Table1[[#This Row],[Ordem_insumos]]&lt;&gt;0,VLOOKUP(Table1[[#This Row],[Codigo_servico]],Preencher_Orcamento!$B:$D,3,FALSE)*Table1[[#This Row],[Qtde_insumo]],"")</f>
        <v>0</v>
      </c>
      <c r="M10534" s="16">
        <f>IF(Table1[[#This Row],[Ordem_insumos]]&lt;&gt;0,VLOOKUP(Table1[[#This Row],[Codigo_servico]],Preencher_Orcamento!$B:$D,3,FALSE)*Table1[[#This Row],[Subtotal_insumo]],"")</f>
        <v>0</v>
      </c>
    </row>
    <row r="10535" spans="1:13" x14ac:dyDescent="0.25">
      <c r="A10535" s="6">
        <v>170136</v>
      </c>
      <c r="B10535" s="126">
        <v>2</v>
      </c>
      <c r="C10535" s="133"/>
      <c r="D10535" s="134">
        <v>37535</v>
      </c>
      <c r="E10535" s="7" t="s">
        <v>835</v>
      </c>
      <c r="F10535" s="8" t="s">
        <v>457</v>
      </c>
      <c r="G10535" s="16">
        <f>IFERROR(VLOOKUP(Table1[[#This Row],[Codigo_insumo]],BD_Insumos!$B:$E,4),"")</f>
        <v>1.6855</v>
      </c>
      <c r="H10535" s="140">
        <v>3.8</v>
      </c>
      <c r="I10535" s="9"/>
      <c r="J10535" s="22">
        <f t="shared" si="164"/>
        <v>6.4048999999999996</v>
      </c>
      <c r="K10535" s="22" t="str">
        <f>IF(I10535&lt;&gt;"",SUMIF(Table1[Codigo_servico],A10535,Table1[Subtotal_insumo]),"")</f>
        <v/>
      </c>
      <c r="L10535" s="16">
        <f>IF(Table1[[#This Row],[Ordem_insumos]]&lt;&gt;0,VLOOKUP(Table1[[#This Row],[Codigo_servico]],Preencher_Orcamento!$B:$D,3,FALSE)*Table1[[#This Row],[Qtde_insumo]],"")</f>
        <v>0</v>
      </c>
      <c r="M10535" s="16">
        <f>IF(Table1[[#This Row],[Ordem_insumos]]&lt;&gt;0,VLOOKUP(Table1[[#This Row],[Codigo_servico]],Preencher_Orcamento!$B:$D,3,FALSE)*Table1[[#This Row],[Subtotal_insumo]],"")</f>
        <v>0</v>
      </c>
    </row>
    <row r="10536" spans="1:13" x14ac:dyDescent="0.25">
      <c r="A10536" s="6">
        <v>170136</v>
      </c>
      <c r="B10536" s="126">
        <v>3</v>
      </c>
      <c r="C10536" s="133"/>
      <c r="D10536" s="134">
        <v>10550</v>
      </c>
      <c r="E10536" s="7" t="s">
        <v>97</v>
      </c>
      <c r="F10536" s="8" t="s">
        <v>58</v>
      </c>
      <c r="G10536" s="16">
        <f>IFERROR(VLOOKUP(Table1[[#This Row],[Codigo_insumo]],BD_Insumos!$B:$E,4),"")</f>
        <v>71.755899999999997</v>
      </c>
      <c r="H10536" s="140">
        <v>0.01</v>
      </c>
      <c r="I10536" s="9"/>
      <c r="J10536" s="22">
        <f t="shared" si="164"/>
        <v>0.71755899999999995</v>
      </c>
      <c r="K10536" s="22" t="str">
        <f>IF(I10536&lt;&gt;"",SUMIF(Table1[Codigo_servico],A10536,Table1[Subtotal_insumo]),"")</f>
        <v/>
      </c>
      <c r="L10536" s="16">
        <f>IF(Table1[[#This Row],[Ordem_insumos]]&lt;&gt;0,VLOOKUP(Table1[[#This Row],[Codigo_servico]],Preencher_Orcamento!$B:$D,3,FALSE)*Table1[[#This Row],[Qtde_insumo]],"")</f>
        <v>0</v>
      </c>
      <c r="M10536" s="16">
        <f>IF(Table1[[#This Row],[Ordem_insumos]]&lt;&gt;0,VLOOKUP(Table1[[#This Row],[Codigo_servico]],Preencher_Orcamento!$B:$D,3,FALSE)*Table1[[#This Row],[Subtotal_insumo]],"")</f>
        <v>0</v>
      </c>
    </row>
    <row r="10537" spans="1:13" x14ac:dyDescent="0.25">
      <c r="A10537" s="6">
        <v>170136</v>
      </c>
      <c r="B10537" s="126">
        <v>4</v>
      </c>
      <c r="C10537" s="133"/>
      <c r="D10537" s="134">
        <v>2099</v>
      </c>
      <c r="E10537" s="7" t="s">
        <v>2205</v>
      </c>
      <c r="F10537" s="8" t="s">
        <v>2140</v>
      </c>
      <c r="G10537" s="16">
        <f>IFERROR(VLOOKUP(Table1[[#This Row],[Codigo_insumo]],BD_Insumos!$B:$E,4),"")</f>
        <v>12.627877718847255</v>
      </c>
      <c r="H10537" s="140">
        <v>6.46</v>
      </c>
      <c r="I10537" s="9"/>
      <c r="J10537" s="22">
        <f t="shared" si="164"/>
        <v>81.57609006375327</v>
      </c>
      <c r="K10537" s="22" t="str">
        <f>IF(I10537&lt;&gt;"",SUMIF(Table1[Codigo_servico],A10537,Table1[Subtotal_insumo]),"")</f>
        <v/>
      </c>
      <c r="L10537" s="16">
        <f>IF(Table1[[#This Row],[Ordem_insumos]]&lt;&gt;0,VLOOKUP(Table1[[#This Row],[Codigo_servico]],Preencher_Orcamento!$B:$D,3,FALSE)*Table1[[#This Row],[Qtde_insumo]],"")</f>
        <v>0</v>
      </c>
      <c r="M10537" s="16">
        <f>IF(Table1[[#This Row],[Ordem_insumos]]&lt;&gt;0,VLOOKUP(Table1[[#This Row],[Codigo_servico]],Preencher_Orcamento!$B:$D,3,FALSE)*Table1[[#This Row],[Subtotal_insumo]],"")</f>
        <v>0</v>
      </c>
    </row>
    <row r="10538" spans="1:13" x14ac:dyDescent="0.25">
      <c r="A10538" s="6">
        <v>170136</v>
      </c>
      <c r="B10538" s="126">
        <v>5</v>
      </c>
      <c r="C10538" s="133"/>
      <c r="D10538" s="134">
        <v>37509</v>
      </c>
      <c r="E10538" s="7" t="s">
        <v>830</v>
      </c>
      <c r="F10538" s="8" t="s">
        <v>168</v>
      </c>
      <c r="G10538" s="16">
        <f>IFERROR(VLOOKUP(Table1[[#This Row],[Codigo_insumo]],BD_Insumos!$B:$E,4),"")</f>
        <v>16.625699999999998</v>
      </c>
      <c r="H10538" s="140">
        <v>1.1399999999999999</v>
      </c>
      <c r="I10538" s="9"/>
      <c r="J10538" s="22">
        <f t="shared" si="164"/>
        <v>18.953297999999997</v>
      </c>
      <c r="K10538" s="22" t="str">
        <f>IF(I10538&lt;&gt;"",SUMIF(Table1[Codigo_servico],A10538,Table1[Subtotal_insumo]),"")</f>
        <v/>
      </c>
      <c r="L10538" s="16">
        <f>IF(Table1[[#This Row],[Ordem_insumos]]&lt;&gt;0,VLOOKUP(Table1[[#This Row],[Codigo_servico]],Preencher_Orcamento!$B:$D,3,FALSE)*Table1[[#This Row],[Qtde_insumo]],"")</f>
        <v>0</v>
      </c>
      <c r="M10538" s="16">
        <f>IF(Table1[[#This Row],[Ordem_insumos]]&lt;&gt;0,VLOOKUP(Table1[[#This Row],[Codigo_servico]],Preencher_Orcamento!$B:$D,3,FALSE)*Table1[[#This Row],[Subtotal_insumo]],"")</f>
        <v>0</v>
      </c>
    </row>
    <row r="10539" spans="1:13" x14ac:dyDescent="0.25">
      <c r="A10539" s="6">
        <v>170136</v>
      </c>
      <c r="B10539" s="126">
        <v>6</v>
      </c>
      <c r="C10539" s="133"/>
      <c r="D10539" s="134">
        <v>10612</v>
      </c>
      <c r="E10539" s="7" t="s">
        <v>122</v>
      </c>
      <c r="F10539" s="8" t="s">
        <v>58</v>
      </c>
      <c r="G10539" s="16">
        <f>IFERROR(VLOOKUP(Table1[[#This Row],[Codigo_insumo]],BD_Insumos!$B:$E,4),"")</f>
        <v>250.2276</v>
      </c>
      <c r="H10539" s="140">
        <v>0.18</v>
      </c>
      <c r="I10539" s="9"/>
      <c r="J10539" s="22">
        <f t="shared" si="164"/>
        <v>45.040967999999999</v>
      </c>
      <c r="K10539" s="22" t="str">
        <f>IF(I10539&lt;&gt;"",SUMIF(Table1[Codigo_servico],A10539,Table1[Subtotal_insumo]),"")</f>
        <v/>
      </c>
      <c r="L10539" s="16">
        <f>IF(Table1[[#This Row],[Ordem_insumos]]&lt;&gt;0,VLOOKUP(Table1[[#This Row],[Codigo_servico]],Preencher_Orcamento!$B:$D,3,FALSE)*Table1[[#This Row],[Qtde_insumo]],"")</f>
        <v>0</v>
      </c>
      <c r="M10539" s="16">
        <f>IF(Table1[[#This Row],[Ordem_insumos]]&lt;&gt;0,VLOOKUP(Table1[[#This Row],[Codigo_servico]],Preencher_Orcamento!$B:$D,3,FALSE)*Table1[[#This Row],[Subtotal_insumo]],"")</f>
        <v>0</v>
      </c>
    </row>
    <row r="10540" spans="1:13" x14ac:dyDescent="0.25">
      <c r="A10540" s="6">
        <v>170136</v>
      </c>
      <c r="B10540" s="126">
        <v>7</v>
      </c>
      <c r="C10540" s="133"/>
      <c r="D10540" s="134">
        <v>2076</v>
      </c>
      <c r="E10540" s="7" t="s">
        <v>2200</v>
      </c>
      <c r="F10540" s="8" t="s">
        <v>2140</v>
      </c>
      <c r="G10540" s="18">
        <f>IFERROR(VLOOKUP(Table1[[#This Row],[Codigo_insumo]],BD_Insumos!$B:$E,4),"")</f>
        <v>12.645924541907611</v>
      </c>
      <c r="H10540" s="140">
        <v>6.85</v>
      </c>
      <c r="I10540" s="9"/>
      <c r="J10540" s="23">
        <f t="shared" si="164"/>
        <v>86.624583112067128</v>
      </c>
      <c r="K10540" s="22" t="str">
        <f>IF(I10540&lt;&gt;"",SUMIF(Table1[Codigo_servico],A10540,Table1[Subtotal_insumo]),"")</f>
        <v/>
      </c>
      <c r="L10540" s="18">
        <f>IF(Table1[[#This Row],[Ordem_insumos]]&lt;&gt;0,VLOOKUP(Table1[[#This Row],[Codigo_servico]],Preencher_Orcamento!$B:$D,3,FALSE)*Table1[[#This Row],[Qtde_insumo]],"")</f>
        <v>0</v>
      </c>
      <c r="M10540" s="18">
        <f>IF(Table1[[#This Row],[Ordem_insumos]]&lt;&gt;0,VLOOKUP(Table1[[#This Row],[Codigo_servico]],Preencher_Orcamento!$B:$D,3,FALSE)*Table1[[#This Row],[Subtotal_insumo]],"")</f>
        <v>0</v>
      </c>
    </row>
    <row r="10541" spans="1:13" ht="26.25" x14ac:dyDescent="0.25">
      <c r="A10541" s="6">
        <v>170136</v>
      </c>
      <c r="B10541" s="126">
        <v>8</v>
      </c>
      <c r="C10541" s="133"/>
      <c r="D10541" s="134">
        <v>10648</v>
      </c>
      <c r="E10541" s="7" t="s">
        <v>158</v>
      </c>
      <c r="F10541" s="8" t="s">
        <v>58</v>
      </c>
      <c r="G10541" s="18">
        <f>IFERROR(VLOOKUP(Table1[[#This Row],[Codigo_insumo]],BD_Insumos!$B:$E,4),"")</f>
        <v>359.69349999999997</v>
      </c>
      <c r="H10541" s="140">
        <v>2E-3</v>
      </c>
      <c r="I10541" s="9"/>
      <c r="J10541" s="23">
        <f t="shared" si="164"/>
        <v>0.719387</v>
      </c>
      <c r="K10541" s="22" t="str">
        <f>IF(I10541&lt;&gt;"",SUMIF(Table1[Codigo_servico],A10541,Table1[Subtotal_insumo]),"")</f>
        <v/>
      </c>
      <c r="L10541" s="18">
        <f>IF(Table1[[#This Row],[Ordem_insumos]]&lt;&gt;0,VLOOKUP(Table1[[#This Row],[Codigo_servico]],Preencher_Orcamento!$B:$D,3,FALSE)*Table1[[#This Row],[Qtde_insumo]],"")</f>
        <v>0</v>
      </c>
      <c r="M10541" s="18">
        <f>IF(Table1[[#This Row],[Ordem_insumos]]&lt;&gt;0,VLOOKUP(Table1[[#This Row],[Codigo_servico]],Preencher_Orcamento!$B:$D,3,FALSE)*Table1[[#This Row],[Subtotal_insumo]],"")</f>
        <v>0</v>
      </c>
    </row>
    <row r="10542" spans="1:13" x14ac:dyDescent="0.25">
      <c r="A10542" s="6">
        <v>170136</v>
      </c>
      <c r="B10542" s="126">
        <v>9</v>
      </c>
      <c r="C10542" s="133"/>
      <c r="D10542" s="134">
        <v>30542</v>
      </c>
      <c r="E10542" s="7" t="s">
        <v>574</v>
      </c>
      <c r="F10542" s="8" t="s">
        <v>197</v>
      </c>
      <c r="G10542" s="18">
        <f>IFERROR(VLOOKUP(Table1[[#This Row],[Codigo_insumo]],BD_Insumos!$B:$E,4),"")</f>
        <v>6.2305000000000001</v>
      </c>
      <c r="H10542" s="140">
        <v>321.72000000000003</v>
      </c>
      <c r="I10542" s="9"/>
      <c r="J10542" s="23">
        <f t="shared" si="164"/>
        <v>2004.4764600000003</v>
      </c>
      <c r="K10542" s="22" t="str">
        <f>IF(I10542&lt;&gt;"",SUMIF(Table1[Codigo_servico],A10542,Table1[Subtotal_insumo]),"")</f>
        <v/>
      </c>
      <c r="L10542" s="18">
        <f>IF(Table1[[#This Row],[Ordem_insumos]]&lt;&gt;0,VLOOKUP(Table1[[#This Row],[Codigo_servico]],Preencher_Orcamento!$B:$D,3,FALSE)*Table1[[#This Row],[Qtde_insumo]],"")</f>
        <v>0</v>
      </c>
      <c r="M10542" s="18">
        <f>IF(Table1[[#This Row],[Ordem_insumos]]&lt;&gt;0,VLOOKUP(Table1[[#This Row],[Codigo_servico]],Preencher_Orcamento!$B:$D,3,FALSE)*Table1[[#This Row],[Subtotal_insumo]],"")</f>
        <v>0</v>
      </c>
    </row>
    <row r="10543" spans="1:13" x14ac:dyDescent="0.25">
      <c r="A10543" s="6">
        <v>170136</v>
      </c>
      <c r="B10543" s="126">
        <v>10</v>
      </c>
      <c r="C10543" s="133"/>
      <c r="D10543" s="134">
        <v>11520</v>
      </c>
      <c r="E10543" s="7" t="s">
        <v>213</v>
      </c>
      <c r="F10543" s="8" t="s">
        <v>197</v>
      </c>
      <c r="G10543" s="18">
        <f>IFERROR(VLOOKUP(Table1[[#This Row],[Codigo_insumo]],BD_Insumos!$B:$E,4),"")</f>
        <v>3.1955</v>
      </c>
      <c r="H10543" s="140">
        <v>0.32</v>
      </c>
      <c r="I10543" s="9"/>
      <c r="J10543" s="23">
        <f t="shared" si="164"/>
        <v>1.0225599999999999</v>
      </c>
      <c r="K10543" s="22" t="str">
        <f>IF(I10543&lt;&gt;"",SUMIF(Table1[Codigo_servico],A10543,Table1[Subtotal_insumo]),"")</f>
        <v/>
      </c>
      <c r="L10543" s="18">
        <f>IF(Table1[[#This Row],[Ordem_insumos]]&lt;&gt;0,VLOOKUP(Table1[[#This Row],[Codigo_servico]],Preencher_Orcamento!$B:$D,3,FALSE)*Table1[[#This Row],[Qtde_insumo]],"")</f>
        <v>0</v>
      </c>
      <c r="M10543" s="18">
        <f>IF(Table1[[#This Row],[Ordem_insumos]]&lt;&gt;0,VLOOKUP(Table1[[#This Row],[Codigo_servico]],Preencher_Orcamento!$B:$D,3,FALSE)*Table1[[#This Row],[Subtotal_insumo]],"")</f>
        <v>0</v>
      </c>
    </row>
    <row r="10544" spans="1:13" x14ac:dyDescent="0.25">
      <c r="A10544" s="6">
        <v>170136</v>
      </c>
      <c r="B10544" s="126">
        <v>11</v>
      </c>
      <c r="C10544" s="133"/>
      <c r="D10544" s="134">
        <v>2075</v>
      </c>
      <c r="E10544" s="7" t="s">
        <v>2199</v>
      </c>
      <c r="F10544" s="8" t="s">
        <v>2140</v>
      </c>
      <c r="G10544" s="18">
        <f>IFERROR(VLOOKUP(Table1[[#This Row],[Codigo_insumo]],BD_Insumos!$B:$E,4),"")</f>
        <v>15.599673853371913</v>
      </c>
      <c r="H10544" s="140">
        <v>6.85</v>
      </c>
      <c r="I10544" s="9"/>
      <c r="J10544" s="23">
        <f t="shared" si="164"/>
        <v>106.85776589559759</v>
      </c>
      <c r="K10544" s="22" t="str">
        <f>IF(I10544&lt;&gt;"",SUMIF(Table1[Codigo_servico],A10544,Table1[Subtotal_insumo]),"")</f>
        <v/>
      </c>
      <c r="L10544" s="18">
        <f>IF(Table1[[#This Row],[Ordem_insumos]]&lt;&gt;0,VLOOKUP(Table1[[#This Row],[Codigo_servico]],Preencher_Orcamento!$B:$D,3,FALSE)*Table1[[#This Row],[Qtde_insumo]],"")</f>
        <v>0</v>
      </c>
      <c r="M10544" s="18">
        <f>IF(Table1[[#This Row],[Ordem_insumos]]&lt;&gt;0,VLOOKUP(Table1[[#This Row],[Codigo_servico]],Preencher_Orcamento!$B:$D,3,FALSE)*Table1[[#This Row],[Subtotal_insumo]],"")</f>
        <v>0</v>
      </c>
    </row>
    <row r="10545" spans="1:13" x14ac:dyDescent="0.25">
      <c r="A10545" s="6">
        <v>170136</v>
      </c>
      <c r="B10545" s="126">
        <v>12</v>
      </c>
      <c r="C10545" s="133"/>
      <c r="D10545" s="134">
        <v>2020</v>
      </c>
      <c r="E10545" s="7" t="s">
        <v>2188</v>
      </c>
      <c r="F10545" s="8" t="s">
        <v>2140</v>
      </c>
      <c r="G10545" s="18">
        <f>IFERROR(VLOOKUP(Table1[[#This Row],[Codigo_insumo]],BD_Insumos!$B:$E,4),"")</f>
        <v>15.860837164231068</v>
      </c>
      <c r="H10545" s="140">
        <v>2.39</v>
      </c>
      <c r="I10545" s="9"/>
      <c r="J10545" s="23">
        <f t="shared" si="164"/>
        <v>37.907400822512251</v>
      </c>
      <c r="K10545" s="22" t="str">
        <f>IF(I10545&lt;&gt;"",SUMIF(Table1[Codigo_servico],A10545,Table1[Subtotal_insumo]),"")</f>
        <v/>
      </c>
      <c r="L10545" s="18">
        <f>IF(Table1[[#This Row],[Ordem_insumos]]&lt;&gt;0,VLOOKUP(Table1[[#This Row],[Codigo_servico]],Preencher_Orcamento!$B:$D,3,FALSE)*Table1[[#This Row],[Qtde_insumo]],"")</f>
        <v>0</v>
      </c>
      <c r="M10545" s="18">
        <f>IF(Table1[[#This Row],[Ordem_insumos]]&lt;&gt;0,VLOOKUP(Table1[[#This Row],[Codigo_servico]],Preencher_Orcamento!$B:$D,3,FALSE)*Table1[[#This Row],[Subtotal_insumo]],"")</f>
        <v>0</v>
      </c>
    </row>
    <row r="10546" spans="1:13" ht="26.25" x14ac:dyDescent="0.25">
      <c r="A10546" s="6">
        <v>170136</v>
      </c>
      <c r="B10546" s="126">
        <v>13</v>
      </c>
      <c r="C10546" s="133"/>
      <c r="D10546" s="134">
        <v>2016</v>
      </c>
      <c r="E10546" s="7" t="s">
        <v>2187</v>
      </c>
      <c r="F10546" s="8" t="s">
        <v>2140</v>
      </c>
      <c r="G10546" s="18">
        <f>IFERROR(VLOOKUP(Table1[[#This Row],[Codigo_insumo]],BD_Insumos!$B:$E,4),"")</f>
        <v>13.188618292508322</v>
      </c>
      <c r="H10546" s="140">
        <v>0.28000000000000003</v>
      </c>
      <c r="I10546" s="9"/>
      <c r="J10546" s="23">
        <f t="shared" si="164"/>
        <v>3.6928131219023306</v>
      </c>
      <c r="K10546" s="22" t="str">
        <f>IF(I10546&lt;&gt;"",SUMIF(Table1[Codigo_servico],A10546,Table1[Subtotal_insumo]),"")</f>
        <v/>
      </c>
      <c r="L10546" s="18">
        <f>IF(Table1[[#This Row],[Ordem_insumos]]&lt;&gt;0,VLOOKUP(Table1[[#This Row],[Codigo_servico]],Preencher_Orcamento!$B:$D,3,FALSE)*Table1[[#This Row],[Qtde_insumo]],"")</f>
        <v>0</v>
      </c>
      <c r="M10546" s="18">
        <f>IF(Table1[[#This Row],[Ordem_insumos]]&lt;&gt;0,VLOOKUP(Table1[[#This Row],[Codigo_servico]],Preencher_Orcamento!$B:$D,3,FALSE)*Table1[[#This Row],[Subtotal_insumo]],"")</f>
        <v>0</v>
      </c>
    </row>
    <row r="10547" spans="1:13" x14ac:dyDescent="0.25">
      <c r="A10547" s="6">
        <v>170136</v>
      </c>
      <c r="B10547" s="126">
        <v>14</v>
      </c>
      <c r="C10547" s="133"/>
      <c r="D10547" s="134">
        <v>2015</v>
      </c>
      <c r="E10547" s="7" t="s">
        <v>2186</v>
      </c>
      <c r="F10547" s="8" t="s">
        <v>2140</v>
      </c>
      <c r="G10547" s="18">
        <f>IFERROR(VLOOKUP(Table1[[#This Row],[Codigo_insumo]],BD_Insumos!$B:$E,4),"")</f>
        <v>16.259414142106937</v>
      </c>
      <c r="H10547" s="140">
        <v>0.28000000000000003</v>
      </c>
      <c r="I10547" s="9"/>
      <c r="J10547" s="23">
        <f t="shared" si="164"/>
        <v>4.5526359597899431</v>
      </c>
      <c r="K10547" s="22" t="str">
        <f>IF(I10547&lt;&gt;"",SUMIF(Table1[Codigo_servico],A10547,Table1[Subtotal_insumo]),"")</f>
        <v/>
      </c>
      <c r="L10547" s="18">
        <f>IF(Table1[[#This Row],[Ordem_insumos]]&lt;&gt;0,VLOOKUP(Table1[[#This Row],[Codigo_servico]],Preencher_Orcamento!$B:$D,3,FALSE)*Table1[[#This Row],[Qtde_insumo]],"")</f>
        <v>0</v>
      </c>
      <c r="M10547" s="18">
        <f>IF(Table1[[#This Row],[Ordem_insumos]]&lt;&gt;0,VLOOKUP(Table1[[#This Row],[Codigo_servico]],Preencher_Orcamento!$B:$D,3,FALSE)*Table1[[#This Row],[Subtotal_insumo]],"")</f>
        <v>0</v>
      </c>
    </row>
    <row r="10548" spans="1:13" x14ac:dyDescent="0.25">
      <c r="A10548" s="6">
        <v>170136</v>
      </c>
      <c r="B10548" s="126">
        <v>15</v>
      </c>
      <c r="C10548" s="133"/>
      <c r="D10548" s="134">
        <v>11510</v>
      </c>
      <c r="E10548" s="7" t="s">
        <v>205</v>
      </c>
      <c r="F10548" s="8" t="s">
        <v>197</v>
      </c>
      <c r="G10548" s="18">
        <f>IFERROR(VLOOKUP(Table1[[#This Row],[Codigo_insumo]],BD_Insumos!$B:$E,4),"")</f>
        <v>3.2757999999999998</v>
      </c>
      <c r="H10548" s="140">
        <v>2.6</v>
      </c>
      <c r="I10548" s="9"/>
      <c r="J10548" s="23">
        <f t="shared" si="164"/>
        <v>8.51708</v>
      </c>
      <c r="K10548" s="22" t="str">
        <f>IF(I10548&lt;&gt;"",SUMIF(Table1[Codigo_servico],A10548,Table1[Subtotal_insumo]),"")</f>
        <v/>
      </c>
      <c r="L10548" s="18">
        <f>IF(Table1[[#This Row],[Ordem_insumos]]&lt;&gt;0,VLOOKUP(Table1[[#This Row],[Codigo_servico]],Preencher_Orcamento!$B:$D,3,FALSE)*Table1[[#This Row],[Qtde_insumo]],"")</f>
        <v>0</v>
      </c>
      <c r="M10548" s="18">
        <f>IF(Table1[[#This Row],[Ordem_insumos]]&lt;&gt;0,VLOOKUP(Table1[[#This Row],[Codigo_servico]],Preencher_Orcamento!$B:$D,3,FALSE)*Table1[[#This Row],[Subtotal_insumo]],"")</f>
        <v>0</v>
      </c>
    </row>
    <row r="10549" spans="1:13" x14ac:dyDescent="0.25">
      <c r="A10549" s="6">
        <v>170136</v>
      </c>
      <c r="B10549" s="126">
        <v>16</v>
      </c>
      <c r="C10549" s="133"/>
      <c r="D10549" s="134">
        <v>17740</v>
      </c>
      <c r="E10549" s="7" t="s">
        <v>399</v>
      </c>
      <c r="F10549" s="8" t="s">
        <v>197</v>
      </c>
      <c r="G10549" s="18">
        <f>IFERROR(VLOOKUP(Table1[[#This Row],[Codigo_insumo]],BD_Insumos!$B:$E,4),"")</f>
        <v>4.9862000000000002</v>
      </c>
      <c r="H10549" s="140">
        <v>0.05</v>
      </c>
      <c r="I10549" s="9"/>
      <c r="J10549" s="23">
        <f t="shared" si="164"/>
        <v>0.24931000000000003</v>
      </c>
      <c r="K10549" s="22" t="str">
        <f>IF(I10549&lt;&gt;"",SUMIF(Table1[Codigo_servico],A10549,Table1[Subtotal_insumo]),"")</f>
        <v/>
      </c>
      <c r="L10549" s="18">
        <f>IF(Table1[[#This Row],[Ordem_insumos]]&lt;&gt;0,VLOOKUP(Table1[[#This Row],[Codigo_servico]],Preencher_Orcamento!$B:$D,3,FALSE)*Table1[[#This Row],[Qtde_insumo]],"")</f>
        <v>0</v>
      </c>
      <c r="M10549" s="18">
        <f>IF(Table1[[#This Row],[Ordem_insumos]]&lt;&gt;0,VLOOKUP(Table1[[#This Row],[Codigo_servico]],Preencher_Orcamento!$B:$D,3,FALSE)*Table1[[#This Row],[Subtotal_insumo]],"")</f>
        <v>0</v>
      </c>
    </row>
    <row r="10550" spans="1:13" x14ac:dyDescent="0.25">
      <c r="A10550" s="3">
        <v>170137</v>
      </c>
      <c r="B10550" s="125">
        <v>0</v>
      </c>
      <c r="C10550" s="131" t="s">
        <v>4392</v>
      </c>
      <c r="D10550" s="132"/>
      <c r="E10550" s="4"/>
      <c r="F10550" s="4"/>
      <c r="G10550" s="17" t="str">
        <f>IFERROR(VLOOKUP(Table1[[#This Row],[Codigo_insumo]],BD_Insumos!$B:$E,4),"")</f>
        <v/>
      </c>
      <c r="H10550" s="139"/>
      <c r="I10550" s="5" t="s">
        <v>457</v>
      </c>
      <c r="J10550" s="20" t="str">
        <f t="shared" si="164"/>
        <v/>
      </c>
      <c r="K10550" s="21">
        <f>IF(I10550&lt;&gt;"",SUMIF(Table1[Codigo_servico],A10550,Table1[Subtotal_insumo]),"")</f>
        <v>2912.2079907306384</v>
      </c>
      <c r="L10550" s="17" t="str">
        <f>IF(Table1[[#This Row],[Ordem_insumos]]&lt;&gt;0,VLOOKUP(Table1[[#This Row],[Codigo_servico]],Preencher_Orcamento!$B:$D,3,FALSE)*Table1[[#This Row],[Qtde_insumo]],"")</f>
        <v/>
      </c>
      <c r="M10550" s="17" t="str">
        <f>IF(Table1[[#This Row],[Ordem_insumos]]&lt;&gt;0,VLOOKUP(Table1[[#This Row],[Codigo_servico]],Preencher_Orcamento!$B:$D,3,FALSE)*Table1[[#This Row],[Subtotal_insumo]],"")</f>
        <v/>
      </c>
    </row>
    <row r="10551" spans="1:13" x14ac:dyDescent="0.25">
      <c r="A10551" s="6">
        <v>170137</v>
      </c>
      <c r="B10551" s="126">
        <v>1</v>
      </c>
      <c r="C10551" s="133"/>
      <c r="D10551" s="134">
        <v>30542</v>
      </c>
      <c r="E10551" s="7" t="s">
        <v>574</v>
      </c>
      <c r="F10551" s="8" t="s">
        <v>197</v>
      </c>
      <c r="G10551" s="16">
        <f>IFERROR(VLOOKUP(Table1[[#This Row],[Codigo_insumo]],BD_Insumos!$B:$E,4),"")</f>
        <v>6.2305000000000001</v>
      </c>
      <c r="H10551" s="140">
        <v>416.43299999999999</v>
      </c>
      <c r="I10551" s="9"/>
      <c r="J10551" s="22">
        <f t="shared" si="164"/>
        <v>2594.5858065000002</v>
      </c>
      <c r="K10551" s="22" t="str">
        <f>IF(I10551&lt;&gt;"",SUMIF(Table1[Codigo_servico],A10551,Table1[Subtotal_insumo]),"")</f>
        <v/>
      </c>
      <c r="L10551" s="16">
        <f>IF(Table1[[#This Row],[Ordem_insumos]]&lt;&gt;0,VLOOKUP(Table1[[#This Row],[Codigo_servico]],Preencher_Orcamento!$B:$D,3,FALSE)*Table1[[#This Row],[Qtde_insumo]],"")</f>
        <v>0</v>
      </c>
      <c r="M10551" s="16">
        <f>IF(Table1[[#This Row],[Ordem_insumos]]&lt;&gt;0,VLOOKUP(Table1[[#This Row],[Codigo_servico]],Preencher_Orcamento!$B:$D,3,FALSE)*Table1[[#This Row],[Subtotal_insumo]],"")</f>
        <v>0</v>
      </c>
    </row>
    <row r="10552" spans="1:13" x14ac:dyDescent="0.25">
      <c r="A10552" s="6">
        <v>170137</v>
      </c>
      <c r="B10552" s="126">
        <v>2</v>
      </c>
      <c r="C10552" s="133"/>
      <c r="D10552" s="134">
        <v>37535</v>
      </c>
      <c r="E10552" s="7" t="s">
        <v>835</v>
      </c>
      <c r="F10552" s="8" t="s">
        <v>457</v>
      </c>
      <c r="G10552" s="16">
        <f>IFERROR(VLOOKUP(Table1[[#This Row],[Codigo_insumo]],BD_Insumos!$B:$E,4),"")</f>
        <v>1.6855</v>
      </c>
      <c r="H10552" s="140">
        <v>1.25</v>
      </c>
      <c r="I10552" s="9"/>
      <c r="J10552" s="22">
        <f t="shared" si="164"/>
        <v>2.1068750000000001</v>
      </c>
      <c r="K10552" s="22" t="str">
        <f>IF(I10552&lt;&gt;"",SUMIF(Table1[Codigo_servico],A10552,Table1[Subtotal_insumo]),"")</f>
        <v/>
      </c>
      <c r="L10552" s="16">
        <f>IF(Table1[[#This Row],[Ordem_insumos]]&lt;&gt;0,VLOOKUP(Table1[[#This Row],[Codigo_servico]],Preencher_Orcamento!$B:$D,3,FALSE)*Table1[[#This Row],[Qtde_insumo]],"")</f>
        <v>0</v>
      </c>
      <c r="M10552" s="16">
        <f>IF(Table1[[#This Row],[Ordem_insumos]]&lt;&gt;0,VLOOKUP(Table1[[#This Row],[Codigo_servico]],Preencher_Orcamento!$B:$D,3,FALSE)*Table1[[#This Row],[Subtotal_insumo]],"")</f>
        <v>0</v>
      </c>
    </row>
    <row r="10553" spans="1:13" x14ac:dyDescent="0.25">
      <c r="A10553" s="6">
        <v>170137</v>
      </c>
      <c r="B10553" s="126">
        <v>3</v>
      </c>
      <c r="C10553" s="133"/>
      <c r="D10553" s="134">
        <v>10612</v>
      </c>
      <c r="E10553" s="7" t="s">
        <v>122</v>
      </c>
      <c r="F10553" s="8" t="s">
        <v>58</v>
      </c>
      <c r="G10553" s="16">
        <f>IFERROR(VLOOKUP(Table1[[#This Row],[Codigo_insumo]],BD_Insumos!$B:$E,4),"")</f>
        <v>250.2276</v>
      </c>
      <c r="H10553" s="140">
        <v>0.18</v>
      </c>
      <c r="I10553" s="9"/>
      <c r="J10553" s="22">
        <f t="shared" si="164"/>
        <v>45.040967999999999</v>
      </c>
      <c r="K10553" s="22" t="str">
        <f>IF(I10553&lt;&gt;"",SUMIF(Table1[Codigo_servico],A10553,Table1[Subtotal_insumo]),"")</f>
        <v/>
      </c>
      <c r="L10553" s="16">
        <f>IF(Table1[[#This Row],[Ordem_insumos]]&lt;&gt;0,VLOOKUP(Table1[[#This Row],[Codigo_servico]],Preencher_Orcamento!$B:$D,3,FALSE)*Table1[[#This Row],[Qtde_insumo]],"")</f>
        <v>0</v>
      </c>
      <c r="M10553" s="16">
        <f>IF(Table1[[#This Row],[Ordem_insumos]]&lt;&gt;0,VLOOKUP(Table1[[#This Row],[Codigo_servico]],Preencher_Orcamento!$B:$D,3,FALSE)*Table1[[#This Row],[Subtotal_insumo]],"")</f>
        <v>0</v>
      </c>
    </row>
    <row r="10554" spans="1:13" ht="26.25" x14ac:dyDescent="0.25">
      <c r="A10554" s="6">
        <v>170137</v>
      </c>
      <c r="B10554" s="126">
        <v>4</v>
      </c>
      <c r="C10554" s="133"/>
      <c r="D10554" s="134">
        <v>10648</v>
      </c>
      <c r="E10554" s="7" t="s">
        <v>158</v>
      </c>
      <c r="F10554" s="8" t="s">
        <v>58</v>
      </c>
      <c r="G10554" s="18">
        <f>IFERROR(VLOOKUP(Table1[[#This Row],[Codigo_insumo]],BD_Insumos!$B:$E,4),"")</f>
        <v>359.69349999999997</v>
      </c>
      <c r="H10554" s="140">
        <v>2E-3</v>
      </c>
      <c r="I10554" s="9"/>
      <c r="J10554" s="23">
        <f t="shared" si="164"/>
        <v>0.719387</v>
      </c>
      <c r="K10554" s="22" t="str">
        <f>IF(I10554&lt;&gt;"",SUMIF(Table1[Codigo_servico],A10554,Table1[Subtotal_insumo]),"")</f>
        <v/>
      </c>
      <c r="L10554" s="18">
        <f>IF(Table1[[#This Row],[Ordem_insumos]]&lt;&gt;0,VLOOKUP(Table1[[#This Row],[Codigo_servico]],Preencher_Orcamento!$B:$D,3,FALSE)*Table1[[#This Row],[Qtde_insumo]],"")</f>
        <v>0</v>
      </c>
      <c r="M10554" s="18">
        <f>IF(Table1[[#This Row],[Ordem_insumos]]&lt;&gt;0,VLOOKUP(Table1[[#This Row],[Codigo_servico]],Preencher_Orcamento!$B:$D,3,FALSE)*Table1[[#This Row],[Subtotal_insumo]],"")</f>
        <v>0</v>
      </c>
    </row>
    <row r="10555" spans="1:13" x14ac:dyDescent="0.25">
      <c r="A10555" s="6">
        <v>170137</v>
      </c>
      <c r="B10555" s="126">
        <v>5</v>
      </c>
      <c r="C10555" s="133"/>
      <c r="D10555" s="134">
        <v>37509</v>
      </c>
      <c r="E10555" s="7" t="s">
        <v>830</v>
      </c>
      <c r="F10555" s="8" t="s">
        <v>168</v>
      </c>
      <c r="G10555" s="18">
        <f>IFERROR(VLOOKUP(Table1[[#This Row],[Codigo_insumo]],BD_Insumos!$B:$E,4),"")</f>
        <v>16.625699999999998</v>
      </c>
      <c r="H10555" s="140">
        <v>0.5</v>
      </c>
      <c r="I10555" s="9"/>
      <c r="J10555" s="23">
        <f t="shared" si="164"/>
        <v>8.3128499999999992</v>
      </c>
      <c r="K10555" s="22" t="str">
        <f>IF(I10555&lt;&gt;"",SUMIF(Table1[Codigo_servico],A10555,Table1[Subtotal_insumo]),"")</f>
        <v/>
      </c>
      <c r="L10555" s="18">
        <f>IF(Table1[[#This Row],[Ordem_insumos]]&lt;&gt;0,VLOOKUP(Table1[[#This Row],[Codigo_servico]],Preencher_Orcamento!$B:$D,3,FALSE)*Table1[[#This Row],[Qtde_insumo]],"")</f>
        <v>0</v>
      </c>
      <c r="M10555" s="18">
        <f>IF(Table1[[#This Row],[Ordem_insumos]]&lt;&gt;0,VLOOKUP(Table1[[#This Row],[Codigo_servico]],Preencher_Orcamento!$B:$D,3,FALSE)*Table1[[#This Row],[Subtotal_insumo]],"")</f>
        <v>0</v>
      </c>
    </row>
    <row r="10556" spans="1:13" x14ac:dyDescent="0.25">
      <c r="A10556" s="6">
        <v>170137</v>
      </c>
      <c r="B10556" s="126">
        <v>6</v>
      </c>
      <c r="C10556" s="133"/>
      <c r="D10556" s="134">
        <v>2099</v>
      </c>
      <c r="E10556" s="7" t="s">
        <v>2205</v>
      </c>
      <c r="F10556" s="8" t="s">
        <v>2140</v>
      </c>
      <c r="G10556" s="18">
        <f>IFERROR(VLOOKUP(Table1[[#This Row],[Codigo_insumo]],BD_Insumos!$B:$E,4),"")</f>
        <v>12.627877718847255</v>
      </c>
      <c r="H10556" s="140">
        <v>11.34</v>
      </c>
      <c r="I10556" s="9"/>
      <c r="J10556" s="23">
        <f t="shared" si="164"/>
        <v>143.20013333172787</v>
      </c>
      <c r="K10556" s="22" t="str">
        <f>IF(I10556&lt;&gt;"",SUMIF(Table1[Codigo_servico],A10556,Table1[Subtotal_insumo]),"")</f>
        <v/>
      </c>
      <c r="L10556" s="18">
        <f>IF(Table1[[#This Row],[Ordem_insumos]]&lt;&gt;0,VLOOKUP(Table1[[#This Row],[Codigo_servico]],Preencher_Orcamento!$B:$D,3,FALSE)*Table1[[#This Row],[Qtde_insumo]],"")</f>
        <v>0</v>
      </c>
      <c r="M10556" s="18">
        <f>IF(Table1[[#This Row],[Ordem_insumos]]&lt;&gt;0,VLOOKUP(Table1[[#This Row],[Codigo_servico]],Preencher_Orcamento!$B:$D,3,FALSE)*Table1[[#This Row],[Subtotal_insumo]],"")</f>
        <v>0</v>
      </c>
    </row>
    <row r="10557" spans="1:13" x14ac:dyDescent="0.25">
      <c r="A10557" s="6">
        <v>170137</v>
      </c>
      <c r="B10557" s="126">
        <v>7</v>
      </c>
      <c r="C10557" s="133"/>
      <c r="D10557" s="134">
        <v>37020</v>
      </c>
      <c r="E10557" s="7" t="s">
        <v>813</v>
      </c>
      <c r="F10557" s="8" t="s">
        <v>168</v>
      </c>
      <c r="G10557" s="18">
        <f>IFERROR(VLOOKUP(Table1[[#This Row],[Codigo_insumo]],BD_Insumos!$B:$E,4),"")</f>
        <v>12.254</v>
      </c>
      <c r="H10557" s="140">
        <v>1</v>
      </c>
      <c r="I10557" s="9"/>
      <c r="J10557" s="23">
        <f t="shared" si="164"/>
        <v>12.254</v>
      </c>
      <c r="K10557" s="22" t="str">
        <f>IF(I10557&lt;&gt;"",SUMIF(Table1[Codigo_servico],A10557,Table1[Subtotal_insumo]),"")</f>
        <v/>
      </c>
      <c r="L10557" s="18">
        <f>IF(Table1[[#This Row],[Ordem_insumos]]&lt;&gt;0,VLOOKUP(Table1[[#This Row],[Codigo_servico]],Preencher_Orcamento!$B:$D,3,FALSE)*Table1[[#This Row],[Qtde_insumo]],"")</f>
        <v>0</v>
      </c>
      <c r="M10557" s="18">
        <f>IF(Table1[[#This Row],[Ordem_insumos]]&lt;&gt;0,VLOOKUP(Table1[[#This Row],[Codigo_servico]],Preencher_Orcamento!$B:$D,3,FALSE)*Table1[[#This Row],[Subtotal_insumo]],"")</f>
        <v>0</v>
      </c>
    </row>
    <row r="10558" spans="1:13" x14ac:dyDescent="0.25">
      <c r="A10558" s="6">
        <v>170137</v>
      </c>
      <c r="B10558" s="126">
        <v>8</v>
      </c>
      <c r="C10558" s="133"/>
      <c r="D10558" s="134">
        <v>2075</v>
      </c>
      <c r="E10558" s="7" t="s">
        <v>2199</v>
      </c>
      <c r="F10558" s="8" t="s">
        <v>2140</v>
      </c>
      <c r="G10558" s="18">
        <f>IFERROR(VLOOKUP(Table1[[#This Row],[Codigo_insumo]],BD_Insumos!$B:$E,4),"")</f>
        <v>15.599673853371913</v>
      </c>
      <c r="H10558" s="140">
        <v>3.5</v>
      </c>
      <c r="I10558" s="9"/>
      <c r="J10558" s="23">
        <f t="shared" si="164"/>
        <v>54.598858486801696</v>
      </c>
      <c r="K10558" s="22" t="str">
        <f>IF(I10558&lt;&gt;"",SUMIF(Table1[Codigo_servico],A10558,Table1[Subtotal_insumo]),"")</f>
        <v/>
      </c>
      <c r="L10558" s="18">
        <f>IF(Table1[[#This Row],[Ordem_insumos]]&lt;&gt;0,VLOOKUP(Table1[[#This Row],[Codigo_servico]],Preencher_Orcamento!$B:$D,3,FALSE)*Table1[[#This Row],[Qtde_insumo]],"")</f>
        <v>0</v>
      </c>
      <c r="M10558" s="18">
        <f>IF(Table1[[#This Row],[Ordem_insumos]]&lt;&gt;0,VLOOKUP(Table1[[#This Row],[Codigo_servico]],Preencher_Orcamento!$B:$D,3,FALSE)*Table1[[#This Row],[Subtotal_insumo]],"")</f>
        <v>0</v>
      </c>
    </row>
    <row r="10559" spans="1:13" x14ac:dyDescent="0.25">
      <c r="A10559" s="6">
        <v>170137</v>
      </c>
      <c r="B10559" s="126">
        <v>9</v>
      </c>
      <c r="C10559" s="133"/>
      <c r="D10559" s="134">
        <v>2020</v>
      </c>
      <c r="E10559" s="7" t="s">
        <v>2188</v>
      </c>
      <c r="F10559" s="8" t="s">
        <v>2140</v>
      </c>
      <c r="G10559" s="18">
        <f>IFERROR(VLOOKUP(Table1[[#This Row],[Codigo_insumo]],BD_Insumos!$B:$E,4),"")</f>
        <v>15.860837164231068</v>
      </c>
      <c r="H10559" s="140">
        <v>3.24</v>
      </c>
      <c r="I10559" s="9"/>
      <c r="J10559" s="23">
        <f t="shared" si="164"/>
        <v>51.389112412108666</v>
      </c>
      <c r="K10559" s="22" t="str">
        <f>IF(I10559&lt;&gt;"",SUMIF(Table1[Codigo_servico],A10559,Table1[Subtotal_insumo]),"")</f>
        <v/>
      </c>
      <c r="L10559" s="18">
        <f>IF(Table1[[#This Row],[Ordem_insumos]]&lt;&gt;0,VLOOKUP(Table1[[#This Row],[Codigo_servico]],Preencher_Orcamento!$B:$D,3,FALSE)*Table1[[#This Row],[Qtde_insumo]],"")</f>
        <v>0</v>
      </c>
      <c r="M10559" s="18">
        <f>IF(Table1[[#This Row],[Ordem_insumos]]&lt;&gt;0,VLOOKUP(Table1[[#This Row],[Codigo_servico]],Preencher_Orcamento!$B:$D,3,FALSE)*Table1[[#This Row],[Subtotal_insumo]],"")</f>
        <v>0</v>
      </c>
    </row>
    <row r="10560" spans="1:13" x14ac:dyDescent="0.25">
      <c r="A10560" s="3">
        <v>170138</v>
      </c>
      <c r="B10560" s="125">
        <v>0</v>
      </c>
      <c r="C10560" s="131" t="s">
        <v>4393</v>
      </c>
      <c r="D10560" s="132"/>
      <c r="E10560" s="4"/>
      <c r="F10560" s="4"/>
      <c r="G10560" s="17" t="str">
        <f>IFERROR(VLOOKUP(Table1[[#This Row],[Codigo_insumo]],BD_Insumos!$B:$E,4),"")</f>
        <v/>
      </c>
      <c r="H10560" s="139"/>
      <c r="I10560" s="5" t="s">
        <v>457</v>
      </c>
      <c r="J10560" s="20" t="str">
        <f t="shared" si="164"/>
        <v/>
      </c>
      <c r="K10560" s="21">
        <f>IF(I10560&lt;&gt;"",SUMIF(Table1[Codigo_servico],A10560,Table1[Subtotal_insumo]),"")</f>
        <v>3954.1120680759645</v>
      </c>
      <c r="L10560" s="17" t="str">
        <f>IF(Table1[[#This Row],[Ordem_insumos]]&lt;&gt;0,VLOOKUP(Table1[[#This Row],[Codigo_servico]],Preencher_Orcamento!$B:$D,3,FALSE)*Table1[[#This Row],[Qtde_insumo]],"")</f>
        <v/>
      </c>
      <c r="M10560" s="17" t="str">
        <f>IF(Table1[[#This Row],[Ordem_insumos]]&lt;&gt;0,VLOOKUP(Table1[[#This Row],[Codigo_servico]],Preencher_Orcamento!$B:$D,3,FALSE)*Table1[[#This Row],[Subtotal_insumo]],"")</f>
        <v/>
      </c>
    </row>
    <row r="10561" spans="1:13" x14ac:dyDescent="0.25">
      <c r="A10561" s="6">
        <v>170138</v>
      </c>
      <c r="B10561" s="126">
        <v>1</v>
      </c>
      <c r="C10561" s="133"/>
      <c r="D10561" s="134">
        <v>30542</v>
      </c>
      <c r="E10561" s="7" t="s">
        <v>574</v>
      </c>
      <c r="F10561" s="8" t="s">
        <v>197</v>
      </c>
      <c r="G10561" s="16">
        <f>IFERROR(VLOOKUP(Table1[[#This Row],[Codigo_insumo]],BD_Insumos!$B:$E,4),"")</f>
        <v>6.2305000000000001</v>
      </c>
      <c r="H10561" s="140">
        <v>570.85900000000004</v>
      </c>
      <c r="I10561" s="9"/>
      <c r="J10561" s="22">
        <f t="shared" si="164"/>
        <v>3556.7369995000004</v>
      </c>
      <c r="K10561" s="22" t="str">
        <f>IF(I10561&lt;&gt;"",SUMIF(Table1[Codigo_servico],A10561,Table1[Subtotal_insumo]),"")</f>
        <v/>
      </c>
      <c r="L10561" s="16">
        <f>IF(Table1[[#This Row],[Ordem_insumos]]&lt;&gt;0,VLOOKUP(Table1[[#This Row],[Codigo_servico]],Preencher_Orcamento!$B:$D,3,FALSE)*Table1[[#This Row],[Qtde_insumo]],"")</f>
        <v>0</v>
      </c>
      <c r="M10561" s="16">
        <f>IF(Table1[[#This Row],[Ordem_insumos]]&lt;&gt;0,VLOOKUP(Table1[[#This Row],[Codigo_servico]],Preencher_Orcamento!$B:$D,3,FALSE)*Table1[[#This Row],[Subtotal_insumo]],"")</f>
        <v>0</v>
      </c>
    </row>
    <row r="10562" spans="1:13" ht="26.25" x14ac:dyDescent="0.25">
      <c r="A10562" s="6">
        <v>170138</v>
      </c>
      <c r="B10562" s="126">
        <v>2</v>
      </c>
      <c r="C10562" s="133"/>
      <c r="D10562" s="134">
        <v>10648</v>
      </c>
      <c r="E10562" s="7" t="s">
        <v>158</v>
      </c>
      <c r="F10562" s="8" t="s">
        <v>58</v>
      </c>
      <c r="G10562" s="16">
        <f>IFERROR(VLOOKUP(Table1[[#This Row],[Codigo_insumo]],BD_Insumos!$B:$E,4),"")</f>
        <v>359.69349999999997</v>
      </c>
      <c r="H10562" s="140">
        <v>2E-3</v>
      </c>
      <c r="I10562" s="9"/>
      <c r="J10562" s="22">
        <f t="shared" ref="J10562:J10625" si="165">IF(I10562="",G10562*H10562,"")</f>
        <v>0.719387</v>
      </c>
      <c r="K10562" s="22" t="str">
        <f>IF(I10562&lt;&gt;"",SUMIF(Table1[Codigo_servico],A10562,Table1[Subtotal_insumo]),"")</f>
        <v/>
      </c>
      <c r="L10562" s="16">
        <f>IF(Table1[[#This Row],[Ordem_insumos]]&lt;&gt;0,VLOOKUP(Table1[[#This Row],[Codigo_servico]],Preencher_Orcamento!$B:$D,3,FALSE)*Table1[[#This Row],[Qtde_insumo]],"")</f>
        <v>0</v>
      </c>
      <c r="M10562" s="16">
        <f>IF(Table1[[#This Row],[Ordem_insumos]]&lt;&gt;0,VLOOKUP(Table1[[#This Row],[Codigo_servico]],Preencher_Orcamento!$B:$D,3,FALSE)*Table1[[#This Row],[Subtotal_insumo]],"")</f>
        <v>0</v>
      </c>
    </row>
    <row r="10563" spans="1:13" x14ac:dyDescent="0.25">
      <c r="A10563" s="6">
        <v>170138</v>
      </c>
      <c r="B10563" s="126">
        <v>3</v>
      </c>
      <c r="C10563" s="133"/>
      <c r="D10563" s="134">
        <v>37509</v>
      </c>
      <c r="E10563" s="7" t="s">
        <v>830</v>
      </c>
      <c r="F10563" s="8" t="s">
        <v>168</v>
      </c>
      <c r="G10563" s="16">
        <f>IFERROR(VLOOKUP(Table1[[#This Row],[Codigo_insumo]],BD_Insumos!$B:$E,4),"")</f>
        <v>16.625699999999998</v>
      </c>
      <c r="H10563" s="140">
        <v>0.75</v>
      </c>
      <c r="I10563" s="9"/>
      <c r="J10563" s="22">
        <f t="shared" si="165"/>
        <v>12.469275</v>
      </c>
      <c r="K10563" s="22" t="str">
        <f>IF(I10563&lt;&gt;"",SUMIF(Table1[Codigo_servico],A10563,Table1[Subtotal_insumo]),"")</f>
        <v/>
      </c>
      <c r="L10563" s="16">
        <f>IF(Table1[[#This Row],[Ordem_insumos]]&lt;&gt;0,VLOOKUP(Table1[[#This Row],[Codigo_servico]],Preencher_Orcamento!$B:$D,3,FALSE)*Table1[[#This Row],[Qtde_insumo]],"")</f>
        <v>0</v>
      </c>
      <c r="M10563" s="16">
        <f>IF(Table1[[#This Row],[Ordem_insumos]]&lt;&gt;0,VLOOKUP(Table1[[#This Row],[Codigo_servico]],Preencher_Orcamento!$B:$D,3,FALSE)*Table1[[#This Row],[Subtotal_insumo]],"")</f>
        <v>0</v>
      </c>
    </row>
    <row r="10564" spans="1:13" x14ac:dyDescent="0.25">
      <c r="A10564" s="6">
        <v>170138</v>
      </c>
      <c r="B10564" s="126">
        <v>4</v>
      </c>
      <c r="C10564" s="133"/>
      <c r="D10564" s="134">
        <v>10612</v>
      </c>
      <c r="E10564" s="7" t="s">
        <v>122</v>
      </c>
      <c r="F10564" s="8" t="s">
        <v>58</v>
      </c>
      <c r="G10564" s="18">
        <f>IFERROR(VLOOKUP(Table1[[#This Row],[Codigo_insumo]],BD_Insumos!$B:$E,4),"")</f>
        <v>250.2276</v>
      </c>
      <c r="H10564" s="140">
        <v>0.18</v>
      </c>
      <c r="I10564" s="9"/>
      <c r="J10564" s="23">
        <f t="shared" si="165"/>
        <v>45.040967999999999</v>
      </c>
      <c r="K10564" s="22" t="str">
        <f>IF(I10564&lt;&gt;"",SUMIF(Table1[Codigo_servico],A10564,Table1[Subtotal_insumo]),"")</f>
        <v/>
      </c>
      <c r="L10564" s="18">
        <f>IF(Table1[[#This Row],[Ordem_insumos]]&lt;&gt;0,VLOOKUP(Table1[[#This Row],[Codigo_servico]],Preencher_Orcamento!$B:$D,3,FALSE)*Table1[[#This Row],[Qtde_insumo]],"")</f>
        <v>0</v>
      </c>
      <c r="M10564" s="18">
        <f>IF(Table1[[#This Row],[Ordem_insumos]]&lt;&gt;0,VLOOKUP(Table1[[#This Row],[Codigo_servico]],Preencher_Orcamento!$B:$D,3,FALSE)*Table1[[#This Row],[Subtotal_insumo]],"")</f>
        <v>0</v>
      </c>
    </row>
    <row r="10565" spans="1:13" x14ac:dyDescent="0.25">
      <c r="A10565" s="6">
        <v>170138</v>
      </c>
      <c r="B10565" s="126">
        <v>5</v>
      </c>
      <c r="C10565" s="133"/>
      <c r="D10565" s="134">
        <v>37020</v>
      </c>
      <c r="E10565" s="7" t="s">
        <v>813</v>
      </c>
      <c r="F10565" s="8" t="s">
        <v>168</v>
      </c>
      <c r="G10565" s="18">
        <f>IFERROR(VLOOKUP(Table1[[#This Row],[Codigo_insumo]],BD_Insumos!$B:$E,4),"")</f>
        <v>12.254</v>
      </c>
      <c r="H10565" s="140">
        <v>1.5</v>
      </c>
      <c r="I10565" s="9"/>
      <c r="J10565" s="23">
        <f t="shared" si="165"/>
        <v>18.381</v>
      </c>
      <c r="K10565" s="22" t="str">
        <f>IF(I10565&lt;&gt;"",SUMIF(Table1[Codigo_servico],A10565,Table1[Subtotal_insumo]),"")</f>
        <v/>
      </c>
      <c r="L10565" s="18">
        <f>IF(Table1[[#This Row],[Ordem_insumos]]&lt;&gt;0,VLOOKUP(Table1[[#This Row],[Codigo_servico]],Preencher_Orcamento!$B:$D,3,FALSE)*Table1[[#This Row],[Qtde_insumo]],"")</f>
        <v>0</v>
      </c>
      <c r="M10565" s="18">
        <f>IF(Table1[[#This Row],[Ordem_insumos]]&lt;&gt;0,VLOOKUP(Table1[[#This Row],[Codigo_servico]],Preencher_Orcamento!$B:$D,3,FALSE)*Table1[[#This Row],[Subtotal_insumo]],"")</f>
        <v>0</v>
      </c>
    </row>
    <row r="10566" spans="1:13" x14ac:dyDescent="0.25">
      <c r="A10566" s="6">
        <v>170138</v>
      </c>
      <c r="B10566" s="126">
        <v>6</v>
      </c>
      <c r="C10566" s="133"/>
      <c r="D10566" s="134">
        <v>2075</v>
      </c>
      <c r="E10566" s="7" t="s">
        <v>2199</v>
      </c>
      <c r="F10566" s="8" t="s">
        <v>2140</v>
      </c>
      <c r="G10566" s="18">
        <f>IFERROR(VLOOKUP(Table1[[#This Row],[Codigo_insumo]],BD_Insumos!$B:$E,4),"")</f>
        <v>15.599673853371913</v>
      </c>
      <c r="H10566" s="140">
        <v>5.25</v>
      </c>
      <c r="I10566" s="9"/>
      <c r="J10566" s="23">
        <f t="shared" si="165"/>
        <v>81.89828773020254</v>
      </c>
      <c r="K10566" s="22" t="str">
        <f>IF(I10566&lt;&gt;"",SUMIF(Table1[Codigo_servico],A10566,Table1[Subtotal_insumo]),"")</f>
        <v/>
      </c>
      <c r="L10566" s="18">
        <f>IF(Table1[[#This Row],[Ordem_insumos]]&lt;&gt;0,VLOOKUP(Table1[[#This Row],[Codigo_servico]],Preencher_Orcamento!$B:$D,3,FALSE)*Table1[[#This Row],[Qtde_insumo]],"")</f>
        <v>0</v>
      </c>
      <c r="M10566" s="18">
        <f>IF(Table1[[#This Row],[Ordem_insumos]]&lt;&gt;0,VLOOKUP(Table1[[#This Row],[Codigo_servico]],Preencher_Orcamento!$B:$D,3,FALSE)*Table1[[#This Row],[Subtotal_insumo]],"")</f>
        <v>0</v>
      </c>
    </row>
    <row r="10567" spans="1:13" x14ac:dyDescent="0.25">
      <c r="A10567" s="6">
        <v>170138</v>
      </c>
      <c r="B10567" s="126">
        <v>7</v>
      </c>
      <c r="C10567" s="133"/>
      <c r="D10567" s="134">
        <v>2020</v>
      </c>
      <c r="E10567" s="7" t="s">
        <v>2188</v>
      </c>
      <c r="F10567" s="8" t="s">
        <v>2140</v>
      </c>
      <c r="G10567" s="18">
        <f>IFERROR(VLOOKUP(Table1[[#This Row],[Codigo_insumo]],BD_Insumos!$B:$E,4),"")</f>
        <v>15.860837164231068</v>
      </c>
      <c r="H10567" s="140">
        <v>4.24</v>
      </c>
      <c r="I10567" s="9"/>
      <c r="J10567" s="23">
        <f t="shared" si="165"/>
        <v>67.249949576339731</v>
      </c>
      <c r="K10567" s="22" t="str">
        <f>IF(I10567&lt;&gt;"",SUMIF(Table1[Codigo_servico],A10567,Table1[Subtotal_insumo]),"")</f>
        <v/>
      </c>
      <c r="L10567" s="18">
        <f>IF(Table1[[#This Row],[Ordem_insumos]]&lt;&gt;0,VLOOKUP(Table1[[#This Row],[Codigo_servico]],Preencher_Orcamento!$B:$D,3,FALSE)*Table1[[#This Row],[Qtde_insumo]],"")</f>
        <v>0</v>
      </c>
      <c r="M10567" s="18">
        <f>IF(Table1[[#This Row],[Ordem_insumos]]&lt;&gt;0,VLOOKUP(Table1[[#This Row],[Codigo_servico]],Preencher_Orcamento!$B:$D,3,FALSE)*Table1[[#This Row],[Subtotal_insumo]],"")</f>
        <v>0</v>
      </c>
    </row>
    <row r="10568" spans="1:13" x14ac:dyDescent="0.25">
      <c r="A10568" s="6">
        <v>170138</v>
      </c>
      <c r="B10568" s="126">
        <v>8</v>
      </c>
      <c r="C10568" s="133"/>
      <c r="D10568" s="134">
        <v>2099</v>
      </c>
      <c r="E10568" s="7" t="s">
        <v>2205</v>
      </c>
      <c r="F10568" s="8" t="s">
        <v>2140</v>
      </c>
      <c r="G10568" s="18">
        <f>IFERROR(VLOOKUP(Table1[[#This Row],[Codigo_insumo]],BD_Insumos!$B:$E,4),"")</f>
        <v>12.627877718847255</v>
      </c>
      <c r="H10568" s="140">
        <v>13.34</v>
      </c>
      <c r="I10568" s="9"/>
      <c r="J10568" s="23">
        <f t="shared" si="165"/>
        <v>168.45588876942239</v>
      </c>
      <c r="K10568" s="22" t="str">
        <f>IF(I10568&lt;&gt;"",SUMIF(Table1[Codigo_servico],A10568,Table1[Subtotal_insumo]),"")</f>
        <v/>
      </c>
      <c r="L10568" s="18">
        <f>IF(Table1[[#This Row],[Ordem_insumos]]&lt;&gt;0,VLOOKUP(Table1[[#This Row],[Codigo_servico]],Preencher_Orcamento!$B:$D,3,FALSE)*Table1[[#This Row],[Qtde_insumo]],"")</f>
        <v>0</v>
      </c>
      <c r="M10568" s="18">
        <f>IF(Table1[[#This Row],[Ordem_insumos]]&lt;&gt;0,VLOOKUP(Table1[[#This Row],[Codigo_servico]],Preencher_Orcamento!$B:$D,3,FALSE)*Table1[[#This Row],[Subtotal_insumo]],"")</f>
        <v>0</v>
      </c>
    </row>
    <row r="10569" spans="1:13" x14ac:dyDescent="0.25">
      <c r="A10569" s="6">
        <v>170138</v>
      </c>
      <c r="B10569" s="126">
        <v>9</v>
      </c>
      <c r="C10569" s="133"/>
      <c r="D10569" s="134">
        <v>37535</v>
      </c>
      <c r="E10569" s="7" t="s">
        <v>835</v>
      </c>
      <c r="F10569" s="8" t="s">
        <v>457</v>
      </c>
      <c r="G10569" s="18">
        <f>IFERROR(VLOOKUP(Table1[[#This Row],[Codigo_insumo]],BD_Insumos!$B:$E,4),"")</f>
        <v>1.6855</v>
      </c>
      <c r="H10569" s="140">
        <v>1.875</v>
      </c>
      <c r="I10569" s="9"/>
      <c r="J10569" s="23">
        <f t="shared" si="165"/>
        <v>3.1603124999999999</v>
      </c>
      <c r="K10569" s="22" t="str">
        <f>IF(I10569&lt;&gt;"",SUMIF(Table1[Codigo_servico],A10569,Table1[Subtotal_insumo]),"")</f>
        <v/>
      </c>
      <c r="L10569" s="18">
        <f>IF(Table1[[#This Row],[Ordem_insumos]]&lt;&gt;0,VLOOKUP(Table1[[#This Row],[Codigo_servico]],Preencher_Orcamento!$B:$D,3,FALSE)*Table1[[#This Row],[Qtde_insumo]],"")</f>
        <v>0</v>
      </c>
      <c r="M10569" s="18">
        <f>IF(Table1[[#This Row],[Ordem_insumos]]&lt;&gt;0,VLOOKUP(Table1[[#This Row],[Codigo_servico]],Preencher_Orcamento!$B:$D,3,FALSE)*Table1[[#This Row],[Subtotal_insumo]],"")</f>
        <v>0</v>
      </c>
    </row>
    <row r="10570" spans="1:13" x14ac:dyDescent="0.25">
      <c r="A10570" s="3">
        <v>170140</v>
      </c>
      <c r="B10570" s="125">
        <v>0</v>
      </c>
      <c r="C10570" s="131" t="s">
        <v>4394</v>
      </c>
      <c r="D10570" s="132"/>
      <c r="E10570" s="4"/>
      <c r="F10570" s="4"/>
      <c r="G10570" s="17" t="str">
        <f>IFERROR(VLOOKUP(Table1[[#This Row],[Codigo_insumo]],BD_Insumos!$B:$E,4),"")</f>
        <v/>
      </c>
      <c r="H10570" s="139"/>
      <c r="I10570" s="5" t="s">
        <v>170</v>
      </c>
      <c r="J10570" s="20" t="str">
        <f t="shared" si="165"/>
        <v/>
      </c>
      <c r="K10570" s="21">
        <f>IF(I10570&lt;&gt;"",SUMIF(Table1[Codigo_servico],A10570,Table1[Subtotal_insumo]),"")</f>
        <v>314.335937609859</v>
      </c>
      <c r="L10570" s="17" t="str">
        <f>IF(Table1[[#This Row],[Ordem_insumos]]&lt;&gt;0,VLOOKUP(Table1[[#This Row],[Codigo_servico]],Preencher_Orcamento!$B:$D,3,FALSE)*Table1[[#This Row],[Qtde_insumo]],"")</f>
        <v/>
      </c>
      <c r="M10570" s="17" t="str">
        <f>IF(Table1[[#This Row],[Ordem_insumos]]&lt;&gt;0,VLOOKUP(Table1[[#This Row],[Codigo_servico]],Preencher_Orcamento!$B:$D,3,FALSE)*Table1[[#This Row],[Subtotal_insumo]],"")</f>
        <v/>
      </c>
    </row>
    <row r="10571" spans="1:13" x14ac:dyDescent="0.25">
      <c r="A10571" s="6">
        <v>170140</v>
      </c>
      <c r="B10571" s="126">
        <v>1</v>
      </c>
      <c r="C10571" s="133"/>
      <c r="D10571" s="134">
        <v>37535</v>
      </c>
      <c r="E10571" s="7" t="s">
        <v>835</v>
      </c>
      <c r="F10571" s="8" t="s">
        <v>457</v>
      </c>
      <c r="G10571" s="16">
        <f>IFERROR(VLOOKUP(Table1[[#This Row],[Codigo_insumo]],BD_Insumos!$B:$E,4),"")</f>
        <v>1.6855</v>
      </c>
      <c r="H10571" s="140">
        <v>1</v>
      </c>
      <c r="I10571" s="9"/>
      <c r="J10571" s="22">
        <f t="shared" si="165"/>
        <v>1.6855</v>
      </c>
      <c r="K10571" s="22" t="str">
        <f>IF(I10571&lt;&gt;"",SUMIF(Table1[Codigo_servico],A10571,Table1[Subtotal_insumo]),"")</f>
        <v/>
      </c>
      <c r="L10571" s="16">
        <f>IF(Table1[[#This Row],[Ordem_insumos]]&lt;&gt;0,VLOOKUP(Table1[[#This Row],[Codigo_servico]],Preencher_Orcamento!$B:$D,3,FALSE)*Table1[[#This Row],[Qtde_insumo]],"")</f>
        <v>52</v>
      </c>
      <c r="M10571" s="16">
        <f>IF(Table1[[#This Row],[Ordem_insumos]]&lt;&gt;0,VLOOKUP(Table1[[#This Row],[Codigo_servico]],Preencher_Orcamento!$B:$D,3,FALSE)*Table1[[#This Row],[Subtotal_insumo]],"")</f>
        <v>87.646000000000001</v>
      </c>
    </row>
    <row r="10572" spans="1:13" x14ac:dyDescent="0.25">
      <c r="A10572" s="6">
        <v>170140</v>
      </c>
      <c r="B10572" s="126">
        <v>2</v>
      </c>
      <c r="C10572" s="133"/>
      <c r="D10572" s="134">
        <v>37005</v>
      </c>
      <c r="E10572" s="7" t="s">
        <v>811</v>
      </c>
      <c r="F10572" s="8" t="s">
        <v>168</v>
      </c>
      <c r="G10572" s="16">
        <f>IFERROR(VLOOKUP(Table1[[#This Row],[Codigo_insumo]],BD_Insumos!$B:$E,4),"")</f>
        <v>15.942500000000001</v>
      </c>
      <c r="H10572" s="140">
        <v>0.5</v>
      </c>
      <c r="I10572" s="9"/>
      <c r="J10572" s="22">
        <f t="shared" si="165"/>
        <v>7.9712500000000004</v>
      </c>
      <c r="K10572" s="22" t="str">
        <f>IF(I10572&lt;&gt;"",SUMIF(Table1[Codigo_servico],A10572,Table1[Subtotal_insumo]),"")</f>
        <v/>
      </c>
      <c r="L10572" s="16">
        <f>IF(Table1[[#This Row],[Ordem_insumos]]&lt;&gt;0,VLOOKUP(Table1[[#This Row],[Codigo_servico]],Preencher_Orcamento!$B:$D,3,FALSE)*Table1[[#This Row],[Qtde_insumo]],"")</f>
        <v>26</v>
      </c>
      <c r="M10572" s="16">
        <f>IF(Table1[[#This Row],[Ordem_insumos]]&lt;&gt;0,VLOOKUP(Table1[[#This Row],[Codigo_servico]],Preencher_Orcamento!$B:$D,3,FALSE)*Table1[[#This Row],[Subtotal_insumo]],"")</f>
        <v>414.505</v>
      </c>
    </row>
    <row r="10573" spans="1:13" ht="26.25" x14ac:dyDescent="0.25">
      <c r="A10573" s="6">
        <v>170140</v>
      </c>
      <c r="B10573" s="126">
        <v>3</v>
      </c>
      <c r="C10573" s="133"/>
      <c r="D10573" s="134">
        <v>10648</v>
      </c>
      <c r="E10573" s="7" t="s">
        <v>158</v>
      </c>
      <c r="F10573" s="8" t="s">
        <v>58</v>
      </c>
      <c r="G10573" s="16">
        <f>IFERROR(VLOOKUP(Table1[[#This Row],[Codigo_insumo]],BD_Insumos!$B:$E,4),"")</f>
        <v>359.69349999999997</v>
      </c>
      <c r="H10573" s="140">
        <v>1.0999999999999999E-2</v>
      </c>
      <c r="I10573" s="9"/>
      <c r="J10573" s="22">
        <f t="shared" si="165"/>
        <v>3.9566284999999994</v>
      </c>
      <c r="K10573" s="22" t="str">
        <f>IF(I10573&lt;&gt;"",SUMIF(Table1[Codigo_servico],A10573,Table1[Subtotal_insumo]),"")</f>
        <v/>
      </c>
      <c r="L10573" s="16">
        <f>IF(Table1[[#This Row],[Ordem_insumos]]&lt;&gt;0,VLOOKUP(Table1[[#This Row],[Codigo_servico]],Preencher_Orcamento!$B:$D,3,FALSE)*Table1[[#This Row],[Qtde_insumo]],"")</f>
        <v>0.57199999999999995</v>
      </c>
      <c r="M10573" s="16">
        <f>IF(Table1[[#This Row],[Ordem_insumos]]&lt;&gt;0,VLOOKUP(Table1[[#This Row],[Codigo_servico]],Preencher_Orcamento!$B:$D,3,FALSE)*Table1[[#This Row],[Subtotal_insumo]],"")</f>
        <v>205.74468199999998</v>
      </c>
    </row>
    <row r="10574" spans="1:13" x14ac:dyDescent="0.25">
      <c r="A10574" s="6">
        <v>170140</v>
      </c>
      <c r="B10574" s="126">
        <v>4</v>
      </c>
      <c r="C10574" s="133"/>
      <c r="D10574" s="134">
        <v>37509</v>
      </c>
      <c r="E10574" s="7" t="s">
        <v>830</v>
      </c>
      <c r="F10574" s="8" t="s">
        <v>168</v>
      </c>
      <c r="G10574" s="16">
        <f>IFERROR(VLOOKUP(Table1[[#This Row],[Codigo_insumo]],BD_Insumos!$B:$E,4),"")</f>
        <v>16.625699999999998</v>
      </c>
      <c r="H10574" s="140">
        <v>0.3</v>
      </c>
      <c r="I10574" s="9"/>
      <c r="J10574" s="22">
        <f t="shared" si="165"/>
        <v>4.987709999999999</v>
      </c>
      <c r="K10574" s="22" t="str">
        <f>IF(I10574&lt;&gt;"",SUMIF(Table1[Codigo_servico],A10574,Table1[Subtotal_insumo]),"")</f>
        <v/>
      </c>
      <c r="L10574" s="16">
        <f>IF(Table1[[#This Row],[Ordem_insumos]]&lt;&gt;0,VLOOKUP(Table1[[#This Row],[Codigo_servico]],Preencher_Orcamento!$B:$D,3,FALSE)*Table1[[#This Row],[Qtde_insumo]],"")</f>
        <v>15.6</v>
      </c>
      <c r="M10574" s="16">
        <f>IF(Table1[[#This Row],[Ordem_insumos]]&lt;&gt;0,VLOOKUP(Table1[[#This Row],[Codigo_servico]],Preencher_Orcamento!$B:$D,3,FALSE)*Table1[[#This Row],[Subtotal_insumo]],"")</f>
        <v>259.36091999999996</v>
      </c>
    </row>
    <row r="10575" spans="1:13" x14ac:dyDescent="0.25">
      <c r="A10575" s="6">
        <v>170140</v>
      </c>
      <c r="B10575" s="126">
        <v>5</v>
      </c>
      <c r="C10575" s="133"/>
      <c r="D10575" s="134">
        <v>30542</v>
      </c>
      <c r="E10575" s="7" t="s">
        <v>574</v>
      </c>
      <c r="F10575" s="8" t="s">
        <v>197</v>
      </c>
      <c r="G10575" s="18">
        <f>IFERROR(VLOOKUP(Table1[[#This Row],[Codigo_insumo]],BD_Insumos!$B:$E,4),"")</f>
        <v>6.2305000000000001</v>
      </c>
      <c r="H10575" s="140">
        <v>32.69</v>
      </c>
      <c r="I10575" s="9"/>
      <c r="J10575" s="23">
        <f t="shared" si="165"/>
        <v>203.67504499999998</v>
      </c>
      <c r="K10575" s="22" t="str">
        <f>IF(I10575&lt;&gt;"",SUMIF(Table1[Codigo_servico],A10575,Table1[Subtotal_insumo]),"")</f>
        <v/>
      </c>
      <c r="L10575" s="18">
        <f>IF(Table1[[#This Row],[Ordem_insumos]]&lt;&gt;0,VLOOKUP(Table1[[#This Row],[Codigo_servico]],Preencher_Orcamento!$B:$D,3,FALSE)*Table1[[#This Row],[Qtde_insumo]],"")</f>
        <v>1699.8799999999999</v>
      </c>
      <c r="M10575" s="18">
        <f>IF(Table1[[#This Row],[Ordem_insumos]]&lt;&gt;0,VLOOKUP(Table1[[#This Row],[Codigo_servico]],Preencher_Orcamento!$B:$D,3,FALSE)*Table1[[#This Row],[Subtotal_insumo]],"")</f>
        <v>10591.102339999999</v>
      </c>
    </row>
    <row r="10576" spans="1:13" x14ac:dyDescent="0.25">
      <c r="A10576" s="6">
        <v>170140</v>
      </c>
      <c r="B10576" s="126">
        <v>6</v>
      </c>
      <c r="C10576" s="133"/>
      <c r="D10576" s="134">
        <v>2075</v>
      </c>
      <c r="E10576" s="7" t="s">
        <v>2199</v>
      </c>
      <c r="F10576" s="8" t="s">
        <v>2140</v>
      </c>
      <c r="G10576" s="18">
        <f>IFERROR(VLOOKUP(Table1[[#This Row],[Codigo_insumo]],BD_Insumos!$B:$E,4),"")</f>
        <v>15.599673853371913</v>
      </c>
      <c r="H10576" s="140">
        <v>1.8</v>
      </c>
      <c r="I10576" s="9"/>
      <c r="J10576" s="23">
        <f t="shared" si="165"/>
        <v>28.079412936069442</v>
      </c>
      <c r="K10576" s="22" t="str">
        <f>IF(I10576&lt;&gt;"",SUMIF(Table1[Codigo_servico],A10576,Table1[Subtotal_insumo]),"")</f>
        <v/>
      </c>
      <c r="L10576" s="18">
        <f>IF(Table1[[#This Row],[Ordem_insumos]]&lt;&gt;0,VLOOKUP(Table1[[#This Row],[Codigo_servico]],Preencher_Orcamento!$B:$D,3,FALSE)*Table1[[#This Row],[Qtde_insumo]],"")</f>
        <v>93.600000000000009</v>
      </c>
      <c r="M10576" s="18">
        <f>IF(Table1[[#This Row],[Ordem_insumos]]&lt;&gt;0,VLOOKUP(Table1[[#This Row],[Codigo_servico]],Preencher_Orcamento!$B:$D,3,FALSE)*Table1[[#This Row],[Subtotal_insumo]],"")</f>
        <v>1460.1294726756109</v>
      </c>
    </row>
    <row r="10577" spans="1:13" x14ac:dyDescent="0.25">
      <c r="A10577" s="6">
        <v>170140</v>
      </c>
      <c r="B10577" s="126">
        <v>7</v>
      </c>
      <c r="C10577" s="133"/>
      <c r="D10577" s="134">
        <v>2099</v>
      </c>
      <c r="E10577" s="7" t="s">
        <v>2205</v>
      </c>
      <c r="F10577" s="8" t="s">
        <v>2140</v>
      </c>
      <c r="G10577" s="18">
        <f>IFERROR(VLOOKUP(Table1[[#This Row],[Codigo_insumo]],BD_Insumos!$B:$E,4),"")</f>
        <v>12.627877718847255</v>
      </c>
      <c r="H10577" s="140">
        <v>1.38</v>
      </c>
      <c r="I10577" s="9"/>
      <c r="J10577" s="23">
        <f t="shared" si="165"/>
        <v>17.426471252009211</v>
      </c>
      <c r="K10577" s="22" t="str">
        <f>IF(I10577&lt;&gt;"",SUMIF(Table1[Codigo_servico],A10577,Table1[Subtotal_insumo]),"")</f>
        <v/>
      </c>
      <c r="L10577" s="18">
        <f>IF(Table1[[#This Row],[Ordem_insumos]]&lt;&gt;0,VLOOKUP(Table1[[#This Row],[Codigo_servico]],Preencher_Orcamento!$B:$D,3,FALSE)*Table1[[#This Row],[Qtde_insumo]],"")</f>
        <v>71.759999999999991</v>
      </c>
      <c r="M10577" s="18">
        <f>IF(Table1[[#This Row],[Ordem_insumos]]&lt;&gt;0,VLOOKUP(Table1[[#This Row],[Codigo_servico]],Preencher_Orcamento!$B:$D,3,FALSE)*Table1[[#This Row],[Subtotal_insumo]],"")</f>
        <v>906.17650510447902</v>
      </c>
    </row>
    <row r="10578" spans="1:13" x14ac:dyDescent="0.25">
      <c r="A10578" s="6">
        <v>170140</v>
      </c>
      <c r="B10578" s="126">
        <v>8</v>
      </c>
      <c r="C10578" s="133"/>
      <c r="D10578" s="134">
        <v>2076</v>
      </c>
      <c r="E10578" s="7" t="s">
        <v>2200</v>
      </c>
      <c r="F10578" s="8" t="s">
        <v>2140</v>
      </c>
      <c r="G10578" s="18">
        <f>IFERROR(VLOOKUP(Table1[[#This Row],[Codigo_insumo]],BD_Insumos!$B:$E,4),"")</f>
        <v>12.645924541907611</v>
      </c>
      <c r="H10578" s="140">
        <v>1.8</v>
      </c>
      <c r="I10578" s="9"/>
      <c r="J10578" s="23">
        <f t="shared" si="165"/>
        <v>22.762664175433702</v>
      </c>
      <c r="K10578" s="22" t="str">
        <f>IF(I10578&lt;&gt;"",SUMIF(Table1[Codigo_servico],A10578,Table1[Subtotal_insumo]),"")</f>
        <v/>
      </c>
      <c r="L10578" s="18">
        <f>IF(Table1[[#This Row],[Ordem_insumos]]&lt;&gt;0,VLOOKUP(Table1[[#This Row],[Codigo_servico]],Preencher_Orcamento!$B:$D,3,FALSE)*Table1[[#This Row],[Qtde_insumo]],"")</f>
        <v>93.600000000000009</v>
      </c>
      <c r="M10578" s="18">
        <f>IF(Table1[[#This Row],[Ordem_insumos]]&lt;&gt;0,VLOOKUP(Table1[[#This Row],[Codigo_servico]],Preencher_Orcamento!$B:$D,3,FALSE)*Table1[[#This Row],[Subtotal_insumo]],"")</f>
        <v>1183.6585371225526</v>
      </c>
    </row>
    <row r="10579" spans="1:13" x14ac:dyDescent="0.25">
      <c r="A10579" s="6">
        <v>170140</v>
      </c>
      <c r="B10579" s="126">
        <v>9</v>
      </c>
      <c r="C10579" s="133"/>
      <c r="D10579" s="134">
        <v>2020</v>
      </c>
      <c r="E10579" s="7" t="s">
        <v>2188</v>
      </c>
      <c r="F10579" s="8" t="s">
        <v>2140</v>
      </c>
      <c r="G10579" s="18">
        <f>IFERROR(VLOOKUP(Table1[[#This Row],[Codigo_insumo]],BD_Insumos!$B:$E,4),"")</f>
        <v>15.860837164231068</v>
      </c>
      <c r="H10579" s="140">
        <v>1.5</v>
      </c>
      <c r="I10579" s="9"/>
      <c r="J10579" s="23">
        <f t="shared" si="165"/>
        <v>23.7912557463466</v>
      </c>
      <c r="K10579" s="22" t="str">
        <f>IF(I10579&lt;&gt;"",SUMIF(Table1[Codigo_servico],A10579,Table1[Subtotal_insumo]),"")</f>
        <v/>
      </c>
      <c r="L10579" s="18">
        <f>IF(Table1[[#This Row],[Ordem_insumos]]&lt;&gt;0,VLOOKUP(Table1[[#This Row],[Codigo_servico]],Preencher_Orcamento!$B:$D,3,FALSE)*Table1[[#This Row],[Qtde_insumo]],"")</f>
        <v>78</v>
      </c>
      <c r="M10579" s="18">
        <f>IF(Table1[[#This Row],[Ordem_insumos]]&lt;&gt;0,VLOOKUP(Table1[[#This Row],[Codigo_servico]],Preencher_Orcamento!$B:$D,3,FALSE)*Table1[[#This Row],[Subtotal_insumo]],"")</f>
        <v>1237.1452988100232</v>
      </c>
    </row>
    <row r="10580" spans="1:13" x14ac:dyDescent="0.25">
      <c r="A10580" s="3">
        <v>170141</v>
      </c>
      <c r="B10580" s="125">
        <v>0</v>
      </c>
      <c r="C10580" s="131" t="s">
        <v>4395</v>
      </c>
      <c r="D10580" s="132"/>
      <c r="E10580" s="4"/>
      <c r="F10580" s="4"/>
      <c r="G10580" s="17" t="str">
        <f>IFERROR(VLOOKUP(Table1[[#This Row],[Codigo_insumo]],BD_Insumos!$B:$E,4),"")</f>
        <v/>
      </c>
      <c r="H10580" s="139"/>
      <c r="I10580" s="5" t="s">
        <v>170</v>
      </c>
      <c r="J10580" s="20" t="str">
        <f t="shared" si="165"/>
        <v/>
      </c>
      <c r="K10580" s="21">
        <f>IF(I10580&lt;&gt;"",SUMIF(Table1[Codigo_servico],A10580,Table1[Subtotal_insumo]),"")</f>
        <v>244.5249590541074</v>
      </c>
      <c r="L10580" s="17" t="str">
        <f>IF(Table1[[#This Row],[Ordem_insumos]]&lt;&gt;0,VLOOKUP(Table1[[#This Row],[Codigo_servico]],Preencher_Orcamento!$B:$D,3,FALSE)*Table1[[#This Row],[Qtde_insumo]],"")</f>
        <v/>
      </c>
      <c r="M10580" s="17" t="str">
        <f>IF(Table1[[#This Row],[Ordem_insumos]]&lt;&gt;0,VLOOKUP(Table1[[#This Row],[Codigo_servico]],Preencher_Orcamento!$B:$D,3,FALSE)*Table1[[#This Row],[Subtotal_insumo]],"")</f>
        <v/>
      </c>
    </row>
    <row r="10581" spans="1:13" x14ac:dyDescent="0.25">
      <c r="A10581" s="6">
        <v>170141</v>
      </c>
      <c r="B10581" s="126">
        <v>1</v>
      </c>
      <c r="C10581" s="133"/>
      <c r="D10581" s="134">
        <v>2099</v>
      </c>
      <c r="E10581" s="7" t="s">
        <v>2205</v>
      </c>
      <c r="F10581" s="8" t="s">
        <v>2140</v>
      </c>
      <c r="G10581" s="16">
        <f>IFERROR(VLOOKUP(Table1[[#This Row],[Codigo_insumo]],BD_Insumos!$B:$E,4),"")</f>
        <v>12.627877718847255</v>
      </c>
      <c r="H10581" s="140">
        <v>1.38</v>
      </c>
      <c r="I10581" s="9"/>
      <c r="J10581" s="22">
        <f t="shared" si="165"/>
        <v>17.426471252009211</v>
      </c>
      <c r="K10581" s="22" t="str">
        <f>IF(I10581&lt;&gt;"",SUMIF(Table1[Codigo_servico],A10581,Table1[Subtotal_insumo]),"")</f>
        <v/>
      </c>
      <c r="L10581" s="16">
        <f>IF(Table1[[#This Row],[Ordem_insumos]]&lt;&gt;0,VLOOKUP(Table1[[#This Row],[Codigo_servico]],Preencher_Orcamento!$B:$D,3,FALSE)*Table1[[#This Row],[Qtde_insumo]],"")</f>
        <v>0</v>
      </c>
      <c r="M10581" s="16">
        <f>IF(Table1[[#This Row],[Ordem_insumos]]&lt;&gt;0,VLOOKUP(Table1[[#This Row],[Codigo_servico]],Preencher_Orcamento!$B:$D,3,FALSE)*Table1[[#This Row],[Subtotal_insumo]],"")</f>
        <v>0</v>
      </c>
    </row>
    <row r="10582" spans="1:13" ht="26.25" x14ac:dyDescent="0.25">
      <c r="A10582" s="6">
        <v>170141</v>
      </c>
      <c r="B10582" s="126">
        <v>2</v>
      </c>
      <c r="C10582" s="133"/>
      <c r="D10582" s="134">
        <v>10648</v>
      </c>
      <c r="E10582" s="7" t="s">
        <v>158</v>
      </c>
      <c r="F10582" s="8" t="s">
        <v>58</v>
      </c>
      <c r="G10582" s="16">
        <f>IFERROR(VLOOKUP(Table1[[#This Row],[Codigo_insumo]],BD_Insumos!$B:$E,4),"")</f>
        <v>359.69349999999997</v>
      </c>
      <c r="H10582" s="140">
        <v>1.0999999999999999E-2</v>
      </c>
      <c r="I10582" s="9"/>
      <c r="J10582" s="22">
        <f t="shared" si="165"/>
        <v>3.9566284999999994</v>
      </c>
      <c r="K10582" s="22" t="str">
        <f>IF(I10582&lt;&gt;"",SUMIF(Table1[Codigo_servico],A10582,Table1[Subtotal_insumo]),"")</f>
        <v/>
      </c>
      <c r="L10582" s="16">
        <f>IF(Table1[[#This Row],[Ordem_insumos]]&lt;&gt;0,VLOOKUP(Table1[[#This Row],[Codigo_servico]],Preencher_Orcamento!$B:$D,3,FALSE)*Table1[[#This Row],[Qtde_insumo]],"")</f>
        <v>0</v>
      </c>
      <c r="M10582" s="16">
        <f>IF(Table1[[#This Row],[Ordem_insumos]]&lt;&gt;0,VLOOKUP(Table1[[#This Row],[Codigo_servico]],Preencher_Orcamento!$B:$D,3,FALSE)*Table1[[#This Row],[Subtotal_insumo]],"")</f>
        <v>0</v>
      </c>
    </row>
    <row r="10583" spans="1:13" x14ac:dyDescent="0.25">
      <c r="A10583" s="6">
        <v>170141</v>
      </c>
      <c r="B10583" s="126">
        <v>3</v>
      </c>
      <c r="C10583" s="133"/>
      <c r="D10583" s="134">
        <v>37509</v>
      </c>
      <c r="E10583" s="7" t="s">
        <v>830</v>
      </c>
      <c r="F10583" s="8" t="s">
        <v>168</v>
      </c>
      <c r="G10583" s="16">
        <f>IFERROR(VLOOKUP(Table1[[#This Row],[Codigo_insumo]],BD_Insumos!$B:$E,4),"")</f>
        <v>16.625699999999998</v>
      </c>
      <c r="H10583" s="140">
        <v>0.15</v>
      </c>
      <c r="I10583" s="9"/>
      <c r="J10583" s="22">
        <f t="shared" si="165"/>
        <v>2.4938549999999995</v>
      </c>
      <c r="K10583" s="22" t="str">
        <f>IF(I10583&lt;&gt;"",SUMIF(Table1[Codigo_servico],A10583,Table1[Subtotal_insumo]),"")</f>
        <v/>
      </c>
      <c r="L10583" s="16">
        <f>IF(Table1[[#This Row],[Ordem_insumos]]&lt;&gt;0,VLOOKUP(Table1[[#This Row],[Codigo_servico]],Preencher_Orcamento!$B:$D,3,FALSE)*Table1[[#This Row],[Qtde_insumo]],"")</f>
        <v>0</v>
      </c>
      <c r="M10583" s="16">
        <f>IF(Table1[[#This Row],[Ordem_insumos]]&lt;&gt;0,VLOOKUP(Table1[[#This Row],[Codigo_servico]],Preencher_Orcamento!$B:$D,3,FALSE)*Table1[[#This Row],[Subtotal_insumo]],"")</f>
        <v>0</v>
      </c>
    </row>
    <row r="10584" spans="1:13" x14ac:dyDescent="0.25">
      <c r="A10584" s="6">
        <v>170141</v>
      </c>
      <c r="B10584" s="126">
        <v>4</v>
      </c>
      <c r="C10584" s="133"/>
      <c r="D10584" s="134">
        <v>2076</v>
      </c>
      <c r="E10584" s="7" t="s">
        <v>2200</v>
      </c>
      <c r="F10584" s="8" t="s">
        <v>2140</v>
      </c>
      <c r="G10584" s="16">
        <f>IFERROR(VLOOKUP(Table1[[#This Row],[Codigo_insumo]],BD_Insumos!$B:$E,4),"")</f>
        <v>12.645924541907611</v>
      </c>
      <c r="H10584" s="140">
        <v>0.9</v>
      </c>
      <c r="I10584" s="9"/>
      <c r="J10584" s="22">
        <f t="shared" si="165"/>
        <v>11.381332087716851</v>
      </c>
      <c r="K10584" s="22" t="str">
        <f>IF(I10584&lt;&gt;"",SUMIF(Table1[Codigo_servico],A10584,Table1[Subtotal_insumo]),"")</f>
        <v/>
      </c>
      <c r="L10584" s="16">
        <f>IF(Table1[[#This Row],[Ordem_insumos]]&lt;&gt;0,VLOOKUP(Table1[[#This Row],[Codigo_servico]],Preencher_Orcamento!$B:$D,3,FALSE)*Table1[[#This Row],[Qtde_insumo]],"")</f>
        <v>0</v>
      </c>
      <c r="M10584" s="16">
        <f>IF(Table1[[#This Row],[Ordem_insumos]]&lt;&gt;0,VLOOKUP(Table1[[#This Row],[Codigo_servico]],Preencher_Orcamento!$B:$D,3,FALSE)*Table1[[#This Row],[Subtotal_insumo]],"")</f>
        <v>0</v>
      </c>
    </row>
    <row r="10585" spans="1:13" x14ac:dyDescent="0.25">
      <c r="A10585" s="6">
        <v>170141</v>
      </c>
      <c r="B10585" s="126">
        <v>5</v>
      </c>
      <c r="C10585" s="133"/>
      <c r="D10585" s="134">
        <v>37535</v>
      </c>
      <c r="E10585" s="7" t="s">
        <v>835</v>
      </c>
      <c r="F10585" s="8" t="s">
        <v>457</v>
      </c>
      <c r="G10585" s="18">
        <f>IFERROR(VLOOKUP(Table1[[#This Row],[Codigo_insumo]],BD_Insumos!$B:$E,4),"")</f>
        <v>1.6855</v>
      </c>
      <c r="H10585" s="140">
        <v>0.5</v>
      </c>
      <c r="I10585" s="9"/>
      <c r="J10585" s="23">
        <f t="shared" si="165"/>
        <v>0.84275</v>
      </c>
      <c r="K10585" s="22" t="str">
        <f>IF(I10585&lt;&gt;"",SUMIF(Table1[Codigo_servico],A10585,Table1[Subtotal_insumo]),"")</f>
        <v/>
      </c>
      <c r="L10585" s="18">
        <f>IF(Table1[[#This Row],[Ordem_insumos]]&lt;&gt;0,VLOOKUP(Table1[[#This Row],[Codigo_servico]],Preencher_Orcamento!$B:$D,3,FALSE)*Table1[[#This Row],[Qtde_insumo]],"")</f>
        <v>0</v>
      </c>
      <c r="M10585" s="18">
        <f>IF(Table1[[#This Row],[Ordem_insumos]]&lt;&gt;0,VLOOKUP(Table1[[#This Row],[Codigo_servico]],Preencher_Orcamento!$B:$D,3,FALSE)*Table1[[#This Row],[Subtotal_insumo]],"")</f>
        <v>0</v>
      </c>
    </row>
    <row r="10586" spans="1:13" ht="26.25" x14ac:dyDescent="0.25">
      <c r="A10586" s="6">
        <v>170141</v>
      </c>
      <c r="B10586" s="126">
        <v>6</v>
      </c>
      <c r="C10586" s="133"/>
      <c r="D10586" s="134">
        <v>30592</v>
      </c>
      <c r="E10586" s="7" t="s">
        <v>596</v>
      </c>
      <c r="F10586" s="8" t="s">
        <v>170</v>
      </c>
      <c r="G10586" s="18">
        <f>IFERROR(VLOOKUP(Table1[[#This Row],[Codigo_insumo]],BD_Insumos!$B:$E,4),"")</f>
        <v>46.378100000000003</v>
      </c>
      <c r="H10586" s="140">
        <v>0.7</v>
      </c>
      <c r="I10586" s="9"/>
      <c r="J10586" s="23">
        <f t="shared" si="165"/>
        <v>32.464669999999998</v>
      </c>
      <c r="K10586" s="22" t="str">
        <f>IF(I10586&lt;&gt;"",SUMIF(Table1[Codigo_servico],A10586,Table1[Subtotal_insumo]),"")</f>
        <v/>
      </c>
      <c r="L10586" s="18">
        <f>IF(Table1[[#This Row],[Ordem_insumos]]&lt;&gt;0,VLOOKUP(Table1[[#This Row],[Codigo_servico]],Preencher_Orcamento!$B:$D,3,FALSE)*Table1[[#This Row],[Qtde_insumo]],"")</f>
        <v>0</v>
      </c>
      <c r="M10586" s="18">
        <f>IF(Table1[[#This Row],[Ordem_insumos]]&lt;&gt;0,VLOOKUP(Table1[[#This Row],[Codigo_servico]],Preencher_Orcamento!$B:$D,3,FALSE)*Table1[[#This Row],[Subtotal_insumo]],"")</f>
        <v>0</v>
      </c>
    </row>
    <row r="10587" spans="1:13" x14ac:dyDescent="0.25">
      <c r="A10587" s="6">
        <v>170141</v>
      </c>
      <c r="B10587" s="126">
        <v>7</v>
      </c>
      <c r="C10587" s="133"/>
      <c r="D10587" s="134">
        <v>2075</v>
      </c>
      <c r="E10587" s="7" t="s">
        <v>2199</v>
      </c>
      <c r="F10587" s="8" t="s">
        <v>2140</v>
      </c>
      <c r="G10587" s="18">
        <f>IFERROR(VLOOKUP(Table1[[#This Row],[Codigo_insumo]],BD_Insumos!$B:$E,4),"")</f>
        <v>15.599673853371913</v>
      </c>
      <c r="H10587" s="140">
        <v>0.9</v>
      </c>
      <c r="I10587" s="9"/>
      <c r="J10587" s="23">
        <f t="shared" si="165"/>
        <v>14.039706468034721</v>
      </c>
      <c r="K10587" s="22" t="str">
        <f>IF(I10587&lt;&gt;"",SUMIF(Table1[Codigo_servico],A10587,Table1[Subtotal_insumo]),"")</f>
        <v/>
      </c>
      <c r="L10587" s="18">
        <f>IF(Table1[[#This Row],[Ordem_insumos]]&lt;&gt;0,VLOOKUP(Table1[[#This Row],[Codigo_servico]],Preencher_Orcamento!$B:$D,3,FALSE)*Table1[[#This Row],[Qtde_insumo]],"")</f>
        <v>0</v>
      </c>
      <c r="M10587" s="18">
        <f>IF(Table1[[#This Row],[Ordem_insumos]]&lt;&gt;0,VLOOKUP(Table1[[#This Row],[Codigo_servico]],Preencher_Orcamento!$B:$D,3,FALSE)*Table1[[#This Row],[Subtotal_insumo]],"")</f>
        <v>0</v>
      </c>
    </row>
    <row r="10588" spans="1:13" x14ac:dyDescent="0.25">
      <c r="A10588" s="6">
        <v>170141</v>
      </c>
      <c r="B10588" s="126">
        <v>8</v>
      </c>
      <c r="C10588" s="133"/>
      <c r="D10588" s="134">
        <v>2020</v>
      </c>
      <c r="E10588" s="7" t="s">
        <v>2188</v>
      </c>
      <c r="F10588" s="8" t="s">
        <v>2140</v>
      </c>
      <c r="G10588" s="18">
        <f>IFERROR(VLOOKUP(Table1[[#This Row],[Codigo_insumo]],BD_Insumos!$B:$E,4),"")</f>
        <v>15.860837164231068</v>
      </c>
      <c r="H10588" s="140">
        <v>1.5</v>
      </c>
      <c r="I10588" s="9"/>
      <c r="J10588" s="23">
        <f t="shared" si="165"/>
        <v>23.7912557463466</v>
      </c>
      <c r="K10588" s="22" t="str">
        <f>IF(I10588&lt;&gt;"",SUMIF(Table1[Codigo_servico],A10588,Table1[Subtotal_insumo]),"")</f>
        <v/>
      </c>
      <c r="L10588" s="18">
        <f>IF(Table1[[#This Row],[Ordem_insumos]]&lt;&gt;0,VLOOKUP(Table1[[#This Row],[Codigo_servico]],Preencher_Orcamento!$B:$D,3,FALSE)*Table1[[#This Row],[Qtde_insumo]],"")</f>
        <v>0</v>
      </c>
      <c r="M10588" s="18">
        <f>IF(Table1[[#This Row],[Ordem_insumos]]&lt;&gt;0,VLOOKUP(Table1[[#This Row],[Codigo_servico]],Preencher_Orcamento!$B:$D,3,FALSE)*Table1[[#This Row],[Subtotal_insumo]],"")</f>
        <v>0</v>
      </c>
    </row>
    <row r="10589" spans="1:13" x14ac:dyDescent="0.25">
      <c r="A10589" s="6">
        <v>170141</v>
      </c>
      <c r="B10589" s="126">
        <v>9</v>
      </c>
      <c r="C10589" s="133"/>
      <c r="D10589" s="134">
        <v>30542</v>
      </c>
      <c r="E10589" s="7" t="s">
        <v>574</v>
      </c>
      <c r="F10589" s="8" t="s">
        <v>197</v>
      </c>
      <c r="G10589" s="18">
        <f>IFERROR(VLOOKUP(Table1[[#This Row],[Codigo_insumo]],BD_Insumos!$B:$E,4),"")</f>
        <v>6.2305000000000001</v>
      </c>
      <c r="H10589" s="140">
        <v>21.53</v>
      </c>
      <c r="I10589" s="9"/>
      <c r="J10589" s="23">
        <f t="shared" si="165"/>
        <v>134.14266500000002</v>
      </c>
      <c r="K10589" s="22" t="str">
        <f>IF(I10589&lt;&gt;"",SUMIF(Table1[Codigo_servico],A10589,Table1[Subtotal_insumo]),"")</f>
        <v/>
      </c>
      <c r="L10589" s="18">
        <f>IF(Table1[[#This Row],[Ordem_insumos]]&lt;&gt;0,VLOOKUP(Table1[[#This Row],[Codigo_servico]],Preencher_Orcamento!$B:$D,3,FALSE)*Table1[[#This Row],[Qtde_insumo]],"")</f>
        <v>0</v>
      </c>
      <c r="M10589" s="18">
        <f>IF(Table1[[#This Row],[Ordem_insumos]]&lt;&gt;0,VLOOKUP(Table1[[#This Row],[Codigo_servico]],Preencher_Orcamento!$B:$D,3,FALSE)*Table1[[#This Row],[Subtotal_insumo]],"")</f>
        <v>0</v>
      </c>
    </row>
    <row r="10590" spans="1:13" x14ac:dyDescent="0.25">
      <c r="A10590" s="6">
        <v>170141</v>
      </c>
      <c r="B10590" s="126">
        <v>10</v>
      </c>
      <c r="C10590" s="133"/>
      <c r="D10590" s="134">
        <v>37005</v>
      </c>
      <c r="E10590" s="7" t="s">
        <v>811</v>
      </c>
      <c r="F10590" s="8" t="s">
        <v>168</v>
      </c>
      <c r="G10590" s="18">
        <f>IFERROR(VLOOKUP(Table1[[#This Row],[Codigo_insumo]],BD_Insumos!$B:$E,4),"")</f>
        <v>15.942500000000001</v>
      </c>
      <c r="H10590" s="140">
        <v>0.25</v>
      </c>
      <c r="I10590" s="9"/>
      <c r="J10590" s="23">
        <f t="shared" si="165"/>
        <v>3.9856250000000002</v>
      </c>
      <c r="K10590" s="22" t="str">
        <f>IF(I10590&lt;&gt;"",SUMIF(Table1[Codigo_servico],A10590,Table1[Subtotal_insumo]),"")</f>
        <v/>
      </c>
      <c r="L10590" s="18">
        <f>IF(Table1[[#This Row],[Ordem_insumos]]&lt;&gt;0,VLOOKUP(Table1[[#This Row],[Codigo_servico]],Preencher_Orcamento!$B:$D,3,FALSE)*Table1[[#This Row],[Qtde_insumo]],"")</f>
        <v>0</v>
      </c>
      <c r="M10590" s="18">
        <f>IF(Table1[[#This Row],[Ordem_insumos]]&lt;&gt;0,VLOOKUP(Table1[[#This Row],[Codigo_servico]],Preencher_Orcamento!$B:$D,3,FALSE)*Table1[[#This Row],[Subtotal_insumo]],"")</f>
        <v>0</v>
      </c>
    </row>
    <row r="10591" spans="1:13" x14ac:dyDescent="0.25">
      <c r="A10591" s="3">
        <v>170142</v>
      </c>
      <c r="B10591" s="125">
        <v>0</v>
      </c>
      <c r="C10591" s="131" t="s">
        <v>4396</v>
      </c>
      <c r="D10591" s="132"/>
      <c r="E10591" s="4"/>
      <c r="F10591" s="4"/>
      <c r="G10591" s="17" t="str">
        <f>IFERROR(VLOOKUP(Table1[[#This Row],[Codigo_insumo]],BD_Insumos!$B:$E,4),"")</f>
        <v/>
      </c>
      <c r="H10591" s="139"/>
      <c r="I10591" s="5" t="s">
        <v>170</v>
      </c>
      <c r="J10591" s="20" t="str">
        <f t="shared" si="165"/>
        <v/>
      </c>
      <c r="K10591" s="21">
        <f>IF(I10591&lt;&gt;"",SUMIF(Table1[Codigo_servico],A10591,Table1[Subtotal_insumo]),"")</f>
        <v>312.36399102391664</v>
      </c>
      <c r="L10591" s="17" t="str">
        <f>IF(Table1[[#This Row],[Ordem_insumos]]&lt;&gt;0,VLOOKUP(Table1[[#This Row],[Codigo_servico]],Preencher_Orcamento!$B:$D,3,FALSE)*Table1[[#This Row],[Qtde_insumo]],"")</f>
        <v/>
      </c>
      <c r="M10591" s="17" t="str">
        <f>IF(Table1[[#This Row],[Ordem_insumos]]&lt;&gt;0,VLOOKUP(Table1[[#This Row],[Codigo_servico]],Preencher_Orcamento!$B:$D,3,FALSE)*Table1[[#This Row],[Subtotal_insumo]],"")</f>
        <v/>
      </c>
    </row>
    <row r="10592" spans="1:13" ht="26.25" x14ac:dyDescent="0.25">
      <c r="A10592" s="6">
        <v>170142</v>
      </c>
      <c r="B10592" s="126">
        <v>1</v>
      </c>
      <c r="C10592" s="133"/>
      <c r="D10592" s="134">
        <v>10648</v>
      </c>
      <c r="E10592" s="7" t="s">
        <v>158</v>
      </c>
      <c r="F10592" s="8" t="s">
        <v>58</v>
      </c>
      <c r="G10592" s="16">
        <f>IFERROR(VLOOKUP(Table1[[#This Row],[Codigo_insumo]],BD_Insumos!$B:$E,4),"")</f>
        <v>359.69349999999997</v>
      </c>
      <c r="H10592" s="140">
        <v>1.6799999999999999E-2</v>
      </c>
      <c r="I10592" s="9"/>
      <c r="J10592" s="22">
        <f t="shared" si="165"/>
        <v>6.0428507999999992</v>
      </c>
      <c r="K10592" s="22" t="str">
        <f>IF(I10592&lt;&gt;"",SUMIF(Table1[Codigo_servico],A10592,Table1[Subtotal_insumo]),"")</f>
        <v/>
      </c>
      <c r="L10592" s="16">
        <f>IF(Table1[[#This Row],[Ordem_insumos]]&lt;&gt;0,VLOOKUP(Table1[[#This Row],[Codigo_servico]],Preencher_Orcamento!$B:$D,3,FALSE)*Table1[[#This Row],[Qtde_insumo]],"")</f>
        <v>0</v>
      </c>
      <c r="M10592" s="16">
        <f>IF(Table1[[#This Row],[Ordem_insumos]]&lt;&gt;0,VLOOKUP(Table1[[#This Row],[Codigo_servico]],Preencher_Orcamento!$B:$D,3,FALSE)*Table1[[#This Row],[Subtotal_insumo]],"")</f>
        <v>0</v>
      </c>
    </row>
    <row r="10593" spans="1:13" x14ac:dyDescent="0.25">
      <c r="A10593" s="6">
        <v>170142</v>
      </c>
      <c r="B10593" s="126">
        <v>2</v>
      </c>
      <c r="C10593" s="133"/>
      <c r="D10593" s="134">
        <v>37535</v>
      </c>
      <c r="E10593" s="7" t="s">
        <v>835</v>
      </c>
      <c r="F10593" s="8" t="s">
        <v>457</v>
      </c>
      <c r="G10593" s="16">
        <f>IFERROR(VLOOKUP(Table1[[#This Row],[Codigo_insumo]],BD_Insumos!$B:$E,4),"")</f>
        <v>1.6855</v>
      </c>
      <c r="H10593" s="140">
        <v>1</v>
      </c>
      <c r="I10593" s="9"/>
      <c r="J10593" s="22">
        <f t="shared" si="165"/>
        <v>1.6855</v>
      </c>
      <c r="K10593" s="22" t="str">
        <f>IF(I10593&lt;&gt;"",SUMIF(Table1[Codigo_servico],A10593,Table1[Subtotal_insumo]),"")</f>
        <v/>
      </c>
      <c r="L10593" s="16">
        <f>IF(Table1[[#This Row],[Ordem_insumos]]&lt;&gt;0,VLOOKUP(Table1[[#This Row],[Codigo_servico]],Preencher_Orcamento!$B:$D,3,FALSE)*Table1[[#This Row],[Qtde_insumo]],"")</f>
        <v>0</v>
      </c>
      <c r="M10593" s="16">
        <f>IF(Table1[[#This Row],[Ordem_insumos]]&lt;&gt;0,VLOOKUP(Table1[[#This Row],[Codigo_servico]],Preencher_Orcamento!$B:$D,3,FALSE)*Table1[[#This Row],[Subtotal_insumo]],"")</f>
        <v>0</v>
      </c>
    </row>
    <row r="10594" spans="1:13" x14ac:dyDescent="0.25">
      <c r="A10594" s="6">
        <v>170142</v>
      </c>
      <c r="B10594" s="126">
        <v>3</v>
      </c>
      <c r="C10594" s="133"/>
      <c r="D10594" s="134">
        <v>37509</v>
      </c>
      <c r="E10594" s="7" t="s">
        <v>830</v>
      </c>
      <c r="F10594" s="8" t="s">
        <v>168</v>
      </c>
      <c r="G10594" s="16">
        <f>IFERROR(VLOOKUP(Table1[[#This Row],[Codigo_insumo]],BD_Insumos!$B:$E,4),"")</f>
        <v>16.625699999999998</v>
      </c>
      <c r="H10594" s="140">
        <v>0.3</v>
      </c>
      <c r="I10594" s="9"/>
      <c r="J10594" s="22">
        <f t="shared" si="165"/>
        <v>4.987709999999999</v>
      </c>
      <c r="K10594" s="22" t="str">
        <f>IF(I10594&lt;&gt;"",SUMIF(Table1[Codigo_servico],A10594,Table1[Subtotal_insumo]),"")</f>
        <v/>
      </c>
      <c r="L10594" s="16">
        <f>IF(Table1[[#This Row],[Ordem_insumos]]&lt;&gt;0,VLOOKUP(Table1[[#This Row],[Codigo_servico]],Preencher_Orcamento!$B:$D,3,FALSE)*Table1[[#This Row],[Qtde_insumo]],"")</f>
        <v>0</v>
      </c>
      <c r="M10594" s="16">
        <f>IF(Table1[[#This Row],[Ordem_insumos]]&lt;&gt;0,VLOOKUP(Table1[[#This Row],[Codigo_servico]],Preencher_Orcamento!$B:$D,3,FALSE)*Table1[[#This Row],[Subtotal_insumo]],"")</f>
        <v>0</v>
      </c>
    </row>
    <row r="10595" spans="1:13" x14ac:dyDescent="0.25">
      <c r="A10595" s="6">
        <v>170142</v>
      </c>
      <c r="B10595" s="126">
        <v>4</v>
      </c>
      <c r="C10595" s="133"/>
      <c r="D10595" s="134">
        <v>2076</v>
      </c>
      <c r="E10595" s="7" t="s">
        <v>2200</v>
      </c>
      <c r="F10595" s="8" t="s">
        <v>2140</v>
      </c>
      <c r="G10595" s="16">
        <f>IFERROR(VLOOKUP(Table1[[#This Row],[Codigo_insumo]],BD_Insumos!$B:$E,4),"")</f>
        <v>12.645924541907611</v>
      </c>
      <c r="H10595" s="140">
        <v>1.8</v>
      </c>
      <c r="I10595" s="9"/>
      <c r="J10595" s="22">
        <f t="shared" si="165"/>
        <v>22.762664175433702</v>
      </c>
      <c r="K10595" s="22" t="str">
        <f>IF(I10595&lt;&gt;"",SUMIF(Table1[Codigo_servico],A10595,Table1[Subtotal_insumo]),"")</f>
        <v/>
      </c>
      <c r="L10595" s="16">
        <f>IF(Table1[[#This Row],[Ordem_insumos]]&lt;&gt;0,VLOOKUP(Table1[[#This Row],[Codigo_servico]],Preencher_Orcamento!$B:$D,3,FALSE)*Table1[[#This Row],[Qtde_insumo]],"")</f>
        <v>0</v>
      </c>
      <c r="M10595" s="16">
        <f>IF(Table1[[#This Row],[Ordem_insumos]]&lt;&gt;0,VLOOKUP(Table1[[#This Row],[Codigo_servico]],Preencher_Orcamento!$B:$D,3,FALSE)*Table1[[#This Row],[Subtotal_insumo]],"")</f>
        <v>0</v>
      </c>
    </row>
    <row r="10596" spans="1:13" x14ac:dyDescent="0.25">
      <c r="A10596" s="6">
        <v>170142</v>
      </c>
      <c r="B10596" s="126">
        <v>5</v>
      </c>
      <c r="C10596" s="133"/>
      <c r="D10596" s="134">
        <v>30542</v>
      </c>
      <c r="E10596" s="7" t="s">
        <v>574</v>
      </c>
      <c r="F10596" s="8" t="s">
        <v>197</v>
      </c>
      <c r="G10596" s="18">
        <f>IFERROR(VLOOKUP(Table1[[#This Row],[Codigo_insumo]],BD_Insumos!$B:$E,4),"")</f>
        <v>6.2305000000000001</v>
      </c>
      <c r="H10596" s="140">
        <v>32.14</v>
      </c>
      <c r="I10596" s="9"/>
      <c r="J10596" s="23">
        <f t="shared" si="165"/>
        <v>200.24827000000002</v>
      </c>
      <c r="K10596" s="22" t="str">
        <f>IF(I10596&lt;&gt;"",SUMIF(Table1[Codigo_servico],A10596,Table1[Subtotal_insumo]),"")</f>
        <v/>
      </c>
      <c r="L10596" s="18">
        <f>IF(Table1[[#This Row],[Ordem_insumos]]&lt;&gt;0,VLOOKUP(Table1[[#This Row],[Codigo_servico]],Preencher_Orcamento!$B:$D,3,FALSE)*Table1[[#This Row],[Qtde_insumo]],"")</f>
        <v>0</v>
      </c>
      <c r="M10596" s="18">
        <f>IF(Table1[[#This Row],[Ordem_insumos]]&lt;&gt;0,VLOOKUP(Table1[[#This Row],[Codigo_servico]],Preencher_Orcamento!$B:$D,3,FALSE)*Table1[[#This Row],[Subtotal_insumo]],"")</f>
        <v>0</v>
      </c>
    </row>
    <row r="10597" spans="1:13" x14ac:dyDescent="0.25">
      <c r="A10597" s="6">
        <v>170142</v>
      </c>
      <c r="B10597" s="126">
        <v>6</v>
      </c>
      <c r="C10597" s="133"/>
      <c r="D10597" s="134">
        <v>2099</v>
      </c>
      <c r="E10597" s="7" t="s">
        <v>2205</v>
      </c>
      <c r="F10597" s="8" t="s">
        <v>2140</v>
      </c>
      <c r="G10597" s="18">
        <f>IFERROR(VLOOKUP(Table1[[#This Row],[Codigo_insumo]],BD_Insumos!$B:$E,4),"")</f>
        <v>12.627877718847255</v>
      </c>
      <c r="H10597" s="140">
        <v>1.33</v>
      </c>
      <c r="I10597" s="9"/>
      <c r="J10597" s="23">
        <f t="shared" si="165"/>
        <v>16.795077366066849</v>
      </c>
      <c r="K10597" s="22" t="str">
        <f>IF(I10597&lt;&gt;"",SUMIF(Table1[Codigo_servico],A10597,Table1[Subtotal_insumo]),"")</f>
        <v/>
      </c>
      <c r="L10597" s="18">
        <f>IF(Table1[[#This Row],[Ordem_insumos]]&lt;&gt;0,VLOOKUP(Table1[[#This Row],[Codigo_servico]],Preencher_Orcamento!$B:$D,3,FALSE)*Table1[[#This Row],[Qtde_insumo]],"")</f>
        <v>0</v>
      </c>
      <c r="M10597" s="18">
        <f>IF(Table1[[#This Row],[Ordem_insumos]]&lt;&gt;0,VLOOKUP(Table1[[#This Row],[Codigo_servico]],Preencher_Orcamento!$B:$D,3,FALSE)*Table1[[#This Row],[Subtotal_insumo]],"")</f>
        <v>0</v>
      </c>
    </row>
    <row r="10598" spans="1:13" x14ac:dyDescent="0.25">
      <c r="A10598" s="6">
        <v>170142</v>
      </c>
      <c r="B10598" s="126">
        <v>7</v>
      </c>
      <c r="C10598" s="133"/>
      <c r="D10598" s="134">
        <v>2020</v>
      </c>
      <c r="E10598" s="7" t="s">
        <v>2188</v>
      </c>
      <c r="F10598" s="8" t="s">
        <v>2140</v>
      </c>
      <c r="G10598" s="18">
        <f>IFERROR(VLOOKUP(Table1[[#This Row],[Codigo_insumo]],BD_Insumos!$B:$E,4),"")</f>
        <v>15.860837164231068</v>
      </c>
      <c r="H10598" s="140">
        <v>1.5</v>
      </c>
      <c r="I10598" s="9"/>
      <c r="J10598" s="23">
        <f t="shared" si="165"/>
        <v>23.7912557463466</v>
      </c>
      <c r="K10598" s="22" t="str">
        <f>IF(I10598&lt;&gt;"",SUMIF(Table1[Codigo_servico],A10598,Table1[Subtotal_insumo]),"")</f>
        <v/>
      </c>
      <c r="L10598" s="18">
        <f>IF(Table1[[#This Row],[Ordem_insumos]]&lt;&gt;0,VLOOKUP(Table1[[#This Row],[Codigo_servico]],Preencher_Orcamento!$B:$D,3,FALSE)*Table1[[#This Row],[Qtde_insumo]],"")</f>
        <v>0</v>
      </c>
      <c r="M10598" s="18">
        <f>IF(Table1[[#This Row],[Ordem_insumos]]&lt;&gt;0,VLOOKUP(Table1[[#This Row],[Codigo_servico]],Preencher_Orcamento!$B:$D,3,FALSE)*Table1[[#This Row],[Subtotal_insumo]],"")</f>
        <v>0</v>
      </c>
    </row>
    <row r="10599" spans="1:13" x14ac:dyDescent="0.25">
      <c r="A10599" s="6">
        <v>170142</v>
      </c>
      <c r="B10599" s="126">
        <v>8</v>
      </c>
      <c r="C10599" s="133"/>
      <c r="D10599" s="134">
        <v>2075</v>
      </c>
      <c r="E10599" s="7" t="s">
        <v>2199</v>
      </c>
      <c r="F10599" s="8" t="s">
        <v>2140</v>
      </c>
      <c r="G10599" s="18">
        <f>IFERROR(VLOOKUP(Table1[[#This Row],[Codigo_insumo]],BD_Insumos!$B:$E,4),"")</f>
        <v>15.599673853371913</v>
      </c>
      <c r="H10599" s="140">
        <v>1.8</v>
      </c>
      <c r="I10599" s="9"/>
      <c r="J10599" s="23">
        <f t="shared" si="165"/>
        <v>28.079412936069442</v>
      </c>
      <c r="K10599" s="22" t="str">
        <f>IF(I10599&lt;&gt;"",SUMIF(Table1[Codigo_servico],A10599,Table1[Subtotal_insumo]),"")</f>
        <v/>
      </c>
      <c r="L10599" s="18">
        <f>IF(Table1[[#This Row],[Ordem_insumos]]&lt;&gt;0,VLOOKUP(Table1[[#This Row],[Codigo_servico]],Preencher_Orcamento!$B:$D,3,FALSE)*Table1[[#This Row],[Qtde_insumo]],"")</f>
        <v>0</v>
      </c>
      <c r="M10599" s="18">
        <f>IF(Table1[[#This Row],[Ordem_insumos]]&lt;&gt;0,VLOOKUP(Table1[[#This Row],[Codigo_servico]],Preencher_Orcamento!$B:$D,3,FALSE)*Table1[[#This Row],[Subtotal_insumo]],"")</f>
        <v>0</v>
      </c>
    </row>
    <row r="10600" spans="1:13" x14ac:dyDescent="0.25">
      <c r="A10600" s="6">
        <v>170142</v>
      </c>
      <c r="B10600" s="126">
        <v>9</v>
      </c>
      <c r="C10600" s="133"/>
      <c r="D10600" s="134">
        <v>37005</v>
      </c>
      <c r="E10600" s="7" t="s">
        <v>811</v>
      </c>
      <c r="F10600" s="8" t="s">
        <v>168</v>
      </c>
      <c r="G10600" s="18">
        <f>IFERROR(VLOOKUP(Table1[[#This Row],[Codigo_insumo]],BD_Insumos!$B:$E,4),"")</f>
        <v>15.942500000000001</v>
      </c>
      <c r="H10600" s="140">
        <v>0.5</v>
      </c>
      <c r="I10600" s="9"/>
      <c r="J10600" s="23">
        <f t="shared" si="165"/>
        <v>7.9712500000000004</v>
      </c>
      <c r="K10600" s="22" t="str">
        <f>IF(I10600&lt;&gt;"",SUMIF(Table1[Codigo_servico],A10600,Table1[Subtotal_insumo]),"")</f>
        <v/>
      </c>
      <c r="L10600" s="18">
        <f>IF(Table1[[#This Row],[Ordem_insumos]]&lt;&gt;0,VLOOKUP(Table1[[#This Row],[Codigo_servico]],Preencher_Orcamento!$B:$D,3,FALSE)*Table1[[#This Row],[Qtde_insumo]],"")</f>
        <v>0</v>
      </c>
      <c r="M10600" s="18">
        <f>IF(Table1[[#This Row],[Ordem_insumos]]&lt;&gt;0,VLOOKUP(Table1[[#This Row],[Codigo_servico]],Preencher_Orcamento!$B:$D,3,FALSE)*Table1[[#This Row],[Subtotal_insumo]],"")</f>
        <v>0</v>
      </c>
    </row>
    <row r="10601" spans="1:13" x14ac:dyDescent="0.25">
      <c r="A10601" s="3">
        <v>170143</v>
      </c>
      <c r="B10601" s="125">
        <v>0</v>
      </c>
      <c r="C10601" s="131" t="s">
        <v>4397</v>
      </c>
      <c r="D10601" s="132"/>
      <c r="E10601" s="4"/>
      <c r="F10601" s="4"/>
      <c r="G10601" s="17" t="str">
        <f>IFERROR(VLOOKUP(Table1[[#This Row],[Codigo_insumo]],BD_Insumos!$B:$E,4),"")</f>
        <v/>
      </c>
      <c r="H10601" s="139"/>
      <c r="I10601" s="5" t="s">
        <v>170</v>
      </c>
      <c r="J10601" s="20" t="str">
        <f t="shared" si="165"/>
        <v/>
      </c>
      <c r="K10601" s="21">
        <f>IF(I10601&lt;&gt;"",SUMIF(Table1[Codigo_servico],A10601,Table1[Subtotal_insumo]),"")</f>
        <v>241.708388468165</v>
      </c>
      <c r="L10601" s="17" t="str">
        <f>IF(Table1[[#This Row],[Ordem_insumos]]&lt;&gt;0,VLOOKUP(Table1[[#This Row],[Codigo_servico]],Preencher_Orcamento!$B:$D,3,FALSE)*Table1[[#This Row],[Qtde_insumo]],"")</f>
        <v/>
      </c>
      <c r="M10601" s="17" t="str">
        <f>IF(Table1[[#This Row],[Ordem_insumos]]&lt;&gt;0,VLOOKUP(Table1[[#This Row],[Codigo_servico]],Preencher_Orcamento!$B:$D,3,FALSE)*Table1[[#This Row],[Subtotal_insumo]],"")</f>
        <v/>
      </c>
    </row>
    <row r="10602" spans="1:13" x14ac:dyDescent="0.25">
      <c r="A10602" s="6">
        <v>170143</v>
      </c>
      <c r="B10602" s="126">
        <v>1</v>
      </c>
      <c r="C10602" s="133"/>
      <c r="D10602" s="134">
        <v>30542</v>
      </c>
      <c r="E10602" s="7" t="s">
        <v>574</v>
      </c>
      <c r="F10602" s="8" t="s">
        <v>197</v>
      </c>
      <c r="G10602" s="16">
        <f>IFERROR(VLOOKUP(Table1[[#This Row],[Codigo_insumo]],BD_Insumos!$B:$E,4),"")</f>
        <v>6.2305000000000001</v>
      </c>
      <c r="H10602" s="140">
        <v>20.77</v>
      </c>
      <c r="I10602" s="9"/>
      <c r="J10602" s="22">
        <f t="shared" si="165"/>
        <v>129.40748500000001</v>
      </c>
      <c r="K10602" s="22" t="str">
        <f>IF(I10602&lt;&gt;"",SUMIF(Table1[Codigo_servico],A10602,Table1[Subtotal_insumo]),"")</f>
        <v/>
      </c>
      <c r="L10602" s="16">
        <f>IF(Table1[[#This Row],[Ordem_insumos]]&lt;&gt;0,VLOOKUP(Table1[[#This Row],[Codigo_servico]],Preencher_Orcamento!$B:$D,3,FALSE)*Table1[[#This Row],[Qtde_insumo]],"")</f>
        <v>0</v>
      </c>
      <c r="M10602" s="16">
        <f>IF(Table1[[#This Row],[Ordem_insumos]]&lt;&gt;0,VLOOKUP(Table1[[#This Row],[Codigo_servico]],Preencher_Orcamento!$B:$D,3,FALSE)*Table1[[#This Row],[Subtotal_insumo]],"")</f>
        <v>0</v>
      </c>
    </row>
    <row r="10603" spans="1:13" ht="26.25" x14ac:dyDescent="0.25">
      <c r="A10603" s="6">
        <v>170143</v>
      </c>
      <c r="B10603" s="126">
        <v>2</v>
      </c>
      <c r="C10603" s="133"/>
      <c r="D10603" s="134">
        <v>10648</v>
      </c>
      <c r="E10603" s="7" t="s">
        <v>158</v>
      </c>
      <c r="F10603" s="8" t="s">
        <v>58</v>
      </c>
      <c r="G10603" s="16">
        <f>IFERROR(VLOOKUP(Table1[[#This Row],[Codigo_insumo]],BD_Insumos!$B:$E,4),"")</f>
        <v>359.69349999999997</v>
      </c>
      <c r="H10603" s="140">
        <v>1.6799999999999999E-2</v>
      </c>
      <c r="I10603" s="9"/>
      <c r="J10603" s="22">
        <f t="shared" si="165"/>
        <v>6.0428507999999992</v>
      </c>
      <c r="K10603" s="22" t="str">
        <f>IF(I10603&lt;&gt;"",SUMIF(Table1[Codigo_servico],A10603,Table1[Subtotal_insumo]),"")</f>
        <v/>
      </c>
      <c r="L10603" s="16">
        <f>IF(Table1[[#This Row],[Ordem_insumos]]&lt;&gt;0,VLOOKUP(Table1[[#This Row],[Codigo_servico]],Preencher_Orcamento!$B:$D,3,FALSE)*Table1[[#This Row],[Qtde_insumo]],"")</f>
        <v>0</v>
      </c>
      <c r="M10603" s="16">
        <f>IF(Table1[[#This Row],[Ordem_insumos]]&lt;&gt;0,VLOOKUP(Table1[[#This Row],[Codigo_servico]],Preencher_Orcamento!$B:$D,3,FALSE)*Table1[[#This Row],[Subtotal_insumo]],"")</f>
        <v>0</v>
      </c>
    </row>
    <row r="10604" spans="1:13" x14ac:dyDescent="0.25">
      <c r="A10604" s="6">
        <v>170143</v>
      </c>
      <c r="B10604" s="126">
        <v>3</v>
      </c>
      <c r="C10604" s="133"/>
      <c r="D10604" s="134">
        <v>37509</v>
      </c>
      <c r="E10604" s="7" t="s">
        <v>830</v>
      </c>
      <c r="F10604" s="8" t="s">
        <v>168</v>
      </c>
      <c r="G10604" s="16">
        <f>IFERROR(VLOOKUP(Table1[[#This Row],[Codigo_insumo]],BD_Insumos!$B:$E,4),"")</f>
        <v>16.625699999999998</v>
      </c>
      <c r="H10604" s="140">
        <v>0.15</v>
      </c>
      <c r="I10604" s="9"/>
      <c r="J10604" s="22">
        <f t="shared" si="165"/>
        <v>2.4938549999999995</v>
      </c>
      <c r="K10604" s="22" t="str">
        <f>IF(I10604&lt;&gt;"",SUMIF(Table1[Codigo_servico],A10604,Table1[Subtotal_insumo]),"")</f>
        <v/>
      </c>
      <c r="L10604" s="16">
        <f>IF(Table1[[#This Row],[Ordem_insumos]]&lt;&gt;0,VLOOKUP(Table1[[#This Row],[Codigo_servico]],Preencher_Orcamento!$B:$D,3,FALSE)*Table1[[#This Row],[Qtde_insumo]],"")</f>
        <v>0</v>
      </c>
      <c r="M10604" s="16">
        <f>IF(Table1[[#This Row],[Ordem_insumos]]&lt;&gt;0,VLOOKUP(Table1[[#This Row],[Codigo_servico]],Preencher_Orcamento!$B:$D,3,FALSE)*Table1[[#This Row],[Subtotal_insumo]],"")</f>
        <v>0</v>
      </c>
    </row>
    <row r="10605" spans="1:13" ht="26.25" x14ac:dyDescent="0.25">
      <c r="A10605" s="6">
        <v>170143</v>
      </c>
      <c r="B10605" s="126">
        <v>4</v>
      </c>
      <c r="C10605" s="133"/>
      <c r="D10605" s="134">
        <v>30592</v>
      </c>
      <c r="E10605" s="7" t="s">
        <v>596</v>
      </c>
      <c r="F10605" s="8" t="s">
        <v>170</v>
      </c>
      <c r="G10605" s="16">
        <f>IFERROR(VLOOKUP(Table1[[#This Row],[Codigo_insumo]],BD_Insumos!$B:$E,4),"")</f>
        <v>46.378100000000003</v>
      </c>
      <c r="H10605" s="140">
        <v>0.71</v>
      </c>
      <c r="I10605" s="9"/>
      <c r="J10605" s="22">
        <f t="shared" si="165"/>
        <v>32.928451000000003</v>
      </c>
      <c r="K10605" s="22" t="str">
        <f>IF(I10605&lt;&gt;"",SUMIF(Table1[Codigo_servico],A10605,Table1[Subtotal_insumo]),"")</f>
        <v/>
      </c>
      <c r="L10605" s="16">
        <f>IF(Table1[[#This Row],[Ordem_insumos]]&lt;&gt;0,VLOOKUP(Table1[[#This Row],[Codigo_servico]],Preencher_Orcamento!$B:$D,3,FALSE)*Table1[[#This Row],[Qtde_insumo]],"")</f>
        <v>0</v>
      </c>
      <c r="M10605" s="16">
        <f>IF(Table1[[#This Row],[Ordem_insumos]]&lt;&gt;0,VLOOKUP(Table1[[#This Row],[Codigo_servico]],Preencher_Orcamento!$B:$D,3,FALSE)*Table1[[#This Row],[Subtotal_insumo]],"")</f>
        <v>0</v>
      </c>
    </row>
    <row r="10606" spans="1:13" x14ac:dyDescent="0.25">
      <c r="A10606" s="6">
        <v>170143</v>
      </c>
      <c r="B10606" s="126">
        <v>5</v>
      </c>
      <c r="C10606" s="133"/>
      <c r="D10606" s="134">
        <v>2020</v>
      </c>
      <c r="E10606" s="7" t="s">
        <v>2188</v>
      </c>
      <c r="F10606" s="8" t="s">
        <v>2140</v>
      </c>
      <c r="G10606" s="18">
        <f>IFERROR(VLOOKUP(Table1[[#This Row],[Codigo_insumo]],BD_Insumos!$B:$E,4),"")</f>
        <v>15.860837164231068</v>
      </c>
      <c r="H10606" s="140">
        <v>1.5</v>
      </c>
      <c r="I10606" s="9"/>
      <c r="J10606" s="23">
        <f t="shared" si="165"/>
        <v>23.7912557463466</v>
      </c>
      <c r="K10606" s="22" t="str">
        <f>IF(I10606&lt;&gt;"",SUMIF(Table1[Codigo_servico],A10606,Table1[Subtotal_insumo]),"")</f>
        <v/>
      </c>
      <c r="L10606" s="18">
        <f>IF(Table1[[#This Row],[Ordem_insumos]]&lt;&gt;0,VLOOKUP(Table1[[#This Row],[Codigo_servico]],Preencher_Orcamento!$B:$D,3,FALSE)*Table1[[#This Row],[Qtde_insumo]],"")</f>
        <v>0</v>
      </c>
      <c r="M10606" s="18">
        <f>IF(Table1[[#This Row],[Ordem_insumos]]&lt;&gt;0,VLOOKUP(Table1[[#This Row],[Codigo_servico]],Preencher_Orcamento!$B:$D,3,FALSE)*Table1[[#This Row],[Subtotal_insumo]],"")</f>
        <v>0</v>
      </c>
    </row>
    <row r="10607" spans="1:13" x14ac:dyDescent="0.25">
      <c r="A10607" s="6">
        <v>170143</v>
      </c>
      <c r="B10607" s="126">
        <v>6</v>
      </c>
      <c r="C10607" s="133"/>
      <c r="D10607" s="134">
        <v>2076</v>
      </c>
      <c r="E10607" s="7" t="s">
        <v>2200</v>
      </c>
      <c r="F10607" s="8" t="s">
        <v>2140</v>
      </c>
      <c r="G10607" s="18">
        <f>IFERROR(VLOOKUP(Table1[[#This Row],[Codigo_insumo]],BD_Insumos!$B:$E,4),"")</f>
        <v>12.645924541907611</v>
      </c>
      <c r="H10607" s="140">
        <v>0.9</v>
      </c>
      <c r="I10607" s="9"/>
      <c r="J10607" s="23">
        <f t="shared" si="165"/>
        <v>11.381332087716851</v>
      </c>
      <c r="K10607" s="22" t="str">
        <f>IF(I10607&lt;&gt;"",SUMIF(Table1[Codigo_servico],A10607,Table1[Subtotal_insumo]),"")</f>
        <v/>
      </c>
      <c r="L10607" s="18">
        <f>IF(Table1[[#This Row],[Ordem_insumos]]&lt;&gt;0,VLOOKUP(Table1[[#This Row],[Codigo_servico]],Preencher_Orcamento!$B:$D,3,FALSE)*Table1[[#This Row],[Qtde_insumo]],"")</f>
        <v>0</v>
      </c>
      <c r="M10607" s="18">
        <f>IF(Table1[[#This Row],[Ordem_insumos]]&lt;&gt;0,VLOOKUP(Table1[[#This Row],[Codigo_servico]],Preencher_Orcamento!$B:$D,3,FALSE)*Table1[[#This Row],[Subtotal_insumo]],"")</f>
        <v>0</v>
      </c>
    </row>
    <row r="10608" spans="1:13" x14ac:dyDescent="0.25">
      <c r="A10608" s="6">
        <v>170143</v>
      </c>
      <c r="B10608" s="126">
        <v>7</v>
      </c>
      <c r="C10608" s="133"/>
      <c r="D10608" s="134">
        <v>37005</v>
      </c>
      <c r="E10608" s="7" t="s">
        <v>811</v>
      </c>
      <c r="F10608" s="8" t="s">
        <v>168</v>
      </c>
      <c r="G10608" s="18">
        <f>IFERROR(VLOOKUP(Table1[[#This Row],[Codigo_insumo]],BD_Insumos!$B:$E,4),"")</f>
        <v>15.942500000000001</v>
      </c>
      <c r="H10608" s="140">
        <v>0.25</v>
      </c>
      <c r="I10608" s="9"/>
      <c r="J10608" s="23">
        <f t="shared" si="165"/>
        <v>3.9856250000000002</v>
      </c>
      <c r="K10608" s="22" t="str">
        <f>IF(I10608&lt;&gt;"",SUMIF(Table1[Codigo_servico],A10608,Table1[Subtotal_insumo]),"")</f>
        <v/>
      </c>
      <c r="L10608" s="18">
        <f>IF(Table1[[#This Row],[Ordem_insumos]]&lt;&gt;0,VLOOKUP(Table1[[#This Row],[Codigo_servico]],Preencher_Orcamento!$B:$D,3,FALSE)*Table1[[#This Row],[Qtde_insumo]],"")</f>
        <v>0</v>
      </c>
      <c r="M10608" s="18">
        <f>IF(Table1[[#This Row],[Ordem_insumos]]&lt;&gt;0,VLOOKUP(Table1[[#This Row],[Codigo_servico]],Preencher_Orcamento!$B:$D,3,FALSE)*Table1[[#This Row],[Subtotal_insumo]],"")</f>
        <v>0</v>
      </c>
    </row>
    <row r="10609" spans="1:13" x14ac:dyDescent="0.25">
      <c r="A10609" s="6">
        <v>170143</v>
      </c>
      <c r="B10609" s="126">
        <v>8</v>
      </c>
      <c r="C10609" s="133"/>
      <c r="D10609" s="134">
        <v>37535</v>
      </c>
      <c r="E10609" s="7" t="s">
        <v>835</v>
      </c>
      <c r="F10609" s="8" t="s">
        <v>457</v>
      </c>
      <c r="G10609" s="18">
        <f>IFERROR(VLOOKUP(Table1[[#This Row],[Codigo_insumo]],BD_Insumos!$B:$E,4),"")</f>
        <v>1.6855</v>
      </c>
      <c r="H10609" s="140">
        <v>0.5</v>
      </c>
      <c r="I10609" s="9"/>
      <c r="J10609" s="23">
        <f t="shared" si="165"/>
        <v>0.84275</v>
      </c>
      <c r="K10609" s="22" t="str">
        <f>IF(I10609&lt;&gt;"",SUMIF(Table1[Codigo_servico],A10609,Table1[Subtotal_insumo]),"")</f>
        <v/>
      </c>
      <c r="L10609" s="18">
        <f>IF(Table1[[#This Row],[Ordem_insumos]]&lt;&gt;0,VLOOKUP(Table1[[#This Row],[Codigo_servico]],Preencher_Orcamento!$B:$D,3,FALSE)*Table1[[#This Row],[Qtde_insumo]],"")</f>
        <v>0</v>
      </c>
      <c r="M10609" s="18">
        <f>IF(Table1[[#This Row],[Ordem_insumos]]&lt;&gt;0,VLOOKUP(Table1[[#This Row],[Codigo_servico]],Preencher_Orcamento!$B:$D,3,FALSE)*Table1[[#This Row],[Subtotal_insumo]],"")</f>
        <v>0</v>
      </c>
    </row>
    <row r="10610" spans="1:13" x14ac:dyDescent="0.25">
      <c r="A10610" s="6">
        <v>170143</v>
      </c>
      <c r="B10610" s="126">
        <v>9</v>
      </c>
      <c r="C10610" s="133"/>
      <c r="D10610" s="134">
        <v>2099</v>
      </c>
      <c r="E10610" s="7" t="s">
        <v>2205</v>
      </c>
      <c r="F10610" s="8" t="s">
        <v>2140</v>
      </c>
      <c r="G10610" s="18">
        <f>IFERROR(VLOOKUP(Table1[[#This Row],[Codigo_insumo]],BD_Insumos!$B:$E,4),"")</f>
        <v>12.627877718847255</v>
      </c>
      <c r="H10610" s="140">
        <v>1.33</v>
      </c>
      <c r="I10610" s="9"/>
      <c r="J10610" s="23">
        <f t="shared" si="165"/>
        <v>16.795077366066849</v>
      </c>
      <c r="K10610" s="22" t="str">
        <f>IF(I10610&lt;&gt;"",SUMIF(Table1[Codigo_servico],A10610,Table1[Subtotal_insumo]),"")</f>
        <v/>
      </c>
      <c r="L10610" s="18">
        <f>IF(Table1[[#This Row],[Ordem_insumos]]&lt;&gt;0,VLOOKUP(Table1[[#This Row],[Codigo_servico]],Preencher_Orcamento!$B:$D,3,FALSE)*Table1[[#This Row],[Qtde_insumo]],"")</f>
        <v>0</v>
      </c>
      <c r="M10610" s="18">
        <f>IF(Table1[[#This Row],[Ordem_insumos]]&lt;&gt;0,VLOOKUP(Table1[[#This Row],[Codigo_servico]],Preencher_Orcamento!$B:$D,3,FALSE)*Table1[[#This Row],[Subtotal_insumo]],"")</f>
        <v>0</v>
      </c>
    </row>
    <row r="10611" spans="1:13" x14ac:dyDescent="0.25">
      <c r="A10611" s="6">
        <v>170143</v>
      </c>
      <c r="B10611" s="126">
        <v>10</v>
      </c>
      <c r="C10611" s="133"/>
      <c r="D10611" s="134">
        <v>2075</v>
      </c>
      <c r="E10611" s="7" t="s">
        <v>2199</v>
      </c>
      <c r="F10611" s="8" t="s">
        <v>2140</v>
      </c>
      <c r="G10611" s="18">
        <f>IFERROR(VLOOKUP(Table1[[#This Row],[Codigo_insumo]],BD_Insumos!$B:$E,4),"")</f>
        <v>15.599673853371913</v>
      </c>
      <c r="H10611" s="140">
        <v>0.9</v>
      </c>
      <c r="I10611" s="9"/>
      <c r="J10611" s="23">
        <f t="shared" si="165"/>
        <v>14.039706468034721</v>
      </c>
      <c r="K10611" s="22" t="str">
        <f>IF(I10611&lt;&gt;"",SUMIF(Table1[Codigo_servico],A10611,Table1[Subtotal_insumo]),"")</f>
        <v/>
      </c>
      <c r="L10611" s="18">
        <f>IF(Table1[[#This Row],[Ordem_insumos]]&lt;&gt;0,VLOOKUP(Table1[[#This Row],[Codigo_servico]],Preencher_Orcamento!$B:$D,3,FALSE)*Table1[[#This Row],[Qtde_insumo]],"")</f>
        <v>0</v>
      </c>
      <c r="M10611" s="18">
        <f>IF(Table1[[#This Row],[Ordem_insumos]]&lt;&gt;0,VLOOKUP(Table1[[#This Row],[Codigo_servico]],Preencher_Orcamento!$B:$D,3,FALSE)*Table1[[#This Row],[Subtotal_insumo]],"")</f>
        <v>0</v>
      </c>
    </row>
    <row r="10612" spans="1:13" x14ac:dyDescent="0.25">
      <c r="A10612" s="3">
        <v>170144</v>
      </c>
      <c r="B10612" s="125">
        <v>0</v>
      </c>
      <c r="C10612" s="131" t="s">
        <v>4398</v>
      </c>
      <c r="D10612" s="132"/>
      <c r="E10612" s="4"/>
      <c r="F10612" s="4"/>
      <c r="G10612" s="17" t="str">
        <f>IFERROR(VLOOKUP(Table1[[#This Row],[Codigo_insumo]],BD_Insumos!$B:$E,4),"")</f>
        <v/>
      </c>
      <c r="H10612" s="139"/>
      <c r="I10612" s="5" t="s">
        <v>170</v>
      </c>
      <c r="J10612" s="20" t="str">
        <f t="shared" si="165"/>
        <v/>
      </c>
      <c r="K10612" s="21">
        <f>IF(I10612&lt;&gt;"",SUMIF(Table1[Codigo_servico],A10612,Table1[Subtotal_insumo]),"")</f>
        <v>325.37355630985894</v>
      </c>
      <c r="L10612" s="17" t="str">
        <f>IF(Table1[[#This Row],[Ordem_insumos]]&lt;&gt;0,VLOOKUP(Table1[[#This Row],[Codigo_servico]],Preencher_Orcamento!$B:$D,3,FALSE)*Table1[[#This Row],[Qtde_insumo]],"")</f>
        <v/>
      </c>
      <c r="M10612" s="17" t="str">
        <f>IF(Table1[[#This Row],[Ordem_insumos]]&lt;&gt;0,VLOOKUP(Table1[[#This Row],[Codigo_servico]],Preencher_Orcamento!$B:$D,3,FALSE)*Table1[[#This Row],[Subtotal_insumo]],"")</f>
        <v/>
      </c>
    </row>
    <row r="10613" spans="1:13" x14ac:dyDescent="0.25">
      <c r="A10613" s="6">
        <v>170144</v>
      </c>
      <c r="B10613" s="126">
        <v>1</v>
      </c>
      <c r="C10613" s="133"/>
      <c r="D10613" s="134">
        <v>2099</v>
      </c>
      <c r="E10613" s="7" t="s">
        <v>2205</v>
      </c>
      <c r="F10613" s="8" t="s">
        <v>2140</v>
      </c>
      <c r="G10613" s="16">
        <f>IFERROR(VLOOKUP(Table1[[#This Row],[Codigo_insumo]],BD_Insumos!$B:$E,4),"")</f>
        <v>12.627877718847255</v>
      </c>
      <c r="H10613" s="140">
        <v>1.38</v>
      </c>
      <c r="I10613" s="9"/>
      <c r="J10613" s="22">
        <f t="shared" si="165"/>
        <v>17.426471252009211</v>
      </c>
      <c r="K10613" s="22" t="str">
        <f>IF(I10613&lt;&gt;"",SUMIF(Table1[Codigo_servico],A10613,Table1[Subtotal_insumo]),"")</f>
        <v/>
      </c>
      <c r="L10613" s="16">
        <f>IF(Table1[[#This Row],[Ordem_insumos]]&lt;&gt;0,VLOOKUP(Table1[[#This Row],[Codigo_servico]],Preencher_Orcamento!$B:$D,3,FALSE)*Table1[[#This Row],[Qtde_insumo]],"")</f>
        <v>0</v>
      </c>
      <c r="M10613" s="16">
        <f>IF(Table1[[#This Row],[Ordem_insumos]]&lt;&gt;0,VLOOKUP(Table1[[#This Row],[Codigo_servico]],Preencher_Orcamento!$B:$D,3,FALSE)*Table1[[#This Row],[Subtotal_insumo]],"")</f>
        <v>0</v>
      </c>
    </row>
    <row r="10614" spans="1:13" x14ac:dyDescent="0.25">
      <c r="A10614" s="6">
        <v>170144</v>
      </c>
      <c r="B10614" s="126">
        <v>2</v>
      </c>
      <c r="C10614" s="133"/>
      <c r="D10614" s="134">
        <v>2075</v>
      </c>
      <c r="E10614" s="7" t="s">
        <v>2199</v>
      </c>
      <c r="F10614" s="8" t="s">
        <v>2140</v>
      </c>
      <c r="G10614" s="16">
        <f>IFERROR(VLOOKUP(Table1[[#This Row],[Codigo_insumo]],BD_Insumos!$B:$E,4),"")</f>
        <v>15.599673853371913</v>
      </c>
      <c r="H10614" s="140">
        <v>1.8</v>
      </c>
      <c r="I10614" s="9"/>
      <c r="J10614" s="22">
        <f t="shared" si="165"/>
        <v>28.079412936069442</v>
      </c>
      <c r="K10614" s="22" t="str">
        <f>IF(I10614&lt;&gt;"",SUMIF(Table1[Codigo_servico],A10614,Table1[Subtotal_insumo]),"")</f>
        <v/>
      </c>
      <c r="L10614" s="16">
        <f>IF(Table1[[#This Row],[Ordem_insumos]]&lt;&gt;0,VLOOKUP(Table1[[#This Row],[Codigo_servico]],Preencher_Orcamento!$B:$D,3,FALSE)*Table1[[#This Row],[Qtde_insumo]],"")</f>
        <v>0</v>
      </c>
      <c r="M10614" s="16">
        <f>IF(Table1[[#This Row],[Ordem_insumos]]&lt;&gt;0,VLOOKUP(Table1[[#This Row],[Codigo_servico]],Preencher_Orcamento!$B:$D,3,FALSE)*Table1[[#This Row],[Subtotal_insumo]],"")</f>
        <v>0</v>
      </c>
    </row>
    <row r="10615" spans="1:13" ht="26.25" x14ac:dyDescent="0.25">
      <c r="A10615" s="6">
        <v>170144</v>
      </c>
      <c r="B10615" s="126">
        <v>3</v>
      </c>
      <c r="C10615" s="133"/>
      <c r="D10615" s="134">
        <v>10648</v>
      </c>
      <c r="E10615" s="7" t="s">
        <v>158</v>
      </c>
      <c r="F10615" s="8" t="s">
        <v>58</v>
      </c>
      <c r="G10615" s="16">
        <f>IFERROR(VLOOKUP(Table1[[#This Row],[Codigo_insumo]],BD_Insumos!$B:$E,4),"")</f>
        <v>359.69349999999997</v>
      </c>
      <c r="H10615" s="140">
        <v>1.12E-2</v>
      </c>
      <c r="I10615" s="9"/>
      <c r="J10615" s="22">
        <f t="shared" si="165"/>
        <v>4.0285671999999995</v>
      </c>
      <c r="K10615" s="22" t="str">
        <f>IF(I10615&lt;&gt;"",SUMIF(Table1[Codigo_servico],A10615,Table1[Subtotal_insumo]),"")</f>
        <v/>
      </c>
      <c r="L10615" s="16">
        <f>IF(Table1[[#This Row],[Ordem_insumos]]&lt;&gt;0,VLOOKUP(Table1[[#This Row],[Codigo_servico]],Preencher_Orcamento!$B:$D,3,FALSE)*Table1[[#This Row],[Qtde_insumo]],"")</f>
        <v>0</v>
      </c>
      <c r="M10615" s="16">
        <f>IF(Table1[[#This Row],[Ordem_insumos]]&lt;&gt;0,VLOOKUP(Table1[[#This Row],[Codigo_servico]],Preencher_Orcamento!$B:$D,3,FALSE)*Table1[[#This Row],[Subtotal_insumo]],"")</f>
        <v>0</v>
      </c>
    </row>
    <row r="10616" spans="1:13" x14ac:dyDescent="0.25">
      <c r="A10616" s="6">
        <v>170144</v>
      </c>
      <c r="B10616" s="126">
        <v>4</v>
      </c>
      <c r="C10616" s="133"/>
      <c r="D10616" s="134">
        <v>2076</v>
      </c>
      <c r="E10616" s="7" t="s">
        <v>2200</v>
      </c>
      <c r="F10616" s="8" t="s">
        <v>2140</v>
      </c>
      <c r="G10616" s="16">
        <f>IFERROR(VLOOKUP(Table1[[#This Row],[Codigo_insumo]],BD_Insumos!$B:$E,4),"")</f>
        <v>12.645924541907611</v>
      </c>
      <c r="H10616" s="140">
        <v>1.8</v>
      </c>
      <c r="I10616" s="9"/>
      <c r="J10616" s="22">
        <f t="shared" si="165"/>
        <v>22.762664175433702</v>
      </c>
      <c r="K10616" s="22" t="str">
        <f>IF(I10616&lt;&gt;"",SUMIF(Table1[Codigo_servico],A10616,Table1[Subtotal_insumo]),"")</f>
        <v/>
      </c>
      <c r="L10616" s="16">
        <f>IF(Table1[[#This Row],[Ordem_insumos]]&lt;&gt;0,VLOOKUP(Table1[[#This Row],[Codigo_servico]],Preencher_Orcamento!$B:$D,3,FALSE)*Table1[[#This Row],[Qtde_insumo]],"")</f>
        <v>0</v>
      </c>
      <c r="M10616" s="16">
        <f>IF(Table1[[#This Row],[Ordem_insumos]]&lt;&gt;0,VLOOKUP(Table1[[#This Row],[Codigo_servico]],Preencher_Orcamento!$B:$D,3,FALSE)*Table1[[#This Row],[Subtotal_insumo]],"")</f>
        <v>0</v>
      </c>
    </row>
    <row r="10617" spans="1:13" x14ac:dyDescent="0.25">
      <c r="A10617" s="6">
        <v>170144</v>
      </c>
      <c r="B10617" s="126">
        <v>5</v>
      </c>
      <c r="C10617" s="133"/>
      <c r="D10617" s="134">
        <v>37005</v>
      </c>
      <c r="E10617" s="7" t="s">
        <v>811</v>
      </c>
      <c r="F10617" s="8" t="s">
        <v>168</v>
      </c>
      <c r="G10617" s="18">
        <f>IFERROR(VLOOKUP(Table1[[#This Row],[Codigo_insumo]],BD_Insumos!$B:$E,4),"")</f>
        <v>15.942500000000001</v>
      </c>
      <c r="H10617" s="140">
        <v>0.5</v>
      </c>
      <c r="I10617" s="9"/>
      <c r="J10617" s="23">
        <f t="shared" si="165"/>
        <v>7.9712500000000004</v>
      </c>
      <c r="K10617" s="22" t="str">
        <f>IF(I10617&lt;&gt;"",SUMIF(Table1[Codigo_servico],A10617,Table1[Subtotal_insumo]),"")</f>
        <v/>
      </c>
      <c r="L10617" s="18">
        <f>IF(Table1[[#This Row],[Ordem_insumos]]&lt;&gt;0,VLOOKUP(Table1[[#This Row],[Codigo_servico]],Preencher_Orcamento!$B:$D,3,FALSE)*Table1[[#This Row],[Qtde_insumo]],"")</f>
        <v>0</v>
      </c>
      <c r="M10617" s="18">
        <f>IF(Table1[[#This Row],[Ordem_insumos]]&lt;&gt;0,VLOOKUP(Table1[[#This Row],[Codigo_servico]],Preencher_Orcamento!$B:$D,3,FALSE)*Table1[[#This Row],[Subtotal_insumo]],"")</f>
        <v>0</v>
      </c>
    </row>
    <row r="10618" spans="1:13" x14ac:dyDescent="0.25">
      <c r="A10618" s="6">
        <v>170144</v>
      </c>
      <c r="B10618" s="126">
        <v>6</v>
      </c>
      <c r="C10618" s="133"/>
      <c r="D10618" s="134">
        <v>37535</v>
      </c>
      <c r="E10618" s="7" t="s">
        <v>835</v>
      </c>
      <c r="F10618" s="8" t="s">
        <v>457</v>
      </c>
      <c r="G10618" s="18">
        <f>IFERROR(VLOOKUP(Table1[[#This Row],[Codigo_insumo]],BD_Insumos!$B:$E,4),"")</f>
        <v>1.6855</v>
      </c>
      <c r="H10618" s="140">
        <v>1</v>
      </c>
      <c r="I10618" s="9"/>
      <c r="J10618" s="23">
        <f t="shared" si="165"/>
        <v>1.6855</v>
      </c>
      <c r="K10618" s="22" t="str">
        <f>IF(I10618&lt;&gt;"",SUMIF(Table1[Codigo_servico],A10618,Table1[Subtotal_insumo]),"")</f>
        <v/>
      </c>
      <c r="L10618" s="18">
        <f>IF(Table1[[#This Row],[Ordem_insumos]]&lt;&gt;0,VLOOKUP(Table1[[#This Row],[Codigo_servico]],Preencher_Orcamento!$B:$D,3,FALSE)*Table1[[#This Row],[Qtde_insumo]],"")</f>
        <v>0</v>
      </c>
      <c r="M10618" s="18">
        <f>IF(Table1[[#This Row],[Ordem_insumos]]&lt;&gt;0,VLOOKUP(Table1[[#This Row],[Codigo_servico]],Preencher_Orcamento!$B:$D,3,FALSE)*Table1[[#This Row],[Subtotal_insumo]],"")</f>
        <v>0</v>
      </c>
    </row>
    <row r="10619" spans="1:13" x14ac:dyDescent="0.25">
      <c r="A10619" s="6">
        <v>170144</v>
      </c>
      <c r="B10619" s="126">
        <v>7</v>
      </c>
      <c r="C10619" s="133"/>
      <c r="D10619" s="134">
        <v>2020</v>
      </c>
      <c r="E10619" s="7" t="s">
        <v>2188</v>
      </c>
      <c r="F10619" s="8" t="s">
        <v>2140</v>
      </c>
      <c r="G10619" s="18">
        <f>IFERROR(VLOOKUP(Table1[[#This Row],[Codigo_insumo]],BD_Insumos!$B:$E,4),"")</f>
        <v>15.860837164231068</v>
      </c>
      <c r="H10619" s="140">
        <v>1.5</v>
      </c>
      <c r="I10619" s="9"/>
      <c r="J10619" s="23">
        <f t="shared" si="165"/>
        <v>23.7912557463466</v>
      </c>
      <c r="K10619" s="22" t="str">
        <f>IF(I10619&lt;&gt;"",SUMIF(Table1[Codigo_servico],A10619,Table1[Subtotal_insumo]),"")</f>
        <v/>
      </c>
      <c r="L10619" s="18">
        <f>IF(Table1[[#This Row],[Ordem_insumos]]&lt;&gt;0,VLOOKUP(Table1[[#This Row],[Codigo_servico]],Preencher_Orcamento!$B:$D,3,FALSE)*Table1[[#This Row],[Qtde_insumo]],"")</f>
        <v>0</v>
      </c>
      <c r="M10619" s="18">
        <f>IF(Table1[[#This Row],[Ordem_insumos]]&lt;&gt;0,VLOOKUP(Table1[[#This Row],[Codigo_servico]],Preencher_Orcamento!$B:$D,3,FALSE)*Table1[[#This Row],[Subtotal_insumo]],"")</f>
        <v>0</v>
      </c>
    </row>
    <row r="10620" spans="1:13" x14ac:dyDescent="0.25">
      <c r="A10620" s="6">
        <v>170144</v>
      </c>
      <c r="B10620" s="126">
        <v>8</v>
      </c>
      <c r="C10620" s="133"/>
      <c r="D10620" s="134">
        <v>37509</v>
      </c>
      <c r="E10620" s="7" t="s">
        <v>830</v>
      </c>
      <c r="F10620" s="8" t="s">
        <v>168</v>
      </c>
      <c r="G10620" s="18">
        <f>IFERROR(VLOOKUP(Table1[[#This Row],[Codigo_insumo]],BD_Insumos!$B:$E,4),"")</f>
        <v>16.625699999999998</v>
      </c>
      <c r="H10620" s="140">
        <v>0.3</v>
      </c>
      <c r="I10620" s="9"/>
      <c r="J10620" s="23">
        <f t="shared" si="165"/>
        <v>4.987709999999999</v>
      </c>
      <c r="K10620" s="22" t="str">
        <f>IF(I10620&lt;&gt;"",SUMIF(Table1[Codigo_servico],A10620,Table1[Subtotal_insumo]),"")</f>
        <v/>
      </c>
      <c r="L10620" s="18">
        <f>IF(Table1[[#This Row],[Ordem_insumos]]&lt;&gt;0,VLOOKUP(Table1[[#This Row],[Codigo_servico]],Preencher_Orcamento!$B:$D,3,FALSE)*Table1[[#This Row],[Qtde_insumo]],"")</f>
        <v>0</v>
      </c>
      <c r="M10620" s="18">
        <f>IF(Table1[[#This Row],[Ordem_insumos]]&lt;&gt;0,VLOOKUP(Table1[[#This Row],[Codigo_servico]],Preencher_Orcamento!$B:$D,3,FALSE)*Table1[[#This Row],[Subtotal_insumo]],"")</f>
        <v>0</v>
      </c>
    </row>
    <row r="10621" spans="1:13" x14ac:dyDescent="0.25">
      <c r="A10621" s="6">
        <v>170144</v>
      </c>
      <c r="B10621" s="126">
        <v>9</v>
      </c>
      <c r="C10621" s="133"/>
      <c r="D10621" s="134">
        <v>30542</v>
      </c>
      <c r="E10621" s="7" t="s">
        <v>574</v>
      </c>
      <c r="F10621" s="8" t="s">
        <v>197</v>
      </c>
      <c r="G10621" s="18">
        <f>IFERROR(VLOOKUP(Table1[[#This Row],[Codigo_insumo]],BD_Insumos!$B:$E,4),"")</f>
        <v>6.2305000000000001</v>
      </c>
      <c r="H10621" s="140">
        <v>34.450000000000003</v>
      </c>
      <c r="I10621" s="9"/>
      <c r="J10621" s="23">
        <f t="shared" si="165"/>
        <v>214.64072500000003</v>
      </c>
      <c r="K10621" s="22" t="str">
        <f>IF(I10621&lt;&gt;"",SUMIF(Table1[Codigo_servico],A10621,Table1[Subtotal_insumo]),"")</f>
        <v/>
      </c>
      <c r="L10621" s="18">
        <f>IF(Table1[[#This Row],[Ordem_insumos]]&lt;&gt;0,VLOOKUP(Table1[[#This Row],[Codigo_servico]],Preencher_Orcamento!$B:$D,3,FALSE)*Table1[[#This Row],[Qtde_insumo]],"")</f>
        <v>0</v>
      </c>
      <c r="M10621" s="18">
        <f>IF(Table1[[#This Row],[Ordem_insumos]]&lt;&gt;0,VLOOKUP(Table1[[#This Row],[Codigo_servico]],Preencher_Orcamento!$B:$D,3,FALSE)*Table1[[#This Row],[Subtotal_insumo]],"")</f>
        <v>0</v>
      </c>
    </row>
    <row r="10622" spans="1:13" x14ac:dyDescent="0.25">
      <c r="A10622" s="3">
        <v>170145</v>
      </c>
      <c r="B10622" s="125">
        <v>0</v>
      </c>
      <c r="C10622" s="131" t="s">
        <v>4399</v>
      </c>
      <c r="D10622" s="132"/>
      <c r="E10622" s="4"/>
      <c r="F10622" s="4"/>
      <c r="G10622" s="17" t="str">
        <f>IFERROR(VLOOKUP(Table1[[#This Row],[Codigo_insumo]],BD_Insumos!$B:$E,4),"")</f>
        <v/>
      </c>
      <c r="H10622" s="139"/>
      <c r="I10622" s="5" t="s">
        <v>170</v>
      </c>
      <c r="J10622" s="20" t="str">
        <f t="shared" si="165"/>
        <v/>
      </c>
      <c r="K10622" s="21">
        <f>IF(I10622&lt;&gt;"",SUMIF(Table1[Codigo_servico],A10622,Table1[Subtotal_insumo]),"")</f>
        <v>256.31725075410736</v>
      </c>
      <c r="L10622" s="17" t="str">
        <f>IF(Table1[[#This Row],[Ordem_insumos]]&lt;&gt;0,VLOOKUP(Table1[[#This Row],[Codigo_servico]],Preencher_Orcamento!$B:$D,3,FALSE)*Table1[[#This Row],[Qtde_insumo]],"")</f>
        <v/>
      </c>
      <c r="M10622" s="17" t="str">
        <f>IF(Table1[[#This Row],[Ordem_insumos]]&lt;&gt;0,VLOOKUP(Table1[[#This Row],[Codigo_servico]],Preencher_Orcamento!$B:$D,3,FALSE)*Table1[[#This Row],[Subtotal_insumo]],"")</f>
        <v/>
      </c>
    </row>
    <row r="10623" spans="1:13" x14ac:dyDescent="0.25">
      <c r="A10623" s="6">
        <v>170145</v>
      </c>
      <c r="B10623" s="126">
        <v>1</v>
      </c>
      <c r="C10623" s="133"/>
      <c r="D10623" s="134">
        <v>37535</v>
      </c>
      <c r="E10623" s="7" t="s">
        <v>835</v>
      </c>
      <c r="F10623" s="8" t="s">
        <v>457</v>
      </c>
      <c r="G10623" s="16">
        <f>IFERROR(VLOOKUP(Table1[[#This Row],[Codigo_insumo]],BD_Insumos!$B:$E,4),"")</f>
        <v>1.6855</v>
      </c>
      <c r="H10623" s="140">
        <v>0.5</v>
      </c>
      <c r="I10623" s="9"/>
      <c r="J10623" s="22">
        <f t="shared" si="165"/>
        <v>0.84275</v>
      </c>
      <c r="K10623" s="22" t="str">
        <f>IF(I10623&lt;&gt;"",SUMIF(Table1[Codigo_servico],A10623,Table1[Subtotal_insumo]),"")</f>
        <v/>
      </c>
      <c r="L10623" s="16">
        <f>IF(Table1[[#This Row],[Ordem_insumos]]&lt;&gt;0,VLOOKUP(Table1[[#This Row],[Codigo_servico]],Preencher_Orcamento!$B:$D,3,FALSE)*Table1[[#This Row],[Qtde_insumo]],"")</f>
        <v>0</v>
      </c>
      <c r="M10623" s="16">
        <f>IF(Table1[[#This Row],[Ordem_insumos]]&lt;&gt;0,VLOOKUP(Table1[[#This Row],[Codigo_servico]],Preencher_Orcamento!$B:$D,3,FALSE)*Table1[[#This Row],[Subtotal_insumo]],"")</f>
        <v>0</v>
      </c>
    </row>
    <row r="10624" spans="1:13" x14ac:dyDescent="0.25">
      <c r="A10624" s="6">
        <v>170145</v>
      </c>
      <c r="B10624" s="126">
        <v>2</v>
      </c>
      <c r="C10624" s="133"/>
      <c r="D10624" s="134">
        <v>37509</v>
      </c>
      <c r="E10624" s="7" t="s">
        <v>830</v>
      </c>
      <c r="F10624" s="8" t="s">
        <v>168</v>
      </c>
      <c r="G10624" s="16">
        <f>IFERROR(VLOOKUP(Table1[[#This Row],[Codigo_insumo]],BD_Insumos!$B:$E,4),"")</f>
        <v>16.625699999999998</v>
      </c>
      <c r="H10624" s="140">
        <v>0.15</v>
      </c>
      <c r="I10624" s="9"/>
      <c r="J10624" s="22">
        <f t="shared" si="165"/>
        <v>2.4938549999999995</v>
      </c>
      <c r="K10624" s="22" t="str">
        <f>IF(I10624&lt;&gt;"",SUMIF(Table1[Codigo_servico],A10624,Table1[Subtotal_insumo]),"")</f>
        <v/>
      </c>
      <c r="L10624" s="16">
        <f>IF(Table1[[#This Row],[Ordem_insumos]]&lt;&gt;0,VLOOKUP(Table1[[#This Row],[Codigo_servico]],Preencher_Orcamento!$B:$D,3,FALSE)*Table1[[#This Row],[Qtde_insumo]],"")</f>
        <v>0</v>
      </c>
      <c r="M10624" s="16">
        <f>IF(Table1[[#This Row],[Ordem_insumos]]&lt;&gt;0,VLOOKUP(Table1[[#This Row],[Codigo_servico]],Preencher_Orcamento!$B:$D,3,FALSE)*Table1[[#This Row],[Subtotal_insumo]],"")</f>
        <v>0</v>
      </c>
    </row>
    <row r="10625" spans="1:13" x14ac:dyDescent="0.25">
      <c r="A10625" s="6">
        <v>170145</v>
      </c>
      <c r="B10625" s="126">
        <v>3</v>
      </c>
      <c r="C10625" s="133"/>
      <c r="D10625" s="134">
        <v>2075</v>
      </c>
      <c r="E10625" s="7" t="s">
        <v>2199</v>
      </c>
      <c r="F10625" s="8" t="s">
        <v>2140</v>
      </c>
      <c r="G10625" s="16">
        <f>IFERROR(VLOOKUP(Table1[[#This Row],[Codigo_insumo]],BD_Insumos!$B:$E,4),"")</f>
        <v>15.599673853371913</v>
      </c>
      <c r="H10625" s="140">
        <v>0.9</v>
      </c>
      <c r="I10625" s="9"/>
      <c r="J10625" s="22">
        <f t="shared" si="165"/>
        <v>14.039706468034721</v>
      </c>
      <c r="K10625" s="22" t="str">
        <f>IF(I10625&lt;&gt;"",SUMIF(Table1[Codigo_servico],A10625,Table1[Subtotal_insumo]),"")</f>
        <v/>
      </c>
      <c r="L10625" s="16">
        <f>IF(Table1[[#This Row],[Ordem_insumos]]&lt;&gt;0,VLOOKUP(Table1[[#This Row],[Codigo_servico]],Preencher_Orcamento!$B:$D,3,FALSE)*Table1[[#This Row],[Qtde_insumo]],"")</f>
        <v>0</v>
      </c>
      <c r="M10625" s="16">
        <f>IF(Table1[[#This Row],[Ordem_insumos]]&lt;&gt;0,VLOOKUP(Table1[[#This Row],[Codigo_servico]],Preencher_Orcamento!$B:$D,3,FALSE)*Table1[[#This Row],[Subtotal_insumo]],"")</f>
        <v>0</v>
      </c>
    </row>
    <row r="10626" spans="1:13" x14ac:dyDescent="0.25">
      <c r="A10626" s="6">
        <v>170145</v>
      </c>
      <c r="B10626" s="126">
        <v>4</v>
      </c>
      <c r="C10626" s="133"/>
      <c r="D10626" s="134">
        <v>37005</v>
      </c>
      <c r="E10626" s="7" t="s">
        <v>811</v>
      </c>
      <c r="F10626" s="8" t="s">
        <v>168</v>
      </c>
      <c r="G10626" s="16">
        <f>IFERROR(VLOOKUP(Table1[[#This Row],[Codigo_insumo]],BD_Insumos!$B:$E,4),"")</f>
        <v>15.942500000000001</v>
      </c>
      <c r="H10626" s="140">
        <v>0.25</v>
      </c>
      <c r="I10626" s="9"/>
      <c r="J10626" s="22">
        <f t="shared" ref="J10626:J10689" si="166">IF(I10626="",G10626*H10626,"")</f>
        <v>3.9856250000000002</v>
      </c>
      <c r="K10626" s="22" t="str">
        <f>IF(I10626&lt;&gt;"",SUMIF(Table1[Codigo_servico],A10626,Table1[Subtotal_insumo]),"")</f>
        <v/>
      </c>
      <c r="L10626" s="16">
        <f>IF(Table1[[#This Row],[Ordem_insumos]]&lt;&gt;0,VLOOKUP(Table1[[#This Row],[Codigo_servico]],Preencher_Orcamento!$B:$D,3,FALSE)*Table1[[#This Row],[Qtde_insumo]],"")</f>
        <v>0</v>
      </c>
      <c r="M10626" s="16">
        <f>IF(Table1[[#This Row],[Ordem_insumos]]&lt;&gt;0,VLOOKUP(Table1[[#This Row],[Codigo_servico]],Preencher_Orcamento!$B:$D,3,FALSE)*Table1[[#This Row],[Subtotal_insumo]],"")</f>
        <v>0</v>
      </c>
    </row>
    <row r="10627" spans="1:13" x14ac:dyDescent="0.25">
      <c r="A10627" s="6">
        <v>170145</v>
      </c>
      <c r="B10627" s="126">
        <v>5</v>
      </c>
      <c r="C10627" s="133"/>
      <c r="D10627" s="134">
        <v>30542</v>
      </c>
      <c r="E10627" s="7" t="s">
        <v>574</v>
      </c>
      <c r="F10627" s="8" t="s">
        <v>197</v>
      </c>
      <c r="G10627" s="18">
        <f>IFERROR(VLOOKUP(Table1[[#This Row],[Codigo_insumo]],BD_Insumos!$B:$E,4),"")</f>
        <v>6.2305000000000001</v>
      </c>
      <c r="H10627" s="140">
        <v>23.56</v>
      </c>
      <c r="I10627" s="9"/>
      <c r="J10627" s="23">
        <f t="shared" si="166"/>
        <v>146.79058000000001</v>
      </c>
      <c r="K10627" s="22" t="str">
        <f>IF(I10627&lt;&gt;"",SUMIF(Table1[Codigo_servico],A10627,Table1[Subtotal_insumo]),"")</f>
        <v/>
      </c>
      <c r="L10627" s="18">
        <f>IF(Table1[[#This Row],[Ordem_insumos]]&lt;&gt;0,VLOOKUP(Table1[[#This Row],[Codigo_servico]],Preencher_Orcamento!$B:$D,3,FALSE)*Table1[[#This Row],[Qtde_insumo]],"")</f>
        <v>0</v>
      </c>
      <c r="M10627" s="18">
        <f>IF(Table1[[#This Row],[Ordem_insumos]]&lt;&gt;0,VLOOKUP(Table1[[#This Row],[Codigo_servico]],Preencher_Orcamento!$B:$D,3,FALSE)*Table1[[#This Row],[Subtotal_insumo]],"")</f>
        <v>0</v>
      </c>
    </row>
    <row r="10628" spans="1:13" x14ac:dyDescent="0.25">
      <c r="A10628" s="6">
        <v>170145</v>
      </c>
      <c r="B10628" s="126">
        <v>6</v>
      </c>
      <c r="C10628" s="133"/>
      <c r="D10628" s="134">
        <v>2076</v>
      </c>
      <c r="E10628" s="7" t="s">
        <v>2200</v>
      </c>
      <c r="F10628" s="8" t="s">
        <v>2140</v>
      </c>
      <c r="G10628" s="18">
        <f>IFERROR(VLOOKUP(Table1[[#This Row],[Codigo_insumo]],BD_Insumos!$B:$E,4),"")</f>
        <v>12.645924541907611</v>
      </c>
      <c r="H10628" s="140">
        <v>0.9</v>
      </c>
      <c r="I10628" s="9"/>
      <c r="J10628" s="23">
        <f t="shared" si="166"/>
        <v>11.381332087716851</v>
      </c>
      <c r="K10628" s="22" t="str">
        <f>IF(I10628&lt;&gt;"",SUMIF(Table1[Codigo_servico],A10628,Table1[Subtotal_insumo]),"")</f>
        <v/>
      </c>
      <c r="L10628" s="18">
        <f>IF(Table1[[#This Row],[Ordem_insumos]]&lt;&gt;0,VLOOKUP(Table1[[#This Row],[Codigo_servico]],Preencher_Orcamento!$B:$D,3,FALSE)*Table1[[#This Row],[Qtde_insumo]],"")</f>
        <v>0</v>
      </c>
      <c r="M10628" s="18">
        <f>IF(Table1[[#This Row],[Ordem_insumos]]&lt;&gt;0,VLOOKUP(Table1[[#This Row],[Codigo_servico]],Preencher_Orcamento!$B:$D,3,FALSE)*Table1[[#This Row],[Subtotal_insumo]],"")</f>
        <v>0</v>
      </c>
    </row>
    <row r="10629" spans="1:13" x14ac:dyDescent="0.25">
      <c r="A10629" s="6">
        <v>170145</v>
      </c>
      <c r="B10629" s="126">
        <v>7</v>
      </c>
      <c r="C10629" s="133"/>
      <c r="D10629" s="134">
        <v>2020</v>
      </c>
      <c r="E10629" s="7" t="s">
        <v>2188</v>
      </c>
      <c r="F10629" s="8" t="s">
        <v>2140</v>
      </c>
      <c r="G10629" s="18">
        <f>IFERROR(VLOOKUP(Table1[[#This Row],[Codigo_insumo]],BD_Insumos!$B:$E,4),"")</f>
        <v>15.860837164231068</v>
      </c>
      <c r="H10629" s="140">
        <v>1.5</v>
      </c>
      <c r="I10629" s="9"/>
      <c r="J10629" s="23">
        <f t="shared" si="166"/>
        <v>23.7912557463466</v>
      </c>
      <c r="K10629" s="22" t="str">
        <f>IF(I10629&lt;&gt;"",SUMIF(Table1[Codigo_servico],A10629,Table1[Subtotal_insumo]),"")</f>
        <v/>
      </c>
      <c r="L10629" s="18">
        <f>IF(Table1[[#This Row],[Ordem_insumos]]&lt;&gt;0,VLOOKUP(Table1[[#This Row],[Codigo_servico]],Preencher_Orcamento!$B:$D,3,FALSE)*Table1[[#This Row],[Qtde_insumo]],"")</f>
        <v>0</v>
      </c>
      <c r="M10629" s="18">
        <f>IF(Table1[[#This Row],[Ordem_insumos]]&lt;&gt;0,VLOOKUP(Table1[[#This Row],[Codigo_servico]],Preencher_Orcamento!$B:$D,3,FALSE)*Table1[[#This Row],[Subtotal_insumo]],"")</f>
        <v>0</v>
      </c>
    </row>
    <row r="10630" spans="1:13" x14ac:dyDescent="0.25">
      <c r="A10630" s="6">
        <v>170145</v>
      </c>
      <c r="B10630" s="126">
        <v>8</v>
      </c>
      <c r="C10630" s="133"/>
      <c r="D10630" s="134">
        <v>2099</v>
      </c>
      <c r="E10630" s="7" t="s">
        <v>2205</v>
      </c>
      <c r="F10630" s="8" t="s">
        <v>2140</v>
      </c>
      <c r="G10630" s="18">
        <f>IFERROR(VLOOKUP(Table1[[#This Row],[Codigo_insumo]],BD_Insumos!$B:$E,4),"")</f>
        <v>12.627877718847255</v>
      </c>
      <c r="H10630" s="140">
        <v>1.38</v>
      </c>
      <c r="I10630" s="9"/>
      <c r="J10630" s="23">
        <f t="shared" si="166"/>
        <v>17.426471252009211</v>
      </c>
      <c r="K10630" s="22" t="str">
        <f>IF(I10630&lt;&gt;"",SUMIF(Table1[Codigo_servico],A10630,Table1[Subtotal_insumo]),"")</f>
        <v/>
      </c>
      <c r="L10630" s="18">
        <f>IF(Table1[[#This Row],[Ordem_insumos]]&lt;&gt;0,VLOOKUP(Table1[[#This Row],[Codigo_servico]],Preencher_Orcamento!$B:$D,3,FALSE)*Table1[[#This Row],[Qtde_insumo]],"")</f>
        <v>0</v>
      </c>
      <c r="M10630" s="18">
        <f>IF(Table1[[#This Row],[Ordem_insumos]]&lt;&gt;0,VLOOKUP(Table1[[#This Row],[Codigo_servico]],Preencher_Orcamento!$B:$D,3,FALSE)*Table1[[#This Row],[Subtotal_insumo]],"")</f>
        <v>0</v>
      </c>
    </row>
    <row r="10631" spans="1:13" ht="26.25" x14ac:dyDescent="0.25">
      <c r="A10631" s="6">
        <v>170145</v>
      </c>
      <c r="B10631" s="126">
        <v>9</v>
      </c>
      <c r="C10631" s="133"/>
      <c r="D10631" s="134">
        <v>30592</v>
      </c>
      <c r="E10631" s="7" t="s">
        <v>596</v>
      </c>
      <c r="F10631" s="8" t="s">
        <v>170</v>
      </c>
      <c r="G10631" s="18">
        <f>IFERROR(VLOOKUP(Table1[[#This Row],[Codigo_insumo]],BD_Insumos!$B:$E,4),"")</f>
        <v>46.378100000000003</v>
      </c>
      <c r="H10631" s="140">
        <v>0.68</v>
      </c>
      <c r="I10631" s="9"/>
      <c r="J10631" s="23">
        <f t="shared" si="166"/>
        <v>31.537108000000003</v>
      </c>
      <c r="K10631" s="22" t="str">
        <f>IF(I10631&lt;&gt;"",SUMIF(Table1[Codigo_servico],A10631,Table1[Subtotal_insumo]),"")</f>
        <v/>
      </c>
      <c r="L10631" s="18">
        <f>IF(Table1[[#This Row],[Ordem_insumos]]&lt;&gt;0,VLOOKUP(Table1[[#This Row],[Codigo_servico]],Preencher_Orcamento!$B:$D,3,FALSE)*Table1[[#This Row],[Qtde_insumo]],"")</f>
        <v>0</v>
      </c>
      <c r="M10631" s="18">
        <f>IF(Table1[[#This Row],[Ordem_insumos]]&lt;&gt;0,VLOOKUP(Table1[[#This Row],[Codigo_servico]],Preencher_Orcamento!$B:$D,3,FALSE)*Table1[[#This Row],[Subtotal_insumo]],"")</f>
        <v>0</v>
      </c>
    </row>
    <row r="10632" spans="1:13" ht="26.25" x14ac:dyDescent="0.25">
      <c r="A10632" s="6">
        <v>170145</v>
      </c>
      <c r="B10632" s="126">
        <v>10</v>
      </c>
      <c r="C10632" s="133"/>
      <c r="D10632" s="134">
        <v>10648</v>
      </c>
      <c r="E10632" s="7" t="s">
        <v>158</v>
      </c>
      <c r="F10632" s="8" t="s">
        <v>58</v>
      </c>
      <c r="G10632" s="18">
        <f>IFERROR(VLOOKUP(Table1[[#This Row],[Codigo_insumo]],BD_Insumos!$B:$E,4),"")</f>
        <v>359.69349999999997</v>
      </c>
      <c r="H10632" s="140">
        <v>1.12E-2</v>
      </c>
      <c r="I10632" s="9"/>
      <c r="J10632" s="23">
        <f t="shared" si="166"/>
        <v>4.0285671999999995</v>
      </c>
      <c r="K10632" s="22" t="str">
        <f>IF(I10632&lt;&gt;"",SUMIF(Table1[Codigo_servico],A10632,Table1[Subtotal_insumo]),"")</f>
        <v/>
      </c>
      <c r="L10632" s="18">
        <f>IF(Table1[[#This Row],[Ordem_insumos]]&lt;&gt;0,VLOOKUP(Table1[[#This Row],[Codigo_servico]],Preencher_Orcamento!$B:$D,3,FALSE)*Table1[[#This Row],[Qtde_insumo]],"")</f>
        <v>0</v>
      </c>
      <c r="M10632" s="18">
        <f>IF(Table1[[#This Row],[Ordem_insumos]]&lt;&gt;0,VLOOKUP(Table1[[#This Row],[Codigo_servico]],Preencher_Orcamento!$B:$D,3,FALSE)*Table1[[#This Row],[Subtotal_insumo]],"")</f>
        <v>0</v>
      </c>
    </row>
    <row r="10633" spans="1:13" x14ac:dyDescent="0.25">
      <c r="A10633" s="3">
        <v>170155</v>
      </c>
      <c r="B10633" s="125">
        <v>0</v>
      </c>
      <c r="C10633" s="131" t="s">
        <v>4400</v>
      </c>
      <c r="D10633" s="132"/>
      <c r="E10633" s="4"/>
      <c r="F10633" s="4"/>
      <c r="G10633" s="17" t="str">
        <f>IFERROR(VLOOKUP(Table1[[#This Row],[Codigo_insumo]],BD_Insumos!$B:$E,4),"")</f>
        <v/>
      </c>
      <c r="H10633" s="139"/>
      <c r="I10633" s="5" t="s">
        <v>5</v>
      </c>
      <c r="J10633" s="20" t="str">
        <f t="shared" si="166"/>
        <v/>
      </c>
      <c r="K10633" s="21">
        <f>IF(I10633&lt;&gt;"",SUMIF(Table1[Codigo_servico],A10633,Table1[Subtotal_insumo]),"")</f>
        <v>580.09773951406441</v>
      </c>
      <c r="L10633" s="17" t="str">
        <f>IF(Table1[[#This Row],[Ordem_insumos]]&lt;&gt;0,VLOOKUP(Table1[[#This Row],[Codigo_servico]],Preencher_Orcamento!$B:$D,3,FALSE)*Table1[[#This Row],[Qtde_insumo]],"")</f>
        <v/>
      </c>
      <c r="M10633" s="17" t="str">
        <f>IF(Table1[[#This Row],[Ordem_insumos]]&lt;&gt;0,VLOOKUP(Table1[[#This Row],[Codigo_servico]],Preencher_Orcamento!$B:$D,3,FALSE)*Table1[[#This Row],[Subtotal_insumo]],"")</f>
        <v/>
      </c>
    </row>
    <row r="10634" spans="1:13" ht="26.25" x14ac:dyDescent="0.25">
      <c r="A10634" s="6">
        <v>170155</v>
      </c>
      <c r="B10634" s="126">
        <v>1</v>
      </c>
      <c r="C10634" s="133"/>
      <c r="D10634" s="134">
        <v>10648</v>
      </c>
      <c r="E10634" s="7" t="s">
        <v>158</v>
      </c>
      <c r="F10634" s="8" t="s">
        <v>58</v>
      </c>
      <c r="G10634" s="16">
        <f>IFERROR(VLOOKUP(Table1[[#This Row],[Codigo_insumo]],BD_Insumos!$B:$E,4),"")</f>
        <v>359.69349999999997</v>
      </c>
      <c r="H10634" s="140">
        <v>0.01</v>
      </c>
      <c r="I10634" s="9"/>
      <c r="J10634" s="22">
        <f t="shared" si="166"/>
        <v>3.5969349999999998</v>
      </c>
      <c r="K10634" s="22" t="str">
        <f>IF(I10634&lt;&gt;"",SUMIF(Table1[Codigo_servico],A10634,Table1[Subtotal_insumo]),"")</f>
        <v/>
      </c>
      <c r="L10634" s="16">
        <f>IF(Table1[[#This Row],[Ordem_insumos]]&lt;&gt;0,VLOOKUP(Table1[[#This Row],[Codigo_servico]],Preencher_Orcamento!$B:$D,3,FALSE)*Table1[[#This Row],[Qtde_insumo]],"")</f>
        <v>0</v>
      </c>
      <c r="M10634" s="16">
        <f>IF(Table1[[#This Row],[Ordem_insumos]]&lt;&gt;0,VLOOKUP(Table1[[#This Row],[Codigo_servico]],Preencher_Orcamento!$B:$D,3,FALSE)*Table1[[#This Row],[Subtotal_insumo]],"")</f>
        <v>0</v>
      </c>
    </row>
    <row r="10635" spans="1:13" ht="26.25" x14ac:dyDescent="0.25">
      <c r="A10635" s="6">
        <v>170155</v>
      </c>
      <c r="B10635" s="126">
        <v>2</v>
      </c>
      <c r="C10635" s="133"/>
      <c r="D10635" s="134">
        <v>14022</v>
      </c>
      <c r="E10635" s="7" t="s">
        <v>290</v>
      </c>
      <c r="F10635" s="8" t="s">
        <v>197</v>
      </c>
      <c r="G10635" s="16">
        <f>IFERROR(VLOOKUP(Table1[[#This Row],[Codigo_insumo]],BD_Insumos!$B:$E,4),"")</f>
        <v>20.04</v>
      </c>
      <c r="H10635" s="140">
        <v>0.18</v>
      </c>
      <c r="I10635" s="9"/>
      <c r="J10635" s="22">
        <f t="shared" si="166"/>
        <v>3.6071999999999997</v>
      </c>
      <c r="K10635" s="22" t="str">
        <f>IF(I10635&lt;&gt;"",SUMIF(Table1[Codigo_servico],A10635,Table1[Subtotal_insumo]),"")</f>
        <v/>
      </c>
      <c r="L10635" s="16">
        <f>IF(Table1[[#This Row],[Ordem_insumos]]&lt;&gt;0,VLOOKUP(Table1[[#This Row],[Codigo_servico]],Preencher_Orcamento!$B:$D,3,FALSE)*Table1[[#This Row],[Qtde_insumo]],"")</f>
        <v>0</v>
      </c>
      <c r="M10635" s="16">
        <f>IF(Table1[[#This Row],[Ordem_insumos]]&lt;&gt;0,VLOOKUP(Table1[[#This Row],[Codigo_servico]],Preencher_Orcamento!$B:$D,3,FALSE)*Table1[[#This Row],[Subtotal_insumo]],"")</f>
        <v>0</v>
      </c>
    </row>
    <row r="10636" spans="1:13" x14ac:dyDescent="0.25">
      <c r="A10636" s="6">
        <v>170155</v>
      </c>
      <c r="B10636" s="126">
        <v>3</v>
      </c>
      <c r="C10636" s="133"/>
      <c r="D10636" s="134">
        <v>2099</v>
      </c>
      <c r="E10636" s="7" t="s">
        <v>2205</v>
      </c>
      <c r="F10636" s="8" t="s">
        <v>2140</v>
      </c>
      <c r="G10636" s="16">
        <f>IFERROR(VLOOKUP(Table1[[#This Row],[Codigo_insumo]],BD_Insumos!$B:$E,4),"")</f>
        <v>12.627877718847255</v>
      </c>
      <c r="H10636" s="140">
        <v>7.9</v>
      </c>
      <c r="I10636" s="9"/>
      <c r="J10636" s="22">
        <f t="shared" si="166"/>
        <v>99.760233978893325</v>
      </c>
      <c r="K10636" s="22" t="str">
        <f>IF(I10636&lt;&gt;"",SUMIF(Table1[Codigo_servico],A10636,Table1[Subtotal_insumo]),"")</f>
        <v/>
      </c>
      <c r="L10636" s="16">
        <f>IF(Table1[[#This Row],[Ordem_insumos]]&lt;&gt;0,VLOOKUP(Table1[[#This Row],[Codigo_servico]],Preencher_Orcamento!$B:$D,3,FALSE)*Table1[[#This Row],[Qtde_insumo]],"")</f>
        <v>0</v>
      </c>
      <c r="M10636" s="16">
        <f>IF(Table1[[#This Row],[Ordem_insumos]]&lt;&gt;0,VLOOKUP(Table1[[#This Row],[Codigo_servico]],Preencher_Orcamento!$B:$D,3,FALSE)*Table1[[#This Row],[Subtotal_insumo]],"")</f>
        <v>0</v>
      </c>
    </row>
    <row r="10637" spans="1:13" x14ac:dyDescent="0.25">
      <c r="A10637" s="6">
        <v>170155</v>
      </c>
      <c r="B10637" s="126">
        <v>4</v>
      </c>
      <c r="C10637" s="133"/>
      <c r="D10637" s="134">
        <v>2020</v>
      </c>
      <c r="E10637" s="7" t="s">
        <v>2188</v>
      </c>
      <c r="F10637" s="8" t="s">
        <v>2140</v>
      </c>
      <c r="G10637" s="16">
        <f>IFERROR(VLOOKUP(Table1[[#This Row],[Codigo_insumo]],BD_Insumos!$B:$E,4),"")</f>
        <v>15.860837164231068</v>
      </c>
      <c r="H10637" s="140">
        <v>3.75</v>
      </c>
      <c r="I10637" s="9"/>
      <c r="J10637" s="22">
        <f t="shared" si="166"/>
        <v>59.478139365866504</v>
      </c>
      <c r="K10637" s="22" t="str">
        <f>IF(I10637&lt;&gt;"",SUMIF(Table1[Codigo_servico],A10637,Table1[Subtotal_insumo]),"")</f>
        <v/>
      </c>
      <c r="L10637" s="16">
        <f>IF(Table1[[#This Row],[Ordem_insumos]]&lt;&gt;0,VLOOKUP(Table1[[#This Row],[Codigo_servico]],Preencher_Orcamento!$B:$D,3,FALSE)*Table1[[#This Row],[Qtde_insumo]],"")</f>
        <v>0</v>
      </c>
      <c r="M10637" s="16">
        <f>IF(Table1[[#This Row],[Ordem_insumos]]&lt;&gt;0,VLOOKUP(Table1[[#This Row],[Codigo_servico]],Preencher_Orcamento!$B:$D,3,FALSE)*Table1[[#This Row],[Subtotal_insumo]],"")</f>
        <v>0</v>
      </c>
    </row>
    <row r="10638" spans="1:13" x14ac:dyDescent="0.25">
      <c r="A10638" s="6">
        <v>170155</v>
      </c>
      <c r="B10638" s="126">
        <v>5</v>
      </c>
      <c r="C10638" s="133"/>
      <c r="D10638" s="134">
        <v>2013</v>
      </c>
      <c r="E10638" s="7" t="s">
        <v>2184</v>
      </c>
      <c r="F10638" s="8" t="s">
        <v>2140</v>
      </c>
      <c r="G10638" s="16">
        <f>IFERROR(VLOOKUP(Table1[[#This Row],[Codigo_insumo]],BD_Insumos!$B:$E,4),"")</f>
        <v>15.756939025755017</v>
      </c>
      <c r="H10638" s="140">
        <v>6.92</v>
      </c>
      <c r="I10638" s="9"/>
      <c r="J10638" s="22">
        <f t="shared" si="166"/>
        <v>109.03801805822472</v>
      </c>
      <c r="K10638" s="22" t="str">
        <f>IF(I10638&lt;&gt;"",SUMIF(Table1[Codigo_servico],A10638,Table1[Subtotal_insumo]),"")</f>
        <v/>
      </c>
      <c r="L10638" s="16">
        <f>IF(Table1[[#This Row],[Ordem_insumos]]&lt;&gt;0,VLOOKUP(Table1[[#This Row],[Codigo_servico]],Preencher_Orcamento!$B:$D,3,FALSE)*Table1[[#This Row],[Qtde_insumo]],"")</f>
        <v>0</v>
      </c>
      <c r="M10638" s="16">
        <f>IF(Table1[[#This Row],[Ordem_insumos]]&lt;&gt;0,VLOOKUP(Table1[[#This Row],[Codigo_servico]],Preencher_Orcamento!$B:$D,3,FALSE)*Table1[[#This Row],[Subtotal_insumo]],"")</f>
        <v>0</v>
      </c>
    </row>
    <row r="10639" spans="1:13" x14ac:dyDescent="0.25">
      <c r="A10639" s="6">
        <v>170155</v>
      </c>
      <c r="B10639" s="126">
        <v>6</v>
      </c>
      <c r="C10639" s="133"/>
      <c r="D10639" s="134">
        <v>2014</v>
      </c>
      <c r="E10639" s="7" t="s">
        <v>2185</v>
      </c>
      <c r="F10639" s="8" t="s">
        <v>2140</v>
      </c>
      <c r="G10639" s="16">
        <f>IFERROR(VLOOKUP(Table1[[#This Row],[Codigo_insumo]],BD_Insumos!$B:$E,4),"")</f>
        <v>13.173665210544026</v>
      </c>
      <c r="H10639" s="140">
        <v>6.92</v>
      </c>
      <c r="I10639" s="9"/>
      <c r="J10639" s="22">
        <f t="shared" si="166"/>
        <v>91.161763256964662</v>
      </c>
      <c r="K10639" s="22" t="str">
        <f>IF(I10639&lt;&gt;"",SUMIF(Table1[Codigo_servico],A10639,Table1[Subtotal_insumo]),"")</f>
        <v/>
      </c>
      <c r="L10639" s="16">
        <f>IF(Table1[[#This Row],[Ordem_insumos]]&lt;&gt;0,VLOOKUP(Table1[[#This Row],[Codigo_servico]],Preencher_Orcamento!$B:$D,3,FALSE)*Table1[[#This Row],[Qtde_insumo]],"")</f>
        <v>0</v>
      </c>
      <c r="M10639" s="16">
        <f>IF(Table1[[#This Row],[Ordem_insumos]]&lt;&gt;0,VLOOKUP(Table1[[#This Row],[Codigo_servico]],Preencher_Orcamento!$B:$D,3,FALSE)*Table1[[#This Row],[Subtotal_insumo]],"")</f>
        <v>0</v>
      </c>
    </row>
    <row r="10640" spans="1:13" x14ac:dyDescent="0.25">
      <c r="A10640" s="6">
        <v>170155</v>
      </c>
      <c r="B10640" s="126">
        <v>7</v>
      </c>
      <c r="C10640" s="133"/>
      <c r="D10640" s="134">
        <v>12580</v>
      </c>
      <c r="E10640" s="7" t="s">
        <v>246</v>
      </c>
      <c r="F10640" s="8" t="s">
        <v>457</v>
      </c>
      <c r="G10640" s="18">
        <f>IFERROR(VLOOKUP(Table1[[#This Row],[Codigo_insumo]],BD_Insumos!$B:$E,4),"")</f>
        <v>0.25140000000000001</v>
      </c>
      <c r="H10640" s="140">
        <v>46</v>
      </c>
      <c r="I10640" s="9"/>
      <c r="J10640" s="23">
        <f t="shared" si="166"/>
        <v>11.564400000000001</v>
      </c>
      <c r="K10640" s="22" t="str">
        <f>IF(I10640&lt;&gt;"",SUMIF(Table1[Codigo_servico],A10640,Table1[Subtotal_insumo]),"")</f>
        <v/>
      </c>
      <c r="L10640" s="18">
        <f>IF(Table1[[#This Row],[Ordem_insumos]]&lt;&gt;0,VLOOKUP(Table1[[#This Row],[Codigo_servico]],Preencher_Orcamento!$B:$D,3,FALSE)*Table1[[#This Row],[Qtde_insumo]],"")</f>
        <v>0</v>
      </c>
      <c r="M10640" s="18">
        <f>IF(Table1[[#This Row],[Ordem_insumos]]&lt;&gt;0,VLOOKUP(Table1[[#This Row],[Codigo_servico]],Preencher_Orcamento!$B:$D,3,FALSE)*Table1[[#This Row],[Subtotal_insumo]],"")</f>
        <v>0</v>
      </c>
    </row>
    <row r="10641" spans="1:13" x14ac:dyDescent="0.25">
      <c r="A10641" s="6">
        <v>170155</v>
      </c>
      <c r="B10641" s="126">
        <v>8</v>
      </c>
      <c r="C10641" s="133"/>
      <c r="D10641" s="134">
        <v>10612</v>
      </c>
      <c r="E10641" s="7" t="s">
        <v>122</v>
      </c>
      <c r="F10641" s="8" t="s">
        <v>58</v>
      </c>
      <c r="G10641" s="18">
        <f>IFERROR(VLOOKUP(Table1[[#This Row],[Codigo_insumo]],BD_Insumos!$B:$E,4),"")</f>
        <v>250.2276</v>
      </c>
      <c r="H10641" s="140">
        <v>0.23</v>
      </c>
      <c r="I10641" s="9"/>
      <c r="J10641" s="23">
        <f t="shared" si="166"/>
        <v>57.552348000000002</v>
      </c>
      <c r="K10641" s="22" t="str">
        <f>IF(I10641&lt;&gt;"",SUMIF(Table1[Codigo_servico],A10641,Table1[Subtotal_insumo]),"")</f>
        <v/>
      </c>
      <c r="L10641" s="18">
        <f>IF(Table1[[#This Row],[Ordem_insumos]]&lt;&gt;0,VLOOKUP(Table1[[#This Row],[Codigo_servico]],Preencher_Orcamento!$B:$D,3,FALSE)*Table1[[#This Row],[Qtde_insumo]],"")</f>
        <v>0</v>
      </c>
      <c r="M10641" s="18">
        <f>IF(Table1[[#This Row],[Ordem_insumos]]&lt;&gt;0,VLOOKUP(Table1[[#This Row],[Codigo_servico]],Preencher_Orcamento!$B:$D,3,FALSE)*Table1[[#This Row],[Subtotal_insumo]],"")</f>
        <v>0</v>
      </c>
    </row>
    <row r="10642" spans="1:13" x14ac:dyDescent="0.25">
      <c r="A10642" s="6">
        <v>170155</v>
      </c>
      <c r="B10642" s="126">
        <v>9</v>
      </c>
      <c r="C10642" s="133"/>
      <c r="D10642" s="134">
        <v>10542</v>
      </c>
      <c r="E10642" s="7" t="s">
        <v>90</v>
      </c>
      <c r="F10642" s="8" t="s">
        <v>58</v>
      </c>
      <c r="G10642" s="18">
        <f>IFERROR(VLOOKUP(Table1[[#This Row],[Codigo_insumo]],BD_Insumos!$B:$E,4),"")</f>
        <v>67.5685</v>
      </c>
      <c r="H10642" s="140">
        <v>3.1E-2</v>
      </c>
      <c r="I10642" s="9"/>
      <c r="J10642" s="23">
        <f t="shared" si="166"/>
        <v>2.0946235</v>
      </c>
      <c r="K10642" s="22" t="str">
        <f>IF(I10642&lt;&gt;"",SUMIF(Table1[Codigo_servico],A10642,Table1[Subtotal_insumo]),"")</f>
        <v/>
      </c>
      <c r="L10642" s="18">
        <f>IF(Table1[[#This Row],[Ordem_insumos]]&lt;&gt;0,VLOOKUP(Table1[[#This Row],[Codigo_servico]],Preencher_Orcamento!$B:$D,3,FALSE)*Table1[[#This Row],[Qtde_insumo]],"")</f>
        <v>0</v>
      </c>
      <c r="M10642" s="18">
        <f>IF(Table1[[#This Row],[Ordem_insumos]]&lt;&gt;0,VLOOKUP(Table1[[#This Row],[Codigo_servico]],Preencher_Orcamento!$B:$D,3,FALSE)*Table1[[#This Row],[Subtotal_insumo]],"")</f>
        <v>0</v>
      </c>
    </row>
    <row r="10643" spans="1:13" x14ac:dyDescent="0.25">
      <c r="A10643" s="6">
        <v>170155</v>
      </c>
      <c r="B10643" s="126">
        <v>10</v>
      </c>
      <c r="C10643" s="133"/>
      <c r="D10643" s="134">
        <v>2015</v>
      </c>
      <c r="E10643" s="7" t="s">
        <v>2186</v>
      </c>
      <c r="F10643" s="8" t="s">
        <v>2140</v>
      </c>
      <c r="G10643" s="18">
        <f>IFERROR(VLOOKUP(Table1[[#This Row],[Codigo_insumo]],BD_Insumos!$B:$E,4),"")</f>
        <v>16.259414142106937</v>
      </c>
      <c r="H10643" s="140">
        <v>1.39</v>
      </c>
      <c r="I10643" s="9"/>
      <c r="J10643" s="23">
        <f t="shared" si="166"/>
        <v>22.60058565752864</v>
      </c>
      <c r="K10643" s="22" t="str">
        <f>IF(I10643&lt;&gt;"",SUMIF(Table1[Codigo_servico],A10643,Table1[Subtotal_insumo]),"")</f>
        <v/>
      </c>
      <c r="L10643" s="18">
        <f>IF(Table1[[#This Row],[Ordem_insumos]]&lt;&gt;0,VLOOKUP(Table1[[#This Row],[Codigo_servico]],Preencher_Orcamento!$B:$D,3,FALSE)*Table1[[#This Row],[Qtde_insumo]],"")</f>
        <v>0</v>
      </c>
      <c r="M10643" s="18">
        <f>IF(Table1[[#This Row],[Ordem_insumos]]&lt;&gt;0,VLOOKUP(Table1[[#This Row],[Codigo_servico]],Preencher_Orcamento!$B:$D,3,FALSE)*Table1[[#This Row],[Subtotal_insumo]],"")</f>
        <v>0</v>
      </c>
    </row>
    <row r="10644" spans="1:13" x14ac:dyDescent="0.25">
      <c r="A10644" s="6">
        <v>170155</v>
      </c>
      <c r="B10644" s="126">
        <v>11</v>
      </c>
      <c r="C10644" s="133"/>
      <c r="D10644" s="134">
        <v>17515</v>
      </c>
      <c r="E10644" s="7" t="s">
        <v>383</v>
      </c>
      <c r="F10644" s="8" t="s">
        <v>197</v>
      </c>
      <c r="G10644" s="18">
        <f>IFERROR(VLOOKUP(Table1[[#This Row],[Codigo_insumo]],BD_Insumos!$B:$E,4),"")</f>
        <v>5.5275999999999996</v>
      </c>
      <c r="H10644" s="140">
        <v>0.81</v>
      </c>
      <c r="I10644" s="9"/>
      <c r="J10644" s="23">
        <f t="shared" si="166"/>
        <v>4.4773560000000003</v>
      </c>
      <c r="K10644" s="22" t="str">
        <f>IF(I10644&lt;&gt;"",SUMIF(Table1[Codigo_servico],A10644,Table1[Subtotal_insumo]),"")</f>
        <v/>
      </c>
      <c r="L10644" s="18">
        <f>IF(Table1[[#This Row],[Ordem_insumos]]&lt;&gt;0,VLOOKUP(Table1[[#This Row],[Codigo_servico]],Preencher_Orcamento!$B:$D,3,FALSE)*Table1[[#This Row],[Qtde_insumo]],"")</f>
        <v>0</v>
      </c>
      <c r="M10644" s="18">
        <f>IF(Table1[[#This Row],[Ordem_insumos]]&lt;&gt;0,VLOOKUP(Table1[[#This Row],[Codigo_servico]],Preencher_Orcamento!$B:$D,3,FALSE)*Table1[[#This Row],[Subtotal_insumo]],"")</f>
        <v>0</v>
      </c>
    </row>
    <row r="10645" spans="1:13" x14ac:dyDescent="0.25">
      <c r="A10645" s="6">
        <v>170155</v>
      </c>
      <c r="B10645" s="126">
        <v>12</v>
      </c>
      <c r="C10645" s="133"/>
      <c r="D10645" s="134">
        <v>11070</v>
      </c>
      <c r="E10645" s="7" t="s">
        <v>185</v>
      </c>
      <c r="F10645" s="8" t="s">
        <v>5</v>
      </c>
      <c r="G10645" s="18">
        <f>IFERROR(VLOOKUP(Table1[[#This Row],[Codigo_insumo]],BD_Insumos!$B:$E,4),"")</f>
        <v>4.1189999999999998</v>
      </c>
      <c r="H10645" s="140">
        <v>3.1333299999999999</v>
      </c>
      <c r="I10645" s="9"/>
      <c r="J10645" s="23">
        <f t="shared" si="166"/>
        <v>12.906186269999999</v>
      </c>
      <c r="K10645" s="22" t="str">
        <f>IF(I10645&lt;&gt;"",SUMIF(Table1[Codigo_servico],A10645,Table1[Subtotal_insumo]),"")</f>
        <v/>
      </c>
      <c r="L10645" s="18">
        <f>IF(Table1[[#This Row],[Ordem_insumos]]&lt;&gt;0,VLOOKUP(Table1[[#This Row],[Codigo_servico]],Preencher_Orcamento!$B:$D,3,FALSE)*Table1[[#This Row],[Qtde_insumo]],"")</f>
        <v>0</v>
      </c>
      <c r="M10645" s="18">
        <f>IF(Table1[[#This Row],[Ordem_insumos]]&lt;&gt;0,VLOOKUP(Table1[[#This Row],[Codigo_servico]],Preencher_Orcamento!$B:$D,3,FALSE)*Table1[[#This Row],[Subtotal_insumo]],"")</f>
        <v>0</v>
      </c>
    </row>
    <row r="10646" spans="1:13" x14ac:dyDescent="0.25">
      <c r="A10646" s="6">
        <v>170155</v>
      </c>
      <c r="B10646" s="126">
        <v>13</v>
      </c>
      <c r="C10646" s="133"/>
      <c r="D10646" s="134">
        <v>17740</v>
      </c>
      <c r="E10646" s="7" t="s">
        <v>399</v>
      </c>
      <c r="F10646" s="8" t="s">
        <v>197</v>
      </c>
      <c r="G10646" s="18">
        <f>IFERROR(VLOOKUP(Table1[[#This Row],[Codigo_insumo]],BD_Insumos!$B:$E,4),"")</f>
        <v>4.9862000000000002</v>
      </c>
      <c r="H10646" s="140">
        <v>0.27</v>
      </c>
      <c r="I10646" s="9"/>
      <c r="J10646" s="23">
        <f t="shared" si="166"/>
        <v>1.3462740000000002</v>
      </c>
      <c r="K10646" s="22" t="str">
        <f>IF(I10646&lt;&gt;"",SUMIF(Table1[Codigo_servico],A10646,Table1[Subtotal_insumo]),"")</f>
        <v/>
      </c>
      <c r="L10646" s="18">
        <f>IF(Table1[[#This Row],[Ordem_insumos]]&lt;&gt;0,VLOOKUP(Table1[[#This Row],[Codigo_servico]],Preencher_Orcamento!$B:$D,3,FALSE)*Table1[[#This Row],[Qtde_insumo]],"")</f>
        <v>0</v>
      </c>
      <c r="M10646" s="18">
        <f>IF(Table1[[#This Row],[Ordem_insumos]]&lt;&gt;0,VLOOKUP(Table1[[#This Row],[Codigo_servico]],Preencher_Orcamento!$B:$D,3,FALSE)*Table1[[#This Row],[Subtotal_insumo]],"")</f>
        <v>0</v>
      </c>
    </row>
    <row r="10647" spans="1:13" x14ac:dyDescent="0.25">
      <c r="A10647" s="6">
        <v>170155</v>
      </c>
      <c r="B10647" s="126">
        <v>14</v>
      </c>
      <c r="C10647" s="133"/>
      <c r="D10647" s="134">
        <v>11066</v>
      </c>
      <c r="E10647" s="7" t="s">
        <v>183</v>
      </c>
      <c r="F10647" s="8" t="s">
        <v>5</v>
      </c>
      <c r="G10647" s="18">
        <f>IFERROR(VLOOKUP(Table1[[#This Row],[Codigo_insumo]],BD_Insumos!$B:$E,4),"")</f>
        <v>1.0965</v>
      </c>
      <c r="H10647" s="140">
        <v>2</v>
      </c>
      <c r="I10647" s="9"/>
      <c r="J10647" s="23">
        <f t="shared" si="166"/>
        <v>2.1930000000000001</v>
      </c>
      <c r="K10647" s="22" t="str">
        <f>IF(I10647&lt;&gt;"",SUMIF(Table1[Codigo_servico],A10647,Table1[Subtotal_insumo]),"")</f>
        <v/>
      </c>
      <c r="L10647" s="18">
        <f>IF(Table1[[#This Row],[Ordem_insumos]]&lt;&gt;0,VLOOKUP(Table1[[#This Row],[Codigo_servico]],Preencher_Orcamento!$B:$D,3,FALSE)*Table1[[#This Row],[Qtde_insumo]],"")</f>
        <v>0</v>
      </c>
      <c r="M10647" s="18">
        <f>IF(Table1[[#This Row],[Ordem_insumos]]&lt;&gt;0,VLOOKUP(Table1[[#This Row],[Codigo_servico]],Preencher_Orcamento!$B:$D,3,FALSE)*Table1[[#This Row],[Subtotal_insumo]],"")</f>
        <v>0</v>
      </c>
    </row>
    <row r="10648" spans="1:13" x14ac:dyDescent="0.25">
      <c r="A10648" s="6">
        <v>170155</v>
      </c>
      <c r="B10648" s="126">
        <v>15</v>
      </c>
      <c r="C10648" s="133"/>
      <c r="D10648" s="134">
        <v>11510</v>
      </c>
      <c r="E10648" s="7" t="s">
        <v>205</v>
      </c>
      <c r="F10648" s="8" t="s">
        <v>197</v>
      </c>
      <c r="G10648" s="18">
        <f>IFERROR(VLOOKUP(Table1[[#This Row],[Codigo_insumo]],BD_Insumos!$B:$E,4),"")</f>
        <v>3.2757999999999998</v>
      </c>
      <c r="H10648" s="140">
        <v>12.99</v>
      </c>
      <c r="I10648" s="9"/>
      <c r="J10648" s="23">
        <f t="shared" si="166"/>
        <v>42.552641999999999</v>
      </c>
      <c r="K10648" s="22" t="str">
        <f>IF(I10648&lt;&gt;"",SUMIF(Table1[Codigo_servico],A10648,Table1[Subtotal_insumo]),"")</f>
        <v/>
      </c>
      <c r="L10648" s="18">
        <f>IF(Table1[[#This Row],[Ordem_insumos]]&lt;&gt;0,VLOOKUP(Table1[[#This Row],[Codigo_servico]],Preencher_Orcamento!$B:$D,3,FALSE)*Table1[[#This Row],[Qtde_insumo]],"")</f>
        <v>0</v>
      </c>
      <c r="M10648" s="18">
        <f>IF(Table1[[#This Row],[Ordem_insumos]]&lt;&gt;0,VLOOKUP(Table1[[#This Row],[Codigo_servico]],Preencher_Orcamento!$B:$D,3,FALSE)*Table1[[#This Row],[Subtotal_insumo]],"")</f>
        <v>0</v>
      </c>
    </row>
    <row r="10649" spans="1:13" x14ac:dyDescent="0.25">
      <c r="A10649" s="6">
        <v>170155</v>
      </c>
      <c r="B10649" s="126">
        <v>16</v>
      </c>
      <c r="C10649" s="133"/>
      <c r="D10649" s="134">
        <v>11520</v>
      </c>
      <c r="E10649" s="7" t="s">
        <v>213</v>
      </c>
      <c r="F10649" s="8" t="s">
        <v>197</v>
      </c>
      <c r="G10649" s="18">
        <f>IFERROR(VLOOKUP(Table1[[#This Row],[Codigo_insumo]],BD_Insumos!$B:$E,4),"")</f>
        <v>3.1955</v>
      </c>
      <c r="H10649" s="140">
        <v>1.58</v>
      </c>
      <c r="I10649" s="9"/>
      <c r="J10649" s="23">
        <f t="shared" si="166"/>
        <v>5.0488900000000001</v>
      </c>
      <c r="K10649" s="22" t="str">
        <f>IF(I10649&lt;&gt;"",SUMIF(Table1[Codigo_servico],A10649,Table1[Subtotal_insumo]),"")</f>
        <v/>
      </c>
      <c r="L10649" s="18">
        <f>IF(Table1[[#This Row],[Ordem_insumos]]&lt;&gt;0,VLOOKUP(Table1[[#This Row],[Codigo_servico]],Preencher_Orcamento!$B:$D,3,FALSE)*Table1[[#This Row],[Qtde_insumo]],"")</f>
        <v>0</v>
      </c>
      <c r="M10649" s="18">
        <f>IF(Table1[[#This Row],[Ordem_insumos]]&lt;&gt;0,VLOOKUP(Table1[[#This Row],[Codigo_servico]],Preencher_Orcamento!$B:$D,3,FALSE)*Table1[[#This Row],[Subtotal_insumo]],"")</f>
        <v>0</v>
      </c>
    </row>
    <row r="10650" spans="1:13" x14ac:dyDescent="0.25">
      <c r="A10650" s="6">
        <v>170155</v>
      </c>
      <c r="B10650" s="126">
        <v>17</v>
      </c>
      <c r="C10650" s="133"/>
      <c r="D10650" s="134">
        <v>11021</v>
      </c>
      <c r="E10650" s="7" t="s">
        <v>175</v>
      </c>
      <c r="F10650" s="8" t="s">
        <v>170</v>
      </c>
      <c r="G10650" s="18">
        <f>IFERROR(VLOOKUP(Table1[[#This Row],[Codigo_insumo]],BD_Insumos!$B:$E,4),"")</f>
        <v>12.2156</v>
      </c>
      <c r="H10650" s="140">
        <v>0.89</v>
      </c>
      <c r="I10650" s="9"/>
      <c r="J10650" s="23">
        <f t="shared" si="166"/>
        <v>10.871884</v>
      </c>
      <c r="K10650" s="22" t="str">
        <f>IF(I10650&lt;&gt;"",SUMIF(Table1[Codigo_servico],A10650,Table1[Subtotal_insumo]),"")</f>
        <v/>
      </c>
      <c r="L10650" s="18">
        <f>IF(Table1[[#This Row],[Ordem_insumos]]&lt;&gt;0,VLOOKUP(Table1[[#This Row],[Codigo_servico]],Preencher_Orcamento!$B:$D,3,FALSE)*Table1[[#This Row],[Qtde_insumo]],"")</f>
        <v>0</v>
      </c>
      <c r="M10650" s="18">
        <f>IF(Table1[[#This Row],[Ordem_insumos]]&lt;&gt;0,VLOOKUP(Table1[[#This Row],[Codigo_servico]],Preencher_Orcamento!$B:$D,3,FALSE)*Table1[[#This Row],[Subtotal_insumo]],"")</f>
        <v>0</v>
      </c>
    </row>
    <row r="10651" spans="1:13" x14ac:dyDescent="0.25">
      <c r="A10651" s="6">
        <v>170155</v>
      </c>
      <c r="B10651" s="126">
        <v>18</v>
      </c>
      <c r="C10651" s="133"/>
      <c r="D10651" s="134">
        <v>11046</v>
      </c>
      <c r="E10651" s="7" t="s">
        <v>178</v>
      </c>
      <c r="F10651" s="8" t="s">
        <v>5</v>
      </c>
      <c r="G10651" s="18">
        <f>IFERROR(VLOOKUP(Table1[[#This Row],[Codigo_insumo]],BD_Insumos!$B:$E,4),"")</f>
        <v>2.4108999999999998</v>
      </c>
      <c r="H10651" s="140">
        <v>9.09</v>
      </c>
      <c r="I10651" s="9"/>
      <c r="J10651" s="23">
        <f t="shared" si="166"/>
        <v>21.915080999999997</v>
      </c>
      <c r="K10651" s="22" t="str">
        <f>IF(I10651&lt;&gt;"",SUMIF(Table1[Codigo_servico],A10651,Table1[Subtotal_insumo]),"")</f>
        <v/>
      </c>
      <c r="L10651" s="18">
        <f>IF(Table1[[#This Row],[Ordem_insumos]]&lt;&gt;0,VLOOKUP(Table1[[#This Row],[Codigo_servico]],Preencher_Orcamento!$B:$D,3,FALSE)*Table1[[#This Row],[Qtde_insumo]],"")</f>
        <v>0</v>
      </c>
      <c r="M10651" s="18">
        <f>IF(Table1[[#This Row],[Ordem_insumos]]&lt;&gt;0,VLOOKUP(Table1[[#This Row],[Codigo_servico]],Preencher_Orcamento!$B:$D,3,FALSE)*Table1[[#This Row],[Subtotal_insumo]],"")</f>
        <v>0</v>
      </c>
    </row>
    <row r="10652" spans="1:13" ht="26.25" x14ac:dyDescent="0.25">
      <c r="A10652" s="6">
        <v>170155</v>
      </c>
      <c r="B10652" s="126">
        <v>19</v>
      </c>
      <c r="C10652" s="133"/>
      <c r="D10652" s="134">
        <v>2016</v>
      </c>
      <c r="E10652" s="7" t="s">
        <v>2187</v>
      </c>
      <c r="F10652" s="8" t="s">
        <v>2140</v>
      </c>
      <c r="G10652" s="18">
        <f>IFERROR(VLOOKUP(Table1[[#This Row],[Codigo_insumo]],BD_Insumos!$B:$E,4),"")</f>
        <v>13.188618292508322</v>
      </c>
      <c r="H10652" s="140">
        <v>1.39</v>
      </c>
      <c r="I10652" s="9"/>
      <c r="J10652" s="23">
        <f t="shared" si="166"/>
        <v>18.332179426586567</v>
      </c>
      <c r="K10652" s="22" t="str">
        <f>IF(I10652&lt;&gt;"",SUMIF(Table1[Codigo_servico],A10652,Table1[Subtotal_insumo]),"")</f>
        <v/>
      </c>
      <c r="L10652" s="18">
        <f>IF(Table1[[#This Row],[Ordem_insumos]]&lt;&gt;0,VLOOKUP(Table1[[#This Row],[Codigo_servico]],Preencher_Orcamento!$B:$D,3,FALSE)*Table1[[#This Row],[Qtde_insumo]],"")</f>
        <v>0</v>
      </c>
      <c r="M10652" s="18">
        <f>IF(Table1[[#This Row],[Ordem_insumos]]&lt;&gt;0,VLOOKUP(Table1[[#This Row],[Codigo_servico]],Preencher_Orcamento!$B:$D,3,FALSE)*Table1[[#This Row],[Subtotal_insumo]],"")</f>
        <v>0</v>
      </c>
    </row>
    <row r="10653" spans="1:13" x14ac:dyDescent="0.25">
      <c r="A10653" s="3">
        <v>170157</v>
      </c>
      <c r="B10653" s="125">
        <v>0</v>
      </c>
      <c r="C10653" s="131" t="s">
        <v>4401</v>
      </c>
      <c r="D10653" s="132"/>
      <c r="E10653" s="4"/>
      <c r="F10653" s="4"/>
      <c r="G10653" s="17" t="str">
        <f>IFERROR(VLOOKUP(Table1[[#This Row],[Codigo_insumo]],BD_Insumos!$B:$E,4),"")</f>
        <v/>
      </c>
      <c r="H10653" s="139"/>
      <c r="I10653" s="5" t="s">
        <v>5</v>
      </c>
      <c r="J10653" s="20" t="str">
        <f t="shared" si="166"/>
        <v/>
      </c>
      <c r="K10653" s="21">
        <f>IF(I10653&lt;&gt;"",SUMIF(Table1[Codigo_servico],A10653,Table1[Subtotal_insumo]),"")</f>
        <v>453.38155224848111</v>
      </c>
      <c r="L10653" s="17" t="str">
        <f>IF(Table1[[#This Row],[Ordem_insumos]]&lt;&gt;0,VLOOKUP(Table1[[#This Row],[Codigo_servico]],Preencher_Orcamento!$B:$D,3,FALSE)*Table1[[#This Row],[Qtde_insumo]],"")</f>
        <v/>
      </c>
      <c r="M10653" s="17" t="str">
        <f>IF(Table1[[#This Row],[Ordem_insumos]]&lt;&gt;0,VLOOKUP(Table1[[#This Row],[Codigo_servico]],Preencher_Orcamento!$B:$D,3,FALSE)*Table1[[#This Row],[Subtotal_insumo]],"")</f>
        <v/>
      </c>
    </row>
    <row r="10654" spans="1:13" x14ac:dyDescent="0.25">
      <c r="A10654" s="6">
        <v>170157</v>
      </c>
      <c r="B10654" s="126">
        <v>1</v>
      </c>
      <c r="C10654" s="133"/>
      <c r="D10654" s="134">
        <v>11510</v>
      </c>
      <c r="E10654" s="7" t="s">
        <v>205</v>
      </c>
      <c r="F10654" s="8" t="s">
        <v>197</v>
      </c>
      <c r="G10654" s="16">
        <f>IFERROR(VLOOKUP(Table1[[#This Row],[Codigo_insumo]],BD_Insumos!$B:$E,4),"")</f>
        <v>3.2757999999999998</v>
      </c>
      <c r="H10654" s="140">
        <v>10.5</v>
      </c>
      <c r="I10654" s="9"/>
      <c r="J10654" s="22">
        <f t="shared" si="166"/>
        <v>34.395899999999997</v>
      </c>
      <c r="K10654" s="22" t="str">
        <f>IF(I10654&lt;&gt;"",SUMIF(Table1[Codigo_servico],A10654,Table1[Subtotal_insumo]),"")</f>
        <v/>
      </c>
      <c r="L10654" s="16">
        <f>IF(Table1[[#This Row],[Ordem_insumos]]&lt;&gt;0,VLOOKUP(Table1[[#This Row],[Codigo_servico]],Preencher_Orcamento!$B:$D,3,FALSE)*Table1[[#This Row],[Qtde_insumo]],"")</f>
        <v>0</v>
      </c>
      <c r="M10654" s="16">
        <f>IF(Table1[[#This Row],[Ordem_insumos]]&lt;&gt;0,VLOOKUP(Table1[[#This Row],[Codigo_servico]],Preencher_Orcamento!$B:$D,3,FALSE)*Table1[[#This Row],[Subtotal_insumo]],"")</f>
        <v>0</v>
      </c>
    </row>
    <row r="10655" spans="1:13" x14ac:dyDescent="0.25">
      <c r="A10655" s="6">
        <v>170157</v>
      </c>
      <c r="B10655" s="126">
        <v>2</v>
      </c>
      <c r="C10655" s="133"/>
      <c r="D10655" s="134">
        <v>2020</v>
      </c>
      <c r="E10655" s="7" t="s">
        <v>2188</v>
      </c>
      <c r="F10655" s="8" t="s">
        <v>2140</v>
      </c>
      <c r="G10655" s="16">
        <f>IFERROR(VLOOKUP(Table1[[#This Row],[Codigo_insumo]],BD_Insumos!$B:$E,4),"")</f>
        <v>15.860837164231068</v>
      </c>
      <c r="H10655" s="140">
        <v>6.3</v>
      </c>
      <c r="I10655" s="9"/>
      <c r="J10655" s="22">
        <f t="shared" si="166"/>
        <v>99.923274134655728</v>
      </c>
      <c r="K10655" s="22" t="str">
        <f>IF(I10655&lt;&gt;"",SUMIF(Table1[Codigo_servico],A10655,Table1[Subtotal_insumo]),"")</f>
        <v/>
      </c>
      <c r="L10655" s="16">
        <f>IF(Table1[[#This Row],[Ordem_insumos]]&lt;&gt;0,VLOOKUP(Table1[[#This Row],[Codigo_servico]],Preencher_Orcamento!$B:$D,3,FALSE)*Table1[[#This Row],[Qtde_insumo]],"")</f>
        <v>0</v>
      </c>
      <c r="M10655" s="16">
        <f>IF(Table1[[#This Row],[Ordem_insumos]]&lt;&gt;0,VLOOKUP(Table1[[#This Row],[Codigo_servico]],Preencher_Orcamento!$B:$D,3,FALSE)*Table1[[#This Row],[Subtotal_insumo]],"")</f>
        <v>0</v>
      </c>
    </row>
    <row r="10656" spans="1:13" x14ac:dyDescent="0.25">
      <c r="A10656" s="6">
        <v>170157</v>
      </c>
      <c r="B10656" s="126">
        <v>3</v>
      </c>
      <c r="C10656" s="133"/>
      <c r="D10656" s="134">
        <v>10612</v>
      </c>
      <c r="E10656" s="7" t="s">
        <v>122</v>
      </c>
      <c r="F10656" s="8" t="s">
        <v>58</v>
      </c>
      <c r="G10656" s="16">
        <f>IFERROR(VLOOKUP(Table1[[#This Row],[Codigo_insumo]],BD_Insumos!$B:$E,4),"")</f>
        <v>250.2276</v>
      </c>
      <c r="H10656" s="140">
        <v>0.18</v>
      </c>
      <c r="I10656" s="9"/>
      <c r="J10656" s="22">
        <f t="shared" si="166"/>
        <v>45.040967999999999</v>
      </c>
      <c r="K10656" s="22" t="str">
        <f>IF(I10656&lt;&gt;"",SUMIF(Table1[Codigo_servico],A10656,Table1[Subtotal_insumo]),"")</f>
        <v/>
      </c>
      <c r="L10656" s="16">
        <f>IF(Table1[[#This Row],[Ordem_insumos]]&lt;&gt;0,VLOOKUP(Table1[[#This Row],[Codigo_servico]],Preencher_Orcamento!$B:$D,3,FALSE)*Table1[[#This Row],[Qtde_insumo]],"")</f>
        <v>0</v>
      </c>
      <c r="M10656" s="16">
        <f>IF(Table1[[#This Row],[Ordem_insumos]]&lt;&gt;0,VLOOKUP(Table1[[#This Row],[Codigo_servico]],Preencher_Orcamento!$B:$D,3,FALSE)*Table1[[#This Row],[Subtotal_insumo]],"")</f>
        <v>0</v>
      </c>
    </row>
    <row r="10657" spans="1:13" ht="26.25" x14ac:dyDescent="0.25">
      <c r="A10657" s="6">
        <v>170157</v>
      </c>
      <c r="B10657" s="126">
        <v>4</v>
      </c>
      <c r="C10657" s="133"/>
      <c r="D10657" s="134">
        <v>10648</v>
      </c>
      <c r="E10657" s="7" t="s">
        <v>158</v>
      </c>
      <c r="F10657" s="8" t="s">
        <v>58</v>
      </c>
      <c r="G10657" s="16">
        <f>IFERROR(VLOOKUP(Table1[[#This Row],[Codigo_insumo]],BD_Insumos!$B:$E,4),"")</f>
        <v>359.69349999999997</v>
      </c>
      <c r="H10657" s="140">
        <v>3.3799999999999997E-2</v>
      </c>
      <c r="I10657" s="9"/>
      <c r="J10657" s="22">
        <f t="shared" si="166"/>
        <v>12.157640299999997</v>
      </c>
      <c r="K10657" s="22" t="str">
        <f>IF(I10657&lt;&gt;"",SUMIF(Table1[Codigo_servico],A10657,Table1[Subtotal_insumo]),"")</f>
        <v/>
      </c>
      <c r="L10657" s="16">
        <f>IF(Table1[[#This Row],[Ordem_insumos]]&lt;&gt;0,VLOOKUP(Table1[[#This Row],[Codigo_servico]],Preencher_Orcamento!$B:$D,3,FALSE)*Table1[[#This Row],[Qtde_insumo]],"")</f>
        <v>0</v>
      </c>
      <c r="M10657" s="16">
        <f>IF(Table1[[#This Row],[Ordem_insumos]]&lt;&gt;0,VLOOKUP(Table1[[#This Row],[Codigo_servico]],Preencher_Orcamento!$B:$D,3,FALSE)*Table1[[#This Row],[Subtotal_insumo]],"")</f>
        <v>0</v>
      </c>
    </row>
    <row r="10658" spans="1:13" x14ac:dyDescent="0.25">
      <c r="A10658" s="6">
        <v>170157</v>
      </c>
      <c r="B10658" s="126">
        <v>5</v>
      </c>
      <c r="C10658" s="133"/>
      <c r="D10658" s="134">
        <v>2013</v>
      </c>
      <c r="E10658" s="7" t="s">
        <v>2184</v>
      </c>
      <c r="F10658" s="8" t="s">
        <v>2140</v>
      </c>
      <c r="G10658" s="16">
        <f>IFERROR(VLOOKUP(Table1[[#This Row],[Codigo_insumo]],BD_Insumos!$B:$E,4),"")</f>
        <v>15.756939025755017</v>
      </c>
      <c r="H10658" s="140">
        <v>1.79</v>
      </c>
      <c r="I10658" s="9"/>
      <c r="J10658" s="22">
        <f t="shared" si="166"/>
        <v>28.204920856101481</v>
      </c>
      <c r="K10658" s="22" t="str">
        <f>IF(I10658&lt;&gt;"",SUMIF(Table1[Codigo_servico],A10658,Table1[Subtotal_insumo]),"")</f>
        <v/>
      </c>
      <c r="L10658" s="16">
        <f>IF(Table1[[#This Row],[Ordem_insumos]]&lt;&gt;0,VLOOKUP(Table1[[#This Row],[Codigo_servico]],Preencher_Orcamento!$B:$D,3,FALSE)*Table1[[#This Row],[Qtde_insumo]],"")</f>
        <v>0</v>
      </c>
      <c r="M10658" s="16">
        <f>IF(Table1[[#This Row],[Ordem_insumos]]&lt;&gt;0,VLOOKUP(Table1[[#This Row],[Codigo_servico]],Preencher_Orcamento!$B:$D,3,FALSE)*Table1[[#This Row],[Subtotal_insumo]],"")</f>
        <v>0</v>
      </c>
    </row>
    <row r="10659" spans="1:13" ht="26.25" x14ac:dyDescent="0.25">
      <c r="A10659" s="6">
        <v>170157</v>
      </c>
      <c r="B10659" s="126">
        <v>6</v>
      </c>
      <c r="C10659" s="133"/>
      <c r="D10659" s="134">
        <v>2016</v>
      </c>
      <c r="E10659" s="7" t="s">
        <v>2187</v>
      </c>
      <c r="F10659" s="8" t="s">
        <v>2140</v>
      </c>
      <c r="G10659" s="16">
        <f>IFERROR(VLOOKUP(Table1[[#This Row],[Codigo_insumo]],BD_Insumos!$B:$E,4),"")</f>
        <v>13.188618292508322</v>
      </c>
      <c r="H10659" s="140">
        <v>1.1200000000000001</v>
      </c>
      <c r="I10659" s="9"/>
      <c r="J10659" s="22">
        <f t="shared" si="166"/>
        <v>14.771252487609322</v>
      </c>
      <c r="K10659" s="22" t="str">
        <f>IF(I10659&lt;&gt;"",SUMIF(Table1[Codigo_servico],A10659,Table1[Subtotal_insumo]),"")</f>
        <v/>
      </c>
      <c r="L10659" s="16">
        <f>IF(Table1[[#This Row],[Ordem_insumos]]&lt;&gt;0,VLOOKUP(Table1[[#This Row],[Codigo_servico]],Preencher_Orcamento!$B:$D,3,FALSE)*Table1[[#This Row],[Qtde_insumo]],"")</f>
        <v>0</v>
      </c>
      <c r="M10659" s="16">
        <f>IF(Table1[[#This Row],[Ordem_insumos]]&lt;&gt;0,VLOOKUP(Table1[[#This Row],[Codigo_servico]],Preencher_Orcamento!$B:$D,3,FALSE)*Table1[[#This Row],[Subtotal_insumo]],"")</f>
        <v>0</v>
      </c>
    </row>
    <row r="10660" spans="1:13" x14ac:dyDescent="0.25">
      <c r="A10660" s="6">
        <v>170157</v>
      </c>
      <c r="B10660" s="126">
        <v>7</v>
      </c>
      <c r="C10660" s="133"/>
      <c r="D10660" s="134">
        <v>2015</v>
      </c>
      <c r="E10660" s="7" t="s">
        <v>2186</v>
      </c>
      <c r="F10660" s="8" t="s">
        <v>2140</v>
      </c>
      <c r="G10660" s="18">
        <f>IFERROR(VLOOKUP(Table1[[#This Row],[Codigo_insumo]],BD_Insumos!$B:$E,4),"")</f>
        <v>16.259414142106937</v>
      </c>
      <c r="H10660" s="140">
        <v>1.1200000000000001</v>
      </c>
      <c r="I10660" s="9"/>
      <c r="J10660" s="23">
        <f t="shared" si="166"/>
        <v>18.210543839159772</v>
      </c>
      <c r="K10660" s="22" t="str">
        <f>IF(I10660&lt;&gt;"",SUMIF(Table1[Codigo_servico],A10660,Table1[Subtotal_insumo]),"")</f>
        <v/>
      </c>
      <c r="L10660" s="18">
        <f>IF(Table1[[#This Row],[Ordem_insumos]]&lt;&gt;0,VLOOKUP(Table1[[#This Row],[Codigo_servico]],Preencher_Orcamento!$B:$D,3,FALSE)*Table1[[#This Row],[Qtde_insumo]],"")</f>
        <v>0</v>
      </c>
      <c r="M10660" s="18">
        <f>IF(Table1[[#This Row],[Ordem_insumos]]&lt;&gt;0,VLOOKUP(Table1[[#This Row],[Codigo_servico]],Preencher_Orcamento!$B:$D,3,FALSE)*Table1[[#This Row],[Subtotal_insumo]],"")</f>
        <v>0</v>
      </c>
    </row>
    <row r="10661" spans="1:13" x14ac:dyDescent="0.25">
      <c r="A10661" s="6">
        <v>170157</v>
      </c>
      <c r="B10661" s="126">
        <v>8</v>
      </c>
      <c r="C10661" s="133"/>
      <c r="D10661" s="134">
        <v>2014</v>
      </c>
      <c r="E10661" s="7" t="s">
        <v>2185</v>
      </c>
      <c r="F10661" s="8" t="s">
        <v>2140</v>
      </c>
      <c r="G10661" s="18">
        <f>IFERROR(VLOOKUP(Table1[[#This Row],[Codigo_insumo]],BD_Insumos!$B:$E,4),"")</f>
        <v>13.173665210544026</v>
      </c>
      <c r="H10661" s="140">
        <v>1.79</v>
      </c>
      <c r="I10661" s="9"/>
      <c r="J10661" s="23">
        <f t="shared" si="166"/>
        <v>23.580860726873809</v>
      </c>
      <c r="K10661" s="22" t="str">
        <f>IF(I10661&lt;&gt;"",SUMIF(Table1[Codigo_servico],A10661,Table1[Subtotal_insumo]),"")</f>
        <v/>
      </c>
      <c r="L10661" s="18">
        <f>IF(Table1[[#This Row],[Ordem_insumos]]&lt;&gt;0,VLOOKUP(Table1[[#This Row],[Codigo_servico]],Preencher_Orcamento!$B:$D,3,FALSE)*Table1[[#This Row],[Qtde_insumo]],"")</f>
        <v>0</v>
      </c>
      <c r="M10661" s="18">
        <f>IF(Table1[[#This Row],[Ordem_insumos]]&lt;&gt;0,VLOOKUP(Table1[[#This Row],[Codigo_servico]],Preencher_Orcamento!$B:$D,3,FALSE)*Table1[[#This Row],[Subtotal_insumo]],"")</f>
        <v>0</v>
      </c>
    </row>
    <row r="10662" spans="1:13" ht="26.25" x14ac:dyDescent="0.25">
      <c r="A10662" s="6">
        <v>170157</v>
      </c>
      <c r="B10662" s="126">
        <v>9</v>
      </c>
      <c r="C10662" s="133"/>
      <c r="D10662" s="134">
        <v>14022</v>
      </c>
      <c r="E10662" s="7" t="s">
        <v>290</v>
      </c>
      <c r="F10662" s="8" t="s">
        <v>197</v>
      </c>
      <c r="G10662" s="18">
        <f>IFERROR(VLOOKUP(Table1[[#This Row],[Codigo_insumo]],BD_Insumos!$B:$E,4),"")</f>
        <v>20.04</v>
      </c>
      <c r="H10662" s="140">
        <v>0.28000000000000003</v>
      </c>
      <c r="I10662" s="9"/>
      <c r="J10662" s="23">
        <f t="shared" si="166"/>
        <v>5.6112000000000002</v>
      </c>
      <c r="K10662" s="22" t="str">
        <f>IF(I10662&lt;&gt;"",SUMIF(Table1[Codigo_servico],A10662,Table1[Subtotal_insumo]),"")</f>
        <v/>
      </c>
      <c r="L10662" s="18">
        <f>IF(Table1[[#This Row],[Ordem_insumos]]&lt;&gt;0,VLOOKUP(Table1[[#This Row],[Codigo_servico]],Preencher_Orcamento!$B:$D,3,FALSE)*Table1[[#This Row],[Qtde_insumo]],"")</f>
        <v>0</v>
      </c>
      <c r="M10662" s="18">
        <f>IF(Table1[[#This Row],[Ordem_insumos]]&lt;&gt;0,VLOOKUP(Table1[[#This Row],[Codigo_servico]],Preencher_Orcamento!$B:$D,3,FALSE)*Table1[[#This Row],[Subtotal_insumo]],"")</f>
        <v>0</v>
      </c>
    </row>
    <row r="10663" spans="1:13" x14ac:dyDescent="0.25">
      <c r="A10663" s="6">
        <v>170157</v>
      </c>
      <c r="B10663" s="126">
        <v>10</v>
      </c>
      <c r="C10663" s="133"/>
      <c r="D10663" s="134">
        <v>12580</v>
      </c>
      <c r="E10663" s="7" t="s">
        <v>246</v>
      </c>
      <c r="F10663" s="8" t="s">
        <v>457</v>
      </c>
      <c r="G10663" s="18">
        <f>IFERROR(VLOOKUP(Table1[[#This Row],[Codigo_insumo]],BD_Insumos!$B:$E,4),"")</f>
        <v>0.25140000000000001</v>
      </c>
      <c r="H10663" s="140">
        <v>142</v>
      </c>
      <c r="I10663" s="9"/>
      <c r="J10663" s="23">
        <f t="shared" si="166"/>
        <v>35.698799999999999</v>
      </c>
      <c r="K10663" s="22" t="str">
        <f>IF(I10663&lt;&gt;"",SUMIF(Table1[Codigo_servico],A10663,Table1[Subtotal_insumo]),"")</f>
        <v/>
      </c>
      <c r="L10663" s="18">
        <f>IF(Table1[[#This Row],[Ordem_insumos]]&lt;&gt;0,VLOOKUP(Table1[[#This Row],[Codigo_servico]],Preencher_Orcamento!$B:$D,3,FALSE)*Table1[[#This Row],[Qtde_insumo]],"")</f>
        <v>0</v>
      </c>
      <c r="M10663" s="18">
        <f>IF(Table1[[#This Row],[Ordem_insumos]]&lt;&gt;0,VLOOKUP(Table1[[#This Row],[Codigo_servico]],Preencher_Orcamento!$B:$D,3,FALSE)*Table1[[#This Row],[Subtotal_insumo]],"")</f>
        <v>0</v>
      </c>
    </row>
    <row r="10664" spans="1:13" x14ac:dyDescent="0.25">
      <c r="A10664" s="6">
        <v>170157</v>
      </c>
      <c r="B10664" s="126">
        <v>11</v>
      </c>
      <c r="C10664" s="133"/>
      <c r="D10664" s="134">
        <v>10542</v>
      </c>
      <c r="E10664" s="7" t="s">
        <v>90</v>
      </c>
      <c r="F10664" s="8" t="s">
        <v>58</v>
      </c>
      <c r="G10664" s="18">
        <f>IFERROR(VLOOKUP(Table1[[#This Row],[Codigo_insumo]],BD_Insumos!$B:$E,4),"")</f>
        <v>67.5685</v>
      </c>
      <c r="H10664" s="140">
        <v>1.2E-2</v>
      </c>
      <c r="I10664" s="9"/>
      <c r="J10664" s="23">
        <f t="shared" si="166"/>
        <v>0.81082200000000004</v>
      </c>
      <c r="K10664" s="22" t="str">
        <f>IF(I10664&lt;&gt;"",SUMIF(Table1[Codigo_servico],A10664,Table1[Subtotal_insumo]),"")</f>
        <v/>
      </c>
      <c r="L10664" s="18">
        <f>IF(Table1[[#This Row],[Ordem_insumos]]&lt;&gt;0,VLOOKUP(Table1[[#This Row],[Codigo_servico]],Preencher_Orcamento!$B:$D,3,FALSE)*Table1[[#This Row],[Qtde_insumo]],"")</f>
        <v>0</v>
      </c>
      <c r="M10664" s="18">
        <f>IF(Table1[[#This Row],[Ordem_insumos]]&lt;&gt;0,VLOOKUP(Table1[[#This Row],[Codigo_servico]],Preencher_Orcamento!$B:$D,3,FALSE)*Table1[[#This Row],[Subtotal_insumo]],"")</f>
        <v>0</v>
      </c>
    </row>
    <row r="10665" spans="1:13" x14ac:dyDescent="0.25">
      <c r="A10665" s="6">
        <v>170157</v>
      </c>
      <c r="B10665" s="126">
        <v>12</v>
      </c>
      <c r="C10665" s="133"/>
      <c r="D10665" s="134">
        <v>2099</v>
      </c>
      <c r="E10665" s="7" t="s">
        <v>2205</v>
      </c>
      <c r="F10665" s="8" t="s">
        <v>2140</v>
      </c>
      <c r="G10665" s="18">
        <f>IFERROR(VLOOKUP(Table1[[#This Row],[Codigo_insumo]],BD_Insumos!$B:$E,4),"")</f>
        <v>12.627877718847255</v>
      </c>
      <c r="H10665" s="140">
        <v>8.9620999999999995</v>
      </c>
      <c r="I10665" s="9"/>
      <c r="J10665" s="23">
        <f t="shared" si="166"/>
        <v>113.17230290408098</v>
      </c>
      <c r="K10665" s="22" t="str">
        <f>IF(I10665&lt;&gt;"",SUMIF(Table1[Codigo_servico],A10665,Table1[Subtotal_insumo]),"")</f>
        <v/>
      </c>
      <c r="L10665" s="18">
        <f>IF(Table1[[#This Row],[Ordem_insumos]]&lt;&gt;0,VLOOKUP(Table1[[#This Row],[Codigo_servico]],Preencher_Orcamento!$B:$D,3,FALSE)*Table1[[#This Row],[Qtde_insumo]],"")</f>
        <v>0</v>
      </c>
      <c r="M10665" s="18">
        <f>IF(Table1[[#This Row],[Ordem_insumos]]&lt;&gt;0,VLOOKUP(Table1[[#This Row],[Codigo_servico]],Preencher_Orcamento!$B:$D,3,FALSE)*Table1[[#This Row],[Subtotal_insumo]],"")</f>
        <v>0</v>
      </c>
    </row>
    <row r="10666" spans="1:13" x14ac:dyDescent="0.25">
      <c r="A10666" s="6">
        <v>170157</v>
      </c>
      <c r="B10666" s="126">
        <v>13</v>
      </c>
      <c r="C10666" s="133"/>
      <c r="D10666" s="134">
        <v>11066</v>
      </c>
      <c r="E10666" s="7" t="s">
        <v>183</v>
      </c>
      <c r="F10666" s="8" t="s">
        <v>5</v>
      </c>
      <c r="G10666" s="18">
        <f>IFERROR(VLOOKUP(Table1[[#This Row],[Codigo_insumo]],BD_Insumos!$B:$E,4),"")</f>
        <v>1.0965</v>
      </c>
      <c r="H10666" s="140">
        <v>3.26</v>
      </c>
      <c r="I10666" s="9"/>
      <c r="J10666" s="23">
        <f t="shared" si="166"/>
        <v>3.5745899999999997</v>
      </c>
      <c r="K10666" s="22" t="str">
        <f>IF(I10666&lt;&gt;"",SUMIF(Table1[Codigo_servico],A10666,Table1[Subtotal_insumo]),"")</f>
        <v/>
      </c>
      <c r="L10666" s="18">
        <f>IF(Table1[[#This Row],[Ordem_insumos]]&lt;&gt;0,VLOOKUP(Table1[[#This Row],[Codigo_servico]],Preencher_Orcamento!$B:$D,3,FALSE)*Table1[[#This Row],[Qtde_insumo]],"")</f>
        <v>0</v>
      </c>
      <c r="M10666" s="18">
        <f>IF(Table1[[#This Row],[Ordem_insumos]]&lt;&gt;0,VLOOKUP(Table1[[#This Row],[Codigo_servico]],Preencher_Orcamento!$B:$D,3,FALSE)*Table1[[#This Row],[Subtotal_insumo]],"")</f>
        <v>0</v>
      </c>
    </row>
    <row r="10667" spans="1:13" x14ac:dyDescent="0.25">
      <c r="A10667" s="6">
        <v>170157</v>
      </c>
      <c r="B10667" s="126">
        <v>14</v>
      </c>
      <c r="C10667" s="133"/>
      <c r="D10667" s="134">
        <v>17740</v>
      </c>
      <c r="E10667" s="7" t="s">
        <v>399</v>
      </c>
      <c r="F10667" s="8" t="s">
        <v>197</v>
      </c>
      <c r="G10667" s="18">
        <f>IFERROR(VLOOKUP(Table1[[#This Row],[Codigo_insumo]],BD_Insumos!$B:$E,4),"")</f>
        <v>4.9862000000000002</v>
      </c>
      <c r="H10667" s="140">
        <v>0.22</v>
      </c>
      <c r="I10667" s="9"/>
      <c r="J10667" s="23">
        <f t="shared" si="166"/>
        <v>1.0969640000000001</v>
      </c>
      <c r="K10667" s="22" t="str">
        <f>IF(I10667&lt;&gt;"",SUMIF(Table1[Codigo_servico],A10667,Table1[Subtotal_insumo]),"")</f>
        <v/>
      </c>
      <c r="L10667" s="18">
        <f>IF(Table1[[#This Row],[Ordem_insumos]]&lt;&gt;0,VLOOKUP(Table1[[#This Row],[Codigo_servico]],Preencher_Orcamento!$B:$D,3,FALSE)*Table1[[#This Row],[Qtde_insumo]],"")</f>
        <v>0</v>
      </c>
      <c r="M10667" s="18">
        <f>IF(Table1[[#This Row],[Ordem_insumos]]&lt;&gt;0,VLOOKUP(Table1[[#This Row],[Codigo_servico]],Preencher_Orcamento!$B:$D,3,FALSE)*Table1[[#This Row],[Subtotal_insumo]],"")</f>
        <v>0</v>
      </c>
    </row>
    <row r="10668" spans="1:13" x14ac:dyDescent="0.25">
      <c r="A10668" s="6">
        <v>170157</v>
      </c>
      <c r="B10668" s="126">
        <v>15</v>
      </c>
      <c r="C10668" s="133"/>
      <c r="D10668" s="134">
        <v>11520</v>
      </c>
      <c r="E10668" s="7" t="s">
        <v>213</v>
      </c>
      <c r="F10668" s="8" t="s">
        <v>197</v>
      </c>
      <c r="G10668" s="18">
        <f>IFERROR(VLOOKUP(Table1[[#This Row],[Codigo_insumo]],BD_Insumos!$B:$E,4),"")</f>
        <v>3.1955</v>
      </c>
      <c r="H10668" s="140">
        <v>1.31</v>
      </c>
      <c r="I10668" s="9"/>
      <c r="J10668" s="23">
        <f t="shared" si="166"/>
        <v>4.1861050000000004</v>
      </c>
      <c r="K10668" s="22" t="str">
        <f>IF(I10668&lt;&gt;"",SUMIF(Table1[Codigo_servico],A10668,Table1[Subtotal_insumo]),"")</f>
        <v/>
      </c>
      <c r="L10668" s="18">
        <f>IF(Table1[[#This Row],[Ordem_insumos]]&lt;&gt;0,VLOOKUP(Table1[[#This Row],[Codigo_servico]],Preencher_Orcamento!$B:$D,3,FALSE)*Table1[[#This Row],[Qtde_insumo]],"")</f>
        <v>0</v>
      </c>
      <c r="M10668" s="18">
        <f>IF(Table1[[#This Row],[Ordem_insumos]]&lt;&gt;0,VLOOKUP(Table1[[#This Row],[Codigo_servico]],Preencher_Orcamento!$B:$D,3,FALSE)*Table1[[#This Row],[Subtotal_insumo]],"")</f>
        <v>0</v>
      </c>
    </row>
    <row r="10669" spans="1:13" x14ac:dyDescent="0.25">
      <c r="A10669" s="6">
        <v>170157</v>
      </c>
      <c r="B10669" s="126">
        <v>16</v>
      </c>
      <c r="C10669" s="133"/>
      <c r="D10669" s="134">
        <v>11070</v>
      </c>
      <c r="E10669" s="7" t="s">
        <v>185</v>
      </c>
      <c r="F10669" s="8" t="s">
        <v>5</v>
      </c>
      <c r="G10669" s="18">
        <f>IFERROR(VLOOKUP(Table1[[#This Row],[Codigo_insumo]],BD_Insumos!$B:$E,4),"")</f>
        <v>4.1189999999999998</v>
      </c>
      <c r="H10669" s="140">
        <v>2.7</v>
      </c>
      <c r="I10669" s="9"/>
      <c r="J10669" s="23">
        <f t="shared" si="166"/>
        <v>11.1213</v>
      </c>
      <c r="K10669" s="22" t="str">
        <f>IF(I10669&lt;&gt;"",SUMIF(Table1[Codigo_servico],A10669,Table1[Subtotal_insumo]),"")</f>
        <v/>
      </c>
      <c r="L10669" s="18">
        <f>IF(Table1[[#This Row],[Ordem_insumos]]&lt;&gt;0,VLOOKUP(Table1[[#This Row],[Codigo_servico]],Preencher_Orcamento!$B:$D,3,FALSE)*Table1[[#This Row],[Qtde_insumo]],"")</f>
        <v>0</v>
      </c>
      <c r="M10669" s="18">
        <f>IF(Table1[[#This Row],[Ordem_insumos]]&lt;&gt;0,VLOOKUP(Table1[[#This Row],[Codigo_servico]],Preencher_Orcamento!$B:$D,3,FALSE)*Table1[[#This Row],[Subtotal_insumo]],"")</f>
        <v>0</v>
      </c>
    </row>
    <row r="10670" spans="1:13" x14ac:dyDescent="0.25">
      <c r="A10670" s="6">
        <v>170157</v>
      </c>
      <c r="B10670" s="126">
        <v>17</v>
      </c>
      <c r="C10670" s="133"/>
      <c r="D10670" s="134">
        <v>17515</v>
      </c>
      <c r="E10670" s="7" t="s">
        <v>383</v>
      </c>
      <c r="F10670" s="8" t="s">
        <v>197</v>
      </c>
      <c r="G10670" s="18">
        <f>IFERROR(VLOOKUP(Table1[[#This Row],[Codigo_insumo]],BD_Insumos!$B:$E,4),"")</f>
        <v>5.5275999999999996</v>
      </c>
      <c r="H10670" s="140">
        <v>0.33</v>
      </c>
      <c r="I10670" s="9"/>
      <c r="J10670" s="23">
        <f t="shared" si="166"/>
        <v>1.8241080000000001</v>
      </c>
      <c r="K10670" s="22" t="str">
        <f>IF(I10670&lt;&gt;"",SUMIF(Table1[Codigo_servico],A10670,Table1[Subtotal_insumo]),"")</f>
        <v/>
      </c>
      <c r="L10670" s="18">
        <f>IF(Table1[[#This Row],[Ordem_insumos]]&lt;&gt;0,VLOOKUP(Table1[[#This Row],[Codigo_servico]],Preencher_Orcamento!$B:$D,3,FALSE)*Table1[[#This Row],[Qtde_insumo]],"")</f>
        <v>0</v>
      </c>
      <c r="M10670" s="18">
        <f>IF(Table1[[#This Row],[Ordem_insumos]]&lt;&gt;0,VLOOKUP(Table1[[#This Row],[Codigo_servico]],Preencher_Orcamento!$B:$D,3,FALSE)*Table1[[#This Row],[Subtotal_insumo]],"")</f>
        <v>0</v>
      </c>
    </row>
    <row r="10671" spans="1:13" x14ac:dyDescent="0.25">
      <c r="A10671" s="3">
        <v>170159</v>
      </c>
      <c r="B10671" s="125">
        <v>0</v>
      </c>
      <c r="C10671" s="131" t="s">
        <v>4402</v>
      </c>
      <c r="D10671" s="132"/>
      <c r="E10671" s="4"/>
      <c r="F10671" s="4"/>
      <c r="G10671" s="17" t="str">
        <f>IFERROR(VLOOKUP(Table1[[#This Row],[Codigo_insumo]],BD_Insumos!$B:$E,4),"")</f>
        <v/>
      </c>
      <c r="H10671" s="139"/>
      <c r="I10671" s="5" t="s">
        <v>5</v>
      </c>
      <c r="J10671" s="20" t="str">
        <f t="shared" si="166"/>
        <v/>
      </c>
      <c r="K10671" s="21">
        <f>IF(I10671&lt;&gt;"",SUMIF(Table1[Codigo_servico],A10671,Table1[Subtotal_insumo]),"")</f>
        <v>627.56201262893558</v>
      </c>
      <c r="L10671" s="17" t="str">
        <f>IF(Table1[[#This Row],[Ordem_insumos]]&lt;&gt;0,VLOOKUP(Table1[[#This Row],[Codigo_servico]],Preencher_Orcamento!$B:$D,3,FALSE)*Table1[[#This Row],[Qtde_insumo]],"")</f>
        <v/>
      </c>
      <c r="M10671" s="17" t="str">
        <f>IF(Table1[[#This Row],[Ordem_insumos]]&lt;&gt;0,VLOOKUP(Table1[[#This Row],[Codigo_servico]],Preencher_Orcamento!$B:$D,3,FALSE)*Table1[[#This Row],[Subtotal_insumo]],"")</f>
        <v/>
      </c>
    </row>
    <row r="10672" spans="1:13" x14ac:dyDescent="0.25">
      <c r="A10672" s="6">
        <v>170159</v>
      </c>
      <c r="B10672" s="126">
        <v>1</v>
      </c>
      <c r="C10672" s="133"/>
      <c r="D10672" s="134">
        <v>2015</v>
      </c>
      <c r="E10672" s="7" t="s">
        <v>2186</v>
      </c>
      <c r="F10672" s="8" t="s">
        <v>2140</v>
      </c>
      <c r="G10672" s="16">
        <f>IFERROR(VLOOKUP(Table1[[#This Row],[Codigo_insumo]],BD_Insumos!$B:$E,4),"")</f>
        <v>16.259414142106937</v>
      </c>
      <c r="H10672" s="140">
        <v>1.65</v>
      </c>
      <c r="I10672" s="9"/>
      <c r="J10672" s="22">
        <f t="shared" si="166"/>
        <v>26.828033334476444</v>
      </c>
      <c r="K10672" s="22" t="str">
        <f>IF(I10672&lt;&gt;"",SUMIF(Table1[Codigo_servico],A10672,Table1[Subtotal_insumo]),"")</f>
        <v/>
      </c>
      <c r="L10672" s="16">
        <f>IF(Table1[[#This Row],[Ordem_insumos]]&lt;&gt;0,VLOOKUP(Table1[[#This Row],[Codigo_servico]],Preencher_Orcamento!$B:$D,3,FALSE)*Table1[[#This Row],[Qtde_insumo]],"")</f>
        <v>0</v>
      </c>
      <c r="M10672" s="16">
        <f>IF(Table1[[#This Row],[Ordem_insumos]]&lt;&gt;0,VLOOKUP(Table1[[#This Row],[Codigo_servico]],Preencher_Orcamento!$B:$D,3,FALSE)*Table1[[#This Row],[Subtotal_insumo]],"")</f>
        <v>0</v>
      </c>
    </row>
    <row r="10673" spans="1:13" ht="26.25" x14ac:dyDescent="0.25">
      <c r="A10673" s="6">
        <v>170159</v>
      </c>
      <c r="B10673" s="126">
        <v>2</v>
      </c>
      <c r="C10673" s="133"/>
      <c r="D10673" s="134">
        <v>2016</v>
      </c>
      <c r="E10673" s="7" t="s">
        <v>2187</v>
      </c>
      <c r="F10673" s="8" t="s">
        <v>2140</v>
      </c>
      <c r="G10673" s="16">
        <f>IFERROR(VLOOKUP(Table1[[#This Row],[Codigo_insumo]],BD_Insumos!$B:$E,4),"")</f>
        <v>13.188618292508322</v>
      </c>
      <c r="H10673" s="140">
        <v>1.65</v>
      </c>
      <c r="I10673" s="9"/>
      <c r="J10673" s="22">
        <f t="shared" si="166"/>
        <v>21.761220182638731</v>
      </c>
      <c r="K10673" s="22" t="str">
        <f>IF(I10673&lt;&gt;"",SUMIF(Table1[Codigo_servico],A10673,Table1[Subtotal_insumo]),"")</f>
        <v/>
      </c>
      <c r="L10673" s="16">
        <f>IF(Table1[[#This Row],[Ordem_insumos]]&lt;&gt;0,VLOOKUP(Table1[[#This Row],[Codigo_servico]],Preencher_Orcamento!$B:$D,3,FALSE)*Table1[[#This Row],[Qtde_insumo]],"")</f>
        <v>0</v>
      </c>
      <c r="M10673" s="16">
        <f>IF(Table1[[#This Row],[Ordem_insumos]]&lt;&gt;0,VLOOKUP(Table1[[#This Row],[Codigo_servico]],Preencher_Orcamento!$B:$D,3,FALSE)*Table1[[#This Row],[Subtotal_insumo]],"")</f>
        <v>0</v>
      </c>
    </row>
    <row r="10674" spans="1:13" x14ac:dyDescent="0.25">
      <c r="A10674" s="6">
        <v>170159</v>
      </c>
      <c r="B10674" s="126">
        <v>3</v>
      </c>
      <c r="C10674" s="133"/>
      <c r="D10674" s="134">
        <v>2020</v>
      </c>
      <c r="E10674" s="7" t="s">
        <v>2188</v>
      </c>
      <c r="F10674" s="8" t="s">
        <v>2140</v>
      </c>
      <c r="G10674" s="16">
        <f>IFERROR(VLOOKUP(Table1[[#This Row],[Codigo_insumo]],BD_Insumos!$B:$E,4),"")</f>
        <v>15.860837164231068</v>
      </c>
      <c r="H10674" s="140">
        <v>2.0099999999999998</v>
      </c>
      <c r="I10674" s="9"/>
      <c r="J10674" s="22">
        <f t="shared" si="166"/>
        <v>31.880282700104445</v>
      </c>
      <c r="K10674" s="22" t="str">
        <f>IF(I10674&lt;&gt;"",SUMIF(Table1[Codigo_servico],A10674,Table1[Subtotal_insumo]),"")</f>
        <v/>
      </c>
      <c r="L10674" s="16">
        <f>IF(Table1[[#This Row],[Ordem_insumos]]&lt;&gt;0,VLOOKUP(Table1[[#This Row],[Codigo_servico]],Preencher_Orcamento!$B:$D,3,FALSE)*Table1[[#This Row],[Qtde_insumo]],"")</f>
        <v>0</v>
      </c>
      <c r="M10674" s="16">
        <f>IF(Table1[[#This Row],[Ordem_insumos]]&lt;&gt;0,VLOOKUP(Table1[[#This Row],[Codigo_servico]],Preencher_Orcamento!$B:$D,3,FALSE)*Table1[[#This Row],[Subtotal_insumo]],"")</f>
        <v>0</v>
      </c>
    </row>
    <row r="10675" spans="1:13" x14ac:dyDescent="0.25">
      <c r="A10675" s="6">
        <v>170159</v>
      </c>
      <c r="B10675" s="126">
        <v>4</v>
      </c>
      <c r="C10675" s="133"/>
      <c r="D10675" s="134">
        <v>11066</v>
      </c>
      <c r="E10675" s="7" t="s">
        <v>183</v>
      </c>
      <c r="F10675" s="8" t="s">
        <v>5</v>
      </c>
      <c r="G10675" s="16">
        <f>IFERROR(VLOOKUP(Table1[[#This Row],[Codigo_insumo]],BD_Insumos!$B:$E,4),"")</f>
        <v>1.0965</v>
      </c>
      <c r="H10675" s="140">
        <v>2</v>
      </c>
      <c r="I10675" s="9"/>
      <c r="J10675" s="22">
        <f t="shared" si="166"/>
        <v>2.1930000000000001</v>
      </c>
      <c r="K10675" s="22" t="str">
        <f>IF(I10675&lt;&gt;"",SUMIF(Table1[Codigo_servico],A10675,Table1[Subtotal_insumo]),"")</f>
        <v/>
      </c>
      <c r="L10675" s="16">
        <f>IF(Table1[[#This Row],[Ordem_insumos]]&lt;&gt;0,VLOOKUP(Table1[[#This Row],[Codigo_servico]],Preencher_Orcamento!$B:$D,3,FALSE)*Table1[[#This Row],[Qtde_insumo]],"")</f>
        <v>0</v>
      </c>
      <c r="M10675" s="16">
        <f>IF(Table1[[#This Row],[Ordem_insumos]]&lt;&gt;0,VLOOKUP(Table1[[#This Row],[Codigo_servico]],Preencher_Orcamento!$B:$D,3,FALSE)*Table1[[#This Row],[Subtotal_insumo]],"")</f>
        <v>0</v>
      </c>
    </row>
    <row r="10676" spans="1:13" x14ac:dyDescent="0.25">
      <c r="A10676" s="6">
        <v>170159</v>
      </c>
      <c r="B10676" s="126">
        <v>5</v>
      </c>
      <c r="C10676" s="133"/>
      <c r="D10676" s="134">
        <v>2014</v>
      </c>
      <c r="E10676" s="7" t="s">
        <v>2185</v>
      </c>
      <c r="F10676" s="8" t="s">
        <v>2140</v>
      </c>
      <c r="G10676" s="16">
        <f>IFERROR(VLOOKUP(Table1[[#This Row],[Codigo_insumo]],BD_Insumos!$B:$E,4),"")</f>
        <v>13.173665210544026</v>
      </c>
      <c r="H10676" s="140">
        <v>9.3000000000000007</v>
      </c>
      <c r="I10676" s="9"/>
      <c r="J10676" s="22">
        <f t="shared" si="166"/>
        <v>122.51508645805946</v>
      </c>
      <c r="K10676" s="22" t="str">
        <f>IF(I10676&lt;&gt;"",SUMIF(Table1[Codigo_servico],A10676,Table1[Subtotal_insumo]),"")</f>
        <v/>
      </c>
      <c r="L10676" s="16">
        <f>IF(Table1[[#This Row],[Ordem_insumos]]&lt;&gt;0,VLOOKUP(Table1[[#This Row],[Codigo_servico]],Preencher_Orcamento!$B:$D,3,FALSE)*Table1[[#This Row],[Qtde_insumo]],"")</f>
        <v>0</v>
      </c>
      <c r="M10676" s="16">
        <f>IF(Table1[[#This Row],[Ordem_insumos]]&lt;&gt;0,VLOOKUP(Table1[[#This Row],[Codigo_servico]],Preencher_Orcamento!$B:$D,3,FALSE)*Table1[[#This Row],[Subtotal_insumo]],"")</f>
        <v>0</v>
      </c>
    </row>
    <row r="10677" spans="1:13" x14ac:dyDescent="0.25">
      <c r="A10677" s="6">
        <v>170159</v>
      </c>
      <c r="B10677" s="126">
        <v>6</v>
      </c>
      <c r="C10677" s="133"/>
      <c r="D10677" s="134">
        <v>10612</v>
      </c>
      <c r="E10677" s="7" t="s">
        <v>122</v>
      </c>
      <c r="F10677" s="8" t="s">
        <v>58</v>
      </c>
      <c r="G10677" s="16">
        <f>IFERROR(VLOOKUP(Table1[[#This Row],[Codigo_insumo]],BD_Insumos!$B:$E,4),"")</f>
        <v>250.2276</v>
      </c>
      <c r="H10677" s="140">
        <v>0.22</v>
      </c>
      <c r="I10677" s="9"/>
      <c r="J10677" s="22">
        <f t="shared" si="166"/>
        <v>55.050072</v>
      </c>
      <c r="K10677" s="22" t="str">
        <f>IF(I10677&lt;&gt;"",SUMIF(Table1[Codigo_servico],A10677,Table1[Subtotal_insumo]),"")</f>
        <v/>
      </c>
      <c r="L10677" s="16">
        <f>IF(Table1[[#This Row],[Ordem_insumos]]&lt;&gt;0,VLOOKUP(Table1[[#This Row],[Codigo_servico]],Preencher_Orcamento!$B:$D,3,FALSE)*Table1[[#This Row],[Qtde_insumo]],"")</f>
        <v>0</v>
      </c>
      <c r="M10677" s="16">
        <f>IF(Table1[[#This Row],[Ordem_insumos]]&lt;&gt;0,VLOOKUP(Table1[[#This Row],[Codigo_servico]],Preencher_Orcamento!$B:$D,3,FALSE)*Table1[[#This Row],[Subtotal_insumo]],"")</f>
        <v>0</v>
      </c>
    </row>
    <row r="10678" spans="1:13" x14ac:dyDescent="0.25">
      <c r="A10678" s="6">
        <v>170159</v>
      </c>
      <c r="B10678" s="126">
        <v>7</v>
      </c>
      <c r="C10678" s="133"/>
      <c r="D10678" s="134">
        <v>11520</v>
      </c>
      <c r="E10678" s="7" t="s">
        <v>213</v>
      </c>
      <c r="F10678" s="8" t="s">
        <v>197</v>
      </c>
      <c r="G10678" s="18">
        <f>IFERROR(VLOOKUP(Table1[[#This Row],[Codigo_insumo]],BD_Insumos!$B:$E,4),"")</f>
        <v>3.1955</v>
      </c>
      <c r="H10678" s="140">
        <v>2.0099999999999998</v>
      </c>
      <c r="I10678" s="9"/>
      <c r="J10678" s="23">
        <f t="shared" si="166"/>
        <v>6.4229549999999991</v>
      </c>
      <c r="K10678" s="22" t="str">
        <f>IF(I10678&lt;&gt;"",SUMIF(Table1[Codigo_servico],A10678,Table1[Subtotal_insumo]),"")</f>
        <v/>
      </c>
      <c r="L10678" s="18">
        <f>IF(Table1[[#This Row],[Ordem_insumos]]&lt;&gt;0,VLOOKUP(Table1[[#This Row],[Codigo_servico]],Preencher_Orcamento!$B:$D,3,FALSE)*Table1[[#This Row],[Qtde_insumo]],"")</f>
        <v>0</v>
      </c>
      <c r="M10678" s="18">
        <f>IF(Table1[[#This Row],[Ordem_insumos]]&lt;&gt;0,VLOOKUP(Table1[[#This Row],[Codigo_servico]],Preencher_Orcamento!$B:$D,3,FALSE)*Table1[[#This Row],[Subtotal_insumo]],"")</f>
        <v>0</v>
      </c>
    </row>
    <row r="10679" spans="1:13" x14ac:dyDescent="0.25">
      <c r="A10679" s="6">
        <v>170159</v>
      </c>
      <c r="B10679" s="126">
        <v>8</v>
      </c>
      <c r="C10679" s="133"/>
      <c r="D10679" s="134">
        <v>11510</v>
      </c>
      <c r="E10679" s="7" t="s">
        <v>205</v>
      </c>
      <c r="F10679" s="8" t="s">
        <v>197</v>
      </c>
      <c r="G10679" s="18">
        <f>IFERROR(VLOOKUP(Table1[[#This Row],[Codigo_insumo]],BD_Insumos!$B:$E,4),"")</f>
        <v>3.2757999999999998</v>
      </c>
      <c r="H10679" s="140">
        <v>15.33</v>
      </c>
      <c r="I10679" s="9"/>
      <c r="J10679" s="23">
        <f t="shared" si="166"/>
        <v>50.218013999999997</v>
      </c>
      <c r="K10679" s="22" t="str">
        <f>IF(I10679&lt;&gt;"",SUMIF(Table1[Codigo_servico],A10679,Table1[Subtotal_insumo]),"")</f>
        <v/>
      </c>
      <c r="L10679" s="18">
        <f>IF(Table1[[#This Row],[Ordem_insumos]]&lt;&gt;0,VLOOKUP(Table1[[#This Row],[Codigo_servico]],Preencher_Orcamento!$B:$D,3,FALSE)*Table1[[#This Row],[Qtde_insumo]],"")</f>
        <v>0</v>
      </c>
      <c r="M10679" s="18">
        <f>IF(Table1[[#This Row],[Ordem_insumos]]&lt;&gt;0,VLOOKUP(Table1[[#This Row],[Codigo_servico]],Preencher_Orcamento!$B:$D,3,FALSE)*Table1[[#This Row],[Subtotal_insumo]],"")</f>
        <v>0</v>
      </c>
    </row>
    <row r="10680" spans="1:13" x14ac:dyDescent="0.25">
      <c r="A10680" s="6">
        <v>170159</v>
      </c>
      <c r="B10680" s="126">
        <v>9</v>
      </c>
      <c r="C10680" s="133"/>
      <c r="D10680" s="134">
        <v>11021</v>
      </c>
      <c r="E10680" s="7" t="s">
        <v>175</v>
      </c>
      <c r="F10680" s="8" t="s">
        <v>170</v>
      </c>
      <c r="G10680" s="18">
        <f>IFERROR(VLOOKUP(Table1[[#This Row],[Codigo_insumo]],BD_Insumos!$B:$E,4),"")</f>
        <v>12.2156</v>
      </c>
      <c r="H10680" s="140">
        <v>1.28</v>
      </c>
      <c r="I10680" s="9"/>
      <c r="J10680" s="23">
        <f t="shared" si="166"/>
        <v>15.635968</v>
      </c>
      <c r="K10680" s="22" t="str">
        <f>IF(I10680&lt;&gt;"",SUMIF(Table1[Codigo_servico],A10680,Table1[Subtotal_insumo]),"")</f>
        <v/>
      </c>
      <c r="L10680" s="18">
        <f>IF(Table1[[#This Row],[Ordem_insumos]]&lt;&gt;0,VLOOKUP(Table1[[#This Row],[Codigo_servico]],Preencher_Orcamento!$B:$D,3,FALSE)*Table1[[#This Row],[Qtde_insumo]],"")</f>
        <v>0</v>
      </c>
      <c r="M10680" s="18">
        <f>IF(Table1[[#This Row],[Ordem_insumos]]&lt;&gt;0,VLOOKUP(Table1[[#This Row],[Codigo_servico]],Preencher_Orcamento!$B:$D,3,FALSE)*Table1[[#This Row],[Subtotal_insumo]],"")</f>
        <v>0</v>
      </c>
    </row>
    <row r="10681" spans="1:13" x14ac:dyDescent="0.25">
      <c r="A10681" s="6">
        <v>170159</v>
      </c>
      <c r="B10681" s="126">
        <v>10</v>
      </c>
      <c r="C10681" s="133"/>
      <c r="D10681" s="134">
        <v>10542</v>
      </c>
      <c r="E10681" s="7" t="s">
        <v>90</v>
      </c>
      <c r="F10681" s="8" t="s">
        <v>58</v>
      </c>
      <c r="G10681" s="18">
        <f>IFERROR(VLOOKUP(Table1[[#This Row],[Codigo_insumo]],BD_Insumos!$B:$E,4),"")</f>
        <v>67.5685</v>
      </c>
      <c r="H10681" s="140">
        <v>3.6999999999999998E-2</v>
      </c>
      <c r="I10681" s="9"/>
      <c r="J10681" s="23">
        <f t="shared" si="166"/>
        <v>2.5000344999999999</v>
      </c>
      <c r="K10681" s="22" t="str">
        <f>IF(I10681&lt;&gt;"",SUMIF(Table1[Codigo_servico],A10681,Table1[Subtotal_insumo]),"")</f>
        <v/>
      </c>
      <c r="L10681" s="18">
        <f>IF(Table1[[#This Row],[Ordem_insumos]]&lt;&gt;0,VLOOKUP(Table1[[#This Row],[Codigo_servico]],Preencher_Orcamento!$B:$D,3,FALSE)*Table1[[#This Row],[Qtde_insumo]],"")</f>
        <v>0</v>
      </c>
      <c r="M10681" s="18">
        <f>IF(Table1[[#This Row],[Ordem_insumos]]&lt;&gt;0,VLOOKUP(Table1[[#This Row],[Codigo_servico]],Preencher_Orcamento!$B:$D,3,FALSE)*Table1[[#This Row],[Subtotal_insumo]],"")</f>
        <v>0</v>
      </c>
    </row>
    <row r="10682" spans="1:13" x14ac:dyDescent="0.25">
      <c r="A10682" s="6">
        <v>170159</v>
      </c>
      <c r="B10682" s="126">
        <v>11</v>
      </c>
      <c r="C10682" s="133"/>
      <c r="D10682" s="134">
        <v>2013</v>
      </c>
      <c r="E10682" s="7" t="s">
        <v>2184</v>
      </c>
      <c r="F10682" s="8" t="s">
        <v>2140</v>
      </c>
      <c r="G10682" s="18">
        <f>IFERROR(VLOOKUP(Table1[[#This Row],[Codigo_insumo]],BD_Insumos!$B:$E,4),"")</f>
        <v>15.756939025755017</v>
      </c>
      <c r="H10682" s="140">
        <v>9.3000000000000007</v>
      </c>
      <c r="I10682" s="9"/>
      <c r="J10682" s="23">
        <f t="shared" si="166"/>
        <v>146.53953293952168</v>
      </c>
      <c r="K10682" s="22" t="str">
        <f>IF(I10682&lt;&gt;"",SUMIF(Table1[Codigo_servico],A10682,Table1[Subtotal_insumo]),"")</f>
        <v/>
      </c>
      <c r="L10682" s="18">
        <f>IF(Table1[[#This Row],[Ordem_insumos]]&lt;&gt;0,VLOOKUP(Table1[[#This Row],[Codigo_servico]],Preencher_Orcamento!$B:$D,3,FALSE)*Table1[[#This Row],[Qtde_insumo]],"")</f>
        <v>0</v>
      </c>
      <c r="M10682" s="18">
        <f>IF(Table1[[#This Row],[Ordem_insumos]]&lt;&gt;0,VLOOKUP(Table1[[#This Row],[Codigo_servico]],Preencher_Orcamento!$B:$D,3,FALSE)*Table1[[#This Row],[Subtotal_insumo]],"")</f>
        <v>0</v>
      </c>
    </row>
    <row r="10683" spans="1:13" x14ac:dyDescent="0.25">
      <c r="A10683" s="6">
        <v>170159</v>
      </c>
      <c r="B10683" s="126">
        <v>12</v>
      </c>
      <c r="C10683" s="133"/>
      <c r="D10683" s="134">
        <v>11046</v>
      </c>
      <c r="E10683" s="7" t="s">
        <v>178</v>
      </c>
      <c r="F10683" s="8" t="s">
        <v>5</v>
      </c>
      <c r="G10683" s="18">
        <f>IFERROR(VLOOKUP(Table1[[#This Row],[Codigo_insumo]],BD_Insumos!$B:$E,4),"")</f>
        <v>2.4108999999999998</v>
      </c>
      <c r="H10683" s="140">
        <v>12.66</v>
      </c>
      <c r="I10683" s="9"/>
      <c r="J10683" s="23">
        <f t="shared" si="166"/>
        <v>30.521993999999999</v>
      </c>
      <c r="K10683" s="22" t="str">
        <f>IF(I10683&lt;&gt;"",SUMIF(Table1[Codigo_servico],A10683,Table1[Subtotal_insumo]),"")</f>
        <v/>
      </c>
      <c r="L10683" s="18">
        <f>IF(Table1[[#This Row],[Ordem_insumos]]&lt;&gt;0,VLOOKUP(Table1[[#This Row],[Codigo_servico]],Preencher_Orcamento!$B:$D,3,FALSE)*Table1[[#This Row],[Qtde_insumo]],"")</f>
        <v>0</v>
      </c>
      <c r="M10683" s="18">
        <f>IF(Table1[[#This Row],[Ordem_insumos]]&lt;&gt;0,VLOOKUP(Table1[[#This Row],[Codigo_servico]],Preencher_Orcamento!$B:$D,3,FALSE)*Table1[[#This Row],[Subtotal_insumo]],"")</f>
        <v>0</v>
      </c>
    </row>
    <row r="10684" spans="1:13" x14ac:dyDescent="0.25">
      <c r="A10684" s="6">
        <v>170159</v>
      </c>
      <c r="B10684" s="126">
        <v>13</v>
      </c>
      <c r="C10684" s="133"/>
      <c r="D10684" s="134">
        <v>11070</v>
      </c>
      <c r="E10684" s="7" t="s">
        <v>185</v>
      </c>
      <c r="F10684" s="8" t="s">
        <v>5</v>
      </c>
      <c r="G10684" s="18">
        <f>IFERROR(VLOOKUP(Table1[[#This Row],[Codigo_insumo]],BD_Insumos!$B:$E,4),"")</f>
        <v>4.1189999999999998</v>
      </c>
      <c r="H10684" s="140">
        <v>3.5333299999999999</v>
      </c>
      <c r="I10684" s="9"/>
      <c r="J10684" s="23">
        <f t="shared" si="166"/>
        <v>14.553786269999998</v>
      </c>
      <c r="K10684" s="22" t="str">
        <f>IF(I10684&lt;&gt;"",SUMIF(Table1[Codigo_servico],A10684,Table1[Subtotal_insumo]),"")</f>
        <v/>
      </c>
      <c r="L10684" s="18">
        <f>IF(Table1[[#This Row],[Ordem_insumos]]&lt;&gt;0,VLOOKUP(Table1[[#This Row],[Codigo_servico]],Preencher_Orcamento!$B:$D,3,FALSE)*Table1[[#This Row],[Qtde_insumo]],"")</f>
        <v>0</v>
      </c>
      <c r="M10684" s="18">
        <f>IF(Table1[[#This Row],[Ordem_insumos]]&lt;&gt;0,VLOOKUP(Table1[[#This Row],[Codigo_servico]],Preencher_Orcamento!$B:$D,3,FALSE)*Table1[[#This Row],[Subtotal_insumo]],"")</f>
        <v>0</v>
      </c>
    </row>
    <row r="10685" spans="1:13" x14ac:dyDescent="0.25">
      <c r="A10685" s="6">
        <v>170159</v>
      </c>
      <c r="B10685" s="126">
        <v>14</v>
      </c>
      <c r="C10685" s="133"/>
      <c r="D10685" s="134">
        <v>17515</v>
      </c>
      <c r="E10685" s="7" t="s">
        <v>383</v>
      </c>
      <c r="F10685" s="8" t="s">
        <v>197</v>
      </c>
      <c r="G10685" s="18">
        <f>IFERROR(VLOOKUP(Table1[[#This Row],[Codigo_insumo]],BD_Insumos!$B:$E,4),"")</f>
        <v>5.5275999999999996</v>
      </c>
      <c r="H10685" s="140">
        <v>1.04</v>
      </c>
      <c r="I10685" s="9"/>
      <c r="J10685" s="23">
        <f t="shared" si="166"/>
        <v>5.748704</v>
      </c>
      <c r="K10685" s="22" t="str">
        <f>IF(I10685&lt;&gt;"",SUMIF(Table1[Codigo_servico],A10685,Table1[Subtotal_insumo]),"")</f>
        <v/>
      </c>
      <c r="L10685" s="18">
        <f>IF(Table1[[#This Row],[Ordem_insumos]]&lt;&gt;0,VLOOKUP(Table1[[#This Row],[Codigo_servico]],Preencher_Orcamento!$B:$D,3,FALSE)*Table1[[#This Row],[Qtde_insumo]],"")</f>
        <v>0</v>
      </c>
      <c r="M10685" s="18">
        <f>IF(Table1[[#This Row],[Ordem_insumos]]&lt;&gt;0,VLOOKUP(Table1[[#This Row],[Codigo_servico]],Preencher_Orcamento!$B:$D,3,FALSE)*Table1[[#This Row],[Subtotal_insumo]],"")</f>
        <v>0</v>
      </c>
    </row>
    <row r="10686" spans="1:13" ht="26.25" x14ac:dyDescent="0.25">
      <c r="A10686" s="6">
        <v>170159</v>
      </c>
      <c r="B10686" s="126">
        <v>15</v>
      </c>
      <c r="C10686" s="133"/>
      <c r="D10686" s="134">
        <v>14022</v>
      </c>
      <c r="E10686" s="7" t="s">
        <v>290</v>
      </c>
      <c r="F10686" s="8" t="s">
        <v>197</v>
      </c>
      <c r="G10686" s="18">
        <f>IFERROR(VLOOKUP(Table1[[#This Row],[Codigo_insumo]],BD_Insumos!$B:$E,4),"")</f>
        <v>20.04</v>
      </c>
      <c r="H10686" s="140">
        <v>0.15</v>
      </c>
      <c r="I10686" s="9"/>
      <c r="J10686" s="23">
        <f t="shared" si="166"/>
        <v>3.0059999999999998</v>
      </c>
      <c r="K10686" s="22" t="str">
        <f>IF(I10686&lt;&gt;"",SUMIF(Table1[Codigo_servico],A10686,Table1[Subtotal_insumo]),"")</f>
        <v/>
      </c>
      <c r="L10686" s="18">
        <f>IF(Table1[[#This Row],[Ordem_insumos]]&lt;&gt;0,VLOOKUP(Table1[[#This Row],[Codigo_servico]],Preencher_Orcamento!$B:$D,3,FALSE)*Table1[[#This Row],[Qtde_insumo]],"")</f>
        <v>0</v>
      </c>
      <c r="M10686" s="18">
        <f>IF(Table1[[#This Row],[Ordem_insumos]]&lt;&gt;0,VLOOKUP(Table1[[#This Row],[Codigo_servico]],Preencher_Orcamento!$B:$D,3,FALSE)*Table1[[#This Row],[Subtotal_insumo]],"")</f>
        <v>0</v>
      </c>
    </row>
    <row r="10687" spans="1:13" x14ac:dyDescent="0.25">
      <c r="A10687" s="6">
        <v>170159</v>
      </c>
      <c r="B10687" s="126">
        <v>16</v>
      </c>
      <c r="C10687" s="133"/>
      <c r="D10687" s="134">
        <v>17740</v>
      </c>
      <c r="E10687" s="7" t="s">
        <v>399</v>
      </c>
      <c r="F10687" s="8" t="s">
        <v>197</v>
      </c>
      <c r="G10687" s="18">
        <f>IFERROR(VLOOKUP(Table1[[#This Row],[Codigo_insumo]],BD_Insumos!$B:$E,4),"")</f>
        <v>4.9862000000000002</v>
      </c>
      <c r="H10687" s="140">
        <v>0.33</v>
      </c>
      <c r="I10687" s="9"/>
      <c r="J10687" s="23">
        <f t="shared" si="166"/>
        <v>1.6454460000000002</v>
      </c>
      <c r="K10687" s="22" t="str">
        <f>IF(I10687&lt;&gt;"",SUMIF(Table1[Codigo_servico],A10687,Table1[Subtotal_insumo]),"")</f>
        <v/>
      </c>
      <c r="L10687" s="18">
        <f>IF(Table1[[#This Row],[Ordem_insumos]]&lt;&gt;0,VLOOKUP(Table1[[#This Row],[Codigo_servico]],Preencher_Orcamento!$B:$D,3,FALSE)*Table1[[#This Row],[Qtde_insumo]],"")</f>
        <v>0</v>
      </c>
      <c r="M10687" s="18">
        <f>IF(Table1[[#This Row],[Ordem_insumos]]&lt;&gt;0,VLOOKUP(Table1[[#This Row],[Codigo_servico]],Preencher_Orcamento!$B:$D,3,FALSE)*Table1[[#This Row],[Subtotal_insumo]],"")</f>
        <v>0</v>
      </c>
    </row>
    <row r="10688" spans="1:13" x14ac:dyDescent="0.25">
      <c r="A10688" s="6">
        <v>170159</v>
      </c>
      <c r="B10688" s="126">
        <v>17</v>
      </c>
      <c r="C10688" s="133"/>
      <c r="D10688" s="134">
        <v>2099</v>
      </c>
      <c r="E10688" s="7" t="s">
        <v>2205</v>
      </c>
      <c r="F10688" s="8" t="s">
        <v>2140</v>
      </c>
      <c r="G10688" s="18">
        <f>IFERROR(VLOOKUP(Table1[[#This Row],[Codigo_insumo]],BD_Insumos!$B:$E,4),"")</f>
        <v>12.627877718847255</v>
      </c>
      <c r="H10688" s="140">
        <v>7.17</v>
      </c>
      <c r="I10688" s="9"/>
      <c r="J10688" s="23">
        <f t="shared" si="166"/>
        <v>90.541883244134823</v>
      </c>
      <c r="K10688" s="22" t="str">
        <f>IF(I10688&lt;&gt;"",SUMIF(Table1[Codigo_servico],A10688,Table1[Subtotal_insumo]),"")</f>
        <v/>
      </c>
      <c r="L10688" s="18">
        <f>IF(Table1[[#This Row],[Ordem_insumos]]&lt;&gt;0,VLOOKUP(Table1[[#This Row],[Codigo_servico]],Preencher_Orcamento!$B:$D,3,FALSE)*Table1[[#This Row],[Qtde_insumo]],"")</f>
        <v>0</v>
      </c>
      <c r="M10688" s="18">
        <f>IF(Table1[[#This Row],[Ordem_insumos]]&lt;&gt;0,VLOOKUP(Table1[[#This Row],[Codigo_servico]],Preencher_Orcamento!$B:$D,3,FALSE)*Table1[[#This Row],[Subtotal_insumo]],"")</f>
        <v>0</v>
      </c>
    </row>
    <row r="10689" spans="1:13" x14ac:dyDescent="0.25">
      <c r="A10689" s="3">
        <v>170164</v>
      </c>
      <c r="B10689" s="125">
        <v>0</v>
      </c>
      <c r="C10689" s="131" t="s">
        <v>4403</v>
      </c>
      <c r="D10689" s="132"/>
      <c r="E10689" s="4"/>
      <c r="F10689" s="4"/>
      <c r="G10689" s="17" t="str">
        <f>IFERROR(VLOOKUP(Table1[[#This Row],[Codigo_insumo]],BD_Insumos!$B:$E,4),"")</f>
        <v/>
      </c>
      <c r="H10689" s="139"/>
      <c r="I10689" s="5" t="s">
        <v>5</v>
      </c>
      <c r="J10689" s="20" t="str">
        <f t="shared" si="166"/>
        <v/>
      </c>
      <c r="K10689" s="21">
        <f>IF(I10689&lt;&gt;"",SUMIF(Table1[Codigo_servico],A10689,Table1[Subtotal_insumo]),"")</f>
        <v>427.83846400784466</v>
      </c>
      <c r="L10689" s="17" t="str">
        <f>IF(Table1[[#This Row],[Ordem_insumos]]&lt;&gt;0,VLOOKUP(Table1[[#This Row],[Codigo_servico]],Preencher_Orcamento!$B:$D,3,FALSE)*Table1[[#This Row],[Qtde_insumo]],"")</f>
        <v/>
      </c>
      <c r="M10689" s="17" t="str">
        <f>IF(Table1[[#This Row],[Ordem_insumos]]&lt;&gt;0,VLOOKUP(Table1[[#This Row],[Codigo_servico]],Preencher_Orcamento!$B:$D,3,FALSE)*Table1[[#This Row],[Subtotal_insumo]],"")</f>
        <v/>
      </c>
    </row>
    <row r="10690" spans="1:13" ht="26.25" x14ac:dyDescent="0.25">
      <c r="A10690" s="6">
        <v>170164</v>
      </c>
      <c r="B10690" s="126">
        <v>1</v>
      </c>
      <c r="C10690" s="133"/>
      <c r="D10690" s="134">
        <v>10643</v>
      </c>
      <c r="E10690" s="7" t="s">
        <v>153</v>
      </c>
      <c r="F10690" s="8" t="s">
        <v>58</v>
      </c>
      <c r="G10690" s="16">
        <f>IFERROR(VLOOKUP(Table1[[#This Row],[Codigo_insumo]],BD_Insumos!$B:$E,4),"")</f>
        <v>442.98289999999997</v>
      </c>
      <c r="H10690" s="140">
        <v>1.5E-3</v>
      </c>
      <c r="I10690" s="9"/>
      <c r="J10690" s="22">
        <f t="shared" ref="J10690:J10753" si="167">IF(I10690="",G10690*H10690,"")</f>
        <v>0.66447434999999999</v>
      </c>
      <c r="K10690" s="22" t="str">
        <f>IF(I10690&lt;&gt;"",SUMIF(Table1[Codigo_servico],A10690,Table1[Subtotal_insumo]),"")</f>
        <v/>
      </c>
      <c r="L10690" s="16">
        <f>IF(Table1[[#This Row],[Ordem_insumos]]&lt;&gt;0,VLOOKUP(Table1[[#This Row],[Codigo_servico]],Preencher_Orcamento!$B:$D,3,FALSE)*Table1[[#This Row],[Qtde_insumo]],"")</f>
        <v>0</v>
      </c>
      <c r="M10690" s="16">
        <f>IF(Table1[[#This Row],[Ordem_insumos]]&lt;&gt;0,VLOOKUP(Table1[[#This Row],[Codigo_servico]],Preencher_Orcamento!$B:$D,3,FALSE)*Table1[[#This Row],[Subtotal_insumo]],"")</f>
        <v>0</v>
      </c>
    </row>
    <row r="10691" spans="1:13" x14ac:dyDescent="0.25">
      <c r="A10691" s="6">
        <v>170164</v>
      </c>
      <c r="B10691" s="126">
        <v>2</v>
      </c>
      <c r="C10691" s="133"/>
      <c r="D10691" s="134">
        <v>11510</v>
      </c>
      <c r="E10691" s="7" t="s">
        <v>205</v>
      </c>
      <c r="F10691" s="8" t="s">
        <v>197</v>
      </c>
      <c r="G10691" s="16">
        <f>IFERROR(VLOOKUP(Table1[[#This Row],[Codigo_insumo]],BD_Insumos!$B:$E,4),"")</f>
        <v>3.2757999999999998</v>
      </c>
      <c r="H10691" s="140">
        <v>10.5</v>
      </c>
      <c r="I10691" s="9"/>
      <c r="J10691" s="22">
        <f t="shared" si="167"/>
        <v>34.395899999999997</v>
      </c>
      <c r="K10691" s="22" t="str">
        <f>IF(I10691&lt;&gt;"",SUMIF(Table1[Codigo_servico],A10691,Table1[Subtotal_insumo]),"")</f>
        <v/>
      </c>
      <c r="L10691" s="16">
        <f>IF(Table1[[#This Row],[Ordem_insumos]]&lt;&gt;0,VLOOKUP(Table1[[#This Row],[Codigo_servico]],Preencher_Orcamento!$B:$D,3,FALSE)*Table1[[#This Row],[Qtde_insumo]],"")</f>
        <v>0</v>
      </c>
      <c r="M10691" s="16">
        <f>IF(Table1[[#This Row],[Ordem_insumos]]&lt;&gt;0,VLOOKUP(Table1[[#This Row],[Codigo_servico]],Preencher_Orcamento!$B:$D,3,FALSE)*Table1[[#This Row],[Subtotal_insumo]],"")</f>
        <v>0</v>
      </c>
    </row>
    <row r="10692" spans="1:13" x14ac:dyDescent="0.25">
      <c r="A10692" s="6">
        <v>170164</v>
      </c>
      <c r="B10692" s="126">
        <v>3</v>
      </c>
      <c r="C10692" s="133"/>
      <c r="D10692" s="134">
        <v>11046</v>
      </c>
      <c r="E10692" s="7" t="s">
        <v>178</v>
      </c>
      <c r="F10692" s="8" t="s">
        <v>5</v>
      </c>
      <c r="G10692" s="16">
        <f>IFERROR(VLOOKUP(Table1[[#This Row],[Codigo_insumo]],BD_Insumos!$B:$E,4),"")</f>
        <v>2.4108999999999998</v>
      </c>
      <c r="H10692" s="140">
        <v>2.82</v>
      </c>
      <c r="I10692" s="9"/>
      <c r="J10692" s="22">
        <f t="shared" si="167"/>
        <v>6.7987379999999993</v>
      </c>
      <c r="K10692" s="22" t="str">
        <f>IF(I10692&lt;&gt;"",SUMIF(Table1[Codigo_servico],A10692,Table1[Subtotal_insumo]),"")</f>
        <v/>
      </c>
      <c r="L10692" s="16">
        <f>IF(Table1[[#This Row],[Ordem_insumos]]&lt;&gt;0,VLOOKUP(Table1[[#This Row],[Codigo_servico]],Preencher_Orcamento!$B:$D,3,FALSE)*Table1[[#This Row],[Qtde_insumo]],"")</f>
        <v>0</v>
      </c>
      <c r="M10692" s="16">
        <f>IF(Table1[[#This Row],[Ordem_insumos]]&lt;&gt;0,VLOOKUP(Table1[[#This Row],[Codigo_servico]],Preencher_Orcamento!$B:$D,3,FALSE)*Table1[[#This Row],[Subtotal_insumo]],"")</f>
        <v>0</v>
      </c>
    </row>
    <row r="10693" spans="1:13" x14ac:dyDescent="0.25">
      <c r="A10693" s="6">
        <v>170164</v>
      </c>
      <c r="B10693" s="126">
        <v>4</v>
      </c>
      <c r="C10693" s="133"/>
      <c r="D10693" s="134">
        <v>11021</v>
      </c>
      <c r="E10693" s="7" t="s">
        <v>175</v>
      </c>
      <c r="F10693" s="8" t="s">
        <v>170</v>
      </c>
      <c r="G10693" s="16">
        <f>IFERROR(VLOOKUP(Table1[[#This Row],[Codigo_insumo]],BD_Insumos!$B:$E,4),"")</f>
        <v>12.2156</v>
      </c>
      <c r="H10693" s="140">
        <v>0.31</v>
      </c>
      <c r="I10693" s="9"/>
      <c r="J10693" s="22">
        <f t="shared" si="167"/>
        <v>3.7868360000000001</v>
      </c>
      <c r="K10693" s="22" t="str">
        <f>IF(I10693&lt;&gt;"",SUMIF(Table1[Codigo_servico],A10693,Table1[Subtotal_insumo]),"")</f>
        <v/>
      </c>
      <c r="L10693" s="16">
        <f>IF(Table1[[#This Row],[Ordem_insumos]]&lt;&gt;0,VLOOKUP(Table1[[#This Row],[Codigo_servico]],Preencher_Orcamento!$B:$D,3,FALSE)*Table1[[#This Row],[Qtde_insumo]],"")</f>
        <v>0</v>
      </c>
      <c r="M10693" s="16">
        <f>IF(Table1[[#This Row],[Ordem_insumos]]&lt;&gt;0,VLOOKUP(Table1[[#This Row],[Codigo_servico]],Preencher_Orcamento!$B:$D,3,FALSE)*Table1[[#This Row],[Subtotal_insumo]],"")</f>
        <v>0</v>
      </c>
    </row>
    <row r="10694" spans="1:13" x14ac:dyDescent="0.25">
      <c r="A10694" s="6">
        <v>170164</v>
      </c>
      <c r="B10694" s="126">
        <v>5</v>
      </c>
      <c r="C10694" s="133"/>
      <c r="D10694" s="134">
        <v>10542</v>
      </c>
      <c r="E10694" s="7" t="s">
        <v>90</v>
      </c>
      <c r="F10694" s="8" t="s">
        <v>58</v>
      </c>
      <c r="G10694" s="16">
        <f>IFERROR(VLOOKUP(Table1[[#This Row],[Codigo_insumo]],BD_Insumos!$B:$E,4),"")</f>
        <v>67.5685</v>
      </c>
      <c r="H10694" s="140">
        <v>1.4E-2</v>
      </c>
      <c r="I10694" s="9"/>
      <c r="J10694" s="22">
        <f t="shared" si="167"/>
        <v>0.94595899999999999</v>
      </c>
      <c r="K10694" s="22" t="str">
        <f>IF(I10694&lt;&gt;"",SUMIF(Table1[Codigo_servico],A10694,Table1[Subtotal_insumo]),"")</f>
        <v/>
      </c>
      <c r="L10694" s="16">
        <f>IF(Table1[[#This Row],[Ordem_insumos]]&lt;&gt;0,VLOOKUP(Table1[[#This Row],[Codigo_servico]],Preencher_Orcamento!$B:$D,3,FALSE)*Table1[[#This Row],[Qtde_insumo]],"")</f>
        <v>0</v>
      </c>
      <c r="M10694" s="16">
        <f>IF(Table1[[#This Row],[Ordem_insumos]]&lt;&gt;0,VLOOKUP(Table1[[#This Row],[Codigo_servico]],Preencher_Orcamento!$B:$D,3,FALSE)*Table1[[#This Row],[Subtotal_insumo]],"")</f>
        <v>0</v>
      </c>
    </row>
    <row r="10695" spans="1:13" x14ac:dyDescent="0.25">
      <c r="A10695" s="6">
        <v>170164</v>
      </c>
      <c r="B10695" s="126">
        <v>6</v>
      </c>
      <c r="C10695" s="133"/>
      <c r="D10695" s="134">
        <v>17740</v>
      </c>
      <c r="E10695" s="7" t="s">
        <v>399</v>
      </c>
      <c r="F10695" s="8" t="s">
        <v>197</v>
      </c>
      <c r="G10695" s="16">
        <f>IFERROR(VLOOKUP(Table1[[#This Row],[Codigo_insumo]],BD_Insumos!$B:$E,4),"")</f>
        <v>4.9862000000000002</v>
      </c>
      <c r="H10695" s="140">
        <v>0.22</v>
      </c>
      <c r="I10695" s="9"/>
      <c r="J10695" s="22">
        <f t="shared" si="167"/>
        <v>1.0969640000000001</v>
      </c>
      <c r="K10695" s="22" t="str">
        <f>IF(I10695&lt;&gt;"",SUMIF(Table1[Codigo_servico],A10695,Table1[Subtotal_insumo]),"")</f>
        <v/>
      </c>
      <c r="L10695" s="16">
        <f>IF(Table1[[#This Row],[Ordem_insumos]]&lt;&gt;0,VLOOKUP(Table1[[#This Row],[Codigo_servico]],Preencher_Orcamento!$B:$D,3,FALSE)*Table1[[#This Row],[Qtde_insumo]],"")</f>
        <v>0</v>
      </c>
      <c r="M10695" s="16">
        <f>IF(Table1[[#This Row],[Ordem_insumos]]&lt;&gt;0,VLOOKUP(Table1[[#This Row],[Codigo_servico]],Preencher_Orcamento!$B:$D,3,FALSE)*Table1[[#This Row],[Subtotal_insumo]],"")</f>
        <v>0</v>
      </c>
    </row>
    <row r="10696" spans="1:13" x14ac:dyDescent="0.25">
      <c r="A10696" s="6">
        <v>170164</v>
      </c>
      <c r="B10696" s="126">
        <v>7</v>
      </c>
      <c r="C10696" s="133"/>
      <c r="D10696" s="134">
        <v>10612</v>
      </c>
      <c r="E10696" s="7" t="s">
        <v>122</v>
      </c>
      <c r="F10696" s="8" t="s">
        <v>58</v>
      </c>
      <c r="G10696" s="18">
        <f>IFERROR(VLOOKUP(Table1[[#This Row],[Codigo_insumo]],BD_Insumos!$B:$E,4),"")</f>
        <v>250.2276</v>
      </c>
      <c r="H10696" s="140">
        <v>0.18</v>
      </c>
      <c r="I10696" s="9"/>
      <c r="J10696" s="23">
        <f t="shared" si="167"/>
        <v>45.040967999999999</v>
      </c>
      <c r="K10696" s="22" t="str">
        <f>IF(I10696&lt;&gt;"",SUMIF(Table1[Codigo_servico],A10696,Table1[Subtotal_insumo]),"")</f>
        <v/>
      </c>
      <c r="L10696" s="18">
        <f>IF(Table1[[#This Row],[Ordem_insumos]]&lt;&gt;0,VLOOKUP(Table1[[#This Row],[Codigo_servico]],Preencher_Orcamento!$B:$D,3,FALSE)*Table1[[#This Row],[Qtde_insumo]],"")</f>
        <v>0</v>
      </c>
      <c r="M10696" s="18">
        <f>IF(Table1[[#This Row],[Ordem_insumos]]&lt;&gt;0,VLOOKUP(Table1[[#This Row],[Codigo_servico]],Preencher_Orcamento!$B:$D,3,FALSE)*Table1[[#This Row],[Subtotal_insumo]],"")</f>
        <v>0</v>
      </c>
    </row>
    <row r="10697" spans="1:13" x14ac:dyDescent="0.25">
      <c r="A10697" s="6">
        <v>170164</v>
      </c>
      <c r="B10697" s="126">
        <v>8</v>
      </c>
      <c r="C10697" s="133"/>
      <c r="D10697" s="134">
        <v>11520</v>
      </c>
      <c r="E10697" s="7" t="s">
        <v>213</v>
      </c>
      <c r="F10697" s="8" t="s">
        <v>197</v>
      </c>
      <c r="G10697" s="18">
        <f>IFERROR(VLOOKUP(Table1[[#This Row],[Codigo_insumo]],BD_Insumos!$B:$E,4),"")</f>
        <v>3.1955</v>
      </c>
      <c r="H10697" s="140">
        <v>1.58</v>
      </c>
      <c r="I10697" s="9"/>
      <c r="J10697" s="23">
        <f t="shared" si="167"/>
        <v>5.0488900000000001</v>
      </c>
      <c r="K10697" s="22" t="str">
        <f>IF(I10697&lt;&gt;"",SUMIF(Table1[Codigo_servico],A10697,Table1[Subtotal_insumo]),"")</f>
        <v/>
      </c>
      <c r="L10697" s="18">
        <f>IF(Table1[[#This Row],[Ordem_insumos]]&lt;&gt;0,VLOOKUP(Table1[[#This Row],[Codigo_servico]],Preencher_Orcamento!$B:$D,3,FALSE)*Table1[[#This Row],[Qtde_insumo]],"")</f>
        <v>0</v>
      </c>
      <c r="M10697" s="18">
        <f>IF(Table1[[#This Row],[Ordem_insumos]]&lt;&gt;0,VLOOKUP(Table1[[#This Row],[Codigo_servico]],Preencher_Orcamento!$B:$D,3,FALSE)*Table1[[#This Row],[Subtotal_insumo]],"")</f>
        <v>0</v>
      </c>
    </row>
    <row r="10698" spans="1:13" x14ac:dyDescent="0.25">
      <c r="A10698" s="6">
        <v>170164</v>
      </c>
      <c r="B10698" s="126">
        <v>9</v>
      </c>
      <c r="C10698" s="133"/>
      <c r="D10698" s="134">
        <v>10627</v>
      </c>
      <c r="E10698" s="7" t="s">
        <v>137</v>
      </c>
      <c r="F10698" s="8" t="s">
        <v>58</v>
      </c>
      <c r="G10698" s="18">
        <f>IFERROR(VLOOKUP(Table1[[#This Row],[Codigo_insumo]],BD_Insumos!$B:$E,4),"")</f>
        <v>213.67830000000001</v>
      </c>
      <c r="H10698" s="140">
        <v>8.7500000000000008E-3</v>
      </c>
      <c r="I10698" s="9"/>
      <c r="J10698" s="23">
        <f t="shared" si="167"/>
        <v>1.8696851250000002</v>
      </c>
      <c r="K10698" s="22" t="str">
        <f>IF(I10698&lt;&gt;"",SUMIF(Table1[Codigo_servico],A10698,Table1[Subtotal_insumo]),"")</f>
        <v/>
      </c>
      <c r="L10698" s="18">
        <f>IF(Table1[[#This Row],[Ordem_insumos]]&lt;&gt;0,VLOOKUP(Table1[[#This Row],[Codigo_servico]],Preencher_Orcamento!$B:$D,3,FALSE)*Table1[[#This Row],[Qtde_insumo]],"")</f>
        <v>0</v>
      </c>
      <c r="M10698" s="18">
        <f>IF(Table1[[#This Row],[Ordem_insumos]]&lt;&gt;0,VLOOKUP(Table1[[#This Row],[Codigo_servico]],Preencher_Orcamento!$B:$D,3,FALSE)*Table1[[#This Row],[Subtotal_insumo]],"")</f>
        <v>0</v>
      </c>
    </row>
    <row r="10699" spans="1:13" ht="26.25" x14ac:dyDescent="0.25">
      <c r="A10699" s="6">
        <v>170164</v>
      </c>
      <c r="B10699" s="126">
        <v>10</v>
      </c>
      <c r="C10699" s="133"/>
      <c r="D10699" s="134">
        <v>2016</v>
      </c>
      <c r="E10699" s="7" t="s">
        <v>2187</v>
      </c>
      <c r="F10699" s="8" t="s">
        <v>2140</v>
      </c>
      <c r="G10699" s="18">
        <f>IFERROR(VLOOKUP(Table1[[#This Row],[Codigo_insumo]],BD_Insumos!$B:$E,4),"")</f>
        <v>13.188618292508322</v>
      </c>
      <c r="H10699" s="140">
        <v>1.1499999999999999</v>
      </c>
      <c r="I10699" s="9"/>
      <c r="J10699" s="23">
        <f t="shared" si="167"/>
        <v>15.166911036384569</v>
      </c>
      <c r="K10699" s="22" t="str">
        <f>IF(I10699&lt;&gt;"",SUMIF(Table1[Codigo_servico],A10699,Table1[Subtotal_insumo]),"")</f>
        <v/>
      </c>
      <c r="L10699" s="18">
        <f>IF(Table1[[#This Row],[Ordem_insumos]]&lt;&gt;0,VLOOKUP(Table1[[#This Row],[Codigo_servico]],Preencher_Orcamento!$B:$D,3,FALSE)*Table1[[#This Row],[Qtde_insumo]],"")</f>
        <v>0</v>
      </c>
      <c r="M10699" s="18">
        <f>IF(Table1[[#This Row],[Ordem_insumos]]&lt;&gt;0,VLOOKUP(Table1[[#This Row],[Codigo_servico]],Preencher_Orcamento!$B:$D,3,FALSE)*Table1[[#This Row],[Subtotal_insumo]],"")</f>
        <v>0</v>
      </c>
    </row>
    <row r="10700" spans="1:13" x14ac:dyDescent="0.25">
      <c r="A10700" s="6">
        <v>170164</v>
      </c>
      <c r="B10700" s="126">
        <v>11</v>
      </c>
      <c r="C10700" s="133"/>
      <c r="D10700" s="134">
        <v>11066</v>
      </c>
      <c r="E10700" s="7" t="s">
        <v>183</v>
      </c>
      <c r="F10700" s="8" t="s">
        <v>5</v>
      </c>
      <c r="G10700" s="18">
        <f>IFERROR(VLOOKUP(Table1[[#This Row],[Codigo_insumo]],BD_Insumos!$B:$E,4),"")</f>
        <v>1.0965</v>
      </c>
      <c r="H10700" s="140">
        <v>1.4</v>
      </c>
      <c r="I10700" s="9"/>
      <c r="J10700" s="23">
        <f t="shared" si="167"/>
        <v>1.5350999999999999</v>
      </c>
      <c r="K10700" s="22" t="str">
        <f>IF(I10700&lt;&gt;"",SUMIF(Table1[Codigo_servico],A10700,Table1[Subtotal_insumo]),"")</f>
        <v/>
      </c>
      <c r="L10700" s="18">
        <f>IF(Table1[[#This Row],[Ordem_insumos]]&lt;&gt;0,VLOOKUP(Table1[[#This Row],[Codigo_servico]],Preencher_Orcamento!$B:$D,3,FALSE)*Table1[[#This Row],[Qtde_insumo]],"")</f>
        <v>0</v>
      </c>
      <c r="M10700" s="18">
        <f>IF(Table1[[#This Row],[Ordem_insumos]]&lt;&gt;0,VLOOKUP(Table1[[#This Row],[Codigo_servico]],Preencher_Orcamento!$B:$D,3,FALSE)*Table1[[#This Row],[Subtotal_insumo]],"")</f>
        <v>0</v>
      </c>
    </row>
    <row r="10701" spans="1:13" ht="26.25" x14ac:dyDescent="0.25">
      <c r="A10701" s="6">
        <v>170164</v>
      </c>
      <c r="B10701" s="126">
        <v>12</v>
      </c>
      <c r="C10701" s="133"/>
      <c r="D10701" s="134">
        <v>12540</v>
      </c>
      <c r="E10701" s="7" t="s">
        <v>237</v>
      </c>
      <c r="F10701" s="8" t="s">
        <v>457</v>
      </c>
      <c r="G10701" s="18">
        <f>IFERROR(VLOOKUP(Table1[[#This Row],[Codigo_insumo]],BD_Insumos!$B:$E,4),"")</f>
        <v>2.3161</v>
      </c>
      <c r="H10701" s="140">
        <v>23</v>
      </c>
      <c r="I10701" s="9"/>
      <c r="J10701" s="23">
        <f t="shared" si="167"/>
        <v>53.270299999999999</v>
      </c>
      <c r="K10701" s="22" t="str">
        <f>IF(I10701&lt;&gt;"",SUMIF(Table1[Codigo_servico],A10701,Table1[Subtotal_insumo]),"")</f>
        <v/>
      </c>
      <c r="L10701" s="18">
        <f>IF(Table1[[#This Row],[Ordem_insumos]]&lt;&gt;0,VLOOKUP(Table1[[#This Row],[Codigo_servico]],Preencher_Orcamento!$B:$D,3,FALSE)*Table1[[#This Row],[Qtde_insumo]],"")</f>
        <v>0</v>
      </c>
      <c r="M10701" s="18">
        <f>IF(Table1[[#This Row],[Ordem_insumos]]&lt;&gt;0,VLOOKUP(Table1[[#This Row],[Codigo_servico]],Preencher_Orcamento!$B:$D,3,FALSE)*Table1[[#This Row],[Subtotal_insumo]],"")</f>
        <v>0</v>
      </c>
    </row>
    <row r="10702" spans="1:13" x14ac:dyDescent="0.25">
      <c r="A10702" s="6">
        <v>170164</v>
      </c>
      <c r="B10702" s="126">
        <v>13</v>
      </c>
      <c r="C10702" s="133"/>
      <c r="D10702" s="134">
        <v>11070</v>
      </c>
      <c r="E10702" s="7" t="s">
        <v>185</v>
      </c>
      <c r="F10702" s="8" t="s">
        <v>5</v>
      </c>
      <c r="G10702" s="18">
        <f>IFERROR(VLOOKUP(Table1[[#This Row],[Codigo_insumo]],BD_Insumos!$B:$E,4),"")</f>
        <v>4.1189999999999998</v>
      </c>
      <c r="H10702" s="140">
        <v>1.4666699999999999</v>
      </c>
      <c r="I10702" s="9"/>
      <c r="J10702" s="23">
        <f t="shared" si="167"/>
        <v>6.0412137299999991</v>
      </c>
      <c r="K10702" s="22" t="str">
        <f>IF(I10702&lt;&gt;"",SUMIF(Table1[Codigo_servico],A10702,Table1[Subtotal_insumo]),"")</f>
        <v/>
      </c>
      <c r="L10702" s="18">
        <f>IF(Table1[[#This Row],[Ordem_insumos]]&lt;&gt;0,VLOOKUP(Table1[[#This Row],[Codigo_servico]],Preencher_Orcamento!$B:$D,3,FALSE)*Table1[[#This Row],[Qtde_insumo]],"")</f>
        <v>0</v>
      </c>
      <c r="M10702" s="18">
        <f>IF(Table1[[#This Row],[Ordem_insumos]]&lt;&gt;0,VLOOKUP(Table1[[#This Row],[Codigo_servico]],Preencher_Orcamento!$B:$D,3,FALSE)*Table1[[#This Row],[Subtotal_insumo]],"")</f>
        <v>0</v>
      </c>
    </row>
    <row r="10703" spans="1:13" x14ac:dyDescent="0.25">
      <c r="A10703" s="6">
        <v>170164</v>
      </c>
      <c r="B10703" s="126">
        <v>14</v>
      </c>
      <c r="C10703" s="133"/>
      <c r="D10703" s="134">
        <v>2015</v>
      </c>
      <c r="E10703" s="7" t="s">
        <v>2186</v>
      </c>
      <c r="F10703" s="8" t="s">
        <v>2140</v>
      </c>
      <c r="G10703" s="18">
        <f>IFERROR(VLOOKUP(Table1[[#This Row],[Codigo_insumo]],BD_Insumos!$B:$E,4),"")</f>
        <v>16.259414142106937</v>
      </c>
      <c r="H10703" s="140">
        <v>1.1499999999999999</v>
      </c>
      <c r="I10703" s="9"/>
      <c r="J10703" s="23">
        <f t="shared" si="167"/>
        <v>18.698326263422977</v>
      </c>
      <c r="K10703" s="22" t="str">
        <f>IF(I10703&lt;&gt;"",SUMIF(Table1[Codigo_servico],A10703,Table1[Subtotal_insumo]),"")</f>
        <v/>
      </c>
      <c r="L10703" s="18">
        <f>IF(Table1[[#This Row],[Ordem_insumos]]&lt;&gt;0,VLOOKUP(Table1[[#This Row],[Codigo_servico]],Preencher_Orcamento!$B:$D,3,FALSE)*Table1[[#This Row],[Qtde_insumo]],"")</f>
        <v>0</v>
      </c>
      <c r="M10703" s="18">
        <f>IF(Table1[[#This Row],[Ordem_insumos]]&lt;&gt;0,VLOOKUP(Table1[[#This Row],[Codigo_servico]],Preencher_Orcamento!$B:$D,3,FALSE)*Table1[[#This Row],[Subtotal_insumo]],"")</f>
        <v>0</v>
      </c>
    </row>
    <row r="10704" spans="1:13" x14ac:dyDescent="0.25">
      <c r="A10704" s="6">
        <v>170164</v>
      </c>
      <c r="B10704" s="126">
        <v>15</v>
      </c>
      <c r="C10704" s="133"/>
      <c r="D10704" s="134">
        <v>2014</v>
      </c>
      <c r="E10704" s="7" t="s">
        <v>2185</v>
      </c>
      <c r="F10704" s="8" t="s">
        <v>2140</v>
      </c>
      <c r="G10704" s="18">
        <f>IFERROR(VLOOKUP(Table1[[#This Row],[Codigo_insumo]],BD_Insumos!$B:$E,4),"")</f>
        <v>13.173665210544026</v>
      </c>
      <c r="H10704" s="140">
        <v>2.65</v>
      </c>
      <c r="I10704" s="9"/>
      <c r="J10704" s="23">
        <f t="shared" si="167"/>
        <v>34.910212807941669</v>
      </c>
      <c r="K10704" s="22" t="str">
        <f>IF(I10704&lt;&gt;"",SUMIF(Table1[Codigo_servico],A10704,Table1[Subtotal_insumo]),"")</f>
        <v/>
      </c>
      <c r="L10704" s="18">
        <f>IF(Table1[[#This Row],[Ordem_insumos]]&lt;&gt;0,VLOOKUP(Table1[[#This Row],[Codigo_servico]],Preencher_Orcamento!$B:$D,3,FALSE)*Table1[[#This Row],[Qtde_insumo]],"")</f>
        <v>0</v>
      </c>
      <c r="M10704" s="18">
        <f>IF(Table1[[#This Row],[Ordem_insumos]]&lt;&gt;0,VLOOKUP(Table1[[#This Row],[Codigo_servico]],Preencher_Orcamento!$B:$D,3,FALSE)*Table1[[#This Row],[Subtotal_insumo]],"")</f>
        <v>0</v>
      </c>
    </row>
    <row r="10705" spans="1:13" x14ac:dyDescent="0.25">
      <c r="A10705" s="6">
        <v>170164</v>
      </c>
      <c r="B10705" s="126">
        <v>16</v>
      </c>
      <c r="C10705" s="133"/>
      <c r="D10705" s="134">
        <v>2013</v>
      </c>
      <c r="E10705" s="7" t="s">
        <v>2184</v>
      </c>
      <c r="F10705" s="8" t="s">
        <v>2140</v>
      </c>
      <c r="G10705" s="18">
        <f>IFERROR(VLOOKUP(Table1[[#This Row],[Codigo_insumo]],BD_Insumos!$B:$E,4),"")</f>
        <v>15.756939025755017</v>
      </c>
      <c r="H10705" s="140">
        <v>2.65</v>
      </c>
      <c r="I10705" s="9"/>
      <c r="J10705" s="23">
        <f t="shared" si="167"/>
        <v>41.755888418250791</v>
      </c>
      <c r="K10705" s="22" t="str">
        <f>IF(I10705&lt;&gt;"",SUMIF(Table1[Codigo_servico],A10705,Table1[Subtotal_insumo]),"")</f>
        <v/>
      </c>
      <c r="L10705" s="18">
        <f>IF(Table1[[#This Row],[Ordem_insumos]]&lt;&gt;0,VLOOKUP(Table1[[#This Row],[Codigo_servico]],Preencher_Orcamento!$B:$D,3,FALSE)*Table1[[#This Row],[Qtde_insumo]],"")</f>
        <v>0</v>
      </c>
      <c r="M10705" s="18">
        <f>IF(Table1[[#This Row],[Ordem_insumos]]&lt;&gt;0,VLOOKUP(Table1[[#This Row],[Codigo_servico]],Preencher_Orcamento!$B:$D,3,FALSE)*Table1[[#This Row],[Subtotal_insumo]],"")</f>
        <v>0</v>
      </c>
    </row>
    <row r="10706" spans="1:13" x14ac:dyDescent="0.25">
      <c r="A10706" s="6">
        <v>170164</v>
      </c>
      <c r="B10706" s="126">
        <v>17</v>
      </c>
      <c r="C10706" s="133"/>
      <c r="D10706" s="134">
        <v>2020</v>
      </c>
      <c r="E10706" s="7" t="s">
        <v>2188</v>
      </c>
      <c r="F10706" s="8" t="s">
        <v>2140</v>
      </c>
      <c r="G10706" s="18">
        <f>IFERROR(VLOOKUP(Table1[[#This Row],[Codigo_insumo]],BD_Insumos!$B:$E,4),"")</f>
        <v>15.860837164231068</v>
      </c>
      <c r="H10706" s="140">
        <v>3.65</v>
      </c>
      <c r="I10706" s="9"/>
      <c r="J10706" s="23">
        <f t="shared" si="167"/>
        <v>57.8920556494434</v>
      </c>
      <c r="K10706" s="22" t="str">
        <f>IF(I10706&lt;&gt;"",SUMIF(Table1[Codigo_servico],A10706,Table1[Subtotal_insumo]),"")</f>
        <v/>
      </c>
      <c r="L10706" s="18">
        <f>IF(Table1[[#This Row],[Ordem_insumos]]&lt;&gt;0,VLOOKUP(Table1[[#This Row],[Codigo_servico]],Preencher_Orcamento!$B:$D,3,FALSE)*Table1[[#This Row],[Qtde_insumo]],"")</f>
        <v>0</v>
      </c>
      <c r="M10706" s="18">
        <f>IF(Table1[[#This Row],[Ordem_insumos]]&lt;&gt;0,VLOOKUP(Table1[[#This Row],[Codigo_servico]],Preencher_Orcamento!$B:$D,3,FALSE)*Table1[[#This Row],[Subtotal_insumo]],"")</f>
        <v>0</v>
      </c>
    </row>
    <row r="10707" spans="1:13" x14ac:dyDescent="0.25">
      <c r="A10707" s="6">
        <v>170164</v>
      </c>
      <c r="B10707" s="126">
        <v>18</v>
      </c>
      <c r="C10707" s="133"/>
      <c r="D10707" s="134">
        <v>2099</v>
      </c>
      <c r="E10707" s="7" t="s">
        <v>2205</v>
      </c>
      <c r="F10707" s="8" t="s">
        <v>2140</v>
      </c>
      <c r="G10707" s="18">
        <f>IFERROR(VLOOKUP(Table1[[#This Row],[Codigo_insumo]],BD_Insumos!$B:$E,4),"")</f>
        <v>12.627877718847255</v>
      </c>
      <c r="H10707" s="140">
        <v>7.4351000000000003</v>
      </c>
      <c r="I10707" s="9"/>
      <c r="J10707" s="23">
        <f t="shared" si="167"/>
        <v>93.889533627401235</v>
      </c>
      <c r="K10707" s="22" t="str">
        <f>IF(I10707&lt;&gt;"",SUMIF(Table1[Codigo_servico],A10707,Table1[Subtotal_insumo]),"")</f>
        <v/>
      </c>
      <c r="L10707" s="18">
        <f>IF(Table1[[#This Row],[Ordem_insumos]]&lt;&gt;0,VLOOKUP(Table1[[#This Row],[Codigo_servico]],Preencher_Orcamento!$B:$D,3,FALSE)*Table1[[#This Row],[Qtde_insumo]],"")</f>
        <v>0</v>
      </c>
      <c r="M10707" s="18">
        <f>IF(Table1[[#This Row],[Ordem_insumos]]&lt;&gt;0,VLOOKUP(Table1[[#This Row],[Codigo_servico]],Preencher_Orcamento!$B:$D,3,FALSE)*Table1[[#This Row],[Subtotal_insumo]],"")</f>
        <v>0</v>
      </c>
    </row>
    <row r="10708" spans="1:13" x14ac:dyDescent="0.25">
      <c r="A10708" s="6">
        <v>170164</v>
      </c>
      <c r="B10708" s="126">
        <v>19</v>
      </c>
      <c r="C10708" s="133"/>
      <c r="D10708" s="134">
        <v>17515</v>
      </c>
      <c r="E10708" s="7" t="s">
        <v>383</v>
      </c>
      <c r="F10708" s="8" t="s">
        <v>197</v>
      </c>
      <c r="G10708" s="18">
        <f>IFERROR(VLOOKUP(Table1[[#This Row],[Codigo_insumo]],BD_Insumos!$B:$E,4),"")</f>
        <v>5.5275999999999996</v>
      </c>
      <c r="H10708" s="140">
        <v>0.33</v>
      </c>
      <c r="I10708" s="9"/>
      <c r="J10708" s="23">
        <f t="shared" si="167"/>
        <v>1.8241080000000001</v>
      </c>
      <c r="K10708" s="22" t="str">
        <f>IF(I10708&lt;&gt;"",SUMIF(Table1[Codigo_servico],A10708,Table1[Subtotal_insumo]),"")</f>
        <v/>
      </c>
      <c r="L10708" s="18">
        <f>IF(Table1[[#This Row],[Ordem_insumos]]&lt;&gt;0,VLOOKUP(Table1[[#This Row],[Codigo_servico]],Preencher_Orcamento!$B:$D,3,FALSE)*Table1[[#This Row],[Qtde_insumo]],"")</f>
        <v>0</v>
      </c>
      <c r="M10708" s="18">
        <f>IF(Table1[[#This Row],[Ordem_insumos]]&lt;&gt;0,VLOOKUP(Table1[[#This Row],[Codigo_servico]],Preencher_Orcamento!$B:$D,3,FALSE)*Table1[[#This Row],[Subtotal_insumo]],"")</f>
        <v>0</v>
      </c>
    </row>
    <row r="10709" spans="1:13" ht="26.25" x14ac:dyDescent="0.25">
      <c r="A10709" s="6">
        <v>170164</v>
      </c>
      <c r="B10709" s="126">
        <v>20</v>
      </c>
      <c r="C10709" s="133"/>
      <c r="D10709" s="134">
        <v>14022</v>
      </c>
      <c r="E10709" s="7" t="s">
        <v>290</v>
      </c>
      <c r="F10709" s="8" t="s">
        <v>197</v>
      </c>
      <c r="G10709" s="18">
        <f>IFERROR(VLOOKUP(Table1[[#This Row],[Codigo_insumo]],BD_Insumos!$B:$E,4),"")</f>
        <v>20.04</v>
      </c>
      <c r="H10709" s="140">
        <v>0.16</v>
      </c>
      <c r="I10709" s="9"/>
      <c r="J10709" s="23">
        <f t="shared" si="167"/>
        <v>3.2063999999999999</v>
      </c>
      <c r="K10709" s="22" t="str">
        <f>IF(I10709&lt;&gt;"",SUMIF(Table1[Codigo_servico],A10709,Table1[Subtotal_insumo]),"")</f>
        <v/>
      </c>
      <c r="L10709" s="18">
        <f>IF(Table1[[#This Row],[Ordem_insumos]]&lt;&gt;0,VLOOKUP(Table1[[#This Row],[Codigo_servico]],Preencher_Orcamento!$B:$D,3,FALSE)*Table1[[#This Row],[Qtde_insumo]],"")</f>
        <v>0</v>
      </c>
      <c r="M10709" s="18">
        <f>IF(Table1[[#This Row],[Ordem_insumos]]&lt;&gt;0,VLOOKUP(Table1[[#This Row],[Codigo_servico]],Preencher_Orcamento!$B:$D,3,FALSE)*Table1[[#This Row],[Subtotal_insumo]],"")</f>
        <v>0</v>
      </c>
    </row>
    <row r="10710" spans="1:13" x14ac:dyDescent="0.25">
      <c r="A10710" s="3">
        <v>170165</v>
      </c>
      <c r="B10710" s="125">
        <v>0</v>
      </c>
      <c r="C10710" s="131" t="s">
        <v>4404</v>
      </c>
      <c r="D10710" s="132"/>
      <c r="E10710" s="4"/>
      <c r="F10710" s="4"/>
      <c r="G10710" s="17" t="str">
        <f>IFERROR(VLOOKUP(Table1[[#This Row],[Codigo_insumo]],BD_Insumos!$B:$E,4),"")</f>
        <v/>
      </c>
      <c r="H10710" s="139"/>
      <c r="I10710" s="5" t="s">
        <v>170</v>
      </c>
      <c r="J10710" s="20" t="str">
        <f t="shared" si="167"/>
        <v/>
      </c>
      <c r="K10710" s="21">
        <f>IF(I10710&lt;&gt;"",SUMIF(Table1[Codigo_servico],A10710,Table1[Subtotal_insumo]),"")</f>
        <v>47.245199999999997</v>
      </c>
      <c r="L10710" s="17" t="str">
        <f>IF(Table1[[#This Row],[Ordem_insumos]]&lt;&gt;0,VLOOKUP(Table1[[#This Row],[Codigo_servico]],Preencher_Orcamento!$B:$D,3,FALSE)*Table1[[#This Row],[Qtde_insumo]],"")</f>
        <v/>
      </c>
      <c r="M10710" s="17" t="str">
        <f>IF(Table1[[#This Row],[Ordem_insumos]]&lt;&gt;0,VLOOKUP(Table1[[#This Row],[Codigo_servico]],Preencher_Orcamento!$B:$D,3,FALSE)*Table1[[#This Row],[Subtotal_insumo]],"")</f>
        <v/>
      </c>
    </row>
    <row r="10711" spans="1:13" ht="51.75" x14ac:dyDescent="0.25">
      <c r="A10711" s="6">
        <v>170165</v>
      </c>
      <c r="B10711" s="126">
        <v>1</v>
      </c>
      <c r="C10711" s="133"/>
      <c r="D10711" s="134">
        <v>79812</v>
      </c>
      <c r="E10711" s="7" t="s">
        <v>2055</v>
      </c>
      <c r="F10711" s="8" t="s">
        <v>170</v>
      </c>
      <c r="G10711" s="18">
        <f>IFERROR(VLOOKUP(Table1[[#This Row],[Codigo_insumo]],BD_Insumos!$B:$E,4),"")</f>
        <v>47.245199999999997</v>
      </c>
      <c r="H10711" s="140">
        <v>1</v>
      </c>
      <c r="I10711" s="9"/>
      <c r="J10711" s="23">
        <f t="shared" si="167"/>
        <v>47.245199999999997</v>
      </c>
      <c r="K10711" s="22" t="str">
        <f>IF(I10711&lt;&gt;"",SUMIF(Table1[Codigo_servico],A10711,Table1[Subtotal_insumo]),"")</f>
        <v/>
      </c>
      <c r="L10711" s="18">
        <f>IF(Table1[[#This Row],[Ordem_insumos]]&lt;&gt;0,VLOOKUP(Table1[[#This Row],[Codigo_servico]],Preencher_Orcamento!$B:$D,3,FALSE)*Table1[[#This Row],[Qtde_insumo]],"")</f>
        <v>0</v>
      </c>
      <c r="M10711" s="18">
        <f>IF(Table1[[#This Row],[Ordem_insumos]]&lt;&gt;0,VLOOKUP(Table1[[#This Row],[Codigo_servico]],Preencher_Orcamento!$B:$D,3,FALSE)*Table1[[#This Row],[Subtotal_insumo]],"")</f>
        <v>0</v>
      </c>
    </row>
    <row r="10712" spans="1:13" x14ac:dyDescent="0.25">
      <c r="A10712" s="3">
        <v>170170</v>
      </c>
      <c r="B10712" s="125">
        <v>0</v>
      </c>
      <c r="C10712" s="131" t="s">
        <v>4405</v>
      </c>
      <c r="D10712" s="132"/>
      <c r="E10712" s="4"/>
      <c r="F10712" s="4"/>
      <c r="G10712" s="17" t="str">
        <f>IFERROR(VLOOKUP(Table1[[#This Row],[Codigo_insumo]],BD_Insumos!$B:$E,4),"")</f>
        <v/>
      </c>
      <c r="H10712" s="139"/>
      <c r="I10712" s="5" t="s">
        <v>5</v>
      </c>
      <c r="J10712" s="20" t="str">
        <f t="shared" si="167"/>
        <v/>
      </c>
      <c r="K10712" s="21">
        <f>IF(I10712&lt;&gt;"",SUMIF(Table1[Codigo_servico],A10712,Table1[Subtotal_insumo]),"")</f>
        <v>1318.1782442004069</v>
      </c>
      <c r="L10712" s="17" t="str">
        <f>IF(Table1[[#This Row],[Ordem_insumos]]&lt;&gt;0,VLOOKUP(Table1[[#This Row],[Codigo_servico]],Preencher_Orcamento!$B:$D,3,FALSE)*Table1[[#This Row],[Qtde_insumo]],"")</f>
        <v/>
      </c>
      <c r="M10712" s="17" t="str">
        <f>IF(Table1[[#This Row],[Ordem_insumos]]&lt;&gt;0,VLOOKUP(Table1[[#This Row],[Codigo_servico]],Preencher_Orcamento!$B:$D,3,FALSE)*Table1[[#This Row],[Subtotal_insumo]],"")</f>
        <v/>
      </c>
    </row>
    <row r="10713" spans="1:13" x14ac:dyDescent="0.25">
      <c r="A10713" s="6">
        <v>170170</v>
      </c>
      <c r="B10713" s="126">
        <v>1</v>
      </c>
      <c r="C10713" s="133"/>
      <c r="D10713" s="134">
        <v>2013</v>
      </c>
      <c r="E10713" s="7" t="s">
        <v>2184</v>
      </c>
      <c r="F10713" s="8" t="s">
        <v>2140</v>
      </c>
      <c r="G10713" s="16">
        <f>IFERROR(VLOOKUP(Table1[[#This Row],[Codigo_insumo]],BD_Insumos!$B:$E,4),"")</f>
        <v>15.756939025755017</v>
      </c>
      <c r="H10713" s="140">
        <v>0.99</v>
      </c>
      <c r="I10713" s="9"/>
      <c r="J10713" s="22">
        <f t="shared" si="167"/>
        <v>15.599369635497467</v>
      </c>
      <c r="K10713" s="22" t="str">
        <f>IF(I10713&lt;&gt;"",SUMIF(Table1[Codigo_servico],A10713,Table1[Subtotal_insumo]),"")</f>
        <v/>
      </c>
      <c r="L10713" s="16">
        <f>IF(Table1[[#This Row],[Ordem_insumos]]&lt;&gt;0,VLOOKUP(Table1[[#This Row],[Codigo_servico]],Preencher_Orcamento!$B:$D,3,FALSE)*Table1[[#This Row],[Qtde_insumo]],"")</f>
        <v>25.74</v>
      </c>
      <c r="M10713" s="16">
        <f>IF(Table1[[#This Row],[Ordem_insumos]]&lt;&gt;0,VLOOKUP(Table1[[#This Row],[Codigo_servico]],Preencher_Orcamento!$B:$D,3,FALSE)*Table1[[#This Row],[Subtotal_insumo]],"")</f>
        <v>405.58361052293412</v>
      </c>
    </row>
    <row r="10714" spans="1:13" ht="26.25" x14ac:dyDescent="0.25">
      <c r="A10714" s="6">
        <v>170170</v>
      </c>
      <c r="B10714" s="126">
        <v>2</v>
      </c>
      <c r="C10714" s="133"/>
      <c r="D10714" s="134">
        <v>10508</v>
      </c>
      <c r="E10714" s="7" t="s">
        <v>65</v>
      </c>
      <c r="F10714" s="8" t="s">
        <v>197</v>
      </c>
      <c r="G10714" s="16">
        <f>IFERROR(VLOOKUP(Table1[[#This Row],[Codigo_insumo]],BD_Insumos!$B:$E,4),"")</f>
        <v>0.36899999999999999</v>
      </c>
      <c r="H10714" s="140">
        <v>5.41</v>
      </c>
      <c r="I10714" s="9"/>
      <c r="J10714" s="22">
        <f t="shared" si="167"/>
        <v>1.9962900000000001</v>
      </c>
      <c r="K10714" s="22" t="str">
        <f>IF(I10714&lt;&gt;"",SUMIF(Table1[Codigo_servico],A10714,Table1[Subtotal_insumo]),"")</f>
        <v/>
      </c>
      <c r="L10714" s="16">
        <f>IF(Table1[[#This Row],[Ordem_insumos]]&lt;&gt;0,VLOOKUP(Table1[[#This Row],[Codigo_servico]],Preencher_Orcamento!$B:$D,3,FALSE)*Table1[[#This Row],[Qtde_insumo]],"")</f>
        <v>140.66</v>
      </c>
      <c r="M10714" s="16">
        <f>IF(Table1[[#This Row],[Ordem_insumos]]&lt;&gt;0,VLOOKUP(Table1[[#This Row],[Codigo_servico]],Preencher_Orcamento!$B:$D,3,FALSE)*Table1[[#This Row],[Subtotal_insumo]],"")</f>
        <v>51.903540000000007</v>
      </c>
    </row>
    <row r="10715" spans="1:13" x14ac:dyDescent="0.25">
      <c r="A10715" s="6">
        <v>170170</v>
      </c>
      <c r="B10715" s="126">
        <v>3</v>
      </c>
      <c r="C10715" s="133"/>
      <c r="D10715" s="134">
        <v>10542</v>
      </c>
      <c r="E10715" s="7" t="s">
        <v>90</v>
      </c>
      <c r="F10715" s="8" t="s">
        <v>58</v>
      </c>
      <c r="G10715" s="16">
        <f>IFERROR(VLOOKUP(Table1[[#This Row],[Codigo_insumo]],BD_Insumos!$B:$E,4),"")</f>
        <v>67.5685</v>
      </c>
      <c r="H10715" s="140">
        <v>0.13</v>
      </c>
      <c r="I10715" s="9"/>
      <c r="J10715" s="22">
        <f t="shared" si="167"/>
        <v>8.7839050000000007</v>
      </c>
      <c r="K10715" s="22" t="str">
        <f>IF(I10715&lt;&gt;"",SUMIF(Table1[Codigo_servico],A10715,Table1[Subtotal_insumo]),"")</f>
        <v/>
      </c>
      <c r="L10715" s="16">
        <f>IF(Table1[[#This Row],[Ordem_insumos]]&lt;&gt;0,VLOOKUP(Table1[[#This Row],[Codigo_servico]],Preencher_Orcamento!$B:$D,3,FALSE)*Table1[[#This Row],[Qtde_insumo]],"")</f>
        <v>3.38</v>
      </c>
      <c r="M10715" s="16">
        <f>IF(Table1[[#This Row],[Ordem_insumos]]&lt;&gt;0,VLOOKUP(Table1[[#This Row],[Codigo_servico]],Preencher_Orcamento!$B:$D,3,FALSE)*Table1[[#This Row],[Subtotal_insumo]],"")</f>
        <v>228.38153000000003</v>
      </c>
    </row>
    <row r="10716" spans="1:13" x14ac:dyDescent="0.25">
      <c r="A10716" s="6">
        <v>170170</v>
      </c>
      <c r="B10716" s="126">
        <v>4</v>
      </c>
      <c r="C10716" s="133"/>
      <c r="D10716" s="134">
        <v>10517</v>
      </c>
      <c r="E10716" s="7" t="s">
        <v>71</v>
      </c>
      <c r="F10716" s="8" t="s">
        <v>197</v>
      </c>
      <c r="G10716" s="16">
        <f>IFERROR(VLOOKUP(Table1[[#This Row],[Codigo_insumo]],BD_Insumos!$B:$E,4),"")</f>
        <v>0.42080000000000001</v>
      </c>
      <c r="H10716" s="140">
        <v>62.28</v>
      </c>
      <c r="I10716" s="9"/>
      <c r="J10716" s="22">
        <f t="shared" si="167"/>
        <v>26.207424</v>
      </c>
      <c r="K10716" s="22" t="str">
        <f>IF(I10716&lt;&gt;"",SUMIF(Table1[Codigo_servico],A10716,Table1[Subtotal_insumo]),"")</f>
        <v/>
      </c>
      <c r="L10716" s="16">
        <f>IF(Table1[[#This Row],[Ordem_insumos]]&lt;&gt;0,VLOOKUP(Table1[[#This Row],[Codigo_servico]],Preencher_Orcamento!$B:$D,3,FALSE)*Table1[[#This Row],[Qtde_insumo]],"")</f>
        <v>1619.28</v>
      </c>
      <c r="M10716" s="16">
        <f>IF(Table1[[#This Row],[Ordem_insumos]]&lt;&gt;0,VLOOKUP(Table1[[#This Row],[Codigo_servico]],Preencher_Orcamento!$B:$D,3,FALSE)*Table1[[#This Row],[Subtotal_insumo]],"")</f>
        <v>681.39302399999997</v>
      </c>
    </row>
    <row r="10717" spans="1:13" x14ac:dyDescent="0.25">
      <c r="A10717" s="6">
        <v>170170</v>
      </c>
      <c r="B10717" s="126">
        <v>5</v>
      </c>
      <c r="C10717" s="133"/>
      <c r="D10717" s="134">
        <v>10501</v>
      </c>
      <c r="E10717" s="7" t="s">
        <v>57</v>
      </c>
      <c r="F10717" s="8" t="s">
        <v>58</v>
      </c>
      <c r="G10717" s="16">
        <f>IFERROR(VLOOKUP(Table1[[#This Row],[Codigo_insumo]],BD_Insumos!$B:$E,4),"")</f>
        <v>74.379800000000003</v>
      </c>
      <c r="H10717" s="140">
        <v>0.17299999999999999</v>
      </c>
      <c r="I10717" s="9"/>
      <c r="J10717" s="22">
        <f t="shared" si="167"/>
        <v>12.8677054</v>
      </c>
      <c r="K10717" s="22" t="str">
        <f>IF(I10717&lt;&gt;"",SUMIF(Table1[Codigo_servico],A10717,Table1[Subtotal_insumo]),"")</f>
        <v/>
      </c>
      <c r="L10717" s="16">
        <f>IF(Table1[[#This Row],[Ordem_insumos]]&lt;&gt;0,VLOOKUP(Table1[[#This Row],[Codigo_servico]],Preencher_Orcamento!$B:$D,3,FALSE)*Table1[[#This Row],[Qtde_insumo]],"")</f>
        <v>4.4979999999999993</v>
      </c>
      <c r="M10717" s="16">
        <f>IF(Table1[[#This Row],[Ordem_insumos]]&lt;&gt;0,VLOOKUP(Table1[[#This Row],[Codigo_servico]],Preencher_Orcamento!$B:$D,3,FALSE)*Table1[[#This Row],[Subtotal_insumo]],"")</f>
        <v>334.56034040000003</v>
      </c>
    </row>
    <row r="10718" spans="1:13" x14ac:dyDescent="0.25">
      <c r="A10718" s="6">
        <v>170170</v>
      </c>
      <c r="B10718" s="126">
        <v>6</v>
      </c>
      <c r="C10718" s="133"/>
      <c r="D10718" s="134">
        <v>2020</v>
      </c>
      <c r="E10718" s="7" t="s">
        <v>2188</v>
      </c>
      <c r="F10718" s="8" t="s">
        <v>2140</v>
      </c>
      <c r="G10718" s="16">
        <f>IFERROR(VLOOKUP(Table1[[#This Row],[Codigo_insumo]],BD_Insumos!$B:$E,4),"")</f>
        <v>15.860837164231068</v>
      </c>
      <c r="H10718" s="140">
        <v>6.49</v>
      </c>
      <c r="I10718" s="9"/>
      <c r="J10718" s="22">
        <f t="shared" si="167"/>
        <v>102.93683319585963</v>
      </c>
      <c r="K10718" s="22" t="str">
        <f>IF(I10718&lt;&gt;"",SUMIF(Table1[Codigo_servico],A10718,Table1[Subtotal_insumo]),"")</f>
        <v/>
      </c>
      <c r="L10718" s="16">
        <f>IF(Table1[[#This Row],[Ordem_insumos]]&lt;&gt;0,VLOOKUP(Table1[[#This Row],[Codigo_servico]],Preencher_Orcamento!$B:$D,3,FALSE)*Table1[[#This Row],[Qtde_insumo]],"")</f>
        <v>168.74</v>
      </c>
      <c r="M10718" s="16">
        <f>IF(Table1[[#This Row],[Ordem_insumos]]&lt;&gt;0,VLOOKUP(Table1[[#This Row],[Codigo_servico]],Preencher_Orcamento!$B:$D,3,FALSE)*Table1[[#This Row],[Subtotal_insumo]],"")</f>
        <v>2676.3576630923503</v>
      </c>
    </row>
    <row r="10719" spans="1:13" ht="26.25" x14ac:dyDescent="0.25">
      <c r="A10719" s="6">
        <v>170170</v>
      </c>
      <c r="B10719" s="126">
        <v>7</v>
      </c>
      <c r="C10719" s="133"/>
      <c r="D10719" s="134">
        <v>2016</v>
      </c>
      <c r="E10719" s="7" t="s">
        <v>2187</v>
      </c>
      <c r="F10719" s="8" t="s">
        <v>2140</v>
      </c>
      <c r="G10719" s="18">
        <f>IFERROR(VLOOKUP(Table1[[#This Row],[Codigo_insumo]],BD_Insumos!$B:$E,4),"")</f>
        <v>13.188618292508322</v>
      </c>
      <c r="H10719" s="140">
        <v>3.92</v>
      </c>
      <c r="I10719" s="9"/>
      <c r="J10719" s="23">
        <f t="shared" si="167"/>
        <v>51.699383706632617</v>
      </c>
      <c r="K10719" s="22" t="str">
        <f>IF(I10719&lt;&gt;"",SUMIF(Table1[Codigo_servico],A10719,Table1[Subtotal_insumo]),"")</f>
        <v/>
      </c>
      <c r="L10719" s="18">
        <f>IF(Table1[[#This Row],[Ordem_insumos]]&lt;&gt;0,VLOOKUP(Table1[[#This Row],[Codigo_servico]],Preencher_Orcamento!$B:$D,3,FALSE)*Table1[[#This Row],[Qtde_insumo]],"")</f>
        <v>101.92</v>
      </c>
      <c r="M10719" s="18">
        <f>IF(Table1[[#This Row],[Ordem_insumos]]&lt;&gt;0,VLOOKUP(Table1[[#This Row],[Codigo_servico]],Preencher_Orcamento!$B:$D,3,FALSE)*Table1[[#This Row],[Subtotal_insumo]],"")</f>
        <v>1344.1839763724481</v>
      </c>
    </row>
    <row r="10720" spans="1:13" x14ac:dyDescent="0.25">
      <c r="A10720" s="6">
        <v>170170</v>
      </c>
      <c r="B10720" s="126">
        <v>8</v>
      </c>
      <c r="C10720" s="133"/>
      <c r="D10720" s="134">
        <v>2014</v>
      </c>
      <c r="E10720" s="7" t="s">
        <v>2185</v>
      </c>
      <c r="F10720" s="8" t="s">
        <v>2140</v>
      </c>
      <c r="G10720" s="18">
        <f>IFERROR(VLOOKUP(Table1[[#This Row],[Codigo_insumo]],BD_Insumos!$B:$E,4),"")</f>
        <v>13.173665210544026</v>
      </c>
      <c r="H10720" s="140">
        <v>0.99</v>
      </c>
      <c r="I10720" s="9"/>
      <c r="J10720" s="23">
        <f t="shared" si="167"/>
        <v>13.041928558438586</v>
      </c>
      <c r="K10720" s="22" t="str">
        <f>IF(I10720&lt;&gt;"",SUMIF(Table1[Codigo_servico],A10720,Table1[Subtotal_insumo]),"")</f>
        <v/>
      </c>
      <c r="L10720" s="18">
        <f>IF(Table1[[#This Row],[Ordem_insumos]]&lt;&gt;0,VLOOKUP(Table1[[#This Row],[Codigo_servico]],Preencher_Orcamento!$B:$D,3,FALSE)*Table1[[#This Row],[Qtde_insumo]],"")</f>
        <v>25.74</v>
      </c>
      <c r="M10720" s="18">
        <f>IF(Table1[[#This Row],[Ordem_insumos]]&lt;&gt;0,VLOOKUP(Table1[[#This Row],[Codigo_servico]],Preencher_Orcamento!$B:$D,3,FALSE)*Table1[[#This Row],[Subtotal_insumo]],"")</f>
        <v>339.09014251940323</v>
      </c>
    </row>
    <row r="10721" spans="1:13" x14ac:dyDescent="0.25">
      <c r="A10721" s="6">
        <v>170170</v>
      </c>
      <c r="B10721" s="126">
        <v>9</v>
      </c>
      <c r="C10721" s="133"/>
      <c r="D10721" s="134">
        <v>2099</v>
      </c>
      <c r="E10721" s="7" t="s">
        <v>2205</v>
      </c>
      <c r="F10721" s="8" t="s">
        <v>2140</v>
      </c>
      <c r="G10721" s="18">
        <f>IFERROR(VLOOKUP(Table1[[#This Row],[Codigo_insumo]],BD_Insumos!$B:$E,4),"")</f>
        <v>12.627877718847255</v>
      </c>
      <c r="H10721" s="140">
        <v>42.23</v>
      </c>
      <c r="I10721" s="9"/>
      <c r="J10721" s="23">
        <f t="shared" si="167"/>
        <v>533.27527606691956</v>
      </c>
      <c r="K10721" s="22" t="str">
        <f>IF(I10721&lt;&gt;"",SUMIF(Table1[Codigo_servico],A10721,Table1[Subtotal_insumo]),"")</f>
        <v/>
      </c>
      <c r="L10721" s="18">
        <f>IF(Table1[[#This Row],[Ordem_insumos]]&lt;&gt;0,VLOOKUP(Table1[[#This Row],[Codigo_servico]],Preencher_Orcamento!$B:$D,3,FALSE)*Table1[[#This Row],[Qtde_insumo]],"")</f>
        <v>1097.98</v>
      </c>
      <c r="M10721" s="18">
        <f>IF(Table1[[#This Row],[Ordem_insumos]]&lt;&gt;0,VLOOKUP(Table1[[#This Row],[Codigo_servico]],Preencher_Orcamento!$B:$D,3,FALSE)*Table1[[#This Row],[Subtotal_insumo]],"")</f>
        <v>13865.157177739908</v>
      </c>
    </row>
    <row r="10722" spans="1:13" x14ac:dyDescent="0.25">
      <c r="A10722" s="6">
        <v>170170</v>
      </c>
      <c r="B10722" s="126">
        <v>10</v>
      </c>
      <c r="C10722" s="133"/>
      <c r="D10722" s="134">
        <v>11066</v>
      </c>
      <c r="E10722" s="7" t="s">
        <v>183</v>
      </c>
      <c r="F10722" s="8" t="s">
        <v>5</v>
      </c>
      <c r="G10722" s="18">
        <f>IFERROR(VLOOKUP(Table1[[#This Row],[Codigo_insumo]],BD_Insumos!$B:$E,4),"")</f>
        <v>1.0965</v>
      </c>
      <c r="H10722" s="140">
        <v>1.8</v>
      </c>
      <c r="I10722" s="9"/>
      <c r="J10722" s="23">
        <f t="shared" si="167"/>
        <v>1.9737</v>
      </c>
      <c r="K10722" s="22" t="str">
        <f>IF(I10722&lt;&gt;"",SUMIF(Table1[Codigo_servico],A10722,Table1[Subtotal_insumo]),"")</f>
        <v/>
      </c>
      <c r="L10722" s="18">
        <f>IF(Table1[[#This Row],[Ordem_insumos]]&lt;&gt;0,VLOOKUP(Table1[[#This Row],[Codigo_servico]],Preencher_Orcamento!$B:$D,3,FALSE)*Table1[[#This Row],[Qtde_insumo]],"")</f>
        <v>46.800000000000004</v>
      </c>
      <c r="M10722" s="18">
        <f>IF(Table1[[#This Row],[Ordem_insumos]]&lt;&gt;0,VLOOKUP(Table1[[#This Row],[Codigo_servico]],Preencher_Orcamento!$B:$D,3,FALSE)*Table1[[#This Row],[Subtotal_insumo]],"")</f>
        <v>51.316200000000002</v>
      </c>
    </row>
    <row r="10723" spans="1:13" x14ac:dyDescent="0.25">
      <c r="A10723" s="6">
        <v>170170</v>
      </c>
      <c r="B10723" s="126">
        <v>11</v>
      </c>
      <c r="C10723" s="133"/>
      <c r="D10723" s="134">
        <v>2015</v>
      </c>
      <c r="E10723" s="7" t="s">
        <v>2186</v>
      </c>
      <c r="F10723" s="8" t="s">
        <v>2140</v>
      </c>
      <c r="G10723" s="18">
        <f>IFERROR(VLOOKUP(Table1[[#This Row],[Codigo_insumo]],BD_Insumos!$B:$E,4),"")</f>
        <v>16.259414142106937</v>
      </c>
      <c r="H10723" s="140">
        <v>3.92</v>
      </c>
      <c r="I10723" s="9"/>
      <c r="J10723" s="23">
        <f t="shared" si="167"/>
        <v>63.73690343705919</v>
      </c>
      <c r="K10723" s="22" t="str">
        <f>IF(I10723&lt;&gt;"",SUMIF(Table1[Codigo_servico],A10723,Table1[Subtotal_insumo]),"")</f>
        <v/>
      </c>
      <c r="L10723" s="18">
        <f>IF(Table1[[#This Row],[Ordem_insumos]]&lt;&gt;0,VLOOKUP(Table1[[#This Row],[Codigo_servico]],Preencher_Orcamento!$B:$D,3,FALSE)*Table1[[#This Row],[Qtde_insumo]],"")</f>
        <v>101.92</v>
      </c>
      <c r="M10723" s="18">
        <f>IF(Table1[[#This Row],[Ordem_insumos]]&lt;&gt;0,VLOOKUP(Table1[[#This Row],[Codigo_servico]],Preencher_Orcamento!$B:$D,3,FALSE)*Table1[[#This Row],[Subtotal_insumo]],"")</f>
        <v>1657.159489363539</v>
      </c>
    </row>
    <row r="10724" spans="1:13" x14ac:dyDescent="0.25">
      <c r="A10724" s="6">
        <v>170170</v>
      </c>
      <c r="B10724" s="126">
        <v>12</v>
      </c>
      <c r="C10724" s="133"/>
      <c r="D10724" s="134">
        <v>10550</v>
      </c>
      <c r="E10724" s="7" t="s">
        <v>97</v>
      </c>
      <c r="F10724" s="8" t="s">
        <v>58</v>
      </c>
      <c r="G10724" s="18">
        <f>IFERROR(VLOOKUP(Table1[[#This Row],[Codigo_insumo]],BD_Insumos!$B:$E,4),"")</f>
        <v>71.755899999999997</v>
      </c>
      <c r="H10724" s="140">
        <v>0.03</v>
      </c>
      <c r="I10724" s="9"/>
      <c r="J10724" s="23">
        <f t="shared" si="167"/>
        <v>2.1526769999999997</v>
      </c>
      <c r="K10724" s="22" t="str">
        <f>IF(I10724&lt;&gt;"",SUMIF(Table1[Codigo_servico],A10724,Table1[Subtotal_insumo]),"")</f>
        <v/>
      </c>
      <c r="L10724" s="18">
        <f>IF(Table1[[#This Row],[Ordem_insumos]]&lt;&gt;0,VLOOKUP(Table1[[#This Row],[Codigo_servico]],Preencher_Orcamento!$B:$D,3,FALSE)*Table1[[#This Row],[Qtde_insumo]],"")</f>
        <v>0.78</v>
      </c>
      <c r="M10724" s="18">
        <f>IF(Table1[[#This Row],[Ordem_insumos]]&lt;&gt;0,VLOOKUP(Table1[[#This Row],[Codigo_servico]],Preencher_Orcamento!$B:$D,3,FALSE)*Table1[[#This Row],[Subtotal_insumo]],"")</f>
        <v>55.969601999999995</v>
      </c>
    </row>
    <row r="10725" spans="1:13" ht="26.25" x14ac:dyDescent="0.25">
      <c r="A10725" s="6">
        <v>170170</v>
      </c>
      <c r="B10725" s="126">
        <v>13</v>
      </c>
      <c r="C10725" s="133"/>
      <c r="D10725" s="134">
        <v>10522</v>
      </c>
      <c r="E10725" s="7" t="s">
        <v>75</v>
      </c>
      <c r="F10725" s="8" t="s">
        <v>58</v>
      </c>
      <c r="G10725" s="18">
        <f>IFERROR(VLOOKUP(Table1[[#This Row],[Codigo_insumo]],BD_Insumos!$B:$E,4),"")</f>
        <v>252.6867</v>
      </c>
      <c r="H10725" s="140">
        <v>0.69</v>
      </c>
      <c r="I10725" s="9"/>
      <c r="J10725" s="23">
        <f t="shared" si="167"/>
        <v>174.35382299999998</v>
      </c>
      <c r="K10725" s="22" t="str">
        <f>IF(I10725&lt;&gt;"",SUMIF(Table1[Codigo_servico],A10725,Table1[Subtotal_insumo]),"")</f>
        <v/>
      </c>
      <c r="L10725" s="18">
        <f>IF(Table1[[#This Row],[Ordem_insumos]]&lt;&gt;0,VLOOKUP(Table1[[#This Row],[Codigo_servico]],Preencher_Orcamento!$B:$D,3,FALSE)*Table1[[#This Row],[Qtde_insumo]],"")</f>
        <v>17.939999999999998</v>
      </c>
      <c r="M10725" s="18">
        <f>IF(Table1[[#This Row],[Ordem_insumos]]&lt;&gt;0,VLOOKUP(Table1[[#This Row],[Codigo_servico]],Preencher_Orcamento!$B:$D,3,FALSE)*Table1[[#This Row],[Subtotal_insumo]],"")</f>
        <v>4533.1993979999997</v>
      </c>
    </row>
    <row r="10726" spans="1:13" x14ac:dyDescent="0.25">
      <c r="A10726" s="6">
        <v>170170</v>
      </c>
      <c r="B10726" s="126">
        <v>14</v>
      </c>
      <c r="C10726" s="133"/>
      <c r="D10726" s="134">
        <v>10543</v>
      </c>
      <c r="E10726" s="7" t="s">
        <v>91</v>
      </c>
      <c r="F10726" s="8" t="s">
        <v>58</v>
      </c>
      <c r="G10726" s="18">
        <f>IFERROR(VLOOKUP(Table1[[#This Row],[Codigo_insumo]],BD_Insumos!$B:$E,4),"")</f>
        <v>67.283799999999999</v>
      </c>
      <c r="H10726" s="140">
        <v>0.19400000000000001</v>
      </c>
      <c r="I10726" s="9"/>
      <c r="J10726" s="23">
        <f t="shared" si="167"/>
        <v>13.0530572</v>
      </c>
      <c r="K10726" s="22" t="str">
        <f>IF(I10726&lt;&gt;"",SUMIF(Table1[Codigo_servico],A10726,Table1[Subtotal_insumo]),"")</f>
        <v/>
      </c>
      <c r="L10726" s="18">
        <f>IF(Table1[[#This Row],[Ordem_insumos]]&lt;&gt;0,VLOOKUP(Table1[[#This Row],[Codigo_servico]],Preencher_Orcamento!$B:$D,3,FALSE)*Table1[[#This Row],[Qtde_insumo]],"")</f>
        <v>5.0440000000000005</v>
      </c>
      <c r="M10726" s="18">
        <f>IF(Table1[[#This Row],[Ordem_insumos]]&lt;&gt;0,VLOOKUP(Table1[[#This Row],[Codigo_servico]],Preencher_Orcamento!$B:$D,3,FALSE)*Table1[[#This Row],[Subtotal_insumo]],"")</f>
        <v>339.37948719999997</v>
      </c>
    </row>
    <row r="10727" spans="1:13" x14ac:dyDescent="0.25">
      <c r="A10727" s="6">
        <v>170170</v>
      </c>
      <c r="B10727" s="126">
        <v>15</v>
      </c>
      <c r="C10727" s="133"/>
      <c r="D10727" s="134">
        <v>11070</v>
      </c>
      <c r="E10727" s="7" t="s">
        <v>185</v>
      </c>
      <c r="F10727" s="8" t="s">
        <v>5</v>
      </c>
      <c r="G10727" s="18">
        <f>IFERROR(VLOOKUP(Table1[[#This Row],[Codigo_insumo]],BD_Insumos!$B:$E,4),"")</f>
        <v>4.1189999999999998</v>
      </c>
      <c r="H10727" s="140">
        <v>1.5</v>
      </c>
      <c r="I10727" s="9"/>
      <c r="J10727" s="23">
        <f t="shared" si="167"/>
        <v>6.1784999999999997</v>
      </c>
      <c r="K10727" s="22" t="str">
        <f>IF(I10727&lt;&gt;"",SUMIF(Table1[Codigo_servico],A10727,Table1[Subtotal_insumo]),"")</f>
        <v/>
      </c>
      <c r="L10727" s="18">
        <f>IF(Table1[[#This Row],[Ordem_insumos]]&lt;&gt;0,VLOOKUP(Table1[[#This Row],[Codigo_servico]],Preencher_Orcamento!$B:$D,3,FALSE)*Table1[[#This Row],[Qtde_insumo]],"")</f>
        <v>39</v>
      </c>
      <c r="M10727" s="18">
        <f>IF(Table1[[#This Row],[Ordem_insumos]]&lt;&gt;0,VLOOKUP(Table1[[#This Row],[Codigo_servico]],Preencher_Orcamento!$B:$D,3,FALSE)*Table1[[#This Row],[Subtotal_insumo]],"")</f>
        <v>160.64099999999999</v>
      </c>
    </row>
    <row r="10728" spans="1:13" ht="26.25" x14ac:dyDescent="0.25">
      <c r="A10728" s="6">
        <v>170170</v>
      </c>
      <c r="B10728" s="126">
        <v>16</v>
      </c>
      <c r="C10728" s="133"/>
      <c r="D10728" s="134">
        <v>72416</v>
      </c>
      <c r="E10728" s="7" t="s">
        <v>1755</v>
      </c>
      <c r="F10728" s="8" t="s">
        <v>5</v>
      </c>
      <c r="G10728" s="18">
        <f>IFERROR(VLOOKUP(Table1[[#This Row],[Codigo_insumo]],BD_Insumos!$B:$E,4),"")</f>
        <v>17.445</v>
      </c>
      <c r="H10728" s="140">
        <v>0.25</v>
      </c>
      <c r="I10728" s="9"/>
      <c r="J10728" s="23">
        <f t="shared" si="167"/>
        <v>4.3612500000000001</v>
      </c>
      <c r="K10728" s="22" t="str">
        <f>IF(I10728&lt;&gt;"",SUMIF(Table1[Codigo_servico],A10728,Table1[Subtotal_insumo]),"")</f>
        <v/>
      </c>
      <c r="L10728" s="18">
        <f>IF(Table1[[#This Row],[Ordem_insumos]]&lt;&gt;0,VLOOKUP(Table1[[#This Row],[Codigo_servico]],Preencher_Orcamento!$B:$D,3,FALSE)*Table1[[#This Row],[Qtde_insumo]],"")</f>
        <v>6.5</v>
      </c>
      <c r="M10728" s="18">
        <f>IF(Table1[[#This Row],[Ordem_insumos]]&lt;&gt;0,VLOOKUP(Table1[[#This Row],[Codigo_servico]],Preencher_Orcamento!$B:$D,3,FALSE)*Table1[[#This Row],[Subtotal_insumo]],"")</f>
        <v>113.3925</v>
      </c>
    </row>
    <row r="10729" spans="1:13" x14ac:dyDescent="0.25">
      <c r="A10729" s="6">
        <v>170170</v>
      </c>
      <c r="B10729" s="126">
        <v>17</v>
      </c>
      <c r="C10729" s="133"/>
      <c r="D10729" s="134">
        <v>17515</v>
      </c>
      <c r="E10729" s="7" t="s">
        <v>383</v>
      </c>
      <c r="F10729" s="8" t="s">
        <v>197</v>
      </c>
      <c r="G10729" s="18">
        <f>IFERROR(VLOOKUP(Table1[[#This Row],[Codigo_insumo]],BD_Insumos!$B:$E,4),"")</f>
        <v>5.5275999999999996</v>
      </c>
      <c r="H10729" s="140">
        <v>0.18</v>
      </c>
      <c r="I10729" s="9"/>
      <c r="J10729" s="23">
        <f t="shared" si="167"/>
        <v>0.99496799999999985</v>
      </c>
      <c r="K10729" s="22" t="str">
        <f>IF(I10729&lt;&gt;"",SUMIF(Table1[Codigo_servico],A10729,Table1[Subtotal_insumo]),"")</f>
        <v/>
      </c>
      <c r="L10729" s="18">
        <f>IF(Table1[[#This Row],[Ordem_insumos]]&lt;&gt;0,VLOOKUP(Table1[[#This Row],[Codigo_servico]],Preencher_Orcamento!$B:$D,3,FALSE)*Table1[[#This Row],[Qtde_insumo]],"")</f>
        <v>4.68</v>
      </c>
      <c r="M10729" s="18">
        <f>IF(Table1[[#This Row],[Ordem_insumos]]&lt;&gt;0,VLOOKUP(Table1[[#This Row],[Codigo_servico]],Preencher_Orcamento!$B:$D,3,FALSE)*Table1[[#This Row],[Subtotal_insumo]],"")</f>
        <v>25.869167999999995</v>
      </c>
    </row>
    <row r="10730" spans="1:13" ht="26.25" x14ac:dyDescent="0.25">
      <c r="A10730" s="6">
        <v>170170</v>
      </c>
      <c r="B10730" s="126">
        <v>18</v>
      </c>
      <c r="C10730" s="133"/>
      <c r="D10730" s="134">
        <v>14040</v>
      </c>
      <c r="E10730" s="7" t="s">
        <v>299</v>
      </c>
      <c r="F10730" s="8" t="s">
        <v>168</v>
      </c>
      <c r="G10730" s="18">
        <f>IFERROR(VLOOKUP(Table1[[#This Row],[Codigo_insumo]],BD_Insumos!$B:$E,4),"")</f>
        <v>7.3939000000000004</v>
      </c>
      <c r="H10730" s="140">
        <v>1.9</v>
      </c>
      <c r="I10730" s="9"/>
      <c r="J10730" s="23">
        <f t="shared" si="167"/>
        <v>14.048410000000001</v>
      </c>
      <c r="K10730" s="22" t="str">
        <f>IF(I10730&lt;&gt;"",SUMIF(Table1[Codigo_servico],A10730,Table1[Subtotal_insumo]),"")</f>
        <v/>
      </c>
      <c r="L10730" s="18">
        <f>IF(Table1[[#This Row],[Ordem_insumos]]&lt;&gt;0,VLOOKUP(Table1[[#This Row],[Codigo_servico]],Preencher_Orcamento!$B:$D,3,FALSE)*Table1[[#This Row],[Qtde_insumo]],"")</f>
        <v>49.4</v>
      </c>
      <c r="M10730" s="18">
        <f>IF(Table1[[#This Row],[Ordem_insumos]]&lt;&gt;0,VLOOKUP(Table1[[#This Row],[Codigo_servico]],Preencher_Orcamento!$B:$D,3,FALSE)*Table1[[#This Row],[Subtotal_insumo]],"")</f>
        <v>365.25866000000002</v>
      </c>
    </row>
    <row r="10731" spans="1:13" ht="26.25" x14ac:dyDescent="0.25">
      <c r="A10731" s="6">
        <v>170170</v>
      </c>
      <c r="B10731" s="126">
        <v>19</v>
      </c>
      <c r="C10731" s="133"/>
      <c r="D10731" s="134">
        <v>12542</v>
      </c>
      <c r="E10731" s="7" t="s">
        <v>238</v>
      </c>
      <c r="F10731" s="8" t="s">
        <v>457</v>
      </c>
      <c r="G10731" s="18">
        <f>IFERROR(VLOOKUP(Table1[[#This Row],[Codigo_insumo]],BD_Insumos!$B:$E,4),"")</f>
        <v>2.9994999999999998</v>
      </c>
      <c r="H10731" s="140">
        <v>42</v>
      </c>
      <c r="I10731" s="9"/>
      <c r="J10731" s="23">
        <f t="shared" si="167"/>
        <v>125.979</v>
      </c>
      <c r="K10731" s="22" t="str">
        <f>IF(I10731&lt;&gt;"",SUMIF(Table1[Codigo_servico],A10731,Table1[Subtotal_insumo]),"")</f>
        <v/>
      </c>
      <c r="L10731" s="18">
        <f>IF(Table1[[#This Row],[Ordem_insumos]]&lt;&gt;0,VLOOKUP(Table1[[#This Row],[Codigo_servico]],Preencher_Orcamento!$B:$D,3,FALSE)*Table1[[#This Row],[Qtde_insumo]],"")</f>
        <v>1092</v>
      </c>
      <c r="M10731" s="18">
        <f>IF(Table1[[#This Row],[Ordem_insumos]]&lt;&gt;0,VLOOKUP(Table1[[#This Row],[Codigo_servico]],Preencher_Orcamento!$B:$D,3,FALSE)*Table1[[#This Row],[Subtotal_insumo]],"")</f>
        <v>3275.4540000000002</v>
      </c>
    </row>
    <row r="10732" spans="1:13" x14ac:dyDescent="0.25">
      <c r="A10732" s="6">
        <v>170170</v>
      </c>
      <c r="B10732" s="126">
        <v>20</v>
      </c>
      <c r="C10732" s="133"/>
      <c r="D10732" s="134">
        <v>11510</v>
      </c>
      <c r="E10732" s="7" t="s">
        <v>205</v>
      </c>
      <c r="F10732" s="8" t="s">
        <v>197</v>
      </c>
      <c r="G10732" s="18">
        <f>IFERROR(VLOOKUP(Table1[[#This Row],[Codigo_insumo]],BD_Insumos!$B:$E,4),"")</f>
        <v>3.2757999999999998</v>
      </c>
      <c r="H10732" s="140">
        <v>41.14</v>
      </c>
      <c r="I10732" s="9"/>
      <c r="J10732" s="23">
        <f t="shared" si="167"/>
        <v>134.766412</v>
      </c>
      <c r="K10732" s="22" t="str">
        <f>IF(I10732&lt;&gt;"",SUMIF(Table1[Codigo_servico],A10732,Table1[Subtotal_insumo]),"")</f>
        <v/>
      </c>
      <c r="L10732" s="18">
        <f>IF(Table1[[#This Row],[Ordem_insumos]]&lt;&gt;0,VLOOKUP(Table1[[#This Row],[Codigo_servico]],Preencher_Orcamento!$B:$D,3,FALSE)*Table1[[#This Row],[Qtde_insumo]],"")</f>
        <v>1069.6400000000001</v>
      </c>
      <c r="M10732" s="18">
        <f>IF(Table1[[#This Row],[Ordem_insumos]]&lt;&gt;0,VLOOKUP(Table1[[#This Row],[Codigo_servico]],Preencher_Orcamento!$B:$D,3,FALSE)*Table1[[#This Row],[Subtotal_insumo]],"")</f>
        <v>3503.926712</v>
      </c>
    </row>
    <row r="10733" spans="1:13" x14ac:dyDescent="0.25">
      <c r="A10733" s="6">
        <v>170170</v>
      </c>
      <c r="B10733" s="126">
        <v>21</v>
      </c>
      <c r="C10733" s="133"/>
      <c r="D10733" s="134">
        <v>17740</v>
      </c>
      <c r="E10733" s="7" t="s">
        <v>399</v>
      </c>
      <c r="F10733" s="8" t="s">
        <v>197</v>
      </c>
      <c r="G10733" s="18">
        <f>IFERROR(VLOOKUP(Table1[[#This Row],[Codigo_insumo]],BD_Insumos!$B:$E,4),"")</f>
        <v>4.9862000000000002</v>
      </c>
      <c r="H10733" s="140">
        <v>0.78</v>
      </c>
      <c r="I10733" s="9"/>
      <c r="J10733" s="23">
        <f t="shared" si="167"/>
        <v>3.8892360000000004</v>
      </c>
      <c r="K10733" s="22" t="str">
        <f>IF(I10733&lt;&gt;"",SUMIF(Table1[Codigo_servico],A10733,Table1[Subtotal_insumo]),"")</f>
        <v/>
      </c>
      <c r="L10733" s="18">
        <f>IF(Table1[[#This Row],[Ordem_insumos]]&lt;&gt;0,VLOOKUP(Table1[[#This Row],[Codigo_servico]],Preencher_Orcamento!$B:$D,3,FALSE)*Table1[[#This Row],[Qtde_insumo]],"")</f>
        <v>20.28</v>
      </c>
      <c r="M10733" s="18">
        <f>IF(Table1[[#This Row],[Ordem_insumos]]&lt;&gt;0,VLOOKUP(Table1[[#This Row],[Codigo_servico]],Preencher_Orcamento!$B:$D,3,FALSE)*Table1[[#This Row],[Subtotal_insumo]],"")</f>
        <v>101.120136</v>
      </c>
    </row>
    <row r="10734" spans="1:13" ht="39" x14ac:dyDescent="0.25">
      <c r="A10734" s="6">
        <v>170170</v>
      </c>
      <c r="B10734" s="126">
        <v>22</v>
      </c>
      <c r="C10734" s="133"/>
      <c r="D10734" s="134">
        <v>24110</v>
      </c>
      <c r="E10734" s="7" t="s">
        <v>446</v>
      </c>
      <c r="F10734" s="8" t="s">
        <v>170</v>
      </c>
      <c r="G10734" s="18">
        <f>IFERROR(VLOOKUP(Table1[[#This Row],[Codigo_insumo]],BD_Insumos!$B:$E,4),"")</f>
        <v>4.2736000000000001</v>
      </c>
      <c r="H10734" s="140">
        <v>1.47</v>
      </c>
      <c r="I10734" s="9"/>
      <c r="J10734" s="23">
        <f t="shared" si="167"/>
        <v>6.2821920000000002</v>
      </c>
      <c r="K10734" s="22" t="str">
        <f>IF(I10734&lt;&gt;"",SUMIF(Table1[Codigo_servico],A10734,Table1[Subtotal_insumo]),"")</f>
        <v/>
      </c>
      <c r="L10734" s="18">
        <f>IF(Table1[[#This Row],[Ordem_insumos]]&lt;&gt;0,VLOOKUP(Table1[[#This Row],[Codigo_servico]],Preencher_Orcamento!$B:$D,3,FALSE)*Table1[[#This Row],[Qtde_insumo]],"")</f>
        <v>38.22</v>
      </c>
      <c r="M10734" s="18">
        <f>IF(Table1[[#This Row],[Ordem_insumos]]&lt;&gt;0,VLOOKUP(Table1[[#This Row],[Codigo_servico]],Preencher_Orcamento!$B:$D,3,FALSE)*Table1[[#This Row],[Subtotal_insumo]],"")</f>
        <v>163.33699200000001</v>
      </c>
    </row>
    <row r="10735" spans="1:13" x14ac:dyDescent="0.25">
      <c r="A10735" s="3">
        <v>170171</v>
      </c>
      <c r="B10735" s="125">
        <v>0</v>
      </c>
      <c r="C10735" s="131" t="s">
        <v>4406</v>
      </c>
      <c r="D10735" s="132"/>
      <c r="E10735" s="4"/>
      <c r="F10735" s="4"/>
      <c r="G10735" s="17" t="str">
        <f>IFERROR(VLOOKUP(Table1[[#This Row],[Codigo_insumo]],BD_Insumos!$B:$E,4),"")</f>
        <v/>
      </c>
      <c r="H10735" s="139"/>
      <c r="I10735" s="5" t="s">
        <v>5</v>
      </c>
      <c r="J10735" s="20" t="str">
        <f t="shared" si="167"/>
        <v/>
      </c>
      <c r="K10735" s="21">
        <f>IF(I10735&lt;&gt;"",SUMIF(Table1[Codigo_servico],A10735,Table1[Subtotal_insumo]),"")</f>
        <v>2256.8848287774076</v>
      </c>
      <c r="L10735" s="17" t="str">
        <f>IF(Table1[[#This Row],[Ordem_insumos]]&lt;&gt;0,VLOOKUP(Table1[[#This Row],[Codigo_servico]],Preencher_Orcamento!$B:$D,3,FALSE)*Table1[[#This Row],[Qtde_insumo]],"")</f>
        <v/>
      </c>
      <c r="M10735" s="17" t="str">
        <f>IF(Table1[[#This Row],[Ordem_insumos]]&lt;&gt;0,VLOOKUP(Table1[[#This Row],[Codigo_servico]],Preencher_Orcamento!$B:$D,3,FALSE)*Table1[[#This Row],[Subtotal_insumo]],"")</f>
        <v/>
      </c>
    </row>
    <row r="10736" spans="1:13" ht="26.25" x14ac:dyDescent="0.25">
      <c r="A10736" s="6">
        <v>170171</v>
      </c>
      <c r="B10736" s="126">
        <v>1</v>
      </c>
      <c r="C10736" s="133"/>
      <c r="D10736" s="134">
        <v>2016</v>
      </c>
      <c r="E10736" s="7" t="s">
        <v>2187</v>
      </c>
      <c r="F10736" s="8" t="s">
        <v>2140</v>
      </c>
      <c r="G10736" s="16">
        <f>IFERROR(VLOOKUP(Table1[[#This Row],[Codigo_insumo]],BD_Insumos!$B:$E,4),"")</f>
        <v>13.188618292508322</v>
      </c>
      <c r="H10736" s="140">
        <v>8.64</v>
      </c>
      <c r="I10736" s="9"/>
      <c r="J10736" s="22">
        <f t="shared" si="167"/>
        <v>113.9496620472719</v>
      </c>
      <c r="K10736" s="22" t="str">
        <f>IF(I10736&lt;&gt;"",SUMIF(Table1[Codigo_servico],A10736,Table1[Subtotal_insumo]),"")</f>
        <v/>
      </c>
      <c r="L10736" s="16">
        <f>IF(Table1[[#This Row],[Ordem_insumos]]&lt;&gt;0,VLOOKUP(Table1[[#This Row],[Codigo_servico]],Preencher_Orcamento!$B:$D,3,FALSE)*Table1[[#This Row],[Qtde_insumo]],"")</f>
        <v>0</v>
      </c>
      <c r="M10736" s="16">
        <f>IF(Table1[[#This Row],[Ordem_insumos]]&lt;&gt;0,VLOOKUP(Table1[[#This Row],[Codigo_servico]],Preencher_Orcamento!$B:$D,3,FALSE)*Table1[[#This Row],[Subtotal_insumo]],"")</f>
        <v>0</v>
      </c>
    </row>
    <row r="10737" spans="1:13" x14ac:dyDescent="0.25">
      <c r="A10737" s="6">
        <v>170171</v>
      </c>
      <c r="B10737" s="126">
        <v>2</v>
      </c>
      <c r="C10737" s="133"/>
      <c r="D10737" s="134">
        <v>11510</v>
      </c>
      <c r="E10737" s="7" t="s">
        <v>205</v>
      </c>
      <c r="F10737" s="8" t="s">
        <v>197</v>
      </c>
      <c r="G10737" s="16">
        <f>IFERROR(VLOOKUP(Table1[[#This Row],[Codigo_insumo]],BD_Insumos!$B:$E,4),"")</f>
        <v>3.2757999999999998</v>
      </c>
      <c r="H10737" s="140">
        <v>90.68</v>
      </c>
      <c r="I10737" s="9"/>
      <c r="J10737" s="22">
        <f t="shared" si="167"/>
        <v>297.04954400000003</v>
      </c>
      <c r="K10737" s="22" t="str">
        <f>IF(I10737&lt;&gt;"",SUMIF(Table1[Codigo_servico],A10737,Table1[Subtotal_insumo]),"")</f>
        <v/>
      </c>
      <c r="L10737" s="16">
        <f>IF(Table1[[#This Row],[Ordem_insumos]]&lt;&gt;0,VLOOKUP(Table1[[#This Row],[Codigo_servico]],Preencher_Orcamento!$B:$D,3,FALSE)*Table1[[#This Row],[Qtde_insumo]],"")</f>
        <v>0</v>
      </c>
      <c r="M10737" s="16">
        <f>IF(Table1[[#This Row],[Ordem_insumos]]&lt;&gt;0,VLOOKUP(Table1[[#This Row],[Codigo_servico]],Preencher_Orcamento!$B:$D,3,FALSE)*Table1[[#This Row],[Subtotal_insumo]],"")</f>
        <v>0</v>
      </c>
    </row>
    <row r="10738" spans="1:13" ht="26.25" x14ac:dyDescent="0.25">
      <c r="A10738" s="6">
        <v>170171</v>
      </c>
      <c r="B10738" s="126">
        <v>3</v>
      </c>
      <c r="C10738" s="133"/>
      <c r="D10738" s="134">
        <v>14040</v>
      </c>
      <c r="E10738" s="7" t="s">
        <v>299</v>
      </c>
      <c r="F10738" s="8" t="s">
        <v>168</v>
      </c>
      <c r="G10738" s="16">
        <f>IFERROR(VLOOKUP(Table1[[#This Row],[Codigo_insumo]],BD_Insumos!$B:$E,4),"")</f>
        <v>7.3939000000000004</v>
      </c>
      <c r="H10738" s="140">
        <v>2.5</v>
      </c>
      <c r="I10738" s="9"/>
      <c r="J10738" s="22">
        <f t="shared" si="167"/>
        <v>18.484750000000002</v>
      </c>
      <c r="K10738" s="22" t="str">
        <f>IF(I10738&lt;&gt;"",SUMIF(Table1[Codigo_servico],A10738,Table1[Subtotal_insumo]),"")</f>
        <v/>
      </c>
      <c r="L10738" s="16">
        <f>IF(Table1[[#This Row],[Ordem_insumos]]&lt;&gt;0,VLOOKUP(Table1[[#This Row],[Codigo_servico]],Preencher_Orcamento!$B:$D,3,FALSE)*Table1[[#This Row],[Qtde_insumo]],"")</f>
        <v>0</v>
      </c>
      <c r="M10738" s="16">
        <f>IF(Table1[[#This Row],[Ordem_insumos]]&lt;&gt;0,VLOOKUP(Table1[[#This Row],[Codigo_servico]],Preencher_Orcamento!$B:$D,3,FALSE)*Table1[[#This Row],[Subtotal_insumo]],"")</f>
        <v>0</v>
      </c>
    </row>
    <row r="10739" spans="1:13" x14ac:dyDescent="0.25">
      <c r="A10739" s="6">
        <v>170171</v>
      </c>
      <c r="B10739" s="126">
        <v>4</v>
      </c>
      <c r="C10739" s="133"/>
      <c r="D10739" s="134">
        <v>17515</v>
      </c>
      <c r="E10739" s="7" t="s">
        <v>383</v>
      </c>
      <c r="F10739" s="8" t="s">
        <v>197</v>
      </c>
      <c r="G10739" s="16">
        <f>IFERROR(VLOOKUP(Table1[[#This Row],[Codigo_insumo]],BD_Insumos!$B:$E,4),"")</f>
        <v>5.5275999999999996</v>
      </c>
      <c r="H10739" s="140">
        <v>1.26</v>
      </c>
      <c r="I10739" s="9"/>
      <c r="J10739" s="22">
        <f t="shared" si="167"/>
        <v>6.9647759999999996</v>
      </c>
      <c r="K10739" s="22" t="str">
        <f>IF(I10739&lt;&gt;"",SUMIF(Table1[Codigo_servico],A10739,Table1[Subtotal_insumo]),"")</f>
        <v/>
      </c>
      <c r="L10739" s="16">
        <f>IF(Table1[[#This Row],[Ordem_insumos]]&lt;&gt;0,VLOOKUP(Table1[[#This Row],[Codigo_servico]],Preencher_Orcamento!$B:$D,3,FALSE)*Table1[[#This Row],[Qtde_insumo]],"")</f>
        <v>0</v>
      </c>
      <c r="M10739" s="16">
        <f>IF(Table1[[#This Row],[Ordem_insumos]]&lt;&gt;0,VLOOKUP(Table1[[#This Row],[Codigo_servico]],Preencher_Orcamento!$B:$D,3,FALSE)*Table1[[#This Row],[Subtotal_insumo]],"")</f>
        <v>0</v>
      </c>
    </row>
    <row r="10740" spans="1:13" x14ac:dyDescent="0.25">
      <c r="A10740" s="6">
        <v>170171</v>
      </c>
      <c r="B10740" s="126">
        <v>5</v>
      </c>
      <c r="C10740" s="133"/>
      <c r="D10740" s="134">
        <v>17740</v>
      </c>
      <c r="E10740" s="7" t="s">
        <v>399</v>
      </c>
      <c r="F10740" s="8" t="s">
        <v>197</v>
      </c>
      <c r="G10740" s="16">
        <f>IFERROR(VLOOKUP(Table1[[#This Row],[Codigo_insumo]],BD_Insumos!$B:$E,4),"")</f>
        <v>4.9862000000000002</v>
      </c>
      <c r="H10740" s="140">
        <v>1.73</v>
      </c>
      <c r="I10740" s="9"/>
      <c r="J10740" s="22">
        <f t="shared" si="167"/>
        <v>8.6261260000000011</v>
      </c>
      <c r="K10740" s="22" t="str">
        <f>IF(I10740&lt;&gt;"",SUMIF(Table1[Codigo_servico],A10740,Table1[Subtotal_insumo]),"")</f>
        <v/>
      </c>
      <c r="L10740" s="16">
        <f>IF(Table1[[#This Row],[Ordem_insumos]]&lt;&gt;0,VLOOKUP(Table1[[#This Row],[Codigo_servico]],Preencher_Orcamento!$B:$D,3,FALSE)*Table1[[#This Row],[Qtde_insumo]],"")</f>
        <v>0</v>
      </c>
      <c r="M10740" s="16">
        <f>IF(Table1[[#This Row],[Ordem_insumos]]&lt;&gt;0,VLOOKUP(Table1[[#This Row],[Codigo_servico]],Preencher_Orcamento!$B:$D,3,FALSE)*Table1[[#This Row],[Subtotal_insumo]],"")</f>
        <v>0</v>
      </c>
    </row>
    <row r="10741" spans="1:13" ht="26.25" x14ac:dyDescent="0.25">
      <c r="A10741" s="6">
        <v>170171</v>
      </c>
      <c r="B10741" s="126">
        <v>6</v>
      </c>
      <c r="C10741" s="133"/>
      <c r="D10741" s="134">
        <v>72416</v>
      </c>
      <c r="E10741" s="7" t="s">
        <v>1755</v>
      </c>
      <c r="F10741" s="8" t="s">
        <v>5</v>
      </c>
      <c r="G10741" s="16">
        <f>IFERROR(VLOOKUP(Table1[[#This Row],[Codigo_insumo]],BD_Insumos!$B:$E,4),"")</f>
        <v>17.445</v>
      </c>
      <c r="H10741" s="140">
        <v>0.2</v>
      </c>
      <c r="I10741" s="9"/>
      <c r="J10741" s="22">
        <f t="shared" si="167"/>
        <v>3.4890000000000003</v>
      </c>
      <c r="K10741" s="22" t="str">
        <f>IF(I10741&lt;&gt;"",SUMIF(Table1[Codigo_servico],A10741,Table1[Subtotal_insumo]),"")</f>
        <v/>
      </c>
      <c r="L10741" s="16">
        <f>IF(Table1[[#This Row],[Ordem_insumos]]&lt;&gt;0,VLOOKUP(Table1[[#This Row],[Codigo_servico]],Preencher_Orcamento!$B:$D,3,FALSE)*Table1[[#This Row],[Qtde_insumo]],"")</f>
        <v>0</v>
      </c>
      <c r="M10741" s="16">
        <f>IF(Table1[[#This Row],[Ordem_insumos]]&lt;&gt;0,VLOOKUP(Table1[[#This Row],[Codigo_servico]],Preencher_Orcamento!$B:$D,3,FALSE)*Table1[[#This Row],[Subtotal_insumo]],"")</f>
        <v>0</v>
      </c>
    </row>
    <row r="10742" spans="1:13" x14ac:dyDescent="0.25">
      <c r="A10742" s="6">
        <v>170171</v>
      </c>
      <c r="B10742" s="126">
        <v>7</v>
      </c>
      <c r="C10742" s="133"/>
      <c r="D10742" s="134">
        <v>10542</v>
      </c>
      <c r="E10742" s="7" t="s">
        <v>90</v>
      </c>
      <c r="F10742" s="8" t="s">
        <v>58</v>
      </c>
      <c r="G10742" s="18">
        <f>IFERROR(VLOOKUP(Table1[[#This Row],[Codigo_insumo]],BD_Insumos!$B:$E,4),"")</f>
        <v>67.5685</v>
      </c>
      <c r="H10742" s="140">
        <v>0.24</v>
      </c>
      <c r="I10742" s="9"/>
      <c r="J10742" s="23">
        <f t="shared" si="167"/>
        <v>16.216439999999999</v>
      </c>
      <c r="K10742" s="22" t="str">
        <f>IF(I10742&lt;&gt;"",SUMIF(Table1[Codigo_servico],A10742,Table1[Subtotal_insumo]),"")</f>
        <v/>
      </c>
      <c r="L10742" s="18">
        <f>IF(Table1[[#This Row],[Ordem_insumos]]&lt;&gt;0,VLOOKUP(Table1[[#This Row],[Codigo_servico]],Preencher_Orcamento!$B:$D,3,FALSE)*Table1[[#This Row],[Qtde_insumo]],"")</f>
        <v>0</v>
      </c>
      <c r="M10742" s="18">
        <f>IF(Table1[[#This Row],[Ordem_insumos]]&lt;&gt;0,VLOOKUP(Table1[[#This Row],[Codigo_servico]],Preencher_Orcamento!$B:$D,3,FALSE)*Table1[[#This Row],[Subtotal_insumo]],"")</f>
        <v>0</v>
      </c>
    </row>
    <row r="10743" spans="1:13" x14ac:dyDescent="0.25">
      <c r="A10743" s="6">
        <v>170171</v>
      </c>
      <c r="B10743" s="126">
        <v>8</v>
      </c>
      <c r="C10743" s="133"/>
      <c r="D10743" s="134">
        <v>11066</v>
      </c>
      <c r="E10743" s="7" t="s">
        <v>183</v>
      </c>
      <c r="F10743" s="8" t="s">
        <v>5</v>
      </c>
      <c r="G10743" s="18">
        <f>IFERROR(VLOOKUP(Table1[[#This Row],[Codigo_insumo]],BD_Insumos!$B:$E,4),"")</f>
        <v>1.0965</v>
      </c>
      <c r="H10743" s="140">
        <v>1.8</v>
      </c>
      <c r="I10743" s="9"/>
      <c r="J10743" s="23">
        <f t="shared" si="167"/>
        <v>1.9737</v>
      </c>
      <c r="K10743" s="22" t="str">
        <f>IF(I10743&lt;&gt;"",SUMIF(Table1[Codigo_servico],A10743,Table1[Subtotal_insumo]),"")</f>
        <v/>
      </c>
      <c r="L10743" s="18">
        <f>IF(Table1[[#This Row],[Ordem_insumos]]&lt;&gt;0,VLOOKUP(Table1[[#This Row],[Codigo_servico]],Preencher_Orcamento!$B:$D,3,FALSE)*Table1[[#This Row],[Qtde_insumo]],"")</f>
        <v>0</v>
      </c>
      <c r="M10743" s="18">
        <f>IF(Table1[[#This Row],[Ordem_insumos]]&lt;&gt;0,VLOOKUP(Table1[[#This Row],[Codigo_servico]],Preencher_Orcamento!$B:$D,3,FALSE)*Table1[[#This Row],[Subtotal_insumo]],"")</f>
        <v>0</v>
      </c>
    </row>
    <row r="10744" spans="1:13" x14ac:dyDescent="0.25">
      <c r="A10744" s="6">
        <v>170171</v>
      </c>
      <c r="B10744" s="126">
        <v>9</v>
      </c>
      <c r="C10744" s="133"/>
      <c r="D10744" s="134">
        <v>10543</v>
      </c>
      <c r="E10744" s="7" t="s">
        <v>91</v>
      </c>
      <c r="F10744" s="8" t="s">
        <v>58</v>
      </c>
      <c r="G10744" s="18">
        <f>IFERROR(VLOOKUP(Table1[[#This Row],[Codigo_insumo]],BD_Insumos!$B:$E,4),"")</f>
        <v>67.283799999999999</v>
      </c>
      <c r="H10744" s="140">
        <v>0.30399999999999999</v>
      </c>
      <c r="I10744" s="9"/>
      <c r="J10744" s="23">
        <f t="shared" si="167"/>
        <v>20.454275199999998</v>
      </c>
      <c r="K10744" s="22" t="str">
        <f>IF(I10744&lt;&gt;"",SUMIF(Table1[Codigo_servico],A10744,Table1[Subtotal_insumo]),"")</f>
        <v/>
      </c>
      <c r="L10744" s="18">
        <f>IF(Table1[[#This Row],[Ordem_insumos]]&lt;&gt;0,VLOOKUP(Table1[[#This Row],[Codigo_servico]],Preencher_Orcamento!$B:$D,3,FALSE)*Table1[[#This Row],[Qtde_insumo]],"")</f>
        <v>0</v>
      </c>
      <c r="M10744" s="18">
        <f>IF(Table1[[#This Row],[Ordem_insumos]]&lt;&gt;0,VLOOKUP(Table1[[#This Row],[Codigo_servico]],Preencher_Orcamento!$B:$D,3,FALSE)*Table1[[#This Row],[Subtotal_insumo]],"")</f>
        <v>0</v>
      </c>
    </row>
    <row r="10745" spans="1:13" x14ac:dyDescent="0.25">
      <c r="A10745" s="6">
        <v>170171</v>
      </c>
      <c r="B10745" s="126">
        <v>10</v>
      </c>
      <c r="C10745" s="133"/>
      <c r="D10745" s="134">
        <v>11070</v>
      </c>
      <c r="E10745" s="7" t="s">
        <v>185</v>
      </c>
      <c r="F10745" s="8" t="s">
        <v>5</v>
      </c>
      <c r="G10745" s="18">
        <f>IFERROR(VLOOKUP(Table1[[#This Row],[Codigo_insumo]],BD_Insumos!$B:$E,4),"")</f>
        <v>4.1189999999999998</v>
      </c>
      <c r="H10745" s="140">
        <v>3.3</v>
      </c>
      <c r="I10745" s="9"/>
      <c r="J10745" s="23">
        <f t="shared" si="167"/>
        <v>13.592699999999999</v>
      </c>
      <c r="K10745" s="22" t="str">
        <f>IF(I10745&lt;&gt;"",SUMIF(Table1[Codigo_servico],A10745,Table1[Subtotal_insumo]),"")</f>
        <v/>
      </c>
      <c r="L10745" s="18">
        <f>IF(Table1[[#This Row],[Ordem_insumos]]&lt;&gt;0,VLOOKUP(Table1[[#This Row],[Codigo_servico]],Preencher_Orcamento!$B:$D,3,FALSE)*Table1[[#This Row],[Qtde_insumo]],"")</f>
        <v>0</v>
      </c>
      <c r="M10745" s="18">
        <f>IF(Table1[[#This Row],[Ordem_insumos]]&lt;&gt;0,VLOOKUP(Table1[[#This Row],[Codigo_servico]],Preencher_Orcamento!$B:$D,3,FALSE)*Table1[[#This Row],[Subtotal_insumo]],"")</f>
        <v>0</v>
      </c>
    </row>
    <row r="10746" spans="1:13" x14ac:dyDescent="0.25">
      <c r="A10746" s="6">
        <v>170171</v>
      </c>
      <c r="B10746" s="126">
        <v>11</v>
      </c>
      <c r="C10746" s="133"/>
      <c r="D10746" s="134">
        <v>2013</v>
      </c>
      <c r="E10746" s="7" t="s">
        <v>2184</v>
      </c>
      <c r="F10746" s="8" t="s">
        <v>2140</v>
      </c>
      <c r="G10746" s="18">
        <f>IFERROR(VLOOKUP(Table1[[#This Row],[Codigo_insumo]],BD_Insumos!$B:$E,4),"")</f>
        <v>15.756939025755017</v>
      </c>
      <c r="H10746" s="140">
        <v>11.79</v>
      </c>
      <c r="I10746" s="9"/>
      <c r="J10746" s="23">
        <f t="shared" si="167"/>
        <v>185.77431111365163</v>
      </c>
      <c r="K10746" s="22" t="str">
        <f>IF(I10746&lt;&gt;"",SUMIF(Table1[Codigo_servico],A10746,Table1[Subtotal_insumo]),"")</f>
        <v/>
      </c>
      <c r="L10746" s="18">
        <f>IF(Table1[[#This Row],[Ordem_insumos]]&lt;&gt;0,VLOOKUP(Table1[[#This Row],[Codigo_servico]],Preencher_Orcamento!$B:$D,3,FALSE)*Table1[[#This Row],[Qtde_insumo]],"")</f>
        <v>0</v>
      </c>
      <c r="M10746" s="18">
        <f>IF(Table1[[#This Row],[Ordem_insumos]]&lt;&gt;0,VLOOKUP(Table1[[#This Row],[Codigo_servico]],Preencher_Orcamento!$B:$D,3,FALSE)*Table1[[#This Row],[Subtotal_insumo]],"")</f>
        <v>0</v>
      </c>
    </row>
    <row r="10747" spans="1:13" x14ac:dyDescent="0.25">
      <c r="A10747" s="6">
        <v>170171</v>
      </c>
      <c r="B10747" s="126">
        <v>12</v>
      </c>
      <c r="C10747" s="133"/>
      <c r="D10747" s="134">
        <v>11046</v>
      </c>
      <c r="E10747" s="7" t="s">
        <v>178</v>
      </c>
      <c r="F10747" s="8" t="s">
        <v>5</v>
      </c>
      <c r="G10747" s="18">
        <f>IFERROR(VLOOKUP(Table1[[#This Row],[Codigo_insumo]],BD_Insumos!$B:$E,4),"")</f>
        <v>2.4108999999999998</v>
      </c>
      <c r="H10747" s="140">
        <v>16.2</v>
      </c>
      <c r="I10747" s="9"/>
      <c r="J10747" s="23">
        <f t="shared" si="167"/>
        <v>39.056579999999997</v>
      </c>
      <c r="K10747" s="22" t="str">
        <f>IF(I10747&lt;&gt;"",SUMIF(Table1[Codigo_servico],A10747,Table1[Subtotal_insumo]),"")</f>
        <v/>
      </c>
      <c r="L10747" s="18">
        <f>IF(Table1[[#This Row],[Ordem_insumos]]&lt;&gt;0,VLOOKUP(Table1[[#This Row],[Codigo_servico]],Preencher_Orcamento!$B:$D,3,FALSE)*Table1[[#This Row],[Qtde_insumo]],"")</f>
        <v>0</v>
      </c>
      <c r="M10747" s="18">
        <f>IF(Table1[[#This Row],[Ordem_insumos]]&lt;&gt;0,VLOOKUP(Table1[[#This Row],[Codigo_servico]],Preencher_Orcamento!$B:$D,3,FALSE)*Table1[[#This Row],[Subtotal_insumo]],"")</f>
        <v>0</v>
      </c>
    </row>
    <row r="10748" spans="1:13" ht="39" x14ac:dyDescent="0.25">
      <c r="A10748" s="6">
        <v>170171</v>
      </c>
      <c r="B10748" s="126">
        <v>13</v>
      </c>
      <c r="C10748" s="133"/>
      <c r="D10748" s="134">
        <v>24110</v>
      </c>
      <c r="E10748" s="7" t="s">
        <v>446</v>
      </c>
      <c r="F10748" s="8" t="s">
        <v>170</v>
      </c>
      <c r="G10748" s="18">
        <f>IFERROR(VLOOKUP(Table1[[#This Row],[Codigo_insumo]],BD_Insumos!$B:$E,4),"")</f>
        <v>4.2736000000000001</v>
      </c>
      <c r="H10748" s="140">
        <v>2.625</v>
      </c>
      <c r="I10748" s="9"/>
      <c r="J10748" s="23">
        <f t="shared" si="167"/>
        <v>11.2182</v>
      </c>
      <c r="K10748" s="22" t="str">
        <f>IF(I10748&lt;&gt;"",SUMIF(Table1[Codigo_servico],A10748,Table1[Subtotal_insumo]),"")</f>
        <v/>
      </c>
      <c r="L10748" s="18">
        <f>IF(Table1[[#This Row],[Ordem_insumos]]&lt;&gt;0,VLOOKUP(Table1[[#This Row],[Codigo_servico]],Preencher_Orcamento!$B:$D,3,FALSE)*Table1[[#This Row],[Qtde_insumo]],"")</f>
        <v>0</v>
      </c>
      <c r="M10748" s="18">
        <f>IF(Table1[[#This Row],[Ordem_insumos]]&lt;&gt;0,VLOOKUP(Table1[[#This Row],[Codigo_servico]],Preencher_Orcamento!$B:$D,3,FALSE)*Table1[[#This Row],[Subtotal_insumo]],"")</f>
        <v>0</v>
      </c>
    </row>
    <row r="10749" spans="1:13" x14ac:dyDescent="0.25">
      <c r="A10749" s="6">
        <v>170171</v>
      </c>
      <c r="B10749" s="126">
        <v>14</v>
      </c>
      <c r="C10749" s="133"/>
      <c r="D10749" s="134">
        <v>2015</v>
      </c>
      <c r="E10749" s="7" t="s">
        <v>2186</v>
      </c>
      <c r="F10749" s="8" t="s">
        <v>2140</v>
      </c>
      <c r="G10749" s="18">
        <f>IFERROR(VLOOKUP(Table1[[#This Row],[Codigo_insumo]],BD_Insumos!$B:$E,4),"")</f>
        <v>16.259414142106937</v>
      </c>
      <c r="H10749" s="140">
        <v>8.64</v>
      </c>
      <c r="I10749" s="9"/>
      <c r="J10749" s="23">
        <f t="shared" si="167"/>
        <v>140.48133818780394</v>
      </c>
      <c r="K10749" s="22" t="str">
        <f>IF(I10749&lt;&gt;"",SUMIF(Table1[Codigo_servico],A10749,Table1[Subtotal_insumo]),"")</f>
        <v/>
      </c>
      <c r="L10749" s="18">
        <f>IF(Table1[[#This Row],[Ordem_insumos]]&lt;&gt;0,VLOOKUP(Table1[[#This Row],[Codigo_servico]],Preencher_Orcamento!$B:$D,3,FALSE)*Table1[[#This Row],[Qtde_insumo]],"")</f>
        <v>0</v>
      </c>
      <c r="M10749" s="18">
        <f>IF(Table1[[#This Row],[Ordem_insumos]]&lt;&gt;0,VLOOKUP(Table1[[#This Row],[Codigo_servico]],Preencher_Orcamento!$B:$D,3,FALSE)*Table1[[#This Row],[Subtotal_insumo]],"")</f>
        <v>0</v>
      </c>
    </row>
    <row r="10750" spans="1:13" x14ac:dyDescent="0.25">
      <c r="A10750" s="6">
        <v>170171</v>
      </c>
      <c r="B10750" s="126">
        <v>15</v>
      </c>
      <c r="C10750" s="133"/>
      <c r="D10750" s="134">
        <v>2020</v>
      </c>
      <c r="E10750" s="7" t="s">
        <v>2188</v>
      </c>
      <c r="F10750" s="8" t="s">
        <v>2140</v>
      </c>
      <c r="G10750" s="18">
        <f>IFERROR(VLOOKUP(Table1[[#This Row],[Codigo_insumo]],BD_Insumos!$B:$E,4),"")</f>
        <v>15.860837164231068</v>
      </c>
      <c r="H10750" s="140">
        <v>6.9</v>
      </c>
      <c r="I10750" s="9"/>
      <c r="J10750" s="23">
        <f t="shared" si="167"/>
        <v>109.43977643319437</v>
      </c>
      <c r="K10750" s="22" t="str">
        <f>IF(I10750&lt;&gt;"",SUMIF(Table1[Codigo_servico],A10750,Table1[Subtotal_insumo]),"")</f>
        <v/>
      </c>
      <c r="L10750" s="18">
        <f>IF(Table1[[#This Row],[Ordem_insumos]]&lt;&gt;0,VLOOKUP(Table1[[#This Row],[Codigo_servico]],Preencher_Orcamento!$B:$D,3,FALSE)*Table1[[#This Row],[Qtde_insumo]],"")</f>
        <v>0</v>
      </c>
      <c r="M10750" s="18">
        <f>IF(Table1[[#This Row],[Ordem_insumos]]&lt;&gt;0,VLOOKUP(Table1[[#This Row],[Codigo_servico]],Preencher_Orcamento!$B:$D,3,FALSE)*Table1[[#This Row],[Subtotal_insumo]],"")</f>
        <v>0</v>
      </c>
    </row>
    <row r="10751" spans="1:13" x14ac:dyDescent="0.25">
      <c r="A10751" s="6">
        <v>170171</v>
      </c>
      <c r="B10751" s="126">
        <v>16</v>
      </c>
      <c r="C10751" s="133"/>
      <c r="D10751" s="134">
        <v>2099</v>
      </c>
      <c r="E10751" s="7" t="s">
        <v>2205</v>
      </c>
      <c r="F10751" s="8" t="s">
        <v>2140</v>
      </c>
      <c r="G10751" s="18">
        <f>IFERROR(VLOOKUP(Table1[[#This Row],[Codigo_insumo]],BD_Insumos!$B:$E,4),"")</f>
        <v>12.627877718847255</v>
      </c>
      <c r="H10751" s="140">
        <v>58.32</v>
      </c>
      <c r="I10751" s="9"/>
      <c r="J10751" s="23">
        <f t="shared" si="167"/>
        <v>736.45782856317192</v>
      </c>
      <c r="K10751" s="22" t="str">
        <f>IF(I10751&lt;&gt;"",SUMIF(Table1[Codigo_servico],A10751,Table1[Subtotal_insumo]),"")</f>
        <v/>
      </c>
      <c r="L10751" s="18">
        <f>IF(Table1[[#This Row],[Ordem_insumos]]&lt;&gt;0,VLOOKUP(Table1[[#This Row],[Codigo_servico]],Preencher_Orcamento!$B:$D,3,FALSE)*Table1[[#This Row],[Qtde_insumo]],"")</f>
        <v>0</v>
      </c>
      <c r="M10751" s="18">
        <f>IF(Table1[[#This Row],[Ordem_insumos]]&lt;&gt;0,VLOOKUP(Table1[[#This Row],[Codigo_servico]],Preencher_Orcamento!$B:$D,3,FALSE)*Table1[[#This Row],[Subtotal_insumo]],"")</f>
        <v>0</v>
      </c>
    </row>
    <row r="10752" spans="1:13" x14ac:dyDescent="0.25">
      <c r="A10752" s="6">
        <v>170171</v>
      </c>
      <c r="B10752" s="126">
        <v>17</v>
      </c>
      <c r="C10752" s="133"/>
      <c r="D10752" s="134">
        <v>10501</v>
      </c>
      <c r="E10752" s="7" t="s">
        <v>57</v>
      </c>
      <c r="F10752" s="8" t="s">
        <v>58</v>
      </c>
      <c r="G10752" s="18">
        <f>IFERROR(VLOOKUP(Table1[[#This Row],[Codigo_insumo]],BD_Insumos!$B:$E,4),"")</f>
        <v>74.379800000000003</v>
      </c>
      <c r="H10752" s="140">
        <v>4.8000000000000001E-2</v>
      </c>
      <c r="I10752" s="9"/>
      <c r="J10752" s="23">
        <f t="shared" si="167"/>
        <v>3.5702304000000002</v>
      </c>
      <c r="K10752" s="22" t="str">
        <f>IF(I10752&lt;&gt;"",SUMIF(Table1[Codigo_servico],A10752,Table1[Subtotal_insumo]),"")</f>
        <v/>
      </c>
      <c r="L10752" s="18">
        <f>IF(Table1[[#This Row],[Ordem_insumos]]&lt;&gt;0,VLOOKUP(Table1[[#This Row],[Codigo_servico]],Preencher_Orcamento!$B:$D,3,FALSE)*Table1[[#This Row],[Qtde_insumo]],"")</f>
        <v>0</v>
      </c>
      <c r="M10752" s="18">
        <f>IF(Table1[[#This Row],[Ordem_insumos]]&lt;&gt;0,VLOOKUP(Table1[[#This Row],[Codigo_servico]],Preencher_Orcamento!$B:$D,3,FALSE)*Table1[[#This Row],[Subtotal_insumo]],"")</f>
        <v>0</v>
      </c>
    </row>
    <row r="10753" spans="1:13" x14ac:dyDescent="0.25">
      <c r="A10753" s="6">
        <v>170171</v>
      </c>
      <c r="B10753" s="126">
        <v>18</v>
      </c>
      <c r="C10753" s="133"/>
      <c r="D10753" s="134">
        <v>10517</v>
      </c>
      <c r="E10753" s="7" t="s">
        <v>71</v>
      </c>
      <c r="F10753" s="8" t="s">
        <v>197</v>
      </c>
      <c r="G10753" s="18">
        <f>IFERROR(VLOOKUP(Table1[[#This Row],[Codigo_insumo]],BD_Insumos!$B:$E,4),"")</f>
        <v>0.42080000000000001</v>
      </c>
      <c r="H10753" s="140">
        <v>12</v>
      </c>
      <c r="I10753" s="9"/>
      <c r="J10753" s="23">
        <f t="shared" si="167"/>
        <v>5.0495999999999999</v>
      </c>
      <c r="K10753" s="22" t="str">
        <f>IF(I10753&lt;&gt;"",SUMIF(Table1[Codigo_servico],A10753,Table1[Subtotal_insumo]),"")</f>
        <v/>
      </c>
      <c r="L10753" s="18">
        <f>IF(Table1[[#This Row],[Ordem_insumos]]&lt;&gt;0,VLOOKUP(Table1[[#This Row],[Codigo_servico]],Preencher_Orcamento!$B:$D,3,FALSE)*Table1[[#This Row],[Qtde_insumo]],"")</f>
        <v>0</v>
      </c>
      <c r="M10753" s="18">
        <f>IF(Table1[[#This Row],[Ordem_insumos]]&lt;&gt;0,VLOOKUP(Table1[[#This Row],[Codigo_servico]],Preencher_Orcamento!$B:$D,3,FALSE)*Table1[[#This Row],[Subtotal_insumo]],"")</f>
        <v>0</v>
      </c>
    </row>
    <row r="10754" spans="1:13" ht="26.25" x14ac:dyDescent="0.25">
      <c r="A10754" s="6">
        <v>170171</v>
      </c>
      <c r="B10754" s="126">
        <v>19</v>
      </c>
      <c r="C10754" s="133"/>
      <c r="D10754" s="134">
        <v>10522</v>
      </c>
      <c r="E10754" s="7" t="s">
        <v>75</v>
      </c>
      <c r="F10754" s="8" t="s">
        <v>58</v>
      </c>
      <c r="G10754" s="18">
        <f>IFERROR(VLOOKUP(Table1[[#This Row],[Codigo_insumo]],BD_Insumos!$B:$E,4),"")</f>
        <v>252.6867</v>
      </c>
      <c r="H10754" s="140">
        <v>1.38</v>
      </c>
      <c r="I10754" s="9"/>
      <c r="J10754" s="23">
        <f t="shared" ref="J10754:J10817" si="168">IF(I10754="",G10754*H10754,"")</f>
        <v>348.70764599999995</v>
      </c>
      <c r="K10754" s="22" t="str">
        <f>IF(I10754&lt;&gt;"",SUMIF(Table1[Codigo_servico],A10754,Table1[Subtotal_insumo]),"")</f>
        <v/>
      </c>
      <c r="L10754" s="18">
        <f>IF(Table1[[#This Row],[Ordem_insumos]]&lt;&gt;0,VLOOKUP(Table1[[#This Row],[Codigo_servico]],Preencher_Orcamento!$B:$D,3,FALSE)*Table1[[#This Row],[Qtde_insumo]],"")</f>
        <v>0</v>
      </c>
      <c r="M10754" s="18">
        <f>IF(Table1[[#This Row],[Ordem_insumos]]&lt;&gt;0,VLOOKUP(Table1[[#This Row],[Codigo_servico]],Preencher_Orcamento!$B:$D,3,FALSE)*Table1[[#This Row],[Subtotal_insumo]],"")</f>
        <v>0</v>
      </c>
    </row>
    <row r="10755" spans="1:13" x14ac:dyDescent="0.25">
      <c r="A10755" s="6">
        <v>170171</v>
      </c>
      <c r="B10755" s="126">
        <v>20</v>
      </c>
      <c r="C10755" s="133"/>
      <c r="D10755" s="134">
        <v>2014</v>
      </c>
      <c r="E10755" s="7" t="s">
        <v>2185</v>
      </c>
      <c r="F10755" s="8" t="s">
        <v>2140</v>
      </c>
      <c r="G10755" s="18">
        <f>IFERROR(VLOOKUP(Table1[[#This Row],[Codigo_insumo]],BD_Insumos!$B:$E,4),"")</f>
        <v>13.173665210544026</v>
      </c>
      <c r="H10755" s="140">
        <v>11.79</v>
      </c>
      <c r="I10755" s="9"/>
      <c r="J10755" s="23">
        <f t="shared" si="168"/>
        <v>155.31751283231407</v>
      </c>
      <c r="K10755" s="22" t="str">
        <f>IF(I10755&lt;&gt;"",SUMIF(Table1[Codigo_servico],A10755,Table1[Subtotal_insumo]),"")</f>
        <v/>
      </c>
      <c r="L10755" s="18">
        <f>IF(Table1[[#This Row],[Ordem_insumos]]&lt;&gt;0,VLOOKUP(Table1[[#This Row],[Codigo_servico]],Preencher_Orcamento!$B:$D,3,FALSE)*Table1[[#This Row],[Qtde_insumo]],"")</f>
        <v>0</v>
      </c>
      <c r="M10755" s="18">
        <f>IF(Table1[[#This Row],[Ordem_insumos]]&lt;&gt;0,VLOOKUP(Table1[[#This Row],[Codigo_servico]],Preencher_Orcamento!$B:$D,3,FALSE)*Table1[[#This Row],[Subtotal_insumo]],"")</f>
        <v>0</v>
      </c>
    </row>
    <row r="10756" spans="1:13" x14ac:dyDescent="0.25">
      <c r="A10756" s="6">
        <v>170171</v>
      </c>
      <c r="B10756" s="126">
        <v>21</v>
      </c>
      <c r="C10756" s="133"/>
      <c r="D10756" s="134">
        <v>11021</v>
      </c>
      <c r="E10756" s="7" t="s">
        <v>175</v>
      </c>
      <c r="F10756" s="8" t="s">
        <v>170</v>
      </c>
      <c r="G10756" s="18">
        <f>IFERROR(VLOOKUP(Table1[[#This Row],[Codigo_insumo]],BD_Insumos!$B:$E,4),"")</f>
        <v>12.2156</v>
      </c>
      <c r="H10756" s="140">
        <v>1.72</v>
      </c>
      <c r="I10756" s="9"/>
      <c r="J10756" s="23">
        <f t="shared" si="168"/>
        <v>21.010832000000001</v>
      </c>
      <c r="K10756" s="22" t="str">
        <f>IF(I10756&lt;&gt;"",SUMIF(Table1[Codigo_servico],A10756,Table1[Subtotal_insumo]),"")</f>
        <v/>
      </c>
      <c r="L10756" s="18">
        <f>IF(Table1[[#This Row],[Ordem_insumos]]&lt;&gt;0,VLOOKUP(Table1[[#This Row],[Codigo_servico]],Preencher_Orcamento!$B:$D,3,FALSE)*Table1[[#This Row],[Qtde_insumo]],"")</f>
        <v>0</v>
      </c>
      <c r="M10756" s="18">
        <f>IF(Table1[[#This Row],[Ordem_insumos]]&lt;&gt;0,VLOOKUP(Table1[[#This Row],[Codigo_servico]],Preencher_Orcamento!$B:$D,3,FALSE)*Table1[[#This Row],[Subtotal_insumo]],"")</f>
        <v>0</v>
      </c>
    </row>
    <row r="10757" spans="1:13" x14ac:dyDescent="0.25">
      <c r="A10757" s="3">
        <v>170172</v>
      </c>
      <c r="B10757" s="125">
        <v>0</v>
      </c>
      <c r="C10757" s="131" t="s">
        <v>4407</v>
      </c>
      <c r="D10757" s="132"/>
      <c r="E10757" s="4"/>
      <c r="F10757" s="4"/>
      <c r="G10757" s="17" t="str">
        <f>IFERROR(VLOOKUP(Table1[[#This Row],[Codigo_insumo]],BD_Insumos!$B:$E,4),"")</f>
        <v/>
      </c>
      <c r="H10757" s="139"/>
      <c r="I10757" s="5" t="s">
        <v>5</v>
      </c>
      <c r="J10757" s="20" t="str">
        <f t="shared" si="168"/>
        <v/>
      </c>
      <c r="K10757" s="21">
        <f>IF(I10757&lt;&gt;"",SUMIF(Table1[Codigo_servico],A10757,Table1[Subtotal_insumo]),"")</f>
        <v>4213.2899488790235</v>
      </c>
      <c r="L10757" s="17" t="str">
        <f>IF(Table1[[#This Row],[Ordem_insumos]]&lt;&gt;0,VLOOKUP(Table1[[#This Row],[Codigo_servico]],Preencher_Orcamento!$B:$D,3,FALSE)*Table1[[#This Row],[Qtde_insumo]],"")</f>
        <v/>
      </c>
      <c r="M10757" s="17" t="str">
        <f>IF(Table1[[#This Row],[Ordem_insumos]]&lt;&gt;0,VLOOKUP(Table1[[#This Row],[Codigo_servico]],Preencher_Orcamento!$B:$D,3,FALSE)*Table1[[#This Row],[Subtotal_insumo]],"")</f>
        <v/>
      </c>
    </row>
    <row r="10758" spans="1:13" x14ac:dyDescent="0.25">
      <c r="A10758" s="6">
        <v>170172</v>
      </c>
      <c r="B10758" s="126">
        <v>1</v>
      </c>
      <c r="C10758" s="133"/>
      <c r="D10758" s="134">
        <v>2013</v>
      </c>
      <c r="E10758" s="7" t="s">
        <v>2184</v>
      </c>
      <c r="F10758" s="8" t="s">
        <v>2140</v>
      </c>
      <c r="G10758" s="16">
        <f>IFERROR(VLOOKUP(Table1[[#This Row],[Codigo_insumo]],BD_Insumos!$B:$E,4),"")</f>
        <v>15.756939025755017</v>
      </c>
      <c r="H10758" s="140">
        <v>15.79</v>
      </c>
      <c r="I10758" s="9"/>
      <c r="J10758" s="22">
        <f t="shared" si="168"/>
        <v>248.8020672166717</v>
      </c>
      <c r="K10758" s="22" t="str">
        <f>IF(I10758&lt;&gt;"",SUMIF(Table1[Codigo_servico],A10758,Table1[Subtotal_insumo]),"")</f>
        <v/>
      </c>
      <c r="L10758" s="16">
        <f>IF(Table1[[#This Row],[Ordem_insumos]]&lt;&gt;0,VLOOKUP(Table1[[#This Row],[Codigo_servico]],Preencher_Orcamento!$B:$D,3,FALSE)*Table1[[#This Row],[Qtde_insumo]],"")</f>
        <v>0</v>
      </c>
      <c r="M10758" s="16">
        <f>IF(Table1[[#This Row],[Ordem_insumos]]&lt;&gt;0,VLOOKUP(Table1[[#This Row],[Codigo_servico]],Preencher_Orcamento!$B:$D,3,FALSE)*Table1[[#This Row],[Subtotal_insumo]],"")</f>
        <v>0</v>
      </c>
    </row>
    <row r="10759" spans="1:13" ht="26.25" x14ac:dyDescent="0.25">
      <c r="A10759" s="6">
        <v>170172</v>
      </c>
      <c r="B10759" s="126">
        <v>2</v>
      </c>
      <c r="C10759" s="133"/>
      <c r="D10759" s="134">
        <v>14040</v>
      </c>
      <c r="E10759" s="7" t="s">
        <v>299</v>
      </c>
      <c r="F10759" s="8" t="s">
        <v>168</v>
      </c>
      <c r="G10759" s="16">
        <f>IFERROR(VLOOKUP(Table1[[#This Row],[Codigo_insumo]],BD_Insumos!$B:$E,4),"")</f>
        <v>7.3939000000000004</v>
      </c>
      <c r="H10759" s="140">
        <v>3.2</v>
      </c>
      <c r="I10759" s="9"/>
      <c r="J10759" s="22">
        <f t="shared" si="168"/>
        <v>23.660480000000003</v>
      </c>
      <c r="K10759" s="22" t="str">
        <f>IF(I10759&lt;&gt;"",SUMIF(Table1[Codigo_servico],A10759,Table1[Subtotal_insumo]),"")</f>
        <v/>
      </c>
      <c r="L10759" s="16">
        <f>IF(Table1[[#This Row],[Ordem_insumos]]&lt;&gt;0,VLOOKUP(Table1[[#This Row],[Codigo_servico]],Preencher_Orcamento!$B:$D,3,FALSE)*Table1[[#This Row],[Qtde_insumo]],"")</f>
        <v>0</v>
      </c>
      <c r="M10759" s="16">
        <f>IF(Table1[[#This Row],[Ordem_insumos]]&lt;&gt;0,VLOOKUP(Table1[[#This Row],[Codigo_servico]],Preencher_Orcamento!$B:$D,3,FALSE)*Table1[[#This Row],[Subtotal_insumo]],"")</f>
        <v>0</v>
      </c>
    </row>
    <row r="10760" spans="1:13" x14ac:dyDescent="0.25">
      <c r="A10760" s="6">
        <v>170172</v>
      </c>
      <c r="B10760" s="126">
        <v>3</v>
      </c>
      <c r="C10760" s="133"/>
      <c r="D10760" s="134">
        <v>2015</v>
      </c>
      <c r="E10760" s="7" t="s">
        <v>2186</v>
      </c>
      <c r="F10760" s="8" t="s">
        <v>2140</v>
      </c>
      <c r="G10760" s="16">
        <f>IFERROR(VLOOKUP(Table1[[#This Row],[Codigo_insumo]],BD_Insumos!$B:$E,4),"")</f>
        <v>16.259414142106937</v>
      </c>
      <c r="H10760" s="140">
        <v>26.21</v>
      </c>
      <c r="I10760" s="9"/>
      <c r="J10760" s="22">
        <f t="shared" si="168"/>
        <v>426.15924466462286</v>
      </c>
      <c r="K10760" s="22" t="str">
        <f>IF(I10760&lt;&gt;"",SUMIF(Table1[Codigo_servico],A10760,Table1[Subtotal_insumo]),"")</f>
        <v/>
      </c>
      <c r="L10760" s="16">
        <f>IF(Table1[[#This Row],[Ordem_insumos]]&lt;&gt;0,VLOOKUP(Table1[[#This Row],[Codigo_servico]],Preencher_Orcamento!$B:$D,3,FALSE)*Table1[[#This Row],[Qtde_insumo]],"")</f>
        <v>0</v>
      </c>
      <c r="M10760" s="16">
        <f>IF(Table1[[#This Row],[Ordem_insumos]]&lt;&gt;0,VLOOKUP(Table1[[#This Row],[Codigo_servico]],Preencher_Orcamento!$B:$D,3,FALSE)*Table1[[#This Row],[Subtotal_insumo]],"")</f>
        <v>0</v>
      </c>
    </row>
    <row r="10761" spans="1:13" x14ac:dyDescent="0.25">
      <c r="A10761" s="6">
        <v>170172</v>
      </c>
      <c r="B10761" s="126">
        <v>4</v>
      </c>
      <c r="C10761" s="133"/>
      <c r="D10761" s="134">
        <v>10517</v>
      </c>
      <c r="E10761" s="7" t="s">
        <v>71</v>
      </c>
      <c r="F10761" s="8" t="s">
        <v>197</v>
      </c>
      <c r="G10761" s="16">
        <f>IFERROR(VLOOKUP(Table1[[#This Row],[Codigo_insumo]],BD_Insumos!$B:$E,4),"")</f>
        <v>0.42080000000000001</v>
      </c>
      <c r="H10761" s="140">
        <v>15.75</v>
      </c>
      <c r="I10761" s="9"/>
      <c r="J10761" s="22">
        <f t="shared" si="168"/>
        <v>6.6276000000000002</v>
      </c>
      <c r="K10761" s="22" t="str">
        <f>IF(I10761&lt;&gt;"",SUMIF(Table1[Codigo_servico],A10761,Table1[Subtotal_insumo]),"")</f>
        <v/>
      </c>
      <c r="L10761" s="16">
        <f>IF(Table1[[#This Row],[Ordem_insumos]]&lt;&gt;0,VLOOKUP(Table1[[#This Row],[Codigo_servico]],Preencher_Orcamento!$B:$D,3,FALSE)*Table1[[#This Row],[Qtde_insumo]],"")</f>
        <v>0</v>
      </c>
      <c r="M10761" s="16">
        <f>IF(Table1[[#This Row],[Ordem_insumos]]&lt;&gt;0,VLOOKUP(Table1[[#This Row],[Codigo_servico]],Preencher_Orcamento!$B:$D,3,FALSE)*Table1[[#This Row],[Subtotal_insumo]],"")</f>
        <v>0</v>
      </c>
    </row>
    <row r="10762" spans="1:13" x14ac:dyDescent="0.25">
      <c r="A10762" s="6">
        <v>170172</v>
      </c>
      <c r="B10762" s="126">
        <v>5</v>
      </c>
      <c r="C10762" s="133"/>
      <c r="D10762" s="134">
        <v>11066</v>
      </c>
      <c r="E10762" s="7" t="s">
        <v>183</v>
      </c>
      <c r="F10762" s="8" t="s">
        <v>5</v>
      </c>
      <c r="G10762" s="16">
        <f>IFERROR(VLOOKUP(Table1[[#This Row],[Codigo_insumo]],BD_Insumos!$B:$E,4),"")</f>
        <v>1.0965</v>
      </c>
      <c r="H10762" s="140">
        <v>1.8</v>
      </c>
      <c r="I10762" s="9"/>
      <c r="J10762" s="22">
        <f t="shared" si="168"/>
        <v>1.9737</v>
      </c>
      <c r="K10762" s="22" t="str">
        <f>IF(I10762&lt;&gt;"",SUMIF(Table1[Codigo_servico],A10762,Table1[Subtotal_insumo]),"")</f>
        <v/>
      </c>
      <c r="L10762" s="16">
        <f>IF(Table1[[#This Row],[Ordem_insumos]]&lt;&gt;0,VLOOKUP(Table1[[#This Row],[Codigo_servico]],Preencher_Orcamento!$B:$D,3,FALSE)*Table1[[#This Row],[Qtde_insumo]],"")</f>
        <v>0</v>
      </c>
      <c r="M10762" s="16">
        <f>IF(Table1[[#This Row],[Ordem_insumos]]&lt;&gt;0,VLOOKUP(Table1[[#This Row],[Codigo_servico]],Preencher_Orcamento!$B:$D,3,FALSE)*Table1[[#This Row],[Subtotal_insumo]],"")</f>
        <v>0</v>
      </c>
    </row>
    <row r="10763" spans="1:13" x14ac:dyDescent="0.25">
      <c r="A10763" s="6">
        <v>170172</v>
      </c>
      <c r="B10763" s="126">
        <v>6</v>
      </c>
      <c r="C10763" s="133"/>
      <c r="D10763" s="134">
        <v>11510</v>
      </c>
      <c r="E10763" s="7" t="s">
        <v>205</v>
      </c>
      <c r="F10763" s="8" t="s">
        <v>197</v>
      </c>
      <c r="G10763" s="16">
        <f>IFERROR(VLOOKUP(Table1[[#This Row],[Codigo_insumo]],BD_Insumos!$B:$E,4),"")</f>
        <v>3.2757999999999998</v>
      </c>
      <c r="H10763" s="140">
        <v>275.19</v>
      </c>
      <c r="I10763" s="9"/>
      <c r="J10763" s="22">
        <f t="shared" si="168"/>
        <v>901.46740199999999</v>
      </c>
      <c r="K10763" s="22" t="str">
        <f>IF(I10763&lt;&gt;"",SUMIF(Table1[Codigo_servico],A10763,Table1[Subtotal_insumo]),"")</f>
        <v/>
      </c>
      <c r="L10763" s="16">
        <f>IF(Table1[[#This Row],[Ordem_insumos]]&lt;&gt;0,VLOOKUP(Table1[[#This Row],[Codigo_servico]],Preencher_Orcamento!$B:$D,3,FALSE)*Table1[[#This Row],[Qtde_insumo]],"")</f>
        <v>0</v>
      </c>
      <c r="M10763" s="16">
        <f>IF(Table1[[#This Row],[Ordem_insumos]]&lt;&gt;0,VLOOKUP(Table1[[#This Row],[Codigo_servico]],Preencher_Orcamento!$B:$D,3,FALSE)*Table1[[#This Row],[Subtotal_insumo]],"")</f>
        <v>0</v>
      </c>
    </row>
    <row r="10764" spans="1:13" x14ac:dyDescent="0.25">
      <c r="A10764" s="6">
        <v>170172</v>
      </c>
      <c r="B10764" s="126">
        <v>7</v>
      </c>
      <c r="C10764" s="133"/>
      <c r="D10764" s="134">
        <v>17515</v>
      </c>
      <c r="E10764" s="7" t="s">
        <v>383</v>
      </c>
      <c r="F10764" s="8" t="s">
        <v>197</v>
      </c>
      <c r="G10764" s="18">
        <f>IFERROR(VLOOKUP(Table1[[#This Row],[Codigo_insumo]],BD_Insumos!$B:$E,4),"")</f>
        <v>5.5275999999999996</v>
      </c>
      <c r="H10764" s="140">
        <v>1.66</v>
      </c>
      <c r="I10764" s="9"/>
      <c r="J10764" s="23">
        <f t="shared" si="168"/>
        <v>9.1758159999999993</v>
      </c>
      <c r="K10764" s="22" t="str">
        <f>IF(I10764&lt;&gt;"",SUMIF(Table1[Codigo_servico],A10764,Table1[Subtotal_insumo]),"")</f>
        <v/>
      </c>
      <c r="L10764" s="18">
        <f>IF(Table1[[#This Row],[Ordem_insumos]]&lt;&gt;0,VLOOKUP(Table1[[#This Row],[Codigo_servico]],Preencher_Orcamento!$B:$D,3,FALSE)*Table1[[#This Row],[Qtde_insumo]],"")</f>
        <v>0</v>
      </c>
      <c r="M10764" s="18">
        <f>IF(Table1[[#This Row],[Ordem_insumos]]&lt;&gt;0,VLOOKUP(Table1[[#This Row],[Codigo_servico]],Preencher_Orcamento!$B:$D,3,FALSE)*Table1[[#This Row],[Subtotal_insumo]],"")</f>
        <v>0</v>
      </c>
    </row>
    <row r="10765" spans="1:13" x14ac:dyDescent="0.25">
      <c r="A10765" s="6">
        <v>170172</v>
      </c>
      <c r="B10765" s="126">
        <v>8</v>
      </c>
      <c r="C10765" s="133"/>
      <c r="D10765" s="134">
        <v>17740</v>
      </c>
      <c r="E10765" s="7" t="s">
        <v>399</v>
      </c>
      <c r="F10765" s="8" t="s">
        <v>197</v>
      </c>
      <c r="G10765" s="18">
        <f>IFERROR(VLOOKUP(Table1[[#This Row],[Codigo_insumo]],BD_Insumos!$B:$E,4),"")</f>
        <v>4.9862000000000002</v>
      </c>
      <c r="H10765" s="140">
        <v>5.24</v>
      </c>
      <c r="I10765" s="9"/>
      <c r="J10765" s="23">
        <f t="shared" si="168"/>
        <v>26.127688000000003</v>
      </c>
      <c r="K10765" s="22" t="str">
        <f>IF(I10765&lt;&gt;"",SUMIF(Table1[Codigo_servico],A10765,Table1[Subtotal_insumo]),"")</f>
        <v/>
      </c>
      <c r="L10765" s="18">
        <f>IF(Table1[[#This Row],[Ordem_insumos]]&lt;&gt;0,VLOOKUP(Table1[[#This Row],[Codigo_servico]],Preencher_Orcamento!$B:$D,3,FALSE)*Table1[[#This Row],[Qtde_insumo]],"")</f>
        <v>0</v>
      </c>
      <c r="M10765" s="18">
        <f>IF(Table1[[#This Row],[Ordem_insumos]]&lt;&gt;0,VLOOKUP(Table1[[#This Row],[Codigo_servico]],Preencher_Orcamento!$B:$D,3,FALSE)*Table1[[#This Row],[Subtotal_insumo]],"")</f>
        <v>0</v>
      </c>
    </row>
    <row r="10766" spans="1:13" x14ac:dyDescent="0.25">
      <c r="A10766" s="6">
        <v>170172</v>
      </c>
      <c r="B10766" s="126">
        <v>9</v>
      </c>
      <c r="C10766" s="133"/>
      <c r="D10766" s="134">
        <v>11021</v>
      </c>
      <c r="E10766" s="7" t="s">
        <v>175</v>
      </c>
      <c r="F10766" s="8" t="s">
        <v>170</v>
      </c>
      <c r="G10766" s="18">
        <f>IFERROR(VLOOKUP(Table1[[#This Row],[Codigo_insumo]],BD_Insumos!$B:$E,4),"")</f>
        <v>12.2156</v>
      </c>
      <c r="H10766" s="140">
        <v>2.44</v>
      </c>
      <c r="I10766" s="9"/>
      <c r="J10766" s="23">
        <f t="shared" si="168"/>
        <v>29.806063999999999</v>
      </c>
      <c r="K10766" s="22" t="str">
        <f>IF(I10766&lt;&gt;"",SUMIF(Table1[Codigo_servico],A10766,Table1[Subtotal_insumo]),"")</f>
        <v/>
      </c>
      <c r="L10766" s="18">
        <f>IF(Table1[[#This Row],[Ordem_insumos]]&lt;&gt;0,VLOOKUP(Table1[[#This Row],[Codigo_servico]],Preencher_Orcamento!$B:$D,3,FALSE)*Table1[[#This Row],[Qtde_insumo]],"")</f>
        <v>0</v>
      </c>
      <c r="M10766" s="18">
        <f>IF(Table1[[#This Row],[Ordem_insumos]]&lt;&gt;0,VLOOKUP(Table1[[#This Row],[Codigo_servico]],Preencher_Orcamento!$B:$D,3,FALSE)*Table1[[#This Row],[Subtotal_insumo]],"")</f>
        <v>0</v>
      </c>
    </row>
    <row r="10767" spans="1:13" x14ac:dyDescent="0.25">
      <c r="A10767" s="6">
        <v>170172</v>
      </c>
      <c r="B10767" s="126">
        <v>10</v>
      </c>
      <c r="C10767" s="133"/>
      <c r="D10767" s="134">
        <v>2014</v>
      </c>
      <c r="E10767" s="7" t="s">
        <v>2185</v>
      </c>
      <c r="F10767" s="8" t="s">
        <v>2140</v>
      </c>
      <c r="G10767" s="18">
        <f>IFERROR(VLOOKUP(Table1[[#This Row],[Codigo_insumo]],BD_Insumos!$B:$E,4),"")</f>
        <v>13.173665210544026</v>
      </c>
      <c r="H10767" s="140">
        <v>15.79</v>
      </c>
      <c r="I10767" s="9"/>
      <c r="J10767" s="23">
        <f t="shared" si="168"/>
        <v>208.01217367449016</v>
      </c>
      <c r="K10767" s="22" t="str">
        <f>IF(I10767&lt;&gt;"",SUMIF(Table1[Codigo_servico],A10767,Table1[Subtotal_insumo]),"")</f>
        <v/>
      </c>
      <c r="L10767" s="18">
        <f>IF(Table1[[#This Row],[Ordem_insumos]]&lt;&gt;0,VLOOKUP(Table1[[#This Row],[Codigo_servico]],Preencher_Orcamento!$B:$D,3,FALSE)*Table1[[#This Row],[Qtde_insumo]],"")</f>
        <v>0</v>
      </c>
      <c r="M10767" s="18">
        <f>IF(Table1[[#This Row],[Ordem_insumos]]&lt;&gt;0,VLOOKUP(Table1[[#This Row],[Codigo_servico]],Preencher_Orcamento!$B:$D,3,FALSE)*Table1[[#This Row],[Subtotal_insumo]],"")</f>
        <v>0</v>
      </c>
    </row>
    <row r="10768" spans="1:13" x14ac:dyDescent="0.25">
      <c r="A10768" s="6">
        <v>170172</v>
      </c>
      <c r="B10768" s="126">
        <v>11</v>
      </c>
      <c r="C10768" s="133"/>
      <c r="D10768" s="134">
        <v>10542</v>
      </c>
      <c r="E10768" s="7" t="s">
        <v>90</v>
      </c>
      <c r="F10768" s="8" t="s">
        <v>58</v>
      </c>
      <c r="G10768" s="18">
        <f>IFERROR(VLOOKUP(Table1[[#This Row],[Codigo_insumo]],BD_Insumos!$B:$E,4),"")</f>
        <v>67.5685</v>
      </c>
      <c r="H10768" s="140">
        <v>0.33</v>
      </c>
      <c r="I10768" s="9"/>
      <c r="J10768" s="23">
        <f t="shared" si="168"/>
        <v>22.297605000000001</v>
      </c>
      <c r="K10768" s="22" t="str">
        <f>IF(I10768&lt;&gt;"",SUMIF(Table1[Codigo_servico],A10768,Table1[Subtotal_insumo]),"")</f>
        <v/>
      </c>
      <c r="L10768" s="18">
        <f>IF(Table1[[#This Row],[Ordem_insumos]]&lt;&gt;0,VLOOKUP(Table1[[#This Row],[Codigo_servico]],Preencher_Orcamento!$B:$D,3,FALSE)*Table1[[#This Row],[Qtde_insumo]],"")</f>
        <v>0</v>
      </c>
      <c r="M10768" s="18">
        <f>IF(Table1[[#This Row],[Ordem_insumos]]&lt;&gt;0,VLOOKUP(Table1[[#This Row],[Codigo_servico]],Preencher_Orcamento!$B:$D,3,FALSE)*Table1[[#This Row],[Subtotal_insumo]],"")</f>
        <v>0</v>
      </c>
    </row>
    <row r="10769" spans="1:13" x14ac:dyDescent="0.25">
      <c r="A10769" s="6">
        <v>170172</v>
      </c>
      <c r="B10769" s="126">
        <v>12</v>
      </c>
      <c r="C10769" s="133"/>
      <c r="D10769" s="134">
        <v>11046</v>
      </c>
      <c r="E10769" s="7" t="s">
        <v>178</v>
      </c>
      <c r="F10769" s="8" t="s">
        <v>5</v>
      </c>
      <c r="G10769" s="18">
        <f>IFERROR(VLOOKUP(Table1[[#This Row],[Codigo_insumo]],BD_Insumos!$B:$E,4),"")</f>
        <v>2.4108999999999998</v>
      </c>
      <c r="H10769" s="140">
        <v>22.2</v>
      </c>
      <c r="I10769" s="9"/>
      <c r="J10769" s="23">
        <f t="shared" si="168"/>
        <v>53.521979999999992</v>
      </c>
      <c r="K10769" s="22" t="str">
        <f>IF(I10769&lt;&gt;"",SUMIF(Table1[Codigo_servico],A10769,Table1[Subtotal_insumo]),"")</f>
        <v/>
      </c>
      <c r="L10769" s="18">
        <f>IF(Table1[[#This Row],[Ordem_insumos]]&lt;&gt;0,VLOOKUP(Table1[[#This Row],[Codigo_servico]],Preencher_Orcamento!$B:$D,3,FALSE)*Table1[[#This Row],[Qtde_insumo]],"")</f>
        <v>0</v>
      </c>
      <c r="M10769" s="18">
        <f>IF(Table1[[#This Row],[Ordem_insumos]]&lt;&gt;0,VLOOKUP(Table1[[#This Row],[Codigo_servico]],Preencher_Orcamento!$B:$D,3,FALSE)*Table1[[#This Row],[Subtotal_insumo]],"")</f>
        <v>0</v>
      </c>
    </row>
    <row r="10770" spans="1:13" ht="39" x14ac:dyDescent="0.25">
      <c r="A10770" s="6">
        <v>170172</v>
      </c>
      <c r="B10770" s="126">
        <v>13</v>
      </c>
      <c r="C10770" s="133"/>
      <c r="D10770" s="134">
        <v>24110</v>
      </c>
      <c r="E10770" s="7" t="s">
        <v>446</v>
      </c>
      <c r="F10770" s="8" t="s">
        <v>170</v>
      </c>
      <c r="G10770" s="18">
        <f>IFERROR(VLOOKUP(Table1[[#This Row],[Codigo_insumo]],BD_Insumos!$B:$E,4),"")</f>
        <v>4.2736000000000001</v>
      </c>
      <c r="H10770" s="140">
        <v>3.6749999999999998</v>
      </c>
      <c r="I10770" s="9"/>
      <c r="J10770" s="23">
        <f t="shared" si="168"/>
        <v>15.70548</v>
      </c>
      <c r="K10770" s="22" t="str">
        <f>IF(I10770&lt;&gt;"",SUMIF(Table1[Codigo_servico],A10770,Table1[Subtotal_insumo]),"")</f>
        <v/>
      </c>
      <c r="L10770" s="18">
        <f>IF(Table1[[#This Row],[Ordem_insumos]]&lt;&gt;0,VLOOKUP(Table1[[#This Row],[Codigo_servico]],Preencher_Orcamento!$B:$D,3,FALSE)*Table1[[#This Row],[Qtde_insumo]],"")</f>
        <v>0</v>
      </c>
      <c r="M10770" s="18">
        <f>IF(Table1[[#This Row],[Ordem_insumos]]&lt;&gt;0,VLOOKUP(Table1[[#This Row],[Codigo_servico]],Preencher_Orcamento!$B:$D,3,FALSE)*Table1[[#This Row],[Subtotal_insumo]],"")</f>
        <v>0</v>
      </c>
    </row>
    <row r="10771" spans="1:13" ht="26.25" x14ac:dyDescent="0.25">
      <c r="A10771" s="6">
        <v>170172</v>
      </c>
      <c r="B10771" s="126">
        <v>14</v>
      </c>
      <c r="C10771" s="133"/>
      <c r="D10771" s="134">
        <v>2016</v>
      </c>
      <c r="E10771" s="7" t="s">
        <v>2187</v>
      </c>
      <c r="F10771" s="8" t="s">
        <v>2140</v>
      </c>
      <c r="G10771" s="18">
        <f>IFERROR(VLOOKUP(Table1[[#This Row],[Codigo_insumo]],BD_Insumos!$B:$E,4),"")</f>
        <v>13.188618292508322</v>
      </c>
      <c r="H10771" s="140">
        <v>26.21</v>
      </c>
      <c r="I10771" s="9"/>
      <c r="J10771" s="23">
        <f t="shared" si="168"/>
        <v>345.67368544664311</v>
      </c>
      <c r="K10771" s="22" t="str">
        <f>IF(I10771&lt;&gt;"",SUMIF(Table1[Codigo_servico],A10771,Table1[Subtotal_insumo]),"")</f>
        <v/>
      </c>
      <c r="L10771" s="18">
        <f>IF(Table1[[#This Row],[Ordem_insumos]]&lt;&gt;0,VLOOKUP(Table1[[#This Row],[Codigo_servico]],Preencher_Orcamento!$B:$D,3,FALSE)*Table1[[#This Row],[Qtde_insumo]],"")</f>
        <v>0</v>
      </c>
      <c r="M10771" s="18">
        <f>IF(Table1[[#This Row],[Ordem_insumos]]&lt;&gt;0,VLOOKUP(Table1[[#This Row],[Codigo_servico]],Preencher_Orcamento!$B:$D,3,FALSE)*Table1[[#This Row],[Subtotal_insumo]],"")</f>
        <v>0</v>
      </c>
    </row>
    <row r="10772" spans="1:13" ht="26.25" x14ac:dyDescent="0.25">
      <c r="A10772" s="6">
        <v>170172</v>
      </c>
      <c r="B10772" s="126">
        <v>15</v>
      </c>
      <c r="C10772" s="133"/>
      <c r="D10772" s="134">
        <v>10522</v>
      </c>
      <c r="E10772" s="7" t="s">
        <v>75</v>
      </c>
      <c r="F10772" s="8" t="s">
        <v>58</v>
      </c>
      <c r="G10772" s="18">
        <f>IFERROR(VLOOKUP(Table1[[#This Row],[Codigo_insumo]],BD_Insumos!$B:$E,4),"")</f>
        <v>252.6867</v>
      </c>
      <c r="H10772" s="140">
        <v>2.0499999999999998</v>
      </c>
      <c r="I10772" s="9"/>
      <c r="J10772" s="23">
        <f t="shared" si="168"/>
        <v>518.00773499999991</v>
      </c>
      <c r="K10772" s="22" t="str">
        <f>IF(I10772&lt;&gt;"",SUMIF(Table1[Codigo_servico],A10772,Table1[Subtotal_insumo]),"")</f>
        <v/>
      </c>
      <c r="L10772" s="18">
        <f>IF(Table1[[#This Row],[Ordem_insumos]]&lt;&gt;0,VLOOKUP(Table1[[#This Row],[Codigo_servico]],Preencher_Orcamento!$B:$D,3,FALSE)*Table1[[#This Row],[Qtde_insumo]],"")</f>
        <v>0</v>
      </c>
      <c r="M10772" s="18">
        <f>IF(Table1[[#This Row],[Ordem_insumos]]&lt;&gt;0,VLOOKUP(Table1[[#This Row],[Codigo_servico]],Preencher_Orcamento!$B:$D,3,FALSE)*Table1[[#This Row],[Subtotal_insumo]],"")</f>
        <v>0</v>
      </c>
    </row>
    <row r="10773" spans="1:13" ht="26.25" x14ac:dyDescent="0.25">
      <c r="A10773" s="6">
        <v>170172</v>
      </c>
      <c r="B10773" s="126">
        <v>16</v>
      </c>
      <c r="C10773" s="133"/>
      <c r="D10773" s="134">
        <v>72416</v>
      </c>
      <c r="E10773" s="7" t="s">
        <v>1755</v>
      </c>
      <c r="F10773" s="8" t="s">
        <v>5</v>
      </c>
      <c r="G10773" s="18">
        <f>IFERROR(VLOOKUP(Table1[[#This Row],[Codigo_insumo]],BD_Insumos!$B:$E,4),"")</f>
        <v>17.445</v>
      </c>
      <c r="H10773" s="140">
        <v>0.45</v>
      </c>
      <c r="I10773" s="9"/>
      <c r="J10773" s="23">
        <f t="shared" si="168"/>
        <v>7.85025</v>
      </c>
      <c r="K10773" s="22" t="str">
        <f>IF(I10773&lt;&gt;"",SUMIF(Table1[Codigo_servico],A10773,Table1[Subtotal_insumo]),"")</f>
        <v/>
      </c>
      <c r="L10773" s="18">
        <f>IF(Table1[[#This Row],[Ordem_insumos]]&lt;&gt;0,VLOOKUP(Table1[[#This Row],[Codigo_servico]],Preencher_Orcamento!$B:$D,3,FALSE)*Table1[[#This Row],[Qtde_insumo]],"")</f>
        <v>0</v>
      </c>
      <c r="M10773" s="18">
        <f>IF(Table1[[#This Row],[Ordem_insumos]]&lt;&gt;0,VLOOKUP(Table1[[#This Row],[Codigo_servico]],Preencher_Orcamento!$B:$D,3,FALSE)*Table1[[#This Row],[Subtotal_insumo]],"")</f>
        <v>0</v>
      </c>
    </row>
    <row r="10774" spans="1:13" x14ac:dyDescent="0.25">
      <c r="A10774" s="6">
        <v>170172</v>
      </c>
      <c r="B10774" s="126">
        <v>17</v>
      </c>
      <c r="C10774" s="133"/>
      <c r="D10774" s="134">
        <v>10543</v>
      </c>
      <c r="E10774" s="7" t="s">
        <v>91</v>
      </c>
      <c r="F10774" s="8" t="s">
        <v>58</v>
      </c>
      <c r="G10774" s="18">
        <f>IFERROR(VLOOKUP(Table1[[#This Row],[Codigo_insumo]],BD_Insumos!$B:$E,4),"")</f>
        <v>67.283799999999999</v>
      </c>
      <c r="H10774" s="140">
        <v>0.41399999999999998</v>
      </c>
      <c r="I10774" s="9"/>
      <c r="J10774" s="23">
        <f t="shared" si="168"/>
        <v>27.855493199999998</v>
      </c>
      <c r="K10774" s="22" t="str">
        <f>IF(I10774&lt;&gt;"",SUMIF(Table1[Codigo_servico],A10774,Table1[Subtotal_insumo]),"")</f>
        <v/>
      </c>
      <c r="L10774" s="18">
        <f>IF(Table1[[#This Row],[Ordem_insumos]]&lt;&gt;0,VLOOKUP(Table1[[#This Row],[Codigo_servico]],Preencher_Orcamento!$B:$D,3,FALSE)*Table1[[#This Row],[Qtde_insumo]],"")</f>
        <v>0</v>
      </c>
      <c r="M10774" s="18">
        <f>IF(Table1[[#This Row],[Ordem_insumos]]&lt;&gt;0,VLOOKUP(Table1[[#This Row],[Codigo_servico]],Preencher_Orcamento!$B:$D,3,FALSE)*Table1[[#This Row],[Subtotal_insumo]],"")</f>
        <v>0</v>
      </c>
    </row>
    <row r="10775" spans="1:13" x14ac:dyDescent="0.25">
      <c r="A10775" s="6">
        <v>170172</v>
      </c>
      <c r="B10775" s="126">
        <v>18</v>
      </c>
      <c r="C10775" s="133"/>
      <c r="D10775" s="134">
        <v>2020</v>
      </c>
      <c r="E10775" s="7" t="s">
        <v>2188</v>
      </c>
      <c r="F10775" s="8" t="s">
        <v>2140</v>
      </c>
      <c r="G10775" s="18">
        <f>IFERROR(VLOOKUP(Table1[[#This Row],[Codigo_insumo]],BD_Insumos!$B:$E,4),"")</f>
        <v>15.860837164231068</v>
      </c>
      <c r="H10775" s="140">
        <v>10.68</v>
      </c>
      <c r="I10775" s="9"/>
      <c r="J10775" s="23">
        <f t="shared" si="168"/>
        <v>169.39374091398781</v>
      </c>
      <c r="K10775" s="22" t="str">
        <f>IF(I10775&lt;&gt;"",SUMIF(Table1[Codigo_servico],A10775,Table1[Subtotal_insumo]),"")</f>
        <v/>
      </c>
      <c r="L10775" s="18">
        <f>IF(Table1[[#This Row],[Ordem_insumos]]&lt;&gt;0,VLOOKUP(Table1[[#This Row],[Codigo_servico]],Preencher_Orcamento!$B:$D,3,FALSE)*Table1[[#This Row],[Qtde_insumo]],"")</f>
        <v>0</v>
      </c>
      <c r="M10775" s="18">
        <f>IF(Table1[[#This Row],[Ordem_insumos]]&lt;&gt;0,VLOOKUP(Table1[[#This Row],[Codigo_servico]],Preencher_Orcamento!$B:$D,3,FALSE)*Table1[[#This Row],[Subtotal_insumo]],"")</f>
        <v>0</v>
      </c>
    </row>
    <row r="10776" spans="1:13" x14ac:dyDescent="0.25">
      <c r="A10776" s="6">
        <v>170172</v>
      </c>
      <c r="B10776" s="126">
        <v>19</v>
      </c>
      <c r="C10776" s="133"/>
      <c r="D10776" s="134">
        <v>2099</v>
      </c>
      <c r="E10776" s="7" t="s">
        <v>2205</v>
      </c>
      <c r="F10776" s="8" t="s">
        <v>2140</v>
      </c>
      <c r="G10776" s="18">
        <f>IFERROR(VLOOKUP(Table1[[#This Row],[Codigo_insumo]],BD_Insumos!$B:$E,4),"")</f>
        <v>12.627877718847255</v>
      </c>
      <c r="H10776" s="140">
        <v>91.08</v>
      </c>
      <c r="I10776" s="9"/>
      <c r="J10776" s="23">
        <f t="shared" si="168"/>
        <v>1150.147102632608</v>
      </c>
      <c r="K10776" s="22" t="str">
        <f>IF(I10776&lt;&gt;"",SUMIF(Table1[Codigo_servico],A10776,Table1[Subtotal_insumo]),"")</f>
        <v/>
      </c>
      <c r="L10776" s="18">
        <f>IF(Table1[[#This Row],[Ordem_insumos]]&lt;&gt;0,VLOOKUP(Table1[[#This Row],[Codigo_servico]],Preencher_Orcamento!$B:$D,3,FALSE)*Table1[[#This Row],[Qtde_insumo]],"")</f>
        <v>0</v>
      </c>
      <c r="M10776" s="18">
        <f>IF(Table1[[#This Row],[Ordem_insumos]]&lt;&gt;0,VLOOKUP(Table1[[#This Row],[Codigo_servico]],Preencher_Orcamento!$B:$D,3,FALSE)*Table1[[#This Row],[Subtotal_insumo]],"")</f>
        <v>0</v>
      </c>
    </row>
    <row r="10777" spans="1:13" x14ac:dyDescent="0.25">
      <c r="A10777" s="6">
        <v>170172</v>
      </c>
      <c r="B10777" s="126">
        <v>20</v>
      </c>
      <c r="C10777" s="133"/>
      <c r="D10777" s="134">
        <v>10501</v>
      </c>
      <c r="E10777" s="7" t="s">
        <v>57</v>
      </c>
      <c r="F10777" s="8" t="s">
        <v>58</v>
      </c>
      <c r="G10777" s="18">
        <f>IFERROR(VLOOKUP(Table1[[#This Row],[Codigo_insumo]],BD_Insumos!$B:$E,4),"")</f>
        <v>74.379800000000003</v>
      </c>
      <c r="H10777" s="140">
        <v>6.3E-2</v>
      </c>
      <c r="I10777" s="9"/>
      <c r="J10777" s="23">
        <f t="shared" si="168"/>
        <v>4.6859274000000006</v>
      </c>
      <c r="K10777" s="22" t="str">
        <f>IF(I10777&lt;&gt;"",SUMIF(Table1[Codigo_servico],A10777,Table1[Subtotal_insumo]),"")</f>
        <v/>
      </c>
      <c r="L10777" s="18">
        <f>IF(Table1[[#This Row],[Ordem_insumos]]&lt;&gt;0,VLOOKUP(Table1[[#This Row],[Codigo_servico]],Preencher_Orcamento!$B:$D,3,FALSE)*Table1[[#This Row],[Qtde_insumo]],"")</f>
        <v>0</v>
      </c>
      <c r="M10777" s="18">
        <f>IF(Table1[[#This Row],[Ordem_insumos]]&lt;&gt;0,VLOOKUP(Table1[[#This Row],[Codigo_servico]],Preencher_Orcamento!$B:$D,3,FALSE)*Table1[[#This Row],[Subtotal_insumo]],"")</f>
        <v>0</v>
      </c>
    </row>
    <row r="10778" spans="1:13" x14ac:dyDescent="0.25">
      <c r="A10778" s="6">
        <v>170172</v>
      </c>
      <c r="B10778" s="126">
        <v>21</v>
      </c>
      <c r="C10778" s="133"/>
      <c r="D10778" s="134">
        <v>11070</v>
      </c>
      <c r="E10778" s="7" t="s">
        <v>185</v>
      </c>
      <c r="F10778" s="8" t="s">
        <v>5</v>
      </c>
      <c r="G10778" s="18">
        <f>IFERROR(VLOOKUP(Table1[[#This Row],[Codigo_insumo]],BD_Insumos!$B:$E,4),"")</f>
        <v>4.1189999999999998</v>
      </c>
      <c r="H10778" s="140">
        <v>3.9666700000000001</v>
      </c>
      <c r="I10778" s="9"/>
      <c r="J10778" s="23">
        <f t="shared" si="168"/>
        <v>16.338713729999998</v>
      </c>
      <c r="K10778" s="22" t="str">
        <f>IF(I10778&lt;&gt;"",SUMIF(Table1[Codigo_servico],A10778,Table1[Subtotal_insumo]),"")</f>
        <v/>
      </c>
      <c r="L10778" s="18">
        <f>IF(Table1[[#This Row],[Ordem_insumos]]&lt;&gt;0,VLOOKUP(Table1[[#This Row],[Codigo_servico]],Preencher_Orcamento!$B:$D,3,FALSE)*Table1[[#This Row],[Qtde_insumo]],"")</f>
        <v>0</v>
      </c>
      <c r="M10778" s="18">
        <f>IF(Table1[[#This Row],[Ordem_insumos]]&lt;&gt;0,VLOOKUP(Table1[[#This Row],[Codigo_servico]],Preencher_Orcamento!$B:$D,3,FALSE)*Table1[[#This Row],[Subtotal_insumo]],"")</f>
        <v>0</v>
      </c>
    </row>
    <row r="10779" spans="1:13" x14ac:dyDescent="0.25">
      <c r="A10779" s="3">
        <v>170173</v>
      </c>
      <c r="B10779" s="125">
        <v>0</v>
      </c>
      <c r="C10779" s="131" t="s">
        <v>4408</v>
      </c>
      <c r="D10779" s="132"/>
      <c r="E10779" s="4"/>
      <c r="F10779" s="4"/>
      <c r="G10779" s="17" t="str">
        <f>IFERROR(VLOOKUP(Table1[[#This Row],[Codigo_insumo]],BD_Insumos!$B:$E,4),"")</f>
        <v/>
      </c>
      <c r="H10779" s="139"/>
      <c r="I10779" s="5" t="s">
        <v>5</v>
      </c>
      <c r="J10779" s="20" t="str">
        <f t="shared" si="168"/>
        <v/>
      </c>
      <c r="K10779" s="21">
        <f>IF(I10779&lt;&gt;"",SUMIF(Table1[Codigo_servico],A10779,Table1[Subtotal_insumo]),"")</f>
        <v>4968.4645750855143</v>
      </c>
      <c r="L10779" s="17" t="str">
        <f>IF(Table1[[#This Row],[Ordem_insumos]]&lt;&gt;0,VLOOKUP(Table1[[#This Row],[Codigo_servico]],Preencher_Orcamento!$B:$D,3,FALSE)*Table1[[#This Row],[Qtde_insumo]],"")</f>
        <v/>
      </c>
      <c r="M10779" s="17" t="str">
        <f>IF(Table1[[#This Row],[Ordem_insumos]]&lt;&gt;0,VLOOKUP(Table1[[#This Row],[Codigo_servico]],Preencher_Orcamento!$B:$D,3,FALSE)*Table1[[#This Row],[Subtotal_insumo]],"")</f>
        <v/>
      </c>
    </row>
    <row r="10780" spans="1:13" x14ac:dyDescent="0.25">
      <c r="A10780" s="6">
        <v>170173</v>
      </c>
      <c r="B10780" s="126">
        <v>1</v>
      </c>
      <c r="C10780" s="133"/>
      <c r="D10780" s="134">
        <v>10542</v>
      </c>
      <c r="E10780" s="7" t="s">
        <v>90</v>
      </c>
      <c r="F10780" s="8" t="s">
        <v>58</v>
      </c>
      <c r="G10780" s="16">
        <f>IFERROR(VLOOKUP(Table1[[#This Row],[Codigo_insumo]],BD_Insumos!$B:$E,4),"")</f>
        <v>67.5685</v>
      </c>
      <c r="H10780" s="140">
        <v>0.43</v>
      </c>
      <c r="I10780" s="9"/>
      <c r="J10780" s="22">
        <f t="shared" si="168"/>
        <v>29.054455000000001</v>
      </c>
      <c r="K10780" s="22" t="str">
        <f>IF(I10780&lt;&gt;"",SUMIF(Table1[Codigo_servico],A10780,Table1[Subtotal_insumo]),"")</f>
        <v/>
      </c>
      <c r="L10780" s="16">
        <f>IF(Table1[[#This Row],[Ordem_insumos]]&lt;&gt;0,VLOOKUP(Table1[[#This Row],[Codigo_servico]],Preencher_Orcamento!$B:$D,3,FALSE)*Table1[[#This Row],[Qtde_insumo]],"")</f>
        <v>0</v>
      </c>
      <c r="M10780" s="16">
        <f>IF(Table1[[#This Row],[Ordem_insumos]]&lt;&gt;0,VLOOKUP(Table1[[#This Row],[Codigo_servico]],Preencher_Orcamento!$B:$D,3,FALSE)*Table1[[#This Row],[Subtotal_insumo]],"")</f>
        <v>0</v>
      </c>
    </row>
    <row r="10781" spans="1:13" x14ac:dyDescent="0.25">
      <c r="A10781" s="6">
        <v>170173</v>
      </c>
      <c r="B10781" s="126">
        <v>2</v>
      </c>
      <c r="C10781" s="133"/>
      <c r="D10781" s="134">
        <v>10543</v>
      </c>
      <c r="E10781" s="7" t="s">
        <v>91</v>
      </c>
      <c r="F10781" s="8" t="s">
        <v>58</v>
      </c>
      <c r="G10781" s="16">
        <f>IFERROR(VLOOKUP(Table1[[#This Row],[Codigo_insumo]],BD_Insumos!$B:$E,4),"")</f>
        <v>67.283799999999999</v>
      </c>
      <c r="H10781" s="140">
        <v>0.51400000000000001</v>
      </c>
      <c r="I10781" s="9"/>
      <c r="J10781" s="22">
        <f t="shared" si="168"/>
        <v>34.583873199999999</v>
      </c>
      <c r="K10781" s="22" t="str">
        <f>IF(I10781&lt;&gt;"",SUMIF(Table1[Codigo_servico],A10781,Table1[Subtotal_insumo]),"")</f>
        <v/>
      </c>
      <c r="L10781" s="16">
        <f>IF(Table1[[#This Row],[Ordem_insumos]]&lt;&gt;0,VLOOKUP(Table1[[#This Row],[Codigo_servico]],Preencher_Orcamento!$B:$D,3,FALSE)*Table1[[#This Row],[Qtde_insumo]],"")</f>
        <v>0</v>
      </c>
      <c r="M10781" s="16">
        <f>IF(Table1[[#This Row],[Ordem_insumos]]&lt;&gt;0,VLOOKUP(Table1[[#This Row],[Codigo_servico]],Preencher_Orcamento!$B:$D,3,FALSE)*Table1[[#This Row],[Subtotal_insumo]],"")</f>
        <v>0</v>
      </c>
    </row>
    <row r="10782" spans="1:13" x14ac:dyDescent="0.25">
      <c r="A10782" s="6">
        <v>170173</v>
      </c>
      <c r="B10782" s="126">
        <v>3</v>
      </c>
      <c r="C10782" s="133"/>
      <c r="D10782" s="134">
        <v>17740</v>
      </c>
      <c r="E10782" s="7" t="s">
        <v>399</v>
      </c>
      <c r="F10782" s="8" t="s">
        <v>197</v>
      </c>
      <c r="G10782" s="16">
        <f>IFERROR(VLOOKUP(Table1[[#This Row],[Codigo_insumo]],BD_Insumos!$B:$E,4),"")</f>
        <v>4.9862000000000002</v>
      </c>
      <c r="H10782" s="140">
        <v>5.94</v>
      </c>
      <c r="I10782" s="9"/>
      <c r="J10782" s="22">
        <f t="shared" si="168"/>
        <v>29.618028000000002</v>
      </c>
      <c r="K10782" s="22" t="str">
        <f>IF(I10782&lt;&gt;"",SUMIF(Table1[Codigo_servico],A10782,Table1[Subtotal_insumo]),"")</f>
        <v/>
      </c>
      <c r="L10782" s="16">
        <f>IF(Table1[[#This Row],[Ordem_insumos]]&lt;&gt;0,VLOOKUP(Table1[[#This Row],[Codigo_servico]],Preencher_Orcamento!$B:$D,3,FALSE)*Table1[[#This Row],[Qtde_insumo]],"")</f>
        <v>0</v>
      </c>
      <c r="M10782" s="16">
        <f>IF(Table1[[#This Row],[Ordem_insumos]]&lt;&gt;0,VLOOKUP(Table1[[#This Row],[Codigo_servico]],Preencher_Orcamento!$B:$D,3,FALSE)*Table1[[#This Row],[Subtotal_insumo]],"")</f>
        <v>0</v>
      </c>
    </row>
    <row r="10783" spans="1:13" ht="26.25" x14ac:dyDescent="0.25">
      <c r="A10783" s="6">
        <v>170173</v>
      </c>
      <c r="B10783" s="126">
        <v>4</v>
      </c>
      <c r="C10783" s="133"/>
      <c r="D10783" s="134">
        <v>72416</v>
      </c>
      <c r="E10783" s="7" t="s">
        <v>1755</v>
      </c>
      <c r="F10783" s="8" t="s">
        <v>5</v>
      </c>
      <c r="G10783" s="16">
        <f>IFERROR(VLOOKUP(Table1[[#This Row],[Codigo_insumo]],BD_Insumos!$B:$E,4),"")</f>
        <v>17.445</v>
      </c>
      <c r="H10783" s="140">
        <v>0.45</v>
      </c>
      <c r="I10783" s="9"/>
      <c r="J10783" s="22">
        <f t="shared" si="168"/>
        <v>7.85025</v>
      </c>
      <c r="K10783" s="22" t="str">
        <f>IF(I10783&lt;&gt;"",SUMIF(Table1[Codigo_servico],A10783,Table1[Subtotal_insumo]),"")</f>
        <v/>
      </c>
      <c r="L10783" s="16">
        <f>IF(Table1[[#This Row],[Ordem_insumos]]&lt;&gt;0,VLOOKUP(Table1[[#This Row],[Codigo_servico]],Preencher_Orcamento!$B:$D,3,FALSE)*Table1[[#This Row],[Qtde_insumo]],"")</f>
        <v>0</v>
      </c>
      <c r="M10783" s="16">
        <f>IF(Table1[[#This Row],[Ordem_insumos]]&lt;&gt;0,VLOOKUP(Table1[[#This Row],[Codigo_servico]],Preencher_Orcamento!$B:$D,3,FALSE)*Table1[[#This Row],[Subtotal_insumo]],"")</f>
        <v>0</v>
      </c>
    </row>
    <row r="10784" spans="1:13" ht="26.25" x14ac:dyDescent="0.25">
      <c r="A10784" s="6">
        <v>170173</v>
      </c>
      <c r="B10784" s="126">
        <v>5</v>
      </c>
      <c r="C10784" s="133"/>
      <c r="D10784" s="134">
        <v>10522</v>
      </c>
      <c r="E10784" s="7" t="s">
        <v>75</v>
      </c>
      <c r="F10784" s="8" t="s">
        <v>58</v>
      </c>
      <c r="G10784" s="16">
        <f>IFERROR(VLOOKUP(Table1[[#This Row],[Codigo_insumo]],BD_Insumos!$B:$E,4),"")</f>
        <v>252.6867</v>
      </c>
      <c r="H10784" s="140">
        <v>2.36</v>
      </c>
      <c r="I10784" s="9"/>
      <c r="J10784" s="22">
        <f t="shared" si="168"/>
        <v>596.34061199999996</v>
      </c>
      <c r="K10784" s="22" t="str">
        <f>IF(I10784&lt;&gt;"",SUMIF(Table1[Codigo_servico],A10784,Table1[Subtotal_insumo]),"")</f>
        <v/>
      </c>
      <c r="L10784" s="16">
        <f>IF(Table1[[#This Row],[Ordem_insumos]]&lt;&gt;0,VLOOKUP(Table1[[#This Row],[Codigo_servico]],Preencher_Orcamento!$B:$D,3,FALSE)*Table1[[#This Row],[Qtde_insumo]],"")</f>
        <v>0</v>
      </c>
      <c r="M10784" s="16">
        <f>IF(Table1[[#This Row],[Ordem_insumos]]&lt;&gt;0,VLOOKUP(Table1[[#This Row],[Codigo_servico]],Preencher_Orcamento!$B:$D,3,FALSE)*Table1[[#This Row],[Subtotal_insumo]],"")</f>
        <v>0</v>
      </c>
    </row>
    <row r="10785" spans="1:13" x14ac:dyDescent="0.25">
      <c r="A10785" s="6">
        <v>170173</v>
      </c>
      <c r="B10785" s="126">
        <v>6</v>
      </c>
      <c r="C10785" s="133"/>
      <c r="D10785" s="134">
        <v>2099</v>
      </c>
      <c r="E10785" s="7" t="s">
        <v>2205</v>
      </c>
      <c r="F10785" s="8" t="s">
        <v>2140</v>
      </c>
      <c r="G10785" s="16">
        <f>IFERROR(VLOOKUP(Table1[[#This Row],[Codigo_insumo]],BD_Insumos!$B:$E,4),"")</f>
        <v>12.627877718847255</v>
      </c>
      <c r="H10785" s="140">
        <v>111.18</v>
      </c>
      <c r="I10785" s="9"/>
      <c r="J10785" s="22">
        <f t="shared" si="168"/>
        <v>1403.967444781438</v>
      </c>
      <c r="K10785" s="22" t="str">
        <f>IF(I10785&lt;&gt;"",SUMIF(Table1[Codigo_servico],A10785,Table1[Subtotal_insumo]),"")</f>
        <v/>
      </c>
      <c r="L10785" s="16">
        <f>IF(Table1[[#This Row],[Ordem_insumos]]&lt;&gt;0,VLOOKUP(Table1[[#This Row],[Codigo_servico]],Preencher_Orcamento!$B:$D,3,FALSE)*Table1[[#This Row],[Qtde_insumo]],"")</f>
        <v>0</v>
      </c>
      <c r="M10785" s="16">
        <f>IF(Table1[[#This Row],[Ordem_insumos]]&lt;&gt;0,VLOOKUP(Table1[[#This Row],[Codigo_servico]],Preencher_Orcamento!$B:$D,3,FALSE)*Table1[[#This Row],[Subtotal_insumo]],"")</f>
        <v>0</v>
      </c>
    </row>
    <row r="10786" spans="1:13" x14ac:dyDescent="0.25">
      <c r="A10786" s="6">
        <v>170173</v>
      </c>
      <c r="B10786" s="126">
        <v>7</v>
      </c>
      <c r="C10786" s="133"/>
      <c r="D10786" s="134">
        <v>17515</v>
      </c>
      <c r="E10786" s="7" t="s">
        <v>383</v>
      </c>
      <c r="F10786" s="8" t="s">
        <v>197</v>
      </c>
      <c r="G10786" s="18">
        <f>IFERROR(VLOOKUP(Table1[[#This Row],[Codigo_insumo]],BD_Insumos!$B:$E,4),"")</f>
        <v>5.5275999999999996</v>
      </c>
      <c r="H10786" s="140">
        <v>2.06</v>
      </c>
      <c r="I10786" s="9"/>
      <c r="J10786" s="23">
        <f t="shared" si="168"/>
        <v>11.386856</v>
      </c>
      <c r="K10786" s="22" t="str">
        <f>IF(I10786&lt;&gt;"",SUMIF(Table1[Codigo_servico],A10786,Table1[Subtotal_insumo]),"")</f>
        <v/>
      </c>
      <c r="L10786" s="18">
        <f>IF(Table1[[#This Row],[Ordem_insumos]]&lt;&gt;0,VLOOKUP(Table1[[#This Row],[Codigo_servico]],Preencher_Orcamento!$B:$D,3,FALSE)*Table1[[#This Row],[Qtde_insumo]],"")</f>
        <v>0</v>
      </c>
      <c r="M10786" s="18">
        <f>IF(Table1[[#This Row],[Ordem_insumos]]&lt;&gt;0,VLOOKUP(Table1[[#This Row],[Codigo_servico]],Preencher_Orcamento!$B:$D,3,FALSE)*Table1[[#This Row],[Subtotal_insumo]],"")</f>
        <v>0</v>
      </c>
    </row>
    <row r="10787" spans="1:13" x14ac:dyDescent="0.25">
      <c r="A10787" s="6">
        <v>170173</v>
      </c>
      <c r="B10787" s="126">
        <v>8</v>
      </c>
      <c r="C10787" s="133"/>
      <c r="D10787" s="134">
        <v>2020</v>
      </c>
      <c r="E10787" s="7" t="s">
        <v>2188</v>
      </c>
      <c r="F10787" s="8" t="s">
        <v>2140</v>
      </c>
      <c r="G10787" s="18">
        <f>IFERROR(VLOOKUP(Table1[[#This Row],[Codigo_insumo]],BD_Insumos!$B:$E,4),"")</f>
        <v>15.860837164231068</v>
      </c>
      <c r="H10787" s="140">
        <v>12.61</v>
      </c>
      <c r="I10787" s="9"/>
      <c r="J10787" s="23">
        <f t="shared" si="168"/>
        <v>200.00515664095377</v>
      </c>
      <c r="K10787" s="22" t="str">
        <f>IF(I10787&lt;&gt;"",SUMIF(Table1[Codigo_servico],A10787,Table1[Subtotal_insumo]),"")</f>
        <v/>
      </c>
      <c r="L10787" s="18">
        <f>IF(Table1[[#This Row],[Ordem_insumos]]&lt;&gt;0,VLOOKUP(Table1[[#This Row],[Codigo_servico]],Preencher_Orcamento!$B:$D,3,FALSE)*Table1[[#This Row],[Qtde_insumo]],"")</f>
        <v>0</v>
      </c>
      <c r="M10787" s="18">
        <f>IF(Table1[[#This Row],[Ordem_insumos]]&lt;&gt;0,VLOOKUP(Table1[[#This Row],[Codigo_servico]],Preencher_Orcamento!$B:$D,3,FALSE)*Table1[[#This Row],[Subtotal_insumo]],"")</f>
        <v>0</v>
      </c>
    </row>
    <row r="10788" spans="1:13" x14ac:dyDescent="0.25">
      <c r="A10788" s="6">
        <v>170173</v>
      </c>
      <c r="B10788" s="126">
        <v>9</v>
      </c>
      <c r="C10788" s="133"/>
      <c r="D10788" s="134">
        <v>10517</v>
      </c>
      <c r="E10788" s="7" t="s">
        <v>71</v>
      </c>
      <c r="F10788" s="8" t="s">
        <v>197</v>
      </c>
      <c r="G10788" s="18">
        <f>IFERROR(VLOOKUP(Table1[[#This Row],[Codigo_insumo]],BD_Insumos!$B:$E,4),"")</f>
        <v>0.42080000000000001</v>
      </c>
      <c r="H10788" s="140">
        <v>15.75</v>
      </c>
      <c r="I10788" s="9"/>
      <c r="J10788" s="23">
        <f t="shared" si="168"/>
        <v>6.6276000000000002</v>
      </c>
      <c r="K10788" s="22" t="str">
        <f>IF(I10788&lt;&gt;"",SUMIF(Table1[Codigo_servico],A10788,Table1[Subtotal_insumo]),"")</f>
        <v/>
      </c>
      <c r="L10788" s="18">
        <f>IF(Table1[[#This Row],[Ordem_insumos]]&lt;&gt;0,VLOOKUP(Table1[[#This Row],[Codigo_servico]],Preencher_Orcamento!$B:$D,3,FALSE)*Table1[[#This Row],[Qtde_insumo]],"")</f>
        <v>0</v>
      </c>
      <c r="M10788" s="18">
        <f>IF(Table1[[#This Row],[Ordem_insumos]]&lt;&gt;0,VLOOKUP(Table1[[#This Row],[Codigo_servico]],Preencher_Orcamento!$B:$D,3,FALSE)*Table1[[#This Row],[Subtotal_insumo]],"")</f>
        <v>0</v>
      </c>
    </row>
    <row r="10789" spans="1:13" x14ac:dyDescent="0.25">
      <c r="A10789" s="6">
        <v>170173</v>
      </c>
      <c r="B10789" s="126">
        <v>10</v>
      </c>
      <c r="C10789" s="133"/>
      <c r="D10789" s="134">
        <v>2015</v>
      </c>
      <c r="E10789" s="7" t="s">
        <v>2186</v>
      </c>
      <c r="F10789" s="8" t="s">
        <v>2140</v>
      </c>
      <c r="G10789" s="18">
        <f>IFERROR(VLOOKUP(Table1[[#This Row],[Codigo_insumo]],BD_Insumos!$B:$E,4),"")</f>
        <v>16.259414142106937</v>
      </c>
      <c r="H10789" s="140">
        <v>29.72</v>
      </c>
      <c r="I10789" s="9"/>
      <c r="J10789" s="23">
        <f t="shared" si="168"/>
        <v>483.22978830341816</v>
      </c>
      <c r="K10789" s="22" t="str">
        <f>IF(I10789&lt;&gt;"",SUMIF(Table1[Codigo_servico],A10789,Table1[Subtotal_insumo]),"")</f>
        <v/>
      </c>
      <c r="L10789" s="18">
        <f>IF(Table1[[#This Row],[Ordem_insumos]]&lt;&gt;0,VLOOKUP(Table1[[#This Row],[Codigo_servico]],Preencher_Orcamento!$B:$D,3,FALSE)*Table1[[#This Row],[Qtde_insumo]],"")</f>
        <v>0</v>
      </c>
      <c r="M10789" s="18">
        <f>IF(Table1[[#This Row],[Ordem_insumos]]&lt;&gt;0,VLOOKUP(Table1[[#This Row],[Codigo_servico]],Preencher_Orcamento!$B:$D,3,FALSE)*Table1[[#This Row],[Subtotal_insumo]],"")</f>
        <v>0</v>
      </c>
    </row>
    <row r="10790" spans="1:13" x14ac:dyDescent="0.25">
      <c r="A10790" s="6">
        <v>170173</v>
      </c>
      <c r="B10790" s="126">
        <v>11</v>
      </c>
      <c r="C10790" s="133"/>
      <c r="D10790" s="134">
        <v>11070</v>
      </c>
      <c r="E10790" s="7" t="s">
        <v>185</v>
      </c>
      <c r="F10790" s="8" t="s">
        <v>5</v>
      </c>
      <c r="G10790" s="18">
        <f>IFERROR(VLOOKUP(Table1[[#This Row],[Codigo_insumo]],BD_Insumos!$B:$E,4),"")</f>
        <v>4.1189999999999998</v>
      </c>
      <c r="H10790" s="140">
        <v>4.6333299999999999</v>
      </c>
      <c r="I10790" s="9"/>
      <c r="J10790" s="23">
        <f t="shared" si="168"/>
        <v>19.084686269999999</v>
      </c>
      <c r="K10790" s="22" t="str">
        <f>IF(I10790&lt;&gt;"",SUMIF(Table1[Codigo_servico],A10790,Table1[Subtotal_insumo]),"")</f>
        <v/>
      </c>
      <c r="L10790" s="18">
        <f>IF(Table1[[#This Row],[Ordem_insumos]]&lt;&gt;0,VLOOKUP(Table1[[#This Row],[Codigo_servico]],Preencher_Orcamento!$B:$D,3,FALSE)*Table1[[#This Row],[Qtde_insumo]],"")</f>
        <v>0</v>
      </c>
      <c r="M10790" s="18">
        <f>IF(Table1[[#This Row],[Ordem_insumos]]&lt;&gt;0,VLOOKUP(Table1[[#This Row],[Codigo_servico]],Preencher_Orcamento!$B:$D,3,FALSE)*Table1[[#This Row],[Subtotal_insumo]],"")</f>
        <v>0</v>
      </c>
    </row>
    <row r="10791" spans="1:13" ht="26.25" x14ac:dyDescent="0.25">
      <c r="A10791" s="6">
        <v>170173</v>
      </c>
      <c r="B10791" s="126">
        <v>12</v>
      </c>
      <c r="C10791" s="133"/>
      <c r="D10791" s="134">
        <v>14040</v>
      </c>
      <c r="E10791" s="7" t="s">
        <v>299</v>
      </c>
      <c r="F10791" s="8" t="s">
        <v>168</v>
      </c>
      <c r="G10791" s="18">
        <f>IFERROR(VLOOKUP(Table1[[#This Row],[Codigo_insumo]],BD_Insumos!$B:$E,4),"")</f>
        <v>7.3939000000000004</v>
      </c>
      <c r="H10791" s="140">
        <v>3.7</v>
      </c>
      <c r="I10791" s="9"/>
      <c r="J10791" s="23">
        <f t="shared" si="168"/>
        <v>27.357430000000004</v>
      </c>
      <c r="K10791" s="22" t="str">
        <f>IF(I10791&lt;&gt;"",SUMIF(Table1[Codigo_servico],A10791,Table1[Subtotal_insumo]),"")</f>
        <v/>
      </c>
      <c r="L10791" s="18">
        <f>IF(Table1[[#This Row],[Ordem_insumos]]&lt;&gt;0,VLOOKUP(Table1[[#This Row],[Codigo_servico]],Preencher_Orcamento!$B:$D,3,FALSE)*Table1[[#This Row],[Qtde_insumo]],"")</f>
        <v>0</v>
      </c>
      <c r="M10791" s="18">
        <f>IF(Table1[[#This Row],[Ordem_insumos]]&lt;&gt;0,VLOOKUP(Table1[[#This Row],[Codigo_servico]],Preencher_Orcamento!$B:$D,3,FALSE)*Table1[[#This Row],[Subtotal_insumo]],"")</f>
        <v>0</v>
      </c>
    </row>
    <row r="10792" spans="1:13" x14ac:dyDescent="0.25">
      <c r="A10792" s="6">
        <v>170173</v>
      </c>
      <c r="B10792" s="126">
        <v>13</v>
      </c>
      <c r="C10792" s="133"/>
      <c r="D10792" s="134">
        <v>2014</v>
      </c>
      <c r="E10792" s="7" t="s">
        <v>2185</v>
      </c>
      <c r="F10792" s="8" t="s">
        <v>2140</v>
      </c>
      <c r="G10792" s="18">
        <f>IFERROR(VLOOKUP(Table1[[#This Row],[Codigo_insumo]],BD_Insumos!$B:$E,4),"")</f>
        <v>13.173665210544026</v>
      </c>
      <c r="H10792" s="140">
        <v>19.79</v>
      </c>
      <c r="I10792" s="9"/>
      <c r="J10792" s="23">
        <f t="shared" si="168"/>
        <v>260.70683451666628</v>
      </c>
      <c r="K10792" s="22" t="str">
        <f>IF(I10792&lt;&gt;"",SUMIF(Table1[Codigo_servico],A10792,Table1[Subtotal_insumo]),"")</f>
        <v/>
      </c>
      <c r="L10792" s="18">
        <f>IF(Table1[[#This Row],[Ordem_insumos]]&lt;&gt;0,VLOOKUP(Table1[[#This Row],[Codigo_servico]],Preencher_Orcamento!$B:$D,3,FALSE)*Table1[[#This Row],[Qtde_insumo]],"")</f>
        <v>0</v>
      </c>
      <c r="M10792" s="18">
        <f>IF(Table1[[#This Row],[Ordem_insumos]]&lt;&gt;0,VLOOKUP(Table1[[#This Row],[Codigo_servico]],Preencher_Orcamento!$B:$D,3,FALSE)*Table1[[#This Row],[Subtotal_insumo]],"")</f>
        <v>0</v>
      </c>
    </row>
    <row r="10793" spans="1:13" x14ac:dyDescent="0.25">
      <c r="A10793" s="6">
        <v>170173</v>
      </c>
      <c r="B10793" s="126">
        <v>14</v>
      </c>
      <c r="C10793" s="133"/>
      <c r="D10793" s="134">
        <v>11021</v>
      </c>
      <c r="E10793" s="7" t="s">
        <v>175</v>
      </c>
      <c r="F10793" s="8" t="s">
        <v>170</v>
      </c>
      <c r="G10793" s="18">
        <f>IFERROR(VLOOKUP(Table1[[#This Row],[Codigo_insumo]],BD_Insumos!$B:$E,4),"")</f>
        <v>12.2156</v>
      </c>
      <c r="H10793" s="140">
        <v>3.1</v>
      </c>
      <c r="I10793" s="9"/>
      <c r="J10793" s="23">
        <f t="shared" si="168"/>
        <v>37.868360000000003</v>
      </c>
      <c r="K10793" s="22" t="str">
        <f>IF(I10793&lt;&gt;"",SUMIF(Table1[Codigo_servico],A10793,Table1[Subtotal_insumo]),"")</f>
        <v/>
      </c>
      <c r="L10793" s="18">
        <f>IF(Table1[[#This Row],[Ordem_insumos]]&lt;&gt;0,VLOOKUP(Table1[[#This Row],[Codigo_servico]],Preencher_Orcamento!$B:$D,3,FALSE)*Table1[[#This Row],[Qtde_insumo]],"")</f>
        <v>0</v>
      </c>
      <c r="M10793" s="18">
        <f>IF(Table1[[#This Row],[Ordem_insumos]]&lt;&gt;0,VLOOKUP(Table1[[#This Row],[Codigo_servico]],Preencher_Orcamento!$B:$D,3,FALSE)*Table1[[#This Row],[Subtotal_insumo]],"")</f>
        <v>0</v>
      </c>
    </row>
    <row r="10794" spans="1:13" ht="26.25" x14ac:dyDescent="0.25">
      <c r="A10794" s="6">
        <v>170173</v>
      </c>
      <c r="B10794" s="126">
        <v>15</v>
      </c>
      <c r="C10794" s="133"/>
      <c r="D10794" s="134">
        <v>2016</v>
      </c>
      <c r="E10794" s="7" t="s">
        <v>2187</v>
      </c>
      <c r="F10794" s="8" t="s">
        <v>2140</v>
      </c>
      <c r="G10794" s="18">
        <f>IFERROR(VLOOKUP(Table1[[#This Row],[Codigo_insumo]],BD_Insumos!$B:$E,4),"")</f>
        <v>13.188618292508322</v>
      </c>
      <c r="H10794" s="140">
        <v>29.72</v>
      </c>
      <c r="I10794" s="9"/>
      <c r="J10794" s="23">
        <f t="shared" si="168"/>
        <v>391.96573565334728</v>
      </c>
      <c r="K10794" s="22" t="str">
        <f>IF(I10794&lt;&gt;"",SUMIF(Table1[Codigo_servico],A10794,Table1[Subtotal_insumo]),"")</f>
        <v/>
      </c>
      <c r="L10794" s="18">
        <f>IF(Table1[[#This Row],[Ordem_insumos]]&lt;&gt;0,VLOOKUP(Table1[[#This Row],[Codigo_servico]],Preencher_Orcamento!$B:$D,3,FALSE)*Table1[[#This Row],[Qtde_insumo]],"")</f>
        <v>0</v>
      </c>
      <c r="M10794" s="18">
        <f>IF(Table1[[#This Row],[Ordem_insumos]]&lt;&gt;0,VLOOKUP(Table1[[#This Row],[Codigo_servico]],Preencher_Orcamento!$B:$D,3,FALSE)*Table1[[#This Row],[Subtotal_insumo]],"")</f>
        <v>0</v>
      </c>
    </row>
    <row r="10795" spans="1:13" ht="39" x14ac:dyDescent="0.25">
      <c r="A10795" s="6">
        <v>170173</v>
      </c>
      <c r="B10795" s="126">
        <v>16</v>
      </c>
      <c r="C10795" s="133"/>
      <c r="D10795" s="134">
        <v>24110</v>
      </c>
      <c r="E10795" s="7" t="s">
        <v>446</v>
      </c>
      <c r="F10795" s="8" t="s">
        <v>170</v>
      </c>
      <c r="G10795" s="18">
        <f>IFERROR(VLOOKUP(Table1[[#This Row],[Codigo_insumo]],BD_Insumos!$B:$E,4),"")</f>
        <v>4.2736000000000001</v>
      </c>
      <c r="H10795" s="140">
        <v>4.7249999999999996</v>
      </c>
      <c r="I10795" s="9"/>
      <c r="J10795" s="23">
        <f t="shared" si="168"/>
        <v>20.19276</v>
      </c>
      <c r="K10795" s="22" t="str">
        <f>IF(I10795&lt;&gt;"",SUMIF(Table1[Codigo_servico],A10795,Table1[Subtotal_insumo]),"")</f>
        <v/>
      </c>
      <c r="L10795" s="18">
        <f>IF(Table1[[#This Row],[Ordem_insumos]]&lt;&gt;0,VLOOKUP(Table1[[#This Row],[Codigo_servico]],Preencher_Orcamento!$B:$D,3,FALSE)*Table1[[#This Row],[Qtde_insumo]],"")</f>
        <v>0</v>
      </c>
      <c r="M10795" s="18">
        <f>IF(Table1[[#This Row],[Ordem_insumos]]&lt;&gt;0,VLOOKUP(Table1[[#This Row],[Codigo_servico]],Preencher_Orcamento!$B:$D,3,FALSE)*Table1[[#This Row],[Subtotal_insumo]],"")</f>
        <v>0</v>
      </c>
    </row>
    <row r="10796" spans="1:13" x14ac:dyDescent="0.25">
      <c r="A10796" s="6">
        <v>170173</v>
      </c>
      <c r="B10796" s="126">
        <v>17</v>
      </c>
      <c r="C10796" s="133"/>
      <c r="D10796" s="134">
        <v>10501</v>
      </c>
      <c r="E10796" s="7" t="s">
        <v>57</v>
      </c>
      <c r="F10796" s="8" t="s">
        <v>58</v>
      </c>
      <c r="G10796" s="18">
        <f>IFERROR(VLOOKUP(Table1[[#This Row],[Codigo_insumo]],BD_Insumos!$B:$E,4),"")</f>
        <v>74.379800000000003</v>
      </c>
      <c r="H10796" s="140">
        <v>6.3E-2</v>
      </c>
      <c r="I10796" s="9"/>
      <c r="J10796" s="23">
        <f t="shared" si="168"/>
        <v>4.6859274000000006</v>
      </c>
      <c r="K10796" s="22" t="str">
        <f>IF(I10796&lt;&gt;"",SUMIF(Table1[Codigo_servico],A10796,Table1[Subtotal_insumo]),"")</f>
        <v/>
      </c>
      <c r="L10796" s="18">
        <f>IF(Table1[[#This Row],[Ordem_insumos]]&lt;&gt;0,VLOOKUP(Table1[[#This Row],[Codigo_servico]],Preencher_Orcamento!$B:$D,3,FALSE)*Table1[[#This Row],[Qtde_insumo]],"")</f>
        <v>0</v>
      </c>
      <c r="M10796" s="18">
        <f>IF(Table1[[#This Row],[Ordem_insumos]]&lt;&gt;0,VLOOKUP(Table1[[#This Row],[Codigo_servico]],Preencher_Orcamento!$B:$D,3,FALSE)*Table1[[#This Row],[Subtotal_insumo]],"")</f>
        <v>0</v>
      </c>
    </row>
    <row r="10797" spans="1:13" x14ac:dyDescent="0.25">
      <c r="A10797" s="6">
        <v>170173</v>
      </c>
      <c r="B10797" s="126">
        <v>18</v>
      </c>
      <c r="C10797" s="133"/>
      <c r="D10797" s="134">
        <v>11046</v>
      </c>
      <c r="E10797" s="7" t="s">
        <v>178</v>
      </c>
      <c r="F10797" s="8" t="s">
        <v>5</v>
      </c>
      <c r="G10797" s="18">
        <f>IFERROR(VLOOKUP(Table1[[#This Row],[Codigo_insumo]],BD_Insumos!$B:$E,4),"")</f>
        <v>2.4108999999999998</v>
      </c>
      <c r="H10797" s="140">
        <v>28.2</v>
      </c>
      <c r="I10797" s="9"/>
      <c r="J10797" s="23">
        <f t="shared" si="168"/>
        <v>67.987379999999987</v>
      </c>
      <c r="K10797" s="22" t="str">
        <f>IF(I10797&lt;&gt;"",SUMIF(Table1[Codigo_servico],A10797,Table1[Subtotal_insumo]),"")</f>
        <v/>
      </c>
      <c r="L10797" s="18">
        <f>IF(Table1[[#This Row],[Ordem_insumos]]&lt;&gt;0,VLOOKUP(Table1[[#This Row],[Codigo_servico]],Preencher_Orcamento!$B:$D,3,FALSE)*Table1[[#This Row],[Qtde_insumo]],"")</f>
        <v>0</v>
      </c>
      <c r="M10797" s="18">
        <f>IF(Table1[[#This Row],[Ordem_insumos]]&lt;&gt;0,VLOOKUP(Table1[[#This Row],[Codigo_servico]],Preencher_Orcamento!$B:$D,3,FALSE)*Table1[[#This Row],[Subtotal_insumo]],"")</f>
        <v>0</v>
      </c>
    </row>
    <row r="10798" spans="1:13" x14ac:dyDescent="0.25">
      <c r="A10798" s="6">
        <v>170173</v>
      </c>
      <c r="B10798" s="126">
        <v>19</v>
      </c>
      <c r="C10798" s="133"/>
      <c r="D10798" s="134">
        <v>11066</v>
      </c>
      <c r="E10798" s="7" t="s">
        <v>183</v>
      </c>
      <c r="F10798" s="8" t="s">
        <v>5</v>
      </c>
      <c r="G10798" s="18">
        <f>IFERROR(VLOOKUP(Table1[[#This Row],[Codigo_insumo]],BD_Insumos!$B:$E,4),"")</f>
        <v>1.0965</v>
      </c>
      <c r="H10798" s="140">
        <v>1.8</v>
      </c>
      <c r="I10798" s="9"/>
      <c r="J10798" s="23">
        <f t="shared" si="168"/>
        <v>1.9737</v>
      </c>
      <c r="K10798" s="22" t="str">
        <f>IF(I10798&lt;&gt;"",SUMIF(Table1[Codigo_servico],A10798,Table1[Subtotal_insumo]),"")</f>
        <v/>
      </c>
      <c r="L10798" s="18">
        <f>IF(Table1[[#This Row],[Ordem_insumos]]&lt;&gt;0,VLOOKUP(Table1[[#This Row],[Codigo_servico]],Preencher_Orcamento!$B:$D,3,FALSE)*Table1[[#This Row],[Qtde_insumo]],"")</f>
        <v>0</v>
      </c>
      <c r="M10798" s="18">
        <f>IF(Table1[[#This Row],[Ordem_insumos]]&lt;&gt;0,VLOOKUP(Table1[[#This Row],[Codigo_servico]],Preencher_Orcamento!$B:$D,3,FALSE)*Table1[[#This Row],[Subtotal_insumo]],"")</f>
        <v>0</v>
      </c>
    </row>
    <row r="10799" spans="1:13" x14ac:dyDescent="0.25">
      <c r="A10799" s="6">
        <v>170173</v>
      </c>
      <c r="B10799" s="126">
        <v>20</v>
      </c>
      <c r="C10799" s="133"/>
      <c r="D10799" s="134">
        <v>11510</v>
      </c>
      <c r="E10799" s="7" t="s">
        <v>205</v>
      </c>
      <c r="F10799" s="8" t="s">
        <v>197</v>
      </c>
      <c r="G10799" s="18">
        <f>IFERROR(VLOOKUP(Table1[[#This Row],[Codigo_insumo]],BD_Insumos!$B:$E,4),"")</f>
        <v>3.2757999999999998</v>
      </c>
      <c r="H10799" s="140">
        <v>312.02999999999997</v>
      </c>
      <c r="I10799" s="9"/>
      <c r="J10799" s="23">
        <f t="shared" si="168"/>
        <v>1022.1478739999999</v>
      </c>
      <c r="K10799" s="22" t="str">
        <f>IF(I10799&lt;&gt;"",SUMIF(Table1[Codigo_servico],A10799,Table1[Subtotal_insumo]),"")</f>
        <v/>
      </c>
      <c r="L10799" s="18">
        <f>IF(Table1[[#This Row],[Ordem_insumos]]&lt;&gt;0,VLOOKUP(Table1[[#This Row],[Codigo_servico]],Preencher_Orcamento!$B:$D,3,FALSE)*Table1[[#This Row],[Qtde_insumo]],"")</f>
        <v>0</v>
      </c>
      <c r="M10799" s="18">
        <f>IF(Table1[[#This Row],[Ordem_insumos]]&lt;&gt;0,VLOOKUP(Table1[[#This Row],[Codigo_servico]],Preencher_Orcamento!$B:$D,3,FALSE)*Table1[[#This Row],[Subtotal_insumo]],"")</f>
        <v>0</v>
      </c>
    </row>
    <row r="10800" spans="1:13" x14ac:dyDescent="0.25">
      <c r="A10800" s="6">
        <v>170173</v>
      </c>
      <c r="B10800" s="126">
        <v>21</v>
      </c>
      <c r="C10800" s="133"/>
      <c r="D10800" s="134">
        <v>2013</v>
      </c>
      <c r="E10800" s="7" t="s">
        <v>2184</v>
      </c>
      <c r="F10800" s="8" t="s">
        <v>2140</v>
      </c>
      <c r="G10800" s="18">
        <f>IFERROR(VLOOKUP(Table1[[#This Row],[Codigo_insumo]],BD_Insumos!$B:$E,4),"")</f>
        <v>15.756939025755017</v>
      </c>
      <c r="H10800" s="140">
        <v>19.79</v>
      </c>
      <c r="I10800" s="9"/>
      <c r="J10800" s="23">
        <f t="shared" si="168"/>
        <v>311.8298233196918</v>
      </c>
      <c r="K10800" s="22" t="str">
        <f>IF(I10800&lt;&gt;"",SUMIF(Table1[Codigo_servico],A10800,Table1[Subtotal_insumo]),"")</f>
        <v/>
      </c>
      <c r="L10800" s="18">
        <f>IF(Table1[[#This Row],[Ordem_insumos]]&lt;&gt;0,VLOOKUP(Table1[[#This Row],[Codigo_servico]],Preencher_Orcamento!$B:$D,3,FALSE)*Table1[[#This Row],[Qtde_insumo]],"")</f>
        <v>0</v>
      </c>
      <c r="M10800" s="18">
        <f>IF(Table1[[#This Row],[Ordem_insumos]]&lt;&gt;0,VLOOKUP(Table1[[#This Row],[Codigo_servico]],Preencher_Orcamento!$B:$D,3,FALSE)*Table1[[#This Row],[Subtotal_insumo]],"")</f>
        <v>0</v>
      </c>
    </row>
    <row r="10801" spans="1:13" x14ac:dyDescent="0.25">
      <c r="A10801" s="3">
        <v>170176</v>
      </c>
      <c r="B10801" s="125">
        <v>0</v>
      </c>
      <c r="C10801" s="131" t="s">
        <v>4409</v>
      </c>
      <c r="D10801" s="132"/>
      <c r="E10801" s="4"/>
      <c r="F10801" s="4"/>
      <c r="G10801" s="17" t="str">
        <f>IFERROR(VLOOKUP(Table1[[#This Row],[Codigo_insumo]],BD_Insumos!$B:$E,4),"")</f>
        <v/>
      </c>
      <c r="H10801" s="139"/>
      <c r="I10801" s="5" t="s">
        <v>5</v>
      </c>
      <c r="J10801" s="20" t="str">
        <f t="shared" si="168"/>
        <v/>
      </c>
      <c r="K10801" s="21">
        <f>IF(I10801&lt;&gt;"",SUMIF(Table1[Codigo_servico],A10801,Table1[Subtotal_insumo]),"")</f>
        <v>234.97741989674415</v>
      </c>
      <c r="L10801" s="17" t="str">
        <f>IF(Table1[[#This Row],[Ordem_insumos]]&lt;&gt;0,VLOOKUP(Table1[[#This Row],[Codigo_servico]],Preencher_Orcamento!$B:$D,3,FALSE)*Table1[[#This Row],[Qtde_insumo]],"")</f>
        <v/>
      </c>
      <c r="M10801" s="17" t="str">
        <f>IF(Table1[[#This Row],[Ordem_insumos]]&lt;&gt;0,VLOOKUP(Table1[[#This Row],[Codigo_servico]],Preencher_Orcamento!$B:$D,3,FALSE)*Table1[[#This Row],[Subtotal_insumo]],"")</f>
        <v/>
      </c>
    </row>
    <row r="10802" spans="1:13" x14ac:dyDescent="0.25">
      <c r="A10802" s="6">
        <v>170176</v>
      </c>
      <c r="B10802" s="126">
        <v>1</v>
      </c>
      <c r="C10802" s="133"/>
      <c r="D10802" s="134">
        <v>2099</v>
      </c>
      <c r="E10802" s="7" t="s">
        <v>2205</v>
      </c>
      <c r="F10802" s="8" t="s">
        <v>2140</v>
      </c>
      <c r="G10802" s="16">
        <f>IFERROR(VLOOKUP(Table1[[#This Row],[Codigo_insumo]],BD_Insumos!$B:$E,4),"")</f>
        <v>12.627877718847255</v>
      </c>
      <c r="H10802" s="140">
        <v>5.4353999999999996</v>
      </c>
      <c r="I10802" s="9"/>
      <c r="J10802" s="22">
        <f t="shared" si="168"/>
        <v>68.637566553022367</v>
      </c>
      <c r="K10802" s="22" t="str">
        <f>IF(I10802&lt;&gt;"",SUMIF(Table1[Codigo_servico],A10802,Table1[Subtotal_insumo]),"")</f>
        <v/>
      </c>
      <c r="L10802" s="16">
        <f>IF(Table1[[#This Row],[Ordem_insumos]]&lt;&gt;0,VLOOKUP(Table1[[#This Row],[Codigo_servico]],Preencher_Orcamento!$B:$D,3,FALSE)*Table1[[#This Row],[Qtde_insumo]],"")</f>
        <v>0</v>
      </c>
      <c r="M10802" s="16">
        <f>IF(Table1[[#This Row],[Ordem_insumos]]&lt;&gt;0,VLOOKUP(Table1[[#This Row],[Codigo_servico]],Preencher_Orcamento!$B:$D,3,FALSE)*Table1[[#This Row],[Subtotal_insumo]],"")</f>
        <v>0</v>
      </c>
    </row>
    <row r="10803" spans="1:13" x14ac:dyDescent="0.25">
      <c r="A10803" s="6">
        <v>170176</v>
      </c>
      <c r="B10803" s="126">
        <v>2</v>
      </c>
      <c r="C10803" s="133"/>
      <c r="D10803" s="134">
        <v>10543</v>
      </c>
      <c r="E10803" s="7" t="s">
        <v>91</v>
      </c>
      <c r="F10803" s="8" t="s">
        <v>58</v>
      </c>
      <c r="G10803" s="16">
        <f>IFERROR(VLOOKUP(Table1[[#This Row],[Codigo_insumo]],BD_Insumos!$B:$E,4),"")</f>
        <v>67.283799999999999</v>
      </c>
      <c r="H10803" s="140">
        <v>0.03</v>
      </c>
      <c r="I10803" s="9"/>
      <c r="J10803" s="22">
        <f t="shared" si="168"/>
        <v>2.0185139999999997</v>
      </c>
      <c r="K10803" s="22" t="str">
        <f>IF(I10803&lt;&gt;"",SUMIF(Table1[Codigo_servico],A10803,Table1[Subtotal_insumo]),"")</f>
        <v/>
      </c>
      <c r="L10803" s="16">
        <f>IF(Table1[[#This Row],[Ordem_insumos]]&lt;&gt;0,VLOOKUP(Table1[[#This Row],[Codigo_servico]],Preencher_Orcamento!$B:$D,3,FALSE)*Table1[[#This Row],[Qtde_insumo]],"")</f>
        <v>0</v>
      </c>
      <c r="M10803" s="16">
        <f>IF(Table1[[#This Row],[Ordem_insumos]]&lt;&gt;0,VLOOKUP(Table1[[#This Row],[Codigo_servico]],Preencher_Orcamento!$B:$D,3,FALSE)*Table1[[#This Row],[Subtotal_insumo]],"")</f>
        <v>0</v>
      </c>
    </row>
    <row r="10804" spans="1:13" ht="26.25" x14ac:dyDescent="0.25">
      <c r="A10804" s="6">
        <v>170176</v>
      </c>
      <c r="B10804" s="126">
        <v>3</v>
      </c>
      <c r="C10804" s="133"/>
      <c r="D10804" s="134">
        <v>14040</v>
      </c>
      <c r="E10804" s="7" t="s">
        <v>299</v>
      </c>
      <c r="F10804" s="8" t="s">
        <v>168</v>
      </c>
      <c r="G10804" s="16">
        <f>IFERROR(VLOOKUP(Table1[[#This Row],[Codigo_insumo]],BD_Insumos!$B:$E,4),"")</f>
        <v>7.3939000000000004</v>
      </c>
      <c r="H10804" s="140">
        <v>0.27</v>
      </c>
      <c r="I10804" s="9"/>
      <c r="J10804" s="22">
        <f t="shared" si="168"/>
        <v>1.9963530000000003</v>
      </c>
      <c r="K10804" s="22" t="str">
        <f>IF(I10804&lt;&gt;"",SUMIF(Table1[Codigo_servico],A10804,Table1[Subtotal_insumo]),"")</f>
        <v/>
      </c>
      <c r="L10804" s="16">
        <f>IF(Table1[[#This Row],[Ordem_insumos]]&lt;&gt;0,VLOOKUP(Table1[[#This Row],[Codigo_servico]],Preencher_Orcamento!$B:$D,3,FALSE)*Table1[[#This Row],[Qtde_insumo]],"")</f>
        <v>0</v>
      </c>
      <c r="M10804" s="16">
        <f>IF(Table1[[#This Row],[Ordem_insumos]]&lt;&gt;0,VLOOKUP(Table1[[#This Row],[Codigo_servico]],Preencher_Orcamento!$B:$D,3,FALSE)*Table1[[#This Row],[Subtotal_insumo]],"")</f>
        <v>0</v>
      </c>
    </row>
    <row r="10805" spans="1:13" x14ac:dyDescent="0.25">
      <c r="A10805" s="6">
        <v>170176</v>
      </c>
      <c r="B10805" s="126">
        <v>4</v>
      </c>
      <c r="C10805" s="133"/>
      <c r="D10805" s="134">
        <v>11066</v>
      </c>
      <c r="E10805" s="7" t="s">
        <v>183</v>
      </c>
      <c r="F10805" s="8" t="s">
        <v>5</v>
      </c>
      <c r="G10805" s="16">
        <f>IFERROR(VLOOKUP(Table1[[#This Row],[Codigo_insumo]],BD_Insumos!$B:$E,4),"")</f>
        <v>1.0965</v>
      </c>
      <c r="H10805" s="140">
        <v>0.6</v>
      </c>
      <c r="I10805" s="9"/>
      <c r="J10805" s="22">
        <f t="shared" si="168"/>
        <v>0.65790000000000004</v>
      </c>
      <c r="K10805" s="22" t="str">
        <f>IF(I10805&lt;&gt;"",SUMIF(Table1[Codigo_servico],A10805,Table1[Subtotal_insumo]),"")</f>
        <v/>
      </c>
      <c r="L10805" s="16">
        <f>IF(Table1[[#This Row],[Ordem_insumos]]&lt;&gt;0,VLOOKUP(Table1[[#This Row],[Codigo_servico]],Preencher_Orcamento!$B:$D,3,FALSE)*Table1[[#This Row],[Qtde_insumo]],"")</f>
        <v>0</v>
      </c>
      <c r="M10805" s="16">
        <f>IF(Table1[[#This Row],[Ordem_insumos]]&lt;&gt;0,VLOOKUP(Table1[[#This Row],[Codigo_servico]],Preencher_Orcamento!$B:$D,3,FALSE)*Table1[[#This Row],[Subtotal_insumo]],"")</f>
        <v>0</v>
      </c>
    </row>
    <row r="10806" spans="1:13" x14ac:dyDescent="0.25">
      <c r="A10806" s="6">
        <v>170176</v>
      </c>
      <c r="B10806" s="126">
        <v>5</v>
      </c>
      <c r="C10806" s="133"/>
      <c r="D10806" s="134">
        <v>11070</v>
      </c>
      <c r="E10806" s="7" t="s">
        <v>185</v>
      </c>
      <c r="F10806" s="8" t="s">
        <v>5</v>
      </c>
      <c r="G10806" s="16">
        <f>IFERROR(VLOOKUP(Table1[[#This Row],[Codigo_insumo]],BD_Insumos!$B:$E,4),"")</f>
        <v>4.1189999999999998</v>
      </c>
      <c r="H10806" s="140">
        <v>0.15</v>
      </c>
      <c r="I10806" s="9"/>
      <c r="J10806" s="22">
        <f t="shared" si="168"/>
        <v>0.6178499999999999</v>
      </c>
      <c r="K10806" s="22" t="str">
        <f>IF(I10806&lt;&gt;"",SUMIF(Table1[Codigo_servico],A10806,Table1[Subtotal_insumo]),"")</f>
        <v/>
      </c>
      <c r="L10806" s="16">
        <f>IF(Table1[[#This Row],[Ordem_insumos]]&lt;&gt;0,VLOOKUP(Table1[[#This Row],[Codigo_servico]],Preencher_Orcamento!$B:$D,3,FALSE)*Table1[[#This Row],[Qtde_insumo]],"")</f>
        <v>0</v>
      </c>
      <c r="M10806" s="16">
        <f>IF(Table1[[#This Row],[Ordem_insumos]]&lt;&gt;0,VLOOKUP(Table1[[#This Row],[Codigo_servico]],Preencher_Orcamento!$B:$D,3,FALSE)*Table1[[#This Row],[Subtotal_insumo]],"")</f>
        <v>0</v>
      </c>
    </row>
    <row r="10807" spans="1:13" x14ac:dyDescent="0.25">
      <c r="A10807" s="6">
        <v>170176</v>
      </c>
      <c r="B10807" s="126">
        <v>6</v>
      </c>
      <c r="C10807" s="133"/>
      <c r="D10807" s="134">
        <v>17515</v>
      </c>
      <c r="E10807" s="7" t="s">
        <v>383</v>
      </c>
      <c r="F10807" s="8" t="s">
        <v>197</v>
      </c>
      <c r="G10807" s="16">
        <f>IFERROR(VLOOKUP(Table1[[#This Row],[Codigo_insumo]],BD_Insumos!$B:$E,4),"")</f>
        <v>5.5275999999999996</v>
      </c>
      <c r="H10807" s="140">
        <v>0.06</v>
      </c>
      <c r="I10807" s="9"/>
      <c r="J10807" s="22">
        <f t="shared" si="168"/>
        <v>0.33165599999999995</v>
      </c>
      <c r="K10807" s="22" t="str">
        <f>IF(I10807&lt;&gt;"",SUMIF(Table1[Codigo_servico],A10807,Table1[Subtotal_insumo]),"")</f>
        <v/>
      </c>
      <c r="L10807" s="16">
        <f>IF(Table1[[#This Row],[Ordem_insumos]]&lt;&gt;0,VLOOKUP(Table1[[#This Row],[Codigo_servico]],Preencher_Orcamento!$B:$D,3,FALSE)*Table1[[#This Row],[Qtde_insumo]],"")</f>
        <v>0</v>
      </c>
      <c r="M10807" s="16">
        <f>IF(Table1[[#This Row],[Ordem_insumos]]&lt;&gt;0,VLOOKUP(Table1[[#This Row],[Codigo_servico]],Preencher_Orcamento!$B:$D,3,FALSE)*Table1[[#This Row],[Subtotal_insumo]],"")</f>
        <v>0</v>
      </c>
    </row>
    <row r="10808" spans="1:13" x14ac:dyDescent="0.25">
      <c r="A10808" s="6">
        <v>170176</v>
      </c>
      <c r="B10808" s="126">
        <v>7</v>
      </c>
      <c r="C10808" s="133"/>
      <c r="D10808" s="134">
        <v>10627</v>
      </c>
      <c r="E10808" s="7" t="s">
        <v>137</v>
      </c>
      <c r="F10808" s="8" t="s">
        <v>58</v>
      </c>
      <c r="G10808" s="18">
        <f>IFERROR(VLOOKUP(Table1[[#This Row],[Codigo_insumo]],BD_Insumos!$B:$E,4),"")</f>
        <v>213.67830000000001</v>
      </c>
      <c r="H10808" s="140">
        <v>1.12E-2</v>
      </c>
      <c r="I10808" s="9"/>
      <c r="J10808" s="23">
        <f t="shared" si="168"/>
        <v>2.39319696</v>
      </c>
      <c r="K10808" s="22" t="str">
        <f>IF(I10808&lt;&gt;"",SUMIF(Table1[Codigo_servico],A10808,Table1[Subtotal_insumo]),"")</f>
        <v/>
      </c>
      <c r="L10808" s="18">
        <f>IF(Table1[[#This Row],[Ordem_insumos]]&lt;&gt;0,VLOOKUP(Table1[[#This Row],[Codigo_servico]],Preencher_Orcamento!$B:$D,3,FALSE)*Table1[[#This Row],[Qtde_insumo]],"")</f>
        <v>0</v>
      </c>
      <c r="M10808" s="18">
        <f>IF(Table1[[#This Row],[Ordem_insumos]]&lt;&gt;0,VLOOKUP(Table1[[#This Row],[Codigo_servico]],Preencher_Orcamento!$B:$D,3,FALSE)*Table1[[#This Row],[Subtotal_insumo]],"")</f>
        <v>0</v>
      </c>
    </row>
    <row r="10809" spans="1:13" ht="26.25" x14ac:dyDescent="0.25">
      <c r="A10809" s="6">
        <v>170176</v>
      </c>
      <c r="B10809" s="126">
        <v>8</v>
      </c>
      <c r="C10809" s="133"/>
      <c r="D10809" s="134">
        <v>12540</v>
      </c>
      <c r="E10809" s="7" t="s">
        <v>237</v>
      </c>
      <c r="F10809" s="8" t="s">
        <v>457</v>
      </c>
      <c r="G10809" s="18">
        <f>IFERROR(VLOOKUP(Table1[[#This Row],[Codigo_insumo]],BD_Insumos!$B:$E,4),"")</f>
        <v>2.3161</v>
      </c>
      <c r="H10809" s="140">
        <v>15</v>
      </c>
      <c r="I10809" s="9"/>
      <c r="J10809" s="23">
        <f t="shared" si="168"/>
        <v>34.741500000000002</v>
      </c>
      <c r="K10809" s="22" t="str">
        <f>IF(I10809&lt;&gt;"",SUMIF(Table1[Codigo_servico],A10809,Table1[Subtotal_insumo]),"")</f>
        <v/>
      </c>
      <c r="L10809" s="18">
        <f>IF(Table1[[#This Row],[Ordem_insumos]]&lt;&gt;0,VLOOKUP(Table1[[#This Row],[Codigo_servico]],Preencher_Orcamento!$B:$D,3,FALSE)*Table1[[#This Row],[Qtde_insumo]],"")</f>
        <v>0</v>
      </c>
      <c r="M10809" s="18">
        <f>IF(Table1[[#This Row],[Ordem_insumos]]&lt;&gt;0,VLOOKUP(Table1[[#This Row],[Codigo_servico]],Preencher_Orcamento!$B:$D,3,FALSE)*Table1[[#This Row],[Subtotal_insumo]],"")</f>
        <v>0</v>
      </c>
    </row>
    <row r="10810" spans="1:13" ht="26.25" x14ac:dyDescent="0.25">
      <c r="A10810" s="6">
        <v>170176</v>
      </c>
      <c r="B10810" s="126">
        <v>9</v>
      </c>
      <c r="C10810" s="133"/>
      <c r="D10810" s="134">
        <v>2016</v>
      </c>
      <c r="E10810" s="7" t="s">
        <v>2187</v>
      </c>
      <c r="F10810" s="8" t="s">
        <v>2140</v>
      </c>
      <c r="G10810" s="18">
        <f>IFERROR(VLOOKUP(Table1[[#This Row],[Codigo_insumo]],BD_Insumos!$B:$E,4),"")</f>
        <v>13.188618292508322</v>
      </c>
      <c r="H10810" s="140">
        <v>0.54</v>
      </c>
      <c r="I10810" s="9"/>
      <c r="J10810" s="23">
        <f t="shared" si="168"/>
        <v>7.1218538779544938</v>
      </c>
      <c r="K10810" s="22" t="str">
        <f>IF(I10810&lt;&gt;"",SUMIF(Table1[Codigo_servico],A10810,Table1[Subtotal_insumo]),"")</f>
        <v/>
      </c>
      <c r="L10810" s="18">
        <f>IF(Table1[[#This Row],[Ordem_insumos]]&lt;&gt;0,VLOOKUP(Table1[[#This Row],[Codigo_servico]],Preencher_Orcamento!$B:$D,3,FALSE)*Table1[[#This Row],[Qtde_insumo]],"")</f>
        <v>0</v>
      </c>
      <c r="M10810" s="18">
        <f>IF(Table1[[#This Row],[Ordem_insumos]]&lt;&gt;0,VLOOKUP(Table1[[#This Row],[Codigo_servico]],Preencher_Orcamento!$B:$D,3,FALSE)*Table1[[#This Row],[Subtotal_insumo]],"")</f>
        <v>0</v>
      </c>
    </row>
    <row r="10811" spans="1:13" x14ac:dyDescent="0.25">
      <c r="A10811" s="6">
        <v>170176</v>
      </c>
      <c r="B10811" s="126">
        <v>10</v>
      </c>
      <c r="C10811" s="133"/>
      <c r="D10811" s="134">
        <v>17740</v>
      </c>
      <c r="E10811" s="7" t="s">
        <v>399</v>
      </c>
      <c r="F10811" s="8" t="s">
        <v>197</v>
      </c>
      <c r="G10811" s="18">
        <f>IFERROR(VLOOKUP(Table1[[#This Row],[Codigo_insumo]],BD_Insumos!$B:$E,4),"")</f>
        <v>4.9862000000000002</v>
      </c>
      <c r="H10811" s="140">
        <v>0.1</v>
      </c>
      <c r="I10811" s="9"/>
      <c r="J10811" s="23">
        <f t="shared" si="168"/>
        <v>0.49862000000000006</v>
      </c>
      <c r="K10811" s="22" t="str">
        <f>IF(I10811&lt;&gt;"",SUMIF(Table1[Codigo_servico],A10811,Table1[Subtotal_insumo]),"")</f>
        <v/>
      </c>
      <c r="L10811" s="18">
        <f>IF(Table1[[#This Row],[Ordem_insumos]]&lt;&gt;0,VLOOKUP(Table1[[#This Row],[Codigo_servico]],Preencher_Orcamento!$B:$D,3,FALSE)*Table1[[#This Row],[Qtde_insumo]],"")</f>
        <v>0</v>
      </c>
      <c r="M10811" s="18">
        <f>IF(Table1[[#This Row],[Ordem_insumos]]&lt;&gt;0,VLOOKUP(Table1[[#This Row],[Codigo_servico]],Preencher_Orcamento!$B:$D,3,FALSE)*Table1[[#This Row],[Subtotal_insumo]],"")</f>
        <v>0</v>
      </c>
    </row>
    <row r="10812" spans="1:13" x14ac:dyDescent="0.25">
      <c r="A10812" s="6">
        <v>170176</v>
      </c>
      <c r="B10812" s="126">
        <v>11</v>
      </c>
      <c r="C10812" s="133"/>
      <c r="D10812" s="134">
        <v>2020</v>
      </c>
      <c r="E10812" s="7" t="s">
        <v>2188</v>
      </c>
      <c r="F10812" s="8" t="s">
        <v>2140</v>
      </c>
      <c r="G10812" s="18">
        <f>IFERROR(VLOOKUP(Table1[[#This Row],[Codigo_insumo]],BD_Insumos!$B:$E,4),"")</f>
        <v>15.860837164231068</v>
      </c>
      <c r="H10812" s="140">
        <v>2.99</v>
      </c>
      <c r="I10812" s="9"/>
      <c r="J10812" s="23">
        <f t="shared" si="168"/>
        <v>47.423903121050898</v>
      </c>
      <c r="K10812" s="22" t="str">
        <f>IF(I10812&lt;&gt;"",SUMIF(Table1[Codigo_servico],A10812,Table1[Subtotal_insumo]),"")</f>
        <v/>
      </c>
      <c r="L10812" s="18">
        <f>IF(Table1[[#This Row],[Ordem_insumos]]&lt;&gt;0,VLOOKUP(Table1[[#This Row],[Codigo_servico]],Preencher_Orcamento!$B:$D,3,FALSE)*Table1[[#This Row],[Qtde_insumo]],"")</f>
        <v>0</v>
      </c>
      <c r="M10812" s="18">
        <f>IF(Table1[[#This Row],[Ordem_insumos]]&lt;&gt;0,VLOOKUP(Table1[[#This Row],[Codigo_servico]],Preencher_Orcamento!$B:$D,3,FALSE)*Table1[[#This Row],[Subtotal_insumo]],"")</f>
        <v>0</v>
      </c>
    </row>
    <row r="10813" spans="1:13" x14ac:dyDescent="0.25">
      <c r="A10813" s="6">
        <v>170176</v>
      </c>
      <c r="B10813" s="126">
        <v>12</v>
      </c>
      <c r="C10813" s="133"/>
      <c r="D10813" s="134">
        <v>2013</v>
      </c>
      <c r="E10813" s="7" t="s">
        <v>2184</v>
      </c>
      <c r="F10813" s="8" t="s">
        <v>2140</v>
      </c>
      <c r="G10813" s="18">
        <f>IFERROR(VLOOKUP(Table1[[#This Row],[Codigo_insumo]],BD_Insumos!$B:$E,4),"")</f>
        <v>15.756939025755017</v>
      </c>
      <c r="H10813" s="140">
        <v>0.33</v>
      </c>
      <c r="I10813" s="9"/>
      <c r="J10813" s="23">
        <f t="shared" si="168"/>
        <v>5.1997898784991561</v>
      </c>
      <c r="K10813" s="22" t="str">
        <f>IF(I10813&lt;&gt;"",SUMIF(Table1[Codigo_servico],A10813,Table1[Subtotal_insumo]),"")</f>
        <v/>
      </c>
      <c r="L10813" s="18">
        <f>IF(Table1[[#This Row],[Ordem_insumos]]&lt;&gt;0,VLOOKUP(Table1[[#This Row],[Codigo_servico]],Preencher_Orcamento!$B:$D,3,FALSE)*Table1[[#This Row],[Qtde_insumo]],"")</f>
        <v>0</v>
      </c>
      <c r="M10813" s="18">
        <f>IF(Table1[[#This Row],[Ordem_insumos]]&lt;&gt;0,VLOOKUP(Table1[[#This Row],[Codigo_servico]],Preencher_Orcamento!$B:$D,3,FALSE)*Table1[[#This Row],[Subtotal_insumo]],"")</f>
        <v>0</v>
      </c>
    </row>
    <row r="10814" spans="1:13" x14ac:dyDescent="0.25">
      <c r="A10814" s="6">
        <v>170176</v>
      </c>
      <c r="B10814" s="126">
        <v>13</v>
      </c>
      <c r="C10814" s="133"/>
      <c r="D10814" s="134">
        <v>2014</v>
      </c>
      <c r="E10814" s="7" t="s">
        <v>2185</v>
      </c>
      <c r="F10814" s="8" t="s">
        <v>2140</v>
      </c>
      <c r="G10814" s="18">
        <f>IFERROR(VLOOKUP(Table1[[#This Row],[Codigo_insumo]],BD_Insumos!$B:$E,4),"")</f>
        <v>13.173665210544026</v>
      </c>
      <c r="H10814" s="140">
        <v>0.33</v>
      </c>
      <c r="I10814" s="9"/>
      <c r="J10814" s="23">
        <f t="shared" si="168"/>
        <v>4.3473095194795288</v>
      </c>
      <c r="K10814" s="22" t="str">
        <f>IF(I10814&lt;&gt;"",SUMIF(Table1[Codigo_servico],A10814,Table1[Subtotal_insumo]),"")</f>
        <v/>
      </c>
      <c r="L10814" s="18">
        <f>IF(Table1[[#This Row],[Ordem_insumos]]&lt;&gt;0,VLOOKUP(Table1[[#This Row],[Codigo_servico]],Preencher_Orcamento!$B:$D,3,FALSE)*Table1[[#This Row],[Qtde_insumo]],"")</f>
        <v>0</v>
      </c>
      <c r="M10814" s="18">
        <f>IF(Table1[[#This Row],[Ordem_insumos]]&lt;&gt;0,VLOOKUP(Table1[[#This Row],[Codigo_servico]],Preencher_Orcamento!$B:$D,3,FALSE)*Table1[[#This Row],[Subtotal_insumo]],"")</f>
        <v>0</v>
      </c>
    </row>
    <row r="10815" spans="1:13" x14ac:dyDescent="0.25">
      <c r="A10815" s="6">
        <v>170176</v>
      </c>
      <c r="B10815" s="126">
        <v>14</v>
      </c>
      <c r="C10815" s="133"/>
      <c r="D10815" s="134">
        <v>2015</v>
      </c>
      <c r="E10815" s="7" t="s">
        <v>2186</v>
      </c>
      <c r="F10815" s="8" t="s">
        <v>2140</v>
      </c>
      <c r="G10815" s="18">
        <f>IFERROR(VLOOKUP(Table1[[#This Row],[Codigo_insumo]],BD_Insumos!$B:$E,4),"")</f>
        <v>16.259414142106937</v>
      </c>
      <c r="H10815" s="140">
        <v>0.54</v>
      </c>
      <c r="I10815" s="9"/>
      <c r="J10815" s="23">
        <f t="shared" si="168"/>
        <v>8.7800836367377464</v>
      </c>
      <c r="K10815" s="22" t="str">
        <f>IF(I10815&lt;&gt;"",SUMIF(Table1[Codigo_servico],A10815,Table1[Subtotal_insumo]),"")</f>
        <v/>
      </c>
      <c r="L10815" s="18">
        <f>IF(Table1[[#This Row],[Ordem_insumos]]&lt;&gt;0,VLOOKUP(Table1[[#This Row],[Codigo_servico]],Preencher_Orcamento!$B:$D,3,FALSE)*Table1[[#This Row],[Qtde_insumo]],"")</f>
        <v>0</v>
      </c>
      <c r="M10815" s="18">
        <f>IF(Table1[[#This Row],[Ordem_insumos]]&lt;&gt;0,VLOOKUP(Table1[[#This Row],[Codigo_servico]],Preencher_Orcamento!$B:$D,3,FALSE)*Table1[[#This Row],[Subtotal_insumo]],"")</f>
        <v>0</v>
      </c>
    </row>
    <row r="10816" spans="1:13" ht="26.25" x14ac:dyDescent="0.25">
      <c r="A10816" s="6">
        <v>170176</v>
      </c>
      <c r="B10816" s="126">
        <v>15</v>
      </c>
      <c r="C10816" s="133"/>
      <c r="D10816" s="134">
        <v>10645</v>
      </c>
      <c r="E10816" s="7" t="s">
        <v>155</v>
      </c>
      <c r="F10816" s="8" t="s">
        <v>58</v>
      </c>
      <c r="G10816" s="18">
        <f>IFERROR(VLOOKUP(Table1[[#This Row],[Codigo_insumo]],BD_Insumos!$B:$E,4),"")</f>
        <v>309.5095</v>
      </c>
      <c r="H10816" s="140">
        <v>3.85E-2</v>
      </c>
      <c r="I10816" s="9"/>
      <c r="J10816" s="23">
        <f t="shared" si="168"/>
        <v>11.916115749999999</v>
      </c>
      <c r="K10816" s="22" t="str">
        <f>IF(I10816&lt;&gt;"",SUMIF(Table1[Codigo_servico],A10816,Table1[Subtotal_insumo]),"")</f>
        <v/>
      </c>
      <c r="L10816" s="18">
        <f>IF(Table1[[#This Row],[Ordem_insumos]]&lt;&gt;0,VLOOKUP(Table1[[#This Row],[Codigo_servico]],Preencher_Orcamento!$B:$D,3,FALSE)*Table1[[#This Row],[Qtde_insumo]],"")</f>
        <v>0</v>
      </c>
      <c r="M10816" s="18">
        <f>IF(Table1[[#This Row],[Ordem_insumos]]&lt;&gt;0,VLOOKUP(Table1[[#This Row],[Codigo_servico]],Preencher_Orcamento!$B:$D,3,FALSE)*Table1[[#This Row],[Subtotal_insumo]],"")</f>
        <v>0</v>
      </c>
    </row>
    <row r="10817" spans="1:13" x14ac:dyDescent="0.25">
      <c r="A10817" s="6">
        <v>170176</v>
      </c>
      <c r="B10817" s="126">
        <v>16</v>
      </c>
      <c r="C10817" s="133"/>
      <c r="D10817" s="134">
        <v>10612</v>
      </c>
      <c r="E10817" s="7" t="s">
        <v>122</v>
      </c>
      <c r="F10817" s="8" t="s">
        <v>58</v>
      </c>
      <c r="G10817" s="18">
        <f>IFERROR(VLOOKUP(Table1[[#This Row],[Codigo_insumo]],BD_Insumos!$B:$E,4),"")</f>
        <v>250.2276</v>
      </c>
      <c r="H10817" s="140">
        <v>6.6000000000000003E-2</v>
      </c>
      <c r="I10817" s="9"/>
      <c r="J10817" s="23">
        <f t="shared" si="168"/>
        <v>16.515021600000001</v>
      </c>
      <c r="K10817" s="22" t="str">
        <f>IF(I10817&lt;&gt;"",SUMIF(Table1[Codigo_servico],A10817,Table1[Subtotal_insumo]),"")</f>
        <v/>
      </c>
      <c r="L10817" s="18">
        <f>IF(Table1[[#This Row],[Ordem_insumos]]&lt;&gt;0,VLOOKUP(Table1[[#This Row],[Codigo_servico]],Preencher_Orcamento!$B:$D,3,FALSE)*Table1[[#This Row],[Qtde_insumo]],"")</f>
        <v>0</v>
      </c>
      <c r="M10817" s="18">
        <f>IF(Table1[[#This Row],[Ordem_insumos]]&lt;&gt;0,VLOOKUP(Table1[[#This Row],[Codigo_servico]],Preencher_Orcamento!$B:$D,3,FALSE)*Table1[[#This Row],[Subtotal_insumo]],"")</f>
        <v>0</v>
      </c>
    </row>
    <row r="10818" spans="1:13" ht="26.25" x14ac:dyDescent="0.25">
      <c r="A10818" s="6">
        <v>170176</v>
      </c>
      <c r="B10818" s="126">
        <v>17</v>
      </c>
      <c r="C10818" s="133"/>
      <c r="D10818" s="134">
        <v>14022</v>
      </c>
      <c r="E10818" s="7" t="s">
        <v>290</v>
      </c>
      <c r="F10818" s="8" t="s">
        <v>197</v>
      </c>
      <c r="G10818" s="18">
        <f>IFERROR(VLOOKUP(Table1[[#This Row],[Codigo_insumo]],BD_Insumos!$B:$E,4),"")</f>
        <v>20.04</v>
      </c>
      <c r="H10818" s="140">
        <v>0.16</v>
      </c>
      <c r="I10818" s="9"/>
      <c r="J10818" s="23">
        <f t="shared" ref="J10818:J10881" si="169">IF(I10818="",G10818*H10818,"")</f>
        <v>3.2063999999999999</v>
      </c>
      <c r="K10818" s="22" t="str">
        <f>IF(I10818&lt;&gt;"",SUMIF(Table1[Codigo_servico],A10818,Table1[Subtotal_insumo]),"")</f>
        <v/>
      </c>
      <c r="L10818" s="18">
        <f>IF(Table1[[#This Row],[Ordem_insumos]]&lt;&gt;0,VLOOKUP(Table1[[#This Row],[Codigo_servico]],Preencher_Orcamento!$B:$D,3,FALSE)*Table1[[#This Row],[Qtde_insumo]],"")</f>
        <v>0</v>
      </c>
      <c r="M10818" s="18">
        <f>IF(Table1[[#This Row],[Ordem_insumos]]&lt;&gt;0,VLOOKUP(Table1[[#This Row],[Codigo_servico]],Preencher_Orcamento!$B:$D,3,FALSE)*Table1[[#This Row],[Subtotal_insumo]],"")</f>
        <v>0</v>
      </c>
    </row>
    <row r="10819" spans="1:13" x14ac:dyDescent="0.25">
      <c r="A10819" s="6">
        <v>170176</v>
      </c>
      <c r="B10819" s="126">
        <v>18</v>
      </c>
      <c r="C10819" s="133"/>
      <c r="D10819" s="134">
        <v>11510</v>
      </c>
      <c r="E10819" s="7" t="s">
        <v>205</v>
      </c>
      <c r="F10819" s="8" t="s">
        <v>197</v>
      </c>
      <c r="G10819" s="18">
        <f>IFERROR(VLOOKUP(Table1[[#This Row],[Codigo_insumo]],BD_Insumos!$B:$E,4),"")</f>
        <v>3.2757999999999998</v>
      </c>
      <c r="H10819" s="140">
        <v>5.67</v>
      </c>
      <c r="I10819" s="9"/>
      <c r="J10819" s="23">
        <f t="shared" si="169"/>
        <v>18.573785999999998</v>
      </c>
      <c r="K10819" s="22" t="str">
        <f>IF(I10819&lt;&gt;"",SUMIF(Table1[Codigo_servico],A10819,Table1[Subtotal_insumo]),"")</f>
        <v/>
      </c>
      <c r="L10819" s="18">
        <f>IF(Table1[[#This Row],[Ordem_insumos]]&lt;&gt;0,VLOOKUP(Table1[[#This Row],[Codigo_servico]],Preencher_Orcamento!$B:$D,3,FALSE)*Table1[[#This Row],[Qtde_insumo]],"")</f>
        <v>0</v>
      </c>
      <c r="M10819" s="18">
        <f>IF(Table1[[#This Row],[Ordem_insumos]]&lt;&gt;0,VLOOKUP(Table1[[#This Row],[Codigo_servico]],Preencher_Orcamento!$B:$D,3,FALSE)*Table1[[#This Row],[Subtotal_insumo]],"")</f>
        <v>0</v>
      </c>
    </row>
    <row r="10820" spans="1:13" x14ac:dyDescent="0.25">
      <c r="A10820" s="3">
        <v>170180</v>
      </c>
      <c r="B10820" s="125">
        <v>0</v>
      </c>
      <c r="C10820" s="131" t="s">
        <v>4410</v>
      </c>
      <c r="D10820" s="132"/>
      <c r="E10820" s="4"/>
      <c r="F10820" s="4"/>
      <c r="G10820" s="17" t="str">
        <f>IFERROR(VLOOKUP(Table1[[#This Row],[Codigo_insumo]],BD_Insumos!$B:$E,4),"")</f>
        <v/>
      </c>
      <c r="H10820" s="139"/>
      <c r="I10820" s="5" t="s">
        <v>5</v>
      </c>
      <c r="J10820" s="20" t="str">
        <f t="shared" si="169"/>
        <v/>
      </c>
      <c r="K10820" s="21">
        <f>IF(I10820&lt;&gt;"",SUMIF(Table1[Codigo_servico],A10820,Table1[Subtotal_insumo]),"")</f>
        <v>569.95634987280039</v>
      </c>
      <c r="L10820" s="17" t="str">
        <f>IF(Table1[[#This Row],[Ordem_insumos]]&lt;&gt;0,VLOOKUP(Table1[[#This Row],[Codigo_servico]],Preencher_Orcamento!$B:$D,3,FALSE)*Table1[[#This Row],[Qtde_insumo]],"")</f>
        <v/>
      </c>
      <c r="M10820" s="17" t="str">
        <f>IF(Table1[[#This Row],[Ordem_insumos]]&lt;&gt;0,VLOOKUP(Table1[[#This Row],[Codigo_servico]],Preencher_Orcamento!$B:$D,3,FALSE)*Table1[[#This Row],[Subtotal_insumo]],"")</f>
        <v/>
      </c>
    </row>
    <row r="10821" spans="1:13" x14ac:dyDescent="0.25">
      <c r="A10821" s="6">
        <v>170180</v>
      </c>
      <c r="B10821" s="126">
        <v>1</v>
      </c>
      <c r="C10821" s="133"/>
      <c r="D10821" s="134">
        <v>10613</v>
      </c>
      <c r="E10821" s="7" t="s">
        <v>123</v>
      </c>
      <c r="F10821" s="8" t="s">
        <v>58</v>
      </c>
      <c r="G10821" s="16">
        <f>IFERROR(VLOOKUP(Table1[[#This Row],[Codigo_insumo]],BD_Insumos!$B:$E,4),"")</f>
        <v>250.2988</v>
      </c>
      <c r="H10821" s="140">
        <v>0.18</v>
      </c>
      <c r="I10821" s="9"/>
      <c r="J10821" s="22">
        <f t="shared" si="169"/>
        <v>45.053784</v>
      </c>
      <c r="K10821" s="22" t="str">
        <f>IF(I10821&lt;&gt;"",SUMIF(Table1[Codigo_servico],A10821,Table1[Subtotal_insumo]),"")</f>
        <v/>
      </c>
      <c r="L10821" s="16">
        <f>IF(Table1[[#This Row],[Ordem_insumos]]&lt;&gt;0,VLOOKUP(Table1[[#This Row],[Codigo_servico]],Preencher_Orcamento!$B:$D,3,FALSE)*Table1[[#This Row],[Qtde_insumo]],"")</f>
        <v>0</v>
      </c>
      <c r="M10821" s="16">
        <f>IF(Table1[[#This Row],[Ordem_insumos]]&lt;&gt;0,VLOOKUP(Table1[[#This Row],[Codigo_servico]],Preencher_Orcamento!$B:$D,3,FALSE)*Table1[[#This Row],[Subtotal_insumo]],"")</f>
        <v>0</v>
      </c>
    </row>
    <row r="10822" spans="1:13" x14ac:dyDescent="0.25">
      <c r="A10822" s="6">
        <v>170180</v>
      </c>
      <c r="B10822" s="126">
        <v>2</v>
      </c>
      <c r="C10822" s="133"/>
      <c r="D10822" s="134">
        <v>10504</v>
      </c>
      <c r="E10822" s="7" t="s">
        <v>61</v>
      </c>
      <c r="F10822" s="8" t="s">
        <v>58</v>
      </c>
      <c r="G10822" s="16">
        <f>IFERROR(VLOOKUP(Table1[[#This Row],[Codigo_insumo]],BD_Insumos!$B:$E,4),"")</f>
        <v>73.739999999999995</v>
      </c>
      <c r="H10822" s="140">
        <v>6.4000000000000001E-2</v>
      </c>
      <c r="I10822" s="9"/>
      <c r="J10822" s="22">
        <f t="shared" si="169"/>
        <v>4.71936</v>
      </c>
      <c r="K10822" s="22" t="str">
        <f>IF(I10822&lt;&gt;"",SUMIF(Table1[Codigo_servico],A10822,Table1[Subtotal_insumo]),"")</f>
        <v/>
      </c>
      <c r="L10822" s="16">
        <f>IF(Table1[[#This Row],[Ordem_insumos]]&lt;&gt;0,VLOOKUP(Table1[[#This Row],[Codigo_servico]],Preencher_Orcamento!$B:$D,3,FALSE)*Table1[[#This Row],[Qtde_insumo]],"")</f>
        <v>0</v>
      </c>
      <c r="M10822" s="16">
        <f>IF(Table1[[#This Row],[Ordem_insumos]]&lt;&gt;0,VLOOKUP(Table1[[#This Row],[Codigo_servico]],Preencher_Orcamento!$B:$D,3,FALSE)*Table1[[#This Row],[Subtotal_insumo]],"")</f>
        <v>0</v>
      </c>
    </row>
    <row r="10823" spans="1:13" ht="26.25" x14ac:dyDescent="0.25">
      <c r="A10823" s="6">
        <v>170180</v>
      </c>
      <c r="B10823" s="126">
        <v>3</v>
      </c>
      <c r="C10823" s="133"/>
      <c r="D10823" s="134">
        <v>14040</v>
      </c>
      <c r="E10823" s="7" t="s">
        <v>299</v>
      </c>
      <c r="F10823" s="8" t="s">
        <v>168</v>
      </c>
      <c r="G10823" s="16">
        <f>IFERROR(VLOOKUP(Table1[[#This Row],[Codigo_insumo]],BD_Insumos!$B:$E,4),"")</f>
        <v>7.3939000000000004</v>
      </c>
      <c r="H10823" s="140">
        <v>0.67</v>
      </c>
      <c r="I10823" s="9"/>
      <c r="J10823" s="22">
        <f t="shared" si="169"/>
        <v>4.9539130000000009</v>
      </c>
      <c r="K10823" s="22" t="str">
        <f>IF(I10823&lt;&gt;"",SUMIF(Table1[Codigo_servico],A10823,Table1[Subtotal_insumo]),"")</f>
        <v/>
      </c>
      <c r="L10823" s="16">
        <f>IF(Table1[[#This Row],[Ordem_insumos]]&lt;&gt;0,VLOOKUP(Table1[[#This Row],[Codigo_servico]],Preencher_Orcamento!$B:$D,3,FALSE)*Table1[[#This Row],[Qtde_insumo]],"")</f>
        <v>0</v>
      </c>
      <c r="M10823" s="16">
        <f>IF(Table1[[#This Row],[Ordem_insumos]]&lt;&gt;0,VLOOKUP(Table1[[#This Row],[Codigo_servico]],Preencher_Orcamento!$B:$D,3,FALSE)*Table1[[#This Row],[Subtotal_insumo]],"")</f>
        <v>0</v>
      </c>
    </row>
    <row r="10824" spans="1:13" x14ac:dyDescent="0.25">
      <c r="A10824" s="6">
        <v>170180</v>
      </c>
      <c r="B10824" s="126">
        <v>4</v>
      </c>
      <c r="C10824" s="133"/>
      <c r="D10824" s="134">
        <v>17515</v>
      </c>
      <c r="E10824" s="7" t="s">
        <v>383</v>
      </c>
      <c r="F10824" s="8" t="s">
        <v>197</v>
      </c>
      <c r="G10824" s="16">
        <f>IFERROR(VLOOKUP(Table1[[#This Row],[Codigo_insumo]],BD_Insumos!$B:$E,4),"")</f>
        <v>5.5275999999999996</v>
      </c>
      <c r="H10824" s="140">
        <v>0.3</v>
      </c>
      <c r="I10824" s="9"/>
      <c r="J10824" s="22">
        <f t="shared" si="169"/>
        <v>1.6582799999999998</v>
      </c>
      <c r="K10824" s="22" t="str">
        <f>IF(I10824&lt;&gt;"",SUMIF(Table1[Codigo_servico],A10824,Table1[Subtotal_insumo]),"")</f>
        <v/>
      </c>
      <c r="L10824" s="16">
        <f>IF(Table1[[#This Row],[Ordem_insumos]]&lt;&gt;0,VLOOKUP(Table1[[#This Row],[Codigo_servico]],Preencher_Orcamento!$B:$D,3,FALSE)*Table1[[#This Row],[Qtde_insumo]],"")</f>
        <v>0</v>
      </c>
      <c r="M10824" s="16">
        <f>IF(Table1[[#This Row],[Ordem_insumos]]&lt;&gt;0,VLOOKUP(Table1[[#This Row],[Codigo_servico]],Preencher_Orcamento!$B:$D,3,FALSE)*Table1[[#This Row],[Subtotal_insumo]],"")</f>
        <v>0</v>
      </c>
    </row>
    <row r="10825" spans="1:13" x14ac:dyDescent="0.25">
      <c r="A10825" s="6">
        <v>170180</v>
      </c>
      <c r="B10825" s="126">
        <v>5</v>
      </c>
      <c r="C10825" s="133"/>
      <c r="D10825" s="134">
        <v>10627</v>
      </c>
      <c r="E10825" s="7" t="s">
        <v>137</v>
      </c>
      <c r="F10825" s="8" t="s">
        <v>58</v>
      </c>
      <c r="G10825" s="16">
        <f>IFERROR(VLOOKUP(Table1[[#This Row],[Codigo_insumo]],BD_Insumos!$B:$E,4),"")</f>
        <v>213.67830000000001</v>
      </c>
      <c r="H10825" s="140">
        <v>2.6499999999999999E-2</v>
      </c>
      <c r="I10825" s="9"/>
      <c r="J10825" s="22">
        <f t="shared" si="169"/>
        <v>5.66247495</v>
      </c>
      <c r="K10825" s="22" t="str">
        <f>IF(I10825&lt;&gt;"",SUMIF(Table1[Codigo_servico],A10825,Table1[Subtotal_insumo]),"")</f>
        <v/>
      </c>
      <c r="L10825" s="16">
        <f>IF(Table1[[#This Row],[Ordem_insumos]]&lt;&gt;0,VLOOKUP(Table1[[#This Row],[Codigo_servico]],Preencher_Orcamento!$B:$D,3,FALSE)*Table1[[#This Row],[Qtde_insumo]],"")</f>
        <v>0</v>
      </c>
      <c r="M10825" s="16">
        <f>IF(Table1[[#This Row],[Ordem_insumos]]&lt;&gt;0,VLOOKUP(Table1[[#This Row],[Codigo_servico]],Preencher_Orcamento!$B:$D,3,FALSE)*Table1[[#This Row],[Subtotal_insumo]],"")</f>
        <v>0</v>
      </c>
    </row>
    <row r="10826" spans="1:13" ht="26.25" x14ac:dyDescent="0.25">
      <c r="A10826" s="6">
        <v>170180</v>
      </c>
      <c r="B10826" s="126">
        <v>6</v>
      </c>
      <c r="C10826" s="133"/>
      <c r="D10826" s="134">
        <v>14022</v>
      </c>
      <c r="E10826" s="7" t="s">
        <v>290</v>
      </c>
      <c r="F10826" s="8" t="s">
        <v>197</v>
      </c>
      <c r="G10826" s="16">
        <f>IFERROR(VLOOKUP(Table1[[#This Row],[Codigo_insumo]],BD_Insumos!$B:$E,4),"")</f>
        <v>20.04</v>
      </c>
      <c r="H10826" s="140">
        <v>0.19</v>
      </c>
      <c r="I10826" s="9"/>
      <c r="J10826" s="22">
        <f t="shared" si="169"/>
        <v>3.8075999999999999</v>
      </c>
      <c r="K10826" s="22" t="str">
        <f>IF(I10826&lt;&gt;"",SUMIF(Table1[Codigo_servico],A10826,Table1[Subtotal_insumo]),"")</f>
        <v/>
      </c>
      <c r="L10826" s="16">
        <f>IF(Table1[[#This Row],[Ordem_insumos]]&lt;&gt;0,VLOOKUP(Table1[[#This Row],[Codigo_servico]],Preencher_Orcamento!$B:$D,3,FALSE)*Table1[[#This Row],[Qtde_insumo]],"")</f>
        <v>0</v>
      </c>
      <c r="M10826" s="16">
        <f>IF(Table1[[#This Row],[Ordem_insumos]]&lt;&gt;0,VLOOKUP(Table1[[#This Row],[Codigo_servico]],Preencher_Orcamento!$B:$D,3,FALSE)*Table1[[#This Row],[Subtotal_insumo]],"")</f>
        <v>0</v>
      </c>
    </row>
    <row r="10827" spans="1:13" x14ac:dyDescent="0.25">
      <c r="A10827" s="6">
        <v>170180</v>
      </c>
      <c r="B10827" s="126">
        <v>7</v>
      </c>
      <c r="C10827" s="133"/>
      <c r="D10827" s="134">
        <v>11510</v>
      </c>
      <c r="E10827" s="7" t="s">
        <v>205</v>
      </c>
      <c r="F10827" s="8" t="s">
        <v>197</v>
      </c>
      <c r="G10827" s="16">
        <f>IFERROR(VLOOKUP(Table1[[#This Row],[Codigo_insumo]],BD_Insumos!$B:$E,4),"")</f>
        <v>3.2757999999999998</v>
      </c>
      <c r="H10827" s="140">
        <v>17.48</v>
      </c>
      <c r="I10827" s="9"/>
      <c r="J10827" s="22">
        <f t="shared" si="169"/>
        <v>57.260984000000001</v>
      </c>
      <c r="K10827" s="22" t="str">
        <f>IF(I10827&lt;&gt;"",SUMIF(Table1[Codigo_servico],A10827,Table1[Subtotal_insumo]),"")</f>
        <v/>
      </c>
      <c r="L10827" s="16">
        <f>IF(Table1[[#This Row],[Ordem_insumos]]&lt;&gt;0,VLOOKUP(Table1[[#This Row],[Codigo_servico]],Preencher_Orcamento!$B:$D,3,FALSE)*Table1[[#This Row],[Qtde_insumo]],"")</f>
        <v>0</v>
      </c>
      <c r="M10827" s="16">
        <f>IF(Table1[[#This Row],[Ordem_insumos]]&lt;&gt;0,VLOOKUP(Table1[[#This Row],[Codigo_servico]],Preencher_Orcamento!$B:$D,3,FALSE)*Table1[[#This Row],[Subtotal_insumo]],"")</f>
        <v>0</v>
      </c>
    </row>
    <row r="10828" spans="1:13" ht="26.25" x14ac:dyDescent="0.25">
      <c r="A10828" s="6">
        <v>170180</v>
      </c>
      <c r="B10828" s="126">
        <v>8</v>
      </c>
      <c r="C10828" s="133"/>
      <c r="D10828" s="134">
        <v>10508</v>
      </c>
      <c r="E10828" s="7" t="s">
        <v>65</v>
      </c>
      <c r="F10828" s="8" t="s">
        <v>197</v>
      </c>
      <c r="G10828" s="18">
        <f>IFERROR(VLOOKUP(Table1[[#This Row],[Codigo_insumo]],BD_Insumos!$B:$E,4),"")</f>
        <v>0.36899999999999999</v>
      </c>
      <c r="H10828" s="140">
        <v>1.52</v>
      </c>
      <c r="I10828" s="9"/>
      <c r="J10828" s="23">
        <f t="shared" si="169"/>
        <v>0.56088000000000005</v>
      </c>
      <c r="K10828" s="22" t="str">
        <f>IF(I10828&lt;&gt;"",SUMIF(Table1[Codigo_servico],A10828,Table1[Subtotal_insumo]),"")</f>
        <v/>
      </c>
      <c r="L10828" s="18">
        <f>IF(Table1[[#This Row],[Ordem_insumos]]&lt;&gt;0,VLOOKUP(Table1[[#This Row],[Codigo_servico]],Preencher_Orcamento!$B:$D,3,FALSE)*Table1[[#This Row],[Qtde_insumo]],"")</f>
        <v>0</v>
      </c>
      <c r="M10828" s="18">
        <f>IF(Table1[[#This Row],[Ordem_insumos]]&lt;&gt;0,VLOOKUP(Table1[[#This Row],[Codigo_servico]],Preencher_Orcamento!$B:$D,3,FALSE)*Table1[[#This Row],[Subtotal_insumo]],"")</f>
        <v>0</v>
      </c>
    </row>
    <row r="10829" spans="1:13" ht="26.25" x14ac:dyDescent="0.25">
      <c r="A10829" s="6">
        <v>170180</v>
      </c>
      <c r="B10829" s="126">
        <v>9</v>
      </c>
      <c r="C10829" s="133"/>
      <c r="D10829" s="134">
        <v>12540</v>
      </c>
      <c r="E10829" s="7" t="s">
        <v>237</v>
      </c>
      <c r="F10829" s="8" t="s">
        <v>457</v>
      </c>
      <c r="G10829" s="18">
        <f>IFERROR(VLOOKUP(Table1[[#This Row],[Codigo_insumo]],BD_Insumos!$B:$E,4),"")</f>
        <v>2.3161</v>
      </c>
      <c r="H10829" s="140">
        <v>13</v>
      </c>
      <c r="I10829" s="9"/>
      <c r="J10829" s="23">
        <f t="shared" si="169"/>
        <v>30.109300000000001</v>
      </c>
      <c r="K10829" s="22" t="str">
        <f>IF(I10829&lt;&gt;"",SUMIF(Table1[Codigo_servico],A10829,Table1[Subtotal_insumo]),"")</f>
        <v/>
      </c>
      <c r="L10829" s="18">
        <f>IF(Table1[[#This Row],[Ordem_insumos]]&lt;&gt;0,VLOOKUP(Table1[[#This Row],[Codigo_servico]],Preencher_Orcamento!$B:$D,3,FALSE)*Table1[[#This Row],[Qtde_insumo]],"")</f>
        <v>0</v>
      </c>
      <c r="M10829" s="18">
        <f>IF(Table1[[#This Row],[Ordem_insumos]]&lt;&gt;0,VLOOKUP(Table1[[#This Row],[Codigo_servico]],Preencher_Orcamento!$B:$D,3,FALSE)*Table1[[#This Row],[Subtotal_insumo]],"")</f>
        <v>0</v>
      </c>
    </row>
    <row r="10830" spans="1:13" x14ac:dyDescent="0.25">
      <c r="A10830" s="6">
        <v>170180</v>
      </c>
      <c r="B10830" s="126">
        <v>10</v>
      </c>
      <c r="C10830" s="133"/>
      <c r="D10830" s="134">
        <v>11066</v>
      </c>
      <c r="E10830" s="7" t="s">
        <v>183</v>
      </c>
      <c r="F10830" s="8" t="s">
        <v>5</v>
      </c>
      <c r="G10830" s="18">
        <f>IFERROR(VLOOKUP(Table1[[#This Row],[Codigo_insumo]],BD_Insumos!$B:$E,4),"")</f>
        <v>1.0965</v>
      </c>
      <c r="H10830" s="140">
        <v>2.2999999999999998</v>
      </c>
      <c r="I10830" s="9"/>
      <c r="J10830" s="23">
        <f t="shared" si="169"/>
        <v>2.5219499999999999</v>
      </c>
      <c r="K10830" s="22" t="str">
        <f>IF(I10830&lt;&gt;"",SUMIF(Table1[Codigo_servico],A10830,Table1[Subtotal_insumo]),"")</f>
        <v/>
      </c>
      <c r="L10830" s="18">
        <f>IF(Table1[[#This Row],[Ordem_insumos]]&lt;&gt;0,VLOOKUP(Table1[[#This Row],[Codigo_servico]],Preencher_Orcamento!$B:$D,3,FALSE)*Table1[[#This Row],[Qtde_insumo]],"")</f>
        <v>0</v>
      </c>
      <c r="M10830" s="18">
        <f>IF(Table1[[#This Row],[Ordem_insumos]]&lt;&gt;0,VLOOKUP(Table1[[#This Row],[Codigo_servico]],Preencher_Orcamento!$B:$D,3,FALSE)*Table1[[#This Row],[Subtotal_insumo]],"")</f>
        <v>0</v>
      </c>
    </row>
    <row r="10831" spans="1:13" x14ac:dyDescent="0.25">
      <c r="A10831" s="6">
        <v>170180</v>
      </c>
      <c r="B10831" s="126">
        <v>11</v>
      </c>
      <c r="C10831" s="133"/>
      <c r="D10831" s="134">
        <v>11020</v>
      </c>
      <c r="E10831" s="7" t="s">
        <v>174</v>
      </c>
      <c r="F10831" s="8" t="s">
        <v>170</v>
      </c>
      <c r="G10831" s="18">
        <f>IFERROR(VLOOKUP(Table1[[#This Row],[Codigo_insumo]],BD_Insumos!$B:$E,4),"")</f>
        <v>9.8424999999999994</v>
      </c>
      <c r="H10831" s="140">
        <v>0.11</v>
      </c>
      <c r="I10831" s="9"/>
      <c r="J10831" s="23">
        <f t="shared" si="169"/>
        <v>1.0826749999999998</v>
      </c>
      <c r="K10831" s="22" t="str">
        <f>IF(I10831&lt;&gt;"",SUMIF(Table1[Codigo_servico],A10831,Table1[Subtotal_insumo]),"")</f>
        <v/>
      </c>
      <c r="L10831" s="18">
        <f>IF(Table1[[#This Row],[Ordem_insumos]]&lt;&gt;0,VLOOKUP(Table1[[#This Row],[Codigo_servico]],Preencher_Orcamento!$B:$D,3,FALSE)*Table1[[#This Row],[Qtde_insumo]],"")</f>
        <v>0</v>
      </c>
      <c r="M10831" s="18">
        <f>IF(Table1[[#This Row],[Ordem_insumos]]&lt;&gt;0,VLOOKUP(Table1[[#This Row],[Codigo_servico]],Preencher_Orcamento!$B:$D,3,FALSE)*Table1[[#This Row],[Subtotal_insumo]],"")</f>
        <v>0</v>
      </c>
    </row>
    <row r="10832" spans="1:13" x14ac:dyDescent="0.25">
      <c r="A10832" s="6">
        <v>170180</v>
      </c>
      <c r="B10832" s="126">
        <v>12</v>
      </c>
      <c r="C10832" s="133"/>
      <c r="D10832" s="134">
        <v>10544</v>
      </c>
      <c r="E10832" s="7" t="s">
        <v>92</v>
      </c>
      <c r="F10832" s="8" t="s">
        <v>58</v>
      </c>
      <c r="G10832" s="18">
        <f>IFERROR(VLOOKUP(Table1[[#This Row],[Codigo_insumo]],BD_Insumos!$B:$E,4),"")</f>
        <v>66.077100000000002</v>
      </c>
      <c r="H10832" s="140">
        <v>0.24</v>
      </c>
      <c r="I10832" s="9"/>
      <c r="J10832" s="23">
        <f t="shared" si="169"/>
        <v>15.858504</v>
      </c>
      <c r="K10832" s="22" t="str">
        <f>IF(I10832&lt;&gt;"",SUMIF(Table1[Codigo_servico],A10832,Table1[Subtotal_insumo]),"")</f>
        <v/>
      </c>
      <c r="L10832" s="18">
        <f>IF(Table1[[#This Row],[Ordem_insumos]]&lt;&gt;0,VLOOKUP(Table1[[#This Row],[Codigo_servico]],Preencher_Orcamento!$B:$D,3,FALSE)*Table1[[#This Row],[Qtde_insumo]],"")</f>
        <v>0</v>
      </c>
      <c r="M10832" s="18">
        <f>IF(Table1[[#This Row],[Ordem_insumos]]&lt;&gt;0,VLOOKUP(Table1[[#This Row],[Codigo_servico]],Preencher_Orcamento!$B:$D,3,FALSE)*Table1[[#This Row],[Subtotal_insumo]],"")</f>
        <v>0</v>
      </c>
    </row>
    <row r="10833" spans="1:13" x14ac:dyDescent="0.25">
      <c r="A10833" s="6">
        <v>170180</v>
      </c>
      <c r="B10833" s="126">
        <v>13</v>
      </c>
      <c r="C10833" s="133"/>
      <c r="D10833" s="134">
        <v>2015</v>
      </c>
      <c r="E10833" s="7" t="s">
        <v>2186</v>
      </c>
      <c r="F10833" s="8" t="s">
        <v>2140</v>
      </c>
      <c r="G10833" s="18">
        <f>IFERROR(VLOOKUP(Table1[[#This Row],[Codigo_insumo]],BD_Insumos!$B:$E,4),"")</f>
        <v>16.259414142106937</v>
      </c>
      <c r="H10833" s="140">
        <v>1.66</v>
      </c>
      <c r="I10833" s="9"/>
      <c r="J10833" s="23">
        <f t="shared" si="169"/>
        <v>26.990627475897515</v>
      </c>
      <c r="K10833" s="22" t="str">
        <f>IF(I10833&lt;&gt;"",SUMIF(Table1[Codigo_servico],A10833,Table1[Subtotal_insumo]),"")</f>
        <v/>
      </c>
      <c r="L10833" s="18">
        <f>IF(Table1[[#This Row],[Ordem_insumos]]&lt;&gt;0,VLOOKUP(Table1[[#This Row],[Codigo_servico]],Preencher_Orcamento!$B:$D,3,FALSE)*Table1[[#This Row],[Qtde_insumo]],"")</f>
        <v>0</v>
      </c>
      <c r="M10833" s="18">
        <f>IF(Table1[[#This Row],[Ordem_insumos]]&lt;&gt;0,VLOOKUP(Table1[[#This Row],[Codigo_servico]],Preencher_Orcamento!$B:$D,3,FALSE)*Table1[[#This Row],[Subtotal_insumo]],"")</f>
        <v>0</v>
      </c>
    </row>
    <row r="10834" spans="1:13" x14ac:dyDescent="0.25">
      <c r="A10834" s="6">
        <v>170180</v>
      </c>
      <c r="B10834" s="126">
        <v>14</v>
      </c>
      <c r="C10834" s="133"/>
      <c r="D10834" s="134">
        <v>11070</v>
      </c>
      <c r="E10834" s="7" t="s">
        <v>185</v>
      </c>
      <c r="F10834" s="8" t="s">
        <v>5</v>
      </c>
      <c r="G10834" s="18">
        <f>IFERROR(VLOOKUP(Table1[[#This Row],[Codigo_insumo]],BD_Insumos!$B:$E,4),"")</f>
        <v>4.1189999999999998</v>
      </c>
      <c r="H10834" s="140">
        <v>1.9</v>
      </c>
      <c r="I10834" s="9"/>
      <c r="J10834" s="23">
        <f t="shared" si="169"/>
        <v>7.8260999999999994</v>
      </c>
      <c r="K10834" s="22" t="str">
        <f>IF(I10834&lt;&gt;"",SUMIF(Table1[Codigo_servico],A10834,Table1[Subtotal_insumo]),"")</f>
        <v/>
      </c>
      <c r="L10834" s="18">
        <f>IF(Table1[[#This Row],[Ordem_insumos]]&lt;&gt;0,VLOOKUP(Table1[[#This Row],[Codigo_servico]],Preencher_Orcamento!$B:$D,3,FALSE)*Table1[[#This Row],[Qtde_insumo]],"")</f>
        <v>0</v>
      </c>
      <c r="M10834" s="18">
        <f>IF(Table1[[#This Row],[Ordem_insumos]]&lt;&gt;0,VLOOKUP(Table1[[#This Row],[Codigo_servico]],Preencher_Orcamento!$B:$D,3,FALSE)*Table1[[#This Row],[Subtotal_insumo]],"")</f>
        <v>0</v>
      </c>
    </row>
    <row r="10835" spans="1:13" x14ac:dyDescent="0.25">
      <c r="A10835" s="6">
        <v>170180</v>
      </c>
      <c r="B10835" s="126">
        <v>15</v>
      </c>
      <c r="C10835" s="133"/>
      <c r="D10835" s="134">
        <v>2006</v>
      </c>
      <c r="E10835" s="7" t="s">
        <v>2181</v>
      </c>
      <c r="F10835" s="8" t="s">
        <v>2140</v>
      </c>
      <c r="G10835" s="18">
        <f>IFERROR(VLOOKUP(Table1[[#This Row],[Codigo_insumo]],BD_Insumos!$B:$E,4),"")</f>
        <v>15.127620524464596</v>
      </c>
      <c r="H10835" s="140">
        <v>0.15</v>
      </c>
      <c r="I10835" s="9"/>
      <c r="J10835" s="23">
        <f t="shared" si="169"/>
        <v>2.2691430786696896</v>
      </c>
      <c r="K10835" s="22" t="str">
        <f>IF(I10835&lt;&gt;"",SUMIF(Table1[Codigo_servico],A10835,Table1[Subtotal_insumo]),"")</f>
        <v/>
      </c>
      <c r="L10835" s="18">
        <f>IF(Table1[[#This Row],[Ordem_insumos]]&lt;&gt;0,VLOOKUP(Table1[[#This Row],[Codigo_servico]],Preencher_Orcamento!$B:$D,3,FALSE)*Table1[[#This Row],[Qtde_insumo]],"")</f>
        <v>0</v>
      </c>
      <c r="M10835" s="18">
        <f>IF(Table1[[#This Row],[Ordem_insumos]]&lt;&gt;0,VLOOKUP(Table1[[#This Row],[Codigo_servico]],Preencher_Orcamento!$B:$D,3,FALSE)*Table1[[#This Row],[Subtotal_insumo]],"")</f>
        <v>0</v>
      </c>
    </row>
    <row r="10836" spans="1:13" ht="39" x14ac:dyDescent="0.25">
      <c r="A10836" s="6">
        <v>170180</v>
      </c>
      <c r="B10836" s="126">
        <v>16</v>
      </c>
      <c r="C10836" s="133"/>
      <c r="D10836" s="134">
        <v>24110</v>
      </c>
      <c r="E10836" s="7" t="s">
        <v>446</v>
      </c>
      <c r="F10836" s="8" t="s">
        <v>170</v>
      </c>
      <c r="G10836" s="18">
        <f>IFERROR(VLOOKUP(Table1[[#This Row],[Codigo_insumo]],BD_Insumos!$B:$E,4),"")</f>
        <v>4.2736000000000001</v>
      </c>
      <c r="H10836" s="140">
        <v>1.05</v>
      </c>
      <c r="I10836" s="9"/>
      <c r="J10836" s="23">
        <f t="shared" si="169"/>
        <v>4.4872800000000002</v>
      </c>
      <c r="K10836" s="22" t="str">
        <f>IF(I10836&lt;&gt;"",SUMIF(Table1[Codigo_servico],A10836,Table1[Subtotal_insumo]),"")</f>
        <v/>
      </c>
      <c r="L10836" s="18">
        <f>IF(Table1[[#This Row],[Ordem_insumos]]&lt;&gt;0,VLOOKUP(Table1[[#This Row],[Codigo_servico]],Preencher_Orcamento!$B:$D,3,FALSE)*Table1[[#This Row],[Qtde_insumo]],"")</f>
        <v>0</v>
      </c>
      <c r="M10836" s="18">
        <f>IF(Table1[[#This Row],[Ordem_insumos]]&lt;&gt;0,VLOOKUP(Table1[[#This Row],[Codigo_servico]],Preencher_Orcamento!$B:$D,3,FALSE)*Table1[[#This Row],[Subtotal_insumo]],"")</f>
        <v>0</v>
      </c>
    </row>
    <row r="10837" spans="1:13" x14ac:dyDescent="0.25">
      <c r="A10837" s="6">
        <v>170180</v>
      </c>
      <c r="B10837" s="126">
        <v>17</v>
      </c>
      <c r="C10837" s="133"/>
      <c r="D10837" s="134">
        <v>2013</v>
      </c>
      <c r="E10837" s="7" t="s">
        <v>2184</v>
      </c>
      <c r="F10837" s="8" t="s">
        <v>2140</v>
      </c>
      <c r="G10837" s="18">
        <f>IFERROR(VLOOKUP(Table1[[#This Row],[Codigo_insumo]],BD_Insumos!$B:$E,4),"")</f>
        <v>15.756939025755017</v>
      </c>
      <c r="H10837" s="140">
        <v>1.92</v>
      </c>
      <c r="I10837" s="9"/>
      <c r="J10837" s="23">
        <f t="shared" si="169"/>
        <v>30.253322929449631</v>
      </c>
      <c r="K10837" s="22" t="str">
        <f>IF(I10837&lt;&gt;"",SUMIF(Table1[Codigo_servico],A10837,Table1[Subtotal_insumo]),"")</f>
        <v/>
      </c>
      <c r="L10837" s="18">
        <f>IF(Table1[[#This Row],[Ordem_insumos]]&lt;&gt;0,VLOOKUP(Table1[[#This Row],[Codigo_servico]],Preencher_Orcamento!$B:$D,3,FALSE)*Table1[[#This Row],[Qtde_insumo]],"")</f>
        <v>0</v>
      </c>
      <c r="M10837" s="18">
        <f>IF(Table1[[#This Row],[Ordem_insumos]]&lt;&gt;0,VLOOKUP(Table1[[#This Row],[Codigo_servico]],Preencher_Orcamento!$B:$D,3,FALSE)*Table1[[#This Row],[Subtotal_insumo]],"")</f>
        <v>0</v>
      </c>
    </row>
    <row r="10838" spans="1:13" x14ac:dyDescent="0.25">
      <c r="A10838" s="6">
        <v>170180</v>
      </c>
      <c r="B10838" s="126">
        <v>18</v>
      </c>
      <c r="C10838" s="133"/>
      <c r="D10838" s="134">
        <v>2099</v>
      </c>
      <c r="E10838" s="7" t="s">
        <v>2205</v>
      </c>
      <c r="F10838" s="8" t="s">
        <v>2140</v>
      </c>
      <c r="G10838" s="18">
        <f>IFERROR(VLOOKUP(Table1[[#This Row],[Codigo_insumo]],BD_Insumos!$B:$E,4),"")</f>
        <v>12.627877718847255</v>
      </c>
      <c r="H10838" s="140">
        <v>14.73</v>
      </c>
      <c r="I10838" s="9"/>
      <c r="J10838" s="23">
        <f t="shared" si="169"/>
        <v>186.00863879862007</v>
      </c>
      <c r="K10838" s="22" t="str">
        <f>IF(I10838&lt;&gt;"",SUMIF(Table1[Codigo_servico],A10838,Table1[Subtotal_insumo]),"")</f>
        <v/>
      </c>
      <c r="L10838" s="18">
        <f>IF(Table1[[#This Row],[Ordem_insumos]]&lt;&gt;0,VLOOKUP(Table1[[#This Row],[Codigo_servico]],Preencher_Orcamento!$B:$D,3,FALSE)*Table1[[#This Row],[Qtde_insumo]],"")</f>
        <v>0</v>
      </c>
      <c r="M10838" s="18">
        <f>IF(Table1[[#This Row],[Ordem_insumos]]&lt;&gt;0,VLOOKUP(Table1[[#This Row],[Codigo_servico]],Preencher_Orcamento!$B:$D,3,FALSE)*Table1[[#This Row],[Subtotal_insumo]],"")</f>
        <v>0</v>
      </c>
    </row>
    <row r="10839" spans="1:13" x14ac:dyDescent="0.25">
      <c r="A10839" s="6">
        <v>170180</v>
      </c>
      <c r="B10839" s="126">
        <v>19</v>
      </c>
      <c r="C10839" s="133"/>
      <c r="D10839" s="134">
        <v>2014</v>
      </c>
      <c r="E10839" s="7" t="s">
        <v>2185</v>
      </c>
      <c r="F10839" s="8" t="s">
        <v>2140</v>
      </c>
      <c r="G10839" s="18">
        <f>IFERROR(VLOOKUP(Table1[[#This Row],[Codigo_insumo]],BD_Insumos!$B:$E,4),"")</f>
        <v>13.173665210544026</v>
      </c>
      <c r="H10839" s="140">
        <v>1.92</v>
      </c>
      <c r="I10839" s="9"/>
      <c r="J10839" s="23">
        <f t="shared" si="169"/>
        <v>25.29343720424453</v>
      </c>
      <c r="K10839" s="22" t="str">
        <f>IF(I10839&lt;&gt;"",SUMIF(Table1[Codigo_servico],A10839,Table1[Subtotal_insumo]),"")</f>
        <v/>
      </c>
      <c r="L10839" s="18">
        <f>IF(Table1[[#This Row],[Ordem_insumos]]&lt;&gt;0,VLOOKUP(Table1[[#This Row],[Codigo_servico]],Preencher_Orcamento!$B:$D,3,FALSE)*Table1[[#This Row],[Qtde_insumo]],"")</f>
        <v>0</v>
      </c>
      <c r="M10839" s="18">
        <f>IF(Table1[[#This Row],[Ordem_insumos]]&lt;&gt;0,VLOOKUP(Table1[[#This Row],[Codigo_servico]],Preencher_Orcamento!$B:$D,3,FALSE)*Table1[[#This Row],[Subtotal_insumo]],"")</f>
        <v>0</v>
      </c>
    </row>
    <row r="10840" spans="1:13" ht="26.25" x14ac:dyDescent="0.25">
      <c r="A10840" s="6">
        <v>170180</v>
      </c>
      <c r="B10840" s="126">
        <v>20</v>
      </c>
      <c r="C10840" s="133"/>
      <c r="D10840" s="134">
        <v>2016</v>
      </c>
      <c r="E10840" s="7" t="s">
        <v>2187</v>
      </c>
      <c r="F10840" s="8" t="s">
        <v>2140</v>
      </c>
      <c r="G10840" s="18">
        <f>IFERROR(VLOOKUP(Table1[[#This Row],[Codigo_insumo]],BD_Insumos!$B:$E,4),"")</f>
        <v>13.188618292508322</v>
      </c>
      <c r="H10840" s="140">
        <v>1.66</v>
      </c>
      <c r="I10840" s="9"/>
      <c r="J10840" s="23">
        <f t="shared" si="169"/>
        <v>21.893106365563813</v>
      </c>
      <c r="K10840" s="22" t="str">
        <f>IF(I10840&lt;&gt;"",SUMIF(Table1[Codigo_servico],A10840,Table1[Subtotal_insumo]),"")</f>
        <v/>
      </c>
      <c r="L10840" s="18">
        <f>IF(Table1[[#This Row],[Ordem_insumos]]&lt;&gt;0,VLOOKUP(Table1[[#This Row],[Codigo_servico]],Preencher_Orcamento!$B:$D,3,FALSE)*Table1[[#This Row],[Qtde_insumo]],"")</f>
        <v>0</v>
      </c>
      <c r="M10840" s="18">
        <f>IF(Table1[[#This Row],[Ordem_insumos]]&lt;&gt;0,VLOOKUP(Table1[[#This Row],[Codigo_servico]],Preencher_Orcamento!$B:$D,3,FALSE)*Table1[[#This Row],[Subtotal_insumo]],"")</f>
        <v>0</v>
      </c>
    </row>
    <row r="10841" spans="1:13" x14ac:dyDescent="0.25">
      <c r="A10841" s="6">
        <v>170180</v>
      </c>
      <c r="B10841" s="126">
        <v>21</v>
      </c>
      <c r="C10841" s="133"/>
      <c r="D10841" s="134">
        <v>10543</v>
      </c>
      <c r="E10841" s="7" t="s">
        <v>91</v>
      </c>
      <c r="F10841" s="8" t="s">
        <v>58</v>
      </c>
      <c r="G10841" s="18">
        <f>IFERROR(VLOOKUP(Table1[[#This Row],[Codigo_insumo]],BD_Insumos!$B:$E,4),"")</f>
        <v>67.283799999999999</v>
      </c>
      <c r="H10841" s="140">
        <v>4.5499999999999999E-2</v>
      </c>
      <c r="I10841" s="9"/>
      <c r="J10841" s="23">
        <f t="shared" si="169"/>
        <v>3.0614129000000001</v>
      </c>
      <c r="K10841" s="22" t="str">
        <f>IF(I10841&lt;&gt;"",SUMIF(Table1[Codigo_servico],A10841,Table1[Subtotal_insumo]),"")</f>
        <v/>
      </c>
      <c r="L10841" s="18">
        <f>IF(Table1[[#This Row],[Ordem_insumos]]&lt;&gt;0,VLOOKUP(Table1[[#This Row],[Codigo_servico]],Preencher_Orcamento!$B:$D,3,FALSE)*Table1[[#This Row],[Qtde_insumo]],"")</f>
        <v>0</v>
      </c>
      <c r="M10841" s="18">
        <f>IF(Table1[[#This Row],[Ordem_insumos]]&lt;&gt;0,VLOOKUP(Table1[[#This Row],[Codigo_servico]],Preencher_Orcamento!$B:$D,3,FALSE)*Table1[[#This Row],[Subtotal_insumo]],"")</f>
        <v>0</v>
      </c>
    </row>
    <row r="10842" spans="1:13" x14ac:dyDescent="0.25">
      <c r="A10842" s="6">
        <v>170180</v>
      </c>
      <c r="B10842" s="126">
        <v>22</v>
      </c>
      <c r="C10842" s="133"/>
      <c r="D10842" s="134">
        <v>17740</v>
      </c>
      <c r="E10842" s="7" t="s">
        <v>399</v>
      </c>
      <c r="F10842" s="8" t="s">
        <v>197</v>
      </c>
      <c r="G10842" s="18">
        <f>IFERROR(VLOOKUP(Table1[[#This Row],[Codigo_insumo]],BD_Insumos!$B:$E,4),"")</f>
        <v>4.9862000000000002</v>
      </c>
      <c r="H10842" s="140">
        <v>0.33</v>
      </c>
      <c r="I10842" s="9"/>
      <c r="J10842" s="23">
        <f t="shared" si="169"/>
        <v>1.6454460000000002</v>
      </c>
      <c r="K10842" s="22" t="str">
        <f>IF(I10842&lt;&gt;"",SUMIF(Table1[Codigo_servico],A10842,Table1[Subtotal_insumo]),"")</f>
        <v/>
      </c>
      <c r="L10842" s="18">
        <f>IF(Table1[[#This Row],[Ordem_insumos]]&lt;&gt;0,VLOOKUP(Table1[[#This Row],[Codigo_servico]],Preencher_Orcamento!$B:$D,3,FALSE)*Table1[[#This Row],[Qtde_insumo]],"")</f>
        <v>0</v>
      </c>
      <c r="M10842" s="18">
        <f>IF(Table1[[#This Row],[Ordem_insumos]]&lt;&gt;0,VLOOKUP(Table1[[#This Row],[Codigo_servico]],Preencher_Orcamento!$B:$D,3,FALSE)*Table1[[#This Row],[Subtotal_insumo]],"")</f>
        <v>0</v>
      </c>
    </row>
    <row r="10843" spans="1:13" ht="26.25" x14ac:dyDescent="0.25">
      <c r="A10843" s="6">
        <v>170180</v>
      </c>
      <c r="B10843" s="126">
        <v>23</v>
      </c>
      <c r="C10843" s="133"/>
      <c r="D10843" s="134">
        <v>72442</v>
      </c>
      <c r="E10843" s="7" t="s">
        <v>1764</v>
      </c>
      <c r="F10843" s="8" t="s">
        <v>5</v>
      </c>
      <c r="G10843" s="18">
        <f>IFERROR(VLOOKUP(Table1[[#This Row],[Codigo_insumo]],BD_Insumos!$B:$E,4),"")</f>
        <v>14.6023</v>
      </c>
      <c r="H10843" s="140">
        <v>1.05</v>
      </c>
      <c r="I10843" s="9"/>
      <c r="J10843" s="23">
        <f t="shared" si="169"/>
        <v>15.332415000000001</v>
      </c>
      <c r="K10843" s="22" t="str">
        <f>IF(I10843&lt;&gt;"",SUMIF(Table1[Codigo_servico],A10843,Table1[Subtotal_insumo]),"")</f>
        <v/>
      </c>
      <c r="L10843" s="18">
        <f>IF(Table1[[#This Row],[Ordem_insumos]]&lt;&gt;0,VLOOKUP(Table1[[#This Row],[Codigo_servico]],Preencher_Orcamento!$B:$D,3,FALSE)*Table1[[#This Row],[Qtde_insumo]],"")</f>
        <v>0</v>
      </c>
      <c r="M10843" s="18">
        <f>IF(Table1[[#This Row],[Ordem_insumos]]&lt;&gt;0,VLOOKUP(Table1[[#This Row],[Codigo_servico]],Preencher_Orcamento!$B:$D,3,FALSE)*Table1[[#This Row],[Subtotal_insumo]],"")</f>
        <v>0</v>
      </c>
    </row>
    <row r="10844" spans="1:13" x14ac:dyDescent="0.25">
      <c r="A10844" s="6">
        <v>170180</v>
      </c>
      <c r="B10844" s="126">
        <v>24</v>
      </c>
      <c r="C10844" s="133"/>
      <c r="D10844" s="134">
        <v>2020</v>
      </c>
      <c r="E10844" s="7" t="s">
        <v>2188</v>
      </c>
      <c r="F10844" s="8" t="s">
        <v>2140</v>
      </c>
      <c r="G10844" s="18">
        <f>IFERROR(VLOOKUP(Table1[[#This Row],[Codigo_insumo]],BD_Insumos!$B:$E,4),"")</f>
        <v>15.860837164231068</v>
      </c>
      <c r="H10844" s="140">
        <v>3.96</v>
      </c>
      <c r="I10844" s="9"/>
      <c r="J10844" s="23">
        <f t="shared" si="169"/>
        <v>62.808915170355029</v>
      </c>
      <c r="K10844" s="22" t="str">
        <f>IF(I10844&lt;&gt;"",SUMIF(Table1[Codigo_servico],A10844,Table1[Subtotal_insumo]),"")</f>
        <v/>
      </c>
      <c r="L10844" s="18">
        <f>IF(Table1[[#This Row],[Ordem_insumos]]&lt;&gt;0,VLOOKUP(Table1[[#This Row],[Codigo_servico]],Preencher_Orcamento!$B:$D,3,FALSE)*Table1[[#This Row],[Qtde_insumo]],"")</f>
        <v>0</v>
      </c>
      <c r="M10844" s="18">
        <f>IF(Table1[[#This Row],[Ordem_insumos]]&lt;&gt;0,VLOOKUP(Table1[[#This Row],[Codigo_servico]],Preencher_Orcamento!$B:$D,3,FALSE)*Table1[[#This Row],[Subtotal_insumo]],"")</f>
        <v>0</v>
      </c>
    </row>
    <row r="10845" spans="1:13" x14ac:dyDescent="0.25">
      <c r="A10845" s="6">
        <v>170180</v>
      </c>
      <c r="B10845" s="126">
        <v>25</v>
      </c>
      <c r="C10845" s="133"/>
      <c r="D10845" s="134">
        <v>10517</v>
      </c>
      <c r="E10845" s="7" t="s">
        <v>71</v>
      </c>
      <c r="F10845" s="8" t="s">
        <v>197</v>
      </c>
      <c r="G10845" s="18">
        <f>IFERROR(VLOOKUP(Table1[[#This Row],[Codigo_insumo]],BD_Insumos!$B:$E,4),"")</f>
        <v>0.42080000000000001</v>
      </c>
      <c r="H10845" s="140">
        <v>21</v>
      </c>
      <c r="I10845" s="9"/>
      <c r="J10845" s="23">
        <f t="shared" si="169"/>
        <v>8.8368000000000002</v>
      </c>
      <c r="K10845" s="22" t="str">
        <f>IF(I10845&lt;&gt;"",SUMIF(Table1[Codigo_servico],A10845,Table1[Subtotal_insumo]),"")</f>
        <v/>
      </c>
      <c r="L10845" s="18">
        <f>IF(Table1[[#This Row],[Ordem_insumos]]&lt;&gt;0,VLOOKUP(Table1[[#This Row],[Codigo_servico]],Preencher_Orcamento!$B:$D,3,FALSE)*Table1[[#This Row],[Qtde_insumo]],"")</f>
        <v>0</v>
      </c>
      <c r="M10845" s="18">
        <f>IF(Table1[[#This Row],[Ordem_insumos]]&lt;&gt;0,VLOOKUP(Table1[[#This Row],[Codigo_servico]],Preencher_Orcamento!$B:$D,3,FALSE)*Table1[[#This Row],[Subtotal_insumo]],"")</f>
        <v>0</v>
      </c>
    </row>
    <row r="10846" spans="1:13" x14ac:dyDescent="0.25">
      <c r="A10846" s="3">
        <v>170181</v>
      </c>
      <c r="B10846" s="125">
        <v>0</v>
      </c>
      <c r="C10846" s="131" t="s">
        <v>4411</v>
      </c>
      <c r="D10846" s="132"/>
      <c r="E10846" s="4"/>
      <c r="F10846" s="4"/>
      <c r="G10846" s="17" t="str">
        <f>IFERROR(VLOOKUP(Table1[[#This Row],[Codigo_insumo]],BD_Insumos!$B:$E,4),"")</f>
        <v/>
      </c>
      <c r="H10846" s="139"/>
      <c r="I10846" s="5" t="s">
        <v>5</v>
      </c>
      <c r="J10846" s="20" t="str">
        <f t="shared" si="169"/>
        <v/>
      </c>
      <c r="K10846" s="21">
        <f>IF(I10846&lt;&gt;"",SUMIF(Table1[Codigo_servico],A10846,Table1[Subtotal_insumo]),"")</f>
        <v>576.28548673535829</v>
      </c>
      <c r="L10846" s="17" t="str">
        <f>IF(Table1[[#This Row],[Ordem_insumos]]&lt;&gt;0,VLOOKUP(Table1[[#This Row],[Codigo_servico]],Preencher_Orcamento!$B:$D,3,FALSE)*Table1[[#This Row],[Qtde_insumo]],"")</f>
        <v/>
      </c>
      <c r="M10846" s="17" t="str">
        <f>IF(Table1[[#This Row],[Ordem_insumos]]&lt;&gt;0,VLOOKUP(Table1[[#This Row],[Codigo_servico]],Preencher_Orcamento!$B:$D,3,FALSE)*Table1[[#This Row],[Subtotal_insumo]],"")</f>
        <v/>
      </c>
    </row>
    <row r="10847" spans="1:13" x14ac:dyDescent="0.25">
      <c r="A10847" s="6">
        <v>170181</v>
      </c>
      <c r="B10847" s="126">
        <v>1</v>
      </c>
      <c r="C10847" s="133"/>
      <c r="D10847" s="134">
        <v>11020</v>
      </c>
      <c r="E10847" s="7" t="s">
        <v>174</v>
      </c>
      <c r="F10847" s="8" t="s">
        <v>170</v>
      </c>
      <c r="G10847" s="16">
        <f>IFERROR(VLOOKUP(Table1[[#This Row],[Codigo_insumo]],BD_Insumos!$B:$E,4),"")</f>
        <v>9.8424999999999994</v>
      </c>
      <c r="H10847" s="140">
        <v>0.11</v>
      </c>
      <c r="I10847" s="9"/>
      <c r="J10847" s="22">
        <f t="shared" si="169"/>
        <v>1.0826749999999998</v>
      </c>
      <c r="K10847" s="22" t="str">
        <f>IF(I10847&lt;&gt;"",SUMIF(Table1[Codigo_servico],A10847,Table1[Subtotal_insumo]),"")</f>
        <v/>
      </c>
      <c r="L10847" s="16">
        <f>IF(Table1[[#This Row],[Ordem_insumos]]&lt;&gt;0,VLOOKUP(Table1[[#This Row],[Codigo_servico]],Preencher_Orcamento!$B:$D,3,FALSE)*Table1[[#This Row],[Qtde_insumo]],"")</f>
        <v>0</v>
      </c>
      <c r="M10847" s="16">
        <f>IF(Table1[[#This Row],[Ordem_insumos]]&lt;&gt;0,VLOOKUP(Table1[[#This Row],[Codigo_servico]],Preencher_Orcamento!$B:$D,3,FALSE)*Table1[[#This Row],[Subtotal_insumo]],"")</f>
        <v>0</v>
      </c>
    </row>
    <row r="10848" spans="1:13" x14ac:dyDescent="0.25">
      <c r="A10848" s="6">
        <v>170181</v>
      </c>
      <c r="B10848" s="126">
        <v>2</v>
      </c>
      <c r="C10848" s="133"/>
      <c r="D10848" s="134">
        <v>10504</v>
      </c>
      <c r="E10848" s="7" t="s">
        <v>61</v>
      </c>
      <c r="F10848" s="8" t="s">
        <v>58</v>
      </c>
      <c r="G10848" s="16">
        <f>IFERROR(VLOOKUP(Table1[[#This Row],[Codigo_insumo]],BD_Insumos!$B:$E,4),"")</f>
        <v>73.739999999999995</v>
      </c>
      <c r="H10848" s="140">
        <v>6.4000000000000001E-2</v>
      </c>
      <c r="I10848" s="9"/>
      <c r="J10848" s="22">
        <f t="shared" si="169"/>
        <v>4.71936</v>
      </c>
      <c r="K10848" s="22" t="str">
        <f>IF(I10848&lt;&gt;"",SUMIF(Table1[Codigo_servico],A10848,Table1[Subtotal_insumo]),"")</f>
        <v/>
      </c>
      <c r="L10848" s="16">
        <f>IF(Table1[[#This Row],[Ordem_insumos]]&lt;&gt;0,VLOOKUP(Table1[[#This Row],[Codigo_servico]],Preencher_Orcamento!$B:$D,3,FALSE)*Table1[[#This Row],[Qtde_insumo]],"")</f>
        <v>0</v>
      </c>
      <c r="M10848" s="16">
        <f>IF(Table1[[#This Row],[Ordem_insumos]]&lt;&gt;0,VLOOKUP(Table1[[#This Row],[Codigo_servico]],Preencher_Orcamento!$B:$D,3,FALSE)*Table1[[#This Row],[Subtotal_insumo]],"")</f>
        <v>0</v>
      </c>
    </row>
    <row r="10849" spans="1:13" x14ac:dyDescent="0.25">
      <c r="A10849" s="6">
        <v>170181</v>
      </c>
      <c r="B10849" s="126">
        <v>3</v>
      </c>
      <c r="C10849" s="133"/>
      <c r="D10849" s="134">
        <v>10627</v>
      </c>
      <c r="E10849" s="7" t="s">
        <v>137</v>
      </c>
      <c r="F10849" s="8" t="s">
        <v>58</v>
      </c>
      <c r="G10849" s="16">
        <f>IFERROR(VLOOKUP(Table1[[#This Row],[Codigo_insumo]],BD_Insumos!$B:$E,4),"")</f>
        <v>213.67830000000001</v>
      </c>
      <c r="H10849" s="140">
        <v>2.6499999999999999E-2</v>
      </c>
      <c r="I10849" s="9"/>
      <c r="J10849" s="22">
        <f t="shared" si="169"/>
        <v>5.66247495</v>
      </c>
      <c r="K10849" s="22" t="str">
        <f>IF(I10849&lt;&gt;"",SUMIF(Table1[Codigo_servico],A10849,Table1[Subtotal_insumo]),"")</f>
        <v/>
      </c>
      <c r="L10849" s="16">
        <f>IF(Table1[[#This Row],[Ordem_insumos]]&lt;&gt;0,VLOOKUP(Table1[[#This Row],[Codigo_servico]],Preencher_Orcamento!$B:$D,3,FALSE)*Table1[[#This Row],[Qtde_insumo]],"")</f>
        <v>0</v>
      </c>
      <c r="M10849" s="16">
        <f>IF(Table1[[#This Row],[Ordem_insumos]]&lt;&gt;0,VLOOKUP(Table1[[#This Row],[Codigo_servico]],Preencher_Orcamento!$B:$D,3,FALSE)*Table1[[#This Row],[Subtotal_insumo]],"")</f>
        <v>0</v>
      </c>
    </row>
    <row r="10850" spans="1:13" x14ac:dyDescent="0.25">
      <c r="A10850" s="6">
        <v>170181</v>
      </c>
      <c r="B10850" s="126">
        <v>4</v>
      </c>
      <c r="C10850" s="133"/>
      <c r="D10850" s="134">
        <v>2006</v>
      </c>
      <c r="E10850" s="7" t="s">
        <v>2181</v>
      </c>
      <c r="F10850" s="8" t="s">
        <v>2140</v>
      </c>
      <c r="G10850" s="16">
        <f>IFERROR(VLOOKUP(Table1[[#This Row],[Codigo_insumo]],BD_Insumos!$B:$E,4),"")</f>
        <v>15.127620524464596</v>
      </c>
      <c r="H10850" s="140">
        <v>0.15</v>
      </c>
      <c r="I10850" s="9"/>
      <c r="J10850" s="22">
        <f t="shared" si="169"/>
        <v>2.2691430786696896</v>
      </c>
      <c r="K10850" s="22" t="str">
        <f>IF(I10850&lt;&gt;"",SUMIF(Table1[Codigo_servico],A10850,Table1[Subtotal_insumo]),"")</f>
        <v/>
      </c>
      <c r="L10850" s="16">
        <f>IF(Table1[[#This Row],[Ordem_insumos]]&lt;&gt;0,VLOOKUP(Table1[[#This Row],[Codigo_servico]],Preencher_Orcamento!$B:$D,3,FALSE)*Table1[[#This Row],[Qtde_insumo]],"")</f>
        <v>0</v>
      </c>
      <c r="M10850" s="16">
        <f>IF(Table1[[#This Row],[Ordem_insumos]]&lt;&gt;0,VLOOKUP(Table1[[#This Row],[Codigo_servico]],Preencher_Orcamento!$B:$D,3,FALSE)*Table1[[#This Row],[Subtotal_insumo]],"")</f>
        <v>0</v>
      </c>
    </row>
    <row r="10851" spans="1:13" ht="39" x14ac:dyDescent="0.25">
      <c r="A10851" s="6">
        <v>170181</v>
      </c>
      <c r="B10851" s="126">
        <v>5</v>
      </c>
      <c r="C10851" s="133"/>
      <c r="D10851" s="134">
        <v>24110</v>
      </c>
      <c r="E10851" s="7" t="s">
        <v>446</v>
      </c>
      <c r="F10851" s="8" t="s">
        <v>170</v>
      </c>
      <c r="G10851" s="16">
        <f>IFERROR(VLOOKUP(Table1[[#This Row],[Codigo_insumo]],BD_Insumos!$B:$E,4),"")</f>
        <v>4.2736000000000001</v>
      </c>
      <c r="H10851" s="140">
        <v>1.05</v>
      </c>
      <c r="I10851" s="9"/>
      <c r="J10851" s="22">
        <f t="shared" si="169"/>
        <v>4.4872800000000002</v>
      </c>
      <c r="K10851" s="22" t="str">
        <f>IF(I10851&lt;&gt;"",SUMIF(Table1[Codigo_servico],A10851,Table1[Subtotal_insumo]),"")</f>
        <v/>
      </c>
      <c r="L10851" s="16">
        <f>IF(Table1[[#This Row],[Ordem_insumos]]&lt;&gt;0,VLOOKUP(Table1[[#This Row],[Codigo_servico]],Preencher_Orcamento!$B:$D,3,FALSE)*Table1[[#This Row],[Qtde_insumo]],"")</f>
        <v>0</v>
      </c>
      <c r="M10851" s="16">
        <f>IF(Table1[[#This Row],[Ordem_insumos]]&lt;&gt;0,VLOOKUP(Table1[[#This Row],[Codigo_servico]],Preencher_Orcamento!$B:$D,3,FALSE)*Table1[[#This Row],[Subtotal_insumo]],"")</f>
        <v>0</v>
      </c>
    </row>
    <row r="10852" spans="1:13" ht="26.25" x14ac:dyDescent="0.25">
      <c r="A10852" s="6">
        <v>170181</v>
      </c>
      <c r="B10852" s="126">
        <v>6</v>
      </c>
      <c r="C10852" s="133"/>
      <c r="D10852" s="134">
        <v>72442</v>
      </c>
      <c r="E10852" s="7" t="s">
        <v>1764</v>
      </c>
      <c r="F10852" s="8" t="s">
        <v>5</v>
      </c>
      <c r="G10852" s="16">
        <f>IFERROR(VLOOKUP(Table1[[#This Row],[Codigo_insumo]],BD_Insumos!$B:$E,4),"")</f>
        <v>14.6023</v>
      </c>
      <c r="H10852" s="140">
        <v>1.05</v>
      </c>
      <c r="I10852" s="9"/>
      <c r="J10852" s="22">
        <f t="shared" si="169"/>
        <v>15.332415000000001</v>
      </c>
      <c r="K10852" s="22" t="str">
        <f>IF(I10852&lt;&gt;"",SUMIF(Table1[Codigo_servico],A10852,Table1[Subtotal_insumo]),"")</f>
        <v/>
      </c>
      <c r="L10852" s="16">
        <f>IF(Table1[[#This Row],[Ordem_insumos]]&lt;&gt;0,VLOOKUP(Table1[[#This Row],[Codigo_servico]],Preencher_Orcamento!$B:$D,3,FALSE)*Table1[[#This Row],[Qtde_insumo]],"")</f>
        <v>0</v>
      </c>
      <c r="M10852" s="16">
        <f>IF(Table1[[#This Row],[Ordem_insumos]]&lt;&gt;0,VLOOKUP(Table1[[#This Row],[Codigo_servico]],Preencher_Orcamento!$B:$D,3,FALSE)*Table1[[#This Row],[Subtotal_insumo]],"")</f>
        <v>0</v>
      </c>
    </row>
    <row r="10853" spans="1:13" x14ac:dyDescent="0.25">
      <c r="A10853" s="6">
        <v>170181</v>
      </c>
      <c r="B10853" s="126">
        <v>7</v>
      </c>
      <c r="C10853" s="133"/>
      <c r="D10853" s="134">
        <v>11510</v>
      </c>
      <c r="E10853" s="7" t="s">
        <v>205</v>
      </c>
      <c r="F10853" s="8" t="s">
        <v>197</v>
      </c>
      <c r="G10853" s="16">
        <f>IFERROR(VLOOKUP(Table1[[#This Row],[Codigo_insumo]],BD_Insumos!$B:$E,4),"")</f>
        <v>3.2757999999999998</v>
      </c>
      <c r="H10853" s="140">
        <v>17.48</v>
      </c>
      <c r="I10853" s="9"/>
      <c r="J10853" s="22">
        <f t="shared" si="169"/>
        <v>57.260984000000001</v>
      </c>
      <c r="K10853" s="22" t="str">
        <f>IF(I10853&lt;&gt;"",SUMIF(Table1[Codigo_servico],A10853,Table1[Subtotal_insumo]),"")</f>
        <v/>
      </c>
      <c r="L10853" s="16">
        <f>IF(Table1[[#This Row],[Ordem_insumos]]&lt;&gt;0,VLOOKUP(Table1[[#This Row],[Codigo_servico]],Preencher_Orcamento!$B:$D,3,FALSE)*Table1[[#This Row],[Qtde_insumo]],"")</f>
        <v>0</v>
      </c>
      <c r="M10853" s="16">
        <f>IF(Table1[[#This Row],[Ordem_insumos]]&lt;&gt;0,VLOOKUP(Table1[[#This Row],[Codigo_servico]],Preencher_Orcamento!$B:$D,3,FALSE)*Table1[[#This Row],[Subtotal_insumo]],"")</f>
        <v>0</v>
      </c>
    </row>
    <row r="10854" spans="1:13" x14ac:dyDescent="0.25">
      <c r="A10854" s="6">
        <v>170181</v>
      </c>
      <c r="B10854" s="126">
        <v>8</v>
      </c>
      <c r="C10854" s="133"/>
      <c r="D10854" s="134">
        <v>11070</v>
      </c>
      <c r="E10854" s="7" t="s">
        <v>185</v>
      </c>
      <c r="F10854" s="8" t="s">
        <v>5</v>
      </c>
      <c r="G10854" s="18">
        <f>IFERROR(VLOOKUP(Table1[[#This Row],[Codigo_insumo]],BD_Insumos!$B:$E,4),"")</f>
        <v>4.1189999999999998</v>
      </c>
      <c r="H10854" s="140">
        <v>1.9</v>
      </c>
      <c r="I10854" s="9"/>
      <c r="J10854" s="23">
        <f t="shared" si="169"/>
        <v>7.8260999999999994</v>
      </c>
      <c r="K10854" s="22" t="str">
        <f>IF(I10854&lt;&gt;"",SUMIF(Table1[Codigo_servico],A10854,Table1[Subtotal_insumo]),"")</f>
        <v/>
      </c>
      <c r="L10854" s="18">
        <f>IF(Table1[[#This Row],[Ordem_insumos]]&lt;&gt;0,VLOOKUP(Table1[[#This Row],[Codigo_servico]],Preencher_Orcamento!$B:$D,3,FALSE)*Table1[[#This Row],[Qtde_insumo]],"")</f>
        <v>0</v>
      </c>
      <c r="M10854" s="18">
        <f>IF(Table1[[#This Row],[Ordem_insumos]]&lt;&gt;0,VLOOKUP(Table1[[#This Row],[Codigo_servico]],Preencher_Orcamento!$B:$D,3,FALSE)*Table1[[#This Row],[Subtotal_insumo]],"")</f>
        <v>0</v>
      </c>
    </row>
    <row r="10855" spans="1:13" x14ac:dyDescent="0.25">
      <c r="A10855" s="6">
        <v>170181</v>
      </c>
      <c r="B10855" s="126">
        <v>9</v>
      </c>
      <c r="C10855" s="133"/>
      <c r="D10855" s="134">
        <v>17740</v>
      </c>
      <c r="E10855" s="7" t="s">
        <v>399</v>
      </c>
      <c r="F10855" s="8" t="s">
        <v>197</v>
      </c>
      <c r="G10855" s="18">
        <f>IFERROR(VLOOKUP(Table1[[#This Row],[Codigo_insumo]],BD_Insumos!$B:$E,4),"")</f>
        <v>4.9862000000000002</v>
      </c>
      <c r="H10855" s="140">
        <v>0.33</v>
      </c>
      <c r="I10855" s="9"/>
      <c r="J10855" s="23">
        <f t="shared" si="169"/>
        <v>1.6454460000000002</v>
      </c>
      <c r="K10855" s="22" t="str">
        <f>IF(I10855&lt;&gt;"",SUMIF(Table1[Codigo_servico],A10855,Table1[Subtotal_insumo]),"")</f>
        <v/>
      </c>
      <c r="L10855" s="18">
        <f>IF(Table1[[#This Row],[Ordem_insumos]]&lt;&gt;0,VLOOKUP(Table1[[#This Row],[Codigo_servico]],Preencher_Orcamento!$B:$D,3,FALSE)*Table1[[#This Row],[Qtde_insumo]],"")</f>
        <v>0</v>
      </c>
      <c r="M10855" s="18">
        <f>IF(Table1[[#This Row],[Ordem_insumos]]&lt;&gt;0,VLOOKUP(Table1[[#This Row],[Codigo_servico]],Preencher_Orcamento!$B:$D,3,FALSE)*Table1[[#This Row],[Subtotal_insumo]],"")</f>
        <v>0</v>
      </c>
    </row>
    <row r="10856" spans="1:13" x14ac:dyDescent="0.25">
      <c r="A10856" s="6">
        <v>170181</v>
      </c>
      <c r="B10856" s="126">
        <v>10</v>
      </c>
      <c r="C10856" s="133"/>
      <c r="D10856" s="134">
        <v>17515</v>
      </c>
      <c r="E10856" s="7" t="s">
        <v>383</v>
      </c>
      <c r="F10856" s="8" t="s">
        <v>197</v>
      </c>
      <c r="G10856" s="18">
        <f>IFERROR(VLOOKUP(Table1[[#This Row],[Codigo_insumo]],BD_Insumos!$B:$E,4),"")</f>
        <v>5.5275999999999996</v>
      </c>
      <c r="H10856" s="140">
        <v>0.3</v>
      </c>
      <c r="I10856" s="9"/>
      <c r="J10856" s="23">
        <f t="shared" si="169"/>
        <v>1.6582799999999998</v>
      </c>
      <c r="K10856" s="22" t="str">
        <f>IF(I10856&lt;&gt;"",SUMIF(Table1[Codigo_servico],A10856,Table1[Subtotal_insumo]),"")</f>
        <v/>
      </c>
      <c r="L10856" s="18">
        <f>IF(Table1[[#This Row],[Ordem_insumos]]&lt;&gt;0,VLOOKUP(Table1[[#This Row],[Codigo_servico]],Preencher_Orcamento!$B:$D,3,FALSE)*Table1[[#This Row],[Qtde_insumo]],"")</f>
        <v>0</v>
      </c>
      <c r="M10856" s="18">
        <f>IF(Table1[[#This Row],[Ordem_insumos]]&lt;&gt;0,VLOOKUP(Table1[[#This Row],[Codigo_servico]],Preencher_Orcamento!$B:$D,3,FALSE)*Table1[[#This Row],[Subtotal_insumo]],"")</f>
        <v>0</v>
      </c>
    </row>
    <row r="10857" spans="1:13" ht="26.25" x14ac:dyDescent="0.25">
      <c r="A10857" s="6">
        <v>170181</v>
      </c>
      <c r="B10857" s="126">
        <v>11</v>
      </c>
      <c r="C10857" s="133"/>
      <c r="D10857" s="134">
        <v>14040</v>
      </c>
      <c r="E10857" s="7" t="s">
        <v>299</v>
      </c>
      <c r="F10857" s="8" t="s">
        <v>168</v>
      </c>
      <c r="G10857" s="18">
        <f>IFERROR(VLOOKUP(Table1[[#This Row],[Codigo_insumo]],BD_Insumos!$B:$E,4),"")</f>
        <v>7.3939000000000004</v>
      </c>
      <c r="H10857" s="140">
        <v>0.67</v>
      </c>
      <c r="I10857" s="9"/>
      <c r="J10857" s="23">
        <f t="shared" si="169"/>
        <v>4.9539130000000009</v>
      </c>
      <c r="K10857" s="22" t="str">
        <f>IF(I10857&lt;&gt;"",SUMIF(Table1[Codigo_servico],A10857,Table1[Subtotal_insumo]),"")</f>
        <v/>
      </c>
      <c r="L10857" s="18">
        <f>IF(Table1[[#This Row],[Ordem_insumos]]&lt;&gt;0,VLOOKUP(Table1[[#This Row],[Codigo_servico]],Preencher_Orcamento!$B:$D,3,FALSE)*Table1[[#This Row],[Qtde_insumo]],"")</f>
        <v>0</v>
      </c>
      <c r="M10857" s="18">
        <f>IF(Table1[[#This Row],[Ordem_insumos]]&lt;&gt;0,VLOOKUP(Table1[[#This Row],[Codigo_servico]],Preencher_Orcamento!$B:$D,3,FALSE)*Table1[[#This Row],[Subtotal_insumo]],"")</f>
        <v>0</v>
      </c>
    </row>
    <row r="10858" spans="1:13" ht="26.25" x14ac:dyDescent="0.25">
      <c r="A10858" s="6">
        <v>170181</v>
      </c>
      <c r="B10858" s="126">
        <v>12</v>
      </c>
      <c r="C10858" s="133"/>
      <c r="D10858" s="134">
        <v>14022</v>
      </c>
      <c r="E10858" s="7" t="s">
        <v>290</v>
      </c>
      <c r="F10858" s="8" t="s">
        <v>197</v>
      </c>
      <c r="G10858" s="18">
        <f>IFERROR(VLOOKUP(Table1[[#This Row],[Codigo_insumo]],BD_Insumos!$B:$E,4),"")</f>
        <v>20.04</v>
      </c>
      <c r="H10858" s="140">
        <v>0.19</v>
      </c>
      <c r="I10858" s="9"/>
      <c r="J10858" s="23">
        <f t="shared" si="169"/>
        <v>3.8075999999999999</v>
      </c>
      <c r="K10858" s="22" t="str">
        <f>IF(I10858&lt;&gt;"",SUMIF(Table1[Codigo_servico],A10858,Table1[Subtotal_insumo]),"")</f>
        <v/>
      </c>
      <c r="L10858" s="18">
        <f>IF(Table1[[#This Row],[Ordem_insumos]]&lt;&gt;0,VLOOKUP(Table1[[#This Row],[Codigo_servico]],Preencher_Orcamento!$B:$D,3,FALSE)*Table1[[#This Row],[Qtde_insumo]],"")</f>
        <v>0</v>
      </c>
      <c r="M10858" s="18">
        <f>IF(Table1[[#This Row],[Ordem_insumos]]&lt;&gt;0,VLOOKUP(Table1[[#This Row],[Codigo_servico]],Preencher_Orcamento!$B:$D,3,FALSE)*Table1[[#This Row],[Subtotal_insumo]],"")</f>
        <v>0</v>
      </c>
    </row>
    <row r="10859" spans="1:13" ht="26.25" x14ac:dyDescent="0.25">
      <c r="A10859" s="6">
        <v>170181</v>
      </c>
      <c r="B10859" s="126">
        <v>13</v>
      </c>
      <c r="C10859" s="133"/>
      <c r="D10859" s="134">
        <v>12540</v>
      </c>
      <c r="E10859" s="7" t="s">
        <v>237</v>
      </c>
      <c r="F10859" s="8" t="s">
        <v>457</v>
      </c>
      <c r="G10859" s="18">
        <f>IFERROR(VLOOKUP(Table1[[#This Row],[Codigo_insumo]],BD_Insumos!$B:$E,4),"")</f>
        <v>2.3161</v>
      </c>
      <c r="H10859" s="140">
        <v>13</v>
      </c>
      <c r="I10859" s="9"/>
      <c r="J10859" s="23">
        <f t="shared" si="169"/>
        <v>30.109300000000001</v>
      </c>
      <c r="K10859" s="22" t="str">
        <f>IF(I10859&lt;&gt;"",SUMIF(Table1[Codigo_servico],A10859,Table1[Subtotal_insumo]),"")</f>
        <v/>
      </c>
      <c r="L10859" s="18">
        <f>IF(Table1[[#This Row],[Ordem_insumos]]&lt;&gt;0,VLOOKUP(Table1[[#This Row],[Codigo_servico]],Preencher_Orcamento!$B:$D,3,FALSE)*Table1[[#This Row],[Qtde_insumo]],"")</f>
        <v>0</v>
      </c>
      <c r="M10859" s="18">
        <f>IF(Table1[[#This Row],[Ordem_insumos]]&lt;&gt;0,VLOOKUP(Table1[[#This Row],[Codigo_servico]],Preencher_Orcamento!$B:$D,3,FALSE)*Table1[[#This Row],[Subtotal_insumo]],"")</f>
        <v>0</v>
      </c>
    </row>
    <row r="10860" spans="1:13" x14ac:dyDescent="0.25">
      <c r="A10860" s="6">
        <v>170181</v>
      </c>
      <c r="B10860" s="126">
        <v>14</v>
      </c>
      <c r="C10860" s="133"/>
      <c r="D10860" s="134">
        <v>10613</v>
      </c>
      <c r="E10860" s="7" t="s">
        <v>123</v>
      </c>
      <c r="F10860" s="8" t="s">
        <v>58</v>
      </c>
      <c r="G10860" s="18">
        <f>IFERROR(VLOOKUP(Table1[[#This Row],[Codigo_insumo]],BD_Insumos!$B:$E,4),"")</f>
        <v>250.2988</v>
      </c>
      <c r="H10860" s="140">
        <v>0.18</v>
      </c>
      <c r="I10860" s="9"/>
      <c r="J10860" s="23">
        <f t="shared" si="169"/>
        <v>45.053784</v>
      </c>
      <c r="K10860" s="22" t="str">
        <f>IF(I10860&lt;&gt;"",SUMIF(Table1[Codigo_servico],A10860,Table1[Subtotal_insumo]),"")</f>
        <v/>
      </c>
      <c r="L10860" s="18">
        <f>IF(Table1[[#This Row],[Ordem_insumos]]&lt;&gt;0,VLOOKUP(Table1[[#This Row],[Codigo_servico]],Preencher_Orcamento!$B:$D,3,FALSE)*Table1[[#This Row],[Qtde_insumo]],"")</f>
        <v>0</v>
      </c>
      <c r="M10860" s="18">
        <f>IF(Table1[[#This Row],[Ordem_insumos]]&lt;&gt;0,VLOOKUP(Table1[[#This Row],[Codigo_servico]],Preencher_Orcamento!$B:$D,3,FALSE)*Table1[[#This Row],[Subtotal_insumo]],"")</f>
        <v>0</v>
      </c>
    </row>
    <row r="10861" spans="1:13" x14ac:dyDescent="0.25">
      <c r="A10861" s="6">
        <v>170181</v>
      </c>
      <c r="B10861" s="126">
        <v>15</v>
      </c>
      <c r="C10861" s="133"/>
      <c r="D10861" s="134">
        <v>2013</v>
      </c>
      <c r="E10861" s="7" t="s">
        <v>2184</v>
      </c>
      <c r="F10861" s="8" t="s">
        <v>2140</v>
      </c>
      <c r="G10861" s="18">
        <f>IFERROR(VLOOKUP(Table1[[#This Row],[Codigo_insumo]],BD_Insumos!$B:$E,4),"")</f>
        <v>15.756939025755017</v>
      </c>
      <c r="H10861" s="140">
        <v>1.92</v>
      </c>
      <c r="I10861" s="9"/>
      <c r="J10861" s="23">
        <f t="shared" si="169"/>
        <v>30.253322929449631</v>
      </c>
      <c r="K10861" s="22" t="str">
        <f>IF(I10861&lt;&gt;"",SUMIF(Table1[Codigo_servico],A10861,Table1[Subtotal_insumo]),"")</f>
        <v/>
      </c>
      <c r="L10861" s="18">
        <f>IF(Table1[[#This Row],[Ordem_insumos]]&lt;&gt;0,VLOOKUP(Table1[[#This Row],[Codigo_servico]],Preencher_Orcamento!$B:$D,3,FALSE)*Table1[[#This Row],[Qtde_insumo]],"")</f>
        <v>0</v>
      </c>
      <c r="M10861" s="18">
        <f>IF(Table1[[#This Row],[Ordem_insumos]]&lt;&gt;0,VLOOKUP(Table1[[#This Row],[Codigo_servico]],Preencher_Orcamento!$B:$D,3,FALSE)*Table1[[#This Row],[Subtotal_insumo]],"")</f>
        <v>0</v>
      </c>
    </row>
    <row r="10862" spans="1:13" x14ac:dyDescent="0.25">
      <c r="A10862" s="6">
        <v>170181</v>
      </c>
      <c r="B10862" s="126">
        <v>16</v>
      </c>
      <c r="C10862" s="133"/>
      <c r="D10862" s="134">
        <v>11066</v>
      </c>
      <c r="E10862" s="7" t="s">
        <v>183</v>
      </c>
      <c r="F10862" s="8" t="s">
        <v>5</v>
      </c>
      <c r="G10862" s="18">
        <f>IFERROR(VLOOKUP(Table1[[#This Row],[Codigo_insumo]],BD_Insumos!$B:$E,4),"")</f>
        <v>1.0965</v>
      </c>
      <c r="H10862" s="140">
        <v>2.2999999999999998</v>
      </c>
      <c r="I10862" s="9"/>
      <c r="J10862" s="23">
        <f t="shared" si="169"/>
        <v>2.5219499999999999</v>
      </c>
      <c r="K10862" s="22" t="str">
        <f>IF(I10862&lt;&gt;"",SUMIF(Table1[Codigo_servico],A10862,Table1[Subtotal_insumo]),"")</f>
        <v/>
      </c>
      <c r="L10862" s="18">
        <f>IF(Table1[[#This Row],[Ordem_insumos]]&lt;&gt;0,VLOOKUP(Table1[[#This Row],[Codigo_servico]],Preencher_Orcamento!$B:$D,3,FALSE)*Table1[[#This Row],[Qtde_insumo]],"")</f>
        <v>0</v>
      </c>
      <c r="M10862" s="18">
        <f>IF(Table1[[#This Row],[Ordem_insumos]]&lt;&gt;0,VLOOKUP(Table1[[#This Row],[Codigo_servico]],Preencher_Orcamento!$B:$D,3,FALSE)*Table1[[#This Row],[Subtotal_insumo]],"")</f>
        <v>0</v>
      </c>
    </row>
    <row r="10863" spans="1:13" x14ac:dyDescent="0.25">
      <c r="A10863" s="6">
        <v>170181</v>
      </c>
      <c r="B10863" s="126">
        <v>17</v>
      </c>
      <c r="C10863" s="133"/>
      <c r="D10863" s="134">
        <v>2015</v>
      </c>
      <c r="E10863" s="7" t="s">
        <v>2186</v>
      </c>
      <c r="F10863" s="8" t="s">
        <v>2140</v>
      </c>
      <c r="G10863" s="18">
        <f>IFERROR(VLOOKUP(Table1[[#This Row],[Codigo_insumo]],BD_Insumos!$B:$E,4),"")</f>
        <v>16.259414142106937</v>
      </c>
      <c r="H10863" s="140">
        <v>1.66</v>
      </c>
      <c r="I10863" s="9"/>
      <c r="J10863" s="23">
        <f t="shared" si="169"/>
        <v>26.990627475897515</v>
      </c>
      <c r="K10863" s="22" t="str">
        <f>IF(I10863&lt;&gt;"",SUMIF(Table1[Codigo_servico],A10863,Table1[Subtotal_insumo]),"")</f>
        <v/>
      </c>
      <c r="L10863" s="18">
        <f>IF(Table1[[#This Row],[Ordem_insumos]]&lt;&gt;0,VLOOKUP(Table1[[#This Row],[Codigo_servico]],Preencher_Orcamento!$B:$D,3,FALSE)*Table1[[#This Row],[Qtde_insumo]],"")</f>
        <v>0</v>
      </c>
      <c r="M10863" s="18">
        <f>IF(Table1[[#This Row],[Ordem_insumos]]&lt;&gt;0,VLOOKUP(Table1[[#This Row],[Codigo_servico]],Preencher_Orcamento!$B:$D,3,FALSE)*Table1[[#This Row],[Subtotal_insumo]],"")</f>
        <v>0</v>
      </c>
    </row>
    <row r="10864" spans="1:13" x14ac:dyDescent="0.25">
      <c r="A10864" s="6">
        <v>170181</v>
      </c>
      <c r="B10864" s="126">
        <v>18</v>
      </c>
      <c r="C10864" s="133"/>
      <c r="D10864" s="134">
        <v>2014</v>
      </c>
      <c r="E10864" s="7" t="s">
        <v>2185</v>
      </c>
      <c r="F10864" s="8" t="s">
        <v>2140</v>
      </c>
      <c r="G10864" s="18">
        <f>IFERROR(VLOOKUP(Table1[[#This Row],[Codigo_insumo]],BD_Insumos!$B:$E,4),"")</f>
        <v>13.173665210544026</v>
      </c>
      <c r="H10864" s="140">
        <v>1.92</v>
      </c>
      <c r="I10864" s="9"/>
      <c r="J10864" s="23">
        <f t="shared" si="169"/>
        <v>25.29343720424453</v>
      </c>
      <c r="K10864" s="22" t="str">
        <f>IF(I10864&lt;&gt;"",SUMIF(Table1[Codigo_servico],A10864,Table1[Subtotal_insumo]),"")</f>
        <v/>
      </c>
      <c r="L10864" s="18">
        <f>IF(Table1[[#This Row],[Ordem_insumos]]&lt;&gt;0,VLOOKUP(Table1[[#This Row],[Codigo_servico]],Preencher_Orcamento!$B:$D,3,FALSE)*Table1[[#This Row],[Qtde_insumo]],"")</f>
        <v>0</v>
      </c>
      <c r="M10864" s="18">
        <f>IF(Table1[[#This Row],[Ordem_insumos]]&lt;&gt;0,VLOOKUP(Table1[[#This Row],[Codigo_servico]],Preencher_Orcamento!$B:$D,3,FALSE)*Table1[[#This Row],[Subtotal_insumo]],"")</f>
        <v>0</v>
      </c>
    </row>
    <row r="10865" spans="1:13" x14ac:dyDescent="0.25">
      <c r="A10865" s="6">
        <v>170181</v>
      </c>
      <c r="B10865" s="126">
        <v>19</v>
      </c>
      <c r="C10865" s="133"/>
      <c r="D10865" s="134">
        <v>2020</v>
      </c>
      <c r="E10865" s="7" t="s">
        <v>2188</v>
      </c>
      <c r="F10865" s="8" t="s">
        <v>2140</v>
      </c>
      <c r="G10865" s="18">
        <f>IFERROR(VLOOKUP(Table1[[#This Row],[Codigo_insumo]],BD_Insumos!$B:$E,4),"")</f>
        <v>15.860837164231068</v>
      </c>
      <c r="H10865" s="140">
        <v>4.16</v>
      </c>
      <c r="I10865" s="9"/>
      <c r="J10865" s="23">
        <f t="shared" si="169"/>
        <v>65.981082603201244</v>
      </c>
      <c r="K10865" s="22" t="str">
        <f>IF(I10865&lt;&gt;"",SUMIF(Table1[Codigo_servico],A10865,Table1[Subtotal_insumo]),"")</f>
        <v/>
      </c>
      <c r="L10865" s="18">
        <f>IF(Table1[[#This Row],[Ordem_insumos]]&lt;&gt;0,VLOOKUP(Table1[[#This Row],[Codigo_servico]],Preencher_Orcamento!$B:$D,3,FALSE)*Table1[[#This Row],[Qtde_insumo]],"")</f>
        <v>0</v>
      </c>
      <c r="M10865" s="18">
        <f>IF(Table1[[#This Row],[Ordem_insumos]]&lt;&gt;0,VLOOKUP(Table1[[#This Row],[Codigo_servico]],Preencher_Orcamento!$B:$D,3,FALSE)*Table1[[#This Row],[Subtotal_insumo]],"")</f>
        <v>0</v>
      </c>
    </row>
    <row r="10866" spans="1:13" ht="26.25" x14ac:dyDescent="0.25">
      <c r="A10866" s="6">
        <v>170181</v>
      </c>
      <c r="B10866" s="126">
        <v>20</v>
      </c>
      <c r="C10866" s="133"/>
      <c r="D10866" s="134">
        <v>10508</v>
      </c>
      <c r="E10866" s="7" t="s">
        <v>65</v>
      </c>
      <c r="F10866" s="8" t="s">
        <v>197</v>
      </c>
      <c r="G10866" s="18">
        <f>IFERROR(VLOOKUP(Table1[[#This Row],[Codigo_insumo]],BD_Insumos!$B:$E,4),"")</f>
        <v>0.36899999999999999</v>
      </c>
      <c r="H10866" s="140">
        <v>1.52</v>
      </c>
      <c r="I10866" s="9"/>
      <c r="J10866" s="23">
        <f t="shared" si="169"/>
        <v>0.56088000000000005</v>
      </c>
      <c r="K10866" s="22" t="str">
        <f>IF(I10866&lt;&gt;"",SUMIF(Table1[Codigo_servico],A10866,Table1[Subtotal_insumo]),"")</f>
        <v/>
      </c>
      <c r="L10866" s="18">
        <f>IF(Table1[[#This Row],[Ordem_insumos]]&lt;&gt;0,VLOOKUP(Table1[[#This Row],[Codigo_servico]],Preencher_Orcamento!$B:$D,3,FALSE)*Table1[[#This Row],[Qtde_insumo]],"")</f>
        <v>0</v>
      </c>
      <c r="M10866" s="18">
        <f>IF(Table1[[#This Row],[Ordem_insumos]]&lt;&gt;0,VLOOKUP(Table1[[#This Row],[Codigo_servico]],Preencher_Orcamento!$B:$D,3,FALSE)*Table1[[#This Row],[Subtotal_insumo]],"")</f>
        <v>0</v>
      </c>
    </row>
    <row r="10867" spans="1:13" ht="26.25" x14ac:dyDescent="0.25">
      <c r="A10867" s="6">
        <v>170181</v>
      </c>
      <c r="B10867" s="126">
        <v>21</v>
      </c>
      <c r="C10867" s="133"/>
      <c r="D10867" s="134">
        <v>2016</v>
      </c>
      <c r="E10867" s="7" t="s">
        <v>2187</v>
      </c>
      <c r="F10867" s="8" t="s">
        <v>2140</v>
      </c>
      <c r="G10867" s="18">
        <f>IFERROR(VLOOKUP(Table1[[#This Row],[Codigo_insumo]],BD_Insumos!$B:$E,4),"")</f>
        <v>13.188618292508322</v>
      </c>
      <c r="H10867" s="140">
        <v>1.66</v>
      </c>
      <c r="I10867" s="9"/>
      <c r="J10867" s="23">
        <f t="shared" si="169"/>
        <v>21.893106365563813</v>
      </c>
      <c r="K10867" s="22" t="str">
        <f>IF(I10867&lt;&gt;"",SUMIF(Table1[Codigo_servico],A10867,Table1[Subtotal_insumo]),"")</f>
        <v/>
      </c>
      <c r="L10867" s="18">
        <f>IF(Table1[[#This Row],[Ordem_insumos]]&lt;&gt;0,VLOOKUP(Table1[[#This Row],[Codigo_servico]],Preencher_Orcamento!$B:$D,3,FALSE)*Table1[[#This Row],[Qtde_insumo]],"")</f>
        <v>0</v>
      </c>
      <c r="M10867" s="18">
        <f>IF(Table1[[#This Row],[Ordem_insumos]]&lt;&gt;0,VLOOKUP(Table1[[#This Row],[Codigo_servico]],Preencher_Orcamento!$B:$D,3,FALSE)*Table1[[#This Row],[Subtotal_insumo]],"")</f>
        <v>0</v>
      </c>
    </row>
    <row r="10868" spans="1:13" x14ac:dyDescent="0.25">
      <c r="A10868" s="6">
        <v>170181</v>
      </c>
      <c r="B10868" s="126">
        <v>22</v>
      </c>
      <c r="C10868" s="133"/>
      <c r="D10868" s="134">
        <v>10517</v>
      </c>
      <c r="E10868" s="7" t="s">
        <v>71</v>
      </c>
      <c r="F10868" s="8" t="s">
        <v>197</v>
      </c>
      <c r="G10868" s="18">
        <f>IFERROR(VLOOKUP(Table1[[#This Row],[Codigo_insumo]],BD_Insumos!$B:$E,4),"")</f>
        <v>0.42080000000000001</v>
      </c>
      <c r="H10868" s="140">
        <v>21</v>
      </c>
      <c r="I10868" s="9"/>
      <c r="J10868" s="23">
        <f t="shared" si="169"/>
        <v>8.8368000000000002</v>
      </c>
      <c r="K10868" s="22" t="str">
        <f>IF(I10868&lt;&gt;"",SUMIF(Table1[Codigo_servico],A10868,Table1[Subtotal_insumo]),"")</f>
        <v/>
      </c>
      <c r="L10868" s="18">
        <f>IF(Table1[[#This Row],[Ordem_insumos]]&lt;&gt;0,VLOOKUP(Table1[[#This Row],[Codigo_servico]],Preencher_Orcamento!$B:$D,3,FALSE)*Table1[[#This Row],[Qtde_insumo]],"")</f>
        <v>0</v>
      </c>
      <c r="M10868" s="18">
        <f>IF(Table1[[#This Row],[Ordem_insumos]]&lt;&gt;0,VLOOKUP(Table1[[#This Row],[Codigo_servico]],Preencher_Orcamento!$B:$D,3,FALSE)*Table1[[#This Row],[Subtotal_insumo]],"")</f>
        <v>0</v>
      </c>
    </row>
    <row r="10869" spans="1:13" x14ac:dyDescent="0.25">
      <c r="A10869" s="6">
        <v>170181</v>
      </c>
      <c r="B10869" s="126">
        <v>23</v>
      </c>
      <c r="C10869" s="133"/>
      <c r="D10869" s="134">
        <v>10543</v>
      </c>
      <c r="E10869" s="7" t="s">
        <v>91</v>
      </c>
      <c r="F10869" s="8" t="s">
        <v>58</v>
      </c>
      <c r="G10869" s="18">
        <f>IFERROR(VLOOKUP(Table1[[#This Row],[Codigo_insumo]],BD_Insumos!$B:$E,4),"")</f>
        <v>67.283799999999999</v>
      </c>
      <c r="H10869" s="140">
        <v>4.5499999999999999E-2</v>
      </c>
      <c r="I10869" s="9"/>
      <c r="J10869" s="23">
        <f t="shared" si="169"/>
        <v>3.0614129000000001</v>
      </c>
      <c r="K10869" s="22" t="str">
        <f>IF(I10869&lt;&gt;"",SUMIF(Table1[Codigo_servico],A10869,Table1[Subtotal_insumo]),"")</f>
        <v/>
      </c>
      <c r="L10869" s="18">
        <f>IF(Table1[[#This Row],[Ordem_insumos]]&lt;&gt;0,VLOOKUP(Table1[[#This Row],[Codigo_servico]],Preencher_Orcamento!$B:$D,3,FALSE)*Table1[[#This Row],[Qtde_insumo]],"")</f>
        <v>0</v>
      </c>
      <c r="M10869" s="18">
        <f>IF(Table1[[#This Row],[Ordem_insumos]]&lt;&gt;0,VLOOKUP(Table1[[#This Row],[Codigo_servico]],Preencher_Orcamento!$B:$D,3,FALSE)*Table1[[#This Row],[Subtotal_insumo]],"")</f>
        <v>0</v>
      </c>
    </row>
    <row r="10870" spans="1:13" x14ac:dyDescent="0.25">
      <c r="A10870" s="6">
        <v>170181</v>
      </c>
      <c r="B10870" s="126">
        <v>24</v>
      </c>
      <c r="C10870" s="133"/>
      <c r="D10870" s="134">
        <v>10544</v>
      </c>
      <c r="E10870" s="7" t="s">
        <v>92</v>
      </c>
      <c r="F10870" s="8" t="s">
        <v>58</v>
      </c>
      <c r="G10870" s="18">
        <f>IFERROR(VLOOKUP(Table1[[#This Row],[Codigo_insumo]],BD_Insumos!$B:$E,4),"")</f>
        <v>66.077100000000002</v>
      </c>
      <c r="H10870" s="140">
        <v>0.24</v>
      </c>
      <c r="I10870" s="9"/>
      <c r="J10870" s="23">
        <f t="shared" si="169"/>
        <v>15.858504</v>
      </c>
      <c r="K10870" s="22" t="str">
        <f>IF(I10870&lt;&gt;"",SUMIF(Table1[Codigo_servico],A10870,Table1[Subtotal_insumo]),"")</f>
        <v/>
      </c>
      <c r="L10870" s="18">
        <f>IF(Table1[[#This Row],[Ordem_insumos]]&lt;&gt;0,VLOOKUP(Table1[[#This Row],[Codigo_servico]],Preencher_Orcamento!$B:$D,3,FALSE)*Table1[[#This Row],[Qtde_insumo]],"")</f>
        <v>0</v>
      </c>
      <c r="M10870" s="18">
        <f>IF(Table1[[#This Row],[Ordem_insumos]]&lt;&gt;0,VLOOKUP(Table1[[#This Row],[Codigo_servico]],Preencher_Orcamento!$B:$D,3,FALSE)*Table1[[#This Row],[Subtotal_insumo]],"")</f>
        <v>0</v>
      </c>
    </row>
    <row r="10871" spans="1:13" x14ac:dyDescent="0.25">
      <c r="A10871" s="6">
        <v>170181</v>
      </c>
      <c r="B10871" s="126">
        <v>25</v>
      </c>
      <c r="C10871" s="133"/>
      <c r="D10871" s="134">
        <v>2099</v>
      </c>
      <c r="E10871" s="7" t="s">
        <v>2205</v>
      </c>
      <c r="F10871" s="8" t="s">
        <v>2140</v>
      </c>
      <c r="G10871" s="18">
        <f>IFERROR(VLOOKUP(Table1[[#This Row],[Codigo_insumo]],BD_Insumos!$B:$E,4),"")</f>
        <v>12.627877718847255</v>
      </c>
      <c r="H10871" s="140">
        <v>14.98</v>
      </c>
      <c r="I10871" s="9"/>
      <c r="J10871" s="23">
        <f t="shared" si="169"/>
        <v>189.16560822833188</v>
      </c>
      <c r="K10871" s="22" t="str">
        <f>IF(I10871&lt;&gt;"",SUMIF(Table1[Codigo_servico],A10871,Table1[Subtotal_insumo]),"")</f>
        <v/>
      </c>
      <c r="L10871" s="18">
        <f>IF(Table1[[#This Row],[Ordem_insumos]]&lt;&gt;0,VLOOKUP(Table1[[#This Row],[Codigo_servico]],Preencher_Orcamento!$B:$D,3,FALSE)*Table1[[#This Row],[Qtde_insumo]],"")</f>
        <v>0</v>
      </c>
      <c r="M10871" s="18">
        <f>IF(Table1[[#This Row],[Ordem_insumos]]&lt;&gt;0,VLOOKUP(Table1[[#This Row],[Codigo_servico]],Preencher_Orcamento!$B:$D,3,FALSE)*Table1[[#This Row],[Subtotal_insumo]],"")</f>
        <v>0</v>
      </c>
    </row>
    <row r="10872" spans="1:13" x14ac:dyDescent="0.25">
      <c r="A10872" s="3">
        <v>170190</v>
      </c>
      <c r="B10872" s="125">
        <v>0</v>
      </c>
      <c r="C10872" s="131" t="s">
        <v>4412</v>
      </c>
      <c r="D10872" s="132"/>
      <c r="E10872" s="4"/>
      <c r="F10872" s="4"/>
      <c r="G10872" s="17" t="str">
        <f>IFERROR(VLOOKUP(Table1[[#This Row],[Codigo_insumo]],BD_Insumos!$B:$E,4),"")</f>
        <v/>
      </c>
      <c r="H10872" s="139"/>
      <c r="I10872" s="5" t="s">
        <v>170</v>
      </c>
      <c r="J10872" s="20" t="str">
        <f t="shared" si="169"/>
        <v/>
      </c>
      <c r="K10872" s="21">
        <f>IF(I10872&lt;&gt;"",SUMIF(Table1[Codigo_servico],A10872,Table1[Subtotal_insumo]),"")</f>
        <v>153.20849987194794</v>
      </c>
      <c r="L10872" s="17" t="str">
        <f>IF(Table1[[#This Row],[Ordem_insumos]]&lt;&gt;0,VLOOKUP(Table1[[#This Row],[Codigo_servico]],Preencher_Orcamento!$B:$D,3,FALSE)*Table1[[#This Row],[Qtde_insumo]],"")</f>
        <v/>
      </c>
      <c r="M10872" s="17" t="str">
        <f>IF(Table1[[#This Row],[Ordem_insumos]]&lt;&gt;0,VLOOKUP(Table1[[#This Row],[Codigo_servico]],Preencher_Orcamento!$B:$D,3,FALSE)*Table1[[#This Row],[Subtotal_insumo]],"")</f>
        <v/>
      </c>
    </row>
    <row r="10873" spans="1:13" x14ac:dyDescent="0.25">
      <c r="A10873" s="6">
        <v>170190</v>
      </c>
      <c r="B10873" s="126">
        <v>1</v>
      </c>
      <c r="C10873" s="133"/>
      <c r="D10873" s="134">
        <v>2046</v>
      </c>
      <c r="E10873" s="7" t="s">
        <v>2195</v>
      </c>
      <c r="F10873" s="8" t="s">
        <v>2140</v>
      </c>
      <c r="G10873" s="16">
        <f>IFERROR(VLOOKUP(Table1[[#This Row],[Codigo_insumo]],BD_Insumos!$B:$E,4),"")</f>
        <v>13.391773957816332</v>
      </c>
      <c r="H10873" s="140">
        <v>1</v>
      </c>
      <c r="I10873" s="9"/>
      <c r="J10873" s="22">
        <f t="shared" si="169"/>
        <v>13.391773957816332</v>
      </c>
      <c r="K10873" s="22" t="str">
        <f>IF(I10873&lt;&gt;"",SUMIF(Table1[Codigo_servico],A10873,Table1[Subtotal_insumo]),"")</f>
        <v/>
      </c>
      <c r="L10873" s="16">
        <f>IF(Table1[[#This Row],[Ordem_insumos]]&lt;&gt;0,VLOOKUP(Table1[[#This Row],[Codigo_servico]],Preencher_Orcamento!$B:$D,3,FALSE)*Table1[[#This Row],[Qtde_insumo]],"")</f>
        <v>0</v>
      </c>
      <c r="M10873" s="16">
        <f>IF(Table1[[#This Row],[Ordem_insumos]]&lt;&gt;0,VLOOKUP(Table1[[#This Row],[Codigo_servico]],Preencher_Orcamento!$B:$D,3,FALSE)*Table1[[#This Row],[Subtotal_insumo]],"")</f>
        <v>0</v>
      </c>
    </row>
    <row r="10874" spans="1:13" x14ac:dyDescent="0.25">
      <c r="A10874" s="6">
        <v>170190</v>
      </c>
      <c r="B10874" s="126">
        <v>2</v>
      </c>
      <c r="C10874" s="133"/>
      <c r="D10874" s="134">
        <v>10611</v>
      </c>
      <c r="E10874" s="7" t="s">
        <v>121</v>
      </c>
      <c r="F10874" s="8" t="s">
        <v>58</v>
      </c>
      <c r="G10874" s="16">
        <f>IFERROR(VLOOKUP(Table1[[#This Row],[Codigo_insumo]],BD_Insumos!$B:$E,4),"")</f>
        <v>250.44970000000001</v>
      </c>
      <c r="H10874" s="140">
        <v>8.9999999999999993E-3</v>
      </c>
      <c r="I10874" s="9"/>
      <c r="J10874" s="22">
        <f t="shared" si="169"/>
        <v>2.2540472999999999</v>
      </c>
      <c r="K10874" s="22" t="str">
        <f>IF(I10874&lt;&gt;"",SUMIF(Table1[Codigo_servico],A10874,Table1[Subtotal_insumo]),"")</f>
        <v/>
      </c>
      <c r="L10874" s="16">
        <f>IF(Table1[[#This Row],[Ordem_insumos]]&lt;&gt;0,VLOOKUP(Table1[[#This Row],[Codigo_servico]],Preencher_Orcamento!$B:$D,3,FALSE)*Table1[[#This Row],[Qtde_insumo]],"")</f>
        <v>0</v>
      </c>
      <c r="M10874" s="16">
        <f>IF(Table1[[#This Row],[Ordem_insumos]]&lt;&gt;0,VLOOKUP(Table1[[#This Row],[Codigo_servico]],Preencher_Orcamento!$B:$D,3,FALSE)*Table1[[#This Row],[Subtotal_insumo]],"")</f>
        <v>0</v>
      </c>
    </row>
    <row r="10875" spans="1:13" x14ac:dyDescent="0.25">
      <c r="A10875" s="6">
        <v>170190</v>
      </c>
      <c r="B10875" s="126">
        <v>3</v>
      </c>
      <c r="C10875" s="133"/>
      <c r="D10875" s="134">
        <v>2045</v>
      </c>
      <c r="E10875" s="7" t="s">
        <v>2194</v>
      </c>
      <c r="F10875" s="8" t="s">
        <v>2140</v>
      </c>
      <c r="G10875" s="16">
        <f>IFERROR(VLOOKUP(Table1[[#This Row],[Codigo_insumo]],BD_Insumos!$B:$E,4),"")</f>
        <v>28.645206620187412</v>
      </c>
      <c r="H10875" s="140">
        <v>1</v>
      </c>
      <c r="I10875" s="9"/>
      <c r="J10875" s="22">
        <f t="shared" si="169"/>
        <v>28.645206620187412</v>
      </c>
      <c r="K10875" s="22" t="str">
        <f>IF(I10875&lt;&gt;"",SUMIF(Table1[Codigo_servico],A10875,Table1[Subtotal_insumo]),"")</f>
        <v/>
      </c>
      <c r="L10875" s="16">
        <f>IF(Table1[[#This Row],[Ordem_insumos]]&lt;&gt;0,VLOOKUP(Table1[[#This Row],[Codigo_servico]],Preencher_Orcamento!$B:$D,3,FALSE)*Table1[[#This Row],[Qtde_insumo]],"")</f>
        <v>0</v>
      </c>
      <c r="M10875" s="16">
        <f>IF(Table1[[#This Row],[Ordem_insumos]]&lt;&gt;0,VLOOKUP(Table1[[#This Row],[Codigo_servico]],Preencher_Orcamento!$B:$D,3,FALSE)*Table1[[#This Row],[Subtotal_insumo]],"")</f>
        <v>0</v>
      </c>
    </row>
    <row r="10876" spans="1:13" x14ac:dyDescent="0.25">
      <c r="A10876" s="6">
        <v>170190</v>
      </c>
      <c r="B10876" s="126">
        <v>4</v>
      </c>
      <c r="C10876" s="133"/>
      <c r="D10876" s="134">
        <v>2020</v>
      </c>
      <c r="E10876" s="7" t="s">
        <v>2188</v>
      </c>
      <c r="F10876" s="8" t="s">
        <v>2140</v>
      </c>
      <c r="G10876" s="16">
        <f>IFERROR(VLOOKUP(Table1[[#This Row],[Codigo_insumo]],BD_Insumos!$B:$E,4),"")</f>
        <v>15.860837164231068</v>
      </c>
      <c r="H10876" s="140">
        <v>0.06</v>
      </c>
      <c r="I10876" s="9"/>
      <c r="J10876" s="22">
        <f t="shared" si="169"/>
        <v>0.95165022985386405</v>
      </c>
      <c r="K10876" s="22" t="str">
        <f>IF(I10876&lt;&gt;"",SUMIF(Table1[Codigo_servico],A10876,Table1[Subtotal_insumo]),"")</f>
        <v/>
      </c>
      <c r="L10876" s="16">
        <f>IF(Table1[[#This Row],[Ordem_insumos]]&lt;&gt;0,VLOOKUP(Table1[[#This Row],[Codigo_servico]],Preencher_Orcamento!$B:$D,3,FALSE)*Table1[[#This Row],[Qtde_insumo]],"")</f>
        <v>0</v>
      </c>
      <c r="M10876" s="16">
        <f>IF(Table1[[#This Row],[Ordem_insumos]]&lt;&gt;0,VLOOKUP(Table1[[#This Row],[Codigo_servico]],Preencher_Orcamento!$B:$D,3,FALSE)*Table1[[#This Row],[Subtotal_insumo]],"")</f>
        <v>0</v>
      </c>
    </row>
    <row r="10877" spans="1:13" x14ac:dyDescent="0.25">
      <c r="A10877" s="6">
        <v>170190</v>
      </c>
      <c r="B10877" s="126">
        <v>5</v>
      </c>
      <c r="C10877" s="133"/>
      <c r="D10877" s="134">
        <v>2099</v>
      </c>
      <c r="E10877" s="7" t="s">
        <v>2205</v>
      </c>
      <c r="F10877" s="8" t="s">
        <v>2140</v>
      </c>
      <c r="G10877" s="16">
        <f>IFERROR(VLOOKUP(Table1[[#This Row],[Codigo_insumo]],BD_Insumos!$B:$E,4),"")</f>
        <v>12.627877718847255</v>
      </c>
      <c r="H10877" s="140">
        <v>0.16</v>
      </c>
      <c r="I10877" s="9"/>
      <c r="J10877" s="22">
        <f t="shared" si="169"/>
        <v>2.0204604350155608</v>
      </c>
      <c r="K10877" s="22" t="str">
        <f>IF(I10877&lt;&gt;"",SUMIF(Table1[Codigo_servico],A10877,Table1[Subtotal_insumo]),"")</f>
        <v/>
      </c>
      <c r="L10877" s="16">
        <f>IF(Table1[[#This Row],[Ordem_insumos]]&lt;&gt;0,VLOOKUP(Table1[[#This Row],[Codigo_servico]],Preencher_Orcamento!$B:$D,3,FALSE)*Table1[[#This Row],[Qtde_insumo]],"")</f>
        <v>0</v>
      </c>
      <c r="M10877" s="16">
        <f>IF(Table1[[#This Row],[Ordem_insumos]]&lt;&gt;0,VLOOKUP(Table1[[#This Row],[Codigo_servico]],Preencher_Orcamento!$B:$D,3,FALSE)*Table1[[#This Row],[Subtotal_insumo]],"")</f>
        <v>0</v>
      </c>
    </row>
    <row r="10878" spans="1:13" x14ac:dyDescent="0.25">
      <c r="A10878" s="6">
        <v>170190</v>
      </c>
      <c r="B10878" s="126">
        <v>6</v>
      </c>
      <c r="C10878" s="133"/>
      <c r="D10878" s="134">
        <v>2014</v>
      </c>
      <c r="E10878" s="7" t="s">
        <v>2185</v>
      </c>
      <c r="F10878" s="8" t="s">
        <v>2140</v>
      </c>
      <c r="G10878" s="16">
        <f>IFERROR(VLOOKUP(Table1[[#This Row],[Codigo_insumo]],BD_Insumos!$B:$E,4),"")</f>
        <v>13.173665210544026</v>
      </c>
      <c r="H10878" s="140">
        <v>0.25</v>
      </c>
      <c r="I10878" s="9"/>
      <c r="J10878" s="22">
        <f t="shared" si="169"/>
        <v>3.2934163026360066</v>
      </c>
      <c r="K10878" s="22" t="str">
        <f>IF(I10878&lt;&gt;"",SUMIF(Table1[Codigo_servico],A10878,Table1[Subtotal_insumo]),"")</f>
        <v/>
      </c>
      <c r="L10878" s="16">
        <f>IF(Table1[[#This Row],[Ordem_insumos]]&lt;&gt;0,VLOOKUP(Table1[[#This Row],[Codigo_servico]],Preencher_Orcamento!$B:$D,3,FALSE)*Table1[[#This Row],[Qtde_insumo]],"")</f>
        <v>0</v>
      </c>
      <c r="M10878" s="16">
        <f>IF(Table1[[#This Row],[Ordem_insumos]]&lt;&gt;0,VLOOKUP(Table1[[#This Row],[Codigo_servico]],Preencher_Orcamento!$B:$D,3,FALSE)*Table1[[#This Row],[Subtotal_insumo]],"")</f>
        <v>0</v>
      </c>
    </row>
    <row r="10879" spans="1:13" x14ac:dyDescent="0.25">
      <c r="A10879" s="6">
        <v>170190</v>
      </c>
      <c r="B10879" s="126">
        <v>7</v>
      </c>
      <c r="C10879" s="133"/>
      <c r="D10879" s="134">
        <v>2013</v>
      </c>
      <c r="E10879" s="7" t="s">
        <v>2184</v>
      </c>
      <c r="F10879" s="8" t="s">
        <v>2140</v>
      </c>
      <c r="G10879" s="18">
        <f>IFERROR(VLOOKUP(Table1[[#This Row],[Codigo_insumo]],BD_Insumos!$B:$E,4),"")</f>
        <v>15.756939025755017</v>
      </c>
      <c r="H10879" s="140">
        <v>0.25</v>
      </c>
      <c r="I10879" s="9"/>
      <c r="J10879" s="23">
        <f t="shared" si="169"/>
        <v>3.9392347564387542</v>
      </c>
      <c r="K10879" s="22" t="str">
        <f>IF(I10879&lt;&gt;"",SUMIF(Table1[Codigo_servico],A10879,Table1[Subtotal_insumo]),"")</f>
        <v/>
      </c>
      <c r="L10879" s="18">
        <f>IF(Table1[[#This Row],[Ordem_insumos]]&lt;&gt;0,VLOOKUP(Table1[[#This Row],[Codigo_servico]],Preencher_Orcamento!$B:$D,3,FALSE)*Table1[[#This Row],[Qtde_insumo]],"")</f>
        <v>0</v>
      </c>
      <c r="M10879" s="18">
        <f>IF(Table1[[#This Row],[Ordem_insumos]]&lt;&gt;0,VLOOKUP(Table1[[#This Row],[Codigo_servico]],Preencher_Orcamento!$B:$D,3,FALSE)*Table1[[#This Row],[Subtotal_insumo]],"")</f>
        <v>0</v>
      </c>
    </row>
    <row r="10880" spans="1:13" ht="51.75" x14ac:dyDescent="0.25">
      <c r="A10880" s="6">
        <v>170190</v>
      </c>
      <c r="B10880" s="126">
        <v>8</v>
      </c>
      <c r="C10880" s="133"/>
      <c r="D10880" s="134">
        <v>30701</v>
      </c>
      <c r="E10880" s="7" t="s">
        <v>619</v>
      </c>
      <c r="F10880" s="8" t="s">
        <v>170</v>
      </c>
      <c r="G10880" s="18">
        <f>IFERROR(VLOOKUP(Table1[[#This Row],[Codigo_insumo]],BD_Insumos!$B:$E,4),"")</f>
        <v>96.525000000000006</v>
      </c>
      <c r="H10880" s="140">
        <v>1</v>
      </c>
      <c r="I10880" s="9"/>
      <c r="J10880" s="23">
        <f t="shared" si="169"/>
        <v>96.525000000000006</v>
      </c>
      <c r="K10880" s="22" t="str">
        <f>IF(I10880&lt;&gt;"",SUMIF(Table1[Codigo_servico],A10880,Table1[Subtotal_insumo]),"")</f>
        <v/>
      </c>
      <c r="L10880" s="18">
        <f>IF(Table1[[#This Row],[Ordem_insumos]]&lt;&gt;0,VLOOKUP(Table1[[#This Row],[Codigo_servico]],Preencher_Orcamento!$B:$D,3,FALSE)*Table1[[#This Row],[Qtde_insumo]],"")</f>
        <v>0</v>
      </c>
      <c r="M10880" s="18">
        <f>IF(Table1[[#This Row],[Ordem_insumos]]&lt;&gt;0,VLOOKUP(Table1[[#This Row],[Codigo_servico]],Preencher_Orcamento!$B:$D,3,FALSE)*Table1[[#This Row],[Subtotal_insumo]],"")</f>
        <v>0</v>
      </c>
    </row>
    <row r="10881" spans="1:13" x14ac:dyDescent="0.25">
      <c r="A10881" s="6">
        <v>170190</v>
      </c>
      <c r="B10881" s="126">
        <v>9</v>
      </c>
      <c r="C10881" s="133"/>
      <c r="D10881" s="134">
        <v>11046</v>
      </c>
      <c r="E10881" s="7" t="s">
        <v>178</v>
      </c>
      <c r="F10881" s="8" t="s">
        <v>5</v>
      </c>
      <c r="G10881" s="18">
        <f>IFERROR(VLOOKUP(Table1[[#This Row],[Codigo_insumo]],BD_Insumos!$B:$E,4),"")</f>
        <v>2.4108999999999998</v>
      </c>
      <c r="H10881" s="140">
        <v>0.44</v>
      </c>
      <c r="I10881" s="9"/>
      <c r="J10881" s="23">
        <f t="shared" si="169"/>
        <v>1.0607959999999999</v>
      </c>
      <c r="K10881" s="22" t="str">
        <f>IF(I10881&lt;&gt;"",SUMIF(Table1[Codigo_servico],A10881,Table1[Subtotal_insumo]),"")</f>
        <v/>
      </c>
      <c r="L10881" s="18">
        <f>IF(Table1[[#This Row],[Ordem_insumos]]&lt;&gt;0,VLOOKUP(Table1[[#This Row],[Codigo_servico]],Preencher_Orcamento!$B:$D,3,FALSE)*Table1[[#This Row],[Qtde_insumo]],"")</f>
        <v>0</v>
      </c>
      <c r="M10881" s="18">
        <f>IF(Table1[[#This Row],[Ordem_insumos]]&lt;&gt;0,VLOOKUP(Table1[[#This Row],[Codigo_servico]],Preencher_Orcamento!$B:$D,3,FALSE)*Table1[[#This Row],[Subtotal_insumo]],"")</f>
        <v>0</v>
      </c>
    </row>
    <row r="10882" spans="1:13" x14ac:dyDescent="0.25">
      <c r="A10882" s="6">
        <v>170190</v>
      </c>
      <c r="B10882" s="126">
        <v>10</v>
      </c>
      <c r="C10882" s="133"/>
      <c r="D10882" s="134">
        <v>11070</v>
      </c>
      <c r="E10882" s="7" t="s">
        <v>185</v>
      </c>
      <c r="F10882" s="8" t="s">
        <v>5</v>
      </c>
      <c r="G10882" s="18">
        <f>IFERROR(VLOOKUP(Table1[[#This Row],[Codigo_insumo]],BD_Insumos!$B:$E,4),"")</f>
        <v>4.1189999999999998</v>
      </c>
      <c r="H10882" s="140">
        <v>0.23333000000000001</v>
      </c>
      <c r="I10882" s="9"/>
      <c r="J10882" s="23">
        <f t="shared" ref="J10882:J10945" si="170">IF(I10882="",G10882*H10882,"")</f>
        <v>0.96108627000000002</v>
      </c>
      <c r="K10882" s="22" t="str">
        <f>IF(I10882&lt;&gt;"",SUMIF(Table1[Codigo_servico],A10882,Table1[Subtotal_insumo]),"")</f>
        <v/>
      </c>
      <c r="L10882" s="18">
        <f>IF(Table1[[#This Row],[Ordem_insumos]]&lt;&gt;0,VLOOKUP(Table1[[#This Row],[Codigo_servico]],Preencher_Orcamento!$B:$D,3,FALSE)*Table1[[#This Row],[Qtde_insumo]],"")</f>
        <v>0</v>
      </c>
      <c r="M10882" s="18">
        <f>IF(Table1[[#This Row],[Ordem_insumos]]&lt;&gt;0,VLOOKUP(Table1[[#This Row],[Codigo_servico]],Preencher_Orcamento!$B:$D,3,FALSE)*Table1[[#This Row],[Subtotal_insumo]],"")</f>
        <v>0</v>
      </c>
    </row>
    <row r="10883" spans="1:13" x14ac:dyDescent="0.25">
      <c r="A10883" s="6">
        <v>170190</v>
      </c>
      <c r="B10883" s="126">
        <v>11</v>
      </c>
      <c r="C10883" s="133"/>
      <c r="D10883" s="134">
        <v>17515</v>
      </c>
      <c r="E10883" s="7" t="s">
        <v>383</v>
      </c>
      <c r="F10883" s="8" t="s">
        <v>197</v>
      </c>
      <c r="G10883" s="18">
        <f>IFERROR(VLOOKUP(Table1[[#This Row],[Codigo_insumo]],BD_Insumos!$B:$E,4),"")</f>
        <v>5.5275999999999996</v>
      </c>
      <c r="H10883" s="140">
        <v>0.03</v>
      </c>
      <c r="I10883" s="9"/>
      <c r="J10883" s="23">
        <f t="shared" si="170"/>
        <v>0.16582799999999998</v>
      </c>
      <c r="K10883" s="22" t="str">
        <f>IF(I10883&lt;&gt;"",SUMIF(Table1[Codigo_servico],A10883,Table1[Subtotal_insumo]),"")</f>
        <v/>
      </c>
      <c r="L10883" s="18">
        <f>IF(Table1[[#This Row],[Ordem_insumos]]&lt;&gt;0,VLOOKUP(Table1[[#This Row],[Codigo_servico]],Preencher_Orcamento!$B:$D,3,FALSE)*Table1[[#This Row],[Qtde_insumo]],"")</f>
        <v>0</v>
      </c>
      <c r="M10883" s="18">
        <f>IF(Table1[[#This Row],[Ordem_insumos]]&lt;&gt;0,VLOOKUP(Table1[[#This Row],[Codigo_servico]],Preencher_Orcamento!$B:$D,3,FALSE)*Table1[[#This Row],[Subtotal_insumo]],"")</f>
        <v>0</v>
      </c>
    </row>
    <row r="10884" spans="1:13" x14ac:dyDescent="0.25">
      <c r="A10884" s="3">
        <v>170191</v>
      </c>
      <c r="B10884" s="125">
        <v>0</v>
      </c>
      <c r="C10884" s="131" t="s">
        <v>4413</v>
      </c>
      <c r="D10884" s="132"/>
      <c r="E10884" s="4"/>
      <c r="F10884" s="4"/>
      <c r="G10884" s="17" t="str">
        <f>IFERROR(VLOOKUP(Table1[[#This Row],[Codigo_insumo]],BD_Insumos!$B:$E,4),"")</f>
        <v/>
      </c>
      <c r="H10884" s="139"/>
      <c r="I10884" s="5" t="s">
        <v>170</v>
      </c>
      <c r="J10884" s="20" t="str">
        <f t="shared" si="170"/>
        <v/>
      </c>
      <c r="K10884" s="21">
        <f>IF(I10884&lt;&gt;"",SUMIF(Table1[Codigo_servico],A10884,Table1[Subtotal_insumo]),"")</f>
        <v>153.17149987194796</v>
      </c>
      <c r="L10884" s="17" t="str">
        <f>IF(Table1[[#This Row],[Ordem_insumos]]&lt;&gt;0,VLOOKUP(Table1[[#This Row],[Codigo_servico]],Preencher_Orcamento!$B:$D,3,FALSE)*Table1[[#This Row],[Qtde_insumo]],"")</f>
        <v/>
      </c>
      <c r="M10884" s="17" t="str">
        <f>IF(Table1[[#This Row],[Ordem_insumos]]&lt;&gt;0,VLOOKUP(Table1[[#This Row],[Codigo_servico]],Preencher_Orcamento!$B:$D,3,FALSE)*Table1[[#This Row],[Subtotal_insumo]],"")</f>
        <v/>
      </c>
    </row>
    <row r="10885" spans="1:13" x14ac:dyDescent="0.25">
      <c r="A10885" s="6">
        <v>170191</v>
      </c>
      <c r="B10885" s="126">
        <v>1</v>
      </c>
      <c r="C10885" s="133"/>
      <c r="D10885" s="134">
        <v>11046</v>
      </c>
      <c r="E10885" s="7" t="s">
        <v>178</v>
      </c>
      <c r="F10885" s="8" t="s">
        <v>5</v>
      </c>
      <c r="G10885" s="16">
        <f>IFERROR(VLOOKUP(Table1[[#This Row],[Codigo_insumo]],BD_Insumos!$B:$E,4),"")</f>
        <v>2.4108999999999998</v>
      </c>
      <c r="H10885" s="140">
        <v>0.44</v>
      </c>
      <c r="I10885" s="9"/>
      <c r="J10885" s="22">
        <f t="shared" si="170"/>
        <v>1.0607959999999999</v>
      </c>
      <c r="K10885" s="22" t="str">
        <f>IF(I10885&lt;&gt;"",SUMIF(Table1[Codigo_servico],A10885,Table1[Subtotal_insumo]),"")</f>
        <v/>
      </c>
      <c r="L10885" s="16">
        <f>IF(Table1[[#This Row],[Ordem_insumos]]&lt;&gt;0,VLOOKUP(Table1[[#This Row],[Codigo_servico]],Preencher_Orcamento!$B:$D,3,FALSE)*Table1[[#This Row],[Qtde_insumo]],"")</f>
        <v>0</v>
      </c>
      <c r="M10885" s="16">
        <f>IF(Table1[[#This Row],[Ordem_insumos]]&lt;&gt;0,VLOOKUP(Table1[[#This Row],[Codigo_servico]],Preencher_Orcamento!$B:$D,3,FALSE)*Table1[[#This Row],[Subtotal_insumo]],"")</f>
        <v>0</v>
      </c>
    </row>
    <row r="10886" spans="1:13" x14ac:dyDescent="0.25">
      <c r="A10886" s="6">
        <v>170191</v>
      </c>
      <c r="B10886" s="126">
        <v>2</v>
      </c>
      <c r="C10886" s="133"/>
      <c r="D10886" s="134">
        <v>2045</v>
      </c>
      <c r="E10886" s="7" t="s">
        <v>2194</v>
      </c>
      <c r="F10886" s="8" t="s">
        <v>2140</v>
      </c>
      <c r="G10886" s="16">
        <f>IFERROR(VLOOKUP(Table1[[#This Row],[Codigo_insumo]],BD_Insumos!$B:$E,4),"")</f>
        <v>28.645206620187412</v>
      </c>
      <c r="H10886" s="140">
        <v>1</v>
      </c>
      <c r="I10886" s="9"/>
      <c r="J10886" s="22">
        <f t="shared" si="170"/>
        <v>28.645206620187412</v>
      </c>
      <c r="K10886" s="22" t="str">
        <f>IF(I10886&lt;&gt;"",SUMIF(Table1[Codigo_servico],A10886,Table1[Subtotal_insumo]),"")</f>
        <v/>
      </c>
      <c r="L10886" s="16">
        <f>IF(Table1[[#This Row],[Ordem_insumos]]&lt;&gt;0,VLOOKUP(Table1[[#This Row],[Codigo_servico]],Preencher_Orcamento!$B:$D,3,FALSE)*Table1[[#This Row],[Qtde_insumo]],"")</f>
        <v>0</v>
      </c>
      <c r="M10886" s="16">
        <f>IF(Table1[[#This Row],[Ordem_insumos]]&lt;&gt;0,VLOOKUP(Table1[[#This Row],[Codigo_servico]],Preencher_Orcamento!$B:$D,3,FALSE)*Table1[[#This Row],[Subtotal_insumo]],"")</f>
        <v>0</v>
      </c>
    </row>
    <row r="10887" spans="1:13" ht="51.75" x14ac:dyDescent="0.25">
      <c r="A10887" s="6">
        <v>170191</v>
      </c>
      <c r="B10887" s="126">
        <v>3</v>
      </c>
      <c r="C10887" s="133"/>
      <c r="D10887" s="134">
        <v>30702</v>
      </c>
      <c r="E10887" s="7" t="s">
        <v>620</v>
      </c>
      <c r="F10887" s="8" t="s">
        <v>170</v>
      </c>
      <c r="G10887" s="16">
        <f>IFERROR(VLOOKUP(Table1[[#This Row],[Codigo_insumo]],BD_Insumos!$B:$E,4),"")</f>
        <v>96.488</v>
      </c>
      <c r="H10887" s="140">
        <v>1</v>
      </c>
      <c r="I10887" s="9"/>
      <c r="J10887" s="22">
        <f t="shared" si="170"/>
        <v>96.488</v>
      </c>
      <c r="K10887" s="22" t="str">
        <f>IF(I10887&lt;&gt;"",SUMIF(Table1[Codigo_servico],A10887,Table1[Subtotal_insumo]),"")</f>
        <v/>
      </c>
      <c r="L10887" s="16">
        <f>IF(Table1[[#This Row],[Ordem_insumos]]&lt;&gt;0,VLOOKUP(Table1[[#This Row],[Codigo_servico]],Preencher_Orcamento!$B:$D,3,FALSE)*Table1[[#This Row],[Qtde_insumo]],"")</f>
        <v>0</v>
      </c>
      <c r="M10887" s="16">
        <f>IF(Table1[[#This Row],[Ordem_insumos]]&lt;&gt;0,VLOOKUP(Table1[[#This Row],[Codigo_servico]],Preencher_Orcamento!$B:$D,3,FALSE)*Table1[[#This Row],[Subtotal_insumo]],"")</f>
        <v>0</v>
      </c>
    </row>
    <row r="10888" spans="1:13" x14ac:dyDescent="0.25">
      <c r="A10888" s="6">
        <v>170191</v>
      </c>
      <c r="B10888" s="126">
        <v>4</v>
      </c>
      <c r="C10888" s="133"/>
      <c r="D10888" s="134">
        <v>2020</v>
      </c>
      <c r="E10888" s="7" t="s">
        <v>2188</v>
      </c>
      <c r="F10888" s="8" t="s">
        <v>2140</v>
      </c>
      <c r="G10888" s="16">
        <f>IFERROR(VLOOKUP(Table1[[#This Row],[Codigo_insumo]],BD_Insumos!$B:$E,4),"")</f>
        <v>15.860837164231068</v>
      </c>
      <c r="H10888" s="140">
        <v>0.06</v>
      </c>
      <c r="I10888" s="9"/>
      <c r="J10888" s="22">
        <f t="shared" si="170"/>
        <v>0.95165022985386405</v>
      </c>
      <c r="K10888" s="22" t="str">
        <f>IF(I10888&lt;&gt;"",SUMIF(Table1[Codigo_servico],A10888,Table1[Subtotal_insumo]),"")</f>
        <v/>
      </c>
      <c r="L10888" s="16">
        <f>IF(Table1[[#This Row],[Ordem_insumos]]&lt;&gt;0,VLOOKUP(Table1[[#This Row],[Codigo_servico]],Preencher_Orcamento!$B:$D,3,FALSE)*Table1[[#This Row],[Qtde_insumo]],"")</f>
        <v>0</v>
      </c>
      <c r="M10888" s="16">
        <f>IF(Table1[[#This Row],[Ordem_insumos]]&lt;&gt;0,VLOOKUP(Table1[[#This Row],[Codigo_servico]],Preencher_Orcamento!$B:$D,3,FALSE)*Table1[[#This Row],[Subtotal_insumo]],"")</f>
        <v>0</v>
      </c>
    </row>
    <row r="10889" spans="1:13" x14ac:dyDescent="0.25">
      <c r="A10889" s="6">
        <v>170191</v>
      </c>
      <c r="B10889" s="126">
        <v>5</v>
      </c>
      <c r="C10889" s="133"/>
      <c r="D10889" s="134">
        <v>2046</v>
      </c>
      <c r="E10889" s="7" t="s">
        <v>2195</v>
      </c>
      <c r="F10889" s="8" t="s">
        <v>2140</v>
      </c>
      <c r="G10889" s="16">
        <f>IFERROR(VLOOKUP(Table1[[#This Row],[Codigo_insumo]],BD_Insumos!$B:$E,4),"")</f>
        <v>13.391773957816332</v>
      </c>
      <c r="H10889" s="140">
        <v>1</v>
      </c>
      <c r="I10889" s="9"/>
      <c r="J10889" s="22">
        <f t="shared" si="170"/>
        <v>13.391773957816332</v>
      </c>
      <c r="K10889" s="22" t="str">
        <f>IF(I10889&lt;&gt;"",SUMIF(Table1[Codigo_servico],A10889,Table1[Subtotal_insumo]),"")</f>
        <v/>
      </c>
      <c r="L10889" s="16">
        <f>IF(Table1[[#This Row],[Ordem_insumos]]&lt;&gt;0,VLOOKUP(Table1[[#This Row],[Codigo_servico]],Preencher_Orcamento!$B:$D,3,FALSE)*Table1[[#This Row],[Qtde_insumo]],"")</f>
        <v>0</v>
      </c>
      <c r="M10889" s="16">
        <f>IF(Table1[[#This Row],[Ordem_insumos]]&lt;&gt;0,VLOOKUP(Table1[[#This Row],[Codigo_servico]],Preencher_Orcamento!$B:$D,3,FALSE)*Table1[[#This Row],[Subtotal_insumo]],"")</f>
        <v>0</v>
      </c>
    </row>
    <row r="10890" spans="1:13" x14ac:dyDescent="0.25">
      <c r="A10890" s="6">
        <v>170191</v>
      </c>
      <c r="B10890" s="126">
        <v>6</v>
      </c>
      <c r="C10890" s="133"/>
      <c r="D10890" s="134">
        <v>2014</v>
      </c>
      <c r="E10890" s="7" t="s">
        <v>2185</v>
      </c>
      <c r="F10890" s="8" t="s">
        <v>2140</v>
      </c>
      <c r="G10890" s="16">
        <f>IFERROR(VLOOKUP(Table1[[#This Row],[Codigo_insumo]],BD_Insumos!$B:$E,4),"")</f>
        <v>13.173665210544026</v>
      </c>
      <c r="H10890" s="140">
        <v>0.25</v>
      </c>
      <c r="I10890" s="9"/>
      <c r="J10890" s="22">
        <f t="shared" si="170"/>
        <v>3.2934163026360066</v>
      </c>
      <c r="K10890" s="22" t="str">
        <f>IF(I10890&lt;&gt;"",SUMIF(Table1[Codigo_servico],A10890,Table1[Subtotal_insumo]),"")</f>
        <v/>
      </c>
      <c r="L10890" s="16">
        <f>IF(Table1[[#This Row],[Ordem_insumos]]&lt;&gt;0,VLOOKUP(Table1[[#This Row],[Codigo_servico]],Preencher_Orcamento!$B:$D,3,FALSE)*Table1[[#This Row],[Qtde_insumo]],"")</f>
        <v>0</v>
      </c>
      <c r="M10890" s="16">
        <f>IF(Table1[[#This Row],[Ordem_insumos]]&lt;&gt;0,VLOOKUP(Table1[[#This Row],[Codigo_servico]],Preencher_Orcamento!$B:$D,3,FALSE)*Table1[[#This Row],[Subtotal_insumo]],"")</f>
        <v>0</v>
      </c>
    </row>
    <row r="10891" spans="1:13" x14ac:dyDescent="0.25">
      <c r="A10891" s="6">
        <v>170191</v>
      </c>
      <c r="B10891" s="126">
        <v>7</v>
      </c>
      <c r="C10891" s="133"/>
      <c r="D10891" s="134">
        <v>17515</v>
      </c>
      <c r="E10891" s="7" t="s">
        <v>383</v>
      </c>
      <c r="F10891" s="8" t="s">
        <v>197</v>
      </c>
      <c r="G10891" s="18">
        <f>IFERROR(VLOOKUP(Table1[[#This Row],[Codigo_insumo]],BD_Insumos!$B:$E,4),"")</f>
        <v>5.5275999999999996</v>
      </c>
      <c r="H10891" s="140">
        <v>0.03</v>
      </c>
      <c r="I10891" s="9"/>
      <c r="J10891" s="23">
        <f t="shared" si="170"/>
        <v>0.16582799999999998</v>
      </c>
      <c r="K10891" s="22" t="str">
        <f>IF(I10891&lt;&gt;"",SUMIF(Table1[Codigo_servico],A10891,Table1[Subtotal_insumo]),"")</f>
        <v/>
      </c>
      <c r="L10891" s="18">
        <f>IF(Table1[[#This Row],[Ordem_insumos]]&lt;&gt;0,VLOOKUP(Table1[[#This Row],[Codigo_servico]],Preencher_Orcamento!$B:$D,3,FALSE)*Table1[[#This Row],[Qtde_insumo]],"")</f>
        <v>0</v>
      </c>
      <c r="M10891" s="18">
        <f>IF(Table1[[#This Row],[Ordem_insumos]]&lt;&gt;0,VLOOKUP(Table1[[#This Row],[Codigo_servico]],Preencher_Orcamento!$B:$D,3,FALSE)*Table1[[#This Row],[Subtotal_insumo]],"")</f>
        <v>0</v>
      </c>
    </row>
    <row r="10892" spans="1:13" x14ac:dyDescent="0.25">
      <c r="A10892" s="6">
        <v>170191</v>
      </c>
      <c r="B10892" s="126">
        <v>8</v>
      </c>
      <c r="C10892" s="133"/>
      <c r="D10892" s="134">
        <v>11070</v>
      </c>
      <c r="E10892" s="7" t="s">
        <v>185</v>
      </c>
      <c r="F10892" s="8" t="s">
        <v>5</v>
      </c>
      <c r="G10892" s="18">
        <f>IFERROR(VLOOKUP(Table1[[#This Row],[Codigo_insumo]],BD_Insumos!$B:$E,4),"")</f>
        <v>4.1189999999999998</v>
      </c>
      <c r="H10892" s="140">
        <v>0.23333000000000001</v>
      </c>
      <c r="I10892" s="9"/>
      <c r="J10892" s="23">
        <f t="shared" si="170"/>
        <v>0.96108627000000002</v>
      </c>
      <c r="K10892" s="22" t="str">
        <f>IF(I10892&lt;&gt;"",SUMIF(Table1[Codigo_servico],A10892,Table1[Subtotal_insumo]),"")</f>
        <v/>
      </c>
      <c r="L10892" s="18">
        <f>IF(Table1[[#This Row],[Ordem_insumos]]&lt;&gt;0,VLOOKUP(Table1[[#This Row],[Codigo_servico]],Preencher_Orcamento!$B:$D,3,FALSE)*Table1[[#This Row],[Qtde_insumo]],"")</f>
        <v>0</v>
      </c>
      <c r="M10892" s="18">
        <f>IF(Table1[[#This Row],[Ordem_insumos]]&lt;&gt;0,VLOOKUP(Table1[[#This Row],[Codigo_servico]],Preencher_Orcamento!$B:$D,3,FALSE)*Table1[[#This Row],[Subtotal_insumo]],"")</f>
        <v>0</v>
      </c>
    </row>
    <row r="10893" spans="1:13" x14ac:dyDescent="0.25">
      <c r="A10893" s="6">
        <v>170191</v>
      </c>
      <c r="B10893" s="126">
        <v>9</v>
      </c>
      <c r="C10893" s="133"/>
      <c r="D10893" s="134">
        <v>2099</v>
      </c>
      <c r="E10893" s="7" t="s">
        <v>2205</v>
      </c>
      <c r="F10893" s="8" t="s">
        <v>2140</v>
      </c>
      <c r="G10893" s="18">
        <f>IFERROR(VLOOKUP(Table1[[#This Row],[Codigo_insumo]],BD_Insumos!$B:$E,4),"")</f>
        <v>12.627877718847255</v>
      </c>
      <c r="H10893" s="140">
        <v>0.16</v>
      </c>
      <c r="I10893" s="9"/>
      <c r="J10893" s="23">
        <f t="shared" si="170"/>
        <v>2.0204604350155608</v>
      </c>
      <c r="K10893" s="22" t="str">
        <f>IF(I10893&lt;&gt;"",SUMIF(Table1[Codigo_servico],A10893,Table1[Subtotal_insumo]),"")</f>
        <v/>
      </c>
      <c r="L10893" s="18">
        <f>IF(Table1[[#This Row],[Ordem_insumos]]&lt;&gt;0,VLOOKUP(Table1[[#This Row],[Codigo_servico]],Preencher_Orcamento!$B:$D,3,FALSE)*Table1[[#This Row],[Qtde_insumo]],"")</f>
        <v>0</v>
      </c>
      <c r="M10893" s="18">
        <f>IF(Table1[[#This Row],[Ordem_insumos]]&lt;&gt;0,VLOOKUP(Table1[[#This Row],[Codigo_servico]],Preencher_Orcamento!$B:$D,3,FALSE)*Table1[[#This Row],[Subtotal_insumo]],"")</f>
        <v>0</v>
      </c>
    </row>
    <row r="10894" spans="1:13" x14ac:dyDescent="0.25">
      <c r="A10894" s="6">
        <v>170191</v>
      </c>
      <c r="B10894" s="126">
        <v>10</v>
      </c>
      <c r="C10894" s="133"/>
      <c r="D10894" s="134">
        <v>2013</v>
      </c>
      <c r="E10894" s="7" t="s">
        <v>2184</v>
      </c>
      <c r="F10894" s="8" t="s">
        <v>2140</v>
      </c>
      <c r="G10894" s="18">
        <f>IFERROR(VLOOKUP(Table1[[#This Row],[Codigo_insumo]],BD_Insumos!$B:$E,4),"")</f>
        <v>15.756939025755017</v>
      </c>
      <c r="H10894" s="140">
        <v>0.25</v>
      </c>
      <c r="I10894" s="9"/>
      <c r="J10894" s="23">
        <f t="shared" si="170"/>
        <v>3.9392347564387542</v>
      </c>
      <c r="K10894" s="22" t="str">
        <f>IF(I10894&lt;&gt;"",SUMIF(Table1[Codigo_servico],A10894,Table1[Subtotal_insumo]),"")</f>
        <v/>
      </c>
      <c r="L10894" s="18">
        <f>IF(Table1[[#This Row],[Ordem_insumos]]&lt;&gt;0,VLOOKUP(Table1[[#This Row],[Codigo_servico]],Preencher_Orcamento!$B:$D,3,FALSE)*Table1[[#This Row],[Qtde_insumo]],"")</f>
        <v>0</v>
      </c>
      <c r="M10894" s="18">
        <f>IF(Table1[[#This Row],[Ordem_insumos]]&lt;&gt;0,VLOOKUP(Table1[[#This Row],[Codigo_servico]],Preencher_Orcamento!$B:$D,3,FALSE)*Table1[[#This Row],[Subtotal_insumo]],"")</f>
        <v>0</v>
      </c>
    </row>
    <row r="10895" spans="1:13" x14ac:dyDescent="0.25">
      <c r="A10895" s="6">
        <v>170191</v>
      </c>
      <c r="B10895" s="126">
        <v>11</v>
      </c>
      <c r="C10895" s="133"/>
      <c r="D10895" s="134">
        <v>10611</v>
      </c>
      <c r="E10895" s="7" t="s">
        <v>121</v>
      </c>
      <c r="F10895" s="8" t="s">
        <v>58</v>
      </c>
      <c r="G10895" s="18">
        <f>IFERROR(VLOOKUP(Table1[[#This Row],[Codigo_insumo]],BD_Insumos!$B:$E,4),"")</f>
        <v>250.44970000000001</v>
      </c>
      <c r="H10895" s="140">
        <v>8.9999999999999993E-3</v>
      </c>
      <c r="I10895" s="9"/>
      <c r="J10895" s="23">
        <f t="shared" si="170"/>
        <v>2.2540472999999999</v>
      </c>
      <c r="K10895" s="22" t="str">
        <f>IF(I10895&lt;&gt;"",SUMIF(Table1[Codigo_servico],A10895,Table1[Subtotal_insumo]),"")</f>
        <v/>
      </c>
      <c r="L10895" s="18">
        <f>IF(Table1[[#This Row],[Ordem_insumos]]&lt;&gt;0,VLOOKUP(Table1[[#This Row],[Codigo_servico]],Preencher_Orcamento!$B:$D,3,FALSE)*Table1[[#This Row],[Qtde_insumo]],"")</f>
        <v>0</v>
      </c>
      <c r="M10895" s="18">
        <f>IF(Table1[[#This Row],[Ordem_insumos]]&lt;&gt;0,VLOOKUP(Table1[[#This Row],[Codigo_servico]],Preencher_Orcamento!$B:$D,3,FALSE)*Table1[[#This Row],[Subtotal_insumo]],"")</f>
        <v>0</v>
      </c>
    </row>
    <row r="10896" spans="1:13" x14ac:dyDescent="0.25">
      <c r="A10896" s="3">
        <v>170192</v>
      </c>
      <c r="B10896" s="125">
        <v>0</v>
      </c>
      <c r="C10896" s="131" t="s">
        <v>4414</v>
      </c>
      <c r="D10896" s="132"/>
      <c r="E10896" s="4"/>
      <c r="F10896" s="4"/>
      <c r="G10896" s="17" t="str">
        <f>IFERROR(VLOOKUP(Table1[[#This Row],[Codigo_insumo]],BD_Insumos!$B:$E,4),"")</f>
        <v/>
      </c>
      <c r="H10896" s="139"/>
      <c r="I10896" s="5" t="s">
        <v>170</v>
      </c>
      <c r="J10896" s="20" t="str">
        <f t="shared" si="170"/>
        <v/>
      </c>
      <c r="K10896" s="21">
        <f>IF(I10896&lt;&gt;"",SUMIF(Table1[Codigo_servico],A10896,Table1[Subtotal_insumo]),"")</f>
        <v>705.68445416048746</v>
      </c>
      <c r="L10896" s="17" t="str">
        <f>IF(Table1[[#This Row],[Ordem_insumos]]&lt;&gt;0,VLOOKUP(Table1[[#This Row],[Codigo_servico]],Preencher_Orcamento!$B:$D,3,FALSE)*Table1[[#This Row],[Qtde_insumo]],"")</f>
        <v/>
      </c>
      <c r="M10896" s="17" t="str">
        <f>IF(Table1[[#This Row],[Ordem_insumos]]&lt;&gt;0,VLOOKUP(Table1[[#This Row],[Codigo_servico]],Preencher_Orcamento!$B:$D,3,FALSE)*Table1[[#This Row],[Subtotal_insumo]],"")</f>
        <v/>
      </c>
    </row>
    <row r="10897" spans="1:13" x14ac:dyDescent="0.25">
      <c r="A10897" s="6">
        <v>170192</v>
      </c>
      <c r="B10897" s="126">
        <v>1</v>
      </c>
      <c r="C10897" s="133"/>
      <c r="D10897" s="134">
        <v>10612</v>
      </c>
      <c r="E10897" s="7" t="s">
        <v>122</v>
      </c>
      <c r="F10897" s="8" t="s">
        <v>58</v>
      </c>
      <c r="G10897" s="16">
        <f>IFERROR(VLOOKUP(Table1[[#This Row],[Codigo_insumo]],BD_Insumos!$B:$E,4),"")</f>
        <v>250.2276</v>
      </c>
      <c r="H10897" s="140">
        <v>0.05</v>
      </c>
      <c r="I10897" s="9"/>
      <c r="J10897" s="22">
        <f t="shared" si="170"/>
        <v>12.511380000000001</v>
      </c>
      <c r="K10897" s="22" t="str">
        <f>IF(I10897&lt;&gt;"",SUMIF(Table1[Codigo_servico],A10897,Table1[Subtotal_insumo]),"")</f>
        <v/>
      </c>
      <c r="L10897" s="16">
        <f>IF(Table1[[#This Row],[Ordem_insumos]]&lt;&gt;0,VLOOKUP(Table1[[#This Row],[Codigo_servico]],Preencher_Orcamento!$B:$D,3,FALSE)*Table1[[#This Row],[Qtde_insumo]],"")</f>
        <v>0</v>
      </c>
      <c r="M10897" s="16">
        <f>IF(Table1[[#This Row],[Ordem_insumos]]&lt;&gt;0,VLOOKUP(Table1[[#This Row],[Codigo_servico]],Preencher_Orcamento!$B:$D,3,FALSE)*Table1[[#This Row],[Subtotal_insumo]],"")</f>
        <v>0</v>
      </c>
    </row>
    <row r="10898" spans="1:13" x14ac:dyDescent="0.25">
      <c r="A10898" s="6">
        <v>170192</v>
      </c>
      <c r="B10898" s="126">
        <v>2</v>
      </c>
      <c r="C10898" s="133"/>
      <c r="D10898" s="134">
        <v>2020</v>
      </c>
      <c r="E10898" s="7" t="s">
        <v>2188</v>
      </c>
      <c r="F10898" s="8" t="s">
        <v>2140</v>
      </c>
      <c r="G10898" s="16">
        <f>IFERROR(VLOOKUP(Table1[[#This Row],[Codigo_insumo]],BD_Insumos!$B:$E,4),"")</f>
        <v>15.860837164231068</v>
      </c>
      <c r="H10898" s="140">
        <v>0.15</v>
      </c>
      <c r="I10898" s="9"/>
      <c r="J10898" s="22">
        <f t="shared" si="170"/>
        <v>2.37912557463466</v>
      </c>
      <c r="K10898" s="22" t="str">
        <f>IF(I10898&lt;&gt;"",SUMIF(Table1[Codigo_servico],A10898,Table1[Subtotal_insumo]),"")</f>
        <v/>
      </c>
      <c r="L10898" s="16">
        <f>IF(Table1[[#This Row],[Ordem_insumos]]&lt;&gt;0,VLOOKUP(Table1[[#This Row],[Codigo_servico]],Preencher_Orcamento!$B:$D,3,FALSE)*Table1[[#This Row],[Qtde_insumo]],"")</f>
        <v>0</v>
      </c>
      <c r="M10898" s="16">
        <f>IF(Table1[[#This Row],[Ordem_insumos]]&lt;&gt;0,VLOOKUP(Table1[[#This Row],[Codigo_servico]],Preencher_Orcamento!$B:$D,3,FALSE)*Table1[[#This Row],[Subtotal_insumo]],"")</f>
        <v>0</v>
      </c>
    </row>
    <row r="10899" spans="1:13" ht="51.75" x14ac:dyDescent="0.25">
      <c r="A10899" s="6">
        <v>170192</v>
      </c>
      <c r="B10899" s="126">
        <v>3</v>
      </c>
      <c r="C10899" s="133"/>
      <c r="D10899" s="134">
        <v>30740</v>
      </c>
      <c r="E10899" s="7" t="s">
        <v>621</v>
      </c>
      <c r="F10899" s="8" t="s">
        <v>170</v>
      </c>
      <c r="G10899" s="16">
        <f>IFERROR(VLOOKUP(Table1[[#This Row],[Codigo_insumo]],BD_Insumos!$B:$E,4),"")</f>
        <v>615.11059999999998</v>
      </c>
      <c r="H10899" s="140">
        <v>1</v>
      </c>
      <c r="I10899" s="9"/>
      <c r="J10899" s="22">
        <f t="shared" si="170"/>
        <v>615.11059999999998</v>
      </c>
      <c r="K10899" s="22" t="str">
        <f>IF(I10899&lt;&gt;"",SUMIF(Table1[Codigo_servico],A10899,Table1[Subtotal_insumo]),"")</f>
        <v/>
      </c>
      <c r="L10899" s="16">
        <f>IF(Table1[[#This Row],[Ordem_insumos]]&lt;&gt;0,VLOOKUP(Table1[[#This Row],[Codigo_servico]],Preencher_Orcamento!$B:$D,3,FALSE)*Table1[[#This Row],[Qtde_insumo]],"")</f>
        <v>0</v>
      </c>
      <c r="M10899" s="16">
        <f>IF(Table1[[#This Row],[Ordem_insumos]]&lt;&gt;0,VLOOKUP(Table1[[#This Row],[Codigo_servico]],Preencher_Orcamento!$B:$D,3,FALSE)*Table1[[#This Row],[Subtotal_insumo]],"")</f>
        <v>0</v>
      </c>
    </row>
    <row r="10900" spans="1:13" x14ac:dyDescent="0.25">
      <c r="A10900" s="6">
        <v>170192</v>
      </c>
      <c r="B10900" s="126">
        <v>4</v>
      </c>
      <c r="C10900" s="133"/>
      <c r="D10900" s="134">
        <v>2099</v>
      </c>
      <c r="E10900" s="7" t="s">
        <v>2205</v>
      </c>
      <c r="F10900" s="8" t="s">
        <v>2140</v>
      </c>
      <c r="G10900" s="16">
        <f>IFERROR(VLOOKUP(Table1[[#This Row],[Codigo_insumo]],BD_Insumos!$B:$E,4),"")</f>
        <v>12.627877718847255</v>
      </c>
      <c r="H10900" s="140">
        <v>1</v>
      </c>
      <c r="I10900" s="9"/>
      <c r="J10900" s="22">
        <f t="shared" si="170"/>
        <v>12.627877718847255</v>
      </c>
      <c r="K10900" s="22" t="str">
        <f>IF(I10900&lt;&gt;"",SUMIF(Table1[Codigo_servico],A10900,Table1[Subtotal_insumo]),"")</f>
        <v/>
      </c>
      <c r="L10900" s="16">
        <f>IF(Table1[[#This Row],[Ordem_insumos]]&lt;&gt;0,VLOOKUP(Table1[[#This Row],[Codigo_servico]],Preencher_Orcamento!$B:$D,3,FALSE)*Table1[[#This Row],[Qtde_insumo]],"")</f>
        <v>0</v>
      </c>
      <c r="M10900" s="16">
        <f>IF(Table1[[#This Row],[Ordem_insumos]]&lt;&gt;0,VLOOKUP(Table1[[#This Row],[Codigo_servico]],Preencher_Orcamento!$B:$D,3,FALSE)*Table1[[#This Row],[Subtotal_insumo]],"")</f>
        <v>0</v>
      </c>
    </row>
    <row r="10901" spans="1:13" x14ac:dyDescent="0.25">
      <c r="A10901" s="6">
        <v>170192</v>
      </c>
      <c r="B10901" s="126">
        <v>5</v>
      </c>
      <c r="C10901" s="133"/>
      <c r="D10901" s="134">
        <v>2045</v>
      </c>
      <c r="E10901" s="7" t="s">
        <v>2194</v>
      </c>
      <c r="F10901" s="8" t="s">
        <v>2140</v>
      </c>
      <c r="G10901" s="18">
        <f>IFERROR(VLOOKUP(Table1[[#This Row],[Codigo_insumo]],BD_Insumos!$B:$E,4),"")</f>
        <v>28.645206620187412</v>
      </c>
      <c r="H10901" s="140">
        <v>1.5</v>
      </c>
      <c r="I10901" s="9"/>
      <c r="J10901" s="23">
        <f t="shared" si="170"/>
        <v>42.967809930281121</v>
      </c>
      <c r="K10901" s="22" t="str">
        <f>IF(I10901&lt;&gt;"",SUMIF(Table1[Codigo_servico],A10901,Table1[Subtotal_insumo]),"")</f>
        <v/>
      </c>
      <c r="L10901" s="18">
        <f>IF(Table1[[#This Row],[Ordem_insumos]]&lt;&gt;0,VLOOKUP(Table1[[#This Row],[Codigo_servico]],Preencher_Orcamento!$B:$D,3,FALSE)*Table1[[#This Row],[Qtde_insumo]],"")</f>
        <v>0</v>
      </c>
      <c r="M10901" s="18">
        <f>IF(Table1[[#This Row],[Ordem_insumos]]&lt;&gt;0,VLOOKUP(Table1[[#This Row],[Codigo_servico]],Preencher_Orcamento!$B:$D,3,FALSE)*Table1[[#This Row],[Subtotal_insumo]],"")</f>
        <v>0</v>
      </c>
    </row>
    <row r="10902" spans="1:13" x14ac:dyDescent="0.25">
      <c r="A10902" s="6">
        <v>170192</v>
      </c>
      <c r="B10902" s="126">
        <v>6</v>
      </c>
      <c r="C10902" s="133"/>
      <c r="D10902" s="134">
        <v>2046</v>
      </c>
      <c r="E10902" s="7" t="s">
        <v>2195</v>
      </c>
      <c r="F10902" s="8" t="s">
        <v>2140</v>
      </c>
      <c r="G10902" s="18">
        <f>IFERROR(VLOOKUP(Table1[[#This Row],[Codigo_insumo]],BD_Insumos!$B:$E,4),"")</f>
        <v>13.391773957816332</v>
      </c>
      <c r="H10902" s="140">
        <v>1.5</v>
      </c>
      <c r="I10902" s="9"/>
      <c r="J10902" s="23">
        <f t="shared" si="170"/>
        <v>20.087660936724497</v>
      </c>
      <c r="K10902" s="22" t="str">
        <f>IF(I10902&lt;&gt;"",SUMIF(Table1[Codigo_servico],A10902,Table1[Subtotal_insumo]),"")</f>
        <v/>
      </c>
      <c r="L10902" s="18">
        <f>IF(Table1[[#This Row],[Ordem_insumos]]&lt;&gt;0,VLOOKUP(Table1[[#This Row],[Codigo_servico]],Preencher_Orcamento!$B:$D,3,FALSE)*Table1[[#This Row],[Qtde_insumo]],"")</f>
        <v>0</v>
      </c>
      <c r="M10902" s="18">
        <f>IF(Table1[[#This Row],[Ordem_insumos]]&lt;&gt;0,VLOOKUP(Table1[[#This Row],[Codigo_servico]],Preencher_Orcamento!$B:$D,3,FALSE)*Table1[[#This Row],[Subtotal_insumo]],"")</f>
        <v>0</v>
      </c>
    </row>
    <row r="10903" spans="1:13" x14ac:dyDescent="0.25">
      <c r="A10903" s="3">
        <v>170193</v>
      </c>
      <c r="B10903" s="125">
        <v>0</v>
      </c>
      <c r="C10903" s="131" t="s">
        <v>4415</v>
      </c>
      <c r="D10903" s="132"/>
      <c r="E10903" s="4"/>
      <c r="F10903" s="4"/>
      <c r="G10903" s="17" t="str">
        <f>IFERROR(VLOOKUP(Table1[[#This Row],[Codigo_insumo]],BD_Insumos!$B:$E,4),"")</f>
        <v/>
      </c>
      <c r="H10903" s="139"/>
      <c r="I10903" s="5" t="s">
        <v>170</v>
      </c>
      <c r="J10903" s="20" t="str">
        <f t="shared" si="170"/>
        <v/>
      </c>
      <c r="K10903" s="21">
        <f>IF(I10903&lt;&gt;"",SUMIF(Table1[Codigo_servico],A10903,Table1[Subtotal_insumo]),"")</f>
        <v>736.73795416048745</v>
      </c>
      <c r="L10903" s="17" t="str">
        <f>IF(Table1[[#This Row],[Ordem_insumos]]&lt;&gt;0,VLOOKUP(Table1[[#This Row],[Codigo_servico]],Preencher_Orcamento!$B:$D,3,FALSE)*Table1[[#This Row],[Qtde_insumo]],"")</f>
        <v/>
      </c>
      <c r="M10903" s="17" t="str">
        <f>IF(Table1[[#This Row],[Ordem_insumos]]&lt;&gt;0,VLOOKUP(Table1[[#This Row],[Codigo_servico]],Preencher_Orcamento!$B:$D,3,FALSE)*Table1[[#This Row],[Subtotal_insumo]],"")</f>
        <v/>
      </c>
    </row>
    <row r="10904" spans="1:13" x14ac:dyDescent="0.25">
      <c r="A10904" s="6">
        <v>170193</v>
      </c>
      <c r="B10904" s="126">
        <v>1</v>
      </c>
      <c r="C10904" s="133"/>
      <c r="D10904" s="134">
        <v>2020</v>
      </c>
      <c r="E10904" s="7" t="s">
        <v>2188</v>
      </c>
      <c r="F10904" s="8" t="s">
        <v>2140</v>
      </c>
      <c r="G10904" s="16">
        <f>IFERROR(VLOOKUP(Table1[[#This Row],[Codigo_insumo]],BD_Insumos!$B:$E,4),"")</f>
        <v>15.860837164231068</v>
      </c>
      <c r="H10904" s="140">
        <v>0.15</v>
      </c>
      <c r="I10904" s="9"/>
      <c r="J10904" s="22">
        <f t="shared" si="170"/>
        <v>2.37912557463466</v>
      </c>
      <c r="K10904" s="22" t="str">
        <f>IF(I10904&lt;&gt;"",SUMIF(Table1[Codigo_servico],A10904,Table1[Subtotal_insumo]),"")</f>
        <v/>
      </c>
      <c r="L10904" s="16">
        <f>IF(Table1[[#This Row],[Ordem_insumos]]&lt;&gt;0,VLOOKUP(Table1[[#This Row],[Codigo_servico]],Preencher_Orcamento!$B:$D,3,FALSE)*Table1[[#This Row],[Qtde_insumo]],"")</f>
        <v>0</v>
      </c>
      <c r="M10904" s="16">
        <f>IF(Table1[[#This Row],[Ordem_insumos]]&lt;&gt;0,VLOOKUP(Table1[[#This Row],[Codigo_servico]],Preencher_Orcamento!$B:$D,3,FALSE)*Table1[[#This Row],[Subtotal_insumo]],"")</f>
        <v>0</v>
      </c>
    </row>
    <row r="10905" spans="1:13" x14ac:dyDescent="0.25">
      <c r="A10905" s="6">
        <v>170193</v>
      </c>
      <c r="B10905" s="126">
        <v>2</v>
      </c>
      <c r="C10905" s="133"/>
      <c r="D10905" s="134">
        <v>2046</v>
      </c>
      <c r="E10905" s="7" t="s">
        <v>2195</v>
      </c>
      <c r="F10905" s="8" t="s">
        <v>2140</v>
      </c>
      <c r="G10905" s="16">
        <f>IFERROR(VLOOKUP(Table1[[#This Row],[Codigo_insumo]],BD_Insumos!$B:$E,4),"")</f>
        <v>13.391773957816332</v>
      </c>
      <c r="H10905" s="140">
        <v>1.5</v>
      </c>
      <c r="I10905" s="9"/>
      <c r="J10905" s="22">
        <f t="shared" si="170"/>
        <v>20.087660936724497</v>
      </c>
      <c r="K10905" s="22" t="str">
        <f>IF(I10905&lt;&gt;"",SUMIF(Table1[Codigo_servico],A10905,Table1[Subtotal_insumo]),"")</f>
        <v/>
      </c>
      <c r="L10905" s="16">
        <f>IF(Table1[[#This Row],[Ordem_insumos]]&lt;&gt;0,VLOOKUP(Table1[[#This Row],[Codigo_servico]],Preencher_Orcamento!$B:$D,3,FALSE)*Table1[[#This Row],[Qtde_insumo]],"")</f>
        <v>0</v>
      </c>
      <c r="M10905" s="16">
        <f>IF(Table1[[#This Row],[Ordem_insumos]]&lt;&gt;0,VLOOKUP(Table1[[#This Row],[Codigo_servico]],Preencher_Orcamento!$B:$D,3,FALSE)*Table1[[#This Row],[Subtotal_insumo]],"")</f>
        <v>0</v>
      </c>
    </row>
    <row r="10906" spans="1:13" ht="51.75" x14ac:dyDescent="0.25">
      <c r="A10906" s="6">
        <v>170193</v>
      </c>
      <c r="B10906" s="126">
        <v>3</v>
      </c>
      <c r="C10906" s="133"/>
      <c r="D10906" s="134">
        <v>30741</v>
      </c>
      <c r="E10906" s="7" t="s">
        <v>622</v>
      </c>
      <c r="F10906" s="8" t="s">
        <v>170</v>
      </c>
      <c r="G10906" s="16">
        <f>IFERROR(VLOOKUP(Table1[[#This Row],[Codigo_insumo]],BD_Insumos!$B:$E,4),"")</f>
        <v>646.16409999999996</v>
      </c>
      <c r="H10906" s="140">
        <v>1</v>
      </c>
      <c r="I10906" s="9"/>
      <c r="J10906" s="22">
        <f t="shared" si="170"/>
        <v>646.16409999999996</v>
      </c>
      <c r="K10906" s="22" t="str">
        <f>IF(I10906&lt;&gt;"",SUMIF(Table1[Codigo_servico],A10906,Table1[Subtotal_insumo]),"")</f>
        <v/>
      </c>
      <c r="L10906" s="16">
        <f>IF(Table1[[#This Row],[Ordem_insumos]]&lt;&gt;0,VLOOKUP(Table1[[#This Row],[Codigo_servico]],Preencher_Orcamento!$B:$D,3,FALSE)*Table1[[#This Row],[Qtde_insumo]],"")</f>
        <v>0</v>
      </c>
      <c r="M10906" s="16">
        <f>IF(Table1[[#This Row],[Ordem_insumos]]&lt;&gt;0,VLOOKUP(Table1[[#This Row],[Codigo_servico]],Preencher_Orcamento!$B:$D,3,FALSE)*Table1[[#This Row],[Subtotal_insumo]],"")</f>
        <v>0</v>
      </c>
    </row>
    <row r="10907" spans="1:13" x14ac:dyDescent="0.25">
      <c r="A10907" s="6">
        <v>170193</v>
      </c>
      <c r="B10907" s="126">
        <v>4</v>
      </c>
      <c r="C10907" s="133"/>
      <c r="D10907" s="134">
        <v>2099</v>
      </c>
      <c r="E10907" s="7" t="s">
        <v>2205</v>
      </c>
      <c r="F10907" s="8" t="s">
        <v>2140</v>
      </c>
      <c r="G10907" s="16">
        <f>IFERROR(VLOOKUP(Table1[[#This Row],[Codigo_insumo]],BD_Insumos!$B:$E,4),"")</f>
        <v>12.627877718847255</v>
      </c>
      <c r="H10907" s="140">
        <v>1</v>
      </c>
      <c r="I10907" s="9"/>
      <c r="J10907" s="22">
        <f t="shared" si="170"/>
        <v>12.627877718847255</v>
      </c>
      <c r="K10907" s="22" t="str">
        <f>IF(I10907&lt;&gt;"",SUMIF(Table1[Codigo_servico],A10907,Table1[Subtotal_insumo]),"")</f>
        <v/>
      </c>
      <c r="L10907" s="16">
        <f>IF(Table1[[#This Row],[Ordem_insumos]]&lt;&gt;0,VLOOKUP(Table1[[#This Row],[Codigo_servico]],Preencher_Orcamento!$B:$D,3,FALSE)*Table1[[#This Row],[Qtde_insumo]],"")</f>
        <v>0</v>
      </c>
      <c r="M10907" s="16">
        <f>IF(Table1[[#This Row],[Ordem_insumos]]&lt;&gt;0,VLOOKUP(Table1[[#This Row],[Codigo_servico]],Preencher_Orcamento!$B:$D,3,FALSE)*Table1[[#This Row],[Subtotal_insumo]],"")</f>
        <v>0</v>
      </c>
    </row>
    <row r="10908" spans="1:13" x14ac:dyDescent="0.25">
      <c r="A10908" s="6">
        <v>170193</v>
      </c>
      <c r="B10908" s="126">
        <v>5</v>
      </c>
      <c r="C10908" s="133"/>
      <c r="D10908" s="134">
        <v>10612</v>
      </c>
      <c r="E10908" s="7" t="s">
        <v>122</v>
      </c>
      <c r="F10908" s="8" t="s">
        <v>58</v>
      </c>
      <c r="G10908" s="18">
        <f>IFERROR(VLOOKUP(Table1[[#This Row],[Codigo_insumo]],BD_Insumos!$B:$E,4),"")</f>
        <v>250.2276</v>
      </c>
      <c r="H10908" s="140">
        <v>0.05</v>
      </c>
      <c r="I10908" s="9"/>
      <c r="J10908" s="23">
        <f t="shared" si="170"/>
        <v>12.511380000000001</v>
      </c>
      <c r="K10908" s="22" t="str">
        <f>IF(I10908&lt;&gt;"",SUMIF(Table1[Codigo_servico],A10908,Table1[Subtotal_insumo]),"")</f>
        <v/>
      </c>
      <c r="L10908" s="18">
        <f>IF(Table1[[#This Row],[Ordem_insumos]]&lt;&gt;0,VLOOKUP(Table1[[#This Row],[Codigo_servico]],Preencher_Orcamento!$B:$D,3,FALSE)*Table1[[#This Row],[Qtde_insumo]],"")</f>
        <v>0</v>
      </c>
      <c r="M10908" s="18">
        <f>IF(Table1[[#This Row],[Ordem_insumos]]&lt;&gt;0,VLOOKUP(Table1[[#This Row],[Codigo_servico]],Preencher_Orcamento!$B:$D,3,FALSE)*Table1[[#This Row],[Subtotal_insumo]],"")</f>
        <v>0</v>
      </c>
    </row>
    <row r="10909" spans="1:13" x14ac:dyDescent="0.25">
      <c r="A10909" s="6">
        <v>170193</v>
      </c>
      <c r="B10909" s="126">
        <v>6</v>
      </c>
      <c r="C10909" s="133"/>
      <c r="D10909" s="134">
        <v>2045</v>
      </c>
      <c r="E10909" s="7" t="s">
        <v>2194</v>
      </c>
      <c r="F10909" s="8" t="s">
        <v>2140</v>
      </c>
      <c r="G10909" s="18">
        <f>IFERROR(VLOOKUP(Table1[[#This Row],[Codigo_insumo]],BD_Insumos!$B:$E,4),"")</f>
        <v>28.645206620187412</v>
      </c>
      <c r="H10909" s="140">
        <v>1.5</v>
      </c>
      <c r="I10909" s="9"/>
      <c r="J10909" s="23">
        <f t="shared" si="170"/>
        <v>42.967809930281121</v>
      </c>
      <c r="K10909" s="22" t="str">
        <f>IF(I10909&lt;&gt;"",SUMIF(Table1[Codigo_servico],A10909,Table1[Subtotal_insumo]),"")</f>
        <v/>
      </c>
      <c r="L10909" s="18">
        <f>IF(Table1[[#This Row],[Ordem_insumos]]&lt;&gt;0,VLOOKUP(Table1[[#This Row],[Codigo_servico]],Preencher_Orcamento!$B:$D,3,FALSE)*Table1[[#This Row],[Qtde_insumo]],"")</f>
        <v>0</v>
      </c>
      <c r="M10909" s="18">
        <f>IF(Table1[[#This Row],[Ordem_insumos]]&lt;&gt;0,VLOOKUP(Table1[[#This Row],[Codigo_servico]],Preencher_Orcamento!$B:$D,3,FALSE)*Table1[[#This Row],[Subtotal_insumo]],"")</f>
        <v>0</v>
      </c>
    </row>
    <row r="10910" spans="1:13" x14ac:dyDescent="0.25">
      <c r="A10910" s="3">
        <v>170194</v>
      </c>
      <c r="B10910" s="125">
        <v>0</v>
      </c>
      <c r="C10910" s="131" t="s">
        <v>4416</v>
      </c>
      <c r="D10910" s="132"/>
      <c r="E10910" s="4"/>
      <c r="F10910" s="4"/>
      <c r="G10910" s="17" t="str">
        <f>IFERROR(VLOOKUP(Table1[[#This Row],[Codigo_insumo]],BD_Insumos!$B:$E,4),"")</f>
        <v/>
      </c>
      <c r="H10910" s="139"/>
      <c r="I10910" s="5" t="s">
        <v>170</v>
      </c>
      <c r="J10910" s="20" t="str">
        <f t="shared" si="170"/>
        <v/>
      </c>
      <c r="K10910" s="21">
        <f>IF(I10910&lt;&gt;"",SUMIF(Table1[Codigo_servico],A10910,Table1[Subtotal_insumo]),"")</f>
        <v>627.35525727346669</v>
      </c>
      <c r="L10910" s="17" t="str">
        <f>IF(Table1[[#This Row],[Ordem_insumos]]&lt;&gt;0,VLOOKUP(Table1[[#This Row],[Codigo_servico]],Preencher_Orcamento!$B:$D,3,FALSE)*Table1[[#This Row],[Qtde_insumo]],"")</f>
        <v/>
      </c>
      <c r="M10910" s="17" t="str">
        <f>IF(Table1[[#This Row],[Ordem_insumos]]&lt;&gt;0,VLOOKUP(Table1[[#This Row],[Codigo_servico]],Preencher_Orcamento!$B:$D,3,FALSE)*Table1[[#This Row],[Subtotal_insumo]],"")</f>
        <v/>
      </c>
    </row>
    <row r="10911" spans="1:13" x14ac:dyDescent="0.25">
      <c r="A10911" s="6">
        <v>170194</v>
      </c>
      <c r="B10911" s="126">
        <v>1</v>
      </c>
      <c r="C10911" s="133"/>
      <c r="D10911" s="134">
        <v>2045</v>
      </c>
      <c r="E10911" s="7" t="s">
        <v>2194</v>
      </c>
      <c r="F10911" s="8" t="s">
        <v>2140</v>
      </c>
      <c r="G10911" s="16">
        <f>IFERROR(VLOOKUP(Table1[[#This Row],[Codigo_insumo]],BD_Insumos!$B:$E,4),"")</f>
        <v>28.645206620187412</v>
      </c>
      <c r="H10911" s="140">
        <v>1</v>
      </c>
      <c r="I10911" s="9"/>
      <c r="J10911" s="22">
        <f t="shared" si="170"/>
        <v>28.645206620187412</v>
      </c>
      <c r="K10911" s="22" t="str">
        <f>IF(I10911&lt;&gt;"",SUMIF(Table1[Codigo_servico],A10911,Table1[Subtotal_insumo]),"")</f>
        <v/>
      </c>
      <c r="L10911" s="16">
        <f>IF(Table1[[#This Row],[Ordem_insumos]]&lt;&gt;0,VLOOKUP(Table1[[#This Row],[Codigo_servico]],Preencher_Orcamento!$B:$D,3,FALSE)*Table1[[#This Row],[Qtde_insumo]],"")</f>
        <v>0</v>
      </c>
      <c r="M10911" s="16">
        <f>IF(Table1[[#This Row],[Ordem_insumos]]&lt;&gt;0,VLOOKUP(Table1[[#This Row],[Codigo_servico]],Preencher_Orcamento!$B:$D,3,FALSE)*Table1[[#This Row],[Subtotal_insumo]],"")</f>
        <v>0</v>
      </c>
    </row>
    <row r="10912" spans="1:13" x14ac:dyDescent="0.25">
      <c r="A10912" s="6">
        <v>170194</v>
      </c>
      <c r="B10912" s="126">
        <v>2</v>
      </c>
      <c r="C10912" s="133"/>
      <c r="D10912" s="134">
        <v>10612</v>
      </c>
      <c r="E10912" s="7" t="s">
        <v>122</v>
      </c>
      <c r="F10912" s="8" t="s">
        <v>58</v>
      </c>
      <c r="G10912" s="16">
        <f>IFERROR(VLOOKUP(Table1[[#This Row],[Codigo_insumo]],BD_Insumos!$B:$E,4),"")</f>
        <v>250.2276</v>
      </c>
      <c r="H10912" s="140">
        <v>0.06</v>
      </c>
      <c r="I10912" s="9"/>
      <c r="J10912" s="22">
        <f t="shared" si="170"/>
        <v>15.013655999999999</v>
      </c>
      <c r="K10912" s="22" t="str">
        <f>IF(I10912&lt;&gt;"",SUMIF(Table1[Codigo_servico],A10912,Table1[Subtotal_insumo]),"")</f>
        <v/>
      </c>
      <c r="L10912" s="16">
        <f>IF(Table1[[#This Row],[Ordem_insumos]]&lt;&gt;0,VLOOKUP(Table1[[#This Row],[Codigo_servico]],Preencher_Orcamento!$B:$D,3,FALSE)*Table1[[#This Row],[Qtde_insumo]],"")</f>
        <v>0</v>
      </c>
      <c r="M10912" s="16">
        <f>IF(Table1[[#This Row],[Ordem_insumos]]&lt;&gt;0,VLOOKUP(Table1[[#This Row],[Codigo_servico]],Preencher_Orcamento!$B:$D,3,FALSE)*Table1[[#This Row],[Subtotal_insumo]],"")</f>
        <v>0</v>
      </c>
    </row>
    <row r="10913" spans="1:13" x14ac:dyDescent="0.25">
      <c r="A10913" s="6">
        <v>170194</v>
      </c>
      <c r="B10913" s="126">
        <v>3</v>
      </c>
      <c r="C10913" s="133"/>
      <c r="D10913" s="134">
        <v>2020</v>
      </c>
      <c r="E10913" s="7" t="s">
        <v>2188</v>
      </c>
      <c r="F10913" s="8" t="s">
        <v>2140</v>
      </c>
      <c r="G10913" s="16">
        <f>IFERROR(VLOOKUP(Table1[[#This Row],[Codigo_insumo]],BD_Insumos!$B:$E,4),"")</f>
        <v>15.860837164231068</v>
      </c>
      <c r="H10913" s="140">
        <v>0.2</v>
      </c>
      <c r="I10913" s="9"/>
      <c r="J10913" s="22">
        <f t="shared" si="170"/>
        <v>3.1721674328462139</v>
      </c>
      <c r="K10913" s="22" t="str">
        <f>IF(I10913&lt;&gt;"",SUMIF(Table1[Codigo_servico],A10913,Table1[Subtotal_insumo]),"")</f>
        <v/>
      </c>
      <c r="L10913" s="16">
        <f>IF(Table1[[#This Row],[Ordem_insumos]]&lt;&gt;0,VLOOKUP(Table1[[#This Row],[Codigo_servico]],Preencher_Orcamento!$B:$D,3,FALSE)*Table1[[#This Row],[Qtde_insumo]],"")</f>
        <v>0</v>
      </c>
      <c r="M10913" s="16">
        <f>IF(Table1[[#This Row],[Ordem_insumos]]&lt;&gt;0,VLOOKUP(Table1[[#This Row],[Codigo_servico]],Preencher_Orcamento!$B:$D,3,FALSE)*Table1[[#This Row],[Subtotal_insumo]],"")</f>
        <v>0</v>
      </c>
    </row>
    <row r="10914" spans="1:13" ht="51.75" x14ac:dyDescent="0.25">
      <c r="A10914" s="6">
        <v>170194</v>
      </c>
      <c r="B10914" s="126">
        <v>4</v>
      </c>
      <c r="C10914" s="133"/>
      <c r="D10914" s="134">
        <v>30742</v>
      </c>
      <c r="E10914" s="7" t="s">
        <v>623</v>
      </c>
      <c r="F10914" s="8" t="s">
        <v>170</v>
      </c>
      <c r="G10914" s="16">
        <f>IFERROR(VLOOKUP(Table1[[#This Row],[Codigo_insumo]],BD_Insumos!$B:$E,4),"")</f>
        <v>551.97900000000004</v>
      </c>
      <c r="H10914" s="140">
        <v>1</v>
      </c>
      <c r="I10914" s="9"/>
      <c r="J10914" s="22">
        <f t="shared" si="170"/>
        <v>551.97900000000004</v>
      </c>
      <c r="K10914" s="22" t="str">
        <f>IF(I10914&lt;&gt;"",SUMIF(Table1[Codigo_servico],A10914,Table1[Subtotal_insumo]),"")</f>
        <v/>
      </c>
      <c r="L10914" s="16">
        <f>IF(Table1[[#This Row],[Ordem_insumos]]&lt;&gt;0,VLOOKUP(Table1[[#This Row],[Codigo_servico]],Preencher_Orcamento!$B:$D,3,FALSE)*Table1[[#This Row],[Qtde_insumo]],"")</f>
        <v>0</v>
      </c>
      <c r="M10914" s="16">
        <f>IF(Table1[[#This Row],[Ordem_insumos]]&lt;&gt;0,VLOOKUP(Table1[[#This Row],[Codigo_servico]],Preencher_Orcamento!$B:$D,3,FALSE)*Table1[[#This Row],[Subtotal_insumo]],"")</f>
        <v>0</v>
      </c>
    </row>
    <row r="10915" spans="1:13" x14ac:dyDescent="0.25">
      <c r="A10915" s="6">
        <v>170194</v>
      </c>
      <c r="B10915" s="126">
        <v>5</v>
      </c>
      <c r="C10915" s="133"/>
      <c r="D10915" s="134">
        <v>2046</v>
      </c>
      <c r="E10915" s="7" t="s">
        <v>2195</v>
      </c>
      <c r="F10915" s="8" t="s">
        <v>2140</v>
      </c>
      <c r="G10915" s="18">
        <f>IFERROR(VLOOKUP(Table1[[#This Row],[Codigo_insumo]],BD_Insumos!$B:$E,4),"")</f>
        <v>13.391773957816332</v>
      </c>
      <c r="H10915" s="140">
        <v>1</v>
      </c>
      <c r="I10915" s="9"/>
      <c r="J10915" s="23">
        <f t="shared" si="170"/>
        <v>13.391773957816332</v>
      </c>
      <c r="K10915" s="22" t="str">
        <f>IF(I10915&lt;&gt;"",SUMIF(Table1[Codigo_servico],A10915,Table1[Subtotal_insumo]),"")</f>
        <v/>
      </c>
      <c r="L10915" s="18">
        <f>IF(Table1[[#This Row],[Ordem_insumos]]&lt;&gt;0,VLOOKUP(Table1[[#This Row],[Codigo_servico]],Preencher_Orcamento!$B:$D,3,FALSE)*Table1[[#This Row],[Qtde_insumo]],"")</f>
        <v>0</v>
      </c>
      <c r="M10915" s="18">
        <f>IF(Table1[[#This Row],[Ordem_insumos]]&lt;&gt;0,VLOOKUP(Table1[[#This Row],[Codigo_servico]],Preencher_Orcamento!$B:$D,3,FALSE)*Table1[[#This Row],[Subtotal_insumo]],"")</f>
        <v>0</v>
      </c>
    </row>
    <row r="10916" spans="1:13" x14ac:dyDescent="0.25">
      <c r="A10916" s="6">
        <v>170194</v>
      </c>
      <c r="B10916" s="126">
        <v>6</v>
      </c>
      <c r="C10916" s="133"/>
      <c r="D10916" s="134">
        <v>2099</v>
      </c>
      <c r="E10916" s="7" t="s">
        <v>2205</v>
      </c>
      <c r="F10916" s="8" t="s">
        <v>2140</v>
      </c>
      <c r="G10916" s="18">
        <f>IFERROR(VLOOKUP(Table1[[#This Row],[Codigo_insumo]],BD_Insumos!$B:$E,4),"")</f>
        <v>12.627877718847255</v>
      </c>
      <c r="H10916" s="140">
        <v>1.2</v>
      </c>
      <c r="I10916" s="9"/>
      <c r="J10916" s="23">
        <f t="shared" si="170"/>
        <v>15.153453262616706</v>
      </c>
      <c r="K10916" s="22" t="str">
        <f>IF(I10916&lt;&gt;"",SUMIF(Table1[Codigo_servico],A10916,Table1[Subtotal_insumo]),"")</f>
        <v/>
      </c>
      <c r="L10916" s="18">
        <f>IF(Table1[[#This Row],[Ordem_insumos]]&lt;&gt;0,VLOOKUP(Table1[[#This Row],[Codigo_servico]],Preencher_Orcamento!$B:$D,3,FALSE)*Table1[[#This Row],[Qtde_insumo]],"")</f>
        <v>0</v>
      </c>
      <c r="M10916" s="18">
        <f>IF(Table1[[#This Row],[Ordem_insumos]]&lt;&gt;0,VLOOKUP(Table1[[#This Row],[Codigo_servico]],Preencher_Orcamento!$B:$D,3,FALSE)*Table1[[#This Row],[Subtotal_insumo]],"")</f>
        <v>0</v>
      </c>
    </row>
    <row r="10917" spans="1:13" x14ac:dyDescent="0.25">
      <c r="A10917" s="3">
        <v>170195</v>
      </c>
      <c r="B10917" s="125">
        <v>0</v>
      </c>
      <c r="C10917" s="131" t="s">
        <v>4417</v>
      </c>
      <c r="D10917" s="132"/>
      <c r="E10917" s="4"/>
      <c r="F10917" s="4"/>
      <c r="G10917" s="17" t="str">
        <f>IFERROR(VLOOKUP(Table1[[#This Row],[Codigo_insumo]],BD_Insumos!$B:$E,4),"")</f>
        <v/>
      </c>
      <c r="H10917" s="139"/>
      <c r="I10917" s="5" t="s">
        <v>170</v>
      </c>
      <c r="J10917" s="20" t="str">
        <f t="shared" si="170"/>
        <v/>
      </c>
      <c r="K10917" s="21">
        <f>IF(I10917&lt;&gt;"",SUMIF(Table1[Codigo_servico],A10917,Table1[Subtotal_insumo]),"")</f>
        <v>658.40765727346661</v>
      </c>
      <c r="L10917" s="17" t="str">
        <f>IF(Table1[[#This Row],[Ordem_insumos]]&lt;&gt;0,VLOOKUP(Table1[[#This Row],[Codigo_servico]],Preencher_Orcamento!$B:$D,3,FALSE)*Table1[[#This Row],[Qtde_insumo]],"")</f>
        <v/>
      </c>
      <c r="M10917" s="17" t="str">
        <f>IF(Table1[[#This Row],[Ordem_insumos]]&lt;&gt;0,VLOOKUP(Table1[[#This Row],[Codigo_servico]],Preencher_Orcamento!$B:$D,3,FALSE)*Table1[[#This Row],[Subtotal_insumo]],"")</f>
        <v/>
      </c>
    </row>
    <row r="10918" spans="1:13" x14ac:dyDescent="0.25">
      <c r="A10918" s="6">
        <v>170195</v>
      </c>
      <c r="B10918" s="126">
        <v>1</v>
      </c>
      <c r="C10918" s="133"/>
      <c r="D10918" s="134">
        <v>2020</v>
      </c>
      <c r="E10918" s="7" t="s">
        <v>2188</v>
      </c>
      <c r="F10918" s="8" t="s">
        <v>2140</v>
      </c>
      <c r="G10918" s="16">
        <f>IFERROR(VLOOKUP(Table1[[#This Row],[Codigo_insumo]],BD_Insumos!$B:$E,4),"")</f>
        <v>15.860837164231068</v>
      </c>
      <c r="H10918" s="140">
        <v>0.2</v>
      </c>
      <c r="I10918" s="9"/>
      <c r="J10918" s="22">
        <f t="shared" si="170"/>
        <v>3.1721674328462139</v>
      </c>
      <c r="K10918" s="22" t="str">
        <f>IF(I10918&lt;&gt;"",SUMIF(Table1[Codigo_servico],A10918,Table1[Subtotal_insumo]),"")</f>
        <v/>
      </c>
      <c r="L10918" s="16">
        <f>IF(Table1[[#This Row],[Ordem_insumos]]&lt;&gt;0,VLOOKUP(Table1[[#This Row],[Codigo_servico]],Preencher_Orcamento!$B:$D,3,FALSE)*Table1[[#This Row],[Qtde_insumo]],"")</f>
        <v>0</v>
      </c>
      <c r="M10918" s="16">
        <f>IF(Table1[[#This Row],[Ordem_insumos]]&lt;&gt;0,VLOOKUP(Table1[[#This Row],[Codigo_servico]],Preencher_Orcamento!$B:$D,3,FALSE)*Table1[[#This Row],[Subtotal_insumo]],"")</f>
        <v>0</v>
      </c>
    </row>
    <row r="10919" spans="1:13" x14ac:dyDescent="0.25">
      <c r="A10919" s="6">
        <v>170195</v>
      </c>
      <c r="B10919" s="126">
        <v>2</v>
      </c>
      <c r="C10919" s="133"/>
      <c r="D10919" s="134">
        <v>2099</v>
      </c>
      <c r="E10919" s="7" t="s">
        <v>2205</v>
      </c>
      <c r="F10919" s="8" t="s">
        <v>2140</v>
      </c>
      <c r="G10919" s="16">
        <f>IFERROR(VLOOKUP(Table1[[#This Row],[Codigo_insumo]],BD_Insumos!$B:$E,4),"")</f>
        <v>12.627877718847255</v>
      </c>
      <c r="H10919" s="140">
        <v>1.2</v>
      </c>
      <c r="I10919" s="9"/>
      <c r="J10919" s="22">
        <f t="shared" si="170"/>
        <v>15.153453262616706</v>
      </c>
      <c r="K10919" s="22" t="str">
        <f>IF(I10919&lt;&gt;"",SUMIF(Table1[Codigo_servico],A10919,Table1[Subtotal_insumo]),"")</f>
        <v/>
      </c>
      <c r="L10919" s="16">
        <f>IF(Table1[[#This Row],[Ordem_insumos]]&lt;&gt;0,VLOOKUP(Table1[[#This Row],[Codigo_servico]],Preencher_Orcamento!$B:$D,3,FALSE)*Table1[[#This Row],[Qtde_insumo]],"")</f>
        <v>0</v>
      </c>
      <c r="M10919" s="16">
        <f>IF(Table1[[#This Row],[Ordem_insumos]]&lt;&gt;0,VLOOKUP(Table1[[#This Row],[Codigo_servico]],Preencher_Orcamento!$B:$D,3,FALSE)*Table1[[#This Row],[Subtotal_insumo]],"")</f>
        <v>0</v>
      </c>
    </row>
    <row r="10920" spans="1:13" x14ac:dyDescent="0.25">
      <c r="A10920" s="6">
        <v>170195</v>
      </c>
      <c r="B10920" s="126">
        <v>3</v>
      </c>
      <c r="C10920" s="133"/>
      <c r="D10920" s="134">
        <v>2045</v>
      </c>
      <c r="E10920" s="7" t="s">
        <v>2194</v>
      </c>
      <c r="F10920" s="8" t="s">
        <v>2140</v>
      </c>
      <c r="G10920" s="16">
        <f>IFERROR(VLOOKUP(Table1[[#This Row],[Codigo_insumo]],BD_Insumos!$B:$E,4),"")</f>
        <v>28.645206620187412</v>
      </c>
      <c r="H10920" s="140">
        <v>1</v>
      </c>
      <c r="I10920" s="9"/>
      <c r="J10920" s="22">
        <f t="shared" si="170"/>
        <v>28.645206620187412</v>
      </c>
      <c r="K10920" s="22" t="str">
        <f>IF(I10920&lt;&gt;"",SUMIF(Table1[Codigo_servico],A10920,Table1[Subtotal_insumo]),"")</f>
        <v/>
      </c>
      <c r="L10920" s="16">
        <f>IF(Table1[[#This Row],[Ordem_insumos]]&lt;&gt;0,VLOOKUP(Table1[[#This Row],[Codigo_servico]],Preencher_Orcamento!$B:$D,3,FALSE)*Table1[[#This Row],[Qtde_insumo]],"")</f>
        <v>0</v>
      </c>
      <c r="M10920" s="16">
        <f>IF(Table1[[#This Row],[Ordem_insumos]]&lt;&gt;0,VLOOKUP(Table1[[#This Row],[Codigo_servico]],Preencher_Orcamento!$B:$D,3,FALSE)*Table1[[#This Row],[Subtotal_insumo]],"")</f>
        <v>0</v>
      </c>
    </row>
    <row r="10921" spans="1:13" x14ac:dyDescent="0.25">
      <c r="A10921" s="6">
        <v>170195</v>
      </c>
      <c r="B10921" s="126">
        <v>4</v>
      </c>
      <c r="C10921" s="133"/>
      <c r="D10921" s="134">
        <v>2046</v>
      </c>
      <c r="E10921" s="7" t="s">
        <v>2195</v>
      </c>
      <c r="F10921" s="8" t="s">
        <v>2140</v>
      </c>
      <c r="G10921" s="16">
        <f>IFERROR(VLOOKUP(Table1[[#This Row],[Codigo_insumo]],BD_Insumos!$B:$E,4),"")</f>
        <v>13.391773957816332</v>
      </c>
      <c r="H10921" s="140">
        <v>1</v>
      </c>
      <c r="I10921" s="9"/>
      <c r="J10921" s="22">
        <f t="shared" si="170"/>
        <v>13.391773957816332</v>
      </c>
      <c r="K10921" s="22" t="str">
        <f>IF(I10921&lt;&gt;"",SUMIF(Table1[Codigo_servico],A10921,Table1[Subtotal_insumo]),"")</f>
        <v/>
      </c>
      <c r="L10921" s="16">
        <f>IF(Table1[[#This Row],[Ordem_insumos]]&lt;&gt;0,VLOOKUP(Table1[[#This Row],[Codigo_servico]],Preencher_Orcamento!$B:$D,3,FALSE)*Table1[[#This Row],[Qtde_insumo]],"")</f>
        <v>0</v>
      </c>
      <c r="M10921" s="16">
        <f>IF(Table1[[#This Row],[Ordem_insumos]]&lt;&gt;0,VLOOKUP(Table1[[#This Row],[Codigo_servico]],Preencher_Orcamento!$B:$D,3,FALSE)*Table1[[#This Row],[Subtotal_insumo]],"")</f>
        <v>0</v>
      </c>
    </row>
    <row r="10922" spans="1:13" x14ac:dyDescent="0.25">
      <c r="A10922" s="6">
        <v>170195</v>
      </c>
      <c r="B10922" s="126">
        <v>5</v>
      </c>
      <c r="C10922" s="133"/>
      <c r="D10922" s="134">
        <v>10612</v>
      </c>
      <c r="E10922" s="7" t="s">
        <v>122</v>
      </c>
      <c r="F10922" s="8" t="s">
        <v>58</v>
      </c>
      <c r="G10922" s="18">
        <f>IFERROR(VLOOKUP(Table1[[#This Row],[Codigo_insumo]],BD_Insumos!$B:$E,4),"")</f>
        <v>250.2276</v>
      </c>
      <c r="H10922" s="140">
        <v>0.06</v>
      </c>
      <c r="I10922" s="9"/>
      <c r="J10922" s="23">
        <f t="shared" si="170"/>
        <v>15.013655999999999</v>
      </c>
      <c r="K10922" s="22" t="str">
        <f>IF(I10922&lt;&gt;"",SUMIF(Table1[Codigo_servico],A10922,Table1[Subtotal_insumo]),"")</f>
        <v/>
      </c>
      <c r="L10922" s="18">
        <f>IF(Table1[[#This Row],[Ordem_insumos]]&lt;&gt;0,VLOOKUP(Table1[[#This Row],[Codigo_servico]],Preencher_Orcamento!$B:$D,3,FALSE)*Table1[[#This Row],[Qtde_insumo]],"")</f>
        <v>0</v>
      </c>
      <c r="M10922" s="18">
        <f>IF(Table1[[#This Row],[Ordem_insumos]]&lt;&gt;0,VLOOKUP(Table1[[#This Row],[Codigo_servico]],Preencher_Orcamento!$B:$D,3,FALSE)*Table1[[#This Row],[Subtotal_insumo]],"")</f>
        <v>0</v>
      </c>
    </row>
    <row r="10923" spans="1:13" ht="64.5" x14ac:dyDescent="0.25">
      <c r="A10923" s="6">
        <v>170195</v>
      </c>
      <c r="B10923" s="126">
        <v>6</v>
      </c>
      <c r="C10923" s="133"/>
      <c r="D10923" s="134">
        <v>30743</v>
      </c>
      <c r="E10923" s="7" t="s">
        <v>624</v>
      </c>
      <c r="F10923" s="8" t="s">
        <v>170</v>
      </c>
      <c r="G10923" s="18">
        <f>IFERROR(VLOOKUP(Table1[[#This Row],[Codigo_insumo]],BD_Insumos!$B:$E,4),"")</f>
        <v>583.03139999999996</v>
      </c>
      <c r="H10923" s="140">
        <v>1</v>
      </c>
      <c r="I10923" s="9"/>
      <c r="J10923" s="23">
        <f t="shared" si="170"/>
        <v>583.03139999999996</v>
      </c>
      <c r="K10923" s="22" t="str">
        <f>IF(I10923&lt;&gt;"",SUMIF(Table1[Codigo_servico],A10923,Table1[Subtotal_insumo]),"")</f>
        <v/>
      </c>
      <c r="L10923" s="18">
        <f>IF(Table1[[#This Row],[Ordem_insumos]]&lt;&gt;0,VLOOKUP(Table1[[#This Row],[Codigo_servico]],Preencher_Orcamento!$B:$D,3,FALSE)*Table1[[#This Row],[Qtde_insumo]],"")</f>
        <v>0</v>
      </c>
      <c r="M10923" s="18">
        <f>IF(Table1[[#This Row],[Ordem_insumos]]&lt;&gt;0,VLOOKUP(Table1[[#This Row],[Codigo_servico]],Preencher_Orcamento!$B:$D,3,FALSE)*Table1[[#This Row],[Subtotal_insumo]],"")</f>
        <v>0</v>
      </c>
    </row>
    <row r="10924" spans="1:13" x14ac:dyDescent="0.25">
      <c r="A10924" s="3">
        <v>170196</v>
      </c>
      <c r="B10924" s="125">
        <v>0</v>
      </c>
      <c r="C10924" s="131" t="s">
        <v>4418</v>
      </c>
      <c r="D10924" s="132"/>
      <c r="E10924" s="4"/>
      <c r="F10924" s="4"/>
      <c r="G10924" s="17" t="str">
        <f>IFERROR(VLOOKUP(Table1[[#This Row],[Codigo_insumo]],BD_Insumos!$B:$E,4),"")</f>
        <v/>
      </c>
      <c r="H10924" s="139"/>
      <c r="I10924" s="5" t="s">
        <v>170</v>
      </c>
      <c r="J10924" s="20" t="str">
        <f t="shared" si="170"/>
        <v/>
      </c>
      <c r="K10924" s="21">
        <f>IF(I10924&lt;&gt;"",SUMIF(Table1[Codigo_servico],A10924,Table1[Subtotal_insumo]),"")</f>
        <v>676.37116243888192</v>
      </c>
      <c r="L10924" s="17" t="str">
        <f>IF(Table1[[#This Row],[Ordem_insumos]]&lt;&gt;0,VLOOKUP(Table1[[#This Row],[Codigo_servico]],Preencher_Orcamento!$B:$D,3,FALSE)*Table1[[#This Row],[Qtde_insumo]],"")</f>
        <v/>
      </c>
      <c r="M10924" s="17" t="str">
        <f>IF(Table1[[#This Row],[Ordem_insumos]]&lt;&gt;0,VLOOKUP(Table1[[#This Row],[Codigo_servico]],Preencher_Orcamento!$B:$D,3,FALSE)*Table1[[#This Row],[Subtotal_insumo]],"")</f>
        <v/>
      </c>
    </row>
    <row r="10925" spans="1:13" x14ac:dyDescent="0.25">
      <c r="A10925" s="6">
        <v>170196</v>
      </c>
      <c r="B10925" s="126">
        <v>1</v>
      </c>
      <c r="C10925" s="133"/>
      <c r="D10925" s="134">
        <v>10612</v>
      </c>
      <c r="E10925" s="7" t="s">
        <v>122</v>
      </c>
      <c r="F10925" s="8" t="s">
        <v>58</v>
      </c>
      <c r="G10925" s="16">
        <f>IFERROR(VLOOKUP(Table1[[#This Row],[Codigo_insumo]],BD_Insumos!$B:$E,4),"")</f>
        <v>250.2276</v>
      </c>
      <c r="H10925" s="140">
        <v>0.05</v>
      </c>
      <c r="I10925" s="9"/>
      <c r="J10925" s="22">
        <f t="shared" si="170"/>
        <v>12.511380000000001</v>
      </c>
      <c r="K10925" s="22" t="str">
        <f>IF(I10925&lt;&gt;"",SUMIF(Table1[Codigo_servico],A10925,Table1[Subtotal_insumo]),"")</f>
        <v/>
      </c>
      <c r="L10925" s="16">
        <f>IF(Table1[[#This Row],[Ordem_insumos]]&lt;&gt;0,VLOOKUP(Table1[[#This Row],[Codigo_servico]],Preencher_Orcamento!$B:$D,3,FALSE)*Table1[[#This Row],[Qtde_insumo]],"")</f>
        <v>0</v>
      </c>
      <c r="M10925" s="16">
        <f>IF(Table1[[#This Row],[Ordem_insumos]]&lt;&gt;0,VLOOKUP(Table1[[#This Row],[Codigo_servico]],Preencher_Orcamento!$B:$D,3,FALSE)*Table1[[#This Row],[Subtotal_insumo]],"")</f>
        <v>0</v>
      </c>
    </row>
    <row r="10926" spans="1:13" x14ac:dyDescent="0.25">
      <c r="A10926" s="6">
        <v>170196</v>
      </c>
      <c r="B10926" s="126">
        <v>2</v>
      </c>
      <c r="C10926" s="133"/>
      <c r="D10926" s="134">
        <v>2099</v>
      </c>
      <c r="E10926" s="7" t="s">
        <v>2205</v>
      </c>
      <c r="F10926" s="8" t="s">
        <v>2140</v>
      </c>
      <c r="G10926" s="16">
        <f>IFERROR(VLOOKUP(Table1[[#This Row],[Codigo_insumo]],BD_Insumos!$B:$E,4),"")</f>
        <v>12.627877718847255</v>
      </c>
      <c r="H10926" s="140">
        <v>1.18</v>
      </c>
      <c r="I10926" s="9"/>
      <c r="J10926" s="22">
        <f t="shared" si="170"/>
        <v>14.90089570823976</v>
      </c>
      <c r="K10926" s="22" t="str">
        <f>IF(I10926&lt;&gt;"",SUMIF(Table1[Codigo_servico],A10926,Table1[Subtotal_insumo]),"")</f>
        <v/>
      </c>
      <c r="L10926" s="16">
        <f>IF(Table1[[#This Row],[Ordem_insumos]]&lt;&gt;0,VLOOKUP(Table1[[#This Row],[Codigo_servico]],Preencher_Orcamento!$B:$D,3,FALSE)*Table1[[#This Row],[Qtde_insumo]],"")</f>
        <v>0</v>
      </c>
      <c r="M10926" s="16">
        <f>IF(Table1[[#This Row],[Ordem_insumos]]&lt;&gt;0,VLOOKUP(Table1[[#This Row],[Codigo_servico]],Preencher_Orcamento!$B:$D,3,FALSE)*Table1[[#This Row],[Subtotal_insumo]],"")</f>
        <v>0</v>
      </c>
    </row>
    <row r="10927" spans="1:13" x14ac:dyDescent="0.25">
      <c r="A10927" s="6">
        <v>170196</v>
      </c>
      <c r="B10927" s="126">
        <v>3</v>
      </c>
      <c r="C10927" s="133"/>
      <c r="D10927" s="134">
        <v>2046</v>
      </c>
      <c r="E10927" s="7" t="s">
        <v>2195</v>
      </c>
      <c r="F10927" s="8" t="s">
        <v>2140</v>
      </c>
      <c r="G10927" s="16">
        <f>IFERROR(VLOOKUP(Table1[[#This Row],[Codigo_insumo]],BD_Insumos!$B:$E,4),"")</f>
        <v>13.391773957816332</v>
      </c>
      <c r="H10927" s="140">
        <v>2</v>
      </c>
      <c r="I10927" s="9"/>
      <c r="J10927" s="22">
        <f t="shared" si="170"/>
        <v>26.783547915632663</v>
      </c>
      <c r="K10927" s="22" t="str">
        <f>IF(I10927&lt;&gt;"",SUMIF(Table1[Codigo_servico],A10927,Table1[Subtotal_insumo]),"")</f>
        <v/>
      </c>
      <c r="L10927" s="16">
        <f>IF(Table1[[#This Row],[Ordem_insumos]]&lt;&gt;0,VLOOKUP(Table1[[#This Row],[Codigo_servico]],Preencher_Orcamento!$B:$D,3,FALSE)*Table1[[#This Row],[Qtde_insumo]],"")</f>
        <v>0</v>
      </c>
      <c r="M10927" s="16">
        <f>IF(Table1[[#This Row],[Ordem_insumos]]&lt;&gt;0,VLOOKUP(Table1[[#This Row],[Codigo_servico]],Preencher_Orcamento!$B:$D,3,FALSE)*Table1[[#This Row],[Subtotal_insumo]],"")</f>
        <v>0</v>
      </c>
    </row>
    <row r="10928" spans="1:13" x14ac:dyDescent="0.25">
      <c r="A10928" s="6">
        <v>170196</v>
      </c>
      <c r="B10928" s="126">
        <v>4</v>
      </c>
      <c r="C10928" s="133"/>
      <c r="D10928" s="134">
        <v>2045</v>
      </c>
      <c r="E10928" s="7" t="s">
        <v>2194</v>
      </c>
      <c r="F10928" s="8" t="s">
        <v>2140</v>
      </c>
      <c r="G10928" s="16">
        <f>IFERROR(VLOOKUP(Table1[[#This Row],[Codigo_insumo]],BD_Insumos!$B:$E,4),"")</f>
        <v>28.645206620187412</v>
      </c>
      <c r="H10928" s="140">
        <v>2</v>
      </c>
      <c r="I10928" s="9"/>
      <c r="J10928" s="22">
        <f t="shared" si="170"/>
        <v>57.290413240374825</v>
      </c>
      <c r="K10928" s="22" t="str">
        <f>IF(I10928&lt;&gt;"",SUMIF(Table1[Codigo_servico],A10928,Table1[Subtotal_insumo]),"")</f>
        <v/>
      </c>
      <c r="L10928" s="16">
        <f>IF(Table1[[#This Row],[Ordem_insumos]]&lt;&gt;0,VLOOKUP(Table1[[#This Row],[Codigo_servico]],Preencher_Orcamento!$B:$D,3,FALSE)*Table1[[#This Row],[Qtde_insumo]],"")</f>
        <v>0</v>
      </c>
      <c r="M10928" s="16">
        <f>IF(Table1[[#This Row],[Ordem_insumos]]&lt;&gt;0,VLOOKUP(Table1[[#This Row],[Codigo_servico]],Preencher_Orcamento!$B:$D,3,FALSE)*Table1[[#This Row],[Subtotal_insumo]],"")</f>
        <v>0</v>
      </c>
    </row>
    <row r="10929" spans="1:13" x14ac:dyDescent="0.25">
      <c r="A10929" s="6">
        <v>170196</v>
      </c>
      <c r="B10929" s="126">
        <v>5</v>
      </c>
      <c r="C10929" s="133"/>
      <c r="D10929" s="134">
        <v>2020</v>
      </c>
      <c r="E10929" s="7" t="s">
        <v>2188</v>
      </c>
      <c r="F10929" s="8" t="s">
        <v>2140</v>
      </c>
      <c r="G10929" s="18">
        <f>IFERROR(VLOOKUP(Table1[[#This Row],[Codigo_insumo]],BD_Insumos!$B:$E,4),"")</f>
        <v>15.860837164231068</v>
      </c>
      <c r="H10929" s="140">
        <v>0.15</v>
      </c>
      <c r="I10929" s="9"/>
      <c r="J10929" s="23">
        <f t="shared" si="170"/>
        <v>2.37912557463466</v>
      </c>
      <c r="K10929" s="22" t="str">
        <f>IF(I10929&lt;&gt;"",SUMIF(Table1[Codigo_servico],A10929,Table1[Subtotal_insumo]),"")</f>
        <v/>
      </c>
      <c r="L10929" s="18">
        <f>IF(Table1[[#This Row],[Ordem_insumos]]&lt;&gt;0,VLOOKUP(Table1[[#This Row],[Codigo_servico]],Preencher_Orcamento!$B:$D,3,FALSE)*Table1[[#This Row],[Qtde_insumo]],"")</f>
        <v>0</v>
      </c>
      <c r="M10929" s="18">
        <f>IF(Table1[[#This Row],[Ordem_insumos]]&lt;&gt;0,VLOOKUP(Table1[[#This Row],[Codigo_servico]],Preencher_Orcamento!$B:$D,3,FALSE)*Table1[[#This Row],[Subtotal_insumo]],"")</f>
        <v>0</v>
      </c>
    </row>
    <row r="10930" spans="1:13" ht="51.75" x14ac:dyDescent="0.25">
      <c r="A10930" s="6">
        <v>170196</v>
      </c>
      <c r="B10930" s="126">
        <v>6</v>
      </c>
      <c r="C10930" s="133"/>
      <c r="D10930" s="134">
        <v>30744</v>
      </c>
      <c r="E10930" s="7" t="s">
        <v>625</v>
      </c>
      <c r="F10930" s="8" t="s">
        <v>170</v>
      </c>
      <c r="G10930" s="18">
        <f>IFERROR(VLOOKUP(Table1[[#This Row],[Codigo_insumo]],BD_Insumos!$B:$E,4),"")</f>
        <v>562.50580000000002</v>
      </c>
      <c r="H10930" s="140">
        <v>1</v>
      </c>
      <c r="I10930" s="9"/>
      <c r="J10930" s="23">
        <f t="shared" si="170"/>
        <v>562.50580000000002</v>
      </c>
      <c r="K10930" s="22" t="str">
        <f>IF(I10930&lt;&gt;"",SUMIF(Table1[Codigo_servico],A10930,Table1[Subtotal_insumo]),"")</f>
        <v/>
      </c>
      <c r="L10930" s="18">
        <f>IF(Table1[[#This Row],[Ordem_insumos]]&lt;&gt;0,VLOOKUP(Table1[[#This Row],[Codigo_servico]],Preencher_Orcamento!$B:$D,3,FALSE)*Table1[[#This Row],[Qtde_insumo]],"")</f>
        <v>0</v>
      </c>
      <c r="M10930" s="18">
        <f>IF(Table1[[#This Row],[Ordem_insumos]]&lt;&gt;0,VLOOKUP(Table1[[#This Row],[Codigo_servico]],Preencher_Orcamento!$B:$D,3,FALSE)*Table1[[#This Row],[Subtotal_insumo]],"")</f>
        <v>0</v>
      </c>
    </row>
    <row r="10931" spans="1:13" x14ac:dyDescent="0.25">
      <c r="A10931" s="3">
        <v>170197</v>
      </c>
      <c r="B10931" s="125">
        <v>0</v>
      </c>
      <c r="C10931" s="131" t="s">
        <v>4419</v>
      </c>
      <c r="D10931" s="132"/>
      <c r="E10931" s="4"/>
      <c r="F10931" s="4"/>
      <c r="G10931" s="17" t="str">
        <f>IFERROR(VLOOKUP(Table1[[#This Row],[Codigo_insumo]],BD_Insumos!$B:$E,4),"")</f>
        <v/>
      </c>
      <c r="H10931" s="139"/>
      <c r="I10931" s="5" t="s">
        <v>170</v>
      </c>
      <c r="J10931" s="20" t="str">
        <f t="shared" si="170"/>
        <v/>
      </c>
      <c r="K10931" s="21">
        <f>IF(I10931&lt;&gt;"",SUMIF(Table1[Codigo_servico],A10931,Table1[Subtotal_insumo]),"")</f>
        <v>681.10926243888196</v>
      </c>
      <c r="L10931" s="17" t="str">
        <f>IF(Table1[[#This Row],[Ordem_insumos]]&lt;&gt;0,VLOOKUP(Table1[[#This Row],[Codigo_servico]],Preencher_Orcamento!$B:$D,3,FALSE)*Table1[[#This Row],[Qtde_insumo]],"")</f>
        <v/>
      </c>
      <c r="M10931" s="17" t="str">
        <f>IF(Table1[[#This Row],[Ordem_insumos]]&lt;&gt;0,VLOOKUP(Table1[[#This Row],[Codigo_servico]],Preencher_Orcamento!$B:$D,3,FALSE)*Table1[[#This Row],[Subtotal_insumo]],"")</f>
        <v/>
      </c>
    </row>
    <row r="10932" spans="1:13" x14ac:dyDescent="0.25">
      <c r="A10932" s="6">
        <v>170197</v>
      </c>
      <c r="B10932" s="126">
        <v>1</v>
      </c>
      <c r="C10932" s="133"/>
      <c r="D10932" s="134">
        <v>2099</v>
      </c>
      <c r="E10932" s="7" t="s">
        <v>2205</v>
      </c>
      <c r="F10932" s="8" t="s">
        <v>2140</v>
      </c>
      <c r="G10932" s="16">
        <f>IFERROR(VLOOKUP(Table1[[#This Row],[Codigo_insumo]],BD_Insumos!$B:$E,4),"")</f>
        <v>12.627877718847255</v>
      </c>
      <c r="H10932" s="140">
        <v>1.18</v>
      </c>
      <c r="I10932" s="9"/>
      <c r="J10932" s="22">
        <f t="shared" si="170"/>
        <v>14.90089570823976</v>
      </c>
      <c r="K10932" s="22" t="str">
        <f>IF(I10932&lt;&gt;"",SUMIF(Table1[Codigo_servico],A10932,Table1[Subtotal_insumo]),"")</f>
        <v/>
      </c>
      <c r="L10932" s="16">
        <f>IF(Table1[[#This Row],[Ordem_insumos]]&lt;&gt;0,VLOOKUP(Table1[[#This Row],[Codigo_servico]],Preencher_Orcamento!$B:$D,3,FALSE)*Table1[[#This Row],[Qtde_insumo]],"")</f>
        <v>0</v>
      </c>
      <c r="M10932" s="16">
        <f>IF(Table1[[#This Row],[Ordem_insumos]]&lt;&gt;0,VLOOKUP(Table1[[#This Row],[Codigo_servico]],Preencher_Orcamento!$B:$D,3,FALSE)*Table1[[#This Row],[Subtotal_insumo]],"")</f>
        <v>0</v>
      </c>
    </row>
    <row r="10933" spans="1:13" x14ac:dyDescent="0.25">
      <c r="A10933" s="6">
        <v>170197</v>
      </c>
      <c r="B10933" s="126">
        <v>2</v>
      </c>
      <c r="C10933" s="133"/>
      <c r="D10933" s="134">
        <v>2045</v>
      </c>
      <c r="E10933" s="7" t="s">
        <v>2194</v>
      </c>
      <c r="F10933" s="8" t="s">
        <v>2140</v>
      </c>
      <c r="G10933" s="16">
        <f>IFERROR(VLOOKUP(Table1[[#This Row],[Codigo_insumo]],BD_Insumos!$B:$E,4),"")</f>
        <v>28.645206620187412</v>
      </c>
      <c r="H10933" s="140">
        <v>2</v>
      </c>
      <c r="I10933" s="9"/>
      <c r="J10933" s="22">
        <f t="shared" si="170"/>
        <v>57.290413240374825</v>
      </c>
      <c r="K10933" s="22" t="str">
        <f>IF(I10933&lt;&gt;"",SUMIF(Table1[Codigo_servico],A10933,Table1[Subtotal_insumo]),"")</f>
        <v/>
      </c>
      <c r="L10933" s="16">
        <f>IF(Table1[[#This Row],[Ordem_insumos]]&lt;&gt;0,VLOOKUP(Table1[[#This Row],[Codigo_servico]],Preencher_Orcamento!$B:$D,3,FALSE)*Table1[[#This Row],[Qtde_insumo]],"")</f>
        <v>0</v>
      </c>
      <c r="M10933" s="16">
        <f>IF(Table1[[#This Row],[Ordem_insumos]]&lt;&gt;0,VLOOKUP(Table1[[#This Row],[Codigo_servico]],Preencher_Orcamento!$B:$D,3,FALSE)*Table1[[#This Row],[Subtotal_insumo]],"")</f>
        <v>0</v>
      </c>
    </row>
    <row r="10934" spans="1:13" x14ac:dyDescent="0.25">
      <c r="A10934" s="6">
        <v>170197</v>
      </c>
      <c r="B10934" s="126">
        <v>3</v>
      </c>
      <c r="C10934" s="133"/>
      <c r="D10934" s="134">
        <v>10612</v>
      </c>
      <c r="E10934" s="7" t="s">
        <v>122</v>
      </c>
      <c r="F10934" s="8" t="s">
        <v>58</v>
      </c>
      <c r="G10934" s="16">
        <f>IFERROR(VLOOKUP(Table1[[#This Row],[Codigo_insumo]],BD_Insumos!$B:$E,4),"")</f>
        <v>250.2276</v>
      </c>
      <c r="H10934" s="140">
        <v>0.05</v>
      </c>
      <c r="I10934" s="9"/>
      <c r="J10934" s="22">
        <f t="shared" si="170"/>
        <v>12.511380000000001</v>
      </c>
      <c r="K10934" s="22" t="str">
        <f>IF(I10934&lt;&gt;"",SUMIF(Table1[Codigo_servico],A10934,Table1[Subtotal_insumo]),"")</f>
        <v/>
      </c>
      <c r="L10934" s="16">
        <f>IF(Table1[[#This Row],[Ordem_insumos]]&lt;&gt;0,VLOOKUP(Table1[[#This Row],[Codigo_servico]],Preencher_Orcamento!$B:$D,3,FALSE)*Table1[[#This Row],[Qtde_insumo]],"")</f>
        <v>0</v>
      </c>
      <c r="M10934" s="16">
        <f>IF(Table1[[#This Row],[Ordem_insumos]]&lt;&gt;0,VLOOKUP(Table1[[#This Row],[Codigo_servico]],Preencher_Orcamento!$B:$D,3,FALSE)*Table1[[#This Row],[Subtotal_insumo]],"")</f>
        <v>0</v>
      </c>
    </row>
    <row r="10935" spans="1:13" x14ac:dyDescent="0.25">
      <c r="A10935" s="6">
        <v>170197</v>
      </c>
      <c r="B10935" s="126">
        <v>4</v>
      </c>
      <c r="C10935" s="133"/>
      <c r="D10935" s="134">
        <v>2020</v>
      </c>
      <c r="E10935" s="7" t="s">
        <v>2188</v>
      </c>
      <c r="F10935" s="8" t="s">
        <v>2140</v>
      </c>
      <c r="G10935" s="16">
        <f>IFERROR(VLOOKUP(Table1[[#This Row],[Codigo_insumo]],BD_Insumos!$B:$E,4),"")</f>
        <v>15.860837164231068</v>
      </c>
      <c r="H10935" s="140">
        <v>0.15</v>
      </c>
      <c r="I10935" s="9"/>
      <c r="J10935" s="22">
        <f t="shared" si="170"/>
        <v>2.37912557463466</v>
      </c>
      <c r="K10935" s="22" t="str">
        <f>IF(I10935&lt;&gt;"",SUMIF(Table1[Codigo_servico],A10935,Table1[Subtotal_insumo]),"")</f>
        <v/>
      </c>
      <c r="L10935" s="16">
        <f>IF(Table1[[#This Row],[Ordem_insumos]]&lt;&gt;0,VLOOKUP(Table1[[#This Row],[Codigo_servico]],Preencher_Orcamento!$B:$D,3,FALSE)*Table1[[#This Row],[Qtde_insumo]],"")</f>
        <v>0</v>
      </c>
      <c r="M10935" s="16">
        <f>IF(Table1[[#This Row],[Ordem_insumos]]&lt;&gt;0,VLOOKUP(Table1[[#This Row],[Codigo_servico]],Preencher_Orcamento!$B:$D,3,FALSE)*Table1[[#This Row],[Subtotal_insumo]],"")</f>
        <v>0</v>
      </c>
    </row>
    <row r="10936" spans="1:13" ht="64.5" x14ac:dyDescent="0.25">
      <c r="A10936" s="6">
        <v>170197</v>
      </c>
      <c r="B10936" s="126">
        <v>5</v>
      </c>
      <c r="C10936" s="133"/>
      <c r="D10936" s="134">
        <v>30745</v>
      </c>
      <c r="E10936" s="7" t="s">
        <v>626</v>
      </c>
      <c r="F10936" s="8" t="s">
        <v>170</v>
      </c>
      <c r="G10936" s="18">
        <f>IFERROR(VLOOKUP(Table1[[#This Row],[Codigo_insumo]],BD_Insumos!$B:$E,4),"")</f>
        <v>567.24390000000005</v>
      </c>
      <c r="H10936" s="140">
        <v>1</v>
      </c>
      <c r="I10936" s="9"/>
      <c r="J10936" s="23">
        <f t="shared" si="170"/>
        <v>567.24390000000005</v>
      </c>
      <c r="K10936" s="22" t="str">
        <f>IF(I10936&lt;&gt;"",SUMIF(Table1[Codigo_servico],A10936,Table1[Subtotal_insumo]),"")</f>
        <v/>
      </c>
      <c r="L10936" s="18">
        <f>IF(Table1[[#This Row],[Ordem_insumos]]&lt;&gt;0,VLOOKUP(Table1[[#This Row],[Codigo_servico]],Preencher_Orcamento!$B:$D,3,FALSE)*Table1[[#This Row],[Qtde_insumo]],"")</f>
        <v>0</v>
      </c>
      <c r="M10936" s="18">
        <f>IF(Table1[[#This Row],[Ordem_insumos]]&lt;&gt;0,VLOOKUP(Table1[[#This Row],[Codigo_servico]],Preencher_Orcamento!$B:$D,3,FALSE)*Table1[[#This Row],[Subtotal_insumo]],"")</f>
        <v>0</v>
      </c>
    </row>
    <row r="10937" spans="1:13" x14ac:dyDescent="0.25">
      <c r="A10937" s="6">
        <v>170197</v>
      </c>
      <c r="B10937" s="126">
        <v>6</v>
      </c>
      <c r="C10937" s="133"/>
      <c r="D10937" s="134">
        <v>2046</v>
      </c>
      <c r="E10937" s="7" t="s">
        <v>2195</v>
      </c>
      <c r="F10937" s="8" t="s">
        <v>2140</v>
      </c>
      <c r="G10937" s="18">
        <f>IFERROR(VLOOKUP(Table1[[#This Row],[Codigo_insumo]],BD_Insumos!$B:$E,4),"")</f>
        <v>13.391773957816332</v>
      </c>
      <c r="H10937" s="140">
        <v>2</v>
      </c>
      <c r="I10937" s="9"/>
      <c r="J10937" s="23">
        <f t="shared" si="170"/>
        <v>26.783547915632663</v>
      </c>
      <c r="K10937" s="22" t="str">
        <f>IF(I10937&lt;&gt;"",SUMIF(Table1[Codigo_servico],A10937,Table1[Subtotal_insumo]),"")</f>
        <v/>
      </c>
      <c r="L10937" s="18">
        <f>IF(Table1[[#This Row],[Ordem_insumos]]&lt;&gt;0,VLOOKUP(Table1[[#This Row],[Codigo_servico]],Preencher_Orcamento!$B:$D,3,FALSE)*Table1[[#This Row],[Qtde_insumo]],"")</f>
        <v>0</v>
      </c>
      <c r="M10937" s="18">
        <f>IF(Table1[[#This Row],[Ordem_insumos]]&lt;&gt;0,VLOOKUP(Table1[[#This Row],[Codigo_servico]],Preencher_Orcamento!$B:$D,3,FALSE)*Table1[[#This Row],[Subtotal_insumo]],"")</f>
        <v>0</v>
      </c>
    </row>
    <row r="10938" spans="1:13" x14ac:dyDescent="0.25">
      <c r="A10938" s="3">
        <v>170201</v>
      </c>
      <c r="B10938" s="125">
        <v>0</v>
      </c>
      <c r="C10938" s="131" t="s">
        <v>4420</v>
      </c>
      <c r="D10938" s="132"/>
      <c r="E10938" s="4"/>
      <c r="F10938" s="4"/>
      <c r="G10938" s="17" t="str">
        <f>IFERROR(VLOOKUP(Table1[[#This Row],[Codigo_insumo]],BD_Insumos!$B:$E,4),"")</f>
        <v/>
      </c>
      <c r="H10938" s="139"/>
      <c r="I10938" s="5" t="s">
        <v>58</v>
      </c>
      <c r="J10938" s="20" t="str">
        <f t="shared" si="170"/>
        <v/>
      </c>
      <c r="K10938" s="21">
        <f>IF(I10938&lt;&gt;"",SUMIF(Table1[Codigo_servico],A10938,Table1[Subtotal_insumo]),"")</f>
        <v>466.75895499424928</v>
      </c>
      <c r="L10938" s="17" t="str">
        <f>IF(Table1[[#This Row],[Ordem_insumos]]&lt;&gt;0,VLOOKUP(Table1[[#This Row],[Codigo_servico]],Preencher_Orcamento!$B:$D,3,FALSE)*Table1[[#This Row],[Qtde_insumo]],"")</f>
        <v/>
      </c>
      <c r="M10938" s="17" t="str">
        <f>IF(Table1[[#This Row],[Ordem_insumos]]&lt;&gt;0,VLOOKUP(Table1[[#This Row],[Codigo_servico]],Preencher_Orcamento!$B:$D,3,FALSE)*Table1[[#This Row],[Subtotal_insumo]],"")</f>
        <v/>
      </c>
    </row>
    <row r="10939" spans="1:13" x14ac:dyDescent="0.25">
      <c r="A10939" s="6">
        <v>170201</v>
      </c>
      <c r="B10939" s="126">
        <v>1</v>
      </c>
      <c r="C10939" s="133"/>
      <c r="D10939" s="134">
        <v>10604</v>
      </c>
      <c r="E10939" s="7" t="s">
        <v>114</v>
      </c>
      <c r="F10939" s="8" t="s">
        <v>58</v>
      </c>
      <c r="G10939" s="16">
        <f>IFERROR(VLOOKUP(Table1[[#This Row],[Codigo_insumo]],BD_Insumos!$B:$E,4),"")</f>
        <v>182.33539999999999</v>
      </c>
      <c r="H10939" s="140">
        <v>1</v>
      </c>
      <c r="I10939" s="9"/>
      <c r="J10939" s="22">
        <f t="shared" si="170"/>
        <v>182.33539999999999</v>
      </c>
      <c r="K10939" s="22" t="str">
        <f>IF(I10939&lt;&gt;"",SUMIF(Table1[Codigo_servico],A10939,Table1[Subtotal_insumo]),"")</f>
        <v/>
      </c>
      <c r="L10939" s="16">
        <f>IF(Table1[[#This Row],[Ordem_insumos]]&lt;&gt;0,VLOOKUP(Table1[[#This Row],[Codigo_servico]],Preencher_Orcamento!$B:$D,3,FALSE)*Table1[[#This Row],[Qtde_insumo]],"")</f>
        <v>0</v>
      </c>
      <c r="M10939" s="16">
        <f>IF(Table1[[#This Row],[Ordem_insumos]]&lt;&gt;0,VLOOKUP(Table1[[#This Row],[Codigo_servico]],Preencher_Orcamento!$B:$D,3,FALSE)*Table1[[#This Row],[Subtotal_insumo]],"")</f>
        <v>0</v>
      </c>
    </row>
    <row r="10940" spans="1:13" x14ac:dyDescent="0.25">
      <c r="A10940" s="6">
        <v>170201</v>
      </c>
      <c r="B10940" s="126">
        <v>2</v>
      </c>
      <c r="C10940" s="133"/>
      <c r="D10940" s="134">
        <v>2099</v>
      </c>
      <c r="E10940" s="7" t="s">
        <v>2205</v>
      </c>
      <c r="F10940" s="8" t="s">
        <v>2140</v>
      </c>
      <c r="G10940" s="16">
        <f>IFERROR(VLOOKUP(Table1[[#This Row],[Codigo_insumo]],BD_Insumos!$B:$E,4),"")</f>
        <v>12.627877718847255</v>
      </c>
      <c r="H10940" s="140">
        <v>16</v>
      </c>
      <c r="I10940" s="9"/>
      <c r="J10940" s="22">
        <f t="shared" si="170"/>
        <v>202.04604350155608</v>
      </c>
      <c r="K10940" s="22" t="str">
        <f>IF(I10940&lt;&gt;"",SUMIF(Table1[Codigo_servico],A10940,Table1[Subtotal_insumo]),"")</f>
        <v/>
      </c>
      <c r="L10940" s="16">
        <f>IF(Table1[[#This Row],[Ordem_insumos]]&lt;&gt;0,VLOOKUP(Table1[[#This Row],[Codigo_servico]],Preencher_Orcamento!$B:$D,3,FALSE)*Table1[[#This Row],[Qtde_insumo]],"")</f>
        <v>0</v>
      </c>
      <c r="M10940" s="16">
        <f>IF(Table1[[#This Row],[Ordem_insumos]]&lt;&gt;0,VLOOKUP(Table1[[#This Row],[Codigo_servico]],Preencher_Orcamento!$B:$D,3,FALSE)*Table1[[#This Row],[Subtotal_insumo]],"")</f>
        <v>0</v>
      </c>
    </row>
    <row r="10941" spans="1:13" x14ac:dyDescent="0.25">
      <c r="A10941" s="6">
        <v>170201</v>
      </c>
      <c r="B10941" s="126">
        <v>3</v>
      </c>
      <c r="C10941" s="133"/>
      <c r="D10941" s="134">
        <v>2020</v>
      </c>
      <c r="E10941" s="7" t="s">
        <v>2188</v>
      </c>
      <c r="F10941" s="8" t="s">
        <v>2140</v>
      </c>
      <c r="G10941" s="18">
        <f>IFERROR(VLOOKUP(Table1[[#This Row],[Codigo_insumo]],BD_Insumos!$B:$E,4),"")</f>
        <v>15.860837164231068</v>
      </c>
      <c r="H10941" s="140">
        <v>3</v>
      </c>
      <c r="I10941" s="9"/>
      <c r="J10941" s="23">
        <f t="shared" si="170"/>
        <v>47.5825114926932</v>
      </c>
      <c r="K10941" s="22" t="str">
        <f>IF(I10941&lt;&gt;"",SUMIF(Table1[Codigo_servico],A10941,Table1[Subtotal_insumo]),"")</f>
        <v/>
      </c>
      <c r="L10941" s="18">
        <f>IF(Table1[[#This Row],[Ordem_insumos]]&lt;&gt;0,VLOOKUP(Table1[[#This Row],[Codigo_servico]],Preencher_Orcamento!$B:$D,3,FALSE)*Table1[[#This Row],[Qtde_insumo]],"")</f>
        <v>0</v>
      </c>
      <c r="M10941" s="18">
        <f>IF(Table1[[#This Row],[Ordem_insumos]]&lt;&gt;0,VLOOKUP(Table1[[#This Row],[Codigo_servico]],Preencher_Orcamento!$B:$D,3,FALSE)*Table1[[#This Row],[Subtotal_insumo]],"")</f>
        <v>0</v>
      </c>
    </row>
    <row r="10942" spans="1:13" ht="26.25" x14ac:dyDescent="0.25">
      <c r="A10942" s="6">
        <v>170201</v>
      </c>
      <c r="B10942" s="126">
        <v>4</v>
      </c>
      <c r="C10942" s="133"/>
      <c r="D10942" s="134">
        <v>15525</v>
      </c>
      <c r="E10942" s="7" t="s">
        <v>329</v>
      </c>
      <c r="F10942" s="8" t="s">
        <v>5</v>
      </c>
      <c r="G10942" s="18">
        <f>IFERROR(VLOOKUP(Table1[[#This Row],[Codigo_insumo]],BD_Insumos!$B:$E,4),"")</f>
        <v>1.3917999999999999</v>
      </c>
      <c r="H10942" s="140">
        <v>25</v>
      </c>
      <c r="I10942" s="9"/>
      <c r="J10942" s="23">
        <f t="shared" si="170"/>
        <v>34.795000000000002</v>
      </c>
      <c r="K10942" s="22" t="str">
        <f>IF(I10942&lt;&gt;"",SUMIF(Table1[Codigo_servico],A10942,Table1[Subtotal_insumo]),"")</f>
        <v/>
      </c>
      <c r="L10942" s="18">
        <f>IF(Table1[[#This Row],[Ordem_insumos]]&lt;&gt;0,VLOOKUP(Table1[[#This Row],[Codigo_servico]],Preencher_Orcamento!$B:$D,3,FALSE)*Table1[[#This Row],[Qtde_insumo]],"")</f>
        <v>0</v>
      </c>
      <c r="M10942" s="18">
        <f>IF(Table1[[#This Row],[Ordem_insumos]]&lt;&gt;0,VLOOKUP(Table1[[#This Row],[Codigo_servico]],Preencher_Orcamento!$B:$D,3,FALSE)*Table1[[#This Row],[Subtotal_insumo]],"")</f>
        <v>0</v>
      </c>
    </row>
    <row r="10943" spans="1:13" x14ac:dyDescent="0.25">
      <c r="A10943" s="3">
        <v>170202</v>
      </c>
      <c r="B10943" s="125">
        <v>0</v>
      </c>
      <c r="C10943" s="131" t="s">
        <v>4421</v>
      </c>
      <c r="D10943" s="132"/>
      <c r="E10943" s="4"/>
      <c r="F10943" s="4"/>
      <c r="G10943" s="17" t="str">
        <f>IFERROR(VLOOKUP(Table1[[#This Row],[Codigo_insumo]],BD_Insumos!$B:$E,4),"")</f>
        <v/>
      </c>
      <c r="H10943" s="139"/>
      <c r="I10943" s="5" t="s">
        <v>170</v>
      </c>
      <c r="J10943" s="20" t="str">
        <f t="shared" si="170"/>
        <v/>
      </c>
      <c r="K10943" s="21">
        <f>IF(I10943&lt;&gt;"",SUMIF(Table1[Codigo_servico],A10943,Table1[Subtotal_insumo]),"")</f>
        <v>36.929547849597455</v>
      </c>
      <c r="L10943" s="17" t="str">
        <f>IF(Table1[[#This Row],[Ordem_insumos]]&lt;&gt;0,VLOOKUP(Table1[[#This Row],[Codigo_servico]],Preencher_Orcamento!$B:$D,3,FALSE)*Table1[[#This Row],[Qtde_insumo]],"")</f>
        <v/>
      </c>
      <c r="M10943" s="17" t="str">
        <f>IF(Table1[[#This Row],[Ordem_insumos]]&lt;&gt;0,VLOOKUP(Table1[[#This Row],[Codigo_servico]],Preencher_Orcamento!$B:$D,3,FALSE)*Table1[[#This Row],[Subtotal_insumo]],"")</f>
        <v/>
      </c>
    </row>
    <row r="10944" spans="1:13" x14ac:dyDescent="0.25">
      <c r="A10944" s="6">
        <v>170202</v>
      </c>
      <c r="B10944" s="126">
        <v>1</v>
      </c>
      <c r="C10944" s="133"/>
      <c r="D10944" s="134">
        <v>2020</v>
      </c>
      <c r="E10944" s="7" t="s">
        <v>2188</v>
      </c>
      <c r="F10944" s="8" t="s">
        <v>2140</v>
      </c>
      <c r="G10944" s="16">
        <f>IFERROR(VLOOKUP(Table1[[#This Row],[Codigo_insumo]],BD_Insumos!$B:$E,4),"")</f>
        <v>15.860837164231068</v>
      </c>
      <c r="H10944" s="140">
        <v>0.21</v>
      </c>
      <c r="I10944" s="9"/>
      <c r="J10944" s="22">
        <f t="shared" si="170"/>
        <v>3.3307758044885243</v>
      </c>
      <c r="K10944" s="22" t="str">
        <f>IF(I10944&lt;&gt;"",SUMIF(Table1[Codigo_servico],A10944,Table1[Subtotal_insumo]),"")</f>
        <v/>
      </c>
      <c r="L10944" s="16">
        <f>IF(Table1[[#This Row],[Ordem_insumos]]&lt;&gt;0,VLOOKUP(Table1[[#This Row],[Codigo_servico]],Preencher_Orcamento!$B:$D,3,FALSE)*Table1[[#This Row],[Qtde_insumo]],"")</f>
        <v>0</v>
      </c>
      <c r="M10944" s="16">
        <f>IF(Table1[[#This Row],[Ordem_insumos]]&lt;&gt;0,VLOOKUP(Table1[[#This Row],[Codigo_servico]],Preencher_Orcamento!$B:$D,3,FALSE)*Table1[[#This Row],[Subtotal_insumo]],"")</f>
        <v>0</v>
      </c>
    </row>
    <row r="10945" spans="1:13" x14ac:dyDescent="0.25">
      <c r="A10945" s="6">
        <v>170202</v>
      </c>
      <c r="B10945" s="126">
        <v>2</v>
      </c>
      <c r="C10945" s="133"/>
      <c r="D10945" s="134">
        <v>2099</v>
      </c>
      <c r="E10945" s="7" t="s">
        <v>2205</v>
      </c>
      <c r="F10945" s="8" t="s">
        <v>2140</v>
      </c>
      <c r="G10945" s="16">
        <f>IFERROR(VLOOKUP(Table1[[#This Row],[Codigo_insumo]],BD_Insumos!$B:$E,4),"")</f>
        <v>12.627877718847255</v>
      </c>
      <c r="H10945" s="140">
        <v>1.1200000000000001</v>
      </c>
      <c r="I10945" s="9"/>
      <c r="J10945" s="22">
        <f t="shared" si="170"/>
        <v>14.143223045108927</v>
      </c>
      <c r="K10945" s="22" t="str">
        <f>IF(I10945&lt;&gt;"",SUMIF(Table1[Codigo_servico],A10945,Table1[Subtotal_insumo]),"")</f>
        <v/>
      </c>
      <c r="L10945" s="16">
        <f>IF(Table1[[#This Row],[Ordem_insumos]]&lt;&gt;0,VLOOKUP(Table1[[#This Row],[Codigo_servico]],Preencher_Orcamento!$B:$D,3,FALSE)*Table1[[#This Row],[Qtde_insumo]],"")</f>
        <v>0</v>
      </c>
      <c r="M10945" s="16">
        <f>IF(Table1[[#This Row],[Ordem_insumos]]&lt;&gt;0,VLOOKUP(Table1[[#This Row],[Codigo_servico]],Preencher_Orcamento!$B:$D,3,FALSE)*Table1[[#This Row],[Subtotal_insumo]],"")</f>
        <v>0</v>
      </c>
    </row>
    <row r="10946" spans="1:13" ht="26.25" x14ac:dyDescent="0.25">
      <c r="A10946" s="6">
        <v>170202</v>
      </c>
      <c r="B10946" s="126">
        <v>3</v>
      </c>
      <c r="C10946" s="133"/>
      <c r="D10946" s="134">
        <v>15525</v>
      </c>
      <c r="E10946" s="7" t="s">
        <v>329</v>
      </c>
      <c r="F10946" s="8" t="s">
        <v>5</v>
      </c>
      <c r="G10946" s="18">
        <f>IFERROR(VLOOKUP(Table1[[#This Row],[Codigo_insumo]],BD_Insumos!$B:$E,4),"")</f>
        <v>1.3917999999999999</v>
      </c>
      <c r="H10946" s="140">
        <v>2</v>
      </c>
      <c r="I10946" s="9"/>
      <c r="J10946" s="23">
        <f t="shared" ref="J10946:J11009" si="171">IF(I10946="",G10946*H10946,"")</f>
        <v>2.7835999999999999</v>
      </c>
      <c r="K10946" s="22" t="str">
        <f>IF(I10946&lt;&gt;"",SUMIF(Table1[Codigo_servico],A10946,Table1[Subtotal_insumo]),"")</f>
        <v/>
      </c>
      <c r="L10946" s="18">
        <f>IF(Table1[[#This Row],[Ordem_insumos]]&lt;&gt;0,VLOOKUP(Table1[[#This Row],[Codigo_servico]],Preencher_Orcamento!$B:$D,3,FALSE)*Table1[[#This Row],[Qtde_insumo]],"")</f>
        <v>0</v>
      </c>
      <c r="M10946" s="18">
        <f>IF(Table1[[#This Row],[Ordem_insumos]]&lt;&gt;0,VLOOKUP(Table1[[#This Row],[Codigo_servico]],Preencher_Orcamento!$B:$D,3,FALSE)*Table1[[#This Row],[Subtotal_insumo]],"")</f>
        <v>0</v>
      </c>
    </row>
    <row r="10947" spans="1:13" x14ac:dyDescent="0.25">
      <c r="A10947" s="6">
        <v>170202</v>
      </c>
      <c r="B10947" s="126">
        <v>4</v>
      </c>
      <c r="C10947" s="133"/>
      <c r="D10947" s="134">
        <v>10608</v>
      </c>
      <c r="E10947" s="7" t="s">
        <v>118</v>
      </c>
      <c r="F10947" s="8" t="s">
        <v>58</v>
      </c>
      <c r="G10947" s="18">
        <f>IFERROR(VLOOKUP(Table1[[#This Row],[Codigo_insumo]],BD_Insumos!$B:$E,4),"")</f>
        <v>238.17070000000001</v>
      </c>
      <c r="H10947" s="140">
        <v>7.0000000000000007E-2</v>
      </c>
      <c r="I10947" s="9"/>
      <c r="J10947" s="23">
        <f t="shared" si="171"/>
        <v>16.671949000000001</v>
      </c>
      <c r="K10947" s="22" t="str">
        <f>IF(I10947&lt;&gt;"",SUMIF(Table1[Codigo_servico],A10947,Table1[Subtotal_insumo]),"")</f>
        <v/>
      </c>
      <c r="L10947" s="18">
        <f>IF(Table1[[#This Row],[Ordem_insumos]]&lt;&gt;0,VLOOKUP(Table1[[#This Row],[Codigo_servico]],Preencher_Orcamento!$B:$D,3,FALSE)*Table1[[#This Row],[Qtde_insumo]],"")</f>
        <v>0</v>
      </c>
      <c r="M10947" s="18">
        <f>IF(Table1[[#This Row],[Ordem_insumos]]&lt;&gt;0,VLOOKUP(Table1[[#This Row],[Codigo_servico]],Preencher_Orcamento!$B:$D,3,FALSE)*Table1[[#This Row],[Subtotal_insumo]],"")</f>
        <v>0</v>
      </c>
    </row>
    <row r="10948" spans="1:13" x14ac:dyDescent="0.25">
      <c r="A10948" s="3">
        <v>170207</v>
      </c>
      <c r="B10948" s="125">
        <v>0</v>
      </c>
      <c r="C10948" s="131" t="s">
        <v>4422</v>
      </c>
      <c r="D10948" s="132"/>
      <c r="E10948" s="4"/>
      <c r="F10948" s="4"/>
      <c r="G10948" s="17" t="str">
        <f>IFERROR(VLOOKUP(Table1[[#This Row],[Codigo_insumo]],BD_Insumos!$B:$E,4),"")</f>
        <v/>
      </c>
      <c r="H10948" s="139"/>
      <c r="I10948" s="5" t="s">
        <v>170</v>
      </c>
      <c r="J10948" s="20" t="str">
        <f t="shared" si="171"/>
        <v/>
      </c>
      <c r="K10948" s="21">
        <f>IF(I10948&lt;&gt;"",SUMIF(Table1[Codigo_servico],A10948,Table1[Subtotal_insumo]),"")</f>
        <v>88.774025554493818</v>
      </c>
      <c r="L10948" s="17" t="str">
        <f>IF(Table1[[#This Row],[Ordem_insumos]]&lt;&gt;0,VLOOKUP(Table1[[#This Row],[Codigo_servico]],Preencher_Orcamento!$B:$D,3,FALSE)*Table1[[#This Row],[Qtde_insumo]],"")</f>
        <v/>
      </c>
      <c r="M10948" s="17" t="str">
        <f>IF(Table1[[#This Row],[Ordem_insumos]]&lt;&gt;0,VLOOKUP(Table1[[#This Row],[Codigo_servico]],Preencher_Orcamento!$B:$D,3,FALSE)*Table1[[#This Row],[Subtotal_insumo]],"")</f>
        <v/>
      </c>
    </row>
    <row r="10949" spans="1:13" x14ac:dyDescent="0.25">
      <c r="A10949" s="6">
        <v>170207</v>
      </c>
      <c r="B10949" s="126">
        <v>1</v>
      </c>
      <c r="C10949" s="133"/>
      <c r="D10949" s="134">
        <v>2099</v>
      </c>
      <c r="E10949" s="7" t="s">
        <v>2205</v>
      </c>
      <c r="F10949" s="8" t="s">
        <v>2140</v>
      </c>
      <c r="G10949" s="16">
        <f>IFERROR(VLOOKUP(Table1[[#This Row],[Codigo_insumo]],BD_Insumos!$B:$E,4),"")</f>
        <v>12.627877718847255</v>
      </c>
      <c r="H10949" s="140">
        <v>0.83</v>
      </c>
      <c r="I10949" s="9"/>
      <c r="J10949" s="22">
        <f t="shared" si="171"/>
        <v>10.481138506643221</v>
      </c>
      <c r="K10949" s="22" t="str">
        <f>IF(I10949&lt;&gt;"",SUMIF(Table1[Codigo_servico],A10949,Table1[Subtotal_insumo]),"")</f>
        <v/>
      </c>
      <c r="L10949" s="16">
        <f>IF(Table1[[#This Row],[Ordem_insumos]]&lt;&gt;0,VLOOKUP(Table1[[#This Row],[Codigo_servico]],Preencher_Orcamento!$B:$D,3,FALSE)*Table1[[#This Row],[Qtde_insumo]],"")</f>
        <v>0</v>
      </c>
      <c r="M10949" s="16">
        <f>IF(Table1[[#This Row],[Ordem_insumos]]&lt;&gt;0,VLOOKUP(Table1[[#This Row],[Codigo_servico]],Preencher_Orcamento!$B:$D,3,FALSE)*Table1[[#This Row],[Subtotal_insumo]],"")</f>
        <v>0</v>
      </c>
    </row>
    <row r="10950" spans="1:13" ht="26.25" x14ac:dyDescent="0.25">
      <c r="A10950" s="6">
        <v>170207</v>
      </c>
      <c r="B10950" s="126">
        <v>2</v>
      </c>
      <c r="C10950" s="133"/>
      <c r="D10950" s="134">
        <v>10630</v>
      </c>
      <c r="E10950" s="7" t="s">
        <v>140</v>
      </c>
      <c r="F10950" s="8" t="s">
        <v>58</v>
      </c>
      <c r="G10950" s="16">
        <f>IFERROR(VLOOKUP(Table1[[#This Row],[Codigo_insumo]],BD_Insumos!$B:$E,4),"")</f>
        <v>420.47390000000001</v>
      </c>
      <c r="H10950" s="140">
        <v>2.1999999999999999E-2</v>
      </c>
      <c r="I10950" s="9"/>
      <c r="J10950" s="22">
        <f t="shared" si="171"/>
        <v>9.2504258000000004</v>
      </c>
      <c r="K10950" s="22" t="str">
        <f>IF(I10950&lt;&gt;"",SUMIF(Table1[Codigo_servico],A10950,Table1[Subtotal_insumo]),"")</f>
        <v/>
      </c>
      <c r="L10950" s="16">
        <f>IF(Table1[[#This Row],[Ordem_insumos]]&lt;&gt;0,VLOOKUP(Table1[[#This Row],[Codigo_servico]],Preencher_Orcamento!$B:$D,3,FALSE)*Table1[[#This Row],[Qtde_insumo]],"")</f>
        <v>0</v>
      </c>
      <c r="M10950" s="16">
        <f>IF(Table1[[#This Row],[Ordem_insumos]]&lt;&gt;0,VLOOKUP(Table1[[#This Row],[Codigo_servico]],Preencher_Orcamento!$B:$D,3,FALSE)*Table1[[#This Row],[Subtotal_insumo]],"")</f>
        <v>0</v>
      </c>
    </row>
    <row r="10951" spans="1:13" x14ac:dyDescent="0.25">
      <c r="A10951" s="6">
        <v>170207</v>
      </c>
      <c r="B10951" s="126">
        <v>3</v>
      </c>
      <c r="C10951" s="133"/>
      <c r="D10951" s="134">
        <v>2224</v>
      </c>
      <c r="E10951" s="7" t="s">
        <v>2241</v>
      </c>
      <c r="F10951" s="8" t="s">
        <v>2140</v>
      </c>
      <c r="G10951" s="18">
        <f>IFERROR(VLOOKUP(Table1[[#This Row],[Codigo_insumo]],BD_Insumos!$B:$E,4),"")</f>
        <v>17.481957498567066</v>
      </c>
      <c r="H10951" s="140">
        <v>1.5</v>
      </c>
      <c r="I10951" s="9"/>
      <c r="J10951" s="23">
        <f t="shared" si="171"/>
        <v>26.222936247850598</v>
      </c>
      <c r="K10951" s="22" t="str">
        <f>IF(I10951&lt;&gt;"",SUMIF(Table1[Codigo_servico],A10951,Table1[Subtotal_insumo]),"")</f>
        <v/>
      </c>
      <c r="L10951" s="18">
        <f>IF(Table1[[#This Row],[Ordem_insumos]]&lt;&gt;0,VLOOKUP(Table1[[#This Row],[Codigo_servico]],Preencher_Orcamento!$B:$D,3,FALSE)*Table1[[#This Row],[Qtde_insumo]],"")</f>
        <v>0</v>
      </c>
      <c r="M10951" s="18">
        <f>IF(Table1[[#This Row],[Ordem_insumos]]&lt;&gt;0,VLOOKUP(Table1[[#This Row],[Codigo_servico]],Preencher_Orcamento!$B:$D,3,FALSE)*Table1[[#This Row],[Subtotal_insumo]],"")</f>
        <v>0</v>
      </c>
    </row>
    <row r="10952" spans="1:13" ht="26.25" x14ac:dyDescent="0.25">
      <c r="A10952" s="6">
        <v>170207</v>
      </c>
      <c r="B10952" s="126">
        <v>4</v>
      </c>
      <c r="C10952" s="133"/>
      <c r="D10952" s="134">
        <v>36030</v>
      </c>
      <c r="E10952" s="7" t="s">
        <v>739</v>
      </c>
      <c r="F10952" s="8" t="s">
        <v>170</v>
      </c>
      <c r="G10952" s="18">
        <f>IFERROR(VLOOKUP(Table1[[#This Row],[Codigo_insumo]],BD_Insumos!$B:$E,4),"")</f>
        <v>40.780500000000004</v>
      </c>
      <c r="H10952" s="140">
        <v>1.05</v>
      </c>
      <c r="I10952" s="9"/>
      <c r="J10952" s="23">
        <f t="shared" si="171"/>
        <v>42.819525000000006</v>
      </c>
      <c r="K10952" s="22" t="str">
        <f>IF(I10952&lt;&gt;"",SUMIF(Table1[Codigo_servico],A10952,Table1[Subtotal_insumo]),"")</f>
        <v/>
      </c>
      <c r="L10952" s="18">
        <f>IF(Table1[[#This Row],[Ordem_insumos]]&lt;&gt;0,VLOOKUP(Table1[[#This Row],[Codigo_servico]],Preencher_Orcamento!$B:$D,3,FALSE)*Table1[[#This Row],[Qtde_insumo]],"")</f>
        <v>0</v>
      </c>
      <c r="M10952" s="18">
        <f>IF(Table1[[#This Row],[Ordem_insumos]]&lt;&gt;0,VLOOKUP(Table1[[#This Row],[Codigo_servico]],Preencher_Orcamento!$B:$D,3,FALSE)*Table1[[#This Row],[Subtotal_insumo]],"")</f>
        <v>0</v>
      </c>
    </row>
    <row r="10953" spans="1:13" x14ac:dyDescent="0.25">
      <c r="A10953" s="3">
        <v>170208</v>
      </c>
      <c r="B10953" s="125">
        <v>0</v>
      </c>
      <c r="C10953" s="131" t="s">
        <v>4423</v>
      </c>
      <c r="D10953" s="132"/>
      <c r="E10953" s="4"/>
      <c r="F10953" s="4"/>
      <c r="G10953" s="17" t="str">
        <f>IFERROR(VLOOKUP(Table1[[#This Row],[Codigo_insumo]],BD_Insumos!$B:$E,4),"")</f>
        <v/>
      </c>
      <c r="H10953" s="139"/>
      <c r="I10953" s="5" t="s">
        <v>170</v>
      </c>
      <c r="J10953" s="20" t="str">
        <f t="shared" si="171"/>
        <v/>
      </c>
      <c r="K10953" s="21">
        <f>IF(I10953&lt;&gt;"",SUMIF(Table1[Codigo_servico],A10953,Table1[Subtotal_insumo]),"")</f>
        <v>88.774025554493832</v>
      </c>
      <c r="L10953" s="17" t="str">
        <f>IF(Table1[[#This Row],[Ordem_insumos]]&lt;&gt;0,VLOOKUP(Table1[[#This Row],[Codigo_servico]],Preencher_Orcamento!$B:$D,3,FALSE)*Table1[[#This Row],[Qtde_insumo]],"")</f>
        <v/>
      </c>
      <c r="M10953" s="17" t="str">
        <f>IF(Table1[[#This Row],[Ordem_insumos]]&lt;&gt;0,VLOOKUP(Table1[[#This Row],[Codigo_servico]],Preencher_Orcamento!$B:$D,3,FALSE)*Table1[[#This Row],[Subtotal_insumo]],"")</f>
        <v/>
      </c>
    </row>
    <row r="10954" spans="1:13" ht="26.25" x14ac:dyDescent="0.25">
      <c r="A10954" s="6">
        <v>170208</v>
      </c>
      <c r="B10954" s="126">
        <v>1</v>
      </c>
      <c r="C10954" s="133"/>
      <c r="D10954" s="134">
        <v>36030</v>
      </c>
      <c r="E10954" s="7" t="s">
        <v>739</v>
      </c>
      <c r="F10954" s="8" t="s">
        <v>170</v>
      </c>
      <c r="G10954" s="16">
        <f>IFERROR(VLOOKUP(Table1[[#This Row],[Codigo_insumo]],BD_Insumos!$B:$E,4),"")</f>
        <v>40.780500000000004</v>
      </c>
      <c r="H10954" s="140">
        <v>1.05</v>
      </c>
      <c r="I10954" s="9"/>
      <c r="J10954" s="22">
        <f t="shared" si="171"/>
        <v>42.819525000000006</v>
      </c>
      <c r="K10954" s="22" t="str">
        <f>IF(I10954&lt;&gt;"",SUMIF(Table1[Codigo_servico],A10954,Table1[Subtotal_insumo]),"")</f>
        <v/>
      </c>
      <c r="L10954" s="16">
        <f>IF(Table1[[#This Row],[Ordem_insumos]]&lt;&gt;0,VLOOKUP(Table1[[#This Row],[Codigo_servico]],Preencher_Orcamento!$B:$D,3,FALSE)*Table1[[#This Row],[Qtde_insumo]],"")</f>
        <v>0</v>
      </c>
      <c r="M10954" s="16">
        <f>IF(Table1[[#This Row],[Ordem_insumos]]&lt;&gt;0,VLOOKUP(Table1[[#This Row],[Codigo_servico]],Preencher_Orcamento!$B:$D,3,FALSE)*Table1[[#This Row],[Subtotal_insumo]],"")</f>
        <v>0</v>
      </c>
    </row>
    <row r="10955" spans="1:13" x14ac:dyDescent="0.25">
      <c r="A10955" s="6">
        <v>170208</v>
      </c>
      <c r="B10955" s="126">
        <v>2</v>
      </c>
      <c r="C10955" s="133"/>
      <c r="D10955" s="134">
        <v>2099</v>
      </c>
      <c r="E10955" s="7" t="s">
        <v>2205</v>
      </c>
      <c r="F10955" s="8" t="s">
        <v>2140</v>
      </c>
      <c r="G10955" s="16">
        <f>IFERROR(VLOOKUP(Table1[[#This Row],[Codigo_insumo]],BD_Insumos!$B:$E,4),"")</f>
        <v>12.627877718847255</v>
      </c>
      <c r="H10955" s="140">
        <v>0.83</v>
      </c>
      <c r="I10955" s="9"/>
      <c r="J10955" s="22">
        <f t="shared" si="171"/>
        <v>10.481138506643221</v>
      </c>
      <c r="K10955" s="22" t="str">
        <f>IF(I10955&lt;&gt;"",SUMIF(Table1[Codigo_servico],A10955,Table1[Subtotal_insumo]),"")</f>
        <v/>
      </c>
      <c r="L10955" s="16">
        <f>IF(Table1[[#This Row],[Ordem_insumos]]&lt;&gt;0,VLOOKUP(Table1[[#This Row],[Codigo_servico]],Preencher_Orcamento!$B:$D,3,FALSE)*Table1[[#This Row],[Qtde_insumo]],"")</f>
        <v>0</v>
      </c>
      <c r="M10955" s="16">
        <f>IF(Table1[[#This Row],[Ordem_insumos]]&lt;&gt;0,VLOOKUP(Table1[[#This Row],[Codigo_servico]],Preencher_Orcamento!$B:$D,3,FALSE)*Table1[[#This Row],[Subtotal_insumo]],"")</f>
        <v>0</v>
      </c>
    </row>
    <row r="10956" spans="1:13" x14ac:dyDescent="0.25">
      <c r="A10956" s="6">
        <v>170208</v>
      </c>
      <c r="B10956" s="126">
        <v>3</v>
      </c>
      <c r="C10956" s="133"/>
      <c r="D10956" s="134">
        <v>2224</v>
      </c>
      <c r="E10956" s="7" t="s">
        <v>2241</v>
      </c>
      <c r="F10956" s="8" t="s">
        <v>2140</v>
      </c>
      <c r="G10956" s="18">
        <f>IFERROR(VLOOKUP(Table1[[#This Row],[Codigo_insumo]],BD_Insumos!$B:$E,4),"")</f>
        <v>17.481957498567066</v>
      </c>
      <c r="H10956" s="140">
        <v>1.5</v>
      </c>
      <c r="I10956" s="9"/>
      <c r="J10956" s="23">
        <f t="shared" si="171"/>
        <v>26.222936247850598</v>
      </c>
      <c r="K10956" s="22" t="str">
        <f>IF(I10956&lt;&gt;"",SUMIF(Table1[Codigo_servico],A10956,Table1[Subtotal_insumo]),"")</f>
        <v/>
      </c>
      <c r="L10956" s="18">
        <f>IF(Table1[[#This Row],[Ordem_insumos]]&lt;&gt;0,VLOOKUP(Table1[[#This Row],[Codigo_servico]],Preencher_Orcamento!$B:$D,3,FALSE)*Table1[[#This Row],[Qtde_insumo]],"")</f>
        <v>0</v>
      </c>
      <c r="M10956" s="18">
        <f>IF(Table1[[#This Row],[Ordem_insumos]]&lt;&gt;0,VLOOKUP(Table1[[#This Row],[Codigo_servico]],Preencher_Orcamento!$B:$D,3,FALSE)*Table1[[#This Row],[Subtotal_insumo]],"")</f>
        <v>0</v>
      </c>
    </row>
    <row r="10957" spans="1:13" ht="26.25" x14ac:dyDescent="0.25">
      <c r="A10957" s="6">
        <v>170208</v>
      </c>
      <c r="B10957" s="126">
        <v>4</v>
      </c>
      <c r="C10957" s="133"/>
      <c r="D10957" s="134">
        <v>10630</v>
      </c>
      <c r="E10957" s="7" t="s">
        <v>140</v>
      </c>
      <c r="F10957" s="8" t="s">
        <v>58</v>
      </c>
      <c r="G10957" s="18">
        <f>IFERROR(VLOOKUP(Table1[[#This Row],[Codigo_insumo]],BD_Insumos!$B:$E,4),"")</f>
        <v>420.47390000000001</v>
      </c>
      <c r="H10957" s="140">
        <v>2.1999999999999999E-2</v>
      </c>
      <c r="I10957" s="9"/>
      <c r="J10957" s="23">
        <f t="shared" si="171"/>
        <v>9.2504258000000004</v>
      </c>
      <c r="K10957" s="22" t="str">
        <f>IF(I10957&lt;&gt;"",SUMIF(Table1[Codigo_servico],A10957,Table1[Subtotal_insumo]),"")</f>
        <v/>
      </c>
      <c r="L10957" s="18">
        <f>IF(Table1[[#This Row],[Ordem_insumos]]&lt;&gt;0,VLOOKUP(Table1[[#This Row],[Codigo_servico]],Preencher_Orcamento!$B:$D,3,FALSE)*Table1[[#This Row],[Qtde_insumo]],"")</f>
        <v>0</v>
      </c>
      <c r="M10957" s="18">
        <f>IF(Table1[[#This Row],[Ordem_insumos]]&lt;&gt;0,VLOOKUP(Table1[[#This Row],[Codigo_servico]],Preencher_Orcamento!$B:$D,3,FALSE)*Table1[[#This Row],[Subtotal_insumo]],"")</f>
        <v>0</v>
      </c>
    </row>
    <row r="10958" spans="1:13" x14ac:dyDescent="0.25">
      <c r="A10958" s="3">
        <v>170210</v>
      </c>
      <c r="B10958" s="125">
        <v>0</v>
      </c>
      <c r="C10958" s="131" t="s">
        <v>4424</v>
      </c>
      <c r="D10958" s="132"/>
      <c r="E10958" s="4"/>
      <c r="F10958" s="4"/>
      <c r="G10958" s="17" t="str">
        <f>IFERROR(VLOOKUP(Table1[[#This Row],[Codigo_insumo]],BD_Insumos!$B:$E,4),"")</f>
        <v/>
      </c>
      <c r="H10958" s="139"/>
      <c r="I10958" s="5" t="s">
        <v>170</v>
      </c>
      <c r="J10958" s="20" t="str">
        <f t="shared" si="171"/>
        <v/>
      </c>
      <c r="K10958" s="21">
        <f>IF(I10958&lt;&gt;"",SUMIF(Table1[Codigo_servico],A10958,Table1[Subtotal_insumo]),"")</f>
        <v>51.461347426299426</v>
      </c>
      <c r="L10958" s="17" t="str">
        <f>IF(Table1[[#This Row],[Ordem_insumos]]&lt;&gt;0,VLOOKUP(Table1[[#This Row],[Codigo_servico]],Preencher_Orcamento!$B:$D,3,FALSE)*Table1[[#This Row],[Qtde_insumo]],"")</f>
        <v/>
      </c>
      <c r="M10958" s="17" t="str">
        <f>IF(Table1[[#This Row],[Ordem_insumos]]&lt;&gt;0,VLOOKUP(Table1[[#This Row],[Codigo_servico]],Preencher_Orcamento!$B:$D,3,FALSE)*Table1[[#This Row],[Subtotal_insumo]],"")</f>
        <v/>
      </c>
    </row>
    <row r="10959" spans="1:13" x14ac:dyDescent="0.25">
      <c r="A10959" s="6">
        <v>170210</v>
      </c>
      <c r="B10959" s="126">
        <v>1</v>
      </c>
      <c r="C10959" s="133"/>
      <c r="D10959" s="134">
        <v>10503</v>
      </c>
      <c r="E10959" s="7" t="s">
        <v>60</v>
      </c>
      <c r="F10959" s="8" t="s">
        <v>58</v>
      </c>
      <c r="G10959" s="16">
        <f>IFERROR(VLOOKUP(Table1[[#This Row],[Codigo_insumo]],BD_Insumos!$B:$E,4),"")</f>
        <v>75.168599999999998</v>
      </c>
      <c r="H10959" s="140">
        <v>5.0000000000000001E-3</v>
      </c>
      <c r="I10959" s="9"/>
      <c r="J10959" s="22">
        <f t="shared" si="171"/>
        <v>0.37584299999999998</v>
      </c>
      <c r="K10959" s="22" t="str">
        <f>IF(I10959&lt;&gt;"",SUMIF(Table1[Codigo_servico],A10959,Table1[Subtotal_insumo]),"")</f>
        <v/>
      </c>
      <c r="L10959" s="16">
        <f>IF(Table1[[#This Row],[Ordem_insumos]]&lt;&gt;0,VLOOKUP(Table1[[#This Row],[Codigo_servico]],Preencher_Orcamento!$B:$D,3,FALSE)*Table1[[#This Row],[Qtde_insumo]],"")</f>
        <v>0</v>
      </c>
      <c r="M10959" s="16">
        <f>IF(Table1[[#This Row],[Ordem_insumos]]&lt;&gt;0,VLOOKUP(Table1[[#This Row],[Codigo_servico]],Preencher_Orcamento!$B:$D,3,FALSE)*Table1[[#This Row],[Subtotal_insumo]],"")</f>
        <v>0</v>
      </c>
    </row>
    <row r="10960" spans="1:13" ht="26.25" x14ac:dyDescent="0.25">
      <c r="A10960" s="6">
        <v>170210</v>
      </c>
      <c r="B10960" s="126">
        <v>2</v>
      </c>
      <c r="C10960" s="133"/>
      <c r="D10960" s="134">
        <v>36090</v>
      </c>
      <c r="E10960" s="7" t="s">
        <v>758</v>
      </c>
      <c r="F10960" s="8" t="s">
        <v>170</v>
      </c>
      <c r="G10960" s="16">
        <f>IFERROR(VLOOKUP(Table1[[#This Row],[Codigo_insumo]],BD_Insumos!$B:$E,4),"")</f>
        <v>34.872</v>
      </c>
      <c r="H10960" s="140">
        <v>1.03</v>
      </c>
      <c r="I10960" s="9"/>
      <c r="J10960" s="22">
        <f t="shared" si="171"/>
        <v>35.91816</v>
      </c>
      <c r="K10960" s="22" t="str">
        <f>IF(I10960&lt;&gt;"",SUMIF(Table1[Codigo_servico],A10960,Table1[Subtotal_insumo]),"")</f>
        <v/>
      </c>
      <c r="L10960" s="16">
        <f>IF(Table1[[#This Row],[Ordem_insumos]]&lt;&gt;0,VLOOKUP(Table1[[#This Row],[Codigo_servico]],Preencher_Orcamento!$B:$D,3,FALSE)*Table1[[#This Row],[Qtde_insumo]],"")</f>
        <v>0</v>
      </c>
      <c r="M10960" s="16">
        <f>IF(Table1[[#This Row],[Ordem_insumos]]&lt;&gt;0,VLOOKUP(Table1[[#This Row],[Codigo_servico]],Preencher_Orcamento!$B:$D,3,FALSE)*Table1[[#This Row],[Subtotal_insumo]],"")</f>
        <v>0</v>
      </c>
    </row>
    <row r="10961" spans="1:13" ht="26.25" x14ac:dyDescent="0.25">
      <c r="A10961" s="6">
        <v>170210</v>
      </c>
      <c r="B10961" s="126">
        <v>3</v>
      </c>
      <c r="C10961" s="133"/>
      <c r="D10961" s="134">
        <v>94221</v>
      </c>
      <c r="E10961" s="7" t="s">
        <v>2401</v>
      </c>
      <c r="F10961" s="8" t="s">
        <v>2140</v>
      </c>
      <c r="G10961" s="18">
        <f>IFERROR(VLOOKUP(Table1[[#This Row],[Codigo_insumo]],BD_Insumos!$B:$E,4),"")</f>
        <v>21.515604532249998</v>
      </c>
      <c r="H10961" s="140">
        <v>2.5000000000000001E-2</v>
      </c>
      <c r="I10961" s="9"/>
      <c r="J10961" s="23">
        <f t="shared" si="171"/>
        <v>0.53789011330625003</v>
      </c>
      <c r="K10961" s="22" t="str">
        <f>IF(I10961&lt;&gt;"",SUMIF(Table1[Codigo_servico],A10961,Table1[Subtotal_insumo]),"")</f>
        <v/>
      </c>
      <c r="L10961" s="18">
        <f>IF(Table1[[#This Row],[Ordem_insumos]]&lt;&gt;0,VLOOKUP(Table1[[#This Row],[Codigo_servico]],Preencher_Orcamento!$B:$D,3,FALSE)*Table1[[#This Row],[Qtde_insumo]],"")</f>
        <v>0</v>
      </c>
      <c r="M10961" s="18">
        <f>IF(Table1[[#This Row],[Ordem_insumos]]&lt;&gt;0,VLOOKUP(Table1[[#This Row],[Codigo_servico]],Preencher_Orcamento!$B:$D,3,FALSE)*Table1[[#This Row],[Subtotal_insumo]],"")</f>
        <v>0</v>
      </c>
    </row>
    <row r="10962" spans="1:13" ht="26.25" x14ac:dyDescent="0.25">
      <c r="A10962" s="6">
        <v>170210</v>
      </c>
      <c r="B10962" s="126">
        <v>4</v>
      </c>
      <c r="C10962" s="133"/>
      <c r="D10962" s="134">
        <v>2062</v>
      </c>
      <c r="E10962" s="7" t="s">
        <v>2197</v>
      </c>
      <c r="F10962" s="8" t="s">
        <v>2140</v>
      </c>
      <c r="G10962" s="18">
        <f>IFERROR(VLOOKUP(Table1[[#This Row],[Codigo_insumo]],BD_Insumos!$B:$E,4),"")</f>
        <v>17.396363994909375</v>
      </c>
      <c r="H10962" s="140">
        <v>0.46</v>
      </c>
      <c r="I10962" s="9"/>
      <c r="J10962" s="23">
        <f t="shared" si="171"/>
        <v>8.0023274376583124</v>
      </c>
      <c r="K10962" s="22" t="str">
        <f>IF(I10962&lt;&gt;"",SUMIF(Table1[Codigo_servico],A10962,Table1[Subtotal_insumo]),"")</f>
        <v/>
      </c>
      <c r="L10962" s="18">
        <f>IF(Table1[[#This Row],[Ordem_insumos]]&lt;&gt;0,VLOOKUP(Table1[[#This Row],[Codigo_servico]],Preencher_Orcamento!$B:$D,3,FALSE)*Table1[[#This Row],[Qtde_insumo]],"")</f>
        <v>0</v>
      </c>
      <c r="M10962" s="18">
        <f>IF(Table1[[#This Row],[Ordem_insumos]]&lt;&gt;0,VLOOKUP(Table1[[#This Row],[Codigo_servico]],Preencher_Orcamento!$B:$D,3,FALSE)*Table1[[#This Row],[Subtotal_insumo]],"")</f>
        <v>0</v>
      </c>
    </row>
    <row r="10963" spans="1:13" x14ac:dyDescent="0.25">
      <c r="A10963" s="6">
        <v>170210</v>
      </c>
      <c r="B10963" s="126">
        <v>5</v>
      </c>
      <c r="C10963" s="133"/>
      <c r="D10963" s="134">
        <v>2099</v>
      </c>
      <c r="E10963" s="7" t="s">
        <v>2205</v>
      </c>
      <c r="F10963" s="8" t="s">
        <v>2140</v>
      </c>
      <c r="G10963" s="18">
        <f>IFERROR(VLOOKUP(Table1[[#This Row],[Codigo_insumo]],BD_Insumos!$B:$E,4),"")</f>
        <v>12.627877718847255</v>
      </c>
      <c r="H10963" s="140">
        <v>0.23</v>
      </c>
      <c r="I10963" s="9"/>
      <c r="J10963" s="23">
        <f t="shared" si="171"/>
        <v>2.9044118753348687</v>
      </c>
      <c r="K10963" s="22" t="str">
        <f>IF(I10963&lt;&gt;"",SUMIF(Table1[Codigo_servico],A10963,Table1[Subtotal_insumo]),"")</f>
        <v/>
      </c>
      <c r="L10963" s="18">
        <f>IF(Table1[[#This Row],[Ordem_insumos]]&lt;&gt;0,VLOOKUP(Table1[[#This Row],[Codigo_servico]],Preencher_Orcamento!$B:$D,3,FALSE)*Table1[[#This Row],[Qtde_insumo]],"")</f>
        <v>0</v>
      </c>
      <c r="M10963" s="18">
        <f>IF(Table1[[#This Row],[Ordem_insumos]]&lt;&gt;0,VLOOKUP(Table1[[#This Row],[Codigo_servico]],Preencher_Orcamento!$B:$D,3,FALSE)*Table1[[#This Row],[Subtotal_insumo]],"")</f>
        <v>0</v>
      </c>
    </row>
    <row r="10964" spans="1:13" x14ac:dyDescent="0.25">
      <c r="A10964" s="6">
        <v>170210</v>
      </c>
      <c r="B10964" s="126">
        <v>6</v>
      </c>
      <c r="C10964" s="133"/>
      <c r="D10964" s="134">
        <v>10506</v>
      </c>
      <c r="E10964" s="7" t="s">
        <v>63</v>
      </c>
      <c r="F10964" s="10" t="s">
        <v>58</v>
      </c>
      <c r="G10964" s="16">
        <f>IFERROR(VLOOKUP(Table1[[#This Row],[Codigo_insumo]],BD_Insumos!$B:$E,4),"")</f>
        <v>74.454300000000003</v>
      </c>
      <c r="H10964" s="140">
        <v>0.05</v>
      </c>
      <c r="I10964" s="9"/>
      <c r="J10964" s="22">
        <f t="shared" si="171"/>
        <v>3.7227150000000004</v>
      </c>
      <c r="K10964" s="22" t="str">
        <f>IF(I10964&lt;&gt;"",SUMIF(Table1[Codigo_servico],A10964,Table1[Subtotal_insumo]),"")</f>
        <v/>
      </c>
      <c r="L10964" s="16">
        <f>IF(Table1[[#This Row],[Ordem_insumos]]&lt;&gt;0,VLOOKUP(Table1[[#This Row],[Codigo_servico]],Preencher_Orcamento!$B:$D,3,FALSE)*Table1[[#This Row],[Qtde_insumo]],"")</f>
        <v>0</v>
      </c>
      <c r="M10964" s="16">
        <f>IF(Table1[[#This Row],[Ordem_insumos]]&lt;&gt;0,VLOOKUP(Table1[[#This Row],[Codigo_servico]],Preencher_Orcamento!$B:$D,3,FALSE)*Table1[[#This Row],[Subtotal_insumo]],"")</f>
        <v>0</v>
      </c>
    </row>
    <row r="10965" spans="1:13" x14ac:dyDescent="0.25">
      <c r="A10965" s="3">
        <v>170211</v>
      </c>
      <c r="B10965" s="125">
        <v>0</v>
      </c>
      <c r="C10965" s="131" t="s">
        <v>4425</v>
      </c>
      <c r="D10965" s="132"/>
      <c r="E10965" s="4"/>
      <c r="F10965" s="4"/>
      <c r="G10965" s="17" t="str">
        <f>IFERROR(VLOOKUP(Table1[[#This Row],[Codigo_insumo]],BD_Insumos!$B:$E,4),"")</f>
        <v/>
      </c>
      <c r="H10965" s="139"/>
      <c r="I10965" s="5" t="s">
        <v>170</v>
      </c>
      <c r="J10965" s="20" t="str">
        <f t="shared" si="171"/>
        <v/>
      </c>
      <c r="K10965" s="21">
        <f>IF(I10965&lt;&gt;"",SUMIF(Table1[Codigo_servico],A10965,Table1[Subtotal_insumo]),"")</f>
        <v>58.670148432825982</v>
      </c>
      <c r="L10965" s="17" t="str">
        <f>IF(Table1[[#This Row],[Ordem_insumos]]&lt;&gt;0,VLOOKUP(Table1[[#This Row],[Codigo_servico]],Preencher_Orcamento!$B:$D,3,FALSE)*Table1[[#This Row],[Qtde_insumo]],"")</f>
        <v/>
      </c>
      <c r="M10965" s="17" t="str">
        <f>IF(Table1[[#This Row],[Ordem_insumos]]&lt;&gt;0,VLOOKUP(Table1[[#This Row],[Codigo_servico]],Preencher_Orcamento!$B:$D,3,FALSE)*Table1[[#This Row],[Subtotal_insumo]],"")</f>
        <v/>
      </c>
    </row>
    <row r="10966" spans="1:13" ht="26.25" x14ac:dyDescent="0.25">
      <c r="A10966" s="6">
        <v>170211</v>
      </c>
      <c r="B10966" s="126">
        <v>1</v>
      </c>
      <c r="C10966" s="133"/>
      <c r="D10966" s="134">
        <v>2062</v>
      </c>
      <c r="E10966" s="7" t="s">
        <v>2197</v>
      </c>
      <c r="F10966" s="8" t="s">
        <v>2140</v>
      </c>
      <c r="G10966" s="16">
        <f>IFERROR(VLOOKUP(Table1[[#This Row],[Codigo_insumo]],BD_Insumos!$B:$E,4),"")</f>
        <v>17.396363994909375</v>
      </c>
      <c r="H10966" s="140">
        <v>0.53</v>
      </c>
      <c r="I10966" s="9"/>
      <c r="J10966" s="22">
        <f t="shared" si="171"/>
        <v>9.2200729173019695</v>
      </c>
      <c r="K10966" s="22" t="str">
        <f>IF(I10966&lt;&gt;"",SUMIF(Table1[Codigo_servico],A10966,Table1[Subtotal_insumo]),"")</f>
        <v/>
      </c>
      <c r="L10966" s="16">
        <f>IF(Table1[[#This Row],[Ordem_insumos]]&lt;&gt;0,VLOOKUP(Table1[[#This Row],[Codigo_servico]],Preencher_Orcamento!$B:$D,3,FALSE)*Table1[[#This Row],[Qtde_insumo]],"")</f>
        <v>132.5</v>
      </c>
      <c r="M10966" s="16">
        <f>IF(Table1[[#This Row],[Ordem_insumos]]&lt;&gt;0,VLOOKUP(Table1[[#This Row],[Codigo_servico]],Preencher_Orcamento!$B:$D,3,FALSE)*Table1[[#This Row],[Subtotal_insumo]],"")</f>
        <v>2305.0182293254925</v>
      </c>
    </row>
    <row r="10967" spans="1:13" x14ac:dyDescent="0.25">
      <c r="A10967" s="6">
        <v>170211</v>
      </c>
      <c r="B10967" s="126">
        <v>2</v>
      </c>
      <c r="C10967" s="133"/>
      <c r="D10967" s="134">
        <v>10503</v>
      </c>
      <c r="E10967" s="7" t="s">
        <v>60</v>
      </c>
      <c r="F10967" s="8" t="s">
        <v>58</v>
      </c>
      <c r="G10967" s="16">
        <f>IFERROR(VLOOKUP(Table1[[#This Row],[Codigo_insumo]],BD_Insumos!$B:$E,4),"")</f>
        <v>75.168599999999998</v>
      </c>
      <c r="H10967" s="140">
        <v>5.0000000000000001E-3</v>
      </c>
      <c r="I10967" s="9"/>
      <c r="J10967" s="22">
        <f t="shared" si="171"/>
        <v>0.37584299999999998</v>
      </c>
      <c r="K10967" s="22" t="str">
        <f>IF(I10967&lt;&gt;"",SUMIF(Table1[Codigo_servico],A10967,Table1[Subtotal_insumo]),"")</f>
        <v/>
      </c>
      <c r="L10967" s="16">
        <f>IF(Table1[[#This Row],[Ordem_insumos]]&lt;&gt;0,VLOOKUP(Table1[[#This Row],[Codigo_servico]],Preencher_Orcamento!$B:$D,3,FALSE)*Table1[[#This Row],[Qtde_insumo]],"")</f>
        <v>1.25</v>
      </c>
      <c r="M10967" s="16">
        <f>IF(Table1[[#This Row],[Ordem_insumos]]&lt;&gt;0,VLOOKUP(Table1[[#This Row],[Codigo_servico]],Preencher_Orcamento!$B:$D,3,FALSE)*Table1[[#This Row],[Subtotal_insumo]],"")</f>
        <v>93.96074999999999</v>
      </c>
    </row>
    <row r="10968" spans="1:13" ht="26.25" x14ac:dyDescent="0.25">
      <c r="A10968" s="6">
        <v>170211</v>
      </c>
      <c r="B10968" s="126">
        <v>3</v>
      </c>
      <c r="C10968" s="133"/>
      <c r="D10968" s="134">
        <v>94221</v>
      </c>
      <c r="E10968" s="7" t="s">
        <v>2401</v>
      </c>
      <c r="F10968" s="8" t="s">
        <v>2140</v>
      </c>
      <c r="G10968" s="18">
        <f>IFERROR(VLOOKUP(Table1[[#This Row],[Codigo_insumo]],BD_Insumos!$B:$E,4),"")</f>
        <v>21.515604532249998</v>
      </c>
      <c r="H10968" s="140">
        <v>2.9000000000000001E-2</v>
      </c>
      <c r="I10968" s="9"/>
      <c r="J10968" s="23">
        <f t="shared" si="171"/>
        <v>0.62395253143524998</v>
      </c>
      <c r="K10968" s="22" t="str">
        <f>IF(I10968&lt;&gt;"",SUMIF(Table1[Codigo_servico],A10968,Table1[Subtotal_insumo]),"")</f>
        <v/>
      </c>
      <c r="L10968" s="18">
        <f>IF(Table1[[#This Row],[Ordem_insumos]]&lt;&gt;0,VLOOKUP(Table1[[#This Row],[Codigo_servico]],Preencher_Orcamento!$B:$D,3,FALSE)*Table1[[#This Row],[Qtde_insumo]],"")</f>
        <v>7.25</v>
      </c>
      <c r="M10968" s="18">
        <f>IF(Table1[[#This Row],[Ordem_insumos]]&lt;&gt;0,VLOOKUP(Table1[[#This Row],[Codigo_servico]],Preencher_Orcamento!$B:$D,3,FALSE)*Table1[[#This Row],[Subtotal_insumo]],"")</f>
        <v>155.98813285881249</v>
      </c>
    </row>
    <row r="10969" spans="1:13" x14ac:dyDescent="0.25">
      <c r="A10969" s="6">
        <v>170211</v>
      </c>
      <c r="B10969" s="126">
        <v>4</v>
      </c>
      <c r="C10969" s="133"/>
      <c r="D10969" s="134">
        <v>10506</v>
      </c>
      <c r="E10969" s="7" t="s">
        <v>63</v>
      </c>
      <c r="F10969" s="8" t="s">
        <v>58</v>
      </c>
      <c r="G10969" s="18">
        <f>IFERROR(VLOOKUP(Table1[[#This Row],[Codigo_insumo]],BD_Insumos!$B:$E,4),"")</f>
        <v>74.454300000000003</v>
      </c>
      <c r="H10969" s="140">
        <v>0.05</v>
      </c>
      <c r="I10969" s="9"/>
      <c r="J10969" s="23">
        <f t="shared" si="171"/>
        <v>3.7227150000000004</v>
      </c>
      <c r="K10969" s="22" t="str">
        <f>IF(I10969&lt;&gt;"",SUMIF(Table1[Codigo_servico],A10969,Table1[Subtotal_insumo]),"")</f>
        <v/>
      </c>
      <c r="L10969" s="18">
        <f>IF(Table1[[#This Row],[Ordem_insumos]]&lt;&gt;0,VLOOKUP(Table1[[#This Row],[Codigo_servico]],Preencher_Orcamento!$B:$D,3,FALSE)*Table1[[#This Row],[Qtde_insumo]],"")</f>
        <v>12.5</v>
      </c>
      <c r="M10969" s="18">
        <f>IF(Table1[[#This Row],[Ordem_insumos]]&lt;&gt;0,VLOOKUP(Table1[[#This Row],[Codigo_servico]],Preencher_Orcamento!$B:$D,3,FALSE)*Table1[[#This Row],[Subtotal_insumo]],"")</f>
        <v>930.67875000000015</v>
      </c>
    </row>
    <row r="10970" spans="1:13" x14ac:dyDescent="0.25">
      <c r="A10970" s="6">
        <v>170211</v>
      </c>
      <c r="B10970" s="126">
        <v>5</v>
      </c>
      <c r="C10970" s="133"/>
      <c r="D10970" s="134">
        <v>2099</v>
      </c>
      <c r="E10970" s="7" t="s">
        <v>2205</v>
      </c>
      <c r="F10970" s="8" t="s">
        <v>2140</v>
      </c>
      <c r="G10970" s="18">
        <f>IFERROR(VLOOKUP(Table1[[#This Row],[Codigo_insumo]],BD_Insumos!$B:$E,4),"")</f>
        <v>12.627877718847255</v>
      </c>
      <c r="H10970" s="140">
        <v>0.27</v>
      </c>
      <c r="I10970" s="9"/>
      <c r="J10970" s="23">
        <f t="shared" si="171"/>
        <v>3.409526984088759</v>
      </c>
      <c r="K10970" s="22" t="str">
        <f>IF(I10970&lt;&gt;"",SUMIF(Table1[Codigo_servico],A10970,Table1[Subtotal_insumo]),"")</f>
        <v/>
      </c>
      <c r="L10970" s="18">
        <f>IF(Table1[[#This Row],[Ordem_insumos]]&lt;&gt;0,VLOOKUP(Table1[[#This Row],[Codigo_servico]],Preencher_Orcamento!$B:$D,3,FALSE)*Table1[[#This Row],[Qtde_insumo]],"")</f>
        <v>67.5</v>
      </c>
      <c r="M10970" s="18">
        <f>IF(Table1[[#This Row],[Ordem_insumos]]&lt;&gt;0,VLOOKUP(Table1[[#This Row],[Codigo_servico]],Preencher_Orcamento!$B:$D,3,FALSE)*Table1[[#This Row],[Subtotal_insumo]],"")</f>
        <v>852.38174602218976</v>
      </c>
    </row>
    <row r="10971" spans="1:13" ht="26.25" x14ac:dyDescent="0.25">
      <c r="A10971" s="6">
        <v>170211</v>
      </c>
      <c r="B10971" s="126">
        <v>6</v>
      </c>
      <c r="C10971" s="133"/>
      <c r="D10971" s="134">
        <v>36091</v>
      </c>
      <c r="E10971" s="7" t="s">
        <v>759</v>
      </c>
      <c r="F10971" s="10" t="s">
        <v>170</v>
      </c>
      <c r="G10971" s="16">
        <f>IFERROR(VLOOKUP(Table1[[#This Row],[Codigo_insumo]],BD_Insumos!$B:$E,4),"")</f>
        <v>40.114600000000003</v>
      </c>
      <c r="H10971" s="140">
        <v>1.03</v>
      </c>
      <c r="I10971" s="9"/>
      <c r="J10971" s="22">
        <f t="shared" si="171"/>
        <v>41.318038000000001</v>
      </c>
      <c r="K10971" s="22" t="str">
        <f>IF(I10971&lt;&gt;"",SUMIF(Table1[Codigo_servico],A10971,Table1[Subtotal_insumo]),"")</f>
        <v/>
      </c>
      <c r="L10971" s="16">
        <f>IF(Table1[[#This Row],[Ordem_insumos]]&lt;&gt;0,VLOOKUP(Table1[[#This Row],[Codigo_servico]],Preencher_Orcamento!$B:$D,3,FALSE)*Table1[[#This Row],[Qtde_insumo]],"")</f>
        <v>257.5</v>
      </c>
      <c r="M10971" s="16">
        <f>IF(Table1[[#This Row],[Ordem_insumos]]&lt;&gt;0,VLOOKUP(Table1[[#This Row],[Codigo_servico]],Preencher_Orcamento!$B:$D,3,FALSE)*Table1[[#This Row],[Subtotal_insumo]],"")</f>
        <v>10329.5095</v>
      </c>
    </row>
    <row r="10972" spans="1:13" x14ac:dyDescent="0.25">
      <c r="A10972" s="3">
        <v>170212</v>
      </c>
      <c r="B10972" s="125">
        <v>0</v>
      </c>
      <c r="C10972" s="131" t="s">
        <v>4426</v>
      </c>
      <c r="D10972" s="132"/>
      <c r="E10972" s="4"/>
      <c r="F10972" s="4"/>
      <c r="G10972" s="17" t="str">
        <f>IFERROR(VLOOKUP(Table1[[#This Row],[Codigo_insumo]],BD_Insumos!$B:$E,4),"")</f>
        <v/>
      </c>
      <c r="H10972" s="139"/>
      <c r="I10972" s="5" t="s">
        <v>170</v>
      </c>
      <c r="J10972" s="20" t="str">
        <f t="shared" si="171"/>
        <v/>
      </c>
      <c r="K10972" s="21">
        <f>IF(I10972&lt;&gt;"",SUMIF(Table1[Codigo_servico],A10972,Table1[Subtotal_insumo]),"")</f>
        <v>80.088896985401874</v>
      </c>
      <c r="L10972" s="17" t="str">
        <f>IF(Table1[[#This Row],[Ordem_insumos]]&lt;&gt;0,VLOOKUP(Table1[[#This Row],[Codigo_servico]],Preencher_Orcamento!$B:$D,3,FALSE)*Table1[[#This Row],[Qtde_insumo]],"")</f>
        <v/>
      </c>
      <c r="M10972" s="17" t="str">
        <f>IF(Table1[[#This Row],[Ordem_insumos]]&lt;&gt;0,VLOOKUP(Table1[[#This Row],[Codigo_servico]],Preencher_Orcamento!$B:$D,3,FALSE)*Table1[[#This Row],[Subtotal_insumo]],"")</f>
        <v/>
      </c>
    </row>
    <row r="10973" spans="1:13" ht="26.25" x14ac:dyDescent="0.25">
      <c r="A10973" s="6">
        <v>170212</v>
      </c>
      <c r="B10973" s="126">
        <v>1</v>
      </c>
      <c r="C10973" s="133"/>
      <c r="D10973" s="134">
        <v>2062</v>
      </c>
      <c r="E10973" s="7" t="s">
        <v>2197</v>
      </c>
      <c r="F10973" s="8" t="s">
        <v>2140</v>
      </c>
      <c r="G10973" s="16">
        <f>IFERROR(VLOOKUP(Table1[[#This Row],[Codigo_insumo]],BD_Insumos!$B:$E,4),"")</f>
        <v>17.396363994909375</v>
      </c>
      <c r="H10973" s="140">
        <v>0.64</v>
      </c>
      <c r="I10973" s="9"/>
      <c r="J10973" s="22">
        <f t="shared" si="171"/>
        <v>11.133672956742</v>
      </c>
      <c r="K10973" s="22" t="str">
        <f>IF(I10973&lt;&gt;"",SUMIF(Table1[Codigo_servico],A10973,Table1[Subtotal_insumo]),"")</f>
        <v/>
      </c>
      <c r="L10973" s="16">
        <f>IF(Table1[[#This Row],[Ordem_insumos]]&lt;&gt;0,VLOOKUP(Table1[[#This Row],[Codigo_servico]],Preencher_Orcamento!$B:$D,3,FALSE)*Table1[[#This Row],[Qtde_insumo]],"")</f>
        <v>0</v>
      </c>
      <c r="M10973" s="16">
        <f>IF(Table1[[#This Row],[Ordem_insumos]]&lt;&gt;0,VLOOKUP(Table1[[#This Row],[Codigo_servico]],Preencher_Orcamento!$B:$D,3,FALSE)*Table1[[#This Row],[Subtotal_insumo]],"")</f>
        <v>0</v>
      </c>
    </row>
    <row r="10974" spans="1:13" ht="26.25" x14ac:dyDescent="0.25">
      <c r="A10974" s="6">
        <v>170212</v>
      </c>
      <c r="B10974" s="126">
        <v>2</v>
      </c>
      <c r="C10974" s="133"/>
      <c r="D10974" s="134">
        <v>94221</v>
      </c>
      <c r="E10974" s="7" t="s">
        <v>2401</v>
      </c>
      <c r="F10974" s="8" t="s">
        <v>2140</v>
      </c>
      <c r="G10974" s="16">
        <f>IFERROR(VLOOKUP(Table1[[#This Row],[Codigo_insumo]],BD_Insumos!$B:$E,4),"")</f>
        <v>21.515604532249998</v>
      </c>
      <c r="H10974" s="140">
        <v>3.5000000000000003E-2</v>
      </c>
      <c r="I10974" s="9"/>
      <c r="J10974" s="22">
        <f t="shared" si="171"/>
        <v>0.75304615862875002</v>
      </c>
      <c r="K10974" s="22" t="str">
        <f>IF(I10974&lt;&gt;"",SUMIF(Table1[Codigo_servico],A10974,Table1[Subtotal_insumo]),"")</f>
        <v/>
      </c>
      <c r="L10974" s="16">
        <f>IF(Table1[[#This Row],[Ordem_insumos]]&lt;&gt;0,VLOOKUP(Table1[[#This Row],[Codigo_servico]],Preencher_Orcamento!$B:$D,3,FALSE)*Table1[[#This Row],[Qtde_insumo]],"")</f>
        <v>0</v>
      </c>
      <c r="M10974" s="16">
        <f>IF(Table1[[#This Row],[Ordem_insumos]]&lt;&gt;0,VLOOKUP(Table1[[#This Row],[Codigo_servico]],Preencher_Orcamento!$B:$D,3,FALSE)*Table1[[#This Row],[Subtotal_insumo]],"")</f>
        <v>0</v>
      </c>
    </row>
    <row r="10975" spans="1:13" x14ac:dyDescent="0.25">
      <c r="A10975" s="6">
        <v>170212</v>
      </c>
      <c r="B10975" s="126">
        <v>3</v>
      </c>
      <c r="C10975" s="133"/>
      <c r="D10975" s="134">
        <v>2099</v>
      </c>
      <c r="E10975" s="7" t="s">
        <v>2205</v>
      </c>
      <c r="F10975" s="8" t="s">
        <v>2140</v>
      </c>
      <c r="G10975" s="18">
        <f>IFERROR(VLOOKUP(Table1[[#This Row],[Codigo_insumo]],BD_Insumos!$B:$E,4),"")</f>
        <v>12.627877718847255</v>
      </c>
      <c r="H10975" s="140">
        <v>0.32</v>
      </c>
      <c r="I10975" s="9"/>
      <c r="J10975" s="23">
        <f t="shared" si="171"/>
        <v>4.0409208700311217</v>
      </c>
      <c r="K10975" s="22" t="str">
        <f>IF(I10975&lt;&gt;"",SUMIF(Table1[Codigo_servico],A10975,Table1[Subtotal_insumo]),"")</f>
        <v/>
      </c>
      <c r="L10975" s="18">
        <f>IF(Table1[[#This Row],[Ordem_insumos]]&lt;&gt;0,VLOOKUP(Table1[[#This Row],[Codigo_servico]],Preencher_Orcamento!$B:$D,3,FALSE)*Table1[[#This Row],[Qtde_insumo]],"")</f>
        <v>0</v>
      </c>
      <c r="M10975" s="18">
        <f>IF(Table1[[#This Row],[Ordem_insumos]]&lt;&gt;0,VLOOKUP(Table1[[#This Row],[Codigo_servico]],Preencher_Orcamento!$B:$D,3,FALSE)*Table1[[#This Row],[Subtotal_insumo]],"")</f>
        <v>0</v>
      </c>
    </row>
    <row r="10976" spans="1:13" x14ac:dyDescent="0.25">
      <c r="A10976" s="6">
        <v>170212</v>
      </c>
      <c r="B10976" s="126">
        <v>4</v>
      </c>
      <c r="C10976" s="133"/>
      <c r="D10976" s="134">
        <v>10506</v>
      </c>
      <c r="E10976" s="7" t="s">
        <v>63</v>
      </c>
      <c r="F10976" s="8" t="s">
        <v>58</v>
      </c>
      <c r="G10976" s="18">
        <f>IFERROR(VLOOKUP(Table1[[#This Row],[Codigo_insumo]],BD_Insumos!$B:$E,4),"")</f>
        <v>74.454300000000003</v>
      </c>
      <c r="H10976" s="140">
        <v>0.05</v>
      </c>
      <c r="I10976" s="9"/>
      <c r="J10976" s="23">
        <f t="shared" si="171"/>
        <v>3.7227150000000004</v>
      </c>
      <c r="K10976" s="22" t="str">
        <f>IF(I10976&lt;&gt;"",SUMIF(Table1[Codigo_servico],A10976,Table1[Subtotal_insumo]),"")</f>
        <v/>
      </c>
      <c r="L10976" s="18">
        <f>IF(Table1[[#This Row],[Ordem_insumos]]&lt;&gt;0,VLOOKUP(Table1[[#This Row],[Codigo_servico]],Preencher_Orcamento!$B:$D,3,FALSE)*Table1[[#This Row],[Qtde_insumo]],"")</f>
        <v>0</v>
      </c>
      <c r="M10976" s="18">
        <f>IF(Table1[[#This Row],[Ordem_insumos]]&lt;&gt;0,VLOOKUP(Table1[[#This Row],[Codigo_servico]],Preencher_Orcamento!$B:$D,3,FALSE)*Table1[[#This Row],[Subtotal_insumo]],"")</f>
        <v>0</v>
      </c>
    </row>
    <row r="10977" spans="1:13" x14ac:dyDescent="0.25">
      <c r="A10977" s="6">
        <v>170212</v>
      </c>
      <c r="B10977" s="126">
        <v>5</v>
      </c>
      <c r="C10977" s="133"/>
      <c r="D10977" s="134">
        <v>10503</v>
      </c>
      <c r="E10977" s="7" t="s">
        <v>60</v>
      </c>
      <c r="F10977" s="8" t="s">
        <v>58</v>
      </c>
      <c r="G10977" s="18">
        <f>IFERROR(VLOOKUP(Table1[[#This Row],[Codigo_insumo]],BD_Insumos!$B:$E,4),"")</f>
        <v>75.168599999999998</v>
      </c>
      <c r="H10977" s="140">
        <v>5.0000000000000001E-3</v>
      </c>
      <c r="I10977" s="9"/>
      <c r="J10977" s="23">
        <f t="shared" si="171"/>
        <v>0.37584299999999998</v>
      </c>
      <c r="K10977" s="22" t="str">
        <f>IF(I10977&lt;&gt;"",SUMIF(Table1[Codigo_servico],A10977,Table1[Subtotal_insumo]),"")</f>
        <v/>
      </c>
      <c r="L10977" s="18">
        <f>IF(Table1[[#This Row],[Ordem_insumos]]&lt;&gt;0,VLOOKUP(Table1[[#This Row],[Codigo_servico]],Preencher_Orcamento!$B:$D,3,FALSE)*Table1[[#This Row],[Qtde_insumo]],"")</f>
        <v>0</v>
      </c>
      <c r="M10977" s="18">
        <f>IF(Table1[[#This Row],[Ordem_insumos]]&lt;&gt;0,VLOOKUP(Table1[[#This Row],[Codigo_servico]],Preencher_Orcamento!$B:$D,3,FALSE)*Table1[[#This Row],[Subtotal_insumo]],"")</f>
        <v>0</v>
      </c>
    </row>
    <row r="10978" spans="1:13" ht="26.25" x14ac:dyDescent="0.25">
      <c r="A10978" s="6">
        <v>170212</v>
      </c>
      <c r="B10978" s="126">
        <v>6</v>
      </c>
      <c r="C10978" s="133"/>
      <c r="D10978" s="134">
        <v>36092</v>
      </c>
      <c r="E10978" s="7" t="s">
        <v>760</v>
      </c>
      <c r="F10978" s="10" t="s">
        <v>170</v>
      </c>
      <c r="G10978" s="16">
        <f>IFERROR(VLOOKUP(Table1[[#This Row],[Codigo_insumo]],BD_Insumos!$B:$E,4),"")</f>
        <v>58.313299999999998</v>
      </c>
      <c r="H10978" s="140">
        <v>1.03</v>
      </c>
      <c r="I10978" s="9"/>
      <c r="J10978" s="22">
        <f t="shared" si="171"/>
        <v>60.062699000000002</v>
      </c>
      <c r="K10978" s="22" t="str">
        <f>IF(I10978&lt;&gt;"",SUMIF(Table1[Codigo_servico],A10978,Table1[Subtotal_insumo]),"")</f>
        <v/>
      </c>
      <c r="L10978" s="16">
        <f>IF(Table1[[#This Row],[Ordem_insumos]]&lt;&gt;0,VLOOKUP(Table1[[#This Row],[Codigo_servico]],Preencher_Orcamento!$B:$D,3,FALSE)*Table1[[#This Row],[Qtde_insumo]],"")</f>
        <v>0</v>
      </c>
      <c r="M10978" s="16">
        <f>IF(Table1[[#This Row],[Ordem_insumos]]&lt;&gt;0,VLOOKUP(Table1[[#This Row],[Codigo_servico]],Preencher_Orcamento!$B:$D,3,FALSE)*Table1[[#This Row],[Subtotal_insumo]],"")</f>
        <v>0</v>
      </c>
    </row>
    <row r="10979" spans="1:13" x14ac:dyDescent="0.25">
      <c r="A10979" s="3">
        <v>170213</v>
      </c>
      <c r="B10979" s="125">
        <v>0</v>
      </c>
      <c r="C10979" s="131" t="s">
        <v>4427</v>
      </c>
      <c r="D10979" s="132"/>
      <c r="E10979" s="4"/>
      <c r="F10979" s="4"/>
      <c r="G10979" s="17" t="str">
        <f>IFERROR(VLOOKUP(Table1[[#This Row],[Codigo_insumo]],BD_Insumos!$B:$E,4),"")</f>
        <v/>
      </c>
      <c r="H10979" s="139"/>
      <c r="I10979" s="5" t="s">
        <v>58</v>
      </c>
      <c r="J10979" s="20" t="str">
        <f t="shared" si="171"/>
        <v/>
      </c>
      <c r="K10979" s="21">
        <f>IF(I10979&lt;&gt;"",SUMIF(Table1[Codigo_servico],A10979,Table1[Subtotal_insumo]),"")</f>
        <v>447.13775499424929</v>
      </c>
      <c r="L10979" s="17" t="str">
        <f>IF(Table1[[#This Row],[Ordem_insumos]]&lt;&gt;0,VLOOKUP(Table1[[#This Row],[Codigo_servico]],Preencher_Orcamento!$B:$D,3,FALSE)*Table1[[#This Row],[Qtde_insumo]],"")</f>
        <v/>
      </c>
      <c r="M10979" s="17" t="str">
        <f>IF(Table1[[#This Row],[Ordem_insumos]]&lt;&gt;0,VLOOKUP(Table1[[#This Row],[Codigo_servico]],Preencher_Orcamento!$B:$D,3,FALSE)*Table1[[#This Row],[Subtotal_insumo]],"")</f>
        <v/>
      </c>
    </row>
    <row r="10980" spans="1:13" x14ac:dyDescent="0.25">
      <c r="A10980" s="6">
        <v>170213</v>
      </c>
      <c r="B10980" s="126">
        <v>1</v>
      </c>
      <c r="C10980" s="133"/>
      <c r="D10980" s="134">
        <v>2099</v>
      </c>
      <c r="E10980" s="7" t="s">
        <v>2205</v>
      </c>
      <c r="F10980" s="8" t="s">
        <v>2140</v>
      </c>
      <c r="G10980" s="16">
        <f>IFERROR(VLOOKUP(Table1[[#This Row],[Codigo_insumo]],BD_Insumos!$B:$E,4),"")</f>
        <v>12.627877718847255</v>
      </c>
      <c r="H10980" s="140">
        <v>16</v>
      </c>
      <c r="I10980" s="9"/>
      <c r="J10980" s="22">
        <f t="shared" si="171"/>
        <v>202.04604350155608</v>
      </c>
      <c r="K10980" s="22" t="str">
        <f>IF(I10980&lt;&gt;"",SUMIF(Table1[Codigo_servico],A10980,Table1[Subtotal_insumo]),"")</f>
        <v/>
      </c>
      <c r="L10980" s="16">
        <f>IF(Table1[[#This Row],[Ordem_insumos]]&lt;&gt;0,VLOOKUP(Table1[[#This Row],[Codigo_servico]],Preencher_Orcamento!$B:$D,3,FALSE)*Table1[[#This Row],[Qtde_insumo]],"")</f>
        <v>0</v>
      </c>
      <c r="M10980" s="16">
        <f>IF(Table1[[#This Row],[Ordem_insumos]]&lt;&gt;0,VLOOKUP(Table1[[#This Row],[Codigo_servico]],Preencher_Orcamento!$B:$D,3,FALSE)*Table1[[#This Row],[Subtotal_insumo]],"")</f>
        <v>0</v>
      </c>
    </row>
    <row r="10981" spans="1:13" ht="26.25" x14ac:dyDescent="0.25">
      <c r="A10981" s="6">
        <v>170213</v>
      </c>
      <c r="B10981" s="126">
        <v>2</v>
      </c>
      <c r="C10981" s="133"/>
      <c r="D10981" s="134">
        <v>15525</v>
      </c>
      <c r="E10981" s="7" t="s">
        <v>329</v>
      </c>
      <c r="F10981" s="8" t="s">
        <v>5</v>
      </c>
      <c r="G10981" s="16">
        <f>IFERROR(VLOOKUP(Table1[[#This Row],[Codigo_insumo]],BD_Insumos!$B:$E,4),"")</f>
        <v>1.3917999999999999</v>
      </c>
      <c r="H10981" s="140">
        <v>25</v>
      </c>
      <c r="I10981" s="9"/>
      <c r="J10981" s="22">
        <f t="shared" si="171"/>
        <v>34.795000000000002</v>
      </c>
      <c r="K10981" s="22" t="str">
        <f>IF(I10981&lt;&gt;"",SUMIF(Table1[Codigo_servico],A10981,Table1[Subtotal_insumo]),"")</f>
        <v/>
      </c>
      <c r="L10981" s="16">
        <f>IF(Table1[[#This Row],[Ordem_insumos]]&lt;&gt;0,VLOOKUP(Table1[[#This Row],[Codigo_servico]],Preencher_Orcamento!$B:$D,3,FALSE)*Table1[[#This Row],[Qtde_insumo]],"")</f>
        <v>0</v>
      </c>
      <c r="M10981" s="16">
        <f>IF(Table1[[#This Row],[Ordem_insumos]]&lt;&gt;0,VLOOKUP(Table1[[#This Row],[Codigo_servico]],Preencher_Orcamento!$B:$D,3,FALSE)*Table1[[#This Row],[Subtotal_insumo]],"")</f>
        <v>0</v>
      </c>
    </row>
    <row r="10982" spans="1:13" x14ac:dyDescent="0.25">
      <c r="A10982" s="6">
        <v>170213</v>
      </c>
      <c r="B10982" s="126">
        <v>3</v>
      </c>
      <c r="C10982" s="133"/>
      <c r="D10982" s="134">
        <v>2020</v>
      </c>
      <c r="E10982" s="7" t="s">
        <v>2188</v>
      </c>
      <c r="F10982" s="8" t="s">
        <v>2140</v>
      </c>
      <c r="G10982" s="18">
        <f>IFERROR(VLOOKUP(Table1[[#This Row],[Codigo_insumo]],BD_Insumos!$B:$E,4),"")</f>
        <v>15.860837164231068</v>
      </c>
      <c r="H10982" s="140">
        <v>3</v>
      </c>
      <c r="I10982" s="9"/>
      <c r="J10982" s="23">
        <f t="shared" si="171"/>
        <v>47.5825114926932</v>
      </c>
      <c r="K10982" s="22" t="str">
        <f>IF(I10982&lt;&gt;"",SUMIF(Table1[Codigo_servico],A10982,Table1[Subtotal_insumo]),"")</f>
        <v/>
      </c>
      <c r="L10982" s="18">
        <f>IF(Table1[[#This Row],[Ordem_insumos]]&lt;&gt;0,VLOOKUP(Table1[[#This Row],[Codigo_servico]],Preencher_Orcamento!$B:$D,3,FALSE)*Table1[[#This Row],[Qtde_insumo]],"")</f>
        <v>0</v>
      </c>
      <c r="M10982" s="18">
        <f>IF(Table1[[#This Row],[Ordem_insumos]]&lt;&gt;0,VLOOKUP(Table1[[#This Row],[Codigo_servico]],Preencher_Orcamento!$B:$D,3,FALSE)*Table1[[#This Row],[Subtotal_insumo]],"")</f>
        <v>0</v>
      </c>
    </row>
    <row r="10983" spans="1:13" ht="26.25" x14ac:dyDescent="0.25">
      <c r="A10983" s="6">
        <v>170213</v>
      </c>
      <c r="B10983" s="126">
        <v>4</v>
      </c>
      <c r="C10983" s="133"/>
      <c r="D10983" s="134">
        <v>10603</v>
      </c>
      <c r="E10983" s="7" t="s">
        <v>113</v>
      </c>
      <c r="F10983" s="8" t="s">
        <v>58</v>
      </c>
      <c r="G10983" s="18">
        <f>IFERROR(VLOOKUP(Table1[[#This Row],[Codigo_insumo]],BD_Insumos!$B:$E,4),"")</f>
        <v>162.71420000000001</v>
      </c>
      <c r="H10983" s="140">
        <v>1</v>
      </c>
      <c r="I10983" s="9"/>
      <c r="J10983" s="23">
        <f t="shared" si="171"/>
        <v>162.71420000000001</v>
      </c>
      <c r="K10983" s="22" t="str">
        <f>IF(I10983&lt;&gt;"",SUMIF(Table1[Codigo_servico],A10983,Table1[Subtotal_insumo]),"")</f>
        <v/>
      </c>
      <c r="L10983" s="18">
        <f>IF(Table1[[#This Row],[Ordem_insumos]]&lt;&gt;0,VLOOKUP(Table1[[#This Row],[Codigo_servico]],Preencher_Orcamento!$B:$D,3,FALSE)*Table1[[#This Row],[Qtde_insumo]],"")</f>
        <v>0</v>
      </c>
      <c r="M10983" s="18">
        <f>IF(Table1[[#This Row],[Ordem_insumos]]&lt;&gt;0,VLOOKUP(Table1[[#This Row],[Codigo_servico]],Preencher_Orcamento!$B:$D,3,FALSE)*Table1[[#This Row],[Subtotal_insumo]],"")</f>
        <v>0</v>
      </c>
    </row>
    <row r="10984" spans="1:13" x14ac:dyDescent="0.25">
      <c r="A10984" s="3">
        <v>170214</v>
      </c>
      <c r="B10984" s="125">
        <v>0</v>
      </c>
      <c r="C10984" s="131" t="s">
        <v>4428</v>
      </c>
      <c r="D10984" s="132"/>
      <c r="E10984" s="4"/>
      <c r="F10984" s="4"/>
      <c r="G10984" s="17" t="str">
        <f>IFERROR(VLOOKUP(Table1[[#This Row],[Codigo_insumo]],BD_Insumos!$B:$E,4),"")</f>
        <v/>
      </c>
      <c r="H10984" s="139"/>
      <c r="I10984" s="5" t="s">
        <v>170</v>
      </c>
      <c r="J10984" s="20" t="str">
        <f t="shared" si="171"/>
        <v/>
      </c>
      <c r="K10984" s="21">
        <f>IF(I10984&lt;&gt;"",SUMIF(Table1[Codigo_servico],A10984,Table1[Subtotal_insumo]),"")</f>
        <v>35.65301384959745</v>
      </c>
      <c r="L10984" s="17" t="str">
        <f>IF(Table1[[#This Row],[Ordem_insumos]]&lt;&gt;0,VLOOKUP(Table1[[#This Row],[Codigo_servico]],Preencher_Orcamento!$B:$D,3,FALSE)*Table1[[#This Row],[Qtde_insumo]],"")</f>
        <v/>
      </c>
      <c r="M10984" s="17" t="str">
        <f>IF(Table1[[#This Row],[Ordem_insumos]]&lt;&gt;0,VLOOKUP(Table1[[#This Row],[Codigo_servico]],Preencher_Orcamento!$B:$D,3,FALSE)*Table1[[#This Row],[Subtotal_insumo]],"")</f>
        <v/>
      </c>
    </row>
    <row r="10985" spans="1:13" x14ac:dyDescent="0.25">
      <c r="A10985" s="6">
        <v>170214</v>
      </c>
      <c r="B10985" s="126">
        <v>1</v>
      </c>
      <c r="C10985" s="133"/>
      <c r="D10985" s="134">
        <v>2099</v>
      </c>
      <c r="E10985" s="7" t="s">
        <v>2205</v>
      </c>
      <c r="F10985" s="8" t="s">
        <v>2140</v>
      </c>
      <c r="G10985" s="16">
        <f>IFERROR(VLOOKUP(Table1[[#This Row],[Codigo_insumo]],BD_Insumos!$B:$E,4),"")</f>
        <v>12.627877718847255</v>
      </c>
      <c r="H10985" s="140">
        <v>1.1200000000000001</v>
      </c>
      <c r="I10985" s="9"/>
      <c r="J10985" s="22">
        <f t="shared" si="171"/>
        <v>14.143223045108927</v>
      </c>
      <c r="K10985" s="22" t="str">
        <f>IF(I10985&lt;&gt;"",SUMIF(Table1[Codigo_servico],A10985,Table1[Subtotal_insumo]),"")</f>
        <v/>
      </c>
      <c r="L10985" s="16">
        <f>IF(Table1[[#This Row],[Ordem_insumos]]&lt;&gt;0,VLOOKUP(Table1[[#This Row],[Codigo_servico]],Preencher_Orcamento!$B:$D,3,FALSE)*Table1[[#This Row],[Qtde_insumo]],"")</f>
        <v>0</v>
      </c>
      <c r="M10985" s="16">
        <f>IF(Table1[[#This Row],[Ordem_insumos]]&lt;&gt;0,VLOOKUP(Table1[[#This Row],[Codigo_servico]],Preencher_Orcamento!$B:$D,3,FALSE)*Table1[[#This Row],[Subtotal_insumo]],"")</f>
        <v>0</v>
      </c>
    </row>
    <row r="10986" spans="1:13" x14ac:dyDescent="0.25">
      <c r="A10986" s="6">
        <v>170214</v>
      </c>
      <c r="B10986" s="126">
        <v>2</v>
      </c>
      <c r="C10986" s="133"/>
      <c r="D10986" s="134">
        <v>2020</v>
      </c>
      <c r="E10986" s="7" t="s">
        <v>2188</v>
      </c>
      <c r="F10986" s="8" t="s">
        <v>2140</v>
      </c>
      <c r="G10986" s="16">
        <f>IFERROR(VLOOKUP(Table1[[#This Row],[Codigo_insumo]],BD_Insumos!$B:$E,4),"")</f>
        <v>15.860837164231068</v>
      </c>
      <c r="H10986" s="140">
        <v>0.21</v>
      </c>
      <c r="I10986" s="9"/>
      <c r="J10986" s="22">
        <f t="shared" si="171"/>
        <v>3.3307758044885243</v>
      </c>
      <c r="K10986" s="22" t="str">
        <f>IF(I10986&lt;&gt;"",SUMIF(Table1[Codigo_servico],A10986,Table1[Subtotal_insumo]),"")</f>
        <v/>
      </c>
      <c r="L10986" s="16">
        <f>IF(Table1[[#This Row],[Ordem_insumos]]&lt;&gt;0,VLOOKUP(Table1[[#This Row],[Codigo_servico]],Preencher_Orcamento!$B:$D,3,FALSE)*Table1[[#This Row],[Qtde_insumo]],"")</f>
        <v>0</v>
      </c>
      <c r="M10986" s="16">
        <f>IF(Table1[[#This Row],[Ordem_insumos]]&lt;&gt;0,VLOOKUP(Table1[[#This Row],[Codigo_servico]],Preencher_Orcamento!$B:$D,3,FALSE)*Table1[[#This Row],[Subtotal_insumo]],"")</f>
        <v>0</v>
      </c>
    </row>
    <row r="10987" spans="1:13" ht="26.25" x14ac:dyDescent="0.25">
      <c r="A10987" s="6">
        <v>170214</v>
      </c>
      <c r="B10987" s="126">
        <v>3</v>
      </c>
      <c r="C10987" s="133"/>
      <c r="D10987" s="134">
        <v>15525</v>
      </c>
      <c r="E10987" s="7" t="s">
        <v>329</v>
      </c>
      <c r="F10987" s="8" t="s">
        <v>5</v>
      </c>
      <c r="G10987" s="18">
        <f>IFERROR(VLOOKUP(Table1[[#This Row],[Codigo_insumo]],BD_Insumos!$B:$E,4),"")</f>
        <v>1.3917999999999999</v>
      </c>
      <c r="H10987" s="140">
        <v>2</v>
      </c>
      <c r="I10987" s="9"/>
      <c r="J10987" s="23">
        <f t="shared" si="171"/>
        <v>2.7835999999999999</v>
      </c>
      <c r="K10987" s="22" t="str">
        <f>IF(I10987&lt;&gt;"",SUMIF(Table1[Codigo_servico],A10987,Table1[Subtotal_insumo]),"")</f>
        <v/>
      </c>
      <c r="L10987" s="18">
        <f>IF(Table1[[#This Row],[Ordem_insumos]]&lt;&gt;0,VLOOKUP(Table1[[#This Row],[Codigo_servico]],Preencher_Orcamento!$B:$D,3,FALSE)*Table1[[#This Row],[Qtde_insumo]],"")</f>
        <v>0</v>
      </c>
      <c r="M10987" s="18">
        <f>IF(Table1[[#This Row],[Ordem_insumos]]&lt;&gt;0,VLOOKUP(Table1[[#This Row],[Codigo_servico]],Preencher_Orcamento!$B:$D,3,FALSE)*Table1[[#This Row],[Subtotal_insumo]],"")</f>
        <v>0</v>
      </c>
    </row>
    <row r="10988" spans="1:13" ht="26.25" x14ac:dyDescent="0.25">
      <c r="A10988" s="6">
        <v>170214</v>
      </c>
      <c r="B10988" s="126">
        <v>4</v>
      </c>
      <c r="C10988" s="133"/>
      <c r="D10988" s="134">
        <v>10606</v>
      </c>
      <c r="E10988" s="7" t="s">
        <v>116</v>
      </c>
      <c r="F10988" s="8" t="s">
        <v>58</v>
      </c>
      <c r="G10988" s="18">
        <f>IFERROR(VLOOKUP(Table1[[#This Row],[Codigo_insumo]],BD_Insumos!$B:$E,4),"")</f>
        <v>219.93450000000001</v>
      </c>
      <c r="H10988" s="140">
        <v>7.0000000000000007E-2</v>
      </c>
      <c r="I10988" s="9"/>
      <c r="J10988" s="23">
        <f t="shared" si="171"/>
        <v>15.395415000000002</v>
      </c>
      <c r="K10988" s="22" t="str">
        <f>IF(I10988&lt;&gt;"",SUMIF(Table1[Codigo_servico],A10988,Table1[Subtotal_insumo]),"")</f>
        <v/>
      </c>
      <c r="L10988" s="18">
        <f>IF(Table1[[#This Row],[Ordem_insumos]]&lt;&gt;0,VLOOKUP(Table1[[#This Row],[Codigo_servico]],Preencher_Orcamento!$B:$D,3,FALSE)*Table1[[#This Row],[Qtde_insumo]],"")</f>
        <v>0</v>
      </c>
      <c r="M10988" s="18">
        <f>IF(Table1[[#This Row],[Ordem_insumos]]&lt;&gt;0,VLOOKUP(Table1[[#This Row],[Codigo_servico]],Preencher_Orcamento!$B:$D,3,FALSE)*Table1[[#This Row],[Subtotal_insumo]],"")</f>
        <v>0</v>
      </c>
    </row>
    <row r="10989" spans="1:13" x14ac:dyDescent="0.25">
      <c r="A10989" s="3">
        <v>170215</v>
      </c>
      <c r="B10989" s="125">
        <v>0</v>
      </c>
      <c r="C10989" s="131" t="s">
        <v>4429</v>
      </c>
      <c r="D10989" s="132"/>
      <c r="E10989" s="4"/>
      <c r="F10989" s="4"/>
      <c r="G10989" s="17" t="str">
        <f>IFERROR(VLOOKUP(Table1[[#This Row],[Codigo_insumo]],BD_Insumos!$B:$E,4),"")</f>
        <v/>
      </c>
      <c r="H10989" s="139"/>
      <c r="I10989" s="5" t="s">
        <v>170</v>
      </c>
      <c r="J10989" s="20" t="str">
        <f t="shared" si="171"/>
        <v/>
      </c>
      <c r="K10989" s="21">
        <f>IF(I10989&lt;&gt;"",SUMIF(Table1[Codigo_servico],A10989,Table1[Subtotal_insumo]),"")</f>
        <v>41.338350733800119</v>
      </c>
      <c r="L10989" s="17" t="str">
        <f>IF(Table1[[#This Row],[Ordem_insumos]]&lt;&gt;0,VLOOKUP(Table1[[#This Row],[Codigo_servico]],Preencher_Orcamento!$B:$D,3,FALSE)*Table1[[#This Row],[Qtde_insumo]],"")</f>
        <v/>
      </c>
      <c r="M10989" s="17" t="str">
        <f>IF(Table1[[#This Row],[Ordem_insumos]]&lt;&gt;0,VLOOKUP(Table1[[#This Row],[Codigo_servico]],Preencher_Orcamento!$B:$D,3,FALSE)*Table1[[#This Row],[Subtotal_insumo]],"")</f>
        <v/>
      </c>
    </row>
    <row r="10990" spans="1:13" ht="26.25" x14ac:dyDescent="0.25">
      <c r="A10990" s="6">
        <v>170215</v>
      </c>
      <c r="B10990" s="126">
        <v>1</v>
      </c>
      <c r="C10990" s="133"/>
      <c r="D10990" s="134">
        <v>38550</v>
      </c>
      <c r="E10990" s="7" t="s">
        <v>904</v>
      </c>
      <c r="F10990" s="8" t="s">
        <v>170</v>
      </c>
      <c r="G10990" s="16">
        <f>IFERROR(VLOOKUP(Table1[[#This Row],[Codigo_insumo]],BD_Insumos!$B:$E,4),"")</f>
        <v>3.4163000000000001</v>
      </c>
      <c r="H10990" s="140">
        <v>0.35</v>
      </c>
      <c r="I10990" s="9"/>
      <c r="J10990" s="22">
        <f t="shared" si="171"/>
        <v>1.195705</v>
      </c>
      <c r="K10990" s="22" t="str">
        <f>IF(I10990&lt;&gt;"",SUMIF(Table1[Codigo_servico],A10990,Table1[Subtotal_insumo]),"")</f>
        <v/>
      </c>
      <c r="L10990" s="16">
        <f>IF(Table1[[#This Row],[Ordem_insumos]]&lt;&gt;0,VLOOKUP(Table1[[#This Row],[Codigo_servico]],Preencher_Orcamento!$B:$D,3,FALSE)*Table1[[#This Row],[Qtde_insumo]],"")</f>
        <v>0</v>
      </c>
      <c r="M10990" s="16">
        <f>IF(Table1[[#This Row],[Ordem_insumos]]&lt;&gt;0,VLOOKUP(Table1[[#This Row],[Codigo_servico]],Preencher_Orcamento!$B:$D,3,FALSE)*Table1[[#This Row],[Subtotal_insumo]],"")</f>
        <v>0</v>
      </c>
    </row>
    <row r="10991" spans="1:13" x14ac:dyDescent="0.25">
      <c r="A10991" s="6">
        <v>170215</v>
      </c>
      <c r="B10991" s="126">
        <v>2</v>
      </c>
      <c r="C10991" s="133"/>
      <c r="D10991" s="134">
        <v>10612</v>
      </c>
      <c r="E10991" s="7" t="s">
        <v>122</v>
      </c>
      <c r="F10991" s="8" t="s">
        <v>58</v>
      </c>
      <c r="G10991" s="16">
        <f>IFERROR(VLOOKUP(Table1[[#This Row],[Codigo_insumo]],BD_Insumos!$B:$E,4),"")</f>
        <v>250.2276</v>
      </c>
      <c r="H10991" s="140">
        <v>7.0000000000000007E-2</v>
      </c>
      <c r="I10991" s="9"/>
      <c r="J10991" s="22">
        <f t="shared" si="171"/>
        <v>17.515932000000003</v>
      </c>
      <c r="K10991" s="22" t="str">
        <f>IF(I10991&lt;&gt;"",SUMIF(Table1[Codigo_servico],A10991,Table1[Subtotal_insumo]),"")</f>
        <v/>
      </c>
      <c r="L10991" s="16">
        <f>IF(Table1[[#This Row],[Ordem_insumos]]&lt;&gt;0,VLOOKUP(Table1[[#This Row],[Codigo_servico]],Preencher_Orcamento!$B:$D,3,FALSE)*Table1[[#This Row],[Qtde_insumo]],"")</f>
        <v>0</v>
      </c>
      <c r="M10991" s="16">
        <f>IF(Table1[[#This Row],[Ordem_insumos]]&lt;&gt;0,VLOOKUP(Table1[[#This Row],[Codigo_servico]],Preencher_Orcamento!$B:$D,3,FALSE)*Table1[[#This Row],[Subtotal_insumo]],"")</f>
        <v>0</v>
      </c>
    </row>
    <row r="10992" spans="1:13" x14ac:dyDescent="0.25">
      <c r="A10992" s="6">
        <v>170215</v>
      </c>
      <c r="B10992" s="126">
        <v>3</v>
      </c>
      <c r="C10992" s="133"/>
      <c r="D10992" s="134">
        <v>2020</v>
      </c>
      <c r="E10992" s="7" t="s">
        <v>2188</v>
      </c>
      <c r="F10992" s="8" t="s">
        <v>2140</v>
      </c>
      <c r="G10992" s="16">
        <f>IFERROR(VLOOKUP(Table1[[#This Row],[Codigo_insumo]],BD_Insumos!$B:$E,4),"")</f>
        <v>15.860837164231068</v>
      </c>
      <c r="H10992" s="140">
        <v>0.45</v>
      </c>
      <c r="I10992" s="9"/>
      <c r="J10992" s="22">
        <f t="shared" si="171"/>
        <v>7.1373767239039809</v>
      </c>
      <c r="K10992" s="22" t="str">
        <f>IF(I10992&lt;&gt;"",SUMIF(Table1[Codigo_servico],A10992,Table1[Subtotal_insumo]),"")</f>
        <v/>
      </c>
      <c r="L10992" s="16">
        <f>IF(Table1[[#This Row],[Ordem_insumos]]&lt;&gt;0,VLOOKUP(Table1[[#This Row],[Codigo_servico]],Preencher_Orcamento!$B:$D,3,FALSE)*Table1[[#This Row],[Qtde_insumo]],"")</f>
        <v>0</v>
      </c>
      <c r="M10992" s="16">
        <f>IF(Table1[[#This Row],[Ordem_insumos]]&lt;&gt;0,VLOOKUP(Table1[[#This Row],[Codigo_servico]],Preencher_Orcamento!$B:$D,3,FALSE)*Table1[[#This Row],[Subtotal_insumo]],"")</f>
        <v>0</v>
      </c>
    </row>
    <row r="10993" spans="1:13" x14ac:dyDescent="0.25">
      <c r="A10993" s="6">
        <v>170215</v>
      </c>
      <c r="B10993" s="126">
        <v>4</v>
      </c>
      <c r="C10993" s="133"/>
      <c r="D10993" s="134">
        <v>2013</v>
      </c>
      <c r="E10993" s="7" t="s">
        <v>2184</v>
      </c>
      <c r="F10993" s="8" t="s">
        <v>2140</v>
      </c>
      <c r="G10993" s="16">
        <f>IFERROR(VLOOKUP(Table1[[#This Row],[Codigo_insumo]],BD_Insumos!$B:$E,4),"")</f>
        <v>15.756939025755017</v>
      </c>
      <c r="H10993" s="140">
        <v>8.8000000000000005E-3</v>
      </c>
      <c r="I10993" s="9"/>
      <c r="J10993" s="22">
        <f t="shared" si="171"/>
        <v>0.13866106342664417</v>
      </c>
      <c r="K10993" s="22" t="str">
        <f>IF(I10993&lt;&gt;"",SUMIF(Table1[Codigo_servico],A10993,Table1[Subtotal_insumo]),"")</f>
        <v/>
      </c>
      <c r="L10993" s="16">
        <f>IF(Table1[[#This Row],[Ordem_insumos]]&lt;&gt;0,VLOOKUP(Table1[[#This Row],[Codigo_servico]],Preencher_Orcamento!$B:$D,3,FALSE)*Table1[[#This Row],[Qtde_insumo]],"")</f>
        <v>0</v>
      </c>
      <c r="M10993" s="16">
        <f>IF(Table1[[#This Row],[Ordem_insumos]]&lt;&gt;0,VLOOKUP(Table1[[#This Row],[Codigo_servico]],Preencher_Orcamento!$B:$D,3,FALSE)*Table1[[#This Row],[Subtotal_insumo]],"")</f>
        <v>0</v>
      </c>
    </row>
    <row r="10994" spans="1:13" x14ac:dyDescent="0.25">
      <c r="A10994" s="6">
        <v>170215</v>
      </c>
      <c r="B10994" s="126">
        <v>5</v>
      </c>
      <c r="C10994" s="133"/>
      <c r="D10994" s="134">
        <v>17515</v>
      </c>
      <c r="E10994" s="7" t="s">
        <v>383</v>
      </c>
      <c r="F10994" s="8" t="s">
        <v>197</v>
      </c>
      <c r="G10994" s="18">
        <f>IFERROR(VLOOKUP(Table1[[#This Row],[Codigo_insumo]],BD_Insumos!$B:$E,4),"")</f>
        <v>5.5275999999999996</v>
      </c>
      <c r="H10994" s="140">
        <v>1.6000000000000001E-3</v>
      </c>
      <c r="I10994" s="9"/>
      <c r="J10994" s="23">
        <f t="shared" si="171"/>
        <v>8.8441600000000002E-3</v>
      </c>
      <c r="K10994" s="22" t="str">
        <f>IF(I10994&lt;&gt;"",SUMIF(Table1[Codigo_servico],A10994,Table1[Subtotal_insumo]),"")</f>
        <v/>
      </c>
      <c r="L10994" s="18">
        <f>IF(Table1[[#This Row],[Ordem_insumos]]&lt;&gt;0,VLOOKUP(Table1[[#This Row],[Codigo_servico]],Preencher_Orcamento!$B:$D,3,FALSE)*Table1[[#This Row],[Qtde_insumo]],"")</f>
        <v>0</v>
      </c>
      <c r="M10994" s="18">
        <f>IF(Table1[[#This Row],[Ordem_insumos]]&lt;&gt;0,VLOOKUP(Table1[[#This Row],[Codigo_servico]],Preencher_Orcamento!$B:$D,3,FALSE)*Table1[[#This Row],[Subtotal_insumo]],"")</f>
        <v>0</v>
      </c>
    </row>
    <row r="10995" spans="1:13" x14ac:dyDescent="0.25">
      <c r="A10995" s="6">
        <v>170215</v>
      </c>
      <c r="B10995" s="126">
        <v>6</v>
      </c>
      <c r="C10995" s="133"/>
      <c r="D10995" s="134">
        <v>2014</v>
      </c>
      <c r="E10995" s="7" t="s">
        <v>2185</v>
      </c>
      <c r="F10995" s="8" t="s">
        <v>2140</v>
      </c>
      <c r="G10995" s="18">
        <f>IFERROR(VLOOKUP(Table1[[#This Row],[Codigo_insumo]],BD_Insumos!$B:$E,4),"")</f>
        <v>13.173665210544026</v>
      </c>
      <c r="H10995" s="140">
        <v>8.8000000000000005E-3</v>
      </c>
      <c r="I10995" s="9"/>
      <c r="J10995" s="23">
        <f t="shared" si="171"/>
        <v>0.11592825385278743</v>
      </c>
      <c r="K10995" s="22" t="str">
        <f>IF(I10995&lt;&gt;"",SUMIF(Table1[Codigo_servico],A10995,Table1[Subtotal_insumo]),"")</f>
        <v/>
      </c>
      <c r="L10995" s="18">
        <f>IF(Table1[[#This Row],[Ordem_insumos]]&lt;&gt;0,VLOOKUP(Table1[[#This Row],[Codigo_servico]],Preencher_Orcamento!$B:$D,3,FALSE)*Table1[[#This Row],[Qtde_insumo]],"")</f>
        <v>0</v>
      </c>
      <c r="M10995" s="18">
        <f>IF(Table1[[#This Row],[Ordem_insumos]]&lt;&gt;0,VLOOKUP(Table1[[#This Row],[Codigo_servico]],Preencher_Orcamento!$B:$D,3,FALSE)*Table1[[#This Row],[Subtotal_insumo]],"")</f>
        <v>0</v>
      </c>
    </row>
    <row r="10996" spans="1:13" x14ac:dyDescent="0.25">
      <c r="A10996" s="6">
        <v>170215</v>
      </c>
      <c r="B10996" s="126">
        <v>7</v>
      </c>
      <c r="C10996" s="133"/>
      <c r="D10996" s="134">
        <v>11070</v>
      </c>
      <c r="E10996" s="7" t="s">
        <v>185</v>
      </c>
      <c r="F10996" s="8" t="s">
        <v>5</v>
      </c>
      <c r="G10996" s="18">
        <f>IFERROR(VLOOKUP(Table1[[#This Row],[Codigo_insumo]],BD_Insumos!$B:$E,4),"")</f>
        <v>4.1189999999999998</v>
      </c>
      <c r="H10996" s="140">
        <v>1.333E-2</v>
      </c>
      <c r="I10996" s="9"/>
      <c r="J10996" s="23">
        <f t="shared" si="171"/>
        <v>5.4906269999999993E-2</v>
      </c>
      <c r="K10996" s="22" t="str">
        <f>IF(I10996&lt;&gt;"",SUMIF(Table1[Codigo_servico],A10996,Table1[Subtotal_insumo]),"")</f>
        <v/>
      </c>
      <c r="L10996" s="18">
        <f>IF(Table1[[#This Row],[Ordem_insumos]]&lt;&gt;0,VLOOKUP(Table1[[#This Row],[Codigo_servico]],Preencher_Orcamento!$B:$D,3,FALSE)*Table1[[#This Row],[Qtde_insumo]],"")</f>
        <v>0</v>
      </c>
      <c r="M10996" s="18">
        <f>IF(Table1[[#This Row],[Ordem_insumos]]&lt;&gt;0,VLOOKUP(Table1[[#This Row],[Codigo_servico]],Preencher_Orcamento!$B:$D,3,FALSE)*Table1[[#This Row],[Subtotal_insumo]],"")</f>
        <v>0</v>
      </c>
    </row>
    <row r="10997" spans="1:13" x14ac:dyDescent="0.25">
      <c r="A10997" s="6">
        <v>170215</v>
      </c>
      <c r="B10997" s="126">
        <v>8</v>
      </c>
      <c r="C10997" s="133"/>
      <c r="D10997" s="134">
        <v>2099</v>
      </c>
      <c r="E10997" s="7" t="s">
        <v>2205</v>
      </c>
      <c r="F10997" s="8" t="s">
        <v>2140</v>
      </c>
      <c r="G10997" s="18">
        <f>IFERROR(VLOOKUP(Table1[[#This Row],[Codigo_insumo]],BD_Insumos!$B:$E,4),"")</f>
        <v>12.627877718847255</v>
      </c>
      <c r="H10997" s="140">
        <v>1.2</v>
      </c>
      <c r="I10997" s="9"/>
      <c r="J10997" s="23">
        <f t="shared" si="171"/>
        <v>15.153453262616706</v>
      </c>
      <c r="K10997" s="22" t="str">
        <f>IF(I10997&lt;&gt;"",SUMIF(Table1[Codigo_servico],A10997,Table1[Subtotal_insumo]),"")</f>
        <v/>
      </c>
      <c r="L10997" s="18">
        <f>IF(Table1[[#This Row],[Ordem_insumos]]&lt;&gt;0,VLOOKUP(Table1[[#This Row],[Codigo_servico]],Preencher_Orcamento!$B:$D,3,FALSE)*Table1[[#This Row],[Qtde_insumo]],"")</f>
        <v>0</v>
      </c>
      <c r="M10997" s="18">
        <f>IF(Table1[[#This Row],[Ordem_insumos]]&lt;&gt;0,VLOOKUP(Table1[[#This Row],[Codigo_servico]],Preencher_Orcamento!$B:$D,3,FALSE)*Table1[[#This Row],[Subtotal_insumo]],"")</f>
        <v>0</v>
      </c>
    </row>
    <row r="10998" spans="1:13" x14ac:dyDescent="0.25">
      <c r="A10998" s="6">
        <v>170215</v>
      </c>
      <c r="B10998" s="126">
        <v>9</v>
      </c>
      <c r="C10998" s="133"/>
      <c r="D10998" s="134">
        <v>11066</v>
      </c>
      <c r="E10998" s="7" t="s">
        <v>183</v>
      </c>
      <c r="F10998" s="8" t="s">
        <v>5</v>
      </c>
      <c r="G10998" s="18">
        <f>IFERROR(VLOOKUP(Table1[[#This Row],[Codigo_insumo]],BD_Insumos!$B:$E,4),"")</f>
        <v>1.0965</v>
      </c>
      <c r="H10998" s="140">
        <v>1.6E-2</v>
      </c>
      <c r="I10998" s="9"/>
      <c r="J10998" s="23">
        <f t="shared" si="171"/>
        <v>1.7544000000000001E-2</v>
      </c>
      <c r="K10998" s="22" t="str">
        <f>IF(I10998&lt;&gt;"",SUMIF(Table1[Codigo_servico],A10998,Table1[Subtotal_insumo]),"")</f>
        <v/>
      </c>
      <c r="L10998" s="18">
        <f>IF(Table1[[#This Row],[Ordem_insumos]]&lt;&gt;0,VLOOKUP(Table1[[#This Row],[Codigo_servico]],Preencher_Orcamento!$B:$D,3,FALSE)*Table1[[#This Row],[Qtde_insumo]],"")</f>
        <v>0</v>
      </c>
      <c r="M10998" s="18">
        <f>IF(Table1[[#This Row],[Ordem_insumos]]&lt;&gt;0,VLOOKUP(Table1[[#This Row],[Codigo_servico]],Preencher_Orcamento!$B:$D,3,FALSE)*Table1[[#This Row],[Subtotal_insumo]],"")</f>
        <v>0</v>
      </c>
    </row>
    <row r="10999" spans="1:13" x14ac:dyDescent="0.25">
      <c r="A10999" s="3">
        <v>170218</v>
      </c>
      <c r="B10999" s="125">
        <v>0</v>
      </c>
      <c r="C10999" s="131" t="s">
        <v>4430</v>
      </c>
      <c r="D10999" s="132"/>
      <c r="E10999" s="4"/>
      <c r="F10999" s="4"/>
      <c r="G10999" s="17" t="str">
        <f>IFERROR(VLOOKUP(Table1[[#This Row],[Codigo_insumo]],BD_Insumos!$B:$E,4),"")</f>
        <v/>
      </c>
      <c r="H10999" s="139"/>
      <c r="I10999" s="5" t="s">
        <v>170</v>
      </c>
      <c r="J10999" s="20" t="str">
        <f t="shared" si="171"/>
        <v/>
      </c>
      <c r="K10999" s="21">
        <f>IF(I10999&lt;&gt;"",SUMIF(Table1[Codigo_servico],A10999,Table1[Subtotal_insumo]),"")</f>
        <v>37.275517496505159</v>
      </c>
      <c r="L10999" s="17" t="str">
        <f>IF(Table1[[#This Row],[Ordem_insumos]]&lt;&gt;0,VLOOKUP(Table1[[#This Row],[Codigo_servico]],Preencher_Orcamento!$B:$D,3,FALSE)*Table1[[#This Row],[Qtde_insumo]],"")</f>
        <v/>
      </c>
      <c r="M10999" s="17" t="str">
        <f>IF(Table1[[#This Row],[Ordem_insumos]]&lt;&gt;0,VLOOKUP(Table1[[#This Row],[Codigo_servico]],Preencher_Orcamento!$B:$D,3,FALSE)*Table1[[#This Row],[Subtotal_insumo]],"")</f>
        <v/>
      </c>
    </row>
    <row r="11000" spans="1:13" x14ac:dyDescent="0.25">
      <c r="A11000" s="6">
        <v>170218</v>
      </c>
      <c r="B11000" s="126">
        <v>1</v>
      </c>
      <c r="C11000" s="133"/>
      <c r="D11000" s="134">
        <v>10604</v>
      </c>
      <c r="E11000" s="7" t="s">
        <v>114</v>
      </c>
      <c r="F11000" s="8" t="s">
        <v>58</v>
      </c>
      <c r="G11000" s="16">
        <f>IFERROR(VLOOKUP(Table1[[#This Row],[Codigo_insumo]],BD_Insumos!$B:$E,4),"")</f>
        <v>182.33539999999999</v>
      </c>
      <c r="H11000" s="140">
        <v>7.0000000000000007E-2</v>
      </c>
      <c r="I11000" s="9"/>
      <c r="J11000" s="22">
        <f t="shared" si="171"/>
        <v>12.763478000000001</v>
      </c>
      <c r="K11000" s="22" t="str">
        <f>IF(I11000&lt;&gt;"",SUMIF(Table1[Codigo_servico],A11000,Table1[Subtotal_insumo]),"")</f>
        <v/>
      </c>
      <c r="L11000" s="16">
        <f>IF(Table1[[#This Row],[Ordem_insumos]]&lt;&gt;0,VLOOKUP(Table1[[#This Row],[Codigo_servico]],Preencher_Orcamento!$B:$D,3,FALSE)*Table1[[#This Row],[Qtde_insumo]],"")</f>
        <v>0</v>
      </c>
      <c r="M11000" s="16">
        <f>IF(Table1[[#This Row],[Ordem_insumos]]&lt;&gt;0,VLOOKUP(Table1[[#This Row],[Codigo_servico]],Preencher_Orcamento!$B:$D,3,FALSE)*Table1[[#This Row],[Subtotal_insumo]],"")</f>
        <v>0</v>
      </c>
    </row>
    <row r="11001" spans="1:13" x14ac:dyDescent="0.25">
      <c r="A11001" s="6">
        <v>170218</v>
      </c>
      <c r="B11001" s="126">
        <v>2</v>
      </c>
      <c r="C11001" s="133"/>
      <c r="D11001" s="134">
        <v>2020</v>
      </c>
      <c r="E11001" s="7" t="s">
        <v>2188</v>
      </c>
      <c r="F11001" s="8" t="s">
        <v>2140</v>
      </c>
      <c r="G11001" s="16">
        <f>IFERROR(VLOOKUP(Table1[[#This Row],[Codigo_insumo]],BD_Insumos!$B:$E,4),"")</f>
        <v>15.860837164231068</v>
      </c>
      <c r="H11001" s="140">
        <v>0.3</v>
      </c>
      <c r="I11001" s="9"/>
      <c r="J11001" s="22">
        <f t="shared" si="171"/>
        <v>4.75825114926932</v>
      </c>
      <c r="K11001" s="22" t="str">
        <f>IF(I11001&lt;&gt;"",SUMIF(Table1[Codigo_servico],A11001,Table1[Subtotal_insumo]),"")</f>
        <v/>
      </c>
      <c r="L11001" s="16">
        <f>IF(Table1[[#This Row],[Ordem_insumos]]&lt;&gt;0,VLOOKUP(Table1[[#This Row],[Codigo_servico]],Preencher_Orcamento!$B:$D,3,FALSE)*Table1[[#This Row],[Qtde_insumo]],"")</f>
        <v>0</v>
      </c>
      <c r="M11001" s="16">
        <f>IF(Table1[[#This Row],[Ordem_insumos]]&lt;&gt;0,VLOOKUP(Table1[[#This Row],[Codigo_servico]],Preencher_Orcamento!$B:$D,3,FALSE)*Table1[[#This Row],[Subtotal_insumo]],"")</f>
        <v>0</v>
      </c>
    </row>
    <row r="11002" spans="1:13" x14ac:dyDescent="0.25">
      <c r="A11002" s="6">
        <v>170218</v>
      </c>
      <c r="B11002" s="126">
        <v>3</v>
      </c>
      <c r="C11002" s="133"/>
      <c r="D11002" s="134">
        <v>10550</v>
      </c>
      <c r="E11002" s="7" t="s">
        <v>97</v>
      </c>
      <c r="F11002" s="8" t="s">
        <v>58</v>
      </c>
      <c r="G11002" s="18">
        <f>IFERROR(VLOOKUP(Table1[[#This Row],[Codigo_insumo]],BD_Insumos!$B:$E,4),"")</f>
        <v>71.755899999999997</v>
      </c>
      <c r="H11002" s="140">
        <v>0.01</v>
      </c>
      <c r="I11002" s="9"/>
      <c r="J11002" s="23">
        <f t="shared" si="171"/>
        <v>0.71755899999999995</v>
      </c>
      <c r="K11002" s="22" t="str">
        <f>IF(I11002&lt;&gt;"",SUMIF(Table1[Codigo_servico],A11002,Table1[Subtotal_insumo]),"")</f>
        <v/>
      </c>
      <c r="L11002" s="18">
        <f>IF(Table1[[#This Row],[Ordem_insumos]]&lt;&gt;0,VLOOKUP(Table1[[#This Row],[Codigo_servico]],Preencher_Orcamento!$B:$D,3,FALSE)*Table1[[#This Row],[Qtde_insumo]],"")</f>
        <v>0</v>
      </c>
      <c r="M11002" s="18">
        <f>IF(Table1[[#This Row],[Ordem_insumos]]&lt;&gt;0,VLOOKUP(Table1[[#This Row],[Codigo_servico]],Preencher_Orcamento!$B:$D,3,FALSE)*Table1[[#This Row],[Subtotal_insumo]],"")</f>
        <v>0</v>
      </c>
    </row>
    <row r="11003" spans="1:13" x14ac:dyDescent="0.25">
      <c r="A11003" s="6">
        <v>170218</v>
      </c>
      <c r="B11003" s="126">
        <v>4</v>
      </c>
      <c r="C11003" s="133"/>
      <c r="D11003" s="134">
        <v>11064</v>
      </c>
      <c r="E11003" s="7" t="s">
        <v>182</v>
      </c>
      <c r="F11003" s="8" t="s">
        <v>5</v>
      </c>
      <c r="G11003" s="18">
        <f>IFERROR(VLOOKUP(Table1[[#This Row],[Codigo_insumo]],BD_Insumos!$B:$E,4),"")</f>
        <v>0.58689999999999998</v>
      </c>
      <c r="H11003" s="140">
        <v>1</v>
      </c>
      <c r="I11003" s="9"/>
      <c r="J11003" s="23">
        <f t="shared" si="171"/>
        <v>0.58689999999999998</v>
      </c>
      <c r="K11003" s="22" t="str">
        <f>IF(I11003&lt;&gt;"",SUMIF(Table1[Codigo_servico],A11003,Table1[Subtotal_insumo]),"")</f>
        <v/>
      </c>
      <c r="L11003" s="18">
        <f>IF(Table1[[#This Row],[Ordem_insumos]]&lt;&gt;0,VLOOKUP(Table1[[#This Row],[Codigo_servico]],Preencher_Orcamento!$B:$D,3,FALSE)*Table1[[#This Row],[Qtde_insumo]],"")</f>
        <v>0</v>
      </c>
      <c r="M11003" s="18">
        <f>IF(Table1[[#This Row],[Ordem_insumos]]&lt;&gt;0,VLOOKUP(Table1[[#This Row],[Codigo_servico]],Preencher_Orcamento!$B:$D,3,FALSE)*Table1[[#This Row],[Subtotal_insumo]],"")</f>
        <v>0</v>
      </c>
    </row>
    <row r="11004" spans="1:13" x14ac:dyDescent="0.25">
      <c r="A11004" s="6">
        <v>170218</v>
      </c>
      <c r="B11004" s="126">
        <v>5</v>
      </c>
      <c r="C11004" s="133"/>
      <c r="D11004" s="134">
        <v>2099</v>
      </c>
      <c r="E11004" s="7" t="s">
        <v>2205</v>
      </c>
      <c r="F11004" s="8" t="s">
        <v>2140</v>
      </c>
      <c r="G11004" s="18">
        <f>IFERROR(VLOOKUP(Table1[[#This Row],[Codigo_insumo]],BD_Insumos!$B:$E,4),"")</f>
        <v>12.627877718847255</v>
      </c>
      <c r="H11004" s="140">
        <v>1.4610000000000001</v>
      </c>
      <c r="I11004" s="9"/>
      <c r="J11004" s="23">
        <f t="shared" si="171"/>
        <v>18.449329347235842</v>
      </c>
      <c r="K11004" s="22" t="str">
        <f>IF(I11004&lt;&gt;"",SUMIF(Table1[Codigo_servico],A11004,Table1[Subtotal_insumo]),"")</f>
        <v/>
      </c>
      <c r="L11004" s="18">
        <f>IF(Table1[[#This Row],[Ordem_insumos]]&lt;&gt;0,VLOOKUP(Table1[[#This Row],[Codigo_servico]],Preencher_Orcamento!$B:$D,3,FALSE)*Table1[[#This Row],[Qtde_insumo]],"")</f>
        <v>0</v>
      </c>
      <c r="M11004" s="18">
        <f>IF(Table1[[#This Row],[Ordem_insumos]]&lt;&gt;0,VLOOKUP(Table1[[#This Row],[Codigo_servico]],Preencher_Orcamento!$B:$D,3,FALSE)*Table1[[#This Row],[Subtotal_insumo]],"")</f>
        <v>0</v>
      </c>
    </row>
    <row r="11005" spans="1:13" x14ac:dyDescent="0.25">
      <c r="A11005" s="3">
        <v>170219</v>
      </c>
      <c r="B11005" s="125">
        <v>0</v>
      </c>
      <c r="C11005" s="131" t="s">
        <v>4431</v>
      </c>
      <c r="D11005" s="132"/>
      <c r="E11005" s="4"/>
      <c r="F11005" s="4"/>
      <c r="G11005" s="17" t="str">
        <f>IFERROR(VLOOKUP(Table1[[#This Row],[Codigo_insumo]],BD_Insumos!$B:$E,4),"")</f>
        <v/>
      </c>
      <c r="H11005" s="139"/>
      <c r="I11005" s="5" t="s">
        <v>170</v>
      </c>
      <c r="J11005" s="20" t="str">
        <f t="shared" si="171"/>
        <v/>
      </c>
      <c r="K11005" s="21">
        <f>IF(I11005&lt;&gt;"",SUMIF(Table1[Codigo_servico],A11005,Table1[Subtotal_insumo]),"")</f>
        <v>38.520944182873372</v>
      </c>
      <c r="L11005" s="17" t="str">
        <f>IF(Table1[[#This Row],[Ordem_insumos]]&lt;&gt;0,VLOOKUP(Table1[[#This Row],[Codigo_servico]],Preencher_Orcamento!$B:$D,3,FALSE)*Table1[[#This Row],[Qtde_insumo]],"")</f>
        <v/>
      </c>
      <c r="M11005" s="17" t="str">
        <f>IF(Table1[[#This Row],[Ordem_insumos]]&lt;&gt;0,VLOOKUP(Table1[[#This Row],[Codigo_servico]],Preencher_Orcamento!$B:$D,3,FALSE)*Table1[[#This Row],[Subtotal_insumo]],"")</f>
        <v/>
      </c>
    </row>
    <row r="11006" spans="1:13" x14ac:dyDescent="0.25">
      <c r="A11006" s="6">
        <v>170219</v>
      </c>
      <c r="B11006" s="126">
        <v>1</v>
      </c>
      <c r="C11006" s="133"/>
      <c r="D11006" s="134">
        <v>2099</v>
      </c>
      <c r="E11006" s="7" t="s">
        <v>2205</v>
      </c>
      <c r="F11006" s="8" t="s">
        <v>2140</v>
      </c>
      <c r="G11006" s="16">
        <f>IFERROR(VLOOKUP(Table1[[#This Row],[Codigo_insumo]],BD_Insumos!$B:$E,4),"")</f>
        <v>12.627877718847255</v>
      </c>
      <c r="H11006" s="140">
        <v>1.575</v>
      </c>
      <c r="I11006" s="9"/>
      <c r="J11006" s="22">
        <f t="shared" si="171"/>
        <v>19.888907407184426</v>
      </c>
      <c r="K11006" s="22" t="str">
        <f>IF(I11006&lt;&gt;"",SUMIF(Table1[Codigo_servico],A11006,Table1[Subtotal_insumo]),"")</f>
        <v/>
      </c>
      <c r="L11006" s="16">
        <f>IF(Table1[[#This Row],[Ordem_insumos]]&lt;&gt;0,VLOOKUP(Table1[[#This Row],[Codigo_servico]],Preencher_Orcamento!$B:$D,3,FALSE)*Table1[[#This Row],[Qtde_insumo]],"")</f>
        <v>0</v>
      </c>
      <c r="M11006" s="16">
        <f>IF(Table1[[#This Row],[Ordem_insumos]]&lt;&gt;0,VLOOKUP(Table1[[#This Row],[Codigo_servico]],Preencher_Orcamento!$B:$D,3,FALSE)*Table1[[#This Row],[Subtotal_insumo]],"")</f>
        <v>0</v>
      </c>
    </row>
    <row r="11007" spans="1:13" x14ac:dyDescent="0.25">
      <c r="A11007" s="6">
        <v>170219</v>
      </c>
      <c r="B11007" s="126">
        <v>2</v>
      </c>
      <c r="C11007" s="133"/>
      <c r="D11007" s="134">
        <v>11064</v>
      </c>
      <c r="E11007" s="7" t="s">
        <v>182</v>
      </c>
      <c r="F11007" s="8" t="s">
        <v>5</v>
      </c>
      <c r="G11007" s="16">
        <f>IFERROR(VLOOKUP(Table1[[#This Row],[Codigo_insumo]],BD_Insumos!$B:$E,4),"")</f>
        <v>0.58689999999999998</v>
      </c>
      <c r="H11007" s="140">
        <v>1</v>
      </c>
      <c r="I11007" s="9"/>
      <c r="J11007" s="22">
        <f t="shared" si="171"/>
        <v>0.58689999999999998</v>
      </c>
      <c r="K11007" s="22" t="str">
        <f>IF(I11007&lt;&gt;"",SUMIF(Table1[Codigo_servico],A11007,Table1[Subtotal_insumo]),"")</f>
        <v/>
      </c>
      <c r="L11007" s="16">
        <f>IF(Table1[[#This Row],[Ordem_insumos]]&lt;&gt;0,VLOOKUP(Table1[[#This Row],[Codigo_servico]],Preencher_Orcamento!$B:$D,3,FALSE)*Table1[[#This Row],[Qtde_insumo]],"")</f>
        <v>0</v>
      </c>
      <c r="M11007" s="16">
        <f>IF(Table1[[#This Row],[Ordem_insumos]]&lt;&gt;0,VLOOKUP(Table1[[#This Row],[Codigo_servico]],Preencher_Orcamento!$B:$D,3,FALSE)*Table1[[#This Row],[Subtotal_insumo]],"")</f>
        <v>0</v>
      </c>
    </row>
    <row r="11008" spans="1:13" x14ac:dyDescent="0.25">
      <c r="A11008" s="6">
        <v>170219</v>
      </c>
      <c r="B11008" s="126">
        <v>3</v>
      </c>
      <c r="C11008" s="133"/>
      <c r="D11008" s="134">
        <v>2020</v>
      </c>
      <c r="E11008" s="7" t="s">
        <v>2188</v>
      </c>
      <c r="F11008" s="8" t="s">
        <v>2140</v>
      </c>
      <c r="G11008" s="18">
        <f>IFERROR(VLOOKUP(Table1[[#This Row],[Codigo_insumo]],BD_Insumos!$B:$E,4),"")</f>
        <v>15.860837164231068</v>
      </c>
      <c r="H11008" s="140">
        <v>0.33300000000000002</v>
      </c>
      <c r="I11008" s="9"/>
      <c r="J11008" s="23">
        <f t="shared" si="171"/>
        <v>5.2816587756889462</v>
      </c>
      <c r="K11008" s="22" t="str">
        <f>IF(I11008&lt;&gt;"",SUMIF(Table1[Codigo_servico],A11008,Table1[Subtotal_insumo]),"")</f>
        <v/>
      </c>
      <c r="L11008" s="18">
        <f>IF(Table1[[#This Row],[Ordem_insumos]]&lt;&gt;0,VLOOKUP(Table1[[#This Row],[Codigo_servico]],Preencher_Orcamento!$B:$D,3,FALSE)*Table1[[#This Row],[Qtde_insumo]],"")</f>
        <v>0</v>
      </c>
      <c r="M11008" s="18">
        <f>IF(Table1[[#This Row],[Ordem_insumos]]&lt;&gt;0,VLOOKUP(Table1[[#This Row],[Codigo_servico]],Preencher_Orcamento!$B:$D,3,FALSE)*Table1[[#This Row],[Subtotal_insumo]],"")</f>
        <v>0</v>
      </c>
    </row>
    <row r="11009" spans="1:13" x14ac:dyDescent="0.25">
      <c r="A11009" s="6">
        <v>170219</v>
      </c>
      <c r="B11009" s="126">
        <v>4</v>
      </c>
      <c r="C11009" s="133"/>
      <c r="D11009" s="134">
        <v>10604</v>
      </c>
      <c r="E11009" s="7" t="s">
        <v>114</v>
      </c>
      <c r="F11009" s="8" t="s">
        <v>58</v>
      </c>
      <c r="G11009" s="18">
        <f>IFERROR(VLOOKUP(Table1[[#This Row],[Codigo_insumo]],BD_Insumos!$B:$E,4),"")</f>
        <v>182.33539999999999</v>
      </c>
      <c r="H11009" s="140">
        <v>7.0000000000000007E-2</v>
      </c>
      <c r="I11009" s="9"/>
      <c r="J11009" s="23">
        <f t="shared" si="171"/>
        <v>12.763478000000001</v>
      </c>
      <c r="K11009" s="22" t="str">
        <f>IF(I11009&lt;&gt;"",SUMIF(Table1[Codigo_servico],A11009,Table1[Subtotal_insumo]),"")</f>
        <v/>
      </c>
      <c r="L11009" s="18">
        <f>IF(Table1[[#This Row],[Ordem_insumos]]&lt;&gt;0,VLOOKUP(Table1[[#This Row],[Codigo_servico]],Preencher_Orcamento!$B:$D,3,FALSE)*Table1[[#This Row],[Qtde_insumo]],"")</f>
        <v>0</v>
      </c>
      <c r="M11009" s="18">
        <f>IF(Table1[[#This Row],[Ordem_insumos]]&lt;&gt;0,VLOOKUP(Table1[[#This Row],[Codigo_servico]],Preencher_Orcamento!$B:$D,3,FALSE)*Table1[[#This Row],[Subtotal_insumo]],"")</f>
        <v>0</v>
      </c>
    </row>
    <row r="11010" spans="1:13" x14ac:dyDescent="0.25">
      <c r="A11010" s="3">
        <v>170223</v>
      </c>
      <c r="B11010" s="125">
        <v>0</v>
      </c>
      <c r="C11010" s="131" t="s">
        <v>4432</v>
      </c>
      <c r="D11010" s="132"/>
      <c r="E11010" s="4"/>
      <c r="F11010" s="4"/>
      <c r="G11010" s="17" t="str">
        <f>IFERROR(VLOOKUP(Table1[[#This Row],[Codigo_insumo]],BD_Insumos!$B:$E,4),"")</f>
        <v/>
      </c>
      <c r="H11010" s="139"/>
      <c r="I11010" s="5" t="s">
        <v>170</v>
      </c>
      <c r="J11010" s="20" t="str">
        <f t="shared" ref="J11010:J11073" si="172">IF(I11010="",G11010*H11010,"")</f>
        <v/>
      </c>
      <c r="K11010" s="21">
        <f>IF(I11010&lt;&gt;"",SUMIF(Table1[Codigo_servico],A11010,Table1[Subtotal_insumo]),"")</f>
        <v>117.29256006908236</v>
      </c>
      <c r="L11010" s="17" t="str">
        <f>IF(Table1[[#This Row],[Ordem_insumos]]&lt;&gt;0,VLOOKUP(Table1[[#This Row],[Codigo_servico]],Preencher_Orcamento!$B:$D,3,FALSE)*Table1[[#This Row],[Qtde_insumo]],"")</f>
        <v/>
      </c>
      <c r="M11010" s="17" t="str">
        <f>IF(Table1[[#This Row],[Ordem_insumos]]&lt;&gt;0,VLOOKUP(Table1[[#This Row],[Codigo_servico]],Preencher_Orcamento!$B:$D,3,FALSE)*Table1[[#This Row],[Subtotal_insumo]],"")</f>
        <v/>
      </c>
    </row>
    <row r="11011" spans="1:13" x14ac:dyDescent="0.25">
      <c r="A11011" s="6">
        <v>170223</v>
      </c>
      <c r="B11011" s="126">
        <v>1</v>
      </c>
      <c r="C11011" s="133"/>
      <c r="D11011" s="134">
        <v>10504</v>
      </c>
      <c r="E11011" s="7" t="s">
        <v>61</v>
      </c>
      <c r="F11011" s="8" t="s">
        <v>58</v>
      </c>
      <c r="G11011" s="16">
        <f>IFERROR(VLOOKUP(Table1[[#This Row],[Codigo_insumo]],BD_Insumos!$B:$E,4),"")</f>
        <v>73.739999999999995</v>
      </c>
      <c r="H11011" s="140">
        <v>0.1</v>
      </c>
      <c r="I11011" s="9"/>
      <c r="J11011" s="22">
        <f t="shared" si="172"/>
        <v>7.3739999999999997</v>
      </c>
      <c r="K11011" s="22" t="str">
        <f>IF(I11011&lt;&gt;"",SUMIF(Table1[Codigo_servico],A11011,Table1[Subtotal_insumo]),"")</f>
        <v/>
      </c>
      <c r="L11011" s="16">
        <f>IF(Table1[[#This Row],[Ordem_insumos]]&lt;&gt;0,VLOOKUP(Table1[[#This Row],[Codigo_servico]],Preencher_Orcamento!$B:$D,3,FALSE)*Table1[[#This Row],[Qtde_insumo]],"")</f>
        <v>0</v>
      </c>
      <c r="M11011" s="16">
        <f>IF(Table1[[#This Row],[Ordem_insumos]]&lt;&gt;0,VLOOKUP(Table1[[#This Row],[Codigo_servico]],Preencher_Orcamento!$B:$D,3,FALSE)*Table1[[#This Row],[Subtotal_insumo]],"")</f>
        <v>0</v>
      </c>
    </row>
    <row r="11012" spans="1:13" ht="26.25" x14ac:dyDescent="0.25">
      <c r="A11012" s="6">
        <v>170223</v>
      </c>
      <c r="B11012" s="126">
        <v>2</v>
      </c>
      <c r="C11012" s="133"/>
      <c r="D11012" s="134">
        <v>2062</v>
      </c>
      <c r="E11012" s="7" t="s">
        <v>2197</v>
      </c>
      <c r="F11012" s="8" t="s">
        <v>2140</v>
      </c>
      <c r="G11012" s="16">
        <f>IFERROR(VLOOKUP(Table1[[#This Row],[Codigo_insumo]],BD_Insumos!$B:$E,4),"")</f>
        <v>17.396363994909375</v>
      </c>
      <c r="H11012" s="140">
        <v>0.5</v>
      </c>
      <c r="I11012" s="9"/>
      <c r="J11012" s="22">
        <f t="shared" si="172"/>
        <v>8.6981819974546877</v>
      </c>
      <c r="K11012" s="22" t="str">
        <f>IF(I11012&lt;&gt;"",SUMIF(Table1[Codigo_servico],A11012,Table1[Subtotal_insumo]),"")</f>
        <v/>
      </c>
      <c r="L11012" s="16">
        <f>IF(Table1[[#This Row],[Ordem_insumos]]&lt;&gt;0,VLOOKUP(Table1[[#This Row],[Codigo_servico]],Preencher_Orcamento!$B:$D,3,FALSE)*Table1[[#This Row],[Qtde_insumo]],"")</f>
        <v>0</v>
      </c>
      <c r="M11012" s="16">
        <f>IF(Table1[[#This Row],[Ordem_insumos]]&lt;&gt;0,VLOOKUP(Table1[[#This Row],[Codigo_servico]],Preencher_Orcamento!$B:$D,3,FALSE)*Table1[[#This Row],[Subtotal_insumo]],"")</f>
        <v>0</v>
      </c>
    </row>
    <row r="11013" spans="1:13" x14ac:dyDescent="0.25">
      <c r="A11013" s="6">
        <v>170223</v>
      </c>
      <c r="B11013" s="126">
        <v>3</v>
      </c>
      <c r="C11013" s="133"/>
      <c r="D11013" s="134">
        <v>2099</v>
      </c>
      <c r="E11013" s="7" t="s">
        <v>2205</v>
      </c>
      <c r="F11013" s="8" t="s">
        <v>2140</v>
      </c>
      <c r="G11013" s="18">
        <f>IFERROR(VLOOKUP(Table1[[#This Row],[Codigo_insumo]],BD_Insumos!$B:$E,4),"")</f>
        <v>12.627877718847255</v>
      </c>
      <c r="H11013" s="140">
        <v>0.67</v>
      </c>
      <c r="I11013" s="9"/>
      <c r="J11013" s="23">
        <f t="shared" si="172"/>
        <v>8.4606780716276617</v>
      </c>
      <c r="K11013" s="22" t="str">
        <f>IF(I11013&lt;&gt;"",SUMIF(Table1[Codigo_servico],A11013,Table1[Subtotal_insumo]),"")</f>
        <v/>
      </c>
      <c r="L11013" s="18">
        <f>IF(Table1[[#This Row],[Ordem_insumos]]&lt;&gt;0,VLOOKUP(Table1[[#This Row],[Codigo_servico]],Preencher_Orcamento!$B:$D,3,FALSE)*Table1[[#This Row],[Qtde_insumo]],"")</f>
        <v>0</v>
      </c>
      <c r="M11013" s="18">
        <f>IF(Table1[[#This Row],[Ordem_insumos]]&lt;&gt;0,VLOOKUP(Table1[[#This Row],[Codigo_servico]],Preencher_Orcamento!$B:$D,3,FALSE)*Table1[[#This Row],[Subtotal_insumo]],"")</f>
        <v>0</v>
      </c>
    </row>
    <row r="11014" spans="1:13" ht="26.25" x14ac:dyDescent="0.25">
      <c r="A11014" s="6">
        <v>170223</v>
      </c>
      <c r="B11014" s="126">
        <v>4</v>
      </c>
      <c r="C11014" s="133"/>
      <c r="D11014" s="134">
        <v>36060</v>
      </c>
      <c r="E11014" s="7" t="s">
        <v>743</v>
      </c>
      <c r="F11014" s="8" t="s">
        <v>457</v>
      </c>
      <c r="G11014" s="18">
        <f>IFERROR(VLOOKUP(Table1[[#This Row],[Codigo_insumo]],BD_Insumos!$B:$E,4),"")</f>
        <v>2.8109000000000002</v>
      </c>
      <c r="H11014" s="140">
        <v>33</v>
      </c>
      <c r="I11014" s="9"/>
      <c r="J11014" s="23">
        <f t="shared" si="172"/>
        <v>92.759700000000009</v>
      </c>
      <c r="K11014" s="22" t="str">
        <f>IF(I11014&lt;&gt;"",SUMIF(Table1[Codigo_servico],A11014,Table1[Subtotal_insumo]),"")</f>
        <v/>
      </c>
      <c r="L11014" s="18">
        <f>IF(Table1[[#This Row],[Ordem_insumos]]&lt;&gt;0,VLOOKUP(Table1[[#This Row],[Codigo_servico]],Preencher_Orcamento!$B:$D,3,FALSE)*Table1[[#This Row],[Qtde_insumo]],"")</f>
        <v>0</v>
      </c>
      <c r="M11014" s="18">
        <f>IF(Table1[[#This Row],[Ordem_insumos]]&lt;&gt;0,VLOOKUP(Table1[[#This Row],[Codigo_servico]],Preencher_Orcamento!$B:$D,3,FALSE)*Table1[[#This Row],[Subtotal_insumo]],"")</f>
        <v>0</v>
      </c>
    </row>
    <row r="11015" spans="1:13" x14ac:dyDescent="0.25">
      <c r="A11015" s="3">
        <v>170224</v>
      </c>
      <c r="B11015" s="125">
        <v>0</v>
      </c>
      <c r="C11015" s="131" t="s">
        <v>4433</v>
      </c>
      <c r="D11015" s="132"/>
      <c r="E11015" s="4"/>
      <c r="F11015" s="4"/>
      <c r="G11015" s="17" t="str">
        <f>IFERROR(VLOOKUP(Table1[[#This Row],[Codigo_insumo]],BD_Insumos!$B:$E,4),"")</f>
        <v/>
      </c>
      <c r="H11015" s="139"/>
      <c r="I11015" s="5" t="s">
        <v>170</v>
      </c>
      <c r="J11015" s="20" t="str">
        <f t="shared" si="172"/>
        <v/>
      </c>
      <c r="K11015" s="21">
        <f>IF(I11015&lt;&gt;"",SUMIF(Table1[Codigo_servico],A11015,Table1[Subtotal_insumo]),"")</f>
        <v>130.79315643617241</v>
      </c>
      <c r="L11015" s="17" t="str">
        <f>IF(Table1[[#This Row],[Ordem_insumos]]&lt;&gt;0,VLOOKUP(Table1[[#This Row],[Codigo_servico]],Preencher_Orcamento!$B:$D,3,FALSE)*Table1[[#This Row],[Qtde_insumo]],"")</f>
        <v/>
      </c>
      <c r="M11015" s="17" t="str">
        <f>IF(Table1[[#This Row],[Ordem_insumos]]&lt;&gt;0,VLOOKUP(Table1[[#This Row],[Codigo_servico]],Preencher_Orcamento!$B:$D,3,FALSE)*Table1[[#This Row],[Subtotal_insumo]],"")</f>
        <v/>
      </c>
    </row>
    <row r="11016" spans="1:13" x14ac:dyDescent="0.25">
      <c r="A11016" s="6">
        <v>170224</v>
      </c>
      <c r="B11016" s="126">
        <v>1</v>
      </c>
      <c r="C11016" s="133"/>
      <c r="D11016" s="134">
        <v>2099</v>
      </c>
      <c r="E11016" s="7" t="s">
        <v>2205</v>
      </c>
      <c r="F11016" s="8" t="s">
        <v>2140</v>
      </c>
      <c r="G11016" s="16">
        <f>IFERROR(VLOOKUP(Table1[[#This Row],[Codigo_insumo]],BD_Insumos!$B:$E,4),"")</f>
        <v>12.627877718847255</v>
      </c>
      <c r="H11016" s="140">
        <v>0.86</v>
      </c>
      <c r="I11016" s="9"/>
      <c r="J11016" s="22">
        <f t="shared" si="172"/>
        <v>10.85997483820864</v>
      </c>
      <c r="K11016" s="22" t="str">
        <f>IF(I11016&lt;&gt;"",SUMIF(Table1[Codigo_servico],A11016,Table1[Subtotal_insumo]),"")</f>
        <v/>
      </c>
      <c r="L11016" s="16">
        <f>IF(Table1[[#This Row],[Ordem_insumos]]&lt;&gt;0,VLOOKUP(Table1[[#This Row],[Codigo_servico]],Preencher_Orcamento!$B:$D,3,FALSE)*Table1[[#This Row],[Qtde_insumo]],"")</f>
        <v>0</v>
      </c>
      <c r="M11016" s="16">
        <f>IF(Table1[[#This Row],[Ordem_insumos]]&lt;&gt;0,VLOOKUP(Table1[[#This Row],[Codigo_servico]],Preencher_Orcamento!$B:$D,3,FALSE)*Table1[[#This Row],[Subtotal_insumo]],"")</f>
        <v>0</v>
      </c>
    </row>
    <row r="11017" spans="1:13" ht="26.25" x14ac:dyDescent="0.25">
      <c r="A11017" s="6">
        <v>170224</v>
      </c>
      <c r="B11017" s="126">
        <v>2</v>
      </c>
      <c r="C11017" s="133"/>
      <c r="D11017" s="134">
        <v>2062</v>
      </c>
      <c r="E11017" s="7" t="s">
        <v>2197</v>
      </c>
      <c r="F11017" s="8" t="s">
        <v>2140</v>
      </c>
      <c r="G11017" s="16">
        <f>IFERROR(VLOOKUP(Table1[[#This Row],[Codigo_insumo]],BD_Insumos!$B:$E,4),"")</f>
        <v>17.396363994909375</v>
      </c>
      <c r="H11017" s="140">
        <v>0.4</v>
      </c>
      <c r="I11017" s="9"/>
      <c r="J11017" s="22">
        <f t="shared" si="172"/>
        <v>6.9585455979637505</v>
      </c>
      <c r="K11017" s="22" t="str">
        <f>IF(I11017&lt;&gt;"",SUMIF(Table1[Codigo_servico],A11017,Table1[Subtotal_insumo]),"")</f>
        <v/>
      </c>
      <c r="L11017" s="16">
        <f>IF(Table1[[#This Row],[Ordem_insumos]]&lt;&gt;0,VLOOKUP(Table1[[#This Row],[Codigo_servico]],Preencher_Orcamento!$B:$D,3,FALSE)*Table1[[#This Row],[Qtde_insumo]],"")</f>
        <v>0</v>
      </c>
      <c r="M11017" s="16">
        <f>IF(Table1[[#This Row],[Ordem_insumos]]&lt;&gt;0,VLOOKUP(Table1[[#This Row],[Codigo_servico]],Preencher_Orcamento!$B:$D,3,FALSE)*Table1[[#This Row],[Subtotal_insumo]],"")</f>
        <v>0</v>
      </c>
    </row>
    <row r="11018" spans="1:13" ht="26.25" x14ac:dyDescent="0.25">
      <c r="A11018" s="6">
        <v>170224</v>
      </c>
      <c r="B11018" s="126">
        <v>3</v>
      </c>
      <c r="C11018" s="133"/>
      <c r="D11018" s="134">
        <v>36060</v>
      </c>
      <c r="E11018" s="7" t="s">
        <v>743</v>
      </c>
      <c r="F11018" s="8" t="s">
        <v>457</v>
      </c>
      <c r="G11018" s="18">
        <f>IFERROR(VLOOKUP(Table1[[#This Row],[Codigo_insumo]],BD_Insumos!$B:$E,4),"")</f>
        <v>2.8109000000000002</v>
      </c>
      <c r="H11018" s="140">
        <v>33</v>
      </c>
      <c r="I11018" s="9"/>
      <c r="J11018" s="23">
        <f t="shared" si="172"/>
        <v>92.759700000000009</v>
      </c>
      <c r="K11018" s="22" t="str">
        <f>IF(I11018&lt;&gt;"",SUMIF(Table1[Codigo_servico],A11018,Table1[Subtotal_insumo]),"")</f>
        <v/>
      </c>
      <c r="L11018" s="18">
        <f>IF(Table1[[#This Row],[Ordem_insumos]]&lt;&gt;0,VLOOKUP(Table1[[#This Row],[Codigo_servico]],Preencher_Orcamento!$B:$D,3,FALSE)*Table1[[#This Row],[Qtde_insumo]],"")</f>
        <v>0</v>
      </c>
      <c r="M11018" s="18">
        <f>IF(Table1[[#This Row],[Ordem_insumos]]&lt;&gt;0,VLOOKUP(Table1[[#This Row],[Codigo_servico]],Preencher_Orcamento!$B:$D,3,FALSE)*Table1[[#This Row],[Subtotal_insumo]],"")</f>
        <v>0</v>
      </c>
    </row>
    <row r="11019" spans="1:13" ht="26.25" x14ac:dyDescent="0.25">
      <c r="A11019" s="6">
        <v>170224</v>
      </c>
      <c r="B11019" s="126">
        <v>4</v>
      </c>
      <c r="C11019" s="133"/>
      <c r="D11019" s="134">
        <v>10522</v>
      </c>
      <c r="E11019" s="7" t="s">
        <v>75</v>
      </c>
      <c r="F11019" s="8" t="s">
        <v>58</v>
      </c>
      <c r="G11019" s="18">
        <f>IFERROR(VLOOKUP(Table1[[#This Row],[Codigo_insumo]],BD_Insumos!$B:$E,4),"")</f>
        <v>252.6867</v>
      </c>
      <c r="H11019" s="140">
        <v>0.08</v>
      </c>
      <c r="I11019" s="9"/>
      <c r="J11019" s="23">
        <f t="shared" si="172"/>
        <v>20.214936000000002</v>
      </c>
      <c r="K11019" s="22" t="str">
        <f>IF(I11019&lt;&gt;"",SUMIF(Table1[Codigo_servico],A11019,Table1[Subtotal_insumo]),"")</f>
        <v/>
      </c>
      <c r="L11019" s="18">
        <f>IF(Table1[[#This Row],[Ordem_insumos]]&lt;&gt;0,VLOOKUP(Table1[[#This Row],[Codigo_servico]],Preencher_Orcamento!$B:$D,3,FALSE)*Table1[[#This Row],[Qtde_insumo]],"")</f>
        <v>0</v>
      </c>
      <c r="M11019" s="18">
        <f>IF(Table1[[#This Row],[Ordem_insumos]]&lt;&gt;0,VLOOKUP(Table1[[#This Row],[Codigo_servico]],Preencher_Orcamento!$B:$D,3,FALSE)*Table1[[#This Row],[Subtotal_insumo]],"")</f>
        <v>0</v>
      </c>
    </row>
    <row r="11020" spans="1:13" x14ac:dyDescent="0.25">
      <c r="A11020" s="3">
        <v>170225</v>
      </c>
      <c r="B11020" s="125">
        <v>0</v>
      </c>
      <c r="C11020" s="131" t="s">
        <v>4434</v>
      </c>
      <c r="D11020" s="132"/>
      <c r="E11020" s="4"/>
      <c r="F11020" s="4"/>
      <c r="G11020" s="17" t="str">
        <f>IFERROR(VLOOKUP(Table1[[#This Row],[Codigo_insumo]],BD_Insumos!$B:$E,4),"")</f>
        <v/>
      </c>
      <c r="H11020" s="139"/>
      <c r="I11020" s="5" t="s">
        <v>170</v>
      </c>
      <c r="J11020" s="20" t="str">
        <f t="shared" si="172"/>
        <v/>
      </c>
      <c r="K11020" s="21">
        <f>IF(I11020&lt;&gt;"",SUMIF(Table1[Codigo_servico],A11020,Table1[Subtotal_insumo]),"")</f>
        <v>131.9361451463605</v>
      </c>
      <c r="L11020" s="17" t="str">
        <f>IF(Table1[[#This Row],[Ordem_insumos]]&lt;&gt;0,VLOOKUP(Table1[[#This Row],[Codigo_servico]],Preencher_Orcamento!$B:$D,3,FALSE)*Table1[[#This Row],[Qtde_insumo]],"")</f>
        <v/>
      </c>
      <c r="M11020" s="17" t="str">
        <f>IF(Table1[[#This Row],[Ordem_insumos]]&lt;&gt;0,VLOOKUP(Table1[[#This Row],[Codigo_servico]],Preencher_Orcamento!$B:$D,3,FALSE)*Table1[[#This Row],[Subtotal_insumo]],"")</f>
        <v/>
      </c>
    </row>
    <row r="11021" spans="1:13" x14ac:dyDescent="0.25">
      <c r="A11021" s="6">
        <v>170225</v>
      </c>
      <c r="B11021" s="126">
        <v>1</v>
      </c>
      <c r="C11021" s="133"/>
      <c r="D11021" s="134">
        <v>2099</v>
      </c>
      <c r="E11021" s="7" t="s">
        <v>2205</v>
      </c>
      <c r="F11021" s="8" t="s">
        <v>2140</v>
      </c>
      <c r="G11021" s="16">
        <f>IFERROR(VLOOKUP(Table1[[#This Row],[Codigo_insumo]],BD_Insumos!$B:$E,4),"")</f>
        <v>12.627877718847255</v>
      </c>
      <c r="H11021" s="140">
        <v>3</v>
      </c>
      <c r="I11021" s="9"/>
      <c r="J11021" s="22">
        <f t="shared" si="172"/>
        <v>37.883633156541762</v>
      </c>
      <c r="K11021" s="22" t="str">
        <f>IF(I11021&lt;&gt;"",SUMIF(Table1[Codigo_servico],A11021,Table1[Subtotal_insumo]),"")</f>
        <v/>
      </c>
      <c r="L11021" s="16">
        <f>IF(Table1[[#This Row],[Ordem_insumos]]&lt;&gt;0,VLOOKUP(Table1[[#This Row],[Codigo_servico]],Preencher_Orcamento!$B:$D,3,FALSE)*Table1[[#This Row],[Qtde_insumo]],"")</f>
        <v>0</v>
      </c>
      <c r="M11021" s="16">
        <f>IF(Table1[[#This Row],[Ordem_insumos]]&lt;&gt;0,VLOOKUP(Table1[[#This Row],[Codigo_servico]],Preencher_Orcamento!$B:$D,3,FALSE)*Table1[[#This Row],[Subtotal_insumo]],"")</f>
        <v>0</v>
      </c>
    </row>
    <row r="11022" spans="1:13" x14ac:dyDescent="0.25">
      <c r="A11022" s="6">
        <v>170225</v>
      </c>
      <c r="B11022" s="126">
        <v>2</v>
      </c>
      <c r="C11022" s="133"/>
      <c r="D11022" s="134">
        <v>10501</v>
      </c>
      <c r="E11022" s="7" t="s">
        <v>57</v>
      </c>
      <c r="F11022" s="8" t="s">
        <v>58</v>
      </c>
      <c r="G11022" s="16">
        <f>IFERROR(VLOOKUP(Table1[[#This Row],[Codigo_insumo]],BD_Insumos!$B:$E,4),"")</f>
        <v>74.379800000000003</v>
      </c>
      <c r="H11022" s="140">
        <v>0.08</v>
      </c>
      <c r="I11022" s="9"/>
      <c r="J11022" s="22">
        <f t="shared" si="172"/>
        <v>5.9503840000000006</v>
      </c>
      <c r="K11022" s="22" t="str">
        <f>IF(I11022&lt;&gt;"",SUMIF(Table1[Codigo_servico],A11022,Table1[Subtotal_insumo]),"")</f>
        <v/>
      </c>
      <c r="L11022" s="16">
        <f>IF(Table1[[#This Row],[Ordem_insumos]]&lt;&gt;0,VLOOKUP(Table1[[#This Row],[Codigo_servico]],Preencher_Orcamento!$B:$D,3,FALSE)*Table1[[#This Row],[Qtde_insumo]],"")</f>
        <v>0</v>
      </c>
      <c r="M11022" s="16">
        <f>IF(Table1[[#This Row],[Ordem_insumos]]&lt;&gt;0,VLOOKUP(Table1[[#This Row],[Codigo_servico]],Preencher_Orcamento!$B:$D,3,FALSE)*Table1[[#This Row],[Subtotal_insumo]],"")</f>
        <v>0</v>
      </c>
    </row>
    <row r="11023" spans="1:13" x14ac:dyDescent="0.25">
      <c r="A11023" s="6">
        <v>170225</v>
      </c>
      <c r="B11023" s="126">
        <v>3</v>
      </c>
      <c r="C11023" s="133"/>
      <c r="D11023" s="134">
        <v>36055</v>
      </c>
      <c r="E11023" s="7" t="s">
        <v>742</v>
      </c>
      <c r="F11023" s="8" t="s">
        <v>170</v>
      </c>
      <c r="G11023" s="18">
        <f>IFERROR(VLOOKUP(Table1[[#This Row],[Codigo_insumo]],BD_Insumos!$B:$E,4),"")</f>
        <v>53.309399999999997</v>
      </c>
      <c r="H11023" s="140">
        <v>1</v>
      </c>
      <c r="I11023" s="9"/>
      <c r="J11023" s="23">
        <f t="shared" si="172"/>
        <v>53.309399999999997</v>
      </c>
      <c r="K11023" s="22" t="str">
        <f>IF(I11023&lt;&gt;"",SUMIF(Table1[Codigo_servico],A11023,Table1[Subtotal_insumo]),"")</f>
        <v/>
      </c>
      <c r="L11023" s="18">
        <f>IF(Table1[[#This Row],[Ordem_insumos]]&lt;&gt;0,VLOOKUP(Table1[[#This Row],[Codigo_servico]],Preencher_Orcamento!$B:$D,3,FALSE)*Table1[[#This Row],[Qtde_insumo]],"")</f>
        <v>0</v>
      </c>
      <c r="M11023" s="18">
        <f>IF(Table1[[#This Row],[Ordem_insumos]]&lt;&gt;0,VLOOKUP(Table1[[#This Row],[Codigo_servico]],Preencher_Orcamento!$B:$D,3,FALSE)*Table1[[#This Row],[Subtotal_insumo]],"")</f>
        <v>0</v>
      </c>
    </row>
    <row r="11024" spans="1:13" ht="26.25" x14ac:dyDescent="0.25">
      <c r="A11024" s="6">
        <v>170225</v>
      </c>
      <c r="B11024" s="126">
        <v>4</v>
      </c>
      <c r="C11024" s="133"/>
      <c r="D11024" s="134">
        <v>2062</v>
      </c>
      <c r="E11024" s="7" t="s">
        <v>2197</v>
      </c>
      <c r="F11024" s="8" t="s">
        <v>2140</v>
      </c>
      <c r="G11024" s="18">
        <f>IFERROR(VLOOKUP(Table1[[#This Row],[Codigo_insumo]],BD_Insumos!$B:$E,4),"")</f>
        <v>17.396363994909375</v>
      </c>
      <c r="H11024" s="140">
        <v>2</v>
      </c>
      <c r="I11024" s="9"/>
      <c r="J11024" s="23">
        <f t="shared" si="172"/>
        <v>34.792727989818751</v>
      </c>
      <c r="K11024" s="22" t="str">
        <f>IF(I11024&lt;&gt;"",SUMIF(Table1[Codigo_servico],A11024,Table1[Subtotal_insumo]),"")</f>
        <v/>
      </c>
      <c r="L11024" s="18">
        <f>IF(Table1[[#This Row],[Ordem_insumos]]&lt;&gt;0,VLOOKUP(Table1[[#This Row],[Codigo_servico]],Preencher_Orcamento!$B:$D,3,FALSE)*Table1[[#This Row],[Qtde_insumo]],"")</f>
        <v>0</v>
      </c>
      <c r="M11024" s="18">
        <f>IF(Table1[[#This Row],[Ordem_insumos]]&lt;&gt;0,VLOOKUP(Table1[[#This Row],[Codigo_servico]],Preencher_Orcamento!$B:$D,3,FALSE)*Table1[[#This Row],[Subtotal_insumo]],"")</f>
        <v>0</v>
      </c>
    </row>
    <row r="11025" spans="1:13" x14ac:dyDescent="0.25">
      <c r="A11025" s="3">
        <v>170226</v>
      </c>
      <c r="B11025" s="125">
        <v>0</v>
      </c>
      <c r="C11025" s="131" t="s">
        <v>4435</v>
      </c>
      <c r="D11025" s="132"/>
      <c r="E11025" s="4"/>
      <c r="F11025" s="4"/>
      <c r="G11025" s="17" t="str">
        <f>IFERROR(VLOOKUP(Table1[[#This Row],[Codigo_insumo]],BD_Insumos!$B:$E,4),"")</f>
        <v/>
      </c>
      <c r="H11025" s="139"/>
      <c r="I11025" s="5" t="s">
        <v>170</v>
      </c>
      <c r="J11025" s="20" t="str">
        <f t="shared" si="172"/>
        <v/>
      </c>
      <c r="K11025" s="21">
        <f>IF(I11025&lt;&gt;"",SUMIF(Table1[Codigo_servico],A11025,Table1[Subtotal_insumo]),"")</f>
        <v>150.47251265498591</v>
      </c>
      <c r="L11025" s="17" t="str">
        <f>IF(Table1[[#This Row],[Ordem_insumos]]&lt;&gt;0,VLOOKUP(Table1[[#This Row],[Codigo_servico]],Preencher_Orcamento!$B:$D,3,FALSE)*Table1[[#This Row],[Qtde_insumo]],"")</f>
        <v/>
      </c>
      <c r="M11025" s="17" t="str">
        <f>IF(Table1[[#This Row],[Ordem_insumos]]&lt;&gt;0,VLOOKUP(Table1[[#This Row],[Codigo_servico]],Preencher_Orcamento!$B:$D,3,FALSE)*Table1[[#This Row],[Subtotal_insumo]],"")</f>
        <v/>
      </c>
    </row>
    <row r="11026" spans="1:13" x14ac:dyDescent="0.25">
      <c r="A11026" s="6">
        <v>170226</v>
      </c>
      <c r="B11026" s="126">
        <v>1</v>
      </c>
      <c r="C11026" s="133"/>
      <c r="D11026" s="134">
        <v>10604</v>
      </c>
      <c r="E11026" s="7" t="s">
        <v>114</v>
      </c>
      <c r="F11026" s="8" t="s">
        <v>58</v>
      </c>
      <c r="G11026" s="16">
        <f>IFERROR(VLOOKUP(Table1[[#This Row],[Codigo_insumo]],BD_Insumos!$B:$E,4),"")</f>
        <v>182.33539999999999</v>
      </c>
      <c r="H11026" s="140">
        <v>7.0000000000000007E-2</v>
      </c>
      <c r="I11026" s="9"/>
      <c r="J11026" s="22">
        <f t="shared" si="172"/>
        <v>12.763478000000001</v>
      </c>
      <c r="K11026" s="22" t="str">
        <f>IF(I11026&lt;&gt;"",SUMIF(Table1[Codigo_servico],A11026,Table1[Subtotal_insumo]),"")</f>
        <v/>
      </c>
      <c r="L11026" s="16">
        <f>IF(Table1[[#This Row],[Ordem_insumos]]&lt;&gt;0,VLOOKUP(Table1[[#This Row],[Codigo_servico]],Preencher_Orcamento!$B:$D,3,FALSE)*Table1[[#This Row],[Qtde_insumo]],"")</f>
        <v>0</v>
      </c>
      <c r="M11026" s="16">
        <f>IF(Table1[[#This Row],[Ordem_insumos]]&lt;&gt;0,VLOOKUP(Table1[[#This Row],[Codigo_servico]],Preencher_Orcamento!$B:$D,3,FALSE)*Table1[[#This Row],[Subtotal_insumo]],"")</f>
        <v>0</v>
      </c>
    </row>
    <row r="11027" spans="1:13" ht="26.25" x14ac:dyDescent="0.25">
      <c r="A11027" s="6">
        <v>170226</v>
      </c>
      <c r="B11027" s="126">
        <v>2</v>
      </c>
      <c r="C11027" s="133"/>
      <c r="D11027" s="134">
        <v>87020</v>
      </c>
      <c r="E11027" s="7" t="s">
        <v>2133</v>
      </c>
      <c r="F11027" s="8" t="s">
        <v>168</v>
      </c>
      <c r="G11027" s="16">
        <f>IFERROR(VLOOKUP(Table1[[#This Row],[Codigo_insumo]],BD_Insumos!$B:$E,4),"")</f>
        <v>1.3046</v>
      </c>
      <c r="H11027" s="140">
        <v>0.2</v>
      </c>
      <c r="I11027" s="9"/>
      <c r="J11027" s="22">
        <f t="shared" si="172"/>
        <v>0.26091999999999999</v>
      </c>
      <c r="K11027" s="22" t="str">
        <f>IF(I11027&lt;&gt;"",SUMIF(Table1[Codigo_servico],A11027,Table1[Subtotal_insumo]),"")</f>
        <v/>
      </c>
      <c r="L11027" s="16">
        <f>IF(Table1[[#This Row],[Ordem_insumos]]&lt;&gt;0,VLOOKUP(Table1[[#This Row],[Codigo_servico]],Preencher_Orcamento!$B:$D,3,FALSE)*Table1[[#This Row],[Qtde_insumo]],"")</f>
        <v>0</v>
      </c>
      <c r="M11027" s="16">
        <f>IF(Table1[[#This Row],[Ordem_insumos]]&lt;&gt;0,VLOOKUP(Table1[[#This Row],[Codigo_servico]],Preencher_Orcamento!$B:$D,3,FALSE)*Table1[[#This Row],[Subtotal_insumo]],"")</f>
        <v>0</v>
      </c>
    </row>
    <row r="11028" spans="1:13" ht="26.25" x14ac:dyDescent="0.25">
      <c r="A11028" s="6">
        <v>170226</v>
      </c>
      <c r="B11028" s="126">
        <v>3</v>
      </c>
      <c r="C11028" s="133"/>
      <c r="D11028" s="134">
        <v>10630</v>
      </c>
      <c r="E11028" s="7" t="s">
        <v>140</v>
      </c>
      <c r="F11028" s="8" t="s">
        <v>58</v>
      </c>
      <c r="G11028" s="18">
        <f>IFERROR(VLOOKUP(Table1[[#This Row],[Codigo_insumo]],BD_Insumos!$B:$E,4),"")</f>
        <v>420.47390000000001</v>
      </c>
      <c r="H11028" s="140">
        <v>1.7500000000000002E-2</v>
      </c>
      <c r="I11028" s="9"/>
      <c r="J11028" s="23">
        <f t="shared" si="172"/>
        <v>7.3582932500000009</v>
      </c>
      <c r="K11028" s="22" t="str">
        <f>IF(I11028&lt;&gt;"",SUMIF(Table1[Codigo_servico],A11028,Table1[Subtotal_insumo]),"")</f>
        <v/>
      </c>
      <c r="L11028" s="18">
        <f>IF(Table1[[#This Row],[Ordem_insumos]]&lt;&gt;0,VLOOKUP(Table1[[#This Row],[Codigo_servico]],Preencher_Orcamento!$B:$D,3,FALSE)*Table1[[#This Row],[Qtde_insumo]],"")</f>
        <v>0</v>
      </c>
      <c r="M11028" s="18">
        <f>IF(Table1[[#This Row],[Ordem_insumos]]&lt;&gt;0,VLOOKUP(Table1[[#This Row],[Codigo_servico]],Preencher_Orcamento!$B:$D,3,FALSE)*Table1[[#This Row],[Subtotal_insumo]],"")</f>
        <v>0</v>
      </c>
    </row>
    <row r="11029" spans="1:13" x14ac:dyDescent="0.25">
      <c r="A11029" s="6">
        <v>170226</v>
      </c>
      <c r="B11029" s="126">
        <v>4</v>
      </c>
      <c r="C11029" s="133"/>
      <c r="D11029" s="134">
        <v>36055</v>
      </c>
      <c r="E11029" s="7" t="s">
        <v>742</v>
      </c>
      <c r="F11029" s="8" t="s">
        <v>170</v>
      </c>
      <c r="G11029" s="18">
        <f>IFERROR(VLOOKUP(Table1[[#This Row],[Codigo_insumo]],BD_Insumos!$B:$E,4),"")</f>
        <v>53.309399999999997</v>
      </c>
      <c r="H11029" s="140">
        <v>1</v>
      </c>
      <c r="I11029" s="9"/>
      <c r="J11029" s="23">
        <f t="shared" si="172"/>
        <v>53.309399999999997</v>
      </c>
      <c r="K11029" s="22" t="str">
        <f>IF(I11029&lt;&gt;"",SUMIF(Table1[Codigo_servico],A11029,Table1[Subtotal_insumo]),"")</f>
        <v/>
      </c>
      <c r="L11029" s="18">
        <f>IF(Table1[[#This Row],[Ordem_insumos]]&lt;&gt;0,VLOOKUP(Table1[[#This Row],[Codigo_servico]],Preencher_Orcamento!$B:$D,3,FALSE)*Table1[[#This Row],[Qtde_insumo]],"")</f>
        <v>0</v>
      </c>
      <c r="M11029" s="18">
        <f>IF(Table1[[#This Row],[Ordem_insumos]]&lt;&gt;0,VLOOKUP(Table1[[#This Row],[Codigo_servico]],Preencher_Orcamento!$B:$D,3,FALSE)*Table1[[#This Row],[Subtotal_insumo]],"")</f>
        <v>0</v>
      </c>
    </row>
    <row r="11030" spans="1:13" ht="26.25" x14ac:dyDescent="0.25">
      <c r="A11030" s="6">
        <v>170226</v>
      </c>
      <c r="B11030" s="126">
        <v>5</v>
      </c>
      <c r="C11030" s="133"/>
      <c r="D11030" s="134">
        <v>2062</v>
      </c>
      <c r="E11030" s="7" t="s">
        <v>2197</v>
      </c>
      <c r="F11030" s="8" t="s">
        <v>2140</v>
      </c>
      <c r="G11030" s="18">
        <f>IFERROR(VLOOKUP(Table1[[#This Row],[Codigo_insumo]],BD_Insumos!$B:$E,4),"")</f>
        <v>17.396363994909375</v>
      </c>
      <c r="H11030" s="140">
        <v>2</v>
      </c>
      <c r="I11030" s="9"/>
      <c r="J11030" s="23">
        <f t="shared" si="172"/>
        <v>34.792727989818751</v>
      </c>
      <c r="K11030" s="22" t="str">
        <f>IF(I11030&lt;&gt;"",SUMIF(Table1[Codigo_servico],A11030,Table1[Subtotal_insumo]),"")</f>
        <v/>
      </c>
      <c r="L11030" s="18">
        <f>IF(Table1[[#This Row],[Ordem_insumos]]&lt;&gt;0,VLOOKUP(Table1[[#This Row],[Codigo_servico]],Preencher_Orcamento!$B:$D,3,FALSE)*Table1[[#This Row],[Qtde_insumo]],"")</f>
        <v>0</v>
      </c>
      <c r="M11030" s="18">
        <f>IF(Table1[[#This Row],[Ordem_insumos]]&lt;&gt;0,VLOOKUP(Table1[[#This Row],[Codigo_servico]],Preencher_Orcamento!$B:$D,3,FALSE)*Table1[[#This Row],[Subtotal_insumo]],"")</f>
        <v>0</v>
      </c>
    </row>
    <row r="11031" spans="1:13" x14ac:dyDescent="0.25">
      <c r="A11031" s="6">
        <v>170226</v>
      </c>
      <c r="B11031" s="126">
        <v>6</v>
      </c>
      <c r="C11031" s="133"/>
      <c r="D11031" s="134">
        <v>2099</v>
      </c>
      <c r="E11031" s="7" t="s">
        <v>2205</v>
      </c>
      <c r="F11031" s="8" t="s">
        <v>2140</v>
      </c>
      <c r="G11031" s="18">
        <f>IFERROR(VLOOKUP(Table1[[#This Row],[Codigo_insumo]],BD_Insumos!$B:$E,4),"")</f>
        <v>12.627877718847255</v>
      </c>
      <c r="H11031" s="140">
        <v>3.3250000000000002</v>
      </c>
      <c r="I11031" s="9"/>
      <c r="J11031" s="23">
        <f t="shared" si="172"/>
        <v>41.987693415167129</v>
      </c>
      <c r="K11031" s="22" t="str">
        <f>IF(I11031&lt;&gt;"",SUMIF(Table1[Codigo_servico],A11031,Table1[Subtotal_insumo]),"")</f>
        <v/>
      </c>
      <c r="L11031" s="18">
        <f>IF(Table1[[#This Row],[Ordem_insumos]]&lt;&gt;0,VLOOKUP(Table1[[#This Row],[Codigo_servico]],Preencher_Orcamento!$B:$D,3,FALSE)*Table1[[#This Row],[Qtde_insumo]],"")</f>
        <v>0</v>
      </c>
      <c r="M11031" s="18">
        <f>IF(Table1[[#This Row],[Ordem_insumos]]&lt;&gt;0,VLOOKUP(Table1[[#This Row],[Codigo_servico]],Preencher_Orcamento!$B:$D,3,FALSE)*Table1[[#This Row],[Subtotal_insumo]],"")</f>
        <v>0</v>
      </c>
    </row>
    <row r="11032" spans="1:13" x14ac:dyDescent="0.25">
      <c r="A11032" s="3">
        <v>170227</v>
      </c>
      <c r="B11032" s="125">
        <v>0</v>
      </c>
      <c r="C11032" s="131" t="s">
        <v>4436</v>
      </c>
      <c r="D11032" s="132"/>
      <c r="E11032" s="4"/>
      <c r="F11032" s="4"/>
      <c r="G11032" s="17" t="str">
        <f>IFERROR(VLOOKUP(Table1[[#This Row],[Codigo_insumo]],BD_Insumos!$B:$E,4),"")</f>
        <v/>
      </c>
      <c r="H11032" s="139"/>
      <c r="I11032" s="5" t="s">
        <v>170</v>
      </c>
      <c r="J11032" s="20" t="str">
        <f t="shared" si="172"/>
        <v/>
      </c>
      <c r="K11032" s="21">
        <f>IF(I11032&lt;&gt;"",SUMIF(Table1[Codigo_servico],A11032,Table1[Subtotal_insumo]),"")</f>
        <v>108.9040722292721</v>
      </c>
      <c r="L11032" s="17" t="str">
        <f>IF(Table1[[#This Row],[Ordem_insumos]]&lt;&gt;0,VLOOKUP(Table1[[#This Row],[Codigo_servico]],Preencher_Orcamento!$B:$D,3,FALSE)*Table1[[#This Row],[Qtde_insumo]],"")</f>
        <v/>
      </c>
      <c r="M11032" s="17" t="str">
        <f>IF(Table1[[#This Row],[Ordem_insumos]]&lt;&gt;0,VLOOKUP(Table1[[#This Row],[Codigo_servico]],Preencher_Orcamento!$B:$D,3,FALSE)*Table1[[#This Row],[Subtotal_insumo]],"")</f>
        <v/>
      </c>
    </row>
    <row r="11033" spans="1:13" ht="26.25" x14ac:dyDescent="0.25">
      <c r="A11033" s="6">
        <v>170227</v>
      </c>
      <c r="B11033" s="126">
        <v>1</v>
      </c>
      <c r="C11033" s="133"/>
      <c r="D11033" s="134">
        <v>36060</v>
      </c>
      <c r="E11033" s="7" t="s">
        <v>743</v>
      </c>
      <c r="F11033" s="8" t="s">
        <v>457</v>
      </c>
      <c r="G11033" s="16">
        <f>IFERROR(VLOOKUP(Table1[[#This Row],[Codigo_insumo]],BD_Insumos!$B:$E,4),"")</f>
        <v>2.8109000000000002</v>
      </c>
      <c r="H11033" s="140">
        <v>32</v>
      </c>
      <c r="I11033" s="9"/>
      <c r="J11033" s="22">
        <f t="shared" si="172"/>
        <v>89.948800000000006</v>
      </c>
      <c r="K11033" s="22" t="str">
        <f>IF(I11033&lt;&gt;"",SUMIF(Table1[Codigo_servico],A11033,Table1[Subtotal_insumo]),"")</f>
        <v/>
      </c>
      <c r="L11033" s="16">
        <f>IF(Table1[[#This Row],[Ordem_insumos]]&lt;&gt;0,VLOOKUP(Table1[[#This Row],[Codigo_servico]],Preencher_Orcamento!$B:$D,3,FALSE)*Table1[[#This Row],[Qtde_insumo]],"")</f>
        <v>0</v>
      </c>
      <c r="M11033" s="16">
        <f>IF(Table1[[#This Row],[Ordem_insumos]]&lt;&gt;0,VLOOKUP(Table1[[#This Row],[Codigo_servico]],Preencher_Orcamento!$B:$D,3,FALSE)*Table1[[#This Row],[Subtotal_insumo]],"")</f>
        <v>0</v>
      </c>
    </row>
    <row r="11034" spans="1:13" ht="26.25" x14ac:dyDescent="0.25">
      <c r="A11034" s="6">
        <v>170227</v>
      </c>
      <c r="B11034" s="126">
        <v>2</v>
      </c>
      <c r="C11034" s="133"/>
      <c r="D11034" s="134">
        <v>2062</v>
      </c>
      <c r="E11034" s="7" t="s">
        <v>2197</v>
      </c>
      <c r="F11034" s="8" t="s">
        <v>2140</v>
      </c>
      <c r="G11034" s="16">
        <f>IFERROR(VLOOKUP(Table1[[#This Row],[Codigo_insumo]],BD_Insumos!$B:$E,4),"")</f>
        <v>17.396363994909375</v>
      </c>
      <c r="H11034" s="140">
        <v>0.4</v>
      </c>
      <c r="I11034" s="9"/>
      <c r="J11034" s="22">
        <f t="shared" si="172"/>
        <v>6.9585455979637505</v>
      </c>
      <c r="K11034" s="22" t="str">
        <f>IF(I11034&lt;&gt;"",SUMIF(Table1[Codigo_servico],A11034,Table1[Subtotal_insumo]),"")</f>
        <v/>
      </c>
      <c r="L11034" s="16">
        <f>IF(Table1[[#This Row],[Ordem_insumos]]&lt;&gt;0,VLOOKUP(Table1[[#This Row],[Codigo_servico]],Preencher_Orcamento!$B:$D,3,FALSE)*Table1[[#This Row],[Qtde_insumo]],"")</f>
        <v>0</v>
      </c>
      <c r="M11034" s="16">
        <f>IF(Table1[[#This Row],[Ordem_insumos]]&lt;&gt;0,VLOOKUP(Table1[[#This Row],[Codigo_servico]],Preencher_Orcamento!$B:$D,3,FALSE)*Table1[[#This Row],[Subtotal_insumo]],"")</f>
        <v>0</v>
      </c>
    </row>
    <row r="11035" spans="1:13" x14ac:dyDescent="0.25">
      <c r="A11035" s="6">
        <v>170227</v>
      </c>
      <c r="B11035" s="126">
        <v>3</v>
      </c>
      <c r="C11035" s="133"/>
      <c r="D11035" s="134">
        <v>2099</v>
      </c>
      <c r="E11035" s="7" t="s">
        <v>2205</v>
      </c>
      <c r="F11035" s="8" t="s">
        <v>2140</v>
      </c>
      <c r="G11035" s="18">
        <f>IFERROR(VLOOKUP(Table1[[#This Row],[Codigo_insumo]],BD_Insumos!$B:$E,4),"")</f>
        <v>12.627877718847255</v>
      </c>
      <c r="H11035" s="140">
        <v>0.6</v>
      </c>
      <c r="I11035" s="9"/>
      <c r="J11035" s="23">
        <f t="shared" si="172"/>
        <v>7.576726631308353</v>
      </c>
      <c r="K11035" s="22" t="str">
        <f>IF(I11035&lt;&gt;"",SUMIF(Table1[Codigo_servico],A11035,Table1[Subtotal_insumo]),"")</f>
        <v/>
      </c>
      <c r="L11035" s="18">
        <f>IF(Table1[[#This Row],[Ordem_insumos]]&lt;&gt;0,VLOOKUP(Table1[[#This Row],[Codigo_servico]],Preencher_Orcamento!$B:$D,3,FALSE)*Table1[[#This Row],[Qtde_insumo]],"")</f>
        <v>0</v>
      </c>
      <c r="M11035" s="18">
        <f>IF(Table1[[#This Row],[Ordem_insumos]]&lt;&gt;0,VLOOKUP(Table1[[#This Row],[Codigo_servico]],Preencher_Orcamento!$B:$D,3,FALSE)*Table1[[#This Row],[Subtotal_insumo]],"")</f>
        <v>0</v>
      </c>
    </row>
    <row r="11036" spans="1:13" ht="26.25" x14ac:dyDescent="0.25">
      <c r="A11036" s="6">
        <v>170227</v>
      </c>
      <c r="B11036" s="126">
        <v>4</v>
      </c>
      <c r="C11036" s="133"/>
      <c r="D11036" s="134">
        <v>10502</v>
      </c>
      <c r="E11036" s="7" t="s">
        <v>59</v>
      </c>
      <c r="F11036" s="8" t="s">
        <v>58</v>
      </c>
      <c r="G11036" s="18">
        <f>IFERROR(VLOOKUP(Table1[[#This Row],[Codigo_insumo]],BD_Insumos!$B:$E,4),"")</f>
        <v>44.2</v>
      </c>
      <c r="H11036" s="140">
        <v>0.1</v>
      </c>
      <c r="I11036" s="9"/>
      <c r="J11036" s="23">
        <f t="shared" si="172"/>
        <v>4.4200000000000008</v>
      </c>
      <c r="K11036" s="22" t="str">
        <f>IF(I11036&lt;&gt;"",SUMIF(Table1[Codigo_servico],A11036,Table1[Subtotal_insumo]),"")</f>
        <v/>
      </c>
      <c r="L11036" s="18">
        <f>IF(Table1[[#This Row],[Ordem_insumos]]&lt;&gt;0,VLOOKUP(Table1[[#This Row],[Codigo_servico]],Preencher_Orcamento!$B:$D,3,FALSE)*Table1[[#This Row],[Qtde_insumo]],"")</f>
        <v>0</v>
      </c>
      <c r="M11036" s="18">
        <f>IF(Table1[[#This Row],[Ordem_insumos]]&lt;&gt;0,VLOOKUP(Table1[[#This Row],[Codigo_servico]],Preencher_Orcamento!$B:$D,3,FALSE)*Table1[[#This Row],[Subtotal_insumo]],"")</f>
        <v>0</v>
      </c>
    </row>
    <row r="11037" spans="1:13" x14ac:dyDescent="0.25">
      <c r="A11037" s="3">
        <v>170228</v>
      </c>
      <c r="B11037" s="125">
        <v>0</v>
      </c>
      <c r="C11037" s="131" t="s">
        <v>4437</v>
      </c>
      <c r="D11037" s="132"/>
      <c r="E11037" s="4"/>
      <c r="F11037" s="4"/>
      <c r="G11037" s="17" t="str">
        <f>IFERROR(VLOOKUP(Table1[[#This Row],[Codigo_insumo]],BD_Insumos!$B:$E,4),"")</f>
        <v/>
      </c>
      <c r="H11037" s="139"/>
      <c r="I11037" s="5" t="s">
        <v>170</v>
      </c>
      <c r="J11037" s="20" t="str">
        <f t="shared" si="172"/>
        <v/>
      </c>
      <c r="K11037" s="21">
        <f>IF(I11037&lt;&gt;"",SUMIF(Table1[Codigo_servico],A11037,Table1[Subtotal_insumo]),"")</f>
        <v>141.70350590135067</v>
      </c>
      <c r="L11037" s="17" t="str">
        <f>IF(Table1[[#This Row],[Ordem_insumos]]&lt;&gt;0,VLOOKUP(Table1[[#This Row],[Codigo_servico]],Preencher_Orcamento!$B:$D,3,FALSE)*Table1[[#This Row],[Qtde_insumo]],"")</f>
        <v/>
      </c>
      <c r="M11037" s="17" t="str">
        <f>IF(Table1[[#This Row],[Ordem_insumos]]&lt;&gt;0,VLOOKUP(Table1[[#This Row],[Codigo_servico]],Preencher_Orcamento!$B:$D,3,FALSE)*Table1[[#This Row],[Subtotal_insumo]],"")</f>
        <v/>
      </c>
    </row>
    <row r="11038" spans="1:13" ht="26.25" x14ac:dyDescent="0.25">
      <c r="A11038" s="6">
        <v>170228</v>
      </c>
      <c r="B11038" s="126">
        <v>1</v>
      </c>
      <c r="C11038" s="133"/>
      <c r="D11038" s="134">
        <v>36060</v>
      </c>
      <c r="E11038" s="7" t="s">
        <v>743</v>
      </c>
      <c r="F11038" s="8" t="s">
        <v>457</v>
      </c>
      <c r="G11038" s="16">
        <f>IFERROR(VLOOKUP(Table1[[#This Row],[Codigo_insumo]],BD_Insumos!$B:$E,4),"")</f>
        <v>2.8109000000000002</v>
      </c>
      <c r="H11038" s="140">
        <v>32</v>
      </c>
      <c r="I11038" s="9"/>
      <c r="J11038" s="22">
        <f t="shared" si="172"/>
        <v>89.948800000000006</v>
      </c>
      <c r="K11038" s="22" t="str">
        <f>IF(I11038&lt;&gt;"",SUMIF(Table1[Codigo_servico],A11038,Table1[Subtotal_insumo]),"")</f>
        <v/>
      </c>
      <c r="L11038" s="16">
        <f>IF(Table1[[#This Row],[Ordem_insumos]]&lt;&gt;0,VLOOKUP(Table1[[#This Row],[Codigo_servico]],Preencher_Orcamento!$B:$D,3,FALSE)*Table1[[#This Row],[Qtde_insumo]],"")</f>
        <v>0</v>
      </c>
      <c r="M11038" s="16">
        <f>IF(Table1[[#This Row],[Ordem_insumos]]&lt;&gt;0,VLOOKUP(Table1[[#This Row],[Codigo_servico]],Preencher_Orcamento!$B:$D,3,FALSE)*Table1[[#This Row],[Subtotal_insumo]],"")</f>
        <v>0</v>
      </c>
    </row>
    <row r="11039" spans="1:13" ht="26.25" x14ac:dyDescent="0.25">
      <c r="A11039" s="6">
        <v>170228</v>
      </c>
      <c r="B11039" s="126">
        <v>2</v>
      </c>
      <c r="C11039" s="133"/>
      <c r="D11039" s="134">
        <v>2062</v>
      </c>
      <c r="E11039" s="7" t="s">
        <v>2197</v>
      </c>
      <c r="F11039" s="8" t="s">
        <v>2140</v>
      </c>
      <c r="G11039" s="16">
        <f>IFERROR(VLOOKUP(Table1[[#This Row],[Codigo_insumo]],BD_Insumos!$B:$E,4),"")</f>
        <v>17.396363994909375</v>
      </c>
      <c r="H11039" s="140">
        <v>0.4</v>
      </c>
      <c r="I11039" s="9"/>
      <c r="J11039" s="22">
        <f t="shared" si="172"/>
        <v>6.9585455979637505</v>
      </c>
      <c r="K11039" s="22" t="str">
        <f>IF(I11039&lt;&gt;"",SUMIF(Table1[Codigo_servico],A11039,Table1[Subtotal_insumo]),"")</f>
        <v/>
      </c>
      <c r="L11039" s="16">
        <f>IF(Table1[[#This Row],[Ordem_insumos]]&lt;&gt;0,VLOOKUP(Table1[[#This Row],[Codigo_servico]],Preencher_Orcamento!$B:$D,3,FALSE)*Table1[[#This Row],[Qtde_insumo]],"")</f>
        <v>0</v>
      </c>
      <c r="M11039" s="16">
        <f>IF(Table1[[#This Row],[Ordem_insumos]]&lt;&gt;0,VLOOKUP(Table1[[#This Row],[Codigo_servico]],Preencher_Orcamento!$B:$D,3,FALSE)*Table1[[#This Row],[Subtotal_insumo]],"")</f>
        <v>0</v>
      </c>
    </row>
    <row r="11040" spans="1:13" x14ac:dyDescent="0.25">
      <c r="A11040" s="6">
        <v>170228</v>
      </c>
      <c r="B11040" s="126">
        <v>3</v>
      </c>
      <c r="C11040" s="133"/>
      <c r="D11040" s="134">
        <v>2099</v>
      </c>
      <c r="E11040" s="7" t="s">
        <v>2205</v>
      </c>
      <c r="F11040" s="8" t="s">
        <v>2140</v>
      </c>
      <c r="G11040" s="16">
        <f>IFERROR(VLOOKUP(Table1[[#This Row],[Codigo_insumo]],BD_Insumos!$B:$E,4),"")</f>
        <v>12.627877718847255</v>
      </c>
      <c r="H11040" s="140">
        <v>2</v>
      </c>
      <c r="I11040" s="9"/>
      <c r="J11040" s="22">
        <f t="shared" si="172"/>
        <v>25.255755437694511</v>
      </c>
      <c r="K11040" s="22" t="str">
        <f>IF(I11040&lt;&gt;"",SUMIF(Table1[Codigo_servico],A11040,Table1[Subtotal_insumo]),"")</f>
        <v/>
      </c>
      <c r="L11040" s="16">
        <f>IF(Table1[[#This Row],[Ordem_insumos]]&lt;&gt;0,VLOOKUP(Table1[[#This Row],[Codigo_servico]],Preencher_Orcamento!$B:$D,3,FALSE)*Table1[[#This Row],[Qtde_insumo]],"")</f>
        <v>0</v>
      </c>
      <c r="M11040" s="16">
        <f>IF(Table1[[#This Row],[Ordem_insumos]]&lt;&gt;0,VLOOKUP(Table1[[#This Row],[Codigo_servico]],Preencher_Orcamento!$B:$D,3,FALSE)*Table1[[#This Row],[Subtotal_insumo]],"")</f>
        <v>0</v>
      </c>
    </row>
    <row r="11041" spans="1:13" ht="26.25" x14ac:dyDescent="0.25">
      <c r="A11041" s="6">
        <v>170228</v>
      </c>
      <c r="B11041" s="126">
        <v>4</v>
      </c>
      <c r="C11041" s="133"/>
      <c r="D11041" s="134">
        <v>10606</v>
      </c>
      <c r="E11041" s="7" t="s">
        <v>116</v>
      </c>
      <c r="F11041" s="8" t="s">
        <v>58</v>
      </c>
      <c r="G11041" s="18">
        <f>IFERROR(VLOOKUP(Table1[[#This Row],[Codigo_insumo]],BD_Insumos!$B:$E,4),"")</f>
        <v>219.93450000000001</v>
      </c>
      <c r="H11041" s="140">
        <v>0.06</v>
      </c>
      <c r="I11041" s="9"/>
      <c r="J11041" s="23">
        <f t="shared" si="172"/>
        <v>13.196070000000001</v>
      </c>
      <c r="K11041" s="22" t="str">
        <f>IF(I11041&lt;&gt;"",SUMIF(Table1[Codigo_servico],A11041,Table1[Subtotal_insumo]),"")</f>
        <v/>
      </c>
      <c r="L11041" s="18">
        <f>IF(Table1[[#This Row],[Ordem_insumos]]&lt;&gt;0,VLOOKUP(Table1[[#This Row],[Codigo_servico]],Preencher_Orcamento!$B:$D,3,FALSE)*Table1[[#This Row],[Qtde_insumo]],"")</f>
        <v>0</v>
      </c>
      <c r="M11041" s="18">
        <f>IF(Table1[[#This Row],[Ordem_insumos]]&lt;&gt;0,VLOOKUP(Table1[[#This Row],[Codigo_servico]],Preencher_Orcamento!$B:$D,3,FALSE)*Table1[[#This Row],[Subtotal_insumo]],"")</f>
        <v>0</v>
      </c>
    </row>
    <row r="11042" spans="1:13" x14ac:dyDescent="0.25">
      <c r="A11042" s="6">
        <v>170228</v>
      </c>
      <c r="B11042" s="126">
        <v>5</v>
      </c>
      <c r="C11042" s="133"/>
      <c r="D11042" s="134">
        <v>2020</v>
      </c>
      <c r="E11042" s="7" t="s">
        <v>2188</v>
      </c>
      <c r="F11042" s="8" t="s">
        <v>2140</v>
      </c>
      <c r="G11042" s="18">
        <f>IFERROR(VLOOKUP(Table1[[#This Row],[Codigo_insumo]],BD_Insumos!$B:$E,4),"")</f>
        <v>15.860837164231068</v>
      </c>
      <c r="H11042" s="140">
        <v>0.4</v>
      </c>
      <c r="I11042" s="9"/>
      <c r="J11042" s="23">
        <f t="shared" si="172"/>
        <v>6.3443348656924279</v>
      </c>
      <c r="K11042" s="22" t="str">
        <f>IF(I11042&lt;&gt;"",SUMIF(Table1[Codigo_servico],A11042,Table1[Subtotal_insumo]),"")</f>
        <v/>
      </c>
      <c r="L11042" s="18">
        <f>IF(Table1[[#This Row],[Ordem_insumos]]&lt;&gt;0,VLOOKUP(Table1[[#This Row],[Codigo_servico]],Preencher_Orcamento!$B:$D,3,FALSE)*Table1[[#This Row],[Qtde_insumo]],"")</f>
        <v>0</v>
      </c>
      <c r="M11042" s="18">
        <f>IF(Table1[[#This Row],[Ordem_insumos]]&lt;&gt;0,VLOOKUP(Table1[[#This Row],[Codigo_servico]],Preencher_Orcamento!$B:$D,3,FALSE)*Table1[[#This Row],[Subtotal_insumo]],"")</f>
        <v>0</v>
      </c>
    </row>
    <row r="11043" spans="1:13" x14ac:dyDescent="0.25">
      <c r="A11043" s="3">
        <v>170229</v>
      </c>
      <c r="B11043" s="125">
        <v>0</v>
      </c>
      <c r="C11043" s="131" t="s">
        <v>4438</v>
      </c>
      <c r="D11043" s="132"/>
      <c r="E11043" s="4"/>
      <c r="F11043" s="4"/>
      <c r="G11043" s="17" t="str">
        <f>IFERROR(VLOOKUP(Table1[[#This Row],[Codigo_insumo]],BD_Insumos!$B:$E,4),"")</f>
        <v/>
      </c>
      <c r="H11043" s="139"/>
      <c r="I11043" s="5" t="s">
        <v>58</v>
      </c>
      <c r="J11043" s="20" t="str">
        <f t="shared" si="172"/>
        <v/>
      </c>
      <c r="K11043" s="21">
        <f>IF(I11043&lt;&gt;"",SUMIF(Table1[Codigo_servico],A11043,Table1[Subtotal_insumo]),"")</f>
        <v>118.33223878414339</v>
      </c>
      <c r="L11043" s="17" t="str">
        <f>IF(Table1[[#This Row],[Ordem_insumos]]&lt;&gt;0,VLOOKUP(Table1[[#This Row],[Codigo_servico]],Preencher_Orcamento!$B:$D,3,FALSE)*Table1[[#This Row],[Qtde_insumo]],"")</f>
        <v/>
      </c>
      <c r="M11043" s="17" t="str">
        <f>IF(Table1[[#This Row],[Ordem_insumos]]&lt;&gt;0,VLOOKUP(Table1[[#This Row],[Codigo_servico]],Preencher_Orcamento!$B:$D,3,FALSE)*Table1[[#This Row],[Subtotal_insumo]],"")</f>
        <v/>
      </c>
    </row>
    <row r="11044" spans="1:13" x14ac:dyDescent="0.25">
      <c r="A11044" s="6">
        <v>170229</v>
      </c>
      <c r="B11044" s="126">
        <v>1</v>
      </c>
      <c r="C11044" s="133"/>
      <c r="D11044" s="134">
        <v>2099</v>
      </c>
      <c r="E11044" s="7" t="s">
        <v>2205</v>
      </c>
      <c r="F11044" s="8" t="s">
        <v>2140</v>
      </c>
      <c r="G11044" s="16">
        <f>IFERROR(VLOOKUP(Table1[[#This Row],[Codigo_insumo]],BD_Insumos!$B:$E,4),"")</f>
        <v>12.627877718847255</v>
      </c>
      <c r="H11044" s="140">
        <v>2.5</v>
      </c>
      <c r="I11044" s="9"/>
      <c r="J11044" s="22">
        <f t="shared" si="172"/>
        <v>31.56969429711814</v>
      </c>
      <c r="K11044" s="22" t="str">
        <f>IF(I11044&lt;&gt;"",SUMIF(Table1[Codigo_servico],A11044,Table1[Subtotal_insumo]),"")</f>
        <v/>
      </c>
      <c r="L11044" s="16">
        <f>IF(Table1[[#This Row],[Ordem_insumos]]&lt;&gt;0,VLOOKUP(Table1[[#This Row],[Codigo_servico]],Preencher_Orcamento!$B:$D,3,FALSE)*Table1[[#This Row],[Qtde_insumo]],"")</f>
        <v>0</v>
      </c>
      <c r="M11044" s="16">
        <f>IF(Table1[[#This Row],[Ordem_insumos]]&lt;&gt;0,VLOOKUP(Table1[[#This Row],[Codigo_servico]],Preencher_Orcamento!$B:$D,3,FALSE)*Table1[[#This Row],[Subtotal_insumo]],"")</f>
        <v>0</v>
      </c>
    </row>
    <row r="11045" spans="1:13" x14ac:dyDescent="0.25">
      <c r="A11045" s="6">
        <v>170229</v>
      </c>
      <c r="B11045" s="126">
        <v>2</v>
      </c>
      <c r="C11045" s="133"/>
      <c r="D11045" s="134">
        <v>10550</v>
      </c>
      <c r="E11045" s="7" t="s">
        <v>97</v>
      </c>
      <c r="F11045" s="8" t="s">
        <v>58</v>
      </c>
      <c r="G11045" s="18">
        <f>IFERROR(VLOOKUP(Table1[[#This Row],[Codigo_insumo]],BD_Insumos!$B:$E,4),"")</f>
        <v>71.755899999999997</v>
      </c>
      <c r="H11045" s="140">
        <v>1.2</v>
      </c>
      <c r="I11045" s="9"/>
      <c r="J11045" s="23">
        <f t="shared" si="172"/>
        <v>86.107079999999996</v>
      </c>
      <c r="K11045" s="22" t="str">
        <f>IF(I11045&lt;&gt;"",SUMIF(Table1[Codigo_servico],A11045,Table1[Subtotal_insumo]),"")</f>
        <v/>
      </c>
      <c r="L11045" s="18">
        <f>IF(Table1[[#This Row],[Ordem_insumos]]&lt;&gt;0,VLOOKUP(Table1[[#This Row],[Codigo_servico]],Preencher_Orcamento!$B:$D,3,FALSE)*Table1[[#This Row],[Qtde_insumo]],"")</f>
        <v>0</v>
      </c>
      <c r="M11045" s="18">
        <f>IF(Table1[[#This Row],[Ordem_insumos]]&lt;&gt;0,VLOOKUP(Table1[[#This Row],[Codigo_servico]],Preencher_Orcamento!$B:$D,3,FALSE)*Table1[[#This Row],[Subtotal_insumo]],"")</f>
        <v>0</v>
      </c>
    </row>
    <row r="11046" spans="1:13" ht="26.25" x14ac:dyDescent="0.25">
      <c r="A11046" s="6">
        <v>170229</v>
      </c>
      <c r="B11046" s="126">
        <v>3</v>
      </c>
      <c r="C11046" s="133"/>
      <c r="D11046" s="134">
        <v>94279</v>
      </c>
      <c r="E11046" s="7" t="s">
        <v>4439</v>
      </c>
      <c r="F11046" s="8" t="s">
        <v>2140</v>
      </c>
      <c r="G11046" s="16">
        <f>IFERROR(VLOOKUP(Table1[[#This Row],[Codigo_insumo]],BD_Insumos!$B:$E,4),"")</f>
        <v>62.425189240500004</v>
      </c>
      <c r="H11046" s="140">
        <v>1.0500000000000001E-2</v>
      </c>
      <c r="I11046" s="9"/>
      <c r="J11046" s="22">
        <f t="shared" si="172"/>
        <v>0.65546448702525006</v>
      </c>
      <c r="K11046" s="22" t="str">
        <f>IF(I11046&lt;&gt;"",SUMIF(Table1[Codigo_servico],A11046,Table1[Subtotal_insumo]),"")</f>
        <v/>
      </c>
      <c r="L11046" s="16">
        <f>IF(Table1[[#This Row],[Ordem_insumos]]&lt;&gt;0,VLOOKUP(Table1[[#This Row],[Codigo_servico]],Preencher_Orcamento!$B:$D,3,FALSE)*Table1[[#This Row],[Qtde_insumo]],"")</f>
        <v>0</v>
      </c>
      <c r="M11046" s="16">
        <f>IF(Table1[[#This Row],[Ordem_insumos]]&lt;&gt;0,VLOOKUP(Table1[[#This Row],[Codigo_servico]],Preencher_Orcamento!$B:$D,3,FALSE)*Table1[[#This Row],[Subtotal_insumo]],"")</f>
        <v>0</v>
      </c>
    </row>
    <row r="11047" spans="1:13" x14ac:dyDescent="0.25">
      <c r="A11047" s="3">
        <v>170230</v>
      </c>
      <c r="B11047" s="125">
        <v>0</v>
      </c>
      <c r="C11047" s="131" t="s">
        <v>4440</v>
      </c>
      <c r="D11047" s="132"/>
      <c r="E11047" s="4"/>
      <c r="F11047" s="4"/>
      <c r="G11047" s="17" t="str">
        <f>IFERROR(VLOOKUP(Table1[[#This Row],[Codigo_insumo]],BD_Insumos!$B:$E,4),"")</f>
        <v/>
      </c>
      <c r="H11047" s="139"/>
      <c r="I11047" s="5" t="s">
        <v>170</v>
      </c>
      <c r="J11047" s="20" t="str">
        <f t="shared" si="172"/>
        <v/>
      </c>
      <c r="K11047" s="21">
        <f>IF(I11047&lt;&gt;"",SUMIF(Table1[Codigo_servico],A11047,Table1[Subtotal_insumo]),"")</f>
        <v>6.8309295437694502</v>
      </c>
      <c r="L11047" s="17" t="str">
        <f>IF(Table1[[#This Row],[Ordem_insumos]]&lt;&gt;0,VLOOKUP(Table1[[#This Row],[Codigo_servico]],Preencher_Orcamento!$B:$D,3,FALSE)*Table1[[#This Row],[Qtde_insumo]],"")</f>
        <v/>
      </c>
      <c r="M11047" s="17" t="str">
        <f>IF(Table1[[#This Row],[Ordem_insumos]]&lt;&gt;0,VLOOKUP(Table1[[#This Row],[Codigo_servico]],Preencher_Orcamento!$B:$D,3,FALSE)*Table1[[#This Row],[Subtotal_insumo]],"")</f>
        <v/>
      </c>
    </row>
    <row r="11048" spans="1:13" x14ac:dyDescent="0.25">
      <c r="A11048" s="6">
        <v>170230</v>
      </c>
      <c r="B11048" s="126">
        <v>1</v>
      </c>
      <c r="C11048" s="133"/>
      <c r="D11048" s="134">
        <v>10550</v>
      </c>
      <c r="E11048" s="7" t="s">
        <v>97</v>
      </c>
      <c r="F11048" s="8" t="s">
        <v>58</v>
      </c>
      <c r="G11048" s="16">
        <f>IFERROR(VLOOKUP(Table1[[#This Row],[Codigo_insumo]],BD_Insumos!$B:$E,4),"")</f>
        <v>71.755899999999997</v>
      </c>
      <c r="H11048" s="140">
        <v>0.06</v>
      </c>
      <c r="I11048" s="9"/>
      <c r="J11048" s="22">
        <f t="shared" si="172"/>
        <v>4.3053539999999995</v>
      </c>
      <c r="K11048" s="22" t="str">
        <f>IF(I11048&lt;&gt;"",SUMIF(Table1[Codigo_servico],A11048,Table1[Subtotal_insumo]),"")</f>
        <v/>
      </c>
      <c r="L11048" s="16">
        <f>IF(Table1[[#This Row],[Ordem_insumos]]&lt;&gt;0,VLOOKUP(Table1[[#This Row],[Codigo_servico]],Preencher_Orcamento!$B:$D,3,FALSE)*Table1[[#This Row],[Qtde_insumo]],"")</f>
        <v>0</v>
      </c>
      <c r="M11048" s="16">
        <f>IF(Table1[[#This Row],[Ordem_insumos]]&lt;&gt;0,VLOOKUP(Table1[[#This Row],[Codigo_servico]],Preencher_Orcamento!$B:$D,3,FALSE)*Table1[[#This Row],[Subtotal_insumo]],"")</f>
        <v>0</v>
      </c>
    </row>
    <row r="11049" spans="1:13" x14ac:dyDescent="0.25">
      <c r="A11049" s="6">
        <v>170230</v>
      </c>
      <c r="B11049" s="126">
        <v>2</v>
      </c>
      <c r="C11049" s="133"/>
      <c r="D11049" s="134">
        <v>2099</v>
      </c>
      <c r="E11049" s="7" t="s">
        <v>2205</v>
      </c>
      <c r="F11049" s="8" t="s">
        <v>2140</v>
      </c>
      <c r="G11049" s="18">
        <f>IFERROR(VLOOKUP(Table1[[#This Row],[Codigo_insumo]],BD_Insumos!$B:$E,4),"")</f>
        <v>12.627877718847255</v>
      </c>
      <c r="H11049" s="140">
        <v>0.2</v>
      </c>
      <c r="I11049" s="9"/>
      <c r="J11049" s="23">
        <f t="shared" si="172"/>
        <v>2.5255755437694511</v>
      </c>
      <c r="K11049" s="22" t="str">
        <f>IF(I11049&lt;&gt;"",SUMIF(Table1[Codigo_servico],A11049,Table1[Subtotal_insumo]),"")</f>
        <v/>
      </c>
      <c r="L11049" s="18">
        <f>IF(Table1[[#This Row],[Ordem_insumos]]&lt;&gt;0,VLOOKUP(Table1[[#This Row],[Codigo_servico]],Preencher_Orcamento!$B:$D,3,FALSE)*Table1[[#This Row],[Qtde_insumo]],"")</f>
        <v>0</v>
      </c>
      <c r="M11049" s="18">
        <f>IF(Table1[[#This Row],[Ordem_insumos]]&lt;&gt;0,VLOOKUP(Table1[[#This Row],[Codigo_servico]],Preencher_Orcamento!$B:$D,3,FALSE)*Table1[[#This Row],[Subtotal_insumo]],"")</f>
        <v>0</v>
      </c>
    </row>
    <row r="11050" spans="1:13" x14ac:dyDescent="0.25">
      <c r="A11050" s="3">
        <v>170231</v>
      </c>
      <c r="B11050" s="125">
        <v>0</v>
      </c>
      <c r="C11050" s="131" t="s">
        <v>4441</v>
      </c>
      <c r="D11050" s="132"/>
      <c r="E11050" s="4"/>
      <c r="F11050" s="4"/>
      <c r="G11050" s="17" t="str">
        <f>IFERROR(VLOOKUP(Table1[[#This Row],[Codigo_insumo]],BD_Insumos!$B:$E,4),"")</f>
        <v/>
      </c>
      <c r="H11050" s="139"/>
      <c r="I11050" s="5" t="s">
        <v>170</v>
      </c>
      <c r="J11050" s="20" t="str">
        <f t="shared" si="172"/>
        <v/>
      </c>
      <c r="K11050" s="21">
        <f>IF(I11050&lt;&gt;"",SUMIF(Table1[Codigo_servico],A11050,Table1[Subtotal_insumo]),"")</f>
        <v>18.555944339472902</v>
      </c>
      <c r="L11050" s="17" t="str">
        <f>IF(Table1[[#This Row],[Ordem_insumos]]&lt;&gt;0,VLOOKUP(Table1[[#This Row],[Codigo_servico]],Preencher_Orcamento!$B:$D,3,FALSE)*Table1[[#This Row],[Qtde_insumo]],"")</f>
        <v/>
      </c>
      <c r="M11050" s="17" t="str">
        <f>IF(Table1[[#This Row],[Ordem_insumos]]&lt;&gt;0,VLOOKUP(Table1[[#This Row],[Codigo_servico]],Preencher_Orcamento!$B:$D,3,FALSE)*Table1[[#This Row],[Subtotal_insumo]],"")</f>
        <v/>
      </c>
    </row>
    <row r="11051" spans="1:13" x14ac:dyDescent="0.25">
      <c r="A11051" s="6">
        <v>170231</v>
      </c>
      <c r="B11051" s="126">
        <v>1</v>
      </c>
      <c r="C11051" s="133"/>
      <c r="D11051" s="134">
        <v>2099</v>
      </c>
      <c r="E11051" s="7" t="s">
        <v>2205</v>
      </c>
      <c r="F11051" s="8" t="s">
        <v>2140</v>
      </c>
      <c r="G11051" s="16">
        <f>IFERROR(VLOOKUP(Table1[[#This Row],[Codigo_insumo]],BD_Insumos!$B:$E,4),"")</f>
        <v>12.627877718847255</v>
      </c>
      <c r="H11051" s="140">
        <v>0.6</v>
      </c>
      <c r="I11051" s="9"/>
      <c r="J11051" s="22">
        <f t="shared" si="172"/>
        <v>7.576726631308353</v>
      </c>
      <c r="K11051" s="22" t="str">
        <f>IF(I11051&lt;&gt;"",SUMIF(Table1[Codigo_servico],A11051,Table1[Subtotal_insumo]),"")</f>
        <v/>
      </c>
      <c r="L11051" s="16">
        <f>IF(Table1[[#This Row],[Ordem_insumos]]&lt;&gt;0,VLOOKUP(Table1[[#This Row],[Codigo_servico]],Preencher_Orcamento!$B:$D,3,FALSE)*Table1[[#This Row],[Qtde_insumo]],"")</f>
        <v>0</v>
      </c>
      <c r="M11051" s="16">
        <f>IF(Table1[[#This Row],[Ordem_insumos]]&lt;&gt;0,VLOOKUP(Table1[[#This Row],[Codigo_servico]],Preencher_Orcamento!$B:$D,3,FALSE)*Table1[[#This Row],[Subtotal_insumo]],"")</f>
        <v>0</v>
      </c>
    </row>
    <row r="11052" spans="1:13" x14ac:dyDescent="0.25">
      <c r="A11052" s="6">
        <v>170231</v>
      </c>
      <c r="B11052" s="126">
        <v>2</v>
      </c>
      <c r="C11052" s="133"/>
      <c r="D11052" s="134">
        <v>10552</v>
      </c>
      <c r="E11052" s="7" t="s">
        <v>98</v>
      </c>
      <c r="F11052" s="8" t="s">
        <v>58</v>
      </c>
      <c r="G11052" s="18">
        <f>IFERROR(VLOOKUP(Table1[[#This Row],[Codigo_insumo]],BD_Insumos!$B:$E,4),"")</f>
        <v>72.736999999999995</v>
      </c>
      <c r="H11052" s="140">
        <v>0.15</v>
      </c>
      <c r="I11052" s="9"/>
      <c r="J11052" s="23">
        <f t="shared" si="172"/>
        <v>10.910549999999999</v>
      </c>
      <c r="K11052" s="22" t="str">
        <f>IF(I11052&lt;&gt;"",SUMIF(Table1[Codigo_servico],A11052,Table1[Subtotal_insumo]),"")</f>
        <v/>
      </c>
      <c r="L11052" s="18">
        <f>IF(Table1[[#This Row],[Ordem_insumos]]&lt;&gt;0,VLOOKUP(Table1[[#This Row],[Codigo_servico]],Preencher_Orcamento!$B:$D,3,FALSE)*Table1[[#This Row],[Qtde_insumo]],"")</f>
        <v>0</v>
      </c>
      <c r="M11052" s="18">
        <f>IF(Table1[[#This Row],[Ordem_insumos]]&lt;&gt;0,VLOOKUP(Table1[[#This Row],[Codigo_servico]],Preencher_Orcamento!$B:$D,3,FALSE)*Table1[[#This Row],[Subtotal_insumo]],"")</f>
        <v>0</v>
      </c>
    </row>
    <row r="11053" spans="1:13" ht="26.25" x14ac:dyDescent="0.25">
      <c r="A11053" s="6">
        <v>170231</v>
      </c>
      <c r="B11053" s="126">
        <v>3</v>
      </c>
      <c r="C11053" s="133"/>
      <c r="D11053" s="134">
        <v>94279</v>
      </c>
      <c r="E11053" s="7" t="s">
        <v>4439</v>
      </c>
      <c r="F11053" s="8" t="s">
        <v>2140</v>
      </c>
      <c r="G11053" s="16">
        <f>IFERROR(VLOOKUP(Table1[[#This Row],[Codigo_insumo]],BD_Insumos!$B:$E,4),"")</f>
        <v>62.425189240500004</v>
      </c>
      <c r="H11053" s="140">
        <v>1.1000000000000001E-3</v>
      </c>
      <c r="I11053" s="9"/>
      <c r="J11053" s="22">
        <f t="shared" si="172"/>
        <v>6.8667708164550006E-2</v>
      </c>
      <c r="K11053" s="22" t="str">
        <f>IF(I11053&lt;&gt;"",SUMIF(Table1[Codigo_servico],A11053,Table1[Subtotal_insumo]),"")</f>
        <v/>
      </c>
      <c r="L11053" s="16">
        <f>IF(Table1[[#This Row],[Ordem_insumos]]&lt;&gt;0,VLOOKUP(Table1[[#This Row],[Codigo_servico]],Preencher_Orcamento!$B:$D,3,FALSE)*Table1[[#This Row],[Qtde_insumo]],"")</f>
        <v>0</v>
      </c>
      <c r="M11053" s="16">
        <f>IF(Table1[[#This Row],[Ordem_insumos]]&lt;&gt;0,VLOOKUP(Table1[[#This Row],[Codigo_servico]],Preencher_Orcamento!$B:$D,3,FALSE)*Table1[[#This Row],[Subtotal_insumo]],"")</f>
        <v>0</v>
      </c>
    </row>
    <row r="11054" spans="1:13" x14ac:dyDescent="0.25">
      <c r="A11054" s="3">
        <v>170232</v>
      </c>
      <c r="B11054" s="125">
        <v>0</v>
      </c>
      <c r="C11054" s="131" t="s">
        <v>4442</v>
      </c>
      <c r="D11054" s="132"/>
      <c r="E11054" s="4"/>
      <c r="F11054" s="4"/>
      <c r="G11054" s="17" t="str">
        <f>IFERROR(VLOOKUP(Table1[[#This Row],[Codigo_insumo]],BD_Insumos!$B:$E,4),"")</f>
        <v/>
      </c>
      <c r="H11054" s="139"/>
      <c r="I11054" s="5" t="s">
        <v>170</v>
      </c>
      <c r="J11054" s="20" t="str">
        <f t="shared" si="172"/>
        <v/>
      </c>
      <c r="K11054" s="21">
        <f>IF(I11054&lt;&gt;"",SUMIF(Table1[Codigo_servico],A11054,Table1[Subtotal_insumo]),"")</f>
        <v>7.1525533156541767</v>
      </c>
      <c r="L11054" s="17" t="str">
        <f>IF(Table1[[#This Row],[Ordem_insumos]]&lt;&gt;0,VLOOKUP(Table1[[#This Row],[Codigo_servico]],Preencher_Orcamento!$B:$D,3,FALSE)*Table1[[#This Row],[Qtde_insumo]],"")</f>
        <v/>
      </c>
      <c r="M11054" s="17" t="str">
        <f>IF(Table1[[#This Row],[Ordem_insumos]]&lt;&gt;0,VLOOKUP(Table1[[#This Row],[Codigo_servico]],Preencher_Orcamento!$B:$D,3,FALSE)*Table1[[#This Row],[Subtotal_insumo]],"")</f>
        <v/>
      </c>
    </row>
    <row r="11055" spans="1:13" x14ac:dyDescent="0.25">
      <c r="A11055" s="6">
        <v>170232</v>
      </c>
      <c r="B11055" s="126">
        <v>1</v>
      </c>
      <c r="C11055" s="133"/>
      <c r="D11055" s="134">
        <v>10543</v>
      </c>
      <c r="E11055" s="7" t="s">
        <v>91</v>
      </c>
      <c r="F11055" s="8" t="s">
        <v>58</v>
      </c>
      <c r="G11055" s="16">
        <f>IFERROR(VLOOKUP(Table1[[#This Row],[Codigo_insumo]],BD_Insumos!$B:$E,4),"")</f>
        <v>67.283799999999999</v>
      </c>
      <c r="H11055" s="140">
        <v>0.05</v>
      </c>
      <c r="I11055" s="9"/>
      <c r="J11055" s="22">
        <f t="shared" si="172"/>
        <v>3.3641900000000002</v>
      </c>
      <c r="K11055" s="22" t="str">
        <f>IF(I11055&lt;&gt;"",SUMIF(Table1[Codigo_servico],A11055,Table1[Subtotal_insumo]),"")</f>
        <v/>
      </c>
      <c r="L11055" s="16">
        <f>IF(Table1[[#This Row],[Ordem_insumos]]&lt;&gt;0,VLOOKUP(Table1[[#This Row],[Codigo_servico]],Preencher_Orcamento!$B:$D,3,FALSE)*Table1[[#This Row],[Qtde_insumo]],"")</f>
        <v>0</v>
      </c>
      <c r="M11055" s="16">
        <f>IF(Table1[[#This Row],[Ordem_insumos]]&lt;&gt;0,VLOOKUP(Table1[[#This Row],[Codigo_servico]],Preencher_Orcamento!$B:$D,3,FALSE)*Table1[[#This Row],[Subtotal_insumo]],"")</f>
        <v>0</v>
      </c>
    </row>
    <row r="11056" spans="1:13" x14ac:dyDescent="0.25">
      <c r="A11056" s="6">
        <v>170232</v>
      </c>
      <c r="B11056" s="126">
        <v>2</v>
      </c>
      <c r="C11056" s="133"/>
      <c r="D11056" s="134">
        <v>2099</v>
      </c>
      <c r="E11056" s="7" t="s">
        <v>2205</v>
      </c>
      <c r="F11056" s="8" t="s">
        <v>2140</v>
      </c>
      <c r="G11056" s="18">
        <f>IFERROR(VLOOKUP(Table1[[#This Row],[Codigo_insumo]],BD_Insumos!$B:$E,4),"")</f>
        <v>12.627877718847255</v>
      </c>
      <c r="H11056" s="140">
        <v>0.3</v>
      </c>
      <c r="I11056" s="9"/>
      <c r="J11056" s="23">
        <f t="shared" si="172"/>
        <v>3.7883633156541765</v>
      </c>
      <c r="K11056" s="22" t="str">
        <f>IF(I11056&lt;&gt;"",SUMIF(Table1[Codigo_servico],A11056,Table1[Subtotal_insumo]),"")</f>
        <v/>
      </c>
      <c r="L11056" s="18">
        <f>IF(Table1[[#This Row],[Ordem_insumos]]&lt;&gt;0,VLOOKUP(Table1[[#This Row],[Codigo_servico]],Preencher_Orcamento!$B:$D,3,FALSE)*Table1[[#This Row],[Qtde_insumo]],"")</f>
        <v>0</v>
      </c>
      <c r="M11056" s="18">
        <f>IF(Table1[[#This Row],[Ordem_insumos]]&lt;&gt;0,VLOOKUP(Table1[[#This Row],[Codigo_servico]],Preencher_Orcamento!$B:$D,3,FALSE)*Table1[[#This Row],[Subtotal_insumo]],"")</f>
        <v>0</v>
      </c>
    </row>
    <row r="11057" spans="1:13" x14ac:dyDescent="0.25">
      <c r="A11057" s="3">
        <v>170233</v>
      </c>
      <c r="B11057" s="125">
        <v>0</v>
      </c>
      <c r="C11057" s="131" t="s">
        <v>4443</v>
      </c>
      <c r="D11057" s="132"/>
      <c r="E11057" s="4"/>
      <c r="F11057" s="4"/>
      <c r="G11057" s="17" t="str">
        <f>IFERROR(VLOOKUP(Table1[[#This Row],[Codigo_insumo]],BD_Insumos!$B:$E,4),"")</f>
        <v/>
      </c>
      <c r="H11057" s="139"/>
      <c r="I11057" s="5" t="s">
        <v>58</v>
      </c>
      <c r="J11057" s="20" t="str">
        <f t="shared" si="172"/>
        <v/>
      </c>
      <c r="K11057" s="21">
        <f>IF(I11057&lt;&gt;"",SUMIF(Table1[Codigo_servico],A11057,Table1[Subtotal_insumo]),"")</f>
        <v>74.531219924719778</v>
      </c>
      <c r="L11057" s="17" t="str">
        <f>IF(Table1[[#This Row],[Ordem_insumos]]&lt;&gt;0,VLOOKUP(Table1[[#This Row],[Codigo_servico]],Preencher_Orcamento!$B:$D,3,FALSE)*Table1[[#This Row],[Qtde_insumo]],"")</f>
        <v/>
      </c>
      <c r="M11057" s="17" t="str">
        <f>IF(Table1[[#This Row],[Ordem_insumos]]&lt;&gt;0,VLOOKUP(Table1[[#This Row],[Codigo_servico]],Preencher_Orcamento!$B:$D,3,FALSE)*Table1[[#This Row],[Subtotal_insumo]],"")</f>
        <v/>
      </c>
    </row>
    <row r="11058" spans="1:13" x14ac:dyDescent="0.25">
      <c r="A11058" s="6">
        <v>170233</v>
      </c>
      <c r="B11058" s="126">
        <v>1</v>
      </c>
      <c r="C11058" s="133"/>
      <c r="D11058" s="134">
        <v>2099</v>
      </c>
      <c r="E11058" s="7" t="s">
        <v>2205</v>
      </c>
      <c r="F11058" s="8" t="s">
        <v>2140</v>
      </c>
      <c r="G11058" s="16">
        <f>IFERROR(VLOOKUP(Table1[[#This Row],[Codigo_insumo]],BD_Insumos!$B:$E,4),"")</f>
        <v>12.627877718847255</v>
      </c>
      <c r="H11058" s="140">
        <v>2</v>
      </c>
      <c r="I11058" s="9"/>
      <c r="J11058" s="22">
        <f t="shared" si="172"/>
        <v>25.255755437694511</v>
      </c>
      <c r="K11058" s="22" t="str">
        <f>IF(I11058&lt;&gt;"",SUMIF(Table1[Codigo_servico],A11058,Table1[Subtotal_insumo]),"")</f>
        <v/>
      </c>
      <c r="L11058" s="16">
        <f>IF(Table1[[#This Row],[Ordem_insumos]]&lt;&gt;0,VLOOKUP(Table1[[#This Row],[Codigo_servico]],Preencher_Orcamento!$B:$D,3,FALSE)*Table1[[#This Row],[Qtde_insumo]],"")</f>
        <v>0</v>
      </c>
      <c r="M11058" s="16">
        <f>IF(Table1[[#This Row],[Ordem_insumos]]&lt;&gt;0,VLOOKUP(Table1[[#This Row],[Codigo_servico]],Preencher_Orcamento!$B:$D,3,FALSE)*Table1[[#This Row],[Subtotal_insumo]],"")</f>
        <v>0</v>
      </c>
    </row>
    <row r="11059" spans="1:13" ht="26.25" x14ac:dyDescent="0.25">
      <c r="A11059" s="6">
        <v>170233</v>
      </c>
      <c r="B11059" s="126">
        <v>2</v>
      </c>
      <c r="C11059" s="133"/>
      <c r="D11059" s="134">
        <v>10502</v>
      </c>
      <c r="E11059" s="7" t="s">
        <v>59</v>
      </c>
      <c r="F11059" s="8" t="s">
        <v>58</v>
      </c>
      <c r="G11059" s="18">
        <f>IFERROR(VLOOKUP(Table1[[#This Row],[Codigo_insumo]],BD_Insumos!$B:$E,4),"")</f>
        <v>44.2</v>
      </c>
      <c r="H11059" s="140">
        <v>1.1000000000000001</v>
      </c>
      <c r="I11059" s="9"/>
      <c r="J11059" s="23">
        <f t="shared" si="172"/>
        <v>48.620000000000005</v>
      </c>
      <c r="K11059" s="22" t="str">
        <f>IF(I11059&lt;&gt;"",SUMIF(Table1[Codigo_servico],A11059,Table1[Subtotal_insumo]),"")</f>
        <v/>
      </c>
      <c r="L11059" s="18">
        <f>IF(Table1[[#This Row],[Ordem_insumos]]&lt;&gt;0,VLOOKUP(Table1[[#This Row],[Codigo_servico]],Preencher_Orcamento!$B:$D,3,FALSE)*Table1[[#This Row],[Qtde_insumo]],"")</f>
        <v>0</v>
      </c>
      <c r="M11059" s="18">
        <f>IF(Table1[[#This Row],[Ordem_insumos]]&lt;&gt;0,VLOOKUP(Table1[[#This Row],[Codigo_servico]],Preencher_Orcamento!$B:$D,3,FALSE)*Table1[[#This Row],[Subtotal_insumo]],"")</f>
        <v>0</v>
      </c>
    </row>
    <row r="11060" spans="1:13" ht="26.25" x14ac:dyDescent="0.25">
      <c r="A11060" s="6">
        <v>170233</v>
      </c>
      <c r="B11060" s="126">
        <v>3</v>
      </c>
      <c r="C11060" s="133"/>
      <c r="D11060" s="134">
        <v>94279</v>
      </c>
      <c r="E11060" s="7" t="s">
        <v>4439</v>
      </c>
      <c r="F11060" s="8" t="s">
        <v>2140</v>
      </c>
      <c r="G11060" s="16">
        <f>IFERROR(VLOOKUP(Table1[[#This Row],[Codigo_insumo]],BD_Insumos!$B:$E,4),"")</f>
        <v>62.425189240500004</v>
      </c>
      <c r="H11060" s="140">
        <v>1.0500000000000001E-2</v>
      </c>
      <c r="I11060" s="9"/>
      <c r="J11060" s="22">
        <f t="shared" si="172"/>
        <v>0.65546448702525006</v>
      </c>
      <c r="K11060" s="22" t="str">
        <f>IF(I11060&lt;&gt;"",SUMIF(Table1[Codigo_servico],A11060,Table1[Subtotal_insumo]),"")</f>
        <v/>
      </c>
      <c r="L11060" s="16">
        <f>IF(Table1[[#This Row],[Ordem_insumos]]&lt;&gt;0,VLOOKUP(Table1[[#This Row],[Codigo_servico]],Preencher_Orcamento!$B:$D,3,FALSE)*Table1[[#This Row],[Qtde_insumo]],"")</f>
        <v>0</v>
      </c>
      <c r="M11060" s="16">
        <f>IF(Table1[[#This Row],[Ordem_insumos]]&lt;&gt;0,VLOOKUP(Table1[[#This Row],[Codigo_servico]],Preencher_Orcamento!$B:$D,3,FALSE)*Table1[[#This Row],[Subtotal_insumo]],"")</f>
        <v>0</v>
      </c>
    </row>
    <row r="11061" spans="1:13" x14ac:dyDescent="0.25">
      <c r="A11061" s="3">
        <v>170234</v>
      </c>
      <c r="B11061" s="125">
        <v>0</v>
      </c>
      <c r="C11061" s="131" t="s">
        <v>4444</v>
      </c>
      <c r="D11061" s="132"/>
      <c r="E11061" s="4"/>
      <c r="F11061" s="4"/>
      <c r="G11061" s="17" t="str">
        <f>IFERROR(VLOOKUP(Table1[[#This Row],[Codigo_insumo]],BD_Insumos!$B:$E,4),"")</f>
        <v/>
      </c>
      <c r="H11061" s="139"/>
      <c r="I11061" s="5" t="s">
        <v>170</v>
      </c>
      <c r="J11061" s="20" t="str">
        <f t="shared" si="172"/>
        <v/>
      </c>
      <c r="K11061" s="21">
        <f>IF(I11061&lt;&gt;"",SUMIF(Table1[Codigo_servico],A11061,Table1[Subtotal_insumo]),"")</f>
        <v>3.6937877718847254</v>
      </c>
      <c r="L11061" s="17" t="str">
        <f>IF(Table1[[#This Row],[Ordem_insumos]]&lt;&gt;0,VLOOKUP(Table1[[#This Row],[Codigo_servico]],Preencher_Orcamento!$B:$D,3,FALSE)*Table1[[#This Row],[Qtde_insumo]],"")</f>
        <v/>
      </c>
      <c r="M11061" s="17" t="str">
        <f>IF(Table1[[#This Row],[Ordem_insumos]]&lt;&gt;0,VLOOKUP(Table1[[#This Row],[Codigo_servico]],Preencher_Orcamento!$B:$D,3,FALSE)*Table1[[#This Row],[Subtotal_insumo]],"")</f>
        <v/>
      </c>
    </row>
    <row r="11062" spans="1:13" x14ac:dyDescent="0.25">
      <c r="A11062" s="6">
        <v>170234</v>
      </c>
      <c r="B11062" s="126">
        <v>1</v>
      </c>
      <c r="C11062" s="133"/>
      <c r="D11062" s="134">
        <v>2099</v>
      </c>
      <c r="E11062" s="7" t="s">
        <v>2205</v>
      </c>
      <c r="F11062" s="8" t="s">
        <v>2140</v>
      </c>
      <c r="G11062" s="16">
        <f>IFERROR(VLOOKUP(Table1[[#This Row],[Codigo_insumo]],BD_Insumos!$B:$E,4),"")</f>
        <v>12.627877718847255</v>
      </c>
      <c r="H11062" s="140">
        <v>0.1</v>
      </c>
      <c r="I11062" s="9"/>
      <c r="J11062" s="22">
        <f t="shared" si="172"/>
        <v>1.2627877718847256</v>
      </c>
      <c r="K11062" s="22" t="str">
        <f>IF(I11062&lt;&gt;"",SUMIF(Table1[Codigo_servico],A11062,Table1[Subtotal_insumo]),"")</f>
        <v/>
      </c>
      <c r="L11062" s="16">
        <f>IF(Table1[[#This Row],[Ordem_insumos]]&lt;&gt;0,VLOOKUP(Table1[[#This Row],[Codigo_servico]],Preencher_Orcamento!$B:$D,3,FALSE)*Table1[[#This Row],[Qtde_insumo]],"")</f>
        <v>0</v>
      </c>
      <c r="M11062" s="16">
        <f>IF(Table1[[#This Row],[Ordem_insumos]]&lt;&gt;0,VLOOKUP(Table1[[#This Row],[Codigo_servico]],Preencher_Orcamento!$B:$D,3,FALSE)*Table1[[#This Row],[Subtotal_insumo]],"")</f>
        <v>0</v>
      </c>
    </row>
    <row r="11063" spans="1:13" ht="26.25" x14ac:dyDescent="0.25">
      <c r="A11063" s="6">
        <v>170234</v>
      </c>
      <c r="B11063" s="126">
        <v>2</v>
      </c>
      <c r="C11063" s="133"/>
      <c r="D11063" s="134">
        <v>10502</v>
      </c>
      <c r="E11063" s="7" t="s">
        <v>59</v>
      </c>
      <c r="F11063" s="8" t="s">
        <v>58</v>
      </c>
      <c r="G11063" s="18">
        <f>IFERROR(VLOOKUP(Table1[[#This Row],[Codigo_insumo]],BD_Insumos!$B:$E,4),"")</f>
        <v>44.2</v>
      </c>
      <c r="H11063" s="140">
        <v>5.5E-2</v>
      </c>
      <c r="I11063" s="9"/>
      <c r="J11063" s="23">
        <f t="shared" si="172"/>
        <v>2.431</v>
      </c>
      <c r="K11063" s="22" t="str">
        <f>IF(I11063&lt;&gt;"",SUMIF(Table1[Codigo_servico],A11063,Table1[Subtotal_insumo]),"")</f>
        <v/>
      </c>
      <c r="L11063" s="18">
        <f>IF(Table1[[#This Row],[Ordem_insumos]]&lt;&gt;0,VLOOKUP(Table1[[#This Row],[Codigo_servico]],Preencher_Orcamento!$B:$D,3,FALSE)*Table1[[#This Row],[Qtde_insumo]],"")</f>
        <v>0</v>
      </c>
      <c r="M11063" s="18">
        <f>IF(Table1[[#This Row],[Ordem_insumos]]&lt;&gt;0,VLOOKUP(Table1[[#This Row],[Codigo_servico]],Preencher_Orcamento!$B:$D,3,FALSE)*Table1[[#This Row],[Subtotal_insumo]],"")</f>
        <v>0</v>
      </c>
    </row>
    <row r="11064" spans="1:13" x14ac:dyDescent="0.25">
      <c r="A11064" s="3">
        <v>170235</v>
      </c>
      <c r="B11064" s="125">
        <v>0</v>
      </c>
      <c r="C11064" s="131" t="s">
        <v>4445</v>
      </c>
      <c r="D11064" s="132"/>
      <c r="E11064" s="4"/>
      <c r="F11064" s="4"/>
      <c r="G11064" s="17" t="str">
        <f>IFERROR(VLOOKUP(Table1[[#This Row],[Codigo_insumo]],BD_Insumos!$B:$E,4),"")</f>
        <v/>
      </c>
      <c r="H11064" s="139"/>
      <c r="I11064" s="5" t="s">
        <v>170</v>
      </c>
      <c r="J11064" s="20" t="str">
        <f t="shared" si="172"/>
        <v/>
      </c>
      <c r="K11064" s="21">
        <f>IF(I11064&lt;&gt;"",SUMIF(Table1[Codigo_servico],A11064,Table1[Subtotal_insumo]),"")</f>
        <v>7.4562432519340005</v>
      </c>
      <c r="L11064" s="17" t="str">
        <f>IF(Table1[[#This Row],[Ordem_insumos]]&lt;&gt;0,VLOOKUP(Table1[[#This Row],[Codigo_servico]],Preencher_Orcamento!$B:$D,3,FALSE)*Table1[[#This Row],[Qtde_insumo]],"")</f>
        <v/>
      </c>
      <c r="M11064" s="17" t="str">
        <f>IF(Table1[[#This Row],[Ordem_insumos]]&lt;&gt;0,VLOOKUP(Table1[[#This Row],[Codigo_servico]],Preencher_Orcamento!$B:$D,3,FALSE)*Table1[[#This Row],[Subtotal_insumo]],"")</f>
        <v/>
      </c>
    </row>
    <row r="11065" spans="1:13" ht="26.25" x14ac:dyDescent="0.25">
      <c r="A11065" s="6">
        <v>170235</v>
      </c>
      <c r="B11065" s="126">
        <v>1</v>
      </c>
      <c r="C11065" s="133"/>
      <c r="D11065" s="134">
        <v>10502</v>
      </c>
      <c r="E11065" s="7" t="s">
        <v>59</v>
      </c>
      <c r="F11065" s="8" t="s">
        <v>58</v>
      </c>
      <c r="G11065" s="16">
        <f>IFERROR(VLOOKUP(Table1[[#This Row],[Codigo_insumo]],BD_Insumos!$B:$E,4),"")</f>
        <v>44.2</v>
      </c>
      <c r="H11065" s="140">
        <v>0.11</v>
      </c>
      <c r="I11065" s="9"/>
      <c r="J11065" s="22">
        <f t="shared" si="172"/>
        <v>4.8620000000000001</v>
      </c>
      <c r="K11065" s="22" t="str">
        <f>IF(I11065&lt;&gt;"",SUMIF(Table1[Codigo_servico],A11065,Table1[Subtotal_insumo]),"")</f>
        <v/>
      </c>
      <c r="L11065" s="16">
        <f>IF(Table1[[#This Row],[Ordem_insumos]]&lt;&gt;0,VLOOKUP(Table1[[#This Row],[Codigo_servico]],Preencher_Orcamento!$B:$D,3,FALSE)*Table1[[#This Row],[Qtde_insumo]],"")</f>
        <v>0</v>
      </c>
      <c r="M11065" s="16">
        <f>IF(Table1[[#This Row],[Ordem_insumos]]&lt;&gt;0,VLOOKUP(Table1[[#This Row],[Codigo_servico]],Preencher_Orcamento!$B:$D,3,FALSE)*Table1[[#This Row],[Subtotal_insumo]],"")</f>
        <v>0</v>
      </c>
    </row>
    <row r="11066" spans="1:13" x14ac:dyDescent="0.25">
      <c r="A11066" s="6">
        <v>170235</v>
      </c>
      <c r="B11066" s="126">
        <v>2</v>
      </c>
      <c r="C11066" s="133"/>
      <c r="D11066" s="134">
        <v>2099</v>
      </c>
      <c r="E11066" s="7" t="s">
        <v>2205</v>
      </c>
      <c r="F11066" s="8" t="s">
        <v>2140</v>
      </c>
      <c r="G11066" s="18">
        <f>IFERROR(VLOOKUP(Table1[[#This Row],[Codigo_insumo]],BD_Insumos!$B:$E,4),"")</f>
        <v>12.627877718847255</v>
      </c>
      <c r="H11066" s="140">
        <v>0.2</v>
      </c>
      <c r="I11066" s="9"/>
      <c r="J11066" s="23">
        <f t="shared" si="172"/>
        <v>2.5255755437694511</v>
      </c>
      <c r="K11066" s="22" t="str">
        <f>IF(I11066&lt;&gt;"",SUMIF(Table1[Codigo_servico],A11066,Table1[Subtotal_insumo]),"")</f>
        <v/>
      </c>
      <c r="L11066" s="18">
        <f>IF(Table1[[#This Row],[Ordem_insumos]]&lt;&gt;0,VLOOKUP(Table1[[#This Row],[Codigo_servico]],Preencher_Orcamento!$B:$D,3,FALSE)*Table1[[#This Row],[Qtde_insumo]],"")</f>
        <v>0</v>
      </c>
      <c r="M11066" s="18">
        <f>IF(Table1[[#This Row],[Ordem_insumos]]&lt;&gt;0,VLOOKUP(Table1[[#This Row],[Codigo_servico]],Preencher_Orcamento!$B:$D,3,FALSE)*Table1[[#This Row],[Subtotal_insumo]],"")</f>
        <v>0</v>
      </c>
    </row>
    <row r="11067" spans="1:13" ht="26.25" x14ac:dyDescent="0.25">
      <c r="A11067" s="6">
        <v>170235</v>
      </c>
      <c r="B11067" s="126">
        <v>3</v>
      </c>
      <c r="C11067" s="133"/>
      <c r="D11067" s="134">
        <v>94279</v>
      </c>
      <c r="E11067" s="7" t="s">
        <v>4439</v>
      </c>
      <c r="F11067" s="8" t="s">
        <v>2140</v>
      </c>
      <c r="G11067" s="16">
        <f>IFERROR(VLOOKUP(Table1[[#This Row],[Codigo_insumo]],BD_Insumos!$B:$E,4),"")</f>
        <v>62.425189240500004</v>
      </c>
      <c r="H11067" s="140">
        <v>1.1000000000000001E-3</v>
      </c>
      <c r="I11067" s="9"/>
      <c r="J11067" s="22">
        <f t="shared" si="172"/>
        <v>6.8667708164550006E-2</v>
      </c>
      <c r="K11067" s="22" t="str">
        <f>IF(I11067&lt;&gt;"",SUMIF(Table1[Codigo_servico],A11067,Table1[Subtotal_insumo]),"")</f>
        <v/>
      </c>
      <c r="L11067" s="16">
        <f>IF(Table1[[#This Row],[Ordem_insumos]]&lt;&gt;0,VLOOKUP(Table1[[#This Row],[Codigo_servico]],Preencher_Orcamento!$B:$D,3,FALSE)*Table1[[#This Row],[Qtde_insumo]],"")</f>
        <v>0</v>
      </c>
      <c r="M11067" s="16">
        <f>IF(Table1[[#This Row],[Ordem_insumos]]&lt;&gt;0,VLOOKUP(Table1[[#This Row],[Codigo_servico]],Preencher_Orcamento!$B:$D,3,FALSE)*Table1[[#This Row],[Subtotal_insumo]],"")</f>
        <v>0</v>
      </c>
    </row>
    <row r="11068" spans="1:13" x14ac:dyDescent="0.25">
      <c r="A11068" s="3">
        <v>170236</v>
      </c>
      <c r="B11068" s="125">
        <v>0</v>
      </c>
      <c r="C11068" s="131" t="s">
        <v>4446</v>
      </c>
      <c r="D11068" s="132"/>
      <c r="E11068" s="4"/>
      <c r="F11068" s="4"/>
      <c r="G11068" s="17" t="str">
        <f>IFERROR(VLOOKUP(Table1[[#This Row],[Codigo_insumo]],BD_Insumos!$B:$E,4),"")</f>
        <v/>
      </c>
      <c r="H11068" s="139"/>
      <c r="I11068" s="5" t="s">
        <v>170</v>
      </c>
      <c r="J11068" s="20" t="str">
        <f t="shared" si="172"/>
        <v/>
      </c>
      <c r="K11068" s="21">
        <f>IF(I11068&lt;&gt;"",SUMIF(Table1[Codigo_servico],A11068,Table1[Subtotal_insumo]),"")</f>
        <v>3.9147877718847255</v>
      </c>
      <c r="L11068" s="17" t="str">
        <f>IF(Table1[[#This Row],[Ordem_insumos]]&lt;&gt;0,VLOOKUP(Table1[[#This Row],[Codigo_servico]],Preencher_Orcamento!$B:$D,3,FALSE)*Table1[[#This Row],[Qtde_insumo]],"")</f>
        <v/>
      </c>
      <c r="M11068" s="17" t="str">
        <f>IF(Table1[[#This Row],[Ordem_insumos]]&lt;&gt;0,VLOOKUP(Table1[[#This Row],[Codigo_servico]],Preencher_Orcamento!$B:$D,3,FALSE)*Table1[[#This Row],[Subtotal_insumo]],"")</f>
        <v/>
      </c>
    </row>
    <row r="11069" spans="1:13" x14ac:dyDescent="0.25">
      <c r="A11069" s="6">
        <v>170236</v>
      </c>
      <c r="B11069" s="126">
        <v>1</v>
      </c>
      <c r="C11069" s="133"/>
      <c r="D11069" s="134">
        <v>2099</v>
      </c>
      <c r="E11069" s="7" t="s">
        <v>2205</v>
      </c>
      <c r="F11069" s="8" t="s">
        <v>2140</v>
      </c>
      <c r="G11069" s="16">
        <f>IFERROR(VLOOKUP(Table1[[#This Row],[Codigo_insumo]],BD_Insumos!$B:$E,4),"")</f>
        <v>12.627877718847255</v>
      </c>
      <c r="H11069" s="140">
        <v>0.1</v>
      </c>
      <c r="I11069" s="9"/>
      <c r="J11069" s="22">
        <f t="shared" si="172"/>
        <v>1.2627877718847256</v>
      </c>
      <c r="K11069" s="22" t="str">
        <f>IF(I11069&lt;&gt;"",SUMIF(Table1[Codigo_servico],A11069,Table1[Subtotal_insumo]),"")</f>
        <v/>
      </c>
      <c r="L11069" s="16">
        <f>IF(Table1[[#This Row],[Ordem_insumos]]&lt;&gt;0,VLOOKUP(Table1[[#This Row],[Codigo_servico]],Preencher_Orcamento!$B:$D,3,FALSE)*Table1[[#This Row],[Qtde_insumo]],"")</f>
        <v>0</v>
      </c>
      <c r="M11069" s="16">
        <f>IF(Table1[[#This Row],[Ordem_insumos]]&lt;&gt;0,VLOOKUP(Table1[[#This Row],[Codigo_servico]],Preencher_Orcamento!$B:$D,3,FALSE)*Table1[[#This Row],[Subtotal_insumo]],"")</f>
        <v>0</v>
      </c>
    </row>
    <row r="11070" spans="1:13" ht="26.25" x14ac:dyDescent="0.25">
      <c r="A11070" s="6">
        <v>170236</v>
      </c>
      <c r="B11070" s="126">
        <v>2</v>
      </c>
      <c r="C11070" s="133"/>
      <c r="D11070" s="134">
        <v>10502</v>
      </c>
      <c r="E11070" s="7" t="s">
        <v>59</v>
      </c>
      <c r="F11070" s="8" t="s">
        <v>58</v>
      </c>
      <c r="G11070" s="18">
        <f>IFERROR(VLOOKUP(Table1[[#This Row],[Codigo_insumo]],BD_Insumos!$B:$E,4),"")</f>
        <v>44.2</v>
      </c>
      <c r="H11070" s="140">
        <v>0.06</v>
      </c>
      <c r="I11070" s="9"/>
      <c r="J11070" s="23">
        <f t="shared" si="172"/>
        <v>2.6520000000000001</v>
      </c>
      <c r="K11070" s="22" t="str">
        <f>IF(I11070&lt;&gt;"",SUMIF(Table1[Codigo_servico],A11070,Table1[Subtotal_insumo]),"")</f>
        <v/>
      </c>
      <c r="L11070" s="18">
        <f>IF(Table1[[#This Row],[Ordem_insumos]]&lt;&gt;0,VLOOKUP(Table1[[#This Row],[Codigo_servico]],Preencher_Orcamento!$B:$D,3,FALSE)*Table1[[#This Row],[Qtde_insumo]],"")</f>
        <v>0</v>
      </c>
      <c r="M11070" s="18">
        <f>IF(Table1[[#This Row],[Ordem_insumos]]&lt;&gt;0,VLOOKUP(Table1[[#This Row],[Codigo_servico]],Preencher_Orcamento!$B:$D,3,FALSE)*Table1[[#This Row],[Subtotal_insumo]],"")</f>
        <v>0</v>
      </c>
    </row>
    <row r="11071" spans="1:13" x14ac:dyDescent="0.25">
      <c r="A11071" s="3">
        <v>170238</v>
      </c>
      <c r="B11071" s="125">
        <v>0</v>
      </c>
      <c r="C11071" s="131" t="s">
        <v>4447</v>
      </c>
      <c r="D11071" s="132"/>
      <c r="E11071" s="4"/>
      <c r="F11071" s="4"/>
      <c r="G11071" s="17" t="str">
        <f>IFERROR(VLOOKUP(Table1[[#This Row],[Codigo_insumo]],BD_Insumos!$B:$E,4),"")</f>
        <v/>
      </c>
      <c r="H11071" s="139"/>
      <c r="I11071" s="5" t="s">
        <v>170</v>
      </c>
      <c r="J11071" s="20" t="str">
        <f t="shared" si="172"/>
        <v/>
      </c>
      <c r="K11071" s="21">
        <f>IF(I11071&lt;&gt;"",SUMIF(Table1[Codigo_servico],A11071,Table1[Subtotal_insumo]),"")</f>
        <v>109.27337201596539</v>
      </c>
      <c r="L11071" s="17" t="str">
        <f>IF(Table1[[#This Row],[Ordem_insumos]]&lt;&gt;0,VLOOKUP(Table1[[#This Row],[Codigo_servico]],Preencher_Orcamento!$B:$D,3,FALSE)*Table1[[#This Row],[Qtde_insumo]],"")</f>
        <v/>
      </c>
      <c r="M11071" s="17" t="str">
        <f>IF(Table1[[#This Row],[Ordem_insumos]]&lt;&gt;0,VLOOKUP(Table1[[#This Row],[Codigo_servico]],Preencher_Orcamento!$B:$D,3,FALSE)*Table1[[#This Row],[Subtotal_insumo]],"")</f>
        <v/>
      </c>
    </row>
    <row r="11072" spans="1:13" x14ac:dyDescent="0.25">
      <c r="A11072" s="6">
        <v>170238</v>
      </c>
      <c r="B11072" s="126">
        <v>1</v>
      </c>
      <c r="C11072" s="133"/>
      <c r="D11072" s="134">
        <v>36055</v>
      </c>
      <c r="E11072" s="7" t="s">
        <v>742</v>
      </c>
      <c r="F11072" s="8" t="s">
        <v>170</v>
      </c>
      <c r="G11072" s="16">
        <f>IFERROR(VLOOKUP(Table1[[#This Row],[Codigo_insumo]],BD_Insumos!$B:$E,4),"")</f>
        <v>53.309399999999997</v>
      </c>
      <c r="H11072" s="140">
        <v>1</v>
      </c>
      <c r="I11072" s="9"/>
      <c r="J11072" s="22">
        <f t="shared" si="172"/>
        <v>53.309399999999997</v>
      </c>
      <c r="K11072" s="22" t="str">
        <f>IF(I11072&lt;&gt;"",SUMIF(Table1[Codigo_servico],A11072,Table1[Subtotal_insumo]),"")</f>
        <v/>
      </c>
      <c r="L11072" s="16">
        <f>IF(Table1[[#This Row],[Ordem_insumos]]&lt;&gt;0,VLOOKUP(Table1[[#This Row],[Codigo_servico]],Preencher_Orcamento!$B:$D,3,FALSE)*Table1[[#This Row],[Qtde_insumo]],"")</f>
        <v>0</v>
      </c>
      <c r="M11072" s="16">
        <f>IF(Table1[[#This Row],[Ordem_insumos]]&lt;&gt;0,VLOOKUP(Table1[[#This Row],[Codigo_servico]],Preencher_Orcamento!$B:$D,3,FALSE)*Table1[[#This Row],[Subtotal_insumo]],"")</f>
        <v>0</v>
      </c>
    </row>
    <row r="11073" spans="1:13" ht="26.25" x14ac:dyDescent="0.25">
      <c r="A11073" s="6">
        <v>170238</v>
      </c>
      <c r="B11073" s="126">
        <v>2</v>
      </c>
      <c r="C11073" s="133"/>
      <c r="D11073" s="134">
        <v>10502</v>
      </c>
      <c r="E11073" s="7" t="s">
        <v>59</v>
      </c>
      <c r="F11073" s="8" t="s">
        <v>58</v>
      </c>
      <c r="G11073" s="18">
        <f>IFERROR(VLOOKUP(Table1[[#This Row],[Codigo_insumo]],BD_Insumos!$B:$E,4),"")</f>
        <v>44.2</v>
      </c>
      <c r="H11073" s="140">
        <v>5.1999999999999998E-2</v>
      </c>
      <c r="I11073" s="9"/>
      <c r="J11073" s="23">
        <f t="shared" si="172"/>
        <v>2.2984</v>
      </c>
      <c r="K11073" s="22" t="str">
        <f>IF(I11073&lt;&gt;"",SUMIF(Table1[Codigo_servico],A11073,Table1[Subtotal_insumo]),"")</f>
        <v/>
      </c>
      <c r="L11073" s="18">
        <f>IF(Table1[[#This Row],[Ordem_insumos]]&lt;&gt;0,VLOOKUP(Table1[[#This Row],[Codigo_servico]],Preencher_Orcamento!$B:$D,3,FALSE)*Table1[[#This Row],[Qtde_insumo]],"")</f>
        <v>0</v>
      </c>
      <c r="M11073" s="18">
        <f>IF(Table1[[#This Row],[Ordem_insumos]]&lt;&gt;0,VLOOKUP(Table1[[#This Row],[Codigo_servico]],Preencher_Orcamento!$B:$D,3,FALSE)*Table1[[#This Row],[Subtotal_insumo]],"")</f>
        <v>0</v>
      </c>
    </row>
    <row r="11074" spans="1:13" x14ac:dyDescent="0.25">
      <c r="A11074" s="6">
        <v>170238</v>
      </c>
      <c r="B11074" s="126">
        <v>3</v>
      </c>
      <c r="C11074" s="133"/>
      <c r="D11074" s="134">
        <v>2099</v>
      </c>
      <c r="E11074" s="7" t="s">
        <v>2205</v>
      </c>
      <c r="F11074" s="8" t="s">
        <v>2140</v>
      </c>
      <c r="G11074" s="18">
        <f>IFERROR(VLOOKUP(Table1[[#This Row],[Codigo_insumo]],BD_Insumos!$B:$E,4),"")</f>
        <v>12.627877718847255</v>
      </c>
      <c r="H11074" s="140">
        <v>3.5</v>
      </c>
      <c r="I11074" s="9"/>
      <c r="J11074" s="23">
        <f t="shared" ref="J11074:J11137" si="173">IF(I11074="",G11074*H11074,"")</f>
        <v>44.197572015965392</v>
      </c>
      <c r="K11074" s="22" t="str">
        <f>IF(I11074&lt;&gt;"",SUMIF(Table1[Codigo_servico],A11074,Table1[Subtotal_insumo]),"")</f>
        <v/>
      </c>
      <c r="L11074" s="18">
        <f>IF(Table1[[#This Row],[Ordem_insumos]]&lt;&gt;0,VLOOKUP(Table1[[#This Row],[Codigo_servico]],Preencher_Orcamento!$B:$D,3,FALSE)*Table1[[#This Row],[Qtde_insumo]],"")</f>
        <v>0</v>
      </c>
      <c r="M11074" s="18">
        <f>IF(Table1[[#This Row],[Ordem_insumos]]&lt;&gt;0,VLOOKUP(Table1[[#This Row],[Codigo_servico]],Preencher_Orcamento!$B:$D,3,FALSE)*Table1[[#This Row],[Subtotal_insumo]],"")</f>
        <v>0</v>
      </c>
    </row>
    <row r="11075" spans="1:13" x14ac:dyDescent="0.25">
      <c r="A11075" s="6">
        <v>170238</v>
      </c>
      <c r="B11075" s="126">
        <v>4</v>
      </c>
      <c r="C11075" s="133"/>
      <c r="D11075" s="134">
        <v>10517</v>
      </c>
      <c r="E11075" s="7" t="s">
        <v>71</v>
      </c>
      <c r="F11075" s="8" t="s">
        <v>197</v>
      </c>
      <c r="G11075" s="18">
        <f>IFERROR(VLOOKUP(Table1[[#This Row],[Codigo_insumo]],BD_Insumos!$B:$E,4),"")</f>
        <v>0.42080000000000001</v>
      </c>
      <c r="H11075" s="140">
        <v>22.5</v>
      </c>
      <c r="I11075" s="9"/>
      <c r="J11075" s="23">
        <f t="shared" si="173"/>
        <v>9.468</v>
      </c>
      <c r="K11075" s="22" t="str">
        <f>IF(I11075&lt;&gt;"",SUMIF(Table1[Codigo_servico],A11075,Table1[Subtotal_insumo]),"")</f>
        <v/>
      </c>
      <c r="L11075" s="18">
        <f>IF(Table1[[#This Row],[Ordem_insumos]]&lt;&gt;0,VLOOKUP(Table1[[#This Row],[Codigo_servico]],Preencher_Orcamento!$B:$D,3,FALSE)*Table1[[#This Row],[Qtde_insumo]],"")</f>
        <v>0</v>
      </c>
      <c r="M11075" s="18">
        <f>IF(Table1[[#This Row],[Ordem_insumos]]&lt;&gt;0,VLOOKUP(Table1[[#This Row],[Codigo_servico]],Preencher_Orcamento!$B:$D,3,FALSE)*Table1[[#This Row],[Subtotal_insumo]],"")</f>
        <v>0</v>
      </c>
    </row>
    <row r="11076" spans="1:13" x14ac:dyDescent="0.25">
      <c r="A11076" s="3">
        <v>170240</v>
      </c>
      <c r="B11076" s="125">
        <v>0</v>
      </c>
      <c r="C11076" s="131" t="s">
        <v>4448</v>
      </c>
      <c r="D11076" s="132"/>
      <c r="E11076" s="4"/>
      <c r="F11076" s="4"/>
      <c r="G11076" s="17" t="str">
        <f>IFERROR(VLOOKUP(Table1[[#This Row],[Codigo_insumo]],BD_Insumos!$B:$E,4),"")</f>
        <v/>
      </c>
      <c r="H11076" s="139"/>
      <c r="I11076" s="5" t="s">
        <v>170</v>
      </c>
      <c r="J11076" s="20" t="str">
        <f t="shared" si="173"/>
        <v/>
      </c>
      <c r="K11076" s="21">
        <f>IF(I11076&lt;&gt;"",SUMIF(Table1[Codigo_servico],A11076,Table1[Subtotal_insumo]),"")</f>
        <v>23.173268546263603</v>
      </c>
      <c r="L11076" s="17" t="str">
        <f>IF(Table1[[#This Row],[Ordem_insumos]]&lt;&gt;0,VLOOKUP(Table1[[#This Row],[Codigo_servico]],Preencher_Orcamento!$B:$D,3,FALSE)*Table1[[#This Row],[Qtde_insumo]],"")</f>
        <v/>
      </c>
      <c r="M11076" s="17" t="str">
        <f>IF(Table1[[#This Row],[Ordem_insumos]]&lt;&gt;0,VLOOKUP(Table1[[#This Row],[Codigo_servico]],Preencher_Orcamento!$B:$D,3,FALSE)*Table1[[#This Row],[Subtotal_insumo]],"")</f>
        <v/>
      </c>
    </row>
    <row r="11077" spans="1:13" x14ac:dyDescent="0.25">
      <c r="A11077" s="6">
        <v>170240</v>
      </c>
      <c r="B11077" s="126">
        <v>1</v>
      </c>
      <c r="C11077" s="133"/>
      <c r="D11077" s="134">
        <v>10542</v>
      </c>
      <c r="E11077" s="7" t="s">
        <v>90</v>
      </c>
      <c r="F11077" s="8" t="s">
        <v>58</v>
      </c>
      <c r="G11077" s="16">
        <f>IFERROR(VLOOKUP(Table1[[#This Row],[Codigo_insumo]],BD_Insumos!$B:$E,4),"")</f>
        <v>67.5685</v>
      </c>
      <c r="H11077" s="140">
        <v>1.2999999999999999E-2</v>
      </c>
      <c r="I11077" s="9"/>
      <c r="J11077" s="22">
        <f t="shared" si="173"/>
        <v>0.87839049999999996</v>
      </c>
      <c r="K11077" s="22" t="str">
        <f>IF(I11077&lt;&gt;"",SUMIF(Table1[Codigo_servico],A11077,Table1[Subtotal_insumo]),"")</f>
        <v/>
      </c>
      <c r="L11077" s="16">
        <f>IF(Table1[[#This Row],[Ordem_insumos]]&lt;&gt;0,VLOOKUP(Table1[[#This Row],[Codigo_servico]],Preencher_Orcamento!$B:$D,3,FALSE)*Table1[[#This Row],[Qtde_insumo]],"")</f>
        <v>0</v>
      </c>
      <c r="M11077" s="16">
        <f>IF(Table1[[#This Row],[Ordem_insumos]]&lt;&gt;0,VLOOKUP(Table1[[#This Row],[Codigo_servico]],Preencher_Orcamento!$B:$D,3,FALSE)*Table1[[#This Row],[Subtotal_insumo]],"")</f>
        <v>0</v>
      </c>
    </row>
    <row r="11078" spans="1:13" ht="26.25" x14ac:dyDescent="0.25">
      <c r="A11078" s="6">
        <v>170240</v>
      </c>
      <c r="B11078" s="126">
        <v>2</v>
      </c>
      <c r="C11078" s="133"/>
      <c r="D11078" s="134">
        <v>36065</v>
      </c>
      <c r="E11078" s="7" t="s">
        <v>749</v>
      </c>
      <c r="F11078" s="8" t="s">
        <v>197</v>
      </c>
      <c r="G11078" s="18">
        <f>IFERROR(VLOOKUP(Table1[[#This Row],[Codigo_insumo]],BD_Insumos!$B:$E,4),"")</f>
        <v>1.5527</v>
      </c>
      <c r="H11078" s="140">
        <v>6.75</v>
      </c>
      <c r="I11078" s="9"/>
      <c r="J11078" s="23">
        <f t="shared" si="173"/>
        <v>10.480725</v>
      </c>
      <c r="K11078" s="22" t="str">
        <f>IF(I11078&lt;&gt;"",SUMIF(Table1[Codigo_servico],A11078,Table1[Subtotal_insumo]),"")</f>
        <v/>
      </c>
      <c r="L11078" s="18">
        <f>IF(Table1[[#This Row],[Ordem_insumos]]&lt;&gt;0,VLOOKUP(Table1[[#This Row],[Codigo_servico]],Preencher_Orcamento!$B:$D,3,FALSE)*Table1[[#This Row],[Qtde_insumo]],"")</f>
        <v>0</v>
      </c>
      <c r="M11078" s="18">
        <f>IF(Table1[[#This Row],[Ordem_insumos]]&lt;&gt;0,VLOOKUP(Table1[[#This Row],[Codigo_servico]],Preencher_Orcamento!$B:$D,3,FALSE)*Table1[[#This Row],[Subtotal_insumo]],"")</f>
        <v>0</v>
      </c>
    </row>
    <row r="11079" spans="1:13" ht="26.25" x14ac:dyDescent="0.25">
      <c r="A11079" s="6">
        <v>170240</v>
      </c>
      <c r="B11079" s="126">
        <v>3</v>
      </c>
      <c r="C11079" s="133"/>
      <c r="D11079" s="134">
        <v>94013</v>
      </c>
      <c r="E11079" s="7" t="s">
        <v>4449</v>
      </c>
      <c r="F11079" s="8" t="s">
        <v>2140</v>
      </c>
      <c r="G11079" s="18">
        <f>IFERROR(VLOOKUP(Table1[[#This Row],[Codigo_insumo]],BD_Insumos!$B:$E,4),"")</f>
        <v>114.3728052842</v>
      </c>
      <c r="H11079" s="140">
        <v>5.0000000000000001E-3</v>
      </c>
      <c r="I11079" s="9"/>
      <c r="J11079" s="23">
        <f t="shared" si="173"/>
        <v>0.57186402642099998</v>
      </c>
      <c r="K11079" s="22" t="str">
        <f>IF(I11079&lt;&gt;"",SUMIF(Table1[Codigo_servico],A11079,Table1[Subtotal_insumo]),"")</f>
        <v/>
      </c>
      <c r="L11079" s="18">
        <f>IF(Table1[[#This Row],[Ordem_insumos]]&lt;&gt;0,VLOOKUP(Table1[[#This Row],[Codigo_servico]],Preencher_Orcamento!$B:$D,3,FALSE)*Table1[[#This Row],[Qtde_insumo]],"")</f>
        <v>0</v>
      </c>
      <c r="M11079" s="18">
        <f>IF(Table1[[#This Row],[Ordem_insumos]]&lt;&gt;0,VLOOKUP(Table1[[#This Row],[Codigo_servico]],Preencher_Orcamento!$B:$D,3,FALSE)*Table1[[#This Row],[Subtotal_insumo]],"")</f>
        <v>0</v>
      </c>
    </row>
    <row r="11080" spans="1:13" x14ac:dyDescent="0.25">
      <c r="A11080" s="6">
        <v>170240</v>
      </c>
      <c r="B11080" s="126">
        <v>4</v>
      </c>
      <c r="C11080" s="133"/>
      <c r="D11080" s="134">
        <v>10550</v>
      </c>
      <c r="E11080" s="7" t="s">
        <v>97</v>
      </c>
      <c r="F11080" s="8" t="s">
        <v>58</v>
      </c>
      <c r="G11080" s="18">
        <f>IFERROR(VLOOKUP(Table1[[#This Row],[Codigo_insumo]],BD_Insumos!$B:$E,4),"")</f>
        <v>71.755899999999997</v>
      </c>
      <c r="H11080" s="140">
        <v>7.0000000000000001E-3</v>
      </c>
      <c r="I11080" s="9"/>
      <c r="J11080" s="23">
        <f t="shared" si="173"/>
        <v>0.5022913</v>
      </c>
      <c r="K11080" s="22" t="str">
        <f>IF(I11080&lt;&gt;"",SUMIF(Table1[Codigo_servico],A11080,Table1[Subtotal_insumo]),"")</f>
        <v/>
      </c>
      <c r="L11080" s="18">
        <f>IF(Table1[[#This Row],[Ordem_insumos]]&lt;&gt;0,VLOOKUP(Table1[[#This Row],[Codigo_servico]],Preencher_Orcamento!$B:$D,3,FALSE)*Table1[[#This Row],[Qtde_insumo]],"")</f>
        <v>0</v>
      </c>
      <c r="M11080" s="18">
        <f>IF(Table1[[#This Row],[Ordem_insumos]]&lt;&gt;0,VLOOKUP(Table1[[#This Row],[Codigo_servico]],Preencher_Orcamento!$B:$D,3,FALSE)*Table1[[#This Row],[Subtotal_insumo]],"")</f>
        <v>0</v>
      </c>
    </row>
    <row r="11081" spans="1:13" x14ac:dyDescent="0.25">
      <c r="A11081" s="6">
        <v>170240</v>
      </c>
      <c r="B11081" s="126">
        <v>5</v>
      </c>
      <c r="C11081" s="133"/>
      <c r="D11081" s="134">
        <v>2099</v>
      </c>
      <c r="E11081" s="7" t="s">
        <v>2205</v>
      </c>
      <c r="F11081" s="8" t="s">
        <v>2140</v>
      </c>
      <c r="G11081" s="18">
        <f>IFERROR(VLOOKUP(Table1[[#This Row],[Codigo_insumo]],BD_Insumos!$B:$E,4),"")</f>
        <v>12.627877718847255</v>
      </c>
      <c r="H11081" s="140">
        <v>0.3</v>
      </c>
      <c r="I11081" s="9"/>
      <c r="J11081" s="23">
        <f t="shared" si="173"/>
        <v>3.7883633156541765</v>
      </c>
      <c r="K11081" s="22" t="str">
        <f>IF(I11081&lt;&gt;"",SUMIF(Table1[Codigo_servico],A11081,Table1[Subtotal_insumo]),"")</f>
        <v/>
      </c>
      <c r="L11081" s="18">
        <f>IF(Table1[[#This Row],[Ordem_insumos]]&lt;&gt;0,VLOOKUP(Table1[[#This Row],[Codigo_servico]],Preencher_Orcamento!$B:$D,3,FALSE)*Table1[[#This Row],[Qtde_insumo]],"")</f>
        <v>0</v>
      </c>
      <c r="M11081" s="18">
        <f>IF(Table1[[#This Row],[Ordem_insumos]]&lt;&gt;0,VLOOKUP(Table1[[#This Row],[Codigo_servico]],Preencher_Orcamento!$B:$D,3,FALSE)*Table1[[#This Row],[Subtotal_insumo]],"")</f>
        <v>0</v>
      </c>
    </row>
    <row r="11082" spans="1:13" x14ac:dyDescent="0.25">
      <c r="A11082" s="6">
        <v>170240</v>
      </c>
      <c r="B11082" s="126">
        <v>6</v>
      </c>
      <c r="C11082" s="133"/>
      <c r="D11082" s="134">
        <v>10544</v>
      </c>
      <c r="E11082" s="7" t="s">
        <v>92</v>
      </c>
      <c r="F11082" s="8" t="s">
        <v>58</v>
      </c>
      <c r="G11082" s="16">
        <f>IFERROR(VLOOKUP(Table1[[#This Row],[Codigo_insumo]],BD_Insumos!$B:$E,4),"")</f>
        <v>66.077100000000002</v>
      </c>
      <c r="H11082" s="140">
        <v>9.2999999999999999E-2</v>
      </c>
      <c r="I11082" s="9"/>
      <c r="J11082" s="22">
        <f t="shared" si="173"/>
        <v>6.1451703000000002</v>
      </c>
      <c r="K11082" s="22" t="str">
        <f>IF(I11082&lt;&gt;"",SUMIF(Table1[Codigo_servico],A11082,Table1[Subtotal_insumo]),"")</f>
        <v/>
      </c>
      <c r="L11082" s="16">
        <f>IF(Table1[[#This Row],[Ordem_insumos]]&lt;&gt;0,VLOOKUP(Table1[[#This Row],[Codigo_servico]],Preencher_Orcamento!$B:$D,3,FALSE)*Table1[[#This Row],[Qtde_insumo]],"")</f>
        <v>0</v>
      </c>
      <c r="M11082" s="16">
        <f>IF(Table1[[#This Row],[Ordem_insumos]]&lt;&gt;0,VLOOKUP(Table1[[#This Row],[Codigo_servico]],Preencher_Orcamento!$B:$D,3,FALSE)*Table1[[#This Row],[Subtotal_insumo]],"")</f>
        <v>0</v>
      </c>
    </row>
    <row r="11083" spans="1:13" ht="26.25" x14ac:dyDescent="0.25">
      <c r="A11083" s="6">
        <v>170240</v>
      </c>
      <c r="B11083" s="126">
        <v>7</v>
      </c>
      <c r="C11083" s="133"/>
      <c r="D11083" s="134">
        <v>94279</v>
      </c>
      <c r="E11083" s="7" t="s">
        <v>4439</v>
      </c>
      <c r="F11083" s="8" t="s">
        <v>2140</v>
      </c>
      <c r="G11083" s="16">
        <f>IFERROR(VLOOKUP(Table1[[#This Row],[Codigo_insumo]],BD_Insumos!$B:$E,4),"")</f>
        <v>62.425189240500004</v>
      </c>
      <c r="H11083" s="140">
        <v>0.01</v>
      </c>
      <c r="I11083" s="9"/>
      <c r="J11083" s="22">
        <f t="shared" si="173"/>
        <v>0.62425189240500001</v>
      </c>
      <c r="K11083" s="22" t="str">
        <f>IF(I11083&lt;&gt;"",SUMIF(Table1[Codigo_servico],A11083,Table1[Subtotal_insumo]),"")</f>
        <v/>
      </c>
      <c r="L11083" s="16">
        <f>IF(Table1[[#This Row],[Ordem_insumos]]&lt;&gt;0,VLOOKUP(Table1[[#This Row],[Codigo_servico]],Preencher_Orcamento!$B:$D,3,FALSE)*Table1[[#This Row],[Qtde_insumo]],"")</f>
        <v>0</v>
      </c>
      <c r="M11083" s="16">
        <f>IF(Table1[[#This Row],[Ordem_insumos]]&lt;&gt;0,VLOOKUP(Table1[[#This Row],[Codigo_servico]],Preencher_Orcamento!$B:$D,3,FALSE)*Table1[[#This Row],[Subtotal_insumo]],"")</f>
        <v>0</v>
      </c>
    </row>
    <row r="11084" spans="1:13" ht="26.25" x14ac:dyDescent="0.25">
      <c r="A11084" s="6">
        <v>170240</v>
      </c>
      <c r="B11084" s="126">
        <v>8</v>
      </c>
      <c r="C11084" s="133"/>
      <c r="D11084" s="134">
        <v>94017</v>
      </c>
      <c r="E11084" s="7" t="s">
        <v>4450</v>
      </c>
      <c r="F11084" s="8" t="s">
        <v>2140</v>
      </c>
      <c r="G11084" s="16">
        <f>IFERROR(VLOOKUP(Table1[[#This Row],[Codigo_insumo]],BD_Insumos!$B:$E,4),"")</f>
        <v>182.21221178342859</v>
      </c>
      <c r="H11084" s="140">
        <v>1E-3</v>
      </c>
      <c r="I11084" s="9"/>
      <c r="J11084" s="22">
        <f t="shared" si="173"/>
        <v>0.18221221178342858</v>
      </c>
      <c r="K11084" s="22" t="str">
        <f>IF(I11084&lt;&gt;"",SUMIF(Table1[Codigo_servico],A11084,Table1[Subtotal_insumo]),"")</f>
        <v/>
      </c>
      <c r="L11084" s="16">
        <f>IF(Table1[[#This Row],[Ordem_insumos]]&lt;&gt;0,VLOOKUP(Table1[[#This Row],[Codigo_servico]],Preencher_Orcamento!$B:$D,3,FALSE)*Table1[[#This Row],[Qtde_insumo]],"")</f>
        <v>0</v>
      </c>
      <c r="M11084" s="16">
        <f>IF(Table1[[#This Row],[Ordem_insumos]]&lt;&gt;0,VLOOKUP(Table1[[#This Row],[Codigo_servico]],Preencher_Orcamento!$B:$D,3,FALSE)*Table1[[#This Row],[Subtotal_insumo]],"")</f>
        <v>0</v>
      </c>
    </row>
    <row r="11085" spans="1:13" x14ac:dyDescent="0.25">
      <c r="A11085" s="3">
        <v>170242</v>
      </c>
      <c r="B11085" s="125">
        <v>0</v>
      </c>
      <c r="C11085" s="131" t="s">
        <v>4451</v>
      </c>
      <c r="D11085" s="132"/>
      <c r="E11085" s="4"/>
      <c r="F11085" s="4"/>
      <c r="G11085" s="17" t="str">
        <f>IFERROR(VLOOKUP(Table1[[#This Row],[Codigo_insumo]],BD_Insumos!$B:$E,4),"")</f>
        <v/>
      </c>
      <c r="H11085" s="139"/>
      <c r="I11085" s="5" t="s">
        <v>58</v>
      </c>
      <c r="J11085" s="20" t="str">
        <f t="shared" si="173"/>
        <v/>
      </c>
      <c r="K11085" s="21">
        <f>IF(I11085&lt;&gt;"",SUMIF(Table1[Codigo_servico],A11085,Table1[Subtotal_insumo]),"")</f>
        <v>451.11530278577675</v>
      </c>
      <c r="L11085" s="17" t="str">
        <f>IF(Table1[[#This Row],[Ordem_insumos]]&lt;&gt;0,VLOOKUP(Table1[[#This Row],[Codigo_servico]],Preencher_Orcamento!$B:$D,3,FALSE)*Table1[[#This Row],[Qtde_insumo]],"")</f>
        <v/>
      </c>
      <c r="M11085" s="17" t="str">
        <f>IF(Table1[[#This Row],[Ordem_insumos]]&lt;&gt;0,VLOOKUP(Table1[[#This Row],[Codigo_servico]],Preencher_Orcamento!$B:$D,3,FALSE)*Table1[[#This Row],[Subtotal_insumo]],"")</f>
        <v/>
      </c>
    </row>
    <row r="11086" spans="1:13" x14ac:dyDescent="0.25">
      <c r="A11086" s="6">
        <v>170242</v>
      </c>
      <c r="B11086" s="126">
        <v>1</v>
      </c>
      <c r="C11086" s="133"/>
      <c r="D11086" s="134">
        <v>2099</v>
      </c>
      <c r="E11086" s="7" t="s">
        <v>2205</v>
      </c>
      <c r="F11086" s="8" t="s">
        <v>2140</v>
      </c>
      <c r="G11086" s="16">
        <f>IFERROR(VLOOKUP(Table1[[#This Row],[Codigo_insumo]],BD_Insumos!$B:$E,4),"")</f>
        <v>12.627877718847255</v>
      </c>
      <c r="H11086" s="140">
        <v>6</v>
      </c>
      <c r="I11086" s="9"/>
      <c r="J11086" s="22">
        <f t="shared" si="173"/>
        <v>75.767266313083525</v>
      </c>
      <c r="K11086" s="22" t="str">
        <f>IF(I11086&lt;&gt;"",SUMIF(Table1[Codigo_servico],A11086,Table1[Subtotal_insumo]),"")</f>
        <v/>
      </c>
      <c r="L11086" s="16">
        <f>IF(Table1[[#This Row],[Ordem_insumos]]&lt;&gt;0,VLOOKUP(Table1[[#This Row],[Codigo_servico]],Preencher_Orcamento!$B:$D,3,FALSE)*Table1[[#This Row],[Qtde_insumo]],"")</f>
        <v>0</v>
      </c>
      <c r="M11086" s="16">
        <f>IF(Table1[[#This Row],[Ordem_insumos]]&lt;&gt;0,VLOOKUP(Table1[[#This Row],[Codigo_servico]],Preencher_Orcamento!$B:$D,3,FALSE)*Table1[[#This Row],[Subtotal_insumo]],"")</f>
        <v>0</v>
      </c>
    </row>
    <row r="11087" spans="1:13" x14ac:dyDescent="0.25">
      <c r="A11087" s="6">
        <v>170242</v>
      </c>
      <c r="B11087" s="126">
        <v>2</v>
      </c>
      <c r="C11087" s="133"/>
      <c r="D11087" s="134">
        <v>10555</v>
      </c>
      <c r="E11087" s="7" t="s">
        <v>101</v>
      </c>
      <c r="F11087" s="8" t="s">
        <v>58</v>
      </c>
      <c r="G11087" s="16">
        <f>IFERROR(VLOOKUP(Table1[[#This Row],[Codigo_insumo]],BD_Insumos!$B:$E,4),"")</f>
        <v>67.004300000000001</v>
      </c>
      <c r="H11087" s="140">
        <v>0.42859999999999998</v>
      </c>
      <c r="I11087" s="9"/>
      <c r="J11087" s="22">
        <f t="shared" si="173"/>
        <v>28.71804298</v>
      </c>
      <c r="K11087" s="22" t="str">
        <f>IF(I11087&lt;&gt;"",SUMIF(Table1[Codigo_servico],A11087,Table1[Subtotal_insumo]),"")</f>
        <v/>
      </c>
      <c r="L11087" s="16">
        <f>IF(Table1[[#This Row],[Ordem_insumos]]&lt;&gt;0,VLOOKUP(Table1[[#This Row],[Codigo_servico]],Preencher_Orcamento!$B:$D,3,FALSE)*Table1[[#This Row],[Qtde_insumo]],"")</f>
        <v>0</v>
      </c>
      <c r="M11087" s="16">
        <f>IF(Table1[[#This Row],[Ordem_insumos]]&lt;&gt;0,VLOOKUP(Table1[[#This Row],[Codigo_servico]],Preencher_Orcamento!$B:$D,3,FALSE)*Table1[[#This Row],[Subtotal_insumo]],"")</f>
        <v>0</v>
      </c>
    </row>
    <row r="11088" spans="1:13" x14ac:dyDescent="0.25">
      <c r="A11088" s="6">
        <v>170242</v>
      </c>
      <c r="B11088" s="126">
        <v>3</v>
      </c>
      <c r="C11088" s="133"/>
      <c r="D11088" s="134">
        <v>11044</v>
      </c>
      <c r="E11088" s="7" t="s">
        <v>177</v>
      </c>
      <c r="F11088" s="8" t="s">
        <v>5</v>
      </c>
      <c r="G11088" s="18">
        <f>IFERROR(VLOOKUP(Table1[[#This Row],[Codigo_insumo]],BD_Insumos!$B:$E,4),"")</f>
        <v>0.62080000000000002</v>
      </c>
      <c r="H11088" s="140">
        <v>25</v>
      </c>
      <c r="I11088" s="9"/>
      <c r="J11088" s="23">
        <f t="shared" si="173"/>
        <v>15.52</v>
      </c>
      <c r="K11088" s="22" t="str">
        <f>IF(I11088&lt;&gt;"",SUMIF(Table1[Codigo_servico],A11088,Table1[Subtotal_insumo]),"")</f>
        <v/>
      </c>
      <c r="L11088" s="18">
        <f>IF(Table1[[#This Row],[Ordem_insumos]]&lt;&gt;0,VLOOKUP(Table1[[#This Row],[Codigo_servico]],Preencher_Orcamento!$B:$D,3,FALSE)*Table1[[#This Row],[Qtde_insumo]],"")</f>
        <v>0</v>
      </c>
      <c r="M11088" s="18">
        <f>IF(Table1[[#This Row],[Ordem_insumos]]&lt;&gt;0,VLOOKUP(Table1[[#This Row],[Codigo_servico]],Preencher_Orcamento!$B:$D,3,FALSE)*Table1[[#This Row],[Subtotal_insumo]],"")</f>
        <v>0</v>
      </c>
    </row>
    <row r="11089" spans="1:13" x14ac:dyDescent="0.25">
      <c r="A11089" s="6">
        <v>170242</v>
      </c>
      <c r="B11089" s="126">
        <v>4</v>
      </c>
      <c r="C11089" s="133"/>
      <c r="D11089" s="134">
        <v>2020</v>
      </c>
      <c r="E11089" s="7" t="s">
        <v>2188</v>
      </c>
      <c r="F11089" s="8" t="s">
        <v>2140</v>
      </c>
      <c r="G11089" s="18">
        <f>IFERROR(VLOOKUP(Table1[[#This Row],[Codigo_insumo]],BD_Insumos!$B:$E,4),"")</f>
        <v>15.860837164231068</v>
      </c>
      <c r="H11089" s="140">
        <v>3</v>
      </c>
      <c r="I11089" s="9"/>
      <c r="J11089" s="23">
        <f t="shared" si="173"/>
        <v>47.5825114926932</v>
      </c>
      <c r="K11089" s="22" t="str">
        <f>IF(I11089&lt;&gt;"",SUMIF(Table1[Codigo_servico],A11089,Table1[Subtotal_insumo]),"")</f>
        <v/>
      </c>
      <c r="L11089" s="18">
        <f>IF(Table1[[#This Row],[Ordem_insumos]]&lt;&gt;0,VLOOKUP(Table1[[#This Row],[Codigo_servico]],Preencher_Orcamento!$B:$D,3,FALSE)*Table1[[#This Row],[Qtde_insumo]],"")</f>
        <v>0</v>
      </c>
      <c r="M11089" s="18">
        <f>IF(Table1[[#This Row],[Ordem_insumos]]&lt;&gt;0,VLOOKUP(Table1[[#This Row],[Codigo_servico]],Preencher_Orcamento!$B:$D,3,FALSE)*Table1[[#This Row],[Subtotal_insumo]],"")</f>
        <v>0</v>
      </c>
    </row>
    <row r="11090" spans="1:13" ht="26.25" x14ac:dyDescent="0.25">
      <c r="A11090" s="6">
        <v>170242</v>
      </c>
      <c r="B11090" s="126">
        <v>5</v>
      </c>
      <c r="C11090" s="133"/>
      <c r="D11090" s="134">
        <v>10527</v>
      </c>
      <c r="E11090" s="7" t="s">
        <v>80</v>
      </c>
      <c r="F11090" s="8" t="s">
        <v>58</v>
      </c>
      <c r="G11090" s="18">
        <f>IFERROR(VLOOKUP(Table1[[#This Row],[Codigo_insumo]],BD_Insumos!$B:$E,4),"")</f>
        <v>275.26940000000002</v>
      </c>
      <c r="H11090" s="140">
        <v>1.03</v>
      </c>
      <c r="I11090" s="9"/>
      <c r="J11090" s="23">
        <f t="shared" si="173"/>
        <v>283.52748200000002</v>
      </c>
      <c r="K11090" s="22" t="str">
        <f>IF(I11090&lt;&gt;"",SUMIF(Table1[Codigo_servico],A11090,Table1[Subtotal_insumo]),"")</f>
        <v/>
      </c>
      <c r="L11090" s="18">
        <f>IF(Table1[[#This Row],[Ordem_insumos]]&lt;&gt;0,VLOOKUP(Table1[[#This Row],[Codigo_servico]],Preencher_Orcamento!$B:$D,3,FALSE)*Table1[[#This Row],[Qtde_insumo]],"")</f>
        <v>0</v>
      </c>
      <c r="M11090" s="18">
        <f>IF(Table1[[#This Row],[Ordem_insumos]]&lt;&gt;0,VLOOKUP(Table1[[#This Row],[Codigo_servico]],Preencher_Orcamento!$B:$D,3,FALSE)*Table1[[#This Row],[Subtotal_insumo]],"")</f>
        <v>0</v>
      </c>
    </row>
    <row r="11091" spans="1:13" x14ac:dyDescent="0.25">
      <c r="A11091" s="3">
        <v>170243</v>
      </c>
      <c r="B11091" s="125">
        <v>0</v>
      </c>
      <c r="C11091" s="131" t="s">
        <v>4452</v>
      </c>
      <c r="D11091" s="132"/>
      <c r="E11091" s="4"/>
      <c r="F11091" s="4"/>
      <c r="G11091" s="17" t="str">
        <f>IFERROR(VLOOKUP(Table1[[#This Row],[Codigo_insumo]],BD_Insumos!$B:$E,4),"")</f>
        <v/>
      </c>
      <c r="H11091" s="139"/>
      <c r="I11091" s="5" t="s">
        <v>58</v>
      </c>
      <c r="J11091" s="20" t="str">
        <f t="shared" si="173"/>
        <v/>
      </c>
      <c r="K11091" s="21">
        <f>IF(I11091&lt;&gt;"",SUMIF(Table1[Codigo_servico],A11091,Table1[Subtotal_insumo]),"")</f>
        <v>641.45198561419807</v>
      </c>
      <c r="L11091" s="17" t="str">
        <f>IF(Table1[[#This Row],[Ordem_insumos]]&lt;&gt;0,VLOOKUP(Table1[[#This Row],[Codigo_servico]],Preencher_Orcamento!$B:$D,3,FALSE)*Table1[[#This Row],[Qtde_insumo]],"")</f>
        <v/>
      </c>
      <c r="M11091" s="17" t="str">
        <f>IF(Table1[[#This Row],[Ordem_insumos]]&lt;&gt;0,VLOOKUP(Table1[[#This Row],[Codigo_servico]],Preencher_Orcamento!$B:$D,3,FALSE)*Table1[[#This Row],[Subtotal_insumo]],"")</f>
        <v/>
      </c>
    </row>
    <row r="11092" spans="1:13" x14ac:dyDescent="0.25">
      <c r="A11092" s="6">
        <v>170243</v>
      </c>
      <c r="B11092" s="126">
        <v>1</v>
      </c>
      <c r="C11092" s="133"/>
      <c r="D11092" s="134">
        <v>2015</v>
      </c>
      <c r="E11092" s="7" t="s">
        <v>2186</v>
      </c>
      <c r="F11092" s="8" t="s">
        <v>2140</v>
      </c>
      <c r="G11092" s="16">
        <f>IFERROR(VLOOKUP(Table1[[#This Row],[Codigo_insumo]],BD_Insumos!$B:$E,4),"")</f>
        <v>16.259414142106937</v>
      </c>
      <c r="H11092" s="140">
        <v>0.2</v>
      </c>
      <c r="I11092" s="9"/>
      <c r="J11092" s="22">
        <f t="shared" si="173"/>
        <v>3.2518828284213877</v>
      </c>
      <c r="K11092" s="22" t="str">
        <f>IF(I11092&lt;&gt;"",SUMIF(Table1[Codigo_servico],A11092,Table1[Subtotal_insumo]),"")</f>
        <v/>
      </c>
      <c r="L11092" s="16">
        <f>IF(Table1[[#This Row],[Ordem_insumos]]&lt;&gt;0,VLOOKUP(Table1[[#This Row],[Codigo_servico]],Preencher_Orcamento!$B:$D,3,FALSE)*Table1[[#This Row],[Qtde_insumo]],"")</f>
        <v>0</v>
      </c>
      <c r="M11092" s="16">
        <f>IF(Table1[[#This Row],[Ordem_insumos]]&lt;&gt;0,VLOOKUP(Table1[[#This Row],[Codigo_servico]],Preencher_Orcamento!$B:$D,3,FALSE)*Table1[[#This Row],[Subtotal_insumo]],"")</f>
        <v>0</v>
      </c>
    </row>
    <row r="11093" spans="1:13" x14ac:dyDescent="0.25">
      <c r="A11093" s="6">
        <v>170243</v>
      </c>
      <c r="B11093" s="126">
        <v>2</v>
      </c>
      <c r="C11093" s="133"/>
      <c r="D11093" s="134">
        <v>2020</v>
      </c>
      <c r="E11093" s="7" t="s">
        <v>2188</v>
      </c>
      <c r="F11093" s="8" t="s">
        <v>2140</v>
      </c>
      <c r="G11093" s="16">
        <f>IFERROR(VLOOKUP(Table1[[#This Row],[Codigo_insumo]],BD_Insumos!$B:$E,4),"")</f>
        <v>15.860837164231068</v>
      </c>
      <c r="H11093" s="140">
        <v>3</v>
      </c>
      <c r="I11093" s="9"/>
      <c r="J11093" s="22">
        <f t="shared" si="173"/>
        <v>47.5825114926932</v>
      </c>
      <c r="K11093" s="22" t="str">
        <f>IF(I11093&lt;&gt;"",SUMIF(Table1[Codigo_servico],A11093,Table1[Subtotal_insumo]),"")</f>
        <v/>
      </c>
      <c r="L11093" s="16">
        <f>IF(Table1[[#This Row],[Ordem_insumos]]&lt;&gt;0,VLOOKUP(Table1[[#This Row],[Codigo_servico]],Preencher_Orcamento!$B:$D,3,FALSE)*Table1[[#This Row],[Qtde_insumo]],"")</f>
        <v>0</v>
      </c>
      <c r="M11093" s="16">
        <f>IF(Table1[[#This Row],[Ordem_insumos]]&lt;&gt;0,VLOOKUP(Table1[[#This Row],[Codigo_servico]],Preencher_Orcamento!$B:$D,3,FALSE)*Table1[[#This Row],[Subtotal_insumo]],"")</f>
        <v>0</v>
      </c>
    </row>
    <row r="11094" spans="1:13" ht="26.25" x14ac:dyDescent="0.25">
      <c r="A11094" s="6">
        <v>170243</v>
      </c>
      <c r="B11094" s="126">
        <v>3</v>
      </c>
      <c r="C11094" s="133"/>
      <c r="D11094" s="134">
        <v>10527</v>
      </c>
      <c r="E11094" s="7" t="s">
        <v>80</v>
      </c>
      <c r="F11094" s="8" t="s">
        <v>58</v>
      </c>
      <c r="G11094" s="16">
        <f>IFERROR(VLOOKUP(Table1[[#This Row],[Codigo_insumo]],BD_Insumos!$B:$E,4),"")</f>
        <v>275.26940000000002</v>
      </c>
      <c r="H11094" s="140">
        <v>1.03</v>
      </c>
      <c r="I11094" s="9"/>
      <c r="J11094" s="22">
        <f t="shared" si="173"/>
        <v>283.52748200000002</v>
      </c>
      <c r="K11094" s="22" t="str">
        <f>IF(I11094&lt;&gt;"",SUMIF(Table1[Codigo_servico],A11094,Table1[Subtotal_insumo]),"")</f>
        <v/>
      </c>
      <c r="L11094" s="16">
        <f>IF(Table1[[#This Row],[Ordem_insumos]]&lt;&gt;0,VLOOKUP(Table1[[#This Row],[Codigo_servico]],Preencher_Orcamento!$B:$D,3,FALSE)*Table1[[#This Row],[Qtde_insumo]],"")</f>
        <v>0</v>
      </c>
      <c r="M11094" s="16">
        <f>IF(Table1[[#This Row],[Ordem_insumos]]&lt;&gt;0,VLOOKUP(Table1[[#This Row],[Codigo_servico]],Preencher_Orcamento!$B:$D,3,FALSE)*Table1[[#This Row],[Subtotal_insumo]],"")</f>
        <v>0</v>
      </c>
    </row>
    <row r="11095" spans="1:13" x14ac:dyDescent="0.25">
      <c r="A11095" s="6">
        <v>170243</v>
      </c>
      <c r="B11095" s="126">
        <v>4</v>
      </c>
      <c r="C11095" s="133"/>
      <c r="D11095" s="134">
        <v>11044</v>
      </c>
      <c r="E11095" s="7" t="s">
        <v>177</v>
      </c>
      <c r="F11095" s="8" t="s">
        <v>5</v>
      </c>
      <c r="G11095" s="18">
        <f>IFERROR(VLOOKUP(Table1[[#This Row],[Codigo_insumo]],BD_Insumos!$B:$E,4),"")</f>
        <v>0.62080000000000002</v>
      </c>
      <c r="H11095" s="140">
        <v>25</v>
      </c>
      <c r="I11095" s="9"/>
      <c r="J11095" s="23">
        <f t="shared" si="173"/>
        <v>15.52</v>
      </c>
      <c r="K11095" s="22" t="str">
        <f>IF(I11095&lt;&gt;"",SUMIF(Table1[Codigo_servico],A11095,Table1[Subtotal_insumo]),"")</f>
        <v/>
      </c>
      <c r="L11095" s="18">
        <f>IF(Table1[[#This Row],[Ordem_insumos]]&lt;&gt;0,VLOOKUP(Table1[[#This Row],[Codigo_servico]],Preencher_Orcamento!$B:$D,3,FALSE)*Table1[[#This Row],[Qtde_insumo]],"")</f>
        <v>0</v>
      </c>
      <c r="M11095" s="18">
        <f>IF(Table1[[#This Row],[Ordem_insumos]]&lt;&gt;0,VLOOKUP(Table1[[#This Row],[Codigo_servico]],Preencher_Orcamento!$B:$D,3,FALSE)*Table1[[#This Row],[Subtotal_insumo]],"")</f>
        <v>0</v>
      </c>
    </row>
    <row r="11096" spans="1:13" x14ac:dyDescent="0.25">
      <c r="A11096" s="6">
        <v>170243</v>
      </c>
      <c r="B11096" s="126">
        <v>5</v>
      </c>
      <c r="C11096" s="133"/>
      <c r="D11096" s="134">
        <v>2099</v>
      </c>
      <c r="E11096" s="7" t="s">
        <v>2205</v>
      </c>
      <c r="F11096" s="8" t="s">
        <v>2140</v>
      </c>
      <c r="G11096" s="18">
        <f>IFERROR(VLOOKUP(Table1[[#This Row],[Codigo_insumo]],BD_Insumos!$B:$E,4),"")</f>
        <v>12.627877718847255</v>
      </c>
      <c r="H11096" s="140">
        <v>6</v>
      </c>
      <c r="I11096" s="9"/>
      <c r="J11096" s="23">
        <f t="shared" si="173"/>
        <v>75.767266313083525</v>
      </c>
      <c r="K11096" s="22" t="str">
        <f>IF(I11096&lt;&gt;"",SUMIF(Table1[Codigo_servico],A11096,Table1[Subtotal_insumo]),"")</f>
        <v/>
      </c>
      <c r="L11096" s="18">
        <f>IF(Table1[[#This Row],[Ordem_insumos]]&lt;&gt;0,VLOOKUP(Table1[[#This Row],[Codigo_servico]],Preencher_Orcamento!$B:$D,3,FALSE)*Table1[[#This Row],[Qtde_insumo]],"")</f>
        <v>0</v>
      </c>
      <c r="M11096" s="18">
        <f>IF(Table1[[#This Row],[Ordem_insumos]]&lt;&gt;0,VLOOKUP(Table1[[#This Row],[Codigo_servico]],Preencher_Orcamento!$B:$D,3,FALSE)*Table1[[#This Row],[Subtotal_insumo]],"")</f>
        <v>0</v>
      </c>
    </row>
    <row r="11097" spans="1:13" x14ac:dyDescent="0.25">
      <c r="A11097" s="6">
        <v>170243</v>
      </c>
      <c r="B11097" s="126">
        <v>6</v>
      </c>
      <c r="C11097" s="133"/>
      <c r="D11097" s="134">
        <v>10555</v>
      </c>
      <c r="E11097" s="7" t="s">
        <v>101</v>
      </c>
      <c r="F11097" s="8" t="s">
        <v>58</v>
      </c>
      <c r="G11097" s="18">
        <f>IFERROR(VLOOKUP(Table1[[#This Row],[Codigo_insumo]],BD_Insumos!$B:$E,4),"")</f>
        <v>67.004300000000001</v>
      </c>
      <c r="H11097" s="140">
        <v>0.42859999999999998</v>
      </c>
      <c r="I11097" s="9"/>
      <c r="J11097" s="23">
        <f t="shared" si="173"/>
        <v>28.71804298</v>
      </c>
      <c r="K11097" s="22" t="str">
        <f>IF(I11097&lt;&gt;"",SUMIF(Table1[Codigo_servico],A11097,Table1[Subtotal_insumo]),"")</f>
        <v/>
      </c>
      <c r="L11097" s="18">
        <f>IF(Table1[[#This Row],[Ordem_insumos]]&lt;&gt;0,VLOOKUP(Table1[[#This Row],[Codigo_servico]],Preencher_Orcamento!$B:$D,3,FALSE)*Table1[[#This Row],[Qtde_insumo]],"")</f>
        <v>0</v>
      </c>
      <c r="M11097" s="18">
        <f>IF(Table1[[#This Row],[Ordem_insumos]]&lt;&gt;0,VLOOKUP(Table1[[#This Row],[Codigo_servico]],Preencher_Orcamento!$B:$D,3,FALSE)*Table1[[#This Row],[Subtotal_insumo]],"")</f>
        <v>0</v>
      </c>
    </row>
    <row r="11098" spans="1:13" ht="39" x14ac:dyDescent="0.25">
      <c r="A11098" s="6">
        <v>170243</v>
      </c>
      <c r="B11098" s="126">
        <v>7</v>
      </c>
      <c r="C11098" s="133"/>
      <c r="D11098" s="134">
        <v>27540</v>
      </c>
      <c r="E11098" s="7" t="s">
        <v>513</v>
      </c>
      <c r="F11098" s="8" t="s">
        <v>197</v>
      </c>
      <c r="G11098" s="18">
        <f>IFERROR(VLOOKUP(Table1[[#This Row],[Codigo_insumo]],BD_Insumos!$B:$E,4),"")</f>
        <v>4.4543999999999997</v>
      </c>
      <c r="H11098" s="140">
        <v>42</v>
      </c>
      <c r="I11098" s="9"/>
      <c r="J11098" s="23">
        <f t="shared" si="173"/>
        <v>187.08479999999997</v>
      </c>
      <c r="K11098" s="22" t="str">
        <f>IF(I11098&lt;&gt;"",SUMIF(Table1[Codigo_servico],A11098,Table1[Subtotal_insumo]),"")</f>
        <v/>
      </c>
      <c r="L11098" s="18">
        <f>IF(Table1[[#This Row],[Ordem_insumos]]&lt;&gt;0,VLOOKUP(Table1[[#This Row],[Codigo_servico]],Preencher_Orcamento!$B:$D,3,FALSE)*Table1[[#This Row],[Qtde_insumo]],"")</f>
        <v>0</v>
      </c>
      <c r="M11098" s="18">
        <f>IF(Table1[[#This Row],[Ordem_insumos]]&lt;&gt;0,VLOOKUP(Table1[[#This Row],[Codigo_servico]],Preencher_Orcamento!$B:$D,3,FALSE)*Table1[[#This Row],[Subtotal_insumo]],"")</f>
        <v>0</v>
      </c>
    </row>
    <row r="11099" spans="1:13" x14ac:dyDescent="0.25">
      <c r="A11099" s="3">
        <v>170244</v>
      </c>
      <c r="B11099" s="125">
        <v>0</v>
      </c>
      <c r="C11099" s="131" t="s">
        <v>4453</v>
      </c>
      <c r="D11099" s="132"/>
      <c r="E11099" s="4"/>
      <c r="F11099" s="4"/>
      <c r="G11099" s="17" t="str">
        <f>IFERROR(VLOOKUP(Table1[[#This Row],[Codigo_insumo]],BD_Insumos!$B:$E,4),"")</f>
        <v/>
      </c>
      <c r="H11099" s="139"/>
      <c r="I11099" s="5" t="s">
        <v>58</v>
      </c>
      <c r="J11099" s="20" t="str">
        <f t="shared" si="173"/>
        <v/>
      </c>
      <c r="K11099" s="21">
        <f>IF(I11099&lt;&gt;"",SUMIF(Table1[Codigo_servico],A11099,Table1[Subtotal_insumo]),"")</f>
        <v>466.71547678577679</v>
      </c>
      <c r="L11099" s="17" t="str">
        <f>IF(Table1[[#This Row],[Ordem_insumos]]&lt;&gt;0,VLOOKUP(Table1[[#This Row],[Codigo_servico]],Preencher_Orcamento!$B:$D,3,FALSE)*Table1[[#This Row],[Qtde_insumo]],"")</f>
        <v/>
      </c>
      <c r="M11099" s="17" t="str">
        <f>IF(Table1[[#This Row],[Ordem_insumos]]&lt;&gt;0,VLOOKUP(Table1[[#This Row],[Codigo_servico]],Preencher_Orcamento!$B:$D,3,FALSE)*Table1[[#This Row],[Subtotal_insumo]],"")</f>
        <v/>
      </c>
    </row>
    <row r="11100" spans="1:13" x14ac:dyDescent="0.25">
      <c r="A11100" s="6">
        <v>170244</v>
      </c>
      <c r="B11100" s="126">
        <v>1</v>
      </c>
      <c r="C11100" s="133"/>
      <c r="D11100" s="134">
        <v>11044</v>
      </c>
      <c r="E11100" s="7" t="s">
        <v>177</v>
      </c>
      <c r="F11100" s="8" t="s">
        <v>5</v>
      </c>
      <c r="G11100" s="16">
        <f>IFERROR(VLOOKUP(Table1[[#This Row],[Codigo_insumo]],BD_Insumos!$B:$E,4),"")</f>
        <v>0.62080000000000002</v>
      </c>
      <c r="H11100" s="140">
        <v>25</v>
      </c>
      <c r="I11100" s="9"/>
      <c r="J11100" s="22">
        <f t="shared" si="173"/>
        <v>15.52</v>
      </c>
      <c r="K11100" s="22" t="str">
        <f>IF(I11100&lt;&gt;"",SUMIF(Table1[Codigo_servico],A11100,Table1[Subtotal_insumo]),"")</f>
        <v/>
      </c>
      <c r="L11100" s="16">
        <f>IF(Table1[[#This Row],[Ordem_insumos]]&lt;&gt;0,VLOOKUP(Table1[[#This Row],[Codigo_servico]],Preencher_Orcamento!$B:$D,3,FALSE)*Table1[[#This Row],[Qtde_insumo]],"")</f>
        <v>0</v>
      </c>
      <c r="M11100" s="16">
        <f>IF(Table1[[#This Row],[Ordem_insumos]]&lt;&gt;0,VLOOKUP(Table1[[#This Row],[Codigo_servico]],Preencher_Orcamento!$B:$D,3,FALSE)*Table1[[#This Row],[Subtotal_insumo]],"")</f>
        <v>0</v>
      </c>
    </row>
    <row r="11101" spans="1:13" x14ac:dyDescent="0.25">
      <c r="A11101" s="6">
        <v>170244</v>
      </c>
      <c r="B11101" s="126">
        <v>2</v>
      </c>
      <c r="C11101" s="133"/>
      <c r="D11101" s="134">
        <v>2099</v>
      </c>
      <c r="E11101" s="7" t="s">
        <v>2205</v>
      </c>
      <c r="F11101" s="8" t="s">
        <v>2140</v>
      </c>
      <c r="G11101" s="16">
        <f>IFERROR(VLOOKUP(Table1[[#This Row],[Codigo_insumo]],BD_Insumos!$B:$E,4),"")</f>
        <v>12.627877718847255</v>
      </c>
      <c r="H11101" s="140">
        <v>6</v>
      </c>
      <c r="I11101" s="9"/>
      <c r="J11101" s="22">
        <f t="shared" si="173"/>
        <v>75.767266313083525</v>
      </c>
      <c r="K11101" s="22" t="str">
        <f>IF(I11101&lt;&gt;"",SUMIF(Table1[Codigo_servico],A11101,Table1[Subtotal_insumo]),"")</f>
        <v/>
      </c>
      <c r="L11101" s="16">
        <f>IF(Table1[[#This Row],[Ordem_insumos]]&lt;&gt;0,VLOOKUP(Table1[[#This Row],[Codigo_servico]],Preencher_Orcamento!$B:$D,3,FALSE)*Table1[[#This Row],[Qtde_insumo]],"")</f>
        <v>0</v>
      </c>
      <c r="M11101" s="16">
        <f>IF(Table1[[#This Row],[Ordem_insumos]]&lt;&gt;0,VLOOKUP(Table1[[#This Row],[Codigo_servico]],Preencher_Orcamento!$B:$D,3,FALSE)*Table1[[#This Row],[Subtotal_insumo]],"")</f>
        <v>0</v>
      </c>
    </row>
    <row r="11102" spans="1:13" x14ac:dyDescent="0.25">
      <c r="A11102" s="6">
        <v>170244</v>
      </c>
      <c r="B11102" s="126">
        <v>3</v>
      </c>
      <c r="C11102" s="133"/>
      <c r="D11102" s="134">
        <v>2020</v>
      </c>
      <c r="E11102" s="7" t="s">
        <v>2188</v>
      </c>
      <c r="F11102" s="8" t="s">
        <v>2140</v>
      </c>
      <c r="G11102" s="18">
        <f>IFERROR(VLOOKUP(Table1[[#This Row],[Codigo_insumo]],BD_Insumos!$B:$E,4),"")</f>
        <v>15.860837164231068</v>
      </c>
      <c r="H11102" s="140">
        <v>3</v>
      </c>
      <c r="I11102" s="9"/>
      <c r="J11102" s="23">
        <f t="shared" si="173"/>
        <v>47.5825114926932</v>
      </c>
      <c r="K11102" s="22" t="str">
        <f>IF(I11102&lt;&gt;"",SUMIF(Table1[Codigo_servico],A11102,Table1[Subtotal_insumo]),"")</f>
        <v/>
      </c>
      <c r="L11102" s="18">
        <f>IF(Table1[[#This Row],[Ordem_insumos]]&lt;&gt;0,VLOOKUP(Table1[[#This Row],[Codigo_servico]],Preencher_Orcamento!$B:$D,3,FALSE)*Table1[[#This Row],[Qtde_insumo]],"")</f>
        <v>0</v>
      </c>
      <c r="M11102" s="18">
        <f>IF(Table1[[#This Row],[Ordem_insumos]]&lt;&gt;0,VLOOKUP(Table1[[#This Row],[Codigo_servico]],Preencher_Orcamento!$B:$D,3,FALSE)*Table1[[#This Row],[Subtotal_insumo]],"")</f>
        <v>0</v>
      </c>
    </row>
    <row r="11103" spans="1:13" x14ac:dyDescent="0.25">
      <c r="A11103" s="6">
        <v>170244</v>
      </c>
      <c r="B11103" s="126">
        <v>4</v>
      </c>
      <c r="C11103" s="133"/>
      <c r="D11103" s="134">
        <v>10555</v>
      </c>
      <c r="E11103" s="7" t="s">
        <v>101</v>
      </c>
      <c r="F11103" s="8" t="s">
        <v>58</v>
      </c>
      <c r="G11103" s="18">
        <f>IFERROR(VLOOKUP(Table1[[#This Row],[Codigo_insumo]],BD_Insumos!$B:$E,4),"")</f>
        <v>67.004300000000001</v>
      </c>
      <c r="H11103" s="140">
        <v>0.42859999999999998</v>
      </c>
      <c r="I11103" s="9"/>
      <c r="J11103" s="23">
        <f t="shared" si="173"/>
        <v>28.71804298</v>
      </c>
      <c r="K11103" s="22" t="str">
        <f>IF(I11103&lt;&gt;"",SUMIF(Table1[Codigo_servico],A11103,Table1[Subtotal_insumo]),"")</f>
        <v/>
      </c>
      <c r="L11103" s="18">
        <f>IF(Table1[[#This Row],[Ordem_insumos]]&lt;&gt;0,VLOOKUP(Table1[[#This Row],[Codigo_servico]],Preencher_Orcamento!$B:$D,3,FALSE)*Table1[[#This Row],[Qtde_insumo]],"")</f>
        <v>0</v>
      </c>
      <c r="M11103" s="18">
        <f>IF(Table1[[#This Row],[Ordem_insumos]]&lt;&gt;0,VLOOKUP(Table1[[#This Row],[Codigo_servico]],Preencher_Orcamento!$B:$D,3,FALSE)*Table1[[#This Row],[Subtotal_insumo]],"")</f>
        <v>0</v>
      </c>
    </row>
    <row r="11104" spans="1:13" ht="26.25" x14ac:dyDescent="0.25">
      <c r="A11104" s="6">
        <v>170244</v>
      </c>
      <c r="B11104" s="126">
        <v>5</v>
      </c>
      <c r="C11104" s="133"/>
      <c r="D11104" s="134">
        <v>10529</v>
      </c>
      <c r="E11104" s="7" t="s">
        <v>82</v>
      </c>
      <c r="F11104" s="8" t="s">
        <v>58</v>
      </c>
      <c r="G11104" s="18">
        <f>IFERROR(VLOOKUP(Table1[[#This Row],[Codigo_insumo]],BD_Insumos!$B:$E,4),"")</f>
        <v>290.41520000000003</v>
      </c>
      <c r="H11104" s="140">
        <v>1.03</v>
      </c>
      <c r="I11104" s="9"/>
      <c r="J11104" s="23">
        <f t="shared" si="173"/>
        <v>299.12765600000006</v>
      </c>
      <c r="K11104" s="22" t="str">
        <f>IF(I11104&lt;&gt;"",SUMIF(Table1[Codigo_servico],A11104,Table1[Subtotal_insumo]),"")</f>
        <v/>
      </c>
      <c r="L11104" s="18">
        <f>IF(Table1[[#This Row],[Ordem_insumos]]&lt;&gt;0,VLOOKUP(Table1[[#This Row],[Codigo_servico]],Preencher_Orcamento!$B:$D,3,FALSE)*Table1[[#This Row],[Qtde_insumo]],"")</f>
        <v>0</v>
      </c>
      <c r="M11104" s="18">
        <f>IF(Table1[[#This Row],[Ordem_insumos]]&lt;&gt;0,VLOOKUP(Table1[[#This Row],[Codigo_servico]],Preencher_Orcamento!$B:$D,3,FALSE)*Table1[[#This Row],[Subtotal_insumo]],"")</f>
        <v>0</v>
      </c>
    </row>
    <row r="11105" spans="1:13" x14ac:dyDescent="0.25">
      <c r="A11105" s="3">
        <v>170245</v>
      </c>
      <c r="B11105" s="125">
        <v>0</v>
      </c>
      <c r="C11105" s="131" t="s">
        <v>4454</v>
      </c>
      <c r="D11105" s="132"/>
      <c r="E11105" s="4"/>
      <c r="F11105" s="4"/>
      <c r="G11105" s="17" t="str">
        <f>IFERROR(VLOOKUP(Table1[[#This Row],[Codigo_insumo]],BD_Insumos!$B:$E,4),"")</f>
        <v/>
      </c>
      <c r="H11105" s="139"/>
      <c r="I11105" s="5" t="s">
        <v>58</v>
      </c>
      <c r="J11105" s="20" t="str">
        <f t="shared" si="173"/>
        <v/>
      </c>
      <c r="K11105" s="21">
        <f>IF(I11105&lt;&gt;"",SUMIF(Table1[Codigo_servico],A11105,Table1[Subtotal_insumo]),"")</f>
        <v>657.0521596141981</v>
      </c>
      <c r="L11105" s="17" t="str">
        <f>IF(Table1[[#This Row],[Ordem_insumos]]&lt;&gt;0,VLOOKUP(Table1[[#This Row],[Codigo_servico]],Preencher_Orcamento!$B:$D,3,FALSE)*Table1[[#This Row],[Qtde_insumo]],"")</f>
        <v/>
      </c>
      <c r="M11105" s="17" t="str">
        <f>IF(Table1[[#This Row],[Ordem_insumos]]&lt;&gt;0,VLOOKUP(Table1[[#This Row],[Codigo_servico]],Preencher_Orcamento!$B:$D,3,FALSE)*Table1[[#This Row],[Subtotal_insumo]],"")</f>
        <v/>
      </c>
    </row>
    <row r="11106" spans="1:13" ht="26.25" x14ac:dyDescent="0.25">
      <c r="A11106" s="6">
        <v>170245</v>
      </c>
      <c r="B11106" s="126">
        <v>1</v>
      </c>
      <c r="C11106" s="133"/>
      <c r="D11106" s="134">
        <v>10529</v>
      </c>
      <c r="E11106" s="7" t="s">
        <v>82</v>
      </c>
      <c r="F11106" s="8" t="s">
        <v>58</v>
      </c>
      <c r="G11106" s="16">
        <f>IFERROR(VLOOKUP(Table1[[#This Row],[Codigo_insumo]],BD_Insumos!$B:$E,4),"")</f>
        <v>290.41520000000003</v>
      </c>
      <c r="H11106" s="140">
        <v>1.03</v>
      </c>
      <c r="I11106" s="9"/>
      <c r="J11106" s="22">
        <f t="shared" si="173"/>
        <v>299.12765600000006</v>
      </c>
      <c r="K11106" s="22" t="str">
        <f>IF(I11106&lt;&gt;"",SUMIF(Table1[Codigo_servico],A11106,Table1[Subtotal_insumo]),"")</f>
        <v/>
      </c>
      <c r="L11106" s="16">
        <f>IF(Table1[[#This Row],[Ordem_insumos]]&lt;&gt;0,VLOOKUP(Table1[[#This Row],[Codigo_servico]],Preencher_Orcamento!$B:$D,3,FALSE)*Table1[[#This Row],[Qtde_insumo]],"")</f>
        <v>0</v>
      </c>
      <c r="M11106" s="16">
        <f>IF(Table1[[#This Row],[Ordem_insumos]]&lt;&gt;0,VLOOKUP(Table1[[#This Row],[Codigo_servico]],Preencher_Orcamento!$B:$D,3,FALSE)*Table1[[#This Row],[Subtotal_insumo]],"")</f>
        <v>0</v>
      </c>
    </row>
    <row r="11107" spans="1:13" x14ac:dyDescent="0.25">
      <c r="A11107" s="6">
        <v>170245</v>
      </c>
      <c r="B11107" s="126">
        <v>2</v>
      </c>
      <c r="C11107" s="133"/>
      <c r="D11107" s="134">
        <v>2020</v>
      </c>
      <c r="E11107" s="7" t="s">
        <v>2188</v>
      </c>
      <c r="F11107" s="8" t="s">
        <v>2140</v>
      </c>
      <c r="G11107" s="16">
        <f>IFERROR(VLOOKUP(Table1[[#This Row],[Codigo_insumo]],BD_Insumos!$B:$E,4),"")</f>
        <v>15.860837164231068</v>
      </c>
      <c r="H11107" s="140">
        <v>3</v>
      </c>
      <c r="I11107" s="9"/>
      <c r="J11107" s="22">
        <f t="shared" si="173"/>
        <v>47.5825114926932</v>
      </c>
      <c r="K11107" s="22" t="str">
        <f>IF(I11107&lt;&gt;"",SUMIF(Table1[Codigo_servico],A11107,Table1[Subtotal_insumo]),"")</f>
        <v/>
      </c>
      <c r="L11107" s="16">
        <f>IF(Table1[[#This Row],[Ordem_insumos]]&lt;&gt;0,VLOOKUP(Table1[[#This Row],[Codigo_servico]],Preencher_Orcamento!$B:$D,3,FALSE)*Table1[[#This Row],[Qtde_insumo]],"")</f>
        <v>0</v>
      </c>
      <c r="M11107" s="16">
        <f>IF(Table1[[#This Row],[Ordem_insumos]]&lt;&gt;0,VLOOKUP(Table1[[#This Row],[Codigo_servico]],Preencher_Orcamento!$B:$D,3,FALSE)*Table1[[#This Row],[Subtotal_insumo]],"")</f>
        <v>0</v>
      </c>
    </row>
    <row r="11108" spans="1:13" x14ac:dyDescent="0.25">
      <c r="A11108" s="6">
        <v>170245</v>
      </c>
      <c r="B11108" s="126">
        <v>3</v>
      </c>
      <c r="C11108" s="133"/>
      <c r="D11108" s="134">
        <v>2099</v>
      </c>
      <c r="E11108" s="7" t="s">
        <v>2205</v>
      </c>
      <c r="F11108" s="8" t="s">
        <v>2140</v>
      </c>
      <c r="G11108" s="16">
        <f>IFERROR(VLOOKUP(Table1[[#This Row],[Codigo_insumo]],BD_Insumos!$B:$E,4),"")</f>
        <v>12.627877718847255</v>
      </c>
      <c r="H11108" s="140">
        <v>6</v>
      </c>
      <c r="I11108" s="9"/>
      <c r="J11108" s="22">
        <f t="shared" si="173"/>
        <v>75.767266313083525</v>
      </c>
      <c r="K11108" s="22" t="str">
        <f>IF(I11108&lt;&gt;"",SUMIF(Table1[Codigo_servico],A11108,Table1[Subtotal_insumo]),"")</f>
        <v/>
      </c>
      <c r="L11108" s="16">
        <f>IF(Table1[[#This Row],[Ordem_insumos]]&lt;&gt;0,VLOOKUP(Table1[[#This Row],[Codigo_servico]],Preencher_Orcamento!$B:$D,3,FALSE)*Table1[[#This Row],[Qtde_insumo]],"")</f>
        <v>0</v>
      </c>
      <c r="M11108" s="16">
        <f>IF(Table1[[#This Row],[Ordem_insumos]]&lt;&gt;0,VLOOKUP(Table1[[#This Row],[Codigo_servico]],Preencher_Orcamento!$B:$D,3,FALSE)*Table1[[#This Row],[Subtotal_insumo]],"")</f>
        <v>0</v>
      </c>
    </row>
    <row r="11109" spans="1:13" x14ac:dyDescent="0.25">
      <c r="A11109" s="6">
        <v>170245</v>
      </c>
      <c r="B11109" s="126">
        <v>4</v>
      </c>
      <c r="C11109" s="133"/>
      <c r="D11109" s="134">
        <v>2015</v>
      </c>
      <c r="E11109" s="7" t="s">
        <v>2186</v>
      </c>
      <c r="F11109" s="8" t="s">
        <v>2140</v>
      </c>
      <c r="G11109" s="18">
        <f>IFERROR(VLOOKUP(Table1[[#This Row],[Codigo_insumo]],BD_Insumos!$B:$E,4),"")</f>
        <v>16.259414142106937</v>
      </c>
      <c r="H11109" s="140">
        <v>0.2</v>
      </c>
      <c r="I11109" s="9"/>
      <c r="J11109" s="23">
        <f t="shared" si="173"/>
        <v>3.2518828284213877</v>
      </c>
      <c r="K11109" s="22" t="str">
        <f>IF(I11109&lt;&gt;"",SUMIF(Table1[Codigo_servico],A11109,Table1[Subtotal_insumo]),"")</f>
        <v/>
      </c>
      <c r="L11109" s="18">
        <f>IF(Table1[[#This Row],[Ordem_insumos]]&lt;&gt;0,VLOOKUP(Table1[[#This Row],[Codigo_servico]],Preencher_Orcamento!$B:$D,3,FALSE)*Table1[[#This Row],[Qtde_insumo]],"")</f>
        <v>0</v>
      </c>
      <c r="M11109" s="18">
        <f>IF(Table1[[#This Row],[Ordem_insumos]]&lt;&gt;0,VLOOKUP(Table1[[#This Row],[Codigo_servico]],Preencher_Orcamento!$B:$D,3,FALSE)*Table1[[#This Row],[Subtotal_insumo]],"")</f>
        <v>0</v>
      </c>
    </row>
    <row r="11110" spans="1:13" x14ac:dyDescent="0.25">
      <c r="A11110" s="6">
        <v>170245</v>
      </c>
      <c r="B11110" s="126">
        <v>5</v>
      </c>
      <c r="C11110" s="133"/>
      <c r="D11110" s="134">
        <v>10555</v>
      </c>
      <c r="E11110" s="7" t="s">
        <v>101</v>
      </c>
      <c r="F11110" s="8" t="s">
        <v>58</v>
      </c>
      <c r="G11110" s="18">
        <f>IFERROR(VLOOKUP(Table1[[#This Row],[Codigo_insumo]],BD_Insumos!$B:$E,4),"")</f>
        <v>67.004300000000001</v>
      </c>
      <c r="H11110" s="140">
        <v>0.42859999999999998</v>
      </c>
      <c r="I11110" s="9"/>
      <c r="J11110" s="23">
        <f t="shared" si="173"/>
        <v>28.71804298</v>
      </c>
      <c r="K11110" s="22" t="str">
        <f>IF(I11110&lt;&gt;"",SUMIF(Table1[Codigo_servico],A11110,Table1[Subtotal_insumo]),"")</f>
        <v/>
      </c>
      <c r="L11110" s="18">
        <f>IF(Table1[[#This Row],[Ordem_insumos]]&lt;&gt;0,VLOOKUP(Table1[[#This Row],[Codigo_servico]],Preencher_Orcamento!$B:$D,3,FALSE)*Table1[[#This Row],[Qtde_insumo]],"")</f>
        <v>0</v>
      </c>
      <c r="M11110" s="18">
        <f>IF(Table1[[#This Row],[Ordem_insumos]]&lt;&gt;0,VLOOKUP(Table1[[#This Row],[Codigo_servico]],Preencher_Orcamento!$B:$D,3,FALSE)*Table1[[#This Row],[Subtotal_insumo]],"")</f>
        <v>0</v>
      </c>
    </row>
    <row r="11111" spans="1:13" x14ac:dyDescent="0.25">
      <c r="A11111" s="6">
        <v>170245</v>
      </c>
      <c r="B11111" s="126">
        <v>6</v>
      </c>
      <c r="C11111" s="133"/>
      <c r="D11111" s="134">
        <v>11044</v>
      </c>
      <c r="E11111" s="7" t="s">
        <v>177</v>
      </c>
      <c r="F11111" s="8" t="s">
        <v>5</v>
      </c>
      <c r="G11111" s="18">
        <f>IFERROR(VLOOKUP(Table1[[#This Row],[Codigo_insumo]],BD_Insumos!$B:$E,4),"")</f>
        <v>0.62080000000000002</v>
      </c>
      <c r="H11111" s="140">
        <v>25</v>
      </c>
      <c r="I11111" s="9"/>
      <c r="J11111" s="23">
        <f t="shared" si="173"/>
        <v>15.52</v>
      </c>
      <c r="K11111" s="22" t="str">
        <f>IF(I11111&lt;&gt;"",SUMIF(Table1[Codigo_servico],A11111,Table1[Subtotal_insumo]),"")</f>
        <v/>
      </c>
      <c r="L11111" s="18">
        <f>IF(Table1[[#This Row],[Ordem_insumos]]&lt;&gt;0,VLOOKUP(Table1[[#This Row],[Codigo_servico]],Preencher_Orcamento!$B:$D,3,FALSE)*Table1[[#This Row],[Qtde_insumo]],"")</f>
        <v>0</v>
      </c>
      <c r="M11111" s="18">
        <f>IF(Table1[[#This Row],[Ordem_insumos]]&lt;&gt;0,VLOOKUP(Table1[[#This Row],[Codigo_servico]],Preencher_Orcamento!$B:$D,3,FALSE)*Table1[[#This Row],[Subtotal_insumo]],"")</f>
        <v>0</v>
      </c>
    </row>
    <row r="11112" spans="1:13" ht="39" x14ac:dyDescent="0.25">
      <c r="A11112" s="6">
        <v>170245</v>
      </c>
      <c r="B11112" s="126">
        <v>7</v>
      </c>
      <c r="C11112" s="133"/>
      <c r="D11112" s="134">
        <v>27540</v>
      </c>
      <c r="E11112" s="7" t="s">
        <v>513</v>
      </c>
      <c r="F11112" s="8" t="s">
        <v>197</v>
      </c>
      <c r="G11112" s="18">
        <f>IFERROR(VLOOKUP(Table1[[#This Row],[Codigo_insumo]],BD_Insumos!$B:$E,4),"")</f>
        <v>4.4543999999999997</v>
      </c>
      <c r="H11112" s="140">
        <v>42</v>
      </c>
      <c r="I11112" s="9"/>
      <c r="J11112" s="23">
        <f t="shared" si="173"/>
        <v>187.08479999999997</v>
      </c>
      <c r="K11112" s="22" t="str">
        <f>IF(I11112&lt;&gt;"",SUMIF(Table1[Codigo_servico],A11112,Table1[Subtotal_insumo]),"")</f>
        <v/>
      </c>
      <c r="L11112" s="18">
        <f>IF(Table1[[#This Row],[Ordem_insumos]]&lt;&gt;0,VLOOKUP(Table1[[#This Row],[Codigo_servico]],Preencher_Orcamento!$B:$D,3,FALSE)*Table1[[#This Row],[Qtde_insumo]],"")</f>
        <v>0</v>
      </c>
      <c r="M11112" s="18">
        <f>IF(Table1[[#This Row],[Ordem_insumos]]&lt;&gt;0,VLOOKUP(Table1[[#This Row],[Codigo_servico]],Preencher_Orcamento!$B:$D,3,FALSE)*Table1[[#This Row],[Subtotal_insumo]],"")</f>
        <v>0</v>
      </c>
    </row>
    <row r="11113" spans="1:13" x14ac:dyDescent="0.25">
      <c r="A11113" s="3">
        <v>170246</v>
      </c>
      <c r="B11113" s="125">
        <v>0</v>
      </c>
      <c r="C11113" s="131" t="s">
        <v>4455</v>
      </c>
      <c r="D11113" s="132"/>
      <c r="E11113" s="4"/>
      <c r="F11113" s="4"/>
      <c r="G11113" s="17" t="str">
        <f>IFERROR(VLOOKUP(Table1[[#This Row],[Codigo_insumo]],BD_Insumos!$B:$E,4),"")</f>
        <v/>
      </c>
      <c r="H11113" s="139"/>
      <c r="I11113" s="5" t="s">
        <v>58</v>
      </c>
      <c r="J11113" s="20" t="str">
        <f t="shared" si="173"/>
        <v/>
      </c>
      <c r="K11113" s="21">
        <f>IF(I11113&lt;&gt;"",SUMIF(Table1[Codigo_servico],A11113,Table1[Subtotal_insumo]),"")</f>
        <v>167.58782078577673</v>
      </c>
      <c r="L11113" s="17" t="str">
        <f>IF(Table1[[#This Row],[Ordem_insumos]]&lt;&gt;0,VLOOKUP(Table1[[#This Row],[Codigo_servico]],Preencher_Orcamento!$B:$D,3,FALSE)*Table1[[#This Row],[Qtde_insumo]],"")</f>
        <v/>
      </c>
      <c r="M11113" s="17" t="str">
        <f>IF(Table1[[#This Row],[Ordem_insumos]]&lt;&gt;0,VLOOKUP(Table1[[#This Row],[Codigo_servico]],Preencher_Orcamento!$B:$D,3,FALSE)*Table1[[#This Row],[Subtotal_insumo]],"")</f>
        <v/>
      </c>
    </row>
    <row r="11114" spans="1:13" x14ac:dyDescent="0.25">
      <c r="A11114" s="6">
        <v>170246</v>
      </c>
      <c r="B11114" s="126">
        <v>1</v>
      </c>
      <c r="C11114" s="133"/>
      <c r="D11114" s="134">
        <v>2020</v>
      </c>
      <c r="E11114" s="7" t="s">
        <v>2188</v>
      </c>
      <c r="F11114" s="8" t="s">
        <v>2140</v>
      </c>
      <c r="G11114" s="16">
        <f>IFERROR(VLOOKUP(Table1[[#This Row],[Codigo_insumo]],BD_Insumos!$B:$E,4),"")</f>
        <v>15.860837164231068</v>
      </c>
      <c r="H11114" s="140">
        <v>3</v>
      </c>
      <c r="I11114" s="9"/>
      <c r="J11114" s="22">
        <f t="shared" si="173"/>
        <v>47.5825114926932</v>
      </c>
      <c r="K11114" s="22" t="str">
        <f>IF(I11114&lt;&gt;"",SUMIF(Table1[Codigo_servico],A11114,Table1[Subtotal_insumo]),"")</f>
        <v/>
      </c>
      <c r="L11114" s="16">
        <f>IF(Table1[[#This Row],[Ordem_insumos]]&lt;&gt;0,VLOOKUP(Table1[[#This Row],[Codigo_servico]],Preencher_Orcamento!$B:$D,3,FALSE)*Table1[[#This Row],[Qtde_insumo]],"")</f>
        <v>0</v>
      </c>
      <c r="M11114" s="16">
        <f>IF(Table1[[#This Row],[Ordem_insumos]]&lt;&gt;0,VLOOKUP(Table1[[#This Row],[Codigo_servico]],Preencher_Orcamento!$B:$D,3,FALSE)*Table1[[#This Row],[Subtotal_insumo]],"")</f>
        <v>0</v>
      </c>
    </row>
    <row r="11115" spans="1:13" x14ac:dyDescent="0.25">
      <c r="A11115" s="6">
        <v>170246</v>
      </c>
      <c r="B11115" s="126">
        <v>2</v>
      </c>
      <c r="C11115" s="133"/>
      <c r="D11115" s="134">
        <v>2099</v>
      </c>
      <c r="E11115" s="7" t="s">
        <v>2205</v>
      </c>
      <c r="F11115" s="8" t="s">
        <v>2140</v>
      </c>
      <c r="G11115" s="16">
        <f>IFERROR(VLOOKUP(Table1[[#This Row],[Codigo_insumo]],BD_Insumos!$B:$E,4),"")</f>
        <v>12.627877718847255</v>
      </c>
      <c r="H11115" s="140">
        <v>6</v>
      </c>
      <c r="I11115" s="9"/>
      <c r="J11115" s="22">
        <f t="shared" si="173"/>
        <v>75.767266313083525</v>
      </c>
      <c r="K11115" s="22" t="str">
        <f>IF(I11115&lt;&gt;"",SUMIF(Table1[Codigo_servico],A11115,Table1[Subtotal_insumo]),"")</f>
        <v/>
      </c>
      <c r="L11115" s="16">
        <f>IF(Table1[[#This Row],[Ordem_insumos]]&lt;&gt;0,VLOOKUP(Table1[[#This Row],[Codigo_servico]],Preencher_Orcamento!$B:$D,3,FALSE)*Table1[[#This Row],[Qtde_insumo]],"")</f>
        <v>0</v>
      </c>
      <c r="M11115" s="16">
        <f>IF(Table1[[#This Row],[Ordem_insumos]]&lt;&gt;0,VLOOKUP(Table1[[#This Row],[Codigo_servico]],Preencher_Orcamento!$B:$D,3,FALSE)*Table1[[#This Row],[Subtotal_insumo]],"")</f>
        <v>0</v>
      </c>
    </row>
    <row r="11116" spans="1:13" x14ac:dyDescent="0.25">
      <c r="A11116" s="6">
        <v>170246</v>
      </c>
      <c r="B11116" s="126">
        <v>3</v>
      </c>
      <c r="C11116" s="133"/>
      <c r="D11116" s="134">
        <v>11044</v>
      </c>
      <c r="E11116" s="7" t="s">
        <v>177</v>
      </c>
      <c r="F11116" s="8" t="s">
        <v>5</v>
      </c>
      <c r="G11116" s="18">
        <f>IFERROR(VLOOKUP(Table1[[#This Row],[Codigo_insumo]],BD_Insumos!$B:$E,4),"")</f>
        <v>0.62080000000000002</v>
      </c>
      <c r="H11116" s="140">
        <v>25</v>
      </c>
      <c r="I11116" s="9"/>
      <c r="J11116" s="23">
        <f t="shared" si="173"/>
        <v>15.52</v>
      </c>
      <c r="K11116" s="22" t="str">
        <f>IF(I11116&lt;&gt;"",SUMIF(Table1[Codigo_servico],A11116,Table1[Subtotal_insumo]),"")</f>
        <v/>
      </c>
      <c r="L11116" s="18">
        <f>IF(Table1[[#This Row],[Ordem_insumos]]&lt;&gt;0,VLOOKUP(Table1[[#This Row],[Codigo_servico]],Preencher_Orcamento!$B:$D,3,FALSE)*Table1[[#This Row],[Qtde_insumo]],"")</f>
        <v>0</v>
      </c>
      <c r="M11116" s="18">
        <f>IF(Table1[[#This Row],[Ordem_insumos]]&lt;&gt;0,VLOOKUP(Table1[[#This Row],[Codigo_servico]],Preencher_Orcamento!$B:$D,3,FALSE)*Table1[[#This Row],[Subtotal_insumo]],"")</f>
        <v>0</v>
      </c>
    </row>
    <row r="11117" spans="1:13" x14ac:dyDescent="0.25">
      <c r="A11117" s="6">
        <v>170246</v>
      </c>
      <c r="B11117" s="126">
        <v>4</v>
      </c>
      <c r="C11117" s="133"/>
      <c r="D11117" s="134">
        <v>10555</v>
      </c>
      <c r="E11117" s="7" t="s">
        <v>101</v>
      </c>
      <c r="F11117" s="8" t="s">
        <v>58</v>
      </c>
      <c r="G11117" s="18">
        <f>IFERROR(VLOOKUP(Table1[[#This Row],[Codigo_insumo]],BD_Insumos!$B:$E,4),"")</f>
        <v>67.004300000000001</v>
      </c>
      <c r="H11117" s="140">
        <v>0.42859999999999998</v>
      </c>
      <c r="I11117" s="9"/>
      <c r="J11117" s="23">
        <f t="shared" si="173"/>
        <v>28.71804298</v>
      </c>
      <c r="K11117" s="22" t="str">
        <f>IF(I11117&lt;&gt;"",SUMIF(Table1[Codigo_servico],A11117,Table1[Subtotal_insumo]),"")</f>
        <v/>
      </c>
      <c r="L11117" s="18">
        <f>IF(Table1[[#This Row],[Ordem_insumos]]&lt;&gt;0,VLOOKUP(Table1[[#This Row],[Codigo_servico]],Preencher_Orcamento!$B:$D,3,FALSE)*Table1[[#This Row],[Qtde_insumo]],"")</f>
        <v>0</v>
      </c>
      <c r="M11117" s="18">
        <f>IF(Table1[[#This Row],[Ordem_insumos]]&lt;&gt;0,VLOOKUP(Table1[[#This Row],[Codigo_servico]],Preencher_Orcamento!$B:$D,3,FALSE)*Table1[[#This Row],[Subtotal_insumo]],"")</f>
        <v>0</v>
      </c>
    </row>
    <row r="11118" spans="1:13" x14ac:dyDescent="0.25">
      <c r="A11118" s="3">
        <v>170247</v>
      </c>
      <c r="B11118" s="125">
        <v>0</v>
      </c>
      <c r="C11118" s="131" t="s">
        <v>4456</v>
      </c>
      <c r="D11118" s="132"/>
      <c r="E11118" s="4"/>
      <c r="F11118" s="4"/>
      <c r="G11118" s="17" t="str">
        <f>IFERROR(VLOOKUP(Table1[[#This Row],[Codigo_insumo]],BD_Insumos!$B:$E,4),"")</f>
        <v/>
      </c>
      <c r="H11118" s="139"/>
      <c r="I11118" s="5" t="s">
        <v>58</v>
      </c>
      <c r="J11118" s="20" t="str">
        <f t="shared" si="173"/>
        <v/>
      </c>
      <c r="K11118" s="21">
        <f>IF(I11118&lt;&gt;"",SUMIF(Table1[Codigo_servico],A11118,Table1[Subtotal_insumo]),"")</f>
        <v>357.9245036141981</v>
      </c>
      <c r="L11118" s="17" t="str">
        <f>IF(Table1[[#This Row],[Ordem_insumos]]&lt;&gt;0,VLOOKUP(Table1[[#This Row],[Codigo_servico]],Preencher_Orcamento!$B:$D,3,FALSE)*Table1[[#This Row],[Qtde_insumo]],"")</f>
        <v/>
      </c>
      <c r="M11118" s="17" t="str">
        <f>IF(Table1[[#This Row],[Ordem_insumos]]&lt;&gt;0,VLOOKUP(Table1[[#This Row],[Codigo_servico]],Preencher_Orcamento!$B:$D,3,FALSE)*Table1[[#This Row],[Subtotal_insumo]],"")</f>
        <v/>
      </c>
    </row>
    <row r="11119" spans="1:13" x14ac:dyDescent="0.25">
      <c r="A11119" s="6">
        <v>170247</v>
      </c>
      <c r="B11119" s="126">
        <v>1</v>
      </c>
      <c r="C11119" s="133"/>
      <c r="D11119" s="134">
        <v>2015</v>
      </c>
      <c r="E11119" s="7" t="s">
        <v>2186</v>
      </c>
      <c r="F11119" s="8" t="s">
        <v>2140</v>
      </c>
      <c r="G11119" s="16">
        <f>IFERROR(VLOOKUP(Table1[[#This Row],[Codigo_insumo]],BD_Insumos!$B:$E,4),"")</f>
        <v>16.259414142106937</v>
      </c>
      <c r="H11119" s="140">
        <v>0.2</v>
      </c>
      <c r="I11119" s="9"/>
      <c r="J11119" s="22">
        <f t="shared" si="173"/>
        <v>3.2518828284213877</v>
      </c>
      <c r="K11119" s="22" t="str">
        <f>IF(I11119&lt;&gt;"",SUMIF(Table1[Codigo_servico],A11119,Table1[Subtotal_insumo]),"")</f>
        <v/>
      </c>
      <c r="L11119" s="16">
        <f>IF(Table1[[#This Row],[Ordem_insumos]]&lt;&gt;0,VLOOKUP(Table1[[#This Row],[Codigo_servico]],Preencher_Orcamento!$B:$D,3,FALSE)*Table1[[#This Row],[Qtde_insumo]],"")</f>
        <v>0</v>
      </c>
      <c r="M11119" s="16">
        <f>IF(Table1[[#This Row],[Ordem_insumos]]&lt;&gt;0,VLOOKUP(Table1[[#This Row],[Codigo_servico]],Preencher_Orcamento!$B:$D,3,FALSE)*Table1[[#This Row],[Subtotal_insumo]],"")</f>
        <v>0</v>
      </c>
    </row>
    <row r="11120" spans="1:13" x14ac:dyDescent="0.25">
      <c r="A11120" s="6">
        <v>170247</v>
      </c>
      <c r="B11120" s="126">
        <v>2</v>
      </c>
      <c r="C11120" s="133"/>
      <c r="D11120" s="134">
        <v>2020</v>
      </c>
      <c r="E11120" s="7" t="s">
        <v>2188</v>
      </c>
      <c r="F11120" s="8" t="s">
        <v>2140</v>
      </c>
      <c r="G11120" s="16">
        <f>IFERROR(VLOOKUP(Table1[[#This Row],[Codigo_insumo]],BD_Insumos!$B:$E,4),"")</f>
        <v>15.860837164231068</v>
      </c>
      <c r="H11120" s="140">
        <v>3</v>
      </c>
      <c r="I11120" s="9"/>
      <c r="J11120" s="22">
        <f t="shared" si="173"/>
        <v>47.5825114926932</v>
      </c>
      <c r="K11120" s="22" t="str">
        <f>IF(I11120&lt;&gt;"",SUMIF(Table1[Codigo_servico],A11120,Table1[Subtotal_insumo]),"")</f>
        <v/>
      </c>
      <c r="L11120" s="16">
        <f>IF(Table1[[#This Row],[Ordem_insumos]]&lt;&gt;0,VLOOKUP(Table1[[#This Row],[Codigo_servico]],Preencher_Orcamento!$B:$D,3,FALSE)*Table1[[#This Row],[Qtde_insumo]],"")</f>
        <v>0</v>
      </c>
      <c r="M11120" s="16">
        <f>IF(Table1[[#This Row],[Ordem_insumos]]&lt;&gt;0,VLOOKUP(Table1[[#This Row],[Codigo_servico]],Preencher_Orcamento!$B:$D,3,FALSE)*Table1[[#This Row],[Subtotal_insumo]],"")</f>
        <v>0</v>
      </c>
    </row>
    <row r="11121" spans="1:13" x14ac:dyDescent="0.25">
      <c r="A11121" s="6">
        <v>170247</v>
      </c>
      <c r="B11121" s="126">
        <v>3</v>
      </c>
      <c r="C11121" s="133"/>
      <c r="D11121" s="134">
        <v>10555</v>
      </c>
      <c r="E11121" s="7" t="s">
        <v>101</v>
      </c>
      <c r="F11121" s="8" t="s">
        <v>58</v>
      </c>
      <c r="G11121" s="18">
        <f>IFERROR(VLOOKUP(Table1[[#This Row],[Codigo_insumo]],BD_Insumos!$B:$E,4),"")</f>
        <v>67.004300000000001</v>
      </c>
      <c r="H11121" s="140">
        <v>0.42859999999999998</v>
      </c>
      <c r="I11121" s="9"/>
      <c r="J11121" s="23">
        <f t="shared" si="173"/>
        <v>28.71804298</v>
      </c>
      <c r="K11121" s="22" t="str">
        <f>IF(I11121&lt;&gt;"",SUMIF(Table1[Codigo_servico],A11121,Table1[Subtotal_insumo]),"")</f>
        <v/>
      </c>
      <c r="L11121" s="18">
        <f>IF(Table1[[#This Row],[Ordem_insumos]]&lt;&gt;0,VLOOKUP(Table1[[#This Row],[Codigo_servico]],Preencher_Orcamento!$B:$D,3,FALSE)*Table1[[#This Row],[Qtde_insumo]],"")</f>
        <v>0</v>
      </c>
      <c r="M11121" s="18">
        <f>IF(Table1[[#This Row],[Ordem_insumos]]&lt;&gt;0,VLOOKUP(Table1[[#This Row],[Codigo_servico]],Preencher_Orcamento!$B:$D,3,FALSE)*Table1[[#This Row],[Subtotal_insumo]],"")</f>
        <v>0</v>
      </c>
    </row>
    <row r="11122" spans="1:13" x14ac:dyDescent="0.25">
      <c r="A11122" s="6">
        <v>170247</v>
      </c>
      <c r="B11122" s="126">
        <v>4</v>
      </c>
      <c r="C11122" s="133"/>
      <c r="D11122" s="134">
        <v>2099</v>
      </c>
      <c r="E11122" s="7" t="s">
        <v>2205</v>
      </c>
      <c r="F11122" s="8" t="s">
        <v>2140</v>
      </c>
      <c r="G11122" s="16">
        <f>IFERROR(VLOOKUP(Table1[[#This Row],[Codigo_insumo]],BD_Insumos!$B:$E,4),"")</f>
        <v>12.627877718847255</v>
      </c>
      <c r="H11122" s="140">
        <v>6</v>
      </c>
      <c r="I11122" s="9"/>
      <c r="J11122" s="22">
        <f t="shared" si="173"/>
        <v>75.767266313083525</v>
      </c>
      <c r="K11122" s="22" t="str">
        <f>IF(I11122&lt;&gt;"",SUMIF(Table1[Codigo_servico],A11122,Table1[Subtotal_insumo]),"")</f>
        <v/>
      </c>
      <c r="L11122" s="16">
        <f>IF(Table1[[#This Row],[Ordem_insumos]]&lt;&gt;0,VLOOKUP(Table1[[#This Row],[Codigo_servico]],Preencher_Orcamento!$B:$D,3,FALSE)*Table1[[#This Row],[Qtde_insumo]],"")</f>
        <v>0</v>
      </c>
      <c r="M11122" s="16">
        <f>IF(Table1[[#This Row],[Ordem_insumos]]&lt;&gt;0,VLOOKUP(Table1[[#This Row],[Codigo_servico]],Preencher_Orcamento!$B:$D,3,FALSE)*Table1[[#This Row],[Subtotal_insumo]],"")</f>
        <v>0</v>
      </c>
    </row>
    <row r="11123" spans="1:13" ht="39" x14ac:dyDescent="0.25">
      <c r="A11123" s="6">
        <v>170247</v>
      </c>
      <c r="B11123" s="126">
        <v>5</v>
      </c>
      <c r="C11123" s="133"/>
      <c r="D11123" s="134">
        <v>27540</v>
      </c>
      <c r="E11123" s="7" t="s">
        <v>513</v>
      </c>
      <c r="F11123" s="8" t="s">
        <v>197</v>
      </c>
      <c r="G11123" s="16">
        <f>IFERROR(VLOOKUP(Table1[[#This Row],[Codigo_insumo]],BD_Insumos!$B:$E,4),"")</f>
        <v>4.4543999999999997</v>
      </c>
      <c r="H11123" s="140">
        <v>42</v>
      </c>
      <c r="I11123" s="9"/>
      <c r="J11123" s="22">
        <f t="shared" si="173"/>
        <v>187.08479999999997</v>
      </c>
      <c r="K11123" s="21" t="str">
        <f>IF(I11123&lt;&gt;"",SUMIF(Table1[Codigo_servico],A11123,Table1[Subtotal_insumo]),"")</f>
        <v/>
      </c>
      <c r="L11123" s="16">
        <f>IF(Table1[[#This Row],[Ordem_insumos]]&lt;&gt;0,VLOOKUP(Table1[[#This Row],[Codigo_servico]],Preencher_Orcamento!$B:$D,3,FALSE)*Table1[[#This Row],[Qtde_insumo]],"")</f>
        <v>0</v>
      </c>
      <c r="M11123" s="16">
        <f>IF(Table1[[#This Row],[Ordem_insumos]]&lt;&gt;0,VLOOKUP(Table1[[#This Row],[Codigo_servico]],Preencher_Orcamento!$B:$D,3,FALSE)*Table1[[#This Row],[Subtotal_insumo]],"")</f>
        <v>0</v>
      </c>
    </row>
    <row r="11124" spans="1:13" x14ac:dyDescent="0.25">
      <c r="A11124" s="6">
        <v>170247</v>
      </c>
      <c r="B11124" s="126">
        <v>6</v>
      </c>
      <c r="C11124" s="133"/>
      <c r="D11124" s="134">
        <v>11044</v>
      </c>
      <c r="E11124" s="7" t="s">
        <v>177</v>
      </c>
      <c r="F11124" s="8" t="s">
        <v>5</v>
      </c>
      <c r="G11124" s="16">
        <f>IFERROR(VLOOKUP(Table1[[#This Row],[Codigo_insumo]],BD_Insumos!$B:$E,4),"")</f>
        <v>0.62080000000000002</v>
      </c>
      <c r="H11124" s="140">
        <v>25</v>
      </c>
      <c r="I11124" s="9"/>
      <c r="J11124" s="22">
        <f t="shared" si="173"/>
        <v>15.52</v>
      </c>
      <c r="K11124" s="22" t="str">
        <f>IF(I11124&lt;&gt;"",SUMIF(Table1[Codigo_servico],A11124,Table1[Subtotal_insumo]),"")</f>
        <v/>
      </c>
      <c r="L11124" s="16">
        <f>IF(Table1[[#This Row],[Ordem_insumos]]&lt;&gt;0,VLOOKUP(Table1[[#This Row],[Codigo_servico]],Preencher_Orcamento!$B:$D,3,FALSE)*Table1[[#This Row],[Qtde_insumo]],"")</f>
        <v>0</v>
      </c>
      <c r="M11124" s="16">
        <f>IF(Table1[[#This Row],[Ordem_insumos]]&lt;&gt;0,VLOOKUP(Table1[[#This Row],[Codigo_servico]],Preencher_Orcamento!$B:$D,3,FALSE)*Table1[[#This Row],[Subtotal_insumo]],"")</f>
        <v>0</v>
      </c>
    </row>
    <row r="11125" spans="1:13" x14ac:dyDescent="0.25">
      <c r="A11125" s="3">
        <v>170250</v>
      </c>
      <c r="B11125" s="125">
        <v>0</v>
      </c>
      <c r="C11125" s="131" t="s">
        <v>4457</v>
      </c>
      <c r="D11125" s="132"/>
      <c r="E11125" s="4"/>
      <c r="F11125" s="4"/>
      <c r="G11125" s="17" t="str">
        <f>IFERROR(VLOOKUP(Table1[[#This Row],[Codigo_insumo]],BD_Insumos!$B:$E,4),"")</f>
        <v/>
      </c>
      <c r="H11125" s="139"/>
      <c r="I11125" s="5" t="s">
        <v>5</v>
      </c>
      <c r="J11125" s="20" t="str">
        <f t="shared" si="173"/>
        <v/>
      </c>
      <c r="K11125" s="21">
        <f>IF(I11125&lt;&gt;"",SUMIF(Table1[Codigo_servico],A11125,Table1[Subtotal_insumo]),"")</f>
        <v>57.461628081540468</v>
      </c>
      <c r="L11125" s="17" t="str">
        <f>IF(Table1[[#This Row],[Ordem_insumos]]&lt;&gt;0,VLOOKUP(Table1[[#This Row],[Codigo_servico]],Preencher_Orcamento!$B:$D,3,FALSE)*Table1[[#This Row],[Qtde_insumo]],"")</f>
        <v/>
      </c>
      <c r="M11125" s="17" t="str">
        <f>IF(Table1[[#This Row],[Ordem_insumos]]&lt;&gt;0,VLOOKUP(Table1[[#This Row],[Codigo_servico]],Preencher_Orcamento!$B:$D,3,FALSE)*Table1[[#This Row],[Subtotal_insumo]],"")</f>
        <v/>
      </c>
    </row>
    <row r="11126" spans="1:13" x14ac:dyDescent="0.25">
      <c r="A11126" s="6">
        <v>170250</v>
      </c>
      <c r="B11126" s="126">
        <v>1</v>
      </c>
      <c r="C11126" s="133"/>
      <c r="D11126" s="134">
        <v>2099</v>
      </c>
      <c r="E11126" s="7" t="s">
        <v>2205</v>
      </c>
      <c r="F11126" s="8" t="s">
        <v>2140</v>
      </c>
      <c r="G11126" s="16">
        <f>IFERROR(VLOOKUP(Table1[[#This Row],[Codigo_insumo]],BD_Insumos!$B:$E,4),"")</f>
        <v>12.627877718847255</v>
      </c>
      <c r="H11126" s="140">
        <v>1.6</v>
      </c>
      <c r="I11126" s="9"/>
      <c r="J11126" s="22">
        <f t="shared" si="173"/>
        <v>20.204604350155609</v>
      </c>
      <c r="K11126" s="22" t="str">
        <f>IF(I11126&lt;&gt;"",SUMIF(Table1[Codigo_servico],A11126,Table1[Subtotal_insumo]),"")</f>
        <v/>
      </c>
      <c r="L11126" s="16">
        <f>IF(Table1[[#This Row],[Ordem_insumos]]&lt;&gt;0,VLOOKUP(Table1[[#This Row],[Codigo_servico]],Preencher_Orcamento!$B:$D,3,FALSE)*Table1[[#This Row],[Qtde_insumo]],"")</f>
        <v>64</v>
      </c>
      <c r="M11126" s="16">
        <f>IF(Table1[[#This Row],[Ordem_insumos]]&lt;&gt;0,VLOOKUP(Table1[[#This Row],[Codigo_servico]],Preencher_Orcamento!$B:$D,3,FALSE)*Table1[[#This Row],[Subtotal_insumo]],"")</f>
        <v>808.18417400622434</v>
      </c>
    </row>
    <row r="11127" spans="1:13" ht="26.25" x14ac:dyDescent="0.25">
      <c r="A11127" s="6">
        <v>170250</v>
      </c>
      <c r="B11127" s="126">
        <v>2</v>
      </c>
      <c r="C11127" s="133"/>
      <c r="D11127" s="134">
        <v>36210</v>
      </c>
      <c r="E11127" s="7" t="s">
        <v>780</v>
      </c>
      <c r="F11127" s="8" t="s">
        <v>5</v>
      </c>
      <c r="G11127" s="16">
        <f>IFERROR(VLOOKUP(Table1[[#This Row],[Codigo_insumo]],BD_Insumos!$B:$E,4),"")</f>
        <v>22.745000000000001</v>
      </c>
      <c r="H11127" s="140">
        <v>1</v>
      </c>
      <c r="I11127" s="9"/>
      <c r="J11127" s="22">
        <f t="shared" si="173"/>
        <v>22.745000000000001</v>
      </c>
      <c r="K11127" s="22" t="str">
        <f>IF(I11127&lt;&gt;"",SUMIF(Table1[Codigo_servico],A11127,Table1[Subtotal_insumo]),"")</f>
        <v/>
      </c>
      <c r="L11127" s="16">
        <f>IF(Table1[[#This Row],[Ordem_insumos]]&lt;&gt;0,VLOOKUP(Table1[[#This Row],[Codigo_servico]],Preencher_Orcamento!$B:$D,3,FALSE)*Table1[[#This Row],[Qtde_insumo]],"")</f>
        <v>40</v>
      </c>
      <c r="M11127" s="16">
        <f>IF(Table1[[#This Row],[Ordem_insumos]]&lt;&gt;0,VLOOKUP(Table1[[#This Row],[Codigo_servico]],Preencher_Orcamento!$B:$D,3,FALSE)*Table1[[#This Row],[Subtotal_insumo]],"")</f>
        <v>909.80000000000007</v>
      </c>
    </row>
    <row r="11128" spans="1:13" x14ac:dyDescent="0.25">
      <c r="A11128" s="6">
        <v>170250</v>
      </c>
      <c r="B11128" s="126">
        <v>3</v>
      </c>
      <c r="C11128" s="133"/>
      <c r="D11128" s="134">
        <v>2020</v>
      </c>
      <c r="E11128" s="7" t="s">
        <v>2188</v>
      </c>
      <c r="F11128" s="8" t="s">
        <v>2140</v>
      </c>
      <c r="G11128" s="16">
        <f>IFERROR(VLOOKUP(Table1[[#This Row],[Codigo_insumo]],BD_Insumos!$B:$E,4),"")</f>
        <v>15.860837164231068</v>
      </c>
      <c r="H11128" s="140">
        <v>0.8</v>
      </c>
      <c r="I11128" s="9"/>
      <c r="J11128" s="22">
        <f t="shared" si="173"/>
        <v>12.688669731384856</v>
      </c>
      <c r="K11128" s="22" t="str">
        <f>IF(I11128&lt;&gt;"",SUMIF(Table1[Codigo_servico],A11128,Table1[Subtotal_insumo]),"")</f>
        <v/>
      </c>
      <c r="L11128" s="16">
        <f>IF(Table1[[#This Row],[Ordem_insumos]]&lt;&gt;0,VLOOKUP(Table1[[#This Row],[Codigo_servico]],Preencher_Orcamento!$B:$D,3,FALSE)*Table1[[#This Row],[Qtde_insumo]],"")</f>
        <v>32</v>
      </c>
      <c r="M11128" s="16">
        <f>IF(Table1[[#This Row],[Ordem_insumos]]&lt;&gt;0,VLOOKUP(Table1[[#This Row],[Codigo_servico]],Preencher_Orcamento!$B:$D,3,FALSE)*Table1[[#This Row],[Subtotal_insumo]],"")</f>
        <v>507.54678925539423</v>
      </c>
    </row>
    <row r="11129" spans="1:13" x14ac:dyDescent="0.25">
      <c r="A11129" s="6">
        <v>170250</v>
      </c>
      <c r="B11129" s="126">
        <v>4</v>
      </c>
      <c r="C11129" s="133"/>
      <c r="D11129" s="134">
        <v>10604</v>
      </c>
      <c r="E11129" s="7" t="s">
        <v>114</v>
      </c>
      <c r="F11129" s="8" t="s">
        <v>58</v>
      </c>
      <c r="G11129" s="16">
        <f>IFERROR(VLOOKUP(Table1[[#This Row],[Codigo_insumo]],BD_Insumos!$B:$E,4),"")</f>
        <v>182.33539999999999</v>
      </c>
      <c r="H11129" s="140">
        <v>0.01</v>
      </c>
      <c r="I11129" s="9"/>
      <c r="J11129" s="22">
        <f t="shared" si="173"/>
        <v>1.8233539999999999</v>
      </c>
      <c r="K11129" s="22" t="str">
        <f>IF(I11129&lt;&gt;"",SUMIF(Table1[Codigo_servico],A11129,Table1[Subtotal_insumo]),"")</f>
        <v/>
      </c>
      <c r="L11129" s="16">
        <f>IF(Table1[[#This Row],[Ordem_insumos]]&lt;&gt;0,VLOOKUP(Table1[[#This Row],[Codigo_servico]],Preencher_Orcamento!$B:$D,3,FALSE)*Table1[[#This Row],[Qtde_insumo]],"")</f>
        <v>0.4</v>
      </c>
      <c r="M11129" s="16">
        <f>IF(Table1[[#This Row],[Ordem_insumos]]&lt;&gt;0,VLOOKUP(Table1[[#This Row],[Codigo_servico]],Preencher_Orcamento!$B:$D,3,FALSE)*Table1[[#This Row],[Subtotal_insumo]],"")</f>
        <v>72.934159999999991</v>
      </c>
    </row>
    <row r="11130" spans="1:13" x14ac:dyDescent="0.25">
      <c r="A11130" s="3">
        <v>170251</v>
      </c>
      <c r="B11130" s="125">
        <v>0</v>
      </c>
      <c r="C11130" s="131" t="s">
        <v>4458</v>
      </c>
      <c r="D11130" s="132"/>
      <c r="E11130" s="4"/>
      <c r="F11130" s="4"/>
      <c r="G11130" s="17" t="str">
        <f>IFERROR(VLOOKUP(Table1[[#This Row],[Codigo_insumo]],BD_Insumos!$B:$E,4),"")</f>
        <v/>
      </c>
      <c r="H11130" s="139"/>
      <c r="I11130" s="5" t="s">
        <v>5</v>
      </c>
      <c r="J11130" s="20" t="str">
        <f t="shared" si="173"/>
        <v/>
      </c>
      <c r="K11130" s="21">
        <f>IF(I11130&lt;&gt;"",SUMIF(Table1[Codigo_servico],A11130,Table1[Subtotal_insumo]),"")</f>
        <v>57.265416081540465</v>
      </c>
      <c r="L11130" s="17" t="str">
        <f>IF(Table1[[#This Row],[Ordem_insumos]]&lt;&gt;0,VLOOKUP(Table1[[#This Row],[Codigo_servico]],Preencher_Orcamento!$B:$D,3,FALSE)*Table1[[#This Row],[Qtde_insumo]],"")</f>
        <v/>
      </c>
      <c r="M11130" s="17" t="str">
        <f>IF(Table1[[#This Row],[Ordem_insumos]]&lt;&gt;0,VLOOKUP(Table1[[#This Row],[Codigo_servico]],Preencher_Orcamento!$B:$D,3,FALSE)*Table1[[#This Row],[Subtotal_insumo]],"")</f>
        <v/>
      </c>
    </row>
    <row r="11131" spans="1:13" x14ac:dyDescent="0.25">
      <c r="A11131" s="6">
        <v>170251</v>
      </c>
      <c r="B11131" s="126">
        <v>1</v>
      </c>
      <c r="C11131" s="133"/>
      <c r="D11131" s="134">
        <v>2099</v>
      </c>
      <c r="E11131" s="7" t="s">
        <v>2205</v>
      </c>
      <c r="F11131" s="8" t="s">
        <v>2140</v>
      </c>
      <c r="G11131" s="16">
        <f>IFERROR(VLOOKUP(Table1[[#This Row],[Codigo_insumo]],BD_Insumos!$B:$E,4),"")</f>
        <v>12.627877718847255</v>
      </c>
      <c r="H11131" s="140">
        <v>1.6</v>
      </c>
      <c r="I11131" s="9"/>
      <c r="J11131" s="22">
        <f t="shared" si="173"/>
        <v>20.204604350155609</v>
      </c>
      <c r="K11131" s="22" t="str">
        <f>IF(I11131&lt;&gt;"",SUMIF(Table1[Codigo_servico],A11131,Table1[Subtotal_insumo]),"")</f>
        <v/>
      </c>
      <c r="L11131" s="16">
        <f>IF(Table1[[#This Row],[Ordem_insumos]]&lt;&gt;0,VLOOKUP(Table1[[#This Row],[Codigo_servico]],Preencher_Orcamento!$B:$D,3,FALSE)*Table1[[#This Row],[Qtde_insumo]],"")</f>
        <v>0</v>
      </c>
      <c r="M11131" s="16">
        <f>IF(Table1[[#This Row],[Ordem_insumos]]&lt;&gt;0,VLOOKUP(Table1[[#This Row],[Codigo_servico]],Preencher_Orcamento!$B:$D,3,FALSE)*Table1[[#This Row],[Subtotal_insumo]],"")</f>
        <v>0</v>
      </c>
    </row>
    <row r="11132" spans="1:13" ht="26.25" x14ac:dyDescent="0.25">
      <c r="A11132" s="6">
        <v>170251</v>
      </c>
      <c r="B11132" s="126">
        <v>2</v>
      </c>
      <c r="C11132" s="133"/>
      <c r="D11132" s="134">
        <v>36210</v>
      </c>
      <c r="E11132" s="7" t="s">
        <v>780</v>
      </c>
      <c r="F11132" s="8" t="s">
        <v>5</v>
      </c>
      <c r="G11132" s="16">
        <f>IFERROR(VLOOKUP(Table1[[#This Row],[Codigo_insumo]],BD_Insumos!$B:$E,4),"")</f>
        <v>22.745000000000001</v>
      </c>
      <c r="H11132" s="140">
        <v>1</v>
      </c>
      <c r="I11132" s="9"/>
      <c r="J11132" s="22">
        <f t="shared" si="173"/>
        <v>22.745000000000001</v>
      </c>
      <c r="K11132" s="22" t="str">
        <f>IF(I11132&lt;&gt;"",SUMIF(Table1[Codigo_servico],A11132,Table1[Subtotal_insumo]),"")</f>
        <v/>
      </c>
      <c r="L11132" s="16">
        <f>IF(Table1[[#This Row],[Ordem_insumos]]&lt;&gt;0,VLOOKUP(Table1[[#This Row],[Codigo_servico]],Preencher_Orcamento!$B:$D,3,FALSE)*Table1[[#This Row],[Qtde_insumo]],"")</f>
        <v>0</v>
      </c>
      <c r="M11132" s="16">
        <f>IF(Table1[[#This Row],[Ordem_insumos]]&lt;&gt;0,VLOOKUP(Table1[[#This Row],[Codigo_servico]],Preencher_Orcamento!$B:$D,3,FALSE)*Table1[[#This Row],[Subtotal_insumo]],"")</f>
        <v>0</v>
      </c>
    </row>
    <row r="11133" spans="1:13" x14ac:dyDescent="0.25">
      <c r="A11133" s="6">
        <v>170251</v>
      </c>
      <c r="B11133" s="126">
        <v>3</v>
      </c>
      <c r="C11133" s="133"/>
      <c r="D11133" s="134">
        <v>2020</v>
      </c>
      <c r="E11133" s="7" t="s">
        <v>2188</v>
      </c>
      <c r="F11133" s="8" t="s">
        <v>2140</v>
      </c>
      <c r="G11133" s="16">
        <f>IFERROR(VLOOKUP(Table1[[#This Row],[Codigo_insumo]],BD_Insumos!$B:$E,4),"")</f>
        <v>15.860837164231068</v>
      </c>
      <c r="H11133" s="140">
        <v>0.8</v>
      </c>
      <c r="I11133" s="9"/>
      <c r="J11133" s="22">
        <f t="shared" si="173"/>
        <v>12.688669731384856</v>
      </c>
      <c r="K11133" s="22" t="str">
        <f>IF(I11133&lt;&gt;"",SUMIF(Table1[Codigo_servico],A11133,Table1[Subtotal_insumo]),"")</f>
        <v/>
      </c>
      <c r="L11133" s="16">
        <f>IF(Table1[[#This Row],[Ordem_insumos]]&lt;&gt;0,VLOOKUP(Table1[[#This Row],[Codigo_servico]],Preencher_Orcamento!$B:$D,3,FALSE)*Table1[[#This Row],[Qtde_insumo]],"")</f>
        <v>0</v>
      </c>
      <c r="M11133" s="16">
        <f>IF(Table1[[#This Row],[Ordem_insumos]]&lt;&gt;0,VLOOKUP(Table1[[#This Row],[Codigo_servico]],Preencher_Orcamento!$B:$D,3,FALSE)*Table1[[#This Row],[Subtotal_insumo]],"")</f>
        <v>0</v>
      </c>
    </row>
    <row r="11134" spans="1:13" ht="26.25" x14ac:dyDescent="0.25">
      <c r="A11134" s="6">
        <v>170251</v>
      </c>
      <c r="B11134" s="126">
        <v>4</v>
      </c>
      <c r="C11134" s="133"/>
      <c r="D11134" s="134">
        <v>10603</v>
      </c>
      <c r="E11134" s="7" t="s">
        <v>113</v>
      </c>
      <c r="F11134" s="8" t="s">
        <v>58</v>
      </c>
      <c r="G11134" s="16">
        <f>IFERROR(VLOOKUP(Table1[[#This Row],[Codigo_insumo]],BD_Insumos!$B:$E,4),"")</f>
        <v>162.71420000000001</v>
      </c>
      <c r="H11134" s="140">
        <v>0.01</v>
      </c>
      <c r="I11134" s="9"/>
      <c r="J11134" s="22">
        <f t="shared" si="173"/>
        <v>1.6271420000000001</v>
      </c>
      <c r="K11134" s="22" t="str">
        <f>IF(I11134&lt;&gt;"",SUMIF(Table1[Codigo_servico],A11134,Table1[Subtotal_insumo]),"")</f>
        <v/>
      </c>
      <c r="L11134" s="16">
        <f>IF(Table1[[#This Row],[Ordem_insumos]]&lt;&gt;0,VLOOKUP(Table1[[#This Row],[Codigo_servico]],Preencher_Orcamento!$B:$D,3,FALSE)*Table1[[#This Row],[Qtde_insumo]],"")</f>
        <v>0</v>
      </c>
      <c r="M11134" s="16">
        <f>IF(Table1[[#This Row],[Ordem_insumos]]&lt;&gt;0,VLOOKUP(Table1[[#This Row],[Codigo_servico]],Preencher_Orcamento!$B:$D,3,FALSE)*Table1[[#This Row],[Subtotal_insumo]],"")</f>
        <v>0</v>
      </c>
    </row>
    <row r="11135" spans="1:13" x14ac:dyDescent="0.25">
      <c r="A11135" s="3">
        <v>170252</v>
      </c>
      <c r="B11135" s="125">
        <v>0</v>
      </c>
      <c r="C11135" s="131" t="s">
        <v>4459</v>
      </c>
      <c r="D11135" s="132"/>
      <c r="E11135" s="4"/>
      <c r="F11135" s="4"/>
      <c r="G11135" s="17" t="str">
        <f>IFERROR(VLOOKUP(Table1[[#This Row],[Codigo_insumo]],BD_Insumos!$B:$E,4),"")</f>
        <v/>
      </c>
      <c r="H11135" s="139"/>
      <c r="I11135" s="5" t="s">
        <v>58</v>
      </c>
      <c r="J11135" s="20" t="str">
        <f t="shared" si="173"/>
        <v/>
      </c>
      <c r="K11135" s="21">
        <f>IF(I11135&lt;&gt;"",SUMIF(Table1[Codigo_servico],A11135,Table1[Subtotal_insumo]),"")</f>
        <v>428.71909031532721</v>
      </c>
      <c r="L11135" s="17" t="str">
        <f>IF(Table1[[#This Row],[Ordem_insumos]]&lt;&gt;0,VLOOKUP(Table1[[#This Row],[Codigo_servico]],Preencher_Orcamento!$B:$D,3,FALSE)*Table1[[#This Row],[Qtde_insumo]],"")</f>
        <v/>
      </c>
      <c r="M11135" s="17" t="str">
        <f>IF(Table1[[#This Row],[Ordem_insumos]]&lt;&gt;0,VLOOKUP(Table1[[#This Row],[Codigo_servico]],Preencher_Orcamento!$B:$D,3,FALSE)*Table1[[#This Row],[Subtotal_insumo]],"")</f>
        <v/>
      </c>
    </row>
    <row r="11136" spans="1:13" x14ac:dyDescent="0.25">
      <c r="A11136" s="6">
        <v>170252</v>
      </c>
      <c r="B11136" s="126">
        <v>1</v>
      </c>
      <c r="C11136" s="133"/>
      <c r="D11136" s="134">
        <v>2020</v>
      </c>
      <c r="E11136" s="7" t="s">
        <v>2188</v>
      </c>
      <c r="F11136" s="8" t="s">
        <v>2140</v>
      </c>
      <c r="G11136" s="16">
        <f>IFERROR(VLOOKUP(Table1[[#This Row],[Codigo_insumo]],BD_Insumos!$B:$E,4),"")</f>
        <v>15.860837164231068</v>
      </c>
      <c r="H11136" s="140">
        <v>2.66</v>
      </c>
      <c r="I11136" s="9"/>
      <c r="J11136" s="22">
        <f t="shared" si="173"/>
        <v>42.189826856854644</v>
      </c>
      <c r="K11136" s="22" t="str">
        <f>IF(I11136&lt;&gt;"",SUMIF(Table1[Codigo_servico],A11136,Table1[Subtotal_insumo]),"")</f>
        <v/>
      </c>
      <c r="L11136" s="16">
        <f>IF(Table1[[#This Row],[Ordem_insumos]]&lt;&gt;0,VLOOKUP(Table1[[#This Row],[Codigo_servico]],Preencher_Orcamento!$B:$D,3,FALSE)*Table1[[#This Row],[Qtde_insumo]],"")</f>
        <v>0</v>
      </c>
      <c r="M11136" s="16">
        <f>IF(Table1[[#This Row],[Ordem_insumos]]&lt;&gt;0,VLOOKUP(Table1[[#This Row],[Codigo_servico]],Preencher_Orcamento!$B:$D,3,FALSE)*Table1[[#This Row],[Subtotal_insumo]],"")</f>
        <v>0</v>
      </c>
    </row>
    <row r="11137" spans="1:13" x14ac:dyDescent="0.25">
      <c r="A11137" s="6">
        <v>170252</v>
      </c>
      <c r="B11137" s="126">
        <v>2</v>
      </c>
      <c r="C11137" s="133"/>
      <c r="D11137" s="134">
        <v>2099</v>
      </c>
      <c r="E11137" s="7" t="s">
        <v>2205</v>
      </c>
      <c r="F11137" s="8" t="s">
        <v>2140</v>
      </c>
      <c r="G11137" s="16">
        <f>IFERROR(VLOOKUP(Table1[[#This Row],[Codigo_insumo]],BD_Insumos!$B:$E,4),"")</f>
        <v>12.627877718847255</v>
      </c>
      <c r="H11137" s="140">
        <v>10</v>
      </c>
      <c r="I11137" s="9"/>
      <c r="J11137" s="22">
        <f t="shared" si="173"/>
        <v>126.27877718847256</v>
      </c>
      <c r="K11137" s="22" t="str">
        <f>IF(I11137&lt;&gt;"",SUMIF(Table1[Codigo_servico],A11137,Table1[Subtotal_insumo]),"")</f>
        <v/>
      </c>
      <c r="L11137" s="16">
        <f>IF(Table1[[#This Row],[Ordem_insumos]]&lt;&gt;0,VLOOKUP(Table1[[#This Row],[Codigo_servico]],Preencher_Orcamento!$B:$D,3,FALSE)*Table1[[#This Row],[Qtde_insumo]],"")</f>
        <v>0</v>
      </c>
      <c r="M11137" s="16">
        <f>IF(Table1[[#This Row],[Ordem_insumos]]&lt;&gt;0,VLOOKUP(Table1[[#This Row],[Codigo_servico]],Preencher_Orcamento!$B:$D,3,FALSE)*Table1[[#This Row],[Subtotal_insumo]],"")</f>
        <v>0</v>
      </c>
    </row>
    <row r="11138" spans="1:13" x14ac:dyDescent="0.25">
      <c r="A11138" s="6">
        <v>170252</v>
      </c>
      <c r="B11138" s="126">
        <v>3</v>
      </c>
      <c r="C11138" s="133"/>
      <c r="D11138" s="134">
        <v>11070</v>
      </c>
      <c r="E11138" s="7" t="s">
        <v>185</v>
      </c>
      <c r="F11138" s="8" t="s">
        <v>5</v>
      </c>
      <c r="G11138" s="16">
        <f>IFERROR(VLOOKUP(Table1[[#This Row],[Codigo_insumo]],BD_Insumos!$B:$E,4),"")</f>
        <v>4.1189999999999998</v>
      </c>
      <c r="H11138" s="140">
        <v>2.4333300000000002</v>
      </c>
      <c r="I11138" s="9"/>
      <c r="J11138" s="22">
        <f t="shared" ref="J11138:J11201" si="174">IF(I11138="",G11138*H11138,"")</f>
        <v>10.022886270000001</v>
      </c>
      <c r="K11138" s="22" t="str">
        <f>IF(I11138&lt;&gt;"",SUMIF(Table1[Codigo_servico],A11138,Table1[Subtotal_insumo]),"")</f>
        <v/>
      </c>
      <c r="L11138" s="16">
        <f>IF(Table1[[#This Row],[Ordem_insumos]]&lt;&gt;0,VLOOKUP(Table1[[#This Row],[Codigo_servico]],Preencher_Orcamento!$B:$D,3,FALSE)*Table1[[#This Row],[Qtde_insumo]],"")</f>
        <v>0</v>
      </c>
      <c r="M11138" s="16">
        <f>IF(Table1[[#This Row],[Ordem_insumos]]&lt;&gt;0,VLOOKUP(Table1[[#This Row],[Codigo_servico]],Preencher_Orcamento!$B:$D,3,FALSE)*Table1[[#This Row],[Subtotal_insumo]],"")</f>
        <v>0</v>
      </c>
    </row>
    <row r="11139" spans="1:13" x14ac:dyDescent="0.25">
      <c r="A11139" s="6">
        <v>170252</v>
      </c>
      <c r="B11139" s="126">
        <v>4</v>
      </c>
      <c r="C11139" s="133"/>
      <c r="D11139" s="134">
        <v>10612</v>
      </c>
      <c r="E11139" s="7" t="s">
        <v>122</v>
      </c>
      <c r="F11139" s="8" t="s">
        <v>58</v>
      </c>
      <c r="G11139" s="16">
        <f>IFERROR(VLOOKUP(Table1[[#This Row],[Codigo_insumo]],BD_Insumos!$B:$E,4),"")</f>
        <v>250.2276</v>
      </c>
      <c r="H11139" s="140">
        <v>1</v>
      </c>
      <c r="I11139" s="9"/>
      <c r="J11139" s="22">
        <f t="shared" si="174"/>
        <v>250.2276</v>
      </c>
      <c r="K11139" s="22" t="str">
        <f>IF(I11139&lt;&gt;"",SUMIF(Table1[Codigo_servico],A11139,Table1[Subtotal_insumo]),"")</f>
        <v/>
      </c>
      <c r="L11139" s="16">
        <f>IF(Table1[[#This Row],[Ordem_insumos]]&lt;&gt;0,VLOOKUP(Table1[[#This Row],[Codigo_servico]],Preencher_Orcamento!$B:$D,3,FALSE)*Table1[[#This Row],[Qtde_insumo]],"")</f>
        <v>0</v>
      </c>
      <c r="M11139" s="16">
        <f>IF(Table1[[#This Row],[Ordem_insumos]]&lt;&gt;0,VLOOKUP(Table1[[#This Row],[Codigo_servico]],Preencher_Orcamento!$B:$D,3,FALSE)*Table1[[#This Row],[Subtotal_insumo]],"")</f>
        <v>0</v>
      </c>
    </row>
    <row r="11140" spans="1:13" x14ac:dyDescent="0.25">
      <c r="A11140" s="3">
        <v>170254</v>
      </c>
      <c r="B11140" s="125">
        <v>0</v>
      </c>
      <c r="C11140" s="131" t="s">
        <v>4460</v>
      </c>
      <c r="D11140" s="132"/>
      <c r="E11140" s="4"/>
      <c r="F11140" s="4"/>
      <c r="G11140" s="17" t="str">
        <f>IFERROR(VLOOKUP(Table1[[#This Row],[Codigo_insumo]],BD_Insumos!$B:$E,4),"")</f>
        <v/>
      </c>
      <c r="H11140" s="139"/>
      <c r="I11140" s="5" t="s">
        <v>5</v>
      </c>
      <c r="J11140" s="20" t="str">
        <f t="shared" si="174"/>
        <v/>
      </c>
      <c r="K11140" s="21">
        <f>IF(I11140&lt;&gt;"",SUMIF(Table1[Codigo_servico],A11140,Table1[Subtotal_insumo]),"")</f>
        <v>21.066474523578194</v>
      </c>
      <c r="L11140" s="17" t="str">
        <f>IF(Table1[[#This Row],[Ordem_insumos]]&lt;&gt;0,VLOOKUP(Table1[[#This Row],[Codigo_servico]],Preencher_Orcamento!$B:$D,3,FALSE)*Table1[[#This Row],[Qtde_insumo]],"")</f>
        <v/>
      </c>
      <c r="M11140" s="17" t="str">
        <f>IF(Table1[[#This Row],[Ordem_insumos]]&lt;&gt;0,VLOOKUP(Table1[[#This Row],[Codigo_servico]],Preencher_Orcamento!$B:$D,3,FALSE)*Table1[[#This Row],[Subtotal_insumo]],"")</f>
        <v/>
      </c>
    </row>
    <row r="11141" spans="1:13" x14ac:dyDescent="0.25">
      <c r="A11141" s="6">
        <v>170254</v>
      </c>
      <c r="B11141" s="126">
        <v>1</v>
      </c>
      <c r="C11141" s="133"/>
      <c r="D11141" s="134">
        <v>2099</v>
      </c>
      <c r="E11141" s="7" t="s">
        <v>2205</v>
      </c>
      <c r="F11141" s="8" t="s">
        <v>2140</v>
      </c>
      <c r="G11141" s="16">
        <f>IFERROR(VLOOKUP(Table1[[#This Row],[Codigo_insumo]],BD_Insumos!$B:$E,4),"")</f>
        <v>12.627877718847255</v>
      </c>
      <c r="H11141" s="140">
        <v>1.1000000000000001</v>
      </c>
      <c r="I11141" s="9"/>
      <c r="J11141" s="22">
        <f t="shared" si="174"/>
        <v>13.890665490731982</v>
      </c>
      <c r="K11141" s="22" t="str">
        <f>IF(I11141&lt;&gt;"",SUMIF(Table1[Codigo_servico],A11141,Table1[Subtotal_insumo]),"")</f>
        <v/>
      </c>
      <c r="L11141" s="16">
        <f>IF(Table1[[#This Row],[Ordem_insumos]]&lt;&gt;0,VLOOKUP(Table1[[#This Row],[Codigo_servico]],Preencher_Orcamento!$B:$D,3,FALSE)*Table1[[#This Row],[Qtde_insumo]],"")</f>
        <v>0</v>
      </c>
      <c r="M11141" s="16">
        <f>IF(Table1[[#This Row],[Ordem_insumos]]&lt;&gt;0,VLOOKUP(Table1[[#This Row],[Codigo_servico]],Preencher_Orcamento!$B:$D,3,FALSE)*Table1[[#This Row],[Subtotal_insumo]],"")</f>
        <v>0</v>
      </c>
    </row>
    <row r="11142" spans="1:13" x14ac:dyDescent="0.25">
      <c r="A11142" s="6">
        <v>170254</v>
      </c>
      <c r="B11142" s="126">
        <v>2</v>
      </c>
      <c r="C11142" s="133"/>
      <c r="D11142" s="134">
        <v>2020</v>
      </c>
      <c r="E11142" s="7" t="s">
        <v>2188</v>
      </c>
      <c r="F11142" s="8" t="s">
        <v>2140</v>
      </c>
      <c r="G11142" s="16">
        <f>IFERROR(VLOOKUP(Table1[[#This Row],[Codigo_insumo]],BD_Insumos!$B:$E,4),"")</f>
        <v>15.860837164231068</v>
      </c>
      <c r="H11142" s="140">
        <v>0.2</v>
      </c>
      <c r="I11142" s="9"/>
      <c r="J11142" s="22">
        <f t="shared" si="174"/>
        <v>3.1721674328462139</v>
      </c>
      <c r="K11142" s="22" t="str">
        <f>IF(I11142&lt;&gt;"",SUMIF(Table1[Codigo_servico],A11142,Table1[Subtotal_insumo]),"")</f>
        <v/>
      </c>
      <c r="L11142" s="16">
        <f>IF(Table1[[#This Row],[Ordem_insumos]]&lt;&gt;0,VLOOKUP(Table1[[#This Row],[Codigo_servico]],Preencher_Orcamento!$B:$D,3,FALSE)*Table1[[#This Row],[Qtde_insumo]],"")</f>
        <v>0</v>
      </c>
      <c r="M11142" s="16">
        <f>IF(Table1[[#This Row],[Ordem_insumos]]&lt;&gt;0,VLOOKUP(Table1[[#This Row],[Codigo_servico]],Preencher_Orcamento!$B:$D,3,FALSE)*Table1[[#This Row],[Subtotal_insumo]],"")</f>
        <v>0</v>
      </c>
    </row>
    <row r="11143" spans="1:13" x14ac:dyDescent="0.25">
      <c r="A11143" s="6">
        <v>170254</v>
      </c>
      <c r="B11143" s="126">
        <v>3</v>
      </c>
      <c r="C11143" s="133"/>
      <c r="D11143" s="134">
        <v>10612</v>
      </c>
      <c r="E11143" s="7" t="s">
        <v>122</v>
      </c>
      <c r="F11143" s="8" t="s">
        <v>58</v>
      </c>
      <c r="G11143" s="16">
        <f>IFERROR(VLOOKUP(Table1[[#This Row],[Codigo_insumo]],BD_Insumos!$B:$E,4),"")</f>
        <v>250.2276</v>
      </c>
      <c r="H11143" s="140">
        <v>1.6E-2</v>
      </c>
      <c r="I11143" s="9"/>
      <c r="J11143" s="22">
        <f t="shared" si="174"/>
        <v>4.0036415999999999</v>
      </c>
      <c r="K11143" s="22" t="str">
        <f>IF(I11143&lt;&gt;"",SUMIF(Table1[Codigo_servico],A11143,Table1[Subtotal_insumo]),"")</f>
        <v/>
      </c>
      <c r="L11143" s="16">
        <f>IF(Table1[[#This Row],[Ordem_insumos]]&lt;&gt;0,VLOOKUP(Table1[[#This Row],[Codigo_servico]],Preencher_Orcamento!$B:$D,3,FALSE)*Table1[[#This Row],[Qtde_insumo]],"")</f>
        <v>0</v>
      </c>
      <c r="M11143" s="16">
        <f>IF(Table1[[#This Row],[Ordem_insumos]]&lt;&gt;0,VLOOKUP(Table1[[#This Row],[Codigo_servico]],Preencher_Orcamento!$B:$D,3,FALSE)*Table1[[#This Row],[Subtotal_insumo]],"")</f>
        <v>0</v>
      </c>
    </row>
    <row r="11144" spans="1:13" x14ac:dyDescent="0.25">
      <c r="A11144" s="3">
        <v>170255</v>
      </c>
      <c r="B11144" s="125">
        <v>0</v>
      </c>
      <c r="C11144" s="131" t="s">
        <v>4461</v>
      </c>
      <c r="D11144" s="132"/>
      <c r="E11144" s="4"/>
      <c r="F11144" s="4"/>
      <c r="G11144" s="17" t="str">
        <f>IFERROR(VLOOKUP(Table1[[#This Row],[Codigo_insumo]],BD_Insumos!$B:$E,4),"")</f>
        <v/>
      </c>
      <c r="H11144" s="139"/>
      <c r="I11144" s="5" t="s">
        <v>5</v>
      </c>
      <c r="J11144" s="20" t="str">
        <f t="shared" si="174"/>
        <v/>
      </c>
      <c r="K11144" s="21">
        <f>IF(I11144&lt;&gt;"",SUMIF(Table1[Codigo_servico],A11144,Table1[Subtotal_insumo]),"")</f>
        <v>20.778389723578194</v>
      </c>
      <c r="L11144" s="17" t="str">
        <f>IF(Table1[[#This Row],[Ordem_insumos]]&lt;&gt;0,VLOOKUP(Table1[[#This Row],[Codigo_servico]],Preencher_Orcamento!$B:$D,3,FALSE)*Table1[[#This Row],[Qtde_insumo]],"")</f>
        <v/>
      </c>
      <c r="M11144" s="17" t="str">
        <f>IF(Table1[[#This Row],[Ordem_insumos]]&lt;&gt;0,VLOOKUP(Table1[[#This Row],[Codigo_servico]],Preencher_Orcamento!$B:$D,3,FALSE)*Table1[[#This Row],[Subtotal_insumo]],"")</f>
        <v/>
      </c>
    </row>
    <row r="11145" spans="1:13" ht="26.25" x14ac:dyDescent="0.25">
      <c r="A11145" s="6">
        <v>170255</v>
      </c>
      <c r="B11145" s="126">
        <v>1</v>
      </c>
      <c r="C11145" s="133"/>
      <c r="D11145" s="134">
        <v>10610</v>
      </c>
      <c r="E11145" s="7" t="s">
        <v>120</v>
      </c>
      <c r="F11145" s="8" t="s">
        <v>58</v>
      </c>
      <c r="G11145" s="16">
        <f>IFERROR(VLOOKUP(Table1[[#This Row],[Codigo_insumo]],BD_Insumos!$B:$E,4),"")</f>
        <v>232.22229999999999</v>
      </c>
      <c r="H11145" s="140">
        <v>1.6E-2</v>
      </c>
      <c r="I11145" s="9"/>
      <c r="J11145" s="22">
        <f t="shared" si="174"/>
        <v>3.7155567999999999</v>
      </c>
      <c r="K11145" s="22" t="str">
        <f>IF(I11145&lt;&gt;"",SUMIF(Table1[Codigo_servico],A11145,Table1[Subtotal_insumo]),"")</f>
        <v/>
      </c>
      <c r="L11145" s="16">
        <f>IF(Table1[[#This Row],[Ordem_insumos]]&lt;&gt;0,VLOOKUP(Table1[[#This Row],[Codigo_servico]],Preencher_Orcamento!$B:$D,3,FALSE)*Table1[[#This Row],[Qtde_insumo]],"")</f>
        <v>0</v>
      </c>
      <c r="M11145" s="16">
        <f>IF(Table1[[#This Row],[Ordem_insumos]]&lt;&gt;0,VLOOKUP(Table1[[#This Row],[Codigo_servico]],Preencher_Orcamento!$B:$D,3,FALSE)*Table1[[#This Row],[Subtotal_insumo]],"")</f>
        <v>0</v>
      </c>
    </row>
    <row r="11146" spans="1:13" x14ac:dyDescent="0.25">
      <c r="A11146" s="6">
        <v>170255</v>
      </c>
      <c r="B11146" s="126">
        <v>2</v>
      </c>
      <c r="C11146" s="133"/>
      <c r="D11146" s="134">
        <v>2020</v>
      </c>
      <c r="E11146" s="7" t="s">
        <v>2188</v>
      </c>
      <c r="F11146" s="8" t="s">
        <v>2140</v>
      </c>
      <c r="G11146" s="16">
        <f>IFERROR(VLOOKUP(Table1[[#This Row],[Codigo_insumo]],BD_Insumos!$B:$E,4),"")</f>
        <v>15.860837164231068</v>
      </c>
      <c r="H11146" s="140">
        <v>0.2</v>
      </c>
      <c r="I11146" s="9"/>
      <c r="J11146" s="22">
        <f t="shared" si="174"/>
        <v>3.1721674328462139</v>
      </c>
      <c r="K11146" s="22" t="str">
        <f>IF(I11146&lt;&gt;"",SUMIF(Table1[Codigo_servico],A11146,Table1[Subtotal_insumo]),"")</f>
        <v/>
      </c>
      <c r="L11146" s="16">
        <f>IF(Table1[[#This Row],[Ordem_insumos]]&lt;&gt;0,VLOOKUP(Table1[[#This Row],[Codigo_servico]],Preencher_Orcamento!$B:$D,3,FALSE)*Table1[[#This Row],[Qtde_insumo]],"")</f>
        <v>0</v>
      </c>
      <c r="M11146" s="16">
        <f>IF(Table1[[#This Row],[Ordem_insumos]]&lt;&gt;0,VLOOKUP(Table1[[#This Row],[Codigo_servico]],Preencher_Orcamento!$B:$D,3,FALSE)*Table1[[#This Row],[Subtotal_insumo]],"")</f>
        <v>0</v>
      </c>
    </row>
    <row r="11147" spans="1:13" x14ac:dyDescent="0.25">
      <c r="A11147" s="6">
        <v>170255</v>
      </c>
      <c r="B11147" s="126">
        <v>3</v>
      </c>
      <c r="C11147" s="133"/>
      <c r="D11147" s="134">
        <v>2099</v>
      </c>
      <c r="E11147" s="7" t="s">
        <v>2205</v>
      </c>
      <c r="F11147" s="8" t="s">
        <v>2140</v>
      </c>
      <c r="G11147" s="18">
        <f>IFERROR(VLOOKUP(Table1[[#This Row],[Codigo_insumo]],BD_Insumos!$B:$E,4),"")</f>
        <v>12.627877718847255</v>
      </c>
      <c r="H11147" s="140">
        <v>1.1000000000000001</v>
      </c>
      <c r="I11147" s="9"/>
      <c r="J11147" s="23">
        <f t="shared" si="174"/>
        <v>13.890665490731982</v>
      </c>
      <c r="K11147" s="22" t="str">
        <f>IF(I11147&lt;&gt;"",SUMIF(Table1[Codigo_servico],A11147,Table1[Subtotal_insumo]),"")</f>
        <v/>
      </c>
      <c r="L11147" s="18">
        <f>IF(Table1[[#This Row],[Ordem_insumos]]&lt;&gt;0,VLOOKUP(Table1[[#This Row],[Codigo_servico]],Preencher_Orcamento!$B:$D,3,FALSE)*Table1[[#This Row],[Qtde_insumo]],"")</f>
        <v>0</v>
      </c>
      <c r="M11147" s="18">
        <f>IF(Table1[[#This Row],[Ordem_insumos]]&lt;&gt;0,VLOOKUP(Table1[[#This Row],[Codigo_servico]],Preencher_Orcamento!$B:$D,3,FALSE)*Table1[[#This Row],[Subtotal_insumo]],"")</f>
        <v>0</v>
      </c>
    </row>
    <row r="11148" spans="1:13" x14ac:dyDescent="0.25">
      <c r="A11148" s="3">
        <v>170260</v>
      </c>
      <c r="B11148" s="125">
        <v>0</v>
      </c>
      <c r="C11148" s="131" t="s">
        <v>4462</v>
      </c>
      <c r="D11148" s="132"/>
      <c r="E11148" s="4"/>
      <c r="F11148" s="4"/>
      <c r="G11148" s="17" t="str">
        <f>IFERROR(VLOOKUP(Table1[[#This Row],[Codigo_insumo]],BD_Insumos!$B:$E,4),"")</f>
        <v/>
      </c>
      <c r="H11148" s="139"/>
      <c r="I11148" s="5" t="s">
        <v>170</v>
      </c>
      <c r="J11148" s="20" t="str">
        <f t="shared" si="174"/>
        <v/>
      </c>
      <c r="K11148" s="21">
        <f>IF(I11148&lt;&gt;"",SUMIF(Table1[Codigo_servico],A11148,Table1[Subtotal_insumo]),"")</f>
        <v>57.250462426299435</v>
      </c>
      <c r="L11148" s="17" t="str">
        <f>IF(Table1[[#This Row],[Ordem_insumos]]&lt;&gt;0,VLOOKUP(Table1[[#This Row],[Codigo_servico]],Preencher_Orcamento!$B:$D,3,FALSE)*Table1[[#This Row],[Qtde_insumo]],"")</f>
        <v/>
      </c>
      <c r="M11148" s="17" t="str">
        <f>IF(Table1[[#This Row],[Ordem_insumos]]&lt;&gt;0,VLOOKUP(Table1[[#This Row],[Codigo_servico]],Preencher_Orcamento!$B:$D,3,FALSE)*Table1[[#This Row],[Subtotal_insumo]],"")</f>
        <v/>
      </c>
    </row>
    <row r="11149" spans="1:13" x14ac:dyDescent="0.25">
      <c r="A11149" s="6">
        <v>170260</v>
      </c>
      <c r="B11149" s="126">
        <v>1</v>
      </c>
      <c r="C11149" s="133"/>
      <c r="D11149" s="134">
        <v>10506</v>
      </c>
      <c r="E11149" s="7" t="s">
        <v>63</v>
      </c>
      <c r="F11149" s="8" t="s">
        <v>58</v>
      </c>
      <c r="G11149" s="16">
        <f>IFERROR(VLOOKUP(Table1[[#This Row],[Codigo_insumo]],BD_Insumos!$B:$E,4),"")</f>
        <v>74.454300000000003</v>
      </c>
      <c r="H11149" s="140">
        <v>0.05</v>
      </c>
      <c r="I11149" s="9"/>
      <c r="J11149" s="22">
        <f t="shared" si="174"/>
        <v>3.7227150000000004</v>
      </c>
      <c r="K11149" s="22" t="str">
        <f>IF(I11149&lt;&gt;"",SUMIF(Table1[Codigo_servico],A11149,Table1[Subtotal_insumo]),"")</f>
        <v/>
      </c>
      <c r="L11149" s="16">
        <f>IF(Table1[[#This Row],[Ordem_insumos]]&lt;&gt;0,VLOOKUP(Table1[[#This Row],[Codigo_servico]],Preencher_Orcamento!$B:$D,3,FALSE)*Table1[[#This Row],[Qtde_insumo]],"")</f>
        <v>0</v>
      </c>
      <c r="M11149" s="16">
        <f>IF(Table1[[#This Row],[Ordem_insumos]]&lt;&gt;0,VLOOKUP(Table1[[#This Row],[Codigo_servico]],Preencher_Orcamento!$B:$D,3,FALSE)*Table1[[#This Row],[Subtotal_insumo]],"")</f>
        <v>0</v>
      </c>
    </row>
    <row r="11150" spans="1:13" x14ac:dyDescent="0.25">
      <c r="A11150" s="6">
        <v>170260</v>
      </c>
      <c r="B11150" s="126">
        <v>2</v>
      </c>
      <c r="C11150" s="133"/>
      <c r="D11150" s="134">
        <v>10503</v>
      </c>
      <c r="E11150" s="7" t="s">
        <v>60</v>
      </c>
      <c r="F11150" s="8" t="s">
        <v>58</v>
      </c>
      <c r="G11150" s="16">
        <f>IFERROR(VLOOKUP(Table1[[#This Row],[Codigo_insumo]],BD_Insumos!$B:$E,4),"")</f>
        <v>75.168599999999998</v>
      </c>
      <c r="H11150" s="140">
        <v>5.0000000000000001E-3</v>
      </c>
      <c r="I11150" s="9"/>
      <c r="J11150" s="22">
        <f t="shared" si="174"/>
        <v>0.37584299999999998</v>
      </c>
      <c r="K11150" s="22" t="str">
        <f>IF(I11150&lt;&gt;"",SUMIF(Table1[Codigo_servico],A11150,Table1[Subtotal_insumo]),"")</f>
        <v/>
      </c>
      <c r="L11150" s="16">
        <f>IF(Table1[[#This Row],[Ordem_insumos]]&lt;&gt;0,VLOOKUP(Table1[[#This Row],[Codigo_servico]],Preencher_Orcamento!$B:$D,3,FALSE)*Table1[[#This Row],[Qtde_insumo]],"")</f>
        <v>0</v>
      </c>
      <c r="M11150" s="16">
        <f>IF(Table1[[#This Row],[Ordem_insumos]]&lt;&gt;0,VLOOKUP(Table1[[#This Row],[Codigo_servico]],Preencher_Orcamento!$B:$D,3,FALSE)*Table1[[#This Row],[Subtotal_insumo]],"")</f>
        <v>0</v>
      </c>
    </row>
    <row r="11151" spans="1:13" ht="39" x14ac:dyDescent="0.25">
      <c r="A11151" s="6">
        <v>170260</v>
      </c>
      <c r="B11151" s="126">
        <v>3</v>
      </c>
      <c r="C11151" s="133"/>
      <c r="D11151" s="134">
        <v>36093</v>
      </c>
      <c r="E11151" s="7" t="s">
        <v>761</v>
      </c>
      <c r="F11151" s="8" t="s">
        <v>170</v>
      </c>
      <c r="G11151" s="18">
        <f>IFERROR(VLOOKUP(Table1[[#This Row],[Codigo_insumo]],BD_Insumos!$B:$E,4),"")</f>
        <v>40.4925</v>
      </c>
      <c r="H11151" s="140">
        <v>1.03</v>
      </c>
      <c r="I11151" s="9"/>
      <c r="J11151" s="23">
        <f t="shared" si="174"/>
        <v>41.707275000000003</v>
      </c>
      <c r="K11151" s="22" t="str">
        <f>IF(I11151&lt;&gt;"",SUMIF(Table1[Codigo_servico],A11151,Table1[Subtotal_insumo]),"")</f>
        <v/>
      </c>
      <c r="L11151" s="18">
        <f>IF(Table1[[#This Row],[Ordem_insumos]]&lt;&gt;0,VLOOKUP(Table1[[#This Row],[Codigo_servico]],Preencher_Orcamento!$B:$D,3,FALSE)*Table1[[#This Row],[Qtde_insumo]],"")</f>
        <v>0</v>
      </c>
      <c r="M11151" s="18">
        <f>IF(Table1[[#This Row],[Ordem_insumos]]&lt;&gt;0,VLOOKUP(Table1[[#This Row],[Codigo_servico]],Preencher_Orcamento!$B:$D,3,FALSE)*Table1[[#This Row],[Subtotal_insumo]],"")</f>
        <v>0</v>
      </c>
    </row>
    <row r="11152" spans="1:13" ht="26.25" x14ac:dyDescent="0.25">
      <c r="A11152" s="6">
        <v>170260</v>
      </c>
      <c r="B11152" s="126">
        <v>4</v>
      </c>
      <c r="C11152" s="133"/>
      <c r="D11152" s="134">
        <v>94221</v>
      </c>
      <c r="E11152" s="7" t="s">
        <v>2401</v>
      </c>
      <c r="F11152" s="8" t="s">
        <v>2140</v>
      </c>
      <c r="G11152" s="18">
        <f>IFERROR(VLOOKUP(Table1[[#This Row],[Codigo_insumo]],BD_Insumos!$B:$E,4),"")</f>
        <v>21.515604532249998</v>
      </c>
      <c r="H11152" s="140">
        <v>2.5000000000000001E-2</v>
      </c>
      <c r="I11152" s="9"/>
      <c r="J11152" s="23">
        <f t="shared" si="174"/>
        <v>0.53789011330625003</v>
      </c>
      <c r="K11152" s="22" t="str">
        <f>IF(I11152&lt;&gt;"",SUMIF(Table1[Codigo_servico],A11152,Table1[Subtotal_insumo]),"")</f>
        <v/>
      </c>
      <c r="L11152" s="18">
        <f>IF(Table1[[#This Row],[Ordem_insumos]]&lt;&gt;0,VLOOKUP(Table1[[#This Row],[Codigo_servico]],Preencher_Orcamento!$B:$D,3,FALSE)*Table1[[#This Row],[Qtde_insumo]],"")</f>
        <v>0</v>
      </c>
      <c r="M11152" s="18">
        <f>IF(Table1[[#This Row],[Ordem_insumos]]&lt;&gt;0,VLOOKUP(Table1[[#This Row],[Codigo_servico]],Preencher_Orcamento!$B:$D,3,FALSE)*Table1[[#This Row],[Subtotal_insumo]],"")</f>
        <v>0</v>
      </c>
    </row>
    <row r="11153" spans="1:13" x14ac:dyDescent="0.25">
      <c r="A11153" s="6">
        <v>170260</v>
      </c>
      <c r="B11153" s="126">
        <v>5</v>
      </c>
      <c r="C11153" s="133"/>
      <c r="D11153" s="134">
        <v>2099</v>
      </c>
      <c r="E11153" s="7" t="s">
        <v>2205</v>
      </c>
      <c r="F11153" s="8" t="s">
        <v>2140</v>
      </c>
      <c r="G11153" s="18">
        <f>IFERROR(VLOOKUP(Table1[[#This Row],[Codigo_insumo]],BD_Insumos!$B:$E,4),"")</f>
        <v>12.627877718847255</v>
      </c>
      <c r="H11153" s="140">
        <v>0.23</v>
      </c>
      <c r="I11153" s="9"/>
      <c r="J11153" s="23">
        <f t="shared" si="174"/>
        <v>2.9044118753348687</v>
      </c>
      <c r="K11153" s="22" t="str">
        <f>IF(I11153&lt;&gt;"",SUMIF(Table1[Codigo_servico],A11153,Table1[Subtotal_insumo]),"")</f>
        <v/>
      </c>
      <c r="L11153" s="18">
        <f>IF(Table1[[#This Row],[Ordem_insumos]]&lt;&gt;0,VLOOKUP(Table1[[#This Row],[Codigo_servico]],Preencher_Orcamento!$B:$D,3,FALSE)*Table1[[#This Row],[Qtde_insumo]],"")</f>
        <v>0</v>
      </c>
      <c r="M11153" s="18">
        <f>IF(Table1[[#This Row],[Ordem_insumos]]&lt;&gt;0,VLOOKUP(Table1[[#This Row],[Codigo_servico]],Preencher_Orcamento!$B:$D,3,FALSE)*Table1[[#This Row],[Subtotal_insumo]],"")</f>
        <v>0</v>
      </c>
    </row>
    <row r="11154" spans="1:13" ht="26.25" x14ac:dyDescent="0.25">
      <c r="A11154" s="6">
        <v>170260</v>
      </c>
      <c r="B11154" s="126">
        <v>6</v>
      </c>
      <c r="C11154" s="133"/>
      <c r="D11154" s="134">
        <v>2062</v>
      </c>
      <c r="E11154" s="7" t="s">
        <v>2197</v>
      </c>
      <c r="F11154" s="10" t="s">
        <v>2140</v>
      </c>
      <c r="G11154" s="16">
        <f>IFERROR(VLOOKUP(Table1[[#This Row],[Codigo_insumo]],BD_Insumos!$B:$E,4),"")</f>
        <v>17.396363994909375</v>
      </c>
      <c r="H11154" s="140">
        <v>0.46</v>
      </c>
      <c r="I11154" s="9"/>
      <c r="J11154" s="22">
        <f t="shared" si="174"/>
        <v>8.0023274376583124</v>
      </c>
      <c r="K11154" s="22" t="str">
        <f>IF(I11154&lt;&gt;"",SUMIF(Table1[Codigo_servico],A11154,Table1[Subtotal_insumo]),"")</f>
        <v/>
      </c>
      <c r="L11154" s="16">
        <f>IF(Table1[[#This Row],[Ordem_insumos]]&lt;&gt;0,VLOOKUP(Table1[[#This Row],[Codigo_servico]],Preencher_Orcamento!$B:$D,3,FALSE)*Table1[[#This Row],[Qtde_insumo]],"")</f>
        <v>0</v>
      </c>
      <c r="M11154" s="16">
        <f>IF(Table1[[#This Row],[Ordem_insumos]]&lt;&gt;0,VLOOKUP(Table1[[#This Row],[Codigo_servico]],Preencher_Orcamento!$B:$D,3,FALSE)*Table1[[#This Row],[Subtotal_insumo]],"")</f>
        <v>0</v>
      </c>
    </row>
    <row r="11155" spans="1:13" x14ac:dyDescent="0.25">
      <c r="A11155" s="3">
        <v>170261</v>
      </c>
      <c r="B11155" s="125">
        <v>0</v>
      </c>
      <c r="C11155" s="131" t="s">
        <v>4463</v>
      </c>
      <c r="D11155" s="132"/>
      <c r="E11155" s="4"/>
      <c r="F11155" s="4"/>
      <c r="G11155" s="17" t="str">
        <f>IFERROR(VLOOKUP(Table1[[#This Row],[Codigo_insumo]],BD_Insumos!$B:$E,4),"")</f>
        <v/>
      </c>
      <c r="H11155" s="139"/>
      <c r="I11155" s="5" t="s">
        <v>170</v>
      </c>
      <c r="J11155" s="20" t="str">
        <f t="shared" si="174"/>
        <v/>
      </c>
      <c r="K11155" s="21">
        <f>IF(I11155&lt;&gt;"",SUMIF(Table1[Codigo_servico],A11155,Table1[Subtotal_insumo]),"")</f>
        <v>54.741110432825977</v>
      </c>
      <c r="L11155" s="17" t="str">
        <f>IF(Table1[[#This Row],[Ordem_insumos]]&lt;&gt;0,VLOOKUP(Table1[[#This Row],[Codigo_servico]],Preencher_Orcamento!$B:$D,3,FALSE)*Table1[[#This Row],[Qtde_insumo]],"")</f>
        <v/>
      </c>
      <c r="M11155" s="17" t="str">
        <f>IF(Table1[[#This Row],[Ordem_insumos]]&lt;&gt;0,VLOOKUP(Table1[[#This Row],[Codigo_servico]],Preencher_Orcamento!$B:$D,3,FALSE)*Table1[[#This Row],[Subtotal_insumo]],"")</f>
        <v/>
      </c>
    </row>
    <row r="11156" spans="1:13" ht="26.25" x14ac:dyDescent="0.25">
      <c r="A11156" s="6">
        <v>170261</v>
      </c>
      <c r="B11156" s="126">
        <v>1</v>
      </c>
      <c r="C11156" s="133"/>
      <c r="D11156" s="134">
        <v>2062</v>
      </c>
      <c r="E11156" s="7" t="s">
        <v>2197</v>
      </c>
      <c r="F11156" s="8" t="s">
        <v>2140</v>
      </c>
      <c r="G11156" s="16">
        <f>IFERROR(VLOOKUP(Table1[[#This Row],[Codigo_insumo]],BD_Insumos!$B:$E,4),"")</f>
        <v>17.396363994909375</v>
      </c>
      <c r="H11156" s="140">
        <v>0.53</v>
      </c>
      <c r="I11156" s="9"/>
      <c r="J11156" s="22">
        <f t="shared" si="174"/>
        <v>9.2200729173019695</v>
      </c>
      <c r="K11156" s="22" t="str">
        <f>IF(I11156&lt;&gt;"",SUMIF(Table1[Codigo_servico],A11156,Table1[Subtotal_insumo]),"")</f>
        <v/>
      </c>
      <c r="L11156" s="16">
        <f>IF(Table1[[#This Row],[Ordem_insumos]]&lt;&gt;0,VLOOKUP(Table1[[#This Row],[Codigo_servico]],Preencher_Orcamento!$B:$D,3,FALSE)*Table1[[#This Row],[Qtde_insumo]],"")</f>
        <v>0</v>
      </c>
      <c r="M11156" s="16">
        <f>IF(Table1[[#This Row],[Ordem_insumos]]&lt;&gt;0,VLOOKUP(Table1[[#This Row],[Codigo_servico]],Preencher_Orcamento!$B:$D,3,FALSE)*Table1[[#This Row],[Subtotal_insumo]],"")</f>
        <v>0</v>
      </c>
    </row>
    <row r="11157" spans="1:13" x14ac:dyDescent="0.25">
      <c r="A11157" s="6">
        <v>170261</v>
      </c>
      <c r="B11157" s="126">
        <v>2</v>
      </c>
      <c r="C11157" s="133"/>
      <c r="D11157" s="134">
        <v>10506</v>
      </c>
      <c r="E11157" s="7" t="s">
        <v>63</v>
      </c>
      <c r="F11157" s="8" t="s">
        <v>58</v>
      </c>
      <c r="G11157" s="16">
        <f>IFERROR(VLOOKUP(Table1[[#This Row],[Codigo_insumo]],BD_Insumos!$B:$E,4),"")</f>
        <v>74.454300000000003</v>
      </c>
      <c r="H11157" s="140">
        <v>0.05</v>
      </c>
      <c r="I11157" s="9"/>
      <c r="J11157" s="22">
        <f t="shared" si="174"/>
        <v>3.7227150000000004</v>
      </c>
      <c r="K11157" s="22" t="str">
        <f>IF(I11157&lt;&gt;"",SUMIF(Table1[Codigo_servico],A11157,Table1[Subtotal_insumo]),"")</f>
        <v/>
      </c>
      <c r="L11157" s="16">
        <f>IF(Table1[[#This Row],[Ordem_insumos]]&lt;&gt;0,VLOOKUP(Table1[[#This Row],[Codigo_servico]],Preencher_Orcamento!$B:$D,3,FALSE)*Table1[[#This Row],[Qtde_insumo]],"")</f>
        <v>0</v>
      </c>
      <c r="M11157" s="16">
        <f>IF(Table1[[#This Row],[Ordem_insumos]]&lt;&gt;0,VLOOKUP(Table1[[#This Row],[Codigo_servico]],Preencher_Orcamento!$B:$D,3,FALSE)*Table1[[#This Row],[Subtotal_insumo]],"")</f>
        <v>0</v>
      </c>
    </row>
    <row r="11158" spans="1:13" ht="26.25" x14ac:dyDescent="0.25">
      <c r="A11158" s="6">
        <v>170261</v>
      </c>
      <c r="B11158" s="126">
        <v>3</v>
      </c>
      <c r="C11158" s="133"/>
      <c r="D11158" s="134">
        <v>94221</v>
      </c>
      <c r="E11158" s="7" t="s">
        <v>2401</v>
      </c>
      <c r="F11158" s="8" t="s">
        <v>2140</v>
      </c>
      <c r="G11158" s="18">
        <f>IFERROR(VLOOKUP(Table1[[#This Row],[Codigo_insumo]],BD_Insumos!$B:$E,4),"")</f>
        <v>21.515604532249998</v>
      </c>
      <c r="H11158" s="140">
        <v>2.9000000000000001E-2</v>
      </c>
      <c r="I11158" s="9"/>
      <c r="J11158" s="23">
        <f t="shared" si="174"/>
        <v>0.62395253143524998</v>
      </c>
      <c r="K11158" s="22" t="str">
        <f>IF(I11158&lt;&gt;"",SUMIF(Table1[Codigo_servico],A11158,Table1[Subtotal_insumo]),"")</f>
        <v/>
      </c>
      <c r="L11158" s="18">
        <f>IF(Table1[[#This Row],[Ordem_insumos]]&lt;&gt;0,VLOOKUP(Table1[[#This Row],[Codigo_servico]],Preencher_Orcamento!$B:$D,3,FALSE)*Table1[[#This Row],[Qtde_insumo]],"")</f>
        <v>0</v>
      </c>
      <c r="M11158" s="18">
        <f>IF(Table1[[#This Row],[Ordem_insumos]]&lt;&gt;0,VLOOKUP(Table1[[#This Row],[Codigo_servico]],Preencher_Orcamento!$B:$D,3,FALSE)*Table1[[#This Row],[Subtotal_insumo]],"")</f>
        <v>0</v>
      </c>
    </row>
    <row r="11159" spans="1:13" x14ac:dyDescent="0.25">
      <c r="A11159" s="6">
        <v>170261</v>
      </c>
      <c r="B11159" s="126">
        <v>4</v>
      </c>
      <c r="C11159" s="133"/>
      <c r="D11159" s="134">
        <v>10503</v>
      </c>
      <c r="E11159" s="7" t="s">
        <v>60</v>
      </c>
      <c r="F11159" s="8" t="s">
        <v>58</v>
      </c>
      <c r="G11159" s="18">
        <f>IFERROR(VLOOKUP(Table1[[#This Row],[Codigo_insumo]],BD_Insumos!$B:$E,4),"")</f>
        <v>75.168599999999998</v>
      </c>
      <c r="H11159" s="140">
        <v>5.0000000000000001E-3</v>
      </c>
      <c r="I11159" s="9"/>
      <c r="J11159" s="23">
        <f t="shared" si="174"/>
        <v>0.37584299999999998</v>
      </c>
      <c r="K11159" s="22" t="str">
        <f>IF(I11159&lt;&gt;"",SUMIF(Table1[Codigo_servico],A11159,Table1[Subtotal_insumo]),"")</f>
        <v/>
      </c>
      <c r="L11159" s="18">
        <f>IF(Table1[[#This Row],[Ordem_insumos]]&lt;&gt;0,VLOOKUP(Table1[[#This Row],[Codigo_servico]],Preencher_Orcamento!$B:$D,3,FALSE)*Table1[[#This Row],[Qtde_insumo]],"")</f>
        <v>0</v>
      </c>
      <c r="M11159" s="18">
        <f>IF(Table1[[#This Row],[Ordem_insumos]]&lt;&gt;0,VLOOKUP(Table1[[#This Row],[Codigo_servico]],Preencher_Orcamento!$B:$D,3,FALSE)*Table1[[#This Row],[Subtotal_insumo]],"")</f>
        <v>0</v>
      </c>
    </row>
    <row r="11160" spans="1:13" x14ac:dyDescent="0.25">
      <c r="A11160" s="6">
        <v>170261</v>
      </c>
      <c r="B11160" s="126">
        <v>5</v>
      </c>
      <c r="C11160" s="133"/>
      <c r="D11160" s="134">
        <v>2099</v>
      </c>
      <c r="E11160" s="7" t="s">
        <v>2205</v>
      </c>
      <c r="F11160" s="8" t="s">
        <v>2140</v>
      </c>
      <c r="G11160" s="18">
        <f>IFERROR(VLOOKUP(Table1[[#This Row],[Codigo_insumo]],BD_Insumos!$B:$E,4),"")</f>
        <v>12.627877718847255</v>
      </c>
      <c r="H11160" s="140">
        <v>0.27</v>
      </c>
      <c r="I11160" s="9"/>
      <c r="J11160" s="23">
        <f t="shared" si="174"/>
        <v>3.409526984088759</v>
      </c>
      <c r="K11160" s="22" t="str">
        <f>IF(I11160&lt;&gt;"",SUMIF(Table1[Codigo_servico],A11160,Table1[Subtotal_insumo]),"")</f>
        <v/>
      </c>
      <c r="L11160" s="18">
        <f>IF(Table1[[#This Row],[Ordem_insumos]]&lt;&gt;0,VLOOKUP(Table1[[#This Row],[Codigo_servico]],Preencher_Orcamento!$B:$D,3,FALSE)*Table1[[#This Row],[Qtde_insumo]],"")</f>
        <v>0</v>
      </c>
      <c r="M11160" s="18">
        <f>IF(Table1[[#This Row],[Ordem_insumos]]&lt;&gt;0,VLOOKUP(Table1[[#This Row],[Codigo_servico]],Preencher_Orcamento!$B:$D,3,FALSE)*Table1[[#This Row],[Subtotal_insumo]],"")</f>
        <v>0</v>
      </c>
    </row>
    <row r="11161" spans="1:13" ht="39" x14ac:dyDescent="0.25">
      <c r="A11161" s="6">
        <v>170261</v>
      </c>
      <c r="B11161" s="126">
        <v>6</v>
      </c>
      <c r="C11161" s="133"/>
      <c r="D11161" s="134">
        <v>36094</v>
      </c>
      <c r="E11161" s="7" t="s">
        <v>762</v>
      </c>
      <c r="F11161" s="10" t="s">
        <v>170</v>
      </c>
      <c r="G11161" s="16">
        <f>IFERROR(VLOOKUP(Table1[[#This Row],[Codigo_insumo]],BD_Insumos!$B:$E,4),"")</f>
        <v>36.299999999999997</v>
      </c>
      <c r="H11161" s="140">
        <v>1.03</v>
      </c>
      <c r="I11161" s="9"/>
      <c r="J11161" s="22">
        <f t="shared" si="174"/>
        <v>37.388999999999996</v>
      </c>
      <c r="K11161" s="22" t="str">
        <f>IF(I11161&lt;&gt;"",SUMIF(Table1[Codigo_servico],A11161,Table1[Subtotal_insumo]),"")</f>
        <v/>
      </c>
      <c r="L11161" s="16">
        <f>IF(Table1[[#This Row],[Ordem_insumos]]&lt;&gt;0,VLOOKUP(Table1[[#This Row],[Codigo_servico]],Preencher_Orcamento!$B:$D,3,FALSE)*Table1[[#This Row],[Qtde_insumo]],"")</f>
        <v>0</v>
      </c>
      <c r="M11161" s="16">
        <f>IF(Table1[[#This Row],[Ordem_insumos]]&lt;&gt;0,VLOOKUP(Table1[[#This Row],[Codigo_servico]],Preencher_Orcamento!$B:$D,3,FALSE)*Table1[[#This Row],[Subtotal_insumo]],"")</f>
        <v>0</v>
      </c>
    </row>
    <row r="11162" spans="1:13" x14ac:dyDescent="0.25">
      <c r="A11162" s="3">
        <v>170265</v>
      </c>
      <c r="B11162" s="125">
        <v>0</v>
      </c>
      <c r="C11162" s="131" t="s">
        <v>4464</v>
      </c>
      <c r="D11162" s="132"/>
      <c r="E11162" s="4"/>
      <c r="F11162" s="4"/>
      <c r="G11162" s="17" t="str">
        <f>IFERROR(VLOOKUP(Table1[[#This Row],[Codigo_insumo]],BD_Insumos!$B:$E,4),"")</f>
        <v/>
      </c>
      <c r="H11162" s="139"/>
      <c r="I11162" s="5" t="s">
        <v>170</v>
      </c>
      <c r="J11162" s="20" t="str">
        <f t="shared" si="174"/>
        <v/>
      </c>
      <c r="K11162" s="21">
        <f>IF(I11162&lt;&gt;"",SUMIF(Table1[Codigo_servico],A11162,Table1[Subtotal_insumo]),"")</f>
        <v>91.506439657858493</v>
      </c>
      <c r="L11162" s="17" t="str">
        <f>IF(Table1[[#This Row],[Ordem_insumos]]&lt;&gt;0,VLOOKUP(Table1[[#This Row],[Codigo_servico]],Preencher_Orcamento!$B:$D,3,FALSE)*Table1[[#This Row],[Qtde_insumo]],"")</f>
        <v/>
      </c>
      <c r="M11162" s="17" t="str">
        <f>IF(Table1[[#This Row],[Ordem_insumos]]&lt;&gt;0,VLOOKUP(Table1[[#This Row],[Codigo_servico]],Preencher_Orcamento!$B:$D,3,FALSE)*Table1[[#This Row],[Subtotal_insumo]],"")</f>
        <v/>
      </c>
    </row>
    <row r="11163" spans="1:13" ht="39" x14ac:dyDescent="0.25">
      <c r="A11163" s="6">
        <v>170265</v>
      </c>
      <c r="B11163" s="126">
        <v>1</v>
      </c>
      <c r="C11163" s="133"/>
      <c r="D11163" s="134">
        <v>10518</v>
      </c>
      <c r="E11163" s="7" t="s">
        <v>72</v>
      </c>
      <c r="F11163" s="8" t="s">
        <v>197</v>
      </c>
      <c r="G11163" s="16">
        <f>IFERROR(VLOOKUP(Table1[[#This Row],[Codigo_insumo]],BD_Insumos!$B:$E,4),"")</f>
        <v>2.4</v>
      </c>
      <c r="H11163" s="140">
        <v>3</v>
      </c>
      <c r="I11163" s="9"/>
      <c r="J11163" s="22">
        <f t="shared" si="174"/>
        <v>7.1999999999999993</v>
      </c>
      <c r="K11163" s="22" t="str">
        <f>IF(I11163&lt;&gt;"",SUMIF(Table1[Codigo_servico],A11163,Table1[Subtotal_insumo]),"")</f>
        <v/>
      </c>
      <c r="L11163" s="16">
        <f>IF(Table1[[#This Row],[Ordem_insumos]]&lt;&gt;0,VLOOKUP(Table1[[#This Row],[Codigo_servico]],Preencher_Orcamento!$B:$D,3,FALSE)*Table1[[#This Row],[Qtde_insumo]],"")</f>
        <v>0</v>
      </c>
      <c r="M11163" s="16">
        <f>IF(Table1[[#This Row],[Ordem_insumos]]&lt;&gt;0,VLOOKUP(Table1[[#This Row],[Codigo_servico]],Preencher_Orcamento!$B:$D,3,FALSE)*Table1[[#This Row],[Subtotal_insumo]],"")</f>
        <v>0</v>
      </c>
    </row>
    <row r="11164" spans="1:13" ht="39" x14ac:dyDescent="0.25">
      <c r="A11164" s="6">
        <v>170265</v>
      </c>
      <c r="B11164" s="126">
        <v>2</v>
      </c>
      <c r="C11164" s="133"/>
      <c r="D11164" s="134">
        <v>36093</v>
      </c>
      <c r="E11164" s="7" t="s">
        <v>761</v>
      </c>
      <c r="F11164" s="8" t="s">
        <v>170</v>
      </c>
      <c r="G11164" s="16">
        <f>IFERROR(VLOOKUP(Table1[[#This Row],[Codigo_insumo]],BD_Insumos!$B:$E,4),"")</f>
        <v>40.4925</v>
      </c>
      <c r="H11164" s="140">
        <v>1.03</v>
      </c>
      <c r="I11164" s="9"/>
      <c r="J11164" s="22">
        <f t="shared" si="174"/>
        <v>41.707275000000003</v>
      </c>
      <c r="K11164" s="22" t="str">
        <f>IF(I11164&lt;&gt;"",SUMIF(Table1[Codigo_servico],A11164,Table1[Subtotal_insumo]),"")</f>
        <v/>
      </c>
      <c r="L11164" s="16">
        <f>IF(Table1[[#This Row],[Ordem_insumos]]&lt;&gt;0,VLOOKUP(Table1[[#This Row],[Codigo_servico]],Preencher_Orcamento!$B:$D,3,FALSE)*Table1[[#This Row],[Qtde_insumo]],"")</f>
        <v>0</v>
      </c>
      <c r="M11164" s="16">
        <f>IF(Table1[[#This Row],[Ordem_insumos]]&lt;&gt;0,VLOOKUP(Table1[[#This Row],[Codigo_servico]],Preencher_Orcamento!$B:$D,3,FALSE)*Table1[[#This Row],[Subtotal_insumo]],"")</f>
        <v>0</v>
      </c>
    </row>
    <row r="11165" spans="1:13" x14ac:dyDescent="0.25">
      <c r="A11165" s="6">
        <v>170265</v>
      </c>
      <c r="B11165" s="126">
        <v>3</v>
      </c>
      <c r="C11165" s="133"/>
      <c r="D11165" s="134">
        <v>10550</v>
      </c>
      <c r="E11165" s="7" t="s">
        <v>97</v>
      </c>
      <c r="F11165" s="8" t="s">
        <v>58</v>
      </c>
      <c r="G11165" s="18">
        <f>IFERROR(VLOOKUP(Table1[[#This Row],[Codigo_insumo]],BD_Insumos!$B:$E,4),"")</f>
        <v>71.755899999999997</v>
      </c>
      <c r="H11165" s="140">
        <v>4.8000000000000001E-2</v>
      </c>
      <c r="I11165" s="9"/>
      <c r="J11165" s="23">
        <f t="shared" si="174"/>
        <v>3.4442832000000001</v>
      </c>
      <c r="K11165" s="22" t="str">
        <f>IF(I11165&lt;&gt;"",SUMIF(Table1[Codigo_servico],A11165,Table1[Subtotal_insumo]),"")</f>
        <v/>
      </c>
      <c r="L11165" s="18">
        <f>IF(Table1[[#This Row],[Ordem_insumos]]&lt;&gt;0,VLOOKUP(Table1[[#This Row],[Codigo_servico]],Preencher_Orcamento!$B:$D,3,FALSE)*Table1[[#This Row],[Qtde_insumo]],"")</f>
        <v>0</v>
      </c>
      <c r="M11165" s="18">
        <f>IF(Table1[[#This Row],[Ordem_insumos]]&lt;&gt;0,VLOOKUP(Table1[[#This Row],[Codigo_servico]],Preencher_Orcamento!$B:$D,3,FALSE)*Table1[[#This Row],[Subtotal_insumo]],"")</f>
        <v>0</v>
      </c>
    </row>
    <row r="11166" spans="1:13" ht="26.25" x14ac:dyDescent="0.25">
      <c r="A11166" s="6">
        <v>170265</v>
      </c>
      <c r="B11166" s="126">
        <v>4</v>
      </c>
      <c r="C11166" s="133"/>
      <c r="D11166" s="134">
        <v>2062</v>
      </c>
      <c r="E11166" s="7" t="s">
        <v>2197</v>
      </c>
      <c r="F11166" s="8" t="s">
        <v>2140</v>
      </c>
      <c r="G11166" s="18">
        <f>IFERROR(VLOOKUP(Table1[[#This Row],[Codigo_insumo]],BD_Insumos!$B:$E,4),"")</f>
        <v>17.396363994909375</v>
      </c>
      <c r="H11166" s="140">
        <v>0.46</v>
      </c>
      <c r="I11166" s="9"/>
      <c r="J11166" s="23">
        <f t="shared" si="174"/>
        <v>8.0023274376583124</v>
      </c>
      <c r="K11166" s="22" t="str">
        <f>IF(I11166&lt;&gt;"",SUMIF(Table1[Codigo_servico],A11166,Table1[Subtotal_insumo]),"")</f>
        <v/>
      </c>
      <c r="L11166" s="18">
        <f>IF(Table1[[#This Row],[Ordem_insumos]]&lt;&gt;0,VLOOKUP(Table1[[#This Row],[Codigo_servico]],Preencher_Orcamento!$B:$D,3,FALSE)*Table1[[#This Row],[Qtde_insumo]],"")</f>
        <v>0</v>
      </c>
      <c r="M11166" s="18">
        <f>IF(Table1[[#This Row],[Ordem_insumos]]&lt;&gt;0,VLOOKUP(Table1[[#This Row],[Codigo_servico]],Preencher_Orcamento!$B:$D,3,FALSE)*Table1[[#This Row],[Subtotal_insumo]],"")</f>
        <v>0</v>
      </c>
    </row>
    <row r="11167" spans="1:13" x14ac:dyDescent="0.25">
      <c r="A11167" s="6">
        <v>170265</v>
      </c>
      <c r="B11167" s="126">
        <v>5</v>
      </c>
      <c r="C11167" s="133"/>
      <c r="D11167" s="134">
        <v>10542</v>
      </c>
      <c r="E11167" s="7" t="s">
        <v>90</v>
      </c>
      <c r="F11167" s="8" t="s">
        <v>58</v>
      </c>
      <c r="G11167" s="18">
        <f>IFERROR(VLOOKUP(Table1[[#This Row],[Codigo_insumo]],BD_Insumos!$B:$E,4),"")</f>
        <v>67.5685</v>
      </c>
      <c r="H11167" s="140">
        <v>0.15</v>
      </c>
      <c r="I11167" s="9"/>
      <c r="J11167" s="23">
        <f t="shared" si="174"/>
        <v>10.135275</v>
      </c>
      <c r="K11167" s="22" t="str">
        <f>IF(I11167&lt;&gt;"",SUMIF(Table1[Codigo_servico],A11167,Table1[Subtotal_insumo]),"")</f>
        <v/>
      </c>
      <c r="L11167" s="18">
        <f>IF(Table1[[#This Row],[Ordem_insumos]]&lt;&gt;0,VLOOKUP(Table1[[#This Row],[Codigo_servico]],Preencher_Orcamento!$B:$D,3,FALSE)*Table1[[#This Row],[Qtde_insumo]],"")</f>
        <v>0</v>
      </c>
      <c r="M11167" s="18">
        <f>IF(Table1[[#This Row],[Ordem_insumos]]&lt;&gt;0,VLOOKUP(Table1[[#This Row],[Codigo_servico]],Preencher_Orcamento!$B:$D,3,FALSE)*Table1[[#This Row],[Subtotal_insumo]],"")</f>
        <v>0</v>
      </c>
    </row>
    <row r="11168" spans="1:13" x14ac:dyDescent="0.25">
      <c r="A11168" s="6">
        <v>170265</v>
      </c>
      <c r="B11168" s="126">
        <v>6</v>
      </c>
      <c r="C11168" s="133"/>
      <c r="D11168" s="134">
        <v>2099</v>
      </c>
      <c r="E11168" s="7" t="s">
        <v>2205</v>
      </c>
      <c r="F11168" s="8" t="s">
        <v>2140</v>
      </c>
      <c r="G11168" s="18">
        <f>IFERROR(VLOOKUP(Table1[[#This Row],[Codigo_insumo]],BD_Insumos!$B:$E,4),"")</f>
        <v>12.627877718847255</v>
      </c>
      <c r="H11168" s="140">
        <v>1.48</v>
      </c>
      <c r="I11168" s="9"/>
      <c r="J11168" s="23">
        <f t="shared" si="174"/>
        <v>18.689259023893939</v>
      </c>
      <c r="K11168" s="22" t="str">
        <f>IF(I11168&lt;&gt;"",SUMIF(Table1[Codigo_servico],A11168,Table1[Subtotal_insumo]),"")</f>
        <v/>
      </c>
      <c r="L11168" s="18">
        <f>IF(Table1[[#This Row],[Ordem_insumos]]&lt;&gt;0,VLOOKUP(Table1[[#This Row],[Codigo_servico]],Preencher_Orcamento!$B:$D,3,FALSE)*Table1[[#This Row],[Qtde_insumo]],"")</f>
        <v>0</v>
      </c>
      <c r="M11168" s="18">
        <f>IF(Table1[[#This Row],[Ordem_insumos]]&lt;&gt;0,VLOOKUP(Table1[[#This Row],[Codigo_servico]],Preencher_Orcamento!$B:$D,3,FALSE)*Table1[[#This Row],[Subtotal_insumo]],"")</f>
        <v>0</v>
      </c>
    </row>
    <row r="11169" spans="1:13" ht="26.25" x14ac:dyDescent="0.25">
      <c r="A11169" s="6">
        <v>170265</v>
      </c>
      <c r="B11169" s="126">
        <v>7</v>
      </c>
      <c r="C11169" s="133"/>
      <c r="D11169" s="134">
        <v>94221</v>
      </c>
      <c r="E11169" s="7" t="s">
        <v>2401</v>
      </c>
      <c r="F11169" s="10" t="s">
        <v>2140</v>
      </c>
      <c r="G11169" s="16">
        <f>IFERROR(VLOOKUP(Table1[[#This Row],[Codigo_insumo]],BD_Insumos!$B:$E,4),"")</f>
        <v>21.515604532249998</v>
      </c>
      <c r="H11169" s="140">
        <v>2.5000000000000001E-2</v>
      </c>
      <c r="I11169" s="9"/>
      <c r="J11169" s="22">
        <f t="shared" si="174"/>
        <v>0.53789011330625003</v>
      </c>
      <c r="K11169" s="22" t="str">
        <f>IF(I11169&lt;&gt;"",SUMIF(Table1[Codigo_servico],A11169,Table1[Subtotal_insumo]),"")</f>
        <v/>
      </c>
      <c r="L11169" s="16">
        <f>IF(Table1[[#This Row],[Ordem_insumos]]&lt;&gt;0,VLOOKUP(Table1[[#This Row],[Codigo_servico]],Preencher_Orcamento!$B:$D,3,FALSE)*Table1[[#This Row],[Qtde_insumo]],"")</f>
        <v>0</v>
      </c>
      <c r="M11169" s="16">
        <f>IF(Table1[[#This Row],[Ordem_insumos]]&lt;&gt;0,VLOOKUP(Table1[[#This Row],[Codigo_servico]],Preencher_Orcamento!$B:$D,3,FALSE)*Table1[[#This Row],[Subtotal_insumo]],"")</f>
        <v>0</v>
      </c>
    </row>
    <row r="11170" spans="1:13" x14ac:dyDescent="0.25">
      <c r="A11170" s="6">
        <v>170265</v>
      </c>
      <c r="B11170" s="126">
        <v>8</v>
      </c>
      <c r="C11170" s="133"/>
      <c r="D11170" s="134">
        <v>94306</v>
      </c>
      <c r="E11170" s="7" t="s">
        <v>2471</v>
      </c>
      <c r="F11170" s="10" t="s">
        <v>2140</v>
      </c>
      <c r="G11170" s="16">
        <f>IFERROR(VLOOKUP(Table1[[#This Row],[Codigo_insumo]],BD_Insumos!$B:$E,4),"")</f>
        <v>17.901298829999998</v>
      </c>
      <c r="H11170" s="140">
        <v>0.1</v>
      </c>
      <c r="I11170" s="9"/>
      <c r="J11170" s="22">
        <f t="shared" si="174"/>
        <v>1.7901298829999999</v>
      </c>
      <c r="K11170" s="22" t="str">
        <f>IF(I11170&lt;&gt;"",SUMIF(Table1[Codigo_servico],A11170,Table1[Subtotal_insumo]),"")</f>
        <v/>
      </c>
      <c r="L11170" s="16">
        <f>IF(Table1[[#This Row],[Ordem_insumos]]&lt;&gt;0,VLOOKUP(Table1[[#This Row],[Codigo_servico]],Preencher_Orcamento!$B:$D,3,FALSE)*Table1[[#This Row],[Qtde_insumo]],"")</f>
        <v>0</v>
      </c>
      <c r="M11170" s="16">
        <f>IF(Table1[[#This Row],[Ordem_insumos]]&lt;&gt;0,VLOOKUP(Table1[[#This Row],[Codigo_servico]],Preencher_Orcamento!$B:$D,3,FALSE)*Table1[[#This Row],[Subtotal_insumo]],"")</f>
        <v>0</v>
      </c>
    </row>
    <row r="11171" spans="1:13" x14ac:dyDescent="0.25">
      <c r="A11171" s="3">
        <v>170266</v>
      </c>
      <c r="B11171" s="125">
        <v>0</v>
      </c>
      <c r="C11171" s="131" t="s">
        <v>4465</v>
      </c>
      <c r="D11171" s="132"/>
      <c r="E11171" s="4"/>
      <c r="F11171" s="4"/>
      <c r="G11171" s="17" t="str">
        <f>IFERROR(VLOOKUP(Table1[[#This Row],[Codigo_insumo]],BD_Insumos!$B:$E,4),"")</f>
        <v/>
      </c>
      <c r="H11171" s="139"/>
      <c r="I11171" s="5" t="s">
        <v>170</v>
      </c>
      <c r="J11171" s="20" t="str">
        <f t="shared" si="174"/>
        <v/>
      </c>
      <c r="K11171" s="21">
        <f>IF(I11171&lt;&gt;"",SUMIF(Table1[Codigo_servico],A11171,Table1[Subtotal_insumo]),"")</f>
        <v>91.633441933492406</v>
      </c>
      <c r="L11171" s="17" t="str">
        <f>IF(Table1[[#This Row],[Ordem_insumos]]&lt;&gt;0,VLOOKUP(Table1[[#This Row],[Codigo_servico]],Preencher_Orcamento!$B:$D,3,FALSE)*Table1[[#This Row],[Qtde_insumo]],"")</f>
        <v/>
      </c>
      <c r="M11171" s="17" t="str">
        <f>IF(Table1[[#This Row],[Ordem_insumos]]&lt;&gt;0,VLOOKUP(Table1[[#This Row],[Codigo_servico]],Preencher_Orcamento!$B:$D,3,FALSE)*Table1[[#This Row],[Subtotal_insumo]],"")</f>
        <v/>
      </c>
    </row>
    <row r="11172" spans="1:13" ht="26.25" x14ac:dyDescent="0.25">
      <c r="A11172" s="6">
        <v>170266</v>
      </c>
      <c r="B11172" s="126">
        <v>1</v>
      </c>
      <c r="C11172" s="133"/>
      <c r="D11172" s="134">
        <v>94221</v>
      </c>
      <c r="E11172" s="7" t="s">
        <v>2401</v>
      </c>
      <c r="F11172" s="8" t="s">
        <v>2140</v>
      </c>
      <c r="G11172" s="16">
        <f>IFERROR(VLOOKUP(Table1[[#This Row],[Codigo_insumo]],BD_Insumos!$B:$E,4),"")</f>
        <v>21.515604532249998</v>
      </c>
      <c r="H11172" s="140">
        <v>2.5000000000000001E-2</v>
      </c>
      <c r="I11172" s="9"/>
      <c r="J11172" s="22">
        <f t="shared" si="174"/>
        <v>0.53789011330625003</v>
      </c>
      <c r="K11172" s="22" t="str">
        <f>IF(I11172&lt;&gt;"",SUMIF(Table1[Codigo_servico],A11172,Table1[Subtotal_insumo]),"")</f>
        <v/>
      </c>
      <c r="L11172" s="16">
        <f>IF(Table1[[#This Row],[Ordem_insumos]]&lt;&gt;0,VLOOKUP(Table1[[#This Row],[Codigo_servico]],Preencher_Orcamento!$B:$D,3,FALSE)*Table1[[#This Row],[Qtde_insumo]],"")</f>
        <v>0</v>
      </c>
      <c r="M11172" s="16">
        <f>IF(Table1[[#This Row],[Ordem_insumos]]&lt;&gt;0,VLOOKUP(Table1[[#This Row],[Codigo_servico]],Preencher_Orcamento!$B:$D,3,FALSE)*Table1[[#This Row],[Subtotal_insumo]],"")</f>
        <v>0</v>
      </c>
    </row>
    <row r="11173" spans="1:13" ht="26.25" x14ac:dyDescent="0.25">
      <c r="A11173" s="6">
        <v>170266</v>
      </c>
      <c r="B11173" s="126">
        <v>2</v>
      </c>
      <c r="C11173" s="133"/>
      <c r="D11173" s="134">
        <v>2062</v>
      </c>
      <c r="E11173" s="7" t="s">
        <v>2197</v>
      </c>
      <c r="F11173" s="8" t="s">
        <v>2140</v>
      </c>
      <c r="G11173" s="16">
        <f>IFERROR(VLOOKUP(Table1[[#This Row],[Codigo_insumo]],BD_Insumos!$B:$E,4),"")</f>
        <v>17.396363994909375</v>
      </c>
      <c r="H11173" s="140">
        <v>0.46</v>
      </c>
      <c r="I11173" s="9"/>
      <c r="J11173" s="22">
        <f t="shared" si="174"/>
        <v>8.0023274376583124</v>
      </c>
      <c r="K11173" s="22" t="str">
        <f>IF(I11173&lt;&gt;"",SUMIF(Table1[Codigo_servico],A11173,Table1[Subtotal_insumo]),"")</f>
        <v/>
      </c>
      <c r="L11173" s="16">
        <f>IF(Table1[[#This Row],[Ordem_insumos]]&lt;&gt;0,VLOOKUP(Table1[[#This Row],[Codigo_servico]],Preencher_Orcamento!$B:$D,3,FALSE)*Table1[[#This Row],[Qtde_insumo]],"")</f>
        <v>0</v>
      </c>
      <c r="M11173" s="16">
        <f>IF(Table1[[#This Row],[Ordem_insumos]]&lt;&gt;0,VLOOKUP(Table1[[#This Row],[Codigo_servico]],Preencher_Orcamento!$B:$D,3,FALSE)*Table1[[#This Row],[Subtotal_insumo]],"")</f>
        <v>0</v>
      </c>
    </row>
    <row r="11174" spans="1:13" x14ac:dyDescent="0.25">
      <c r="A11174" s="6">
        <v>170266</v>
      </c>
      <c r="B11174" s="126">
        <v>3</v>
      </c>
      <c r="C11174" s="133"/>
      <c r="D11174" s="134">
        <v>2099</v>
      </c>
      <c r="E11174" s="7" t="s">
        <v>2205</v>
      </c>
      <c r="F11174" s="8" t="s">
        <v>2140</v>
      </c>
      <c r="G11174" s="18">
        <f>IFERROR(VLOOKUP(Table1[[#This Row],[Codigo_insumo]],BD_Insumos!$B:$E,4),"")</f>
        <v>12.627877718847255</v>
      </c>
      <c r="H11174" s="140">
        <v>0.80500000000000005</v>
      </c>
      <c r="I11174" s="9"/>
      <c r="J11174" s="23">
        <f t="shared" si="174"/>
        <v>10.165441563672042</v>
      </c>
      <c r="K11174" s="22" t="str">
        <f>IF(I11174&lt;&gt;"",SUMIF(Table1[Codigo_servico],A11174,Table1[Subtotal_insumo]),"")</f>
        <v/>
      </c>
      <c r="L11174" s="18">
        <f>IF(Table1[[#This Row],[Ordem_insumos]]&lt;&gt;0,VLOOKUP(Table1[[#This Row],[Codigo_servico]],Preencher_Orcamento!$B:$D,3,FALSE)*Table1[[#This Row],[Qtde_insumo]],"")</f>
        <v>0</v>
      </c>
      <c r="M11174" s="18">
        <f>IF(Table1[[#This Row],[Ordem_insumos]]&lt;&gt;0,VLOOKUP(Table1[[#This Row],[Codigo_servico]],Preencher_Orcamento!$B:$D,3,FALSE)*Table1[[#This Row],[Subtotal_insumo]],"")</f>
        <v>0</v>
      </c>
    </row>
    <row r="11175" spans="1:13" x14ac:dyDescent="0.25">
      <c r="A11175" s="6">
        <v>170266</v>
      </c>
      <c r="B11175" s="126">
        <v>4</v>
      </c>
      <c r="C11175" s="133"/>
      <c r="D11175" s="134">
        <v>10542</v>
      </c>
      <c r="E11175" s="7" t="s">
        <v>90</v>
      </c>
      <c r="F11175" s="8" t="s">
        <v>58</v>
      </c>
      <c r="G11175" s="18">
        <f>IFERROR(VLOOKUP(Table1[[#This Row],[Codigo_insumo]],BD_Insumos!$B:$E,4),"")</f>
        <v>67.5685</v>
      </c>
      <c r="H11175" s="140">
        <v>0.12</v>
      </c>
      <c r="I11175" s="9"/>
      <c r="J11175" s="23">
        <f t="shared" si="174"/>
        <v>8.1082199999999993</v>
      </c>
      <c r="K11175" s="22" t="str">
        <f>IF(I11175&lt;&gt;"",SUMIF(Table1[Codigo_servico],A11175,Table1[Subtotal_insumo]),"")</f>
        <v/>
      </c>
      <c r="L11175" s="18">
        <f>IF(Table1[[#This Row],[Ordem_insumos]]&lt;&gt;0,VLOOKUP(Table1[[#This Row],[Codigo_servico]],Preencher_Orcamento!$B:$D,3,FALSE)*Table1[[#This Row],[Qtde_insumo]],"")</f>
        <v>0</v>
      </c>
      <c r="M11175" s="18">
        <f>IF(Table1[[#This Row],[Ordem_insumos]]&lt;&gt;0,VLOOKUP(Table1[[#This Row],[Codigo_servico]],Preencher_Orcamento!$B:$D,3,FALSE)*Table1[[#This Row],[Subtotal_insumo]],"")</f>
        <v>0</v>
      </c>
    </row>
    <row r="11176" spans="1:13" x14ac:dyDescent="0.25">
      <c r="A11176" s="6">
        <v>170266</v>
      </c>
      <c r="B11176" s="126">
        <v>5</v>
      </c>
      <c r="C11176" s="133"/>
      <c r="D11176" s="134">
        <v>10543</v>
      </c>
      <c r="E11176" s="7" t="s">
        <v>91</v>
      </c>
      <c r="F11176" s="8" t="s">
        <v>58</v>
      </c>
      <c r="G11176" s="18">
        <f>IFERROR(VLOOKUP(Table1[[#This Row],[Codigo_insumo]],BD_Insumos!$B:$E,4),"")</f>
        <v>67.283799999999999</v>
      </c>
      <c r="H11176" s="140">
        <v>0.12</v>
      </c>
      <c r="I11176" s="9"/>
      <c r="J11176" s="23">
        <f t="shared" si="174"/>
        <v>8.0740559999999988</v>
      </c>
      <c r="K11176" s="22" t="str">
        <f>IF(I11176&lt;&gt;"",SUMIF(Table1[Codigo_servico],A11176,Table1[Subtotal_insumo]),"")</f>
        <v/>
      </c>
      <c r="L11176" s="18">
        <f>IF(Table1[[#This Row],[Ordem_insumos]]&lt;&gt;0,VLOOKUP(Table1[[#This Row],[Codigo_servico]],Preencher_Orcamento!$B:$D,3,FALSE)*Table1[[#This Row],[Qtde_insumo]],"")</f>
        <v>0</v>
      </c>
      <c r="M11176" s="18">
        <f>IF(Table1[[#This Row],[Ordem_insumos]]&lt;&gt;0,VLOOKUP(Table1[[#This Row],[Codigo_servico]],Preencher_Orcamento!$B:$D,3,FALSE)*Table1[[#This Row],[Subtotal_insumo]],"")</f>
        <v>0</v>
      </c>
    </row>
    <row r="11177" spans="1:13" x14ac:dyDescent="0.25">
      <c r="A11177" s="6">
        <v>170266</v>
      </c>
      <c r="B11177" s="126">
        <v>6</v>
      </c>
      <c r="C11177" s="133"/>
      <c r="D11177" s="134">
        <v>10550</v>
      </c>
      <c r="E11177" s="7" t="s">
        <v>97</v>
      </c>
      <c r="F11177" s="8" t="s">
        <v>58</v>
      </c>
      <c r="G11177" s="18">
        <f>IFERROR(VLOOKUP(Table1[[#This Row],[Codigo_insumo]],BD_Insumos!$B:$E,4),"")</f>
        <v>71.755899999999997</v>
      </c>
      <c r="H11177" s="140">
        <v>4.8000000000000001E-2</v>
      </c>
      <c r="I11177" s="9"/>
      <c r="J11177" s="23">
        <f t="shared" si="174"/>
        <v>3.4442832000000001</v>
      </c>
      <c r="K11177" s="22" t="str">
        <f>IF(I11177&lt;&gt;"",SUMIF(Table1[Codigo_servico],A11177,Table1[Subtotal_insumo]),"")</f>
        <v/>
      </c>
      <c r="L11177" s="18">
        <f>IF(Table1[[#This Row],[Ordem_insumos]]&lt;&gt;0,VLOOKUP(Table1[[#This Row],[Codigo_servico]],Preencher_Orcamento!$B:$D,3,FALSE)*Table1[[#This Row],[Qtde_insumo]],"")</f>
        <v>0</v>
      </c>
      <c r="M11177" s="18">
        <f>IF(Table1[[#This Row],[Ordem_insumos]]&lt;&gt;0,VLOOKUP(Table1[[#This Row],[Codigo_servico]],Preencher_Orcamento!$B:$D,3,FALSE)*Table1[[#This Row],[Subtotal_insumo]],"")</f>
        <v>0</v>
      </c>
    </row>
    <row r="11178" spans="1:13" ht="39" x14ac:dyDescent="0.25">
      <c r="A11178" s="6">
        <v>170266</v>
      </c>
      <c r="B11178" s="126">
        <v>7</v>
      </c>
      <c r="C11178" s="133"/>
      <c r="D11178" s="134">
        <v>10518</v>
      </c>
      <c r="E11178" s="7" t="s">
        <v>72</v>
      </c>
      <c r="F11178" s="8" t="s">
        <v>197</v>
      </c>
      <c r="G11178" s="18">
        <f>IFERROR(VLOOKUP(Table1[[#This Row],[Codigo_insumo]],BD_Insumos!$B:$E,4),"")</f>
        <v>2.4</v>
      </c>
      <c r="H11178" s="140">
        <v>3</v>
      </c>
      <c r="I11178" s="9"/>
      <c r="J11178" s="23">
        <f t="shared" si="174"/>
        <v>7.1999999999999993</v>
      </c>
      <c r="K11178" s="22" t="str">
        <f>IF(I11178&lt;&gt;"",SUMIF(Table1[Codigo_servico],A11178,Table1[Subtotal_insumo]),"")</f>
        <v/>
      </c>
      <c r="L11178" s="18">
        <f>IF(Table1[[#This Row],[Ordem_insumos]]&lt;&gt;0,VLOOKUP(Table1[[#This Row],[Codigo_servico]],Preencher_Orcamento!$B:$D,3,FALSE)*Table1[[#This Row],[Qtde_insumo]],"")</f>
        <v>0</v>
      </c>
      <c r="M11178" s="18">
        <f>IF(Table1[[#This Row],[Ordem_insumos]]&lt;&gt;0,VLOOKUP(Table1[[#This Row],[Codigo_servico]],Preencher_Orcamento!$B:$D,3,FALSE)*Table1[[#This Row],[Subtotal_insumo]],"")</f>
        <v>0</v>
      </c>
    </row>
    <row r="11179" spans="1:13" x14ac:dyDescent="0.25">
      <c r="A11179" s="6">
        <v>170266</v>
      </c>
      <c r="B11179" s="126">
        <v>8</v>
      </c>
      <c r="C11179" s="133"/>
      <c r="D11179" s="134">
        <v>94306</v>
      </c>
      <c r="E11179" s="7" t="s">
        <v>2471</v>
      </c>
      <c r="F11179" s="10" t="s">
        <v>2140</v>
      </c>
      <c r="G11179" s="16">
        <f>IFERROR(VLOOKUP(Table1[[#This Row],[Codigo_insumo]],BD_Insumos!$B:$E,4),"")</f>
        <v>17.901298829999998</v>
      </c>
      <c r="H11179" s="140">
        <v>0.1</v>
      </c>
      <c r="I11179" s="9"/>
      <c r="J11179" s="22">
        <f t="shared" si="174"/>
        <v>1.7901298829999999</v>
      </c>
      <c r="K11179" s="22" t="str">
        <f>IF(I11179&lt;&gt;"",SUMIF(Table1[Codigo_servico],A11179,Table1[Subtotal_insumo]),"")</f>
        <v/>
      </c>
      <c r="L11179" s="16">
        <f>IF(Table1[[#This Row],[Ordem_insumos]]&lt;&gt;0,VLOOKUP(Table1[[#This Row],[Codigo_servico]],Preencher_Orcamento!$B:$D,3,FALSE)*Table1[[#This Row],[Qtde_insumo]],"")</f>
        <v>0</v>
      </c>
      <c r="M11179" s="16">
        <f>IF(Table1[[#This Row],[Ordem_insumos]]&lt;&gt;0,VLOOKUP(Table1[[#This Row],[Codigo_servico]],Preencher_Orcamento!$B:$D,3,FALSE)*Table1[[#This Row],[Subtotal_insumo]],"")</f>
        <v>0</v>
      </c>
    </row>
    <row r="11180" spans="1:13" ht="39" x14ac:dyDescent="0.25">
      <c r="A11180" s="6">
        <v>170266</v>
      </c>
      <c r="B11180" s="126">
        <v>9</v>
      </c>
      <c r="C11180" s="133"/>
      <c r="D11180" s="134">
        <v>36093</v>
      </c>
      <c r="E11180" s="7" t="s">
        <v>761</v>
      </c>
      <c r="F11180" s="10" t="s">
        <v>170</v>
      </c>
      <c r="G11180" s="16">
        <f>IFERROR(VLOOKUP(Table1[[#This Row],[Codigo_insumo]],BD_Insumos!$B:$E,4),"")</f>
        <v>40.4925</v>
      </c>
      <c r="H11180" s="140">
        <v>1.03</v>
      </c>
      <c r="I11180" s="9"/>
      <c r="J11180" s="22">
        <f t="shared" si="174"/>
        <v>41.707275000000003</v>
      </c>
      <c r="K11180" s="22" t="str">
        <f>IF(I11180&lt;&gt;"",SUMIF(Table1[Codigo_servico],A11180,Table1[Subtotal_insumo]),"")</f>
        <v/>
      </c>
      <c r="L11180" s="16">
        <f>IF(Table1[[#This Row],[Ordem_insumos]]&lt;&gt;0,VLOOKUP(Table1[[#This Row],[Codigo_servico]],Preencher_Orcamento!$B:$D,3,FALSE)*Table1[[#This Row],[Qtde_insumo]],"")</f>
        <v>0</v>
      </c>
      <c r="M11180" s="16">
        <f>IF(Table1[[#This Row],[Ordem_insumos]]&lt;&gt;0,VLOOKUP(Table1[[#This Row],[Codigo_servico]],Preencher_Orcamento!$B:$D,3,FALSE)*Table1[[#This Row],[Subtotal_insumo]],"")</f>
        <v>0</v>
      </c>
    </row>
    <row r="11181" spans="1:13" ht="26.25" x14ac:dyDescent="0.25">
      <c r="A11181" s="6">
        <v>170266</v>
      </c>
      <c r="B11181" s="126">
        <v>10</v>
      </c>
      <c r="C11181" s="133"/>
      <c r="D11181" s="134">
        <v>94045</v>
      </c>
      <c r="E11181" s="7" t="s">
        <v>2348</v>
      </c>
      <c r="F11181" s="10" t="s">
        <v>2140</v>
      </c>
      <c r="G11181" s="16">
        <f>IFERROR(VLOOKUP(Table1[[#This Row],[Codigo_insumo]],BD_Insumos!$B:$E,4),"")</f>
        <v>81.768730127999987</v>
      </c>
      <c r="H11181" s="140">
        <v>0.03</v>
      </c>
      <c r="I11181" s="9"/>
      <c r="J11181" s="22">
        <f t="shared" si="174"/>
        <v>2.4530619038399997</v>
      </c>
      <c r="K11181" s="22" t="str">
        <f>IF(I11181&lt;&gt;"",SUMIF(Table1[Codigo_servico],A11181,Table1[Subtotal_insumo]),"")</f>
        <v/>
      </c>
      <c r="L11181" s="16">
        <f>IF(Table1[[#This Row],[Ordem_insumos]]&lt;&gt;0,VLOOKUP(Table1[[#This Row],[Codigo_servico]],Preencher_Orcamento!$B:$D,3,FALSE)*Table1[[#This Row],[Qtde_insumo]],"")</f>
        <v>0</v>
      </c>
      <c r="M11181" s="16">
        <f>IF(Table1[[#This Row],[Ordem_insumos]]&lt;&gt;0,VLOOKUP(Table1[[#This Row],[Codigo_servico]],Preencher_Orcamento!$B:$D,3,FALSE)*Table1[[#This Row],[Subtotal_insumo]],"")</f>
        <v>0</v>
      </c>
    </row>
    <row r="11182" spans="1:13" ht="26.25" x14ac:dyDescent="0.25">
      <c r="A11182" s="6">
        <v>170266</v>
      </c>
      <c r="B11182" s="126">
        <v>11</v>
      </c>
      <c r="C11182" s="133"/>
      <c r="D11182" s="134">
        <v>94279</v>
      </c>
      <c r="E11182" s="7" t="s">
        <v>4439</v>
      </c>
      <c r="F11182" s="10" t="s">
        <v>2140</v>
      </c>
      <c r="G11182" s="16">
        <f>IFERROR(VLOOKUP(Table1[[#This Row],[Codigo_insumo]],BD_Insumos!$B:$E,4),"")</f>
        <v>62.425189240500004</v>
      </c>
      <c r="H11182" s="140">
        <v>2.415E-3</v>
      </c>
      <c r="I11182" s="9"/>
      <c r="J11182" s="22">
        <f t="shared" si="174"/>
        <v>0.1507568320158075</v>
      </c>
      <c r="K11182" s="22" t="str">
        <f>IF(I11182&lt;&gt;"",SUMIF(Table1[Codigo_servico],A11182,Table1[Subtotal_insumo]),"")</f>
        <v/>
      </c>
      <c r="L11182" s="16">
        <f>IF(Table1[[#This Row],[Ordem_insumos]]&lt;&gt;0,VLOOKUP(Table1[[#This Row],[Codigo_servico]],Preencher_Orcamento!$B:$D,3,FALSE)*Table1[[#This Row],[Qtde_insumo]],"")</f>
        <v>0</v>
      </c>
      <c r="M11182" s="16">
        <f>IF(Table1[[#This Row],[Ordem_insumos]]&lt;&gt;0,VLOOKUP(Table1[[#This Row],[Codigo_servico]],Preencher_Orcamento!$B:$D,3,FALSE)*Table1[[#This Row],[Subtotal_insumo]],"")</f>
        <v>0</v>
      </c>
    </row>
    <row r="11183" spans="1:13" x14ac:dyDescent="0.25">
      <c r="A11183" s="3">
        <v>170319</v>
      </c>
      <c r="B11183" s="125">
        <v>0</v>
      </c>
      <c r="C11183" s="131" t="s">
        <v>4466</v>
      </c>
      <c r="D11183" s="132"/>
      <c r="E11183" s="4"/>
      <c r="F11183" s="4"/>
      <c r="G11183" s="17" t="str">
        <f>IFERROR(VLOOKUP(Table1[[#This Row],[Codigo_insumo]],BD_Insumos!$B:$E,4),"")</f>
        <v/>
      </c>
      <c r="H11183" s="139"/>
      <c r="I11183" s="5" t="s">
        <v>457</v>
      </c>
      <c r="J11183" s="20" t="str">
        <f t="shared" si="174"/>
        <v/>
      </c>
      <c r="K11183" s="21">
        <f>IF(I11183&lt;&gt;"",SUMIF(Table1[Codigo_servico],A11183,Table1[Subtotal_insumo]),"")</f>
        <v>2754.5533019627537</v>
      </c>
      <c r="L11183" s="17" t="str">
        <f>IF(Table1[[#This Row],[Ordem_insumos]]&lt;&gt;0,VLOOKUP(Table1[[#This Row],[Codigo_servico]],Preencher_Orcamento!$B:$D,3,FALSE)*Table1[[#This Row],[Qtde_insumo]],"")</f>
        <v/>
      </c>
      <c r="M11183" s="17" t="str">
        <f>IF(Table1[[#This Row],[Ordem_insumos]]&lt;&gt;0,VLOOKUP(Table1[[#This Row],[Codigo_servico]],Preencher_Orcamento!$B:$D,3,FALSE)*Table1[[#This Row],[Subtotal_insumo]],"")</f>
        <v/>
      </c>
    </row>
    <row r="11184" spans="1:13" x14ac:dyDescent="0.25">
      <c r="A11184" s="6">
        <v>170319</v>
      </c>
      <c r="B11184" s="126">
        <v>1</v>
      </c>
      <c r="C11184" s="133"/>
      <c r="D11184" s="134">
        <v>10612</v>
      </c>
      <c r="E11184" s="7" t="s">
        <v>122</v>
      </c>
      <c r="F11184" s="8" t="s">
        <v>58</v>
      </c>
      <c r="G11184" s="16">
        <f>IFERROR(VLOOKUP(Table1[[#This Row],[Codigo_insumo]],BD_Insumos!$B:$E,4),"")</f>
        <v>250.2276</v>
      </c>
      <c r="H11184" s="140">
        <v>0.33</v>
      </c>
      <c r="I11184" s="9"/>
      <c r="J11184" s="22">
        <f t="shared" si="174"/>
        <v>82.575108</v>
      </c>
      <c r="K11184" s="22" t="str">
        <f>IF(I11184&lt;&gt;"",SUMIF(Table1[Codigo_servico],A11184,Table1[Subtotal_insumo]),"")</f>
        <v/>
      </c>
      <c r="L11184" s="16">
        <f>IF(Table1[[#This Row],[Ordem_insumos]]&lt;&gt;0,VLOOKUP(Table1[[#This Row],[Codigo_servico]],Preencher_Orcamento!$B:$D,3,FALSE)*Table1[[#This Row],[Qtde_insumo]],"")</f>
        <v>0</v>
      </c>
      <c r="M11184" s="16">
        <f>IF(Table1[[#This Row],[Ordem_insumos]]&lt;&gt;0,VLOOKUP(Table1[[#This Row],[Codigo_servico]],Preencher_Orcamento!$B:$D,3,FALSE)*Table1[[#This Row],[Subtotal_insumo]],"")</f>
        <v>0</v>
      </c>
    </row>
    <row r="11185" spans="1:13" x14ac:dyDescent="0.25">
      <c r="A11185" s="6">
        <v>170319</v>
      </c>
      <c r="B11185" s="126">
        <v>2</v>
      </c>
      <c r="C11185" s="133"/>
      <c r="D11185" s="134">
        <v>2099</v>
      </c>
      <c r="E11185" s="7" t="s">
        <v>2205</v>
      </c>
      <c r="F11185" s="8" t="s">
        <v>2140</v>
      </c>
      <c r="G11185" s="16">
        <f>IFERROR(VLOOKUP(Table1[[#This Row],[Codigo_insumo]],BD_Insumos!$B:$E,4),"")</f>
        <v>12.627877718847255</v>
      </c>
      <c r="H11185" s="140">
        <v>20.079999999999998</v>
      </c>
      <c r="I11185" s="9"/>
      <c r="J11185" s="22">
        <f t="shared" si="174"/>
        <v>253.56778459445286</v>
      </c>
      <c r="K11185" s="22" t="str">
        <f>IF(I11185&lt;&gt;"",SUMIF(Table1[Codigo_servico],A11185,Table1[Subtotal_insumo]),"")</f>
        <v/>
      </c>
      <c r="L11185" s="16">
        <f>IF(Table1[[#This Row],[Ordem_insumos]]&lt;&gt;0,VLOOKUP(Table1[[#This Row],[Codigo_servico]],Preencher_Orcamento!$B:$D,3,FALSE)*Table1[[#This Row],[Qtde_insumo]],"")</f>
        <v>0</v>
      </c>
      <c r="M11185" s="16">
        <f>IF(Table1[[#This Row],[Ordem_insumos]]&lt;&gt;0,VLOOKUP(Table1[[#This Row],[Codigo_servico]],Preencher_Orcamento!$B:$D,3,FALSE)*Table1[[#This Row],[Subtotal_insumo]],"")</f>
        <v>0</v>
      </c>
    </row>
    <row r="11186" spans="1:13" x14ac:dyDescent="0.25">
      <c r="A11186" s="6">
        <v>170319</v>
      </c>
      <c r="B11186" s="126">
        <v>3</v>
      </c>
      <c r="C11186" s="133"/>
      <c r="D11186" s="134">
        <v>2013</v>
      </c>
      <c r="E11186" s="7" t="s">
        <v>2184</v>
      </c>
      <c r="F11186" s="8" t="s">
        <v>2140</v>
      </c>
      <c r="G11186" s="16">
        <f>IFERROR(VLOOKUP(Table1[[#This Row],[Codigo_insumo]],BD_Insumos!$B:$E,4),"")</f>
        <v>15.756939025755017</v>
      </c>
      <c r="H11186" s="140">
        <v>1.19</v>
      </c>
      <c r="I11186" s="9"/>
      <c r="J11186" s="22">
        <f t="shared" si="174"/>
        <v>18.750757440648471</v>
      </c>
      <c r="K11186" s="22" t="str">
        <f>IF(I11186&lt;&gt;"",SUMIF(Table1[Codigo_servico],A11186,Table1[Subtotal_insumo]),"")</f>
        <v/>
      </c>
      <c r="L11186" s="16">
        <f>IF(Table1[[#This Row],[Ordem_insumos]]&lt;&gt;0,VLOOKUP(Table1[[#This Row],[Codigo_servico]],Preencher_Orcamento!$B:$D,3,FALSE)*Table1[[#This Row],[Qtde_insumo]],"")</f>
        <v>0</v>
      </c>
      <c r="M11186" s="16">
        <f>IF(Table1[[#This Row],[Ordem_insumos]]&lt;&gt;0,VLOOKUP(Table1[[#This Row],[Codigo_servico]],Preencher_Orcamento!$B:$D,3,FALSE)*Table1[[#This Row],[Subtotal_insumo]],"")</f>
        <v>0</v>
      </c>
    </row>
    <row r="11187" spans="1:13" x14ac:dyDescent="0.25">
      <c r="A11187" s="6">
        <v>170319</v>
      </c>
      <c r="B11187" s="126">
        <v>4</v>
      </c>
      <c r="C11187" s="133"/>
      <c r="D11187" s="134">
        <v>17515</v>
      </c>
      <c r="E11187" s="7" t="s">
        <v>383</v>
      </c>
      <c r="F11187" s="8" t="s">
        <v>197</v>
      </c>
      <c r="G11187" s="16">
        <f>IFERROR(VLOOKUP(Table1[[#This Row],[Codigo_insumo]],BD_Insumos!$B:$E,4),"")</f>
        <v>5.5275999999999996</v>
      </c>
      <c r="H11187" s="140">
        <v>0.22</v>
      </c>
      <c r="I11187" s="9"/>
      <c r="J11187" s="22">
        <f t="shared" si="174"/>
        <v>1.2160719999999998</v>
      </c>
      <c r="K11187" s="22" t="str">
        <f>IF(I11187&lt;&gt;"",SUMIF(Table1[Codigo_servico],A11187,Table1[Subtotal_insumo]),"")</f>
        <v/>
      </c>
      <c r="L11187" s="16">
        <f>IF(Table1[[#This Row],[Ordem_insumos]]&lt;&gt;0,VLOOKUP(Table1[[#This Row],[Codigo_servico]],Preencher_Orcamento!$B:$D,3,FALSE)*Table1[[#This Row],[Qtde_insumo]],"")</f>
        <v>0</v>
      </c>
      <c r="M11187" s="16">
        <f>IF(Table1[[#This Row],[Ordem_insumos]]&lt;&gt;0,VLOOKUP(Table1[[#This Row],[Codigo_servico]],Preencher_Orcamento!$B:$D,3,FALSE)*Table1[[#This Row],[Subtotal_insumo]],"")</f>
        <v>0</v>
      </c>
    </row>
    <row r="11188" spans="1:13" x14ac:dyDescent="0.25">
      <c r="A11188" s="6">
        <v>170319</v>
      </c>
      <c r="B11188" s="126">
        <v>5</v>
      </c>
      <c r="C11188" s="133"/>
      <c r="D11188" s="134">
        <v>11021</v>
      </c>
      <c r="E11188" s="7" t="s">
        <v>175</v>
      </c>
      <c r="F11188" s="8" t="s">
        <v>170</v>
      </c>
      <c r="G11188" s="18">
        <f>IFERROR(VLOOKUP(Table1[[#This Row],[Codigo_insumo]],BD_Insumos!$B:$E,4),"")</f>
        <v>12.2156</v>
      </c>
      <c r="H11188" s="140">
        <v>1.08</v>
      </c>
      <c r="I11188" s="9"/>
      <c r="J11188" s="23">
        <f t="shared" si="174"/>
        <v>13.192848000000001</v>
      </c>
      <c r="K11188" s="22" t="str">
        <f>IF(I11188&lt;&gt;"",SUMIF(Table1[Codigo_servico],A11188,Table1[Subtotal_insumo]),"")</f>
        <v/>
      </c>
      <c r="L11188" s="18">
        <f>IF(Table1[[#This Row],[Ordem_insumos]]&lt;&gt;0,VLOOKUP(Table1[[#This Row],[Codigo_servico]],Preencher_Orcamento!$B:$D,3,FALSE)*Table1[[#This Row],[Qtde_insumo]],"")</f>
        <v>0</v>
      </c>
      <c r="M11188" s="18">
        <f>IF(Table1[[#This Row],[Ordem_insumos]]&lt;&gt;0,VLOOKUP(Table1[[#This Row],[Codigo_servico]],Preencher_Orcamento!$B:$D,3,FALSE)*Table1[[#This Row],[Subtotal_insumo]],"")</f>
        <v>0</v>
      </c>
    </row>
    <row r="11189" spans="1:13" ht="26.25" x14ac:dyDescent="0.25">
      <c r="A11189" s="6">
        <v>170319</v>
      </c>
      <c r="B11189" s="126">
        <v>6</v>
      </c>
      <c r="C11189" s="133"/>
      <c r="D11189" s="134">
        <v>38024</v>
      </c>
      <c r="E11189" s="7" t="s">
        <v>860</v>
      </c>
      <c r="F11189" s="8" t="s">
        <v>457</v>
      </c>
      <c r="G11189" s="18">
        <f>IFERROR(VLOOKUP(Table1[[#This Row],[Codigo_insumo]],BD_Insumos!$B:$E,4),"")</f>
        <v>722.02859999999998</v>
      </c>
      <c r="H11189" s="140">
        <v>3</v>
      </c>
      <c r="I11189" s="9"/>
      <c r="J11189" s="23">
        <f t="shared" si="174"/>
        <v>2166.0857999999998</v>
      </c>
      <c r="K11189" s="22" t="str">
        <f>IF(I11189&lt;&gt;"",SUMIF(Table1[Codigo_servico],A11189,Table1[Subtotal_insumo]),"")</f>
        <v/>
      </c>
      <c r="L11189" s="18">
        <f>IF(Table1[[#This Row],[Ordem_insumos]]&lt;&gt;0,VLOOKUP(Table1[[#This Row],[Codigo_servico]],Preencher_Orcamento!$B:$D,3,FALSE)*Table1[[#This Row],[Qtde_insumo]],"")</f>
        <v>0</v>
      </c>
      <c r="M11189" s="18">
        <f>IF(Table1[[#This Row],[Ordem_insumos]]&lt;&gt;0,VLOOKUP(Table1[[#This Row],[Codigo_servico]],Preencher_Orcamento!$B:$D,3,FALSE)*Table1[[#This Row],[Subtotal_insumo]],"")</f>
        <v>0</v>
      </c>
    </row>
    <row r="11190" spans="1:13" x14ac:dyDescent="0.25">
      <c r="A11190" s="6">
        <v>170319</v>
      </c>
      <c r="B11190" s="126">
        <v>7</v>
      </c>
      <c r="C11190" s="133"/>
      <c r="D11190" s="134">
        <v>2020</v>
      </c>
      <c r="E11190" s="7" t="s">
        <v>2188</v>
      </c>
      <c r="F11190" s="8" t="s">
        <v>2140</v>
      </c>
      <c r="G11190" s="18">
        <f>IFERROR(VLOOKUP(Table1[[#This Row],[Codigo_insumo]],BD_Insumos!$B:$E,4),"")</f>
        <v>15.860837164231068</v>
      </c>
      <c r="H11190" s="140">
        <v>4.6100000000000003</v>
      </c>
      <c r="I11190" s="9"/>
      <c r="J11190" s="23">
        <f t="shared" si="174"/>
        <v>73.118459327105228</v>
      </c>
      <c r="K11190" s="22" t="str">
        <f>IF(I11190&lt;&gt;"",SUMIF(Table1[Codigo_servico],A11190,Table1[Subtotal_insumo]),"")</f>
        <v/>
      </c>
      <c r="L11190" s="18">
        <f>IF(Table1[[#This Row],[Ordem_insumos]]&lt;&gt;0,VLOOKUP(Table1[[#This Row],[Codigo_servico]],Preencher_Orcamento!$B:$D,3,FALSE)*Table1[[#This Row],[Qtde_insumo]],"")</f>
        <v>0</v>
      </c>
      <c r="M11190" s="18">
        <f>IF(Table1[[#This Row],[Ordem_insumos]]&lt;&gt;0,VLOOKUP(Table1[[#This Row],[Codigo_servico]],Preencher_Orcamento!$B:$D,3,FALSE)*Table1[[#This Row],[Subtotal_insumo]],"")</f>
        <v>0</v>
      </c>
    </row>
    <row r="11191" spans="1:13" x14ac:dyDescent="0.25">
      <c r="A11191" s="6">
        <v>170319</v>
      </c>
      <c r="B11191" s="126">
        <v>8</v>
      </c>
      <c r="C11191" s="133"/>
      <c r="D11191" s="134">
        <v>2014</v>
      </c>
      <c r="E11191" s="7" t="s">
        <v>2185</v>
      </c>
      <c r="F11191" s="8" t="s">
        <v>2140</v>
      </c>
      <c r="G11191" s="18">
        <f>IFERROR(VLOOKUP(Table1[[#This Row],[Codigo_insumo]],BD_Insumos!$B:$E,4),"")</f>
        <v>13.173665210544026</v>
      </c>
      <c r="H11191" s="140">
        <v>1.19</v>
      </c>
      <c r="I11191" s="9"/>
      <c r="J11191" s="23">
        <f t="shared" si="174"/>
        <v>15.676661600547391</v>
      </c>
      <c r="K11191" s="22" t="str">
        <f>IF(I11191&lt;&gt;"",SUMIF(Table1[Codigo_servico],A11191,Table1[Subtotal_insumo]),"")</f>
        <v/>
      </c>
      <c r="L11191" s="18">
        <f>IF(Table1[[#This Row],[Ordem_insumos]]&lt;&gt;0,VLOOKUP(Table1[[#This Row],[Codigo_servico]],Preencher_Orcamento!$B:$D,3,FALSE)*Table1[[#This Row],[Qtde_insumo]],"")</f>
        <v>0</v>
      </c>
      <c r="M11191" s="18">
        <f>IF(Table1[[#This Row],[Ordem_insumos]]&lt;&gt;0,VLOOKUP(Table1[[#This Row],[Codigo_servico]],Preencher_Orcamento!$B:$D,3,FALSE)*Table1[[#This Row],[Subtotal_insumo]],"")</f>
        <v>0</v>
      </c>
    </row>
    <row r="11192" spans="1:13" x14ac:dyDescent="0.25">
      <c r="A11192" s="6">
        <v>170319</v>
      </c>
      <c r="B11192" s="126">
        <v>9</v>
      </c>
      <c r="C11192" s="133"/>
      <c r="D11192" s="134">
        <v>10604</v>
      </c>
      <c r="E11192" s="7" t="s">
        <v>114</v>
      </c>
      <c r="F11192" s="8" t="s">
        <v>58</v>
      </c>
      <c r="G11192" s="18">
        <f>IFERROR(VLOOKUP(Table1[[#This Row],[Codigo_insumo]],BD_Insumos!$B:$E,4),"")</f>
        <v>182.33539999999999</v>
      </c>
      <c r="H11192" s="140">
        <v>0.71499999999999997</v>
      </c>
      <c r="I11192" s="9"/>
      <c r="J11192" s="23">
        <f t="shared" si="174"/>
        <v>130.369811</v>
      </c>
      <c r="K11192" s="22" t="str">
        <f>IF(I11192&lt;&gt;"",SUMIF(Table1[Codigo_servico],A11192,Table1[Subtotal_insumo]),"")</f>
        <v/>
      </c>
      <c r="L11192" s="18">
        <f>IF(Table1[[#This Row],[Ordem_insumos]]&lt;&gt;0,VLOOKUP(Table1[[#This Row],[Codigo_servico]],Preencher_Orcamento!$B:$D,3,FALSE)*Table1[[#This Row],[Qtde_insumo]],"")</f>
        <v>0</v>
      </c>
      <c r="M11192" s="18">
        <f>IF(Table1[[#This Row],[Ordem_insumos]]&lt;&gt;0,VLOOKUP(Table1[[#This Row],[Codigo_servico]],Preencher_Orcamento!$B:$D,3,FALSE)*Table1[[#This Row],[Subtotal_insumo]],"")</f>
        <v>0</v>
      </c>
    </row>
    <row r="11193" spans="1:13" x14ac:dyDescent="0.25">
      <c r="A11193" s="3">
        <v>170320</v>
      </c>
      <c r="B11193" s="125">
        <v>0</v>
      </c>
      <c r="C11193" s="131" t="s">
        <v>4467</v>
      </c>
      <c r="D11193" s="132"/>
      <c r="E11193" s="4"/>
      <c r="F11193" s="4"/>
      <c r="G11193" s="17" t="str">
        <f>IFERROR(VLOOKUP(Table1[[#This Row],[Codigo_insumo]],BD_Insumos!$B:$E,4),"")</f>
        <v/>
      </c>
      <c r="H11193" s="139"/>
      <c r="I11193" s="5" t="s">
        <v>457</v>
      </c>
      <c r="J11193" s="20" t="str">
        <f t="shared" si="174"/>
        <v/>
      </c>
      <c r="K11193" s="21">
        <f>IF(I11193&lt;&gt;"",SUMIF(Table1[Codigo_servico],A11193,Table1[Subtotal_insumo]),"")</f>
        <v>3450.5505797997507</v>
      </c>
      <c r="L11193" s="17" t="str">
        <f>IF(Table1[[#This Row],[Ordem_insumos]]&lt;&gt;0,VLOOKUP(Table1[[#This Row],[Codigo_servico]],Preencher_Orcamento!$B:$D,3,FALSE)*Table1[[#This Row],[Qtde_insumo]],"")</f>
        <v/>
      </c>
      <c r="M11193" s="17" t="str">
        <f>IF(Table1[[#This Row],[Ordem_insumos]]&lt;&gt;0,VLOOKUP(Table1[[#This Row],[Codigo_servico]],Preencher_Orcamento!$B:$D,3,FALSE)*Table1[[#This Row],[Subtotal_insumo]],"")</f>
        <v/>
      </c>
    </row>
    <row r="11194" spans="1:13" x14ac:dyDescent="0.25">
      <c r="A11194" s="6">
        <v>170320</v>
      </c>
      <c r="B11194" s="126">
        <v>1</v>
      </c>
      <c r="C11194" s="133"/>
      <c r="D11194" s="134">
        <v>2014</v>
      </c>
      <c r="E11194" s="7" t="s">
        <v>2185</v>
      </c>
      <c r="F11194" s="8" t="s">
        <v>2140</v>
      </c>
      <c r="G11194" s="16">
        <f>IFERROR(VLOOKUP(Table1[[#This Row],[Codigo_insumo]],BD_Insumos!$B:$E,4),"")</f>
        <v>13.173665210544026</v>
      </c>
      <c r="H11194" s="140">
        <v>1.19</v>
      </c>
      <c r="I11194" s="9"/>
      <c r="J11194" s="22">
        <f t="shared" si="174"/>
        <v>15.676661600547391</v>
      </c>
      <c r="K11194" s="22" t="str">
        <f>IF(I11194&lt;&gt;"",SUMIF(Table1[Codigo_servico],A11194,Table1[Subtotal_insumo]),"")</f>
        <v/>
      </c>
      <c r="L11194" s="16">
        <f>IF(Table1[[#This Row],[Ordem_insumos]]&lt;&gt;0,VLOOKUP(Table1[[#This Row],[Codigo_servico]],Preencher_Orcamento!$B:$D,3,FALSE)*Table1[[#This Row],[Qtde_insumo]],"")</f>
        <v>0</v>
      </c>
      <c r="M11194" s="16">
        <f>IF(Table1[[#This Row],[Ordem_insumos]]&lt;&gt;0,VLOOKUP(Table1[[#This Row],[Codigo_servico]],Preencher_Orcamento!$B:$D,3,FALSE)*Table1[[#This Row],[Subtotal_insumo]],"")</f>
        <v>0</v>
      </c>
    </row>
    <row r="11195" spans="1:13" x14ac:dyDescent="0.25">
      <c r="A11195" s="6">
        <v>170320</v>
      </c>
      <c r="B11195" s="126">
        <v>2</v>
      </c>
      <c r="C11195" s="133"/>
      <c r="D11195" s="134">
        <v>2020</v>
      </c>
      <c r="E11195" s="7" t="s">
        <v>2188</v>
      </c>
      <c r="F11195" s="8" t="s">
        <v>2140</v>
      </c>
      <c r="G11195" s="16">
        <f>IFERROR(VLOOKUP(Table1[[#This Row],[Codigo_insumo]],BD_Insumos!$B:$E,4),"")</f>
        <v>15.860837164231068</v>
      </c>
      <c r="H11195" s="140">
        <v>4.66</v>
      </c>
      <c r="I11195" s="9"/>
      <c r="J11195" s="22">
        <f t="shared" si="174"/>
        <v>73.91150118531678</v>
      </c>
      <c r="K11195" s="22" t="str">
        <f>IF(I11195&lt;&gt;"",SUMIF(Table1[Codigo_servico],A11195,Table1[Subtotal_insumo]),"")</f>
        <v/>
      </c>
      <c r="L11195" s="16">
        <f>IF(Table1[[#This Row],[Ordem_insumos]]&lt;&gt;0,VLOOKUP(Table1[[#This Row],[Codigo_servico]],Preencher_Orcamento!$B:$D,3,FALSE)*Table1[[#This Row],[Qtde_insumo]],"")</f>
        <v>0</v>
      </c>
      <c r="M11195" s="16">
        <f>IF(Table1[[#This Row],[Ordem_insumos]]&lt;&gt;0,VLOOKUP(Table1[[#This Row],[Codigo_servico]],Preencher_Orcamento!$B:$D,3,FALSE)*Table1[[#This Row],[Subtotal_insumo]],"")</f>
        <v>0</v>
      </c>
    </row>
    <row r="11196" spans="1:13" x14ac:dyDescent="0.25">
      <c r="A11196" s="6">
        <v>170320</v>
      </c>
      <c r="B11196" s="126">
        <v>3</v>
      </c>
      <c r="C11196" s="133"/>
      <c r="D11196" s="134">
        <v>10604</v>
      </c>
      <c r="E11196" s="7" t="s">
        <v>114</v>
      </c>
      <c r="F11196" s="8" t="s">
        <v>58</v>
      </c>
      <c r="G11196" s="16">
        <f>IFERROR(VLOOKUP(Table1[[#This Row],[Codigo_insumo]],BD_Insumos!$B:$E,4),"")</f>
        <v>182.33539999999999</v>
      </c>
      <c r="H11196" s="140">
        <v>0.71499999999999997</v>
      </c>
      <c r="I11196" s="9"/>
      <c r="J11196" s="22">
        <f t="shared" si="174"/>
        <v>130.369811</v>
      </c>
      <c r="K11196" s="22" t="str">
        <f>IF(I11196&lt;&gt;"",SUMIF(Table1[Codigo_servico],A11196,Table1[Subtotal_insumo]),"")</f>
        <v/>
      </c>
      <c r="L11196" s="16">
        <f>IF(Table1[[#This Row],[Ordem_insumos]]&lt;&gt;0,VLOOKUP(Table1[[#This Row],[Codigo_servico]],Preencher_Orcamento!$B:$D,3,FALSE)*Table1[[#This Row],[Qtde_insumo]],"")</f>
        <v>0</v>
      </c>
      <c r="M11196" s="16">
        <f>IF(Table1[[#This Row],[Ordem_insumos]]&lt;&gt;0,VLOOKUP(Table1[[#This Row],[Codigo_servico]],Preencher_Orcamento!$B:$D,3,FALSE)*Table1[[#This Row],[Subtotal_insumo]],"")</f>
        <v>0</v>
      </c>
    </row>
    <row r="11197" spans="1:13" x14ac:dyDescent="0.25">
      <c r="A11197" s="6">
        <v>170320</v>
      </c>
      <c r="B11197" s="126">
        <v>4</v>
      </c>
      <c r="C11197" s="133"/>
      <c r="D11197" s="134">
        <v>10612</v>
      </c>
      <c r="E11197" s="7" t="s">
        <v>122</v>
      </c>
      <c r="F11197" s="8" t="s">
        <v>58</v>
      </c>
      <c r="G11197" s="16">
        <f>IFERROR(VLOOKUP(Table1[[#This Row],[Codigo_insumo]],BD_Insumos!$B:$E,4),"")</f>
        <v>250.2276</v>
      </c>
      <c r="H11197" s="140">
        <v>0.33</v>
      </c>
      <c r="I11197" s="9"/>
      <c r="J11197" s="22">
        <f t="shared" si="174"/>
        <v>82.575108</v>
      </c>
      <c r="K11197" s="22" t="str">
        <f>IF(I11197&lt;&gt;"",SUMIF(Table1[Codigo_servico],A11197,Table1[Subtotal_insumo]),"")</f>
        <v/>
      </c>
      <c r="L11197" s="16">
        <f>IF(Table1[[#This Row],[Ordem_insumos]]&lt;&gt;0,VLOOKUP(Table1[[#This Row],[Codigo_servico]],Preencher_Orcamento!$B:$D,3,FALSE)*Table1[[#This Row],[Qtde_insumo]],"")</f>
        <v>0</v>
      </c>
      <c r="M11197" s="16">
        <f>IF(Table1[[#This Row],[Ordem_insumos]]&lt;&gt;0,VLOOKUP(Table1[[#This Row],[Codigo_servico]],Preencher_Orcamento!$B:$D,3,FALSE)*Table1[[#This Row],[Subtotal_insumo]],"")</f>
        <v>0</v>
      </c>
    </row>
    <row r="11198" spans="1:13" x14ac:dyDescent="0.25">
      <c r="A11198" s="6">
        <v>170320</v>
      </c>
      <c r="B11198" s="126">
        <v>5</v>
      </c>
      <c r="C11198" s="133"/>
      <c r="D11198" s="134">
        <v>11021</v>
      </c>
      <c r="E11198" s="7" t="s">
        <v>175</v>
      </c>
      <c r="F11198" s="8" t="s">
        <v>170</v>
      </c>
      <c r="G11198" s="18">
        <f>IFERROR(VLOOKUP(Table1[[#This Row],[Codigo_insumo]],BD_Insumos!$B:$E,4),"")</f>
        <v>12.2156</v>
      </c>
      <c r="H11198" s="140">
        <v>1.08</v>
      </c>
      <c r="I11198" s="9"/>
      <c r="J11198" s="23">
        <f t="shared" si="174"/>
        <v>13.192848000000001</v>
      </c>
      <c r="K11198" s="22" t="str">
        <f>IF(I11198&lt;&gt;"",SUMIF(Table1[Codigo_servico],A11198,Table1[Subtotal_insumo]),"")</f>
        <v/>
      </c>
      <c r="L11198" s="18">
        <f>IF(Table1[[#This Row],[Ordem_insumos]]&lt;&gt;0,VLOOKUP(Table1[[#This Row],[Codigo_servico]],Preencher_Orcamento!$B:$D,3,FALSE)*Table1[[#This Row],[Qtde_insumo]],"")</f>
        <v>0</v>
      </c>
      <c r="M11198" s="18">
        <f>IF(Table1[[#This Row],[Ordem_insumos]]&lt;&gt;0,VLOOKUP(Table1[[#This Row],[Codigo_servico]],Preencher_Orcamento!$B:$D,3,FALSE)*Table1[[#This Row],[Subtotal_insumo]],"")</f>
        <v>0</v>
      </c>
    </row>
    <row r="11199" spans="1:13" x14ac:dyDescent="0.25">
      <c r="A11199" s="6">
        <v>170320</v>
      </c>
      <c r="B11199" s="126">
        <v>6</v>
      </c>
      <c r="C11199" s="133"/>
      <c r="D11199" s="134">
        <v>2013</v>
      </c>
      <c r="E11199" s="7" t="s">
        <v>2184</v>
      </c>
      <c r="F11199" s="8" t="s">
        <v>2140</v>
      </c>
      <c r="G11199" s="18">
        <f>IFERROR(VLOOKUP(Table1[[#This Row],[Codigo_insumo]],BD_Insumos!$B:$E,4),"")</f>
        <v>15.756939025755017</v>
      </c>
      <c r="H11199" s="140">
        <v>1.19</v>
      </c>
      <c r="I11199" s="9"/>
      <c r="J11199" s="23">
        <f t="shared" si="174"/>
        <v>18.750757440648471</v>
      </c>
      <c r="K11199" s="22" t="str">
        <f>IF(I11199&lt;&gt;"",SUMIF(Table1[Codigo_servico],A11199,Table1[Subtotal_insumo]),"")</f>
        <v/>
      </c>
      <c r="L11199" s="18">
        <f>IF(Table1[[#This Row],[Ordem_insumos]]&lt;&gt;0,VLOOKUP(Table1[[#This Row],[Codigo_servico]],Preencher_Orcamento!$B:$D,3,FALSE)*Table1[[#This Row],[Qtde_insumo]],"")</f>
        <v>0</v>
      </c>
      <c r="M11199" s="18">
        <f>IF(Table1[[#This Row],[Ordem_insumos]]&lt;&gt;0,VLOOKUP(Table1[[#This Row],[Codigo_servico]],Preencher_Orcamento!$B:$D,3,FALSE)*Table1[[#This Row],[Subtotal_insumo]],"")</f>
        <v>0</v>
      </c>
    </row>
    <row r="11200" spans="1:13" x14ac:dyDescent="0.25">
      <c r="A11200" s="6">
        <v>170320</v>
      </c>
      <c r="B11200" s="126">
        <v>7</v>
      </c>
      <c r="C11200" s="133"/>
      <c r="D11200" s="134">
        <v>2099</v>
      </c>
      <c r="E11200" s="7" t="s">
        <v>2205</v>
      </c>
      <c r="F11200" s="8" t="s">
        <v>2140</v>
      </c>
      <c r="G11200" s="18">
        <f>IFERROR(VLOOKUP(Table1[[#This Row],[Codigo_insumo]],BD_Insumos!$B:$E,4),"")</f>
        <v>12.627877718847255</v>
      </c>
      <c r="H11200" s="140">
        <v>20.440000000000001</v>
      </c>
      <c r="I11200" s="9"/>
      <c r="J11200" s="23">
        <f t="shared" si="174"/>
        <v>258.11382057323789</v>
      </c>
      <c r="K11200" s="22" t="str">
        <f>IF(I11200&lt;&gt;"",SUMIF(Table1[Codigo_servico],A11200,Table1[Subtotal_insumo]),"")</f>
        <v/>
      </c>
      <c r="L11200" s="18">
        <f>IF(Table1[[#This Row],[Ordem_insumos]]&lt;&gt;0,VLOOKUP(Table1[[#This Row],[Codigo_servico]],Preencher_Orcamento!$B:$D,3,FALSE)*Table1[[#This Row],[Qtde_insumo]],"")</f>
        <v>0</v>
      </c>
      <c r="M11200" s="18">
        <f>IF(Table1[[#This Row],[Ordem_insumos]]&lt;&gt;0,VLOOKUP(Table1[[#This Row],[Codigo_servico]],Preencher_Orcamento!$B:$D,3,FALSE)*Table1[[#This Row],[Subtotal_insumo]],"")</f>
        <v>0</v>
      </c>
    </row>
    <row r="11201" spans="1:13" x14ac:dyDescent="0.25">
      <c r="A11201" s="6">
        <v>170320</v>
      </c>
      <c r="B11201" s="126">
        <v>8</v>
      </c>
      <c r="C11201" s="133"/>
      <c r="D11201" s="134">
        <v>17515</v>
      </c>
      <c r="E11201" s="7" t="s">
        <v>383</v>
      </c>
      <c r="F11201" s="8" t="s">
        <v>197</v>
      </c>
      <c r="G11201" s="18">
        <f>IFERROR(VLOOKUP(Table1[[#This Row],[Codigo_insumo]],BD_Insumos!$B:$E,4),"")</f>
        <v>5.5275999999999996</v>
      </c>
      <c r="H11201" s="140">
        <v>0.22</v>
      </c>
      <c r="I11201" s="9"/>
      <c r="J11201" s="23">
        <f t="shared" si="174"/>
        <v>1.2160719999999998</v>
      </c>
      <c r="K11201" s="22" t="str">
        <f>IF(I11201&lt;&gt;"",SUMIF(Table1[Codigo_servico],A11201,Table1[Subtotal_insumo]),"")</f>
        <v/>
      </c>
      <c r="L11201" s="18">
        <f>IF(Table1[[#This Row],[Ordem_insumos]]&lt;&gt;0,VLOOKUP(Table1[[#This Row],[Codigo_servico]],Preencher_Orcamento!$B:$D,3,FALSE)*Table1[[#This Row],[Qtde_insumo]],"")</f>
        <v>0</v>
      </c>
      <c r="M11201" s="18">
        <f>IF(Table1[[#This Row],[Ordem_insumos]]&lt;&gt;0,VLOOKUP(Table1[[#This Row],[Codigo_servico]],Preencher_Orcamento!$B:$D,3,FALSE)*Table1[[#This Row],[Subtotal_insumo]],"")</f>
        <v>0</v>
      </c>
    </row>
    <row r="11202" spans="1:13" ht="26.25" x14ac:dyDescent="0.25">
      <c r="A11202" s="6">
        <v>170320</v>
      </c>
      <c r="B11202" s="126">
        <v>9</v>
      </c>
      <c r="C11202" s="133"/>
      <c r="D11202" s="134">
        <v>38025</v>
      </c>
      <c r="E11202" s="7" t="s">
        <v>861</v>
      </c>
      <c r="F11202" s="8" t="s">
        <v>457</v>
      </c>
      <c r="G11202" s="18">
        <f>IFERROR(VLOOKUP(Table1[[#This Row],[Codigo_insumo]],BD_Insumos!$B:$E,4),"")</f>
        <v>952.24800000000005</v>
      </c>
      <c r="H11202" s="140">
        <v>3</v>
      </c>
      <c r="I11202" s="9"/>
      <c r="J11202" s="23">
        <f t="shared" ref="J11202:J11265" si="175">IF(I11202="",G11202*H11202,"")</f>
        <v>2856.7440000000001</v>
      </c>
      <c r="K11202" s="22" t="str">
        <f>IF(I11202&lt;&gt;"",SUMIF(Table1[Codigo_servico],A11202,Table1[Subtotal_insumo]),"")</f>
        <v/>
      </c>
      <c r="L11202" s="18">
        <f>IF(Table1[[#This Row],[Ordem_insumos]]&lt;&gt;0,VLOOKUP(Table1[[#This Row],[Codigo_servico]],Preencher_Orcamento!$B:$D,3,FALSE)*Table1[[#This Row],[Qtde_insumo]],"")</f>
        <v>0</v>
      </c>
      <c r="M11202" s="18">
        <f>IF(Table1[[#This Row],[Ordem_insumos]]&lt;&gt;0,VLOOKUP(Table1[[#This Row],[Codigo_servico]],Preencher_Orcamento!$B:$D,3,FALSE)*Table1[[#This Row],[Subtotal_insumo]],"")</f>
        <v>0</v>
      </c>
    </row>
    <row r="11203" spans="1:13" x14ac:dyDescent="0.25">
      <c r="A11203" s="3">
        <v>170330</v>
      </c>
      <c r="B11203" s="125">
        <v>0</v>
      </c>
      <c r="C11203" s="131" t="s">
        <v>4468</v>
      </c>
      <c r="D11203" s="132"/>
      <c r="E11203" s="4"/>
      <c r="F11203" s="4"/>
      <c r="G11203" s="17" t="str">
        <f>IFERROR(VLOOKUP(Table1[[#This Row],[Codigo_insumo]],BD_Insumos!$B:$E,4),"")</f>
        <v/>
      </c>
      <c r="H11203" s="139"/>
      <c r="I11203" s="5" t="s">
        <v>457</v>
      </c>
      <c r="J11203" s="20" t="str">
        <f t="shared" si="175"/>
        <v/>
      </c>
      <c r="K11203" s="21">
        <f>IF(I11203&lt;&gt;"",SUMIF(Table1[Codigo_servico],A11203,Table1[Subtotal_insumo]),"")</f>
        <v>230.09721199155206</v>
      </c>
      <c r="L11203" s="17" t="str">
        <f>IF(Table1[[#This Row],[Ordem_insumos]]&lt;&gt;0,VLOOKUP(Table1[[#This Row],[Codigo_servico]],Preencher_Orcamento!$B:$D,3,FALSE)*Table1[[#This Row],[Qtde_insumo]],"")</f>
        <v/>
      </c>
      <c r="M11203" s="17" t="str">
        <f>IF(Table1[[#This Row],[Ordem_insumos]]&lt;&gt;0,VLOOKUP(Table1[[#This Row],[Codigo_servico]],Preencher_Orcamento!$B:$D,3,FALSE)*Table1[[#This Row],[Subtotal_insumo]],"")</f>
        <v/>
      </c>
    </row>
    <row r="11204" spans="1:13" x14ac:dyDescent="0.25">
      <c r="A11204" s="6">
        <v>170330</v>
      </c>
      <c r="B11204" s="126">
        <v>1</v>
      </c>
      <c r="C11204" s="133"/>
      <c r="D11204" s="134">
        <v>2075</v>
      </c>
      <c r="E11204" s="7" t="s">
        <v>2199</v>
      </c>
      <c r="F11204" s="8" t="s">
        <v>2140</v>
      </c>
      <c r="G11204" s="16">
        <f>IFERROR(VLOOKUP(Table1[[#This Row],[Codigo_insumo]],BD_Insumos!$B:$E,4),"")</f>
        <v>15.599673853371913</v>
      </c>
      <c r="H11204" s="140">
        <v>0.24</v>
      </c>
      <c r="I11204" s="9"/>
      <c r="J11204" s="22">
        <f t="shared" si="175"/>
        <v>3.7439217248092591</v>
      </c>
      <c r="K11204" s="22" t="str">
        <f>IF(I11204&lt;&gt;"",SUMIF(Table1[Codigo_servico],A11204,Table1[Subtotal_insumo]),"")</f>
        <v/>
      </c>
      <c r="L11204" s="16">
        <f>IF(Table1[[#This Row],[Ordem_insumos]]&lt;&gt;0,VLOOKUP(Table1[[#This Row],[Codigo_servico]],Preencher_Orcamento!$B:$D,3,FALSE)*Table1[[#This Row],[Qtde_insumo]],"")</f>
        <v>0</v>
      </c>
      <c r="M11204" s="16">
        <f>IF(Table1[[#This Row],[Ordem_insumos]]&lt;&gt;0,VLOOKUP(Table1[[#This Row],[Codigo_servico]],Preencher_Orcamento!$B:$D,3,FALSE)*Table1[[#This Row],[Subtotal_insumo]],"")</f>
        <v>0</v>
      </c>
    </row>
    <row r="11205" spans="1:13" x14ac:dyDescent="0.25">
      <c r="A11205" s="6">
        <v>170330</v>
      </c>
      <c r="B11205" s="126">
        <v>2</v>
      </c>
      <c r="C11205" s="133"/>
      <c r="D11205" s="134">
        <v>2076</v>
      </c>
      <c r="E11205" s="7" t="s">
        <v>2200</v>
      </c>
      <c r="F11205" s="8" t="s">
        <v>2140</v>
      </c>
      <c r="G11205" s="16">
        <f>IFERROR(VLOOKUP(Table1[[#This Row],[Codigo_insumo]],BD_Insumos!$B:$E,4),"")</f>
        <v>12.645924541907611</v>
      </c>
      <c r="H11205" s="140">
        <v>0.09</v>
      </c>
      <c r="I11205" s="9"/>
      <c r="J11205" s="22">
        <f t="shared" si="175"/>
        <v>1.1381332087716849</v>
      </c>
      <c r="K11205" s="22" t="str">
        <f>IF(I11205&lt;&gt;"",SUMIF(Table1[Codigo_servico],A11205,Table1[Subtotal_insumo]),"")</f>
        <v/>
      </c>
      <c r="L11205" s="16">
        <f>IF(Table1[[#This Row],[Ordem_insumos]]&lt;&gt;0,VLOOKUP(Table1[[#This Row],[Codigo_servico]],Preencher_Orcamento!$B:$D,3,FALSE)*Table1[[#This Row],[Qtde_insumo]],"")</f>
        <v>0</v>
      </c>
      <c r="M11205" s="16">
        <f>IF(Table1[[#This Row],[Ordem_insumos]]&lt;&gt;0,VLOOKUP(Table1[[#This Row],[Codigo_servico]],Preencher_Orcamento!$B:$D,3,FALSE)*Table1[[#This Row],[Subtotal_insumo]],"")</f>
        <v>0</v>
      </c>
    </row>
    <row r="11206" spans="1:13" ht="39" x14ac:dyDescent="0.25">
      <c r="A11206" s="6">
        <v>170330</v>
      </c>
      <c r="B11206" s="126">
        <v>3</v>
      </c>
      <c r="C11206" s="133"/>
      <c r="D11206" s="134">
        <v>37507</v>
      </c>
      <c r="E11206" s="7" t="s">
        <v>829</v>
      </c>
      <c r="F11206" s="8" t="s">
        <v>170</v>
      </c>
      <c r="G11206" s="16">
        <f>IFERROR(VLOOKUP(Table1[[#This Row],[Codigo_insumo]],BD_Insumos!$B:$E,4),"")</f>
        <v>10.81</v>
      </c>
      <c r="H11206" s="140">
        <v>2.16</v>
      </c>
      <c r="I11206" s="9"/>
      <c r="J11206" s="22">
        <f t="shared" si="175"/>
        <v>23.349600000000002</v>
      </c>
      <c r="K11206" s="22" t="str">
        <f>IF(I11206&lt;&gt;"",SUMIF(Table1[Codigo_servico],A11206,Table1[Subtotal_insumo]),"")</f>
        <v/>
      </c>
      <c r="L11206" s="16">
        <f>IF(Table1[[#This Row],[Ordem_insumos]]&lt;&gt;0,VLOOKUP(Table1[[#This Row],[Codigo_servico]],Preencher_Orcamento!$B:$D,3,FALSE)*Table1[[#This Row],[Qtde_insumo]],"")</f>
        <v>0</v>
      </c>
      <c r="M11206" s="16">
        <f>IF(Table1[[#This Row],[Ordem_insumos]]&lt;&gt;0,VLOOKUP(Table1[[#This Row],[Codigo_servico]],Preencher_Orcamento!$B:$D,3,FALSE)*Table1[[#This Row],[Subtotal_insumo]],"")</f>
        <v>0</v>
      </c>
    </row>
    <row r="11207" spans="1:13" x14ac:dyDescent="0.25">
      <c r="A11207" s="6">
        <v>170330</v>
      </c>
      <c r="B11207" s="126">
        <v>4</v>
      </c>
      <c r="C11207" s="133"/>
      <c r="D11207" s="134">
        <v>2080</v>
      </c>
      <c r="E11207" s="7" t="s">
        <v>2201</v>
      </c>
      <c r="F11207" s="8" t="s">
        <v>2140</v>
      </c>
      <c r="G11207" s="16">
        <f>IFERROR(VLOOKUP(Table1[[#This Row],[Codigo_insumo]],BD_Insumos!$B:$E,4),"")</f>
        <v>22.892652863819865</v>
      </c>
      <c r="H11207" s="140">
        <v>1.61</v>
      </c>
      <c r="I11207" s="9"/>
      <c r="J11207" s="22">
        <f t="shared" si="175"/>
        <v>36.857171110749988</v>
      </c>
      <c r="K11207" s="22" t="str">
        <f>IF(I11207&lt;&gt;"",SUMIF(Table1[Codigo_servico],A11207,Table1[Subtotal_insumo]),"")</f>
        <v/>
      </c>
      <c r="L11207" s="16">
        <f>IF(Table1[[#This Row],[Ordem_insumos]]&lt;&gt;0,VLOOKUP(Table1[[#This Row],[Codigo_servico]],Preencher_Orcamento!$B:$D,3,FALSE)*Table1[[#This Row],[Qtde_insumo]],"")</f>
        <v>0</v>
      </c>
      <c r="M11207" s="16">
        <f>IF(Table1[[#This Row],[Ordem_insumos]]&lt;&gt;0,VLOOKUP(Table1[[#This Row],[Codigo_servico]],Preencher_Orcamento!$B:$D,3,FALSE)*Table1[[#This Row],[Subtotal_insumo]],"")</f>
        <v>0</v>
      </c>
    </row>
    <row r="11208" spans="1:13" x14ac:dyDescent="0.25">
      <c r="A11208" s="6">
        <v>170330</v>
      </c>
      <c r="B11208" s="126">
        <v>5</v>
      </c>
      <c r="C11208" s="133"/>
      <c r="D11208" s="134">
        <v>2081</v>
      </c>
      <c r="E11208" s="7" t="s">
        <v>2202</v>
      </c>
      <c r="F11208" s="8" t="s">
        <v>2140</v>
      </c>
      <c r="G11208" s="18">
        <f>IFERROR(VLOOKUP(Table1[[#This Row],[Codigo_insumo]],BD_Insumos!$B:$E,4),"")</f>
        <v>13.94838954334932</v>
      </c>
      <c r="H11208" s="140">
        <v>1.32</v>
      </c>
      <c r="I11208" s="9"/>
      <c r="J11208" s="23">
        <f t="shared" si="175"/>
        <v>18.411874197221103</v>
      </c>
      <c r="K11208" s="22" t="str">
        <f>IF(I11208&lt;&gt;"",SUMIF(Table1[Codigo_servico],A11208,Table1[Subtotal_insumo]),"")</f>
        <v/>
      </c>
      <c r="L11208" s="18">
        <f>IF(Table1[[#This Row],[Ordem_insumos]]&lt;&gt;0,VLOOKUP(Table1[[#This Row],[Codigo_servico]],Preencher_Orcamento!$B:$D,3,FALSE)*Table1[[#This Row],[Qtde_insumo]],"")</f>
        <v>0</v>
      </c>
      <c r="M11208" s="18">
        <f>IF(Table1[[#This Row],[Ordem_insumos]]&lt;&gt;0,VLOOKUP(Table1[[#This Row],[Codigo_servico]],Preencher_Orcamento!$B:$D,3,FALSE)*Table1[[#This Row],[Subtotal_insumo]],"")</f>
        <v>0</v>
      </c>
    </row>
    <row r="11209" spans="1:13" ht="26.25" x14ac:dyDescent="0.25">
      <c r="A11209" s="6">
        <v>170330</v>
      </c>
      <c r="B11209" s="126">
        <v>6</v>
      </c>
      <c r="C11209" s="133"/>
      <c r="D11209" s="134">
        <v>19065</v>
      </c>
      <c r="E11209" s="7" t="s">
        <v>417</v>
      </c>
      <c r="F11209" s="8" t="s">
        <v>5</v>
      </c>
      <c r="G11209" s="18">
        <f>IFERROR(VLOOKUP(Table1[[#This Row],[Codigo_insumo]],BD_Insumos!$B:$E,4),"")</f>
        <v>11.72</v>
      </c>
      <c r="H11209" s="140">
        <v>8</v>
      </c>
      <c r="I11209" s="9"/>
      <c r="J11209" s="23">
        <f t="shared" si="175"/>
        <v>93.76</v>
      </c>
      <c r="K11209" s="22" t="str">
        <f>IF(I11209&lt;&gt;"",SUMIF(Table1[Codigo_servico],A11209,Table1[Subtotal_insumo]),"")</f>
        <v/>
      </c>
      <c r="L11209" s="18">
        <f>IF(Table1[[#This Row],[Ordem_insumos]]&lt;&gt;0,VLOOKUP(Table1[[#This Row],[Codigo_servico]],Preencher_Orcamento!$B:$D,3,FALSE)*Table1[[#This Row],[Qtde_insumo]],"")</f>
        <v>0</v>
      </c>
      <c r="M11209" s="18">
        <f>IF(Table1[[#This Row],[Ordem_insumos]]&lt;&gt;0,VLOOKUP(Table1[[#This Row],[Codigo_servico]],Preencher_Orcamento!$B:$D,3,FALSE)*Table1[[#This Row],[Subtotal_insumo]],"")</f>
        <v>0</v>
      </c>
    </row>
    <row r="11210" spans="1:13" x14ac:dyDescent="0.25">
      <c r="A11210" s="6">
        <v>170330</v>
      </c>
      <c r="B11210" s="126">
        <v>7</v>
      </c>
      <c r="C11210" s="133"/>
      <c r="D11210" s="134">
        <v>37540</v>
      </c>
      <c r="E11210" s="7" t="s">
        <v>838</v>
      </c>
      <c r="F11210" s="8" t="s">
        <v>457</v>
      </c>
      <c r="G11210" s="18">
        <f>IFERROR(VLOOKUP(Table1[[#This Row],[Codigo_insumo]],BD_Insumos!$B:$E,4),"")</f>
        <v>0.39579999999999999</v>
      </c>
      <c r="H11210" s="140">
        <v>0.3</v>
      </c>
      <c r="I11210" s="9"/>
      <c r="J11210" s="23">
        <f t="shared" si="175"/>
        <v>0.11873999999999998</v>
      </c>
      <c r="K11210" s="22" t="str">
        <f>IF(I11210&lt;&gt;"",SUMIF(Table1[Codigo_servico],A11210,Table1[Subtotal_insumo]),"")</f>
        <v/>
      </c>
      <c r="L11210" s="18">
        <f>IF(Table1[[#This Row],[Ordem_insumos]]&lt;&gt;0,VLOOKUP(Table1[[#This Row],[Codigo_servico]],Preencher_Orcamento!$B:$D,3,FALSE)*Table1[[#This Row],[Qtde_insumo]],"")</f>
        <v>0</v>
      </c>
      <c r="M11210" s="18">
        <f>IF(Table1[[#This Row],[Ordem_insumos]]&lt;&gt;0,VLOOKUP(Table1[[#This Row],[Codigo_servico]],Preencher_Orcamento!$B:$D,3,FALSE)*Table1[[#This Row],[Subtotal_insumo]],"")</f>
        <v>0</v>
      </c>
    </row>
    <row r="11211" spans="1:13" x14ac:dyDescent="0.25">
      <c r="A11211" s="6">
        <v>170330</v>
      </c>
      <c r="B11211" s="126">
        <v>8</v>
      </c>
      <c r="C11211" s="133"/>
      <c r="D11211" s="134">
        <v>37582</v>
      </c>
      <c r="E11211" s="7" t="s">
        <v>852</v>
      </c>
      <c r="F11211" s="8" t="s">
        <v>168</v>
      </c>
      <c r="G11211" s="18">
        <f>IFERROR(VLOOKUP(Table1[[#This Row],[Codigo_insumo]],BD_Insumos!$B:$E,4),"")</f>
        <v>52.621499999999997</v>
      </c>
      <c r="H11211" s="140">
        <v>0.65449999999999997</v>
      </c>
      <c r="I11211" s="9"/>
      <c r="J11211" s="23">
        <f t="shared" si="175"/>
        <v>34.440771749999996</v>
      </c>
      <c r="K11211" s="22" t="str">
        <f>IF(I11211&lt;&gt;"",SUMIF(Table1[Codigo_servico],A11211,Table1[Subtotal_insumo]),"")</f>
        <v/>
      </c>
      <c r="L11211" s="18">
        <f>IF(Table1[[#This Row],[Ordem_insumos]]&lt;&gt;0,VLOOKUP(Table1[[#This Row],[Codigo_servico]],Preencher_Orcamento!$B:$D,3,FALSE)*Table1[[#This Row],[Qtde_insumo]],"")</f>
        <v>0</v>
      </c>
      <c r="M11211" s="18">
        <f>IF(Table1[[#This Row],[Ordem_insumos]]&lt;&gt;0,VLOOKUP(Table1[[#This Row],[Codigo_servico]],Preencher_Orcamento!$B:$D,3,FALSE)*Table1[[#This Row],[Subtotal_insumo]],"")</f>
        <v>0</v>
      </c>
    </row>
    <row r="11212" spans="1:13" ht="26.25" x14ac:dyDescent="0.25">
      <c r="A11212" s="6">
        <v>170330</v>
      </c>
      <c r="B11212" s="126">
        <v>9</v>
      </c>
      <c r="C11212" s="133"/>
      <c r="D11212" s="134">
        <v>17046</v>
      </c>
      <c r="E11212" s="7" t="s">
        <v>379</v>
      </c>
      <c r="F11212" s="8" t="s">
        <v>457</v>
      </c>
      <c r="G11212" s="18">
        <f>IFERROR(VLOOKUP(Table1[[#This Row],[Codigo_insumo]],BD_Insumos!$B:$E,4),"")</f>
        <v>1.3055000000000001</v>
      </c>
      <c r="H11212" s="140">
        <v>14</v>
      </c>
      <c r="I11212" s="9"/>
      <c r="J11212" s="23">
        <f t="shared" si="175"/>
        <v>18.277000000000001</v>
      </c>
      <c r="K11212" s="22" t="str">
        <f>IF(I11212&lt;&gt;"",SUMIF(Table1[Codigo_servico],A11212,Table1[Subtotal_insumo]),"")</f>
        <v/>
      </c>
      <c r="L11212" s="18">
        <f>IF(Table1[[#This Row],[Ordem_insumos]]&lt;&gt;0,VLOOKUP(Table1[[#This Row],[Codigo_servico]],Preencher_Orcamento!$B:$D,3,FALSE)*Table1[[#This Row],[Qtde_insumo]],"")</f>
        <v>0</v>
      </c>
      <c r="M11212" s="18">
        <f>IF(Table1[[#This Row],[Ordem_insumos]]&lt;&gt;0,VLOOKUP(Table1[[#This Row],[Codigo_servico]],Preencher_Orcamento!$B:$D,3,FALSE)*Table1[[#This Row],[Subtotal_insumo]],"")</f>
        <v>0</v>
      </c>
    </row>
    <row r="11213" spans="1:13" x14ac:dyDescent="0.25">
      <c r="A11213" s="3">
        <v>170350</v>
      </c>
      <c r="B11213" s="125">
        <v>0</v>
      </c>
      <c r="C11213" s="131" t="s">
        <v>4469</v>
      </c>
      <c r="D11213" s="132"/>
      <c r="E11213" s="4"/>
      <c r="F11213" s="4"/>
      <c r="G11213" s="17" t="str">
        <f>IFERROR(VLOOKUP(Table1[[#This Row],[Codigo_insumo]],BD_Insumos!$B:$E,4),"")</f>
        <v/>
      </c>
      <c r="H11213" s="139"/>
      <c r="I11213" s="5" t="s">
        <v>170</v>
      </c>
      <c r="J11213" s="20" t="str">
        <f t="shared" si="175"/>
        <v/>
      </c>
      <c r="K11213" s="21">
        <f>IF(I11213&lt;&gt;"",SUMIF(Table1[Codigo_servico],A11213,Table1[Subtotal_insumo]),"")</f>
        <v>63.031238677206375</v>
      </c>
      <c r="L11213" s="17" t="str">
        <f>IF(Table1[[#This Row],[Ordem_insumos]]&lt;&gt;0,VLOOKUP(Table1[[#This Row],[Codigo_servico]],Preencher_Orcamento!$B:$D,3,FALSE)*Table1[[#This Row],[Qtde_insumo]],"")</f>
        <v/>
      </c>
      <c r="M11213" s="17" t="str">
        <f>IF(Table1[[#This Row],[Ordem_insumos]]&lt;&gt;0,VLOOKUP(Table1[[#This Row],[Codigo_servico]],Preencher_Orcamento!$B:$D,3,FALSE)*Table1[[#This Row],[Subtotal_insumo]],"")</f>
        <v/>
      </c>
    </row>
    <row r="11214" spans="1:13" x14ac:dyDescent="0.25">
      <c r="A11214" s="6">
        <v>170350</v>
      </c>
      <c r="B11214" s="126">
        <v>1</v>
      </c>
      <c r="C11214" s="133"/>
      <c r="D11214" s="134">
        <v>10543</v>
      </c>
      <c r="E11214" s="7" t="s">
        <v>91</v>
      </c>
      <c r="F11214" s="8" t="s">
        <v>58</v>
      </c>
      <c r="G11214" s="16">
        <f>IFERROR(VLOOKUP(Table1[[#This Row],[Codigo_insumo]],BD_Insumos!$B:$E,4),"")</f>
        <v>67.283799999999999</v>
      </c>
      <c r="H11214" s="140">
        <v>0.1</v>
      </c>
      <c r="I11214" s="9"/>
      <c r="J11214" s="22">
        <f t="shared" si="175"/>
        <v>6.7283800000000005</v>
      </c>
      <c r="K11214" s="22" t="str">
        <f>IF(I11214&lt;&gt;"",SUMIF(Table1[Codigo_servico],A11214,Table1[Subtotal_insumo]),"")</f>
        <v/>
      </c>
      <c r="L11214" s="16">
        <f>IF(Table1[[#This Row],[Ordem_insumos]]&lt;&gt;0,VLOOKUP(Table1[[#This Row],[Codigo_servico]],Preencher_Orcamento!$B:$D,3,FALSE)*Table1[[#This Row],[Qtde_insumo]],"")</f>
        <v>0</v>
      </c>
      <c r="M11214" s="16">
        <f>IF(Table1[[#This Row],[Ordem_insumos]]&lt;&gt;0,VLOOKUP(Table1[[#This Row],[Codigo_servico]],Preencher_Orcamento!$B:$D,3,FALSE)*Table1[[#This Row],[Subtotal_insumo]],"")</f>
        <v>0</v>
      </c>
    </row>
    <row r="11215" spans="1:13" x14ac:dyDescent="0.25">
      <c r="A11215" s="6">
        <v>170350</v>
      </c>
      <c r="B11215" s="126">
        <v>2</v>
      </c>
      <c r="C11215" s="133"/>
      <c r="D11215" s="134">
        <v>2099</v>
      </c>
      <c r="E11215" s="7" t="s">
        <v>2205</v>
      </c>
      <c r="F11215" s="8" t="s">
        <v>2140</v>
      </c>
      <c r="G11215" s="16">
        <f>IFERROR(VLOOKUP(Table1[[#This Row],[Codigo_insumo]],BD_Insumos!$B:$E,4),"")</f>
        <v>12.627877718847255</v>
      </c>
      <c r="H11215" s="140">
        <v>2.09</v>
      </c>
      <c r="I11215" s="9"/>
      <c r="J11215" s="22">
        <f t="shared" si="175"/>
        <v>26.39226443239076</v>
      </c>
      <c r="K11215" s="22" t="str">
        <f>IF(I11215&lt;&gt;"",SUMIF(Table1[Codigo_servico],A11215,Table1[Subtotal_insumo]),"")</f>
        <v/>
      </c>
      <c r="L11215" s="16">
        <f>IF(Table1[[#This Row],[Ordem_insumos]]&lt;&gt;0,VLOOKUP(Table1[[#This Row],[Codigo_servico]],Preencher_Orcamento!$B:$D,3,FALSE)*Table1[[#This Row],[Qtde_insumo]],"")</f>
        <v>0</v>
      </c>
      <c r="M11215" s="16">
        <f>IF(Table1[[#This Row],[Ordem_insumos]]&lt;&gt;0,VLOOKUP(Table1[[#This Row],[Codigo_servico]],Preencher_Orcamento!$B:$D,3,FALSE)*Table1[[#This Row],[Subtotal_insumo]],"")</f>
        <v>0</v>
      </c>
    </row>
    <row r="11216" spans="1:13" x14ac:dyDescent="0.25">
      <c r="A11216" s="6">
        <v>170350</v>
      </c>
      <c r="B11216" s="126">
        <v>3</v>
      </c>
      <c r="C11216" s="133"/>
      <c r="D11216" s="134">
        <v>10608</v>
      </c>
      <c r="E11216" s="7" t="s">
        <v>118</v>
      </c>
      <c r="F11216" s="8" t="s">
        <v>58</v>
      </c>
      <c r="G11216" s="18">
        <f>IFERROR(VLOOKUP(Table1[[#This Row],[Codigo_insumo]],BD_Insumos!$B:$E,4),"")</f>
        <v>238.17070000000001</v>
      </c>
      <c r="H11216" s="140">
        <v>7.0000000000000007E-2</v>
      </c>
      <c r="I11216" s="9"/>
      <c r="J11216" s="23">
        <f t="shared" si="175"/>
        <v>16.671949000000001</v>
      </c>
      <c r="K11216" s="22" t="str">
        <f>IF(I11216&lt;&gt;"",SUMIF(Table1[Codigo_servico],A11216,Table1[Subtotal_insumo]),"")</f>
        <v/>
      </c>
      <c r="L11216" s="18">
        <f>IF(Table1[[#This Row],[Ordem_insumos]]&lt;&gt;0,VLOOKUP(Table1[[#This Row],[Codigo_servico]],Preencher_Orcamento!$B:$D,3,FALSE)*Table1[[#This Row],[Qtde_insumo]],"")</f>
        <v>0</v>
      </c>
      <c r="M11216" s="18">
        <f>IF(Table1[[#This Row],[Ordem_insumos]]&lt;&gt;0,VLOOKUP(Table1[[#This Row],[Codigo_servico]],Preencher_Orcamento!$B:$D,3,FALSE)*Table1[[#This Row],[Subtotal_insumo]],"")</f>
        <v>0</v>
      </c>
    </row>
    <row r="11217" spans="1:13" x14ac:dyDescent="0.25">
      <c r="A11217" s="6">
        <v>170350</v>
      </c>
      <c r="B11217" s="126">
        <v>4</v>
      </c>
      <c r="C11217" s="133"/>
      <c r="D11217" s="134">
        <v>11068</v>
      </c>
      <c r="E11217" s="7" t="s">
        <v>184</v>
      </c>
      <c r="F11217" s="8" t="s">
        <v>5</v>
      </c>
      <c r="G11217" s="18">
        <f>IFERROR(VLOOKUP(Table1[[#This Row],[Codigo_insumo]],BD_Insumos!$B:$E,4),"")</f>
        <v>0.87150000000000005</v>
      </c>
      <c r="H11217" s="140">
        <v>0.85</v>
      </c>
      <c r="I11217" s="9"/>
      <c r="J11217" s="23">
        <f t="shared" si="175"/>
        <v>0.74077500000000007</v>
      </c>
      <c r="K11217" s="22" t="str">
        <f>IF(I11217&lt;&gt;"",SUMIF(Table1[Codigo_servico],A11217,Table1[Subtotal_insumo]),"")</f>
        <v/>
      </c>
      <c r="L11217" s="18">
        <f>IF(Table1[[#This Row],[Ordem_insumos]]&lt;&gt;0,VLOOKUP(Table1[[#This Row],[Codigo_servico]],Preencher_Orcamento!$B:$D,3,FALSE)*Table1[[#This Row],[Qtde_insumo]],"")</f>
        <v>0</v>
      </c>
      <c r="M11217" s="18">
        <f>IF(Table1[[#This Row],[Ordem_insumos]]&lt;&gt;0,VLOOKUP(Table1[[#This Row],[Codigo_servico]],Preencher_Orcamento!$B:$D,3,FALSE)*Table1[[#This Row],[Subtotal_insumo]],"")</f>
        <v>0</v>
      </c>
    </row>
    <row r="11218" spans="1:13" ht="26.25" x14ac:dyDescent="0.25">
      <c r="A11218" s="6">
        <v>170350</v>
      </c>
      <c r="B11218" s="126">
        <v>5</v>
      </c>
      <c r="C11218" s="133"/>
      <c r="D11218" s="134">
        <v>14040</v>
      </c>
      <c r="E11218" s="7" t="s">
        <v>299</v>
      </c>
      <c r="F11218" s="8" t="s">
        <v>168</v>
      </c>
      <c r="G11218" s="18">
        <f>IFERROR(VLOOKUP(Table1[[#This Row],[Codigo_insumo]],BD_Insumos!$B:$E,4),"")</f>
        <v>7.3939000000000004</v>
      </c>
      <c r="H11218" s="140">
        <v>0.06</v>
      </c>
      <c r="I11218" s="9"/>
      <c r="J11218" s="23">
        <f t="shared" si="175"/>
        <v>0.44363400000000003</v>
      </c>
      <c r="K11218" s="22" t="str">
        <f>IF(I11218&lt;&gt;"",SUMIF(Table1[Codigo_servico],A11218,Table1[Subtotal_insumo]),"")</f>
        <v/>
      </c>
      <c r="L11218" s="18">
        <f>IF(Table1[[#This Row],[Ordem_insumos]]&lt;&gt;0,VLOOKUP(Table1[[#This Row],[Codigo_servico]],Preencher_Orcamento!$B:$D,3,FALSE)*Table1[[#This Row],[Qtde_insumo]],"")</f>
        <v>0</v>
      </c>
      <c r="M11218" s="18">
        <f>IF(Table1[[#This Row],[Ordem_insumos]]&lt;&gt;0,VLOOKUP(Table1[[#This Row],[Codigo_servico]],Preencher_Orcamento!$B:$D,3,FALSE)*Table1[[#This Row],[Subtotal_insumo]],"")</f>
        <v>0</v>
      </c>
    </row>
    <row r="11219" spans="1:13" x14ac:dyDescent="0.25">
      <c r="A11219" s="6">
        <v>170350</v>
      </c>
      <c r="B11219" s="126">
        <v>6</v>
      </c>
      <c r="C11219" s="133"/>
      <c r="D11219" s="134">
        <v>2020</v>
      </c>
      <c r="E11219" s="7" t="s">
        <v>2188</v>
      </c>
      <c r="F11219" s="8" t="s">
        <v>2140</v>
      </c>
      <c r="G11219" s="18">
        <f>IFERROR(VLOOKUP(Table1[[#This Row],[Codigo_insumo]],BD_Insumos!$B:$E,4),"")</f>
        <v>15.860837164231068</v>
      </c>
      <c r="H11219" s="140">
        <v>0.76</v>
      </c>
      <c r="I11219" s="9"/>
      <c r="J11219" s="23">
        <f t="shared" si="175"/>
        <v>12.054236244815613</v>
      </c>
      <c r="K11219" s="22" t="str">
        <f>IF(I11219&lt;&gt;"",SUMIF(Table1[Codigo_servico],A11219,Table1[Subtotal_insumo]),"")</f>
        <v/>
      </c>
      <c r="L11219" s="18">
        <f>IF(Table1[[#This Row],[Ordem_insumos]]&lt;&gt;0,VLOOKUP(Table1[[#This Row],[Codigo_servico]],Preencher_Orcamento!$B:$D,3,FALSE)*Table1[[#This Row],[Qtde_insumo]],"")</f>
        <v>0</v>
      </c>
      <c r="M11219" s="18">
        <f>IF(Table1[[#This Row],[Ordem_insumos]]&lt;&gt;0,VLOOKUP(Table1[[#This Row],[Codigo_servico]],Preencher_Orcamento!$B:$D,3,FALSE)*Table1[[#This Row],[Subtotal_insumo]],"")</f>
        <v>0</v>
      </c>
    </row>
    <row r="11220" spans="1:13" x14ac:dyDescent="0.25">
      <c r="A11220" s="3">
        <v>170351</v>
      </c>
      <c r="B11220" s="125">
        <v>0</v>
      </c>
      <c r="C11220" s="131" t="s">
        <v>4470</v>
      </c>
      <c r="D11220" s="132"/>
      <c r="E11220" s="4"/>
      <c r="F11220" s="4"/>
      <c r="G11220" s="17" t="str">
        <f>IFERROR(VLOOKUP(Table1[[#This Row],[Codigo_insumo]],BD_Insumos!$B:$E,4),"")</f>
        <v/>
      </c>
      <c r="H11220" s="139"/>
      <c r="I11220" s="5" t="s">
        <v>170</v>
      </c>
      <c r="J11220" s="20" t="str">
        <f t="shared" si="175"/>
        <v/>
      </c>
      <c r="K11220" s="21">
        <f>IF(I11220&lt;&gt;"",SUMIF(Table1[Codigo_servico],A11220,Table1[Subtotal_insumo]),"")</f>
        <v>73.234468974590982</v>
      </c>
      <c r="L11220" s="17" t="str">
        <f>IF(Table1[[#This Row],[Ordem_insumos]]&lt;&gt;0,VLOOKUP(Table1[[#This Row],[Codigo_servico]],Preencher_Orcamento!$B:$D,3,FALSE)*Table1[[#This Row],[Qtde_insumo]],"")</f>
        <v/>
      </c>
      <c r="M11220" s="17" t="str">
        <f>IF(Table1[[#This Row],[Ordem_insumos]]&lt;&gt;0,VLOOKUP(Table1[[#This Row],[Codigo_servico]],Preencher_Orcamento!$B:$D,3,FALSE)*Table1[[#This Row],[Subtotal_insumo]],"")</f>
        <v/>
      </c>
    </row>
    <row r="11221" spans="1:13" ht="39" x14ac:dyDescent="0.25">
      <c r="A11221" s="6">
        <v>170351</v>
      </c>
      <c r="B11221" s="126">
        <v>1</v>
      </c>
      <c r="C11221" s="133"/>
      <c r="D11221" s="134">
        <v>11530</v>
      </c>
      <c r="E11221" s="7" t="s">
        <v>218</v>
      </c>
      <c r="F11221" s="8" t="s">
        <v>170</v>
      </c>
      <c r="G11221" s="16">
        <f>IFERROR(VLOOKUP(Table1[[#This Row],[Codigo_insumo]],BD_Insumos!$B:$E,4),"")</f>
        <v>4.4467999999999996</v>
      </c>
      <c r="H11221" s="140">
        <v>2.2000000000000002</v>
      </c>
      <c r="I11221" s="9"/>
      <c r="J11221" s="22">
        <f t="shared" si="175"/>
        <v>9.7829599999999992</v>
      </c>
      <c r="K11221" s="22" t="str">
        <f>IF(I11221&lt;&gt;"",SUMIF(Table1[Codigo_servico],A11221,Table1[Subtotal_insumo]),"")</f>
        <v/>
      </c>
      <c r="L11221" s="16">
        <f>IF(Table1[[#This Row],[Ordem_insumos]]&lt;&gt;0,VLOOKUP(Table1[[#This Row],[Codigo_servico]],Preencher_Orcamento!$B:$D,3,FALSE)*Table1[[#This Row],[Qtde_insumo]],"")</f>
        <v>0</v>
      </c>
      <c r="M11221" s="16">
        <f>IF(Table1[[#This Row],[Ordem_insumos]]&lt;&gt;0,VLOOKUP(Table1[[#This Row],[Codigo_servico]],Preencher_Orcamento!$B:$D,3,FALSE)*Table1[[#This Row],[Subtotal_insumo]],"")</f>
        <v>0</v>
      </c>
    </row>
    <row r="11222" spans="1:13" x14ac:dyDescent="0.25">
      <c r="A11222" s="6">
        <v>170351</v>
      </c>
      <c r="B11222" s="126">
        <v>2</v>
      </c>
      <c r="C11222" s="133"/>
      <c r="D11222" s="134">
        <v>2015</v>
      </c>
      <c r="E11222" s="7" t="s">
        <v>2186</v>
      </c>
      <c r="F11222" s="8" t="s">
        <v>2140</v>
      </c>
      <c r="G11222" s="16">
        <f>IFERROR(VLOOKUP(Table1[[#This Row],[Codigo_insumo]],BD_Insumos!$B:$E,4),"")</f>
        <v>16.259414142106937</v>
      </c>
      <c r="H11222" s="140">
        <v>0.04</v>
      </c>
      <c r="I11222" s="9"/>
      <c r="J11222" s="22">
        <f t="shared" si="175"/>
        <v>0.65037656568427749</v>
      </c>
      <c r="K11222" s="22" t="str">
        <f>IF(I11222&lt;&gt;"",SUMIF(Table1[Codigo_servico],A11222,Table1[Subtotal_insumo]),"")</f>
        <v/>
      </c>
      <c r="L11222" s="16">
        <f>IF(Table1[[#This Row],[Ordem_insumos]]&lt;&gt;0,VLOOKUP(Table1[[#This Row],[Codigo_servico]],Preencher_Orcamento!$B:$D,3,FALSE)*Table1[[#This Row],[Qtde_insumo]],"")</f>
        <v>0</v>
      </c>
      <c r="M11222" s="16">
        <f>IF(Table1[[#This Row],[Ordem_insumos]]&lt;&gt;0,VLOOKUP(Table1[[#This Row],[Codigo_servico]],Preencher_Orcamento!$B:$D,3,FALSE)*Table1[[#This Row],[Subtotal_insumo]],"")</f>
        <v>0</v>
      </c>
    </row>
    <row r="11223" spans="1:13" ht="26.25" x14ac:dyDescent="0.25">
      <c r="A11223" s="6">
        <v>170351</v>
      </c>
      <c r="B11223" s="126">
        <v>3</v>
      </c>
      <c r="C11223" s="133"/>
      <c r="D11223" s="134">
        <v>2016</v>
      </c>
      <c r="E11223" s="7" t="s">
        <v>2187</v>
      </c>
      <c r="F11223" s="8" t="s">
        <v>2140</v>
      </c>
      <c r="G11223" s="16">
        <f>IFERROR(VLOOKUP(Table1[[#This Row],[Codigo_insumo]],BD_Insumos!$B:$E,4),"")</f>
        <v>13.188618292508322</v>
      </c>
      <c r="H11223" s="140">
        <v>0.04</v>
      </c>
      <c r="I11223" s="9"/>
      <c r="J11223" s="22">
        <f t="shared" si="175"/>
        <v>0.52754473170033289</v>
      </c>
      <c r="K11223" s="22" t="str">
        <f>IF(I11223&lt;&gt;"",SUMIF(Table1[Codigo_servico],A11223,Table1[Subtotal_insumo]),"")</f>
        <v/>
      </c>
      <c r="L11223" s="16">
        <f>IF(Table1[[#This Row],[Ordem_insumos]]&lt;&gt;0,VLOOKUP(Table1[[#This Row],[Codigo_servico]],Preencher_Orcamento!$B:$D,3,FALSE)*Table1[[#This Row],[Qtde_insumo]],"")</f>
        <v>0</v>
      </c>
      <c r="M11223" s="16">
        <f>IF(Table1[[#This Row],[Ordem_insumos]]&lt;&gt;0,VLOOKUP(Table1[[#This Row],[Codigo_servico]],Preencher_Orcamento!$B:$D,3,FALSE)*Table1[[#This Row],[Subtotal_insumo]],"")</f>
        <v>0</v>
      </c>
    </row>
    <row r="11224" spans="1:13" x14ac:dyDescent="0.25">
      <c r="A11224" s="6">
        <v>170351</v>
      </c>
      <c r="B11224" s="126">
        <v>4</v>
      </c>
      <c r="C11224" s="133"/>
      <c r="D11224" s="134">
        <v>2099</v>
      </c>
      <c r="E11224" s="7" t="s">
        <v>2205</v>
      </c>
      <c r="F11224" s="8" t="s">
        <v>2140</v>
      </c>
      <c r="G11224" s="16">
        <f>IFERROR(VLOOKUP(Table1[[#This Row],[Codigo_insumo]],BD_Insumos!$B:$E,4),"")</f>
        <v>12.627877718847255</v>
      </c>
      <c r="H11224" s="140">
        <v>2.09</v>
      </c>
      <c r="I11224" s="9"/>
      <c r="J11224" s="22">
        <f t="shared" si="175"/>
        <v>26.39226443239076</v>
      </c>
      <c r="K11224" s="22" t="str">
        <f>IF(I11224&lt;&gt;"",SUMIF(Table1[Codigo_servico],A11224,Table1[Subtotal_insumo]),"")</f>
        <v/>
      </c>
      <c r="L11224" s="16">
        <f>IF(Table1[[#This Row],[Ordem_insumos]]&lt;&gt;0,VLOOKUP(Table1[[#This Row],[Codigo_servico]],Preencher_Orcamento!$B:$D,3,FALSE)*Table1[[#This Row],[Qtde_insumo]],"")</f>
        <v>0</v>
      </c>
      <c r="M11224" s="16">
        <f>IF(Table1[[#This Row],[Ordem_insumos]]&lt;&gt;0,VLOOKUP(Table1[[#This Row],[Codigo_servico]],Preencher_Orcamento!$B:$D,3,FALSE)*Table1[[#This Row],[Subtotal_insumo]],"")</f>
        <v>0</v>
      </c>
    </row>
    <row r="11225" spans="1:13" x14ac:dyDescent="0.25">
      <c r="A11225" s="6">
        <v>170351</v>
      </c>
      <c r="B11225" s="126">
        <v>5</v>
      </c>
      <c r="C11225" s="133"/>
      <c r="D11225" s="134">
        <v>11068</v>
      </c>
      <c r="E11225" s="7" t="s">
        <v>184</v>
      </c>
      <c r="F11225" s="8" t="s">
        <v>5</v>
      </c>
      <c r="G11225" s="18">
        <f>IFERROR(VLOOKUP(Table1[[#This Row],[Codigo_insumo]],BD_Insumos!$B:$E,4),"")</f>
        <v>0.87150000000000005</v>
      </c>
      <c r="H11225" s="140">
        <v>0.32</v>
      </c>
      <c r="I11225" s="9"/>
      <c r="J11225" s="23">
        <f t="shared" si="175"/>
        <v>0.27888000000000002</v>
      </c>
      <c r="K11225" s="22" t="str">
        <f>IF(I11225&lt;&gt;"",SUMIF(Table1[Codigo_servico],A11225,Table1[Subtotal_insumo]),"")</f>
        <v/>
      </c>
      <c r="L11225" s="18">
        <f>IF(Table1[[#This Row],[Ordem_insumos]]&lt;&gt;0,VLOOKUP(Table1[[#This Row],[Codigo_servico]],Preencher_Orcamento!$B:$D,3,FALSE)*Table1[[#This Row],[Qtde_insumo]],"")</f>
        <v>0</v>
      </c>
      <c r="M11225" s="18">
        <f>IF(Table1[[#This Row],[Ordem_insumos]]&lt;&gt;0,VLOOKUP(Table1[[#This Row],[Codigo_servico]],Preencher_Orcamento!$B:$D,3,FALSE)*Table1[[#This Row],[Subtotal_insumo]],"")</f>
        <v>0</v>
      </c>
    </row>
    <row r="11226" spans="1:13" ht="26.25" x14ac:dyDescent="0.25">
      <c r="A11226" s="6">
        <v>170351</v>
      </c>
      <c r="B11226" s="126">
        <v>6</v>
      </c>
      <c r="C11226" s="133"/>
      <c r="D11226" s="134">
        <v>14040</v>
      </c>
      <c r="E11226" s="7" t="s">
        <v>299</v>
      </c>
      <c r="F11226" s="8" t="s">
        <v>168</v>
      </c>
      <c r="G11226" s="18">
        <f>IFERROR(VLOOKUP(Table1[[#This Row],[Codigo_insumo]],BD_Insumos!$B:$E,4),"")</f>
        <v>7.3939000000000004</v>
      </c>
      <c r="H11226" s="140">
        <v>0.02</v>
      </c>
      <c r="I11226" s="9"/>
      <c r="J11226" s="23">
        <f t="shared" si="175"/>
        <v>0.14787800000000001</v>
      </c>
      <c r="K11226" s="22" t="str">
        <f>IF(I11226&lt;&gt;"",SUMIF(Table1[Codigo_servico],A11226,Table1[Subtotal_insumo]),"")</f>
        <v/>
      </c>
      <c r="L11226" s="18">
        <f>IF(Table1[[#This Row],[Ordem_insumos]]&lt;&gt;0,VLOOKUP(Table1[[#This Row],[Codigo_servico]],Preencher_Orcamento!$B:$D,3,FALSE)*Table1[[#This Row],[Qtde_insumo]],"")</f>
        <v>0</v>
      </c>
      <c r="M11226" s="18">
        <f>IF(Table1[[#This Row],[Ordem_insumos]]&lt;&gt;0,VLOOKUP(Table1[[#This Row],[Codigo_servico]],Preencher_Orcamento!$B:$D,3,FALSE)*Table1[[#This Row],[Subtotal_insumo]],"")</f>
        <v>0</v>
      </c>
    </row>
    <row r="11227" spans="1:13" x14ac:dyDescent="0.25">
      <c r="A11227" s="6">
        <v>170351</v>
      </c>
      <c r="B11227" s="126">
        <v>7</v>
      </c>
      <c r="C11227" s="133"/>
      <c r="D11227" s="134">
        <v>2020</v>
      </c>
      <c r="E11227" s="7" t="s">
        <v>2188</v>
      </c>
      <c r="F11227" s="8" t="s">
        <v>2140</v>
      </c>
      <c r="G11227" s="18">
        <f>IFERROR(VLOOKUP(Table1[[#This Row],[Codigo_insumo]],BD_Insumos!$B:$E,4),"")</f>
        <v>15.860837164231068</v>
      </c>
      <c r="H11227" s="140">
        <v>0.76</v>
      </c>
      <c r="I11227" s="9"/>
      <c r="J11227" s="23">
        <f t="shared" si="175"/>
        <v>12.054236244815613</v>
      </c>
      <c r="K11227" s="22" t="str">
        <f>IF(I11227&lt;&gt;"",SUMIF(Table1[Codigo_servico],A11227,Table1[Subtotal_insumo]),"")</f>
        <v/>
      </c>
      <c r="L11227" s="18">
        <f>IF(Table1[[#This Row],[Ordem_insumos]]&lt;&gt;0,VLOOKUP(Table1[[#This Row],[Codigo_servico]],Preencher_Orcamento!$B:$D,3,FALSE)*Table1[[#This Row],[Qtde_insumo]],"")</f>
        <v>0</v>
      </c>
      <c r="M11227" s="18">
        <f>IF(Table1[[#This Row],[Ordem_insumos]]&lt;&gt;0,VLOOKUP(Table1[[#This Row],[Codigo_servico]],Preencher_Orcamento!$B:$D,3,FALSE)*Table1[[#This Row],[Subtotal_insumo]],"")</f>
        <v>0</v>
      </c>
    </row>
    <row r="11228" spans="1:13" x14ac:dyDescent="0.25">
      <c r="A11228" s="6">
        <v>170351</v>
      </c>
      <c r="B11228" s="126">
        <v>8</v>
      </c>
      <c r="C11228" s="133"/>
      <c r="D11228" s="134">
        <v>10608</v>
      </c>
      <c r="E11228" s="7" t="s">
        <v>118</v>
      </c>
      <c r="F11228" s="8" t="s">
        <v>58</v>
      </c>
      <c r="G11228" s="18">
        <f>IFERROR(VLOOKUP(Table1[[#This Row],[Codigo_insumo]],BD_Insumos!$B:$E,4),"")</f>
        <v>238.17070000000001</v>
      </c>
      <c r="H11228" s="140">
        <v>7.0000000000000007E-2</v>
      </c>
      <c r="I11228" s="9"/>
      <c r="J11228" s="23">
        <f t="shared" si="175"/>
        <v>16.671949000000001</v>
      </c>
      <c r="K11228" s="22" t="str">
        <f>IF(I11228&lt;&gt;"",SUMIF(Table1[Codigo_servico],A11228,Table1[Subtotal_insumo]),"")</f>
        <v/>
      </c>
      <c r="L11228" s="18">
        <f>IF(Table1[[#This Row],[Ordem_insumos]]&lt;&gt;0,VLOOKUP(Table1[[#This Row],[Codigo_servico]],Preencher_Orcamento!$B:$D,3,FALSE)*Table1[[#This Row],[Qtde_insumo]],"")</f>
        <v>0</v>
      </c>
      <c r="M11228" s="18">
        <f>IF(Table1[[#This Row],[Ordem_insumos]]&lt;&gt;0,VLOOKUP(Table1[[#This Row],[Codigo_servico]],Preencher_Orcamento!$B:$D,3,FALSE)*Table1[[#This Row],[Subtotal_insumo]],"")</f>
        <v>0</v>
      </c>
    </row>
    <row r="11229" spans="1:13" x14ac:dyDescent="0.25">
      <c r="A11229" s="6">
        <v>170351</v>
      </c>
      <c r="B11229" s="126">
        <v>9</v>
      </c>
      <c r="C11229" s="133"/>
      <c r="D11229" s="134">
        <v>10543</v>
      </c>
      <c r="E11229" s="7" t="s">
        <v>91</v>
      </c>
      <c r="F11229" s="8" t="s">
        <v>58</v>
      </c>
      <c r="G11229" s="18">
        <f>IFERROR(VLOOKUP(Table1[[#This Row],[Codigo_insumo]],BD_Insumos!$B:$E,4),"")</f>
        <v>67.283799999999999</v>
      </c>
      <c r="H11229" s="140">
        <v>0.1</v>
      </c>
      <c r="I11229" s="9"/>
      <c r="J11229" s="23">
        <f t="shared" si="175"/>
        <v>6.7283800000000005</v>
      </c>
      <c r="K11229" s="22" t="str">
        <f>IF(I11229&lt;&gt;"",SUMIF(Table1[Codigo_servico],A11229,Table1[Subtotal_insumo]),"")</f>
        <v/>
      </c>
      <c r="L11229" s="18">
        <f>IF(Table1[[#This Row],[Ordem_insumos]]&lt;&gt;0,VLOOKUP(Table1[[#This Row],[Codigo_servico]],Preencher_Orcamento!$B:$D,3,FALSE)*Table1[[#This Row],[Qtde_insumo]],"")</f>
        <v>0</v>
      </c>
      <c r="M11229" s="18">
        <f>IF(Table1[[#This Row],[Ordem_insumos]]&lt;&gt;0,VLOOKUP(Table1[[#This Row],[Codigo_servico]],Preencher_Orcamento!$B:$D,3,FALSE)*Table1[[#This Row],[Subtotal_insumo]],"")</f>
        <v>0</v>
      </c>
    </row>
    <row r="11230" spans="1:13" x14ac:dyDescent="0.25">
      <c r="A11230" s="3">
        <v>170353</v>
      </c>
      <c r="B11230" s="125">
        <v>0</v>
      </c>
      <c r="C11230" s="131" t="s">
        <v>4471</v>
      </c>
      <c r="D11230" s="132"/>
      <c r="E11230" s="4"/>
      <c r="F11230" s="4"/>
      <c r="G11230" s="17" t="str">
        <f>IFERROR(VLOOKUP(Table1[[#This Row],[Codigo_insumo]],BD_Insumos!$B:$E,4),"")</f>
        <v/>
      </c>
      <c r="H11230" s="139"/>
      <c r="I11230" s="5" t="s">
        <v>170</v>
      </c>
      <c r="J11230" s="20" t="str">
        <f t="shared" si="175"/>
        <v/>
      </c>
      <c r="K11230" s="21">
        <f>IF(I11230&lt;&gt;"",SUMIF(Table1[Codigo_servico],A11230,Table1[Subtotal_insumo]),"")</f>
        <v>59.446324677206377</v>
      </c>
      <c r="L11230" s="17" t="str">
        <f>IF(Table1[[#This Row],[Ordem_insumos]]&lt;&gt;0,VLOOKUP(Table1[[#This Row],[Codigo_servico]],Preencher_Orcamento!$B:$D,3,FALSE)*Table1[[#This Row],[Qtde_insumo]],"")</f>
        <v/>
      </c>
      <c r="M11230" s="17" t="str">
        <f>IF(Table1[[#This Row],[Ordem_insumos]]&lt;&gt;0,VLOOKUP(Table1[[#This Row],[Codigo_servico]],Preencher_Orcamento!$B:$D,3,FALSE)*Table1[[#This Row],[Subtotal_insumo]],"")</f>
        <v/>
      </c>
    </row>
    <row r="11231" spans="1:13" x14ac:dyDescent="0.25">
      <c r="A11231" s="6">
        <v>170353</v>
      </c>
      <c r="B11231" s="126">
        <v>1</v>
      </c>
      <c r="C11231" s="133"/>
      <c r="D11231" s="134">
        <v>11068</v>
      </c>
      <c r="E11231" s="7" t="s">
        <v>184</v>
      </c>
      <c r="F11231" s="8" t="s">
        <v>5</v>
      </c>
      <c r="G11231" s="16">
        <f>IFERROR(VLOOKUP(Table1[[#This Row],[Codigo_insumo]],BD_Insumos!$B:$E,4),"")</f>
        <v>0.87150000000000005</v>
      </c>
      <c r="H11231" s="140">
        <v>0.85</v>
      </c>
      <c r="I11231" s="9"/>
      <c r="J11231" s="22">
        <f t="shared" si="175"/>
        <v>0.74077500000000007</v>
      </c>
      <c r="K11231" s="22" t="str">
        <f>IF(I11231&lt;&gt;"",SUMIF(Table1[Codigo_servico],A11231,Table1[Subtotal_insumo]),"")</f>
        <v/>
      </c>
      <c r="L11231" s="16">
        <f>IF(Table1[[#This Row],[Ordem_insumos]]&lt;&gt;0,VLOOKUP(Table1[[#This Row],[Codigo_servico]],Preencher_Orcamento!$B:$D,3,FALSE)*Table1[[#This Row],[Qtde_insumo]],"")</f>
        <v>0</v>
      </c>
      <c r="M11231" s="16">
        <f>IF(Table1[[#This Row],[Ordem_insumos]]&lt;&gt;0,VLOOKUP(Table1[[#This Row],[Codigo_servico]],Preencher_Orcamento!$B:$D,3,FALSE)*Table1[[#This Row],[Subtotal_insumo]],"")</f>
        <v>0</v>
      </c>
    </row>
    <row r="11232" spans="1:13" ht="26.25" x14ac:dyDescent="0.25">
      <c r="A11232" s="6">
        <v>170353</v>
      </c>
      <c r="B11232" s="126">
        <v>2</v>
      </c>
      <c r="C11232" s="133"/>
      <c r="D11232" s="134">
        <v>14040</v>
      </c>
      <c r="E11232" s="7" t="s">
        <v>299</v>
      </c>
      <c r="F11232" s="8" t="s">
        <v>168</v>
      </c>
      <c r="G11232" s="16">
        <f>IFERROR(VLOOKUP(Table1[[#This Row],[Codigo_insumo]],BD_Insumos!$B:$E,4),"")</f>
        <v>7.3939000000000004</v>
      </c>
      <c r="H11232" s="140">
        <v>0.06</v>
      </c>
      <c r="I11232" s="9"/>
      <c r="J11232" s="22">
        <f t="shared" si="175"/>
        <v>0.44363400000000003</v>
      </c>
      <c r="K11232" s="22" t="str">
        <f>IF(I11232&lt;&gt;"",SUMIF(Table1[Codigo_servico],A11232,Table1[Subtotal_insumo]),"")</f>
        <v/>
      </c>
      <c r="L11232" s="16">
        <f>IF(Table1[[#This Row],[Ordem_insumos]]&lt;&gt;0,VLOOKUP(Table1[[#This Row],[Codigo_servico]],Preencher_Orcamento!$B:$D,3,FALSE)*Table1[[#This Row],[Qtde_insumo]],"")</f>
        <v>0</v>
      </c>
      <c r="M11232" s="16">
        <f>IF(Table1[[#This Row],[Ordem_insumos]]&lt;&gt;0,VLOOKUP(Table1[[#This Row],[Codigo_servico]],Preencher_Orcamento!$B:$D,3,FALSE)*Table1[[#This Row],[Subtotal_insumo]],"")</f>
        <v>0</v>
      </c>
    </row>
    <row r="11233" spans="1:13" x14ac:dyDescent="0.25">
      <c r="A11233" s="6">
        <v>170353</v>
      </c>
      <c r="B11233" s="126">
        <v>3</v>
      </c>
      <c r="C11233" s="133"/>
      <c r="D11233" s="134">
        <v>2020</v>
      </c>
      <c r="E11233" s="7" t="s">
        <v>2188</v>
      </c>
      <c r="F11233" s="8" t="s">
        <v>2140</v>
      </c>
      <c r="G11233" s="18">
        <f>IFERROR(VLOOKUP(Table1[[#This Row],[Codigo_insumo]],BD_Insumos!$B:$E,4),"")</f>
        <v>15.860837164231068</v>
      </c>
      <c r="H11233" s="140">
        <v>0.76</v>
      </c>
      <c r="I11233" s="9"/>
      <c r="J11233" s="23">
        <f t="shared" si="175"/>
        <v>12.054236244815613</v>
      </c>
      <c r="K11233" s="22" t="str">
        <f>IF(I11233&lt;&gt;"",SUMIF(Table1[Codigo_servico],A11233,Table1[Subtotal_insumo]),"")</f>
        <v/>
      </c>
      <c r="L11233" s="18">
        <f>IF(Table1[[#This Row],[Ordem_insumos]]&lt;&gt;0,VLOOKUP(Table1[[#This Row],[Codigo_servico]],Preencher_Orcamento!$B:$D,3,FALSE)*Table1[[#This Row],[Qtde_insumo]],"")</f>
        <v>0</v>
      </c>
      <c r="M11233" s="18">
        <f>IF(Table1[[#This Row],[Ordem_insumos]]&lt;&gt;0,VLOOKUP(Table1[[#This Row],[Codigo_servico]],Preencher_Orcamento!$B:$D,3,FALSE)*Table1[[#This Row],[Subtotal_insumo]],"")</f>
        <v>0</v>
      </c>
    </row>
    <row r="11234" spans="1:13" x14ac:dyDescent="0.25">
      <c r="A11234" s="6">
        <v>170353</v>
      </c>
      <c r="B11234" s="126">
        <v>4</v>
      </c>
      <c r="C11234" s="133"/>
      <c r="D11234" s="134">
        <v>2099</v>
      </c>
      <c r="E11234" s="7" t="s">
        <v>2205</v>
      </c>
      <c r="F11234" s="8" t="s">
        <v>2140</v>
      </c>
      <c r="G11234" s="18">
        <f>IFERROR(VLOOKUP(Table1[[#This Row],[Codigo_insumo]],BD_Insumos!$B:$E,4),"")</f>
        <v>12.627877718847255</v>
      </c>
      <c r="H11234" s="140">
        <v>2.09</v>
      </c>
      <c r="I11234" s="9"/>
      <c r="J11234" s="23">
        <f t="shared" si="175"/>
        <v>26.39226443239076</v>
      </c>
      <c r="K11234" s="22" t="str">
        <f>IF(I11234&lt;&gt;"",SUMIF(Table1[Codigo_servico],A11234,Table1[Subtotal_insumo]),"")</f>
        <v/>
      </c>
      <c r="L11234" s="18">
        <f>IF(Table1[[#This Row],[Ordem_insumos]]&lt;&gt;0,VLOOKUP(Table1[[#This Row],[Codigo_servico]],Preencher_Orcamento!$B:$D,3,FALSE)*Table1[[#This Row],[Qtde_insumo]],"")</f>
        <v>0</v>
      </c>
      <c r="M11234" s="18">
        <f>IF(Table1[[#This Row],[Ordem_insumos]]&lt;&gt;0,VLOOKUP(Table1[[#This Row],[Codigo_servico]],Preencher_Orcamento!$B:$D,3,FALSE)*Table1[[#This Row],[Subtotal_insumo]],"")</f>
        <v>0</v>
      </c>
    </row>
    <row r="11235" spans="1:13" ht="26.25" x14ac:dyDescent="0.25">
      <c r="A11235" s="6">
        <v>170353</v>
      </c>
      <c r="B11235" s="126">
        <v>5</v>
      </c>
      <c r="C11235" s="133"/>
      <c r="D11235" s="134">
        <v>10502</v>
      </c>
      <c r="E11235" s="7" t="s">
        <v>59</v>
      </c>
      <c r="F11235" s="8" t="s">
        <v>58</v>
      </c>
      <c r="G11235" s="18">
        <f>IFERROR(VLOOKUP(Table1[[#This Row],[Codigo_insumo]],BD_Insumos!$B:$E,4),"")</f>
        <v>44.2</v>
      </c>
      <c r="H11235" s="140">
        <v>0.1</v>
      </c>
      <c r="I11235" s="9"/>
      <c r="J11235" s="23">
        <f t="shared" si="175"/>
        <v>4.4200000000000008</v>
      </c>
      <c r="K11235" s="22" t="str">
        <f>IF(I11235&lt;&gt;"",SUMIF(Table1[Codigo_servico],A11235,Table1[Subtotal_insumo]),"")</f>
        <v/>
      </c>
      <c r="L11235" s="18">
        <f>IF(Table1[[#This Row],[Ordem_insumos]]&lt;&gt;0,VLOOKUP(Table1[[#This Row],[Codigo_servico]],Preencher_Orcamento!$B:$D,3,FALSE)*Table1[[#This Row],[Qtde_insumo]],"")</f>
        <v>0</v>
      </c>
      <c r="M11235" s="18">
        <f>IF(Table1[[#This Row],[Ordem_insumos]]&lt;&gt;0,VLOOKUP(Table1[[#This Row],[Codigo_servico]],Preencher_Orcamento!$B:$D,3,FALSE)*Table1[[#This Row],[Subtotal_insumo]],"")</f>
        <v>0</v>
      </c>
    </row>
    <row r="11236" spans="1:13" ht="26.25" x14ac:dyDescent="0.25">
      <c r="A11236" s="6">
        <v>170353</v>
      </c>
      <c r="B11236" s="126">
        <v>6</v>
      </c>
      <c r="C11236" s="133"/>
      <c r="D11236" s="134">
        <v>10606</v>
      </c>
      <c r="E11236" s="7" t="s">
        <v>116</v>
      </c>
      <c r="F11236" s="8" t="s">
        <v>58</v>
      </c>
      <c r="G11236" s="18">
        <f>IFERROR(VLOOKUP(Table1[[#This Row],[Codigo_insumo]],BD_Insumos!$B:$E,4),"")</f>
        <v>219.93450000000001</v>
      </c>
      <c r="H11236" s="140">
        <v>7.0000000000000007E-2</v>
      </c>
      <c r="I11236" s="9"/>
      <c r="J11236" s="23">
        <f t="shared" si="175"/>
        <v>15.395415000000002</v>
      </c>
      <c r="K11236" s="22" t="str">
        <f>IF(I11236&lt;&gt;"",SUMIF(Table1[Codigo_servico],A11236,Table1[Subtotal_insumo]),"")</f>
        <v/>
      </c>
      <c r="L11236" s="18">
        <f>IF(Table1[[#This Row],[Ordem_insumos]]&lt;&gt;0,VLOOKUP(Table1[[#This Row],[Codigo_servico]],Preencher_Orcamento!$B:$D,3,FALSE)*Table1[[#This Row],[Qtde_insumo]],"")</f>
        <v>0</v>
      </c>
      <c r="M11236" s="18">
        <f>IF(Table1[[#This Row],[Ordem_insumos]]&lt;&gt;0,VLOOKUP(Table1[[#This Row],[Codigo_servico]],Preencher_Orcamento!$B:$D,3,FALSE)*Table1[[#This Row],[Subtotal_insumo]],"")</f>
        <v>0</v>
      </c>
    </row>
    <row r="11237" spans="1:13" x14ac:dyDescent="0.25">
      <c r="A11237" s="3">
        <v>170354</v>
      </c>
      <c r="B11237" s="125">
        <v>0</v>
      </c>
      <c r="C11237" s="131" t="s">
        <v>4472</v>
      </c>
      <c r="D11237" s="132"/>
      <c r="E11237" s="4"/>
      <c r="F11237" s="4"/>
      <c r="G11237" s="17" t="str">
        <f>IFERROR(VLOOKUP(Table1[[#This Row],[Codigo_insumo]],BD_Insumos!$B:$E,4),"")</f>
        <v/>
      </c>
      <c r="H11237" s="139"/>
      <c r="I11237" s="5" t="s">
        <v>170</v>
      </c>
      <c r="J11237" s="20" t="str">
        <f t="shared" si="175"/>
        <v/>
      </c>
      <c r="K11237" s="21">
        <f>IF(I11237&lt;&gt;"",SUMIF(Table1[Codigo_servico],A11237,Table1[Subtotal_insumo]),"")</f>
        <v>69.649554974590984</v>
      </c>
      <c r="L11237" s="17" t="str">
        <f>IF(Table1[[#This Row],[Ordem_insumos]]&lt;&gt;0,VLOOKUP(Table1[[#This Row],[Codigo_servico]],Preencher_Orcamento!$B:$D,3,FALSE)*Table1[[#This Row],[Qtde_insumo]],"")</f>
        <v/>
      </c>
      <c r="M11237" s="17" t="str">
        <f>IF(Table1[[#This Row],[Ordem_insumos]]&lt;&gt;0,VLOOKUP(Table1[[#This Row],[Codigo_servico]],Preencher_Orcamento!$B:$D,3,FALSE)*Table1[[#This Row],[Subtotal_insumo]],"")</f>
        <v/>
      </c>
    </row>
    <row r="11238" spans="1:13" ht="26.25" x14ac:dyDescent="0.25">
      <c r="A11238" s="6">
        <v>170354</v>
      </c>
      <c r="B11238" s="126">
        <v>1</v>
      </c>
      <c r="C11238" s="133"/>
      <c r="D11238" s="134">
        <v>2016</v>
      </c>
      <c r="E11238" s="7" t="s">
        <v>2187</v>
      </c>
      <c r="F11238" s="8" t="s">
        <v>2140</v>
      </c>
      <c r="G11238" s="16">
        <f>IFERROR(VLOOKUP(Table1[[#This Row],[Codigo_insumo]],BD_Insumos!$B:$E,4),"")</f>
        <v>13.188618292508322</v>
      </c>
      <c r="H11238" s="140">
        <v>0.04</v>
      </c>
      <c r="I11238" s="9"/>
      <c r="J11238" s="22">
        <f t="shared" si="175"/>
        <v>0.52754473170033289</v>
      </c>
      <c r="K11238" s="22" t="str">
        <f>IF(I11238&lt;&gt;"",SUMIF(Table1[Codigo_servico],A11238,Table1[Subtotal_insumo]),"")</f>
        <v/>
      </c>
      <c r="L11238" s="16">
        <f>IF(Table1[[#This Row],[Ordem_insumos]]&lt;&gt;0,VLOOKUP(Table1[[#This Row],[Codigo_servico]],Preencher_Orcamento!$B:$D,3,FALSE)*Table1[[#This Row],[Qtde_insumo]],"")</f>
        <v>0</v>
      </c>
      <c r="M11238" s="16">
        <f>IF(Table1[[#This Row],[Ordem_insumos]]&lt;&gt;0,VLOOKUP(Table1[[#This Row],[Codigo_servico]],Preencher_Orcamento!$B:$D,3,FALSE)*Table1[[#This Row],[Subtotal_insumo]],"")</f>
        <v>0</v>
      </c>
    </row>
    <row r="11239" spans="1:13" ht="26.25" x14ac:dyDescent="0.25">
      <c r="A11239" s="6">
        <v>170354</v>
      </c>
      <c r="B11239" s="126">
        <v>2</v>
      </c>
      <c r="C11239" s="133"/>
      <c r="D11239" s="134">
        <v>10606</v>
      </c>
      <c r="E11239" s="7" t="s">
        <v>116</v>
      </c>
      <c r="F11239" s="8" t="s">
        <v>58</v>
      </c>
      <c r="G11239" s="16">
        <f>IFERROR(VLOOKUP(Table1[[#This Row],[Codigo_insumo]],BD_Insumos!$B:$E,4),"")</f>
        <v>219.93450000000001</v>
      </c>
      <c r="H11239" s="140">
        <v>7.0000000000000007E-2</v>
      </c>
      <c r="I11239" s="9"/>
      <c r="J11239" s="22">
        <f t="shared" si="175"/>
        <v>15.395415000000002</v>
      </c>
      <c r="K11239" s="22" t="str">
        <f>IF(I11239&lt;&gt;"",SUMIF(Table1[Codigo_servico],A11239,Table1[Subtotal_insumo]),"")</f>
        <v/>
      </c>
      <c r="L11239" s="16">
        <f>IF(Table1[[#This Row],[Ordem_insumos]]&lt;&gt;0,VLOOKUP(Table1[[#This Row],[Codigo_servico]],Preencher_Orcamento!$B:$D,3,FALSE)*Table1[[#This Row],[Qtde_insumo]],"")</f>
        <v>0</v>
      </c>
      <c r="M11239" s="16">
        <f>IF(Table1[[#This Row],[Ordem_insumos]]&lt;&gt;0,VLOOKUP(Table1[[#This Row],[Codigo_servico]],Preencher_Orcamento!$B:$D,3,FALSE)*Table1[[#This Row],[Subtotal_insumo]],"")</f>
        <v>0</v>
      </c>
    </row>
    <row r="11240" spans="1:13" x14ac:dyDescent="0.25">
      <c r="A11240" s="6">
        <v>170354</v>
      </c>
      <c r="B11240" s="126">
        <v>3</v>
      </c>
      <c r="C11240" s="133"/>
      <c r="D11240" s="134">
        <v>2015</v>
      </c>
      <c r="E11240" s="7" t="s">
        <v>2186</v>
      </c>
      <c r="F11240" s="8" t="s">
        <v>2140</v>
      </c>
      <c r="G11240" s="16">
        <f>IFERROR(VLOOKUP(Table1[[#This Row],[Codigo_insumo]],BD_Insumos!$B:$E,4),"")</f>
        <v>16.259414142106937</v>
      </c>
      <c r="H11240" s="140">
        <v>0.04</v>
      </c>
      <c r="I11240" s="9"/>
      <c r="J11240" s="22">
        <f t="shared" si="175"/>
        <v>0.65037656568427749</v>
      </c>
      <c r="K11240" s="22" t="str">
        <f>IF(I11240&lt;&gt;"",SUMIF(Table1[Codigo_servico],A11240,Table1[Subtotal_insumo]),"")</f>
        <v/>
      </c>
      <c r="L11240" s="16">
        <f>IF(Table1[[#This Row],[Ordem_insumos]]&lt;&gt;0,VLOOKUP(Table1[[#This Row],[Codigo_servico]],Preencher_Orcamento!$B:$D,3,FALSE)*Table1[[#This Row],[Qtde_insumo]],"")</f>
        <v>0</v>
      </c>
      <c r="M11240" s="16">
        <f>IF(Table1[[#This Row],[Ordem_insumos]]&lt;&gt;0,VLOOKUP(Table1[[#This Row],[Codigo_servico]],Preencher_Orcamento!$B:$D,3,FALSE)*Table1[[#This Row],[Subtotal_insumo]],"")</f>
        <v>0</v>
      </c>
    </row>
    <row r="11241" spans="1:13" x14ac:dyDescent="0.25">
      <c r="A11241" s="6">
        <v>170354</v>
      </c>
      <c r="B11241" s="126">
        <v>4</v>
      </c>
      <c r="C11241" s="133"/>
      <c r="D11241" s="134">
        <v>2020</v>
      </c>
      <c r="E11241" s="7" t="s">
        <v>2188</v>
      </c>
      <c r="F11241" s="8" t="s">
        <v>2140</v>
      </c>
      <c r="G11241" s="16">
        <f>IFERROR(VLOOKUP(Table1[[#This Row],[Codigo_insumo]],BD_Insumos!$B:$E,4),"")</f>
        <v>15.860837164231068</v>
      </c>
      <c r="H11241" s="140">
        <v>0.76</v>
      </c>
      <c r="I11241" s="9"/>
      <c r="J11241" s="22">
        <f t="shared" si="175"/>
        <v>12.054236244815613</v>
      </c>
      <c r="K11241" s="22" t="str">
        <f>IF(I11241&lt;&gt;"",SUMIF(Table1[Codigo_servico],A11241,Table1[Subtotal_insumo]),"")</f>
        <v/>
      </c>
      <c r="L11241" s="16">
        <f>IF(Table1[[#This Row],[Ordem_insumos]]&lt;&gt;0,VLOOKUP(Table1[[#This Row],[Codigo_servico]],Preencher_Orcamento!$B:$D,3,FALSE)*Table1[[#This Row],[Qtde_insumo]],"")</f>
        <v>0</v>
      </c>
      <c r="M11241" s="16">
        <f>IF(Table1[[#This Row],[Ordem_insumos]]&lt;&gt;0,VLOOKUP(Table1[[#This Row],[Codigo_servico]],Preencher_Orcamento!$B:$D,3,FALSE)*Table1[[#This Row],[Subtotal_insumo]],"")</f>
        <v>0</v>
      </c>
    </row>
    <row r="11242" spans="1:13" ht="26.25" x14ac:dyDescent="0.25">
      <c r="A11242" s="6">
        <v>170354</v>
      </c>
      <c r="B11242" s="126">
        <v>5</v>
      </c>
      <c r="C11242" s="133"/>
      <c r="D11242" s="134">
        <v>10502</v>
      </c>
      <c r="E11242" s="7" t="s">
        <v>59</v>
      </c>
      <c r="F11242" s="8" t="s">
        <v>58</v>
      </c>
      <c r="G11242" s="18">
        <f>IFERROR(VLOOKUP(Table1[[#This Row],[Codigo_insumo]],BD_Insumos!$B:$E,4),"")</f>
        <v>44.2</v>
      </c>
      <c r="H11242" s="140">
        <v>0.1</v>
      </c>
      <c r="I11242" s="9"/>
      <c r="J11242" s="23">
        <f t="shared" si="175"/>
        <v>4.4200000000000008</v>
      </c>
      <c r="K11242" s="22" t="str">
        <f>IF(I11242&lt;&gt;"",SUMIF(Table1[Codigo_servico],A11242,Table1[Subtotal_insumo]),"")</f>
        <v/>
      </c>
      <c r="L11242" s="18">
        <f>IF(Table1[[#This Row],[Ordem_insumos]]&lt;&gt;0,VLOOKUP(Table1[[#This Row],[Codigo_servico]],Preencher_Orcamento!$B:$D,3,FALSE)*Table1[[#This Row],[Qtde_insumo]],"")</f>
        <v>0</v>
      </c>
      <c r="M11242" s="18">
        <f>IF(Table1[[#This Row],[Ordem_insumos]]&lt;&gt;0,VLOOKUP(Table1[[#This Row],[Codigo_servico]],Preencher_Orcamento!$B:$D,3,FALSE)*Table1[[#This Row],[Subtotal_insumo]],"")</f>
        <v>0</v>
      </c>
    </row>
    <row r="11243" spans="1:13" x14ac:dyDescent="0.25">
      <c r="A11243" s="6">
        <v>170354</v>
      </c>
      <c r="B11243" s="126">
        <v>6</v>
      </c>
      <c r="C11243" s="133"/>
      <c r="D11243" s="134">
        <v>11068</v>
      </c>
      <c r="E11243" s="7" t="s">
        <v>184</v>
      </c>
      <c r="F11243" s="8" t="s">
        <v>5</v>
      </c>
      <c r="G11243" s="18">
        <f>IFERROR(VLOOKUP(Table1[[#This Row],[Codigo_insumo]],BD_Insumos!$B:$E,4),"")</f>
        <v>0.87150000000000005</v>
      </c>
      <c r="H11243" s="140">
        <v>0.32</v>
      </c>
      <c r="I11243" s="9"/>
      <c r="J11243" s="23">
        <f t="shared" si="175"/>
        <v>0.27888000000000002</v>
      </c>
      <c r="K11243" s="22" t="str">
        <f>IF(I11243&lt;&gt;"",SUMIF(Table1[Codigo_servico],A11243,Table1[Subtotal_insumo]),"")</f>
        <v/>
      </c>
      <c r="L11243" s="18">
        <f>IF(Table1[[#This Row],[Ordem_insumos]]&lt;&gt;0,VLOOKUP(Table1[[#This Row],[Codigo_servico]],Preencher_Orcamento!$B:$D,3,FALSE)*Table1[[#This Row],[Qtde_insumo]],"")</f>
        <v>0</v>
      </c>
      <c r="M11243" s="18">
        <f>IF(Table1[[#This Row],[Ordem_insumos]]&lt;&gt;0,VLOOKUP(Table1[[#This Row],[Codigo_servico]],Preencher_Orcamento!$B:$D,3,FALSE)*Table1[[#This Row],[Subtotal_insumo]],"")</f>
        <v>0</v>
      </c>
    </row>
    <row r="11244" spans="1:13" ht="39" x14ac:dyDescent="0.25">
      <c r="A11244" s="6">
        <v>170354</v>
      </c>
      <c r="B11244" s="126">
        <v>7</v>
      </c>
      <c r="C11244" s="133"/>
      <c r="D11244" s="134">
        <v>11530</v>
      </c>
      <c r="E11244" s="7" t="s">
        <v>218</v>
      </c>
      <c r="F11244" s="8" t="s">
        <v>170</v>
      </c>
      <c r="G11244" s="18">
        <f>IFERROR(VLOOKUP(Table1[[#This Row],[Codigo_insumo]],BD_Insumos!$B:$E,4),"")</f>
        <v>4.4467999999999996</v>
      </c>
      <c r="H11244" s="140">
        <v>2.2000000000000002</v>
      </c>
      <c r="I11244" s="9"/>
      <c r="J11244" s="23">
        <f t="shared" si="175"/>
        <v>9.7829599999999992</v>
      </c>
      <c r="K11244" s="22" t="str">
        <f>IF(I11244&lt;&gt;"",SUMIF(Table1[Codigo_servico],A11244,Table1[Subtotal_insumo]),"")</f>
        <v/>
      </c>
      <c r="L11244" s="18">
        <f>IF(Table1[[#This Row],[Ordem_insumos]]&lt;&gt;0,VLOOKUP(Table1[[#This Row],[Codigo_servico]],Preencher_Orcamento!$B:$D,3,FALSE)*Table1[[#This Row],[Qtde_insumo]],"")</f>
        <v>0</v>
      </c>
      <c r="M11244" s="18">
        <f>IF(Table1[[#This Row],[Ordem_insumos]]&lt;&gt;0,VLOOKUP(Table1[[#This Row],[Codigo_servico]],Preencher_Orcamento!$B:$D,3,FALSE)*Table1[[#This Row],[Subtotal_insumo]],"")</f>
        <v>0</v>
      </c>
    </row>
    <row r="11245" spans="1:13" ht="26.25" x14ac:dyDescent="0.25">
      <c r="A11245" s="6">
        <v>170354</v>
      </c>
      <c r="B11245" s="126">
        <v>8</v>
      </c>
      <c r="C11245" s="133"/>
      <c r="D11245" s="134">
        <v>14040</v>
      </c>
      <c r="E11245" s="7" t="s">
        <v>299</v>
      </c>
      <c r="F11245" s="8" t="s">
        <v>168</v>
      </c>
      <c r="G11245" s="18">
        <f>IFERROR(VLOOKUP(Table1[[#This Row],[Codigo_insumo]],BD_Insumos!$B:$E,4),"")</f>
        <v>7.3939000000000004</v>
      </c>
      <c r="H11245" s="140">
        <v>0.02</v>
      </c>
      <c r="I11245" s="9"/>
      <c r="J11245" s="23">
        <f t="shared" si="175"/>
        <v>0.14787800000000001</v>
      </c>
      <c r="K11245" s="22" t="str">
        <f>IF(I11245&lt;&gt;"",SUMIF(Table1[Codigo_servico],A11245,Table1[Subtotal_insumo]),"")</f>
        <v/>
      </c>
      <c r="L11245" s="18">
        <f>IF(Table1[[#This Row],[Ordem_insumos]]&lt;&gt;0,VLOOKUP(Table1[[#This Row],[Codigo_servico]],Preencher_Orcamento!$B:$D,3,FALSE)*Table1[[#This Row],[Qtde_insumo]],"")</f>
        <v>0</v>
      </c>
      <c r="M11245" s="18">
        <f>IF(Table1[[#This Row],[Ordem_insumos]]&lt;&gt;0,VLOOKUP(Table1[[#This Row],[Codigo_servico]],Preencher_Orcamento!$B:$D,3,FALSE)*Table1[[#This Row],[Subtotal_insumo]],"")</f>
        <v>0</v>
      </c>
    </row>
    <row r="11246" spans="1:13" x14ac:dyDescent="0.25">
      <c r="A11246" s="6">
        <v>170354</v>
      </c>
      <c r="B11246" s="126">
        <v>9</v>
      </c>
      <c r="C11246" s="133"/>
      <c r="D11246" s="134">
        <v>2099</v>
      </c>
      <c r="E11246" s="7" t="s">
        <v>2205</v>
      </c>
      <c r="F11246" s="8" t="s">
        <v>2140</v>
      </c>
      <c r="G11246" s="18">
        <f>IFERROR(VLOOKUP(Table1[[#This Row],[Codigo_insumo]],BD_Insumos!$B:$E,4),"")</f>
        <v>12.627877718847255</v>
      </c>
      <c r="H11246" s="140">
        <v>2.09</v>
      </c>
      <c r="I11246" s="9"/>
      <c r="J11246" s="23">
        <f t="shared" si="175"/>
        <v>26.39226443239076</v>
      </c>
      <c r="K11246" s="22" t="str">
        <f>IF(I11246&lt;&gt;"",SUMIF(Table1[Codigo_servico],A11246,Table1[Subtotal_insumo]),"")</f>
        <v/>
      </c>
      <c r="L11246" s="18">
        <f>IF(Table1[[#This Row],[Ordem_insumos]]&lt;&gt;0,VLOOKUP(Table1[[#This Row],[Codigo_servico]],Preencher_Orcamento!$B:$D,3,FALSE)*Table1[[#This Row],[Qtde_insumo]],"")</f>
        <v>0</v>
      </c>
      <c r="M11246" s="18">
        <f>IF(Table1[[#This Row],[Ordem_insumos]]&lt;&gt;0,VLOOKUP(Table1[[#This Row],[Codigo_servico]],Preencher_Orcamento!$B:$D,3,FALSE)*Table1[[#This Row],[Subtotal_insumo]],"")</f>
        <v>0</v>
      </c>
    </row>
    <row r="11247" spans="1:13" x14ac:dyDescent="0.25">
      <c r="A11247" s="3">
        <v>170355</v>
      </c>
      <c r="B11247" s="125">
        <v>0</v>
      </c>
      <c r="C11247" s="131" t="s">
        <v>4473</v>
      </c>
      <c r="D11247" s="132"/>
      <c r="E11247" s="4"/>
      <c r="F11247" s="4"/>
      <c r="G11247" s="17" t="str">
        <f>IFERROR(VLOOKUP(Table1[[#This Row],[Codigo_insumo]],BD_Insumos!$B:$E,4),"")</f>
        <v/>
      </c>
      <c r="H11247" s="139"/>
      <c r="I11247" s="5" t="s">
        <v>457</v>
      </c>
      <c r="J11247" s="20" t="str">
        <f t="shared" si="175"/>
        <v/>
      </c>
      <c r="K11247" s="21">
        <f>IF(I11247&lt;&gt;"",SUMIF(Table1[Codigo_servico],A11247,Table1[Subtotal_insumo]),"")</f>
        <v>185.04675548059981</v>
      </c>
      <c r="L11247" s="17" t="str">
        <f>IF(Table1[[#This Row],[Ordem_insumos]]&lt;&gt;0,VLOOKUP(Table1[[#This Row],[Codigo_servico]],Preencher_Orcamento!$B:$D,3,FALSE)*Table1[[#This Row],[Qtde_insumo]],"")</f>
        <v/>
      </c>
      <c r="M11247" s="17" t="str">
        <f>IF(Table1[[#This Row],[Ordem_insumos]]&lt;&gt;0,VLOOKUP(Table1[[#This Row],[Codigo_servico]],Preencher_Orcamento!$B:$D,3,FALSE)*Table1[[#This Row],[Subtotal_insumo]],"")</f>
        <v/>
      </c>
    </row>
    <row r="11248" spans="1:13" x14ac:dyDescent="0.25">
      <c r="A11248" s="6">
        <v>170355</v>
      </c>
      <c r="B11248" s="126">
        <v>1</v>
      </c>
      <c r="C11248" s="133"/>
      <c r="D11248" s="134">
        <v>2075</v>
      </c>
      <c r="E11248" s="7" t="s">
        <v>2199</v>
      </c>
      <c r="F11248" s="8" t="s">
        <v>2140</v>
      </c>
      <c r="G11248" s="16">
        <f>IFERROR(VLOOKUP(Table1[[#This Row],[Codigo_insumo]],BD_Insumos!$B:$E,4),"")</f>
        <v>15.599673853371913</v>
      </c>
      <c r="H11248" s="140">
        <v>2.754</v>
      </c>
      <c r="I11248" s="9"/>
      <c r="J11248" s="22">
        <f t="shared" si="175"/>
        <v>42.961501792186247</v>
      </c>
      <c r="K11248" s="22" t="str">
        <f>IF(I11248&lt;&gt;"",SUMIF(Table1[Codigo_servico],A11248,Table1[Subtotal_insumo]),"")</f>
        <v/>
      </c>
      <c r="L11248" s="16">
        <f>IF(Table1[[#This Row],[Ordem_insumos]]&lt;&gt;0,VLOOKUP(Table1[[#This Row],[Codigo_servico]],Preencher_Orcamento!$B:$D,3,FALSE)*Table1[[#This Row],[Qtde_insumo]],"")</f>
        <v>0</v>
      </c>
      <c r="M11248" s="16">
        <f>IF(Table1[[#This Row],[Ordem_insumos]]&lt;&gt;0,VLOOKUP(Table1[[#This Row],[Codigo_servico]],Preencher_Orcamento!$B:$D,3,FALSE)*Table1[[#This Row],[Subtotal_insumo]],"")</f>
        <v>0</v>
      </c>
    </row>
    <row r="11249" spans="1:13" x14ac:dyDescent="0.25">
      <c r="A11249" s="6">
        <v>170355</v>
      </c>
      <c r="B11249" s="126">
        <v>2</v>
      </c>
      <c r="C11249" s="133"/>
      <c r="D11249" s="134">
        <v>37015</v>
      </c>
      <c r="E11249" s="7" t="s">
        <v>812</v>
      </c>
      <c r="F11249" s="8" t="s">
        <v>168</v>
      </c>
      <c r="G11249" s="16">
        <f>IFERROR(VLOOKUP(Table1[[#This Row],[Codigo_insumo]],BD_Insumos!$B:$E,4),"")</f>
        <v>52.967100000000002</v>
      </c>
      <c r="H11249" s="140">
        <v>2.0249999999999999</v>
      </c>
      <c r="I11249" s="9"/>
      <c r="J11249" s="22">
        <f t="shared" si="175"/>
        <v>107.25837749999999</v>
      </c>
      <c r="K11249" s="22" t="str">
        <f>IF(I11249&lt;&gt;"",SUMIF(Table1[Codigo_servico],A11249,Table1[Subtotal_insumo]),"")</f>
        <v/>
      </c>
      <c r="L11249" s="16">
        <f>IF(Table1[[#This Row],[Ordem_insumos]]&lt;&gt;0,VLOOKUP(Table1[[#This Row],[Codigo_servico]],Preencher_Orcamento!$B:$D,3,FALSE)*Table1[[#This Row],[Qtde_insumo]],"")</f>
        <v>0</v>
      </c>
      <c r="M11249" s="16">
        <f>IF(Table1[[#This Row],[Ordem_insumos]]&lt;&gt;0,VLOOKUP(Table1[[#This Row],[Codigo_servico]],Preencher_Orcamento!$B:$D,3,FALSE)*Table1[[#This Row],[Subtotal_insumo]],"")</f>
        <v>0</v>
      </c>
    </row>
    <row r="11250" spans="1:13" x14ac:dyDescent="0.25">
      <c r="A11250" s="6">
        <v>170355</v>
      </c>
      <c r="B11250" s="126">
        <v>3</v>
      </c>
      <c r="C11250" s="133"/>
      <c r="D11250" s="134">
        <v>2076</v>
      </c>
      <c r="E11250" s="7" t="s">
        <v>2200</v>
      </c>
      <c r="F11250" s="8" t="s">
        <v>2140</v>
      </c>
      <c r="G11250" s="18">
        <f>IFERROR(VLOOKUP(Table1[[#This Row],[Codigo_insumo]],BD_Insumos!$B:$E,4),"")</f>
        <v>12.645924541907611</v>
      </c>
      <c r="H11250" s="140">
        <v>2.754</v>
      </c>
      <c r="I11250" s="9"/>
      <c r="J11250" s="23">
        <f t="shared" si="175"/>
        <v>34.826876188413564</v>
      </c>
      <c r="K11250" s="22" t="str">
        <f>IF(I11250&lt;&gt;"",SUMIF(Table1[Codigo_servico],A11250,Table1[Subtotal_insumo]),"")</f>
        <v/>
      </c>
      <c r="L11250" s="18">
        <f>IF(Table1[[#This Row],[Ordem_insumos]]&lt;&gt;0,VLOOKUP(Table1[[#This Row],[Codigo_servico]],Preencher_Orcamento!$B:$D,3,FALSE)*Table1[[#This Row],[Qtde_insumo]],"")</f>
        <v>0</v>
      </c>
      <c r="M11250" s="18">
        <f>IF(Table1[[#This Row],[Ordem_insumos]]&lt;&gt;0,VLOOKUP(Table1[[#This Row],[Codigo_servico]],Preencher_Orcamento!$B:$D,3,FALSE)*Table1[[#This Row],[Subtotal_insumo]],"")</f>
        <v>0</v>
      </c>
    </row>
    <row r="11251" spans="1:13" x14ac:dyDescent="0.25">
      <c r="A11251" s="3">
        <v>170356</v>
      </c>
      <c r="B11251" s="125">
        <v>0</v>
      </c>
      <c r="C11251" s="131" t="s">
        <v>4474</v>
      </c>
      <c r="D11251" s="132"/>
      <c r="E11251" s="4"/>
      <c r="F11251" s="4"/>
      <c r="G11251" s="17" t="str">
        <f>IFERROR(VLOOKUP(Table1[[#This Row],[Codigo_insumo]],BD_Insumos!$B:$E,4),"")</f>
        <v/>
      </c>
      <c r="H11251" s="139"/>
      <c r="I11251" s="5" t="s">
        <v>457</v>
      </c>
      <c r="J11251" s="20" t="str">
        <f t="shared" si="175"/>
        <v/>
      </c>
      <c r="K11251" s="21">
        <f>IF(I11251&lt;&gt;"",SUMIF(Table1[Codigo_servico],A11251,Table1[Subtotal_insumo]),"")</f>
        <v>342.67917681592553</v>
      </c>
      <c r="L11251" s="17" t="str">
        <f>IF(Table1[[#This Row],[Ordem_insumos]]&lt;&gt;0,VLOOKUP(Table1[[#This Row],[Codigo_servico]],Preencher_Orcamento!$B:$D,3,FALSE)*Table1[[#This Row],[Qtde_insumo]],"")</f>
        <v/>
      </c>
      <c r="M11251" s="17" t="str">
        <f>IF(Table1[[#This Row],[Ordem_insumos]]&lt;&gt;0,VLOOKUP(Table1[[#This Row],[Codigo_servico]],Preencher_Orcamento!$B:$D,3,FALSE)*Table1[[#This Row],[Subtotal_insumo]],"")</f>
        <v/>
      </c>
    </row>
    <row r="11252" spans="1:13" x14ac:dyDescent="0.25">
      <c r="A11252" s="6">
        <v>170356</v>
      </c>
      <c r="B11252" s="126">
        <v>1</v>
      </c>
      <c r="C11252" s="133"/>
      <c r="D11252" s="134">
        <v>37015</v>
      </c>
      <c r="E11252" s="7" t="s">
        <v>812</v>
      </c>
      <c r="F11252" s="8" t="s">
        <v>168</v>
      </c>
      <c r="G11252" s="16">
        <f>IFERROR(VLOOKUP(Table1[[#This Row],[Codigo_insumo]],BD_Insumos!$B:$E,4),"")</f>
        <v>52.967100000000002</v>
      </c>
      <c r="H11252" s="140">
        <v>3.75</v>
      </c>
      <c r="I11252" s="9"/>
      <c r="J11252" s="22">
        <f t="shared" si="175"/>
        <v>198.62662500000002</v>
      </c>
      <c r="K11252" s="22" t="str">
        <f>IF(I11252&lt;&gt;"",SUMIF(Table1[Codigo_servico],A11252,Table1[Subtotal_insumo]),"")</f>
        <v/>
      </c>
      <c r="L11252" s="16">
        <f>IF(Table1[[#This Row],[Ordem_insumos]]&lt;&gt;0,VLOOKUP(Table1[[#This Row],[Codigo_servico]],Preencher_Orcamento!$B:$D,3,FALSE)*Table1[[#This Row],[Qtde_insumo]],"")</f>
        <v>0</v>
      </c>
      <c r="M11252" s="16">
        <f>IF(Table1[[#This Row],[Ordem_insumos]]&lt;&gt;0,VLOOKUP(Table1[[#This Row],[Codigo_servico]],Preencher_Orcamento!$B:$D,3,FALSE)*Table1[[#This Row],[Subtotal_insumo]],"")</f>
        <v>0</v>
      </c>
    </row>
    <row r="11253" spans="1:13" x14ac:dyDescent="0.25">
      <c r="A11253" s="6">
        <v>170356</v>
      </c>
      <c r="B11253" s="126">
        <v>2</v>
      </c>
      <c r="C11253" s="133"/>
      <c r="D11253" s="134">
        <v>2076</v>
      </c>
      <c r="E11253" s="7" t="s">
        <v>2200</v>
      </c>
      <c r="F11253" s="8" t="s">
        <v>2140</v>
      </c>
      <c r="G11253" s="16">
        <f>IFERROR(VLOOKUP(Table1[[#This Row],[Codigo_insumo]],BD_Insumos!$B:$E,4),"")</f>
        <v>12.645924541907611</v>
      </c>
      <c r="H11253" s="140">
        <v>5.0999999999999996</v>
      </c>
      <c r="I11253" s="9"/>
      <c r="J11253" s="22">
        <f t="shared" si="175"/>
        <v>64.494215163728811</v>
      </c>
      <c r="K11253" s="22" t="str">
        <f>IF(I11253&lt;&gt;"",SUMIF(Table1[Codigo_servico],A11253,Table1[Subtotal_insumo]),"")</f>
        <v/>
      </c>
      <c r="L11253" s="16">
        <f>IF(Table1[[#This Row],[Ordem_insumos]]&lt;&gt;0,VLOOKUP(Table1[[#This Row],[Codigo_servico]],Preencher_Orcamento!$B:$D,3,FALSE)*Table1[[#This Row],[Qtde_insumo]],"")</f>
        <v>0</v>
      </c>
      <c r="M11253" s="16">
        <f>IF(Table1[[#This Row],[Ordem_insumos]]&lt;&gt;0,VLOOKUP(Table1[[#This Row],[Codigo_servico]],Preencher_Orcamento!$B:$D,3,FALSE)*Table1[[#This Row],[Subtotal_insumo]],"")</f>
        <v>0</v>
      </c>
    </row>
    <row r="11254" spans="1:13" x14ac:dyDescent="0.25">
      <c r="A11254" s="6">
        <v>170356</v>
      </c>
      <c r="B11254" s="126">
        <v>3</v>
      </c>
      <c r="C11254" s="133"/>
      <c r="D11254" s="134">
        <v>2075</v>
      </c>
      <c r="E11254" s="7" t="s">
        <v>2199</v>
      </c>
      <c r="F11254" s="8" t="s">
        <v>2140</v>
      </c>
      <c r="G11254" s="18">
        <f>IFERROR(VLOOKUP(Table1[[#This Row],[Codigo_insumo]],BD_Insumos!$B:$E,4),"")</f>
        <v>15.599673853371913</v>
      </c>
      <c r="H11254" s="140">
        <v>5.0999999999999996</v>
      </c>
      <c r="I11254" s="9"/>
      <c r="J11254" s="23">
        <f t="shared" si="175"/>
        <v>79.558336652196743</v>
      </c>
      <c r="K11254" s="22" t="str">
        <f>IF(I11254&lt;&gt;"",SUMIF(Table1[Codigo_servico],A11254,Table1[Subtotal_insumo]),"")</f>
        <v/>
      </c>
      <c r="L11254" s="18">
        <f>IF(Table1[[#This Row],[Ordem_insumos]]&lt;&gt;0,VLOOKUP(Table1[[#This Row],[Codigo_servico]],Preencher_Orcamento!$B:$D,3,FALSE)*Table1[[#This Row],[Qtde_insumo]],"")</f>
        <v>0</v>
      </c>
      <c r="M11254" s="18">
        <f>IF(Table1[[#This Row],[Ordem_insumos]]&lt;&gt;0,VLOOKUP(Table1[[#This Row],[Codigo_servico]],Preencher_Orcamento!$B:$D,3,FALSE)*Table1[[#This Row],[Subtotal_insumo]],"")</f>
        <v>0</v>
      </c>
    </row>
    <row r="11255" spans="1:13" x14ac:dyDescent="0.25">
      <c r="A11255" s="3">
        <v>170357</v>
      </c>
      <c r="B11255" s="125">
        <v>0</v>
      </c>
      <c r="C11255" s="131" t="s">
        <v>4475</v>
      </c>
      <c r="D11255" s="132"/>
      <c r="E11255" s="4"/>
      <c r="F11255" s="4"/>
      <c r="G11255" s="17" t="str">
        <f>IFERROR(VLOOKUP(Table1[[#This Row],[Codigo_insumo]],BD_Insumos!$B:$E,4),"")</f>
        <v/>
      </c>
      <c r="H11255" s="139"/>
      <c r="I11255" s="5" t="s">
        <v>457</v>
      </c>
      <c r="J11255" s="20" t="str">
        <f t="shared" si="175"/>
        <v/>
      </c>
      <c r="K11255" s="21">
        <f>IF(I11255&lt;&gt;"",SUMIF(Table1[Codigo_servico],A11255,Table1[Subtotal_insumo]),"")</f>
        <v>456.90556908790074</v>
      </c>
      <c r="L11255" s="17" t="str">
        <f>IF(Table1[[#This Row],[Ordem_insumos]]&lt;&gt;0,VLOOKUP(Table1[[#This Row],[Codigo_servico]],Preencher_Orcamento!$B:$D,3,FALSE)*Table1[[#This Row],[Qtde_insumo]],"")</f>
        <v/>
      </c>
      <c r="M11255" s="17" t="str">
        <f>IF(Table1[[#This Row],[Ordem_insumos]]&lt;&gt;0,VLOOKUP(Table1[[#This Row],[Codigo_servico]],Preencher_Orcamento!$B:$D,3,FALSE)*Table1[[#This Row],[Subtotal_insumo]],"")</f>
        <v/>
      </c>
    </row>
    <row r="11256" spans="1:13" x14ac:dyDescent="0.25">
      <c r="A11256" s="6">
        <v>170357</v>
      </c>
      <c r="B11256" s="126">
        <v>1</v>
      </c>
      <c r="C11256" s="133"/>
      <c r="D11256" s="134">
        <v>2076</v>
      </c>
      <c r="E11256" s="7" t="s">
        <v>2200</v>
      </c>
      <c r="F11256" s="8" t="s">
        <v>2140</v>
      </c>
      <c r="G11256" s="16">
        <f>IFERROR(VLOOKUP(Table1[[#This Row],[Codigo_insumo]],BD_Insumos!$B:$E,4),"")</f>
        <v>12.645924541907611</v>
      </c>
      <c r="H11256" s="140">
        <v>6.8</v>
      </c>
      <c r="I11256" s="9"/>
      <c r="J11256" s="22">
        <f t="shared" si="175"/>
        <v>85.992286884971747</v>
      </c>
      <c r="K11256" s="22" t="str">
        <f>IF(I11256&lt;&gt;"",SUMIF(Table1[Codigo_servico],A11256,Table1[Subtotal_insumo]),"")</f>
        <v/>
      </c>
      <c r="L11256" s="16">
        <f>IF(Table1[[#This Row],[Ordem_insumos]]&lt;&gt;0,VLOOKUP(Table1[[#This Row],[Codigo_servico]],Preencher_Orcamento!$B:$D,3,FALSE)*Table1[[#This Row],[Qtde_insumo]],"")</f>
        <v>0</v>
      </c>
      <c r="M11256" s="16">
        <f>IF(Table1[[#This Row],[Ordem_insumos]]&lt;&gt;0,VLOOKUP(Table1[[#This Row],[Codigo_servico]],Preencher_Orcamento!$B:$D,3,FALSE)*Table1[[#This Row],[Subtotal_insumo]],"")</f>
        <v>0</v>
      </c>
    </row>
    <row r="11257" spans="1:13" x14ac:dyDescent="0.25">
      <c r="A11257" s="6">
        <v>170357</v>
      </c>
      <c r="B11257" s="126">
        <v>2</v>
      </c>
      <c r="C11257" s="133"/>
      <c r="D11257" s="134">
        <v>2075</v>
      </c>
      <c r="E11257" s="7" t="s">
        <v>2199</v>
      </c>
      <c r="F11257" s="8" t="s">
        <v>2140</v>
      </c>
      <c r="G11257" s="16">
        <f>IFERROR(VLOOKUP(Table1[[#This Row],[Codigo_insumo]],BD_Insumos!$B:$E,4),"")</f>
        <v>15.599673853371913</v>
      </c>
      <c r="H11257" s="140">
        <v>6.8</v>
      </c>
      <c r="I11257" s="9"/>
      <c r="J11257" s="22">
        <f t="shared" si="175"/>
        <v>106.077782202929</v>
      </c>
      <c r="K11257" s="22" t="str">
        <f>IF(I11257&lt;&gt;"",SUMIF(Table1[Codigo_servico],A11257,Table1[Subtotal_insumo]),"")</f>
        <v/>
      </c>
      <c r="L11257" s="16">
        <f>IF(Table1[[#This Row],[Ordem_insumos]]&lt;&gt;0,VLOOKUP(Table1[[#This Row],[Codigo_servico]],Preencher_Orcamento!$B:$D,3,FALSE)*Table1[[#This Row],[Qtde_insumo]],"")</f>
        <v>0</v>
      </c>
      <c r="M11257" s="16">
        <f>IF(Table1[[#This Row],[Ordem_insumos]]&lt;&gt;0,VLOOKUP(Table1[[#This Row],[Codigo_servico]],Preencher_Orcamento!$B:$D,3,FALSE)*Table1[[#This Row],[Subtotal_insumo]],"")</f>
        <v>0</v>
      </c>
    </row>
    <row r="11258" spans="1:13" x14ac:dyDescent="0.25">
      <c r="A11258" s="6">
        <v>170357</v>
      </c>
      <c r="B11258" s="126">
        <v>3</v>
      </c>
      <c r="C11258" s="133"/>
      <c r="D11258" s="134">
        <v>37015</v>
      </c>
      <c r="E11258" s="7" t="s">
        <v>812</v>
      </c>
      <c r="F11258" s="8" t="s">
        <v>168</v>
      </c>
      <c r="G11258" s="18">
        <f>IFERROR(VLOOKUP(Table1[[#This Row],[Codigo_insumo]],BD_Insumos!$B:$E,4),"")</f>
        <v>52.967100000000002</v>
      </c>
      <c r="H11258" s="140">
        <v>5</v>
      </c>
      <c r="I11258" s="9"/>
      <c r="J11258" s="23">
        <f t="shared" si="175"/>
        <v>264.83550000000002</v>
      </c>
      <c r="K11258" s="22" t="str">
        <f>IF(I11258&lt;&gt;"",SUMIF(Table1[Codigo_servico],A11258,Table1[Subtotal_insumo]),"")</f>
        <v/>
      </c>
      <c r="L11258" s="18">
        <f>IF(Table1[[#This Row],[Ordem_insumos]]&lt;&gt;0,VLOOKUP(Table1[[#This Row],[Codigo_servico]],Preencher_Orcamento!$B:$D,3,FALSE)*Table1[[#This Row],[Qtde_insumo]],"")</f>
        <v>0</v>
      </c>
      <c r="M11258" s="18">
        <f>IF(Table1[[#This Row],[Ordem_insumos]]&lt;&gt;0,VLOOKUP(Table1[[#This Row],[Codigo_servico]],Preencher_Orcamento!$B:$D,3,FALSE)*Table1[[#This Row],[Subtotal_insumo]],"")</f>
        <v>0</v>
      </c>
    </row>
    <row r="11259" spans="1:13" x14ac:dyDescent="0.25">
      <c r="A11259" s="3">
        <v>170358</v>
      </c>
      <c r="B11259" s="125">
        <v>0</v>
      </c>
      <c r="C11259" s="131" t="s">
        <v>4476</v>
      </c>
      <c r="D11259" s="132"/>
      <c r="E11259" s="4"/>
      <c r="F11259" s="4"/>
      <c r="G11259" s="17" t="str">
        <f>IFERROR(VLOOKUP(Table1[[#This Row],[Codigo_insumo]],BD_Insumos!$B:$E,4),"")</f>
        <v/>
      </c>
      <c r="H11259" s="139"/>
      <c r="I11259" s="5" t="s">
        <v>457</v>
      </c>
      <c r="J11259" s="20" t="str">
        <f t="shared" si="175"/>
        <v/>
      </c>
      <c r="K11259" s="21">
        <f>IF(I11259&lt;&gt;"",SUMIF(Table1[Codigo_servico],A11259,Table1[Subtotal_insumo]),"")</f>
        <v>258.99696946371438</v>
      </c>
      <c r="L11259" s="17" t="str">
        <f>IF(Table1[[#This Row],[Ordem_insumos]]&lt;&gt;0,VLOOKUP(Table1[[#This Row],[Codigo_servico]],Preencher_Orcamento!$B:$D,3,FALSE)*Table1[[#This Row],[Qtde_insumo]],"")</f>
        <v/>
      </c>
      <c r="M11259" s="17" t="str">
        <f>IF(Table1[[#This Row],[Ordem_insumos]]&lt;&gt;0,VLOOKUP(Table1[[#This Row],[Codigo_servico]],Preencher_Orcamento!$B:$D,3,FALSE)*Table1[[#This Row],[Subtotal_insumo]],"")</f>
        <v/>
      </c>
    </row>
    <row r="11260" spans="1:13" x14ac:dyDescent="0.25">
      <c r="A11260" s="6">
        <v>170358</v>
      </c>
      <c r="B11260" s="126">
        <v>1</v>
      </c>
      <c r="C11260" s="133"/>
      <c r="D11260" s="134">
        <v>2076</v>
      </c>
      <c r="E11260" s="7" t="s">
        <v>2200</v>
      </c>
      <c r="F11260" s="8" t="s">
        <v>2140</v>
      </c>
      <c r="G11260" s="16">
        <f>IFERROR(VLOOKUP(Table1[[#This Row],[Codigo_insumo]],BD_Insumos!$B:$E,4),"")</f>
        <v>12.645924541907611</v>
      </c>
      <c r="H11260" s="140">
        <v>3.45</v>
      </c>
      <c r="I11260" s="9"/>
      <c r="J11260" s="22">
        <f t="shared" si="175"/>
        <v>43.628439669581262</v>
      </c>
      <c r="K11260" s="22" t="str">
        <f>IF(I11260&lt;&gt;"",SUMIF(Table1[Codigo_servico],A11260,Table1[Subtotal_insumo]),"")</f>
        <v/>
      </c>
      <c r="L11260" s="16">
        <f>IF(Table1[[#This Row],[Ordem_insumos]]&lt;&gt;0,VLOOKUP(Table1[[#This Row],[Codigo_servico]],Preencher_Orcamento!$B:$D,3,FALSE)*Table1[[#This Row],[Qtde_insumo]],"")</f>
        <v>0</v>
      </c>
      <c r="M11260" s="16">
        <f>IF(Table1[[#This Row],[Ordem_insumos]]&lt;&gt;0,VLOOKUP(Table1[[#This Row],[Codigo_servico]],Preencher_Orcamento!$B:$D,3,FALSE)*Table1[[#This Row],[Subtotal_insumo]],"")</f>
        <v>0</v>
      </c>
    </row>
    <row r="11261" spans="1:13" x14ac:dyDescent="0.25">
      <c r="A11261" s="6">
        <v>170358</v>
      </c>
      <c r="B11261" s="126">
        <v>2</v>
      </c>
      <c r="C11261" s="133"/>
      <c r="D11261" s="134">
        <v>37015</v>
      </c>
      <c r="E11261" s="7" t="s">
        <v>812</v>
      </c>
      <c r="F11261" s="8" t="s">
        <v>168</v>
      </c>
      <c r="G11261" s="16">
        <f>IFERROR(VLOOKUP(Table1[[#This Row],[Codigo_insumo]],BD_Insumos!$B:$E,4),"")</f>
        <v>52.967100000000002</v>
      </c>
      <c r="H11261" s="140">
        <v>3.05</v>
      </c>
      <c r="I11261" s="9"/>
      <c r="J11261" s="22">
        <f t="shared" si="175"/>
        <v>161.549655</v>
      </c>
      <c r="K11261" s="22" t="str">
        <f>IF(I11261&lt;&gt;"",SUMIF(Table1[Codigo_servico],A11261,Table1[Subtotal_insumo]),"")</f>
        <v/>
      </c>
      <c r="L11261" s="16">
        <f>IF(Table1[[#This Row],[Ordem_insumos]]&lt;&gt;0,VLOOKUP(Table1[[#This Row],[Codigo_servico]],Preencher_Orcamento!$B:$D,3,FALSE)*Table1[[#This Row],[Qtde_insumo]],"")</f>
        <v>0</v>
      </c>
      <c r="M11261" s="16">
        <f>IF(Table1[[#This Row],[Ordem_insumos]]&lt;&gt;0,VLOOKUP(Table1[[#This Row],[Codigo_servico]],Preencher_Orcamento!$B:$D,3,FALSE)*Table1[[#This Row],[Subtotal_insumo]],"")</f>
        <v>0</v>
      </c>
    </row>
    <row r="11262" spans="1:13" x14ac:dyDescent="0.25">
      <c r="A11262" s="6">
        <v>170358</v>
      </c>
      <c r="B11262" s="126">
        <v>3</v>
      </c>
      <c r="C11262" s="133"/>
      <c r="D11262" s="134">
        <v>2075</v>
      </c>
      <c r="E11262" s="7" t="s">
        <v>2199</v>
      </c>
      <c r="F11262" s="8" t="s">
        <v>2140</v>
      </c>
      <c r="G11262" s="18">
        <f>IFERROR(VLOOKUP(Table1[[#This Row],[Codigo_insumo]],BD_Insumos!$B:$E,4),"")</f>
        <v>15.599673853371913</v>
      </c>
      <c r="H11262" s="140">
        <v>3.45</v>
      </c>
      <c r="I11262" s="9"/>
      <c r="J11262" s="23">
        <f t="shared" si="175"/>
        <v>53.818874794133102</v>
      </c>
      <c r="K11262" s="22" t="str">
        <f>IF(I11262&lt;&gt;"",SUMIF(Table1[Codigo_servico],A11262,Table1[Subtotal_insumo]),"")</f>
        <v/>
      </c>
      <c r="L11262" s="18">
        <f>IF(Table1[[#This Row],[Ordem_insumos]]&lt;&gt;0,VLOOKUP(Table1[[#This Row],[Codigo_servico]],Preencher_Orcamento!$B:$D,3,FALSE)*Table1[[#This Row],[Qtde_insumo]],"")</f>
        <v>0</v>
      </c>
      <c r="M11262" s="18">
        <f>IF(Table1[[#This Row],[Ordem_insumos]]&lt;&gt;0,VLOOKUP(Table1[[#This Row],[Codigo_servico]],Preencher_Orcamento!$B:$D,3,FALSE)*Table1[[#This Row],[Subtotal_insumo]],"")</f>
        <v>0</v>
      </c>
    </row>
    <row r="11263" spans="1:13" x14ac:dyDescent="0.25">
      <c r="A11263" s="3">
        <v>170359</v>
      </c>
      <c r="B11263" s="125">
        <v>0</v>
      </c>
      <c r="C11263" s="131" t="s">
        <v>4477</v>
      </c>
      <c r="D11263" s="132"/>
      <c r="E11263" s="4"/>
      <c r="F11263" s="4"/>
      <c r="G11263" s="17" t="str">
        <f>IFERROR(VLOOKUP(Table1[[#This Row],[Codigo_insumo]],BD_Insumos!$B:$E,4),"")</f>
        <v/>
      </c>
      <c r="H11263" s="139"/>
      <c r="I11263" s="5" t="s">
        <v>457</v>
      </c>
      <c r="J11263" s="20" t="str">
        <f t="shared" si="175"/>
        <v/>
      </c>
      <c r="K11263" s="21">
        <f>IF(I11263&lt;&gt;"",SUMIF(Table1[Codigo_servico],A11263,Table1[Subtotal_insumo]),"")</f>
        <v>193.23183080000001</v>
      </c>
      <c r="L11263" s="17" t="str">
        <f>IF(Table1[[#This Row],[Ordem_insumos]]&lt;&gt;0,VLOOKUP(Table1[[#This Row],[Codigo_servico]],Preencher_Orcamento!$B:$D,3,FALSE)*Table1[[#This Row],[Qtde_insumo]],"")</f>
        <v/>
      </c>
      <c r="M11263" s="17" t="str">
        <f>IF(Table1[[#This Row],[Ordem_insumos]]&lt;&gt;0,VLOOKUP(Table1[[#This Row],[Codigo_servico]],Preencher_Orcamento!$B:$D,3,FALSE)*Table1[[#This Row],[Subtotal_insumo]],"")</f>
        <v/>
      </c>
    </row>
    <row r="11264" spans="1:13" ht="26.25" x14ac:dyDescent="0.25">
      <c r="A11264" s="6">
        <v>170359</v>
      </c>
      <c r="B11264" s="126">
        <v>1</v>
      </c>
      <c r="C11264" s="133"/>
      <c r="D11264" s="134">
        <v>20462</v>
      </c>
      <c r="E11264" s="7" t="s">
        <v>423</v>
      </c>
      <c r="F11264" s="8" t="s">
        <v>170</v>
      </c>
      <c r="G11264" s="18">
        <f>IFERROR(VLOOKUP(Table1[[#This Row],[Codigo_insumo]],BD_Insumos!$B:$E,4),"")</f>
        <v>25.423400000000001</v>
      </c>
      <c r="H11264" s="140">
        <v>2.6619999999999999</v>
      </c>
      <c r="I11264" s="9"/>
      <c r="J11264" s="23">
        <f t="shared" si="175"/>
        <v>67.677090800000002</v>
      </c>
      <c r="K11264" s="22" t="str">
        <f>IF(I11264&lt;&gt;"",SUMIF(Table1[Codigo_servico],A11264,Table1[Subtotal_insumo]),"")</f>
        <v/>
      </c>
      <c r="L11264" s="18">
        <f>IF(Table1[[#This Row],[Ordem_insumos]]&lt;&gt;0,VLOOKUP(Table1[[#This Row],[Codigo_servico]],Preencher_Orcamento!$B:$D,3,FALSE)*Table1[[#This Row],[Qtde_insumo]],"")</f>
        <v>0</v>
      </c>
      <c r="M11264" s="18">
        <f>IF(Table1[[#This Row],[Ordem_insumos]]&lt;&gt;0,VLOOKUP(Table1[[#This Row],[Codigo_servico]],Preencher_Orcamento!$B:$D,3,FALSE)*Table1[[#This Row],[Subtotal_insumo]],"")</f>
        <v>0</v>
      </c>
    </row>
    <row r="11265" spans="1:13" ht="26.25" x14ac:dyDescent="0.25">
      <c r="A11265" s="6">
        <v>170359</v>
      </c>
      <c r="B11265" s="126">
        <v>2</v>
      </c>
      <c r="C11265" s="133"/>
      <c r="D11265" s="134">
        <v>20457</v>
      </c>
      <c r="E11265" s="7" t="s">
        <v>421</v>
      </c>
      <c r="F11265" s="8" t="s">
        <v>5</v>
      </c>
      <c r="G11265" s="18">
        <f>IFERROR(VLOOKUP(Table1[[#This Row],[Codigo_insumo]],BD_Insumos!$B:$E,4),"")</f>
        <v>4.9431000000000003</v>
      </c>
      <c r="H11265" s="140">
        <v>25.4</v>
      </c>
      <c r="I11265" s="9"/>
      <c r="J11265" s="23">
        <f t="shared" si="175"/>
        <v>125.55474</v>
      </c>
      <c r="K11265" s="22" t="str">
        <f>IF(I11265&lt;&gt;"",SUMIF(Table1[Codigo_servico],A11265,Table1[Subtotal_insumo]),"")</f>
        <v/>
      </c>
      <c r="L11265" s="18">
        <f>IF(Table1[[#This Row],[Ordem_insumos]]&lt;&gt;0,VLOOKUP(Table1[[#This Row],[Codigo_servico]],Preencher_Orcamento!$B:$D,3,FALSE)*Table1[[#This Row],[Qtde_insumo]],"")</f>
        <v>0</v>
      </c>
      <c r="M11265" s="18">
        <f>IF(Table1[[#This Row],[Ordem_insumos]]&lt;&gt;0,VLOOKUP(Table1[[#This Row],[Codigo_servico]],Preencher_Orcamento!$B:$D,3,FALSE)*Table1[[#This Row],[Subtotal_insumo]],"")</f>
        <v>0</v>
      </c>
    </row>
    <row r="11266" spans="1:13" x14ac:dyDescent="0.25">
      <c r="A11266" s="3">
        <v>170360</v>
      </c>
      <c r="B11266" s="125">
        <v>0</v>
      </c>
      <c r="C11266" s="131" t="s">
        <v>4478</v>
      </c>
      <c r="D11266" s="132"/>
      <c r="E11266" s="4"/>
      <c r="F11266" s="4"/>
      <c r="G11266" s="17" t="str">
        <f>IFERROR(VLOOKUP(Table1[[#This Row],[Codigo_insumo]],BD_Insumos!$B:$E,4),"")</f>
        <v/>
      </c>
      <c r="H11266" s="139"/>
      <c r="I11266" s="5" t="s">
        <v>457</v>
      </c>
      <c r="J11266" s="20" t="str">
        <f t="shared" ref="J11266:J11329" si="176">IF(I11266="",G11266*H11266,"")</f>
        <v/>
      </c>
      <c r="K11266" s="21">
        <f>IF(I11266&lt;&gt;"",SUMIF(Table1[Codigo_servico],A11266,Table1[Subtotal_insumo]),"")</f>
        <v>1616.7399164646099</v>
      </c>
      <c r="L11266" s="17" t="str">
        <f>IF(Table1[[#This Row],[Ordem_insumos]]&lt;&gt;0,VLOOKUP(Table1[[#This Row],[Codigo_servico]],Preencher_Orcamento!$B:$D,3,FALSE)*Table1[[#This Row],[Qtde_insumo]],"")</f>
        <v/>
      </c>
      <c r="M11266" s="17" t="str">
        <f>IF(Table1[[#This Row],[Ordem_insumos]]&lt;&gt;0,VLOOKUP(Table1[[#This Row],[Codigo_servico]],Preencher_Orcamento!$B:$D,3,FALSE)*Table1[[#This Row],[Subtotal_insumo]],"")</f>
        <v/>
      </c>
    </row>
    <row r="11267" spans="1:13" x14ac:dyDescent="0.25">
      <c r="A11267" s="6">
        <v>170360</v>
      </c>
      <c r="B11267" s="126">
        <v>1</v>
      </c>
      <c r="C11267" s="133"/>
      <c r="D11267" s="134">
        <v>2020</v>
      </c>
      <c r="E11267" s="7" t="s">
        <v>2188</v>
      </c>
      <c r="F11267" s="8" t="s">
        <v>2140</v>
      </c>
      <c r="G11267" s="16">
        <f>IFERROR(VLOOKUP(Table1[[#This Row],[Codigo_insumo]],BD_Insumos!$B:$E,4),"")</f>
        <v>15.860837164231068</v>
      </c>
      <c r="H11267" s="140">
        <v>4.5999999999999996</v>
      </c>
      <c r="I11267" s="9"/>
      <c r="J11267" s="22">
        <f t="shared" si="176"/>
        <v>72.959850955462912</v>
      </c>
      <c r="K11267" s="22" t="str">
        <f>IF(I11267&lt;&gt;"",SUMIF(Table1[Codigo_servico],A11267,Table1[Subtotal_insumo]),"")</f>
        <v/>
      </c>
      <c r="L11267" s="16">
        <f>IF(Table1[[#This Row],[Ordem_insumos]]&lt;&gt;0,VLOOKUP(Table1[[#This Row],[Codigo_servico]],Preencher_Orcamento!$B:$D,3,FALSE)*Table1[[#This Row],[Qtde_insumo]],"")</f>
        <v>0</v>
      </c>
      <c r="M11267" s="16">
        <f>IF(Table1[[#This Row],[Ordem_insumos]]&lt;&gt;0,VLOOKUP(Table1[[#This Row],[Codigo_servico]],Preencher_Orcamento!$B:$D,3,FALSE)*Table1[[#This Row],[Subtotal_insumo]],"")</f>
        <v>0</v>
      </c>
    </row>
    <row r="11268" spans="1:13" ht="26.25" x14ac:dyDescent="0.25">
      <c r="A11268" s="6">
        <v>170360</v>
      </c>
      <c r="B11268" s="126">
        <v>2</v>
      </c>
      <c r="C11268" s="133"/>
      <c r="D11268" s="134">
        <v>38030</v>
      </c>
      <c r="E11268" s="7" t="s">
        <v>862</v>
      </c>
      <c r="F11268" s="8" t="s">
        <v>635</v>
      </c>
      <c r="G11268" s="16">
        <f>IFERROR(VLOOKUP(Table1[[#This Row],[Codigo_insumo]],BD_Insumos!$B:$E,4),"")</f>
        <v>609.26289999999995</v>
      </c>
      <c r="H11268" s="140">
        <v>2</v>
      </c>
      <c r="I11268" s="9"/>
      <c r="J11268" s="22">
        <f t="shared" si="176"/>
        <v>1218.5257999999999</v>
      </c>
      <c r="K11268" s="22" t="str">
        <f>IF(I11268&lt;&gt;"",SUMIF(Table1[Codigo_servico],A11268,Table1[Subtotal_insumo]),"")</f>
        <v/>
      </c>
      <c r="L11268" s="16">
        <f>IF(Table1[[#This Row],[Ordem_insumos]]&lt;&gt;0,VLOOKUP(Table1[[#This Row],[Codigo_servico]],Preencher_Orcamento!$B:$D,3,FALSE)*Table1[[#This Row],[Qtde_insumo]],"")</f>
        <v>0</v>
      </c>
      <c r="M11268" s="16">
        <f>IF(Table1[[#This Row],[Ordem_insumos]]&lt;&gt;0,VLOOKUP(Table1[[#This Row],[Codigo_servico]],Preencher_Orcamento!$B:$D,3,FALSE)*Table1[[#This Row],[Subtotal_insumo]],"")</f>
        <v>0</v>
      </c>
    </row>
    <row r="11269" spans="1:13" x14ac:dyDescent="0.25">
      <c r="A11269" s="6">
        <v>170360</v>
      </c>
      <c r="B11269" s="126">
        <v>3</v>
      </c>
      <c r="C11269" s="133"/>
      <c r="D11269" s="134">
        <v>37509</v>
      </c>
      <c r="E11269" s="7" t="s">
        <v>830</v>
      </c>
      <c r="F11269" s="8" t="s">
        <v>168</v>
      </c>
      <c r="G11269" s="16">
        <f>IFERROR(VLOOKUP(Table1[[#This Row],[Codigo_insumo]],BD_Insumos!$B:$E,4),"")</f>
        <v>16.625699999999998</v>
      </c>
      <c r="H11269" s="140">
        <v>0.24</v>
      </c>
      <c r="I11269" s="9"/>
      <c r="J11269" s="22">
        <f t="shared" si="176"/>
        <v>3.9901679999999993</v>
      </c>
      <c r="K11269" s="22" t="str">
        <f>IF(I11269&lt;&gt;"",SUMIF(Table1[Codigo_servico],A11269,Table1[Subtotal_insumo]),"")</f>
        <v/>
      </c>
      <c r="L11269" s="16">
        <f>IF(Table1[[#This Row],[Ordem_insumos]]&lt;&gt;0,VLOOKUP(Table1[[#This Row],[Codigo_servico]],Preencher_Orcamento!$B:$D,3,FALSE)*Table1[[#This Row],[Qtde_insumo]],"")</f>
        <v>0</v>
      </c>
      <c r="M11269" s="16">
        <f>IF(Table1[[#This Row],[Ordem_insumos]]&lt;&gt;0,VLOOKUP(Table1[[#This Row],[Codigo_servico]],Preencher_Orcamento!$B:$D,3,FALSE)*Table1[[#This Row],[Subtotal_insumo]],"")</f>
        <v>0</v>
      </c>
    </row>
    <row r="11270" spans="1:13" ht="39" x14ac:dyDescent="0.25">
      <c r="A11270" s="6">
        <v>170360</v>
      </c>
      <c r="B11270" s="126">
        <v>4</v>
      </c>
      <c r="C11270" s="133"/>
      <c r="D11270" s="134">
        <v>70828</v>
      </c>
      <c r="E11270" s="7" t="s">
        <v>1722</v>
      </c>
      <c r="F11270" s="8" t="s">
        <v>5</v>
      </c>
      <c r="G11270" s="16">
        <f>IFERROR(VLOOKUP(Table1[[#This Row],[Codigo_insumo]],BD_Insumos!$B:$E,4),"")</f>
        <v>48.506300000000003</v>
      </c>
      <c r="H11270" s="140">
        <v>1.6</v>
      </c>
      <c r="I11270" s="9"/>
      <c r="J11270" s="22">
        <f t="shared" si="176"/>
        <v>77.610080000000011</v>
      </c>
      <c r="K11270" s="22" t="str">
        <f>IF(I11270&lt;&gt;"",SUMIF(Table1[Codigo_servico],A11270,Table1[Subtotal_insumo]),"")</f>
        <v/>
      </c>
      <c r="L11270" s="16">
        <f>IF(Table1[[#This Row],[Ordem_insumos]]&lt;&gt;0,VLOOKUP(Table1[[#This Row],[Codigo_servico]],Preencher_Orcamento!$B:$D,3,FALSE)*Table1[[#This Row],[Qtde_insumo]],"")</f>
        <v>0</v>
      </c>
      <c r="M11270" s="16">
        <f>IF(Table1[[#This Row],[Ordem_insumos]]&lt;&gt;0,VLOOKUP(Table1[[#This Row],[Codigo_servico]],Preencher_Orcamento!$B:$D,3,FALSE)*Table1[[#This Row],[Subtotal_insumo]],"")</f>
        <v>0</v>
      </c>
    </row>
    <row r="11271" spans="1:13" x14ac:dyDescent="0.25">
      <c r="A11271" s="6">
        <v>170360</v>
      </c>
      <c r="B11271" s="126">
        <v>5</v>
      </c>
      <c r="C11271" s="133"/>
      <c r="D11271" s="134">
        <v>2075</v>
      </c>
      <c r="E11271" s="7" t="s">
        <v>2199</v>
      </c>
      <c r="F11271" s="8" t="s">
        <v>2140</v>
      </c>
      <c r="G11271" s="18">
        <f>IFERROR(VLOOKUP(Table1[[#This Row],[Codigo_insumo]],BD_Insumos!$B:$E,4),"")</f>
        <v>15.599673853371913</v>
      </c>
      <c r="H11271" s="140">
        <v>1.42</v>
      </c>
      <c r="I11271" s="9"/>
      <c r="J11271" s="23">
        <f t="shared" si="176"/>
        <v>22.151536871788114</v>
      </c>
      <c r="K11271" s="22" t="str">
        <f>IF(I11271&lt;&gt;"",SUMIF(Table1[Codigo_servico],A11271,Table1[Subtotal_insumo]),"")</f>
        <v/>
      </c>
      <c r="L11271" s="18">
        <f>IF(Table1[[#This Row],[Ordem_insumos]]&lt;&gt;0,VLOOKUP(Table1[[#This Row],[Codigo_servico]],Preencher_Orcamento!$B:$D,3,FALSE)*Table1[[#This Row],[Qtde_insumo]],"")</f>
        <v>0</v>
      </c>
      <c r="M11271" s="18">
        <f>IF(Table1[[#This Row],[Ordem_insumos]]&lt;&gt;0,VLOOKUP(Table1[[#This Row],[Codigo_servico]],Preencher_Orcamento!$B:$D,3,FALSE)*Table1[[#This Row],[Subtotal_insumo]],"")</f>
        <v>0</v>
      </c>
    </row>
    <row r="11272" spans="1:13" x14ac:dyDescent="0.25">
      <c r="A11272" s="6">
        <v>170360</v>
      </c>
      <c r="B11272" s="126">
        <v>6</v>
      </c>
      <c r="C11272" s="133"/>
      <c r="D11272" s="134">
        <v>38055</v>
      </c>
      <c r="E11272" s="7" t="s">
        <v>868</v>
      </c>
      <c r="F11272" s="8" t="s">
        <v>457</v>
      </c>
      <c r="G11272" s="18">
        <f>IFERROR(VLOOKUP(Table1[[#This Row],[Codigo_insumo]],BD_Insumos!$B:$E,4),"")</f>
        <v>20.87</v>
      </c>
      <c r="H11272" s="140">
        <v>2</v>
      </c>
      <c r="I11272" s="9"/>
      <c r="J11272" s="23">
        <f t="shared" si="176"/>
        <v>41.74</v>
      </c>
      <c r="K11272" s="22" t="str">
        <f>IF(I11272&lt;&gt;"",SUMIF(Table1[Codigo_servico],A11272,Table1[Subtotal_insumo]),"")</f>
        <v/>
      </c>
      <c r="L11272" s="18">
        <f>IF(Table1[[#This Row],[Ordem_insumos]]&lt;&gt;0,VLOOKUP(Table1[[#This Row],[Codigo_servico]],Preencher_Orcamento!$B:$D,3,FALSE)*Table1[[#This Row],[Qtde_insumo]],"")</f>
        <v>0</v>
      </c>
      <c r="M11272" s="18">
        <f>IF(Table1[[#This Row],[Ordem_insumos]]&lt;&gt;0,VLOOKUP(Table1[[#This Row],[Codigo_servico]],Preencher_Orcamento!$B:$D,3,FALSE)*Table1[[#This Row],[Subtotal_insumo]],"")</f>
        <v>0</v>
      </c>
    </row>
    <row r="11273" spans="1:13" x14ac:dyDescent="0.25">
      <c r="A11273" s="6">
        <v>170360</v>
      </c>
      <c r="B11273" s="126">
        <v>7</v>
      </c>
      <c r="C11273" s="133"/>
      <c r="D11273" s="134">
        <v>10608</v>
      </c>
      <c r="E11273" s="7" t="s">
        <v>118</v>
      </c>
      <c r="F11273" s="8" t="s">
        <v>58</v>
      </c>
      <c r="G11273" s="18">
        <f>IFERROR(VLOOKUP(Table1[[#This Row],[Codigo_insumo]],BD_Insumos!$B:$E,4),"")</f>
        <v>238.17070000000001</v>
      </c>
      <c r="H11273" s="140">
        <v>0.09</v>
      </c>
      <c r="I11273" s="9"/>
      <c r="J11273" s="23">
        <f t="shared" si="176"/>
        <v>21.435362999999999</v>
      </c>
      <c r="K11273" s="22" t="str">
        <f>IF(I11273&lt;&gt;"",SUMIF(Table1[Codigo_servico],A11273,Table1[Subtotal_insumo]),"")</f>
        <v/>
      </c>
      <c r="L11273" s="18">
        <f>IF(Table1[[#This Row],[Ordem_insumos]]&lt;&gt;0,VLOOKUP(Table1[[#This Row],[Codigo_servico]],Preencher_Orcamento!$B:$D,3,FALSE)*Table1[[#This Row],[Qtde_insumo]],"")</f>
        <v>0</v>
      </c>
      <c r="M11273" s="18">
        <f>IF(Table1[[#This Row],[Ordem_insumos]]&lt;&gt;0,VLOOKUP(Table1[[#This Row],[Codigo_servico]],Preencher_Orcamento!$B:$D,3,FALSE)*Table1[[#This Row],[Subtotal_insumo]],"")</f>
        <v>0</v>
      </c>
    </row>
    <row r="11274" spans="1:13" x14ac:dyDescent="0.25">
      <c r="A11274" s="6">
        <v>170360</v>
      </c>
      <c r="B11274" s="126">
        <v>8</v>
      </c>
      <c r="C11274" s="133"/>
      <c r="D11274" s="134">
        <v>2099</v>
      </c>
      <c r="E11274" s="7" t="s">
        <v>2205</v>
      </c>
      <c r="F11274" s="8" t="s">
        <v>2140</v>
      </c>
      <c r="G11274" s="18">
        <f>IFERROR(VLOOKUP(Table1[[#This Row],[Codigo_insumo]],BD_Insumos!$B:$E,4),"")</f>
        <v>12.627877718847255</v>
      </c>
      <c r="H11274" s="140">
        <v>3.6</v>
      </c>
      <c r="I11274" s="9"/>
      <c r="J11274" s="23">
        <f t="shared" si="176"/>
        <v>45.460359787850123</v>
      </c>
      <c r="K11274" s="22" t="str">
        <f>IF(I11274&lt;&gt;"",SUMIF(Table1[Codigo_servico],A11274,Table1[Subtotal_insumo]),"")</f>
        <v/>
      </c>
      <c r="L11274" s="18">
        <f>IF(Table1[[#This Row],[Ordem_insumos]]&lt;&gt;0,VLOOKUP(Table1[[#This Row],[Codigo_servico]],Preencher_Orcamento!$B:$D,3,FALSE)*Table1[[#This Row],[Qtde_insumo]],"")</f>
        <v>0</v>
      </c>
      <c r="M11274" s="18">
        <f>IF(Table1[[#This Row],[Ordem_insumos]]&lt;&gt;0,VLOOKUP(Table1[[#This Row],[Codigo_servico]],Preencher_Orcamento!$B:$D,3,FALSE)*Table1[[#This Row],[Subtotal_insumo]],"")</f>
        <v>0</v>
      </c>
    </row>
    <row r="11275" spans="1:13" x14ac:dyDescent="0.25">
      <c r="A11275" s="6">
        <v>170360</v>
      </c>
      <c r="B11275" s="126">
        <v>9</v>
      </c>
      <c r="C11275" s="133"/>
      <c r="D11275" s="134">
        <v>2076</v>
      </c>
      <c r="E11275" s="7" t="s">
        <v>2200</v>
      </c>
      <c r="F11275" s="8" t="s">
        <v>2140</v>
      </c>
      <c r="G11275" s="18">
        <f>IFERROR(VLOOKUP(Table1[[#This Row],[Codigo_insumo]],BD_Insumos!$B:$E,4),"")</f>
        <v>12.645924541907611</v>
      </c>
      <c r="H11275" s="140">
        <v>1.42</v>
      </c>
      <c r="I11275" s="9"/>
      <c r="J11275" s="23">
        <f t="shared" si="176"/>
        <v>17.957212849508807</v>
      </c>
      <c r="K11275" s="22" t="str">
        <f>IF(I11275&lt;&gt;"",SUMIF(Table1[Codigo_servico],A11275,Table1[Subtotal_insumo]),"")</f>
        <v/>
      </c>
      <c r="L11275" s="18">
        <f>IF(Table1[[#This Row],[Ordem_insumos]]&lt;&gt;0,VLOOKUP(Table1[[#This Row],[Codigo_servico]],Preencher_Orcamento!$B:$D,3,FALSE)*Table1[[#This Row],[Qtde_insumo]],"")</f>
        <v>0</v>
      </c>
      <c r="M11275" s="18">
        <f>IF(Table1[[#This Row],[Ordem_insumos]]&lt;&gt;0,VLOOKUP(Table1[[#This Row],[Codigo_servico]],Preencher_Orcamento!$B:$D,3,FALSE)*Table1[[#This Row],[Subtotal_insumo]],"")</f>
        <v>0</v>
      </c>
    </row>
    <row r="11276" spans="1:13" x14ac:dyDescent="0.25">
      <c r="A11276" s="6">
        <v>170360</v>
      </c>
      <c r="B11276" s="126">
        <v>10</v>
      </c>
      <c r="C11276" s="133"/>
      <c r="D11276" s="134">
        <v>38040</v>
      </c>
      <c r="E11276" s="7" t="s">
        <v>864</v>
      </c>
      <c r="F11276" s="8" t="s">
        <v>457</v>
      </c>
      <c r="G11276" s="18">
        <f>IFERROR(VLOOKUP(Table1[[#This Row],[Codigo_insumo]],BD_Insumos!$B:$E,4),"")</f>
        <v>88.676400000000001</v>
      </c>
      <c r="H11276" s="140">
        <v>1</v>
      </c>
      <c r="I11276" s="9"/>
      <c r="J11276" s="23">
        <f t="shared" si="176"/>
        <v>88.676400000000001</v>
      </c>
      <c r="K11276" s="22" t="str">
        <f>IF(I11276&lt;&gt;"",SUMIF(Table1[Codigo_servico],A11276,Table1[Subtotal_insumo]),"")</f>
        <v/>
      </c>
      <c r="L11276" s="18">
        <f>IF(Table1[[#This Row],[Ordem_insumos]]&lt;&gt;0,VLOOKUP(Table1[[#This Row],[Codigo_servico]],Preencher_Orcamento!$B:$D,3,FALSE)*Table1[[#This Row],[Qtde_insumo]],"")</f>
        <v>0</v>
      </c>
      <c r="M11276" s="18">
        <f>IF(Table1[[#This Row],[Ordem_insumos]]&lt;&gt;0,VLOOKUP(Table1[[#This Row],[Codigo_servico]],Preencher_Orcamento!$B:$D,3,FALSE)*Table1[[#This Row],[Subtotal_insumo]],"")</f>
        <v>0</v>
      </c>
    </row>
    <row r="11277" spans="1:13" x14ac:dyDescent="0.25">
      <c r="A11277" s="6">
        <v>170360</v>
      </c>
      <c r="B11277" s="126">
        <v>11</v>
      </c>
      <c r="C11277" s="133"/>
      <c r="D11277" s="134">
        <v>37020</v>
      </c>
      <c r="E11277" s="7" t="s">
        <v>813</v>
      </c>
      <c r="F11277" s="8" t="s">
        <v>168</v>
      </c>
      <c r="G11277" s="18">
        <f>IFERROR(VLOOKUP(Table1[[#This Row],[Codigo_insumo]],BD_Insumos!$B:$E,4),"")</f>
        <v>12.254</v>
      </c>
      <c r="H11277" s="140">
        <v>0.4</v>
      </c>
      <c r="I11277" s="9"/>
      <c r="J11277" s="23">
        <f t="shared" si="176"/>
        <v>4.9016000000000002</v>
      </c>
      <c r="K11277" s="22" t="str">
        <f>IF(I11277&lt;&gt;"",SUMIF(Table1[Codigo_servico],A11277,Table1[Subtotal_insumo]),"")</f>
        <v/>
      </c>
      <c r="L11277" s="18">
        <f>IF(Table1[[#This Row],[Ordem_insumos]]&lt;&gt;0,VLOOKUP(Table1[[#This Row],[Codigo_servico]],Preencher_Orcamento!$B:$D,3,FALSE)*Table1[[#This Row],[Qtde_insumo]],"")</f>
        <v>0</v>
      </c>
      <c r="M11277" s="18">
        <f>IF(Table1[[#This Row],[Ordem_insumos]]&lt;&gt;0,VLOOKUP(Table1[[#This Row],[Codigo_servico]],Preencher_Orcamento!$B:$D,3,FALSE)*Table1[[#This Row],[Subtotal_insumo]],"")</f>
        <v>0</v>
      </c>
    </row>
    <row r="11278" spans="1:13" x14ac:dyDescent="0.25">
      <c r="A11278" s="6">
        <v>170360</v>
      </c>
      <c r="B11278" s="126">
        <v>12</v>
      </c>
      <c r="C11278" s="133"/>
      <c r="D11278" s="134">
        <v>37535</v>
      </c>
      <c r="E11278" s="7" t="s">
        <v>835</v>
      </c>
      <c r="F11278" s="8" t="s">
        <v>457</v>
      </c>
      <c r="G11278" s="18">
        <f>IFERROR(VLOOKUP(Table1[[#This Row],[Codigo_insumo]],BD_Insumos!$B:$E,4),"")</f>
        <v>1.6855</v>
      </c>
      <c r="H11278" s="140">
        <v>0.79</v>
      </c>
      <c r="I11278" s="9"/>
      <c r="J11278" s="23">
        <f t="shared" si="176"/>
        <v>1.331545</v>
      </c>
      <c r="K11278" s="22" t="str">
        <f>IF(I11278&lt;&gt;"",SUMIF(Table1[Codigo_servico],A11278,Table1[Subtotal_insumo]),"")</f>
        <v/>
      </c>
      <c r="L11278" s="18">
        <f>IF(Table1[[#This Row],[Ordem_insumos]]&lt;&gt;0,VLOOKUP(Table1[[#This Row],[Codigo_servico]],Preencher_Orcamento!$B:$D,3,FALSE)*Table1[[#This Row],[Qtde_insumo]],"")</f>
        <v>0</v>
      </c>
      <c r="M11278" s="18">
        <f>IF(Table1[[#This Row],[Ordem_insumos]]&lt;&gt;0,VLOOKUP(Table1[[#This Row],[Codigo_servico]],Preencher_Orcamento!$B:$D,3,FALSE)*Table1[[#This Row],[Subtotal_insumo]],"")</f>
        <v>0</v>
      </c>
    </row>
    <row r="11279" spans="1:13" x14ac:dyDescent="0.25">
      <c r="A11279" s="3">
        <v>170361</v>
      </c>
      <c r="B11279" s="125">
        <v>0</v>
      </c>
      <c r="C11279" s="131" t="s">
        <v>4479</v>
      </c>
      <c r="D11279" s="132"/>
      <c r="E11279" s="4"/>
      <c r="F11279" s="4"/>
      <c r="G11279" s="17" t="str">
        <f>IFERROR(VLOOKUP(Table1[[#This Row],[Codigo_insumo]],BD_Insumos!$B:$E,4),"")</f>
        <v/>
      </c>
      <c r="H11279" s="139"/>
      <c r="I11279" s="5" t="s">
        <v>457</v>
      </c>
      <c r="J11279" s="20" t="str">
        <f t="shared" si="176"/>
        <v/>
      </c>
      <c r="K11279" s="21">
        <f>IF(I11279&lt;&gt;"",SUMIF(Table1[Codigo_servico],A11279,Table1[Subtotal_insumo]),"")</f>
        <v>1743.2091158088258</v>
      </c>
      <c r="L11279" s="17" t="str">
        <f>IF(Table1[[#This Row],[Ordem_insumos]]&lt;&gt;0,VLOOKUP(Table1[[#This Row],[Codigo_servico]],Preencher_Orcamento!$B:$D,3,FALSE)*Table1[[#This Row],[Qtde_insumo]],"")</f>
        <v/>
      </c>
      <c r="M11279" s="17" t="str">
        <f>IF(Table1[[#This Row],[Ordem_insumos]]&lt;&gt;0,VLOOKUP(Table1[[#This Row],[Codigo_servico]],Preencher_Orcamento!$B:$D,3,FALSE)*Table1[[#This Row],[Subtotal_insumo]],"")</f>
        <v/>
      </c>
    </row>
    <row r="11280" spans="1:13" ht="26.25" x14ac:dyDescent="0.25">
      <c r="A11280" s="6">
        <v>170361</v>
      </c>
      <c r="B11280" s="126">
        <v>1</v>
      </c>
      <c r="C11280" s="133"/>
      <c r="D11280" s="134">
        <v>38035</v>
      </c>
      <c r="E11280" s="7" t="s">
        <v>863</v>
      </c>
      <c r="F11280" s="8" t="s">
        <v>457</v>
      </c>
      <c r="G11280" s="16">
        <f>IFERROR(VLOOKUP(Table1[[#This Row],[Codigo_insumo]],BD_Insumos!$B:$E,4),"")</f>
        <v>36.642299999999999</v>
      </c>
      <c r="H11280" s="140">
        <v>1</v>
      </c>
      <c r="I11280" s="9"/>
      <c r="J11280" s="22">
        <f t="shared" si="176"/>
        <v>36.642299999999999</v>
      </c>
      <c r="K11280" s="22" t="str">
        <f>IF(I11280&lt;&gt;"",SUMIF(Table1[Codigo_servico],A11280,Table1[Subtotal_insumo]),"")</f>
        <v/>
      </c>
      <c r="L11280" s="16">
        <f>IF(Table1[[#This Row],[Ordem_insumos]]&lt;&gt;0,VLOOKUP(Table1[[#This Row],[Codigo_servico]],Preencher_Orcamento!$B:$D,3,FALSE)*Table1[[#This Row],[Qtde_insumo]],"")</f>
        <v>0</v>
      </c>
      <c r="M11280" s="16">
        <f>IF(Table1[[#This Row],[Ordem_insumos]]&lt;&gt;0,VLOOKUP(Table1[[#This Row],[Codigo_servico]],Preencher_Orcamento!$B:$D,3,FALSE)*Table1[[#This Row],[Subtotal_insumo]],"")</f>
        <v>0</v>
      </c>
    </row>
    <row r="11281" spans="1:13" x14ac:dyDescent="0.25">
      <c r="A11281" s="6">
        <v>170361</v>
      </c>
      <c r="B11281" s="126">
        <v>2</v>
      </c>
      <c r="C11281" s="133"/>
      <c r="D11281" s="134">
        <v>37020</v>
      </c>
      <c r="E11281" s="7" t="s">
        <v>813</v>
      </c>
      <c r="F11281" s="8" t="s">
        <v>168</v>
      </c>
      <c r="G11281" s="16">
        <f>IFERROR(VLOOKUP(Table1[[#This Row],[Codigo_insumo]],BD_Insumos!$B:$E,4),"")</f>
        <v>12.254</v>
      </c>
      <c r="H11281" s="140">
        <v>0.73</v>
      </c>
      <c r="I11281" s="9"/>
      <c r="J11281" s="22">
        <f t="shared" si="176"/>
        <v>8.9454199999999986</v>
      </c>
      <c r="K11281" s="22" t="str">
        <f>IF(I11281&lt;&gt;"",SUMIF(Table1[Codigo_servico],A11281,Table1[Subtotal_insumo]),"")</f>
        <v/>
      </c>
      <c r="L11281" s="16">
        <f>IF(Table1[[#This Row],[Ordem_insumos]]&lt;&gt;0,VLOOKUP(Table1[[#This Row],[Codigo_servico]],Preencher_Orcamento!$B:$D,3,FALSE)*Table1[[#This Row],[Qtde_insumo]],"")</f>
        <v>0</v>
      </c>
      <c r="M11281" s="16">
        <f>IF(Table1[[#This Row],[Ordem_insumos]]&lt;&gt;0,VLOOKUP(Table1[[#This Row],[Codigo_servico]],Preencher_Orcamento!$B:$D,3,FALSE)*Table1[[#This Row],[Subtotal_insumo]],"")</f>
        <v>0</v>
      </c>
    </row>
    <row r="11282" spans="1:13" x14ac:dyDescent="0.25">
      <c r="A11282" s="6">
        <v>170361</v>
      </c>
      <c r="B11282" s="126">
        <v>3</v>
      </c>
      <c r="C11282" s="133"/>
      <c r="D11282" s="134">
        <v>37535</v>
      </c>
      <c r="E11282" s="7" t="s">
        <v>835</v>
      </c>
      <c r="F11282" s="8" t="s">
        <v>457</v>
      </c>
      <c r="G11282" s="16">
        <f>IFERROR(VLOOKUP(Table1[[#This Row],[Codigo_insumo]],BD_Insumos!$B:$E,4),"")</f>
        <v>1.6855</v>
      </c>
      <c r="H11282" s="140">
        <v>2</v>
      </c>
      <c r="I11282" s="9"/>
      <c r="J11282" s="22">
        <f t="shared" si="176"/>
        <v>3.371</v>
      </c>
      <c r="K11282" s="22" t="str">
        <f>IF(I11282&lt;&gt;"",SUMIF(Table1[Codigo_servico],A11282,Table1[Subtotal_insumo]),"")</f>
        <v/>
      </c>
      <c r="L11282" s="16">
        <f>IF(Table1[[#This Row],[Ordem_insumos]]&lt;&gt;0,VLOOKUP(Table1[[#This Row],[Codigo_servico]],Preencher_Orcamento!$B:$D,3,FALSE)*Table1[[#This Row],[Qtde_insumo]],"")</f>
        <v>0</v>
      </c>
      <c r="M11282" s="16">
        <f>IF(Table1[[#This Row],[Ordem_insumos]]&lt;&gt;0,VLOOKUP(Table1[[#This Row],[Codigo_servico]],Preencher_Orcamento!$B:$D,3,FALSE)*Table1[[#This Row],[Subtotal_insumo]],"")</f>
        <v>0</v>
      </c>
    </row>
    <row r="11283" spans="1:13" x14ac:dyDescent="0.25">
      <c r="A11283" s="6">
        <v>170361</v>
      </c>
      <c r="B11283" s="126">
        <v>4</v>
      </c>
      <c r="C11283" s="133"/>
      <c r="D11283" s="134">
        <v>17715</v>
      </c>
      <c r="E11283" s="7" t="s">
        <v>395</v>
      </c>
      <c r="F11283" s="8" t="s">
        <v>197</v>
      </c>
      <c r="G11283" s="16">
        <f>IFERROR(VLOOKUP(Table1[[#This Row],[Codigo_insumo]],BD_Insumos!$B:$E,4),"")</f>
        <v>6.9610000000000003</v>
      </c>
      <c r="H11283" s="140">
        <v>0.02</v>
      </c>
      <c r="I11283" s="9"/>
      <c r="J11283" s="22">
        <f t="shared" si="176"/>
        <v>0.13922000000000001</v>
      </c>
      <c r="K11283" s="22" t="str">
        <f>IF(I11283&lt;&gt;"",SUMIF(Table1[Codigo_servico],A11283,Table1[Subtotal_insumo]),"")</f>
        <v/>
      </c>
      <c r="L11283" s="16">
        <f>IF(Table1[[#This Row],[Ordem_insumos]]&lt;&gt;0,VLOOKUP(Table1[[#This Row],[Codigo_servico]],Preencher_Orcamento!$B:$D,3,FALSE)*Table1[[#This Row],[Qtde_insumo]],"")</f>
        <v>0</v>
      </c>
      <c r="M11283" s="16">
        <f>IF(Table1[[#This Row],[Ordem_insumos]]&lt;&gt;0,VLOOKUP(Table1[[#This Row],[Codigo_servico]],Preencher_Orcamento!$B:$D,3,FALSE)*Table1[[#This Row],[Subtotal_insumo]],"")</f>
        <v>0</v>
      </c>
    </row>
    <row r="11284" spans="1:13" ht="39" x14ac:dyDescent="0.25">
      <c r="A11284" s="6">
        <v>170361</v>
      </c>
      <c r="B11284" s="126">
        <v>5</v>
      </c>
      <c r="C11284" s="133"/>
      <c r="D11284" s="134">
        <v>70828</v>
      </c>
      <c r="E11284" s="7" t="s">
        <v>1722</v>
      </c>
      <c r="F11284" s="8" t="s">
        <v>5</v>
      </c>
      <c r="G11284" s="16">
        <f>IFERROR(VLOOKUP(Table1[[#This Row],[Codigo_insumo]],BD_Insumos!$B:$E,4),"")</f>
        <v>48.506300000000003</v>
      </c>
      <c r="H11284" s="140">
        <v>0.5</v>
      </c>
      <c r="I11284" s="9"/>
      <c r="J11284" s="22">
        <f t="shared" si="176"/>
        <v>24.253150000000002</v>
      </c>
      <c r="K11284" s="22" t="str">
        <f>IF(I11284&lt;&gt;"",SUMIF(Table1[Codigo_servico],A11284,Table1[Subtotal_insumo]),"")</f>
        <v/>
      </c>
      <c r="L11284" s="16">
        <f>IF(Table1[[#This Row],[Ordem_insumos]]&lt;&gt;0,VLOOKUP(Table1[[#This Row],[Codigo_servico]],Preencher_Orcamento!$B:$D,3,FALSE)*Table1[[#This Row],[Qtde_insumo]],"")</f>
        <v>0</v>
      </c>
      <c r="M11284" s="16">
        <f>IF(Table1[[#This Row],[Ordem_insumos]]&lt;&gt;0,VLOOKUP(Table1[[#This Row],[Codigo_servico]],Preencher_Orcamento!$B:$D,3,FALSE)*Table1[[#This Row],[Subtotal_insumo]],"")</f>
        <v>0</v>
      </c>
    </row>
    <row r="11285" spans="1:13" ht="26.25" x14ac:dyDescent="0.25">
      <c r="A11285" s="6">
        <v>170361</v>
      </c>
      <c r="B11285" s="126">
        <v>6</v>
      </c>
      <c r="C11285" s="133"/>
      <c r="D11285" s="134">
        <v>79636</v>
      </c>
      <c r="E11285" s="7" t="s">
        <v>2020</v>
      </c>
      <c r="F11285" s="8" t="s">
        <v>197</v>
      </c>
      <c r="G11285" s="18">
        <f>IFERROR(VLOOKUP(Table1[[#This Row],[Codigo_insumo]],BD_Insumos!$B:$E,4),"")</f>
        <v>8.3975000000000009</v>
      </c>
      <c r="H11285" s="140">
        <v>0.61</v>
      </c>
      <c r="I11285" s="9"/>
      <c r="J11285" s="23">
        <f t="shared" si="176"/>
        <v>5.1224750000000006</v>
      </c>
      <c r="K11285" s="22" t="str">
        <f>IF(I11285&lt;&gt;"",SUMIF(Table1[Codigo_servico],A11285,Table1[Subtotal_insumo]),"")</f>
        <v/>
      </c>
      <c r="L11285" s="18">
        <f>IF(Table1[[#This Row],[Ordem_insumos]]&lt;&gt;0,VLOOKUP(Table1[[#This Row],[Codigo_servico]],Preencher_Orcamento!$B:$D,3,FALSE)*Table1[[#This Row],[Qtde_insumo]],"")</f>
        <v>0</v>
      </c>
      <c r="M11285" s="18">
        <f>IF(Table1[[#This Row],[Ordem_insumos]]&lt;&gt;0,VLOOKUP(Table1[[#This Row],[Codigo_servico]],Preencher_Orcamento!$B:$D,3,FALSE)*Table1[[#This Row],[Subtotal_insumo]],"")</f>
        <v>0</v>
      </c>
    </row>
    <row r="11286" spans="1:13" x14ac:dyDescent="0.25">
      <c r="A11286" s="6">
        <v>170361</v>
      </c>
      <c r="B11286" s="126">
        <v>7</v>
      </c>
      <c r="C11286" s="133"/>
      <c r="D11286" s="134">
        <v>2036</v>
      </c>
      <c r="E11286" s="7" t="s">
        <v>2191</v>
      </c>
      <c r="F11286" s="8" t="s">
        <v>2140</v>
      </c>
      <c r="G11286" s="18">
        <f>IFERROR(VLOOKUP(Table1[[#This Row],[Codigo_insumo]],BD_Insumos!$B:$E,4),"")</f>
        <v>12.90425192342871</v>
      </c>
      <c r="H11286" s="140">
        <v>24.4</v>
      </c>
      <c r="I11286" s="9"/>
      <c r="J11286" s="23">
        <f t="shared" si="176"/>
        <v>314.8637469316605</v>
      </c>
      <c r="K11286" s="22" t="str">
        <f>IF(I11286&lt;&gt;"",SUMIF(Table1[Codigo_servico],A11286,Table1[Subtotal_insumo]),"")</f>
        <v/>
      </c>
      <c r="L11286" s="18">
        <f>IF(Table1[[#This Row],[Ordem_insumos]]&lt;&gt;0,VLOOKUP(Table1[[#This Row],[Codigo_servico]],Preencher_Orcamento!$B:$D,3,FALSE)*Table1[[#This Row],[Qtde_insumo]],"")</f>
        <v>0</v>
      </c>
      <c r="M11286" s="18">
        <f>IF(Table1[[#This Row],[Ordem_insumos]]&lt;&gt;0,VLOOKUP(Table1[[#This Row],[Codigo_servico]],Preencher_Orcamento!$B:$D,3,FALSE)*Table1[[#This Row],[Subtotal_insumo]],"")</f>
        <v>0</v>
      </c>
    </row>
    <row r="11287" spans="1:13" x14ac:dyDescent="0.25">
      <c r="A11287" s="6">
        <v>170361</v>
      </c>
      <c r="B11287" s="126">
        <v>8</v>
      </c>
      <c r="C11287" s="133"/>
      <c r="D11287" s="134">
        <v>2035</v>
      </c>
      <c r="E11287" s="7" t="s">
        <v>2190</v>
      </c>
      <c r="F11287" s="8" t="s">
        <v>2140</v>
      </c>
      <c r="G11287" s="18">
        <f>IFERROR(VLOOKUP(Table1[[#This Row],[Codigo_insumo]],BD_Insumos!$B:$E,4),"")</f>
        <v>17.275965903920998</v>
      </c>
      <c r="H11287" s="140">
        <v>24.4</v>
      </c>
      <c r="I11287" s="9"/>
      <c r="J11287" s="23">
        <f t="shared" si="176"/>
        <v>421.53356805567233</v>
      </c>
      <c r="K11287" s="22" t="str">
        <f>IF(I11287&lt;&gt;"",SUMIF(Table1[Codigo_servico],A11287,Table1[Subtotal_insumo]),"")</f>
        <v/>
      </c>
      <c r="L11287" s="18">
        <f>IF(Table1[[#This Row],[Ordem_insumos]]&lt;&gt;0,VLOOKUP(Table1[[#This Row],[Codigo_servico]],Preencher_Orcamento!$B:$D,3,FALSE)*Table1[[#This Row],[Qtde_insumo]],"")</f>
        <v>0</v>
      </c>
      <c r="M11287" s="18">
        <f>IF(Table1[[#This Row],[Ordem_insumos]]&lt;&gt;0,VLOOKUP(Table1[[#This Row],[Codigo_servico]],Preencher_Orcamento!$B:$D,3,FALSE)*Table1[[#This Row],[Subtotal_insumo]],"")</f>
        <v>0</v>
      </c>
    </row>
    <row r="11288" spans="1:13" x14ac:dyDescent="0.25">
      <c r="A11288" s="6">
        <v>170361</v>
      </c>
      <c r="B11288" s="126">
        <v>9</v>
      </c>
      <c r="C11288" s="133"/>
      <c r="D11288" s="134">
        <v>2075</v>
      </c>
      <c r="E11288" s="7" t="s">
        <v>2199</v>
      </c>
      <c r="F11288" s="8" t="s">
        <v>2140</v>
      </c>
      <c r="G11288" s="18">
        <f>IFERROR(VLOOKUP(Table1[[#This Row],[Codigo_insumo]],BD_Insumos!$B:$E,4),"")</f>
        <v>15.599673853371913</v>
      </c>
      <c r="H11288" s="140">
        <v>4</v>
      </c>
      <c r="I11288" s="9"/>
      <c r="J11288" s="23">
        <f t="shared" si="176"/>
        <v>62.398695413487651</v>
      </c>
      <c r="K11288" s="22" t="str">
        <f>IF(I11288&lt;&gt;"",SUMIF(Table1[Codigo_servico],A11288,Table1[Subtotal_insumo]),"")</f>
        <v/>
      </c>
      <c r="L11288" s="18">
        <f>IF(Table1[[#This Row],[Ordem_insumos]]&lt;&gt;0,VLOOKUP(Table1[[#This Row],[Codigo_servico]],Preencher_Orcamento!$B:$D,3,FALSE)*Table1[[#This Row],[Qtde_insumo]],"")</f>
        <v>0</v>
      </c>
      <c r="M11288" s="18">
        <f>IF(Table1[[#This Row],[Ordem_insumos]]&lt;&gt;0,VLOOKUP(Table1[[#This Row],[Codigo_servico]],Preencher_Orcamento!$B:$D,3,FALSE)*Table1[[#This Row],[Subtotal_insumo]],"")</f>
        <v>0</v>
      </c>
    </row>
    <row r="11289" spans="1:13" x14ac:dyDescent="0.25">
      <c r="A11289" s="6">
        <v>170361</v>
      </c>
      <c r="B11289" s="126">
        <v>10</v>
      </c>
      <c r="C11289" s="133"/>
      <c r="D11289" s="134">
        <v>2045</v>
      </c>
      <c r="E11289" s="7" t="s">
        <v>2194</v>
      </c>
      <c r="F11289" s="8" t="s">
        <v>2140</v>
      </c>
      <c r="G11289" s="18">
        <f>IFERROR(VLOOKUP(Table1[[#This Row],[Codigo_insumo]],BD_Insumos!$B:$E,4),"")</f>
        <v>28.645206620187412</v>
      </c>
      <c r="H11289" s="140">
        <v>2</v>
      </c>
      <c r="I11289" s="9"/>
      <c r="J11289" s="23">
        <f t="shared" si="176"/>
        <v>57.290413240374825</v>
      </c>
      <c r="K11289" s="22" t="str">
        <f>IF(I11289&lt;&gt;"",SUMIF(Table1[Codigo_servico],A11289,Table1[Subtotal_insumo]),"")</f>
        <v/>
      </c>
      <c r="L11289" s="18">
        <f>IF(Table1[[#This Row],[Ordem_insumos]]&lt;&gt;0,VLOOKUP(Table1[[#This Row],[Codigo_servico]],Preencher_Orcamento!$B:$D,3,FALSE)*Table1[[#This Row],[Qtde_insumo]],"")</f>
        <v>0</v>
      </c>
      <c r="M11289" s="18">
        <f>IF(Table1[[#This Row],[Ordem_insumos]]&lt;&gt;0,VLOOKUP(Table1[[#This Row],[Codigo_servico]],Preencher_Orcamento!$B:$D,3,FALSE)*Table1[[#This Row],[Subtotal_insumo]],"")</f>
        <v>0</v>
      </c>
    </row>
    <row r="11290" spans="1:13" x14ac:dyDescent="0.25">
      <c r="A11290" s="6">
        <v>170361</v>
      </c>
      <c r="B11290" s="126">
        <v>11</v>
      </c>
      <c r="C11290" s="133"/>
      <c r="D11290" s="134">
        <v>37509</v>
      </c>
      <c r="E11290" s="7" t="s">
        <v>830</v>
      </c>
      <c r="F11290" s="8" t="s">
        <v>168</v>
      </c>
      <c r="G11290" s="18">
        <f>IFERROR(VLOOKUP(Table1[[#This Row],[Codigo_insumo]],BD_Insumos!$B:$E,4),"")</f>
        <v>16.625699999999998</v>
      </c>
      <c r="H11290" s="140">
        <v>1.17</v>
      </c>
      <c r="I11290" s="9"/>
      <c r="J11290" s="23">
        <f t="shared" si="176"/>
        <v>19.452068999999998</v>
      </c>
      <c r="K11290" s="22" t="str">
        <f>IF(I11290&lt;&gt;"",SUMIF(Table1[Codigo_servico],A11290,Table1[Subtotal_insumo]),"")</f>
        <v/>
      </c>
      <c r="L11290" s="18">
        <f>IF(Table1[[#This Row],[Ordem_insumos]]&lt;&gt;0,VLOOKUP(Table1[[#This Row],[Codigo_servico]],Preencher_Orcamento!$B:$D,3,FALSE)*Table1[[#This Row],[Qtde_insumo]],"")</f>
        <v>0</v>
      </c>
      <c r="M11290" s="18">
        <f>IF(Table1[[#This Row],[Ordem_insumos]]&lt;&gt;0,VLOOKUP(Table1[[#This Row],[Codigo_servico]],Preencher_Orcamento!$B:$D,3,FALSE)*Table1[[#This Row],[Subtotal_insumo]],"")</f>
        <v>0</v>
      </c>
    </row>
    <row r="11291" spans="1:13" x14ac:dyDescent="0.25">
      <c r="A11291" s="6">
        <v>170361</v>
      </c>
      <c r="B11291" s="126">
        <v>12</v>
      </c>
      <c r="C11291" s="133"/>
      <c r="D11291" s="134">
        <v>79656</v>
      </c>
      <c r="E11291" s="7" t="s">
        <v>2025</v>
      </c>
      <c r="F11291" s="8" t="s">
        <v>197</v>
      </c>
      <c r="G11291" s="18">
        <f>IFERROR(VLOOKUP(Table1[[#This Row],[Codigo_insumo]],BD_Insumos!$B:$E,4),"")</f>
        <v>44.106400000000001</v>
      </c>
      <c r="H11291" s="140">
        <v>1</v>
      </c>
      <c r="I11291" s="9"/>
      <c r="J11291" s="23">
        <f t="shared" si="176"/>
        <v>44.106400000000001</v>
      </c>
      <c r="K11291" s="22" t="str">
        <f>IF(I11291&lt;&gt;"",SUMIF(Table1[Codigo_servico],A11291,Table1[Subtotal_insumo]),"")</f>
        <v/>
      </c>
      <c r="L11291" s="18">
        <f>IF(Table1[[#This Row],[Ordem_insumos]]&lt;&gt;0,VLOOKUP(Table1[[#This Row],[Codigo_servico]],Preencher_Orcamento!$B:$D,3,FALSE)*Table1[[#This Row],[Qtde_insumo]],"")</f>
        <v>0</v>
      </c>
      <c r="M11291" s="18">
        <f>IF(Table1[[#This Row],[Ordem_insumos]]&lt;&gt;0,VLOOKUP(Table1[[#This Row],[Codigo_servico]],Preencher_Orcamento!$B:$D,3,FALSE)*Table1[[#This Row],[Subtotal_insumo]],"")</f>
        <v>0</v>
      </c>
    </row>
    <row r="11292" spans="1:13" ht="39" x14ac:dyDescent="0.25">
      <c r="A11292" s="6">
        <v>170361</v>
      </c>
      <c r="B11292" s="126">
        <v>13</v>
      </c>
      <c r="C11292" s="133"/>
      <c r="D11292" s="134">
        <v>70827</v>
      </c>
      <c r="E11292" s="7" t="s">
        <v>1721</v>
      </c>
      <c r="F11292" s="8" t="s">
        <v>5</v>
      </c>
      <c r="G11292" s="18">
        <f>IFERROR(VLOOKUP(Table1[[#This Row],[Codigo_insumo]],BD_Insumos!$B:$E,4),"")</f>
        <v>40.661999999999999</v>
      </c>
      <c r="H11292" s="140">
        <v>17.079999999999998</v>
      </c>
      <c r="I11292" s="9"/>
      <c r="J11292" s="23">
        <f t="shared" si="176"/>
        <v>694.50695999999994</v>
      </c>
      <c r="K11292" s="22" t="str">
        <f>IF(I11292&lt;&gt;"",SUMIF(Table1[Codigo_servico],A11292,Table1[Subtotal_insumo]),"")</f>
        <v/>
      </c>
      <c r="L11292" s="18">
        <f>IF(Table1[[#This Row],[Ordem_insumos]]&lt;&gt;0,VLOOKUP(Table1[[#This Row],[Codigo_servico]],Preencher_Orcamento!$B:$D,3,FALSE)*Table1[[#This Row],[Qtde_insumo]],"")</f>
        <v>0</v>
      </c>
      <c r="M11292" s="18">
        <f>IF(Table1[[#This Row],[Ordem_insumos]]&lt;&gt;0,VLOOKUP(Table1[[#This Row],[Codigo_servico]],Preencher_Orcamento!$B:$D,3,FALSE)*Table1[[#This Row],[Subtotal_insumo]],"")</f>
        <v>0</v>
      </c>
    </row>
    <row r="11293" spans="1:13" x14ac:dyDescent="0.25">
      <c r="A11293" s="6">
        <v>170361</v>
      </c>
      <c r="B11293" s="126">
        <v>14</v>
      </c>
      <c r="C11293" s="133"/>
      <c r="D11293" s="134">
        <v>2076</v>
      </c>
      <c r="E11293" s="7" t="s">
        <v>2200</v>
      </c>
      <c r="F11293" s="8" t="s">
        <v>2140</v>
      </c>
      <c r="G11293" s="18">
        <f>IFERROR(VLOOKUP(Table1[[#This Row],[Codigo_insumo]],BD_Insumos!$B:$E,4),"")</f>
        <v>12.645924541907611</v>
      </c>
      <c r="H11293" s="140">
        <v>4</v>
      </c>
      <c r="I11293" s="9"/>
      <c r="J11293" s="23">
        <f t="shared" si="176"/>
        <v>50.583698167630445</v>
      </c>
      <c r="K11293" s="22" t="str">
        <f>IF(I11293&lt;&gt;"",SUMIF(Table1[Codigo_servico],A11293,Table1[Subtotal_insumo]),"")</f>
        <v/>
      </c>
      <c r="L11293" s="18">
        <f>IF(Table1[[#This Row],[Ordem_insumos]]&lt;&gt;0,VLOOKUP(Table1[[#This Row],[Codigo_servico]],Preencher_Orcamento!$B:$D,3,FALSE)*Table1[[#This Row],[Qtde_insumo]],"")</f>
        <v>0</v>
      </c>
      <c r="M11293" s="18">
        <f>IF(Table1[[#This Row],[Ordem_insumos]]&lt;&gt;0,VLOOKUP(Table1[[#This Row],[Codigo_servico]],Preencher_Orcamento!$B:$D,3,FALSE)*Table1[[#This Row],[Subtotal_insumo]],"")</f>
        <v>0</v>
      </c>
    </row>
    <row r="11294" spans="1:13" x14ac:dyDescent="0.25">
      <c r="A11294" s="3">
        <v>170363</v>
      </c>
      <c r="B11294" s="125">
        <v>0</v>
      </c>
      <c r="C11294" s="131" t="s">
        <v>4480</v>
      </c>
      <c r="D11294" s="132"/>
      <c r="E11294" s="4"/>
      <c r="F11294" s="4"/>
      <c r="G11294" s="17" t="str">
        <f>IFERROR(VLOOKUP(Table1[[#This Row],[Codigo_insumo]],BD_Insumos!$B:$E,4),"")</f>
        <v/>
      </c>
      <c r="H11294" s="139"/>
      <c r="I11294" s="5" t="s">
        <v>457</v>
      </c>
      <c r="J11294" s="20" t="str">
        <f t="shared" si="176"/>
        <v/>
      </c>
      <c r="K11294" s="21">
        <f>IF(I11294&lt;&gt;"",SUMIF(Table1[Codigo_servico],A11294,Table1[Subtotal_insumo]),"")</f>
        <v>3179.8339594911372</v>
      </c>
      <c r="L11294" s="17" t="str">
        <f>IF(Table1[[#This Row],[Ordem_insumos]]&lt;&gt;0,VLOOKUP(Table1[[#This Row],[Codigo_servico]],Preencher_Orcamento!$B:$D,3,FALSE)*Table1[[#This Row],[Qtde_insumo]],"")</f>
        <v/>
      </c>
      <c r="M11294" s="17" t="str">
        <f>IF(Table1[[#This Row],[Ordem_insumos]]&lt;&gt;0,VLOOKUP(Table1[[#This Row],[Codigo_servico]],Preencher_Orcamento!$B:$D,3,FALSE)*Table1[[#This Row],[Subtotal_insumo]],"")</f>
        <v/>
      </c>
    </row>
    <row r="11295" spans="1:13" x14ac:dyDescent="0.25">
      <c r="A11295" s="6">
        <v>170363</v>
      </c>
      <c r="B11295" s="126">
        <v>1</v>
      </c>
      <c r="C11295" s="133"/>
      <c r="D11295" s="134">
        <v>2015</v>
      </c>
      <c r="E11295" s="7" t="s">
        <v>2186</v>
      </c>
      <c r="F11295" s="8" t="s">
        <v>2140</v>
      </c>
      <c r="G11295" s="16">
        <f>IFERROR(VLOOKUP(Table1[[#This Row],[Codigo_insumo]],BD_Insumos!$B:$E,4),"")</f>
        <v>16.259414142106937</v>
      </c>
      <c r="H11295" s="140">
        <v>9.1</v>
      </c>
      <c r="I11295" s="9"/>
      <c r="J11295" s="22">
        <f t="shared" si="176"/>
        <v>147.96066869317312</v>
      </c>
      <c r="K11295" s="22" t="str">
        <f>IF(I11295&lt;&gt;"",SUMIF(Table1[Codigo_servico],A11295,Table1[Subtotal_insumo]),"")</f>
        <v/>
      </c>
      <c r="L11295" s="16">
        <f>IF(Table1[[#This Row],[Ordem_insumos]]&lt;&gt;0,VLOOKUP(Table1[[#This Row],[Codigo_servico]],Preencher_Orcamento!$B:$D,3,FALSE)*Table1[[#This Row],[Qtde_insumo]],"")</f>
        <v>0</v>
      </c>
      <c r="M11295" s="16">
        <f>IF(Table1[[#This Row],[Ordem_insumos]]&lt;&gt;0,VLOOKUP(Table1[[#This Row],[Codigo_servico]],Preencher_Orcamento!$B:$D,3,FALSE)*Table1[[#This Row],[Subtotal_insumo]],"")</f>
        <v>0</v>
      </c>
    </row>
    <row r="11296" spans="1:13" ht="26.25" x14ac:dyDescent="0.25">
      <c r="A11296" s="6">
        <v>170363</v>
      </c>
      <c r="B11296" s="126">
        <v>2</v>
      </c>
      <c r="C11296" s="133"/>
      <c r="D11296" s="134">
        <v>15505</v>
      </c>
      <c r="E11296" s="7" t="s">
        <v>322</v>
      </c>
      <c r="F11296" s="8" t="s">
        <v>197</v>
      </c>
      <c r="G11296" s="16">
        <f>IFERROR(VLOOKUP(Table1[[#This Row],[Codigo_insumo]],BD_Insumos!$B:$E,4),"")</f>
        <v>4.5787000000000004</v>
      </c>
      <c r="H11296" s="140">
        <v>53</v>
      </c>
      <c r="I11296" s="9"/>
      <c r="J11296" s="22">
        <f t="shared" si="176"/>
        <v>242.67110000000002</v>
      </c>
      <c r="K11296" s="22" t="str">
        <f>IF(I11296&lt;&gt;"",SUMIF(Table1[Codigo_servico],A11296,Table1[Subtotal_insumo]),"")</f>
        <v/>
      </c>
      <c r="L11296" s="16">
        <f>IF(Table1[[#This Row],[Ordem_insumos]]&lt;&gt;0,VLOOKUP(Table1[[#This Row],[Codigo_servico]],Preencher_Orcamento!$B:$D,3,FALSE)*Table1[[#This Row],[Qtde_insumo]],"")</f>
        <v>0</v>
      </c>
      <c r="M11296" s="16">
        <f>IF(Table1[[#This Row],[Ordem_insumos]]&lt;&gt;0,VLOOKUP(Table1[[#This Row],[Codigo_servico]],Preencher_Orcamento!$B:$D,3,FALSE)*Table1[[#This Row],[Subtotal_insumo]],"")</f>
        <v>0</v>
      </c>
    </row>
    <row r="11297" spans="1:13" x14ac:dyDescent="0.25">
      <c r="A11297" s="6">
        <v>170363</v>
      </c>
      <c r="B11297" s="126">
        <v>3</v>
      </c>
      <c r="C11297" s="133"/>
      <c r="D11297" s="134">
        <v>11046</v>
      </c>
      <c r="E11297" s="7" t="s">
        <v>178</v>
      </c>
      <c r="F11297" s="8" t="s">
        <v>5</v>
      </c>
      <c r="G11297" s="16">
        <f>IFERROR(VLOOKUP(Table1[[#This Row],[Codigo_insumo]],BD_Insumos!$B:$E,4),"")</f>
        <v>2.4108999999999998</v>
      </c>
      <c r="H11297" s="140">
        <v>20.25</v>
      </c>
      <c r="I11297" s="9"/>
      <c r="J11297" s="22">
        <f t="shared" si="176"/>
        <v>48.820724999999996</v>
      </c>
      <c r="K11297" s="22" t="str">
        <f>IF(I11297&lt;&gt;"",SUMIF(Table1[Codigo_servico],A11297,Table1[Subtotal_insumo]),"")</f>
        <v/>
      </c>
      <c r="L11297" s="16">
        <f>IF(Table1[[#This Row],[Ordem_insumos]]&lt;&gt;0,VLOOKUP(Table1[[#This Row],[Codigo_servico]],Preencher_Orcamento!$B:$D,3,FALSE)*Table1[[#This Row],[Qtde_insumo]],"")</f>
        <v>0</v>
      </c>
      <c r="M11297" s="16">
        <f>IF(Table1[[#This Row],[Ordem_insumos]]&lt;&gt;0,VLOOKUP(Table1[[#This Row],[Codigo_servico]],Preencher_Orcamento!$B:$D,3,FALSE)*Table1[[#This Row],[Subtotal_insumo]],"")</f>
        <v>0</v>
      </c>
    </row>
    <row r="11298" spans="1:13" ht="26.25" x14ac:dyDescent="0.25">
      <c r="A11298" s="6">
        <v>170363</v>
      </c>
      <c r="B11298" s="126">
        <v>4</v>
      </c>
      <c r="C11298" s="133"/>
      <c r="D11298" s="134">
        <v>2016</v>
      </c>
      <c r="E11298" s="7" t="s">
        <v>2187</v>
      </c>
      <c r="F11298" s="8" t="s">
        <v>2140</v>
      </c>
      <c r="G11298" s="16">
        <f>IFERROR(VLOOKUP(Table1[[#This Row],[Codigo_insumo]],BD_Insumos!$B:$E,4),"")</f>
        <v>13.188618292508322</v>
      </c>
      <c r="H11298" s="140">
        <v>9.1</v>
      </c>
      <c r="I11298" s="9"/>
      <c r="J11298" s="22">
        <f t="shared" si="176"/>
        <v>120.01642646182572</v>
      </c>
      <c r="K11298" s="22" t="str">
        <f>IF(I11298&lt;&gt;"",SUMIF(Table1[Codigo_servico],A11298,Table1[Subtotal_insumo]),"")</f>
        <v/>
      </c>
      <c r="L11298" s="16">
        <f>IF(Table1[[#This Row],[Ordem_insumos]]&lt;&gt;0,VLOOKUP(Table1[[#This Row],[Codigo_servico]],Preencher_Orcamento!$B:$D,3,FALSE)*Table1[[#This Row],[Qtde_insumo]],"")</f>
        <v>0</v>
      </c>
      <c r="M11298" s="16">
        <f>IF(Table1[[#This Row],[Ordem_insumos]]&lt;&gt;0,VLOOKUP(Table1[[#This Row],[Codigo_servico]],Preencher_Orcamento!$B:$D,3,FALSE)*Table1[[#This Row],[Subtotal_insumo]],"")</f>
        <v>0</v>
      </c>
    </row>
    <row r="11299" spans="1:13" ht="26.25" x14ac:dyDescent="0.25">
      <c r="A11299" s="6">
        <v>170363</v>
      </c>
      <c r="B11299" s="126">
        <v>5</v>
      </c>
      <c r="C11299" s="133"/>
      <c r="D11299" s="134">
        <v>10524</v>
      </c>
      <c r="E11299" s="7" t="s">
        <v>77</v>
      </c>
      <c r="F11299" s="8" t="s">
        <v>58</v>
      </c>
      <c r="G11299" s="16">
        <f>IFERROR(VLOOKUP(Table1[[#This Row],[Codigo_insumo]],BD_Insumos!$B:$E,4),"")</f>
        <v>266.55160000000001</v>
      </c>
      <c r="H11299" s="140">
        <v>1.1000000000000001</v>
      </c>
      <c r="I11299" s="9"/>
      <c r="J11299" s="22">
        <f t="shared" si="176"/>
        <v>293.20676000000003</v>
      </c>
      <c r="K11299" s="22" t="str">
        <f>IF(I11299&lt;&gt;"",SUMIF(Table1[Codigo_servico],A11299,Table1[Subtotal_insumo]),"")</f>
        <v/>
      </c>
      <c r="L11299" s="16">
        <f>IF(Table1[[#This Row],[Ordem_insumos]]&lt;&gt;0,VLOOKUP(Table1[[#This Row],[Codigo_servico]],Preencher_Orcamento!$B:$D,3,FALSE)*Table1[[#This Row],[Qtde_insumo]],"")</f>
        <v>0</v>
      </c>
      <c r="M11299" s="16">
        <f>IF(Table1[[#This Row],[Ordem_insumos]]&lt;&gt;0,VLOOKUP(Table1[[#This Row],[Codigo_servico]],Preencher_Orcamento!$B:$D,3,FALSE)*Table1[[#This Row],[Subtotal_insumo]],"")</f>
        <v>0</v>
      </c>
    </row>
    <row r="11300" spans="1:13" x14ac:dyDescent="0.25">
      <c r="A11300" s="6">
        <v>170363</v>
      </c>
      <c r="B11300" s="126">
        <v>6</v>
      </c>
      <c r="C11300" s="133"/>
      <c r="D11300" s="134">
        <v>10608</v>
      </c>
      <c r="E11300" s="7" t="s">
        <v>118</v>
      </c>
      <c r="F11300" s="8" t="s">
        <v>58</v>
      </c>
      <c r="G11300" s="16">
        <f>IFERROR(VLOOKUP(Table1[[#This Row],[Codigo_insumo]],BD_Insumos!$B:$E,4),"")</f>
        <v>238.17070000000001</v>
      </c>
      <c r="H11300" s="140">
        <v>0.49</v>
      </c>
      <c r="I11300" s="9"/>
      <c r="J11300" s="22">
        <f t="shared" si="176"/>
        <v>116.703643</v>
      </c>
      <c r="K11300" s="22" t="str">
        <f>IF(I11300&lt;&gt;"",SUMIF(Table1[Codigo_servico],A11300,Table1[Subtotal_insumo]),"")</f>
        <v/>
      </c>
      <c r="L11300" s="16">
        <f>IF(Table1[[#This Row],[Ordem_insumos]]&lt;&gt;0,VLOOKUP(Table1[[#This Row],[Codigo_servico]],Preencher_Orcamento!$B:$D,3,FALSE)*Table1[[#This Row],[Qtde_insumo]],"")</f>
        <v>0</v>
      </c>
      <c r="M11300" s="16">
        <f>IF(Table1[[#This Row],[Ordem_insumos]]&lt;&gt;0,VLOOKUP(Table1[[#This Row],[Codigo_servico]],Preencher_Orcamento!$B:$D,3,FALSE)*Table1[[#This Row],[Subtotal_insumo]],"")</f>
        <v>0</v>
      </c>
    </row>
    <row r="11301" spans="1:13" x14ac:dyDescent="0.25">
      <c r="A11301" s="6">
        <v>170363</v>
      </c>
      <c r="B11301" s="126">
        <v>7</v>
      </c>
      <c r="C11301" s="133"/>
      <c r="D11301" s="134">
        <v>2099</v>
      </c>
      <c r="E11301" s="7" t="s">
        <v>2205</v>
      </c>
      <c r="F11301" s="8" t="s">
        <v>2140</v>
      </c>
      <c r="G11301" s="16">
        <f>IFERROR(VLOOKUP(Table1[[#This Row],[Codigo_insumo]],BD_Insumos!$B:$E,4),"")</f>
        <v>12.627877718847255</v>
      </c>
      <c r="H11301" s="140">
        <v>30.54</v>
      </c>
      <c r="I11301" s="9"/>
      <c r="J11301" s="22">
        <f t="shared" si="176"/>
        <v>385.65538553359517</v>
      </c>
      <c r="K11301" s="22" t="str">
        <f>IF(I11301&lt;&gt;"",SUMIF(Table1[Codigo_servico],A11301,Table1[Subtotal_insumo]),"")</f>
        <v/>
      </c>
      <c r="L11301" s="16">
        <f>IF(Table1[[#This Row],[Ordem_insumos]]&lt;&gt;0,VLOOKUP(Table1[[#This Row],[Codigo_servico]],Preencher_Orcamento!$B:$D,3,FALSE)*Table1[[#This Row],[Qtde_insumo]],"")</f>
        <v>0</v>
      </c>
      <c r="M11301" s="16">
        <f>IF(Table1[[#This Row],[Ordem_insumos]]&lt;&gt;0,VLOOKUP(Table1[[#This Row],[Codigo_servico]],Preencher_Orcamento!$B:$D,3,FALSE)*Table1[[#This Row],[Subtotal_insumo]],"")</f>
        <v>0</v>
      </c>
    </row>
    <row r="11302" spans="1:13" x14ac:dyDescent="0.25">
      <c r="A11302" s="6">
        <v>170363</v>
      </c>
      <c r="B11302" s="126">
        <v>8</v>
      </c>
      <c r="C11302" s="133"/>
      <c r="D11302" s="134">
        <v>2013</v>
      </c>
      <c r="E11302" s="7" t="s">
        <v>2184</v>
      </c>
      <c r="F11302" s="8" t="s">
        <v>2140</v>
      </c>
      <c r="G11302" s="16">
        <f>IFERROR(VLOOKUP(Table1[[#This Row],[Codigo_insumo]],BD_Insumos!$B:$E,4),"")</f>
        <v>15.756939025755017</v>
      </c>
      <c r="H11302" s="140">
        <v>16.68</v>
      </c>
      <c r="I11302" s="9"/>
      <c r="J11302" s="22">
        <f t="shared" si="176"/>
        <v>262.82574294959369</v>
      </c>
      <c r="K11302" s="22" t="str">
        <f>IF(I11302&lt;&gt;"",SUMIF(Table1[Codigo_servico],A11302,Table1[Subtotal_insumo]),"")</f>
        <v/>
      </c>
      <c r="L11302" s="16">
        <f>IF(Table1[[#This Row],[Ordem_insumos]]&lt;&gt;0,VLOOKUP(Table1[[#This Row],[Codigo_servico]],Preencher_Orcamento!$B:$D,3,FALSE)*Table1[[#This Row],[Qtde_insumo]],"")</f>
        <v>0</v>
      </c>
      <c r="M11302" s="16">
        <f>IF(Table1[[#This Row],[Ordem_insumos]]&lt;&gt;0,VLOOKUP(Table1[[#This Row],[Codigo_servico]],Preencher_Orcamento!$B:$D,3,FALSE)*Table1[[#This Row],[Subtotal_insumo]],"")</f>
        <v>0</v>
      </c>
    </row>
    <row r="11303" spans="1:13" x14ac:dyDescent="0.25">
      <c r="A11303" s="6">
        <v>170363</v>
      </c>
      <c r="B11303" s="126">
        <v>9</v>
      </c>
      <c r="C11303" s="133"/>
      <c r="D11303" s="134">
        <v>2075</v>
      </c>
      <c r="E11303" s="7" t="s">
        <v>2199</v>
      </c>
      <c r="F11303" s="8" t="s">
        <v>2140</v>
      </c>
      <c r="G11303" s="18">
        <f>IFERROR(VLOOKUP(Table1[[#This Row],[Codigo_insumo]],BD_Insumos!$B:$E,4),"")</f>
        <v>15.599673853371913</v>
      </c>
      <c r="H11303" s="140">
        <v>2.06</v>
      </c>
      <c r="I11303" s="9"/>
      <c r="J11303" s="23">
        <f t="shared" si="176"/>
        <v>32.135328137946139</v>
      </c>
      <c r="K11303" s="22" t="str">
        <f>IF(I11303&lt;&gt;"",SUMIF(Table1[Codigo_servico],A11303,Table1[Subtotal_insumo]),"")</f>
        <v/>
      </c>
      <c r="L11303" s="18">
        <f>IF(Table1[[#This Row],[Ordem_insumos]]&lt;&gt;0,VLOOKUP(Table1[[#This Row],[Codigo_servico]],Preencher_Orcamento!$B:$D,3,FALSE)*Table1[[#This Row],[Qtde_insumo]],"")</f>
        <v>0</v>
      </c>
      <c r="M11303" s="18">
        <f>IF(Table1[[#This Row],[Ordem_insumos]]&lt;&gt;0,VLOOKUP(Table1[[#This Row],[Codigo_servico]],Preencher_Orcamento!$B:$D,3,FALSE)*Table1[[#This Row],[Subtotal_insumo]],"")</f>
        <v>0</v>
      </c>
    </row>
    <row r="11304" spans="1:13" ht="26.25" x14ac:dyDescent="0.25">
      <c r="A11304" s="6">
        <v>170363</v>
      </c>
      <c r="B11304" s="126">
        <v>10</v>
      </c>
      <c r="C11304" s="133"/>
      <c r="D11304" s="134">
        <v>39020</v>
      </c>
      <c r="E11304" s="7" t="s">
        <v>974</v>
      </c>
      <c r="F11304" s="8" t="s">
        <v>197</v>
      </c>
      <c r="G11304" s="18">
        <f>IFERROR(VLOOKUP(Table1[[#This Row],[Codigo_insumo]],BD_Insumos!$B:$E,4),"")</f>
        <v>4.4000000000000004</v>
      </c>
      <c r="H11304" s="140">
        <v>55</v>
      </c>
      <c r="I11304" s="9"/>
      <c r="J11304" s="23">
        <f t="shared" si="176"/>
        <v>242.00000000000003</v>
      </c>
      <c r="K11304" s="22" t="str">
        <f>IF(I11304&lt;&gt;"",SUMIF(Table1[Codigo_servico],A11304,Table1[Subtotal_insumo]),"")</f>
        <v/>
      </c>
      <c r="L11304" s="18">
        <f>IF(Table1[[#This Row],[Ordem_insumos]]&lt;&gt;0,VLOOKUP(Table1[[#This Row],[Codigo_servico]],Preencher_Orcamento!$B:$D,3,FALSE)*Table1[[#This Row],[Qtde_insumo]],"")</f>
        <v>0</v>
      </c>
      <c r="M11304" s="18">
        <f>IF(Table1[[#This Row],[Ordem_insumos]]&lt;&gt;0,VLOOKUP(Table1[[#This Row],[Codigo_servico]],Preencher_Orcamento!$B:$D,3,FALSE)*Table1[[#This Row],[Subtotal_insumo]],"")</f>
        <v>0</v>
      </c>
    </row>
    <row r="11305" spans="1:13" x14ac:dyDescent="0.25">
      <c r="A11305" s="6">
        <v>170363</v>
      </c>
      <c r="B11305" s="126">
        <v>11</v>
      </c>
      <c r="C11305" s="133"/>
      <c r="D11305" s="134">
        <v>11510</v>
      </c>
      <c r="E11305" s="7" t="s">
        <v>205</v>
      </c>
      <c r="F11305" s="8" t="s">
        <v>197</v>
      </c>
      <c r="G11305" s="18">
        <f>IFERROR(VLOOKUP(Table1[[#This Row],[Codigo_insumo]],BD_Insumos!$B:$E,4),"")</f>
        <v>3.2757999999999998</v>
      </c>
      <c r="H11305" s="140">
        <v>127.65</v>
      </c>
      <c r="I11305" s="9"/>
      <c r="J11305" s="23">
        <f t="shared" si="176"/>
        <v>418.15586999999999</v>
      </c>
      <c r="K11305" s="22" t="str">
        <f>IF(I11305&lt;&gt;"",SUMIF(Table1[Codigo_servico],A11305,Table1[Subtotal_insumo]),"")</f>
        <v/>
      </c>
      <c r="L11305" s="18">
        <f>IF(Table1[[#This Row],[Ordem_insumos]]&lt;&gt;0,VLOOKUP(Table1[[#This Row],[Codigo_servico]],Preencher_Orcamento!$B:$D,3,FALSE)*Table1[[#This Row],[Qtde_insumo]],"")</f>
        <v>0</v>
      </c>
      <c r="M11305" s="18">
        <f>IF(Table1[[#This Row],[Ordem_insumos]]&lt;&gt;0,VLOOKUP(Table1[[#This Row],[Codigo_servico]],Preencher_Orcamento!$B:$D,3,FALSE)*Table1[[#This Row],[Subtotal_insumo]],"")</f>
        <v>0</v>
      </c>
    </row>
    <row r="11306" spans="1:13" x14ac:dyDescent="0.25">
      <c r="A11306" s="6">
        <v>170363</v>
      </c>
      <c r="B11306" s="126">
        <v>12</v>
      </c>
      <c r="C11306" s="133"/>
      <c r="D11306" s="134">
        <v>15512</v>
      </c>
      <c r="E11306" s="7" t="s">
        <v>325</v>
      </c>
      <c r="F11306" s="8" t="s">
        <v>197</v>
      </c>
      <c r="G11306" s="18">
        <f>IFERROR(VLOOKUP(Table1[[#This Row],[Codigo_insumo]],BD_Insumos!$B:$E,4),"")</f>
        <v>2.0318999999999998</v>
      </c>
      <c r="H11306" s="140">
        <v>53</v>
      </c>
      <c r="I11306" s="9"/>
      <c r="J11306" s="23">
        <f t="shared" si="176"/>
        <v>107.69069999999999</v>
      </c>
      <c r="K11306" s="22" t="str">
        <f>IF(I11306&lt;&gt;"",SUMIF(Table1[Codigo_servico],A11306,Table1[Subtotal_insumo]),"")</f>
        <v/>
      </c>
      <c r="L11306" s="18">
        <f>IF(Table1[[#This Row],[Ordem_insumos]]&lt;&gt;0,VLOOKUP(Table1[[#This Row],[Codigo_servico]],Preencher_Orcamento!$B:$D,3,FALSE)*Table1[[#This Row],[Qtde_insumo]],"")</f>
        <v>0</v>
      </c>
      <c r="M11306" s="18">
        <f>IF(Table1[[#This Row],[Ordem_insumos]]&lt;&gt;0,VLOOKUP(Table1[[#This Row],[Codigo_servico]],Preencher_Orcamento!$B:$D,3,FALSE)*Table1[[#This Row],[Subtotal_insumo]],"")</f>
        <v>0</v>
      </c>
    </row>
    <row r="11307" spans="1:13" x14ac:dyDescent="0.25">
      <c r="A11307" s="6">
        <v>170363</v>
      </c>
      <c r="B11307" s="126">
        <v>13</v>
      </c>
      <c r="C11307" s="133"/>
      <c r="D11307" s="134">
        <v>2020</v>
      </c>
      <c r="E11307" s="7" t="s">
        <v>2188</v>
      </c>
      <c r="F11307" s="8" t="s">
        <v>2140</v>
      </c>
      <c r="G11307" s="18">
        <f>IFERROR(VLOOKUP(Table1[[#This Row],[Codigo_insumo]],BD_Insumos!$B:$E,4),"")</f>
        <v>15.860837164231068</v>
      </c>
      <c r="H11307" s="140">
        <v>10.210000000000001</v>
      </c>
      <c r="I11307" s="9"/>
      <c r="J11307" s="23">
        <f t="shared" si="176"/>
        <v>161.93914744679921</v>
      </c>
      <c r="K11307" s="22" t="str">
        <f>IF(I11307&lt;&gt;"",SUMIF(Table1[Codigo_servico],A11307,Table1[Subtotal_insumo]),"")</f>
        <v/>
      </c>
      <c r="L11307" s="18">
        <f>IF(Table1[[#This Row],[Ordem_insumos]]&lt;&gt;0,VLOOKUP(Table1[[#This Row],[Codigo_servico]],Preencher_Orcamento!$B:$D,3,FALSE)*Table1[[#This Row],[Qtde_insumo]],"")</f>
        <v>0</v>
      </c>
      <c r="M11307" s="18">
        <f>IF(Table1[[#This Row],[Ordem_insumos]]&lt;&gt;0,VLOOKUP(Table1[[#This Row],[Codigo_servico]],Preencher_Orcamento!$B:$D,3,FALSE)*Table1[[#This Row],[Subtotal_insumo]],"")</f>
        <v>0</v>
      </c>
    </row>
    <row r="11308" spans="1:13" x14ac:dyDescent="0.25">
      <c r="A11308" s="6">
        <v>170363</v>
      </c>
      <c r="B11308" s="126">
        <v>14</v>
      </c>
      <c r="C11308" s="133"/>
      <c r="D11308" s="134">
        <v>17515</v>
      </c>
      <c r="E11308" s="7" t="s">
        <v>383</v>
      </c>
      <c r="F11308" s="8" t="s">
        <v>197</v>
      </c>
      <c r="G11308" s="18">
        <f>IFERROR(VLOOKUP(Table1[[#This Row],[Codigo_insumo]],BD_Insumos!$B:$E,4),"")</f>
        <v>5.5275999999999996</v>
      </c>
      <c r="H11308" s="140">
        <v>1.79</v>
      </c>
      <c r="I11308" s="9"/>
      <c r="J11308" s="23">
        <f t="shared" si="176"/>
        <v>9.8944039999999998</v>
      </c>
      <c r="K11308" s="22" t="str">
        <f>IF(I11308&lt;&gt;"",SUMIF(Table1[Codigo_servico],A11308,Table1[Subtotal_insumo]),"")</f>
        <v/>
      </c>
      <c r="L11308" s="18">
        <f>IF(Table1[[#This Row],[Ordem_insumos]]&lt;&gt;0,VLOOKUP(Table1[[#This Row],[Codigo_servico]],Preencher_Orcamento!$B:$D,3,FALSE)*Table1[[#This Row],[Qtde_insumo]],"")</f>
        <v>0</v>
      </c>
      <c r="M11308" s="18">
        <f>IF(Table1[[#This Row],[Ordem_insumos]]&lt;&gt;0,VLOOKUP(Table1[[#This Row],[Codigo_servico]],Preencher_Orcamento!$B:$D,3,FALSE)*Table1[[#This Row],[Subtotal_insumo]],"")</f>
        <v>0</v>
      </c>
    </row>
    <row r="11309" spans="1:13" x14ac:dyDescent="0.25">
      <c r="A11309" s="6">
        <v>170363</v>
      </c>
      <c r="B11309" s="126">
        <v>15</v>
      </c>
      <c r="C11309" s="133"/>
      <c r="D11309" s="134">
        <v>11070</v>
      </c>
      <c r="E11309" s="7" t="s">
        <v>185</v>
      </c>
      <c r="F11309" s="8" t="s">
        <v>5</v>
      </c>
      <c r="G11309" s="18">
        <f>IFERROR(VLOOKUP(Table1[[#This Row],[Codigo_insumo]],BD_Insumos!$B:$E,4),"")</f>
        <v>4.1189999999999998</v>
      </c>
      <c r="H11309" s="140">
        <v>5.86</v>
      </c>
      <c r="I11309" s="9"/>
      <c r="J11309" s="23">
        <f t="shared" si="176"/>
        <v>24.137339999999998</v>
      </c>
      <c r="K11309" s="22" t="str">
        <f>IF(I11309&lt;&gt;"",SUMIF(Table1[Codigo_servico],A11309,Table1[Subtotal_insumo]),"")</f>
        <v/>
      </c>
      <c r="L11309" s="18">
        <f>IF(Table1[[#This Row],[Ordem_insumos]]&lt;&gt;0,VLOOKUP(Table1[[#This Row],[Codigo_servico]],Preencher_Orcamento!$B:$D,3,FALSE)*Table1[[#This Row],[Qtde_insumo]],"")</f>
        <v>0</v>
      </c>
      <c r="M11309" s="18">
        <f>IF(Table1[[#This Row],[Ordem_insumos]]&lt;&gt;0,VLOOKUP(Table1[[#This Row],[Codigo_servico]],Preencher_Orcamento!$B:$D,3,FALSE)*Table1[[#This Row],[Subtotal_insumo]],"")</f>
        <v>0</v>
      </c>
    </row>
    <row r="11310" spans="1:13" x14ac:dyDescent="0.25">
      <c r="A11310" s="6">
        <v>170363</v>
      </c>
      <c r="B11310" s="126">
        <v>16</v>
      </c>
      <c r="C11310" s="133"/>
      <c r="D11310" s="134">
        <v>17740</v>
      </c>
      <c r="E11310" s="7" t="s">
        <v>399</v>
      </c>
      <c r="F11310" s="8" t="s">
        <v>197</v>
      </c>
      <c r="G11310" s="18">
        <f>IFERROR(VLOOKUP(Table1[[#This Row],[Codigo_insumo]],BD_Insumos!$B:$E,4),"")</f>
        <v>4.9862000000000002</v>
      </c>
      <c r="H11310" s="140">
        <v>1.62</v>
      </c>
      <c r="I11310" s="9"/>
      <c r="J11310" s="23">
        <f t="shared" si="176"/>
        <v>8.0776440000000012</v>
      </c>
      <c r="K11310" s="22" t="str">
        <f>IF(I11310&lt;&gt;"",SUMIF(Table1[Codigo_servico],A11310,Table1[Subtotal_insumo]),"")</f>
        <v/>
      </c>
      <c r="L11310" s="18">
        <f>IF(Table1[[#This Row],[Ordem_insumos]]&lt;&gt;0,VLOOKUP(Table1[[#This Row],[Codigo_servico]],Preencher_Orcamento!$B:$D,3,FALSE)*Table1[[#This Row],[Qtde_insumo]],"")</f>
        <v>0</v>
      </c>
      <c r="M11310" s="18">
        <f>IF(Table1[[#This Row],[Ordem_insumos]]&lt;&gt;0,VLOOKUP(Table1[[#This Row],[Codigo_servico]],Preencher_Orcamento!$B:$D,3,FALSE)*Table1[[#This Row],[Subtotal_insumo]],"")</f>
        <v>0</v>
      </c>
    </row>
    <row r="11311" spans="1:13" x14ac:dyDescent="0.25">
      <c r="A11311" s="6">
        <v>170363</v>
      </c>
      <c r="B11311" s="126">
        <v>17</v>
      </c>
      <c r="C11311" s="133"/>
      <c r="D11311" s="134">
        <v>38050</v>
      </c>
      <c r="E11311" s="7" t="s">
        <v>867</v>
      </c>
      <c r="F11311" s="8" t="s">
        <v>457</v>
      </c>
      <c r="G11311" s="18">
        <f>IFERROR(VLOOKUP(Table1[[#This Row],[Codigo_insumo]],BD_Insumos!$B:$E,4),"")</f>
        <v>295.61599999999999</v>
      </c>
      <c r="H11311" s="140">
        <v>1</v>
      </c>
      <c r="I11311" s="9"/>
      <c r="J11311" s="23">
        <f t="shared" si="176"/>
        <v>295.61599999999999</v>
      </c>
      <c r="K11311" s="22" t="str">
        <f>IF(I11311&lt;&gt;"",SUMIF(Table1[Codigo_servico],A11311,Table1[Subtotal_insumo]),"")</f>
        <v/>
      </c>
      <c r="L11311" s="18">
        <f>IF(Table1[[#This Row],[Ordem_insumos]]&lt;&gt;0,VLOOKUP(Table1[[#This Row],[Codigo_servico]],Preencher_Orcamento!$B:$D,3,FALSE)*Table1[[#This Row],[Qtde_insumo]],"")</f>
        <v>0</v>
      </c>
      <c r="M11311" s="18">
        <f>IF(Table1[[#This Row],[Ordem_insumos]]&lt;&gt;0,VLOOKUP(Table1[[#This Row],[Codigo_servico]],Preencher_Orcamento!$B:$D,3,FALSE)*Table1[[#This Row],[Subtotal_insumo]],"")</f>
        <v>0</v>
      </c>
    </row>
    <row r="11312" spans="1:13" x14ac:dyDescent="0.25">
      <c r="A11312" s="6">
        <v>170363</v>
      </c>
      <c r="B11312" s="126">
        <v>18</v>
      </c>
      <c r="C11312" s="133"/>
      <c r="D11312" s="134">
        <v>37005</v>
      </c>
      <c r="E11312" s="7" t="s">
        <v>811</v>
      </c>
      <c r="F11312" s="8" t="s">
        <v>168</v>
      </c>
      <c r="G11312" s="18">
        <f>IFERROR(VLOOKUP(Table1[[#This Row],[Codigo_insumo]],BD_Insumos!$B:$E,4),"")</f>
        <v>15.942500000000001</v>
      </c>
      <c r="H11312" s="140">
        <v>0.43</v>
      </c>
      <c r="I11312" s="9"/>
      <c r="J11312" s="23">
        <f t="shared" si="176"/>
        <v>6.8552750000000007</v>
      </c>
      <c r="K11312" s="22" t="str">
        <f>IF(I11312&lt;&gt;"",SUMIF(Table1[Codigo_servico],A11312,Table1[Subtotal_insumo]),"")</f>
        <v/>
      </c>
      <c r="L11312" s="18">
        <f>IF(Table1[[#This Row],[Ordem_insumos]]&lt;&gt;0,VLOOKUP(Table1[[#This Row],[Codigo_servico]],Preencher_Orcamento!$B:$D,3,FALSE)*Table1[[#This Row],[Qtde_insumo]],"")</f>
        <v>0</v>
      </c>
      <c r="M11312" s="18">
        <f>IF(Table1[[#This Row],[Ordem_insumos]]&lt;&gt;0,VLOOKUP(Table1[[#This Row],[Codigo_servico]],Preencher_Orcamento!$B:$D,3,FALSE)*Table1[[#This Row],[Subtotal_insumo]],"")</f>
        <v>0</v>
      </c>
    </row>
    <row r="11313" spans="1:13" x14ac:dyDescent="0.25">
      <c r="A11313" s="6">
        <v>170363</v>
      </c>
      <c r="B11313" s="126">
        <v>19</v>
      </c>
      <c r="C11313" s="133"/>
      <c r="D11313" s="134">
        <v>37509</v>
      </c>
      <c r="E11313" s="7" t="s">
        <v>830</v>
      </c>
      <c r="F11313" s="8" t="s">
        <v>168</v>
      </c>
      <c r="G11313" s="18">
        <f>IFERROR(VLOOKUP(Table1[[#This Row],[Codigo_insumo]],BD_Insumos!$B:$E,4),"")</f>
        <v>16.625699999999998</v>
      </c>
      <c r="H11313" s="140">
        <v>0.43</v>
      </c>
      <c r="I11313" s="9"/>
      <c r="J11313" s="23">
        <f t="shared" si="176"/>
        <v>7.1490509999999992</v>
      </c>
      <c r="K11313" s="22" t="str">
        <f>IF(I11313&lt;&gt;"",SUMIF(Table1[Codigo_servico],A11313,Table1[Subtotal_insumo]),"")</f>
        <v/>
      </c>
      <c r="L11313" s="18">
        <f>IF(Table1[[#This Row],[Ordem_insumos]]&lt;&gt;0,VLOOKUP(Table1[[#This Row],[Codigo_servico]],Preencher_Orcamento!$B:$D,3,FALSE)*Table1[[#This Row],[Qtde_insumo]],"")</f>
        <v>0</v>
      </c>
      <c r="M11313" s="18">
        <f>IF(Table1[[#This Row],[Ordem_insumos]]&lt;&gt;0,VLOOKUP(Table1[[#This Row],[Codigo_servico]],Preencher_Orcamento!$B:$D,3,FALSE)*Table1[[#This Row],[Subtotal_insumo]],"")</f>
        <v>0</v>
      </c>
    </row>
    <row r="11314" spans="1:13" x14ac:dyDescent="0.25">
      <c r="A11314" s="6">
        <v>170363</v>
      </c>
      <c r="B11314" s="126">
        <v>20</v>
      </c>
      <c r="C11314" s="133"/>
      <c r="D11314" s="134">
        <v>2076</v>
      </c>
      <c r="E11314" s="7" t="s">
        <v>2200</v>
      </c>
      <c r="F11314" s="8" t="s">
        <v>2140</v>
      </c>
      <c r="G11314" s="18">
        <f>IFERROR(VLOOKUP(Table1[[#This Row],[Codigo_insumo]],BD_Insumos!$B:$E,4),"")</f>
        <v>12.645924541907611</v>
      </c>
      <c r="H11314" s="140">
        <v>2.06</v>
      </c>
      <c r="I11314" s="9"/>
      <c r="J11314" s="23">
        <f t="shared" si="176"/>
        <v>26.050604556329681</v>
      </c>
      <c r="K11314" s="22" t="str">
        <f>IF(I11314&lt;&gt;"",SUMIF(Table1[Codigo_servico],A11314,Table1[Subtotal_insumo]),"")</f>
        <v/>
      </c>
      <c r="L11314" s="18">
        <f>IF(Table1[[#This Row],[Ordem_insumos]]&lt;&gt;0,VLOOKUP(Table1[[#This Row],[Codigo_servico]],Preencher_Orcamento!$B:$D,3,FALSE)*Table1[[#This Row],[Qtde_insumo]],"")</f>
        <v>0</v>
      </c>
      <c r="M11314" s="18">
        <f>IF(Table1[[#This Row],[Ordem_insumos]]&lt;&gt;0,VLOOKUP(Table1[[#This Row],[Codigo_servico]],Preencher_Orcamento!$B:$D,3,FALSE)*Table1[[#This Row],[Subtotal_insumo]],"")</f>
        <v>0</v>
      </c>
    </row>
    <row r="11315" spans="1:13" x14ac:dyDescent="0.25">
      <c r="A11315" s="6">
        <v>170363</v>
      </c>
      <c r="B11315" s="126">
        <v>21</v>
      </c>
      <c r="C11315" s="133"/>
      <c r="D11315" s="134">
        <v>2014</v>
      </c>
      <c r="E11315" s="7" t="s">
        <v>2185</v>
      </c>
      <c r="F11315" s="8" t="s">
        <v>2140</v>
      </c>
      <c r="G11315" s="18">
        <f>IFERROR(VLOOKUP(Table1[[#This Row],[Codigo_insumo]],BD_Insumos!$B:$E,4),"")</f>
        <v>13.173665210544026</v>
      </c>
      <c r="H11315" s="140">
        <v>16.68</v>
      </c>
      <c r="I11315" s="9"/>
      <c r="J11315" s="23">
        <f t="shared" si="176"/>
        <v>219.73673571187436</v>
      </c>
      <c r="K11315" s="22" t="str">
        <f>IF(I11315&lt;&gt;"",SUMIF(Table1[Codigo_servico],A11315,Table1[Subtotal_insumo]),"")</f>
        <v/>
      </c>
      <c r="L11315" s="18">
        <f>IF(Table1[[#This Row],[Ordem_insumos]]&lt;&gt;0,VLOOKUP(Table1[[#This Row],[Codigo_servico]],Preencher_Orcamento!$B:$D,3,FALSE)*Table1[[#This Row],[Qtde_insumo]],"")</f>
        <v>0</v>
      </c>
      <c r="M11315" s="18">
        <f>IF(Table1[[#This Row],[Ordem_insumos]]&lt;&gt;0,VLOOKUP(Table1[[#This Row],[Codigo_servico]],Preencher_Orcamento!$B:$D,3,FALSE)*Table1[[#This Row],[Subtotal_insumo]],"")</f>
        <v>0</v>
      </c>
    </row>
    <row r="11316" spans="1:13" x14ac:dyDescent="0.25">
      <c r="A11316" s="6">
        <v>170363</v>
      </c>
      <c r="B11316" s="126">
        <v>22</v>
      </c>
      <c r="C11316" s="133"/>
      <c r="D11316" s="134">
        <v>11064</v>
      </c>
      <c r="E11316" s="7" t="s">
        <v>182</v>
      </c>
      <c r="F11316" s="8" t="s">
        <v>5</v>
      </c>
      <c r="G11316" s="18">
        <f>IFERROR(VLOOKUP(Table1[[#This Row],[Codigo_insumo]],BD_Insumos!$B:$E,4),"")</f>
        <v>0.58689999999999998</v>
      </c>
      <c r="H11316" s="140">
        <v>4.32</v>
      </c>
      <c r="I11316" s="9"/>
      <c r="J11316" s="23">
        <f t="shared" si="176"/>
        <v>2.5354079999999999</v>
      </c>
      <c r="K11316" s="22" t="str">
        <f>IF(I11316&lt;&gt;"",SUMIF(Table1[Codigo_servico],A11316,Table1[Subtotal_insumo]),"")</f>
        <v/>
      </c>
      <c r="L11316" s="18">
        <f>IF(Table1[[#This Row],[Ordem_insumos]]&lt;&gt;0,VLOOKUP(Table1[[#This Row],[Codigo_servico]],Preencher_Orcamento!$B:$D,3,FALSE)*Table1[[#This Row],[Qtde_insumo]],"")</f>
        <v>0</v>
      </c>
      <c r="M11316" s="18">
        <f>IF(Table1[[#This Row],[Ordem_insumos]]&lt;&gt;0,VLOOKUP(Table1[[#This Row],[Codigo_servico]],Preencher_Orcamento!$B:$D,3,FALSE)*Table1[[#This Row],[Subtotal_insumo]],"")</f>
        <v>0</v>
      </c>
    </row>
    <row r="11317" spans="1:13" x14ac:dyDescent="0.25">
      <c r="A11317" s="3">
        <v>170365</v>
      </c>
      <c r="B11317" s="125">
        <v>0</v>
      </c>
      <c r="C11317" s="131" t="s">
        <v>4481</v>
      </c>
      <c r="D11317" s="132"/>
      <c r="E11317" s="4"/>
      <c r="F11317" s="4"/>
      <c r="G11317" s="17" t="str">
        <f>IFERROR(VLOOKUP(Table1[[#This Row],[Codigo_insumo]],BD_Insumos!$B:$E,4),"")</f>
        <v/>
      </c>
      <c r="H11317" s="139"/>
      <c r="I11317" s="5" t="s">
        <v>170</v>
      </c>
      <c r="J11317" s="20" t="str">
        <f t="shared" si="176"/>
        <v/>
      </c>
      <c r="K11317" s="21">
        <f>IF(I11317&lt;&gt;"",SUMIF(Table1[Codigo_servico],A11317,Table1[Subtotal_insumo]),"")</f>
        <v>9.1750000000000007</v>
      </c>
      <c r="L11317" s="17" t="str">
        <f>IF(Table1[[#This Row],[Ordem_insumos]]&lt;&gt;0,VLOOKUP(Table1[[#This Row],[Codigo_servico]],Preencher_Orcamento!$B:$D,3,FALSE)*Table1[[#This Row],[Qtde_insumo]],"")</f>
        <v/>
      </c>
      <c r="M11317" s="17" t="str">
        <f>IF(Table1[[#This Row],[Ordem_insumos]]&lt;&gt;0,VLOOKUP(Table1[[#This Row],[Codigo_servico]],Preencher_Orcamento!$B:$D,3,FALSE)*Table1[[#This Row],[Subtotal_insumo]],"")</f>
        <v/>
      </c>
    </row>
    <row r="11318" spans="1:13" ht="51.75" x14ac:dyDescent="0.25">
      <c r="A11318" s="6">
        <v>170365</v>
      </c>
      <c r="B11318" s="126">
        <v>1</v>
      </c>
      <c r="C11318" s="133"/>
      <c r="D11318" s="134">
        <v>38042</v>
      </c>
      <c r="E11318" s="7" t="s">
        <v>865</v>
      </c>
      <c r="F11318" s="8" t="s">
        <v>170</v>
      </c>
      <c r="G11318" s="18">
        <f>IFERROR(VLOOKUP(Table1[[#This Row],[Codigo_insumo]],BD_Insumos!$B:$E,4),"")</f>
        <v>9.1750000000000007</v>
      </c>
      <c r="H11318" s="140">
        <v>1</v>
      </c>
      <c r="I11318" s="9"/>
      <c r="J11318" s="23">
        <f t="shared" si="176"/>
        <v>9.1750000000000007</v>
      </c>
      <c r="K11318" s="22" t="str">
        <f>IF(I11318&lt;&gt;"",SUMIF(Table1[Codigo_servico],A11318,Table1[Subtotal_insumo]),"")</f>
        <v/>
      </c>
      <c r="L11318" s="18">
        <f>IF(Table1[[#This Row],[Ordem_insumos]]&lt;&gt;0,VLOOKUP(Table1[[#This Row],[Codigo_servico]],Preencher_Orcamento!$B:$D,3,FALSE)*Table1[[#This Row],[Qtde_insumo]],"")</f>
        <v>0</v>
      </c>
      <c r="M11318" s="18">
        <f>IF(Table1[[#This Row],[Ordem_insumos]]&lt;&gt;0,VLOOKUP(Table1[[#This Row],[Codigo_servico]],Preencher_Orcamento!$B:$D,3,FALSE)*Table1[[#This Row],[Subtotal_insumo]],"")</f>
        <v>0</v>
      </c>
    </row>
    <row r="11319" spans="1:13" x14ac:dyDescent="0.25">
      <c r="A11319" s="3">
        <v>170370</v>
      </c>
      <c r="B11319" s="125">
        <v>0</v>
      </c>
      <c r="C11319" s="131" t="s">
        <v>423</v>
      </c>
      <c r="D11319" s="132"/>
      <c r="E11319" s="4"/>
      <c r="F11319" s="4"/>
      <c r="G11319" s="17" t="str">
        <f>IFERROR(VLOOKUP(Table1[[#This Row],[Codigo_insumo]],BD_Insumos!$B:$E,4),"")</f>
        <v/>
      </c>
      <c r="H11319" s="139"/>
      <c r="I11319" s="5" t="s">
        <v>170</v>
      </c>
      <c r="J11319" s="20" t="str">
        <f t="shared" si="176"/>
        <v/>
      </c>
      <c r="K11319" s="21">
        <f>IF(I11319&lt;&gt;"",SUMIF(Table1[Codigo_servico],A11319,Table1[Subtotal_insumo]),"")</f>
        <v>25.423400000000001</v>
      </c>
      <c r="L11319" s="17" t="str">
        <f>IF(Table1[[#This Row],[Ordem_insumos]]&lt;&gt;0,VLOOKUP(Table1[[#This Row],[Codigo_servico]],Preencher_Orcamento!$B:$D,3,FALSE)*Table1[[#This Row],[Qtde_insumo]],"")</f>
        <v/>
      </c>
      <c r="M11319" s="17" t="str">
        <f>IF(Table1[[#This Row],[Ordem_insumos]]&lt;&gt;0,VLOOKUP(Table1[[#This Row],[Codigo_servico]],Preencher_Orcamento!$B:$D,3,FALSE)*Table1[[#This Row],[Subtotal_insumo]],"")</f>
        <v/>
      </c>
    </row>
    <row r="11320" spans="1:13" ht="26.25" x14ac:dyDescent="0.25">
      <c r="A11320" s="6">
        <v>170370</v>
      </c>
      <c r="B11320" s="126">
        <v>1</v>
      </c>
      <c r="C11320" s="133"/>
      <c r="D11320" s="134">
        <v>20462</v>
      </c>
      <c r="E11320" s="7" t="s">
        <v>423</v>
      </c>
      <c r="F11320" s="8" t="s">
        <v>170</v>
      </c>
      <c r="G11320" s="18">
        <f>IFERROR(VLOOKUP(Table1[[#This Row],[Codigo_insumo]],BD_Insumos!$B:$E,4),"")</f>
        <v>25.423400000000001</v>
      </c>
      <c r="H11320" s="140">
        <v>1</v>
      </c>
      <c r="I11320" s="9"/>
      <c r="J11320" s="23">
        <f t="shared" si="176"/>
        <v>25.423400000000001</v>
      </c>
      <c r="K11320" s="22" t="str">
        <f>IF(I11320&lt;&gt;"",SUMIF(Table1[Codigo_servico],A11320,Table1[Subtotal_insumo]),"")</f>
        <v/>
      </c>
      <c r="L11320" s="18">
        <f>IF(Table1[[#This Row],[Ordem_insumos]]&lt;&gt;0,VLOOKUP(Table1[[#This Row],[Codigo_servico]],Preencher_Orcamento!$B:$D,3,FALSE)*Table1[[#This Row],[Qtde_insumo]],"")</f>
        <v>0</v>
      </c>
      <c r="M11320" s="18">
        <f>IF(Table1[[#This Row],[Ordem_insumos]]&lt;&gt;0,VLOOKUP(Table1[[#This Row],[Codigo_servico]],Preencher_Orcamento!$B:$D,3,FALSE)*Table1[[#This Row],[Subtotal_insumo]],"")</f>
        <v>0</v>
      </c>
    </row>
    <row r="11321" spans="1:13" x14ac:dyDescent="0.25">
      <c r="A11321" s="3">
        <v>170371</v>
      </c>
      <c r="B11321" s="125">
        <v>0</v>
      </c>
      <c r="C11321" s="131" t="s">
        <v>424</v>
      </c>
      <c r="D11321" s="132"/>
      <c r="E11321" s="4"/>
      <c r="F11321" s="4"/>
      <c r="G11321" s="17" t="str">
        <f>IFERROR(VLOOKUP(Table1[[#This Row],[Codigo_insumo]],BD_Insumos!$B:$E,4),"")</f>
        <v/>
      </c>
      <c r="H11321" s="139"/>
      <c r="I11321" s="5" t="s">
        <v>170</v>
      </c>
      <c r="J11321" s="20" t="str">
        <f t="shared" si="176"/>
        <v/>
      </c>
      <c r="K11321" s="21">
        <f>IF(I11321&lt;&gt;"",SUMIF(Table1[Codigo_servico],A11321,Table1[Subtotal_insumo]),"")</f>
        <v>16.834599999999998</v>
      </c>
      <c r="L11321" s="17" t="str">
        <f>IF(Table1[[#This Row],[Ordem_insumos]]&lt;&gt;0,VLOOKUP(Table1[[#This Row],[Codigo_servico]],Preencher_Orcamento!$B:$D,3,FALSE)*Table1[[#This Row],[Qtde_insumo]],"")</f>
        <v/>
      </c>
      <c r="M11321" s="17" t="str">
        <f>IF(Table1[[#This Row],[Ordem_insumos]]&lt;&gt;0,VLOOKUP(Table1[[#This Row],[Codigo_servico]],Preencher_Orcamento!$B:$D,3,FALSE)*Table1[[#This Row],[Subtotal_insumo]],"")</f>
        <v/>
      </c>
    </row>
    <row r="11322" spans="1:13" ht="26.25" x14ac:dyDescent="0.25">
      <c r="A11322" s="6">
        <v>170371</v>
      </c>
      <c r="B11322" s="126">
        <v>1</v>
      </c>
      <c r="C11322" s="133"/>
      <c r="D11322" s="134">
        <v>20463</v>
      </c>
      <c r="E11322" s="7" t="s">
        <v>424</v>
      </c>
      <c r="F11322" s="8" t="s">
        <v>170</v>
      </c>
      <c r="G11322" s="18">
        <f>IFERROR(VLOOKUP(Table1[[#This Row],[Codigo_insumo]],BD_Insumos!$B:$E,4),"")</f>
        <v>16.834599999999998</v>
      </c>
      <c r="H11322" s="140">
        <v>1</v>
      </c>
      <c r="I11322" s="9"/>
      <c r="J11322" s="23">
        <f t="shared" si="176"/>
        <v>16.834599999999998</v>
      </c>
      <c r="K11322" s="22" t="str">
        <f>IF(I11322&lt;&gt;"",SUMIF(Table1[Codigo_servico],A11322,Table1[Subtotal_insumo]),"")</f>
        <v/>
      </c>
      <c r="L11322" s="18">
        <f>IF(Table1[[#This Row],[Ordem_insumos]]&lt;&gt;0,VLOOKUP(Table1[[#This Row],[Codigo_servico]],Preencher_Orcamento!$B:$D,3,FALSE)*Table1[[#This Row],[Qtde_insumo]],"")</f>
        <v>0</v>
      </c>
      <c r="M11322" s="18">
        <f>IF(Table1[[#This Row],[Ordem_insumos]]&lt;&gt;0,VLOOKUP(Table1[[#This Row],[Codigo_servico]],Preencher_Orcamento!$B:$D,3,FALSE)*Table1[[#This Row],[Subtotal_insumo]],"")</f>
        <v>0</v>
      </c>
    </row>
    <row r="11323" spans="1:13" x14ac:dyDescent="0.25">
      <c r="A11323" s="3">
        <v>170372</v>
      </c>
      <c r="B11323" s="125">
        <v>0</v>
      </c>
      <c r="C11323" s="131" t="s">
        <v>421</v>
      </c>
      <c r="D11323" s="132"/>
      <c r="E11323" s="4"/>
      <c r="F11323" s="4"/>
      <c r="G11323" s="17" t="str">
        <f>IFERROR(VLOOKUP(Table1[[#This Row],[Codigo_insumo]],BD_Insumos!$B:$E,4),"")</f>
        <v/>
      </c>
      <c r="H11323" s="139"/>
      <c r="I11323" s="5" t="s">
        <v>5</v>
      </c>
      <c r="J11323" s="20" t="str">
        <f t="shared" si="176"/>
        <v/>
      </c>
      <c r="K11323" s="21">
        <f>IF(I11323&lt;&gt;"",SUMIF(Table1[Codigo_servico],A11323,Table1[Subtotal_insumo]),"")</f>
        <v>4.9431000000000003</v>
      </c>
      <c r="L11323" s="17" t="str">
        <f>IF(Table1[[#This Row],[Ordem_insumos]]&lt;&gt;0,VLOOKUP(Table1[[#This Row],[Codigo_servico]],Preencher_Orcamento!$B:$D,3,FALSE)*Table1[[#This Row],[Qtde_insumo]],"")</f>
        <v/>
      </c>
      <c r="M11323" s="17" t="str">
        <f>IF(Table1[[#This Row],[Ordem_insumos]]&lt;&gt;0,VLOOKUP(Table1[[#This Row],[Codigo_servico]],Preencher_Orcamento!$B:$D,3,FALSE)*Table1[[#This Row],[Subtotal_insumo]],"")</f>
        <v/>
      </c>
    </row>
    <row r="11324" spans="1:13" ht="26.25" x14ac:dyDescent="0.25">
      <c r="A11324" s="6">
        <v>170372</v>
      </c>
      <c r="B11324" s="126">
        <v>1</v>
      </c>
      <c r="C11324" s="133"/>
      <c r="D11324" s="134">
        <v>20457</v>
      </c>
      <c r="E11324" s="7" t="s">
        <v>421</v>
      </c>
      <c r="F11324" s="8" t="s">
        <v>5</v>
      </c>
      <c r="G11324" s="18">
        <f>IFERROR(VLOOKUP(Table1[[#This Row],[Codigo_insumo]],BD_Insumos!$B:$E,4),"")</f>
        <v>4.9431000000000003</v>
      </c>
      <c r="H11324" s="140">
        <v>1</v>
      </c>
      <c r="I11324" s="9"/>
      <c r="J11324" s="23">
        <f t="shared" si="176"/>
        <v>4.9431000000000003</v>
      </c>
      <c r="K11324" s="22" t="str">
        <f>IF(I11324&lt;&gt;"",SUMIF(Table1[Codigo_servico],A11324,Table1[Subtotal_insumo]),"")</f>
        <v/>
      </c>
      <c r="L11324" s="18">
        <f>IF(Table1[[#This Row],[Ordem_insumos]]&lt;&gt;0,VLOOKUP(Table1[[#This Row],[Codigo_servico]],Preencher_Orcamento!$B:$D,3,FALSE)*Table1[[#This Row],[Qtde_insumo]],"")</f>
        <v>0</v>
      </c>
      <c r="M11324" s="18">
        <f>IF(Table1[[#This Row],[Ordem_insumos]]&lt;&gt;0,VLOOKUP(Table1[[#This Row],[Codigo_servico]],Preencher_Orcamento!$B:$D,3,FALSE)*Table1[[#This Row],[Subtotal_insumo]],"")</f>
        <v>0</v>
      </c>
    </row>
    <row r="11325" spans="1:13" x14ac:dyDescent="0.25">
      <c r="A11325" s="3">
        <v>170373</v>
      </c>
      <c r="B11325" s="125">
        <v>0</v>
      </c>
      <c r="C11325" s="131" t="s">
        <v>422</v>
      </c>
      <c r="D11325" s="132"/>
      <c r="E11325" s="4"/>
      <c r="F11325" s="4"/>
      <c r="G11325" s="17" t="str">
        <f>IFERROR(VLOOKUP(Table1[[#This Row],[Codigo_insumo]],BD_Insumos!$B:$E,4),"")</f>
        <v/>
      </c>
      <c r="H11325" s="139"/>
      <c r="I11325" s="5" t="s">
        <v>5</v>
      </c>
      <c r="J11325" s="20" t="str">
        <f t="shared" si="176"/>
        <v/>
      </c>
      <c r="K11325" s="21">
        <f>IF(I11325&lt;&gt;"",SUMIF(Table1[Codigo_servico],A11325,Table1[Subtotal_insumo]),"")</f>
        <v>4.5926</v>
      </c>
      <c r="L11325" s="17" t="str">
        <f>IF(Table1[[#This Row],[Ordem_insumos]]&lt;&gt;0,VLOOKUP(Table1[[#This Row],[Codigo_servico]],Preencher_Orcamento!$B:$D,3,FALSE)*Table1[[#This Row],[Qtde_insumo]],"")</f>
        <v/>
      </c>
      <c r="M11325" s="17" t="str">
        <f>IF(Table1[[#This Row],[Ordem_insumos]]&lt;&gt;0,VLOOKUP(Table1[[#This Row],[Codigo_servico]],Preencher_Orcamento!$B:$D,3,FALSE)*Table1[[#This Row],[Subtotal_insumo]],"")</f>
        <v/>
      </c>
    </row>
    <row r="11326" spans="1:13" ht="26.25" x14ac:dyDescent="0.25">
      <c r="A11326" s="6">
        <v>170373</v>
      </c>
      <c r="B11326" s="126">
        <v>1</v>
      </c>
      <c r="C11326" s="133"/>
      <c r="D11326" s="134">
        <v>20459</v>
      </c>
      <c r="E11326" s="7" t="s">
        <v>422</v>
      </c>
      <c r="F11326" s="8" t="s">
        <v>5</v>
      </c>
      <c r="G11326" s="18">
        <f>IFERROR(VLOOKUP(Table1[[#This Row],[Codigo_insumo]],BD_Insumos!$B:$E,4),"")</f>
        <v>4.5926</v>
      </c>
      <c r="H11326" s="140">
        <v>1</v>
      </c>
      <c r="I11326" s="9"/>
      <c r="J11326" s="23">
        <f t="shared" si="176"/>
        <v>4.5926</v>
      </c>
      <c r="K11326" s="22" t="str">
        <f>IF(I11326&lt;&gt;"",SUMIF(Table1[Codigo_servico],A11326,Table1[Subtotal_insumo]),"")</f>
        <v/>
      </c>
      <c r="L11326" s="18">
        <f>IF(Table1[[#This Row],[Ordem_insumos]]&lt;&gt;0,VLOOKUP(Table1[[#This Row],[Codigo_servico]],Preencher_Orcamento!$B:$D,3,FALSE)*Table1[[#This Row],[Qtde_insumo]],"")</f>
        <v>0</v>
      </c>
      <c r="M11326" s="18">
        <f>IF(Table1[[#This Row],[Ordem_insumos]]&lt;&gt;0,VLOOKUP(Table1[[#This Row],[Codigo_servico]],Preencher_Orcamento!$B:$D,3,FALSE)*Table1[[#This Row],[Subtotal_insumo]],"")</f>
        <v>0</v>
      </c>
    </row>
    <row r="11327" spans="1:13" x14ac:dyDescent="0.25">
      <c r="A11327" s="3">
        <v>170381</v>
      </c>
      <c r="B11327" s="125">
        <v>0</v>
      </c>
      <c r="C11327" s="131" t="s">
        <v>4482</v>
      </c>
      <c r="D11327" s="132"/>
      <c r="E11327" s="4"/>
      <c r="F11327" s="4"/>
      <c r="G11327" s="17" t="str">
        <f>IFERROR(VLOOKUP(Table1[[#This Row],[Codigo_insumo]],BD_Insumos!$B:$E,4),"")</f>
        <v/>
      </c>
      <c r="H11327" s="139"/>
      <c r="I11327" s="5" t="s">
        <v>457</v>
      </c>
      <c r="J11327" s="20" t="str">
        <f t="shared" si="176"/>
        <v/>
      </c>
      <c r="K11327" s="21">
        <f>IF(I11327&lt;&gt;"",SUMIF(Table1[Codigo_servico],A11327,Table1[Subtotal_insumo]),"")</f>
        <v>1553.1386063061886</v>
      </c>
      <c r="L11327" s="17" t="str">
        <f>IF(Table1[[#This Row],[Ordem_insumos]]&lt;&gt;0,VLOOKUP(Table1[[#This Row],[Codigo_servico]],Preencher_Orcamento!$B:$D,3,FALSE)*Table1[[#This Row],[Qtde_insumo]],"")</f>
        <v/>
      </c>
      <c r="M11327" s="17" t="str">
        <f>IF(Table1[[#This Row],[Ordem_insumos]]&lt;&gt;0,VLOOKUP(Table1[[#This Row],[Codigo_servico]],Preencher_Orcamento!$B:$D,3,FALSE)*Table1[[#This Row],[Subtotal_insumo]],"")</f>
        <v/>
      </c>
    </row>
    <row r="11328" spans="1:13" ht="26.25" x14ac:dyDescent="0.25">
      <c r="A11328" s="6">
        <v>170381</v>
      </c>
      <c r="B11328" s="126">
        <v>1</v>
      </c>
      <c r="C11328" s="133"/>
      <c r="D11328" s="134">
        <v>2016</v>
      </c>
      <c r="E11328" s="7" t="s">
        <v>2187</v>
      </c>
      <c r="F11328" s="8" t="s">
        <v>2140</v>
      </c>
      <c r="G11328" s="16">
        <f>IFERROR(VLOOKUP(Table1[[#This Row],[Codigo_insumo]],BD_Insumos!$B:$E,4),"")</f>
        <v>13.188618292508322</v>
      </c>
      <c r="H11328" s="140">
        <v>2.52</v>
      </c>
      <c r="I11328" s="9"/>
      <c r="J11328" s="22">
        <f t="shared" si="176"/>
        <v>33.235318097120974</v>
      </c>
      <c r="K11328" s="22" t="str">
        <f>IF(I11328&lt;&gt;"",SUMIF(Table1[Codigo_servico],A11328,Table1[Subtotal_insumo]),"")</f>
        <v/>
      </c>
      <c r="L11328" s="16">
        <f>IF(Table1[[#This Row],[Ordem_insumos]]&lt;&gt;0,VLOOKUP(Table1[[#This Row],[Codigo_servico]],Preencher_Orcamento!$B:$D,3,FALSE)*Table1[[#This Row],[Qtde_insumo]],"")</f>
        <v>0</v>
      </c>
      <c r="M11328" s="16">
        <f>IF(Table1[[#This Row],[Ordem_insumos]]&lt;&gt;0,VLOOKUP(Table1[[#This Row],[Codigo_servico]],Preencher_Orcamento!$B:$D,3,FALSE)*Table1[[#This Row],[Subtotal_insumo]],"")</f>
        <v>0</v>
      </c>
    </row>
    <row r="11329" spans="1:13" ht="26.25" x14ac:dyDescent="0.25">
      <c r="A11329" s="6">
        <v>170381</v>
      </c>
      <c r="B11329" s="126">
        <v>2</v>
      </c>
      <c r="C11329" s="133"/>
      <c r="D11329" s="134">
        <v>12532</v>
      </c>
      <c r="E11329" s="7" t="s">
        <v>234</v>
      </c>
      <c r="F11329" s="8" t="s">
        <v>457</v>
      </c>
      <c r="G11329" s="16">
        <f>IFERROR(VLOOKUP(Table1[[#This Row],[Codigo_insumo]],BD_Insumos!$B:$E,4),"")</f>
        <v>1.7754000000000001</v>
      </c>
      <c r="H11329" s="140">
        <v>89</v>
      </c>
      <c r="I11329" s="9"/>
      <c r="J11329" s="22">
        <f t="shared" si="176"/>
        <v>158.01060000000001</v>
      </c>
      <c r="K11329" s="22" t="str">
        <f>IF(I11329&lt;&gt;"",SUMIF(Table1[Codigo_servico],A11329,Table1[Subtotal_insumo]),"")</f>
        <v/>
      </c>
      <c r="L11329" s="16">
        <f>IF(Table1[[#This Row],[Ordem_insumos]]&lt;&gt;0,VLOOKUP(Table1[[#This Row],[Codigo_servico]],Preencher_Orcamento!$B:$D,3,FALSE)*Table1[[#This Row],[Qtde_insumo]],"")</f>
        <v>0</v>
      </c>
      <c r="M11329" s="16">
        <f>IF(Table1[[#This Row],[Ordem_insumos]]&lt;&gt;0,VLOOKUP(Table1[[#This Row],[Codigo_servico]],Preencher_Orcamento!$B:$D,3,FALSE)*Table1[[#This Row],[Subtotal_insumo]],"")</f>
        <v>0</v>
      </c>
    </row>
    <row r="11330" spans="1:13" x14ac:dyDescent="0.25">
      <c r="A11330" s="6">
        <v>170381</v>
      </c>
      <c r="B11330" s="126">
        <v>3</v>
      </c>
      <c r="C11330" s="133"/>
      <c r="D11330" s="134">
        <v>17740</v>
      </c>
      <c r="E11330" s="7" t="s">
        <v>399</v>
      </c>
      <c r="F11330" s="8" t="s">
        <v>197</v>
      </c>
      <c r="G11330" s="16">
        <f>IFERROR(VLOOKUP(Table1[[#This Row],[Codigo_insumo]],BD_Insumos!$B:$E,4),"")</f>
        <v>4.9862000000000002</v>
      </c>
      <c r="H11330" s="140">
        <v>0.5</v>
      </c>
      <c r="I11330" s="9"/>
      <c r="J11330" s="22">
        <f t="shared" ref="J11330:J11393" si="177">IF(I11330="",G11330*H11330,"")</f>
        <v>2.4931000000000001</v>
      </c>
      <c r="K11330" s="22" t="str">
        <f>IF(I11330&lt;&gt;"",SUMIF(Table1[Codigo_servico],A11330,Table1[Subtotal_insumo]),"")</f>
        <v/>
      </c>
      <c r="L11330" s="16">
        <f>IF(Table1[[#This Row],[Ordem_insumos]]&lt;&gt;0,VLOOKUP(Table1[[#This Row],[Codigo_servico]],Preencher_Orcamento!$B:$D,3,FALSE)*Table1[[#This Row],[Qtde_insumo]],"")</f>
        <v>0</v>
      </c>
      <c r="M11330" s="16">
        <f>IF(Table1[[#This Row],[Ordem_insumos]]&lt;&gt;0,VLOOKUP(Table1[[#This Row],[Codigo_servico]],Preencher_Orcamento!$B:$D,3,FALSE)*Table1[[#This Row],[Subtotal_insumo]],"")</f>
        <v>0</v>
      </c>
    </row>
    <row r="11331" spans="1:13" x14ac:dyDescent="0.25">
      <c r="A11331" s="6">
        <v>170381</v>
      </c>
      <c r="B11331" s="126">
        <v>4</v>
      </c>
      <c r="C11331" s="133"/>
      <c r="D11331" s="134">
        <v>11070</v>
      </c>
      <c r="E11331" s="7" t="s">
        <v>185</v>
      </c>
      <c r="F11331" s="8" t="s">
        <v>5</v>
      </c>
      <c r="G11331" s="16">
        <f>IFERROR(VLOOKUP(Table1[[#This Row],[Codigo_insumo]],BD_Insumos!$B:$E,4),"")</f>
        <v>4.1189999999999998</v>
      </c>
      <c r="H11331" s="140">
        <v>1.4666699999999999</v>
      </c>
      <c r="I11331" s="9"/>
      <c r="J11331" s="22">
        <f t="shared" si="177"/>
        <v>6.0412137299999991</v>
      </c>
      <c r="K11331" s="22" t="str">
        <f>IF(I11331&lt;&gt;"",SUMIF(Table1[Codigo_servico],A11331,Table1[Subtotal_insumo]),"")</f>
        <v/>
      </c>
      <c r="L11331" s="16">
        <f>IF(Table1[[#This Row],[Ordem_insumos]]&lt;&gt;0,VLOOKUP(Table1[[#This Row],[Codigo_servico]],Preencher_Orcamento!$B:$D,3,FALSE)*Table1[[#This Row],[Qtde_insumo]],"")</f>
        <v>0</v>
      </c>
      <c r="M11331" s="16">
        <f>IF(Table1[[#This Row],[Ordem_insumos]]&lt;&gt;0,VLOOKUP(Table1[[#This Row],[Codigo_servico]],Preencher_Orcamento!$B:$D,3,FALSE)*Table1[[#This Row],[Subtotal_insumo]],"")</f>
        <v>0</v>
      </c>
    </row>
    <row r="11332" spans="1:13" ht="26.25" x14ac:dyDescent="0.25">
      <c r="A11332" s="6">
        <v>170381</v>
      </c>
      <c r="B11332" s="126">
        <v>5</v>
      </c>
      <c r="C11332" s="133"/>
      <c r="D11332" s="134">
        <v>10636</v>
      </c>
      <c r="E11332" s="7" t="s">
        <v>146</v>
      </c>
      <c r="F11332" s="8" t="s">
        <v>58</v>
      </c>
      <c r="G11332" s="16">
        <f>IFERROR(VLOOKUP(Table1[[#This Row],[Codigo_insumo]],BD_Insumos!$B:$E,4),"")</f>
        <v>318.20740000000001</v>
      </c>
      <c r="H11332" s="140">
        <v>5.0999999999999997E-2</v>
      </c>
      <c r="I11332" s="9"/>
      <c r="J11332" s="22">
        <f t="shared" si="177"/>
        <v>16.228577399999999</v>
      </c>
      <c r="K11332" s="22" t="str">
        <f>IF(I11332&lt;&gt;"",SUMIF(Table1[Codigo_servico],A11332,Table1[Subtotal_insumo]),"")</f>
        <v/>
      </c>
      <c r="L11332" s="16">
        <f>IF(Table1[[#This Row],[Ordem_insumos]]&lt;&gt;0,VLOOKUP(Table1[[#This Row],[Codigo_servico]],Preencher_Orcamento!$B:$D,3,FALSE)*Table1[[#This Row],[Qtde_insumo]],"")</f>
        <v>0</v>
      </c>
      <c r="M11332" s="16">
        <f>IF(Table1[[#This Row],[Ordem_insumos]]&lt;&gt;0,VLOOKUP(Table1[[#This Row],[Codigo_servico]],Preencher_Orcamento!$B:$D,3,FALSE)*Table1[[#This Row],[Subtotal_insumo]],"")</f>
        <v>0</v>
      </c>
    </row>
    <row r="11333" spans="1:13" x14ac:dyDescent="0.25">
      <c r="A11333" s="6">
        <v>170381</v>
      </c>
      <c r="B11333" s="126">
        <v>6</v>
      </c>
      <c r="C11333" s="133"/>
      <c r="D11333" s="134">
        <v>11510</v>
      </c>
      <c r="E11333" s="7" t="s">
        <v>205</v>
      </c>
      <c r="F11333" s="8" t="s">
        <v>197</v>
      </c>
      <c r="G11333" s="16">
        <f>IFERROR(VLOOKUP(Table1[[#This Row],[Codigo_insumo]],BD_Insumos!$B:$E,4),"")</f>
        <v>3.2757999999999998</v>
      </c>
      <c r="H11333" s="140">
        <v>10.039999999999999</v>
      </c>
      <c r="I11333" s="9"/>
      <c r="J11333" s="22">
        <f t="shared" si="177"/>
        <v>32.889031999999993</v>
      </c>
      <c r="K11333" s="22" t="str">
        <f>IF(I11333&lt;&gt;"",SUMIF(Table1[Codigo_servico],A11333,Table1[Subtotal_insumo]),"")</f>
        <v/>
      </c>
      <c r="L11333" s="16">
        <f>IF(Table1[[#This Row],[Ordem_insumos]]&lt;&gt;0,VLOOKUP(Table1[[#This Row],[Codigo_servico]],Preencher_Orcamento!$B:$D,3,FALSE)*Table1[[#This Row],[Qtde_insumo]],"")</f>
        <v>0</v>
      </c>
      <c r="M11333" s="16">
        <f>IF(Table1[[#This Row],[Ordem_insumos]]&lt;&gt;0,VLOOKUP(Table1[[#This Row],[Codigo_servico]],Preencher_Orcamento!$B:$D,3,FALSE)*Table1[[#This Row],[Subtotal_insumo]],"")</f>
        <v>0</v>
      </c>
    </row>
    <row r="11334" spans="1:13" ht="26.25" x14ac:dyDescent="0.25">
      <c r="A11334" s="6">
        <v>170381</v>
      </c>
      <c r="B11334" s="126">
        <v>7</v>
      </c>
      <c r="C11334" s="133"/>
      <c r="D11334" s="134">
        <v>10645</v>
      </c>
      <c r="E11334" s="7" t="s">
        <v>155</v>
      </c>
      <c r="F11334" s="8" t="s">
        <v>58</v>
      </c>
      <c r="G11334" s="16">
        <f>IFERROR(VLOOKUP(Table1[[#This Row],[Codigo_insumo]],BD_Insumos!$B:$E,4),"")</f>
        <v>309.5095</v>
      </c>
      <c r="H11334" s="140">
        <v>7.5999999999999998E-2</v>
      </c>
      <c r="I11334" s="9"/>
      <c r="J11334" s="22">
        <f t="shared" si="177"/>
        <v>23.522721999999998</v>
      </c>
      <c r="K11334" s="22" t="str">
        <f>IF(I11334&lt;&gt;"",SUMIF(Table1[Codigo_servico],A11334,Table1[Subtotal_insumo]),"")</f>
        <v/>
      </c>
      <c r="L11334" s="16">
        <f>IF(Table1[[#This Row],[Ordem_insumos]]&lt;&gt;0,VLOOKUP(Table1[[#This Row],[Codigo_servico]],Preencher_Orcamento!$B:$D,3,FALSE)*Table1[[#This Row],[Qtde_insumo]],"")</f>
        <v>0</v>
      </c>
      <c r="M11334" s="16">
        <f>IF(Table1[[#This Row],[Ordem_insumos]]&lt;&gt;0,VLOOKUP(Table1[[#This Row],[Codigo_servico]],Preencher_Orcamento!$B:$D,3,FALSE)*Table1[[#This Row],[Subtotal_insumo]],"")</f>
        <v>0</v>
      </c>
    </row>
    <row r="11335" spans="1:13" x14ac:dyDescent="0.25">
      <c r="A11335" s="6">
        <v>170381</v>
      </c>
      <c r="B11335" s="126">
        <v>8</v>
      </c>
      <c r="C11335" s="133"/>
      <c r="D11335" s="134">
        <v>17515</v>
      </c>
      <c r="E11335" s="7" t="s">
        <v>383</v>
      </c>
      <c r="F11335" s="8" t="s">
        <v>197</v>
      </c>
      <c r="G11335" s="18">
        <f>IFERROR(VLOOKUP(Table1[[#This Row],[Codigo_insumo]],BD_Insumos!$B:$E,4),"")</f>
        <v>5.5275999999999996</v>
      </c>
      <c r="H11335" s="140">
        <v>0.56000000000000005</v>
      </c>
      <c r="I11335" s="9"/>
      <c r="J11335" s="23">
        <f t="shared" si="177"/>
        <v>3.095456</v>
      </c>
      <c r="K11335" s="22" t="str">
        <f>IF(I11335&lt;&gt;"",SUMIF(Table1[Codigo_servico],A11335,Table1[Subtotal_insumo]),"")</f>
        <v/>
      </c>
      <c r="L11335" s="18">
        <f>IF(Table1[[#This Row],[Ordem_insumos]]&lt;&gt;0,VLOOKUP(Table1[[#This Row],[Codigo_servico]],Preencher_Orcamento!$B:$D,3,FALSE)*Table1[[#This Row],[Qtde_insumo]],"")</f>
        <v>0</v>
      </c>
      <c r="M11335" s="18">
        <f>IF(Table1[[#This Row],[Ordem_insumos]]&lt;&gt;0,VLOOKUP(Table1[[#This Row],[Codigo_servico]],Preencher_Orcamento!$B:$D,3,FALSE)*Table1[[#This Row],[Subtotal_insumo]],"")</f>
        <v>0</v>
      </c>
    </row>
    <row r="11336" spans="1:13" x14ac:dyDescent="0.25">
      <c r="A11336" s="6">
        <v>170381</v>
      </c>
      <c r="B11336" s="126">
        <v>9</v>
      </c>
      <c r="C11336" s="133"/>
      <c r="D11336" s="134">
        <v>10627</v>
      </c>
      <c r="E11336" s="7" t="s">
        <v>137</v>
      </c>
      <c r="F11336" s="8" t="s">
        <v>58</v>
      </c>
      <c r="G11336" s="18">
        <f>IFERROR(VLOOKUP(Table1[[#This Row],[Codigo_insumo]],BD_Insumos!$B:$E,4),"")</f>
        <v>213.67830000000001</v>
      </c>
      <c r="H11336" s="140">
        <v>8.3000000000000004E-2</v>
      </c>
      <c r="I11336" s="9"/>
      <c r="J11336" s="23">
        <f t="shared" si="177"/>
        <v>17.7352989</v>
      </c>
      <c r="K11336" s="22" t="str">
        <f>IF(I11336&lt;&gt;"",SUMIF(Table1[Codigo_servico],A11336,Table1[Subtotal_insumo]),"")</f>
        <v/>
      </c>
      <c r="L11336" s="18">
        <f>IF(Table1[[#This Row],[Ordem_insumos]]&lt;&gt;0,VLOOKUP(Table1[[#This Row],[Codigo_servico]],Preencher_Orcamento!$B:$D,3,FALSE)*Table1[[#This Row],[Qtde_insumo]],"")</f>
        <v>0</v>
      </c>
      <c r="M11336" s="18">
        <f>IF(Table1[[#This Row],[Ordem_insumos]]&lt;&gt;0,VLOOKUP(Table1[[#This Row],[Codigo_servico]],Preencher_Orcamento!$B:$D,3,FALSE)*Table1[[#This Row],[Subtotal_insumo]],"")</f>
        <v>0</v>
      </c>
    </row>
    <row r="11337" spans="1:13" ht="26.25" x14ac:dyDescent="0.25">
      <c r="A11337" s="6">
        <v>170381</v>
      </c>
      <c r="B11337" s="126">
        <v>10</v>
      </c>
      <c r="C11337" s="133"/>
      <c r="D11337" s="134">
        <v>10648</v>
      </c>
      <c r="E11337" s="7" t="s">
        <v>158</v>
      </c>
      <c r="F11337" s="8" t="s">
        <v>58</v>
      </c>
      <c r="G11337" s="18">
        <f>IFERROR(VLOOKUP(Table1[[#This Row],[Codigo_insumo]],BD_Insumos!$B:$E,4),"")</f>
        <v>359.69349999999997</v>
      </c>
      <c r="H11337" s="140">
        <v>0.12</v>
      </c>
      <c r="I11337" s="9"/>
      <c r="J11337" s="23">
        <f t="shared" si="177"/>
        <v>43.163219999999995</v>
      </c>
      <c r="K11337" s="22" t="str">
        <f>IF(I11337&lt;&gt;"",SUMIF(Table1[Codigo_servico],A11337,Table1[Subtotal_insumo]),"")</f>
        <v/>
      </c>
      <c r="L11337" s="18">
        <f>IF(Table1[[#This Row],[Ordem_insumos]]&lt;&gt;0,VLOOKUP(Table1[[#This Row],[Codigo_servico]],Preencher_Orcamento!$B:$D,3,FALSE)*Table1[[#This Row],[Qtde_insumo]],"")</f>
        <v>0</v>
      </c>
      <c r="M11337" s="18">
        <f>IF(Table1[[#This Row],[Ordem_insumos]]&lt;&gt;0,VLOOKUP(Table1[[#This Row],[Codigo_servico]],Preencher_Orcamento!$B:$D,3,FALSE)*Table1[[#This Row],[Subtotal_insumo]],"")</f>
        <v>0</v>
      </c>
    </row>
    <row r="11338" spans="1:13" x14ac:dyDescent="0.25">
      <c r="A11338" s="6">
        <v>170381</v>
      </c>
      <c r="B11338" s="126">
        <v>11</v>
      </c>
      <c r="C11338" s="133"/>
      <c r="D11338" s="134">
        <v>2050</v>
      </c>
      <c r="E11338" s="7" t="s">
        <v>2196</v>
      </c>
      <c r="F11338" s="8" t="s">
        <v>2140</v>
      </c>
      <c r="G11338" s="18">
        <f>IFERROR(VLOOKUP(Table1[[#This Row],[Codigo_insumo]],BD_Insumos!$B:$E,4),"")</f>
        <v>16.714194083227913</v>
      </c>
      <c r="H11338" s="140">
        <v>12.54</v>
      </c>
      <c r="I11338" s="9"/>
      <c r="J11338" s="23">
        <f t="shared" si="177"/>
        <v>209.595993803678</v>
      </c>
      <c r="K11338" s="22" t="str">
        <f>IF(I11338&lt;&gt;"",SUMIF(Table1[Codigo_servico],A11338,Table1[Subtotal_insumo]),"")</f>
        <v/>
      </c>
      <c r="L11338" s="18">
        <f>IF(Table1[[#This Row],[Ordem_insumos]]&lt;&gt;0,VLOOKUP(Table1[[#This Row],[Codigo_servico]],Preencher_Orcamento!$B:$D,3,FALSE)*Table1[[#This Row],[Qtde_insumo]],"")</f>
        <v>0</v>
      </c>
      <c r="M11338" s="18">
        <f>IF(Table1[[#This Row],[Ordem_insumos]]&lt;&gt;0,VLOOKUP(Table1[[#This Row],[Codigo_servico]],Preencher_Orcamento!$B:$D,3,FALSE)*Table1[[#This Row],[Subtotal_insumo]],"")</f>
        <v>0</v>
      </c>
    </row>
    <row r="11339" spans="1:13" x14ac:dyDescent="0.25">
      <c r="A11339" s="6">
        <v>170381</v>
      </c>
      <c r="B11339" s="126">
        <v>12</v>
      </c>
      <c r="C11339" s="133"/>
      <c r="D11339" s="134">
        <v>2013</v>
      </c>
      <c r="E11339" s="7" t="s">
        <v>2184</v>
      </c>
      <c r="F11339" s="8" t="s">
        <v>2140</v>
      </c>
      <c r="G11339" s="18">
        <f>IFERROR(VLOOKUP(Table1[[#This Row],[Codigo_insumo]],BD_Insumos!$B:$E,4),"")</f>
        <v>15.756939025755017</v>
      </c>
      <c r="H11339" s="140">
        <v>5.27</v>
      </c>
      <c r="I11339" s="9"/>
      <c r="J11339" s="23">
        <f t="shared" si="177"/>
        <v>83.039068665728934</v>
      </c>
      <c r="K11339" s="22" t="str">
        <f>IF(I11339&lt;&gt;"",SUMIF(Table1[Codigo_servico],A11339,Table1[Subtotal_insumo]),"")</f>
        <v/>
      </c>
      <c r="L11339" s="18">
        <f>IF(Table1[[#This Row],[Ordem_insumos]]&lt;&gt;0,VLOOKUP(Table1[[#This Row],[Codigo_servico]],Preencher_Orcamento!$B:$D,3,FALSE)*Table1[[#This Row],[Qtde_insumo]],"")</f>
        <v>0</v>
      </c>
      <c r="M11339" s="18">
        <f>IF(Table1[[#This Row],[Ordem_insumos]]&lt;&gt;0,VLOOKUP(Table1[[#This Row],[Codigo_servico]],Preencher_Orcamento!$B:$D,3,FALSE)*Table1[[#This Row],[Subtotal_insumo]],"")</f>
        <v>0</v>
      </c>
    </row>
    <row r="11340" spans="1:13" x14ac:dyDescent="0.25">
      <c r="A11340" s="6">
        <v>170381</v>
      </c>
      <c r="B11340" s="126">
        <v>13</v>
      </c>
      <c r="C11340" s="133"/>
      <c r="D11340" s="134">
        <v>2015</v>
      </c>
      <c r="E11340" s="7" t="s">
        <v>2186</v>
      </c>
      <c r="F11340" s="8" t="s">
        <v>2140</v>
      </c>
      <c r="G11340" s="18">
        <f>IFERROR(VLOOKUP(Table1[[#This Row],[Codigo_insumo]],BD_Insumos!$B:$E,4),"")</f>
        <v>16.259414142106937</v>
      </c>
      <c r="H11340" s="140">
        <v>2.52</v>
      </c>
      <c r="I11340" s="9"/>
      <c r="J11340" s="23">
        <f t="shared" si="177"/>
        <v>40.973723638109483</v>
      </c>
      <c r="K11340" s="22" t="str">
        <f>IF(I11340&lt;&gt;"",SUMIF(Table1[Codigo_servico],A11340,Table1[Subtotal_insumo]),"")</f>
        <v/>
      </c>
      <c r="L11340" s="18">
        <f>IF(Table1[[#This Row],[Ordem_insumos]]&lt;&gt;0,VLOOKUP(Table1[[#This Row],[Codigo_servico]],Preencher_Orcamento!$B:$D,3,FALSE)*Table1[[#This Row],[Qtde_insumo]],"")</f>
        <v>0</v>
      </c>
      <c r="M11340" s="18">
        <f>IF(Table1[[#This Row],[Ordem_insumos]]&lt;&gt;0,VLOOKUP(Table1[[#This Row],[Codigo_servico]],Preencher_Orcamento!$B:$D,3,FALSE)*Table1[[#This Row],[Subtotal_insumo]],"")</f>
        <v>0</v>
      </c>
    </row>
    <row r="11341" spans="1:13" x14ac:dyDescent="0.25">
      <c r="A11341" s="6">
        <v>170381</v>
      </c>
      <c r="B11341" s="126">
        <v>14</v>
      </c>
      <c r="C11341" s="133"/>
      <c r="D11341" s="134">
        <v>31505</v>
      </c>
      <c r="E11341" s="7" t="s">
        <v>670</v>
      </c>
      <c r="F11341" s="8" t="s">
        <v>170</v>
      </c>
      <c r="G11341" s="18">
        <f>IFERROR(VLOOKUP(Table1[[#This Row],[Codigo_insumo]],BD_Insumos!$B:$E,4),"")</f>
        <v>17.0107</v>
      </c>
      <c r="H11341" s="140">
        <v>6.9</v>
      </c>
      <c r="I11341" s="9"/>
      <c r="J11341" s="23">
        <f t="shared" si="177"/>
        <v>117.37383000000001</v>
      </c>
      <c r="K11341" s="22" t="str">
        <f>IF(I11341&lt;&gt;"",SUMIF(Table1[Codigo_servico],A11341,Table1[Subtotal_insumo]),"")</f>
        <v/>
      </c>
      <c r="L11341" s="18">
        <f>IF(Table1[[#This Row],[Ordem_insumos]]&lt;&gt;0,VLOOKUP(Table1[[#This Row],[Codigo_servico]],Preencher_Orcamento!$B:$D,3,FALSE)*Table1[[#This Row],[Qtde_insumo]],"")</f>
        <v>0</v>
      </c>
      <c r="M11341" s="18">
        <f>IF(Table1[[#This Row],[Ordem_insumos]]&lt;&gt;0,VLOOKUP(Table1[[#This Row],[Codigo_servico]],Preencher_Orcamento!$B:$D,3,FALSE)*Table1[[#This Row],[Subtotal_insumo]],"")</f>
        <v>0</v>
      </c>
    </row>
    <row r="11342" spans="1:13" x14ac:dyDescent="0.25">
      <c r="A11342" s="6">
        <v>170381</v>
      </c>
      <c r="B11342" s="126">
        <v>15</v>
      </c>
      <c r="C11342" s="133"/>
      <c r="D11342" s="134">
        <v>2020</v>
      </c>
      <c r="E11342" s="7" t="s">
        <v>2188</v>
      </c>
      <c r="F11342" s="8" t="s">
        <v>2140</v>
      </c>
      <c r="G11342" s="18">
        <f>IFERROR(VLOOKUP(Table1[[#This Row],[Codigo_insumo]],BD_Insumos!$B:$E,4),"")</f>
        <v>15.860837164231068</v>
      </c>
      <c r="H11342" s="140">
        <v>13.43</v>
      </c>
      <c r="I11342" s="9"/>
      <c r="J11342" s="23">
        <f t="shared" si="177"/>
        <v>213.01104311562324</v>
      </c>
      <c r="K11342" s="22" t="str">
        <f>IF(I11342&lt;&gt;"",SUMIF(Table1[Codigo_servico],A11342,Table1[Subtotal_insumo]),"")</f>
        <v/>
      </c>
      <c r="L11342" s="18">
        <f>IF(Table1[[#This Row],[Ordem_insumos]]&lt;&gt;0,VLOOKUP(Table1[[#This Row],[Codigo_servico]],Preencher_Orcamento!$B:$D,3,FALSE)*Table1[[#This Row],[Qtde_insumo]],"")</f>
        <v>0</v>
      </c>
      <c r="M11342" s="18">
        <f>IF(Table1[[#This Row],[Ordem_insumos]]&lt;&gt;0,VLOOKUP(Table1[[#This Row],[Codigo_servico]],Preencher_Orcamento!$B:$D,3,FALSE)*Table1[[#This Row],[Subtotal_insumo]],"")</f>
        <v>0</v>
      </c>
    </row>
    <row r="11343" spans="1:13" x14ac:dyDescent="0.25">
      <c r="A11343" s="6">
        <v>170381</v>
      </c>
      <c r="B11343" s="126">
        <v>16</v>
      </c>
      <c r="C11343" s="133"/>
      <c r="D11343" s="134">
        <v>11066</v>
      </c>
      <c r="E11343" s="7" t="s">
        <v>183</v>
      </c>
      <c r="F11343" s="8" t="s">
        <v>5</v>
      </c>
      <c r="G11343" s="18">
        <f>IFERROR(VLOOKUP(Table1[[#This Row],[Codigo_insumo]],BD_Insumos!$B:$E,4),"")</f>
        <v>1.0965</v>
      </c>
      <c r="H11343" s="140">
        <v>0.78</v>
      </c>
      <c r="I11343" s="9"/>
      <c r="J11343" s="23">
        <f t="shared" si="177"/>
        <v>0.85527000000000009</v>
      </c>
      <c r="K11343" s="22" t="str">
        <f>IF(I11343&lt;&gt;"",SUMIF(Table1[Codigo_servico],A11343,Table1[Subtotal_insumo]),"")</f>
        <v/>
      </c>
      <c r="L11343" s="18">
        <f>IF(Table1[[#This Row],[Ordem_insumos]]&lt;&gt;0,VLOOKUP(Table1[[#This Row],[Codigo_servico]],Preencher_Orcamento!$B:$D,3,FALSE)*Table1[[#This Row],[Qtde_insumo]],"")</f>
        <v>0</v>
      </c>
      <c r="M11343" s="18">
        <f>IF(Table1[[#This Row],[Ordem_insumos]]&lt;&gt;0,VLOOKUP(Table1[[#This Row],[Codigo_servico]],Preencher_Orcamento!$B:$D,3,FALSE)*Table1[[#This Row],[Subtotal_insumo]],"")</f>
        <v>0</v>
      </c>
    </row>
    <row r="11344" spans="1:13" x14ac:dyDescent="0.25">
      <c r="A11344" s="6">
        <v>170381</v>
      </c>
      <c r="B11344" s="126">
        <v>17</v>
      </c>
      <c r="C11344" s="133"/>
      <c r="D11344" s="134">
        <v>11046</v>
      </c>
      <c r="E11344" s="7" t="s">
        <v>178</v>
      </c>
      <c r="F11344" s="8" t="s">
        <v>5</v>
      </c>
      <c r="G11344" s="18">
        <f>IFERROR(VLOOKUP(Table1[[#This Row],[Codigo_insumo]],BD_Insumos!$B:$E,4),"")</f>
        <v>2.4108999999999998</v>
      </c>
      <c r="H11344" s="140">
        <v>7.26</v>
      </c>
      <c r="I11344" s="9"/>
      <c r="J11344" s="23">
        <f t="shared" si="177"/>
        <v>17.503133999999999</v>
      </c>
      <c r="K11344" s="22" t="str">
        <f>IF(I11344&lt;&gt;"",SUMIF(Table1[Codigo_servico],A11344,Table1[Subtotal_insumo]),"")</f>
        <v/>
      </c>
      <c r="L11344" s="18">
        <f>IF(Table1[[#This Row],[Ordem_insumos]]&lt;&gt;0,VLOOKUP(Table1[[#This Row],[Codigo_servico]],Preencher_Orcamento!$B:$D,3,FALSE)*Table1[[#This Row],[Qtde_insumo]],"")</f>
        <v>0</v>
      </c>
      <c r="M11344" s="18">
        <f>IF(Table1[[#This Row],[Ordem_insumos]]&lt;&gt;0,VLOOKUP(Table1[[#This Row],[Codigo_servico]],Preencher_Orcamento!$B:$D,3,FALSE)*Table1[[#This Row],[Subtotal_insumo]],"")</f>
        <v>0</v>
      </c>
    </row>
    <row r="11345" spans="1:13" x14ac:dyDescent="0.25">
      <c r="A11345" s="6">
        <v>170381</v>
      </c>
      <c r="B11345" s="126">
        <v>18</v>
      </c>
      <c r="C11345" s="133"/>
      <c r="D11345" s="134">
        <v>10515</v>
      </c>
      <c r="E11345" s="7" t="s">
        <v>69</v>
      </c>
      <c r="F11345" s="8" t="s">
        <v>197</v>
      </c>
      <c r="G11345" s="18">
        <f>IFERROR(VLOOKUP(Table1[[#This Row],[Codigo_insumo]],BD_Insumos!$B:$E,4),"")</f>
        <v>1.0757000000000001</v>
      </c>
      <c r="H11345" s="140">
        <v>1.57</v>
      </c>
      <c r="I11345" s="9"/>
      <c r="J11345" s="23">
        <f t="shared" si="177"/>
        <v>1.6888490000000003</v>
      </c>
      <c r="K11345" s="22" t="str">
        <f>IF(I11345&lt;&gt;"",SUMIF(Table1[Codigo_servico],A11345,Table1[Subtotal_insumo]),"")</f>
        <v/>
      </c>
      <c r="L11345" s="18">
        <f>IF(Table1[[#This Row],[Ordem_insumos]]&lt;&gt;0,VLOOKUP(Table1[[#This Row],[Codigo_servico]],Preencher_Orcamento!$B:$D,3,FALSE)*Table1[[#This Row],[Qtde_insumo]],"")</f>
        <v>0</v>
      </c>
      <c r="M11345" s="18">
        <f>IF(Table1[[#This Row],[Ordem_insumos]]&lt;&gt;0,VLOOKUP(Table1[[#This Row],[Codigo_servico]],Preencher_Orcamento!$B:$D,3,FALSE)*Table1[[#This Row],[Subtotal_insumo]],"")</f>
        <v>0</v>
      </c>
    </row>
    <row r="11346" spans="1:13" x14ac:dyDescent="0.25">
      <c r="A11346" s="6">
        <v>170381</v>
      </c>
      <c r="B11346" s="126">
        <v>19</v>
      </c>
      <c r="C11346" s="133"/>
      <c r="D11346" s="134">
        <v>11021</v>
      </c>
      <c r="E11346" s="7" t="s">
        <v>175</v>
      </c>
      <c r="F11346" s="8" t="s">
        <v>170</v>
      </c>
      <c r="G11346" s="18">
        <f>IFERROR(VLOOKUP(Table1[[#This Row],[Codigo_insumo]],BD_Insumos!$B:$E,4),"")</f>
        <v>12.2156</v>
      </c>
      <c r="H11346" s="140">
        <v>0.8</v>
      </c>
      <c r="I11346" s="9"/>
      <c r="J11346" s="23">
        <f t="shared" si="177"/>
        <v>9.7724800000000016</v>
      </c>
      <c r="K11346" s="22" t="str">
        <f>IF(I11346&lt;&gt;"",SUMIF(Table1[Codigo_servico],A11346,Table1[Subtotal_insumo]),"")</f>
        <v/>
      </c>
      <c r="L11346" s="18">
        <f>IF(Table1[[#This Row],[Ordem_insumos]]&lt;&gt;0,VLOOKUP(Table1[[#This Row],[Codigo_servico]],Preencher_Orcamento!$B:$D,3,FALSE)*Table1[[#This Row],[Qtde_insumo]],"")</f>
        <v>0</v>
      </c>
      <c r="M11346" s="18">
        <f>IF(Table1[[#This Row],[Ordem_insumos]]&lt;&gt;0,VLOOKUP(Table1[[#This Row],[Codigo_servico]],Preencher_Orcamento!$B:$D,3,FALSE)*Table1[[#This Row],[Subtotal_insumo]],"")</f>
        <v>0</v>
      </c>
    </row>
    <row r="11347" spans="1:13" x14ac:dyDescent="0.25">
      <c r="A11347" s="6">
        <v>170381</v>
      </c>
      <c r="B11347" s="126">
        <v>20</v>
      </c>
      <c r="C11347" s="133"/>
      <c r="D11347" s="134">
        <v>10543</v>
      </c>
      <c r="E11347" s="7" t="s">
        <v>91</v>
      </c>
      <c r="F11347" s="8" t="s">
        <v>58</v>
      </c>
      <c r="G11347" s="18">
        <f>IFERROR(VLOOKUP(Table1[[#This Row],[Codigo_insumo]],BD_Insumos!$B:$E,4),"")</f>
        <v>67.283799999999999</v>
      </c>
      <c r="H11347" s="140">
        <v>0.14199999999999999</v>
      </c>
      <c r="I11347" s="9"/>
      <c r="J11347" s="23">
        <f t="shared" si="177"/>
        <v>9.5542995999999984</v>
      </c>
      <c r="K11347" s="22" t="str">
        <f>IF(I11347&lt;&gt;"",SUMIF(Table1[Codigo_servico],A11347,Table1[Subtotal_insumo]),"")</f>
        <v/>
      </c>
      <c r="L11347" s="18">
        <f>IF(Table1[[#This Row],[Ordem_insumos]]&lt;&gt;0,VLOOKUP(Table1[[#This Row],[Codigo_servico]],Preencher_Orcamento!$B:$D,3,FALSE)*Table1[[#This Row],[Qtde_insumo]],"")</f>
        <v>0</v>
      </c>
      <c r="M11347" s="18">
        <f>IF(Table1[[#This Row],[Ordem_insumos]]&lt;&gt;0,VLOOKUP(Table1[[#This Row],[Codigo_servico]],Preencher_Orcamento!$B:$D,3,FALSE)*Table1[[#This Row],[Subtotal_insumo]],"")</f>
        <v>0</v>
      </c>
    </row>
    <row r="11348" spans="1:13" x14ac:dyDescent="0.25">
      <c r="A11348" s="6">
        <v>170381</v>
      </c>
      <c r="B11348" s="126">
        <v>21</v>
      </c>
      <c r="C11348" s="133"/>
      <c r="D11348" s="134">
        <v>2099</v>
      </c>
      <c r="E11348" s="7" t="s">
        <v>2205</v>
      </c>
      <c r="F11348" s="8" t="s">
        <v>2140</v>
      </c>
      <c r="G11348" s="18">
        <f>IFERROR(VLOOKUP(Table1[[#This Row],[Codigo_insumo]],BD_Insumos!$B:$E,4),"")</f>
        <v>12.627877718847255</v>
      </c>
      <c r="H11348" s="140">
        <v>23.63</v>
      </c>
      <c r="I11348" s="9"/>
      <c r="J11348" s="23">
        <f t="shared" si="177"/>
        <v>298.39675049636065</v>
      </c>
      <c r="K11348" s="22" t="str">
        <f>IF(I11348&lt;&gt;"",SUMIF(Table1[Codigo_servico],A11348,Table1[Subtotal_insumo]),"")</f>
        <v/>
      </c>
      <c r="L11348" s="18">
        <f>IF(Table1[[#This Row],[Ordem_insumos]]&lt;&gt;0,VLOOKUP(Table1[[#This Row],[Codigo_servico]],Preencher_Orcamento!$B:$D,3,FALSE)*Table1[[#This Row],[Qtde_insumo]],"")</f>
        <v>0</v>
      </c>
      <c r="M11348" s="18">
        <f>IF(Table1[[#This Row],[Ordem_insumos]]&lt;&gt;0,VLOOKUP(Table1[[#This Row],[Codigo_servico]],Preencher_Orcamento!$B:$D,3,FALSE)*Table1[[#This Row],[Subtotal_insumo]],"")</f>
        <v>0</v>
      </c>
    </row>
    <row r="11349" spans="1:13" x14ac:dyDescent="0.25">
      <c r="A11349" s="6">
        <v>170381</v>
      </c>
      <c r="B11349" s="126">
        <v>22</v>
      </c>
      <c r="C11349" s="133"/>
      <c r="D11349" s="134">
        <v>10550</v>
      </c>
      <c r="E11349" s="7" t="s">
        <v>97</v>
      </c>
      <c r="F11349" s="8" t="s">
        <v>58</v>
      </c>
      <c r="G11349" s="18">
        <f>IFERROR(VLOOKUP(Table1[[#This Row],[Codigo_insumo]],BD_Insumos!$B:$E,4),"")</f>
        <v>71.755899999999997</v>
      </c>
      <c r="H11349" s="140">
        <v>3.7999999999999999E-2</v>
      </c>
      <c r="I11349" s="9"/>
      <c r="J11349" s="23">
        <f t="shared" si="177"/>
        <v>2.7267241999999996</v>
      </c>
      <c r="K11349" s="22" t="str">
        <f>IF(I11349&lt;&gt;"",SUMIF(Table1[Codigo_servico],A11349,Table1[Subtotal_insumo]),"")</f>
        <v/>
      </c>
      <c r="L11349" s="18">
        <f>IF(Table1[[#This Row],[Ordem_insumos]]&lt;&gt;0,VLOOKUP(Table1[[#This Row],[Codigo_servico]],Preencher_Orcamento!$B:$D,3,FALSE)*Table1[[#This Row],[Qtde_insumo]],"")</f>
        <v>0</v>
      </c>
      <c r="M11349" s="18">
        <f>IF(Table1[[#This Row],[Ordem_insumos]]&lt;&gt;0,VLOOKUP(Table1[[#This Row],[Codigo_servico]],Preencher_Orcamento!$B:$D,3,FALSE)*Table1[[#This Row],[Subtotal_insumo]],"")</f>
        <v>0</v>
      </c>
    </row>
    <row r="11350" spans="1:13" x14ac:dyDescent="0.25">
      <c r="A11350" s="6">
        <v>170381</v>
      </c>
      <c r="B11350" s="126">
        <v>23</v>
      </c>
      <c r="C11350" s="133"/>
      <c r="D11350" s="134">
        <v>10612</v>
      </c>
      <c r="E11350" s="7" t="s">
        <v>122</v>
      </c>
      <c r="F11350" s="8" t="s">
        <v>58</v>
      </c>
      <c r="G11350" s="18">
        <f>IFERROR(VLOOKUP(Table1[[#This Row],[Codigo_insumo]],BD_Insumos!$B:$E,4),"")</f>
        <v>250.2276</v>
      </c>
      <c r="H11350" s="140">
        <v>0.36</v>
      </c>
      <c r="I11350" s="9"/>
      <c r="J11350" s="23">
        <f t="shared" si="177"/>
        <v>90.081935999999999</v>
      </c>
      <c r="K11350" s="22" t="str">
        <f>IF(I11350&lt;&gt;"",SUMIF(Table1[Codigo_servico],A11350,Table1[Subtotal_insumo]),"")</f>
        <v/>
      </c>
      <c r="L11350" s="18">
        <f>IF(Table1[[#This Row],[Ordem_insumos]]&lt;&gt;0,VLOOKUP(Table1[[#This Row],[Codigo_servico]],Preencher_Orcamento!$B:$D,3,FALSE)*Table1[[#This Row],[Qtde_insumo]],"")</f>
        <v>0</v>
      </c>
      <c r="M11350" s="18">
        <f>IF(Table1[[#This Row],[Ordem_insumos]]&lt;&gt;0,VLOOKUP(Table1[[#This Row],[Codigo_servico]],Preencher_Orcamento!$B:$D,3,FALSE)*Table1[[#This Row],[Subtotal_insumo]],"")</f>
        <v>0</v>
      </c>
    </row>
    <row r="11351" spans="1:13" x14ac:dyDescent="0.25">
      <c r="A11351" s="6">
        <v>170381</v>
      </c>
      <c r="B11351" s="126">
        <v>24</v>
      </c>
      <c r="C11351" s="133"/>
      <c r="D11351" s="134">
        <v>11520</v>
      </c>
      <c r="E11351" s="7" t="s">
        <v>213</v>
      </c>
      <c r="F11351" s="8" t="s">
        <v>197</v>
      </c>
      <c r="G11351" s="18">
        <f>IFERROR(VLOOKUP(Table1[[#This Row],[Codigo_insumo]],BD_Insumos!$B:$E,4),"")</f>
        <v>3.1955</v>
      </c>
      <c r="H11351" s="140">
        <v>16.5</v>
      </c>
      <c r="I11351" s="9"/>
      <c r="J11351" s="23">
        <f t="shared" si="177"/>
        <v>52.725749999999998</v>
      </c>
      <c r="K11351" s="22" t="str">
        <f>IF(I11351&lt;&gt;"",SUMIF(Table1[Codigo_servico],A11351,Table1[Subtotal_insumo]),"")</f>
        <v/>
      </c>
      <c r="L11351" s="18">
        <f>IF(Table1[[#This Row],[Ordem_insumos]]&lt;&gt;0,VLOOKUP(Table1[[#This Row],[Codigo_servico]],Preencher_Orcamento!$B:$D,3,FALSE)*Table1[[#This Row],[Qtde_insumo]],"")</f>
        <v>0</v>
      </c>
      <c r="M11351" s="18">
        <f>IF(Table1[[#This Row],[Ordem_insumos]]&lt;&gt;0,VLOOKUP(Table1[[#This Row],[Codigo_servico]],Preencher_Orcamento!$B:$D,3,FALSE)*Table1[[#This Row],[Subtotal_insumo]],"")</f>
        <v>0</v>
      </c>
    </row>
    <row r="11352" spans="1:13" x14ac:dyDescent="0.25">
      <c r="A11352" s="6">
        <v>170381</v>
      </c>
      <c r="B11352" s="126">
        <v>25</v>
      </c>
      <c r="C11352" s="133"/>
      <c r="D11352" s="134">
        <v>2014</v>
      </c>
      <c r="E11352" s="7" t="s">
        <v>2185</v>
      </c>
      <c r="F11352" s="8" t="s">
        <v>2140</v>
      </c>
      <c r="G11352" s="18">
        <f>IFERROR(VLOOKUP(Table1[[#This Row],[Codigo_insumo]],BD_Insumos!$B:$E,4),"")</f>
        <v>13.173665210544026</v>
      </c>
      <c r="H11352" s="140">
        <v>5.27</v>
      </c>
      <c r="I11352" s="9"/>
      <c r="J11352" s="23">
        <f t="shared" si="177"/>
        <v>69.425215659567016</v>
      </c>
      <c r="K11352" s="22" t="str">
        <f>IF(I11352&lt;&gt;"",SUMIF(Table1[Codigo_servico],A11352,Table1[Subtotal_insumo]),"")</f>
        <v/>
      </c>
      <c r="L11352" s="18">
        <f>IF(Table1[[#This Row],[Ordem_insumos]]&lt;&gt;0,VLOOKUP(Table1[[#This Row],[Codigo_servico]],Preencher_Orcamento!$B:$D,3,FALSE)*Table1[[#This Row],[Qtde_insumo]],"")</f>
        <v>0</v>
      </c>
      <c r="M11352" s="18">
        <f>IF(Table1[[#This Row],[Ordem_insumos]]&lt;&gt;0,VLOOKUP(Table1[[#This Row],[Codigo_servico]],Preencher_Orcamento!$B:$D,3,FALSE)*Table1[[#This Row],[Subtotal_insumo]],"")</f>
        <v>0</v>
      </c>
    </row>
    <row r="11353" spans="1:13" x14ac:dyDescent="0.25">
      <c r="A11353" s="3">
        <v>170382</v>
      </c>
      <c r="B11353" s="125">
        <v>0</v>
      </c>
      <c r="C11353" s="131" t="s">
        <v>4483</v>
      </c>
      <c r="D11353" s="132"/>
      <c r="E11353" s="4"/>
      <c r="F11353" s="4"/>
      <c r="G11353" s="17" t="str">
        <f>IFERROR(VLOOKUP(Table1[[#This Row],[Codigo_insumo]],BD_Insumos!$B:$E,4),"")</f>
        <v/>
      </c>
      <c r="H11353" s="139"/>
      <c r="I11353" s="5" t="s">
        <v>457</v>
      </c>
      <c r="J11353" s="20" t="str">
        <f t="shared" si="177"/>
        <v/>
      </c>
      <c r="K11353" s="21">
        <f>IF(I11353&lt;&gt;"",SUMIF(Table1[Codigo_servico],A11353,Table1[Subtotal_insumo]),"")</f>
        <v>1707.2794403402756</v>
      </c>
      <c r="L11353" s="17" t="str">
        <f>IF(Table1[[#This Row],[Ordem_insumos]]&lt;&gt;0,VLOOKUP(Table1[[#This Row],[Codigo_servico]],Preencher_Orcamento!$B:$D,3,FALSE)*Table1[[#This Row],[Qtde_insumo]],"")</f>
        <v/>
      </c>
      <c r="M11353" s="17" t="str">
        <f>IF(Table1[[#This Row],[Ordem_insumos]]&lt;&gt;0,VLOOKUP(Table1[[#This Row],[Codigo_servico]],Preencher_Orcamento!$B:$D,3,FALSE)*Table1[[#This Row],[Subtotal_insumo]],"")</f>
        <v/>
      </c>
    </row>
    <row r="11354" spans="1:13" x14ac:dyDescent="0.25">
      <c r="A11354" s="6">
        <v>170382</v>
      </c>
      <c r="B11354" s="126">
        <v>1</v>
      </c>
      <c r="C11354" s="133"/>
      <c r="D11354" s="134">
        <v>10515</v>
      </c>
      <c r="E11354" s="7" t="s">
        <v>69</v>
      </c>
      <c r="F11354" s="8" t="s">
        <v>197</v>
      </c>
      <c r="G11354" s="16">
        <f>IFERROR(VLOOKUP(Table1[[#This Row],[Codigo_insumo]],BD_Insumos!$B:$E,4),"")</f>
        <v>1.0757000000000001</v>
      </c>
      <c r="H11354" s="140">
        <v>1.67</v>
      </c>
      <c r="I11354" s="9"/>
      <c r="J11354" s="22">
        <f t="shared" si="177"/>
        <v>1.796419</v>
      </c>
      <c r="K11354" s="22" t="str">
        <f>IF(I11354&lt;&gt;"",SUMIF(Table1[Codigo_servico],A11354,Table1[Subtotal_insumo]),"")</f>
        <v/>
      </c>
      <c r="L11354" s="16">
        <f>IF(Table1[[#This Row],[Ordem_insumos]]&lt;&gt;0,VLOOKUP(Table1[[#This Row],[Codigo_servico]],Preencher_Orcamento!$B:$D,3,FALSE)*Table1[[#This Row],[Qtde_insumo]],"")</f>
        <v>0</v>
      </c>
      <c r="M11354" s="16">
        <f>IF(Table1[[#This Row],[Ordem_insumos]]&lt;&gt;0,VLOOKUP(Table1[[#This Row],[Codigo_servico]],Preencher_Orcamento!$B:$D,3,FALSE)*Table1[[#This Row],[Subtotal_insumo]],"")</f>
        <v>0</v>
      </c>
    </row>
    <row r="11355" spans="1:13" x14ac:dyDescent="0.25">
      <c r="A11355" s="6">
        <v>170382</v>
      </c>
      <c r="B11355" s="126">
        <v>2</v>
      </c>
      <c r="C11355" s="133"/>
      <c r="D11355" s="134">
        <v>10612</v>
      </c>
      <c r="E11355" s="7" t="s">
        <v>122</v>
      </c>
      <c r="F11355" s="8" t="s">
        <v>58</v>
      </c>
      <c r="G11355" s="16">
        <f>IFERROR(VLOOKUP(Table1[[#This Row],[Codigo_insumo]],BD_Insumos!$B:$E,4),"")</f>
        <v>250.2276</v>
      </c>
      <c r="H11355" s="140">
        <v>0.38</v>
      </c>
      <c r="I11355" s="9"/>
      <c r="J11355" s="22">
        <f t="shared" si="177"/>
        <v>95.086488000000003</v>
      </c>
      <c r="K11355" s="22" t="str">
        <f>IF(I11355&lt;&gt;"",SUMIF(Table1[Codigo_servico],A11355,Table1[Subtotal_insumo]),"")</f>
        <v/>
      </c>
      <c r="L11355" s="16">
        <f>IF(Table1[[#This Row],[Ordem_insumos]]&lt;&gt;0,VLOOKUP(Table1[[#This Row],[Codigo_servico]],Preencher_Orcamento!$B:$D,3,FALSE)*Table1[[#This Row],[Qtde_insumo]],"")</f>
        <v>0</v>
      </c>
      <c r="M11355" s="16">
        <f>IF(Table1[[#This Row],[Ordem_insumos]]&lt;&gt;0,VLOOKUP(Table1[[#This Row],[Codigo_servico]],Preencher_Orcamento!$B:$D,3,FALSE)*Table1[[#This Row],[Subtotal_insumo]],"")</f>
        <v>0</v>
      </c>
    </row>
    <row r="11356" spans="1:13" x14ac:dyDescent="0.25">
      <c r="A11356" s="6">
        <v>170382</v>
      </c>
      <c r="B11356" s="126">
        <v>3</v>
      </c>
      <c r="C11356" s="133"/>
      <c r="D11356" s="134">
        <v>11070</v>
      </c>
      <c r="E11356" s="7" t="s">
        <v>185</v>
      </c>
      <c r="F11356" s="8" t="s">
        <v>5</v>
      </c>
      <c r="G11356" s="16">
        <f>IFERROR(VLOOKUP(Table1[[#This Row],[Codigo_insumo]],BD_Insumos!$B:$E,4),"")</f>
        <v>4.1189999999999998</v>
      </c>
      <c r="H11356" s="140">
        <v>1.5</v>
      </c>
      <c r="I11356" s="9"/>
      <c r="J11356" s="22">
        <f t="shared" si="177"/>
        <v>6.1784999999999997</v>
      </c>
      <c r="K11356" s="22" t="str">
        <f>IF(I11356&lt;&gt;"",SUMIF(Table1[Codigo_servico],A11356,Table1[Subtotal_insumo]),"")</f>
        <v/>
      </c>
      <c r="L11356" s="16">
        <f>IF(Table1[[#This Row],[Ordem_insumos]]&lt;&gt;0,VLOOKUP(Table1[[#This Row],[Codigo_servico]],Preencher_Orcamento!$B:$D,3,FALSE)*Table1[[#This Row],[Qtde_insumo]],"")</f>
        <v>0</v>
      </c>
      <c r="M11356" s="16">
        <f>IF(Table1[[#This Row],[Ordem_insumos]]&lt;&gt;0,VLOOKUP(Table1[[#This Row],[Codigo_servico]],Preencher_Orcamento!$B:$D,3,FALSE)*Table1[[#This Row],[Subtotal_insumo]],"")</f>
        <v>0</v>
      </c>
    </row>
    <row r="11357" spans="1:13" x14ac:dyDescent="0.25">
      <c r="A11357" s="6">
        <v>170382</v>
      </c>
      <c r="B11357" s="126">
        <v>4</v>
      </c>
      <c r="C11357" s="133"/>
      <c r="D11357" s="134">
        <v>31505</v>
      </c>
      <c r="E11357" s="7" t="s">
        <v>670</v>
      </c>
      <c r="F11357" s="8" t="s">
        <v>170</v>
      </c>
      <c r="G11357" s="16">
        <f>IFERROR(VLOOKUP(Table1[[#This Row],[Codigo_insumo]],BD_Insumos!$B:$E,4),"")</f>
        <v>17.0107</v>
      </c>
      <c r="H11357" s="140">
        <v>7.36</v>
      </c>
      <c r="I11357" s="9"/>
      <c r="J11357" s="22">
        <f t="shared" si="177"/>
        <v>125.198752</v>
      </c>
      <c r="K11357" s="22" t="str">
        <f>IF(I11357&lt;&gt;"",SUMIF(Table1[Codigo_servico],A11357,Table1[Subtotal_insumo]),"")</f>
        <v/>
      </c>
      <c r="L11357" s="16">
        <f>IF(Table1[[#This Row],[Ordem_insumos]]&lt;&gt;0,VLOOKUP(Table1[[#This Row],[Codigo_servico]],Preencher_Orcamento!$B:$D,3,FALSE)*Table1[[#This Row],[Qtde_insumo]],"")</f>
        <v>0</v>
      </c>
      <c r="M11357" s="16">
        <f>IF(Table1[[#This Row],[Ordem_insumos]]&lt;&gt;0,VLOOKUP(Table1[[#This Row],[Codigo_servico]],Preencher_Orcamento!$B:$D,3,FALSE)*Table1[[#This Row],[Subtotal_insumo]],"")</f>
        <v>0</v>
      </c>
    </row>
    <row r="11358" spans="1:13" ht="26.25" x14ac:dyDescent="0.25">
      <c r="A11358" s="6">
        <v>170382</v>
      </c>
      <c r="B11358" s="126">
        <v>5</v>
      </c>
      <c r="C11358" s="133"/>
      <c r="D11358" s="134">
        <v>10636</v>
      </c>
      <c r="E11358" s="7" t="s">
        <v>146</v>
      </c>
      <c r="F11358" s="8" t="s">
        <v>58</v>
      </c>
      <c r="G11358" s="16">
        <f>IFERROR(VLOOKUP(Table1[[#This Row],[Codigo_insumo]],BD_Insumos!$B:$E,4),"")</f>
        <v>318.20740000000001</v>
      </c>
      <c r="H11358" s="140">
        <v>5.6000000000000001E-2</v>
      </c>
      <c r="I11358" s="9"/>
      <c r="J11358" s="22">
        <f t="shared" si="177"/>
        <v>17.819614400000003</v>
      </c>
      <c r="K11358" s="22" t="str">
        <f>IF(I11358&lt;&gt;"",SUMIF(Table1[Codigo_servico],A11358,Table1[Subtotal_insumo]),"")</f>
        <v/>
      </c>
      <c r="L11358" s="16">
        <f>IF(Table1[[#This Row],[Ordem_insumos]]&lt;&gt;0,VLOOKUP(Table1[[#This Row],[Codigo_servico]],Preencher_Orcamento!$B:$D,3,FALSE)*Table1[[#This Row],[Qtde_insumo]],"")</f>
        <v>0</v>
      </c>
      <c r="M11358" s="16">
        <f>IF(Table1[[#This Row],[Ordem_insumos]]&lt;&gt;0,VLOOKUP(Table1[[#This Row],[Codigo_servico]],Preencher_Orcamento!$B:$D,3,FALSE)*Table1[[#This Row],[Subtotal_insumo]],"")</f>
        <v>0</v>
      </c>
    </row>
    <row r="11359" spans="1:13" x14ac:dyDescent="0.25">
      <c r="A11359" s="6">
        <v>170382</v>
      </c>
      <c r="B11359" s="126">
        <v>6</v>
      </c>
      <c r="C11359" s="133"/>
      <c r="D11359" s="134">
        <v>17515</v>
      </c>
      <c r="E11359" s="7" t="s">
        <v>383</v>
      </c>
      <c r="F11359" s="8" t="s">
        <v>197</v>
      </c>
      <c r="G11359" s="16">
        <f>IFERROR(VLOOKUP(Table1[[#This Row],[Codigo_insumo]],BD_Insumos!$B:$E,4),"")</f>
        <v>5.5275999999999996</v>
      </c>
      <c r="H11359" s="140">
        <v>0.61</v>
      </c>
      <c r="I11359" s="9"/>
      <c r="J11359" s="22">
        <f t="shared" si="177"/>
        <v>3.3718359999999996</v>
      </c>
      <c r="K11359" s="22" t="str">
        <f>IF(I11359&lt;&gt;"",SUMIF(Table1[Codigo_servico],A11359,Table1[Subtotal_insumo]),"")</f>
        <v/>
      </c>
      <c r="L11359" s="16">
        <f>IF(Table1[[#This Row],[Ordem_insumos]]&lt;&gt;0,VLOOKUP(Table1[[#This Row],[Codigo_servico]],Preencher_Orcamento!$B:$D,3,FALSE)*Table1[[#This Row],[Qtde_insumo]],"")</f>
        <v>0</v>
      </c>
      <c r="M11359" s="16">
        <f>IF(Table1[[#This Row],[Ordem_insumos]]&lt;&gt;0,VLOOKUP(Table1[[#This Row],[Codigo_servico]],Preencher_Orcamento!$B:$D,3,FALSE)*Table1[[#This Row],[Subtotal_insumo]],"")</f>
        <v>0</v>
      </c>
    </row>
    <row r="11360" spans="1:13" x14ac:dyDescent="0.25">
      <c r="A11360" s="6">
        <v>170382</v>
      </c>
      <c r="B11360" s="126">
        <v>7</v>
      </c>
      <c r="C11360" s="133"/>
      <c r="D11360" s="134">
        <v>12580</v>
      </c>
      <c r="E11360" s="7" t="s">
        <v>246</v>
      </c>
      <c r="F11360" s="8" t="s">
        <v>457</v>
      </c>
      <c r="G11360" s="16">
        <f>IFERROR(VLOOKUP(Table1[[#This Row],[Codigo_insumo]],BD_Insumos!$B:$E,4),"")</f>
        <v>0.25140000000000001</v>
      </c>
      <c r="H11360" s="140">
        <v>491</v>
      </c>
      <c r="I11360" s="9"/>
      <c r="J11360" s="22">
        <f t="shared" si="177"/>
        <v>123.43740000000001</v>
      </c>
      <c r="K11360" s="22" t="str">
        <f>IF(I11360&lt;&gt;"",SUMIF(Table1[Codigo_servico],A11360,Table1[Subtotal_insumo]),"")</f>
        <v/>
      </c>
      <c r="L11360" s="16">
        <f>IF(Table1[[#This Row],[Ordem_insumos]]&lt;&gt;0,VLOOKUP(Table1[[#This Row],[Codigo_servico]],Preencher_Orcamento!$B:$D,3,FALSE)*Table1[[#This Row],[Qtde_insumo]],"")</f>
        <v>0</v>
      </c>
      <c r="M11360" s="16">
        <f>IF(Table1[[#This Row],[Ordem_insumos]]&lt;&gt;0,VLOOKUP(Table1[[#This Row],[Codigo_servico]],Preencher_Orcamento!$B:$D,3,FALSE)*Table1[[#This Row],[Subtotal_insumo]],"")</f>
        <v>0</v>
      </c>
    </row>
    <row r="11361" spans="1:13" x14ac:dyDescent="0.25">
      <c r="A11361" s="6">
        <v>170382</v>
      </c>
      <c r="B11361" s="126">
        <v>8</v>
      </c>
      <c r="C11361" s="133"/>
      <c r="D11361" s="134">
        <v>2013</v>
      </c>
      <c r="E11361" s="7" t="s">
        <v>2184</v>
      </c>
      <c r="F11361" s="8" t="s">
        <v>2140</v>
      </c>
      <c r="G11361" s="18">
        <f>IFERROR(VLOOKUP(Table1[[#This Row],[Codigo_insumo]],BD_Insumos!$B:$E,4),"")</f>
        <v>15.756939025755017</v>
      </c>
      <c r="H11361" s="140">
        <v>5.69</v>
      </c>
      <c r="I11361" s="9"/>
      <c r="J11361" s="23">
        <f t="shared" si="177"/>
        <v>89.656983056546053</v>
      </c>
      <c r="K11361" s="22" t="str">
        <f>IF(I11361&lt;&gt;"",SUMIF(Table1[Codigo_servico],A11361,Table1[Subtotal_insumo]),"")</f>
        <v/>
      </c>
      <c r="L11361" s="18">
        <f>IF(Table1[[#This Row],[Ordem_insumos]]&lt;&gt;0,VLOOKUP(Table1[[#This Row],[Codigo_servico]],Preencher_Orcamento!$B:$D,3,FALSE)*Table1[[#This Row],[Qtde_insumo]],"")</f>
        <v>0</v>
      </c>
      <c r="M11361" s="18">
        <f>IF(Table1[[#This Row],[Ordem_insumos]]&lt;&gt;0,VLOOKUP(Table1[[#This Row],[Codigo_servico]],Preencher_Orcamento!$B:$D,3,FALSE)*Table1[[#This Row],[Subtotal_insumo]],"")</f>
        <v>0</v>
      </c>
    </row>
    <row r="11362" spans="1:13" x14ac:dyDescent="0.25">
      <c r="A11362" s="6">
        <v>170382</v>
      </c>
      <c r="B11362" s="126">
        <v>9</v>
      </c>
      <c r="C11362" s="133"/>
      <c r="D11362" s="134">
        <v>2014</v>
      </c>
      <c r="E11362" s="7" t="s">
        <v>2185</v>
      </c>
      <c r="F11362" s="8" t="s">
        <v>2140</v>
      </c>
      <c r="G11362" s="18">
        <f>IFERROR(VLOOKUP(Table1[[#This Row],[Codigo_insumo]],BD_Insumos!$B:$E,4),"")</f>
        <v>13.173665210544026</v>
      </c>
      <c r="H11362" s="140">
        <v>5.69</v>
      </c>
      <c r="I11362" s="9"/>
      <c r="J11362" s="23">
        <f t="shared" si="177"/>
        <v>74.958155047995518</v>
      </c>
      <c r="K11362" s="22" t="str">
        <f>IF(I11362&lt;&gt;"",SUMIF(Table1[Codigo_servico],A11362,Table1[Subtotal_insumo]),"")</f>
        <v/>
      </c>
      <c r="L11362" s="18">
        <f>IF(Table1[[#This Row],[Ordem_insumos]]&lt;&gt;0,VLOOKUP(Table1[[#This Row],[Codigo_servico]],Preencher_Orcamento!$B:$D,3,FALSE)*Table1[[#This Row],[Qtde_insumo]],"")</f>
        <v>0</v>
      </c>
      <c r="M11362" s="18">
        <f>IF(Table1[[#This Row],[Ordem_insumos]]&lt;&gt;0,VLOOKUP(Table1[[#This Row],[Codigo_servico]],Preencher_Orcamento!$B:$D,3,FALSE)*Table1[[#This Row],[Subtotal_insumo]],"")</f>
        <v>0</v>
      </c>
    </row>
    <row r="11363" spans="1:13" x14ac:dyDescent="0.25">
      <c r="A11363" s="6">
        <v>170382</v>
      </c>
      <c r="B11363" s="126">
        <v>10</v>
      </c>
      <c r="C11363" s="133"/>
      <c r="D11363" s="134">
        <v>2015</v>
      </c>
      <c r="E11363" s="7" t="s">
        <v>2186</v>
      </c>
      <c r="F11363" s="8" t="s">
        <v>2140</v>
      </c>
      <c r="G11363" s="18">
        <f>IFERROR(VLOOKUP(Table1[[#This Row],[Codigo_insumo]],BD_Insumos!$B:$E,4),"")</f>
        <v>16.259414142106937</v>
      </c>
      <c r="H11363" s="140">
        <v>1.56</v>
      </c>
      <c r="I11363" s="9"/>
      <c r="J11363" s="23">
        <f t="shared" si="177"/>
        <v>25.364686061686822</v>
      </c>
      <c r="K11363" s="22" t="str">
        <f>IF(I11363&lt;&gt;"",SUMIF(Table1[Codigo_servico],A11363,Table1[Subtotal_insumo]),"")</f>
        <v/>
      </c>
      <c r="L11363" s="18">
        <f>IF(Table1[[#This Row],[Ordem_insumos]]&lt;&gt;0,VLOOKUP(Table1[[#This Row],[Codigo_servico]],Preencher_Orcamento!$B:$D,3,FALSE)*Table1[[#This Row],[Qtde_insumo]],"")</f>
        <v>0</v>
      </c>
      <c r="M11363" s="18">
        <f>IF(Table1[[#This Row],[Ordem_insumos]]&lt;&gt;0,VLOOKUP(Table1[[#This Row],[Codigo_servico]],Preencher_Orcamento!$B:$D,3,FALSE)*Table1[[#This Row],[Subtotal_insumo]],"")</f>
        <v>0</v>
      </c>
    </row>
    <row r="11364" spans="1:13" ht="26.25" x14ac:dyDescent="0.25">
      <c r="A11364" s="6">
        <v>170382</v>
      </c>
      <c r="B11364" s="126">
        <v>11</v>
      </c>
      <c r="C11364" s="133"/>
      <c r="D11364" s="134">
        <v>2016</v>
      </c>
      <c r="E11364" s="7" t="s">
        <v>2187</v>
      </c>
      <c r="F11364" s="8" t="s">
        <v>2140</v>
      </c>
      <c r="G11364" s="18">
        <f>IFERROR(VLOOKUP(Table1[[#This Row],[Codigo_insumo]],BD_Insumos!$B:$E,4),"")</f>
        <v>13.188618292508322</v>
      </c>
      <c r="H11364" s="140">
        <v>1.56</v>
      </c>
      <c r="I11364" s="9"/>
      <c r="J11364" s="23">
        <f t="shared" si="177"/>
        <v>20.574244536312982</v>
      </c>
      <c r="K11364" s="22" t="str">
        <f>IF(I11364&lt;&gt;"",SUMIF(Table1[Codigo_servico],A11364,Table1[Subtotal_insumo]),"")</f>
        <v/>
      </c>
      <c r="L11364" s="18">
        <f>IF(Table1[[#This Row],[Ordem_insumos]]&lt;&gt;0,VLOOKUP(Table1[[#This Row],[Codigo_servico]],Preencher_Orcamento!$B:$D,3,FALSE)*Table1[[#This Row],[Qtde_insumo]],"")</f>
        <v>0</v>
      </c>
      <c r="M11364" s="18">
        <f>IF(Table1[[#This Row],[Ordem_insumos]]&lt;&gt;0,VLOOKUP(Table1[[#This Row],[Codigo_servico]],Preencher_Orcamento!$B:$D,3,FALSE)*Table1[[#This Row],[Subtotal_insumo]],"")</f>
        <v>0</v>
      </c>
    </row>
    <row r="11365" spans="1:13" x14ac:dyDescent="0.25">
      <c r="A11365" s="6">
        <v>170382</v>
      </c>
      <c r="B11365" s="126">
        <v>12</v>
      </c>
      <c r="C11365" s="133"/>
      <c r="D11365" s="134">
        <v>10543</v>
      </c>
      <c r="E11365" s="7" t="s">
        <v>91</v>
      </c>
      <c r="F11365" s="8" t="s">
        <v>58</v>
      </c>
      <c r="G11365" s="18">
        <f>IFERROR(VLOOKUP(Table1[[#This Row],[Codigo_insumo]],BD_Insumos!$B:$E,4),"")</f>
        <v>67.283799999999999</v>
      </c>
      <c r="H11365" s="140">
        <v>0.105</v>
      </c>
      <c r="I11365" s="9"/>
      <c r="J11365" s="23">
        <f t="shared" si="177"/>
        <v>7.0647989999999998</v>
      </c>
      <c r="K11365" s="22" t="str">
        <f>IF(I11365&lt;&gt;"",SUMIF(Table1[Codigo_servico],A11365,Table1[Subtotal_insumo]),"")</f>
        <v/>
      </c>
      <c r="L11365" s="18">
        <f>IF(Table1[[#This Row],[Ordem_insumos]]&lt;&gt;0,VLOOKUP(Table1[[#This Row],[Codigo_servico]],Preencher_Orcamento!$B:$D,3,FALSE)*Table1[[#This Row],[Qtde_insumo]],"")</f>
        <v>0</v>
      </c>
      <c r="M11365" s="18">
        <f>IF(Table1[[#This Row],[Ordem_insumos]]&lt;&gt;0,VLOOKUP(Table1[[#This Row],[Codigo_servico]],Preencher_Orcamento!$B:$D,3,FALSE)*Table1[[#This Row],[Subtotal_insumo]],"")</f>
        <v>0</v>
      </c>
    </row>
    <row r="11366" spans="1:13" x14ac:dyDescent="0.25">
      <c r="A11366" s="6">
        <v>170382</v>
      </c>
      <c r="B11366" s="126">
        <v>13</v>
      </c>
      <c r="C11366" s="133"/>
      <c r="D11366" s="134">
        <v>17740</v>
      </c>
      <c r="E11366" s="7" t="s">
        <v>399</v>
      </c>
      <c r="F11366" s="8" t="s">
        <v>197</v>
      </c>
      <c r="G11366" s="18">
        <f>IFERROR(VLOOKUP(Table1[[#This Row],[Codigo_insumo]],BD_Insumos!$B:$E,4),"")</f>
        <v>4.9862000000000002</v>
      </c>
      <c r="H11366" s="140">
        <v>0.31</v>
      </c>
      <c r="I11366" s="9"/>
      <c r="J11366" s="23">
        <f t="shared" si="177"/>
        <v>1.545722</v>
      </c>
      <c r="K11366" s="22" t="str">
        <f>IF(I11366&lt;&gt;"",SUMIF(Table1[Codigo_servico],A11366,Table1[Subtotal_insumo]),"")</f>
        <v/>
      </c>
      <c r="L11366" s="18">
        <f>IF(Table1[[#This Row],[Ordem_insumos]]&lt;&gt;0,VLOOKUP(Table1[[#This Row],[Codigo_servico]],Preencher_Orcamento!$B:$D,3,FALSE)*Table1[[#This Row],[Qtde_insumo]],"")</f>
        <v>0</v>
      </c>
      <c r="M11366" s="18">
        <f>IF(Table1[[#This Row],[Ordem_insumos]]&lt;&gt;0,VLOOKUP(Table1[[#This Row],[Codigo_servico]],Preencher_Orcamento!$B:$D,3,FALSE)*Table1[[#This Row],[Subtotal_insumo]],"")</f>
        <v>0</v>
      </c>
    </row>
    <row r="11367" spans="1:13" x14ac:dyDescent="0.25">
      <c r="A11367" s="6">
        <v>170382</v>
      </c>
      <c r="B11367" s="126">
        <v>14</v>
      </c>
      <c r="C11367" s="133"/>
      <c r="D11367" s="134">
        <v>11520</v>
      </c>
      <c r="E11367" s="7" t="s">
        <v>213</v>
      </c>
      <c r="F11367" s="8" t="s">
        <v>197</v>
      </c>
      <c r="G11367" s="18">
        <f>IFERROR(VLOOKUP(Table1[[#This Row],[Codigo_insumo]],BD_Insumos!$B:$E,4),"")</f>
        <v>3.1955</v>
      </c>
      <c r="H11367" s="140">
        <v>16.3</v>
      </c>
      <c r="I11367" s="9"/>
      <c r="J11367" s="23">
        <f t="shared" si="177"/>
        <v>52.086650000000006</v>
      </c>
      <c r="K11367" s="22" t="str">
        <f>IF(I11367&lt;&gt;"",SUMIF(Table1[Codigo_servico],A11367,Table1[Subtotal_insumo]),"")</f>
        <v/>
      </c>
      <c r="L11367" s="18">
        <f>IF(Table1[[#This Row],[Ordem_insumos]]&lt;&gt;0,VLOOKUP(Table1[[#This Row],[Codigo_servico]],Preencher_Orcamento!$B:$D,3,FALSE)*Table1[[#This Row],[Qtde_insumo]],"")</f>
        <v>0</v>
      </c>
      <c r="M11367" s="18">
        <f>IF(Table1[[#This Row],[Ordem_insumos]]&lt;&gt;0,VLOOKUP(Table1[[#This Row],[Codigo_servico]],Preencher_Orcamento!$B:$D,3,FALSE)*Table1[[#This Row],[Subtotal_insumo]],"")</f>
        <v>0</v>
      </c>
    </row>
    <row r="11368" spans="1:13" x14ac:dyDescent="0.25">
      <c r="A11368" s="6">
        <v>170382</v>
      </c>
      <c r="B11368" s="126">
        <v>15</v>
      </c>
      <c r="C11368" s="133"/>
      <c r="D11368" s="134">
        <v>11046</v>
      </c>
      <c r="E11368" s="7" t="s">
        <v>178</v>
      </c>
      <c r="F11368" s="8" t="s">
        <v>5</v>
      </c>
      <c r="G11368" s="18">
        <f>IFERROR(VLOOKUP(Table1[[#This Row],[Codigo_insumo]],BD_Insumos!$B:$E,4),"")</f>
        <v>2.4108999999999998</v>
      </c>
      <c r="H11368" s="140">
        <v>7.89</v>
      </c>
      <c r="I11368" s="9"/>
      <c r="J11368" s="23">
        <f t="shared" si="177"/>
        <v>19.022000999999999</v>
      </c>
      <c r="K11368" s="22" t="str">
        <f>IF(I11368&lt;&gt;"",SUMIF(Table1[Codigo_servico],A11368,Table1[Subtotal_insumo]),"")</f>
        <v/>
      </c>
      <c r="L11368" s="18">
        <f>IF(Table1[[#This Row],[Ordem_insumos]]&lt;&gt;0,VLOOKUP(Table1[[#This Row],[Codigo_servico]],Preencher_Orcamento!$B:$D,3,FALSE)*Table1[[#This Row],[Qtde_insumo]],"")</f>
        <v>0</v>
      </c>
      <c r="M11368" s="18">
        <f>IF(Table1[[#This Row],[Ordem_insumos]]&lt;&gt;0,VLOOKUP(Table1[[#This Row],[Codigo_servico]],Preencher_Orcamento!$B:$D,3,FALSE)*Table1[[#This Row],[Subtotal_insumo]],"")</f>
        <v>0</v>
      </c>
    </row>
    <row r="11369" spans="1:13" x14ac:dyDescent="0.25">
      <c r="A11369" s="6">
        <v>170382</v>
      </c>
      <c r="B11369" s="126">
        <v>16</v>
      </c>
      <c r="C11369" s="133"/>
      <c r="D11369" s="134">
        <v>2099</v>
      </c>
      <c r="E11369" s="7" t="s">
        <v>2205</v>
      </c>
      <c r="F11369" s="8" t="s">
        <v>2140</v>
      </c>
      <c r="G11369" s="18">
        <f>IFERROR(VLOOKUP(Table1[[#This Row],[Codigo_insumo]],BD_Insumos!$B:$E,4),"")</f>
        <v>12.627877718847255</v>
      </c>
      <c r="H11369" s="140">
        <v>27</v>
      </c>
      <c r="I11369" s="9"/>
      <c r="J11369" s="23">
        <f t="shared" si="177"/>
        <v>340.9526984088759</v>
      </c>
      <c r="K11369" s="22" t="str">
        <f>IF(I11369&lt;&gt;"",SUMIF(Table1[Codigo_servico],A11369,Table1[Subtotal_insumo]),"")</f>
        <v/>
      </c>
      <c r="L11369" s="18">
        <f>IF(Table1[[#This Row],[Ordem_insumos]]&lt;&gt;0,VLOOKUP(Table1[[#This Row],[Codigo_servico]],Preencher_Orcamento!$B:$D,3,FALSE)*Table1[[#This Row],[Qtde_insumo]],"")</f>
        <v>0</v>
      </c>
      <c r="M11369" s="18">
        <f>IF(Table1[[#This Row],[Ordem_insumos]]&lt;&gt;0,VLOOKUP(Table1[[#This Row],[Codigo_servico]],Preencher_Orcamento!$B:$D,3,FALSE)*Table1[[#This Row],[Subtotal_insumo]],"")</f>
        <v>0</v>
      </c>
    </row>
    <row r="11370" spans="1:13" x14ac:dyDescent="0.25">
      <c r="A11370" s="6">
        <v>170382</v>
      </c>
      <c r="B11370" s="126">
        <v>17</v>
      </c>
      <c r="C11370" s="133"/>
      <c r="D11370" s="134">
        <v>2050</v>
      </c>
      <c r="E11370" s="7" t="s">
        <v>2196</v>
      </c>
      <c r="F11370" s="8" t="s">
        <v>2140</v>
      </c>
      <c r="G11370" s="18">
        <f>IFERROR(VLOOKUP(Table1[[#This Row],[Codigo_insumo]],BD_Insumos!$B:$E,4),"")</f>
        <v>16.714194083227913</v>
      </c>
      <c r="H11370" s="140">
        <v>13.38</v>
      </c>
      <c r="I11370" s="9"/>
      <c r="J11370" s="23">
        <f t="shared" si="177"/>
        <v>223.63591683358948</v>
      </c>
      <c r="K11370" s="22" t="str">
        <f>IF(I11370&lt;&gt;"",SUMIF(Table1[Codigo_servico],A11370,Table1[Subtotal_insumo]),"")</f>
        <v/>
      </c>
      <c r="L11370" s="18">
        <f>IF(Table1[[#This Row],[Ordem_insumos]]&lt;&gt;0,VLOOKUP(Table1[[#This Row],[Codigo_servico]],Preencher_Orcamento!$B:$D,3,FALSE)*Table1[[#This Row],[Qtde_insumo]],"")</f>
        <v>0</v>
      </c>
      <c r="M11370" s="18">
        <f>IF(Table1[[#This Row],[Ordem_insumos]]&lt;&gt;0,VLOOKUP(Table1[[#This Row],[Codigo_servico]],Preencher_Orcamento!$B:$D,3,FALSE)*Table1[[#This Row],[Subtotal_insumo]],"")</f>
        <v>0</v>
      </c>
    </row>
    <row r="11371" spans="1:13" x14ac:dyDescent="0.25">
      <c r="A11371" s="6">
        <v>170382</v>
      </c>
      <c r="B11371" s="126">
        <v>18</v>
      </c>
      <c r="C11371" s="133"/>
      <c r="D11371" s="134">
        <v>2020</v>
      </c>
      <c r="E11371" s="7" t="s">
        <v>2188</v>
      </c>
      <c r="F11371" s="8" t="s">
        <v>2140</v>
      </c>
      <c r="G11371" s="18">
        <f>IFERROR(VLOOKUP(Table1[[#This Row],[Codigo_insumo]],BD_Insumos!$B:$E,4),"")</f>
        <v>15.860837164231068</v>
      </c>
      <c r="H11371" s="140">
        <v>23.84</v>
      </c>
      <c r="I11371" s="9"/>
      <c r="J11371" s="23">
        <f t="shared" si="177"/>
        <v>378.12235799526866</v>
      </c>
      <c r="K11371" s="22" t="str">
        <f>IF(I11371&lt;&gt;"",SUMIF(Table1[Codigo_servico],A11371,Table1[Subtotal_insumo]),"")</f>
        <v/>
      </c>
      <c r="L11371" s="18">
        <f>IF(Table1[[#This Row],[Ordem_insumos]]&lt;&gt;0,VLOOKUP(Table1[[#This Row],[Codigo_servico]],Preencher_Orcamento!$B:$D,3,FALSE)*Table1[[#This Row],[Qtde_insumo]],"")</f>
        <v>0</v>
      </c>
      <c r="M11371" s="18">
        <f>IF(Table1[[#This Row],[Ordem_insumos]]&lt;&gt;0,VLOOKUP(Table1[[#This Row],[Codigo_servico]],Preencher_Orcamento!$B:$D,3,FALSE)*Table1[[#This Row],[Subtotal_insumo]],"")</f>
        <v>0</v>
      </c>
    </row>
    <row r="11372" spans="1:13" ht="26.25" x14ac:dyDescent="0.25">
      <c r="A11372" s="6">
        <v>170382</v>
      </c>
      <c r="B11372" s="126">
        <v>19</v>
      </c>
      <c r="C11372" s="133"/>
      <c r="D11372" s="134">
        <v>10648</v>
      </c>
      <c r="E11372" s="7" t="s">
        <v>158</v>
      </c>
      <c r="F11372" s="8" t="s">
        <v>58</v>
      </c>
      <c r="G11372" s="18">
        <f>IFERROR(VLOOKUP(Table1[[#This Row],[Codigo_insumo]],BD_Insumos!$B:$E,4),"")</f>
        <v>359.69349999999997</v>
      </c>
      <c r="H11372" s="140">
        <v>0.25</v>
      </c>
      <c r="I11372" s="9"/>
      <c r="J11372" s="23">
        <f t="shared" si="177"/>
        <v>89.923374999999993</v>
      </c>
      <c r="K11372" s="22" t="str">
        <f>IF(I11372&lt;&gt;"",SUMIF(Table1[Codigo_servico],A11372,Table1[Subtotal_insumo]),"")</f>
        <v/>
      </c>
      <c r="L11372" s="18">
        <f>IF(Table1[[#This Row],[Ordem_insumos]]&lt;&gt;0,VLOOKUP(Table1[[#This Row],[Codigo_servico]],Preencher_Orcamento!$B:$D,3,FALSE)*Table1[[#This Row],[Qtde_insumo]],"")</f>
        <v>0</v>
      </c>
      <c r="M11372" s="18">
        <f>IF(Table1[[#This Row],[Ordem_insumos]]&lt;&gt;0,VLOOKUP(Table1[[#This Row],[Codigo_servico]],Preencher_Orcamento!$B:$D,3,FALSE)*Table1[[#This Row],[Subtotal_insumo]],"")</f>
        <v>0</v>
      </c>
    </row>
    <row r="11373" spans="1:13" x14ac:dyDescent="0.25">
      <c r="A11373" s="6">
        <v>170382</v>
      </c>
      <c r="B11373" s="126">
        <v>20</v>
      </c>
      <c r="C11373" s="133"/>
      <c r="D11373" s="134">
        <v>11021</v>
      </c>
      <c r="E11373" s="7" t="s">
        <v>175</v>
      </c>
      <c r="F11373" s="8" t="s">
        <v>170</v>
      </c>
      <c r="G11373" s="18">
        <f>IFERROR(VLOOKUP(Table1[[#This Row],[Codigo_insumo]],BD_Insumos!$B:$E,4),"")</f>
        <v>12.2156</v>
      </c>
      <c r="H11373" s="140">
        <v>0.87</v>
      </c>
      <c r="I11373" s="9"/>
      <c r="J11373" s="23">
        <f t="shared" si="177"/>
        <v>10.627572000000001</v>
      </c>
      <c r="K11373" s="22" t="str">
        <f>IF(I11373&lt;&gt;"",SUMIF(Table1[Codigo_servico],A11373,Table1[Subtotal_insumo]),"")</f>
        <v/>
      </c>
      <c r="L11373" s="18">
        <f>IF(Table1[[#This Row],[Ordem_insumos]]&lt;&gt;0,VLOOKUP(Table1[[#This Row],[Codigo_servico]],Preencher_Orcamento!$B:$D,3,FALSE)*Table1[[#This Row],[Qtde_insumo]],"")</f>
        <v>0</v>
      </c>
      <c r="M11373" s="18">
        <f>IF(Table1[[#This Row],[Ordem_insumos]]&lt;&gt;0,VLOOKUP(Table1[[#This Row],[Codigo_servico]],Preencher_Orcamento!$B:$D,3,FALSE)*Table1[[#This Row],[Subtotal_insumo]],"")</f>
        <v>0</v>
      </c>
    </row>
    <row r="11374" spans="1:13" x14ac:dyDescent="0.25">
      <c r="A11374" s="6">
        <v>170382</v>
      </c>
      <c r="B11374" s="126">
        <v>21</v>
      </c>
      <c r="C11374" s="133"/>
      <c r="D11374" s="134">
        <v>11066</v>
      </c>
      <c r="E11374" s="7" t="s">
        <v>183</v>
      </c>
      <c r="F11374" s="8" t="s">
        <v>5</v>
      </c>
      <c r="G11374" s="18">
        <f>IFERROR(VLOOKUP(Table1[[#This Row],[Codigo_insumo]],BD_Insumos!$B:$E,4),"")</f>
        <v>1.0965</v>
      </c>
      <c r="H11374" s="140">
        <v>0.78</v>
      </c>
      <c r="I11374" s="9"/>
      <c r="J11374" s="23">
        <f t="shared" si="177"/>
        <v>0.85527000000000009</v>
      </c>
      <c r="K11374" s="22" t="str">
        <f>IF(I11374&lt;&gt;"",SUMIF(Table1[Codigo_servico],A11374,Table1[Subtotal_insumo]),"")</f>
        <v/>
      </c>
      <c r="L11374" s="18">
        <f>IF(Table1[[#This Row],[Ordem_insumos]]&lt;&gt;0,VLOOKUP(Table1[[#This Row],[Codigo_servico]],Preencher_Orcamento!$B:$D,3,FALSE)*Table1[[#This Row],[Qtde_insumo]],"")</f>
        <v>0</v>
      </c>
      <c r="M11374" s="18">
        <f>IF(Table1[[#This Row],[Ordem_insumos]]&lt;&gt;0,VLOOKUP(Table1[[#This Row],[Codigo_servico]],Preencher_Orcamento!$B:$D,3,FALSE)*Table1[[#This Row],[Subtotal_insumo]],"")</f>
        <v>0</v>
      </c>
    </row>
    <row r="11375" spans="1:13" x14ac:dyDescent="0.25">
      <c r="A11375" s="3">
        <v>170383</v>
      </c>
      <c r="B11375" s="125">
        <v>0</v>
      </c>
      <c r="C11375" s="131" t="s">
        <v>4484</v>
      </c>
      <c r="D11375" s="132"/>
      <c r="E11375" s="4"/>
      <c r="F11375" s="4"/>
      <c r="G11375" s="17" t="str">
        <f>IFERROR(VLOOKUP(Table1[[#This Row],[Codigo_insumo]],BD_Insumos!$B:$E,4),"")</f>
        <v/>
      </c>
      <c r="H11375" s="139"/>
      <c r="I11375" s="5" t="s">
        <v>457</v>
      </c>
      <c r="J11375" s="20" t="str">
        <f t="shared" si="177"/>
        <v/>
      </c>
      <c r="K11375" s="21">
        <f>IF(I11375&lt;&gt;"",SUMIF(Table1[Codigo_servico],A11375,Table1[Subtotal_insumo]),"")</f>
        <v>1879.9228912858598</v>
      </c>
      <c r="L11375" s="17" t="str">
        <f>IF(Table1[[#This Row],[Ordem_insumos]]&lt;&gt;0,VLOOKUP(Table1[[#This Row],[Codigo_servico]],Preencher_Orcamento!$B:$D,3,FALSE)*Table1[[#This Row],[Qtde_insumo]],"")</f>
        <v/>
      </c>
      <c r="M11375" s="17" t="str">
        <f>IF(Table1[[#This Row],[Ordem_insumos]]&lt;&gt;0,VLOOKUP(Table1[[#This Row],[Codigo_servico]],Preencher_Orcamento!$B:$D,3,FALSE)*Table1[[#This Row],[Subtotal_insumo]],"")</f>
        <v/>
      </c>
    </row>
    <row r="11376" spans="1:13" x14ac:dyDescent="0.25">
      <c r="A11376" s="6">
        <v>170383</v>
      </c>
      <c r="B11376" s="126">
        <v>1</v>
      </c>
      <c r="C11376" s="133"/>
      <c r="D11376" s="134">
        <v>17515</v>
      </c>
      <c r="E11376" s="7" t="s">
        <v>383</v>
      </c>
      <c r="F11376" s="8" t="s">
        <v>197</v>
      </c>
      <c r="G11376" s="16">
        <f>IFERROR(VLOOKUP(Table1[[#This Row],[Codigo_insumo]],BD_Insumos!$B:$E,4),"")</f>
        <v>5.5275999999999996</v>
      </c>
      <c r="H11376" s="140">
        <v>0.61</v>
      </c>
      <c r="I11376" s="9"/>
      <c r="J11376" s="22">
        <f t="shared" si="177"/>
        <v>3.3718359999999996</v>
      </c>
      <c r="K11376" s="22" t="str">
        <f>IF(I11376&lt;&gt;"",SUMIF(Table1[Codigo_servico],A11376,Table1[Subtotal_insumo]),"")</f>
        <v/>
      </c>
      <c r="L11376" s="16">
        <f>IF(Table1[[#This Row],[Ordem_insumos]]&lt;&gt;0,VLOOKUP(Table1[[#This Row],[Codigo_servico]],Preencher_Orcamento!$B:$D,3,FALSE)*Table1[[#This Row],[Qtde_insumo]],"")</f>
        <v>0</v>
      </c>
      <c r="M11376" s="16">
        <f>IF(Table1[[#This Row],[Ordem_insumos]]&lt;&gt;0,VLOOKUP(Table1[[#This Row],[Codigo_servico]],Preencher_Orcamento!$B:$D,3,FALSE)*Table1[[#This Row],[Subtotal_insumo]],"")</f>
        <v>0</v>
      </c>
    </row>
    <row r="11377" spans="1:13" x14ac:dyDescent="0.25">
      <c r="A11377" s="6">
        <v>170383</v>
      </c>
      <c r="B11377" s="126">
        <v>2</v>
      </c>
      <c r="C11377" s="133"/>
      <c r="D11377" s="134">
        <v>2099</v>
      </c>
      <c r="E11377" s="7" t="s">
        <v>2205</v>
      </c>
      <c r="F11377" s="8" t="s">
        <v>2140</v>
      </c>
      <c r="G11377" s="16">
        <f>IFERROR(VLOOKUP(Table1[[#This Row],[Codigo_insumo]],BD_Insumos!$B:$E,4),"")</f>
        <v>12.627877718847255</v>
      </c>
      <c r="H11377" s="140">
        <v>32.17</v>
      </c>
      <c r="I11377" s="9"/>
      <c r="J11377" s="22">
        <f t="shared" si="177"/>
        <v>406.23882621531624</v>
      </c>
      <c r="K11377" s="22" t="str">
        <f>IF(I11377&lt;&gt;"",SUMIF(Table1[Codigo_servico],A11377,Table1[Subtotal_insumo]),"")</f>
        <v/>
      </c>
      <c r="L11377" s="16">
        <f>IF(Table1[[#This Row],[Ordem_insumos]]&lt;&gt;0,VLOOKUP(Table1[[#This Row],[Codigo_servico]],Preencher_Orcamento!$B:$D,3,FALSE)*Table1[[#This Row],[Qtde_insumo]],"")</f>
        <v>0</v>
      </c>
      <c r="M11377" s="16">
        <f>IF(Table1[[#This Row],[Ordem_insumos]]&lt;&gt;0,VLOOKUP(Table1[[#This Row],[Codigo_servico]],Preencher_Orcamento!$B:$D,3,FALSE)*Table1[[#This Row],[Subtotal_insumo]],"")</f>
        <v>0</v>
      </c>
    </row>
    <row r="11378" spans="1:13" ht="26.25" x14ac:dyDescent="0.25">
      <c r="A11378" s="6">
        <v>170383</v>
      </c>
      <c r="B11378" s="126">
        <v>3</v>
      </c>
      <c r="C11378" s="133"/>
      <c r="D11378" s="134">
        <v>2016</v>
      </c>
      <c r="E11378" s="7" t="s">
        <v>2187</v>
      </c>
      <c r="F11378" s="8" t="s">
        <v>2140</v>
      </c>
      <c r="G11378" s="16">
        <f>IFERROR(VLOOKUP(Table1[[#This Row],[Codigo_insumo]],BD_Insumos!$B:$E,4),"")</f>
        <v>13.188618292508322</v>
      </c>
      <c r="H11378" s="140">
        <v>2.6</v>
      </c>
      <c r="I11378" s="9"/>
      <c r="J11378" s="22">
        <f t="shared" si="177"/>
        <v>34.290407560521636</v>
      </c>
      <c r="K11378" s="22" t="str">
        <f>IF(I11378&lt;&gt;"",SUMIF(Table1[Codigo_servico],A11378,Table1[Subtotal_insumo]),"")</f>
        <v/>
      </c>
      <c r="L11378" s="16">
        <f>IF(Table1[[#This Row],[Ordem_insumos]]&lt;&gt;0,VLOOKUP(Table1[[#This Row],[Codigo_servico]],Preencher_Orcamento!$B:$D,3,FALSE)*Table1[[#This Row],[Qtde_insumo]],"")</f>
        <v>0</v>
      </c>
      <c r="M11378" s="16">
        <f>IF(Table1[[#This Row],[Ordem_insumos]]&lt;&gt;0,VLOOKUP(Table1[[#This Row],[Codigo_servico]],Preencher_Orcamento!$B:$D,3,FALSE)*Table1[[#This Row],[Subtotal_insumo]],"")</f>
        <v>0</v>
      </c>
    </row>
    <row r="11379" spans="1:13" ht="26.25" x14ac:dyDescent="0.25">
      <c r="A11379" s="6">
        <v>170383</v>
      </c>
      <c r="B11379" s="126">
        <v>4</v>
      </c>
      <c r="C11379" s="133"/>
      <c r="D11379" s="134">
        <v>10636</v>
      </c>
      <c r="E11379" s="7" t="s">
        <v>146</v>
      </c>
      <c r="F11379" s="8" t="s">
        <v>58</v>
      </c>
      <c r="G11379" s="16">
        <f>IFERROR(VLOOKUP(Table1[[#This Row],[Codigo_insumo]],BD_Insumos!$B:$E,4),"")</f>
        <v>318.20740000000001</v>
      </c>
      <c r="H11379" s="140">
        <v>0.106</v>
      </c>
      <c r="I11379" s="9"/>
      <c r="J11379" s="22">
        <f t="shared" si="177"/>
        <v>33.729984399999999</v>
      </c>
      <c r="K11379" s="22" t="str">
        <f>IF(I11379&lt;&gt;"",SUMIF(Table1[Codigo_servico],A11379,Table1[Subtotal_insumo]),"")</f>
        <v/>
      </c>
      <c r="L11379" s="16">
        <f>IF(Table1[[#This Row],[Ordem_insumos]]&lt;&gt;0,VLOOKUP(Table1[[#This Row],[Codigo_servico]],Preencher_Orcamento!$B:$D,3,FALSE)*Table1[[#This Row],[Qtde_insumo]],"")</f>
        <v>0</v>
      </c>
      <c r="M11379" s="16">
        <f>IF(Table1[[#This Row],[Ordem_insumos]]&lt;&gt;0,VLOOKUP(Table1[[#This Row],[Codigo_servico]],Preencher_Orcamento!$B:$D,3,FALSE)*Table1[[#This Row],[Subtotal_insumo]],"")</f>
        <v>0</v>
      </c>
    </row>
    <row r="11380" spans="1:13" x14ac:dyDescent="0.25">
      <c r="A11380" s="6">
        <v>170383</v>
      </c>
      <c r="B11380" s="126">
        <v>5</v>
      </c>
      <c r="C11380" s="133"/>
      <c r="D11380" s="134">
        <v>2013</v>
      </c>
      <c r="E11380" s="7" t="s">
        <v>2184</v>
      </c>
      <c r="F11380" s="8" t="s">
        <v>2140</v>
      </c>
      <c r="G11380" s="16">
        <f>IFERROR(VLOOKUP(Table1[[#This Row],[Codigo_insumo]],BD_Insumos!$B:$E,4),"")</f>
        <v>15.756939025755017</v>
      </c>
      <c r="H11380" s="140">
        <v>5.77</v>
      </c>
      <c r="I11380" s="9"/>
      <c r="J11380" s="22">
        <f t="shared" si="177"/>
        <v>90.917538178606435</v>
      </c>
      <c r="K11380" s="22" t="str">
        <f>IF(I11380&lt;&gt;"",SUMIF(Table1[Codigo_servico],A11380,Table1[Subtotal_insumo]),"")</f>
        <v/>
      </c>
      <c r="L11380" s="16">
        <f>IF(Table1[[#This Row],[Ordem_insumos]]&lt;&gt;0,VLOOKUP(Table1[[#This Row],[Codigo_servico]],Preencher_Orcamento!$B:$D,3,FALSE)*Table1[[#This Row],[Qtde_insumo]],"")</f>
        <v>0</v>
      </c>
      <c r="M11380" s="16">
        <f>IF(Table1[[#This Row],[Ordem_insumos]]&lt;&gt;0,VLOOKUP(Table1[[#This Row],[Codigo_servico]],Preencher_Orcamento!$B:$D,3,FALSE)*Table1[[#This Row],[Subtotal_insumo]],"")</f>
        <v>0</v>
      </c>
    </row>
    <row r="11381" spans="1:13" x14ac:dyDescent="0.25">
      <c r="A11381" s="6">
        <v>170383</v>
      </c>
      <c r="B11381" s="126">
        <v>6</v>
      </c>
      <c r="C11381" s="133"/>
      <c r="D11381" s="134">
        <v>2015</v>
      </c>
      <c r="E11381" s="7" t="s">
        <v>2186</v>
      </c>
      <c r="F11381" s="8" t="s">
        <v>2140</v>
      </c>
      <c r="G11381" s="16">
        <f>IFERROR(VLOOKUP(Table1[[#This Row],[Codigo_insumo]],BD_Insumos!$B:$E,4),"")</f>
        <v>16.259414142106937</v>
      </c>
      <c r="H11381" s="140">
        <v>2.6</v>
      </c>
      <c r="I11381" s="9"/>
      <c r="J11381" s="22">
        <f t="shared" si="177"/>
        <v>42.274476769478042</v>
      </c>
      <c r="K11381" s="22" t="str">
        <f>IF(I11381&lt;&gt;"",SUMIF(Table1[Codigo_servico],A11381,Table1[Subtotal_insumo]),"")</f>
        <v/>
      </c>
      <c r="L11381" s="16">
        <f>IF(Table1[[#This Row],[Ordem_insumos]]&lt;&gt;0,VLOOKUP(Table1[[#This Row],[Codigo_servico]],Preencher_Orcamento!$B:$D,3,FALSE)*Table1[[#This Row],[Qtde_insumo]],"")</f>
        <v>0</v>
      </c>
      <c r="M11381" s="16">
        <f>IF(Table1[[#This Row],[Ordem_insumos]]&lt;&gt;0,VLOOKUP(Table1[[#This Row],[Codigo_servico]],Preencher_Orcamento!$B:$D,3,FALSE)*Table1[[#This Row],[Subtotal_insumo]],"")</f>
        <v>0</v>
      </c>
    </row>
    <row r="11382" spans="1:13" x14ac:dyDescent="0.25">
      <c r="A11382" s="6">
        <v>170383</v>
      </c>
      <c r="B11382" s="126">
        <v>7</v>
      </c>
      <c r="C11382" s="133"/>
      <c r="D11382" s="134">
        <v>2050</v>
      </c>
      <c r="E11382" s="7" t="s">
        <v>2196</v>
      </c>
      <c r="F11382" s="8" t="s">
        <v>2140</v>
      </c>
      <c r="G11382" s="16">
        <f>IFERROR(VLOOKUP(Table1[[#This Row],[Codigo_insumo]],BD_Insumos!$B:$E,4),"")</f>
        <v>16.714194083227913</v>
      </c>
      <c r="H11382" s="140">
        <v>13.4</v>
      </c>
      <c r="I11382" s="9"/>
      <c r="J11382" s="22">
        <f t="shared" si="177"/>
        <v>223.97020071525404</v>
      </c>
      <c r="K11382" s="22" t="str">
        <f>IF(I11382&lt;&gt;"",SUMIF(Table1[Codigo_servico],A11382,Table1[Subtotal_insumo]),"")</f>
        <v/>
      </c>
      <c r="L11382" s="16">
        <f>IF(Table1[[#This Row],[Ordem_insumos]]&lt;&gt;0,VLOOKUP(Table1[[#This Row],[Codigo_servico]],Preencher_Orcamento!$B:$D,3,FALSE)*Table1[[#This Row],[Qtde_insumo]],"")</f>
        <v>0</v>
      </c>
      <c r="M11382" s="16">
        <f>IF(Table1[[#This Row],[Ordem_insumos]]&lt;&gt;0,VLOOKUP(Table1[[#This Row],[Codigo_servico]],Preencher_Orcamento!$B:$D,3,FALSE)*Table1[[#This Row],[Subtotal_insumo]],"")</f>
        <v>0</v>
      </c>
    </row>
    <row r="11383" spans="1:13" ht="26.25" x14ac:dyDescent="0.25">
      <c r="A11383" s="6">
        <v>170383</v>
      </c>
      <c r="B11383" s="126">
        <v>8</v>
      </c>
      <c r="C11383" s="133"/>
      <c r="D11383" s="134">
        <v>10648</v>
      </c>
      <c r="E11383" s="7" t="s">
        <v>158</v>
      </c>
      <c r="F11383" s="8" t="s">
        <v>58</v>
      </c>
      <c r="G11383" s="18">
        <f>IFERROR(VLOOKUP(Table1[[#This Row],[Codigo_insumo]],BD_Insumos!$B:$E,4),"")</f>
        <v>359.69349999999997</v>
      </c>
      <c r="H11383" s="140">
        <v>0.25</v>
      </c>
      <c r="I11383" s="9"/>
      <c r="J11383" s="23">
        <f t="shared" si="177"/>
        <v>89.923374999999993</v>
      </c>
      <c r="K11383" s="22" t="str">
        <f>IF(I11383&lt;&gt;"",SUMIF(Table1[Codigo_servico],A11383,Table1[Subtotal_insumo]),"")</f>
        <v/>
      </c>
      <c r="L11383" s="18">
        <f>IF(Table1[[#This Row],[Ordem_insumos]]&lt;&gt;0,VLOOKUP(Table1[[#This Row],[Codigo_servico]],Preencher_Orcamento!$B:$D,3,FALSE)*Table1[[#This Row],[Qtde_insumo]],"")</f>
        <v>0</v>
      </c>
      <c r="M11383" s="18">
        <f>IF(Table1[[#This Row],[Ordem_insumos]]&lt;&gt;0,VLOOKUP(Table1[[#This Row],[Codigo_servico]],Preencher_Orcamento!$B:$D,3,FALSE)*Table1[[#This Row],[Subtotal_insumo]],"")</f>
        <v>0</v>
      </c>
    </row>
    <row r="11384" spans="1:13" x14ac:dyDescent="0.25">
      <c r="A11384" s="6">
        <v>170383</v>
      </c>
      <c r="B11384" s="126">
        <v>9</v>
      </c>
      <c r="C11384" s="133"/>
      <c r="D11384" s="134">
        <v>10627</v>
      </c>
      <c r="E11384" s="7" t="s">
        <v>137</v>
      </c>
      <c r="F11384" s="8" t="s">
        <v>58</v>
      </c>
      <c r="G11384" s="18">
        <f>IFERROR(VLOOKUP(Table1[[#This Row],[Codigo_insumo]],BD_Insumos!$B:$E,4),"")</f>
        <v>213.67830000000001</v>
      </c>
      <c r="H11384" s="140">
        <v>8.5999999999999993E-2</v>
      </c>
      <c r="I11384" s="9"/>
      <c r="J11384" s="23">
        <f t="shared" si="177"/>
        <v>18.376333799999998</v>
      </c>
      <c r="K11384" s="22" t="str">
        <f>IF(I11384&lt;&gt;"",SUMIF(Table1[Codigo_servico],A11384,Table1[Subtotal_insumo]),"")</f>
        <v/>
      </c>
      <c r="L11384" s="18">
        <f>IF(Table1[[#This Row],[Ordem_insumos]]&lt;&gt;0,VLOOKUP(Table1[[#This Row],[Codigo_servico]],Preencher_Orcamento!$B:$D,3,FALSE)*Table1[[#This Row],[Qtde_insumo]],"")</f>
        <v>0</v>
      </c>
      <c r="M11384" s="18">
        <f>IF(Table1[[#This Row],[Ordem_insumos]]&lt;&gt;0,VLOOKUP(Table1[[#This Row],[Codigo_servico]],Preencher_Orcamento!$B:$D,3,FALSE)*Table1[[#This Row],[Subtotal_insumo]],"")</f>
        <v>0</v>
      </c>
    </row>
    <row r="11385" spans="1:13" x14ac:dyDescent="0.25">
      <c r="A11385" s="6">
        <v>170383</v>
      </c>
      <c r="B11385" s="126">
        <v>10</v>
      </c>
      <c r="C11385" s="133"/>
      <c r="D11385" s="134">
        <v>10612</v>
      </c>
      <c r="E11385" s="7" t="s">
        <v>122</v>
      </c>
      <c r="F11385" s="8" t="s">
        <v>58</v>
      </c>
      <c r="G11385" s="18">
        <f>IFERROR(VLOOKUP(Table1[[#This Row],[Codigo_insumo]],BD_Insumos!$B:$E,4),"")</f>
        <v>250.2276</v>
      </c>
      <c r="H11385" s="140">
        <v>0.3</v>
      </c>
      <c r="I11385" s="9"/>
      <c r="J11385" s="23">
        <f t="shared" si="177"/>
        <v>75.068280000000001</v>
      </c>
      <c r="K11385" s="22" t="str">
        <f>IF(I11385&lt;&gt;"",SUMIF(Table1[Codigo_servico],A11385,Table1[Subtotal_insumo]),"")</f>
        <v/>
      </c>
      <c r="L11385" s="18">
        <f>IF(Table1[[#This Row],[Ordem_insumos]]&lt;&gt;0,VLOOKUP(Table1[[#This Row],[Codigo_servico]],Preencher_Orcamento!$B:$D,3,FALSE)*Table1[[#This Row],[Qtde_insumo]],"")</f>
        <v>0</v>
      </c>
      <c r="M11385" s="18">
        <f>IF(Table1[[#This Row],[Ordem_insumos]]&lt;&gt;0,VLOOKUP(Table1[[#This Row],[Codigo_servico]],Preencher_Orcamento!$B:$D,3,FALSE)*Table1[[#This Row],[Subtotal_insumo]],"")</f>
        <v>0</v>
      </c>
    </row>
    <row r="11386" spans="1:13" x14ac:dyDescent="0.25">
      <c r="A11386" s="6">
        <v>170383</v>
      </c>
      <c r="B11386" s="126">
        <v>11</v>
      </c>
      <c r="C11386" s="133"/>
      <c r="D11386" s="134">
        <v>11070</v>
      </c>
      <c r="E11386" s="7" t="s">
        <v>185</v>
      </c>
      <c r="F11386" s="8" t="s">
        <v>5</v>
      </c>
      <c r="G11386" s="18">
        <f>IFERROR(VLOOKUP(Table1[[#This Row],[Codigo_insumo]],BD_Insumos!$B:$E,4),"")</f>
        <v>4.1189999999999998</v>
      </c>
      <c r="H11386" s="140">
        <v>1.56667</v>
      </c>
      <c r="I11386" s="9"/>
      <c r="J11386" s="23">
        <f t="shared" si="177"/>
        <v>6.4531137300000001</v>
      </c>
      <c r="K11386" s="22" t="str">
        <f>IF(I11386&lt;&gt;"",SUMIF(Table1[Codigo_servico],A11386,Table1[Subtotal_insumo]),"")</f>
        <v/>
      </c>
      <c r="L11386" s="18">
        <f>IF(Table1[[#This Row],[Ordem_insumos]]&lt;&gt;0,VLOOKUP(Table1[[#This Row],[Codigo_servico]],Preencher_Orcamento!$B:$D,3,FALSE)*Table1[[#This Row],[Qtde_insumo]],"")</f>
        <v>0</v>
      </c>
      <c r="M11386" s="18">
        <f>IF(Table1[[#This Row],[Ordem_insumos]]&lt;&gt;0,VLOOKUP(Table1[[#This Row],[Codigo_servico]],Preencher_Orcamento!$B:$D,3,FALSE)*Table1[[#This Row],[Subtotal_insumo]],"")</f>
        <v>0</v>
      </c>
    </row>
    <row r="11387" spans="1:13" x14ac:dyDescent="0.25">
      <c r="A11387" s="6">
        <v>170383</v>
      </c>
      <c r="B11387" s="126">
        <v>12</v>
      </c>
      <c r="C11387" s="133"/>
      <c r="D11387" s="134">
        <v>2020</v>
      </c>
      <c r="E11387" s="7" t="s">
        <v>2188</v>
      </c>
      <c r="F11387" s="8" t="s">
        <v>2140</v>
      </c>
      <c r="G11387" s="18">
        <f>IFERROR(VLOOKUP(Table1[[#This Row],[Codigo_insumo]],BD_Insumos!$B:$E,4),"")</f>
        <v>15.860837164231068</v>
      </c>
      <c r="H11387" s="140">
        <v>21.14</v>
      </c>
      <c r="I11387" s="9"/>
      <c r="J11387" s="23">
        <f t="shared" si="177"/>
        <v>335.29809765184478</v>
      </c>
      <c r="K11387" s="22" t="str">
        <f>IF(I11387&lt;&gt;"",SUMIF(Table1[Codigo_servico],A11387,Table1[Subtotal_insumo]),"")</f>
        <v/>
      </c>
      <c r="L11387" s="18">
        <f>IF(Table1[[#This Row],[Ordem_insumos]]&lt;&gt;0,VLOOKUP(Table1[[#This Row],[Codigo_servico]],Preencher_Orcamento!$B:$D,3,FALSE)*Table1[[#This Row],[Qtde_insumo]],"")</f>
        <v>0</v>
      </c>
      <c r="M11387" s="18">
        <f>IF(Table1[[#This Row],[Ordem_insumos]]&lt;&gt;0,VLOOKUP(Table1[[#This Row],[Codigo_servico]],Preencher_Orcamento!$B:$D,3,FALSE)*Table1[[#This Row],[Subtotal_insumo]],"")</f>
        <v>0</v>
      </c>
    </row>
    <row r="11388" spans="1:13" x14ac:dyDescent="0.25">
      <c r="A11388" s="6">
        <v>170383</v>
      </c>
      <c r="B11388" s="126">
        <v>13</v>
      </c>
      <c r="C11388" s="133"/>
      <c r="D11388" s="134">
        <v>11021</v>
      </c>
      <c r="E11388" s="7" t="s">
        <v>175</v>
      </c>
      <c r="F11388" s="8" t="s">
        <v>170</v>
      </c>
      <c r="G11388" s="18">
        <f>IFERROR(VLOOKUP(Table1[[#This Row],[Codigo_insumo]],BD_Insumos!$B:$E,4),"")</f>
        <v>12.2156</v>
      </c>
      <c r="H11388" s="140">
        <v>0.88</v>
      </c>
      <c r="I11388" s="9"/>
      <c r="J11388" s="23">
        <f t="shared" si="177"/>
        <v>10.749728000000001</v>
      </c>
      <c r="K11388" s="22" t="str">
        <f>IF(I11388&lt;&gt;"",SUMIF(Table1[Codigo_servico],A11388,Table1[Subtotal_insumo]),"")</f>
        <v/>
      </c>
      <c r="L11388" s="18">
        <f>IF(Table1[[#This Row],[Ordem_insumos]]&lt;&gt;0,VLOOKUP(Table1[[#This Row],[Codigo_servico]],Preencher_Orcamento!$B:$D,3,FALSE)*Table1[[#This Row],[Qtde_insumo]],"")</f>
        <v>0</v>
      </c>
      <c r="M11388" s="18">
        <f>IF(Table1[[#This Row],[Ordem_insumos]]&lt;&gt;0,VLOOKUP(Table1[[#This Row],[Codigo_servico]],Preencher_Orcamento!$B:$D,3,FALSE)*Table1[[#This Row],[Subtotal_insumo]],"")</f>
        <v>0</v>
      </c>
    </row>
    <row r="11389" spans="1:13" x14ac:dyDescent="0.25">
      <c r="A11389" s="6">
        <v>170383</v>
      </c>
      <c r="B11389" s="126">
        <v>14</v>
      </c>
      <c r="C11389" s="133"/>
      <c r="D11389" s="134">
        <v>2014</v>
      </c>
      <c r="E11389" s="7" t="s">
        <v>2185</v>
      </c>
      <c r="F11389" s="8" t="s">
        <v>2140</v>
      </c>
      <c r="G11389" s="18">
        <f>IFERROR(VLOOKUP(Table1[[#This Row],[Codigo_insumo]],BD_Insumos!$B:$E,4),"")</f>
        <v>13.173665210544026</v>
      </c>
      <c r="H11389" s="140">
        <v>5.77</v>
      </c>
      <c r="I11389" s="9"/>
      <c r="J11389" s="23">
        <f t="shared" si="177"/>
        <v>76.012048264839024</v>
      </c>
      <c r="K11389" s="22" t="str">
        <f>IF(I11389&lt;&gt;"",SUMIF(Table1[Codigo_servico],A11389,Table1[Subtotal_insumo]),"")</f>
        <v/>
      </c>
      <c r="L11389" s="18">
        <f>IF(Table1[[#This Row],[Ordem_insumos]]&lt;&gt;0,VLOOKUP(Table1[[#This Row],[Codigo_servico]],Preencher_Orcamento!$B:$D,3,FALSE)*Table1[[#This Row],[Qtde_insumo]],"")</f>
        <v>0</v>
      </c>
      <c r="M11389" s="18">
        <f>IF(Table1[[#This Row],[Ordem_insumos]]&lt;&gt;0,VLOOKUP(Table1[[#This Row],[Codigo_servico]],Preencher_Orcamento!$B:$D,3,FALSE)*Table1[[#This Row],[Subtotal_insumo]],"")</f>
        <v>0</v>
      </c>
    </row>
    <row r="11390" spans="1:13" x14ac:dyDescent="0.25">
      <c r="A11390" s="6">
        <v>170383</v>
      </c>
      <c r="B11390" s="126">
        <v>15</v>
      </c>
      <c r="C11390" s="133"/>
      <c r="D11390" s="134">
        <v>11510</v>
      </c>
      <c r="E11390" s="7" t="s">
        <v>205</v>
      </c>
      <c r="F11390" s="8" t="s">
        <v>197</v>
      </c>
      <c r="G11390" s="18">
        <f>IFERROR(VLOOKUP(Table1[[#This Row],[Codigo_insumo]],BD_Insumos!$B:$E,4),"")</f>
        <v>3.2757999999999998</v>
      </c>
      <c r="H11390" s="140">
        <v>9.2200000000000006</v>
      </c>
      <c r="I11390" s="9"/>
      <c r="J11390" s="23">
        <f t="shared" si="177"/>
        <v>30.202876</v>
      </c>
      <c r="K11390" s="22" t="str">
        <f>IF(I11390&lt;&gt;"",SUMIF(Table1[Codigo_servico],A11390,Table1[Subtotal_insumo]),"")</f>
        <v/>
      </c>
      <c r="L11390" s="18">
        <f>IF(Table1[[#This Row],[Ordem_insumos]]&lt;&gt;0,VLOOKUP(Table1[[#This Row],[Codigo_servico]],Preencher_Orcamento!$B:$D,3,FALSE)*Table1[[#This Row],[Qtde_insumo]],"")</f>
        <v>0</v>
      </c>
      <c r="M11390" s="18">
        <f>IF(Table1[[#This Row],[Ordem_insumos]]&lt;&gt;0,VLOOKUP(Table1[[#This Row],[Codigo_servico]],Preencher_Orcamento!$B:$D,3,FALSE)*Table1[[#This Row],[Subtotal_insumo]],"")</f>
        <v>0</v>
      </c>
    </row>
    <row r="11391" spans="1:13" x14ac:dyDescent="0.25">
      <c r="A11391" s="6">
        <v>170383</v>
      </c>
      <c r="B11391" s="126">
        <v>16</v>
      </c>
      <c r="C11391" s="133"/>
      <c r="D11391" s="134">
        <v>10543</v>
      </c>
      <c r="E11391" s="7" t="s">
        <v>91</v>
      </c>
      <c r="F11391" s="8" t="s">
        <v>58</v>
      </c>
      <c r="G11391" s="18">
        <f>IFERROR(VLOOKUP(Table1[[#This Row],[Codigo_insumo]],BD_Insumos!$B:$E,4),"")</f>
        <v>67.283799999999999</v>
      </c>
      <c r="H11391" s="140">
        <v>0.12</v>
      </c>
      <c r="I11391" s="9"/>
      <c r="J11391" s="23">
        <f t="shared" si="177"/>
        <v>8.0740559999999988</v>
      </c>
      <c r="K11391" s="22" t="str">
        <f>IF(I11391&lt;&gt;"",SUMIF(Table1[Codigo_servico],A11391,Table1[Subtotal_insumo]),"")</f>
        <v/>
      </c>
      <c r="L11391" s="18">
        <f>IF(Table1[[#This Row],[Ordem_insumos]]&lt;&gt;0,VLOOKUP(Table1[[#This Row],[Codigo_servico]],Preencher_Orcamento!$B:$D,3,FALSE)*Table1[[#This Row],[Qtde_insumo]],"")</f>
        <v>0</v>
      </c>
      <c r="M11391" s="18">
        <f>IF(Table1[[#This Row],[Ordem_insumos]]&lt;&gt;0,VLOOKUP(Table1[[#This Row],[Codigo_servico]],Preencher_Orcamento!$B:$D,3,FALSE)*Table1[[#This Row],[Subtotal_insumo]],"")</f>
        <v>0</v>
      </c>
    </row>
    <row r="11392" spans="1:13" x14ac:dyDescent="0.25">
      <c r="A11392" s="6">
        <v>170383</v>
      </c>
      <c r="B11392" s="126">
        <v>17</v>
      </c>
      <c r="C11392" s="133"/>
      <c r="D11392" s="134">
        <v>11046</v>
      </c>
      <c r="E11392" s="7" t="s">
        <v>178</v>
      </c>
      <c r="F11392" s="8" t="s">
        <v>5</v>
      </c>
      <c r="G11392" s="18">
        <f>IFERROR(VLOOKUP(Table1[[#This Row],[Codigo_insumo]],BD_Insumos!$B:$E,4),"")</f>
        <v>2.4108999999999998</v>
      </c>
      <c r="H11392" s="140">
        <v>7.98</v>
      </c>
      <c r="I11392" s="9"/>
      <c r="J11392" s="23">
        <f t="shared" si="177"/>
        <v>19.238982</v>
      </c>
      <c r="K11392" s="22" t="str">
        <f>IF(I11392&lt;&gt;"",SUMIF(Table1[Codigo_servico],A11392,Table1[Subtotal_insumo]),"")</f>
        <v/>
      </c>
      <c r="L11392" s="18">
        <f>IF(Table1[[#This Row],[Ordem_insumos]]&lt;&gt;0,VLOOKUP(Table1[[#This Row],[Codigo_servico]],Preencher_Orcamento!$B:$D,3,FALSE)*Table1[[#This Row],[Qtde_insumo]],"")</f>
        <v>0</v>
      </c>
      <c r="M11392" s="18">
        <f>IF(Table1[[#This Row],[Ordem_insumos]]&lt;&gt;0,VLOOKUP(Table1[[#This Row],[Codigo_servico]],Preencher_Orcamento!$B:$D,3,FALSE)*Table1[[#This Row],[Subtotal_insumo]],"")</f>
        <v>0</v>
      </c>
    </row>
    <row r="11393" spans="1:13" x14ac:dyDescent="0.25">
      <c r="A11393" s="6">
        <v>170383</v>
      </c>
      <c r="B11393" s="126">
        <v>18</v>
      </c>
      <c r="C11393" s="133"/>
      <c r="D11393" s="134">
        <v>11066</v>
      </c>
      <c r="E11393" s="7" t="s">
        <v>183</v>
      </c>
      <c r="F11393" s="8" t="s">
        <v>5</v>
      </c>
      <c r="G11393" s="18">
        <f>IFERROR(VLOOKUP(Table1[[#This Row],[Codigo_insumo]],BD_Insumos!$B:$E,4),"")</f>
        <v>1.0965</v>
      </c>
      <c r="H11393" s="140">
        <v>0.82</v>
      </c>
      <c r="I11393" s="9"/>
      <c r="J11393" s="23">
        <f t="shared" si="177"/>
        <v>0.89912999999999998</v>
      </c>
      <c r="K11393" s="22" t="str">
        <f>IF(I11393&lt;&gt;"",SUMIF(Table1[Codigo_servico],A11393,Table1[Subtotal_insumo]),"")</f>
        <v/>
      </c>
      <c r="L11393" s="18">
        <f>IF(Table1[[#This Row],[Ordem_insumos]]&lt;&gt;0,VLOOKUP(Table1[[#This Row],[Codigo_servico]],Preencher_Orcamento!$B:$D,3,FALSE)*Table1[[#This Row],[Qtde_insumo]],"")</f>
        <v>0</v>
      </c>
      <c r="M11393" s="18">
        <f>IF(Table1[[#This Row],[Ordem_insumos]]&lt;&gt;0,VLOOKUP(Table1[[#This Row],[Codigo_servico]],Preencher_Orcamento!$B:$D,3,FALSE)*Table1[[#This Row],[Subtotal_insumo]],"")</f>
        <v>0</v>
      </c>
    </row>
    <row r="11394" spans="1:13" ht="26.25" x14ac:dyDescent="0.25">
      <c r="A11394" s="6">
        <v>170383</v>
      </c>
      <c r="B11394" s="126">
        <v>19</v>
      </c>
      <c r="C11394" s="133"/>
      <c r="D11394" s="134">
        <v>10645</v>
      </c>
      <c r="E11394" s="7" t="s">
        <v>155</v>
      </c>
      <c r="F11394" s="8" t="s">
        <v>58</v>
      </c>
      <c r="G11394" s="18">
        <f>IFERROR(VLOOKUP(Table1[[#This Row],[Codigo_insumo]],BD_Insumos!$B:$E,4),"")</f>
        <v>309.5095</v>
      </c>
      <c r="H11394" s="140">
        <v>7.8E-2</v>
      </c>
      <c r="I11394" s="9"/>
      <c r="J11394" s="23">
        <f t="shared" ref="J11394:J11457" si="178">IF(I11394="",G11394*H11394,"")</f>
        <v>24.141741</v>
      </c>
      <c r="K11394" s="22" t="str">
        <f>IF(I11394&lt;&gt;"",SUMIF(Table1[Codigo_servico],A11394,Table1[Subtotal_insumo]),"")</f>
        <v/>
      </c>
      <c r="L11394" s="18">
        <f>IF(Table1[[#This Row],[Ordem_insumos]]&lt;&gt;0,VLOOKUP(Table1[[#This Row],[Codigo_servico]],Preencher_Orcamento!$B:$D,3,FALSE)*Table1[[#This Row],[Qtde_insumo]],"")</f>
        <v>0</v>
      </c>
      <c r="M11394" s="18">
        <f>IF(Table1[[#This Row],[Ordem_insumos]]&lt;&gt;0,VLOOKUP(Table1[[#This Row],[Codigo_servico]],Preencher_Orcamento!$B:$D,3,FALSE)*Table1[[#This Row],[Subtotal_insumo]],"")</f>
        <v>0</v>
      </c>
    </row>
    <row r="11395" spans="1:13" ht="26.25" x14ac:dyDescent="0.25">
      <c r="A11395" s="6">
        <v>170383</v>
      </c>
      <c r="B11395" s="126">
        <v>20</v>
      </c>
      <c r="C11395" s="133"/>
      <c r="D11395" s="134">
        <v>12532</v>
      </c>
      <c r="E11395" s="7" t="s">
        <v>234</v>
      </c>
      <c r="F11395" s="8" t="s">
        <v>457</v>
      </c>
      <c r="G11395" s="18">
        <f>IFERROR(VLOOKUP(Table1[[#This Row],[Codigo_insumo]],BD_Insumos!$B:$E,4),"")</f>
        <v>1.7754000000000001</v>
      </c>
      <c r="H11395" s="140">
        <v>92</v>
      </c>
      <c r="I11395" s="9"/>
      <c r="J11395" s="23">
        <f t="shared" si="178"/>
        <v>163.33680000000001</v>
      </c>
      <c r="K11395" s="22" t="str">
        <f>IF(I11395&lt;&gt;"",SUMIF(Table1[Codigo_servico],A11395,Table1[Subtotal_insumo]),"")</f>
        <v/>
      </c>
      <c r="L11395" s="18">
        <f>IF(Table1[[#This Row],[Ordem_insumos]]&lt;&gt;0,VLOOKUP(Table1[[#This Row],[Codigo_servico]],Preencher_Orcamento!$B:$D,3,FALSE)*Table1[[#This Row],[Qtde_insumo]],"")</f>
        <v>0</v>
      </c>
      <c r="M11395" s="18">
        <f>IF(Table1[[#This Row],[Ordem_insumos]]&lt;&gt;0,VLOOKUP(Table1[[#This Row],[Codigo_servico]],Preencher_Orcamento!$B:$D,3,FALSE)*Table1[[#This Row],[Subtotal_insumo]],"")</f>
        <v>0</v>
      </c>
    </row>
    <row r="11396" spans="1:13" x14ac:dyDescent="0.25">
      <c r="A11396" s="6">
        <v>170383</v>
      </c>
      <c r="B11396" s="126">
        <v>21</v>
      </c>
      <c r="C11396" s="133"/>
      <c r="D11396" s="134">
        <v>11520</v>
      </c>
      <c r="E11396" s="7" t="s">
        <v>213</v>
      </c>
      <c r="F11396" s="8" t="s">
        <v>197</v>
      </c>
      <c r="G11396" s="18">
        <f>IFERROR(VLOOKUP(Table1[[#This Row],[Codigo_insumo]],BD_Insumos!$B:$E,4),"")</f>
        <v>3.1955</v>
      </c>
      <c r="H11396" s="140">
        <v>18.04</v>
      </c>
      <c r="I11396" s="9"/>
      <c r="J11396" s="23">
        <f t="shared" si="178"/>
        <v>57.646819999999998</v>
      </c>
      <c r="K11396" s="22" t="str">
        <f>IF(I11396&lt;&gt;"",SUMIF(Table1[Codigo_servico],A11396,Table1[Subtotal_insumo]),"")</f>
        <v/>
      </c>
      <c r="L11396" s="18">
        <f>IF(Table1[[#This Row],[Ordem_insumos]]&lt;&gt;0,VLOOKUP(Table1[[#This Row],[Codigo_servico]],Preencher_Orcamento!$B:$D,3,FALSE)*Table1[[#This Row],[Qtde_insumo]],"")</f>
        <v>0</v>
      </c>
      <c r="M11396" s="18">
        <f>IF(Table1[[#This Row],[Ordem_insumos]]&lt;&gt;0,VLOOKUP(Table1[[#This Row],[Codigo_servico]],Preencher_Orcamento!$B:$D,3,FALSE)*Table1[[#This Row],[Subtotal_insumo]],"")</f>
        <v>0</v>
      </c>
    </row>
    <row r="11397" spans="1:13" x14ac:dyDescent="0.25">
      <c r="A11397" s="6">
        <v>170383</v>
      </c>
      <c r="B11397" s="126">
        <v>22</v>
      </c>
      <c r="C11397" s="133"/>
      <c r="D11397" s="134">
        <v>17740</v>
      </c>
      <c r="E11397" s="7" t="s">
        <v>399</v>
      </c>
      <c r="F11397" s="8" t="s">
        <v>197</v>
      </c>
      <c r="G11397" s="18">
        <f>IFERROR(VLOOKUP(Table1[[#This Row],[Codigo_insumo]],BD_Insumos!$B:$E,4),"")</f>
        <v>4.9862000000000002</v>
      </c>
      <c r="H11397" s="140">
        <v>0.51</v>
      </c>
      <c r="I11397" s="9"/>
      <c r="J11397" s="23">
        <f t="shared" si="178"/>
        <v>2.5429620000000002</v>
      </c>
      <c r="K11397" s="22" t="str">
        <f>IF(I11397&lt;&gt;"",SUMIF(Table1[Codigo_servico],A11397,Table1[Subtotal_insumo]),"")</f>
        <v/>
      </c>
      <c r="L11397" s="18">
        <f>IF(Table1[[#This Row],[Ordem_insumos]]&lt;&gt;0,VLOOKUP(Table1[[#This Row],[Codigo_servico]],Preencher_Orcamento!$B:$D,3,FALSE)*Table1[[#This Row],[Qtde_insumo]],"")</f>
        <v>0</v>
      </c>
      <c r="M11397" s="18">
        <f>IF(Table1[[#This Row],[Ordem_insumos]]&lt;&gt;0,VLOOKUP(Table1[[#This Row],[Codigo_servico]],Preencher_Orcamento!$B:$D,3,FALSE)*Table1[[#This Row],[Subtotal_insumo]],"")</f>
        <v>0</v>
      </c>
    </row>
    <row r="11398" spans="1:13" x14ac:dyDescent="0.25">
      <c r="A11398" s="6">
        <v>170383</v>
      </c>
      <c r="B11398" s="126">
        <v>23</v>
      </c>
      <c r="C11398" s="133"/>
      <c r="D11398" s="134">
        <v>31505</v>
      </c>
      <c r="E11398" s="7" t="s">
        <v>670</v>
      </c>
      <c r="F11398" s="8" t="s">
        <v>170</v>
      </c>
      <c r="G11398" s="18">
        <f>IFERROR(VLOOKUP(Table1[[#This Row],[Codigo_insumo]],BD_Insumos!$B:$E,4),"")</f>
        <v>17.0107</v>
      </c>
      <c r="H11398" s="140">
        <v>7.37</v>
      </c>
      <c r="I11398" s="9"/>
      <c r="J11398" s="23">
        <f t="shared" si="178"/>
        <v>125.368859</v>
      </c>
      <c r="K11398" s="22" t="str">
        <f>IF(I11398&lt;&gt;"",SUMIF(Table1[Codigo_servico],A11398,Table1[Subtotal_insumo]),"")</f>
        <v/>
      </c>
      <c r="L11398" s="18">
        <f>IF(Table1[[#This Row],[Ordem_insumos]]&lt;&gt;0,VLOOKUP(Table1[[#This Row],[Codigo_servico]],Preencher_Orcamento!$B:$D,3,FALSE)*Table1[[#This Row],[Qtde_insumo]],"")</f>
        <v>0</v>
      </c>
      <c r="M11398" s="18">
        <f>IF(Table1[[#This Row],[Ordem_insumos]]&lt;&gt;0,VLOOKUP(Table1[[#This Row],[Codigo_servico]],Preencher_Orcamento!$B:$D,3,FALSE)*Table1[[#This Row],[Subtotal_insumo]],"")</f>
        <v>0</v>
      </c>
    </row>
    <row r="11399" spans="1:13" x14ac:dyDescent="0.25">
      <c r="A11399" s="6">
        <v>170383</v>
      </c>
      <c r="B11399" s="126">
        <v>24</v>
      </c>
      <c r="C11399" s="133"/>
      <c r="D11399" s="134">
        <v>10515</v>
      </c>
      <c r="E11399" s="7" t="s">
        <v>69</v>
      </c>
      <c r="F11399" s="8" t="s">
        <v>197</v>
      </c>
      <c r="G11399" s="18">
        <f>IFERROR(VLOOKUP(Table1[[#This Row],[Codigo_insumo]],BD_Insumos!$B:$E,4),"")</f>
        <v>1.0757000000000001</v>
      </c>
      <c r="H11399" s="140">
        <v>1.67</v>
      </c>
      <c r="I11399" s="9"/>
      <c r="J11399" s="23">
        <f t="shared" si="178"/>
        <v>1.796419</v>
      </c>
      <c r="K11399" s="22" t="str">
        <f>IF(I11399&lt;&gt;"",SUMIF(Table1[Codigo_servico],A11399,Table1[Subtotal_insumo]),"")</f>
        <v/>
      </c>
      <c r="L11399" s="18">
        <f>IF(Table1[[#This Row],[Ordem_insumos]]&lt;&gt;0,VLOOKUP(Table1[[#This Row],[Codigo_servico]],Preencher_Orcamento!$B:$D,3,FALSE)*Table1[[#This Row],[Qtde_insumo]],"")</f>
        <v>0</v>
      </c>
      <c r="M11399" s="18">
        <f>IF(Table1[[#This Row],[Ordem_insumos]]&lt;&gt;0,VLOOKUP(Table1[[#This Row],[Codigo_servico]],Preencher_Orcamento!$B:$D,3,FALSE)*Table1[[#This Row],[Subtotal_insumo]],"")</f>
        <v>0</v>
      </c>
    </row>
    <row r="11400" spans="1:13" x14ac:dyDescent="0.25">
      <c r="A11400" s="3">
        <v>170384</v>
      </c>
      <c r="B11400" s="125">
        <v>0</v>
      </c>
      <c r="C11400" s="131" t="s">
        <v>4485</v>
      </c>
      <c r="D11400" s="132"/>
      <c r="E11400" s="4"/>
      <c r="F11400" s="4"/>
      <c r="G11400" s="17" t="str">
        <f>IFERROR(VLOOKUP(Table1[[#This Row],[Codigo_insumo]],BD_Insumos!$B:$E,4),"")</f>
        <v/>
      </c>
      <c r="H11400" s="139"/>
      <c r="I11400" s="5" t="s">
        <v>457</v>
      </c>
      <c r="J11400" s="20" t="str">
        <f t="shared" si="178"/>
        <v/>
      </c>
      <c r="K11400" s="21">
        <f>IF(I11400&lt;&gt;"",SUMIF(Table1[Codigo_servico],A11400,Table1[Subtotal_insumo]),"")</f>
        <v>1446.7815629362021</v>
      </c>
      <c r="L11400" s="17" t="str">
        <f>IF(Table1[[#This Row],[Ordem_insumos]]&lt;&gt;0,VLOOKUP(Table1[[#This Row],[Codigo_servico]],Preencher_Orcamento!$B:$D,3,FALSE)*Table1[[#This Row],[Qtde_insumo]],"")</f>
        <v/>
      </c>
      <c r="M11400" s="17" t="str">
        <f>IF(Table1[[#This Row],[Ordem_insumos]]&lt;&gt;0,VLOOKUP(Table1[[#This Row],[Codigo_servico]],Preencher_Orcamento!$B:$D,3,FALSE)*Table1[[#This Row],[Subtotal_insumo]],"")</f>
        <v/>
      </c>
    </row>
    <row r="11401" spans="1:13" ht="26.25" x14ac:dyDescent="0.25">
      <c r="A11401" s="6">
        <v>170384</v>
      </c>
      <c r="B11401" s="126">
        <v>1</v>
      </c>
      <c r="C11401" s="133"/>
      <c r="D11401" s="134">
        <v>10636</v>
      </c>
      <c r="E11401" s="7" t="s">
        <v>146</v>
      </c>
      <c r="F11401" s="8" t="s">
        <v>58</v>
      </c>
      <c r="G11401" s="16">
        <f>IFERROR(VLOOKUP(Table1[[#This Row],[Codigo_insumo]],BD_Insumos!$B:$E,4),"")</f>
        <v>318.20740000000001</v>
      </c>
      <c r="H11401" s="140">
        <v>0.02</v>
      </c>
      <c r="I11401" s="9"/>
      <c r="J11401" s="22">
        <f t="shared" si="178"/>
        <v>6.3641480000000001</v>
      </c>
      <c r="K11401" s="22" t="str">
        <f>IF(I11401&lt;&gt;"",SUMIF(Table1[Codigo_servico],A11401,Table1[Subtotal_insumo]),"")</f>
        <v/>
      </c>
      <c r="L11401" s="16">
        <f>IF(Table1[[#This Row],[Ordem_insumos]]&lt;&gt;0,VLOOKUP(Table1[[#This Row],[Codigo_servico]],Preencher_Orcamento!$B:$D,3,FALSE)*Table1[[#This Row],[Qtde_insumo]],"")</f>
        <v>0</v>
      </c>
      <c r="M11401" s="16">
        <f>IF(Table1[[#This Row],[Ordem_insumos]]&lt;&gt;0,VLOOKUP(Table1[[#This Row],[Codigo_servico]],Preencher_Orcamento!$B:$D,3,FALSE)*Table1[[#This Row],[Subtotal_insumo]],"")</f>
        <v>0</v>
      </c>
    </row>
    <row r="11402" spans="1:13" x14ac:dyDescent="0.25">
      <c r="A11402" s="6">
        <v>170384</v>
      </c>
      <c r="B11402" s="126">
        <v>2</v>
      </c>
      <c r="C11402" s="133"/>
      <c r="D11402" s="134">
        <v>2050</v>
      </c>
      <c r="E11402" s="7" t="s">
        <v>2196</v>
      </c>
      <c r="F11402" s="8" t="s">
        <v>2140</v>
      </c>
      <c r="G11402" s="16">
        <f>IFERROR(VLOOKUP(Table1[[#This Row],[Codigo_insumo]],BD_Insumos!$B:$E,4),"")</f>
        <v>16.714194083227913</v>
      </c>
      <c r="H11402" s="140">
        <v>0.95</v>
      </c>
      <c r="I11402" s="9"/>
      <c r="J11402" s="22">
        <f t="shared" si="178"/>
        <v>15.878484379066515</v>
      </c>
      <c r="K11402" s="22" t="str">
        <f>IF(I11402&lt;&gt;"",SUMIF(Table1[Codigo_servico],A11402,Table1[Subtotal_insumo]),"")</f>
        <v/>
      </c>
      <c r="L11402" s="16">
        <f>IF(Table1[[#This Row],[Ordem_insumos]]&lt;&gt;0,VLOOKUP(Table1[[#This Row],[Codigo_servico]],Preencher_Orcamento!$B:$D,3,FALSE)*Table1[[#This Row],[Qtde_insumo]],"")</f>
        <v>0</v>
      </c>
      <c r="M11402" s="16">
        <f>IF(Table1[[#This Row],[Ordem_insumos]]&lt;&gt;0,VLOOKUP(Table1[[#This Row],[Codigo_servico]],Preencher_Orcamento!$B:$D,3,FALSE)*Table1[[#This Row],[Subtotal_insumo]],"")</f>
        <v>0</v>
      </c>
    </row>
    <row r="11403" spans="1:13" x14ac:dyDescent="0.25">
      <c r="A11403" s="6">
        <v>170384</v>
      </c>
      <c r="B11403" s="126">
        <v>3</v>
      </c>
      <c r="C11403" s="133"/>
      <c r="D11403" s="134">
        <v>11070</v>
      </c>
      <c r="E11403" s="7" t="s">
        <v>185</v>
      </c>
      <c r="F11403" s="8" t="s">
        <v>5</v>
      </c>
      <c r="G11403" s="16">
        <f>IFERROR(VLOOKUP(Table1[[#This Row],[Codigo_insumo]],BD_Insumos!$B:$E,4),"")</f>
        <v>4.1189999999999998</v>
      </c>
      <c r="H11403" s="140">
        <v>1.6</v>
      </c>
      <c r="I11403" s="9"/>
      <c r="J11403" s="22">
        <f t="shared" si="178"/>
        <v>6.5903999999999998</v>
      </c>
      <c r="K11403" s="22" t="str">
        <f>IF(I11403&lt;&gt;"",SUMIF(Table1[Codigo_servico],A11403,Table1[Subtotal_insumo]),"")</f>
        <v/>
      </c>
      <c r="L11403" s="16">
        <f>IF(Table1[[#This Row],[Ordem_insumos]]&lt;&gt;0,VLOOKUP(Table1[[#This Row],[Codigo_servico]],Preencher_Orcamento!$B:$D,3,FALSE)*Table1[[#This Row],[Qtde_insumo]],"")</f>
        <v>0</v>
      </c>
      <c r="M11403" s="16">
        <f>IF(Table1[[#This Row],[Ordem_insumos]]&lt;&gt;0,VLOOKUP(Table1[[#This Row],[Codigo_servico]],Preencher_Orcamento!$B:$D,3,FALSE)*Table1[[#This Row],[Subtotal_insumo]],"")</f>
        <v>0</v>
      </c>
    </row>
    <row r="11404" spans="1:13" x14ac:dyDescent="0.25">
      <c r="A11404" s="6">
        <v>170384</v>
      </c>
      <c r="B11404" s="126">
        <v>4</v>
      </c>
      <c r="C11404" s="133"/>
      <c r="D11404" s="134">
        <v>17740</v>
      </c>
      <c r="E11404" s="7" t="s">
        <v>399</v>
      </c>
      <c r="F11404" s="8" t="s">
        <v>197</v>
      </c>
      <c r="G11404" s="16">
        <f>IFERROR(VLOOKUP(Table1[[#This Row],[Codigo_insumo]],BD_Insumos!$B:$E,4),"")</f>
        <v>4.9862000000000002</v>
      </c>
      <c r="H11404" s="140">
        <v>0.2</v>
      </c>
      <c r="I11404" s="9"/>
      <c r="J11404" s="22">
        <f t="shared" si="178"/>
        <v>0.99724000000000013</v>
      </c>
      <c r="K11404" s="22" t="str">
        <f>IF(I11404&lt;&gt;"",SUMIF(Table1[Codigo_servico],A11404,Table1[Subtotal_insumo]),"")</f>
        <v/>
      </c>
      <c r="L11404" s="16">
        <f>IF(Table1[[#This Row],[Ordem_insumos]]&lt;&gt;0,VLOOKUP(Table1[[#This Row],[Codigo_servico]],Preencher_Orcamento!$B:$D,3,FALSE)*Table1[[#This Row],[Qtde_insumo]],"")</f>
        <v>0</v>
      </c>
      <c r="M11404" s="16">
        <f>IF(Table1[[#This Row],[Ordem_insumos]]&lt;&gt;0,VLOOKUP(Table1[[#This Row],[Codigo_servico]],Preencher_Orcamento!$B:$D,3,FALSE)*Table1[[#This Row],[Subtotal_insumo]],"")</f>
        <v>0</v>
      </c>
    </row>
    <row r="11405" spans="1:13" x14ac:dyDescent="0.25">
      <c r="A11405" s="6">
        <v>170384</v>
      </c>
      <c r="B11405" s="126">
        <v>5</v>
      </c>
      <c r="C11405" s="133"/>
      <c r="D11405" s="134">
        <v>11046</v>
      </c>
      <c r="E11405" s="7" t="s">
        <v>178</v>
      </c>
      <c r="F11405" s="8" t="s">
        <v>5</v>
      </c>
      <c r="G11405" s="16">
        <f>IFERROR(VLOOKUP(Table1[[#This Row],[Codigo_insumo]],BD_Insumos!$B:$E,4),"")</f>
        <v>2.4108999999999998</v>
      </c>
      <c r="H11405" s="140">
        <v>6</v>
      </c>
      <c r="I11405" s="9"/>
      <c r="J11405" s="22">
        <f t="shared" si="178"/>
        <v>14.465399999999999</v>
      </c>
      <c r="K11405" s="22" t="str">
        <f>IF(I11405&lt;&gt;"",SUMIF(Table1[Codigo_servico],A11405,Table1[Subtotal_insumo]),"")</f>
        <v/>
      </c>
      <c r="L11405" s="16">
        <f>IF(Table1[[#This Row],[Ordem_insumos]]&lt;&gt;0,VLOOKUP(Table1[[#This Row],[Codigo_servico]],Preencher_Orcamento!$B:$D,3,FALSE)*Table1[[#This Row],[Qtde_insumo]],"")</f>
        <v>0</v>
      </c>
      <c r="M11405" s="16">
        <f>IF(Table1[[#This Row],[Ordem_insumos]]&lt;&gt;0,VLOOKUP(Table1[[#This Row],[Codigo_servico]],Preencher_Orcamento!$B:$D,3,FALSE)*Table1[[#This Row],[Subtotal_insumo]],"")</f>
        <v>0</v>
      </c>
    </row>
    <row r="11406" spans="1:13" x14ac:dyDescent="0.25">
      <c r="A11406" s="6">
        <v>170384</v>
      </c>
      <c r="B11406" s="126">
        <v>6</v>
      </c>
      <c r="C11406" s="133"/>
      <c r="D11406" s="134">
        <v>33020</v>
      </c>
      <c r="E11406" s="7" t="s">
        <v>681</v>
      </c>
      <c r="F11406" s="8" t="s">
        <v>5</v>
      </c>
      <c r="G11406" s="16">
        <f>IFERROR(VLOOKUP(Table1[[#This Row],[Codigo_insumo]],BD_Insumos!$B:$E,4),"")</f>
        <v>4.0392999999999999</v>
      </c>
      <c r="H11406" s="140">
        <v>6.86</v>
      </c>
      <c r="I11406" s="9"/>
      <c r="J11406" s="22">
        <f t="shared" si="178"/>
        <v>27.709598</v>
      </c>
      <c r="K11406" s="22" t="str">
        <f>IF(I11406&lt;&gt;"",SUMIF(Table1[Codigo_servico],A11406,Table1[Subtotal_insumo]),"")</f>
        <v/>
      </c>
      <c r="L11406" s="16">
        <f>IF(Table1[[#This Row],[Ordem_insumos]]&lt;&gt;0,VLOOKUP(Table1[[#This Row],[Codigo_servico]],Preencher_Orcamento!$B:$D,3,FALSE)*Table1[[#This Row],[Qtde_insumo]],"")</f>
        <v>0</v>
      </c>
      <c r="M11406" s="16">
        <f>IF(Table1[[#This Row],[Ordem_insumos]]&lt;&gt;0,VLOOKUP(Table1[[#This Row],[Codigo_servico]],Preencher_Orcamento!$B:$D,3,FALSE)*Table1[[#This Row],[Subtotal_insumo]],"")</f>
        <v>0</v>
      </c>
    </row>
    <row r="11407" spans="1:13" x14ac:dyDescent="0.25">
      <c r="A11407" s="6">
        <v>170384</v>
      </c>
      <c r="B11407" s="126">
        <v>7</v>
      </c>
      <c r="C11407" s="133"/>
      <c r="D11407" s="134">
        <v>11021</v>
      </c>
      <c r="E11407" s="7" t="s">
        <v>175</v>
      </c>
      <c r="F11407" s="8" t="s">
        <v>170</v>
      </c>
      <c r="G11407" s="16">
        <f>IFERROR(VLOOKUP(Table1[[#This Row],[Codigo_insumo]],BD_Insumos!$B:$E,4),"")</f>
        <v>12.2156</v>
      </c>
      <c r="H11407" s="140">
        <v>0.66</v>
      </c>
      <c r="I11407" s="9"/>
      <c r="J11407" s="22">
        <f t="shared" si="178"/>
        <v>8.0622959999999999</v>
      </c>
      <c r="K11407" s="22" t="str">
        <f>IF(I11407&lt;&gt;"",SUMIF(Table1[Codigo_servico],A11407,Table1[Subtotal_insumo]),"")</f>
        <v/>
      </c>
      <c r="L11407" s="16">
        <f>IF(Table1[[#This Row],[Ordem_insumos]]&lt;&gt;0,VLOOKUP(Table1[[#This Row],[Codigo_servico]],Preencher_Orcamento!$B:$D,3,FALSE)*Table1[[#This Row],[Qtde_insumo]],"")</f>
        <v>0</v>
      </c>
      <c r="M11407" s="16">
        <f>IF(Table1[[#This Row],[Ordem_insumos]]&lt;&gt;0,VLOOKUP(Table1[[#This Row],[Codigo_servico]],Preencher_Orcamento!$B:$D,3,FALSE)*Table1[[#This Row],[Subtotal_insumo]],"")</f>
        <v>0</v>
      </c>
    </row>
    <row r="11408" spans="1:13" x14ac:dyDescent="0.25">
      <c r="A11408" s="6">
        <v>170384</v>
      </c>
      <c r="B11408" s="126">
        <v>8</v>
      </c>
      <c r="C11408" s="133"/>
      <c r="D11408" s="134">
        <v>10543</v>
      </c>
      <c r="E11408" s="7" t="s">
        <v>91</v>
      </c>
      <c r="F11408" s="8" t="s">
        <v>58</v>
      </c>
      <c r="G11408" s="18">
        <f>IFERROR(VLOOKUP(Table1[[#This Row],[Codigo_insumo]],BD_Insumos!$B:$E,4),"")</f>
        <v>67.283799999999999</v>
      </c>
      <c r="H11408" s="140">
        <v>0.12</v>
      </c>
      <c r="I11408" s="9"/>
      <c r="J11408" s="23">
        <f t="shared" si="178"/>
        <v>8.0740559999999988</v>
      </c>
      <c r="K11408" s="22" t="str">
        <f>IF(I11408&lt;&gt;"",SUMIF(Table1[Codigo_servico],A11408,Table1[Subtotal_insumo]),"")</f>
        <v/>
      </c>
      <c r="L11408" s="18">
        <f>IF(Table1[[#This Row],[Ordem_insumos]]&lt;&gt;0,VLOOKUP(Table1[[#This Row],[Codigo_servico]],Preencher_Orcamento!$B:$D,3,FALSE)*Table1[[#This Row],[Qtde_insumo]],"")</f>
        <v>0</v>
      </c>
      <c r="M11408" s="18">
        <f>IF(Table1[[#This Row],[Ordem_insumos]]&lt;&gt;0,VLOOKUP(Table1[[#This Row],[Codigo_servico]],Preencher_Orcamento!$B:$D,3,FALSE)*Table1[[#This Row],[Subtotal_insumo]],"")</f>
        <v>0</v>
      </c>
    </row>
    <row r="11409" spans="1:13" x14ac:dyDescent="0.25">
      <c r="A11409" s="6">
        <v>170384</v>
      </c>
      <c r="B11409" s="126">
        <v>9</v>
      </c>
      <c r="C11409" s="133"/>
      <c r="D11409" s="134">
        <v>10515</v>
      </c>
      <c r="E11409" s="7" t="s">
        <v>69</v>
      </c>
      <c r="F11409" s="8" t="s">
        <v>197</v>
      </c>
      <c r="G11409" s="18">
        <f>IFERROR(VLOOKUP(Table1[[#This Row],[Codigo_insumo]],BD_Insumos!$B:$E,4),"")</f>
        <v>1.0757000000000001</v>
      </c>
      <c r="H11409" s="140">
        <v>0.66</v>
      </c>
      <c r="I11409" s="9"/>
      <c r="J11409" s="23">
        <f t="shared" si="178"/>
        <v>0.70996200000000009</v>
      </c>
      <c r="K11409" s="22" t="str">
        <f>IF(I11409&lt;&gt;"",SUMIF(Table1[Codigo_servico],A11409,Table1[Subtotal_insumo]),"")</f>
        <v/>
      </c>
      <c r="L11409" s="18">
        <f>IF(Table1[[#This Row],[Ordem_insumos]]&lt;&gt;0,VLOOKUP(Table1[[#This Row],[Codigo_servico]],Preencher_Orcamento!$B:$D,3,FALSE)*Table1[[#This Row],[Qtde_insumo]],"")</f>
        <v>0</v>
      </c>
      <c r="M11409" s="18">
        <f>IF(Table1[[#This Row],[Ordem_insumos]]&lt;&gt;0,VLOOKUP(Table1[[#This Row],[Codigo_servico]],Preencher_Orcamento!$B:$D,3,FALSE)*Table1[[#This Row],[Subtotal_insumo]],"")</f>
        <v>0</v>
      </c>
    </row>
    <row r="11410" spans="1:13" x14ac:dyDescent="0.25">
      <c r="A11410" s="6">
        <v>170384</v>
      </c>
      <c r="B11410" s="126">
        <v>10</v>
      </c>
      <c r="C11410" s="133"/>
      <c r="D11410" s="134">
        <v>2014</v>
      </c>
      <c r="E11410" s="7" t="s">
        <v>2185</v>
      </c>
      <c r="F11410" s="8" t="s">
        <v>2140</v>
      </c>
      <c r="G11410" s="18">
        <f>IFERROR(VLOOKUP(Table1[[#This Row],[Codigo_insumo]],BD_Insumos!$B:$E,4),"")</f>
        <v>13.173665210544026</v>
      </c>
      <c r="H11410" s="140">
        <v>4.63</v>
      </c>
      <c r="I11410" s="9"/>
      <c r="J11410" s="23">
        <f t="shared" si="178"/>
        <v>60.994069924818838</v>
      </c>
      <c r="K11410" s="22" t="str">
        <f>IF(I11410&lt;&gt;"",SUMIF(Table1[Codigo_servico],A11410,Table1[Subtotal_insumo]),"")</f>
        <v/>
      </c>
      <c r="L11410" s="18">
        <f>IF(Table1[[#This Row],[Ordem_insumos]]&lt;&gt;0,VLOOKUP(Table1[[#This Row],[Codigo_servico]],Preencher_Orcamento!$B:$D,3,FALSE)*Table1[[#This Row],[Qtde_insumo]],"")</f>
        <v>0</v>
      </c>
      <c r="M11410" s="18">
        <f>IF(Table1[[#This Row],[Ordem_insumos]]&lt;&gt;0,VLOOKUP(Table1[[#This Row],[Codigo_servico]],Preencher_Orcamento!$B:$D,3,FALSE)*Table1[[#This Row],[Subtotal_insumo]],"")</f>
        <v>0</v>
      </c>
    </row>
    <row r="11411" spans="1:13" x14ac:dyDescent="0.25">
      <c r="A11411" s="6">
        <v>170384</v>
      </c>
      <c r="B11411" s="126">
        <v>11</v>
      </c>
      <c r="C11411" s="133"/>
      <c r="D11411" s="134">
        <v>2013</v>
      </c>
      <c r="E11411" s="7" t="s">
        <v>2184</v>
      </c>
      <c r="F11411" s="8" t="s">
        <v>2140</v>
      </c>
      <c r="G11411" s="18">
        <f>IFERROR(VLOOKUP(Table1[[#This Row],[Codigo_insumo]],BD_Insumos!$B:$E,4),"")</f>
        <v>15.756939025755017</v>
      </c>
      <c r="H11411" s="140">
        <v>4.63</v>
      </c>
      <c r="I11411" s="9"/>
      <c r="J11411" s="23">
        <f t="shared" si="178"/>
        <v>72.954627689245726</v>
      </c>
      <c r="K11411" s="22" t="str">
        <f>IF(I11411&lt;&gt;"",SUMIF(Table1[Codigo_servico],A11411,Table1[Subtotal_insumo]),"")</f>
        <v/>
      </c>
      <c r="L11411" s="18">
        <f>IF(Table1[[#This Row],[Ordem_insumos]]&lt;&gt;0,VLOOKUP(Table1[[#This Row],[Codigo_servico]],Preencher_Orcamento!$B:$D,3,FALSE)*Table1[[#This Row],[Qtde_insumo]],"")</f>
        <v>0</v>
      </c>
      <c r="M11411" s="18">
        <f>IF(Table1[[#This Row],[Ordem_insumos]]&lt;&gt;0,VLOOKUP(Table1[[#This Row],[Codigo_servico]],Preencher_Orcamento!$B:$D,3,FALSE)*Table1[[#This Row],[Subtotal_insumo]],"")</f>
        <v>0</v>
      </c>
    </row>
    <row r="11412" spans="1:13" ht="26.25" x14ac:dyDescent="0.25">
      <c r="A11412" s="6">
        <v>170384</v>
      </c>
      <c r="B11412" s="126">
        <v>12</v>
      </c>
      <c r="C11412" s="133"/>
      <c r="D11412" s="134">
        <v>10561</v>
      </c>
      <c r="E11412" s="7" t="s">
        <v>103</v>
      </c>
      <c r="F11412" s="8" t="s">
        <v>197</v>
      </c>
      <c r="G11412" s="18">
        <f>IFERROR(VLOOKUP(Table1[[#This Row],[Codigo_insumo]],BD_Insumos!$B:$E,4),"")</f>
        <v>0.38740000000000002</v>
      </c>
      <c r="H11412" s="140">
        <v>15.57</v>
      </c>
      <c r="I11412" s="9"/>
      <c r="J11412" s="23">
        <f t="shared" si="178"/>
        <v>6.0318180000000003</v>
      </c>
      <c r="K11412" s="22" t="str">
        <f>IF(I11412&lt;&gt;"",SUMIF(Table1[Codigo_servico],A11412,Table1[Subtotal_insumo]),"")</f>
        <v/>
      </c>
      <c r="L11412" s="18">
        <f>IF(Table1[[#This Row],[Ordem_insumos]]&lt;&gt;0,VLOOKUP(Table1[[#This Row],[Codigo_servico]],Preencher_Orcamento!$B:$D,3,FALSE)*Table1[[#This Row],[Qtde_insumo]],"")</f>
        <v>0</v>
      </c>
      <c r="M11412" s="18">
        <f>IF(Table1[[#This Row],[Ordem_insumos]]&lt;&gt;0,VLOOKUP(Table1[[#This Row],[Codigo_servico]],Preencher_Orcamento!$B:$D,3,FALSE)*Table1[[#This Row],[Subtotal_insumo]],"")</f>
        <v>0</v>
      </c>
    </row>
    <row r="11413" spans="1:13" x14ac:dyDescent="0.25">
      <c r="A11413" s="6">
        <v>170384</v>
      </c>
      <c r="B11413" s="126">
        <v>13</v>
      </c>
      <c r="C11413" s="133"/>
      <c r="D11413" s="134">
        <v>2015</v>
      </c>
      <c r="E11413" s="7" t="s">
        <v>2186</v>
      </c>
      <c r="F11413" s="8" t="s">
        <v>2140</v>
      </c>
      <c r="G11413" s="18">
        <f>IFERROR(VLOOKUP(Table1[[#This Row],[Codigo_insumo]],BD_Insumos!$B:$E,4),"")</f>
        <v>16.259414142106937</v>
      </c>
      <c r="H11413" s="140">
        <v>1.06</v>
      </c>
      <c r="I11413" s="9"/>
      <c r="J11413" s="23">
        <f t="shared" si="178"/>
        <v>17.234978990633355</v>
      </c>
      <c r="K11413" s="22" t="str">
        <f>IF(I11413&lt;&gt;"",SUMIF(Table1[Codigo_servico],A11413,Table1[Subtotal_insumo]),"")</f>
        <v/>
      </c>
      <c r="L11413" s="18">
        <f>IF(Table1[[#This Row],[Ordem_insumos]]&lt;&gt;0,VLOOKUP(Table1[[#This Row],[Codigo_servico]],Preencher_Orcamento!$B:$D,3,FALSE)*Table1[[#This Row],[Qtde_insumo]],"")</f>
        <v>0</v>
      </c>
      <c r="M11413" s="18">
        <f>IF(Table1[[#This Row],[Ordem_insumos]]&lt;&gt;0,VLOOKUP(Table1[[#This Row],[Codigo_servico]],Preencher_Orcamento!$B:$D,3,FALSE)*Table1[[#This Row],[Subtotal_insumo]],"")</f>
        <v>0</v>
      </c>
    </row>
    <row r="11414" spans="1:13" ht="26.25" x14ac:dyDescent="0.25">
      <c r="A11414" s="6">
        <v>170384</v>
      </c>
      <c r="B11414" s="126">
        <v>14</v>
      </c>
      <c r="C11414" s="133"/>
      <c r="D11414" s="134">
        <v>10645</v>
      </c>
      <c r="E11414" s="7" t="s">
        <v>155</v>
      </c>
      <c r="F11414" s="8" t="s">
        <v>58</v>
      </c>
      <c r="G11414" s="18">
        <f>IFERROR(VLOOKUP(Table1[[#This Row],[Codigo_insumo]],BD_Insumos!$B:$E,4),"")</f>
        <v>309.5095</v>
      </c>
      <c r="H11414" s="140">
        <v>1.4999999999999999E-2</v>
      </c>
      <c r="I11414" s="9"/>
      <c r="J11414" s="23">
        <f t="shared" si="178"/>
        <v>4.6426425</v>
      </c>
      <c r="K11414" s="22" t="str">
        <f>IF(I11414&lt;&gt;"",SUMIF(Table1[Codigo_servico],A11414,Table1[Subtotal_insumo]),"")</f>
        <v/>
      </c>
      <c r="L11414" s="18">
        <f>IF(Table1[[#This Row],[Ordem_insumos]]&lt;&gt;0,VLOOKUP(Table1[[#This Row],[Codigo_servico]],Preencher_Orcamento!$B:$D,3,FALSE)*Table1[[#This Row],[Qtde_insumo]],"")</f>
        <v>0</v>
      </c>
      <c r="M11414" s="18">
        <f>IF(Table1[[#This Row],[Ordem_insumos]]&lt;&gt;0,VLOOKUP(Table1[[#This Row],[Codigo_servico]],Preencher_Orcamento!$B:$D,3,FALSE)*Table1[[#This Row],[Subtotal_insumo]],"")</f>
        <v>0</v>
      </c>
    </row>
    <row r="11415" spans="1:13" x14ac:dyDescent="0.25">
      <c r="A11415" s="6">
        <v>170384</v>
      </c>
      <c r="B11415" s="126">
        <v>15</v>
      </c>
      <c r="C11415" s="133"/>
      <c r="D11415" s="134">
        <v>2099</v>
      </c>
      <c r="E11415" s="7" t="s">
        <v>2205</v>
      </c>
      <c r="F11415" s="8" t="s">
        <v>2140</v>
      </c>
      <c r="G11415" s="18">
        <f>IFERROR(VLOOKUP(Table1[[#This Row],[Codigo_insumo]],BD_Insumos!$B:$E,4),"")</f>
        <v>12.627877718847255</v>
      </c>
      <c r="H11415" s="140">
        <v>18.95</v>
      </c>
      <c r="I11415" s="9"/>
      <c r="J11415" s="23">
        <f t="shared" si="178"/>
        <v>239.29828277215549</v>
      </c>
      <c r="K11415" s="22" t="str">
        <f>IF(I11415&lt;&gt;"",SUMIF(Table1[Codigo_servico],A11415,Table1[Subtotal_insumo]),"")</f>
        <v/>
      </c>
      <c r="L11415" s="18">
        <f>IF(Table1[[#This Row],[Ordem_insumos]]&lt;&gt;0,VLOOKUP(Table1[[#This Row],[Codigo_servico]],Preencher_Orcamento!$B:$D,3,FALSE)*Table1[[#This Row],[Qtde_insumo]],"")</f>
        <v>0</v>
      </c>
      <c r="M11415" s="18">
        <f>IF(Table1[[#This Row],[Ordem_insumos]]&lt;&gt;0,VLOOKUP(Table1[[#This Row],[Codigo_servico]],Preencher_Orcamento!$B:$D,3,FALSE)*Table1[[#This Row],[Subtotal_insumo]],"")</f>
        <v>0</v>
      </c>
    </row>
    <row r="11416" spans="1:13" x14ac:dyDescent="0.25">
      <c r="A11416" s="6">
        <v>170384</v>
      </c>
      <c r="B11416" s="126">
        <v>16</v>
      </c>
      <c r="C11416" s="133"/>
      <c r="D11416" s="134">
        <v>10613</v>
      </c>
      <c r="E11416" s="7" t="s">
        <v>123</v>
      </c>
      <c r="F11416" s="8" t="s">
        <v>58</v>
      </c>
      <c r="G11416" s="18">
        <f>IFERROR(VLOOKUP(Table1[[#This Row],[Codigo_insumo]],BD_Insumos!$B:$E,4),"")</f>
        <v>250.2988</v>
      </c>
      <c r="H11416" s="140">
        <v>0.28000000000000003</v>
      </c>
      <c r="I11416" s="9"/>
      <c r="J11416" s="23">
        <f t="shared" si="178"/>
        <v>70.083664000000013</v>
      </c>
      <c r="K11416" s="22" t="str">
        <f>IF(I11416&lt;&gt;"",SUMIF(Table1[Codigo_servico],A11416,Table1[Subtotal_insumo]),"")</f>
        <v/>
      </c>
      <c r="L11416" s="18">
        <f>IF(Table1[[#This Row],[Ordem_insumos]]&lt;&gt;0,VLOOKUP(Table1[[#This Row],[Codigo_servico]],Preencher_Orcamento!$B:$D,3,FALSE)*Table1[[#This Row],[Qtde_insumo]],"")</f>
        <v>0</v>
      </c>
      <c r="M11416" s="18">
        <f>IF(Table1[[#This Row],[Ordem_insumos]]&lt;&gt;0,VLOOKUP(Table1[[#This Row],[Codigo_servico]],Preencher_Orcamento!$B:$D,3,FALSE)*Table1[[#This Row],[Subtotal_insumo]],"")</f>
        <v>0</v>
      </c>
    </row>
    <row r="11417" spans="1:13" x14ac:dyDescent="0.25">
      <c r="A11417" s="6">
        <v>170384</v>
      </c>
      <c r="B11417" s="126">
        <v>17</v>
      </c>
      <c r="C11417" s="133"/>
      <c r="D11417" s="134">
        <v>2020</v>
      </c>
      <c r="E11417" s="7" t="s">
        <v>2188</v>
      </c>
      <c r="F11417" s="8" t="s">
        <v>2140</v>
      </c>
      <c r="G11417" s="18">
        <f>IFERROR(VLOOKUP(Table1[[#This Row],[Codigo_insumo]],BD_Insumos!$B:$E,4),"")</f>
        <v>15.860837164231068</v>
      </c>
      <c r="H11417" s="140">
        <v>12.91</v>
      </c>
      <c r="I11417" s="9"/>
      <c r="J11417" s="23">
        <f t="shared" si="178"/>
        <v>204.76340779022308</v>
      </c>
      <c r="K11417" s="22" t="str">
        <f>IF(I11417&lt;&gt;"",SUMIF(Table1[Codigo_servico],A11417,Table1[Subtotal_insumo]),"")</f>
        <v/>
      </c>
      <c r="L11417" s="18">
        <f>IF(Table1[[#This Row],[Ordem_insumos]]&lt;&gt;0,VLOOKUP(Table1[[#This Row],[Codigo_servico]],Preencher_Orcamento!$B:$D,3,FALSE)*Table1[[#This Row],[Qtde_insumo]],"")</f>
        <v>0</v>
      </c>
      <c r="M11417" s="18">
        <f>IF(Table1[[#This Row],[Ordem_insumos]]&lt;&gt;0,VLOOKUP(Table1[[#This Row],[Codigo_servico]],Preencher_Orcamento!$B:$D,3,FALSE)*Table1[[#This Row],[Subtotal_insumo]],"")</f>
        <v>0</v>
      </c>
    </row>
    <row r="11418" spans="1:13" x14ac:dyDescent="0.25">
      <c r="A11418" s="6">
        <v>170384</v>
      </c>
      <c r="B11418" s="126">
        <v>18</v>
      </c>
      <c r="C11418" s="133"/>
      <c r="D11418" s="134">
        <v>31505</v>
      </c>
      <c r="E11418" s="7" t="s">
        <v>670</v>
      </c>
      <c r="F11418" s="8" t="s">
        <v>170</v>
      </c>
      <c r="G11418" s="18">
        <f>IFERROR(VLOOKUP(Table1[[#This Row],[Codigo_insumo]],BD_Insumos!$B:$E,4),"")</f>
        <v>17.0107</v>
      </c>
      <c r="H11418" s="140">
        <v>2.78</v>
      </c>
      <c r="I11418" s="9"/>
      <c r="J11418" s="23">
        <f t="shared" si="178"/>
        <v>47.289745999999994</v>
      </c>
      <c r="K11418" s="22" t="str">
        <f>IF(I11418&lt;&gt;"",SUMIF(Table1[Codigo_servico],A11418,Table1[Subtotal_insumo]),"")</f>
        <v/>
      </c>
      <c r="L11418" s="18">
        <f>IF(Table1[[#This Row],[Ordem_insumos]]&lt;&gt;0,VLOOKUP(Table1[[#This Row],[Codigo_servico]],Preencher_Orcamento!$B:$D,3,FALSE)*Table1[[#This Row],[Qtde_insumo]],"")</f>
        <v>0</v>
      </c>
      <c r="M11418" s="18">
        <f>IF(Table1[[#This Row],[Ordem_insumos]]&lt;&gt;0,VLOOKUP(Table1[[#This Row],[Codigo_servico]],Preencher_Orcamento!$B:$D,3,FALSE)*Table1[[#This Row],[Subtotal_insumo]],"")</f>
        <v>0</v>
      </c>
    </row>
    <row r="11419" spans="1:13" ht="26.25" x14ac:dyDescent="0.25">
      <c r="A11419" s="6">
        <v>170384</v>
      </c>
      <c r="B11419" s="126">
        <v>19</v>
      </c>
      <c r="C11419" s="133"/>
      <c r="D11419" s="134">
        <v>10648</v>
      </c>
      <c r="E11419" s="7" t="s">
        <v>158</v>
      </c>
      <c r="F11419" s="8" t="s">
        <v>58</v>
      </c>
      <c r="G11419" s="18">
        <f>IFERROR(VLOOKUP(Table1[[#This Row],[Codigo_insumo]],BD_Insumos!$B:$E,4),"")</f>
        <v>359.69349999999997</v>
      </c>
      <c r="H11419" s="140">
        <v>2.3E-2</v>
      </c>
      <c r="I11419" s="9"/>
      <c r="J11419" s="23">
        <f t="shared" si="178"/>
        <v>8.2729504999999985</v>
      </c>
      <c r="K11419" s="22" t="str">
        <f>IF(I11419&lt;&gt;"",SUMIF(Table1[Codigo_servico],A11419,Table1[Subtotal_insumo]),"")</f>
        <v/>
      </c>
      <c r="L11419" s="18">
        <f>IF(Table1[[#This Row],[Ordem_insumos]]&lt;&gt;0,VLOOKUP(Table1[[#This Row],[Codigo_servico]],Preencher_Orcamento!$B:$D,3,FALSE)*Table1[[#This Row],[Qtde_insumo]],"")</f>
        <v>0</v>
      </c>
      <c r="M11419" s="18">
        <f>IF(Table1[[#This Row],[Ordem_insumos]]&lt;&gt;0,VLOOKUP(Table1[[#This Row],[Codigo_servico]],Preencher_Orcamento!$B:$D,3,FALSE)*Table1[[#This Row],[Subtotal_insumo]],"")</f>
        <v>0</v>
      </c>
    </row>
    <row r="11420" spans="1:13" ht="26.25" x14ac:dyDescent="0.25">
      <c r="A11420" s="6">
        <v>170384</v>
      </c>
      <c r="B11420" s="126">
        <v>20</v>
      </c>
      <c r="C11420" s="133"/>
      <c r="D11420" s="134">
        <v>30592</v>
      </c>
      <c r="E11420" s="7" t="s">
        <v>596</v>
      </c>
      <c r="F11420" s="8" t="s">
        <v>170</v>
      </c>
      <c r="G11420" s="18">
        <f>IFERROR(VLOOKUP(Table1[[#This Row],[Codigo_insumo]],BD_Insumos!$B:$E,4),"")</f>
        <v>46.378100000000003</v>
      </c>
      <c r="H11420" s="140">
        <v>1.61</v>
      </c>
      <c r="I11420" s="9"/>
      <c r="J11420" s="23">
        <f t="shared" si="178"/>
        <v>74.668741000000011</v>
      </c>
      <c r="K11420" s="22" t="str">
        <f>IF(I11420&lt;&gt;"",SUMIF(Table1[Codigo_servico],A11420,Table1[Subtotal_insumo]),"")</f>
        <v/>
      </c>
      <c r="L11420" s="18">
        <f>IF(Table1[[#This Row],[Ordem_insumos]]&lt;&gt;0,VLOOKUP(Table1[[#This Row],[Codigo_servico]],Preencher_Orcamento!$B:$D,3,FALSE)*Table1[[#This Row],[Qtde_insumo]],"")</f>
        <v>0</v>
      </c>
      <c r="M11420" s="18">
        <f>IF(Table1[[#This Row],[Ordem_insumos]]&lt;&gt;0,VLOOKUP(Table1[[#This Row],[Codigo_servico]],Preencher_Orcamento!$B:$D,3,FALSE)*Table1[[#This Row],[Subtotal_insumo]],"")</f>
        <v>0</v>
      </c>
    </row>
    <row r="11421" spans="1:13" x14ac:dyDescent="0.25">
      <c r="A11421" s="6">
        <v>170384</v>
      </c>
      <c r="B11421" s="126">
        <v>21</v>
      </c>
      <c r="C11421" s="133"/>
      <c r="D11421" s="134">
        <v>11066</v>
      </c>
      <c r="E11421" s="7" t="s">
        <v>183</v>
      </c>
      <c r="F11421" s="8" t="s">
        <v>5</v>
      </c>
      <c r="G11421" s="18">
        <f>IFERROR(VLOOKUP(Table1[[#This Row],[Codigo_insumo]],BD_Insumos!$B:$E,4),"")</f>
        <v>1.0965</v>
      </c>
      <c r="H11421" s="140">
        <v>1.1399999999999999</v>
      </c>
      <c r="I11421" s="9"/>
      <c r="J11421" s="23">
        <f t="shared" si="178"/>
        <v>1.2500099999999998</v>
      </c>
      <c r="K11421" s="22" t="str">
        <f>IF(I11421&lt;&gt;"",SUMIF(Table1[Codigo_servico],A11421,Table1[Subtotal_insumo]),"")</f>
        <v/>
      </c>
      <c r="L11421" s="18">
        <f>IF(Table1[[#This Row],[Ordem_insumos]]&lt;&gt;0,VLOOKUP(Table1[[#This Row],[Codigo_servico]],Preencher_Orcamento!$B:$D,3,FALSE)*Table1[[#This Row],[Qtde_insumo]],"")</f>
        <v>0</v>
      </c>
      <c r="M11421" s="18">
        <f>IF(Table1[[#This Row],[Ordem_insumos]]&lt;&gt;0,VLOOKUP(Table1[[#This Row],[Codigo_servico]],Preencher_Orcamento!$B:$D,3,FALSE)*Table1[[#This Row],[Subtotal_insumo]],"")</f>
        <v>0</v>
      </c>
    </row>
    <row r="11422" spans="1:13" x14ac:dyDescent="0.25">
      <c r="A11422" s="6">
        <v>170384</v>
      </c>
      <c r="B11422" s="126">
        <v>22</v>
      </c>
      <c r="C11422" s="133"/>
      <c r="D11422" s="134">
        <v>30542</v>
      </c>
      <c r="E11422" s="7" t="s">
        <v>574</v>
      </c>
      <c r="F11422" s="8" t="s">
        <v>197</v>
      </c>
      <c r="G11422" s="18">
        <f>IFERROR(VLOOKUP(Table1[[#This Row],[Codigo_insumo]],BD_Insumos!$B:$E,4),"")</f>
        <v>6.2305000000000001</v>
      </c>
      <c r="H11422" s="140">
        <v>61.02</v>
      </c>
      <c r="I11422" s="9"/>
      <c r="J11422" s="23">
        <f t="shared" si="178"/>
        <v>380.18511000000001</v>
      </c>
      <c r="K11422" s="22" t="str">
        <f>IF(I11422&lt;&gt;"",SUMIF(Table1[Codigo_servico],A11422,Table1[Subtotal_insumo]),"")</f>
        <v/>
      </c>
      <c r="L11422" s="18">
        <f>IF(Table1[[#This Row],[Ordem_insumos]]&lt;&gt;0,VLOOKUP(Table1[[#This Row],[Codigo_servico]],Preencher_Orcamento!$B:$D,3,FALSE)*Table1[[#This Row],[Qtde_insumo]],"")</f>
        <v>0</v>
      </c>
      <c r="M11422" s="18">
        <f>IF(Table1[[#This Row],[Ordem_insumos]]&lt;&gt;0,VLOOKUP(Table1[[#This Row],[Codigo_servico]],Preencher_Orcamento!$B:$D,3,FALSE)*Table1[[#This Row],[Subtotal_insumo]],"")</f>
        <v>0</v>
      </c>
    </row>
    <row r="11423" spans="1:13" ht="26.25" x14ac:dyDescent="0.25">
      <c r="A11423" s="6">
        <v>170384</v>
      </c>
      <c r="B11423" s="126">
        <v>23</v>
      </c>
      <c r="C11423" s="133"/>
      <c r="D11423" s="134">
        <v>30595</v>
      </c>
      <c r="E11423" s="7" t="s">
        <v>598</v>
      </c>
      <c r="F11423" s="8" t="s">
        <v>197</v>
      </c>
      <c r="G11423" s="18">
        <f>IFERROR(VLOOKUP(Table1[[#This Row],[Codigo_insumo]],BD_Insumos!$B:$E,4),"")</f>
        <v>3.2837000000000001</v>
      </c>
      <c r="H11423" s="140">
        <v>24.49</v>
      </c>
      <c r="I11423" s="9"/>
      <c r="J11423" s="23">
        <f t="shared" si="178"/>
        <v>80.417812999999995</v>
      </c>
      <c r="K11423" s="22" t="str">
        <f>IF(I11423&lt;&gt;"",SUMIF(Table1[Codigo_servico],A11423,Table1[Subtotal_insumo]),"")</f>
        <v/>
      </c>
      <c r="L11423" s="18">
        <f>IF(Table1[[#This Row],[Ordem_insumos]]&lt;&gt;0,VLOOKUP(Table1[[#This Row],[Codigo_servico]],Preencher_Orcamento!$B:$D,3,FALSE)*Table1[[#This Row],[Qtde_insumo]],"")</f>
        <v>0</v>
      </c>
      <c r="M11423" s="18">
        <f>IF(Table1[[#This Row],[Ordem_insumos]]&lt;&gt;0,VLOOKUP(Table1[[#This Row],[Codigo_servico]],Preencher_Orcamento!$B:$D,3,FALSE)*Table1[[#This Row],[Subtotal_insumo]],"")</f>
        <v>0</v>
      </c>
    </row>
    <row r="11424" spans="1:13" x14ac:dyDescent="0.25">
      <c r="A11424" s="6">
        <v>170384</v>
      </c>
      <c r="B11424" s="126">
        <v>24</v>
      </c>
      <c r="C11424" s="133"/>
      <c r="D11424" s="134">
        <v>17515</v>
      </c>
      <c r="E11424" s="7" t="s">
        <v>383</v>
      </c>
      <c r="F11424" s="8" t="s">
        <v>197</v>
      </c>
      <c r="G11424" s="18">
        <f>IFERROR(VLOOKUP(Table1[[#This Row],[Codigo_insumo]],BD_Insumos!$B:$E,4),"")</f>
        <v>5.5275999999999996</v>
      </c>
      <c r="H11424" s="140">
        <v>0.51</v>
      </c>
      <c r="I11424" s="9"/>
      <c r="J11424" s="23">
        <f t="shared" si="178"/>
        <v>2.8190759999999999</v>
      </c>
      <c r="K11424" s="22" t="str">
        <f>IF(I11424&lt;&gt;"",SUMIF(Table1[Codigo_servico],A11424,Table1[Subtotal_insumo]),"")</f>
        <v/>
      </c>
      <c r="L11424" s="18">
        <f>IF(Table1[[#This Row],[Ordem_insumos]]&lt;&gt;0,VLOOKUP(Table1[[#This Row],[Codigo_servico]],Preencher_Orcamento!$B:$D,3,FALSE)*Table1[[#This Row],[Qtde_insumo]],"")</f>
        <v>0</v>
      </c>
      <c r="M11424" s="18">
        <f>IF(Table1[[#This Row],[Ordem_insumos]]&lt;&gt;0,VLOOKUP(Table1[[#This Row],[Codigo_servico]],Preencher_Orcamento!$B:$D,3,FALSE)*Table1[[#This Row],[Subtotal_insumo]],"")</f>
        <v>0</v>
      </c>
    </row>
    <row r="11425" spans="1:13" ht="26.25" x14ac:dyDescent="0.25">
      <c r="A11425" s="6">
        <v>170384</v>
      </c>
      <c r="B11425" s="126">
        <v>25</v>
      </c>
      <c r="C11425" s="133"/>
      <c r="D11425" s="134">
        <v>14022</v>
      </c>
      <c r="E11425" s="7" t="s">
        <v>290</v>
      </c>
      <c r="F11425" s="8" t="s">
        <v>197</v>
      </c>
      <c r="G11425" s="18">
        <f>IFERROR(VLOOKUP(Table1[[#This Row],[Codigo_insumo]],BD_Insumos!$B:$E,4),"")</f>
        <v>20.04</v>
      </c>
      <c r="H11425" s="140">
        <v>0.51</v>
      </c>
      <c r="I11425" s="9"/>
      <c r="J11425" s="23">
        <f t="shared" si="178"/>
        <v>10.2204</v>
      </c>
      <c r="K11425" s="22" t="str">
        <f>IF(I11425&lt;&gt;"",SUMIF(Table1[Codigo_servico],A11425,Table1[Subtotal_insumo]),"")</f>
        <v/>
      </c>
      <c r="L11425" s="18">
        <f>IF(Table1[[#This Row],[Ordem_insumos]]&lt;&gt;0,VLOOKUP(Table1[[#This Row],[Codigo_servico]],Preencher_Orcamento!$B:$D,3,FALSE)*Table1[[#This Row],[Qtde_insumo]],"")</f>
        <v>0</v>
      </c>
      <c r="M11425" s="18">
        <f>IF(Table1[[#This Row],[Ordem_insumos]]&lt;&gt;0,VLOOKUP(Table1[[#This Row],[Codigo_servico]],Preencher_Orcamento!$B:$D,3,FALSE)*Table1[[#This Row],[Subtotal_insumo]],"")</f>
        <v>0</v>
      </c>
    </row>
    <row r="11426" spans="1:13" ht="26.25" x14ac:dyDescent="0.25">
      <c r="A11426" s="6">
        <v>170384</v>
      </c>
      <c r="B11426" s="126">
        <v>26</v>
      </c>
      <c r="C11426" s="133"/>
      <c r="D11426" s="134">
        <v>12520</v>
      </c>
      <c r="E11426" s="7" t="s">
        <v>230</v>
      </c>
      <c r="F11426" s="8" t="s">
        <v>457</v>
      </c>
      <c r="G11426" s="18">
        <f>IFERROR(VLOOKUP(Table1[[#This Row],[Codigo_insumo]],BD_Insumos!$B:$E,4),"")</f>
        <v>1.6071</v>
      </c>
      <c r="H11426" s="140">
        <v>17</v>
      </c>
      <c r="I11426" s="9"/>
      <c r="J11426" s="23">
        <f t="shared" si="178"/>
        <v>27.320699999999999</v>
      </c>
      <c r="K11426" s="22" t="str">
        <f>IF(I11426&lt;&gt;"",SUMIF(Table1[Codigo_servico],A11426,Table1[Subtotal_insumo]),"")</f>
        <v/>
      </c>
      <c r="L11426" s="18">
        <f>IF(Table1[[#This Row],[Ordem_insumos]]&lt;&gt;0,VLOOKUP(Table1[[#This Row],[Codigo_servico]],Preencher_Orcamento!$B:$D,3,FALSE)*Table1[[#This Row],[Qtde_insumo]],"")</f>
        <v>0</v>
      </c>
      <c r="M11426" s="18">
        <f>IF(Table1[[#This Row],[Ordem_insumos]]&lt;&gt;0,VLOOKUP(Table1[[#This Row],[Codigo_servico]],Preencher_Orcamento!$B:$D,3,FALSE)*Table1[[#This Row],[Subtotal_insumo]],"")</f>
        <v>0</v>
      </c>
    </row>
    <row r="11427" spans="1:13" x14ac:dyDescent="0.25">
      <c r="A11427" s="6">
        <v>170384</v>
      </c>
      <c r="B11427" s="126">
        <v>27</v>
      </c>
      <c r="C11427" s="133"/>
      <c r="D11427" s="134">
        <v>11520</v>
      </c>
      <c r="E11427" s="7" t="s">
        <v>213</v>
      </c>
      <c r="F11427" s="8" t="s">
        <v>197</v>
      </c>
      <c r="G11427" s="18">
        <f>IFERROR(VLOOKUP(Table1[[#This Row],[Codigo_insumo]],BD_Insumos!$B:$E,4),"")</f>
        <v>3.1955</v>
      </c>
      <c r="H11427" s="140">
        <v>11.11</v>
      </c>
      <c r="I11427" s="9"/>
      <c r="J11427" s="23">
        <f t="shared" si="178"/>
        <v>35.502004999999997</v>
      </c>
      <c r="K11427" s="22" t="str">
        <f>IF(I11427&lt;&gt;"",SUMIF(Table1[Codigo_servico],A11427,Table1[Subtotal_insumo]),"")</f>
        <v/>
      </c>
      <c r="L11427" s="18">
        <f>IF(Table1[[#This Row],[Ordem_insumos]]&lt;&gt;0,VLOOKUP(Table1[[#This Row],[Codigo_servico]],Preencher_Orcamento!$B:$D,3,FALSE)*Table1[[#This Row],[Qtde_insumo]],"")</f>
        <v>0</v>
      </c>
      <c r="M11427" s="18">
        <f>IF(Table1[[#This Row],[Ordem_insumos]]&lt;&gt;0,VLOOKUP(Table1[[#This Row],[Codigo_servico]],Preencher_Orcamento!$B:$D,3,FALSE)*Table1[[#This Row],[Subtotal_insumo]],"")</f>
        <v>0</v>
      </c>
    </row>
    <row r="11428" spans="1:13" ht="26.25" x14ac:dyDescent="0.25">
      <c r="A11428" s="6">
        <v>170384</v>
      </c>
      <c r="B11428" s="126">
        <v>28</v>
      </c>
      <c r="C11428" s="133"/>
      <c r="D11428" s="134">
        <v>2016</v>
      </c>
      <c r="E11428" s="7" t="s">
        <v>2187</v>
      </c>
      <c r="F11428" s="8" t="s">
        <v>2140</v>
      </c>
      <c r="G11428" s="18">
        <f>IFERROR(VLOOKUP(Table1[[#This Row],[Codigo_insumo]],BD_Insumos!$B:$E,4),"")</f>
        <v>13.188618292508322</v>
      </c>
      <c r="H11428" s="140">
        <v>1.06</v>
      </c>
      <c r="I11428" s="9"/>
      <c r="J11428" s="23">
        <f t="shared" si="178"/>
        <v>13.979935390058822</v>
      </c>
      <c r="K11428" s="22" t="str">
        <f>IF(I11428&lt;&gt;"",SUMIF(Table1[Codigo_servico],A11428,Table1[Subtotal_insumo]),"")</f>
        <v/>
      </c>
      <c r="L11428" s="18">
        <f>IF(Table1[[#This Row],[Ordem_insumos]]&lt;&gt;0,VLOOKUP(Table1[[#This Row],[Codigo_servico]],Preencher_Orcamento!$B:$D,3,FALSE)*Table1[[#This Row],[Qtde_insumo]],"")</f>
        <v>0</v>
      </c>
      <c r="M11428" s="18">
        <f>IF(Table1[[#This Row],[Ordem_insumos]]&lt;&gt;0,VLOOKUP(Table1[[#This Row],[Codigo_servico]],Preencher_Orcamento!$B:$D,3,FALSE)*Table1[[#This Row],[Subtotal_insumo]],"")</f>
        <v>0</v>
      </c>
    </row>
    <row r="11429" spans="1:13" x14ac:dyDescent="0.25">
      <c r="A11429" s="3">
        <v>170385</v>
      </c>
      <c r="B11429" s="125">
        <v>0</v>
      </c>
      <c r="C11429" s="131" t="s">
        <v>4486</v>
      </c>
      <c r="D11429" s="132"/>
      <c r="E11429" s="4"/>
      <c r="F11429" s="4"/>
      <c r="G11429" s="17" t="str">
        <f>IFERROR(VLOOKUP(Table1[[#This Row],[Codigo_insumo]],BD_Insumos!$B:$E,4),"")</f>
        <v/>
      </c>
      <c r="H11429" s="139"/>
      <c r="I11429" s="5" t="s">
        <v>457</v>
      </c>
      <c r="J11429" s="20" t="str">
        <f t="shared" si="178"/>
        <v/>
      </c>
      <c r="K11429" s="21">
        <f>IF(I11429&lt;&gt;"",SUMIF(Table1[Codigo_servico],A11429,Table1[Subtotal_insumo]),"")</f>
        <v>1930.9372229379535</v>
      </c>
      <c r="L11429" s="17" t="str">
        <f>IF(Table1[[#This Row],[Ordem_insumos]]&lt;&gt;0,VLOOKUP(Table1[[#This Row],[Codigo_servico]],Preencher_Orcamento!$B:$D,3,FALSE)*Table1[[#This Row],[Qtde_insumo]],"")</f>
        <v/>
      </c>
      <c r="M11429" s="17" t="str">
        <f>IF(Table1[[#This Row],[Ordem_insumos]]&lt;&gt;0,VLOOKUP(Table1[[#This Row],[Codigo_servico]],Preencher_Orcamento!$B:$D,3,FALSE)*Table1[[#This Row],[Subtotal_insumo]],"")</f>
        <v/>
      </c>
    </row>
    <row r="11430" spans="1:13" x14ac:dyDescent="0.25">
      <c r="A11430" s="6">
        <v>170385</v>
      </c>
      <c r="B11430" s="126">
        <v>1</v>
      </c>
      <c r="C11430" s="133"/>
      <c r="D11430" s="134">
        <v>11046</v>
      </c>
      <c r="E11430" s="7" t="s">
        <v>178</v>
      </c>
      <c r="F11430" s="8" t="s">
        <v>5</v>
      </c>
      <c r="G11430" s="16">
        <f>IFERROR(VLOOKUP(Table1[[#This Row],[Codigo_insumo]],BD_Insumos!$B:$E,4),"")</f>
        <v>2.4108999999999998</v>
      </c>
      <c r="H11430" s="140">
        <v>8.85</v>
      </c>
      <c r="I11430" s="9"/>
      <c r="J11430" s="22">
        <f t="shared" si="178"/>
        <v>21.336464999999997</v>
      </c>
      <c r="K11430" s="22" t="str">
        <f>IF(I11430&lt;&gt;"",SUMIF(Table1[Codigo_servico],A11430,Table1[Subtotal_insumo]),"")</f>
        <v/>
      </c>
      <c r="L11430" s="16">
        <f>IF(Table1[[#This Row],[Ordem_insumos]]&lt;&gt;0,VLOOKUP(Table1[[#This Row],[Codigo_servico]],Preencher_Orcamento!$B:$D,3,FALSE)*Table1[[#This Row],[Qtde_insumo]],"")</f>
        <v>0</v>
      </c>
      <c r="M11430" s="16">
        <f>IF(Table1[[#This Row],[Ordem_insumos]]&lt;&gt;0,VLOOKUP(Table1[[#This Row],[Codigo_servico]],Preencher_Orcamento!$B:$D,3,FALSE)*Table1[[#This Row],[Subtotal_insumo]],"")</f>
        <v>0</v>
      </c>
    </row>
    <row r="11431" spans="1:13" x14ac:dyDescent="0.25">
      <c r="A11431" s="6">
        <v>170385</v>
      </c>
      <c r="B11431" s="126">
        <v>2</v>
      </c>
      <c r="C11431" s="133"/>
      <c r="D11431" s="134">
        <v>11501</v>
      </c>
      <c r="E11431" s="7" t="s">
        <v>196</v>
      </c>
      <c r="F11431" s="8" t="s">
        <v>197</v>
      </c>
      <c r="G11431" s="16">
        <f>IFERROR(VLOOKUP(Table1[[#This Row],[Codigo_insumo]],BD_Insumos!$B:$E,4),"")</f>
        <v>3.2875999999999999</v>
      </c>
      <c r="H11431" s="140">
        <v>2</v>
      </c>
      <c r="I11431" s="9"/>
      <c r="J11431" s="22">
        <f t="shared" si="178"/>
        <v>6.5751999999999997</v>
      </c>
      <c r="K11431" s="22" t="str">
        <f>IF(I11431&lt;&gt;"",SUMIF(Table1[Codigo_servico],A11431,Table1[Subtotal_insumo]),"")</f>
        <v/>
      </c>
      <c r="L11431" s="16">
        <f>IF(Table1[[#This Row],[Ordem_insumos]]&lt;&gt;0,VLOOKUP(Table1[[#This Row],[Codigo_servico]],Preencher_Orcamento!$B:$D,3,FALSE)*Table1[[#This Row],[Qtde_insumo]],"")</f>
        <v>0</v>
      </c>
      <c r="M11431" s="16">
        <f>IF(Table1[[#This Row],[Ordem_insumos]]&lt;&gt;0,VLOOKUP(Table1[[#This Row],[Codigo_servico]],Preencher_Orcamento!$B:$D,3,FALSE)*Table1[[#This Row],[Subtotal_insumo]],"")</f>
        <v>0</v>
      </c>
    </row>
    <row r="11432" spans="1:13" x14ac:dyDescent="0.25">
      <c r="A11432" s="6">
        <v>170385</v>
      </c>
      <c r="B11432" s="126">
        <v>3</v>
      </c>
      <c r="C11432" s="133"/>
      <c r="D11432" s="134">
        <v>11510</v>
      </c>
      <c r="E11432" s="7" t="s">
        <v>205</v>
      </c>
      <c r="F11432" s="8" t="s">
        <v>197</v>
      </c>
      <c r="G11432" s="16">
        <f>IFERROR(VLOOKUP(Table1[[#This Row],[Codigo_insumo]],BD_Insumos!$B:$E,4),"")</f>
        <v>3.2757999999999998</v>
      </c>
      <c r="H11432" s="140">
        <v>24.68</v>
      </c>
      <c r="I11432" s="9"/>
      <c r="J11432" s="22">
        <f t="shared" si="178"/>
        <v>80.846744000000001</v>
      </c>
      <c r="K11432" s="22" t="str">
        <f>IF(I11432&lt;&gt;"",SUMIF(Table1[Codigo_servico],A11432,Table1[Subtotal_insumo]),"")</f>
        <v/>
      </c>
      <c r="L11432" s="16">
        <f>IF(Table1[[#This Row],[Ordem_insumos]]&lt;&gt;0,VLOOKUP(Table1[[#This Row],[Codigo_servico]],Preencher_Orcamento!$B:$D,3,FALSE)*Table1[[#This Row],[Qtde_insumo]],"")</f>
        <v>0</v>
      </c>
      <c r="M11432" s="16">
        <f>IF(Table1[[#This Row],[Ordem_insumos]]&lt;&gt;0,VLOOKUP(Table1[[#This Row],[Codigo_servico]],Preencher_Orcamento!$B:$D,3,FALSE)*Table1[[#This Row],[Subtotal_insumo]],"")</f>
        <v>0</v>
      </c>
    </row>
    <row r="11433" spans="1:13" x14ac:dyDescent="0.25">
      <c r="A11433" s="6">
        <v>170385</v>
      </c>
      <c r="B11433" s="126">
        <v>4</v>
      </c>
      <c r="C11433" s="133"/>
      <c r="D11433" s="134">
        <v>11520</v>
      </c>
      <c r="E11433" s="7" t="s">
        <v>213</v>
      </c>
      <c r="F11433" s="8" t="s">
        <v>197</v>
      </c>
      <c r="G11433" s="16">
        <f>IFERROR(VLOOKUP(Table1[[#This Row],[Codigo_insumo]],BD_Insumos!$B:$E,4),"")</f>
        <v>3.1955</v>
      </c>
      <c r="H11433" s="140">
        <v>14.82</v>
      </c>
      <c r="I11433" s="9"/>
      <c r="J11433" s="22">
        <f t="shared" si="178"/>
        <v>47.357309999999998</v>
      </c>
      <c r="K11433" s="22" t="str">
        <f>IF(I11433&lt;&gt;"",SUMIF(Table1[Codigo_servico],A11433,Table1[Subtotal_insumo]),"")</f>
        <v/>
      </c>
      <c r="L11433" s="16">
        <f>IF(Table1[[#This Row],[Ordem_insumos]]&lt;&gt;0,VLOOKUP(Table1[[#This Row],[Codigo_servico]],Preencher_Orcamento!$B:$D,3,FALSE)*Table1[[#This Row],[Qtde_insumo]],"")</f>
        <v>0</v>
      </c>
      <c r="M11433" s="16">
        <f>IF(Table1[[#This Row],[Ordem_insumos]]&lt;&gt;0,VLOOKUP(Table1[[#This Row],[Codigo_servico]],Preencher_Orcamento!$B:$D,3,FALSE)*Table1[[#This Row],[Subtotal_insumo]],"")</f>
        <v>0</v>
      </c>
    </row>
    <row r="11434" spans="1:13" ht="26.25" x14ac:dyDescent="0.25">
      <c r="A11434" s="6">
        <v>170385</v>
      </c>
      <c r="B11434" s="126">
        <v>5</v>
      </c>
      <c r="C11434" s="133"/>
      <c r="D11434" s="134">
        <v>12532</v>
      </c>
      <c r="E11434" s="7" t="s">
        <v>234</v>
      </c>
      <c r="F11434" s="8" t="s">
        <v>457</v>
      </c>
      <c r="G11434" s="16">
        <f>IFERROR(VLOOKUP(Table1[[#This Row],[Codigo_insumo]],BD_Insumos!$B:$E,4),"")</f>
        <v>1.7754000000000001</v>
      </c>
      <c r="H11434" s="140">
        <v>75</v>
      </c>
      <c r="I11434" s="9"/>
      <c r="J11434" s="22">
        <f t="shared" si="178"/>
        <v>133.155</v>
      </c>
      <c r="K11434" s="22" t="str">
        <f>IF(I11434&lt;&gt;"",SUMIF(Table1[Codigo_servico],A11434,Table1[Subtotal_insumo]),"")</f>
        <v/>
      </c>
      <c r="L11434" s="16">
        <f>IF(Table1[[#This Row],[Ordem_insumos]]&lt;&gt;0,VLOOKUP(Table1[[#This Row],[Codigo_servico]],Preencher_Orcamento!$B:$D,3,FALSE)*Table1[[#This Row],[Qtde_insumo]],"")</f>
        <v>0</v>
      </c>
      <c r="M11434" s="16">
        <f>IF(Table1[[#This Row],[Ordem_insumos]]&lt;&gt;0,VLOOKUP(Table1[[#This Row],[Codigo_servico]],Preencher_Orcamento!$B:$D,3,FALSE)*Table1[[#This Row],[Subtotal_insumo]],"")</f>
        <v>0</v>
      </c>
    </row>
    <row r="11435" spans="1:13" ht="26.25" x14ac:dyDescent="0.25">
      <c r="A11435" s="6">
        <v>170385</v>
      </c>
      <c r="B11435" s="126">
        <v>6</v>
      </c>
      <c r="C11435" s="133"/>
      <c r="D11435" s="134">
        <v>14022</v>
      </c>
      <c r="E11435" s="7" t="s">
        <v>290</v>
      </c>
      <c r="F11435" s="8" t="s">
        <v>197</v>
      </c>
      <c r="G11435" s="16">
        <f>IFERROR(VLOOKUP(Table1[[#This Row],[Codigo_insumo]],BD_Insumos!$B:$E,4),"")</f>
        <v>20.04</v>
      </c>
      <c r="H11435" s="140">
        <v>0.88</v>
      </c>
      <c r="I11435" s="9"/>
      <c r="J11435" s="22">
        <f t="shared" si="178"/>
        <v>17.635200000000001</v>
      </c>
      <c r="K11435" s="22" t="str">
        <f>IF(I11435&lt;&gt;"",SUMIF(Table1[Codigo_servico],A11435,Table1[Subtotal_insumo]),"")</f>
        <v/>
      </c>
      <c r="L11435" s="16">
        <f>IF(Table1[[#This Row],[Ordem_insumos]]&lt;&gt;0,VLOOKUP(Table1[[#This Row],[Codigo_servico]],Preencher_Orcamento!$B:$D,3,FALSE)*Table1[[#This Row],[Qtde_insumo]],"")</f>
        <v>0</v>
      </c>
      <c r="M11435" s="16">
        <f>IF(Table1[[#This Row],[Ordem_insumos]]&lt;&gt;0,VLOOKUP(Table1[[#This Row],[Codigo_servico]],Preencher_Orcamento!$B:$D,3,FALSE)*Table1[[#This Row],[Subtotal_insumo]],"")</f>
        <v>0</v>
      </c>
    </row>
    <row r="11436" spans="1:13" ht="26.25" x14ac:dyDescent="0.25">
      <c r="A11436" s="6">
        <v>170385</v>
      </c>
      <c r="B11436" s="126">
        <v>7</v>
      </c>
      <c r="C11436" s="133"/>
      <c r="D11436" s="134">
        <v>14040</v>
      </c>
      <c r="E11436" s="7" t="s">
        <v>299</v>
      </c>
      <c r="F11436" s="8" t="s">
        <v>168</v>
      </c>
      <c r="G11436" s="16">
        <f>IFERROR(VLOOKUP(Table1[[#This Row],[Codigo_insumo]],BD_Insumos!$B:$E,4),"")</f>
        <v>7.3939000000000004</v>
      </c>
      <c r="H11436" s="140">
        <v>1.46</v>
      </c>
      <c r="I11436" s="9"/>
      <c r="J11436" s="22">
        <f t="shared" si="178"/>
        <v>10.795094000000001</v>
      </c>
      <c r="K11436" s="22" t="str">
        <f>IF(I11436&lt;&gt;"",SUMIF(Table1[Codigo_servico],A11436,Table1[Subtotal_insumo]),"")</f>
        <v/>
      </c>
      <c r="L11436" s="16">
        <f>IF(Table1[[#This Row],[Ordem_insumos]]&lt;&gt;0,VLOOKUP(Table1[[#This Row],[Codigo_servico]],Preencher_Orcamento!$B:$D,3,FALSE)*Table1[[#This Row],[Qtde_insumo]],"")</f>
        <v>0</v>
      </c>
      <c r="M11436" s="16">
        <f>IF(Table1[[#This Row],[Ordem_insumos]]&lt;&gt;0,VLOOKUP(Table1[[#This Row],[Codigo_servico]],Preencher_Orcamento!$B:$D,3,FALSE)*Table1[[#This Row],[Subtotal_insumo]],"")</f>
        <v>0</v>
      </c>
    </row>
    <row r="11437" spans="1:13" x14ac:dyDescent="0.25">
      <c r="A11437" s="6">
        <v>170385</v>
      </c>
      <c r="B11437" s="126">
        <v>8</v>
      </c>
      <c r="C11437" s="133"/>
      <c r="D11437" s="134">
        <v>10517</v>
      </c>
      <c r="E11437" s="7" t="s">
        <v>71</v>
      </c>
      <c r="F11437" s="8" t="s">
        <v>197</v>
      </c>
      <c r="G11437" s="16">
        <f>IFERROR(VLOOKUP(Table1[[#This Row],[Codigo_insumo]],BD_Insumos!$B:$E,4),"")</f>
        <v>0.42080000000000001</v>
      </c>
      <c r="H11437" s="140">
        <v>201</v>
      </c>
      <c r="I11437" s="9"/>
      <c r="J11437" s="22">
        <f t="shared" si="178"/>
        <v>84.580799999999996</v>
      </c>
      <c r="K11437" s="22" t="str">
        <f>IF(I11437&lt;&gt;"",SUMIF(Table1[Codigo_servico],A11437,Table1[Subtotal_insumo]),"")</f>
        <v/>
      </c>
      <c r="L11437" s="16">
        <f>IF(Table1[[#This Row],[Ordem_insumos]]&lt;&gt;0,VLOOKUP(Table1[[#This Row],[Codigo_servico]],Preencher_Orcamento!$B:$D,3,FALSE)*Table1[[#This Row],[Qtde_insumo]],"")</f>
        <v>0</v>
      </c>
      <c r="M11437" s="16">
        <f>IF(Table1[[#This Row],[Ordem_insumos]]&lt;&gt;0,VLOOKUP(Table1[[#This Row],[Codigo_servico]],Preencher_Orcamento!$B:$D,3,FALSE)*Table1[[#This Row],[Subtotal_insumo]],"")</f>
        <v>0</v>
      </c>
    </row>
    <row r="11438" spans="1:13" ht="26.25" x14ac:dyDescent="0.25">
      <c r="A11438" s="6">
        <v>170385</v>
      </c>
      <c r="B11438" s="126">
        <v>9</v>
      </c>
      <c r="C11438" s="133"/>
      <c r="D11438" s="134">
        <v>10508</v>
      </c>
      <c r="E11438" s="7" t="s">
        <v>65</v>
      </c>
      <c r="F11438" s="8" t="s">
        <v>197</v>
      </c>
      <c r="G11438" s="16">
        <f>IFERROR(VLOOKUP(Table1[[#This Row],[Codigo_insumo]],BD_Insumos!$B:$E,4),"")</f>
        <v>0.36899999999999999</v>
      </c>
      <c r="H11438" s="140">
        <v>70.08</v>
      </c>
      <c r="I11438" s="9"/>
      <c r="J11438" s="22">
        <f t="shared" si="178"/>
        <v>25.85952</v>
      </c>
      <c r="K11438" s="22" t="str">
        <f>IF(I11438&lt;&gt;"",SUMIF(Table1[Codigo_servico],A11438,Table1[Subtotal_insumo]),"")</f>
        <v/>
      </c>
      <c r="L11438" s="16">
        <f>IF(Table1[[#This Row],[Ordem_insumos]]&lt;&gt;0,VLOOKUP(Table1[[#This Row],[Codigo_servico]],Preencher_Orcamento!$B:$D,3,FALSE)*Table1[[#This Row],[Qtde_insumo]],"")</f>
        <v>0</v>
      </c>
      <c r="M11438" s="16">
        <f>IF(Table1[[#This Row],[Ordem_insumos]]&lt;&gt;0,VLOOKUP(Table1[[#This Row],[Codigo_servico]],Preencher_Orcamento!$B:$D,3,FALSE)*Table1[[#This Row],[Subtotal_insumo]],"")</f>
        <v>0</v>
      </c>
    </row>
    <row r="11439" spans="1:13" x14ac:dyDescent="0.25">
      <c r="A11439" s="6">
        <v>170385</v>
      </c>
      <c r="B11439" s="126">
        <v>10</v>
      </c>
      <c r="C11439" s="133"/>
      <c r="D11439" s="134">
        <v>17515</v>
      </c>
      <c r="E11439" s="7" t="s">
        <v>383</v>
      </c>
      <c r="F11439" s="8" t="s">
        <v>197</v>
      </c>
      <c r="G11439" s="18">
        <f>IFERROR(VLOOKUP(Table1[[#This Row],[Codigo_insumo]],BD_Insumos!$B:$E,4),"")</f>
        <v>5.5275999999999996</v>
      </c>
      <c r="H11439" s="140">
        <v>0.59</v>
      </c>
      <c r="I11439" s="9"/>
      <c r="J11439" s="23">
        <f t="shared" si="178"/>
        <v>3.2612839999999994</v>
      </c>
      <c r="K11439" s="22" t="str">
        <f>IF(I11439&lt;&gt;"",SUMIF(Table1[Codigo_servico],A11439,Table1[Subtotal_insumo]),"")</f>
        <v/>
      </c>
      <c r="L11439" s="18">
        <f>IF(Table1[[#This Row],[Ordem_insumos]]&lt;&gt;0,VLOOKUP(Table1[[#This Row],[Codigo_servico]],Preencher_Orcamento!$B:$D,3,FALSE)*Table1[[#This Row],[Qtde_insumo]],"")</f>
        <v>0</v>
      </c>
      <c r="M11439" s="18">
        <f>IF(Table1[[#This Row],[Ordem_insumos]]&lt;&gt;0,VLOOKUP(Table1[[#This Row],[Codigo_servico]],Preencher_Orcamento!$B:$D,3,FALSE)*Table1[[#This Row],[Subtotal_insumo]],"")</f>
        <v>0</v>
      </c>
    </row>
    <row r="11440" spans="1:13" x14ac:dyDescent="0.25">
      <c r="A11440" s="6">
        <v>170385</v>
      </c>
      <c r="B11440" s="126">
        <v>11</v>
      </c>
      <c r="C11440" s="133"/>
      <c r="D11440" s="134">
        <v>17740</v>
      </c>
      <c r="E11440" s="7" t="s">
        <v>399</v>
      </c>
      <c r="F11440" s="8" t="s">
        <v>197</v>
      </c>
      <c r="G11440" s="18">
        <f>IFERROR(VLOOKUP(Table1[[#This Row],[Codigo_insumo]],BD_Insumos!$B:$E,4),"")</f>
        <v>4.9862000000000002</v>
      </c>
      <c r="H11440" s="140">
        <v>0.75</v>
      </c>
      <c r="I11440" s="9"/>
      <c r="J11440" s="23">
        <f t="shared" si="178"/>
        <v>3.7396500000000001</v>
      </c>
      <c r="K11440" s="22" t="str">
        <f>IF(I11440&lt;&gt;"",SUMIF(Table1[Codigo_servico],A11440,Table1[Subtotal_insumo]),"")</f>
        <v/>
      </c>
      <c r="L11440" s="18">
        <f>IF(Table1[[#This Row],[Ordem_insumos]]&lt;&gt;0,VLOOKUP(Table1[[#This Row],[Codigo_servico]],Preencher_Orcamento!$B:$D,3,FALSE)*Table1[[#This Row],[Qtde_insumo]],"")</f>
        <v>0</v>
      </c>
      <c r="M11440" s="18">
        <f>IF(Table1[[#This Row],[Ordem_insumos]]&lt;&gt;0,VLOOKUP(Table1[[#This Row],[Codigo_servico]],Preencher_Orcamento!$B:$D,3,FALSE)*Table1[[#This Row],[Subtotal_insumo]],"")</f>
        <v>0</v>
      </c>
    </row>
    <row r="11441" spans="1:13" x14ac:dyDescent="0.25">
      <c r="A11441" s="6">
        <v>170385</v>
      </c>
      <c r="B11441" s="126">
        <v>12</v>
      </c>
      <c r="C11441" s="133"/>
      <c r="D11441" s="134">
        <v>2014</v>
      </c>
      <c r="E11441" s="7" t="s">
        <v>2185</v>
      </c>
      <c r="F11441" s="8" t="s">
        <v>2140</v>
      </c>
      <c r="G11441" s="18">
        <f>IFERROR(VLOOKUP(Table1[[#This Row],[Codigo_insumo]],BD_Insumos!$B:$E,4),"")</f>
        <v>13.173665210544026</v>
      </c>
      <c r="H11441" s="140">
        <v>3.83</v>
      </c>
      <c r="I11441" s="9"/>
      <c r="J11441" s="23">
        <f t="shared" si="178"/>
        <v>50.455137756383621</v>
      </c>
      <c r="K11441" s="22" t="str">
        <f>IF(I11441&lt;&gt;"",SUMIF(Table1[Codigo_servico],A11441,Table1[Subtotal_insumo]),"")</f>
        <v/>
      </c>
      <c r="L11441" s="18">
        <f>IF(Table1[[#This Row],[Ordem_insumos]]&lt;&gt;0,VLOOKUP(Table1[[#This Row],[Codigo_servico]],Preencher_Orcamento!$B:$D,3,FALSE)*Table1[[#This Row],[Qtde_insumo]],"")</f>
        <v>0</v>
      </c>
      <c r="M11441" s="18">
        <f>IF(Table1[[#This Row],[Ordem_insumos]]&lt;&gt;0,VLOOKUP(Table1[[#This Row],[Codigo_servico]],Preencher_Orcamento!$B:$D,3,FALSE)*Table1[[#This Row],[Subtotal_insumo]],"")</f>
        <v>0</v>
      </c>
    </row>
    <row r="11442" spans="1:13" ht="26.25" x14ac:dyDescent="0.25">
      <c r="A11442" s="6">
        <v>170385</v>
      </c>
      <c r="B11442" s="126">
        <v>13</v>
      </c>
      <c r="C11442" s="133"/>
      <c r="D11442" s="134">
        <v>75280</v>
      </c>
      <c r="E11442" s="7" t="s">
        <v>1844</v>
      </c>
      <c r="F11442" s="8" t="s">
        <v>457</v>
      </c>
      <c r="G11442" s="18">
        <f>IFERROR(VLOOKUP(Table1[[#This Row],[Codigo_insumo]],BD_Insumos!$B:$E,4),"")</f>
        <v>5.9703999999999997</v>
      </c>
      <c r="H11442" s="140">
        <v>1</v>
      </c>
      <c r="I11442" s="9"/>
      <c r="J11442" s="23">
        <f t="shared" si="178"/>
        <v>5.9703999999999997</v>
      </c>
      <c r="K11442" s="22" t="str">
        <f>IF(I11442&lt;&gt;"",SUMIF(Table1[Codigo_servico],A11442,Table1[Subtotal_insumo]),"")</f>
        <v/>
      </c>
      <c r="L11442" s="18">
        <f>IF(Table1[[#This Row],[Ordem_insumos]]&lt;&gt;0,VLOOKUP(Table1[[#This Row],[Codigo_servico]],Preencher_Orcamento!$B:$D,3,FALSE)*Table1[[#This Row],[Qtde_insumo]],"")</f>
        <v>0</v>
      </c>
      <c r="M11442" s="18">
        <f>IF(Table1[[#This Row],[Ordem_insumos]]&lt;&gt;0,VLOOKUP(Table1[[#This Row],[Codigo_servico]],Preencher_Orcamento!$B:$D,3,FALSE)*Table1[[#This Row],[Subtotal_insumo]],"")</f>
        <v>0</v>
      </c>
    </row>
    <row r="11443" spans="1:13" ht="26.25" x14ac:dyDescent="0.25">
      <c r="A11443" s="6">
        <v>170385</v>
      </c>
      <c r="B11443" s="126">
        <v>14</v>
      </c>
      <c r="C11443" s="133"/>
      <c r="D11443" s="134">
        <v>75638</v>
      </c>
      <c r="E11443" s="7" t="s">
        <v>1857</v>
      </c>
      <c r="F11443" s="8" t="s">
        <v>457</v>
      </c>
      <c r="G11443" s="18">
        <f>IFERROR(VLOOKUP(Table1[[#This Row],[Codigo_insumo]],BD_Insumos!$B:$E,4),"")</f>
        <v>23.940999999999999</v>
      </c>
      <c r="H11443" s="140">
        <v>1</v>
      </c>
      <c r="I11443" s="9"/>
      <c r="J11443" s="23">
        <f t="shared" si="178"/>
        <v>23.940999999999999</v>
      </c>
      <c r="K11443" s="22" t="str">
        <f>IF(I11443&lt;&gt;"",SUMIF(Table1[Codigo_servico],A11443,Table1[Subtotal_insumo]),"")</f>
        <v/>
      </c>
      <c r="L11443" s="18">
        <f>IF(Table1[[#This Row],[Ordem_insumos]]&lt;&gt;0,VLOOKUP(Table1[[#This Row],[Codigo_servico]],Preencher_Orcamento!$B:$D,3,FALSE)*Table1[[#This Row],[Qtde_insumo]],"")</f>
        <v>0</v>
      </c>
      <c r="M11443" s="18">
        <f>IF(Table1[[#This Row],[Ordem_insumos]]&lt;&gt;0,VLOOKUP(Table1[[#This Row],[Codigo_servico]],Preencher_Orcamento!$B:$D,3,FALSE)*Table1[[#This Row],[Subtotal_insumo]],"")</f>
        <v>0</v>
      </c>
    </row>
    <row r="11444" spans="1:13" x14ac:dyDescent="0.25">
      <c r="A11444" s="6">
        <v>170385</v>
      </c>
      <c r="B11444" s="126">
        <v>15</v>
      </c>
      <c r="C11444" s="133"/>
      <c r="D11444" s="134">
        <v>11070</v>
      </c>
      <c r="E11444" s="7" t="s">
        <v>185</v>
      </c>
      <c r="F11444" s="8" t="s">
        <v>5</v>
      </c>
      <c r="G11444" s="18">
        <f>IFERROR(VLOOKUP(Table1[[#This Row],[Codigo_insumo]],BD_Insumos!$B:$E,4),"")</f>
        <v>4.1189999999999998</v>
      </c>
      <c r="H11444" s="140">
        <v>4.9000000000000004</v>
      </c>
      <c r="I11444" s="9"/>
      <c r="J11444" s="23">
        <f t="shared" si="178"/>
        <v>20.1831</v>
      </c>
      <c r="K11444" s="22" t="str">
        <f>IF(I11444&lt;&gt;"",SUMIF(Table1[Codigo_servico],A11444,Table1[Subtotal_insumo]),"")</f>
        <v/>
      </c>
      <c r="L11444" s="18">
        <f>IF(Table1[[#This Row],[Ordem_insumos]]&lt;&gt;0,VLOOKUP(Table1[[#This Row],[Codigo_servico]],Preencher_Orcamento!$B:$D,3,FALSE)*Table1[[#This Row],[Qtde_insumo]],"")</f>
        <v>0</v>
      </c>
      <c r="M11444" s="18">
        <f>IF(Table1[[#This Row],[Ordem_insumos]]&lt;&gt;0,VLOOKUP(Table1[[#This Row],[Codigo_servico]],Preencher_Orcamento!$B:$D,3,FALSE)*Table1[[#This Row],[Subtotal_insumo]],"")</f>
        <v>0</v>
      </c>
    </row>
    <row r="11445" spans="1:13" x14ac:dyDescent="0.25">
      <c r="A11445" s="6">
        <v>170385</v>
      </c>
      <c r="B11445" s="126">
        <v>16</v>
      </c>
      <c r="C11445" s="133"/>
      <c r="D11445" s="134">
        <v>2013</v>
      </c>
      <c r="E11445" s="7" t="s">
        <v>2184</v>
      </c>
      <c r="F11445" s="8" t="s">
        <v>2140</v>
      </c>
      <c r="G11445" s="18">
        <f>IFERROR(VLOOKUP(Table1[[#This Row],[Codigo_insumo]],BD_Insumos!$B:$E,4),"")</f>
        <v>15.756939025755017</v>
      </c>
      <c r="H11445" s="140">
        <v>3.83</v>
      </c>
      <c r="I11445" s="9"/>
      <c r="J11445" s="23">
        <f t="shared" si="178"/>
        <v>60.349076468641712</v>
      </c>
      <c r="K11445" s="22" t="str">
        <f>IF(I11445&lt;&gt;"",SUMIF(Table1[Codigo_servico],A11445,Table1[Subtotal_insumo]),"")</f>
        <v/>
      </c>
      <c r="L11445" s="18">
        <f>IF(Table1[[#This Row],[Ordem_insumos]]&lt;&gt;0,VLOOKUP(Table1[[#This Row],[Codigo_servico]],Preencher_Orcamento!$B:$D,3,FALSE)*Table1[[#This Row],[Qtde_insumo]],"")</f>
        <v>0</v>
      </c>
      <c r="M11445" s="18">
        <f>IF(Table1[[#This Row],[Ordem_insumos]]&lt;&gt;0,VLOOKUP(Table1[[#This Row],[Codigo_servico]],Preencher_Orcamento!$B:$D,3,FALSE)*Table1[[#This Row],[Subtotal_insumo]],"")</f>
        <v>0</v>
      </c>
    </row>
    <row r="11446" spans="1:13" x14ac:dyDescent="0.25">
      <c r="A11446" s="6">
        <v>170385</v>
      </c>
      <c r="B11446" s="126">
        <v>17</v>
      </c>
      <c r="C11446" s="133"/>
      <c r="D11446" s="134">
        <v>2015</v>
      </c>
      <c r="E11446" s="7" t="s">
        <v>2186</v>
      </c>
      <c r="F11446" s="8" t="s">
        <v>2140</v>
      </c>
      <c r="G11446" s="18">
        <f>IFERROR(VLOOKUP(Table1[[#This Row],[Codigo_insumo]],BD_Insumos!$B:$E,4),"")</f>
        <v>16.259414142106937</v>
      </c>
      <c r="H11446" s="140">
        <v>3.76</v>
      </c>
      <c r="I11446" s="9"/>
      <c r="J11446" s="23">
        <f t="shared" si="178"/>
        <v>61.13539717432208</v>
      </c>
      <c r="K11446" s="22" t="str">
        <f>IF(I11446&lt;&gt;"",SUMIF(Table1[Codigo_servico],A11446,Table1[Subtotal_insumo]),"")</f>
        <v/>
      </c>
      <c r="L11446" s="18">
        <f>IF(Table1[[#This Row],[Ordem_insumos]]&lt;&gt;0,VLOOKUP(Table1[[#This Row],[Codigo_servico]],Preencher_Orcamento!$B:$D,3,FALSE)*Table1[[#This Row],[Qtde_insumo]],"")</f>
        <v>0</v>
      </c>
      <c r="M11446" s="18">
        <f>IF(Table1[[#This Row],[Ordem_insumos]]&lt;&gt;0,VLOOKUP(Table1[[#This Row],[Codigo_servico]],Preencher_Orcamento!$B:$D,3,FALSE)*Table1[[#This Row],[Subtotal_insumo]],"")</f>
        <v>0</v>
      </c>
    </row>
    <row r="11447" spans="1:13" ht="26.25" x14ac:dyDescent="0.25">
      <c r="A11447" s="6">
        <v>170385</v>
      </c>
      <c r="B11447" s="126">
        <v>18</v>
      </c>
      <c r="C11447" s="133"/>
      <c r="D11447" s="134">
        <v>2016</v>
      </c>
      <c r="E11447" s="7" t="s">
        <v>2187</v>
      </c>
      <c r="F11447" s="8" t="s">
        <v>2140</v>
      </c>
      <c r="G11447" s="18">
        <f>IFERROR(VLOOKUP(Table1[[#This Row],[Codigo_insumo]],BD_Insumos!$B:$E,4),"")</f>
        <v>13.188618292508322</v>
      </c>
      <c r="H11447" s="140">
        <v>3.76</v>
      </c>
      <c r="I11447" s="9"/>
      <c r="J11447" s="23">
        <f t="shared" si="178"/>
        <v>49.589204779831284</v>
      </c>
      <c r="K11447" s="22" t="str">
        <f>IF(I11447&lt;&gt;"",SUMIF(Table1[Codigo_servico],A11447,Table1[Subtotal_insumo]),"")</f>
        <v/>
      </c>
      <c r="L11447" s="18">
        <f>IF(Table1[[#This Row],[Ordem_insumos]]&lt;&gt;0,VLOOKUP(Table1[[#This Row],[Codigo_servico]],Preencher_Orcamento!$B:$D,3,FALSE)*Table1[[#This Row],[Qtde_insumo]],"")</f>
        <v>0</v>
      </c>
      <c r="M11447" s="18">
        <f>IF(Table1[[#This Row],[Ordem_insumos]]&lt;&gt;0,VLOOKUP(Table1[[#This Row],[Codigo_servico]],Preencher_Orcamento!$B:$D,3,FALSE)*Table1[[#This Row],[Subtotal_insumo]],"")</f>
        <v>0</v>
      </c>
    </row>
    <row r="11448" spans="1:13" x14ac:dyDescent="0.25">
      <c r="A11448" s="6">
        <v>170385</v>
      </c>
      <c r="B11448" s="126">
        <v>19</v>
      </c>
      <c r="C11448" s="133"/>
      <c r="D11448" s="134">
        <v>31505</v>
      </c>
      <c r="E11448" s="7" t="s">
        <v>670</v>
      </c>
      <c r="F11448" s="8" t="s">
        <v>170</v>
      </c>
      <c r="G11448" s="18">
        <f>IFERROR(VLOOKUP(Table1[[#This Row],[Codigo_insumo]],BD_Insumos!$B:$E,4),"")</f>
        <v>17.0107</v>
      </c>
      <c r="H11448" s="140">
        <v>4.6900000000000004</v>
      </c>
      <c r="I11448" s="9"/>
      <c r="J11448" s="23">
        <f t="shared" si="178"/>
        <v>79.780183000000008</v>
      </c>
      <c r="K11448" s="22" t="str">
        <f>IF(I11448&lt;&gt;"",SUMIF(Table1[Codigo_servico],A11448,Table1[Subtotal_insumo]),"")</f>
        <v/>
      </c>
      <c r="L11448" s="18">
        <f>IF(Table1[[#This Row],[Ordem_insumos]]&lt;&gt;0,VLOOKUP(Table1[[#This Row],[Codigo_servico]],Preencher_Orcamento!$B:$D,3,FALSE)*Table1[[#This Row],[Qtde_insumo]],"")</f>
        <v>0</v>
      </c>
      <c r="M11448" s="18">
        <f>IF(Table1[[#This Row],[Ordem_insumos]]&lt;&gt;0,VLOOKUP(Table1[[#This Row],[Codigo_servico]],Preencher_Orcamento!$B:$D,3,FALSE)*Table1[[#This Row],[Subtotal_insumo]],"")</f>
        <v>0</v>
      </c>
    </row>
    <row r="11449" spans="1:13" x14ac:dyDescent="0.25">
      <c r="A11449" s="6">
        <v>170385</v>
      </c>
      <c r="B11449" s="126">
        <v>20</v>
      </c>
      <c r="C11449" s="133"/>
      <c r="D11449" s="134">
        <v>2036</v>
      </c>
      <c r="E11449" s="7" t="s">
        <v>2191</v>
      </c>
      <c r="F11449" s="8" t="s">
        <v>2140</v>
      </c>
      <c r="G11449" s="18">
        <f>IFERROR(VLOOKUP(Table1[[#This Row],[Codigo_insumo]],BD_Insumos!$B:$E,4),"")</f>
        <v>12.90425192342871</v>
      </c>
      <c r="H11449" s="140">
        <v>1.78</v>
      </c>
      <c r="I11449" s="9"/>
      <c r="J11449" s="23">
        <f t="shared" si="178"/>
        <v>22.969568423703105</v>
      </c>
      <c r="K11449" s="22" t="str">
        <f>IF(I11449&lt;&gt;"",SUMIF(Table1[Codigo_servico],A11449,Table1[Subtotal_insumo]),"")</f>
        <v/>
      </c>
      <c r="L11449" s="18">
        <f>IF(Table1[[#This Row],[Ordem_insumos]]&lt;&gt;0,VLOOKUP(Table1[[#This Row],[Codigo_servico]],Preencher_Orcamento!$B:$D,3,FALSE)*Table1[[#This Row],[Qtde_insumo]],"")</f>
        <v>0</v>
      </c>
      <c r="M11449" s="18">
        <f>IF(Table1[[#This Row],[Ordem_insumos]]&lt;&gt;0,VLOOKUP(Table1[[#This Row],[Codigo_servico]],Preencher_Orcamento!$B:$D,3,FALSE)*Table1[[#This Row],[Subtotal_insumo]],"")</f>
        <v>0</v>
      </c>
    </row>
    <row r="11450" spans="1:13" ht="39" x14ac:dyDescent="0.25">
      <c r="A11450" s="6">
        <v>170385</v>
      </c>
      <c r="B11450" s="126">
        <v>21</v>
      </c>
      <c r="C11450" s="133"/>
      <c r="D11450" s="134">
        <v>70825</v>
      </c>
      <c r="E11450" s="7" t="s">
        <v>1719</v>
      </c>
      <c r="F11450" s="8" t="s">
        <v>5</v>
      </c>
      <c r="G11450" s="18">
        <f>IFERROR(VLOOKUP(Table1[[#This Row],[Codigo_insumo]],BD_Insumos!$B:$E,4),"")</f>
        <v>22.7303</v>
      </c>
      <c r="H11450" s="140">
        <v>0.34</v>
      </c>
      <c r="I11450" s="9"/>
      <c r="J11450" s="23">
        <f t="shared" si="178"/>
        <v>7.7283020000000002</v>
      </c>
      <c r="K11450" s="22" t="str">
        <f>IF(I11450&lt;&gt;"",SUMIF(Table1[Codigo_servico],A11450,Table1[Subtotal_insumo]),"")</f>
        <v/>
      </c>
      <c r="L11450" s="18">
        <f>IF(Table1[[#This Row],[Ordem_insumos]]&lt;&gt;0,VLOOKUP(Table1[[#This Row],[Codigo_servico]],Preencher_Orcamento!$B:$D,3,FALSE)*Table1[[#This Row],[Qtde_insumo]],"")</f>
        <v>0</v>
      </c>
      <c r="M11450" s="18">
        <f>IF(Table1[[#This Row],[Ordem_insumos]]&lt;&gt;0,VLOOKUP(Table1[[#This Row],[Codigo_servico]],Preencher_Orcamento!$B:$D,3,FALSE)*Table1[[#This Row],[Subtotal_insumo]],"")</f>
        <v>0</v>
      </c>
    </row>
    <row r="11451" spans="1:13" x14ac:dyDescent="0.25">
      <c r="A11451" s="6">
        <v>170385</v>
      </c>
      <c r="B11451" s="126">
        <v>22</v>
      </c>
      <c r="C11451" s="133"/>
      <c r="D11451" s="134">
        <v>2035</v>
      </c>
      <c r="E11451" s="7" t="s">
        <v>2190</v>
      </c>
      <c r="F11451" s="8" t="s">
        <v>2140</v>
      </c>
      <c r="G11451" s="18">
        <f>IFERROR(VLOOKUP(Table1[[#This Row],[Codigo_insumo]],BD_Insumos!$B:$E,4),"")</f>
        <v>17.275965903920998</v>
      </c>
      <c r="H11451" s="140">
        <v>1.78</v>
      </c>
      <c r="I11451" s="9"/>
      <c r="J11451" s="23">
        <f t="shared" si="178"/>
        <v>30.751219308979376</v>
      </c>
      <c r="K11451" s="22" t="str">
        <f>IF(I11451&lt;&gt;"",SUMIF(Table1[Codigo_servico],A11451,Table1[Subtotal_insumo]),"")</f>
        <v/>
      </c>
      <c r="L11451" s="18">
        <f>IF(Table1[[#This Row],[Ordem_insumos]]&lt;&gt;0,VLOOKUP(Table1[[#This Row],[Codigo_servico]],Preencher_Orcamento!$B:$D,3,FALSE)*Table1[[#This Row],[Qtde_insumo]],"")</f>
        <v>0</v>
      </c>
      <c r="M11451" s="18">
        <f>IF(Table1[[#This Row],[Ordem_insumos]]&lt;&gt;0,VLOOKUP(Table1[[#This Row],[Codigo_servico]],Preencher_Orcamento!$B:$D,3,FALSE)*Table1[[#This Row],[Subtotal_insumo]],"")</f>
        <v>0</v>
      </c>
    </row>
    <row r="11452" spans="1:13" x14ac:dyDescent="0.25">
      <c r="A11452" s="6">
        <v>170385</v>
      </c>
      <c r="B11452" s="126">
        <v>23</v>
      </c>
      <c r="C11452" s="133"/>
      <c r="D11452" s="134">
        <v>10550</v>
      </c>
      <c r="E11452" s="7" t="s">
        <v>97</v>
      </c>
      <c r="F11452" s="8" t="s">
        <v>58</v>
      </c>
      <c r="G11452" s="18">
        <f>IFERROR(VLOOKUP(Table1[[#This Row],[Codigo_insumo]],BD_Insumos!$B:$E,4),"")</f>
        <v>71.755899999999997</v>
      </c>
      <c r="H11452" s="140">
        <v>2.4E-2</v>
      </c>
      <c r="I11452" s="9"/>
      <c r="J11452" s="23">
        <f t="shared" si="178"/>
        <v>1.7221416000000001</v>
      </c>
      <c r="K11452" s="22" t="str">
        <f>IF(I11452&lt;&gt;"",SUMIF(Table1[Codigo_servico],A11452,Table1[Subtotal_insumo]),"")</f>
        <v/>
      </c>
      <c r="L11452" s="18">
        <f>IF(Table1[[#This Row],[Ordem_insumos]]&lt;&gt;0,VLOOKUP(Table1[[#This Row],[Codigo_servico]],Preencher_Orcamento!$B:$D,3,FALSE)*Table1[[#This Row],[Qtde_insumo]],"")</f>
        <v>0</v>
      </c>
      <c r="M11452" s="18">
        <f>IF(Table1[[#This Row],[Ordem_insumos]]&lt;&gt;0,VLOOKUP(Table1[[#This Row],[Codigo_servico]],Preencher_Orcamento!$B:$D,3,FALSE)*Table1[[#This Row],[Subtotal_insumo]],"")</f>
        <v>0</v>
      </c>
    </row>
    <row r="11453" spans="1:13" x14ac:dyDescent="0.25">
      <c r="A11453" s="6">
        <v>170385</v>
      </c>
      <c r="B11453" s="126">
        <v>24</v>
      </c>
      <c r="C11453" s="133"/>
      <c r="D11453" s="134">
        <v>10608</v>
      </c>
      <c r="E11453" s="7" t="s">
        <v>118</v>
      </c>
      <c r="F11453" s="8" t="s">
        <v>58</v>
      </c>
      <c r="G11453" s="18">
        <f>IFERROR(VLOOKUP(Table1[[#This Row],[Codigo_insumo]],BD_Insumos!$B:$E,4),"")</f>
        <v>238.17070000000001</v>
      </c>
      <c r="H11453" s="140">
        <v>0.3</v>
      </c>
      <c r="I11453" s="9"/>
      <c r="J11453" s="23">
        <f t="shared" si="178"/>
        <v>71.451210000000003</v>
      </c>
      <c r="K11453" s="22" t="str">
        <f>IF(I11453&lt;&gt;"",SUMIF(Table1[Codigo_servico],A11453,Table1[Subtotal_insumo]),"")</f>
        <v/>
      </c>
      <c r="L11453" s="18">
        <f>IF(Table1[[#This Row],[Ordem_insumos]]&lt;&gt;0,VLOOKUP(Table1[[#This Row],[Codigo_servico]],Preencher_Orcamento!$B:$D,3,FALSE)*Table1[[#This Row],[Qtde_insumo]],"")</f>
        <v>0</v>
      </c>
      <c r="M11453" s="18">
        <f>IF(Table1[[#This Row],[Ordem_insumos]]&lt;&gt;0,VLOOKUP(Table1[[#This Row],[Codigo_servico]],Preencher_Orcamento!$B:$D,3,FALSE)*Table1[[#This Row],[Subtotal_insumo]],"")</f>
        <v>0</v>
      </c>
    </row>
    <row r="11454" spans="1:13" x14ac:dyDescent="0.25">
      <c r="A11454" s="6">
        <v>170385</v>
      </c>
      <c r="B11454" s="126">
        <v>25</v>
      </c>
      <c r="C11454" s="133"/>
      <c r="D11454" s="134">
        <v>10627</v>
      </c>
      <c r="E11454" s="7" t="s">
        <v>137</v>
      </c>
      <c r="F11454" s="8" t="s">
        <v>58</v>
      </c>
      <c r="G11454" s="18">
        <f>IFERROR(VLOOKUP(Table1[[#This Row],[Codigo_insumo]],BD_Insumos!$B:$E,4),"")</f>
        <v>213.67830000000001</v>
      </c>
      <c r="H11454" s="140">
        <v>5.1999999999999998E-2</v>
      </c>
      <c r="I11454" s="9"/>
      <c r="J11454" s="23">
        <f t="shared" si="178"/>
        <v>11.1112716</v>
      </c>
      <c r="K11454" s="22" t="str">
        <f>IF(I11454&lt;&gt;"",SUMIF(Table1[Codigo_servico],A11454,Table1[Subtotal_insumo]),"")</f>
        <v/>
      </c>
      <c r="L11454" s="18">
        <f>IF(Table1[[#This Row],[Ordem_insumos]]&lt;&gt;0,VLOOKUP(Table1[[#This Row],[Codigo_servico]],Preencher_Orcamento!$B:$D,3,FALSE)*Table1[[#This Row],[Qtde_insumo]],"")</f>
        <v>0</v>
      </c>
      <c r="M11454" s="18">
        <f>IF(Table1[[#This Row],[Ordem_insumos]]&lt;&gt;0,VLOOKUP(Table1[[#This Row],[Codigo_servico]],Preencher_Orcamento!$B:$D,3,FALSE)*Table1[[#This Row],[Subtotal_insumo]],"")</f>
        <v>0</v>
      </c>
    </row>
    <row r="11455" spans="1:13" x14ac:dyDescent="0.25">
      <c r="A11455" s="6">
        <v>170385</v>
      </c>
      <c r="B11455" s="126">
        <v>26</v>
      </c>
      <c r="C11455" s="133"/>
      <c r="D11455" s="134">
        <v>10504</v>
      </c>
      <c r="E11455" s="7" t="s">
        <v>61</v>
      </c>
      <c r="F11455" s="8" t="s">
        <v>58</v>
      </c>
      <c r="G11455" s="18">
        <f>IFERROR(VLOOKUP(Table1[[#This Row],[Codigo_insumo]],BD_Insumos!$B:$E,4),"")</f>
        <v>73.739999999999995</v>
      </c>
      <c r="H11455" s="140">
        <v>0.66</v>
      </c>
      <c r="I11455" s="9"/>
      <c r="J11455" s="23">
        <f t="shared" si="178"/>
        <v>48.668399999999998</v>
      </c>
      <c r="K11455" s="22" t="str">
        <f>IF(I11455&lt;&gt;"",SUMIF(Table1[Codigo_servico],A11455,Table1[Subtotal_insumo]),"")</f>
        <v/>
      </c>
      <c r="L11455" s="18">
        <f>IF(Table1[[#This Row],[Ordem_insumos]]&lt;&gt;0,VLOOKUP(Table1[[#This Row],[Codigo_servico]],Preencher_Orcamento!$B:$D,3,FALSE)*Table1[[#This Row],[Qtde_insumo]],"")</f>
        <v>0</v>
      </c>
      <c r="M11455" s="18">
        <f>IF(Table1[[#This Row],[Ordem_insumos]]&lt;&gt;0,VLOOKUP(Table1[[#This Row],[Codigo_servico]],Preencher_Orcamento!$B:$D,3,FALSE)*Table1[[#This Row],[Subtotal_insumo]],"")</f>
        <v>0</v>
      </c>
    </row>
    <row r="11456" spans="1:13" x14ac:dyDescent="0.25">
      <c r="A11456" s="6">
        <v>170385</v>
      </c>
      <c r="B11456" s="126">
        <v>27</v>
      </c>
      <c r="C11456" s="133"/>
      <c r="D11456" s="134">
        <v>2050</v>
      </c>
      <c r="E11456" s="7" t="s">
        <v>2196</v>
      </c>
      <c r="F11456" s="8" t="s">
        <v>2140</v>
      </c>
      <c r="G11456" s="18">
        <f>IFERROR(VLOOKUP(Table1[[#This Row],[Codigo_insumo]],BD_Insumos!$B:$E,4),"")</f>
        <v>16.714194083227913</v>
      </c>
      <c r="H11456" s="140">
        <v>8.52</v>
      </c>
      <c r="I11456" s="9"/>
      <c r="J11456" s="23">
        <f t="shared" si="178"/>
        <v>142.4049335891018</v>
      </c>
      <c r="K11456" s="22" t="str">
        <f>IF(I11456&lt;&gt;"",SUMIF(Table1[Codigo_servico],A11456,Table1[Subtotal_insumo]),"")</f>
        <v/>
      </c>
      <c r="L11456" s="18">
        <f>IF(Table1[[#This Row],[Ordem_insumos]]&lt;&gt;0,VLOOKUP(Table1[[#This Row],[Codigo_servico]],Preencher_Orcamento!$B:$D,3,FALSE)*Table1[[#This Row],[Qtde_insumo]],"")</f>
        <v>0</v>
      </c>
      <c r="M11456" s="18">
        <f>IF(Table1[[#This Row],[Ordem_insumos]]&lt;&gt;0,VLOOKUP(Table1[[#This Row],[Codigo_servico]],Preencher_Orcamento!$B:$D,3,FALSE)*Table1[[#This Row],[Subtotal_insumo]],"")</f>
        <v>0</v>
      </c>
    </row>
    <row r="11457" spans="1:13" x14ac:dyDescent="0.25">
      <c r="A11457" s="6">
        <v>170385</v>
      </c>
      <c r="B11457" s="126">
        <v>28</v>
      </c>
      <c r="C11457" s="133"/>
      <c r="D11457" s="134">
        <v>2099</v>
      </c>
      <c r="E11457" s="7" t="s">
        <v>2205</v>
      </c>
      <c r="F11457" s="8" t="s">
        <v>2140</v>
      </c>
      <c r="G11457" s="18">
        <f>IFERROR(VLOOKUP(Table1[[#This Row],[Codigo_insumo]],BD_Insumos!$B:$E,4),"")</f>
        <v>12.627877718847255</v>
      </c>
      <c r="H11457" s="140">
        <v>38.520000000000003</v>
      </c>
      <c r="I11457" s="9"/>
      <c r="J11457" s="23">
        <f t="shared" si="178"/>
        <v>486.42584972999629</v>
      </c>
      <c r="K11457" s="22" t="str">
        <f>IF(I11457&lt;&gt;"",SUMIF(Table1[Codigo_servico],A11457,Table1[Subtotal_insumo]),"")</f>
        <v/>
      </c>
      <c r="L11457" s="18">
        <f>IF(Table1[[#This Row],[Ordem_insumos]]&lt;&gt;0,VLOOKUP(Table1[[#This Row],[Codigo_servico]],Preencher_Orcamento!$B:$D,3,FALSE)*Table1[[#This Row],[Qtde_insumo]],"")</f>
        <v>0</v>
      </c>
      <c r="M11457" s="18">
        <f>IF(Table1[[#This Row],[Ordem_insumos]]&lt;&gt;0,VLOOKUP(Table1[[#This Row],[Codigo_servico]],Preencher_Orcamento!$B:$D,3,FALSE)*Table1[[#This Row],[Subtotal_insumo]],"")</f>
        <v>0</v>
      </c>
    </row>
    <row r="11458" spans="1:13" x14ac:dyDescent="0.25">
      <c r="A11458" s="6">
        <v>170385</v>
      </c>
      <c r="B11458" s="126">
        <v>29</v>
      </c>
      <c r="C11458" s="133"/>
      <c r="D11458" s="134">
        <v>10543</v>
      </c>
      <c r="E11458" s="7" t="s">
        <v>91</v>
      </c>
      <c r="F11458" s="8" t="s">
        <v>58</v>
      </c>
      <c r="G11458" s="18">
        <f>IFERROR(VLOOKUP(Table1[[#This Row],[Codigo_insumo]],BD_Insumos!$B:$E,4),"")</f>
        <v>67.283799999999999</v>
      </c>
      <c r="H11458" s="140">
        <v>0.11</v>
      </c>
      <c r="I11458" s="9"/>
      <c r="J11458" s="23">
        <f t="shared" ref="J11458:J11521" si="179">IF(I11458="",G11458*H11458,"")</f>
        <v>7.4012180000000001</v>
      </c>
      <c r="K11458" s="22" t="str">
        <f>IF(I11458&lt;&gt;"",SUMIF(Table1[Codigo_servico],A11458,Table1[Subtotal_insumo]),"")</f>
        <v/>
      </c>
      <c r="L11458" s="18">
        <f>IF(Table1[[#This Row],[Ordem_insumos]]&lt;&gt;0,VLOOKUP(Table1[[#This Row],[Codigo_servico]],Preencher_Orcamento!$B:$D,3,FALSE)*Table1[[#This Row],[Qtde_insumo]],"")</f>
        <v>0</v>
      </c>
      <c r="M11458" s="18">
        <f>IF(Table1[[#This Row],[Ordem_insumos]]&lt;&gt;0,VLOOKUP(Table1[[#This Row],[Codigo_servico]],Preencher_Orcamento!$B:$D,3,FALSE)*Table1[[#This Row],[Subtotal_insumo]],"")</f>
        <v>0</v>
      </c>
    </row>
    <row r="11459" spans="1:13" x14ac:dyDescent="0.25">
      <c r="A11459" s="6">
        <v>170385</v>
      </c>
      <c r="B11459" s="126">
        <v>30</v>
      </c>
      <c r="C11459" s="133"/>
      <c r="D11459" s="134">
        <v>2020</v>
      </c>
      <c r="E11459" s="7" t="s">
        <v>2188</v>
      </c>
      <c r="F11459" s="8" t="s">
        <v>2140</v>
      </c>
      <c r="G11459" s="18">
        <f>IFERROR(VLOOKUP(Table1[[#This Row],[Codigo_insumo]],BD_Insumos!$B:$E,4),"")</f>
        <v>15.860837164231068</v>
      </c>
      <c r="H11459" s="140">
        <v>19.71</v>
      </c>
      <c r="I11459" s="9"/>
      <c r="J11459" s="23">
        <f t="shared" si="179"/>
        <v>312.61710050699435</v>
      </c>
      <c r="K11459" s="22" t="str">
        <f>IF(I11459&lt;&gt;"",SUMIF(Table1[Codigo_servico],A11459,Table1[Subtotal_insumo]),"")</f>
        <v/>
      </c>
      <c r="L11459" s="18">
        <f>IF(Table1[[#This Row],[Ordem_insumos]]&lt;&gt;0,VLOOKUP(Table1[[#This Row],[Codigo_servico]],Preencher_Orcamento!$B:$D,3,FALSE)*Table1[[#This Row],[Qtde_insumo]],"")</f>
        <v>0</v>
      </c>
      <c r="M11459" s="18">
        <f>IF(Table1[[#This Row],[Ordem_insumos]]&lt;&gt;0,VLOOKUP(Table1[[#This Row],[Codigo_servico]],Preencher_Orcamento!$B:$D,3,FALSE)*Table1[[#This Row],[Subtotal_insumo]],"")</f>
        <v>0</v>
      </c>
    </row>
    <row r="11460" spans="1:13" x14ac:dyDescent="0.25">
      <c r="A11460" s="6">
        <v>170385</v>
      </c>
      <c r="B11460" s="126">
        <v>31</v>
      </c>
      <c r="C11460" s="133"/>
      <c r="D11460" s="134">
        <v>10515</v>
      </c>
      <c r="E11460" s="7" t="s">
        <v>69</v>
      </c>
      <c r="F11460" s="8" t="s">
        <v>197</v>
      </c>
      <c r="G11460" s="18">
        <f>IFERROR(VLOOKUP(Table1[[#This Row],[Codigo_insumo]],BD_Insumos!$B:$E,4),"")</f>
        <v>1.0757000000000001</v>
      </c>
      <c r="H11460" s="140">
        <v>1.06</v>
      </c>
      <c r="I11460" s="9"/>
      <c r="J11460" s="23">
        <f t="shared" si="179"/>
        <v>1.1402420000000002</v>
      </c>
      <c r="K11460" s="22" t="str">
        <f>IF(I11460&lt;&gt;"",SUMIF(Table1[Codigo_servico],A11460,Table1[Subtotal_insumo]),"")</f>
        <v/>
      </c>
      <c r="L11460" s="18">
        <f>IF(Table1[[#This Row],[Ordem_insumos]]&lt;&gt;0,VLOOKUP(Table1[[#This Row],[Codigo_servico]],Preencher_Orcamento!$B:$D,3,FALSE)*Table1[[#This Row],[Qtde_insumo]],"")</f>
        <v>0</v>
      </c>
      <c r="M11460" s="18">
        <f>IF(Table1[[#This Row],[Ordem_insumos]]&lt;&gt;0,VLOOKUP(Table1[[#This Row],[Codigo_servico]],Preencher_Orcamento!$B:$D,3,FALSE)*Table1[[#This Row],[Subtotal_insumo]],"")</f>
        <v>0</v>
      </c>
    </row>
    <row r="11461" spans="1:13" x14ac:dyDescent="0.25">
      <c r="A11461" s="3">
        <v>170389</v>
      </c>
      <c r="B11461" s="125">
        <v>0</v>
      </c>
      <c r="C11461" s="131" t="s">
        <v>4487</v>
      </c>
      <c r="D11461" s="132"/>
      <c r="E11461" s="4"/>
      <c r="F11461" s="4"/>
      <c r="G11461" s="17" t="str">
        <f>IFERROR(VLOOKUP(Table1[[#This Row],[Codigo_insumo]],BD_Insumos!$B:$E,4),"")</f>
        <v/>
      </c>
      <c r="H11461" s="139"/>
      <c r="I11461" s="5" t="s">
        <v>170</v>
      </c>
      <c r="J11461" s="20" t="str">
        <f t="shared" si="179"/>
        <v/>
      </c>
      <c r="K11461" s="21">
        <f>IF(I11461&lt;&gt;"",SUMIF(Table1[Codigo_servico],A11461,Table1[Subtotal_insumo]),"")</f>
        <v>105.54327334041204</v>
      </c>
      <c r="L11461" s="17" t="str">
        <f>IF(Table1[[#This Row],[Ordem_insumos]]&lt;&gt;0,VLOOKUP(Table1[[#This Row],[Codigo_servico]],Preencher_Orcamento!$B:$D,3,FALSE)*Table1[[#This Row],[Qtde_insumo]],"")</f>
        <v/>
      </c>
      <c r="M11461" s="17" t="str">
        <f>IF(Table1[[#This Row],[Ordem_insumos]]&lt;&gt;0,VLOOKUP(Table1[[#This Row],[Codigo_servico]],Preencher_Orcamento!$B:$D,3,FALSE)*Table1[[#This Row],[Subtotal_insumo]],"")</f>
        <v/>
      </c>
    </row>
    <row r="11462" spans="1:13" x14ac:dyDescent="0.25">
      <c r="A11462" s="6">
        <v>170389</v>
      </c>
      <c r="B11462" s="126">
        <v>1</v>
      </c>
      <c r="C11462" s="133"/>
      <c r="D11462" s="134">
        <v>11001</v>
      </c>
      <c r="E11462" s="7" t="s">
        <v>167</v>
      </c>
      <c r="F11462" s="8" t="s">
        <v>168</v>
      </c>
      <c r="G11462" s="16">
        <f>IFERROR(VLOOKUP(Table1[[#This Row],[Codigo_insumo]],BD_Insumos!$B:$E,4),"")</f>
        <v>6.4767000000000001</v>
      </c>
      <c r="H11462" s="140">
        <v>0.1</v>
      </c>
      <c r="I11462" s="9"/>
      <c r="J11462" s="22">
        <f t="shared" si="179"/>
        <v>0.64767000000000008</v>
      </c>
      <c r="K11462" s="22" t="str">
        <f>IF(I11462&lt;&gt;"",SUMIF(Table1[Codigo_servico],A11462,Table1[Subtotal_insumo]),"")</f>
        <v/>
      </c>
      <c r="L11462" s="16">
        <f>IF(Table1[[#This Row],[Ordem_insumos]]&lt;&gt;0,VLOOKUP(Table1[[#This Row],[Codigo_servico]],Preencher_Orcamento!$B:$D,3,FALSE)*Table1[[#This Row],[Qtde_insumo]],"")</f>
        <v>0</v>
      </c>
      <c r="M11462" s="16">
        <f>IF(Table1[[#This Row],[Ordem_insumos]]&lt;&gt;0,VLOOKUP(Table1[[#This Row],[Codigo_servico]],Preencher_Orcamento!$B:$D,3,FALSE)*Table1[[#This Row],[Subtotal_insumo]],"")</f>
        <v>0</v>
      </c>
    </row>
    <row r="11463" spans="1:13" x14ac:dyDescent="0.25">
      <c r="A11463" s="6">
        <v>170389</v>
      </c>
      <c r="B11463" s="126">
        <v>2</v>
      </c>
      <c r="C11463" s="133"/>
      <c r="D11463" s="134">
        <v>10607</v>
      </c>
      <c r="E11463" s="7" t="s">
        <v>117</v>
      </c>
      <c r="F11463" s="8" t="s">
        <v>58</v>
      </c>
      <c r="G11463" s="16">
        <f>IFERROR(VLOOKUP(Table1[[#This Row],[Codigo_insumo]],BD_Insumos!$B:$E,4),"")</f>
        <v>238.3956</v>
      </c>
      <c r="H11463" s="140">
        <v>0.03</v>
      </c>
      <c r="I11463" s="9"/>
      <c r="J11463" s="22">
        <f t="shared" si="179"/>
        <v>7.1518679999999994</v>
      </c>
      <c r="K11463" s="22" t="str">
        <f>IF(I11463&lt;&gt;"",SUMIF(Table1[Codigo_servico],A11463,Table1[Subtotal_insumo]),"")</f>
        <v/>
      </c>
      <c r="L11463" s="16">
        <f>IF(Table1[[#This Row],[Ordem_insumos]]&lt;&gt;0,VLOOKUP(Table1[[#This Row],[Codigo_servico]],Preencher_Orcamento!$B:$D,3,FALSE)*Table1[[#This Row],[Qtde_insumo]],"")</f>
        <v>0</v>
      </c>
      <c r="M11463" s="16">
        <f>IF(Table1[[#This Row],[Ordem_insumos]]&lt;&gt;0,VLOOKUP(Table1[[#This Row],[Codigo_servico]],Preencher_Orcamento!$B:$D,3,FALSE)*Table1[[#This Row],[Subtotal_insumo]],"")</f>
        <v>0</v>
      </c>
    </row>
    <row r="11464" spans="1:13" ht="26.25" x14ac:dyDescent="0.25">
      <c r="A11464" s="6">
        <v>170389</v>
      </c>
      <c r="B11464" s="126">
        <v>3</v>
      </c>
      <c r="C11464" s="133"/>
      <c r="D11464" s="134">
        <v>39024</v>
      </c>
      <c r="E11464" s="7" t="s">
        <v>975</v>
      </c>
      <c r="F11464" s="8" t="s">
        <v>170</v>
      </c>
      <c r="G11464" s="16">
        <f>IFERROR(VLOOKUP(Table1[[#This Row],[Codigo_insumo]],BD_Insumos!$B:$E,4),"")</f>
        <v>3.7115999999999998</v>
      </c>
      <c r="H11464" s="140">
        <v>1.04</v>
      </c>
      <c r="I11464" s="9"/>
      <c r="J11464" s="22">
        <f t="shared" si="179"/>
        <v>3.8600639999999999</v>
      </c>
      <c r="K11464" s="22" t="str">
        <f>IF(I11464&lt;&gt;"",SUMIF(Table1[Codigo_servico],A11464,Table1[Subtotal_insumo]),"")</f>
        <v/>
      </c>
      <c r="L11464" s="16">
        <f>IF(Table1[[#This Row],[Ordem_insumos]]&lt;&gt;0,VLOOKUP(Table1[[#This Row],[Codigo_servico]],Preencher_Orcamento!$B:$D,3,FALSE)*Table1[[#This Row],[Qtde_insumo]],"")</f>
        <v>0</v>
      </c>
      <c r="M11464" s="16">
        <f>IF(Table1[[#This Row],[Ordem_insumos]]&lt;&gt;0,VLOOKUP(Table1[[#This Row],[Codigo_servico]],Preencher_Orcamento!$B:$D,3,FALSE)*Table1[[#This Row],[Subtotal_insumo]],"")</f>
        <v>0</v>
      </c>
    </row>
    <row r="11465" spans="1:13" ht="26.25" x14ac:dyDescent="0.25">
      <c r="A11465" s="6">
        <v>170389</v>
      </c>
      <c r="B11465" s="126">
        <v>4</v>
      </c>
      <c r="C11465" s="133"/>
      <c r="D11465" s="134">
        <v>2016</v>
      </c>
      <c r="E11465" s="7" t="s">
        <v>2187</v>
      </c>
      <c r="F11465" s="8" t="s">
        <v>2140</v>
      </c>
      <c r="G11465" s="16">
        <f>IFERROR(VLOOKUP(Table1[[#This Row],[Codigo_insumo]],BD_Insumos!$B:$E,4),"")</f>
        <v>13.188618292508322</v>
      </c>
      <c r="H11465" s="140">
        <v>0.1</v>
      </c>
      <c r="I11465" s="9"/>
      <c r="J11465" s="22">
        <f t="shared" si="179"/>
        <v>1.3188618292508323</v>
      </c>
      <c r="K11465" s="22" t="str">
        <f>IF(I11465&lt;&gt;"",SUMIF(Table1[Codigo_servico],A11465,Table1[Subtotal_insumo]),"")</f>
        <v/>
      </c>
      <c r="L11465" s="16">
        <f>IF(Table1[[#This Row],[Ordem_insumos]]&lt;&gt;0,VLOOKUP(Table1[[#This Row],[Codigo_servico]],Preencher_Orcamento!$B:$D,3,FALSE)*Table1[[#This Row],[Qtde_insumo]],"")</f>
        <v>0</v>
      </c>
      <c r="M11465" s="16">
        <f>IF(Table1[[#This Row],[Ordem_insumos]]&lt;&gt;0,VLOOKUP(Table1[[#This Row],[Codigo_servico]],Preencher_Orcamento!$B:$D,3,FALSE)*Table1[[#This Row],[Subtotal_insumo]],"")</f>
        <v>0</v>
      </c>
    </row>
    <row r="11466" spans="1:13" x14ac:dyDescent="0.25">
      <c r="A11466" s="6">
        <v>170389</v>
      </c>
      <c r="B11466" s="126">
        <v>5</v>
      </c>
      <c r="C11466" s="133"/>
      <c r="D11466" s="134">
        <v>2014</v>
      </c>
      <c r="E11466" s="7" t="s">
        <v>2185</v>
      </c>
      <c r="F11466" s="8" t="s">
        <v>2140</v>
      </c>
      <c r="G11466" s="16">
        <f>IFERROR(VLOOKUP(Table1[[#This Row],[Codigo_insumo]],BD_Insumos!$B:$E,4),"")</f>
        <v>13.173665210544026</v>
      </c>
      <c r="H11466" s="140">
        <v>1.5</v>
      </c>
      <c r="I11466" s="9"/>
      <c r="J11466" s="22">
        <f t="shared" si="179"/>
        <v>19.760497815816038</v>
      </c>
      <c r="K11466" s="22" t="str">
        <f>IF(I11466&lt;&gt;"",SUMIF(Table1[Codigo_servico],A11466,Table1[Subtotal_insumo]),"")</f>
        <v/>
      </c>
      <c r="L11466" s="16">
        <f>IF(Table1[[#This Row],[Ordem_insumos]]&lt;&gt;0,VLOOKUP(Table1[[#This Row],[Codigo_servico]],Preencher_Orcamento!$B:$D,3,FALSE)*Table1[[#This Row],[Qtde_insumo]],"")</f>
        <v>0</v>
      </c>
      <c r="M11466" s="16">
        <f>IF(Table1[[#This Row],[Ordem_insumos]]&lt;&gt;0,VLOOKUP(Table1[[#This Row],[Codigo_servico]],Preencher_Orcamento!$B:$D,3,FALSE)*Table1[[#This Row],[Subtotal_insumo]],"")</f>
        <v>0</v>
      </c>
    </row>
    <row r="11467" spans="1:13" x14ac:dyDescent="0.25">
      <c r="A11467" s="6">
        <v>170389</v>
      </c>
      <c r="B11467" s="126">
        <v>6</v>
      </c>
      <c r="C11467" s="133"/>
      <c r="D11467" s="134">
        <v>2099</v>
      </c>
      <c r="E11467" s="7" t="s">
        <v>2205</v>
      </c>
      <c r="F11467" s="8" t="s">
        <v>2140</v>
      </c>
      <c r="G11467" s="16">
        <f>IFERROR(VLOOKUP(Table1[[#This Row],[Codigo_insumo]],BD_Insumos!$B:$E,4),"")</f>
        <v>12.627877718847255</v>
      </c>
      <c r="H11467" s="140">
        <v>1.5</v>
      </c>
      <c r="I11467" s="9"/>
      <c r="J11467" s="22">
        <f t="shared" si="179"/>
        <v>18.941816578270881</v>
      </c>
      <c r="K11467" s="22" t="str">
        <f>IF(I11467&lt;&gt;"",SUMIF(Table1[Codigo_servico],A11467,Table1[Subtotal_insumo]),"")</f>
        <v/>
      </c>
      <c r="L11467" s="16">
        <f>IF(Table1[[#This Row],[Ordem_insumos]]&lt;&gt;0,VLOOKUP(Table1[[#This Row],[Codigo_servico]],Preencher_Orcamento!$B:$D,3,FALSE)*Table1[[#This Row],[Qtde_insumo]],"")</f>
        <v>0</v>
      </c>
      <c r="M11467" s="16">
        <f>IF(Table1[[#This Row],[Ordem_insumos]]&lt;&gt;0,VLOOKUP(Table1[[#This Row],[Codigo_servico]],Preencher_Orcamento!$B:$D,3,FALSE)*Table1[[#This Row],[Subtotal_insumo]],"")</f>
        <v>0</v>
      </c>
    </row>
    <row r="11468" spans="1:13" x14ac:dyDescent="0.25">
      <c r="A11468" s="6">
        <v>170389</v>
      </c>
      <c r="B11468" s="126">
        <v>7</v>
      </c>
      <c r="C11468" s="133"/>
      <c r="D11468" s="134">
        <v>11021</v>
      </c>
      <c r="E11468" s="7" t="s">
        <v>175</v>
      </c>
      <c r="F11468" s="8" t="s">
        <v>170</v>
      </c>
      <c r="G11468" s="18">
        <f>IFERROR(VLOOKUP(Table1[[#This Row],[Codigo_insumo]],BD_Insumos!$B:$E,4),"")</f>
        <v>12.2156</v>
      </c>
      <c r="H11468" s="140">
        <v>0.33</v>
      </c>
      <c r="I11468" s="9"/>
      <c r="J11468" s="23">
        <f t="shared" si="179"/>
        <v>4.031148</v>
      </c>
      <c r="K11468" s="22" t="str">
        <f>IF(I11468&lt;&gt;"",SUMIF(Table1[Codigo_servico],A11468,Table1[Subtotal_insumo]),"")</f>
        <v/>
      </c>
      <c r="L11468" s="18">
        <f>IF(Table1[[#This Row],[Ordem_insumos]]&lt;&gt;0,VLOOKUP(Table1[[#This Row],[Codigo_servico]],Preencher_Orcamento!$B:$D,3,FALSE)*Table1[[#This Row],[Qtde_insumo]],"")</f>
        <v>0</v>
      </c>
      <c r="M11468" s="18">
        <f>IF(Table1[[#This Row],[Ordem_insumos]]&lt;&gt;0,VLOOKUP(Table1[[#This Row],[Codigo_servico]],Preencher_Orcamento!$B:$D,3,FALSE)*Table1[[#This Row],[Subtotal_insumo]],"")</f>
        <v>0</v>
      </c>
    </row>
    <row r="11469" spans="1:13" x14ac:dyDescent="0.25">
      <c r="A11469" s="6">
        <v>170389</v>
      </c>
      <c r="B11469" s="126">
        <v>8</v>
      </c>
      <c r="C11469" s="133"/>
      <c r="D11469" s="134">
        <v>11064</v>
      </c>
      <c r="E11469" s="7" t="s">
        <v>182</v>
      </c>
      <c r="F11469" s="8" t="s">
        <v>5</v>
      </c>
      <c r="G11469" s="18">
        <f>IFERROR(VLOOKUP(Table1[[#This Row],[Codigo_insumo]],BD_Insumos!$B:$E,4),"")</f>
        <v>0.58689999999999998</v>
      </c>
      <c r="H11469" s="140">
        <v>5</v>
      </c>
      <c r="I11469" s="9"/>
      <c r="J11469" s="23">
        <f t="shared" si="179"/>
        <v>2.9344999999999999</v>
      </c>
      <c r="K11469" s="22" t="str">
        <f>IF(I11469&lt;&gt;"",SUMIF(Table1[Codigo_servico],A11469,Table1[Subtotal_insumo]),"")</f>
        <v/>
      </c>
      <c r="L11469" s="18">
        <f>IF(Table1[[#This Row],[Ordem_insumos]]&lt;&gt;0,VLOOKUP(Table1[[#This Row],[Codigo_servico]],Preencher_Orcamento!$B:$D,3,FALSE)*Table1[[#This Row],[Qtde_insumo]],"")</f>
        <v>0</v>
      </c>
      <c r="M11469" s="18">
        <f>IF(Table1[[#This Row],[Ordem_insumos]]&lt;&gt;0,VLOOKUP(Table1[[#This Row],[Codigo_servico]],Preencher_Orcamento!$B:$D,3,FALSE)*Table1[[#This Row],[Subtotal_insumo]],"")</f>
        <v>0</v>
      </c>
    </row>
    <row r="11470" spans="1:13" ht="39" x14ac:dyDescent="0.25">
      <c r="A11470" s="6">
        <v>170389</v>
      </c>
      <c r="B11470" s="126">
        <v>9</v>
      </c>
      <c r="C11470" s="133"/>
      <c r="D11470" s="134">
        <v>11530</v>
      </c>
      <c r="E11470" s="7" t="s">
        <v>218</v>
      </c>
      <c r="F11470" s="8" t="s">
        <v>170</v>
      </c>
      <c r="G11470" s="18">
        <f>IFERROR(VLOOKUP(Table1[[#This Row],[Codigo_insumo]],BD_Insumos!$B:$E,4),"")</f>
        <v>4.4467999999999996</v>
      </c>
      <c r="H11470" s="140">
        <v>1.05</v>
      </c>
      <c r="I11470" s="9"/>
      <c r="J11470" s="23">
        <f t="shared" si="179"/>
        <v>4.6691399999999996</v>
      </c>
      <c r="K11470" s="22" t="str">
        <f>IF(I11470&lt;&gt;"",SUMIF(Table1[Codigo_servico],A11470,Table1[Subtotal_insumo]),"")</f>
        <v/>
      </c>
      <c r="L11470" s="18">
        <f>IF(Table1[[#This Row],[Ordem_insumos]]&lt;&gt;0,VLOOKUP(Table1[[#This Row],[Codigo_servico]],Preencher_Orcamento!$B:$D,3,FALSE)*Table1[[#This Row],[Qtde_insumo]],"")</f>
        <v>0</v>
      </c>
      <c r="M11470" s="18">
        <f>IF(Table1[[#This Row],[Ordem_insumos]]&lt;&gt;0,VLOOKUP(Table1[[#This Row],[Codigo_servico]],Preencher_Orcamento!$B:$D,3,FALSE)*Table1[[#This Row],[Subtotal_insumo]],"")</f>
        <v>0</v>
      </c>
    </row>
    <row r="11471" spans="1:13" x14ac:dyDescent="0.25">
      <c r="A11471" s="6">
        <v>170389</v>
      </c>
      <c r="B11471" s="126">
        <v>10</v>
      </c>
      <c r="C11471" s="133"/>
      <c r="D11471" s="134">
        <v>17515</v>
      </c>
      <c r="E11471" s="7" t="s">
        <v>383</v>
      </c>
      <c r="F11471" s="8" t="s">
        <v>197</v>
      </c>
      <c r="G11471" s="18">
        <f>IFERROR(VLOOKUP(Table1[[#This Row],[Codigo_insumo]],BD_Insumos!$B:$E,4),"")</f>
        <v>5.5275999999999996</v>
      </c>
      <c r="H11471" s="140">
        <v>0.2</v>
      </c>
      <c r="I11471" s="9"/>
      <c r="J11471" s="23">
        <f t="shared" si="179"/>
        <v>1.1055200000000001</v>
      </c>
      <c r="K11471" s="22" t="str">
        <f>IF(I11471&lt;&gt;"",SUMIF(Table1[Codigo_servico],A11471,Table1[Subtotal_insumo]),"")</f>
        <v/>
      </c>
      <c r="L11471" s="18">
        <f>IF(Table1[[#This Row],[Ordem_insumos]]&lt;&gt;0,VLOOKUP(Table1[[#This Row],[Codigo_servico]],Preencher_Orcamento!$B:$D,3,FALSE)*Table1[[#This Row],[Qtde_insumo]],"")</f>
        <v>0</v>
      </c>
      <c r="M11471" s="18">
        <f>IF(Table1[[#This Row],[Ordem_insumos]]&lt;&gt;0,VLOOKUP(Table1[[#This Row],[Codigo_servico]],Preencher_Orcamento!$B:$D,3,FALSE)*Table1[[#This Row],[Subtotal_insumo]],"")</f>
        <v>0</v>
      </c>
    </row>
    <row r="11472" spans="1:13" x14ac:dyDescent="0.25">
      <c r="A11472" s="6">
        <v>170389</v>
      </c>
      <c r="B11472" s="126">
        <v>11</v>
      </c>
      <c r="C11472" s="133"/>
      <c r="D11472" s="134">
        <v>2013</v>
      </c>
      <c r="E11472" s="7" t="s">
        <v>2184</v>
      </c>
      <c r="F11472" s="8" t="s">
        <v>2140</v>
      </c>
      <c r="G11472" s="18">
        <f>IFERROR(VLOOKUP(Table1[[#This Row],[Codigo_insumo]],BD_Insumos!$B:$E,4),"")</f>
        <v>15.756939025755017</v>
      </c>
      <c r="H11472" s="140">
        <v>1.5</v>
      </c>
      <c r="I11472" s="9"/>
      <c r="J11472" s="23">
        <f t="shared" si="179"/>
        <v>23.635408538632525</v>
      </c>
      <c r="K11472" s="22" t="str">
        <f>IF(I11472&lt;&gt;"",SUMIF(Table1[Codigo_servico],A11472,Table1[Subtotal_insumo]),"")</f>
        <v/>
      </c>
      <c r="L11472" s="18">
        <f>IF(Table1[[#This Row],[Ordem_insumos]]&lt;&gt;0,VLOOKUP(Table1[[#This Row],[Codigo_servico]],Preencher_Orcamento!$B:$D,3,FALSE)*Table1[[#This Row],[Qtde_insumo]],"")</f>
        <v>0</v>
      </c>
      <c r="M11472" s="18">
        <f>IF(Table1[[#This Row],[Ordem_insumos]]&lt;&gt;0,VLOOKUP(Table1[[#This Row],[Codigo_servico]],Preencher_Orcamento!$B:$D,3,FALSE)*Table1[[#This Row],[Subtotal_insumo]],"")</f>
        <v>0</v>
      </c>
    </row>
    <row r="11473" spans="1:13" x14ac:dyDescent="0.25">
      <c r="A11473" s="6">
        <v>170389</v>
      </c>
      <c r="B11473" s="126">
        <v>12</v>
      </c>
      <c r="C11473" s="133"/>
      <c r="D11473" s="134">
        <v>2015</v>
      </c>
      <c r="E11473" s="7" t="s">
        <v>2186</v>
      </c>
      <c r="F11473" s="8" t="s">
        <v>2140</v>
      </c>
      <c r="G11473" s="18">
        <f>IFERROR(VLOOKUP(Table1[[#This Row],[Codigo_insumo]],BD_Insumos!$B:$E,4),"")</f>
        <v>16.259414142106937</v>
      </c>
      <c r="H11473" s="140">
        <v>0.1</v>
      </c>
      <c r="I11473" s="9"/>
      <c r="J11473" s="23">
        <f t="shared" si="179"/>
        <v>1.6259414142106938</v>
      </c>
      <c r="K11473" s="22" t="str">
        <f>IF(I11473&lt;&gt;"",SUMIF(Table1[Codigo_servico],A11473,Table1[Subtotal_insumo]),"")</f>
        <v/>
      </c>
      <c r="L11473" s="18">
        <f>IF(Table1[[#This Row],[Ordem_insumos]]&lt;&gt;0,VLOOKUP(Table1[[#This Row],[Codigo_servico]],Preencher_Orcamento!$B:$D,3,FALSE)*Table1[[#This Row],[Qtde_insumo]],"")</f>
        <v>0</v>
      </c>
      <c r="M11473" s="18">
        <f>IF(Table1[[#This Row],[Ordem_insumos]]&lt;&gt;0,VLOOKUP(Table1[[#This Row],[Codigo_servico]],Preencher_Orcamento!$B:$D,3,FALSE)*Table1[[#This Row],[Subtotal_insumo]],"")</f>
        <v>0</v>
      </c>
    </row>
    <row r="11474" spans="1:13" x14ac:dyDescent="0.25">
      <c r="A11474" s="6">
        <v>170389</v>
      </c>
      <c r="B11474" s="126">
        <v>13</v>
      </c>
      <c r="C11474" s="133"/>
      <c r="D11474" s="134">
        <v>2020</v>
      </c>
      <c r="E11474" s="7" t="s">
        <v>2188</v>
      </c>
      <c r="F11474" s="8" t="s">
        <v>2140</v>
      </c>
      <c r="G11474" s="18">
        <f>IFERROR(VLOOKUP(Table1[[#This Row],[Codigo_insumo]],BD_Insumos!$B:$E,4),"")</f>
        <v>15.860837164231068</v>
      </c>
      <c r="H11474" s="140">
        <v>1</v>
      </c>
      <c r="I11474" s="9"/>
      <c r="J11474" s="23">
        <f t="shared" si="179"/>
        <v>15.860837164231068</v>
      </c>
      <c r="K11474" s="22" t="str">
        <f>IF(I11474&lt;&gt;"",SUMIF(Table1[Codigo_servico],A11474,Table1[Subtotal_insumo]),"")</f>
        <v/>
      </c>
      <c r="L11474" s="18">
        <f>IF(Table1[[#This Row],[Ordem_insumos]]&lt;&gt;0,VLOOKUP(Table1[[#This Row],[Codigo_servico]],Preencher_Orcamento!$B:$D,3,FALSE)*Table1[[#This Row],[Qtde_insumo]],"")</f>
        <v>0</v>
      </c>
      <c r="M11474" s="18">
        <f>IF(Table1[[#This Row],[Ordem_insumos]]&lt;&gt;0,VLOOKUP(Table1[[#This Row],[Codigo_servico]],Preencher_Orcamento!$B:$D,3,FALSE)*Table1[[#This Row],[Subtotal_insumo]],"")</f>
        <v>0</v>
      </c>
    </row>
    <row r="11475" spans="1:13" x14ac:dyDescent="0.25">
      <c r="A11475" s="3">
        <v>170390</v>
      </c>
      <c r="B11475" s="125">
        <v>0</v>
      </c>
      <c r="C11475" s="131" t="s">
        <v>4488</v>
      </c>
      <c r="D11475" s="132"/>
      <c r="E11475" s="4"/>
      <c r="F11475" s="4"/>
      <c r="G11475" s="17" t="str">
        <f>IFERROR(VLOOKUP(Table1[[#This Row],[Codigo_insumo]],BD_Insumos!$B:$E,4),"")</f>
        <v/>
      </c>
      <c r="H11475" s="139"/>
      <c r="I11475" s="5" t="s">
        <v>170</v>
      </c>
      <c r="J11475" s="20" t="str">
        <f t="shared" si="179"/>
        <v/>
      </c>
      <c r="K11475" s="21">
        <f>IF(I11475&lt;&gt;"",SUMIF(Table1[Codigo_servico],A11475,Table1[Subtotal_insumo]),"")</f>
        <v>107.91823334041203</v>
      </c>
      <c r="L11475" s="17" t="str">
        <f>IF(Table1[[#This Row],[Ordem_insumos]]&lt;&gt;0,VLOOKUP(Table1[[#This Row],[Codigo_servico]],Preencher_Orcamento!$B:$D,3,FALSE)*Table1[[#This Row],[Qtde_insumo]],"")</f>
        <v/>
      </c>
      <c r="M11475" s="17" t="str">
        <f>IF(Table1[[#This Row],[Ordem_insumos]]&lt;&gt;0,VLOOKUP(Table1[[#This Row],[Codigo_servico]],Preencher_Orcamento!$B:$D,3,FALSE)*Table1[[#This Row],[Subtotal_insumo]],"")</f>
        <v/>
      </c>
    </row>
    <row r="11476" spans="1:13" ht="26.25" x14ac:dyDescent="0.25">
      <c r="A11476" s="6">
        <v>170390</v>
      </c>
      <c r="B11476" s="126">
        <v>1</v>
      </c>
      <c r="C11476" s="133"/>
      <c r="D11476" s="134">
        <v>2016</v>
      </c>
      <c r="E11476" s="7" t="s">
        <v>2187</v>
      </c>
      <c r="F11476" s="8" t="s">
        <v>2140</v>
      </c>
      <c r="G11476" s="16">
        <f>IFERROR(VLOOKUP(Table1[[#This Row],[Codigo_insumo]],BD_Insumos!$B:$E,4),"")</f>
        <v>13.188618292508322</v>
      </c>
      <c r="H11476" s="140">
        <v>0.1</v>
      </c>
      <c r="I11476" s="9"/>
      <c r="J11476" s="22">
        <f t="shared" si="179"/>
        <v>1.3188618292508323</v>
      </c>
      <c r="K11476" s="22" t="str">
        <f>IF(I11476&lt;&gt;"",SUMIF(Table1[Codigo_servico],A11476,Table1[Subtotal_insumo]),"")</f>
        <v/>
      </c>
      <c r="L11476" s="16">
        <f>IF(Table1[[#This Row],[Ordem_insumos]]&lt;&gt;0,VLOOKUP(Table1[[#This Row],[Codigo_servico]],Preencher_Orcamento!$B:$D,3,FALSE)*Table1[[#This Row],[Qtde_insumo]],"")</f>
        <v>0</v>
      </c>
      <c r="M11476" s="16">
        <f>IF(Table1[[#This Row],[Ordem_insumos]]&lt;&gt;0,VLOOKUP(Table1[[#This Row],[Codigo_servico]],Preencher_Orcamento!$B:$D,3,FALSE)*Table1[[#This Row],[Subtotal_insumo]],"")</f>
        <v>0</v>
      </c>
    </row>
    <row r="11477" spans="1:13" x14ac:dyDescent="0.25">
      <c r="A11477" s="6">
        <v>170390</v>
      </c>
      <c r="B11477" s="126">
        <v>2</v>
      </c>
      <c r="C11477" s="133"/>
      <c r="D11477" s="134">
        <v>2020</v>
      </c>
      <c r="E11477" s="7" t="s">
        <v>2188</v>
      </c>
      <c r="F11477" s="8" t="s">
        <v>2140</v>
      </c>
      <c r="G11477" s="16">
        <f>IFERROR(VLOOKUP(Table1[[#This Row],[Codigo_insumo]],BD_Insumos!$B:$E,4),"")</f>
        <v>15.860837164231068</v>
      </c>
      <c r="H11477" s="140">
        <v>1</v>
      </c>
      <c r="I11477" s="9"/>
      <c r="J11477" s="22">
        <f t="shared" si="179"/>
        <v>15.860837164231068</v>
      </c>
      <c r="K11477" s="22" t="str">
        <f>IF(I11477&lt;&gt;"",SUMIF(Table1[Codigo_servico],A11477,Table1[Subtotal_insumo]),"")</f>
        <v/>
      </c>
      <c r="L11477" s="16">
        <f>IF(Table1[[#This Row],[Ordem_insumos]]&lt;&gt;0,VLOOKUP(Table1[[#This Row],[Codigo_servico]],Preencher_Orcamento!$B:$D,3,FALSE)*Table1[[#This Row],[Qtde_insumo]],"")</f>
        <v>0</v>
      </c>
      <c r="M11477" s="16">
        <f>IF(Table1[[#This Row],[Ordem_insumos]]&lt;&gt;0,VLOOKUP(Table1[[#This Row],[Codigo_servico]],Preencher_Orcamento!$B:$D,3,FALSE)*Table1[[#This Row],[Subtotal_insumo]],"")</f>
        <v>0</v>
      </c>
    </row>
    <row r="11478" spans="1:13" x14ac:dyDescent="0.25">
      <c r="A11478" s="6">
        <v>170390</v>
      </c>
      <c r="B11478" s="126">
        <v>3</v>
      </c>
      <c r="C11478" s="133"/>
      <c r="D11478" s="134">
        <v>11064</v>
      </c>
      <c r="E11478" s="7" t="s">
        <v>182</v>
      </c>
      <c r="F11478" s="8" t="s">
        <v>5</v>
      </c>
      <c r="G11478" s="16">
        <f>IFERROR(VLOOKUP(Table1[[#This Row],[Codigo_insumo]],BD_Insumos!$B:$E,4),"")</f>
        <v>0.58689999999999998</v>
      </c>
      <c r="H11478" s="140">
        <v>5</v>
      </c>
      <c r="I11478" s="9"/>
      <c r="J11478" s="22">
        <f t="shared" si="179"/>
        <v>2.9344999999999999</v>
      </c>
      <c r="K11478" s="22" t="str">
        <f>IF(I11478&lt;&gt;"",SUMIF(Table1[Codigo_servico],A11478,Table1[Subtotal_insumo]),"")</f>
        <v/>
      </c>
      <c r="L11478" s="16">
        <f>IF(Table1[[#This Row],[Ordem_insumos]]&lt;&gt;0,VLOOKUP(Table1[[#This Row],[Codigo_servico]],Preencher_Orcamento!$B:$D,3,FALSE)*Table1[[#This Row],[Qtde_insumo]],"")</f>
        <v>0</v>
      </c>
      <c r="M11478" s="16">
        <f>IF(Table1[[#This Row],[Ordem_insumos]]&lt;&gt;0,VLOOKUP(Table1[[#This Row],[Codigo_servico]],Preencher_Orcamento!$B:$D,3,FALSE)*Table1[[#This Row],[Subtotal_insumo]],"")</f>
        <v>0</v>
      </c>
    </row>
    <row r="11479" spans="1:13" ht="39" x14ac:dyDescent="0.25">
      <c r="A11479" s="6">
        <v>170390</v>
      </c>
      <c r="B11479" s="126">
        <v>4</v>
      </c>
      <c r="C11479" s="133"/>
      <c r="D11479" s="134">
        <v>11530</v>
      </c>
      <c r="E11479" s="7" t="s">
        <v>218</v>
      </c>
      <c r="F11479" s="8" t="s">
        <v>170</v>
      </c>
      <c r="G11479" s="16">
        <f>IFERROR(VLOOKUP(Table1[[#This Row],[Codigo_insumo]],BD_Insumos!$B:$E,4),"")</f>
        <v>4.4467999999999996</v>
      </c>
      <c r="H11479" s="140">
        <v>1.05</v>
      </c>
      <c r="I11479" s="9"/>
      <c r="J11479" s="22">
        <f t="shared" si="179"/>
        <v>4.6691399999999996</v>
      </c>
      <c r="K11479" s="22" t="str">
        <f>IF(I11479&lt;&gt;"",SUMIF(Table1[Codigo_servico],A11479,Table1[Subtotal_insumo]),"")</f>
        <v/>
      </c>
      <c r="L11479" s="16">
        <f>IF(Table1[[#This Row],[Ordem_insumos]]&lt;&gt;0,VLOOKUP(Table1[[#This Row],[Codigo_servico]],Preencher_Orcamento!$B:$D,3,FALSE)*Table1[[#This Row],[Qtde_insumo]],"")</f>
        <v>0</v>
      </c>
      <c r="M11479" s="16">
        <f>IF(Table1[[#This Row],[Ordem_insumos]]&lt;&gt;0,VLOOKUP(Table1[[#This Row],[Codigo_servico]],Preencher_Orcamento!$B:$D,3,FALSE)*Table1[[#This Row],[Subtotal_insumo]],"")</f>
        <v>0</v>
      </c>
    </row>
    <row r="11480" spans="1:13" x14ac:dyDescent="0.25">
      <c r="A11480" s="6">
        <v>170390</v>
      </c>
      <c r="B11480" s="126">
        <v>5</v>
      </c>
      <c r="C11480" s="133"/>
      <c r="D11480" s="134">
        <v>11021</v>
      </c>
      <c r="E11480" s="7" t="s">
        <v>175</v>
      </c>
      <c r="F11480" s="8" t="s">
        <v>170</v>
      </c>
      <c r="G11480" s="16">
        <f>IFERROR(VLOOKUP(Table1[[#This Row],[Codigo_insumo]],BD_Insumos!$B:$E,4),"")</f>
        <v>12.2156</v>
      </c>
      <c r="H11480" s="140">
        <v>0.33</v>
      </c>
      <c r="I11480" s="9"/>
      <c r="J11480" s="22">
        <f t="shared" si="179"/>
        <v>4.031148</v>
      </c>
      <c r="K11480" s="22" t="str">
        <f>IF(I11480&lt;&gt;"",SUMIF(Table1[Codigo_servico],A11480,Table1[Subtotal_insumo]),"")</f>
        <v/>
      </c>
      <c r="L11480" s="16">
        <f>IF(Table1[[#This Row],[Ordem_insumos]]&lt;&gt;0,VLOOKUP(Table1[[#This Row],[Codigo_servico]],Preencher_Orcamento!$B:$D,3,FALSE)*Table1[[#This Row],[Qtde_insumo]],"")</f>
        <v>0</v>
      </c>
      <c r="M11480" s="16">
        <f>IF(Table1[[#This Row],[Ordem_insumos]]&lt;&gt;0,VLOOKUP(Table1[[#This Row],[Codigo_servico]],Preencher_Orcamento!$B:$D,3,FALSE)*Table1[[#This Row],[Subtotal_insumo]],"")</f>
        <v>0</v>
      </c>
    </row>
    <row r="11481" spans="1:13" x14ac:dyDescent="0.25">
      <c r="A11481" s="6">
        <v>170390</v>
      </c>
      <c r="B11481" s="126">
        <v>6</v>
      </c>
      <c r="C11481" s="133"/>
      <c r="D11481" s="134">
        <v>17515</v>
      </c>
      <c r="E11481" s="7" t="s">
        <v>383</v>
      </c>
      <c r="F11481" s="8" t="s">
        <v>197</v>
      </c>
      <c r="G11481" s="16">
        <f>IFERROR(VLOOKUP(Table1[[#This Row],[Codigo_insumo]],BD_Insumos!$B:$E,4),"")</f>
        <v>5.5275999999999996</v>
      </c>
      <c r="H11481" s="140">
        <v>0.2</v>
      </c>
      <c r="I11481" s="9"/>
      <c r="J11481" s="22">
        <f t="shared" si="179"/>
        <v>1.1055200000000001</v>
      </c>
      <c r="K11481" s="22" t="str">
        <f>IF(I11481&lt;&gt;"",SUMIF(Table1[Codigo_servico],A11481,Table1[Subtotal_insumo]),"")</f>
        <v/>
      </c>
      <c r="L11481" s="16">
        <f>IF(Table1[[#This Row],[Ordem_insumos]]&lt;&gt;0,VLOOKUP(Table1[[#This Row],[Codigo_servico]],Preencher_Orcamento!$B:$D,3,FALSE)*Table1[[#This Row],[Qtde_insumo]],"")</f>
        <v>0</v>
      </c>
      <c r="M11481" s="16">
        <f>IF(Table1[[#This Row],[Ordem_insumos]]&lt;&gt;0,VLOOKUP(Table1[[#This Row],[Codigo_servico]],Preencher_Orcamento!$B:$D,3,FALSE)*Table1[[#This Row],[Subtotal_insumo]],"")</f>
        <v>0</v>
      </c>
    </row>
    <row r="11482" spans="1:13" x14ac:dyDescent="0.25">
      <c r="A11482" s="6">
        <v>170390</v>
      </c>
      <c r="B11482" s="126">
        <v>7</v>
      </c>
      <c r="C11482" s="133"/>
      <c r="D11482" s="134">
        <v>2015</v>
      </c>
      <c r="E11482" s="7" t="s">
        <v>2186</v>
      </c>
      <c r="F11482" s="8" t="s">
        <v>2140</v>
      </c>
      <c r="G11482" s="18">
        <f>IFERROR(VLOOKUP(Table1[[#This Row],[Codigo_insumo]],BD_Insumos!$B:$E,4),"")</f>
        <v>16.259414142106937</v>
      </c>
      <c r="H11482" s="140">
        <v>0.1</v>
      </c>
      <c r="I11482" s="9"/>
      <c r="J11482" s="23">
        <f t="shared" si="179"/>
        <v>1.6259414142106938</v>
      </c>
      <c r="K11482" s="22" t="str">
        <f>IF(I11482&lt;&gt;"",SUMIF(Table1[Codigo_servico],A11482,Table1[Subtotal_insumo]),"")</f>
        <v/>
      </c>
      <c r="L11482" s="18">
        <f>IF(Table1[[#This Row],[Ordem_insumos]]&lt;&gt;0,VLOOKUP(Table1[[#This Row],[Codigo_servico]],Preencher_Orcamento!$B:$D,3,FALSE)*Table1[[#This Row],[Qtde_insumo]],"")</f>
        <v>0</v>
      </c>
      <c r="M11482" s="18">
        <f>IF(Table1[[#This Row],[Ordem_insumos]]&lt;&gt;0,VLOOKUP(Table1[[#This Row],[Codigo_servico]],Preencher_Orcamento!$B:$D,3,FALSE)*Table1[[#This Row],[Subtotal_insumo]],"")</f>
        <v>0</v>
      </c>
    </row>
    <row r="11483" spans="1:13" x14ac:dyDescent="0.25">
      <c r="A11483" s="6">
        <v>170390</v>
      </c>
      <c r="B11483" s="126">
        <v>8</v>
      </c>
      <c r="C11483" s="133"/>
      <c r="D11483" s="134">
        <v>2014</v>
      </c>
      <c r="E11483" s="7" t="s">
        <v>2185</v>
      </c>
      <c r="F11483" s="8" t="s">
        <v>2140</v>
      </c>
      <c r="G11483" s="18">
        <f>IFERROR(VLOOKUP(Table1[[#This Row],[Codigo_insumo]],BD_Insumos!$B:$E,4),"")</f>
        <v>13.173665210544026</v>
      </c>
      <c r="H11483" s="140">
        <v>1.5</v>
      </c>
      <c r="I11483" s="9"/>
      <c r="J11483" s="23">
        <f t="shared" si="179"/>
        <v>19.760497815816038</v>
      </c>
      <c r="K11483" s="22" t="str">
        <f>IF(I11483&lt;&gt;"",SUMIF(Table1[Codigo_servico],A11483,Table1[Subtotal_insumo]),"")</f>
        <v/>
      </c>
      <c r="L11483" s="18">
        <f>IF(Table1[[#This Row],[Ordem_insumos]]&lt;&gt;0,VLOOKUP(Table1[[#This Row],[Codigo_servico]],Preencher_Orcamento!$B:$D,3,FALSE)*Table1[[#This Row],[Qtde_insumo]],"")</f>
        <v>0</v>
      </c>
      <c r="M11483" s="18">
        <f>IF(Table1[[#This Row],[Ordem_insumos]]&lt;&gt;0,VLOOKUP(Table1[[#This Row],[Codigo_servico]],Preencher_Orcamento!$B:$D,3,FALSE)*Table1[[#This Row],[Subtotal_insumo]],"")</f>
        <v>0</v>
      </c>
    </row>
    <row r="11484" spans="1:13" x14ac:dyDescent="0.25">
      <c r="A11484" s="6">
        <v>170390</v>
      </c>
      <c r="B11484" s="126">
        <v>9</v>
      </c>
      <c r="C11484" s="133"/>
      <c r="D11484" s="134">
        <v>2013</v>
      </c>
      <c r="E11484" s="7" t="s">
        <v>2184</v>
      </c>
      <c r="F11484" s="8" t="s">
        <v>2140</v>
      </c>
      <c r="G11484" s="18">
        <f>IFERROR(VLOOKUP(Table1[[#This Row],[Codigo_insumo]],BD_Insumos!$B:$E,4),"")</f>
        <v>15.756939025755017</v>
      </c>
      <c r="H11484" s="140">
        <v>1.5</v>
      </c>
      <c r="I11484" s="9"/>
      <c r="J11484" s="23">
        <f t="shared" si="179"/>
        <v>23.635408538632525</v>
      </c>
      <c r="K11484" s="22" t="str">
        <f>IF(I11484&lt;&gt;"",SUMIF(Table1[Codigo_servico],A11484,Table1[Subtotal_insumo]),"")</f>
        <v/>
      </c>
      <c r="L11484" s="18">
        <f>IF(Table1[[#This Row],[Ordem_insumos]]&lt;&gt;0,VLOOKUP(Table1[[#This Row],[Codigo_servico]],Preencher_Orcamento!$B:$D,3,FALSE)*Table1[[#This Row],[Qtde_insumo]],"")</f>
        <v>0</v>
      </c>
      <c r="M11484" s="18">
        <f>IF(Table1[[#This Row],[Ordem_insumos]]&lt;&gt;0,VLOOKUP(Table1[[#This Row],[Codigo_servico]],Preencher_Orcamento!$B:$D,3,FALSE)*Table1[[#This Row],[Subtotal_insumo]],"")</f>
        <v>0</v>
      </c>
    </row>
    <row r="11485" spans="1:13" x14ac:dyDescent="0.25">
      <c r="A11485" s="6">
        <v>170390</v>
      </c>
      <c r="B11485" s="126">
        <v>10</v>
      </c>
      <c r="C11485" s="133"/>
      <c r="D11485" s="134">
        <v>11001</v>
      </c>
      <c r="E11485" s="7" t="s">
        <v>167</v>
      </c>
      <c r="F11485" s="8" t="s">
        <v>168</v>
      </c>
      <c r="G11485" s="18">
        <f>IFERROR(VLOOKUP(Table1[[#This Row],[Codigo_insumo]],BD_Insumos!$B:$E,4),"")</f>
        <v>6.4767000000000001</v>
      </c>
      <c r="H11485" s="140">
        <v>0.1</v>
      </c>
      <c r="I11485" s="9"/>
      <c r="J11485" s="23">
        <f t="shared" si="179"/>
        <v>0.64767000000000008</v>
      </c>
      <c r="K11485" s="22" t="str">
        <f>IF(I11485&lt;&gt;"",SUMIF(Table1[Codigo_servico],A11485,Table1[Subtotal_insumo]),"")</f>
        <v/>
      </c>
      <c r="L11485" s="18">
        <f>IF(Table1[[#This Row],[Ordem_insumos]]&lt;&gt;0,VLOOKUP(Table1[[#This Row],[Codigo_servico]],Preencher_Orcamento!$B:$D,3,FALSE)*Table1[[#This Row],[Qtde_insumo]],"")</f>
        <v>0</v>
      </c>
      <c r="M11485" s="18">
        <f>IF(Table1[[#This Row],[Ordem_insumos]]&lt;&gt;0,VLOOKUP(Table1[[#This Row],[Codigo_servico]],Preencher_Orcamento!$B:$D,3,FALSE)*Table1[[#This Row],[Subtotal_insumo]],"")</f>
        <v>0</v>
      </c>
    </row>
    <row r="11486" spans="1:13" x14ac:dyDescent="0.25">
      <c r="A11486" s="6">
        <v>170390</v>
      </c>
      <c r="B11486" s="126">
        <v>11</v>
      </c>
      <c r="C11486" s="133"/>
      <c r="D11486" s="134">
        <v>10608</v>
      </c>
      <c r="E11486" s="7" t="s">
        <v>118</v>
      </c>
      <c r="F11486" s="8" t="s">
        <v>58</v>
      </c>
      <c r="G11486" s="18">
        <f>IFERROR(VLOOKUP(Table1[[#This Row],[Codigo_insumo]],BD_Insumos!$B:$E,4),"")</f>
        <v>238.17070000000001</v>
      </c>
      <c r="H11486" s="140">
        <v>0.04</v>
      </c>
      <c r="I11486" s="9"/>
      <c r="J11486" s="23">
        <f t="shared" si="179"/>
        <v>9.5268280000000001</v>
      </c>
      <c r="K11486" s="22" t="str">
        <f>IF(I11486&lt;&gt;"",SUMIF(Table1[Codigo_servico],A11486,Table1[Subtotal_insumo]),"")</f>
        <v/>
      </c>
      <c r="L11486" s="18">
        <f>IF(Table1[[#This Row],[Ordem_insumos]]&lt;&gt;0,VLOOKUP(Table1[[#This Row],[Codigo_servico]],Preencher_Orcamento!$B:$D,3,FALSE)*Table1[[#This Row],[Qtde_insumo]],"")</f>
        <v>0</v>
      </c>
      <c r="M11486" s="18">
        <f>IF(Table1[[#This Row],[Ordem_insumos]]&lt;&gt;0,VLOOKUP(Table1[[#This Row],[Codigo_servico]],Preencher_Orcamento!$B:$D,3,FALSE)*Table1[[#This Row],[Subtotal_insumo]],"")</f>
        <v>0</v>
      </c>
    </row>
    <row r="11487" spans="1:13" ht="26.25" x14ac:dyDescent="0.25">
      <c r="A11487" s="6">
        <v>170390</v>
      </c>
      <c r="B11487" s="126">
        <v>12</v>
      </c>
      <c r="C11487" s="133"/>
      <c r="D11487" s="134">
        <v>39024</v>
      </c>
      <c r="E11487" s="7" t="s">
        <v>975</v>
      </c>
      <c r="F11487" s="8" t="s">
        <v>170</v>
      </c>
      <c r="G11487" s="18">
        <f>IFERROR(VLOOKUP(Table1[[#This Row],[Codigo_insumo]],BD_Insumos!$B:$E,4),"")</f>
        <v>3.7115999999999998</v>
      </c>
      <c r="H11487" s="140">
        <v>1.04</v>
      </c>
      <c r="I11487" s="9"/>
      <c r="J11487" s="23">
        <f t="shared" si="179"/>
        <v>3.8600639999999999</v>
      </c>
      <c r="K11487" s="22" t="str">
        <f>IF(I11487&lt;&gt;"",SUMIF(Table1[Codigo_servico],A11487,Table1[Subtotal_insumo]),"")</f>
        <v/>
      </c>
      <c r="L11487" s="18">
        <f>IF(Table1[[#This Row],[Ordem_insumos]]&lt;&gt;0,VLOOKUP(Table1[[#This Row],[Codigo_servico]],Preencher_Orcamento!$B:$D,3,FALSE)*Table1[[#This Row],[Qtde_insumo]],"")</f>
        <v>0</v>
      </c>
      <c r="M11487" s="18">
        <f>IF(Table1[[#This Row],[Ordem_insumos]]&lt;&gt;0,VLOOKUP(Table1[[#This Row],[Codigo_servico]],Preencher_Orcamento!$B:$D,3,FALSE)*Table1[[#This Row],[Subtotal_insumo]],"")</f>
        <v>0</v>
      </c>
    </row>
    <row r="11488" spans="1:13" x14ac:dyDescent="0.25">
      <c r="A11488" s="6">
        <v>170390</v>
      </c>
      <c r="B11488" s="126">
        <v>13</v>
      </c>
      <c r="C11488" s="133"/>
      <c r="D11488" s="134">
        <v>2099</v>
      </c>
      <c r="E11488" s="7" t="s">
        <v>2205</v>
      </c>
      <c r="F11488" s="8" t="s">
        <v>2140</v>
      </c>
      <c r="G11488" s="18">
        <f>IFERROR(VLOOKUP(Table1[[#This Row],[Codigo_insumo]],BD_Insumos!$B:$E,4),"")</f>
        <v>12.627877718847255</v>
      </c>
      <c r="H11488" s="140">
        <v>1.5</v>
      </c>
      <c r="I11488" s="9"/>
      <c r="J11488" s="23">
        <f t="shared" si="179"/>
        <v>18.941816578270881</v>
      </c>
      <c r="K11488" s="22" t="str">
        <f>IF(I11488&lt;&gt;"",SUMIF(Table1[Codigo_servico],A11488,Table1[Subtotal_insumo]),"")</f>
        <v/>
      </c>
      <c r="L11488" s="18">
        <f>IF(Table1[[#This Row],[Ordem_insumos]]&lt;&gt;0,VLOOKUP(Table1[[#This Row],[Codigo_servico]],Preencher_Orcamento!$B:$D,3,FALSE)*Table1[[#This Row],[Qtde_insumo]],"")</f>
        <v>0</v>
      </c>
      <c r="M11488" s="18">
        <f>IF(Table1[[#This Row],[Ordem_insumos]]&lt;&gt;0,VLOOKUP(Table1[[#This Row],[Codigo_servico]],Preencher_Orcamento!$B:$D,3,FALSE)*Table1[[#This Row],[Subtotal_insumo]],"")</f>
        <v>0</v>
      </c>
    </row>
    <row r="11489" spans="1:13" x14ac:dyDescent="0.25">
      <c r="A11489" s="3">
        <v>170391</v>
      </c>
      <c r="B11489" s="125">
        <v>0</v>
      </c>
      <c r="C11489" s="131" t="s">
        <v>4489</v>
      </c>
      <c r="D11489" s="132"/>
      <c r="E11489" s="4"/>
      <c r="F11489" s="4"/>
      <c r="G11489" s="17" t="str">
        <f>IFERROR(VLOOKUP(Table1[[#This Row],[Codigo_insumo]],BD_Insumos!$B:$E,4),"")</f>
        <v/>
      </c>
      <c r="H11489" s="139"/>
      <c r="I11489" s="5" t="s">
        <v>170</v>
      </c>
      <c r="J11489" s="20" t="str">
        <f t="shared" si="179"/>
        <v/>
      </c>
      <c r="K11489" s="21">
        <f>IF(I11489&lt;&gt;"",SUMIF(Table1[Codigo_servico],A11489,Table1[Subtotal_insumo]),"")</f>
        <v>110.31118534041204</v>
      </c>
      <c r="L11489" s="17" t="str">
        <f>IF(Table1[[#This Row],[Ordem_insumos]]&lt;&gt;0,VLOOKUP(Table1[[#This Row],[Codigo_servico]],Preencher_Orcamento!$B:$D,3,FALSE)*Table1[[#This Row],[Qtde_insumo]],"")</f>
        <v/>
      </c>
      <c r="M11489" s="17" t="str">
        <f>IF(Table1[[#This Row],[Ordem_insumos]]&lt;&gt;0,VLOOKUP(Table1[[#This Row],[Codigo_servico]],Preencher_Orcamento!$B:$D,3,FALSE)*Table1[[#This Row],[Subtotal_insumo]],"")</f>
        <v/>
      </c>
    </row>
    <row r="11490" spans="1:13" x14ac:dyDescent="0.25">
      <c r="A11490" s="6">
        <v>170391</v>
      </c>
      <c r="B11490" s="126">
        <v>1</v>
      </c>
      <c r="C11490" s="133"/>
      <c r="D11490" s="134">
        <v>17515</v>
      </c>
      <c r="E11490" s="7" t="s">
        <v>383</v>
      </c>
      <c r="F11490" s="8" t="s">
        <v>197</v>
      </c>
      <c r="G11490" s="16">
        <f>IFERROR(VLOOKUP(Table1[[#This Row],[Codigo_insumo]],BD_Insumos!$B:$E,4),"")</f>
        <v>5.5275999999999996</v>
      </c>
      <c r="H11490" s="140">
        <v>0.2</v>
      </c>
      <c r="I11490" s="9"/>
      <c r="J11490" s="22">
        <f t="shared" si="179"/>
        <v>1.1055200000000001</v>
      </c>
      <c r="K11490" s="22" t="str">
        <f>IF(I11490&lt;&gt;"",SUMIF(Table1[Codigo_servico],A11490,Table1[Subtotal_insumo]),"")</f>
        <v/>
      </c>
      <c r="L11490" s="16">
        <f>IF(Table1[[#This Row],[Ordem_insumos]]&lt;&gt;0,VLOOKUP(Table1[[#This Row],[Codigo_servico]],Preencher_Orcamento!$B:$D,3,FALSE)*Table1[[#This Row],[Qtde_insumo]],"")</f>
        <v>0</v>
      </c>
      <c r="M11490" s="16">
        <f>IF(Table1[[#This Row],[Ordem_insumos]]&lt;&gt;0,VLOOKUP(Table1[[#This Row],[Codigo_servico]],Preencher_Orcamento!$B:$D,3,FALSE)*Table1[[#This Row],[Subtotal_insumo]],"")</f>
        <v>0</v>
      </c>
    </row>
    <row r="11491" spans="1:13" ht="39" x14ac:dyDescent="0.25">
      <c r="A11491" s="6">
        <v>170391</v>
      </c>
      <c r="B11491" s="126">
        <v>2</v>
      </c>
      <c r="C11491" s="133"/>
      <c r="D11491" s="134">
        <v>11530</v>
      </c>
      <c r="E11491" s="7" t="s">
        <v>218</v>
      </c>
      <c r="F11491" s="8" t="s">
        <v>170</v>
      </c>
      <c r="G11491" s="16">
        <f>IFERROR(VLOOKUP(Table1[[#This Row],[Codigo_insumo]],BD_Insumos!$B:$E,4),"")</f>
        <v>4.4467999999999996</v>
      </c>
      <c r="H11491" s="140">
        <v>1.05</v>
      </c>
      <c r="I11491" s="9"/>
      <c r="J11491" s="22">
        <f t="shared" si="179"/>
        <v>4.6691399999999996</v>
      </c>
      <c r="K11491" s="22" t="str">
        <f>IF(I11491&lt;&gt;"",SUMIF(Table1[Codigo_servico],A11491,Table1[Subtotal_insumo]),"")</f>
        <v/>
      </c>
      <c r="L11491" s="16">
        <f>IF(Table1[[#This Row],[Ordem_insumos]]&lt;&gt;0,VLOOKUP(Table1[[#This Row],[Codigo_servico]],Preencher_Orcamento!$B:$D,3,FALSE)*Table1[[#This Row],[Qtde_insumo]],"")</f>
        <v>0</v>
      </c>
      <c r="M11491" s="16">
        <f>IF(Table1[[#This Row],[Ordem_insumos]]&lt;&gt;0,VLOOKUP(Table1[[#This Row],[Codigo_servico]],Preencher_Orcamento!$B:$D,3,FALSE)*Table1[[#This Row],[Subtotal_insumo]],"")</f>
        <v>0</v>
      </c>
    </row>
    <row r="11492" spans="1:13" x14ac:dyDescent="0.25">
      <c r="A11492" s="6">
        <v>170391</v>
      </c>
      <c r="B11492" s="126">
        <v>3</v>
      </c>
      <c r="C11492" s="133"/>
      <c r="D11492" s="134">
        <v>11064</v>
      </c>
      <c r="E11492" s="7" t="s">
        <v>182</v>
      </c>
      <c r="F11492" s="8" t="s">
        <v>5</v>
      </c>
      <c r="G11492" s="16">
        <f>IFERROR(VLOOKUP(Table1[[#This Row],[Codigo_insumo]],BD_Insumos!$B:$E,4),"")</f>
        <v>0.58689999999999998</v>
      </c>
      <c r="H11492" s="140">
        <v>5</v>
      </c>
      <c r="I11492" s="9"/>
      <c r="J11492" s="22">
        <f t="shared" si="179"/>
        <v>2.9344999999999999</v>
      </c>
      <c r="K11492" s="22" t="str">
        <f>IF(I11492&lt;&gt;"",SUMIF(Table1[Codigo_servico],A11492,Table1[Subtotal_insumo]),"")</f>
        <v/>
      </c>
      <c r="L11492" s="16">
        <f>IF(Table1[[#This Row],[Ordem_insumos]]&lt;&gt;0,VLOOKUP(Table1[[#This Row],[Codigo_servico]],Preencher_Orcamento!$B:$D,3,FALSE)*Table1[[#This Row],[Qtde_insumo]],"")</f>
        <v>0</v>
      </c>
      <c r="M11492" s="16">
        <f>IF(Table1[[#This Row],[Ordem_insumos]]&lt;&gt;0,VLOOKUP(Table1[[#This Row],[Codigo_servico]],Preencher_Orcamento!$B:$D,3,FALSE)*Table1[[#This Row],[Subtotal_insumo]],"")</f>
        <v>0</v>
      </c>
    </row>
    <row r="11493" spans="1:13" x14ac:dyDescent="0.25">
      <c r="A11493" s="6">
        <v>170391</v>
      </c>
      <c r="B11493" s="126">
        <v>4</v>
      </c>
      <c r="C11493" s="133"/>
      <c r="D11493" s="134">
        <v>11021</v>
      </c>
      <c r="E11493" s="7" t="s">
        <v>175</v>
      </c>
      <c r="F11493" s="8" t="s">
        <v>170</v>
      </c>
      <c r="G11493" s="16">
        <f>IFERROR(VLOOKUP(Table1[[#This Row],[Codigo_insumo]],BD_Insumos!$B:$E,4),"")</f>
        <v>12.2156</v>
      </c>
      <c r="H11493" s="140">
        <v>0.33</v>
      </c>
      <c r="I11493" s="9"/>
      <c r="J11493" s="22">
        <f t="shared" si="179"/>
        <v>4.031148</v>
      </c>
      <c r="K11493" s="22" t="str">
        <f>IF(I11493&lt;&gt;"",SUMIF(Table1[Codigo_servico],A11493,Table1[Subtotal_insumo]),"")</f>
        <v/>
      </c>
      <c r="L11493" s="16">
        <f>IF(Table1[[#This Row],[Ordem_insumos]]&lt;&gt;0,VLOOKUP(Table1[[#This Row],[Codigo_servico]],Preencher_Orcamento!$B:$D,3,FALSE)*Table1[[#This Row],[Qtde_insumo]],"")</f>
        <v>0</v>
      </c>
      <c r="M11493" s="16">
        <f>IF(Table1[[#This Row],[Ordem_insumos]]&lt;&gt;0,VLOOKUP(Table1[[#This Row],[Codigo_servico]],Preencher_Orcamento!$B:$D,3,FALSE)*Table1[[#This Row],[Subtotal_insumo]],"")</f>
        <v>0</v>
      </c>
    </row>
    <row r="11494" spans="1:13" x14ac:dyDescent="0.25">
      <c r="A11494" s="6">
        <v>170391</v>
      </c>
      <c r="B11494" s="126">
        <v>5</v>
      </c>
      <c r="C11494" s="133"/>
      <c r="D11494" s="134">
        <v>2099</v>
      </c>
      <c r="E11494" s="7" t="s">
        <v>2205</v>
      </c>
      <c r="F11494" s="8" t="s">
        <v>2140</v>
      </c>
      <c r="G11494" s="16">
        <f>IFERROR(VLOOKUP(Table1[[#This Row],[Codigo_insumo]],BD_Insumos!$B:$E,4),"")</f>
        <v>12.627877718847255</v>
      </c>
      <c r="H11494" s="140">
        <v>1.5</v>
      </c>
      <c r="I11494" s="9"/>
      <c r="J11494" s="22">
        <f t="shared" si="179"/>
        <v>18.941816578270881</v>
      </c>
      <c r="K11494" s="22" t="str">
        <f>IF(I11494&lt;&gt;"",SUMIF(Table1[Codigo_servico],A11494,Table1[Subtotal_insumo]),"")</f>
        <v/>
      </c>
      <c r="L11494" s="16">
        <f>IF(Table1[[#This Row],[Ordem_insumos]]&lt;&gt;0,VLOOKUP(Table1[[#This Row],[Codigo_servico]],Preencher_Orcamento!$B:$D,3,FALSE)*Table1[[#This Row],[Qtde_insumo]],"")</f>
        <v>0</v>
      </c>
      <c r="M11494" s="16">
        <f>IF(Table1[[#This Row],[Ordem_insumos]]&lt;&gt;0,VLOOKUP(Table1[[#This Row],[Codigo_servico]],Preencher_Orcamento!$B:$D,3,FALSE)*Table1[[#This Row],[Subtotal_insumo]],"")</f>
        <v>0</v>
      </c>
    </row>
    <row r="11495" spans="1:13" x14ac:dyDescent="0.25">
      <c r="A11495" s="6">
        <v>170391</v>
      </c>
      <c r="B11495" s="126">
        <v>6</v>
      </c>
      <c r="C11495" s="133"/>
      <c r="D11495" s="134">
        <v>2020</v>
      </c>
      <c r="E11495" s="7" t="s">
        <v>2188</v>
      </c>
      <c r="F11495" s="8" t="s">
        <v>2140</v>
      </c>
      <c r="G11495" s="16">
        <f>IFERROR(VLOOKUP(Table1[[#This Row],[Codigo_insumo]],BD_Insumos!$B:$E,4),"")</f>
        <v>15.860837164231068</v>
      </c>
      <c r="H11495" s="140">
        <v>1</v>
      </c>
      <c r="I11495" s="9"/>
      <c r="J11495" s="22">
        <f t="shared" si="179"/>
        <v>15.860837164231068</v>
      </c>
      <c r="K11495" s="22" t="str">
        <f>IF(I11495&lt;&gt;"",SUMIF(Table1[Codigo_servico],A11495,Table1[Subtotal_insumo]),"")</f>
        <v/>
      </c>
      <c r="L11495" s="16">
        <f>IF(Table1[[#This Row],[Ordem_insumos]]&lt;&gt;0,VLOOKUP(Table1[[#This Row],[Codigo_servico]],Preencher_Orcamento!$B:$D,3,FALSE)*Table1[[#This Row],[Qtde_insumo]],"")</f>
        <v>0</v>
      </c>
      <c r="M11495" s="16">
        <f>IF(Table1[[#This Row],[Ordem_insumos]]&lt;&gt;0,VLOOKUP(Table1[[#This Row],[Codigo_servico]],Preencher_Orcamento!$B:$D,3,FALSE)*Table1[[#This Row],[Subtotal_insumo]],"")</f>
        <v>0</v>
      </c>
    </row>
    <row r="11496" spans="1:13" x14ac:dyDescent="0.25">
      <c r="A11496" s="6">
        <v>170391</v>
      </c>
      <c r="B11496" s="126">
        <v>7</v>
      </c>
      <c r="C11496" s="133"/>
      <c r="D11496" s="134">
        <v>2015</v>
      </c>
      <c r="E11496" s="7" t="s">
        <v>2186</v>
      </c>
      <c r="F11496" s="8" t="s">
        <v>2140</v>
      </c>
      <c r="G11496" s="18">
        <f>IFERROR(VLOOKUP(Table1[[#This Row],[Codigo_insumo]],BD_Insumos!$B:$E,4),"")</f>
        <v>16.259414142106937</v>
      </c>
      <c r="H11496" s="140">
        <v>0.1</v>
      </c>
      <c r="I11496" s="9"/>
      <c r="J11496" s="23">
        <f t="shared" si="179"/>
        <v>1.6259414142106938</v>
      </c>
      <c r="K11496" s="22" t="str">
        <f>IF(I11496&lt;&gt;"",SUMIF(Table1[Codigo_servico],A11496,Table1[Subtotal_insumo]),"")</f>
        <v/>
      </c>
      <c r="L11496" s="18">
        <f>IF(Table1[[#This Row],[Ordem_insumos]]&lt;&gt;0,VLOOKUP(Table1[[#This Row],[Codigo_servico]],Preencher_Orcamento!$B:$D,3,FALSE)*Table1[[#This Row],[Qtde_insumo]],"")</f>
        <v>0</v>
      </c>
      <c r="M11496" s="18">
        <f>IF(Table1[[#This Row],[Ordem_insumos]]&lt;&gt;0,VLOOKUP(Table1[[#This Row],[Codigo_servico]],Preencher_Orcamento!$B:$D,3,FALSE)*Table1[[#This Row],[Subtotal_insumo]],"")</f>
        <v>0</v>
      </c>
    </row>
    <row r="11497" spans="1:13" x14ac:dyDescent="0.25">
      <c r="A11497" s="6">
        <v>170391</v>
      </c>
      <c r="B11497" s="126">
        <v>8</v>
      </c>
      <c r="C11497" s="133"/>
      <c r="D11497" s="134">
        <v>11001</v>
      </c>
      <c r="E11497" s="7" t="s">
        <v>167</v>
      </c>
      <c r="F11497" s="8" t="s">
        <v>168</v>
      </c>
      <c r="G11497" s="18">
        <f>IFERROR(VLOOKUP(Table1[[#This Row],[Codigo_insumo]],BD_Insumos!$B:$E,4),"")</f>
        <v>6.4767000000000001</v>
      </c>
      <c r="H11497" s="140">
        <v>0.1</v>
      </c>
      <c r="I11497" s="9"/>
      <c r="J11497" s="23">
        <f t="shared" si="179"/>
        <v>0.64767000000000008</v>
      </c>
      <c r="K11497" s="22" t="str">
        <f>IF(I11497&lt;&gt;"",SUMIF(Table1[Codigo_servico],A11497,Table1[Subtotal_insumo]),"")</f>
        <v/>
      </c>
      <c r="L11497" s="18">
        <f>IF(Table1[[#This Row],[Ordem_insumos]]&lt;&gt;0,VLOOKUP(Table1[[#This Row],[Codigo_servico]],Preencher_Orcamento!$B:$D,3,FALSE)*Table1[[#This Row],[Qtde_insumo]],"")</f>
        <v>0</v>
      </c>
      <c r="M11497" s="18">
        <f>IF(Table1[[#This Row],[Ordem_insumos]]&lt;&gt;0,VLOOKUP(Table1[[#This Row],[Codigo_servico]],Preencher_Orcamento!$B:$D,3,FALSE)*Table1[[#This Row],[Subtotal_insumo]],"")</f>
        <v>0</v>
      </c>
    </row>
    <row r="11498" spans="1:13" ht="26.25" x14ac:dyDescent="0.25">
      <c r="A11498" s="6">
        <v>170391</v>
      </c>
      <c r="B11498" s="126">
        <v>9</v>
      </c>
      <c r="C11498" s="133"/>
      <c r="D11498" s="134">
        <v>2016</v>
      </c>
      <c r="E11498" s="7" t="s">
        <v>2187</v>
      </c>
      <c r="F11498" s="8" t="s">
        <v>2140</v>
      </c>
      <c r="G11498" s="18">
        <f>IFERROR(VLOOKUP(Table1[[#This Row],[Codigo_insumo]],BD_Insumos!$B:$E,4),"")</f>
        <v>13.188618292508322</v>
      </c>
      <c r="H11498" s="140">
        <v>0.1</v>
      </c>
      <c r="I11498" s="9"/>
      <c r="J11498" s="23">
        <f t="shared" si="179"/>
        <v>1.3188618292508323</v>
      </c>
      <c r="K11498" s="22" t="str">
        <f>IF(I11498&lt;&gt;"",SUMIF(Table1[Codigo_servico],A11498,Table1[Subtotal_insumo]),"")</f>
        <v/>
      </c>
      <c r="L11498" s="18">
        <f>IF(Table1[[#This Row],[Ordem_insumos]]&lt;&gt;0,VLOOKUP(Table1[[#This Row],[Codigo_servico]],Preencher_Orcamento!$B:$D,3,FALSE)*Table1[[#This Row],[Qtde_insumo]],"")</f>
        <v>0</v>
      </c>
      <c r="M11498" s="18">
        <f>IF(Table1[[#This Row],[Ordem_insumos]]&lt;&gt;0,VLOOKUP(Table1[[#This Row],[Codigo_servico]],Preencher_Orcamento!$B:$D,3,FALSE)*Table1[[#This Row],[Subtotal_insumo]],"")</f>
        <v>0</v>
      </c>
    </row>
    <row r="11499" spans="1:13" x14ac:dyDescent="0.25">
      <c r="A11499" s="6">
        <v>170391</v>
      </c>
      <c r="B11499" s="126">
        <v>10</v>
      </c>
      <c r="C11499" s="133"/>
      <c r="D11499" s="134">
        <v>10607</v>
      </c>
      <c r="E11499" s="7" t="s">
        <v>117</v>
      </c>
      <c r="F11499" s="8" t="s">
        <v>58</v>
      </c>
      <c r="G11499" s="18">
        <f>IFERROR(VLOOKUP(Table1[[#This Row],[Codigo_insumo]],BD_Insumos!$B:$E,4),"")</f>
        <v>238.3956</v>
      </c>
      <c r="H11499" s="140">
        <v>0.05</v>
      </c>
      <c r="I11499" s="9"/>
      <c r="J11499" s="23">
        <f t="shared" si="179"/>
        <v>11.919780000000001</v>
      </c>
      <c r="K11499" s="22" t="str">
        <f>IF(I11499&lt;&gt;"",SUMIF(Table1[Codigo_servico],A11499,Table1[Subtotal_insumo]),"")</f>
        <v/>
      </c>
      <c r="L11499" s="18">
        <f>IF(Table1[[#This Row],[Ordem_insumos]]&lt;&gt;0,VLOOKUP(Table1[[#This Row],[Codigo_servico]],Preencher_Orcamento!$B:$D,3,FALSE)*Table1[[#This Row],[Qtde_insumo]],"")</f>
        <v>0</v>
      </c>
      <c r="M11499" s="18">
        <f>IF(Table1[[#This Row],[Ordem_insumos]]&lt;&gt;0,VLOOKUP(Table1[[#This Row],[Codigo_servico]],Preencher_Orcamento!$B:$D,3,FALSE)*Table1[[#This Row],[Subtotal_insumo]],"")</f>
        <v>0</v>
      </c>
    </row>
    <row r="11500" spans="1:13" x14ac:dyDescent="0.25">
      <c r="A11500" s="6">
        <v>170391</v>
      </c>
      <c r="B11500" s="126">
        <v>11</v>
      </c>
      <c r="C11500" s="133"/>
      <c r="D11500" s="134">
        <v>2014</v>
      </c>
      <c r="E11500" s="7" t="s">
        <v>2185</v>
      </c>
      <c r="F11500" s="8" t="s">
        <v>2140</v>
      </c>
      <c r="G11500" s="18">
        <f>IFERROR(VLOOKUP(Table1[[#This Row],[Codigo_insumo]],BD_Insumos!$B:$E,4),"")</f>
        <v>13.173665210544026</v>
      </c>
      <c r="H11500" s="140">
        <v>1.5</v>
      </c>
      <c r="I11500" s="9"/>
      <c r="J11500" s="23">
        <f t="shared" si="179"/>
        <v>19.760497815816038</v>
      </c>
      <c r="K11500" s="22" t="str">
        <f>IF(I11500&lt;&gt;"",SUMIF(Table1[Codigo_servico],A11500,Table1[Subtotal_insumo]),"")</f>
        <v/>
      </c>
      <c r="L11500" s="18">
        <f>IF(Table1[[#This Row],[Ordem_insumos]]&lt;&gt;0,VLOOKUP(Table1[[#This Row],[Codigo_servico]],Preencher_Orcamento!$B:$D,3,FALSE)*Table1[[#This Row],[Qtde_insumo]],"")</f>
        <v>0</v>
      </c>
      <c r="M11500" s="18">
        <f>IF(Table1[[#This Row],[Ordem_insumos]]&lt;&gt;0,VLOOKUP(Table1[[#This Row],[Codigo_servico]],Preencher_Orcamento!$B:$D,3,FALSE)*Table1[[#This Row],[Subtotal_insumo]],"")</f>
        <v>0</v>
      </c>
    </row>
    <row r="11501" spans="1:13" ht="26.25" x14ac:dyDescent="0.25">
      <c r="A11501" s="6">
        <v>170391</v>
      </c>
      <c r="B11501" s="126">
        <v>12</v>
      </c>
      <c r="C11501" s="133"/>
      <c r="D11501" s="134">
        <v>39024</v>
      </c>
      <c r="E11501" s="7" t="s">
        <v>975</v>
      </c>
      <c r="F11501" s="8" t="s">
        <v>170</v>
      </c>
      <c r="G11501" s="18">
        <f>IFERROR(VLOOKUP(Table1[[#This Row],[Codigo_insumo]],BD_Insumos!$B:$E,4),"")</f>
        <v>3.7115999999999998</v>
      </c>
      <c r="H11501" s="140">
        <v>1.04</v>
      </c>
      <c r="I11501" s="9"/>
      <c r="J11501" s="23">
        <f t="shared" si="179"/>
        <v>3.8600639999999999</v>
      </c>
      <c r="K11501" s="22" t="str">
        <f>IF(I11501&lt;&gt;"",SUMIF(Table1[Codigo_servico],A11501,Table1[Subtotal_insumo]),"")</f>
        <v/>
      </c>
      <c r="L11501" s="18">
        <f>IF(Table1[[#This Row],[Ordem_insumos]]&lt;&gt;0,VLOOKUP(Table1[[#This Row],[Codigo_servico]],Preencher_Orcamento!$B:$D,3,FALSE)*Table1[[#This Row],[Qtde_insumo]],"")</f>
        <v>0</v>
      </c>
      <c r="M11501" s="18">
        <f>IF(Table1[[#This Row],[Ordem_insumos]]&lt;&gt;0,VLOOKUP(Table1[[#This Row],[Codigo_servico]],Preencher_Orcamento!$B:$D,3,FALSE)*Table1[[#This Row],[Subtotal_insumo]],"")</f>
        <v>0</v>
      </c>
    </row>
    <row r="11502" spans="1:13" x14ac:dyDescent="0.25">
      <c r="A11502" s="6">
        <v>170391</v>
      </c>
      <c r="B11502" s="126">
        <v>13</v>
      </c>
      <c r="C11502" s="133"/>
      <c r="D11502" s="134">
        <v>2013</v>
      </c>
      <c r="E11502" s="7" t="s">
        <v>2184</v>
      </c>
      <c r="F11502" s="8" t="s">
        <v>2140</v>
      </c>
      <c r="G11502" s="18">
        <f>IFERROR(VLOOKUP(Table1[[#This Row],[Codigo_insumo]],BD_Insumos!$B:$E,4),"")</f>
        <v>15.756939025755017</v>
      </c>
      <c r="H11502" s="140">
        <v>1.5</v>
      </c>
      <c r="I11502" s="9"/>
      <c r="J11502" s="23">
        <f t="shared" si="179"/>
        <v>23.635408538632525</v>
      </c>
      <c r="K11502" s="22" t="str">
        <f>IF(I11502&lt;&gt;"",SUMIF(Table1[Codigo_servico],A11502,Table1[Subtotal_insumo]),"")</f>
        <v/>
      </c>
      <c r="L11502" s="18">
        <f>IF(Table1[[#This Row],[Ordem_insumos]]&lt;&gt;0,VLOOKUP(Table1[[#This Row],[Codigo_servico]],Preencher_Orcamento!$B:$D,3,FALSE)*Table1[[#This Row],[Qtde_insumo]],"")</f>
        <v>0</v>
      </c>
      <c r="M11502" s="18">
        <f>IF(Table1[[#This Row],[Ordem_insumos]]&lt;&gt;0,VLOOKUP(Table1[[#This Row],[Codigo_servico]],Preencher_Orcamento!$B:$D,3,FALSE)*Table1[[#This Row],[Subtotal_insumo]],"")</f>
        <v>0</v>
      </c>
    </row>
    <row r="11503" spans="1:13" x14ac:dyDescent="0.25">
      <c r="A11503" s="3">
        <v>170401</v>
      </c>
      <c r="B11503" s="125">
        <v>0</v>
      </c>
      <c r="C11503" s="131" t="s">
        <v>4490</v>
      </c>
      <c r="D11503" s="132"/>
      <c r="E11503" s="4"/>
      <c r="F11503" s="4"/>
      <c r="G11503" s="17" t="str">
        <f>IFERROR(VLOOKUP(Table1[[#This Row],[Codigo_insumo]],BD_Insumos!$B:$E,4),"")</f>
        <v/>
      </c>
      <c r="H11503" s="139"/>
      <c r="I11503" s="5" t="s">
        <v>170</v>
      </c>
      <c r="J11503" s="20" t="str">
        <f t="shared" si="179"/>
        <v/>
      </c>
      <c r="K11503" s="21">
        <f>IF(I11503&lt;&gt;"",SUMIF(Table1[Codigo_servico],A11503,Table1[Subtotal_insumo]),"")</f>
        <v>7.576726631308353</v>
      </c>
      <c r="L11503" s="17" t="str">
        <f>IF(Table1[[#This Row],[Ordem_insumos]]&lt;&gt;0,VLOOKUP(Table1[[#This Row],[Codigo_servico]],Preencher_Orcamento!$B:$D,3,FALSE)*Table1[[#This Row],[Qtde_insumo]],"")</f>
        <v/>
      </c>
      <c r="M11503" s="17" t="str">
        <f>IF(Table1[[#This Row],[Ordem_insumos]]&lt;&gt;0,VLOOKUP(Table1[[#This Row],[Codigo_servico]],Preencher_Orcamento!$B:$D,3,FALSE)*Table1[[#This Row],[Subtotal_insumo]],"")</f>
        <v/>
      </c>
    </row>
    <row r="11504" spans="1:13" x14ac:dyDescent="0.25">
      <c r="A11504" s="6">
        <v>170401</v>
      </c>
      <c r="B11504" s="126">
        <v>1</v>
      </c>
      <c r="C11504" s="133"/>
      <c r="D11504" s="134">
        <v>2099</v>
      </c>
      <c r="E11504" s="7" t="s">
        <v>2205</v>
      </c>
      <c r="F11504" s="8" t="s">
        <v>2140</v>
      </c>
      <c r="G11504" s="16">
        <f>IFERROR(VLOOKUP(Table1[[#This Row],[Codigo_insumo]],BD_Insumos!$B:$E,4),"")</f>
        <v>12.627877718847255</v>
      </c>
      <c r="H11504" s="140">
        <v>0.6</v>
      </c>
      <c r="I11504" s="9"/>
      <c r="J11504" s="22">
        <f t="shared" si="179"/>
        <v>7.576726631308353</v>
      </c>
      <c r="K11504" s="22" t="str">
        <f>IF(I11504&lt;&gt;"",SUMIF(Table1[Codigo_servico],A11504,Table1[Subtotal_insumo]),"")</f>
        <v/>
      </c>
      <c r="L11504" s="16">
        <f>IF(Table1[[#This Row],[Ordem_insumos]]&lt;&gt;0,VLOOKUP(Table1[[#This Row],[Codigo_servico]],Preencher_Orcamento!$B:$D,3,FALSE)*Table1[[#This Row],[Qtde_insumo]],"")</f>
        <v>0</v>
      </c>
      <c r="M11504" s="16">
        <f>IF(Table1[[#This Row],[Ordem_insumos]]&lt;&gt;0,VLOOKUP(Table1[[#This Row],[Codigo_servico]],Preencher_Orcamento!$B:$D,3,FALSE)*Table1[[#This Row],[Subtotal_insumo]],"")</f>
        <v>0</v>
      </c>
    </row>
    <row r="11505" spans="1:13" x14ac:dyDescent="0.25">
      <c r="A11505" s="3">
        <v>170405</v>
      </c>
      <c r="B11505" s="125">
        <v>0</v>
      </c>
      <c r="C11505" s="131" t="s">
        <v>4491</v>
      </c>
      <c r="D11505" s="132"/>
      <c r="E11505" s="4"/>
      <c r="F11505" s="4"/>
      <c r="G11505" s="17" t="str">
        <f>IFERROR(VLOOKUP(Table1[[#This Row],[Codigo_insumo]],BD_Insumos!$B:$E,4),"")</f>
        <v/>
      </c>
      <c r="H11505" s="139"/>
      <c r="I11505" s="5" t="s">
        <v>170</v>
      </c>
      <c r="J11505" s="20" t="str">
        <f t="shared" si="179"/>
        <v/>
      </c>
      <c r="K11505" s="21">
        <f>IF(I11505&lt;&gt;"",SUMIF(Table1[Codigo_servico],A11505,Table1[Subtotal_insumo]),"")</f>
        <v>22.378717608707163</v>
      </c>
      <c r="L11505" s="17" t="str">
        <f>IF(Table1[[#This Row],[Ordem_insumos]]&lt;&gt;0,VLOOKUP(Table1[[#This Row],[Codigo_servico]],Preencher_Orcamento!$B:$D,3,FALSE)*Table1[[#This Row],[Qtde_insumo]],"")</f>
        <v/>
      </c>
      <c r="M11505" s="17" t="str">
        <f>IF(Table1[[#This Row],[Ordem_insumos]]&lt;&gt;0,VLOOKUP(Table1[[#This Row],[Codigo_servico]],Preencher_Orcamento!$B:$D,3,FALSE)*Table1[[#This Row],[Subtotal_insumo]],"")</f>
        <v/>
      </c>
    </row>
    <row r="11506" spans="1:13" x14ac:dyDescent="0.25">
      <c r="A11506" s="6">
        <v>170405</v>
      </c>
      <c r="B11506" s="126">
        <v>1</v>
      </c>
      <c r="C11506" s="133"/>
      <c r="D11506" s="134">
        <v>2099</v>
      </c>
      <c r="E11506" s="7" t="s">
        <v>2205</v>
      </c>
      <c r="F11506" s="8" t="s">
        <v>2140</v>
      </c>
      <c r="G11506" s="16">
        <f>IFERROR(VLOOKUP(Table1[[#This Row],[Codigo_insumo]],BD_Insumos!$B:$E,4),"")</f>
        <v>12.627877718847255</v>
      </c>
      <c r="H11506" s="140">
        <v>0.5</v>
      </c>
      <c r="I11506" s="9"/>
      <c r="J11506" s="22">
        <f t="shared" si="179"/>
        <v>6.3139388594236276</v>
      </c>
      <c r="K11506" s="22" t="str">
        <f>IF(I11506&lt;&gt;"",SUMIF(Table1[Codigo_servico],A11506,Table1[Subtotal_insumo]),"")</f>
        <v/>
      </c>
      <c r="L11506" s="16">
        <f>IF(Table1[[#This Row],[Ordem_insumos]]&lt;&gt;0,VLOOKUP(Table1[[#This Row],[Codigo_servico]],Preencher_Orcamento!$B:$D,3,FALSE)*Table1[[#This Row],[Qtde_insumo]],"")</f>
        <v>0</v>
      </c>
      <c r="M11506" s="16">
        <f>IF(Table1[[#This Row],[Ordem_insumos]]&lt;&gt;0,VLOOKUP(Table1[[#This Row],[Codigo_servico]],Preencher_Orcamento!$B:$D,3,FALSE)*Table1[[#This Row],[Subtotal_insumo]],"")</f>
        <v>0</v>
      </c>
    </row>
    <row r="11507" spans="1:13" x14ac:dyDescent="0.25">
      <c r="A11507" s="6">
        <v>170405</v>
      </c>
      <c r="B11507" s="126">
        <v>2</v>
      </c>
      <c r="C11507" s="133"/>
      <c r="D11507" s="134">
        <v>2224</v>
      </c>
      <c r="E11507" s="7" t="s">
        <v>2241</v>
      </c>
      <c r="F11507" s="8" t="s">
        <v>2140</v>
      </c>
      <c r="G11507" s="16">
        <f>IFERROR(VLOOKUP(Table1[[#This Row],[Codigo_insumo]],BD_Insumos!$B:$E,4),"")</f>
        <v>17.481957498567066</v>
      </c>
      <c r="H11507" s="140">
        <v>0.5</v>
      </c>
      <c r="I11507" s="9"/>
      <c r="J11507" s="22">
        <f t="shared" si="179"/>
        <v>8.7409787492835331</v>
      </c>
      <c r="K11507" s="22" t="str">
        <f>IF(I11507&lt;&gt;"",SUMIF(Table1[Codigo_servico],A11507,Table1[Subtotal_insumo]),"")</f>
        <v/>
      </c>
      <c r="L11507" s="16">
        <f>IF(Table1[[#This Row],[Ordem_insumos]]&lt;&gt;0,VLOOKUP(Table1[[#This Row],[Codigo_servico]],Preencher_Orcamento!$B:$D,3,FALSE)*Table1[[#This Row],[Qtde_insumo]],"")</f>
        <v>0</v>
      </c>
      <c r="M11507" s="16">
        <f>IF(Table1[[#This Row],[Ordem_insumos]]&lt;&gt;0,VLOOKUP(Table1[[#This Row],[Codigo_servico]],Preencher_Orcamento!$B:$D,3,FALSE)*Table1[[#This Row],[Subtotal_insumo]],"")</f>
        <v>0</v>
      </c>
    </row>
    <row r="11508" spans="1:13" x14ac:dyDescent="0.25">
      <c r="A11508" s="6">
        <v>170405</v>
      </c>
      <c r="B11508" s="126">
        <v>3</v>
      </c>
      <c r="C11508" s="133"/>
      <c r="D11508" s="134">
        <v>39010</v>
      </c>
      <c r="E11508" s="7" t="s">
        <v>973</v>
      </c>
      <c r="F11508" s="8" t="s">
        <v>197</v>
      </c>
      <c r="G11508" s="18">
        <f>IFERROR(VLOOKUP(Table1[[#This Row],[Codigo_insumo]],BD_Insumos!$B:$E,4),"")</f>
        <v>36.619</v>
      </c>
      <c r="H11508" s="140">
        <v>0.2</v>
      </c>
      <c r="I11508" s="9"/>
      <c r="J11508" s="23">
        <f t="shared" si="179"/>
        <v>7.3238000000000003</v>
      </c>
      <c r="K11508" s="22" t="str">
        <f>IF(I11508&lt;&gt;"",SUMIF(Table1[Codigo_servico],A11508,Table1[Subtotal_insumo]),"")</f>
        <v/>
      </c>
      <c r="L11508" s="18">
        <f>IF(Table1[[#This Row],[Ordem_insumos]]&lt;&gt;0,VLOOKUP(Table1[[#This Row],[Codigo_servico]],Preencher_Orcamento!$B:$D,3,FALSE)*Table1[[#This Row],[Qtde_insumo]],"")</f>
        <v>0</v>
      </c>
      <c r="M11508" s="18">
        <f>IF(Table1[[#This Row],[Ordem_insumos]]&lt;&gt;0,VLOOKUP(Table1[[#This Row],[Codigo_servico]],Preencher_Orcamento!$B:$D,3,FALSE)*Table1[[#This Row],[Subtotal_insumo]],"")</f>
        <v>0</v>
      </c>
    </row>
    <row r="11509" spans="1:13" x14ac:dyDescent="0.25">
      <c r="A11509" s="3">
        <v>170406</v>
      </c>
      <c r="B11509" s="125">
        <v>0</v>
      </c>
      <c r="C11509" s="131" t="s">
        <v>4492</v>
      </c>
      <c r="D11509" s="132"/>
      <c r="E11509" s="4"/>
      <c r="F11509" s="4"/>
      <c r="G11509" s="17" t="str">
        <f>IFERROR(VLOOKUP(Table1[[#This Row],[Codigo_insumo]],BD_Insumos!$B:$E,4),"")</f>
        <v/>
      </c>
      <c r="H11509" s="139"/>
      <c r="I11509" s="5" t="s">
        <v>170</v>
      </c>
      <c r="J11509" s="20" t="str">
        <f t="shared" si="179"/>
        <v/>
      </c>
      <c r="K11509" s="21">
        <f>IF(I11509&lt;&gt;"",SUMIF(Table1[Codigo_servico],A11509,Table1[Subtotal_insumo]),"")</f>
        <v>23.11885113044859</v>
      </c>
      <c r="L11509" s="17" t="str">
        <f>IF(Table1[[#This Row],[Ordem_insumos]]&lt;&gt;0,VLOOKUP(Table1[[#This Row],[Codigo_servico]],Preencher_Orcamento!$B:$D,3,FALSE)*Table1[[#This Row],[Qtde_insumo]],"")</f>
        <v/>
      </c>
      <c r="M11509" s="17" t="str">
        <f>IF(Table1[[#This Row],[Ordem_insumos]]&lt;&gt;0,VLOOKUP(Table1[[#This Row],[Codigo_servico]],Preencher_Orcamento!$B:$D,3,FALSE)*Table1[[#This Row],[Subtotal_insumo]],"")</f>
        <v/>
      </c>
    </row>
    <row r="11510" spans="1:13" ht="26.25" x14ac:dyDescent="0.25">
      <c r="A11510" s="6">
        <v>170406</v>
      </c>
      <c r="B11510" s="126">
        <v>1</v>
      </c>
      <c r="C11510" s="133"/>
      <c r="D11510" s="134">
        <v>39030</v>
      </c>
      <c r="E11510" s="7" t="s">
        <v>977</v>
      </c>
      <c r="F11510" s="8" t="s">
        <v>197</v>
      </c>
      <c r="G11510" s="16">
        <f>IFERROR(VLOOKUP(Table1[[#This Row],[Codigo_insumo]],BD_Insumos!$B:$E,4),"")</f>
        <v>7.2184999999999997</v>
      </c>
      <c r="H11510" s="140">
        <v>0.7</v>
      </c>
      <c r="I11510" s="9"/>
      <c r="J11510" s="22">
        <f t="shared" si="179"/>
        <v>5.0529499999999992</v>
      </c>
      <c r="K11510" s="22" t="str">
        <f>IF(I11510&lt;&gt;"",SUMIF(Table1[Codigo_servico],A11510,Table1[Subtotal_insumo]),"")</f>
        <v/>
      </c>
      <c r="L11510" s="16">
        <f>IF(Table1[[#This Row],[Ordem_insumos]]&lt;&gt;0,VLOOKUP(Table1[[#This Row],[Codigo_servico]],Preencher_Orcamento!$B:$D,3,FALSE)*Table1[[#This Row],[Qtde_insumo]],"")</f>
        <v>0</v>
      </c>
      <c r="M11510" s="16">
        <f>IF(Table1[[#This Row],[Ordem_insumos]]&lt;&gt;0,VLOOKUP(Table1[[#This Row],[Codigo_servico]],Preencher_Orcamento!$B:$D,3,FALSE)*Table1[[#This Row],[Subtotal_insumo]],"")</f>
        <v>0</v>
      </c>
    </row>
    <row r="11511" spans="1:13" x14ac:dyDescent="0.25">
      <c r="A11511" s="6">
        <v>170406</v>
      </c>
      <c r="B11511" s="126">
        <v>2</v>
      </c>
      <c r="C11511" s="133"/>
      <c r="D11511" s="134">
        <v>2099</v>
      </c>
      <c r="E11511" s="7" t="s">
        <v>2205</v>
      </c>
      <c r="F11511" s="8" t="s">
        <v>2140</v>
      </c>
      <c r="G11511" s="16">
        <f>IFERROR(VLOOKUP(Table1[[#This Row],[Codigo_insumo]],BD_Insumos!$B:$E,4),"")</f>
        <v>12.627877718847255</v>
      </c>
      <c r="H11511" s="140">
        <v>0.6</v>
      </c>
      <c r="I11511" s="9"/>
      <c r="J11511" s="22">
        <f t="shared" si="179"/>
        <v>7.576726631308353</v>
      </c>
      <c r="K11511" s="22" t="str">
        <f>IF(I11511&lt;&gt;"",SUMIF(Table1[Codigo_servico],A11511,Table1[Subtotal_insumo]),"")</f>
        <v/>
      </c>
      <c r="L11511" s="16">
        <f>IF(Table1[[#This Row],[Ordem_insumos]]&lt;&gt;0,VLOOKUP(Table1[[#This Row],[Codigo_servico]],Preencher_Orcamento!$B:$D,3,FALSE)*Table1[[#This Row],[Qtde_insumo]],"")</f>
        <v>0</v>
      </c>
      <c r="M11511" s="16">
        <f>IF(Table1[[#This Row],[Ordem_insumos]]&lt;&gt;0,VLOOKUP(Table1[[#This Row],[Codigo_servico]],Preencher_Orcamento!$B:$D,3,FALSE)*Table1[[#This Row],[Subtotal_insumo]],"")</f>
        <v>0</v>
      </c>
    </row>
    <row r="11512" spans="1:13" x14ac:dyDescent="0.25">
      <c r="A11512" s="6">
        <v>170406</v>
      </c>
      <c r="B11512" s="126">
        <v>3</v>
      </c>
      <c r="C11512" s="133"/>
      <c r="D11512" s="134">
        <v>2224</v>
      </c>
      <c r="E11512" s="7" t="s">
        <v>2241</v>
      </c>
      <c r="F11512" s="8" t="s">
        <v>2140</v>
      </c>
      <c r="G11512" s="18">
        <f>IFERROR(VLOOKUP(Table1[[#This Row],[Codigo_insumo]],BD_Insumos!$B:$E,4),"")</f>
        <v>17.481957498567066</v>
      </c>
      <c r="H11512" s="140">
        <v>0.6</v>
      </c>
      <c r="I11512" s="9"/>
      <c r="J11512" s="23">
        <f t="shared" si="179"/>
        <v>10.489174499140239</v>
      </c>
      <c r="K11512" s="22" t="str">
        <f>IF(I11512&lt;&gt;"",SUMIF(Table1[Codigo_servico],A11512,Table1[Subtotal_insumo]),"")</f>
        <v/>
      </c>
      <c r="L11512" s="18">
        <f>IF(Table1[[#This Row],[Ordem_insumos]]&lt;&gt;0,VLOOKUP(Table1[[#This Row],[Codigo_servico]],Preencher_Orcamento!$B:$D,3,FALSE)*Table1[[#This Row],[Qtde_insumo]],"")</f>
        <v>0</v>
      </c>
      <c r="M11512" s="18">
        <f>IF(Table1[[#This Row],[Ordem_insumos]]&lt;&gt;0,VLOOKUP(Table1[[#This Row],[Codigo_servico]],Preencher_Orcamento!$B:$D,3,FALSE)*Table1[[#This Row],[Subtotal_insumo]],"")</f>
        <v>0</v>
      </c>
    </row>
    <row r="11513" spans="1:13" x14ac:dyDescent="0.25">
      <c r="A11513" s="3">
        <v>170409</v>
      </c>
      <c r="B11513" s="125">
        <v>0</v>
      </c>
      <c r="C11513" s="131" t="s">
        <v>4493</v>
      </c>
      <c r="D11513" s="132"/>
      <c r="E11513" s="4"/>
      <c r="F11513" s="4"/>
      <c r="G11513" s="17" t="str">
        <f>IFERROR(VLOOKUP(Table1[[#This Row],[Codigo_insumo]],BD_Insumos!$B:$E,4),"")</f>
        <v/>
      </c>
      <c r="H11513" s="139"/>
      <c r="I11513" s="5" t="s">
        <v>170</v>
      </c>
      <c r="J11513" s="20" t="str">
        <f t="shared" si="179"/>
        <v/>
      </c>
      <c r="K11513" s="21">
        <f>IF(I11513&lt;&gt;"",SUMIF(Table1[Codigo_servico],A11513,Table1[Subtotal_insumo]),"")</f>
        <v>6.3139388594236276</v>
      </c>
      <c r="L11513" s="17" t="str">
        <f>IF(Table1[[#This Row],[Ordem_insumos]]&lt;&gt;0,VLOOKUP(Table1[[#This Row],[Codigo_servico]],Preencher_Orcamento!$B:$D,3,FALSE)*Table1[[#This Row],[Qtde_insumo]],"")</f>
        <v/>
      </c>
      <c r="M11513" s="17" t="str">
        <f>IF(Table1[[#This Row],[Ordem_insumos]]&lt;&gt;0,VLOOKUP(Table1[[#This Row],[Codigo_servico]],Preencher_Orcamento!$B:$D,3,FALSE)*Table1[[#This Row],[Subtotal_insumo]],"")</f>
        <v/>
      </c>
    </row>
    <row r="11514" spans="1:13" x14ac:dyDescent="0.25">
      <c r="A11514" s="6">
        <v>170409</v>
      </c>
      <c r="B11514" s="126">
        <v>1</v>
      </c>
      <c r="C11514" s="133"/>
      <c r="D11514" s="134">
        <v>2099</v>
      </c>
      <c r="E11514" s="7" t="s">
        <v>2205</v>
      </c>
      <c r="F11514" s="8" t="s">
        <v>2140</v>
      </c>
      <c r="G11514" s="16">
        <f>IFERROR(VLOOKUP(Table1[[#This Row],[Codigo_insumo]],BD_Insumos!$B:$E,4),"")</f>
        <v>12.627877718847255</v>
      </c>
      <c r="H11514" s="140">
        <v>0.5</v>
      </c>
      <c r="I11514" s="9"/>
      <c r="J11514" s="22">
        <f t="shared" si="179"/>
        <v>6.3139388594236276</v>
      </c>
      <c r="K11514" s="22" t="str">
        <f>IF(I11514&lt;&gt;"",SUMIF(Table1[Codigo_servico],A11514,Table1[Subtotal_insumo]),"")</f>
        <v/>
      </c>
      <c r="L11514" s="16">
        <f>IF(Table1[[#This Row],[Ordem_insumos]]&lt;&gt;0,VLOOKUP(Table1[[#This Row],[Codigo_servico]],Preencher_Orcamento!$B:$D,3,FALSE)*Table1[[#This Row],[Qtde_insumo]],"")</f>
        <v>75</v>
      </c>
      <c r="M11514" s="16">
        <f>IF(Table1[[#This Row],[Ordem_insumos]]&lt;&gt;0,VLOOKUP(Table1[[#This Row],[Codigo_servico]],Preencher_Orcamento!$B:$D,3,FALSE)*Table1[[#This Row],[Subtotal_insumo]],"")</f>
        <v>947.0908289135441</v>
      </c>
    </row>
    <row r="11515" spans="1:13" x14ac:dyDescent="0.25">
      <c r="A11515" s="3">
        <v>170410</v>
      </c>
      <c r="B11515" s="125">
        <v>0</v>
      </c>
      <c r="C11515" s="131" t="s">
        <v>4494</v>
      </c>
      <c r="D11515" s="132"/>
      <c r="E11515" s="4"/>
      <c r="F11515" s="4"/>
      <c r="G11515" s="17" t="str">
        <f>IFERROR(VLOOKUP(Table1[[#This Row],[Codigo_insumo]],BD_Insumos!$B:$E,4),"")</f>
        <v/>
      </c>
      <c r="H11515" s="139"/>
      <c r="I11515" s="5" t="s">
        <v>170</v>
      </c>
      <c r="J11515" s="20" t="str">
        <f t="shared" si="179"/>
        <v/>
      </c>
      <c r="K11515" s="21">
        <f>IF(I11515&lt;&gt;"",SUMIF(Table1[Codigo_servico],A11515,Table1[Subtotal_insumo]),"")</f>
        <v>9.4709082891354406</v>
      </c>
      <c r="L11515" s="17" t="str">
        <f>IF(Table1[[#This Row],[Ordem_insumos]]&lt;&gt;0,VLOOKUP(Table1[[#This Row],[Codigo_servico]],Preencher_Orcamento!$B:$D,3,FALSE)*Table1[[#This Row],[Qtde_insumo]],"")</f>
        <v/>
      </c>
      <c r="M11515" s="17" t="str">
        <f>IF(Table1[[#This Row],[Ordem_insumos]]&lt;&gt;0,VLOOKUP(Table1[[#This Row],[Codigo_servico]],Preencher_Orcamento!$B:$D,3,FALSE)*Table1[[#This Row],[Subtotal_insumo]],"")</f>
        <v/>
      </c>
    </row>
    <row r="11516" spans="1:13" x14ac:dyDescent="0.25">
      <c r="A11516" s="6">
        <v>170410</v>
      </c>
      <c r="B11516" s="126">
        <v>1</v>
      </c>
      <c r="C11516" s="133"/>
      <c r="D11516" s="134">
        <v>2099</v>
      </c>
      <c r="E11516" s="7" t="s">
        <v>2205</v>
      </c>
      <c r="F11516" s="8" t="s">
        <v>2140</v>
      </c>
      <c r="G11516" s="16">
        <f>IFERROR(VLOOKUP(Table1[[#This Row],[Codigo_insumo]],BD_Insumos!$B:$E,4),"")</f>
        <v>12.627877718847255</v>
      </c>
      <c r="H11516" s="140">
        <v>0.75</v>
      </c>
      <c r="I11516" s="9"/>
      <c r="J11516" s="22">
        <f t="shared" si="179"/>
        <v>9.4709082891354406</v>
      </c>
      <c r="K11516" s="22" t="str">
        <f>IF(I11516&lt;&gt;"",SUMIF(Table1[Codigo_servico],A11516,Table1[Subtotal_insumo]),"")</f>
        <v/>
      </c>
      <c r="L11516" s="16">
        <f>IF(Table1[[#This Row],[Ordem_insumos]]&lt;&gt;0,VLOOKUP(Table1[[#This Row],[Codigo_servico]],Preencher_Orcamento!$B:$D,3,FALSE)*Table1[[#This Row],[Qtde_insumo]],"")</f>
        <v>15</v>
      </c>
      <c r="M11516" s="16">
        <f>IF(Table1[[#This Row],[Ordem_insumos]]&lt;&gt;0,VLOOKUP(Table1[[#This Row],[Codigo_servico]],Preencher_Orcamento!$B:$D,3,FALSE)*Table1[[#This Row],[Subtotal_insumo]],"")</f>
        <v>189.4181657827088</v>
      </c>
    </row>
    <row r="11517" spans="1:13" x14ac:dyDescent="0.25">
      <c r="A11517" s="3">
        <v>170412</v>
      </c>
      <c r="B11517" s="125">
        <v>0</v>
      </c>
      <c r="C11517" s="131" t="s">
        <v>4495</v>
      </c>
      <c r="D11517" s="132"/>
      <c r="E11517" s="4"/>
      <c r="F11517" s="4"/>
      <c r="G11517" s="17" t="str">
        <f>IFERROR(VLOOKUP(Table1[[#This Row],[Codigo_insumo]],BD_Insumos!$B:$E,4),"")</f>
        <v/>
      </c>
      <c r="H11517" s="139"/>
      <c r="I11517" s="5" t="s">
        <v>170</v>
      </c>
      <c r="J11517" s="20" t="str">
        <f t="shared" si="179"/>
        <v/>
      </c>
      <c r="K11517" s="21">
        <f>IF(I11517&lt;&gt;"",SUMIF(Table1[Codigo_servico],A11517,Table1[Subtotal_insumo]),"")</f>
        <v>3.7884000000000002</v>
      </c>
      <c r="L11517" s="17" t="str">
        <f>IF(Table1[[#This Row],[Ordem_insumos]]&lt;&gt;0,VLOOKUP(Table1[[#This Row],[Codigo_servico]],Preencher_Orcamento!$B:$D,3,FALSE)*Table1[[#This Row],[Qtde_insumo]],"")</f>
        <v/>
      </c>
      <c r="M11517" s="17" t="str">
        <f>IF(Table1[[#This Row],[Ordem_insumos]]&lt;&gt;0,VLOOKUP(Table1[[#This Row],[Codigo_servico]],Preencher_Orcamento!$B:$D,3,FALSE)*Table1[[#This Row],[Subtotal_insumo]],"")</f>
        <v/>
      </c>
    </row>
    <row r="11518" spans="1:13" ht="26.25" x14ac:dyDescent="0.25">
      <c r="A11518" s="6">
        <v>170412</v>
      </c>
      <c r="B11518" s="126">
        <v>1</v>
      </c>
      <c r="C11518" s="133"/>
      <c r="D11518" s="134">
        <v>37503</v>
      </c>
      <c r="E11518" s="7" t="s">
        <v>825</v>
      </c>
      <c r="F11518" s="8" t="s">
        <v>170</v>
      </c>
      <c r="G11518" s="18">
        <f>IFERROR(VLOOKUP(Table1[[#This Row],[Codigo_insumo]],BD_Insumos!$B:$E,4),"")</f>
        <v>3.7884000000000002</v>
      </c>
      <c r="H11518" s="140">
        <v>1</v>
      </c>
      <c r="I11518" s="9"/>
      <c r="J11518" s="23">
        <f t="shared" si="179"/>
        <v>3.7884000000000002</v>
      </c>
      <c r="K11518" s="22" t="str">
        <f>IF(I11518&lt;&gt;"",SUMIF(Table1[Codigo_servico],A11518,Table1[Subtotal_insumo]),"")</f>
        <v/>
      </c>
      <c r="L11518" s="18">
        <f>IF(Table1[[#This Row],[Ordem_insumos]]&lt;&gt;0,VLOOKUP(Table1[[#This Row],[Codigo_servico]],Preencher_Orcamento!$B:$D,3,FALSE)*Table1[[#This Row],[Qtde_insumo]],"")</f>
        <v>0</v>
      </c>
      <c r="M11518" s="18">
        <f>IF(Table1[[#This Row],[Ordem_insumos]]&lt;&gt;0,VLOOKUP(Table1[[#This Row],[Codigo_servico]],Preencher_Orcamento!$B:$D,3,FALSE)*Table1[[#This Row],[Subtotal_insumo]],"")</f>
        <v>0</v>
      </c>
    </row>
    <row r="11519" spans="1:13" x14ac:dyDescent="0.25">
      <c r="A11519" s="3">
        <v>170413</v>
      </c>
      <c r="B11519" s="125">
        <v>0</v>
      </c>
      <c r="C11519" s="131" t="s">
        <v>4496</v>
      </c>
      <c r="D11519" s="132"/>
      <c r="E11519" s="4"/>
      <c r="F11519" s="4"/>
      <c r="G11519" s="17" t="str">
        <f>IFERROR(VLOOKUP(Table1[[#This Row],[Codigo_insumo]],BD_Insumos!$B:$E,4),"")</f>
        <v/>
      </c>
      <c r="H11519" s="139"/>
      <c r="I11519" s="5" t="s">
        <v>170</v>
      </c>
      <c r="J11519" s="20" t="str">
        <f t="shared" si="179"/>
        <v/>
      </c>
      <c r="K11519" s="21">
        <f>IF(I11519&lt;&gt;"",SUMIF(Table1[Codigo_servico],A11519,Table1[Subtotal_insumo]),"")</f>
        <v>5.765008855550608</v>
      </c>
      <c r="L11519" s="17" t="str">
        <f>IF(Table1[[#This Row],[Ordem_insumos]]&lt;&gt;0,VLOOKUP(Table1[[#This Row],[Codigo_servico]],Preencher_Orcamento!$B:$D,3,FALSE)*Table1[[#This Row],[Qtde_insumo]],"")</f>
        <v/>
      </c>
      <c r="M11519" s="17" t="str">
        <f>IF(Table1[[#This Row],[Ordem_insumos]]&lt;&gt;0,VLOOKUP(Table1[[#This Row],[Codigo_servico]],Preencher_Orcamento!$B:$D,3,FALSE)*Table1[[#This Row],[Subtotal_insumo]],"")</f>
        <v/>
      </c>
    </row>
    <row r="11520" spans="1:13" ht="26.25" x14ac:dyDescent="0.25">
      <c r="A11520" s="6">
        <v>170413</v>
      </c>
      <c r="B11520" s="126">
        <v>1</v>
      </c>
      <c r="C11520" s="133"/>
      <c r="D11520" s="134">
        <v>37503</v>
      </c>
      <c r="E11520" s="7" t="s">
        <v>825</v>
      </c>
      <c r="F11520" s="8" t="s">
        <v>170</v>
      </c>
      <c r="G11520" s="16">
        <f>IFERROR(VLOOKUP(Table1[[#This Row],[Codigo_insumo]],BD_Insumos!$B:$E,4),"")</f>
        <v>3.7884000000000002</v>
      </c>
      <c r="H11520" s="140">
        <v>1</v>
      </c>
      <c r="I11520" s="9"/>
      <c r="J11520" s="22">
        <f t="shared" si="179"/>
        <v>3.7884000000000002</v>
      </c>
      <c r="K11520" s="22" t="str">
        <f>IF(I11520&lt;&gt;"",SUMIF(Table1[Codigo_servico],A11520,Table1[Subtotal_insumo]),"")</f>
        <v/>
      </c>
      <c r="L11520" s="16">
        <f>IF(Table1[[#This Row],[Ordem_insumos]]&lt;&gt;0,VLOOKUP(Table1[[#This Row],[Codigo_servico]],Preencher_Orcamento!$B:$D,3,FALSE)*Table1[[#This Row],[Qtde_insumo]],"")</f>
        <v>0</v>
      </c>
      <c r="M11520" s="16">
        <f>IF(Table1[[#This Row],[Ordem_insumos]]&lt;&gt;0,VLOOKUP(Table1[[#This Row],[Codigo_servico]],Preencher_Orcamento!$B:$D,3,FALSE)*Table1[[#This Row],[Subtotal_insumo]],"")</f>
        <v>0</v>
      </c>
    </row>
    <row r="11521" spans="1:13" x14ac:dyDescent="0.25">
      <c r="A11521" s="6">
        <v>170413</v>
      </c>
      <c r="B11521" s="126">
        <v>2</v>
      </c>
      <c r="C11521" s="133"/>
      <c r="D11521" s="134">
        <v>2001</v>
      </c>
      <c r="E11521" s="7" t="s">
        <v>2180</v>
      </c>
      <c r="F11521" s="8" t="s">
        <v>2140</v>
      </c>
      <c r="G11521" s="18">
        <f>IFERROR(VLOOKUP(Table1[[#This Row],[Codigo_insumo]],BD_Insumos!$B:$E,4),"")</f>
        <v>13.381977111012139</v>
      </c>
      <c r="H11521" s="140">
        <v>0.05</v>
      </c>
      <c r="I11521" s="9"/>
      <c r="J11521" s="23">
        <f t="shared" si="179"/>
        <v>0.669098855550607</v>
      </c>
      <c r="K11521" s="22" t="str">
        <f>IF(I11521&lt;&gt;"",SUMIF(Table1[Codigo_servico],A11521,Table1[Subtotal_insumo]),"")</f>
        <v/>
      </c>
      <c r="L11521" s="18">
        <f>IF(Table1[[#This Row],[Ordem_insumos]]&lt;&gt;0,VLOOKUP(Table1[[#This Row],[Codigo_servico]],Preencher_Orcamento!$B:$D,3,FALSE)*Table1[[#This Row],[Qtde_insumo]],"")</f>
        <v>0</v>
      </c>
      <c r="M11521" s="18">
        <f>IF(Table1[[#This Row],[Ordem_insumos]]&lt;&gt;0,VLOOKUP(Table1[[#This Row],[Codigo_servico]],Preencher_Orcamento!$B:$D,3,FALSE)*Table1[[#This Row],[Subtotal_insumo]],"")</f>
        <v>0</v>
      </c>
    </row>
    <row r="11522" spans="1:13" x14ac:dyDescent="0.25">
      <c r="A11522" s="6">
        <v>170413</v>
      </c>
      <c r="B11522" s="126">
        <v>3</v>
      </c>
      <c r="C11522" s="133"/>
      <c r="D11522" s="134">
        <v>10515</v>
      </c>
      <c r="E11522" s="7" t="s">
        <v>69</v>
      </c>
      <c r="F11522" s="8" t="s">
        <v>197</v>
      </c>
      <c r="G11522" s="18">
        <f>IFERROR(VLOOKUP(Table1[[#This Row],[Codigo_insumo]],BD_Insumos!$B:$E,4),"")</f>
        <v>1.0757000000000001</v>
      </c>
      <c r="H11522" s="140">
        <v>0.7</v>
      </c>
      <c r="I11522" s="9"/>
      <c r="J11522" s="23">
        <f t="shared" ref="J11522:J11585" si="180">IF(I11522="",G11522*H11522,"")</f>
        <v>0.75299000000000005</v>
      </c>
      <c r="K11522" s="22" t="str">
        <f>IF(I11522&lt;&gt;"",SUMIF(Table1[Codigo_servico],A11522,Table1[Subtotal_insumo]),"")</f>
        <v/>
      </c>
      <c r="L11522" s="18">
        <f>IF(Table1[[#This Row],[Ordem_insumos]]&lt;&gt;0,VLOOKUP(Table1[[#This Row],[Codigo_servico]],Preencher_Orcamento!$B:$D,3,FALSE)*Table1[[#This Row],[Qtde_insumo]],"")</f>
        <v>0</v>
      </c>
      <c r="M11522" s="18">
        <f>IF(Table1[[#This Row],[Ordem_insumos]]&lt;&gt;0,VLOOKUP(Table1[[#This Row],[Codigo_servico]],Preencher_Orcamento!$B:$D,3,FALSE)*Table1[[#This Row],[Subtotal_insumo]],"")</f>
        <v>0</v>
      </c>
    </row>
    <row r="11523" spans="1:13" ht="26.25" x14ac:dyDescent="0.25">
      <c r="A11523" s="6">
        <v>170413</v>
      </c>
      <c r="B11523" s="126">
        <v>4</v>
      </c>
      <c r="C11523" s="133"/>
      <c r="D11523" s="134">
        <v>10510</v>
      </c>
      <c r="E11523" s="7" t="s">
        <v>67</v>
      </c>
      <c r="F11523" s="8" t="s">
        <v>197</v>
      </c>
      <c r="G11523" s="18">
        <f>IFERROR(VLOOKUP(Table1[[#This Row],[Codigo_insumo]],BD_Insumos!$B:$E,4),"")</f>
        <v>1.8484</v>
      </c>
      <c r="H11523" s="140">
        <v>0.3</v>
      </c>
      <c r="I11523" s="9"/>
      <c r="J11523" s="23">
        <f t="shared" si="180"/>
        <v>0.55452000000000001</v>
      </c>
      <c r="K11523" s="22" t="str">
        <f>IF(I11523&lt;&gt;"",SUMIF(Table1[Codigo_servico],A11523,Table1[Subtotal_insumo]),"")</f>
        <v/>
      </c>
      <c r="L11523" s="18">
        <f>IF(Table1[[#This Row],[Ordem_insumos]]&lt;&gt;0,VLOOKUP(Table1[[#This Row],[Codigo_servico]],Preencher_Orcamento!$B:$D,3,FALSE)*Table1[[#This Row],[Qtde_insumo]],"")</f>
        <v>0</v>
      </c>
      <c r="M11523" s="18">
        <f>IF(Table1[[#This Row],[Ordem_insumos]]&lt;&gt;0,VLOOKUP(Table1[[#This Row],[Codigo_servico]],Preencher_Orcamento!$B:$D,3,FALSE)*Table1[[#This Row],[Subtotal_insumo]],"")</f>
        <v>0</v>
      </c>
    </row>
    <row r="11524" spans="1:13" x14ac:dyDescent="0.25">
      <c r="A11524" s="3">
        <v>170414</v>
      </c>
      <c r="B11524" s="125">
        <v>0</v>
      </c>
      <c r="C11524" s="131" t="s">
        <v>4497</v>
      </c>
      <c r="D11524" s="132"/>
      <c r="E11524" s="4"/>
      <c r="F11524" s="4"/>
      <c r="G11524" s="17" t="str">
        <f>IFERROR(VLOOKUP(Table1[[#This Row],[Codigo_insumo]],BD_Insumos!$B:$E,4),"")</f>
        <v/>
      </c>
      <c r="H11524" s="139"/>
      <c r="I11524" s="5" t="s">
        <v>170</v>
      </c>
      <c r="J11524" s="20" t="str">
        <f t="shared" si="180"/>
        <v/>
      </c>
      <c r="K11524" s="21">
        <f>IF(I11524&lt;&gt;"",SUMIF(Table1[Codigo_servico],A11524,Table1[Subtotal_insumo]),"")</f>
        <v>3.7884000000000002</v>
      </c>
      <c r="L11524" s="17" t="str">
        <f>IF(Table1[[#This Row],[Ordem_insumos]]&lt;&gt;0,VLOOKUP(Table1[[#This Row],[Codigo_servico]],Preencher_Orcamento!$B:$D,3,FALSE)*Table1[[#This Row],[Qtde_insumo]],"")</f>
        <v/>
      </c>
      <c r="M11524" s="17" t="str">
        <f>IF(Table1[[#This Row],[Ordem_insumos]]&lt;&gt;0,VLOOKUP(Table1[[#This Row],[Codigo_servico]],Preencher_Orcamento!$B:$D,3,FALSE)*Table1[[#This Row],[Subtotal_insumo]],"")</f>
        <v/>
      </c>
    </row>
    <row r="11525" spans="1:13" ht="26.25" x14ac:dyDescent="0.25">
      <c r="A11525" s="6">
        <v>170414</v>
      </c>
      <c r="B11525" s="126">
        <v>1</v>
      </c>
      <c r="C11525" s="133"/>
      <c r="D11525" s="134">
        <v>37503</v>
      </c>
      <c r="E11525" s="7" t="s">
        <v>825</v>
      </c>
      <c r="F11525" s="8" t="s">
        <v>170</v>
      </c>
      <c r="G11525" s="18">
        <f>IFERROR(VLOOKUP(Table1[[#This Row],[Codigo_insumo]],BD_Insumos!$B:$E,4),"")</f>
        <v>3.7884000000000002</v>
      </c>
      <c r="H11525" s="140">
        <v>1</v>
      </c>
      <c r="I11525" s="9"/>
      <c r="J11525" s="23">
        <f t="shared" si="180"/>
        <v>3.7884000000000002</v>
      </c>
      <c r="K11525" s="22" t="str">
        <f>IF(I11525&lt;&gt;"",SUMIF(Table1[Codigo_servico],A11525,Table1[Subtotal_insumo]),"")</f>
        <v/>
      </c>
      <c r="L11525" s="18">
        <f>IF(Table1[[#This Row],[Ordem_insumos]]&lt;&gt;0,VLOOKUP(Table1[[#This Row],[Codigo_servico]],Preencher_Orcamento!$B:$D,3,FALSE)*Table1[[#This Row],[Qtde_insumo]],"")</f>
        <v>1200</v>
      </c>
      <c r="M11525" s="18">
        <f>IF(Table1[[#This Row],[Ordem_insumos]]&lt;&gt;0,VLOOKUP(Table1[[#This Row],[Codigo_servico]],Preencher_Orcamento!$B:$D,3,FALSE)*Table1[[#This Row],[Subtotal_insumo]],"")</f>
        <v>4546.08</v>
      </c>
    </row>
    <row r="11526" spans="1:13" x14ac:dyDescent="0.25">
      <c r="A11526" s="3">
        <v>170420</v>
      </c>
      <c r="B11526" s="125">
        <v>0</v>
      </c>
      <c r="C11526" s="131" t="s">
        <v>4498</v>
      </c>
      <c r="D11526" s="132"/>
      <c r="E11526" s="4"/>
      <c r="F11526" s="4"/>
      <c r="G11526" s="17" t="str">
        <f>IFERROR(VLOOKUP(Table1[[#This Row],[Codigo_insumo]],BD_Insumos!$B:$E,4),"")</f>
        <v/>
      </c>
      <c r="H11526" s="139"/>
      <c r="I11526" s="5" t="s">
        <v>457</v>
      </c>
      <c r="J11526" s="20" t="str">
        <f t="shared" si="180"/>
        <v/>
      </c>
      <c r="K11526" s="21">
        <f>IF(I11526&lt;&gt;"",SUMIF(Table1[Codigo_servico],A11526,Table1[Subtotal_insumo]),"")</f>
        <v>37.883633156541762</v>
      </c>
      <c r="L11526" s="17" t="str">
        <f>IF(Table1[[#This Row],[Ordem_insumos]]&lt;&gt;0,VLOOKUP(Table1[[#This Row],[Codigo_servico]],Preencher_Orcamento!$B:$D,3,FALSE)*Table1[[#This Row],[Qtde_insumo]],"")</f>
        <v/>
      </c>
      <c r="M11526" s="17" t="str">
        <f>IF(Table1[[#This Row],[Ordem_insumos]]&lt;&gt;0,VLOOKUP(Table1[[#This Row],[Codigo_servico]],Preencher_Orcamento!$B:$D,3,FALSE)*Table1[[#This Row],[Subtotal_insumo]],"")</f>
        <v/>
      </c>
    </row>
    <row r="11527" spans="1:13" x14ac:dyDescent="0.25">
      <c r="A11527" s="6">
        <v>170420</v>
      </c>
      <c r="B11527" s="126">
        <v>1</v>
      </c>
      <c r="C11527" s="133"/>
      <c r="D11527" s="134">
        <v>2099</v>
      </c>
      <c r="E11527" s="7" t="s">
        <v>2205</v>
      </c>
      <c r="F11527" s="8" t="s">
        <v>2140</v>
      </c>
      <c r="G11527" s="16">
        <f>IFERROR(VLOOKUP(Table1[[#This Row],[Codigo_insumo]],BD_Insumos!$B:$E,4),"")</f>
        <v>12.627877718847255</v>
      </c>
      <c r="H11527" s="140">
        <v>3</v>
      </c>
      <c r="I11527" s="9"/>
      <c r="J11527" s="22">
        <f t="shared" si="180"/>
        <v>37.883633156541762</v>
      </c>
      <c r="K11527" s="22" t="str">
        <f>IF(I11527&lt;&gt;"",SUMIF(Table1[Codigo_servico],A11527,Table1[Subtotal_insumo]),"")</f>
        <v/>
      </c>
      <c r="L11527" s="16">
        <f>IF(Table1[[#This Row],[Ordem_insumos]]&lt;&gt;0,VLOOKUP(Table1[[#This Row],[Codigo_servico]],Preencher_Orcamento!$B:$D,3,FALSE)*Table1[[#This Row],[Qtde_insumo]],"")</f>
        <v>3</v>
      </c>
      <c r="M11527" s="16">
        <f>IF(Table1[[#This Row],[Ordem_insumos]]&lt;&gt;0,VLOOKUP(Table1[[#This Row],[Codigo_servico]],Preencher_Orcamento!$B:$D,3,FALSE)*Table1[[#This Row],[Subtotal_insumo]],"")</f>
        <v>37.883633156541762</v>
      </c>
    </row>
    <row r="11528" spans="1:13" x14ac:dyDescent="0.25">
      <c r="A11528" s="3">
        <v>170421</v>
      </c>
      <c r="B11528" s="125">
        <v>0</v>
      </c>
      <c r="C11528" s="131" t="s">
        <v>4499</v>
      </c>
      <c r="D11528" s="132"/>
      <c r="E11528" s="4"/>
      <c r="F11528" s="4"/>
      <c r="G11528" s="17" t="str">
        <f>IFERROR(VLOOKUP(Table1[[#This Row],[Codigo_insumo]],BD_Insumos!$B:$E,4),"")</f>
        <v/>
      </c>
      <c r="H11528" s="139"/>
      <c r="I11528" s="5" t="s">
        <v>457</v>
      </c>
      <c r="J11528" s="20" t="str">
        <f t="shared" si="180"/>
        <v/>
      </c>
      <c r="K11528" s="21">
        <f>IF(I11528&lt;&gt;"",SUMIF(Table1[Codigo_servico],A11528,Table1[Subtotal_insumo]),"")</f>
        <v>101.02302175077804</v>
      </c>
      <c r="L11528" s="17" t="str">
        <f>IF(Table1[[#This Row],[Ordem_insumos]]&lt;&gt;0,VLOOKUP(Table1[[#This Row],[Codigo_servico]],Preencher_Orcamento!$B:$D,3,FALSE)*Table1[[#This Row],[Qtde_insumo]],"")</f>
        <v/>
      </c>
      <c r="M11528" s="17" t="str">
        <f>IF(Table1[[#This Row],[Ordem_insumos]]&lt;&gt;0,VLOOKUP(Table1[[#This Row],[Codigo_servico]],Preencher_Orcamento!$B:$D,3,FALSE)*Table1[[#This Row],[Subtotal_insumo]],"")</f>
        <v/>
      </c>
    </row>
    <row r="11529" spans="1:13" x14ac:dyDescent="0.25">
      <c r="A11529" s="6">
        <v>170421</v>
      </c>
      <c r="B11529" s="126">
        <v>1</v>
      </c>
      <c r="C11529" s="133"/>
      <c r="D11529" s="134">
        <v>2099</v>
      </c>
      <c r="E11529" s="7" t="s">
        <v>2205</v>
      </c>
      <c r="F11529" s="8" t="s">
        <v>2140</v>
      </c>
      <c r="G11529" s="16">
        <f>IFERROR(VLOOKUP(Table1[[#This Row],[Codigo_insumo]],BD_Insumos!$B:$E,4),"")</f>
        <v>12.627877718847255</v>
      </c>
      <c r="H11529" s="140">
        <v>8</v>
      </c>
      <c r="I11529" s="9"/>
      <c r="J11529" s="22">
        <f t="shared" si="180"/>
        <v>101.02302175077804</v>
      </c>
      <c r="K11529" s="22" t="str">
        <f>IF(I11529&lt;&gt;"",SUMIF(Table1[Codigo_servico],A11529,Table1[Subtotal_insumo]),"")</f>
        <v/>
      </c>
      <c r="L11529" s="16">
        <f>IF(Table1[[#This Row],[Ordem_insumos]]&lt;&gt;0,VLOOKUP(Table1[[#This Row],[Codigo_servico]],Preencher_Orcamento!$B:$D,3,FALSE)*Table1[[#This Row],[Qtde_insumo]],"")</f>
        <v>0</v>
      </c>
      <c r="M11529" s="16">
        <f>IF(Table1[[#This Row],[Ordem_insumos]]&lt;&gt;0,VLOOKUP(Table1[[#This Row],[Codigo_servico]],Preencher_Orcamento!$B:$D,3,FALSE)*Table1[[#This Row],[Subtotal_insumo]],"")</f>
        <v>0</v>
      </c>
    </row>
    <row r="11530" spans="1:13" x14ac:dyDescent="0.25">
      <c r="A11530" s="3">
        <v>170422</v>
      </c>
      <c r="B11530" s="125">
        <v>0</v>
      </c>
      <c r="C11530" s="131" t="s">
        <v>4500</v>
      </c>
      <c r="D11530" s="132"/>
      <c r="E11530" s="4"/>
      <c r="F11530" s="4"/>
      <c r="G11530" s="17" t="str">
        <f>IFERROR(VLOOKUP(Table1[[#This Row],[Codigo_insumo]],BD_Insumos!$B:$E,4),"")</f>
        <v/>
      </c>
      <c r="H11530" s="139"/>
      <c r="I11530" s="5" t="s">
        <v>457</v>
      </c>
      <c r="J11530" s="20" t="str">
        <f t="shared" si="180"/>
        <v/>
      </c>
      <c r="K11530" s="21">
        <f>IF(I11530&lt;&gt;"",SUMIF(Table1[Codigo_servico],A11530,Table1[Subtotal_insumo]),"")</f>
        <v>227.3017989392506</v>
      </c>
      <c r="L11530" s="17" t="str">
        <f>IF(Table1[[#This Row],[Ordem_insumos]]&lt;&gt;0,VLOOKUP(Table1[[#This Row],[Codigo_servico]],Preencher_Orcamento!$B:$D,3,FALSE)*Table1[[#This Row],[Qtde_insumo]],"")</f>
        <v/>
      </c>
      <c r="M11530" s="17" t="str">
        <f>IF(Table1[[#This Row],[Ordem_insumos]]&lt;&gt;0,VLOOKUP(Table1[[#This Row],[Codigo_servico]],Preencher_Orcamento!$B:$D,3,FALSE)*Table1[[#This Row],[Subtotal_insumo]],"")</f>
        <v/>
      </c>
    </row>
    <row r="11531" spans="1:13" x14ac:dyDescent="0.25">
      <c r="A11531" s="6">
        <v>170422</v>
      </c>
      <c r="B11531" s="126">
        <v>1</v>
      </c>
      <c r="C11531" s="133"/>
      <c r="D11531" s="134">
        <v>2099</v>
      </c>
      <c r="E11531" s="7" t="s">
        <v>2205</v>
      </c>
      <c r="F11531" s="8" t="s">
        <v>2140</v>
      </c>
      <c r="G11531" s="16">
        <f>IFERROR(VLOOKUP(Table1[[#This Row],[Codigo_insumo]],BD_Insumos!$B:$E,4),"")</f>
        <v>12.627877718847255</v>
      </c>
      <c r="H11531" s="140">
        <v>18</v>
      </c>
      <c r="I11531" s="9"/>
      <c r="J11531" s="22">
        <f t="shared" si="180"/>
        <v>227.3017989392506</v>
      </c>
      <c r="K11531" s="22" t="str">
        <f>IF(I11531&lt;&gt;"",SUMIF(Table1[Codigo_servico],A11531,Table1[Subtotal_insumo]),"")</f>
        <v/>
      </c>
      <c r="L11531" s="16">
        <f>IF(Table1[[#This Row],[Ordem_insumos]]&lt;&gt;0,VLOOKUP(Table1[[#This Row],[Codigo_servico]],Preencher_Orcamento!$B:$D,3,FALSE)*Table1[[#This Row],[Qtde_insumo]],"")</f>
        <v>18</v>
      </c>
      <c r="M11531" s="16">
        <f>IF(Table1[[#This Row],[Ordem_insumos]]&lt;&gt;0,VLOOKUP(Table1[[#This Row],[Codigo_servico]],Preencher_Orcamento!$B:$D,3,FALSE)*Table1[[#This Row],[Subtotal_insumo]],"")</f>
        <v>227.3017989392506</v>
      </c>
    </row>
    <row r="11532" spans="1:13" x14ac:dyDescent="0.25">
      <c r="A11532" s="3">
        <v>170425</v>
      </c>
      <c r="B11532" s="125">
        <v>0</v>
      </c>
      <c r="C11532" s="131" t="s">
        <v>4501</v>
      </c>
      <c r="D11532" s="132"/>
      <c r="E11532" s="4"/>
      <c r="F11532" s="4"/>
      <c r="G11532" s="17" t="str">
        <f>IFERROR(VLOOKUP(Table1[[#This Row],[Codigo_insumo]],BD_Insumos!$B:$E,4),"")</f>
        <v/>
      </c>
      <c r="H11532" s="139"/>
      <c r="I11532" s="5" t="s">
        <v>5</v>
      </c>
      <c r="J11532" s="20" t="str">
        <f t="shared" si="180"/>
        <v/>
      </c>
      <c r="K11532" s="21">
        <f>IF(I11532&lt;&gt;"",SUMIF(Table1[Codigo_servico],A11532,Table1[Subtotal_insumo]),"")</f>
        <v>1.8941816578270882</v>
      </c>
      <c r="L11532" s="17" t="str">
        <f>IF(Table1[[#This Row],[Ordem_insumos]]&lt;&gt;0,VLOOKUP(Table1[[#This Row],[Codigo_servico]],Preencher_Orcamento!$B:$D,3,FALSE)*Table1[[#This Row],[Qtde_insumo]],"")</f>
        <v/>
      </c>
      <c r="M11532" s="17" t="str">
        <f>IF(Table1[[#This Row],[Ordem_insumos]]&lt;&gt;0,VLOOKUP(Table1[[#This Row],[Codigo_servico]],Preencher_Orcamento!$B:$D,3,FALSE)*Table1[[#This Row],[Subtotal_insumo]],"")</f>
        <v/>
      </c>
    </row>
    <row r="11533" spans="1:13" x14ac:dyDescent="0.25">
      <c r="A11533" s="6">
        <v>170425</v>
      </c>
      <c r="B11533" s="126">
        <v>1</v>
      </c>
      <c r="C11533" s="133"/>
      <c r="D11533" s="134">
        <v>2099</v>
      </c>
      <c r="E11533" s="7" t="s">
        <v>2205</v>
      </c>
      <c r="F11533" s="8" t="s">
        <v>2140</v>
      </c>
      <c r="G11533" s="16">
        <f>IFERROR(VLOOKUP(Table1[[#This Row],[Codigo_insumo]],BD_Insumos!$B:$E,4),"")</f>
        <v>12.627877718847255</v>
      </c>
      <c r="H11533" s="140">
        <v>0.15</v>
      </c>
      <c r="I11533" s="9"/>
      <c r="J11533" s="22">
        <f t="shared" si="180"/>
        <v>1.8941816578270882</v>
      </c>
      <c r="K11533" s="22" t="str">
        <f>IF(I11533&lt;&gt;"",SUMIF(Table1[Codigo_servico],A11533,Table1[Subtotal_insumo]),"")</f>
        <v/>
      </c>
      <c r="L11533" s="16">
        <f>IF(Table1[[#This Row],[Ordem_insumos]]&lt;&gt;0,VLOOKUP(Table1[[#This Row],[Codigo_servico]],Preencher_Orcamento!$B:$D,3,FALSE)*Table1[[#This Row],[Qtde_insumo]],"")</f>
        <v>0</v>
      </c>
      <c r="M11533" s="16">
        <f>IF(Table1[[#This Row],[Ordem_insumos]]&lt;&gt;0,VLOOKUP(Table1[[#This Row],[Codigo_servico]],Preencher_Orcamento!$B:$D,3,FALSE)*Table1[[#This Row],[Subtotal_insumo]],"")</f>
        <v>0</v>
      </c>
    </row>
    <row r="11534" spans="1:13" x14ac:dyDescent="0.25">
      <c r="A11534" s="3">
        <v>170430</v>
      </c>
      <c r="B11534" s="125">
        <v>0</v>
      </c>
      <c r="C11534" s="131" t="s">
        <v>4502</v>
      </c>
      <c r="D11534" s="132"/>
      <c r="E11534" s="4"/>
      <c r="F11534" s="4"/>
      <c r="G11534" s="17" t="str">
        <f>IFERROR(VLOOKUP(Table1[[#This Row],[Codigo_insumo]],BD_Insumos!$B:$E,4),"")</f>
        <v/>
      </c>
      <c r="H11534" s="139"/>
      <c r="I11534" s="5" t="s">
        <v>457</v>
      </c>
      <c r="J11534" s="20" t="str">
        <f t="shared" si="180"/>
        <v/>
      </c>
      <c r="K11534" s="21">
        <f>IF(I11534&lt;&gt;"",SUMIF(Table1[Codigo_servico],A11534,Table1[Subtotal_insumo]),"")</f>
        <v>3.7883633156541765</v>
      </c>
      <c r="L11534" s="17" t="str">
        <f>IF(Table1[[#This Row],[Ordem_insumos]]&lt;&gt;0,VLOOKUP(Table1[[#This Row],[Codigo_servico]],Preencher_Orcamento!$B:$D,3,FALSE)*Table1[[#This Row],[Qtde_insumo]],"")</f>
        <v/>
      </c>
      <c r="M11534" s="17" t="str">
        <f>IF(Table1[[#This Row],[Ordem_insumos]]&lt;&gt;0,VLOOKUP(Table1[[#This Row],[Codigo_servico]],Preencher_Orcamento!$B:$D,3,FALSE)*Table1[[#This Row],[Subtotal_insumo]],"")</f>
        <v/>
      </c>
    </row>
    <row r="11535" spans="1:13" x14ac:dyDescent="0.25">
      <c r="A11535" s="6">
        <v>170430</v>
      </c>
      <c r="B11535" s="126">
        <v>1</v>
      </c>
      <c r="C11535" s="133"/>
      <c r="D11535" s="134">
        <v>2099</v>
      </c>
      <c r="E11535" s="7" t="s">
        <v>2205</v>
      </c>
      <c r="F11535" s="8" t="s">
        <v>2140</v>
      </c>
      <c r="G11535" s="16">
        <f>IFERROR(VLOOKUP(Table1[[#This Row],[Codigo_insumo]],BD_Insumos!$B:$E,4),"")</f>
        <v>12.627877718847255</v>
      </c>
      <c r="H11535" s="140">
        <v>0.3</v>
      </c>
      <c r="I11535" s="9"/>
      <c r="J11535" s="22">
        <f t="shared" si="180"/>
        <v>3.7883633156541765</v>
      </c>
      <c r="K11535" s="22" t="str">
        <f>IF(I11535&lt;&gt;"",SUMIF(Table1[Codigo_servico],A11535,Table1[Subtotal_insumo]),"")</f>
        <v/>
      </c>
      <c r="L11535" s="16">
        <f>IF(Table1[[#This Row],[Ordem_insumos]]&lt;&gt;0,VLOOKUP(Table1[[#This Row],[Codigo_servico]],Preencher_Orcamento!$B:$D,3,FALSE)*Table1[[#This Row],[Qtde_insumo]],"")</f>
        <v>0</v>
      </c>
      <c r="M11535" s="16">
        <f>IF(Table1[[#This Row],[Ordem_insumos]]&lt;&gt;0,VLOOKUP(Table1[[#This Row],[Codigo_servico]],Preencher_Orcamento!$B:$D,3,FALSE)*Table1[[#This Row],[Subtotal_insumo]],"")</f>
        <v>0</v>
      </c>
    </row>
    <row r="11536" spans="1:13" x14ac:dyDescent="0.25">
      <c r="A11536" s="3">
        <v>170431</v>
      </c>
      <c r="B11536" s="125">
        <v>0</v>
      </c>
      <c r="C11536" s="131" t="s">
        <v>4503</v>
      </c>
      <c r="D11536" s="132"/>
      <c r="E11536" s="4"/>
      <c r="F11536" s="4"/>
      <c r="G11536" s="17" t="str">
        <f>IFERROR(VLOOKUP(Table1[[#This Row],[Codigo_insumo]],BD_Insumos!$B:$E,4),"")</f>
        <v/>
      </c>
      <c r="H11536" s="139"/>
      <c r="I11536" s="5" t="s">
        <v>58</v>
      </c>
      <c r="J11536" s="20" t="str">
        <f t="shared" si="180"/>
        <v/>
      </c>
      <c r="K11536" s="21">
        <f>IF(I11536&lt;&gt;"",SUMIF(Table1[Codigo_servico],A11536,Table1[Subtotal_insumo]),"")</f>
        <v>91.4</v>
      </c>
      <c r="L11536" s="17" t="str">
        <f>IF(Table1[[#This Row],[Ordem_insumos]]&lt;&gt;0,VLOOKUP(Table1[[#This Row],[Codigo_servico]],Preencher_Orcamento!$B:$D,3,FALSE)*Table1[[#This Row],[Qtde_insumo]],"")</f>
        <v/>
      </c>
      <c r="M11536" s="17" t="str">
        <f>IF(Table1[[#This Row],[Ordem_insumos]]&lt;&gt;0,VLOOKUP(Table1[[#This Row],[Codigo_servico]],Preencher_Orcamento!$B:$D,3,FALSE)*Table1[[#This Row],[Subtotal_insumo]],"")</f>
        <v/>
      </c>
    </row>
    <row r="11537" spans="1:13" ht="26.25" x14ac:dyDescent="0.25">
      <c r="A11537" s="6">
        <v>170431</v>
      </c>
      <c r="B11537" s="126">
        <v>1</v>
      </c>
      <c r="C11537" s="133"/>
      <c r="D11537" s="134">
        <v>79230</v>
      </c>
      <c r="E11537" s="7" t="s">
        <v>2011</v>
      </c>
      <c r="F11537" s="8" t="s">
        <v>58</v>
      </c>
      <c r="G11537" s="18">
        <f>IFERROR(VLOOKUP(Table1[[#This Row],[Codigo_insumo]],BD_Insumos!$B:$E,4),"")</f>
        <v>91.4</v>
      </c>
      <c r="H11537" s="140">
        <v>1</v>
      </c>
      <c r="I11537" s="9"/>
      <c r="J11537" s="23">
        <f t="shared" si="180"/>
        <v>91.4</v>
      </c>
      <c r="K11537" s="22" t="str">
        <f>IF(I11537&lt;&gt;"",SUMIF(Table1[Codigo_servico],A11537,Table1[Subtotal_insumo]),"")</f>
        <v/>
      </c>
      <c r="L11537" s="18">
        <f>IF(Table1[[#This Row],[Ordem_insumos]]&lt;&gt;0,VLOOKUP(Table1[[#This Row],[Codigo_servico]],Preencher_Orcamento!$B:$D,3,FALSE)*Table1[[#This Row],[Qtde_insumo]],"")</f>
        <v>0</v>
      </c>
      <c r="M11537" s="18">
        <f>IF(Table1[[#This Row],[Ordem_insumos]]&lt;&gt;0,VLOOKUP(Table1[[#This Row],[Codigo_servico]],Preencher_Orcamento!$B:$D,3,FALSE)*Table1[[#This Row],[Subtotal_insumo]],"")</f>
        <v>0</v>
      </c>
    </row>
    <row r="11538" spans="1:13" x14ac:dyDescent="0.25">
      <c r="A11538" s="3">
        <v>170432</v>
      </c>
      <c r="B11538" s="125">
        <v>0</v>
      </c>
      <c r="C11538" s="131" t="s">
        <v>4504</v>
      </c>
      <c r="D11538" s="132"/>
      <c r="E11538" s="4"/>
      <c r="F11538" s="4"/>
      <c r="G11538" s="17" t="str">
        <f>IFERROR(VLOOKUP(Table1[[#This Row],[Codigo_insumo]],BD_Insumos!$B:$E,4),"")</f>
        <v/>
      </c>
      <c r="H11538" s="139"/>
      <c r="I11538" s="5" t="s">
        <v>4505</v>
      </c>
      <c r="J11538" s="20" t="str">
        <f t="shared" si="180"/>
        <v/>
      </c>
      <c r="K11538" s="21">
        <f>IF(I11538&lt;&gt;"",SUMIF(Table1[Codigo_servico],A11538,Table1[Subtotal_insumo]),"")</f>
        <v>691.75</v>
      </c>
      <c r="L11538" s="17" t="str">
        <f>IF(Table1[[#This Row],[Ordem_insumos]]&lt;&gt;0,VLOOKUP(Table1[[#This Row],[Codigo_servico]],Preencher_Orcamento!$B:$D,3,FALSE)*Table1[[#This Row],[Qtde_insumo]],"")</f>
        <v/>
      </c>
      <c r="M11538" s="17" t="str">
        <f>IF(Table1[[#This Row],[Ordem_insumos]]&lt;&gt;0,VLOOKUP(Table1[[#This Row],[Codigo_servico]],Preencher_Orcamento!$B:$D,3,FALSE)*Table1[[#This Row],[Subtotal_insumo]],"")</f>
        <v/>
      </c>
    </row>
    <row r="11539" spans="1:13" ht="26.25" x14ac:dyDescent="0.25">
      <c r="A11539" s="6">
        <v>170432</v>
      </c>
      <c r="B11539" s="126">
        <v>1</v>
      </c>
      <c r="C11539" s="133"/>
      <c r="D11539" s="134">
        <v>79235</v>
      </c>
      <c r="E11539" s="7" t="s">
        <v>2012</v>
      </c>
      <c r="F11539" s="8" t="s">
        <v>2013</v>
      </c>
      <c r="G11539" s="18">
        <f>IFERROR(VLOOKUP(Table1[[#This Row],[Codigo_insumo]],BD_Insumos!$B:$E,4),"")</f>
        <v>691.75</v>
      </c>
      <c r="H11539" s="140">
        <v>1</v>
      </c>
      <c r="I11539" s="9"/>
      <c r="J11539" s="23">
        <f t="shared" si="180"/>
        <v>691.75</v>
      </c>
      <c r="K11539" s="22" t="str">
        <f>IF(I11539&lt;&gt;"",SUMIF(Table1[Codigo_servico],A11539,Table1[Subtotal_insumo]),"")</f>
        <v/>
      </c>
      <c r="L11539" s="18">
        <f>IF(Table1[[#This Row],[Ordem_insumos]]&lt;&gt;0,VLOOKUP(Table1[[#This Row],[Codigo_servico]],Preencher_Orcamento!$B:$D,3,FALSE)*Table1[[#This Row],[Qtde_insumo]],"")</f>
        <v>0</v>
      </c>
      <c r="M11539" s="18">
        <f>IF(Table1[[#This Row],[Ordem_insumos]]&lt;&gt;0,VLOOKUP(Table1[[#This Row],[Codigo_servico]],Preencher_Orcamento!$B:$D,3,FALSE)*Table1[[#This Row],[Subtotal_insumo]],"")</f>
        <v>0</v>
      </c>
    </row>
    <row r="11540" spans="1:13" x14ac:dyDescent="0.25">
      <c r="A11540" s="3">
        <v>170450</v>
      </c>
      <c r="B11540" s="125">
        <v>0</v>
      </c>
      <c r="C11540" s="131" t="s">
        <v>4506</v>
      </c>
      <c r="D11540" s="132"/>
      <c r="E11540" s="4"/>
      <c r="F11540" s="4"/>
      <c r="G11540" s="17" t="str">
        <f>IFERROR(VLOOKUP(Table1[[#This Row],[Codigo_insumo]],BD_Insumos!$B:$E,4),"")</f>
        <v/>
      </c>
      <c r="H11540" s="139"/>
      <c r="I11540" s="5" t="s">
        <v>170</v>
      </c>
      <c r="J11540" s="20" t="str">
        <f t="shared" si="180"/>
        <v/>
      </c>
      <c r="K11540" s="21">
        <f>IF(I11540&lt;&gt;"",SUMIF(Table1[Codigo_servico],A11540,Table1[Subtotal_insumo]),"")</f>
        <v>6.3768014403193076</v>
      </c>
      <c r="L11540" s="17" t="str">
        <f>IF(Table1[[#This Row],[Ordem_insumos]]&lt;&gt;0,VLOOKUP(Table1[[#This Row],[Codigo_servico]],Preencher_Orcamento!$B:$D,3,FALSE)*Table1[[#This Row],[Qtde_insumo]],"")</f>
        <v/>
      </c>
      <c r="M11540" s="17" t="str">
        <f>IF(Table1[[#This Row],[Ordem_insumos]]&lt;&gt;0,VLOOKUP(Table1[[#This Row],[Codigo_servico]],Preencher_Orcamento!$B:$D,3,FALSE)*Table1[[#This Row],[Subtotal_insumo]],"")</f>
        <v/>
      </c>
    </row>
    <row r="11541" spans="1:13" x14ac:dyDescent="0.25">
      <c r="A11541" s="6">
        <v>170450</v>
      </c>
      <c r="B11541" s="126">
        <v>1</v>
      </c>
      <c r="C11541" s="133"/>
      <c r="D11541" s="134">
        <v>2099</v>
      </c>
      <c r="E11541" s="7" t="s">
        <v>2205</v>
      </c>
      <c r="F11541" s="8" t="s">
        <v>2140</v>
      </c>
      <c r="G11541" s="16">
        <f>IFERROR(VLOOKUP(Table1[[#This Row],[Codigo_insumo]],BD_Insumos!$B:$E,4),"")</f>
        <v>12.627877718847255</v>
      </c>
      <c r="H11541" s="140">
        <v>7.0000000000000007E-2</v>
      </c>
      <c r="I11541" s="9"/>
      <c r="J11541" s="22">
        <f t="shared" si="180"/>
        <v>0.88395144031930795</v>
      </c>
      <c r="K11541" s="22" t="str">
        <f>IF(I11541&lt;&gt;"",SUMIF(Table1[Codigo_servico],A11541,Table1[Subtotal_insumo]),"")</f>
        <v/>
      </c>
      <c r="L11541" s="16">
        <f>IF(Table1[[#This Row],[Ordem_insumos]]&lt;&gt;0,VLOOKUP(Table1[[#This Row],[Codigo_servico]],Preencher_Orcamento!$B:$D,3,FALSE)*Table1[[#This Row],[Qtde_insumo]],"")</f>
        <v>0</v>
      </c>
      <c r="M11541" s="16">
        <f>IF(Table1[[#This Row],[Ordem_insumos]]&lt;&gt;0,VLOOKUP(Table1[[#This Row],[Codigo_servico]],Preencher_Orcamento!$B:$D,3,FALSE)*Table1[[#This Row],[Subtotal_insumo]],"")</f>
        <v>0</v>
      </c>
    </row>
    <row r="11542" spans="1:13" x14ac:dyDescent="0.25">
      <c r="A11542" s="6">
        <v>170450</v>
      </c>
      <c r="B11542" s="126">
        <v>2</v>
      </c>
      <c r="C11542" s="133"/>
      <c r="D11542" s="134">
        <v>39010</v>
      </c>
      <c r="E11542" s="7" t="s">
        <v>973</v>
      </c>
      <c r="F11542" s="8" t="s">
        <v>197</v>
      </c>
      <c r="G11542" s="18">
        <f>IFERROR(VLOOKUP(Table1[[#This Row],[Codigo_insumo]],BD_Insumos!$B:$E,4),"")</f>
        <v>36.619</v>
      </c>
      <c r="H11542" s="140">
        <v>0.15</v>
      </c>
      <c r="I11542" s="9"/>
      <c r="J11542" s="23">
        <f t="shared" si="180"/>
        <v>5.4928499999999998</v>
      </c>
      <c r="K11542" s="22" t="str">
        <f>IF(I11542&lt;&gt;"",SUMIF(Table1[Codigo_servico],A11542,Table1[Subtotal_insumo]),"")</f>
        <v/>
      </c>
      <c r="L11542" s="18">
        <f>IF(Table1[[#This Row],[Ordem_insumos]]&lt;&gt;0,VLOOKUP(Table1[[#This Row],[Codigo_servico]],Preencher_Orcamento!$B:$D,3,FALSE)*Table1[[#This Row],[Qtde_insumo]],"")</f>
        <v>0</v>
      </c>
      <c r="M11542" s="18">
        <f>IF(Table1[[#This Row],[Ordem_insumos]]&lt;&gt;0,VLOOKUP(Table1[[#This Row],[Codigo_servico]],Preencher_Orcamento!$B:$D,3,FALSE)*Table1[[#This Row],[Subtotal_insumo]],"")</f>
        <v>0</v>
      </c>
    </row>
    <row r="11543" spans="1:13" x14ac:dyDescent="0.25">
      <c r="A11543" s="3">
        <v>170501</v>
      </c>
      <c r="B11543" s="125">
        <v>0</v>
      </c>
      <c r="C11543" s="131" t="s">
        <v>4507</v>
      </c>
      <c r="D11543" s="132"/>
      <c r="E11543" s="4"/>
      <c r="F11543" s="4"/>
      <c r="G11543" s="17" t="str">
        <f>IFERROR(VLOOKUP(Table1[[#This Row],[Codigo_insumo]],BD_Insumos!$B:$E,4),"")</f>
        <v/>
      </c>
      <c r="H11543" s="139"/>
      <c r="I11543" s="5" t="s">
        <v>170</v>
      </c>
      <c r="J11543" s="20" t="str">
        <f t="shared" si="180"/>
        <v/>
      </c>
      <c r="K11543" s="21">
        <f>IF(I11543&lt;&gt;"",SUMIF(Table1[Codigo_servico],A11543,Table1[Subtotal_insumo]),"")</f>
        <v>216.95061554072032</v>
      </c>
      <c r="L11543" s="17" t="str">
        <f>IF(Table1[[#This Row],[Ordem_insumos]]&lt;&gt;0,VLOOKUP(Table1[[#This Row],[Codigo_servico]],Preencher_Orcamento!$B:$D,3,FALSE)*Table1[[#This Row],[Qtde_insumo]],"")</f>
        <v/>
      </c>
      <c r="M11543" s="17" t="str">
        <f>IF(Table1[[#This Row],[Ordem_insumos]]&lt;&gt;0,VLOOKUP(Table1[[#This Row],[Codigo_servico]],Preencher_Orcamento!$B:$D,3,FALSE)*Table1[[#This Row],[Subtotal_insumo]],"")</f>
        <v/>
      </c>
    </row>
    <row r="11544" spans="1:13" x14ac:dyDescent="0.25">
      <c r="A11544" s="6">
        <v>170501</v>
      </c>
      <c r="B11544" s="126">
        <v>1</v>
      </c>
      <c r="C11544" s="133"/>
      <c r="D11544" s="134">
        <v>39060</v>
      </c>
      <c r="E11544" s="7" t="s">
        <v>984</v>
      </c>
      <c r="F11544" s="8" t="s">
        <v>170</v>
      </c>
      <c r="G11544" s="16">
        <f>IFERROR(VLOOKUP(Table1[[#This Row],[Codigo_insumo]],BD_Insumos!$B:$E,4),"")</f>
        <v>111.425</v>
      </c>
      <c r="H11544" s="140">
        <v>1.0329999999999999</v>
      </c>
      <c r="I11544" s="9"/>
      <c r="J11544" s="22">
        <f t="shared" si="180"/>
        <v>115.10202499999998</v>
      </c>
      <c r="K11544" s="22" t="str">
        <f>IF(I11544&lt;&gt;"",SUMIF(Table1[Codigo_servico],A11544,Table1[Subtotal_insumo]),"")</f>
        <v/>
      </c>
      <c r="L11544" s="16">
        <f>IF(Table1[[#This Row],[Ordem_insumos]]&lt;&gt;0,VLOOKUP(Table1[[#This Row],[Codigo_servico]],Preencher_Orcamento!$B:$D,3,FALSE)*Table1[[#This Row],[Qtde_insumo]],"")</f>
        <v>0</v>
      </c>
      <c r="M11544" s="16">
        <f>IF(Table1[[#This Row],[Ordem_insumos]]&lt;&gt;0,VLOOKUP(Table1[[#This Row],[Codigo_servico]],Preencher_Orcamento!$B:$D,3,FALSE)*Table1[[#This Row],[Subtotal_insumo]],"")</f>
        <v>0</v>
      </c>
    </row>
    <row r="11545" spans="1:13" ht="26.25" x14ac:dyDescent="0.25">
      <c r="A11545" s="6">
        <v>170501</v>
      </c>
      <c r="B11545" s="126">
        <v>2</v>
      </c>
      <c r="C11545" s="133"/>
      <c r="D11545" s="134">
        <v>10631</v>
      </c>
      <c r="E11545" s="7" t="s">
        <v>141</v>
      </c>
      <c r="F11545" s="8" t="s">
        <v>58</v>
      </c>
      <c r="G11545" s="16">
        <f>IFERROR(VLOOKUP(Table1[[#This Row],[Codigo_insumo]],BD_Insumos!$B:$E,4),"")</f>
        <v>370.4196</v>
      </c>
      <c r="H11545" s="140">
        <v>5.5E-2</v>
      </c>
      <c r="I11545" s="9"/>
      <c r="J11545" s="22">
        <f t="shared" si="180"/>
        <v>20.373078</v>
      </c>
      <c r="K11545" s="22" t="str">
        <f>IF(I11545&lt;&gt;"",SUMIF(Table1[Codigo_servico],A11545,Table1[Subtotal_insumo]),"")</f>
        <v/>
      </c>
      <c r="L11545" s="16">
        <f>IF(Table1[[#This Row],[Ordem_insumos]]&lt;&gt;0,VLOOKUP(Table1[[#This Row],[Codigo_servico]],Preencher_Orcamento!$B:$D,3,FALSE)*Table1[[#This Row],[Qtde_insumo]],"")</f>
        <v>0</v>
      </c>
      <c r="M11545" s="16">
        <f>IF(Table1[[#This Row],[Ordem_insumos]]&lt;&gt;0,VLOOKUP(Table1[[#This Row],[Codigo_servico]],Preencher_Orcamento!$B:$D,3,FALSE)*Table1[[#This Row],[Subtotal_insumo]],"")</f>
        <v>0</v>
      </c>
    </row>
    <row r="11546" spans="1:13" x14ac:dyDescent="0.25">
      <c r="A11546" s="6">
        <v>170501</v>
      </c>
      <c r="B11546" s="126">
        <v>3</v>
      </c>
      <c r="C11546" s="133"/>
      <c r="D11546" s="134">
        <v>2020</v>
      </c>
      <c r="E11546" s="7" t="s">
        <v>2188</v>
      </c>
      <c r="F11546" s="8" t="s">
        <v>2140</v>
      </c>
      <c r="G11546" s="18">
        <f>IFERROR(VLOOKUP(Table1[[#This Row],[Codigo_insumo]],BD_Insumos!$B:$E,4),"")</f>
        <v>15.860837164231068</v>
      </c>
      <c r="H11546" s="140">
        <v>2</v>
      </c>
      <c r="I11546" s="9"/>
      <c r="J11546" s="23">
        <f t="shared" si="180"/>
        <v>31.721674328462136</v>
      </c>
      <c r="K11546" s="22" t="str">
        <f>IF(I11546&lt;&gt;"",SUMIF(Table1[Codigo_servico],A11546,Table1[Subtotal_insumo]),"")</f>
        <v/>
      </c>
      <c r="L11546" s="18">
        <f>IF(Table1[[#This Row],[Ordem_insumos]]&lt;&gt;0,VLOOKUP(Table1[[#This Row],[Codigo_servico]],Preencher_Orcamento!$B:$D,3,FALSE)*Table1[[#This Row],[Qtde_insumo]],"")</f>
        <v>0</v>
      </c>
      <c r="M11546" s="18">
        <f>IF(Table1[[#This Row],[Ordem_insumos]]&lt;&gt;0,VLOOKUP(Table1[[#This Row],[Codigo_servico]],Preencher_Orcamento!$B:$D,3,FALSE)*Table1[[#This Row],[Subtotal_insumo]],"")</f>
        <v>0</v>
      </c>
    </row>
    <row r="11547" spans="1:13" x14ac:dyDescent="0.25">
      <c r="A11547" s="6">
        <v>170501</v>
      </c>
      <c r="B11547" s="126">
        <v>4</v>
      </c>
      <c r="C11547" s="133"/>
      <c r="D11547" s="134">
        <v>2099</v>
      </c>
      <c r="E11547" s="7" t="s">
        <v>2205</v>
      </c>
      <c r="F11547" s="8" t="s">
        <v>2140</v>
      </c>
      <c r="G11547" s="18">
        <f>IFERROR(VLOOKUP(Table1[[#This Row],[Codigo_insumo]],BD_Insumos!$B:$E,4),"")</f>
        <v>12.627877718847255</v>
      </c>
      <c r="H11547" s="140">
        <v>3.94</v>
      </c>
      <c r="I11547" s="9"/>
      <c r="J11547" s="23">
        <f t="shared" si="180"/>
        <v>49.753838212258188</v>
      </c>
      <c r="K11547" s="22" t="str">
        <f>IF(I11547&lt;&gt;"",SUMIF(Table1[Codigo_servico],A11547,Table1[Subtotal_insumo]),"")</f>
        <v/>
      </c>
      <c r="L11547" s="18">
        <f>IF(Table1[[#This Row],[Ordem_insumos]]&lt;&gt;0,VLOOKUP(Table1[[#This Row],[Codigo_servico]],Preencher_Orcamento!$B:$D,3,FALSE)*Table1[[#This Row],[Qtde_insumo]],"")</f>
        <v>0</v>
      </c>
      <c r="M11547" s="18">
        <f>IF(Table1[[#This Row],[Ordem_insumos]]&lt;&gt;0,VLOOKUP(Table1[[#This Row],[Codigo_servico]],Preencher_Orcamento!$B:$D,3,FALSE)*Table1[[#This Row],[Subtotal_insumo]],"")</f>
        <v>0</v>
      </c>
    </row>
    <row r="11548" spans="1:13" x14ac:dyDescent="0.25">
      <c r="A11548" s="3">
        <v>170502</v>
      </c>
      <c r="B11548" s="125">
        <v>0</v>
      </c>
      <c r="C11548" s="131" t="s">
        <v>4508</v>
      </c>
      <c r="D11548" s="132"/>
      <c r="E11548" s="4"/>
      <c r="F11548" s="4"/>
      <c r="G11548" s="17" t="str">
        <f>IFERROR(VLOOKUP(Table1[[#This Row],[Codigo_insumo]],BD_Insumos!$B:$E,4),"")</f>
        <v/>
      </c>
      <c r="H11548" s="139"/>
      <c r="I11548" s="5" t="s">
        <v>170</v>
      </c>
      <c r="J11548" s="20" t="str">
        <f t="shared" si="180"/>
        <v/>
      </c>
      <c r="K11548" s="21">
        <f>IF(I11548&lt;&gt;"",SUMIF(Table1[Codigo_servico],A11548,Table1[Subtotal_insumo]),"")</f>
        <v>204.54602144072032</v>
      </c>
      <c r="L11548" s="17" t="str">
        <f>IF(Table1[[#This Row],[Ordem_insumos]]&lt;&gt;0,VLOOKUP(Table1[[#This Row],[Codigo_servico]],Preencher_Orcamento!$B:$D,3,FALSE)*Table1[[#This Row],[Qtde_insumo]],"")</f>
        <v/>
      </c>
      <c r="M11548" s="17" t="str">
        <f>IF(Table1[[#This Row],[Ordem_insumos]]&lt;&gt;0,VLOOKUP(Table1[[#This Row],[Codigo_servico]],Preencher_Orcamento!$B:$D,3,FALSE)*Table1[[#This Row],[Subtotal_insumo]],"")</f>
        <v/>
      </c>
    </row>
    <row r="11549" spans="1:13" x14ac:dyDescent="0.25">
      <c r="A11549" s="6">
        <v>170502</v>
      </c>
      <c r="B11549" s="126">
        <v>1</v>
      </c>
      <c r="C11549" s="133"/>
      <c r="D11549" s="134">
        <v>2099</v>
      </c>
      <c r="E11549" s="7" t="s">
        <v>2205</v>
      </c>
      <c r="F11549" s="8" t="s">
        <v>2140</v>
      </c>
      <c r="G11549" s="16">
        <f>IFERROR(VLOOKUP(Table1[[#This Row],[Codigo_insumo]],BD_Insumos!$B:$E,4),"")</f>
        <v>12.627877718847255</v>
      </c>
      <c r="H11549" s="140">
        <v>3.94</v>
      </c>
      <c r="I11549" s="9"/>
      <c r="J11549" s="22">
        <f t="shared" si="180"/>
        <v>49.753838212258188</v>
      </c>
      <c r="K11549" s="22" t="str">
        <f>IF(I11549&lt;&gt;"",SUMIF(Table1[Codigo_servico],A11549,Table1[Subtotal_insumo]),"")</f>
        <v/>
      </c>
      <c r="L11549" s="16">
        <f>IF(Table1[[#This Row],[Ordem_insumos]]&lt;&gt;0,VLOOKUP(Table1[[#This Row],[Codigo_servico]],Preencher_Orcamento!$B:$D,3,FALSE)*Table1[[#This Row],[Qtde_insumo]],"")</f>
        <v>0</v>
      </c>
      <c r="M11549" s="16">
        <f>IF(Table1[[#This Row],[Ordem_insumos]]&lt;&gt;0,VLOOKUP(Table1[[#This Row],[Codigo_servico]],Preencher_Orcamento!$B:$D,3,FALSE)*Table1[[#This Row],[Subtotal_insumo]],"")</f>
        <v>0</v>
      </c>
    </row>
    <row r="11550" spans="1:13" x14ac:dyDescent="0.25">
      <c r="A11550" s="6">
        <v>170502</v>
      </c>
      <c r="B11550" s="126">
        <v>2</v>
      </c>
      <c r="C11550" s="133"/>
      <c r="D11550" s="134">
        <v>2020</v>
      </c>
      <c r="E11550" s="7" t="s">
        <v>2188</v>
      </c>
      <c r="F11550" s="8" t="s">
        <v>2140</v>
      </c>
      <c r="G11550" s="16">
        <f>IFERROR(VLOOKUP(Table1[[#This Row],[Codigo_insumo]],BD_Insumos!$B:$E,4),"")</f>
        <v>15.860837164231068</v>
      </c>
      <c r="H11550" s="140">
        <v>2</v>
      </c>
      <c r="I11550" s="9"/>
      <c r="J11550" s="22">
        <f t="shared" si="180"/>
        <v>31.721674328462136</v>
      </c>
      <c r="K11550" s="22" t="str">
        <f>IF(I11550&lt;&gt;"",SUMIF(Table1[Codigo_servico],A11550,Table1[Subtotal_insumo]),"")</f>
        <v/>
      </c>
      <c r="L11550" s="16">
        <f>IF(Table1[[#This Row],[Ordem_insumos]]&lt;&gt;0,VLOOKUP(Table1[[#This Row],[Codigo_servico]],Preencher_Orcamento!$B:$D,3,FALSE)*Table1[[#This Row],[Qtde_insumo]],"")</f>
        <v>0</v>
      </c>
      <c r="M11550" s="16">
        <f>IF(Table1[[#This Row],[Ordem_insumos]]&lt;&gt;0,VLOOKUP(Table1[[#This Row],[Codigo_servico]],Preencher_Orcamento!$B:$D,3,FALSE)*Table1[[#This Row],[Subtotal_insumo]],"")</f>
        <v>0</v>
      </c>
    </row>
    <row r="11551" spans="1:13" x14ac:dyDescent="0.25">
      <c r="A11551" s="6">
        <v>170502</v>
      </c>
      <c r="B11551" s="126">
        <v>3</v>
      </c>
      <c r="C11551" s="133"/>
      <c r="D11551" s="134">
        <v>39061</v>
      </c>
      <c r="E11551" s="7" t="s">
        <v>985</v>
      </c>
      <c r="F11551" s="8" t="s">
        <v>170</v>
      </c>
      <c r="G11551" s="18">
        <f>IFERROR(VLOOKUP(Table1[[#This Row],[Codigo_insumo]],BD_Insumos!$B:$E,4),"")</f>
        <v>117.16670000000001</v>
      </c>
      <c r="H11551" s="140">
        <v>1.0329999999999999</v>
      </c>
      <c r="I11551" s="9"/>
      <c r="J11551" s="23">
        <f t="shared" si="180"/>
        <v>121.0332011</v>
      </c>
      <c r="K11551" s="22" t="str">
        <f>IF(I11551&lt;&gt;"",SUMIF(Table1[Codigo_servico],A11551,Table1[Subtotal_insumo]),"")</f>
        <v/>
      </c>
      <c r="L11551" s="18">
        <f>IF(Table1[[#This Row],[Ordem_insumos]]&lt;&gt;0,VLOOKUP(Table1[[#This Row],[Codigo_servico]],Preencher_Orcamento!$B:$D,3,FALSE)*Table1[[#This Row],[Qtde_insumo]],"")</f>
        <v>0</v>
      </c>
      <c r="M11551" s="18">
        <f>IF(Table1[[#This Row],[Ordem_insumos]]&lt;&gt;0,VLOOKUP(Table1[[#This Row],[Codigo_servico]],Preencher_Orcamento!$B:$D,3,FALSE)*Table1[[#This Row],[Subtotal_insumo]],"")</f>
        <v>0</v>
      </c>
    </row>
    <row r="11552" spans="1:13" ht="26.25" x14ac:dyDescent="0.25">
      <c r="A11552" s="6">
        <v>170502</v>
      </c>
      <c r="B11552" s="126">
        <v>4</v>
      </c>
      <c r="C11552" s="133"/>
      <c r="D11552" s="134">
        <v>10631</v>
      </c>
      <c r="E11552" s="7" t="s">
        <v>141</v>
      </c>
      <c r="F11552" s="8" t="s">
        <v>58</v>
      </c>
      <c r="G11552" s="18">
        <f>IFERROR(VLOOKUP(Table1[[#This Row],[Codigo_insumo]],BD_Insumos!$B:$E,4),"")</f>
        <v>370.4196</v>
      </c>
      <c r="H11552" s="140">
        <v>5.4999999999999997E-3</v>
      </c>
      <c r="I11552" s="9"/>
      <c r="J11552" s="23">
        <f t="shared" si="180"/>
        <v>2.0373077999999998</v>
      </c>
      <c r="K11552" s="22" t="str">
        <f>IF(I11552&lt;&gt;"",SUMIF(Table1[Codigo_servico],A11552,Table1[Subtotal_insumo]),"")</f>
        <v/>
      </c>
      <c r="L11552" s="18">
        <f>IF(Table1[[#This Row],[Ordem_insumos]]&lt;&gt;0,VLOOKUP(Table1[[#This Row],[Codigo_servico]],Preencher_Orcamento!$B:$D,3,FALSE)*Table1[[#This Row],[Qtde_insumo]],"")</f>
        <v>0</v>
      </c>
      <c r="M11552" s="18">
        <f>IF(Table1[[#This Row],[Ordem_insumos]]&lt;&gt;0,VLOOKUP(Table1[[#This Row],[Codigo_servico]],Preencher_Orcamento!$B:$D,3,FALSE)*Table1[[#This Row],[Subtotal_insumo]],"")</f>
        <v>0</v>
      </c>
    </row>
    <row r="11553" spans="1:13" x14ac:dyDescent="0.25">
      <c r="A11553" s="3">
        <v>170503</v>
      </c>
      <c r="B11553" s="125">
        <v>0</v>
      </c>
      <c r="C11553" s="131" t="s">
        <v>4509</v>
      </c>
      <c r="D11553" s="132"/>
      <c r="E11553" s="4"/>
      <c r="F11553" s="4"/>
      <c r="G11553" s="17" t="str">
        <f>IFERROR(VLOOKUP(Table1[[#This Row],[Codigo_insumo]],BD_Insumos!$B:$E,4),"")</f>
        <v/>
      </c>
      <c r="H11553" s="139"/>
      <c r="I11553" s="5" t="s">
        <v>170</v>
      </c>
      <c r="J11553" s="20" t="str">
        <f t="shared" si="180"/>
        <v/>
      </c>
      <c r="K11553" s="21">
        <f>IF(I11553&lt;&gt;"",SUMIF(Table1[Codigo_servico],A11553,Table1[Subtotal_insumo]),"")</f>
        <v>193.98467200583733</v>
      </c>
      <c r="L11553" s="17" t="str">
        <f>IF(Table1[[#This Row],[Ordem_insumos]]&lt;&gt;0,VLOOKUP(Table1[[#This Row],[Codigo_servico]],Preencher_Orcamento!$B:$D,3,FALSE)*Table1[[#This Row],[Qtde_insumo]],"")</f>
        <v/>
      </c>
      <c r="M11553" s="17" t="str">
        <f>IF(Table1[[#This Row],[Ordem_insumos]]&lt;&gt;0,VLOOKUP(Table1[[#This Row],[Codigo_servico]],Preencher_Orcamento!$B:$D,3,FALSE)*Table1[[#This Row],[Subtotal_insumo]],"")</f>
        <v/>
      </c>
    </row>
    <row r="11554" spans="1:13" x14ac:dyDescent="0.25">
      <c r="A11554" s="6">
        <v>170503</v>
      </c>
      <c r="B11554" s="126">
        <v>1</v>
      </c>
      <c r="C11554" s="133"/>
      <c r="D11554" s="134">
        <v>39062</v>
      </c>
      <c r="E11554" s="7" t="s">
        <v>986</v>
      </c>
      <c r="F11554" s="8" t="s">
        <v>170</v>
      </c>
      <c r="G11554" s="16">
        <f>IFERROR(VLOOKUP(Table1[[#This Row],[Codigo_insumo]],BD_Insumos!$B:$E,4),"")</f>
        <v>131.25</v>
      </c>
      <c r="H11554" s="140">
        <v>1.0329999999999999</v>
      </c>
      <c r="I11554" s="9"/>
      <c r="J11554" s="22">
        <f t="shared" si="180"/>
        <v>135.58124999999998</v>
      </c>
      <c r="K11554" s="22" t="str">
        <f>IF(I11554&lt;&gt;"",SUMIF(Table1[Codigo_servico],A11554,Table1[Subtotal_insumo]),"")</f>
        <v/>
      </c>
      <c r="L11554" s="16">
        <f>IF(Table1[[#This Row],[Ordem_insumos]]&lt;&gt;0,VLOOKUP(Table1[[#This Row],[Codigo_servico]],Preencher_Orcamento!$B:$D,3,FALSE)*Table1[[#This Row],[Qtde_insumo]],"")</f>
        <v>0</v>
      </c>
      <c r="M11554" s="16">
        <f>IF(Table1[[#This Row],[Ordem_insumos]]&lt;&gt;0,VLOOKUP(Table1[[#This Row],[Codigo_servico]],Preencher_Orcamento!$B:$D,3,FALSE)*Table1[[#This Row],[Subtotal_insumo]],"")</f>
        <v>0</v>
      </c>
    </row>
    <row r="11555" spans="1:13" x14ac:dyDescent="0.25">
      <c r="A11555" s="6">
        <v>170503</v>
      </c>
      <c r="B11555" s="126">
        <v>2</v>
      </c>
      <c r="C11555" s="133"/>
      <c r="D11555" s="134">
        <v>2020</v>
      </c>
      <c r="E11555" s="7" t="s">
        <v>2188</v>
      </c>
      <c r="F11555" s="8" t="s">
        <v>2140</v>
      </c>
      <c r="G11555" s="16">
        <f>IFERROR(VLOOKUP(Table1[[#This Row],[Codigo_insumo]],BD_Insumos!$B:$E,4),"")</f>
        <v>15.860837164231068</v>
      </c>
      <c r="H11555" s="140">
        <v>2</v>
      </c>
      <c r="I11555" s="9"/>
      <c r="J11555" s="22">
        <f t="shared" si="180"/>
        <v>31.721674328462136</v>
      </c>
      <c r="K11555" s="22" t="str">
        <f>IF(I11555&lt;&gt;"",SUMIF(Table1[Codigo_servico],A11555,Table1[Subtotal_insumo]),"")</f>
        <v/>
      </c>
      <c r="L11555" s="16">
        <f>IF(Table1[[#This Row],[Ordem_insumos]]&lt;&gt;0,VLOOKUP(Table1[[#This Row],[Codigo_servico]],Preencher_Orcamento!$B:$D,3,FALSE)*Table1[[#This Row],[Qtde_insumo]],"")</f>
        <v>0</v>
      </c>
      <c r="M11555" s="16">
        <f>IF(Table1[[#This Row],[Ordem_insumos]]&lt;&gt;0,VLOOKUP(Table1[[#This Row],[Codigo_servico]],Preencher_Orcamento!$B:$D,3,FALSE)*Table1[[#This Row],[Subtotal_insumo]],"")</f>
        <v>0</v>
      </c>
    </row>
    <row r="11556" spans="1:13" ht="26.25" x14ac:dyDescent="0.25">
      <c r="A11556" s="6">
        <v>170503</v>
      </c>
      <c r="B11556" s="126">
        <v>3</v>
      </c>
      <c r="C11556" s="133"/>
      <c r="D11556" s="134">
        <v>10633</v>
      </c>
      <c r="E11556" s="7" t="s">
        <v>143</v>
      </c>
      <c r="F11556" s="8" t="s">
        <v>58</v>
      </c>
      <c r="G11556" s="18">
        <f>IFERROR(VLOOKUP(Table1[[#This Row],[Codigo_insumo]],BD_Insumos!$B:$E,4),"")</f>
        <v>339.69760000000002</v>
      </c>
      <c r="H11556" s="140">
        <v>6.7999999999999996E-3</v>
      </c>
      <c r="I11556" s="9"/>
      <c r="J11556" s="23">
        <f t="shared" si="180"/>
        <v>2.3099436799999999</v>
      </c>
      <c r="K11556" s="22" t="str">
        <f>IF(I11556&lt;&gt;"",SUMIF(Table1[Codigo_servico],A11556,Table1[Subtotal_insumo]),"")</f>
        <v/>
      </c>
      <c r="L11556" s="18">
        <f>IF(Table1[[#This Row],[Ordem_insumos]]&lt;&gt;0,VLOOKUP(Table1[[#This Row],[Codigo_servico]],Preencher_Orcamento!$B:$D,3,FALSE)*Table1[[#This Row],[Qtde_insumo]],"")</f>
        <v>0</v>
      </c>
      <c r="M11556" s="18">
        <f>IF(Table1[[#This Row],[Ordem_insumos]]&lt;&gt;0,VLOOKUP(Table1[[#This Row],[Codigo_servico]],Preencher_Orcamento!$B:$D,3,FALSE)*Table1[[#This Row],[Subtotal_insumo]],"")</f>
        <v>0</v>
      </c>
    </row>
    <row r="11557" spans="1:13" x14ac:dyDescent="0.25">
      <c r="A11557" s="6">
        <v>170503</v>
      </c>
      <c r="B11557" s="126">
        <v>4</v>
      </c>
      <c r="C11557" s="133"/>
      <c r="D11557" s="134">
        <v>2099</v>
      </c>
      <c r="E11557" s="7" t="s">
        <v>2205</v>
      </c>
      <c r="F11557" s="8" t="s">
        <v>2140</v>
      </c>
      <c r="G11557" s="18">
        <f>IFERROR(VLOOKUP(Table1[[#This Row],[Codigo_insumo]],BD_Insumos!$B:$E,4),"")</f>
        <v>12.627877718847255</v>
      </c>
      <c r="H11557" s="140">
        <v>1.93</v>
      </c>
      <c r="I11557" s="9"/>
      <c r="J11557" s="23">
        <f t="shared" si="180"/>
        <v>24.371803997375203</v>
      </c>
      <c r="K11557" s="22" t="str">
        <f>IF(I11557&lt;&gt;"",SUMIF(Table1[Codigo_servico],A11557,Table1[Subtotal_insumo]),"")</f>
        <v/>
      </c>
      <c r="L11557" s="18">
        <f>IF(Table1[[#This Row],[Ordem_insumos]]&lt;&gt;0,VLOOKUP(Table1[[#This Row],[Codigo_servico]],Preencher_Orcamento!$B:$D,3,FALSE)*Table1[[#This Row],[Qtde_insumo]],"")</f>
        <v>0</v>
      </c>
      <c r="M11557" s="18">
        <f>IF(Table1[[#This Row],[Ordem_insumos]]&lt;&gt;0,VLOOKUP(Table1[[#This Row],[Codigo_servico]],Preencher_Orcamento!$B:$D,3,FALSE)*Table1[[#This Row],[Subtotal_insumo]],"")</f>
        <v>0</v>
      </c>
    </row>
    <row r="11558" spans="1:13" x14ac:dyDescent="0.25">
      <c r="A11558" s="3">
        <v>170505</v>
      </c>
      <c r="B11558" s="125">
        <v>0</v>
      </c>
      <c r="C11558" s="131" t="s">
        <v>4510</v>
      </c>
      <c r="D11558" s="132"/>
      <c r="E11558" s="4"/>
      <c r="F11558" s="4"/>
      <c r="G11558" s="17" t="str">
        <f>IFERROR(VLOOKUP(Table1[[#This Row],[Codigo_insumo]],BD_Insumos!$B:$E,4),"")</f>
        <v/>
      </c>
      <c r="H11558" s="139"/>
      <c r="I11558" s="5" t="s">
        <v>170</v>
      </c>
      <c r="J11558" s="20" t="str">
        <f t="shared" si="180"/>
        <v/>
      </c>
      <c r="K11558" s="21">
        <f>IF(I11558&lt;&gt;"",SUMIF(Table1[Codigo_servico],A11558,Table1[Subtotal_insumo]),"")</f>
        <v>118.04325611108641</v>
      </c>
      <c r="L11558" s="17" t="str">
        <f>IF(Table1[[#This Row],[Ordem_insumos]]&lt;&gt;0,VLOOKUP(Table1[[#This Row],[Codigo_servico]],Preencher_Orcamento!$B:$D,3,FALSE)*Table1[[#This Row],[Qtde_insumo]],"")</f>
        <v/>
      </c>
      <c r="M11558" s="17" t="str">
        <f>IF(Table1[[#This Row],[Ordem_insumos]]&lt;&gt;0,VLOOKUP(Table1[[#This Row],[Codigo_servico]],Preencher_Orcamento!$B:$D,3,FALSE)*Table1[[#This Row],[Subtotal_insumo]],"")</f>
        <v/>
      </c>
    </row>
    <row r="11559" spans="1:13" x14ac:dyDescent="0.25">
      <c r="A11559" s="6">
        <v>170505</v>
      </c>
      <c r="B11559" s="126">
        <v>1</v>
      </c>
      <c r="C11559" s="133"/>
      <c r="D11559" s="134">
        <v>2020</v>
      </c>
      <c r="E11559" s="7" t="s">
        <v>2188</v>
      </c>
      <c r="F11559" s="8" t="s">
        <v>2140</v>
      </c>
      <c r="G11559" s="16">
        <f>IFERROR(VLOOKUP(Table1[[#This Row],[Codigo_insumo]],BD_Insumos!$B:$E,4),"")</f>
        <v>15.860837164231068</v>
      </c>
      <c r="H11559" s="140">
        <v>1</v>
      </c>
      <c r="I11559" s="9"/>
      <c r="J11559" s="22">
        <f t="shared" si="180"/>
        <v>15.860837164231068</v>
      </c>
      <c r="K11559" s="22" t="str">
        <f>IF(I11559&lt;&gt;"",SUMIF(Table1[Codigo_servico],A11559,Table1[Subtotal_insumo]),"")</f>
        <v/>
      </c>
      <c r="L11559" s="16">
        <f>IF(Table1[[#This Row],[Ordem_insumos]]&lt;&gt;0,VLOOKUP(Table1[[#This Row],[Codigo_servico]],Preencher_Orcamento!$B:$D,3,FALSE)*Table1[[#This Row],[Qtde_insumo]],"")</f>
        <v>0</v>
      </c>
      <c r="M11559" s="16">
        <f>IF(Table1[[#This Row],[Ordem_insumos]]&lt;&gt;0,VLOOKUP(Table1[[#This Row],[Codigo_servico]],Preencher_Orcamento!$B:$D,3,FALSE)*Table1[[#This Row],[Subtotal_insumo]],"")</f>
        <v>0</v>
      </c>
    </row>
    <row r="11560" spans="1:13" x14ac:dyDescent="0.25">
      <c r="A11560" s="6">
        <v>170505</v>
      </c>
      <c r="B11560" s="126">
        <v>2</v>
      </c>
      <c r="C11560" s="133"/>
      <c r="D11560" s="134">
        <v>2075</v>
      </c>
      <c r="E11560" s="7" t="s">
        <v>2199</v>
      </c>
      <c r="F11560" s="8" t="s">
        <v>2140</v>
      </c>
      <c r="G11560" s="16">
        <f>IFERROR(VLOOKUP(Table1[[#This Row],[Codigo_insumo]],BD_Insumos!$B:$E,4),"")</f>
        <v>15.599673853371913</v>
      </c>
      <c r="H11560" s="140">
        <v>0.2</v>
      </c>
      <c r="I11560" s="9"/>
      <c r="J11560" s="22">
        <f t="shared" si="180"/>
        <v>3.1199347706743827</v>
      </c>
      <c r="K11560" s="22" t="str">
        <f>IF(I11560&lt;&gt;"",SUMIF(Table1[Codigo_servico],A11560,Table1[Subtotal_insumo]),"")</f>
        <v/>
      </c>
      <c r="L11560" s="16">
        <f>IF(Table1[[#This Row],[Ordem_insumos]]&lt;&gt;0,VLOOKUP(Table1[[#This Row],[Codigo_servico]],Preencher_Orcamento!$B:$D,3,FALSE)*Table1[[#This Row],[Qtde_insumo]],"")</f>
        <v>0</v>
      </c>
      <c r="M11560" s="16">
        <f>IF(Table1[[#This Row],[Ordem_insumos]]&lt;&gt;0,VLOOKUP(Table1[[#This Row],[Codigo_servico]],Preencher_Orcamento!$B:$D,3,FALSE)*Table1[[#This Row],[Subtotal_insumo]],"")</f>
        <v>0</v>
      </c>
    </row>
    <row r="11561" spans="1:13" x14ac:dyDescent="0.25">
      <c r="A11561" s="6">
        <v>170505</v>
      </c>
      <c r="B11561" s="126">
        <v>3</v>
      </c>
      <c r="C11561" s="133"/>
      <c r="D11561" s="134">
        <v>10607</v>
      </c>
      <c r="E11561" s="7" t="s">
        <v>117</v>
      </c>
      <c r="F11561" s="8" t="s">
        <v>58</v>
      </c>
      <c r="G11561" s="16">
        <f>IFERROR(VLOOKUP(Table1[[#This Row],[Codigo_insumo]],BD_Insumos!$B:$E,4),"")</f>
        <v>238.3956</v>
      </c>
      <c r="H11561" s="140">
        <v>0.05</v>
      </c>
      <c r="I11561" s="9"/>
      <c r="J11561" s="22">
        <f t="shared" si="180"/>
        <v>11.919780000000001</v>
      </c>
      <c r="K11561" s="22" t="str">
        <f>IF(I11561&lt;&gt;"",SUMIF(Table1[Codigo_servico],A11561,Table1[Subtotal_insumo]),"")</f>
        <v/>
      </c>
      <c r="L11561" s="16">
        <f>IF(Table1[[#This Row],[Ordem_insumos]]&lt;&gt;0,VLOOKUP(Table1[[#This Row],[Codigo_servico]],Preencher_Orcamento!$B:$D,3,FALSE)*Table1[[#This Row],[Qtde_insumo]],"")</f>
        <v>0</v>
      </c>
      <c r="M11561" s="16">
        <f>IF(Table1[[#This Row],[Ordem_insumos]]&lt;&gt;0,VLOOKUP(Table1[[#This Row],[Codigo_servico]],Preencher_Orcamento!$B:$D,3,FALSE)*Table1[[#This Row],[Subtotal_insumo]],"")</f>
        <v>0</v>
      </c>
    </row>
    <row r="11562" spans="1:13" x14ac:dyDescent="0.25">
      <c r="A11562" s="6">
        <v>170505</v>
      </c>
      <c r="B11562" s="126">
        <v>4</v>
      </c>
      <c r="C11562" s="133"/>
      <c r="D11562" s="134">
        <v>11064</v>
      </c>
      <c r="E11562" s="7" t="s">
        <v>182</v>
      </c>
      <c r="F11562" s="8" t="s">
        <v>5</v>
      </c>
      <c r="G11562" s="16">
        <f>IFERROR(VLOOKUP(Table1[[#This Row],[Codigo_insumo]],BD_Insumos!$B:$E,4),"")</f>
        <v>0.58689999999999998</v>
      </c>
      <c r="H11562" s="140">
        <v>5</v>
      </c>
      <c r="I11562" s="9"/>
      <c r="J11562" s="22">
        <f t="shared" si="180"/>
        <v>2.9344999999999999</v>
      </c>
      <c r="K11562" s="22" t="str">
        <f>IF(I11562&lt;&gt;"",SUMIF(Table1[Codigo_servico],A11562,Table1[Subtotal_insumo]),"")</f>
        <v/>
      </c>
      <c r="L11562" s="16">
        <f>IF(Table1[[#This Row],[Ordem_insumos]]&lt;&gt;0,VLOOKUP(Table1[[#This Row],[Codigo_servico]],Preencher_Orcamento!$B:$D,3,FALSE)*Table1[[#This Row],[Qtde_insumo]],"")</f>
        <v>0</v>
      </c>
      <c r="M11562" s="16">
        <f>IF(Table1[[#This Row],[Ordem_insumos]]&lt;&gt;0,VLOOKUP(Table1[[#This Row],[Codigo_servico]],Preencher_Orcamento!$B:$D,3,FALSE)*Table1[[#This Row],[Subtotal_insumo]],"")</f>
        <v>0</v>
      </c>
    </row>
    <row r="11563" spans="1:13" x14ac:dyDescent="0.25">
      <c r="A11563" s="6">
        <v>170505</v>
      </c>
      <c r="B11563" s="126">
        <v>5</v>
      </c>
      <c r="C11563" s="133"/>
      <c r="D11563" s="134">
        <v>11001</v>
      </c>
      <c r="E11563" s="7" t="s">
        <v>167</v>
      </c>
      <c r="F11563" s="8" t="s">
        <v>168</v>
      </c>
      <c r="G11563" s="16">
        <f>IFERROR(VLOOKUP(Table1[[#This Row],[Codigo_insumo]],BD_Insumos!$B:$E,4),"")</f>
        <v>6.4767000000000001</v>
      </c>
      <c r="H11563" s="140">
        <v>0.1</v>
      </c>
      <c r="I11563" s="9"/>
      <c r="J11563" s="22">
        <f t="shared" si="180"/>
        <v>0.64767000000000008</v>
      </c>
      <c r="K11563" s="22" t="str">
        <f>IF(I11563&lt;&gt;"",SUMIF(Table1[Codigo_servico],A11563,Table1[Subtotal_insumo]),"")</f>
        <v/>
      </c>
      <c r="L11563" s="16">
        <f>IF(Table1[[#This Row],[Ordem_insumos]]&lt;&gt;0,VLOOKUP(Table1[[#This Row],[Codigo_servico]],Preencher_Orcamento!$B:$D,3,FALSE)*Table1[[#This Row],[Qtde_insumo]],"")</f>
        <v>0</v>
      </c>
      <c r="M11563" s="16">
        <f>IF(Table1[[#This Row],[Ordem_insumos]]&lt;&gt;0,VLOOKUP(Table1[[#This Row],[Codigo_servico]],Preencher_Orcamento!$B:$D,3,FALSE)*Table1[[#This Row],[Subtotal_insumo]],"")</f>
        <v>0</v>
      </c>
    </row>
    <row r="11564" spans="1:13" x14ac:dyDescent="0.25">
      <c r="A11564" s="6">
        <v>170505</v>
      </c>
      <c r="B11564" s="126">
        <v>6</v>
      </c>
      <c r="C11564" s="133"/>
      <c r="D11564" s="134">
        <v>17515</v>
      </c>
      <c r="E11564" s="7" t="s">
        <v>383</v>
      </c>
      <c r="F11564" s="8" t="s">
        <v>197</v>
      </c>
      <c r="G11564" s="16">
        <f>IFERROR(VLOOKUP(Table1[[#This Row],[Codigo_insumo]],BD_Insumos!$B:$E,4),"")</f>
        <v>5.5275999999999996</v>
      </c>
      <c r="H11564" s="140">
        <v>0.2</v>
      </c>
      <c r="I11564" s="9"/>
      <c r="J11564" s="22">
        <f t="shared" si="180"/>
        <v>1.1055200000000001</v>
      </c>
      <c r="K11564" s="22" t="str">
        <f>IF(I11564&lt;&gt;"",SUMIF(Table1[Codigo_servico],A11564,Table1[Subtotal_insumo]),"")</f>
        <v/>
      </c>
      <c r="L11564" s="16">
        <f>IF(Table1[[#This Row],[Ordem_insumos]]&lt;&gt;0,VLOOKUP(Table1[[#This Row],[Codigo_servico]],Preencher_Orcamento!$B:$D,3,FALSE)*Table1[[#This Row],[Qtde_insumo]],"")</f>
        <v>0</v>
      </c>
      <c r="M11564" s="16">
        <f>IF(Table1[[#This Row],[Ordem_insumos]]&lt;&gt;0,VLOOKUP(Table1[[#This Row],[Codigo_servico]],Preencher_Orcamento!$B:$D,3,FALSE)*Table1[[#This Row],[Subtotal_insumo]],"")</f>
        <v>0</v>
      </c>
    </row>
    <row r="11565" spans="1:13" ht="26.25" x14ac:dyDescent="0.25">
      <c r="A11565" s="6">
        <v>170505</v>
      </c>
      <c r="B11565" s="126">
        <v>7</v>
      </c>
      <c r="C11565" s="133"/>
      <c r="D11565" s="134">
        <v>2016</v>
      </c>
      <c r="E11565" s="7" t="s">
        <v>2187</v>
      </c>
      <c r="F11565" s="8" t="s">
        <v>2140</v>
      </c>
      <c r="G11565" s="16">
        <f>IFERROR(VLOOKUP(Table1[[#This Row],[Codigo_insumo]],BD_Insumos!$B:$E,4),"")</f>
        <v>13.188618292508322</v>
      </c>
      <c r="H11565" s="140">
        <v>0.1</v>
      </c>
      <c r="I11565" s="9"/>
      <c r="J11565" s="22">
        <f t="shared" si="180"/>
        <v>1.3188618292508323</v>
      </c>
      <c r="K11565" s="22" t="str">
        <f>IF(I11565&lt;&gt;"",SUMIF(Table1[Codigo_servico],A11565,Table1[Subtotal_insumo]),"")</f>
        <v/>
      </c>
      <c r="L11565" s="16">
        <f>IF(Table1[[#This Row],[Ordem_insumos]]&lt;&gt;0,VLOOKUP(Table1[[#This Row],[Codigo_servico]],Preencher_Orcamento!$B:$D,3,FALSE)*Table1[[#This Row],[Qtde_insumo]],"")</f>
        <v>0</v>
      </c>
      <c r="M11565" s="16">
        <f>IF(Table1[[#This Row],[Ordem_insumos]]&lt;&gt;0,VLOOKUP(Table1[[#This Row],[Codigo_servico]],Preencher_Orcamento!$B:$D,3,FALSE)*Table1[[#This Row],[Subtotal_insumo]],"")</f>
        <v>0</v>
      </c>
    </row>
    <row r="11566" spans="1:13" ht="39" x14ac:dyDescent="0.25">
      <c r="A11566" s="6">
        <v>170505</v>
      </c>
      <c r="B11566" s="126">
        <v>8</v>
      </c>
      <c r="C11566" s="133"/>
      <c r="D11566" s="134">
        <v>11530</v>
      </c>
      <c r="E11566" s="7" t="s">
        <v>218</v>
      </c>
      <c r="F11566" s="8" t="s">
        <v>170</v>
      </c>
      <c r="G11566" s="18">
        <f>IFERROR(VLOOKUP(Table1[[#This Row],[Codigo_insumo]],BD_Insumos!$B:$E,4),"")</f>
        <v>4.4467999999999996</v>
      </c>
      <c r="H11566" s="140">
        <v>1.05</v>
      </c>
      <c r="I11566" s="9"/>
      <c r="J11566" s="23">
        <f t="shared" si="180"/>
        <v>4.6691399999999996</v>
      </c>
      <c r="K11566" s="22" t="str">
        <f>IF(I11566&lt;&gt;"",SUMIF(Table1[Codigo_servico],A11566,Table1[Subtotal_insumo]),"")</f>
        <v/>
      </c>
      <c r="L11566" s="18">
        <f>IF(Table1[[#This Row],[Ordem_insumos]]&lt;&gt;0,VLOOKUP(Table1[[#This Row],[Codigo_servico]],Preencher_Orcamento!$B:$D,3,FALSE)*Table1[[#This Row],[Qtde_insumo]],"")</f>
        <v>0</v>
      </c>
      <c r="M11566" s="18">
        <f>IF(Table1[[#This Row],[Ordem_insumos]]&lt;&gt;0,VLOOKUP(Table1[[#This Row],[Codigo_servico]],Preencher_Orcamento!$B:$D,3,FALSE)*Table1[[#This Row],[Subtotal_insumo]],"")</f>
        <v>0</v>
      </c>
    </row>
    <row r="11567" spans="1:13" x14ac:dyDescent="0.25">
      <c r="A11567" s="6">
        <v>170505</v>
      </c>
      <c r="B11567" s="126">
        <v>9</v>
      </c>
      <c r="C11567" s="133"/>
      <c r="D11567" s="134">
        <v>37596</v>
      </c>
      <c r="E11567" s="7" t="s">
        <v>857</v>
      </c>
      <c r="F11567" s="8" t="s">
        <v>168</v>
      </c>
      <c r="G11567" s="18">
        <f>IFERROR(VLOOKUP(Table1[[#This Row],[Codigo_insumo]],BD_Insumos!$B:$E,4),"")</f>
        <v>16.944400000000002</v>
      </c>
      <c r="H11567" s="140">
        <v>0.5</v>
      </c>
      <c r="I11567" s="9"/>
      <c r="J11567" s="23">
        <f t="shared" si="180"/>
        <v>8.4722000000000008</v>
      </c>
      <c r="K11567" s="22" t="str">
        <f>IF(I11567&lt;&gt;"",SUMIF(Table1[Codigo_servico],A11567,Table1[Subtotal_insumo]),"")</f>
        <v/>
      </c>
      <c r="L11567" s="18">
        <f>IF(Table1[[#This Row],[Ordem_insumos]]&lt;&gt;0,VLOOKUP(Table1[[#This Row],[Codigo_servico]],Preencher_Orcamento!$B:$D,3,FALSE)*Table1[[#This Row],[Qtde_insumo]],"")</f>
        <v>0</v>
      </c>
      <c r="M11567" s="18">
        <f>IF(Table1[[#This Row],[Ordem_insumos]]&lt;&gt;0,VLOOKUP(Table1[[#This Row],[Codigo_servico]],Preencher_Orcamento!$B:$D,3,FALSE)*Table1[[#This Row],[Subtotal_insumo]],"")</f>
        <v>0</v>
      </c>
    </row>
    <row r="11568" spans="1:13" x14ac:dyDescent="0.25">
      <c r="A11568" s="6">
        <v>170505</v>
      </c>
      <c r="B11568" s="126">
        <v>10</v>
      </c>
      <c r="C11568" s="133"/>
      <c r="D11568" s="134">
        <v>11021</v>
      </c>
      <c r="E11568" s="7" t="s">
        <v>175</v>
      </c>
      <c r="F11568" s="8" t="s">
        <v>170</v>
      </c>
      <c r="G11568" s="18">
        <f>IFERROR(VLOOKUP(Table1[[#This Row],[Codigo_insumo]],BD_Insumos!$B:$E,4),"")</f>
        <v>12.2156</v>
      </c>
      <c r="H11568" s="140">
        <v>0.33</v>
      </c>
      <c r="I11568" s="9"/>
      <c r="J11568" s="23">
        <f t="shared" si="180"/>
        <v>4.031148</v>
      </c>
      <c r="K11568" s="22" t="str">
        <f>IF(I11568&lt;&gt;"",SUMIF(Table1[Codigo_servico],A11568,Table1[Subtotal_insumo]),"")</f>
        <v/>
      </c>
      <c r="L11568" s="18">
        <f>IF(Table1[[#This Row],[Ordem_insumos]]&lt;&gt;0,VLOOKUP(Table1[[#This Row],[Codigo_servico]],Preencher_Orcamento!$B:$D,3,FALSE)*Table1[[#This Row],[Qtde_insumo]],"")</f>
        <v>0</v>
      </c>
      <c r="M11568" s="18">
        <f>IF(Table1[[#This Row],[Ordem_insumos]]&lt;&gt;0,VLOOKUP(Table1[[#This Row],[Codigo_servico]],Preencher_Orcamento!$B:$D,3,FALSE)*Table1[[#This Row],[Subtotal_insumo]],"")</f>
        <v>0</v>
      </c>
    </row>
    <row r="11569" spans="1:13" x14ac:dyDescent="0.25">
      <c r="A11569" s="6">
        <v>170505</v>
      </c>
      <c r="B11569" s="126">
        <v>11</v>
      </c>
      <c r="C11569" s="133"/>
      <c r="D11569" s="134">
        <v>2015</v>
      </c>
      <c r="E11569" s="7" t="s">
        <v>2186</v>
      </c>
      <c r="F11569" s="8" t="s">
        <v>2140</v>
      </c>
      <c r="G11569" s="18">
        <f>IFERROR(VLOOKUP(Table1[[#This Row],[Codigo_insumo]],BD_Insumos!$B:$E,4),"")</f>
        <v>16.259414142106937</v>
      </c>
      <c r="H11569" s="140">
        <v>0.1</v>
      </c>
      <c r="I11569" s="9"/>
      <c r="J11569" s="23">
        <f t="shared" si="180"/>
        <v>1.6259414142106938</v>
      </c>
      <c r="K11569" s="22" t="str">
        <f>IF(I11569&lt;&gt;"",SUMIF(Table1[Codigo_servico],A11569,Table1[Subtotal_insumo]),"")</f>
        <v/>
      </c>
      <c r="L11569" s="18">
        <f>IF(Table1[[#This Row],[Ordem_insumos]]&lt;&gt;0,VLOOKUP(Table1[[#This Row],[Codigo_servico]],Preencher_Orcamento!$B:$D,3,FALSE)*Table1[[#This Row],[Qtde_insumo]],"")</f>
        <v>0</v>
      </c>
      <c r="M11569" s="18">
        <f>IF(Table1[[#This Row],[Ordem_insumos]]&lt;&gt;0,VLOOKUP(Table1[[#This Row],[Codigo_servico]],Preencher_Orcamento!$B:$D,3,FALSE)*Table1[[#This Row],[Subtotal_insumo]],"")</f>
        <v>0</v>
      </c>
    </row>
    <row r="11570" spans="1:13" x14ac:dyDescent="0.25">
      <c r="A11570" s="6">
        <v>170505</v>
      </c>
      <c r="B11570" s="126">
        <v>12</v>
      </c>
      <c r="C11570" s="133"/>
      <c r="D11570" s="134">
        <v>2014</v>
      </c>
      <c r="E11570" s="7" t="s">
        <v>2185</v>
      </c>
      <c r="F11570" s="8" t="s">
        <v>2140</v>
      </c>
      <c r="G11570" s="18">
        <f>IFERROR(VLOOKUP(Table1[[#This Row],[Codigo_insumo]],BD_Insumos!$B:$E,4),"")</f>
        <v>13.173665210544026</v>
      </c>
      <c r="H11570" s="140">
        <v>1.5</v>
      </c>
      <c r="I11570" s="9"/>
      <c r="J11570" s="23">
        <f t="shared" si="180"/>
        <v>19.760497815816038</v>
      </c>
      <c r="K11570" s="22" t="str">
        <f>IF(I11570&lt;&gt;"",SUMIF(Table1[Codigo_servico],A11570,Table1[Subtotal_insumo]),"")</f>
        <v/>
      </c>
      <c r="L11570" s="18">
        <f>IF(Table1[[#This Row],[Ordem_insumos]]&lt;&gt;0,VLOOKUP(Table1[[#This Row],[Codigo_servico]],Preencher_Orcamento!$B:$D,3,FALSE)*Table1[[#This Row],[Qtde_insumo]],"")</f>
        <v>0</v>
      </c>
      <c r="M11570" s="18">
        <f>IF(Table1[[#This Row],[Ordem_insumos]]&lt;&gt;0,VLOOKUP(Table1[[#This Row],[Codigo_servico]],Preencher_Orcamento!$B:$D,3,FALSE)*Table1[[#This Row],[Subtotal_insumo]],"")</f>
        <v>0</v>
      </c>
    </row>
    <row r="11571" spans="1:13" x14ac:dyDescent="0.25">
      <c r="A11571" s="6">
        <v>170505</v>
      </c>
      <c r="B11571" s="126">
        <v>13</v>
      </c>
      <c r="C11571" s="133"/>
      <c r="D11571" s="134">
        <v>2013</v>
      </c>
      <c r="E11571" s="7" t="s">
        <v>2184</v>
      </c>
      <c r="F11571" s="8" t="s">
        <v>2140</v>
      </c>
      <c r="G11571" s="18">
        <f>IFERROR(VLOOKUP(Table1[[#This Row],[Codigo_insumo]],BD_Insumos!$B:$E,4),"")</f>
        <v>15.756939025755017</v>
      </c>
      <c r="H11571" s="140">
        <v>1.5</v>
      </c>
      <c r="I11571" s="9"/>
      <c r="J11571" s="23">
        <f t="shared" si="180"/>
        <v>23.635408538632525</v>
      </c>
      <c r="K11571" s="22" t="str">
        <f>IF(I11571&lt;&gt;"",SUMIF(Table1[Codigo_servico],A11571,Table1[Subtotal_insumo]),"")</f>
        <v/>
      </c>
      <c r="L11571" s="18">
        <f>IF(Table1[[#This Row],[Ordem_insumos]]&lt;&gt;0,VLOOKUP(Table1[[#This Row],[Codigo_servico]],Preencher_Orcamento!$B:$D,3,FALSE)*Table1[[#This Row],[Qtde_insumo]],"")</f>
        <v>0</v>
      </c>
      <c r="M11571" s="18">
        <f>IF(Table1[[#This Row],[Ordem_insumos]]&lt;&gt;0,VLOOKUP(Table1[[#This Row],[Codigo_servico]],Preencher_Orcamento!$B:$D,3,FALSE)*Table1[[#This Row],[Subtotal_insumo]],"")</f>
        <v>0</v>
      </c>
    </row>
    <row r="11572" spans="1:13" x14ac:dyDescent="0.25">
      <c r="A11572" s="6">
        <v>170505</v>
      </c>
      <c r="B11572" s="126">
        <v>14</v>
      </c>
      <c r="C11572" s="133"/>
      <c r="D11572" s="134">
        <v>2099</v>
      </c>
      <c r="E11572" s="7" t="s">
        <v>2205</v>
      </c>
      <c r="F11572" s="8" t="s">
        <v>2140</v>
      </c>
      <c r="G11572" s="18">
        <f>IFERROR(VLOOKUP(Table1[[#This Row],[Codigo_insumo]],BD_Insumos!$B:$E,4),"")</f>
        <v>12.627877718847255</v>
      </c>
      <c r="H11572" s="140">
        <v>1.5</v>
      </c>
      <c r="I11572" s="9"/>
      <c r="J11572" s="23">
        <f t="shared" si="180"/>
        <v>18.941816578270881</v>
      </c>
      <c r="K11572" s="22" t="str">
        <f>IF(I11572&lt;&gt;"",SUMIF(Table1[Codigo_servico],A11572,Table1[Subtotal_insumo]),"")</f>
        <v/>
      </c>
      <c r="L11572" s="18">
        <f>IF(Table1[[#This Row],[Ordem_insumos]]&lt;&gt;0,VLOOKUP(Table1[[#This Row],[Codigo_servico]],Preencher_Orcamento!$B:$D,3,FALSE)*Table1[[#This Row],[Qtde_insumo]],"")</f>
        <v>0</v>
      </c>
      <c r="M11572" s="18">
        <f>IF(Table1[[#This Row],[Ordem_insumos]]&lt;&gt;0,VLOOKUP(Table1[[#This Row],[Codigo_servico]],Preencher_Orcamento!$B:$D,3,FALSE)*Table1[[#This Row],[Subtotal_insumo]],"")</f>
        <v>0</v>
      </c>
    </row>
    <row r="11573" spans="1:13" x14ac:dyDescent="0.25">
      <c r="A11573" s="3">
        <v>170507</v>
      </c>
      <c r="B11573" s="125">
        <v>0</v>
      </c>
      <c r="C11573" s="131" t="s">
        <v>4511</v>
      </c>
      <c r="D11573" s="132"/>
      <c r="E11573" s="4"/>
      <c r="F11573" s="4"/>
      <c r="G11573" s="17" t="str">
        <f>IFERROR(VLOOKUP(Table1[[#This Row],[Codigo_insumo]],BD_Insumos!$B:$E,4),"")</f>
        <v/>
      </c>
      <c r="H11573" s="139"/>
      <c r="I11573" s="5" t="s">
        <v>170</v>
      </c>
      <c r="J11573" s="20" t="str">
        <f t="shared" si="180"/>
        <v/>
      </c>
      <c r="K11573" s="21">
        <f>IF(I11573&lt;&gt;"",SUMIF(Table1[Codigo_servico],A11573,Table1[Subtotal_insumo]),"")</f>
        <v>334.32157233385118</v>
      </c>
      <c r="L11573" s="17" t="str">
        <f>IF(Table1[[#This Row],[Ordem_insumos]]&lt;&gt;0,VLOOKUP(Table1[[#This Row],[Codigo_servico]],Preencher_Orcamento!$B:$D,3,FALSE)*Table1[[#This Row],[Qtde_insumo]],"")</f>
        <v/>
      </c>
      <c r="M11573" s="17" t="str">
        <f>IF(Table1[[#This Row],[Ordem_insumos]]&lt;&gt;0,VLOOKUP(Table1[[#This Row],[Codigo_servico]],Preencher_Orcamento!$B:$D,3,FALSE)*Table1[[#This Row],[Subtotal_insumo]],"")</f>
        <v/>
      </c>
    </row>
    <row r="11574" spans="1:13" ht="26.25" x14ac:dyDescent="0.25">
      <c r="A11574" s="6">
        <v>170507</v>
      </c>
      <c r="B11574" s="126">
        <v>1</v>
      </c>
      <c r="C11574" s="133"/>
      <c r="D11574" s="134">
        <v>10630</v>
      </c>
      <c r="E11574" s="7" t="s">
        <v>140</v>
      </c>
      <c r="F11574" s="8" t="s">
        <v>58</v>
      </c>
      <c r="G11574" s="16">
        <f>IFERROR(VLOOKUP(Table1[[#This Row],[Codigo_insumo]],BD_Insumos!$B:$E,4),"")</f>
        <v>420.47390000000001</v>
      </c>
      <c r="H11574" s="140">
        <v>8.6699999999999999E-2</v>
      </c>
      <c r="I11574" s="9"/>
      <c r="J11574" s="22">
        <f t="shared" si="180"/>
        <v>36.455087130000003</v>
      </c>
      <c r="K11574" s="22" t="str">
        <f>IF(I11574&lt;&gt;"",SUMIF(Table1[Codigo_servico],A11574,Table1[Subtotal_insumo]),"")</f>
        <v/>
      </c>
      <c r="L11574" s="16">
        <f>IF(Table1[[#This Row],[Ordem_insumos]]&lt;&gt;0,VLOOKUP(Table1[[#This Row],[Codigo_servico]],Preencher_Orcamento!$B:$D,3,FALSE)*Table1[[#This Row],[Qtde_insumo]],"")</f>
        <v>0</v>
      </c>
      <c r="M11574" s="16">
        <f>IF(Table1[[#This Row],[Ordem_insumos]]&lt;&gt;0,VLOOKUP(Table1[[#This Row],[Codigo_servico]],Preencher_Orcamento!$B:$D,3,FALSE)*Table1[[#This Row],[Subtotal_insumo]],"")</f>
        <v>0</v>
      </c>
    </row>
    <row r="11575" spans="1:13" ht="26.25" x14ac:dyDescent="0.25">
      <c r="A11575" s="6">
        <v>170507</v>
      </c>
      <c r="B11575" s="126">
        <v>2</v>
      </c>
      <c r="C11575" s="133"/>
      <c r="D11575" s="134">
        <v>13514</v>
      </c>
      <c r="E11575" s="7" t="s">
        <v>272</v>
      </c>
      <c r="F11575" s="8" t="s">
        <v>170</v>
      </c>
      <c r="G11575" s="16">
        <f>IFERROR(VLOOKUP(Table1[[#This Row],[Codigo_insumo]],BD_Insumos!$B:$E,4),"")</f>
        <v>215.63329999999999</v>
      </c>
      <c r="H11575" s="140">
        <v>1</v>
      </c>
      <c r="I11575" s="9"/>
      <c r="J11575" s="22">
        <f t="shared" si="180"/>
        <v>215.63329999999999</v>
      </c>
      <c r="K11575" s="22" t="str">
        <f>IF(I11575&lt;&gt;"",SUMIF(Table1[Codigo_servico],A11575,Table1[Subtotal_insumo]),"")</f>
        <v/>
      </c>
      <c r="L11575" s="16">
        <f>IF(Table1[[#This Row],[Ordem_insumos]]&lt;&gt;0,VLOOKUP(Table1[[#This Row],[Codigo_servico]],Preencher_Orcamento!$B:$D,3,FALSE)*Table1[[#This Row],[Qtde_insumo]],"")</f>
        <v>0</v>
      </c>
      <c r="M11575" s="16">
        <f>IF(Table1[[#This Row],[Ordem_insumos]]&lt;&gt;0,VLOOKUP(Table1[[#This Row],[Codigo_servico]],Preencher_Orcamento!$B:$D,3,FALSE)*Table1[[#This Row],[Subtotal_insumo]],"")</f>
        <v>0</v>
      </c>
    </row>
    <row r="11576" spans="1:13" x14ac:dyDescent="0.25">
      <c r="A11576" s="6">
        <v>170507</v>
      </c>
      <c r="B11576" s="126">
        <v>3</v>
      </c>
      <c r="C11576" s="133"/>
      <c r="D11576" s="134">
        <v>2020</v>
      </c>
      <c r="E11576" s="7" t="s">
        <v>2188</v>
      </c>
      <c r="F11576" s="8" t="s">
        <v>2140</v>
      </c>
      <c r="G11576" s="18">
        <f>IFERROR(VLOOKUP(Table1[[#This Row],[Codigo_insumo]],BD_Insumos!$B:$E,4),"")</f>
        <v>15.860837164231068</v>
      </c>
      <c r="H11576" s="140">
        <v>2</v>
      </c>
      <c r="I11576" s="9"/>
      <c r="J11576" s="23">
        <f t="shared" si="180"/>
        <v>31.721674328462136</v>
      </c>
      <c r="K11576" s="22" t="str">
        <f>IF(I11576&lt;&gt;"",SUMIF(Table1[Codigo_servico],A11576,Table1[Subtotal_insumo]),"")</f>
        <v/>
      </c>
      <c r="L11576" s="18">
        <f>IF(Table1[[#This Row],[Ordem_insumos]]&lt;&gt;0,VLOOKUP(Table1[[#This Row],[Codigo_servico]],Preencher_Orcamento!$B:$D,3,FALSE)*Table1[[#This Row],[Qtde_insumo]],"")</f>
        <v>0</v>
      </c>
      <c r="M11576" s="18">
        <f>IF(Table1[[#This Row],[Ordem_insumos]]&lt;&gt;0,VLOOKUP(Table1[[#This Row],[Codigo_servico]],Preencher_Orcamento!$B:$D,3,FALSE)*Table1[[#This Row],[Subtotal_insumo]],"")</f>
        <v>0</v>
      </c>
    </row>
    <row r="11577" spans="1:13" x14ac:dyDescent="0.25">
      <c r="A11577" s="6">
        <v>170507</v>
      </c>
      <c r="B11577" s="126">
        <v>4</v>
      </c>
      <c r="C11577" s="133"/>
      <c r="D11577" s="134">
        <v>2099</v>
      </c>
      <c r="E11577" s="7" t="s">
        <v>2205</v>
      </c>
      <c r="F11577" s="8" t="s">
        <v>2140</v>
      </c>
      <c r="G11577" s="18">
        <f>IFERROR(VLOOKUP(Table1[[#This Row],[Codigo_insumo]],BD_Insumos!$B:$E,4),"")</f>
        <v>12.627877718847255</v>
      </c>
      <c r="H11577" s="140">
        <v>4</v>
      </c>
      <c r="I11577" s="9"/>
      <c r="J11577" s="23">
        <f t="shared" si="180"/>
        <v>50.511510875389021</v>
      </c>
      <c r="K11577" s="22" t="str">
        <f>IF(I11577&lt;&gt;"",SUMIF(Table1[Codigo_servico],A11577,Table1[Subtotal_insumo]),"")</f>
        <v/>
      </c>
      <c r="L11577" s="18">
        <f>IF(Table1[[#This Row],[Ordem_insumos]]&lt;&gt;0,VLOOKUP(Table1[[#This Row],[Codigo_servico]],Preencher_Orcamento!$B:$D,3,FALSE)*Table1[[#This Row],[Qtde_insumo]],"")</f>
        <v>0</v>
      </c>
      <c r="M11577" s="18">
        <f>IF(Table1[[#This Row],[Ordem_insumos]]&lt;&gt;0,VLOOKUP(Table1[[#This Row],[Codigo_servico]],Preencher_Orcamento!$B:$D,3,FALSE)*Table1[[#This Row],[Subtotal_insumo]],"")</f>
        <v>0</v>
      </c>
    </row>
    <row r="11578" spans="1:13" x14ac:dyDescent="0.25">
      <c r="A11578" s="3">
        <v>170511</v>
      </c>
      <c r="B11578" s="125">
        <v>0</v>
      </c>
      <c r="C11578" s="131" t="s">
        <v>4512</v>
      </c>
      <c r="D11578" s="132"/>
      <c r="E11578" s="4"/>
      <c r="F11578" s="4"/>
      <c r="G11578" s="17" t="str">
        <f>IFERROR(VLOOKUP(Table1[[#This Row],[Codigo_insumo]],BD_Insumos!$B:$E,4),"")</f>
        <v/>
      </c>
      <c r="H11578" s="139"/>
      <c r="I11578" s="5" t="s">
        <v>457</v>
      </c>
      <c r="J11578" s="20" t="str">
        <f t="shared" si="180"/>
        <v/>
      </c>
      <c r="K11578" s="21">
        <f>IF(I11578&lt;&gt;"",SUMIF(Table1[Codigo_servico],A11578,Table1[Subtotal_insumo]),"")</f>
        <v>26.643402441539163</v>
      </c>
      <c r="L11578" s="17" t="str">
        <f>IF(Table1[[#This Row],[Ordem_insumos]]&lt;&gt;0,VLOOKUP(Table1[[#This Row],[Codigo_servico]],Preencher_Orcamento!$B:$D,3,FALSE)*Table1[[#This Row],[Qtde_insumo]],"")</f>
        <v/>
      </c>
      <c r="M11578" s="17" t="str">
        <f>IF(Table1[[#This Row],[Ordem_insumos]]&lt;&gt;0,VLOOKUP(Table1[[#This Row],[Codigo_servico]],Preencher_Orcamento!$B:$D,3,FALSE)*Table1[[#This Row],[Subtotal_insumo]],"")</f>
        <v/>
      </c>
    </row>
    <row r="11579" spans="1:13" x14ac:dyDescent="0.25">
      <c r="A11579" s="6">
        <v>170511</v>
      </c>
      <c r="B11579" s="126">
        <v>1</v>
      </c>
      <c r="C11579" s="133"/>
      <c r="D11579" s="134">
        <v>30542</v>
      </c>
      <c r="E11579" s="7" t="s">
        <v>574</v>
      </c>
      <c r="F11579" s="8" t="s">
        <v>197</v>
      </c>
      <c r="G11579" s="16">
        <f>IFERROR(VLOOKUP(Table1[[#This Row],[Codigo_insumo]],BD_Insumos!$B:$E,4),"")</f>
        <v>6.2305000000000001</v>
      </c>
      <c r="H11579" s="140">
        <v>1.89</v>
      </c>
      <c r="I11579" s="9"/>
      <c r="J11579" s="22">
        <f t="shared" si="180"/>
        <v>11.775644999999999</v>
      </c>
      <c r="K11579" s="22" t="str">
        <f>IF(I11579&lt;&gt;"",SUMIF(Table1[Codigo_servico],A11579,Table1[Subtotal_insumo]),"")</f>
        <v/>
      </c>
      <c r="L11579" s="16">
        <f>IF(Table1[[#This Row],[Ordem_insumos]]&lt;&gt;0,VLOOKUP(Table1[[#This Row],[Codigo_servico]],Preencher_Orcamento!$B:$D,3,FALSE)*Table1[[#This Row],[Qtde_insumo]],"")</f>
        <v>0</v>
      </c>
      <c r="M11579" s="16">
        <f>IF(Table1[[#This Row],[Ordem_insumos]]&lt;&gt;0,VLOOKUP(Table1[[#This Row],[Codigo_servico]],Preencher_Orcamento!$B:$D,3,FALSE)*Table1[[#This Row],[Subtotal_insumo]],"")</f>
        <v>0</v>
      </c>
    </row>
    <row r="11580" spans="1:13" x14ac:dyDescent="0.25">
      <c r="A11580" s="6">
        <v>170511</v>
      </c>
      <c r="B11580" s="126">
        <v>2</v>
      </c>
      <c r="C11580" s="133"/>
      <c r="D11580" s="134">
        <v>2099</v>
      </c>
      <c r="E11580" s="7" t="s">
        <v>2205</v>
      </c>
      <c r="F11580" s="8" t="s">
        <v>2140</v>
      </c>
      <c r="G11580" s="16">
        <f>IFERROR(VLOOKUP(Table1[[#This Row],[Codigo_insumo]],BD_Insumos!$B:$E,4),"")</f>
        <v>12.627877718847255</v>
      </c>
      <c r="H11580" s="140">
        <v>0.5</v>
      </c>
      <c r="I11580" s="9"/>
      <c r="J11580" s="22">
        <f t="shared" si="180"/>
        <v>6.3139388594236276</v>
      </c>
      <c r="K11580" s="22" t="str">
        <f>IF(I11580&lt;&gt;"",SUMIF(Table1[Codigo_servico],A11580,Table1[Subtotal_insumo]),"")</f>
        <v/>
      </c>
      <c r="L11580" s="16">
        <f>IF(Table1[[#This Row],[Ordem_insumos]]&lt;&gt;0,VLOOKUP(Table1[[#This Row],[Codigo_servico]],Preencher_Orcamento!$B:$D,3,FALSE)*Table1[[#This Row],[Qtde_insumo]],"")</f>
        <v>0</v>
      </c>
      <c r="M11580" s="16">
        <f>IF(Table1[[#This Row],[Ordem_insumos]]&lt;&gt;0,VLOOKUP(Table1[[#This Row],[Codigo_servico]],Preencher_Orcamento!$B:$D,3,FALSE)*Table1[[#This Row],[Subtotal_insumo]],"")</f>
        <v>0</v>
      </c>
    </row>
    <row r="11581" spans="1:13" x14ac:dyDescent="0.25">
      <c r="A11581" s="6">
        <v>170511</v>
      </c>
      <c r="B11581" s="126">
        <v>3</v>
      </c>
      <c r="C11581" s="133"/>
      <c r="D11581" s="134">
        <v>2020</v>
      </c>
      <c r="E11581" s="7" t="s">
        <v>2188</v>
      </c>
      <c r="F11581" s="8" t="s">
        <v>2140</v>
      </c>
      <c r="G11581" s="18">
        <f>IFERROR(VLOOKUP(Table1[[#This Row],[Codigo_insumo]],BD_Insumos!$B:$E,4),"")</f>
        <v>15.860837164231068</v>
      </c>
      <c r="H11581" s="140">
        <v>0.5</v>
      </c>
      <c r="I11581" s="9"/>
      <c r="J11581" s="23">
        <f t="shared" si="180"/>
        <v>7.930418582115534</v>
      </c>
      <c r="K11581" s="22" t="str">
        <f>IF(I11581&lt;&gt;"",SUMIF(Table1[Codigo_servico],A11581,Table1[Subtotal_insumo]),"")</f>
        <v/>
      </c>
      <c r="L11581" s="18">
        <f>IF(Table1[[#This Row],[Ordem_insumos]]&lt;&gt;0,VLOOKUP(Table1[[#This Row],[Codigo_servico]],Preencher_Orcamento!$B:$D,3,FALSE)*Table1[[#This Row],[Qtde_insumo]],"")</f>
        <v>0</v>
      </c>
      <c r="M11581" s="18">
        <f>IF(Table1[[#This Row],[Ordem_insumos]]&lt;&gt;0,VLOOKUP(Table1[[#This Row],[Codigo_servico]],Preencher_Orcamento!$B:$D,3,FALSE)*Table1[[#This Row],[Subtotal_insumo]],"")</f>
        <v>0</v>
      </c>
    </row>
    <row r="11582" spans="1:13" ht="39" x14ac:dyDescent="0.25">
      <c r="A11582" s="6">
        <v>170511</v>
      </c>
      <c r="B11582" s="126">
        <v>4</v>
      </c>
      <c r="C11582" s="133"/>
      <c r="D11582" s="134">
        <v>17040</v>
      </c>
      <c r="E11582" s="7" t="s">
        <v>375</v>
      </c>
      <c r="F11582" s="8" t="s">
        <v>457</v>
      </c>
      <c r="G11582" s="18">
        <f>IFERROR(VLOOKUP(Table1[[#This Row],[Codigo_insumo]],BD_Insumos!$B:$E,4),"")</f>
        <v>0.31169999999999998</v>
      </c>
      <c r="H11582" s="140">
        <v>2</v>
      </c>
      <c r="I11582" s="9"/>
      <c r="J11582" s="23">
        <f t="shared" si="180"/>
        <v>0.62339999999999995</v>
      </c>
      <c r="K11582" s="22" t="str">
        <f>IF(I11582&lt;&gt;"",SUMIF(Table1[Codigo_servico],A11582,Table1[Subtotal_insumo]),"")</f>
        <v/>
      </c>
      <c r="L11582" s="18">
        <f>IF(Table1[[#This Row],[Ordem_insumos]]&lt;&gt;0,VLOOKUP(Table1[[#This Row],[Codigo_servico]],Preencher_Orcamento!$B:$D,3,FALSE)*Table1[[#This Row],[Qtde_insumo]],"")</f>
        <v>0</v>
      </c>
      <c r="M11582" s="18">
        <f>IF(Table1[[#This Row],[Ordem_insumos]]&lt;&gt;0,VLOOKUP(Table1[[#This Row],[Codigo_servico]],Preencher_Orcamento!$B:$D,3,FALSE)*Table1[[#This Row],[Subtotal_insumo]],"")</f>
        <v>0</v>
      </c>
    </row>
    <row r="11583" spans="1:13" x14ac:dyDescent="0.25">
      <c r="A11583" s="3">
        <v>170512</v>
      </c>
      <c r="B11583" s="125">
        <v>0</v>
      </c>
      <c r="C11583" s="131" t="s">
        <v>4513</v>
      </c>
      <c r="D11583" s="132"/>
      <c r="E11583" s="4"/>
      <c r="F11583" s="4"/>
      <c r="G11583" s="17" t="str">
        <f>IFERROR(VLOOKUP(Table1[[#This Row],[Codigo_insumo]],BD_Insumos!$B:$E,4),"")</f>
        <v/>
      </c>
      <c r="H11583" s="139"/>
      <c r="I11583" s="5" t="s">
        <v>457</v>
      </c>
      <c r="J11583" s="20" t="str">
        <f t="shared" si="180"/>
        <v/>
      </c>
      <c r="K11583" s="21">
        <f>IF(I11583&lt;&gt;"",SUMIF(Table1[Codigo_servico],A11583,Table1[Subtotal_insumo]),"")</f>
        <v>25.521912441539165</v>
      </c>
      <c r="L11583" s="17" t="str">
        <f>IF(Table1[[#This Row],[Ordem_insumos]]&lt;&gt;0,VLOOKUP(Table1[[#This Row],[Codigo_servico]],Preencher_Orcamento!$B:$D,3,FALSE)*Table1[[#This Row],[Qtde_insumo]],"")</f>
        <v/>
      </c>
      <c r="M11583" s="17" t="str">
        <f>IF(Table1[[#This Row],[Ordem_insumos]]&lt;&gt;0,VLOOKUP(Table1[[#This Row],[Codigo_servico]],Preencher_Orcamento!$B:$D,3,FALSE)*Table1[[#This Row],[Subtotal_insumo]],"")</f>
        <v/>
      </c>
    </row>
    <row r="11584" spans="1:13" x14ac:dyDescent="0.25">
      <c r="A11584" s="6">
        <v>170512</v>
      </c>
      <c r="B11584" s="126">
        <v>1</v>
      </c>
      <c r="C11584" s="133"/>
      <c r="D11584" s="134">
        <v>30542</v>
      </c>
      <c r="E11584" s="7" t="s">
        <v>574</v>
      </c>
      <c r="F11584" s="8" t="s">
        <v>197</v>
      </c>
      <c r="G11584" s="16">
        <f>IFERROR(VLOOKUP(Table1[[#This Row],[Codigo_insumo]],BD_Insumos!$B:$E,4),"")</f>
        <v>6.2305000000000001</v>
      </c>
      <c r="H11584" s="140">
        <v>1.71</v>
      </c>
      <c r="I11584" s="9"/>
      <c r="J11584" s="22">
        <f t="shared" si="180"/>
        <v>10.654154999999999</v>
      </c>
      <c r="K11584" s="22" t="str">
        <f>IF(I11584&lt;&gt;"",SUMIF(Table1[Codigo_servico],A11584,Table1[Subtotal_insumo]),"")</f>
        <v/>
      </c>
      <c r="L11584" s="16">
        <f>IF(Table1[[#This Row],[Ordem_insumos]]&lt;&gt;0,VLOOKUP(Table1[[#This Row],[Codigo_servico]],Preencher_Orcamento!$B:$D,3,FALSE)*Table1[[#This Row],[Qtde_insumo]],"")</f>
        <v>0</v>
      </c>
      <c r="M11584" s="16">
        <f>IF(Table1[[#This Row],[Ordem_insumos]]&lt;&gt;0,VLOOKUP(Table1[[#This Row],[Codigo_servico]],Preencher_Orcamento!$B:$D,3,FALSE)*Table1[[#This Row],[Subtotal_insumo]],"")</f>
        <v>0</v>
      </c>
    </row>
    <row r="11585" spans="1:13" ht="39" x14ac:dyDescent="0.25">
      <c r="A11585" s="6">
        <v>170512</v>
      </c>
      <c r="B11585" s="126">
        <v>2</v>
      </c>
      <c r="C11585" s="133"/>
      <c r="D11585" s="134">
        <v>17040</v>
      </c>
      <c r="E11585" s="7" t="s">
        <v>375</v>
      </c>
      <c r="F11585" s="8" t="s">
        <v>457</v>
      </c>
      <c r="G11585" s="16">
        <f>IFERROR(VLOOKUP(Table1[[#This Row],[Codigo_insumo]],BD_Insumos!$B:$E,4),"")</f>
        <v>0.31169999999999998</v>
      </c>
      <c r="H11585" s="140">
        <v>2</v>
      </c>
      <c r="I11585" s="9"/>
      <c r="J11585" s="22">
        <f t="shared" si="180"/>
        <v>0.62339999999999995</v>
      </c>
      <c r="K11585" s="22" t="str">
        <f>IF(I11585&lt;&gt;"",SUMIF(Table1[Codigo_servico],A11585,Table1[Subtotal_insumo]),"")</f>
        <v/>
      </c>
      <c r="L11585" s="16">
        <f>IF(Table1[[#This Row],[Ordem_insumos]]&lt;&gt;0,VLOOKUP(Table1[[#This Row],[Codigo_servico]],Preencher_Orcamento!$B:$D,3,FALSE)*Table1[[#This Row],[Qtde_insumo]],"")</f>
        <v>0</v>
      </c>
      <c r="M11585" s="16">
        <f>IF(Table1[[#This Row],[Ordem_insumos]]&lt;&gt;0,VLOOKUP(Table1[[#This Row],[Codigo_servico]],Preencher_Orcamento!$B:$D,3,FALSE)*Table1[[#This Row],[Subtotal_insumo]],"")</f>
        <v>0</v>
      </c>
    </row>
    <row r="11586" spans="1:13" x14ac:dyDescent="0.25">
      <c r="A11586" s="6">
        <v>170512</v>
      </c>
      <c r="B11586" s="126">
        <v>3</v>
      </c>
      <c r="C11586" s="133"/>
      <c r="D11586" s="134">
        <v>2099</v>
      </c>
      <c r="E11586" s="7" t="s">
        <v>2205</v>
      </c>
      <c r="F11586" s="8" t="s">
        <v>2140</v>
      </c>
      <c r="G11586" s="18">
        <f>IFERROR(VLOOKUP(Table1[[#This Row],[Codigo_insumo]],BD_Insumos!$B:$E,4),"")</f>
        <v>12.627877718847255</v>
      </c>
      <c r="H11586" s="140">
        <v>0.5</v>
      </c>
      <c r="I11586" s="9"/>
      <c r="J11586" s="23">
        <f t="shared" ref="J11586:J11649" si="181">IF(I11586="",G11586*H11586,"")</f>
        <v>6.3139388594236276</v>
      </c>
      <c r="K11586" s="22" t="str">
        <f>IF(I11586&lt;&gt;"",SUMIF(Table1[Codigo_servico],A11586,Table1[Subtotal_insumo]),"")</f>
        <v/>
      </c>
      <c r="L11586" s="18">
        <f>IF(Table1[[#This Row],[Ordem_insumos]]&lt;&gt;0,VLOOKUP(Table1[[#This Row],[Codigo_servico]],Preencher_Orcamento!$B:$D,3,FALSE)*Table1[[#This Row],[Qtde_insumo]],"")</f>
        <v>0</v>
      </c>
      <c r="M11586" s="18">
        <f>IF(Table1[[#This Row],[Ordem_insumos]]&lt;&gt;0,VLOOKUP(Table1[[#This Row],[Codigo_servico]],Preencher_Orcamento!$B:$D,3,FALSE)*Table1[[#This Row],[Subtotal_insumo]],"")</f>
        <v>0</v>
      </c>
    </row>
    <row r="11587" spans="1:13" x14ac:dyDescent="0.25">
      <c r="A11587" s="6">
        <v>170512</v>
      </c>
      <c r="B11587" s="126">
        <v>4</v>
      </c>
      <c r="C11587" s="133"/>
      <c r="D11587" s="134">
        <v>2020</v>
      </c>
      <c r="E11587" s="7" t="s">
        <v>2188</v>
      </c>
      <c r="F11587" s="8" t="s">
        <v>2140</v>
      </c>
      <c r="G11587" s="18">
        <f>IFERROR(VLOOKUP(Table1[[#This Row],[Codigo_insumo]],BD_Insumos!$B:$E,4),"")</f>
        <v>15.860837164231068</v>
      </c>
      <c r="H11587" s="140">
        <v>0.5</v>
      </c>
      <c r="I11587" s="9"/>
      <c r="J11587" s="23">
        <f t="shared" si="181"/>
        <v>7.930418582115534</v>
      </c>
      <c r="K11587" s="22" t="str">
        <f>IF(I11587&lt;&gt;"",SUMIF(Table1[Codigo_servico],A11587,Table1[Subtotal_insumo]),"")</f>
        <v/>
      </c>
      <c r="L11587" s="18">
        <f>IF(Table1[[#This Row],[Ordem_insumos]]&lt;&gt;0,VLOOKUP(Table1[[#This Row],[Codigo_servico]],Preencher_Orcamento!$B:$D,3,FALSE)*Table1[[#This Row],[Qtde_insumo]],"")</f>
        <v>0</v>
      </c>
      <c r="M11587" s="18">
        <f>IF(Table1[[#This Row],[Ordem_insumos]]&lt;&gt;0,VLOOKUP(Table1[[#This Row],[Codigo_servico]],Preencher_Orcamento!$B:$D,3,FALSE)*Table1[[#This Row],[Subtotal_insumo]],"")</f>
        <v>0</v>
      </c>
    </row>
    <row r="11588" spans="1:13" x14ac:dyDescent="0.25">
      <c r="A11588" s="3">
        <v>170516</v>
      </c>
      <c r="B11588" s="125">
        <v>0</v>
      </c>
      <c r="C11588" s="131" t="s">
        <v>4514</v>
      </c>
      <c r="D11588" s="132"/>
      <c r="E11588" s="4"/>
      <c r="F11588" s="4"/>
      <c r="G11588" s="17" t="str">
        <f>IFERROR(VLOOKUP(Table1[[#This Row],[Codigo_insumo]],BD_Insumos!$B:$E,4),"")</f>
        <v/>
      </c>
      <c r="H11588" s="139"/>
      <c r="I11588" s="5" t="s">
        <v>5</v>
      </c>
      <c r="J11588" s="20" t="str">
        <f t="shared" si="181"/>
        <v/>
      </c>
      <c r="K11588" s="21">
        <f>IF(I11588&lt;&gt;"",SUMIF(Table1[Codigo_servico],A11588,Table1[Subtotal_insumo]),"")</f>
        <v>158.44476958991808</v>
      </c>
      <c r="L11588" s="17" t="str">
        <f>IF(Table1[[#This Row],[Ordem_insumos]]&lt;&gt;0,VLOOKUP(Table1[[#This Row],[Codigo_servico]],Preencher_Orcamento!$B:$D,3,FALSE)*Table1[[#This Row],[Qtde_insumo]],"")</f>
        <v/>
      </c>
      <c r="M11588" s="17" t="str">
        <f>IF(Table1[[#This Row],[Ordem_insumos]]&lt;&gt;0,VLOOKUP(Table1[[#This Row],[Codigo_servico]],Preencher_Orcamento!$B:$D,3,FALSE)*Table1[[#This Row],[Subtotal_insumo]],"")</f>
        <v/>
      </c>
    </row>
    <row r="11589" spans="1:13" ht="39" x14ac:dyDescent="0.25">
      <c r="A11589" s="6">
        <v>170516</v>
      </c>
      <c r="B11589" s="126">
        <v>1</v>
      </c>
      <c r="C11589" s="133"/>
      <c r="D11589" s="134">
        <v>37595</v>
      </c>
      <c r="E11589" s="7" t="s">
        <v>856</v>
      </c>
      <c r="F11589" s="8" t="s">
        <v>168</v>
      </c>
      <c r="G11589" s="16">
        <f>IFERROR(VLOOKUP(Table1[[#This Row],[Codigo_insumo]],BD_Insumos!$B:$E,4),"")</f>
        <v>18.2926</v>
      </c>
      <c r="H11589" s="140">
        <v>1.5</v>
      </c>
      <c r="I11589" s="9"/>
      <c r="J11589" s="22">
        <f t="shared" si="181"/>
        <v>27.4389</v>
      </c>
      <c r="K11589" s="22" t="str">
        <f>IF(I11589&lt;&gt;"",SUMIF(Table1[Codigo_servico],A11589,Table1[Subtotal_insumo]),"")</f>
        <v/>
      </c>
      <c r="L11589" s="16">
        <f>IF(Table1[[#This Row],[Ordem_insumos]]&lt;&gt;0,VLOOKUP(Table1[[#This Row],[Codigo_servico]],Preencher_Orcamento!$B:$D,3,FALSE)*Table1[[#This Row],[Qtde_insumo]],"")</f>
        <v>0</v>
      </c>
      <c r="M11589" s="16">
        <f>IF(Table1[[#This Row],[Ordem_insumos]]&lt;&gt;0,VLOOKUP(Table1[[#This Row],[Codigo_servico]],Preencher_Orcamento!$B:$D,3,FALSE)*Table1[[#This Row],[Subtotal_insumo]],"")</f>
        <v>0</v>
      </c>
    </row>
    <row r="11590" spans="1:13" x14ac:dyDescent="0.25">
      <c r="A11590" s="6">
        <v>170516</v>
      </c>
      <c r="B11590" s="126">
        <v>2</v>
      </c>
      <c r="C11590" s="133"/>
      <c r="D11590" s="134">
        <v>2076</v>
      </c>
      <c r="E11590" s="7" t="s">
        <v>2200</v>
      </c>
      <c r="F11590" s="8" t="s">
        <v>2140</v>
      </c>
      <c r="G11590" s="16">
        <f>IFERROR(VLOOKUP(Table1[[#This Row],[Codigo_insumo]],BD_Insumos!$B:$E,4),"")</f>
        <v>12.645924541907611</v>
      </c>
      <c r="H11590" s="140">
        <v>0.8</v>
      </c>
      <c r="I11590" s="9"/>
      <c r="J11590" s="22">
        <f t="shared" si="181"/>
        <v>10.116739633526089</v>
      </c>
      <c r="K11590" s="22" t="str">
        <f>IF(I11590&lt;&gt;"",SUMIF(Table1[Codigo_servico],A11590,Table1[Subtotal_insumo]),"")</f>
        <v/>
      </c>
      <c r="L11590" s="16">
        <f>IF(Table1[[#This Row],[Ordem_insumos]]&lt;&gt;0,VLOOKUP(Table1[[#This Row],[Codigo_servico]],Preencher_Orcamento!$B:$D,3,FALSE)*Table1[[#This Row],[Qtde_insumo]],"")</f>
        <v>0</v>
      </c>
      <c r="M11590" s="16">
        <f>IF(Table1[[#This Row],[Ordem_insumos]]&lt;&gt;0,VLOOKUP(Table1[[#This Row],[Codigo_servico]],Preencher_Orcamento!$B:$D,3,FALSE)*Table1[[#This Row],[Subtotal_insumo]],"")</f>
        <v>0</v>
      </c>
    </row>
    <row r="11591" spans="1:13" x14ac:dyDescent="0.25">
      <c r="A11591" s="6">
        <v>170516</v>
      </c>
      <c r="B11591" s="126">
        <v>3</v>
      </c>
      <c r="C11591" s="133"/>
      <c r="D11591" s="134">
        <v>17515</v>
      </c>
      <c r="E11591" s="7" t="s">
        <v>383</v>
      </c>
      <c r="F11591" s="8" t="s">
        <v>197</v>
      </c>
      <c r="G11591" s="16">
        <f>IFERROR(VLOOKUP(Table1[[#This Row],[Codigo_insumo]],BD_Insumos!$B:$E,4),"")</f>
        <v>5.5275999999999996</v>
      </c>
      <c r="H11591" s="140">
        <v>0.25</v>
      </c>
      <c r="I11591" s="9"/>
      <c r="J11591" s="22">
        <f t="shared" si="181"/>
        <v>1.3818999999999999</v>
      </c>
      <c r="K11591" s="22" t="str">
        <f>IF(I11591&lt;&gt;"",SUMIF(Table1[Codigo_servico],A11591,Table1[Subtotal_insumo]),"")</f>
        <v/>
      </c>
      <c r="L11591" s="16">
        <f>IF(Table1[[#This Row],[Ordem_insumos]]&lt;&gt;0,VLOOKUP(Table1[[#This Row],[Codigo_servico]],Preencher_Orcamento!$B:$D,3,FALSE)*Table1[[#This Row],[Qtde_insumo]],"")</f>
        <v>0</v>
      </c>
      <c r="M11591" s="16">
        <f>IF(Table1[[#This Row],[Ordem_insumos]]&lt;&gt;0,VLOOKUP(Table1[[#This Row],[Codigo_servico]],Preencher_Orcamento!$B:$D,3,FALSE)*Table1[[#This Row],[Subtotal_insumo]],"")</f>
        <v>0</v>
      </c>
    </row>
    <row r="11592" spans="1:13" x14ac:dyDescent="0.25">
      <c r="A11592" s="6">
        <v>170516</v>
      </c>
      <c r="B11592" s="126">
        <v>4</v>
      </c>
      <c r="C11592" s="133"/>
      <c r="D11592" s="134">
        <v>37540</v>
      </c>
      <c r="E11592" s="7" t="s">
        <v>838</v>
      </c>
      <c r="F11592" s="8" t="s">
        <v>457</v>
      </c>
      <c r="G11592" s="18">
        <f>IFERROR(VLOOKUP(Table1[[#This Row],[Codigo_insumo]],BD_Insumos!$B:$E,4),"")</f>
        <v>0.39579999999999999</v>
      </c>
      <c r="H11592" s="140">
        <v>1.8</v>
      </c>
      <c r="I11592" s="9"/>
      <c r="J11592" s="23">
        <f t="shared" si="181"/>
        <v>0.71243999999999996</v>
      </c>
      <c r="K11592" s="22" t="str">
        <f>IF(I11592&lt;&gt;"",SUMIF(Table1[Codigo_servico],A11592,Table1[Subtotal_insumo]),"")</f>
        <v/>
      </c>
      <c r="L11592" s="18">
        <f>IF(Table1[[#This Row],[Ordem_insumos]]&lt;&gt;0,VLOOKUP(Table1[[#This Row],[Codigo_servico]],Preencher_Orcamento!$B:$D,3,FALSE)*Table1[[#This Row],[Qtde_insumo]],"")</f>
        <v>0</v>
      </c>
      <c r="M11592" s="18">
        <f>IF(Table1[[#This Row],[Ordem_insumos]]&lt;&gt;0,VLOOKUP(Table1[[#This Row],[Codigo_servico]],Preencher_Orcamento!$B:$D,3,FALSE)*Table1[[#This Row],[Subtotal_insumo]],"")</f>
        <v>0</v>
      </c>
    </row>
    <row r="11593" spans="1:13" x14ac:dyDescent="0.25">
      <c r="A11593" s="6">
        <v>170516</v>
      </c>
      <c r="B11593" s="126">
        <v>5</v>
      </c>
      <c r="C11593" s="133"/>
      <c r="D11593" s="134">
        <v>2013</v>
      </c>
      <c r="E11593" s="7" t="s">
        <v>2184</v>
      </c>
      <c r="F11593" s="8" t="s">
        <v>2140</v>
      </c>
      <c r="G11593" s="18">
        <f>IFERROR(VLOOKUP(Table1[[#This Row],[Codigo_insumo]],BD_Insumos!$B:$E,4),"")</f>
        <v>15.756939025755017</v>
      </c>
      <c r="H11593" s="140">
        <v>4</v>
      </c>
      <c r="I11593" s="9"/>
      <c r="J11593" s="23">
        <f t="shared" si="181"/>
        <v>63.027756103020067</v>
      </c>
      <c r="K11593" s="22" t="str">
        <f>IF(I11593&lt;&gt;"",SUMIF(Table1[Codigo_servico],A11593,Table1[Subtotal_insumo]),"")</f>
        <v/>
      </c>
      <c r="L11593" s="18">
        <f>IF(Table1[[#This Row],[Ordem_insumos]]&lt;&gt;0,VLOOKUP(Table1[[#This Row],[Codigo_servico]],Preencher_Orcamento!$B:$D,3,FALSE)*Table1[[#This Row],[Qtde_insumo]],"")</f>
        <v>0</v>
      </c>
      <c r="M11593" s="18">
        <f>IF(Table1[[#This Row],[Ordem_insumos]]&lt;&gt;0,VLOOKUP(Table1[[#This Row],[Codigo_servico]],Preencher_Orcamento!$B:$D,3,FALSE)*Table1[[#This Row],[Subtotal_insumo]],"")</f>
        <v>0</v>
      </c>
    </row>
    <row r="11594" spans="1:13" x14ac:dyDescent="0.25">
      <c r="A11594" s="6">
        <v>170516</v>
      </c>
      <c r="B11594" s="126">
        <v>6</v>
      </c>
      <c r="C11594" s="133"/>
      <c r="D11594" s="134">
        <v>2075</v>
      </c>
      <c r="E11594" s="7" t="s">
        <v>2199</v>
      </c>
      <c r="F11594" s="8" t="s">
        <v>2140</v>
      </c>
      <c r="G11594" s="18">
        <f>IFERROR(VLOOKUP(Table1[[#This Row],[Codigo_insumo]],BD_Insumos!$B:$E,4),"")</f>
        <v>15.599673853371913</v>
      </c>
      <c r="H11594" s="140">
        <v>1</v>
      </c>
      <c r="I11594" s="9"/>
      <c r="J11594" s="23">
        <f t="shared" si="181"/>
        <v>15.599673853371913</v>
      </c>
      <c r="K11594" s="22" t="str">
        <f>IF(I11594&lt;&gt;"",SUMIF(Table1[Codigo_servico],A11594,Table1[Subtotal_insumo]),"")</f>
        <v/>
      </c>
      <c r="L11594" s="18">
        <f>IF(Table1[[#This Row],[Ordem_insumos]]&lt;&gt;0,VLOOKUP(Table1[[#This Row],[Codigo_servico]],Preencher_Orcamento!$B:$D,3,FALSE)*Table1[[#This Row],[Qtde_insumo]],"")</f>
        <v>0</v>
      </c>
      <c r="M11594" s="18">
        <f>IF(Table1[[#This Row],[Ordem_insumos]]&lt;&gt;0,VLOOKUP(Table1[[#This Row],[Codigo_servico]],Preencher_Orcamento!$B:$D,3,FALSE)*Table1[[#This Row],[Subtotal_insumo]],"")</f>
        <v>0</v>
      </c>
    </row>
    <row r="11595" spans="1:13" ht="26.25" x14ac:dyDescent="0.25">
      <c r="A11595" s="6">
        <v>170516</v>
      </c>
      <c r="B11595" s="126">
        <v>7</v>
      </c>
      <c r="C11595" s="133"/>
      <c r="D11595" s="134">
        <v>15520</v>
      </c>
      <c r="E11595" s="7" t="s">
        <v>328</v>
      </c>
      <c r="F11595" s="8" t="s">
        <v>5</v>
      </c>
      <c r="G11595" s="18">
        <f>IFERROR(VLOOKUP(Table1[[#This Row],[Codigo_insumo]],BD_Insumos!$B:$E,4),"")</f>
        <v>4.1840999999999999</v>
      </c>
      <c r="H11595" s="140">
        <v>9.6</v>
      </c>
      <c r="I11595" s="9"/>
      <c r="J11595" s="23">
        <f t="shared" si="181"/>
        <v>40.167359999999995</v>
      </c>
      <c r="K11595" s="22" t="str">
        <f>IF(I11595&lt;&gt;"",SUMIF(Table1[Codigo_servico],A11595,Table1[Subtotal_insumo]),"")</f>
        <v/>
      </c>
      <c r="L11595" s="18">
        <f>IF(Table1[[#This Row],[Ordem_insumos]]&lt;&gt;0,VLOOKUP(Table1[[#This Row],[Codigo_servico]],Preencher_Orcamento!$B:$D,3,FALSE)*Table1[[#This Row],[Qtde_insumo]],"")</f>
        <v>0</v>
      </c>
      <c r="M11595" s="18">
        <f>IF(Table1[[#This Row],[Ordem_insumos]]&lt;&gt;0,VLOOKUP(Table1[[#This Row],[Codigo_servico]],Preencher_Orcamento!$B:$D,3,FALSE)*Table1[[#This Row],[Subtotal_insumo]],"")</f>
        <v>0</v>
      </c>
    </row>
    <row r="11596" spans="1:13" x14ac:dyDescent="0.25">
      <c r="A11596" s="3">
        <v>170517</v>
      </c>
      <c r="B11596" s="125">
        <v>0</v>
      </c>
      <c r="C11596" s="131" t="s">
        <v>4515</v>
      </c>
      <c r="D11596" s="132"/>
      <c r="E11596" s="4"/>
      <c r="F11596" s="4"/>
      <c r="G11596" s="17" t="str">
        <f>IFERROR(VLOOKUP(Table1[[#This Row],[Codigo_insumo]],BD_Insumos!$B:$E,4),"")</f>
        <v/>
      </c>
      <c r="H11596" s="139"/>
      <c r="I11596" s="5" t="s">
        <v>5</v>
      </c>
      <c r="J11596" s="20" t="str">
        <f t="shared" si="181"/>
        <v/>
      </c>
      <c r="K11596" s="21">
        <f>IF(I11596&lt;&gt;"",SUMIF(Table1[Codigo_servico],A11596,Table1[Subtotal_insumo]),"")</f>
        <v>117.80727056416305</v>
      </c>
      <c r="L11596" s="17" t="str">
        <f>IF(Table1[[#This Row],[Ordem_insumos]]&lt;&gt;0,VLOOKUP(Table1[[#This Row],[Codigo_servico]],Preencher_Orcamento!$B:$D,3,FALSE)*Table1[[#This Row],[Qtde_insumo]],"")</f>
        <v/>
      </c>
      <c r="M11596" s="17" t="str">
        <f>IF(Table1[[#This Row],[Ordem_insumos]]&lt;&gt;0,VLOOKUP(Table1[[#This Row],[Codigo_servico]],Preencher_Orcamento!$B:$D,3,FALSE)*Table1[[#This Row],[Subtotal_insumo]],"")</f>
        <v/>
      </c>
    </row>
    <row r="11597" spans="1:13" ht="26.25" x14ac:dyDescent="0.25">
      <c r="A11597" s="6">
        <v>170517</v>
      </c>
      <c r="B11597" s="126">
        <v>1</v>
      </c>
      <c r="C11597" s="133"/>
      <c r="D11597" s="134">
        <v>15520</v>
      </c>
      <c r="E11597" s="7" t="s">
        <v>328</v>
      </c>
      <c r="F11597" s="8" t="s">
        <v>5</v>
      </c>
      <c r="G11597" s="16">
        <f>IFERROR(VLOOKUP(Table1[[#This Row],[Codigo_insumo]],BD_Insumos!$B:$E,4),"")</f>
        <v>4.1840999999999999</v>
      </c>
      <c r="H11597" s="140">
        <v>6</v>
      </c>
      <c r="I11597" s="9"/>
      <c r="J11597" s="22">
        <f t="shared" si="181"/>
        <v>25.104599999999998</v>
      </c>
      <c r="K11597" s="22" t="str">
        <f>IF(I11597&lt;&gt;"",SUMIF(Table1[Codigo_servico],A11597,Table1[Subtotal_insumo]),"")</f>
        <v/>
      </c>
      <c r="L11597" s="16">
        <f>IF(Table1[[#This Row],[Ordem_insumos]]&lt;&gt;0,VLOOKUP(Table1[[#This Row],[Codigo_servico]],Preencher_Orcamento!$B:$D,3,FALSE)*Table1[[#This Row],[Qtde_insumo]],"")</f>
        <v>0</v>
      </c>
      <c r="M11597" s="16">
        <f>IF(Table1[[#This Row],[Ordem_insumos]]&lt;&gt;0,VLOOKUP(Table1[[#This Row],[Codigo_servico]],Preencher_Orcamento!$B:$D,3,FALSE)*Table1[[#This Row],[Subtotal_insumo]],"")</f>
        <v>0</v>
      </c>
    </row>
    <row r="11598" spans="1:13" x14ac:dyDescent="0.25">
      <c r="A11598" s="6">
        <v>170517</v>
      </c>
      <c r="B11598" s="126">
        <v>2</v>
      </c>
      <c r="C11598" s="133"/>
      <c r="D11598" s="134">
        <v>2075</v>
      </c>
      <c r="E11598" s="7" t="s">
        <v>2199</v>
      </c>
      <c r="F11598" s="8" t="s">
        <v>2140</v>
      </c>
      <c r="G11598" s="16">
        <f>IFERROR(VLOOKUP(Table1[[#This Row],[Codigo_insumo]],BD_Insumos!$B:$E,4),"")</f>
        <v>15.599673853371913</v>
      </c>
      <c r="H11598" s="140">
        <v>1</v>
      </c>
      <c r="I11598" s="9"/>
      <c r="J11598" s="22">
        <f t="shared" si="181"/>
        <v>15.599673853371913</v>
      </c>
      <c r="K11598" s="22" t="str">
        <f>IF(I11598&lt;&gt;"",SUMIF(Table1[Codigo_servico],A11598,Table1[Subtotal_insumo]),"")</f>
        <v/>
      </c>
      <c r="L11598" s="16">
        <f>IF(Table1[[#This Row],[Ordem_insumos]]&lt;&gt;0,VLOOKUP(Table1[[#This Row],[Codigo_servico]],Preencher_Orcamento!$B:$D,3,FALSE)*Table1[[#This Row],[Qtde_insumo]],"")</f>
        <v>0</v>
      </c>
      <c r="M11598" s="16">
        <f>IF(Table1[[#This Row],[Ordem_insumos]]&lt;&gt;0,VLOOKUP(Table1[[#This Row],[Codigo_servico]],Preencher_Orcamento!$B:$D,3,FALSE)*Table1[[#This Row],[Subtotal_insumo]],"")</f>
        <v>0</v>
      </c>
    </row>
    <row r="11599" spans="1:13" ht="39" x14ac:dyDescent="0.25">
      <c r="A11599" s="6">
        <v>170517</v>
      </c>
      <c r="B11599" s="126">
        <v>3</v>
      </c>
      <c r="C11599" s="133"/>
      <c r="D11599" s="134">
        <v>37595</v>
      </c>
      <c r="E11599" s="7" t="s">
        <v>856</v>
      </c>
      <c r="F11599" s="8" t="s">
        <v>168</v>
      </c>
      <c r="G11599" s="16">
        <f>IFERROR(VLOOKUP(Table1[[#This Row],[Codigo_insumo]],BD_Insumos!$B:$E,4),"")</f>
        <v>18.2926</v>
      </c>
      <c r="H11599" s="140">
        <v>1</v>
      </c>
      <c r="I11599" s="9"/>
      <c r="J11599" s="22">
        <f t="shared" si="181"/>
        <v>18.2926</v>
      </c>
      <c r="K11599" s="22" t="str">
        <f>IF(I11599&lt;&gt;"",SUMIF(Table1[Codigo_servico],A11599,Table1[Subtotal_insumo]),"")</f>
        <v/>
      </c>
      <c r="L11599" s="16">
        <f>IF(Table1[[#This Row],[Ordem_insumos]]&lt;&gt;0,VLOOKUP(Table1[[#This Row],[Codigo_servico]],Preencher_Orcamento!$B:$D,3,FALSE)*Table1[[#This Row],[Qtde_insumo]],"")</f>
        <v>0</v>
      </c>
      <c r="M11599" s="16">
        <f>IF(Table1[[#This Row],[Ordem_insumos]]&lt;&gt;0,VLOOKUP(Table1[[#This Row],[Codigo_servico]],Preencher_Orcamento!$B:$D,3,FALSE)*Table1[[#This Row],[Subtotal_insumo]],"")</f>
        <v>0</v>
      </c>
    </row>
    <row r="11600" spans="1:13" x14ac:dyDescent="0.25">
      <c r="A11600" s="6">
        <v>170517</v>
      </c>
      <c r="B11600" s="126">
        <v>4</v>
      </c>
      <c r="C11600" s="133"/>
      <c r="D11600" s="134">
        <v>17515</v>
      </c>
      <c r="E11600" s="7" t="s">
        <v>383</v>
      </c>
      <c r="F11600" s="8" t="s">
        <v>197</v>
      </c>
      <c r="G11600" s="18">
        <f>IFERROR(VLOOKUP(Table1[[#This Row],[Codigo_insumo]],BD_Insumos!$B:$E,4),"")</f>
        <v>5.5275999999999996</v>
      </c>
      <c r="H11600" s="140">
        <v>0.15</v>
      </c>
      <c r="I11600" s="9"/>
      <c r="J11600" s="23">
        <f t="shared" si="181"/>
        <v>0.82913999999999988</v>
      </c>
      <c r="K11600" s="22" t="str">
        <f>IF(I11600&lt;&gt;"",SUMIF(Table1[Codigo_servico],A11600,Table1[Subtotal_insumo]),"")</f>
        <v/>
      </c>
      <c r="L11600" s="18">
        <f>IF(Table1[[#This Row],[Ordem_insumos]]&lt;&gt;0,VLOOKUP(Table1[[#This Row],[Codigo_servico]],Preencher_Orcamento!$B:$D,3,FALSE)*Table1[[#This Row],[Qtde_insumo]],"")</f>
        <v>0</v>
      </c>
      <c r="M11600" s="18">
        <f>IF(Table1[[#This Row],[Ordem_insumos]]&lt;&gt;0,VLOOKUP(Table1[[#This Row],[Codigo_servico]],Preencher_Orcamento!$B:$D,3,FALSE)*Table1[[#This Row],[Subtotal_insumo]],"")</f>
        <v>0</v>
      </c>
    </row>
    <row r="11601" spans="1:13" x14ac:dyDescent="0.25">
      <c r="A11601" s="6">
        <v>170517</v>
      </c>
      <c r="B11601" s="126">
        <v>5</v>
      </c>
      <c r="C11601" s="133"/>
      <c r="D11601" s="134">
        <v>2076</v>
      </c>
      <c r="E11601" s="7" t="s">
        <v>2200</v>
      </c>
      <c r="F11601" s="8" t="s">
        <v>2140</v>
      </c>
      <c r="G11601" s="18">
        <f>IFERROR(VLOOKUP(Table1[[#This Row],[Codigo_insumo]],BD_Insumos!$B:$E,4),"")</f>
        <v>12.645924541907611</v>
      </c>
      <c r="H11601" s="140">
        <v>0.8</v>
      </c>
      <c r="I11601" s="9"/>
      <c r="J11601" s="23">
        <f t="shared" si="181"/>
        <v>10.116739633526089</v>
      </c>
      <c r="K11601" s="22" t="str">
        <f>IF(I11601&lt;&gt;"",SUMIF(Table1[Codigo_servico],A11601,Table1[Subtotal_insumo]),"")</f>
        <v/>
      </c>
      <c r="L11601" s="18">
        <f>IF(Table1[[#This Row],[Ordem_insumos]]&lt;&gt;0,VLOOKUP(Table1[[#This Row],[Codigo_servico]],Preencher_Orcamento!$B:$D,3,FALSE)*Table1[[#This Row],[Qtde_insumo]],"")</f>
        <v>0</v>
      </c>
      <c r="M11601" s="18">
        <f>IF(Table1[[#This Row],[Ordem_insumos]]&lt;&gt;0,VLOOKUP(Table1[[#This Row],[Codigo_servico]],Preencher_Orcamento!$B:$D,3,FALSE)*Table1[[#This Row],[Subtotal_insumo]],"")</f>
        <v>0</v>
      </c>
    </row>
    <row r="11602" spans="1:13" x14ac:dyDescent="0.25">
      <c r="A11602" s="6">
        <v>170517</v>
      </c>
      <c r="B11602" s="126">
        <v>6</v>
      </c>
      <c r="C11602" s="133"/>
      <c r="D11602" s="134">
        <v>2013</v>
      </c>
      <c r="E11602" s="7" t="s">
        <v>2184</v>
      </c>
      <c r="F11602" s="8" t="s">
        <v>2140</v>
      </c>
      <c r="G11602" s="18">
        <f>IFERROR(VLOOKUP(Table1[[#This Row],[Codigo_insumo]],BD_Insumos!$B:$E,4),"")</f>
        <v>15.756939025755017</v>
      </c>
      <c r="H11602" s="140">
        <v>3</v>
      </c>
      <c r="I11602" s="9"/>
      <c r="J11602" s="23">
        <f t="shared" si="181"/>
        <v>47.27081707726505</v>
      </c>
      <c r="K11602" s="22" t="str">
        <f>IF(I11602&lt;&gt;"",SUMIF(Table1[Codigo_servico],A11602,Table1[Subtotal_insumo]),"")</f>
        <v/>
      </c>
      <c r="L11602" s="18">
        <f>IF(Table1[[#This Row],[Ordem_insumos]]&lt;&gt;0,VLOOKUP(Table1[[#This Row],[Codigo_servico]],Preencher_Orcamento!$B:$D,3,FALSE)*Table1[[#This Row],[Qtde_insumo]],"")</f>
        <v>0</v>
      </c>
      <c r="M11602" s="18">
        <f>IF(Table1[[#This Row],[Ordem_insumos]]&lt;&gt;0,VLOOKUP(Table1[[#This Row],[Codigo_servico]],Preencher_Orcamento!$B:$D,3,FALSE)*Table1[[#This Row],[Subtotal_insumo]],"")</f>
        <v>0</v>
      </c>
    </row>
    <row r="11603" spans="1:13" x14ac:dyDescent="0.25">
      <c r="A11603" s="6">
        <v>170517</v>
      </c>
      <c r="B11603" s="126">
        <v>7</v>
      </c>
      <c r="C11603" s="133"/>
      <c r="D11603" s="134">
        <v>37540</v>
      </c>
      <c r="E11603" s="7" t="s">
        <v>838</v>
      </c>
      <c r="F11603" s="8" t="s">
        <v>457</v>
      </c>
      <c r="G11603" s="18">
        <f>IFERROR(VLOOKUP(Table1[[#This Row],[Codigo_insumo]],BD_Insumos!$B:$E,4),"")</f>
        <v>0.39579999999999999</v>
      </c>
      <c r="H11603" s="140">
        <v>1.5</v>
      </c>
      <c r="I11603" s="9"/>
      <c r="J11603" s="23">
        <f t="shared" si="181"/>
        <v>0.59370000000000001</v>
      </c>
      <c r="K11603" s="22" t="str">
        <f>IF(I11603&lt;&gt;"",SUMIF(Table1[Codigo_servico],A11603,Table1[Subtotal_insumo]),"")</f>
        <v/>
      </c>
      <c r="L11603" s="18">
        <f>IF(Table1[[#This Row],[Ordem_insumos]]&lt;&gt;0,VLOOKUP(Table1[[#This Row],[Codigo_servico]],Preencher_Orcamento!$B:$D,3,FALSE)*Table1[[#This Row],[Qtde_insumo]],"")</f>
        <v>0</v>
      </c>
      <c r="M11603" s="18">
        <f>IF(Table1[[#This Row],[Ordem_insumos]]&lt;&gt;0,VLOOKUP(Table1[[#This Row],[Codigo_servico]],Preencher_Orcamento!$B:$D,3,FALSE)*Table1[[#This Row],[Subtotal_insumo]],"")</f>
        <v>0</v>
      </c>
    </row>
    <row r="11604" spans="1:13" x14ac:dyDescent="0.25">
      <c r="A11604" s="3">
        <v>170519</v>
      </c>
      <c r="B11604" s="125">
        <v>0</v>
      </c>
      <c r="C11604" s="131" t="s">
        <v>4516</v>
      </c>
      <c r="D11604" s="132"/>
      <c r="E11604" s="4"/>
      <c r="F11604" s="4"/>
      <c r="G11604" s="17" t="str">
        <f>IFERROR(VLOOKUP(Table1[[#This Row],[Codigo_insumo]],BD_Insumos!$B:$E,4),"")</f>
        <v/>
      </c>
      <c r="H11604" s="139"/>
      <c r="I11604" s="5" t="s">
        <v>457</v>
      </c>
      <c r="J11604" s="20" t="str">
        <f t="shared" si="181"/>
        <v/>
      </c>
      <c r="K11604" s="21">
        <f>IF(I11604&lt;&gt;"",SUMIF(Table1[Codigo_servico],A11604,Table1[Subtotal_insumo]),"")</f>
        <v>332.18231488307828</v>
      </c>
      <c r="L11604" s="17" t="str">
        <f>IF(Table1[[#This Row],[Ordem_insumos]]&lt;&gt;0,VLOOKUP(Table1[[#This Row],[Codigo_servico]],Preencher_Orcamento!$B:$D,3,FALSE)*Table1[[#This Row],[Qtde_insumo]],"")</f>
        <v/>
      </c>
      <c r="M11604" s="17" t="str">
        <f>IF(Table1[[#This Row],[Ordem_insumos]]&lt;&gt;0,VLOOKUP(Table1[[#This Row],[Codigo_servico]],Preencher_Orcamento!$B:$D,3,FALSE)*Table1[[#This Row],[Subtotal_insumo]],"")</f>
        <v/>
      </c>
    </row>
    <row r="11605" spans="1:13" ht="26.25" x14ac:dyDescent="0.25">
      <c r="A11605" s="6">
        <v>170519</v>
      </c>
      <c r="B11605" s="126">
        <v>1</v>
      </c>
      <c r="C11605" s="133"/>
      <c r="D11605" s="134">
        <v>76715</v>
      </c>
      <c r="E11605" s="7" t="s">
        <v>1912</v>
      </c>
      <c r="F11605" s="8" t="s">
        <v>457</v>
      </c>
      <c r="G11605" s="16">
        <f>IFERROR(VLOOKUP(Table1[[#This Row],[Codigo_insumo]],BD_Insumos!$B:$E,4),"")</f>
        <v>302.334</v>
      </c>
      <c r="H11605" s="140">
        <v>1</v>
      </c>
      <c r="I11605" s="9"/>
      <c r="J11605" s="22">
        <f t="shared" si="181"/>
        <v>302.334</v>
      </c>
      <c r="K11605" s="22" t="str">
        <f>IF(I11605&lt;&gt;"",SUMIF(Table1[Codigo_servico],A11605,Table1[Subtotal_insumo]),"")</f>
        <v/>
      </c>
      <c r="L11605" s="16">
        <f>IF(Table1[[#This Row],[Ordem_insumos]]&lt;&gt;0,VLOOKUP(Table1[[#This Row],[Codigo_servico]],Preencher_Orcamento!$B:$D,3,FALSE)*Table1[[#This Row],[Qtde_insumo]],"")</f>
        <v>0</v>
      </c>
      <c r="M11605" s="16">
        <f>IF(Table1[[#This Row],[Ordem_insumos]]&lt;&gt;0,VLOOKUP(Table1[[#This Row],[Codigo_servico]],Preencher_Orcamento!$B:$D,3,FALSE)*Table1[[#This Row],[Subtotal_insumo]],"")</f>
        <v>0</v>
      </c>
    </row>
    <row r="11606" spans="1:13" x14ac:dyDescent="0.25">
      <c r="A11606" s="6">
        <v>170519</v>
      </c>
      <c r="B11606" s="126">
        <v>2</v>
      </c>
      <c r="C11606" s="133"/>
      <c r="D11606" s="134">
        <v>2020</v>
      </c>
      <c r="E11606" s="7" t="s">
        <v>2188</v>
      </c>
      <c r="F11606" s="8" t="s">
        <v>2140</v>
      </c>
      <c r="G11606" s="16">
        <f>IFERROR(VLOOKUP(Table1[[#This Row],[Codigo_insumo]],BD_Insumos!$B:$E,4),"")</f>
        <v>15.860837164231068</v>
      </c>
      <c r="H11606" s="140">
        <v>1</v>
      </c>
      <c r="I11606" s="9"/>
      <c r="J11606" s="22">
        <f t="shared" si="181"/>
        <v>15.860837164231068</v>
      </c>
      <c r="K11606" s="22" t="str">
        <f>IF(I11606&lt;&gt;"",SUMIF(Table1[Codigo_servico],A11606,Table1[Subtotal_insumo]),"")</f>
        <v/>
      </c>
      <c r="L11606" s="16">
        <f>IF(Table1[[#This Row],[Ordem_insumos]]&lt;&gt;0,VLOOKUP(Table1[[#This Row],[Codigo_servico]],Preencher_Orcamento!$B:$D,3,FALSE)*Table1[[#This Row],[Qtde_insumo]],"")</f>
        <v>0</v>
      </c>
      <c r="M11606" s="16">
        <f>IF(Table1[[#This Row],[Ordem_insumos]]&lt;&gt;0,VLOOKUP(Table1[[#This Row],[Codigo_servico]],Preencher_Orcamento!$B:$D,3,FALSE)*Table1[[#This Row],[Subtotal_insumo]],"")</f>
        <v>0</v>
      </c>
    </row>
    <row r="11607" spans="1:13" x14ac:dyDescent="0.25">
      <c r="A11607" s="6">
        <v>170519</v>
      </c>
      <c r="B11607" s="126">
        <v>3</v>
      </c>
      <c r="C11607" s="133"/>
      <c r="D11607" s="134">
        <v>2099</v>
      </c>
      <c r="E11607" s="7" t="s">
        <v>2205</v>
      </c>
      <c r="F11607" s="8" t="s">
        <v>2140</v>
      </c>
      <c r="G11607" s="18">
        <f>IFERROR(VLOOKUP(Table1[[#This Row],[Codigo_insumo]],BD_Insumos!$B:$E,4),"")</f>
        <v>12.627877718847255</v>
      </c>
      <c r="H11607" s="140">
        <v>1</v>
      </c>
      <c r="I11607" s="9"/>
      <c r="J11607" s="23">
        <f t="shared" si="181"/>
        <v>12.627877718847255</v>
      </c>
      <c r="K11607" s="22" t="str">
        <f>IF(I11607&lt;&gt;"",SUMIF(Table1[Codigo_servico],A11607,Table1[Subtotal_insumo]),"")</f>
        <v/>
      </c>
      <c r="L11607" s="18">
        <f>IF(Table1[[#This Row],[Ordem_insumos]]&lt;&gt;0,VLOOKUP(Table1[[#This Row],[Codigo_servico]],Preencher_Orcamento!$B:$D,3,FALSE)*Table1[[#This Row],[Qtde_insumo]],"")</f>
        <v>0</v>
      </c>
      <c r="M11607" s="18">
        <f>IF(Table1[[#This Row],[Ordem_insumos]]&lt;&gt;0,VLOOKUP(Table1[[#This Row],[Codigo_servico]],Preencher_Orcamento!$B:$D,3,FALSE)*Table1[[#This Row],[Subtotal_insumo]],"")</f>
        <v>0</v>
      </c>
    </row>
    <row r="11608" spans="1:13" ht="26.25" x14ac:dyDescent="0.25">
      <c r="A11608" s="6">
        <v>170519</v>
      </c>
      <c r="B11608" s="126">
        <v>4</v>
      </c>
      <c r="C11608" s="133"/>
      <c r="D11608" s="134">
        <v>17039</v>
      </c>
      <c r="E11608" s="7" t="s">
        <v>374</v>
      </c>
      <c r="F11608" s="8" t="s">
        <v>457</v>
      </c>
      <c r="G11608" s="18">
        <f>IFERROR(VLOOKUP(Table1[[#This Row],[Codigo_insumo]],BD_Insumos!$B:$E,4),"")</f>
        <v>0.2266</v>
      </c>
      <c r="H11608" s="140">
        <v>6</v>
      </c>
      <c r="I11608" s="9"/>
      <c r="J11608" s="23">
        <f t="shared" si="181"/>
        <v>1.3595999999999999</v>
      </c>
      <c r="K11608" s="22" t="str">
        <f>IF(I11608&lt;&gt;"",SUMIF(Table1[Codigo_servico],A11608,Table1[Subtotal_insumo]),"")</f>
        <v/>
      </c>
      <c r="L11608" s="18">
        <f>IF(Table1[[#This Row],[Ordem_insumos]]&lt;&gt;0,VLOOKUP(Table1[[#This Row],[Codigo_servico]],Preencher_Orcamento!$B:$D,3,FALSE)*Table1[[#This Row],[Qtde_insumo]],"")</f>
        <v>0</v>
      </c>
      <c r="M11608" s="18">
        <f>IF(Table1[[#This Row],[Ordem_insumos]]&lt;&gt;0,VLOOKUP(Table1[[#This Row],[Codigo_servico]],Preencher_Orcamento!$B:$D,3,FALSE)*Table1[[#This Row],[Subtotal_insumo]],"")</f>
        <v>0</v>
      </c>
    </row>
    <row r="11609" spans="1:13" x14ac:dyDescent="0.25">
      <c r="A11609" s="3">
        <v>170520</v>
      </c>
      <c r="B11609" s="125">
        <v>0</v>
      </c>
      <c r="C11609" s="131" t="s">
        <v>4517</v>
      </c>
      <c r="D11609" s="132"/>
      <c r="E11609" s="4"/>
      <c r="F11609" s="4"/>
      <c r="G11609" s="17" t="str">
        <f>IFERROR(VLOOKUP(Table1[[#This Row],[Codigo_insumo]],BD_Insumos!$B:$E,4),"")</f>
        <v/>
      </c>
      <c r="H11609" s="139"/>
      <c r="I11609" s="5" t="s">
        <v>457</v>
      </c>
      <c r="J11609" s="20" t="str">
        <f t="shared" si="181"/>
        <v/>
      </c>
      <c r="K11609" s="21">
        <f>IF(I11609&lt;&gt;"",SUMIF(Table1[Codigo_servico],A11609,Table1[Subtotal_insumo]),"")</f>
        <v>131.04511488307833</v>
      </c>
      <c r="L11609" s="17" t="str">
        <f>IF(Table1[[#This Row],[Ordem_insumos]]&lt;&gt;0,VLOOKUP(Table1[[#This Row],[Codigo_servico]],Preencher_Orcamento!$B:$D,3,FALSE)*Table1[[#This Row],[Qtde_insumo]],"")</f>
        <v/>
      </c>
      <c r="M11609" s="17" t="str">
        <f>IF(Table1[[#This Row],[Ordem_insumos]]&lt;&gt;0,VLOOKUP(Table1[[#This Row],[Codigo_servico]],Preencher_Orcamento!$B:$D,3,FALSE)*Table1[[#This Row],[Subtotal_insumo]],"")</f>
        <v/>
      </c>
    </row>
    <row r="11610" spans="1:13" x14ac:dyDescent="0.25">
      <c r="A11610" s="6">
        <v>170520</v>
      </c>
      <c r="B11610" s="126">
        <v>1</v>
      </c>
      <c r="C11610" s="133"/>
      <c r="D11610" s="134">
        <v>2020</v>
      </c>
      <c r="E11610" s="7" t="s">
        <v>2188</v>
      </c>
      <c r="F11610" s="8" t="s">
        <v>2140</v>
      </c>
      <c r="G11610" s="16">
        <f>IFERROR(VLOOKUP(Table1[[#This Row],[Codigo_insumo]],BD_Insumos!$B:$E,4),"")</f>
        <v>15.860837164231068</v>
      </c>
      <c r="H11610" s="140">
        <v>1</v>
      </c>
      <c r="I11610" s="9"/>
      <c r="J11610" s="22">
        <f t="shared" si="181"/>
        <v>15.860837164231068</v>
      </c>
      <c r="K11610" s="22" t="str">
        <f>IF(I11610&lt;&gt;"",SUMIF(Table1[Codigo_servico],A11610,Table1[Subtotal_insumo]),"")</f>
        <v/>
      </c>
      <c r="L11610" s="16">
        <f>IF(Table1[[#This Row],[Ordem_insumos]]&lt;&gt;0,VLOOKUP(Table1[[#This Row],[Codigo_servico]],Preencher_Orcamento!$B:$D,3,FALSE)*Table1[[#This Row],[Qtde_insumo]],"")</f>
        <v>0</v>
      </c>
      <c r="M11610" s="16">
        <f>IF(Table1[[#This Row],[Ordem_insumos]]&lt;&gt;0,VLOOKUP(Table1[[#This Row],[Codigo_servico]],Preencher_Orcamento!$B:$D,3,FALSE)*Table1[[#This Row],[Subtotal_insumo]],"")</f>
        <v>0</v>
      </c>
    </row>
    <row r="11611" spans="1:13" x14ac:dyDescent="0.25">
      <c r="A11611" s="6">
        <v>170520</v>
      </c>
      <c r="B11611" s="126">
        <v>2</v>
      </c>
      <c r="C11611" s="133"/>
      <c r="D11611" s="134">
        <v>2099</v>
      </c>
      <c r="E11611" s="7" t="s">
        <v>2205</v>
      </c>
      <c r="F11611" s="8" t="s">
        <v>2140</v>
      </c>
      <c r="G11611" s="16">
        <f>IFERROR(VLOOKUP(Table1[[#This Row],[Codigo_insumo]],BD_Insumos!$B:$E,4),"")</f>
        <v>12.627877718847255</v>
      </c>
      <c r="H11611" s="140">
        <v>1</v>
      </c>
      <c r="I11611" s="9"/>
      <c r="J11611" s="22">
        <f t="shared" si="181"/>
        <v>12.627877718847255</v>
      </c>
      <c r="K11611" s="22" t="str">
        <f>IF(I11611&lt;&gt;"",SUMIF(Table1[Codigo_servico],A11611,Table1[Subtotal_insumo]),"")</f>
        <v/>
      </c>
      <c r="L11611" s="16">
        <f>IF(Table1[[#This Row],[Ordem_insumos]]&lt;&gt;0,VLOOKUP(Table1[[#This Row],[Codigo_servico]],Preencher_Orcamento!$B:$D,3,FALSE)*Table1[[#This Row],[Qtde_insumo]],"")</f>
        <v>0</v>
      </c>
      <c r="M11611" s="16">
        <f>IF(Table1[[#This Row],[Ordem_insumos]]&lt;&gt;0,VLOOKUP(Table1[[#This Row],[Codigo_servico]],Preencher_Orcamento!$B:$D,3,FALSE)*Table1[[#This Row],[Subtotal_insumo]],"")</f>
        <v>0</v>
      </c>
    </row>
    <row r="11612" spans="1:13" ht="39" x14ac:dyDescent="0.25">
      <c r="A11612" s="6">
        <v>170520</v>
      </c>
      <c r="B11612" s="126">
        <v>3</v>
      </c>
      <c r="C11612" s="133"/>
      <c r="D11612" s="134">
        <v>76710</v>
      </c>
      <c r="E11612" s="7" t="s">
        <v>1908</v>
      </c>
      <c r="F11612" s="8" t="s">
        <v>457</v>
      </c>
      <c r="G11612" s="18">
        <f>IFERROR(VLOOKUP(Table1[[#This Row],[Codigo_insumo]],BD_Insumos!$B:$E,4),"")</f>
        <v>100.6862</v>
      </c>
      <c r="H11612" s="140">
        <v>1</v>
      </c>
      <c r="I11612" s="9"/>
      <c r="J11612" s="23">
        <f t="shared" si="181"/>
        <v>100.6862</v>
      </c>
      <c r="K11612" s="22" t="str">
        <f>IF(I11612&lt;&gt;"",SUMIF(Table1[Codigo_servico],A11612,Table1[Subtotal_insumo]),"")</f>
        <v/>
      </c>
      <c r="L11612" s="18">
        <f>IF(Table1[[#This Row],[Ordem_insumos]]&lt;&gt;0,VLOOKUP(Table1[[#This Row],[Codigo_servico]],Preencher_Orcamento!$B:$D,3,FALSE)*Table1[[#This Row],[Qtde_insumo]],"")</f>
        <v>0</v>
      </c>
      <c r="M11612" s="18">
        <f>IF(Table1[[#This Row],[Ordem_insumos]]&lt;&gt;0,VLOOKUP(Table1[[#This Row],[Codigo_servico]],Preencher_Orcamento!$B:$D,3,FALSE)*Table1[[#This Row],[Subtotal_insumo]],"")</f>
        <v>0</v>
      </c>
    </row>
    <row r="11613" spans="1:13" ht="39" x14ac:dyDescent="0.25">
      <c r="A11613" s="6">
        <v>170520</v>
      </c>
      <c r="B11613" s="126">
        <v>4</v>
      </c>
      <c r="C11613" s="133"/>
      <c r="D11613" s="134">
        <v>17040</v>
      </c>
      <c r="E11613" s="7" t="s">
        <v>375</v>
      </c>
      <c r="F11613" s="8" t="s">
        <v>457</v>
      </c>
      <c r="G11613" s="18">
        <f>IFERROR(VLOOKUP(Table1[[#This Row],[Codigo_insumo]],BD_Insumos!$B:$E,4),"")</f>
        <v>0.31169999999999998</v>
      </c>
      <c r="H11613" s="140">
        <v>6</v>
      </c>
      <c r="I11613" s="9"/>
      <c r="J11613" s="23">
        <f t="shared" si="181"/>
        <v>1.8701999999999999</v>
      </c>
      <c r="K11613" s="22" t="str">
        <f>IF(I11613&lt;&gt;"",SUMIF(Table1[Codigo_servico],A11613,Table1[Subtotal_insumo]),"")</f>
        <v/>
      </c>
      <c r="L11613" s="18">
        <f>IF(Table1[[#This Row],[Ordem_insumos]]&lt;&gt;0,VLOOKUP(Table1[[#This Row],[Codigo_servico]],Preencher_Orcamento!$B:$D,3,FALSE)*Table1[[#This Row],[Qtde_insumo]],"")</f>
        <v>0</v>
      </c>
      <c r="M11613" s="18">
        <f>IF(Table1[[#This Row],[Ordem_insumos]]&lt;&gt;0,VLOOKUP(Table1[[#This Row],[Codigo_servico]],Preencher_Orcamento!$B:$D,3,FALSE)*Table1[[#This Row],[Subtotal_insumo]],"")</f>
        <v>0</v>
      </c>
    </row>
    <row r="11614" spans="1:13" x14ac:dyDescent="0.25">
      <c r="A11614" s="3">
        <v>170521</v>
      </c>
      <c r="B11614" s="125">
        <v>0</v>
      </c>
      <c r="C11614" s="131" t="s">
        <v>4518</v>
      </c>
      <c r="D11614" s="132"/>
      <c r="E11614" s="4"/>
      <c r="F11614" s="4"/>
      <c r="G11614" s="17" t="str">
        <f>IFERROR(VLOOKUP(Table1[[#This Row],[Codigo_insumo]],BD_Insumos!$B:$E,4),"")</f>
        <v/>
      </c>
      <c r="H11614" s="139"/>
      <c r="I11614" s="5" t="s">
        <v>457</v>
      </c>
      <c r="J11614" s="20" t="str">
        <f t="shared" si="181"/>
        <v/>
      </c>
      <c r="K11614" s="21">
        <f>IF(I11614&lt;&gt;"",SUMIF(Table1[Codigo_servico],A11614,Table1[Subtotal_insumo]),"")</f>
        <v>152.83011488307832</v>
      </c>
      <c r="L11614" s="17" t="str">
        <f>IF(Table1[[#This Row],[Ordem_insumos]]&lt;&gt;0,VLOOKUP(Table1[[#This Row],[Codigo_servico]],Preencher_Orcamento!$B:$D,3,FALSE)*Table1[[#This Row],[Qtde_insumo]],"")</f>
        <v/>
      </c>
      <c r="M11614" s="17" t="str">
        <f>IF(Table1[[#This Row],[Ordem_insumos]]&lt;&gt;0,VLOOKUP(Table1[[#This Row],[Codigo_servico]],Preencher_Orcamento!$B:$D,3,FALSE)*Table1[[#This Row],[Subtotal_insumo]],"")</f>
        <v/>
      </c>
    </row>
    <row r="11615" spans="1:13" ht="39" x14ac:dyDescent="0.25">
      <c r="A11615" s="6">
        <v>170521</v>
      </c>
      <c r="B11615" s="126">
        <v>1</v>
      </c>
      <c r="C11615" s="133"/>
      <c r="D11615" s="134">
        <v>76711</v>
      </c>
      <c r="E11615" s="7" t="s">
        <v>1909</v>
      </c>
      <c r="F11615" s="8" t="s">
        <v>457</v>
      </c>
      <c r="G11615" s="16">
        <f>IFERROR(VLOOKUP(Table1[[#This Row],[Codigo_insumo]],BD_Insumos!$B:$E,4),"")</f>
        <v>122.4712</v>
      </c>
      <c r="H11615" s="140">
        <v>1</v>
      </c>
      <c r="I11615" s="9"/>
      <c r="J11615" s="22">
        <f t="shared" si="181"/>
        <v>122.4712</v>
      </c>
      <c r="K11615" s="22" t="str">
        <f>IF(I11615&lt;&gt;"",SUMIF(Table1[Codigo_servico],A11615,Table1[Subtotal_insumo]),"")</f>
        <v/>
      </c>
      <c r="L11615" s="16">
        <f>IF(Table1[[#This Row],[Ordem_insumos]]&lt;&gt;0,VLOOKUP(Table1[[#This Row],[Codigo_servico]],Preencher_Orcamento!$B:$D,3,FALSE)*Table1[[#This Row],[Qtde_insumo]],"")</f>
        <v>0</v>
      </c>
      <c r="M11615" s="16">
        <f>IF(Table1[[#This Row],[Ordem_insumos]]&lt;&gt;0,VLOOKUP(Table1[[#This Row],[Codigo_servico]],Preencher_Orcamento!$B:$D,3,FALSE)*Table1[[#This Row],[Subtotal_insumo]],"")</f>
        <v>0</v>
      </c>
    </row>
    <row r="11616" spans="1:13" x14ac:dyDescent="0.25">
      <c r="A11616" s="6">
        <v>170521</v>
      </c>
      <c r="B11616" s="126">
        <v>2</v>
      </c>
      <c r="C11616" s="133"/>
      <c r="D11616" s="134">
        <v>2020</v>
      </c>
      <c r="E11616" s="7" t="s">
        <v>2188</v>
      </c>
      <c r="F11616" s="8" t="s">
        <v>2140</v>
      </c>
      <c r="G11616" s="16">
        <f>IFERROR(VLOOKUP(Table1[[#This Row],[Codigo_insumo]],BD_Insumos!$B:$E,4),"")</f>
        <v>15.860837164231068</v>
      </c>
      <c r="H11616" s="140">
        <v>1</v>
      </c>
      <c r="I11616" s="9"/>
      <c r="J11616" s="22">
        <f t="shared" si="181"/>
        <v>15.860837164231068</v>
      </c>
      <c r="K11616" s="22" t="str">
        <f>IF(I11616&lt;&gt;"",SUMIF(Table1[Codigo_servico],A11616,Table1[Subtotal_insumo]),"")</f>
        <v/>
      </c>
      <c r="L11616" s="16">
        <f>IF(Table1[[#This Row],[Ordem_insumos]]&lt;&gt;0,VLOOKUP(Table1[[#This Row],[Codigo_servico]],Preencher_Orcamento!$B:$D,3,FALSE)*Table1[[#This Row],[Qtde_insumo]],"")</f>
        <v>0</v>
      </c>
      <c r="M11616" s="16">
        <f>IF(Table1[[#This Row],[Ordem_insumos]]&lt;&gt;0,VLOOKUP(Table1[[#This Row],[Codigo_servico]],Preencher_Orcamento!$B:$D,3,FALSE)*Table1[[#This Row],[Subtotal_insumo]],"")</f>
        <v>0</v>
      </c>
    </row>
    <row r="11617" spans="1:13" x14ac:dyDescent="0.25">
      <c r="A11617" s="6">
        <v>170521</v>
      </c>
      <c r="B11617" s="126">
        <v>3</v>
      </c>
      <c r="C11617" s="133"/>
      <c r="D11617" s="134">
        <v>2099</v>
      </c>
      <c r="E11617" s="7" t="s">
        <v>2205</v>
      </c>
      <c r="F11617" s="8" t="s">
        <v>2140</v>
      </c>
      <c r="G11617" s="18">
        <f>IFERROR(VLOOKUP(Table1[[#This Row],[Codigo_insumo]],BD_Insumos!$B:$E,4),"")</f>
        <v>12.627877718847255</v>
      </c>
      <c r="H11617" s="140">
        <v>1</v>
      </c>
      <c r="I11617" s="9"/>
      <c r="J11617" s="23">
        <f t="shared" si="181"/>
        <v>12.627877718847255</v>
      </c>
      <c r="K11617" s="22" t="str">
        <f>IF(I11617&lt;&gt;"",SUMIF(Table1[Codigo_servico],A11617,Table1[Subtotal_insumo]),"")</f>
        <v/>
      </c>
      <c r="L11617" s="18">
        <f>IF(Table1[[#This Row],[Ordem_insumos]]&lt;&gt;0,VLOOKUP(Table1[[#This Row],[Codigo_servico]],Preencher_Orcamento!$B:$D,3,FALSE)*Table1[[#This Row],[Qtde_insumo]],"")</f>
        <v>0</v>
      </c>
      <c r="M11617" s="18">
        <f>IF(Table1[[#This Row],[Ordem_insumos]]&lt;&gt;0,VLOOKUP(Table1[[#This Row],[Codigo_servico]],Preencher_Orcamento!$B:$D,3,FALSE)*Table1[[#This Row],[Subtotal_insumo]],"")</f>
        <v>0</v>
      </c>
    </row>
    <row r="11618" spans="1:13" ht="39" x14ac:dyDescent="0.25">
      <c r="A11618" s="6">
        <v>170521</v>
      </c>
      <c r="B11618" s="126">
        <v>4</v>
      </c>
      <c r="C11618" s="133"/>
      <c r="D11618" s="134">
        <v>17040</v>
      </c>
      <c r="E11618" s="7" t="s">
        <v>375</v>
      </c>
      <c r="F11618" s="8" t="s">
        <v>457</v>
      </c>
      <c r="G11618" s="18">
        <f>IFERROR(VLOOKUP(Table1[[#This Row],[Codigo_insumo]],BD_Insumos!$B:$E,4),"")</f>
        <v>0.31169999999999998</v>
      </c>
      <c r="H11618" s="140">
        <v>6</v>
      </c>
      <c r="I11618" s="9"/>
      <c r="J11618" s="23">
        <f t="shared" si="181"/>
        <v>1.8701999999999999</v>
      </c>
      <c r="K11618" s="22" t="str">
        <f>IF(I11618&lt;&gt;"",SUMIF(Table1[Codigo_servico],A11618,Table1[Subtotal_insumo]),"")</f>
        <v/>
      </c>
      <c r="L11618" s="18">
        <f>IF(Table1[[#This Row],[Ordem_insumos]]&lt;&gt;0,VLOOKUP(Table1[[#This Row],[Codigo_servico]],Preencher_Orcamento!$B:$D,3,FALSE)*Table1[[#This Row],[Qtde_insumo]],"")</f>
        <v>0</v>
      </c>
      <c r="M11618" s="18">
        <f>IF(Table1[[#This Row],[Ordem_insumos]]&lt;&gt;0,VLOOKUP(Table1[[#This Row],[Codigo_servico]],Preencher_Orcamento!$B:$D,3,FALSE)*Table1[[#This Row],[Subtotal_insumo]],"")</f>
        <v>0</v>
      </c>
    </row>
    <row r="11619" spans="1:13" x14ac:dyDescent="0.25">
      <c r="A11619" s="3">
        <v>170522</v>
      </c>
      <c r="B11619" s="125">
        <v>0</v>
      </c>
      <c r="C11619" s="131" t="s">
        <v>4519</v>
      </c>
      <c r="D11619" s="132"/>
      <c r="E11619" s="4"/>
      <c r="F11619" s="4"/>
      <c r="G11619" s="17" t="str">
        <f>IFERROR(VLOOKUP(Table1[[#This Row],[Codigo_insumo]],BD_Insumos!$B:$E,4),"")</f>
        <v/>
      </c>
      <c r="H11619" s="139"/>
      <c r="I11619" s="5" t="s">
        <v>457</v>
      </c>
      <c r="J11619" s="20" t="str">
        <f t="shared" si="181"/>
        <v/>
      </c>
      <c r="K11619" s="21">
        <f>IF(I11619&lt;&gt;"",SUMIF(Table1[Codigo_servico],A11619,Table1[Subtotal_insumo]),"")</f>
        <v>156.21381488307833</v>
      </c>
      <c r="L11619" s="17" t="str">
        <f>IF(Table1[[#This Row],[Ordem_insumos]]&lt;&gt;0,VLOOKUP(Table1[[#This Row],[Codigo_servico]],Preencher_Orcamento!$B:$D,3,FALSE)*Table1[[#This Row],[Qtde_insumo]],"")</f>
        <v/>
      </c>
      <c r="M11619" s="17" t="str">
        <f>IF(Table1[[#This Row],[Ordem_insumos]]&lt;&gt;0,VLOOKUP(Table1[[#This Row],[Codigo_servico]],Preencher_Orcamento!$B:$D,3,FALSE)*Table1[[#This Row],[Subtotal_insumo]],"")</f>
        <v/>
      </c>
    </row>
    <row r="11620" spans="1:13" ht="39" x14ac:dyDescent="0.25">
      <c r="A11620" s="6">
        <v>170522</v>
      </c>
      <c r="B11620" s="126">
        <v>1</v>
      </c>
      <c r="C11620" s="133"/>
      <c r="D11620" s="134">
        <v>17040</v>
      </c>
      <c r="E11620" s="7" t="s">
        <v>375</v>
      </c>
      <c r="F11620" s="8" t="s">
        <v>457</v>
      </c>
      <c r="G11620" s="16">
        <f>IFERROR(VLOOKUP(Table1[[#This Row],[Codigo_insumo]],BD_Insumos!$B:$E,4),"")</f>
        <v>0.31169999999999998</v>
      </c>
      <c r="H11620" s="140">
        <v>6</v>
      </c>
      <c r="I11620" s="9"/>
      <c r="J11620" s="22">
        <f t="shared" si="181"/>
        <v>1.8701999999999999</v>
      </c>
      <c r="K11620" s="22" t="str">
        <f>IF(I11620&lt;&gt;"",SUMIF(Table1[Codigo_servico],A11620,Table1[Subtotal_insumo]),"")</f>
        <v/>
      </c>
      <c r="L11620" s="16">
        <f>IF(Table1[[#This Row],[Ordem_insumos]]&lt;&gt;0,VLOOKUP(Table1[[#This Row],[Codigo_servico]],Preencher_Orcamento!$B:$D,3,FALSE)*Table1[[#This Row],[Qtde_insumo]],"")</f>
        <v>0</v>
      </c>
      <c r="M11620" s="16">
        <f>IF(Table1[[#This Row],[Ordem_insumos]]&lt;&gt;0,VLOOKUP(Table1[[#This Row],[Codigo_servico]],Preencher_Orcamento!$B:$D,3,FALSE)*Table1[[#This Row],[Subtotal_insumo]],"")</f>
        <v>0</v>
      </c>
    </row>
    <row r="11621" spans="1:13" ht="39" x14ac:dyDescent="0.25">
      <c r="A11621" s="6">
        <v>170522</v>
      </c>
      <c r="B11621" s="126">
        <v>2</v>
      </c>
      <c r="C11621" s="133"/>
      <c r="D11621" s="134">
        <v>76712</v>
      </c>
      <c r="E11621" s="7" t="s">
        <v>1910</v>
      </c>
      <c r="F11621" s="8" t="s">
        <v>457</v>
      </c>
      <c r="G11621" s="16">
        <f>IFERROR(VLOOKUP(Table1[[#This Row],[Codigo_insumo]],BD_Insumos!$B:$E,4),"")</f>
        <v>125.8549</v>
      </c>
      <c r="H11621" s="140">
        <v>1</v>
      </c>
      <c r="I11621" s="9"/>
      <c r="J11621" s="22">
        <f t="shared" si="181"/>
        <v>125.8549</v>
      </c>
      <c r="K11621" s="22" t="str">
        <f>IF(I11621&lt;&gt;"",SUMIF(Table1[Codigo_servico],A11621,Table1[Subtotal_insumo]),"")</f>
        <v/>
      </c>
      <c r="L11621" s="16">
        <f>IF(Table1[[#This Row],[Ordem_insumos]]&lt;&gt;0,VLOOKUP(Table1[[#This Row],[Codigo_servico]],Preencher_Orcamento!$B:$D,3,FALSE)*Table1[[#This Row],[Qtde_insumo]],"")</f>
        <v>0</v>
      </c>
      <c r="M11621" s="16">
        <f>IF(Table1[[#This Row],[Ordem_insumos]]&lt;&gt;0,VLOOKUP(Table1[[#This Row],[Codigo_servico]],Preencher_Orcamento!$B:$D,3,FALSE)*Table1[[#This Row],[Subtotal_insumo]],"")</f>
        <v>0</v>
      </c>
    </row>
    <row r="11622" spans="1:13" x14ac:dyDescent="0.25">
      <c r="A11622" s="6">
        <v>170522</v>
      </c>
      <c r="B11622" s="126">
        <v>3</v>
      </c>
      <c r="C11622" s="133"/>
      <c r="D11622" s="134">
        <v>2020</v>
      </c>
      <c r="E11622" s="7" t="s">
        <v>2188</v>
      </c>
      <c r="F11622" s="8" t="s">
        <v>2140</v>
      </c>
      <c r="G11622" s="18">
        <f>IFERROR(VLOOKUP(Table1[[#This Row],[Codigo_insumo]],BD_Insumos!$B:$E,4),"")</f>
        <v>15.860837164231068</v>
      </c>
      <c r="H11622" s="140">
        <v>1</v>
      </c>
      <c r="I11622" s="9"/>
      <c r="J11622" s="23">
        <f t="shared" si="181"/>
        <v>15.860837164231068</v>
      </c>
      <c r="K11622" s="22" t="str">
        <f>IF(I11622&lt;&gt;"",SUMIF(Table1[Codigo_servico],A11622,Table1[Subtotal_insumo]),"")</f>
        <v/>
      </c>
      <c r="L11622" s="18">
        <f>IF(Table1[[#This Row],[Ordem_insumos]]&lt;&gt;0,VLOOKUP(Table1[[#This Row],[Codigo_servico]],Preencher_Orcamento!$B:$D,3,FALSE)*Table1[[#This Row],[Qtde_insumo]],"")</f>
        <v>0</v>
      </c>
      <c r="M11622" s="18">
        <f>IF(Table1[[#This Row],[Ordem_insumos]]&lt;&gt;0,VLOOKUP(Table1[[#This Row],[Codigo_servico]],Preencher_Orcamento!$B:$D,3,FALSE)*Table1[[#This Row],[Subtotal_insumo]],"")</f>
        <v>0</v>
      </c>
    </row>
    <row r="11623" spans="1:13" x14ac:dyDescent="0.25">
      <c r="A11623" s="6">
        <v>170522</v>
      </c>
      <c r="B11623" s="126">
        <v>4</v>
      </c>
      <c r="C11623" s="133"/>
      <c r="D11623" s="134">
        <v>2099</v>
      </c>
      <c r="E11623" s="7" t="s">
        <v>2205</v>
      </c>
      <c r="F11623" s="8" t="s">
        <v>2140</v>
      </c>
      <c r="G11623" s="18">
        <f>IFERROR(VLOOKUP(Table1[[#This Row],[Codigo_insumo]],BD_Insumos!$B:$E,4),"")</f>
        <v>12.627877718847255</v>
      </c>
      <c r="H11623" s="140">
        <v>1</v>
      </c>
      <c r="I11623" s="9"/>
      <c r="J11623" s="23">
        <f t="shared" si="181"/>
        <v>12.627877718847255</v>
      </c>
      <c r="K11623" s="22" t="str">
        <f>IF(I11623&lt;&gt;"",SUMIF(Table1[Codigo_servico],A11623,Table1[Subtotal_insumo]),"")</f>
        <v/>
      </c>
      <c r="L11623" s="18">
        <f>IF(Table1[[#This Row],[Ordem_insumos]]&lt;&gt;0,VLOOKUP(Table1[[#This Row],[Codigo_servico]],Preencher_Orcamento!$B:$D,3,FALSE)*Table1[[#This Row],[Qtde_insumo]],"")</f>
        <v>0</v>
      </c>
      <c r="M11623" s="18">
        <f>IF(Table1[[#This Row],[Ordem_insumos]]&lt;&gt;0,VLOOKUP(Table1[[#This Row],[Codigo_servico]],Preencher_Orcamento!$B:$D,3,FALSE)*Table1[[#This Row],[Subtotal_insumo]],"")</f>
        <v>0</v>
      </c>
    </row>
    <row r="11624" spans="1:13" x14ac:dyDescent="0.25">
      <c r="A11624" s="3">
        <v>170523</v>
      </c>
      <c r="B11624" s="125">
        <v>0</v>
      </c>
      <c r="C11624" s="131" t="s">
        <v>4520</v>
      </c>
      <c r="D11624" s="132"/>
      <c r="E11624" s="4"/>
      <c r="F11624" s="4"/>
      <c r="G11624" s="17" t="str">
        <f>IFERROR(VLOOKUP(Table1[[#This Row],[Codigo_insumo]],BD_Insumos!$B:$E,4),"")</f>
        <v/>
      </c>
      <c r="H11624" s="139"/>
      <c r="I11624" s="5" t="s">
        <v>457</v>
      </c>
      <c r="J11624" s="20" t="str">
        <f t="shared" si="181"/>
        <v/>
      </c>
      <c r="K11624" s="21">
        <f>IF(I11624&lt;&gt;"",SUMIF(Table1[Codigo_servico],A11624,Table1[Subtotal_insumo]),"")</f>
        <v>260.20141488307831</v>
      </c>
      <c r="L11624" s="17" t="str">
        <f>IF(Table1[[#This Row],[Ordem_insumos]]&lt;&gt;0,VLOOKUP(Table1[[#This Row],[Codigo_servico]],Preencher_Orcamento!$B:$D,3,FALSE)*Table1[[#This Row],[Qtde_insumo]],"")</f>
        <v/>
      </c>
      <c r="M11624" s="17" t="str">
        <f>IF(Table1[[#This Row],[Ordem_insumos]]&lt;&gt;0,VLOOKUP(Table1[[#This Row],[Codigo_servico]],Preencher_Orcamento!$B:$D,3,FALSE)*Table1[[#This Row],[Subtotal_insumo]],"")</f>
        <v/>
      </c>
    </row>
    <row r="11625" spans="1:13" x14ac:dyDescent="0.25">
      <c r="A11625" s="6">
        <v>170523</v>
      </c>
      <c r="B11625" s="126">
        <v>1</v>
      </c>
      <c r="C11625" s="133"/>
      <c r="D11625" s="134">
        <v>2099</v>
      </c>
      <c r="E11625" s="7" t="s">
        <v>2205</v>
      </c>
      <c r="F11625" s="8" t="s">
        <v>2140</v>
      </c>
      <c r="G11625" s="16">
        <f>IFERROR(VLOOKUP(Table1[[#This Row],[Codigo_insumo]],BD_Insumos!$B:$E,4),"")</f>
        <v>12.627877718847255</v>
      </c>
      <c r="H11625" s="140">
        <v>1</v>
      </c>
      <c r="I11625" s="9"/>
      <c r="J11625" s="22">
        <f t="shared" si="181"/>
        <v>12.627877718847255</v>
      </c>
      <c r="K11625" s="22" t="str">
        <f>IF(I11625&lt;&gt;"",SUMIF(Table1[Codigo_servico],A11625,Table1[Subtotal_insumo]),"")</f>
        <v/>
      </c>
      <c r="L11625" s="16">
        <f>IF(Table1[[#This Row],[Ordem_insumos]]&lt;&gt;0,VLOOKUP(Table1[[#This Row],[Codigo_servico]],Preencher_Orcamento!$B:$D,3,FALSE)*Table1[[#This Row],[Qtde_insumo]],"")</f>
        <v>0</v>
      </c>
      <c r="M11625" s="16">
        <f>IF(Table1[[#This Row],[Ordem_insumos]]&lt;&gt;0,VLOOKUP(Table1[[#This Row],[Codigo_servico]],Preencher_Orcamento!$B:$D,3,FALSE)*Table1[[#This Row],[Subtotal_insumo]],"")</f>
        <v>0</v>
      </c>
    </row>
    <row r="11626" spans="1:13" x14ac:dyDescent="0.25">
      <c r="A11626" s="6">
        <v>170523</v>
      </c>
      <c r="B11626" s="126">
        <v>2</v>
      </c>
      <c r="C11626" s="133"/>
      <c r="D11626" s="134">
        <v>2020</v>
      </c>
      <c r="E11626" s="7" t="s">
        <v>2188</v>
      </c>
      <c r="F11626" s="8" t="s">
        <v>2140</v>
      </c>
      <c r="G11626" s="16">
        <f>IFERROR(VLOOKUP(Table1[[#This Row],[Codigo_insumo]],BD_Insumos!$B:$E,4),"")</f>
        <v>15.860837164231068</v>
      </c>
      <c r="H11626" s="140">
        <v>1</v>
      </c>
      <c r="I11626" s="9"/>
      <c r="J11626" s="22">
        <f t="shared" si="181"/>
        <v>15.860837164231068</v>
      </c>
      <c r="K11626" s="22" t="str">
        <f>IF(I11626&lt;&gt;"",SUMIF(Table1[Codigo_servico],A11626,Table1[Subtotal_insumo]),"")</f>
        <v/>
      </c>
      <c r="L11626" s="16">
        <f>IF(Table1[[#This Row],[Ordem_insumos]]&lt;&gt;0,VLOOKUP(Table1[[#This Row],[Codigo_servico]],Preencher_Orcamento!$B:$D,3,FALSE)*Table1[[#This Row],[Qtde_insumo]],"")</f>
        <v>0</v>
      </c>
      <c r="M11626" s="16">
        <f>IF(Table1[[#This Row],[Ordem_insumos]]&lt;&gt;0,VLOOKUP(Table1[[#This Row],[Codigo_servico]],Preencher_Orcamento!$B:$D,3,FALSE)*Table1[[#This Row],[Subtotal_insumo]],"")</f>
        <v>0</v>
      </c>
    </row>
    <row r="11627" spans="1:13" ht="39" x14ac:dyDescent="0.25">
      <c r="A11627" s="6">
        <v>170523</v>
      </c>
      <c r="B11627" s="126">
        <v>3</v>
      </c>
      <c r="C11627" s="133"/>
      <c r="D11627" s="134">
        <v>17040</v>
      </c>
      <c r="E11627" s="7" t="s">
        <v>375</v>
      </c>
      <c r="F11627" s="8" t="s">
        <v>457</v>
      </c>
      <c r="G11627" s="18">
        <f>IFERROR(VLOOKUP(Table1[[#This Row],[Codigo_insumo]],BD_Insumos!$B:$E,4),"")</f>
        <v>0.31169999999999998</v>
      </c>
      <c r="H11627" s="140">
        <v>6</v>
      </c>
      <c r="I11627" s="9"/>
      <c r="J11627" s="23">
        <f t="shared" si="181"/>
        <v>1.8701999999999999</v>
      </c>
      <c r="K11627" s="22" t="str">
        <f>IF(I11627&lt;&gt;"",SUMIF(Table1[Codigo_servico],A11627,Table1[Subtotal_insumo]),"")</f>
        <v/>
      </c>
      <c r="L11627" s="18">
        <f>IF(Table1[[#This Row],[Ordem_insumos]]&lt;&gt;0,VLOOKUP(Table1[[#This Row],[Codigo_servico]],Preencher_Orcamento!$B:$D,3,FALSE)*Table1[[#This Row],[Qtde_insumo]],"")</f>
        <v>0</v>
      </c>
      <c r="M11627" s="18">
        <f>IF(Table1[[#This Row],[Ordem_insumos]]&lt;&gt;0,VLOOKUP(Table1[[#This Row],[Codigo_servico]],Preencher_Orcamento!$B:$D,3,FALSE)*Table1[[#This Row],[Subtotal_insumo]],"")</f>
        <v>0</v>
      </c>
    </row>
    <row r="11628" spans="1:13" ht="39" x14ac:dyDescent="0.25">
      <c r="A11628" s="6">
        <v>170523</v>
      </c>
      <c r="B11628" s="126">
        <v>4</v>
      </c>
      <c r="C11628" s="133"/>
      <c r="D11628" s="134">
        <v>76713</v>
      </c>
      <c r="E11628" s="7" t="s">
        <v>1911</v>
      </c>
      <c r="F11628" s="8" t="s">
        <v>457</v>
      </c>
      <c r="G11628" s="18">
        <f>IFERROR(VLOOKUP(Table1[[#This Row],[Codigo_insumo]],BD_Insumos!$B:$E,4),"")</f>
        <v>229.8425</v>
      </c>
      <c r="H11628" s="140">
        <v>1</v>
      </c>
      <c r="I11628" s="9"/>
      <c r="J11628" s="23">
        <f t="shared" si="181"/>
        <v>229.8425</v>
      </c>
      <c r="K11628" s="22" t="str">
        <f>IF(I11628&lt;&gt;"",SUMIF(Table1[Codigo_servico],A11628,Table1[Subtotal_insumo]),"")</f>
        <v/>
      </c>
      <c r="L11628" s="18">
        <f>IF(Table1[[#This Row],[Ordem_insumos]]&lt;&gt;0,VLOOKUP(Table1[[#This Row],[Codigo_servico]],Preencher_Orcamento!$B:$D,3,FALSE)*Table1[[#This Row],[Qtde_insumo]],"")</f>
        <v>0</v>
      </c>
      <c r="M11628" s="18">
        <f>IF(Table1[[#This Row],[Ordem_insumos]]&lt;&gt;0,VLOOKUP(Table1[[#This Row],[Codigo_servico]],Preencher_Orcamento!$B:$D,3,FALSE)*Table1[[#This Row],[Subtotal_insumo]],"")</f>
        <v>0</v>
      </c>
    </row>
    <row r="11629" spans="1:13" x14ac:dyDescent="0.25">
      <c r="A11629" s="3">
        <v>170524</v>
      </c>
      <c r="B11629" s="125">
        <v>0</v>
      </c>
      <c r="C11629" s="131" t="s">
        <v>4521</v>
      </c>
      <c r="D11629" s="132"/>
      <c r="E11629" s="4"/>
      <c r="F11629" s="4"/>
      <c r="G11629" s="17" t="str">
        <f>IFERROR(VLOOKUP(Table1[[#This Row],[Codigo_insumo]],BD_Insumos!$B:$E,4),"")</f>
        <v/>
      </c>
      <c r="H11629" s="139"/>
      <c r="I11629" s="5" t="s">
        <v>5</v>
      </c>
      <c r="J11629" s="20" t="str">
        <f t="shared" si="181"/>
        <v/>
      </c>
      <c r="K11629" s="21">
        <f>IF(I11629&lt;&gt;"",SUMIF(Table1[Codigo_servico],A11629,Table1[Subtotal_insumo]),"")</f>
        <v>44.221293940376285</v>
      </c>
      <c r="L11629" s="17" t="str">
        <f>IF(Table1[[#This Row],[Ordem_insumos]]&lt;&gt;0,VLOOKUP(Table1[[#This Row],[Codigo_servico]],Preencher_Orcamento!$B:$D,3,FALSE)*Table1[[#This Row],[Qtde_insumo]],"")</f>
        <v/>
      </c>
      <c r="M11629" s="17" t="str">
        <f>IF(Table1[[#This Row],[Ordem_insumos]]&lt;&gt;0,VLOOKUP(Table1[[#This Row],[Codigo_servico]],Preencher_Orcamento!$B:$D,3,FALSE)*Table1[[#This Row],[Subtotal_insumo]],"")</f>
        <v/>
      </c>
    </row>
    <row r="11630" spans="1:13" x14ac:dyDescent="0.25">
      <c r="A11630" s="6">
        <v>170524</v>
      </c>
      <c r="B11630" s="126">
        <v>1</v>
      </c>
      <c r="C11630" s="133"/>
      <c r="D11630" s="134">
        <v>2020</v>
      </c>
      <c r="E11630" s="7" t="s">
        <v>2188</v>
      </c>
      <c r="F11630" s="8" t="s">
        <v>2140</v>
      </c>
      <c r="G11630" s="16">
        <f>IFERROR(VLOOKUP(Table1[[#This Row],[Codigo_insumo]],BD_Insumos!$B:$E,4),"")</f>
        <v>15.860837164231068</v>
      </c>
      <c r="H11630" s="140">
        <v>0.7</v>
      </c>
      <c r="I11630" s="9"/>
      <c r="J11630" s="22">
        <f t="shared" si="181"/>
        <v>11.102586014961746</v>
      </c>
      <c r="K11630" s="22" t="str">
        <f>IF(I11630&lt;&gt;"",SUMIF(Table1[Codigo_servico],A11630,Table1[Subtotal_insumo]),"")</f>
        <v/>
      </c>
      <c r="L11630" s="16">
        <f>IF(Table1[[#This Row],[Ordem_insumos]]&lt;&gt;0,VLOOKUP(Table1[[#This Row],[Codigo_servico]],Preencher_Orcamento!$B:$D,3,FALSE)*Table1[[#This Row],[Qtde_insumo]],"")</f>
        <v>0</v>
      </c>
      <c r="M11630" s="16">
        <f>IF(Table1[[#This Row],[Ordem_insumos]]&lt;&gt;0,VLOOKUP(Table1[[#This Row],[Codigo_servico]],Preencher_Orcamento!$B:$D,3,FALSE)*Table1[[#This Row],[Subtotal_insumo]],"")</f>
        <v>0</v>
      </c>
    </row>
    <row r="11631" spans="1:13" x14ac:dyDescent="0.25">
      <c r="A11631" s="6">
        <v>170524</v>
      </c>
      <c r="B11631" s="126">
        <v>2</v>
      </c>
      <c r="C11631" s="133"/>
      <c r="D11631" s="134">
        <v>2075</v>
      </c>
      <c r="E11631" s="7" t="s">
        <v>2199</v>
      </c>
      <c r="F11631" s="8" t="s">
        <v>2140</v>
      </c>
      <c r="G11631" s="16">
        <f>IFERROR(VLOOKUP(Table1[[#This Row],[Codigo_insumo]],BD_Insumos!$B:$E,4),"")</f>
        <v>15.599673853371913</v>
      </c>
      <c r="H11631" s="140">
        <v>0.125</v>
      </c>
      <c r="I11631" s="9"/>
      <c r="J11631" s="22">
        <f t="shared" si="181"/>
        <v>1.9499592316714891</v>
      </c>
      <c r="K11631" s="22" t="str">
        <f>IF(I11631&lt;&gt;"",SUMIF(Table1[Codigo_servico],A11631,Table1[Subtotal_insumo]),"")</f>
        <v/>
      </c>
      <c r="L11631" s="16">
        <f>IF(Table1[[#This Row],[Ordem_insumos]]&lt;&gt;0,VLOOKUP(Table1[[#This Row],[Codigo_servico]],Preencher_Orcamento!$B:$D,3,FALSE)*Table1[[#This Row],[Qtde_insumo]],"")</f>
        <v>0</v>
      </c>
      <c r="M11631" s="16">
        <f>IF(Table1[[#This Row],[Ordem_insumos]]&lt;&gt;0,VLOOKUP(Table1[[#This Row],[Codigo_servico]],Preencher_Orcamento!$B:$D,3,FALSE)*Table1[[#This Row],[Subtotal_insumo]],"")</f>
        <v>0</v>
      </c>
    </row>
    <row r="11632" spans="1:13" x14ac:dyDescent="0.25">
      <c r="A11632" s="6">
        <v>170524</v>
      </c>
      <c r="B11632" s="126">
        <v>3</v>
      </c>
      <c r="C11632" s="133"/>
      <c r="D11632" s="134">
        <v>87030</v>
      </c>
      <c r="E11632" s="7" t="s">
        <v>2134</v>
      </c>
      <c r="F11632" s="8" t="s">
        <v>168</v>
      </c>
      <c r="G11632" s="16">
        <f>IFERROR(VLOOKUP(Table1[[#This Row],[Codigo_insumo]],BD_Insumos!$B:$E,4),"")</f>
        <v>7.3753000000000002</v>
      </c>
      <c r="H11632" s="140">
        <v>0.12</v>
      </c>
      <c r="I11632" s="9"/>
      <c r="J11632" s="22">
        <f t="shared" si="181"/>
        <v>0.88503600000000004</v>
      </c>
      <c r="K11632" s="22" t="str">
        <f>IF(I11632&lt;&gt;"",SUMIF(Table1[Codigo_servico],A11632,Table1[Subtotal_insumo]),"")</f>
        <v/>
      </c>
      <c r="L11632" s="16">
        <f>IF(Table1[[#This Row],[Ordem_insumos]]&lt;&gt;0,VLOOKUP(Table1[[#This Row],[Codigo_servico]],Preencher_Orcamento!$B:$D,3,FALSE)*Table1[[#This Row],[Qtde_insumo]],"")</f>
        <v>0</v>
      </c>
      <c r="M11632" s="16">
        <f>IF(Table1[[#This Row],[Ordem_insumos]]&lt;&gt;0,VLOOKUP(Table1[[#This Row],[Codigo_servico]],Preencher_Orcamento!$B:$D,3,FALSE)*Table1[[#This Row],[Subtotal_insumo]],"")</f>
        <v>0</v>
      </c>
    </row>
    <row r="11633" spans="1:13" x14ac:dyDescent="0.25">
      <c r="A11633" s="6">
        <v>170524</v>
      </c>
      <c r="B11633" s="126">
        <v>4</v>
      </c>
      <c r="C11633" s="133"/>
      <c r="D11633" s="134">
        <v>37530</v>
      </c>
      <c r="E11633" s="7" t="s">
        <v>834</v>
      </c>
      <c r="F11633" s="8" t="s">
        <v>457</v>
      </c>
      <c r="G11633" s="16">
        <f>IFERROR(VLOOKUP(Table1[[#This Row],[Codigo_insumo]],BD_Insumos!$B:$E,4),"")</f>
        <v>0.85980000000000001</v>
      </c>
      <c r="H11633" s="140">
        <v>0.3</v>
      </c>
      <c r="I11633" s="9"/>
      <c r="J11633" s="22">
        <f t="shared" si="181"/>
        <v>0.25794</v>
      </c>
      <c r="K11633" s="22" t="str">
        <f>IF(I11633&lt;&gt;"",SUMIF(Table1[Codigo_servico],A11633,Table1[Subtotal_insumo]),"")</f>
        <v/>
      </c>
      <c r="L11633" s="16">
        <f>IF(Table1[[#This Row],[Ordem_insumos]]&lt;&gt;0,VLOOKUP(Table1[[#This Row],[Codigo_servico]],Preencher_Orcamento!$B:$D,3,FALSE)*Table1[[#This Row],[Qtde_insumo]],"")</f>
        <v>0</v>
      </c>
      <c r="M11633" s="16">
        <f>IF(Table1[[#This Row],[Ordem_insumos]]&lt;&gt;0,VLOOKUP(Table1[[#This Row],[Codigo_servico]],Preencher_Orcamento!$B:$D,3,FALSE)*Table1[[#This Row],[Subtotal_insumo]],"")</f>
        <v>0</v>
      </c>
    </row>
    <row r="11634" spans="1:13" x14ac:dyDescent="0.25">
      <c r="A11634" s="6">
        <v>170524</v>
      </c>
      <c r="B11634" s="126">
        <v>5</v>
      </c>
      <c r="C11634" s="133"/>
      <c r="D11634" s="134">
        <v>37005</v>
      </c>
      <c r="E11634" s="7" t="s">
        <v>811</v>
      </c>
      <c r="F11634" s="8" t="s">
        <v>168</v>
      </c>
      <c r="G11634" s="18">
        <f>IFERROR(VLOOKUP(Table1[[#This Row],[Codigo_insumo]],BD_Insumos!$B:$E,4),"")</f>
        <v>15.942500000000001</v>
      </c>
      <c r="H11634" s="140">
        <v>3.6999999999999998E-2</v>
      </c>
      <c r="I11634" s="9"/>
      <c r="J11634" s="23">
        <f t="shared" si="181"/>
        <v>0.58987250000000002</v>
      </c>
      <c r="K11634" s="22" t="str">
        <f>IF(I11634&lt;&gt;"",SUMIF(Table1[Codigo_servico],A11634,Table1[Subtotal_insumo]),"")</f>
        <v/>
      </c>
      <c r="L11634" s="18">
        <f>IF(Table1[[#This Row],[Ordem_insumos]]&lt;&gt;0,VLOOKUP(Table1[[#This Row],[Codigo_servico]],Preencher_Orcamento!$B:$D,3,FALSE)*Table1[[#This Row],[Qtde_insumo]],"")</f>
        <v>0</v>
      </c>
      <c r="M11634" s="18">
        <f>IF(Table1[[#This Row],[Ordem_insumos]]&lt;&gt;0,VLOOKUP(Table1[[#This Row],[Codigo_servico]],Preencher_Orcamento!$B:$D,3,FALSE)*Table1[[#This Row],[Subtotal_insumo]],"")</f>
        <v>0</v>
      </c>
    </row>
    <row r="11635" spans="1:13" x14ac:dyDescent="0.25">
      <c r="A11635" s="6">
        <v>170524</v>
      </c>
      <c r="B11635" s="126">
        <v>6</v>
      </c>
      <c r="C11635" s="133"/>
      <c r="D11635" s="134">
        <v>30542</v>
      </c>
      <c r="E11635" s="7" t="s">
        <v>574</v>
      </c>
      <c r="F11635" s="8" t="s">
        <v>197</v>
      </c>
      <c r="G11635" s="18">
        <f>IFERROR(VLOOKUP(Table1[[#This Row],[Codigo_insumo]],BD_Insumos!$B:$E,4),"")</f>
        <v>6.2305000000000001</v>
      </c>
      <c r="H11635" s="140">
        <v>7.4999999999999997E-2</v>
      </c>
      <c r="I11635" s="9"/>
      <c r="J11635" s="23">
        <f t="shared" si="181"/>
        <v>0.46728749999999997</v>
      </c>
      <c r="K11635" s="22" t="str">
        <f>IF(I11635&lt;&gt;"",SUMIF(Table1[Codigo_servico],A11635,Table1[Subtotal_insumo]),"")</f>
        <v/>
      </c>
      <c r="L11635" s="18">
        <f>IF(Table1[[#This Row],[Ordem_insumos]]&lt;&gt;0,VLOOKUP(Table1[[#This Row],[Codigo_servico]],Preencher_Orcamento!$B:$D,3,FALSE)*Table1[[#This Row],[Qtde_insumo]],"")</f>
        <v>0</v>
      </c>
      <c r="M11635" s="18">
        <f>IF(Table1[[#This Row],[Ordem_insumos]]&lt;&gt;0,VLOOKUP(Table1[[#This Row],[Codigo_servico]],Preencher_Orcamento!$B:$D,3,FALSE)*Table1[[#This Row],[Subtotal_insumo]],"")</f>
        <v>0</v>
      </c>
    </row>
    <row r="11636" spans="1:13" x14ac:dyDescent="0.25">
      <c r="A11636" s="6">
        <v>170524</v>
      </c>
      <c r="B11636" s="126">
        <v>7</v>
      </c>
      <c r="C11636" s="133"/>
      <c r="D11636" s="134">
        <v>2076</v>
      </c>
      <c r="E11636" s="7" t="s">
        <v>2200</v>
      </c>
      <c r="F11636" s="8" t="s">
        <v>2140</v>
      </c>
      <c r="G11636" s="18">
        <f>IFERROR(VLOOKUP(Table1[[#This Row],[Codigo_insumo]],BD_Insumos!$B:$E,4),"")</f>
        <v>12.645924541907611</v>
      </c>
      <c r="H11636" s="140">
        <v>0.125</v>
      </c>
      <c r="I11636" s="9"/>
      <c r="J11636" s="23">
        <f t="shared" si="181"/>
        <v>1.5807405677384514</v>
      </c>
      <c r="K11636" s="22" t="str">
        <f>IF(I11636&lt;&gt;"",SUMIF(Table1[Codigo_servico],A11636,Table1[Subtotal_insumo]),"")</f>
        <v/>
      </c>
      <c r="L11636" s="18">
        <f>IF(Table1[[#This Row],[Ordem_insumos]]&lt;&gt;0,VLOOKUP(Table1[[#This Row],[Codigo_servico]],Preencher_Orcamento!$B:$D,3,FALSE)*Table1[[#This Row],[Qtde_insumo]],"")</f>
        <v>0</v>
      </c>
      <c r="M11636" s="18">
        <f>IF(Table1[[#This Row],[Ordem_insumos]]&lt;&gt;0,VLOOKUP(Table1[[#This Row],[Codigo_servico]],Preencher_Orcamento!$B:$D,3,FALSE)*Table1[[#This Row],[Subtotal_insumo]],"")</f>
        <v>0</v>
      </c>
    </row>
    <row r="11637" spans="1:13" ht="26.25" x14ac:dyDescent="0.25">
      <c r="A11637" s="6">
        <v>170524</v>
      </c>
      <c r="B11637" s="126">
        <v>8</v>
      </c>
      <c r="C11637" s="133"/>
      <c r="D11637" s="134">
        <v>10630</v>
      </c>
      <c r="E11637" s="7" t="s">
        <v>140</v>
      </c>
      <c r="F11637" s="8" t="s">
        <v>58</v>
      </c>
      <c r="G11637" s="18">
        <f>IFERROR(VLOOKUP(Table1[[#This Row],[Codigo_insumo]],BD_Insumos!$B:$E,4),"")</f>
        <v>420.47390000000001</v>
      </c>
      <c r="H11637" s="140">
        <v>1E-3</v>
      </c>
      <c r="I11637" s="9"/>
      <c r="J11637" s="23">
        <f t="shared" si="181"/>
        <v>0.42047390000000001</v>
      </c>
      <c r="K11637" s="22" t="str">
        <f>IF(I11637&lt;&gt;"",SUMIF(Table1[Codigo_servico],A11637,Table1[Subtotal_insumo]),"")</f>
        <v/>
      </c>
      <c r="L11637" s="18">
        <f>IF(Table1[[#This Row],[Ordem_insumos]]&lt;&gt;0,VLOOKUP(Table1[[#This Row],[Codigo_servico]],Preencher_Orcamento!$B:$D,3,FALSE)*Table1[[#This Row],[Qtde_insumo]],"")</f>
        <v>0</v>
      </c>
      <c r="M11637" s="18">
        <f>IF(Table1[[#This Row],[Ordem_insumos]]&lt;&gt;0,VLOOKUP(Table1[[#This Row],[Codigo_servico]],Preencher_Orcamento!$B:$D,3,FALSE)*Table1[[#This Row],[Subtotal_insumo]],"")</f>
        <v>0</v>
      </c>
    </row>
    <row r="11638" spans="1:13" x14ac:dyDescent="0.25">
      <c r="A11638" s="6">
        <v>170524</v>
      </c>
      <c r="B11638" s="126">
        <v>9</v>
      </c>
      <c r="C11638" s="133"/>
      <c r="D11638" s="134">
        <v>37509</v>
      </c>
      <c r="E11638" s="7" t="s">
        <v>830</v>
      </c>
      <c r="F11638" s="8" t="s">
        <v>168</v>
      </c>
      <c r="G11638" s="18">
        <f>IFERROR(VLOOKUP(Table1[[#This Row],[Codigo_insumo]],BD_Insumos!$B:$E,4),"")</f>
        <v>16.625699999999998</v>
      </c>
      <c r="H11638" s="140">
        <v>1.7999999999999999E-2</v>
      </c>
      <c r="I11638" s="9"/>
      <c r="J11638" s="23">
        <f t="shared" si="181"/>
        <v>0.29926259999999993</v>
      </c>
      <c r="K11638" s="22" t="str">
        <f>IF(I11638&lt;&gt;"",SUMIF(Table1[Codigo_servico],A11638,Table1[Subtotal_insumo]),"")</f>
        <v/>
      </c>
      <c r="L11638" s="18">
        <f>IF(Table1[[#This Row],[Ordem_insumos]]&lt;&gt;0,VLOOKUP(Table1[[#This Row],[Codigo_servico]],Preencher_Orcamento!$B:$D,3,FALSE)*Table1[[#This Row],[Qtde_insumo]],"")</f>
        <v>0</v>
      </c>
      <c r="M11638" s="18">
        <f>IF(Table1[[#This Row],[Ordem_insumos]]&lt;&gt;0,VLOOKUP(Table1[[#This Row],[Codigo_servico]],Preencher_Orcamento!$B:$D,3,FALSE)*Table1[[#This Row],[Subtotal_insumo]],"")</f>
        <v>0</v>
      </c>
    </row>
    <row r="11639" spans="1:13" x14ac:dyDescent="0.25">
      <c r="A11639" s="6">
        <v>170524</v>
      </c>
      <c r="B11639" s="126">
        <v>10</v>
      </c>
      <c r="C11639" s="133"/>
      <c r="D11639" s="134">
        <v>2099</v>
      </c>
      <c r="E11639" s="7" t="s">
        <v>2205</v>
      </c>
      <c r="F11639" s="8" t="s">
        <v>2140</v>
      </c>
      <c r="G11639" s="18">
        <f>IFERROR(VLOOKUP(Table1[[#This Row],[Codigo_insumo]],BD_Insumos!$B:$E,4),"")</f>
        <v>12.627877718847255</v>
      </c>
      <c r="H11639" s="140">
        <v>0.69</v>
      </c>
      <c r="I11639" s="9"/>
      <c r="J11639" s="23">
        <f t="shared" si="181"/>
        <v>8.7132356260046055</v>
      </c>
      <c r="K11639" s="22" t="str">
        <f>IF(I11639&lt;&gt;"",SUMIF(Table1[Codigo_servico],A11639,Table1[Subtotal_insumo]),"")</f>
        <v/>
      </c>
      <c r="L11639" s="18">
        <f>IF(Table1[[#This Row],[Ordem_insumos]]&lt;&gt;0,VLOOKUP(Table1[[#This Row],[Codigo_servico]],Preencher_Orcamento!$B:$D,3,FALSE)*Table1[[#This Row],[Qtde_insumo]],"")</f>
        <v>0</v>
      </c>
      <c r="M11639" s="18">
        <f>IF(Table1[[#This Row],[Ordem_insumos]]&lt;&gt;0,VLOOKUP(Table1[[#This Row],[Codigo_servico]],Preencher_Orcamento!$B:$D,3,FALSE)*Table1[[#This Row],[Subtotal_insumo]],"")</f>
        <v>0</v>
      </c>
    </row>
    <row r="11640" spans="1:13" ht="39" x14ac:dyDescent="0.25">
      <c r="A11640" s="6">
        <v>170524</v>
      </c>
      <c r="B11640" s="126">
        <v>11</v>
      </c>
      <c r="C11640" s="133"/>
      <c r="D11640" s="134">
        <v>70824</v>
      </c>
      <c r="E11640" s="7" t="s">
        <v>1718</v>
      </c>
      <c r="F11640" s="8" t="s">
        <v>5</v>
      </c>
      <c r="G11640" s="18">
        <f>IFERROR(VLOOKUP(Table1[[#This Row],[Codigo_insumo]],BD_Insumos!$B:$E,4),"")</f>
        <v>17.954899999999999</v>
      </c>
      <c r="H11640" s="140">
        <v>1</v>
      </c>
      <c r="I11640" s="9"/>
      <c r="J11640" s="23">
        <f t="shared" si="181"/>
        <v>17.954899999999999</v>
      </c>
      <c r="K11640" s="22" t="str">
        <f>IF(I11640&lt;&gt;"",SUMIF(Table1[Codigo_servico],A11640,Table1[Subtotal_insumo]),"")</f>
        <v/>
      </c>
      <c r="L11640" s="18">
        <f>IF(Table1[[#This Row],[Ordem_insumos]]&lt;&gt;0,VLOOKUP(Table1[[#This Row],[Codigo_servico]],Preencher_Orcamento!$B:$D,3,FALSE)*Table1[[#This Row],[Qtde_insumo]],"")</f>
        <v>0</v>
      </c>
      <c r="M11640" s="18">
        <f>IF(Table1[[#This Row],[Ordem_insumos]]&lt;&gt;0,VLOOKUP(Table1[[#This Row],[Codigo_servico]],Preencher_Orcamento!$B:$D,3,FALSE)*Table1[[#This Row],[Subtotal_insumo]],"")</f>
        <v>0</v>
      </c>
    </row>
    <row r="11641" spans="1:13" x14ac:dyDescent="0.25">
      <c r="A11641" s="3">
        <v>170525</v>
      </c>
      <c r="B11641" s="125">
        <v>0</v>
      </c>
      <c r="C11641" s="131" t="s">
        <v>4522</v>
      </c>
      <c r="D11641" s="132"/>
      <c r="E11641" s="4"/>
      <c r="F11641" s="4"/>
      <c r="G11641" s="17" t="str">
        <f>IFERROR(VLOOKUP(Table1[[#This Row],[Codigo_insumo]],BD_Insumos!$B:$E,4),"")</f>
        <v/>
      </c>
      <c r="H11641" s="139"/>
      <c r="I11641" s="5" t="s">
        <v>5</v>
      </c>
      <c r="J11641" s="20" t="str">
        <f t="shared" si="181"/>
        <v/>
      </c>
      <c r="K11641" s="21">
        <f>IF(I11641&lt;&gt;"",SUMIF(Table1[Codigo_servico],A11641,Table1[Subtotal_insumo]),"")</f>
        <v>226.85393042412008</v>
      </c>
      <c r="L11641" s="17" t="str">
        <f>IF(Table1[[#This Row],[Ordem_insumos]]&lt;&gt;0,VLOOKUP(Table1[[#This Row],[Codigo_servico]],Preencher_Orcamento!$B:$D,3,FALSE)*Table1[[#This Row],[Qtde_insumo]],"")</f>
        <v/>
      </c>
      <c r="M11641" s="17" t="str">
        <f>IF(Table1[[#This Row],[Ordem_insumos]]&lt;&gt;0,VLOOKUP(Table1[[#This Row],[Codigo_servico]],Preencher_Orcamento!$B:$D,3,FALSE)*Table1[[#This Row],[Subtotal_insumo]],"")</f>
        <v/>
      </c>
    </row>
    <row r="11642" spans="1:13" x14ac:dyDescent="0.25">
      <c r="A11642" s="6">
        <v>170525</v>
      </c>
      <c r="B11642" s="126">
        <v>1</v>
      </c>
      <c r="C11642" s="133"/>
      <c r="D11642" s="134">
        <v>2020</v>
      </c>
      <c r="E11642" s="7" t="s">
        <v>2188</v>
      </c>
      <c r="F11642" s="8" t="s">
        <v>2140</v>
      </c>
      <c r="G11642" s="16">
        <f>IFERROR(VLOOKUP(Table1[[#This Row],[Codigo_insumo]],BD_Insumos!$B:$E,4),"")</f>
        <v>15.860837164231068</v>
      </c>
      <c r="H11642" s="140">
        <v>0.9</v>
      </c>
      <c r="I11642" s="9"/>
      <c r="J11642" s="22">
        <f t="shared" si="181"/>
        <v>14.274753447807962</v>
      </c>
      <c r="K11642" s="22" t="str">
        <f>IF(I11642&lt;&gt;"",SUMIF(Table1[Codigo_servico],A11642,Table1[Subtotal_insumo]),"")</f>
        <v/>
      </c>
      <c r="L11642" s="16">
        <f>IF(Table1[[#This Row],[Ordem_insumos]]&lt;&gt;0,VLOOKUP(Table1[[#This Row],[Codigo_servico]],Preencher_Orcamento!$B:$D,3,FALSE)*Table1[[#This Row],[Qtde_insumo]],"")</f>
        <v>0</v>
      </c>
      <c r="M11642" s="16">
        <f>IF(Table1[[#This Row],[Ordem_insumos]]&lt;&gt;0,VLOOKUP(Table1[[#This Row],[Codigo_servico]],Preencher_Orcamento!$B:$D,3,FALSE)*Table1[[#This Row],[Subtotal_insumo]],"")</f>
        <v>0</v>
      </c>
    </row>
    <row r="11643" spans="1:13" x14ac:dyDescent="0.25">
      <c r="A11643" s="6">
        <v>170525</v>
      </c>
      <c r="B11643" s="126">
        <v>2</v>
      </c>
      <c r="C11643" s="133"/>
      <c r="D11643" s="134">
        <v>30542</v>
      </c>
      <c r="E11643" s="7" t="s">
        <v>574</v>
      </c>
      <c r="F11643" s="8" t="s">
        <v>197</v>
      </c>
      <c r="G11643" s="16">
        <f>IFERROR(VLOOKUP(Table1[[#This Row],[Codigo_insumo]],BD_Insumos!$B:$E,4),"")</f>
        <v>6.2305000000000001</v>
      </c>
      <c r="H11643" s="140">
        <v>12.221</v>
      </c>
      <c r="I11643" s="9"/>
      <c r="J11643" s="22">
        <f t="shared" si="181"/>
        <v>76.142940500000009</v>
      </c>
      <c r="K11643" s="22" t="str">
        <f>IF(I11643&lt;&gt;"",SUMIF(Table1[Codigo_servico],A11643,Table1[Subtotal_insumo]),"")</f>
        <v/>
      </c>
      <c r="L11643" s="16">
        <f>IF(Table1[[#This Row],[Ordem_insumos]]&lt;&gt;0,VLOOKUP(Table1[[#This Row],[Codigo_servico]],Preencher_Orcamento!$B:$D,3,FALSE)*Table1[[#This Row],[Qtde_insumo]],"")</f>
        <v>0</v>
      </c>
      <c r="M11643" s="16">
        <f>IF(Table1[[#This Row],[Ordem_insumos]]&lt;&gt;0,VLOOKUP(Table1[[#This Row],[Codigo_servico]],Preencher_Orcamento!$B:$D,3,FALSE)*Table1[[#This Row],[Subtotal_insumo]],"")</f>
        <v>0</v>
      </c>
    </row>
    <row r="11644" spans="1:13" x14ac:dyDescent="0.25">
      <c r="A11644" s="6">
        <v>170525</v>
      </c>
      <c r="B11644" s="126">
        <v>3</v>
      </c>
      <c r="C11644" s="133"/>
      <c r="D11644" s="134">
        <v>2075</v>
      </c>
      <c r="E11644" s="7" t="s">
        <v>2199</v>
      </c>
      <c r="F11644" s="8" t="s">
        <v>2140</v>
      </c>
      <c r="G11644" s="16">
        <f>IFERROR(VLOOKUP(Table1[[#This Row],[Codigo_insumo]],BD_Insumos!$B:$E,4),"")</f>
        <v>15.599673853371913</v>
      </c>
      <c r="H11644" s="140">
        <v>2.9390000000000001</v>
      </c>
      <c r="I11644" s="9"/>
      <c r="J11644" s="22">
        <f t="shared" si="181"/>
        <v>45.84744145506005</v>
      </c>
      <c r="K11644" s="22" t="str">
        <f>IF(I11644&lt;&gt;"",SUMIF(Table1[Codigo_servico],A11644,Table1[Subtotal_insumo]),"")</f>
        <v/>
      </c>
      <c r="L11644" s="16">
        <f>IF(Table1[[#This Row],[Ordem_insumos]]&lt;&gt;0,VLOOKUP(Table1[[#This Row],[Codigo_servico]],Preencher_Orcamento!$B:$D,3,FALSE)*Table1[[#This Row],[Qtde_insumo]],"")</f>
        <v>0</v>
      </c>
      <c r="M11644" s="16">
        <f>IF(Table1[[#This Row],[Ordem_insumos]]&lt;&gt;0,VLOOKUP(Table1[[#This Row],[Codigo_servico]],Preencher_Orcamento!$B:$D,3,FALSE)*Table1[[#This Row],[Subtotal_insumo]],"")</f>
        <v>0</v>
      </c>
    </row>
    <row r="11645" spans="1:13" x14ac:dyDescent="0.25">
      <c r="A11645" s="6">
        <v>170525</v>
      </c>
      <c r="B11645" s="126">
        <v>4</v>
      </c>
      <c r="C11645" s="133"/>
      <c r="D11645" s="134">
        <v>2076</v>
      </c>
      <c r="E11645" s="7" t="s">
        <v>2200</v>
      </c>
      <c r="F11645" s="8" t="s">
        <v>2140</v>
      </c>
      <c r="G11645" s="16">
        <f>IFERROR(VLOOKUP(Table1[[#This Row],[Codigo_insumo]],BD_Insumos!$B:$E,4),"")</f>
        <v>12.645924541907611</v>
      </c>
      <c r="H11645" s="140">
        <v>2.9390000000000001</v>
      </c>
      <c r="I11645" s="9"/>
      <c r="J11645" s="22">
        <f t="shared" si="181"/>
        <v>37.166372228666468</v>
      </c>
      <c r="K11645" s="22" t="str">
        <f>IF(I11645&lt;&gt;"",SUMIF(Table1[Codigo_servico],A11645,Table1[Subtotal_insumo]),"")</f>
        <v/>
      </c>
      <c r="L11645" s="16">
        <f>IF(Table1[[#This Row],[Ordem_insumos]]&lt;&gt;0,VLOOKUP(Table1[[#This Row],[Codigo_servico]],Preencher_Orcamento!$B:$D,3,FALSE)*Table1[[#This Row],[Qtde_insumo]],"")</f>
        <v>0</v>
      </c>
      <c r="M11645" s="16">
        <f>IF(Table1[[#This Row],[Ordem_insumos]]&lt;&gt;0,VLOOKUP(Table1[[#This Row],[Codigo_servico]],Preencher_Orcamento!$B:$D,3,FALSE)*Table1[[#This Row],[Subtotal_insumo]],"")</f>
        <v>0</v>
      </c>
    </row>
    <row r="11646" spans="1:13" x14ac:dyDescent="0.25">
      <c r="A11646" s="6">
        <v>170525</v>
      </c>
      <c r="B11646" s="126">
        <v>5</v>
      </c>
      <c r="C11646" s="133"/>
      <c r="D11646" s="134">
        <v>37509</v>
      </c>
      <c r="E11646" s="7" t="s">
        <v>830</v>
      </c>
      <c r="F11646" s="8" t="s">
        <v>168</v>
      </c>
      <c r="G11646" s="18">
        <f>IFERROR(VLOOKUP(Table1[[#This Row],[Codigo_insumo]],BD_Insumos!$B:$E,4),"")</f>
        <v>16.625699999999998</v>
      </c>
      <c r="H11646" s="140">
        <v>0.44</v>
      </c>
      <c r="I11646" s="9"/>
      <c r="J11646" s="23">
        <f t="shared" si="181"/>
        <v>7.315307999999999</v>
      </c>
      <c r="K11646" s="22" t="str">
        <f>IF(I11646&lt;&gt;"",SUMIF(Table1[Codigo_servico],A11646,Table1[Subtotal_insumo]),"")</f>
        <v/>
      </c>
      <c r="L11646" s="18">
        <f>IF(Table1[[#This Row],[Ordem_insumos]]&lt;&gt;0,VLOOKUP(Table1[[#This Row],[Codigo_servico]],Preencher_Orcamento!$B:$D,3,FALSE)*Table1[[#This Row],[Qtde_insumo]],"")</f>
        <v>0</v>
      </c>
      <c r="M11646" s="18">
        <f>IF(Table1[[#This Row],[Ordem_insumos]]&lt;&gt;0,VLOOKUP(Table1[[#This Row],[Codigo_servico]],Preencher_Orcamento!$B:$D,3,FALSE)*Table1[[#This Row],[Subtotal_insumo]],"")</f>
        <v>0</v>
      </c>
    </row>
    <row r="11647" spans="1:13" x14ac:dyDescent="0.25">
      <c r="A11647" s="6">
        <v>170525</v>
      </c>
      <c r="B11647" s="126">
        <v>6</v>
      </c>
      <c r="C11647" s="133"/>
      <c r="D11647" s="134">
        <v>87030</v>
      </c>
      <c r="E11647" s="7" t="s">
        <v>2134</v>
      </c>
      <c r="F11647" s="8" t="s">
        <v>168</v>
      </c>
      <c r="G11647" s="18">
        <f>IFERROR(VLOOKUP(Table1[[#This Row],[Codigo_insumo]],BD_Insumos!$B:$E,4),"")</f>
        <v>7.3753000000000002</v>
      </c>
      <c r="H11647" s="140">
        <v>0.25700000000000001</v>
      </c>
      <c r="I11647" s="9"/>
      <c r="J11647" s="23">
        <f t="shared" si="181"/>
        <v>1.8954521000000002</v>
      </c>
      <c r="K11647" s="22" t="str">
        <f>IF(I11647&lt;&gt;"",SUMIF(Table1[Codigo_servico],A11647,Table1[Subtotal_insumo]),"")</f>
        <v/>
      </c>
      <c r="L11647" s="18">
        <f>IF(Table1[[#This Row],[Ordem_insumos]]&lt;&gt;0,VLOOKUP(Table1[[#This Row],[Codigo_servico]],Preencher_Orcamento!$B:$D,3,FALSE)*Table1[[#This Row],[Qtde_insumo]],"")</f>
        <v>0</v>
      </c>
      <c r="M11647" s="18">
        <f>IF(Table1[[#This Row],[Ordem_insumos]]&lt;&gt;0,VLOOKUP(Table1[[#This Row],[Codigo_servico]],Preencher_Orcamento!$B:$D,3,FALSE)*Table1[[#This Row],[Subtotal_insumo]],"")</f>
        <v>0</v>
      </c>
    </row>
    <row r="11648" spans="1:13" ht="26.25" x14ac:dyDescent="0.25">
      <c r="A11648" s="6">
        <v>170525</v>
      </c>
      <c r="B11648" s="126">
        <v>7</v>
      </c>
      <c r="C11648" s="133"/>
      <c r="D11648" s="134">
        <v>10630</v>
      </c>
      <c r="E11648" s="7" t="s">
        <v>140</v>
      </c>
      <c r="F11648" s="8" t="s">
        <v>58</v>
      </c>
      <c r="G11648" s="18">
        <f>IFERROR(VLOOKUP(Table1[[#This Row],[Codigo_insumo]],BD_Insumos!$B:$E,4),"")</f>
        <v>420.47390000000001</v>
      </c>
      <c r="H11648" s="140">
        <v>2E-3</v>
      </c>
      <c r="I11648" s="9"/>
      <c r="J11648" s="23">
        <f t="shared" si="181"/>
        <v>0.84094780000000002</v>
      </c>
      <c r="K11648" s="22" t="str">
        <f>IF(I11648&lt;&gt;"",SUMIF(Table1[Codigo_servico],A11648,Table1[Subtotal_insumo]),"")</f>
        <v/>
      </c>
      <c r="L11648" s="18">
        <f>IF(Table1[[#This Row],[Ordem_insumos]]&lt;&gt;0,VLOOKUP(Table1[[#This Row],[Codigo_servico]],Preencher_Orcamento!$B:$D,3,FALSE)*Table1[[#This Row],[Qtde_insumo]],"")</f>
        <v>0</v>
      </c>
      <c r="M11648" s="18">
        <f>IF(Table1[[#This Row],[Ordem_insumos]]&lt;&gt;0,VLOOKUP(Table1[[#This Row],[Codigo_servico]],Preencher_Orcamento!$B:$D,3,FALSE)*Table1[[#This Row],[Subtotal_insumo]],"")</f>
        <v>0</v>
      </c>
    </row>
    <row r="11649" spans="1:13" ht="39" x14ac:dyDescent="0.25">
      <c r="A11649" s="6">
        <v>170525</v>
      </c>
      <c r="B11649" s="126">
        <v>8</v>
      </c>
      <c r="C11649" s="133"/>
      <c r="D11649" s="134">
        <v>70824</v>
      </c>
      <c r="E11649" s="7" t="s">
        <v>1718</v>
      </c>
      <c r="F11649" s="8" t="s">
        <v>5</v>
      </c>
      <c r="G11649" s="18">
        <f>IFERROR(VLOOKUP(Table1[[#This Row],[Codigo_insumo]],BD_Insumos!$B:$E,4),"")</f>
        <v>17.954899999999999</v>
      </c>
      <c r="H11649" s="140">
        <v>1</v>
      </c>
      <c r="I11649" s="9"/>
      <c r="J11649" s="23">
        <f t="shared" si="181"/>
        <v>17.954899999999999</v>
      </c>
      <c r="K11649" s="22" t="str">
        <f>IF(I11649&lt;&gt;"",SUMIF(Table1[Codigo_servico],A11649,Table1[Subtotal_insumo]),"")</f>
        <v/>
      </c>
      <c r="L11649" s="18">
        <f>IF(Table1[[#This Row],[Ordem_insumos]]&lt;&gt;0,VLOOKUP(Table1[[#This Row],[Codigo_servico]],Preencher_Orcamento!$B:$D,3,FALSE)*Table1[[#This Row],[Qtde_insumo]],"")</f>
        <v>0</v>
      </c>
      <c r="M11649" s="18">
        <f>IF(Table1[[#This Row],[Ordem_insumos]]&lt;&gt;0,VLOOKUP(Table1[[#This Row],[Codigo_servico]],Preencher_Orcamento!$B:$D,3,FALSE)*Table1[[#This Row],[Subtotal_insumo]],"")</f>
        <v>0</v>
      </c>
    </row>
    <row r="11650" spans="1:13" x14ac:dyDescent="0.25">
      <c r="A11650" s="6">
        <v>170525</v>
      </c>
      <c r="B11650" s="126">
        <v>9</v>
      </c>
      <c r="C11650" s="133"/>
      <c r="D11650" s="134">
        <v>37530</v>
      </c>
      <c r="E11650" s="7" t="s">
        <v>834</v>
      </c>
      <c r="F11650" s="8" t="s">
        <v>457</v>
      </c>
      <c r="G11650" s="18">
        <f>IFERROR(VLOOKUP(Table1[[#This Row],[Codigo_insumo]],BD_Insumos!$B:$E,4),"")</f>
        <v>0.85980000000000001</v>
      </c>
      <c r="H11650" s="140">
        <v>0.3</v>
      </c>
      <c r="I11650" s="9"/>
      <c r="J11650" s="23">
        <f t="shared" ref="J11650:J11713" si="182">IF(I11650="",G11650*H11650,"")</f>
        <v>0.25794</v>
      </c>
      <c r="K11650" s="22" t="str">
        <f>IF(I11650&lt;&gt;"",SUMIF(Table1[Codigo_servico],A11650,Table1[Subtotal_insumo]),"")</f>
        <v/>
      </c>
      <c r="L11650" s="18">
        <f>IF(Table1[[#This Row],[Ordem_insumos]]&lt;&gt;0,VLOOKUP(Table1[[#This Row],[Codigo_servico]],Preencher_Orcamento!$B:$D,3,FALSE)*Table1[[#This Row],[Qtde_insumo]],"")</f>
        <v>0</v>
      </c>
      <c r="M11650" s="18">
        <f>IF(Table1[[#This Row],[Ordem_insumos]]&lt;&gt;0,VLOOKUP(Table1[[#This Row],[Codigo_servico]],Preencher_Orcamento!$B:$D,3,FALSE)*Table1[[#This Row],[Subtotal_insumo]],"")</f>
        <v>0</v>
      </c>
    </row>
    <row r="11651" spans="1:13" x14ac:dyDescent="0.25">
      <c r="A11651" s="6">
        <v>170525</v>
      </c>
      <c r="B11651" s="126">
        <v>10</v>
      </c>
      <c r="C11651" s="133"/>
      <c r="D11651" s="134">
        <v>37005</v>
      </c>
      <c r="E11651" s="7" t="s">
        <v>811</v>
      </c>
      <c r="F11651" s="8" t="s">
        <v>168</v>
      </c>
      <c r="G11651" s="18">
        <f>IFERROR(VLOOKUP(Table1[[#This Row],[Codigo_insumo]],BD_Insumos!$B:$E,4),"")</f>
        <v>15.942500000000001</v>
      </c>
      <c r="H11651" s="140">
        <v>0.88100000000000001</v>
      </c>
      <c r="I11651" s="9"/>
      <c r="J11651" s="23">
        <f t="shared" si="182"/>
        <v>14.0453425</v>
      </c>
      <c r="K11651" s="22" t="str">
        <f>IF(I11651&lt;&gt;"",SUMIF(Table1[Codigo_servico],A11651,Table1[Subtotal_insumo]),"")</f>
        <v/>
      </c>
      <c r="L11651" s="18">
        <f>IF(Table1[[#This Row],[Ordem_insumos]]&lt;&gt;0,VLOOKUP(Table1[[#This Row],[Codigo_servico]],Preencher_Orcamento!$B:$D,3,FALSE)*Table1[[#This Row],[Qtde_insumo]],"")</f>
        <v>0</v>
      </c>
      <c r="M11651" s="18">
        <f>IF(Table1[[#This Row],[Ordem_insumos]]&lt;&gt;0,VLOOKUP(Table1[[#This Row],[Codigo_servico]],Preencher_Orcamento!$B:$D,3,FALSE)*Table1[[#This Row],[Subtotal_insumo]],"")</f>
        <v>0</v>
      </c>
    </row>
    <row r="11652" spans="1:13" x14ac:dyDescent="0.25">
      <c r="A11652" s="6">
        <v>170525</v>
      </c>
      <c r="B11652" s="126">
        <v>11</v>
      </c>
      <c r="C11652" s="133"/>
      <c r="D11652" s="134">
        <v>2099</v>
      </c>
      <c r="E11652" s="7" t="s">
        <v>2205</v>
      </c>
      <c r="F11652" s="8" t="s">
        <v>2140</v>
      </c>
      <c r="G11652" s="18">
        <f>IFERROR(VLOOKUP(Table1[[#This Row],[Codigo_insumo]],BD_Insumos!$B:$E,4),"")</f>
        <v>12.627877718847255</v>
      </c>
      <c r="H11652" s="140">
        <v>0.88</v>
      </c>
      <c r="I11652" s="9"/>
      <c r="J11652" s="23">
        <f t="shared" si="182"/>
        <v>11.112532392585585</v>
      </c>
      <c r="K11652" s="22" t="str">
        <f>IF(I11652&lt;&gt;"",SUMIF(Table1[Codigo_servico],A11652,Table1[Subtotal_insumo]),"")</f>
        <v/>
      </c>
      <c r="L11652" s="18">
        <f>IF(Table1[[#This Row],[Ordem_insumos]]&lt;&gt;0,VLOOKUP(Table1[[#This Row],[Codigo_servico]],Preencher_Orcamento!$B:$D,3,FALSE)*Table1[[#This Row],[Qtde_insumo]],"")</f>
        <v>0</v>
      </c>
      <c r="M11652" s="18">
        <f>IF(Table1[[#This Row],[Ordem_insumos]]&lt;&gt;0,VLOOKUP(Table1[[#This Row],[Codigo_servico]],Preencher_Orcamento!$B:$D,3,FALSE)*Table1[[#This Row],[Subtotal_insumo]],"")</f>
        <v>0</v>
      </c>
    </row>
    <row r="11653" spans="1:13" x14ac:dyDescent="0.25">
      <c r="A11653" s="3">
        <v>170526</v>
      </c>
      <c r="B11653" s="125">
        <v>0</v>
      </c>
      <c r="C11653" s="131" t="s">
        <v>4523</v>
      </c>
      <c r="D11653" s="132"/>
      <c r="E11653" s="4"/>
      <c r="F11653" s="4"/>
      <c r="G11653" s="17" t="str">
        <f>IFERROR(VLOOKUP(Table1[[#This Row],[Codigo_insumo]],BD_Insumos!$B:$E,4),"")</f>
        <v/>
      </c>
      <c r="H11653" s="139"/>
      <c r="I11653" s="5" t="s">
        <v>457</v>
      </c>
      <c r="J11653" s="20" t="str">
        <f t="shared" si="182"/>
        <v/>
      </c>
      <c r="K11653" s="21">
        <f>IF(I11653&lt;&gt;"",SUMIF(Table1[Codigo_servico],A11653,Table1[Subtotal_insumo]),"")</f>
        <v>23.556275543769452</v>
      </c>
      <c r="L11653" s="17" t="str">
        <f>IF(Table1[[#This Row],[Ordem_insumos]]&lt;&gt;0,VLOOKUP(Table1[[#This Row],[Codigo_servico]],Preencher_Orcamento!$B:$D,3,FALSE)*Table1[[#This Row],[Qtde_insumo]],"")</f>
        <v/>
      </c>
      <c r="M11653" s="17" t="str">
        <f>IF(Table1[[#This Row],[Ordem_insumos]]&lt;&gt;0,VLOOKUP(Table1[[#This Row],[Codigo_servico]],Preencher_Orcamento!$B:$D,3,FALSE)*Table1[[#This Row],[Subtotal_insumo]],"")</f>
        <v/>
      </c>
    </row>
    <row r="11654" spans="1:13" ht="26.25" x14ac:dyDescent="0.25">
      <c r="A11654" s="6">
        <v>170526</v>
      </c>
      <c r="B11654" s="126">
        <v>1</v>
      </c>
      <c r="C11654" s="133"/>
      <c r="D11654" s="134">
        <v>76717</v>
      </c>
      <c r="E11654" s="7" t="s">
        <v>1914</v>
      </c>
      <c r="F11654" s="8" t="s">
        <v>457</v>
      </c>
      <c r="G11654" s="16">
        <f>IFERROR(VLOOKUP(Table1[[#This Row],[Codigo_insumo]],BD_Insumos!$B:$E,4),"")</f>
        <v>21.0307</v>
      </c>
      <c r="H11654" s="140">
        <v>1</v>
      </c>
      <c r="I11654" s="9"/>
      <c r="J11654" s="22">
        <f t="shared" si="182"/>
        <v>21.0307</v>
      </c>
      <c r="K11654" s="22" t="str">
        <f>IF(I11654&lt;&gt;"",SUMIF(Table1[Codigo_servico],A11654,Table1[Subtotal_insumo]),"")</f>
        <v/>
      </c>
      <c r="L11654" s="16">
        <f>IF(Table1[[#This Row],[Ordem_insumos]]&lt;&gt;0,VLOOKUP(Table1[[#This Row],[Codigo_servico]],Preencher_Orcamento!$B:$D,3,FALSE)*Table1[[#This Row],[Qtde_insumo]],"")</f>
        <v>0</v>
      </c>
      <c r="M11654" s="16">
        <f>IF(Table1[[#This Row],[Ordem_insumos]]&lt;&gt;0,VLOOKUP(Table1[[#This Row],[Codigo_servico]],Preencher_Orcamento!$B:$D,3,FALSE)*Table1[[#This Row],[Subtotal_insumo]],"")</f>
        <v>0</v>
      </c>
    </row>
    <row r="11655" spans="1:13" x14ac:dyDescent="0.25">
      <c r="A11655" s="6">
        <v>170526</v>
      </c>
      <c r="B11655" s="126">
        <v>2</v>
      </c>
      <c r="C11655" s="133"/>
      <c r="D11655" s="134">
        <v>2099</v>
      </c>
      <c r="E11655" s="7" t="s">
        <v>2205</v>
      </c>
      <c r="F11655" s="8" t="s">
        <v>2140</v>
      </c>
      <c r="G11655" s="18">
        <f>IFERROR(VLOOKUP(Table1[[#This Row],[Codigo_insumo]],BD_Insumos!$B:$E,4),"")</f>
        <v>12.627877718847255</v>
      </c>
      <c r="H11655" s="140">
        <v>0.2</v>
      </c>
      <c r="I11655" s="9"/>
      <c r="J11655" s="23">
        <f t="shared" si="182"/>
        <v>2.5255755437694511</v>
      </c>
      <c r="K11655" s="22" t="str">
        <f>IF(I11655&lt;&gt;"",SUMIF(Table1[Codigo_servico],A11655,Table1[Subtotal_insumo]),"")</f>
        <v/>
      </c>
      <c r="L11655" s="18">
        <f>IF(Table1[[#This Row],[Ordem_insumos]]&lt;&gt;0,VLOOKUP(Table1[[#This Row],[Codigo_servico]],Preencher_Orcamento!$B:$D,3,FALSE)*Table1[[#This Row],[Qtde_insumo]],"")</f>
        <v>0</v>
      </c>
      <c r="M11655" s="18">
        <f>IF(Table1[[#This Row],[Ordem_insumos]]&lt;&gt;0,VLOOKUP(Table1[[#This Row],[Codigo_servico]],Preencher_Orcamento!$B:$D,3,FALSE)*Table1[[#This Row],[Subtotal_insumo]],"")</f>
        <v>0</v>
      </c>
    </row>
    <row r="11656" spans="1:13" x14ac:dyDescent="0.25">
      <c r="A11656" s="3">
        <v>170527</v>
      </c>
      <c r="B11656" s="125">
        <v>0</v>
      </c>
      <c r="C11656" s="131" t="s">
        <v>4524</v>
      </c>
      <c r="D11656" s="132"/>
      <c r="E11656" s="4"/>
      <c r="F11656" s="4"/>
      <c r="G11656" s="17" t="str">
        <f>IFERROR(VLOOKUP(Table1[[#This Row],[Codigo_insumo]],BD_Insumos!$B:$E,4),"")</f>
        <v/>
      </c>
      <c r="H11656" s="139"/>
      <c r="I11656" s="5" t="s">
        <v>457</v>
      </c>
      <c r="J11656" s="20" t="str">
        <f t="shared" si="182"/>
        <v/>
      </c>
      <c r="K11656" s="21">
        <f>IF(I11656&lt;&gt;"",SUMIF(Table1[Codigo_servico],A11656,Table1[Subtotal_insumo]),"")</f>
        <v>392.95381488307834</v>
      </c>
      <c r="L11656" s="17" t="str">
        <f>IF(Table1[[#This Row],[Ordem_insumos]]&lt;&gt;0,VLOOKUP(Table1[[#This Row],[Codigo_servico]],Preencher_Orcamento!$B:$D,3,FALSE)*Table1[[#This Row],[Qtde_insumo]],"")</f>
        <v/>
      </c>
      <c r="M11656" s="17" t="str">
        <f>IF(Table1[[#This Row],[Ordem_insumos]]&lt;&gt;0,VLOOKUP(Table1[[#This Row],[Codigo_servico]],Preencher_Orcamento!$B:$D,3,FALSE)*Table1[[#This Row],[Subtotal_insumo]],"")</f>
        <v/>
      </c>
    </row>
    <row r="11657" spans="1:13" ht="39" x14ac:dyDescent="0.25">
      <c r="A11657" s="6">
        <v>170527</v>
      </c>
      <c r="B11657" s="126">
        <v>1</v>
      </c>
      <c r="C11657" s="133"/>
      <c r="D11657" s="134">
        <v>17040</v>
      </c>
      <c r="E11657" s="7" t="s">
        <v>375</v>
      </c>
      <c r="F11657" s="8" t="s">
        <v>457</v>
      </c>
      <c r="G11657" s="16">
        <f>IFERROR(VLOOKUP(Table1[[#This Row],[Codigo_insumo]],BD_Insumos!$B:$E,4),"")</f>
        <v>0.31169999999999998</v>
      </c>
      <c r="H11657" s="140">
        <v>6</v>
      </c>
      <c r="I11657" s="9"/>
      <c r="J11657" s="22">
        <f t="shared" si="182"/>
        <v>1.8701999999999999</v>
      </c>
      <c r="K11657" s="22" t="str">
        <f>IF(I11657&lt;&gt;"",SUMIF(Table1[Codigo_servico],A11657,Table1[Subtotal_insumo]),"")</f>
        <v/>
      </c>
      <c r="L11657" s="16">
        <f>IF(Table1[[#This Row],[Ordem_insumos]]&lt;&gt;0,VLOOKUP(Table1[[#This Row],[Codigo_servico]],Preencher_Orcamento!$B:$D,3,FALSE)*Table1[[#This Row],[Qtde_insumo]],"")</f>
        <v>0</v>
      </c>
      <c r="M11657" s="16">
        <f>IF(Table1[[#This Row],[Ordem_insumos]]&lt;&gt;0,VLOOKUP(Table1[[#This Row],[Codigo_servico]],Preencher_Orcamento!$B:$D,3,FALSE)*Table1[[#This Row],[Subtotal_insumo]],"")</f>
        <v>0</v>
      </c>
    </row>
    <row r="11658" spans="1:13" x14ac:dyDescent="0.25">
      <c r="A11658" s="6">
        <v>170527</v>
      </c>
      <c r="B11658" s="126">
        <v>2</v>
      </c>
      <c r="C11658" s="133"/>
      <c r="D11658" s="134">
        <v>2020</v>
      </c>
      <c r="E11658" s="7" t="s">
        <v>2188</v>
      </c>
      <c r="F11658" s="8" t="s">
        <v>2140</v>
      </c>
      <c r="G11658" s="16">
        <f>IFERROR(VLOOKUP(Table1[[#This Row],[Codigo_insumo]],BD_Insumos!$B:$E,4),"")</f>
        <v>15.860837164231068</v>
      </c>
      <c r="H11658" s="140">
        <v>1</v>
      </c>
      <c r="I11658" s="9"/>
      <c r="J11658" s="22">
        <f t="shared" si="182"/>
        <v>15.860837164231068</v>
      </c>
      <c r="K11658" s="22" t="str">
        <f>IF(I11658&lt;&gt;"",SUMIF(Table1[Codigo_servico],A11658,Table1[Subtotal_insumo]),"")</f>
        <v/>
      </c>
      <c r="L11658" s="16">
        <f>IF(Table1[[#This Row],[Ordem_insumos]]&lt;&gt;0,VLOOKUP(Table1[[#This Row],[Codigo_servico]],Preencher_Orcamento!$B:$D,3,FALSE)*Table1[[#This Row],[Qtde_insumo]],"")</f>
        <v>0</v>
      </c>
      <c r="M11658" s="16">
        <f>IF(Table1[[#This Row],[Ordem_insumos]]&lt;&gt;0,VLOOKUP(Table1[[#This Row],[Codigo_servico]],Preencher_Orcamento!$B:$D,3,FALSE)*Table1[[#This Row],[Subtotal_insumo]],"")</f>
        <v>0</v>
      </c>
    </row>
    <row r="11659" spans="1:13" x14ac:dyDescent="0.25">
      <c r="A11659" s="6">
        <v>170527</v>
      </c>
      <c r="B11659" s="126">
        <v>3</v>
      </c>
      <c r="C11659" s="133"/>
      <c r="D11659" s="134">
        <v>2099</v>
      </c>
      <c r="E11659" s="7" t="s">
        <v>2205</v>
      </c>
      <c r="F11659" s="8" t="s">
        <v>2140</v>
      </c>
      <c r="G11659" s="18">
        <f>IFERROR(VLOOKUP(Table1[[#This Row],[Codigo_insumo]],BD_Insumos!$B:$E,4),"")</f>
        <v>12.627877718847255</v>
      </c>
      <c r="H11659" s="140">
        <v>1</v>
      </c>
      <c r="I11659" s="9"/>
      <c r="J11659" s="23">
        <f t="shared" si="182"/>
        <v>12.627877718847255</v>
      </c>
      <c r="K11659" s="22" t="str">
        <f>IF(I11659&lt;&gt;"",SUMIF(Table1[Codigo_servico],A11659,Table1[Subtotal_insumo]),"")</f>
        <v/>
      </c>
      <c r="L11659" s="18">
        <f>IF(Table1[[#This Row],[Ordem_insumos]]&lt;&gt;0,VLOOKUP(Table1[[#This Row],[Codigo_servico]],Preencher_Orcamento!$B:$D,3,FALSE)*Table1[[#This Row],[Qtde_insumo]],"")</f>
        <v>0</v>
      </c>
      <c r="M11659" s="18">
        <f>IF(Table1[[#This Row],[Ordem_insumos]]&lt;&gt;0,VLOOKUP(Table1[[#This Row],[Codigo_servico]],Preencher_Orcamento!$B:$D,3,FALSE)*Table1[[#This Row],[Subtotal_insumo]],"")</f>
        <v>0</v>
      </c>
    </row>
    <row r="11660" spans="1:13" ht="39" x14ac:dyDescent="0.25">
      <c r="A11660" s="6">
        <v>170527</v>
      </c>
      <c r="B11660" s="126">
        <v>4</v>
      </c>
      <c r="C11660" s="133"/>
      <c r="D11660" s="134">
        <v>76716</v>
      </c>
      <c r="E11660" s="7" t="s">
        <v>1913</v>
      </c>
      <c r="F11660" s="8" t="s">
        <v>457</v>
      </c>
      <c r="G11660" s="18">
        <f>IFERROR(VLOOKUP(Table1[[#This Row],[Codigo_insumo]],BD_Insumos!$B:$E,4),"")</f>
        <v>362.5949</v>
      </c>
      <c r="H11660" s="140">
        <v>1</v>
      </c>
      <c r="I11660" s="9"/>
      <c r="J11660" s="23">
        <f t="shared" si="182"/>
        <v>362.5949</v>
      </c>
      <c r="K11660" s="22" t="str">
        <f>IF(I11660&lt;&gt;"",SUMIF(Table1[Codigo_servico],A11660,Table1[Subtotal_insumo]),"")</f>
        <v/>
      </c>
      <c r="L11660" s="18">
        <f>IF(Table1[[#This Row],[Ordem_insumos]]&lt;&gt;0,VLOOKUP(Table1[[#This Row],[Codigo_servico]],Preencher_Orcamento!$B:$D,3,FALSE)*Table1[[#This Row],[Qtde_insumo]],"")</f>
        <v>0</v>
      </c>
      <c r="M11660" s="18">
        <f>IF(Table1[[#This Row],[Ordem_insumos]]&lt;&gt;0,VLOOKUP(Table1[[#This Row],[Codigo_servico]],Preencher_Orcamento!$B:$D,3,FALSE)*Table1[[#This Row],[Subtotal_insumo]],"")</f>
        <v>0</v>
      </c>
    </row>
    <row r="11661" spans="1:13" x14ac:dyDescent="0.25">
      <c r="A11661" s="3">
        <v>170530</v>
      </c>
      <c r="B11661" s="125">
        <v>0</v>
      </c>
      <c r="C11661" s="131" t="s">
        <v>4525</v>
      </c>
      <c r="D11661" s="132"/>
      <c r="E11661" s="4"/>
      <c r="F11661" s="4"/>
      <c r="G11661" s="17" t="str">
        <f>IFERROR(VLOOKUP(Table1[[#This Row],[Codigo_insumo]],BD_Insumos!$B:$E,4),"")</f>
        <v/>
      </c>
      <c r="H11661" s="139"/>
      <c r="I11661" s="5" t="s">
        <v>170</v>
      </c>
      <c r="J11661" s="20" t="str">
        <f t="shared" si="182"/>
        <v/>
      </c>
      <c r="K11661" s="21">
        <f>IF(I11661&lt;&gt;"",SUMIF(Table1[Codigo_servico],A11661,Table1[Subtotal_insumo]),"")</f>
        <v>96.773283695300591</v>
      </c>
      <c r="L11661" s="17" t="str">
        <f>IF(Table1[[#This Row],[Ordem_insumos]]&lt;&gt;0,VLOOKUP(Table1[[#This Row],[Codigo_servico]],Preencher_Orcamento!$B:$D,3,FALSE)*Table1[[#This Row],[Qtde_insumo]],"")</f>
        <v/>
      </c>
      <c r="M11661" s="17" t="str">
        <f>IF(Table1[[#This Row],[Ordem_insumos]]&lt;&gt;0,VLOOKUP(Table1[[#This Row],[Codigo_servico]],Preencher_Orcamento!$B:$D,3,FALSE)*Table1[[#This Row],[Subtotal_insumo]],"")</f>
        <v/>
      </c>
    </row>
    <row r="11662" spans="1:13" x14ac:dyDescent="0.25">
      <c r="A11662" s="6">
        <v>170530</v>
      </c>
      <c r="B11662" s="126">
        <v>1</v>
      </c>
      <c r="C11662" s="133"/>
      <c r="D11662" s="134">
        <v>2076</v>
      </c>
      <c r="E11662" s="7" t="s">
        <v>2200</v>
      </c>
      <c r="F11662" s="8" t="s">
        <v>2140</v>
      </c>
      <c r="G11662" s="16">
        <f>IFERROR(VLOOKUP(Table1[[#This Row],[Codigo_insumo]],BD_Insumos!$B:$E,4),"")</f>
        <v>12.645924541907611</v>
      </c>
      <c r="H11662" s="140">
        <v>0.55000000000000004</v>
      </c>
      <c r="I11662" s="9"/>
      <c r="J11662" s="22">
        <f t="shared" si="182"/>
        <v>6.9552584980491865</v>
      </c>
      <c r="K11662" s="22" t="str">
        <f>IF(I11662&lt;&gt;"",SUMIF(Table1[Codigo_servico],A11662,Table1[Subtotal_insumo]),"")</f>
        <v/>
      </c>
      <c r="L11662" s="16">
        <f>IF(Table1[[#This Row],[Ordem_insumos]]&lt;&gt;0,VLOOKUP(Table1[[#This Row],[Codigo_servico]],Preencher_Orcamento!$B:$D,3,FALSE)*Table1[[#This Row],[Qtde_insumo]],"")</f>
        <v>0</v>
      </c>
      <c r="M11662" s="16">
        <f>IF(Table1[[#This Row],[Ordem_insumos]]&lt;&gt;0,VLOOKUP(Table1[[#This Row],[Codigo_servico]],Preencher_Orcamento!$B:$D,3,FALSE)*Table1[[#This Row],[Subtotal_insumo]],"")</f>
        <v>0</v>
      </c>
    </row>
    <row r="11663" spans="1:13" x14ac:dyDescent="0.25">
      <c r="A11663" s="6">
        <v>170530</v>
      </c>
      <c r="B11663" s="126">
        <v>2</v>
      </c>
      <c r="C11663" s="133"/>
      <c r="D11663" s="134">
        <v>2013</v>
      </c>
      <c r="E11663" s="7" t="s">
        <v>2184</v>
      </c>
      <c r="F11663" s="8" t="s">
        <v>2140</v>
      </c>
      <c r="G11663" s="16">
        <f>IFERROR(VLOOKUP(Table1[[#This Row],[Codigo_insumo]],BD_Insumos!$B:$E,4),"")</f>
        <v>15.756939025755017</v>
      </c>
      <c r="H11663" s="140">
        <v>0.75</v>
      </c>
      <c r="I11663" s="9"/>
      <c r="J11663" s="22">
        <f t="shared" si="182"/>
        <v>11.817704269316263</v>
      </c>
      <c r="K11663" s="22" t="str">
        <f>IF(I11663&lt;&gt;"",SUMIF(Table1[Codigo_servico],A11663,Table1[Subtotal_insumo]),"")</f>
        <v/>
      </c>
      <c r="L11663" s="16">
        <f>IF(Table1[[#This Row],[Ordem_insumos]]&lt;&gt;0,VLOOKUP(Table1[[#This Row],[Codigo_servico]],Preencher_Orcamento!$B:$D,3,FALSE)*Table1[[#This Row],[Qtde_insumo]],"")</f>
        <v>0</v>
      </c>
      <c r="M11663" s="16">
        <f>IF(Table1[[#This Row],[Ordem_insumos]]&lt;&gt;0,VLOOKUP(Table1[[#This Row],[Codigo_servico]],Preencher_Orcamento!$B:$D,3,FALSE)*Table1[[#This Row],[Subtotal_insumo]],"")</f>
        <v>0</v>
      </c>
    </row>
    <row r="11664" spans="1:13" x14ac:dyDescent="0.25">
      <c r="A11664" s="6">
        <v>170530</v>
      </c>
      <c r="B11664" s="126">
        <v>3</v>
      </c>
      <c r="C11664" s="133"/>
      <c r="D11664" s="134">
        <v>37560</v>
      </c>
      <c r="E11664" s="7" t="s">
        <v>846</v>
      </c>
      <c r="F11664" s="8" t="s">
        <v>168</v>
      </c>
      <c r="G11664" s="16">
        <f>IFERROR(VLOOKUP(Table1[[#This Row],[Codigo_insumo]],BD_Insumos!$B:$E,4),"")</f>
        <v>5.13</v>
      </c>
      <c r="H11664" s="140">
        <v>0.3049</v>
      </c>
      <c r="I11664" s="9"/>
      <c r="J11664" s="22">
        <f t="shared" si="182"/>
        <v>1.5641369999999999</v>
      </c>
      <c r="K11664" s="22" t="str">
        <f>IF(I11664&lt;&gt;"",SUMIF(Table1[Codigo_servico],A11664,Table1[Subtotal_insumo]),"")</f>
        <v/>
      </c>
      <c r="L11664" s="16">
        <f>IF(Table1[[#This Row],[Ordem_insumos]]&lt;&gt;0,VLOOKUP(Table1[[#This Row],[Codigo_servico]],Preencher_Orcamento!$B:$D,3,FALSE)*Table1[[#This Row],[Qtde_insumo]],"")</f>
        <v>0</v>
      </c>
      <c r="M11664" s="16">
        <f>IF(Table1[[#This Row],[Ordem_insumos]]&lt;&gt;0,VLOOKUP(Table1[[#This Row],[Codigo_servico]],Preencher_Orcamento!$B:$D,3,FALSE)*Table1[[#This Row],[Subtotal_insumo]],"")</f>
        <v>0</v>
      </c>
    </row>
    <row r="11665" spans="1:13" ht="26.25" x14ac:dyDescent="0.25">
      <c r="A11665" s="6">
        <v>170530</v>
      </c>
      <c r="B11665" s="126">
        <v>4</v>
      </c>
      <c r="C11665" s="133"/>
      <c r="D11665" s="134">
        <v>10648</v>
      </c>
      <c r="E11665" s="7" t="s">
        <v>158</v>
      </c>
      <c r="F11665" s="8" t="s">
        <v>58</v>
      </c>
      <c r="G11665" s="16">
        <f>IFERROR(VLOOKUP(Table1[[#This Row],[Codigo_insumo]],BD_Insumos!$B:$E,4),"")</f>
        <v>359.69349999999997</v>
      </c>
      <c r="H11665" s="140">
        <v>0.02</v>
      </c>
      <c r="I11665" s="9"/>
      <c r="J11665" s="22">
        <f t="shared" si="182"/>
        <v>7.1938699999999995</v>
      </c>
      <c r="K11665" s="22" t="str">
        <f>IF(I11665&lt;&gt;"",SUMIF(Table1[Codigo_servico],A11665,Table1[Subtotal_insumo]),"")</f>
        <v/>
      </c>
      <c r="L11665" s="16">
        <f>IF(Table1[[#This Row],[Ordem_insumos]]&lt;&gt;0,VLOOKUP(Table1[[#This Row],[Codigo_servico]],Preencher_Orcamento!$B:$D,3,FALSE)*Table1[[#This Row],[Qtde_insumo]],"")</f>
        <v>0</v>
      </c>
      <c r="M11665" s="16">
        <f>IF(Table1[[#This Row],[Ordem_insumos]]&lt;&gt;0,VLOOKUP(Table1[[#This Row],[Codigo_servico]],Preencher_Orcamento!$B:$D,3,FALSE)*Table1[[#This Row],[Subtotal_insumo]],"")</f>
        <v>0</v>
      </c>
    </row>
    <row r="11666" spans="1:13" ht="39" x14ac:dyDescent="0.25">
      <c r="A11666" s="6">
        <v>170530</v>
      </c>
      <c r="B11666" s="126">
        <v>5</v>
      </c>
      <c r="C11666" s="133"/>
      <c r="D11666" s="134">
        <v>17560</v>
      </c>
      <c r="E11666" s="7" t="s">
        <v>392</v>
      </c>
      <c r="F11666" s="8" t="s">
        <v>457</v>
      </c>
      <c r="G11666" s="16">
        <f>IFERROR(VLOOKUP(Table1[[#This Row],[Codigo_insumo]],BD_Insumos!$B:$E,4),"")</f>
        <v>1.7084999999999999</v>
      </c>
      <c r="H11666" s="140">
        <v>4.5</v>
      </c>
      <c r="I11666" s="9"/>
      <c r="J11666" s="22">
        <f t="shared" si="182"/>
        <v>7.68825</v>
      </c>
      <c r="K11666" s="22" t="str">
        <f>IF(I11666&lt;&gt;"",SUMIF(Table1[Codigo_servico],A11666,Table1[Subtotal_insumo]),"")</f>
        <v/>
      </c>
      <c r="L11666" s="16">
        <f>IF(Table1[[#This Row],[Ordem_insumos]]&lt;&gt;0,VLOOKUP(Table1[[#This Row],[Codigo_servico]],Preencher_Orcamento!$B:$D,3,FALSE)*Table1[[#This Row],[Qtde_insumo]],"")</f>
        <v>0</v>
      </c>
      <c r="M11666" s="16">
        <f>IF(Table1[[#This Row],[Ordem_insumos]]&lt;&gt;0,VLOOKUP(Table1[[#This Row],[Codigo_servico]],Preencher_Orcamento!$B:$D,3,FALSE)*Table1[[#This Row],[Subtotal_insumo]],"")</f>
        <v>0</v>
      </c>
    </row>
    <row r="11667" spans="1:13" x14ac:dyDescent="0.25">
      <c r="A11667" s="6">
        <v>170530</v>
      </c>
      <c r="B11667" s="126">
        <v>6</v>
      </c>
      <c r="C11667" s="133"/>
      <c r="D11667" s="134">
        <v>37530</v>
      </c>
      <c r="E11667" s="7" t="s">
        <v>834</v>
      </c>
      <c r="F11667" s="8" t="s">
        <v>457</v>
      </c>
      <c r="G11667" s="16">
        <f>IFERROR(VLOOKUP(Table1[[#This Row],[Codigo_insumo]],BD_Insumos!$B:$E,4),"")</f>
        <v>0.85980000000000001</v>
      </c>
      <c r="H11667" s="140">
        <v>0.25</v>
      </c>
      <c r="I11667" s="9"/>
      <c r="J11667" s="22">
        <f t="shared" si="182"/>
        <v>0.21495</v>
      </c>
      <c r="K11667" s="22" t="str">
        <f>IF(I11667&lt;&gt;"",SUMIF(Table1[Codigo_servico],A11667,Table1[Subtotal_insumo]),"")</f>
        <v/>
      </c>
      <c r="L11667" s="16">
        <f>IF(Table1[[#This Row],[Ordem_insumos]]&lt;&gt;0,VLOOKUP(Table1[[#This Row],[Codigo_servico]],Preencher_Orcamento!$B:$D,3,FALSE)*Table1[[#This Row],[Qtde_insumo]],"")</f>
        <v>0</v>
      </c>
      <c r="M11667" s="16">
        <f>IF(Table1[[#This Row],[Ordem_insumos]]&lt;&gt;0,VLOOKUP(Table1[[#This Row],[Codigo_servico]],Preencher_Orcamento!$B:$D,3,FALSE)*Table1[[#This Row],[Subtotal_insumo]],"")</f>
        <v>0</v>
      </c>
    </row>
    <row r="11668" spans="1:13" x14ac:dyDescent="0.25">
      <c r="A11668" s="6">
        <v>170530</v>
      </c>
      <c r="B11668" s="126">
        <v>7</v>
      </c>
      <c r="C11668" s="133"/>
      <c r="D11668" s="134">
        <v>2075</v>
      </c>
      <c r="E11668" s="7" t="s">
        <v>2199</v>
      </c>
      <c r="F11668" s="8" t="s">
        <v>2140</v>
      </c>
      <c r="G11668" s="18">
        <f>IFERROR(VLOOKUP(Table1[[#This Row],[Codigo_insumo]],BD_Insumos!$B:$E,4),"")</f>
        <v>15.599673853371913</v>
      </c>
      <c r="H11668" s="140">
        <v>1</v>
      </c>
      <c r="I11668" s="9"/>
      <c r="J11668" s="23">
        <f t="shared" si="182"/>
        <v>15.599673853371913</v>
      </c>
      <c r="K11668" s="22" t="str">
        <f>IF(I11668&lt;&gt;"",SUMIF(Table1[Codigo_servico],A11668,Table1[Subtotal_insumo]),"")</f>
        <v/>
      </c>
      <c r="L11668" s="18">
        <f>IF(Table1[[#This Row],[Ordem_insumos]]&lt;&gt;0,VLOOKUP(Table1[[#This Row],[Codigo_servico]],Preencher_Orcamento!$B:$D,3,FALSE)*Table1[[#This Row],[Qtde_insumo]],"")</f>
        <v>0</v>
      </c>
      <c r="M11668" s="18">
        <f>IF(Table1[[#This Row],[Ordem_insumos]]&lt;&gt;0,VLOOKUP(Table1[[#This Row],[Codigo_servico]],Preencher_Orcamento!$B:$D,3,FALSE)*Table1[[#This Row],[Subtotal_insumo]],"")</f>
        <v>0</v>
      </c>
    </row>
    <row r="11669" spans="1:13" x14ac:dyDescent="0.25">
      <c r="A11669" s="6">
        <v>170530</v>
      </c>
      <c r="B11669" s="126">
        <v>8</v>
      </c>
      <c r="C11669" s="133"/>
      <c r="D11669" s="134">
        <v>37525</v>
      </c>
      <c r="E11669" s="7" t="s">
        <v>832</v>
      </c>
      <c r="F11669" s="8" t="s">
        <v>168</v>
      </c>
      <c r="G11669" s="18">
        <f>IFERROR(VLOOKUP(Table1[[#This Row],[Codigo_insumo]],BD_Insumos!$B:$E,4),"")</f>
        <v>6.3125</v>
      </c>
      <c r="H11669" s="140">
        <v>0.2</v>
      </c>
      <c r="I11669" s="9"/>
      <c r="J11669" s="23">
        <f t="shared" si="182"/>
        <v>1.2625000000000002</v>
      </c>
      <c r="K11669" s="22" t="str">
        <f>IF(I11669&lt;&gt;"",SUMIF(Table1[Codigo_servico],A11669,Table1[Subtotal_insumo]),"")</f>
        <v/>
      </c>
      <c r="L11669" s="18">
        <f>IF(Table1[[#This Row],[Ordem_insumos]]&lt;&gt;0,VLOOKUP(Table1[[#This Row],[Codigo_servico]],Preencher_Orcamento!$B:$D,3,FALSE)*Table1[[#This Row],[Qtde_insumo]],"")</f>
        <v>0</v>
      </c>
      <c r="M11669" s="18">
        <f>IF(Table1[[#This Row],[Ordem_insumos]]&lt;&gt;0,VLOOKUP(Table1[[#This Row],[Codigo_servico]],Preencher_Orcamento!$B:$D,3,FALSE)*Table1[[#This Row],[Subtotal_insumo]],"")</f>
        <v>0</v>
      </c>
    </row>
    <row r="11670" spans="1:13" ht="26.25" x14ac:dyDescent="0.25">
      <c r="A11670" s="6">
        <v>170530</v>
      </c>
      <c r="B11670" s="126">
        <v>9</v>
      </c>
      <c r="C11670" s="133"/>
      <c r="D11670" s="134">
        <v>37045</v>
      </c>
      <c r="E11670" s="7" t="s">
        <v>818</v>
      </c>
      <c r="F11670" s="8" t="s">
        <v>168</v>
      </c>
      <c r="G11670" s="18">
        <f>IFERROR(VLOOKUP(Table1[[#This Row],[Codigo_insumo]],BD_Insumos!$B:$E,4),"")</f>
        <v>18.026800000000001</v>
      </c>
      <c r="H11670" s="140">
        <v>0.2</v>
      </c>
      <c r="I11670" s="9"/>
      <c r="J11670" s="23">
        <f t="shared" si="182"/>
        <v>3.6053600000000006</v>
      </c>
      <c r="K11670" s="22" t="str">
        <f>IF(I11670&lt;&gt;"",SUMIF(Table1[Codigo_servico],A11670,Table1[Subtotal_insumo]),"")</f>
        <v/>
      </c>
      <c r="L11670" s="18">
        <f>IF(Table1[[#This Row],[Ordem_insumos]]&lt;&gt;0,VLOOKUP(Table1[[#This Row],[Codigo_servico]],Preencher_Orcamento!$B:$D,3,FALSE)*Table1[[#This Row],[Qtde_insumo]],"")</f>
        <v>0</v>
      </c>
      <c r="M11670" s="18">
        <f>IF(Table1[[#This Row],[Ordem_insumos]]&lt;&gt;0,VLOOKUP(Table1[[#This Row],[Codigo_servico]],Preencher_Orcamento!$B:$D,3,FALSE)*Table1[[#This Row],[Subtotal_insumo]],"")</f>
        <v>0</v>
      </c>
    </row>
    <row r="11671" spans="1:13" x14ac:dyDescent="0.25">
      <c r="A11671" s="6">
        <v>170530</v>
      </c>
      <c r="B11671" s="126">
        <v>10</v>
      </c>
      <c r="C11671" s="133"/>
      <c r="D11671" s="134">
        <v>2099</v>
      </c>
      <c r="E11671" s="7" t="s">
        <v>2205</v>
      </c>
      <c r="F11671" s="8" t="s">
        <v>2140</v>
      </c>
      <c r="G11671" s="18">
        <f>IFERROR(VLOOKUP(Table1[[#This Row],[Codigo_insumo]],BD_Insumos!$B:$E,4),"")</f>
        <v>12.627877718847255</v>
      </c>
      <c r="H11671" s="140">
        <v>1</v>
      </c>
      <c r="I11671" s="9"/>
      <c r="J11671" s="23">
        <f t="shared" si="182"/>
        <v>12.627877718847255</v>
      </c>
      <c r="K11671" s="22" t="str">
        <f>IF(I11671&lt;&gt;"",SUMIF(Table1[Codigo_servico],A11671,Table1[Subtotal_insumo]),"")</f>
        <v/>
      </c>
      <c r="L11671" s="18">
        <f>IF(Table1[[#This Row],[Ordem_insumos]]&lt;&gt;0,VLOOKUP(Table1[[#This Row],[Codigo_servico]],Preencher_Orcamento!$B:$D,3,FALSE)*Table1[[#This Row],[Qtde_insumo]],"")</f>
        <v>0</v>
      </c>
      <c r="M11671" s="18">
        <f>IF(Table1[[#This Row],[Ordem_insumos]]&lt;&gt;0,VLOOKUP(Table1[[#This Row],[Codigo_servico]],Preencher_Orcamento!$B:$D,3,FALSE)*Table1[[#This Row],[Subtotal_insumo]],"")</f>
        <v>0</v>
      </c>
    </row>
    <row r="11672" spans="1:13" x14ac:dyDescent="0.25">
      <c r="A11672" s="6">
        <v>170530</v>
      </c>
      <c r="B11672" s="126">
        <v>11</v>
      </c>
      <c r="C11672" s="133"/>
      <c r="D11672" s="134">
        <v>2020</v>
      </c>
      <c r="E11672" s="7" t="s">
        <v>2188</v>
      </c>
      <c r="F11672" s="8" t="s">
        <v>2140</v>
      </c>
      <c r="G11672" s="18">
        <f>IFERROR(VLOOKUP(Table1[[#This Row],[Codigo_insumo]],BD_Insumos!$B:$E,4),"")</f>
        <v>15.860837164231068</v>
      </c>
      <c r="H11672" s="140">
        <v>0.9</v>
      </c>
      <c r="I11672" s="9"/>
      <c r="J11672" s="23">
        <f t="shared" si="182"/>
        <v>14.274753447807962</v>
      </c>
      <c r="K11672" s="22" t="str">
        <f>IF(I11672&lt;&gt;"",SUMIF(Table1[Codigo_servico],A11672,Table1[Subtotal_insumo]),"")</f>
        <v/>
      </c>
      <c r="L11672" s="18">
        <f>IF(Table1[[#This Row],[Ordem_insumos]]&lt;&gt;0,VLOOKUP(Table1[[#This Row],[Codigo_servico]],Preencher_Orcamento!$B:$D,3,FALSE)*Table1[[#This Row],[Qtde_insumo]],"")</f>
        <v>0</v>
      </c>
      <c r="M11672" s="18">
        <f>IF(Table1[[#This Row],[Ordem_insumos]]&lt;&gt;0,VLOOKUP(Table1[[#This Row],[Codigo_servico]],Preencher_Orcamento!$B:$D,3,FALSE)*Table1[[#This Row],[Subtotal_insumo]],"")</f>
        <v>0</v>
      </c>
    </row>
    <row r="11673" spans="1:13" x14ac:dyDescent="0.25">
      <c r="A11673" s="6">
        <v>170530</v>
      </c>
      <c r="B11673" s="126">
        <v>12</v>
      </c>
      <c r="C11673" s="133"/>
      <c r="D11673" s="134">
        <v>30030</v>
      </c>
      <c r="E11673" s="7" t="s">
        <v>527</v>
      </c>
      <c r="F11673" s="8" t="s">
        <v>5</v>
      </c>
      <c r="G11673" s="18">
        <f>IFERROR(VLOOKUP(Table1[[#This Row],[Codigo_insumo]],BD_Insumos!$B:$E,4),"")</f>
        <v>2.7258</v>
      </c>
      <c r="H11673" s="140">
        <v>1.5</v>
      </c>
      <c r="I11673" s="9"/>
      <c r="J11673" s="23">
        <f t="shared" si="182"/>
        <v>4.0887000000000002</v>
      </c>
      <c r="K11673" s="22" t="str">
        <f>IF(I11673&lt;&gt;"",SUMIF(Table1[Codigo_servico],A11673,Table1[Subtotal_insumo]),"")</f>
        <v/>
      </c>
      <c r="L11673" s="18">
        <f>IF(Table1[[#This Row],[Ordem_insumos]]&lt;&gt;0,VLOOKUP(Table1[[#This Row],[Codigo_servico]],Preencher_Orcamento!$B:$D,3,FALSE)*Table1[[#This Row],[Qtde_insumo]],"")</f>
        <v>0</v>
      </c>
      <c r="M11673" s="18">
        <f>IF(Table1[[#This Row],[Ordem_insumos]]&lt;&gt;0,VLOOKUP(Table1[[#This Row],[Codigo_servico]],Preencher_Orcamento!$B:$D,3,FALSE)*Table1[[#This Row],[Subtotal_insumo]],"")</f>
        <v>0</v>
      </c>
    </row>
    <row r="11674" spans="1:13" x14ac:dyDescent="0.25">
      <c r="A11674" s="6">
        <v>170530</v>
      </c>
      <c r="B11674" s="126">
        <v>13</v>
      </c>
      <c r="C11674" s="133"/>
      <c r="D11674" s="134">
        <v>2014</v>
      </c>
      <c r="E11674" s="7" t="s">
        <v>2185</v>
      </c>
      <c r="F11674" s="8" t="s">
        <v>2140</v>
      </c>
      <c r="G11674" s="18">
        <f>IFERROR(VLOOKUP(Table1[[#This Row],[Codigo_insumo]],BD_Insumos!$B:$E,4),"")</f>
        <v>13.173665210544026</v>
      </c>
      <c r="H11674" s="140">
        <v>0.75</v>
      </c>
      <c r="I11674" s="9"/>
      <c r="J11674" s="23">
        <f t="shared" si="182"/>
        <v>9.8802489079080189</v>
      </c>
      <c r="K11674" s="22" t="str">
        <f>IF(I11674&lt;&gt;"",SUMIF(Table1[Codigo_servico],A11674,Table1[Subtotal_insumo]),"")</f>
        <v/>
      </c>
      <c r="L11674" s="18">
        <f>IF(Table1[[#This Row],[Ordem_insumos]]&lt;&gt;0,VLOOKUP(Table1[[#This Row],[Codigo_servico]],Preencher_Orcamento!$B:$D,3,FALSE)*Table1[[#This Row],[Qtde_insumo]],"")</f>
        <v>0</v>
      </c>
      <c r="M11674" s="18">
        <f>IF(Table1[[#This Row],[Ordem_insumos]]&lt;&gt;0,VLOOKUP(Table1[[#This Row],[Codigo_servico]],Preencher_Orcamento!$B:$D,3,FALSE)*Table1[[#This Row],[Subtotal_insumo]],"")</f>
        <v>0</v>
      </c>
    </row>
    <row r="11675" spans="1:13" x14ac:dyDescent="0.25">
      <c r="A11675" s="3">
        <v>170533</v>
      </c>
      <c r="B11675" s="125">
        <v>0</v>
      </c>
      <c r="C11675" s="131" t="s">
        <v>4526</v>
      </c>
      <c r="D11675" s="132"/>
      <c r="E11675" s="4"/>
      <c r="F11675" s="4"/>
      <c r="G11675" s="17" t="str">
        <f>IFERROR(VLOOKUP(Table1[[#This Row],[Codigo_insumo]],BD_Insumos!$B:$E,4),"")</f>
        <v/>
      </c>
      <c r="H11675" s="139"/>
      <c r="I11675" s="5" t="s">
        <v>170</v>
      </c>
      <c r="J11675" s="20" t="str">
        <f t="shared" si="182"/>
        <v/>
      </c>
      <c r="K11675" s="21">
        <f>IF(I11675&lt;&gt;"",SUMIF(Table1[Codigo_servico],A11675,Table1[Subtotal_insumo]),"")</f>
        <v>150.85097941856051</v>
      </c>
      <c r="L11675" s="17" t="str">
        <f>IF(Table1[[#This Row],[Ordem_insumos]]&lt;&gt;0,VLOOKUP(Table1[[#This Row],[Codigo_servico]],Preencher_Orcamento!$B:$D,3,FALSE)*Table1[[#This Row],[Qtde_insumo]],"")</f>
        <v/>
      </c>
      <c r="M11675" s="17" t="str">
        <f>IF(Table1[[#This Row],[Ordem_insumos]]&lt;&gt;0,VLOOKUP(Table1[[#This Row],[Codigo_servico]],Preencher_Orcamento!$B:$D,3,FALSE)*Table1[[#This Row],[Subtotal_insumo]],"")</f>
        <v/>
      </c>
    </row>
    <row r="11676" spans="1:13" ht="26.25" x14ac:dyDescent="0.25">
      <c r="A11676" s="6">
        <v>170533</v>
      </c>
      <c r="B11676" s="126">
        <v>1</v>
      </c>
      <c r="C11676" s="133"/>
      <c r="D11676" s="134">
        <v>30133</v>
      </c>
      <c r="E11676" s="7" t="s">
        <v>549</v>
      </c>
      <c r="F11676" s="8" t="s">
        <v>170</v>
      </c>
      <c r="G11676" s="16">
        <f>IFERROR(VLOOKUP(Table1[[#This Row],[Codigo_insumo]],BD_Insumos!$B:$E,4),"")</f>
        <v>17.4331</v>
      </c>
      <c r="H11676" s="140">
        <v>1.05</v>
      </c>
      <c r="I11676" s="9"/>
      <c r="J11676" s="22">
        <f t="shared" si="182"/>
        <v>18.304755</v>
      </c>
      <c r="K11676" s="22" t="str">
        <f>IF(I11676&lt;&gt;"",SUMIF(Table1[Codigo_servico],A11676,Table1[Subtotal_insumo]),"")</f>
        <v/>
      </c>
      <c r="L11676" s="16">
        <f>IF(Table1[[#This Row],[Ordem_insumos]]&lt;&gt;0,VLOOKUP(Table1[[#This Row],[Codigo_servico]],Preencher_Orcamento!$B:$D,3,FALSE)*Table1[[#This Row],[Qtde_insumo]],"")</f>
        <v>0</v>
      </c>
      <c r="M11676" s="16">
        <f>IF(Table1[[#This Row],[Ordem_insumos]]&lt;&gt;0,VLOOKUP(Table1[[#This Row],[Codigo_servico]],Preencher_Orcamento!$B:$D,3,FALSE)*Table1[[#This Row],[Subtotal_insumo]],"")</f>
        <v>0</v>
      </c>
    </row>
    <row r="11677" spans="1:13" x14ac:dyDescent="0.25">
      <c r="A11677" s="6">
        <v>170533</v>
      </c>
      <c r="B11677" s="126">
        <v>2</v>
      </c>
      <c r="C11677" s="133"/>
      <c r="D11677" s="134">
        <v>30542</v>
      </c>
      <c r="E11677" s="7" t="s">
        <v>574</v>
      </c>
      <c r="F11677" s="8" t="s">
        <v>197</v>
      </c>
      <c r="G11677" s="16">
        <f>IFERROR(VLOOKUP(Table1[[#This Row],[Codigo_insumo]],BD_Insumos!$B:$E,4),"")</f>
        <v>6.2305000000000001</v>
      </c>
      <c r="H11677" s="140">
        <v>2.5</v>
      </c>
      <c r="I11677" s="9"/>
      <c r="J11677" s="22">
        <f t="shared" si="182"/>
        <v>15.57625</v>
      </c>
      <c r="K11677" s="22" t="str">
        <f>IF(I11677&lt;&gt;"",SUMIF(Table1[Codigo_servico],A11677,Table1[Subtotal_insumo]),"")</f>
        <v/>
      </c>
      <c r="L11677" s="16">
        <f>IF(Table1[[#This Row],[Ordem_insumos]]&lt;&gt;0,VLOOKUP(Table1[[#This Row],[Codigo_servico]],Preencher_Orcamento!$B:$D,3,FALSE)*Table1[[#This Row],[Qtde_insumo]],"")</f>
        <v>0</v>
      </c>
      <c r="M11677" s="16">
        <f>IF(Table1[[#This Row],[Ordem_insumos]]&lt;&gt;0,VLOOKUP(Table1[[#This Row],[Codigo_servico]],Preencher_Orcamento!$B:$D,3,FALSE)*Table1[[#This Row],[Subtotal_insumo]],"")</f>
        <v>0</v>
      </c>
    </row>
    <row r="11678" spans="1:13" x14ac:dyDescent="0.25">
      <c r="A11678" s="6">
        <v>170533</v>
      </c>
      <c r="B11678" s="126">
        <v>3</v>
      </c>
      <c r="C11678" s="133"/>
      <c r="D11678" s="134">
        <v>37535</v>
      </c>
      <c r="E11678" s="7" t="s">
        <v>835</v>
      </c>
      <c r="F11678" s="8" t="s">
        <v>457</v>
      </c>
      <c r="G11678" s="16">
        <f>IFERROR(VLOOKUP(Table1[[#This Row],[Codigo_insumo]],BD_Insumos!$B:$E,4),"")</f>
        <v>1.6855</v>
      </c>
      <c r="H11678" s="140">
        <v>0.15</v>
      </c>
      <c r="I11678" s="9"/>
      <c r="J11678" s="22">
        <f t="shared" si="182"/>
        <v>0.25282499999999997</v>
      </c>
      <c r="K11678" s="22" t="str">
        <f>IF(I11678&lt;&gt;"",SUMIF(Table1[Codigo_servico],A11678,Table1[Subtotal_insumo]),"")</f>
        <v/>
      </c>
      <c r="L11678" s="16">
        <f>IF(Table1[[#This Row],[Ordem_insumos]]&lt;&gt;0,VLOOKUP(Table1[[#This Row],[Codigo_servico]],Preencher_Orcamento!$B:$D,3,FALSE)*Table1[[#This Row],[Qtde_insumo]],"")</f>
        <v>0</v>
      </c>
      <c r="M11678" s="16">
        <f>IF(Table1[[#This Row],[Ordem_insumos]]&lt;&gt;0,VLOOKUP(Table1[[#This Row],[Codigo_servico]],Preencher_Orcamento!$B:$D,3,FALSE)*Table1[[#This Row],[Subtotal_insumo]],"")</f>
        <v>0</v>
      </c>
    </row>
    <row r="11679" spans="1:13" ht="26.25" x14ac:dyDescent="0.25">
      <c r="A11679" s="6">
        <v>170533</v>
      </c>
      <c r="B11679" s="126">
        <v>4</v>
      </c>
      <c r="C11679" s="133"/>
      <c r="D11679" s="134">
        <v>21051</v>
      </c>
      <c r="E11679" s="7" t="s">
        <v>426</v>
      </c>
      <c r="F11679" s="8" t="s">
        <v>5</v>
      </c>
      <c r="G11679" s="18">
        <f>IFERROR(VLOOKUP(Table1[[#This Row],[Codigo_insumo]],BD_Insumos!$B:$E,4),"")</f>
        <v>1.8224</v>
      </c>
      <c r="H11679" s="140">
        <v>3.07</v>
      </c>
      <c r="I11679" s="9"/>
      <c r="J11679" s="23">
        <f t="shared" si="182"/>
        <v>5.5947680000000002</v>
      </c>
      <c r="K11679" s="22" t="str">
        <f>IF(I11679&lt;&gt;"",SUMIF(Table1[Codigo_servico],A11679,Table1[Subtotal_insumo]),"")</f>
        <v/>
      </c>
      <c r="L11679" s="18">
        <f>IF(Table1[[#This Row],[Ordem_insumos]]&lt;&gt;0,VLOOKUP(Table1[[#This Row],[Codigo_servico]],Preencher_Orcamento!$B:$D,3,FALSE)*Table1[[#This Row],[Qtde_insumo]],"")</f>
        <v>0</v>
      </c>
      <c r="M11679" s="18">
        <f>IF(Table1[[#This Row],[Ordem_insumos]]&lt;&gt;0,VLOOKUP(Table1[[#This Row],[Codigo_servico]],Preencher_Orcamento!$B:$D,3,FALSE)*Table1[[#This Row],[Subtotal_insumo]],"")</f>
        <v>0</v>
      </c>
    </row>
    <row r="11680" spans="1:13" ht="26.25" x14ac:dyDescent="0.25">
      <c r="A11680" s="6">
        <v>170533</v>
      </c>
      <c r="B11680" s="126">
        <v>5</v>
      </c>
      <c r="C11680" s="133"/>
      <c r="D11680" s="134">
        <v>39020</v>
      </c>
      <c r="E11680" s="7" t="s">
        <v>974</v>
      </c>
      <c r="F11680" s="8" t="s">
        <v>197</v>
      </c>
      <c r="G11680" s="18">
        <f>IFERROR(VLOOKUP(Table1[[#This Row],[Codigo_insumo]],BD_Insumos!$B:$E,4),"")</f>
        <v>4.4000000000000004</v>
      </c>
      <c r="H11680" s="140">
        <v>2.5</v>
      </c>
      <c r="I11680" s="9"/>
      <c r="J11680" s="23">
        <f t="shared" si="182"/>
        <v>11</v>
      </c>
      <c r="K11680" s="22" t="str">
        <f>IF(I11680&lt;&gt;"",SUMIF(Table1[Codigo_servico],A11680,Table1[Subtotal_insumo]),"")</f>
        <v/>
      </c>
      <c r="L11680" s="18">
        <f>IF(Table1[[#This Row],[Ordem_insumos]]&lt;&gt;0,VLOOKUP(Table1[[#This Row],[Codigo_servico]],Preencher_Orcamento!$B:$D,3,FALSE)*Table1[[#This Row],[Qtde_insumo]],"")</f>
        <v>0</v>
      </c>
      <c r="M11680" s="18">
        <f>IF(Table1[[#This Row],[Ordem_insumos]]&lt;&gt;0,VLOOKUP(Table1[[#This Row],[Codigo_servico]],Preencher_Orcamento!$B:$D,3,FALSE)*Table1[[#This Row],[Subtotal_insumo]],"")</f>
        <v>0</v>
      </c>
    </row>
    <row r="11681" spans="1:13" ht="26.25" x14ac:dyDescent="0.25">
      <c r="A11681" s="6">
        <v>170533</v>
      </c>
      <c r="B11681" s="126">
        <v>6</v>
      </c>
      <c r="C11681" s="133"/>
      <c r="D11681" s="134">
        <v>17039</v>
      </c>
      <c r="E11681" s="7" t="s">
        <v>374</v>
      </c>
      <c r="F11681" s="8" t="s">
        <v>457</v>
      </c>
      <c r="G11681" s="18">
        <f>IFERROR(VLOOKUP(Table1[[#This Row],[Codigo_insumo]],BD_Insumos!$B:$E,4),"")</f>
        <v>0.2266</v>
      </c>
      <c r="H11681" s="140">
        <v>3</v>
      </c>
      <c r="I11681" s="9"/>
      <c r="J11681" s="23">
        <f t="shared" si="182"/>
        <v>0.67979999999999996</v>
      </c>
      <c r="K11681" s="22" t="str">
        <f>IF(I11681&lt;&gt;"",SUMIF(Table1[Codigo_servico],A11681,Table1[Subtotal_insumo]),"")</f>
        <v/>
      </c>
      <c r="L11681" s="18">
        <f>IF(Table1[[#This Row],[Ordem_insumos]]&lt;&gt;0,VLOOKUP(Table1[[#This Row],[Codigo_servico]],Preencher_Orcamento!$B:$D,3,FALSE)*Table1[[#This Row],[Qtde_insumo]],"")</f>
        <v>0</v>
      </c>
      <c r="M11681" s="18">
        <f>IF(Table1[[#This Row],[Ordem_insumos]]&lt;&gt;0,VLOOKUP(Table1[[#This Row],[Codigo_servico]],Preencher_Orcamento!$B:$D,3,FALSE)*Table1[[#This Row],[Subtotal_insumo]],"")</f>
        <v>0</v>
      </c>
    </row>
    <row r="11682" spans="1:13" x14ac:dyDescent="0.25">
      <c r="A11682" s="6">
        <v>170533</v>
      </c>
      <c r="B11682" s="126">
        <v>7</v>
      </c>
      <c r="C11682" s="133"/>
      <c r="D11682" s="134">
        <v>2080</v>
      </c>
      <c r="E11682" s="7" t="s">
        <v>2201</v>
      </c>
      <c r="F11682" s="8" t="s">
        <v>2140</v>
      </c>
      <c r="G11682" s="18">
        <f>IFERROR(VLOOKUP(Table1[[#This Row],[Codigo_insumo]],BD_Insumos!$B:$E,4),"")</f>
        <v>22.892652863819865</v>
      </c>
      <c r="H11682" s="140">
        <v>1.1000000000000001</v>
      </c>
      <c r="I11682" s="9"/>
      <c r="J11682" s="23">
        <f t="shared" si="182"/>
        <v>25.181918150201852</v>
      </c>
      <c r="K11682" s="22" t="str">
        <f>IF(I11682&lt;&gt;"",SUMIF(Table1[Codigo_servico],A11682,Table1[Subtotal_insumo]),"")</f>
        <v/>
      </c>
      <c r="L11682" s="18">
        <f>IF(Table1[[#This Row],[Ordem_insumos]]&lt;&gt;0,VLOOKUP(Table1[[#This Row],[Codigo_servico]],Preencher_Orcamento!$B:$D,3,FALSE)*Table1[[#This Row],[Qtde_insumo]],"")</f>
        <v>0</v>
      </c>
      <c r="M11682" s="18">
        <f>IF(Table1[[#This Row],[Ordem_insumos]]&lt;&gt;0,VLOOKUP(Table1[[#This Row],[Codigo_servico]],Preencher_Orcamento!$B:$D,3,FALSE)*Table1[[#This Row],[Subtotal_insumo]],"")</f>
        <v>0</v>
      </c>
    </row>
    <row r="11683" spans="1:13" x14ac:dyDescent="0.25">
      <c r="A11683" s="6">
        <v>170533</v>
      </c>
      <c r="B11683" s="126">
        <v>8</v>
      </c>
      <c r="C11683" s="133"/>
      <c r="D11683" s="134">
        <v>2075</v>
      </c>
      <c r="E11683" s="7" t="s">
        <v>2199</v>
      </c>
      <c r="F11683" s="8" t="s">
        <v>2140</v>
      </c>
      <c r="G11683" s="18">
        <f>IFERROR(VLOOKUP(Table1[[#This Row],[Codigo_insumo]],BD_Insumos!$B:$E,4),"")</f>
        <v>15.599673853371913</v>
      </c>
      <c r="H11683" s="140">
        <v>0.2</v>
      </c>
      <c r="I11683" s="9"/>
      <c r="J11683" s="23">
        <f t="shared" si="182"/>
        <v>3.1199347706743827</v>
      </c>
      <c r="K11683" s="22" t="str">
        <f>IF(I11683&lt;&gt;"",SUMIF(Table1[Codigo_servico],A11683,Table1[Subtotal_insumo]),"")</f>
        <v/>
      </c>
      <c r="L11683" s="18">
        <f>IF(Table1[[#This Row],[Ordem_insumos]]&lt;&gt;0,VLOOKUP(Table1[[#This Row],[Codigo_servico]],Preencher_Orcamento!$B:$D,3,FALSE)*Table1[[#This Row],[Qtde_insumo]],"")</f>
        <v>0</v>
      </c>
      <c r="M11683" s="18">
        <f>IF(Table1[[#This Row],[Ordem_insumos]]&lt;&gt;0,VLOOKUP(Table1[[#This Row],[Codigo_servico]],Preencher_Orcamento!$B:$D,3,FALSE)*Table1[[#This Row],[Subtotal_insumo]],"")</f>
        <v>0</v>
      </c>
    </row>
    <row r="11684" spans="1:13" ht="39" x14ac:dyDescent="0.25">
      <c r="A11684" s="6">
        <v>170533</v>
      </c>
      <c r="B11684" s="126">
        <v>9</v>
      </c>
      <c r="C11684" s="133"/>
      <c r="D11684" s="134">
        <v>32540</v>
      </c>
      <c r="E11684" s="7" t="s">
        <v>678</v>
      </c>
      <c r="F11684" s="8" t="s">
        <v>170</v>
      </c>
      <c r="G11684" s="18">
        <f>IFERROR(VLOOKUP(Table1[[#This Row],[Codigo_insumo]],BD_Insumos!$B:$E,4),"")</f>
        <v>34.947099999999999</v>
      </c>
      <c r="H11684" s="140">
        <v>1.05</v>
      </c>
      <c r="I11684" s="9"/>
      <c r="J11684" s="23">
        <f t="shared" si="182"/>
        <v>36.694454999999998</v>
      </c>
      <c r="K11684" s="22" t="str">
        <f>IF(I11684&lt;&gt;"",SUMIF(Table1[Codigo_servico],A11684,Table1[Subtotal_insumo]),"")</f>
        <v/>
      </c>
      <c r="L11684" s="18">
        <f>IF(Table1[[#This Row],[Ordem_insumos]]&lt;&gt;0,VLOOKUP(Table1[[#This Row],[Codigo_servico]],Preencher_Orcamento!$B:$D,3,FALSE)*Table1[[#This Row],[Qtde_insumo]],"")</f>
        <v>0</v>
      </c>
      <c r="M11684" s="18">
        <f>IF(Table1[[#This Row],[Ordem_insumos]]&lt;&gt;0,VLOOKUP(Table1[[#This Row],[Codigo_servico]],Preencher_Orcamento!$B:$D,3,FALSE)*Table1[[#This Row],[Subtotal_insumo]],"")</f>
        <v>0</v>
      </c>
    </row>
    <row r="11685" spans="1:13" x14ac:dyDescent="0.25">
      <c r="A11685" s="6">
        <v>170533</v>
      </c>
      <c r="B11685" s="126">
        <v>10</v>
      </c>
      <c r="C11685" s="133"/>
      <c r="D11685" s="134">
        <v>37540</v>
      </c>
      <c r="E11685" s="7" t="s">
        <v>838</v>
      </c>
      <c r="F11685" s="8" t="s">
        <v>457</v>
      </c>
      <c r="G11685" s="18">
        <f>IFERROR(VLOOKUP(Table1[[#This Row],[Codigo_insumo]],BD_Insumos!$B:$E,4),"")</f>
        <v>0.39579999999999999</v>
      </c>
      <c r="H11685" s="140">
        <v>0.2</v>
      </c>
      <c r="I11685" s="9"/>
      <c r="J11685" s="23">
        <f t="shared" si="182"/>
        <v>7.9160000000000008E-2</v>
      </c>
      <c r="K11685" s="22" t="str">
        <f>IF(I11685&lt;&gt;"",SUMIF(Table1[Codigo_servico],A11685,Table1[Subtotal_insumo]),"")</f>
        <v/>
      </c>
      <c r="L11685" s="18">
        <f>IF(Table1[[#This Row],[Ordem_insumos]]&lt;&gt;0,VLOOKUP(Table1[[#This Row],[Codigo_servico]],Preencher_Orcamento!$B:$D,3,FALSE)*Table1[[#This Row],[Qtde_insumo]],"")</f>
        <v>0</v>
      </c>
      <c r="M11685" s="18">
        <f>IF(Table1[[#This Row],[Ordem_insumos]]&lt;&gt;0,VLOOKUP(Table1[[#This Row],[Codigo_servico]],Preencher_Orcamento!$B:$D,3,FALSE)*Table1[[#This Row],[Subtotal_insumo]],"")</f>
        <v>0</v>
      </c>
    </row>
    <row r="11686" spans="1:13" x14ac:dyDescent="0.25">
      <c r="A11686" s="6">
        <v>170533</v>
      </c>
      <c r="B11686" s="126">
        <v>11</v>
      </c>
      <c r="C11686" s="133"/>
      <c r="D11686" s="134">
        <v>2081</v>
      </c>
      <c r="E11686" s="7" t="s">
        <v>2202</v>
      </c>
      <c r="F11686" s="8" t="s">
        <v>2140</v>
      </c>
      <c r="G11686" s="18">
        <f>IFERROR(VLOOKUP(Table1[[#This Row],[Codigo_insumo]],BD_Insumos!$B:$E,4),"")</f>
        <v>13.94838954334932</v>
      </c>
      <c r="H11686" s="140">
        <v>1.1000000000000001</v>
      </c>
      <c r="I11686" s="9"/>
      <c r="J11686" s="23">
        <f t="shared" si="182"/>
        <v>15.343228497684253</v>
      </c>
      <c r="K11686" s="22" t="str">
        <f>IF(I11686&lt;&gt;"",SUMIF(Table1[Codigo_servico],A11686,Table1[Subtotal_insumo]),"")</f>
        <v/>
      </c>
      <c r="L11686" s="18">
        <f>IF(Table1[[#This Row],[Ordem_insumos]]&lt;&gt;0,VLOOKUP(Table1[[#This Row],[Codigo_servico]],Preencher_Orcamento!$B:$D,3,FALSE)*Table1[[#This Row],[Qtde_insumo]],"")</f>
        <v>0</v>
      </c>
      <c r="M11686" s="18">
        <f>IF(Table1[[#This Row],[Ordem_insumos]]&lt;&gt;0,VLOOKUP(Table1[[#This Row],[Codigo_servico]],Preencher_Orcamento!$B:$D,3,FALSE)*Table1[[#This Row],[Subtotal_insumo]],"")</f>
        <v>0</v>
      </c>
    </row>
    <row r="11687" spans="1:13" x14ac:dyDescent="0.25">
      <c r="A11687" s="6">
        <v>170533</v>
      </c>
      <c r="B11687" s="126">
        <v>12</v>
      </c>
      <c r="C11687" s="133"/>
      <c r="D11687" s="134">
        <v>17515</v>
      </c>
      <c r="E11687" s="7" t="s">
        <v>383</v>
      </c>
      <c r="F11687" s="8" t="s">
        <v>197</v>
      </c>
      <c r="G11687" s="18">
        <f>IFERROR(VLOOKUP(Table1[[#This Row],[Codigo_insumo]],BD_Insumos!$B:$E,4),"")</f>
        <v>5.5275999999999996</v>
      </c>
      <c r="H11687" s="140">
        <v>0.15</v>
      </c>
      <c r="I11687" s="9"/>
      <c r="J11687" s="23">
        <f t="shared" si="182"/>
        <v>0.82913999999999988</v>
      </c>
      <c r="K11687" s="22" t="str">
        <f>IF(I11687&lt;&gt;"",SUMIF(Table1[Codigo_servico],A11687,Table1[Subtotal_insumo]),"")</f>
        <v/>
      </c>
      <c r="L11687" s="18">
        <f>IF(Table1[[#This Row],[Ordem_insumos]]&lt;&gt;0,VLOOKUP(Table1[[#This Row],[Codigo_servico]],Preencher_Orcamento!$B:$D,3,FALSE)*Table1[[#This Row],[Qtde_insumo]],"")</f>
        <v>0</v>
      </c>
      <c r="M11687" s="18">
        <f>IF(Table1[[#This Row],[Ordem_insumos]]&lt;&gt;0,VLOOKUP(Table1[[#This Row],[Codigo_servico]],Preencher_Orcamento!$B:$D,3,FALSE)*Table1[[#This Row],[Subtotal_insumo]],"")</f>
        <v>0</v>
      </c>
    </row>
    <row r="11688" spans="1:13" ht="39" x14ac:dyDescent="0.25">
      <c r="A11688" s="6">
        <v>170533</v>
      </c>
      <c r="B11688" s="126">
        <v>13</v>
      </c>
      <c r="C11688" s="133"/>
      <c r="D11688" s="134">
        <v>17040</v>
      </c>
      <c r="E11688" s="7" t="s">
        <v>375</v>
      </c>
      <c r="F11688" s="8" t="s">
        <v>457</v>
      </c>
      <c r="G11688" s="18">
        <f>IFERROR(VLOOKUP(Table1[[#This Row],[Codigo_insumo]],BD_Insumos!$B:$E,4),"")</f>
        <v>0.31169999999999998</v>
      </c>
      <c r="H11688" s="140">
        <v>4</v>
      </c>
      <c r="I11688" s="9"/>
      <c r="J11688" s="23">
        <f t="shared" si="182"/>
        <v>1.2467999999999999</v>
      </c>
      <c r="K11688" s="22" t="str">
        <f>IF(I11688&lt;&gt;"",SUMIF(Table1[Codigo_servico],A11688,Table1[Subtotal_insumo]),"")</f>
        <v/>
      </c>
      <c r="L11688" s="18">
        <f>IF(Table1[[#This Row],[Ordem_insumos]]&lt;&gt;0,VLOOKUP(Table1[[#This Row],[Codigo_servico]],Preencher_Orcamento!$B:$D,3,FALSE)*Table1[[#This Row],[Qtde_insumo]],"")</f>
        <v>0</v>
      </c>
      <c r="M11688" s="18">
        <f>IF(Table1[[#This Row],[Ordem_insumos]]&lt;&gt;0,VLOOKUP(Table1[[#This Row],[Codigo_servico]],Preencher_Orcamento!$B:$D,3,FALSE)*Table1[[#This Row],[Subtotal_insumo]],"")</f>
        <v>0</v>
      </c>
    </row>
    <row r="11689" spans="1:13" x14ac:dyDescent="0.25">
      <c r="A11689" s="6">
        <v>170533</v>
      </c>
      <c r="B11689" s="126">
        <v>14</v>
      </c>
      <c r="C11689" s="133"/>
      <c r="D11689" s="134">
        <v>37005</v>
      </c>
      <c r="E11689" s="7" t="s">
        <v>811</v>
      </c>
      <c r="F11689" s="8" t="s">
        <v>168</v>
      </c>
      <c r="G11689" s="18">
        <f>IFERROR(VLOOKUP(Table1[[#This Row],[Codigo_insumo]],BD_Insumos!$B:$E,4),"")</f>
        <v>15.942500000000001</v>
      </c>
      <c r="H11689" s="140">
        <v>0.15</v>
      </c>
      <c r="I11689" s="9"/>
      <c r="J11689" s="23">
        <f t="shared" si="182"/>
        <v>2.391375</v>
      </c>
      <c r="K11689" s="22" t="str">
        <f>IF(I11689&lt;&gt;"",SUMIF(Table1[Codigo_servico],A11689,Table1[Subtotal_insumo]),"")</f>
        <v/>
      </c>
      <c r="L11689" s="18">
        <f>IF(Table1[[#This Row],[Ordem_insumos]]&lt;&gt;0,VLOOKUP(Table1[[#This Row],[Codigo_servico]],Preencher_Orcamento!$B:$D,3,FALSE)*Table1[[#This Row],[Qtde_insumo]],"")</f>
        <v>0</v>
      </c>
      <c r="M11689" s="18">
        <f>IF(Table1[[#This Row],[Ordem_insumos]]&lt;&gt;0,VLOOKUP(Table1[[#This Row],[Codigo_servico]],Preencher_Orcamento!$B:$D,3,FALSE)*Table1[[#This Row],[Subtotal_insumo]],"")</f>
        <v>0</v>
      </c>
    </row>
    <row r="11690" spans="1:13" x14ac:dyDescent="0.25">
      <c r="A11690" s="6">
        <v>170533</v>
      </c>
      <c r="B11690" s="126">
        <v>15</v>
      </c>
      <c r="C11690" s="133"/>
      <c r="D11690" s="134">
        <v>19015</v>
      </c>
      <c r="E11690" s="7" t="s">
        <v>411</v>
      </c>
      <c r="F11690" s="8" t="s">
        <v>197</v>
      </c>
      <c r="G11690" s="18">
        <f>IFERROR(VLOOKUP(Table1[[#This Row],[Codigo_insumo]],BD_Insumos!$B:$E,4),"")</f>
        <v>12.894</v>
      </c>
      <c r="H11690" s="140">
        <v>1</v>
      </c>
      <c r="I11690" s="9"/>
      <c r="J11690" s="23">
        <f t="shared" si="182"/>
        <v>12.894</v>
      </c>
      <c r="K11690" s="22" t="str">
        <f>IF(I11690&lt;&gt;"",SUMIF(Table1[Codigo_servico],A11690,Table1[Subtotal_insumo]),"")</f>
        <v/>
      </c>
      <c r="L11690" s="18">
        <f>IF(Table1[[#This Row],[Ordem_insumos]]&lt;&gt;0,VLOOKUP(Table1[[#This Row],[Codigo_servico]],Preencher_Orcamento!$B:$D,3,FALSE)*Table1[[#This Row],[Qtde_insumo]],"")</f>
        <v>0</v>
      </c>
      <c r="M11690" s="18">
        <f>IF(Table1[[#This Row],[Ordem_insumos]]&lt;&gt;0,VLOOKUP(Table1[[#This Row],[Codigo_servico]],Preencher_Orcamento!$B:$D,3,FALSE)*Table1[[#This Row],[Subtotal_insumo]],"")</f>
        <v>0</v>
      </c>
    </row>
    <row r="11691" spans="1:13" x14ac:dyDescent="0.25">
      <c r="A11691" s="6">
        <v>170533</v>
      </c>
      <c r="B11691" s="126">
        <v>16</v>
      </c>
      <c r="C11691" s="133"/>
      <c r="D11691" s="134">
        <v>37509</v>
      </c>
      <c r="E11691" s="7" t="s">
        <v>830</v>
      </c>
      <c r="F11691" s="8" t="s">
        <v>168</v>
      </c>
      <c r="G11691" s="18">
        <f>IFERROR(VLOOKUP(Table1[[#This Row],[Codigo_insumo]],BD_Insumos!$B:$E,4),"")</f>
        <v>16.625699999999998</v>
      </c>
      <c r="H11691" s="140">
        <v>0.1</v>
      </c>
      <c r="I11691" s="9"/>
      <c r="J11691" s="23">
        <f t="shared" si="182"/>
        <v>1.6625699999999999</v>
      </c>
      <c r="K11691" s="22" t="str">
        <f>IF(I11691&lt;&gt;"",SUMIF(Table1[Codigo_servico],A11691,Table1[Subtotal_insumo]),"")</f>
        <v/>
      </c>
      <c r="L11691" s="18">
        <f>IF(Table1[[#This Row],[Ordem_insumos]]&lt;&gt;0,VLOOKUP(Table1[[#This Row],[Codigo_servico]],Preencher_Orcamento!$B:$D,3,FALSE)*Table1[[#This Row],[Qtde_insumo]],"")</f>
        <v>0</v>
      </c>
      <c r="M11691" s="18">
        <f>IF(Table1[[#This Row],[Ordem_insumos]]&lt;&gt;0,VLOOKUP(Table1[[#This Row],[Codigo_servico]],Preencher_Orcamento!$B:$D,3,FALSE)*Table1[[#This Row],[Subtotal_insumo]],"")</f>
        <v>0</v>
      </c>
    </row>
    <row r="11692" spans="1:13" x14ac:dyDescent="0.25">
      <c r="A11692" s="3">
        <v>170535</v>
      </c>
      <c r="B11692" s="125">
        <v>0</v>
      </c>
      <c r="C11692" s="131" t="s">
        <v>4527</v>
      </c>
      <c r="D11692" s="132"/>
      <c r="E11692" s="4"/>
      <c r="F11692" s="4"/>
      <c r="G11692" s="17" t="str">
        <f>IFERROR(VLOOKUP(Table1[[#This Row],[Codigo_insumo]],BD_Insumos!$B:$E,4),"")</f>
        <v/>
      </c>
      <c r="H11692" s="139"/>
      <c r="I11692" s="5" t="s">
        <v>170</v>
      </c>
      <c r="J11692" s="20" t="str">
        <f t="shared" si="182"/>
        <v/>
      </c>
      <c r="K11692" s="21">
        <f>IF(I11692&lt;&gt;"",SUMIF(Table1[Codigo_servico],A11692,Table1[Subtotal_insumo]),"")</f>
        <v>138.07734272619271</v>
      </c>
      <c r="L11692" s="17" t="str">
        <f>IF(Table1[[#This Row],[Ordem_insumos]]&lt;&gt;0,VLOOKUP(Table1[[#This Row],[Codigo_servico]],Preencher_Orcamento!$B:$D,3,FALSE)*Table1[[#This Row],[Qtde_insumo]],"")</f>
        <v/>
      </c>
      <c r="M11692" s="17" t="str">
        <f>IF(Table1[[#This Row],[Ordem_insumos]]&lt;&gt;0,VLOOKUP(Table1[[#This Row],[Codigo_servico]],Preencher_Orcamento!$B:$D,3,FALSE)*Table1[[#This Row],[Subtotal_insumo]],"")</f>
        <v/>
      </c>
    </row>
    <row r="11693" spans="1:13" x14ac:dyDescent="0.25">
      <c r="A11693" s="6">
        <v>170535</v>
      </c>
      <c r="B11693" s="126">
        <v>1</v>
      </c>
      <c r="C11693" s="133"/>
      <c r="D11693" s="134">
        <v>2080</v>
      </c>
      <c r="E11693" s="7" t="s">
        <v>2201</v>
      </c>
      <c r="F11693" s="8" t="s">
        <v>2140</v>
      </c>
      <c r="G11693" s="16">
        <f>IFERROR(VLOOKUP(Table1[[#This Row],[Codigo_insumo]],BD_Insumos!$B:$E,4),"")</f>
        <v>22.892652863819865</v>
      </c>
      <c r="H11693" s="140">
        <v>2.5</v>
      </c>
      <c r="I11693" s="9"/>
      <c r="J11693" s="22">
        <f t="shared" si="182"/>
        <v>57.231632159549662</v>
      </c>
      <c r="K11693" s="22" t="str">
        <f>IF(I11693&lt;&gt;"",SUMIF(Table1[Codigo_servico],A11693,Table1[Subtotal_insumo]),"")</f>
        <v/>
      </c>
      <c r="L11693" s="16">
        <f>IF(Table1[[#This Row],[Ordem_insumos]]&lt;&gt;0,VLOOKUP(Table1[[#This Row],[Codigo_servico]],Preencher_Orcamento!$B:$D,3,FALSE)*Table1[[#This Row],[Qtde_insumo]],"")</f>
        <v>0</v>
      </c>
      <c r="M11693" s="16">
        <f>IF(Table1[[#This Row],[Ordem_insumos]]&lt;&gt;0,VLOOKUP(Table1[[#This Row],[Codigo_servico]],Preencher_Orcamento!$B:$D,3,FALSE)*Table1[[#This Row],[Subtotal_insumo]],"")</f>
        <v>0</v>
      </c>
    </row>
    <row r="11694" spans="1:13" ht="26.25" x14ac:dyDescent="0.25">
      <c r="A11694" s="6">
        <v>170535</v>
      </c>
      <c r="B11694" s="126">
        <v>2</v>
      </c>
      <c r="C11694" s="133"/>
      <c r="D11694" s="134">
        <v>30134</v>
      </c>
      <c r="E11694" s="7" t="s">
        <v>550</v>
      </c>
      <c r="F11694" s="8" t="s">
        <v>170</v>
      </c>
      <c r="G11694" s="16">
        <f>IFERROR(VLOOKUP(Table1[[#This Row],[Codigo_insumo]],BD_Insumos!$B:$E,4),"")</f>
        <v>23.645399999999999</v>
      </c>
      <c r="H11694" s="140">
        <v>0.96</v>
      </c>
      <c r="I11694" s="9"/>
      <c r="J11694" s="22">
        <f t="shared" si="182"/>
        <v>22.699583999999998</v>
      </c>
      <c r="K11694" s="22" t="str">
        <f>IF(I11694&lt;&gt;"",SUMIF(Table1[Codigo_servico],A11694,Table1[Subtotal_insumo]),"")</f>
        <v/>
      </c>
      <c r="L11694" s="16">
        <f>IF(Table1[[#This Row],[Ordem_insumos]]&lt;&gt;0,VLOOKUP(Table1[[#This Row],[Codigo_servico]],Preencher_Orcamento!$B:$D,3,FALSE)*Table1[[#This Row],[Qtde_insumo]],"")</f>
        <v>0</v>
      </c>
      <c r="M11694" s="16">
        <f>IF(Table1[[#This Row],[Ordem_insumos]]&lt;&gt;0,VLOOKUP(Table1[[#This Row],[Codigo_servico]],Preencher_Orcamento!$B:$D,3,FALSE)*Table1[[#This Row],[Subtotal_insumo]],"")</f>
        <v>0</v>
      </c>
    </row>
    <row r="11695" spans="1:13" x14ac:dyDescent="0.25">
      <c r="A11695" s="6">
        <v>170535</v>
      </c>
      <c r="B11695" s="126">
        <v>3</v>
      </c>
      <c r="C11695" s="133"/>
      <c r="D11695" s="134">
        <v>87030</v>
      </c>
      <c r="E11695" s="7" t="s">
        <v>2134</v>
      </c>
      <c r="F11695" s="8" t="s">
        <v>168</v>
      </c>
      <c r="G11695" s="16">
        <f>IFERROR(VLOOKUP(Table1[[#This Row],[Codigo_insumo]],BD_Insumos!$B:$E,4),"")</f>
        <v>7.3753000000000002</v>
      </c>
      <c r="H11695" s="140">
        <v>1.6E-2</v>
      </c>
      <c r="I11695" s="9"/>
      <c r="J11695" s="22">
        <f t="shared" si="182"/>
        <v>0.11800480000000001</v>
      </c>
      <c r="K11695" s="22" t="str">
        <f>IF(I11695&lt;&gt;"",SUMIF(Table1[Codigo_servico],A11695,Table1[Subtotal_insumo]),"")</f>
        <v/>
      </c>
      <c r="L11695" s="16">
        <f>IF(Table1[[#This Row],[Ordem_insumos]]&lt;&gt;0,VLOOKUP(Table1[[#This Row],[Codigo_servico]],Preencher_Orcamento!$B:$D,3,FALSE)*Table1[[#This Row],[Qtde_insumo]],"")</f>
        <v>0</v>
      </c>
      <c r="M11695" s="16">
        <f>IF(Table1[[#This Row],[Ordem_insumos]]&lt;&gt;0,VLOOKUP(Table1[[#This Row],[Codigo_servico]],Preencher_Orcamento!$B:$D,3,FALSE)*Table1[[#This Row],[Subtotal_insumo]],"")</f>
        <v>0</v>
      </c>
    </row>
    <row r="11696" spans="1:13" ht="39" x14ac:dyDescent="0.25">
      <c r="A11696" s="6">
        <v>170535</v>
      </c>
      <c r="B11696" s="126">
        <v>4</v>
      </c>
      <c r="C11696" s="133"/>
      <c r="D11696" s="134">
        <v>37595</v>
      </c>
      <c r="E11696" s="7" t="s">
        <v>856</v>
      </c>
      <c r="F11696" s="8" t="s">
        <v>168</v>
      </c>
      <c r="G11696" s="18">
        <f>IFERROR(VLOOKUP(Table1[[#This Row],[Codigo_insumo]],BD_Insumos!$B:$E,4),"")</f>
        <v>18.2926</v>
      </c>
      <c r="H11696" s="140">
        <v>0.08</v>
      </c>
      <c r="I11696" s="9"/>
      <c r="J11696" s="23">
        <f t="shared" si="182"/>
        <v>1.463408</v>
      </c>
      <c r="K11696" s="22" t="str">
        <f>IF(I11696&lt;&gt;"",SUMIF(Table1[Codigo_servico],A11696,Table1[Subtotal_insumo]),"")</f>
        <v/>
      </c>
      <c r="L11696" s="18">
        <f>IF(Table1[[#This Row],[Ordem_insumos]]&lt;&gt;0,VLOOKUP(Table1[[#This Row],[Codigo_servico]],Preencher_Orcamento!$B:$D,3,FALSE)*Table1[[#This Row],[Qtde_insumo]],"")</f>
        <v>0</v>
      </c>
      <c r="M11696" s="18">
        <f>IF(Table1[[#This Row],[Ordem_insumos]]&lt;&gt;0,VLOOKUP(Table1[[#This Row],[Codigo_servico]],Preencher_Orcamento!$B:$D,3,FALSE)*Table1[[#This Row],[Subtotal_insumo]],"")</f>
        <v>0</v>
      </c>
    </row>
    <row r="11697" spans="1:13" x14ac:dyDescent="0.25">
      <c r="A11697" s="6">
        <v>170535</v>
      </c>
      <c r="B11697" s="126">
        <v>5</v>
      </c>
      <c r="C11697" s="133"/>
      <c r="D11697" s="134">
        <v>37540</v>
      </c>
      <c r="E11697" s="7" t="s">
        <v>838</v>
      </c>
      <c r="F11697" s="8" t="s">
        <v>457</v>
      </c>
      <c r="G11697" s="18">
        <f>IFERROR(VLOOKUP(Table1[[#This Row],[Codigo_insumo]],BD_Insumos!$B:$E,4),"")</f>
        <v>0.39579999999999999</v>
      </c>
      <c r="H11697" s="140">
        <v>0.01</v>
      </c>
      <c r="I11697" s="9"/>
      <c r="J11697" s="23">
        <f t="shared" si="182"/>
        <v>3.9579999999999997E-3</v>
      </c>
      <c r="K11697" s="22" t="str">
        <f>IF(I11697&lt;&gt;"",SUMIF(Table1[Codigo_servico],A11697,Table1[Subtotal_insumo]),"")</f>
        <v/>
      </c>
      <c r="L11697" s="18">
        <f>IF(Table1[[#This Row],[Ordem_insumos]]&lt;&gt;0,VLOOKUP(Table1[[#This Row],[Codigo_servico]],Preencher_Orcamento!$B:$D,3,FALSE)*Table1[[#This Row],[Qtde_insumo]],"")</f>
        <v>0</v>
      </c>
      <c r="M11697" s="18">
        <f>IF(Table1[[#This Row],[Ordem_insumos]]&lt;&gt;0,VLOOKUP(Table1[[#This Row],[Codigo_servico]],Preencher_Orcamento!$B:$D,3,FALSE)*Table1[[#This Row],[Subtotal_insumo]],"")</f>
        <v>0</v>
      </c>
    </row>
    <row r="11698" spans="1:13" ht="26.25" x14ac:dyDescent="0.25">
      <c r="A11698" s="6">
        <v>170535</v>
      </c>
      <c r="B11698" s="126">
        <v>6</v>
      </c>
      <c r="C11698" s="133"/>
      <c r="D11698" s="134">
        <v>17039</v>
      </c>
      <c r="E11698" s="7" t="s">
        <v>374</v>
      </c>
      <c r="F11698" s="8" t="s">
        <v>457</v>
      </c>
      <c r="G11698" s="18">
        <f>IFERROR(VLOOKUP(Table1[[#This Row],[Codigo_insumo]],BD_Insumos!$B:$E,4),"")</f>
        <v>0.2266</v>
      </c>
      <c r="H11698" s="140">
        <v>12</v>
      </c>
      <c r="I11698" s="9"/>
      <c r="J11698" s="23">
        <f t="shared" si="182"/>
        <v>2.7191999999999998</v>
      </c>
      <c r="K11698" s="22" t="str">
        <f>IF(I11698&lt;&gt;"",SUMIF(Table1[Codigo_servico],A11698,Table1[Subtotal_insumo]),"")</f>
        <v/>
      </c>
      <c r="L11698" s="18">
        <f>IF(Table1[[#This Row],[Ordem_insumos]]&lt;&gt;0,VLOOKUP(Table1[[#This Row],[Codigo_servico]],Preencher_Orcamento!$B:$D,3,FALSE)*Table1[[#This Row],[Qtde_insumo]],"")</f>
        <v>0</v>
      </c>
      <c r="M11698" s="18">
        <f>IF(Table1[[#This Row],[Ordem_insumos]]&lt;&gt;0,VLOOKUP(Table1[[#This Row],[Codigo_servico]],Preencher_Orcamento!$B:$D,3,FALSE)*Table1[[#This Row],[Subtotal_insumo]],"")</f>
        <v>0</v>
      </c>
    </row>
    <row r="11699" spans="1:13" x14ac:dyDescent="0.25">
      <c r="A11699" s="6">
        <v>170535</v>
      </c>
      <c r="B11699" s="126">
        <v>7</v>
      </c>
      <c r="C11699" s="133"/>
      <c r="D11699" s="134">
        <v>2075</v>
      </c>
      <c r="E11699" s="7" t="s">
        <v>2199</v>
      </c>
      <c r="F11699" s="8" t="s">
        <v>2140</v>
      </c>
      <c r="G11699" s="18">
        <f>IFERROR(VLOOKUP(Table1[[#This Row],[Codigo_insumo]],BD_Insumos!$B:$E,4),"")</f>
        <v>15.599673853371913</v>
      </c>
      <c r="H11699" s="140">
        <v>0.08</v>
      </c>
      <c r="I11699" s="9"/>
      <c r="J11699" s="23">
        <f t="shared" si="182"/>
        <v>1.247973908269753</v>
      </c>
      <c r="K11699" s="22" t="str">
        <f>IF(I11699&lt;&gt;"",SUMIF(Table1[Codigo_servico],A11699,Table1[Subtotal_insumo]),"")</f>
        <v/>
      </c>
      <c r="L11699" s="18">
        <f>IF(Table1[[#This Row],[Ordem_insumos]]&lt;&gt;0,VLOOKUP(Table1[[#This Row],[Codigo_servico]],Preencher_Orcamento!$B:$D,3,FALSE)*Table1[[#This Row],[Qtde_insumo]],"")</f>
        <v>0</v>
      </c>
      <c r="M11699" s="18">
        <f>IF(Table1[[#This Row],[Ordem_insumos]]&lt;&gt;0,VLOOKUP(Table1[[#This Row],[Codigo_servico]],Preencher_Orcamento!$B:$D,3,FALSE)*Table1[[#This Row],[Subtotal_insumo]],"")</f>
        <v>0</v>
      </c>
    </row>
    <row r="11700" spans="1:13" x14ac:dyDescent="0.25">
      <c r="A11700" s="6">
        <v>170535</v>
      </c>
      <c r="B11700" s="126">
        <v>8</v>
      </c>
      <c r="C11700" s="133"/>
      <c r="D11700" s="134">
        <v>28082</v>
      </c>
      <c r="E11700" s="7" t="s">
        <v>516</v>
      </c>
      <c r="F11700" s="8" t="s">
        <v>170</v>
      </c>
      <c r="G11700" s="18">
        <f>IFERROR(VLOOKUP(Table1[[#This Row],[Codigo_insumo]],BD_Insumos!$B:$E,4),"")</f>
        <v>4.3536000000000001</v>
      </c>
      <c r="H11700" s="140">
        <v>1.28</v>
      </c>
      <c r="I11700" s="9"/>
      <c r="J11700" s="23">
        <f t="shared" si="182"/>
        <v>5.5726080000000007</v>
      </c>
      <c r="K11700" s="22" t="str">
        <f>IF(I11700&lt;&gt;"",SUMIF(Table1[Codigo_servico],A11700,Table1[Subtotal_insumo]),"")</f>
        <v/>
      </c>
      <c r="L11700" s="18">
        <f>IF(Table1[[#This Row],[Ordem_insumos]]&lt;&gt;0,VLOOKUP(Table1[[#This Row],[Codigo_servico]],Preencher_Orcamento!$B:$D,3,FALSE)*Table1[[#This Row],[Qtde_insumo]],"")</f>
        <v>0</v>
      </c>
      <c r="M11700" s="18">
        <f>IF(Table1[[#This Row],[Ordem_insumos]]&lt;&gt;0,VLOOKUP(Table1[[#This Row],[Codigo_servico]],Preencher_Orcamento!$B:$D,3,FALSE)*Table1[[#This Row],[Subtotal_insumo]],"")</f>
        <v>0</v>
      </c>
    </row>
    <row r="11701" spans="1:13" ht="39" x14ac:dyDescent="0.25">
      <c r="A11701" s="6">
        <v>170535</v>
      </c>
      <c r="B11701" s="126">
        <v>9</v>
      </c>
      <c r="C11701" s="133"/>
      <c r="D11701" s="134">
        <v>17040</v>
      </c>
      <c r="E11701" s="7" t="s">
        <v>375</v>
      </c>
      <c r="F11701" s="8" t="s">
        <v>457</v>
      </c>
      <c r="G11701" s="18">
        <f>IFERROR(VLOOKUP(Table1[[#This Row],[Codigo_insumo]],BD_Insumos!$B:$E,4),"")</f>
        <v>0.31169999999999998</v>
      </c>
      <c r="H11701" s="140">
        <v>4</v>
      </c>
      <c r="I11701" s="9"/>
      <c r="J11701" s="23">
        <f t="shared" si="182"/>
        <v>1.2467999999999999</v>
      </c>
      <c r="K11701" s="22" t="str">
        <f>IF(I11701&lt;&gt;"",SUMIF(Table1[Codigo_servico],A11701,Table1[Subtotal_insumo]),"")</f>
        <v/>
      </c>
      <c r="L11701" s="18">
        <f>IF(Table1[[#This Row],[Ordem_insumos]]&lt;&gt;0,VLOOKUP(Table1[[#This Row],[Codigo_servico]],Preencher_Orcamento!$B:$D,3,FALSE)*Table1[[#This Row],[Qtde_insumo]],"")</f>
        <v>0</v>
      </c>
      <c r="M11701" s="18">
        <f>IF(Table1[[#This Row],[Ordem_insumos]]&lt;&gt;0,VLOOKUP(Table1[[#This Row],[Codigo_servico]],Preencher_Orcamento!$B:$D,3,FALSE)*Table1[[#This Row],[Subtotal_insumo]],"")</f>
        <v>0</v>
      </c>
    </row>
    <row r="11702" spans="1:13" x14ac:dyDescent="0.25">
      <c r="A11702" s="6">
        <v>170535</v>
      </c>
      <c r="B11702" s="126">
        <v>10</v>
      </c>
      <c r="C11702" s="133"/>
      <c r="D11702" s="134">
        <v>30030</v>
      </c>
      <c r="E11702" s="7" t="s">
        <v>527</v>
      </c>
      <c r="F11702" s="8" t="s">
        <v>5</v>
      </c>
      <c r="G11702" s="18">
        <f>IFERROR(VLOOKUP(Table1[[#This Row],[Codigo_insumo]],BD_Insumos!$B:$E,4),"")</f>
        <v>2.7258</v>
      </c>
      <c r="H11702" s="140">
        <v>4</v>
      </c>
      <c r="I11702" s="9"/>
      <c r="J11702" s="23">
        <f t="shared" si="182"/>
        <v>10.9032</v>
      </c>
      <c r="K11702" s="22" t="str">
        <f>IF(I11702&lt;&gt;"",SUMIF(Table1[Codigo_servico],A11702,Table1[Subtotal_insumo]),"")</f>
        <v/>
      </c>
      <c r="L11702" s="18">
        <f>IF(Table1[[#This Row],[Ordem_insumos]]&lt;&gt;0,VLOOKUP(Table1[[#This Row],[Codigo_servico]],Preencher_Orcamento!$B:$D,3,FALSE)*Table1[[#This Row],[Qtde_insumo]],"")</f>
        <v>0</v>
      </c>
      <c r="M11702" s="18">
        <f>IF(Table1[[#This Row],[Ordem_insumos]]&lt;&gt;0,VLOOKUP(Table1[[#This Row],[Codigo_servico]],Preencher_Orcamento!$B:$D,3,FALSE)*Table1[[#This Row],[Subtotal_insumo]],"")</f>
        <v>0</v>
      </c>
    </row>
    <row r="11703" spans="1:13" x14ac:dyDescent="0.25">
      <c r="A11703" s="6">
        <v>170535</v>
      </c>
      <c r="B11703" s="126">
        <v>11</v>
      </c>
      <c r="C11703" s="133"/>
      <c r="D11703" s="134">
        <v>2081</v>
      </c>
      <c r="E11703" s="7" t="s">
        <v>2202</v>
      </c>
      <c r="F11703" s="8" t="s">
        <v>2140</v>
      </c>
      <c r="G11703" s="18">
        <f>IFERROR(VLOOKUP(Table1[[#This Row],[Codigo_insumo]],BD_Insumos!$B:$E,4),"")</f>
        <v>13.94838954334932</v>
      </c>
      <c r="H11703" s="140">
        <v>2.5</v>
      </c>
      <c r="I11703" s="9"/>
      <c r="J11703" s="23">
        <f t="shared" si="182"/>
        <v>34.870973858373297</v>
      </c>
      <c r="K11703" s="22" t="str">
        <f>IF(I11703&lt;&gt;"",SUMIF(Table1[Codigo_servico],A11703,Table1[Subtotal_insumo]),"")</f>
        <v/>
      </c>
      <c r="L11703" s="18">
        <f>IF(Table1[[#This Row],[Ordem_insumos]]&lt;&gt;0,VLOOKUP(Table1[[#This Row],[Codigo_servico]],Preencher_Orcamento!$B:$D,3,FALSE)*Table1[[#This Row],[Qtde_insumo]],"")</f>
        <v>0</v>
      </c>
      <c r="M11703" s="18">
        <f>IF(Table1[[#This Row],[Ordem_insumos]]&lt;&gt;0,VLOOKUP(Table1[[#This Row],[Codigo_servico]],Preencher_Orcamento!$B:$D,3,FALSE)*Table1[[#This Row],[Subtotal_insumo]],"")</f>
        <v>0</v>
      </c>
    </row>
    <row r="11704" spans="1:13" x14ac:dyDescent="0.25">
      <c r="A11704" s="3">
        <v>170540</v>
      </c>
      <c r="B11704" s="125">
        <v>0</v>
      </c>
      <c r="C11704" s="131" t="s">
        <v>4528</v>
      </c>
      <c r="D11704" s="132"/>
      <c r="E11704" s="4"/>
      <c r="F11704" s="4"/>
      <c r="G11704" s="17" t="str">
        <f>IFERROR(VLOOKUP(Table1[[#This Row],[Codigo_insumo]],BD_Insumos!$B:$E,4),"")</f>
        <v/>
      </c>
      <c r="H11704" s="139"/>
      <c r="I11704" s="5" t="s">
        <v>5</v>
      </c>
      <c r="J11704" s="20" t="str">
        <f t="shared" si="182"/>
        <v/>
      </c>
      <c r="K11704" s="21">
        <f>IF(I11704&lt;&gt;"",SUMIF(Table1[Codigo_servico],A11704,Table1[Subtotal_insumo]),"")</f>
        <v>94.289888142975514</v>
      </c>
      <c r="L11704" s="17" t="str">
        <f>IF(Table1[[#This Row],[Ordem_insumos]]&lt;&gt;0,VLOOKUP(Table1[[#This Row],[Codigo_servico]],Preencher_Orcamento!$B:$D,3,FALSE)*Table1[[#This Row],[Qtde_insumo]],"")</f>
        <v/>
      </c>
      <c r="M11704" s="17" t="str">
        <f>IF(Table1[[#This Row],[Ordem_insumos]]&lt;&gt;0,VLOOKUP(Table1[[#This Row],[Codigo_servico]],Preencher_Orcamento!$B:$D,3,FALSE)*Table1[[#This Row],[Subtotal_insumo]],"")</f>
        <v/>
      </c>
    </row>
    <row r="11705" spans="1:13" x14ac:dyDescent="0.25">
      <c r="A11705" s="6">
        <v>170540</v>
      </c>
      <c r="B11705" s="126">
        <v>1</v>
      </c>
      <c r="C11705" s="133"/>
      <c r="D11705" s="134">
        <v>2099</v>
      </c>
      <c r="E11705" s="7" t="s">
        <v>2205</v>
      </c>
      <c r="F11705" s="8" t="s">
        <v>2140</v>
      </c>
      <c r="G11705" s="16">
        <f>IFERROR(VLOOKUP(Table1[[#This Row],[Codigo_insumo]],BD_Insumos!$B:$E,4),"")</f>
        <v>12.627877718847255</v>
      </c>
      <c r="H11705" s="140">
        <v>0.5</v>
      </c>
      <c r="I11705" s="9"/>
      <c r="J11705" s="22">
        <f t="shared" si="182"/>
        <v>6.3139388594236276</v>
      </c>
      <c r="K11705" s="22" t="str">
        <f>IF(I11705&lt;&gt;"",SUMIF(Table1[Codigo_servico],A11705,Table1[Subtotal_insumo]),"")</f>
        <v/>
      </c>
      <c r="L11705" s="16">
        <f>IF(Table1[[#This Row],[Ordem_insumos]]&lt;&gt;0,VLOOKUP(Table1[[#This Row],[Codigo_servico]],Preencher_Orcamento!$B:$D,3,FALSE)*Table1[[#This Row],[Qtde_insumo]],"")</f>
        <v>0</v>
      </c>
      <c r="M11705" s="16">
        <f>IF(Table1[[#This Row],[Ordem_insumos]]&lt;&gt;0,VLOOKUP(Table1[[#This Row],[Codigo_servico]],Preencher_Orcamento!$B:$D,3,FALSE)*Table1[[#This Row],[Subtotal_insumo]],"")</f>
        <v>0</v>
      </c>
    </row>
    <row r="11706" spans="1:13" x14ac:dyDescent="0.25">
      <c r="A11706" s="6">
        <v>170540</v>
      </c>
      <c r="B11706" s="126">
        <v>2</v>
      </c>
      <c r="C11706" s="133"/>
      <c r="D11706" s="134">
        <v>2075</v>
      </c>
      <c r="E11706" s="7" t="s">
        <v>2199</v>
      </c>
      <c r="F11706" s="8" t="s">
        <v>2140</v>
      </c>
      <c r="G11706" s="16">
        <f>IFERROR(VLOOKUP(Table1[[#This Row],[Codigo_insumo]],BD_Insumos!$B:$E,4),"")</f>
        <v>15.599673853371913</v>
      </c>
      <c r="H11706" s="140">
        <v>0.2</v>
      </c>
      <c r="I11706" s="9"/>
      <c r="J11706" s="22">
        <f t="shared" si="182"/>
        <v>3.1199347706743827</v>
      </c>
      <c r="K11706" s="22" t="str">
        <f>IF(I11706&lt;&gt;"",SUMIF(Table1[Codigo_servico],A11706,Table1[Subtotal_insumo]),"")</f>
        <v/>
      </c>
      <c r="L11706" s="16">
        <f>IF(Table1[[#This Row],[Ordem_insumos]]&lt;&gt;0,VLOOKUP(Table1[[#This Row],[Codigo_servico]],Preencher_Orcamento!$B:$D,3,FALSE)*Table1[[#This Row],[Qtde_insumo]],"")</f>
        <v>0</v>
      </c>
      <c r="M11706" s="16">
        <f>IF(Table1[[#This Row],[Ordem_insumos]]&lt;&gt;0,VLOOKUP(Table1[[#This Row],[Codigo_servico]],Preencher_Orcamento!$B:$D,3,FALSE)*Table1[[#This Row],[Subtotal_insumo]],"")</f>
        <v>0</v>
      </c>
    </row>
    <row r="11707" spans="1:13" ht="39" x14ac:dyDescent="0.25">
      <c r="A11707" s="6">
        <v>170540</v>
      </c>
      <c r="B11707" s="126">
        <v>3</v>
      </c>
      <c r="C11707" s="133"/>
      <c r="D11707" s="134">
        <v>30488</v>
      </c>
      <c r="E11707" s="7" t="s">
        <v>556</v>
      </c>
      <c r="F11707" s="8" t="s">
        <v>5</v>
      </c>
      <c r="G11707" s="16">
        <f>IFERROR(VLOOKUP(Table1[[#This Row],[Codigo_insumo]],BD_Insumos!$B:$E,4),"")</f>
        <v>72.633300000000006</v>
      </c>
      <c r="H11707" s="140">
        <v>1</v>
      </c>
      <c r="I11707" s="9"/>
      <c r="J11707" s="22">
        <f t="shared" si="182"/>
        <v>72.633300000000006</v>
      </c>
      <c r="K11707" s="22" t="str">
        <f>IF(I11707&lt;&gt;"",SUMIF(Table1[Codigo_servico],A11707,Table1[Subtotal_insumo]),"")</f>
        <v/>
      </c>
      <c r="L11707" s="16">
        <f>IF(Table1[[#This Row],[Ordem_insumos]]&lt;&gt;0,VLOOKUP(Table1[[#This Row],[Codigo_servico]],Preencher_Orcamento!$B:$D,3,FALSE)*Table1[[#This Row],[Qtde_insumo]],"")</f>
        <v>0</v>
      </c>
      <c r="M11707" s="16">
        <f>IF(Table1[[#This Row],[Ordem_insumos]]&lt;&gt;0,VLOOKUP(Table1[[#This Row],[Codigo_servico]],Preencher_Orcamento!$B:$D,3,FALSE)*Table1[[#This Row],[Subtotal_insumo]],"")</f>
        <v>0</v>
      </c>
    </row>
    <row r="11708" spans="1:13" x14ac:dyDescent="0.25">
      <c r="A11708" s="6">
        <v>170540</v>
      </c>
      <c r="B11708" s="126">
        <v>4</v>
      </c>
      <c r="C11708" s="133"/>
      <c r="D11708" s="134">
        <v>87030</v>
      </c>
      <c r="E11708" s="7" t="s">
        <v>2134</v>
      </c>
      <c r="F11708" s="8" t="s">
        <v>168</v>
      </c>
      <c r="G11708" s="18">
        <f>IFERROR(VLOOKUP(Table1[[#This Row],[Codigo_insumo]],BD_Insumos!$B:$E,4),"")</f>
        <v>7.3753000000000002</v>
      </c>
      <c r="H11708" s="140">
        <v>0.04</v>
      </c>
      <c r="I11708" s="9"/>
      <c r="J11708" s="23">
        <f t="shared" si="182"/>
        <v>0.295012</v>
      </c>
      <c r="K11708" s="22" t="str">
        <f>IF(I11708&lt;&gt;"",SUMIF(Table1[Codigo_servico],A11708,Table1[Subtotal_insumo]),"")</f>
        <v/>
      </c>
      <c r="L11708" s="18">
        <f>IF(Table1[[#This Row],[Ordem_insumos]]&lt;&gt;0,VLOOKUP(Table1[[#This Row],[Codigo_servico]],Preencher_Orcamento!$B:$D,3,FALSE)*Table1[[#This Row],[Qtde_insumo]],"")</f>
        <v>0</v>
      </c>
      <c r="M11708" s="18">
        <f>IF(Table1[[#This Row],[Ordem_insumos]]&lt;&gt;0,VLOOKUP(Table1[[#This Row],[Codigo_servico]],Preencher_Orcamento!$B:$D,3,FALSE)*Table1[[#This Row],[Subtotal_insumo]],"")</f>
        <v>0</v>
      </c>
    </row>
    <row r="11709" spans="1:13" x14ac:dyDescent="0.25">
      <c r="A11709" s="6">
        <v>170540</v>
      </c>
      <c r="B11709" s="126">
        <v>5</v>
      </c>
      <c r="C11709" s="133"/>
      <c r="D11709" s="134">
        <v>37540</v>
      </c>
      <c r="E11709" s="7" t="s">
        <v>838</v>
      </c>
      <c r="F11709" s="8" t="s">
        <v>457</v>
      </c>
      <c r="G11709" s="18">
        <f>IFERROR(VLOOKUP(Table1[[#This Row],[Codigo_insumo]],BD_Insumos!$B:$E,4),"")</f>
        <v>0.39579999999999999</v>
      </c>
      <c r="H11709" s="140">
        <v>0.05</v>
      </c>
      <c r="I11709" s="9"/>
      <c r="J11709" s="23">
        <f t="shared" si="182"/>
        <v>1.9790000000000002E-2</v>
      </c>
      <c r="K11709" s="22" t="str">
        <f>IF(I11709&lt;&gt;"",SUMIF(Table1[Codigo_servico],A11709,Table1[Subtotal_insumo]),"")</f>
        <v/>
      </c>
      <c r="L11709" s="18">
        <f>IF(Table1[[#This Row],[Ordem_insumos]]&lt;&gt;0,VLOOKUP(Table1[[#This Row],[Codigo_servico]],Preencher_Orcamento!$B:$D,3,FALSE)*Table1[[#This Row],[Qtde_insumo]],"")</f>
        <v>0</v>
      </c>
      <c r="M11709" s="18">
        <f>IF(Table1[[#This Row],[Ordem_insumos]]&lt;&gt;0,VLOOKUP(Table1[[#This Row],[Codigo_servico]],Preencher_Orcamento!$B:$D,3,FALSE)*Table1[[#This Row],[Subtotal_insumo]],"")</f>
        <v>0</v>
      </c>
    </row>
    <row r="11710" spans="1:13" ht="39" x14ac:dyDescent="0.25">
      <c r="A11710" s="6">
        <v>170540</v>
      </c>
      <c r="B11710" s="126">
        <v>6</v>
      </c>
      <c r="C11710" s="133"/>
      <c r="D11710" s="134">
        <v>37595</v>
      </c>
      <c r="E11710" s="7" t="s">
        <v>856</v>
      </c>
      <c r="F11710" s="8" t="s">
        <v>168</v>
      </c>
      <c r="G11710" s="18">
        <f>IFERROR(VLOOKUP(Table1[[#This Row],[Codigo_insumo]],BD_Insumos!$B:$E,4),"")</f>
        <v>18.2926</v>
      </c>
      <c r="H11710" s="140">
        <v>0.2</v>
      </c>
      <c r="I11710" s="9"/>
      <c r="J11710" s="23">
        <f t="shared" si="182"/>
        <v>3.6585200000000002</v>
      </c>
      <c r="K11710" s="22" t="str">
        <f>IF(I11710&lt;&gt;"",SUMIF(Table1[Codigo_servico],A11710,Table1[Subtotal_insumo]),"")</f>
        <v/>
      </c>
      <c r="L11710" s="18">
        <f>IF(Table1[[#This Row],[Ordem_insumos]]&lt;&gt;0,VLOOKUP(Table1[[#This Row],[Codigo_servico]],Preencher_Orcamento!$B:$D,3,FALSE)*Table1[[#This Row],[Qtde_insumo]],"")</f>
        <v>0</v>
      </c>
      <c r="M11710" s="18">
        <f>IF(Table1[[#This Row],[Ordem_insumos]]&lt;&gt;0,VLOOKUP(Table1[[#This Row],[Codigo_servico]],Preencher_Orcamento!$B:$D,3,FALSE)*Table1[[#This Row],[Subtotal_insumo]],"")</f>
        <v>0</v>
      </c>
    </row>
    <row r="11711" spans="1:13" x14ac:dyDescent="0.25">
      <c r="A11711" s="6">
        <v>170540</v>
      </c>
      <c r="B11711" s="126">
        <v>7</v>
      </c>
      <c r="C11711" s="133"/>
      <c r="D11711" s="134">
        <v>2013</v>
      </c>
      <c r="E11711" s="7" t="s">
        <v>2184</v>
      </c>
      <c r="F11711" s="8" t="s">
        <v>2140</v>
      </c>
      <c r="G11711" s="18">
        <f>IFERROR(VLOOKUP(Table1[[#This Row],[Codigo_insumo]],BD_Insumos!$B:$E,4),"")</f>
        <v>15.756939025755017</v>
      </c>
      <c r="H11711" s="140">
        <v>0.5</v>
      </c>
      <c r="I11711" s="9"/>
      <c r="J11711" s="23">
        <f t="shared" si="182"/>
        <v>7.8784695128775084</v>
      </c>
      <c r="K11711" s="22" t="str">
        <f>IF(I11711&lt;&gt;"",SUMIF(Table1[Codigo_servico],A11711,Table1[Subtotal_insumo]),"")</f>
        <v/>
      </c>
      <c r="L11711" s="18">
        <f>IF(Table1[[#This Row],[Ordem_insumos]]&lt;&gt;0,VLOOKUP(Table1[[#This Row],[Codigo_servico]],Preencher_Orcamento!$B:$D,3,FALSE)*Table1[[#This Row],[Qtde_insumo]],"")</f>
        <v>0</v>
      </c>
      <c r="M11711" s="18">
        <f>IF(Table1[[#This Row],[Ordem_insumos]]&lt;&gt;0,VLOOKUP(Table1[[#This Row],[Codigo_servico]],Preencher_Orcamento!$B:$D,3,FALSE)*Table1[[#This Row],[Subtotal_insumo]],"")</f>
        <v>0</v>
      </c>
    </row>
    <row r="11712" spans="1:13" ht="39" x14ac:dyDescent="0.25">
      <c r="A11712" s="6">
        <v>170540</v>
      </c>
      <c r="B11712" s="126">
        <v>8</v>
      </c>
      <c r="C11712" s="133"/>
      <c r="D11712" s="134">
        <v>17040</v>
      </c>
      <c r="E11712" s="7" t="s">
        <v>375</v>
      </c>
      <c r="F11712" s="8" t="s">
        <v>457</v>
      </c>
      <c r="G11712" s="18">
        <f>IFERROR(VLOOKUP(Table1[[#This Row],[Codigo_insumo]],BD_Insumos!$B:$E,4),"")</f>
        <v>0.31169999999999998</v>
      </c>
      <c r="H11712" s="140">
        <v>1.19</v>
      </c>
      <c r="I11712" s="9"/>
      <c r="J11712" s="23">
        <f t="shared" si="182"/>
        <v>0.37092299999999995</v>
      </c>
      <c r="K11712" s="22" t="str">
        <f>IF(I11712&lt;&gt;"",SUMIF(Table1[Codigo_servico],A11712,Table1[Subtotal_insumo]),"")</f>
        <v/>
      </c>
      <c r="L11712" s="18">
        <f>IF(Table1[[#This Row],[Ordem_insumos]]&lt;&gt;0,VLOOKUP(Table1[[#This Row],[Codigo_servico]],Preencher_Orcamento!$B:$D,3,FALSE)*Table1[[#This Row],[Qtde_insumo]],"")</f>
        <v>0</v>
      </c>
      <c r="M11712" s="18">
        <f>IF(Table1[[#This Row],[Ordem_insumos]]&lt;&gt;0,VLOOKUP(Table1[[#This Row],[Codigo_servico]],Preencher_Orcamento!$B:$D,3,FALSE)*Table1[[#This Row],[Subtotal_insumo]],"")</f>
        <v>0</v>
      </c>
    </row>
    <row r="11713" spans="1:13" x14ac:dyDescent="0.25">
      <c r="A11713" s="3">
        <v>170541</v>
      </c>
      <c r="B11713" s="125">
        <v>0</v>
      </c>
      <c r="C11713" s="131" t="s">
        <v>4529</v>
      </c>
      <c r="D11713" s="132"/>
      <c r="E11713" s="4"/>
      <c r="F11713" s="4"/>
      <c r="G11713" s="17" t="str">
        <f>IFERROR(VLOOKUP(Table1[[#This Row],[Codigo_insumo]],BD_Insumos!$B:$E,4),"")</f>
        <v/>
      </c>
      <c r="H11713" s="139"/>
      <c r="I11713" s="5" t="s">
        <v>5</v>
      </c>
      <c r="J11713" s="20" t="str">
        <f t="shared" si="182"/>
        <v/>
      </c>
      <c r="K11713" s="21">
        <f>IF(I11713&lt;&gt;"",SUMIF(Table1[Codigo_servico],A11713,Table1[Subtotal_insumo]),"")</f>
        <v>26.339484793448399</v>
      </c>
      <c r="L11713" s="17" t="str">
        <f>IF(Table1[[#This Row],[Ordem_insumos]]&lt;&gt;0,VLOOKUP(Table1[[#This Row],[Codigo_servico]],Preencher_Orcamento!$B:$D,3,FALSE)*Table1[[#This Row],[Qtde_insumo]],"")</f>
        <v/>
      </c>
      <c r="M11713" s="17" t="str">
        <f>IF(Table1[[#This Row],[Ordem_insumos]]&lt;&gt;0,VLOOKUP(Table1[[#This Row],[Codigo_servico]],Preencher_Orcamento!$B:$D,3,FALSE)*Table1[[#This Row],[Subtotal_insumo]],"")</f>
        <v/>
      </c>
    </row>
    <row r="11714" spans="1:13" x14ac:dyDescent="0.25">
      <c r="A11714" s="6">
        <v>170541</v>
      </c>
      <c r="B11714" s="126">
        <v>1</v>
      </c>
      <c r="C11714" s="133"/>
      <c r="D11714" s="134">
        <v>2099</v>
      </c>
      <c r="E11714" s="7" t="s">
        <v>2205</v>
      </c>
      <c r="F11714" s="8" t="s">
        <v>2140</v>
      </c>
      <c r="G11714" s="16">
        <f>IFERROR(VLOOKUP(Table1[[#This Row],[Codigo_insumo]],BD_Insumos!$B:$E,4),"")</f>
        <v>12.627877718847255</v>
      </c>
      <c r="H11714" s="140">
        <v>0.5</v>
      </c>
      <c r="I11714" s="9"/>
      <c r="J11714" s="22">
        <f t="shared" ref="J11714:J11777" si="183">IF(I11714="",G11714*H11714,"")</f>
        <v>6.3139388594236276</v>
      </c>
      <c r="K11714" s="22" t="str">
        <f>IF(I11714&lt;&gt;"",SUMIF(Table1[Codigo_servico],A11714,Table1[Subtotal_insumo]),"")</f>
        <v/>
      </c>
      <c r="L11714" s="16">
        <f>IF(Table1[[#This Row],[Ordem_insumos]]&lt;&gt;0,VLOOKUP(Table1[[#This Row],[Codigo_servico]],Preencher_Orcamento!$B:$D,3,FALSE)*Table1[[#This Row],[Qtde_insumo]],"")</f>
        <v>0</v>
      </c>
      <c r="M11714" s="16">
        <f>IF(Table1[[#This Row],[Ordem_insumos]]&lt;&gt;0,VLOOKUP(Table1[[#This Row],[Codigo_servico]],Preencher_Orcamento!$B:$D,3,FALSE)*Table1[[#This Row],[Subtotal_insumo]],"")</f>
        <v>0</v>
      </c>
    </row>
    <row r="11715" spans="1:13" x14ac:dyDescent="0.25">
      <c r="A11715" s="6">
        <v>170541</v>
      </c>
      <c r="B11715" s="126">
        <v>2</v>
      </c>
      <c r="C11715" s="133"/>
      <c r="D11715" s="134">
        <v>2075</v>
      </c>
      <c r="E11715" s="7" t="s">
        <v>2199</v>
      </c>
      <c r="F11715" s="8" t="s">
        <v>2140</v>
      </c>
      <c r="G11715" s="16">
        <f>IFERROR(VLOOKUP(Table1[[#This Row],[Codigo_insumo]],BD_Insumos!$B:$E,4),"")</f>
        <v>15.599673853371913</v>
      </c>
      <c r="H11715" s="140">
        <v>0.08</v>
      </c>
      <c r="I11715" s="9"/>
      <c r="J11715" s="22">
        <f t="shared" si="183"/>
        <v>1.247973908269753</v>
      </c>
      <c r="K11715" s="22" t="str">
        <f>IF(I11715&lt;&gt;"",SUMIF(Table1[Codigo_servico],A11715,Table1[Subtotal_insumo]),"")</f>
        <v/>
      </c>
      <c r="L11715" s="16">
        <f>IF(Table1[[#This Row],[Ordem_insumos]]&lt;&gt;0,VLOOKUP(Table1[[#This Row],[Codigo_servico]],Preencher_Orcamento!$B:$D,3,FALSE)*Table1[[#This Row],[Qtde_insumo]],"")</f>
        <v>0</v>
      </c>
      <c r="M11715" s="16">
        <f>IF(Table1[[#This Row],[Ordem_insumos]]&lt;&gt;0,VLOOKUP(Table1[[#This Row],[Codigo_servico]],Preencher_Orcamento!$B:$D,3,FALSE)*Table1[[#This Row],[Subtotal_insumo]],"")</f>
        <v>0</v>
      </c>
    </row>
    <row r="11716" spans="1:13" ht="39" x14ac:dyDescent="0.25">
      <c r="A11716" s="6">
        <v>170541</v>
      </c>
      <c r="B11716" s="126">
        <v>3</v>
      </c>
      <c r="C11716" s="133"/>
      <c r="D11716" s="134">
        <v>17040</v>
      </c>
      <c r="E11716" s="7" t="s">
        <v>375</v>
      </c>
      <c r="F11716" s="8" t="s">
        <v>457</v>
      </c>
      <c r="G11716" s="16">
        <f>IFERROR(VLOOKUP(Table1[[#This Row],[Codigo_insumo]],BD_Insumos!$B:$E,4),"")</f>
        <v>0.31169999999999998</v>
      </c>
      <c r="H11716" s="140">
        <v>1.19</v>
      </c>
      <c r="I11716" s="9"/>
      <c r="J11716" s="22">
        <f t="shared" si="183"/>
        <v>0.37092299999999995</v>
      </c>
      <c r="K11716" s="22" t="str">
        <f>IF(I11716&lt;&gt;"",SUMIF(Table1[Codigo_servico],A11716,Table1[Subtotal_insumo]),"")</f>
        <v/>
      </c>
      <c r="L11716" s="16">
        <f>IF(Table1[[#This Row],[Ordem_insumos]]&lt;&gt;0,VLOOKUP(Table1[[#This Row],[Codigo_servico]],Preencher_Orcamento!$B:$D,3,FALSE)*Table1[[#This Row],[Qtde_insumo]],"")</f>
        <v>0</v>
      </c>
      <c r="M11716" s="16">
        <f>IF(Table1[[#This Row],[Ordem_insumos]]&lt;&gt;0,VLOOKUP(Table1[[#This Row],[Codigo_servico]],Preencher_Orcamento!$B:$D,3,FALSE)*Table1[[#This Row],[Subtotal_insumo]],"")</f>
        <v>0</v>
      </c>
    </row>
    <row r="11717" spans="1:13" x14ac:dyDescent="0.25">
      <c r="A11717" s="6">
        <v>170541</v>
      </c>
      <c r="B11717" s="126">
        <v>4</v>
      </c>
      <c r="C11717" s="133"/>
      <c r="D11717" s="134">
        <v>37540</v>
      </c>
      <c r="E11717" s="7" t="s">
        <v>838</v>
      </c>
      <c r="F11717" s="8" t="s">
        <v>457</v>
      </c>
      <c r="G11717" s="18">
        <f>IFERROR(VLOOKUP(Table1[[#This Row],[Codigo_insumo]],BD_Insumos!$B:$E,4),"")</f>
        <v>0.39579999999999999</v>
      </c>
      <c r="H11717" s="140">
        <v>0.05</v>
      </c>
      <c r="I11717" s="9"/>
      <c r="J11717" s="23">
        <f t="shared" si="183"/>
        <v>1.9790000000000002E-2</v>
      </c>
      <c r="K11717" s="22" t="str">
        <f>IF(I11717&lt;&gt;"",SUMIF(Table1[Codigo_servico],A11717,Table1[Subtotal_insumo]),"")</f>
        <v/>
      </c>
      <c r="L11717" s="18">
        <f>IF(Table1[[#This Row],[Ordem_insumos]]&lt;&gt;0,VLOOKUP(Table1[[#This Row],[Codigo_servico]],Preencher_Orcamento!$B:$D,3,FALSE)*Table1[[#This Row],[Qtde_insumo]],"")</f>
        <v>0</v>
      </c>
      <c r="M11717" s="18">
        <f>IF(Table1[[#This Row],[Ordem_insumos]]&lt;&gt;0,VLOOKUP(Table1[[#This Row],[Codigo_servico]],Preencher_Orcamento!$B:$D,3,FALSE)*Table1[[#This Row],[Subtotal_insumo]],"")</f>
        <v>0</v>
      </c>
    </row>
    <row r="11718" spans="1:13" x14ac:dyDescent="0.25">
      <c r="A11718" s="6">
        <v>170541</v>
      </c>
      <c r="B11718" s="126">
        <v>5</v>
      </c>
      <c r="C11718" s="133"/>
      <c r="D11718" s="134">
        <v>87030</v>
      </c>
      <c r="E11718" s="7" t="s">
        <v>2134</v>
      </c>
      <c r="F11718" s="8" t="s">
        <v>168</v>
      </c>
      <c r="G11718" s="18">
        <f>IFERROR(VLOOKUP(Table1[[#This Row],[Codigo_insumo]],BD_Insumos!$B:$E,4),"")</f>
        <v>7.3753000000000002</v>
      </c>
      <c r="H11718" s="140">
        <v>0.04</v>
      </c>
      <c r="I11718" s="9"/>
      <c r="J11718" s="23">
        <f t="shared" si="183"/>
        <v>0.295012</v>
      </c>
      <c r="K11718" s="22" t="str">
        <f>IF(I11718&lt;&gt;"",SUMIF(Table1[Codigo_servico],A11718,Table1[Subtotal_insumo]),"")</f>
        <v/>
      </c>
      <c r="L11718" s="18">
        <f>IF(Table1[[#This Row],[Ordem_insumos]]&lt;&gt;0,VLOOKUP(Table1[[#This Row],[Codigo_servico]],Preencher_Orcamento!$B:$D,3,FALSE)*Table1[[#This Row],[Qtde_insumo]],"")</f>
        <v>0</v>
      </c>
      <c r="M11718" s="18">
        <f>IF(Table1[[#This Row],[Ordem_insumos]]&lt;&gt;0,VLOOKUP(Table1[[#This Row],[Codigo_servico]],Preencher_Orcamento!$B:$D,3,FALSE)*Table1[[#This Row],[Subtotal_insumo]],"")</f>
        <v>0</v>
      </c>
    </row>
    <row r="11719" spans="1:13" x14ac:dyDescent="0.25">
      <c r="A11719" s="6">
        <v>170541</v>
      </c>
      <c r="B11719" s="126">
        <v>6</v>
      </c>
      <c r="C11719" s="133"/>
      <c r="D11719" s="134">
        <v>11068</v>
      </c>
      <c r="E11719" s="7" t="s">
        <v>184</v>
      </c>
      <c r="F11719" s="8" t="s">
        <v>5</v>
      </c>
      <c r="G11719" s="18">
        <f>IFERROR(VLOOKUP(Table1[[#This Row],[Codigo_insumo]],BD_Insumos!$B:$E,4),"")</f>
        <v>0.87150000000000005</v>
      </c>
      <c r="H11719" s="140">
        <v>1</v>
      </c>
      <c r="I11719" s="9"/>
      <c r="J11719" s="23">
        <f t="shared" si="183"/>
        <v>0.87150000000000005</v>
      </c>
      <c r="K11719" s="22" t="str">
        <f>IF(I11719&lt;&gt;"",SUMIF(Table1[Codigo_servico],A11719,Table1[Subtotal_insumo]),"")</f>
        <v/>
      </c>
      <c r="L11719" s="18">
        <f>IF(Table1[[#This Row],[Ordem_insumos]]&lt;&gt;0,VLOOKUP(Table1[[#This Row],[Codigo_servico]],Preencher_Orcamento!$B:$D,3,FALSE)*Table1[[#This Row],[Qtde_insumo]],"")</f>
        <v>0</v>
      </c>
      <c r="M11719" s="18">
        <f>IF(Table1[[#This Row],[Ordem_insumos]]&lt;&gt;0,VLOOKUP(Table1[[#This Row],[Codigo_servico]],Preencher_Orcamento!$B:$D,3,FALSE)*Table1[[#This Row],[Subtotal_insumo]],"")</f>
        <v>0</v>
      </c>
    </row>
    <row r="11720" spans="1:13" ht="39" x14ac:dyDescent="0.25">
      <c r="A11720" s="6">
        <v>170541</v>
      </c>
      <c r="B11720" s="126">
        <v>7</v>
      </c>
      <c r="C11720" s="133"/>
      <c r="D11720" s="134">
        <v>37595</v>
      </c>
      <c r="E11720" s="7" t="s">
        <v>856</v>
      </c>
      <c r="F11720" s="8" t="s">
        <v>168</v>
      </c>
      <c r="G11720" s="18">
        <f>IFERROR(VLOOKUP(Table1[[#This Row],[Codigo_insumo]],BD_Insumos!$B:$E,4),"")</f>
        <v>18.2926</v>
      </c>
      <c r="H11720" s="140">
        <v>0.08</v>
      </c>
      <c r="I11720" s="9"/>
      <c r="J11720" s="23">
        <f t="shared" si="183"/>
        <v>1.463408</v>
      </c>
      <c r="K11720" s="22" t="str">
        <f>IF(I11720&lt;&gt;"",SUMIF(Table1[Codigo_servico],A11720,Table1[Subtotal_insumo]),"")</f>
        <v/>
      </c>
      <c r="L11720" s="18">
        <f>IF(Table1[[#This Row],[Ordem_insumos]]&lt;&gt;0,VLOOKUP(Table1[[#This Row],[Codigo_servico]],Preencher_Orcamento!$B:$D,3,FALSE)*Table1[[#This Row],[Qtde_insumo]],"")</f>
        <v>0</v>
      </c>
      <c r="M11720" s="18">
        <f>IF(Table1[[#This Row],[Ordem_insumos]]&lt;&gt;0,VLOOKUP(Table1[[#This Row],[Codigo_servico]],Preencher_Orcamento!$B:$D,3,FALSE)*Table1[[#This Row],[Subtotal_insumo]],"")</f>
        <v>0</v>
      </c>
    </row>
    <row r="11721" spans="1:13" x14ac:dyDescent="0.25">
      <c r="A11721" s="6">
        <v>170541</v>
      </c>
      <c r="B11721" s="126">
        <v>8</v>
      </c>
      <c r="C11721" s="133"/>
      <c r="D11721" s="134">
        <v>2013</v>
      </c>
      <c r="E11721" s="7" t="s">
        <v>2184</v>
      </c>
      <c r="F11721" s="8" t="s">
        <v>2140</v>
      </c>
      <c r="G11721" s="18">
        <f>IFERROR(VLOOKUP(Table1[[#This Row],[Codigo_insumo]],BD_Insumos!$B:$E,4),"")</f>
        <v>15.756939025755017</v>
      </c>
      <c r="H11721" s="140">
        <v>1</v>
      </c>
      <c r="I11721" s="9"/>
      <c r="J11721" s="23">
        <f t="shared" si="183"/>
        <v>15.756939025755017</v>
      </c>
      <c r="K11721" s="22" t="str">
        <f>IF(I11721&lt;&gt;"",SUMIF(Table1[Codigo_servico],A11721,Table1[Subtotal_insumo]),"")</f>
        <v/>
      </c>
      <c r="L11721" s="18">
        <f>IF(Table1[[#This Row],[Ordem_insumos]]&lt;&gt;0,VLOOKUP(Table1[[#This Row],[Codigo_servico]],Preencher_Orcamento!$B:$D,3,FALSE)*Table1[[#This Row],[Qtde_insumo]],"")</f>
        <v>0</v>
      </c>
      <c r="M11721" s="18">
        <f>IF(Table1[[#This Row],[Ordem_insumos]]&lt;&gt;0,VLOOKUP(Table1[[#This Row],[Codigo_servico]],Preencher_Orcamento!$B:$D,3,FALSE)*Table1[[#This Row],[Subtotal_insumo]],"")</f>
        <v>0</v>
      </c>
    </row>
    <row r="11722" spans="1:13" x14ac:dyDescent="0.25">
      <c r="A11722" s="3">
        <v>170551</v>
      </c>
      <c r="B11722" s="125">
        <v>0</v>
      </c>
      <c r="C11722" s="131" t="s">
        <v>4530</v>
      </c>
      <c r="D11722" s="132"/>
      <c r="E11722" s="4"/>
      <c r="F11722" s="4"/>
      <c r="G11722" s="17" t="str">
        <f>IFERROR(VLOOKUP(Table1[[#This Row],[Codigo_insumo]],BD_Insumos!$B:$E,4),"")</f>
        <v/>
      </c>
      <c r="H11722" s="139"/>
      <c r="I11722" s="5" t="s">
        <v>5</v>
      </c>
      <c r="J11722" s="20" t="str">
        <f t="shared" si="183"/>
        <v/>
      </c>
      <c r="K11722" s="21">
        <f>IF(I11722&lt;&gt;"",SUMIF(Table1[Codigo_servico],A11722,Table1[Subtotal_insumo]),"")</f>
        <v>111.99540512870138</v>
      </c>
      <c r="L11722" s="17" t="str">
        <f>IF(Table1[[#This Row],[Ordem_insumos]]&lt;&gt;0,VLOOKUP(Table1[[#This Row],[Codigo_servico]],Preencher_Orcamento!$B:$D,3,FALSE)*Table1[[#This Row],[Qtde_insumo]],"")</f>
        <v/>
      </c>
      <c r="M11722" s="17" t="str">
        <f>IF(Table1[[#This Row],[Ordem_insumos]]&lt;&gt;0,VLOOKUP(Table1[[#This Row],[Codigo_servico]],Preencher_Orcamento!$B:$D,3,FALSE)*Table1[[#This Row],[Subtotal_insumo]],"")</f>
        <v/>
      </c>
    </row>
    <row r="11723" spans="1:13" x14ac:dyDescent="0.25">
      <c r="A11723" s="6">
        <v>170551</v>
      </c>
      <c r="B11723" s="126">
        <v>1</v>
      </c>
      <c r="C11723" s="133"/>
      <c r="D11723" s="134">
        <v>2020</v>
      </c>
      <c r="E11723" s="7" t="s">
        <v>2188</v>
      </c>
      <c r="F11723" s="8" t="s">
        <v>2140</v>
      </c>
      <c r="G11723" s="16">
        <f>IFERROR(VLOOKUP(Table1[[#This Row],[Codigo_insumo]],BD_Insumos!$B:$E,4),"")</f>
        <v>15.860837164231068</v>
      </c>
      <c r="H11723" s="140">
        <v>1</v>
      </c>
      <c r="I11723" s="9"/>
      <c r="J11723" s="22">
        <f t="shared" si="183"/>
        <v>15.860837164231068</v>
      </c>
      <c r="K11723" s="22" t="str">
        <f>IF(I11723&lt;&gt;"",SUMIF(Table1[Codigo_servico],A11723,Table1[Subtotal_insumo]),"")</f>
        <v/>
      </c>
      <c r="L11723" s="16">
        <f>IF(Table1[[#This Row],[Ordem_insumos]]&lt;&gt;0,VLOOKUP(Table1[[#This Row],[Codigo_servico]],Preencher_Orcamento!$B:$D,3,FALSE)*Table1[[#This Row],[Qtde_insumo]],"")</f>
        <v>0</v>
      </c>
      <c r="M11723" s="16">
        <f>IF(Table1[[#This Row],[Ordem_insumos]]&lt;&gt;0,VLOOKUP(Table1[[#This Row],[Codigo_servico]],Preencher_Orcamento!$B:$D,3,FALSE)*Table1[[#This Row],[Subtotal_insumo]],"")</f>
        <v>0</v>
      </c>
    </row>
    <row r="11724" spans="1:13" ht="26.25" x14ac:dyDescent="0.25">
      <c r="A11724" s="6">
        <v>170551</v>
      </c>
      <c r="B11724" s="126">
        <v>2</v>
      </c>
      <c r="C11724" s="133"/>
      <c r="D11724" s="134">
        <v>10630</v>
      </c>
      <c r="E11724" s="7" t="s">
        <v>140</v>
      </c>
      <c r="F11724" s="8" t="s">
        <v>58</v>
      </c>
      <c r="G11724" s="16">
        <f>IFERROR(VLOOKUP(Table1[[#This Row],[Codigo_insumo]],BD_Insumos!$B:$E,4),"")</f>
        <v>420.47390000000001</v>
      </c>
      <c r="H11724" s="140">
        <v>2E-3</v>
      </c>
      <c r="I11724" s="9"/>
      <c r="J11724" s="22">
        <f t="shared" si="183"/>
        <v>0.84094780000000002</v>
      </c>
      <c r="K11724" s="22" t="str">
        <f>IF(I11724&lt;&gt;"",SUMIF(Table1[Codigo_servico],A11724,Table1[Subtotal_insumo]),"")</f>
        <v/>
      </c>
      <c r="L11724" s="16">
        <f>IF(Table1[[#This Row],[Ordem_insumos]]&lt;&gt;0,VLOOKUP(Table1[[#This Row],[Codigo_servico]],Preencher_Orcamento!$B:$D,3,FALSE)*Table1[[#This Row],[Qtde_insumo]],"")</f>
        <v>0</v>
      </c>
      <c r="M11724" s="16">
        <f>IF(Table1[[#This Row],[Ordem_insumos]]&lt;&gt;0,VLOOKUP(Table1[[#This Row],[Codigo_servico]],Preencher_Orcamento!$B:$D,3,FALSE)*Table1[[#This Row],[Subtotal_insumo]],"")</f>
        <v>0</v>
      </c>
    </row>
    <row r="11725" spans="1:13" ht="26.25" x14ac:dyDescent="0.25">
      <c r="A11725" s="6">
        <v>170551</v>
      </c>
      <c r="B11725" s="126">
        <v>3</v>
      </c>
      <c r="C11725" s="133"/>
      <c r="D11725" s="134">
        <v>31166</v>
      </c>
      <c r="E11725" s="7" t="s">
        <v>666</v>
      </c>
      <c r="F11725" s="8" t="s">
        <v>5</v>
      </c>
      <c r="G11725" s="18">
        <f>IFERROR(VLOOKUP(Table1[[#This Row],[Codigo_insumo]],BD_Insumos!$B:$E,4),"")</f>
        <v>82.918300000000002</v>
      </c>
      <c r="H11725" s="140">
        <v>1</v>
      </c>
      <c r="I11725" s="9"/>
      <c r="J11725" s="23">
        <f t="shared" si="183"/>
        <v>82.918300000000002</v>
      </c>
      <c r="K11725" s="22" t="str">
        <f>IF(I11725&lt;&gt;"",SUMIF(Table1[Codigo_servico],A11725,Table1[Subtotal_insumo]),"")</f>
        <v/>
      </c>
      <c r="L11725" s="18">
        <f>IF(Table1[[#This Row],[Ordem_insumos]]&lt;&gt;0,VLOOKUP(Table1[[#This Row],[Codigo_servico]],Preencher_Orcamento!$B:$D,3,FALSE)*Table1[[#This Row],[Qtde_insumo]],"")</f>
        <v>0</v>
      </c>
      <c r="M11725" s="18">
        <f>IF(Table1[[#This Row],[Ordem_insumos]]&lt;&gt;0,VLOOKUP(Table1[[#This Row],[Codigo_servico]],Preencher_Orcamento!$B:$D,3,FALSE)*Table1[[#This Row],[Subtotal_insumo]],"")</f>
        <v>0</v>
      </c>
    </row>
    <row r="11726" spans="1:13" x14ac:dyDescent="0.25">
      <c r="A11726" s="6">
        <v>170551</v>
      </c>
      <c r="B11726" s="126">
        <v>4</v>
      </c>
      <c r="C11726" s="133"/>
      <c r="D11726" s="134">
        <v>2099</v>
      </c>
      <c r="E11726" s="7" t="s">
        <v>2205</v>
      </c>
      <c r="F11726" s="8" t="s">
        <v>2140</v>
      </c>
      <c r="G11726" s="18">
        <f>IFERROR(VLOOKUP(Table1[[#This Row],[Codigo_insumo]],BD_Insumos!$B:$E,4),"")</f>
        <v>12.627877718847255</v>
      </c>
      <c r="H11726" s="140">
        <v>0.98</v>
      </c>
      <c r="I11726" s="9"/>
      <c r="J11726" s="23">
        <f t="shared" si="183"/>
        <v>12.37532016447031</v>
      </c>
      <c r="K11726" s="22" t="str">
        <f>IF(I11726&lt;&gt;"",SUMIF(Table1[Codigo_servico],A11726,Table1[Subtotal_insumo]),"")</f>
        <v/>
      </c>
      <c r="L11726" s="18">
        <f>IF(Table1[[#This Row],[Ordem_insumos]]&lt;&gt;0,VLOOKUP(Table1[[#This Row],[Codigo_servico]],Preencher_Orcamento!$B:$D,3,FALSE)*Table1[[#This Row],[Qtde_insumo]],"")</f>
        <v>0</v>
      </c>
      <c r="M11726" s="18">
        <f>IF(Table1[[#This Row],[Ordem_insumos]]&lt;&gt;0,VLOOKUP(Table1[[#This Row],[Codigo_servico]],Preencher_Orcamento!$B:$D,3,FALSE)*Table1[[#This Row],[Subtotal_insumo]],"")</f>
        <v>0</v>
      </c>
    </row>
    <row r="11727" spans="1:13" x14ac:dyDescent="0.25">
      <c r="A11727" s="3">
        <v>170552</v>
      </c>
      <c r="B11727" s="125">
        <v>0</v>
      </c>
      <c r="C11727" s="131" t="s">
        <v>4531</v>
      </c>
      <c r="D11727" s="132"/>
      <c r="E11727" s="4"/>
      <c r="F11727" s="4"/>
      <c r="G11727" s="17" t="str">
        <f>IFERROR(VLOOKUP(Table1[[#This Row],[Codigo_insumo]],BD_Insumos!$B:$E,4),"")</f>
        <v/>
      </c>
      <c r="H11727" s="139"/>
      <c r="I11727" s="5" t="s">
        <v>5</v>
      </c>
      <c r="J11727" s="20" t="str">
        <f t="shared" si="183"/>
        <v/>
      </c>
      <c r="K11727" s="21">
        <f>IF(I11727&lt;&gt;"",SUMIF(Table1[Codigo_servico],A11727,Table1[Subtotal_insumo]),"")</f>
        <v>237.43590512870139</v>
      </c>
      <c r="L11727" s="17" t="str">
        <f>IF(Table1[[#This Row],[Ordem_insumos]]&lt;&gt;0,VLOOKUP(Table1[[#This Row],[Codigo_servico]],Preencher_Orcamento!$B:$D,3,FALSE)*Table1[[#This Row],[Qtde_insumo]],"")</f>
        <v/>
      </c>
      <c r="M11727" s="17" t="str">
        <f>IF(Table1[[#This Row],[Ordem_insumos]]&lt;&gt;0,VLOOKUP(Table1[[#This Row],[Codigo_servico]],Preencher_Orcamento!$B:$D,3,FALSE)*Table1[[#This Row],[Subtotal_insumo]],"")</f>
        <v/>
      </c>
    </row>
    <row r="11728" spans="1:13" x14ac:dyDescent="0.25">
      <c r="A11728" s="6">
        <v>170552</v>
      </c>
      <c r="B11728" s="126">
        <v>1</v>
      </c>
      <c r="C11728" s="133"/>
      <c r="D11728" s="134">
        <v>2099</v>
      </c>
      <c r="E11728" s="7" t="s">
        <v>2205</v>
      </c>
      <c r="F11728" s="8" t="s">
        <v>2140</v>
      </c>
      <c r="G11728" s="16">
        <f>IFERROR(VLOOKUP(Table1[[#This Row],[Codigo_insumo]],BD_Insumos!$B:$E,4),"")</f>
        <v>12.627877718847255</v>
      </c>
      <c r="H11728" s="140">
        <v>0.98</v>
      </c>
      <c r="I11728" s="9"/>
      <c r="J11728" s="22">
        <f t="shared" si="183"/>
        <v>12.37532016447031</v>
      </c>
      <c r="K11728" s="22" t="str">
        <f>IF(I11728&lt;&gt;"",SUMIF(Table1[Codigo_servico],A11728,Table1[Subtotal_insumo]),"")</f>
        <v/>
      </c>
      <c r="L11728" s="16">
        <f>IF(Table1[[#This Row],[Ordem_insumos]]&lt;&gt;0,VLOOKUP(Table1[[#This Row],[Codigo_servico]],Preencher_Orcamento!$B:$D,3,FALSE)*Table1[[#This Row],[Qtde_insumo]],"")</f>
        <v>0</v>
      </c>
      <c r="M11728" s="16">
        <f>IF(Table1[[#This Row],[Ordem_insumos]]&lt;&gt;0,VLOOKUP(Table1[[#This Row],[Codigo_servico]],Preencher_Orcamento!$B:$D,3,FALSE)*Table1[[#This Row],[Subtotal_insumo]],"")</f>
        <v>0</v>
      </c>
    </row>
    <row r="11729" spans="1:13" ht="26.25" x14ac:dyDescent="0.25">
      <c r="A11729" s="6">
        <v>170552</v>
      </c>
      <c r="B11729" s="126">
        <v>2</v>
      </c>
      <c r="C11729" s="133"/>
      <c r="D11729" s="134">
        <v>10630</v>
      </c>
      <c r="E11729" s="7" t="s">
        <v>140</v>
      </c>
      <c r="F11729" s="8" t="s">
        <v>58</v>
      </c>
      <c r="G11729" s="16">
        <f>IFERROR(VLOOKUP(Table1[[#This Row],[Codigo_insumo]],BD_Insumos!$B:$E,4),"")</f>
        <v>420.47390000000001</v>
      </c>
      <c r="H11729" s="140">
        <v>2E-3</v>
      </c>
      <c r="I11729" s="9"/>
      <c r="J11729" s="22">
        <f t="shared" si="183"/>
        <v>0.84094780000000002</v>
      </c>
      <c r="K11729" s="22" t="str">
        <f>IF(I11729&lt;&gt;"",SUMIF(Table1[Codigo_servico],A11729,Table1[Subtotal_insumo]),"")</f>
        <v/>
      </c>
      <c r="L11729" s="16">
        <f>IF(Table1[[#This Row],[Ordem_insumos]]&lt;&gt;0,VLOOKUP(Table1[[#This Row],[Codigo_servico]],Preencher_Orcamento!$B:$D,3,FALSE)*Table1[[#This Row],[Qtde_insumo]],"")</f>
        <v>0</v>
      </c>
      <c r="M11729" s="16">
        <f>IF(Table1[[#This Row],[Ordem_insumos]]&lt;&gt;0,VLOOKUP(Table1[[#This Row],[Codigo_servico]],Preencher_Orcamento!$B:$D,3,FALSE)*Table1[[#This Row],[Subtotal_insumo]],"")</f>
        <v>0</v>
      </c>
    </row>
    <row r="11730" spans="1:13" x14ac:dyDescent="0.25">
      <c r="A11730" s="6">
        <v>170552</v>
      </c>
      <c r="B11730" s="126">
        <v>3</v>
      </c>
      <c r="C11730" s="133"/>
      <c r="D11730" s="134">
        <v>2020</v>
      </c>
      <c r="E11730" s="7" t="s">
        <v>2188</v>
      </c>
      <c r="F11730" s="8" t="s">
        <v>2140</v>
      </c>
      <c r="G11730" s="18">
        <f>IFERROR(VLOOKUP(Table1[[#This Row],[Codigo_insumo]],BD_Insumos!$B:$E,4),"")</f>
        <v>15.860837164231068</v>
      </c>
      <c r="H11730" s="140">
        <v>1</v>
      </c>
      <c r="I11730" s="9"/>
      <c r="J11730" s="23">
        <f t="shared" si="183"/>
        <v>15.860837164231068</v>
      </c>
      <c r="K11730" s="22" t="str">
        <f>IF(I11730&lt;&gt;"",SUMIF(Table1[Codigo_servico],A11730,Table1[Subtotal_insumo]),"")</f>
        <v/>
      </c>
      <c r="L11730" s="18">
        <f>IF(Table1[[#This Row],[Ordem_insumos]]&lt;&gt;0,VLOOKUP(Table1[[#This Row],[Codigo_servico]],Preencher_Orcamento!$B:$D,3,FALSE)*Table1[[#This Row],[Qtde_insumo]],"")</f>
        <v>0</v>
      </c>
      <c r="M11730" s="18">
        <f>IF(Table1[[#This Row],[Ordem_insumos]]&lt;&gt;0,VLOOKUP(Table1[[#This Row],[Codigo_servico]],Preencher_Orcamento!$B:$D,3,FALSE)*Table1[[#This Row],[Subtotal_insumo]],"")</f>
        <v>0</v>
      </c>
    </row>
    <row r="11731" spans="1:13" ht="26.25" x14ac:dyDescent="0.25">
      <c r="A11731" s="6">
        <v>170552</v>
      </c>
      <c r="B11731" s="126">
        <v>4</v>
      </c>
      <c r="C11731" s="133"/>
      <c r="D11731" s="134">
        <v>31167</v>
      </c>
      <c r="E11731" s="7" t="s">
        <v>667</v>
      </c>
      <c r="F11731" s="8" t="s">
        <v>5</v>
      </c>
      <c r="G11731" s="18">
        <f>IFERROR(VLOOKUP(Table1[[#This Row],[Codigo_insumo]],BD_Insumos!$B:$E,4),"")</f>
        <v>208.3588</v>
      </c>
      <c r="H11731" s="140">
        <v>1</v>
      </c>
      <c r="I11731" s="9"/>
      <c r="J11731" s="23">
        <f t="shared" si="183"/>
        <v>208.3588</v>
      </c>
      <c r="K11731" s="22" t="str">
        <f>IF(I11731&lt;&gt;"",SUMIF(Table1[Codigo_servico],A11731,Table1[Subtotal_insumo]),"")</f>
        <v/>
      </c>
      <c r="L11731" s="18">
        <f>IF(Table1[[#This Row],[Ordem_insumos]]&lt;&gt;0,VLOOKUP(Table1[[#This Row],[Codigo_servico]],Preencher_Orcamento!$B:$D,3,FALSE)*Table1[[#This Row],[Qtde_insumo]],"")</f>
        <v>0</v>
      </c>
      <c r="M11731" s="18">
        <f>IF(Table1[[#This Row],[Ordem_insumos]]&lt;&gt;0,VLOOKUP(Table1[[#This Row],[Codigo_servico]],Preencher_Orcamento!$B:$D,3,FALSE)*Table1[[#This Row],[Subtotal_insumo]],"")</f>
        <v>0</v>
      </c>
    </row>
    <row r="11732" spans="1:13" x14ac:dyDescent="0.25">
      <c r="A11732" s="3">
        <v>170553</v>
      </c>
      <c r="B11732" s="125">
        <v>0</v>
      </c>
      <c r="C11732" s="131" t="s">
        <v>4532</v>
      </c>
      <c r="D11732" s="132"/>
      <c r="E11732" s="4"/>
      <c r="F11732" s="4"/>
      <c r="G11732" s="17" t="str">
        <f>IFERROR(VLOOKUP(Table1[[#This Row],[Codigo_insumo]],BD_Insumos!$B:$E,4),"")</f>
        <v/>
      </c>
      <c r="H11732" s="139"/>
      <c r="I11732" s="5" t="s">
        <v>5</v>
      </c>
      <c r="J11732" s="20" t="str">
        <f t="shared" si="183"/>
        <v/>
      </c>
      <c r="K11732" s="21">
        <f>IF(I11732&lt;&gt;"",SUMIF(Table1[Codigo_servico],A11732,Table1[Subtotal_insumo]),"")</f>
        <v>98.175605128701378</v>
      </c>
      <c r="L11732" s="17" t="str">
        <f>IF(Table1[[#This Row],[Ordem_insumos]]&lt;&gt;0,VLOOKUP(Table1[[#This Row],[Codigo_servico]],Preencher_Orcamento!$B:$D,3,FALSE)*Table1[[#This Row],[Qtde_insumo]],"")</f>
        <v/>
      </c>
      <c r="M11732" s="17" t="str">
        <f>IF(Table1[[#This Row],[Ordem_insumos]]&lt;&gt;0,VLOOKUP(Table1[[#This Row],[Codigo_servico]],Preencher_Orcamento!$B:$D,3,FALSE)*Table1[[#This Row],[Subtotal_insumo]],"")</f>
        <v/>
      </c>
    </row>
    <row r="11733" spans="1:13" ht="26.25" x14ac:dyDescent="0.25">
      <c r="A11733" s="6">
        <v>170553</v>
      </c>
      <c r="B11733" s="126">
        <v>1</v>
      </c>
      <c r="C11733" s="133"/>
      <c r="D11733" s="134">
        <v>31168</v>
      </c>
      <c r="E11733" s="7" t="s">
        <v>668</v>
      </c>
      <c r="F11733" s="8" t="s">
        <v>5</v>
      </c>
      <c r="G11733" s="16">
        <f>IFERROR(VLOOKUP(Table1[[#This Row],[Codigo_insumo]],BD_Insumos!$B:$E,4),"")</f>
        <v>69.098500000000001</v>
      </c>
      <c r="H11733" s="140">
        <v>1</v>
      </c>
      <c r="I11733" s="9"/>
      <c r="J11733" s="22">
        <f t="shared" si="183"/>
        <v>69.098500000000001</v>
      </c>
      <c r="K11733" s="22" t="str">
        <f>IF(I11733&lt;&gt;"",SUMIF(Table1[Codigo_servico],A11733,Table1[Subtotal_insumo]),"")</f>
        <v/>
      </c>
      <c r="L11733" s="16">
        <f>IF(Table1[[#This Row],[Ordem_insumos]]&lt;&gt;0,VLOOKUP(Table1[[#This Row],[Codigo_servico]],Preencher_Orcamento!$B:$D,3,FALSE)*Table1[[#This Row],[Qtde_insumo]],"")</f>
        <v>0</v>
      </c>
      <c r="M11733" s="16">
        <f>IF(Table1[[#This Row],[Ordem_insumos]]&lt;&gt;0,VLOOKUP(Table1[[#This Row],[Codigo_servico]],Preencher_Orcamento!$B:$D,3,FALSE)*Table1[[#This Row],[Subtotal_insumo]],"")</f>
        <v>0</v>
      </c>
    </row>
    <row r="11734" spans="1:13" x14ac:dyDescent="0.25">
      <c r="A11734" s="6">
        <v>170553</v>
      </c>
      <c r="B11734" s="126">
        <v>2</v>
      </c>
      <c r="C11734" s="133"/>
      <c r="D11734" s="134">
        <v>2020</v>
      </c>
      <c r="E11734" s="7" t="s">
        <v>2188</v>
      </c>
      <c r="F11734" s="8" t="s">
        <v>2140</v>
      </c>
      <c r="G11734" s="16">
        <f>IFERROR(VLOOKUP(Table1[[#This Row],[Codigo_insumo]],BD_Insumos!$B:$E,4),"")</f>
        <v>15.860837164231068</v>
      </c>
      <c r="H11734" s="140">
        <v>1</v>
      </c>
      <c r="I11734" s="9"/>
      <c r="J11734" s="22">
        <f t="shared" si="183"/>
        <v>15.860837164231068</v>
      </c>
      <c r="K11734" s="22" t="str">
        <f>IF(I11734&lt;&gt;"",SUMIF(Table1[Codigo_servico],A11734,Table1[Subtotal_insumo]),"")</f>
        <v/>
      </c>
      <c r="L11734" s="16">
        <f>IF(Table1[[#This Row],[Ordem_insumos]]&lt;&gt;0,VLOOKUP(Table1[[#This Row],[Codigo_servico]],Preencher_Orcamento!$B:$D,3,FALSE)*Table1[[#This Row],[Qtde_insumo]],"")</f>
        <v>0</v>
      </c>
      <c r="M11734" s="16">
        <f>IF(Table1[[#This Row],[Ordem_insumos]]&lt;&gt;0,VLOOKUP(Table1[[#This Row],[Codigo_servico]],Preencher_Orcamento!$B:$D,3,FALSE)*Table1[[#This Row],[Subtotal_insumo]],"")</f>
        <v>0</v>
      </c>
    </row>
    <row r="11735" spans="1:13" x14ac:dyDescent="0.25">
      <c r="A11735" s="6">
        <v>170553</v>
      </c>
      <c r="B11735" s="126">
        <v>3</v>
      </c>
      <c r="C11735" s="133"/>
      <c r="D11735" s="134">
        <v>2099</v>
      </c>
      <c r="E11735" s="7" t="s">
        <v>2205</v>
      </c>
      <c r="F11735" s="8" t="s">
        <v>2140</v>
      </c>
      <c r="G11735" s="18">
        <f>IFERROR(VLOOKUP(Table1[[#This Row],[Codigo_insumo]],BD_Insumos!$B:$E,4),"")</f>
        <v>12.627877718847255</v>
      </c>
      <c r="H11735" s="140">
        <v>0.98</v>
      </c>
      <c r="I11735" s="9"/>
      <c r="J11735" s="23">
        <f t="shared" si="183"/>
        <v>12.37532016447031</v>
      </c>
      <c r="K11735" s="22" t="str">
        <f>IF(I11735&lt;&gt;"",SUMIF(Table1[Codigo_servico],A11735,Table1[Subtotal_insumo]),"")</f>
        <v/>
      </c>
      <c r="L11735" s="18">
        <f>IF(Table1[[#This Row],[Ordem_insumos]]&lt;&gt;0,VLOOKUP(Table1[[#This Row],[Codigo_servico]],Preencher_Orcamento!$B:$D,3,FALSE)*Table1[[#This Row],[Qtde_insumo]],"")</f>
        <v>0</v>
      </c>
      <c r="M11735" s="18">
        <f>IF(Table1[[#This Row],[Ordem_insumos]]&lt;&gt;0,VLOOKUP(Table1[[#This Row],[Codigo_servico]],Preencher_Orcamento!$B:$D,3,FALSE)*Table1[[#This Row],[Subtotal_insumo]],"")</f>
        <v>0</v>
      </c>
    </row>
    <row r="11736" spans="1:13" ht="26.25" x14ac:dyDescent="0.25">
      <c r="A11736" s="6">
        <v>170553</v>
      </c>
      <c r="B11736" s="126">
        <v>4</v>
      </c>
      <c r="C11736" s="133"/>
      <c r="D11736" s="134">
        <v>10630</v>
      </c>
      <c r="E11736" s="7" t="s">
        <v>140</v>
      </c>
      <c r="F11736" s="8" t="s">
        <v>58</v>
      </c>
      <c r="G11736" s="18">
        <f>IFERROR(VLOOKUP(Table1[[#This Row],[Codigo_insumo]],BD_Insumos!$B:$E,4),"")</f>
        <v>420.47390000000001</v>
      </c>
      <c r="H11736" s="140">
        <v>2E-3</v>
      </c>
      <c r="I11736" s="9"/>
      <c r="J11736" s="23">
        <f t="shared" si="183"/>
        <v>0.84094780000000002</v>
      </c>
      <c r="K11736" s="22" t="str">
        <f>IF(I11736&lt;&gt;"",SUMIF(Table1[Codigo_servico],A11736,Table1[Subtotal_insumo]),"")</f>
        <v/>
      </c>
      <c r="L11736" s="18">
        <f>IF(Table1[[#This Row],[Ordem_insumos]]&lt;&gt;0,VLOOKUP(Table1[[#This Row],[Codigo_servico]],Preencher_Orcamento!$B:$D,3,FALSE)*Table1[[#This Row],[Qtde_insumo]],"")</f>
        <v>0</v>
      </c>
      <c r="M11736" s="18">
        <f>IF(Table1[[#This Row],[Ordem_insumos]]&lt;&gt;0,VLOOKUP(Table1[[#This Row],[Codigo_servico]],Preencher_Orcamento!$B:$D,3,FALSE)*Table1[[#This Row],[Subtotal_insumo]],"")</f>
        <v>0</v>
      </c>
    </row>
    <row r="11737" spans="1:13" x14ac:dyDescent="0.25">
      <c r="A11737" s="3">
        <v>170561</v>
      </c>
      <c r="B11737" s="125">
        <v>0</v>
      </c>
      <c r="C11737" s="131" t="s">
        <v>4533</v>
      </c>
      <c r="D11737" s="132"/>
      <c r="E11737" s="4"/>
      <c r="F11737" s="4"/>
      <c r="G11737" s="17" t="str">
        <f>IFERROR(VLOOKUP(Table1[[#This Row],[Codigo_insumo]],BD_Insumos!$B:$E,4),"")</f>
        <v/>
      </c>
      <c r="H11737" s="139"/>
      <c r="I11737" s="5" t="s">
        <v>457</v>
      </c>
      <c r="J11737" s="20" t="str">
        <f t="shared" si="183"/>
        <v/>
      </c>
      <c r="K11737" s="21">
        <f>IF(I11737&lt;&gt;"",SUMIF(Table1[Codigo_servico],A11737,Table1[Subtotal_insumo]),"")</f>
        <v>393.86016151673715</v>
      </c>
      <c r="L11737" s="17" t="str">
        <f>IF(Table1[[#This Row],[Ordem_insumos]]&lt;&gt;0,VLOOKUP(Table1[[#This Row],[Codigo_servico]],Preencher_Orcamento!$B:$D,3,FALSE)*Table1[[#This Row],[Qtde_insumo]],"")</f>
        <v/>
      </c>
      <c r="M11737" s="17" t="str">
        <f>IF(Table1[[#This Row],[Ordem_insumos]]&lt;&gt;0,VLOOKUP(Table1[[#This Row],[Codigo_servico]],Preencher_Orcamento!$B:$D,3,FALSE)*Table1[[#This Row],[Subtotal_insumo]],"")</f>
        <v/>
      </c>
    </row>
    <row r="11738" spans="1:13" x14ac:dyDescent="0.25">
      <c r="A11738" s="6">
        <v>170561</v>
      </c>
      <c r="B11738" s="126">
        <v>1</v>
      </c>
      <c r="C11738" s="133"/>
      <c r="D11738" s="134">
        <v>37509</v>
      </c>
      <c r="E11738" s="7" t="s">
        <v>830</v>
      </c>
      <c r="F11738" s="8" t="s">
        <v>168</v>
      </c>
      <c r="G11738" s="16">
        <f>IFERROR(VLOOKUP(Table1[[#This Row],[Codigo_insumo]],BD_Insumos!$B:$E,4),"")</f>
        <v>16.625699999999998</v>
      </c>
      <c r="H11738" s="140">
        <v>0.04</v>
      </c>
      <c r="I11738" s="9"/>
      <c r="J11738" s="22">
        <f t="shared" si="183"/>
        <v>0.66502799999999995</v>
      </c>
      <c r="K11738" s="22" t="str">
        <f>IF(I11738&lt;&gt;"",SUMIF(Table1[Codigo_servico],A11738,Table1[Subtotal_insumo]),"")</f>
        <v/>
      </c>
      <c r="L11738" s="16">
        <f>IF(Table1[[#This Row],[Ordem_insumos]]&lt;&gt;0,VLOOKUP(Table1[[#This Row],[Codigo_servico]],Preencher_Orcamento!$B:$D,3,FALSE)*Table1[[#This Row],[Qtde_insumo]],"")</f>
        <v>0</v>
      </c>
      <c r="M11738" s="16">
        <f>IF(Table1[[#This Row],[Ordem_insumos]]&lt;&gt;0,VLOOKUP(Table1[[#This Row],[Codigo_servico]],Preencher_Orcamento!$B:$D,3,FALSE)*Table1[[#This Row],[Subtotal_insumo]],"")</f>
        <v>0</v>
      </c>
    </row>
    <row r="11739" spans="1:13" ht="39" x14ac:dyDescent="0.25">
      <c r="A11739" s="6">
        <v>170561</v>
      </c>
      <c r="B11739" s="126">
        <v>2</v>
      </c>
      <c r="C11739" s="133"/>
      <c r="D11739" s="134">
        <v>70408</v>
      </c>
      <c r="E11739" s="7" t="s">
        <v>1709</v>
      </c>
      <c r="F11739" s="8" t="s">
        <v>5</v>
      </c>
      <c r="G11739" s="16">
        <f>IFERROR(VLOOKUP(Table1[[#This Row],[Codigo_insumo]],BD_Insumos!$B:$E,4),"")</f>
        <v>56.153500000000001</v>
      </c>
      <c r="H11739" s="140">
        <v>2.5</v>
      </c>
      <c r="I11739" s="9"/>
      <c r="J11739" s="22">
        <f t="shared" si="183"/>
        <v>140.38374999999999</v>
      </c>
      <c r="K11739" s="22" t="str">
        <f>IF(I11739&lt;&gt;"",SUMIF(Table1[Codigo_servico],A11739,Table1[Subtotal_insumo]),"")</f>
        <v/>
      </c>
      <c r="L11739" s="16">
        <f>IF(Table1[[#This Row],[Ordem_insumos]]&lt;&gt;0,VLOOKUP(Table1[[#This Row],[Codigo_servico]],Preencher_Orcamento!$B:$D,3,FALSE)*Table1[[#This Row],[Qtde_insumo]],"")</f>
        <v>0</v>
      </c>
      <c r="M11739" s="16">
        <f>IF(Table1[[#This Row],[Ordem_insumos]]&lt;&gt;0,VLOOKUP(Table1[[#This Row],[Codigo_servico]],Preencher_Orcamento!$B:$D,3,FALSE)*Table1[[#This Row],[Subtotal_insumo]],"")</f>
        <v>0</v>
      </c>
    </row>
    <row r="11740" spans="1:13" ht="39" x14ac:dyDescent="0.25">
      <c r="A11740" s="6">
        <v>170561</v>
      </c>
      <c r="B11740" s="126">
        <v>3</v>
      </c>
      <c r="C11740" s="133"/>
      <c r="D11740" s="134">
        <v>94299</v>
      </c>
      <c r="E11740" s="7" t="s">
        <v>2480</v>
      </c>
      <c r="F11740" s="8" t="s">
        <v>2140</v>
      </c>
      <c r="G11740" s="16">
        <f>IFERROR(VLOOKUP(Table1[[#This Row],[Codigo_insumo]],BD_Insumos!$B:$E,4),"")</f>
        <v>0.68298621625</v>
      </c>
      <c r="H11740" s="140">
        <v>3.9690000000000003E-3</v>
      </c>
      <c r="I11740" s="9"/>
      <c r="J11740" s="22">
        <f t="shared" si="183"/>
        <v>2.7107722922962503E-3</v>
      </c>
      <c r="K11740" s="22" t="str">
        <f>IF(I11740&lt;&gt;"",SUMIF(Table1[Codigo_servico],A11740,Table1[Subtotal_insumo]),"")</f>
        <v/>
      </c>
      <c r="L11740" s="16">
        <f>IF(Table1[[#This Row],[Ordem_insumos]]&lt;&gt;0,VLOOKUP(Table1[[#This Row],[Codigo_servico]],Preencher_Orcamento!$B:$D,3,FALSE)*Table1[[#This Row],[Qtde_insumo]],"")</f>
        <v>0</v>
      </c>
      <c r="M11740" s="16">
        <f>IF(Table1[[#This Row],[Ordem_insumos]]&lt;&gt;0,VLOOKUP(Table1[[#This Row],[Codigo_servico]],Preencher_Orcamento!$B:$D,3,FALSE)*Table1[[#This Row],[Subtotal_insumo]],"")</f>
        <v>0</v>
      </c>
    </row>
    <row r="11741" spans="1:13" x14ac:dyDescent="0.25">
      <c r="A11741" s="6">
        <v>170561</v>
      </c>
      <c r="B11741" s="126">
        <v>4</v>
      </c>
      <c r="C11741" s="133"/>
      <c r="D11741" s="134">
        <v>2035</v>
      </c>
      <c r="E11741" s="7" t="s">
        <v>2190</v>
      </c>
      <c r="F11741" s="8" t="s">
        <v>2140</v>
      </c>
      <c r="G11741" s="18">
        <f>IFERROR(VLOOKUP(Table1[[#This Row],[Codigo_insumo]],BD_Insumos!$B:$E,4),"")</f>
        <v>17.275965903920998</v>
      </c>
      <c r="H11741" s="140">
        <v>4</v>
      </c>
      <c r="I11741" s="9"/>
      <c r="J11741" s="23">
        <f t="shared" si="183"/>
        <v>69.103863615683991</v>
      </c>
      <c r="K11741" s="22" t="str">
        <f>IF(I11741&lt;&gt;"",SUMIF(Table1[Codigo_servico],A11741,Table1[Subtotal_insumo]),"")</f>
        <v/>
      </c>
      <c r="L11741" s="18">
        <f>IF(Table1[[#This Row],[Ordem_insumos]]&lt;&gt;0,VLOOKUP(Table1[[#This Row],[Codigo_servico]],Preencher_Orcamento!$B:$D,3,FALSE)*Table1[[#This Row],[Qtde_insumo]],"")</f>
        <v>0</v>
      </c>
      <c r="M11741" s="18">
        <f>IF(Table1[[#This Row],[Ordem_insumos]]&lt;&gt;0,VLOOKUP(Table1[[#This Row],[Codigo_servico]],Preencher_Orcamento!$B:$D,3,FALSE)*Table1[[#This Row],[Subtotal_insumo]],"")</f>
        <v>0</v>
      </c>
    </row>
    <row r="11742" spans="1:13" x14ac:dyDescent="0.25">
      <c r="A11742" s="6">
        <v>170561</v>
      </c>
      <c r="B11742" s="126">
        <v>5</v>
      </c>
      <c r="C11742" s="133"/>
      <c r="D11742" s="134">
        <v>2075</v>
      </c>
      <c r="E11742" s="7" t="s">
        <v>2199</v>
      </c>
      <c r="F11742" s="8" t="s">
        <v>2140</v>
      </c>
      <c r="G11742" s="18">
        <f>IFERROR(VLOOKUP(Table1[[#This Row],[Codigo_insumo]],BD_Insumos!$B:$E,4),"")</f>
        <v>15.599673853371913</v>
      </c>
      <c r="H11742" s="140">
        <v>1</v>
      </c>
      <c r="I11742" s="9"/>
      <c r="J11742" s="23">
        <f t="shared" si="183"/>
        <v>15.599673853371913</v>
      </c>
      <c r="K11742" s="22" t="str">
        <f>IF(I11742&lt;&gt;"",SUMIF(Table1[Codigo_servico],A11742,Table1[Subtotal_insumo]),"")</f>
        <v/>
      </c>
      <c r="L11742" s="18">
        <f>IF(Table1[[#This Row],[Ordem_insumos]]&lt;&gt;0,VLOOKUP(Table1[[#This Row],[Codigo_servico]],Preencher_Orcamento!$B:$D,3,FALSE)*Table1[[#This Row],[Qtde_insumo]],"")</f>
        <v>0</v>
      </c>
      <c r="M11742" s="18">
        <f>IF(Table1[[#This Row],[Ordem_insumos]]&lt;&gt;0,VLOOKUP(Table1[[#This Row],[Codigo_servico]],Preencher_Orcamento!$B:$D,3,FALSE)*Table1[[#This Row],[Subtotal_insumo]],"")</f>
        <v>0</v>
      </c>
    </row>
    <row r="11743" spans="1:13" x14ac:dyDescent="0.25">
      <c r="A11743" s="6">
        <v>170561</v>
      </c>
      <c r="B11743" s="126">
        <v>6</v>
      </c>
      <c r="C11743" s="133"/>
      <c r="D11743" s="134">
        <v>2099</v>
      </c>
      <c r="E11743" s="7" t="s">
        <v>2205</v>
      </c>
      <c r="F11743" s="8" t="s">
        <v>2140</v>
      </c>
      <c r="G11743" s="18">
        <f>IFERROR(VLOOKUP(Table1[[#This Row],[Codigo_insumo]],BD_Insumos!$B:$E,4),"")</f>
        <v>12.627877718847255</v>
      </c>
      <c r="H11743" s="140">
        <v>4</v>
      </c>
      <c r="I11743" s="9"/>
      <c r="J11743" s="23">
        <f t="shared" si="183"/>
        <v>50.511510875389021</v>
      </c>
      <c r="K11743" s="22" t="str">
        <f>IF(I11743&lt;&gt;"",SUMIF(Table1[Codigo_servico],A11743,Table1[Subtotal_insumo]),"")</f>
        <v/>
      </c>
      <c r="L11743" s="18">
        <f>IF(Table1[[#This Row],[Ordem_insumos]]&lt;&gt;0,VLOOKUP(Table1[[#This Row],[Codigo_servico]],Preencher_Orcamento!$B:$D,3,FALSE)*Table1[[#This Row],[Qtde_insumo]],"")</f>
        <v>0</v>
      </c>
      <c r="M11743" s="18">
        <f>IF(Table1[[#This Row],[Ordem_insumos]]&lt;&gt;0,VLOOKUP(Table1[[#This Row],[Codigo_servico]],Preencher_Orcamento!$B:$D,3,FALSE)*Table1[[#This Row],[Subtotal_insumo]],"")</f>
        <v>0</v>
      </c>
    </row>
    <row r="11744" spans="1:13" x14ac:dyDescent="0.25">
      <c r="A11744" s="6">
        <v>170561</v>
      </c>
      <c r="B11744" s="126">
        <v>7</v>
      </c>
      <c r="C11744" s="133"/>
      <c r="D11744" s="134">
        <v>37535</v>
      </c>
      <c r="E11744" s="7" t="s">
        <v>835</v>
      </c>
      <c r="F11744" s="8" t="s">
        <v>457</v>
      </c>
      <c r="G11744" s="18">
        <f>IFERROR(VLOOKUP(Table1[[#This Row],[Codigo_insumo]],BD_Insumos!$B:$E,4),"")</f>
        <v>1.6855</v>
      </c>
      <c r="H11744" s="140">
        <v>2</v>
      </c>
      <c r="I11744" s="9"/>
      <c r="J11744" s="23">
        <f t="shared" si="183"/>
        <v>3.371</v>
      </c>
      <c r="K11744" s="22" t="str">
        <f>IF(I11744&lt;&gt;"",SUMIF(Table1[Codigo_servico],A11744,Table1[Subtotal_insumo]),"")</f>
        <v/>
      </c>
      <c r="L11744" s="18">
        <f>IF(Table1[[#This Row],[Ordem_insumos]]&lt;&gt;0,VLOOKUP(Table1[[#This Row],[Codigo_servico]],Preencher_Orcamento!$B:$D,3,FALSE)*Table1[[#This Row],[Qtde_insumo]],"")</f>
        <v>0</v>
      </c>
      <c r="M11744" s="18">
        <f>IF(Table1[[#This Row],[Ordem_insumos]]&lt;&gt;0,VLOOKUP(Table1[[#This Row],[Codigo_servico]],Preencher_Orcamento!$B:$D,3,FALSE)*Table1[[#This Row],[Subtotal_insumo]],"")</f>
        <v>0</v>
      </c>
    </row>
    <row r="11745" spans="1:13" x14ac:dyDescent="0.25">
      <c r="A11745" s="6">
        <v>170561</v>
      </c>
      <c r="B11745" s="126">
        <v>8</v>
      </c>
      <c r="C11745" s="133"/>
      <c r="D11745" s="134">
        <v>10604</v>
      </c>
      <c r="E11745" s="7" t="s">
        <v>114</v>
      </c>
      <c r="F11745" s="8" t="s">
        <v>58</v>
      </c>
      <c r="G11745" s="18">
        <f>IFERROR(VLOOKUP(Table1[[#This Row],[Codigo_insumo]],BD_Insumos!$B:$E,4),"")</f>
        <v>182.33539999999999</v>
      </c>
      <c r="H11745" s="140">
        <v>3.5999999999999997E-2</v>
      </c>
      <c r="I11745" s="9"/>
      <c r="J11745" s="23">
        <f t="shared" si="183"/>
        <v>6.5640743999999991</v>
      </c>
      <c r="K11745" s="22" t="str">
        <f>IF(I11745&lt;&gt;"",SUMIF(Table1[Codigo_servico],A11745,Table1[Subtotal_insumo]),"")</f>
        <v/>
      </c>
      <c r="L11745" s="18">
        <f>IF(Table1[[#This Row],[Ordem_insumos]]&lt;&gt;0,VLOOKUP(Table1[[#This Row],[Codigo_servico]],Preencher_Orcamento!$B:$D,3,FALSE)*Table1[[#This Row],[Qtde_insumo]],"")</f>
        <v>0</v>
      </c>
      <c r="M11745" s="18">
        <f>IF(Table1[[#This Row],[Ordem_insumos]]&lt;&gt;0,VLOOKUP(Table1[[#This Row],[Codigo_servico]],Preencher_Orcamento!$B:$D,3,FALSE)*Table1[[#This Row],[Subtotal_insumo]],"")</f>
        <v>0</v>
      </c>
    </row>
    <row r="11746" spans="1:13" x14ac:dyDescent="0.25">
      <c r="A11746" s="6">
        <v>170561</v>
      </c>
      <c r="B11746" s="126">
        <v>9</v>
      </c>
      <c r="C11746" s="133"/>
      <c r="D11746" s="134">
        <v>37005</v>
      </c>
      <c r="E11746" s="7" t="s">
        <v>811</v>
      </c>
      <c r="F11746" s="8" t="s">
        <v>168</v>
      </c>
      <c r="G11746" s="18">
        <f>IFERROR(VLOOKUP(Table1[[#This Row],[Codigo_insumo]],BD_Insumos!$B:$E,4),"")</f>
        <v>15.942500000000001</v>
      </c>
      <c r="H11746" s="140">
        <v>0.7</v>
      </c>
      <c r="I11746" s="9"/>
      <c r="J11746" s="23">
        <f t="shared" si="183"/>
        <v>11.159750000000001</v>
      </c>
      <c r="K11746" s="22" t="str">
        <f>IF(I11746&lt;&gt;"",SUMIF(Table1[Codigo_servico],A11746,Table1[Subtotal_insumo]),"")</f>
        <v/>
      </c>
      <c r="L11746" s="18">
        <f>IF(Table1[[#This Row],[Ordem_insumos]]&lt;&gt;0,VLOOKUP(Table1[[#This Row],[Codigo_servico]],Preencher_Orcamento!$B:$D,3,FALSE)*Table1[[#This Row],[Qtde_insumo]],"")</f>
        <v>0</v>
      </c>
      <c r="M11746" s="18">
        <f>IF(Table1[[#This Row],[Ordem_insumos]]&lt;&gt;0,VLOOKUP(Table1[[#This Row],[Codigo_servico]],Preencher_Orcamento!$B:$D,3,FALSE)*Table1[[#This Row],[Subtotal_insumo]],"")</f>
        <v>0</v>
      </c>
    </row>
    <row r="11747" spans="1:13" ht="26.25" x14ac:dyDescent="0.25">
      <c r="A11747" s="6">
        <v>170561</v>
      </c>
      <c r="B11747" s="126">
        <v>10</v>
      </c>
      <c r="C11747" s="133"/>
      <c r="D11747" s="134">
        <v>51608</v>
      </c>
      <c r="E11747" s="7" t="s">
        <v>1033</v>
      </c>
      <c r="F11747" s="8" t="s">
        <v>457</v>
      </c>
      <c r="G11747" s="16">
        <f>IFERROR(VLOOKUP(Table1[[#This Row],[Codigo_insumo]],BD_Insumos!$B:$E,4),"")</f>
        <v>48.249400000000001</v>
      </c>
      <c r="H11747" s="140">
        <v>2</v>
      </c>
      <c r="I11747" s="9"/>
      <c r="J11747" s="22">
        <f t="shared" si="183"/>
        <v>96.498800000000003</v>
      </c>
      <c r="K11747" s="22" t="str">
        <f>IF(I11747&lt;&gt;"",SUMIF(Table1[Codigo_servico],A11747,Table1[Subtotal_insumo]),"")</f>
        <v/>
      </c>
      <c r="L11747" s="16">
        <f>IF(Table1[[#This Row],[Ordem_insumos]]&lt;&gt;0,VLOOKUP(Table1[[#This Row],[Codigo_servico]],Preencher_Orcamento!$B:$D,3,FALSE)*Table1[[#This Row],[Qtde_insumo]],"")</f>
        <v>0</v>
      </c>
      <c r="M11747" s="16">
        <f>IF(Table1[[#This Row],[Ordem_insumos]]&lt;&gt;0,VLOOKUP(Table1[[#This Row],[Codigo_servico]],Preencher_Orcamento!$B:$D,3,FALSE)*Table1[[#This Row],[Subtotal_insumo]],"")</f>
        <v>0</v>
      </c>
    </row>
    <row r="11748" spans="1:13" x14ac:dyDescent="0.25">
      <c r="A11748" s="3">
        <v>170575</v>
      </c>
      <c r="B11748" s="125">
        <v>0</v>
      </c>
      <c r="C11748" s="131" t="s">
        <v>4534</v>
      </c>
      <c r="D11748" s="132"/>
      <c r="E11748" s="4"/>
      <c r="F11748" s="4"/>
      <c r="G11748" s="17" t="str">
        <f>IFERROR(VLOOKUP(Table1[[#This Row],[Codigo_insumo]],BD_Insumos!$B:$E,4),"")</f>
        <v/>
      </c>
      <c r="H11748" s="139"/>
      <c r="I11748" s="5" t="s">
        <v>457</v>
      </c>
      <c r="J11748" s="20" t="str">
        <f t="shared" si="183"/>
        <v/>
      </c>
      <c r="K11748" s="21">
        <f>IF(I11748&lt;&gt;"",SUMIF(Table1[Codigo_servico],A11748,Table1[Subtotal_insumo]),"")</f>
        <v>623.47540000000004</v>
      </c>
      <c r="L11748" s="17" t="str">
        <f>IF(Table1[[#This Row],[Ordem_insumos]]&lt;&gt;0,VLOOKUP(Table1[[#This Row],[Codigo_servico]],Preencher_Orcamento!$B:$D,3,FALSE)*Table1[[#This Row],[Qtde_insumo]],"")</f>
        <v/>
      </c>
      <c r="M11748" s="17" t="str">
        <f>IF(Table1[[#This Row],[Ordem_insumos]]&lt;&gt;0,VLOOKUP(Table1[[#This Row],[Codigo_servico]],Preencher_Orcamento!$B:$D,3,FALSE)*Table1[[#This Row],[Subtotal_insumo]],"")</f>
        <v/>
      </c>
    </row>
    <row r="11749" spans="1:13" ht="26.25" x14ac:dyDescent="0.25">
      <c r="A11749" s="6">
        <v>170575</v>
      </c>
      <c r="B11749" s="126">
        <v>1</v>
      </c>
      <c r="C11749" s="133"/>
      <c r="D11749" s="134">
        <v>30594</v>
      </c>
      <c r="E11749" s="7" t="s">
        <v>597</v>
      </c>
      <c r="F11749" s="8" t="s">
        <v>457</v>
      </c>
      <c r="G11749" s="18">
        <f>IFERROR(VLOOKUP(Table1[[#This Row],[Codigo_insumo]],BD_Insumos!$B:$E,4),"")</f>
        <v>311.73770000000002</v>
      </c>
      <c r="H11749" s="140">
        <v>2</v>
      </c>
      <c r="I11749" s="9"/>
      <c r="J11749" s="23">
        <f t="shared" si="183"/>
        <v>623.47540000000004</v>
      </c>
      <c r="K11749" s="22" t="str">
        <f>IF(I11749&lt;&gt;"",SUMIF(Table1[Codigo_servico],A11749,Table1[Subtotal_insumo]),"")</f>
        <v/>
      </c>
      <c r="L11749" s="18">
        <f>IF(Table1[[#This Row],[Ordem_insumos]]&lt;&gt;0,VLOOKUP(Table1[[#This Row],[Codigo_servico]],Preencher_Orcamento!$B:$D,3,FALSE)*Table1[[#This Row],[Qtde_insumo]],"")</f>
        <v>0</v>
      </c>
      <c r="M11749" s="18">
        <f>IF(Table1[[#This Row],[Ordem_insumos]]&lt;&gt;0,VLOOKUP(Table1[[#This Row],[Codigo_servico]],Preencher_Orcamento!$B:$D,3,FALSE)*Table1[[#This Row],[Subtotal_insumo]],"")</f>
        <v>0</v>
      </c>
    </row>
    <row r="11750" spans="1:13" x14ac:dyDescent="0.25">
      <c r="A11750" s="3">
        <v>170580</v>
      </c>
      <c r="B11750" s="125">
        <v>0</v>
      </c>
      <c r="C11750" s="131" t="s">
        <v>4535</v>
      </c>
      <c r="D11750" s="132"/>
      <c r="E11750" s="4"/>
      <c r="F11750" s="4"/>
      <c r="G11750" s="17" t="str">
        <f>IFERROR(VLOOKUP(Table1[[#This Row],[Codigo_insumo]],BD_Insumos!$B:$E,4),"")</f>
        <v/>
      </c>
      <c r="H11750" s="139"/>
      <c r="I11750" s="5" t="s">
        <v>457</v>
      </c>
      <c r="J11750" s="20" t="str">
        <f t="shared" si="183"/>
        <v/>
      </c>
      <c r="K11750" s="21">
        <f>IF(I11750&lt;&gt;"",SUMIF(Table1[Codigo_servico],A11750,Table1[Subtotal_insumo]),"")</f>
        <v>1538.7874910217424</v>
      </c>
      <c r="L11750" s="17" t="str">
        <f>IF(Table1[[#This Row],[Ordem_insumos]]&lt;&gt;0,VLOOKUP(Table1[[#This Row],[Codigo_servico]],Preencher_Orcamento!$B:$D,3,FALSE)*Table1[[#This Row],[Qtde_insumo]],"")</f>
        <v/>
      </c>
      <c r="M11750" s="17" t="str">
        <f>IF(Table1[[#This Row],[Ordem_insumos]]&lt;&gt;0,VLOOKUP(Table1[[#This Row],[Codigo_servico]],Preencher_Orcamento!$B:$D,3,FALSE)*Table1[[#This Row],[Subtotal_insumo]],"")</f>
        <v/>
      </c>
    </row>
    <row r="11751" spans="1:13" ht="26.25" x14ac:dyDescent="0.25">
      <c r="A11751" s="6">
        <v>170580</v>
      </c>
      <c r="B11751" s="126">
        <v>1</v>
      </c>
      <c r="C11751" s="133"/>
      <c r="D11751" s="134">
        <v>35535</v>
      </c>
      <c r="E11751" s="7" t="s">
        <v>727</v>
      </c>
      <c r="F11751" s="8" t="s">
        <v>5</v>
      </c>
      <c r="G11751" s="16">
        <f>IFERROR(VLOOKUP(Table1[[#This Row],[Codigo_insumo]],BD_Insumos!$B:$E,4),"")</f>
        <v>16.765000000000001</v>
      </c>
      <c r="H11751" s="140">
        <v>2.5</v>
      </c>
      <c r="I11751" s="9"/>
      <c r="J11751" s="22">
        <f t="shared" si="183"/>
        <v>41.912500000000001</v>
      </c>
      <c r="K11751" s="22" t="str">
        <f>IF(I11751&lt;&gt;"",SUMIF(Table1[Codigo_servico],A11751,Table1[Subtotal_insumo]),"")</f>
        <v/>
      </c>
      <c r="L11751" s="16">
        <f>IF(Table1[[#This Row],[Ordem_insumos]]&lt;&gt;0,VLOOKUP(Table1[[#This Row],[Codigo_servico]],Preencher_Orcamento!$B:$D,3,FALSE)*Table1[[#This Row],[Qtde_insumo]],"")</f>
        <v>0</v>
      </c>
      <c r="M11751" s="16">
        <f>IF(Table1[[#This Row],[Ordem_insumos]]&lt;&gt;0,VLOOKUP(Table1[[#This Row],[Codigo_servico]],Preencher_Orcamento!$B:$D,3,FALSE)*Table1[[#This Row],[Subtotal_insumo]],"")</f>
        <v>0</v>
      </c>
    </row>
    <row r="11752" spans="1:13" x14ac:dyDescent="0.25">
      <c r="A11752" s="6">
        <v>170580</v>
      </c>
      <c r="B11752" s="126">
        <v>2</v>
      </c>
      <c r="C11752" s="133"/>
      <c r="D11752" s="134">
        <v>31505</v>
      </c>
      <c r="E11752" s="7" t="s">
        <v>670</v>
      </c>
      <c r="F11752" s="8" t="s">
        <v>170</v>
      </c>
      <c r="G11752" s="16">
        <f>IFERROR(VLOOKUP(Table1[[#This Row],[Codigo_insumo]],BD_Insumos!$B:$E,4),"")</f>
        <v>17.0107</v>
      </c>
      <c r="H11752" s="140">
        <v>2.64</v>
      </c>
      <c r="I11752" s="9"/>
      <c r="J11752" s="22">
        <f t="shared" si="183"/>
        <v>44.908248</v>
      </c>
      <c r="K11752" s="22" t="str">
        <f>IF(I11752&lt;&gt;"",SUMIF(Table1[Codigo_servico],A11752,Table1[Subtotal_insumo]),"")</f>
        <v/>
      </c>
      <c r="L11752" s="16">
        <f>IF(Table1[[#This Row],[Ordem_insumos]]&lt;&gt;0,VLOOKUP(Table1[[#This Row],[Codigo_servico]],Preencher_Orcamento!$B:$D,3,FALSE)*Table1[[#This Row],[Qtde_insumo]],"")</f>
        <v>0</v>
      </c>
      <c r="M11752" s="16">
        <f>IF(Table1[[#This Row],[Ordem_insumos]]&lt;&gt;0,VLOOKUP(Table1[[#This Row],[Codigo_servico]],Preencher_Orcamento!$B:$D,3,FALSE)*Table1[[#This Row],[Subtotal_insumo]],"")</f>
        <v>0</v>
      </c>
    </row>
    <row r="11753" spans="1:13" x14ac:dyDescent="0.25">
      <c r="A11753" s="6">
        <v>170580</v>
      </c>
      <c r="B11753" s="126">
        <v>3</v>
      </c>
      <c r="C11753" s="133"/>
      <c r="D11753" s="134">
        <v>17740</v>
      </c>
      <c r="E11753" s="7" t="s">
        <v>399</v>
      </c>
      <c r="F11753" s="8" t="s">
        <v>197</v>
      </c>
      <c r="G11753" s="16">
        <f>IFERROR(VLOOKUP(Table1[[#This Row],[Codigo_insumo]],BD_Insumos!$B:$E,4),"")</f>
        <v>4.9862000000000002</v>
      </c>
      <c r="H11753" s="140">
        <v>0.24</v>
      </c>
      <c r="I11753" s="9"/>
      <c r="J11753" s="22">
        <f t="shared" si="183"/>
        <v>1.196688</v>
      </c>
      <c r="K11753" s="22" t="str">
        <f>IF(I11753&lt;&gt;"",SUMIF(Table1[Codigo_servico],A11753,Table1[Subtotal_insumo]),"")</f>
        <v/>
      </c>
      <c r="L11753" s="16">
        <f>IF(Table1[[#This Row],[Ordem_insumos]]&lt;&gt;0,VLOOKUP(Table1[[#This Row],[Codigo_servico]],Preencher_Orcamento!$B:$D,3,FALSE)*Table1[[#This Row],[Qtde_insumo]],"")</f>
        <v>0</v>
      </c>
      <c r="M11753" s="16">
        <f>IF(Table1[[#This Row],[Ordem_insumos]]&lt;&gt;0,VLOOKUP(Table1[[#This Row],[Codigo_servico]],Preencher_Orcamento!$B:$D,3,FALSE)*Table1[[#This Row],[Subtotal_insumo]],"")</f>
        <v>0</v>
      </c>
    </row>
    <row r="11754" spans="1:13" x14ac:dyDescent="0.25">
      <c r="A11754" s="6">
        <v>170580</v>
      </c>
      <c r="B11754" s="126">
        <v>4</v>
      </c>
      <c r="C11754" s="133"/>
      <c r="D11754" s="134">
        <v>17515</v>
      </c>
      <c r="E11754" s="7" t="s">
        <v>383</v>
      </c>
      <c r="F11754" s="8" t="s">
        <v>197</v>
      </c>
      <c r="G11754" s="16">
        <f>IFERROR(VLOOKUP(Table1[[#This Row],[Codigo_insumo]],BD_Insumos!$B:$E,4),"")</f>
        <v>5.5275999999999996</v>
      </c>
      <c r="H11754" s="140">
        <v>1.2</v>
      </c>
      <c r="I11754" s="9"/>
      <c r="J11754" s="22">
        <f t="shared" si="183"/>
        <v>6.633119999999999</v>
      </c>
      <c r="K11754" s="22" t="str">
        <f>IF(I11754&lt;&gt;"",SUMIF(Table1[Codigo_servico],A11754,Table1[Subtotal_insumo]),"")</f>
        <v/>
      </c>
      <c r="L11754" s="16">
        <f>IF(Table1[[#This Row],[Ordem_insumos]]&lt;&gt;0,VLOOKUP(Table1[[#This Row],[Codigo_servico]],Preencher_Orcamento!$B:$D,3,FALSE)*Table1[[#This Row],[Qtde_insumo]],"")</f>
        <v>0</v>
      </c>
      <c r="M11754" s="16">
        <f>IF(Table1[[#This Row],[Ordem_insumos]]&lt;&gt;0,VLOOKUP(Table1[[#This Row],[Codigo_servico]],Preencher_Orcamento!$B:$D,3,FALSE)*Table1[[#This Row],[Subtotal_insumo]],"")</f>
        <v>0</v>
      </c>
    </row>
    <row r="11755" spans="1:13" ht="39" x14ac:dyDescent="0.25">
      <c r="A11755" s="6">
        <v>170580</v>
      </c>
      <c r="B11755" s="126">
        <v>5</v>
      </c>
      <c r="C11755" s="133"/>
      <c r="D11755" s="134">
        <v>17040</v>
      </c>
      <c r="E11755" s="7" t="s">
        <v>375</v>
      </c>
      <c r="F11755" s="8" t="s">
        <v>457</v>
      </c>
      <c r="G11755" s="16">
        <f>IFERROR(VLOOKUP(Table1[[#This Row],[Codigo_insumo]],BD_Insumos!$B:$E,4),"")</f>
        <v>0.31169999999999998</v>
      </c>
      <c r="H11755" s="140">
        <v>12</v>
      </c>
      <c r="I11755" s="9"/>
      <c r="J11755" s="22">
        <f t="shared" si="183"/>
        <v>3.7403999999999997</v>
      </c>
      <c r="K11755" s="22" t="str">
        <f>IF(I11755&lt;&gt;"",SUMIF(Table1[Codigo_servico],A11755,Table1[Subtotal_insumo]),"")</f>
        <v/>
      </c>
      <c r="L11755" s="16">
        <f>IF(Table1[[#This Row],[Ordem_insumos]]&lt;&gt;0,VLOOKUP(Table1[[#This Row],[Codigo_servico]],Preencher_Orcamento!$B:$D,3,FALSE)*Table1[[#This Row],[Qtde_insumo]],"")</f>
        <v>0</v>
      </c>
      <c r="M11755" s="16">
        <f>IF(Table1[[#This Row],[Ordem_insumos]]&lt;&gt;0,VLOOKUP(Table1[[#This Row],[Codigo_servico]],Preencher_Orcamento!$B:$D,3,FALSE)*Table1[[#This Row],[Subtotal_insumo]],"")</f>
        <v>0</v>
      </c>
    </row>
    <row r="11756" spans="1:13" x14ac:dyDescent="0.25">
      <c r="A11756" s="6">
        <v>170580</v>
      </c>
      <c r="B11756" s="126">
        <v>6</v>
      </c>
      <c r="C11756" s="133"/>
      <c r="D11756" s="134">
        <v>11510</v>
      </c>
      <c r="E11756" s="7" t="s">
        <v>205</v>
      </c>
      <c r="F11756" s="8" t="s">
        <v>197</v>
      </c>
      <c r="G11756" s="16">
        <f>IFERROR(VLOOKUP(Table1[[#This Row],[Codigo_insumo]],BD_Insumos!$B:$E,4),"")</f>
        <v>3.2757999999999998</v>
      </c>
      <c r="H11756" s="140">
        <v>9.68</v>
      </c>
      <c r="I11756" s="9"/>
      <c r="J11756" s="22">
        <f t="shared" si="183"/>
        <v>31.709743999999997</v>
      </c>
      <c r="K11756" s="22" t="str">
        <f>IF(I11756&lt;&gt;"",SUMIF(Table1[Codigo_servico],A11756,Table1[Subtotal_insumo]),"")</f>
        <v/>
      </c>
      <c r="L11756" s="16">
        <f>IF(Table1[[#This Row],[Ordem_insumos]]&lt;&gt;0,VLOOKUP(Table1[[#This Row],[Codigo_servico]],Preencher_Orcamento!$B:$D,3,FALSE)*Table1[[#This Row],[Qtde_insumo]],"")</f>
        <v>0</v>
      </c>
      <c r="M11756" s="16">
        <f>IF(Table1[[#This Row],[Ordem_insumos]]&lt;&gt;0,VLOOKUP(Table1[[#This Row],[Codigo_servico]],Preencher_Orcamento!$B:$D,3,FALSE)*Table1[[#This Row],[Subtotal_insumo]],"")</f>
        <v>0</v>
      </c>
    </row>
    <row r="11757" spans="1:13" x14ac:dyDescent="0.25">
      <c r="A11757" s="6">
        <v>170580</v>
      </c>
      <c r="B11757" s="126">
        <v>7</v>
      </c>
      <c r="C11757" s="133"/>
      <c r="D11757" s="134">
        <v>12580</v>
      </c>
      <c r="E11757" s="7" t="s">
        <v>246</v>
      </c>
      <c r="F11757" s="8" t="s">
        <v>457</v>
      </c>
      <c r="G11757" s="16">
        <f>IFERROR(VLOOKUP(Table1[[#This Row],[Codigo_insumo]],BD_Insumos!$B:$E,4),"")</f>
        <v>0.25140000000000001</v>
      </c>
      <c r="H11757" s="140">
        <v>226</v>
      </c>
      <c r="I11757" s="9"/>
      <c r="J11757" s="22">
        <f t="shared" si="183"/>
        <v>56.816400000000002</v>
      </c>
      <c r="K11757" s="22" t="str">
        <f>IF(I11757&lt;&gt;"",SUMIF(Table1[Codigo_servico],A11757,Table1[Subtotal_insumo]),"")</f>
        <v/>
      </c>
      <c r="L11757" s="16">
        <f>IF(Table1[[#This Row],[Ordem_insumos]]&lt;&gt;0,VLOOKUP(Table1[[#This Row],[Codigo_servico]],Preencher_Orcamento!$B:$D,3,FALSE)*Table1[[#This Row],[Qtde_insumo]],"")</f>
        <v>0</v>
      </c>
      <c r="M11757" s="16">
        <f>IF(Table1[[#This Row],[Ordem_insumos]]&lt;&gt;0,VLOOKUP(Table1[[#This Row],[Codigo_servico]],Preencher_Orcamento!$B:$D,3,FALSE)*Table1[[#This Row],[Subtotal_insumo]],"")</f>
        <v>0</v>
      </c>
    </row>
    <row r="11758" spans="1:13" ht="26.25" x14ac:dyDescent="0.25">
      <c r="A11758" s="6">
        <v>170580</v>
      </c>
      <c r="B11758" s="126">
        <v>8</v>
      </c>
      <c r="C11758" s="133"/>
      <c r="D11758" s="134">
        <v>10648</v>
      </c>
      <c r="E11758" s="7" t="s">
        <v>158</v>
      </c>
      <c r="F11758" s="8" t="s">
        <v>58</v>
      </c>
      <c r="G11758" s="18">
        <f>IFERROR(VLOOKUP(Table1[[#This Row],[Codigo_insumo]],BD_Insumos!$B:$E,4),"")</f>
        <v>359.69349999999997</v>
      </c>
      <c r="H11758" s="140">
        <v>6.7500000000000004E-2</v>
      </c>
      <c r="I11758" s="9"/>
      <c r="J11758" s="23">
        <f t="shared" si="183"/>
        <v>24.279311249999999</v>
      </c>
      <c r="K11758" s="22" t="str">
        <f>IF(I11758&lt;&gt;"",SUMIF(Table1[Codigo_servico],A11758,Table1[Subtotal_insumo]),"")</f>
        <v/>
      </c>
      <c r="L11758" s="18">
        <f>IF(Table1[[#This Row],[Ordem_insumos]]&lt;&gt;0,VLOOKUP(Table1[[#This Row],[Codigo_servico]],Preencher_Orcamento!$B:$D,3,FALSE)*Table1[[#This Row],[Qtde_insumo]],"")</f>
        <v>0</v>
      </c>
      <c r="M11758" s="18">
        <f>IF(Table1[[#This Row],[Ordem_insumos]]&lt;&gt;0,VLOOKUP(Table1[[#This Row],[Codigo_servico]],Preencher_Orcamento!$B:$D,3,FALSE)*Table1[[#This Row],[Subtotal_insumo]],"")</f>
        <v>0</v>
      </c>
    </row>
    <row r="11759" spans="1:13" x14ac:dyDescent="0.25">
      <c r="A11759" s="6">
        <v>170580</v>
      </c>
      <c r="B11759" s="126">
        <v>9</v>
      </c>
      <c r="C11759" s="133"/>
      <c r="D11759" s="134">
        <v>2014</v>
      </c>
      <c r="E11759" s="7" t="s">
        <v>2185</v>
      </c>
      <c r="F11759" s="8" t="s">
        <v>2140</v>
      </c>
      <c r="G11759" s="18">
        <f>IFERROR(VLOOKUP(Table1[[#This Row],[Codigo_insumo]],BD_Insumos!$B:$E,4),"")</f>
        <v>13.173665210544026</v>
      </c>
      <c r="H11759" s="140">
        <v>2.21</v>
      </c>
      <c r="I11759" s="9"/>
      <c r="J11759" s="23">
        <f t="shared" si="183"/>
        <v>29.113800115302297</v>
      </c>
      <c r="K11759" s="22" t="str">
        <f>IF(I11759&lt;&gt;"",SUMIF(Table1[Codigo_servico],A11759,Table1[Subtotal_insumo]),"")</f>
        <v/>
      </c>
      <c r="L11759" s="18">
        <f>IF(Table1[[#This Row],[Ordem_insumos]]&lt;&gt;0,VLOOKUP(Table1[[#This Row],[Codigo_servico]],Preencher_Orcamento!$B:$D,3,FALSE)*Table1[[#This Row],[Qtde_insumo]],"")</f>
        <v>0</v>
      </c>
      <c r="M11759" s="18">
        <f>IF(Table1[[#This Row],[Ordem_insumos]]&lt;&gt;0,VLOOKUP(Table1[[#This Row],[Codigo_servico]],Preencher_Orcamento!$B:$D,3,FALSE)*Table1[[#This Row],[Subtotal_insumo]],"")</f>
        <v>0</v>
      </c>
    </row>
    <row r="11760" spans="1:13" x14ac:dyDescent="0.25">
      <c r="A11760" s="6">
        <v>170580</v>
      </c>
      <c r="B11760" s="126">
        <v>10</v>
      </c>
      <c r="C11760" s="133"/>
      <c r="D11760" s="134">
        <v>2050</v>
      </c>
      <c r="E11760" s="7" t="s">
        <v>2196</v>
      </c>
      <c r="F11760" s="8" t="s">
        <v>2140</v>
      </c>
      <c r="G11760" s="18">
        <f>IFERROR(VLOOKUP(Table1[[#This Row],[Codigo_insumo]],BD_Insumos!$B:$E,4),"")</f>
        <v>16.714194083227913</v>
      </c>
      <c r="H11760" s="140">
        <v>5.28</v>
      </c>
      <c r="I11760" s="9"/>
      <c r="J11760" s="23">
        <f t="shared" si="183"/>
        <v>88.250944759443385</v>
      </c>
      <c r="K11760" s="22" t="str">
        <f>IF(I11760&lt;&gt;"",SUMIF(Table1[Codigo_servico],A11760,Table1[Subtotal_insumo]),"")</f>
        <v/>
      </c>
      <c r="L11760" s="18">
        <f>IF(Table1[[#This Row],[Ordem_insumos]]&lt;&gt;0,VLOOKUP(Table1[[#This Row],[Codigo_servico]],Preencher_Orcamento!$B:$D,3,FALSE)*Table1[[#This Row],[Qtde_insumo]],"")</f>
        <v>0</v>
      </c>
      <c r="M11760" s="18">
        <f>IF(Table1[[#This Row],[Ordem_insumos]]&lt;&gt;0,VLOOKUP(Table1[[#This Row],[Codigo_servico]],Preencher_Orcamento!$B:$D,3,FALSE)*Table1[[#This Row],[Subtotal_insumo]],"")</f>
        <v>0</v>
      </c>
    </row>
    <row r="11761" spans="1:13" ht="26.25" x14ac:dyDescent="0.25">
      <c r="A11761" s="6">
        <v>170580</v>
      </c>
      <c r="B11761" s="126">
        <v>11</v>
      </c>
      <c r="C11761" s="133"/>
      <c r="D11761" s="134">
        <v>77615</v>
      </c>
      <c r="E11761" s="7" t="s">
        <v>1949</v>
      </c>
      <c r="F11761" s="8" t="s">
        <v>170</v>
      </c>
      <c r="G11761" s="18">
        <f>IFERROR(VLOOKUP(Table1[[#This Row],[Codigo_insumo]],BD_Insumos!$B:$E,4),"")</f>
        <v>302.66430000000003</v>
      </c>
      <c r="H11761" s="140">
        <v>1.8</v>
      </c>
      <c r="I11761" s="9"/>
      <c r="J11761" s="23">
        <f t="shared" si="183"/>
        <v>544.79574000000002</v>
      </c>
      <c r="K11761" s="22" t="str">
        <f>IF(I11761&lt;&gt;"",SUMIF(Table1[Codigo_servico],A11761,Table1[Subtotal_insumo]),"")</f>
        <v/>
      </c>
      <c r="L11761" s="18">
        <f>IF(Table1[[#This Row],[Ordem_insumos]]&lt;&gt;0,VLOOKUP(Table1[[#This Row],[Codigo_servico]],Preencher_Orcamento!$B:$D,3,FALSE)*Table1[[#This Row],[Qtde_insumo]],"")</f>
        <v>0</v>
      </c>
      <c r="M11761" s="18">
        <f>IF(Table1[[#This Row],[Ordem_insumos]]&lt;&gt;0,VLOOKUP(Table1[[#This Row],[Codigo_servico]],Preencher_Orcamento!$B:$D,3,FALSE)*Table1[[#This Row],[Subtotal_insumo]],"")</f>
        <v>0</v>
      </c>
    </row>
    <row r="11762" spans="1:13" x14ac:dyDescent="0.25">
      <c r="A11762" s="6">
        <v>170580</v>
      </c>
      <c r="B11762" s="126">
        <v>12</v>
      </c>
      <c r="C11762" s="133"/>
      <c r="D11762" s="134">
        <v>2099</v>
      </c>
      <c r="E11762" s="7" t="s">
        <v>2205</v>
      </c>
      <c r="F11762" s="8" t="s">
        <v>2140</v>
      </c>
      <c r="G11762" s="18">
        <f>IFERROR(VLOOKUP(Table1[[#This Row],[Codigo_insumo]],BD_Insumos!$B:$E,4),"")</f>
        <v>12.627877718847255</v>
      </c>
      <c r="H11762" s="140">
        <v>18.440000000000001</v>
      </c>
      <c r="I11762" s="9"/>
      <c r="J11762" s="23">
        <f t="shared" si="183"/>
        <v>232.8580651355434</v>
      </c>
      <c r="K11762" s="22" t="str">
        <f>IF(I11762&lt;&gt;"",SUMIF(Table1[Codigo_servico],A11762,Table1[Subtotal_insumo]),"")</f>
        <v/>
      </c>
      <c r="L11762" s="18">
        <f>IF(Table1[[#This Row],[Ordem_insumos]]&lt;&gt;0,VLOOKUP(Table1[[#This Row],[Codigo_servico]],Preencher_Orcamento!$B:$D,3,FALSE)*Table1[[#This Row],[Qtde_insumo]],"")</f>
        <v>0</v>
      </c>
      <c r="M11762" s="18">
        <f>IF(Table1[[#This Row],[Ordem_insumos]]&lt;&gt;0,VLOOKUP(Table1[[#This Row],[Codigo_servico]],Preencher_Orcamento!$B:$D,3,FALSE)*Table1[[#This Row],[Subtotal_insumo]],"")</f>
        <v>0</v>
      </c>
    </row>
    <row r="11763" spans="1:13" x14ac:dyDescent="0.25">
      <c r="A11763" s="6">
        <v>170580</v>
      </c>
      <c r="B11763" s="126">
        <v>13</v>
      </c>
      <c r="C11763" s="133"/>
      <c r="D11763" s="134">
        <v>11070</v>
      </c>
      <c r="E11763" s="7" t="s">
        <v>185</v>
      </c>
      <c r="F11763" s="8" t="s">
        <v>5</v>
      </c>
      <c r="G11763" s="18">
        <f>IFERROR(VLOOKUP(Table1[[#This Row],[Codigo_insumo]],BD_Insumos!$B:$E,4),"")</f>
        <v>4.1189999999999998</v>
      </c>
      <c r="H11763" s="140">
        <v>0.25290000000000001</v>
      </c>
      <c r="I11763" s="9"/>
      <c r="J11763" s="23">
        <f t="shared" si="183"/>
        <v>1.0416951000000001</v>
      </c>
      <c r="K11763" s="22" t="str">
        <f>IF(I11763&lt;&gt;"",SUMIF(Table1[Codigo_servico],A11763,Table1[Subtotal_insumo]),"")</f>
        <v/>
      </c>
      <c r="L11763" s="18">
        <f>IF(Table1[[#This Row],[Ordem_insumos]]&lt;&gt;0,VLOOKUP(Table1[[#This Row],[Codigo_servico]],Preencher_Orcamento!$B:$D,3,FALSE)*Table1[[#This Row],[Qtde_insumo]],"")</f>
        <v>0</v>
      </c>
      <c r="M11763" s="18">
        <f>IF(Table1[[#This Row],[Ordem_insumos]]&lt;&gt;0,VLOOKUP(Table1[[#This Row],[Codigo_servico]],Preencher_Orcamento!$B:$D,3,FALSE)*Table1[[#This Row],[Subtotal_insumo]],"")</f>
        <v>0</v>
      </c>
    </row>
    <row r="11764" spans="1:13" x14ac:dyDescent="0.25">
      <c r="A11764" s="6">
        <v>170580</v>
      </c>
      <c r="B11764" s="126">
        <v>14</v>
      </c>
      <c r="C11764" s="133"/>
      <c r="D11764" s="134">
        <v>11066</v>
      </c>
      <c r="E11764" s="7" t="s">
        <v>183</v>
      </c>
      <c r="F11764" s="8" t="s">
        <v>5</v>
      </c>
      <c r="G11764" s="18">
        <f>IFERROR(VLOOKUP(Table1[[#This Row],[Codigo_insumo]],BD_Insumos!$B:$E,4),"")</f>
        <v>1.0965</v>
      </c>
      <c r="H11764" s="140">
        <v>1.0114000000000001</v>
      </c>
      <c r="I11764" s="9"/>
      <c r="J11764" s="23">
        <f t="shared" si="183"/>
        <v>1.1090001</v>
      </c>
      <c r="K11764" s="22" t="str">
        <f>IF(I11764&lt;&gt;"",SUMIF(Table1[Codigo_servico],A11764,Table1[Subtotal_insumo]),"")</f>
        <v/>
      </c>
      <c r="L11764" s="18">
        <f>IF(Table1[[#This Row],[Ordem_insumos]]&lt;&gt;0,VLOOKUP(Table1[[#This Row],[Codigo_servico]],Preencher_Orcamento!$B:$D,3,FALSE)*Table1[[#This Row],[Qtde_insumo]],"")</f>
        <v>0</v>
      </c>
      <c r="M11764" s="18">
        <f>IF(Table1[[#This Row],[Ordem_insumos]]&lt;&gt;0,VLOOKUP(Table1[[#This Row],[Codigo_servico]],Preencher_Orcamento!$B:$D,3,FALSE)*Table1[[#This Row],[Subtotal_insumo]],"")</f>
        <v>0</v>
      </c>
    </row>
    <row r="11765" spans="1:13" x14ac:dyDescent="0.25">
      <c r="A11765" s="6">
        <v>170580</v>
      </c>
      <c r="B11765" s="126">
        <v>15</v>
      </c>
      <c r="C11765" s="133"/>
      <c r="D11765" s="134">
        <v>10515</v>
      </c>
      <c r="E11765" s="7" t="s">
        <v>69</v>
      </c>
      <c r="F11765" s="8" t="s">
        <v>197</v>
      </c>
      <c r="G11765" s="18">
        <f>IFERROR(VLOOKUP(Table1[[#This Row],[Codigo_insumo]],BD_Insumos!$B:$E,4),"")</f>
        <v>1.0757000000000001</v>
      </c>
      <c r="H11765" s="140">
        <v>0.85</v>
      </c>
      <c r="I11765" s="9"/>
      <c r="J11765" s="23">
        <f t="shared" si="183"/>
        <v>0.91434500000000007</v>
      </c>
      <c r="K11765" s="22" t="str">
        <f>IF(I11765&lt;&gt;"",SUMIF(Table1[Codigo_servico],A11765,Table1[Subtotal_insumo]),"")</f>
        <v/>
      </c>
      <c r="L11765" s="18">
        <f>IF(Table1[[#This Row],[Ordem_insumos]]&lt;&gt;0,VLOOKUP(Table1[[#This Row],[Codigo_servico]],Preencher_Orcamento!$B:$D,3,FALSE)*Table1[[#This Row],[Qtde_insumo]],"")</f>
        <v>0</v>
      </c>
      <c r="M11765" s="18">
        <f>IF(Table1[[#This Row],[Ordem_insumos]]&lt;&gt;0,VLOOKUP(Table1[[#This Row],[Codigo_servico]],Preencher_Orcamento!$B:$D,3,FALSE)*Table1[[#This Row],[Subtotal_insumo]],"")</f>
        <v>0</v>
      </c>
    </row>
    <row r="11766" spans="1:13" x14ac:dyDescent="0.25">
      <c r="A11766" s="6">
        <v>170580</v>
      </c>
      <c r="B11766" s="126">
        <v>16</v>
      </c>
      <c r="C11766" s="133"/>
      <c r="D11766" s="134">
        <v>2013</v>
      </c>
      <c r="E11766" s="7" t="s">
        <v>2184</v>
      </c>
      <c r="F11766" s="8" t="s">
        <v>2140</v>
      </c>
      <c r="G11766" s="18">
        <f>IFERROR(VLOOKUP(Table1[[#This Row],[Codigo_insumo]],BD_Insumos!$B:$E,4),"")</f>
        <v>15.756939025755017</v>
      </c>
      <c r="H11766" s="140">
        <v>2.21</v>
      </c>
      <c r="I11766" s="9"/>
      <c r="J11766" s="23">
        <f t="shared" si="183"/>
        <v>34.822835246918586</v>
      </c>
      <c r="K11766" s="22" t="str">
        <f>IF(I11766&lt;&gt;"",SUMIF(Table1[Codigo_servico],A11766,Table1[Subtotal_insumo]),"")</f>
        <v/>
      </c>
      <c r="L11766" s="18">
        <f>IF(Table1[[#This Row],[Ordem_insumos]]&lt;&gt;0,VLOOKUP(Table1[[#This Row],[Codigo_servico]],Preencher_Orcamento!$B:$D,3,FALSE)*Table1[[#This Row],[Qtde_insumo]],"")</f>
        <v>0</v>
      </c>
      <c r="M11766" s="18">
        <f>IF(Table1[[#This Row],[Ordem_insumos]]&lt;&gt;0,VLOOKUP(Table1[[#This Row],[Codigo_servico]],Preencher_Orcamento!$B:$D,3,FALSE)*Table1[[#This Row],[Subtotal_insumo]],"")</f>
        <v>0</v>
      </c>
    </row>
    <row r="11767" spans="1:13" x14ac:dyDescent="0.25">
      <c r="A11767" s="6">
        <v>170580</v>
      </c>
      <c r="B11767" s="126">
        <v>17</v>
      </c>
      <c r="C11767" s="133"/>
      <c r="D11767" s="134">
        <v>2015</v>
      </c>
      <c r="E11767" s="7" t="s">
        <v>2186</v>
      </c>
      <c r="F11767" s="8" t="s">
        <v>2140</v>
      </c>
      <c r="G11767" s="18">
        <f>IFERROR(VLOOKUP(Table1[[#This Row],[Codigo_insumo]],BD_Insumos!$B:$E,4),"")</f>
        <v>16.259414142106937</v>
      </c>
      <c r="H11767" s="140">
        <v>0.97</v>
      </c>
      <c r="I11767" s="9"/>
      <c r="J11767" s="23">
        <f t="shared" si="183"/>
        <v>15.771631717843729</v>
      </c>
      <c r="K11767" s="22" t="str">
        <f>IF(I11767&lt;&gt;"",SUMIF(Table1[Codigo_servico],A11767,Table1[Subtotal_insumo]),"")</f>
        <v/>
      </c>
      <c r="L11767" s="18">
        <f>IF(Table1[[#This Row],[Ordem_insumos]]&lt;&gt;0,VLOOKUP(Table1[[#This Row],[Codigo_servico]],Preencher_Orcamento!$B:$D,3,FALSE)*Table1[[#This Row],[Qtde_insumo]],"")</f>
        <v>0</v>
      </c>
      <c r="M11767" s="18">
        <f>IF(Table1[[#This Row],[Ordem_insumos]]&lt;&gt;0,VLOOKUP(Table1[[#This Row],[Codigo_servico]],Preencher_Orcamento!$B:$D,3,FALSE)*Table1[[#This Row],[Subtotal_insumo]],"")</f>
        <v>0</v>
      </c>
    </row>
    <row r="11768" spans="1:13" ht="26.25" x14ac:dyDescent="0.25">
      <c r="A11768" s="6">
        <v>170580</v>
      </c>
      <c r="B11768" s="126">
        <v>18</v>
      </c>
      <c r="C11768" s="133"/>
      <c r="D11768" s="134">
        <v>2016</v>
      </c>
      <c r="E11768" s="7" t="s">
        <v>2187</v>
      </c>
      <c r="F11768" s="8" t="s">
        <v>2140</v>
      </c>
      <c r="G11768" s="18">
        <f>IFERROR(VLOOKUP(Table1[[#This Row],[Codigo_insumo]],BD_Insumos!$B:$E,4),"")</f>
        <v>13.188618292508322</v>
      </c>
      <c r="H11768" s="140">
        <v>0.97</v>
      </c>
      <c r="I11768" s="9"/>
      <c r="J11768" s="23">
        <f t="shared" si="183"/>
        <v>12.792959743733071</v>
      </c>
      <c r="K11768" s="22" t="str">
        <f>IF(I11768&lt;&gt;"",SUMIF(Table1[Codigo_servico],A11768,Table1[Subtotal_insumo]),"")</f>
        <v/>
      </c>
      <c r="L11768" s="18">
        <f>IF(Table1[[#This Row],[Ordem_insumos]]&lt;&gt;0,VLOOKUP(Table1[[#This Row],[Codigo_servico]],Preencher_Orcamento!$B:$D,3,FALSE)*Table1[[#This Row],[Qtde_insumo]],"")</f>
        <v>0</v>
      </c>
      <c r="M11768" s="18">
        <f>IF(Table1[[#This Row],[Ordem_insumos]]&lt;&gt;0,VLOOKUP(Table1[[#This Row],[Codigo_servico]],Preencher_Orcamento!$B:$D,3,FALSE)*Table1[[#This Row],[Subtotal_insumo]],"")</f>
        <v>0</v>
      </c>
    </row>
    <row r="11769" spans="1:13" x14ac:dyDescent="0.25">
      <c r="A11769" s="6">
        <v>170580</v>
      </c>
      <c r="B11769" s="126">
        <v>19</v>
      </c>
      <c r="C11769" s="133"/>
      <c r="D11769" s="134">
        <v>2020</v>
      </c>
      <c r="E11769" s="7" t="s">
        <v>2188</v>
      </c>
      <c r="F11769" s="8" t="s">
        <v>2140</v>
      </c>
      <c r="G11769" s="18">
        <f>IFERROR(VLOOKUP(Table1[[#This Row],[Codigo_insumo]],BD_Insumos!$B:$E,4),"")</f>
        <v>15.860837164231068</v>
      </c>
      <c r="H11769" s="140">
        <v>13.84</v>
      </c>
      <c r="I11769" s="9"/>
      <c r="J11769" s="23">
        <f t="shared" si="183"/>
        <v>219.51398635295797</v>
      </c>
      <c r="K11769" s="22" t="str">
        <f>IF(I11769&lt;&gt;"",SUMIF(Table1[Codigo_servico],A11769,Table1[Subtotal_insumo]),"")</f>
        <v/>
      </c>
      <c r="L11769" s="18">
        <f>IF(Table1[[#This Row],[Ordem_insumos]]&lt;&gt;0,VLOOKUP(Table1[[#This Row],[Codigo_servico]],Preencher_Orcamento!$B:$D,3,FALSE)*Table1[[#This Row],[Qtde_insumo]],"")</f>
        <v>0</v>
      </c>
      <c r="M11769" s="18">
        <f>IF(Table1[[#This Row],[Ordem_insumos]]&lt;&gt;0,VLOOKUP(Table1[[#This Row],[Codigo_servico]],Preencher_Orcamento!$B:$D,3,FALSE)*Table1[[#This Row],[Subtotal_insumo]],"")</f>
        <v>0</v>
      </c>
    </row>
    <row r="11770" spans="1:13" x14ac:dyDescent="0.25">
      <c r="A11770" s="6">
        <v>170580</v>
      </c>
      <c r="B11770" s="126">
        <v>20</v>
      </c>
      <c r="C11770" s="133"/>
      <c r="D11770" s="134">
        <v>10601</v>
      </c>
      <c r="E11770" s="7" t="s">
        <v>111</v>
      </c>
      <c r="F11770" s="8" t="s">
        <v>58</v>
      </c>
      <c r="G11770" s="18">
        <f>IFERROR(VLOOKUP(Table1[[#This Row],[Codigo_insumo]],BD_Insumos!$B:$E,4),"")</f>
        <v>160.4237</v>
      </c>
      <c r="H11770" s="140">
        <v>2.5000000000000001E-2</v>
      </c>
      <c r="I11770" s="9"/>
      <c r="J11770" s="23">
        <f t="shared" si="183"/>
        <v>4.0105925000000004</v>
      </c>
      <c r="K11770" s="22" t="str">
        <f>IF(I11770&lt;&gt;"",SUMIF(Table1[Codigo_servico],A11770,Table1[Subtotal_insumo]),"")</f>
        <v/>
      </c>
      <c r="L11770" s="18">
        <f>IF(Table1[[#This Row],[Ordem_insumos]]&lt;&gt;0,VLOOKUP(Table1[[#This Row],[Codigo_servico]],Preencher_Orcamento!$B:$D,3,FALSE)*Table1[[#This Row],[Qtde_insumo]],"")</f>
        <v>0</v>
      </c>
      <c r="M11770" s="18">
        <f>IF(Table1[[#This Row],[Ordem_insumos]]&lt;&gt;0,VLOOKUP(Table1[[#This Row],[Codigo_servico]],Preencher_Orcamento!$B:$D,3,FALSE)*Table1[[#This Row],[Subtotal_insumo]],"")</f>
        <v>0</v>
      </c>
    </row>
    <row r="11771" spans="1:13" x14ac:dyDescent="0.25">
      <c r="A11771" s="6">
        <v>170580</v>
      </c>
      <c r="B11771" s="126">
        <v>21</v>
      </c>
      <c r="C11771" s="133"/>
      <c r="D11771" s="134">
        <v>10612</v>
      </c>
      <c r="E11771" s="7" t="s">
        <v>122</v>
      </c>
      <c r="F11771" s="8" t="s">
        <v>58</v>
      </c>
      <c r="G11771" s="18">
        <f>IFERROR(VLOOKUP(Table1[[#This Row],[Codigo_insumo]],BD_Insumos!$B:$E,4),"")</f>
        <v>250.2276</v>
      </c>
      <c r="H11771" s="140">
        <v>0.16500000000000001</v>
      </c>
      <c r="I11771" s="9"/>
      <c r="J11771" s="23">
        <f t="shared" si="183"/>
        <v>41.287554</v>
      </c>
      <c r="K11771" s="22" t="str">
        <f>IF(I11771&lt;&gt;"",SUMIF(Table1[Codigo_servico],A11771,Table1[Subtotal_insumo]),"")</f>
        <v/>
      </c>
      <c r="L11771" s="18">
        <f>IF(Table1[[#This Row],[Ordem_insumos]]&lt;&gt;0,VLOOKUP(Table1[[#This Row],[Codigo_servico]],Preencher_Orcamento!$B:$D,3,FALSE)*Table1[[#This Row],[Qtde_insumo]],"")</f>
        <v>0</v>
      </c>
      <c r="M11771" s="18">
        <f>IF(Table1[[#This Row],[Ordem_insumos]]&lt;&gt;0,VLOOKUP(Table1[[#This Row],[Codigo_servico]],Preencher_Orcamento!$B:$D,3,FALSE)*Table1[[#This Row],[Subtotal_insumo]],"")</f>
        <v>0</v>
      </c>
    </row>
    <row r="11772" spans="1:13" x14ac:dyDescent="0.25">
      <c r="A11772" s="6">
        <v>170580</v>
      </c>
      <c r="B11772" s="126">
        <v>22</v>
      </c>
      <c r="C11772" s="133"/>
      <c r="D11772" s="134">
        <v>30542</v>
      </c>
      <c r="E11772" s="7" t="s">
        <v>574</v>
      </c>
      <c r="F11772" s="8" t="s">
        <v>197</v>
      </c>
      <c r="G11772" s="18">
        <f>IFERROR(VLOOKUP(Table1[[#This Row],[Codigo_insumo]],BD_Insumos!$B:$E,4),"")</f>
        <v>6.2305000000000001</v>
      </c>
      <c r="H11772" s="140">
        <v>16.260000000000002</v>
      </c>
      <c r="I11772" s="9"/>
      <c r="J11772" s="23">
        <f t="shared" si="183"/>
        <v>101.30793000000001</v>
      </c>
      <c r="K11772" s="22" t="str">
        <f>IF(I11772&lt;&gt;"",SUMIF(Table1[Codigo_servico],A11772,Table1[Subtotal_insumo]),"")</f>
        <v/>
      </c>
      <c r="L11772" s="18">
        <f>IF(Table1[[#This Row],[Ordem_insumos]]&lt;&gt;0,VLOOKUP(Table1[[#This Row],[Codigo_servico]],Preencher_Orcamento!$B:$D,3,FALSE)*Table1[[#This Row],[Qtde_insumo]],"")</f>
        <v>0</v>
      </c>
      <c r="M11772" s="18">
        <f>IF(Table1[[#This Row],[Ordem_insumos]]&lt;&gt;0,VLOOKUP(Table1[[#This Row],[Codigo_servico]],Preencher_Orcamento!$B:$D,3,FALSE)*Table1[[#This Row],[Subtotal_insumo]],"")</f>
        <v>0</v>
      </c>
    </row>
    <row r="11773" spans="1:13" x14ac:dyDescent="0.25">
      <c r="A11773" s="3">
        <v>170590</v>
      </c>
      <c r="B11773" s="125">
        <v>0</v>
      </c>
      <c r="C11773" s="131" t="s">
        <v>4536</v>
      </c>
      <c r="D11773" s="132"/>
      <c r="E11773" s="4"/>
      <c r="F11773" s="4"/>
      <c r="G11773" s="17" t="str">
        <f>IFERROR(VLOOKUP(Table1[[#This Row],[Codigo_insumo]],BD_Insumos!$B:$E,4),"")</f>
        <v/>
      </c>
      <c r="H11773" s="139"/>
      <c r="I11773" s="5" t="s">
        <v>457</v>
      </c>
      <c r="J11773" s="20" t="str">
        <f t="shared" si="183"/>
        <v/>
      </c>
      <c r="K11773" s="21">
        <f>IF(I11773&lt;&gt;"",SUMIF(Table1[Codigo_servico],A11773,Table1[Subtotal_insumo]),"")</f>
        <v>630.58280203231323</v>
      </c>
      <c r="L11773" s="17" t="str">
        <f>IF(Table1[[#This Row],[Ordem_insumos]]&lt;&gt;0,VLOOKUP(Table1[[#This Row],[Codigo_servico]],Preencher_Orcamento!$B:$D,3,FALSE)*Table1[[#This Row],[Qtde_insumo]],"")</f>
        <v/>
      </c>
      <c r="M11773" s="17" t="str">
        <f>IF(Table1[[#This Row],[Ordem_insumos]]&lt;&gt;0,VLOOKUP(Table1[[#This Row],[Codigo_servico]],Preencher_Orcamento!$B:$D,3,FALSE)*Table1[[#This Row],[Subtotal_insumo]],"")</f>
        <v/>
      </c>
    </row>
    <row r="11774" spans="1:13" ht="26.25" x14ac:dyDescent="0.25">
      <c r="A11774" s="6">
        <v>170590</v>
      </c>
      <c r="B11774" s="126">
        <v>1</v>
      </c>
      <c r="C11774" s="133"/>
      <c r="D11774" s="134">
        <v>30670</v>
      </c>
      <c r="E11774" s="7" t="s">
        <v>610</v>
      </c>
      <c r="F11774" s="8" t="s">
        <v>457</v>
      </c>
      <c r="G11774" s="16">
        <f>IFERROR(VLOOKUP(Table1[[#This Row],[Codigo_insumo]],BD_Insumos!$B:$E,4),"")</f>
        <v>510.36669999999998</v>
      </c>
      <c r="H11774" s="140">
        <v>1</v>
      </c>
      <c r="I11774" s="9"/>
      <c r="J11774" s="22">
        <f t="shared" si="183"/>
        <v>510.36669999999998</v>
      </c>
      <c r="K11774" s="22" t="str">
        <f>IF(I11774&lt;&gt;"",SUMIF(Table1[Codigo_servico],A11774,Table1[Subtotal_insumo]),"")</f>
        <v/>
      </c>
      <c r="L11774" s="16">
        <f>IF(Table1[[#This Row],[Ordem_insumos]]&lt;&gt;0,VLOOKUP(Table1[[#This Row],[Codigo_servico]],Preencher_Orcamento!$B:$D,3,FALSE)*Table1[[#This Row],[Qtde_insumo]],"")</f>
        <v>0</v>
      </c>
      <c r="M11774" s="16">
        <f>IF(Table1[[#This Row],[Ordem_insumos]]&lt;&gt;0,VLOOKUP(Table1[[#This Row],[Codigo_servico]],Preencher_Orcamento!$B:$D,3,FALSE)*Table1[[#This Row],[Subtotal_insumo]],"")</f>
        <v>0</v>
      </c>
    </row>
    <row r="11775" spans="1:13" x14ac:dyDescent="0.25">
      <c r="A11775" s="6">
        <v>170590</v>
      </c>
      <c r="B11775" s="126">
        <v>2</v>
      </c>
      <c r="C11775" s="133"/>
      <c r="D11775" s="134">
        <v>2020</v>
      </c>
      <c r="E11775" s="7" t="s">
        <v>2188</v>
      </c>
      <c r="F11775" s="8" t="s">
        <v>2140</v>
      </c>
      <c r="G11775" s="16">
        <f>IFERROR(VLOOKUP(Table1[[#This Row],[Codigo_insumo]],BD_Insumos!$B:$E,4),"")</f>
        <v>15.860837164231068</v>
      </c>
      <c r="H11775" s="140">
        <v>4</v>
      </c>
      <c r="I11775" s="9"/>
      <c r="J11775" s="22">
        <f t="shared" si="183"/>
        <v>63.443348656924272</v>
      </c>
      <c r="K11775" s="22" t="str">
        <f>IF(I11775&lt;&gt;"",SUMIF(Table1[Codigo_servico],A11775,Table1[Subtotal_insumo]),"")</f>
        <v/>
      </c>
      <c r="L11775" s="16">
        <f>IF(Table1[[#This Row],[Ordem_insumos]]&lt;&gt;0,VLOOKUP(Table1[[#This Row],[Codigo_servico]],Preencher_Orcamento!$B:$D,3,FALSE)*Table1[[#This Row],[Qtde_insumo]],"")</f>
        <v>0</v>
      </c>
      <c r="M11775" s="16">
        <f>IF(Table1[[#This Row],[Ordem_insumos]]&lt;&gt;0,VLOOKUP(Table1[[#This Row],[Codigo_servico]],Preencher_Orcamento!$B:$D,3,FALSE)*Table1[[#This Row],[Subtotal_insumo]],"")</f>
        <v>0</v>
      </c>
    </row>
    <row r="11776" spans="1:13" x14ac:dyDescent="0.25">
      <c r="A11776" s="6">
        <v>170590</v>
      </c>
      <c r="B11776" s="126">
        <v>3</v>
      </c>
      <c r="C11776" s="133"/>
      <c r="D11776" s="134">
        <v>2099</v>
      </c>
      <c r="E11776" s="7" t="s">
        <v>2205</v>
      </c>
      <c r="F11776" s="8" t="s">
        <v>2140</v>
      </c>
      <c r="G11776" s="18">
        <f>IFERROR(VLOOKUP(Table1[[#This Row],[Codigo_insumo]],BD_Insumos!$B:$E,4),"")</f>
        <v>12.627877718847255</v>
      </c>
      <c r="H11776" s="140">
        <v>4</v>
      </c>
      <c r="I11776" s="9"/>
      <c r="J11776" s="23">
        <f t="shared" si="183"/>
        <v>50.511510875389021</v>
      </c>
      <c r="K11776" s="22" t="str">
        <f>IF(I11776&lt;&gt;"",SUMIF(Table1[Codigo_servico],A11776,Table1[Subtotal_insumo]),"")</f>
        <v/>
      </c>
      <c r="L11776" s="18">
        <f>IF(Table1[[#This Row],[Ordem_insumos]]&lt;&gt;0,VLOOKUP(Table1[[#This Row],[Codigo_servico]],Preencher_Orcamento!$B:$D,3,FALSE)*Table1[[#This Row],[Qtde_insumo]],"")</f>
        <v>0</v>
      </c>
      <c r="M11776" s="18">
        <f>IF(Table1[[#This Row],[Ordem_insumos]]&lt;&gt;0,VLOOKUP(Table1[[#This Row],[Codigo_servico]],Preencher_Orcamento!$B:$D,3,FALSE)*Table1[[#This Row],[Subtotal_insumo]],"")</f>
        <v>0</v>
      </c>
    </row>
    <row r="11777" spans="1:13" x14ac:dyDescent="0.25">
      <c r="A11777" s="6">
        <v>170590</v>
      </c>
      <c r="B11777" s="126">
        <v>4</v>
      </c>
      <c r="C11777" s="133"/>
      <c r="D11777" s="134">
        <v>10611</v>
      </c>
      <c r="E11777" s="7" t="s">
        <v>121</v>
      </c>
      <c r="F11777" s="8" t="s">
        <v>58</v>
      </c>
      <c r="G11777" s="18">
        <f>IFERROR(VLOOKUP(Table1[[#This Row],[Codigo_insumo]],BD_Insumos!$B:$E,4),"")</f>
        <v>250.44970000000001</v>
      </c>
      <c r="H11777" s="140">
        <v>2.5000000000000001E-2</v>
      </c>
      <c r="I11777" s="9"/>
      <c r="J11777" s="23">
        <f t="shared" si="183"/>
        <v>6.2612425000000007</v>
      </c>
      <c r="K11777" s="22" t="str">
        <f>IF(I11777&lt;&gt;"",SUMIF(Table1[Codigo_servico],A11777,Table1[Subtotal_insumo]),"")</f>
        <v/>
      </c>
      <c r="L11777" s="18">
        <f>IF(Table1[[#This Row],[Ordem_insumos]]&lt;&gt;0,VLOOKUP(Table1[[#This Row],[Codigo_servico]],Preencher_Orcamento!$B:$D,3,FALSE)*Table1[[#This Row],[Qtde_insumo]],"")</f>
        <v>0</v>
      </c>
      <c r="M11777" s="18">
        <f>IF(Table1[[#This Row],[Ordem_insumos]]&lt;&gt;0,VLOOKUP(Table1[[#This Row],[Codigo_servico]],Preencher_Orcamento!$B:$D,3,FALSE)*Table1[[#This Row],[Subtotal_insumo]],"")</f>
        <v>0</v>
      </c>
    </row>
    <row r="11778" spans="1:13" x14ac:dyDescent="0.25">
      <c r="A11778" s="3">
        <v>170591</v>
      </c>
      <c r="B11778" s="125">
        <v>0</v>
      </c>
      <c r="C11778" s="131" t="s">
        <v>4537</v>
      </c>
      <c r="D11778" s="132"/>
      <c r="E11778" s="4"/>
      <c r="F11778" s="4"/>
      <c r="G11778" s="17" t="str">
        <f>IFERROR(VLOOKUP(Table1[[#This Row],[Codigo_insumo]],BD_Insumos!$B:$E,4),"")</f>
        <v/>
      </c>
      <c r="H11778" s="139"/>
      <c r="I11778" s="5" t="s">
        <v>457</v>
      </c>
      <c r="J11778" s="20" t="str">
        <f t="shared" ref="J11778:J11841" si="184">IF(I11778="",G11778*H11778,"")</f>
        <v/>
      </c>
      <c r="K11778" s="21">
        <f>IF(I11778&lt;&gt;"",SUMIF(Table1[Codigo_servico],A11778,Table1[Subtotal_insumo]),"")</f>
        <v>760.08008637179023</v>
      </c>
      <c r="L11778" s="17" t="str">
        <f>IF(Table1[[#This Row],[Ordem_insumos]]&lt;&gt;0,VLOOKUP(Table1[[#This Row],[Codigo_servico]],Preencher_Orcamento!$B:$D,3,FALSE)*Table1[[#This Row],[Qtde_insumo]],"")</f>
        <v/>
      </c>
      <c r="M11778" s="17" t="str">
        <f>IF(Table1[[#This Row],[Ordem_insumos]]&lt;&gt;0,VLOOKUP(Table1[[#This Row],[Codigo_servico]],Preencher_Orcamento!$B:$D,3,FALSE)*Table1[[#This Row],[Subtotal_insumo]],"")</f>
        <v/>
      </c>
    </row>
    <row r="11779" spans="1:13" x14ac:dyDescent="0.25">
      <c r="A11779" s="6">
        <v>170591</v>
      </c>
      <c r="B11779" s="126">
        <v>1</v>
      </c>
      <c r="C11779" s="133"/>
      <c r="D11779" s="134">
        <v>2020</v>
      </c>
      <c r="E11779" s="7" t="s">
        <v>2188</v>
      </c>
      <c r="F11779" s="8" t="s">
        <v>2140</v>
      </c>
      <c r="G11779" s="16">
        <f>IFERROR(VLOOKUP(Table1[[#This Row],[Codigo_insumo]],BD_Insumos!$B:$E,4),"")</f>
        <v>15.860837164231068</v>
      </c>
      <c r="H11779" s="140">
        <v>4.09</v>
      </c>
      <c r="I11779" s="9"/>
      <c r="J11779" s="22">
        <f t="shared" si="184"/>
        <v>64.87082400170506</v>
      </c>
      <c r="K11779" s="22" t="str">
        <f>IF(I11779&lt;&gt;"",SUMIF(Table1[Codigo_servico],A11779,Table1[Subtotal_insumo]),"")</f>
        <v/>
      </c>
      <c r="L11779" s="16">
        <f>IF(Table1[[#This Row],[Ordem_insumos]]&lt;&gt;0,VLOOKUP(Table1[[#This Row],[Codigo_servico]],Preencher_Orcamento!$B:$D,3,FALSE)*Table1[[#This Row],[Qtde_insumo]],"")</f>
        <v>0</v>
      </c>
      <c r="M11779" s="16">
        <f>IF(Table1[[#This Row],[Ordem_insumos]]&lt;&gt;0,VLOOKUP(Table1[[#This Row],[Codigo_servico]],Preencher_Orcamento!$B:$D,3,FALSE)*Table1[[#This Row],[Subtotal_insumo]],"")</f>
        <v>0</v>
      </c>
    </row>
    <row r="11780" spans="1:13" x14ac:dyDescent="0.25">
      <c r="A11780" s="6">
        <v>170591</v>
      </c>
      <c r="B11780" s="126">
        <v>2</v>
      </c>
      <c r="C11780" s="133"/>
      <c r="D11780" s="134">
        <v>2099</v>
      </c>
      <c r="E11780" s="7" t="s">
        <v>2205</v>
      </c>
      <c r="F11780" s="8" t="s">
        <v>2140</v>
      </c>
      <c r="G11780" s="16">
        <f>IFERROR(VLOOKUP(Table1[[#This Row],[Codigo_insumo]],BD_Insumos!$B:$E,4),"")</f>
        <v>12.627877718847255</v>
      </c>
      <c r="H11780" s="140">
        <v>4.09</v>
      </c>
      <c r="I11780" s="9"/>
      <c r="J11780" s="22">
        <f t="shared" si="184"/>
        <v>51.648019870085271</v>
      </c>
      <c r="K11780" s="22" t="str">
        <f>IF(I11780&lt;&gt;"",SUMIF(Table1[Codigo_servico],A11780,Table1[Subtotal_insumo]),"")</f>
        <v/>
      </c>
      <c r="L11780" s="16">
        <f>IF(Table1[[#This Row],[Ordem_insumos]]&lt;&gt;0,VLOOKUP(Table1[[#This Row],[Codigo_servico]],Preencher_Orcamento!$B:$D,3,FALSE)*Table1[[#This Row],[Qtde_insumo]],"")</f>
        <v>0</v>
      </c>
      <c r="M11780" s="16">
        <f>IF(Table1[[#This Row],[Ordem_insumos]]&lt;&gt;0,VLOOKUP(Table1[[#This Row],[Codigo_servico]],Preencher_Orcamento!$B:$D,3,FALSE)*Table1[[#This Row],[Subtotal_insumo]],"")</f>
        <v>0</v>
      </c>
    </row>
    <row r="11781" spans="1:13" ht="26.25" x14ac:dyDescent="0.25">
      <c r="A11781" s="6">
        <v>170591</v>
      </c>
      <c r="B11781" s="126">
        <v>3</v>
      </c>
      <c r="C11781" s="133"/>
      <c r="D11781" s="134">
        <v>30690</v>
      </c>
      <c r="E11781" s="7" t="s">
        <v>617</v>
      </c>
      <c r="F11781" s="8" t="s">
        <v>457</v>
      </c>
      <c r="G11781" s="18">
        <f>IFERROR(VLOOKUP(Table1[[#This Row],[Codigo_insumo]],BD_Insumos!$B:$E,4),"")</f>
        <v>637.29999999999995</v>
      </c>
      <c r="H11781" s="140">
        <v>1</v>
      </c>
      <c r="I11781" s="9"/>
      <c r="J11781" s="23">
        <f t="shared" si="184"/>
        <v>637.29999999999995</v>
      </c>
      <c r="K11781" s="22" t="str">
        <f>IF(I11781&lt;&gt;"",SUMIF(Table1[Codigo_servico],A11781,Table1[Subtotal_insumo]),"")</f>
        <v/>
      </c>
      <c r="L11781" s="18">
        <f>IF(Table1[[#This Row],[Ordem_insumos]]&lt;&gt;0,VLOOKUP(Table1[[#This Row],[Codigo_servico]],Preencher_Orcamento!$B:$D,3,FALSE)*Table1[[#This Row],[Qtde_insumo]],"")</f>
        <v>0</v>
      </c>
      <c r="M11781" s="18">
        <f>IF(Table1[[#This Row],[Ordem_insumos]]&lt;&gt;0,VLOOKUP(Table1[[#This Row],[Codigo_servico]],Preencher_Orcamento!$B:$D,3,FALSE)*Table1[[#This Row],[Subtotal_insumo]],"")</f>
        <v>0</v>
      </c>
    </row>
    <row r="11782" spans="1:13" x14ac:dyDescent="0.25">
      <c r="A11782" s="6">
        <v>170591</v>
      </c>
      <c r="B11782" s="126">
        <v>4</v>
      </c>
      <c r="C11782" s="133"/>
      <c r="D11782" s="134">
        <v>10611</v>
      </c>
      <c r="E11782" s="7" t="s">
        <v>121</v>
      </c>
      <c r="F11782" s="8" t="s">
        <v>58</v>
      </c>
      <c r="G11782" s="18">
        <f>IFERROR(VLOOKUP(Table1[[#This Row],[Codigo_insumo]],BD_Insumos!$B:$E,4),"")</f>
        <v>250.44970000000001</v>
      </c>
      <c r="H11782" s="140">
        <v>2.5000000000000001E-2</v>
      </c>
      <c r="I11782" s="9"/>
      <c r="J11782" s="23">
        <f t="shared" si="184"/>
        <v>6.2612425000000007</v>
      </c>
      <c r="K11782" s="22" t="str">
        <f>IF(I11782&lt;&gt;"",SUMIF(Table1[Codigo_servico],A11782,Table1[Subtotal_insumo]),"")</f>
        <v/>
      </c>
      <c r="L11782" s="18">
        <f>IF(Table1[[#This Row],[Ordem_insumos]]&lt;&gt;0,VLOOKUP(Table1[[#This Row],[Codigo_servico]],Preencher_Orcamento!$B:$D,3,FALSE)*Table1[[#This Row],[Qtde_insumo]],"")</f>
        <v>0</v>
      </c>
      <c r="M11782" s="18">
        <f>IF(Table1[[#This Row],[Ordem_insumos]]&lt;&gt;0,VLOOKUP(Table1[[#This Row],[Codigo_servico]],Preencher_Orcamento!$B:$D,3,FALSE)*Table1[[#This Row],[Subtotal_insumo]],"")</f>
        <v>0</v>
      </c>
    </row>
    <row r="11783" spans="1:13" x14ac:dyDescent="0.25">
      <c r="A11783" s="3">
        <v>170592</v>
      </c>
      <c r="B11783" s="125">
        <v>0</v>
      </c>
      <c r="C11783" s="131" t="s">
        <v>4538</v>
      </c>
      <c r="D11783" s="132"/>
      <c r="E11783" s="4"/>
      <c r="F11783" s="4"/>
      <c r="G11783" s="17" t="str">
        <f>IFERROR(VLOOKUP(Table1[[#This Row],[Codigo_insumo]],BD_Insumos!$B:$E,4),"")</f>
        <v/>
      </c>
      <c r="H11783" s="139"/>
      <c r="I11783" s="5" t="s">
        <v>457</v>
      </c>
      <c r="J11783" s="20" t="str">
        <f t="shared" si="184"/>
        <v/>
      </c>
      <c r="K11783" s="21">
        <f>IF(I11783&lt;&gt;"",SUMIF(Table1[Codigo_servico],A11783,Table1[Subtotal_insumo]),"")</f>
        <v>394.38658664721959</v>
      </c>
      <c r="L11783" s="17" t="str">
        <f>IF(Table1[[#This Row],[Ordem_insumos]]&lt;&gt;0,VLOOKUP(Table1[[#This Row],[Codigo_servico]],Preencher_Orcamento!$B:$D,3,FALSE)*Table1[[#This Row],[Qtde_insumo]],"")</f>
        <v/>
      </c>
      <c r="M11783" s="17" t="str">
        <f>IF(Table1[[#This Row],[Ordem_insumos]]&lt;&gt;0,VLOOKUP(Table1[[#This Row],[Codigo_servico]],Preencher_Orcamento!$B:$D,3,FALSE)*Table1[[#This Row],[Subtotal_insumo]],"")</f>
        <v/>
      </c>
    </row>
    <row r="11784" spans="1:13" x14ac:dyDescent="0.25">
      <c r="A11784" s="6">
        <v>170592</v>
      </c>
      <c r="B11784" s="126">
        <v>1</v>
      </c>
      <c r="C11784" s="133"/>
      <c r="D11784" s="134">
        <v>2099</v>
      </c>
      <c r="E11784" s="7" t="s">
        <v>2205</v>
      </c>
      <c r="F11784" s="8" t="s">
        <v>2140</v>
      </c>
      <c r="G11784" s="16">
        <f>IFERROR(VLOOKUP(Table1[[#This Row],[Codigo_insumo]],BD_Insumos!$B:$E,4),"")</f>
        <v>12.627877718847255</v>
      </c>
      <c r="H11784" s="140">
        <v>0.33</v>
      </c>
      <c r="I11784" s="9"/>
      <c r="J11784" s="22">
        <f t="shared" si="184"/>
        <v>4.1671996472195945</v>
      </c>
      <c r="K11784" s="22" t="str">
        <f>IF(I11784&lt;&gt;"",SUMIF(Table1[Codigo_servico],A11784,Table1[Subtotal_insumo]),"")</f>
        <v/>
      </c>
      <c r="L11784" s="16">
        <f>IF(Table1[[#This Row],[Ordem_insumos]]&lt;&gt;0,VLOOKUP(Table1[[#This Row],[Codigo_servico]],Preencher_Orcamento!$B:$D,3,FALSE)*Table1[[#This Row],[Qtde_insumo]],"")</f>
        <v>0</v>
      </c>
      <c r="M11784" s="16">
        <f>IF(Table1[[#This Row],[Ordem_insumos]]&lt;&gt;0,VLOOKUP(Table1[[#This Row],[Codigo_servico]],Preencher_Orcamento!$B:$D,3,FALSE)*Table1[[#This Row],[Subtotal_insumo]],"")</f>
        <v>0</v>
      </c>
    </row>
    <row r="11785" spans="1:13" ht="26.25" x14ac:dyDescent="0.25">
      <c r="A11785" s="6">
        <v>170592</v>
      </c>
      <c r="B11785" s="126">
        <v>2</v>
      </c>
      <c r="C11785" s="133"/>
      <c r="D11785" s="134">
        <v>10648</v>
      </c>
      <c r="E11785" s="7" t="s">
        <v>158</v>
      </c>
      <c r="F11785" s="8" t="s">
        <v>58</v>
      </c>
      <c r="G11785" s="18">
        <f>IFERROR(VLOOKUP(Table1[[#This Row],[Codigo_insumo]],BD_Insumos!$B:$E,4),"")</f>
        <v>359.69349999999997</v>
      </c>
      <c r="H11785" s="140">
        <v>2E-3</v>
      </c>
      <c r="I11785" s="9"/>
      <c r="J11785" s="23">
        <f t="shared" si="184"/>
        <v>0.719387</v>
      </c>
      <c r="K11785" s="22" t="str">
        <f>IF(I11785&lt;&gt;"",SUMIF(Table1[Codigo_servico],A11785,Table1[Subtotal_insumo]),"")</f>
        <v/>
      </c>
      <c r="L11785" s="18">
        <f>IF(Table1[[#This Row],[Ordem_insumos]]&lt;&gt;0,VLOOKUP(Table1[[#This Row],[Codigo_servico]],Preencher_Orcamento!$B:$D,3,FALSE)*Table1[[#This Row],[Qtde_insumo]],"")</f>
        <v>0</v>
      </c>
      <c r="M11785" s="18">
        <f>IF(Table1[[#This Row],[Ordem_insumos]]&lt;&gt;0,VLOOKUP(Table1[[#This Row],[Codigo_servico]],Preencher_Orcamento!$B:$D,3,FALSE)*Table1[[#This Row],[Subtotal_insumo]],"")</f>
        <v>0</v>
      </c>
    </row>
    <row r="11786" spans="1:13" ht="39" x14ac:dyDescent="0.25">
      <c r="A11786" s="6">
        <v>170592</v>
      </c>
      <c r="B11786" s="126">
        <v>3</v>
      </c>
      <c r="C11786" s="133"/>
      <c r="D11786" s="134">
        <v>79802</v>
      </c>
      <c r="E11786" s="7" t="s">
        <v>2047</v>
      </c>
      <c r="F11786" s="8" t="s">
        <v>457</v>
      </c>
      <c r="G11786" s="18">
        <f>IFERROR(VLOOKUP(Table1[[#This Row],[Codigo_insumo]],BD_Insumos!$B:$E,4),"")</f>
        <v>389.5</v>
      </c>
      <c r="H11786" s="140">
        <v>1</v>
      </c>
      <c r="I11786" s="9"/>
      <c r="J11786" s="23">
        <f t="shared" si="184"/>
        <v>389.5</v>
      </c>
      <c r="K11786" s="22" t="str">
        <f>IF(I11786&lt;&gt;"",SUMIF(Table1[Codigo_servico],A11786,Table1[Subtotal_insumo]),"")</f>
        <v/>
      </c>
      <c r="L11786" s="18">
        <f>IF(Table1[[#This Row],[Ordem_insumos]]&lt;&gt;0,VLOOKUP(Table1[[#This Row],[Codigo_servico]],Preencher_Orcamento!$B:$D,3,FALSE)*Table1[[#This Row],[Qtde_insumo]],"")</f>
        <v>0</v>
      </c>
      <c r="M11786" s="18">
        <f>IF(Table1[[#This Row],[Ordem_insumos]]&lt;&gt;0,VLOOKUP(Table1[[#This Row],[Codigo_servico]],Preencher_Orcamento!$B:$D,3,FALSE)*Table1[[#This Row],[Subtotal_insumo]],"")</f>
        <v>0</v>
      </c>
    </row>
    <row r="11787" spans="1:13" x14ac:dyDescent="0.25">
      <c r="A11787" s="3">
        <v>170593</v>
      </c>
      <c r="B11787" s="125">
        <v>0</v>
      </c>
      <c r="C11787" s="131" t="s">
        <v>4539</v>
      </c>
      <c r="D11787" s="132"/>
      <c r="E11787" s="4"/>
      <c r="F11787" s="4"/>
      <c r="G11787" s="17" t="str">
        <f>IFERROR(VLOOKUP(Table1[[#This Row],[Codigo_insumo]],BD_Insumos!$B:$E,4),"")</f>
        <v/>
      </c>
      <c r="H11787" s="139"/>
      <c r="I11787" s="5" t="s">
        <v>457</v>
      </c>
      <c r="J11787" s="20" t="str">
        <f t="shared" si="184"/>
        <v/>
      </c>
      <c r="K11787" s="21">
        <f>IF(I11787&lt;&gt;"",SUMIF(Table1[Codigo_servico],A11787,Table1[Subtotal_insumo]),"")</f>
        <v>31.525575543769452</v>
      </c>
      <c r="L11787" s="17" t="str">
        <f>IF(Table1[[#This Row],[Ordem_insumos]]&lt;&gt;0,VLOOKUP(Table1[[#This Row],[Codigo_servico]],Preencher_Orcamento!$B:$D,3,FALSE)*Table1[[#This Row],[Qtde_insumo]],"")</f>
        <v/>
      </c>
      <c r="M11787" s="17" t="str">
        <f>IF(Table1[[#This Row],[Ordem_insumos]]&lt;&gt;0,VLOOKUP(Table1[[#This Row],[Codigo_servico]],Preencher_Orcamento!$B:$D,3,FALSE)*Table1[[#This Row],[Subtotal_insumo]],"")</f>
        <v/>
      </c>
    </row>
    <row r="11788" spans="1:13" ht="39" x14ac:dyDescent="0.25">
      <c r="A11788" s="6">
        <v>170593</v>
      </c>
      <c r="B11788" s="126">
        <v>1</v>
      </c>
      <c r="C11788" s="133"/>
      <c r="D11788" s="134">
        <v>79803</v>
      </c>
      <c r="E11788" s="7" t="s">
        <v>2048</v>
      </c>
      <c r="F11788" s="8" t="s">
        <v>457</v>
      </c>
      <c r="G11788" s="16">
        <f>IFERROR(VLOOKUP(Table1[[#This Row],[Codigo_insumo]],BD_Insumos!$B:$E,4),"")</f>
        <v>29</v>
      </c>
      <c r="H11788" s="140">
        <v>1</v>
      </c>
      <c r="I11788" s="9"/>
      <c r="J11788" s="22">
        <f t="shared" si="184"/>
        <v>29</v>
      </c>
      <c r="K11788" s="22" t="str">
        <f>IF(I11788&lt;&gt;"",SUMIF(Table1[Codigo_servico],A11788,Table1[Subtotal_insumo]),"")</f>
        <v/>
      </c>
      <c r="L11788" s="16">
        <f>IF(Table1[[#This Row],[Ordem_insumos]]&lt;&gt;0,VLOOKUP(Table1[[#This Row],[Codigo_servico]],Preencher_Orcamento!$B:$D,3,FALSE)*Table1[[#This Row],[Qtde_insumo]],"")</f>
        <v>0</v>
      </c>
      <c r="M11788" s="16">
        <f>IF(Table1[[#This Row],[Ordem_insumos]]&lt;&gt;0,VLOOKUP(Table1[[#This Row],[Codigo_servico]],Preencher_Orcamento!$B:$D,3,FALSE)*Table1[[#This Row],[Subtotal_insumo]],"")</f>
        <v>0</v>
      </c>
    </row>
    <row r="11789" spans="1:13" x14ac:dyDescent="0.25">
      <c r="A11789" s="6">
        <v>170593</v>
      </c>
      <c r="B11789" s="126">
        <v>2</v>
      </c>
      <c r="C11789" s="133"/>
      <c r="D11789" s="134">
        <v>2099</v>
      </c>
      <c r="E11789" s="7" t="s">
        <v>2205</v>
      </c>
      <c r="F11789" s="8" t="s">
        <v>2140</v>
      </c>
      <c r="G11789" s="18">
        <f>IFERROR(VLOOKUP(Table1[[#This Row],[Codigo_insumo]],BD_Insumos!$B:$E,4),"")</f>
        <v>12.627877718847255</v>
      </c>
      <c r="H11789" s="140">
        <v>0.2</v>
      </c>
      <c r="I11789" s="9"/>
      <c r="J11789" s="23">
        <f t="shared" si="184"/>
        <v>2.5255755437694511</v>
      </c>
      <c r="K11789" s="22" t="str">
        <f>IF(I11789&lt;&gt;"",SUMIF(Table1[Codigo_servico],A11789,Table1[Subtotal_insumo]),"")</f>
        <v/>
      </c>
      <c r="L11789" s="18">
        <f>IF(Table1[[#This Row],[Ordem_insumos]]&lt;&gt;0,VLOOKUP(Table1[[#This Row],[Codigo_servico]],Preencher_Orcamento!$B:$D,3,FALSE)*Table1[[#This Row],[Qtde_insumo]],"")</f>
        <v>0</v>
      </c>
      <c r="M11789" s="18">
        <f>IF(Table1[[#This Row],[Ordem_insumos]]&lt;&gt;0,VLOOKUP(Table1[[#This Row],[Codigo_servico]],Preencher_Orcamento!$B:$D,3,FALSE)*Table1[[#This Row],[Subtotal_insumo]],"")</f>
        <v>0</v>
      </c>
    </row>
    <row r="11790" spans="1:13" x14ac:dyDescent="0.25">
      <c r="A11790" s="3">
        <v>170594</v>
      </c>
      <c r="B11790" s="125">
        <v>0</v>
      </c>
      <c r="C11790" s="131" t="s">
        <v>4540</v>
      </c>
      <c r="D11790" s="132"/>
      <c r="E11790" s="4"/>
      <c r="F11790" s="4"/>
      <c r="G11790" s="17" t="str">
        <f>IFERROR(VLOOKUP(Table1[[#This Row],[Codigo_insumo]],BD_Insumos!$B:$E,4),"")</f>
        <v/>
      </c>
      <c r="H11790" s="139"/>
      <c r="I11790" s="5" t="s">
        <v>457</v>
      </c>
      <c r="J11790" s="20" t="str">
        <f t="shared" si="184"/>
        <v/>
      </c>
      <c r="K11790" s="21">
        <f>IF(I11790&lt;&gt;"",SUMIF(Table1[Codigo_servico],A11790,Table1[Subtotal_insumo]),"")</f>
        <v>56.775575543769449</v>
      </c>
      <c r="L11790" s="17" t="str">
        <f>IF(Table1[[#This Row],[Ordem_insumos]]&lt;&gt;0,VLOOKUP(Table1[[#This Row],[Codigo_servico]],Preencher_Orcamento!$B:$D,3,FALSE)*Table1[[#This Row],[Qtde_insumo]],"")</f>
        <v/>
      </c>
      <c r="M11790" s="17" t="str">
        <f>IF(Table1[[#This Row],[Ordem_insumos]]&lt;&gt;0,VLOOKUP(Table1[[#This Row],[Codigo_servico]],Preencher_Orcamento!$B:$D,3,FALSE)*Table1[[#This Row],[Subtotal_insumo]],"")</f>
        <v/>
      </c>
    </row>
    <row r="11791" spans="1:13" x14ac:dyDescent="0.25">
      <c r="A11791" s="6">
        <v>170594</v>
      </c>
      <c r="B11791" s="126">
        <v>1</v>
      </c>
      <c r="C11791" s="133"/>
      <c r="D11791" s="134">
        <v>2099</v>
      </c>
      <c r="E11791" s="7" t="s">
        <v>2205</v>
      </c>
      <c r="F11791" s="8" t="s">
        <v>2140</v>
      </c>
      <c r="G11791" s="16">
        <f>IFERROR(VLOOKUP(Table1[[#This Row],[Codigo_insumo]],BD_Insumos!$B:$E,4),"")</f>
        <v>12.627877718847255</v>
      </c>
      <c r="H11791" s="140">
        <v>0.2</v>
      </c>
      <c r="I11791" s="9"/>
      <c r="J11791" s="22">
        <f t="shared" si="184"/>
        <v>2.5255755437694511</v>
      </c>
      <c r="K11791" s="22" t="str">
        <f>IF(I11791&lt;&gt;"",SUMIF(Table1[Codigo_servico],A11791,Table1[Subtotal_insumo]),"")</f>
        <v/>
      </c>
      <c r="L11791" s="16">
        <f>IF(Table1[[#This Row],[Ordem_insumos]]&lt;&gt;0,VLOOKUP(Table1[[#This Row],[Codigo_servico]],Preencher_Orcamento!$B:$D,3,FALSE)*Table1[[#This Row],[Qtde_insumo]],"")</f>
        <v>0</v>
      </c>
      <c r="M11791" s="16">
        <f>IF(Table1[[#This Row],[Ordem_insumos]]&lt;&gt;0,VLOOKUP(Table1[[#This Row],[Codigo_servico]],Preencher_Orcamento!$B:$D,3,FALSE)*Table1[[#This Row],[Subtotal_insumo]],"")</f>
        <v>0</v>
      </c>
    </row>
    <row r="11792" spans="1:13" ht="39" x14ac:dyDescent="0.25">
      <c r="A11792" s="6">
        <v>170594</v>
      </c>
      <c r="B11792" s="126">
        <v>2</v>
      </c>
      <c r="C11792" s="133"/>
      <c r="D11792" s="134">
        <v>79804</v>
      </c>
      <c r="E11792" s="7" t="s">
        <v>2049</v>
      </c>
      <c r="F11792" s="8" t="s">
        <v>457</v>
      </c>
      <c r="G11792" s="18">
        <f>IFERROR(VLOOKUP(Table1[[#This Row],[Codigo_insumo]],BD_Insumos!$B:$E,4),"")</f>
        <v>54.25</v>
      </c>
      <c r="H11792" s="140">
        <v>1</v>
      </c>
      <c r="I11792" s="9"/>
      <c r="J11792" s="23">
        <f t="shared" si="184"/>
        <v>54.25</v>
      </c>
      <c r="K11792" s="22" t="str">
        <f>IF(I11792&lt;&gt;"",SUMIF(Table1[Codigo_servico],A11792,Table1[Subtotal_insumo]),"")</f>
        <v/>
      </c>
      <c r="L11792" s="18">
        <f>IF(Table1[[#This Row],[Ordem_insumos]]&lt;&gt;0,VLOOKUP(Table1[[#This Row],[Codigo_servico]],Preencher_Orcamento!$B:$D,3,FALSE)*Table1[[#This Row],[Qtde_insumo]],"")</f>
        <v>0</v>
      </c>
      <c r="M11792" s="18">
        <f>IF(Table1[[#This Row],[Ordem_insumos]]&lt;&gt;0,VLOOKUP(Table1[[#This Row],[Codigo_servico]],Preencher_Orcamento!$B:$D,3,FALSE)*Table1[[#This Row],[Subtotal_insumo]],"")</f>
        <v>0</v>
      </c>
    </row>
    <row r="11793" spans="1:13" x14ac:dyDescent="0.25">
      <c r="A11793" s="3">
        <v>170595</v>
      </c>
      <c r="B11793" s="125">
        <v>0</v>
      </c>
      <c r="C11793" s="131" t="s">
        <v>4541</v>
      </c>
      <c r="D11793" s="132"/>
      <c r="E11793" s="4"/>
      <c r="F11793" s="4"/>
      <c r="G11793" s="17" t="str">
        <f>IFERROR(VLOOKUP(Table1[[#This Row],[Codigo_insumo]],BD_Insumos!$B:$E,4),"")</f>
        <v/>
      </c>
      <c r="H11793" s="139"/>
      <c r="I11793" s="5" t="s">
        <v>457</v>
      </c>
      <c r="J11793" s="20" t="str">
        <f t="shared" si="184"/>
        <v/>
      </c>
      <c r="K11793" s="21">
        <f>IF(I11793&lt;&gt;"",SUMIF(Table1[Codigo_servico],A11793,Table1[Subtotal_insumo]),"")</f>
        <v>12.37557554376945</v>
      </c>
      <c r="L11793" s="17" t="str">
        <f>IF(Table1[[#This Row],[Ordem_insumos]]&lt;&gt;0,VLOOKUP(Table1[[#This Row],[Codigo_servico]],Preencher_Orcamento!$B:$D,3,FALSE)*Table1[[#This Row],[Qtde_insumo]],"")</f>
        <v/>
      </c>
      <c r="M11793" s="17" t="str">
        <f>IF(Table1[[#This Row],[Ordem_insumos]]&lt;&gt;0,VLOOKUP(Table1[[#This Row],[Codigo_servico]],Preencher_Orcamento!$B:$D,3,FALSE)*Table1[[#This Row],[Subtotal_insumo]],"")</f>
        <v/>
      </c>
    </row>
    <row r="11794" spans="1:13" ht="39" x14ac:dyDescent="0.25">
      <c r="A11794" s="6">
        <v>170595</v>
      </c>
      <c r="B11794" s="126">
        <v>1</v>
      </c>
      <c r="C11794" s="133"/>
      <c r="D11794" s="134">
        <v>79805</v>
      </c>
      <c r="E11794" s="7" t="s">
        <v>2050</v>
      </c>
      <c r="F11794" s="8" t="s">
        <v>457</v>
      </c>
      <c r="G11794" s="16">
        <f>IFERROR(VLOOKUP(Table1[[#This Row],[Codigo_insumo]],BD_Insumos!$B:$E,4),"")</f>
        <v>9.85</v>
      </c>
      <c r="H11794" s="140">
        <v>1</v>
      </c>
      <c r="I11794" s="9"/>
      <c r="J11794" s="22">
        <f t="shared" si="184"/>
        <v>9.85</v>
      </c>
      <c r="K11794" s="22" t="str">
        <f>IF(I11794&lt;&gt;"",SUMIF(Table1[Codigo_servico],A11794,Table1[Subtotal_insumo]),"")</f>
        <v/>
      </c>
      <c r="L11794" s="16">
        <f>IF(Table1[[#This Row],[Ordem_insumos]]&lt;&gt;0,VLOOKUP(Table1[[#This Row],[Codigo_servico]],Preencher_Orcamento!$B:$D,3,FALSE)*Table1[[#This Row],[Qtde_insumo]],"")</f>
        <v>0</v>
      </c>
      <c r="M11794" s="16">
        <f>IF(Table1[[#This Row],[Ordem_insumos]]&lt;&gt;0,VLOOKUP(Table1[[#This Row],[Codigo_servico]],Preencher_Orcamento!$B:$D,3,FALSE)*Table1[[#This Row],[Subtotal_insumo]],"")</f>
        <v>0</v>
      </c>
    </row>
    <row r="11795" spans="1:13" x14ac:dyDescent="0.25">
      <c r="A11795" s="6">
        <v>170595</v>
      </c>
      <c r="B11795" s="126">
        <v>2</v>
      </c>
      <c r="C11795" s="133"/>
      <c r="D11795" s="134">
        <v>2099</v>
      </c>
      <c r="E11795" s="7" t="s">
        <v>2205</v>
      </c>
      <c r="F11795" s="8" t="s">
        <v>2140</v>
      </c>
      <c r="G11795" s="18">
        <f>IFERROR(VLOOKUP(Table1[[#This Row],[Codigo_insumo]],BD_Insumos!$B:$E,4),"")</f>
        <v>12.627877718847255</v>
      </c>
      <c r="H11795" s="140">
        <v>0.2</v>
      </c>
      <c r="I11795" s="9"/>
      <c r="J11795" s="23">
        <f t="shared" si="184"/>
        <v>2.5255755437694511</v>
      </c>
      <c r="K11795" s="22" t="str">
        <f>IF(I11795&lt;&gt;"",SUMIF(Table1[Codigo_servico],A11795,Table1[Subtotal_insumo]),"")</f>
        <v/>
      </c>
      <c r="L11795" s="18">
        <f>IF(Table1[[#This Row],[Ordem_insumos]]&lt;&gt;0,VLOOKUP(Table1[[#This Row],[Codigo_servico]],Preencher_Orcamento!$B:$D,3,FALSE)*Table1[[#This Row],[Qtde_insumo]],"")</f>
        <v>0</v>
      </c>
      <c r="M11795" s="18">
        <f>IF(Table1[[#This Row],[Ordem_insumos]]&lt;&gt;0,VLOOKUP(Table1[[#This Row],[Codigo_servico]],Preencher_Orcamento!$B:$D,3,FALSE)*Table1[[#This Row],[Subtotal_insumo]],"")</f>
        <v>0</v>
      </c>
    </row>
    <row r="11796" spans="1:13" x14ac:dyDescent="0.25">
      <c r="A11796" s="3">
        <v>170596</v>
      </c>
      <c r="B11796" s="125">
        <v>0</v>
      </c>
      <c r="C11796" s="131" t="s">
        <v>4542</v>
      </c>
      <c r="D11796" s="132"/>
      <c r="E11796" s="4"/>
      <c r="F11796" s="4"/>
      <c r="G11796" s="17" t="str">
        <f>IFERROR(VLOOKUP(Table1[[#This Row],[Codigo_insumo]],BD_Insumos!$B:$E,4),"")</f>
        <v/>
      </c>
      <c r="H11796" s="139"/>
      <c r="I11796" s="5" t="s">
        <v>457</v>
      </c>
      <c r="J11796" s="20" t="str">
        <f t="shared" si="184"/>
        <v/>
      </c>
      <c r="K11796" s="21">
        <f>IF(I11796&lt;&gt;"",SUMIF(Table1[Codigo_servico],A11796,Table1[Subtotal_insumo]),"")</f>
        <v>12.925575543769451</v>
      </c>
      <c r="L11796" s="17" t="str">
        <f>IF(Table1[[#This Row],[Ordem_insumos]]&lt;&gt;0,VLOOKUP(Table1[[#This Row],[Codigo_servico]],Preencher_Orcamento!$B:$D,3,FALSE)*Table1[[#This Row],[Qtde_insumo]],"")</f>
        <v/>
      </c>
      <c r="M11796" s="17" t="str">
        <f>IF(Table1[[#This Row],[Ordem_insumos]]&lt;&gt;0,VLOOKUP(Table1[[#This Row],[Codigo_servico]],Preencher_Orcamento!$B:$D,3,FALSE)*Table1[[#This Row],[Subtotal_insumo]],"")</f>
        <v/>
      </c>
    </row>
    <row r="11797" spans="1:13" ht="39" x14ac:dyDescent="0.25">
      <c r="A11797" s="6">
        <v>170596</v>
      </c>
      <c r="B11797" s="126">
        <v>1</v>
      </c>
      <c r="C11797" s="133"/>
      <c r="D11797" s="134">
        <v>79806</v>
      </c>
      <c r="E11797" s="7" t="s">
        <v>2051</v>
      </c>
      <c r="F11797" s="8" t="s">
        <v>457</v>
      </c>
      <c r="G11797" s="16">
        <f>IFERROR(VLOOKUP(Table1[[#This Row],[Codigo_insumo]],BD_Insumos!$B:$E,4),"")</f>
        <v>10.4</v>
      </c>
      <c r="H11797" s="140">
        <v>1</v>
      </c>
      <c r="I11797" s="9"/>
      <c r="J11797" s="22">
        <f t="shared" si="184"/>
        <v>10.4</v>
      </c>
      <c r="K11797" s="22" t="str">
        <f>IF(I11797&lt;&gt;"",SUMIF(Table1[Codigo_servico],A11797,Table1[Subtotal_insumo]),"")</f>
        <v/>
      </c>
      <c r="L11797" s="16">
        <f>IF(Table1[[#This Row],[Ordem_insumos]]&lt;&gt;0,VLOOKUP(Table1[[#This Row],[Codigo_servico]],Preencher_Orcamento!$B:$D,3,FALSE)*Table1[[#This Row],[Qtde_insumo]],"")</f>
        <v>0</v>
      </c>
      <c r="M11797" s="16">
        <f>IF(Table1[[#This Row],[Ordem_insumos]]&lt;&gt;0,VLOOKUP(Table1[[#This Row],[Codigo_servico]],Preencher_Orcamento!$B:$D,3,FALSE)*Table1[[#This Row],[Subtotal_insumo]],"")</f>
        <v>0</v>
      </c>
    </row>
    <row r="11798" spans="1:13" x14ac:dyDescent="0.25">
      <c r="A11798" s="6">
        <v>170596</v>
      </c>
      <c r="B11798" s="126">
        <v>2</v>
      </c>
      <c r="C11798" s="133"/>
      <c r="D11798" s="134">
        <v>2099</v>
      </c>
      <c r="E11798" s="7" t="s">
        <v>2205</v>
      </c>
      <c r="F11798" s="8" t="s">
        <v>2140</v>
      </c>
      <c r="G11798" s="18">
        <f>IFERROR(VLOOKUP(Table1[[#This Row],[Codigo_insumo]],BD_Insumos!$B:$E,4),"")</f>
        <v>12.627877718847255</v>
      </c>
      <c r="H11798" s="140">
        <v>0.2</v>
      </c>
      <c r="I11798" s="9"/>
      <c r="J11798" s="23">
        <f t="shared" si="184"/>
        <v>2.5255755437694511</v>
      </c>
      <c r="K11798" s="22" t="str">
        <f>IF(I11798&lt;&gt;"",SUMIF(Table1[Codigo_servico],A11798,Table1[Subtotal_insumo]),"")</f>
        <v/>
      </c>
      <c r="L11798" s="18">
        <f>IF(Table1[[#This Row],[Ordem_insumos]]&lt;&gt;0,VLOOKUP(Table1[[#This Row],[Codigo_servico]],Preencher_Orcamento!$B:$D,3,FALSE)*Table1[[#This Row],[Qtde_insumo]],"")</f>
        <v>0</v>
      </c>
      <c r="M11798" s="18">
        <f>IF(Table1[[#This Row],[Ordem_insumos]]&lt;&gt;0,VLOOKUP(Table1[[#This Row],[Codigo_servico]],Preencher_Orcamento!$B:$D,3,FALSE)*Table1[[#This Row],[Subtotal_insumo]],"")</f>
        <v>0</v>
      </c>
    </row>
    <row r="11799" spans="1:13" x14ac:dyDescent="0.25">
      <c r="A11799" s="3">
        <v>170597</v>
      </c>
      <c r="B11799" s="125">
        <v>0</v>
      </c>
      <c r="C11799" s="131" t="s">
        <v>4543</v>
      </c>
      <c r="D11799" s="132"/>
      <c r="E11799" s="4"/>
      <c r="F11799" s="4"/>
      <c r="G11799" s="17" t="str">
        <f>IFERROR(VLOOKUP(Table1[[#This Row],[Codigo_insumo]],BD_Insumos!$B:$E,4),"")</f>
        <v/>
      </c>
      <c r="H11799" s="139"/>
      <c r="I11799" s="5" t="s">
        <v>457</v>
      </c>
      <c r="J11799" s="20" t="str">
        <f t="shared" si="184"/>
        <v/>
      </c>
      <c r="K11799" s="21">
        <f>IF(I11799&lt;&gt;"",SUMIF(Table1[Codigo_servico],A11799,Table1[Subtotal_insumo]),"")</f>
        <v>33.850460435015556</v>
      </c>
      <c r="L11799" s="17" t="str">
        <f>IF(Table1[[#This Row],[Ordem_insumos]]&lt;&gt;0,VLOOKUP(Table1[[#This Row],[Codigo_servico]],Preencher_Orcamento!$B:$D,3,FALSE)*Table1[[#This Row],[Qtde_insumo]],"")</f>
        <v/>
      </c>
      <c r="M11799" s="17" t="str">
        <f>IF(Table1[[#This Row],[Ordem_insumos]]&lt;&gt;0,VLOOKUP(Table1[[#This Row],[Codigo_servico]],Preencher_Orcamento!$B:$D,3,FALSE)*Table1[[#This Row],[Subtotal_insumo]],"")</f>
        <v/>
      </c>
    </row>
    <row r="11800" spans="1:13" ht="39" x14ac:dyDescent="0.25">
      <c r="A11800" s="6">
        <v>170597</v>
      </c>
      <c r="B11800" s="126">
        <v>1</v>
      </c>
      <c r="C11800" s="133"/>
      <c r="D11800" s="134">
        <v>79807</v>
      </c>
      <c r="E11800" s="7" t="s">
        <v>2052</v>
      </c>
      <c r="F11800" s="8" t="s">
        <v>457</v>
      </c>
      <c r="G11800" s="16">
        <f>IFERROR(VLOOKUP(Table1[[#This Row],[Codigo_insumo]],BD_Insumos!$B:$E,4),"")</f>
        <v>31.83</v>
      </c>
      <c r="H11800" s="140">
        <v>1</v>
      </c>
      <c r="I11800" s="9"/>
      <c r="J11800" s="22">
        <f t="shared" si="184"/>
        <v>31.83</v>
      </c>
      <c r="K11800" s="22" t="str">
        <f>IF(I11800&lt;&gt;"",SUMIF(Table1[Codigo_servico],A11800,Table1[Subtotal_insumo]),"")</f>
        <v/>
      </c>
      <c r="L11800" s="16">
        <f>IF(Table1[[#This Row],[Ordem_insumos]]&lt;&gt;0,VLOOKUP(Table1[[#This Row],[Codigo_servico]],Preencher_Orcamento!$B:$D,3,FALSE)*Table1[[#This Row],[Qtde_insumo]],"")</f>
        <v>0</v>
      </c>
      <c r="M11800" s="16">
        <f>IF(Table1[[#This Row],[Ordem_insumos]]&lt;&gt;0,VLOOKUP(Table1[[#This Row],[Codigo_servico]],Preencher_Orcamento!$B:$D,3,FALSE)*Table1[[#This Row],[Subtotal_insumo]],"")</f>
        <v>0</v>
      </c>
    </row>
    <row r="11801" spans="1:13" x14ac:dyDescent="0.25">
      <c r="A11801" s="6">
        <v>170597</v>
      </c>
      <c r="B11801" s="126">
        <v>2</v>
      </c>
      <c r="C11801" s="133"/>
      <c r="D11801" s="134">
        <v>2099</v>
      </c>
      <c r="E11801" s="7" t="s">
        <v>2205</v>
      </c>
      <c r="F11801" s="8" t="s">
        <v>2140</v>
      </c>
      <c r="G11801" s="18">
        <f>IFERROR(VLOOKUP(Table1[[#This Row],[Codigo_insumo]],BD_Insumos!$B:$E,4),"")</f>
        <v>12.627877718847255</v>
      </c>
      <c r="H11801" s="140">
        <v>0.16</v>
      </c>
      <c r="I11801" s="9"/>
      <c r="J11801" s="23">
        <f t="shared" si="184"/>
        <v>2.0204604350155608</v>
      </c>
      <c r="K11801" s="22" t="str">
        <f>IF(I11801&lt;&gt;"",SUMIF(Table1[Codigo_servico],A11801,Table1[Subtotal_insumo]),"")</f>
        <v/>
      </c>
      <c r="L11801" s="18">
        <f>IF(Table1[[#This Row],[Ordem_insumos]]&lt;&gt;0,VLOOKUP(Table1[[#This Row],[Codigo_servico]],Preencher_Orcamento!$B:$D,3,FALSE)*Table1[[#This Row],[Qtde_insumo]],"")</f>
        <v>0</v>
      </c>
      <c r="M11801" s="18">
        <f>IF(Table1[[#This Row],[Ordem_insumos]]&lt;&gt;0,VLOOKUP(Table1[[#This Row],[Codigo_servico]],Preencher_Orcamento!$B:$D,3,FALSE)*Table1[[#This Row],[Subtotal_insumo]],"")</f>
        <v>0</v>
      </c>
    </row>
    <row r="11802" spans="1:13" x14ac:dyDescent="0.25">
      <c r="A11802" s="3">
        <v>170598</v>
      </c>
      <c r="B11802" s="125">
        <v>0</v>
      </c>
      <c r="C11802" s="131" t="s">
        <v>4544</v>
      </c>
      <c r="D11802" s="132"/>
      <c r="E11802" s="4"/>
      <c r="F11802" s="4"/>
      <c r="G11802" s="17" t="str">
        <f>IFERROR(VLOOKUP(Table1[[#This Row],[Codigo_insumo]],BD_Insumos!$B:$E,4),"")</f>
        <v/>
      </c>
      <c r="H11802" s="139"/>
      <c r="I11802" s="5" t="s">
        <v>457</v>
      </c>
      <c r="J11802" s="20" t="str">
        <f t="shared" si="184"/>
        <v/>
      </c>
      <c r="K11802" s="21">
        <f>IF(I11802&lt;&gt;"",SUMIF(Table1[Codigo_servico],A11802,Table1[Subtotal_insumo]),"")</f>
        <v>4.8127879647219594</v>
      </c>
      <c r="L11802" s="17" t="str">
        <f>IF(Table1[[#This Row],[Ordem_insumos]]&lt;&gt;0,VLOOKUP(Table1[[#This Row],[Codigo_servico]],Preencher_Orcamento!$B:$D,3,FALSE)*Table1[[#This Row],[Qtde_insumo]],"")</f>
        <v/>
      </c>
      <c r="M11802" s="17" t="str">
        <f>IF(Table1[[#This Row],[Ordem_insumos]]&lt;&gt;0,VLOOKUP(Table1[[#This Row],[Codigo_servico]],Preencher_Orcamento!$B:$D,3,FALSE)*Table1[[#This Row],[Subtotal_insumo]],"")</f>
        <v/>
      </c>
    </row>
    <row r="11803" spans="1:13" x14ac:dyDescent="0.25">
      <c r="A11803" s="6">
        <v>170598</v>
      </c>
      <c r="B11803" s="126">
        <v>1</v>
      </c>
      <c r="C11803" s="133"/>
      <c r="D11803" s="134">
        <v>19015</v>
      </c>
      <c r="E11803" s="7" t="s">
        <v>411</v>
      </c>
      <c r="F11803" s="8" t="s">
        <v>197</v>
      </c>
      <c r="G11803" s="16">
        <f>IFERROR(VLOOKUP(Table1[[#This Row],[Codigo_insumo]],BD_Insumos!$B:$E,4),"")</f>
        <v>12.894</v>
      </c>
      <c r="H11803" s="140">
        <v>2.1999999999999999E-2</v>
      </c>
      <c r="I11803" s="9"/>
      <c r="J11803" s="22">
        <f t="shared" si="184"/>
        <v>0.28366799999999998</v>
      </c>
      <c r="K11803" s="22" t="str">
        <f>IF(I11803&lt;&gt;"",SUMIF(Table1[Codigo_servico],A11803,Table1[Subtotal_insumo]),"")</f>
        <v/>
      </c>
      <c r="L11803" s="16">
        <f>IF(Table1[[#This Row],[Ordem_insumos]]&lt;&gt;0,VLOOKUP(Table1[[#This Row],[Codigo_servico]],Preencher_Orcamento!$B:$D,3,FALSE)*Table1[[#This Row],[Qtde_insumo]],"")</f>
        <v>0</v>
      </c>
      <c r="M11803" s="16">
        <f>IF(Table1[[#This Row],[Ordem_insumos]]&lt;&gt;0,VLOOKUP(Table1[[#This Row],[Codigo_servico]],Preencher_Orcamento!$B:$D,3,FALSE)*Table1[[#This Row],[Subtotal_insumo]],"")</f>
        <v>0</v>
      </c>
    </row>
    <row r="11804" spans="1:13" x14ac:dyDescent="0.25">
      <c r="A11804" s="6">
        <v>170598</v>
      </c>
      <c r="B11804" s="126">
        <v>2</v>
      </c>
      <c r="C11804" s="133"/>
      <c r="D11804" s="134">
        <v>2099</v>
      </c>
      <c r="E11804" s="7" t="s">
        <v>2205</v>
      </c>
      <c r="F11804" s="8" t="s">
        <v>2140</v>
      </c>
      <c r="G11804" s="18">
        <f>IFERROR(VLOOKUP(Table1[[#This Row],[Codigo_insumo]],BD_Insumos!$B:$E,4),"")</f>
        <v>12.627877718847255</v>
      </c>
      <c r="H11804" s="140">
        <v>3.3000000000000002E-2</v>
      </c>
      <c r="I11804" s="9"/>
      <c r="J11804" s="23">
        <f t="shared" si="184"/>
        <v>0.41671996472195943</v>
      </c>
      <c r="K11804" s="22" t="str">
        <f>IF(I11804&lt;&gt;"",SUMIF(Table1[Codigo_servico],A11804,Table1[Subtotal_insumo]),"")</f>
        <v/>
      </c>
      <c r="L11804" s="18">
        <f>IF(Table1[[#This Row],[Ordem_insumos]]&lt;&gt;0,VLOOKUP(Table1[[#This Row],[Codigo_servico]],Preencher_Orcamento!$B:$D,3,FALSE)*Table1[[#This Row],[Qtde_insumo]],"")</f>
        <v>0</v>
      </c>
      <c r="M11804" s="18">
        <f>IF(Table1[[#This Row],[Ordem_insumos]]&lt;&gt;0,VLOOKUP(Table1[[#This Row],[Codigo_servico]],Preencher_Orcamento!$B:$D,3,FALSE)*Table1[[#This Row],[Subtotal_insumo]],"")</f>
        <v>0</v>
      </c>
    </row>
    <row r="11805" spans="1:13" ht="26.25" x14ac:dyDescent="0.25">
      <c r="A11805" s="6">
        <v>170598</v>
      </c>
      <c r="B11805" s="126">
        <v>3</v>
      </c>
      <c r="C11805" s="133"/>
      <c r="D11805" s="134">
        <v>28091</v>
      </c>
      <c r="E11805" s="7" t="s">
        <v>518</v>
      </c>
      <c r="F11805" s="8" t="s">
        <v>457</v>
      </c>
      <c r="G11805" s="18">
        <f>IFERROR(VLOOKUP(Table1[[#This Row],[Codigo_insumo]],BD_Insumos!$B:$E,4),"")</f>
        <v>4.1124000000000001</v>
      </c>
      <c r="H11805" s="140">
        <v>1</v>
      </c>
      <c r="I11805" s="9"/>
      <c r="J11805" s="23">
        <f t="shared" si="184"/>
        <v>4.1124000000000001</v>
      </c>
      <c r="K11805" s="22" t="str">
        <f>IF(I11805&lt;&gt;"",SUMIF(Table1[Codigo_servico],A11805,Table1[Subtotal_insumo]),"")</f>
        <v/>
      </c>
      <c r="L11805" s="18">
        <f>IF(Table1[[#This Row],[Ordem_insumos]]&lt;&gt;0,VLOOKUP(Table1[[#This Row],[Codigo_servico]],Preencher_Orcamento!$B:$D,3,FALSE)*Table1[[#This Row],[Qtde_insumo]],"")</f>
        <v>0</v>
      </c>
      <c r="M11805" s="18">
        <f>IF(Table1[[#This Row],[Ordem_insumos]]&lt;&gt;0,VLOOKUP(Table1[[#This Row],[Codigo_servico]],Preencher_Orcamento!$B:$D,3,FALSE)*Table1[[#This Row],[Subtotal_insumo]],"")</f>
        <v>0</v>
      </c>
    </row>
    <row r="11806" spans="1:13" x14ac:dyDescent="0.25">
      <c r="A11806" s="3">
        <v>171001</v>
      </c>
      <c r="B11806" s="125">
        <v>0</v>
      </c>
      <c r="C11806" s="131" t="s">
        <v>4545</v>
      </c>
      <c r="D11806" s="132"/>
      <c r="E11806" s="4"/>
      <c r="F11806" s="4"/>
      <c r="G11806" s="17" t="str">
        <f>IFERROR(VLOOKUP(Table1[[#This Row],[Codigo_insumo]],BD_Insumos!$B:$E,4),"")</f>
        <v/>
      </c>
      <c r="H11806" s="139"/>
      <c r="I11806" s="5" t="s">
        <v>457</v>
      </c>
      <c r="J11806" s="20" t="str">
        <f t="shared" si="184"/>
        <v/>
      </c>
      <c r="K11806" s="21">
        <f>IF(I11806&lt;&gt;"",SUMIF(Table1[Codigo_servico],A11806,Table1[Subtotal_insumo]),"")</f>
        <v>84410</v>
      </c>
      <c r="L11806" s="17" t="str">
        <f>IF(Table1[[#This Row],[Ordem_insumos]]&lt;&gt;0,VLOOKUP(Table1[[#This Row],[Codigo_servico]],Preencher_Orcamento!$B:$D,3,FALSE)*Table1[[#This Row],[Qtde_insumo]],"")</f>
        <v/>
      </c>
      <c r="M11806" s="17" t="str">
        <f>IF(Table1[[#This Row],[Ordem_insumos]]&lt;&gt;0,VLOOKUP(Table1[[#This Row],[Codigo_servico]],Preencher_Orcamento!$B:$D,3,FALSE)*Table1[[#This Row],[Subtotal_insumo]],"")</f>
        <v/>
      </c>
    </row>
    <row r="11807" spans="1:13" ht="51.75" x14ac:dyDescent="0.25">
      <c r="A11807" s="6">
        <v>171001</v>
      </c>
      <c r="B11807" s="126">
        <v>1</v>
      </c>
      <c r="C11807" s="133"/>
      <c r="D11807" s="134">
        <v>95001</v>
      </c>
      <c r="E11807" s="7" t="s">
        <v>2145</v>
      </c>
      <c r="F11807" s="8" t="s">
        <v>457</v>
      </c>
      <c r="G11807" s="18">
        <f>IFERROR(VLOOKUP(Table1[[#This Row],[Codigo_insumo]],BD_Insumos!$B:$E,4),"")</f>
        <v>84410</v>
      </c>
      <c r="H11807" s="140">
        <v>1</v>
      </c>
      <c r="I11807" s="9"/>
      <c r="J11807" s="23">
        <f t="shared" si="184"/>
        <v>84410</v>
      </c>
      <c r="K11807" s="22" t="str">
        <f>IF(I11807&lt;&gt;"",SUMIF(Table1[Codigo_servico],A11807,Table1[Subtotal_insumo]),"")</f>
        <v/>
      </c>
      <c r="L11807" s="18">
        <f>IF(Table1[[#This Row],[Ordem_insumos]]&lt;&gt;0,VLOOKUP(Table1[[#This Row],[Codigo_servico]],Preencher_Orcamento!$B:$D,3,FALSE)*Table1[[#This Row],[Qtde_insumo]],"")</f>
        <v>0</v>
      </c>
      <c r="M11807" s="18">
        <f>IF(Table1[[#This Row],[Ordem_insumos]]&lt;&gt;0,VLOOKUP(Table1[[#This Row],[Codigo_servico]],Preencher_Orcamento!$B:$D,3,FALSE)*Table1[[#This Row],[Subtotal_insumo]],"")</f>
        <v>0</v>
      </c>
    </row>
    <row r="11808" spans="1:13" x14ac:dyDescent="0.25">
      <c r="A11808" s="3">
        <v>171002</v>
      </c>
      <c r="B11808" s="125">
        <v>0</v>
      </c>
      <c r="C11808" s="131" t="s">
        <v>4546</v>
      </c>
      <c r="D11808" s="132"/>
      <c r="E11808" s="4"/>
      <c r="F11808" s="4"/>
      <c r="G11808" s="17" t="str">
        <f>IFERROR(VLOOKUP(Table1[[#This Row],[Codigo_insumo]],BD_Insumos!$B:$E,4),"")</f>
        <v/>
      </c>
      <c r="H11808" s="139"/>
      <c r="I11808" s="5" t="s">
        <v>457</v>
      </c>
      <c r="J11808" s="20" t="str">
        <f t="shared" si="184"/>
        <v/>
      </c>
      <c r="K11808" s="21">
        <f>IF(I11808&lt;&gt;"",SUMIF(Table1[Codigo_servico],A11808,Table1[Subtotal_insumo]),"")</f>
        <v>81870</v>
      </c>
      <c r="L11808" s="17" t="str">
        <f>IF(Table1[[#This Row],[Ordem_insumos]]&lt;&gt;0,VLOOKUP(Table1[[#This Row],[Codigo_servico]],Preencher_Orcamento!$B:$D,3,FALSE)*Table1[[#This Row],[Qtde_insumo]],"")</f>
        <v/>
      </c>
      <c r="M11808" s="17" t="str">
        <f>IF(Table1[[#This Row],[Ordem_insumos]]&lt;&gt;0,VLOOKUP(Table1[[#This Row],[Codigo_servico]],Preencher_Orcamento!$B:$D,3,FALSE)*Table1[[#This Row],[Subtotal_insumo]],"")</f>
        <v/>
      </c>
    </row>
    <row r="11809" spans="1:13" ht="51.75" x14ac:dyDescent="0.25">
      <c r="A11809" s="6">
        <v>171002</v>
      </c>
      <c r="B11809" s="126">
        <v>1</v>
      </c>
      <c r="C11809" s="133"/>
      <c r="D11809" s="134">
        <v>95002</v>
      </c>
      <c r="E11809" s="7" t="s">
        <v>2146</v>
      </c>
      <c r="F11809" s="8" t="s">
        <v>457</v>
      </c>
      <c r="G11809" s="18">
        <f>IFERROR(VLOOKUP(Table1[[#This Row],[Codigo_insumo]],BD_Insumos!$B:$E,4),"")</f>
        <v>81870</v>
      </c>
      <c r="H11809" s="140">
        <v>1</v>
      </c>
      <c r="I11809" s="9"/>
      <c r="J11809" s="23">
        <f t="shared" si="184"/>
        <v>81870</v>
      </c>
      <c r="K11809" s="22" t="str">
        <f>IF(I11809&lt;&gt;"",SUMIF(Table1[Codigo_servico],A11809,Table1[Subtotal_insumo]),"")</f>
        <v/>
      </c>
      <c r="L11809" s="18">
        <f>IF(Table1[[#This Row],[Ordem_insumos]]&lt;&gt;0,VLOOKUP(Table1[[#This Row],[Codigo_servico]],Preencher_Orcamento!$B:$D,3,FALSE)*Table1[[#This Row],[Qtde_insumo]],"")</f>
        <v>0</v>
      </c>
      <c r="M11809" s="18">
        <f>IF(Table1[[#This Row],[Ordem_insumos]]&lt;&gt;0,VLOOKUP(Table1[[#This Row],[Codigo_servico]],Preencher_Orcamento!$B:$D,3,FALSE)*Table1[[#This Row],[Subtotal_insumo]],"")</f>
        <v>0</v>
      </c>
    </row>
    <row r="11810" spans="1:13" x14ac:dyDescent="0.25">
      <c r="A11810" s="3">
        <v>171003</v>
      </c>
      <c r="B11810" s="125">
        <v>0</v>
      </c>
      <c r="C11810" s="131" t="s">
        <v>4547</v>
      </c>
      <c r="D11810" s="132"/>
      <c r="E11810" s="4"/>
      <c r="F11810" s="4"/>
      <c r="G11810" s="17" t="str">
        <f>IFERROR(VLOOKUP(Table1[[#This Row],[Codigo_insumo]],BD_Insumos!$B:$E,4),"")</f>
        <v/>
      </c>
      <c r="H11810" s="139"/>
      <c r="I11810" s="5" t="s">
        <v>457</v>
      </c>
      <c r="J11810" s="20" t="str">
        <f t="shared" si="184"/>
        <v/>
      </c>
      <c r="K11810" s="21">
        <f>IF(I11810&lt;&gt;"",SUMIF(Table1[Codigo_servico],A11810,Table1[Subtotal_insumo]),"")</f>
        <v>88173.333299999998</v>
      </c>
      <c r="L11810" s="17" t="str">
        <f>IF(Table1[[#This Row],[Ordem_insumos]]&lt;&gt;0,VLOOKUP(Table1[[#This Row],[Codigo_servico]],Preencher_Orcamento!$B:$D,3,FALSE)*Table1[[#This Row],[Qtde_insumo]],"")</f>
        <v/>
      </c>
      <c r="M11810" s="17" t="str">
        <f>IF(Table1[[#This Row],[Ordem_insumos]]&lt;&gt;0,VLOOKUP(Table1[[#This Row],[Codigo_servico]],Preencher_Orcamento!$B:$D,3,FALSE)*Table1[[#This Row],[Subtotal_insumo]],"")</f>
        <v/>
      </c>
    </row>
    <row r="11811" spans="1:13" ht="51.75" x14ac:dyDescent="0.25">
      <c r="A11811" s="6">
        <v>171003</v>
      </c>
      <c r="B11811" s="126">
        <v>1</v>
      </c>
      <c r="C11811" s="133"/>
      <c r="D11811" s="134">
        <v>95003</v>
      </c>
      <c r="E11811" s="7" t="s">
        <v>2147</v>
      </c>
      <c r="F11811" s="8" t="s">
        <v>457</v>
      </c>
      <c r="G11811" s="18">
        <f>IFERROR(VLOOKUP(Table1[[#This Row],[Codigo_insumo]],BD_Insumos!$B:$E,4),"")</f>
        <v>88173.333299999998</v>
      </c>
      <c r="H11811" s="140">
        <v>1</v>
      </c>
      <c r="I11811" s="9"/>
      <c r="J11811" s="23">
        <f t="shared" si="184"/>
        <v>88173.333299999998</v>
      </c>
      <c r="K11811" s="22" t="str">
        <f>IF(I11811&lt;&gt;"",SUMIF(Table1[Codigo_servico],A11811,Table1[Subtotal_insumo]),"")</f>
        <v/>
      </c>
      <c r="L11811" s="18">
        <f>IF(Table1[[#This Row],[Ordem_insumos]]&lt;&gt;0,VLOOKUP(Table1[[#This Row],[Codigo_servico]],Preencher_Orcamento!$B:$D,3,FALSE)*Table1[[#This Row],[Qtde_insumo]],"")</f>
        <v>0</v>
      </c>
      <c r="M11811" s="18">
        <f>IF(Table1[[#This Row],[Ordem_insumos]]&lt;&gt;0,VLOOKUP(Table1[[#This Row],[Codigo_servico]],Preencher_Orcamento!$B:$D,3,FALSE)*Table1[[#This Row],[Subtotal_insumo]],"")</f>
        <v>0</v>
      </c>
    </row>
    <row r="11812" spans="1:13" x14ac:dyDescent="0.25">
      <c r="A11812" s="3">
        <v>171004</v>
      </c>
      <c r="B11812" s="125">
        <v>0</v>
      </c>
      <c r="C11812" s="131" t="s">
        <v>4548</v>
      </c>
      <c r="D11812" s="132"/>
      <c r="E11812" s="4"/>
      <c r="F11812" s="4"/>
      <c r="G11812" s="17" t="str">
        <f>IFERROR(VLOOKUP(Table1[[#This Row],[Codigo_insumo]],BD_Insumos!$B:$E,4),"")</f>
        <v/>
      </c>
      <c r="H11812" s="139"/>
      <c r="I11812" s="5" t="s">
        <v>457</v>
      </c>
      <c r="J11812" s="20" t="str">
        <f t="shared" si="184"/>
        <v/>
      </c>
      <c r="K11812" s="21">
        <f>IF(I11812&lt;&gt;"",SUMIF(Table1[Codigo_servico],A11812,Table1[Subtotal_insumo]),"")</f>
        <v>94800</v>
      </c>
      <c r="L11812" s="17" t="str">
        <f>IF(Table1[[#This Row],[Ordem_insumos]]&lt;&gt;0,VLOOKUP(Table1[[#This Row],[Codigo_servico]],Preencher_Orcamento!$B:$D,3,FALSE)*Table1[[#This Row],[Qtde_insumo]],"")</f>
        <v/>
      </c>
      <c r="M11812" s="17" t="str">
        <f>IF(Table1[[#This Row],[Ordem_insumos]]&lt;&gt;0,VLOOKUP(Table1[[#This Row],[Codigo_servico]],Preencher_Orcamento!$B:$D,3,FALSE)*Table1[[#This Row],[Subtotal_insumo]],"")</f>
        <v/>
      </c>
    </row>
    <row r="11813" spans="1:13" ht="51.75" x14ac:dyDescent="0.25">
      <c r="A11813" s="6">
        <v>171004</v>
      </c>
      <c r="B11813" s="126">
        <v>1</v>
      </c>
      <c r="C11813" s="133"/>
      <c r="D11813" s="134">
        <v>95004</v>
      </c>
      <c r="E11813" s="7" t="s">
        <v>2148</v>
      </c>
      <c r="F11813" s="8" t="s">
        <v>457</v>
      </c>
      <c r="G11813" s="18">
        <f>IFERROR(VLOOKUP(Table1[[#This Row],[Codigo_insumo]],BD_Insumos!$B:$E,4),"")</f>
        <v>94800</v>
      </c>
      <c r="H11813" s="140">
        <v>1</v>
      </c>
      <c r="I11813" s="9"/>
      <c r="J11813" s="23">
        <f t="shared" si="184"/>
        <v>94800</v>
      </c>
      <c r="K11813" s="22" t="str">
        <f>IF(I11813&lt;&gt;"",SUMIF(Table1[Codigo_servico],A11813,Table1[Subtotal_insumo]),"")</f>
        <v/>
      </c>
      <c r="L11813" s="18">
        <f>IF(Table1[[#This Row],[Ordem_insumos]]&lt;&gt;0,VLOOKUP(Table1[[#This Row],[Codigo_servico]],Preencher_Orcamento!$B:$D,3,FALSE)*Table1[[#This Row],[Qtde_insumo]],"")</f>
        <v>0</v>
      </c>
      <c r="M11813" s="18">
        <f>IF(Table1[[#This Row],[Ordem_insumos]]&lt;&gt;0,VLOOKUP(Table1[[#This Row],[Codigo_servico]],Preencher_Orcamento!$B:$D,3,FALSE)*Table1[[#This Row],[Subtotal_insumo]],"")</f>
        <v>0</v>
      </c>
    </row>
    <row r="11814" spans="1:13" x14ac:dyDescent="0.25">
      <c r="A11814" s="3">
        <v>171008</v>
      </c>
      <c r="B11814" s="125">
        <v>0</v>
      </c>
      <c r="C11814" s="131" t="s">
        <v>4549</v>
      </c>
      <c r="D11814" s="132"/>
      <c r="E11814" s="4"/>
      <c r="F11814" s="4"/>
      <c r="G11814" s="17" t="str">
        <f>IFERROR(VLOOKUP(Table1[[#This Row],[Codigo_insumo]],BD_Insumos!$B:$E,4),"")</f>
        <v/>
      </c>
      <c r="H11814" s="139"/>
      <c r="I11814" s="5" t="s">
        <v>457</v>
      </c>
      <c r="J11814" s="20" t="str">
        <f t="shared" si="184"/>
        <v/>
      </c>
      <c r="K11814" s="21">
        <f>IF(I11814&lt;&gt;"",SUMIF(Table1[Codigo_servico],A11814,Table1[Subtotal_insumo]),"")</f>
        <v>79947.5</v>
      </c>
      <c r="L11814" s="17" t="str">
        <f>IF(Table1[[#This Row],[Ordem_insumos]]&lt;&gt;0,VLOOKUP(Table1[[#This Row],[Codigo_servico]],Preencher_Orcamento!$B:$D,3,FALSE)*Table1[[#This Row],[Qtde_insumo]],"")</f>
        <v/>
      </c>
      <c r="M11814" s="17" t="str">
        <f>IF(Table1[[#This Row],[Ordem_insumos]]&lt;&gt;0,VLOOKUP(Table1[[#This Row],[Codigo_servico]],Preencher_Orcamento!$B:$D,3,FALSE)*Table1[[#This Row],[Subtotal_insumo]],"")</f>
        <v/>
      </c>
    </row>
    <row r="11815" spans="1:13" ht="51.75" x14ac:dyDescent="0.25">
      <c r="A11815" s="6">
        <v>171008</v>
      </c>
      <c r="B11815" s="126">
        <v>1</v>
      </c>
      <c r="C11815" s="133"/>
      <c r="D11815" s="134">
        <v>95008</v>
      </c>
      <c r="E11815" s="7" t="s">
        <v>2149</v>
      </c>
      <c r="F11815" s="8" t="s">
        <v>457</v>
      </c>
      <c r="G11815" s="18">
        <f>IFERROR(VLOOKUP(Table1[[#This Row],[Codigo_insumo]],BD_Insumos!$B:$E,4),"")</f>
        <v>79947.5</v>
      </c>
      <c r="H11815" s="140">
        <v>1</v>
      </c>
      <c r="I11815" s="9"/>
      <c r="J11815" s="23">
        <f t="shared" si="184"/>
        <v>79947.5</v>
      </c>
      <c r="K11815" s="22" t="str">
        <f>IF(I11815&lt;&gt;"",SUMIF(Table1[Codigo_servico],A11815,Table1[Subtotal_insumo]),"")</f>
        <v/>
      </c>
      <c r="L11815" s="18">
        <f>IF(Table1[[#This Row],[Ordem_insumos]]&lt;&gt;0,VLOOKUP(Table1[[#This Row],[Codigo_servico]],Preencher_Orcamento!$B:$D,3,FALSE)*Table1[[#This Row],[Qtde_insumo]],"")</f>
        <v>0</v>
      </c>
      <c r="M11815" s="18">
        <f>IF(Table1[[#This Row],[Ordem_insumos]]&lt;&gt;0,VLOOKUP(Table1[[#This Row],[Codigo_servico]],Preencher_Orcamento!$B:$D,3,FALSE)*Table1[[#This Row],[Subtotal_insumo]],"")</f>
        <v>0</v>
      </c>
    </row>
    <row r="11816" spans="1:13" x14ac:dyDescent="0.25">
      <c r="A11816" s="3">
        <v>171011</v>
      </c>
      <c r="B11816" s="125">
        <v>0</v>
      </c>
      <c r="C11816" s="131" t="s">
        <v>4550</v>
      </c>
      <c r="D11816" s="132"/>
      <c r="E11816" s="4"/>
      <c r="F11816" s="4"/>
      <c r="G11816" s="17" t="str">
        <f>IFERROR(VLOOKUP(Table1[[#This Row],[Codigo_insumo]],BD_Insumos!$B:$E,4),"")</f>
        <v/>
      </c>
      <c r="H11816" s="139"/>
      <c r="I11816" s="5" t="s">
        <v>457</v>
      </c>
      <c r="J11816" s="20" t="str">
        <f t="shared" si="184"/>
        <v/>
      </c>
      <c r="K11816" s="21">
        <f>IF(I11816&lt;&gt;"",SUMIF(Table1[Codigo_servico],A11816,Table1[Subtotal_insumo]),"")</f>
        <v>804.74027086700562</v>
      </c>
      <c r="L11816" s="17" t="str">
        <f>IF(Table1[[#This Row],[Ordem_insumos]]&lt;&gt;0,VLOOKUP(Table1[[#This Row],[Codigo_servico]],Preencher_Orcamento!$B:$D,3,FALSE)*Table1[[#This Row],[Qtde_insumo]],"")</f>
        <v/>
      </c>
      <c r="M11816" s="17" t="str">
        <f>IF(Table1[[#This Row],[Ordem_insumos]]&lt;&gt;0,VLOOKUP(Table1[[#This Row],[Codigo_servico]],Preencher_Orcamento!$B:$D,3,FALSE)*Table1[[#This Row],[Subtotal_insumo]],"")</f>
        <v/>
      </c>
    </row>
    <row r="11817" spans="1:13" ht="26.25" x14ac:dyDescent="0.25">
      <c r="A11817" s="6">
        <v>171011</v>
      </c>
      <c r="B11817" s="126">
        <v>1</v>
      </c>
      <c r="C11817" s="133"/>
      <c r="D11817" s="134">
        <v>78060</v>
      </c>
      <c r="E11817" s="7" t="s">
        <v>1964</v>
      </c>
      <c r="F11817" s="8" t="s">
        <v>457</v>
      </c>
      <c r="G11817" s="16">
        <f>IFERROR(VLOOKUP(Table1[[#This Row],[Codigo_insumo]],BD_Insumos!$B:$E,4),"")</f>
        <v>674.6</v>
      </c>
      <c r="H11817" s="140">
        <v>1</v>
      </c>
      <c r="I11817" s="9"/>
      <c r="J11817" s="22">
        <f t="shared" si="184"/>
        <v>674.6</v>
      </c>
      <c r="K11817" s="22" t="str">
        <f>IF(I11817&lt;&gt;"",SUMIF(Table1[Codigo_servico],A11817,Table1[Subtotal_insumo]),"")</f>
        <v/>
      </c>
      <c r="L11817" s="16">
        <f>IF(Table1[[#This Row],[Ordem_insumos]]&lt;&gt;0,VLOOKUP(Table1[[#This Row],[Codigo_servico]],Preencher_Orcamento!$B:$D,3,FALSE)*Table1[[#This Row],[Qtde_insumo]],"")</f>
        <v>0</v>
      </c>
      <c r="M11817" s="16">
        <f>IF(Table1[[#This Row],[Ordem_insumos]]&lt;&gt;0,VLOOKUP(Table1[[#This Row],[Codigo_servico]],Preencher_Orcamento!$B:$D,3,FALSE)*Table1[[#This Row],[Subtotal_insumo]],"")</f>
        <v>0</v>
      </c>
    </row>
    <row r="11818" spans="1:13" ht="26.25" x14ac:dyDescent="0.25">
      <c r="A11818" s="6">
        <v>171011</v>
      </c>
      <c r="B11818" s="126">
        <v>2</v>
      </c>
      <c r="C11818" s="133"/>
      <c r="D11818" s="134">
        <v>26864</v>
      </c>
      <c r="E11818" s="7" t="s">
        <v>509</v>
      </c>
      <c r="F11818" s="8" t="s">
        <v>5</v>
      </c>
      <c r="G11818" s="16">
        <f>IFERROR(VLOOKUP(Table1[[#This Row],[Codigo_insumo]],BD_Insumos!$B:$E,4),"")</f>
        <v>1.7548999999999999</v>
      </c>
      <c r="H11818" s="140">
        <v>4</v>
      </c>
      <c r="I11818" s="9"/>
      <c r="J11818" s="22">
        <f t="shared" si="184"/>
        <v>7.0195999999999996</v>
      </c>
      <c r="K11818" s="22" t="str">
        <f>IF(I11818&lt;&gt;"",SUMIF(Table1[Codigo_servico],A11818,Table1[Subtotal_insumo]),"")</f>
        <v/>
      </c>
      <c r="L11818" s="16">
        <f>IF(Table1[[#This Row],[Ordem_insumos]]&lt;&gt;0,VLOOKUP(Table1[[#This Row],[Codigo_servico]],Preencher_Orcamento!$B:$D,3,FALSE)*Table1[[#This Row],[Qtde_insumo]],"")</f>
        <v>0</v>
      </c>
      <c r="M11818" s="16">
        <f>IF(Table1[[#This Row],[Ordem_insumos]]&lt;&gt;0,VLOOKUP(Table1[[#This Row],[Codigo_servico]],Preencher_Orcamento!$B:$D,3,FALSE)*Table1[[#This Row],[Subtotal_insumo]],"")</f>
        <v>0</v>
      </c>
    </row>
    <row r="11819" spans="1:13" x14ac:dyDescent="0.25">
      <c r="A11819" s="6">
        <v>171011</v>
      </c>
      <c r="B11819" s="126">
        <v>3</v>
      </c>
      <c r="C11819" s="133"/>
      <c r="D11819" s="134">
        <v>2046</v>
      </c>
      <c r="E11819" s="7" t="s">
        <v>2195</v>
      </c>
      <c r="F11819" s="8" t="s">
        <v>2140</v>
      </c>
      <c r="G11819" s="18">
        <f>IFERROR(VLOOKUP(Table1[[#This Row],[Codigo_insumo]],BD_Insumos!$B:$E,4),"")</f>
        <v>13.391773957816332</v>
      </c>
      <c r="H11819" s="140">
        <v>1.5</v>
      </c>
      <c r="I11819" s="9"/>
      <c r="J11819" s="23">
        <f t="shared" si="184"/>
        <v>20.087660936724497</v>
      </c>
      <c r="K11819" s="22" t="str">
        <f>IF(I11819&lt;&gt;"",SUMIF(Table1[Codigo_servico],A11819,Table1[Subtotal_insumo]),"")</f>
        <v/>
      </c>
      <c r="L11819" s="18">
        <f>IF(Table1[[#This Row],[Ordem_insumos]]&lt;&gt;0,VLOOKUP(Table1[[#This Row],[Codigo_servico]],Preencher_Orcamento!$B:$D,3,FALSE)*Table1[[#This Row],[Qtde_insumo]],"")</f>
        <v>0</v>
      </c>
      <c r="M11819" s="18">
        <f>IF(Table1[[#This Row],[Ordem_insumos]]&lt;&gt;0,VLOOKUP(Table1[[#This Row],[Codigo_servico]],Preencher_Orcamento!$B:$D,3,FALSE)*Table1[[#This Row],[Subtotal_insumo]],"")</f>
        <v>0</v>
      </c>
    </row>
    <row r="11820" spans="1:13" x14ac:dyDescent="0.25">
      <c r="A11820" s="6">
        <v>171011</v>
      </c>
      <c r="B11820" s="126">
        <v>4</v>
      </c>
      <c r="C11820" s="133"/>
      <c r="D11820" s="134">
        <v>2045</v>
      </c>
      <c r="E11820" s="7" t="s">
        <v>2194</v>
      </c>
      <c r="F11820" s="8" t="s">
        <v>2140</v>
      </c>
      <c r="G11820" s="18">
        <f>IFERROR(VLOOKUP(Table1[[#This Row],[Codigo_insumo]],BD_Insumos!$B:$E,4),"")</f>
        <v>28.645206620187412</v>
      </c>
      <c r="H11820" s="140">
        <v>1.5</v>
      </c>
      <c r="I11820" s="9"/>
      <c r="J11820" s="23">
        <f t="shared" si="184"/>
        <v>42.967809930281121</v>
      </c>
      <c r="K11820" s="22" t="str">
        <f>IF(I11820&lt;&gt;"",SUMIF(Table1[Codigo_servico],A11820,Table1[Subtotal_insumo]),"")</f>
        <v/>
      </c>
      <c r="L11820" s="18">
        <f>IF(Table1[[#This Row],[Ordem_insumos]]&lt;&gt;0,VLOOKUP(Table1[[#This Row],[Codigo_servico]],Preencher_Orcamento!$B:$D,3,FALSE)*Table1[[#This Row],[Qtde_insumo]],"")</f>
        <v>0</v>
      </c>
      <c r="M11820" s="18">
        <f>IF(Table1[[#This Row],[Ordem_insumos]]&lt;&gt;0,VLOOKUP(Table1[[#This Row],[Codigo_servico]],Preencher_Orcamento!$B:$D,3,FALSE)*Table1[[#This Row],[Subtotal_insumo]],"")</f>
        <v>0</v>
      </c>
    </row>
    <row r="11821" spans="1:13" ht="39" x14ac:dyDescent="0.25">
      <c r="A11821" s="6">
        <v>171011</v>
      </c>
      <c r="B11821" s="126">
        <v>5</v>
      </c>
      <c r="C11821" s="133"/>
      <c r="D11821" s="134">
        <v>17040</v>
      </c>
      <c r="E11821" s="7" t="s">
        <v>375</v>
      </c>
      <c r="F11821" s="8" t="s">
        <v>457</v>
      </c>
      <c r="G11821" s="18">
        <f>IFERROR(VLOOKUP(Table1[[#This Row],[Codigo_insumo]],BD_Insumos!$B:$E,4),"")</f>
        <v>0.31169999999999998</v>
      </c>
      <c r="H11821" s="140">
        <v>4</v>
      </c>
      <c r="I11821" s="9"/>
      <c r="J11821" s="23">
        <f t="shared" si="184"/>
        <v>1.2467999999999999</v>
      </c>
      <c r="K11821" s="22" t="str">
        <f>IF(I11821&lt;&gt;"",SUMIF(Table1[Codigo_servico],A11821,Table1[Subtotal_insumo]),"")</f>
        <v/>
      </c>
      <c r="L11821" s="18">
        <f>IF(Table1[[#This Row],[Ordem_insumos]]&lt;&gt;0,VLOOKUP(Table1[[#This Row],[Codigo_servico]],Preencher_Orcamento!$B:$D,3,FALSE)*Table1[[#This Row],[Qtde_insumo]],"")</f>
        <v>0</v>
      </c>
      <c r="M11821" s="18">
        <f>IF(Table1[[#This Row],[Ordem_insumos]]&lt;&gt;0,VLOOKUP(Table1[[#This Row],[Codigo_servico]],Preencher_Orcamento!$B:$D,3,FALSE)*Table1[[#This Row],[Subtotal_insumo]],"")</f>
        <v>0</v>
      </c>
    </row>
    <row r="11822" spans="1:13" ht="26.25" x14ac:dyDescent="0.25">
      <c r="A11822" s="6">
        <v>171011</v>
      </c>
      <c r="B11822" s="126">
        <v>6</v>
      </c>
      <c r="C11822" s="133"/>
      <c r="D11822" s="134">
        <v>26865</v>
      </c>
      <c r="E11822" s="7" t="s">
        <v>510</v>
      </c>
      <c r="F11822" s="8" t="s">
        <v>5</v>
      </c>
      <c r="G11822" s="18">
        <f>IFERROR(VLOOKUP(Table1[[#This Row],[Codigo_insumo]],BD_Insumos!$B:$E,4),"")</f>
        <v>7.3522999999999996</v>
      </c>
      <c r="H11822" s="140">
        <v>8</v>
      </c>
      <c r="I11822" s="9"/>
      <c r="J11822" s="23">
        <f t="shared" si="184"/>
        <v>58.818399999999997</v>
      </c>
      <c r="K11822" s="22" t="str">
        <f>IF(I11822&lt;&gt;"",SUMIF(Table1[Codigo_servico],A11822,Table1[Subtotal_insumo]),"")</f>
        <v/>
      </c>
      <c r="L11822" s="18">
        <f>IF(Table1[[#This Row],[Ordem_insumos]]&lt;&gt;0,VLOOKUP(Table1[[#This Row],[Codigo_servico]],Preencher_Orcamento!$B:$D,3,FALSE)*Table1[[#This Row],[Qtde_insumo]],"")</f>
        <v>0</v>
      </c>
      <c r="M11822" s="18">
        <f>IF(Table1[[#This Row],[Ordem_insumos]]&lt;&gt;0,VLOOKUP(Table1[[#This Row],[Codigo_servico]],Preencher_Orcamento!$B:$D,3,FALSE)*Table1[[#This Row],[Subtotal_insumo]],"")</f>
        <v>0</v>
      </c>
    </row>
    <row r="11823" spans="1:13" x14ac:dyDescent="0.25">
      <c r="A11823" s="3">
        <v>171012</v>
      </c>
      <c r="B11823" s="125">
        <v>0</v>
      </c>
      <c r="C11823" s="131" t="s">
        <v>4551</v>
      </c>
      <c r="D11823" s="132"/>
      <c r="E11823" s="4"/>
      <c r="F11823" s="4"/>
      <c r="G11823" s="17" t="str">
        <f>IFERROR(VLOOKUP(Table1[[#This Row],[Codigo_insumo]],BD_Insumos!$B:$E,4),"")</f>
        <v/>
      </c>
      <c r="H11823" s="139"/>
      <c r="I11823" s="5" t="s">
        <v>457</v>
      </c>
      <c r="J11823" s="20" t="str">
        <f t="shared" si="184"/>
        <v/>
      </c>
      <c r="K11823" s="21">
        <f>IF(I11823&lt;&gt;"",SUMIF(Table1[Codigo_servico],A11823,Table1[Subtotal_insumo]),"")</f>
        <v>1137.8626811560073</v>
      </c>
      <c r="L11823" s="17" t="str">
        <f>IF(Table1[[#This Row],[Ordem_insumos]]&lt;&gt;0,VLOOKUP(Table1[[#This Row],[Codigo_servico]],Preencher_Orcamento!$B:$D,3,FALSE)*Table1[[#This Row],[Qtde_insumo]],"")</f>
        <v/>
      </c>
      <c r="M11823" s="17" t="str">
        <f>IF(Table1[[#This Row],[Ordem_insumos]]&lt;&gt;0,VLOOKUP(Table1[[#This Row],[Codigo_servico]],Preencher_Orcamento!$B:$D,3,FALSE)*Table1[[#This Row],[Subtotal_insumo]],"")</f>
        <v/>
      </c>
    </row>
    <row r="11824" spans="1:13" ht="26.25" x14ac:dyDescent="0.25">
      <c r="A11824" s="6">
        <v>171012</v>
      </c>
      <c r="B11824" s="126">
        <v>1</v>
      </c>
      <c r="C11824" s="133"/>
      <c r="D11824" s="134">
        <v>26865</v>
      </c>
      <c r="E11824" s="7" t="s">
        <v>510</v>
      </c>
      <c r="F11824" s="8" t="s">
        <v>5</v>
      </c>
      <c r="G11824" s="16">
        <f>IFERROR(VLOOKUP(Table1[[#This Row],[Codigo_insumo]],BD_Insumos!$B:$E,4),"")</f>
        <v>7.3522999999999996</v>
      </c>
      <c r="H11824" s="140">
        <v>8</v>
      </c>
      <c r="I11824" s="9"/>
      <c r="J11824" s="22">
        <f t="shared" si="184"/>
        <v>58.818399999999997</v>
      </c>
      <c r="K11824" s="22" t="str">
        <f>IF(I11824&lt;&gt;"",SUMIF(Table1[Codigo_servico],A11824,Table1[Subtotal_insumo]),"")</f>
        <v/>
      </c>
      <c r="L11824" s="16">
        <f>IF(Table1[[#This Row],[Ordem_insumos]]&lt;&gt;0,VLOOKUP(Table1[[#This Row],[Codigo_servico]],Preencher_Orcamento!$B:$D,3,FALSE)*Table1[[#This Row],[Qtde_insumo]],"")</f>
        <v>0</v>
      </c>
      <c r="M11824" s="16">
        <f>IF(Table1[[#This Row],[Ordem_insumos]]&lt;&gt;0,VLOOKUP(Table1[[#This Row],[Codigo_servico]],Preencher_Orcamento!$B:$D,3,FALSE)*Table1[[#This Row],[Subtotal_insumo]],"")</f>
        <v>0</v>
      </c>
    </row>
    <row r="11825" spans="1:13" ht="26.25" x14ac:dyDescent="0.25">
      <c r="A11825" s="6">
        <v>171012</v>
      </c>
      <c r="B11825" s="126">
        <v>2</v>
      </c>
      <c r="C11825" s="133"/>
      <c r="D11825" s="134">
        <v>26864</v>
      </c>
      <c r="E11825" s="7" t="s">
        <v>509</v>
      </c>
      <c r="F11825" s="8" t="s">
        <v>5</v>
      </c>
      <c r="G11825" s="16">
        <f>IFERROR(VLOOKUP(Table1[[#This Row],[Codigo_insumo]],BD_Insumos!$B:$E,4),"")</f>
        <v>1.7548999999999999</v>
      </c>
      <c r="H11825" s="140">
        <v>4.8</v>
      </c>
      <c r="I11825" s="9"/>
      <c r="J11825" s="22">
        <f t="shared" si="184"/>
        <v>8.4235199999999999</v>
      </c>
      <c r="K11825" s="22" t="str">
        <f>IF(I11825&lt;&gt;"",SUMIF(Table1[Codigo_servico],A11825,Table1[Subtotal_insumo]),"")</f>
        <v/>
      </c>
      <c r="L11825" s="16">
        <f>IF(Table1[[#This Row],[Ordem_insumos]]&lt;&gt;0,VLOOKUP(Table1[[#This Row],[Codigo_servico]],Preencher_Orcamento!$B:$D,3,FALSE)*Table1[[#This Row],[Qtde_insumo]],"")</f>
        <v>0</v>
      </c>
      <c r="M11825" s="16">
        <f>IF(Table1[[#This Row],[Ordem_insumos]]&lt;&gt;0,VLOOKUP(Table1[[#This Row],[Codigo_servico]],Preencher_Orcamento!$B:$D,3,FALSE)*Table1[[#This Row],[Subtotal_insumo]],"")</f>
        <v>0</v>
      </c>
    </row>
    <row r="11826" spans="1:13" x14ac:dyDescent="0.25">
      <c r="A11826" s="6">
        <v>171012</v>
      </c>
      <c r="B11826" s="126">
        <v>3</v>
      </c>
      <c r="C11826" s="133"/>
      <c r="D11826" s="134">
        <v>2045</v>
      </c>
      <c r="E11826" s="7" t="s">
        <v>2194</v>
      </c>
      <c r="F11826" s="8" t="s">
        <v>2140</v>
      </c>
      <c r="G11826" s="18">
        <f>IFERROR(VLOOKUP(Table1[[#This Row],[Codigo_insumo]],BD_Insumos!$B:$E,4),"")</f>
        <v>28.645206620187412</v>
      </c>
      <c r="H11826" s="140">
        <v>2</v>
      </c>
      <c r="I11826" s="9"/>
      <c r="J11826" s="23">
        <f t="shared" si="184"/>
        <v>57.290413240374825</v>
      </c>
      <c r="K11826" s="22" t="str">
        <f>IF(I11826&lt;&gt;"",SUMIF(Table1[Codigo_servico],A11826,Table1[Subtotal_insumo]),"")</f>
        <v/>
      </c>
      <c r="L11826" s="18">
        <f>IF(Table1[[#This Row],[Ordem_insumos]]&lt;&gt;0,VLOOKUP(Table1[[#This Row],[Codigo_servico]],Preencher_Orcamento!$B:$D,3,FALSE)*Table1[[#This Row],[Qtde_insumo]],"")</f>
        <v>0</v>
      </c>
      <c r="M11826" s="18">
        <f>IF(Table1[[#This Row],[Ordem_insumos]]&lt;&gt;0,VLOOKUP(Table1[[#This Row],[Codigo_servico]],Preencher_Orcamento!$B:$D,3,FALSE)*Table1[[#This Row],[Subtotal_insumo]],"")</f>
        <v>0</v>
      </c>
    </row>
    <row r="11827" spans="1:13" ht="26.25" x14ac:dyDescent="0.25">
      <c r="A11827" s="6">
        <v>171012</v>
      </c>
      <c r="B11827" s="126">
        <v>4</v>
      </c>
      <c r="C11827" s="133"/>
      <c r="D11827" s="134">
        <v>78062</v>
      </c>
      <c r="E11827" s="7" t="s">
        <v>1965</v>
      </c>
      <c r="F11827" s="8" t="s">
        <v>457</v>
      </c>
      <c r="G11827" s="18">
        <f>IFERROR(VLOOKUP(Table1[[#This Row],[Codigo_insumo]],BD_Insumos!$B:$E,4),"")</f>
        <v>985.3</v>
      </c>
      <c r="H11827" s="140">
        <v>1</v>
      </c>
      <c r="I11827" s="9"/>
      <c r="J11827" s="23">
        <f t="shared" si="184"/>
        <v>985.3</v>
      </c>
      <c r="K11827" s="22" t="str">
        <f>IF(I11827&lt;&gt;"",SUMIF(Table1[Codigo_servico],A11827,Table1[Subtotal_insumo]),"")</f>
        <v/>
      </c>
      <c r="L11827" s="18">
        <f>IF(Table1[[#This Row],[Ordem_insumos]]&lt;&gt;0,VLOOKUP(Table1[[#This Row],[Codigo_servico]],Preencher_Orcamento!$B:$D,3,FALSE)*Table1[[#This Row],[Qtde_insumo]],"")</f>
        <v>0</v>
      </c>
      <c r="M11827" s="18">
        <f>IF(Table1[[#This Row],[Ordem_insumos]]&lt;&gt;0,VLOOKUP(Table1[[#This Row],[Codigo_servico]],Preencher_Orcamento!$B:$D,3,FALSE)*Table1[[#This Row],[Subtotal_insumo]],"")</f>
        <v>0</v>
      </c>
    </row>
    <row r="11828" spans="1:13" ht="39" x14ac:dyDescent="0.25">
      <c r="A11828" s="6">
        <v>171012</v>
      </c>
      <c r="B11828" s="126">
        <v>5</v>
      </c>
      <c r="C11828" s="133"/>
      <c r="D11828" s="134">
        <v>17040</v>
      </c>
      <c r="E11828" s="7" t="s">
        <v>375</v>
      </c>
      <c r="F11828" s="8" t="s">
        <v>457</v>
      </c>
      <c r="G11828" s="18">
        <f>IFERROR(VLOOKUP(Table1[[#This Row],[Codigo_insumo]],BD_Insumos!$B:$E,4),"")</f>
        <v>0.31169999999999998</v>
      </c>
      <c r="H11828" s="140">
        <v>4</v>
      </c>
      <c r="I11828" s="9"/>
      <c r="J11828" s="23">
        <f t="shared" si="184"/>
        <v>1.2467999999999999</v>
      </c>
      <c r="K11828" s="22" t="str">
        <f>IF(I11828&lt;&gt;"",SUMIF(Table1[Codigo_servico],A11828,Table1[Subtotal_insumo]),"")</f>
        <v/>
      </c>
      <c r="L11828" s="18">
        <f>IF(Table1[[#This Row],[Ordem_insumos]]&lt;&gt;0,VLOOKUP(Table1[[#This Row],[Codigo_servico]],Preencher_Orcamento!$B:$D,3,FALSE)*Table1[[#This Row],[Qtde_insumo]],"")</f>
        <v>0</v>
      </c>
      <c r="M11828" s="18">
        <f>IF(Table1[[#This Row],[Ordem_insumos]]&lt;&gt;0,VLOOKUP(Table1[[#This Row],[Codigo_servico]],Preencher_Orcamento!$B:$D,3,FALSE)*Table1[[#This Row],[Subtotal_insumo]],"")</f>
        <v>0</v>
      </c>
    </row>
    <row r="11829" spans="1:13" x14ac:dyDescent="0.25">
      <c r="A11829" s="6">
        <v>171012</v>
      </c>
      <c r="B11829" s="126">
        <v>6</v>
      </c>
      <c r="C11829" s="133"/>
      <c r="D11829" s="134">
        <v>2046</v>
      </c>
      <c r="E11829" s="7" t="s">
        <v>2195</v>
      </c>
      <c r="F11829" s="8" t="s">
        <v>2140</v>
      </c>
      <c r="G11829" s="18">
        <f>IFERROR(VLOOKUP(Table1[[#This Row],[Codigo_insumo]],BD_Insumos!$B:$E,4),"")</f>
        <v>13.391773957816332</v>
      </c>
      <c r="H11829" s="140">
        <v>2</v>
      </c>
      <c r="I11829" s="9"/>
      <c r="J11829" s="23">
        <f t="shared" si="184"/>
        <v>26.783547915632663</v>
      </c>
      <c r="K11829" s="22" t="str">
        <f>IF(I11829&lt;&gt;"",SUMIF(Table1[Codigo_servico],A11829,Table1[Subtotal_insumo]),"")</f>
        <v/>
      </c>
      <c r="L11829" s="18">
        <f>IF(Table1[[#This Row],[Ordem_insumos]]&lt;&gt;0,VLOOKUP(Table1[[#This Row],[Codigo_servico]],Preencher_Orcamento!$B:$D,3,FALSE)*Table1[[#This Row],[Qtde_insumo]],"")</f>
        <v>0</v>
      </c>
      <c r="M11829" s="18">
        <f>IF(Table1[[#This Row],[Ordem_insumos]]&lt;&gt;0,VLOOKUP(Table1[[#This Row],[Codigo_servico]],Preencher_Orcamento!$B:$D,3,FALSE)*Table1[[#This Row],[Subtotal_insumo]],"")</f>
        <v>0</v>
      </c>
    </row>
    <row r="11830" spans="1:13" x14ac:dyDescent="0.25">
      <c r="A11830" s="3">
        <v>171017</v>
      </c>
      <c r="B11830" s="125">
        <v>0</v>
      </c>
      <c r="C11830" s="131" t="s">
        <v>4552</v>
      </c>
      <c r="D11830" s="132"/>
      <c r="E11830" s="4"/>
      <c r="F11830" s="4"/>
      <c r="G11830" s="17" t="str">
        <f>IFERROR(VLOOKUP(Table1[[#This Row],[Codigo_insumo]],BD_Insumos!$B:$E,4),"")</f>
        <v/>
      </c>
      <c r="H11830" s="139"/>
      <c r="I11830" s="5" t="s">
        <v>457</v>
      </c>
      <c r="J11830" s="20" t="str">
        <f t="shared" si="184"/>
        <v/>
      </c>
      <c r="K11830" s="21">
        <f>IF(I11830&lt;&gt;"",SUMIF(Table1[Codigo_servico],A11830,Table1[Subtotal_insumo]),"")</f>
        <v>80.315783310093707</v>
      </c>
      <c r="L11830" s="17" t="str">
        <f>IF(Table1[[#This Row],[Ordem_insumos]]&lt;&gt;0,VLOOKUP(Table1[[#This Row],[Codigo_servico]],Preencher_Orcamento!$B:$D,3,FALSE)*Table1[[#This Row],[Qtde_insumo]],"")</f>
        <v/>
      </c>
      <c r="M11830" s="17" t="str">
        <f>IF(Table1[[#This Row],[Ordem_insumos]]&lt;&gt;0,VLOOKUP(Table1[[#This Row],[Codigo_servico]],Preencher_Orcamento!$B:$D,3,FALSE)*Table1[[#This Row],[Subtotal_insumo]],"")</f>
        <v/>
      </c>
    </row>
    <row r="11831" spans="1:13" ht="26.25" x14ac:dyDescent="0.25">
      <c r="A11831" s="6">
        <v>171017</v>
      </c>
      <c r="B11831" s="126">
        <v>1</v>
      </c>
      <c r="C11831" s="133"/>
      <c r="D11831" s="134">
        <v>27534</v>
      </c>
      <c r="E11831" s="7" t="s">
        <v>512</v>
      </c>
      <c r="F11831" s="8" t="s">
        <v>170</v>
      </c>
      <c r="G11831" s="16">
        <f>IFERROR(VLOOKUP(Table1[[#This Row],[Codigo_insumo]],BD_Insumos!$B:$E,4),"")</f>
        <v>123.675</v>
      </c>
      <c r="H11831" s="140">
        <v>0.1</v>
      </c>
      <c r="I11831" s="9"/>
      <c r="J11831" s="22">
        <f t="shared" si="184"/>
        <v>12.3675</v>
      </c>
      <c r="K11831" s="22" t="str">
        <f>IF(I11831&lt;&gt;"",SUMIF(Table1[Codigo_servico],A11831,Table1[Subtotal_insumo]),"")</f>
        <v/>
      </c>
      <c r="L11831" s="16">
        <f>IF(Table1[[#This Row],[Ordem_insumos]]&lt;&gt;0,VLOOKUP(Table1[[#This Row],[Codigo_servico]],Preencher_Orcamento!$B:$D,3,FALSE)*Table1[[#This Row],[Qtde_insumo]],"")</f>
        <v>0</v>
      </c>
      <c r="M11831" s="16">
        <f>IF(Table1[[#This Row],[Ordem_insumos]]&lt;&gt;0,VLOOKUP(Table1[[#This Row],[Codigo_servico]],Preencher_Orcamento!$B:$D,3,FALSE)*Table1[[#This Row],[Subtotal_insumo]],"")</f>
        <v>0</v>
      </c>
    </row>
    <row r="11832" spans="1:13" x14ac:dyDescent="0.25">
      <c r="A11832" s="6">
        <v>171017</v>
      </c>
      <c r="B11832" s="126">
        <v>2</v>
      </c>
      <c r="C11832" s="133"/>
      <c r="D11832" s="134">
        <v>2045</v>
      </c>
      <c r="E11832" s="7" t="s">
        <v>2194</v>
      </c>
      <c r="F11832" s="8" t="s">
        <v>2140</v>
      </c>
      <c r="G11832" s="18">
        <f>IFERROR(VLOOKUP(Table1[[#This Row],[Codigo_insumo]],BD_Insumos!$B:$E,4),"")</f>
        <v>28.645206620187412</v>
      </c>
      <c r="H11832" s="140">
        <v>0.5</v>
      </c>
      <c r="I11832" s="9"/>
      <c r="J11832" s="23">
        <f t="shared" si="184"/>
        <v>14.322603310093706</v>
      </c>
      <c r="K11832" s="22" t="str">
        <f>IF(I11832&lt;&gt;"",SUMIF(Table1[Codigo_servico],A11832,Table1[Subtotal_insumo]),"")</f>
        <v/>
      </c>
      <c r="L11832" s="18">
        <f>IF(Table1[[#This Row],[Ordem_insumos]]&lt;&gt;0,VLOOKUP(Table1[[#This Row],[Codigo_servico]],Preencher_Orcamento!$B:$D,3,FALSE)*Table1[[#This Row],[Qtde_insumo]],"")</f>
        <v>0</v>
      </c>
      <c r="M11832" s="18">
        <f>IF(Table1[[#This Row],[Ordem_insumos]]&lt;&gt;0,VLOOKUP(Table1[[#This Row],[Codigo_servico]],Preencher_Orcamento!$B:$D,3,FALSE)*Table1[[#This Row],[Subtotal_insumo]],"")</f>
        <v>0</v>
      </c>
    </row>
    <row r="11833" spans="1:13" ht="26.25" x14ac:dyDescent="0.25">
      <c r="A11833" s="6">
        <v>171017</v>
      </c>
      <c r="B11833" s="126">
        <v>3</v>
      </c>
      <c r="C11833" s="133"/>
      <c r="D11833" s="134">
        <v>69667</v>
      </c>
      <c r="E11833" s="7" t="s">
        <v>1681</v>
      </c>
      <c r="F11833" s="8" t="s">
        <v>457</v>
      </c>
      <c r="G11833" s="18">
        <f>IFERROR(VLOOKUP(Table1[[#This Row],[Codigo_insumo]],BD_Insumos!$B:$E,4),"")</f>
        <v>28.268999999999998</v>
      </c>
      <c r="H11833" s="140">
        <v>1</v>
      </c>
      <c r="I11833" s="9"/>
      <c r="J11833" s="23">
        <f t="shared" si="184"/>
        <v>28.268999999999998</v>
      </c>
      <c r="K11833" s="22" t="str">
        <f>IF(I11833&lt;&gt;"",SUMIF(Table1[Codigo_servico],A11833,Table1[Subtotal_insumo]),"")</f>
        <v/>
      </c>
      <c r="L11833" s="18">
        <f>IF(Table1[[#This Row],[Ordem_insumos]]&lt;&gt;0,VLOOKUP(Table1[[#This Row],[Codigo_servico]],Preencher_Orcamento!$B:$D,3,FALSE)*Table1[[#This Row],[Qtde_insumo]],"")</f>
        <v>0</v>
      </c>
      <c r="M11833" s="18">
        <f>IF(Table1[[#This Row],[Ordem_insumos]]&lt;&gt;0,VLOOKUP(Table1[[#This Row],[Codigo_servico]],Preencher_Orcamento!$B:$D,3,FALSE)*Table1[[#This Row],[Subtotal_insumo]],"")</f>
        <v>0</v>
      </c>
    </row>
    <row r="11834" spans="1:13" ht="26.25" x14ac:dyDescent="0.25">
      <c r="A11834" s="6">
        <v>171017</v>
      </c>
      <c r="B11834" s="126">
        <v>4</v>
      </c>
      <c r="C11834" s="133"/>
      <c r="D11834" s="134">
        <v>79653</v>
      </c>
      <c r="E11834" s="7" t="s">
        <v>2024</v>
      </c>
      <c r="F11834" s="8" t="s">
        <v>197</v>
      </c>
      <c r="G11834" s="18">
        <f>IFERROR(VLOOKUP(Table1[[#This Row],[Codigo_insumo]],BD_Insumos!$B:$E,4),"")</f>
        <v>63.3917</v>
      </c>
      <c r="H11834" s="140">
        <v>0.4</v>
      </c>
      <c r="I11834" s="9"/>
      <c r="J11834" s="23">
        <f t="shared" si="184"/>
        <v>25.356680000000001</v>
      </c>
      <c r="K11834" s="22" t="str">
        <f>IF(I11834&lt;&gt;"",SUMIF(Table1[Codigo_servico],A11834,Table1[Subtotal_insumo]),"")</f>
        <v/>
      </c>
      <c r="L11834" s="18">
        <f>IF(Table1[[#This Row],[Ordem_insumos]]&lt;&gt;0,VLOOKUP(Table1[[#This Row],[Codigo_servico]],Preencher_Orcamento!$B:$D,3,FALSE)*Table1[[#This Row],[Qtde_insumo]],"")</f>
        <v>0</v>
      </c>
      <c r="M11834" s="18">
        <f>IF(Table1[[#This Row],[Ordem_insumos]]&lt;&gt;0,VLOOKUP(Table1[[#This Row],[Codigo_servico]],Preencher_Orcamento!$B:$D,3,FALSE)*Table1[[#This Row],[Subtotal_insumo]],"")</f>
        <v>0</v>
      </c>
    </row>
    <row r="11835" spans="1:13" x14ac:dyDescent="0.25">
      <c r="A11835" s="3">
        <v>171018</v>
      </c>
      <c r="B11835" s="125">
        <v>0</v>
      </c>
      <c r="C11835" s="131" t="s">
        <v>4553</v>
      </c>
      <c r="D11835" s="132"/>
      <c r="E11835" s="4"/>
      <c r="F11835" s="4"/>
      <c r="G11835" s="17" t="str">
        <f>IFERROR(VLOOKUP(Table1[[#This Row],[Codigo_insumo]],BD_Insumos!$B:$E,4),"")</f>
        <v/>
      </c>
      <c r="H11835" s="139"/>
      <c r="I11835" s="5" t="s">
        <v>5</v>
      </c>
      <c r="J11835" s="20" t="str">
        <f t="shared" si="184"/>
        <v/>
      </c>
      <c r="K11835" s="21">
        <f>IF(I11835&lt;&gt;"",SUMIF(Table1[Codigo_servico],A11835,Table1[Subtotal_insumo]),"")</f>
        <v>111.6681922312015</v>
      </c>
      <c r="L11835" s="17" t="str">
        <f>IF(Table1[[#This Row],[Ordem_insumos]]&lt;&gt;0,VLOOKUP(Table1[[#This Row],[Codigo_servico]],Preencher_Orcamento!$B:$D,3,FALSE)*Table1[[#This Row],[Qtde_insumo]],"")</f>
        <v/>
      </c>
      <c r="M11835" s="17" t="str">
        <f>IF(Table1[[#This Row],[Ordem_insumos]]&lt;&gt;0,VLOOKUP(Table1[[#This Row],[Codigo_servico]],Preencher_Orcamento!$B:$D,3,FALSE)*Table1[[#This Row],[Subtotal_insumo]],"")</f>
        <v/>
      </c>
    </row>
    <row r="11836" spans="1:13" ht="39" x14ac:dyDescent="0.25">
      <c r="A11836" s="6">
        <v>171018</v>
      </c>
      <c r="B11836" s="126">
        <v>1</v>
      </c>
      <c r="C11836" s="133"/>
      <c r="D11836" s="134">
        <v>17040</v>
      </c>
      <c r="E11836" s="7" t="s">
        <v>375</v>
      </c>
      <c r="F11836" s="8" t="s">
        <v>457</v>
      </c>
      <c r="G11836" s="16">
        <f>IFERROR(VLOOKUP(Table1[[#This Row],[Codigo_insumo]],BD_Insumos!$B:$E,4),"")</f>
        <v>0.31169999999999998</v>
      </c>
      <c r="H11836" s="140">
        <v>2</v>
      </c>
      <c r="I11836" s="9"/>
      <c r="J11836" s="22">
        <f t="shared" si="184"/>
        <v>0.62339999999999995</v>
      </c>
      <c r="K11836" s="22" t="str">
        <f>IF(I11836&lt;&gt;"",SUMIF(Table1[Codigo_servico],A11836,Table1[Subtotal_insumo]),"")</f>
        <v/>
      </c>
      <c r="L11836" s="16">
        <f>IF(Table1[[#This Row],[Ordem_insumos]]&lt;&gt;0,VLOOKUP(Table1[[#This Row],[Codigo_servico]],Preencher_Orcamento!$B:$D,3,FALSE)*Table1[[#This Row],[Qtde_insumo]],"")</f>
        <v>0</v>
      </c>
      <c r="M11836" s="16">
        <f>IF(Table1[[#This Row],[Ordem_insumos]]&lt;&gt;0,VLOOKUP(Table1[[#This Row],[Codigo_servico]],Preencher_Orcamento!$B:$D,3,FALSE)*Table1[[#This Row],[Subtotal_insumo]],"")</f>
        <v>0</v>
      </c>
    </row>
    <row r="11837" spans="1:13" ht="26.25" x14ac:dyDescent="0.25">
      <c r="A11837" s="6">
        <v>171018</v>
      </c>
      <c r="B11837" s="126">
        <v>2</v>
      </c>
      <c r="C11837" s="133"/>
      <c r="D11837" s="134">
        <v>78071</v>
      </c>
      <c r="E11837" s="7" t="s">
        <v>1966</v>
      </c>
      <c r="F11837" s="8" t="s">
        <v>5</v>
      </c>
      <c r="G11837" s="16">
        <f>IFERROR(VLOOKUP(Table1[[#This Row],[Codigo_insumo]],BD_Insumos!$B:$E,4),"")</f>
        <v>94.23</v>
      </c>
      <c r="H11837" s="140">
        <v>1</v>
      </c>
      <c r="I11837" s="9"/>
      <c r="J11837" s="22">
        <f t="shared" si="184"/>
        <v>94.23</v>
      </c>
      <c r="K11837" s="22" t="str">
        <f>IF(I11837&lt;&gt;"",SUMIF(Table1[Codigo_servico],A11837,Table1[Subtotal_insumo]),"")</f>
        <v/>
      </c>
      <c r="L11837" s="16">
        <f>IF(Table1[[#This Row],[Ordem_insumos]]&lt;&gt;0,VLOOKUP(Table1[[#This Row],[Codigo_servico]],Preencher_Orcamento!$B:$D,3,FALSE)*Table1[[#This Row],[Qtde_insumo]],"")</f>
        <v>0</v>
      </c>
      <c r="M11837" s="16">
        <f>IF(Table1[[#This Row],[Ordem_insumos]]&lt;&gt;0,VLOOKUP(Table1[[#This Row],[Codigo_servico]],Preencher_Orcamento!$B:$D,3,FALSE)*Table1[[#This Row],[Subtotal_insumo]],"")</f>
        <v>0</v>
      </c>
    </row>
    <row r="11838" spans="1:13" x14ac:dyDescent="0.25">
      <c r="A11838" s="6">
        <v>171018</v>
      </c>
      <c r="B11838" s="126">
        <v>3</v>
      </c>
      <c r="C11838" s="133"/>
      <c r="D11838" s="134">
        <v>2045</v>
      </c>
      <c r="E11838" s="7" t="s">
        <v>2194</v>
      </c>
      <c r="F11838" s="8" t="s">
        <v>2140</v>
      </c>
      <c r="G11838" s="18">
        <f>IFERROR(VLOOKUP(Table1[[#This Row],[Codigo_insumo]],BD_Insumos!$B:$E,4),"")</f>
        <v>28.645206620187412</v>
      </c>
      <c r="H11838" s="140">
        <v>0.4</v>
      </c>
      <c r="I11838" s="9"/>
      <c r="J11838" s="23">
        <f t="shared" si="184"/>
        <v>11.458082648074965</v>
      </c>
      <c r="K11838" s="22" t="str">
        <f>IF(I11838&lt;&gt;"",SUMIF(Table1[Codigo_servico],A11838,Table1[Subtotal_insumo]),"")</f>
        <v/>
      </c>
      <c r="L11838" s="18">
        <f>IF(Table1[[#This Row],[Ordem_insumos]]&lt;&gt;0,VLOOKUP(Table1[[#This Row],[Codigo_servico]],Preencher_Orcamento!$B:$D,3,FALSE)*Table1[[#This Row],[Qtde_insumo]],"")</f>
        <v>0</v>
      </c>
      <c r="M11838" s="18">
        <f>IF(Table1[[#This Row],[Ordem_insumos]]&lt;&gt;0,VLOOKUP(Table1[[#This Row],[Codigo_servico]],Preencher_Orcamento!$B:$D,3,FALSE)*Table1[[#This Row],[Subtotal_insumo]],"")</f>
        <v>0</v>
      </c>
    </row>
    <row r="11839" spans="1:13" x14ac:dyDescent="0.25">
      <c r="A11839" s="6">
        <v>171018</v>
      </c>
      <c r="B11839" s="126">
        <v>4</v>
      </c>
      <c r="C11839" s="133"/>
      <c r="D11839" s="134">
        <v>2046</v>
      </c>
      <c r="E11839" s="7" t="s">
        <v>2195</v>
      </c>
      <c r="F11839" s="8" t="s">
        <v>2140</v>
      </c>
      <c r="G11839" s="18">
        <f>IFERROR(VLOOKUP(Table1[[#This Row],[Codigo_insumo]],BD_Insumos!$B:$E,4),"")</f>
        <v>13.391773957816332</v>
      </c>
      <c r="H11839" s="140">
        <v>0.4</v>
      </c>
      <c r="I11839" s="9"/>
      <c r="J11839" s="23">
        <f t="shared" si="184"/>
        <v>5.3567095831265332</v>
      </c>
      <c r="K11839" s="22" t="str">
        <f>IF(I11839&lt;&gt;"",SUMIF(Table1[Codigo_servico],A11839,Table1[Subtotal_insumo]),"")</f>
        <v/>
      </c>
      <c r="L11839" s="18">
        <f>IF(Table1[[#This Row],[Ordem_insumos]]&lt;&gt;0,VLOOKUP(Table1[[#This Row],[Codigo_servico]],Preencher_Orcamento!$B:$D,3,FALSE)*Table1[[#This Row],[Qtde_insumo]],"")</f>
        <v>0</v>
      </c>
      <c r="M11839" s="18">
        <f>IF(Table1[[#This Row],[Ordem_insumos]]&lt;&gt;0,VLOOKUP(Table1[[#This Row],[Codigo_servico]],Preencher_Orcamento!$B:$D,3,FALSE)*Table1[[#This Row],[Subtotal_insumo]],"")</f>
        <v>0</v>
      </c>
    </row>
    <row r="11840" spans="1:13" ht="26.25" x14ac:dyDescent="0.25">
      <c r="A11840" s="6">
        <v>171018</v>
      </c>
      <c r="B11840" s="126">
        <v>5</v>
      </c>
      <c r="C11840" s="133"/>
      <c r="D11840" s="134">
        <v>26862</v>
      </c>
      <c r="E11840" s="7" t="s">
        <v>508</v>
      </c>
      <c r="F11840" s="8" t="s">
        <v>457</v>
      </c>
      <c r="G11840" s="18">
        <f>IFERROR(VLOOKUP(Table1[[#This Row],[Codigo_insumo]],BD_Insumos!$B:$E,4),"")</f>
        <v>0</v>
      </c>
      <c r="H11840" s="140">
        <v>1</v>
      </c>
      <c r="I11840" s="9"/>
      <c r="J11840" s="23">
        <f t="shared" si="184"/>
        <v>0</v>
      </c>
      <c r="K11840" s="22" t="str">
        <f>IF(I11840&lt;&gt;"",SUMIF(Table1[Codigo_servico],A11840,Table1[Subtotal_insumo]),"")</f>
        <v/>
      </c>
      <c r="L11840" s="18">
        <f>IF(Table1[[#This Row],[Ordem_insumos]]&lt;&gt;0,VLOOKUP(Table1[[#This Row],[Codigo_servico]],Preencher_Orcamento!$B:$D,3,FALSE)*Table1[[#This Row],[Qtde_insumo]],"")</f>
        <v>0</v>
      </c>
      <c r="M11840" s="18">
        <f>IF(Table1[[#This Row],[Ordem_insumos]]&lt;&gt;0,VLOOKUP(Table1[[#This Row],[Codigo_servico]],Preencher_Orcamento!$B:$D,3,FALSE)*Table1[[#This Row],[Subtotal_insumo]],"")</f>
        <v>0</v>
      </c>
    </row>
    <row r="11841" spans="1:13" x14ac:dyDescent="0.25">
      <c r="A11841" s="3">
        <v>171019</v>
      </c>
      <c r="B11841" s="125">
        <v>0</v>
      </c>
      <c r="C11841" s="131" t="s">
        <v>4554</v>
      </c>
      <c r="D11841" s="132"/>
      <c r="E11841" s="4"/>
      <c r="F11841" s="4"/>
      <c r="G11841" s="17" t="str">
        <f>IFERROR(VLOOKUP(Table1[[#This Row],[Codigo_insumo]],BD_Insumos!$B:$E,4),"")</f>
        <v/>
      </c>
      <c r="H11841" s="139"/>
      <c r="I11841" s="5" t="s">
        <v>457</v>
      </c>
      <c r="J11841" s="20" t="str">
        <f t="shared" si="184"/>
        <v/>
      </c>
      <c r="K11841" s="21">
        <f>IF(I11841&lt;&gt;"",SUMIF(Table1[Codigo_servico],A11841,Table1[Subtotal_insumo]),"")</f>
        <v>120.42253264807496</v>
      </c>
      <c r="L11841" s="17" t="str">
        <f>IF(Table1[[#This Row],[Ordem_insumos]]&lt;&gt;0,VLOOKUP(Table1[[#This Row],[Codigo_servico]],Preencher_Orcamento!$B:$D,3,FALSE)*Table1[[#This Row],[Qtde_insumo]],"")</f>
        <v/>
      </c>
      <c r="M11841" s="17" t="str">
        <f>IF(Table1[[#This Row],[Ordem_insumos]]&lt;&gt;0,VLOOKUP(Table1[[#This Row],[Codigo_servico]],Preencher_Orcamento!$B:$D,3,FALSE)*Table1[[#This Row],[Subtotal_insumo]],"")</f>
        <v/>
      </c>
    </row>
    <row r="11842" spans="1:13" x14ac:dyDescent="0.25">
      <c r="A11842" s="6">
        <v>171019</v>
      </c>
      <c r="B11842" s="126">
        <v>1</v>
      </c>
      <c r="C11842" s="133"/>
      <c r="D11842" s="134">
        <v>2045</v>
      </c>
      <c r="E11842" s="7" t="s">
        <v>2194</v>
      </c>
      <c r="F11842" s="8" t="s">
        <v>2140</v>
      </c>
      <c r="G11842" s="16">
        <f>IFERROR(VLOOKUP(Table1[[#This Row],[Codigo_insumo]],BD_Insumos!$B:$E,4),"")</f>
        <v>28.645206620187412</v>
      </c>
      <c r="H11842" s="140">
        <v>0.4</v>
      </c>
      <c r="I11842" s="9"/>
      <c r="J11842" s="22">
        <f t="shared" ref="J11842:J11905" si="185">IF(I11842="",G11842*H11842,"")</f>
        <v>11.458082648074965</v>
      </c>
      <c r="K11842" s="22" t="str">
        <f>IF(I11842&lt;&gt;"",SUMIF(Table1[Codigo_servico],A11842,Table1[Subtotal_insumo]),"")</f>
        <v/>
      </c>
      <c r="L11842" s="16">
        <f>IF(Table1[[#This Row],[Ordem_insumos]]&lt;&gt;0,VLOOKUP(Table1[[#This Row],[Codigo_servico]],Preencher_Orcamento!$B:$D,3,FALSE)*Table1[[#This Row],[Qtde_insumo]],"")</f>
        <v>0</v>
      </c>
      <c r="M11842" s="16">
        <f>IF(Table1[[#This Row],[Ordem_insumos]]&lt;&gt;0,VLOOKUP(Table1[[#This Row],[Codigo_servico]],Preencher_Orcamento!$B:$D,3,FALSE)*Table1[[#This Row],[Subtotal_insumo]],"")</f>
        <v>0</v>
      </c>
    </row>
    <row r="11843" spans="1:13" ht="26.25" x14ac:dyDescent="0.25">
      <c r="A11843" s="6">
        <v>171019</v>
      </c>
      <c r="B11843" s="126">
        <v>2</v>
      </c>
      <c r="C11843" s="133"/>
      <c r="D11843" s="134">
        <v>79653</v>
      </c>
      <c r="E11843" s="7" t="s">
        <v>2024</v>
      </c>
      <c r="F11843" s="8" t="s">
        <v>197</v>
      </c>
      <c r="G11843" s="18">
        <f>IFERROR(VLOOKUP(Table1[[#This Row],[Codigo_insumo]],BD_Insumos!$B:$E,4),"")</f>
        <v>63.3917</v>
      </c>
      <c r="H11843" s="140">
        <v>0.5</v>
      </c>
      <c r="I11843" s="9"/>
      <c r="J11843" s="23">
        <f t="shared" si="185"/>
        <v>31.69585</v>
      </c>
      <c r="K11843" s="22" t="str">
        <f>IF(I11843&lt;&gt;"",SUMIF(Table1[Codigo_servico],A11843,Table1[Subtotal_insumo]),"")</f>
        <v/>
      </c>
      <c r="L11843" s="18">
        <f>IF(Table1[[#This Row],[Ordem_insumos]]&lt;&gt;0,VLOOKUP(Table1[[#This Row],[Codigo_servico]],Preencher_Orcamento!$B:$D,3,FALSE)*Table1[[#This Row],[Qtde_insumo]],"")</f>
        <v>0</v>
      </c>
      <c r="M11843" s="18">
        <f>IF(Table1[[#This Row],[Ordem_insumos]]&lt;&gt;0,VLOOKUP(Table1[[#This Row],[Codigo_servico]],Preencher_Orcamento!$B:$D,3,FALSE)*Table1[[#This Row],[Subtotal_insumo]],"")</f>
        <v>0</v>
      </c>
    </row>
    <row r="11844" spans="1:13" ht="26.25" x14ac:dyDescent="0.25">
      <c r="A11844" s="6">
        <v>171019</v>
      </c>
      <c r="B11844" s="126">
        <v>3</v>
      </c>
      <c r="C11844" s="133"/>
      <c r="D11844" s="134">
        <v>69666</v>
      </c>
      <c r="E11844" s="7" t="s">
        <v>1680</v>
      </c>
      <c r="F11844" s="8" t="s">
        <v>457</v>
      </c>
      <c r="G11844" s="18">
        <f>IFERROR(VLOOKUP(Table1[[#This Row],[Codigo_insumo]],BD_Insumos!$B:$E,4),"")</f>
        <v>77.268600000000006</v>
      </c>
      <c r="H11844" s="140">
        <v>1</v>
      </c>
      <c r="I11844" s="9"/>
      <c r="J11844" s="23">
        <f t="shared" si="185"/>
        <v>77.268600000000006</v>
      </c>
      <c r="K11844" s="22" t="str">
        <f>IF(I11844&lt;&gt;"",SUMIF(Table1[Codigo_servico],A11844,Table1[Subtotal_insumo]),"")</f>
        <v/>
      </c>
      <c r="L11844" s="18">
        <f>IF(Table1[[#This Row],[Ordem_insumos]]&lt;&gt;0,VLOOKUP(Table1[[#This Row],[Codigo_servico]],Preencher_Orcamento!$B:$D,3,FALSE)*Table1[[#This Row],[Qtde_insumo]],"")</f>
        <v>0</v>
      </c>
      <c r="M11844" s="18">
        <f>IF(Table1[[#This Row],[Ordem_insumos]]&lt;&gt;0,VLOOKUP(Table1[[#This Row],[Codigo_servico]],Preencher_Orcamento!$B:$D,3,FALSE)*Table1[[#This Row],[Subtotal_insumo]],"")</f>
        <v>0</v>
      </c>
    </row>
    <row r="11845" spans="1:13" x14ac:dyDescent="0.25">
      <c r="A11845" s="3">
        <v>171025</v>
      </c>
      <c r="B11845" s="125">
        <v>0</v>
      </c>
      <c r="C11845" s="131" t="s">
        <v>4555</v>
      </c>
      <c r="D11845" s="132"/>
      <c r="E11845" s="4"/>
      <c r="F11845" s="4"/>
      <c r="G11845" s="17" t="str">
        <f>IFERROR(VLOOKUP(Table1[[#This Row],[Codigo_insumo]],BD_Insumos!$B:$E,4),"")</f>
        <v/>
      </c>
      <c r="H11845" s="139"/>
      <c r="I11845" s="5" t="s">
        <v>457</v>
      </c>
      <c r="J11845" s="20" t="str">
        <f t="shared" si="185"/>
        <v/>
      </c>
      <c r="K11845" s="21">
        <f>IF(I11845&lt;&gt;"",SUMIF(Table1[Codigo_servico],A11845,Table1[Subtotal_insumo]),"")</f>
        <v>595.06000645845177</v>
      </c>
      <c r="L11845" s="17" t="str">
        <f>IF(Table1[[#This Row],[Ordem_insumos]]&lt;&gt;0,VLOOKUP(Table1[[#This Row],[Codigo_servico]],Preencher_Orcamento!$B:$D,3,FALSE)*Table1[[#This Row],[Qtde_insumo]],"")</f>
        <v/>
      </c>
      <c r="M11845" s="17" t="str">
        <f>IF(Table1[[#This Row],[Ordem_insumos]]&lt;&gt;0,VLOOKUP(Table1[[#This Row],[Codigo_servico]],Preencher_Orcamento!$B:$D,3,FALSE)*Table1[[#This Row],[Subtotal_insumo]],"")</f>
        <v/>
      </c>
    </row>
    <row r="11846" spans="1:13" x14ac:dyDescent="0.25">
      <c r="A11846" s="6">
        <v>171025</v>
      </c>
      <c r="B11846" s="126">
        <v>1</v>
      </c>
      <c r="C11846" s="133"/>
      <c r="D11846" s="134">
        <v>2041</v>
      </c>
      <c r="E11846" s="7" t="s">
        <v>2192</v>
      </c>
      <c r="F11846" s="8" t="s">
        <v>2140</v>
      </c>
      <c r="G11846" s="16">
        <f>IFERROR(VLOOKUP(Table1[[#This Row],[Codigo_insumo]],BD_Insumos!$B:$E,4),"")</f>
        <v>18.820516146129485</v>
      </c>
      <c r="H11846" s="140">
        <v>0.4</v>
      </c>
      <c r="I11846" s="9"/>
      <c r="J11846" s="22">
        <f t="shared" si="185"/>
        <v>7.5282064584517947</v>
      </c>
      <c r="K11846" s="22" t="str">
        <f>IF(I11846&lt;&gt;"",SUMIF(Table1[Codigo_servico],A11846,Table1[Subtotal_insumo]),"")</f>
        <v/>
      </c>
      <c r="L11846" s="16">
        <f>IF(Table1[[#This Row],[Ordem_insumos]]&lt;&gt;0,VLOOKUP(Table1[[#This Row],[Codigo_servico]],Preencher_Orcamento!$B:$D,3,FALSE)*Table1[[#This Row],[Qtde_insumo]],"")</f>
        <v>0</v>
      </c>
      <c r="M11846" s="16">
        <f>IF(Table1[[#This Row],[Ordem_insumos]]&lt;&gt;0,VLOOKUP(Table1[[#This Row],[Codigo_servico]],Preencher_Orcamento!$B:$D,3,FALSE)*Table1[[#This Row],[Subtotal_insumo]],"")</f>
        <v>0</v>
      </c>
    </row>
    <row r="11847" spans="1:13" ht="39" x14ac:dyDescent="0.25">
      <c r="A11847" s="6">
        <v>171025</v>
      </c>
      <c r="B11847" s="126">
        <v>2</v>
      </c>
      <c r="C11847" s="133"/>
      <c r="D11847" s="134">
        <v>17040</v>
      </c>
      <c r="E11847" s="7" t="s">
        <v>375</v>
      </c>
      <c r="F11847" s="8" t="s">
        <v>457</v>
      </c>
      <c r="G11847" s="18">
        <f>IFERROR(VLOOKUP(Table1[[#This Row],[Codigo_insumo]],BD_Insumos!$B:$E,4),"")</f>
        <v>0.31169999999999998</v>
      </c>
      <c r="H11847" s="140">
        <v>4</v>
      </c>
      <c r="I11847" s="9"/>
      <c r="J11847" s="23">
        <f t="shared" si="185"/>
        <v>1.2467999999999999</v>
      </c>
      <c r="K11847" s="22" t="str">
        <f>IF(I11847&lt;&gt;"",SUMIF(Table1[Codigo_servico],A11847,Table1[Subtotal_insumo]),"")</f>
        <v/>
      </c>
      <c r="L11847" s="18">
        <f>IF(Table1[[#This Row],[Ordem_insumos]]&lt;&gt;0,VLOOKUP(Table1[[#This Row],[Codigo_servico]],Preencher_Orcamento!$B:$D,3,FALSE)*Table1[[#This Row],[Qtde_insumo]],"")</f>
        <v>0</v>
      </c>
      <c r="M11847" s="18">
        <f>IF(Table1[[#This Row],[Ordem_insumos]]&lt;&gt;0,VLOOKUP(Table1[[#This Row],[Codigo_servico]],Preencher_Orcamento!$B:$D,3,FALSE)*Table1[[#This Row],[Subtotal_insumo]],"")</f>
        <v>0</v>
      </c>
    </row>
    <row r="11848" spans="1:13" x14ac:dyDescent="0.25">
      <c r="A11848" s="6">
        <v>171025</v>
      </c>
      <c r="B11848" s="126">
        <v>3</v>
      </c>
      <c r="C11848" s="133"/>
      <c r="D11848" s="134">
        <v>56832</v>
      </c>
      <c r="E11848" s="7" t="s">
        <v>1510</v>
      </c>
      <c r="F11848" s="8" t="s">
        <v>457</v>
      </c>
      <c r="G11848" s="18">
        <f>IFERROR(VLOOKUP(Table1[[#This Row],[Codigo_insumo]],BD_Insumos!$B:$E,4),"")</f>
        <v>586.28499999999997</v>
      </c>
      <c r="H11848" s="140">
        <v>1</v>
      </c>
      <c r="I11848" s="9"/>
      <c r="J11848" s="23">
        <f t="shared" si="185"/>
        <v>586.28499999999997</v>
      </c>
      <c r="K11848" s="22" t="str">
        <f>IF(I11848&lt;&gt;"",SUMIF(Table1[Codigo_servico],A11848,Table1[Subtotal_insumo]),"")</f>
        <v/>
      </c>
      <c r="L11848" s="18">
        <f>IF(Table1[[#This Row],[Ordem_insumos]]&lt;&gt;0,VLOOKUP(Table1[[#This Row],[Codigo_servico]],Preencher_Orcamento!$B:$D,3,FALSE)*Table1[[#This Row],[Qtde_insumo]],"")</f>
        <v>0</v>
      </c>
      <c r="M11848" s="18">
        <f>IF(Table1[[#This Row],[Ordem_insumos]]&lt;&gt;0,VLOOKUP(Table1[[#This Row],[Codigo_servico]],Preencher_Orcamento!$B:$D,3,FALSE)*Table1[[#This Row],[Subtotal_insumo]],"")</f>
        <v>0</v>
      </c>
    </row>
    <row r="11849" spans="1:13" x14ac:dyDescent="0.25">
      <c r="A11849" s="3">
        <v>171031</v>
      </c>
      <c r="B11849" s="125">
        <v>0</v>
      </c>
      <c r="C11849" s="131" t="s">
        <v>4556</v>
      </c>
      <c r="D11849" s="132"/>
      <c r="E11849" s="4"/>
      <c r="F11849" s="4"/>
      <c r="G11849" s="17" t="str">
        <f>IFERROR(VLOOKUP(Table1[[#This Row],[Codigo_insumo]],BD_Insumos!$B:$E,4),"")</f>
        <v/>
      </c>
      <c r="H11849" s="139"/>
      <c r="I11849" s="5" t="s">
        <v>457</v>
      </c>
      <c r="J11849" s="20" t="str">
        <f t="shared" si="185"/>
        <v/>
      </c>
      <c r="K11849" s="21">
        <f>IF(I11849&lt;&gt;"",SUMIF(Table1[Codigo_servico],A11849,Table1[Subtotal_insumo]),"")</f>
        <v>871.8125</v>
      </c>
      <c r="L11849" s="17" t="str">
        <f>IF(Table1[[#This Row],[Ordem_insumos]]&lt;&gt;0,VLOOKUP(Table1[[#This Row],[Codigo_servico]],Preencher_Orcamento!$B:$D,3,FALSE)*Table1[[#This Row],[Qtde_insumo]],"")</f>
        <v/>
      </c>
      <c r="M11849" s="17" t="str">
        <f>IF(Table1[[#This Row],[Ordem_insumos]]&lt;&gt;0,VLOOKUP(Table1[[#This Row],[Codigo_servico]],Preencher_Orcamento!$B:$D,3,FALSE)*Table1[[#This Row],[Subtotal_insumo]],"")</f>
        <v/>
      </c>
    </row>
    <row r="11850" spans="1:13" ht="26.25" x14ac:dyDescent="0.25">
      <c r="A11850" s="6">
        <v>171031</v>
      </c>
      <c r="B11850" s="126">
        <v>1</v>
      </c>
      <c r="C11850" s="133"/>
      <c r="D11850" s="134">
        <v>78051</v>
      </c>
      <c r="E11850" s="7" t="s">
        <v>1962</v>
      </c>
      <c r="F11850" s="8" t="s">
        <v>457</v>
      </c>
      <c r="G11850" s="18">
        <f>IFERROR(VLOOKUP(Table1[[#This Row],[Codigo_insumo]],BD_Insumos!$B:$E,4),"")</f>
        <v>871.8125</v>
      </c>
      <c r="H11850" s="140">
        <v>1</v>
      </c>
      <c r="I11850" s="9"/>
      <c r="J11850" s="23">
        <f t="shared" si="185"/>
        <v>871.8125</v>
      </c>
      <c r="K11850" s="22" t="str">
        <f>IF(I11850&lt;&gt;"",SUMIF(Table1[Codigo_servico],A11850,Table1[Subtotal_insumo]),"")</f>
        <v/>
      </c>
      <c r="L11850" s="18">
        <f>IF(Table1[[#This Row],[Ordem_insumos]]&lt;&gt;0,VLOOKUP(Table1[[#This Row],[Codigo_servico]],Preencher_Orcamento!$B:$D,3,FALSE)*Table1[[#This Row],[Qtde_insumo]],"")</f>
        <v>0</v>
      </c>
      <c r="M11850" s="18">
        <f>IF(Table1[[#This Row],[Ordem_insumos]]&lt;&gt;0,VLOOKUP(Table1[[#This Row],[Codigo_servico]],Preencher_Orcamento!$B:$D,3,FALSE)*Table1[[#This Row],[Subtotal_insumo]],"")</f>
        <v>0</v>
      </c>
    </row>
    <row r="11851" spans="1:13" x14ac:dyDescent="0.25">
      <c r="A11851" s="3">
        <v>171032</v>
      </c>
      <c r="B11851" s="125">
        <v>0</v>
      </c>
      <c r="C11851" s="131" t="s">
        <v>4557</v>
      </c>
      <c r="D11851" s="132"/>
      <c r="E11851" s="4"/>
      <c r="F11851" s="4"/>
      <c r="G11851" s="17" t="str">
        <f>IFERROR(VLOOKUP(Table1[[#This Row],[Codigo_insumo]],BD_Insumos!$B:$E,4),"")</f>
        <v/>
      </c>
      <c r="H11851" s="139"/>
      <c r="I11851" s="5" t="s">
        <v>457</v>
      </c>
      <c r="J11851" s="20" t="str">
        <f t="shared" si="185"/>
        <v/>
      </c>
      <c r="K11851" s="21">
        <f>IF(I11851&lt;&gt;"",SUMIF(Table1[Codigo_servico],A11851,Table1[Subtotal_insumo]),"")</f>
        <v>1148.0333000000001</v>
      </c>
      <c r="L11851" s="17" t="str">
        <f>IF(Table1[[#This Row],[Ordem_insumos]]&lt;&gt;0,VLOOKUP(Table1[[#This Row],[Codigo_servico]],Preencher_Orcamento!$B:$D,3,FALSE)*Table1[[#This Row],[Qtde_insumo]],"")</f>
        <v/>
      </c>
      <c r="M11851" s="17" t="str">
        <f>IF(Table1[[#This Row],[Ordem_insumos]]&lt;&gt;0,VLOOKUP(Table1[[#This Row],[Codigo_servico]],Preencher_Orcamento!$B:$D,3,FALSE)*Table1[[#This Row],[Subtotal_insumo]],"")</f>
        <v/>
      </c>
    </row>
    <row r="11852" spans="1:13" ht="26.25" x14ac:dyDescent="0.25">
      <c r="A11852" s="6">
        <v>171032</v>
      </c>
      <c r="B11852" s="126">
        <v>1</v>
      </c>
      <c r="C11852" s="133"/>
      <c r="D11852" s="134">
        <v>78052</v>
      </c>
      <c r="E11852" s="7" t="s">
        <v>1963</v>
      </c>
      <c r="F11852" s="8" t="s">
        <v>457</v>
      </c>
      <c r="G11852" s="18">
        <f>IFERROR(VLOOKUP(Table1[[#This Row],[Codigo_insumo]],BD_Insumos!$B:$E,4),"")</f>
        <v>1148.0333000000001</v>
      </c>
      <c r="H11852" s="140">
        <v>1</v>
      </c>
      <c r="I11852" s="9"/>
      <c r="J11852" s="23">
        <f t="shared" si="185"/>
        <v>1148.0333000000001</v>
      </c>
      <c r="K11852" s="22" t="str">
        <f>IF(I11852&lt;&gt;"",SUMIF(Table1[Codigo_servico],A11852,Table1[Subtotal_insumo]),"")</f>
        <v/>
      </c>
      <c r="L11852" s="18">
        <f>IF(Table1[[#This Row],[Ordem_insumos]]&lt;&gt;0,VLOOKUP(Table1[[#This Row],[Codigo_servico]],Preencher_Orcamento!$B:$D,3,FALSE)*Table1[[#This Row],[Qtde_insumo]],"")</f>
        <v>0</v>
      </c>
      <c r="M11852" s="18">
        <f>IF(Table1[[#This Row],[Ordem_insumos]]&lt;&gt;0,VLOOKUP(Table1[[#This Row],[Codigo_servico]],Preencher_Orcamento!$B:$D,3,FALSE)*Table1[[#This Row],[Subtotal_insumo]],"")</f>
        <v>0</v>
      </c>
    </row>
    <row r="11853" spans="1:13" x14ac:dyDescent="0.25">
      <c r="A11853" s="3">
        <v>171055</v>
      </c>
      <c r="B11853" s="125">
        <v>0</v>
      </c>
      <c r="C11853" s="131" t="s">
        <v>4558</v>
      </c>
      <c r="D11853" s="132"/>
      <c r="E11853" s="4"/>
      <c r="F11853" s="4"/>
      <c r="G11853" s="17" t="str">
        <f>IFERROR(VLOOKUP(Table1[[#This Row],[Codigo_insumo]],BD_Insumos!$B:$E,4),"")</f>
        <v/>
      </c>
      <c r="H11853" s="139"/>
      <c r="I11853" s="5" t="s">
        <v>5</v>
      </c>
      <c r="J11853" s="20" t="str">
        <f t="shared" si="185"/>
        <v/>
      </c>
      <c r="K11853" s="21">
        <f>IF(I11853&lt;&gt;"",SUMIF(Table1[Codigo_servico],A11853,Table1[Subtotal_insumo]),"")</f>
        <v>636.44799999999998</v>
      </c>
      <c r="L11853" s="17" t="str">
        <f>IF(Table1[[#This Row],[Ordem_insumos]]&lt;&gt;0,VLOOKUP(Table1[[#This Row],[Codigo_servico]],Preencher_Orcamento!$B:$D,3,FALSE)*Table1[[#This Row],[Qtde_insumo]],"")</f>
        <v/>
      </c>
      <c r="M11853" s="17" t="str">
        <f>IF(Table1[[#This Row],[Ordem_insumos]]&lt;&gt;0,VLOOKUP(Table1[[#This Row],[Codigo_servico]],Preencher_Orcamento!$B:$D,3,FALSE)*Table1[[#This Row],[Subtotal_insumo]],"")</f>
        <v/>
      </c>
    </row>
    <row r="11854" spans="1:13" ht="51.75" x14ac:dyDescent="0.25">
      <c r="A11854" s="6">
        <v>171055</v>
      </c>
      <c r="B11854" s="126">
        <v>1</v>
      </c>
      <c r="C11854" s="133"/>
      <c r="D11854" s="134">
        <v>78035</v>
      </c>
      <c r="E11854" s="7" t="s">
        <v>1959</v>
      </c>
      <c r="F11854" s="8" t="s">
        <v>5</v>
      </c>
      <c r="G11854" s="18">
        <f>IFERROR(VLOOKUP(Table1[[#This Row],[Codigo_insumo]],BD_Insumos!$B:$E,4),"")</f>
        <v>636.44799999999998</v>
      </c>
      <c r="H11854" s="140">
        <v>1</v>
      </c>
      <c r="I11854" s="9"/>
      <c r="J11854" s="23">
        <f t="shared" si="185"/>
        <v>636.44799999999998</v>
      </c>
      <c r="K11854" s="22" t="str">
        <f>IF(I11854&lt;&gt;"",SUMIF(Table1[Codigo_servico],A11854,Table1[Subtotal_insumo]),"")</f>
        <v/>
      </c>
      <c r="L11854" s="18">
        <f>IF(Table1[[#This Row],[Ordem_insumos]]&lt;&gt;0,VLOOKUP(Table1[[#This Row],[Codigo_servico]],Preencher_Orcamento!$B:$D,3,FALSE)*Table1[[#This Row],[Qtde_insumo]],"")</f>
        <v>0</v>
      </c>
      <c r="M11854" s="18">
        <f>IF(Table1[[#This Row],[Ordem_insumos]]&lt;&gt;0,VLOOKUP(Table1[[#This Row],[Codigo_servico]],Preencher_Orcamento!$B:$D,3,FALSE)*Table1[[#This Row],[Subtotal_insumo]],"")</f>
        <v>0</v>
      </c>
    </row>
    <row r="11855" spans="1:13" x14ac:dyDescent="0.25">
      <c r="A11855" s="3">
        <v>171070</v>
      </c>
      <c r="B11855" s="125">
        <v>0</v>
      </c>
      <c r="C11855" s="131" t="s">
        <v>4559</v>
      </c>
      <c r="D11855" s="132"/>
      <c r="E11855" s="4"/>
      <c r="F11855" s="4"/>
      <c r="G11855" s="17" t="str">
        <f>IFERROR(VLOOKUP(Table1[[#This Row],[Codigo_insumo]],BD_Insumos!$B:$E,4),"")</f>
        <v/>
      </c>
      <c r="H11855" s="139"/>
      <c r="I11855" s="5" t="s">
        <v>457</v>
      </c>
      <c r="J11855" s="20" t="str">
        <f t="shared" si="185"/>
        <v/>
      </c>
      <c r="K11855" s="21">
        <f>IF(I11855&lt;&gt;"",SUMIF(Table1[Codigo_servico],A11855,Table1[Subtotal_insumo]),"")</f>
        <v>13428.495000000001</v>
      </c>
      <c r="L11855" s="17" t="str">
        <f>IF(Table1[[#This Row],[Ordem_insumos]]&lt;&gt;0,VLOOKUP(Table1[[#This Row],[Codigo_servico]],Preencher_Orcamento!$B:$D,3,FALSE)*Table1[[#This Row],[Qtde_insumo]],"")</f>
        <v/>
      </c>
      <c r="M11855" s="17" t="str">
        <f>IF(Table1[[#This Row],[Ordem_insumos]]&lt;&gt;0,VLOOKUP(Table1[[#This Row],[Codigo_servico]],Preencher_Orcamento!$B:$D,3,FALSE)*Table1[[#This Row],[Subtotal_insumo]],"")</f>
        <v/>
      </c>
    </row>
    <row r="11856" spans="1:13" ht="26.25" x14ac:dyDescent="0.25">
      <c r="A11856" s="6">
        <v>171070</v>
      </c>
      <c r="B11856" s="126">
        <v>1</v>
      </c>
      <c r="C11856" s="133"/>
      <c r="D11856" s="134">
        <v>95070</v>
      </c>
      <c r="E11856" s="7" t="s">
        <v>2164</v>
      </c>
      <c r="F11856" s="8" t="s">
        <v>457</v>
      </c>
      <c r="G11856" s="18">
        <f>IFERROR(VLOOKUP(Table1[[#This Row],[Codigo_insumo]],BD_Insumos!$B:$E,4),"")</f>
        <v>13428.495000000001</v>
      </c>
      <c r="H11856" s="140">
        <v>1</v>
      </c>
      <c r="I11856" s="9"/>
      <c r="J11856" s="23">
        <f t="shared" si="185"/>
        <v>13428.495000000001</v>
      </c>
      <c r="K11856" s="22" t="str">
        <f>IF(I11856&lt;&gt;"",SUMIF(Table1[Codigo_servico],A11856,Table1[Subtotal_insumo]),"")</f>
        <v/>
      </c>
      <c r="L11856" s="18">
        <f>IF(Table1[[#This Row],[Ordem_insumos]]&lt;&gt;0,VLOOKUP(Table1[[#This Row],[Codigo_servico]],Preencher_Orcamento!$B:$D,3,FALSE)*Table1[[#This Row],[Qtde_insumo]],"")</f>
        <v>0</v>
      </c>
      <c r="M11856" s="18">
        <f>IF(Table1[[#This Row],[Ordem_insumos]]&lt;&gt;0,VLOOKUP(Table1[[#This Row],[Codigo_servico]],Preencher_Orcamento!$B:$D,3,FALSE)*Table1[[#This Row],[Subtotal_insumo]],"")</f>
        <v>0</v>
      </c>
    </row>
    <row r="11857" spans="1:13" x14ac:dyDescent="0.25">
      <c r="A11857" s="3">
        <v>171071</v>
      </c>
      <c r="B11857" s="125">
        <v>0</v>
      </c>
      <c r="C11857" s="131" t="s">
        <v>4560</v>
      </c>
      <c r="D11857" s="132"/>
      <c r="E11857" s="4"/>
      <c r="F11857" s="4"/>
      <c r="G11857" s="17" t="str">
        <f>IFERROR(VLOOKUP(Table1[[#This Row],[Codigo_insumo]],BD_Insumos!$B:$E,4),"")</f>
        <v/>
      </c>
      <c r="H11857" s="139"/>
      <c r="I11857" s="5" t="s">
        <v>457</v>
      </c>
      <c r="J11857" s="20" t="str">
        <f t="shared" si="185"/>
        <v/>
      </c>
      <c r="K11857" s="21">
        <f>IF(I11857&lt;&gt;"",SUMIF(Table1[Codigo_servico],A11857,Table1[Subtotal_insumo]),"")</f>
        <v>324.16837567733984</v>
      </c>
      <c r="L11857" s="17" t="str">
        <f>IF(Table1[[#This Row],[Ordem_insumos]]&lt;&gt;0,VLOOKUP(Table1[[#This Row],[Codigo_servico]],Preencher_Orcamento!$B:$D,3,FALSE)*Table1[[#This Row],[Qtde_insumo]],"")</f>
        <v/>
      </c>
      <c r="M11857" s="17" t="str">
        <f>IF(Table1[[#This Row],[Ordem_insumos]]&lt;&gt;0,VLOOKUP(Table1[[#This Row],[Codigo_servico]],Preencher_Orcamento!$B:$D,3,FALSE)*Table1[[#This Row],[Subtotal_insumo]],"")</f>
        <v/>
      </c>
    </row>
    <row r="11858" spans="1:13" x14ac:dyDescent="0.25">
      <c r="A11858" s="6">
        <v>171071</v>
      </c>
      <c r="B11858" s="126">
        <v>1</v>
      </c>
      <c r="C11858" s="133"/>
      <c r="D11858" s="134">
        <v>2044</v>
      </c>
      <c r="E11858" s="7" t="s">
        <v>2193</v>
      </c>
      <c r="F11858" s="8" t="s">
        <v>2140</v>
      </c>
      <c r="G11858" s="16">
        <f>IFERROR(VLOOKUP(Table1[[#This Row],[Codigo_insumo]],BD_Insumos!$B:$E,4),"")</f>
        <v>13.596734305430379</v>
      </c>
      <c r="H11858" s="140">
        <v>1.5</v>
      </c>
      <c r="I11858" s="9"/>
      <c r="J11858" s="22">
        <f t="shared" si="185"/>
        <v>20.395101458145568</v>
      </c>
      <c r="K11858" s="22" t="str">
        <f>IF(I11858&lt;&gt;"",SUMIF(Table1[Codigo_servico],A11858,Table1[Subtotal_insumo]),"")</f>
        <v/>
      </c>
      <c r="L11858" s="16">
        <f>IF(Table1[[#This Row],[Ordem_insumos]]&lt;&gt;0,VLOOKUP(Table1[[#This Row],[Codigo_servico]],Preencher_Orcamento!$B:$D,3,FALSE)*Table1[[#This Row],[Qtde_insumo]],"")</f>
        <v>0</v>
      </c>
      <c r="M11858" s="16">
        <f>IF(Table1[[#This Row],[Ordem_insumos]]&lt;&gt;0,VLOOKUP(Table1[[#This Row],[Codigo_servico]],Preencher_Orcamento!$B:$D,3,FALSE)*Table1[[#This Row],[Subtotal_insumo]],"")</f>
        <v>0</v>
      </c>
    </row>
    <row r="11859" spans="1:13" ht="51.75" x14ac:dyDescent="0.25">
      <c r="A11859" s="6">
        <v>171071</v>
      </c>
      <c r="B11859" s="126">
        <v>2</v>
      </c>
      <c r="C11859" s="133"/>
      <c r="D11859" s="134">
        <v>56834</v>
      </c>
      <c r="E11859" s="7" t="s">
        <v>1511</v>
      </c>
      <c r="F11859" s="8" t="s">
        <v>457</v>
      </c>
      <c r="G11859" s="16">
        <f>IFERROR(VLOOKUP(Table1[[#This Row],[Codigo_insumo]],BD_Insumos!$B:$E,4),"")</f>
        <v>275.54250000000002</v>
      </c>
      <c r="H11859" s="140">
        <v>1</v>
      </c>
      <c r="I11859" s="9"/>
      <c r="J11859" s="22">
        <f t="shared" si="185"/>
        <v>275.54250000000002</v>
      </c>
      <c r="K11859" s="22" t="str">
        <f>IF(I11859&lt;&gt;"",SUMIF(Table1[Codigo_servico],A11859,Table1[Subtotal_insumo]),"")</f>
        <v/>
      </c>
      <c r="L11859" s="16">
        <f>IF(Table1[[#This Row],[Ordem_insumos]]&lt;&gt;0,VLOOKUP(Table1[[#This Row],[Codigo_servico]],Preencher_Orcamento!$B:$D,3,FALSE)*Table1[[#This Row],[Qtde_insumo]],"")</f>
        <v>0</v>
      </c>
      <c r="M11859" s="16">
        <f>IF(Table1[[#This Row],[Ordem_insumos]]&lt;&gt;0,VLOOKUP(Table1[[#This Row],[Codigo_servico]],Preencher_Orcamento!$B:$D,3,FALSE)*Table1[[#This Row],[Subtotal_insumo]],"")</f>
        <v>0</v>
      </c>
    </row>
    <row r="11860" spans="1:13" x14ac:dyDescent="0.25">
      <c r="A11860" s="6">
        <v>171071</v>
      </c>
      <c r="B11860" s="126">
        <v>3</v>
      </c>
      <c r="C11860" s="133"/>
      <c r="D11860" s="134">
        <v>2041</v>
      </c>
      <c r="E11860" s="7" t="s">
        <v>2192</v>
      </c>
      <c r="F11860" s="8" t="s">
        <v>2140</v>
      </c>
      <c r="G11860" s="18">
        <f>IFERROR(VLOOKUP(Table1[[#This Row],[Codigo_insumo]],BD_Insumos!$B:$E,4),"")</f>
        <v>18.820516146129485</v>
      </c>
      <c r="H11860" s="140">
        <v>1.5</v>
      </c>
      <c r="I11860" s="9"/>
      <c r="J11860" s="23">
        <f t="shared" si="185"/>
        <v>28.230774219194227</v>
      </c>
      <c r="K11860" s="22" t="str">
        <f>IF(I11860&lt;&gt;"",SUMIF(Table1[Codigo_servico],A11860,Table1[Subtotal_insumo]),"")</f>
        <v/>
      </c>
      <c r="L11860" s="18">
        <f>IF(Table1[[#This Row],[Ordem_insumos]]&lt;&gt;0,VLOOKUP(Table1[[#This Row],[Codigo_servico]],Preencher_Orcamento!$B:$D,3,FALSE)*Table1[[#This Row],[Qtde_insumo]],"")</f>
        <v>0</v>
      </c>
      <c r="M11860" s="18">
        <f>IF(Table1[[#This Row],[Ordem_insumos]]&lt;&gt;0,VLOOKUP(Table1[[#This Row],[Codigo_servico]],Preencher_Orcamento!$B:$D,3,FALSE)*Table1[[#This Row],[Subtotal_insumo]],"")</f>
        <v>0</v>
      </c>
    </row>
    <row r="11861" spans="1:13" x14ac:dyDescent="0.25">
      <c r="A11861" s="3">
        <v>171072</v>
      </c>
      <c r="B11861" s="125">
        <v>0</v>
      </c>
      <c r="C11861" s="131" t="s">
        <v>4561</v>
      </c>
      <c r="D11861" s="132"/>
      <c r="E11861" s="4"/>
      <c r="F11861" s="4"/>
      <c r="G11861" s="17" t="str">
        <f>IFERROR(VLOOKUP(Table1[[#This Row],[Codigo_insumo]],BD_Insumos!$B:$E,4),"")</f>
        <v/>
      </c>
      <c r="H11861" s="139"/>
      <c r="I11861" s="5" t="s">
        <v>457</v>
      </c>
      <c r="J11861" s="20" t="str">
        <f t="shared" si="185"/>
        <v/>
      </c>
      <c r="K11861" s="21">
        <f>IF(I11861&lt;&gt;"",SUMIF(Table1[Codigo_servico],A11861,Table1[Subtotal_insumo]),"")</f>
        <v>597.70950000000005</v>
      </c>
      <c r="L11861" s="17" t="str">
        <f>IF(Table1[[#This Row],[Ordem_insumos]]&lt;&gt;0,VLOOKUP(Table1[[#This Row],[Codigo_servico]],Preencher_Orcamento!$B:$D,3,FALSE)*Table1[[#This Row],[Qtde_insumo]],"")</f>
        <v/>
      </c>
      <c r="M11861" s="17" t="str">
        <f>IF(Table1[[#This Row],[Ordem_insumos]]&lt;&gt;0,VLOOKUP(Table1[[#This Row],[Codigo_servico]],Preencher_Orcamento!$B:$D,3,FALSE)*Table1[[#This Row],[Subtotal_insumo]],"")</f>
        <v/>
      </c>
    </row>
    <row r="11862" spans="1:13" ht="39" x14ac:dyDescent="0.25">
      <c r="A11862" s="6">
        <v>171072</v>
      </c>
      <c r="B11862" s="126">
        <v>1</v>
      </c>
      <c r="C11862" s="133"/>
      <c r="D11862" s="134">
        <v>79810</v>
      </c>
      <c r="E11862" s="7" t="s">
        <v>2053</v>
      </c>
      <c r="F11862" s="8" t="s">
        <v>457</v>
      </c>
      <c r="G11862" s="18">
        <f>IFERROR(VLOOKUP(Table1[[#This Row],[Codigo_insumo]],BD_Insumos!$B:$E,4),"")</f>
        <v>597.70950000000005</v>
      </c>
      <c r="H11862" s="140">
        <v>1</v>
      </c>
      <c r="I11862" s="9"/>
      <c r="J11862" s="23">
        <f t="shared" si="185"/>
        <v>597.70950000000005</v>
      </c>
      <c r="K11862" s="22" t="str">
        <f>IF(I11862&lt;&gt;"",SUMIF(Table1[Codigo_servico],A11862,Table1[Subtotal_insumo]),"")</f>
        <v/>
      </c>
      <c r="L11862" s="18">
        <f>IF(Table1[[#This Row],[Ordem_insumos]]&lt;&gt;0,VLOOKUP(Table1[[#This Row],[Codigo_servico]],Preencher_Orcamento!$B:$D,3,FALSE)*Table1[[#This Row],[Qtde_insumo]],"")</f>
        <v>0</v>
      </c>
      <c r="M11862" s="18">
        <f>IF(Table1[[#This Row],[Ordem_insumos]]&lt;&gt;0,VLOOKUP(Table1[[#This Row],[Codigo_servico]],Preencher_Orcamento!$B:$D,3,FALSE)*Table1[[#This Row],[Subtotal_insumo]],"")</f>
        <v>0</v>
      </c>
    </row>
    <row r="11863" spans="1:13" x14ac:dyDescent="0.25">
      <c r="A11863" s="3">
        <v>171073</v>
      </c>
      <c r="B11863" s="125">
        <v>0</v>
      </c>
      <c r="C11863" s="131" t="s">
        <v>4562</v>
      </c>
      <c r="D11863" s="132"/>
      <c r="E11863" s="4"/>
      <c r="F11863" s="4"/>
      <c r="G11863" s="17" t="str">
        <f>IFERROR(VLOOKUP(Table1[[#This Row],[Codigo_insumo]],BD_Insumos!$B:$E,4),"")</f>
        <v/>
      </c>
      <c r="H11863" s="139"/>
      <c r="I11863" s="5" t="s">
        <v>457</v>
      </c>
      <c r="J11863" s="20" t="str">
        <f t="shared" si="185"/>
        <v/>
      </c>
      <c r="K11863" s="21">
        <f>IF(I11863&lt;&gt;"",SUMIF(Table1[Codigo_servico],A11863,Table1[Subtotal_insumo]),"")</f>
        <v>857.89279999999997</v>
      </c>
      <c r="L11863" s="17" t="str">
        <f>IF(Table1[[#This Row],[Ordem_insumos]]&lt;&gt;0,VLOOKUP(Table1[[#This Row],[Codigo_servico]],Preencher_Orcamento!$B:$D,3,FALSE)*Table1[[#This Row],[Qtde_insumo]],"")</f>
        <v/>
      </c>
      <c r="M11863" s="17" t="str">
        <f>IF(Table1[[#This Row],[Ordem_insumos]]&lt;&gt;0,VLOOKUP(Table1[[#This Row],[Codigo_servico]],Preencher_Orcamento!$B:$D,3,FALSE)*Table1[[#This Row],[Subtotal_insumo]],"")</f>
        <v/>
      </c>
    </row>
    <row r="11864" spans="1:13" ht="26.25" x14ac:dyDescent="0.25">
      <c r="A11864" s="6">
        <v>171073</v>
      </c>
      <c r="B11864" s="126">
        <v>1</v>
      </c>
      <c r="C11864" s="133"/>
      <c r="D11864" s="134">
        <v>79811</v>
      </c>
      <c r="E11864" s="7" t="s">
        <v>2054</v>
      </c>
      <c r="F11864" s="8" t="s">
        <v>457</v>
      </c>
      <c r="G11864" s="18">
        <f>IFERROR(VLOOKUP(Table1[[#This Row],[Codigo_insumo]],BD_Insumos!$B:$E,4),"")</f>
        <v>857.89279999999997</v>
      </c>
      <c r="H11864" s="140">
        <v>1</v>
      </c>
      <c r="I11864" s="9"/>
      <c r="J11864" s="23">
        <f t="shared" si="185"/>
        <v>857.89279999999997</v>
      </c>
      <c r="K11864" s="22" t="str">
        <f>IF(I11864&lt;&gt;"",SUMIF(Table1[Codigo_servico],A11864,Table1[Subtotal_insumo]),"")</f>
        <v/>
      </c>
      <c r="L11864" s="18">
        <f>IF(Table1[[#This Row],[Ordem_insumos]]&lt;&gt;0,VLOOKUP(Table1[[#This Row],[Codigo_servico]],Preencher_Orcamento!$B:$D,3,FALSE)*Table1[[#This Row],[Qtde_insumo]],"")</f>
        <v>0</v>
      </c>
      <c r="M11864" s="18">
        <f>IF(Table1[[#This Row],[Ordem_insumos]]&lt;&gt;0,VLOOKUP(Table1[[#This Row],[Codigo_servico]],Preencher_Orcamento!$B:$D,3,FALSE)*Table1[[#This Row],[Subtotal_insumo]],"")</f>
        <v>0</v>
      </c>
    </row>
    <row r="11865" spans="1:13" x14ac:dyDescent="0.25">
      <c r="A11865" s="3">
        <v>171074</v>
      </c>
      <c r="B11865" s="125">
        <v>0</v>
      </c>
      <c r="C11865" s="131" t="s">
        <v>4563</v>
      </c>
      <c r="D11865" s="132"/>
      <c r="E11865" s="4"/>
      <c r="F11865" s="4"/>
      <c r="G11865" s="17" t="str">
        <f>IFERROR(VLOOKUP(Table1[[#This Row],[Codigo_insumo]],BD_Insumos!$B:$E,4),"")</f>
        <v/>
      </c>
      <c r="H11865" s="139"/>
      <c r="I11865" s="5" t="s">
        <v>457</v>
      </c>
      <c r="J11865" s="20" t="str">
        <f t="shared" si="185"/>
        <v/>
      </c>
      <c r="K11865" s="21">
        <f>IF(I11865&lt;&gt;"",SUMIF(Table1[Codigo_servico],A11865,Table1[Subtotal_insumo]),"")</f>
        <v>40.527329036532372</v>
      </c>
      <c r="L11865" s="17" t="str">
        <f>IF(Table1[[#This Row],[Ordem_insumos]]&lt;&gt;0,VLOOKUP(Table1[[#This Row],[Codigo_servico]],Preencher_Orcamento!$B:$D,3,FALSE)*Table1[[#This Row],[Qtde_insumo]],"")</f>
        <v/>
      </c>
      <c r="M11865" s="17" t="str">
        <f>IF(Table1[[#This Row],[Ordem_insumos]]&lt;&gt;0,VLOOKUP(Table1[[#This Row],[Codigo_servico]],Preencher_Orcamento!$B:$D,3,FALSE)*Table1[[#This Row],[Subtotal_insumo]],"")</f>
        <v/>
      </c>
    </row>
    <row r="11866" spans="1:13" ht="26.25" x14ac:dyDescent="0.25">
      <c r="A11866" s="6">
        <v>171074</v>
      </c>
      <c r="B11866" s="126">
        <v>1</v>
      </c>
      <c r="C11866" s="133"/>
      <c r="D11866" s="134">
        <v>85001</v>
      </c>
      <c r="E11866" s="7" t="s">
        <v>2113</v>
      </c>
      <c r="F11866" s="8" t="s">
        <v>457</v>
      </c>
      <c r="G11866" s="16">
        <f>IFERROR(VLOOKUP(Table1[[#This Row],[Codigo_insumo]],BD_Insumos!$B:$E,4),"")</f>
        <v>35.822200000000002</v>
      </c>
      <c r="H11866" s="140">
        <v>1</v>
      </c>
      <c r="I11866" s="9"/>
      <c r="J11866" s="22">
        <f t="shared" si="185"/>
        <v>35.822200000000002</v>
      </c>
      <c r="K11866" s="22" t="str">
        <f>IF(I11866&lt;&gt;"",SUMIF(Table1[Codigo_servico],A11866,Table1[Subtotal_insumo]),"")</f>
        <v/>
      </c>
      <c r="L11866" s="16">
        <f>IF(Table1[[#This Row],[Ordem_insumos]]&lt;&gt;0,VLOOKUP(Table1[[#This Row],[Codigo_servico]],Preencher_Orcamento!$B:$D,3,FALSE)*Table1[[#This Row],[Qtde_insumo]],"")</f>
        <v>0</v>
      </c>
      <c r="M11866" s="16">
        <f>IF(Table1[[#This Row],[Ordem_insumos]]&lt;&gt;0,VLOOKUP(Table1[[#This Row],[Codigo_servico]],Preencher_Orcamento!$B:$D,3,FALSE)*Table1[[#This Row],[Subtotal_insumo]],"")</f>
        <v>0</v>
      </c>
    </row>
    <row r="11867" spans="1:13" x14ac:dyDescent="0.25">
      <c r="A11867" s="6">
        <v>171074</v>
      </c>
      <c r="B11867" s="126">
        <v>2</v>
      </c>
      <c r="C11867" s="133"/>
      <c r="D11867" s="134">
        <v>2041</v>
      </c>
      <c r="E11867" s="7" t="s">
        <v>2192</v>
      </c>
      <c r="F11867" s="8" t="s">
        <v>2140</v>
      </c>
      <c r="G11867" s="18">
        <f>IFERROR(VLOOKUP(Table1[[#This Row],[Codigo_insumo]],BD_Insumos!$B:$E,4),"")</f>
        <v>18.820516146129485</v>
      </c>
      <c r="H11867" s="140">
        <v>0.25</v>
      </c>
      <c r="I11867" s="9"/>
      <c r="J11867" s="23">
        <f t="shared" si="185"/>
        <v>4.7051290365323712</v>
      </c>
      <c r="K11867" s="22" t="str">
        <f>IF(I11867&lt;&gt;"",SUMIF(Table1[Codigo_servico],A11867,Table1[Subtotal_insumo]),"")</f>
        <v/>
      </c>
      <c r="L11867" s="18">
        <f>IF(Table1[[#This Row],[Ordem_insumos]]&lt;&gt;0,VLOOKUP(Table1[[#This Row],[Codigo_servico]],Preencher_Orcamento!$B:$D,3,FALSE)*Table1[[#This Row],[Qtde_insumo]],"")</f>
        <v>0</v>
      </c>
      <c r="M11867" s="18">
        <f>IF(Table1[[#This Row],[Ordem_insumos]]&lt;&gt;0,VLOOKUP(Table1[[#This Row],[Codigo_servico]],Preencher_Orcamento!$B:$D,3,FALSE)*Table1[[#This Row],[Subtotal_insumo]],"")</f>
        <v>0</v>
      </c>
    </row>
    <row r="11868" spans="1:13" x14ac:dyDescent="0.25">
      <c r="A11868" s="3">
        <v>171075</v>
      </c>
      <c r="B11868" s="125">
        <v>0</v>
      </c>
      <c r="C11868" s="131" t="s">
        <v>4564</v>
      </c>
      <c r="D11868" s="132"/>
      <c r="E11868" s="4"/>
      <c r="F11868" s="4"/>
      <c r="G11868" s="17" t="str">
        <f>IFERROR(VLOOKUP(Table1[[#This Row],[Codigo_insumo]],BD_Insumos!$B:$E,4),"")</f>
        <v/>
      </c>
      <c r="H11868" s="139"/>
      <c r="I11868" s="5" t="s">
        <v>457</v>
      </c>
      <c r="J11868" s="20" t="str">
        <f t="shared" si="185"/>
        <v/>
      </c>
      <c r="K11868" s="21">
        <f>IF(I11868&lt;&gt;"",SUMIF(Table1[Codigo_servico],A11868,Table1[Subtotal_insumo]),"")</f>
        <v>134.09373765804594</v>
      </c>
      <c r="L11868" s="17" t="str">
        <f>IF(Table1[[#This Row],[Ordem_insumos]]&lt;&gt;0,VLOOKUP(Table1[[#This Row],[Codigo_servico]],Preencher_Orcamento!$B:$D,3,FALSE)*Table1[[#This Row],[Qtde_insumo]],"")</f>
        <v/>
      </c>
      <c r="M11868" s="17" t="str">
        <f>IF(Table1[[#This Row],[Ordem_insumos]]&lt;&gt;0,VLOOKUP(Table1[[#This Row],[Codigo_servico]],Preencher_Orcamento!$B:$D,3,FALSE)*Table1[[#This Row],[Subtotal_insumo]],"")</f>
        <v/>
      </c>
    </row>
    <row r="11869" spans="1:13" x14ac:dyDescent="0.25">
      <c r="A11869" s="6">
        <v>171075</v>
      </c>
      <c r="B11869" s="126">
        <v>1</v>
      </c>
      <c r="C11869" s="133"/>
      <c r="D11869" s="134">
        <v>2044</v>
      </c>
      <c r="E11869" s="7" t="s">
        <v>2193</v>
      </c>
      <c r="F11869" s="8" t="s">
        <v>2140</v>
      </c>
      <c r="G11869" s="16">
        <f>IFERROR(VLOOKUP(Table1[[#This Row],[Codigo_insumo]],BD_Insumos!$B:$E,4),"")</f>
        <v>13.596734305430379</v>
      </c>
      <c r="H11869" s="140">
        <v>0.35</v>
      </c>
      <c r="I11869" s="9"/>
      <c r="J11869" s="22">
        <f t="shared" si="185"/>
        <v>4.7588570069006328</v>
      </c>
      <c r="K11869" s="22" t="str">
        <f>IF(I11869&lt;&gt;"",SUMIF(Table1[Codigo_servico],A11869,Table1[Subtotal_insumo]),"")</f>
        <v/>
      </c>
      <c r="L11869" s="16">
        <f>IF(Table1[[#This Row],[Ordem_insumos]]&lt;&gt;0,VLOOKUP(Table1[[#This Row],[Codigo_servico]],Preencher_Orcamento!$B:$D,3,FALSE)*Table1[[#This Row],[Qtde_insumo]],"")</f>
        <v>0</v>
      </c>
      <c r="M11869" s="16">
        <f>IF(Table1[[#This Row],[Ordem_insumos]]&lt;&gt;0,VLOOKUP(Table1[[#This Row],[Codigo_servico]],Preencher_Orcamento!$B:$D,3,FALSE)*Table1[[#This Row],[Subtotal_insumo]],"")</f>
        <v>0</v>
      </c>
    </row>
    <row r="11870" spans="1:13" x14ac:dyDescent="0.25">
      <c r="A11870" s="6">
        <v>171075</v>
      </c>
      <c r="B11870" s="126">
        <v>2</v>
      </c>
      <c r="C11870" s="133"/>
      <c r="D11870" s="134">
        <v>2041</v>
      </c>
      <c r="E11870" s="7" t="s">
        <v>2192</v>
      </c>
      <c r="F11870" s="8" t="s">
        <v>2140</v>
      </c>
      <c r="G11870" s="16">
        <f>IFERROR(VLOOKUP(Table1[[#This Row],[Codigo_insumo]],BD_Insumos!$B:$E,4),"")</f>
        <v>18.820516146129485</v>
      </c>
      <c r="H11870" s="140">
        <v>0.35</v>
      </c>
      <c r="I11870" s="9"/>
      <c r="J11870" s="22">
        <f t="shared" si="185"/>
        <v>6.587180651145319</v>
      </c>
      <c r="K11870" s="22" t="str">
        <f>IF(I11870&lt;&gt;"",SUMIF(Table1[Codigo_servico],A11870,Table1[Subtotal_insumo]),"")</f>
        <v/>
      </c>
      <c r="L11870" s="16">
        <f>IF(Table1[[#This Row],[Ordem_insumos]]&lt;&gt;0,VLOOKUP(Table1[[#This Row],[Codigo_servico]],Preencher_Orcamento!$B:$D,3,FALSE)*Table1[[#This Row],[Qtde_insumo]],"")</f>
        <v>0</v>
      </c>
      <c r="M11870" s="16">
        <f>IF(Table1[[#This Row],[Ordem_insumos]]&lt;&gt;0,VLOOKUP(Table1[[#This Row],[Codigo_servico]],Preencher_Orcamento!$B:$D,3,FALSE)*Table1[[#This Row],[Subtotal_insumo]],"")</f>
        <v>0</v>
      </c>
    </row>
    <row r="11871" spans="1:13" ht="26.25" x14ac:dyDescent="0.25">
      <c r="A11871" s="6">
        <v>171075</v>
      </c>
      <c r="B11871" s="126">
        <v>3</v>
      </c>
      <c r="C11871" s="133"/>
      <c r="D11871" s="134">
        <v>85002</v>
      </c>
      <c r="E11871" s="7" t="s">
        <v>2114</v>
      </c>
      <c r="F11871" s="8" t="s">
        <v>457</v>
      </c>
      <c r="G11871" s="18">
        <f>IFERROR(VLOOKUP(Table1[[#This Row],[Codigo_insumo]],BD_Insumos!$B:$E,4),"")</f>
        <v>122.74769999999999</v>
      </c>
      <c r="H11871" s="140">
        <v>1</v>
      </c>
      <c r="I11871" s="9"/>
      <c r="J11871" s="23">
        <f t="shared" si="185"/>
        <v>122.74769999999999</v>
      </c>
      <c r="K11871" s="22" t="str">
        <f>IF(I11871&lt;&gt;"",SUMIF(Table1[Codigo_servico],A11871,Table1[Subtotal_insumo]),"")</f>
        <v/>
      </c>
      <c r="L11871" s="18">
        <f>IF(Table1[[#This Row],[Ordem_insumos]]&lt;&gt;0,VLOOKUP(Table1[[#This Row],[Codigo_servico]],Preencher_Orcamento!$B:$D,3,FALSE)*Table1[[#This Row],[Qtde_insumo]],"")</f>
        <v>0</v>
      </c>
      <c r="M11871" s="18">
        <f>IF(Table1[[#This Row],[Ordem_insumos]]&lt;&gt;0,VLOOKUP(Table1[[#This Row],[Codigo_servico]],Preencher_Orcamento!$B:$D,3,FALSE)*Table1[[#This Row],[Subtotal_insumo]],"")</f>
        <v>0</v>
      </c>
    </row>
    <row r="11872" spans="1:13" x14ac:dyDescent="0.25">
      <c r="A11872" s="3">
        <v>171076</v>
      </c>
      <c r="B11872" s="125">
        <v>0</v>
      </c>
      <c r="C11872" s="131" t="s">
        <v>4565</v>
      </c>
      <c r="D11872" s="132"/>
      <c r="E11872" s="4"/>
      <c r="F11872" s="4"/>
      <c r="G11872" s="17" t="str">
        <f>IFERROR(VLOOKUP(Table1[[#This Row],[Codigo_insumo]],BD_Insumos!$B:$E,4),"")</f>
        <v/>
      </c>
      <c r="H11872" s="139"/>
      <c r="I11872" s="5" t="s">
        <v>457</v>
      </c>
      <c r="J11872" s="20" t="str">
        <f t="shared" si="185"/>
        <v/>
      </c>
      <c r="K11872" s="21">
        <f>IF(I11872&lt;&gt;"",SUMIF(Table1[Codigo_servico],A11872,Table1[Subtotal_insumo]),"")</f>
        <v>324.15280000000001</v>
      </c>
      <c r="L11872" s="17" t="str">
        <f>IF(Table1[[#This Row],[Ordem_insumos]]&lt;&gt;0,VLOOKUP(Table1[[#This Row],[Codigo_servico]],Preencher_Orcamento!$B:$D,3,FALSE)*Table1[[#This Row],[Qtde_insumo]],"")</f>
        <v/>
      </c>
      <c r="M11872" s="17" t="str">
        <f>IF(Table1[[#This Row],[Ordem_insumos]]&lt;&gt;0,VLOOKUP(Table1[[#This Row],[Codigo_servico]],Preencher_Orcamento!$B:$D,3,FALSE)*Table1[[#This Row],[Subtotal_insumo]],"")</f>
        <v/>
      </c>
    </row>
    <row r="11873" spans="1:13" ht="26.25" x14ac:dyDescent="0.25">
      <c r="A11873" s="6">
        <v>171076</v>
      </c>
      <c r="B11873" s="126">
        <v>1</v>
      </c>
      <c r="C11873" s="133"/>
      <c r="D11873" s="134">
        <v>85003</v>
      </c>
      <c r="E11873" s="7" t="s">
        <v>2115</v>
      </c>
      <c r="F11873" s="8" t="s">
        <v>457</v>
      </c>
      <c r="G11873" s="18">
        <f>IFERROR(VLOOKUP(Table1[[#This Row],[Codigo_insumo]],BD_Insumos!$B:$E,4),"")</f>
        <v>324.15280000000001</v>
      </c>
      <c r="H11873" s="140">
        <v>1</v>
      </c>
      <c r="I11873" s="9"/>
      <c r="J11873" s="23">
        <f t="shared" si="185"/>
        <v>324.15280000000001</v>
      </c>
      <c r="K11873" s="22" t="str">
        <f>IF(I11873&lt;&gt;"",SUMIF(Table1[Codigo_servico],A11873,Table1[Subtotal_insumo]),"")</f>
        <v/>
      </c>
      <c r="L11873" s="18">
        <f>IF(Table1[[#This Row],[Ordem_insumos]]&lt;&gt;0,VLOOKUP(Table1[[#This Row],[Codigo_servico]],Preencher_Orcamento!$B:$D,3,FALSE)*Table1[[#This Row],[Qtde_insumo]],"")</f>
        <v>0</v>
      </c>
      <c r="M11873" s="18">
        <f>IF(Table1[[#This Row],[Ordem_insumos]]&lt;&gt;0,VLOOKUP(Table1[[#This Row],[Codigo_servico]],Preencher_Orcamento!$B:$D,3,FALSE)*Table1[[#This Row],[Subtotal_insumo]],"")</f>
        <v>0</v>
      </c>
    </row>
    <row r="11874" spans="1:13" x14ac:dyDescent="0.25">
      <c r="A11874" s="3">
        <v>173001</v>
      </c>
      <c r="B11874" s="125">
        <v>0</v>
      </c>
      <c r="C11874" s="131" t="s">
        <v>4566</v>
      </c>
      <c r="D11874" s="132"/>
      <c r="E11874" s="4"/>
      <c r="F11874" s="4"/>
      <c r="G11874" s="17" t="str">
        <f>IFERROR(VLOOKUP(Table1[[#This Row],[Codigo_insumo]],BD_Insumos!$B:$E,4),"")</f>
        <v/>
      </c>
      <c r="H11874" s="139"/>
      <c r="I11874" s="5" t="s">
        <v>457</v>
      </c>
      <c r="J11874" s="20" t="str">
        <f t="shared" si="185"/>
        <v/>
      </c>
      <c r="K11874" s="21">
        <f>IF(I11874&lt;&gt;"",SUMIF(Table1[Codigo_servico],A11874,Table1[Subtotal_insumo]),"")</f>
        <v>1248.6667</v>
      </c>
      <c r="L11874" s="17" t="str">
        <f>IF(Table1[[#This Row],[Ordem_insumos]]&lt;&gt;0,VLOOKUP(Table1[[#This Row],[Codigo_servico]],Preencher_Orcamento!$B:$D,3,FALSE)*Table1[[#This Row],[Qtde_insumo]],"")</f>
        <v/>
      </c>
      <c r="M11874" s="17" t="str">
        <f>IF(Table1[[#This Row],[Ordem_insumos]]&lt;&gt;0,VLOOKUP(Table1[[#This Row],[Codigo_servico]],Preencher_Orcamento!$B:$D,3,FALSE)*Table1[[#This Row],[Subtotal_insumo]],"")</f>
        <v/>
      </c>
    </row>
    <row r="11875" spans="1:13" ht="39" x14ac:dyDescent="0.25">
      <c r="A11875" s="6">
        <v>173001</v>
      </c>
      <c r="B11875" s="126">
        <v>1</v>
      </c>
      <c r="C11875" s="133"/>
      <c r="D11875" s="134">
        <v>79801</v>
      </c>
      <c r="E11875" s="7" t="s">
        <v>2046</v>
      </c>
      <c r="F11875" s="8" t="s">
        <v>457</v>
      </c>
      <c r="G11875" s="18">
        <f>IFERROR(VLOOKUP(Table1[[#This Row],[Codigo_insumo]],BD_Insumos!$B:$E,4),"")</f>
        <v>1248.6667</v>
      </c>
      <c r="H11875" s="140">
        <v>1</v>
      </c>
      <c r="I11875" s="9"/>
      <c r="J11875" s="23">
        <f t="shared" si="185"/>
        <v>1248.6667</v>
      </c>
      <c r="K11875" s="22" t="str">
        <f>IF(I11875&lt;&gt;"",SUMIF(Table1[Codigo_servico],A11875,Table1[Subtotal_insumo]),"")</f>
        <v/>
      </c>
      <c r="L11875" s="18">
        <f>IF(Table1[[#This Row],[Ordem_insumos]]&lt;&gt;0,VLOOKUP(Table1[[#This Row],[Codigo_servico]],Preencher_Orcamento!$B:$D,3,FALSE)*Table1[[#This Row],[Qtde_insumo]],"")</f>
        <v>0</v>
      </c>
      <c r="M11875" s="18">
        <f>IF(Table1[[#This Row],[Ordem_insumos]]&lt;&gt;0,VLOOKUP(Table1[[#This Row],[Codigo_servico]],Preencher_Orcamento!$B:$D,3,FALSE)*Table1[[#This Row],[Subtotal_insumo]],"")</f>
        <v>0</v>
      </c>
    </row>
    <row r="11876" spans="1:13" x14ac:dyDescent="0.25">
      <c r="A11876" s="3">
        <v>174001</v>
      </c>
      <c r="B11876" s="125">
        <v>0</v>
      </c>
      <c r="C11876" s="131" t="s">
        <v>4567</v>
      </c>
      <c r="D11876" s="132"/>
      <c r="E11876" s="4"/>
      <c r="F11876" s="4"/>
      <c r="G11876" s="17" t="str">
        <f>IFERROR(VLOOKUP(Table1[[#This Row],[Codigo_insumo]],BD_Insumos!$B:$E,4),"")</f>
        <v/>
      </c>
      <c r="H11876" s="139"/>
      <c r="I11876" s="5" t="s">
        <v>170</v>
      </c>
      <c r="J11876" s="20" t="str">
        <f t="shared" si="185"/>
        <v/>
      </c>
      <c r="K11876" s="21">
        <f>IF(I11876&lt;&gt;"",SUMIF(Table1[Codigo_servico],A11876,Table1[Subtotal_insumo]),"")</f>
        <v>586.57056999999998</v>
      </c>
      <c r="L11876" s="17" t="str">
        <f>IF(Table1[[#This Row],[Ordem_insumos]]&lt;&gt;0,VLOOKUP(Table1[[#This Row],[Codigo_servico]],Preencher_Orcamento!$B:$D,3,FALSE)*Table1[[#This Row],[Qtde_insumo]],"")</f>
        <v/>
      </c>
      <c r="M11876" s="17" t="str">
        <f>IF(Table1[[#This Row],[Ordem_insumos]]&lt;&gt;0,VLOOKUP(Table1[[#This Row],[Codigo_servico]],Preencher_Orcamento!$B:$D,3,FALSE)*Table1[[#This Row],[Subtotal_insumo]],"")</f>
        <v/>
      </c>
    </row>
    <row r="11877" spans="1:13" ht="26.25" x14ac:dyDescent="0.25">
      <c r="A11877" s="6">
        <v>174001</v>
      </c>
      <c r="B11877" s="126">
        <v>1</v>
      </c>
      <c r="C11877" s="133"/>
      <c r="D11877" s="134">
        <v>45001</v>
      </c>
      <c r="E11877" s="7" t="s">
        <v>988</v>
      </c>
      <c r="F11877" s="8" t="s">
        <v>170</v>
      </c>
      <c r="G11877" s="18">
        <f>IFERROR(VLOOKUP(Table1[[#This Row],[Codigo_insumo]],BD_Insumos!$B:$E,4),"")</f>
        <v>367.46</v>
      </c>
      <c r="H11877" s="140">
        <v>1</v>
      </c>
      <c r="I11877" s="9"/>
      <c r="J11877" s="23">
        <f t="shared" si="185"/>
        <v>367.46</v>
      </c>
      <c r="K11877" s="22" t="str">
        <f>IF(I11877&lt;&gt;"",SUMIF(Table1[Codigo_servico],A11877,Table1[Subtotal_insumo]),"")</f>
        <v/>
      </c>
      <c r="L11877" s="18">
        <f>IF(Table1[[#This Row],[Ordem_insumos]]&lt;&gt;0,VLOOKUP(Table1[[#This Row],[Codigo_servico]],Preencher_Orcamento!$B:$D,3,FALSE)*Table1[[#This Row],[Qtde_insumo]],"")</f>
        <v>0</v>
      </c>
      <c r="M11877" s="18">
        <f>IF(Table1[[#This Row],[Ordem_insumos]]&lt;&gt;0,VLOOKUP(Table1[[#This Row],[Codigo_servico]],Preencher_Orcamento!$B:$D,3,FALSE)*Table1[[#This Row],[Subtotal_insumo]],"")</f>
        <v>0</v>
      </c>
    </row>
    <row r="11878" spans="1:13" ht="51.75" x14ac:dyDescent="0.25">
      <c r="A11878" s="6">
        <v>174001</v>
      </c>
      <c r="B11878" s="126">
        <v>2</v>
      </c>
      <c r="C11878" s="133"/>
      <c r="D11878" s="134">
        <v>45025</v>
      </c>
      <c r="E11878" s="7" t="s">
        <v>996</v>
      </c>
      <c r="F11878" s="8" t="s">
        <v>391</v>
      </c>
      <c r="G11878" s="18">
        <f>IFERROR(VLOOKUP(Table1[[#This Row],[Codigo_insumo]],BD_Insumos!$B:$E,4),"")</f>
        <v>1565.0754999999999</v>
      </c>
      <c r="H11878" s="140">
        <v>0.14000000000000001</v>
      </c>
      <c r="I11878" s="9"/>
      <c r="J11878" s="23">
        <f t="shared" si="185"/>
        <v>219.11057</v>
      </c>
      <c r="K11878" s="22" t="str">
        <f>IF(I11878&lt;&gt;"",SUMIF(Table1[Codigo_servico],A11878,Table1[Subtotal_insumo]),"")</f>
        <v/>
      </c>
      <c r="L11878" s="18">
        <f>IF(Table1[[#This Row],[Ordem_insumos]]&lt;&gt;0,VLOOKUP(Table1[[#This Row],[Codigo_servico]],Preencher_Orcamento!$B:$D,3,FALSE)*Table1[[#This Row],[Qtde_insumo]],"")</f>
        <v>0</v>
      </c>
      <c r="M11878" s="18">
        <f>IF(Table1[[#This Row],[Ordem_insumos]]&lt;&gt;0,VLOOKUP(Table1[[#This Row],[Codigo_servico]],Preencher_Orcamento!$B:$D,3,FALSE)*Table1[[#This Row],[Subtotal_insumo]],"")</f>
        <v>0</v>
      </c>
    </row>
    <row r="11879" spans="1:13" x14ac:dyDescent="0.25">
      <c r="A11879" s="3">
        <v>174002</v>
      </c>
      <c r="B11879" s="125">
        <v>0</v>
      </c>
      <c r="C11879" s="131" t="s">
        <v>4568</v>
      </c>
      <c r="D11879" s="132"/>
      <c r="E11879" s="4"/>
      <c r="F11879" s="4"/>
      <c r="G11879" s="17" t="str">
        <f>IFERROR(VLOOKUP(Table1[[#This Row],[Codigo_insumo]],BD_Insumos!$B:$E,4),"")</f>
        <v/>
      </c>
      <c r="H11879" s="139"/>
      <c r="I11879" s="5" t="s">
        <v>170</v>
      </c>
      <c r="J11879" s="20" t="str">
        <f t="shared" si="185"/>
        <v/>
      </c>
      <c r="K11879" s="21">
        <f>IF(I11879&lt;&gt;"",SUMIF(Table1[Codigo_servico],A11879,Table1[Subtotal_insumo]),"")</f>
        <v>367.46</v>
      </c>
      <c r="L11879" s="17" t="str">
        <f>IF(Table1[[#This Row],[Ordem_insumos]]&lt;&gt;0,VLOOKUP(Table1[[#This Row],[Codigo_servico]],Preencher_Orcamento!$B:$D,3,FALSE)*Table1[[#This Row],[Qtde_insumo]],"")</f>
        <v/>
      </c>
      <c r="M11879" s="17" t="str">
        <f>IF(Table1[[#This Row],[Ordem_insumos]]&lt;&gt;0,VLOOKUP(Table1[[#This Row],[Codigo_servico]],Preencher_Orcamento!$B:$D,3,FALSE)*Table1[[#This Row],[Subtotal_insumo]],"")</f>
        <v/>
      </c>
    </row>
    <row r="11880" spans="1:13" ht="26.25" x14ac:dyDescent="0.25">
      <c r="A11880" s="6">
        <v>174002</v>
      </c>
      <c r="B11880" s="126">
        <v>1</v>
      </c>
      <c r="C11880" s="133"/>
      <c r="D11880" s="134">
        <v>45001</v>
      </c>
      <c r="E11880" s="7" t="s">
        <v>988</v>
      </c>
      <c r="F11880" s="8" t="s">
        <v>170</v>
      </c>
      <c r="G11880" s="18">
        <f>IFERROR(VLOOKUP(Table1[[#This Row],[Codigo_insumo]],BD_Insumos!$B:$E,4),"")</f>
        <v>367.46</v>
      </c>
      <c r="H11880" s="140">
        <v>1</v>
      </c>
      <c r="I11880" s="9"/>
      <c r="J11880" s="23">
        <f t="shared" si="185"/>
        <v>367.46</v>
      </c>
      <c r="K11880" s="22" t="str">
        <f>IF(I11880&lt;&gt;"",SUMIF(Table1[Codigo_servico],A11880,Table1[Subtotal_insumo]),"")</f>
        <v/>
      </c>
      <c r="L11880" s="18">
        <f>IF(Table1[[#This Row],[Ordem_insumos]]&lt;&gt;0,VLOOKUP(Table1[[#This Row],[Codigo_servico]],Preencher_Orcamento!$B:$D,3,FALSE)*Table1[[#This Row],[Qtde_insumo]],"")</f>
        <v>0</v>
      </c>
      <c r="M11880" s="18">
        <f>IF(Table1[[#This Row],[Ordem_insumos]]&lt;&gt;0,VLOOKUP(Table1[[#This Row],[Codigo_servico]],Preencher_Orcamento!$B:$D,3,FALSE)*Table1[[#This Row],[Subtotal_insumo]],"")</f>
        <v>0</v>
      </c>
    </row>
    <row r="11881" spans="1:13" x14ac:dyDescent="0.25">
      <c r="A11881" s="3">
        <v>174003</v>
      </c>
      <c r="B11881" s="125">
        <v>0</v>
      </c>
      <c r="C11881" s="131" t="s">
        <v>4569</v>
      </c>
      <c r="D11881" s="132"/>
      <c r="E11881" s="4"/>
      <c r="F11881" s="4"/>
      <c r="G11881" s="17" t="str">
        <f>IFERROR(VLOOKUP(Table1[[#This Row],[Codigo_insumo]],BD_Insumos!$B:$E,4),"")</f>
        <v/>
      </c>
      <c r="H11881" s="139"/>
      <c r="I11881" s="5" t="s">
        <v>168</v>
      </c>
      <c r="J11881" s="20" t="str">
        <f t="shared" si="185"/>
        <v/>
      </c>
      <c r="K11881" s="21">
        <f>IF(I11881&lt;&gt;"",SUMIF(Table1[Codigo_servico],A11881,Table1[Subtotal_insumo]),"")</f>
        <v>3.5762</v>
      </c>
      <c r="L11881" s="17" t="str">
        <f>IF(Table1[[#This Row],[Ordem_insumos]]&lt;&gt;0,VLOOKUP(Table1[[#This Row],[Codigo_servico]],Preencher_Orcamento!$B:$D,3,FALSE)*Table1[[#This Row],[Qtde_insumo]],"")</f>
        <v/>
      </c>
      <c r="M11881" s="17" t="str">
        <f>IF(Table1[[#This Row],[Ordem_insumos]]&lt;&gt;0,VLOOKUP(Table1[[#This Row],[Codigo_servico]],Preencher_Orcamento!$B:$D,3,FALSE)*Table1[[#This Row],[Subtotal_insumo]],"")</f>
        <v/>
      </c>
    </row>
    <row r="11882" spans="1:13" ht="51.75" x14ac:dyDescent="0.25">
      <c r="A11882" s="6">
        <v>174003</v>
      </c>
      <c r="B11882" s="126">
        <v>1</v>
      </c>
      <c r="C11882" s="133"/>
      <c r="D11882" s="134">
        <v>45008</v>
      </c>
      <c r="E11882" s="7" t="s">
        <v>990</v>
      </c>
      <c r="F11882" s="8" t="s">
        <v>168</v>
      </c>
      <c r="G11882" s="18">
        <f>IFERROR(VLOOKUP(Table1[[#This Row],[Codigo_insumo]],BD_Insumos!$B:$E,4),"")</f>
        <v>3.5762</v>
      </c>
      <c r="H11882" s="140">
        <v>1</v>
      </c>
      <c r="I11882" s="9"/>
      <c r="J11882" s="23">
        <f t="shared" si="185"/>
        <v>3.5762</v>
      </c>
      <c r="K11882" s="22" t="str">
        <f>IF(I11882&lt;&gt;"",SUMIF(Table1[Codigo_servico],A11882,Table1[Subtotal_insumo]),"")</f>
        <v/>
      </c>
      <c r="L11882" s="18">
        <f>IF(Table1[[#This Row],[Ordem_insumos]]&lt;&gt;0,VLOOKUP(Table1[[#This Row],[Codigo_servico]],Preencher_Orcamento!$B:$D,3,FALSE)*Table1[[#This Row],[Qtde_insumo]],"")</f>
        <v>0</v>
      </c>
      <c r="M11882" s="18">
        <f>IF(Table1[[#This Row],[Ordem_insumos]]&lt;&gt;0,VLOOKUP(Table1[[#This Row],[Codigo_servico]],Preencher_Orcamento!$B:$D,3,FALSE)*Table1[[#This Row],[Subtotal_insumo]],"")</f>
        <v>0</v>
      </c>
    </row>
    <row r="11883" spans="1:13" x14ac:dyDescent="0.25">
      <c r="A11883" s="3">
        <v>174005</v>
      </c>
      <c r="B11883" s="125">
        <v>0</v>
      </c>
      <c r="C11883" s="131" t="s">
        <v>4570</v>
      </c>
      <c r="D11883" s="132"/>
      <c r="E11883" s="4"/>
      <c r="F11883" s="4"/>
      <c r="G11883" s="17" t="str">
        <f>IFERROR(VLOOKUP(Table1[[#This Row],[Codigo_insumo]],BD_Insumos!$B:$E,4),"")</f>
        <v/>
      </c>
      <c r="H11883" s="139"/>
      <c r="I11883" s="5" t="s">
        <v>168</v>
      </c>
      <c r="J11883" s="20" t="str">
        <f t="shared" si="185"/>
        <v/>
      </c>
      <c r="K11883" s="21">
        <f>IF(I11883&lt;&gt;"",SUMIF(Table1[Codigo_servico],A11883,Table1[Subtotal_insumo]),"")</f>
        <v>6.7321</v>
      </c>
      <c r="L11883" s="17" t="str">
        <f>IF(Table1[[#This Row],[Ordem_insumos]]&lt;&gt;0,VLOOKUP(Table1[[#This Row],[Codigo_servico]],Preencher_Orcamento!$B:$D,3,FALSE)*Table1[[#This Row],[Qtde_insumo]],"")</f>
        <v/>
      </c>
      <c r="M11883" s="17" t="str">
        <f>IF(Table1[[#This Row],[Ordem_insumos]]&lt;&gt;0,VLOOKUP(Table1[[#This Row],[Codigo_servico]],Preencher_Orcamento!$B:$D,3,FALSE)*Table1[[#This Row],[Subtotal_insumo]],"")</f>
        <v/>
      </c>
    </row>
    <row r="11884" spans="1:13" ht="51.75" x14ac:dyDescent="0.25">
      <c r="A11884" s="6">
        <v>174005</v>
      </c>
      <c r="B11884" s="126">
        <v>1</v>
      </c>
      <c r="C11884" s="133"/>
      <c r="D11884" s="134">
        <v>45010</v>
      </c>
      <c r="E11884" s="7" t="s">
        <v>991</v>
      </c>
      <c r="F11884" s="8" t="s">
        <v>168</v>
      </c>
      <c r="G11884" s="18">
        <f>IFERROR(VLOOKUP(Table1[[#This Row],[Codigo_insumo]],BD_Insumos!$B:$E,4),"")</f>
        <v>6.7321</v>
      </c>
      <c r="H11884" s="140">
        <v>1</v>
      </c>
      <c r="I11884" s="9"/>
      <c r="J11884" s="23">
        <f t="shared" si="185"/>
        <v>6.7321</v>
      </c>
      <c r="K11884" s="22" t="str">
        <f>IF(I11884&lt;&gt;"",SUMIF(Table1[Codigo_servico],A11884,Table1[Subtotal_insumo]),"")</f>
        <v/>
      </c>
      <c r="L11884" s="18">
        <f>IF(Table1[[#This Row],[Ordem_insumos]]&lt;&gt;0,VLOOKUP(Table1[[#This Row],[Codigo_servico]],Preencher_Orcamento!$B:$D,3,FALSE)*Table1[[#This Row],[Qtde_insumo]],"")</f>
        <v>0</v>
      </c>
      <c r="M11884" s="18">
        <f>IF(Table1[[#This Row],[Ordem_insumos]]&lt;&gt;0,VLOOKUP(Table1[[#This Row],[Codigo_servico]],Preencher_Orcamento!$B:$D,3,FALSE)*Table1[[#This Row],[Subtotal_insumo]],"")</f>
        <v>0</v>
      </c>
    </row>
    <row r="11885" spans="1:13" x14ac:dyDescent="0.25">
      <c r="A11885" s="3">
        <v>174006</v>
      </c>
      <c r="B11885" s="125">
        <v>0</v>
      </c>
      <c r="C11885" s="131" t="s">
        <v>4571</v>
      </c>
      <c r="D11885" s="132"/>
      <c r="E11885" s="4"/>
      <c r="F11885" s="4"/>
      <c r="G11885" s="17" t="str">
        <f>IFERROR(VLOOKUP(Table1[[#This Row],[Codigo_insumo]],BD_Insumos!$B:$E,4),"")</f>
        <v/>
      </c>
      <c r="H11885" s="139"/>
      <c r="I11885" s="5" t="s">
        <v>457</v>
      </c>
      <c r="J11885" s="20" t="str">
        <f t="shared" si="185"/>
        <v/>
      </c>
      <c r="K11885" s="21">
        <f>IF(I11885&lt;&gt;"",SUMIF(Table1[Codigo_servico],A11885,Table1[Subtotal_insumo]),"")</f>
        <v>469.52264999999994</v>
      </c>
      <c r="L11885" s="17" t="str">
        <f>IF(Table1[[#This Row],[Ordem_insumos]]&lt;&gt;0,VLOOKUP(Table1[[#This Row],[Codigo_servico]],Preencher_Orcamento!$B:$D,3,FALSE)*Table1[[#This Row],[Qtde_insumo]],"")</f>
        <v/>
      </c>
      <c r="M11885" s="17" t="str">
        <f>IF(Table1[[#This Row],[Ordem_insumos]]&lt;&gt;0,VLOOKUP(Table1[[#This Row],[Codigo_servico]],Preencher_Orcamento!$B:$D,3,FALSE)*Table1[[#This Row],[Subtotal_insumo]],"")</f>
        <v/>
      </c>
    </row>
    <row r="11886" spans="1:13" ht="51.75" x14ac:dyDescent="0.25">
      <c r="A11886" s="6">
        <v>174006</v>
      </c>
      <c r="B11886" s="126">
        <v>1</v>
      </c>
      <c r="C11886" s="133"/>
      <c r="D11886" s="134">
        <v>45025</v>
      </c>
      <c r="E11886" s="7" t="s">
        <v>996</v>
      </c>
      <c r="F11886" s="8" t="s">
        <v>391</v>
      </c>
      <c r="G11886" s="18">
        <f>IFERROR(VLOOKUP(Table1[[#This Row],[Codigo_insumo]],BD_Insumos!$B:$E,4),"")</f>
        <v>1565.0754999999999</v>
      </c>
      <c r="H11886" s="140">
        <v>0.3</v>
      </c>
      <c r="I11886" s="9"/>
      <c r="J11886" s="23">
        <f t="shared" si="185"/>
        <v>469.52264999999994</v>
      </c>
      <c r="K11886" s="22" t="str">
        <f>IF(I11886&lt;&gt;"",SUMIF(Table1[Codigo_servico],A11886,Table1[Subtotal_insumo]),"")</f>
        <v/>
      </c>
      <c r="L11886" s="18">
        <f>IF(Table1[[#This Row],[Ordem_insumos]]&lt;&gt;0,VLOOKUP(Table1[[#This Row],[Codigo_servico]],Preencher_Orcamento!$B:$D,3,FALSE)*Table1[[#This Row],[Qtde_insumo]],"")</f>
        <v>0</v>
      </c>
      <c r="M11886" s="18">
        <f>IF(Table1[[#This Row],[Ordem_insumos]]&lt;&gt;0,VLOOKUP(Table1[[#This Row],[Codigo_servico]],Preencher_Orcamento!$B:$D,3,FALSE)*Table1[[#This Row],[Subtotal_insumo]],"")</f>
        <v>0</v>
      </c>
    </row>
    <row r="11887" spans="1:13" x14ac:dyDescent="0.25">
      <c r="A11887" s="3">
        <v>174007</v>
      </c>
      <c r="B11887" s="125">
        <v>0</v>
      </c>
      <c r="C11887" s="131" t="s">
        <v>4572</v>
      </c>
      <c r="D11887" s="132"/>
      <c r="E11887" s="4"/>
      <c r="F11887" s="4"/>
      <c r="G11887" s="17" t="str">
        <f>IFERROR(VLOOKUP(Table1[[#This Row],[Codigo_insumo]],BD_Insumos!$B:$E,4),"")</f>
        <v/>
      </c>
      <c r="H11887" s="139"/>
      <c r="I11887" s="5" t="s">
        <v>168</v>
      </c>
      <c r="J11887" s="20" t="str">
        <f t="shared" si="185"/>
        <v/>
      </c>
      <c r="K11887" s="21">
        <f>IF(I11887&lt;&gt;"",SUMIF(Table1[Codigo_servico],A11887,Table1[Subtotal_insumo]),"")</f>
        <v>4.6345000000000001</v>
      </c>
      <c r="L11887" s="17" t="str">
        <f>IF(Table1[[#This Row],[Ordem_insumos]]&lt;&gt;0,VLOOKUP(Table1[[#This Row],[Codigo_servico]],Preencher_Orcamento!$B:$D,3,FALSE)*Table1[[#This Row],[Qtde_insumo]],"")</f>
        <v/>
      </c>
      <c r="M11887" s="17" t="str">
        <f>IF(Table1[[#This Row],[Ordem_insumos]]&lt;&gt;0,VLOOKUP(Table1[[#This Row],[Codigo_servico]],Preencher_Orcamento!$B:$D,3,FALSE)*Table1[[#This Row],[Subtotal_insumo]],"")</f>
        <v/>
      </c>
    </row>
    <row r="11888" spans="1:13" ht="51.75" x14ac:dyDescent="0.25">
      <c r="A11888" s="6">
        <v>174007</v>
      </c>
      <c r="B11888" s="126">
        <v>1</v>
      </c>
      <c r="C11888" s="133"/>
      <c r="D11888" s="134">
        <v>45012</v>
      </c>
      <c r="E11888" s="7" t="s">
        <v>992</v>
      </c>
      <c r="F11888" s="8" t="s">
        <v>168</v>
      </c>
      <c r="G11888" s="18">
        <f>IFERROR(VLOOKUP(Table1[[#This Row],[Codigo_insumo]],BD_Insumos!$B:$E,4),"")</f>
        <v>4.6345000000000001</v>
      </c>
      <c r="H11888" s="140">
        <v>1</v>
      </c>
      <c r="I11888" s="9"/>
      <c r="J11888" s="23">
        <f t="shared" si="185"/>
        <v>4.6345000000000001</v>
      </c>
      <c r="K11888" s="22" t="str">
        <f>IF(I11888&lt;&gt;"",SUMIF(Table1[Codigo_servico],A11888,Table1[Subtotal_insumo]),"")</f>
        <v/>
      </c>
      <c r="L11888" s="18">
        <f>IF(Table1[[#This Row],[Ordem_insumos]]&lt;&gt;0,VLOOKUP(Table1[[#This Row],[Codigo_servico]],Preencher_Orcamento!$B:$D,3,FALSE)*Table1[[#This Row],[Qtde_insumo]],"")</f>
        <v>0</v>
      </c>
      <c r="M11888" s="18">
        <f>IF(Table1[[#This Row],[Ordem_insumos]]&lt;&gt;0,VLOOKUP(Table1[[#This Row],[Codigo_servico]],Preencher_Orcamento!$B:$D,3,FALSE)*Table1[[#This Row],[Subtotal_insumo]],"")</f>
        <v>0</v>
      </c>
    </row>
    <row r="11889" spans="1:13" x14ac:dyDescent="0.25">
      <c r="A11889" s="3">
        <v>174008</v>
      </c>
      <c r="B11889" s="125">
        <v>0</v>
      </c>
      <c r="C11889" s="131" t="s">
        <v>4573</v>
      </c>
      <c r="D11889" s="132"/>
      <c r="E11889" s="4"/>
      <c r="F11889" s="4"/>
      <c r="G11889" s="17" t="str">
        <f>IFERROR(VLOOKUP(Table1[[#This Row],[Codigo_insumo]],BD_Insumos!$B:$E,4),"")</f>
        <v/>
      </c>
      <c r="H11889" s="139"/>
      <c r="I11889" s="5" t="s">
        <v>168</v>
      </c>
      <c r="J11889" s="20" t="str">
        <f t="shared" si="185"/>
        <v/>
      </c>
      <c r="K11889" s="21">
        <f>IF(I11889&lt;&gt;"",SUMIF(Table1[Codigo_servico],A11889,Table1[Subtotal_insumo]),"")</f>
        <v>7.1035000000000004</v>
      </c>
      <c r="L11889" s="17" t="str">
        <f>IF(Table1[[#This Row],[Ordem_insumos]]&lt;&gt;0,VLOOKUP(Table1[[#This Row],[Codigo_servico]],Preencher_Orcamento!$B:$D,3,FALSE)*Table1[[#This Row],[Qtde_insumo]],"")</f>
        <v/>
      </c>
      <c r="M11889" s="17" t="str">
        <f>IF(Table1[[#This Row],[Ordem_insumos]]&lt;&gt;0,VLOOKUP(Table1[[#This Row],[Codigo_servico]],Preencher_Orcamento!$B:$D,3,FALSE)*Table1[[#This Row],[Subtotal_insumo]],"")</f>
        <v/>
      </c>
    </row>
    <row r="11890" spans="1:13" ht="51.75" x14ac:dyDescent="0.25">
      <c r="A11890" s="6">
        <v>174008</v>
      </c>
      <c r="B11890" s="126">
        <v>1</v>
      </c>
      <c r="C11890" s="133"/>
      <c r="D11890" s="134">
        <v>45013</v>
      </c>
      <c r="E11890" s="7" t="s">
        <v>993</v>
      </c>
      <c r="F11890" s="8" t="s">
        <v>168</v>
      </c>
      <c r="G11890" s="18">
        <f>IFERROR(VLOOKUP(Table1[[#This Row],[Codigo_insumo]],BD_Insumos!$B:$E,4),"")</f>
        <v>7.1035000000000004</v>
      </c>
      <c r="H11890" s="140">
        <v>1</v>
      </c>
      <c r="I11890" s="9"/>
      <c r="J11890" s="23">
        <f t="shared" si="185"/>
        <v>7.1035000000000004</v>
      </c>
      <c r="K11890" s="22" t="str">
        <f>IF(I11890&lt;&gt;"",SUMIF(Table1[Codigo_servico],A11890,Table1[Subtotal_insumo]),"")</f>
        <v/>
      </c>
      <c r="L11890" s="18">
        <f>IF(Table1[[#This Row],[Ordem_insumos]]&lt;&gt;0,VLOOKUP(Table1[[#This Row],[Codigo_servico]],Preencher_Orcamento!$B:$D,3,FALSE)*Table1[[#This Row],[Qtde_insumo]],"")</f>
        <v>0</v>
      </c>
      <c r="M11890" s="18">
        <f>IF(Table1[[#This Row],[Ordem_insumos]]&lt;&gt;0,VLOOKUP(Table1[[#This Row],[Codigo_servico]],Preencher_Orcamento!$B:$D,3,FALSE)*Table1[[#This Row],[Subtotal_insumo]],"")</f>
        <v>0</v>
      </c>
    </row>
    <row r="11891" spans="1:13" x14ac:dyDescent="0.25">
      <c r="A11891" s="3">
        <v>174010</v>
      </c>
      <c r="B11891" s="125">
        <v>0</v>
      </c>
      <c r="C11891" s="131" t="s">
        <v>4574</v>
      </c>
      <c r="D11891" s="132"/>
      <c r="E11891" s="4"/>
      <c r="F11891" s="4"/>
      <c r="G11891" s="17" t="str">
        <f>IFERROR(VLOOKUP(Table1[[#This Row],[Codigo_insumo]],BD_Insumos!$B:$E,4),"")</f>
        <v/>
      </c>
      <c r="H11891" s="139"/>
      <c r="I11891" s="5" t="s">
        <v>457</v>
      </c>
      <c r="J11891" s="20" t="str">
        <f t="shared" si="185"/>
        <v/>
      </c>
      <c r="K11891" s="21">
        <f>IF(I11891&lt;&gt;"",SUMIF(Table1[Codigo_servico],A11891,Table1[Subtotal_insumo]),"")</f>
        <v>796.28505000000007</v>
      </c>
      <c r="L11891" s="17" t="str">
        <f>IF(Table1[[#This Row],[Ordem_insumos]]&lt;&gt;0,VLOOKUP(Table1[[#This Row],[Codigo_servico]],Preencher_Orcamento!$B:$D,3,FALSE)*Table1[[#This Row],[Qtde_insumo]],"")</f>
        <v/>
      </c>
      <c r="M11891" s="17" t="str">
        <f>IF(Table1[[#This Row],[Ordem_insumos]]&lt;&gt;0,VLOOKUP(Table1[[#This Row],[Codigo_servico]],Preencher_Orcamento!$B:$D,3,FALSE)*Table1[[#This Row],[Subtotal_insumo]],"")</f>
        <v/>
      </c>
    </row>
    <row r="11892" spans="1:13" ht="51.75" x14ac:dyDescent="0.25">
      <c r="A11892" s="6">
        <v>174010</v>
      </c>
      <c r="B11892" s="126">
        <v>1</v>
      </c>
      <c r="C11892" s="133"/>
      <c r="D11892" s="134">
        <v>45025</v>
      </c>
      <c r="E11892" s="7" t="s">
        <v>996</v>
      </c>
      <c r="F11892" s="8" t="s">
        <v>391</v>
      </c>
      <c r="G11892" s="18">
        <f>IFERROR(VLOOKUP(Table1[[#This Row],[Codigo_insumo]],BD_Insumos!$B:$E,4),"")</f>
        <v>1565.0754999999999</v>
      </c>
      <c r="H11892" s="140">
        <v>0.1</v>
      </c>
      <c r="I11892" s="9"/>
      <c r="J11892" s="23">
        <f t="shared" si="185"/>
        <v>156.50755000000001</v>
      </c>
      <c r="K11892" s="22" t="str">
        <f>IF(I11892&lt;&gt;"",SUMIF(Table1[Codigo_servico],A11892,Table1[Subtotal_insumo]),"")</f>
        <v/>
      </c>
      <c r="L11892" s="18">
        <f>IF(Table1[[#This Row],[Ordem_insumos]]&lt;&gt;0,VLOOKUP(Table1[[#This Row],[Codigo_servico]],Preencher_Orcamento!$B:$D,3,FALSE)*Table1[[#This Row],[Qtde_insumo]],"")</f>
        <v>0</v>
      </c>
      <c r="M11892" s="18">
        <f>IF(Table1[[#This Row],[Ordem_insumos]]&lt;&gt;0,VLOOKUP(Table1[[#This Row],[Codigo_servico]],Preencher_Orcamento!$B:$D,3,FALSE)*Table1[[#This Row],[Subtotal_insumo]],"")</f>
        <v>0</v>
      </c>
    </row>
    <row r="11893" spans="1:13" ht="26.25" x14ac:dyDescent="0.25">
      <c r="A11893" s="6">
        <v>174010</v>
      </c>
      <c r="B11893" s="126">
        <v>2</v>
      </c>
      <c r="C11893" s="133"/>
      <c r="D11893" s="134">
        <v>45015</v>
      </c>
      <c r="E11893" s="7" t="s">
        <v>994</v>
      </c>
      <c r="F11893" s="8" t="s">
        <v>457</v>
      </c>
      <c r="G11893" s="18">
        <f>IFERROR(VLOOKUP(Table1[[#This Row],[Codigo_insumo]],BD_Insumos!$B:$E,4),"")</f>
        <v>639.77750000000003</v>
      </c>
      <c r="H11893" s="140">
        <v>1</v>
      </c>
      <c r="I11893" s="9"/>
      <c r="J11893" s="23">
        <f t="shared" si="185"/>
        <v>639.77750000000003</v>
      </c>
      <c r="K11893" s="22" t="str">
        <f>IF(I11893&lt;&gt;"",SUMIF(Table1[Codigo_servico],A11893,Table1[Subtotal_insumo]),"")</f>
        <v/>
      </c>
      <c r="L11893" s="18">
        <f>IF(Table1[[#This Row],[Ordem_insumos]]&lt;&gt;0,VLOOKUP(Table1[[#This Row],[Codigo_servico]],Preencher_Orcamento!$B:$D,3,FALSE)*Table1[[#This Row],[Qtde_insumo]],"")</f>
        <v>0</v>
      </c>
      <c r="M11893" s="18">
        <f>IF(Table1[[#This Row],[Ordem_insumos]]&lt;&gt;0,VLOOKUP(Table1[[#This Row],[Codigo_servico]],Preencher_Orcamento!$B:$D,3,FALSE)*Table1[[#This Row],[Subtotal_insumo]],"")</f>
        <v>0</v>
      </c>
    </row>
    <row r="11894" spans="1:13" x14ac:dyDescent="0.25">
      <c r="A11894" s="3">
        <v>174011</v>
      </c>
      <c r="B11894" s="125">
        <v>0</v>
      </c>
      <c r="C11894" s="131" t="s">
        <v>4575</v>
      </c>
      <c r="D11894" s="132"/>
      <c r="E11894" s="4"/>
      <c r="F11894" s="4"/>
      <c r="G11894" s="17" t="str">
        <f>IFERROR(VLOOKUP(Table1[[#This Row],[Codigo_insumo]],BD_Insumos!$B:$E,4),"")</f>
        <v/>
      </c>
      <c r="H11894" s="139"/>
      <c r="I11894" s="5" t="s">
        <v>457</v>
      </c>
      <c r="J11894" s="20" t="str">
        <f t="shared" si="185"/>
        <v/>
      </c>
      <c r="K11894" s="21">
        <f>IF(I11894&lt;&gt;"",SUMIF(Table1[Codigo_servico],A11894,Table1[Subtotal_insumo]),"")</f>
        <v>557.07894999999996</v>
      </c>
      <c r="L11894" s="17" t="str">
        <f>IF(Table1[[#This Row],[Ordem_insumos]]&lt;&gt;0,VLOOKUP(Table1[[#This Row],[Codigo_servico]],Preencher_Orcamento!$B:$D,3,FALSE)*Table1[[#This Row],[Qtde_insumo]],"")</f>
        <v/>
      </c>
      <c r="M11894" s="17" t="str">
        <f>IF(Table1[[#This Row],[Ordem_insumos]]&lt;&gt;0,VLOOKUP(Table1[[#This Row],[Codigo_servico]],Preencher_Orcamento!$B:$D,3,FALSE)*Table1[[#This Row],[Subtotal_insumo]],"")</f>
        <v/>
      </c>
    </row>
    <row r="11895" spans="1:13" ht="51.75" x14ac:dyDescent="0.25">
      <c r="A11895" s="6">
        <v>174011</v>
      </c>
      <c r="B11895" s="126">
        <v>1</v>
      </c>
      <c r="C11895" s="133"/>
      <c r="D11895" s="134">
        <v>45025</v>
      </c>
      <c r="E11895" s="7" t="s">
        <v>996</v>
      </c>
      <c r="F11895" s="8" t="s">
        <v>391</v>
      </c>
      <c r="G11895" s="18">
        <f>IFERROR(VLOOKUP(Table1[[#This Row],[Codigo_insumo]],BD_Insumos!$B:$E,4),"")</f>
        <v>1565.0754999999999</v>
      </c>
      <c r="H11895" s="140">
        <v>0.1</v>
      </c>
      <c r="I11895" s="9"/>
      <c r="J11895" s="23">
        <f t="shared" si="185"/>
        <v>156.50755000000001</v>
      </c>
      <c r="K11895" s="22" t="str">
        <f>IF(I11895&lt;&gt;"",SUMIF(Table1[Codigo_servico],A11895,Table1[Subtotal_insumo]),"")</f>
        <v/>
      </c>
      <c r="L11895" s="18">
        <f>IF(Table1[[#This Row],[Ordem_insumos]]&lt;&gt;0,VLOOKUP(Table1[[#This Row],[Codigo_servico]],Preencher_Orcamento!$B:$D,3,FALSE)*Table1[[#This Row],[Qtde_insumo]],"")</f>
        <v>0</v>
      </c>
      <c r="M11895" s="18">
        <f>IF(Table1[[#This Row],[Ordem_insumos]]&lt;&gt;0,VLOOKUP(Table1[[#This Row],[Codigo_servico]],Preencher_Orcamento!$B:$D,3,FALSE)*Table1[[#This Row],[Subtotal_insumo]],"")</f>
        <v>0</v>
      </c>
    </row>
    <row r="11896" spans="1:13" ht="51.75" x14ac:dyDescent="0.25">
      <c r="A11896" s="6">
        <v>174011</v>
      </c>
      <c r="B11896" s="126">
        <v>2</v>
      </c>
      <c r="C11896" s="133"/>
      <c r="D11896" s="134">
        <v>45023</v>
      </c>
      <c r="E11896" s="7" t="s">
        <v>995</v>
      </c>
      <c r="F11896" s="8" t="s">
        <v>457</v>
      </c>
      <c r="G11896" s="18">
        <f>IFERROR(VLOOKUP(Table1[[#This Row],[Codigo_insumo]],BD_Insumos!$B:$E,4),"")</f>
        <v>400.57139999999998</v>
      </c>
      <c r="H11896" s="140">
        <v>1</v>
      </c>
      <c r="I11896" s="9"/>
      <c r="J11896" s="23">
        <f t="shared" si="185"/>
        <v>400.57139999999998</v>
      </c>
      <c r="K11896" s="22" t="str">
        <f>IF(I11896&lt;&gt;"",SUMIF(Table1[Codigo_servico],A11896,Table1[Subtotal_insumo]),"")</f>
        <v/>
      </c>
      <c r="L11896" s="18">
        <f>IF(Table1[[#This Row],[Ordem_insumos]]&lt;&gt;0,VLOOKUP(Table1[[#This Row],[Codigo_servico]],Preencher_Orcamento!$B:$D,3,FALSE)*Table1[[#This Row],[Qtde_insumo]],"")</f>
        <v>0</v>
      </c>
      <c r="M11896" s="18">
        <f>IF(Table1[[#This Row],[Ordem_insumos]]&lt;&gt;0,VLOOKUP(Table1[[#This Row],[Codigo_servico]],Preencher_Orcamento!$B:$D,3,FALSE)*Table1[[#This Row],[Subtotal_insumo]],"")</f>
        <v>0</v>
      </c>
    </row>
    <row r="11897" spans="1:13" x14ac:dyDescent="0.25">
      <c r="A11897" s="3">
        <v>174013</v>
      </c>
      <c r="B11897" s="125">
        <v>0</v>
      </c>
      <c r="C11897" s="131" t="s">
        <v>4576</v>
      </c>
      <c r="D11897" s="132"/>
      <c r="E11897" s="4"/>
      <c r="F11897" s="4"/>
      <c r="G11897" s="17" t="str">
        <f>IFERROR(VLOOKUP(Table1[[#This Row],[Codigo_insumo]],BD_Insumos!$B:$E,4),"")</f>
        <v/>
      </c>
      <c r="H11897" s="139"/>
      <c r="I11897" s="5" t="s">
        <v>170</v>
      </c>
      <c r="J11897" s="20" t="str">
        <f t="shared" si="185"/>
        <v/>
      </c>
      <c r="K11897" s="21">
        <f>IF(I11897&lt;&gt;"",SUMIF(Table1[Codigo_servico],A11897,Table1[Subtotal_insumo]),"")</f>
        <v>172.82499999999999</v>
      </c>
      <c r="L11897" s="17" t="str">
        <f>IF(Table1[[#This Row],[Ordem_insumos]]&lt;&gt;0,VLOOKUP(Table1[[#This Row],[Codigo_servico]],Preencher_Orcamento!$B:$D,3,FALSE)*Table1[[#This Row],[Qtde_insumo]],"")</f>
        <v/>
      </c>
      <c r="M11897" s="17" t="str">
        <f>IF(Table1[[#This Row],[Ordem_insumos]]&lt;&gt;0,VLOOKUP(Table1[[#This Row],[Codigo_servico]],Preencher_Orcamento!$B:$D,3,FALSE)*Table1[[#This Row],[Subtotal_insumo]],"")</f>
        <v/>
      </c>
    </row>
    <row r="11898" spans="1:13" ht="26.25" x14ac:dyDescent="0.25">
      <c r="A11898" s="6">
        <v>174013</v>
      </c>
      <c r="B11898" s="126">
        <v>1</v>
      </c>
      <c r="C11898" s="133"/>
      <c r="D11898" s="134">
        <v>45004</v>
      </c>
      <c r="E11898" s="7" t="s">
        <v>989</v>
      </c>
      <c r="F11898" s="8" t="s">
        <v>170</v>
      </c>
      <c r="G11898" s="18">
        <f>IFERROR(VLOOKUP(Table1[[#This Row],[Codigo_insumo]],BD_Insumos!$B:$E,4),"")</f>
        <v>172.82499999999999</v>
      </c>
      <c r="H11898" s="140">
        <v>1</v>
      </c>
      <c r="I11898" s="9"/>
      <c r="J11898" s="23">
        <f t="shared" si="185"/>
        <v>172.82499999999999</v>
      </c>
      <c r="K11898" s="22" t="str">
        <f>IF(I11898&lt;&gt;"",SUMIF(Table1[Codigo_servico],A11898,Table1[Subtotal_insumo]),"")</f>
        <v/>
      </c>
      <c r="L11898" s="18">
        <f>IF(Table1[[#This Row],[Ordem_insumos]]&lt;&gt;0,VLOOKUP(Table1[[#This Row],[Codigo_servico]],Preencher_Orcamento!$B:$D,3,FALSE)*Table1[[#This Row],[Qtde_insumo]],"")</f>
        <v>0</v>
      </c>
      <c r="M11898" s="18">
        <f>IF(Table1[[#This Row],[Ordem_insumos]]&lt;&gt;0,VLOOKUP(Table1[[#This Row],[Codigo_servico]],Preencher_Orcamento!$B:$D,3,FALSE)*Table1[[#This Row],[Subtotal_insumo]],"")</f>
        <v>0</v>
      </c>
    </row>
    <row r="11899" spans="1:13" x14ac:dyDescent="0.25">
      <c r="A11899" s="3">
        <v>174501</v>
      </c>
      <c r="B11899" s="125">
        <v>0</v>
      </c>
      <c r="C11899" s="131" t="s">
        <v>4577</v>
      </c>
      <c r="D11899" s="132"/>
      <c r="E11899" s="4"/>
      <c r="F11899" s="4"/>
      <c r="G11899" s="17" t="str">
        <f>IFERROR(VLOOKUP(Table1[[#This Row],[Codigo_insumo]],BD_Insumos!$B:$E,4),"")</f>
        <v/>
      </c>
      <c r="H11899" s="139"/>
      <c r="I11899" s="5" t="s">
        <v>4578</v>
      </c>
      <c r="J11899" s="20" t="str">
        <f t="shared" si="185"/>
        <v/>
      </c>
      <c r="K11899" s="21">
        <f>IF(I11899&lt;&gt;"",SUMIF(Table1[Codigo_servico],A11899,Table1[Subtotal_insumo]),"")</f>
        <v>5.8433711600000002</v>
      </c>
      <c r="L11899" s="17" t="str">
        <f>IF(Table1[[#This Row],[Ordem_insumos]]&lt;&gt;0,VLOOKUP(Table1[[#This Row],[Codigo_servico]],Preencher_Orcamento!$B:$D,3,FALSE)*Table1[[#This Row],[Qtde_insumo]],"")</f>
        <v/>
      </c>
      <c r="M11899" s="17" t="str">
        <f>IF(Table1[[#This Row],[Ordem_insumos]]&lt;&gt;0,VLOOKUP(Table1[[#This Row],[Codigo_servico]],Preencher_Orcamento!$B:$D,3,FALSE)*Table1[[#This Row],[Subtotal_insumo]],"")</f>
        <v/>
      </c>
    </row>
    <row r="11900" spans="1:13" ht="26.25" x14ac:dyDescent="0.25">
      <c r="A11900" s="6">
        <v>174501</v>
      </c>
      <c r="B11900" s="126">
        <v>1</v>
      </c>
      <c r="C11900" s="133"/>
      <c r="D11900" s="134">
        <v>11205</v>
      </c>
      <c r="E11900" s="7" t="s">
        <v>188</v>
      </c>
      <c r="F11900" s="8" t="s">
        <v>189</v>
      </c>
      <c r="G11900" s="18">
        <f>IFERROR(VLOOKUP(Table1[[#This Row],[Codigo_insumo]],BD_Insumos!$B:$E,4),"")</f>
        <v>13.148899999999999</v>
      </c>
      <c r="H11900" s="140">
        <v>0.44440000000000002</v>
      </c>
      <c r="I11900" s="9"/>
      <c r="J11900" s="23">
        <f t="shared" si="185"/>
        <v>5.8433711600000002</v>
      </c>
      <c r="K11900" s="22" t="str">
        <f>IF(I11900&lt;&gt;"",SUMIF(Table1[Codigo_servico],A11900,Table1[Subtotal_insumo]),"")</f>
        <v/>
      </c>
      <c r="L11900" s="18">
        <f>IF(Table1[[#This Row],[Ordem_insumos]]&lt;&gt;0,VLOOKUP(Table1[[#This Row],[Codigo_servico]],Preencher_Orcamento!$B:$D,3,FALSE)*Table1[[#This Row],[Qtde_insumo]],"")</f>
        <v>0</v>
      </c>
      <c r="M11900" s="18">
        <f>IF(Table1[[#This Row],[Ordem_insumos]]&lt;&gt;0,VLOOKUP(Table1[[#This Row],[Codigo_servico]],Preencher_Orcamento!$B:$D,3,FALSE)*Table1[[#This Row],[Subtotal_insumo]],"")</f>
        <v>0</v>
      </c>
    </row>
    <row r="11901" spans="1:13" x14ac:dyDescent="0.25">
      <c r="A11901" s="3">
        <v>174502</v>
      </c>
      <c r="B11901" s="125">
        <v>0</v>
      </c>
      <c r="C11901" s="131" t="s">
        <v>4579</v>
      </c>
      <c r="D11901" s="132"/>
      <c r="E11901" s="4"/>
      <c r="F11901" s="4"/>
      <c r="G11901" s="17" t="str">
        <f>IFERROR(VLOOKUP(Table1[[#This Row],[Codigo_insumo]],BD_Insumos!$B:$E,4),"")</f>
        <v/>
      </c>
      <c r="H11901" s="139"/>
      <c r="I11901" s="5" t="s">
        <v>58</v>
      </c>
      <c r="J11901" s="20" t="str">
        <f t="shared" si="185"/>
        <v/>
      </c>
      <c r="K11901" s="21">
        <f>IF(I11901&lt;&gt;"",SUMIF(Table1[Codigo_servico],A11901,Table1[Subtotal_insumo]),"")</f>
        <v>4.4687104982065451</v>
      </c>
      <c r="L11901" s="17" t="str">
        <f>IF(Table1[[#This Row],[Ordem_insumos]]&lt;&gt;0,VLOOKUP(Table1[[#This Row],[Codigo_servico]],Preencher_Orcamento!$B:$D,3,FALSE)*Table1[[#This Row],[Qtde_insumo]],"")</f>
        <v/>
      </c>
      <c r="M11901" s="17" t="str">
        <f>IF(Table1[[#This Row],[Ordem_insumos]]&lt;&gt;0,VLOOKUP(Table1[[#This Row],[Codigo_servico]],Preencher_Orcamento!$B:$D,3,FALSE)*Table1[[#This Row],[Subtotal_insumo]],"")</f>
        <v/>
      </c>
    </row>
    <row r="11902" spans="1:13" ht="26.25" x14ac:dyDescent="0.25">
      <c r="A11902" s="6">
        <v>174502</v>
      </c>
      <c r="B11902" s="126">
        <v>1</v>
      </c>
      <c r="C11902" s="133"/>
      <c r="D11902" s="134">
        <v>2196</v>
      </c>
      <c r="E11902" s="7" t="s">
        <v>2218</v>
      </c>
      <c r="F11902" s="8" t="s">
        <v>2140</v>
      </c>
      <c r="G11902" s="16">
        <f>IFERROR(VLOOKUP(Table1[[#This Row],[Codigo_insumo]],BD_Insumos!$B:$E,4),"")</f>
        <v>16.090805252371606</v>
      </c>
      <c r="H11902" s="140">
        <v>0.16</v>
      </c>
      <c r="I11902" s="9"/>
      <c r="J11902" s="22">
        <f t="shared" si="185"/>
        <v>2.5745288403794571</v>
      </c>
      <c r="K11902" s="22" t="str">
        <f>IF(I11902&lt;&gt;"",SUMIF(Table1[Codigo_servico],A11902,Table1[Subtotal_insumo]),"")</f>
        <v/>
      </c>
      <c r="L11902" s="16">
        <f>IF(Table1[[#This Row],[Ordem_insumos]]&lt;&gt;0,VLOOKUP(Table1[[#This Row],[Codigo_servico]],Preencher_Orcamento!$B:$D,3,FALSE)*Table1[[#This Row],[Qtde_insumo]],"")</f>
        <v>0</v>
      </c>
      <c r="M11902" s="16">
        <f>IF(Table1[[#This Row],[Ordem_insumos]]&lt;&gt;0,VLOOKUP(Table1[[#This Row],[Codigo_servico]],Preencher_Orcamento!$B:$D,3,FALSE)*Table1[[#This Row],[Subtotal_insumo]],"")</f>
        <v>0</v>
      </c>
    </row>
    <row r="11903" spans="1:13" x14ac:dyDescent="0.25">
      <c r="A11903" s="6">
        <v>174502</v>
      </c>
      <c r="B11903" s="126">
        <v>2</v>
      </c>
      <c r="C11903" s="133"/>
      <c r="D11903" s="134">
        <v>2099</v>
      </c>
      <c r="E11903" s="7" t="s">
        <v>2205</v>
      </c>
      <c r="F11903" s="8" t="s">
        <v>2140</v>
      </c>
      <c r="G11903" s="16">
        <f>IFERROR(VLOOKUP(Table1[[#This Row],[Codigo_insumo]],BD_Insumos!$B:$E,4),"")</f>
        <v>12.627877718847255</v>
      </c>
      <c r="H11903" s="140">
        <v>0.15</v>
      </c>
      <c r="I11903" s="9"/>
      <c r="J11903" s="22">
        <f t="shared" si="185"/>
        <v>1.8941816578270882</v>
      </c>
      <c r="K11903" s="22" t="str">
        <f>IF(I11903&lt;&gt;"",SUMIF(Table1[Codigo_servico],A11903,Table1[Subtotal_insumo]),"")</f>
        <v/>
      </c>
      <c r="L11903" s="16">
        <f>IF(Table1[[#This Row],[Ordem_insumos]]&lt;&gt;0,VLOOKUP(Table1[[#This Row],[Codigo_servico]],Preencher_Orcamento!$B:$D,3,FALSE)*Table1[[#This Row],[Qtde_insumo]],"")</f>
        <v>0</v>
      </c>
      <c r="M11903" s="16">
        <f>IF(Table1[[#This Row],[Ordem_insumos]]&lt;&gt;0,VLOOKUP(Table1[[#This Row],[Codigo_servico]],Preencher_Orcamento!$B:$D,3,FALSE)*Table1[[#This Row],[Subtotal_insumo]],"")</f>
        <v>0</v>
      </c>
    </row>
    <row r="11904" spans="1:13" x14ac:dyDescent="0.25">
      <c r="A11904" s="3">
        <v>175001</v>
      </c>
      <c r="B11904" s="125">
        <v>0</v>
      </c>
      <c r="C11904" s="131" t="s">
        <v>4580</v>
      </c>
      <c r="D11904" s="132"/>
      <c r="E11904" s="4"/>
      <c r="F11904" s="4"/>
      <c r="G11904" s="17" t="str">
        <f>IFERROR(VLOOKUP(Table1[[#This Row],[Codigo_insumo]],BD_Insumos!$B:$E,4),"")</f>
        <v/>
      </c>
      <c r="H11904" s="139"/>
      <c r="I11904" s="5" t="s">
        <v>5</v>
      </c>
      <c r="J11904" s="20" t="str">
        <f t="shared" si="185"/>
        <v/>
      </c>
      <c r="K11904" s="21">
        <f>IF(I11904&lt;&gt;"",SUMIF(Table1[Codigo_servico],A11904,Table1[Subtotal_insumo]),"")</f>
        <v>31.56969429711814</v>
      </c>
      <c r="L11904" s="17" t="str">
        <f>IF(Table1[[#This Row],[Ordem_insumos]]&lt;&gt;0,VLOOKUP(Table1[[#This Row],[Codigo_servico]],Preencher_Orcamento!$B:$D,3,FALSE)*Table1[[#This Row],[Qtde_insumo]],"")</f>
        <v/>
      </c>
      <c r="M11904" s="17" t="str">
        <f>IF(Table1[[#This Row],[Ordem_insumos]]&lt;&gt;0,VLOOKUP(Table1[[#This Row],[Codigo_servico]],Preencher_Orcamento!$B:$D,3,FALSE)*Table1[[#This Row],[Subtotal_insumo]],"")</f>
        <v/>
      </c>
    </row>
    <row r="11905" spans="1:13" x14ac:dyDescent="0.25">
      <c r="A11905" s="6">
        <v>175001</v>
      </c>
      <c r="B11905" s="126">
        <v>1</v>
      </c>
      <c r="C11905" s="133"/>
      <c r="D11905" s="134">
        <v>2099</v>
      </c>
      <c r="E11905" s="7" t="s">
        <v>2205</v>
      </c>
      <c r="F11905" s="8" t="s">
        <v>2140</v>
      </c>
      <c r="G11905" s="16">
        <f>IFERROR(VLOOKUP(Table1[[#This Row],[Codigo_insumo]],BD_Insumos!$B:$E,4),"")</f>
        <v>12.627877718847255</v>
      </c>
      <c r="H11905" s="140">
        <v>2.5</v>
      </c>
      <c r="I11905" s="9"/>
      <c r="J11905" s="22">
        <f t="shared" si="185"/>
        <v>31.56969429711814</v>
      </c>
      <c r="K11905" s="22" t="str">
        <f>IF(I11905&lt;&gt;"",SUMIF(Table1[Codigo_servico],A11905,Table1[Subtotal_insumo]),"")</f>
        <v/>
      </c>
      <c r="L11905" s="16">
        <f>IF(Table1[[#This Row],[Ordem_insumos]]&lt;&gt;0,VLOOKUP(Table1[[#This Row],[Codigo_servico]],Preencher_Orcamento!$B:$D,3,FALSE)*Table1[[#This Row],[Qtde_insumo]],"")</f>
        <v>0</v>
      </c>
      <c r="M11905" s="16">
        <f>IF(Table1[[#This Row],[Ordem_insumos]]&lt;&gt;0,VLOOKUP(Table1[[#This Row],[Codigo_servico]],Preencher_Orcamento!$B:$D,3,FALSE)*Table1[[#This Row],[Subtotal_insumo]],"")</f>
        <v>0</v>
      </c>
    </row>
    <row r="11906" spans="1:13" x14ac:dyDescent="0.25">
      <c r="A11906" s="3">
        <v>175015</v>
      </c>
      <c r="B11906" s="125">
        <v>0</v>
      </c>
      <c r="C11906" s="131" t="s">
        <v>4581</v>
      </c>
      <c r="D11906" s="132"/>
      <c r="E11906" s="4"/>
      <c r="F11906" s="4"/>
      <c r="G11906" s="17" t="str">
        <f>IFERROR(VLOOKUP(Table1[[#This Row],[Codigo_insumo]],BD_Insumos!$B:$E,4),"")</f>
        <v/>
      </c>
      <c r="H11906" s="139"/>
      <c r="I11906" s="5" t="s">
        <v>170</v>
      </c>
      <c r="J11906" s="20" t="str">
        <f t="shared" ref="J11906:J11969" si="186">IF(I11906="",G11906*H11906,"")</f>
        <v/>
      </c>
      <c r="K11906" s="21">
        <f>IF(I11906&lt;&gt;"",SUMIF(Table1[Codigo_servico],A11906,Table1[Subtotal_insumo]),"")</f>
        <v>1.4244357441539162</v>
      </c>
      <c r="L11906" s="17" t="str">
        <f>IF(Table1[[#This Row],[Ordem_insumos]]&lt;&gt;0,VLOOKUP(Table1[[#This Row],[Codigo_servico]],Preencher_Orcamento!$B:$D,3,FALSE)*Table1[[#This Row],[Qtde_insumo]],"")</f>
        <v/>
      </c>
      <c r="M11906" s="17" t="str">
        <f>IF(Table1[[#This Row],[Ordem_insumos]]&lt;&gt;0,VLOOKUP(Table1[[#This Row],[Codigo_servico]],Preencher_Orcamento!$B:$D,3,FALSE)*Table1[[#This Row],[Subtotal_insumo]],"")</f>
        <v/>
      </c>
    </row>
    <row r="11907" spans="1:13" x14ac:dyDescent="0.25">
      <c r="A11907" s="6">
        <v>175015</v>
      </c>
      <c r="B11907" s="126">
        <v>1</v>
      </c>
      <c r="C11907" s="133"/>
      <c r="D11907" s="134">
        <v>2020</v>
      </c>
      <c r="E11907" s="7" t="s">
        <v>2188</v>
      </c>
      <c r="F11907" s="8" t="s">
        <v>2140</v>
      </c>
      <c r="G11907" s="16">
        <f>IFERROR(VLOOKUP(Table1[[#This Row],[Codigo_insumo]],BD_Insumos!$B:$E,4),"")</f>
        <v>15.860837164231068</v>
      </c>
      <c r="H11907" s="140">
        <v>0.05</v>
      </c>
      <c r="I11907" s="9"/>
      <c r="J11907" s="22">
        <f t="shared" si="186"/>
        <v>0.79304185821155349</v>
      </c>
      <c r="K11907" s="22" t="str">
        <f>IF(I11907&lt;&gt;"",SUMIF(Table1[Codigo_servico],A11907,Table1[Subtotal_insumo]),"")</f>
        <v/>
      </c>
      <c r="L11907" s="16">
        <f>IF(Table1[[#This Row],[Ordem_insumos]]&lt;&gt;0,VLOOKUP(Table1[[#This Row],[Codigo_servico]],Preencher_Orcamento!$B:$D,3,FALSE)*Table1[[#This Row],[Qtde_insumo]],"")</f>
        <v>0</v>
      </c>
      <c r="M11907" s="16">
        <f>IF(Table1[[#This Row],[Ordem_insumos]]&lt;&gt;0,VLOOKUP(Table1[[#This Row],[Codigo_servico]],Preencher_Orcamento!$B:$D,3,FALSE)*Table1[[#This Row],[Subtotal_insumo]],"")</f>
        <v>0</v>
      </c>
    </row>
    <row r="11908" spans="1:13" x14ac:dyDescent="0.25">
      <c r="A11908" s="6">
        <v>175015</v>
      </c>
      <c r="B11908" s="126">
        <v>2</v>
      </c>
      <c r="C11908" s="133"/>
      <c r="D11908" s="134">
        <v>2099</v>
      </c>
      <c r="E11908" s="7" t="s">
        <v>2205</v>
      </c>
      <c r="F11908" s="8" t="s">
        <v>2140</v>
      </c>
      <c r="G11908" s="16">
        <f>IFERROR(VLOOKUP(Table1[[#This Row],[Codigo_insumo]],BD_Insumos!$B:$E,4),"")</f>
        <v>12.627877718847255</v>
      </c>
      <c r="H11908" s="140">
        <v>0.05</v>
      </c>
      <c r="I11908" s="9"/>
      <c r="J11908" s="22">
        <f t="shared" si="186"/>
        <v>0.63139388594236279</v>
      </c>
      <c r="K11908" s="22" t="str">
        <f>IF(I11908&lt;&gt;"",SUMIF(Table1[Codigo_servico],A11908,Table1[Subtotal_insumo]),"")</f>
        <v/>
      </c>
      <c r="L11908" s="16">
        <f>IF(Table1[[#This Row],[Ordem_insumos]]&lt;&gt;0,VLOOKUP(Table1[[#This Row],[Codigo_servico]],Preencher_Orcamento!$B:$D,3,FALSE)*Table1[[#This Row],[Qtde_insumo]],"")</f>
        <v>0</v>
      </c>
      <c r="M11908" s="16">
        <f>IF(Table1[[#This Row],[Ordem_insumos]]&lt;&gt;0,VLOOKUP(Table1[[#This Row],[Codigo_servico]],Preencher_Orcamento!$B:$D,3,FALSE)*Table1[[#This Row],[Subtotal_insumo]],"")</f>
        <v>0</v>
      </c>
    </row>
    <row r="11909" spans="1:13" x14ac:dyDescent="0.25">
      <c r="A11909" s="3">
        <v>175020</v>
      </c>
      <c r="B11909" s="125">
        <v>0</v>
      </c>
      <c r="C11909" s="131" t="s">
        <v>2491</v>
      </c>
      <c r="D11909" s="132"/>
      <c r="E11909" s="4"/>
      <c r="F11909" s="4"/>
      <c r="G11909" s="17" t="str">
        <f>IFERROR(VLOOKUP(Table1[[#This Row],[Codigo_insumo]],BD_Insumos!$B:$E,4),"")</f>
        <v/>
      </c>
      <c r="H11909" s="139"/>
      <c r="I11909" s="5" t="s">
        <v>58</v>
      </c>
      <c r="J11909" s="20" t="str">
        <f t="shared" si="186"/>
        <v/>
      </c>
      <c r="K11909" s="21">
        <f>IF(I11909&lt;&gt;"",SUMIF(Table1[Codigo_servico],A11909,Table1[Subtotal_insumo]),"")</f>
        <v>138.90665490731982</v>
      </c>
      <c r="L11909" s="17" t="str">
        <f>IF(Table1[[#This Row],[Ordem_insumos]]&lt;&gt;0,VLOOKUP(Table1[[#This Row],[Codigo_servico]],Preencher_Orcamento!$B:$D,3,FALSE)*Table1[[#This Row],[Qtde_insumo]],"")</f>
        <v/>
      </c>
      <c r="M11909" s="17" t="str">
        <f>IF(Table1[[#This Row],[Ordem_insumos]]&lt;&gt;0,VLOOKUP(Table1[[#This Row],[Codigo_servico]],Preencher_Orcamento!$B:$D,3,FALSE)*Table1[[#This Row],[Subtotal_insumo]],"")</f>
        <v/>
      </c>
    </row>
    <row r="11910" spans="1:13" x14ac:dyDescent="0.25">
      <c r="A11910" s="6">
        <v>175020</v>
      </c>
      <c r="B11910" s="126">
        <v>1</v>
      </c>
      <c r="C11910" s="133"/>
      <c r="D11910" s="134">
        <v>2099</v>
      </c>
      <c r="E11910" s="7" t="s">
        <v>2205</v>
      </c>
      <c r="F11910" s="8" t="s">
        <v>2140</v>
      </c>
      <c r="G11910" s="16">
        <f>IFERROR(VLOOKUP(Table1[[#This Row],[Codigo_insumo]],BD_Insumos!$B:$E,4),"")</f>
        <v>12.627877718847255</v>
      </c>
      <c r="H11910" s="140">
        <v>11</v>
      </c>
      <c r="I11910" s="9"/>
      <c r="J11910" s="22">
        <f t="shared" si="186"/>
        <v>138.90665490731982</v>
      </c>
      <c r="K11910" s="22" t="str">
        <f>IF(I11910&lt;&gt;"",SUMIF(Table1[Codigo_servico],A11910,Table1[Subtotal_insumo]),"")</f>
        <v/>
      </c>
      <c r="L11910" s="16">
        <f>IF(Table1[[#This Row],[Ordem_insumos]]&lt;&gt;0,VLOOKUP(Table1[[#This Row],[Codigo_servico]],Preencher_Orcamento!$B:$D,3,FALSE)*Table1[[#This Row],[Qtde_insumo]],"")</f>
        <v>0</v>
      </c>
      <c r="M11910" s="16">
        <f>IF(Table1[[#This Row],[Ordem_insumos]]&lt;&gt;0,VLOOKUP(Table1[[#This Row],[Codigo_servico]],Preencher_Orcamento!$B:$D,3,FALSE)*Table1[[#This Row],[Subtotal_insumo]],"")</f>
        <v>0</v>
      </c>
    </row>
    <row r="11911" spans="1:13" x14ac:dyDescent="0.25">
      <c r="A11911" s="3">
        <v>175021</v>
      </c>
      <c r="B11911" s="125">
        <v>0</v>
      </c>
      <c r="C11911" s="131" t="s">
        <v>2492</v>
      </c>
      <c r="D11911" s="132"/>
      <c r="E11911" s="4"/>
      <c r="F11911" s="4"/>
      <c r="G11911" s="17" t="str">
        <f>IFERROR(VLOOKUP(Table1[[#This Row],[Codigo_insumo]],BD_Insumos!$B:$E,4),"")</f>
        <v/>
      </c>
      <c r="H11911" s="139"/>
      <c r="I11911" s="5" t="s">
        <v>58</v>
      </c>
      <c r="J11911" s="20" t="str">
        <f t="shared" si="186"/>
        <v/>
      </c>
      <c r="K11911" s="21">
        <f>IF(I11911&lt;&gt;"",SUMIF(Table1[Codigo_servico],A11911,Table1[Subtotal_insumo]),"")</f>
        <v>252.55755437694512</v>
      </c>
      <c r="L11911" s="17" t="str">
        <f>IF(Table1[[#This Row],[Ordem_insumos]]&lt;&gt;0,VLOOKUP(Table1[[#This Row],[Codigo_servico]],Preencher_Orcamento!$B:$D,3,FALSE)*Table1[[#This Row],[Qtde_insumo]],"")</f>
        <v/>
      </c>
      <c r="M11911" s="17" t="str">
        <f>IF(Table1[[#This Row],[Ordem_insumos]]&lt;&gt;0,VLOOKUP(Table1[[#This Row],[Codigo_servico]],Preencher_Orcamento!$B:$D,3,FALSE)*Table1[[#This Row],[Subtotal_insumo]],"")</f>
        <v/>
      </c>
    </row>
    <row r="11912" spans="1:13" x14ac:dyDescent="0.25">
      <c r="A11912" s="6">
        <v>175021</v>
      </c>
      <c r="B11912" s="126">
        <v>1</v>
      </c>
      <c r="C11912" s="133"/>
      <c r="D11912" s="134">
        <v>2099</v>
      </c>
      <c r="E11912" s="7" t="s">
        <v>2205</v>
      </c>
      <c r="F11912" s="8" t="s">
        <v>2140</v>
      </c>
      <c r="G11912" s="16">
        <f>IFERROR(VLOOKUP(Table1[[#This Row],[Codigo_insumo]],BD_Insumos!$B:$E,4),"")</f>
        <v>12.627877718847255</v>
      </c>
      <c r="H11912" s="140">
        <v>20</v>
      </c>
      <c r="I11912" s="9"/>
      <c r="J11912" s="22">
        <f t="shared" si="186"/>
        <v>252.55755437694512</v>
      </c>
      <c r="K11912" s="22" t="str">
        <f>IF(I11912&lt;&gt;"",SUMIF(Table1[Codigo_servico],A11912,Table1[Subtotal_insumo]),"")</f>
        <v/>
      </c>
      <c r="L11912" s="16">
        <f>IF(Table1[[#This Row],[Ordem_insumos]]&lt;&gt;0,VLOOKUP(Table1[[#This Row],[Codigo_servico]],Preencher_Orcamento!$B:$D,3,FALSE)*Table1[[#This Row],[Qtde_insumo]],"")</f>
        <v>0</v>
      </c>
      <c r="M11912" s="16">
        <f>IF(Table1[[#This Row],[Ordem_insumos]]&lt;&gt;0,VLOOKUP(Table1[[#This Row],[Codigo_servico]],Preencher_Orcamento!$B:$D,3,FALSE)*Table1[[#This Row],[Subtotal_insumo]],"")</f>
        <v>0</v>
      </c>
    </row>
    <row r="11913" spans="1:13" x14ac:dyDescent="0.25">
      <c r="A11913" s="3">
        <v>175022</v>
      </c>
      <c r="B11913" s="125">
        <v>0</v>
      </c>
      <c r="C11913" s="131" t="s">
        <v>2493</v>
      </c>
      <c r="D11913" s="132"/>
      <c r="E11913" s="4"/>
      <c r="F11913" s="4"/>
      <c r="G11913" s="17" t="str">
        <f>IFERROR(VLOOKUP(Table1[[#This Row],[Codigo_insumo]],BD_Insumos!$B:$E,4),"")</f>
        <v/>
      </c>
      <c r="H11913" s="139"/>
      <c r="I11913" s="5" t="s">
        <v>58</v>
      </c>
      <c r="J11913" s="20" t="str">
        <f t="shared" si="186"/>
        <v/>
      </c>
      <c r="K11913" s="21">
        <f>IF(I11913&lt;&gt;"",SUMIF(Table1[Codigo_servico],A11913,Table1[Subtotal_insumo]),"")</f>
        <v>93.096445129694516</v>
      </c>
      <c r="L11913" s="17" t="str">
        <f>IF(Table1[[#This Row],[Ordem_insumos]]&lt;&gt;0,VLOOKUP(Table1[[#This Row],[Codigo_servico]],Preencher_Orcamento!$B:$D,3,FALSE)*Table1[[#This Row],[Qtde_insumo]],"")</f>
        <v/>
      </c>
      <c r="M11913" s="17" t="str">
        <f>IF(Table1[[#This Row],[Ordem_insumos]]&lt;&gt;0,VLOOKUP(Table1[[#This Row],[Codigo_servico]],Preencher_Orcamento!$B:$D,3,FALSE)*Table1[[#This Row],[Subtotal_insumo]],"")</f>
        <v/>
      </c>
    </row>
    <row r="11914" spans="1:13" x14ac:dyDescent="0.25">
      <c r="A11914" s="6">
        <v>175022</v>
      </c>
      <c r="B11914" s="126">
        <v>1</v>
      </c>
      <c r="C11914" s="133"/>
      <c r="D11914" s="134">
        <v>2099</v>
      </c>
      <c r="E11914" s="7" t="s">
        <v>2205</v>
      </c>
      <c r="F11914" s="8" t="s">
        <v>2140</v>
      </c>
      <c r="G11914" s="16">
        <f>IFERROR(VLOOKUP(Table1[[#This Row],[Codigo_insumo]],BD_Insumos!$B:$E,4),"")</f>
        <v>12.627877718847255</v>
      </c>
      <c r="H11914" s="140">
        <v>2</v>
      </c>
      <c r="I11914" s="9"/>
      <c r="J11914" s="22">
        <f t="shared" si="186"/>
        <v>25.255755437694511</v>
      </c>
      <c r="K11914" s="22" t="str">
        <f>IF(I11914&lt;&gt;"",SUMIF(Table1[Codigo_servico],A11914,Table1[Subtotal_insumo]),"")</f>
        <v/>
      </c>
      <c r="L11914" s="16">
        <f>IF(Table1[[#This Row],[Ordem_insumos]]&lt;&gt;0,VLOOKUP(Table1[[#This Row],[Codigo_servico]],Preencher_Orcamento!$B:$D,3,FALSE)*Table1[[#This Row],[Qtde_insumo]],"")</f>
        <v>0</v>
      </c>
      <c r="M11914" s="16">
        <f>IF(Table1[[#This Row],[Ordem_insumos]]&lt;&gt;0,VLOOKUP(Table1[[#This Row],[Codigo_servico]],Preencher_Orcamento!$B:$D,3,FALSE)*Table1[[#This Row],[Subtotal_insumo]],"")</f>
        <v>0</v>
      </c>
    </row>
    <row r="11915" spans="1:13" x14ac:dyDescent="0.25">
      <c r="A11915" s="6">
        <v>175022</v>
      </c>
      <c r="B11915" s="126">
        <v>2</v>
      </c>
      <c r="C11915" s="133"/>
      <c r="D11915" s="134">
        <v>94043</v>
      </c>
      <c r="E11915" s="7" t="s">
        <v>2495</v>
      </c>
      <c r="F11915" s="10" t="s">
        <v>2140</v>
      </c>
      <c r="G11915" s="16">
        <f>IFERROR(VLOOKUP(Table1[[#This Row],[Codigo_insumo]],BD_Insumos!$B:$E,4),"")</f>
        <v>16.471725815999999</v>
      </c>
      <c r="H11915" s="140">
        <v>2</v>
      </c>
      <c r="I11915" s="9"/>
      <c r="J11915" s="22">
        <f t="shared" si="186"/>
        <v>32.943451631999999</v>
      </c>
      <c r="K11915" s="22" t="str">
        <f>IF(I11915&lt;&gt;"",SUMIF(Table1[Codigo_servico],A11915,Table1[Subtotal_insumo]),"")</f>
        <v/>
      </c>
      <c r="L11915" s="16">
        <f>IF(Table1[[#This Row],[Ordem_insumos]]&lt;&gt;0,VLOOKUP(Table1[[#This Row],[Codigo_servico]],Preencher_Orcamento!$B:$D,3,FALSE)*Table1[[#This Row],[Qtde_insumo]],"")</f>
        <v>0</v>
      </c>
      <c r="M11915" s="16">
        <f>IF(Table1[[#This Row],[Ordem_insumos]]&lt;&gt;0,VLOOKUP(Table1[[#This Row],[Codigo_servico]],Preencher_Orcamento!$B:$D,3,FALSE)*Table1[[#This Row],[Subtotal_insumo]],"")</f>
        <v>0</v>
      </c>
    </row>
    <row r="11916" spans="1:13" ht="26.25" x14ac:dyDescent="0.25">
      <c r="A11916" s="6">
        <v>175022</v>
      </c>
      <c r="B11916" s="126">
        <v>3</v>
      </c>
      <c r="C11916" s="133"/>
      <c r="D11916" s="134">
        <v>94019</v>
      </c>
      <c r="E11916" s="7" t="s">
        <v>2494</v>
      </c>
      <c r="F11916" s="10" t="s">
        <v>2140</v>
      </c>
      <c r="G11916" s="16">
        <f>IFERROR(VLOOKUP(Table1[[#This Row],[Codigo_insumo]],BD_Insumos!$B:$E,4),"")</f>
        <v>34.897238060000006</v>
      </c>
      <c r="H11916" s="140">
        <v>1</v>
      </c>
      <c r="I11916" s="9"/>
      <c r="J11916" s="22">
        <f t="shared" si="186"/>
        <v>34.897238060000006</v>
      </c>
      <c r="K11916" s="22" t="str">
        <f>IF(I11916&lt;&gt;"",SUMIF(Table1[Codigo_servico],A11916,Table1[Subtotal_insumo]),"")</f>
        <v/>
      </c>
      <c r="L11916" s="16">
        <f>IF(Table1[[#This Row],[Ordem_insumos]]&lt;&gt;0,VLOOKUP(Table1[[#This Row],[Codigo_servico]],Preencher_Orcamento!$B:$D,3,FALSE)*Table1[[#This Row],[Qtde_insumo]],"")</f>
        <v>0</v>
      </c>
      <c r="M11916" s="16">
        <f>IF(Table1[[#This Row],[Ordem_insumos]]&lt;&gt;0,VLOOKUP(Table1[[#This Row],[Codigo_servico]],Preencher_Orcamento!$B:$D,3,FALSE)*Table1[[#This Row],[Subtotal_insumo]],"")</f>
        <v>0</v>
      </c>
    </row>
    <row r="11917" spans="1:13" x14ac:dyDescent="0.25">
      <c r="A11917" s="3">
        <v>175023</v>
      </c>
      <c r="B11917" s="125">
        <v>0</v>
      </c>
      <c r="C11917" s="131" t="s">
        <v>2496</v>
      </c>
      <c r="D11917" s="132"/>
      <c r="E11917" s="4"/>
      <c r="F11917" s="4"/>
      <c r="G11917" s="17" t="str">
        <f>IFERROR(VLOOKUP(Table1[[#This Row],[Codigo_insumo]],BD_Insumos!$B:$E,4),"")</f>
        <v/>
      </c>
      <c r="H11917" s="139"/>
      <c r="I11917" s="5" t="s">
        <v>58</v>
      </c>
      <c r="J11917" s="20" t="str">
        <f t="shared" si="186"/>
        <v/>
      </c>
      <c r="K11917" s="21">
        <f>IF(I11917&lt;&gt;"",SUMIF(Table1[Codigo_servico],A11917,Table1[Subtotal_insumo]),"")</f>
        <v>186.19289025938903</v>
      </c>
      <c r="L11917" s="17" t="str">
        <f>IF(Table1[[#This Row],[Ordem_insumos]]&lt;&gt;0,VLOOKUP(Table1[[#This Row],[Codigo_servico]],Preencher_Orcamento!$B:$D,3,FALSE)*Table1[[#This Row],[Qtde_insumo]],"")</f>
        <v/>
      </c>
      <c r="M11917" s="17" t="str">
        <f>IF(Table1[[#This Row],[Ordem_insumos]]&lt;&gt;0,VLOOKUP(Table1[[#This Row],[Codigo_servico]],Preencher_Orcamento!$B:$D,3,FALSE)*Table1[[#This Row],[Subtotal_insumo]],"")</f>
        <v/>
      </c>
    </row>
    <row r="11918" spans="1:13" x14ac:dyDescent="0.25">
      <c r="A11918" s="6">
        <v>175023</v>
      </c>
      <c r="B11918" s="126">
        <v>1</v>
      </c>
      <c r="C11918" s="133"/>
      <c r="D11918" s="134">
        <v>94043</v>
      </c>
      <c r="E11918" s="7" t="s">
        <v>2495</v>
      </c>
      <c r="F11918" s="8" t="s">
        <v>2140</v>
      </c>
      <c r="G11918" s="16">
        <f>IFERROR(VLOOKUP(Table1[[#This Row],[Codigo_insumo]],BD_Insumos!$B:$E,4),"")</f>
        <v>16.471725815999999</v>
      </c>
      <c r="H11918" s="140">
        <v>4</v>
      </c>
      <c r="I11918" s="9"/>
      <c r="J11918" s="22">
        <f t="shared" si="186"/>
        <v>65.886903263999997</v>
      </c>
      <c r="K11918" s="22" t="str">
        <f>IF(I11918&lt;&gt;"",SUMIF(Table1[Codigo_servico],A11918,Table1[Subtotal_insumo]),"")</f>
        <v/>
      </c>
      <c r="L11918" s="16">
        <f>IF(Table1[[#This Row],[Ordem_insumos]]&lt;&gt;0,VLOOKUP(Table1[[#This Row],[Codigo_servico]],Preencher_Orcamento!$B:$D,3,FALSE)*Table1[[#This Row],[Qtde_insumo]],"")</f>
        <v>0</v>
      </c>
      <c r="M11918" s="16">
        <f>IF(Table1[[#This Row],[Ordem_insumos]]&lt;&gt;0,VLOOKUP(Table1[[#This Row],[Codigo_servico]],Preencher_Orcamento!$B:$D,3,FALSE)*Table1[[#This Row],[Subtotal_insumo]],"")</f>
        <v>0</v>
      </c>
    </row>
    <row r="11919" spans="1:13" x14ac:dyDescent="0.25">
      <c r="A11919" s="6">
        <v>175023</v>
      </c>
      <c r="B11919" s="126">
        <v>2</v>
      </c>
      <c r="C11919" s="133"/>
      <c r="D11919" s="134">
        <v>2099</v>
      </c>
      <c r="E11919" s="7" t="s">
        <v>2205</v>
      </c>
      <c r="F11919" s="10" t="s">
        <v>2140</v>
      </c>
      <c r="G11919" s="16">
        <f>IFERROR(VLOOKUP(Table1[[#This Row],[Codigo_insumo]],BD_Insumos!$B:$E,4),"")</f>
        <v>12.627877718847255</v>
      </c>
      <c r="H11919" s="140">
        <v>4</v>
      </c>
      <c r="I11919" s="9"/>
      <c r="J11919" s="22">
        <f t="shared" si="186"/>
        <v>50.511510875389021</v>
      </c>
      <c r="K11919" s="22" t="str">
        <f>IF(I11919&lt;&gt;"",SUMIF(Table1[Codigo_servico],A11919,Table1[Subtotal_insumo]),"")</f>
        <v/>
      </c>
      <c r="L11919" s="16">
        <f>IF(Table1[[#This Row],[Ordem_insumos]]&lt;&gt;0,VLOOKUP(Table1[[#This Row],[Codigo_servico]],Preencher_Orcamento!$B:$D,3,FALSE)*Table1[[#This Row],[Qtde_insumo]],"")</f>
        <v>0</v>
      </c>
      <c r="M11919" s="16">
        <f>IF(Table1[[#This Row],[Ordem_insumos]]&lt;&gt;0,VLOOKUP(Table1[[#This Row],[Codigo_servico]],Preencher_Orcamento!$B:$D,3,FALSE)*Table1[[#This Row],[Subtotal_insumo]],"")</f>
        <v>0</v>
      </c>
    </row>
    <row r="11920" spans="1:13" ht="26.25" x14ac:dyDescent="0.25">
      <c r="A11920" s="6">
        <v>175023</v>
      </c>
      <c r="B11920" s="126">
        <v>3</v>
      </c>
      <c r="C11920" s="133"/>
      <c r="D11920" s="134">
        <v>94019</v>
      </c>
      <c r="E11920" s="7" t="s">
        <v>2494</v>
      </c>
      <c r="F11920" s="10" t="s">
        <v>2140</v>
      </c>
      <c r="G11920" s="16">
        <f>IFERROR(VLOOKUP(Table1[[#This Row],[Codigo_insumo]],BD_Insumos!$B:$E,4),"")</f>
        <v>34.897238060000006</v>
      </c>
      <c r="H11920" s="140">
        <v>2</v>
      </c>
      <c r="I11920" s="9"/>
      <c r="J11920" s="22">
        <f t="shared" si="186"/>
        <v>69.794476120000013</v>
      </c>
      <c r="K11920" s="22" t="str">
        <f>IF(I11920&lt;&gt;"",SUMIF(Table1[Codigo_servico],A11920,Table1[Subtotal_insumo]),"")</f>
        <v/>
      </c>
      <c r="L11920" s="16">
        <f>IF(Table1[[#This Row],[Ordem_insumos]]&lt;&gt;0,VLOOKUP(Table1[[#This Row],[Codigo_servico]],Preencher_Orcamento!$B:$D,3,FALSE)*Table1[[#This Row],[Qtde_insumo]],"")</f>
        <v>0</v>
      </c>
      <c r="M11920" s="16">
        <f>IF(Table1[[#This Row],[Ordem_insumos]]&lt;&gt;0,VLOOKUP(Table1[[#This Row],[Codigo_servico]],Preencher_Orcamento!$B:$D,3,FALSE)*Table1[[#This Row],[Subtotal_insumo]],"")</f>
        <v>0</v>
      </c>
    </row>
    <row r="11921" spans="1:13" x14ac:dyDescent="0.25">
      <c r="A11921" s="3">
        <v>175025</v>
      </c>
      <c r="B11921" s="125">
        <v>0</v>
      </c>
      <c r="C11921" s="131" t="s">
        <v>4582</v>
      </c>
      <c r="D11921" s="132"/>
      <c r="E11921" s="4"/>
      <c r="F11921" s="4"/>
      <c r="G11921" s="17" t="str">
        <f>IFERROR(VLOOKUP(Table1[[#This Row],[Codigo_insumo]],BD_Insumos!$B:$E,4),"")</f>
        <v/>
      </c>
      <c r="H11921" s="139"/>
      <c r="I11921" s="5" t="s">
        <v>170</v>
      </c>
      <c r="J11921" s="20" t="str">
        <f t="shared" si="186"/>
        <v/>
      </c>
      <c r="K11921" s="21">
        <f>IF(I11921&lt;&gt;"",SUMIF(Table1[Codigo_servico],A11921,Table1[Subtotal_insumo]),"")</f>
        <v>7.576726631308353</v>
      </c>
      <c r="L11921" s="17" t="str">
        <f>IF(Table1[[#This Row],[Ordem_insumos]]&lt;&gt;0,VLOOKUP(Table1[[#This Row],[Codigo_servico]],Preencher_Orcamento!$B:$D,3,FALSE)*Table1[[#This Row],[Qtde_insumo]],"")</f>
        <v/>
      </c>
      <c r="M11921" s="17" t="str">
        <f>IF(Table1[[#This Row],[Ordem_insumos]]&lt;&gt;0,VLOOKUP(Table1[[#This Row],[Codigo_servico]],Preencher_Orcamento!$B:$D,3,FALSE)*Table1[[#This Row],[Subtotal_insumo]],"")</f>
        <v/>
      </c>
    </row>
    <row r="11922" spans="1:13" x14ac:dyDescent="0.25">
      <c r="A11922" s="6">
        <v>175025</v>
      </c>
      <c r="B11922" s="126">
        <v>1</v>
      </c>
      <c r="C11922" s="133"/>
      <c r="D11922" s="134">
        <v>2099</v>
      </c>
      <c r="E11922" s="7" t="s">
        <v>2205</v>
      </c>
      <c r="F11922" s="8" t="s">
        <v>2140</v>
      </c>
      <c r="G11922" s="16">
        <f>IFERROR(VLOOKUP(Table1[[#This Row],[Codigo_insumo]],BD_Insumos!$B:$E,4),"")</f>
        <v>12.627877718847255</v>
      </c>
      <c r="H11922" s="140">
        <v>0.6</v>
      </c>
      <c r="I11922" s="9"/>
      <c r="J11922" s="22">
        <f t="shared" si="186"/>
        <v>7.576726631308353</v>
      </c>
      <c r="K11922" s="22" t="str">
        <f>IF(I11922&lt;&gt;"",SUMIF(Table1[Codigo_servico],A11922,Table1[Subtotal_insumo]),"")</f>
        <v/>
      </c>
      <c r="L11922" s="16">
        <f>IF(Table1[[#This Row],[Ordem_insumos]]&lt;&gt;0,VLOOKUP(Table1[[#This Row],[Codigo_servico]],Preencher_Orcamento!$B:$D,3,FALSE)*Table1[[#This Row],[Qtde_insumo]],"")</f>
        <v>0</v>
      </c>
      <c r="M11922" s="16">
        <f>IF(Table1[[#This Row],[Ordem_insumos]]&lt;&gt;0,VLOOKUP(Table1[[#This Row],[Codigo_servico]],Preencher_Orcamento!$B:$D,3,FALSE)*Table1[[#This Row],[Subtotal_insumo]],"")</f>
        <v>0</v>
      </c>
    </row>
    <row r="11923" spans="1:13" x14ac:dyDescent="0.25">
      <c r="A11923" s="3">
        <v>175030</v>
      </c>
      <c r="B11923" s="125">
        <v>0</v>
      </c>
      <c r="C11923" s="131" t="s">
        <v>4583</v>
      </c>
      <c r="D11923" s="132"/>
      <c r="E11923" s="4"/>
      <c r="F11923" s="4"/>
      <c r="G11923" s="17" t="str">
        <f>IFERROR(VLOOKUP(Table1[[#This Row],[Codigo_insumo]],BD_Insumos!$B:$E,4),"")</f>
        <v/>
      </c>
      <c r="H11923" s="139"/>
      <c r="I11923" s="5" t="s">
        <v>170</v>
      </c>
      <c r="J11923" s="20" t="str">
        <f t="shared" si="186"/>
        <v/>
      </c>
      <c r="K11923" s="21">
        <f>IF(I11923&lt;&gt;"",SUMIF(Table1[Codigo_servico],A11923,Table1[Subtotal_insumo]),"")</f>
        <v>6.3139388594236276</v>
      </c>
      <c r="L11923" s="17" t="str">
        <f>IF(Table1[[#This Row],[Ordem_insumos]]&lt;&gt;0,VLOOKUP(Table1[[#This Row],[Codigo_servico]],Preencher_Orcamento!$B:$D,3,FALSE)*Table1[[#This Row],[Qtde_insumo]],"")</f>
        <v/>
      </c>
      <c r="M11923" s="17" t="str">
        <f>IF(Table1[[#This Row],[Ordem_insumos]]&lt;&gt;0,VLOOKUP(Table1[[#This Row],[Codigo_servico]],Preencher_Orcamento!$B:$D,3,FALSE)*Table1[[#This Row],[Subtotal_insumo]],"")</f>
        <v/>
      </c>
    </row>
    <row r="11924" spans="1:13" x14ac:dyDescent="0.25">
      <c r="A11924" s="6">
        <v>175030</v>
      </c>
      <c r="B11924" s="126">
        <v>1</v>
      </c>
      <c r="C11924" s="133"/>
      <c r="D11924" s="134">
        <v>2099</v>
      </c>
      <c r="E11924" s="7" t="s">
        <v>2205</v>
      </c>
      <c r="F11924" s="8" t="s">
        <v>2140</v>
      </c>
      <c r="G11924" s="16">
        <f>IFERROR(VLOOKUP(Table1[[#This Row],[Codigo_insumo]],BD_Insumos!$B:$E,4),"")</f>
        <v>12.627877718847255</v>
      </c>
      <c r="H11924" s="140">
        <v>0.5</v>
      </c>
      <c r="I11924" s="9"/>
      <c r="J11924" s="22">
        <f t="shared" si="186"/>
        <v>6.3139388594236276</v>
      </c>
      <c r="K11924" s="22" t="str">
        <f>IF(I11924&lt;&gt;"",SUMIF(Table1[Codigo_servico],A11924,Table1[Subtotal_insumo]),"")</f>
        <v/>
      </c>
      <c r="L11924" s="16">
        <f>IF(Table1[[#This Row],[Ordem_insumos]]&lt;&gt;0,VLOOKUP(Table1[[#This Row],[Codigo_servico]],Preencher_Orcamento!$B:$D,3,FALSE)*Table1[[#This Row],[Qtde_insumo]],"")</f>
        <v>0</v>
      </c>
      <c r="M11924" s="16">
        <f>IF(Table1[[#This Row],[Ordem_insumos]]&lt;&gt;0,VLOOKUP(Table1[[#This Row],[Codigo_servico]],Preencher_Orcamento!$B:$D,3,FALSE)*Table1[[#This Row],[Subtotal_insumo]],"")</f>
        <v>0</v>
      </c>
    </row>
    <row r="11925" spans="1:13" x14ac:dyDescent="0.25">
      <c r="A11925" s="3">
        <v>175040</v>
      </c>
      <c r="B11925" s="125">
        <v>0</v>
      </c>
      <c r="C11925" s="131" t="s">
        <v>4584</v>
      </c>
      <c r="D11925" s="132"/>
      <c r="E11925" s="4"/>
      <c r="F11925" s="4"/>
      <c r="G11925" s="17" t="str">
        <f>IFERROR(VLOOKUP(Table1[[#This Row],[Codigo_insumo]],BD_Insumos!$B:$E,4),"")</f>
        <v/>
      </c>
      <c r="H11925" s="139"/>
      <c r="I11925" s="5" t="s">
        <v>170</v>
      </c>
      <c r="J11925" s="20" t="str">
        <f t="shared" si="186"/>
        <v/>
      </c>
      <c r="K11925" s="21">
        <f>IF(I11925&lt;&gt;"",SUMIF(Table1[Codigo_servico],A11925,Table1[Subtotal_insumo]),"")</f>
        <v>18.941816578270881</v>
      </c>
      <c r="L11925" s="17" t="str">
        <f>IF(Table1[[#This Row],[Ordem_insumos]]&lt;&gt;0,VLOOKUP(Table1[[#This Row],[Codigo_servico]],Preencher_Orcamento!$B:$D,3,FALSE)*Table1[[#This Row],[Qtde_insumo]],"")</f>
        <v/>
      </c>
      <c r="M11925" s="17" t="str">
        <f>IF(Table1[[#This Row],[Ordem_insumos]]&lt;&gt;0,VLOOKUP(Table1[[#This Row],[Codigo_servico]],Preencher_Orcamento!$B:$D,3,FALSE)*Table1[[#This Row],[Subtotal_insumo]],"")</f>
        <v/>
      </c>
    </row>
    <row r="11926" spans="1:13" x14ac:dyDescent="0.25">
      <c r="A11926" s="6">
        <v>175040</v>
      </c>
      <c r="B11926" s="126">
        <v>1</v>
      </c>
      <c r="C11926" s="133"/>
      <c r="D11926" s="134">
        <v>2099</v>
      </c>
      <c r="E11926" s="7" t="s">
        <v>2205</v>
      </c>
      <c r="F11926" s="8" t="s">
        <v>2140</v>
      </c>
      <c r="G11926" s="16">
        <f>IFERROR(VLOOKUP(Table1[[#This Row],[Codigo_insumo]],BD_Insumos!$B:$E,4),"")</f>
        <v>12.627877718847255</v>
      </c>
      <c r="H11926" s="140">
        <v>1.5</v>
      </c>
      <c r="I11926" s="9"/>
      <c r="J11926" s="22">
        <f t="shared" si="186"/>
        <v>18.941816578270881</v>
      </c>
      <c r="K11926" s="22" t="str">
        <f>IF(I11926&lt;&gt;"",SUMIF(Table1[Codigo_servico],A11926,Table1[Subtotal_insumo]),"")</f>
        <v/>
      </c>
      <c r="L11926" s="16">
        <f>IF(Table1[[#This Row],[Ordem_insumos]]&lt;&gt;0,VLOOKUP(Table1[[#This Row],[Codigo_servico]],Preencher_Orcamento!$B:$D,3,FALSE)*Table1[[#This Row],[Qtde_insumo]],"")</f>
        <v>0</v>
      </c>
      <c r="M11926" s="16">
        <f>IF(Table1[[#This Row],[Ordem_insumos]]&lt;&gt;0,VLOOKUP(Table1[[#This Row],[Codigo_servico]],Preencher_Orcamento!$B:$D,3,FALSE)*Table1[[#This Row],[Subtotal_insumo]],"")</f>
        <v>0</v>
      </c>
    </row>
    <row r="11927" spans="1:13" x14ac:dyDescent="0.25">
      <c r="A11927" s="3">
        <v>175045</v>
      </c>
      <c r="B11927" s="125">
        <v>0</v>
      </c>
      <c r="C11927" s="131" t="s">
        <v>4585</v>
      </c>
      <c r="D11927" s="132"/>
      <c r="E11927" s="4"/>
      <c r="F11927" s="4"/>
      <c r="G11927" s="17" t="str">
        <f>IFERROR(VLOOKUP(Table1[[#This Row],[Codigo_insumo]],BD_Insumos!$B:$E,4),"")</f>
        <v/>
      </c>
      <c r="H11927" s="139"/>
      <c r="I11927" s="5" t="s">
        <v>5</v>
      </c>
      <c r="J11927" s="20" t="str">
        <f t="shared" si="186"/>
        <v/>
      </c>
      <c r="K11927" s="21">
        <f>IF(I11927&lt;&gt;"",SUMIF(Table1[Codigo_servico],A11927,Table1[Subtotal_insumo]),"")</f>
        <v>5.0511510875389023</v>
      </c>
      <c r="L11927" s="17" t="str">
        <f>IF(Table1[[#This Row],[Ordem_insumos]]&lt;&gt;0,VLOOKUP(Table1[[#This Row],[Codigo_servico]],Preencher_Orcamento!$B:$D,3,FALSE)*Table1[[#This Row],[Qtde_insumo]],"")</f>
        <v/>
      </c>
      <c r="M11927" s="17" t="str">
        <f>IF(Table1[[#This Row],[Ordem_insumos]]&lt;&gt;0,VLOOKUP(Table1[[#This Row],[Codigo_servico]],Preencher_Orcamento!$B:$D,3,FALSE)*Table1[[#This Row],[Subtotal_insumo]],"")</f>
        <v/>
      </c>
    </row>
    <row r="11928" spans="1:13" x14ac:dyDescent="0.25">
      <c r="A11928" s="6">
        <v>175045</v>
      </c>
      <c r="B11928" s="126">
        <v>1</v>
      </c>
      <c r="C11928" s="133"/>
      <c r="D11928" s="134">
        <v>2099</v>
      </c>
      <c r="E11928" s="7" t="s">
        <v>2205</v>
      </c>
      <c r="F11928" s="8" t="s">
        <v>2140</v>
      </c>
      <c r="G11928" s="16">
        <f>IFERROR(VLOOKUP(Table1[[#This Row],[Codigo_insumo]],BD_Insumos!$B:$E,4),"")</f>
        <v>12.627877718847255</v>
      </c>
      <c r="H11928" s="140">
        <v>0.4</v>
      </c>
      <c r="I11928" s="9"/>
      <c r="J11928" s="22">
        <f t="shared" si="186"/>
        <v>5.0511510875389023</v>
      </c>
      <c r="K11928" s="22" t="str">
        <f>IF(I11928&lt;&gt;"",SUMIF(Table1[Codigo_servico],A11928,Table1[Subtotal_insumo]),"")</f>
        <v/>
      </c>
      <c r="L11928" s="16">
        <f>IF(Table1[[#This Row],[Ordem_insumos]]&lt;&gt;0,VLOOKUP(Table1[[#This Row],[Codigo_servico]],Preencher_Orcamento!$B:$D,3,FALSE)*Table1[[#This Row],[Qtde_insumo]],"")</f>
        <v>0</v>
      </c>
      <c r="M11928" s="16">
        <f>IF(Table1[[#This Row],[Ordem_insumos]]&lt;&gt;0,VLOOKUP(Table1[[#This Row],[Codigo_servico]],Preencher_Orcamento!$B:$D,3,FALSE)*Table1[[#This Row],[Subtotal_insumo]],"")</f>
        <v>0</v>
      </c>
    </row>
    <row r="11929" spans="1:13" x14ac:dyDescent="0.25">
      <c r="A11929" s="3">
        <v>175048</v>
      </c>
      <c r="B11929" s="125">
        <v>0</v>
      </c>
      <c r="C11929" s="131" t="s">
        <v>4586</v>
      </c>
      <c r="D11929" s="132"/>
      <c r="E11929" s="4"/>
      <c r="F11929" s="4"/>
      <c r="G11929" s="17" t="str">
        <f>IFERROR(VLOOKUP(Table1[[#This Row],[Codigo_insumo]],BD_Insumos!$B:$E,4),"")</f>
        <v/>
      </c>
      <c r="H11929" s="139"/>
      <c r="I11929" s="5" t="s">
        <v>5</v>
      </c>
      <c r="J11929" s="20" t="str">
        <f t="shared" si="186"/>
        <v/>
      </c>
      <c r="K11929" s="21">
        <f>IF(I11929&lt;&gt;"",SUMIF(Table1[Codigo_servico],A11929,Table1[Subtotal_insumo]),"")</f>
        <v>7.576726631308353</v>
      </c>
      <c r="L11929" s="17" t="str">
        <f>IF(Table1[[#This Row],[Ordem_insumos]]&lt;&gt;0,VLOOKUP(Table1[[#This Row],[Codigo_servico]],Preencher_Orcamento!$B:$D,3,FALSE)*Table1[[#This Row],[Qtde_insumo]],"")</f>
        <v/>
      </c>
      <c r="M11929" s="17" t="str">
        <f>IF(Table1[[#This Row],[Ordem_insumos]]&lt;&gt;0,VLOOKUP(Table1[[#This Row],[Codigo_servico]],Preencher_Orcamento!$B:$D,3,FALSE)*Table1[[#This Row],[Subtotal_insumo]],"")</f>
        <v/>
      </c>
    </row>
    <row r="11930" spans="1:13" x14ac:dyDescent="0.25">
      <c r="A11930" s="6">
        <v>175048</v>
      </c>
      <c r="B11930" s="126">
        <v>1</v>
      </c>
      <c r="C11930" s="133"/>
      <c r="D11930" s="134">
        <v>2099</v>
      </c>
      <c r="E11930" s="7" t="s">
        <v>2205</v>
      </c>
      <c r="F11930" s="8" t="s">
        <v>2140</v>
      </c>
      <c r="G11930" s="16">
        <f>IFERROR(VLOOKUP(Table1[[#This Row],[Codigo_insumo]],BD_Insumos!$B:$E,4),"")</f>
        <v>12.627877718847255</v>
      </c>
      <c r="H11930" s="140">
        <v>0.6</v>
      </c>
      <c r="I11930" s="9"/>
      <c r="J11930" s="22">
        <f t="shared" si="186"/>
        <v>7.576726631308353</v>
      </c>
      <c r="K11930" s="22" t="str">
        <f>IF(I11930&lt;&gt;"",SUMIF(Table1[Codigo_servico],A11930,Table1[Subtotal_insumo]),"")</f>
        <v/>
      </c>
      <c r="L11930" s="16">
        <f>IF(Table1[[#This Row],[Ordem_insumos]]&lt;&gt;0,VLOOKUP(Table1[[#This Row],[Codigo_servico]],Preencher_Orcamento!$B:$D,3,FALSE)*Table1[[#This Row],[Qtde_insumo]],"")</f>
        <v>0</v>
      </c>
      <c r="M11930" s="16">
        <f>IF(Table1[[#This Row],[Ordem_insumos]]&lt;&gt;0,VLOOKUP(Table1[[#This Row],[Codigo_servico]],Preencher_Orcamento!$B:$D,3,FALSE)*Table1[[#This Row],[Subtotal_insumo]],"")</f>
        <v>0</v>
      </c>
    </row>
    <row r="11931" spans="1:13" x14ac:dyDescent="0.25">
      <c r="A11931" s="3">
        <v>176005</v>
      </c>
      <c r="B11931" s="125">
        <v>0</v>
      </c>
      <c r="C11931" s="131" t="s">
        <v>4587</v>
      </c>
      <c r="D11931" s="132"/>
      <c r="E11931" s="4"/>
      <c r="F11931" s="4"/>
      <c r="G11931" s="17" t="str">
        <f>IFERROR(VLOOKUP(Table1[[#This Row],[Codigo_insumo]],BD_Insumos!$B:$E,4),"")</f>
        <v/>
      </c>
      <c r="H11931" s="139"/>
      <c r="I11931" s="5" t="s">
        <v>5</v>
      </c>
      <c r="J11931" s="20" t="str">
        <f t="shared" si="186"/>
        <v/>
      </c>
      <c r="K11931" s="21">
        <f>IF(I11931&lt;&gt;"",SUMIF(Table1[Codigo_servico],A11931,Table1[Subtotal_insumo]),"")</f>
        <v>6.3139388594236276</v>
      </c>
      <c r="L11931" s="17" t="str">
        <f>IF(Table1[[#This Row],[Ordem_insumos]]&lt;&gt;0,VLOOKUP(Table1[[#This Row],[Codigo_servico]],Preencher_Orcamento!$B:$D,3,FALSE)*Table1[[#This Row],[Qtde_insumo]],"")</f>
        <v/>
      </c>
      <c r="M11931" s="17" t="str">
        <f>IF(Table1[[#This Row],[Ordem_insumos]]&lt;&gt;0,VLOOKUP(Table1[[#This Row],[Codigo_servico]],Preencher_Orcamento!$B:$D,3,FALSE)*Table1[[#This Row],[Subtotal_insumo]],"")</f>
        <v/>
      </c>
    </row>
    <row r="11932" spans="1:13" x14ac:dyDescent="0.25">
      <c r="A11932" s="6">
        <v>176005</v>
      </c>
      <c r="B11932" s="126">
        <v>1</v>
      </c>
      <c r="C11932" s="133"/>
      <c r="D11932" s="134">
        <v>2099</v>
      </c>
      <c r="E11932" s="7" t="s">
        <v>2205</v>
      </c>
      <c r="F11932" s="8" t="s">
        <v>2140</v>
      </c>
      <c r="G11932" s="16">
        <f>IFERROR(VLOOKUP(Table1[[#This Row],[Codigo_insumo]],BD_Insumos!$B:$E,4),"")</f>
        <v>12.627877718847255</v>
      </c>
      <c r="H11932" s="140">
        <v>0.5</v>
      </c>
      <c r="I11932" s="9"/>
      <c r="J11932" s="22">
        <f t="shared" si="186"/>
        <v>6.3139388594236276</v>
      </c>
      <c r="K11932" s="22" t="str">
        <f>IF(I11932&lt;&gt;"",SUMIF(Table1[Codigo_servico],A11932,Table1[Subtotal_insumo]),"")</f>
        <v/>
      </c>
      <c r="L11932" s="16">
        <f>IF(Table1[[#This Row],[Ordem_insumos]]&lt;&gt;0,VLOOKUP(Table1[[#This Row],[Codigo_servico]],Preencher_Orcamento!$B:$D,3,FALSE)*Table1[[#This Row],[Qtde_insumo]],"")</f>
        <v>0</v>
      </c>
      <c r="M11932" s="16">
        <f>IF(Table1[[#This Row],[Ordem_insumos]]&lt;&gt;0,VLOOKUP(Table1[[#This Row],[Codigo_servico]],Preencher_Orcamento!$B:$D,3,FALSE)*Table1[[#This Row],[Subtotal_insumo]],"")</f>
        <v>0</v>
      </c>
    </row>
    <row r="11933" spans="1:13" x14ac:dyDescent="0.25">
      <c r="A11933" s="3">
        <v>176030</v>
      </c>
      <c r="B11933" s="125">
        <v>0</v>
      </c>
      <c r="C11933" s="131" t="s">
        <v>4588</v>
      </c>
      <c r="D11933" s="132"/>
      <c r="E11933" s="4"/>
      <c r="F11933" s="4"/>
      <c r="G11933" s="17" t="str">
        <f>IFERROR(VLOOKUP(Table1[[#This Row],[Codigo_insumo]],BD_Insumos!$B:$E,4),"")</f>
        <v/>
      </c>
      <c r="H11933" s="139"/>
      <c r="I11933" s="5" t="s">
        <v>170</v>
      </c>
      <c r="J11933" s="20" t="str">
        <f t="shared" si="186"/>
        <v/>
      </c>
      <c r="K11933" s="21">
        <f>IF(I11933&lt;&gt;"",SUMIF(Table1[Codigo_servico],A11933,Table1[Subtotal_insumo]),"")</f>
        <v>8.8395144031930784</v>
      </c>
      <c r="L11933" s="17" t="str">
        <f>IF(Table1[[#This Row],[Ordem_insumos]]&lt;&gt;0,VLOOKUP(Table1[[#This Row],[Codigo_servico]],Preencher_Orcamento!$B:$D,3,FALSE)*Table1[[#This Row],[Qtde_insumo]],"")</f>
        <v/>
      </c>
      <c r="M11933" s="17" t="str">
        <f>IF(Table1[[#This Row],[Ordem_insumos]]&lt;&gt;0,VLOOKUP(Table1[[#This Row],[Codigo_servico]],Preencher_Orcamento!$B:$D,3,FALSE)*Table1[[#This Row],[Subtotal_insumo]],"")</f>
        <v/>
      </c>
    </row>
    <row r="11934" spans="1:13" x14ac:dyDescent="0.25">
      <c r="A11934" s="6">
        <v>176030</v>
      </c>
      <c r="B11934" s="126">
        <v>1</v>
      </c>
      <c r="C11934" s="133"/>
      <c r="D11934" s="134">
        <v>2099</v>
      </c>
      <c r="E11934" s="7" t="s">
        <v>2205</v>
      </c>
      <c r="F11934" s="8" t="s">
        <v>2140</v>
      </c>
      <c r="G11934" s="16">
        <f>IFERROR(VLOOKUP(Table1[[#This Row],[Codigo_insumo]],BD_Insumos!$B:$E,4),"")</f>
        <v>12.627877718847255</v>
      </c>
      <c r="H11934" s="140">
        <v>0.7</v>
      </c>
      <c r="I11934" s="9"/>
      <c r="J11934" s="22">
        <f t="shared" si="186"/>
        <v>8.8395144031930784</v>
      </c>
      <c r="K11934" s="22" t="str">
        <f>IF(I11934&lt;&gt;"",SUMIF(Table1[Codigo_servico],A11934,Table1[Subtotal_insumo]),"")</f>
        <v/>
      </c>
      <c r="L11934" s="16">
        <f>IF(Table1[[#This Row],[Ordem_insumos]]&lt;&gt;0,VLOOKUP(Table1[[#This Row],[Codigo_servico]],Preencher_Orcamento!$B:$D,3,FALSE)*Table1[[#This Row],[Qtde_insumo]],"")</f>
        <v>0</v>
      </c>
      <c r="M11934" s="16">
        <f>IF(Table1[[#This Row],[Ordem_insumos]]&lt;&gt;0,VLOOKUP(Table1[[#This Row],[Codigo_servico]],Preencher_Orcamento!$B:$D,3,FALSE)*Table1[[#This Row],[Subtotal_insumo]],"")</f>
        <v>0</v>
      </c>
    </row>
    <row r="11935" spans="1:13" x14ac:dyDescent="0.25">
      <c r="A11935" s="3">
        <v>176032</v>
      </c>
      <c r="B11935" s="125">
        <v>0</v>
      </c>
      <c r="C11935" s="131" t="s">
        <v>4589</v>
      </c>
      <c r="D11935" s="132"/>
      <c r="E11935" s="4"/>
      <c r="F11935" s="4"/>
      <c r="G11935" s="17" t="str">
        <f>IFERROR(VLOOKUP(Table1[[#This Row],[Codigo_insumo]],BD_Insumos!$B:$E,4),"")</f>
        <v/>
      </c>
      <c r="H11935" s="139"/>
      <c r="I11935" s="5" t="s">
        <v>170</v>
      </c>
      <c r="J11935" s="20" t="str">
        <f t="shared" si="186"/>
        <v/>
      </c>
      <c r="K11935" s="21">
        <f>IF(I11935&lt;&gt;"",SUMIF(Table1[Codigo_servico],A11935,Table1[Subtotal_insumo]),"")</f>
        <v>16.416241034501432</v>
      </c>
      <c r="L11935" s="17" t="str">
        <f>IF(Table1[[#This Row],[Ordem_insumos]]&lt;&gt;0,VLOOKUP(Table1[[#This Row],[Codigo_servico]],Preencher_Orcamento!$B:$D,3,FALSE)*Table1[[#This Row],[Qtde_insumo]],"")</f>
        <v/>
      </c>
      <c r="M11935" s="17" t="str">
        <f>IF(Table1[[#This Row],[Ordem_insumos]]&lt;&gt;0,VLOOKUP(Table1[[#This Row],[Codigo_servico]],Preencher_Orcamento!$B:$D,3,FALSE)*Table1[[#This Row],[Subtotal_insumo]],"")</f>
        <v/>
      </c>
    </row>
    <row r="11936" spans="1:13" x14ac:dyDescent="0.25">
      <c r="A11936" s="6">
        <v>176032</v>
      </c>
      <c r="B11936" s="126">
        <v>1</v>
      </c>
      <c r="C11936" s="133"/>
      <c r="D11936" s="134">
        <v>2099</v>
      </c>
      <c r="E11936" s="7" t="s">
        <v>2205</v>
      </c>
      <c r="F11936" s="8" t="s">
        <v>2140</v>
      </c>
      <c r="G11936" s="16">
        <f>IFERROR(VLOOKUP(Table1[[#This Row],[Codigo_insumo]],BD_Insumos!$B:$E,4),"")</f>
        <v>12.627877718847255</v>
      </c>
      <c r="H11936" s="140">
        <v>1.3</v>
      </c>
      <c r="I11936" s="9"/>
      <c r="J11936" s="22">
        <f t="shared" si="186"/>
        <v>16.416241034501432</v>
      </c>
      <c r="K11936" s="22" t="str">
        <f>IF(I11936&lt;&gt;"",SUMIF(Table1[Codigo_servico],A11936,Table1[Subtotal_insumo]),"")</f>
        <v/>
      </c>
      <c r="L11936" s="16">
        <f>IF(Table1[[#This Row],[Ordem_insumos]]&lt;&gt;0,VLOOKUP(Table1[[#This Row],[Codigo_servico]],Preencher_Orcamento!$B:$D,3,FALSE)*Table1[[#This Row],[Qtde_insumo]],"")</f>
        <v>0</v>
      </c>
      <c r="M11936" s="16">
        <f>IF(Table1[[#This Row],[Ordem_insumos]]&lt;&gt;0,VLOOKUP(Table1[[#This Row],[Codigo_servico]],Preencher_Orcamento!$B:$D,3,FALSE)*Table1[[#This Row],[Subtotal_insumo]],"")</f>
        <v>0</v>
      </c>
    </row>
    <row r="11937" spans="1:13" x14ac:dyDescent="0.25">
      <c r="A11937" s="3">
        <v>176035</v>
      </c>
      <c r="B11937" s="125">
        <v>0</v>
      </c>
      <c r="C11937" s="131" t="s">
        <v>4590</v>
      </c>
      <c r="D11937" s="132"/>
      <c r="E11937" s="4"/>
      <c r="F11937" s="4"/>
      <c r="G11937" s="17" t="str">
        <f>IFERROR(VLOOKUP(Table1[[#This Row],[Codigo_insumo]],BD_Insumos!$B:$E,4),"")</f>
        <v/>
      </c>
      <c r="H11937" s="139"/>
      <c r="I11937" s="5" t="s">
        <v>170</v>
      </c>
      <c r="J11937" s="20" t="str">
        <f t="shared" si="186"/>
        <v/>
      </c>
      <c r="K11937" s="21">
        <f>IF(I11937&lt;&gt;"",SUMIF(Table1[Codigo_servico],A11937,Table1[Subtotal_insumo]),"")</f>
        <v>7.576726631308353</v>
      </c>
      <c r="L11937" s="17" t="str">
        <f>IF(Table1[[#This Row],[Ordem_insumos]]&lt;&gt;0,VLOOKUP(Table1[[#This Row],[Codigo_servico]],Preencher_Orcamento!$B:$D,3,FALSE)*Table1[[#This Row],[Qtde_insumo]],"")</f>
        <v/>
      </c>
      <c r="M11937" s="17" t="str">
        <f>IF(Table1[[#This Row],[Ordem_insumos]]&lt;&gt;0,VLOOKUP(Table1[[#This Row],[Codigo_servico]],Preencher_Orcamento!$B:$D,3,FALSE)*Table1[[#This Row],[Subtotal_insumo]],"")</f>
        <v/>
      </c>
    </row>
    <row r="11938" spans="1:13" x14ac:dyDescent="0.25">
      <c r="A11938" s="6">
        <v>176035</v>
      </c>
      <c r="B11938" s="126">
        <v>1</v>
      </c>
      <c r="C11938" s="133"/>
      <c r="D11938" s="134">
        <v>2099</v>
      </c>
      <c r="E11938" s="7" t="s">
        <v>2205</v>
      </c>
      <c r="F11938" s="8" t="s">
        <v>2140</v>
      </c>
      <c r="G11938" s="16">
        <f>IFERROR(VLOOKUP(Table1[[#This Row],[Codigo_insumo]],BD_Insumos!$B:$E,4),"")</f>
        <v>12.627877718847255</v>
      </c>
      <c r="H11938" s="140">
        <v>0.6</v>
      </c>
      <c r="I11938" s="9"/>
      <c r="J11938" s="22">
        <f t="shared" si="186"/>
        <v>7.576726631308353</v>
      </c>
      <c r="K11938" s="22" t="str">
        <f>IF(I11938&lt;&gt;"",SUMIF(Table1[Codigo_servico],A11938,Table1[Subtotal_insumo]),"")</f>
        <v/>
      </c>
      <c r="L11938" s="16">
        <f>IF(Table1[[#This Row],[Ordem_insumos]]&lt;&gt;0,VLOOKUP(Table1[[#This Row],[Codigo_servico]],Preencher_Orcamento!$B:$D,3,FALSE)*Table1[[#This Row],[Qtde_insumo]],"")</f>
        <v>0</v>
      </c>
      <c r="M11938" s="16">
        <f>IF(Table1[[#This Row],[Ordem_insumos]]&lt;&gt;0,VLOOKUP(Table1[[#This Row],[Codigo_servico]],Preencher_Orcamento!$B:$D,3,FALSE)*Table1[[#This Row],[Subtotal_insumo]],"")</f>
        <v>0</v>
      </c>
    </row>
    <row r="11939" spans="1:13" x14ac:dyDescent="0.25">
      <c r="A11939" s="3">
        <v>176038</v>
      </c>
      <c r="B11939" s="125">
        <v>0</v>
      </c>
      <c r="C11939" s="131" t="s">
        <v>4591</v>
      </c>
      <c r="D11939" s="132"/>
      <c r="E11939" s="4"/>
      <c r="F11939" s="4"/>
      <c r="G11939" s="17" t="str">
        <f>IFERROR(VLOOKUP(Table1[[#This Row],[Codigo_insumo]],BD_Insumos!$B:$E,4),"")</f>
        <v/>
      </c>
      <c r="H11939" s="139"/>
      <c r="I11939" s="5" t="s">
        <v>170</v>
      </c>
      <c r="J11939" s="20" t="str">
        <f t="shared" si="186"/>
        <v/>
      </c>
      <c r="K11939" s="21">
        <f>IF(I11939&lt;&gt;"",SUMIF(Table1[Codigo_servico],A11939,Table1[Subtotal_insumo]),"")</f>
        <v>7.576726631308353</v>
      </c>
      <c r="L11939" s="17" t="str">
        <f>IF(Table1[[#This Row],[Ordem_insumos]]&lt;&gt;0,VLOOKUP(Table1[[#This Row],[Codigo_servico]],Preencher_Orcamento!$B:$D,3,FALSE)*Table1[[#This Row],[Qtde_insumo]],"")</f>
        <v/>
      </c>
      <c r="M11939" s="17" t="str">
        <f>IF(Table1[[#This Row],[Ordem_insumos]]&lt;&gt;0,VLOOKUP(Table1[[#This Row],[Codigo_servico]],Preencher_Orcamento!$B:$D,3,FALSE)*Table1[[#This Row],[Subtotal_insumo]],"")</f>
        <v/>
      </c>
    </row>
    <row r="11940" spans="1:13" x14ac:dyDescent="0.25">
      <c r="A11940" s="6">
        <v>176038</v>
      </c>
      <c r="B11940" s="126">
        <v>1</v>
      </c>
      <c r="C11940" s="133"/>
      <c r="D11940" s="134">
        <v>2099</v>
      </c>
      <c r="E11940" s="7" t="s">
        <v>2205</v>
      </c>
      <c r="F11940" s="8" t="s">
        <v>2140</v>
      </c>
      <c r="G11940" s="16">
        <f>IFERROR(VLOOKUP(Table1[[#This Row],[Codigo_insumo]],BD_Insumos!$B:$E,4),"")</f>
        <v>12.627877718847255</v>
      </c>
      <c r="H11940" s="140">
        <v>0.6</v>
      </c>
      <c r="I11940" s="9"/>
      <c r="J11940" s="22">
        <f t="shared" si="186"/>
        <v>7.576726631308353</v>
      </c>
      <c r="K11940" s="22" t="str">
        <f>IF(I11940&lt;&gt;"",SUMIF(Table1[Codigo_servico],A11940,Table1[Subtotal_insumo]),"")</f>
        <v/>
      </c>
      <c r="L11940" s="16">
        <f>IF(Table1[[#This Row],[Ordem_insumos]]&lt;&gt;0,VLOOKUP(Table1[[#This Row],[Codigo_servico]],Preencher_Orcamento!$B:$D,3,FALSE)*Table1[[#This Row],[Qtde_insumo]],"")</f>
        <v>0</v>
      </c>
      <c r="M11940" s="16">
        <f>IF(Table1[[#This Row],[Ordem_insumos]]&lt;&gt;0,VLOOKUP(Table1[[#This Row],[Codigo_servico]],Preencher_Orcamento!$B:$D,3,FALSE)*Table1[[#This Row],[Subtotal_insumo]],"")</f>
        <v>0</v>
      </c>
    </row>
    <row r="11941" spans="1:13" x14ac:dyDescent="0.25">
      <c r="A11941" s="3">
        <v>176045</v>
      </c>
      <c r="B11941" s="125">
        <v>0</v>
      </c>
      <c r="C11941" s="131" t="s">
        <v>4592</v>
      </c>
      <c r="D11941" s="132"/>
      <c r="E11941" s="4"/>
      <c r="F11941" s="4"/>
      <c r="G11941" s="17" t="str">
        <f>IFERROR(VLOOKUP(Table1[[#This Row],[Codigo_insumo]],BD_Insumos!$B:$E,4),"")</f>
        <v/>
      </c>
      <c r="H11941" s="139"/>
      <c r="I11941" s="5" t="s">
        <v>5</v>
      </c>
      <c r="J11941" s="20" t="str">
        <f t="shared" si="186"/>
        <v/>
      </c>
      <c r="K11941" s="21">
        <f>IF(I11941&lt;&gt;"",SUMIF(Table1[Codigo_servico],A11941,Table1[Subtotal_insumo]),"")</f>
        <v>6.3139388594236276</v>
      </c>
      <c r="L11941" s="17" t="str">
        <f>IF(Table1[[#This Row],[Ordem_insumos]]&lt;&gt;0,VLOOKUP(Table1[[#This Row],[Codigo_servico]],Preencher_Orcamento!$B:$D,3,FALSE)*Table1[[#This Row],[Qtde_insumo]],"")</f>
        <v/>
      </c>
      <c r="M11941" s="17" t="str">
        <f>IF(Table1[[#This Row],[Ordem_insumos]]&lt;&gt;0,VLOOKUP(Table1[[#This Row],[Codigo_servico]],Preencher_Orcamento!$B:$D,3,FALSE)*Table1[[#This Row],[Subtotal_insumo]],"")</f>
        <v/>
      </c>
    </row>
    <row r="11942" spans="1:13" x14ac:dyDescent="0.25">
      <c r="A11942" s="6">
        <v>176045</v>
      </c>
      <c r="B11942" s="126">
        <v>1</v>
      </c>
      <c r="C11942" s="133"/>
      <c r="D11942" s="134">
        <v>2099</v>
      </c>
      <c r="E11942" s="7" t="s">
        <v>2205</v>
      </c>
      <c r="F11942" s="8" t="s">
        <v>2140</v>
      </c>
      <c r="G11942" s="16">
        <f>IFERROR(VLOOKUP(Table1[[#This Row],[Codigo_insumo]],BD_Insumos!$B:$E,4),"")</f>
        <v>12.627877718847255</v>
      </c>
      <c r="H11942" s="140">
        <v>0.5</v>
      </c>
      <c r="I11942" s="9"/>
      <c r="J11942" s="22">
        <f t="shared" si="186"/>
        <v>6.3139388594236276</v>
      </c>
      <c r="K11942" s="22" t="str">
        <f>IF(I11942&lt;&gt;"",SUMIF(Table1[Codigo_servico],A11942,Table1[Subtotal_insumo]),"")</f>
        <v/>
      </c>
      <c r="L11942" s="16">
        <f>IF(Table1[[#This Row],[Ordem_insumos]]&lt;&gt;0,VLOOKUP(Table1[[#This Row],[Codigo_servico]],Preencher_Orcamento!$B:$D,3,FALSE)*Table1[[#This Row],[Qtde_insumo]],"")</f>
        <v>0</v>
      </c>
      <c r="M11942" s="16">
        <f>IF(Table1[[#This Row],[Ordem_insumos]]&lt;&gt;0,VLOOKUP(Table1[[#This Row],[Codigo_servico]],Preencher_Orcamento!$B:$D,3,FALSE)*Table1[[#This Row],[Subtotal_insumo]],"")</f>
        <v>0</v>
      </c>
    </row>
    <row r="11943" spans="1:13" x14ac:dyDescent="0.25">
      <c r="A11943" s="3">
        <v>176050</v>
      </c>
      <c r="B11943" s="125">
        <v>0</v>
      </c>
      <c r="C11943" s="131" t="s">
        <v>4593</v>
      </c>
      <c r="D11943" s="132"/>
      <c r="E11943" s="4"/>
      <c r="F11943" s="4"/>
      <c r="G11943" s="17" t="str">
        <f>IFERROR(VLOOKUP(Table1[[#This Row],[Codigo_insumo]],BD_Insumos!$B:$E,4),"")</f>
        <v/>
      </c>
      <c r="H11943" s="139"/>
      <c r="I11943" s="5" t="s">
        <v>457</v>
      </c>
      <c r="J11943" s="20" t="str">
        <f t="shared" si="186"/>
        <v/>
      </c>
      <c r="K11943" s="21">
        <f>IF(I11943&lt;&gt;"",SUMIF(Table1[Codigo_servico],A11943,Table1[Subtotal_insumo]),"")</f>
        <v>30.812021633987303</v>
      </c>
      <c r="L11943" s="17" t="str">
        <f>IF(Table1[[#This Row],[Ordem_insumos]]&lt;&gt;0,VLOOKUP(Table1[[#This Row],[Codigo_servico]],Preencher_Orcamento!$B:$D,3,FALSE)*Table1[[#This Row],[Qtde_insumo]],"")</f>
        <v/>
      </c>
      <c r="M11943" s="17" t="str">
        <f>IF(Table1[[#This Row],[Ordem_insumos]]&lt;&gt;0,VLOOKUP(Table1[[#This Row],[Codigo_servico]],Preencher_Orcamento!$B:$D,3,FALSE)*Table1[[#This Row],[Subtotal_insumo]],"")</f>
        <v/>
      </c>
    </row>
    <row r="11944" spans="1:13" x14ac:dyDescent="0.25">
      <c r="A11944" s="6">
        <v>176050</v>
      </c>
      <c r="B11944" s="126">
        <v>1</v>
      </c>
      <c r="C11944" s="133"/>
      <c r="D11944" s="134">
        <v>2099</v>
      </c>
      <c r="E11944" s="7" t="s">
        <v>2205</v>
      </c>
      <c r="F11944" s="8" t="s">
        <v>2140</v>
      </c>
      <c r="G11944" s="16">
        <f>IFERROR(VLOOKUP(Table1[[#This Row],[Codigo_insumo]],BD_Insumos!$B:$E,4),"")</f>
        <v>12.627877718847255</v>
      </c>
      <c r="H11944" s="140">
        <v>2.44</v>
      </c>
      <c r="I11944" s="9"/>
      <c r="J11944" s="22">
        <f t="shared" si="186"/>
        <v>30.812021633987303</v>
      </c>
      <c r="K11944" s="22" t="str">
        <f>IF(I11944&lt;&gt;"",SUMIF(Table1[Codigo_servico],A11944,Table1[Subtotal_insumo]),"")</f>
        <v/>
      </c>
      <c r="L11944" s="16">
        <f>IF(Table1[[#This Row],[Ordem_insumos]]&lt;&gt;0,VLOOKUP(Table1[[#This Row],[Codigo_servico]],Preencher_Orcamento!$B:$D,3,FALSE)*Table1[[#This Row],[Qtde_insumo]],"")</f>
        <v>0</v>
      </c>
      <c r="M11944" s="16">
        <f>IF(Table1[[#This Row],[Ordem_insumos]]&lt;&gt;0,VLOOKUP(Table1[[#This Row],[Codigo_servico]],Preencher_Orcamento!$B:$D,3,FALSE)*Table1[[#This Row],[Subtotal_insumo]],"")</f>
        <v>0</v>
      </c>
    </row>
    <row r="11945" spans="1:13" x14ac:dyDescent="0.25">
      <c r="A11945" s="3">
        <v>176087</v>
      </c>
      <c r="B11945" s="125">
        <v>0</v>
      </c>
      <c r="C11945" s="131" t="s">
        <v>4594</v>
      </c>
      <c r="D11945" s="132"/>
      <c r="E11945" s="4"/>
      <c r="F11945" s="4"/>
      <c r="G11945" s="17" t="str">
        <f>IFERROR(VLOOKUP(Table1[[#This Row],[Codigo_insumo]],BD_Insumos!$B:$E,4),"")</f>
        <v/>
      </c>
      <c r="H11945" s="139"/>
      <c r="I11945" s="5" t="s">
        <v>5</v>
      </c>
      <c r="J11945" s="20" t="str">
        <f t="shared" si="186"/>
        <v/>
      </c>
      <c r="K11945" s="21">
        <f>IF(I11945&lt;&gt;"",SUMIF(Table1[Codigo_servico],A11945,Table1[Subtotal_insumo]),"")</f>
        <v>6.3027756103020067</v>
      </c>
      <c r="L11945" s="17" t="str">
        <f>IF(Table1[[#This Row],[Ordem_insumos]]&lt;&gt;0,VLOOKUP(Table1[[#This Row],[Codigo_servico]],Preencher_Orcamento!$B:$D,3,FALSE)*Table1[[#This Row],[Qtde_insumo]],"")</f>
        <v/>
      </c>
      <c r="M11945" s="17" t="str">
        <f>IF(Table1[[#This Row],[Ordem_insumos]]&lt;&gt;0,VLOOKUP(Table1[[#This Row],[Codigo_servico]],Preencher_Orcamento!$B:$D,3,FALSE)*Table1[[#This Row],[Subtotal_insumo]],"")</f>
        <v/>
      </c>
    </row>
    <row r="11946" spans="1:13" x14ac:dyDescent="0.25">
      <c r="A11946" s="6">
        <v>176087</v>
      </c>
      <c r="B11946" s="126">
        <v>1</v>
      </c>
      <c r="C11946" s="133"/>
      <c r="D11946" s="134">
        <v>2013</v>
      </c>
      <c r="E11946" s="7" t="s">
        <v>2184</v>
      </c>
      <c r="F11946" s="8" t="s">
        <v>2140</v>
      </c>
      <c r="G11946" s="16">
        <f>IFERROR(VLOOKUP(Table1[[#This Row],[Codigo_insumo]],BD_Insumos!$B:$E,4),"")</f>
        <v>15.756939025755017</v>
      </c>
      <c r="H11946" s="140">
        <v>0.4</v>
      </c>
      <c r="I11946" s="9"/>
      <c r="J11946" s="22">
        <f t="shared" si="186"/>
        <v>6.3027756103020067</v>
      </c>
      <c r="K11946" s="22" t="str">
        <f>IF(I11946&lt;&gt;"",SUMIF(Table1[Codigo_servico],A11946,Table1[Subtotal_insumo]),"")</f>
        <v/>
      </c>
      <c r="L11946" s="16">
        <f>IF(Table1[[#This Row],[Ordem_insumos]]&lt;&gt;0,VLOOKUP(Table1[[#This Row],[Codigo_servico]],Preencher_Orcamento!$B:$D,3,FALSE)*Table1[[#This Row],[Qtde_insumo]],"")</f>
        <v>0</v>
      </c>
      <c r="M11946" s="16">
        <f>IF(Table1[[#This Row],[Ordem_insumos]]&lt;&gt;0,VLOOKUP(Table1[[#This Row],[Codigo_servico]],Preencher_Orcamento!$B:$D,3,FALSE)*Table1[[#This Row],[Subtotal_insumo]],"")</f>
        <v>0</v>
      </c>
    </row>
    <row r="11947" spans="1:13" x14ac:dyDescent="0.25">
      <c r="A11947" s="3">
        <v>176090</v>
      </c>
      <c r="B11947" s="125">
        <v>0</v>
      </c>
      <c r="C11947" s="131" t="s">
        <v>4595</v>
      </c>
      <c r="D11947" s="132"/>
      <c r="E11947" s="4"/>
      <c r="F11947" s="4"/>
      <c r="G11947" s="17" t="str">
        <f>IFERROR(VLOOKUP(Table1[[#This Row],[Codigo_insumo]],BD_Insumos!$B:$E,4),"")</f>
        <v/>
      </c>
      <c r="H11947" s="139"/>
      <c r="I11947" s="5" t="s">
        <v>457</v>
      </c>
      <c r="J11947" s="20" t="str">
        <f t="shared" si="186"/>
        <v/>
      </c>
      <c r="K11947" s="21">
        <f>IF(I11947&lt;&gt;"",SUMIF(Table1[Codigo_servico],A11947,Table1[Subtotal_insumo]),"")</f>
        <v>33.629584462402995</v>
      </c>
      <c r="L11947" s="17" t="str">
        <f>IF(Table1[[#This Row],[Ordem_insumos]]&lt;&gt;0,VLOOKUP(Table1[[#This Row],[Codigo_servico]],Preencher_Orcamento!$B:$D,3,FALSE)*Table1[[#This Row],[Qtde_insumo]],"")</f>
        <v/>
      </c>
      <c r="M11947" s="17" t="str">
        <f>IF(Table1[[#This Row],[Ordem_insumos]]&lt;&gt;0,VLOOKUP(Table1[[#This Row],[Codigo_servico]],Preencher_Orcamento!$B:$D,3,FALSE)*Table1[[#This Row],[Subtotal_insumo]],"")</f>
        <v/>
      </c>
    </row>
    <row r="11948" spans="1:13" x14ac:dyDescent="0.25">
      <c r="A11948" s="6">
        <v>176090</v>
      </c>
      <c r="B11948" s="126">
        <v>1</v>
      </c>
      <c r="C11948" s="133"/>
      <c r="D11948" s="134">
        <v>2045</v>
      </c>
      <c r="E11948" s="7" t="s">
        <v>2194</v>
      </c>
      <c r="F11948" s="8" t="s">
        <v>2140</v>
      </c>
      <c r="G11948" s="16">
        <f>IFERROR(VLOOKUP(Table1[[#This Row],[Codigo_insumo]],BD_Insumos!$B:$E,4),"")</f>
        <v>28.645206620187412</v>
      </c>
      <c r="H11948" s="140">
        <v>0.8</v>
      </c>
      <c r="I11948" s="9"/>
      <c r="J11948" s="22">
        <f t="shared" si="186"/>
        <v>22.916165296149931</v>
      </c>
      <c r="K11948" s="22" t="str">
        <f>IF(I11948&lt;&gt;"",SUMIF(Table1[Codigo_servico],A11948,Table1[Subtotal_insumo]),"")</f>
        <v/>
      </c>
      <c r="L11948" s="16">
        <f>IF(Table1[[#This Row],[Ordem_insumos]]&lt;&gt;0,VLOOKUP(Table1[[#This Row],[Codigo_servico]],Preencher_Orcamento!$B:$D,3,FALSE)*Table1[[#This Row],[Qtde_insumo]],"")</f>
        <v>0</v>
      </c>
      <c r="M11948" s="16">
        <f>IF(Table1[[#This Row],[Ordem_insumos]]&lt;&gt;0,VLOOKUP(Table1[[#This Row],[Codigo_servico]],Preencher_Orcamento!$B:$D,3,FALSE)*Table1[[#This Row],[Subtotal_insumo]],"")</f>
        <v>0</v>
      </c>
    </row>
    <row r="11949" spans="1:13" x14ac:dyDescent="0.25">
      <c r="A11949" s="6">
        <v>176090</v>
      </c>
      <c r="B11949" s="126">
        <v>2</v>
      </c>
      <c r="C11949" s="133"/>
      <c r="D11949" s="134">
        <v>2046</v>
      </c>
      <c r="E11949" s="7" t="s">
        <v>2195</v>
      </c>
      <c r="F11949" s="8" t="s">
        <v>2140</v>
      </c>
      <c r="G11949" s="16">
        <f>IFERROR(VLOOKUP(Table1[[#This Row],[Codigo_insumo]],BD_Insumos!$B:$E,4),"")</f>
        <v>13.391773957816332</v>
      </c>
      <c r="H11949" s="140">
        <v>0.8</v>
      </c>
      <c r="I11949" s="9"/>
      <c r="J11949" s="22">
        <f t="shared" si="186"/>
        <v>10.713419166253066</v>
      </c>
      <c r="K11949" s="22" t="str">
        <f>IF(I11949&lt;&gt;"",SUMIF(Table1[Codigo_servico],A11949,Table1[Subtotal_insumo]),"")</f>
        <v/>
      </c>
      <c r="L11949" s="16">
        <f>IF(Table1[[#This Row],[Ordem_insumos]]&lt;&gt;0,VLOOKUP(Table1[[#This Row],[Codigo_servico]],Preencher_Orcamento!$B:$D,3,FALSE)*Table1[[#This Row],[Qtde_insumo]],"")</f>
        <v>0</v>
      </c>
      <c r="M11949" s="16">
        <f>IF(Table1[[#This Row],[Ordem_insumos]]&lt;&gt;0,VLOOKUP(Table1[[#This Row],[Codigo_servico]],Preencher_Orcamento!$B:$D,3,FALSE)*Table1[[#This Row],[Subtotal_insumo]],"")</f>
        <v>0</v>
      </c>
    </row>
    <row r="11950" spans="1:13" x14ac:dyDescent="0.25">
      <c r="A11950" s="3">
        <v>176091</v>
      </c>
      <c r="B11950" s="125">
        <v>0</v>
      </c>
      <c r="C11950" s="131" t="s">
        <v>4596</v>
      </c>
      <c r="D11950" s="132"/>
      <c r="E11950" s="4"/>
      <c r="F11950" s="4"/>
      <c r="G11950" s="17" t="str">
        <f>IFERROR(VLOOKUP(Table1[[#This Row],[Codigo_insumo]],BD_Insumos!$B:$E,4),"")</f>
        <v/>
      </c>
      <c r="H11950" s="139"/>
      <c r="I11950" s="5" t="s">
        <v>457</v>
      </c>
      <c r="J11950" s="20" t="str">
        <f t="shared" si="186"/>
        <v/>
      </c>
      <c r="K11950" s="21">
        <f>IF(I11950&lt;&gt;"",SUMIF(Table1[Codigo_servico],A11950,Table1[Subtotal_insumo]),"")</f>
        <v>42.036980578003742</v>
      </c>
      <c r="L11950" s="17" t="str">
        <f>IF(Table1[[#This Row],[Ordem_insumos]]&lt;&gt;0,VLOOKUP(Table1[[#This Row],[Codigo_servico]],Preencher_Orcamento!$B:$D,3,FALSE)*Table1[[#This Row],[Qtde_insumo]],"")</f>
        <v/>
      </c>
      <c r="M11950" s="17" t="str">
        <f>IF(Table1[[#This Row],[Ordem_insumos]]&lt;&gt;0,VLOOKUP(Table1[[#This Row],[Codigo_servico]],Preencher_Orcamento!$B:$D,3,FALSE)*Table1[[#This Row],[Subtotal_insumo]],"")</f>
        <v/>
      </c>
    </row>
    <row r="11951" spans="1:13" x14ac:dyDescent="0.25">
      <c r="A11951" s="6">
        <v>176091</v>
      </c>
      <c r="B11951" s="126">
        <v>1</v>
      </c>
      <c r="C11951" s="133"/>
      <c r="D11951" s="134">
        <v>2046</v>
      </c>
      <c r="E11951" s="7" t="s">
        <v>2195</v>
      </c>
      <c r="F11951" s="8" t="s">
        <v>2140</v>
      </c>
      <c r="G11951" s="16">
        <f>IFERROR(VLOOKUP(Table1[[#This Row],[Codigo_insumo]],BD_Insumos!$B:$E,4),"")</f>
        <v>13.391773957816332</v>
      </c>
      <c r="H11951" s="140">
        <v>1</v>
      </c>
      <c r="I11951" s="9"/>
      <c r="J11951" s="22">
        <f t="shared" si="186"/>
        <v>13.391773957816332</v>
      </c>
      <c r="K11951" s="22" t="str">
        <f>IF(I11951&lt;&gt;"",SUMIF(Table1[Codigo_servico],A11951,Table1[Subtotal_insumo]),"")</f>
        <v/>
      </c>
      <c r="L11951" s="16">
        <f>IF(Table1[[#This Row],[Ordem_insumos]]&lt;&gt;0,VLOOKUP(Table1[[#This Row],[Codigo_servico]],Preencher_Orcamento!$B:$D,3,FALSE)*Table1[[#This Row],[Qtde_insumo]],"")</f>
        <v>0</v>
      </c>
      <c r="M11951" s="16">
        <f>IF(Table1[[#This Row],[Ordem_insumos]]&lt;&gt;0,VLOOKUP(Table1[[#This Row],[Codigo_servico]],Preencher_Orcamento!$B:$D,3,FALSE)*Table1[[#This Row],[Subtotal_insumo]],"")</f>
        <v>0</v>
      </c>
    </row>
    <row r="11952" spans="1:13" x14ac:dyDescent="0.25">
      <c r="A11952" s="6">
        <v>176091</v>
      </c>
      <c r="B11952" s="126">
        <v>2</v>
      </c>
      <c r="C11952" s="133"/>
      <c r="D11952" s="134">
        <v>2045</v>
      </c>
      <c r="E11952" s="7" t="s">
        <v>2194</v>
      </c>
      <c r="F11952" s="8" t="s">
        <v>2140</v>
      </c>
      <c r="G11952" s="16">
        <f>IFERROR(VLOOKUP(Table1[[#This Row],[Codigo_insumo]],BD_Insumos!$B:$E,4),"")</f>
        <v>28.645206620187412</v>
      </c>
      <c r="H11952" s="140">
        <v>1</v>
      </c>
      <c r="I11952" s="9"/>
      <c r="J11952" s="22">
        <f t="shared" si="186"/>
        <v>28.645206620187412</v>
      </c>
      <c r="K11952" s="22" t="str">
        <f>IF(I11952&lt;&gt;"",SUMIF(Table1[Codigo_servico],A11952,Table1[Subtotal_insumo]),"")</f>
        <v/>
      </c>
      <c r="L11952" s="16">
        <f>IF(Table1[[#This Row],[Ordem_insumos]]&lt;&gt;0,VLOOKUP(Table1[[#This Row],[Codigo_servico]],Preencher_Orcamento!$B:$D,3,FALSE)*Table1[[#This Row],[Qtde_insumo]],"")</f>
        <v>0</v>
      </c>
      <c r="M11952" s="16">
        <f>IF(Table1[[#This Row],[Ordem_insumos]]&lt;&gt;0,VLOOKUP(Table1[[#This Row],[Codigo_servico]],Preencher_Orcamento!$B:$D,3,FALSE)*Table1[[#This Row],[Subtotal_insumo]],"")</f>
        <v>0</v>
      </c>
    </row>
    <row r="11953" spans="1:13" x14ac:dyDescent="0.25">
      <c r="A11953" s="3">
        <v>176092</v>
      </c>
      <c r="B11953" s="125">
        <v>0</v>
      </c>
      <c r="C11953" s="131" t="s">
        <v>4597</v>
      </c>
      <c r="D11953" s="132"/>
      <c r="E11953" s="4"/>
      <c r="F11953" s="4"/>
      <c r="G11953" s="17" t="str">
        <f>IFERROR(VLOOKUP(Table1[[#This Row],[Codigo_insumo]],BD_Insumos!$B:$E,4),"")</f>
        <v/>
      </c>
      <c r="H11953" s="139"/>
      <c r="I11953" s="5" t="s">
        <v>457</v>
      </c>
      <c r="J11953" s="20" t="str">
        <f t="shared" si="186"/>
        <v/>
      </c>
      <c r="K11953" s="21">
        <f>IF(I11953&lt;&gt;"",SUMIF(Table1[Codigo_servico],A11953,Table1[Subtotal_insumo]),"")</f>
        <v>5.6461548438388451</v>
      </c>
      <c r="L11953" s="17" t="str">
        <f>IF(Table1[[#This Row],[Ordem_insumos]]&lt;&gt;0,VLOOKUP(Table1[[#This Row],[Codigo_servico]],Preencher_Orcamento!$B:$D,3,FALSE)*Table1[[#This Row],[Qtde_insumo]],"")</f>
        <v/>
      </c>
      <c r="M11953" s="17" t="str">
        <f>IF(Table1[[#This Row],[Ordem_insumos]]&lt;&gt;0,VLOOKUP(Table1[[#This Row],[Codigo_servico]],Preencher_Orcamento!$B:$D,3,FALSE)*Table1[[#This Row],[Subtotal_insumo]],"")</f>
        <v/>
      </c>
    </row>
    <row r="11954" spans="1:13" x14ac:dyDescent="0.25">
      <c r="A11954" s="6">
        <v>176092</v>
      </c>
      <c r="B11954" s="126">
        <v>1</v>
      </c>
      <c r="C11954" s="133"/>
      <c r="D11954" s="134">
        <v>2041</v>
      </c>
      <c r="E11954" s="7" t="s">
        <v>2192</v>
      </c>
      <c r="F11954" s="8" t="s">
        <v>2140</v>
      </c>
      <c r="G11954" s="16">
        <f>IFERROR(VLOOKUP(Table1[[#This Row],[Codigo_insumo]],BD_Insumos!$B:$E,4),"")</f>
        <v>18.820516146129485</v>
      </c>
      <c r="H11954" s="140">
        <v>0.3</v>
      </c>
      <c r="I11954" s="9"/>
      <c r="J11954" s="22">
        <f t="shared" si="186"/>
        <v>5.6461548438388451</v>
      </c>
      <c r="K11954" s="22" t="str">
        <f>IF(I11954&lt;&gt;"",SUMIF(Table1[Codigo_servico],A11954,Table1[Subtotal_insumo]),"")</f>
        <v/>
      </c>
      <c r="L11954" s="16">
        <f>IF(Table1[[#This Row],[Ordem_insumos]]&lt;&gt;0,VLOOKUP(Table1[[#This Row],[Codigo_servico]],Preencher_Orcamento!$B:$D,3,FALSE)*Table1[[#This Row],[Qtde_insumo]],"")</f>
        <v>0</v>
      </c>
      <c r="M11954" s="16">
        <f>IF(Table1[[#This Row],[Ordem_insumos]]&lt;&gt;0,VLOOKUP(Table1[[#This Row],[Codigo_servico]],Preencher_Orcamento!$B:$D,3,FALSE)*Table1[[#This Row],[Subtotal_insumo]],"")</f>
        <v>0</v>
      </c>
    </row>
    <row r="11955" spans="1:13" x14ac:dyDescent="0.25">
      <c r="A11955" s="3">
        <v>176093</v>
      </c>
      <c r="B11955" s="125">
        <v>0</v>
      </c>
      <c r="C11955" s="131" t="s">
        <v>4598</v>
      </c>
      <c r="D11955" s="132"/>
      <c r="E11955" s="4"/>
      <c r="F11955" s="4"/>
      <c r="G11955" s="17" t="str">
        <f>IFERROR(VLOOKUP(Table1[[#This Row],[Codigo_insumo]],BD_Insumos!$B:$E,4),"")</f>
        <v/>
      </c>
      <c r="H11955" s="139"/>
      <c r="I11955" s="5" t="s">
        <v>5</v>
      </c>
      <c r="J11955" s="20" t="str">
        <f t="shared" si="186"/>
        <v/>
      </c>
      <c r="K11955" s="21">
        <f>IF(I11955&lt;&gt;"",SUMIF(Table1[Codigo_servico],A11955,Table1[Subtotal_insumo]),"")</f>
        <v>12.611094173401122</v>
      </c>
      <c r="L11955" s="17" t="str">
        <f>IF(Table1[[#This Row],[Ordem_insumos]]&lt;&gt;0,VLOOKUP(Table1[[#This Row],[Codigo_servico]],Preencher_Orcamento!$B:$D,3,FALSE)*Table1[[#This Row],[Qtde_insumo]],"")</f>
        <v/>
      </c>
      <c r="M11955" s="17" t="str">
        <f>IF(Table1[[#This Row],[Ordem_insumos]]&lt;&gt;0,VLOOKUP(Table1[[#This Row],[Codigo_servico]],Preencher_Orcamento!$B:$D,3,FALSE)*Table1[[#This Row],[Subtotal_insumo]],"")</f>
        <v/>
      </c>
    </row>
    <row r="11956" spans="1:13" x14ac:dyDescent="0.25">
      <c r="A11956" s="6">
        <v>176093</v>
      </c>
      <c r="B11956" s="126">
        <v>1</v>
      </c>
      <c r="C11956" s="133"/>
      <c r="D11956" s="134">
        <v>2045</v>
      </c>
      <c r="E11956" s="7" t="s">
        <v>2194</v>
      </c>
      <c r="F11956" s="8" t="s">
        <v>2140</v>
      </c>
      <c r="G11956" s="16">
        <f>IFERROR(VLOOKUP(Table1[[#This Row],[Codigo_insumo]],BD_Insumos!$B:$E,4),"")</f>
        <v>28.645206620187412</v>
      </c>
      <c r="H11956" s="140">
        <v>0.3</v>
      </c>
      <c r="I11956" s="9"/>
      <c r="J11956" s="22">
        <f t="shared" si="186"/>
        <v>8.5935619860562227</v>
      </c>
      <c r="K11956" s="22" t="str">
        <f>IF(I11956&lt;&gt;"",SUMIF(Table1[Codigo_servico],A11956,Table1[Subtotal_insumo]),"")</f>
        <v/>
      </c>
      <c r="L11956" s="16">
        <f>IF(Table1[[#This Row],[Ordem_insumos]]&lt;&gt;0,VLOOKUP(Table1[[#This Row],[Codigo_servico]],Preencher_Orcamento!$B:$D,3,FALSE)*Table1[[#This Row],[Qtde_insumo]],"")</f>
        <v>0</v>
      </c>
      <c r="M11956" s="16">
        <f>IF(Table1[[#This Row],[Ordem_insumos]]&lt;&gt;0,VLOOKUP(Table1[[#This Row],[Codigo_servico]],Preencher_Orcamento!$B:$D,3,FALSE)*Table1[[#This Row],[Subtotal_insumo]],"")</f>
        <v>0</v>
      </c>
    </row>
    <row r="11957" spans="1:13" x14ac:dyDescent="0.25">
      <c r="A11957" s="6">
        <v>176093</v>
      </c>
      <c r="B11957" s="126">
        <v>2</v>
      </c>
      <c r="C11957" s="133"/>
      <c r="D11957" s="134">
        <v>2046</v>
      </c>
      <c r="E11957" s="7" t="s">
        <v>2195</v>
      </c>
      <c r="F11957" s="8" t="s">
        <v>2140</v>
      </c>
      <c r="G11957" s="16">
        <f>IFERROR(VLOOKUP(Table1[[#This Row],[Codigo_insumo]],BD_Insumos!$B:$E,4),"")</f>
        <v>13.391773957816332</v>
      </c>
      <c r="H11957" s="140">
        <v>0.3</v>
      </c>
      <c r="I11957" s="9"/>
      <c r="J11957" s="22">
        <f t="shared" si="186"/>
        <v>4.0175321873448997</v>
      </c>
      <c r="K11957" s="22" t="str">
        <f>IF(I11957&lt;&gt;"",SUMIF(Table1[Codigo_servico],A11957,Table1[Subtotal_insumo]),"")</f>
        <v/>
      </c>
      <c r="L11957" s="16">
        <f>IF(Table1[[#This Row],[Ordem_insumos]]&lt;&gt;0,VLOOKUP(Table1[[#This Row],[Codigo_servico]],Preencher_Orcamento!$B:$D,3,FALSE)*Table1[[#This Row],[Qtde_insumo]],"")</f>
        <v>0</v>
      </c>
      <c r="M11957" s="16">
        <f>IF(Table1[[#This Row],[Ordem_insumos]]&lt;&gt;0,VLOOKUP(Table1[[#This Row],[Codigo_servico]],Preencher_Orcamento!$B:$D,3,FALSE)*Table1[[#This Row],[Subtotal_insumo]],"")</f>
        <v>0</v>
      </c>
    </row>
    <row r="11958" spans="1:13" x14ac:dyDescent="0.25">
      <c r="A11958" s="3">
        <v>176094</v>
      </c>
      <c r="B11958" s="125">
        <v>0</v>
      </c>
      <c r="C11958" s="131" t="s">
        <v>4599</v>
      </c>
      <c r="D11958" s="132"/>
      <c r="E11958" s="4"/>
      <c r="F11958" s="4"/>
      <c r="G11958" s="17" t="str">
        <f>IFERROR(VLOOKUP(Table1[[#This Row],[Codigo_insumo]],BD_Insumos!$B:$E,4),"")</f>
        <v/>
      </c>
      <c r="H11958" s="139"/>
      <c r="I11958" s="5" t="s">
        <v>170</v>
      </c>
      <c r="J11958" s="20" t="str">
        <f t="shared" si="186"/>
        <v/>
      </c>
      <c r="K11958" s="21">
        <f>IF(I11958&lt;&gt;"",SUMIF(Table1[Codigo_servico],A11958,Table1[Subtotal_insumo]),"")</f>
        <v>21.018490289001871</v>
      </c>
      <c r="L11958" s="17" t="str">
        <f>IF(Table1[[#This Row],[Ordem_insumos]]&lt;&gt;0,VLOOKUP(Table1[[#This Row],[Codigo_servico]],Preencher_Orcamento!$B:$D,3,FALSE)*Table1[[#This Row],[Qtde_insumo]],"")</f>
        <v/>
      </c>
      <c r="M11958" s="17" t="str">
        <f>IF(Table1[[#This Row],[Ordem_insumos]]&lt;&gt;0,VLOOKUP(Table1[[#This Row],[Codigo_servico]],Preencher_Orcamento!$B:$D,3,FALSE)*Table1[[#This Row],[Subtotal_insumo]],"")</f>
        <v/>
      </c>
    </row>
    <row r="11959" spans="1:13" x14ac:dyDescent="0.25">
      <c r="A11959" s="6">
        <v>176094</v>
      </c>
      <c r="B11959" s="126">
        <v>1</v>
      </c>
      <c r="C11959" s="133"/>
      <c r="D11959" s="134">
        <v>2045</v>
      </c>
      <c r="E11959" s="7" t="s">
        <v>2194</v>
      </c>
      <c r="F11959" s="8" t="s">
        <v>2140</v>
      </c>
      <c r="G11959" s="16">
        <f>IFERROR(VLOOKUP(Table1[[#This Row],[Codigo_insumo]],BD_Insumos!$B:$E,4),"")</f>
        <v>28.645206620187412</v>
      </c>
      <c r="H11959" s="140">
        <v>0.5</v>
      </c>
      <c r="I11959" s="9"/>
      <c r="J11959" s="22">
        <f t="shared" si="186"/>
        <v>14.322603310093706</v>
      </c>
      <c r="K11959" s="22" t="str">
        <f>IF(I11959&lt;&gt;"",SUMIF(Table1[Codigo_servico],A11959,Table1[Subtotal_insumo]),"")</f>
        <v/>
      </c>
      <c r="L11959" s="16">
        <f>IF(Table1[[#This Row],[Ordem_insumos]]&lt;&gt;0,VLOOKUP(Table1[[#This Row],[Codigo_servico]],Preencher_Orcamento!$B:$D,3,FALSE)*Table1[[#This Row],[Qtde_insumo]],"")</f>
        <v>0</v>
      </c>
      <c r="M11959" s="16">
        <f>IF(Table1[[#This Row],[Ordem_insumos]]&lt;&gt;0,VLOOKUP(Table1[[#This Row],[Codigo_servico]],Preencher_Orcamento!$B:$D,3,FALSE)*Table1[[#This Row],[Subtotal_insumo]],"")</f>
        <v>0</v>
      </c>
    </row>
    <row r="11960" spans="1:13" x14ac:dyDescent="0.25">
      <c r="A11960" s="6">
        <v>176094</v>
      </c>
      <c r="B11960" s="126">
        <v>2</v>
      </c>
      <c r="C11960" s="133"/>
      <c r="D11960" s="134">
        <v>2046</v>
      </c>
      <c r="E11960" s="7" t="s">
        <v>2195</v>
      </c>
      <c r="F11960" s="8" t="s">
        <v>2140</v>
      </c>
      <c r="G11960" s="16">
        <f>IFERROR(VLOOKUP(Table1[[#This Row],[Codigo_insumo]],BD_Insumos!$B:$E,4),"")</f>
        <v>13.391773957816332</v>
      </c>
      <c r="H11960" s="140">
        <v>0.5</v>
      </c>
      <c r="I11960" s="9"/>
      <c r="J11960" s="22">
        <f t="shared" si="186"/>
        <v>6.6958869789081659</v>
      </c>
      <c r="K11960" s="22" t="str">
        <f>IF(I11960&lt;&gt;"",SUMIF(Table1[Codigo_servico],A11960,Table1[Subtotal_insumo]),"")</f>
        <v/>
      </c>
      <c r="L11960" s="16">
        <f>IF(Table1[[#This Row],[Ordem_insumos]]&lt;&gt;0,VLOOKUP(Table1[[#This Row],[Codigo_servico]],Preencher_Orcamento!$B:$D,3,FALSE)*Table1[[#This Row],[Qtde_insumo]],"")</f>
        <v>0</v>
      </c>
      <c r="M11960" s="16">
        <f>IF(Table1[[#This Row],[Ordem_insumos]]&lt;&gt;0,VLOOKUP(Table1[[#This Row],[Codigo_servico]],Preencher_Orcamento!$B:$D,3,FALSE)*Table1[[#This Row],[Subtotal_insumo]],"")</f>
        <v>0</v>
      </c>
    </row>
    <row r="11961" spans="1:13" x14ac:dyDescent="0.25">
      <c r="A11961" s="3">
        <v>176095</v>
      </c>
      <c r="B11961" s="125">
        <v>0</v>
      </c>
      <c r="C11961" s="131" t="s">
        <v>4600</v>
      </c>
      <c r="D11961" s="132"/>
      <c r="E11961" s="4"/>
      <c r="F11961" s="4"/>
      <c r="G11961" s="17" t="str">
        <f>IFERROR(VLOOKUP(Table1[[#This Row],[Codigo_insumo]],BD_Insumos!$B:$E,4),"")</f>
        <v/>
      </c>
      <c r="H11961" s="139"/>
      <c r="I11961" s="5" t="s">
        <v>5</v>
      </c>
      <c r="J11961" s="20" t="str">
        <f t="shared" si="186"/>
        <v/>
      </c>
      <c r="K11961" s="21">
        <f>IF(I11961&lt;&gt;"",SUMIF(Table1[Codigo_servico],A11961,Table1[Subtotal_insumo]),"")</f>
        <v>32.751797301217593</v>
      </c>
      <c r="L11961" s="17" t="str">
        <f>IF(Table1[[#This Row],[Ordem_insumos]]&lt;&gt;0,VLOOKUP(Table1[[#This Row],[Codigo_servico]],Preencher_Orcamento!$B:$D,3,FALSE)*Table1[[#This Row],[Qtde_insumo]],"")</f>
        <v/>
      </c>
      <c r="M11961" s="17" t="str">
        <f>IF(Table1[[#This Row],[Ordem_insumos]]&lt;&gt;0,VLOOKUP(Table1[[#This Row],[Codigo_servico]],Preencher_Orcamento!$B:$D,3,FALSE)*Table1[[#This Row],[Subtotal_insumo]],"")</f>
        <v/>
      </c>
    </row>
    <row r="11962" spans="1:13" x14ac:dyDescent="0.25">
      <c r="A11962" s="6">
        <v>176095</v>
      </c>
      <c r="B11962" s="126">
        <v>1</v>
      </c>
      <c r="C11962" s="133"/>
      <c r="D11962" s="134">
        <v>2020</v>
      </c>
      <c r="E11962" s="7" t="s">
        <v>2188</v>
      </c>
      <c r="F11962" s="8" t="s">
        <v>2140</v>
      </c>
      <c r="G11962" s="16">
        <f>IFERROR(VLOOKUP(Table1[[#This Row],[Codigo_insumo]],BD_Insumos!$B:$E,4),"")</f>
        <v>15.860837164231068</v>
      </c>
      <c r="H11962" s="140">
        <v>0.6</v>
      </c>
      <c r="I11962" s="9"/>
      <c r="J11962" s="22">
        <f t="shared" si="186"/>
        <v>9.51650229853864</v>
      </c>
      <c r="K11962" s="22" t="str">
        <f>IF(I11962&lt;&gt;"",SUMIF(Table1[Codigo_servico],A11962,Table1[Subtotal_insumo]),"")</f>
        <v/>
      </c>
      <c r="L11962" s="16">
        <f>IF(Table1[[#This Row],[Ordem_insumos]]&lt;&gt;0,VLOOKUP(Table1[[#This Row],[Codigo_servico]],Preencher_Orcamento!$B:$D,3,FALSE)*Table1[[#This Row],[Qtde_insumo]],"")</f>
        <v>0</v>
      </c>
      <c r="M11962" s="16">
        <f>IF(Table1[[#This Row],[Ordem_insumos]]&lt;&gt;0,VLOOKUP(Table1[[#This Row],[Codigo_servico]],Preencher_Orcamento!$B:$D,3,FALSE)*Table1[[#This Row],[Subtotal_insumo]],"")</f>
        <v>0</v>
      </c>
    </row>
    <row r="11963" spans="1:13" x14ac:dyDescent="0.25">
      <c r="A11963" s="6">
        <v>176095</v>
      </c>
      <c r="B11963" s="126">
        <v>2</v>
      </c>
      <c r="C11963" s="133"/>
      <c r="D11963" s="134">
        <v>2099</v>
      </c>
      <c r="E11963" s="7" t="s">
        <v>2205</v>
      </c>
      <c r="F11963" s="8" t="s">
        <v>2140</v>
      </c>
      <c r="G11963" s="16">
        <f>IFERROR(VLOOKUP(Table1[[#This Row],[Codigo_insumo]],BD_Insumos!$B:$E,4),"")</f>
        <v>12.627877718847255</v>
      </c>
      <c r="H11963" s="140">
        <v>1.84</v>
      </c>
      <c r="I11963" s="9"/>
      <c r="J11963" s="22">
        <f t="shared" si="186"/>
        <v>23.235295002678949</v>
      </c>
      <c r="K11963" s="22" t="str">
        <f>IF(I11963&lt;&gt;"",SUMIF(Table1[Codigo_servico],A11963,Table1[Subtotal_insumo]),"")</f>
        <v/>
      </c>
      <c r="L11963" s="16">
        <f>IF(Table1[[#This Row],[Ordem_insumos]]&lt;&gt;0,VLOOKUP(Table1[[#This Row],[Codigo_servico]],Preencher_Orcamento!$B:$D,3,FALSE)*Table1[[#This Row],[Qtde_insumo]],"")</f>
        <v>0</v>
      </c>
      <c r="M11963" s="16">
        <f>IF(Table1[[#This Row],[Ordem_insumos]]&lt;&gt;0,VLOOKUP(Table1[[#This Row],[Codigo_servico]],Preencher_Orcamento!$B:$D,3,FALSE)*Table1[[#This Row],[Subtotal_insumo]],"")</f>
        <v>0</v>
      </c>
    </row>
    <row r="11964" spans="1:13" x14ac:dyDescent="0.25">
      <c r="A11964" s="3">
        <v>176096</v>
      </c>
      <c r="B11964" s="125">
        <v>0</v>
      </c>
      <c r="C11964" s="131" t="s">
        <v>4601</v>
      </c>
      <c r="D11964" s="132"/>
      <c r="E11964" s="4"/>
      <c r="F11964" s="4"/>
      <c r="G11964" s="17" t="str">
        <f>IFERROR(VLOOKUP(Table1[[#This Row],[Codigo_insumo]],BD_Insumos!$B:$E,4),"")</f>
        <v/>
      </c>
      <c r="H11964" s="139"/>
      <c r="I11964" s="5" t="s">
        <v>5</v>
      </c>
      <c r="J11964" s="20" t="str">
        <f t="shared" si="186"/>
        <v/>
      </c>
      <c r="K11964" s="21">
        <f>IF(I11964&lt;&gt;"",SUMIF(Table1[Codigo_servico],A11964,Table1[Subtotal_insumo]),"")</f>
        <v>28.803719601479266</v>
      </c>
      <c r="L11964" s="17" t="str">
        <f>IF(Table1[[#This Row],[Ordem_insumos]]&lt;&gt;0,VLOOKUP(Table1[[#This Row],[Codigo_servico]],Preencher_Orcamento!$B:$D,3,FALSE)*Table1[[#This Row],[Qtde_insumo]],"")</f>
        <v/>
      </c>
      <c r="M11964" s="17" t="str">
        <f>IF(Table1[[#This Row],[Ordem_insumos]]&lt;&gt;0,VLOOKUP(Table1[[#This Row],[Codigo_servico]],Preencher_Orcamento!$B:$D,3,FALSE)*Table1[[#This Row],[Subtotal_insumo]],"")</f>
        <v/>
      </c>
    </row>
    <row r="11965" spans="1:13" x14ac:dyDescent="0.25">
      <c r="A11965" s="6">
        <v>176096</v>
      </c>
      <c r="B11965" s="126">
        <v>1</v>
      </c>
      <c r="C11965" s="133"/>
      <c r="D11965" s="134">
        <v>2020</v>
      </c>
      <c r="E11965" s="7" t="s">
        <v>2188</v>
      </c>
      <c r="F11965" s="8" t="s">
        <v>2140</v>
      </c>
      <c r="G11965" s="16">
        <f>IFERROR(VLOOKUP(Table1[[#This Row],[Codigo_insumo]],BD_Insumos!$B:$E,4),"")</f>
        <v>15.860837164231068</v>
      </c>
      <c r="H11965" s="140">
        <v>0.16</v>
      </c>
      <c r="I11965" s="9"/>
      <c r="J11965" s="22">
        <f t="shared" si="186"/>
        <v>2.5377339462769708</v>
      </c>
      <c r="K11965" s="22" t="str">
        <f>IF(I11965&lt;&gt;"",SUMIF(Table1[Codigo_servico],A11965,Table1[Subtotal_insumo]),"")</f>
        <v/>
      </c>
      <c r="L11965" s="16">
        <f>IF(Table1[[#This Row],[Ordem_insumos]]&lt;&gt;0,VLOOKUP(Table1[[#This Row],[Codigo_servico]],Preencher_Orcamento!$B:$D,3,FALSE)*Table1[[#This Row],[Qtde_insumo]],"")</f>
        <v>0</v>
      </c>
      <c r="M11965" s="16">
        <f>IF(Table1[[#This Row],[Ordem_insumos]]&lt;&gt;0,VLOOKUP(Table1[[#This Row],[Codigo_servico]],Preencher_Orcamento!$B:$D,3,FALSE)*Table1[[#This Row],[Subtotal_insumo]],"")</f>
        <v>0</v>
      </c>
    </row>
    <row r="11966" spans="1:13" x14ac:dyDescent="0.25">
      <c r="A11966" s="6">
        <v>176096</v>
      </c>
      <c r="B11966" s="126">
        <v>2</v>
      </c>
      <c r="C11966" s="133"/>
      <c r="D11966" s="134">
        <v>2099</v>
      </c>
      <c r="E11966" s="7" t="s">
        <v>2205</v>
      </c>
      <c r="F11966" s="8" t="s">
        <v>2140</v>
      </c>
      <c r="G11966" s="16">
        <f>IFERROR(VLOOKUP(Table1[[#This Row],[Codigo_insumo]],BD_Insumos!$B:$E,4),"")</f>
        <v>12.627877718847255</v>
      </c>
      <c r="H11966" s="140">
        <v>2.08</v>
      </c>
      <c r="I11966" s="9"/>
      <c r="J11966" s="22">
        <f t="shared" si="186"/>
        <v>26.265985655202293</v>
      </c>
      <c r="K11966" s="22" t="str">
        <f>IF(I11966&lt;&gt;"",SUMIF(Table1[Codigo_servico],A11966,Table1[Subtotal_insumo]),"")</f>
        <v/>
      </c>
      <c r="L11966" s="16">
        <f>IF(Table1[[#This Row],[Ordem_insumos]]&lt;&gt;0,VLOOKUP(Table1[[#This Row],[Codigo_servico]],Preencher_Orcamento!$B:$D,3,FALSE)*Table1[[#This Row],[Qtde_insumo]],"")</f>
        <v>0</v>
      </c>
      <c r="M11966" s="16">
        <f>IF(Table1[[#This Row],[Ordem_insumos]]&lt;&gt;0,VLOOKUP(Table1[[#This Row],[Codigo_servico]],Preencher_Orcamento!$B:$D,3,FALSE)*Table1[[#This Row],[Subtotal_insumo]],"")</f>
        <v>0</v>
      </c>
    </row>
    <row r="11967" spans="1:13" x14ac:dyDescent="0.25">
      <c r="A11967" s="3">
        <v>176097</v>
      </c>
      <c r="B11967" s="125">
        <v>0</v>
      </c>
      <c r="C11967" s="131" t="s">
        <v>4602</v>
      </c>
      <c r="D11967" s="132"/>
      <c r="E11967" s="4"/>
      <c r="F11967" s="4"/>
      <c r="G11967" s="17" t="str">
        <f>IFERROR(VLOOKUP(Table1[[#This Row],[Codigo_insumo]],BD_Insumos!$B:$E,4),"")</f>
        <v/>
      </c>
      <c r="H11967" s="139"/>
      <c r="I11967" s="5" t="s">
        <v>170</v>
      </c>
      <c r="J11967" s="20" t="str">
        <f t="shared" si="186"/>
        <v/>
      </c>
      <c r="K11967" s="21">
        <f>IF(I11967&lt;&gt;"",SUMIF(Table1[Codigo_servico],A11967,Table1[Subtotal_insumo]),"")</f>
        <v>42.733072324617481</v>
      </c>
      <c r="L11967" s="17" t="str">
        <f>IF(Table1[[#This Row],[Ordem_insumos]]&lt;&gt;0,VLOOKUP(Table1[[#This Row],[Codigo_servico]],Preencher_Orcamento!$B:$D,3,FALSE)*Table1[[#This Row],[Qtde_insumo]],"")</f>
        <v/>
      </c>
      <c r="M11967" s="17" t="str">
        <f>IF(Table1[[#This Row],[Ordem_insumos]]&lt;&gt;0,VLOOKUP(Table1[[#This Row],[Codigo_servico]],Preencher_Orcamento!$B:$D,3,FALSE)*Table1[[#This Row],[Subtotal_insumo]],"")</f>
        <v/>
      </c>
    </row>
    <row r="11968" spans="1:13" x14ac:dyDescent="0.25">
      <c r="A11968" s="6">
        <v>176097</v>
      </c>
      <c r="B11968" s="126">
        <v>1</v>
      </c>
      <c r="C11968" s="133"/>
      <c r="D11968" s="134">
        <v>2020</v>
      </c>
      <c r="E11968" s="7" t="s">
        <v>2188</v>
      </c>
      <c r="F11968" s="8" t="s">
        <v>2140</v>
      </c>
      <c r="G11968" s="16">
        <f>IFERROR(VLOOKUP(Table1[[#This Row],[Codigo_insumo]],BD_Insumos!$B:$E,4),"")</f>
        <v>15.860837164231068</v>
      </c>
      <c r="H11968" s="140">
        <v>1.5</v>
      </c>
      <c r="I11968" s="9"/>
      <c r="J11968" s="22">
        <f t="shared" si="186"/>
        <v>23.7912557463466</v>
      </c>
      <c r="K11968" s="22" t="str">
        <f>IF(I11968&lt;&gt;"",SUMIF(Table1[Codigo_servico],A11968,Table1[Subtotal_insumo]),"")</f>
        <v/>
      </c>
      <c r="L11968" s="16">
        <f>IF(Table1[[#This Row],[Ordem_insumos]]&lt;&gt;0,VLOOKUP(Table1[[#This Row],[Codigo_servico]],Preencher_Orcamento!$B:$D,3,FALSE)*Table1[[#This Row],[Qtde_insumo]],"")</f>
        <v>0</v>
      </c>
      <c r="M11968" s="16">
        <f>IF(Table1[[#This Row],[Ordem_insumos]]&lt;&gt;0,VLOOKUP(Table1[[#This Row],[Codigo_servico]],Preencher_Orcamento!$B:$D,3,FALSE)*Table1[[#This Row],[Subtotal_insumo]],"")</f>
        <v>0</v>
      </c>
    </row>
    <row r="11969" spans="1:13" x14ac:dyDescent="0.25">
      <c r="A11969" s="6">
        <v>176097</v>
      </c>
      <c r="B11969" s="126">
        <v>2</v>
      </c>
      <c r="C11969" s="133"/>
      <c r="D11969" s="134">
        <v>2099</v>
      </c>
      <c r="E11969" s="7" t="s">
        <v>2205</v>
      </c>
      <c r="F11969" s="8" t="s">
        <v>2140</v>
      </c>
      <c r="G11969" s="16">
        <f>IFERROR(VLOOKUP(Table1[[#This Row],[Codigo_insumo]],BD_Insumos!$B:$E,4),"")</f>
        <v>12.627877718847255</v>
      </c>
      <c r="H11969" s="140">
        <v>1.5</v>
      </c>
      <c r="I11969" s="9"/>
      <c r="J11969" s="22">
        <f t="shared" si="186"/>
        <v>18.941816578270881</v>
      </c>
      <c r="K11969" s="22" t="str">
        <f>IF(I11969&lt;&gt;"",SUMIF(Table1[Codigo_servico],A11969,Table1[Subtotal_insumo]),"")</f>
        <v/>
      </c>
      <c r="L11969" s="16">
        <f>IF(Table1[[#This Row],[Ordem_insumos]]&lt;&gt;0,VLOOKUP(Table1[[#This Row],[Codigo_servico]],Preencher_Orcamento!$B:$D,3,FALSE)*Table1[[#This Row],[Qtde_insumo]],"")</f>
        <v>0</v>
      </c>
      <c r="M11969" s="16">
        <f>IF(Table1[[#This Row],[Ordem_insumos]]&lt;&gt;0,VLOOKUP(Table1[[#This Row],[Codigo_servico]],Preencher_Orcamento!$B:$D,3,FALSE)*Table1[[#This Row],[Subtotal_insumo]],"")</f>
        <v>0</v>
      </c>
    </row>
    <row r="11970" spans="1:13" x14ac:dyDescent="0.25">
      <c r="A11970" s="3">
        <v>177001</v>
      </c>
      <c r="B11970" s="125">
        <v>0</v>
      </c>
      <c r="C11970" s="131" t="s">
        <v>4603</v>
      </c>
      <c r="D11970" s="132"/>
      <c r="E11970" s="4"/>
      <c r="F11970" s="4"/>
      <c r="G11970" s="17" t="str">
        <f>IFERROR(VLOOKUP(Table1[[#This Row],[Codigo_insumo]],BD_Insumos!$B:$E,4),"")</f>
        <v/>
      </c>
      <c r="H11970" s="139"/>
      <c r="I11970" s="5" t="s">
        <v>170</v>
      </c>
      <c r="J11970" s="20" t="str">
        <f t="shared" ref="J11970:J12033" si="187">IF(I11970="",G11970*H11970,"")</f>
        <v/>
      </c>
      <c r="K11970" s="21">
        <f>IF(I11970&lt;&gt;"",SUMIF(Table1[Codigo_servico],A11970,Table1[Subtotal_insumo]),"")</f>
        <v>21.932345332308742</v>
      </c>
      <c r="L11970" s="17" t="str">
        <f>IF(Table1[[#This Row],[Ordem_insumos]]&lt;&gt;0,VLOOKUP(Table1[[#This Row],[Codigo_servico]],Preencher_Orcamento!$B:$D,3,FALSE)*Table1[[#This Row],[Qtde_insumo]],"")</f>
        <v/>
      </c>
      <c r="M11970" s="17" t="str">
        <f>IF(Table1[[#This Row],[Ordem_insumos]]&lt;&gt;0,VLOOKUP(Table1[[#This Row],[Codigo_servico]],Preencher_Orcamento!$B:$D,3,FALSE)*Table1[[#This Row],[Subtotal_insumo]],"")</f>
        <v/>
      </c>
    </row>
    <row r="11971" spans="1:13" x14ac:dyDescent="0.25">
      <c r="A11971" s="6">
        <v>177001</v>
      </c>
      <c r="B11971" s="126">
        <v>1</v>
      </c>
      <c r="C11971" s="133"/>
      <c r="D11971" s="134">
        <v>17750</v>
      </c>
      <c r="E11971" s="7" t="s">
        <v>400</v>
      </c>
      <c r="F11971" s="8" t="s">
        <v>197</v>
      </c>
      <c r="G11971" s="16">
        <f>IFERROR(VLOOKUP(Table1[[#This Row],[Codigo_insumo]],BD_Insumos!$B:$E,4),"")</f>
        <v>5.6284999999999998</v>
      </c>
      <c r="H11971" s="140">
        <v>4.7620000000000003E-2</v>
      </c>
      <c r="I11971" s="9"/>
      <c r="J11971" s="22">
        <f t="shared" si="187"/>
        <v>0.26802916999999998</v>
      </c>
      <c r="K11971" s="22" t="str">
        <f>IF(I11971&lt;&gt;"",SUMIF(Table1[Codigo_servico],A11971,Table1[Subtotal_insumo]),"")</f>
        <v/>
      </c>
      <c r="L11971" s="16">
        <f>IF(Table1[[#This Row],[Ordem_insumos]]&lt;&gt;0,VLOOKUP(Table1[[#This Row],[Codigo_servico]],Preencher_Orcamento!$B:$D,3,FALSE)*Table1[[#This Row],[Qtde_insumo]],"")</f>
        <v>0</v>
      </c>
      <c r="M11971" s="16">
        <f>IF(Table1[[#This Row],[Ordem_insumos]]&lt;&gt;0,VLOOKUP(Table1[[#This Row],[Codigo_servico]],Preencher_Orcamento!$B:$D,3,FALSE)*Table1[[#This Row],[Subtotal_insumo]],"")</f>
        <v>0</v>
      </c>
    </row>
    <row r="11972" spans="1:13" x14ac:dyDescent="0.25">
      <c r="A11972" s="6">
        <v>177001</v>
      </c>
      <c r="B11972" s="126">
        <v>2</v>
      </c>
      <c r="C11972" s="133"/>
      <c r="D11972" s="134">
        <v>17710</v>
      </c>
      <c r="E11972" s="7" t="s">
        <v>394</v>
      </c>
      <c r="F11972" s="8" t="s">
        <v>197</v>
      </c>
      <c r="G11972" s="16">
        <f>IFERROR(VLOOKUP(Table1[[#This Row],[Codigo_insumo]],BD_Insumos!$B:$E,4),"")</f>
        <v>5.9555999999999996</v>
      </c>
      <c r="H11972" s="140">
        <v>0.05</v>
      </c>
      <c r="I11972" s="9"/>
      <c r="J11972" s="22">
        <f t="shared" si="187"/>
        <v>0.29777999999999999</v>
      </c>
      <c r="K11972" s="22" t="str">
        <f>IF(I11972&lt;&gt;"",SUMIF(Table1[Codigo_servico],A11972,Table1[Subtotal_insumo]),"")</f>
        <v/>
      </c>
      <c r="L11972" s="16">
        <f>IF(Table1[[#This Row],[Ordem_insumos]]&lt;&gt;0,VLOOKUP(Table1[[#This Row],[Codigo_servico]],Preencher_Orcamento!$B:$D,3,FALSE)*Table1[[#This Row],[Qtde_insumo]],"")</f>
        <v>0</v>
      </c>
      <c r="M11972" s="16">
        <f>IF(Table1[[#This Row],[Ordem_insumos]]&lt;&gt;0,VLOOKUP(Table1[[#This Row],[Codigo_servico]],Preencher_Orcamento!$B:$D,3,FALSE)*Table1[[#This Row],[Subtotal_insumo]],"")</f>
        <v>0</v>
      </c>
    </row>
    <row r="11973" spans="1:13" x14ac:dyDescent="0.25">
      <c r="A11973" s="6">
        <v>177001</v>
      </c>
      <c r="B11973" s="126">
        <v>3</v>
      </c>
      <c r="C11973" s="133"/>
      <c r="D11973" s="134">
        <v>2099</v>
      </c>
      <c r="E11973" s="7" t="s">
        <v>2205</v>
      </c>
      <c r="F11973" s="8" t="s">
        <v>2140</v>
      </c>
      <c r="G11973" s="18">
        <f>IFERROR(VLOOKUP(Table1[[#This Row],[Codigo_insumo]],BD_Insumos!$B:$E,4),"")</f>
        <v>12.627877718847255</v>
      </c>
      <c r="H11973" s="140">
        <v>0.75</v>
      </c>
      <c r="I11973" s="9"/>
      <c r="J11973" s="23">
        <f t="shared" si="187"/>
        <v>9.4709082891354406</v>
      </c>
      <c r="K11973" s="22" t="str">
        <f>IF(I11973&lt;&gt;"",SUMIF(Table1[Codigo_servico],A11973,Table1[Subtotal_insumo]),"")</f>
        <v/>
      </c>
      <c r="L11973" s="18">
        <f>IF(Table1[[#This Row],[Ordem_insumos]]&lt;&gt;0,VLOOKUP(Table1[[#This Row],[Codigo_servico]],Preencher_Orcamento!$B:$D,3,FALSE)*Table1[[#This Row],[Qtde_insumo]],"")</f>
        <v>0</v>
      </c>
      <c r="M11973" s="18">
        <f>IF(Table1[[#This Row],[Ordem_insumos]]&lt;&gt;0,VLOOKUP(Table1[[#This Row],[Codigo_servico]],Preencher_Orcamento!$B:$D,3,FALSE)*Table1[[#This Row],[Subtotal_insumo]],"")</f>
        <v>0</v>
      </c>
    </row>
    <row r="11974" spans="1:13" x14ac:dyDescent="0.25">
      <c r="A11974" s="6">
        <v>177001</v>
      </c>
      <c r="B11974" s="126">
        <v>4</v>
      </c>
      <c r="C11974" s="133"/>
      <c r="D11974" s="134">
        <v>2020</v>
      </c>
      <c r="E11974" s="7" t="s">
        <v>2188</v>
      </c>
      <c r="F11974" s="8" t="s">
        <v>2140</v>
      </c>
      <c r="G11974" s="18">
        <f>IFERROR(VLOOKUP(Table1[[#This Row],[Codigo_insumo]],BD_Insumos!$B:$E,4),"")</f>
        <v>15.860837164231068</v>
      </c>
      <c r="H11974" s="140">
        <v>0.75</v>
      </c>
      <c r="I11974" s="9"/>
      <c r="J11974" s="23">
        <f t="shared" si="187"/>
        <v>11.8956278731733</v>
      </c>
      <c r="K11974" s="22" t="str">
        <f>IF(I11974&lt;&gt;"",SUMIF(Table1[Codigo_servico],A11974,Table1[Subtotal_insumo]),"")</f>
        <v/>
      </c>
      <c r="L11974" s="18">
        <f>IF(Table1[[#This Row],[Ordem_insumos]]&lt;&gt;0,VLOOKUP(Table1[[#This Row],[Codigo_servico]],Preencher_Orcamento!$B:$D,3,FALSE)*Table1[[#This Row],[Qtde_insumo]],"")</f>
        <v>0</v>
      </c>
      <c r="M11974" s="18">
        <f>IF(Table1[[#This Row],[Ordem_insumos]]&lt;&gt;0,VLOOKUP(Table1[[#This Row],[Codigo_servico]],Preencher_Orcamento!$B:$D,3,FALSE)*Table1[[#This Row],[Subtotal_insumo]],"")</f>
        <v>0</v>
      </c>
    </row>
    <row r="11975" spans="1:13" x14ac:dyDescent="0.25">
      <c r="A11975" s="3">
        <v>177035</v>
      </c>
      <c r="B11975" s="125">
        <v>0</v>
      </c>
      <c r="C11975" s="131" t="s">
        <v>4604</v>
      </c>
      <c r="D11975" s="132"/>
      <c r="E11975" s="4"/>
      <c r="F11975" s="4"/>
      <c r="G11975" s="17" t="str">
        <f>IFERROR(VLOOKUP(Table1[[#This Row],[Codigo_insumo]],BD_Insumos!$B:$E,4),"")</f>
        <v/>
      </c>
      <c r="H11975" s="139"/>
      <c r="I11975" s="5" t="s">
        <v>170</v>
      </c>
      <c r="J11975" s="20" t="str">
        <f t="shared" si="187"/>
        <v/>
      </c>
      <c r="K11975" s="21">
        <f>IF(I11975&lt;&gt;"",SUMIF(Table1[Codigo_servico],A11975,Table1[Subtotal_insumo]),"")</f>
        <v>21.973252229272102</v>
      </c>
      <c r="L11975" s="17" t="str">
        <f>IF(Table1[[#This Row],[Ordem_insumos]]&lt;&gt;0,VLOOKUP(Table1[[#This Row],[Codigo_servico]],Preencher_Orcamento!$B:$D,3,FALSE)*Table1[[#This Row],[Qtde_insumo]],"")</f>
        <v/>
      </c>
      <c r="M11975" s="17" t="str">
        <f>IF(Table1[[#This Row],[Ordem_insumos]]&lt;&gt;0,VLOOKUP(Table1[[#This Row],[Codigo_servico]],Preencher_Orcamento!$B:$D,3,FALSE)*Table1[[#This Row],[Subtotal_insumo]],"")</f>
        <v/>
      </c>
    </row>
    <row r="11976" spans="1:13" x14ac:dyDescent="0.25">
      <c r="A11976" s="6">
        <v>177035</v>
      </c>
      <c r="B11976" s="126">
        <v>1</v>
      </c>
      <c r="C11976" s="133"/>
      <c r="D11976" s="134">
        <v>2099</v>
      </c>
      <c r="E11976" s="7" t="s">
        <v>2205</v>
      </c>
      <c r="F11976" s="8" t="s">
        <v>2140</v>
      </c>
      <c r="G11976" s="16">
        <f>IFERROR(VLOOKUP(Table1[[#This Row],[Codigo_insumo]],BD_Insumos!$B:$E,4),"")</f>
        <v>12.627877718847255</v>
      </c>
      <c r="H11976" s="140">
        <v>0.6</v>
      </c>
      <c r="I11976" s="9"/>
      <c r="J11976" s="22">
        <f t="shared" si="187"/>
        <v>7.576726631308353</v>
      </c>
      <c r="K11976" s="22" t="str">
        <f>IF(I11976&lt;&gt;"",SUMIF(Table1[Codigo_servico],A11976,Table1[Subtotal_insumo]),"")</f>
        <v/>
      </c>
      <c r="L11976" s="16">
        <f>IF(Table1[[#This Row],[Ordem_insumos]]&lt;&gt;0,VLOOKUP(Table1[[#This Row],[Codigo_servico]],Preencher_Orcamento!$B:$D,3,FALSE)*Table1[[#This Row],[Qtde_insumo]],"")</f>
        <v>0</v>
      </c>
      <c r="M11976" s="16">
        <f>IF(Table1[[#This Row],[Ordem_insumos]]&lt;&gt;0,VLOOKUP(Table1[[#This Row],[Codigo_servico]],Preencher_Orcamento!$B:$D,3,FALSE)*Table1[[#This Row],[Subtotal_insumo]],"")</f>
        <v>0</v>
      </c>
    </row>
    <row r="11977" spans="1:13" ht="26.25" x14ac:dyDescent="0.25">
      <c r="A11977" s="6">
        <v>177035</v>
      </c>
      <c r="B11977" s="126">
        <v>2</v>
      </c>
      <c r="C11977" s="133"/>
      <c r="D11977" s="134">
        <v>2062</v>
      </c>
      <c r="E11977" s="7" t="s">
        <v>2197</v>
      </c>
      <c r="F11977" s="8" t="s">
        <v>2140</v>
      </c>
      <c r="G11977" s="16">
        <f>IFERROR(VLOOKUP(Table1[[#This Row],[Codigo_insumo]],BD_Insumos!$B:$E,4),"")</f>
        <v>17.396363994909375</v>
      </c>
      <c r="H11977" s="140">
        <v>0.4</v>
      </c>
      <c r="I11977" s="9"/>
      <c r="J11977" s="22">
        <f t="shared" si="187"/>
        <v>6.9585455979637505</v>
      </c>
      <c r="K11977" s="22" t="str">
        <f>IF(I11977&lt;&gt;"",SUMIF(Table1[Codigo_servico],A11977,Table1[Subtotal_insumo]),"")</f>
        <v/>
      </c>
      <c r="L11977" s="16">
        <f>IF(Table1[[#This Row],[Ordem_insumos]]&lt;&gt;0,VLOOKUP(Table1[[#This Row],[Codigo_servico]],Preencher_Orcamento!$B:$D,3,FALSE)*Table1[[#This Row],[Qtde_insumo]],"")</f>
        <v>0</v>
      </c>
      <c r="M11977" s="16">
        <f>IF(Table1[[#This Row],[Ordem_insumos]]&lt;&gt;0,VLOOKUP(Table1[[#This Row],[Codigo_servico]],Preencher_Orcamento!$B:$D,3,FALSE)*Table1[[#This Row],[Subtotal_insumo]],"")</f>
        <v>0</v>
      </c>
    </row>
    <row r="11978" spans="1:13" x14ac:dyDescent="0.25">
      <c r="A11978" s="6">
        <v>177035</v>
      </c>
      <c r="B11978" s="126">
        <v>3</v>
      </c>
      <c r="C11978" s="133"/>
      <c r="D11978" s="134">
        <v>10501</v>
      </c>
      <c r="E11978" s="7" t="s">
        <v>57</v>
      </c>
      <c r="F11978" s="8" t="s">
        <v>58</v>
      </c>
      <c r="G11978" s="18">
        <f>IFERROR(VLOOKUP(Table1[[#This Row],[Codigo_insumo]],BD_Insumos!$B:$E,4),"")</f>
        <v>74.379800000000003</v>
      </c>
      <c r="H11978" s="140">
        <v>0.1</v>
      </c>
      <c r="I11978" s="9"/>
      <c r="J11978" s="23">
        <f t="shared" si="187"/>
        <v>7.4379800000000005</v>
      </c>
      <c r="K11978" s="22" t="str">
        <f>IF(I11978&lt;&gt;"",SUMIF(Table1[Codigo_servico],A11978,Table1[Subtotal_insumo]),"")</f>
        <v/>
      </c>
      <c r="L11978" s="18">
        <f>IF(Table1[[#This Row],[Ordem_insumos]]&lt;&gt;0,VLOOKUP(Table1[[#This Row],[Codigo_servico]],Preencher_Orcamento!$B:$D,3,FALSE)*Table1[[#This Row],[Qtde_insumo]],"")</f>
        <v>0</v>
      </c>
      <c r="M11978" s="18">
        <f>IF(Table1[[#This Row],[Ordem_insumos]]&lt;&gt;0,VLOOKUP(Table1[[#This Row],[Codigo_servico]],Preencher_Orcamento!$B:$D,3,FALSE)*Table1[[#This Row],[Subtotal_insumo]],"")</f>
        <v>0</v>
      </c>
    </row>
    <row r="11979" spans="1:13" x14ac:dyDescent="0.25">
      <c r="A11979" s="3">
        <v>177036</v>
      </c>
      <c r="B11979" s="125">
        <v>0</v>
      </c>
      <c r="C11979" s="131" t="s">
        <v>4605</v>
      </c>
      <c r="D11979" s="132"/>
      <c r="E11979" s="4"/>
      <c r="F11979" s="4"/>
      <c r="G11979" s="17" t="str">
        <f>IFERROR(VLOOKUP(Table1[[#This Row],[Codigo_insumo]],BD_Insumos!$B:$E,4),"")</f>
        <v/>
      </c>
      <c r="H11979" s="139"/>
      <c r="I11979" s="5" t="s">
        <v>170</v>
      </c>
      <c r="J11979" s="20" t="str">
        <f t="shared" si="187"/>
        <v/>
      </c>
      <c r="K11979" s="21">
        <f>IF(I11979&lt;&gt;"",SUMIF(Table1[Codigo_servico],A11979,Table1[Subtotal_insumo]),"")</f>
        <v>18.955272229272104</v>
      </c>
      <c r="L11979" s="17" t="str">
        <f>IF(Table1[[#This Row],[Ordem_insumos]]&lt;&gt;0,VLOOKUP(Table1[[#This Row],[Codigo_servico]],Preencher_Orcamento!$B:$D,3,FALSE)*Table1[[#This Row],[Qtde_insumo]],"")</f>
        <v/>
      </c>
      <c r="M11979" s="17" t="str">
        <f>IF(Table1[[#This Row],[Ordem_insumos]]&lt;&gt;0,VLOOKUP(Table1[[#This Row],[Codigo_servico]],Preencher_Orcamento!$B:$D,3,FALSE)*Table1[[#This Row],[Subtotal_insumo]],"")</f>
        <v/>
      </c>
    </row>
    <row r="11980" spans="1:13" x14ac:dyDescent="0.25">
      <c r="A11980" s="6">
        <v>177036</v>
      </c>
      <c r="B11980" s="126">
        <v>1</v>
      </c>
      <c r="C11980" s="133"/>
      <c r="D11980" s="134">
        <v>2099</v>
      </c>
      <c r="E11980" s="7" t="s">
        <v>2205</v>
      </c>
      <c r="F11980" s="8" t="s">
        <v>2140</v>
      </c>
      <c r="G11980" s="16">
        <f>IFERROR(VLOOKUP(Table1[[#This Row],[Codigo_insumo]],BD_Insumos!$B:$E,4),"")</f>
        <v>12.627877718847255</v>
      </c>
      <c r="H11980" s="140">
        <v>0.6</v>
      </c>
      <c r="I11980" s="9"/>
      <c r="J11980" s="22">
        <f t="shared" si="187"/>
        <v>7.576726631308353</v>
      </c>
      <c r="K11980" s="22" t="str">
        <f>IF(I11980&lt;&gt;"",SUMIF(Table1[Codigo_servico],A11980,Table1[Subtotal_insumo]),"")</f>
        <v/>
      </c>
      <c r="L11980" s="16">
        <f>IF(Table1[[#This Row],[Ordem_insumos]]&lt;&gt;0,VLOOKUP(Table1[[#This Row],[Codigo_servico]],Preencher_Orcamento!$B:$D,3,FALSE)*Table1[[#This Row],[Qtde_insumo]],"")</f>
        <v>0</v>
      </c>
      <c r="M11980" s="16">
        <f>IF(Table1[[#This Row],[Ordem_insumos]]&lt;&gt;0,VLOOKUP(Table1[[#This Row],[Codigo_servico]],Preencher_Orcamento!$B:$D,3,FALSE)*Table1[[#This Row],[Subtotal_insumo]],"")</f>
        <v>0</v>
      </c>
    </row>
    <row r="11981" spans="1:13" ht="26.25" x14ac:dyDescent="0.25">
      <c r="A11981" s="6">
        <v>177036</v>
      </c>
      <c r="B11981" s="126">
        <v>2</v>
      </c>
      <c r="C11981" s="133"/>
      <c r="D11981" s="134">
        <v>2062</v>
      </c>
      <c r="E11981" s="7" t="s">
        <v>2197</v>
      </c>
      <c r="F11981" s="8" t="s">
        <v>2140</v>
      </c>
      <c r="G11981" s="16">
        <f>IFERROR(VLOOKUP(Table1[[#This Row],[Codigo_insumo]],BD_Insumos!$B:$E,4),"")</f>
        <v>17.396363994909375</v>
      </c>
      <c r="H11981" s="140">
        <v>0.4</v>
      </c>
      <c r="I11981" s="9"/>
      <c r="J11981" s="22">
        <f t="shared" si="187"/>
        <v>6.9585455979637505</v>
      </c>
      <c r="K11981" s="22" t="str">
        <f>IF(I11981&lt;&gt;"",SUMIF(Table1[Codigo_servico],A11981,Table1[Subtotal_insumo]),"")</f>
        <v/>
      </c>
      <c r="L11981" s="16">
        <f>IF(Table1[[#This Row],[Ordem_insumos]]&lt;&gt;0,VLOOKUP(Table1[[#This Row],[Codigo_servico]],Preencher_Orcamento!$B:$D,3,FALSE)*Table1[[#This Row],[Qtde_insumo]],"")</f>
        <v>0</v>
      </c>
      <c r="M11981" s="16">
        <f>IF(Table1[[#This Row],[Ordem_insumos]]&lt;&gt;0,VLOOKUP(Table1[[#This Row],[Codigo_servico]],Preencher_Orcamento!$B:$D,3,FALSE)*Table1[[#This Row],[Subtotal_insumo]],"")</f>
        <v>0</v>
      </c>
    </row>
    <row r="11982" spans="1:13" ht="26.25" x14ac:dyDescent="0.25">
      <c r="A11982" s="6">
        <v>177036</v>
      </c>
      <c r="B11982" s="126">
        <v>3</v>
      </c>
      <c r="C11982" s="133"/>
      <c r="D11982" s="134">
        <v>10502</v>
      </c>
      <c r="E11982" s="7" t="s">
        <v>59</v>
      </c>
      <c r="F11982" s="8" t="s">
        <v>58</v>
      </c>
      <c r="G11982" s="18">
        <f>IFERROR(VLOOKUP(Table1[[#This Row],[Codigo_insumo]],BD_Insumos!$B:$E,4),"")</f>
        <v>44.2</v>
      </c>
      <c r="H11982" s="140">
        <v>0.1</v>
      </c>
      <c r="I11982" s="9"/>
      <c r="J11982" s="23">
        <f t="shared" si="187"/>
        <v>4.4200000000000008</v>
      </c>
      <c r="K11982" s="22" t="str">
        <f>IF(I11982&lt;&gt;"",SUMIF(Table1[Codigo_servico],A11982,Table1[Subtotal_insumo]),"")</f>
        <v/>
      </c>
      <c r="L11982" s="18">
        <f>IF(Table1[[#This Row],[Ordem_insumos]]&lt;&gt;0,VLOOKUP(Table1[[#This Row],[Codigo_servico]],Preencher_Orcamento!$B:$D,3,FALSE)*Table1[[#This Row],[Qtde_insumo]],"")</f>
        <v>0</v>
      </c>
      <c r="M11982" s="18">
        <f>IF(Table1[[#This Row],[Ordem_insumos]]&lt;&gt;0,VLOOKUP(Table1[[#This Row],[Codigo_servico]],Preencher_Orcamento!$B:$D,3,FALSE)*Table1[[#This Row],[Subtotal_insumo]],"")</f>
        <v>0</v>
      </c>
    </row>
    <row r="11983" spans="1:13" x14ac:dyDescent="0.25">
      <c r="A11983" s="3">
        <v>177038</v>
      </c>
      <c r="B11983" s="125">
        <v>0</v>
      </c>
      <c r="C11983" s="131" t="s">
        <v>4606</v>
      </c>
      <c r="D11983" s="132"/>
      <c r="E11983" s="4"/>
      <c r="F11983" s="4"/>
      <c r="G11983" s="17" t="str">
        <f>IFERROR(VLOOKUP(Table1[[#This Row],[Codigo_insumo]],BD_Insumos!$B:$E,4),"")</f>
        <v/>
      </c>
      <c r="H11983" s="139"/>
      <c r="I11983" s="5" t="s">
        <v>170</v>
      </c>
      <c r="J11983" s="20" t="str">
        <f t="shared" si="187"/>
        <v/>
      </c>
      <c r="K11983" s="21">
        <f>IF(I11983&lt;&gt;"",SUMIF(Table1[Codigo_servico],A11983,Table1[Subtotal_insumo]),"")</f>
        <v>46.279450437694514</v>
      </c>
      <c r="L11983" s="17" t="str">
        <f>IF(Table1[[#This Row],[Ordem_insumos]]&lt;&gt;0,VLOOKUP(Table1[[#This Row],[Codigo_servico]],Preencher_Orcamento!$B:$D,3,FALSE)*Table1[[#This Row],[Qtde_insumo]],"")</f>
        <v/>
      </c>
      <c r="M11983" s="17" t="str">
        <f>IF(Table1[[#This Row],[Ordem_insumos]]&lt;&gt;0,VLOOKUP(Table1[[#This Row],[Codigo_servico]],Preencher_Orcamento!$B:$D,3,FALSE)*Table1[[#This Row],[Subtotal_insumo]],"")</f>
        <v/>
      </c>
    </row>
    <row r="11984" spans="1:13" ht="26.25" x14ac:dyDescent="0.25">
      <c r="A11984" s="6">
        <v>177038</v>
      </c>
      <c r="B11984" s="126">
        <v>1</v>
      </c>
      <c r="C11984" s="133"/>
      <c r="D11984" s="134">
        <v>10630</v>
      </c>
      <c r="E11984" s="7" t="s">
        <v>140</v>
      </c>
      <c r="F11984" s="8" t="s">
        <v>58</v>
      </c>
      <c r="G11984" s="16">
        <f>IFERROR(VLOOKUP(Table1[[#This Row],[Codigo_insumo]],BD_Insumos!$B:$E,4),"")</f>
        <v>420.47390000000001</v>
      </c>
      <c r="H11984" s="140">
        <v>0.05</v>
      </c>
      <c r="I11984" s="9"/>
      <c r="J11984" s="22">
        <f t="shared" si="187"/>
        <v>21.023695000000004</v>
      </c>
      <c r="K11984" s="22" t="str">
        <f>IF(I11984&lt;&gt;"",SUMIF(Table1[Codigo_servico],A11984,Table1[Subtotal_insumo]),"")</f>
        <v/>
      </c>
      <c r="L11984" s="16">
        <f>IF(Table1[[#This Row],[Ordem_insumos]]&lt;&gt;0,VLOOKUP(Table1[[#This Row],[Codigo_servico]],Preencher_Orcamento!$B:$D,3,FALSE)*Table1[[#This Row],[Qtde_insumo]],"")</f>
        <v>0</v>
      </c>
      <c r="M11984" s="16">
        <f>IF(Table1[[#This Row],[Ordem_insumos]]&lt;&gt;0,VLOOKUP(Table1[[#This Row],[Codigo_servico]],Preencher_Orcamento!$B:$D,3,FALSE)*Table1[[#This Row],[Subtotal_insumo]],"")</f>
        <v>0</v>
      </c>
    </row>
    <row r="11985" spans="1:13" x14ac:dyDescent="0.25">
      <c r="A11985" s="6">
        <v>177038</v>
      </c>
      <c r="B11985" s="126">
        <v>2</v>
      </c>
      <c r="C11985" s="133"/>
      <c r="D11985" s="134">
        <v>2099</v>
      </c>
      <c r="E11985" s="7" t="s">
        <v>2205</v>
      </c>
      <c r="F11985" s="8" t="s">
        <v>2140</v>
      </c>
      <c r="G11985" s="18">
        <f>IFERROR(VLOOKUP(Table1[[#This Row],[Codigo_insumo]],BD_Insumos!$B:$E,4),"")</f>
        <v>12.627877718847255</v>
      </c>
      <c r="H11985" s="140">
        <v>2</v>
      </c>
      <c r="I11985" s="9"/>
      <c r="J11985" s="23">
        <f t="shared" si="187"/>
        <v>25.255755437694511</v>
      </c>
      <c r="K11985" s="22" t="str">
        <f>IF(I11985&lt;&gt;"",SUMIF(Table1[Codigo_servico],A11985,Table1[Subtotal_insumo]),"")</f>
        <v/>
      </c>
      <c r="L11985" s="18">
        <f>IF(Table1[[#This Row],[Ordem_insumos]]&lt;&gt;0,VLOOKUP(Table1[[#This Row],[Codigo_servico]],Preencher_Orcamento!$B:$D,3,FALSE)*Table1[[#This Row],[Qtde_insumo]],"")</f>
        <v>0</v>
      </c>
      <c r="M11985" s="18">
        <f>IF(Table1[[#This Row],[Ordem_insumos]]&lt;&gt;0,VLOOKUP(Table1[[#This Row],[Codigo_servico]],Preencher_Orcamento!$B:$D,3,FALSE)*Table1[[#This Row],[Subtotal_insumo]],"")</f>
        <v>0</v>
      </c>
    </row>
    <row r="11986" spans="1:13" x14ac:dyDescent="0.25">
      <c r="A11986" s="3">
        <v>177039</v>
      </c>
      <c r="B11986" s="125">
        <v>0</v>
      </c>
      <c r="C11986" s="131" t="s">
        <v>4607</v>
      </c>
      <c r="D11986" s="132"/>
      <c r="E11986" s="4"/>
      <c r="F11986" s="4"/>
      <c r="G11986" s="17" t="str">
        <f>IFERROR(VLOOKUP(Table1[[#This Row],[Codigo_insumo]],BD_Insumos!$B:$E,4),"")</f>
        <v/>
      </c>
      <c r="H11986" s="139"/>
      <c r="I11986" s="5" t="s">
        <v>170</v>
      </c>
      <c r="J11986" s="20" t="str">
        <f t="shared" si="187"/>
        <v/>
      </c>
      <c r="K11986" s="21">
        <f>IF(I11986&lt;&gt;"",SUMIF(Table1[Codigo_servico],A11986,Table1[Subtotal_insumo]),"")</f>
        <v>31.20613943769451</v>
      </c>
      <c r="L11986" s="17" t="str">
        <f>IF(Table1[[#This Row],[Ordem_insumos]]&lt;&gt;0,VLOOKUP(Table1[[#This Row],[Codigo_servico]],Preencher_Orcamento!$B:$D,3,FALSE)*Table1[[#This Row],[Qtde_insumo]],"")</f>
        <v/>
      </c>
      <c r="M11986" s="17" t="str">
        <f>IF(Table1[[#This Row],[Ordem_insumos]]&lt;&gt;0,VLOOKUP(Table1[[#This Row],[Codigo_servico]],Preencher_Orcamento!$B:$D,3,FALSE)*Table1[[#This Row],[Subtotal_insumo]],"")</f>
        <v/>
      </c>
    </row>
    <row r="11987" spans="1:13" x14ac:dyDescent="0.25">
      <c r="A11987" s="6">
        <v>177039</v>
      </c>
      <c r="B11987" s="126">
        <v>1</v>
      </c>
      <c r="C11987" s="133"/>
      <c r="D11987" s="134">
        <v>2099</v>
      </c>
      <c r="E11987" s="7" t="s">
        <v>2205</v>
      </c>
      <c r="F11987" s="8" t="s">
        <v>2140</v>
      </c>
      <c r="G11987" s="16">
        <f>IFERROR(VLOOKUP(Table1[[#This Row],[Codigo_insumo]],BD_Insumos!$B:$E,4),"")</f>
        <v>12.627877718847255</v>
      </c>
      <c r="H11987" s="140">
        <v>2</v>
      </c>
      <c r="I11987" s="9"/>
      <c r="J11987" s="22">
        <f t="shared" si="187"/>
        <v>25.255755437694511</v>
      </c>
      <c r="K11987" s="22" t="str">
        <f>IF(I11987&lt;&gt;"",SUMIF(Table1[Codigo_servico],A11987,Table1[Subtotal_insumo]),"")</f>
        <v/>
      </c>
      <c r="L11987" s="16">
        <f>IF(Table1[[#This Row],[Ordem_insumos]]&lt;&gt;0,VLOOKUP(Table1[[#This Row],[Codigo_servico]],Preencher_Orcamento!$B:$D,3,FALSE)*Table1[[#This Row],[Qtde_insumo]],"")</f>
        <v>0</v>
      </c>
      <c r="M11987" s="16">
        <f>IF(Table1[[#This Row],[Ordem_insumos]]&lt;&gt;0,VLOOKUP(Table1[[#This Row],[Codigo_servico]],Preencher_Orcamento!$B:$D,3,FALSE)*Table1[[#This Row],[Subtotal_insumo]],"")</f>
        <v>0</v>
      </c>
    </row>
    <row r="11988" spans="1:13" x14ac:dyDescent="0.25">
      <c r="A11988" s="6">
        <v>177039</v>
      </c>
      <c r="B11988" s="126">
        <v>2</v>
      </c>
      <c r="C11988" s="133"/>
      <c r="D11988" s="134">
        <v>10501</v>
      </c>
      <c r="E11988" s="7" t="s">
        <v>57</v>
      </c>
      <c r="F11988" s="8" t="s">
        <v>58</v>
      </c>
      <c r="G11988" s="18">
        <f>IFERROR(VLOOKUP(Table1[[#This Row],[Codigo_insumo]],BD_Insumos!$B:$E,4),"")</f>
        <v>74.379800000000003</v>
      </c>
      <c r="H11988" s="140">
        <v>0.08</v>
      </c>
      <c r="I11988" s="9"/>
      <c r="J11988" s="23">
        <f t="shared" si="187"/>
        <v>5.9503840000000006</v>
      </c>
      <c r="K11988" s="22" t="str">
        <f>IF(I11988&lt;&gt;"",SUMIF(Table1[Codigo_servico],A11988,Table1[Subtotal_insumo]),"")</f>
        <v/>
      </c>
      <c r="L11988" s="18">
        <f>IF(Table1[[#This Row],[Ordem_insumos]]&lt;&gt;0,VLOOKUP(Table1[[#This Row],[Codigo_servico]],Preencher_Orcamento!$B:$D,3,FALSE)*Table1[[#This Row],[Qtde_insumo]],"")</f>
        <v>0</v>
      </c>
      <c r="M11988" s="18">
        <f>IF(Table1[[#This Row],[Ordem_insumos]]&lt;&gt;0,VLOOKUP(Table1[[#This Row],[Codigo_servico]],Preencher_Orcamento!$B:$D,3,FALSE)*Table1[[#This Row],[Subtotal_insumo]],"")</f>
        <v>0</v>
      </c>
    </row>
    <row r="11989" spans="1:13" x14ac:dyDescent="0.25">
      <c r="A11989" s="3">
        <v>177040</v>
      </c>
      <c r="B11989" s="125">
        <v>0</v>
      </c>
      <c r="C11989" s="131" t="s">
        <v>4608</v>
      </c>
      <c r="D11989" s="132"/>
      <c r="E11989" s="4"/>
      <c r="F11989" s="4"/>
      <c r="G11989" s="17" t="str">
        <f>IFERROR(VLOOKUP(Table1[[#This Row],[Codigo_insumo]],BD_Insumos!$B:$E,4),"")</f>
        <v/>
      </c>
      <c r="H11989" s="139"/>
      <c r="I11989" s="5" t="s">
        <v>170</v>
      </c>
      <c r="J11989" s="20" t="str">
        <f t="shared" si="187"/>
        <v/>
      </c>
      <c r="K11989" s="21">
        <f>IF(I11989&lt;&gt;"",SUMIF(Table1[Codigo_servico],A11989,Table1[Subtotal_insumo]),"")</f>
        <v>43.336094297118137</v>
      </c>
      <c r="L11989" s="17" t="str">
        <f>IF(Table1[[#This Row],[Ordem_insumos]]&lt;&gt;0,VLOOKUP(Table1[[#This Row],[Codigo_servico]],Preencher_Orcamento!$B:$D,3,FALSE)*Table1[[#This Row],[Qtde_insumo]],"")</f>
        <v/>
      </c>
      <c r="M11989" s="17" t="str">
        <f>IF(Table1[[#This Row],[Ordem_insumos]]&lt;&gt;0,VLOOKUP(Table1[[#This Row],[Codigo_servico]],Preencher_Orcamento!$B:$D,3,FALSE)*Table1[[#This Row],[Subtotal_insumo]],"")</f>
        <v/>
      </c>
    </row>
    <row r="11990" spans="1:13" x14ac:dyDescent="0.25">
      <c r="A11990" s="6">
        <v>177040</v>
      </c>
      <c r="B11990" s="126">
        <v>1</v>
      </c>
      <c r="C11990" s="133"/>
      <c r="D11990" s="134">
        <v>10517</v>
      </c>
      <c r="E11990" s="7" t="s">
        <v>71</v>
      </c>
      <c r="F11990" s="8" t="s">
        <v>197</v>
      </c>
      <c r="G11990" s="16">
        <f>IFERROR(VLOOKUP(Table1[[#This Row],[Codigo_insumo]],BD_Insumos!$B:$E,4),"")</f>
        <v>0.42080000000000001</v>
      </c>
      <c r="H11990" s="140">
        <v>22.5</v>
      </c>
      <c r="I11990" s="9"/>
      <c r="J11990" s="22">
        <f t="shared" si="187"/>
        <v>9.468</v>
      </c>
      <c r="K11990" s="22" t="str">
        <f>IF(I11990&lt;&gt;"",SUMIF(Table1[Codigo_servico],A11990,Table1[Subtotal_insumo]),"")</f>
        <v/>
      </c>
      <c r="L11990" s="16">
        <f>IF(Table1[[#This Row],[Ordem_insumos]]&lt;&gt;0,VLOOKUP(Table1[[#This Row],[Codigo_servico]],Preencher_Orcamento!$B:$D,3,FALSE)*Table1[[#This Row],[Qtde_insumo]],"")</f>
        <v>0</v>
      </c>
      <c r="M11990" s="16">
        <f>IF(Table1[[#This Row],[Ordem_insumos]]&lt;&gt;0,VLOOKUP(Table1[[#This Row],[Codigo_servico]],Preencher_Orcamento!$B:$D,3,FALSE)*Table1[[#This Row],[Subtotal_insumo]],"")</f>
        <v>0</v>
      </c>
    </row>
    <row r="11991" spans="1:13" x14ac:dyDescent="0.25">
      <c r="A11991" s="6">
        <v>177040</v>
      </c>
      <c r="B11991" s="126">
        <v>2</v>
      </c>
      <c r="C11991" s="133"/>
      <c r="D11991" s="134">
        <v>2099</v>
      </c>
      <c r="E11991" s="7" t="s">
        <v>2205</v>
      </c>
      <c r="F11991" s="8" t="s">
        <v>2140</v>
      </c>
      <c r="G11991" s="18">
        <f>IFERROR(VLOOKUP(Table1[[#This Row],[Codigo_insumo]],BD_Insumos!$B:$E,4),"")</f>
        <v>12.627877718847255</v>
      </c>
      <c r="H11991" s="140">
        <v>2.5</v>
      </c>
      <c r="I11991" s="9"/>
      <c r="J11991" s="23">
        <f t="shared" si="187"/>
        <v>31.56969429711814</v>
      </c>
      <c r="K11991" s="22" t="str">
        <f>IF(I11991&lt;&gt;"",SUMIF(Table1[Codigo_servico],A11991,Table1[Subtotal_insumo]),"")</f>
        <v/>
      </c>
      <c r="L11991" s="18">
        <f>IF(Table1[[#This Row],[Ordem_insumos]]&lt;&gt;0,VLOOKUP(Table1[[#This Row],[Codigo_servico]],Preencher_Orcamento!$B:$D,3,FALSE)*Table1[[#This Row],[Qtde_insumo]],"")</f>
        <v>0</v>
      </c>
      <c r="M11991" s="18">
        <f>IF(Table1[[#This Row],[Ordem_insumos]]&lt;&gt;0,VLOOKUP(Table1[[#This Row],[Codigo_servico]],Preencher_Orcamento!$B:$D,3,FALSE)*Table1[[#This Row],[Subtotal_insumo]],"")</f>
        <v>0</v>
      </c>
    </row>
    <row r="11992" spans="1:13" ht="26.25" x14ac:dyDescent="0.25">
      <c r="A11992" s="6">
        <v>177040</v>
      </c>
      <c r="B11992" s="126">
        <v>3</v>
      </c>
      <c r="C11992" s="133"/>
      <c r="D11992" s="134">
        <v>10502</v>
      </c>
      <c r="E11992" s="7" t="s">
        <v>59</v>
      </c>
      <c r="F11992" s="8" t="s">
        <v>58</v>
      </c>
      <c r="G11992" s="18">
        <f>IFERROR(VLOOKUP(Table1[[#This Row],[Codigo_insumo]],BD_Insumos!$B:$E,4),"")</f>
        <v>44.2</v>
      </c>
      <c r="H11992" s="140">
        <v>5.1999999999999998E-2</v>
      </c>
      <c r="I11992" s="9"/>
      <c r="J11992" s="23">
        <f t="shared" si="187"/>
        <v>2.2984</v>
      </c>
      <c r="K11992" s="22" t="str">
        <f>IF(I11992&lt;&gt;"",SUMIF(Table1[Codigo_servico],A11992,Table1[Subtotal_insumo]),"")</f>
        <v/>
      </c>
      <c r="L11992" s="18">
        <f>IF(Table1[[#This Row],[Ordem_insumos]]&lt;&gt;0,VLOOKUP(Table1[[#This Row],[Codigo_servico]],Preencher_Orcamento!$B:$D,3,FALSE)*Table1[[#This Row],[Qtde_insumo]],"")</f>
        <v>0</v>
      </c>
      <c r="M11992" s="18">
        <f>IF(Table1[[#This Row],[Ordem_insumos]]&lt;&gt;0,VLOOKUP(Table1[[#This Row],[Codigo_servico]],Preencher_Orcamento!$B:$D,3,FALSE)*Table1[[#This Row],[Subtotal_insumo]],"")</f>
        <v>0</v>
      </c>
    </row>
    <row r="11993" spans="1:13" x14ac:dyDescent="0.25">
      <c r="A11993" s="3">
        <v>177041</v>
      </c>
      <c r="B11993" s="125">
        <v>0</v>
      </c>
      <c r="C11993" s="131" t="s">
        <v>4609</v>
      </c>
      <c r="D11993" s="132"/>
      <c r="E11993" s="4"/>
      <c r="F11993" s="4"/>
      <c r="G11993" s="17" t="str">
        <f>IFERROR(VLOOKUP(Table1[[#This Row],[Codigo_insumo]],BD_Insumos!$B:$E,4),"")</f>
        <v/>
      </c>
      <c r="H11993" s="139"/>
      <c r="I11993" s="5" t="s">
        <v>170</v>
      </c>
      <c r="J11993" s="20" t="str">
        <f t="shared" si="187"/>
        <v/>
      </c>
      <c r="K11993" s="21">
        <f>IF(I11993&lt;&gt;"",SUMIF(Table1[Codigo_servico],A11993,Table1[Subtotal_insumo]),"")</f>
        <v>28.791755437694512</v>
      </c>
      <c r="L11993" s="17" t="str">
        <f>IF(Table1[[#This Row],[Ordem_insumos]]&lt;&gt;0,VLOOKUP(Table1[[#This Row],[Codigo_servico]],Preencher_Orcamento!$B:$D,3,FALSE)*Table1[[#This Row],[Qtde_insumo]],"")</f>
        <v/>
      </c>
      <c r="M11993" s="17" t="str">
        <f>IF(Table1[[#This Row],[Ordem_insumos]]&lt;&gt;0,VLOOKUP(Table1[[#This Row],[Codigo_servico]],Preencher_Orcamento!$B:$D,3,FALSE)*Table1[[#This Row],[Subtotal_insumo]],"")</f>
        <v/>
      </c>
    </row>
    <row r="11994" spans="1:13" x14ac:dyDescent="0.25">
      <c r="A11994" s="6">
        <v>177041</v>
      </c>
      <c r="B11994" s="126">
        <v>1</v>
      </c>
      <c r="C11994" s="133"/>
      <c r="D11994" s="134">
        <v>2099</v>
      </c>
      <c r="E11994" s="7" t="s">
        <v>2205</v>
      </c>
      <c r="F11994" s="8" t="s">
        <v>2140</v>
      </c>
      <c r="G11994" s="16">
        <f>IFERROR(VLOOKUP(Table1[[#This Row],[Codigo_insumo]],BD_Insumos!$B:$E,4),"")</f>
        <v>12.627877718847255</v>
      </c>
      <c r="H11994" s="140">
        <v>2</v>
      </c>
      <c r="I11994" s="9"/>
      <c r="J11994" s="22">
        <f t="shared" si="187"/>
        <v>25.255755437694511</v>
      </c>
      <c r="K11994" s="22" t="str">
        <f>IF(I11994&lt;&gt;"",SUMIF(Table1[Codigo_servico],A11994,Table1[Subtotal_insumo]),"")</f>
        <v/>
      </c>
      <c r="L11994" s="16">
        <f>IF(Table1[[#This Row],[Ordem_insumos]]&lt;&gt;0,VLOOKUP(Table1[[#This Row],[Codigo_servico]],Preencher_Orcamento!$B:$D,3,FALSE)*Table1[[#This Row],[Qtde_insumo]],"")</f>
        <v>0</v>
      </c>
      <c r="M11994" s="16">
        <f>IF(Table1[[#This Row],[Ordem_insumos]]&lt;&gt;0,VLOOKUP(Table1[[#This Row],[Codigo_servico]],Preencher_Orcamento!$B:$D,3,FALSE)*Table1[[#This Row],[Subtotal_insumo]],"")</f>
        <v>0</v>
      </c>
    </row>
    <row r="11995" spans="1:13" ht="26.25" x14ac:dyDescent="0.25">
      <c r="A11995" s="6">
        <v>177041</v>
      </c>
      <c r="B11995" s="126">
        <v>2</v>
      </c>
      <c r="C11995" s="133"/>
      <c r="D11995" s="134">
        <v>10502</v>
      </c>
      <c r="E11995" s="7" t="s">
        <v>59</v>
      </c>
      <c r="F11995" s="8" t="s">
        <v>58</v>
      </c>
      <c r="G11995" s="18">
        <f>IFERROR(VLOOKUP(Table1[[#This Row],[Codigo_insumo]],BD_Insumos!$B:$E,4),"")</f>
        <v>44.2</v>
      </c>
      <c r="H11995" s="140">
        <v>0.08</v>
      </c>
      <c r="I11995" s="9"/>
      <c r="J11995" s="23">
        <f t="shared" si="187"/>
        <v>3.5360000000000005</v>
      </c>
      <c r="K11995" s="22" t="str">
        <f>IF(I11995&lt;&gt;"",SUMIF(Table1[Codigo_servico],A11995,Table1[Subtotal_insumo]),"")</f>
        <v/>
      </c>
      <c r="L11995" s="18">
        <f>IF(Table1[[#This Row],[Ordem_insumos]]&lt;&gt;0,VLOOKUP(Table1[[#This Row],[Codigo_servico]],Preencher_Orcamento!$B:$D,3,FALSE)*Table1[[#This Row],[Qtde_insumo]],"")</f>
        <v>0</v>
      </c>
      <c r="M11995" s="18">
        <f>IF(Table1[[#This Row],[Ordem_insumos]]&lt;&gt;0,VLOOKUP(Table1[[#This Row],[Codigo_servico]],Preencher_Orcamento!$B:$D,3,FALSE)*Table1[[#This Row],[Subtotal_insumo]],"")</f>
        <v>0</v>
      </c>
    </row>
    <row r="11996" spans="1:13" x14ac:dyDescent="0.25">
      <c r="A11996" s="3">
        <v>177045</v>
      </c>
      <c r="B11996" s="125">
        <v>0</v>
      </c>
      <c r="C11996" s="131" t="s">
        <v>4610</v>
      </c>
      <c r="D11996" s="132"/>
      <c r="E11996" s="4"/>
      <c r="F11996" s="4"/>
      <c r="G11996" s="17" t="str">
        <f>IFERROR(VLOOKUP(Table1[[#This Row],[Codigo_insumo]],BD_Insumos!$B:$E,4),"")</f>
        <v/>
      </c>
      <c r="H11996" s="139"/>
      <c r="I11996" s="5" t="s">
        <v>5</v>
      </c>
      <c r="J11996" s="20" t="str">
        <f t="shared" si="187"/>
        <v/>
      </c>
      <c r="K11996" s="21">
        <f>IF(I11996&lt;&gt;"",SUMIF(Table1[Codigo_servico],A11996,Table1[Subtotal_insumo]),"")</f>
        <v>34.716628081540463</v>
      </c>
      <c r="L11996" s="17" t="str">
        <f>IF(Table1[[#This Row],[Ordem_insumos]]&lt;&gt;0,VLOOKUP(Table1[[#This Row],[Codigo_servico]],Preencher_Orcamento!$B:$D,3,FALSE)*Table1[[#This Row],[Qtde_insumo]],"")</f>
        <v/>
      </c>
      <c r="M11996" s="17" t="str">
        <f>IF(Table1[[#This Row],[Ordem_insumos]]&lt;&gt;0,VLOOKUP(Table1[[#This Row],[Codigo_servico]],Preencher_Orcamento!$B:$D,3,FALSE)*Table1[[#This Row],[Subtotal_insumo]],"")</f>
        <v/>
      </c>
    </row>
    <row r="11997" spans="1:13" x14ac:dyDescent="0.25">
      <c r="A11997" s="6">
        <v>177045</v>
      </c>
      <c r="B11997" s="126">
        <v>1</v>
      </c>
      <c r="C11997" s="133"/>
      <c r="D11997" s="134">
        <v>10604</v>
      </c>
      <c r="E11997" s="7" t="s">
        <v>114</v>
      </c>
      <c r="F11997" s="8" t="s">
        <v>58</v>
      </c>
      <c r="G11997" s="16">
        <f>IFERROR(VLOOKUP(Table1[[#This Row],[Codigo_insumo]],BD_Insumos!$B:$E,4),"")</f>
        <v>182.33539999999999</v>
      </c>
      <c r="H11997" s="140">
        <v>0.01</v>
      </c>
      <c r="I11997" s="9"/>
      <c r="J11997" s="22">
        <f t="shared" si="187"/>
        <v>1.8233539999999999</v>
      </c>
      <c r="K11997" s="22" t="str">
        <f>IF(I11997&lt;&gt;"",SUMIF(Table1[Codigo_servico],A11997,Table1[Subtotal_insumo]),"")</f>
        <v/>
      </c>
      <c r="L11997" s="16">
        <f>IF(Table1[[#This Row],[Ordem_insumos]]&lt;&gt;0,VLOOKUP(Table1[[#This Row],[Codigo_servico]],Preencher_Orcamento!$B:$D,3,FALSE)*Table1[[#This Row],[Qtde_insumo]],"")</f>
        <v>0</v>
      </c>
      <c r="M11997" s="16">
        <f>IF(Table1[[#This Row],[Ordem_insumos]]&lt;&gt;0,VLOOKUP(Table1[[#This Row],[Codigo_servico]],Preencher_Orcamento!$B:$D,3,FALSE)*Table1[[#This Row],[Subtotal_insumo]],"")</f>
        <v>0</v>
      </c>
    </row>
    <row r="11998" spans="1:13" x14ac:dyDescent="0.25">
      <c r="A11998" s="6">
        <v>177045</v>
      </c>
      <c r="B11998" s="126">
        <v>2</v>
      </c>
      <c r="C11998" s="133"/>
      <c r="D11998" s="134">
        <v>2020</v>
      </c>
      <c r="E11998" s="7" t="s">
        <v>2188</v>
      </c>
      <c r="F11998" s="8" t="s">
        <v>2140</v>
      </c>
      <c r="G11998" s="16">
        <f>IFERROR(VLOOKUP(Table1[[#This Row],[Codigo_insumo]],BD_Insumos!$B:$E,4),"")</f>
        <v>15.860837164231068</v>
      </c>
      <c r="H11998" s="140">
        <v>0.8</v>
      </c>
      <c r="I11998" s="9"/>
      <c r="J11998" s="22">
        <f t="shared" si="187"/>
        <v>12.688669731384856</v>
      </c>
      <c r="K11998" s="22" t="str">
        <f>IF(I11998&lt;&gt;"",SUMIF(Table1[Codigo_servico],A11998,Table1[Subtotal_insumo]),"")</f>
        <v/>
      </c>
      <c r="L11998" s="16">
        <f>IF(Table1[[#This Row],[Ordem_insumos]]&lt;&gt;0,VLOOKUP(Table1[[#This Row],[Codigo_servico]],Preencher_Orcamento!$B:$D,3,FALSE)*Table1[[#This Row],[Qtde_insumo]],"")</f>
        <v>0</v>
      </c>
      <c r="M11998" s="16">
        <f>IF(Table1[[#This Row],[Ordem_insumos]]&lt;&gt;0,VLOOKUP(Table1[[#This Row],[Codigo_servico]],Preencher_Orcamento!$B:$D,3,FALSE)*Table1[[#This Row],[Subtotal_insumo]],"")</f>
        <v>0</v>
      </c>
    </row>
    <row r="11999" spans="1:13" x14ac:dyDescent="0.25">
      <c r="A11999" s="6">
        <v>177045</v>
      </c>
      <c r="B11999" s="126">
        <v>3</v>
      </c>
      <c r="C11999" s="133"/>
      <c r="D11999" s="134">
        <v>2099</v>
      </c>
      <c r="E11999" s="7" t="s">
        <v>2205</v>
      </c>
      <c r="F11999" s="8" t="s">
        <v>2140</v>
      </c>
      <c r="G11999" s="18">
        <f>IFERROR(VLOOKUP(Table1[[#This Row],[Codigo_insumo]],BD_Insumos!$B:$E,4),"")</f>
        <v>12.627877718847255</v>
      </c>
      <c r="H11999" s="140">
        <v>1.6</v>
      </c>
      <c r="I11999" s="9"/>
      <c r="J11999" s="23">
        <f t="shared" si="187"/>
        <v>20.204604350155609</v>
      </c>
      <c r="K11999" s="22" t="str">
        <f>IF(I11999&lt;&gt;"",SUMIF(Table1[Codigo_servico],A11999,Table1[Subtotal_insumo]),"")</f>
        <v/>
      </c>
      <c r="L11999" s="18">
        <f>IF(Table1[[#This Row],[Ordem_insumos]]&lt;&gt;0,VLOOKUP(Table1[[#This Row],[Codigo_servico]],Preencher_Orcamento!$B:$D,3,FALSE)*Table1[[#This Row],[Qtde_insumo]],"")</f>
        <v>0</v>
      </c>
      <c r="M11999" s="18">
        <f>IF(Table1[[#This Row],[Ordem_insumos]]&lt;&gt;0,VLOOKUP(Table1[[#This Row],[Codigo_servico]],Preencher_Orcamento!$B:$D,3,FALSE)*Table1[[#This Row],[Subtotal_insumo]],"")</f>
        <v>0</v>
      </c>
    </row>
    <row r="12000" spans="1:13" x14ac:dyDescent="0.25">
      <c r="A12000" s="3">
        <v>177087</v>
      </c>
      <c r="B12000" s="125">
        <v>0</v>
      </c>
      <c r="C12000" s="131" t="s">
        <v>4611</v>
      </c>
      <c r="D12000" s="132"/>
      <c r="E12000" s="4"/>
      <c r="F12000" s="4"/>
      <c r="G12000" s="17" t="str">
        <f>IFERROR(VLOOKUP(Table1[[#This Row],[Codigo_insumo]],BD_Insumos!$B:$E,4),"")</f>
        <v/>
      </c>
      <c r="H12000" s="139"/>
      <c r="I12000" s="5" t="s">
        <v>5</v>
      </c>
      <c r="J12000" s="20" t="str">
        <f t="shared" si="187"/>
        <v/>
      </c>
      <c r="K12000" s="21">
        <f>IF(I12000&lt;&gt;"",SUMIF(Table1[Codigo_servico],A12000,Table1[Subtotal_insumo]),"")</f>
        <v>15.213382118149521</v>
      </c>
      <c r="L12000" s="17" t="str">
        <f>IF(Table1[[#This Row],[Ordem_insumos]]&lt;&gt;0,VLOOKUP(Table1[[#This Row],[Codigo_servico]],Preencher_Orcamento!$B:$D,3,FALSE)*Table1[[#This Row],[Qtde_insumo]],"")</f>
        <v/>
      </c>
      <c r="M12000" s="17" t="str">
        <f>IF(Table1[[#This Row],[Ordem_insumos]]&lt;&gt;0,VLOOKUP(Table1[[#This Row],[Codigo_servico]],Preencher_Orcamento!$B:$D,3,FALSE)*Table1[[#This Row],[Subtotal_insumo]],"")</f>
        <v/>
      </c>
    </row>
    <row r="12001" spans="1:13" ht="39" x14ac:dyDescent="0.25">
      <c r="A12001" s="6">
        <v>177087</v>
      </c>
      <c r="B12001" s="126">
        <v>1</v>
      </c>
      <c r="C12001" s="133"/>
      <c r="D12001" s="134">
        <v>17040</v>
      </c>
      <c r="E12001" s="7" t="s">
        <v>375</v>
      </c>
      <c r="F12001" s="8" t="s">
        <v>457</v>
      </c>
      <c r="G12001" s="16">
        <f>IFERROR(VLOOKUP(Table1[[#This Row],[Codigo_insumo]],BD_Insumos!$B:$E,4),"")</f>
        <v>0.31169999999999998</v>
      </c>
      <c r="H12001" s="140">
        <v>2.4</v>
      </c>
      <c r="I12001" s="9"/>
      <c r="J12001" s="22">
        <f t="shared" si="187"/>
        <v>0.74807999999999997</v>
      </c>
      <c r="K12001" s="22" t="str">
        <f>IF(I12001&lt;&gt;"",SUMIF(Table1[Codigo_servico],A12001,Table1[Subtotal_insumo]),"")</f>
        <v/>
      </c>
      <c r="L12001" s="16">
        <f>IF(Table1[[#This Row],[Ordem_insumos]]&lt;&gt;0,VLOOKUP(Table1[[#This Row],[Codigo_servico]],Preencher_Orcamento!$B:$D,3,FALSE)*Table1[[#This Row],[Qtde_insumo]],"")</f>
        <v>0</v>
      </c>
      <c r="M12001" s="16">
        <f>IF(Table1[[#This Row],[Ordem_insumos]]&lt;&gt;0,VLOOKUP(Table1[[#This Row],[Codigo_servico]],Preencher_Orcamento!$B:$D,3,FALSE)*Table1[[#This Row],[Subtotal_insumo]],"")</f>
        <v>0</v>
      </c>
    </row>
    <row r="12002" spans="1:13" x14ac:dyDescent="0.25">
      <c r="A12002" s="6">
        <v>177087</v>
      </c>
      <c r="B12002" s="126">
        <v>2</v>
      </c>
      <c r="C12002" s="133"/>
      <c r="D12002" s="134">
        <v>2014</v>
      </c>
      <c r="E12002" s="7" t="s">
        <v>2185</v>
      </c>
      <c r="F12002" s="8" t="s">
        <v>2140</v>
      </c>
      <c r="G12002" s="16">
        <f>IFERROR(VLOOKUP(Table1[[#This Row],[Codigo_insumo]],BD_Insumos!$B:$E,4),"")</f>
        <v>13.173665210544026</v>
      </c>
      <c r="H12002" s="140">
        <v>0.5</v>
      </c>
      <c r="I12002" s="9"/>
      <c r="J12002" s="22">
        <f t="shared" si="187"/>
        <v>6.5868326052720132</v>
      </c>
      <c r="K12002" s="22" t="str">
        <f>IF(I12002&lt;&gt;"",SUMIF(Table1[Codigo_servico],A12002,Table1[Subtotal_insumo]),"")</f>
        <v/>
      </c>
      <c r="L12002" s="16">
        <f>IF(Table1[[#This Row],[Ordem_insumos]]&lt;&gt;0,VLOOKUP(Table1[[#This Row],[Codigo_servico]],Preencher_Orcamento!$B:$D,3,FALSE)*Table1[[#This Row],[Qtde_insumo]],"")</f>
        <v>0</v>
      </c>
      <c r="M12002" s="16">
        <f>IF(Table1[[#This Row],[Ordem_insumos]]&lt;&gt;0,VLOOKUP(Table1[[#This Row],[Codigo_servico]],Preencher_Orcamento!$B:$D,3,FALSE)*Table1[[#This Row],[Subtotal_insumo]],"")</f>
        <v>0</v>
      </c>
    </row>
    <row r="12003" spans="1:13" x14ac:dyDescent="0.25">
      <c r="A12003" s="6">
        <v>177087</v>
      </c>
      <c r="B12003" s="126">
        <v>3</v>
      </c>
      <c r="C12003" s="133"/>
      <c r="D12003" s="134">
        <v>2013</v>
      </c>
      <c r="E12003" s="7" t="s">
        <v>2184</v>
      </c>
      <c r="F12003" s="8" t="s">
        <v>2140</v>
      </c>
      <c r="G12003" s="18">
        <f>IFERROR(VLOOKUP(Table1[[#This Row],[Codigo_insumo]],BD_Insumos!$B:$E,4),"")</f>
        <v>15.756939025755017</v>
      </c>
      <c r="H12003" s="140">
        <v>0.5</v>
      </c>
      <c r="I12003" s="9"/>
      <c r="J12003" s="23">
        <f t="shared" si="187"/>
        <v>7.8784695128775084</v>
      </c>
      <c r="K12003" s="22" t="str">
        <f>IF(I12003&lt;&gt;"",SUMIF(Table1[Codigo_servico],A12003,Table1[Subtotal_insumo]),"")</f>
        <v/>
      </c>
      <c r="L12003" s="18">
        <f>IF(Table1[[#This Row],[Ordem_insumos]]&lt;&gt;0,VLOOKUP(Table1[[#This Row],[Codigo_servico]],Preencher_Orcamento!$B:$D,3,FALSE)*Table1[[#This Row],[Qtde_insumo]],"")</f>
        <v>0</v>
      </c>
      <c r="M12003" s="18">
        <f>IF(Table1[[#This Row],[Ordem_insumos]]&lt;&gt;0,VLOOKUP(Table1[[#This Row],[Codigo_servico]],Preencher_Orcamento!$B:$D,3,FALSE)*Table1[[#This Row],[Subtotal_insumo]],"")</f>
        <v>0</v>
      </c>
    </row>
    <row r="12004" spans="1:13" x14ac:dyDescent="0.25">
      <c r="A12004" s="3">
        <v>177090</v>
      </c>
      <c r="B12004" s="125">
        <v>0</v>
      </c>
      <c r="C12004" s="131" t="s">
        <v>4612</v>
      </c>
      <c r="D12004" s="132"/>
      <c r="E12004" s="4"/>
      <c r="F12004" s="4"/>
      <c r="G12004" s="17" t="str">
        <f>IFERROR(VLOOKUP(Table1[[#This Row],[Codigo_insumo]],BD_Insumos!$B:$E,4),"")</f>
        <v/>
      </c>
      <c r="H12004" s="139"/>
      <c r="I12004" s="5" t="s">
        <v>457</v>
      </c>
      <c r="J12004" s="20" t="str">
        <f t="shared" si="187"/>
        <v/>
      </c>
      <c r="K12004" s="21">
        <f>IF(I12004&lt;&gt;"",SUMIF(Table1[Codigo_servico],A12004,Table1[Subtotal_insumo]),"")</f>
        <v>64.302270867005618</v>
      </c>
      <c r="L12004" s="17" t="str">
        <f>IF(Table1[[#This Row],[Ordem_insumos]]&lt;&gt;0,VLOOKUP(Table1[[#This Row],[Codigo_servico]],Preencher_Orcamento!$B:$D,3,FALSE)*Table1[[#This Row],[Qtde_insumo]],"")</f>
        <v/>
      </c>
      <c r="M12004" s="17" t="str">
        <f>IF(Table1[[#This Row],[Ordem_insumos]]&lt;&gt;0,VLOOKUP(Table1[[#This Row],[Codigo_servico]],Preencher_Orcamento!$B:$D,3,FALSE)*Table1[[#This Row],[Subtotal_insumo]],"")</f>
        <v/>
      </c>
    </row>
    <row r="12005" spans="1:13" x14ac:dyDescent="0.25">
      <c r="A12005" s="6">
        <v>177090</v>
      </c>
      <c r="B12005" s="126">
        <v>1</v>
      </c>
      <c r="C12005" s="133"/>
      <c r="D12005" s="134">
        <v>2046</v>
      </c>
      <c r="E12005" s="7" t="s">
        <v>2195</v>
      </c>
      <c r="F12005" s="8" t="s">
        <v>2140</v>
      </c>
      <c r="G12005" s="16">
        <f>IFERROR(VLOOKUP(Table1[[#This Row],[Codigo_insumo]],BD_Insumos!$B:$E,4),"")</f>
        <v>13.391773957816332</v>
      </c>
      <c r="H12005" s="140">
        <v>1.5</v>
      </c>
      <c r="I12005" s="9"/>
      <c r="J12005" s="22">
        <f t="shared" si="187"/>
        <v>20.087660936724497</v>
      </c>
      <c r="K12005" s="22" t="str">
        <f>IF(I12005&lt;&gt;"",SUMIF(Table1[Codigo_servico],A12005,Table1[Subtotal_insumo]),"")</f>
        <v/>
      </c>
      <c r="L12005" s="16">
        <f>IF(Table1[[#This Row],[Ordem_insumos]]&lt;&gt;0,VLOOKUP(Table1[[#This Row],[Codigo_servico]],Preencher_Orcamento!$B:$D,3,FALSE)*Table1[[#This Row],[Qtde_insumo]],"")</f>
        <v>0</v>
      </c>
      <c r="M12005" s="16">
        <f>IF(Table1[[#This Row],[Ordem_insumos]]&lt;&gt;0,VLOOKUP(Table1[[#This Row],[Codigo_servico]],Preencher_Orcamento!$B:$D,3,FALSE)*Table1[[#This Row],[Subtotal_insumo]],"")</f>
        <v>0</v>
      </c>
    </row>
    <row r="12006" spans="1:13" x14ac:dyDescent="0.25">
      <c r="A12006" s="6">
        <v>177090</v>
      </c>
      <c r="B12006" s="126">
        <v>2</v>
      </c>
      <c r="C12006" s="133"/>
      <c r="D12006" s="134">
        <v>2045</v>
      </c>
      <c r="E12006" s="7" t="s">
        <v>2194</v>
      </c>
      <c r="F12006" s="8" t="s">
        <v>2140</v>
      </c>
      <c r="G12006" s="16">
        <f>IFERROR(VLOOKUP(Table1[[#This Row],[Codigo_insumo]],BD_Insumos!$B:$E,4),"")</f>
        <v>28.645206620187412</v>
      </c>
      <c r="H12006" s="140">
        <v>1.5</v>
      </c>
      <c r="I12006" s="9"/>
      <c r="J12006" s="22">
        <f t="shared" si="187"/>
        <v>42.967809930281121</v>
      </c>
      <c r="K12006" s="22" t="str">
        <f>IF(I12006&lt;&gt;"",SUMIF(Table1[Codigo_servico],A12006,Table1[Subtotal_insumo]),"")</f>
        <v/>
      </c>
      <c r="L12006" s="16">
        <f>IF(Table1[[#This Row],[Ordem_insumos]]&lt;&gt;0,VLOOKUP(Table1[[#This Row],[Codigo_servico]],Preencher_Orcamento!$B:$D,3,FALSE)*Table1[[#This Row],[Qtde_insumo]],"")</f>
        <v>0</v>
      </c>
      <c r="M12006" s="16">
        <f>IF(Table1[[#This Row],[Ordem_insumos]]&lt;&gt;0,VLOOKUP(Table1[[#This Row],[Codigo_servico]],Preencher_Orcamento!$B:$D,3,FALSE)*Table1[[#This Row],[Subtotal_insumo]],"")</f>
        <v>0</v>
      </c>
    </row>
    <row r="12007" spans="1:13" ht="39" x14ac:dyDescent="0.25">
      <c r="A12007" s="6">
        <v>177090</v>
      </c>
      <c r="B12007" s="126">
        <v>3</v>
      </c>
      <c r="C12007" s="133"/>
      <c r="D12007" s="134">
        <v>17040</v>
      </c>
      <c r="E12007" s="7" t="s">
        <v>375</v>
      </c>
      <c r="F12007" s="8" t="s">
        <v>457</v>
      </c>
      <c r="G12007" s="18">
        <f>IFERROR(VLOOKUP(Table1[[#This Row],[Codigo_insumo]],BD_Insumos!$B:$E,4),"")</f>
        <v>0.31169999999999998</v>
      </c>
      <c r="H12007" s="140">
        <v>4</v>
      </c>
      <c r="I12007" s="9"/>
      <c r="J12007" s="23">
        <f t="shared" si="187"/>
        <v>1.2467999999999999</v>
      </c>
      <c r="K12007" s="22" t="str">
        <f>IF(I12007&lt;&gt;"",SUMIF(Table1[Codigo_servico],A12007,Table1[Subtotal_insumo]),"")</f>
        <v/>
      </c>
      <c r="L12007" s="18">
        <f>IF(Table1[[#This Row],[Ordem_insumos]]&lt;&gt;0,VLOOKUP(Table1[[#This Row],[Codigo_servico]],Preencher_Orcamento!$B:$D,3,FALSE)*Table1[[#This Row],[Qtde_insumo]],"")</f>
        <v>0</v>
      </c>
      <c r="M12007" s="18">
        <f>IF(Table1[[#This Row],[Ordem_insumos]]&lt;&gt;0,VLOOKUP(Table1[[#This Row],[Codigo_servico]],Preencher_Orcamento!$B:$D,3,FALSE)*Table1[[#This Row],[Subtotal_insumo]],"")</f>
        <v>0</v>
      </c>
    </row>
    <row r="12008" spans="1:13" x14ac:dyDescent="0.25">
      <c r="A12008" s="3">
        <v>177091</v>
      </c>
      <c r="B12008" s="125">
        <v>0</v>
      </c>
      <c r="C12008" s="131" t="s">
        <v>4613</v>
      </c>
      <c r="D12008" s="132"/>
      <c r="E12008" s="4"/>
      <c r="F12008" s="4"/>
      <c r="G12008" s="17" t="str">
        <f>IFERROR(VLOOKUP(Table1[[#This Row],[Codigo_insumo]],BD_Insumos!$B:$E,4),"")</f>
        <v/>
      </c>
      <c r="H12008" s="139"/>
      <c r="I12008" s="5" t="s">
        <v>457</v>
      </c>
      <c r="J12008" s="20" t="str">
        <f t="shared" si="187"/>
        <v/>
      </c>
      <c r="K12008" s="21">
        <f>IF(I12008&lt;&gt;"",SUMIF(Table1[Codigo_servico],A12008,Table1[Subtotal_insumo]),"")</f>
        <v>85.320761156007478</v>
      </c>
      <c r="L12008" s="17" t="str">
        <f>IF(Table1[[#This Row],[Ordem_insumos]]&lt;&gt;0,VLOOKUP(Table1[[#This Row],[Codigo_servico]],Preencher_Orcamento!$B:$D,3,FALSE)*Table1[[#This Row],[Qtde_insumo]],"")</f>
        <v/>
      </c>
      <c r="M12008" s="17" t="str">
        <f>IF(Table1[[#This Row],[Ordem_insumos]]&lt;&gt;0,VLOOKUP(Table1[[#This Row],[Codigo_servico]],Preencher_Orcamento!$B:$D,3,FALSE)*Table1[[#This Row],[Subtotal_insumo]],"")</f>
        <v/>
      </c>
    </row>
    <row r="12009" spans="1:13" x14ac:dyDescent="0.25">
      <c r="A12009" s="6">
        <v>177091</v>
      </c>
      <c r="B12009" s="126">
        <v>1</v>
      </c>
      <c r="C12009" s="133"/>
      <c r="D12009" s="134">
        <v>2045</v>
      </c>
      <c r="E12009" s="7" t="s">
        <v>2194</v>
      </c>
      <c r="F12009" s="8" t="s">
        <v>2140</v>
      </c>
      <c r="G12009" s="16">
        <f>IFERROR(VLOOKUP(Table1[[#This Row],[Codigo_insumo]],BD_Insumos!$B:$E,4),"")</f>
        <v>28.645206620187412</v>
      </c>
      <c r="H12009" s="140">
        <v>2</v>
      </c>
      <c r="I12009" s="9"/>
      <c r="J12009" s="22">
        <f t="shared" si="187"/>
        <v>57.290413240374825</v>
      </c>
      <c r="K12009" s="22" t="str">
        <f>IF(I12009&lt;&gt;"",SUMIF(Table1[Codigo_servico],A12009,Table1[Subtotal_insumo]),"")</f>
        <v/>
      </c>
      <c r="L12009" s="16">
        <f>IF(Table1[[#This Row],[Ordem_insumos]]&lt;&gt;0,VLOOKUP(Table1[[#This Row],[Codigo_servico]],Preencher_Orcamento!$B:$D,3,FALSE)*Table1[[#This Row],[Qtde_insumo]],"")</f>
        <v>0</v>
      </c>
      <c r="M12009" s="16">
        <f>IF(Table1[[#This Row],[Ordem_insumos]]&lt;&gt;0,VLOOKUP(Table1[[#This Row],[Codigo_servico]],Preencher_Orcamento!$B:$D,3,FALSE)*Table1[[#This Row],[Subtotal_insumo]],"")</f>
        <v>0</v>
      </c>
    </row>
    <row r="12010" spans="1:13" x14ac:dyDescent="0.25">
      <c r="A12010" s="6">
        <v>177091</v>
      </c>
      <c r="B12010" s="126">
        <v>2</v>
      </c>
      <c r="C12010" s="133"/>
      <c r="D12010" s="134">
        <v>2046</v>
      </c>
      <c r="E12010" s="7" t="s">
        <v>2195</v>
      </c>
      <c r="F12010" s="8" t="s">
        <v>2140</v>
      </c>
      <c r="G12010" s="16">
        <f>IFERROR(VLOOKUP(Table1[[#This Row],[Codigo_insumo]],BD_Insumos!$B:$E,4),"")</f>
        <v>13.391773957816332</v>
      </c>
      <c r="H12010" s="140">
        <v>2</v>
      </c>
      <c r="I12010" s="9"/>
      <c r="J12010" s="22">
        <f t="shared" si="187"/>
        <v>26.783547915632663</v>
      </c>
      <c r="K12010" s="22" t="str">
        <f>IF(I12010&lt;&gt;"",SUMIF(Table1[Codigo_servico],A12010,Table1[Subtotal_insumo]),"")</f>
        <v/>
      </c>
      <c r="L12010" s="16">
        <f>IF(Table1[[#This Row],[Ordem_insumos]]&lt;&gt;0,VLOOKUP(Table1[[#This Row],[Codigo_servico]],Preencher_Orcamento!$B:$D,3,FALSE)*Table1[[#This Row],[Qtde_insumo]],"")</f>
        <v>0</v>
      </c>
      <c r="M12010" s="16">
        <f>IF(Table1[[#This Row],[Ordem_insumos]]&lt;&gt;0,VLOOKUP(Table1[[#This Row],[Codigo_servico]],Preencher_Orcamento!$B:$D,3,FALSE)*Table1[[#This Row],[Subtotal_insumo]],"")</f>
        <v>0</v>
      </c>
    </row>
    <row r="12011" spans="1:13" ht="39" x14ac:dyDescent="0.25">
      <c r="A12011" s="6">
        <v>177091</v>
      </c>
      <c r="B12011" s="126">
        <v>3</v>
      </c>
      <c r="C12011" s="133"/>
      <c r="D12011" s="134">
        <v>17040</v>
      </c>
      <c r="E12011" s="7" t="s">
        <v>375</v>
      </c>
      <c r="F12011" s="8" t="s">
        <v>457</v>
      </c>
      <c r="G12011" s="18">
        <f>IFERROR(VLOOKUP(Table1[[#This Row],[Codigo_insumo]],BD_Insumos!$B:$E,4),"")</f>
        <v>0.31169999999999998</v>
      </c>
      <c r="H12011" s="140">
        <v>4</v>
      </c>
      <c r="I12011" s="9"/>
      <c r="J12011" s="23">
        <f t="shared" si="187"/>
        <v>1.2467999999999999</v>
      </c>
      <c r="K12011" s="22" t="str">
        <f>IF(I12011&lt;&gt;"",SUMIF(Table1[Codigo_servico],A12011,Table1[Subtotal_insumo]),"")</f>
        <v/>
      </c>
      <c r="L12011" s="18">
        <f>IF(Table1[[#This Row],[Ordem_insumos]]&lt;&gt;0,VLOOKUP(Table1[[#This Row],[Codigo_servico]],Preencher_Orcamento!$B:$D,3,FALSE)*Table1[[#This Row],[Qtde_insumo]],"")</f>
        <v>0</v>
      </c>
      <c r="M12011" s="18">
        <f>IF(Table1[[#This Row],[Ordem_insumos]]&lt;&gt;0,VLOOKUP(Table1[[#This Row],[Codigo_servico]],Preencher_Orcamento!$B:$D,3,FALSE)*Table1[[#This Row],[Subtotal_insumo]],"")</f>
        <v>0</v>
      </c>
    </row>
    <row r="12012" spans="1:13" x14ac:dyDescent="0.25">
      <c r="A12012" s="3">
        <v>177092</v>
      </c>
      <c r="B12012" s="125">
        <v>0</v>
      </c>
      <c r="C12012" s="131" t="s">
        <v>4614</v>
      </c>
      <c r="D12012" s="132"/>
      <c r="E12012" s="4"/>
      <c r="F12012" s="4"/>
      <c r="G12012" s="17" t="str">
        <f>IFERROR(VLOOKUP(Table1[[#This Row],[Codigo_insumo]],BD_Insumos!$B:$E,4),"")</f>
        <v/>
      </c>
      <c r="H12012" s="139"/>
      <c r="I12012" s="5" t="s">
        <v>457</v>
      </c>
      <c r="J12012" s="20" t="str">
        <f t="shared" si="187"/>
        <v/>
      </c>
      <c r="K12012" s="21">
        <f>IF(I12012&lt;&gt;"",SUMIF(Table1[Codigo_servico],A12012,Table1[Subtotal_insumo]),"")</f>
        <v>22.553185693267409</v>
      </c>
      <c r="L12012" s="17" t="str">
        <f>IF(Table1[[#This Row],[Ordem_insumos]]&lt;&gt;0,VLOOKUP(Table1[[#This Row],[Codigo_servico]],Preencher_Orcamento!$B:$D,3,FALSE)*Table1[[#This Row],[Qtde_insumo]],"")</f>
        <v/>
      </c>
      <c r="M12012" s="17" t="str">
        <f>IF(Table1[[#This Row],[Ordem_insumos]]&lt;&gt;0,VLOOKUP(Table1[[#This Row],[Codigo_servico]],Preencher_Orcamento!$B:$D,3,FALSE)*Table1[[#This Row],[Subtotal_insumo]],"")</f>
        <v/>
      </c>
    </row>
    <row r="12013" spans="1:13" x14ac:dyDescent="0.25">
      <c r="A12013" s="6">
        <v>177092</v>
      </c>
      <c r="B12013" s="126">
        <v>1</v>
      </c>
      <c r="C12013" s="133"/>
      <c r="D12013" s="134">
        <v>2020</v>
      </c>
      <c r="E12013" s="7" t="s">
        <v>2188</v>
      </c>
      <c r="F12013" s="8" t="s">
        <v>2140</v>
      </c>
      <c r="G12013" s="16">
        <f>IFERROR(VLOOKUP(Table1[[#This Row],[Codigo_insumo]],BD_Insumos!$B:$E,4),"")</f>
        <v>15.860837164231068</v>
      </c>
      <c r="H12013" s="140">
        <v>0.76</v>
      </c>
      <c r="I12013" s="9"/>
      <c r="J12013" s="22">
        <f t="shared" si="187"/>
        <v>12.054236244815613</v>
      </c>
      <c r="K12013" s="22" t="str">
        <f>IF(I12013&lt;&gt;"",SUMIF(Table1[Codigo_servico],A12013,Table1[Subtotal_insumo]),"")</f>
        <v/>
      </c>
      <c r="L12013" s="16">
        <f>IF(Table1[[#This Row],[Ordem_insumos]]&lt;&gt;0,VLOOKUP(Table1[[#This Row],[Codigo_servico]],Preencher_Orcamento!$B:$D,3,FALSE)*Table1[[#This Row],[Qtde_insumo]],"")</f>
        <v>0</v>
      </c>
      <c r="M12013" s="16">
        <f>IF(Table1[[#This Row],[Ordem_insumos]]&lt;&gt;0,VLOOKUP(Table1[[#This Row],[Codigo_servico]],Preencher_Orcamento!$B:$D,3,FALSE)*Table1[[#This Row],[Subtotal_insumo]],"")</f>
        <v>0</v>
      </c>
    </row>
    <row r="12014" spans="1:13" x14ac:dyDescent="0.25">
      <c r="A12014" s="6">
        <v>177092</v>
      </c>
      <c r="B12014" s="126">
        <v>2</v>
      </c>
      <c r="C12014" s="133"/>
      <c r="D12014" s="134">
        <v>2041</v>
      </c>
      <c r="E12014" s="7" t="s">
        <v>2192</v>
      </c>
      <c r="F12014" s="8" t="s">
        <v>2140</v>
      </c>
      <c r="G12014" s="16">
        <f>IFERROR(VLOOKUP(Table1[[#This Row],[Codigo_insumo]],BD_Insumos!$B:$E,4),"")</f>
        <v>18.820516146129485</v>
      </c>
      <c r="H12014" s="140">
        <v>0.4</v>
      </c>
      <c r="I12014" s="9"/>
      <c r="J12014" s="22">
        <f t="shared" si="187"/>
        <v>7.5282064584517947</v>
      </c>
      <c r="K12014" s="22" t="str">
        <f>IF(I12014&lt;&gt;"",SUMIF(Table1[Codigo_servico],A12014,Table1[Subtotal_insumo]),"")</f>
        <v/>
      </c>
      <c r="L12014" s="16">
        <f>IF(Table1[[#This Row],[Ordem_insumos]]&lt;&gt;0,VLOOKUP(Table1[[#This Row],[Codigo_servico]],Preencher_Orcamento!$B:$D,3,FALSE)*Table1[[#This Row],[Qtde_insumo]],"")</f>
        <v>0</v>
      </c>
      <c r="M12014" s="16">
        <f>IF(Table1[[#This Row],[Ordem_insumos]]&lt;&gt;0,VLOOKUP(Table1[[#This Row],[Codigo_servico]],Preencher_Orcamento!$B:$D,3,FALSE)*Table1[[#This Row],[Subtotal_insumo]],"")</f>
        <v>0</v>
      </c>
    </row>
    <row r="12015" spans="1:13" ht="39" x14ac:dyDescent="0.25">
      <c r="A12015" s="6">
        <v>177092</v>
      </c>
      <c r="B12015" s="126">
        <v>3</v>
      </c>
      <c r="C12015" s="133"/>
      <c r="D12015" s="134">
        <v>17040</v>
      </c>
      <c r="E12015" s="7" t="s">
        <v>375</v>
      </c>
      <c r="F12015" s="8" t="s">
        <v>457</v>
      </c>
      <c r="G12015" s="18">
        <f>IFERROR(VLOOKUP(Table1[[#This Row],[Codigo_insumo]],BD_Insumos!$B:$E,4),"")</f>
        <v>0.31169999999999998</v>
      </c>
      <c r="H12015" s="140">
        <v>4</v>
      </c>
      <c r="I12015" s="9"/>
      <c r="J12015" s="23">
        <f t="shared" si="187"/>
        <v>1.2467999999999999</v>
      </c>
      <c r="K12015" s="22" t="str">
        <f>IF(I12015&lt;&gt;"",SUMIF(Table1[Codigo_servico],A12015,Table1[Subtotal_insumo]),"")</f>
        <v/>
      </c>
      <c r="L12015" s="18">
        <f>IF(Table1[[#This Row],[Ordem_insumos]]&lt;&gt;0,VLOOKUP(Table1[[#This Row],[Codigo_servico]],Preencher_Orcamento!$B:$D,3,FALSE)*Table1[[#This Row],[Qtde_insumo]],"")</f>
        <v>0</v>
      </c>
      <c r="M12015" s="18">
        <f>IF(Table1[[#This Row],[Ordem_insumos]]&lt;&gt;0,VLOOKUP(Table1[[#This Row],[Codigo_servico]],Preencher_Orcamento!$B:$D,3,FALSE)*Table1[[#This Row],[Subtotal_insumo]],"")</f>
        <v>0</v>
      </c>
    </row>
    <row r="12016" spans="1:13" ht="26.25" x14ac:dyDescent="0.25">
      <c r="A12016" s="6">
        <v>177092</v>
      </c>
      <c r="B12016" s="126">
        <v>4</v>
      </c>
      <c r="C12016" s="133"/>
      <c r="D12016" s="134">
        <v>10630</v>
      </c>
      <c r="E12016" s="7" t="s">
        <v>140</v>
      </c>
      <c r="F12016" s="8" t="s">
        <v>58</v>
      </c>
      <c r="G12016" s="18">
        <f>IFERROR(VLOOKUP(Table1[[#This Row],[Codigo_insumo]],BD_Insumos!$B:$E,4),"")</f>
        <v>420.47390000000001</v>
      </c>
      <c r="H12016" s="140">
        <v>4.1000000000000003E-3</v>
      </c>
      <c r="I12016" s="9"/>
      <c r="J12016" s="23">
        <f t="shared" si="187"/>
        <v>1.7239429900000003</v>
      </c>
      <c r="K12016" s="22" t="str">
        <f>IF(I12016&lt;&gt;"",SUMIF(Table1[Codigo_servico],A12016,Table1[Subtotal_insumo]),"")</f>
        <v/>
      </c>
      <c r="L12016" s="18">
        <f>IF(Table1[[#This Row],[Ordem_insumos]]&lt;&gt;0,VLOOKUP(Table1[[#This Row],[Codigo_servico]],Preencher_Orcamento!$B:$D,3,FALSE)*Table1[[#This Row],[Qtde_insumo]],"")</f>
        <v>0</v>
      </c>
      <c r="M12016" s="18">
        <f>IF(Table1[[#This Row],[Ordem_insumos]]&lt;&gt;0,VLOOKUP(Table1[[#This Row],[Codigo_servico]],Preencher_Orcamento!$B:$D,3,FALSE)*Table1[[#This Row],[Subtotal_insumo]],"")</f>
        <v>0</v>
      </c>
    </row>
    <row r="12017" spans="1:13" x14ac:dyDescent="0.25">
      <c r="A12017" s="3">
        <v>177093</v>
      </c>
      <c r="B12017" s="125">
        <v>0</v>
      </c>
      <c r="C12017" s="131" t="s">
        <v>4615</v>
      </c>
      <c r="D12017" s="132"/>
      <c r="E12017" s="4"/>
      <c r="F12017" s="4"/>
      <c r="G12017" s="17" t="str">
        <f>IFERROR(VLOOKUP(Table1[[#This Row],[Codigo_insumo]],BD_Insumos!$B:$E,4),"")</f>
        <v/>
      </c>
      <c r="H12017" s="139"/>
      <c r="I12017" s="5" t="s">
        <v>5</v>
      </c>
      <c r="J12017" s="20" t="str">
        <f t="shared" si="187"/>
        <v/>
      </c>
      <c r="K12017" s="21">
        <f>IF(I12017&lt;&gt;"",SUMIF(Table1[Codigo_servico],A12017,Table1[Subtotal_insumo]),"")</f>
        <v>17.438192231201498</v>
      </c>
      <c r="L12017" s="17" t="str">
        <f>IF(Table1[[#This Row],[Ordem_insumos]]&lt;&gt;0,VLOOKUP(Table1[[#This Row],[Codigo_servico]],Preencher_Orcamento!$B:$D,3,FALSE)*Table1[[#This Row],[Qtde_insumo]],"")</f>
        <v/>
      </c>
      <c r="M12017" s="17" t="str">
        <f>IF(Table1[[#This Row],[Ordem_insumos]]&lt;&gt;0,VLOOKUP(Table1[[#This Row],[Codigo_servico]],Preencher_Orcamento!$B:$D,3,FALSE)*Table1[[#This Row],[Subtotal_insumo]],"")</f>
        <v/>
      </c>
    </row>
    <row r="12018" spans="1:13" x14ac:dyDescent="0.25">
      <c r="A12018" s="6">
        <v>177093</v>
      </c>
      <c r="B12018" s="126">
        <v>1</v>
      </c>
      <c r="C12018" s="133"/>
      <c r="D12018" s="134">
        <v>2046</v>
      </c>
      <c r="E12018" s="7" t="s">
        <v>2195</v>
      </c>
      <c r="F12018" s="8" t="s">
        <v>2140</v>
      </c>
      <c r="G12018" s="16">
        <f>IFERROR(VLOOKUP(Table1[[#This Row],[Codigo_insumo]],BD_Insumos!$B:$E,4),"")</f>
        <v>13.391773957816332</v>
      </c>
      <c r="H12018" s="140">
        <v>0.4</v>
      </c>
      <c r="I12018" s="9"/>
      <c r="J12018" s="22">
        <f t="shared" si="187"/>
        <v>5.3567095831265332</v>
      </c>
      <c r="K12018" s="22" t="str">
        <f>IF(I12018&lt;&gt;"",SUMIF(Table1[Codigo_servico],A12018,Table1[Subtotal_insumo]),"")</f>
        <v/>
      </c>
      <c r="L12018" s="16">
        <f>IF(Table1[[#This Row],[Ordem_insumos]]&lt;&gt;0,VLOOKUP(Table1[[#This Row],[Codigo_servico]],Preencher_Orcamento!$B:$D,3,FALSE)*Table1[[#This Row],[Qtde_insumo]],"")</f>
        <v>0</v>
      </c>
      <c r="M12018" s="16">
        <f>IF(Table1[[#This Row],[Ordem_insumos]]&lt;&gt;0,VLOOKUP(Table1[[#This Row],[Codigo_servico]],Preencher_Orcamento!$B:$D,3,FALSE)*Table1[[#This Row],[Subtotal_insumo]],"")</f>
        <v>0</v>
      </c>
    </row>
    <row r="12019" spans="1:13" x14ac:dyDescent="0.25">
      <c r="A12019" s="6">
        <v>177093</v>
      </c>
      <c r="B12019" s="126">
        <v>2</v>
      </c>
      <c r="C12019" s="133"/>
      <c r="D12019" s="134">
        <v>2045</v>
      </c>
      <c r="E12019" s="7" t="s">
        <v>2194</v>
      </c>
      <c r="F12019" s="8" t="s">
        <v>2140</v>
      </c>
      <c r="G12019" s="16">
        <f>IFERROR(VLOOKUP(Table1[[#This Row],[Codigo_insumo]],BD_Insumos!$B:$E,4),"")</f>
        <v>28.645206620187412</v>
      </c>
      <c r="H12019" s="140">
        <v>0.4</v>
      </c>
      <c r="I12019" s="9"/>
      <c r="J12019" s="22">
        <f t="shared" si="187"/>
        <v>11.458082648074965</v>
      </c>
      <c r="K12019" s="22" t="str">
        <f>IF(I12019&lt;&gt;"",SUMIF(Table1[Codigo_servico],A12019,Table1[Subtotal_insumo]),"")</f>
        <v/>
      </c>
      <c r="L12019" s="16">
        <f>IF(Table1[[#This Row],[Ordem_insumos]]&lt;&gt;0,VLOOKUP(Table1[[#This Row],[Codigo_servico]],Preencher_Orcamento!$B:$D,3,FALSE)*Table1[[#This Row],[Qtde_insumo]],"")</f>
        <v>0</v>
      </c>
      <c r="M12019" s="16">
        <f>IF(Table1[[#This Row],[Ordem_insumos]]&lt;&gt;0,VLOOKUP(Table1[[#This Row],[Codigo_servico]],Preencher_Orcamento!$B:$D,3,FALSE)*Table1[[#This Row],[Subtotal_insumo]],"")</f>
        <v>0</v>
      </c>
    </row>
    <row r="12020" spans="1:13" ht="39" x14ac:dyDescent="0.25">
      <c r="A12020" s="6">
        <v>177093</v>
      </c>
      <c r="B12020" s="126">
        <v>3</v>
      </c>
      <c r="C12020" s="133"/>
      <c r="D12020" s="134">
        <v>17040</v>
      </c>
      <c r="E12020" s="7" t="s">
        <v>375</v>
      </c>
      <c r="F12020" s="8" t="s">
        <v>457</v>
      </c>
      <c r="G12020" s="18">
        <f>IFERROR(VLOOKUP(Table1[[#This Row],[Codigo_insumo]],BD_Insumos!$B:$E,4),"")</f>
        <v>0.31169999999999998</v>
      </c>
      <c r="H12020" s="140">
        <v>2</v>
      </c>
      <c r="I12020" s="9"/>
      <c r="J12020" s="23">
        <f t="shared" si="187"/>
        <v>0.62339999999999995</v>
      </c>
      <c r="K12020" s="22" t="str">
        <f>IF(I12020&lt;&gt;"",SUMIF(Table1[Codigo_servico],A12020,Table1[Subtotal_insumo]),"")</f>
        <v/>
      </c>
      <c r="L12020" s="18">
        <f>IF(Table1[[#This Row],[Ordem_insumos]]&lt;&gt;0,VLOOKUP(Table1[[#This Row],[Codigo_servico]],Preencher_Orcamento!$B:$D,3,FALSE)*Table1[[#This Row],[Qtde_insumo]],"")</f>
        <v>0</v>
      </c>
      <c r="M12020" s="18">
        <f>IF(Table1[[#This Row],[Ordem_insumos]]&lt;&gt;0,VLOOKUP(Table1[[#This Row],[Codigo_servico]],Preencher_Orcamento!$B:$D,3,FALSE)*Table1[[#This Row],[Subtotal_insumo]],"")</f>
        <v>0</v>
      </c>
    </row>
    <row r="12021" spans="1:13" x14ac:dyDescent="0.25">
      <c r="A12021" s="3">
        <v>177094</v>
      </c>
      <c r="B12021" s="125">
        <v>0</v>
      </c>
      <c r="C12021" s="131" t="s">
        <v>4616</v>
      </c>
      <c r="D12021" s="132"/>
      <c r="E12021" s="4"/>
      <c r="F12021" s="4"/>
      <c r="G12021" s="17" t="str">
        <f>IFERROR(VLOOKUP(Table1[[#This Row],[Codigo_insumo]],BD_Insumos!$B:$E,4),"")</f>
        <v/>
      </c>
      <c r="H12021" s="139"/>
      <c r="I12021" s="5" t="s">
        <v>170</v>
      </c>
      <c r="J12021" s="20" t="str">
        <f t="shared" si="187"/>
        <v/>
      </c>
      <c r="K12021" s="21">
        <f>IF(I12021&lt;&gt;"",SUMIF(Table1[Codigo_servico],A12021,Table1[Subtotal_insumo]),"")</f>
        <v>58.24720099971595</v>
      </c>
      <c r="L12021" s="17" t="str">
        <f>IF(Table1[[#This Row],[Ordem_insumos]]&lt;&gt;0,VLOOKUP(Table1[[#This Row],[Codigo_servico]],Preencher_Orcamento!$B:$D,3,FALSE)*Table1[[#This Row],[Qtde_insumo]],"")</f>
        <v/>
      </c>
      <c r="M12021" s="17" t="str">
        <f>IF(Table1[[#This Row],[Ordem_insumos]]&lt;&gt;0,VLOOKUP(Table1[[#This Row],[Codigo_servico]],Preencher_Orcamento!$B:$D,3,FALSE)*Table1[[#This Row],[Subtotal_insumo]],"")</f>
        <v/>
      </c>
    </row>
    <row r="12022" spans="1:13" x14ac:dyDescent="0.25">
      <c r="A12022" s="6">
        <v>177094</v>
      </c>
      <c r="B12022" s="126">
        <v>1</v>
      </c>
      <c r="C12022" s="133"/>
      <c r="D12022" s="134">
        <v>11501</v>
      </c>
      <c r="E12022" s="7" t="s">
        <v>196</v>
      </c>
      <c r="F12022" s="8" t="s">
        <v>197</v>
      </c>
      <c r="G12022" s="16">
        <f>IFERROR(VLOOKUP(Table1[[#This Row],[Codigo_insumo]],BD_Insumos!$B:$E,4),"")</f>
        <v>3.2875999999999999</v>
      </c>
      <c r="H12022" s="140">
        <v>0.14000000000000001</v>
      </c>
      <c r="I12022" s="9"/>
      <c r="J12022" s="22">
        <f t="shared" si="187"/>
        <v>0.46026400000000001</v>
      </c>
      <c r="K12022" s="22" t="str">
        <f>IF(I12022&lt;&gt;"",SUMIF(Table1[Codigo_servico],A12022,Table1[Subtotal_insumo]),"")</f>
        <v/>
      </c>
      <c r="L12022" s="16">
        <f>IF(Table1[[#This Row],[Ordem_insumos]]&lt;&gt;0,VLOOKUP(Table1[[#This Row],[Codigo_servico]],Preencher_Orcamento!$B:$D,3,FALSE)*Table1[[#This Row],[Qtde_insumo]],"")</f>
        <v>0</v>
      </c>
      <c r="M12022" s="16">
        <f>IF(Table1[[#This Row],[Ordem_insumos]]&lt;&gt;0,VLOOKUP(Table1[[#This Row],[Codigo_servico]],Preencher_Orcamento!$B:$D,3,FALSE)*Table1[[#This Row],[Subtotal_insumo]],"")</f>
        <v>0</v>
      </c>
    </row>
    <row r="12023" spans="1:13" x14ac:dyDescent="0.25">
      <c r="A12023" s="6">
        <v>177094</v>
      </c>
      <c r="B12023" s="126">
        <v>2</v>
      </c>
      <c r="C12023" s="133"/>
      <c r="D12023" s="134">
        <v>10612</v>
      </c>
      <c r="E12023" s="7" t="s">
        <v>122</v>
      </c>
      <c r="F12023" s="8" t="s">
        <v>58</v>
      </c>
      <c r="G12023" s="16">
        <f>IFERROR(VLOOKUP(Table1[[#This Row],[Codigo_insumo]],BD_Insumos!$B:$E,4),"")</f>
        <v>250.2276</v>
      </c>
      <c r="H12023" s="140">
        <v>0.02</v>
      </c>
      <c r="I12023" s="9"/>
      <c r="J12023" s="22">
        <f t="shared" si="187"/>
        <v>5.0045520000000003</v>
      </c>
      <c r="K12023" s="22" t="str">
        <f>IF(I12023&lt;&gt;"",SUMIF(Table1[Codigo_servico],A12023,Table1[Subtotal_insumo]),"")</f>
        <v/>
      </c>
      <c r="L12023" s="16">
        <f>IF(Table1[[#This Row],[Ordem_insumos]]&lt;&gt;0,VLOOKUP(Table1[[#This Row],[Codigo_servico]],Preencher_Orcamento!$B:$D,3,FALSE)*Table1[[#This Row],[Qtde_insumo]],"")</f>
        <v>0</v>
      </c>
      <c r="M12023" s="16">
        <f>IF(Table1[[#This Row],[Ordem_insumos]]&lt;&gt;0,VLOOKUP(Table1[[#This Row],[Codigo_servico]],Preencher_Orcamento!$B:$D,3,FALSE)*Table1[[#This Row],[Subtotal_insumo]],"")</f>
        <v>0</v>
      </c>
    </row>
    <row r="12024" spans="1:13" x14ac:dyDescent="0.25">
      <c r="A12024" s="6">
        <v>177094</v>
      </c>
      <c r="B12024" s="126">
        <v>3</v>
      </c>
      <c r="C12024" s="133"/>
      <c r="D12024" s="134">
        <v>2045</v>
      </c>
      <c r="E12024" s="7" t="s">
        <v>2194</v>
      </c>
      <c r="F12024" s="8" t="s">
        <v>2140</v>
      </c>
      <c r="G12024" s="16">
        <f>IFERROR(VLOOKUP(Table1[[#This Row],[Codigo_insumo]],BD_Insumos!$B:$E,4),"")</f>
        <v>28.645206620187412</v>
      </c>
      <c r="H12024" s="140">
        <v>1</v>
      </c>
      <c r="I12024" s="9"/>
      <c r="J12024" s="22">
        <f t="shared" si="187"/>
        <v>28.645206620187412</v>
      </c>
      <c r="K12024" s="22" t="str">
        <f>IF(I12024&lt;&gt;"",SUMIF(Table1[Codigo_servico],A12024,Table1[Subtotal_insumo]),"")</f>
        <v/>
      </c>
      <c r="L12024" s="16">
        <f>IF(Table1[[#This Row],[Ordem_insumos]]&lt;&gt;0,VLOOKUP(Table1[[#This Row],[Codigo_servico]],Preencher_Orcamento!$B:$D,3,FALSE)*Table1[[#This Row],[Qtde_insumo]],"")</f>
        <v>0</v>
      </c>
      <c r="M12024" s="16">
        <f>IF(Table1[[#This Row],[Ordem_insumos]]&lt;&gt;0,VLOOKUP(Table1[[#This Row],[Codigo_servico]],Preencher_Orcamento!$B:$D,3,FALSE)*Table1[[#This Row],[Subtotal_insumo]],"")</f>
        <v>0</v>
      </c>
    </row>
    <row r="12025" spans="1:13" x14ac:dyDescent="0.25">
      <c r="A12025" s="6">
        <v>177094</v>
      </c>
      <c r="B12025" s="126">
        <v>4</v>
      </c>
      <c r="C12025" s="133"/>
      <c r="D12025" s="134">
        <v>2046</v>
      </c>
      <c r="E12025" s="7" t="s">
        <v>2195</v>
      </c>
      <c r="F12025" s="8" t="s">
        <v>2140</v>
      </c>
      <c r="G12025" s="16">
        <f>IFERROR(VLOOKUP(Table1[[#This Row],[Codigo_insumo]],BD_Insumos!$B:$E,4),"")</f>
        <v>13.391773957816332</v>
      </c>
      <c r="H12025" s="140">
        <v>1</v>
      </c>
      <c r="I12025" s="9"/>
      <c r="J12025" s="22">
        <f t="shared" si="187"/>
        <v>13.391773957816332</v>
      </c>
      <c r="K12025" s="22" t="str">
        <f>IF(I12025&lt;&gt;"",SUMIF(Table1[Codigo_servico],A12025,Table1[Subtotal_insumo]),"")</f>
        <v/>
      </c>
      <c r="L12025" s="16">
        <f>IF(Table1[[#This Row],[Ordem_insumos]]&lt;&gt;0,VLOOKUP(Table1[[#This Row],[Codigo_servico]],Preencher_Orcamento!$B:$D,3,FALSE)*Table1[[#This Row],[Qtde_insumo]],"")</f>
        <v>0</v>
      </c>
      <c r="M12025" s="16">
        <f>IF(Table1[[#This Row],[Ordem_insumos]]&lt;&gt;0,VLOOKUP(Table1[[#This Row],[Codigo_servico]],Preencher_Orcamento!$B:$D,3,FALSE)*Table1[[#This Row],[Subtotal_insumo]],"")</f>
        <v>0</v>
      </c>
    </row>
    <row r="12026" spans="1:13" x14ac:dyDescent="0.25">
      <c r="A12026" s="6">
        <v>177094</v>
      </c>
      <c r="B12026" s="126">
        <v>5</v>
      </c>
      <c r="C12026" s="133"/>
      <c r="D12026" s="134">
        <v>30542</v>
      </c>
      <c r="E12026" s="7" t="s">
        <v>574</v>
      </c>
      <c r="F12026" s="8" t="s">
        <v>197</v>
      </c>
      <c r="G12026" s="18">
        <f>IFERROR(VLOOKUP(Table1[[#This Row],[Codigo_insumo]],BD_Insumos!$B:$E,4),"")</f>
        <v>6.2305000000000001</v>
      </c>
      <c r="H12026" s="140">
        <v>0.32</v>
      </c>
      <c r="I12026" s="9"/>
      <c r="J12026" s="23">
        <f t="shared" si="187"/>
        <v>1.9937600000000002</v>
      </c>
      <c r="K12026" s="22" t="str">
        <f>IF(I12026&lt;&gt;"",SUMIF(Table1[Codigo_servico],A12026,Table1[Subtotal_insumo]),"")</f>
        <v/>
      </c>
      <c r="L12026" s="18">
        <f>IF(Table1[[#This Row],[Ordem_insumos]]&lt;&gt;0,VLOOKUP(Table1[[#This Row],[Codigo_servico]],Preencher_Orcamento!$B:$D,3,FALSE)*Table1[[#This Row],[Qtde_insumo]],"")</f>
        <v>0</v>
      </c>
      <c r="M12026" s="18">
        <f>IF(Table1[[#This Row],[Ordem_insumos]]&lt;&gt;0,VLOOKUP(Table1[[#This Row],[Codigo_servico]],Preencher_Orcamento!$B:$D,3,FALSE)*Table1[[#This Row],[Subtotal_insumo]],"")</f>
        <v>0</v>
      </c>
    </row>
    <row r="12027" spans="1:13" x14ac:dyDescent="0.25">
      <c r="A12027" s="6">
        <v>177094</v>
      </c>
      <c r="B12027" s="126">
        <v>6</v>
      </c>
      <c r="C12027" s="133"/>
      <c r="D12027" s="134">
        <v>2020</v>
      </c>
      <c r="E12027" s="7" t="s">
        <v>2188</v>
      </c>
      <c r="F12027" s="8" t="s">
        <v>2140</v>
      </c>
      <c r="G12027" s="18">
        <f>IFERROR(VLOOKUP(Table1[[#This Row],[Codigo_insumo]],BD_Insumos!$B:$E,4),"")</f>
        <v>15.860837164231068</v>
      </c>
      <c r="H12027" s="140">
        <v>0.09</v>
      </c>
      <c r="I12027" s="9"/>
      <c r="J12027" s="23">
        <f t="shared" si="187"/>
        <v>1.427475344780796</v>
      </c>
      <c r="K12027" s="22" t="str">
        <f>IF(I12027&lt;&gt;"",SUMIF(Table1[Codigo_servico],A12027,Table1[Subtotal_insumo]),"")</f>
        <v/>
      </c>
      <c r="L12027" s="18">
        <f>IF(Table1[[#This Row],[Ordem_insumos]]&lt;&gt;0,VLOOKUP(Table1[[#This Row],[Codigo_servico]],Preencher_Orcamento!$B:$D,3,FALSE)*Table1[[#This Row],[Qtde_insumo]],"")</f>
        <v>0</v>
      </c>
      <c r="M12027" s="18">
        <f>IF(Table1[[#This Row],[Ordem_insumos]]&lt;&gt;0,VLOOKUP(Table1[[#This Row],[Codigo_servico]],Preencher_Orcamento!$B:$D,3,FALSE)*Table1[[#This Row],[Subtotal_insumo]],"")</f>
        <v>0</v>
      </c>
    </row>
    <row r="12028" spans="1:13" x14ac:dyDescent="0.25">
      <c r="A12028" s="6">
        <v>177094</v>
      </c>
      <c r="B12028" s="126">
        <v>7</v>
      </c>
      <c r="C12028" s="133"/>
      <c r="D12028" s="134">
        <v>2099</v>
      </c>
      <c r="E12028" s="7" t="s">
        <v>2205</v>
      </c>
      <c r="F12028" s="8" t="s">
        <v>2140</v>
      </c>
      <c r="G12028" s="18">
        <f>IFERROR(VLOOKUP(Table1[[#This Row],[Codigo_insumo]],BD_Insumos!$B:$E,4),"")</f>
        <v>12.627877718847255</v>
      </c>
      <c r="H12028" s="140">
        <v>0.57999999999999996</v>
      </c>
      <c r="I12028" s="9"/>
      <c r="J12028" s="23">
        <f t="shared" si="187"/>
        <v>7.3241690769314074</v>
      </c>
      <c r="K12028" s="22" t="str">
        <f>IF(I12028&lt;&gt;"",SUMIF(Table1[Codigo_servico],A12028,Table1[Subtotal_insumo]),"")</f>
        <v/>
      </c>
      <c r="L12028" s="18">
        <f>IF(Table1[[#This Row],[Ordem_insumos]]&lt;&gt;0,VLOOKUP(Table1[[#This Row],[Codigo_servico]],Preencher_Orcamento!$B:$D,3,FALSE)*Table1[[#This Row],[Qtde_insumo]],"")</f>
        <v>0</v>
      </c>
      <c r="M12028" s="18">
        <f>IF(Table1[[#This Row],[Ordem_insumos]]&lt;&gt;0,VLOOKUP(Table1[[#This Row],[Codigo_servico]],Preencher_Orcamento!$B:$D,3,FALSE)*Table1[[#This Row],[Subtotal_insumo]],"")</f>
        <v>0</v>
      </c>
    </row>
    <row r="12029" spans="1:13" x14ac:dyDescent="0.25">
      <c r="A12029" s="3">
        <v>177096</v>
      </c>
      <c r="B12029" s="125">
        <v>0</v>
      </c>
      <c r="C12029" s="131" t="s">
        <v>4617</v>
      </c>
      <c r="D12029" s="132"/>
      <c r="E12029" s="4"/>
      <c r="F12029" s="4"/>
      <c r="G12029" s="17" t="str">
        <f>IFERROR(VLOOKUP(Table1[[#This Row],[Codigo_insumo]],BD_Insumos!$B:$E,4),"")</f>
        <v/>
      </c>
      <c r="H12029" s="139"/>
      <c r="I12029" s="5" t="s">
        <v>5</v>
      </c>
      <c r="J12029" s="20" t="str">
        <f t="shared" si="187"/>
        <v/>
      </c>
      <c r="K12029" s="21">
        <f>IF(I12029&lt;&gt;"",SUMIF(Table1[Codigo_servico],A12029,Table1[Subtotal_insumo]),"")</f>
        <v>43.616841043509737</v>
      </c>
      <c r="L12029" s="17" t="str">
        <f>IF(Table1[[#This Row],[Ordem_insumos]]&lt;&gt;0,VLOOKUP(Table1[[#This Row],[Codigo_servico]],Preencher_Orcamento!$B:$D,3,FALSE)*Table1[[#This Row],[Qtde_insumo]],"")</f>
        <v/>
      </c>
      <c r="M12029" s="17" t="str">
        <f>IF(Table1[[#This Row],[Ordem_insumos]]&lt;&gt;0,VLOOKUP(Table1[[#This Row],[Codigo_servico]],Preencher_Orcamento!$B:$D,3,FALSE)*Table1[[#This Row],[Subtotal_insumo]],"")</f>
        <v/>
      </c>
    </row>
    <row r="12030" spans="1:13" x14ac:dyDescent="0.25">
      <c r="A12030" s="6">
        <v>177096</v>
      </c>
      <c r="B12030" s="126">
        <v>1</v>
      </c>
      <c r="C12030" s="133"/>
      <c r="D12030" s="134">
        <v>17750</v>
      </c>
      <c r="E12030" s="7" t="s">
        <v>400</v>
      </c>
      <c r="F12030" s="8" t="s">
        <v>197</v>
      </c>
      <c r="G12030" s="16">
        <f>IFERROR(VLOOKUP(Table1[[#This Row],[Codigo_insumo]],BD_Insumos!$B:$E,4),"")</f>
        <v>5.6284999999999998</v>
      </c>
      <c r="H12030" s="140">
        <v>9.5240000000000005E-2</v>
      </c>
      <c r="I12030" s="9"/>
      <c r="J12030" s="22">
        <f t="shared" si="187"/>
        <v>0.53605833999999997</v>
      </c>
      <c r="K12030" s="22" t="str">
        <f>IF(I12030&lt;&gt;"",SUMIF(Table1[Codigo_servico],A12030,Table1[Subtotal_insumo]),"")</f>
        <v/>
      </c>
      <c r="L12030" s="16">
        <f>IF(Table1[[#This Row],[Ordem_insumos]]&lt;&gt;0,VLOOKUP(Table1[[#This Row],[Codigo_servico]],Preencher_Orcamento!$B:$D,3,FALSE)*Table1[[#This Row],[Qtde_insumo]],"")</f>
        <v>0</v>
      </c>
      <c r="M12030" s="16">
        <f>IF(Table1[[#This Row],[Ordem_insumos]]&lt;&gt;0,VLOOKUP(Table1[[#This Row],[Codigo_servico]],Preencher_Orcamento!$B:$D,3,FALSE)*Table1[[#This Row],[Subtotal_insumo]],"")</f>
        <v>0</v>
      </c>
    </row>
    <row r="12031" spans="1:13" x14ac:dyDescent="0.25">
      <c r="A12031" s="6">
        <v>177096</v>
      </c>
      <c r="B12031" s="126">
        <v>2</v>
      </c>
      <c r="C12031" s="133"/>
      <c r="D12031" s="134">
        <v>2020</v>
      </c>
      <c r="E12031" s="7" t="s">
        <v>2188</v>
      </c>
      <c r="F12031" s="8" t="s">
        <v>2140</v>
      </c>
      <c r="G12031" s="16">
        <f>IFERROR(VLOOKUP(Table1[[#This Row],[Codigo_insumo]],BD_Insumos!$B:$E,4),"")</f>
        <v>15.860837164231068</v>
      </c>
      <c r="H12031" s="140">
        <v>0.89</v>
      </c>
      <c r="I12031" s="9"/>
      <c r="J12031" s="22">
        <f t="shared" si="187"/>
        <v>14.116145076165651</v>
      </c>
      <c r="K12031" s="22" t="str">
        <f>IF(I12031&lt;&gt;"",SUMIF(Table1[Codigo_servico],A12031,Table1[Subtotal_insumo]),"")</f>
        <v/>
      </c>
      <c r="L12031" s="16">
        <f>IF(Table1[[#This Row],[Ordem_insumos]]&lt;&gt;0,VLOOKUP(Table1[[#This Row],[Codigo_servico]],Preencher_Orcamento!$B:$D,3,FALSE)*Table1[[#This Row],[Qtde_insumo]],"")</f>
        <v>0</v>
      </c>
      <c r="M12031" s="16">
        <f>IF(Table1[[#This Row],[Ordem_insumos]]&lt;&gt;0,VLOOKUP(Table1[[#This Row],[Codigo_servico]],Preencher_Orcamento!$B:$D,3,FALSE)*Table1[[#This Row],[Subtotal_insumo]],"")</f>
        <v>0</v>
      </c>
    </row>
    <row r="12032" spans="1:13" x14ac:dyDescent="0.25">
      <c r="A12032" s="6">
        <v>177096</v>
      </c>
      <c r="B12032" s="126">
        <v>3</v>
      </c>
      <c r="C12032" s="133"/>
      <c r="D12032" s="134">
        <v>2099</v>
      </c>
      <c r="E12032" s="7" t="s">
        <v>2205</v>
      </c>
      <c r="F12032" s="8" t="s">
        <v>2140</v>
      </c>
      <c r="G12032" s="18">
        <f>IFERROR(VLOOKUP(Table1[[#This Row],[Codigo_insumo]],BD_Insumos!$B:$E,4),"")</f>
        <v>12.627877718847255</v>
      </c>
      <c r="H12032" s="140">
        <v>1.61</v>
      </c>
      <c r="I12032" s="9"/>
      <c r="J12032" s="23">
        <f t="shared" si="187"/>
        <v>20.330883127344084</v>
      </c>
      <c r="K12032" s="22" t="str">
        <f>IF(I12032&lt;&gt;"",SUMIF(Table1[Codigo_servico],A12032,Table1[Subtotal_insumo]),"")</f>
        <v/>
      </c>
      <c r="L12032" s="18">
        <f>IF(Table1[[#This Row],[Ordem_insumos]]&lt;&gt;0,VLOOKUP(Table1[[#This Row],[Codigo_servico]],Preencher_Orcamento!$B:$D,3,FALSE)*Table1[[#This Row],[Qtde_insumo]],"")</f>
        <v>0</v>
      </c>
      <c r="M12032" s="18">
        <f>IF(Table1[[#This Row],[Ordem_insumos]]&lt;&gt;0,VLOOKUP(Table1[[#This Row],[Codigo_servico]],Preencher_Orcamento!$B:$D,3,FALSE)*Table1[[#This Row],[Subtotal_insumo]],"")</f>
        <v>0</v>
      </c>
    </row>
    <row r="12033" spans="1:13" x14ac:dyDescent="0.25">
      <c r="A12033" s="6">
        <v>177096</v>
      </c>
      <c r="B12033" s="126">
        <v>4</v>
      </c>
      <c r="C12033" s="133"/>
      <c r="D12033" s="134">
        <v>10608</v>
      </c>
      <c r="E12033" s="7" t="s">
        <v>118</v>
      </c>
      <c r="F12033" s="8" t="s">
        <v>58</v>
      </c>
      <c r="G12033" s="18">
        <f>IFERROR(VLOOKUP(Table1[[#This Row],[Codigo_insumo]],BD_Insumos!$B:$E,4),"")</f>
        <v>238.17070000000001</v>
      </c>
      <c r="H12033" s="140">
        <v>3.5000000000000003E-2</v>
      </c>
      <c r="I12033" s="9"/>
      <c r="J12033" s="23">
        <f t="shared" si="187"/>
        <v>8.3359745000000007</v>
      </c>
      <c r="K12033" s="22" t="str">
        <f>IF(I12033&lt;&gt;"",SUMIF(Table1[Codigo_servico],A12033,Table1[Subtotal_insumo]),"")</f>
        <v/>
      </c>
      <c r="L12033" s="18">
        <f>IF(Table1[[#This Row],[Ordem_insumos]]&lt;&gt;0,VLOOKUP(Table1[[#This Row],[Codigo_servico]],Preencher_Orcamento!$B:$D,3,FALSE)*Table1[[#This Row],[Qtde_insumo]],"")</f>
        <v>0</v>
      </c>
      <c r="M12033" s="18">
        <f>IF(Table1[[#This Row],[Ordem_insumos]]&lt;&gt;0,VLOOKUP(Table1[[#This Row],[Codigo_servico]],Preencher_Orcamento!$B:$D,3,FALSE)*Table1[[#This Row],[Subtotal_insumo]],"")</f>
        <v>0</v>
      </c>
    </row>
    <row r="12034" spans="1:13" x14ac:dyDescent="0.25">
      <c r="A12034" s="6">
        <v>177096</v>
      </c>
      <c r="B12034" s="126">
        <v>5</v>
      </c>
      <c r="C12034" s="133"/>
      <c r="D12034" s="134">
        <v>17710</v>
      </c>
      <c r="E12034" s="7" t="s">
        <v>394</v>
      </c>
      <c r="F12034" s="8" t="s">
        <v>197</v>
      </c>
      <c r="G12034" s="18">
        <f>IFERROR(VLOOKUP(Table1[[#This Row],[Codigo_insumo]],BD_Insumos!$B:$E,4),"")</f>
        <v>5.9555999999999996</v>
      </c>
      <c r="H12034" s="140">
        <v>0.05</v>
      </c>
      <c r="I12034" s="9"/>
      <c r="J12034" s="23">
        <f t="shared" ref="J12034:J12097" si="188">IF(I12034="",G12034*H12034,"")</f>
        <v>0.29777999999999999</v>
      </c>
      <c r="K12034" s="22" t="str">
        <f>IF(I12034&lt;&gt;"",SUMIF(Table1[Codigo_servico],A12034,Table1[Subtotal_insumo]),"")</f>
        <v/>
      </c>
      <c r="L12034" s="18">
        <f>IF(Table1[[#This Row],[Ordem_insumos]]&lt;&gt;0,VLOOKUP(Table1[[#This Row],[Codigo_servico]],Preencher_Orcamento!$B:$D,3,FALSE)*Table1[[#This Row],[Qtde_insumo]],"")</f>
        <v>0</v>
      </c>
      <c r="M12034" s="18">
        <f>IF(Table1[[#This Row],[Ordem_insumos]]&lt;&gt;0,VLOOKUP(Table1[[#This Row],[Codigo_servico]],Preencher_Orcamento!$B:$D,3,FALSE)*Table1[[#This Row],[Subtotal_insumo]],"")</f>
        <v>0</v>
      </c>
    </row>
    <row r="12035" spans="1:13" x14ac:dyDescent="0.25">
      <c r="A12035" s="3">
        <v>178015</v>
      </c>
      <c r="B12035" s="125">
        <v>0</v>
      </c>
      <c r="C12035" s="131" t="s">
        <v>4618</v>
      </c>
      <c r="D12035" s="132"/>
      <c r="E12035" s="4"/>
      <c r="F12035" s="4"/>
      <c r="G12035" s="17" t="str">
        <f>IFERROR(VLOOKUP(Table1[[#This Row],[Codigo_insumo]],BD_Insumos!$B:$E,4),"")</f>
        <v/>
      </c>
      <c r="H12035" s="139"/>
      <c r="I12035" s="5" t="s">
        <v>170</v>
      </c>
      <c r="J12035" s="20" t="str">
        <f t="shared" si="188"/>
        <v/>
      </c>
      <c r="K12035" s="21">
        <f>IF(I12035&lt;&gt;"",SUMIF(Table1[Codigo_servico],A12035,Table1[Subtotal_insumo]),"")</f>
        <v>46.96306201230874</v>
      </c>
      <c r="L12035" s="17" t="str">
        <f>IF(Table1[[#This Row],[Ordem_insumos]]&lt;&gt;0,VLOOKUP(Table1[[#This Row],[Codigo_servico]],Preencher_Orcamento!$B:$D,3,FALSE)*Table1[[#This Row],[Qtde_insumo]],"")</f>
        <v/>
      </c>
      <c r="M12035" s="17" t="str">
        <f>IF(Table1[[#This Row],[Ordem_insumos]]&lt;&gt;0,VLOOKUP(Table1[[#This Row],[Codigo_servico]],Preencher_Orcamento!$B:$D,3,FALSE)*Table1[[#This Row],[Subtotal_insumo]],"")</f>
        <v/>
      </c>
    </row>
    <row r="12036" spans="1:13" x14ac:dyDescent="0.25">
      <c r="A12036" s="6">
        <v>178015</v>
      </c>
      <c r="B12036" s="126">
        <v>1</v>
      </c>
      <c r="C12036" s="133"/>
      <c r="D12036" s="134">
        <v>2020</v>
      </c>
      <c r="E12036" s="7" t="s">
        <v>2188</v>
      </c>
      <c r="F12036" s="8" t="s">
        <v>2140</v>
      </c>
      <c r="G12036" s="16">
        <f>IFERROR(VLOOKUP(Table1[[#This Row],[Codigo_insumo]],BD_Insumos!$B:$E,4),"")</f>
        <v>15.860837164231068</v>
      </c>
      <c r="H12036" s="140">
        <v>0.75</v>
      </c>
      <c r="I12036" s="9"/>
      <c r="J12036" s="22">
        <f t="shared" si="188"/>
        <v>11.8956278731733</v>
      </c>
      <c r="K12036" s="22" t="str">
        <f>IF(I12036&lt;&gt;"",SUMIF(Table1[Codigo_servico],A12036,Table1[Subtotal_insumo]),"")</f>
        <v/>
      </c>
      <c r="L12036" s="16">
        <f>IF(Table1[[#This Row],[Ordem_insumos]]&lt;&gt;0,VLOOKUP(Table1[[#This Row],[Codigo_servico]],Preencher_Orcamento!$B:$D,3,FALSE)*Table1[[#This Row],[Qtde_insumo]],"")</f>
        <v>0</v>
      </c>
      <c r="M12036" s="16">
        <f>IF(Table1[[#This Row],[Ordem_insumos]]&lt;&gt;0,VLOOKUP(Table1[[#This Row],[Codigo_servico]],Preencher_Orcamento!$B:$D,3,FALSE)*Table1[[#This Row],[Subtotal_insumo]],"")</f>
        <v>0</v>
      </c>
    </row>
    <row r="12037" spans="1:13" x14ac:dyDescent="0.25">
      <c r="A12037" s="6">
        <v>178015</v>
      </c>
      <c r="B12037" s="126">
        <v>2</v>
      </c>
      <c r="C12037" s="133"/>
      <c r="D12037" s="134">
        <v>17750</v>
      </c>
      <c r="E12037" s="7" t="s">
        <v>400</v>
      </c>
      <c r="F12037" s="8" t="s">
        <v>197</v>
      </c>
      <c r="G12037" s="16">
        <f>IFERROR(VLOOKUP(Table1[[#This Row],[Codigo_insumo]],BD_Insumos!$B:$E,4),"")</f>
        <v>5.6284999999999998</v>
      </c>
      <c r="H12037" s="140">
        <v>5.8099999999999999E-2</v>
      </c>
      <c r="I12037" s="9"/>
      <c r="J12037" s="22">
        <f t="shared" si="188"/>
        <v>0.32701585</v>
      </c>
      <c r="K12037" s="22" t="str">
        <f>IF(I12037&lt;&gt;"",SUMIF(Table1[Codigo_servico],A12037,Table1[Subtotal_insumo]),"")</f>
        <v/>
      </c>
      <c r="L12037" s="16">
        <f>IF(Table1[[#This Row],[Ordem_insumos]]&lt;&gt;0,VLOOKUP(Table1[[#This Row],[Codigo_servico]],Preencher_Orcamento!$B:$D,3,FALSE)*Table1[[#This Row],[Qtde_insumo]],"")</f>
        <v>0</v>
      </c>
      <c r="M12037" s="16">
        <f>IF(Table1[[#This Row],[Ordem_insumos]]&lt;&gt;0,VLOOKUP(Table1[[#This Row],[Codigo_servico]],Preencher_Orcamento!$B:$D,3,FALSE)*Table1[[#This Row],[Subtotal_insumo]],"")</f>
        <v>0</v>
      </c>
    </row>
    <row r="12038" spans="1:13" x14ac:dyDescent="0.25">
      <c r="A12038" s="6">
        <v>178015</v>
      </c>
      <c r="B12038" s="126">
        <v>3</v>
      </c>
      <c r="C12038" s="133"/>
      <c r="D12038" s="134">
        <v>2099</v>
      </c>
      <c r="E12038" s="7" t="s">
        <v>2205</v>
      </c>
      <c r="F12038" s="8" t="s">
        <v>2140</v>
      </c>
      <c r="G12038" s="18">
        <f>IFERROR(VLOOKUP(Table1[[#This Row],[Codigo_insumo]],BD_Insumos!$B:$E,4),"")</f>
        <v>12.627877718847255</v>
      </c>
      <c r="H12038" s="140">
        <v>0.75</v>
      </c>
      <c r="I12038" s="9"/>
      <c r="J12038" s="23">
        <f t="shared" si="188"/>
        <v>9.4709082891354406</v>
      </c>
      <c r="K12038" s="22" t="str">
        <f>IF(I12038&lt;&gt;"",SUMIF(Table1[Codigo_servico],A12038,Table1[Subtotal_insumo]),"")</f>
        <v/>
      </c>
      <c r="L12038" s="18">
        <f>IF(Table1[[#This Row],[Ordem_insumos]]&lt;&gt;0,VLOOKUP(Table1[[#This Row],[Codigo_servico]],Preencher_Orcamento!$B:$D,3,FALSE)*Table1[[#This Row],[Qtde_insumo]],"")</f>
        <v>0</v>
      </c>
      <c r="M12038" s="18">
        <f>IF(Table1[[#This Row],[Ordem_insumos]]&lt;&gt;0,VLOOKUP(Table1[[#This Row],[Codigo_servico]],Preencher_Orcamento!$B:$D,3,FALSE)*Table1[[#This Row],[Subtotal_insumo]],"")</f>
        <v>0</v>
      </c>
    </row>
    <row r="12039" spans="1:13" ht="26.25" x14ac:dyDescent="0.25">
      <c r="A12039" s="6">
        <v>178015</v>
      </c>
      <c r="B12039" s="126">
        <v>4</v>
      </c>
      <c r="C12039" s="133"/>
      <c r="D12039" s="134">
        <v>18035</v>
      </c>
      <c r="E12039" s="7" t="s">
        <v>407</v>
      </c>
      <c r="F12039" s="8" t="s">
        <v>170</v>
      </c>
      <c r="G12039" s="18">
        <f>IFERROR(VLOOKUP(Table1[[#This Row],[Codigo_insumo]],BD_Insumos!$B:$E,4),"")</f>
        <v>24.066199999999998</v>
      </c>
      <c r="H12039" s="140">
        <v>1.05</v>
      </c>
      <c r="I12039" s="9"/>
      <c r="J12039" s="23">
        <f t="shared" si="188"/>
        <v>25.26951</v>
      </c>
      <c r="K12039" s="22" t="str">
        <f>IF(I12039&lt;&gt;"",SUMIF(Table1[Codigo_servico],A12039,Table1[Subtotal_insumo]),"")</f>
        <v/>
      </c>
      <c r="L12039" s="18">
        <f>IF(Table1[[#This Row],[Ordem_insumos]]&lt;&gt;0,VLOOKUP(Table1[[#This Row],[Codigo_servico]],Preencher_Orcamento!$B:$D,3,FALSE)*Table1[[#This Row],[Qtde_insumo]],"")</f>
        <v>0</v>
      </c>
      <c r="M12039" s="18">
        <f>IF(Table1[[#This Row],[Ordem_insumos]]&lt;&gt;0,VLOOKUP(Table1[[#This Row],[Codigo_servico]],Preencher_Orcamento!$B:$D,3,FALSE)*Table1[[#This Row],[Subtotal_insumo]],"")</f>
        <v>0</v>
      </c>
    </row>
    <row r="12040" spans="1:13" x14ac:dyDescent="0.25">
      <c r="A12040" s="3">
        <v>178019</v>
      </c>
      <c r="B12040" s="125">
        <v>0</v>
      </c>
      <c r="C12040" s="131" t="s">
        <v>4619</v>
      </c>
      <c r="D12040" s="132"/>
      <c r="E12040" s="4"/>
      <c r="F12040" s="4"/>
      <c r="G12040" s="17" t="str">
        <f>IFERROR(VLOOKUP(Table1[[#This Row],[Codigo_insumo]],BD_Insumos!$B:$E,4),"")</f>
        <v/>
      </c>
      <c r="H12040" s="139"/>
      <c r="I12040" s="5" t="s">
        <v>197</v>
      </c>
      <c r="J12040" s="20" t="str">
        <f t="shared" si="188"/>
        <v/>
      </c>
      <c r="K12040" s="21">
        <f>IF(I12040&lt;&gt;"",SUMIF(Table1[Codigo_servico],A12040,Table1[Subtotal_insumo]),"")</f>
        <v>6.2305000000000001</v>
      </c>
      <c r="L12040" s="17" t="str">
        <f>IF(Table1[[#This Row],[Ordem_insumos]]&lt;&gt;0,VLOOKUP(Table1[[#This Row],[Codigo_servico]],Preencher_Orcamento!$B:$D,3,FALSE)*Table1[[#This Row],[Qtde_insumo]],"")</f>
        <v/>
      </c>
      <c r="M12040" s="17" t="str">
        <f>IF(Table1[[#This Row],[Ordem_insumos]]&lt;&gt;0,VLOOKUP(Table1[[#This Row],[Codigo_servico]],Preencher_Orcamento!$B:$D,3,FALSE)*Table1[[#This Row],[Subtotal_insumo]],"")</f>
        <v/>
      </c>
    </row>
    <row r="12041" spans="1:13" x14ac:dyDescent="0.25">
      <c r="A12041" s="6">
        <v>178019</v>
      </c>
      <c r="B12041" s="126">
        <v>1</v>
      </c>
      <c r="C12041" s="133"/>
      <c r="D12041" s="134">
        <v>30542</v>
      </c>
      <c r="E12041" s="7" t="s">
        <v>574</v>
      </c>
      <c r="F12041" s="8" t="s">
        <v>197</v>
      </c>
      <c r="G12041" s="18">
        <f>IFERROR(VLOOKUP(Table1[[#This Row],[Codigo_insumo]],BD_Insumos!$B:$E,4),"")</f>
        <v>6.2305000000000001</v>
      </c>
      <c r="H12041" s="140">
        <v>1</v>
      </c>
      <c r="I12041" s="9"/>
      <c r="J12041" s="23">
        <f t="shared" si="188"/>
        <v>6.2305000000000001</v>
      </c>
      <c r="K12041" s="22" t="str">
        <f>IF(I12041&lt;&gt;"",SUMIF(Table1[Codigo_servico],A12041,Table1[Subtotal_insumo]),"")</f>
        <v/>
      </c>
      <c r="L12041" s="18">
        <f>IF(Table1[[#This Row],[Ordem_insumos]]&lt;&gt;0,VLOOKUP(Table1[[#This Row],[Codigo_servico]],Preencher_Orcamento!$B:$D,3,FALSE)*Table1[[#This Row],[Qtde_insumo]],"")</f>
        <v>0</v>
      </c>
      <c r="M12041" s="18">
        <f>IF(Table1[[#This Row],[Ordem_insumos]]&lt;&gt;0,VLOOKUP(Table1[[#This Row],[Codigo_servico]],Preencher_Orcamento!$B:$D,3,FALSE)*Table1[[#This Row],[Subtotal_insumo]],"")</f>
        <v>0</v>
      </c>
    </row>
    <row r="12042" spans="1:13" x14ac:dyDescent="0.25">
      <c r="A12042" s="3">
        <v>178070</v>
      </c>
      <c r="B12042" s="125">
        <v>0</v>
      </c>
      <c r="C12042" s="131" t="s">
        <v>4620</v>
      </c>
      <c r="D12042" s="132"/>
      <c r="E12042" s="4"/>
      <c r="F12042" s="4"/>
      <c r="G12042" s="17" t="str">
        <f>IFERROR(VLOOKUP(Table1[[#This Row],[Codigo_insumo]],BD_Insumos!$B:$E,4),"")</f>
        <v/>
      </c>
      <c r="H12042" s="139"/>
      <c r="I12042" s="5" t="s">
        <v>457</v>
      </c>
      <c r="J12042" s="20" t="str">
        <f t="shared" si="188"/>
        <v/>
      </c>
      <c r="K12042" s="21">
        <f>IF(I12042&lt;&gt;"",SUMIF(Table1[Codigo_servico],A12042,Table1[Subtotal_insumo]),"")</f>
        <v>324.546604236299</v>
      </c>
      <c r="L12042" s="17" t="str">
        <f>IF(Table1[[#This Row],[Ordem_insumos]]&lt;&gt;0,VLOOKUP(Table1[[#This Row],[Codigo_servico]],Preencher_Orcamento!$B:$D,3,FALSE)*Table1[[#This Row],[Qtde_insumo]],"")</f>
        <v/>
      </c>
      <c r="M12042" s="17" t="str">
        <f>IF(Table1[[#This Row],[Ordem_insumos]]&lt;&gt;0,VLOOKUP(Table1[[#This Row],[Codigo_servico]],Preencher_Orcamento!$B:$D,3,FALSE)*Table1[[#This Row],[Subtotal_insumo]],"")</f>
        <v/>
      </c>
    </row>
    <row r="12043" spans="1:13" x14ac:dyDescent="0.25">
      <c r="A12043" s="6">
        <v>178070</v>
      </c>
      <c r="B12043" s="126">
        <v>1</v>
      </c>
      <c r="C12043" s="133"/>
      <c r="D12043" s="134">
        <v>2013</v>
      </c>
      <c r="E12043" s="7" t="s">
        <v>2184</v>
      </c>
      <c r="F12043" s="8" t="s">
        <v>2140</v>
      </c>
      <c r="G12043" s="16">
        <f>IFERROR(VLOOKUP(Table1[[#This Row],[Codigo_insumo]],BD_Insumos!$B:$E,4),"")</f>
        <v>15.756939025755017</v>
      </c>
      <c r="H12043" s="140">
        <v>1</v>
      </c>
      <c r="I12043" s="9"/>
      <c r="J12043" s="22">
        <f t="shared" si="188"/>
        <v>15.756939025755017</v>
      </c>
      <c r="K12043" s="22" t="str">
        <f>IF(I12043&lt;&gt;"",SUMIF(Table1[Codigo_servico],A12043,Table1[Subtotal_insumo]),"")</f>
        <v/>
      </c>
      <c r="L12043" s="16">
        <f>IF(Table1[[#This Row],[Ordem_insumos]]&lt;&gt;0,VLOOKUP(Table1[[#This Row],[Codigo_servico]],Preencher_Orcamento!$B:$D,3,FALSE)*Table1[[#This Row],[Qtde_insumo]],"")</f>
        <v>0</v>
      </c>
      <c r="M12043" s="16">
        <f>IF(Table1[[#This Row],[Ordem_insumos]]&lt;&gt;0,VLOOKUP(Table1[[#This Row],[Codigo_servico]],Preencher_Orcamento!$B:$D,3,FALSE)*Table1[[#This Row],[Subtotal_insumo]],"")</f>
        <v>0</v>
      </c>
    </row>
    <row r="12044" spans="1:13" x14ac:dyDescent="0.25">
      <c r="A12044" s="6">
        <v>178070</v>
      </c>
      <c r="B12044" s="126">
        <v>2</v>
      </c>
      <c r="C12044" s="133"/>
      <c r="D12044" s="134">
        <v>2014</v>
      </c>
      <c r="E12044" s="7" t="s">
        <v>2185</v>
      </c>
      <c r="F12044" s="8" t="s">
        <v>2140</v>
      </c>
      <c r="G12044" s="16">
        <f>IFERROR(VLOOKUP(Table1[[#This Row],[Codigo_insumo]],BD_Insumos!$B:$E,4),"")</f>
        <v>13.173665210544026</v>
      </c>
      <c r="H12044" s="140">
        <v>1</v>
      </c>
      <c r="I12044" s="9"/>
      <c r="J12044" s="22">
        <f t="shared" si="188"/>
        <v>13.173665210544026</v>
      </c>
      <c r="K12044" s="22" t="str">
        <f>IF(I12044&lt;&gt;"",SUMIF(Table1[Codigo_servico],A12044,Table1[Subtotal_insumo]),"")</f>
        <v/>
      </c>
      <c r="L12044" s="16">
        <f>IF(Table1[[#This Row],[Ordem_insumos]]&lt;&gt;0,VLOOKUP(Table1[[#This Row],[Codigo_servico]],Preencher_Orcamento!$B:$D,3,FALSE)*Table1[[#This Row],[Qtde_insumo]],"")</f>
        <v>0</v>
      </c>
      <c r="M12044" s="16">
        <f>IF(Table1[[#This Row],[Ordem_insumos]]&lt;&gt;0,VLOOKUP(Table1[[#This Row],[Codigo_servico]],Preencher_Orcamento!$B:$D,3,FALSE)*Table1[[#This Row],[Subtotal_insumo]],"")</f>
        <v>0</v>
      </c>
    </row>
    <row r="12045" spans="1:13" x14ac:dyDescent="0.25">
      <c r="A12045" s="6">
        <v>178070</v>
      </c>
      <c r="B12045" s="126">
        <v>3</v>
      </c>
      <c r="C12045" s="133"/>
      <c r="D12045" s="134">
        <v>38050</v>
      </c>
      <c r="E12045" s="7" t="s">
        <v>867</v>
      </c>
      <c r="F12045" s="8" t="s">
        <v>457</v>
      </c>
      <c r="G12045" s="18">
        <f>IFERROR(VLOOKUP(Table1[[#This Row],[Codigo_insumo]],BD_Insumos!$B:$E,4),"")</f>
        <v>295.61599999999999</v>
      </c>
      <c r="H12045" s="140">
        <v>1</v>
      </c>
      <c r="I12045" s="9"/>
      <c r="J12045" s="23">
        <f t="shared" si="188"/>
        <v>295.61599999999999</v>
      </c>
      <c r="K12045" s="22" t="str">
        <f>IF(I12045&lt;&gt;"",SUMIF(Table1[Codigo_servico],A12045,Table1[Subtotal_insumo]),"")</f>
        <v/>
      </c>
      <c r="L12045" s="18">
        <f>IF(Table1[[#This Row],[Ordem_insumos]]&lt;&gt;0,VLOOKUP(Table1[[#This Row],[Codigo_servico]],Preencher_Orcamento!$B:$D,3,FALSE)*Table1[[#This Row],[Qtde_insumo]],"")</f>
        <v>0</v>
      </c>
      <c r="M12045" s="18">
        <f>IF(Table1[[#This Row],[Ordem_insumos]]&lt;&gt;0,VLOOKUP(Table1[[#This Row],[Codigo_servico]],Preencher_Orcamento!$B:$D,3,FALSE)*Table1[[#This Row],[Subtotal_insumo]],"")</f>
        <v>0</v>
      </c>
    </row>
    <row r="12046" spans="1:13" x14ac:dyDescent="0.25">
      <c r="A12046" s="3">
        <v>178072</v>
      </c>
      <c r="B12046" s="125">
        <v>0</v>
      </c>
      <c r="C12046" s="131" t="s">
        <v>4621</v>
      </c>
      <c r="D12046" s="132"/>
      <c r="E12046" s="4"/>
      <c r="F12046" s="4"/>
      <c r="G12046" s="17" t="str">
        <f>IFERROR(VLOOKUP(Table1[[#This Row],[Codigo_insumo]],BD_Insumos!$B:$E,4),"")</f>
        <v/>
      </c>
      <c r="H12046" s="139"/>
      <c r="I12046" s="5" t="s">
        <v>5</v>
      </c>
      <c r="J12046" s="20" t="str">
        <f t="shared" si="188"/>
        <v/>
      </c>
      <c r="K12046" s="21">
        <f>IF(I12046&lt;&gt;"",SUMIF(Table1[Codigo_servico],A12046,Table1[Subtotal_insumo]),"")</f>
        <v>4.6607878555751574</v>
      </c>
      <c r="L12046" s="17" t="str">
        <f>IF(Table1[[#This Row],[Ordem_insumos]]&lt;&gt;0,VLOOKUP(Table1[[#This Row],[Codigo_servico]],Preencher_Orcamento!$B:$D,3,FALSE)*Table1[[#This Row],[Qtde_insumo]],"")</f>
        <v/>
      </c>
      <c r="M12046" s="17" t="str">
        <f>IF(Table1[[#This Row],[Ordem_insumos]]&lt;&gt;0,VLOOKUP(Table1[[#This Row],[Codigo_servico]],Preencher_Orcamento!$B:$D,3,FALSE)*Table1[[#This Row],[Subtotal_insumo]],"")</f>
        <v/>
      </c>
    </row>
    <row r="12047" spans="1:13" x14ac:dyDescent="0.25">
      <c r="A12047" s="6">
        <v>178072</v>
      </c>
      <c r="B12047" s="126">
        <v>1</v>
      </c>
      <c r="C12047" s="133"/>
      <c r="D12047" s="134">
        <v>2075</v>
      </c>
      <c r="E12047" s="7" t="s">
        <v>2199</v>
      </c>
      <c r="F12047" s="8" t="s">
        <v>2140</v>
      </c>
      <c r="G12047" s="16">
        <f>IFERROR(VLOOKUP(Table1[[#This Row],[Codigo_insumo]],BD_Insumos!$B:$E,4),"")</f>
        <v>15.599673853371913</v>
      </c>
      <c r="H12047" s="140">
        <v>0.09</v>
      </c>
      <c r="I12047" s="9"/>
      <c r="J12047" s="22">
        <f t="shared" si="188"/>
        <v>1.4039706468034721</v>
      </c>
      <c r="K12047" s="22" t="str">
        <f>IF(I12047&lt;&gt;"",SUMIF(Table1[Codigo_servico],A12047,Table1[Subtotal_insumo]),"")</f>
        <v/>
      </c>
      <c r="L12047" s="16">
        <f>IF(Table1[[#This Row],[Ordem_insumos]]&lt;&gt;0,VLOOKUP(Table1[[#This Row],[Codigo_servico]],Preencher_Orcamento!$B:$D,3,FALSE)*Table1[[#This Row],[Qtde_insumo]],"")</f>
        <v>0</v>
      </c>
      <c r="M12047" s="16">
        <f>IF(Table1[[#This Row],[Ordem_insumos]]&lt;&gt;0,VLOOKUP(Table1[[#This Row],[Codigo_servico]],Preencher_Orcamento!$B:$D,3,FALSE)*Table1[[#This Row],[Subtotal_insumo]],"")</f>
        <v>0</v>
      </c>
    </row>
    <row r="12048" spans="1:13" x14ac:dyDescent="0.25">
      <c r="A12048" s="6">
        <v>178072</v>
      </c>
      <c r="B12048" s="126">
        <v>2</v>
      </c>
      <c r="C12048" s="133"/>
      <c r="D12048" s="134">
        <v>37015</v>
      </c>
      <c r="E12048" s="7" t="s">
        <v>812</v>
      </c>
      <c r="F12048" s="8" t="s">
        <v>168</v>
      </c>
      <c r="G12048" s="16">
        <f>IFERROR(VLOOKUP(Table1[[#This Row],[Codigo_insumo]],BD_Insumos!$B:$E,4),"")</f>
        <v>52.967100000000002</v>
      </c>
      <c r="H12048" s="140">
        <v>0.04</v>
      </c>
      <c r="I12048" s="9"/>
      <c r="J12048" s="22">
        <f t="shared" si="188"/>
        <v>2.118684</v>
      </c>
      <c r="K12048" s="22" t="str">
        <f>IF(I12048&lt;&gt;"",SUMIF(Table1[Codigo_servico],A12048,Table1[Subtotal_insumo]),"")</f>
        <v/>
      </c>
      <c r="L12048" s="16">
        <f>IF(Table1[[#This Row],[Ordem_insumos]]&lt;&gt;0,VLOOKUP(Table1[[#This Row],[Codigo_servico]],Preencher_Orcamento!$B:$D,3,FALSE)*Table1[[#This Row],[Qtde_insumo]],"")</f>
        <v>0</v>
      </c>
      <c r="M12048" s="16">
        <f>IF(Table1[[#This Row],[Ordem_insumos]]&lt;&gt;0,VLOOKUP(Table1[[#This Row],[Codigo_servico]],Preencher_Orcamento!$B:$D,3,FALSE)*Table1[[#This Row],[Subtotal_insumo]],"")</f>
        <v>0</v>
      </c>
    </row>
    <row r="12049" spans="1:13" x14ac:dyDescent="0.25">
      <c r="A12049" s="6">
        <v>178072</v>
      </c>
      <c r="B12049" s="126">
        <v>3</v>
      </c>
      <c r="C12049" s="133"/>
      <c r="D12049" s="134">
        <v>2076</v>
      </c>
      <c r="E12049" s="7" t="s">
        <v>2200</v>
      </c>
      <c r="F12049" s="8" t="s">
        <v>2140</v>
      </c>
      <c r="G12049" s="18">
        <f>IFERROR(VLOOKUP(Table1[[#This Row],[Codigo_insumo]],BD_Insumos!$B:$E,4),"")</f>
        <v>12.645924541907611</v>
      </c>
      <c r="H12049" s="140">
        <v>0.09</v>
      </c>
      <c r="I12049" s="9"/>
      <c r="J12049" s="23">
        <f t="shared" si="188"/>
        <v>1.1381332087716849</v>
      </c>
      <c r="K12049" s="22" t="str">
        <f>IF(I12049&lt;&gt;"",SUMIF(Table1[Codigo_servico],A12049,Table1[Subtotal_insumo]),"")</f>
        <v/>
      </c>
      <c r="L12049" s="18">
        <f>IF(Table1[[#This Row],[Ordem_insumos]]&lt;&gt;0,VLOOKUP(Table1[[#This Row],[Codigo_servico]],Preencher_Orcamento!$B:$D,3,FALSE)*Table1[[#This Row],[Qtde_insumo]],"")</f>
        <v>0</v>
      </c>
      <c r="M12049" s="18">
        <f>IF(Table1[[#This Row],[Ordem_insumos]]&lt;&gt;0,VLOOKUP(Table1[[#This Row],[Codigo_servico]],Preencher_Orcamento!$B:$D,3,FALSE)*Table1[[#This Row],[Subtotal_insumo]],"")</f>
        <v>0</v>
      </c>
    </row>
    <row r="12050" spans="1:13" x14ac:dyDescent="0.25">
      <c r="A12050" s="3">
        <v>178073</v>
      </c>
      <c r="B12050" s="125">
        <v>0</v>
      </c>
      <c r="C12050" s="131" t="s">
        <v>4622</v>
      </c>
      <c r="D12050" s="132"/>
      <c r="E12050" s="4"/>
      <c r="F12050" s="4"/>
      <c r="G12050" s="17" t="str">
        <f>IFERROR(VLOOKUP(Table1[[#This Row],[Codigo_insumo]],BD_Insumos!$B:$E,4),"")</f>
        <v/>
      </c>
      <c r="H12050" s="139"/>
      <c r="I12050" s="5" t="s">
        <v>5</v>
      </c>
      <c r="J12050" s="20" t="str">
        <f t="shared" si="188"/>
        <v/>
      </c>
      <c r="K12050" s="21">
        <f>IF(I12050&lt;&gt;"",SUMIF(Table1[Codigo_servico],A12050,Table1[Subtotal_insumo]),"")</f>
        <v>4.3103278234807476</v>
      </c>
      <c r="L12050" s="17" t="str">
        <f>IF(Table1[[#This Row],[Ordem_insumos]]&lt;&gt;0,VLOOKUP(Table1[[#This Row],[Codigo_servico]],Preencher_Orcamento!$B:$D,3,FALSE)*Table1[[#This Row],[Qtde_insumo]],"")</f>
        <v/>
      </c>
      <c r="M12050" s="17" t="str">
        <f>IF(Table1[[#This Row],[Ordem_insumos]]&lt;&gt;0,VLOOKUP(Table1[[#This Row],[Codigo_servico]],Preencher_Orcamento!$B:$D,3,FALSE)*Table1[[#This Row],[Subtotal_insumo]],"")</f>
        <v/>
      </c>
    </row>
    <row r="12051" spans="1:13" x14ac:dyDescent="0.25">
      <c r="A12051" s="6">
        <v>178073</v>
      </c>
      <c r="B12051" s="126">
        <v>1</v>
      </c>
      <c r="C12051" s="133"/>
      <c r="D12051" s="134">
        <v>2076</v>
      </c>
      <c r="E12051" s="7" t="s">
        <v>2200</v>
      </c>
      <c r="F12051" s="8" t="s">
        <v>2140</v>
      </c>
      <c r="G12051" s="16">
        <f>IFERROR(VLOOKUP(Table1[[#This Row],[Codigo_insumo]],BD_Insumos!$B:$E,4),"")</f>
        <v>12.645924541907611</v>
      </c>
      <c r="H12051" s="140">
        <v>0.11</v>
      </c>
      <c r="I12051" s="9"/>
      <c r="J12051" s="22">
        <f t="shared" si="188"/>
        <v>1.3910516996098372</v>
      </c>
      <c r="K12051" s="22" t="str">
        <f>IF(I12051&lt;&gt;"",SUMIF(Table1[Codigo_servico],A12051,Table1[Subtotal_insumo]),"")</f>
        <v/>
      </c>
      <c r="L12051" s="16">
        <f>IF(Table1[[#This Row],[Ordem_insumos]]&lt;&gt;0,VLOOKUP(Table1[[#This Row],[Codigo_servico]],Preencher_Orcamento!$B:$D,3,FALSE)*Table1[[#This Row],[Qtde_insumo]],"")</f>
        <v>0</v>
      </c>
      <c r="M12051" s="16">
        <f>IF(Table1[[#This Row],[Ordem_insumos]]&lt;&gt;0,VLOOKUP(Table1[[#This Row],[Codigo_servico]],Preencher_Orcamento!$B:$D,3,FALSE)*Table1[[#This Row],[Subtotal_insumo]],"")</f>
        <v>0</v>
      </c>
    </row>
    <row r="12052" spans="1:13" x14ac:dyDescent="0.25">
      <c r="A12052" s="6">
        <v>178073</v>
      </c>
      <c r="B12052" s="126">
        <v>2</v>
      </c>
      <c r="C12052" s="133"/>
      <c r="D12052" s="134">
        <v>2075</v>
      </c>
      <c r="E12052" s="7" t="s">
        <v>2199</v>
      </c>
      <c r="F12052" s="8" t="s">
        <v>2140</v>
      </c>
      <c r="G12052" s="16">
        <f>IFERROR(VLOOKUP(Table1[[#This Row],[Codigo_insumo]],BD_Insumos!$B:$E,4),"")</f>
        <v>15.599673853371913</v>
      </c>
      <c r="H12052" s="140">
        <v>0.11</v>
      </c>
      <c r="I12052" s="9"/>
      <c r="J12052" s="22">
        <f t="shared" si="188"/>
        <v>1.7159641238709105</v>
      </c>
      <c r="K12052" s="22" t="str">
        <f>IF(I12052&lt;&gt;"",SUMIF(Table1[Codigo_servico],A12052,Table1[Subtotal_insumo]),"")</f>
        <v/>
      </c>
      <c r="L12052" s="16">
        <f>IF(Table1[[#This Row],[Ordem_insumos]]&lt;&gt;0,VLOOKUP(Table1[[#This Row],[Codigo_servico]],Preencher_Orcamento!$B:$D,3,FALSE)*Table1[[#This Row],[Qtde_insumo]],"")</f>
        <v>0</v>
      </c>
      <c r="M12052" s="16">
        <f>IF(Table1[[#This Row],[Ordem_insumos]]&lt;&gt;0,VLOOKUP(Table1[[#This Row],[Codigo_servico]],Preencher_Orcamento!$B:$D,3,FALSE)*Table1[[#This Row],[Subtotal_insumo]],"")</f>
        <v>0</v>
      </c>
    </row>
    <row r="12053" spans="1:13" x14ac:dyDescent="0.25">
      <c r="A12053" s="6">
        <v>178073</v>
      </c>
      <c r="B12053" s="126">
        <v>3</v>
      </c>
      <c r="C12053" s="133"/>
      <c r="D12053" s="134">
        <v>37030</v>
      </c>
      <c r="E12053" s="7" t="s">
        <v>815</v>
      </c>
      <c r="F12053" s="8" t="s">
        <v>168</v>
      </c>
      <c r="G12053" s="18">
        <f>IFERROR(VLOOKUP(Table1[[#This Row],[Codigo_insumo]],BD_Insumos!$B:$E,4),"")</f>
        <v>40.110399999999998</v>
      </c>
      <c r="H12053" s="140">
        <v>0.03</v>
      </c>
      <c r="I12053" s="9"/>
      <c r="J12053" s="23">
        <f t="shared" si="188"/>
        <v>1.2033119999999999</v>
      </c>
      <c r="K12053" s="22" t="str">
        <f>IF(I12053&lt;&gt;"",SUMIF(Table1[Codigo_servico],A12053,Table1[Subtotal_insumo]),"")</f>
        <v/>
      </c>
      <c r="L12053" s="18">
        <f>IF(Table1[[#This Row],[Ordem_insumos]]&lt;&gt;0,VLOOKUP(Table1[[#This Row],[Codigo_servico]],Preencher_Orcamento!$B:$D,3,FALSE)*Table1[[#This Row],[Qtde_insumo]],"")</f>
        <v>0</v>
      </c>
      <c r="M12053" s="18">
        <f>IF(Table1[[#This Row],[Ordem_insumos]]&lt;&gt;0,VLOOKUP(Table1[[#This Row],[Codigo_servico]],Preencher_Orcamento!$B:$D,3,FALSE)*Table1[[#This Row],[Subtotal_insumo]],"")</f>
        <v>0</v>
      </c>
    </row>
    <row r="12054" spans="1:13" x14ac:dyDescent="0.25">
      <c r="A12054" s="3">
        <v>180101</v>
      </c>
      <c r="B12054" s="125">
        <v>0</v>
      </c>
      <c r="C12054" s="131" t="s">
        <v>4623</v>
      </c>
      <c r="D12054" s="132"/>
      <c r="E12054" s="4"/>
      <c r="F12054" s="4"/>
      <c r="G12054" s="17" t="str">
        <f>IFERROR(VLOOKUP(Table1[[#This Row],[Codigo_insumo]],BD_Insumos!$B:$E,4),"")</f>
        <v/>
      </c>
      <c r="H12054" s="139"/>
      <c r="I12054" s="5" t="s">
        <v>457</v>
      </c>
      <c r="J12054" s="20" t="str">
        <f t="shared" si="188"/>
        <v/>
      </c>
      <c r="K12054" s="21">
        <f>IF(I12054&lt;&gt;"",SUMIF(Table1[Codigo_servico],A12054,Table1[Subtotal_insumo]),"")</f>
        <v>8.8359163026360079</v>
      </c>
      <c r="L12054" s="17" t="str">
        <f>IF(Table1[[#This Row],[Ordem_insumos]]&lt;&gt;0,VLOOKUP(Table1[[#This Row],[Codigo_servico]],Preencher_Orcamento!$B:$D,3,FALSE)*Table1[[#This Row],[Qtde_insumo]],"")</f>
        <v/>
      </c>
      <c r="M12054" s="17" t="str">
        <f>IF(Table1[[#This Row],[Ordem_insumos]]&lt;&gt;0,VLOOKUP(Table1[[#This Row],[Codigo_servico]],Preencher_Orcamento!$B:$D,3,FALSE)*Table1[[#This Row],[Subtotal_insumo]],"")</f>
        <v/>
      </c>
    </row>
    <row r="12055" spans="1:13" x14ac:dyDescent="0.25">
      <c r="A12055" s="6">
        <v>180101</v>
      </c>
      <c r="B12055" s="126">
        <v>1</v>
      </c>
      <c r="C12055" s="133"/>
      <c r="D12055" s="134">
        <v>2014</v>
      </c>
      <c r="E12055" s="7" t="s">
        <v>2185</v>
      </c>
      <c r="F12055" s="8" t="s">
        <v>2140</v>
      </c>
      <c r="G12055" s="16">
        <f>IFERROR(VLOOKUP(Table1[[#This Row],[Codigo_insumo]],BD_Insumos!$B:$E,4),"")</f>
        <v>13.173665210544026</v>
      </c>
      <c r="H12055" s="140">
        <v>0.25</v>
      </c>
      <c r="I12055" s="9"/>
      <c r="J12055" s="22">
        <f t="shared" si="188"/>
        <v>3.2934163026360066</v>
      </c>
      <c r="K12055" s="22" t="str">
        <f>IF(I12055&lt;&gt;"",SUMIF(Table1[Codigo_servico],A12055,Table1[Subtotal_insumo]),"")</f>
        <v/>
      </c>
      <c r="L12055" s="16">
        <f>IF(Table1[[#This Row],[Ordem_insumos]]&lt;&gt;0,VLOOKUP(Table1[[#This Row],[Codigo_servico]],Preencher_Orcamento!$B:$D,3,FALSE)*Table1[[#This Row],[Qtde_insumo]],"")</f>
        <v>0</v>
      </c>
      <c r="M12055" s="16">
        <f>IF(Table1[[#This Row],[Ordem_insumos]]&lt;&gt;0,VLOOKUP(Table1[[#This Row],[Codigo_servico]],Preencher_Orcamento!$B:$D,3,FALSE)*Table1[[#This Row],[Subtotal_insumo]],"")</f>
        <v>0</v>
      </c>
    </row>
    <row r="12056" spans="1:13" ht="26.25" x14ac:dyDescent="0.25">
      <c r="A12056" s="6">
        <v>180101</v>
      </c>
      <c r="B12056" s="126">
        <v>2</v>
      </c>
      <c r="C12056" s="133"/>
      <c r="D12056" s="134">
        <v>21081</v>
      </c>
      <c r="E12056" s="7" t="s">
        <v>429</v>
      </c>
      <c r="F12056" s="8" t="s">
        <v>5</v>
      </c>
      <c r="G12056" s="18">
        <f>IFERROR(VLOOKUP(Table1[[#This Row],[Codigo_insumo]],BD_Insumos!$B:$E,4),"")</f>
        <v>2.2170000000000001</v>
      </c>
      <c r="H12056" s="140">
        <v>2.5</v>
      </c>
      <c r="I12056" s="9"/>
      <c r="J12056" s="23">
        <f t="shared" si="188"/>
        <v>5.5425000000000004</v>
      </c>
      <c r="K12056" s="22" t="str">
        <f>IF(I12056&lt;&gt;"",SUMIF(Table1[Codigo_servico],A12056,Table1[Subtotal_insumo]),"")</f>
        <v/>
      </c>
      <c r="L12056" s="18">
        <f>IF(Table1[[#This Row],[Ordem_insumos]]&lt;&gt;0,VLOOKUP(Table1[[#This Row],[Codigo_servico]],Preencher_Orcamento!$B:$D,3,FALSE)*Table1[[#This Row],[Qtde_insumo]],"")</f>
        <v>0</v>
      </c>
      <c r="M12056" s="18">
        <f>IF(Table1[[#This Row],[Ordem_insumos]]&lt;&gt;0,VLOOKUP(Table1[[#This Row],[Codigo_servico]],Preencher_Orcamento!$B:$D,3,FALSE)*Table1[[#This Row],[Subtotal_insumo]],"")</f>
        <v>0</v>
      </c>
    </row>
    <row r="12057" spans="1:13" x14ac:dyDescent="0.25">
      <c r="A12057" s="3">
        <v>180103</v>
      </c>
      <c r="B12057" s="125">
        <v>0</v>
      </c>
      <c r="C12057" s="131" t="s">
        <v>4624</v>
      </c>
      <c r="D12057" s="132"/>
      <c r="E12057" s="4"/>
      <c r="F12057" s="4"/>
      <c r="G12057" s="17" t="str">
        <f>IFERROR(VLOOKUP(Table1[[#This Row],[Codigo_insumo]],BD_Insumos!$B:$E,4),"")</f>
        <v/>
      </c>
      <c r="H12057" s="139"/>
      <c r="I12057" s="5" t="s">
        <v>457</v>
      </c>
      <c r="J12057" s="20" t="str">
        <f t="shared" si="188"/>
        <v/>
      </c>
      <c r="K12057" s="21">
        <f>IF(I12057&lt;&gt;"",SUMIF(Table1[Codigo_servico],A12057,Table1[Subtotal_insumo]),"")</f>
        <v>46.598505210544026</v>
      </c>
      <c r="L12057" s="17" t="str">
        <f>IF(Table1[[#This Row],[Ordem_insumos]]&lt;&gt;0,VLOOKUP(Table1[[#This Row],[Codigo_servico]],Preencher_Orcamento!$B:$D,3,FALSE)*Table1[[#This Row],[Qtde_insumo]],"")</f>
        <v/>
      </c>
      <c r="M12057" s="17" t="str">
        <f>IF(Table1[[#This Row],[Ordem_insumos]]&lt;&gt;0,VLOOKUP(Table1[[#This Row],[Codigo_servico]],Preencher_Orcamento!$B:$D,3,FALSE)*Table1[[#This Row],[Subtotal_insumo]],"")</f>
        <v/>
      </c>
    </row>
    <row r="12058" spans="1:13" x14ac:dyDescent="0.25">
      <c r="A12058" s="6">
        <v>180103</v>
      </c>
      <c r="B12058" s="126">
        <v>1</v>
      </c>
      <c r="C12058" s="133"/>
      <c r="D12058" s="134">
        <v>2014</v>
      </c>
      <c r="E12058" s="7" t="s">
        <v>2185</v>
      </c>
      <c r="F12058" s="8" t="s">
        <v>2140</v>
      </c>
      <c r="G12058" s="16">
        <f>IFERROR(VLOOKUP(Table1[[#This Row],[Codigo_insumo]],BD_Insumos!$B:$E,4),"")</f>
        <v>13.173665210544026</v>
      </c>
      <c r="H12058" s="140">
        <v>1</v>
      </c>
      <c r="I12058" s="9"/>
      <c r="J12058" s="22">
        <f t="shared" si="188"/>
        <v>13.173665210544026</v>
      </c>
      <c r="K12058" s="22" t="str">
        <f>IF(I12058&lt;&gt;"",SUMIF(Table1[Codigo_servico],A12058,Table1[Subtotal_insumo]),"")</f>
        <v/>
      </c>
      <c r="L12058" s="16">
        <f>IF(Table1[[#This Row],[Ordem_insumos]]&lt;&gt;0,VLOOKUP(Table1[[#This Row],[Codigo_servico]],Preencher_Orcamento!$B:$D,3,FALSE)*Table1[[#This Row],[Qtde_insumo]],"")</f>
        <v>0</v>
      </c>
      <c r="M12058" s="16">
        <f>IF(Table1[[#This Row],[Ordem_insumos]]&lt;&gt;0,VLOOKUP(Table1[[#This Row],[Codigo_servico]],Preencher_Orcamento!$B:$D,3,FALSE)*Table1[[#This Row],[Subtotal_insumo]],"")</f>
        <v>0</v>
      </c>
    </row>
    <row r="12059" spans="1:13" x14ac:dyDescent="0.25">
      <c r="A12059" s="6">
        <v>180103</v>
      </c>
      <c r="B12059" s="126">
        <v>2</v>
      </c>
      <c r="C12059" s="133"/>
      <c r="D12059" s="134">
        <v>17515</v>
      </c>
      <c r="E12059" s="7" t="s">
        <v>383</v>
      </c>
      <c r="F12059" s="8" t="s">
        <v>197</v>
      </c>
      <c r="G12059" s="18">
        <f>IFERROR(VLOOKUP(Table1[[#This Row],[Codigo_insumo]],BD_Insumos!$B:$E,4),"")</f>
        <v>5.5275999999999996</v>
      </c>
      <c r="H12059" s="140">
        <v>0.15</v>
      </c>
      <c r="I12059" s="9"/>
      <c r="J12059" s="23">
        <f t="shared" si="188"/>
        <v>0.82913999999999988</v>
      </c>
      <c r="K12059" s="22" t="str">
        <f>IF(I12059&lt;&gt;"",SUMIF(Table1[Codigo_servico],A12059,Table1[Subtotal_insumo]),"")</f>
        <v/>
      </c>
      <c r="L12059" s="18">
        <f>IF(Table1[[#This Row],[Ordem_insumos]]&lt;&gt;0,VLOOKUP(Table1[[#This Row],[Codigo_servico]],Preencher_Orcamento!$B:$D,3,FALSE)*Table1[[#This Row],[Qtde_insumo]],"")</f>
        <v>0</v>
      </c>
      <c r="M12059" s="18">
        <f>IF(Table1[[#This Row],[Ordem_insumos]]&lt;&gt;0,VLOOKUP(Table1[[#This Row],[Codigo_servico]],Preencher_Orcamento!$B:$D,3,FALSE)*Table1[[#This Row],[Subtotal_insumo]],"")</f>
        <v>0</v>
      </c>
    </row>
    <row r="12060" spans="1:13" ht="26.25" x14ac:dyDescent="0.25">
      <c r="A12060" s="6">
        <v>180103</v>
      </c>
      <c r="B12060" s="126">
        <v>3</v>
      </c>
      <c r="C12060" s="133"/>
      <c r="D12060" s="134">
        <v>21081</v>
      </c>
      <c r="E12060" s="7" t="s">
        <v>429</v>
      </c>
      <c r="F12060" s="8" t="s">
        <v>5</v>
      </c>
      <c r="G12060" s="18">
        <f>IFERROR(VLOOKUP(Table1[[#This Row],[Codigo_insumo]],BD_Insumos!$B:$E,4),"")</f>
        <v>2.2170000000000001</v>
      </c>
      <c r="H12060" s="140">
        <v>10</v>
      </c>
      <c r="I12060" s="9"/>
      <c r="J12060" s="23">
        <f t="shared" si="188"/>
        <v>22.17</v>
      </c>
      <c r="K12060" s="22" t="str">
        <f>IF(I12060&lt;&gt;"",SUMIF(Table1[Codigo_servico],A12060,Table1[Subtotal_insumo]),"")</f>
        <v/>
      </c>
      <c r="L12060" s="18">
        <f>IF(Table1[[#This Row],[Ordem_insumos]]&lt;&gt;0,VLOOKUP(Table1[[#This Row],[Codigo_servico]],Preencher_Orcamento!$B:$D,3,FALSE)*Table1[[#This Row],[Qtde_insumo]],"")</f>
        <v>0</v>
      </c>
      <c r="M12060" s="18">
        <f>IF(Table1[[#This Row],[Ordem_insumos]]&lt;&gt;0,VLOOKUP(Table1[[#This Row],[Codigo_servico]],Preencher_Orcamento!$B:$D,3,FALSE)*Table1[[#This Row],[Subtotal_insumo]],"")</f>
        <v>0</v>
      </c>
    </row>
    <row r="12061" spans="1:13" x14ac:dyDescent="0.25">
      <c r="A12061" s="6">
        <v>180103</v>
      </c>
      <c r="B12061" s="126">
        <v>4</v>
      </c>
      <c r="C12061" s="133"/>
      <c r="D12061" s="134">
        <v>37005</v>
      </c>
      <c r="E12061" s="7" t="s">
        <v>811</v>
      </c>
      <c r="F12061" s="8" t="s">
        <v>168</v>
      </c>
      <c r="G12061" s="18">
        <f>IFERROR(VLOOKUP(Table1[[#This Row],[Codigo_insumo]],BD_Insumos!$B:$E,4),"")</f>
        <v>15.942500000000001</v>
      </c>
      <c r="H12061" s="140">
        <v>0.2</v>
      </c>
      <c r="I12061" s="9"/>
      <c r="J12061" s="23">
        <f t="shared" si="188"/>
        <v>3.1885000000000003</v>
      </c>
      <c r="K12061" s="22" t="str">
        <f>IF(I12061&lt;&gt;"",SUMIF(Table1[Codigo_servico],A12061,Table1[Subtotal_insumo]),"")</f>
        <v/>
      </c>
      <c r="L12061" s="18">
        <f>IF(Table1[[#This Row],[Ordem_insumos]]&lt;&gt;0,VLOOKUP(Table1[[#This Row],[Codigo_servico]],Preencher_Orcamento!$B:$D,3,FALSE)*Table1[[#This Row],[Qtde_insumo]],"")</f>
        <v>0</v>
      </c>
      <c r="M12061" s="18">
        <f>IF(Table1[[#This Row],[Ordem_insumos]]&lt;&gt;0,VLOOKUP(Table1[[#This Row],[Codigo_servico]],Preencher_Orcamento!$B:$D,3,FALSE)*Table1[[#This Row],[Subtotal_insumo]],"")</f>
        <v>0</v>
      </c>
    </row>
    <row r="12062" spans="1:13" ht="26.25" x14ac:dyDescent="0.25">
      <c r="A12062" s="6">
        <v>180103</v>
      </c>
      <c r="B12062" s="126">
        <v>5</v>
      </c>
      <c r="C12062" s="133"/>
      <c r="D12062" s="134">
        <v>19045</v>
      </c>
      <c r="E12062" s="7" t="s">
        <v>415</v>
      </c>
      <c r="F12062" s="8" t="s">
        <v>5</v>
      </c>
      <c r="G12062" s="18">
        <f>IFERROR(VLOOKUP(Table1[[#This Row],[Codigo_insumo]],BD_Insumos!$B:$E,4),"")</f>
        <v>1.8092999999999999</v>
      </c>
      <c r="H12062" s="140">
        <v>4</v>
      </c>
      <c r="I12062" s="9"/>
      <c r="J12062" s="23">
        <f t="shared" si="188"/>
        <v>7.2371999999999996</v>
      </c>
      <c r="K12062" s="22" t="str">
        <f>IF(I12062&lt;&gt;"",SUMIF(Table1[Codigo_servico],A12062,Table1[Subtotal_insumo]),"")</f>
        <v/>
      </c>
      <c r="L12062" s="18">
        <f>IF(Table1[[#This Row],[Ordem_insumos]]&lt;&gt;0,VLOOKUP(Table1[[#This Row],[Codigo_servico]],Preencher_Orcamento!$B:$D,3,FALSE)*Table1[[#This Row],[Qtde_insumo]],"")</f>
        <v>0</v>
      </c>
      <c r="M12062" s="18">
        <f>IF(Table1[[#This Row],[Ordem_insumos]]&lt;&gt;0,VLOOKUP(Table1[[#This Row],[Codigo_servico]],Preencher_Orcamento!$B:$D,3,FALSE)*Table1[[#This Row],[Subtotal_insumo]],"")</f>
        <v>0</v>
      </c>
    </row>
    <row r="12063" spans="1:13" x14ac:dyDescent="0.25">
      <c r="A12063" s="3">
        <v>180203</v>
      </c>
      <c r="B12063" s="125">
        <v>0</v>
      </c>
      <c r="C12063" s="131" t="s">
        <v>4625</v>
      </c>
      <c r="D12063" s="132"/>
      <c r="E12063" s="4"/>
      <c r="F12063" s="4"/>
      <c r="G12063" s="17" t="str">
        <f>IFERROR(VLOOKUP(Table1[[#This Row],[Codigo_insumo]],BD_Insumos!$B:$E,4),"")</f>
        <v/>
      </c>
      <c r="H12063" s="139"/>
      <c r="I12063" s="5" t="s">
        <v>457</v>
      </c>
      <c r="J12063" s="20" t="str">
        <f t="shared" si="188"/>
        <v/>
      </c>
      <c r="K12063" s="21">
        <f>IF(I12063&lt;&gt;"",SUMIF(Table1[Codigo_servico],A12063,Table1[Subtotal_insumo]),"")</f>
        <v>149.12971692538113</v>
      </c>
      <c r="L12063" s="17" t="str">
        <f>IF(Table1[[#This Row],[Ordem_insumos]]&lt;&gt;0,VLOOKUP(Table1[[#This Row],[Codigo_servico]],Preencher_Orcamento!$B:$D,3,FALSE)*Table1[[#This Row],[Qtde_insumo]],"")</f>
        <v/>
      </c>
      <c r="M12063" s="17" t="str">
        <f>IF(Table1[[#This Row],[Ordem_insumos]]&lt;&gt;0,VLOOKUP(Table1[[#This Row],[Codigo_servico]],Preencher_Orcamento!$B:$D,3,FALSE)*Table1[[#This Row],[Subtotal_insumo]],"")</f>
        <v/>
      </c>
    </row>
    <row r="12064" spans="1:13" ht="26.25" x14ac:dyDescent="0.25">
      <c r="A12064" s="6">
        <v>180203</v>
      </c>
      <c r="B12064" s="126">
        <v>1</v>
      </c>
      <c r="C12064" s="133"/>
      <c r="D12064" s="134">
        <v>38502</v>
      </c>
      <c r="E12064" s="7" t="s">
        <v>878</v>
      </c>
      <c r="F12064" s="8" t="s">
        <v>197</v>
      </c>
      <c r="G12064" s="16">
        <f>IFERROR(VLOOKUP(Table1[[#This Row],[Codigo_insumo]],BD_Insumos!$B:$E,4),"")</f>
        <v>1.9631000000000001</v>
      </c>
      <c r="H12064" s="140">
        <v>0.66600000000000004</v>
      </c>
      <c r="I12064" s="9"/>
      <c r="J12064" s="22">
        <f t="shared" si="188"/>
        <v>1.3074246</v>
      </c>
      <c r="K12064" s="22" t="str">
        <f>IF(I12064&lt;&gt;"",SUMIF(Table1[Codigo_servico],A12064,Table1[Subtotal_insumo]),"")</f>
        <v/>
      </c>
      <c r="L12064" s="16">
        <f>IF(Table1[[#This Row],[Ordem_insumos]]&lt;&gt;0,VLOOKUP(Table1[[#This Row],[Codigo_servico]],Preencher_Orcamento!$B:$D,3,FALSE)*Table1[[#This Row],[Qtde_insumo]],"")</f>
        <v>0</v>
      </c>
      <c r="M12064" s="16">
        <f>IF(Table1[[#This Row],[Ordem_insumos]]&lt;&gt;0,VLOOKUP(Table1[[#This Row],[Codigo_servico]],Preencher_Orcamento!$B:$D,3,FALSE)*Table1[[#This Row],[Subtotal_insumo]],"")</f>
        <v>0</v>
      </c>
    </row>
    <row r="12065" spans="1:13" x14ac:dyDescent="0.25">
      <c r="A12065" s="6">
        <v>180203</v>
      </c>
      <c r="B12065" s="126">
        <v>2</v>
      </c>
      <c r="C12065" s="133"/>
      <c r="D12065" s="134">
        <v>2086</v>
      </c>
      <c r="E12065" s="7" t="s">
        <v>2204</v>
      </c>
      <c r="F12065" s="8" t="s">
        <v>2140</v>
      </c>
      <c r="G12065" s="16">
        <f>IFERROR(VLOOKUP(Table1[[#This Row],[Codigo_insumo]],BD_Insumos!$B:$E,4),"")</f>
        <v>10.520008785397648</v>
      </c>
      <c r="H12065" s="140">
        <v>2.8</v>
      </c>
      <c r="I12065" s="9"/>
      <c r="J12065" s="22">
        <f t="shared" si="188"/>
        <v>29.456024599113412</v>
      </c>
      <c r="K12065" s="22" t="str">
        <f>IF(I12065&lt;&gt;"",SUMIF(Table1[Codigo_servico],A12065,Table1[Subtotal_insumo]),"")</f>
        <v/>
      </c>
      <c r="L12065" s="16">
        <f>IF(Table1[[#This Row],[Ordem_insumos]]&lt;&gt;0,VLOOKUP(Table1[[#This Row],[Codigo_servico]],Preencher_Orcamento!$B:$D,3,FALSE)*Table1[[#This Row],[Qtde_insumo]],"")</f>
        <v>0</v>
      </c>
      <c r="M12065" s="16">
        <f>IF(Table1[[#This Row],[Ordem_insumos]]&lt;&gt;0,VLOOKUP(Table1[[#This Row],[Codigo_servico]],Preencher_Orcamento!$B:$D,3,FALSE)*Table1[[#This Row],[Subtotal_insumo]],"")</f>
        <v>0</v>
      </c>
    </row>
    <row r="12066" spans="1:13" ht="26.25" x14ac:dyDescent="0.25">
      <c r="A12066" s="6">
        <v>180203</v>
      </c>
      <c r="B12066" s="126">
        <v>3</v>
      </c>
      <c r="C12066" s="133"/>
      <c r="D12066" s="134">
        <v>38543</v>
      </c>
      <c r="E12066" s="7" t="s">
        <v>899</v>
      </c>
      <c r="F12066" s="8" t="s">
        <v>457</v>
      </c>
      <c r="G12066" s="16">
        <f>IFERROR(VLOOKUP(Table1[[#This Row],[Codigo_insumo]],BD_Insumos!$B:$E,4),"")</f>
        <v>26.3</v>
      </c>
      <c r="H12066" s="140">
        <v>1</v>
      </c>
      <c r="I12066" s="9"/>
      <c r="J12066" s="22">
        <f t="shared" si="188"/>
        <v>26.3</v>
      </c>
      <c r="K12066" s="22" t="str">
        <f>IF(I12066&lt;&gt;"",SUMIF(Table1[Codigo_servico],A12066,Table1[Subtotal_insumo]),"")</f>
        <v/>
      </c>
      <c r="L12066" s="16">
        <f>IF(Table1[[#This Row],[Ordem_insumos]]&lt;&gt;0,VLOOKUP(Table1[[#This Row],[Codigo_servico]],Preencher_Orcamento!$B:$D,3,FALSE)*Table1[[#This Row],[Qtde_insumo]],"")</f>
        <v>0</v>
      </c>
      <c r="M12066" s="16">
        <f>IF(Table1[[#This Row],[Ordem_insumos]]&lt;&gt;0,VLOOKUP(Table1[[#This Row],[Codigo_servico]],Preencher_Orcamento!$B:$D,3,FALSE)*Table1[[#This Row],[Subtotal_insumo]],"")</f>
        <v>0</v>
      </c>
    </row>
    <row r="12067" spans="1:13" x14ac:dyDescent="0.25">
      <c r="A12067" s="6">
        <v>180203</v>
      </c>
      <c r="B12067" s="126">
        <v>4</v>
      </c>
      <c r="C12067" s="133"/>
      <c r="D12067" s="134">
        <v>38557</v>
      </c>
      <c r="E12067" s="7" t="s">
        <v>909</v>
      </c>
      <c r="F12067" s="8" t="s">
        <v>58</v>
      </c>
      <c r="G12067" s="16">
        <f>IFERROR(VLOOKUP(Table1[[#This Row],[Codigo_insumo]],BD_Insumos!$B:$E,4),"")</f>
        <v>131.821</v>
      </c>
      <c r="H12067" s="140">
        <v>0.56599999999999995</v>
      </c>
      <c r="I12067" s="9"/>
      <c r="J12067" s="22">
        <f t="shared" si="188"/>
        <v>74.610685999999987</v>
      </c>
      <c r="K12067" s="22" t="str">
        <f>IF(I12067&lt;&gt;"",SUMIF(Table1[Codigo_servico],A12067,Table1[Subtotal_insumo]),"")</f>
        <v/>
      </c>
      <c r="L12067" s="16">
        <f>IF(Table1[[#This Row],[Ordem_insumos]]&lt;&gt;0,VLOOKUP(Table1[[#This Row],[Codigo_servico]],Preencher_Orcamento!$B:$D,3,FALSE)*Table1[[#This Row],[Qtde_insumo]],"")</f>
        <v>0</v>
      </c>
      <c r="M12067" s="16">
        <f>IF(Table1[[#This Row],[Ordem_insumos]]&lt;&gt;0,VLOOKUP(Table1[[#This Row],[Codigo_servico]],Preencher_Orcamento!$B:$D,3,FALSE)*Table1[[#This Row],[Subtotal_insumo]],"")</f>
        <v>0</v>
      </c>
    </row>
    <row r="12068" spans="1:13" x14ac:dyDescent="0.25">
      <c r="A12068" s="6">
        <v>180203</v>
      </c>
      <c r="B12068" s="126">
        <v>5</v>
      </c>
      <c r="C12068" s="133"/>
      <c r="D12068" s="134">
        <v>2085</v>
      </c>
      <c r="E12068" s="7" t="s">
        <v>2203</v>
      </c>
      <c r="F12068" s="8" t="s">
        <v>2140</v>
      </c>
      <c r="G12068" s="16">
        <f>IFERROR(VLOOKUP(Table1[[#This Row],[Codigo_insumo]],BD_Insumos!$B:$E,4),"")</f>
        <v>12.52578426267724</v>
      </c>
      <c r="H12068" s="140">
        <v>0.1</v>
      </c>
      <c r="I12068" s="9"/>
      <c r="J12068" s="22">
        <f t="shared" si="188"/>
        <v>1.252578426267724</v>
      </c>
      <c r="K12068" s="22" t="str">
        <f>IF(I12068&lt;&gt;"",SUMIF(Table1[Codigo_servico],A12068,Table1[Subtotal_insumo]),"")</f>
        <v/>
      </c>
      <c r="L12068" s="16">
        <f>IF(Table1[[#This Row],[Ordem_insumos]]&lt;&gt;0,VLOOKUP(Table1[[#This Row],[Codigo_servico]],Preencher_Orcamento!$B:$D,3,FALSE)*Table1[[#This Row],[Qtde_insumo]],"")</f>
        <v>0</v>
      </c>
      <c r="M12068" s="16">
        <f>IF(Table1[[#This Row],[Ordem_insumos]]&lt;&gt;0,VLOOKUP(Table1[[#This Row],[Codigo_servico]],Preencher_Orcamento!$B:$D,3,FALSE)*Table1[[#This Row],[Subtotal_insumo]],"")</f>
        <v>0</v>
      </c>
    </row>
    <row r="12069" spans="1:13" x14ac:dyDescent="0.25">
      <c r="A12069" s="6">
        <v>180203</v>
      </c>
      <c r="B12069" s="126">
        <v>6</v>
      </c>
      <c r="C12069" s="133"/>
      <c r="D12069" s="134">
        <v>38555</v>
      </c>
      <c r="E12069" s="7" t="s">
        <v>907</v>
      </c>
      <c r="F12069" s="8" t="s">
        <v>58</v>
      </c>
      <c r="G12069" s="16">
        <f>IFERROR(VLOOKUP(Table1[[#This Row],[Codigo_insumo]],BD_Insumos!$B:$E,4),"")</f>
        <v>163.66669999999999</v>
      </c>
      <c r="H12069" s="140">
        <v>9.9000000000000005E-2</v>
      </c>
      <c r="I12069" s="9"/>
      <c r="J12069" s="22">
        <f t="shared" si="188"/>
        <v>16.203003299999999</v>
      </c>
      <c r="K12069" s="22" t="str">
        <f>IF(I12069&lt;&gt;"",SUMIF(Table1[Codigo_servico],A12069,Table1[Subtotal_insumo]),"")</f>
        <v/>
      </c>
      <c r="L12069" s="16">
        <f>IF(Table1[[#This Row],[Ordem_insumos]]&lt;&gt;0,VLOOKUP(Table1[[#This Row],[Codigo_servico]],Preencher_Orcamento!$B:$D,3,FALSE)*Table1[[#This Row],[Qtde_insumo]],"")</f>
        <v>0</v>
      </c>
      <c r="M12069" s="16">
        <f>IF(Table1[[#This Row],[Ordem_insumos]]&lt;&gt;0,VLOOKUP(Table1[[#This Row],[Codigo_servico]],Preencher_Orcamento!$B:$D,3,FALSE)*Table1[[#This Row],[Subtotal_insumo]],"")</f>
        <v>0</v>
      </c>
    </row>
    <row r="12070" spans="1:13" x14ac:dyDescent="0.25">
      <c r="A12070" s="3">
        <v>180204</v>
      </c>
      <c r="B12070" s="125">
        <v>0</v>
      </c>
      <c r="C12070" s="131" t="s">
        <v>4626</v>
      </c>
      <c r="D12070" s="132"/>
      <c r="E12070" s="4"/>
      <c r="F12070" s="4"/>
      <c r="G12070" s="17" t="str">
        <f>IFERROR(VLOOKUP(Table1[[#This Row],[Codigo_insumo]],BD_Insumos!$B:$E,4),"")</f>
        <v/>
      </c>
      <c r="H12070" s="139"/>
      <c r="I12070" s="5" t="s">
        <v>457</v>
      </c>
      <c r="J12070" s="20" t="str">
        <f t="shared" si="188"/>
        <v/>
      </c>
      <c r="K12070" s="21">
        <f>IF(I12070&lt;&gt;"",SUMIF(Table1[Codigo_servico],A12070,Table1[Subtotal_insumo]),"")</f>
        <v>156.17865351896654</v>
      </c>
      <c r="L12070" s="17" t="str">
        <f>IF(Table1[[#This Row],[Ordem_insumos]]&lt;&gt;0,VLOOKUP(Table1[[#This Row],[Codigo_servico]],Preencher_Orcamento!$B:$D,3,FALSE)*Table1[[#This Row],[Qtde_insumo]],"")</f>
        <v/>
      </c>
      <c r="M12070" s="17" t="str">
        <f>IF(Table1[[#This Row],[Ordem_insumos]]&lt;&gt;0,VLOOKUP(Table1[[#This Row],[Codigo_servico]],Preencher_Orcamento!$B:$D,3,FALSE)*Table1[[#This Row],[Subtotal_insumo]],"")</f>
        <v/>
      </c>
    </row>
    <row r="12071" spans="1:13" x14ac:dyDescent="0.25">
      <c r="A12071" s="6">
        <v>180204</v>
      </c>
      <c r="B12071" s="126">
        <v>1</v>
      </c>
      <c r="C12071" s="133"/>
      <c r="D12071" s="134">
        <v>38599</v>
      </c>
      <c r="E12071" s="7" t="s">
        <v>940</v>
      </c>
      <c r="F12071" s="8" t="s">
        <v>457</v>
      </c>
      <c r="G12071" s="16">
        <f>IFERROR(VLOOKUP(Table1[[#This Row],[Codigo_insumo]],BD_Insumos!$B:$E,4),"")</f>
        <v>142.5</v>
      </c>
      <c r="H12071" s="140">
        <v>1</v>
      </c>
      <c r="I12071" s="9"/>
      <c r="J12071" s="22">
        <f t="shared" si="188"/>
        <v>142.5</v>
      </c>
      <c r="K12071" s="22" t="str">
        <f>IF(I12071&lt;&gt;"",SUMIF(Table1[Codigo_servico],A12071,Table1[Subtotal_insumo]),"")</f>
        <v/>
      </c>
      <c r="L12071" s="16">
        <f>IF(Table1[[#This Row],[Ordem_insumos]]&lt;&gt;0,VLOOKUP(Table1[[#This Row],[Codigo_servico]],Preencher_Orcamento!$B:$D,3,FALSE)*Table1[[#This Row],[Qtde_insumo]],"")</f>
        <v>0</v>
      </c>
      <c r="M12071" s="16">
        <f>IF(Table1[[#This Row],[Ordem_insumos]]&lt;&gt;0,VLOOKUP(Table1[[#This Row],[Codigo_servico]],Preencher_Orcamento!$B:$D,3,FALSE)*Table1[[#This Row],[Subtotal_insumo]],"")</f>
        <v>0</v>
      </c>
    </row>
    <row r="12072" spans="1:13" x14ac:dyDescent="0.25">
      <c r="A12072" s="6">
        <v>180204</v>
      </c>
      <c r="B12072" s="126">
        <v>2</v>
      </c>
      <c r="C12072" s="133"/>
      <c r="D12072" s="134">
        <v>2086</v>
      </c>
      <c r="E12072" s="7" t="s">
        <v>2204</v>
      </c>
      <c r="F12072" s="8" t="s">
        <v>2140</v>
      </c>
      <c r="G12072" s="16">
        <f>IFERROR(VLOOKUP(Table1[[#This Row],[Codigo_insumo]],BD_Insumos!$B:$E,4),"")</f>
        <v>10.520008785397648</v>
      </c>
      <c r="H12072" s="140">
        <v>0.5</v>
      </c>
      <c r="I12072" s="9"/>
      <c r="J12072" s="22">
        <f t="shared" si="188"/>
        <v>5.260004392698824</v>
      </c>
      <c r="K12072" s="22" t="str">
        <f>IF(I12072&lt;&gt;"",SUMIF(Table1[Codigo_servico],A12072,Table1[Subtotal_insumo]),"")</f>
        <v/>
      </c>
      <c r="L12072" s="16">
        <f>IF(Table1[[#This Row],[Ordem_insumos]]&lt;&gt;0,VLOOKUP(Table1[[#This Row],[Codigo_servico]],Preencher_Orcamento!$B:$D,3,FALSE)*Table1[[#This Row],[Qtde_insumo]],"")</f>
        <v>0</v>
      </c>
      <c r="M12072" s="16">
        <f>IF(Table1[[#This Row],[Ordem_insumos]]&lt;&gt;0,VLOOKUP(Table1[[#This Row],[Codigo_servico]],Preencher_Orcamento!$B:$D,3,FALSE)*Table1[[#This Row],[Subtotal_insumo]],"")</f>
        <v>0</v>
      </c>
    </row>
    <row r="12073" spans="1:13" x14ac:dyDescent="0.25">
      <c r="A12073" s="6">
        <v>180204</v>
      </c>
      <c r="B12073" s="126">
        <v>3</v>
      </c>
      <c r="C12073" s="133"/>
      <c r="D12073" s="134">
        <v>38557</v>
      </c>
      <c r="E12073" s="7" t="s">
        <v>909</v>
      </c>
      <c r="F12073" s="8" t="s">
        <v>58</v>
      </c>
      <c r="G12073" s="16">
        <f>IFERROR(VLOOKUP(Table1[[#This Row],[Codigo_insumo]],BD_Insumos!$B:$E,4),"")</f>
        <v>131.821</v>
      </c>
      <c r="H12073" s="140">
        <v>2.1000000000000001E-2</v>
      </c>
      <c r="I12073" s="9"/>
      <c r="J12073" s="22">
        <f t="shared" si="188"/>
        <v>2.7682410000000002</v>
      </c>
      <c r="K12073" s="22" t="str">
        <f>IF(I12073&lt;&gt;"",SUMIF(Table1[Codigo_servico],A12073,Table1[Subtotal_insumo]),"")</f>
        <v/>
      </c>
      <c r="L12073" s="16">
        <f>IF(Table1[[#This Row],[Ordem_insumos]]&lt;&gt;0,VLOOKUP(Table1[[#This Row],[Codigo_servico]],Preencher_Orcamento!$B:$D,3,FALSE)*Table1[[#This Row],[Qtde_insumo]],"")</f>
        <v>0</v>
      </c>
      <c r="M12073" s="16">
        <f>IF(Table1[[#This Row],[Ordem_insumos]]&lt;&gt;0,VLOOKUP(Table1[[#This Row],[Codigo_servico]],Preencher_Orcamento!$B:$D,3,FALSE)*Table1[[#This Row],[Subtotal_insumo]],"")</f>
        <v>0</v>
      </c>
    </row>
    <row r="12074" spans="1:13" x14ac:dyDescent="0.25">
      <c r="A12074" s="6">
        <v>180204</v>
      </c>
      <c r="B12074" s="126">
        <v>4</v>
      </c>
      <c r="C12074" s="133"/>
      <c r="D12074" s="134">
        <v>38555</v>
      </c>
      <c r="E12074" s="7" t="s">
        <v>907</v>
      </c>
      <c r="F12074" s="8" t="s">
        <v>58</v>
      </c>
      <c r="G12074" s="16">
        <f>IFERROR(VLOOKUP(Table1[[#This Row],[Codigo_insumo]],BD_Insumos!$B:$E,4),"")</f>
        <v>163.66669999999999</v>
      </c>
      <c r="H12074" s="140">
        <v>2.1000000000000001E-2</v>
      </c>
      <c r="I12074" s="9"/>
      <c r="J12074" s="22">
        <f t="shared" si="188"/>
        <v>3.4370007</v>
      </c>
      <c r="K12074" s="22" t="str">
        <f>IF(I12074&lt;&gt;"",SUMIF(Table1[Codigo_servico],A12074,Table1[Subtotal_insumo]),"")</f>
        <v/>
      </c>
      <c r="L12074" s="16">
        <f>IF(Table1[[#This Row],[Ordem_insumos]]&lt;&gt;0,VLOOKUP(Table1[[#This Row],[Codigo_servico]],Preencher_Orcamento!$B:$D,3,FALSE)*Table1[[#This Row],[Qtde_insumo]],"")</f>
        <v>0</v>
      </c>
      <c r="M12074" s="16">
        <f>IF(Table1[[#This Row],[Ordem_insumos]]&lt;&gt;0,VLOOKUP(Table1[[#This Row],[Codigo_servico]],Preencher_Orcamento!$B:$D,3,FALSE)*Table1[[#This Row],[Subtotal_insumo]],"")</f>
        <v>0</v>
      </c>
    </row>
    <row r="12075" spans="1:13" x14ac:dyDescent="0.25">
      <c r="A12075" s="6">
        <v>180204</v>
      </c>
      <c r="B12075" s="126">
        <v>5</v>
      </c>
      <c r="C12075" s="133"/>
      <c r="D12075" s="134">
        <v>2085</v>
      </c>
      <c r="E12075" s="7" t="s">
        <v>2203</v>
      </c>
      <c r="F12075" s="8" t="s">
        <v>2140</v>
      </c>
      <c r="G12075" s="16">
        <f>IFERROR(VLOOKUP(Table1[[#This Row],[Codigo_insumo]],BD_Insumos!$B:$E,4),"")</f>
        <v>12.52578426267724</v>
      </c>
      <c r="H12075" s="140">
        <v>0.1</v>
      </c>
      <c r="I12075" s="9"/>
      <c r="J12075" s="22">
        <f t="shared" si="188"/>
        <v>1.252578426267724</v>
      </c>
      <c r="K12075" s="22" t="str">
        <f>IF(I12075&lt;&gt;"",SUMIF(Table1[Codigo_servico],A12075,Table1[Subtotal_insumo]),"")</f>
        <v/>
      </c>
      <c r="L12075" s="16">
        <f>IF(Table1[[#This Row],[Ordem_insumos]]&lt;&gt;0,VLOOKUP(Table1[[#This Row],[Codigo_servico]],Preencher_Orcamento!$B:$D,3,FALSE)*Table1[[#This Row],[Qtde_insumo]],"")</f>
        <v>0</v>
      </c>
      <c r="M12075" s="16">
        <f>IF(Table1[[#This Row],[Ordem_insumos]]&lt;&gt;0,VLOOKUP(Table1[[#This Row],[Codigo_servico]],Preencher_Orcamento!$B:$D,3,FALSE)*Table1[[#This Row],[Subtotal_insumo]],"")</f>
        <v>0</v>
      </c>
    </row>
    <row r="12076" spans="1:13" ht="26.25" x14ac:dyDescent="0.25">
      <c r="A12076" s="6">
        <v>180204</v>
      </c>
      <c r="B12076" s="126">
        <v>6</v>
      </c>
      <c r="C12076" s="133"/>
      <c r="D12076" s="134">
        <v>38502</v>
      </c>
      <c r="E12076" s="7" t="s">
        <v>878</v>
      </c>
      <c r="F12076" s="8" t="s">
        <v>197</v>
      </c>
      <c r="G12076" s="16">
        <f>IFERROR(VLOOKUP(Table1[[#This Row],[Codigo_insumo]],BD_Insumos!$B:$E,4),"")</f>
        <v>1.9631000000000001</v>
      </c>
      <c r="H12076" s="140">
        <v>0.3</v>
      </c>
      <c r="I12076" s="9"/>
      <c r="J12076" s="22">
        <f t="shared" si="188"/>
        <v>0.58892999999999995</v>
      </c>
      <c r="K12076" s="22" t="str">
        <f>IF(I12076&lt;&gt;"",SUMIF(Table1[Codigo_servico],A12076,Table1[Subtotal_insumo]),"")</f>
        <v/>
      </c>
      <c r="L12076" s="16">
        <f>IF(Table1[[#This Row],[Ordem_insumos]]&lt;&gt;0,VLOOKUP(Table1[[#This Row],[Codigo_servico]],Preencher_Orcamento!$B:$D,3,FALSE)*Table1[[#This Row],[Qtde_insumo]],"")</f>
        <v>0</v>
      </c>
      <c r="M12076" s="16">
        <f>IF(Table1[[#This Row],[Ordem_insumos]]&lt;&gt;0,VLOOKUP(Table1[[#This Row],[Codigo_servico]],Preencher_Orcamento!$B:$D,3,FALSE)*Table1[[#This Row],[Subtotal_insumo]],"")</f>
        <v>0</v>
      </c>
    </row>
    <row r="12077" spans="1:13" x14ac:dyDescent="0.25">
      <c r="A12077" s="6">
        <v>180204</v>
      </c>
      <c r="B12077" s="126">
        <v>7</v>
      </c>
      <c r="C12077" s="133"/>
      <c r="D12077" s="134">
        <v>10501</v>
      </c>
      <c r="E12077" s="7" t="s">
        <v>57</v>
      </c>
      <c r="F12077" s="8" t="s">
        <v>58</v>
      </c>
      <c r="G12077" s="16">
        <f>IFERROR(VLOOKUP(Table1[[#This Row],[Codigo_insumo]],BD_Insumos!$B:$E,4),"")</f>
        <v>74.379800000000003</v>
      </c>
      <c r="H12077" s="140">
        <v>5.0000000000000001E-3</v>
      </c>
      <c r="I12077" s="9"/>
      <c r="J12077" s="22">
        <f t="shared" si="188"/>
        <v>0.37189900000000004</v>
      </c>
      <c r="K12077" s="22" t="str">
        <f>IF(I12077&lt;&gt;"",SUMIF(Table1[Codigo_servico],A12077,Table1[Subtotal_insumo]),"")</f>
        <v/>
      </c>
      <c r="L12077" s="16">
        <f>IF(Table1[[#This Row],[Ordem_insumos]]&lt;&gt;0,VLOOKUP(Table1[[#This Row],[Codigo_servico]],Preencher_Orcamento!$B:$D,3,FALSE)*Table1[[#This Row],[Qtde_insumo]],"")</f>
        <v>0</v>
      </c>
      <c r="M12077" s="16">
        <f>IF(Table1[[#This Row],[Ordem_insumos]]&lt;&gt;0,VLOOKUP(Table1[[#This Row],[Codigo_servico]],Preencher_Orcamento!$B:$D,3,FALSE)*Table1[[#This Row],[Subtotal_insumo]],"")</f>
        <v>0</v>
      </c>
    </row>
    <row r="12078" spans="1:13" x14ac:dyDescent="0.25">
      <c r="A12078" s="3">
        <v>180205</v>
      </c>
      <c r="B12078" s="125">
        <v>0</v>
      </c>
      <c r="C12078" s="131" t="s">
        <v>4627</v>
      </c>
      <c r="D12078" s="132"/>
      <c r="E12078" s="4"/>
      <c r="F12078" s="4"/>
      <c r="G12078" s="17" t="str">
        <f>IFERROR(VLOOKUP(Table1[[#This Row],[Codigo_insumo]],BD_Insumos!$B:$E,4),"")</f>
        <v/>
      </c>
      <c r="H12078" s="139"/>
      <c r="I12078" s="5" t="s">
        <v>457</v>
      </c>
      <c r="J12078" s="20" t="str">
        <f t="shared" si="188"/>
        <v/>
      </c>
      <c r="K12078" s="21">
        <f>IF(I12078&lt;&gt;"",SUMIF(Table1[Codigo_servico],A12078,Table1[Subtotal_insumo]),"")</f>
        <v>148.67865351896657</v>
      </c>
      <c r="L12078" s="17" t="str">
        <f>IF(Table1[[#This Row],[Ordem_insumos]]&lt;&gt;0,VLOOKUP(Table1[[#This Row],[Codigo_servico]],Preencher_Orcamento!$B:$D,3,FALSE)*Table1[[#This Row],[Qtde_insumo]],"")</f>
        <v/>
      </c>
      <c r="M12078" s="17" t="str">
        <f>IF(Table1[[#This Row],[Ordem_insumos]]&lt;&gt;0,VLOOKUP(Table1[[#This Row],[Codigo_servico]],Preencher_Orcamento!$B:$D,3,FALSE)*Table1[[#This Row],[Subtotal_insumo]],"")</f>
        <v/>
      </c>
    </row>
    <row r="12079" spans="1:13" x14ac:dyDescent="0.25">
      <c r="A12079" s="6">
        <v>180205</v>
      </c>
      <c r="B12079" s="126">
        <v>1</v>
      </c>
      <c r="C12079" s="133"/>
      <c r="D12079" s="134">
        <v>2085</v>
      </c>
      <c r="E12079" s="7" t="s">
        <v>2203</v>
      </c>
      <c r="F12079" s="8" t="s">
        <v>2140</v>
      </c>
      <c r="G12079" s="16">
        <f>IFERROR(VLOOKUP(Table1[[#This Row],[Codigo_insumo]],BD_Insumos!$B:$E,4),"")</f>
        <v>12.52578426267724</v>
      </c>
      <c r="H12079" s="140">
        <v>0.1</v>
      </c>
      <c r="I12079" s="9"/>
      <c r="J12079" s="22">
        <f t="shared" si="188"/>
        <v>1.252578426267724</v>
      </c>
      <c r="K12079" s="22" t="str">
        <f>IF(I12079&lt;&gt;"",SUMIF(Table1[Codigo_servico],A12079,Table1[Subtotal_insumo]),"")</f>
        <v/>
      </c>
      <c r="L12079" s="16">
        <f>IF(Table1[[#This Row],[Ordem_insumos]]&lt;&gt;0,VLOOKUP(Table1[[#This Row],[Codigo_servico]],Preencher_Orcamento!$B:$D,3,FALSE)*Table1[[#This Row],[Qtde_insumo]],"")</f>
        <v>0</v>
      </c>
      <c r="M12079" s="16">
        <f>IF(Table1[[#This Row],[Ordem_insumos]]&lt;&gt;0,VLOOKUP(Table1[[#This Row],[Codigo_servico]],Preencher_Orcamento!$B:$D,3,FALSE)*Table1[[#This Row],[Subtotal_insumo]],"")</f>
        <v>0</v>
      </c>
    </row>
    <row r="12080" spans="1:13" x14ac:dyDescent="0.25">
      <c r="A12080" s="6">
        <v>180205</v>
      </c>
      <c r="B12080" s="126">
        <v>2</v>
      </c>
      <c r="C12080" s="133"/>
      <c r="D12080" s="134">
        <v>38555</v>
      </c>
      <c r="E12080" s="7" t="s">
        <v>907</v>
      </c>
      <c r="F12080" s="8" t="s">
        <v>58</v>
      </c>
      <c r="G12080" s="16">
        <f>IFERROR(VLOOKUP(Table1[[#This Row],[Codigo_insumo]],BD_Insumos!$B:$E,4),"")</f>
        <v>163.66669999999999</v>
      </c>
      <c r="H12080" s="140">
        <v>2.1000000000000001E-2</v>
      </c>
      <c r="I12080" s="9"/>
      <c r="J12080" s="22">
        <f t="shared" si="188"/>
        <v>3.4370007</v>
      </c>
      <c r="K12080" s="22" t="str">
        <f>IF(I12080&lt;&gt;"",SUMIF(Table1[Codigo_servico],A12080,Table1[Subtotal_insumo]),"")</f>
        <v/>
      </c>
      <c r="L12080" s="16">
        <f>IF(Table1[[#This Row],[Ordem_insumos]]&lt;&gt;0,VLOOKUP(Table1[[#This Row],[Codigo_servico]],Preencher_Orcamento!$B:$D,3,FALSE)*Table1[[#This Row],[Qtde_insumo]],"")</f>
        <v>0</v>
      </c>
      <c r="M12080" s="16">
        <f>IF(Table1[[#This Row],[Ordem_insumos]]&lt;&gt;0,VLOOKUP(Table1[[#This Row],[Codigo_servico]],Preencher_Orcamento!$B:$D,3,FALSE)*Table1[[#This Row],[Subtotal_insumo]],"")</f>
        <v>0</v>
      </c>
    </row>
    <row r="12081" spans="1:13" x14ac:dyDescent="0.25">
      <c r="A12081" s="6">
        <v>180205</v>
      </c>
      <c r="B12081" s="126">
        <v>3</v>
      </c>
      <c r="C12081" s="133"/>
      <c r="D12081" s="134">
        <v>38557</v>
      </c>
      <c r="E12081" s="7" t="s">
        <v>909</v>
      </c>
      <c r="F12081" s="8" t="s">
        <v>58</v>
      </c>
      <c r="G12081" s="16">
        <f>IFERROR(VLOOKUP(Table1[[#This Row],[Codigo_insumo]],BD_Insumos!$B:$E,4),"")</f>
        <v>131.821</v>
      </c>
      <c r="H12081" s="140">
        <v>2.1000000000000001E-2</v>
      </c>
      <c r="I12081" s="9"/>
      <c r="J12081" s="22">
        <f t="shared" si="188"/>
        <v>2.7682410000000002</v>
      </c>
      <c r="K12081" s="22" t="str">
        <f>IF(I12081&lt;&gt;"",SUMIF(Table1[Codigo_servico],A12081,Table1[Subtotal_insumo]),"")</f>
        <v/>
      </c>
      <c r="L12081" s="16">
        <f>IF(Table1[[#This Row],[Ordem_insumos]]&lt;&gt;0,VLOOKUP(Table1[[#This Row],[Codigo_servico]],Preencher_Orcamento!$B:$D,3,FALSE)*Table1[[#This Row],[Qtde_insumo]],"")</f>
        <v>0</v>
      </c>
      <c r="M12081" s="16">
        <f>IF(Table1[[#This Row],[Ordem_insumos]]&lt;&gt;0,VLOOKUP(Table1[[#This Row],[Codigo_servico]],Preencher_Orcamento!$B:$D,3,FALSE)*Table1[[#This Row],[Subtotal_insumo]],"")</f>
        <v>0</v>
      </c>
    </row>
    <row r="12082" spans="1:13" x14ac:dyDescent="0.25">
      <c r="A12082" s="6">
        <v>180205</v>
      </c>
      <c r="B12082" s="126">
        <v>4</v>
      </c>
      <c r="C12082" s="133"/>
      <c r="D12082" s="134">
        <v>38600</v>
      </c>
      <c r="E12082" s="7" t="s">
        <v>941</v>
      </c>
      <c r="F12082" s="8" t="s">
        <v>457</v>
      </c>
      <c r="G12082" s="16">
        <f>IFERROR(VLOOKUP(Table1[[#This Row],[Codigo_insumo]],BD_Insumos!$B:$E,4),"")</f>
        <v>135</v>
      </c>
      <c r="H12082" s="140">
        <v>1</v>
      </c>
      <c r="I12082" s="9"/>
      <c r="J12082" s="22">
        <f t="shared" si="188"/>
        <v>135</v>
      </c>
      <c r="K12082" s="22" t="str">
        <f>IF(I12082&lt;&gt;"",SUMIF(Table1[Codigo_servico],A12082,Table1[Subtotal_insumo]),"")</f>
        <v/>
      </c>
      <c r="L12082" s="16">
        <f>IF(Table1[[#This Row],[Ordem_insumos]]&lt;&gt;0,VLOOKUP(Table1[[#This Row],[Codigo_servico]],Preencher_Orcamento!$B:$D,3,FALSE)*Table1[[#This Row],[Qtde_insumo]],"")</f>
        <v>0</v>
      </c>
      <c r="M12082" s="16">
        <f>IF(Table1[[#This Row],[Ordem_insumos]]&lt;&gt;0,VLOOKUP(Table1[[#This Row],[Codigo_servico]],Preencher_Orcamento!$B:$D,3,FALSE)*Table1[[#This Row],[Subtotal_insumo]],"")</f>
        <v>0</v>
      </c>
    </row>
    <row r="12083" spans="1:13" ht="26.25" x14ac:dyDescent="0.25">
      <c r="A12083" s="6">
        <v>180205</v>
      </c>
      <c r="B12083" s="126">
        <v>5</v>
      </c>
      <c r="C12083" s="133"/>
      <c r="D12083" s="134">
        <v>38502</v>
      </c>
      <c r="E12083" s="7" t="s">
        <v>878</v>
      </c>
      <c r="F12083" s="8" t="s">
        <v>197</v>
      </c>
      <c r="G12083" s="16">
        <f>IFERROR(VLOOKUP(Table1[[#This Row],[Codigo_insumo]],BD_Insumos!$B:$E,4),"")</f>
        <v>1.9631000000000001</v>
      </c>
      <c r="H12083" s="140">
        <v>0.3</v>
      </c>
      <c r="I12083" s="9"/>
      <c r="J12083" s="22">
        <f t="shared" si="188"/>
        <v>0.58892999999999995</v>
      </c>
      <c r="K12083" s="22" t="str">
        <f>IF(I12083&lt;&gt;"",SUMIF(Table1[Codigo_servico],A12083,Table1[Subtotal_insumo]),"")</f>
        <v/>
      </c>
      <c r="L12083" s="16">
        <f>IF(Table1[[#This Row],[Ordem_insumos]]&lt;&gt;0,VLOOKUP(Table1[[#This Row],[Codigo_servico]],Preencher_Orcamento!$B:$D,3,FALSE)*Table1[[#This Row],[Qtde_insumo]],"")</f>
        <v>0</v>
      </c>
      <c r="M12083" s="16">
        <f>IF(Table1[[#This Row],[Ordem_insumos]]&lt;&gt;0,VLOOKUP(Table1[[#This Row],[Codigo_servico]],Preencher_Orcamento!$B:$D,3,FALSE)*Table1[[#This Row],[Subtotal_insumo]],"")</f>
        <v>0</v>
      </c>
    </row>
    <row r="12084" spans="1:13" x14ac:dyDescent="0.25">
      <c r="A12084" s="6">
        <v>180205</v>
      </c>
      <c r="B12084" s="126">
        <v>6</v>
      </c>
      <c r="C12084" s="133"/>
      <c r="D12084" s="134">
        <v>10501</v>
      </c>
      <c r="E12084" s="7" t="s">
        <v>57</v>
      </c>
      <c r="F12084" s="8" t="s">
        <v>58</v>
      </c>
      <c r="G12084" s="16">
        <f>IFERROR(VLOOKUP(Table1[[#This Row],[Codigo_insumo]],BD_Insumos!$B:$E,4),"")</f>
        <v>74.379800000000003</v>
      </c>
      <c r="H12084" s="140">
        <v>5.0000000000000001E-3</v>
      </c>
      <c r="I12084" s="9"/>
      <c r="J12084" s="22">
        <f t="shared" si="188"/>
        <v>0.37189900000000004</v>
      </c>
      <c r="K12084" s="22" t="str">
        <f>IF(I12084&lt;&gt;"",SUMIF(Table1[Codigo_servico],A12084,Table1[Subtotal_insumo]),"")</f>
        <v/>
      </c>
      <c r="L12084" s="16">
        <f>IF(Table1[[#This Row],[Ordem_insumos]]&lt;&gt;0,VLOOKUP(Table1[[#This Row],[Codigo_servico]],Preencher_Orcamento!$B:$D,3,FALSE)*Table1[[#This Row],[Qtde_insumo]],"")</f>
        <v>0</v>
      </c>
      <c r="M12084" s="16">
        <f>IF(Table1[[#This Row],[Ordem_insumos]]&lt;&gt;0,VLOOKUP(Table1[[#This Row],[Codigo_servico]],Preencher_Orcamento!$B:$D,3,FALSE)*Table1[[#This Row],[Subtotal_insumo]],"")</f>
        <v>0</v>
      </c>
    </row>
    <row r="12085" spans="1:13" x14ac:dyDescent="0.25">
      <c r="A12085" s="6">
        <v>180205</v>
      </c>
      <c r="B12085" s="126">
        <v>7</v>
      </c>
      <c r="C12085" s="133"/>
      <c r="D12085" s="134">
        <v>2086</v>
      </c>
      <c r="E12085" s="7" t="s">
        <v>2204</v>
      </c>
      <c r="F12085" s="8" t="s">
        <v>2140</v>
      </c>
      <c r="G12085" s="16">
        <f>IFERROR(VLOOKUP(Table1[[#This Row],[Codigo_insumo]],BD_Insumos!$B:$E,4),"")</f>
        <v>10.520008785397648</v>
      </c>
      <c r="H12085" s="140">
        <v>0.5</v>
      </c>
      <c r="I12085" s="9"/>
      <c r="J12085" s="22">
        <f t="shared" si="188"/>
        <v>5.260004392698824</v>
      </c>
      <c r="K12085" s="22" t="str">
        <f>IF(I12085&lt;&gt;"",SUMIF(Table1[Codigo_servico],A12085,Table1[Subtotal_insumo]),"")</f>
        <v/>
      </c>
      <c r="L12085" s="16">
        <f>IF(Table1[[#This Row],[Ordem_insumos]]&lt;&gt;0,VLOOKUP(Table1[[#This Row],[Codigo_servico]],Preencher_Orcamento!$B:$D,3,FALSE)*Table1[[#This Row],[Qtde_insumo]],"")</f>
        <v>0</v>
      </c>
      <c r="M12085" s="16">
        <f>IF(Table1[[#This Row],[Ordem_insumos]]&lt;&gt;0,VLOOKUP(Table1[[#This Row],[Codigo_servico]],Preencher_Orcamento!$B:$D,3,FALSE)*Table1[[#This Row],[Subtotal_insumo]],"")</f>
        <v>0</v>
      </c>
    </row>
    <row r="12086" spans="1:13" x14ac:dyDescent="0.25">
      <c r="A12086" s="3">
        <v>180206</v>
      </c>
      <c r="B12086" s="125">
        <v>0</v>
      </c>
      <c r="C12086" s="131" t="s">
        <v>4628</v>
      </c>
      <c r="D12086" s="132"/>
      <c r="E12086" s="4"/>
      <c r="F12086" s="4"/>
      <c r="G12086" s="17" t="str">
        <f>IFERROR(VLOOKUP(Table1[[#This Row],[Codigo_insumo]],BD_Insumos!$B:$E,4),"")</f>
        <v/>
      </c>
      <c r="H12086" s="139"/>
      <c r="I12086" s="5" t="s">
        <v>457</v>
      </c>
      <c r="J12086" s="20" t="str">
        <f t="shared" si="188"/>
        <v/>
      </c>
      <c r="K12086" s="21">
        <f>IF(I12086&lt;&gt;"",SUMIF(Table1[Codigo_servico],A12086,Table1[Subtotal_insumo]),"")</f>
        <v>151.38705351896658</v>
      </c>
      <c r="L12086" s="17" t="str">
        <f>IF(Table1[[#This Row],[Ordem_insumos]]&lt;&gt;0,VLOOKUP(Table1[[#This Row],[Codigo_servico]],Preencher_Orcamento!$B:$D,3,FALSE)*Table1[[#This Row],[Qtde_insumo]],"")</f>
        <v/>
      </c>
      <c r="M12086" s="17" t="str">
        <f>IF(Table1[[#This Row],[Ordem_insumos]]&lt;&gt;0,VLOOKUP(Table1[[#This Row],[Codigo_servico]],Preencher_Orcamento!$B:$D,3,FALSE)*Table1[[#This Row],[Subtotal_insumo]],"")</f>
        <v/>
      </c>
    </row>
    <row r="12087" spans="1:13" x14ac:dyDescent="0.25">
      <c r="A12087" s="6">
        <v>180206</v>
      </c>
      <c r="B12087" s="126">
        <v>1</v>
      </c>
      <c r="C12087" s="133"/>
      <c r="D12087" s="134">
        <v>38557</v>
      </c>
      <c r="E12087" s="7" t="s">
        <v>909</v>
      </c>
      <c r="F12087" s="8" t="s">
        <v>58</v>
      </c>
      <c r="G12087" s="16">
        <f>IFERROR(VLOOKUP(Table1[[#This Row],[Codigo_insumo]],BD_Insumos!$B:$E,4),"")</f>
        <v>131.821</v>
      </c>
      <c r="H12087" s="140">
        <v>2.1000000000000001E-2</v>
      </c>
      <c r="I12087" s="9"/>
      <c r="J12087" s="22">
        <f t="shared" si="188"/>
        <v>2.7682410000000002</v>
      </c>
      <c r="K12087" s="22" t="str">
        <f>IF(I12087&lt;&gt;"",SUMIF(Table1[Codigo_servico],A12087,Table1[Subtotal_insumo]),"")</f>
        <v/>
      </c>
      <c r="L12087" s="16">
        <f>IF(Table1[[#This Row],[Ordem_insumos]]&lt;&gt;0,VLOOKUP(Table1[[#This Row],[Codigo_servico]],Preencher_Orcamento!$B:$D,3,FALSE)*Table1[[#This Row],[Qtde_insumo]],"")</f>
        <v>0</v>
      </c>
      <c r="M12087" s="16">
        <f>IF(Table1[[#This Row],[Ordem_insumos]]&lt;&gt;0,VLOOKUP(Table1[[#This Row],[Codigo_servico]],Preencher_Orcamento!$B:$D,3,FALSE)*Table1[[#This Row],[Subtotal_insumo]],"")</f>
        <v>0</v>
      </c>
    </row>
    <row r="12088" spans="1:13" x14ac:dyDescent="0.25">
      <c r="A12088" s="6">
        <v>180206</v>
      </c>
      <c r="B12088" s="126">
        <v>2</v>
      </c>
      <c r="C12088" s="133"/>
      <c r="D12088" s="134">
        <v>2085</v>
      </c>
      <c r="E12088" s="7" t="s">
        <v>2203</v>
      </c>
      <c r="F12088" s="8" t="s">
        <v>2140</v>
      </c>
      <c r="G12088" s="16">
        <f>IFERROR(VLOOKUP(Table1[[#This Row],[Codigo_insumo]],BD_Insumos!$B:$E,4),"")</f>
        <v>12.52578426267724</v>
      </c>
      <c r="H12088" s="140">
        <v>0.1</v>
      </c>
      <c r="I12088" s="9"/>
      <c r="J12088" s="22">
        <f t="shared" si="188"/>
        <v>1.252578426267724</v>
      </c>
      <c r="K12088" s="22" t="str">
        <f>IF(I12088&lt;&gt;"",SUMIF(Table1[Codigo_servico],A12088,Table1[Subtotal_insumo]),"")</f>
        <v/>
      </c>
      <c r="L12088" s="16">
        <f>IF(Table1[[#This Row],[Ordem_insumos]]&lt;&gt;0,VLOOKUP(Table1[[#This Row],[Codigo_servico]],Preencher_Orcamento!$B:$D,3,FALSE)*Table1[[#This Row],[Qtde_insumo]],"")</f>
        <v>0</v>
      </c>
      <c r="M12088" s="16">
        <f>IF(Table1[[#This Row],[Ordem_insumos]]&lt;&gt;0,VLOOKUP(Table1[[#This Row],[Codigo_servico]],Preencher_Orcamento!$B:$D,3,FALSE)*Table1[[#This Row],[Subtotal_insumo]],"")</f>
        <v>0</v>
      </c>
    </row>
    <row r="12089" spans="1:13" x14ac:dyDescent="0.25">
      <c r="A12089" s="6">
        <v>180206</v>
      </c>
      <c r="B12089" s="126">
        <v>3</v>
      </c>
      <c r="C12089" s="133"/>
      <c r="D12089" s="134">
        <v>38555</v>
      </c>
      <c r="E12089" s="7" t="s">
        <v>907</v>
      </c>
      <c r="F12089" s="8" t="s">
        <v>58</v>
      </c>
      <c r="G12089" s="16">
        <f>IFERROR(VLOOKUP(Table1[[#This Row],[Codigo_insumo]],BD_Insumos!$B:$E,4),"")</f>
        <v>163.66669999999999</v>
      </c>
      <c r="H12089" s="140">
        <v>2.1000000000000001E-2</v>
      </c>
      <c r="I12089" s="9"/>
      <c r="J12089" s="22">
        <f t="shared" si="188"/>
        <v>3.4370007</v>
      </c>
      <c r="K12089" s="22" t="str">
        <f>IF(I12089&lt;&gt;"",SUMIF(Table1[Codigo_servico],A12089,Table1[Subtotal_insumo]),"")</f>
        <v/>
      </c>
      <c r="L12089" s="16">
        <f>IF(Table1[[#This Row],[Ordem_insumos]]&lt;&gt;0,VLOOKUP(Table1[[#This Row],[Codigo_servico]],Preencher_Orcamento!$B:$D,3,FALSE)*Table1[[#This Row],[Qtde_insumo]],"")</f>
        <v>0</v>
      </c>
      <c r="M12089" s="16">
        <f>IF(Table1[[#This Row],[Ordem_insumos]]&lt;&gt;0,VLOOKUP(Table1[[#This Row],[Codigo_servico]],Preencher_Orcamento!$B:$D,3,FALSE)*Table1[[#This Row],[Subtotal_insumo]],"")</f>
        <v>0</v>
      </c>
    </row>
    <row r="12090" spans="1:13" ht="26.25" x14ac:dyDescent="0.25">
      <c r="A12090" s="6">
        <v>180206</v>
      </c>
      <c r="B12090" s="126">
        <v>4</v>
      </c>
      <c r="C12090" s="133"/>
      <c r="D12090" s="134">
        <v>38601</v>
      </c>
      <c r="E12090" s="7" t="s">
        <v>942</v>
      </c>
      <c r="F12090" s="8" t="s">
        <v>457</v>
      </c>
      <c r="G12090" s="16">
        <f>IFERROR(VLOOKUP(Table1[[#This Row],[Codigo_insumo]],BD_Insumos!$B:$E,4),"")</f>
        <v>137.70840000000001</v>
      </c>
      <c r="H12090" s="140">
        <v>1</v>
      </c>
      <c r="I12090" s="9"/>
      <c r="J12090" s="22">
        <f t="shared" si="188"/>
        <v>137.70840000000001</v>
      </c>
      <c r="K12090" s="22" t="str">
        <f>IF(I12090&lt;&gt;"",SUMIF(Table1[Codigo_servico],A12090,Table1[Subtotal_insumo]),"")</f>
        <v/>
      </c>
      <c r="L12090" s="16">
        <f>IF(Table1[[#This Row],[Ordem_insumos]]&lt;&gt;0,VLOOKUP(Table1[[#This Row],[Codigo_servico]],Preencher_Orcamento!$B:$D,3,FALSE)*Table1[[#This Row],[Qtde_insumo]],"")</f>
        <v>0</v>
      </c>
      <c r="M12090" s="16">
        <f>IF(Table1[[#This Row],[Ordem_insumos]]&lt;&gt;0,VLOOKUP(Table1[[#This Row],[Codigo_servico]],Preencher_Orcamento!$B:$D,3,FALSE)*Table1[[#This Row],[Subtotal_insumo]],"")</f>
        <v>0</v>
      </c>
    </row>
    <row r="12091" spans="1:13" ht="26.25" x14ac:dyDescent="0.25">
      <c r="A12091" s="6">
        <v>180206</v>
      </c>
      <c r="B12091" s="126">
        <v>5</v>
      </c>
      <c r="C12091" s="133"/>
      <c r="D12091" s="134">
        <v>38502</v>
      </c>
      <c r="E12091" s="7" t="s">
        <v>878</v>
      </c>
      <c r="F12091" s="8" t="s">
        <v>197</v>
      </c>
      <c r="G12091" s="16">
        <f>IFERROR(VLOOKUP(Table1[[#This Row],[Codigo_insumo]],BD_Insumos!$B:$E,4),"")</f>
        <v>1.9631000000000001</v>
      </c>
      <c r="H12091" s="140">
        <v>0.3</v>
      </c>
      <c r="I12091" s="9"/>
      <c r="J12091" s="22">
        <f t="shared" si="188"/>
        <v>0.58892999999999995</v>
      </c>
      <c r="K12091" s="22" t="str">
        <f>IF(I12091&lt;&gt;"",SUMIF(Table1[Codigo_servico],A12091,Table1[Subtotal_insumo]),"")</f>
        <v/>
      </c>
      <c r="L12091" s="16">
        <f>IF(Table1[[#This Row],[Ordem_insumos]]&lt;&gt;0,VLOOKUP(Table1[[#This Row],[Codigo_servico]],Preencher_Orcamento!$B:$D,3,FALSE)*Table1[[#This Row],[Qtde_insumo]],"")</f>
        <v>0</v>
      </c>
      <c r="M12091" s="16">
        <f>IF(Table1[[#This Row],[Ordem_insumos]]&lt;&gt;0,VLOOKUP(Table1[[#This Row],[Codigo_servico]],Preencher_Orcamento!$B:$D,3,FALSE)*Table1[[#This Row],[Subtotal_insumo]],"")</f>
        <v>0</v>
      </c>
    </row>
    <row r="12092" spans="1:13" x14ac:dyDescent="0.25">
      <c r="A12092" s="6">
        <v>180206</v>
      </c>
      <c r="B12092" s="126">
        <v>6</v>
      </c>
      <c r="C12092" s="133"/>
      <c r="D12092" s="134">
        <v>10501</v>
      </c>
      <c r="E12092" s="7" t="s">
        <v>57</v>
      </c>
      <c r="F12092" s="8" t="s">
        <v>58</v>
      </c>
      <c r="G12092" s="16">
        <f>IFERROR(VLOOKUP(Table1[[#This Row],[Codigo_insumo]],BD_Insumos!$B:$E,4),"")</f>
        <v>74.379800000000003</v>
      </c>
      <c r="H12092" s="140">
        <v>5.0000000000000001E-3</v>
      </c>
      <c r="I12092" s="9"/>
      <c r="J12092" s="22">
        <f t="shared" si="188"/>
        <v>0.37189900000000004</v>
      </c>
      <c r="K12092" s="22" t="str">
        <f>IF(I12092&lt;&gt;"",SUMIF(Table1[Codigo_servico],A12092,Table1[Subtotal_insumo]),"")</f>
        <v/>
      </c>
      <c r="L12092" s="16">
        <f>IF(Table1[[#This Row],[Ordem_insumos]]&lt;&gt;0,VLOOKUP(Table1[[#This Row],[Codigo_servico]],Preencher_Orcamento!$B:$D,3,FALSE)*Table1[[#This Row],[Qtde_insumo]],"")</f>
        <v>0</v>
      </c>
      <c r="M12092" s="16">
        <f>IF(Table1[[#This Row],[Ordem_insumos]]&lt;&gt;0,VLOOKUP(Table1[[#This Row],[Codigo_servico]],Preencher_Orcamento!$B:$D,3,FALSE)*Table1[[#This Row],[Subtotal_insumo]],"")</f>
        <v>0</v>
      </c>
    </row>
    <row r="12093" spans="1:13" x14ac:dyDescent="0.25">
      <c r="A12093" s="6">
        <v>180206</v>
      </c>
      <c r="B12093" s="126">
        <v>7</v>
      </c>
      <c r="C12093" s="133"/>
      <c r="D12093" s="134">
        <v>2086</v>
      </c>
      <c r="E12093" s="7" t="s">
        <v>2204</v>
      </c>
      <c r="F12093" s="8" t="s">
        <v>2140</v>
      </c>
      <c r="G12093" s="16">
        <f>IFERROR(VLOOKUP(Table1[[#This Row],[Codigo_insumo]],BD_Insumos!$B:$E,4),"")</f>
        <v>10.520008785397648</v>
      </c>
      <c r="H12093" s="140">
        <v>0.5</v>
      </c>
      <c r="I12093" s="9"/>
      <c r="J12093" s="22">
        <f t="shared" si="188"/>
        <v>5.260004392698824</v>
      </c>
      <c r="K12093" s="22" t="str">
        <f>IF(I12093&lt;&gt;"",SUMIF(Table1[Codigo_servico],A12093,Table1[Subtotal_insumo]),"")</f>
        <v/>
      </c>
      <c r="L12093" s="16">
        <f>IF(Table1[[#This Row],[Ordem_insumos]]&lt;&gt;0,VLOOKUP(Table1[[#This Row],[Codigo_servico]],Preencher_Orcamento!$B:$D,3,FALSE)*Table1[[#This Row],[Qtde_insumo]],"")</f>
        <v>0</v>
      </c>
      <c r="M12093" s="16">
        <f>IF(Table1[[#This Row],[Ordem_insumos]]&lt;&gt;0,VLOOKUP(Table1[[#This Row],[Codigo_servico]],Preencher_Orcamento!$B:$D,3,FALSE)*Table1[[#This Row],[Subtotal_insumo]],"")</f>
        <v>0</v>
      </c>
    </row>
    <row r="12094" spans="1:13" x14ac:dyDescent="0.25">
      <c r="A12094" s="3">
        <v>180207</v>
      </c>
      <c r="B12094" s="125">
        <v>0</v>
      </c>
      <c r="C12094" s="131" t="s">
        <v>4629</v>
      </c>
      <c r="D12094" s="132"/>
      <c r="E12094" s="4"/>
      <c r="F12094" s="4"/>
      <c r="G12094" s="17" t="str">
        <f>IFERROR(VLOOKUP(Table1[[#This Row],[Codigo_insumo]],BD_Insumos!$B:$E,4),"")</f>
        <v/>
      </c>
      <c r="H12094" s="139"/>
      <c r="I12094" s="5" t="s">
        <v>457</v>
      </c>
      <c r="J12094" s="20" t="str">
        <f t="shared" si="188"/>
        <v/>
      </c>
      <c r="K12094" s="21">
        <f>IF(I12094&lt;&gt;"",SUMIF(Table1[Codigo_servico],A12094,Table1[Subtotal_insumo]),"")</f>
        <v>152.26205351896655</v>
      </c>
      <c r="L12094" s="17" t="str">
        <f>IF(Table1[[#This Row],[Ordem_insumos]]&lt;&gt;0,VLOOKUP(Table1[[#This Row],[Codigo_servico]],Preencher_Orcamento!$B:$D,3,FALSE)*Table1[[#This Row],[Qtde_insumo]],"")</f>
        <v/>
      </c>
      <c r="M12094" s="17" t="str">
        <f>IF(Table1[[#This Row],[Ordem_insumos]]&lt;&gt;0,VLOOKUP(Table1[[#This Row],[Codigo_servico]],Preencher_Orcamento!$B:$D,3,FALSE)*Table1[[#This Row],[Subtotal_insumo]],"")</f>
        <v/>
      </c>
    </row>
    <row r="12095" spans="1:13" x14ac:dyDescent="0.25">
      <c r="A12095" s="6">
        <v>180207</v>
      </c>
      <c r="B12095" s="126">
        <v>1</v>
      </c>
      <c r="C12095" s="133"/>
      <c r="D12095" s="134">
        <v>38557</v>
      </c>
      <c r="E12095" s="7" t="s">
        <v>909</v>
      </c>
      <c r="F12095" s="8" t="s">
        <v>58</v>
      </c>
      <c r="G12095" s="16">
        <f>IFERROR(VLOOKUP(Table1[[#This Row],[Codigo_insumo]],BD_Insumos!$B:$E,4),"")</f>
        <v>131.821</v>
      </c>
      <c r="H12095" s="140">
        <v>2.1000000000000001E-2</v>
      </c>
      <c r="I12095" s="9"/>
      <c r="J12095" s="22">
        <f t="shared" si="188"/>
        <v>2.7682410000000002</v>
      </c>
      <c r="K12095" s="22" t="str">
        <f>IF(I12095&lt;&gt;"",SUMIF(Table1[Codigo_servico],A12095,Table1[Subtotal_insumo]),"")</f>
        <v/>
      </c>
      <c r="L12095" s="16">
        <f>IF(Table1[[#This Row],[Ordem_insumos]]&lt;&gt;0,VLOOKUP(Table1[[#This Row],[Codigo_servico]],Preencher_Orcamento!$B:$D,3,FALSE)*Table1[[#This Row],[Qtde_insumo]],"")</f>
        <v>0</v>
      </c>
      <c r="M12095" s="16">
        <f>IF(Table1[[#This Row],[Ordem_insumos]]&lt;&gt;0,VLOOKUP(Table1[[#This Row],[Codigo_servico]],Preencher_Orcamento!$B:$D,3,FALSE)*Table1[[#This Row],[Subtotal_insumo]],"")</f>
        <v>0</v>
      </c>
    </row>
    <row r="12096" spans="1:13" ht="26.25" x14ac:dyDescent="0.25">
      <c r="A12096" s="6">
        <v>180207</v>
      </c>
      <c r="B12096" s="126">
        <v>2</v>
      </c>
      <c r="C12096" s="133"/>
      <c r="D12096" s="134">
        <v>38602</v>
      </c>
      <c r="E12096" s="7" t="s">
        <v>943</v>
      </c>
      <c r="F12096" s="8" t="s">
        <v>457</v>
      </c>
      <c r="G12096" s="16">
        <f>IFERROR(VLOOKUP(Table1[[#This Row],[Codigo_insumo]],BD_Insumos!$B:$E,4),"")</f>
        <v>138.58340000000001</v>
      </c>
      <c r="H12096" s="140">
        <v>1</v>
      </c>
      <c r="I12096" s="9"/>
      <c r="J12096" s="22">
        <f t="shared" si="188"/>
        <v>138.58340000000001</v>
      </c>
      <c r="K12096" s="22" t="str">
        <f>IF(I12096&lt;&gt;"",SUMIF(Table1[Codigo_servico],A12096,Table1[Subtotal_insumo]),"")</f>
        <v/>
      </c>
      <c r="L12096" s="16">
        <f>IF(Table1[[#This Row],[Ordem_insumos]]&lt;&gt;0,VLOOKUP(Table1[[#This Row],[Codigo_servico]],Preencher_Orcamento!$B:$D,3,FALSE)*Table1[[#This Row],[Qtde_insumo]],"")</f>
        <v>0</v>
      </c>
      <c r="M12096" s="16">
        <f>IF(Table1[[#This Row],[Ordem_insumos]]&lt;&gt;0,VLOOKUP(Table1[[#This Row],[Codigo_servico]],Preencher_Orcamento!$B:$D,3,FALSE)*Table1[[#This Row],[Subtotal_insumo]],"")</f>
        <v>0</v>
      </c>
    </row>
    <row r="12097" spans="1:13" x14ac:dyDescent="0.25">
      <c r="A12097" s="6">
        <v>180207</v>
      </c>
      <c r="B12097" s="126">
        <v>3</v>
      </c>
      <c r="C12097" s="133"/>
      <c r="D12097" s="134">
        <v>10501</v>
      </c>
      <c r="E12097" s="7" t="s">
        <v>57</v>
      </c>
      <c r="F12097" s="8" t="s">
        <v>58</v>
      </c>
      <c r="G12097" s="16">
        <f>IFERROR(VLOOKUP(Table1[[#This Row],[Codigo_insumo]],BD_Insumos!$B:$E,4),"")</f>
        <v>74.379800000000003</v>
      </c>
      <c r="H12097" s="140">
        <v>5.0000000000000001E-3</v>
      </c>
      <c r="I12097" s="9"/>
      <c r="J12097" s="22">
        <f t="shared" si="188"/>
        <v>0.37189900000000004</v>
      </c>
      <c r="K12097" s="22" t="str">
        <f>IF(I12097&lt;&gt;"",SUMIF(Table1[Codigo_servico],A12097,Table1[Subtotal_insumo]),"")</f>
        <v/>
      </c>
      <c r="L12097" s="16">
        <f>IF(Table1[[#This Row],[Ordem_insumos]]&lt;&gt;0,VLOOKUP(Table1[[#This Row],[Codigo_servico]],Preencher_Orcamento!$B:$D,3,FALSE)*Table1[[#This Row],[Qtde_insumo]],"")</f>
        <v>0</v>
      </c>
      <c r="M12097" s="16">
        <f>IF(Table1[[#This Row],[Ordem_insumos]]&lt;&gt;0,VLOOKUP(Table1[[#This Row],[Codigo_servico]],Preencher_Orcamento!$B:$D,3,FALSE)*Table1[[#This Row],[Subtotal_insumo]],"")</f>
        <v>0</v>
      </c>
    </row>
    <row r="12098" spans="1:13" x14ac:dyDescent="0.25">
      <c r="A12098" s="6">
        <v>180207</v>
      </c>
      <c r="B12098" s="126">
        <v>4</v>
      </c>
      <c r="C12098" s="133"/>
      <c r="D12098" s="134">
        <v>2086</v>
      </c>
      <c r="E12098" s="7" t="s">
        <v>2204</v>
      </c>
      <c r="F12098" s="8" t="s">
        <v>2140</v>
      </c>
      <c r="G12098" s="16">
        <f>IFERROR(VLOOKUP(Table1[[#This Row],[Codigo_insumo]],BD_Insumos!$B:$E,4),"")</f>
        <v>10.520008785397648</v>
      </c>
      <c r="H12098" s="140">
        <v>0.5</v>
      </c>
      <c r="I12098" s="9"/>
      <c r="J12098" s="22">
        <f t="shared" ref="J12098:J12161" si="189">IF(I12098="",G12098*H12098,"")</f>
        <v>5.260004392698824</v>
      </c>
      <c r="K12098" s="22" t="str">
        <f>IF(I12098&lt;&gt;"",SUMIF(Table1[Codigo_servico],A12098,Table1[Subtotal_insumo]),"")</f>
        <v/>
      </c>
      <c r="L12098" s="16">
        <f>IF(Table1[[#This Row],[Ordem_insumos]]&lt;&gt;0,VLOOKUP(Table1[[#This Row],[Codigo_servico]],Preencher_Orcamento!$B:$D,3,FALSE)*Table1[[#This Row],[Qtde_insumo]],"")</f>
        <v>0</v>
      </c>
      <c r="M12098" s="16">
        <f>IF(Table1[[#This Row],[Ordem_insumos]]&lt;&gt;0,VLOOKUP(Table1[[#This Row],[Codigo_servico]],Preencher_Orcamento!$B:$D,3,FALSE)*Table1[[#This Row],[Subtotal_insumo]],"")</f>
        <v>0</v>
      </c>
    </row>
    <row r="12099" spans="1:13" x14ac:dyDescent="0.25">
      <c r="A12099" s="6">
        <v>180207</v>
      </c>
      <c r="B12099" s="126">
        <v>5</v>
      </c>
      <c r="C12099" s="133"/>
      <c r="D12099" s="134">
        <v>2085</v>
      </c>
      <c r="E12099" s="7" t="s">
        <v>2203</v>
      </c>
      <c r="F12099" s="8" t="s">
        <v>2140</v>
      </c>
      <c r="G12099" s="16">
        <f>IFERROR(VLOOKUP(Table1[[#This Row],[Codigo_insumo]],BD_Insumos!$B:$E,4),"")</f>
        <v>12.52578426267724</v>
      </c>
      <c r="H12099" s="140">
        <v>0.1</v>
      </c>
      <c r="I12099" s="9"/>
      <c r="J12099" s="22">
        <f t="shared" si="189"/>
        <v>1.252578426267724</v>
      </c>
      <c r="K12099" s="22" t="str">
        <f>IF(I12099&lt;&gt;"",SUMIF(Table1[Codigo_servico],A12099,Table1[Subtotal_insumo]),"")</f>
        <v/>
      </c>
      <c r="L12099" s="16">
        <f>IF(Table1[[#This Row],[Ordem_insumos]]&lt;&gt;0,VLOOKUP(Table1[[#This Row],[Codigo_servico]],Preencher_Orcamento!$B:$D,3,FALSE)*Table1[[#This Row],[Qtde_insumo]],"")</f>
        <v>0</v>
      </c>
      <c r="M12099" s="16">
        <f>IF(Table1[[#This Row],[Ordem_insumos]]&lt;&gt;0,VLOOKUP(Table1[[#This Row],[Codigo_servico]],Preencher_Orcamento!$B:$D,3,FALSE)*Table1[[#This Row],[Subtotal_insumo]],"")</f>
        <v>0</v>
      </c>
    </row>
    <row r="12100" spans="1:13" x14ac:dyDescent="0.25">
      <c r="A12100" s="6">
        <v>180207</v>
      </c>
      <c r="B12100" s="126">
        <v>6</v>
      </c>
      <c r="C12100" s="133"/>
      <c r="D12100" s="134">
        <v>38555</v>
      </c>
      <c r="E12100" s="7" t="s">
        <v>907</v>
      </c>
      <c r="F12100" s="8" t="s">
        <v>58</v>
      </c>
      <c r="G12100" s="16">
        <f>IFERROR(VLOOKUP(Table1[[#This Row],[Codigo_insumo]],BD_Insumos!$B:$E,4),"")</f>
        <v>163.66669999999999</v>
      </c>
      <c r="H12100" s="140">
        <v>2.1000000000000001E-2</v>
      </c>
      <c r="I12100" s="9"/>
      <c r="J12100" s="22">
        <f t="shared" si="189"/>
        <v>3.4370007</v>
      </c>
      <c r="K12100" s="22" t="str">
        <f>IF(I12100&lt;&gt;"",SUMIF(Table1[Codigo_servico],A12100,Table1[Subtotal_insumo]),"")</f>
        <v/>
      </c>
      <c r="L12100" s="16">
        <f>IF(Table1[[#This Row],[Ordem_insumos]]&lt;&gt;0,VLOOKUP(Table1[[#This Row],[Codigo_servico]],Preencher_Orcamento!$B:$D,3,FALSE)*Table1[[#This Row],[Qtde_insumo]],"")</f>
        <v>0</v>
      </c>
      <c r="M12100" s="16">
        <f>IF(Table1[[#This Row],[Ordem_insumos]]&lt;&gt;0,VLOOKUP(Table1[[#This Row],[Codigo_servico]],Preencher_Orcamento!$B:$D,3,FALSE)*Table1[[#This Row],[Subtotal_insumo]],"")</f>
        <v>0</v>
      </c>
    </row>
    <row r="12101" spans="1:13" ht="26.25" x14ac:dyDescent="0.25">
      <c r="A12101" s="6">
        <v>180207</v>
      </c>
      <c r="B12101" s="126">
        <v>7</v>
      </c>
      <c r="C12101" s="133"/>
      <c r="D12101" s="134">
        <v>38502</v>
      </c>
      <c r="E12101" s="7" t="s">
        <v>878</v>
      </c>
      <c r="F12101" s="8" t="s">
        <v>197</v>
      </c>
      <c r="G12101" s="16">
        <f>IFERROR(VLOOKUP(Table1[[#This Row],[Codigo_insumo]],BD_Insumos!$B:$E,4),"")</f>
        <v>1.9631000000000001</v>
      </c>
      <c r="H12101" s="140">
        <v>0.3</v>
      </c>
      <c r="I12101" s="9"/>
      <c r="J12101" s="22">
        <f t="shared" si="189"/>
        <v>0.58892999999999995</v>
      </c>
      <c r="K12101" s="22" t="str">
        <f>IF(I12101&lt;&gt;"",SUMIF(Table1[Codigo_servico],A12101,Table1[Subtotal_insumo]),"")</f>
        <v/>
      </c>
      <c r="L12101" s="16">
        <f>IF(Table1[[#This Row],[Ordem_insumos]]&lt;&gt;0,VLOOKUP(Table1[[#This Row],[Codigo_servico]],Preencher_Orcamento!$B:$D,3,FALSE)*Table1[[#This Row],[Qtde_insumo]],"")</f>
        <v>0</v>
      </c>
      <c r="M12101" s="16">
        <f>IF(Table1[[#This Row],[Ordem_insumos]]&lt;&gt;0,VLOOKUP(Table1[[#This Row],[Codigo_servico]],Preencher_Orcamento!$B:$D,3,FALSE)*Table1[[#This Row],[Subtotal_insumo]],"")</f>
        <v>0</v>
      </c>
    </row>
    <row r="12102" spans="1:13" x14ac:dyDescent="0.25">
      <c r="A12102" s="3">
        <v>180208</v>
      </c>
      <c r="B12102" s="125">
        <v>0</v>
      </c>
      <c r="C12102" s="131" t="s">
        <v>4630</v>
      </c>
      <c r="D12102" s="132"/>
      <c r="E12102" s="4"/>
      <c r="F12102" s="4"/>
      <c r="G12102" s="17" t="str">
        <f>IFERROR(VLOOKUP(Table1[[#This Row],[Codigo_insumo]],BD_Insumos!$B:$E,4),"")</f>
        <v/>
      </c>
      <c r="H12102" s="139"/>
      <c r="I12102" s="5" t="s">
        <v>457</v>
      </c>
      <c r="J12102" s="20" t="str">
        <f t="shared" si="189"/>
        <v/>
      </c>
      <c r="K12102" s="21">
        <f>IF(I12102&lt;&gt;"",SUMIF(Table1[Codigo_servico],A12102,Table1[Subtotal_insumo]),"")</f>
        <v>151.40085351896653</v>
      </c>
      <c r="L12102" s="17" t="str">
        <f>IF(Table1[[#This Row],[Ordem_insumos]]&lt;&gt;0,VLOOKUP(Table1[[#This Row],[Codigo_servico]],Preencher_Orcamento!$B:$D,3,FALSE)*Table1[[#This Row],[Qtde_insumo]],"")</f>
        <v/>
      </c>
      <c r="M12102" s="17" t="str">
        <f>IF(Table1[[#This Row],[Ordem_insumos]]&lt;&gt;0,VLOOKUP(Table1[[#This Row],[Codigo_servico]],Preencher_Orcamento!$B:$D,3,FALSE)*Table1[[#This Row],[Subtotal_insumo]],"")</f>
        <v/>
      </c>
    </row>
    <row r="12103" spans="1:13" ht="26.25" x14ac:dyDescent="0.25">
      <c r="A12103" s="6">
        <v>180208</v>
      </c>
      <c r="B12103" s="126">
        <v>1</v>
      </c>
      <c r="C12103" s="133"/>
      <c r="D12103" s="134">
        <v>38502</v>
      </c>
      <c r="E12103" s="7" t="s">
        <v>878</v>
      </c>
      <c r="F12103" s="8" t="s">
        <v>197</v>
      </c>
      <c r="G12103" s="16">
        <f>IFERROR(VLOOKUP(Table1[[#This Row],[Codigo_insumo]],BD_Insumos!$B:$E,4),"")</f>
        <v>1.9631000000000001</v>
      </c>
      <c r="H12103" s="140">
        <v>0.3</v>
      </c>
      <c r="I12103" s="9"/>
      <c r="J12103" s="22">
        <f t="shared" si="189"/>
        <v>0.58892999999999995</v>
      </c>
      <c r="K12103" s="22" t="str">
        <f>IF(I12103&lt;&gt;"",SUMIF(Table1[Codigo_servico],A12103,Table1[Subtotal_insumo]),"")</f>
        <v/>
      </c>
      <c r="L12103" s="16">
        <f>IF(Table1[[#This Row],[Ordem_insumos]]&lt;&gt;0,VLOOKUP(Table1[[#This Row],[Codigo_servico]],Preencher_Orcamento!$B:$D,3,FALSE)*Table1[[#This Row],[Qtde_insumo]],"")</f>
        <v>0</v>
      </c>
      <c r="M12103" s="16">
        <f>IF(Table1[[#This Row],[Ordem_insumos]]&lt;&gt;0,VLOOKUP(Table1[[#This Row],[Codigo_servico]],Preencher_Orcamento!$B:$D,3,FALSE)*Table1[[#This Row],[Subtotal_insumo]],"")</f>
        <v>0</v>
      </c>
    </row>
    <row r="12104" spans="1:13" x14ac:dyDescent="0.25">
      <c r="A12104" s="6">
        <v>180208</v>
      </c>
      <c r="B12104" s="126">
        <v>2</v>
      </c>
      <c r="C12104" s="133"/>
      <c r="D12104" s="134">
        <v>2086</v>
      </c>
      <c r="E12104" s="7" t="s">
        <v>2204</v>
      </c>
      <c r="F12104" s="8" t="s">
        <v>2140</v>
      </c>
      <c r="G12104" s="16">
        <f>IFERROR(VLOOKUP(Table1[[#This Row],[Codigo_insumo]],BD_Insumos!$B:$E,4),"")</f>
        <v>10.520008785397648</v>
      </c>
      <c r="H12104" s="140">
        <v>0.5</v>
      </c>
      <c r="I12104" s="9"/>
      <c r="J12104" s="22">
        <f t="shared" si="189"/>
        <v>5.260004392698824</v>
      </c>
      <c r="K12104" s="22" t="str">
        <f>IF(I12104&lt;&gt;"",SUMIF(Table1[Codigo_servico],A12104,Table1[Subtotal_insumo]),"")</f>
        <v/>
      </c>
      <c r="L12104" s="16">
        <f>IF(Table1[[#This Row],[Ordem_insumos]]&lt;&gt;0,VLOOKUP(Table1[[#This Row],[Codigo_servico]],Preencher_Orcamento!$B:$D,3,FALSE)*Table1[[#This Row],[Qtde_insumo]],"")</f>
        <v>0</v>
      </c>
      <c r="M12104" s="16">
        <f>IF(Table1[[#This Row],[Ordem_insumos]]&lt;&gt;0,VLOOKUP(Table1[[#This Row],[Codigo_servico]],Preencher_Orcamento!$B:$D,3,FALSE)*Table1[[#This Row],[Subtotal_insumo]],"")</f>
        <v>0</v>
      </c>
    </row>
    <row r="12105" spans="1:13" x14ac:dyDescent="0.25">
      <c r="A12105" s="6">
        <v>180208</v>
      </c>
      <c r="B12105" s="126">
        <v>3</v>
      </c>
      <c r="C12105" s="133"/>
      <c r="D12105" s="134">
        <v>10501</v>
      </c>
      <c r="E12105" s="7" t="s">
        <v>57</v>
      </c>
      <c r="F12105" s="8" t="s">
        <v>58</v>
      </c>
      <c r="G12105" s="16">
        <f>IFERROR(VLOOKUP(Table1[[#This Row],[Codigo_insumo]],BD_Insumos!$B:$E,4),"")</f>
        <v>74.379800000000003</v>
      </c>
      <c r="H12105" s="140">
        <v>5.0000000000000001E-3</v>
      </c>
      <c r="I12105" s="9"/>
      <c r="J12105" s="22">
        <f t="shared" si="189"/>
        <v>0.37189900000000004</v>
      </c>
      <c r="K12105" s="22" t="str">
        <f>IF(I12105&lt;&gt;"",SUMIF(Table1[Codigo_servico],A12105,Table1[Subtotal_insumo]),"")</f>
        <v/>
      </c>
      <c r="L12105" s="16">
        <f>IF(Table1[[#This Row],[Ordem_insumos]]&lt;&gt;0,VLOOKUP(Table1[[#This Row],[Codigo_servico]],Preencher_Orcamento!$B:$D,3,FALSE)*Table1[[#This Row],[Qtde_insumo]],"")</f>
        <v>0</v>
      </c>
      <c r="M12105" s="16">
        <f>IF(Table1[[#This Row],[Ordem_insumos]]&lt;&gt;0,VLOOKUP(Table1[[#This Row],[Codigo_servico]],Preencher_Orcamento!$B:$D,3,FALSE)*Table1[[#This Row],[Subtotal_insumo]],"")</f>
        <v>0</v>
      </c>
    </row>
    <row r="12106" spans="1:13" x14ac:dyDescent="0.25">
      <c r="A12106" s="6">
        <v>180208</v>
      </c>
      <c r="B12106" s="126">
        <v>4</v>
      </c>
      <c r="C12106" s="133"/>
      <c r="D12106" s="134">
        <v>38555</v>
      </c>
      <c r="E12106" s="7" t="s">
        <v>907</v>
      </c>
      <c r="F12106" s="8" t="s">
        <v>58</v>
      </c>
      <c r="G12106" s="16">
        <f>IFERROR(VLOOKUP(Table1[[#This Row],[Codigo_insumo]],BD_Insumos!$B:$E,4),"")</f>
        <v>163.66669999999999</v>
      </c>
      <c r="H12106" s="140">
        <v>2.1000000000000001E-2</v>
      </c>
      <c r="I12106" s="9"/>
      <c r="J12106" s="22">
        <f t="shared" si="189"/>
        <v>3.4370007</v>
      </c>
      <c r="K12106" s="22" t="str">
        <f>IF(I12106&lt;&gt;"",SUMIF(Table1[Codigo_servico],A12106,Table1[Subtotal_insumo]),"")</f>
        <v/>
      </c>
      <c r="L12106" s="16">
        <f>IF(Table1[[#This Row],[Ordem_insumos]]&lt;&gt;0,VLOOKUP(Table1[[#This Row],[Codigo_servico]],Preencher_Orcamento!$B:$D,3,FALSE)*Table1[[#This Row],[Qtde_insumo]],"")</f>
        <v>0</v>
      </c>
      <c r="M12106" s="16">
        <f>IF(Table1[[#This Row],[Ordem_insumos]]&lt;&gt;0,VLOOKUP(Table1[[#This Row],[Codigo_servico]],Preencher_Orcamento!$B:$D,3,FALSE)*Table1[[#This Row],[Subtotal_insumo]],"")</f>
        <v>0</v>
      </c>
    </row>
    <row r="12107" spans="1:13" x14ac:dyDescent="0.25">
      <c r="A12107" s="6">
        <v>180208</v>
      </c>
      <c r="B12107" s="126">
        <v>5</v>
      </c>
      <c r="C12107" s="133"/>
      <c r="D12107" s="134">
        <v>38557</v>
      </c>
      <c r="E12107" s="7" t="s">
        <v>909</v>
      </c>
      <c r="F12107" s="8" t="s">
        <v>58</v>
      </c>
      <c r="G12107" s="16">
        <f>IFERROR(VLOOKUP(Table1[[#This Row],[Codigo_insumo]],BD_Insumos!$B:$E,4),"")</f>
        <v>131.821</v>
      </c>
      <c r="H12107" s="140">
        <v>2.1000000000000001E-2</v>
      </c>
      <c r="I12107" s="9"/>
      <c r="J12107" s="22">
        <f t="shared" si="189"/>
        <v>2.7682410000000002</v>
      </c>
      <c r="K12107" s="22" t="str">
        <f>IF(I12107&lt;&gt;"",SUMIF(Table1[Codigo_servico],A12107,Table1[Subtotal_insumo]),"")</f>
        <v/>
      </c>
      <c r="L12107" s="16">
        <f>IF(Table1[[#This Row],[Ordem_insumos]]&lt;&gt;0,VLOOKUP(Table1[[#This Row],[Codigo_servico]],Preencher_Orcamento!$B:$D,3,FALSE)*Table1[[#This Row],[Qtde_insumo]],"")</f>
        <v>0</v>
      </c>
      <c r="M12107" s="16">
        <f>IF(Table1[[#This Row],[Ordem_insumos]]&lt;&gt;0,VLOOKUP(Table1[[#This Row],[Codigo_servico]],Preencher_Orcamento!$B:$D,3,FALSE)*Table1[[#This Row],[Subtotal_insumo]],"")</f>
        <v>0</v>
      </c>
    </row>
    <row r="12108" spans="1:13" x14ac:dyDescent="0.25">
      <c r="A12108" s="6">
        <v>180208</v>
      </c>
      <c r="B12108" s="126">
        <v>6</v>
      </c>
      <c r="C12108" s="133"/>
      <c r="D12108" s="134">
        <v>38603</v>
      </c>
      <c r="E12108" s="7" t="s">
        <v>944</v>
      </c>
      <c r="F12108" s="8" t="s">
        <v>457</v>
      </c>
      <c r="G12108" s="16">
        <f>IFERROR(VLOOKUP(Table1[[#This Row],[Codigo_insumo]],BD_Insumos!$B:$E,4),"")</f>
        <v>137.72219999999999</v>
      </c>
      <c r="H12108" s="140">
        <v>1</v>
      </c>
      <c r="I12108" s="9"/>
      <c r="J12108" s="22">
        <f t="shared" si="189"/>
        <v>137.72219999999999</v>
      </c>
      <c r="K12108" s="22" t="str">
        <f>IF(I12108&lt;&gt;"",SUMIF(Table1[Codigo_servico],A12108,Table1[Subtotal_insumo]),"")</f>
        <v/>
      </c>
      <c r="L12108" s="16">
        <f>IF(Table1[[#This Row],[Ordem_insumos]]&lt;&gt;0,VLOOKUP(Table1[[#This Row],[Codigo_servico]],Preencher_Orcamento!$B:$D,3,FALSE)*Table1[[#This Row],[Qtde_insumo]],"")</f>
        <v>0</v>
      </c>
      <c r="M12108" s="16">
        <f>IF(Table1[[#This Row],[Ordem_insumos]]&lt;&gt;0,VLOOKUP(Table1[[#This Row],[Codigo_servico]],Preencher_Orcamento!$B:$D,3,FALSE)*Table1[[#This Row],[Subtotal_insumo]],"")</f>
        <v>0</v>
      </c>
    </row>
    <row r="12109" spans="1:13" x14ac:dyDescent="0.25">
      <c r="A12109" s="6">
        <v>180208</v>
      </c>
      <c r="B12109" s="126">
        <v>7</v>
      </c>
      <c r="C12109" s="133"/>
      <c r="D12109" s="134">
        <v>2085</v>
      </c>
      <c r="E12109" s="7" t="s">
        <v>2203</v>
      </c>
      <c r="F12109" s="8" t="s">
        <v>2140</v>
      </c>
      <c r="G12109" s="16">
        <f>IFERROR(VLOOKUP(Table1[[#This Row],[Codigo_insumo]],BD_Insumos!$B:$E,4),"")</f>
        <v>12.52578426267724</v>
      </c>
      <c r="H12109" s="140">
        <v>0.1</v>
      </c>
      <c r="I12109" s="9"/>
      <c r="J12109" s="22">
        <f t="shared" si="189"/>
        <v>1.252578426267724</v>
      </c>
      <c r="K12109" s="22" t="str">
        <f>IF(I12109&lt;&gt;"",SUMIF(Table1[Codigo_servico],A12109,Table1[Subtotal_insumo]),"")</f>
        <v/>
      </c>
      <c r="L12109" s="16">
        <f>IF(Table1[[#This Row],[Ordem_insumos]]&lt;&gt;0,VLOOKUP(Table1[[#This Row],[Codigo_servico]],Preencher_Orcamento!$B:$D,3,FALSE)*Table1[[#This Row],[Qtde_insumo]],"")</f>
        <v>0</v>
      </c>
      <c r="M12109" s="16">
        <f>IF(Table1[[#This Row],[Ordem_insumos]]&lt;&gt;0,VLOOKUP(Table1[[#This Row],[Codigo_servico]],Preencher_Orcamento!$B:$D,3,FALSE)*Table1[[#This Row],[Subtotal_insumo]],"")</f>
        <v>0</v>
      </c>
    </row>
    <row r="12110" spans="1:13" x14ac:dyDescent="0.25">
      <c r="A12110" s="3">
        <v>180209</v>
      </c>
      <c r="B12110" s="125">
        <v>0</v>
      </c>
      <c r="C12110" s="131" t="s">
        <v>4631</v>
      </c>
      <c r="D12110" s="132"/>
      <c r="E12110" s="4"/>
      <c r="F12110" s="4"/>
      <c r="G12110" s="17" t="str">
        <f>IFERROR(VLOOKUP(Table1[[#This Row],[Codigo_insumo]],BD_Insumos!$B:$E,4),"")</f>
        <v/>
      </c>
      <c r="H12110" s="139"/>
      <c r="I12110" s="5" t="s">
        <v>457</v>
      </c>
      <c r="J12110" s="20" t="str">
        <f t="shared" si="189"/>
        <v/>
      </c>
      <c r="K12110" s="21">
        <f>IF(I12110&lt;&gt;"",SUMIF(Table1[Codigo_servico],A12110,Table1[Subtotal_insumo]),"")</f>
        <v>105.01205351896655</v>
      </c>
      <c r="L12110" s="17" t="str">
        <f>IF(Table1[[#This Row],[Ordem_insumos]]&lt;&gt;0,VLOOKUP(Table1[[#This Row],[Codigo_servico]],Preencher_Orcamento!$B:$D,3,FALSE)*Table1[[#This Row],[Qtde_insumo]],"")</f>
        <v/>
      </c>
      <c r="M12110" s="17" t="str">
        <f>IF(Table1[[#This Row],[Ordem_insumos]]&lt;&gt;0,VLOOKUP(Table1[[#This Row],[Codigo_servico]],Preencher_Orcamento!$B:$D,3,FALSE)*Table1[[#This Row],[Subtotal_insumo]],"")</f>
        <v/>
      </c>
    </row>
    <row r="12111" spans="1:13" x14ac:dyDescent="0.25">
      <c r="A12111" s="6">
        <v>180209</v>
      </c>
      <c r="B12111" s="126">
        <v>1</v>
      </c>
      <c r="C12111" s="133"/>
      <c r="D12111" s="134">
        <v>38555</v>
      </c>
      <c r="E12111" s="7" t="s">
        <v>907</v>
      </c>
      <c r="F12111" s="8" t="s">
        <v>58</v>
      </c>
      <c r="G12111" s="16">
        <f>IFERROR(VLOOKUP(Table1[[#This Row],[Codigo_insumo]],BD_Insumos!$B:$E,4),"")</f>
        <v>163.66669999999999</v>
      </c>
      <c r="H12111" s="140">
        <v>2.1000000000000001E-2</v>
      </c>
      <c r="I12111" s="9"/>
      <c r="J12111" s="22">
        <f t="shared" si="189"/>
        <v>3.4370007</v>
      </c>
      <c r="K12111" s="22" t="str">
        <f>IF(I12111&lt;&gt;"",SUMIF(Table1[Codigo_servico],A12111,Table1[Subtotal_insumo]),"")</f>
        <v/>
      </c>
      <c r="L12111" s="16">
        <f>IF(Table1[[#This Row],[Ordem_insumos]]&lt;&gt;0,VLOOKUP(Table1[[#This Row],[Codigo_servico]],Preencher_Orcamento!$B:$D,3,FALSE)*Table1[[#This Row],[Qtde_insumo]],"")</f>
        <v>0</v>
      </c>
      <c r="M12111" s="16">
        <f>IF(Table1[[#This Row],[Ordem_insumos]]&lt;&gt;0,VLOOKUP(Table1[[#This Row],[Codigo_servico]],Preencher_Orcamento!$B:$D,3,FALSE)*Table1[[#This Row],[Subtotal_insumo]],"")</f>
        <v>0</v>
      </c>
    </row>
    <row r="12112" spans="1:13" x14ac:dyDescent="0.25">
      <c r="A12112" s="6">
        <v>180209</v>
      </c>
      <c r="B12112" s="126">
        <v>2</v>
      </c>
      <c r="C12112" s="133"/>
      <c r="D12112" s="134">
        <v>2086</v>
      </c>
      <c r="E12112" s="7" t="s">
        <v>2204</v>
      </c>
      <c r="F12112" s="8" t="s">
        <v>2140</v>
      </c>
      <c r="G12112" s="16">
        <f>IFERROR(VLOOKUP(Table1[[#This Row],[Codigo_insumo]],BD_Insumos!$B:$E,4),"")</f>
        <v>10.520008785397648</v>
      </c>
      <c r="H12112" s="140">
        <v>0.5</v>
      </c>
      <c r="I12112" s="9"/>
      <c r="J12112" s="22">
        <f t="shared" si="189"/>
        <v>5.260004392698824</v>
      </c>
      <c r="K12112" s="22" t="str">
        <f>IF(I12112&lt;&gt;"",SUMIF(Table1[Codigo_servico],A12112,Table1[Subtotal_insumo]),"")</f>
        <v/>
      </c>
      <c r="L12112" s="16">
        <f>IF(Table1[[#This Row],[Ordem_insumos]]&lt;&gt;0,VLOOKUP(Table1[[#This Row],[Codigo_servico]],Preencher_Orcamento!$B:$D,3,FALSE)*Table1[[#This Row],[Qtde_insumo]],"")</f>
        <v>0</v>
      </c>
      <c r="M12112" s="16">
        <f>IF(Table1[[#This Row],[Ordem_insumos]]&lt;&gt;0,VLOOKUP(Table1[[#This Row],[Codigo_servico]],Preencher_Orcamento!$B:$D,3,FALSE)*Table1[[#This Row],[Subtotal_insumo]],"")</f>
        <v>0</v>
      </c>
    </row>
    <row r="12113" spans="1:13" x14ac:dyDescent="0.25">
      <c r="A12113" s="6">
        <v>180209</v>
      </c>
      <c r="B12113" s="126">
        <v>3</v>
      </c>
      <c r="C12113" s="133"/>
      <c r="D12113" s="134">
        <v>10501</v>
      </c>
      <c r="E12113" s="7" t="s">
        <v>57</v>
      </c>
      <c r="F12113" s="8" t="s">
        <v>58</v>
      </c>
      <c r="G12113" s="16">
        <f>IFERROR(VLOOKUP(Table1[[#This Row],[Codigo_insumo]],BD_Insumos!$B:$E,4),"")</f>
        <v>74.379800000000003</v>
      </c>
      <c r="H12113" s="140">
        <v>5.0000000000000001E-3</v>
      </c>
      <c r="I12113" s="9"/>
      <c r="J12113" s="22">
        <f t="shared" si="189"/>
        <v>0.37189900000000004</v>
      </c>
      <c r="K12113" s="22" t="str">
        <f>IF(I12113&lt;&gt;"",SUMIF(Table1[Codigo_servico],A12113,Table1[Subtotal_insumo]),"")</f>
        <v/>
      </c>
      <c r="L12113" s="16">
        <f>IF(Table1[[#This Row],[Ordem_insumos]]&lt;&gt;0,VLOOKUP(Table1[[#This Row],[Codigo_servico]],Preencher_Orcamento!$B:$D,3,FALSE)*Table1[[#This Row],[Qtde_insumo]],"")</f>
        <v>0</v>
      </c>
      <c r="M12113" s="16">
        <f>IF(Table1[[#This Row],[Ordem_insumos]]&lt;&gt;0,VLOOKUP(Table1[[#This Row],[Codigo_servico]],Preencher_Orcamento!$B:$D,3,FALSE)*Table1[[#This Row],[Subtotal_insumo]],"")</f>
        <v>0</v>
      </c>
    </row>
    <row r="12114" spans="1:13" ht="26.25" x14ac:dyDescent="0.25">
      <c r="A12114" s="6">
        <v>180209</v>
      </c>
      <c r="B12114" s="126">
        <v>4</v>
      </c>
      <c r="C12114" s="133"/>
      <c r="D12114" s="134">
        <v>38502</v>
      </c>
      <c r="E12114" s="7" t="s">
        <v>878</v>
      </c>
      <c r="F12114" s="8" t="s">
        <v>197</v>
      </c>
      <c r="G12114" s="16">
        <f>IFERROR(VLOOKUP(Table1[[#This Row],[Codigo_insumo]],BD_Insumos!$B:$E,4),"")</f>
        <v>1.9631000000000001</v>
      </c>
      <c r="H12114" s="140">
        <v>0.3</v>
      </c>
      <c r="I12114" s="9"/>
      <c r="J12114" s="22">
        <f t="shared" si="189"/>
        <v>0.58892999999999995</v>
      </c>
      <c r="K12114" s="22" t="str">
        <f>IF(I12114&lt;&gt;"",SUMIF(Table1[Codigo_servico],A12114,Table1[Subtotal_insumo]),"")</f>
        <v/>
      </c>
      <c r="L12114" s="16">
        <f>IF(Table1[[#This Row],[Ordem_insumos]]&lt;&gt;0,VLOOKUP(Table1[[#This Row],[Codigo_servico]],Preencher_Orcamento!$B:$D,3,FALSE)*Table1[[#This Row],[Qtde_insumo]],"")</f>
        <v>0</v>
      </c>
      <c r="M12114" s="16">
        <f>IF(Table1[[#This Row],[Ordem_insumos]]&lt;&gt;0,VLOOKUP(Table1[[#This Row],[Codigo_servico]],Preencher_Orcamento!$B:$D,3,FALSE)*Table1[[#This Row],[Subtotal_insumo]],"")</f>
        <v>0</v>
      </c>
    </row>
    <row r="12115" spans="1:13" x14ac:dyDescent="0.25">
      <c r="A12115" s="6">
        <v>180209</v>
      </c>
      <c r="B12115" s="126">
        <v>5</v>
      </c>
      <c r="C12115" s="133"/>
      <c r="D12115" s="134">
        <v>2085</v>
      </c>
      <c r="E12115" s="7" t="s">
        <v>2203</v>
      </c>
      <c r="F12115" s="8" t="s">
        <v>2140</v>
      </c>
      <c r="G12115" s="16">
        <f>IFERROR(VLOOKUP(Table1[[#This Row],[Codigo_insumo]],BD_Insumos!$B:$E,4),"")</f>
        <v>12.52578426267724</v>
      </c>
      <c r="H12115" s="140">
        <v>0.1</v>
      </c>
      <c r="I12115" s="9"/>
      <c r="J12115" s="22">
        <f t="shared" si="189"/>
        <v>1.252578426267724</v>
      </c>
      <c r="K12115" s="22" t="str">
        <f>IF(I12115&lt;&gt;"",SUMIF(Table1[Codigo_servico],A12115,Table1[Subtotal_insumo]),"")</f>
        <v/>
      </c>
      <c r="L12115" s="16">
        <f>IF(Table1[[#This Row],[Ordem_insumos]]&lt;&gt;0,VLOOKUP(Table1[[#This Row],[Codigo_servico]],Preencher_Orcamento!$B:$D,3,FALSE)*Table1[[#This Row],[Qtde_insumo]],"")</f>
        <v>0</v>
      </c>
      <c r="M12115" s="16">
        <f>IF(Table1[[#This Row],[Ordem_insumos]]&lt;&gt;0,VLOOKUP(Table1[[#This Row],[Codigo_servico]],Preencher_Orcamento!$B:$D,3,FALSE)*Table1[[#This Row],[Subtotal_insumo]],"")</f>
        <v>0</v>
      </c>
    </row>
    <row r="12116" spans="1:13" ht="26.25" x14ac:dyDescent="0.25">
      <c r="A12116" s="6">
        <v>180209</v>
      </c>
      <c r="B12116" s="126">
        <v>6</v>
      </c>
      <c r="C12116" s="133"/>
      <c r="D12116" s="134">
        <v>38604</v>
      </c>
      <c r="E12116" s="7" t="s">
        <v>945</v>
      </c>
      <c r="F12116" s="8" t="s">
        <v>457</v>
      </c>
      <c r="G12116" s="16">
        <f>IFERROR(VLOOKUP(Table1[[#This Row],[Codigo_insumo]],BD_Insumos!$B:$E,4),"")</f>
        <v>91.333399999999997</v>
      </c>
      <c r="H12116" s="140">
        <v>1</v>
      </c>
      <c r="I12116" s="9"/>
      <c r="J12116" s="22">
        <f t="shared" si="189"/>
        <v>91.333399999999997</v>
      </c>
      <c r="K12116" s="22" t="str">
        <f>IF(I12116&lt;&gt;"",SUMIF(Table1[Codigo_servico],A12116,Table1[Subtotal_insumo]),"")</f>
        <v/>
      </c>
      <c r="L12116" s="16">
        <f>IF(Table1[[#This Row],[Ordem_insumos]]&lt;&gt;0,VLOOKUP(Table1[[#This Row],[Codigo_servico]],Preencher_Orcamento!$B:$D,3,FALSE)*Table1[[#This Row],[Qtde_insumo]],"")</f>
        <v>0</v>
      </c>
      <c r="M12116" s="16">
        <f>IF(Table1[[#This Row],[Ordem_insumos]]&lt;&gt;0,VLOOKUP(Table1[[#This Row],[Codigo_servico]],Preencher_Orcamento!$B:$D,3,FALSE)*Table1[[#This Row],[Subtotal_insumo]],"")</f>
        <v>0</v>
      </c>
    </row>
    <row r="12117" spans="1:13" x14ac:dyDescent="0.25">
      <c r="A12117" s="6">
        <v>180209</v>
      </c>
      <c r="B12117" s="126">
        <v>7</v>
      </c>
      <c r="C12117" s="133"/>
      <c r="D12117" s="134">
        <v>38557</v>
      </c>
      <c r="E12117" s="7" t="s">
        <v>909</v>
      </c>
      <c r="F12117" s="8" t="s">
        <v>58</v>
      </c>
      <c r="G12117" s="16">
        <f>IFERROR(VLOOKUP(Table1[[#This Row],[Codigo_insumo]],BD_Insumos!$B:$E,4),"")</f>
        <v>131.821</v>
      </c>
      <c r="H12117" s="140">
        <v>2.1000000000000001E-2</v>
      </c>
      <c r="I12117" s="9"/>
      <c r="J12117" s="22">
        <f t="shared" si="189"/>
        <v>2.7682410000000002</v>
      </c>
      <c r="K12117" s="22" t="str">
        <f>IF(I12117&lt;&gt;"",SUMIF(Table1[Codigo_servico],A12117,Table1[Subtotal_insumo]),"")</f>
        <v/>
      </c>
      <c r="L12117" s="16">
        <f>IF(Table1[[#This Row],[Ordem_insumos]]&lt;&gt;0,VLOOKUP(Table1[[#This Row],[Codigo_servico]],Preencher_Orcamento!$B:$D,3,FALSE)*Table1[[#This Row],[Qtde_insumo]],"")</f>
        <v>0</v>
      </c>
      <c r="M12117" s="16">
        <f>IF(Table1[[#This Row],[Ordem_insumos]]&lt;&gt;0,VLOOKUP(Table1[[#This Row],[Codigo_servico]],Preencher_Orcamento!$B:$D,3,FALSE)*Table1[[#This Row],[Subtotal_insumo]],"")</f>
        <v>0</v>
      </c>
    </row>
    <row r="12118" spans="1:13" x14ac:dyDescent="0.25">
      <c r="A12118" s="3">
        <v>180210</v>
      </c>
      <c r="B12118" s="125">
        <v>0</v>
      </c>
      <c r="C12118" s="131" t="s">
        <v>4632</v>
      </c>
      <c r="D12118" s="132"/>
      <c r="E12118" s="4"/>
      <c r="F12118" s="4"/>
      <c r="G12118" s="17" t="str">
        <f>IFERROR(VLOOKUP(Table1[[#This Row],[Codigo_insumo]],BD_Insumos!$B:$E,4),"")</f>
        <v/>
      </c>
      <c r="H12118" s="139"/>
      <c r="I12118" s="5" t="s">
        <v>457</v>
      </c>
      <c r="J12118" s="20" t="str">
        <f t="shared" si="189"/>
        <v/>
      </c>
      <c r="K12118" s="21">
        <f>IF(I12118&lt;&gt;"",SUMIF(Table1[Codigo_servico],A12118,Table1[Subtotal_insumo]),"")</f>
        <v>151.23929232538111</v>
      </c>
      <c r="L12118" s="17" t="str">
        <f>IF(Table1[[#This Row],[Ordem_insumos]]&lt;&gt;0,VLOOKUP(Table1[[#This Row],[Codigo_servico]],Preencher_Orcamento!$B:$D,3,FALSE)*Table1[[#This Row],[Qtde_insumo]],"")</f>
        <v/>
      </c>
      <c r="M12118" s="17" t="str">
        <f>IF(Table1[[#This Row],[Ordem_insumos]]&lt;&gt;0,VLOOKUP(Table1[[#This Row],[Codigo_servico]],Preencher_Orcamento!$B:$D,3,FALSE)*Table1[[#This Row],[Subtotal_insumo]],"")</f>
        <v/>
      </c>
    </row>
    <row r="12119" spans="1:13" ht="26.25" x14ac:dyDescent="0.25">
      <c r="A12119" s="6">
        <v>180210</v>
      </c>
      <c r="B12119" s="126">
        <v>1</v>
      </c>
      <c r="C12119" s="133"/>
      <c r="D12119" s="134">
        <v>38502</v>
      </c>
      <c r="E12119" s="7" t="s">
        <v>878</v>
      </c>
      <c r="F12119" s="8" t="s">
        <v>197</v>
      </c>
      <c r="G12119" s="16">
        <f>IFERROR(VLOOKUP(Table1[[#This Row],[Codigo_insumo]],BD_Insumos!$B:$E,4),"")</f>
        <v>1.9631000000000001</v>
      </c>
      <c r="H12119" s="140">
        <v>1</v>
      </c>
      <c r="I12119" s="9"/>
      <c r="J12119" s="22">
        <f t="shared" si="189"/>
        <v>1.9631000000000001</v>
      </c>
      <c r="K12119" s="22" t="str">
        <f>IF(I12119&lt;&gt;"",SUMIF(Table1[Codigo_servico],A12119,Table1[Subtotal_insumo]),"")</f>
        <v/>
      </c>
      <c r="L12119" s="16">
        <f>IF(Table1[[#This Row],[Ordem_insumos]]&lt;&gt;0,VLOOKUP(Table1[[#This Row],[Codigo_servico]],Preencher_Orcamento!$B:$D,3,FALSE)*Table1[[#This Row],[Qtde_insumo]],"")</f>
        <v>0</v>
      </c>
      <c r="M12119" s="16">
        <f>IF(Table1[[#This Row],[Ordem_insumos]]&lt;&gt;0,VLOOKUP(Table1[[#This Row],[Codigo_servico]],Preencher_Orcamento!$B:$D,3,FALSE)*Table1[[#This Row],[Subtotal_insumo]],"")</f>
        <v>0</v>
      </c>
    </row>
    <row r="12120" spans="1:13" x14ac:dyDescent="0.25">
      <c r="A12120" s="6">
        <v>180210</v>
      </c>
      <c r="B12120" s="126">
        <v>2</v>
      </c>
      <c r="C12120" s="133"/>
      <c r="D12120" s="134">
        <v>38555</v>
      </c>
      <c r="E12120" s="7" t="s">
        <v>907</v>
      </c>
      <c r="F12120" s="8" t="s">
        <v>58</v>
      </c>
      <c r="G12120" s="16">
        <f>IFERROR(VLOOKUP(Table1[[#This Row],[Codigo_insumo]],BD_Insumos!$B:$E,4),"")</f>
        <v>163.66669999999999</v>
      </c>
      <c r="H12120" s="140">
        <v>9.9000000000000005E-2</v>
      </c>
      <c r="I12120" s="9"/>
      <c r="J12120" s="22">
        <f t="shared" si="189"/>
        <v>16.203003299999999</v>
      </c>
      <c r="K12120" s="22" t="str">
        <f>IF(I12120&lt;&gt;"",SUMIF(Table1[Codigo_servico],A12120,Table1[Subtotal_insumo]),"")</f>
        <v/>
      </c>
      <c r="L12120" s="16">
        <f>IF(Table1[[#This Row],[Ordem_insumos]]&lt;&gt;0,VLOOKUP(Table1[[#This Row],[Codigo_servico]],Preencher_Orcamento!$B:$D,3,FALSE)*Table1[[#This Row],[Qtde_insumo]],"")</f>
        <v>0</v>
      </c>
      <c r="M12120" s="16">
        <f>IF(Table1[[#This Row],[Ordem_insumos]]&lt;&gt;0,VLOOKUP(Table1[[#This Row],[Codigo_servico]],Preencher_Orcamento!$B:$D,3,FALSE)*Table1[[#This Row],[Subtotal_insumo]],"")</f>
        <v>0</v>
      </c>
    </row>
    <row r="12121" spans="1:13" x14ac:dyDescent="0.25">
      <c r="A12121" s="6">
        <v>180210</v>
      </c>
      <c r="B12121" s="126">
        <v>3</v>
      </c>
      <c r="C12121" s="133"/>
      <c r="D12121" s="134">
        <v>2086</v>
      </c>
      <c r="E12121" s="7" t="s">
        <v>2204</v>
      </c>
      <c r="F12121" s="8" t="s">
        <v>2140</v>
      </c>
      <c r="G12121" s="16">
        <f>IFERROR(VLOOKUP(Table1[[#This Row],[Codigo_insumo]],BD_Insumos!$B:$E,4),"")</f>
        <v>10.520008785397648</v>
      </c>
      <c r="H12121" s="140">
        <v>2.8</v>
      </c>
      <c r="I12121" s="9"/>
      <c r="J12121" s="22">
        <f t="shared" si="189"/>
        <v>29.456024599113412</v>
      </c>
      <c r="K12121" s="22" t="str">
        <f>IF(I12121&lt;&gt;"",SUMIF(Table1[Codigo_servico],A12121,Table1[Subtotal_insumo]),"")</f>
        <v/>
      </c>
      <c r="L12121" s="16">
        <f>IF(Table1[[#This Row],[Ordem_insumos]]&lt;&gt;0,VLOOKUP(Table1[[#This Row],[Codigo_servico]],Preencher_Orcamento!$B:$D,3,FALSE)*Table1[[#This Row],[Qtde_insumo]],"")</f>
        <v>0</v>
      </c>
      <c r="M12121" s="16">
        <f>IF(Table1[[#This Row],[Ordem_insumos]]&lt;&gt;0,VLOOKUP(Table1[[#This Row],[Codigo_servico]],Preencher_Orcamento!$B:$D,3,FALSE)*Table1[[#This Row],[Subtotal_insumo]],"")</f>
        <v>0</v>
      </c>
    </row>
    <row r="12122" spans="1:13" ht="26.25" x14ac:dyDescent="0.25">
      <c r="A12122" s="6">
        <v>180210</v>
      </c>
      <c r="B12122" s="126">
        <v>4</v>
      </c>
      <c r="C12122" s="133"/>
      <c r="D12122" s="134">
        <v>38540</v>
      </c>
      <c r="E12122" s="7" t="s">
        <v>898</v>
      </c>
      <c r="F12122" s="8" t="s">
        <v>457</v>
      </c>
      <c r="G12122" s="16">
        <f>IFERROR(VLOOKUP(Table1[[#This Row],[Codigo_insumo]],BD_Insumos!$B:$E,4),"")</f>
        <v>27.753900000000002</v>
      </c>
      <c r="H12122" s="140">
        <v>1</v>
      </c>
      <c r="I12122" s="9"/>
      <c r="J12122" s="22">
        <f t="shared" si="189"/>
        <v>27.753900000000002</v>
      </c>
      <c r="K12122" s="22" t="str">
        <f>IF(I12122&lt;&gt;"",SUMIF(Table1[Codigo_servico],A12122,Table1[Subtotal_insumo]),"")</f>
        <v/>
      </c>
      <c r="L12122" s="16">
        <f>IF(Table1[[#This Row],[Ordem_insumos]]&lt;&gt;0,VLOOKUP(Table1[[#This Row],[Codigo_servico]],Preencher_Orcamento!$B:$D,3,FALSE)*Table1[[#This Row],[Qtde_insumo]],"")</f>
        <v>0</v>
      </c>
      <c r="M12122" s="16">
        <f>IF(Table1[[#This Row],[Ordem_insumos]]&lt;&gt;0,VLOOKUP(Table1[[#This Row],[Codigo_servico]],Preencher_Orcamento!$B:$D,3,FALSE)*Table1[[#This Row],[Subtotal_insumo]],"")</f>
        <v>0</v>
      </c>
    </row>
    <row r="12123" spans="1:13" x14ac:dyDescent="0.25">
      <c r="A12123" s="6">
        <v>180210</v>
      </c>
      <c r="B12123" s="126">
        <v>5</v>
      </c>
      <c r="C12123" s="133"/>
      <c r="D12123" s="134">
        <v>38557</v>
      </c>
      <c r="E12123" s="7" t="s">
        <v>909</v>
      </c>
      <c r="F12123" s="8" t="s">
        <v>58</v>
      </c>
      <c r="G12123" s="16">
        <f>IFERROR(VLOOKUP(Table1[[#This Row],[Codigo_insumo]],BD_Insumos!$B:$E,4),"")</f>
        <v>131.821</v>
      </c>
      <c r="H12123" s="140">
        <v>0.56599999999999995</v>
      </c>
      <c r="I12123" s="9"/>
      <c r="J12123" s="22">
        <f t="shared" si="189"/>
        <v>74.610685999999987</v>
      </c>
      <c r="K12123" s="22" t="str">
        <f>IF(I12123&lt;&gt;"",SUMIF(Table1[Codigo_servico],A12123,Table1[Subtotal_insumo]),"")</f>
        <v/>
      </c>
      <c r="L12123" s="16">
        <f>IF(Table1[[#This Row],[Ordem_insumos]]&lt;&gt;0,VLOOKUP(Table1[[#This Row],[Codigo_servico]],Preencher_Orcamento!$B:$D,3,FALSE)*Table1[[#This Row],[Qtde_insumo]],"")</f>
        <v>0</v>
      </c>
      <c r="M12123" s="16">
        <f>IF(Table1[[#This Row],[Ordem_insumos]]&lt;&gt;0,VLOOKUP(Table1[[#This Row],[Codigo_servico]],Preencher_Orcamento!$B:$D,3,FALSE)*Table1[[#This Row],[Subtotal_insumo]],"")</f>
        <v>0</v>
      </c>
    </row>
    <row r="12124" spans="1:13" x14ac:dyDescent="0.25">
      <c r="A12124" s="6">
        <v>180210</v>
      </c>
      <c r="B12124" s="126">
        <v>6</v>
      </c>
      <c r="C12124" s="133"/>
      <c r="D12124" s="134">
        <v>2085</v>
      </c>
      <c r="E12124" s="7" t="s">
        <v>2203</v>
      </c>
      <c r="F12124" s="8" t="s">
        <v>2140</v>
      </c>
      <c r="G12124" s="16">
        <f>IFERROR(VLOOKUP(Table1[[#This Row],[Codigo_insumo]],BD_Insumos!$B:$E,4),"")</f>
        <v>12.52578426267724</v>
      </c>
      <c r="H12124" s="140">
        <v>0.1</v>
      </c>
      <c r="I12124" s="9"/>
      <c r="J12124" s="22">
        <f t="shared" si="189"/>
        <v>1.252578426267724</v>
      </c>
      <c r="K12124" s="22" t="str">
        <f>IF(I12124&lt;&gt;"",SUMIF(Table1[Codigo_servico],A12124,Table1[Subtotal_insumo]),"")</f>
        <v/>
      </c>
      <c r="L12124" s="16">
        <f>IF(Table1[[#This Row],[Ordem_insumos]]&lt;&gt;0,VLOOKUP(Table1[[#This Row],[Codigo_servico]],Preencher_Orcamento!$B:$D,3,FALSE)*Table1[[#This Row],[Qtde_insumo]],"")</f>
        <v>0</v>
      </c>
      <c r="M12124" s="16">
        <f>IF(Table1[[#This Row],[Ordem_insumos]]&lt;&gt;0,VLOOKUP(Table1[[#This Row],[Codigo_servico]],Preencher_Orcamento!$B:$D,3,FALSE)*Table1[[#This Row],[Subtotal_insumo]],"")</f>
        <v>0</v>
      </c>
    </row>
    <row r="12125" spans="1:13" x14ac:dyDescent="0.25">
      <c r="A12125" s="3">
        <v>180211</v>
      </c>
      <c r="B12125" s="125">
        <v>0</v>
      </c>
      <c r="C12125" s="131" t="s">
        <v>4633</v>
      </c>
      <c r="D12125" s="132"/>
      <c r="E12125" s="4"/>
      <c r="F12125" s="4"/>
      <c r="G12125" s="17" t="str">
        <f>IFERROR(VLOOKUP(Table1[[#This Row],[Codigo_insumo]],BD_Insumos!$B:$E,4),"")</f>
        <v/>
      </c>
      <c r="H12125" s="139"/>
      <c r="I12125" s="5" t="s">
        <v>457</v>
      </c>
      <c r="J12125" s="20" t="str">
        <f t="shared" si="189"/>
        <v/>
      </c>
      <c r="K12125" s="21">
        <f>IF(I12125&lt;&gt;"",SUMIF(Table1[Codigo_servico],A12125,Table1[Subtotal_insumo]),"")</f>
        <v>148.22035351896653</v>
      </c>
      <c r="L12125" s="17" t="str">
        <f>IF(Table1[[#This Row],[Ordem_insumos]]&lt;&gt;0,VLOOKUP(Table1[[#This Row],[Codigo_servico]],Preencher_Orcamento!$B:$D,3,FALSE)*Table1[[#This Row],[Qtde_insumo]],"")</f>
        <v/>
      </c>
      <c r="M12125" s="17" t="str">
        <f>IF(Table1[[#This Row],[Ordem_insumos]]&lt;&gt;0,VLOOKUP(Table1[[#This Row],[Codigo_servico]],Preencher_Orcamento!$B:$D,3,FALSE)*Table1[[#This Row],[Subtotal_insumo]],"")</f>
        <v/>
      </c>
    </row>
    <row r="12126" spans="1:13" ht="26.25" x14ac:dyDescent="0.25">
      <c r="A12126" s="6">
        <v>180211</v>
      </c>
      <c r="B12126" s="126">
        <v>1</v>
      </c>
      <c r="C12126" s="133"/>
      <c r="D12126" s="134">
        <v>38502</v>
      </c>
      <c r="E12126" s="7" t="s">
        <v>878</v>
      </c>
      <c r="F12126" s="8" t="s">
        <v>197</v>
      </c>
      <c r="G12126" s="16">
        <f>IFERROR(VLOOKUP(Table1[[#This Row],[Codigo_insumo]],BD_Insumos!$B:$E,4),"")</f>
        <v>1.9631000000000001</v>
      </c>
      <c r="H12126" s="140">
        <v>0.3</v>
      </c>
      <c r="I12126" s="9"/>
      <c r="J12126" s="22">
        <f t="shared" si="189"/>
        <v>0.58892999999999995</v>
      </c>
      <c r="K12126" s="22" t="str">
        <f>IF(I12126&lt;&gt;"",SUMIF(Table1[Codigo_servico],A12126,Table1[Subtotal_insumo]),"")</f>
        <v/>
      </c>
      <c r="L12126" s="16">
        <f>IF(Table1[[#This Row],[Ordem_insumos]]&lt;&gt;0,VLOOKUP(Table1[[#This Row],[Codigo_servico]],Preencher_Orcamento!$B:$D,3,FALSE)*Table1[[#This Row],[Qtde_insumo]],"")</f>
        <v>0</v>
      </c>
      <c r="M12126" s="16">
        <f>IF(Table1[[#This Row],[Ordem_insumos]]&lt;&gt;0,VLOOKUP(Table1[[#This Row],[Codigo_servico]],Preencher_Orcamento!$B:$D,3,FALSE)*Table1[[#This Row],[Subtotal_insumo]],"")</f>
        <v>0</v>
      </c>
    </row>
    <row r="12127" spans="1:13" x14ac:dyDescent="0.25">
      <c r="A12127" s="6">
        <v>180211</v>
      </c>
      <c r="B12127" s="126">
        <v>2</v>
      </c>
      <c r="C12127" s="133"/>
      <c r="D12127" s="134">
        <v>2086</v>
      </c>
      <c r="E12127" s="7" t="s">
        <v>2204</v>
      </c>
      <c r="F12127" s="8" t="s">
        <v>2140</v>
      </c>
      <c r="G12127" s="16">
        <f>IFERROR(VLOOKUP(Table1[[#This Row],[Codigo_insumo]],BD_Insumos!$B:$E,4),"")</f>
        <v>10.520008785397648</v>
      </c>
      <c r="H12127" s="140">
        <v>0.5</v>
      </c>
      <c r="I12127" s="9"/>
      <c r="J12127" s="22">
        <f t="shared" si="189"/>
        <v>5.260004392698824</v>
      </c>
      <c r="K12127" s="22" t="str">
        <f>IF(I12127&lt;&gt;"",SUMIF(Table1[Codigo_servico],A12127,Table1[Subtotal_insumo]),"")</f>
        <v/>
      </c>
      <c r="L12127" s="16">
        <f>IF(Table1[[#This Row],[Ordem_insumos]]&lt;&gt;0,VLOOKUP(Table1[[#This Row],[Codigo_servico]],Preencher_Orcamento!$B:$D,3,FALSE)*Table1[[#This Row],[Qtde_insumo]],"")</f>
        <v>0</v>
      </c>
      <c r="M12127" s="16">
        <f>IF(Table1[[#This Row],[Ordem_insumos]]&lt;&gt;0,VLOOKUP(Table1[[#This Row],[Codigo_servico]],Preencher_Orcamento!$B:$D,3,FALSE)*Table1[[#This Row],[Subtotal_insumo]],"")</f>
        <v>0</v>
      </c>
    </row>
    <row r="12128" spans="1:13" x14ac:dyDescent="0.25">
      <c r="A12128" s="6">
        <v>180211</v>
      </c>
      <c r="B12128" s="126">
        <v>3</v>
      </c>
      <c r="C12128" s="133"/>
      <c r="D12128" s="134">
        <v>10501</v>
      </c>
      <c r="E12128" s="7" t="s">
        <v>57</v>
      </c>
      <c r="F12128" s="8" t="s">
        <v>58</v>
      </c>
      <c r="G12128" s="16">
        <f>IFERROR(VLOOKUP(Table1[[#This Row],[Codigo_insumo]],BD_Insumos!$B:$E,4),"")</f>
        <v>74.379800000000003</v>
      </c>
      <c r="H12128" s="140">
        <v>5.0000000000000001E-3</v>
      </c>
      <c r="I12128" s="9"/>
      <c r="J12128" s="22">
        <f t="shared" si="189"/>
        <v>0.37189900000000004</v>
      </c>
      <c r="K12128" s="22" t="str">
        <f>IF(I12128&lt;&gt;"",SUMIF(Table1[Codigo_servico],A12128,Table1[Subtotal_insumo]),"")</f>
        <v/>
      </c>
      <c r="L12128" s="16">
        <f>IF(Table1[[#This Row],[Ordem_insumos]]&lt;&gt;0,VLOOKUP(Table1[[#This Row],[Codigo_servico]],Preencher_Orcamento!$B:$D,3,FALSE)*Table1[[#This Row],[Qtde_insumo]],"")</f>
        <v>0</v>
      </c>
      <c r="M12128" s="16">
        <f>IF(Table1[[#This Row],[Ordem_insumos]]&lt;&gt;0,VLOOKUP(Table1[[#This Row],[Codigo_servico]],Preencher_Orcamento!$B:$D,3,FALSE)*Table1[[#This Row],[Subtotal_insumo]],"")</f>
        <v>0</v>
      </c>
    </row>
    <row r="12129" spans="1:13" x14ac:dyDescent="0.25">
      <c r="A12129" s="6">
        <v>180211</v>
      </c>
      <c r="B12129" s="126">
        <v>4</v>
      </c>
      <c r="C12129" s="133"/>
      <c r="D12129" s="134">
        <v>2085</v>
      </c>
      <c r="E12129" s="7" t="s">
        <v>2203</v>
      </c>
      <c r="F12129" s="8" t="s">
        <v>2140</v>
      </c>
      <c r="G12129" s="16">
        <f>IFERROR(VLOOKUP(Table1[[#This Row],[Codigo_insumo]],BD_Insumos!$B:$E,4),"")</f>
        <v>12.52578426267724</v>
      </c>
      <c r="H12129" s="140">
        <v>0.1</v>
      </c>
      <c r="I12129" s="9"/>
      <c r="J12129" s="22">
        <f t="shared" si="189"/>
        <v>1.252578426267724</v>
      </c>
      <c r="K12129" s="22" t="str">
        <f>IF(I12129&lt;&gt;"",SUMIF(Table1[Codigo_servico],A12129,Table1[Subtotal_insumo]),"")</f>
        <v/>
      </c>
      <c r="L12129" s="16">
        <f>IF(Table1[[#This Row],[Ordem_insumos]]&lt;&gt;0,VLOOKUP(Table1[[#This Row],[Codigo_servico]],Preencher_Orcamento!$B:$D,3,FALSE)*Table1[[#This Row],[Qtde_insumo]],"")</f>
        <v>0</v>
      </c>
      <c r="M12129" s="16">
        <f>IF(Table1[[#This Row],[Ordem_insumos]]&lt;&gt;0,VLOOKUP(Table1[[#This Row],[Codigo_servico]],Preencher_Orcamento!$B:$D,3,FALSE)*Table1[[#This Row],[Subtotal_insumo]],"")</f>
        <v>0</v>
      </c>
    </row>
    <row r="12130" spans="1:13" x14ac:dyDescent="0.25">
      <c r="A12130" s="6">
        <v>180211</v>
      </c>
      <c r="B12130" s="126">
        <v>5</v>
      </c>
      <c r="C12130" s="133"/>
      <c r="D12130" s="134">
        <v>38555</v>
      </c>
      <c r="E12130" s="7" t="s">
        <v>907</v>
      </c>
      <c r="F12130" s="8" t="s">
        <v>58</v>
      </c>
      <c r="G12130" s="16">
        <f>IFERROR(VLOOKUP(Table1[[#This Row],[Codigo_insumo]],BD_Insumos!$B:$E,4),"")</f>
        <v>163.66669999999999</v>
      </c>
      <c r="H12130" s="140">
        <v>2.1000000000000001E-2</v>
      </c>
      <c r="I12130" s="9"/>
      <c r="J12130" s="22">
        <f t="shared" si="189"/>
        <v>3.4370007</v>
      </c>
      <c r="K12130" s="22" t="str">
        <f>IF(I12130&lt;&gt;"",SUMIF(Table1[Codigo_servico],A12130,Table1[Subtotal_insumo]),"")</f>
        <v/>
      </c>
      <c r="L12130" s="16">
        <f>IF(Table1[[#This Row],[Ordem_insumos]]&lt;&gt;0,VLOOKUP(Table1[[#This Row],[Codigo_servico]],Preencher_Orcamento!$B:$D,3,FALSE)*Table1[[#This Row],[Qtde_insumo]],"")</f>
        <v>0</v>
      </c>
      <c r="M12130" s="16">
        <f>IF(Table1[[#This Row],[Ordem_insumos]]&lt;&gt;0,VLOOKUP(Table1[[#This Row],[Codigo_servico]],Preencher_Orcamento!$B:$D,3,FALSE)*Table1[[#This Row],[Subtotal_insumo]],"")</f>
        <v>0</v>
      </c>
    </row>
    <row r="12131" spans="1:13" x14ac:dyDescent="0.25">
      <c r="A12131" s="6">
        <v>180211</v>
      </c>
      <c r="B12131" s="126">
        <v>6</v>
      </c>
      <c r="C12131" s="133"/>
      <c r="D12131" s="134">
        <v>38557</v>
      </c>
      <c r="E12131" s="7" t="s">
        <v>909</v>
      </c>
      <c r="F12131" s="8" t="s">
        <v>58</v>
      </c>
      <c r="G12131" s="16">
        <f>IFERROR(VLOOKUP(Table1[[#This Row],[Codigo_insumo]],BD_Insumos!$B:$E,4),"")</f>
        <v>131.821</v>
      </c>
      <c r="H12131" s="140">
        <v>2.1000000000000001E-2</v>
      </c>
      <c r="I12131" s="9"/>
      <c r="J12131" s="22">
        <f t="shared" si="189"/>
        <v>2.7682410000000002</v>
      </c>
      <c r="K12131" s="22" t="str">
        <f>IF(I12131&lt;&gt;"",SUMIF(Table1[Codigo_servico],A12131,Table1[Subtotal_insumo]),"")</f>
        <v/>
      </c>
      <c r="L12131" s="16">
        <f>IF(Table1[[#This Row],[Ordem_insumos]]&lt;&gt;0,VLOOKUP(Table1[[#This Row],[Codigo_servico]],Preencher_Orcamento!$B:$D,3,FALSE)*Table1[[#This Row],[Qtde_insumo]],"")</f>
        <v>0</v>
      </c>
      <c r="M12131" s="16">
        <f>IF(Table1[[#This Row],[Ordem_insumos]]&lt;&gt;0,VLOOKUP(Table1[[#This Row],[Codigo_servico]],Preencher_Orcamento!$B:$D,3,FALSE)*Table1[[#This Row],[Subtotal_insumo]],"")</f>
        <v>0</v>
      </c>
    </row>
    <row r="12132" spans="1:13" ht="26.25" x14ac:dyDescent="0.25">
      <c r="A12132" s="6">
        <v>180211</v>
      </c>
      <c r="B12132" s="126">
        <v>7</v>
      </c>
      <c r="C12132" s="133"/>
      <c r="D12132" s="134">
        <v>38605</v>
      </c>
      <c r="E12132" s="7" t="s">
        <v>946</v>
      </c>
      <c r="F12132" s="8" t="s">
        <v>457</v>
      </c>
      <c r="G12132" s="16">
        <f>IFERROR(VLOOKUP(Table1[[#This Row],[Codigo_insumo]],BD_Insumos!$B:$E,4),"")</f>
        <v>134.54169999999999</v>
      </c>
      <c r="H12132" s="140">
        <v>1</v>
      </c>
      <c r="I12132" s="9"/>
      <c r="J12132" s="22">
        <f t="shared" si="189"/>
        <v>134.54169999999999</v>
      </c>
      <c r="K12132" s="22" t="str">
        <f>IF(I12132&lt;&gt;"",SUMIF(Table1[Codigo_servico],A12132,Table1[Subtotal_insumo]),"")</f>
        <v/>
      </c>
      <c r="L12132" s="16">
        <f>IF(Table1[[#This Row],[Ordem_insumos]]&lt;&gt;0,VLOOKUP(Table1[[#This Row],[Codigo_servico]],Preencher_Orcamento!$B:$D,3,FALSE)*Table1[[#This Row],[Qtde_insumo]],"")</f>
        <v>0</v>
      </c>
      <c r="M12132" s="16">
        <f>IF(Table1[[#This Row],[Ordem_insumos]]&lt;&gt;0,VLOOKUP(Table1[[#This Row],[Codigo_servico]],Preencher_Orcamento!$B:$D,3,FALSE)*Table1[[#This Row],[Subtotal_insumo]],"")</f>
        <v>0</v>
      </c>
    </row>
    <row r="12133" spans="1:13" x14ac:dyDescent="0.25">
      <c r="A12133" s="3">
        <v>180212</v>
      </c>
      <c r="B12133" s="125">
        <v>0</v>
      </c>
      <c r="C12133" s="131" t="s">
        <v>4634</v>
      </c>
      <c r="D12133" s="132"/>
      <c r="E12133" s="4"/>
      <c r="F12133" s="4"/>
      <c r="G12133" s="17" t="str">
        <f>IFERROR(VLOOKUP(Table1[[#This Row],[Codigo_insumo]],BD_Insumos!$B:$E,4),"")</f>
        <v/>
      </c>
      <c r="H12133" s="139"/>
      <c r="I12133" s="5" t="s">
        <v>457</v>
      </c>
      <c r="J12133" s="20" t="str">
        <f t="shared" si="189"/>
        <v/>
      </c>
      <c r="K12133" s="21">
        <f>IF(I12133&lt;&gt;"",SUMIF(Table1[Codigo_servico],A12133,Table1[Subtotal_insumo]),"")</f>
        <v>151.31755351896655</v>
      </c>
      <c r="L12133" s="17" t="str">
        <f>IF(Table1[[#This Row],[Ordem_insumos]]&lt;&gt;0,VLOOKUP(Table1[[#This Row],[Codigo_servico]],Preencher_Orcamento!$B:$D,3,FALSE)*Table1[[#This Row],[Qtde_insumo]],"")</f>
        <v/>
      </c>
      <c r="M12133" s="17" t="str">
        <f>IF(Table1[[#This Row],[Ordem_insumos]]&lt;&gt;0,VLOOKUP(Table1[[#This Row],[Codigo_servico]],Preencher_Orcamento!$B:$D,3,FALSE)*Table1[[#This Row],[Subtotal_insumo]],"")</f>
        <v/>
      </c>
    </row>
    <row r="12134" spans="1:13" x14ac:dyDescent="0.25">
      <c r="A12134" s="6">
        <v>180212</v>
      </c>
      <c r="B12134" s="126">
        <v>1</v>
      </c>
      <c r="C12134" s="133"/>
      <c r="D12134" s="134">
        <v>2085</v>
      </c>
      <c r="E12134" s="7" t="s">
        <v>2203</v>
      </c>
      <c r="F12134" s="8" t="s">
        <v>2140</v>
      </c>
      <c r="G12134" s="16">
        <f>IFERROR(VLOOKUP(Table1[[#This Row],[Codigo_insumo]],BD_Insumos!$B:$E,4),"")</f>
        <v>12.52578426267724</v>
      </c>
      <c r="H12134" s="140">
        <v>0.1</v>
      </c>
      <c r="I12134" s="9"/>
      <c r="J12134" s="22">
        <f t="shared" si="189"/>
        <v>1.252578426267724</v>
      </c>
      <c r="K12134" s="22" t="str">
        <f>IF(I12134&lt;&gt;"",SUMIF(Table1[Codigo_servico],A12134,Table1[Subtotal_insumo]),"")</f>
        <v/>
      </c>
      <c r="L12134" s="16">
        <f>IF(Table1[[#This Row],[Ordem_insumos]]&lt;&gt;0,VLOOKUP(Table1[[#This Row],[Codigo_servico]],Preencher_Orcamento!$B:$D,3,FALSE)*Table1[[#This Row],[Qtde_insumo]],"")</f>
        <v>0</v>
      </c>
      <c r="M12134" s="16">
        <f>IF(Table1[[#This Row],[Ordem_insumos]]&lt;&gt;0,VLOOKUP(Table1[[#This Row],[Codigo_servico]],Preencher_Orcamento!$B:$D,3,FALSE)*Table1[[#This Row],[Subtotal_insumo]],"")</f>
        <v>0</v>
      </c>
    </row>
    <row r="12135" spans="1:13" x14ac:dyDescent="0.25">
      <c r="A12135" s="6">
        <v>180212</v>
      </c>
      <c r="B12135" s="126">
        <v>2</v>
      </c>
      <c r="C12135" s="133"/>
      <c r="D12135" s="134">
        <v>2086</v>
      </c>
      <c r="E12135" s="7" t="s">
        <v>2204</v>
      </c>
      <c r="F12135" s="8" t="s">
        <v>2140</v>
      </c>
      <c r="G12135" s="16">
        <f>IFERROR(VLOOKUP(Table1[[#This Row],[Codigo_insumo]],BD_Insumos!$B:$E,4),"")</f>
        <v>10.520008785397648</v>
      </c>
      <c r="H12135" s="140">
        <v>0.5</v>
      </c>
      <c r="I12135" s="9"/>
      <c r="J12135" s="22">
        <f t="shared" si="189"/>
        <v>5.260004392698824</v>
      </c>
      <c r="K12135" s="22" t="str">
        <f>IF(I12135&lt;&gt;"",SUMIF(Table1[Codigo_servico],A12135,Table1[Subtotal_insumo]),"")</f>
        <v/>
      </c>
      <c r="L12135" s="16">
        <f>IF(Table1[[#This Row],[Ordem_insumos]]&lt;&gt;0,VLOOKUP(Table1[[#This Row],[Codigo_servico]],Preencher_Orcamento!$B:$D,3,FALSE)*Table1[[#This Row],[Qtde_insumo]],"")</f>
        <v>0</v>
      </c>
      <c r="M12135" s="16">
        <f>IF(Table1[[#This Row],[Ordem_insumos]]&lt;&gt;0,VLOOKUP(Table1[[#This Row],[Codigo_servico]],Preencher_Orcamento!$B:$D,3,FALSE)*Table1[[#This Row],[Subtotal_insumo]],"")</f>
        <v>0</v>
      </c>
    </row>
    <row r="12136" spans="1:13" x14ac:dyDescent="0.25">
      <c r="A12136" s="6">
        <v>180212</v>
      </c>
      <c r="B12136" s="126">
        <v>3</v>
      </c>
      <c r="C12136" s="133"/>
      <c r="D12136" s="134">
        <v>38557</v>
      </c>
      <c r="E12136" s="7" t="s">
        <v>909</v>
      </c>
      <c r="F12136" s="8" t="s">
        <v>58</v>
      </c>
      <c r="G12136" s="16">
        <f>IFERROR(VLOOKUP(Table1[[#This Row],[Codigo_insumo]],BD_Insumos!$B:$E,4),"")</f>
        <v>131.821</v>
      </c>
      <c r="H12136" s="140">
        <v>2.1000000000000001E-2</v>
      </c>
      <c r="I12136" s="9"/>
      <c r="J12136" s="22">
        <f t="shared" si="189"/>
        <v>2.7682410000000002</v>
      </c>
      <c r="K12136" s="22" t="str">
        <f>IF(I12136&lt;&gt;"",SUMIF(Table1[Codigo_servico],A12136,Table1[Subtotal_insumo]),"")</f>
        <v/>
      </c>
      <c r="L12136" s="16">
        <f>IF(Table1[[#This Row],[Ordem_insumos]]&lt;&gt;0,VLOOKUP(Table1[[#This Row],[Codigo_servico]],Preencher_Orcamento!$B:$D,3,FALSE)*Table1[[#This Row],[Qtde_insumo]],"")</f>
        <v>0</v>
      </c>
      <c r="M12136" s="16">
        <f>IF(Table1[[#This Row],[Ordem_insumos]]&lt;&gt;0,VLOOKUP(Table1[[#This Row],[Codigo_servico]],Preencher_Orcamento!$B:$D,3,FALSE)*Table1[[#This Row],[Subtotal_insumo]],"")</f>
        <v>0</v>
      </c>
    </row>
    <row r="12137" spans="1:13" x14ac:dyDescent="0.25">
      <c r="A12137" s="6">
        <v>180212</v>
      </c>
      <c r="B12137" s="126">
        <v>4</v>
      </c>
      <c r="C12137" s="133"/>
      <c r="D12137" s="134">
        <v>38555</v>
      </c>
      <c r="E12137" s="7" t="s">
        <v>907</v>
      </c>
      <c r="F12137" s="8" t="s">
        <v>58</v>
      </c>
      <c r="G12137" s="16">
        <f>IFERROR(VLOOKUP(Table1[[#This Row],[Codigo_insumo]],BD_Insumos!$B:$E,4),"")</f>
        <v>163.66669999999999</v>
      </c>
      <c r="H12137" s="140">
        <v>2.1000000000000001E-2</v>
      </c>
      <c r="I12137" s="9"/>
      <c r="J12137" s="22">
        <f t="shared" si="189"/>
        <v>3.4370007</v>
      </c>
      <c r="K12137" s="22" t="str">
        <f>IF(I12137&lt;&gt;"",SUMIF(Table1[Codigo_servico],A12137,Table1[Subtotal_insumo]),"")</f>
        <v/>
      </c>
      <c r="L12137" s="16">
        <f>IF(Table1[[#This Row],[Ordem_insumos]]&lt;&gt;0,VLOOKUP(Table1[[#This Row],[Codigo_servico]],Preencher_Orcamento!$B:$D,3,FALSE)*Table1[[#This Row],[Qtde_insumo]],"")</f>
        <v>0</v>
      </c>
      <c r="M12137" s="16">
        <f>IF(Table1[[#This Row],[Ordem_insumos]]&lt;&gt;0,VLOOKUP(Table1[[#This Row],[Codigo_servico]],Preencher_Orcamento!$B:$D,3,FALSE)*Table1[[#This Row],[Subtotal_insumo]],"")</f>
        <v>0</v>
      </c>
    </row>
    <row r="12138" spans="1:13" x14ac:dyDescent="0.25">
      <c r="A12138" s="6">
        <v>180212</v>
      </c>
      <c r="B12138" s="126">
        <v>5</v>
      </c>
      <c r="C12138" s="133"/>
      <c r="D12138" s="134">
        <v>10501</v>
      </c>
      <c r="E12138" s="7" t="s">
        <v>57</v>
      </c>
      <c r="F12138" s="8" t="s">
        <v>58</v>
      </c>
      <c r="G12138" s="16">
        <f>IFERROR(VLOOKUP(Table1[[#This Row],[Codigo_insumo]],BD_Insumos!$B:$E,4),"")</f>
        <v>74.379800000000003</v>
      </c>
      <c r="H12138" s="140">
        <v>5.0000000000000001E-3</v>
      </c>
      <c r="I12138" s="9"/>
      <c r="J12138" s="22">
        <f t="shared" si="189"/>
        <v>0.37189900000000004</v>
      </c>
      <c r="K12138" s="22" t="str">
        <f>IF(I12138&lt;&gt;"",SUMIF(Table1[Codigo_servico],A12138,Table1[Subtotal_insumo]),"")</f>
        <v/>
      </c>
      <c r="L12138" s="16">
        <f>IF(Table1[[#This Row],[Ordem_insumos]]&lt;&gt;0,VLOOKUP(Table1[[#This Row],[Codigo_servico]],Preencher_Orcamento!$B:$D,3,FALSE)*Table1[[#This Row],[Qtde_insumo]],"")</f>
        <v>0</v>
      </c>
      <c r="M12138" s="16">
        <f>IF(Table1[[#This Row],[Ordem_insumos]]&lt;&gt;0,VLOOKUP(Table1[[#This Row],[Codigo_servico]],Preencher_Orcamento!$B:$D,3,FALSE)*Table1[[#This Row],[Subtotal_insumo]],"")</f>
        <v>0</v>
      </c>
    </row>
    <row r="12139" spans="1:13" ht="26.25" x14ac:dyDescent="0.25">
      <c r="A12139" s="6">
        <v>180212</v>
      </c>
      <c r="B12139" s="126">
        <v>6</v>
      </c>
      <c r="C12139" s="133"/>
      <c r="D12139" s="134">
        <v>38502</v>
      </c>
      <c r="E12139" s="7" t="s">
        <v>878</v>
      </c>
      <c r="F12139" s="8" t="s">
        <v>197</v>
      </c>
      <c r="G12139" s="16">
        <f>IFERROR(VLOOKUP(Table1[[#This Row],[Codigo_insumo]],BD_Insumos!$B:$E,4),"")</f>
        <v>1.9631000000000001</v>
      </c>
      <c r="H12139" s="140">
        <v>0.3</v>
      </c>
      <c r="I12139" s="9"/>
      <c r="J12139" s="22">
        <f t="shared" si="189"/>
        <v>0.58892999999999995</v>
      </c>
      <c r="K12139" s="22" t="str">
        <f>IF(I12139&lt;&gt;"",SUMIF(Table1[Codigo_servico],A12139,Table1[Subtotal_insumo]),"")</f>
        <v/>
      </c>
      <c r="L12139" s="16">
        <f>IF(Table1[[#This Row],[Ordem_insumos]]&lt;&gt;0,VLOOKUP(Table1[[#This Row],[Codigo_servico]],Preencher_Orcamento!$B:$D,3,FALSE)*Table1[[#This Row],[Qtde_insumo]],"")</f>
        <v>0</v>
      </c>
      <c r="M12139" s="16">
        <f>IF(Table1[[#This Row],[Ordem_insumos]]&lt;&gt;0,VLOOKUP(Table1[[#This Row],[Codigo_servico]],Preencher_Orcamento!$B:$D,3,FALSE)*Table1[[#This Row],[Subtotal_insumo]],"")</f>
        <v>0</v>
      </c>
    </row>
    <row r="12140" spans="1:13" ht="26.25" x14ac:dyDescent="0.25">
      <c r="A12140" s="6">
        <v>180212</v>
      </c>
      <c r="B12140" s="126">
        <v>7</v>
      </c>
      <c r="C12140" s="133"/>
      <c r="D12140" s="134">
        <v>38606</v>
      </c>
      <c r="E12140" s="7" t="s">
        <v>947</v>
      </c>
      <c r="F12140" s="8" t="s">
        <v>457</v>
      </c>
      <c r="G12140" s="16">
        <f>IFERROR(VLOOKUP(Table1[[#This Row],[Codigo_insumo]],BD_Insumos!$B:$E,4),"")</f>
        <v>137.63890000000001</v>
      </c>
      <c r="H12140" s="140">
        <v>1</v>
      </c>
      <c r="I12140" s="9"/>
      <c r="J12140" s="22">
        <f t="shared" si="189"/>
        <v>137.63890000000001</v>
      </c>
      <c r="K12140" s="22" t="str">
        <f>IF(I12140&lt;&gt;"",SUMIF(Table1[Codigo_servico],A12140,Table1[Subtotal_insumo]),"")</f>
        <v/>
      </c>
      <c r="L12140" s="16">
        <f>IF(Table1[[#This Row],[Ordem_insumos]]&lt;&gt;0,VLOOKUP(Table1[[#This Row],[Codigo_servico]],Preencher_Orcamento!$B:$D,3,FALSE)*Table1[[#This Row],[Qtde_insumo]],"")</f>
        <v>0</v>
      </c>
      <c r="M12140" s="16">
        <f>IF(Table1[[#This Row],[Ordem_insumos]]&lt;&gt;0,VLOOKUP(Table1[[#This Row],[Codigo_servico]],Preencher_Orcamento!$B:$D,3,FALSE)*Table1[[#This Row],[Subtotal_insumo]],"")</f>
        <v>0</v>
      </c>
    </row>
    <row r="12141" spans="1:13" x14ac:dyDescent="0.25">
      <c r="A12141" s="3">
        <v>180213</v>
      </c>
      <c r="B12141" s="125">
        <v>0</v>
      </c>
      <c r="C12141" s="131" t="s">
        <v>4635</v>
      </c>
      <c r="D12141" s="132"/>
      <c r="E12141" s="4"/>
      <c r="F12141" s="4"/>
      <c r="G12141" s="17" t="str">
        <f>IFERROR(VLOOKUP(Table1[[#This Row],[Codigo_insumo]],BD_Insumos!$B:$E,4),"")</f>
        <v/>
      </c>
      <c r="H12141" s="139"/>
      <c r="I12141" s="5" t="s">
        <v>457</v>
      </c>
      <c r="J12141" s="20" t="str">
        <f t="shared" si="189"/>
        <v/>
      </c>
      <c r="K12141" s="21">
        <f>IF(I12141&lt;&gt;"",SUMIF(Table1[Codigo_servico],A12141,Table1[Subtotal_insumo]),"")</f>
        <v>142.98425351896654</v>
      </c>
      <c r="L12141" s="17" t="str">
        <f>IF(Table1[[#This Row],[Ordem_insumos]]&lt;&gt;0,VLOOKUP(Table1[[#This Row],[Codigo_servico]],Preencher_Orcamento!$B:$D,3,FALSE)*Table1[[#This Row],[Qtde_insumo]],"")</f>
        <v/>
      </c>
      <c r="M12141" s="17" t="str">
        <f>IF(Table1[[#This Row],[Ordem_insumos]]&lt;&gt;0,VLOOKUP(Table1[[#This Row],[Codigo_servico]],Preencher_Orcamento!$B:$D,3,FALSE)*Table1[[#This Row],[Subtotal_insumo]],"")</f>
        <v/>
      </c>
    </row>
    <row r="12142" spans="1:13" x14ac:dyDescent="0.25">
      <c r="A12142" s="6">
        <v>180213</v>
      </c>
      <c r="B12142" s="126">
        <v>1</v>
      </c>
      <c r="C12142" s="133"/>
      <c r="D12142" s="134">
        <v>38555</v>
      </c>
      <c r="E12142" s="7" t="s">
        <v>907</v>
      </c>
      <c r="F12142" s="8" t="s">
        <v>58</v>
      </c>
      <c r="G12142" s="16">
        <f>IFERROR(VLOOKUP(Table1[[#This Row],[Codigo_insumo]],BD_Insumos!$B:$E,4),"")</f>
        <v>163.66669999999999</v>
      </c>
      <c r="H12142" s="140">
        <v>2.1000000000000001E-2</v>
      </c>
      <c r="I12142" s="9"/>
      <c r="J12142" s="22">
        <f t="shared" si="189"/>
        <v>3.4370007</v>
      </c>
      <c r="K12142" s="22" t="str">
        <f>IF(I12142&lt;&gt;"",SUMIF(Table1[Codigo_servico],A12142,Table1[Subtotal_insumo]),"")</f>
        <v/>
      </c>
      <c r="L12142" s="16">
        <f>IF(Table1[[#This Row],[Ordem_insumos]]&lt;&gt;0,VLOOKUP(Table1[[#This Row],[Codigo_servico]],Preencher_Orcamento!$B:$D,3,FALSE)*Table1[[#This Row],[Qtde_insumo]],"")</f>
        <v>0</v>
      </c>
      <c r="M12142" s="16">
        <f>IF(Table1[[#This Row],[Ordem_insumos]]&lt;&gt;0,VLOOKUP(Table1[[#This Row],[Codigo_servico]],Preencher_Orcamento!$B:$D,3,FALSE)*Table1[[#This Row],[Subtotal_insumo]],"")</f>
        <v>0</v>
      </c>
    </row>
    <row r="12143" spans="1:13" ht="26.25" x14ac:dyDescent="0.25">
      <c r="A12143" s="6">
        <v>180213</v>
      </c>
      <c r="B12143" s="126">
        <v>2</v>
      </c>
      <c r="C12143" s="133"/>
      <c r="D12143" s="134">
        <v>38607</v>
      </c>
      <c r="E12143" s="7" t="s">
        <v>948</v>
      </c>
      <c r="F12143" s="8" t="s">
        <v>457</v>
      </c>
      <c r="G12143" s="16">
        <f>IFERROR(VLOOKUP(Table1[[#This Row],[Codigo_insumo]],BD_Insumos!$B:$E,4),"")</f>
        <v>129.3056</v>
      </c>
      <c r="H12143" s="140">
        <v>1</v>
      </c>
      <c r="I12143" s="9"/>
      <c r="J12143" s="22">
        <f t="shared" si="189"/>
        <v>129.3056</v>
      </c>
      <c r="K12143" s="22" t="str">
        <f>IF(I12143&lt;&gt;"",SUMIF(Table1[Codigo_servico],A12143,Table1[Subtotal_insumo]),"")</f>
        <v/>
      </c>
      <c r="L12143" s="16">
        <f>IF(Table1[[#This Row],[Ordem_insumos]]&lt;&gt;0,VLOOKUP(Table1[[#This Row],[Codigo_servico]],Preencher_Orcamento!$B:$D,3,FALSE)*Table1[[#This Row],[Qtde_insumo]],"")</f>
        <v>0</v>
      </c>
      <c r="M12143" s="16">
        <f>IF(Table1[[#This Row],[Ordem_insumos]]&lt;&gt;0,VLOOKUP(Table1[[#This Row],[Codigo_servico]],Preencher_Orcamento!$B:$D,3,FALSE)*Table1[[#This Row],[Subtotal_insumo]],"")</f>
        <v>0</v>
      </c>
    </row>
    <row r="12144" spans="1:13" ht="26.25" x14ac:dyDescent="0.25">
      <c r="A12144" s="6">
        <v>180213</v>
      </c>
      <c r="B12144" s="126">
        <v>3</v>
      </c>
      <c r="C12144" s="133"/>
      <c r="D12144" s="134">
        <v>38502</v>
      </c>
      <c r="E12144" s="7" t="s">
        <v>878</v>
      </c>
      <c r="F12144" s="8" t="s">
        <v>197</v>
      </c>
      <c r="G12144" s="16">
        <f>IFERROR(VLOOKUP(Table1[[#This Row],[Codigo_insumo]],BD_Insumos!$B:$E,4),"")</f>
        <v>1.9631000000000001</v>
      </c>
      <c r="H12144" s="140">
        <v>0.3</v>
      </c>
      <c r="I12144" s="9"/>
      <c r="J12144" s="22">
        <f t="shared" si="189"/>
        <v>0.58892999999999995</v>
      </c>
      <c r="K12144" s="22" t="str">
        <f>IF(I12144&lt;&gt;"",SUMIF(Table1[Codigo_servico],A12144,Table1[Subtotal_insumo]),"")</f>
        <v/>
      </c>
      <c r="L12144" s="16">
        <f>IF(Table1[[#This Row],[Ordem_insumos]]&lt;&gt;0,VLOOKUP(Table1[[#This Row],[Codigo_servico]],Preencher_Orcamento!$B:$D,3,FALSE)*Table1[[#This Row],[Qtde_insumo]],"")</f>
        <v>0</v>
      </c>
      <c r="M12144" s="16">
        <f>IF(Table1[[#This Row],[Ordem_insumos]]&lt;&gt;0,VLOOKUP(Table1[[#This Row],[Codigo_servico]],Preencher_Orcamento!$B:$D,3,FALSE)*Table1[[#This Row],[Subtotal_insumo]],"")</f>
        <v>0</v>
      </c>
    </row>
    <row r="12145" spans="1:13" x14ac:dyDescent="0.25">
      <c r="A12145" s="6">
        <v>180213</v>
      </c>
      <c r="B12145" s="126">
        <v>4</v>
      </c>
      <c r="C12145" s="133"/>
      <c r="D12145" s="134">
        <v>2085</v>
      </c>
      <c r="E12145" s="7" t="s">
        <v>2203</v>
      </c>
      <c r="F12145" s="8" t="s">
        <v>2140</v>
      </c>
      <c r="G12145" s="16">
        <f>IFERROR(VLOOKUP(Table1[[#This Row],[Codigo_insumo]],BD_Insumos!$B:$E,4),"")</f>
        <v>12.52578426267724</v>
      </c>
      <c r="H12145" s="140">
        <v>0.1</v>
      </c>
      <c r="I12145" s="9"/>
      <c r="J12145" s="22">
        <f t="shared" si="189"/>
        <v>1.252578426267724</v>
      </c>
      <c r="K12145" s="22" t="str">
        <f>IF(I12145&lt;&gt;"",SUMIF(Table1[Codigo_servico],A12145,Table1[Subtotal_insumo]),"")</f>
        <v/>
      </c>
      <c r="L12145" s="16">
        <f>IF(Table1[[#This Row],[Ordem_insumos]]&lt;&gt;0,VLOOKUP(Table1[[#This Row],[Codigo_servico]],Preencher_Orcamento!$B:$D,3,FALSE)*Table1[[#This Row],[Qtde_insumo]],"")</f>
        <v>0</v>
      </c>
      <c r="M12145" s="16">
        <f>IF(Table1[[#This Row],[Ordem_insumos]]&lt;&gt;0,VLOOKUP(Table1[[#This Row],[Codigo_servico]],Preencher_Orcamento!$B:$D,3,FALSE)*Table1[[#This Row],[Subtotal_insumo]],"")</f>
        <v>0</v>
      </c>
    </row>
    <row r="12146" spans="1:13" x14ac:dyDescent="0.25">
      <c r="A12146" s="6">
        <v>180213</v>
      </c>
      <c r="B12146" s="126">
        <v>5</v>
      </c>
      <c r="C12146" s="133"/>
      <c r="D12146" s="134">
        <v>2086</v>
      </c>
      <c r="E12146" s="7" t="s">
        <v>2204</v>
      </c>
      <c r="F12146" s="8" t="s">
        <v>2140</v>
      </c>
      <c r="G12146" s="16">
        <f>IFERROR(VLOOKUP(Table1[[#This Row],[Codigo_insumo]],BD_Insumos!$B:$E,4),"")</f>
        <v>10.520008785397648</v>
      </c>
      <c r="H12146" s="140">
        <v>0.5</v>
      </c>
      <c r="I12146" s="9"/>
      <c r="J12146" s="22">
        <f t="shared" si="189"/>
        <v>5.260004392698824</v>
      </c>
      <c r="K12146" s="22" t="str">
        <f>IF(I12146&lt;&gt;"",SUMIF(Table1[Codigo_servico],A12146,Table1[Subtotal_insumo]),"")</f>
        <v/>
      </c>
      <c r="L12146" s="16">
        <f>IF(Table1[[#This Row],[Ordem_insumos]]&lt;&gt;0,VLOOKUP(Table1[[#This Row],[Codigo_servico]],Preencher_Orcamento!$B:$D,3,FALSE)*Table1[[#This Row],[Qtde_insumo]],"")</f>
        <v>0</v>
      </c>
      <c r="M12146" s="16">
        <f>IF(Table1[[#This Row],[Ordem_insumos]]&lt;&gt;0,VLOOKUP(Table1[[#This Row],[Codigo_servico]],Preencher_Orcamento!$B:$D,3,FALSE)*Table1[[#This Row],[Subtotal_insumo]],"")</f>
        <v>0</v>
      </c>
    </row>
    <row r="12147" spans="1:13" x14ac:dyDescent="0.25">
      <c r="A12147" s="6">
        <v>180213</v>
      </c>
      <c r="B12147" s="126">
        <v>6</v>
      </c>
      <c r="C12147" s="133"/>
      <c r="D12147" s="134">
        <v>10501</v>
      </c>
      <c r="E12147" s="7" t="s">
        <v>57</v>
      </c>
      <c r="F12147" s="8" t="s">
        <v>58</v>
      </c>
      <c r="G12147" s="16">
        <f>IFERROR(VLOOKUP(Table1[[#This Row],[Codigo_insumo]],BD_Insumos!$B:$E,4),"")</f>
        <v>74.379800000000003</v>
      </c>
      <c r="H12147" s="140">
        <v>5.0000000000000001E-3</v>
      </c>
      <c r="I12147" s="9"/>
      <c r="J12147" s="22">
        <f t="shared" si="189"/>
        <v>0.37189900000000004</v>
      </c>
      <c r="K12147" s="22" t="str">
        <f>IF(I12147&lt;&gt;"",SUMIF(Table1[Codigo_servico],A12147,Table1[Subtotal_insumo]),"")</f>
        <v/>
      </c>
      <c r="L12147" s="16">
        <f>IF(Table1[[#This Row],[Ordem_insumos]]&lt;&gt;0,VLOOKUP(Table1[[#This Row],[Codigo_servico]],Preencher_Orcamento!$B:$D,3,FALSE)*Table1[[#This Row],[Qtde_insumo]],"")</f>
        <v>0</v>
      </c>
      <c r="M12147" s="16">
        <f>IF(Table1[[#This Row],[Ordem_insumos]]&lt;&gt;0,VLOOKUP(Table1[[#This Row],[Codigo_servico]],Preencher_Orcamento!$B:$D,3,FALSE)*Table1[[#This Row],[Subtotal_insumo]],"")</f>
        <v>0</v>
      </c>
    </row>
    <row r="12148" spans="1:13" x14ac:dyDescent="0.25">
      <c r="A12148" s="6">
        <v>180213</v>
      </c>
      <c r="B12148" s="126">
        <v>7</v>
      </c>
      <c r="C12148" s="133"/>
      <c r="D12148" s="134">
        <v>38557</v>
      </c>
      <c r="E12148" s="7" t="s">
        <v>909</v>
      </c>
      <c r="F12148" s="8" t="s">
        <v>58</v>
      </c>
      <c r="G12148" s="16">
        <f>IFERROR(VLOOKUP(Table1[[#This Row],[Codigo_insumo]],BD_Insumos!$B:$E,4),"")</f>
        <v>131.821</v>
      </c>
      <c r="H12148" s="140">
        <v>2.1000000000000001E-2</v>
      </c>
      <c r="I12148" s="9"/>
      <c r="J12148" s="22">
        <f t="shared" si="189"/>
        <v>2.7682410000000002</v>
      </c>
      <c r="K12148" s="22" t="str">
        <f>IF(I12148&lt;&gt;"",SUMIF(Table1[Codigo_servico],A12148,Table1[Subtotal_insumo]),"")</f>
        <v/>
      </c>
      <c r="L12148" s="16">
        <f>IF(Table1[[#This Row],[Ordem_insumos]]&lt;&gt;0,VLOOKUP(Table1[[#This Row],[Codigo_servico]],Preencher_Orcamento!$B:$D,3,FALSE)*Table1[[#This Row],[Qtde_insumo]],"")</f>
        <v>0</v>
      </c>
      <c r="M12148" s="16">
        <f>IF(Table1[[#This Row],[Ordem_insumos]]&lt;&gt;0,VLOOKUP(Table1[[#This Row],[Codigo_servico]],Preencher_Orcamento!$B:$D,3,FALSE)*Table1[[#This Row],[Subtotal_insumo]],"")</f>
        <v>0</v>
      </c>
    </row>
    <row r="12149" spans="1:13" x14ac:dyDescent="0.25">
      <c r="A12149" s="3">
        <v>180214</v>
      </c>
      <c r="B12149" s="125">
        <v>0</v>
      </c>
      <c r="C12149" s="131" t="s">
        <v>4636</v>
      </c>
      <c r="D12149" s="132"/>
      <c r="E12149" s="4"/>
      <c r="F12149" s="4"/>
      <c r="G12149" s="17" t="str">
        <f>IFERROR(VLOOKUP(Table1[[#This Row],[Codigo_insumo]],BD_Insumos!$B:$E,4),"")</f>
        <v/>
      </c>
      <c r="H12149" s="139"/>
      <c r="I12149" s="5" t="s">
        <v>457</v>
      </c>
      <c r="J12149" s="20" t="str">
        <f t="shared" si="189"/>
        <v/>
      </c>
      <c r="K12149" s="21">
        <f>IF(I12149&lt;&gt;"",SUMIF(Table1[Codigo_servico],A12149,Table1[Subtotal_insumo]),"")</f>
        <v>151.31755351896655</v>
      </c>
      <c r="L12149" s="17" t="str">
        <f>IF(Table1[[#This Row],[Ordem_insumos]]&lt;&gt;0,VLOOKUP(Table1[[#This Row],[Codigo_servico]],Preencher_Orcamento!$B:$D,3,FALSE)*Table1[[#This Row],[Qtde_insumo]],"")</f>
        <v/>
      </c>
      <c r="M12149" s="17" t="str">
        <f>IF(Table1[[#This Row],[Ordem_insumos]]&lt;&gt;0,VLOOKUP(Table1[[#This Row],[Codigo_servico]],Preencher_Orcamento!$B:$D,3,FALSE)*Table1[[#This Row],[Subtotal_insumo]],"")</f>
        <v/>
      </c>
    </row>
    <row r="12150" spans="1:13" x14ac:dyDescent="0.25">
      <c r="A12150" s="6">
        <v>180214</v>
      </c>
      <c r="B12150" s="126">
        <v>1</v>
      </c>
      <c r="C12150" s="133"/>
      <c r="D12150" s="134">
        <v>38608</v>
      </c>
      <c r="E12150" s="7" t="s">
        <v>949</v>
      </c>
      <c r="F12150" s="8" t="s">
        <v>457</v>
      </c>
      <c r="G12150" s="16">
        <f>IFERROR(VLOOKUP(Table1[[#This Row],[Codigo_insumo]],BD_Insumos!$B:$E,4),"")</f>
        <v>137.63890000000001</v>
      </c>
      <c r="H12150" s="140">
        <v>1</v>
      </c>
      <c r="I12150" s="9"/>
      <c r="J12150" s="22">
        <f t="shared" si="189"/>
        <v>137.63890000000001</v>
      </c>
      <c r="K12150" s="22" t="str">
        <f>IF(I12150&lt;&gt;"",SUMIF(Table1[Codigo_servico],A12150,Table1[Subtotal_insumo]),"")</f>
        <v/>
      </c>
      <c r="L12150" s="16">
        <f>IF(Table1[[#This Row],[Ordem_insumos]]&lt;&gt;0,VLOOKUP(Table1[[#This Row],[Codigo_servico]],Preencher_Orcamento!$B:$D,3,FALSE)*Table1[[#This Row],[Qtde_insumo]],"")</f>
        <v>0</v>
      </c>
      <c r="M12150" s="16">
        <f>IF(Table1[[#This Row],[Ordem_insumos]]&lt;&gt;0,VLOOKUP(Table1[[#This Row],[Codigo_servico]],Preencher_Orcamento!$B:$D,3,FALSE)*Table1[[#This Row],[Subtotal_insumo]],"")</f>
        <v>0</v>
      </c>
    </row>
    <row r="12151" spans="1:13" x14ac:dyDescent="0.25">
      <c r="A12151" s="6">
        <v>180214</v>
      </c>
      <c r="B12151" s="126">
        <v>2</v>
      </c>
      <c r="C12151" s="133"/>
      <c r="D12151" s="134">
        <v>38555</v>
      </c>
      <c r="E12151" s="7" t="s">
        <v>907</v>
      </c>
      <c r="F12151" s="8" t="s">
        <v>58</v>
      </c>
      <c r="G12151" s="16">
        <f>IFERROR(VLOOKUP(Table1[[#This Row],[Codigo_insumo]],BD_Insumos!$B:$E,4),"")</f>
        <v>163.66669999999999</v>
      </c>
      <c r="H12151" s="140">
        <v>2.1000000000000001E-2</v>
      </c>
      <c r="I12151" s="9"/>
      <c r="J12151" s="22">
        <f t="shared" si="189"/>
        <v>3.4370007</v>
      </c>
      <c r="K12151" s="22" t="str">
        <f>IF(I12151&lt;&gt;"",SUMIF(Table1[Codigo_servico],A12151,Table1[Subtotal_insumo]),"")</f>
        <v/>
      </c>
      <c r="L12151" s="16">
        <f>IF(Table1[[#This Row],[Ordem_insumos]]&lt;&gt;0,VLOOKUP(Table1[[#This Row],[Codigo_servico]],Preencher_Orcamento!$B:$D,3,FALSE)*Table1[[#This Row],[Qtde_insumo]],"")</f>
        <v>0</v>
      </c>
      <c r="M12151" s="16">
        <f>IF(Table1[[#This Row],[Ordem_insumos]]&lt;&gt;0,VLOOKUP(Table1[[#This Row],[Codigo_servico]],Preencher_Orcamento!$B:$D,3,FALSE)*Table1[[#This Row],[Subtotal_insumo]],"")</f>
        <v>0</v>
      </c>
    </row>
    <row r="12152" spans="1:13" ht="26.25" x14ac:dyDescent="0.25">
      <c r="A12152" s="6">
        <v>180214</v>
      </c>
      <c r="B12152" s="126">
        <v>3</v>
      </c>
      <c r="C12152" s="133"/>
      <c r="D12152" s="134">
        <v>38502</v>
      </c>
      <c r="E12152" s="7" t="s">
        <v>878</v>
      </c>
      <c r="F12152" s="8" t="s">
        <v>197</v>
      </c>
      <c r="G12152" s="16">
        <f>IFERROR(VLOOKUP(Table1[[#This Row],[Codigo_insumo]],BD_Insumos!$B:$E,4),"")</f>
        <v>1.9631000000000001</v>
      </c>
      <c r="H12152" s="140">
        <v>0.3</v>
      </c>
      <c r="I12152" s="9"/>
      <c r="J12152" s="22">
        <f t="shared" si="189"/>
        <v>0.58892999999999995</v>
      </c>
      <c r="K12152" s="22" t="str">
        <f>IF(I12152&lt;&gt;"",SUMIF(Table1[Codigo_servico],A12152,Table1[Subtotal_insumo]),"")</f>
        <v/>
      </c>
      <c r="L12152" s="16">
        <f>IF(Table1[[#This Row],[Ordem_insumos]]&lt;&gt;0,VLOOKUP(Table1[[#This Row],[Codigo_servico]],Preencher_Orcamento!$B:$D,3,FALSE)*Table1[[#This Row],[Qtde_insumo]],"")</f>
        <v>0</v>
      </c>
      <c r="M12152" s="16">
        <f>IF(Table1[[#This Row],[Ordem_insumos]]&lt;&gt;0,VLOOKUP(Table1[[#This Row],[Codigo_servico]],Preencher_Orcamento!$B:$D,3,FALSE)*Table1[[#This Row],[Subtotal_insumo]],"")</f>
        <v>0</v>
      </c>
    </row>
    <row r="12153" spans="1:13" x14ac:dyDescent="0.25">
      <c r="A12153" s="6">
        <v>180214</v>
      </c>
      <c r="B12153" s="126">
        <v>4</v>
      </c>
      <c r="C12153" s="133"/>
      <c r="D12153" s="134">
        <v>10501</v>
      </c>
      <c r="E12153" s="7" t="s">
        <v>57</v>
      </c>
      <c r="F12153" s="8" t="s">
        <v>58</v>
      </c>
      <c r="G12153" s="16">
        <f>IFERROR(VLOOKUP(Table1[[#This Row],[Codigo_insumo]],BD_Insumos!$B:$E,4),"")</f>
        <v>74.379800000000003</v>
      </c>
      <c r="H12153" s="140">
        <v>5.0000000000000001E-3</v>
      </c>
      <c r="I12153" s="9"/>
      <c r="J12153" s="22">
        <f t="shared" si="189"/>
        <v>0.37189900000000004</v>
      </c>
      <c r="K12153" s="22" t="str">
        <f>IF(I12153&lt;&gt;"",SUMIF(Table1[Codigo_servico],A12153,Table1[Subtotal_insumo]),"")</f>
        <v/>
      </c>
      <c r="L12153" s="16">
        <f>IF(Table1[[#This Row],[Ordem_insumos]]&lt;&gt;0,VLOOKUP(Table1[[#This Row],[Codigo_servico]],Preencher_Orcamento!$B:$D,3,FALSE)*Table1[[#This Row],[Qtde_insumo]],"")</f>
        <v>0</v>
      </c>
      <c r="M12153" s="16">
        <f>IF(Table1[[#This Row],[Ordem_insumos]]&lt;&gt;0,VLOOKUP(Table1[[#This Row],[Codigo_servico]],Preencher_Orcamento!$B:$D,3,FALSE)*Table1[[#This Row],[Subtotal_insumo]],"")</f>
        <v>0</v>
      </c>
    </row>
    <row r="12154" spans="1:13" x14ac:dyDescent="0.25">
      <c r="A12154" s="6">
        <v>180214</v>
      </c>
      <c r="B12154" s="126">
        <v>5</v>
      </c>
      <c r="C12154" s="133"/>
      <c r="D12154" s="134">
        <v>2086</v>
      </c>
      <c r="E12154" s="7" t="s">
        <v>2204</v>
      </c>
      <c r="F12154" s="8" t="s">
        <v>2140</v>
      </c>
      <c r="G12154" s="16">
        <f>IFERROR(VLOOKUP(Table1[[#This Row],[Codigo_insumo]],BD_Insumos!$B:$E,4),"")</f>
        <v>10.520008785397648</v>
      </c>
      <c r="H12154" s="140">
        <v>0.5</v>
      </c>
      <c r="I12154" s="9"/>
      <c r="J12154" s="22">
        <f t="shared" si="189"/>
        <v>5.260004392698824</v>
      </c>
      <c r="K12154" s="22" t="str">
        <f>IF(I12154&lt;&gt;"",SUMIF(Table1[Codigo_servico],A12154,Table1[Subtotal_insumo]),"")</f>
        <v/>
      </c>
      <c r="L12154" s="16">
        <f>IF(Table1[[#This Row],[Ordem_insumos]]&lt;&gt;0,VLOOKUP(Table1[[#This Row],[Codigo_servico]],Preencher_Orcamento!$B:$D,3,FALSE)*Table1[[#This Row],[Qtde_insumo]],"")</f>
        <v>0</v>
      </c>
      <c r="M12154" s="16">
        <f>IF(Table1[[#This Row],[Ordem_insumos]]&lt;&gt;0,VLOOKUP(Table1[[#This Row],[Codigo_servico]],Preencher_Orcamento!$B:$D,3,FALSE)*Table1[[#This Row],[Subtotal_insumo]],"")</f>
        <v>0</v>
      </c>
    </row>
    <row r="12155" spans="1:13" x14ac:dyDescent="0.25">
      <c r="A12155" s="6">
        <v>180214</v>
      </c>
      <c r="B12155" s="126">
        <v>6</v>
      </c>
      <c r="C12155" s="133"/>
      <c r="D12155" s="134">
        <v>2085</v>
      </c>
      <c r="E12155" s="7" t="s">
        <v>2203</v>
      </c>
      <c r="F12155" s="8" t="s">
        <v>2140</v>
      </c>
      <c r="G12155" s="16">
        <f>IFERROR(VLOOKUP(Table1[[#This Row],[Codigo_insumo]],BD_Insumos!$B:$E,4),"")</f>
        <v>12.52578426267724</v>
      </c>
      <c r="H12155" s="140">
        <v>0.1</v>
      </c>
      <c r="I12155" s="9"/>
      <c r="J12155" s="22">
        <f t="shared" si="189"/>
        <v>1.252578426267724</v>
      </c>
      <c r="K12155" s="22" t="str">
        <f>IF(I12155&lt;&gt;"",SUMIF(Table1[Codigo_servico],A12155,Table1[Subtotal_insumo]),"")</f>
        <v/>
      </c>
      <c r="L12155" s="16">
        <f>IF(Table1[[#This Row],[Ordem_insumos]]&lt;&gt;0,VLOOKUP(Table1[[#This Row],[Codigo_servico]],Preencher_Orcamento!$B:$D,3,FALSE)*Table1[[#This Row],[Qtde_insumo]],"")</f>
        <v>0</v>
      </c>
      <c r="M12155" s="16">
        <f>IF(Table1[[#This Row],[Ordem_insumos]]&lt;&gt;0,VLOOKUP(Table1[[#This Row],[Codigo_servico]],Preencher_Orcamento!$B:$D,3,FALSE)*Table1[[#This Row],[Subtotal_insumo]],"")</f>
        <v>0</v>
      </c>
    </row>
    <row r="12156" spans="1:13" x14ac:dyDescent="0.25">
      <c r="A12156" s="6">
        <v>180214</v>
      </c>
      <c r="B12156" s="126">
        <v>7</v>
      </c>
      <c r="C12156" s="133"/>
      <c r="D12156" s="134">
        <v>38557</v>
      </c>
      <c r="E12156" s="7" t="s">
        <v>909</v>
      </c>
      <c r="F12156" s="8" t="s">
        <v>58</v>
      </c>
      <c r="G12156" s="16">
        <f>IFERROR(VLOOKUP(Table1[[#This Row],[Codigo_insumo]],BD_Insumos!$B:$E,4),"")</f>
        <v>131.821</v>
      </c>
      <c r="H12156" s="140">
        <v>2.1000000000000001E-2</v>
      </c>
      <c r="I12156" s="9"/>
      <c r="J12156" s="22">
        <f t="shared" si="189"/>
        <v>2.7682410000000002</v>
      </c>
      <c r="K12156" s="22" t="str">
        <f>IF(I12156&lt;&gt;"",SUMIF(Table1[Codigo_servico],A12156,Table1[Subtotal_insumo]),"")</f>
        <v/>
      </c>
      <c r="L12156" s="16">
        <f>IF(Table1[[#This Row],[Ordem_insumos]]&lt;&gt;0,VLOOKUP(Table1[[#This Row],[Codigo_servico]],Preencher_Orcamento!$B:$D,3,FALSE)*Table1[[#This Row],[Qtde_insumo]],"")</f>
        <v>0</v>
      </c>
      <c r="M12156" s="16">
        <f>IF(Table1[[#This Row],[Ordem_insumos]]&lt;&gt;0,VLOOKUP(Table1[[#This Row],[Codigo_servico]],Preencher_Orcamento!$B:$D,3,FALSE)*Table1[[#This Row],[Subtotal_insumo]],"")</f>
        <v>0</v>
      </c>
    </row>
    <row r="12157" spans="1:13" x14ac:dyDescent="0.25">
      <c r="A12157" s="3">
        <v>180215</v>
      </c>
      <c r="B12157" s="125">
        <v>0</v>
      </c>
      <c r="C12157" s="131" t="s">
        <v>4637</v>
      </c>
      <c r="D12157" s="132"/>
      <c r="E12157" s="4"/>
      <c r="F12157" s="4"/>
      <c r="G12157" s="17" t="str">
        <f>IFERROR(VLOOKUP(Table1[[#This Row],[Codigo_insumo]],BD_Insumos!$B:$E,4),"")</f>
        <v/>
      </c>
      <c r="H12157" s="139"/>
      <c r="I12157" s="5" t="s">
        <v>457</v>
      </c>
      <c r="J12157" s="20" t="str">
        <f t="shared" si="189"/>
        <v/>
      </c>
      <c r="K12157" s="21">
        <f>IF(I12157&lt;&gt;"",SUMIF(Table1[Codigo_servico],A12157,Table1[Subtotal_insumo]),"")</f>
        <v>148.67865351896654</v>
      </c>
      <c r="L12157" s="17" t="str">
        <f>IF(Table1[[#This Row],[Ordem_insumos]]&lt;&gt;0,VLOOKUP(Table1[[#This Row],[Codigo_servico]],Preencher_Orcamento!$B:$D,3,FALSE)*Table1[[#This Row],[Qtde_insumo]],"")</f>
        <v/>
      </c>
      <c r="M12157" s="17" t="str">
        <f>IF(Table1[[#This Row],[Ordem_insumos]]&lt;&gt;0,VLOOKUP(Table1[[#This Row],[Codigo_servico]],Preencher_Orcamento!$B:$D,3,FALSE)*Table1[[#This Row],[Subtotal_insumo]],"")</f>
        <v/>
      </c>
    </row>
    <row r="12158" spans="1:13" x14ac:dyDescent="0.25">
      <c r="A12158" s="6">
        <v>180215</v>
      </c>
      <c r="B12158" s="126">
        <v>1</v>
      </c>
      <c r="C12158" s="133"/>
      <c r="D12158" s="134">
        <v>2085</v>
      </c>
      <c r="E12158" s="7" t="s">
        <v>2203</v>
      </c>
      <c r="F12158" s="8" t="s">
        <v>2140</v>
      </c>
      <c r="G12158" s="16">
        <f>IFERROR(VLOOKUP(Table1[[#This Row],[Codigo_insumo]],BD_Insumos!$B:$E,4),"")</f>
        <v>12.52578426267724</v>
      </c>
      <c r="H12158" s="140">
        <v>0.1</v>
      </c>
      <c r="I12158" s="9"/>
      <c r="J12158" s="22">
        <f t="shared" si="189"/>
        <v>1.252578426267724</v>
      </c>
      <c r="K12158" s="22" t="str">
        <f>IF(I12158&lt;&gt;"",SUMIF(Table1[Codigo_servico],A12158,Table1[Subtotal_insumo]),"")</f>
        <v/>
      </c>
      <c r="L12158" s="16">
        <f>IF(Table1[[#This Row],[Ordem_insumos]]&lt;&gt;0,VLOOKUP(Table1[[#This Row],[Codigo_servico]],Preencher_Orcamento!$B:$D,3,FALSE)*Table1[[#This Row],[Qtde_insumo]],"")</f>
        <v>0</v>
      </c>
      <c r="M12158" s="16">
        <f>IF(Table1[[#This Row],[Ordem_insumos]]&lt;&gt;0,VLOOKUP(Table1[[#This Row],[Codigo_servico]],Preencher_Orcamento!$B:$D,3,FALSE)*Table1[[#This Row],[Subtotal_insumo]],"")</f>
        <v>0</v>
      </c>
    </row>
    <row r="12159" spans="1:13" x14ac:dyDescent="0.25">
      <c r="A12159" s="6">
        <v>180215</v>
      </c>
      <c r="B12159" s="126">
        <v>2</v>
      </c>
      <c r="C12159" s="133"/>
      <c r="D12159" s="134">
        <v>38555</v>
      </c>
      <c r="E12159" s="7" t="s">
        <v>907</v>
      </c>
      <c r="F12159" s="8" t="s">
        <v>58</v>
      </c>
      <c r="G12159" s="16">
        <f>IFERROR(VLOOKUP(Table1[[#This Row],[Codigo_insumo]],BD_Insumos!$B:$E,4),"")</f>
        <v>163.66669999999999</v>
      </c>
      <c r="H12159" s="140">
        <v>2.1000000000000001E-2</v>
      </c>
      <c r="I12159" s="9"/>
      <c r="J12159" s="22">
        <f t="shared" si="189"/>
        <v>3.4370007</v>
      </c>
      <c r="K12159" s="22" t="str">
        <f>IF(I12159&lt;&gt;"",SUMIF(Table1[Codigo_servico],A12159,Table1[Subtotal_insumo]),"")</f>
        <v/>
      </c>
      <c r="L12159" s="16">
        <f>IF(Table1[[#This Row],[Ordem_insumos]]&lt;&gt;0,VLOOKUP(Table1[[#This Row],[Codigo_servico]],Preencher_Orcamento!$B:$D,3,FALSE)*Table1[[#This Row],[Qtde_insumo]],"")</f>
        <v>0</v>
      </c>
      <c r="M12159" s="16">
        <f>IF(Table1[[#This Row],[Ordem_insumos]]&lt;&gt;0,VLOOKUP(Table1[[#This Row],[Codigo_servico]],Preencher_Orcamento!$B:$D,3,FALSE)*Table1[[#This Row],[Subtotal_insumo]],"")</f>
        <v>0</v>
      </c>
    </row>
    <row r="12160" spans="1:13" x14ac:dyDescent="0.25">
      <c r="A12160" s="6">
        <v>180215</v>
      </c>
      <c r="B12160" s="126">
        <v>3</v>
      </c>
      <c r="C12160" s="133"/>
      <c r="D12160" s="134">
        <v>38609</v>
      </c>
      <c r="E12160" s="7" t="s">
        <v>950</v>
      </c>
      <c r="F12160" s="8" t="s">
        <v>457</v>
      </c>
      <c r="G12160" s="16">
        <f>IFERROR(VLOOKUP(Table1[[#This Row],[Codigo_insumo]],BD_Insumos!$B:$E,4),"")</f>
        <v>135</v>
      </c>
      <c r="H12160" s="140">
        <v>1</v>
      </c>
      <c r="I12160" s="9"/>
      <c r="J12160" s="22">
        <f t="shared" si="189"/>
        <v>135</v>
      </c>
      <c r="K12160" s="22" t="str">
        <f>IF(I12160&lt;&gt;"",SUMIF(Table1[Codigo_servico],A12160,Table1[Subtotal_insumo]),"")</f>
        <v/>
      </c>
      <c r="L12160" s="16">
        <f>IF(Table1[[#This Row],[Ordem_insumos]]&lt;&gt;0,VLOOKUP(Table1[[#This Row],[Codigo_servico]],Preencher_Orcamento!$B:$D,3,FALSE)*Table1[[#This Row],[Qtde_insumo]],"")</f>
        <v>0</v>
      </c>
      <c r="M12160" s="16">
        <f>IF(Table1[[#This Row],[Ordem_insumos]]&lt;&gt;0,VLOOKUP(Table1[[#This Row],[Codigo_servico]],Preencher_Orcamento!$B:$D,3,FALSE)*Table1[[#This Row],[Subtotal_insumo]],"")</f>
        <v>0</v>
      </c>
    </row>
    <row r="12161" spans="1:13" x14ac:dyDescent="0.25">
      <c r="A12161" s="6">
        <v>180215</v>
      </c>
      <c r="B12161" s="126">
        <v>4</v>
      </c>
      <c r="C12161" s="133"/>
      <c r="D12161" s="134">
        <v>10501</v>
      </c>
      <c r="E12161" s="7" t="s">
        <v>57</v>
      </c>
      <c r="F12161" s="8" t="s">
        <v>58</v>
      </c>
      <c r="G12161" s="16">
        <f>IFERROR(VLOOKUP(Table1[[#This Row],[Codigo_insumo]],BD_Insumos!$B:$E,4),"")</f>
        <v>74.379800000000003</v>
      </c>
      <c r="H12161" s="140">
        <v>5.0000000000000001E-3</v>
      </c>
      <c r="I12161" s="9"/>
      <c r="J12161" s="22">
        <f t="shared" si="189"/>
        <v>0.37189900000000004</v>
      </c>
      <c r="K12161" s="22" t="str">
        <f>IF(I12161&lt;&gt;"",SUMIF(Table1[Codigo_servico],A12161,Table1[Subtotal_insumo]),"")</f>
        <v/>
      </c>
      <c r="L12161" s="16">
        <f>IF(Table1[[#This Row],[Ordem_insumos]]&lt;&gt;0,VLOOKUP(Table1[[#This Row],[Codigo_servico]],Preencher_Orcamento!$B:$D,3,FALSE)*Table1[[#This Row],[Qtde_insumo]],"")</f>
        <v>0</v>
      </c>
      <c r="M12161" s="16">
        <f>IF(Table1[[#This Row],[Ordem_insumos]]&lt;&gt;0,VLOOKUP(Table1[[#This Row],[Codigo_servico]],Preencher_Orcamento!$B:$D,3,FALSE)*Table1[[#This Row],[Subtotal_insumo]],"")</f>
        <v>0</v>
      </c>
    </row>
    <row r="12162" spans="1:13" x14ac:dyDescent="0.25">
      <c r="A12162" s="6">
        <v>180215</v>
      </c>
      <c r="B12162" s="126">
        <v>5</v>
      </c>
      <c r="C12162" s="133"/>
      <c r="D12162" s="134">
        <v>2086</v>
      </c>
      <c r="E12162" s="7" t="s">
        <v>2204</v>
      </c>
      <c r="F12162" s="8" t="s">
        <v>2140</v>
      </c>
      <c r="G12162" s="16">
        <f>IFERROR(VLOOKUP(Table1[[#This Row],[Codigo_insumo]],BD_Insumos!$B:$E,4),"")</f>
        <v>10.520008785397648</v>
      </c>
      <c r="H12162" s="140">
        <v>0.5</v>
      </c>
      <c r="I12162" s="9"/>
      <c r="J12162" s="22">
        <f t="shared" ref="J12162:J12225" si="190">IF(I12162="",G12162*H12162,"")</f>
        <v>5.260004392698824</v>
      </c>
      <c r="K12162" s="22" t="str">
        <f>IF(I12162&lt;&gt;"",SUMIF(Table1[Codigo_servico],A12162,Table1[Subtotal_insumo]),"")</f>
        <v/>
      </c>
      <c r="L12162" s="16">
        <f>IF(Table1[[#This Row],[Ordem_insumos]]&lt;&gt;0,VLOOKUP(Table1[[#This Row],[Codigo_servico]],Preencher_Orcamento!$B:$D,3,FALSE)*Table1[[#This Row],[Qtde_insumo]],"")</f>
        <v>0</v>
      </c>
      <c r="M12162" s="16">
        <f>IF(Table1[[#This Row],[Ordem_insumos]]&lt;&gt;0,VLOOKUP(Table1[[#This Row],[Codigo_servico]],Preencher_Orcamento!$B:$D,3,FALSE)*Table1[[#This Row],[Subtotal_insumo]],"")</f>
        <v>0</v>
      </c>
    </row>
    <row r="12163" spans="1:13" x14ac:dyDescent="0.25">
      <c r="A12163" s="6">
        <v>180215</v>
      </c>
      <c r="B12163" s="126">
        <v>6</v>
      </c>
      <c r="C12163" s="133"/>
      <c r="D12163" s="134">
        <v>38557</v>
      </c>
      <c r="E12163" s="7" t="s">
        <v>909</v>
      </c>
      <c r="F12163" s="8" t="s">
        <v>58</v>
      </c>
      <c r="G12163" s="16">
        <f>IFERROR(VLOOKUP(Table1[[#This Row],[Codigo_insumo]],BD_Insumos!$B:$E,4),"")</f>
        <v>131.821</v>
      </c>
      <c r="H12163" s="140">
        <v>2.1000000000000001E-2</v>
      </c>
      <c r="I12163" s="9"/>
      <c r="J12163" s="22">
        <f t="shared" si="190"/>
        <v>2.7682410000000002</v>
      </c>
      <c r="K12163" s="22" t="str">
        <f>IF(I12163&lt;&gt;"",SUMIF(Table1[Codigo_servico],A12163,Table1[Subtotal_insumo]),"")</f>
        <v/>
      </c>
      <c r="L12163" s="16">
        <f>IF(Table1[[#This Row],[Ordem_insumos]]&lt;&gt;0,VLOOKUP(Table1[[#This Row],[Codigo_servico]],Preencher_Orcamento!$B:$D,3,FALSE)*Table1[[#This Row],[Qtde_insumo]],"")</f>
        <v>0</v>
      </c>
      <c r="M12163" s="16">
        <f>IF(Table1[[#This Row],[Ordem_insumos]]&lt;&gt;0,VLOOKUP(Table1[[#This Row],[Codigo_servico]],Preencher_Orcamento!$B:$D,3,FALSE)*Table1[[#This Row],[Subtotal_insumo]],"")</f>
        <v>0</v>
      </c>
    </row>
    <row r="12164" spans="1:13" ht="26.25" x14ac:dyDescent="0.25">
      <c r="A12164" s="6">
        <v>180215</v>
      </c>
      <c r="B12164" s="126">
        <v>7</v>
      </c>
      <c r="C12164" s="133"/>
      <c r="D12164" s="134">
        <v>38502</v>
      </c>
      <c r="E12164" s="7" t="s">
        <v>878</v>
      </c>
      <c r="F12164" s="8" t="s">
        <v>197</v>
      </c>
      <c r="G12164" s="16">
        <f>IFERROR(VLOOKUP(Table1[[#This Row],[Codigo_insumo]],BD_Insumos!$B:$E,4),"")</f>
        <v>1.9631000000000001</v>
      </c>
      <c r="H12164" s="140">
        <v>0.3</v>
      </c>
      <c r="I12164" s="9"/>
      <c r="J12164" s="22">
        <f t="shared" si="190"/>
        <v>0.58892999999999995</v>
      </c>
      <c r="K12164" s="22" t="str">
        <f>IF(I12164&lt;&gt;"",SUMIF(Table1[Codigo_servico],A12164,Table1[Subtotal_insumo]),"")</f>
        <v/>
      </c>
      <c r="L12164" s="16">
        <f>IF(Table1[[#This Row],[Ordem_insumos]]&lt;&gt;0,VLOOKUP(Table1[[#This Row],[Codigo_servico]],Preencher_Orcamento!$B:$D,3,FALSE)*Table1[[#This Row],[Qtde_insumo]],"")</f>
        <v>0</v>
      </c>
      <c r="M12164" s="16">
        <f>IF(Table1[[#This Row],[Ordem_insumos]]&lt;&gt;0,VLOOKUP(Table1[[#This Row],[Codigo_servico]],Preencher_Orcamento!$B:$D,3,FALSE)*Table1[[#This Row],[Subtotal_insumo]],"")</f>
        <v>0</v>
      </c>
    </row>
    <row r="12165" spans="1:13" x14ac:dyDescent="0.25">
      <c r="A12165" s="3">
        <v>180216</v>
      </c>
      <c r="B12165" s="125">
        <v>0</v>
      </c>
      <c r="C12165" s="131" t="s">
        <v>4638</v>
      </c>
      <c r="D12165" s="132"/>
      <c r="E12165" s="4"/>
      <c r="F12165" s="4"/>
      <c r="G12165" s="17" t="str">
        <f>IFERROR(VLOOKUP(Table1[[#This Row],[Codigo_insumo]],BD_Insumos!$B:$E,4),"")</f>
        <v/>
      </c>
      <c r="H12165" s="139"/>
      <c r="I12165" s="5" t="s">
        <v>457</v>
      </c>
      <c r="J12165" s="20" t="str">
        <f t="shared" si="190"/>
        <v/>
      </c>
      <c r="K12165" s="21">
        <f>IF(I12165&lt;&gt;"",SUMIF(Table1[Codigo_servico],A12165,Table1[Subtotal_insumo]),"")</f>
        <v>95.012053518966539</v>
      </c>
      <c r="L12165" s="17" t="str">
        <f>IF(Table1[[#This Row],[Ordem_insumos]]&lt;&gt;0,VLOOKUP(Table1[[#This Row],[Codigo_servico]],Preencher_Orcamento!$B:$D,3,FALSE)*Table1[[#This Row],[Qtde_insumo]],"")</f>
        <v/>
      </c>
      <c r="M12165" s="17" t="str">
        <f>IF(Table1[[#This Row],[Ordem_insumos]]&lt;&gt;0,VLOOKUP(Table1[[#This Row],[Codigo_servico]],Preencher_Orcamento!$B:$D,3,FALSE)*Table1[[#This Row],[Subtotal_insumo]],"")</f>
        <v/>
      </c>
    </row>
    <row r="12166" spans="1:13" x14ac:dyDescent="0.25">
      <c r="A12166" s="6">
        <v>180216</v>
      </c>
      <c r="B12166" s="126">
        <v>1</v>
      </c>
      <c r="C12166" s="133"/>
      <c r="D12166" s="134">
        <v>2085</v>
      </c>
      <c r="E12166" s="7" t="s">
        <v>2203</v>
      </c>
      <c r="F12166" s="8" t="s">
        <v>2140</v>
      </c>
      <c r="G12166" s="16">
        <f>IFERROR(VLOOKUP(Table1[[#This Row],[Codigo_insumo]],BD_Insumos!$B:$E,4),"")</f>
        <v>12.52578426267724</v>
      </c>
      <c r="H12166" s="140">
        <v>0.1</v>
      </c>
      <c r="I12166" s="9"/>
      <c r="J12166" s="22">
        <f t="shared" si="190"/>
        <v>1.252578426267724</v>
      </c>
      <c r="K12166" s="22" t="str">
        <f>IF(I12166&lt;&gt;"",SUMIF(Table1[Codigo_servico],A12166,Table1[Subtotal_insumo]),"")</f>
        <v/>
      </c>
      <c r="L12166" s="16">
        <f>IF(Table1[[#This Row],[Ordem_insumos]]&lt;&gt;0,VLOOKUP(Table1[[#This Row],[Codigo_servico]],Preencher_Orcamento!$B:$D,3,FALSE)*Table1[[#This Row],[Qtde_insumo]],"")</f>
        <v>0</v>
      </c>
      <c r="M12166" s="16">
        <f>IF(Table1[[#This Row],[Ordem_insumos]]&lt;&gt;0,VLOOKUP(Table1[[#This Row],[Codigo_servico]],Preencher_Orcamento!$B:$D,3,FALSE)*Table1[[#This Row],[Subtotal_insumo]],"")</f>
        <v>0</v>
      </c>
    </row>
    <row r="12167" spans="1:13" ht="26.25" x14ac:dyDescent="0.25">
      <c r="A12167" s="6">
        <v>180216</v>
      </c>
      <c r="B12167" s="126">
        <v>2</v>
      </c>
      <c r="C12167" s="133"/>
      <c r="D12167" s="134">
        <v>38502</v>
      </c>
      <c r="E12167" s="7" t="s">
        <v>878</v>
      </c>
      <c r="F12167" s="8" t="s">
        <v>197</v>
      </c>
      <c r="G12167" s="16">
        <f>IFERROR(VLOOKUP(Table1[[#This Row],[Codigo_insumo]],BD_Insumos!$B:$E,4),"")</f>
        <v>1.9631000000000001</v>
      </c>
      <c r="H12167" s="140">
        <v>0.3</v>
      </c>
      <c r="I12167" s="9"/>
      <c r="J12167" s="22">
        <f t="shared" si="190"/>
        <v>0.58892999999999995</v>
      </c>
      <c r="K12167" s="22" t="str">
        <f>IF(I12167&lt;&gt;"",SUMIF(Table1[Codigo_servico],A12167,Table1[Subtotal_insumo]),"")</f>
        <v/>
      </c>
      <c r="L12167" s="16">
        <f>IF(Table1[[#This Row],[Ordem_insumos]]&lt;&gt;0,VLOOKUP(Table1[[#This Row],[Codigo_servico]],Preencher_Orcamento!$B:$D,3,FALSE)*Table1[[#This Row],[Qtde_insumo]],"")</f>
        <v>0</v>
      </c>
      <c r="M12167" s="16">
        <f>IF(Table1[[#This Row],[Ordem_insumos]]&lt;&gt;0,VLOOKUP(Table1[[#This Row],[Codigo_servico]],Preencher_Orcamento!$B:$D,3,FALSE)*Table1[[#This Row],[Subtotal_insumo]],"")</f>
        <v>0</v>
      </c>
    </row>
    <row r="12168" spans="1:13" x14ac:dyDescent="0.25">
      <c r="A12168" s="6">
        <v>180216</v>
      </c>
      <c r="B12168" s="126">
        <v>3</v>
      </c>
      <c r="C12168" s="133"/>
      <c r="D12168" s="134">
        <v>10501</v>
      </c>
      <c r="E12168" s="7" t="s">
        <v>57</v>
      </c>
      <c r="F12168" s="8" t="s">
        <v>58</v>
      </c>
      <c r="G12168" s="16">
        <f>IFERROR(VLOOKUP(Table1[[#This Row],[Codigo_insumo]],BD_Insumos!$B:$E,4),"")</f>
        <v>74.379800000000003</v>
      </c>
      <c r="H12168" s="140">
        <v>5.0000000000000001E-3</v>
      </c>
      <c r="I12168" s="9"/>
      <c r="J12168" s="22">
        <f t="shared" si="190"/>
        <v>0.37189900000000004</v>
      </c>
      <c r="K12168" s="22" t="str">
        <f>IF(I12168&lt;&gt;"",SUMIF(Table1[Codigo_servico],A12168,Table1[Subtotal_insumo]),"")</f>
        <v/>
      </c>
      <c r="L12168" s="16">
        <f>IF(Table1[[#This Row],[Ordem_insumos]]&lt;&gt;0,VLOOKUP(Table1[[#This Row],[Codigo_servico]],Preencher_Orcamento!$B:$D,3,FALSE)*Table1[[#This Row],[Qtde_insumo]],"")</f>
        <v>0</v>
      </c>
      <c r="M12168" s="16">
        <f>IF(Table1[[#This Row],[Ordem_insumos]]&lt;&gt;0,VLOOKUP(Table1[[#This Row],[Codigo_servico]],Preencher_Orcamento!$B:$D,3,FALSE)*Table1[[#This Row],[Subtotal_insumo]],"")</f>
        <v>0</v>
      </c>
    </row>
    <row r="12169" spans="1:13" x14ac:dyDescent="0.25">
      <c r="A12169" s="6">
        <v>180216</v>
      </c>
      <c r="B12169" s="126">
        <v>4</v>
      </c>
      <c r="C12169" s="133"/>
      <c r="D12169" s="134">
        <v>38555</v>
      </c>
      <c r="E12169" s="7" t="s">
        <v>907</v>
      </c>
      <c r="F12169" s="8" t="s">
        <v>58</v>
      </c>
      <c r="G12169" s="16">
        <f>IFERROR(VLOOKUP(Table1[[#This Row],[Codigo_insumo]],BD_Insumos!$B:$E,4),"")</f>
        <v>163.66669999999999</v>
      </c>
      <c r="H12169" s="140">
        <v>2.1000000000000001E-2</v>
      </c>
      <c r="I12169" s="9"/>
      <c r="J12169" s="22">
        <f t="shared" si="190"/>
        <v>3.4370007</v>
      </c>
      <c r="K12169" s="22" t="str">
        <f>IF(I12169&lt;&gt;"",SUMIF(Table1[Codigo_servico],A12169,Table1[Subtotal_insumo]),"")</f>
        <v/>
      </c>
      <c r="L12169" s="16">
        <f>IF(Table1[[#This Row],[Ordem_insumos]]&lt;&gt;0,VLOOKUP(Table1[[#This Row],[Codigo_servico]],Preencher_Orcamento!$B:$D,3,FALSE)*Table1[[#This Row],[Qtde_insumo]],"")</f>
        <v>0</v>
      </c>
      <c r="M12169" s="16">
        <f>IF(Table1[[#This Row],[Ordem_insumos]]&lt;&gt;0,VLOOKUP(Table1[[#This Row],[Codigo_servico]],Preencher_Orcamento!$B:$D,3,FALSE)*Table1[[#This Row],[Subtotal_insumo]],"")</f>
        <v>0</v>
      </c>
    </row>
    <row r="12170" spans="1:13" x14ac:dyDescent="0.25">
      <c r="A12170" s="6">
        <v>180216</v>
      </c>
      <c r="B12170" s="126">
        <v>5</v>
      </c>
      <c r="C12170" s="133"/>
      <c r="D12170" s="134">
        <v>38557</v>
      </c>
      <c r="E12170" s="7" t="s">
        <v>909</v>
      </c>
      <c r="F12170" s="8" t="s">
        <v>58</v>
      </c>
      <c r="G12170" s="16">
        <f>IFERROR(VLOOKUP(Table1[[#This Row],[Codigo_insumo]],BD_Insumos!$B:$E,4),"")</f>
        <v>131.821</v>
      </c>
      <c r="H12170" s="140">
        <v>2.1000000000000001E-2</v>
      </c>
      <c r="I12170" s="9"/>
      <c r="J12170" s="22">
        <f t="shared" si="190"/>
        <v>2.7682410000000002</v>
      </c>
      <c r="K12170" s="22" t="str">
        <f>IF(I12170&lt;&gt;"",SUMIF(Table1[Codigo_servico],A12170,Table1[Subtotal_insumo]),"")</f>
        <v/>
      </c>
      <c r="L12170" s="16">
        <f>IF(Table1[[#This Row],[Ordem_insumos]]&lt;&gt;0,VLOOKUP(Table1[[#This Row],[Codigo_servico]],Preencher_Orcamento!$B:$D,3,FALSE)*Table1[[#This Row],[Qtde_insumo]],"")</f>
        <v>0</v>
      </c>
      <c r="M12170" s="16">
        <f>IF(Table1[[#This Row],[Ordem_insumos]]&lt;&gt;0,VLOOKUP(Table1[[#This Row],[Codigo_servico]],Preencher_Orcamento!$B:$D,3,FALSE)*Table1[[#This Row],[Subtotal_insumo]],"")</f>
        <v>0</v>
      </c>
    </row>
    <row r="12171" spans="1:13" x14ac:dyDescent="0.25">
      <c r="A12171" s="6">
        <v>180216</v>
      </c>
      <c r="B12171" s="126">
        <v>6</v>
      </c>
      <c r="C12171" s="133"/>
      <c r="D12171" s="134">
        <v>38610</v>
      </c>
      <c r="E12171" s="7" t="s">
        <v>951</v>
      </c>
      <c r="F12171" s="8" t="s">
        <v>457</v>
      </c>
      <c r="G12171" s="16">
        <f>IFERROR(VLOOKUP(Table1[[#This Row],[Codigo_insumo]],BD_Insumos!$B:$E,4),"")</f>
        <v>81.333399999999997</v>
      </c>
      <c r="H12171" s="140">
        <v>1</v>
      </c>
      <c r="I12171" s="9"/>
      <c r="J12171" s="22">
        <f t="shared" si="190"/>
        <v>81.333399999999997</v>
      </c>
      <c r="K12171" s="22" t="str">
        <f>IF(I12171&lt;&gt;"",SUMIF(Table1[Codigo_servico],A12171,Table1[Subtotal_insumo]),"")</f>
        <v/>
      </c>
      <c r="L12171" s="16">
        <f>IF(Table1[[#This Row],[Ordem_insumos]]&lt;&gt;0,VLOOKUP(Table1[[#This Row],[Codigo_servico]],Preencher_Orcamento!$B:$D,3,FALSE)*Table1[[#This Row],[Qtde_insumo]],"")</f>
        <v>0</v>
      </c>
      <c r="M12171" s="16">
        <f>IF(Table1[[#This Row],[Ordem_insumos]]&lt;&gt;0,VLOOKUP(Table1[[#This Row],[Codigo_servico]],Preencher_Orcamento!$B:$D,3,FALSE)*Table1[[#This Row],[Subtotal_insumo]],"")</f>
        <v>0</v>
      </c>
    </row>
    <row r="12172" spans="1:13" x14ac:dyDescent="0.25">
      <c r="A12172" s="6">
        <v>180216</v>
      </c>
      <c r="B12172" s="126">
        <v>7</v>
      </c>
      <c r="C12172" s="133"/>
      <c r="D12172" s="134">
        <v>2086</v>
      </c>
      <c r="E12172" s="7" t="s">
        <v>2204</v>
      </c>
      <c r="F12172" s="8" t="s">
        <v>2140</v>
      </c>
      <c r="G12172" s="16">
        <f>IFERROR(VLOOKUP(Table1[[#This Row],[Codigo_insumo]],BD_Insumos!$B:$E,4),"")</f>
        <v>10.520008785397648</v>
      </c>
      <c r="H12172" s="140">
        <v>0.5</v>
      </c>
      <c r="I12172" s="9"/>
      <c r="J12172" s="22">
        <f t="shared" si="190"/>
        <v>5.260004392698824</v>
      </c>
      <c r="K12172" s="22" t="str">
        <f>IF(I12172&lt;&gt;"",SUMIF(Table1[Codigo_servico],A12172,Table1[Subtotal_insumo]),"")</f>
        <v/>
      </c>
      <c r="L12172" s="16">
        <f>IF(Table1[[#This Row],[Ordem_insumos]]&lt;&gt;0,VLOOKUP(Table1[[#This Row],[Codigo_servico]],Preencher_Orcamento!$B:$D,3,FALSE)*Table1[[#This Row],[Qtde_insumo]],"")</f>
        <v>0</v>
      </c>
      <c r="M12172" s="16">
        <f>IF(Table1[[#This Row],[Ordem_insumos]]&lt;&gt;0,VLOOKUP(Table1[[#This Row],[Codigo_servico]],Preencher_Orcamento!$B:$D,3,FALSE)*Table1[[#This Row],[Subtotal_insumo]],"")</f>
        <v>0</v>
      </c>
    </row>
    <row r="12173" spans="1:13" x14ac:dyDescent="0.25">
      <c r="A12173" s="3">
        <v>180217</v>
      </c>
      <c r="B12173" s="125">
        <v>0</v>
      </c>
      <c r="C12173" s="131" t="s">
        <v>952</v>
      </c>
      <c r="D12173" s="132"/>
      <c r="E12173" s="4"/>
      <c r="F12173" s="4"/>
      <c r="G12173" s="17" t="str">
        <f>IFERROR(VLOOKUP(Table1[[#This Row],[Codigo_insumo]],BD_Insumos!$B:$E,4),"")</f>
        <v/>
      </c>
      <c r="H12173" s="139"/>
      <c r="I12173" s="5" t="s">
        <v>457</v>
      </c>
      <c r="J12173" s="20" t="str">
        <f t="shared" si="190"/>
        <v/>
      </c>
      <c r="K12173" s="21">
        <f>IF(I12173&lt;&gt;"",SUMIF(Table1[Codigo_servico],A12173,Table1[Subtotal_insumo]),"")</f>
        <v>296.42865351896654</v>
      </c>
      <c r="L12173" s="17" t="str">
        <f>IF(Table1[[#This Row],[Ordem_insumos]]&lt;&gt;0,VLOOKUP(Table1[[#This Row],[Codigo_servico]],Preencher_Orcamento!$B:$D,3,FALSE)*Table1[[#This Row],[Qtde_insumo]],"")</f>
        <v/>
      </c>
      <c r="M12173" s="17" t="str">
        <f>IF(Table1[[#This Row],[Ordem_insumos]]&lt;&gt;0,VLOOKUP(Table1[[#This Row],[Codigo_servico]],Preencher_Orcamento!$B:$D,3,FALSE)*Table1[[#This Row],[Subtotal_insumo]],"")</f>
        <v/>
      </c>
    </row>
    <row r="12174" spans="1:13" x14ac:dyDescent="0.25">
      <c r="A12174" s="6">
        <v>180217</v>
      </c>
      <c r="B12174" s="126">
        <v>1</v>
      </c>
      <c r="C12174" s="133"/>
      <c r="D12174" s="134">
        <v>2085</v>
      </c>
      <c r="E12174" s="7" t="s">
        <v>2203</v>
      </c>
      <c r="F12174" s="8" t="s">
        <v>2140</v>
      </c>
      <c r="G12174" s="16">
        <f>IFERROR(VLOOKUP(Table1[[#This Row],[Codigo_insumo]],BD_Insumos!$B:$E,4),"")</f>
        <v>12.52578426267724</v>
      </c>
      <c r="H12174" s="140">
        <v>0.1</v>
      </c>
      <c r="I12174" s="9"/>
      <c r="J12174" s="22">
        <f t="shared" si="190"/>
        <v>1.252578426267724</v>
      </c>
      <c r="K12174" s="22" t="str">
        <f>IF(I12174&lt;&gt;"",SUMIF(Table1[Codigo_servico],A12174,Table1[Subtotal_insumo]),"")</f>
        <v/>
      </c>
      <c r="L12174" s="16">
        <f>IF(Table1[[#This Row],[Ordem_insumos]]&lt;&gt;0,VLOOKUP(Table1[[#This Row],[Codigo_servico]],Preencher_Orcamento!$B:$D,3,FALSE)*Table1[[#This Row],[Qtde_insumo]],"")</f>
        <v>0</v>
      </c>
      <c r="M12174" s="16">
        <f>IF(Table1[[#This Row],[Ordem_insumos]]&lt;&gt;0,VLOOKUP(Table1[[#This Row],[Codigo_servico]],Preencher_Orcamento!$B:$D,3,FALSE)*Table1[[#This Row],[Subtotal_insumo]],"")</f>
        <v>0</v>
      </c>
    </row>
    <row r="12175" spans="1:13" x14ac:dyDescent="0.25">
      <c r="A12175" s="6">
        <v>180217</v>
      </c>
      <c r="B12175" s="126">
        <v>2</v>
      </c>
      <c r="C12175" s="133"/>
      <c r="D12175" s="134">
        <v>38611</v>
      </c>
      <c r="E12175" s="7" t="s">
        <v>952</v>
      </c>
      <c r="F12175" s="8" t="s">
        <v>457</v>
      </c>
      <c r="G12175" s="16">
        <f>IFERROR(VLOOKUP(Table1[[#This Row],[Codigo_insumo]],BD_Insumos!$B:$E,4),"")</f>
        <v>282.75</v>
      </c>
      <c r="H12175" s="140">
        <v>1</v>
      </c>
      <c r="I12175" s="9"/>
      <c r="J12175" s="22">
        <f t="shared" si="190"/>
        <v>282.75</v>
      </c>
      <c r="K12175" s="22" t="str">
        <f>IF(I12175&lt;&gt;"",SUMIF(Table1[Codigo_servico],A12175,Table1[Subtotal_insumo]),"")</f>
        <v/>
      </c>
      <c r="L12175" s="16">
        <f>IF(Table1[[#This Row],[Ordem_insumos]]&lt;&gt;0,VLOOKUP(Table1[[#This Row],[Codigo_servico]],Preencher_Orcamento!$B:$D,3,FALSE)*Table1[[#This Row],[Qtde_insumo]],"")</f>
        <v>0</v>
      </c>
      <c r="M12175" s="16">
        <f>IF(Table1[[#This Row],[Ordem_insumos]]&lt;&gt;0,VLOOKUP(Table1[[#This Row],[Codigo_servico]],Preencher_Orcamento!$B:$D,3,FALSE)*Table1[[#This Row],[Subtotal_insumo]],"")</f>
        <v>0</v>
      </c>
    </row>
    <row r="12176" spans="1:13" x14ac:dyDescent="0.25">
      <c r="A12176" s="6">
        <v>180217</v>
      </c>
      <c r="B12176" s="126">
        <v>3</v>
      </c>
      <c r="C12176" s="133"/>
      <c r="D12176" s="134">
        <v>38557</v>
      </c>
      <c r="E12176" s="7" t="s">
        <v>909</v>
      </c>
      <c r="F12176" s="8" t="s">
        <v>58</v>
      </c>
      <c r="G12176" s="16">
        <f>IFERROR(VLOOKUP(Table1[[#This Row],[Codigo_insumo]],BD_Insumos!$B:$E,4),"")</f>
        <v>131.821</v>
      </c>
      <c r="H12176" s="140">
        <v>2.1000000000000001E-2</v>
      </c>
      <c r="I12176" s="9"/>
      <c r="J12176" s="22">
        <f t="shared" si="190"/>
        <v>2.7682410000000002</v>
      </c>
      <c r="K12176" s="22" t="str">
        <f>IF(I12176&lt;&gt;"",SUMIF(Table1[Codigo_servico],A12176,Table1[Subtotal_insumo]),"")</f>
        <v/>
      </c>
      <c r="L12176" s="16">
        <f>IF(Table1[[#This Row],[Ordem_insumos]]&lt;&gt;0,VLOOKUP(Table1[[#This Row],[Codigo_servico]],Preencher_Orcamento!$B:$D,3,FALSE)*Table1[[#This Row],[Qtde_insumo]],"")</f>
        <v>0</v>
      </c>
      <c r="M12176" s="16">
        <f>IF(Table1[[#This Row],[Ordem_insumos]]&lt;&gt;0,VLOOKUP(Table1[[#This Row],[Codigo_servico]],Preencher_Orcamento!$B:$D,3,FALSE)*Table1[[#This Row],[Subtotal_insumo]],"")</f>
        <v>0</v>
      </c>
    </row>
    <row r="12177" spans="1:13" x14ac:dyDescent="0.25">
      <c r="A12177" s="6">
        <v>180217</v>
      </c>
      <c r="B12177" s="126">
        <v>4</v>
      </c>
      <c r="C12177" s="133"/>
      <c r="D12177" s="134">
        <v>2086</v>
      </c>
      <c r="E12177" s="7" t="s">
        <v>2204</v>
      </c>
      <c r="F12177" s="8" t="s">
        <v>2140</v>
      </c>
      <c r="G12177" s="16">
        <f>IFERROR(VLOOKUP(Table1[[#This Row],[Codigo_insumo]],BD_Insumos!$B:$E,4),"")</f>
        <v>10.520008785397648</v>
      </c>
      <c r="H12177" s="140">
        <v>0.5</v>
      </c>
      <c r="I12177" s="9"/>
      <c r="J12177" s="22">
        <f t="shared" si="190"/>
        <v>5.260004392698824</v>
      </c>
      <c r="K12177" s="22" t="str">
        <f>IF(I12177&lt;&gt;"",SUMIF(Table1[Codigo_servico],A12177,Table1[Subtotal_insumo]),"")</f>
        <v/>
      </c>
      <c r="L12177" s="16">
        <f>IF(Table1[[#This Row],[Ordem_insumos]]&lt;&gt;0,VLOOKUP(Table1[[#This Row],[Codigo_servico]],Preencher_Orcamento!$B:$D,3,FALSE)*Table1[[#This Row],[Qtde_insumo]],"")</f>
        <v>0</v>
      </c>
      <c r="M12177" s="16">
        <f>IF(Table1[[#This Row],[Ordem_insumos]]&lt;&gt;0,VLOOKUP(Table1[[#This Row],[Codigo_servico]],Preencher_Orcamento!$B:$D,3,FALSE)*Table1[[#This Row],[Subtotal_insumo]],"")</f>
        <v>0</v>
      </c>
    </row>
    <row r="12178" spans="1:13" x14ac:dyDescent="0.25">
      <c r="A12178" s="6">
        <v>180217</v>
      </c>
      <c r="B12178" s="126">
        <v>5</v>
      </c>
      <c r="C12178" s="133"/>
      <c r="D12178" s="134">
        <v>38555</v>
      </c>
      <c r="E12178" s="7" t="s">
        <v>907</v>
      </c>
      <c r="F12178" s="8" t="s">
        <v>58</v>
      </c>
      <c r="G12178" s="16">
        <f>IFERROR(VLOOKUP(Table1[[#This Row],[Codigo_insumo]],BD_Insumos!$B:$E,4),"")</f>
        <v>163.66669999999999</v>
      </c>
      <c r="H12178" s="140">
        <v>2.1000000000000001E-2</v>
      </c>
      <c r="I12178" s="9"/>
      <c r="J12178" s="22">
        <f t="shared" si="190"/>
        <v>3.4370007</v>
      </c>
      <c r="K12178" s="22" t="str">
        <f>IF(I12178&lt;&gt;"",SUMIF(Table1[Codigo_servico],A12178,Table1[Subtotal_insumo]),"")</f>
        <v/>
      </c>
      <c r="L12178" s="16">
        <f>IF(Table1[[#This Row],[Ordem_insumos]]&lt;&gt;0,VLOOKUP(Table1[[#This Row],[Codigo_servico]],Preencher_Orcamento!$B:$D,3,FALSE)*Table1[[#This Row],[Qtde_insumo]],"")</f>
        <v>0</v>
      </c>
      <c r="M12178" s="16">
        <f>IF(Table1[[#This Row],[Ordem_insumos]]&lt;&gt;0,VLOOKUP(Table1[[#This Row],[Codigo_servico]],Preencher_Orcamento!$B:$D,3,FALSE)*Table1[[#This Row],[Subtotal_insumo]],"")</f>
        <v>0</v>
      </c>
    </row>
    <row r="12179" spans="1:13" ht="26.25" x14ac:dyDescent="0.25">
      <c r="A12179" s="6">
        <v>180217</v>
      </c>
      <c r="B12179" s="126">
        <v>6</v>
      </c>
      <c r="C12179" s="133"/>
      <c r="D12179" s="134">
        <v>38502</v>
      </c>
      <c r="E12179" s="7" t="s">
        <v>878</v>
      </c>
      <c r="F12179" s="8" t="s">
        <v>197</v>
      </c>
      <c r="G12179" s="16">
        <f>IFERROR(VLOOKUP(Table1[[#This Row],[Codigo_insumo]],BD_Insumos!$B:$E,4),"")</f>
        <v>1.9631000000000001</v>
      </c>
      <c r="H12179" s="140">
        <v>0.3</v>
      </c>
      <c r="I12179" s="9"/>
      <c r="J12179" s="22">
        <f t="shared" si="190"/>
        <v>0.58892999999999995</v>
      </c>
      <c r="K12179" s="22" t="str">
        <f>IF(I12179&lt;&gt;"",SUMIF(Table1[Codigo_servico],A12179,Table1[Subtotal_insumo]),"")</f>
        <v/>
      </c>
      <c r="L12179" s="16">
        <f>IF(Table1[[#This Row],[Ordem_insumos]]&lt;&gt;0,VLOOKUP(Table1[[#This Row],[Codigo_servico]],Preencher_Orcamento!$B:$D,3,FALSE)*Table1[[#This Row],[Qtde_insumo]],"")</f>
        <v>0</v>
      </c>
      <c r="M12179" s="16">
        <f>IF(Table1[[#This Row],[Ordem_insumos]]&lt;&gt;0,VLOOKUP(Table1[[#This Row],[Codigo_servico]],Preencher_Orcamento!$B:$D,3,FALSE)*Table1[[#This Row],[Subtotal_insumo]],"")</f>
        <v>0</v>
      </c>
    </row>
    <row r="12180" spans="1:13" x14ac:dyDescent="0.25">
      <c r="A12180" s="6">
        <v>180217</v>
      </c>
      <c r="B12180" s="126">
        <v>7</v>
      </c>
      <c r="C12180" s="133"/>
      <c r="D12180" s="134">
        <v>10501</v>
      </c>
      <c r="E12180" s="7" t="s">
        <v>57</v>
      </c>
      <c r="F12180" s="8" t="s">
        <v>58</v>
      </c>
      <c r="G12180" s="16">
        <f>IFERROR(VLOOKUP(Table1[[#This Row],[Codigo_insumo]],BD_Insumos!$B:$E,4),"")</f>
        <v>74.379800000000003</v>
      </c>
      <c r="H12180" s="140">
        <v>5.0000000000000001E-3</v>
      </c>
      <c r="I12180" s="9"/>
      <c r="J12180" s="22">
        <f t="shared" si="190"/>
        <v>0.37189900000000004</v>
      </c>
      <c r="K12180" s="22" t="str">
        <f>IF(I12180&lt;&gt;"",SUMIF(Table1[Codigo_servico],A12180,Table1[Subtotal_insumo]),"")</f>
        <v/>
      </c>
      <c r="L12180" s="16">
        <f>IF(Table1[[#This Row],[Ordem_insumos]]&lt;&gt;0,VLOOKUP(Table1[[#This Row],[Codigo_servico]],Preencher_Orcamento!$B:$D,3,FALSE)*Table1[[#This Row],[Qtde_insumo]],"")</f>
        <v>0</v>
      </c>
      <c r="M12180" s="16">
        <f>IF(Table1[[#This Row],[Ordem_insumos]]&lt;&gt;0,VLOOKUP(Table1[[#This Row],[Codigo_servico]],Preencher_Orcamento!$B:$D,3,FALSE)*Table1[[#This Row],[Subtotal_insumo]],"")</f>
        <v>0</v>
      </c>
    </row>
    <row r="12181" spans="1:13" x14ac:dyDescent="0.25">
      <c r="A12181" s="3">
        <v>180218</v>
      </c>
      <c r="B12181" s="125">
        <v>0</v>
      </c>
      <c r="C12181" s="131" t="s">
        <v>4639</v>
      </c>
      <c r="D12181" s="132"/>
      <c r="E12181" s="4"/>
      <c r="F12181" s="4"/>
      <c r="G12181" s="17" t="str">
        <f>IFERROR(VLOOKUP(Table1[[#This Row],[Codigo_insumo]],BD_Insumos!$B:$E,4),"")</f>
        <v/>
      </c>
      <c r="H12181" s="139"/>
      <c r="I12181" s="5" t="s">
        <v>457</v>
      </c>
      <c r="J12181" s="20" t="str">
        <f t="shared" si="190"/>
        <v/>
      </c>
      <c r="K12181" s="21">
        <f>IF(I12181&lt;&gt;"",SUMIF(Table1[Codigo_servico],A12181,Table1[Subtotal_insumo]),"")</f>
        <v>165.67865351896654</v>
      </c>
      <c r="L12181" s="17" t="str">
        <f>IF(Table1[[#This Row],[Ordem_insumos]]&lt;&gt;0,VLOOKUP(Table1[[#This Row],[Codigo_servico]],Preencher_Orcamento!$B:$D,3,FALSE)*Table1[[#This Row],[Qtde_insumo]],"")</f>
        <v/>
      </c>
      <c r="M12181" s="17" t="str">
        <f>IF(Table1[[#This Row],[Ordem_insumos]]&lt;&gt;0,VLOOKUP(Table1[[#This Row],[Codigo_servico]],Preencher_Orcamento!$B:$D,3,FALSE)*Table1[[#This Row],[Subtotal_insumo]],"")</f>
        <v/>
      </c>
    </row>
    <row r="12182" spans="1:13" x14ac:dyDescent="0.25">
      <c r="A12182" s="6">
        <v>180218</v>
      </c>
      <c r="B12182" s="126">
        <v>1</v>
      </c>
      <c r="C12182" s="133"/>
      <c r="D12182" s="134">
        <v>10501</v>
      </c>
      <c r="E12182" s="7" t="s">
        <v>57</v>
      </c>
      <c r="F12182" s="8" t="s">
        <v>58</v>
      </c>
      <c r="G12182" s="16">
        <f>IFERROR(VLOOKUP(Table1[[#This Row],[Codigo_insumo]],BD_Insumos!$B:$E,4),"")</f>
        <v>74.379800000000003</v>
      </c>
      <c r="H12182" s="140">
        <v>5.0000000000000001E-3</v>
      </c>
      <c r="I12182" s="9"/>
      <c r="J12182" s="22">
        <f t="shared" si="190"/>
        <v>0.37189900000000004</v>
      </c>
      <c r="K12182" s="22" t="str">
        <f>IF(I12182&lt;&gt;"",SUMIF(Table1[Codigo_servico],A12182,Table1[Subtotal_insumo]),"")</f>
        <v/>
      </c>
      <c r="L12182" s="16">
        <f>IF(Table1[[#This Row],[Ordem_insumos]]&lt;&gt;0,VLOOKUP(Table1[[#This Row],[Codigo_servico]],Preencher_Orcamento!$B:$D,3,FALSE)*Table1[[#This Row],[Qtde_insumo]],"")</f>
        <v>0</v>
      </c>
      <c r="M12182" s="16">
        <f>IF(Table1[[#This Row],[Ordem_insumos]]&lt;&gt;0,VLOOKUP(Table1[[#This Row],[Codigo_servico]],Preencher_Orcamento!$B:$D,3,FALSE)*Table1[[#This Row],[Subtotal_insumo]],"")</f>
        <v>0</v>
      </c>
    </row>
    <row r="12183" spans="1:13" x14ac:dyDescent="0.25">
      <c r="A12183" s="6">
        <v>180218</v>
      </c>
      <c r="B12183" s="126">
        <v>2</v>
      </c>
      <c r="C12183" s="133"/>
      <c r="D12183" s="134">
        <v>38557</v>
      </c>
      <c r="E12183" s="7" t="s">
        <v>909</v>
      </c>
      <c r="F12183" s="8" t="s">
        <v>58</v>
      </c>
      <c r="G12183" s="16">
        <f>IFERROR(VLOOKUP(Table1[[#This Row],[Codigo_insumo]],BD_Insumos!$B:$E,4),"")</f>
        <v>131.821</v>
      </c>
      <c r="H12183" s="140">
        <v>2.1000000000000001E-2</v>
      </c>
      <c r="I12183" s="9"/>
      <c r="J12183" s="22">
        <f t="shared" si="190"/>
        <v>2.7682410000000002</v>
      </c>
      <c r="K12183" s="22" t="str">
        <f>IF(I12183&lt;&gt;"",SUMIF(Table1[Codigo_servico],A12183,Table1[Subtotal_insumo]),"")</f>
        <v/>
      </c>
      <c r="L12183" s="16">
        <f>IF(Table1[[#This Row],[Ordem_insumos]]&lt;&gt;0,VLOOKUP(Table1[[#This Row],[Codigo_servico]],Preencher_Orcamento!$B:$D,3,FALSE)*Table1[[#This Row],[Qtde_insumo]],"")</f>
        <v>0</v>
      </c>
      <c r="M12183" s="16">
        <f>IF(Table1[[#This Row],[Ordem_insumos]]&lt;&gt;0,VLOOKUP(Table1[[#This Row],[Codigo_servico]],Preencher_Orcamento!$B:$D,3,FALSE)*Table1[[#This Row],[Subtotal_insumo]],"")</f>
        <v>0</v>
      </c>
    </row>
    <row r="12184" spans="1:13" x14ac:dyDescent="0.25">
      <c r="A12184" s="6">
        <v>180218</v>
      </c>
      <c r="B12184" s="126">
        <v>3</v>
      </c>
      <c r="C12184" s="133"/>
      <c r="D12184" s="134">
        <v>38555</v>
      </c>
      <c r="E12184" s="7" t="s">
        <v>907</v>
      </c>
      <c r="F12184" s="8" t="s">
        <v>58</v>
      </c>
      <c r="G12184" s="16">
        <f>IFERROR(VLOOKUP(Table1[[#This Row],[Codigo_insumo]],BD_Insumos!$B:$E,4),"")</f>
        <v>163.66669999999999</v>
      </c>
      <c r="H12184" s="140">
        <v>2.1000000000000001E-2</v>
      </c>
      <c r="I12184" s="9"/>
      <c r="J12184" s="22">
        <f t="shared" si="190"/>
        <v>3.4370007</v>
      </c>
      <c r="K12184" s="22" t="str">
        <f>IF(I12184&lt;&gt;"",SUMIF(Table1[Codigo_servico],A12184,Table1[Subtotal_insumo]),"")</f>
        <v/>
      </c>
      <c r="L12184" s="16">
        <f>IF(Table1[[#This Row],[Ordem_insumos]]&lt;&gt;0,VLOOKUP(Table1[[#This Row],[Codigo_servico]],Preencher_Orcamento!$B:$D,3,FALSE)*Table1[[#This Row],[Qtde_insumo]],"")</f>
        <v>0</v>
      </c>
      <c r="M12184" s="16">
        <f>IF(Table1[[#This Row],[Ordem_insumos]]&lt;&gt;0,VLOOKUP(Table1[[#This Row],[Codigo_servico]],Preencher_Orcamento!$B:$D,3,FALSE)*Table1[[#This Row],[Subtotal_insumo]],"")</f>
        <v>0</v>
      </c>
    </row>
    <row r="12185" spans="1:13" ht="26.25" x14ac:dyDescent="0.25">
      <c r="A12185" s="6">
        <v>180218</v>
      </c>
      <c r="B12185" s="126">
        <v>4</v>
      </c>
      <c r="C12185" s="133"/>
      <c r="D12185" s="134">
        <v>38502</v>
      </c>
      <c r="E12185" s="7" t="s">
        <v>878</v>
      </c>
      <c r="F12185" s="8" t="s">
        <v>197</v>
      </c>
      <c r="G12185" s="16">
        <f>IFERROR(VLOOKUP(Table1[[#This Row],[Codigo_insumo]],BD_Insumos!$B:$E,4),"")</f>
        <v>1.9631000000000001</v>
      </c>
      <c r="H12185" s="140">
        <v>0.3</v>
      </c>
      <c r="I12185" s="9"/>
      <c r="J12185" s="22">
        <f t="shared" si="190"/>
        <v>0.58892999999999995</v>
      </c>
      <c r="K12185" s="22" t="str">
        <f>IF(I12185&lt;&gt;"",SUMIF(Table1[Codigo_servico],A12185,Table1[Subtotal_insumo]),"")</f>
        <v/>
      </c>
      <c r="L12185" s="16">
        <f>IF(Table1[[#This Row],[Ordem_insumos]]&lt;&gt;0,VLOOKUP(Table1[[#This Row],[Codigo_servico]],Preencher_Orcamento!$B:$D,3,FALSE)*Table1[[#This Row],[Qtde_insumo]],"")</f>
        <v>0</v>
      </c>
      <c r="M12185" s="16">
        <f>IF(Table1[[#This Row],[Ordem_insumos]]&lt;&gt;0,VLOOKUP(Table1[[#This Row],[Codigo_servico]],Preencher_Orcamento!$B:$D,3,FALSE)*Table1[[#This Row],[Subtotal_insumo]],"")</f>
        <v>0</v>
      </c>
    </row>
    <row r="12186" spans="1:13" x14ac:dyDescent="0.25">
      <c r="A12186" s="6">
        <v>180218</v>
      </c>
      <c r="B12186" s="126">
        <v>5</v>
      </c>
      <c r="C12186" s="133"/>
      <c r="D12186" s="134">
        <v>2085</v>
      </c>
      <c r="E12186" s="7" t="s">
        <v>2203</v>
      </c>
      <c r="F12186" s="8" t="s">
        <v>2140</v>
      </c>
      <c r="G12186" s="16">
        <f>IFERROR(VLOOKUP(Table1[[#This Row],[Codigo_insumo]],BD_Insumos!$B:$E,4),"")</f>
        <v>12.52578426267724</v>
      </c>
      <c r="H12186" s="140">
        <v>0.1</v>
      </c>
      <c r="I12186" s="9"/>
      <c r="J12186" s="22">
        <f t="shared" si="190"/>
        <v>1.252578426267724</v>
      </c>
      <c r="K12186" s="22" t="str">
        <f>IF(I12186&lt;&gt;"",SUMIF(Table1[Codigo_servico],A12186,Table1[Subtotal_insumo]),"")</f>
        <v/>
      </c>
      <c r="L12186" s="16">
        <f>IF(Table1[[#This Row],[Ordem_insumos]]&lt;&gt;0,VLOOKUP(Table1[[#This Row],[Codigo_servico]],Preencher_Orcamento!$B:$D,3,FALSE)*Table1[[#This Row],[Qtde_insumo]],"")</f>
        <v>0</v>
      </c>
      <c r="M12186" s="16">
        <f>IF(Table1[[#This Row],[Ordem_insumos]]&lt;&gt;0,VLOOKUP(Table1[[#This Row],[Codigo_servico]],Preencher_Orcamento!$B:$D,3,FALSE)*Table1[[#This Row],[Subtotal_insumo]],"")</f>
        <v>0</v>
      </c>
    </row>
    <row r="12187" spans="1:13" x14ac:dyDescent="0.25">
      <c r="A12187" s="6">
        <v>180218</v>
      </c>
      <c r="B12187" s="126">
        <v>6</v>
      </c>
      <c r="C12187" s="133"/>
      <c r="D12187" s="134">
        <v>38612</v>
      </c>
      <c r="E12187" s="7" t="s">
        <v>953</v>
      </c>
      <c r="F12187" s="8" t="s">
        <v>457</v>
      </c>
      <c r="G12187" s="16">
        <f>IFERROR(VLOOKUP(Table1[[#This Row],[Codigo_insumo]],BD_Insumos!$B:$E,4),"")</f>
        <v>152</v>
      </c>
      <c r="H12187" s="140">
        <v>1</v>
      </c>
      <c r="I12187" s="9"/>
      <c r="J12187" s="22">
        <f t="shared" si="190"/>
        <v>152</v>
      </c>
      <c r="K12187" s="22" t="str">
        <f>IF(I12187&lt;&gt;"",SUMIF(Table1[Codigo_servico],A12187,Table1[Subtotal_insumo]),"")</f>
        <v/>
      </c>
      <c r="L12187" s="16">
        <f>IF(Table1[[#This Row],[Ordem_insumos]]&lt;&gt;0,VLOOKUP(Table1[[#This Row],[Codigo_servico]],Preencher_Orcamento!$B:$D,3,FALSE)*Table1[[#This Row],[Qtde_insumo]],"")</f>
        <v>0</v>
      </c>
      <c r="M12187" s="16">
        <f>IF(Table1[[#This Row],[Ordem_insumos]]&lt;&gt;0,VLOOKUP(Table1[[#This Row],[Codigo_servico]],Preencher_Orcamento!$B:$D,3,FALSE)*Table1[[#This Row],[Subtotal_insumo]],"")</f>
        <v>0</v>
      </c>
    </row>
    <row r="12188" spans="1:13" x14ac:dyDescent="0.25">
      <c r="A12188" s="6">
        <v>180218</v>
      </c>
      <c r="B12188" s="126">
        <v>7</v>
      </c>
      <c r="C12188" s="133"/>
      <c r="D12188" s="134">
        <v>2086</v>
      </c>
      <c r="E12188" s="7" t="s">
        <v>2204</v>
      </c>
      <c r="F12188" s="8" t="s">
        <v>2140</v>
      </c>
      <c r="G12188" s="16">
        <f>IFERROR(VLOOKUP(Table1[[#This Row],[Codigo_insumo]],BD_Insumos!$B:$E,4),"")</f>
        <v>10.520008785397648</v>
      </c>
      <c r="H12188" s="140">
        <v>0.5</v>
      </c>
      <c r="I12188" s="9"/>
      <c r="J12188" s="22">
        <f t="shared" si="190"/>
        <v>5.260004392698824</v>
      </c>
      <c r="K12188" s="22" t="str">
        <f>IF(I12188&lt;&gt;"",SUMIF(Table1[Codigo_servico],A12188,Table1[Subtotal_insumo]),"")</f>
        <v/>
      </c>
      <c r="L12188" s="16">
        <f>IF(Table1[[#This Row],[Ordem_insumos]]&lt;&gt;0,VLOOKUP(Table1[[#This Row],[Codigo_servico]],Preencher_Orcamento!$B:$D,3,FALSE)*Table1[[#This Row],[Qtde_insumo]],"")</f>
        <v>0</v>
      </c>
      <c r="M12188" s="16">
        <f>IF(Table1[[#This Row],[Ordem_insumos]]&lt;&gt;0,VLOOKUP(Table1[[#This Row],[Codigo_servico]],Preencher_Orcamento!$B:$D,3,FALSE)*Table1[[#This Row],[Subtotal_insumo]],"")</f>
        <v>0</v>
      </c>
    </row>
    <row r="12189" spans="1:13" x14ac:dyDescent="0.25">
      <c r="A12189" s="3">
        <v>180219</v>
      </c>
      <c r="B12189" s="125">
        <v>0</v>
      </c>
      <c r="C12189" s="131" t="s">
        <v>4640</v>
      </c>
      <c r="D12189" s="132"/>
      <c r="E12189" s="4"/>
      <c r="F12189" s="4"/>
      <c r="G12189" s="17" t="str">
        <f>IFERROR(VLOOKUP(Table1[[#This Row],[Codigo_insumo]],BD_Insumos!$B:$E,4),"")</f>
        <v/>
      </c>
      <c r="H12189" s="139"/>
      <c r="I12189" s="5" t="s">
        <v>457</v>
      </c>
      <c r="J12189" s="20" t="str">
        <f t="shared" si="190"/>
        <v/>
      </c>
      <c r="K12189" s="21">
        <f>IF(I12189&lt;&gt;"",SUMIF(Table1[Codigo_servico],A12189,Table1[Subtotal_insumo]),"")</f>
        <v>109.12865351896654</v>
      </c>
      <c r="L12189" s="17" t="str">
        <f>IF(Table1[[#This Row],[Ordem_insumos]]&lt;&gt;0,VLOOKUP(Table1[[#This Row],[Codigo_servico]],Preencher_Orcamento!$B:$D,3,FALSE)*Table1[[#This Row],[Qtde_insumo]],"")</f>
        <v/>
      </c>
      <c r="M12189" s="17" t="str">
        <f>IF(Table1[[#This Row],[Ordem_insumos]]&lt;&gt;0,VLOOKUP(Table1[[#This Row],[Codigo_servico]],Preencher_Orcamento!$B:$D,3,FALSE)*Table1[[#This Row],[Subtotal_insumo]],"")</f>
        <v/>
      </c>
    </row>
    <row r="12190" spans="1:13" ht="26.25" x14ac:dyDescent="0.25">
      <c r="A12190" s="6">
        <v>180219</v>
      </c>
      <c r="B12190" s="126">
        <v>1</v>
      </c>
      <c r="C12190" s="133"/>
      <c r="D12190" s="134">
        <v>38613</v>
      </c>
      <c r="E12190" s="7" t="s">
        <v>954</v>
      </c>
      <c r="F12190" s="8" t="s">
        <v>457</v>
      </c>
      <c r="G12190" s="16">
        <f>IFERROR(VLOOKUP(Table1[[#This Row],[Codigo_insumo]],BD_Insumos!$B:$E,4),"")</f>
        <v>95.45</v>
      </c>
      <c r="H12190" s="140">
        <v>1</v>
      </c>
      <c r="I12190" s="9"/>
      <c r="J12190" s="22">
        <f t="shared" si="190"/>
        <v>95.45</v>
      </c>
      <c r="K12190" s="22" t="str">
        <f>IF(I12190&lt;&gt;"",SUMIF(Table1[Codigo_servico],A12190,Table1[Subtotal_insumo]),"")</f>
        <v/>
      </c>
      <c r="L12190" s="16">
        <f>IF(Table1[[#This Row],[Ordem_insumos]]&lt;&gt;0,VLOOKUP(Table1[[#This Row],[Codigo_servico]],Preencher_Orcamento!$B:$D,3,FALSE)*Table1[[#This Row],[Qtde_insumo]],"")</f>
        <v>0</v>
      </c>
      <c r="M12190" s="16">
        <f>IF(Table1[[#This Row],[Ordem_insumos]]&lt;&gt;0,VLOOKUP(Table1[[#This Row],[Codigo_servico]],Preencher_Orcamento!$B:$D,3,FALSE)*Table1[[#This Row],[Subtotal_insumo]],"")</f>
        <v>0</v>
      </c>
    </row>
    <row r="12191" spans="1:13" x14ac:dyDescent="0.25">
      <c r="A12191" s="6">
        <v>180219</v>
      </c>
      <c r="B12191" s="126">
        <v>2</v>
      </c>
      <c r="C12191" s="133"/>
      <c r="D12191" s="134">
        <v>2085</v>
      </c>
      <c r="E12191" s="7" t="s">
        <v>2203</v>
      </c>
      <c r="F12191" s="8" t="s">
        <v>2140</v>
      </c>
      <c r="G12191" s="16">
        <f>IFERROR(VLOOKUP(Table1[[#This Row],[Codigo_insumo]],BD_Insumos!$B:$E,4),"")</f>
        <v>12.52578426267724</v>
      </c>
      <c r="H12191" s="140">
        <v>0.1</v>
      </c>
      <c r="I12191" s="9"/>
      <c r="J12191" s="22">
        <f t="shared" si="190"/>
        <v>1.252578426267724</v>
      </c>
      <c r="K12191" s="22" t="str">
        <f>IF(I12191&lt;&gt;"",SUMIF(Table1[Codigo_servico],A12191,Table1[Subtotal_insumo]),"")</f>
        <v/>
      </c>
      <c r="L12191" s="16">
        <f>IF(Table1[[#This Row],[Ordem_insumos]]&lt;&gt;0,VLOOKUP(Table1[[#This Row],[Codigo_servico]],Preencher_Orcamento!$B:$D,3,FALSE)*Table1[[#This Row],[Qtde_insumo]],"")</f>
        <v>0</v>
      </c>
      <c r="M12191" s="16">
        <f>IF(Table1[[#This Row],[Ordem_insumos]]&lt;&gt;0,VLOOKUP(Table1[[#This Row],[Codigo_servico]],Preencher_Orcamento!$B:$D,3,FALSE)*Table1[[#This Row],[Subtotal_insumo]],"")</f>
        <v>0</v>
      </c>
    </row>
    <row r="12192" spans="1:13" x14ac:dyDescent="0.25">
      <c r="A12192" s="6">
        <v>180219</v>
      </c>
      <c r="B12192" s="126">
        <v>3</v>
      </c>
      <c r="C12192" s="133"/>
      <c r="D12192" s="134">
        <v>38555</v>
      </c>
      <c r="E12192" s="7" t="s">
        <v>907</v>
      </c>
      <c r="F12192" s="8" t="s">
        <v>58</v>
      </c>
      <c r="G12192" s="16">
        <f>IFERROR(VLOOKUP(Table1[[#This Row],[Codigo_insumo]],BD_Insumos!$B:$E,4),"")</f>
        <v>163.66669999999999</v>
      </c>
      <c r="H12192" s="140">
        <v>2.1000000000000001E-2</v>
      </c>
      <c r="I12192" s="9"/>
      <c r="J12192" s="22">
        <f t="shared" si="190"/>
        <v>3.4370007</v>
      </c>
      <c r="K12192" s="22" t="str">
        <f>IF(I12192&lt;&gt;"",SUMIF(Table1[Codigo_servico],A12192,Table1[Subtotal_insumo]),"")</f>
        <v/>
      </c>
      <c r="L12192" s="16">
        <f>IF(Table1[[#This Row],[Ordem_insumos]]&lt;&gt;0,VLOOKUP(Table1[[#This Row],[Codigo_servico]],Preencher_Orcamento!$B:$D,3,FALSE)*Table1[[#This Row],[Qtde_insumo]],"")</f>
        <v>0</v>
      </c>
      <c r="M12192" s="16">
        <f>IF(Table1[[#This Row],[Ordem_insumos]]&lt;&gt;0,VLOOKUP(Table1[[#This Row],[Codigo_servico]],Preencher_Orcamento!$B:$D,3,FALSE)*Table1[[#This Row],[Subtotal_insumo]],"")</f>
        <v>0</v>
      </c>
    </row>
    <row r="12193" spans="1:13" x14ac:dyDescent="0.25">
      <c r="A12193" s="6">
        <v>180219</v>
      </c>
      <c r="B12193" s="126">
        <v>4</v>
      </c>
      <c r="C12193" s="133"/>
      <c r="D12193" s="134">
        <v>38557</v>
      </c>
      <c r="E12193" s="7" t="s">
        <v>909</v>
      </c>
      <c r="F12193" s="8" t="s">
        <v>58</v>
      </c>
      <c r="G12193" s="16">
        <f>IFERROR(VLOOKUP(Table1[[#This Row],[Codigo_insumo]],BD_Insumos!$B:$E,4),"")</f>
        <v>131.821</v>
      </c>
      <c r="H12193" s="140">
        <v>2.1000000000000001E-2</v>
      </c>
      <c r="I12193" s="9"/>
      <c r="J12193" s="22">
        <f t="shared" si="190"/>
        <v>2.7682410000000002</v>
      </c>
      <c r="K12193" s="22" t="str">
        <f>IF(I12193&lt;&gt;"",SUMIF(Table1[Codigo_servico],A12193,Table1[Subtotal_insumo]),"")</f>
        <v/>
      </c>
      <c r="L12193" s="16">
        <f>IF(Table1[[#This Row],[Ordem_insumos]]&lt;&gt;0,VLOOKUP(Table1[[#This Row],[Codigo_servico]],Preencher_Orcamento!$B:$D,3,FALSE)*Table1[[#This Row],[Qtde_insumo]],"")</f>
        <v>0</v>
      </c>
      <c r="M12193" s="16">
        <f>IF(Table1[[#This Row],[Ordem_insumos]]&lt;&gt;0,VLOOKUP(Table1[[#This Row],[Codigo_servico]],Preencher_Orcamento!$B:$D,3,FALSE)*Table1[[#This Row],[Subtotal_insumo]],"")</f>
        <v>0</v>
      </c>
    </row>
    <row r="12194" spans="1:13" x14ac:dyDescent="0.25">
      <c r="A12194" s="6">
        <v>180219</v>
      </c>
      <c r="B12194" s="126">
        <v>5</v>
      </c>
      <c r="C12194" s="133"/>
      <c r="D12194" s="134">
        <v>2086</v>
      </c>
      <c r="E12194" s="7" t="s">
        <v>2204</v>
      </c>
      <c r="F12194" s="8" t="s">
        <v>2140</v>
      </c>
      <c r="G12194" s="16">
        <f>IFERROR(VLOOKUP(Table1[[#This Row],[Codigo_insumo]],BD_Insumos!$B:$E,4),"")</f>
        <v>10.520008785397648</v>
      </c>
      <c r="H12194" s="140">
        <v>0.5</v>
      </c>
      <c r="I12194" s="9"/>
      <c r="J12194" s="22">
        <f t="shared" si="190"/>
        <v>5.260004392698824</v>
      </c>
      <c r="K12194" s="22" t="str">
        <f>IF(I12194&lt;&gt;"",SUMIF(Table1[Codigo_servico],A12194,Table1[Subtotal_insumo]),"")</f>
        <v/>
      </c>
      <c r="L12194" s="16">
        <f>IF(Table1[[#This Row],[Ordem_insumos]]&lt;&gt;0,VLOOKUP(Table1[[#This Row],[Codigo_servico]],Preencher_Orcamento!$B:$D,3,FALSE)*Table1[[#This Row],[Qtde_insumo]],"")</f>
        <v>0</v>
      </c>
      <c r="M12194" s="16">
        <f>IF(Table1[[#This Row],[Ordem_insumos]]&lt;&gt;0,VLOOKUP(Table1[[#This Row],[Codigo_servico]],Preencher_Orcamento!$B:$D,3,FALSE)*Table1[[#This Row],[Subtotal_insumo]],"")</f>
        <v>0</v>
      </c>
    </row>
    <row r="12195" spans="1:13" x14ac:dyDescent="0.25">
      <c r="A12195" s="6">
        <v>180219</v>
      </c>
      <c r="B12195" s="126">
        <v>6</v>
      </c>
      <c r="C12195" s="133"/>
      <c r="D12195" s="134">
        <v>10501</v>
      </c>
      <c r="E12195" s="7" t="s">
        <v>57</v>
      </c>
      <c r="F12195" s="8" t="s">
        <v>58</v>
      </c>
      <c r="G12195" s="16">
        <f>IFERROR(VLOOKUP(Table1[[#This Row],[Codigo_insumo]],BD_Insumos!$B:$E,4),"")</f>
        <v>74.379800000000003</v>
      </c>
      <c r="H12195" s="140">
        <v>5.0000000000000001E-3</v>
      </c>
      <c r="I12195" s="9"/>
      <c r="J12195" s="22">
        <f t="shared" si="190"/>
        <v>0.37189900000000004</v>
      </c>
      <c r="K12195" s="22" t="str">
        <f>IF(I12195&lt;&gt;"",SUMIF(Table1[Codigo_servico],A12195,Table1[Subtotal_insumo]),"")</f>
        <v/>
      </c>
      <c r="L12195" s="16">
        <f>IF(Table1[[#This Row],[Ordem_insumos]]&lt;&gt;0,VLOOKUP(Table1[[#This Row],[Codigo_servico]],Preencher_Orcamento!$B:$D,3,FALSE)*Table1[[#This Row],[Qtde_insumo]],"")</f>
        <v>0</v>
      </c>
      <c r="M12195" s="16">
        <f>IF(Table1[[#This Row],[Ordem_insumos]]&lt;&gt;0,VLOOKUP(Table1[[#This Row],[Codigo_servico]],Preencher_Orcamento!$B:$D,3,FALSE)*Table1[[#This Row],[Subtotal_insumo]],"")</f>
        <v>0</v>
      </c>
    </row>
    <row r="12196" spans="1:13" ht="26.25" x14ac:dyDescent="0.25">
      <c r="A12196" s="6">
        <v>180219</v>
      </c>
      <c r="B12196" s="126">
        <v>7</v>
      </c>
      <c r="C12196" s="133"/>
      <c r="D12196" s="134">
        <v>38502</v>
      </c>
      <c r="E12196" s="7" t="s">
        <v>878</v>
      </c>
      <c r="F12196" s="8" t="s">
        <v>197</v>
      </c>
      <c r="G12196" s="16">
        <f>IFERROR(VLOOKUP(Table1[[#This Row],[Codigo_insumo]],BD_Insumos!$B:$E,4),"")</f>
        <v>1.9631000000000001</v>
      </c>
      <c r="H12196" s="140">
        <v>0.3</v>
      </c>
      <c r="I12196" s="9"/>
      <c r="J12196" s="22">
        <f t="shared" si="190"/>
        <v>0.58892999999999995</v>
      </c>
      <c r="K12196" s="22" t="str">
        <f>IF(I12196&lt;&gt;"",SUMIF(Table1[Codigo_servico],A12196,Table1[Subtotal_insumo]),"")</f>
        <v/>
      </c>
      <c r="L12196" s="16">
        <f>IF(Table1[[#This Row],[Ordem_insumos]]&lt;&gt;0,VLOOKUP(Table1[[#This Row],[Codigo_servico]],Preencher_Orcamento!$B:$D,3,FALSE)*Table1[[#This Row],[Qtde_insumo]],"")</f>
        <v>0</v>
      </c>
      <c r="M12196" s="16">
        <f>IF(Table1[[#This Row],[Ordem_insumos]]&lt;&gt;0,VLOOKUP(Table1[[#This Row],[Codigo_servico]],Preencher_Orcamento!$B:$D,3,FALSE)*Table1[[#This Row],[Subtotal_insumo]],"")</f>
        <v>0</v>
      </c>
    </row>
    <row r="12197" spans="1:13" x14ac:dyDescent="0.25">
      <c r="A12197" s="3">
        <v>180220</v>
      </c>
      <c r="B12197" s="125">
        <v>0</v>
      </c>
      <c r="C12197" s="131" t="s">
        <v>4641</v>
      </c>
      <c r="D12197" s="132"/>
      <c r="E12197" s="4"/>
      <c r="F12197" s="4"/>
      <c r="G12197" s="17" t="str">
        <f>IFERROR(VLOOKUP(Table1[[#This Row],[Codigo_insumo]],BD_Insumos!$B:$E,4),"")</f>
        <v/>
      </c>
      <c r="H12197" s="139"/>
      <c r="I12197" s="5" t="s">
        <v>457</v>
      </c>
      <c r="J12197" s="20" t="str">
        <f t="shared" si="190"/>
        <v/>
      </c>
      <c r="K12197" s="21">
        <f>IF(I12197&lt;&gt;"",SUMIF(Table1[Codigo_servico],A12197,Table1[Subtotal_insumo]),"")</f>
        <v>149.65085351896653</v>
      </c>
      <c r="L12197" s="17" t="str">
        <f>IF(Table1[[#This Row],[Ordem_insumos]]&lt;&gt;0,VLOOKUP(Table1[[#This Row],[Codigo_servico]],Preencher_Orcamento!$B:$D,3,FALSE)*Table1[[#This Row],[Qtde_insumo]],"")</f>
        <v/>
      </c>
      <c r="M12197" s="17" t="str">
        <f>IF(Table1[[#This Row],[Ordem_insumos]]&lt;&gt;0,VLOOKUP(Table1[[#This Row],[Codigo_servico]],Preencher_Orcamento!$B:$D,3,FALSE)*Table1[[#This Row],[Subtotal_insumo]],"")</f>
        <v/>
      </c>
    </row>
    <row r="12198" spans="1:13" x14ac:dyDescent="0.25">
      <c r="A12198" s="6">
        <v>180220</v>
      </c>
      <c r="B12198" s="126">
        <v>1</v>
      </c>
      <c r="C12198" s="133"/>
      <c r="D12198" s="134">
        <v>10501</v>
      </c>
      <c r="E12198" s="7" t="s">
        <v>57</v>
      </c>
      <c r="F12198" s="8" t="s">
        <v>58</v>
      </c>
      <c r="G12198" s="16">
        <f>IFERROR(VLOOKUP(Table1[[#This Row],[Codigo_insumo]],BD_Insumos!$B:$E,4),"")</f>
        <v>74.379800000000003</v>
      </c>
      <c r="H12198" s="140">
        <v>5.0000000000000001E-3</v>
      </c>
      <c r="I12198" s="9"/>
      <c r="J12198" s="22">
        <f t="shared" si="190"/>
        <v>0.37189900000000004</v>
      </c>
      <c r="K12198" s="22" t="str">
        <f>IF(I12198&lt;&gt;"",SUMIF(Table1[Codigo_servico],A12198,Table1[Subtotal_insumo]),"")</f>
        <v/>
      </c>
      <c r="L12198" s="16">
        <f>IF(Table1[[#This Row],[Ordem_insumos]]&lt;&gt;0,VLOOKUP(Table1[[#This Row],[Codigo_servico]],Preencher_Orcamento!$B:$D,3,FALSE)*Table1[[#This Row],[Qtde_insumo]],"")</f>
        <v>0</v>
      </c>
      <c r="M12198" s="16">
        <f>IF(Table1[[#This Row],[Ordem_insumos]]&lt;&gt;0,VLOOKUP(Table1[[#This Row],[Codigo_servico]],Preencher_Orcamento!$B:$D,3,FALSE)*Table1[[#This Row],[Subtotal_insumo]],"")</f>
        <v>0</v>
      </c>
    </row>
    <row r="12199" spans="1:13" x14ac:dyDescent="0.25">
      <c r="A12199" s="6">
        <v>180220</v>
      </c>
      <c r="B12199" s="126">
        <v>2</v>
      </c>
      <c r="C12199" s="133"/>
      <c r="D12199" s="134">
        <v>2086</v>
      </c>
      <c r="E12199" s="7" t="s">
        <v>2204</v>
      </c>
      <c r="F12199" s="8" t="s">
        <v>2140</v>
      </c>
      <c r="G12199" s="16">
        <f>IFERROR(VLOOKUP(Table1[[#This Row],[Codigo_insumo]],BD_Insumos!$B:$E,4),"")</f>
        <v>10.520008785397648</v>
      </c>
      <c r="H12199" s="140">
        <v>0.5</v>
      </c>
      <c r="I12199" s="9"/>
      <c r="J12199" s="22">
        <f t="shared" si="190"/>
        <v>5.260004392698824</v>
      </c>
      <c r="K12199" s="22" t="str">
        <f>IF(I12199&lt;&gt;"",SUMIF(Table1[Codigo_servico],A12199,Table1[Subtotal_insumo]),"")</f>
        <v/>
      </c>
      <c r="L12199" s="16">
        <f>IF(Table1[[#This Row],[Ordem_insumos]]&lt;&gt;0,VLOOKUP(Table1[[#This Row],[Codigo_servico]],Preencher_Orcamento!$B:$D,3,FALSE)*Table1[[#This Row],[Qtde_insumo]],"")</f>
        <v>0</v>
      </c>
      <c r="M12199" s="16">
        <f>IF(Table1[[#This Row],[Ordem_insumos]]&lt;&gt;0,VLOOKUP(Table1[[#This Row],[Codigo_servico]],Preencher_Orcamento!$B:$D,3,FALSE)*Table1[[#This Row],[Subtotal_insumo]],"")</f>
        <v>0</v>
      </c>
    </row>
    <row r="12200" spans="1:13" x14ac:dyDescent="0.25">
      <c r="A12200" s="6">
        <v>180220</v>
      </c>
      <c r="B12200" s="126">
        <v>3</v>
      </c>
      <c r="C12200" s="133"/>
      <c r="D12200" s="134">
        <v>38557</v>
      </c>
      <c r="E12200" s="7" t="s">
        <v>909</v>
      </c>
      <c r="F12200" s="8" t="s">
        <v>58</v>
      </c>
      <c r="G12200" s="16">
        <f>IFERROR(VLOOKUP(Table1[[#This Row],[Codigo_insumo]],BD_Insumos!$B:$E,4),"")</f>
        <v>131.821</v>
      </c>
      <c r="H12200" s="140">
        <v>2.1000000000000001E-2</v>
      </c>
      <c r="I12200" s="9"/>
      <c r="J12200" s="22">
        <f t="shared" si="190"/>
        <v>2.7682410000000002</v>
      </c>
      <c r="K12200" s="22" t="str">
        <f>IF(I12200&lt;&gt;"",SUMIF(Table1[Codigo_servico],A12200,Table1[Subtotal_insumo]),"")</f>
        <v/>
      </c>
      <c r="L12200" s="16">
        <f>IF(Table1[[#This Row],[Ordem_insumos]]&lt;&gt;0,VLOOKUP(Table1[[#This Row],[Codigo_servico]],Preencher_Orcamento!$B:$D,3,FALSE)*Table1[[#This Row],[Qtde_insumo]],"")</f>
        <v>0</v>
      </c>
      <c r="M12200" s="16">
        <f>IF(Table1[[#This Row],[Ordem_insumos]]&lt;&gt;0,VLOOKUP(Table1[[#This Row],[Codigo_servico]],Preencher_Orcamento!$B:$D,3,FALSE)*Table1[[#This Row],[Subtotal_insumo]],"")</f>
        <v>0</v>
      </c>
    </row>
    <row r="12201" spans="1:13" x14ac:dyDescent="0.25">
      <c r="A12201" s="6">
        <v>180220</v>
      </c>
      <c r="B12201" s="126">
        <v>4</v>
      </c>
      <c r="C12201" s="133"/>
      <c r="D12201" s="134">
        <v>38555</v>
      </c>
      <c r="E12201" s="7" t="s">
        <v>907</v>
      </c>
      <c r="F12201" s="8" t="s">
        <v>58</v>
      </c>
      <c r="G12201" s="16">
        <f>IFERROR(VLOOKUP(Table1[[#This Row],[Codigo_insumo]],BD_Insumos!$B:$E,4),"")</f>
        <v>163.66669999999999</v>
      </c>
      <c r="H12201" s="140">
        <v>2.1000000000000001E-2</v>
      </c>
      <c r="I12201" s="9"/>
      <c r="J12201" s="22">
        <f t="shared" si="190"/>
        <v>3.4370007</v>
      </c>
      <c r="K12201" s="22" t="str">
        <f>IF(I12201&lt;&gt;"",SUMIF(Table1[Codigo_servico],A12201,Table1[Subtotal_insumo]),"")</f>
        <v/>
      </c>
      <c r="L12201" s="16">
        <f>IF(Table1[[#This Row],[Ordem_insumos]]&lt;&gt;0,VLOOKUP(Table1[[#This Row],[Codigo_servico]],Preencher_Orcamento!$B:$D,3,FALSE)*Table1[[#This Row],[Qtde_insumo]],"")</f>
        <v>0</v>
      </c>
      <c r="M12201" s="16">
        <f>IF(Table1[[#This Row],[Ordem_insumos]]&lt;&gt;0,VLOOKUP(Table1[[#This Row],[Codigo_servico]],Preencher_Orcamento!$B:$D,3,FALSE)*Table1[[#This Row],[Subtotal_insumo]],"")</f>
        <v>0</v>
      </c>
    </row>
    <row r="12202" spans="1:13" ht="26.25" x14ac:dyDescent="0.25">
      <c r="A12202" s="6">
        <v>180220</v>
      </c>
      <c r="B12202" s="126">
        <v>5</v>
      </c>
      <c r="C12202" s="133"/>
      <c r="D12202" s="134">
        <v>38502</v>
      </c>
      <c r="E12202" s="7" t="s">
        <v>878</v>
      </c>
      <c r="F12202" s="8" t="s">
        <v>197</v>
      </c>
      <c r="G12202" s="16">
        <f>IFERROR(VLOOKUP(Table1[[#This Row],[Codigo_insumo]],BD_Insumos!$B:$E,4),"")</f>
        <v>1.9631000000000001</v>
      </c>
      <c r="H12202" s="140">
        <v>0.3</v>
      </c>
      <c r="I12202" s="9"/>
      <c r="J12202" s="22">
        <f t="shared" si="190"/>
        <v>0.58892999999999995</v>
      </c>
      <c r="K12202" s="22" t="str">
        <f>IF(I12202&lt;&gt;"",SUMIF(Table1[Codigo_servico],A12202,Table1[Subtotal_insumo]),"")</f>
        <v/>
      </c>
      <c r="L12202" s="16">
        <f>IF(Table1[[#This Row],[Ordem_insumos]]&lt;&gt;0,VLOOKUP(Table1[[#This Row],[Codigo_servico]],Preencher_Orcamento!$B:$D,3,FALSE)*Table1[[#This Row],[Qtde_insumo]],"")</f>
        <v>0</v>
      </c>
      <c r="M12202" s="16">
        <f>IF(Table1[[#This Row],[Ordem_insumos]]&lt;&gt;0,VLOOKUP(Table1[[#This Row],[Codigo_servico]],Preencher_Orcamento!$B:$D,3,FALSE)*Table1[[#This Row],[Subtotal_insumo]],"")</f>
        <v>0</v>
      </c>
    </row>
    <row r="12203" spans="1:13" ht="26.25" x14ac:dyDescent="0.25">
      <c r="A12203" s="6">
        <v>180220</v>
      </c>
      <c r="B12203" s="126">
        <v>6</v>
      </c>
      <c r="C12203" s="133"/>
      <c r="D12203" s="134">
        <v>38614</v>
      </c>
      <c r="E12203" s="7" t="s">
        <v>955</v>
      </c>
      <c r="F12203" s="8" t="s">
        <v>457</v>
      </c>
      <c r="G12203" s="16">
        <f>IFERROR(VLOOKUP(Table1[[#This Row],[Codigo_insumo]],BD_Insumos!$B:$E,4),"")</f>
        <v>135.97219999999999</v>
      </c>
      <c r="H12203" s="140">
        <v>1</v>
      </c>
      <c r="I12203" s="9"/>
      <c r="J12203" s="22">
        <f t="shared" si="190"/>
        <v>135.97219999999999</v>
      </c>
      <c r="K12203" s="22" t="str">
        <f>IF(I12203&lt;&gt;"",SUMIF(Table1[Codigo_servico],A12203,Table1[Subtotal_insumo]),"")</f>
        <v/>
      </c>
      <c r="L12203" s="16">
        <f>IF(Table1[[#This Row],[Ordem_insumos]]&lt;&gt;0,VLOOKUP(Table1[[#This Row],[Codigo_servico]],Preencher_Orcamento!$B:$D,3,FALSE)*Table1[[#This Row],[Qtde_insumo]],"")</f>
        <v>0</v>
      </c>
      <c r="M12203" s="16">
        <f>IF(Table1[[#This Row],[Ordem_insumos]]&lt;&gt;0,VLOOKUP(Table1[[#This Row],[Codigo_servico]],Preencher_Orcamento!$B:$D,3,FALSE)*Table1[[#This Row],[Subtotal_insumo]],"")</f>
        <v>0</v>
      </c>
    </row>
    <row r="12204" spans="1:13" x14ac:dyDescent="0.25">
      <c r="A12204" s="6">
        <v>180220</v>
      </c>
      <c r="B12204" s="126">
        <v>7</v>
      </c>
      <c r="C12204" s="133"/>
      <c r="D12204" s="134">
        <v>2085</v>
      </c>
      <c r="E12204" s="7" t="s">
        <v>2203</v>
      </c>
      <c r="F12204" s="8" t="s">
        <v>2140</v>
      </c>
      <c r="G12204" s="16">
        <f>IFERROR(VLOOKUP(Table1[[#This Row],[Codigo_insumo]],BD_Insumos!$B:$E,4),"")</f>
        <v>12.52578426267724</v>
      </c>
      <c r="H12204" s="140">
        <v>0.1</v>
      </c>
      <c r="I12204" s="9"/>
      <c r="J12204" s="22">
        <f t="shared" si="190"/>
        <v>1.252578426267724</v>
      </c>
      <c r="K12204" s="22" t="str">
        <f>IF(I12204&lt;&gt;"",SUMIF(Table1[Codigo_servico],A12204,Table1[Subtotal_insumo]),"")</f>
        <v/>
      </c>
      <c r="L12204" s="16">
        <f>IF(Table1[[#This Row],[Ordem_insumos]]&lt;&gt;0,VLOOKUP(Table1[[#This Row],[Codigo_servico]],Preencher_Orcamento!$B:$D,3,FALSE)*Table1[[#This Row],[Qtde_insumo]],"")</f>
        <v>0</v>
      </c>
      <c r="M12204" s="16">
        <f>IF(Table1[[#This Row],[Ordem_insumos]]&lt;&gt;0,VLOOKUP(Table1[[#This Row],[Codigo_servico]],Preencher_Orcamento!$B:$D,3,FALSE)*Table1[[#This Row],[Subtotal_insumo]],"")</f>
        <v>0</v>
      </c>
    </row>
    <row r="12205" spans="1:13" x14ac:dyDescent="0.25">
      <c r="A12205" s="3">
        <v>180221</v>
      </c>
      <c r="B12205" s="125">
        <v>0</v>
      </c>
      <c r="C12205" s="131" t="s">
        <v>4642</v>
      </c>
      <c r="D12205" s="132"/>
      <c r="E12205" s="4"/>
      <c r="F12205" s="4"/>
      <c r="G12205" s="17" t="str">
        <f>IFERROR(VLOOKUP(Table1[[#This Row],[Codigo_insumo]],BD_Insumos!$B:$E,4),"")</f>
        <v/>
      </c>
      <c r="H12205" s="139"/>
      <c r="I12205" s="5" t="s">
        <v>457</v>
      </c>
      <c r="J12205" s="20" t="str">
        <f t="shared" si="190"/>
        <v/>
      </c>
      <c r="K12205" s="21">
        <f>IF(I12205&lt;&gt;"",SUMIF(Table1[Codigo_servico],A12205,Table1[Subtotal_insumo]),"")</f>
        <v>156.78975351896653</v>
      </c>
      <c r="L12205" s="17" t="str">
        <f>IF(Table1[[#This Row],[Ordem_insumos]]&lt;&gt;0,VLOOKUP(Table1[[#This Row],[Codigo_servico]],Preencher_Orcamento!$B:$D,3,FALSE)*Table1[[#This Row],[Qtde_insumo]],"")</f>
        <v/>
      </c>
      <c r="M12205" s="17" t="str">
        <f>IF(Table1[[#This Row],[Ordem_insumos]]&lt;&gt;0,VLOOKUP(Table1[[#This Row],[Codigo_servico]],Preencher_Orcamento!$B:$D,3,FALSE)*Table1[[#This Row],[Subtotal_insumo]],"")</f>
        <v/>
      </c>
    </row>
    <row r="12206" spans="1:13" x14ac:dyDescent="0.25">
      <c r="A12206" s="6">
        <v>180221</v>
      </c>
      <c r="B12206" s="126">
        <v>1</v>
      </c>
      <c r="C12206" s="133"/>
      <c r="D12206" s="134">
        <v>38557</v>
      </c>
      <c r="E12206" s="7" t="s">
        <v>909</v>
      </c>
      <c r="F12206" s="8" t="s">
        <v>58</v>
      </c>
      <c r="G12206" s="16">
        <f>IFERROR(VLOOKUP(Table1[[#This Row],[Codigo_insumo]],BD_Insumos!$B:$E,4),"")</f>
        <v>131.821</v>
      </c>
      <c r="H12206" s="140">
        <v>2.1000000000000001E-2</v>
      </c>
      <c r="I12206" s="9"/>
      <c r="J12206" s="22">
        <f t="shared" si="190"/>
        <v>2.7682410000000002</v>
      </c>
      <c r="K12206" s="22" t="str">
        <f>IF(I12206&lt;&gt;"",SUMIF(Table1[Codigo_servico],A12206,Table1[Subtotal_insumo]),"")</f>
        <v/>
      </c>
      <c r="L12206" s="16">
        <f>IF(Table1[[#This Row],[Ordem_insumos]]&lt;&gt;0,VLOOKUP(Table1[[#This Row],[Codigo_servico]],Preencher_Orcamento!$B:$D,3,FALSE)*Table1[[#This Row],[Qtde_insumo]],"")</f>
        <v>0</v>
      </c>
      <c r="M12206" s="16">
        <f>IF(Table1[[#This Row],[Ordem_insumos]]&lt;&gt;0,VLOOKUP(Table1[[#This Row],[Codigo_servico]],Preencher_Orcamento!$B:$D,3,FALSE)*Table1[[#This Row],[Subtotal_insumo]],"")</f>
        <v>0</v>
      </c>
    </row>
    <row r="12207" spans="1:13" x14ac:dyDescent="0.25">
      <c r="A12207" s="6">
        <v>180221</v>
      </c>
      <c r="B12207" s="126">
        <v>2</v>
      </c>
      <c r="C12207" s="133"/>
      <c r="D12207" s="134">
        <v>2086</v>
      </c>
      <c r="E12207" s="7" t="s">
        <v>2204</v>
      </c>
      <c r="F12207" s="8" t="s">
        <v>2140</v>
      </c>
      <c r="G12207" s="16">
        <f>IFERROR(VLOOKUP(Table1[[#This Row],[Codigo_insumo]],BD_Insumos!$B:$E,4),"")</f>
        <v>10.520008785397648</v>
      </c>
      <c r="H12207" s="140">
        <v>0.5</v>
      </c>
      <c r="I12207" s="9"/>
      <c r="J12207" s="22">
        <f t="shared" si="190"/>
        <v>5.260004392698824</v>
      </c>
      <c r="K12207" s="22" t="str">
        <f>IF(I12207&lt;&gt;"",SUMIF(Table1[Codigo_servico],A12207,Table1[Subtotal_insumo]),"")</f>
        <v/>
      </c>
      <c r="L12207" s="16">
        <f>IF(Table1[[#This Row],[Ordem_insumos]]&lt;&gt;0,VLOOKUP(Table1[[#This Row],[Codigo_servico]],Preencher_Orcamento!$B:$D,3,FALSE)*Table1[[#This Row],[Qtde_insumo]],"")</f>
        <v>0</v>
      </c>
      <c r="M12207" s="16">
        <f>IF(Table1[[#This Row],[Ordem_insumos]]&lt;&gt;0,VLOOKUP(Table1[[#This Row],[Codigo_servico]],Preencher_Orcamento!$B:$D,3,FALSE)*Table1[[#This Row],[Subtotal_insumo]],"")</f>
        <v>0</v>
      </c>
    </row>
    <row r="12208" spans="1:13" x14ac:dyDescent="0.25">
      <c r="A12208" s="6">
        <v>180221</v>
      </c>
      <c r="B12208" s="126">
        <v>3</v>
      </c>
      <c r="C12208" s="133"/>
      <c r="D12208" s="134">
        <v>10501</v>
      </c>
      <c r="E12208" s="7" t="s">
        <v>57</v>
      </c>
      <c r="F12208" s="8" t="s">
        <v>58</v>
      </c>
      <c r="G12208" s="16">
        <f>IFERROR(VLOOKUP(Table1[[#This Row],[Codigo_insumo]],BD_Insumos!$B:$E,4),"")</f>
        <v>74.379800000000003</v>
      </c>
      <c r="H12208" s="140">
        <v>5.0000000000000001E-3</v>
      </c>
      <c r="I12208" s="9"/>
      <c r="J12208" s="22">
        <f t="shared" si="190"/>
        <v>0.37189900000000004</v>
      </c>
      <c r="K12208" s="22" t="str">
        <f>IF(I12208&lt;&gt;"",SUMIF(Table1[Codigo_servico],A12208,Table1[Subtotal_insumo]),"")</f>
        <v/>
      </c>
      <c r="L12208" s="16">
        <f>IF(Table1[[#This Row],[Ordem_insumos]]&lt;&gt;0,VLOOKUP(Table1[[#This Row],[Codigo_servico]],Preencher_Orcamento!$B:$D,3,FALSE)*Table1[[#This Row],[Qtde_insumo]],"")</f>
        <v>0</v>
      </c>
      <c r="M12208" s="16">
        <f>IF(Table1[[#This Row],[Ordem_insumos]]&lt;&gt;0,VLOOKUP(Table1[[#This Row],[Codigo_servico]],Preencher_Orcamento!$B:$D,3,FALSE)*Table1[[#This Row],[Subtotal_insumo]],"")</f>
        <v>0</v>
      </c>
    </row>
    <row r="12209" spans="1:13" ht="26.25" x14ac:dyDescent="0.25">
      <c r="A12209" s="6">
        <v>180221</v>
      </c>
      <c r="B12209" s="126">
        <v>4</v>
      </c>
      <c r="C12209" s="133"/>
      <c r="D12209" s="134">
        <v>38502</v>
      </c>
      <c r="E12209" s="7" t="s">
        <v>878</v>
      </c>
      <c r="F12209" s="8" t="s">
        <v>197</v>
      </c>
      <c r="G12209" s="16">
        <f>IFERROR(VLOOKUP(Table1[[#This Row],[Codigo_insumo]],BD_Insumos!$B:$E,4),"")</f>
        <v>1.9631000000000001</v>
      </c>
      <c r="H12209" s="140">
        <v>0.3</v>
      </c>
      <c r="I12209" s="9"/>
      <c r="J12209" s="22">
        <f t="shared" si="190"/>
        <v>0.58892999999999995</v>
      </c>
      <c r="K12209" s="22" t="str">
        <f>IF(I12209&lt;&gt;"",SUMIF(Table1[Codigo_servico],A12209,Table1[Subtotal_insumo]),"")</f>
        <v/>
      </c>
      <c r="L12209" s="16">
        <f>IF(Table1[[#This Row],[Ordem_insumos]]&lt;&gt;0,VLOOKUP(Table1[[#This Row],[Codigo_servico]],Preencher_Orcamento!$B:$D,3,FALSE)*Table1[[#This Row],[Qtde_insumo]],"")</f>
        <v>0</v>
      </c>
      <c r="M12209" s="16">
        <f>IF(Table1[[#This Row],[Ordem_insumos]]&lt;&gt;0,VLOOKUP(Table1[[#This Row],[Codigo_servico]],Preencher_Orcamento!$B:$D,3,FALSE)*Table1[[#This Row],[Subtotal_insumo]],"")</f>
        <v>0</v>
      </c>
    </row>
    <row r="12210" spans="1:13" ht="26.25" x14ac:dyDescent="0.25">
      <c r="A12210" s="6">
        <v>180221</v>
      </c>
      <c r="B12210" s="126">
        <v>5</v>
      </c>
      <c r="C12210" s="133"/>
      <c r="D12210" s="134">
        <v>38615</v>
      </c>
      <c r="E12210" s="7" t="s">
        <v>956</v>
      </c>
      <c r="F12210" s="8" t="s">
        <v>457</v>
      </c>
      <c r="G12210" s="16">
        <f>IFERROR(VLOOKUP(Table1[[#This Row],[Codigo_insumo]],BD_Insumos!$B:$E,4),"")</f>
        <v>143.11109999999999</v>
      </c>
      <c r="H12210" s="140">
        <v>1</v>
      </c>
      <c r="I12210" s="9"/>
      <c r="J12210" s="22">
        <f t="shared" si="190"/>
        <v>143.11109999999999</v>
      </c>
      <c r="K12210" s="22" t="str">
        <f>IF(I12210&lt;&gt;"",SUMIF(Table1[Codigo_servico],A12210,Table1[Subtotal_insumo]),"")</f>
        <v/>
      </c>
      <c r="L12210" s="16">
        <f>IF(Table1[[#This Row],[Ordem_insumos]]&lt;&gt;0,VLOOKUP(Table1[[#This Row],[Codigo_servico]],Preencher_Orcamento!$B:$D,3,FALSE)*Table1[[#This Row],[Qtde_insumo]],"")</f>
        <v>0</v>
      </c>
      <c r="M12210" s="16">
        <f>IF(Table1[[#This Row],[Ordem_insumos]]&lt;&gt;0,VLOOKUP(Table1[[#This Row],[Codigo_servico]],Preencher_Orcamento!$B:$D,3,FALSE)*Table1[[#This Row],[Subtotal_insumo]],"")</f>
        <v>0</v>
      </c>
    </row>
    <row r="12211" spans="1:13" x14ac:dyDescent="0.25">
      <c r="A12211" s="6">
        <v>180221</v>
      </c>
      <c r="B12211" s="126">
        <v>6</v>
      </c>
      <c r="C12211" s="133"/>
      <c r="D12211" s="134">
        <v>38555</v>
      </c>
      <c r="E12211" s="7" t="s">
        <v>907</v>
      </c>
      <c r="F12211" s="8" t="s">
        <v>58</v>
      </c>
      <c r="G12211" s="16">
        <f>IFERROR(VLOOKUP(Table1[[#This Row],[Codigo_insumo]],BD_Insumos!$B:$E,4),"")</f>
        <v>163.66669999999999</v>
      </c>
      <c r="H12211" s="140">
        <v>2.1000000000000001E-2</v>
      </c>
      <c r="I12211" s="9"/>
      <c r="J12211" s="22">
        <f t="shared" si="190"/>
        <v>3.4370007</v>
      </c>
      <c r="K12211" s="22" t="str">
        <f>IF(I12211&lt;&gt;"",SUMIF(Table1[Codigo_servico],A12211,Table1[Subtotal_insumo]),"")</f>
        <v/>
      </c>
      <c r="L12211" s="16">
        <f>IF(Table1[[#This Row],[Ordem_insumos]]&lt;&gt;0,VLOOKUP(Table1[[#This Row],[Codigo_servico]],Preencher_Orcamento!$B:$D,3,FALSE)*Table1[[#This Row],[Qtde_insumo]],"")</f>
        <v>0</v>
      </c>
      <c r="M12211" s="16">
        <f>IF(Table1[[#This Row],[Ordem_insumos]]&lt;&gt;0,VLOOKUP(Table1[[#This Row],[Codigo_servico]],Preencher_Orcamento!$B:$D,3,FALSE)*Table1[[#This Row],[Subtotal_insumo]],"")</f>
        <v>0</v>
      </c>
    </row>
    <row r="12212" spans="1:13" x14ac:dyDescent="0.25">
      <c r="A12212" s="6">
        <v>180221</v>
      </c>
      <c r="B12212" s="126">
        <v>7</v>
      </c>
      <c r="C12212" s="133"/>
      <c r="D12212" s="134">
        <v>2085</v>
      </c>
      <c r="E12212" s="7" t="s">
        <v>2203</v>
      </c>
      <c r="F12212" s="8" t="s">
        <v>2140</v>
      </c>
      <c r="G12212" s="16">
        <f>IFERROR(VLOOKUP(Table1[[#This Row],[Codigo_insumo]],BD_Insumos!$B:$E,4),"")</f>
        <v>12.52578426267724</v>
      </c>
      <c r="H12212" s="140">
        <v>0.1</v>
      </c>
      <c r="I12212" s="9"/>
      <c r="J12212" s="22">
        <f t="shared" si="190"/>
        <v>1.252578426267724</v>
      </c>
      <c r="K12212" s="22" t="str">
        <f>IF(I12212&lt;&gt;"",SUMIF(Table1[Codigo_servico],A12212,Table1[Subtotal_insumo]),"")</f>
        <v/>
      </c>
      <c r="L12212" s="16">
        <f>IF(Table1[[#This Row],[Ordem_insumos]]&lt;&gt;0,VLOOKUP(Table1[[#This Row],[Codigo_servico]],Preencher_Orcamento!$B:$D,3,FALSE)*Table1[[#This Row],[Qtde_insumo]],"")</f>
        <v>0</v>
      </c>
      <c r="M12212" s="16">
        <f>IF(Table1[[#This Row],[Ordem_insumos]]&lt;&gt;0,VLOOKUP(Table1[[#This Row],[Codigo_servico]],Preencher_Orcamento!$B:$D,3,FALSE)*Table1[[#This Row],[Subtotal_insumo]],"")</f>
        <v>0</v>
      </c>
    </row>
    <row r="12213" spans="1:13" x14ac:dyDescent="0.25">
      <c r="A12213" s="3">
        <v>180222</v>
      </c>
      <c r="B12213" s="125">
        <v>0</v>
      </c>
      <c r="C12213" s="131" t="s">
        <v>4643</v>
      </c>
      <c r="D12213" s="132"/>
      <c r="E12213" s="4"/>
      <c r="F12213" s="4"/>
      <c r="G12213" s="17" t="str">
        <f>IFERROR(VLOOKUP(Table1[[#This Row],[Codigo_insumo]],BD_Insumos!$B:$E,4),"")</f>
        <v/>
      </c>
      <c r="H12213" s="139"/>
      <c r="I12213" s="5" t="s">
        <v>457</v>
      </c>
      <c r="J12213" s="20" t="str">
        <f t="shared" si="190"/>
        <v/>
      </c>
      <c r="K12213" s="21">
        <f>IF(I12213&lt;&gt;"",SUMIF(Table1[Codigo_servico],A12213,Table1[Subtotal_insumo]),"")</f>
        <v>141.11195351896654</v>
      </c>
      <c r="L12213" s="17" t="str">
        <f>IF(Table1[[#This Row],[Ordem_insumos]]&lt;&gt;0,VLOOKUP(Table1[[#This Row],[Codigo_servico]],Preencher_Orcamento!$B:$D,3,FALSE)*Table1[[#This Row],[Qtde_insumo]],"")</f>
        <v/>
      </c>
      <c r="M12213" s="17" t="str">
        <f>IF(Table1[[#This Row],[Ordem_insumos]]&lt;&gt;0,VLOOKUP(Table1[[#This Row],[Codigo_servico]],Preencher_Orcamento!$B:$D,3,FALSE)*Table1[[#This Row],[Subtotal_insumo]],"")</f>
        <v/>
      </c>
    </row>
    <row r="12214" spans="1:13" x14ac:dyDescent="0.25">
      <c r="A12214" s="6">
        <v>180222</v>
      </c>
      <c r="B12214" s="126">
        <v>1</v>
      </c>
      <c r="C12214" s="133"/>
      <c r="D12214" s="134">
        <v>38557</v>
      </c>
      <c r="E12214" s="7" t="s">
        <v>909</v>
      </c>
      <c r="F12214" s="8" t="s">
        <v>58</v>
      </c>
      <c r="G12214" s="16">
        <f>IFERROR(VLOOKUP(Table1[[#This Row],[Codigo_insumo]],BD_Insumos!$B:$E,4),"")</f>
        <v>131.821</v>
      </c>
      <c r="H12214" s="140">
        <v>2.1000000000000001E-2</v>
      </c>
      <c r="I12214" s="9"/>
      <c r="J12214" s="22">
        <f t="shared" si="190"/>
        <v>2.7682410000000002</v>
      </c>
      <c r="K12214" s="22" t="str">
        <f>IF(I12214&lt;&gt;"",SUMIF(Table1[Codigo_servico],A12214,Table1[Subtotal_insumo]),"")</f>
        <v/>
      </c>
      <c r="L12214" s="16">
        <f>IF(Table1[[#This Row],[Ordem_insumos]]&lt;&gt;0,VLOOKUP(Table1[[#This Row],[Codigo_servico]],Preencher_Orcamento!$B:$D,3,FALSE)*Table1[[#This Row],[Qtde_insumo]],"")</f>
        <v>0</v>
      </c>
      <c r="M12214" s="16">
        <f>IF(Table1[[#This Row],[Ordem_insumos]]&lt;&gt;0,VLOOKUP(Table1[[#This Row],[Codigo_servico]],Preencher_Orcamento!$B:$D,3,FALSE)*Table1[[#This Row],[Subtotal_insumo]],"")</f>
        <v>0</v>
      </c>
    </row>
    <row r="12215" spans="1:13" x14ac:dyDescent="0.25">
      <c r="A12215" s="6">
        <v>180222</v>
      </c>
      <c r="B12215" s="126">
        <v>2</v>
      </c>
      <c r="C12215" s="133"/>
      <c r="D12215" s="134">
        <v>10501</v>
      </c>
      <c r="E12215" s="7" t="s">
        <v>57</v>
      </c>
      <c r="F12215" s="8" t="s">
        <v>58</v>
      </c>
      <c r="G12215" s="16">
        <f>IFERROR(VLOOKUP(Table1[[#This Row],[Codigo_insumo]],BD_Insumos!$B:$E,4),"")</f>
        <v>74.379800000000003</v>
      </c>
      <c r="H12215" s="140">
        <v>5.0000000000000001E-3</v>
      </c>
      <c r="I12215" s="9"/>
      <c r="J12215" s="22">
        <f t="shared" si="190"/>
        <v>0.37189900000000004</v>
      </c>
      <c r="K12215" s="22" t="str">
        <f>IF(I12215&lt;&gt;"",SUMIF(Table1[Codigo_servico],A12215,Table1[Subtotal_insumo]),"")</f>
        <v/>
      </c>
      <c r="L12215" s="16">
        <f>IF(Table1[[#This Row],[Ordem_insumos]]&lt;&gt;0,VLOOKUP(Table1[[#This Row],[Codigo_servico]],Preencher_Orcamento!$B:$D,3,FALSE)*Table1[[#This Row],[Qtde_insumo]],"")</f>
        <v>0</v>
      </c>
      <c r="M12215" s="16">
        <f>IF(Table1[[#This Row],[Ordem_insumos]]&lt;&gt;0,VLOOKUP(Table1[[#This Row],[Codigo_servico]],Preencher_Orcamento!$B:$D,3,FALSE)*Table1[[#This Row],[Subtotal_insumo]],"")</f>
        <v>0</v>
      </c>
    </row>
    <row r="12216" spans="1:13" ht="26.25" x14ac:dyDescent="0.25">
      <c r="A12216" s="6">
        <v>180222</v>
      </c>
      <c r="B12216" s="126">
        <v>3</v>
      </c>
      <c r="C12216" s="133"/>
      <c r="D12216" s="134">
        <v>38502</v>
      </c>
      <c r="E12216" s="7" t="s">
        <v>878</v>
      </c>
      <c r="F12216" s="8" t="s">
        <v>197</v>
      </c>
      <c r="G12216" s="16">
        <f>IFERROR(VLOOKUP(Table1[[#This Row],[Codigo_insumo]],BD_Insumos!$B:$E,4),"")</f>
        <v>1.9631000000000001</v>
      </c>
      <c r="H12216" s="140">
        <v>0.3</v>
      </c>
      <c r="I12216" s="9"/>
      <c r="J12216" s="22">
        <f t="shared" si="190"/>
        <v>0.58892999999999995</v>
      </c>
      <c r="K12216" s="22" t="str">
        <f>IF(I12216&lt;&gt;"",SUMIF(Table1[Codigo_servico],A12216,Table1[Subtotal_insumo]),"")</f>
        <v/>
      </c>
      <c r="L12216" s="16">
        <f>IF(Table1[[#This Row],[Ordem_insumos]]&lt;&gt;0,VLOOKUP(Table1[[#This Row],[Codigo_servico]],Preencher_Orcamento!$B:$D,3,FALSE)*Table1[[#This Row],[Qtde_insumo]],"")</f>
        <v>0</v>
      </c>
      <c r="M12216" s="16">
        <f>IF(Table1[[#This Row],[Ordem_insumos]]&lt;&gt;0,VLOOKUP(Table1[[#This Row],[Codigo_servico]],Preencher_Orcamento!$B:$D,3,FALSE)*Table1[[#This Row],[Subtotal_insumo]],"")</f>
        <v>0</v>
      </c>
    </row>
    <row r="12217" spans="1:13" x14ac:dyDescent="0.25">
      <c r="A12217" s="6">
        <v>180222</v>
      </c>
      <c r="B12217" s="126">
        <v>4</v>
      </c>
      <c r="C12217" s="133"/>
      <c r="D12217" s="134">
        <v>38616</v>
      </c>
      <c r="E12217" s="7" t="s">
        <v>957</v>
      </c>
      <c r="F12217" s="8" t="s">
        <v>457</v>
      </c>
      <c r="G12217" s="16">
        <f>IFERROR(VLOOKUP(Table1[[#This Row],[Codigo_insumo]],BD_Insumos!$B:$E,4),"")</f>
        <v>127.4333</v>
      </c>
      <c r="H12217" s="140">
        <v>1</v>
      </c>
      <c r="I12217" s="9"/>
      <c r="J12217" s="22">
        <f t="shared" si="190"/>
        <v>127.4333</v>
      </c>
      <c r="K12217" s="22" t="str">
        <f>IF(I12217&lt;&gt;"",SUMIF(Table1[Codigo_servico],A12217,Table1[Subtotal_insumo]),"")</f>
        <v/>
      </c>
      <c r="L12217" s="16">
        <f>IF(Table1[[#This Row],[Ordem_insumos]]&lt;&gt;0,VLOOKUP(Table1[[#This Row],[Codigo_servico]],Preencher_Orcamento!$B:$D,3,FALSE)*Table1[[#This Row],[Qtde_insumo]],"")</f>
        <v>0</v>
      </c>
      <c r="M12217" s="16">
        <f>IF(Table1[[#This Row],[Ordem_insumos]]&lt;&gt;0,VLOOKUP(Table1[[#This Row],[Codigo_servico]],Preencher_Orcamento!$B:$D,3,FALSE)*Table1[[#This Row],[Subtotal_insumo]],"")</f>
        <v>0</v>
      </c>
    </row>
    <row r="12218" spans="1:13" x14ac:dyDescent="0.25">
      <c r="A12218" s="6">
        <v>180222</v>
      </c>
      <c r="B12218" s="126">
        <v>5</v>
      </c>
      <c r="C12218" s="133"/>
      <c r="D12218" s="134">
        <v>38555</v>
      </c>
      <c r="E12218" s="7" t="s">
        <v>907</v>
      </c>
      <c r="F12218" s="8" t="s">
        <v>58</v>
      </c>
      <c r="G12218" s="16">
        <f>IFERROR(VLOOKUP(Table1[[#This Row],[Codigo_insumo]],BD_Insumos!$B:$E,4),"")</f>
        <v>163.66669999999999</v>
      </c>
      <c r="H12218" s="140">
        <v>2.1000000000000001E-2</v>
      </c>
      <c r="I12218" s="9"/>
      <c r="J12218" s="22">
        <f t="shared" si="190"/>
        <v>3.4370007</v>
      </c>
      <c r="K12218" s="22" t="str">
        <f>IF(I12218&lt;&gt;"",SUMIF(Table1[Codigo_servico],A12218,Table1[Subtotal_insumo]),"")</f>
        <v/>
      </c>
      <c r="L12218" s="16">
        <f>IF(Table1[[#This Row],[Ordem_insumos]]&lt;&gt;0,VLOOKUP(Table1[[#This Row],[Codigo_servico]],Preencher_Orcamento!$B:$D,3,FALSE)*Table1[[#This Row],[Qtde_insumo]],"")</f>
        <v>0</v>
      </c>
      <c r="M12218" s="16">
        <f>IF(Table1[[#This Row],[Ordem_insumos]]&lt;&gt;0,VLOOKUP(Table1[[#This Row],[Codigo_servico]],Preencher_Orcamento!$B:$D,3,FALSE)*Table1[[#This Row],[Subtotal_insumo]],"")</f>
        <v>0</v>
      </c>
    </row>
    <row r="12219" spans="1:13" x14ac:dyDescent="0.25">
      <c r="A12219" s="6">
        <v>180222</v>
      </c>
      <c r="B12219" s="126">
        <v>6</v>
      </c>
      <c r="C12219" s="133"/>
      <c r="D12219" s="134">
        <v>2086</v>
      </c>
      <c r="E12219" s="7" t="s">
        <v>2204</v>
      </c>
      <c r="F12219" s="8" t="s">
        <v>2140</v>
      </c>
      <c r="G12219" s="16">
        <f>IFERROR(VLOOKUP(Table1[[#This Row],[Codigo_insumo]],BD_Insumos!$B:$E,4),"")</f>
        <v>10.520008785397648</v>
      </c>
      <c r="H12219" s="140">
        <v>0.5</v>
      </c>
      <c r="I12219" s="9"/>
      <c r="J12219" s="22">
        <f t="shared" si="190"/>
        <v>5.260004392698824</v>
      </c>
      <c r="K12219" s="22" t="str">
        <f>IF(I12219&lt;&gt;"",SUMIF(Table1[Codigo_servico],A12219,Table1[Subtotal_insumo]),"")</f>
        <v/>
      </c>
      <c r="L12219" s="16">
        <f>IF(Table1[[#This Row],[Ordem_insumos]]&lt;&gt;0,VLOOKUP(Table1[[#This Row],[Codigo_servico]],Preencher_Orcamento!$B:$D,3,FALSE)*Table1[[#This Row],[Qtde_insumo]],"")</f>
        <v>0</v>
      </c>
      <c r="M12219" s="16">
        <f>IF(Table1[[#This Row],[Ordem_insumos]]&lt;&gt;0,VLOOKUP(Table1[[#This Row],[Codigo_servico]],Preencher_Orcamento!$B:$D,3,FALSE)*Table1[[#This Row],[Subtotal_insumo]],"")</f>
        <v>0</v>
      </c>
    </row>
    <row r="12220" spans="1:13" x14ac:dyDescent="0.25">
      <c r="A12220" s="6">
        <v>180222</v>
      </c>
      <c r="B12220" s="126">
        <v>7</v>
      </c>
      <c r="C12220" s="133"/>
      <c r="D12220" s="134">
        <v>2085</v>
      </c>
      <c r="E12220" s="7" t="s">
        <v>2203</v>
      </c>
      <c r="F12220" s="8" t="s">
        <v>2140</v>
      </c>
      <c r="G12220" s="16">
        <f>IFERROR(VLOOKUP(Table1[[#This Row],[Codigo_insumo]],BD_Insumos!$B:$E,4),"")</f>
        <v>12.52578426267724</v>
      </c>
      <c r="H12220" s="140">
        <v>0.1</v>
      </c>
      <c r="I12220" s="9"/>
      <c r="J12220" s="22">
        <f t="shared" si="190"/>
        <v>1.252578426267724</v>
      </c>
      <c r="K12220" s="22" t="str">
        <f>IF(I12220&lt;&gt;"",SUMIF(Table1[Codigo_servico],A12220,Table1[Subtotal_insumo]),"")</f>
        <v/>
      </c>
      <c r="L12220" s="16">
        <f>IF(Table1[[#This Row],[Ordem_insumos]]&lt;&gt;0,VLOOKUP(Table1[[#This Row],[Codigo_servico]],Preencher_Orcamento!$B:$D,3,FALSE)*Table1[[#This Row],[Qtde_insumo]],"")</f>
        <v>0</v>
      </c>
      <c r="M12220" s="16">
        <f>IF(Table1[[#This Row],[Ordem_insumos]]&lt;&gt;0,VLOOKUP(Table1[[#This Row],[Codigo_servico]],Preencher_Orcamento!$B:$D,3,FALSE)*Table1[[#This Row],[Subtotal_insumo]],"")</f>
        <v>0</v>
      </c>
    </row>
    <row r="12221" spans="1:13" x14ac:dyDescent="0.25">
      <c r="A12221" s="3">
        <v>180223</v>
      </c>
      <c r="B12221" s="125">
        <v>0</v>
      </c>
      <c r="C12221" s="131" t="s">
        <v>4644</v>
      </c>
      <c r="D12221" s="132"/>
      <c r="E12221" s="4"/>
      <c r="F12221" s="4"/>
      <c r="G12221" s="17" t="str">
        <f>IFERROR(VLOOKUP(Table1[[#This Row],[Codigo_insumo]],BD_Insumos!$B:$E,4),"")</f>
        <v/>
      </c>
      <c r="H12221" s="139"/>
      <c r="I12221" s="5" t="s">
        <v>457</v>
      </c>
      <c r="J12221" s="20" t="str">
        <f t="shared" si="190"/>
        <v/>
      </c>
      <c r="K12221" s="21">
        <f>IF(I12221&lt;&gt;"",SUMIF(Table1[Codigo_servico],A12221,Table1[Subtotal_insumo]),"")</f>
        <v>130.47035351896656</v>
      </c>
      <c r="L12221" s="17" t="str">
        <f>IF(Table1[[#This Row],[Ordem_insumos]]&lt;&gt;0,VLOOKUP(Table1[[#This Row],[Codigo_servico]],Preencher_Orcamento!$B:$D,3,FALSE)*Table1[[#This Row],[Qtde_insumo]],"")</f>
        <v/>
      </c>
      <c r="M12221" s="17" t="str">
        <f>IF(Table1[[#This Row],[Ordem_insumos]]&lt;&gt;0,VLOOKUP(Table1[[#This Row],[Codigo_servico]],Preencher_Orcamento!$B:$D,3,FALSE)*Table1[[#This Row],[Subtotal_insumo]],"")</f>
        <v/>
      </c>
    </row>
    <row r="12222" spans="1:13" x14ac:dyDescent="0.25">
      <c r="A12222" s="6">
        <v>180223</v>
      </c>
      <c r="B12222" s="126">
        <v>1</v>
      </c>
      <c r="C12222" s="133"/>
      <c r="D12222" s="134">
        <v>2085</v>
      </c>
      <c r="E12222" s="7" t="s">
        <v>2203</v>
      </c>
      <c r="F12222" s="8" t="s">
        <v>2140</v>
      </c>
      <c r="G12222" s="16">
        <f>IFERROR(VLOOKUP(Table1[[#This Row],[Codigo_insumo]],BD_Insumos!$B:$E,4),"")</f>
        <v>12.52578426267724</v>
      </c>
      <c r="H12222" s="140">
        <v>0.1</v>
      </c>
      <c r="I12222" s="9"/>
      <c r="J12222" s="22">
        <f t="shared" si="190"/>
        <v>1.252578426267724</v>
      </c>
      <c r="K12222" s="22" t="str">
        <f>IF(I12222&lt;&gt;"",SUMIF(Table1[Codigo_servico],A12222,Table1[Subtotal_insumo]),"")</f>
        <v/>
      </c>
      <c r="L12222" s="16">
        <f>IF(Table1[[#This Row],[Ordem_insumos]]&lt;&gt;0,VLOOKUP(Table1[[#This Row],[Codigo_servico]],Preencher_Orcamento!$B:$D,3,FALSE)*Table1[[#This Row],[Qtde_insumo]],"")</f>
        <v>0</v>
      </c>
      <c r="M12222" s="16">
        <f>IF(Table1[[#This Row],[Ordem_insumos]]&lt;&gt;0,VLOOKUP(Table1[[#This Row],[Codigo_servico]],Preencher_Orcamento!$B:$D,3,FALSE)*Table1[[#This Row],[Subtotal_insumo]],"")</f>
        <v>0</v>
      </c>
    </row>
    <row r="12223" spans="1:13" ht="26.25" x14ac:dyDescent="0.25">
      <c r="A12223" s="6">
        <v>180223</v>
      </c>
      <c r="B12223" s="126">
        <v>2</v>
      </c>
      <c r="C12223" s="133"/>
      <c r="D12223" s="134">
        <v>38617</v>
      </c>
      <c r="E12223" s="7" t="s">
        <v>958</v>
      </c>
      <c r="F12223" s="8" t="s">
        <v>457</v>
      </c>
      <c r="G12223" s="16">
        <f>IFERROR(VLOOKUP(Table1[[#This Row],[Codigo_insumo]],BD_Insumos!$B:$E,4),"")</f>
        <v>116.79170000000001</v>
      </c>
      <c r="H12223" s="140">
        <v>1</v>
      </c>
      <c r="I12223" s="9"/>
      <c r="J12223" s="22">
        <f t="shared" si="190"/>
        <v>116.79170000000001</v>
      </c>
      <c r="K12223" s="22" t="str">
        <f>IF(I12223&lt;&gt;"",SUMIF(Table1[Codigo_servico],A12223,Table1[Subtotal_insumo]),"")</f>
        <v/>
      </c>
      <c r="L12223" s="16">
        <f>IF(Table1[[#This Row],[Ordem_insumos]]&lt;&gt;0,VLOOKUP(Table1[[#This Row],[Codigo_servico]],Preencher_Orcamento!$B:$D,3,FALSE)*Table1[[#This Row],[Qtde_insumo]],"")</f>
        <v>0</v>
      </c>
      <c r="M12223" s="16">
        <f>IF(Table1[[#This Row],[Ordem_insumos]]&lt;&gt;0,VLOOKUP(Table1[[#This Row],[Codigo_servico]],Preencher_Orcamento!$B:$D,3,FALSE)*Table1[[#This Row],[Subtotal_insumo]],"")</f>
        <v>0</v>
      </c>
    </row>
    <row r="12224" spans="1:13" x14ac:dyDescent="0.25">
      <c r="A12224" s="6">
        <v>180223</v>
      </c>
      <c r="B12224" s="126">
        <v>3</v>
      </c>
      <c r="C12224" s="133"/>
      <c r="D12224" s="134">
        <v>38557</v>
      </c>
      <c r="E12224" s="7" t="s">
        <v>909</v>
      </c>
      <c r="F12224" s="8" t="s">
        <v>58</v>
      </c>
      <c r="G12224" s="16">
        <f>IFERROR(VLOOKUP(Table1[[#This Row],[Codigo_insumo]],BD_Insumos!$B:$E,4),"")</f>
        <v>131.821</v>
      </c>
      <c r="H12224" s="140">
        <v>2.1000000000000001E-2</v>
      </c>
      <c r="I12224" s="9"/>
      <c r="J12224" s="22">
        <f t="shared" si="190"/>
        <v>2.7682410000000002</v>
      </c>
      <c r="K12224" s="22" t="str">
        <f>IF(I12224&lt;&gt;"",SUMIF(Table1[Codigo_servico],A12224,Table1[Subtotal_insumo]),"")</f>
        <v/>
      </c>
      <c r="L12224" s="16">
        <f>IF(Table1[[#This Row],[Ordem_insumos]]&lt;&gt;0,VLOOKUP(Table1[[#This Row],[Codigo_servico]],Preencher_Orcamento!$B:$D,3,FALSE)*Table1[[#This Row],[Qtde_insumo]],"")</f>
        <v>0</v>
      </c>
      <c r="M12224" s="16">
        <f>IF(Table1[[#This Row],[Ordem_insumos]]&lt;&gt;0,VLOOKUP(Table1[[#This Row],[Codigo_servico]],Preencher_Orcamento!$B:$D,3,FALSE)*Table1[[#This Row],[Subtotal_insumo]],"")</f>
        <v>0</v>
      </c>
    </row>
    <row r="12225" spans="1:13" ht="26.25" x14ac:dyDescent="0.25">
      <c r="A12225" s="6">
        <v>180223</v>
      </c>
      <c r="B12225" s="126">
        <v>4</v>
      </c>
      <c r="C12225" s="133"/>
      <c r="D12225" s="134">
        <v>38502</v>
      </c>
      <c r="E12225" s="7" t="s">
        <v>878</v>
      </c>
      <c r="F12225" s="8" t="s">
        <v>197</v>
      </c>
      <c r="G12225" s="16">
        <f>IFERROR(VLOOKUP(Table1[[#This Row],[Codigo_insumo]],BD_Insumos!$B:$E,4),"")</f>
        <v>1.9631000000000001</v>
      </c>
      <c r="H12225" s="140">
        <v>0.3</v>
      </c>
      <c r="I12225" s="9"/>
      <c r="J12225" s="22">
        <f t="shared" si="190"/>
        <v>0.58892999999999995</v>
      </c>
      <c r="K12225" s="22" t="str">
        <f>IF(I12225&lt;&gt;"",SUMIF(Table1[Codigo_servico],A12225,Table1[Subtotal_insumo]),"")</f>
        <v/>
      </c>
      <c r="L12225" s="16">
        <f>IF(Table1[[#This Row],[Ordem_insumos]]&lt;&gt;0,VLOOKUP(Table1[[#This Row],[Codigo_servico]],Preencher_Orcamento!$B:$D,3,FALSE)*Table1[[#This Row],[Qtde_insumo]],"")</f>
        <v>0</v>
      </c>
      <c r="M12225" s="16">
        <f>IF(Table1[[#This Row],[Ordem_insumos]]&lt;&gt;0,VLOOKUP(Table1[[#This Row],[Codigo_servico]],Preencher_Orcamento!$B:$D,3,FALSE)*Table1[[#This Row],[Subtotal_insumo]],"")</f>
        <v>0</v>
      </c>
    </row>
    <row r="12226" spans="1:13" x14ac:dyDescent="0.25">
      <c r="A12226" s="6">
        <v>180223</v>
      </c>
      <c r="B12226" s="126">
        <v>5</v>
      </c>
      <c r="C12226" s="133"/>
      <c r="D12226" s="134">
        <v>38555</v>
      </c>
      <c r="E12226" s="7" t="s">
        <v>907</v>
      </c>
      <c r="F12226" s="8" t="s">
        <v>58</v>
      </c>
      <c r="G12226" s="16">
        <f>IFERROR(VLOOKUP(Table1[[#This Row],[Codigo_insumo]],BD_Insumos!$B:$E,4),"")</f>
        <v>163.66669999999999</v>
      </c>
      <c r="H12226" s="140">
        <v>2.1000000000000001E-2</v>
      </c>
      <c r="I12226" s="9"/>
      <c r="J12226" s="22">
        <f t="shared" ref="J12226:J12289" si="191">IF(I12226="",G12226*H12226,"")</f>
        <v>3.4370007</v>
      </c>
      <c r="K12226" s="22" t="str">
        <f>IF(I12226&lt;&gt;"",SUMIF(Table1[Codigo_servico],A12226,Table1[Subtotal_insumo]),"")</f>
        <v/>
      </c>
      <c r="L12226" s="16">
        <f>IF(Table1[[#This Row],[Ordem_insumos]]&lt;&gt;0,VLOOKUP(Table1[[#This Row],[Codigo_servico]],Preencher_Orcamento!$B:$D,3,FALSE)*Table1[[#This Row],[Qtde_insumo]],"")</f>
        <v>0</v>
      </c>
      <c r="M12226" s="16">
        <f>IF(Table1[[#This Row],[Ordem_insumos]]&lt;&gt;0,VLOOKUP(Table1[[#This Row],[Codigo_servico]],Preencher_Orcamento!$B:$D,3,FALSE)*Table1[[#This Row],[Subtotal_insumo]],"")</f>
        <v>0</v>
      </c>
    </row>
    <row r="12227" spans="1:13" x14ac:dyDescent="0.25">
      <c r="A12227" s="6">
        <v>180223</v>
      </c>
      <c r="B12227" s="126">
        <v>6</v>
      </c>
      <c r="C12227" s="133"/>
      <c r="D12227" s="134">
        <v>10501</v>
      </c>
      <c r="E12227" s="7" t="s">
        <v>57</v>
      </c>
      <c r="F12227" s="8" t="s">
        <v>58</v>
      </c>
      <c r="G12227" s="16">
        <f>IFERROR(VLOOKUP(Table1[[#This Row],[Codigo_insumo]],BD_Insumos!$B:$E,4),"")</f>
        <v>74.379800000000003</v>
      </c>
      <c r="H12227" s="140">
        <v>5.0000000000000001E-3</v>
      </c>
      <c r="I12227" s="9"/>
      <c r="J12227" s="22">
        <f t="shared" si="191"/>
        <v>0.37189900000000004</v>
      </c>
      <c r="K12227" s="22" t="str">
        <f>IF(I12227&lt;&gt;"",SUMIF(Table1[Codigo_servico],A12227,Table1[Subtotal_insumo]),"")</f>
        <v/>
      </c>
      <c r="L12227" s="16">
        <f>IF(Table1[[#This Row],[Ordem_insumos]]&lt;&gt;0,VLOOKUP(Table1[[#This Row],[Codigo_servico]],Preencher_Orcamento!$B:$D,3,FALSE)*Table1[[#This Row],[Qtde_insumo]],"")</f>
        <v>0</v>
      </c>
      <c r="M12227" s="16">
        <f>IF(Table1[[#This Row],[Ordem_insumos]]&lt;&gt;0,VLOOKUP(Table1[[#This Row],[Codigo_servico]],Preencher_Orcamento!$B:$D,3,FALSE)*Table1[[#This Row],[Subtotal_insumo]],"")</f>
        <v>0</v>
      </c>
    </row>
    <row r="12228" spans="1:13" x14ac:dyDescent="0.25">
      <c r="A12228" s="6">
        <v>180223</v>
      </c>
      <c r="B12228" s="126">
        <v>7</v>
      </c>
      <c r="C12228" s="133"/>
      <c r="D12228" s="134">
        <v>2086</v>
      </c>
      <c r="E12228" s="7" t="s">
        <v>2204</v>
      </c>
      <c r="F12228" s="8" t="s">
        <v>2140</v>
      </c>
      <c r="G12228" s="16">
        <f>IFERROR(VLOOKUP(Table1[[#This Row],[Codigo_insumo]],BD_Insumos!$B:$E,4),"")</f>
        <v>10.520008785397648</v>
      </c>
      <c r="H12228" s="140">
        <v>0.5</v>
      </c>
      <c r="I12228" s="9"/>
      <c r="J12228" s="22">
        <f t="shared" si="191"/>
        <v>5.260004392698824</v>
      </c>
      <c r="K12228" s="22" t="str">
        <f>IF(I12228&lt;&gt;"",SUMIF(Table1[Codigo_servico],A12228,Table1[Subtotal_insumo]),"")</f>
        <v/>
      </c>
      <c r="L12228" s="16">
        <f>IF(Table1[[#This Row],[Ordem_insumos]]&lt;&gt;0,VLOOKUP(Table1[[#This Row],[Codigo_servico]],Preencher_Orcamento!$B:$D,3,FALSE)*Table1[[#This Row],[Qtde_insumo]],"")</f>
        <v>0</v>
      </c>
      <c r="M12228" s="16">
        <f>IF(Table1[[#This Row],[Ordem_insumos]]&lt;&gt;0,VLOOKUP(Table1[[#This Row],[Codigo_servico]],Preencher_Orcamento!$B:$D,3,FALSE)*Table1[[#This Row],[Subtotal_insumo]],"")</f>
        <v>0</v>
      </c>
    </row>
    <row r="12229" spans="1:13" x14ac:dyDescent="0.25">
      <c r="A12229" s="3">
        <v>180224</v>
      </c>
      <c r="B12229" s="125">
        <v>0</v>
      </c>
      <c r="C12229" s="131" t="s">
        <v>4645</v>
      </c>
      <c r="D12229" s="132"/>
      <c r="E12229" s="4"/>
      <c r="F12229" s="4"/>
      <c r="G12229" s="17" t="str">
        <f>IFERROR(VLOOKUP(Table1[[#This Row],[Codigo_insumo]],BD_Insumos!$B:$E,4),"")</f>
        <v/>
      </c>
      <c r="H12229" s="139"/>
      <c r="I12229" s="5" t="s">
        <v>457</v>
      </c>
      <c r="J12229" s="20" t="str">
        <f t="shared" si="191"/>
        <v/>
      </c>
      <c r="K12229" s="21">
        <f>IF(I12229&lt;&gt;"",SUMIF(Table1[Codigo_servico],A12229,Table1[Subtotal_insumo]),"")</f>
        <v>163.67865351896654</v>
      </c>
      <c r="L12229" s="17" t="str">
        <f>IF(Table1[[#This Row],[Ordem_insumos]]&lt;&gt;0,VLOOKUP(Table1[[#This Row],[Codigo_servico]],Preencher_Orcamento!$B:$D,3,FALSE)*Table1[[#This Row],[Qtde_insumo]],"")</f>
        <v/>
      </c>
      <c r="M12229" s="17" t="str">
        <f>IF(Table1[[#This Row],[Ordem_insumos]]&lt;&gt;0,VLOOKUP(Table1[[#This Row],[Codigo_servico]],Preencher_Orcamento!$B:$D,3,FALSE)*Table1[[#This Row],[Subtotal_insumo]],"")</f>
        <v/>
      </c>
    </row>
    <row r="12230" spans="1:13" x14ac:dyDescent="0.25">
      <c r="A12230" s="6">
        <v>180224</v>
      </c>
      <c r="B12230" s="126">
        <v>1</v>
      </c>
      <c r="C12230" s="133"/>
      <c r="D12230" s="134">
        <v>38555</v>
      </c>
      <c r="E12230" s="7" t="s">
        <v>907</v>
      </c>
      <c r="F12230" s="8" t="s">
        <v>58</v>
      </c>
      <c r="G12230" s="16">
        <f>IFERROR(VLOOKUP(Table1[[#This Row],[Codigo_insumo]],BD_Insumos!$B:$E,4),"")</f>
        <v>163.66669999999999</v>
      </c>
      <c r="H12230" s="140">
        <v>2.1000000000000001E-2</v>
      </c>
      <c r="I12230" s="9"/>
      <c r="J12230" s="22">
        <f t="shared" si="191"/>
        <v>3.4370007</v>
      </c>
      <c r="K12230" s="22" t="str">
        <f>IF(I12230&lt;&gt;"",SUMIF(Table1[Codigo_servico],A12230,Table1[Subtotal_insumo]),"")</f>
        <v/>
      </c>
      <c r="L12230" s="16">
        <f>IF(Table1[[#This Row],[Ordem_insumos]]&lt;&gt;0,VLOOKUP(Table1[[#This Row],[Codigo_servico]],Preencher_Orcamento!$B:$D,3,FALSE)*Table1[[#This Row],[Qtde_insumo]],"")</f>
        <v>0</v>
      </c>
      <c r="M12230" s="16">
        <f>IF(Table1[[#This Row],[Ordem_insumos]]&lt;&gt;0,VLOOKUP(Table1[[#This Row],[Codigo_servico]],Preencher_Orcamento!$B:$D,3,FALSE)*Table1[[#This Row],[Subtotal_insumo]],"")</f>
        <v>0</v>
      </c>
    </row>
    <row r="12231" spans="1:13" x14ac:dyDescent="0.25">
      <c r="A12231" s="6">
        <v>180224</v>
      </c>
      <c r="B12231" s="126">
        <v>2</v>
      </c>
      <c r="C12231" s="133"/>
      <c r="D12231" s="134">
        <v>10501</v>
      </c>
      <c r="E12231" s="7" t="s">
        <v>57</v>
      </c>
      <c r="F12231" s="8" t="s">
        <v>58</v>
      </c>
      <c r="G12231" s="16">
        <f>IFERROR(VLOOKUP(Table1[[#This Row],[Codigo_insumo]],BD_Insumos!$B:$E,4),"")</f>
        <v>74.379800000000003</v>
      </c>
      <c r="H12231" s="140">
        <v>5.0000000000000001E-3</v>
      </c>
      <c r="I12231" s="9"/>
      <c r="J12231" s="22">
        <f t="shared" si="191"/>
        <v>0.37189900000000004</v>
      </c>
      <c r="K12231" s="22" t="str">
        <f>IF(I12231&lt;&gt;"",SUMIF(Table1[Codigo_servico],A12231,Table1[Subtotal_insumo]),"")</f>
        <v/>
      </c>
      <c r="L12231" s="16">
        <f>IF(Table1[[#This Row],[Ordem_insumos]]&lt;&gt;0,VLOOKUP(Table1[[#This Row],[Codigo_servico]],Preencher_Orcamento!$B:$D,3,FALSE)*Table1[[#This Row],[Qtde_insumo]],"")</f>
        <v>0</v>
      </c>
      <c r="M12231" s="16">
        <f>IF(Table1[[#This Row],[Ordem_insumos]]&lt;&gt;0,VLOOKUP(Table1[[#This Row],[Codigo_servico]],Preencher_Orcamento!$B:$D,3,FALSE)*Table1[[#This Row],[Subtotal_insumo]],"")</f>
        <v>0</v>
      </c>
    </row>
    <row r="12232" spans="1:13" x14ac:dyDescent="0.25">
      <c r="A12232" s="6">
        <v>180224</v>
      </c>
      <c r="B12232" s="126">
        <v>3</v>
      </c>
      <c r="C12232" s="133"/>
      <c r="D12232" s="134">
        <v>38618</v>
      </c>
      <c r="E12232" s="7" t="s">
        <v>959</v>
      </c>
      <c r="F12232" s="8" t="s">
        <v>457</v>
      </c>
      <c r="G12232" s="16">
        <f>IFERROR(VLOOKUP(Table1[[#This Row],[Codigo_insumo]],BD_Insumos!$B:$E,4),"")</f>
        <v>150</v>
      </c>
      <c r="H12232" s="140">
        <v>1</v>
      </c>
      <c r="I12232" s="9"/>
      <c r="J12232" s="22">
        <f t="shared" si="191"/>
        <v>150</v>
      </c>
      <c r="K12232" s="22" t="str">
        <f>IF(I12232&lt;&gt;"",SUMIF(Table1[Codigo_servico],A12232,Table1[Subtotal_insumo]),"")</f>
        <v/>
      </c>
      <c r="L12232" s="16">
        <f>IF(Table1[[#This Row],[Ordem_insumos]]&lt;&gt;0,VLOOKUP(Table1[[#This Row],[Codigo_servico]],Preencher_Orcamento!$B:$D,3,FALSE)*Table1[[#This Row],[Qtde_insumo]],"")</f>
        <v>0</v>
      </c>
      <c r="M12232" s="16">
        <f>IF(Table1[[#This Row],[Ordem_insumos]]&lt;&gt;0,VLOOKUP(Table1[[#This Row],[Codigo_servico]],Preencher_Orcamento!$B:$D,3,FALSE)*Table1[[#This Row],[Subtotal_insumo]],"")</f>
        <v>0</v>
      </c>
    </row>
    <row r="12233" spans="1:13" x14ac:dyDescent="0.25">
      <c r="A12233" s="6">
        <v>180224</v>
      </c>
      <c r="B12233" s="126">
        <v>4</v>
      </c>
      <c r="C12233" s="133"/>
      <c r="D12233" s="134">
        <v>2086</v>
      </c>
      <c r="E12233" s="7" t="s">
        <v>2204</v>
      </c>
      <c r="F12233" s="8" t="s">
        <v>2140</v>
      </c>
      <c r="G12233" s="16">
        <f>IFERROR(VLOOKUP(Table1[[#This Row],[Codigo_insumo]],BD_Insumos!$B:$E,4),"")</f>
        <v>10.520008785397648</v>
      </c>
      <c r="H12233" s="140">
        <v>0.5</v>
      </c>
      <c r="I12233" s="9"/>
      <c r="J12233" s="22">
        <f t="shared" si="191"/>
        <v>5.260004392698824</v>
      </c>
      <c r="K12233" s="22" t="str">
        <f>IF(I12233&lt;&gt;"",SUMIF(Table1[Codigo_servico],A12233,Table1[Subtotal_insumo]),"")</f>
        <v/>
      </c>
      <c r="L12233" s="16">
        <f>IF(Table1[[#This Row],[Ordem_insumos]]&lt;&gt;0,VLOOKUP(Table1[[#This Row],[Codigo_servico]],Preencher_Orcamento!$B:$D,3,FALSE)*Table1[[#This Row],[Qtde_insumo]],"")</f>
        <v>0</v>
      </c>
      <c r="M12233" s="16">
        <f>IF(Table1[[#This Row],[Ordem_insumos]]&lt;&gt;0,VLOOKUP(Table1[[#This Row],[Codigo_servico]],Preencher_Orcamento!$B:$D,3,FALSE)*Table1[[#This Row],[Subtotal_insumo]],"")</f>
        <v>0</v>
      </c>
    </row>
    <row r="12234" spans="1:13" ht="26.25" x14ac:dyDescent="0.25">
      <c r="A12234" s="6">
        <v>180224</v>
      </c>
      <c r="B12234" s="126">
        <v>5</v>
      </c>
      <c r="C12234" s="133"/>
      <c r="D12234" s="134">
        <v>38502</v>
      </c>
      <c r="E12234" s="7" t="s">
        <v>878</v>
      </c>
      <c r="F12234" s="8" t="s">
        <v>197</v>
      </c>
      <c r="G12234" s="16">
        <f>IFERROR(VLOOKUP(Table1[[#This Row],[Codigo_insumo]],BD_Insumos!$B:$E,4),"")</f>
        <v>1.9631000000000001</v>
      </c>
      <c r="H12234" s="140">
        <v>0.3</v>
      </c>
      <c r="I12234" s="9"/>
      <c r="J12234" s="22">
        <f t="shared" si="191"/>
        <v>0.58892999999999995</v>
      </c>
      <c r="K12234" s="22" t="str">
        <f>IF(I12234&lt;&gt;"",SUMIF(Table1[Codigo_servico],A12234,Table1[Subtotal_insumo]),"")</f>
        <v/>
      </c>
      <c r="L12234" s="16">
        <f>IF(Table1[[#This Row],[Ordem_insumos]]&lt;&gt;0,VLOOKUP(Table1[[#This Row],[Codigo_servico]],Preencher_Orcamento!$B:$D,3,FALSE)*Table1[[#This Row],[Qtde_insumo]],"")</f>
        <v>0</v>
      </c>
      <c r="M12234" s="16">
        <f>IF(Table1[[#This Row],[Ordem_insumos]]&lt;&gt;0,VLOOKUP(Table1[[#This Row],[Codigo_servico]],Preencher_Orcamento!$B:$D,3,FALSE)*Table1[[#This Row],[Subtotal_insumo]],"")</f>
        <v>0</v>
      </c>
    </row>
    <row r="12235" spans="1:13" x14ac:dyDescent="0.25">
      <c r="A12235" s="6">
        <v>180224</v>
      </c>
      <c r="B12235" s="126">
        <v>6</v>
      </c>
      <c r="C12235" s="133"/>
      <c r="D12235" s="134">
        <v>2085</v>
      </c>
      <c r="E12235" s="7" t="s">
        <v>2203</v>
      </c>
      <c r="F12235" s="8" t="s">
        <v>2140</v>
      </c>
      <c r="G12235" s="16">
        <f>IFERROR(VLOOKUP(Table1[[#This Row],[Codigo_insumo]],BD_Insumos!$B:$E,4),"")</f>
        <v>12.52578426267724</v>
      </c>
      <c r="H12235" s="140">
        <v>0.1</v>
      </c>
      <c r="I12235" s="9"/>
      <c r="J12235" s="22">
        <f t="shared" si="191"/>
        <v>1.252578426267724</v>
      </c>
      <c r="K12235" s="22" t="str">
        <f>IF(I12235&lt;&gt;"",SUMIF(Table1[Codigo_servico],A12235,Table1[Subtotal_insumo]),"")</f>
        <v/>
      </c>
      <c r="L12235" s="16">
        <f>IF(Table1[[#This Row],[Ordem_insumos]]&lt;&gt;0,VLOOKUP(Table1[[#This Row],[Codigo_servico]],Preencher_Orcamento!$B:$D,3,FALSE)*Table1[[#This Row],[Qtde_insumo]],"")</f>
        <v>0</v>
      </c>
      <c r="M12235" s="16">
        <f>IF(Table1[[#This Row],[Ordem_insumos]]&lt;&gt;0,VLOOKUP(Table1[[#This Row],[Codigo_servico]],Preencher_Orcamento!$B:$D,3,FALSE)*Table1[[#This Row],[Subtotal_insumo]],"")</f>
        <v>0</v>
      </c>
    </row>
    <row r="12236" spans="1:13" x14ac:dyDescent="0.25">
      <c r="A12236" s="6">
        <v>180224</v>
      </c>
      <c r="B12236" s="126">
        <v>7</v>
      </c>
      <c r="C12236" s="133"/>
      <c r="D12236" s="134">
        <v>38557</v>
      </c>
      <c r="E12236" s="7" t="s">
        <v>909</v>
      </c>
      <c r="F12236" s="8" t="s">
        <v>58</v>
      </c>
      <c r="G12236" s="16">
        <f>IFERROR(VLOOKUP(Table1[[#This Row],[Codigo_insumo]],BD_Insumos!$B:$E,4),"")</f>
        <v>131.821</v>
      </c>
      <c r="H12236" s="140">
        <v>2.1000000000000001E-2</v>
      </c>
      <c r="I12236" s="9"/>
      <c r="J12236" s="22">
        <f t="shared" si="191"/>
        <v>2.7682410000000002</v>
      </c>
      <c r="K12236" s="22" t="str">
        <f>IF(I12236&lt;&gt;"",SUMIF(Table1[Codigo_servico],A12236,Table1[Subtotal_insumo]),"")</f>
        <v/>
      </c>
      <c r="L12236" s="16">
        <f>IF(Table1[[#This Row],[Ordem_insumos]]&lt;&gt;0,VLOOKUP(Table1[[#This Row],[Codigo_servico]],Preencher_Orcamento!$B:$D,3,FALSE)*Table1[[#This Row],[Qtde_insumo]],"")</f>
        <v>0</v>
      </c>
      <c r="M12236" s="16">
        <f>IF(Table1[[#This Row],[Ordem_insumos]]&lt;&gt;0,VLOOKUP(Table1[[#This Row],[Codigo_servico]],Preencher_Orcamento!$B:$D,3,FALSE)*Table1[[#This Row],[Subtotal_insumo]],"")</f>
        <v>0</v>
      </c>
    </row>
    <row r="12237" spans="1:13" x14ac:dyDescent="0.25">
      <c r="A12237" s="3">
        <v>180225</v>
      </c>
      <c r="B12237" s="125">
        <v>0</v>
      </c>
      <c r="C12237" s="131" t="s">
        <v>4646</v>
      </c>
      <c r="D12237" s="132"/>
      <c r="E12237" s="4"/>
      <c r="F12237" s="4"/>
      <c r="G12237" s="17" t="str">
        <f>IFERROR(VLOOKUP(Table1[[#This Row],[Codigo_insumo]],BD_Insumos!$B:$E,4),"")</f>
        <v/>
      </c>
      <c r="H12237" s="139"/>
      <c r="I12237" s="5" t="s">
        <v>457</v>
      </c>
      <c r="J12237" s="20" t="str">
        <f t="shared" si="191"/>
        <v/>
      </c>
      <c r="K12237" s="21">
        <f>IF(I12237&lt;&gt;"",SUMIF(Table1[Codigo_servico],A12237,Table1[Subtotal_insumo]),"")</f>
        <v>100.26411108290397</v>
      </c>
      <c r="L12237" s="17" t="str">
        <f>IF(Table1[[#This Row],[Ordem_insumos]]&lt;&gt;0,VLOOKUP(Table1[[#This Row],[Codigo_servico]],Preencher_Orcamento!$B:$D,3,FALSE)*Table1[[#This Row],[Qtde_insumo]],"")</f>
        <v/>
      </c>
      <c r="M12237" s="17" t="str">
        <f>IF(Table1[[#This Row],[Ordem_insumos]]&lt;&gt;0,VLOOKUP(Table1[[#This Row],[Codigo_servico]],Preencher_Orcamento!$B:$D,3,FALSE)*Table1[[#This Row],[Subtotal_insumo]],"")</f>
        <v/>
      </c>
    </row>
    <row r="12238" spans="1:13" x14ac:dyDescent="0.25">
      <c r="A12238" s="6">
        <v>180225</v>
      </c>
      <c r="B12238" s="126">
        <v>1</v>
      </c>
      <c r="C12238" s="133"/>
      <c r="D12238" s="134">
        <v>2085</v>
      </c>
      <c r="E12238" s="7" t="s">
        <v>2203</v>
      </c>
      <c r="F12238" s="8" t="s">
        <v>2140</v>
      </c>
      <c r="G12238" s="16">
        <f>IFERROR(VLOOKUP(Table1[[#This Row],[Codigo_insumo]],BD_Insumos!$B:$E,4),"")</f>
        <v>12.52578426267724</v>
      </c>
      <c r="H12238" s="140">
        <v>0.1</v>
      </c>
      <c r="I12238" s="9"/>
      <c r="J12238" s="22">
        <f t="shared" si="191"/>
        <v>1.252578426267724</v>
      </c>
      <c r="K12238" s="22" t="str">
        <f>IF(I12238&lt;&gt;"",SUMIF(Table1[Codigo_servico],A12238,Table1[Subtotal_insumo]),"")</f>
        <v/>
      </c>
      <c r="L12238" s="16">
        <f>IF(Table1[[#This Row],[Ordem_insumos]]&lt;&gt;0,VLOOKUP(Table1[[#This Row],[Codigo_servico]],Preencher_Orcamento!$B:$D,3,FALSE)*Table1[[#This Row],[Qtde_insumo]],"")</f>
        <v>0</v>
      </c>
      <c r="M12238" s="16">
        <f>IF(Table1[[#This Row],[Ordem_insumos]]&lt;&gt;0,VLOOKUP(Table1[[#This Row],[Codigo_servico]],Preencher_Orcamento!$B:$D,3,FALSE)*Table1[[#This Row],[Subtotal_insumo]],"")</f>
        <v>0</v>
      </c>
    </row>
    <row r="12239" spans="1:13" x14ac:dyDescent="0.25">
      <c r="A12239" s="6">
        <v>180225</v>
      </c>
      <c r="B12239" s="126">
        <v>2</v>
      </c>
      <c r="C12239" s="133"/>
      <c r="D12239" s="134">
        <v>38555</v>
      </c>
      <c r="E12239" s="7" t="s">
        <v>907</v>
      </c>
      <c r="F12239" s="8" t="s">
        <v>58</v>
      </c>
      <c r="G12239" s="16">
        <f>IFERROR(VLOOKUP(Table1[[#This Row],[Codigo_insumo]],BD_Insumos!$B:$E,4),"")</f>
        <v>163.66669999999999</v>
      </c>
      <c r="H12239" s="140">
        <v>5.1999999999999998E-2</v>
      </c>
      <c r="I12239" s="9"/>
      <c r="J12239" s="22">
        <f t="shared" si="191"/>
        <v>8.5106683999999984</v>
      </c>
      <c r="K12239" s="22" t="str">
        <f>IF(I12239&lt;&gt;"",SUMIF(Table1[Codigo_servico],A12239,Table1[Subtotal_insumo]),"")</f>
        <v/>
      </c>
      <c r="L12239" s="16">
        <f>IF(Table1[[#This Row],[Ordem_insumos]]&lt;&gt;0,VLOOKUP(Table1[[#This Row],[Codigo_servico]],Preencher_Orcamento!$B:$D,3,FALSE)*Table1[[#This Row],[Qtde_insumo]],"")</f>
        <v>0</v>
      </c>
      <c r="M12239" s="16">
        <f>IF(Table1[[#This Row],[Ordem_insumos]]&lt;&gt;0,VLOOKUP(Table1[[#This Row],[Codigo_servico]],Preencher_Orcamento!$B:$D,3,FALSE)*Table1[[#This Row],[Subtotal_insumo]],"")</f>
        <v>0</v>
      </c>
    </row>
    <row r="12240" spans="1:13" x14ac:dyDescent="0.25">
      <c r="A12240" s="6">
        <v>180225</v>
      </c>
      <c r="B12240" s="126">
        <v>3</v>
      </c>
      <c r="C12240" s="133"/>
      <c r="D12240" s="134">
        <v>2086</v>
      </c>
      <c r="E12240" s="7" t="s">
        <v>2204</v>
      </c>
      <c r="F12240" s="8" t="s">
        <v>2140</v>
      </c>
      <c r="G12240" s="16">
        <f>IFERROR(VLOOKUP(Table1[[#This Row],[Codigo_insumo]],BD_Insumos!$B:$E,4),"")</f>
        <v>10.520008785397648</v>
      </c>
      <c r="H12240" s="140">
        <v>1.6</v>
      </c>
      <c r="I12240" s="9"/>
      <c r="J12240" s="22">
        <f t="shared" si="191"/>
        <v>16.832014056636236</v>
      </c>
      <c r="K12240" s="22" t="str">
        <f>IF(I12240&lt;&gt;"",SUMIF(Table1[Codigo_servico],A12240,Table1[Subtotal_insumo]),"")</f>
        <v/>
      </c>
      <c r="L12240" s="16">
        <f>IF(Table1[[#This Row],[Ordem_insumos]]&lt;&gt;0,VLOOKUP(Table1[[#This Row],[Codigo_servico]],Preencher_Orcamento!$B:$D,3,FALSE)*Table1[[#This Row],[Qtde_insumo]],"")</f>
        <v>0</v>
      </c>
      <c r="M12240" s="16">
        <f>IF(Table1[[#This Row],[Ordem_insumos]]&lt;&gt;0,VLOOKUP(Table1[[#This Row],[Codigo_servico]],Preencher_Orcamento!$B:$D,3,FALSE)*Table1[[#This Row],[Subtotal_insumo]],"")</f>
        <v>0</v>
      </c>
    </row>
    <row r="12241" spans="1:13" ht="26.25" x14ac:dyDescent="0.25">
      <c r="A12241" s="6">
        <v>180225</v>
      </c>
      <c r="B12241" s="126">
        <v>4</v>
      </c>
      <c r="C12241" s="133"/>
      <c r="D12241" s="134">
        <v>38502</v>
      </c>
      <c r="E12241" s="7" t="s">
        <v>878</v>
      </c>
      <c r="F12241" s="8" t="s">
        <v>197</v>
      </c>
      <c r="G12241" s="16">
        <f>IFERROR(VLOOKUP(Table1[[#This Row],[Codigo_insumo]],BD_Insumos!$B:$E,4),"")</f>
        <v>1.9631000000000001</v>
      </c>
      <c r="H12241" s="140">
        <v>5.1999999999999998E-2</v>
      </c>
      <c r="I12241" s="9"/>
      <c r="J12241" s="22">
        <f t="shared" si="191"/>
        <v>0.1020812</v>
      </c>
      <c r="K12241" s="22" t="str">
        <f>IF(I12241&lt;&gt;"",SUMIF(Table1[Codigo_servico],A12241,Table1[Subtotal_insumo]),"")</f>
        <v/>
      </c>
      <c r="L12241" s="16">
        <f>IF(Table1[[#This Row],[Ordem_insumos]]&lt;&gt;0,VLOOKUP(Table1[[#This Row],[Codigo_servico]],Preencher_Orcamento!$B:$D,3,FALSE)*Table1[[#This Row],[Qtde_insumo]],"")</f>
        <v>0</v>
      </c>
      <c r="M12241" s="16">
        <f>IF(Table1[[#This Row],[Ordem_insumos]]&lt;&gt;0,VLOOKUP(Table1[[#This Row],[Codigo_servico]],Preencher_Orcamento!$B:$D,3,FALSE)*Table1[[#This Row],[Subtotal_insumo]],"")</f>
        <v>0</v>
      </c>
    </row>
    <row r="12242" spans="1:13" x14ac:dyDescent="0.25">
      <c r="A12242" s="6">
        <v>180225</v>
      </c>
      <c r="B12242" s="126">
        <v>5</v>
      </c>
      <c r="C12242" s="133"/>
      <c r="D12242" s="134">
        <v>38557</v>
      </c>
      <c r="E12242" s="7" t="s">
        <v>909</v>
      </c>
      <c r="F12242" s="8" t="s">
        <v>58</v>
      </c>
      <c r="G12242" s="16">
        <f>IFERROR(VLOOKUP(Table1[[#This Row],[Codigo_insumo]],BD_Insumos!$B:$E,4),"")</f>
        <v>131.821</v>
      </c>
      <c r="H12242" s="140">
        <v>0.28899999999999998</v>
      </c>
      <c r="I12242" s="9"/>
      <c r="J12242" s="22">
        <f t="shared" si="191"/>
        <v>38.096268999999999</v>
      </c>
      <c r="K12242" s="22" t="str">
        <f>IF(I12242&lt;&gt;"",SUMIF(Table1[Codigo_servico],A12242,Table1[Subtotal_insumo]),"")</f>
        <v/>
      </c>
      <c r="L12242" s="16">
        <f>IF(Table1[[#This Row],[Ordem_insumos]]&lt;&gt;0,VLOOKUP(Table1[[#This Row],[Codigo_servico]],Preencher_Orcamento!$B:$D,3,FALSE)*Table1[[#This Row],[Qtde_insumo]],"")</f>
        <v>0</v>
      </c>
      <c r="M12242" s="16">
        <f>IF(Table1[[#This Row],[Ordem_insumos]]&lt;&gt;0,VLOOKUP(Table1[[#This Row],[Codigo_servico]],Preencher_Orcamento!$B:$D,3,FALSE)*Table1[[#This Row],[Subtotal_insumo]],"")</f>
        <v>0</v>
      </c>
    </row>
    <row r="12243" spans="1:13" ht="26.25" x14ac:dyDescent="0.25">
      <c r="A12243" s="6">
        <v>180225</v>
      </c>
      <c r="B12243" s="126">
        <v>6</v>
      </c>
      <c r="C12243" s="133"/>
      <c r="D12243" s="134">
        <v>38545</v>
      </c>
      <c r="E12243" s="7" t="s">
        <v>900</v>
      </c>
      <c r="F12243" s="8" t="s">
        <v>457</v>
      </c>
      <c r="G12243" s="16">
        <f>IFERROR(VLOOKUP(Table1[[#This Row],[Codigo_insumo]],BD_Insumos!$B:$E,4),"")</f>
        <v>35.470500000000001</v>
      </c>
      <c r="H12243" s="140">
        <v>1</v>
      </c>
      <c r="I12243" s="9"/>
      <c r="J12243" s="22">
        <f t="shared" si="191"/>
        <v>35.470500000000001</v>
      </c>
      <c r="K12243" s="22" t="str">
        <f>IF(I12243&lt;&gt;"",SUMIF(Table1[Codigo_servico],A12243,Table1[Subtotal_insumo]),"")</f>
        <v/>
      </c>
      <c r="L12243" s="16">
        <f>IF(Table1[[#This Row],[Ordem_insumos]]&lt;&gt;0,VLOOKUP(Table1[[#This Row],[Codigo_servico]],Preencher_Orcamento!$B:$D,3,FALSE)*Table1[[#This Row],[Qtde_insumo]],"")</f>
        <v>0</v>
      </c>
      <c r="M12243" s="16">
        <f>IF(Table1[[#This Row],[Ordem_insumos]]&lt;&gt;0,VLOOKUP(Table1[[#This Row],[Codigo_servico]],Preencher_Orcamento!$B:$D,3,FALSE)*Table1[[#This Row],[Subtotal_insumo]],"")</f>
        <v>0</v>
      </c>
    </row>
    <row r="12244" spans="1:13" x14ac:dyDescent="0.25">
      <c r="A12244" s="3">
        <v>180226</v>
      </c>
      <c r="B12244" s="125">
        <v>0</v>
      </c>
      <c r="C12244" s="131" t="s">
        <v>4647</v>
      </c>
      <c r="D12244" s="132"/>
      <c r="E12244" s="4"/>
      <c r="F12244" s="4"/>
      <c r="G12244" s="17" t="str">
        <f>IFERROR(VLOOKUP(Table1[[#This Row],[Codigo_insumo]],BD_Insumos!$B:$E,4),"")</f>
        <v/>
      </c>
      <c r="H12244" s="139"/>
      <c r="I12244" s="5" t="s">
        <v>457</v>
      </c>
      <c r="J12244" s="20" t="str">
        <f t="shared" si="191"/>
        <v/>
      </c>
      <c r="K12244" s="21">
        <f>IF(I12244&lt;&gt;"",SUMIF(Table1[Codigo_servico],A12244,Table1[Subtotal_insumo]),"")</f>
        <v>157.92459232538113</v>
      </c>
      <c r="L12244" s="17" t="str">
        <f>IF(Table1[[#This Row],[Ordem_insumos]]&lt;&gt;0,VLOOKUP(Table1[[#This Row],[Codigo_servico]],Preencher_Orcamento!$B:$D,3,FALSE)*Table1[[#This Row],[Qtde_insumo]],"")</f>
        <v/>
      </c>
      <c r="M12244" s="17" t="str">
        <f>IF(Table1[[#This Row],[Ordem_insumos]]&lt;&gt;0,VLOOKUP(Table1[[#This Row],[Codigo_servico]],Preencher_Orcamento!$B:$D,3,FALSE)*Table1[[#This Row],[Subtotal_insumo]],"")</f>
        <v/>
      </c>
    </row>
    <row r="12245" spans="1:13" ht="26.25" x14ac:dyDescent="0.25">
      <c r="A12245" s="6">
        <v>180226</v>
      </c>
      <c r="B12245" s="126">
        <v>1</v>
      </c>
      <c r="C12245" s="133"/>
      <c r="D12245" s="134">
        <v>38502</v>
      </c>
      <c r="E12245" s="7" t="s">
        <v>878</v>
      </c>
      <c r="F12245" s="8" t="s">
        <v>197</v>
      </c>
      <c r="G12245" s="16">
        <f>IFERROR(VLOOKUP(Table1[[#This Row],[Codigo_insumo]],BD_Insumos!$B:$E,4),"")</f>
        <v>1.9631000000000001</v>
      </c>
      <c r="H12245" s="140">
        <v>1</v>
      </c>
      <c r="I12245" s="9"/>
      <c r="J12245" s="22">
        <f t="shared" si="191"/>
        <v>1.9631000000000001</v>
      </c>
      <c r="K12245" s="22" t="str">
        <f>IF(I12245&lt;&gt;"",SUMIF(Table1[Codigo_servico],A12245,Table1[Subtotal_insumo]),"")</f>
        <v/>
      </c>
      <c r="L12245" s="16">
        <f>IF(Table1[[#This Row],[Ordem_insumos]]&lt;&gt;0,VLOOKUP(Table1[[#This Row],[Codigo_servico]],Preencher_Orcamento!$B:$D,3,FALSE)*Table1[[#This Row],[Qtde_insumo]],"")</f>
        <v>0</v>
      </c>
      <c r="M12245" s="16">
        <f>IF(Table1[[#This Row],[Ordem_insumos]]&lt;&gt;0,VLOOKUP(Table1[[#This Row],[Codigo_servico]],Preencher_Orcamento!$B:$D,3,FALSE)*Table1[[#This Row],[Subtotal_insumo]],"")</f>
        <v>0</v>
      </c>
    </row>
    <row r="12246" spans="1:13" x14ac:dyDescent="0.25">
      <c r="A12246" s="6">
        <v>180226</v>
      </c>
      <c r="B12246" s="126">
        <v>2</v>
      </c>
      <c r="C12246" s="133"/>
      <c r="D12246" s="134">
        <v>38555</v>
      </c>
      <c r="E12246" s="7" t="s">
        <v>907</v>
      </c>
      <c r="F12246" s="8" t="s">
        <v>58</v>
      </c>
      <c r="G12246" s="16">
        <f>IFERROR(VLOOKUP(Table1[[#This Row],[Codigo_insumo]],BD_Insumos!$B:$E,4),"")</f>
        <v>163.66669999999999</v>
      </c>
      <c r="H12246" s="140">
        <v>9.9000000000000005E-2</v>
      </c>
      <c r="I12246" s="9"/>
      <c r="J12246" s="22">
        <f t="shared" si="191"/>
        <v>16.203003299999999</v>
      </c>
      <c r="K12246" s="22" t="str">
        <f>IF(I12246&lt;&gt;"",SUMIF(Table1[Codigo_servico],A12246,Table1[Subtotal_insumo]),"")</f>
        <v/>
      </c>
      <c r="L12246" s="16">
        <f>IF(Table1[[#This Row],[Ordem_insumos]]&lt;&gt;0,VLOOKUP(Table1[[#This Row],[Codigo_servico]],Preencher_Orcamento!$B:$D,3,FALSE)*Table1[[#This Row],[Qtde_insumo]],"")</f>
        <v>0</v>
      </c>
      <c r="M12246" s="16">
        <f>IF(Table1[[#This Row],[Ordem_insumos]]&lt;&gt;0,VLOOKUP(Table1[[#This Row],[Codigo_servico]],Preencher_Orcamento!$B:$D,3,FALSE)*Table1[[#This Row],[Subtotal_insumo]],"")</f>
        <v>0</v>
      </c>
    </row>
    <row r="12247" spans="1:13" x14ac:dyDescent="0.25">
      <c r="A12247" s="6">
        <v>180226</v>
      </c>
      <c r="B12247" s="126">
        <v>3</v>
      </c>
      <c r="C12247" s="133"/>
      <c r="D12247" s="134">
        <v>2086</v>
      </c>
      <c r="E12247" s="7" t="s">
        <v>2204</v>
      </c>
      <c r="F12247" s="8" t="s">
        <v>2140</v>
      </c>
      <c r="G12247" s="16">
        <f>IFERROR(VLOOKUP(Table1[[#This Row],[Codigo_insumo]],BD_Insumos!$B:$E,4),"")</f>
        <v>10.520008785397648</v>
      </c>
      <c r="H12247" s="140">
        <v>2.8</v>
      </c>
      <c r="I12247" s="9"/>
      <c r="J12247" s="22">
        <f t="shared" si="191"/>
        <v>29.456024599113412</v>
      </c>
      <c r="K12247" s="22" t="str">
        <f>IF(I12247&lt;&gt;"",SUMIF(Table1[Codigo_servico],A12247,Table1[Subtotal_insumo]),"")</f>
        <v/>
      </c>
      <c r="L12247" s="16">
        <f>IF(Table1[[#This Row],[Ordem_insumos]]&lt;&gt;0,VLOOKUP(Table1[[#This Row],[Codigo_servico]],Preencher_Orcamento!$B:$D,3,FALSE)*Table1[[#This Row],[Qtde_insumo]],"")</f>
        <v>0</v>
      </c>
      <c r="M12247" s="16">
        <f>IF(Table1[[#This Row],[Ordem_insumos]]&lt;&gt;0,VLOOKUP(Table1[[#This Row],[Codigo_servico]],Preencher_Orcamento!$B:$D,3,FALSE)*Table1[[#This Row],[Subtotal_insumo]],"")</f>
        <v>0</v>
      </c>
    </row>
    <row r="12248" spans="1:13" ht="26.25" x14ac:dyDescent="0.25">
      <c r="A12248" s="6">
        <v>180226</v>
      </c>
      <c r="B12248" s="126">
        <v>4</v>
      </c>
      <c r="C12248" s="133"/>
      <c r="D12248" s="134">
        <v>38546</v>
      </c>
      <c r="E12248" s="7" t="s">
        <v>901</v>
      </c>
      <c r="F12248" s="8" t="s">
        <v>457</v>
      </c>
      <c r="G12248" s="16">
        <f>IFERROR(VLOOKUP(Table1[[#This Row],[Codigo_insumo]],BD_Insumos!$B:$E,4),"")</f>
        <v>34.4392</v>
      </c>
      <c r="H12248" s="140">
        <v>1</v>
      </c>
      <c r="I12248" s="9"/>
      <c r="J12248" s="22">
        <f t="shared" si="191"/>
        <v>34.4392</v>
      </c>
      <c r="K12248" s="22" t="str">
        <f>IF(I12248&lt;&gt;"",SUMIF(Table1[Codigo_servico],A12248,Table1[Subtotal_insumo]),"")</f>
        <v/>
      </c>
      <c r="L12248" s="16">
        <f>IF(Table1[[#This Row],[Ordem_insumos]]&lt;&gt;0,VLOOKUP(Table1[[#This Row],[Codigo_servico]],Preencher_Orcamento!$B:$D,3,FALSE)*Table1[[#This Row],[Qtde_insumo]],"")</f>
        <v>0</v>
      </c>
      <c r="M12248" s="16">
        <f>IF(Table1[[#This Row],[Ordem_insumos]]&lt;&gt;0,VLOOKUP(Table1[[#This Row],[Codigo_servico]],Preencher_Orcamento!$B:$D,3,FALSE)*Table1[[#This Row],[Subtotal_insumo]],"")</f>
        <v>0</v>
      </c>
    </row>
    <row r="12249" spans="1:13" x14ac:dyDescent="0.25">
      <c r="A12249" s="6">
        <v>180226</v>
      </c>
      <c r="B12249" s="126">
        <v>5</v>
      </c>
      <c r="C12249" s="133"/>
      <c r="D12249" s="134">
        <v>2085</v>
      </c>
      <c r="E12249" s="7" t="s">
        <v>2203</v>
      </c>
      <c r="F12249" s="8" t="s">
        <v>2140</v>
      </c>
      <c r="G12249" s="16">
        <f>IFERROR(VLOOKUP(Table1[[#This Row],[Codigo_insumo]],BD_Insumos!$B:$E,4),"")</f>
        <v>12.52578426267724</v>
      </c>
      <c r="H12249" s="140">
        <v>0.1</v>
      </c>
      <c r="I12249" s="9"/>
      <c r="J12249" s="22">
        <f t="shared" si="191"/>
        <v>1.252578426267724</v>
      </c>
      <c r="K12249" s="22" t="str">
        <f>IF(I12249&lt;&gt;"",SUMIF(Table1[Codigo_servico],A12249,Table1[Subtotal_insumo]),"")</f>
        <v/>
      </c>
      <c r="L12249" s="16">
        <f>IF(Table1[[#This Row],[Ordem_insumos]]&lt;&gt;0,VLOOKUP(Table1[[#This Row],[Codigo_servico]],Preencher_Orcamento!$B:$D,3,FALSE)*Table1[[#This Row],[Qtde_insumo]],"")</f>
        <v>0</v>
      </c>
      <c r="M12249" s="16">
        <f>IF(Table1[[#This Row],[Ordem_insumos]]&lt;&gt;0,VLOOKUP(Table1[[#This Row],[Codigo_servico]],Preencher_Orcamento!$B:$D,3,FALSE)*Table1[[#This Row],[Subtotal_insumo]],"")</f>
        <v>0</v>
      </c>
    </row>
    <row r="12250" spans="1:13" x14ac:dyDescent="0.25">
      <c r="A12250" s="6">
        <v>180226</v>
      </c>
      <c r="B12250" s="126">
        <v>6</v>
      </c>
      <c r="C12250" s="133"/>
      <c r="D12250" s="134">
        <v>38557</v>
      </c>
      <c r="E12250" s="7" t="s">
        <v>909</v>
      </c>
      <c r="F12250" s="8" t="s">
        <v>58</v>
      </c>
      <c r="G12250" s="16">
        <f>IFERROR(VLOOKUP(Table1[[#This Row],[Codigo_insumo]],BD_Insumos!$B:$E,4),"")</f>
        <v>131.821</v>
      </c>
      <c r="H12250" s="140">
        <v>0.56599999999999995</v>
      </c>
      <c r="I12250" s="9"/>
      <c r="J12250" s="22">
        <f t="shared" si="191"/>
        <v>74.610685999999987</v>
      </c>
      <c r="K12250" s="22" t="str">
        <f>IF(I12250&lt;&gt;"",SUMIF(Table1[Codigo_servico],A12250,Table1[Subtotal_insumo]),"")</f>
        <v/>
      </c>
      <c r="L12250" s="16">
        <f>IF(Table1[[#This Row],[Ordem_insumos]]&lt;&gt;0,VLOOKUP(Table1[[#This Row],[Codigo_servico]],Preencher_Orcamento!$B:$D,3,FALSE)*Table1[[#This Row],[Qtde_insumo]],"")</f>
        <v>0</v>
      </c>
      <c r="M12250" s="16">
        <f>IF(Table1[[#This Row],[Ordem_insumos]]&lt;&gt;0,VLOOKUP(Table1[[#This Row],[Codigo_servico]],Preencher_Orcamento!$B:$D,3,FALSE)*Table1[[#This Row],[Subtotal_insumo]],"")</f>
        <v>0</v>
      </c>
    </row>
    <row r="12251" spans="1:13" x14ac:dyDescent="0.25">
      <c r="A12251" s="3">
        <v>180227</v>
      </c>
      <c r="B12251" s="125">
        <v>0</v>
      </c>
      <c r="C12251" s="131" t="s">
        <v>4648</v>
      </c>
      <c r="D12251" s="132"/>
      <c r="E12251" s="4"/>
      <c r="F12251" s="4"/>
      <c r="G12251" s="17" t="str">
        <f>IFERROR(VLOOKUP(Table1[[#This Row],[Codigo_insumo]],BD_Insumos!$B:$E,4),"")</f>
        <v/>
      </c>
      <c r="H12251" s="139"/>
      <c r="I12251" s="5" t="s">
        <v>457</v>
      </c>
      <c r="J12251" s="20" t="str">
        <f t="shared" si="191"/>
        <v/>
      </c>
      <c r="K12251" s="21">
        <f>IF(I12251&lt;&gt;"",SUMIF(Table1[Codigo_servico],A12251,Table1[Subtotal_insumo]),"")</f>
        <v>158.66539232538113</v>
      </c>
      <c r="L12251" s="17" t="str">
        <f>IF(Table1[[#This Row],[Ordem_insumos]]&lt;&gt;0,VLOOKUP(Table1[[#This Row],[Codigo_servico]],Preencher_Orcamento!$B:$D,3,FALSE)*Table1[[#This Row],[Qtde_insumo]],"")</f>
        <v/>
      </c>
      <c r="M12251" s="17" t="str">
        <f>IF(Table1[[#This Row],[Ordem_insumos]]&lt;&gt;0,VLOOKUP(Table1[[#This Row],[Codigo_servico]],Preencher_Orcamento!$B:$D,3,FALSE)*Table1[[#This Row],[Subtotal_insumo]],"")</f>
        <v/>
      </c>
    </row>
    <row r="12252" spans="1:13" x14ac:dyDescent="0.25">
      <c r="A12252" s="6">
        <v>180227</v>
      </c>
      <c r="B12252" s="126">
        <v>1</v>
      </c>
      <c r="C12252" s="133"/>
      <c r="D12252" s="134">
        <v>2085</v>
      </c>
      <c r="E12252" s="7" t="s">
        <v>2203</v>
      </c>
      <c r="F12252" s="8" t="s">
        <v>2140</v>
      </c>
      <c r="G12252" s="16">
        <f>IFERROR(VLOOKUP(Table1[[#This Row],[Codigo_insumo]],BD_Insumos!$B:$E,4),"")</f>
        <v>12.52578426267724</v>
      </c>
      <c r="H12252" s="140">
        <v>0.1</v>
      </c>
      <c r="I12252" s="9"/>
      <c r="J12252" s="22">
        <f t="shared" si="191"/>
        <v>1.252578426267724</v>
      </c>
      <c r="K12252" s="22" t="str">
        <f>IF(I12252&lt;&gt;"",SUMIF(Table1[Codigo_servico],A12252,Table1[Subtotal_insumo]),"")</f>
        <v/>
      </c>
      <c r="L12252" s="16">
        <f>IF(Table1[[#This Row],[Ordem_insumos]]&lt;&gt;0,VLOOKUP(Table1[[#This Row],[Codigo_servico]],Preencher_Orcamento!$B:$D,3,FALSE)*Table1[[#This Row],[Qtde_insumo]],"")</f>
        <v>0</v>
      </c>
      <c r="M12252" s="16">
        <f>IF(Table1[[#This Row],[Ordem_insumos]]&lt;&gt;0,VLOOKUP(Table1[[#This Row],[Codigo_servico]],Preencher_Orcamento!$B:$D,3,FALSE)*Table1[[#This Row],[Subtotal_insumo]],"")</f>
        <v>0</v>
      </c>
    </row>
    <row r="12253" spans="1:13" x14ac:dyDescent="0.25">
      <c r="A12253" s="6">
        <v>180227</v>
      </c>
      <c r="B12253" s="126">
        <v>2</v>
      </c>
      <c r="C12253" s="133"/>
      <c r="D12253" s="134">
        <v>38555</v>
      </c>
      <c r="E12253" s="7" t="s">
        <v>907</v>
      </c>
      <c r="F12253" s="8" t="s">
        <v>58</v>
      </c>
      <c r="G12253" s="16">
        <f>IFERROR(VLOOKUP(Table1[[#This Row],[Codigo_insumo]],BD_Insumos!$B:$E,4),"")</f>
        <v>163.66669999999999</v>
      </c>
      <c r="H12253" s="140">
        <v>9.9000000000000005E-2</v>
      </c>
      <c r="I12253" s="9"/>
      <c r="J12253" s="22">
        <f t="shared" si="191"/>
        <v>16.203003299999999</v>
      </c>
      <c r="K12253" s="22" t="str">
        <f>IF(I12253&lt;&gt;"",SUMIF(Table1[Codigo_servico],A12253,Table1[Subtotal_insumo]),"")</f>
        <v/>
      </c>
      <c r="L12253" s="16">
        <f>IF(Table1[[#This Row],[Ordem_insumos]]&lt;&gt;0,VLOOKUP(Table1[[#This Row],[Codigo_servico]],Preencher_Orcamento!$B:$D,3,FALSE)*Table1[[#This Row],[Qtde_insumo]],"")</f>
        <v>0</v>
      </c>
      <c r="M12253" s="16">
        <f>IF(Table1[[#This Row],[Ordem_insumos]]&lt;&gt;0,VLOOKUP(Table1[[#This Row],[Codigo_servico]],Preencher_Orcamento!$B:$D,3,FALSE)*Table1[[#This Row],[Subtotal_insumo]],"")</f>
        <v>0</v>
      </c>
    </row>
    <row r="12254" spans="1:13" ht="26.25" x14ac:dyDescent="0.25">
      <c r="A12254" s="6">
        <v>180227</v>
      </c>
      <c r="B12254" s="126">
        <v>3</v>
      </c>
      <c r="C12254" s="133"/>
      <c r="D12254" s="134">
        <v>38502</v>
      </c>
      <c r="E12254" s="7" t="s">
        <v>878</v>
      </c>
      <c r="F12254" s="8" t="s">
        <v>197</v>
      </c>
      <c r="G12254" s="16">
        <f>IFERROR(VLOOKUP(Table1[[#This Row],[Codigo_insumo]],BD_Insumos!$B:$E,4),"")</f>
        <v>1.9631000000000001</v>
      </c>
      <c r="H12254" s="140">
        <v>1</v>
      </c>
      <c r="I12254" s="9"/>
      <c r="J12254" s="22">
        <f t="shared" si="191"/>
        <v>1.9631000000000001</v>
      </c>
      <c r="K12254" s="22" t="str">
        <f>IF(I12254&lt;&gt;"",SUMIF(Table1[Codigo_servico],A12254,Table1[Subtotal_insumo]),"")</f>
        <v/>
      </c>
      <c r="L12254" s="16">
        <f>IF(Table1[[#This Row],[Ordem_insumos]]&lt;&gt;0,VLOOKUP(Table1[[#This Row],[Codigo_servico]],Preencher_Orcamento!$B:$D,3,FALSE)*Table1[[#This Row],[Qtde_insumo]],"")</f>
        <v>0</v>
      </c>
      <c r="M12254" s="16">
        <f>IF(Table1[[#This Row],[Ordem_insumos]]&lt;&gt;0,VLOOKUP(Table1[[#This Row],[Codigo_servico]],Preencher_Orcamento!$B:$D,3,FALSE)*Table1[[#This Row],[Subtotal_insumo]],"")</f>
        <v>0</v>
      </c>
    </row>
    <row r="12255" spans="1:13" x14ac:dyDescent="0.25">
      <c r="A12255" s="6">
        <v>180227</v>
      </c>
      <c r="B12255" s="126">
        <v>4</v>
      </c>
      <c r="C12255" s="133"/>
      <c r="D12255" s="134">
        <v>2086</v>
      </c>
      <c r="E12255" s="7" t="s">
        <v>2204</v>
      </c>
      <c r="F12255" s="8" t="s">
        <v>2140</v>
      </c>
      <c r="G12255" s="16">
        <f>IFERROR(VLOOKUP(Table1[[#This Row],[Codigo_insumo]],BD_Insumos!$B:$E,4),"")</f>
        <v>10.520008785397648</v>
      </c>
      <c r="H12255" s="140">
        <v>2.8</v>
      </c>
      <c r="I12255" s="9"/>
      <c r="J12255" s="22">
        <f t="shared" si="191"/>
        <v>29.456024599113412</v>
      </c>
      <c r="K12255" s="22" t="str">
        <f>IF(I12255&lt;&gt;"",SUMIF(Table1[Codigo_servico],A12255,Table1[Subtotal_insumo]),"")</f>
        <v/>
      </c>
      <c r="L12255" s="16">
        <f>IF(Table1[[#This Row],[Ordem_insumos]]&lt;&gt;0,VLOOKUP(Table1[[#This Row],[Codigo_servico]],Preencher_Orcamento!$B:$D,3,FALSE)*Table1[[#This Row],[Qtde_insumo]],"")</f>
        <v>0</v>
      </c>
      <c r="M12255" s="16">
        <f>IF(Table1[[#This Row],[Ordem_insumos]]&lt;&gt;0,VLOOKUP(Table1[[#This Row],[Codigo_servico]],Preencher_Orcamento!$B:$D,3,FALSE)*Table1[[#This Row],[Subtotal_insumo]],"")</f>
        <v>0</v>
      </c>
    </row>
    <row r="12256" spans="1:13" ht="26.25" x14ac:dyDescent="0.25">
      <c r="A12256" s="6">
        <v>180227</v>
      </c>
      <c r="B12256" s="126">
        <v>5</v>
      </c>
      <c r="C12256" s="133"/>
      <c r="D12256" s="134">
        <v>38547</v>
      </c>
      <c r="E12256" s="7" t="s">
        <v>902</v>
      </c>
      <c r="F12256" s="8" t="s">
        <v>457</v>
      </c>
      <c r="G12256" s="16">
        <f>IFERROR(VLOOKUP(Table1[[#This Row],[Codigo_insumo]],BD_Insumos!$B:$E,4),"")</f>
        <v>35.18</v>
      </c>
      <c r="H12256" s="140">
        <v>1</v>
      </c>
      <c r="I12256" s="9"/>
      <c r="J12256" s="22">
        <f t="shared" si="191"/>
        <v>35.18</v>
      </c>
      <c r="K12256" s="22" t="str">
        <f>IF(I12256&lt;&gt;"",SUMIF(Table1[Codigo_servico],A12256,Table1[Subtotal_insumo]),"")</f>
        <v/>
      </c>
      <c r="L12256" s="16">
        <f>IF(Table1[[#This Row],[Ordem_insumos]]&lt;&gt;0,VLOOKUP(Table1[[#This Row],[Codigo_servico]],Preencher_Orcamento!$B:$D,3,FALSE)*Table1[[#This Row],[Qtde_insumo]],"")</f>
        <v>0</v>
      </c>
      <c r="M12256" s="16">
        <f>IF(Table1[[#This Row],[Ordem_insumos]]&lt;&gt;0,VLOOKUP(Table1[[#This Row],[Codigo_servico]],Preencher_Orcamento!$B:$D,3,FALSE)*Table1[[#This Row],[Subtotal_insumo]],"")</f>
        <v>0</v>
      </c>
    </row>
    <row r="12257" spans="1:13" x14ac:dyDescent="0.25">
      <c r="A12257" s="6">
        <v>180227</v>
      </c>
      <c r="B12257" s="126">
        <v>6</v>
      </c>
      <c r="C12257" s="133"/>
      <c r="D12257" s="134">
        <v>38557</v>
      </c>
      <c r="E12257" s="7" t="s">
        <v>909</v>
      </c>
      <c r="F12257" s="8" t="s">
        <v>58</v>
      </c>
      <c r="G12257" s="16">
        <f>IFERROR(VLOOKUP(Table1[[#This Row],[Codigo_insumo]],BD_Insumos!$B:$E,4),"")</f>
        <v>131.821</v>
      </c>
      <c r="H12257" s="140">
        <v>0.56599999999999995</v>
      </c>
      <c r="I12257" s="9"/>
      <c r="J12257" s="22">
        <f t="shared" si="191"/>
        <v>74.610685999999987</v>
      </c>
      <c r="K12257" s="22" t="str">
        <f>IF(I12257&lt;&gt;"",SUMIF(Table1[Codigo_servico],A12257,Table1[Subtotal_insumo]),"")</f>
        <v/>
      </c>
      <c r="L12257" s="16">
        <f>IF(Table1[[#This Row],[Ordem_insumos]]&lt;&gt;0,VLOOKUP(Table1[[#This Row],[Codigo_servico]],Preencher_Orcamento!$B:$D,3,FALSE)*Table1[[#This Row],[Qtde_insumo]],"")</f>
        <v>0</v>
      </c>
      <c r="M12257" s="16">
        <f>IF(Table1[[#This Row],[Ordem_insumos]]&lt;&gt;0,VLOOKUP(Table1[[#This Row],[Codigo_servico]],Preencher_Orcamento!$B:$D,3,FALSE)*Table1[[#This Row],[Subtotal_insumo]],"")</f>
        <v>0</v>
      </c>
    </row>
    <row r="12258" spans="1:13" x14ac:dyDescent="0.25">
      <c r="A12258" s="3">
        <v>180228</v>
      </c>
      <c r="B12258" s="125">
        <v>0</v>
      </c>
      <c r="C12258" s="131" t="s">
        <v>4649</v>
      </c>
      <c r="D12258" s="132"/>
      <c r="E12258" s="4"/>
      <c r="F12258" s="4"/>
      <c r="G12258" s="17" t="str">
        <f>IFERROR(VLOOKUP(Table1[[#This Row],[Codigo_insumo]],BD_Insumos!$B:$E,4),"")</f>
        <v/>
      </c>
      <c r="H12258" s="139"/>
      <c r="I12258" s="5" t="s">
        <v>457</v>
      </c>
      <c r="J12258" s="20" t="str">
        <f t="shared" si="191"/>
        <v/>
      </c>
      <c r="K12258" s="21">
        <f>IF(I12258&lt;&gt;"",SUMIF(Table1[Codigo_servico],A12258,Table1[Subtotal_insumo]),"")</f>
        <v>130.40085351896656</v>
      </c>
      <c r="L12258" s="17" t="str">
        <f>IF(Table1[[#This Row],[Ordem_insumos]]&lt;&gt;0,VLOOKUP(Table1[[#This Row],[Codigo_servico]],Preencher_Orcamento!$B:$D,3,FALSE)*Table1[[#This Row],[Qtde_insumo]],"")</f>
        <v/>
      </c>
      <c r="M12258" s="17" t="str">
        <f>IF(Table1[[#This Row],[Ordem_insumos]]&lt;&gt;0,VLOOKUP(Table1[[#This Row],[Codigo_servico]],Preencher_Orcamento!$B:$D,3,FALSE)*Table1[[#This Row],[Subtotal_insumo]],"")</f>
        <v/>
      </c>
    </row>
    <row r="12259" spans="1:13" x14ac:dyDescent="0.25">
      <c r="A12259" s="6">
        <v>180228</v>
      </c>
      <c r="B12259" s="126">
        <v>1</v>
      </c>
      <c r="C12259" s="133"/>
      <c r="D12259" s="134">
        <v>38619</v>
      </c>
      <c r="E12259" s="7" t="s">
        <v>960</v>
      </c>
      <c r="F12259" s="8" t="s">
        <v>457</v>
      </c>
      <c r="G12259" s="16">
        <f>IFERROR(VLOOKUP(Table1[[#This Row],[Codigo_insumo]],BD_Insumos!$B:$E,4),"")</f>
        <v>116.7222</v>
      </c>
      <c r="H12259" s="140">
        <v>1</v>
      </c>
      <c r="I12259" s="9"/>
      <c r="J12259" s="22">
        <f t="shared" si="191"/>
        <v>116.7222</v>
      </c>
      <c r="K12259" s="22" t="str">
        <f>IF(I12259&lt;&gt;"",SUMIF(Table1[Codigo_servico],A12259,Table1[Subtotal_insumo]),"")</f>
        <v/>
      </c>
      <c r="L12259" s="16">
        <f>IF(Table1[[#This Row],[Ordem_insumos]]&lt;&gt;0,VLOOKUP(Table1[[#This Row],[Codigo_servico]],Preencher_Orcamento!$B:$D,3,FALSE)*Table1[[#This Row],[Qtde_insumo]],"")</f>
        <v>0</v>
      </c>
      <c r="M12259" s="16">
        <f>IF(Table1[[#This Row],[Ordem_insumos]]&lt;&gt;0,VLOOKUP(Table1[[#This Row],[Codigo_servico]],Preencher_Orcamento!$B:$D,3,FALSE)*Table1[[#This Row],[Subtotal_insumo]],"")</f>
        <v>0</v>
      </c>
    </row>
    <row r="12260" spans="1:13" x14ac:dyDescent="0.25">
      <c r="A12260" s="6">
        <v>180228</v>
      </c>
      <c r="B12260" s="126">
        <v>2</v>
      </c>
      <c r="C12260" s="133"/>
      <c r="D12260" s="134">
        <v>2086</v>
      </c>
      <c r="E12260" s="7" t="s">
        <v>2204</v>
      </c>
      <c r="F12260" s="8" t="s">
        <v>2140</v>
      </c>
      <c r="G12260" s="16">
        <f>IFERROR(VLOOKUP(Table1[[#This Row],[Codigo_insumo]],BD_Insumos!$B:$E,4),"")</f>
        <v>10.520008785397648</v>
      </c>
      <c r="H12260" s="140">
        <v>0.5</v>
      </c>
      <c r="I12260" s="9"/>
      <c r="J12260" s="22">
        <f t="shared" si="191"/>
        <v>5.260004392698824</v>
      </c>
      <c r="K12260" s="22" t="str">
        <f>IF(I12260&lt;&gt;"",SUMIF(Table1[Codigo_servico],A12260,Table1[Subtotal_insumo]),"")</f>
        <v/>
      </c>
      <c r="L12260" s="16">
        <f>IF(Table1[[#This Row],[Ordem_insumos]]&lt;&gt;0,VLOOKUP(Table1[[#This Row],[Codigo_servico]],Preencher_Orcamento!$B:$D,3,FALSE)*Table1[[#This Row],[Qtde_insumo]],"")</f>
        <v>0</v>
      </c>
      <c r="M12260" s="16">
        <f>IF(Table1[[#This Row],[Ordem_insumos]]&lt;&gt;0,VLOOKUP(Table1[[#This Row],[Codigo_servico]],Preencher_Orcamento!$B:$D,3,FALSE)*Table1[[#This Row],[Subtotal_insumo]],"")</f>
        <v>0</v>
      </c>
    </row>
    <row r="12261" spans="1:13" ht="26.25" x14ac:dyDescent="0.25">
      <c r="A12261" s="6">
        <v>180228</v>
      </c>
      <c r="B12261" s="126">
        <v>3</v>
      </c>
      <c r="C12261" s="133"/>
      <c r="D12261" s="134">
        <v>38502</v>
      </c>
      <c r="E12261" s="7" t="s">
        <v>878</v>
      </c>
      <c r="F12261" s="8" t="s">
        <v>197</v>
      </c>
      <c r="G12261" s="16">
        <f>IFERROR(VLOOKUP(Table1[[#This Row],[Codigo_insumo]],BD_Insumos!$B:$E,4),"")</f>
        <v>1.9631000000000001</v>
      </c>
      <c r="H12261" s="140">
        <v>0.3</v>
      </c>
      <c r="I12261" s="9"/>
      <c r="J12261" s="22">
        <f t="shared" si="191"/>
        <v>0.58892999999999995</v>
      </c>
      <c r="K12261" s="22" t="str">
        <f>IF(I12261&lt;&gt;"",SUMIF(Table1[Codigo_servico],A12261,Table1[Subtotal_insumo]),"")</f>
        <v/>
      </c>
      <c r="L12261" s="16">
        <f>IF(Table1[[#This Row],[Ordem_insumos]]&lt;&gt;0,VLOOKUP(Table1[[#This Row],[Codigo_servico]],Preencher_Orcamento!$B:$D,3,FALSE)*Table1[[#This Row],[Qtde_insumo]],"")</f>
        <v>0</v>
      </c>
      <c r="M12261" s="16">
        <f>IF(Table1[[#This Row],[Ordem_insumos]]&lt;&gt;0,VLOOKUP(Table1[[#This Row],[Codigo_servico]],Preencher_Orcamento!$B:$D,3,FALSE)*Table1[[#This Row],[Subtotal_insumo]],"")</f>
        <v>0</v>
      </c>
    </row>
    <row r="12262" spans="1:13" x14ac:dyDescent="0.25">
      <c r="A12262" s="6">
        <v>180228</v>
      </c>
      <c r="B12262" s="126">
        <v>4</v>
      </c>
      <c r="C12262" s="133"/>
      <c r="D12262" s="134">
        <v>2085</v>
      </c>
      <c r="E12262" s="7" t="s">
        <v>2203</v>
      </c>
      <c r="F12262" s="8" t="s">
        <v>2140</v>
      </c>
      <c r="G12262" s="16">
        <f>IFERROR(VLOOKUP(Table1[[#This Row],[Codigo_insumo]],BD_Insumos!$B:$E,4),"")</f>
        <v>12.52578426267724</v>
      </c>
      <c r="H12262" s="140">
        <v>0.1</v>
      </c>
      <c r="I12262" s="9"/>
      <c r="J12262" s="22">
        <f t="shared" si="191"/>
        <v>1.252578426267724</v>
      </c>
      <c r="K12262" s="22" t="str">
        <f>IF(I12262&lt;&gt;"",SUMIF(Table1[Codigo_servico],A12262,Table1[Subtotal_insumo]),"")</f>
        <v/>
      </c>
      <c r="L12262" s="16">
        <f>IF(Table1[[#This Row],[Ordem_insumos]]&lt;&gt;0,VLOOKUP(Table1[[#This Row],[Codigo_servico]],Preencher_Orcamento!$B:$D,3,FALSE)*Table1[[#This Row],[Qtde_insumo]],"")</f>
        <v>0</v>
      </c>
      <c r="M12262" s="16">
        <f>IF(Table1[[#This Row],[Ordem_insumos]]&lt;&gt;0,VLOOKUP(Table1[[#This Row],[Codigo_servico]],Preencher_Orcamento!$B:$D,3,FALSE)*Table1[[#This Row],[Subtotal_insumo]],"")</f>
        <v>0</v>
      </c>
    </row>
    <row r="12263" spans="1:13" x14ac:dyDescent="0.25">
      <c r="A12263" s="6">
        <v>180228</v>
      </c>
      <c r="B12263" s="126">
        <v>5</v>
      </c>
      <c r="C12263" s="133"/>
      <c r="D12263" s="134">
        <v>38557</v>
      </c>
      <c r="E12263" s="7" t="s">
        <v>909</v>
      </c>
      <c r="F12263" s="8" t="s">
        <v>58</v>
      </c>
      <c r="G12263" s="16">
        <f>IFERROR(VLOOKUP(Table1[[#This Row],[Codigo_insumo]],BD_Insumos!$B:$E,4),"")</f>
        <v>131.821</v>
      </c>
      <c r="H12263" s="140">
        <v>2.1000000000000001E-2</v>
      </c>
      <c r="I12263" s="9"/>
      <c r="J12263" s="22">
        <f t="shared" si="191"/>
        <v>2.7682410000000002</v>
      </c>
      <c r="K12263" s="22" t="str">
        <f>IF(I12263&lt;&gt;"",SUMIF(Table1[Codigo_servico],A12263,Table1[Subtotal_insumo]),"")</f>
        <v/>
      </c>
      <c r="L12263" s="16">
        <f>IF(Table1[[#This Row],[Ordem_insumos]]&lt;&gt;0,VLOOKUP(Table1[[#This Row],[Codigo_servico]],Preencher_Orcamento!$B:$D,3,FALSE)*Table1[[#This Row],[Qtde_insumo]],"")</f>
        <v>0</v>
      </c>
      <c r="M12263" s="16">
        <f>IF(Table1[[#This Row],[Ordem_insumos]]&lt;&gt;0,VLOOKUP(Table1[[#This Row],[Codigo_servico]],Preencher_Orcamento!$B:$D,3,FALSE)*Table1[[#This Row],[Subtotal_insumo]],"")</f>
        <v>0</v>
      </c>
    </row>
    <row r="12264" spans="1:13" x14ac:dyDescent="0.25">
      <c r="A12264" s="6">
        <v>180228</v>
      </c>
      <c r="B12264" s="126">
        <v>6</v>
      </c>
      <c r="C12264" s="133"/>
      <c r="D12264" s="134">
        <v>38555</v>
      </c>
      <c r="E12264" s="7" t="s">
        <v>907</v>
      </c>
      <c r="F12264" s="8" t="s">
        <v>58</v>
      </c>
      <c r="G12264" s="16">
        <f>IFERROR(VLOOKUP(Table1[[#This Row],[Codigo_insumo]],BD_Insumos!$B:$E,4),"")</f>
        <v>163.66669999999999</v>
      </c>
      <c r="H12264" s="140">
        <v>2.1000000000000001E-2</v>
      </c>
      <c r="I12264" s="9"/>
      <c r="J12264" s="22">
        <f t="shared" si="191"/>
        <v>3.4370007</v>
      </c>
      <c r="K12264" s="22" t="str">
        <f>IF(I12264&lt;&gt;"",SUMIF(Table1[Codigo_servico],A12264,Table1[Subtotal_insumo]),"")</f>
        <v/>
      </c>
      <c r="L12264" s="16">
        <f>IF(Table1[[#This Row],[Ordem_insumos]]&lt;&gt;0,VLOOKUP(Table1[[#This Row],[Codigo_servico]],Preencher_Orcamento!$B:$D,3,FALSE)*Table1[[#This Row],[Qtde_insumo]],"")</f>
        <v>0</v>
      </c>
      <c r="M12264" s="16">
        <f>IF(Table1[[#This Row],[Ordem_insumos]]&lt;&gt;0,VLOOKUP(Table1[[#This Row],[Codigo_servico]],Preencher_Orcamento!$B:$D,3,FALSE)*Table1[[#This Row],[Subtotal_insumo]],"")</f>
        <v>0</v>
      </c>
    </row>
    <row r="12265" spans="1:13" x14ac:dyDescent="0.25">
      <c r="A12265" s="6">
        <v>180228</v>
      </c>
      <c r="B12265" s="126">
        <v>7</v>
      </c>
      <c r="C12265" s="133"/>
      <c r="D12265" s="134">
        <v>10501</v>
      </c>
      <c r="E12265" s="7" t="s">
        <v>57</v>
      </c>
      <c r="F12265" s="8" t="s">
        <v>58</v>
      </c>
      <c r="G12265" s="16">
        <f>IFERROR(VLOOKUP(Table1[[#This Row],[Codigo_insumo]],BD_Insumos!$B:$E,4),"")</f>
        <v>74.379800000000003</v>
      </c>
      <c r="H12265" s="140">
        <v>5.0000000000000001E-3</v>
      </c>
      <c r="I12265" s="9"/>
      <c r="J12265" s="22">
        <f t="shared" si="191"/>
        <v>0.37189900000000004</v>
      </c>
      <c r="K12265" s="22" t="str">
        <f>IF(I12265&lt;&gt;"",SUMIF(Table1[Codigo_servico],A12265,Table1[Subtotal_insumo]),"")</f>
        <v/>
      </c>
      <c r="L12265" s="16">
        <f>IF(Table1[[#This Row],[Ordem_insumos]]&lt;&gt;0,VLOOKUP(Table1[[#This Row],[Codigo_servico]],Preencher_Orcamento!$B:$D,3,FALSE)*Table1[[#This Row],[Qtde_insumo]],"")</f>
        <v>0</v>
      </c>
      <c r="M12265" s="16">
        <f>IF(Table1[[#This Row],[Ordem_insumos]]&lt;&gt;0,VLOOKUP(Table1[[#This Row],[Codigo_servico]],Preencher_Orcamento!$B:$D,3,FALSE)*Table1[[#This Row],[Subtotal_insumo]],"")</f>
        <v>0</v>
      </c>
    </row>
    <row r="12266" spans="1:13" x14ac:dyDescent="0.25">
      <c r="A12266" s="3">
        <v>180229</v>
      </c>
      <c r="B12266" s="125">
        <v>0</v>
      </c>
      <c r="C12266" s="131" t="s">
        <v>961</v>
      </c>
      <c r="D12266" s="132"/>
      <c r="E12266" s="4"/>
      <c r="F12266" s="4"/>
      <c r="G12266" s="17" t="str">
        <f>IFERROR(VLOOKUP(Table1[[#This Row],[Codigo_insumo]],BD_Insumos!$B:$E,4),"")</f>
        <v/>
      </c>
      <c r="H12266" s="139"/>
      <c r="I12266" s="5" t="s">
        <v>457</v>
      </c>
      <c r="J12266" s="20" t="str">
        <f t="shared" si="191"/>
        <v/>
      </c>
      <c r="K12266" s="21">
        <f>IF(I12266&lt;&gt;"",SUMIF(Table1[Codigo_servico],A12266,Table1[Subtotal_insumo]),"")</f>
        <v>124.67865351896654</v>
      </c>
      <c r="L12266" s="17" t="str">
        <f>IF(Table1[[#This Row],[Ordem_insumos]]&lt;&gt;0,VLOOKUP(Table1[[#This Row],[Codigo_servico]],Preencher_Orcamento!$B:$D,3,FALSE)*Table1[[#This Row],[Qtde_insumo]],"")</f>
        <v/>
      </c>
      <c r="M12266" s="17" t="str">
        <f>IF(Table1[[#This Row],[Ordem_insumos]]&lt;&gt;0,VLOOKUP(Table1[[#This Row],[Codigo_servico]],Preencher_Orcamento!$B:$D,3,FALSE)*Table1[[#This Row],[Subtotal_insumo]],"")</f>
        <v/>
      </c>
    </row>
    <row r="12267" spans="1:13" ht="26.25" x14ac:dyDescent="0.25">
      <c r="A12267" s="6">
        <v>180229</v>
      </c>
      <c r="B12267" s="126">
        <v>1</v>
      </c>
      <c r="C12267" s="133"/>
      <c r="D12267" s="134">
        <v>38620</v>
      </c>
      <c r="E12267" s="7" t="s">
        <v>961</v>
      </c>
      <c r="F12267" s="8" t="s">
        <v>457</v>
      </c>
      <c r="G12267" s="16">
        <f>IFERROR(VLOOKUP(Table1[[#This Row],[Codigo_insumo]],BD_Insumos!$B:$E,4),"")</f>
        <v>111</v>
      </c>
      <c r="H12267" s="140">
        <v>1</v>
      </c>
      <c r="I12267" s="9"/>
      <c r="J12267" s="22">
        <f t="shared" si="191"/>
        <v>111</v>
      </c>
      <c r="K12267" s="22" t="str">
        <f>IF(I12267&lt;&gt;"",SUMIF(Table1[Codigo_servico],A12267,Table1[Subtotal_insumo]),"")</f>
        <v/>
      </c>
      <c r="L12267" s="16">
        <f>IF(Table1[[#This Row],[Ordem_insumos]]&lt;&gt;0,VLOOKUP(Table1[[#This Row],[Codigo_servico]],Preencher_Orcamento!$B:$D,3,FALSE)*Table1[[#This Row],[Qtde_insumo]],"")</f>
        <v>0</v>
      </c>
      <c r="M12267" s="16">
        <f>IF(Table1[[#This Row],[Ordem_insumos]]&lt;&gt;0,VLOOKUP(Table1[[#This Row],[Codigo_servico]],Preencher_Orcamento!$B:$D,3,FALSE)*Table1[[#This Row],[Subtotal_insumo]],"")</f>
        <v>0</v>
      </c>
    </row>
    <row r="12268" spans="1:13" x14ac:dyDescent="0.25">
      <c r="A12268" s="6">
        <v>180229</v>
      </c>
      <c r="B12268" s="126">
        <v>2</v>
      </c>
      <c r="C12268" s="133"/>
      <c r="D12268" s="134">
        <v>2086</v>
      </c>
      <c r="E12268" s="7" t="s">
        <v>2204</v>
      </c>
      <c r="F12268" s="8" t="s">
        <v>2140</v>
      </c>
      <c r="G12268" s="16">
        <f>IFERROR(VLOOKUP(Table1[[#This Row],[Codigo_insumo]],BD_Insumos!$B:$E,4),"")</f>
        <v>10.520008785397648</v>
      </c>
      <c r="H12268" s="140">
        <v>0.5</v>
      </c>
      <c r="I12268" s="9"/>
      <c r="J12268" s="22">
        <f t="shared" si="191"/>
        <v>5.260004392698824</v>
      </c>
      <c r="K12268" s="22" t="str">
        <f>IF(I12268&lt;&gt;"",SUMIF(Table1[Codigo_servico],A12268,Table1[Subtotal_insumo]),"")</f>
        <v/>
      </c>
      <c r="L12268" s="16">
        <f>IF(Table1[[#This Row],[Ordem_insumos]]&lt;&gt;0,VLOOKUP(Table1[[#This Row],[Codigo_servico]],Preencher_Orcamento!$B:$D,3,FALSE)*Table1[[#This Row],[Qtde_insumo]],"")</f>
        <v>0</v>
      </c>
      <c r="M12268" s="16">
        <f>IF(Table1[[#This Row],[Ordem_insumos]]&lt;&gt;0,VLOOKUP(Table1[[#This Row],[Codigo_servico]],Preencher_Orcamento!$B:$D,3,FALSE)*Table1[[#This Row],[Subtotal_insumo]],"")</f>
        <v>0</v>
      </c>
    </row>
    <row r="12269" spans="1:13" x14ac:dyDescent="0.25">
      <c r="A12269" s="6">
        <v>180229</v>
      </c>
      <c r="B12269" s="126">
        <v>3</v>
      </c>
      <c r="C12269" s="133"/>
      <c r="D12269" s="134">
        <v>38555</v>
      </c>
      <c r="E12269" s="7" t="s">
        <v>907</v>
      </c>
      <c r="F12269" s="8" t="s">
        <v>58</v>
      </c>
      <c r="G12269" s="16">
        <f>IFERROR(VLOOKUP(Table1[[#This Row],[Codigo_insumo]],BD_Insumos!$B:$E,4),"")</f>
        <v>163.66669999999999</v>
      </c>
      <c r="H12269" s="140">
        <v>2.1000000000000001E-2</v>
      </c>
      <c r="I12269" s="9"/>
      <c r="J12269" s="22">
        <f t="shared" si="191"/>
        <v>3.4370007</v>
      </c>
      <c r="K12269" s="22" t="str">
        <f>IF(I12269&lt;&gt;"",SUMIF(Table1[Codigo_servico],A12269,Table1[Subtotal_insumo]),"")</f>
        <v/>
      </c>
      <c r="L12269" s="16">
        <f>IF(Table1[[#This Row],[Ordem_insumos]]&lt;&gt;0,VLOOKUP(Table1[[#This Row],[Codigo_servico]],Preencher_Orcamento!$B:$D,3,FALSE)*Table1[[#This Row],[Qtde_insumo]],"")</f>
        <v>0</v>
      </c>
      <c r="M12269" s="16">
        <f>IF(Table1[[#This Row],[Ordem_insumos]]&lt;&gt;0,VLOOKUP(Table1[[#This Row],[Codigo_servico]],Preencher_Orcamento!$B:$D,3,FALSE)*Table1[[#This Row],[Subtotal_insumo]],"")</f>
        <v>0</v>
      </c>
    </row>
    <row r="12270" spans="1:13" x14ac:dyDescent="0.25">
      <c r="A12270" s="6">
        <v>180229</v>
      </c>
      <c r="B12270" s="126">
        <v>4</v>
      </c>
      <c r="C12270" s="133"/>
      <c r="D12270" s="134">
        <v>2085</v>
      </c>
      <c r="E12270" s="7" t="s">
        <v>2203</v>
      </c>
      <c r="F12270" s="8" t="s">
        <v>2140</v>
      </c>
      <c r="G12270" s="16">
        <f>IFERROR(VLOOKUP(Table1[[#This Row],[Codigo_insumo]],BD_Insumos!$B:$E,4),"")</f>
        <v>12.52578426267724</v>
      </c>
      <c r="H12270" s="140">
        <v>0.1</v>
      </c>
      <c r="I12270" s="9"/>
      <c r="J12270" s="22">
        <f t="shared" si="191"/>
        <v>1.252578426267724</v>
      </c>
      <c r="K12270" s="22" t="str">
        <f>IF(I12270&lt;&gt;"",SUMIF(Table1[Codigo_servico],A12270,Table1[Subtotal_insumo]),"")</f>
        <v/>
      </c>
      <c r="L12270" s="16">
        <f>IF(Table1[[#This Row],[Ordem_insumos]]&lt;&gt;0,VLOOKUP(Table1[[#This Row],[Codigo_servico]],Preencher_Orcamento!$B:$D,3,FALSE)*Table1[[#This Row],[Qtde_insumo]],"")</f>
        <v>0</v>
      </c>
      <c r="M12270" s="16">
        <f>IF(Table1[[#This Row],[Ordem_insumos]]&lt;&gt;0,VLOOKUP(Table1[[#This Row],[Codigo_servico]],Preencher_Orcamento!$B:$D,3,FALSE)*Table1[[#This Row],[Subtotal_insumo]],"")</f>
        <v>0</v>
      </c>
    </row>
    <row r="12271" spans="1:13" x14ac:dyDescent="0.25">
      <c r="A12271" s="6">
        <v>180229</v>
      </c>
      <c r="B12271" s="126">
        <v>5</v>
      </c>
      <c r="C12271" s="133"/>
      <c r="D12271" s="134">
        <v>10501</v>
      </c>
      <c r="E12271" s="7" t="s">
        <v>57</v>
      </c>
      <c r="F12271" s="8" t="s">
        <v>58</v>
      </c>
      <c r="G12271" s="16">
        <f>IFERROR(VLOOKUP(Table1[[#This Row],[Codigo_insumo]],BD_Insumos!$B:$E,4),"")</f>
        <v>74.379800000000003</v>
      </c>
      <c r="H12271" s="140">
        <v>5.0000000000000001E-3</v>
      </c>
      <c r="I12271" s="9"/>
      <c r="J12271" s="22">
        <f t="shared" si="191"/>
        <v>0.37189900000000004</v>
      </c>
      <c r="K12271" s="22" t="str">
        <f>IF(I12271&lt;&gt;"",SUMIF(Table1[Codigo_servico],A12271,Table1[Subtotal_insumo]),"")</f>
        <v/>
      </c>
      <c r="L12271" s="16">
        <f>IF(Table1[[#This Row],[Ordem_insumos]]&lt;&gt;0,VLOOKUP(Table1[[#This Row],[Codigo_servico]],Preencher_Orcamento!$B:$D,3,FALSE)*Table1[[#This Row],[Qtde_insumo]],"")</f>
        <v>0</v>
      </c>
      <c r="M12271" s="16">
        <f>IF(Table1[[#This Row],[Ordem_insumos]]&lt;&gt;0,VLOOKUP(Table1[[#This Row],[Codigo_servico]],Preencher_Orcamento!$B:$D,3,FALSE)*Table1[[#This Row],[Subtotal_insumo]],"")</f>
        <v>0</v>
      </c>
    </row>
    <row r="12272" spans="1:13" ht="26.25" x14ac:dyDescent="0.25">
      <c r="A12272" s="6">
        <v>180229</v>
      </c>
      <c r="B12272" s="126">
        <v>6</v>
      </c>
      <c r="C12272" s="133"/>
      <c r="D12272" s="134">
        <v>38502</v>
      </c>
      <c r="E12272" s="7" t="s">
        <v>878</v>
      </c>
      <c r="F12272" s="8" t="s">
        <v>197</v>
      </c>
      <c r="G12272" s="16">
        <f>IFERROR(VLOOKUP(Table1[[#This Row],[Codigo_insumo]],BD_Insumos!$B:$E,4),"")</f>
        <v>1.9631000000000001</v>
      </c>
      <c r="H12272" s="140">
        <v>0.3</v>
      </c>
      <c r="I12272" s="9"/>
      <c r="J12272" s="22">
        <f t="shared" si="191"/>
        <v>0.58892999999999995</v>
      </c>
      <c r="K12272" s="22" t="str">
        <f>IF(I12272&lt;&gt;"",SUMIF(Table1[Codigo_servico],A12272,Table1[Subtotal_insumo]),"")</f>
        <v/>
      </c>
      <c r="L12272" s="16">
        <f>IF(Table1[[#This Row],[Ordem_insumos]]&lt;&gt;0,VLOOKUP(Table1[[#This Row],[Codigo_servico]],Preencher_Orcamento!$B:$D,3,FALSE)*Table1[[#This Row],[Qtde_insumo]],"")</f>
        <v>0</v>
      </c>
      <c r="M12272" s="16">
        <f>IF(Table1[[#This Row],[Ordem_insumos]]&lt;&gt;0,VLOOKUP(Table1[[#This Row],[Codigo_servico]],Preencher_Orcamento!$B:$D,3,FALSE)*Table1[[#This Row],[Subtotal_insumo]],"")</f>
        <v>0</v>
      </c>
    </row>
    <row r="12273" spans="1:13" x14ac:dyDescent="0.25">
      <c r="A12273" s="6">
        <v>180229</v>
      </c>
      <c r="B12273" s="126">
        <v>7</v>
      </c>
      <c r="C12273" s="133"/>
      <c r="D12273" s="134">
        <v>38557</v>
      </c>
      <c r="E12273" s="7" t="s">
        <v>909</v>
      </c>
      <c r="F12273" s="8" t="s">
        <v>58</v>
      </c>
      <c r="G12273" s="16">
        <f>IFERROR(VLOOKUP(Table1[[#This Row],[Codigo_insumo]],BD_Insumos!$B:$E,4),"")</f>
        <v>131.821</v>
      </c>
      <c r="H12273" s="140">
        <v>2.1000000000000001E-2</v>
      </c>
      <c r="I12273" s="9"/>
      <c r="J12273" s="22">
        <f t="shared" si="191"/>
        <v>2.7682410000000002</v>
      </c>
      <c r="K12273" s="22" t="str">
        <f>IF(I12273&lt;&gt;"",SUMIF(Table1[Codigo_servico],A12273,Table1[Subtotal_insumo]),"")</f>
        <v/>
      </c>
      <c r="L12273" s="16">
        <f>IF(Table1[[#This Row],[Ordem_insumos]]&lt;&gt;0,VLOOKUP(Table1[[#This Row],[Codigo_servico]],Preencher_Orcamento!$B:$D,3,FALSE)*Table1[[#This Row],[Qtde_insumo]],"")</f>
        <v>0</v>
      </c>
      <c r="M12273" s="16">
        <f>IF(Table1[[#This Row],[Ordem_insumos]]&lt;&gt;0,VLOOKUP(Table1[[#This Row],[Codigo_servico]],Preencher_Orcamento!$B:$D,3,FALSE)*Table1[[#This Row],[Subtotal_insumo]],"")</f>
        <v>0</v>
      </c>
    </row>
    <row r="12274" spans="1:13" x14ac:dyDescent="0.25">
      <c r="A12274" s="3">
        <v>180230</v>
      </c>
      <c r="B12274" s="125">
        <v>0</v>
      </c>
      <c r="C12274" s="131" t="s">
        <v>4650</v>
      </c>
      <c r="D12274" s="132"/>
      <c r="E12274" s="4"/>
      <c r="F12274" s="4"/>
      <c r="G12274" s="17" t="str">
        <f>IFERROR(VLOOKUP(Table1[[#This Row],[Codigo_insumo]],BD_Insumos!$B:$E,4),"")</f>
        <v/>
      </c>
      <c r="H12274" s="139"/>
      <c r="I12274" s="5" t="s">
        <v>457</v>
      </c>
      <c r="J12274" s="20" t="str">
        <f t="shared" si="191"/>
        <v/>
      </c>
      <c r="K12274" s="21">
        <f>IF(I12274&lt;&gt;"",SUMIF(Table1[Codigo_servico],A12274,Table1[Subtotal_insumo]),"")</f>
        <v>124.67865351896654</v>
      </c>
      <c r="L12274" s="17" t="str">
        <f>IF(Table1[[#This Row],[Ordem_insumos]]&lt;&gt;0,VLOOKUP(Table1[[#This Row],[Codigo_servico]],Preencher_Orcamento!$B:$D,3,FALSE)*Table1[[#This Row],[Qtde_insumo]],"")</f>
        <v/>
      </c>
      <c r="M12274" s="17" t="str">
        <f>IF(Table1[[#This Row],[Ordem_insumos]]&lt;&gt;0,VLOOKUP(Table1[[#This Row],[Codigo_servico]],Preencher_Orcamento!$B:$D,3,FALSE)*Table1[[#This Row],[Subtotal_insumo]],"")</f>
        <v/>
      </c>
    </row>
    <row r="12275" spans="1:13" x14ac:dyDescent="0.25">
      <c r="A12275" s="6">
        <v>180230</v>
      </c>
      <c r="B12275" s="126">
        <v>1</v>
      </c>
      <c r="C12275" s="133"/>
      <c r="D12275" s="134">
        <v>2085</v>
      </c>
      <c r="E12275" s="7" t="s">
        <v>2203</v>
      </c>
      <c r="F12275" s="8" t="s">
        <v>2140</v>
      </c>
      <c r="G12275" s="16">
        <f>IFERROR(VLOOKUP(Table1[[#This Row],[Codigo_insumo]],BD_Insumos!$B:$E,4),"")</f>
        <v>12.52578426267724</v>
      </c>
      <c r="H12275" s="140">
        <v>0.1</v>
      </c>
      <c r="I12275" s="9"/>
      <c r="J12275" s="22">
        <f t="shared" si="191"/>
        <v>1.252578426267724</v>
      </c>
      <c r="K12275" s="22" t="str">
        <f>IF(I12275&lt;&gt;"",SUMIF(Table1[Codigo_servico],A12275,Table1[Subtotal_insumo]),"")</f>
        <v/>
      </c>
      <c r="L12275" s="16">
        <f>IF(Table1[[#This Row],[Ordem_insumos]]&lt;&gt;0,VLOOKUP(Table1[[#This Row],[Codigo_servico]],Preencher_Orcamento!$B:$D,3,FALSE)*Table1[[#This Row],[Qtde_insumo]],"")</f>
        <v>0</v>
      </c>
      <c r="M12275" s="16">
        <f>IF(Table1[[#This Row],[Ordem_insumos]]&lt;&gt;0,VLOOKUP(Table1[[#This Row],[Codigo_servico]],Preencher_Orcamento!$B:$D,3,FALSE)*Table1[[#This Row],[Subtotal_insumo]],"")</f>
        <v>0</v>
      </c>
    </row>
    <row r="12276" spans="1:13" ht="26.25" x14ac:dyDescent="0.25">
      <c r="A12276" s="6">
        <v>180230</v>
      </c>
      <c r="B12276" s="126">
        <v>2</v>
      </c>
      <c r="C12276" s="133"/>
      <c r="D12276" s="134">
        <v>38502</v>
      </c>
      <c r="E12276" s="7" t="s">
        <v>878</v>
      </c>
      <c r="F12276" s="8" t="s">
        <v>197</v>
      </c>
      <c r="G12276" s="16">
        <f>IFERROR(VLOOKUP(Table1[[#This Row],[Codigo_insumo]],BD_Insumos!$B:$E,4),"")</f>
        <v>1.9631000000000001</v>
      </c>
      <c r="H12276" s="140">
        <v>0.3</v>
      </c>
      <c r="I12276" s="9"/>
      <c r="J12276" s="22">
        <f t="shared" si="191"/>
        <v>0.58892999999999995</v>
      </c>
      <c r="K12276" s="22" t="str">
        <f>IF(I12276&lt;&gt;"",SUMIF(Table1[Codigo_servico],A12276,Table1[Subtotal_insumo]),"")</f>
        <v/>
      </c>
      <c r="L12276" s="16">
        <f>IF(Table1[[#This Row],[Ordem_insumos]]&lt;&gt;0,VLOOKUP(Table1[[#This Row],[Codigo_servico]],Preencher_Orcamento!$B:$D,3,FALSE)*Table1[[#This Row],[Qtde_insumo]],"")</f>
        <v>0</v>
      </c>
      <c r="M12276" s="16">
        <f>IF(Table1[[#This Row],[Ordem_insumos]]&lt;&gt;0,VLOOKUP(Table1[[#This Row],[Codigo_servico]],Preencher_Orcamento!$B:$D,3,FALSE)*Table1[[#This Row],[Subtotal_insumo]],"")</f>
        <v>0</v>
      </c>
    </row>
    <row r="12277" spans="1:13" x14ac:dyDescent="0.25">
      <c r="A12277" s="6">
        <v>180230</v>
      </c>
      <c r="B12277" s="126">
        <v>3</v>
      </c>
      <c r="C12277" s="133"/>
      <c r="D12277" s="134">
        <v>10501</v>
      </c>
      <c r="E12277" s="7" t="s">
        <v>57</v>
      </c>
      <c r="F12277" s="8" t="s">
        <v>58</v>
      </c>
      <c r="G12277" s="16">
        <f>IFERROR(VLOOKUP(Table1[[#This Row],[Codigo_insumo]],BD_Insumos!$B:$E,4),"")</f>
        <v>74.379800000000003</v>
      </c>
      <c r="H12277" s="140">
        <v>5.0000000000000001E-3</v>
      </c>
      <c r="I12277" s="9"/>
      <c r="J12277" s="22">
        <f t="shared" si="191"/>
        <v>0.37189900000000004</v>
      </c>
      <c r="K12277" s="22" t="str">
        <f>IF(I12277&lt;&gt;"",SUMIF(Table1[Codigo_servico],A12277,Table1[Subtotal_insumo]),"")</f>
        <v/>
      </c>
      <c r="L12277" s="16">
        <f>IF(Table1[[#This Row],[Ordem_insumos]]&lt;&gt;0,VLOOKUP(Table1[[#This Row],[Codigo_servico]],Preencher_Orcamento!$B:$D,3,FALSE)*Table1[[#This Row],[Qtde_insumo]],"")</f>
        <v>0</v>
      </c>
      <c r="M12277" s="16">
        <f>IF(Table1[[#This Row],[Ordem_insumos]]&lt;&gt;0,VLOOKUP(Table1[[#This Row],[Codigo_servico]],Preencher_Orcamento!$B:$D,3,FALSE)*Table1[[#This Row],[Subtotal_insumo]],"")</f>
        <v>0</v>
      </c>
    </row>
    <row r="12278" spans="1:13" x14ac:dyDescent="0.25">
      <c r="A12278" s="6">
        <v>180230</v>
      </c>
      <c r="B12278" s="126">
        <v>4</v>
      </c>
      <c r="C12278" s="133"/>
      <c r="D12278" s="134">
        <v>38555</v>
      </c>
      <c r="E12278" s="7" t="s">
        <v>907</v>
      </c>
      <c r="F12278" s="8" t="s">
        <v>58</v>
      </c>
      <c r="G12278" s="16">
        <f>IFERROR(VLOOKUP(Table1[[#This Row],[Codigo_insumo]],BD_Insumos!$B:$E,4),"")</f>
        <v>163.66669999999999</v>
      </c>
      <c r="H12278" s="140">
        <v>2.1000000000000001E-2</v>
      </c>
      <c r="I12278" s="9"/>
      <c r="J12278" s="22">
        <f t="shared" si="191"/>
        <v>3.4370007</v>
      </c>
      <c r="K12278" s="22" t="str">
        <f>IF(I12278&lt;&gt;"",SUMIF(Table1[Codigo_servico],A12278,Table1[Subtotal_insumo]),"")</f>
        <v/>
      </c>
      <c r="L12278" s="16">
        <f>IF(Table1[[#This Row],[Ordem_insumos]]&lt;&gt;0,VLOOKUP(Table1[[#This Row],[Codigo_servico]],Preencher_Orcamento!$B:$D,3,FALSE)*Table1[[#This Row],[Qtde_insumo]],"")</f>
        <v>0</v>
      </c>
      <c r="M12278" s="16">
        <f>IF(Table1[[#This Row],[Ordem_insumos]]&lt;&gt;0,VLOOKUP(Table1[[#This Row],[Codigo_servico]],Preencher_Orcamento!$B:$D,3,FALSE)*Table1[[#This Row],[Subtotal_insumo]],"")</f>
        <v>0</v>
      </c>
    </row>
    <row r="12279" spans="1:13" x14ac:dyDescent="0.25">
      <c r="A12279" s="6">
        <v>180230</v>
      </c>
      <c r="B12279" s="126">
        <v>5</v>
      </c>
      <c r="C12279" s="133"/>
      <c r="D12279" s="134">
        <v>38557</v>
      </c>
      <c r="E12279" s="7" t="s">
        <v>909</v>
      </c>
      <c r="F12279" s="8" t="s">
        <v>58</v>
      </c>
      <c r="G12279" s="16">
        <f>IFERROR(VLOOKUP(Table1[[#This Row],[Codigo_insumo]],BD_Insumos!$B:$E,4),"")</f>
        <v>131.821</v>
      </c>
      <c r="H12279" s="140">
        <v>2.1000000000000001E-2</v>
      </c>
      <c r="I12279" s="9"/>
      <c r="J12279" s="22">
        <f t="shared" si="191"/>
        <v>2.7682410000000002</v>
      </c>
      <c r="K12279" s="22" t="str">
        <f>IF(I12279&lt;&gt;"",SUMIF(Table1[Codigo_servico],A12279,Table1[Subtotal_insumo]),"")</f>
        <v/>
      </c>
      <c r="L12279" s="16">
        <f>IF(Table1[[#This Row],[Ordem_insumos]]&lt;&gt;0,VLOOKUP(Table1[[#This Row],[Codigo_servico]],Preencher_Orcamento!$B:$D,3,FALSE)*Table1[[#This Row],[Qtde_insumo]],"")</f>
        <v>0</v>
      </c>
      <c r="M12279" s="16">
        <f>IF(Table1[[#This Row],[Ordem_insumos]]&lt;&gt;0,VLOOKUP(Table1[[#This Row],[Codigo_servico]],Preencher_Orcamento!$B:$D,3,FALSE)*Table1[[#This Row],[Subtotal_insumo]],"")</f>
        <v>0</v>
      </c>
    </row>
    <row r="12280" spans="1:13" x14ac:dyDescent="0.25">
      <c r="A12280" s="6">
        <v>180230</v>
      </c>
      <c r="B12280" s="126">
        <v>6</v>
      </c>
      <c r="C12280" s="133"/>
      <c r="D12280" s="134">
        <v>2086</v>
      </c>
      <c r="E12280" s="7" t="s">
        <v>2204</v>
      </c>
      <c r="F12280" s="8" t="s">
        <v>2140</v>
      </c>
      <c r="G12280" s="16">
        <f>IFERROR(VLOOKUP(Table1[[#This Row],[Codigo_insumo]],BD_Insumos!$B:$E,4),"")</f>
        <v>10.520008785397648</v>
      </c>
      <c r="H12280" s="140">
        <v>0.5</v>
      </c>
      <c r="I12280" s="9"/>
      <c r="J12280" s="22">
        <f t="shared" si="191"/>
        <v>5.260004392698824</v>
      </c>
      <c r="K12280" s="22" t="str">
        <f>IF(I12280&lt;&gt;"",SUMIF(Table1[Codigo_servico],A12280,Table1[Subtotal_insumo]),"")</f>
        <v/>
      </c>
      <c r="L12280" s="16">
        <f>IF(Table1[[#This Row],[Ordem_insumos]]&lt;&gt;0,VLOOKUP(Table1[[#This Row],[Codigo_servico]],Preencher_Orcamento!$B:$D,3,FALSE)*Table1[[#This Row],[Qtde_insumo]],"")</f>
        <v>0</v>
      </c>
      <c r="M12280" s="16">
        <f>IF(Table1[[#This Row],[Ordem_insumos]]&lt;&gt;0,VLOOKUP(Table1[[#This Row],[Codigo_servico]],Preencher_Orcamento!$B:$D,3,FALSE)*Table1[[#This Row],[Subtotal_insumo]],"")</f>
        <v>0</v>
      </c>
    </row>
    <row r="12281" spans="1:13" x14ac:dyDescent="0.25">
      <c r="A12281" s="6">
        <v>180230</v>
      </c>
      <c r="B12281" s="126">
        <v>7</v>
      </c>
      <c r="C12281" s="133"/>
      <c r="D12281" s="134">
        <v>38621</v>
      </c>
      <c r="E12281" s="7" t="s">
        <v>962</v>
      </c>
      <c r="F12281" s="8" t="s">
        <v>457</v>
      </c>
      <c r="G12281" s="16">
        <f>IFERROR(VLOOKUP(Table1[[#This Row],[Codigo_insumo]],BD_Insumos!$B:$E,4),"")</f>
        <v>111</v>
      </c>
      <c r="H12281" s="140">
        <v>1</v>
      </c>
      <c r="I12281" s="9"/>
      <c r="J12281" s="22">
        <f t="shared" si="191"/>
        <v>111</v>
      </c>
      <c r="K12281" s="22" t="str">
        <f>IF(I12281&lt;&gt;"",SUMIF(Table1[Codigo_servico],A12281,Table1[Subtotal_insumo]),"")</f>
        <v/>
      </c>
      <c r="L12281" s="16">
        <f>IF(Table1[[#This Row],[Ordem_insumos]]&lt;&gt;0,VLOOKUP(Table1[[#This Row],[Codigo_servico]],Preencher_Orcamento!$B:$D,3,FALSE)*Table1[[#This Row],[Qtde_insumo]],"")</f>
        <v>0</v>
      </c>
      <c r="M12281" s="16">
        <f>IF(Table1[[#This Row],[Ordem_insumos]]&lt;&gt;0,VLOOKUP(Table1[[#This Row],[Codigo_servico]],Preencher_Orcamento!$B:$D,3,FALSE)*Table1[[#This Row],[Subtotal_insumo]],"")</f>
        <v>0</v>
      </c>
    </row>
    <row r="12282" spans="1:13" x14ac:dyDescent="0.25">
      <c r="A12282" s="3">
        <v>180231</v>
      </c>
      <c r="B12282" s="125">
        <v>0</v>
      </c>
      <c r="C12282" s="131" t="s">
        <v>4651</v>
      </c>
      <c r="D12282" s="132"/>
      <c r="E12282" s="4"/>
      <c r="F12282" s="4"/>
      <c r="G12282" s="17" t="str">
        <f>IFERROR(VLOOKUP(Table1[[#This Row],[Codigo_insumo]],BD_Insumos!$B:$E,4),"")</f>
        <v/>
      </c>
      <c r="H12282" s="139"/>
      <c r="I12282" s="5" t="s">
        <v>457</v>
      </c>
      <c r="J12282" s="20" t="str">
        <f t="shared" si="191"/>
        <v/>
      </c>
      <c r="K12282" s="21">
        <f>IF(I12282&lt;&gt;"",SUMIF(Table1[Codigo_servico],A12282,Table1[Subtotal_insumo]),"")</f>
        <v>139.73425351896654</v>
      </c>
      <c r="L12282" s="17" t="str">
        <f>IF(Table1[[#This Row],[Ordem_insumos]]&lt;&gt;0,VLOOKUP(Table1[[#This Row],[Codigo_servico]],Preencher_Orcamento!$B:$D,3,FALSE)*Table1[[#This Row],[Qtde_insumo]],"")</f>
        <v/>
      </c>
      <c r="M12282" s="17" t="str">
        <f>IF(Table1[[#This Row],[Ordem_insumos]]&lt;&gt;0,VLOOKUP(Table1[[#This Row],[Codigo_servico]],Preencher_Orcamento!$B:$D,3,FALSE)*Table1[[#This Row],[Subtotal_insumo]],"")</f>
        <v/>
      </c>
    </row>
    <row r="12283" spans="1:13" x14ac:dyDescent="0.25">
      <c r="A12283" s="6">
        <v>180231</v>
      </c>
      <c r="B12283" s="126">
        <v>1</v>
      </c>
      <c r="C12283" s="133"/>
      <c r="D12283" s="134">
        <v>2085</v>
      </c>
      <c r="E12283" s="7" t="s">
        <v>2203</v>
      </c>
      <c r="F12283" s="8" t="s">
        <v>2140</v>
      </c>
      <c r="G12283" s="16">
        <f>IFERROR(VLOOKUP(Table1[[#This Row],[Codigo_insumo]],BD_Insumos!$B:$E,4),"")</f>
        <v>12.52578426267724</v>
      </c>
      <c r="H12283" s="140">
        <v>0.1</v>
      </c>
      <c r="I12283" s="9"/>
      <c r="J12283" s="22">
        <f t="shared" si="191"/>
        <v>1.252578426267724</v>
      </c>
      <c r="K12283" s="22" t="str">
        <f>IF(I12283&lt;&gt;"",SUMIF(Table1[Codigo_servico],A12283,Table1[Subtotal_insumo]),"")</f>
        <v/>
      </c>
      <c r="L12283" s="16">
        <f>IF(Table1[[#This Row],[Ordem_insumos]]&lt;&gt;0,VLOOKUP(Table1[[#This Row],[Codigo_servico]],Preencher_Orcamento!$B:$D,3,FALSE)*Table1[[#This Row],[Qtde_insumo]],"")</f>
        <v>0</v>
      </c>
      <c r="M12283" s="16">
        <f>IF(Table1[[#This Row],[Ordem_insumos]]&lt;&gt;0,VLOOKUP(Table1[[#This Row],[Codigo_servico]],Preencher_Orcamento!$B:$D,3,FALSE)*Table1[[#This Row],[Subtotal_insumo]],"")</f>
        <v>0</v>
      </c>
    </row>
    <row r="12284" spans="1:13" x14ac:dyDescent="0.25">
      <c r="A12284" s="6">
        <v>180231</v>
      </c>
      <c r="B12284" s="126">
        <v>2</v>
      </c>
      <c r="C12284" s="133"/>
      <c r="D12284" s="134">
        <v>2086</v>
      </c>
      <c r="E12284" s="7" t="s">
        <v>2204</v>
      </c>
      <c r="F12284" s="8" t="s">
        <v>2140</v>
      </c>
      <c r="G12284" s="16">
        <f>IFERROR(VLOOKUP(Table1[[#This Row],[Codigo_insumo]],BD_Insumos!$B:$E,4),"")</f>
        <v>10.520008785397648</v>
      </c>
      <c r="H12284" s="140">
        <v>0.5</v>
      </c>
      <c r="I12284" s="9"/>
      <c r="J12284" s="22">
        <f t="shared" si="191"/>
        <v>5.260004392698824</v>
      </c>
      <c r="K12284" s="22" t="str">
        <f>IF(I12284&lt;&gt;"",SUMIF(Table1[Codigo_servico],A12284,Table1[Subtotal_insumo]),"")</f>
        <v/>
      </c>
      <c r="L12284" s="16">
        <f>IF(Table1[[#This Row],[Ordem_insumos]]&lt;&gt;0,VLOOKUP(Table1[[#This Row],[Codigo_servico]],Preencher_Orcamento!$B:$D,3,FALSE)*Table1[[#This Row],[Qtde_insumo]],"")</f>
        <v>0</v>
      </c>
      <c r="M12284" s="16">
        <f>IF(Table1[[#This Row],[Ordem_insumos]]&lt;&gt;0,VLOOKUP(Table1[[#This Row],[Codigo_servico]],Preencher_Orcamento!$B:$D,3,FALSE)*Table1[[#This Row],[Subtotal_insumo]],"")</f>
        <v>0</v>
      </c>
    </row>
    <row r="12285" spans="1:13" ht="26.25" x14ac:dyDescent="0.25">
      <c r="A12285" s="6">
        <v>180231</v>
      </c>
      <c r="B12285" s="126">
        <v>3</v>
      </c>
      <c r="C12285" s="133"/>
      <c r="D12285" s="134">
        <v>38502</v>
      </c>
      <c r="E12285" s="7" t="s">
        <v>878</v>
      </c>
      <c r="F12285" s="8" t="s">
        <v>197</v>
      </c>
      <c r="G12285" s="16">
        <f>IFERROR(VLOOKUP(Table1[[#This Row],[Codigo_insumo]],BD_Insumos!$B:$E,4),"")</f>
        <v>1.9631000000000001</v>
      </c>
      <c r="H12285" s="140">
        <v>0.3</v>
      </c>
      <c r="I12285" s="9"/>
      <c r="J12285" s="22">
        <f t="shared" si="191"/>
        <v>0.58892999999999995</v>
      </c>
      <c r="K12285" s="22" t="str">
        <f>IF(I12285&lt;&gt;"",SUMIF(Table1[Codigo_servico],A12285,Table1[Subtotal_insumo]),"")</f>
        <v/>
      </c>
      <c r="L12285" s="16">
        <f>IF(Table1[[#This Row],[Ordem_insumos]]&lt;&gt;0,VLOOKUP(Table1[[#This Row],[Codigo_servico]],Preencher_Orcamento!$B:$D,3,FALSE)*Table1[[#This Row],[Qtde_insumo]],"")</f>
        <v>0</v>
      </c>
      <c r="M12285" s="16">
        <f>IF(Table1[[#This Row],[Ordem_insumos]]&lt;&gt;0,VLOOKUP(Table1[[#This Row],[Codigo_servico]],Preencher_Orcamento!$B:$D,3,FALSE)*Table1[[#This Row],[Subtotal_insumo]],"")</f>
        <v>0</v>
      </c>
    </row>
    <row r="12286" spans="1:13" x14ac:dyDescent="0.25">
      <c r="A12286" s="6">
        <v>180231</v>
      </c>
      <c r="B12286" s="126">
        <v>4</v>
      </c>
      <c r="C12286" s="133"/>
      <c r="D12286" s="134">
        <v>38557</v>
      </c>
      <c r="E12286" s="7" t="s">
        <v>909</v>
      </c>
      <c r="F12286" s="8" t="s">
        <v>58</v>
      </c>
      <c r="G12286" s="16">
        <f>IFERROR(VLOOKUP(Table1[[#This Row],[Codigo_insumo]],BD_Insumos!$B:$E,4),"")</f>
        <v>131.821</v>
      </c>
      <c r="H12286" s="140">
        <v>2.1000000000000001E-2</v>
      </c>
      <c r="I12286" s="9"/>
      <c r="J12286" s="22">
        <f t="shared" si="191"/>
        <v>2.7682410000000002</v>
      </c>
      <c r="K12286" s="22" t="str">
        <f>IF(I12286&lt;&gt;"",SUMIF(Table1[Codigo_servico],A12286,Table1[Subtotal_insumo]),"")</f>
        <v/>
      </c>
      <c r="L12286" s="16">
        <f>IF(Table1[[#This Row],[Ordem_insumos]]&lt;&gt;0,VLOOKUP(Table1[[#This Row],[Codigo_servico]],Preencher_Orcamento!$B:$D,3,FALSE)*Table1[[#This Row],[Qtde_insumo]],"")</f>
        <v>0</v>
      </c>
      <c r="M12286" s="16">
        <f>IF(Table1[[#This Row],[Ordem_insumos]]&lt;&gt;0,VLOOKUP(Table1[[#This Row],[Codigo_servico]],Preencher_Orcamento!$B:$D,3,FALSE)*Table1[[#This Row],[Subtotal_insumo]],"")</f>
        <v>0</v>
      </c>
    </row>
    <row r="12287" spans="1:13" x14ac:dyDescent="0.25">
      <c r="A12287" s="6">
        <v>180231</v>
      </c>
      <c r="B12287" s="126">
        <v>5</v>
      </c>
      <c r="C12287" s="133"/>
      <c r="D12287" s="134">
        <v>38555</v>
      </c>
      <c r="E12287" s="7" t="s">
        <v>907</v>
      </c>
      <c r="F12287" s="8" t="s">
        <v>58</v>
      </c>
      <c r="G12287" s="16">
        <f>IFERROR(VLOOKUP(Table1[[#This Row],[Codigo_insumo]],BD_Insumos!$B:$E,4),"")</f>
        <v>163.66669999999999</v>
      </c>
      <c r="H12287" s="140">
        <v>2.1000000000000001E-2</v>
      </c>
      <c r="I12287" s="9"/>
      <c r="J12287" s="22">
        <f t="shared" si="191"/>
        <v>3.4370007</v>
      </c>
      <c r="K12287" s="22" t="str">
        <f>IF(I12287&lt;&gt;"",SUMIF(Table1[Codigo_servico],A12287,Table1[Subtotal_insumo]),"")</f>
        <v/>
      </c>
      <c r="L12287" s="16">
        <f>IF(Table1[[#This Row],[Ordem_insumos]]&lt;&gt;0,VLOOKUP(Table1[[#This Row],[Codigo_servico]],Preencher_Orcamento!$B:$D,3,FALSE)*Table1[[#This Row],[Qtde_insumo]],"")</f>
        <v>0</v>
      </c>
      <c r="M12287" s="16">
        <f>IF(Table1[[#This Row],[Ordem_insumos]]&lt;&gt;0,VLOOKUP(Table1[[#This Row],[Codigo_servico]],Preencher_Orcamento!$B:$D,3,FALSE)*Table1[[#This Row],[Subtotal_insumo]],"")</f>
        <v>0</v>
      </c>
    </row>
    <row r="12288" spans="1:13" x14ac:dyDescent="0.25">
      <c r="A12288" s="6">
        <v>180231</v>
      </c>
      <c r="B12288" s="126">
        <v>6</v>
      </c>
      <c r="C12288" s="133"/>
      <c r="D12288" s="134">
        <v>10501</v>
      </c>
      <c r="E12288" s="7" t="s">
        <v>57</v>
      </c>
      <c r="F12288" s="8" t="s">
        <v>58</v>
      </c>
      <c r="G12288" s="16">
        <f>IFERROR(VLOOKUP(Table1[[#This Row],[Codigo_insumo]],BD_Insumos!$B:$E,4),"")</f>
        <v>74.379800000000003</v>
      </c>
      <c r="H12288" s="140">
        <v>5.0000000000000001E-3</v>
      </c>
      <c r="I12288" s="9"/>
      <c r="J12288" s="22">
        <f t="shared" si="191"/>
        <v>0.37189900000000004</v>
      </c>
      <c r="K12288" s="22" t="str">
        <f>IF(I12288&lt;&gt;"",SUMIF(Table1[Codigo_servico],A12288,Table1[Subtotal_insumo]),"")</f>
        <v/>
      </c>
      <c r="L12288" s="16">
        <f>IF(Table1[[#This Row],[Ordem_insumos]]&lt;&gt;0,VLOOKUP(Table1[[#This Row],[Codigo_servico]],Preencher_Orcamento!$B:$D,3,FALSE)*Table1[[#This Row],[Qtde_insumo]],"")</f>
        <v>0</v>
      </c>
      <c r="M12288" s="16">
        <f>IF(Table1[[#This Row],[Ordem_insumos]]&lt;&gt;0,VLOOKUP(Table1[[#This Row],[Codigo_servico]],Preencher_Orcamento!$B:$D,3,FALSE)*Table1[[#This Row],[Subtotal_insumo]],"")</f>
        <v>0</v>
      </c>
    </row>
    <row r="12289" spans="1:13" ht="26.25" x14ac:dyDescent="0.25">
      <c r="A12289" s="6">
        <v>180231</v>
      </c>
      <c r="B12289" s="126">
        <v>7</v>
      </c>
      <c r="C12289" s="133"/>
      <c r="D12289" s="134">
        <v>38622</v>
      </c>
      <c r="E12289" s="7" t="s">
        <v>963</v>
      </c>
      <c r="F12289" s="8" t="s">
        <v>457</v>
      </c>
      <c r="G12289" s="16">
        <f>IFERROR(VLOOKUP(Table1[[#This Row],[Codigo_insumo]],BD_Insumos!$B:$E,4),"")</f>
        <v>126.0556</v>
      </c>
      <c r="H12289" s="140">
        <v>1</v>
      </c>
      <c r="I12289" s="9"/>
      <c r="J12289" s="22">
        <f t="shared" si="191"/>
        <v>126.0556</v>
      </c>
      <c r="K12289" s="22" t="str">
        <f>IF(I12289&lt;&gt;"",SUMIF(Table1[Codigo_servico],A12289,Table1[Subtotal_insumo]),"")</f>
        <v/>
      </c>
      <c r="L12289" s="16">
        <f>IF(Table1[[#This Row],[Ordem_insumos]]&lt;&gt;0,VLOOKUP(Table1[[#This Row],[Codigo_servico]],Preencher_Orcamento!$B:$D,3,FALSE)*Table1[[#This Row],[Qtde_insumo]],"")</f>
        <v>0</v>
      </c>
      <c r="M12289" s="16">
        <f>IF(Table1[[#This Row],[Ordem_insumos]]&lt;&gt;0,VLOOKUP(Table1[[#This Row],[Codigo_servico]],Preencher_Orcamento!$B:$D,3,FALSE)*Table1[[#This Row],[Subtotal_insumo]],"")</f>
        <v>0</v>
      </c>
    </row>
    <row r="12290" spans="1:13" x14ac:dyDescent="0.25">
      <c r="A12290" s="3">
        <v>180232</v>
      </c>
      <c r="B12290" s="125">
        <v>0</v>
      </c>
      <c r="C12290" s="131" t="s">
        <v>4652</v>
      </c>
      <c r="D12290" s="132"/>
      <c r="E12290" s="4"/>
      <c r="F12290" s="4"/>
      <c r="G12290" s="17" t="str">
        <f>IFERROR(VLOOKUP(Table1[[#This Row],[Codigo_insumo]],BD_Insumos!$B:$E,4),"")</f>
        <v/>
      </c>
      <c r="H12290" s="139"/>
      <c r="I12290" s="5" t="s">
        <v>457</v>
      </c>
      <c r="J12290" s="20" t="str">
        <f t="shared" ref="J12290:J12353" si="192">IF(I12290="",G12290*H12290,"")</f>
        <v/>
      </c>
      <c r="K12290" s="21">
        <f>IF(I12290&lt;&gt;"",SUMIF(Table1[Codigo_servico],A12290,Table1[Subtotal_insumo]),"")</f>
        <v>112.92865351896656</v>
      </c>
      <c r="L12290" s="17" t="str">
        <f>IF(Table1[[#This Row],[Ordem_insumos]]&lt;&gt;0,VLOOKUP(Table1[[#This Row],[Codigo_servico]],Preencher_Orcamento!$B:$D,3,FALSE)*Table1[[#This Row],[Qtde_insumo]],"")</f>
        <v/>
      </c>
      <c r="M12290" s="17" t="str">
        <f>IF(Table1[[#This Row],[Ordem_insumos]]&lt;&gt;0,VLOOKUP(Table1[[#This Row],[Codigo_servico]],Preencher_Orcamento!$B:$D,3,FALSE)*Table1[[#This Row],[Subtotal_insumo]],"")</f>
        <v/>
      </c>
    </row>
    <row r="12291" spans="1:13" x14ac:dyDescent="0.25">
      <c r="A12291" s="6">
        <v>180232</v>
      </c>
      <c r="B12291" s="126">
        <v>1</v>
      </c>
      <c r="C12291" s="133"/>
      <c r="D12291" s="134">
        <v>2086</v>
      </c>
      <c r="E12291" s="7" t="s">
        <v>2204</v>
      </c>
      <c r="F12291" s="8" t="s">
        <v>2140</v>
      </c>
      <c r="G12291" s="16">
        <f>IFERROR(VLOOKUP(Table1[[#This Row],[Codigo_insumo]],BD_Insumos!$B:$E,4),"")</f>
        <v>10.520008785397648</v>
      </c>
      <c r="H12291" s="140">
        <v>0.5</v>
      </c>
      <c r="I12291" s="9"/>
      <c r="J12291" s="22">
        <f t="shared" si="192"/>
        <v>5.260004392698824</v>
      </c>
      <c r="K12291" s="22" t="str">
        <f>IF(I12291&lt;&gt;"",SUMIF(Table1[Codigo_servico],A12291,Table1[Subtotal_insumo]),"")</f>
        <v/>
      </c>
      <c r="L12291" s="16">
        <f>IF(Table1[[#This Row],[Ordem_insumos]]&lt;&gt;0,VLOOKUP(Table1[[#This Row],[Codigo_servico]],Preencher_Orcamento!$B:$D,3,FALSE)*Table1[[#This Row],[Qtde_insumo]],"")</f>
        <v>0</v>
      </c>
      <c r="M12291" s="16">
        <f>IF(Table1[[#This Row],[Ordem_insumos]]&lt;&gt;0,VLOOKUP(Table1[[#This Row],[Codigo_servico]],Preencher_Orcamento!$B:$D,3,FALSE)*Table1[[#This Row],[Subtotal_insumo]],"")</f>
        <v>0</v>
      </c>
    </row>
    <row r="12292" spans="1:13" x14ac:dyDescent="0.25">
      <c r="A12292" s="6">
        <v>180232</v>
      </c>
      <c r="B12292" s="126">
        <v>2</v>
      </c>
      <c r="C12292" s="133"/>
      <c r="D12292" s="134">
        <v>38557</v>
      </c>
      <c r="E12292" s="7" t="s">
        <v>909</v>
      </c>
      <c r="F12292" s="8" t="s">
        <v>58</v>
      </c>
      <c r="G12292" s="16">
        <f>IFERROR(VLOOKUP(Table1[[#This Row],[Codigo_insumo]],BD_Insumos!$B:$E,4),"")</f>
        <v>131.821</v>
      </c>
      <c r="H12292" s="140">
        <v>2.1000000000000001E-2</v>
      </c>
      <c r="I12292" s="9"/>
      <c r="J12292" s="22">
        <f t="shared" si="192"/>
        <v>2.7682410000000002</v>
      </c>
      <c r="K12292" s="22" t="str">
        <f>IF(I12292&lt;&gt;"",SUMIF(Table1[Codigo_servico],A12292,Table1[Subtotal_insumo]),"")</f>
        <v/>
      </c>
      <c r="L12292" s="16">
        <f>IF(Table1[[#This Row],[Ordem_insumos]]&lt;&gt;0,VLOOKUP(Table1[[#This Row],[Codigo_servico]],Preencher_Orcamento!$B:$D,3,FALSE)*Table1[[#This Row],[Qtde_insumo]],"")</f>
        <v>0</v>
      </c>
      <c r="M12292" s="16">
        <f>IF(Table1[[#This Row],[Ordem_insumos]]&lt;&gt;0,VLOOKUP(Table1[[#This Row],[Codigo_servico]],Preencher_Orcamento!$B:$D,3,FALSE)*Table1[[#This Row],[Subtotal_insumo]],"")</f>
        <v>0</v>
      </c>
    </row>
    <row r="12293" spans="1:13" x14ac:dyDescent="0.25">
      <c r="A12293" s="6">
        <v>180232</v>
      </c>
      <c r="B12293" s="126">
        <v>3</v>
      </c>
      <c r="C12293" s="133"/>
      <c r="D12293" s="134">
        <v>38555</v>
      </c>
      <c r="E12293" s="7" t="s">
        <v>907</v>
      </c>
      <c r="F12293" s="8" t="s">
        <v>58</v>
      </c>
      <c r="G12293" s="16">
        <f>IFERROR(VLOOKUP(Table1[[#This Row],[Codigo_insumo]],BD_Insumos!$B:$E,4),"")</f>
        <v>163.66669999999999</v>
      </c>
      <c r="H12293" s="140">
        <v>2.1000000000000001E-2</v>
      </c>
      <c r="I12293" s="9"/>
      <c r="J12293" s="22">
        <f t="shared" si="192"/>
        <v>3.4370007</v>
      </c>
      <c r="K12293" s="22" t="str">
        <f>IF(I12293&lt;&gt;"",SUMIF(Table1[Codigo_servico],A12293,Table1[Subtotal_insumo]),"")</f>
        <v/>
      </c>
      <c r="L12293" s="16">
        <f>IF(Table1[[#This Row],[Ordem_insumos]]&lt;&gt;0,VLOOKUP(Table1[[#This Row],[Codigo_servico]],Preencher_Orcamento!$B:$D,3,FALSE)*Table1[[#This Row],[Qtde_insumo]],"")</f>
        <v>0</v>
      </c>
      <c r="M12293" s="16">
        <f>IF(Table1[[#This Row],[Ordem_insumos]]&lt;&gt;0,VLOOKUP(Table1[[#This Row],[Codigo_servico]],Preencher_Orcamento!$B:$D,3,FALSE)*Table1[[#This Row],[Subtotal_insumo]],"")</f>
        <v>0</v>
      </c>
    </row>
    <row r="12294" spans="1:13" ht="26.25" x14ac:dyDescent="0.25">
      <c r="A12294" s="6">
        <v>180232</v>
      </c>
      <c r="B12294" s="126">
        <v>4</v>
      </c>
      <c r="C12294" s="133"/>
      <c r="D12294" s="134">
        <v>38502</v>
      </c>
      <c r="E12294" s="7" t="s">
        <v>878</v>
      </c>
      <c r="F12294" s="8" t="s">
        <v>197</v>
      </c>
      <c r="G12294" s="16">
        <f>IFERROR(VLOOKUP(Table1[[#This Row],[Codigo_insumo]],BD_Insumos!$B:$E,4),"")</f>
        <v>1.9631000000000001</v>
      </c>
      <c r="H12294" s="140">
        <v>0.3</v>
      </c>
      <c r="I12294" s="9"/>
      <c r="J12294" s="22">
        <f t="shared" si="192"/>
        <v>0.58892999999999995</v>
      </c>
      <c r="K12294" s="22" t="str">
        <f>IF(I12294&lt;&gt;"",SUMIF(Table1[Codigo_servico],A12294,Table1[Subtotal_insumo]),"")</f>
        <v/>
      </c>
      <c r="L12294" s="16">
        <f>IF(Table1[[#This Row],[Ordem_insumos]]&lt;&gt;0,VLOOKUP(Table1[[#This Row],[Codigo_servico]],Preencher_Orcamento!$B:$D,3,FALSE)*Table1[[#This Row],[Qtde_insumo]],"")</f>
        <v>0</v>
      </c>
      <c r="M12294" s="16">
        <f>IF(Table1[[#This Row],[Ordem_insumos]]&lt;&gt;0,VLOOKUP(Table1[[#This Row],[Codigo_servico]],Preencher_Orcamento!$B:$D,3,FALSE)*Table1[[#This Row],[Subtotal_insumo]],"")</f>
        <v>0</v>
      </c>
    </row>
    <row r="12295" spans="1:13" x14ac:dyDescent="0.25">
      <c r="A12295" s="6">
        <v>180232</v>
      </c>
      <c r="B12295" s="126">
        <v>5</v>
      </c>
      <c r="C12295" s="133"/>
      <c r="D12295" s="134">
        <v>2085</v>
      </c>
      <c r="E12295" s="7" t="s">
        <v>2203</v>
      </c>
      <c r="F12295" s="8" t="s">
        <v>2140</v>
      </c>
      <c r="G12295" s="16">
        <f>IFERROR(VLOOKUP(Table1[[#This Row],[Codigo_insumo]],BD_Insumos!$B:$E,4),"")</f>
        <v>12.52578426267724</v>
      </c>
      <c r="H12295" s="140">
        <v>0.1</v>
      </c>
      <c r="I12295" s="9"/>
      <c r="J12295" s="22">
        <f t="shared" si="192"/>
        <v>1.252578426267724</v>
      </c>
      <c r="K12295" s="22" t="str">
        <f>IF(I12295&lt;&gt;"",SUMIF(Table1[Codigo_servico],A12295,Table1[Subtotal_insumo]),"")</f>
        <v/>
      </c>
      <c r="L12295" s="16">
        <f>IF(Table1[[#This Row],[Ordem_insumos]]&lt;&gt;0,VLOOKUP(Table1[[#This Row],[Codigo_servico]],Preencher_Orcamento!$B:$D,3,FALSE)*Table1[[#This Row],[Qtde_insumo]],"")</f>
        <v>0</v>
      </c>
      <c r="M12295" s="16">
        <f>IF(Table1[[#This Row],[Ordem_insumos]]&lt;&gt;0,VLOOKUP(Table1[[#This Row],[Codigo_servico]],Preencher_Orcamento!$B:$D,3,FALSE)*Table1[[#This Row],[Subtotal_insumo]],"")</f>
        <v>0</v>
      </c>
    </row>
    <row r="12296" spans="1:13" x14ac:dyDescent="0.25">
      <c r="A12296" s="6">
        <v>180232</v>
      </c>
      <c r="B12296" s="126">
        <v>6</v>
      </c>
      <c r="C12296" s="133"/>
      <c r="D12296" s="134">
        <v>10501</v>
      </c>
      <c r="E12296" s="7" t="s">
        <v>57</v>
      </c>
      <c r="F12296" s="8" t="s">
        <v>58</v>
      </c>
      <c r="G12296" s="16">
        <f>IFERROR(VLOOKUP(Table1[[#This Row],[Codigo_insumo]],BD_Insumos!$B:$E,4),"")</f>
        <v>74.379800000000003</v>
      </c>
      <c r="H12296" s="140">
        <v>5.0000000000000001E-3</v>
      </c>
      <c r="I12296" s="9"/>
      <c r="J12296" s="22">
        <f t="shared" si="192"/>
        <v>0.37189900000000004</v>
      </c>
      <c r="K12296" s="22" t="str">
        <f>IF(I12296&lt;&gt;"",SUMIF(Table1[Codigo_servico],A12296,Table1[Subtotal_insumo]),"")</f>
        <v/>
      </c>
      <c r="L12296" s="16">
        <f>IF(Table1[[#This Row],[Ordem_insumos]]&lt;&gt;0,VLOOKUP(Table1[[#This Row],[Codigo_servico]],Preencher_Orcamento!$B:$D,3,FALSE)*Table1[[#This Row],[Qtde_insumo]],"")</f>
        <v>0</v>
      </c>
      <c r="M12296" s="16">
        <f>IF(Table1[[#This Row],[Ordem_insumos]]&lt;&gt;0,VLOOKUP(Table1[[#This Row],[Codigo_servico]],Preencher_Orcamento!$B:$D,3,FALSE)*Table1[[#This Row],[Subtotal_insumo]],"")</f>
        <v>0</v>
      </c>
    </row>
    <row r="12297" spans="1:13" ht="26.25" x14ac:dyDescent="0.25">
      <c r="A12297" s="6">
        <v>180232</v>
      </c>
      <c r="B12297" s="126">
        <v>7</v>
      </c>
      <c r="C12297" s="133"/>
      <c r="D12297" s="134">
        <v>38623</v>
      </c>
      <c r="E12297" s="7" t="s">
        <v>964</v>
      </c>
      <c r="F12297" s="8" t="s">
        <v>457</v>
      </c>
      <c r="G12297" s="16">
        <f>IFERROR(VLOOKUP(Table1[[#This Row],[Codigo_insumo]],BD_Insumos!$B:$E,4),"")</f>
        <v>99.25</v>
      </c>
      <c r="H12297" s="140">
        <v>1</v>
      </c>
      <c r="I12297" s="9"/>
      <c r="J12297" s="22">
        <f t="shared" si="192"/>
        <v>99.25</v>
      </c>
      <c r="K12297" s="22" t="str">
        <f>IF(I12297&lt;&gt;"",SUMIF(Table1[Codigo_servico],A12297,Table1[Subtotal_insumo]),"")</f>
        <v/>
      </c>
      <c r="L12297" s="16">
        <f>IF(Table1[[#This Row],[Ordem_insumos]]&lt;&gt;0,VLOOKUP(Table1[[#This Row],[Codigo_servico]],Preencher_Orcamento!$B:$D,3,FALSE)*Table1[[#This Row],[Qtde_insumo]],"")</f>
        <v>0</v>
      </c>
      <c r="M12297" s="16">
        <f>IF(Table1[[#This Row],[Ordem_insumos]]&lt;&gt;0,VLOOKUP(Table1[[#This Row],[Codigo_servico]],Preencher_Orcamento!$B:$D,3,FALSE)*Table1[[#This Row],[Subtotal_insumo]],"")</f>
        <v>0</v>
      </c>
    </row>
    <row r="12298" spans="1:13" x14ac:dyDescent="0.25">
      <c r="A12298" s="3">
        <v>180233</v>
      </c>
      <c r="B12298" s="125">
        <v>0</v>
      </c>
      <c r="C12298" s="131" t="s">
        <v>4653</v>
      </c>
      <c r="D12298" s="132"/>
      <c r="E12298" s="4"/>
      <c r="F12298" s="4"/>
      <c r="G12298" s="17" t="str">
        <f>IFERROR(VLOOKUP(Table1[[#This Row],[Codigo_insumo]],BD_Insumos!$B:$E,4),"")</f>
        <v/>
      </c>
      <c r="H12298" s="139"/>
      <c r="I12298" s="5" t="s">
        <v>457</v>
      </c>
      <c r="J12298" s="20" t="str">
        <f t="shared" si="192"/>
        <v/>
      </c>
      <c r="K12298" s="21">
        <f>IF(I12298&lt;&gt;"",SUMIF(Table1[Codigo_servico],A12298,Table1[Subtotal_insumo]),"")</f>
        <v>124.67865351896656</v>
      </c>
      <c r="L12298" s="17" t="str">
        <f>IF(Table1[[#This Row],[Ordem_insumos]]&lt;&gt;0,VLOOKUP(Table1[[#This Row],[Codigo_servico]],Preencher_Orcamento!$B:$D,3,FALSE)*Table1[[#This Row],[Qtde_insumo]],"")</f>
        <v/>
      </c>
      <c r="M12298" s="17" t="str">
        <f>IF(Table1[[#This Row],[Ordem_insumos]]&lt;&gt;0,VLOOKUP(Table1[[#This Row],[Codigo_servico]],Preencher_Orcamento!$B:$D,3,FALSE)*Table1[[#This Row],[Subtotal_insumo]],"")</f>
        <v/>
      </c>
    </row>
    <row r="12299" spans="1:13" x14ac:dyDescent="0.25">
      <c r="A12299" s="6">
        <v>180233</v>
      </c>
      <c r="B12299" s="126">
        <v>1</v>
      </c>
      <c r="C12299" s="133"/>
      <c r="D12299" s="134">
        <v>38557</v>
      </c>
      <c r="E12299" s="7" t="s">
        <v>909</v>
      </c>
      <c r="F12299" s="8" t="s">
        <v>58</v>
      </c>
      <c r="G12299" s="16">
        <f>IFERROR(VLOOKUP(Table1[[#This Row],[Codigo_insumo]],BD_Insumos!$B:$E,4),"")</f>
        <v>131.821</v>
      </c>
      <c r="H12299" s="140">
        <v>2.1000000000000001E-2</v>
      </c>
      <c r="I12299" s="9"/>
      <c r="J12299" s="22">
        <f t="shared" si="192"/>
        <v>2.7682410000000002</v>
      </c>
      <c r="K12299" s="22" t="str">
        <f>IF(I12299&lt;&gt;"",SUMIF(Table1[Codigo_servico],A12299,Table1[Subtotal_insumo]),"")</f>
        <v/>
      </c>
      <c r="L12299" s="16">
        <f>IF(Table1[[#This Row],[Ordem_insumos]]&lt;&gt;0,VLOOKUP(Table1[[#This Row],[Codigo_servico]],Preencher_Orcamento!$B:$D,3,FALSE)*Table1[[#This Row],[Qtde_insumo]],"")</f>
        <v>0</v>
      </c>
      <c r="M12299" s="16">
        <f>IF(Table1[[#This Row],[Ordem_insumos]]&lt;&gt;0,VLOOKUP(Table1[[#This Row],[Codigo_servico]],Preencher_Orcamento!$B:$D,3,FALSE)*Table1[[#This Row],[Subtotal_insumo]],"")</f>
        <v>0</v>
      </c>
    </row>
    <row r="12300" spans="1:13" ht="26.25" x14ac:dyDescent="0.25">
      <c r="A12300" s="6">
        <v>180233</v>
      </c>
      <c r="B12300" s="126">
        <v>2</v>
      </c>
      <c r="C12300" s="133"/>
      <c r="D12300" s="134">
        <v>38502</v>
      </c>
      <c r="E12300" s="7" t="s">
        <v>878</v>
      </c>
      <c r="F12300" s="8" t="s">
        <v>197</v>
      </c>
      <c r="G12300" s="16">
        <f>IFERROR(VLOOKUP(Table1[[#This Row],[Codigo_insumo]],BD_Insumos!$B:$E,4),"")</f>
        <v>1.9631000000000001</v>
      </c>
      <c r="H12300" s="140">
        <v>0.3</v>
      </c>
      <c r="I12300" s="9"/>
      <c r="J12300" s="22">
        <f t="shared" si="192"/>
        <v>0.58892999999999995</v>
      </c>
      <c r="K12300" s="22" t="str">
        <f>IF(I12300&lt;&gt;"",SUMIF(Table1[Codigo_servico],A12300,Table1[Subtotal_insumo]),"")</f>
        <v/>
      </c>
      <c r="L12300" s="16">
        <f>IF(Table1[[#This Row],[Ordem_insumos]]&lt;&gt;0,VLOOKUP(Table1[[#This Row],[Codigo_servico]],Preencher_Orcamento!$B:$D,3,FALSE)*Table1[[#This Row],[Qtde_insumo]],"")</f>
        <v>0</v>
      </c>
      <c r="M12300" s="16">
        <f>IF(Table1[[#This Row],[Ordem_insumos]]&lt;&gt;0,VLOOKUP(Table1[[#This Row],[Codigo_servico]],Preencher_Orcamento!$B:$D,3,FALSE)*Table1[[#This Row],[Subtotal_insumo]],"")</f>
        <v>0</v>
      </c>
    </row>
    <row r="12301" spans="1:13" x14ac:dyDescent="0.25">
      <c r="A12301" s="6">
        <v>180233</v>
      </c>
      <c r="B12301" s="126">
        <v>3</v>
      </c>
      <c r="C12301" s="133"/>
      <c r="D12301" s="134">
        <v>38555</v>
      </c>
      <c r="E12301" s="7" t="s">
        <v>907</v>
      </c>
      <c r="F12301" s="8" t="s">
        <v>58</v>
      </c>
      <c r="G12301" s="16">
        <f>IFERROR(VLOOKUP(Table1[[#This Row],[Codigo_insumo]],BD_Insumos!$B:$E,4),"")</f>
        <v>163.66669999999999</v>
      </c>
      <c r="H12301" s="140">
        <v>2.1000000000000001E-2</v>
      </c>
      <c r="I12301" s="9"/>
      <c r="J12301" s="22">
        <f t="shared" si="192"/>
        <v>3.4370007</v>
      </c>
      <c r="K12301" s="22" t="str">
        <f>IF(I12301&lt;&gt;"",SUMIF(Table1[Codigo_servico],A12301,Table1[Subtotal_insumo]),"")</f>
        <v/>
      </c>
      <c r="L12301" s="16">
        <f>IF(Table1[[#This Row],[Ordem_insumos]]&lt;&gt;0,VLOOKUP(Table1[[#This Row],[Codigo_servico]],Preencher_Orcamento!$B:$D,3,FALSE)*Table1[[#This Row],[Qtde_insumo]],"")</f>
        <v>0</v>
      </c>
      <c r="M12301" s="16">
        <f>IF(Table1[[#This Row],[Ordem_insumos]]&lt;&gt;0,VLOOKUP(Table1[[#This Row],[Codigo_servico]],Preencher_Orcamento!$B:$D,3,FALSE)*Table1[[#This Row],[Subtotal_insumo]],"")</f>
        <v>0</v>
      </c>
    </row>
    <row r="12302" spans="1:13" x14ac:dyDescent="0.25">
      <c r="A12302" s="6">
        <v>180233</v>
      </c>
      <c r="B12302" s="126">
        <v>4</v>
      </c>
      <c r="C12302" s="133"/>
      <c r="D12302" s="134">
        <v>2085</v>
      </c>
      <c r="E12302" s="7" t="s">
        <v>2203</v>
      </c>
      <c r="F12302" s="8" t="s">
        <v>2140</v>
      </c>
      <c r="G12302" s="16">
        <f>IFERROR(VLOOKUP(Table1[[#This Row],[Codigo_insumo]],BD_Insumos!$B:$E,4),"")</f>
        <v>12.52578426267724</v>
      </c>
      <c r="H12302" s="140">
        <v>0.1</v>
      </c>
      <c r="I12302" s="9"/>
      <c r="J12302" s="22">
        <f t="shared" si="192"/>
        <v>1.252578426267724</v>
      </c>
      <c r="K12302" s="22" t="str">
        <f>IF(I12302&lt;&gt;"",SUMIF(Table1[Codigo_servico],A12302,Table1[Subtotal_insumo]),"")</f>
        <v/>
      </c>
      <c r="L12302" s="16">
        <f>IF(Table1[[#This Row],[Ordem_insumos]]&lt;&gt;0,VLOOKUP(Table1[[#This Row],[Codigo_servico]],Preencher_Orcamento!$B:$D,3,FALSE)*Table1[[#This Row],[Qtde_insumo]],"")</f>
        <v>0</v>
      </c>
      <c r="M12302" s="16">
        <f>IF(Table1[[#This Row],[Ordem_insumos]]&lt;&gt;0,VLOOKUP(Table1[[#This Row],[Codigo_servico]],Preencher_Orcamento!$B:$D,3,FALSE)*Table1[[#This Row],[Subtotal_insumo]],"")</f>
        <v>0</v>
      </c>
    </row>
    <row r="12303" spans="1:13" x14ac:dyDescent="0.25">
      <c r="A12303" s="6">
        <v>180233</v>
      </c>
      <c r="B12303" s="126">
        <v>5</v>
      </c>
      <c r="C12303" s="133"/>
      <c r="D12303" s="134">
        <v>2086</v>
      </c>
      <c r="E12303" s="7" t="s">
        <v>2204</v>
      </c>
      <c r="F12303" s="8" t="s">
        <v>2140</v>
      </c>
      <c r="G12303" s="16">
        <f>IFERROR(VLOOKUP(Table1[[#This Row],[Codigo_insumo]],BD_Insumos!$B:$E,4),"")</f>
        <v>10.520008785397648</v>
      </c>
      <c r="H12303" s="140">
        <v>0.5</v>
      </c>
      <c r="I12303" s="9"/>
      <c r="J12303" s="22">
        <f t="shared" si="192"/>
        <v>5.260004392698824</v>
      </c>
      <c r="K12303" s="22" t="str">
        <f>IF(I12303&lt;&gt;"",SUMIF(Table1[Codigo_servico],A12303,Table1[Subtotal_insumo]),"")</f>
        <v/>
      </c>
      <c r="L12303" s="16">
        <f>IF(Table1[[#This Row],[Ordem_insumos]]&lt;&gt;0,VLOOKUP(Table1[[#This Row],[Codigo_servico]],Preencher_Orcamento!$B:$D,3,FALSE)*Table1[[#This Row],[Qtde_insumo]],"")</f>
        <v>0</v>
      </c>
      <c r="M12303" s="16">
        <f>IF(Table1[[#This Row],[Ordem_insumos]]&lt;&gt;0,VLOOKUP(Table1[[#This Row],[Codigo_servico]],Preencher_Orcamento!$B:$D,3,FALSE)*Table1[[#This Row],[Subtotal_insumo]],"")</f>
        <v>0</v>
      </c>
    </row>
    <row r="12304" spans="1:13" ht="26.25" x14ac:dyDescent="0.25">
      <c r="A12304" s="6">
        <v>180233</v>
      </c>
      <c r="B12304" s="126">
        <v>6</v>
      </c>
      <c r="C12304" s="133"/>
      <c r="D12304" s="134">
        <v>38624</v>
      </c>
      <c r="E12304" s="7" t="s">
        <v>965</v>
      </c>
      <c r="F12304" s="8" t="s">
        <v>457</v>
      </c>
      <c r="G12304" s="16">
        <f>IFERROR(VLOOKUP(Table1[[#This Row],[Codigo_insumo]],BD_Insumos!$B:$E,4),"")</f>
        <v>111</v>
      </c>
      <c r="H12304" s="140">
        <v>1</v>
      </c>
      <c r="I12304" s="9"/>
      <c r="J12304" s="22">
        <f t="shared" si="192"/>
        <v>111</v>
      </c>
      <c r="K12304" s="22" t="str">
        <f>IF(I12304&lt;&gt;"",SUMIF(Table1[Codigo_servico],A12304,Table1[Subtotal_insumo]),"")</f>
        <v/>
      </c>
      <c r="L12304" s="16">
        <f>IF(Table1[[#This Row],[Ordem_insumos]]&lt;&gt;0,VLOOKUP(Table1[[#This Row],[Codigo_servico]],Preencher_Orcamento!$B:$D,3,FALSE)*Table1[[#This Row],[Qtde_insumo]],"")</f>
        <v>0</v>
      </c>
      <c r="M12304" s="16">
        <f>IF(Table1[[#This Row],[Ordem_insumos]]&lt;&gt;0,VLOOKUP(Table1[[#This Row],[Codigo_servico]],Preencher_Orcamento!$B:$D,3,FALSE)*Table1[[#This Row],[Subtotal_insumo]],"")</f>
        <v>0</v>
      </c>
    </row>
    <row r="12305" spans="1:13" x14ac:dyDescent="0.25">
      <c r="A12305" s="6">
        <v>180233</v>
      </c>
      <c r="B12305" s="126">
        <v>7</v>
      </c>
      <c r="C12305" s="133"/>
      <c r="D12305" s="134">
        <v>10501</v>
      </c>
      <c r="E12305" s="7" t="s">
        <v>57</v>
      </c>
      <c r="F12305" s="8" t="s">
        <v>58</v>
      </c>
      <c r="G12305" s="16">
        <f>IFERROR(VLOOKUP(Table1[[#This Row],[Codigo_insumo]],BD_Insumos!$B:$E,4),"")</f>
        <v>74.379800000000003</v>
      </c>
      <c r="H12305" s="140">
        <v>5.0000000000000001E-3</v>
      </c>
      <c r="I12305" s="9"/>
      <c r="J12305" s="22">
        <f t="shared" si="192"/>
        <v>0.37189900000000004</v>
      </c>
      <c r="K12305" s="22" t="str">
        <f>IF(I12305&lt;&gt;"",SUMIF(Table1[Codigo_servico],A12305,Table1[Subtotal_insumo]),"")</f>
        <v/>
      </c>
      <c r="L12305" s="16">
        <f>IF(Table1[[#This Row],[Ordem_insumos]]&lt;&gt;0,VLOOKUP(Table1[[#This Row],[Codigo_servico]],Preencher_Orcamento!$B:$D,3,FALSE)*Table1[[#This Row],[Qtde_insumo]],"")</f>
        <v>0</v>
      </c>
      <c r="M12305" s="16">
        <f>IF(Table1[[#This Row],[Ordem_insumos]]&lt;&gt;0,VLOOKUP(Table1[[#This Row],[Codigo_servico]],Preencher_Orcamento!$B:$D,3,FALSE)*Table1[[#This Row],[Subtotal_insumo]],"")</f>
        <v>0</v>
      </c>
    </row>
    <row r="12306" spans="1:13" x14ac:dyDescent="0.25">
      <c r="A12306" s="3">
        <v>180234</v>
      </c>
      <c r="B12306" s="125">
        <v>0</v>
      </c>
      <c r="C12306" s="131" t="s">
        <v>4654</v>
      </c>
      <c r="D12306" s="132"/>
      <c r="E12306" s="4"/>
      <c r="F12306" s="4"/>
      <c r="G12306" s="17" t="str">
        <f>IFERROR(VLOOKUP(Table1[[#This Row],[Codigo_insumo]],BD_Insumos!$B:$E,4),"")</f>
        <v/>
      </c>
      <c r="H12306" s="139"/>
      <c r="I12306" s="5" t="s">
        <v>457</v>
      </c>
      <c r="J12306" s="20" t="str">
        <f t="shared" si="192"/>
        <v/>
      </c>
      <c r="K12306" s="21">
        <f>IF(I12306&lt;&gt;"",SUMIF(Table1[Codigo_servico],A12306,Table1[Subtotal_insumo]),"")</f>
        <v>93.678653518966541</v>
      </c>
      <c r="L12306" s="17" t="str">
        <f>IF(Table1[[#This Row],[Ordem_insumos]]&lt;&gt;0,VLOOKUP(Table1[[#This Row],[Codigo_servico]],Preencher_Orcamento!$B:$D,3,FALSE)*Table1[[#This Row],[Qtde_insumo]],"")</f>
        <v/>
      </c>
      <c r="M12306" s="17" t="str">
        <f>IF(Table1[[#This Row],[Ordem_insumos]]&lt;&gt;0,VLOOKUP(Table1[[#This Row],[Codigo_servico]],Preencher_Orcamento!$B:$D,3,FALSE)*Table1[[#This Row],[Subtotal_insumo]],"")</f>
        <v/>
      </c>
    </row>
    <row r="12307" spans="1:13" x14ac:dyDescent="0.25">
      <c r="A12307" s="6">
        <v>180234</v>
      </c>
      <c r="B12307" s="126">
        <v>1</v>
      </c>
      <c r="C12307" s="133"/>
      <c r="D12307" s="134">
        <v>38557</v>
      </c>
      <c r="E12307" s="7" t="s">
        <v>909</v>
      </c>
      <c r="F12307" s="8" t="s">
        <v>58</v>
      </c>
      <c r="G12307" s="16">
        <f>IFERROR(VLOOKUP(Table1[[#This Row],[Codigo_insumo]],BD_Insumos!$B:$E,4),"")</f>
        <v>131.821</v>
      </c>
      <c r="H12307" s="140">
        <v>2.1000000000000001E-2</v>
      </c>
      <c r="I12307" s="9"/>
      <c r="J12307" s="22">
        <f t="shared" si="192"/>
        <v>2.7682410000000002</v>
      </c>
      <c r="K12307" s="22" t="str">
        <f>IF(I12307&lt;&gt;"",SUMIF(Table1[Codigo_servico],A12307,Table1[Subtotal_insumo]),"")</f>
        <v/>
      </c>
      <c r="L12307" s="16">
        <f>IF(Table1[[#This Row],[Ordem_insumos]]&lt;&gt;0,VLOOKUP(Table1[[#This Row],[Codigo_servico]],Preencher_Orcamento!$B:$D,3,FALSE)*Table1[[#This Row],[Qtde_insumo]],"")</f>
        <v>0</v>
      </c>
      <c r="M12307" s="16">
        <f>IF(Table1[[#This Row],[Ordem_insumos]]&lt;&gt;0,VLOOKUP(Table1[[#This Row],[Codigo_servico]],Preencher_Orcamento!$B:$D,3,FALSE)*Table1[[#This Row],[Subtotal_insumo]],"")</f>
        <v>0</v>
      </c>
    </row>
    <row r="12308" spans="1:13" ht="26.25" x14ac:dyDescent="0.25">
      <c r="A12308" s="6">
        <v>180234</v>
      </c>
      <c r="B12308" s="126">
        <v>2</v>
      </c>
      <c r="C12308" s="133"/>
      <c r="D12308" s="134">
        <v>38502</v>
      </c>
      <c r="E12308" s="7" t="s">
        <v>878</v>
      </c>
      <c r="F12308" s="8" t="s">
        <v>197</v>
      </c>
      <c r="G12308" s="16">
        <f>IFERROR(VLOOKUP(Table1[[#This Row],[Codigo_insumo]],BD_Insumos!$B:$E,4),"")</f>
        <v>1.9631000000000001</v>
      </c>
      <c r="H12308" s="140">
        <v>0.3</v>
      </c>
      <c r="I12308" s="9"/>
      <c r="J12308" s="22">
        <f t="shared" si="192"/>
        <v>0.58892999999999995</v>
      </c>
      <c r="K12308" s="22" t="str">
        <f>IF(I12308&lt;&gt;"",SUMIF(Table1[Codigo_servico],A12308,Table1[Subtotal_insumo]),"")</f>
        <v/>
      </c>
      <c r="L12308" s="16">
        <f>IF(Table1[[#This Row],[Ordem_insumos]]&lt;&gt;0,VLOOKUP(Table1[[#This Row],[Codigo_servico]],Preencher_Orcamento!$B:$D,3,FALSE)*Table1[[#This Row],[Qtde_insumo]],"")</f>
        <v>0</v>
      </c>
      <c r="M12308" s="16">
        <f>IF(Table1[[#This Row],[Ordem_insumos]]&lt;&gt;0,VLOOKUP(Table1[[#This Row],[Codigo_servico]],Preencher_Orcamento!$B:$D,3,FALSE)*Table1[[#This Row],[Subtotal_insumo]],"")</f>
        <v>0</v>
      </c>
    </row>
    <row r="12309" spans="1:13" x14ac:dyDescent="0.25">
      <c r="A12309" s="6">
        <v>180234</v>
      </c>
      <c r="B12309" s="126">
        <v>3</v>
      </c>
      <c r="C12309" s="133"/>
      <c r="D12309" s="134">
        <v>38555</v>
      </c>
      <c r="E12309" s="7" t="s">
        <v>907</v>
      </c>
      <c r="F12309" s="8" t="s">
        <v>58</v>
      </c>
      <c r="G12309" s="16">
        <f>IFERROR(VLOOKUP(Table1[[#This Row],[Codigo_insumo]],BD_Insumos!$B:$E,4),"")</f>
        <v>163.66669999999999</v>
      </c>
      <c r="H12309" s="140">
        <v>2.1000000000000001E-2</v>
      </c>
      <c r="I12309" s="9"/>
      <c r="J12309" s="22">
        <f t="shared" si="192"/>
        <v>3.4370007</v>
      </c>
      <c r="K12309" s="22" t="str">
        <f>IF(I12309&lt;&gt;"",SUMIF(Table1[Codigo_servico],A12309,Table1[Subtotal_insumo]),"")</f>
        <v/>
      </c>
      <c r="L12309" s="16">
        <f>IF(Table1[[#This Row],[Ordem_insumos]]&lt;&gt;0,VLOOKUP(Table1[[#This Row],[Codigo_servico]],Preencher_Orcamento!$B:$D,3,FALSE)*Table1[[#This Row],[Qtde_insumo]],"")</f>
        <v>0</v>
      </c>
      <c r="M12309" s="16">
        <f>IF(Table1[[#This Row],[Ordem_insumos]]&lt;&gt;0,VLOOKUP(Table1[[#This Row],[Codigo_servico]],Preencher_Orcamento!$B:$D,3,FALSE)*Table1[[#This Row],[Subtotal_insumo]],"")</f>
        <v>0</v>
      </c>
    </row>
    <row r="12310" spans="1:13" x14ac:dyDescent="0.25">
      <c r="A12310" s="6">
        <v>180234</v>
      </c>
      <c r="B12310" s="126">
        <v>4</v>
      </c>
      <c r="C12310" s="133"/>
      <c r="D12310" s="134">
        <v>10501</v>
      </c>
      <c r="E12310" s="7" t="s">
        <v>57</v>
      </c>
      <c r="F12310" s="8" t="s">
        <v>58</v>
      </c>
      <c r="G12310" s="16">
        <f>IFERROR(VLOOKUP(Table1[[#This Row],[Codigo_insumo]],BD_Insumos!$B:$E,4),"")</f>
        <v>74.379800000000003</v>
      </c>
      <c r="H12310" s="140">
        <v>5.0000000000000001E-3</v>
      </c>
      <c r="I12310" s="9"/>
      <c r="J12310" s="22">
        <f t="shared" si="192"/>
        <v>0.37189900000000004</v>
      </c>
      <c r="K12310" s="22" t="str">
        <f>IF(I12310&lt;&gt;"",SUMIF(Table1[Codigo_servico],A12310,Table1[Subtotal_insumo]),"")</f>
        <v/>
      </c>
      <c r="L12310" s="16">
        <f>IF(Table1[[#This Row],[Ordem_insumos]]&lt;&gt;0,VLOOKUP(Table1[[#This Row],[Codigo_servico]],Preencher_Orcamento!$B:$D,3,FALSE)*Table1[[#This Row],[Qtde_insumo]],"")</f>
        <v>0</v>
      </c>
      <c r="M12310" s="16">
        <f>IF(Table1[[#This Row],[Ordem_insumos]]&lt;&gt;0,VLOOKUP(Table1[[#This Row],[Codigo_servico]],Preencher_Orcamento!$B:$D,3,FALSE)*Table1[[#This Row],[Subtotal_insumo]],"")</f>
        <v>0</v>
      </c>
    </row>
    <row r="12311" spans="1:13" x14ac:dyDescent="0.25">
      <c r="A12311" s="6">
        <v>180234</v>
      </c>
      <c r="B12311" s="126">
        <v>5</v>
      </c>
      <c r="C12311" s="133"/>
      <c r="D12311" s="134">
        <v>2086</v>
      </c>
      <c r="E12311" s="7" t="s">
        <v>2204</v>
      </c>
      <c r="F12311" s="8" t="s">
        <v>2140</v>
      </c>
      <c r="G12311" s="16">
        <f>IFERROR(VLOOKUP(Table1[[#This Row],[Codigo_insumo]],BD_Insumos!$B:$E,4),"")</f>
        <v>10.520008785397648</v>
      </c>
      <c r="H12311" s="140">
        <v>0.5</v>
      </c>
      <c r="I12311" s="9"/>
      <c r="J12311" s="22">
        <f t="shared" si="192"/>
        <v>5.260004392698824</v>
      </c>
      <c r="K12311" s="22" t="str">
        <f>IF(I12311&lt;&gt;"",SUMIF(Table1[Codigo_servico],A12311,Table1[Subtotal_insumo]),"")</f>
        <v/>
      </c>
      <c r="L12311" s="16">
        <f>IF(Table1[[#This Row],[Ordem_insumos]]&lt;&gt;0,VLOOKUP(Table1[[#This Row],[Codigo_servico]],Preencher_Orcamento!$B:$D,3,FALSE)*Table1[[#This Row],[Qtde_insumo]],"")</f>
        <v>0</v>
      </c>
      <c r="M12311" s="16">
        <f>IF(Table1[[#This Row],[Ordem_insumos]]&lt;&gt;0,VLOOKUP(Table1[[#This Row],[Codigo_servico]],Preencher_Orcamento!$B:$D,3,FALSE)*Table1[[#This Row],[Subtotal_insumo]],"")</f>
        <v>0</v>
      </c>
    </row>
    <row r="12312" spans="1:13" ht="26.25" x14ac:dyDescent="0.25">
      <c r="A12312" s="6">
        <v>180234</v>
      </c>
      <c r="B12312" s="126">
        <v>6</v>
      </c>
      <c r="C12312" s="133"/>
      <c r="D12312" s="134">
        <v>38625</v>
      </c>
      <c r="E12312" s="7" t="s">
        <v>966</v>
      </c>
      <c r="F12312" s="8" t="s">
        <v>457</v>
      </c>
      <c r="G12312" s="16">
        <f>IFERROR(VLOOKUP(Table1[[#This Row],[Codigo_insumo]],BD_Insumos!$B:$E,4),"")</f>
        <v>80</v>
      </c>
      <c r="H12312" s="140">
        <v>1</v>
      </c>
      <c r="I12312" s="9"/>
      <c r="J12312" s="22">
        <f t="shared" si="192"/>
        <v>80</v>
      </c>
      <c r="K12312" s="22" t="str">
        <f>IF(I12312&lt;&gt;"",SUMIF(Table1[Codigo_servico],A12312,Table1[Subtotal_insumo]),"")</f>
        <v/>
      </c>
      <c r="L12312" s="16">
        <f>IF(Table1[[#This Row],[Ordem_insumos]]&lt;&gt;0,VLOOKUP(Table1[[#This Row],[Codigo_servico]],Preencher_Orcamento!$B:$D,3,FALSE)*Table1[[#This Row],[Qtde_insumo]],"")</f>
        <v>0</v>
      </c>
      <c r="M12312" s="16">
        <f>IF(Table1[[#This Row],[Ordem_insumos]]&lt;&gt;0,VLOOKUP(Table1[[#This Row],[Codigo_servico]],Preencher_Orcamento!$B:$D,3,FALSE)*Table1[[#This Row],[Subtotal_insumo]],"")</f>
        <v>0</v>
      </c>
    </row>
    <row r="12313" spans="1:13" x14ac:dyDescent="0.25">
      <c r="A12313" s="6">
        <v>180234</v>
      </c>
      <c r="B12313" s="126">
        <v>7</v>
      </c>
      <c r="C12313" s="133"/>
      <c r="D12313" s="134">
        <v>2085</v>
      </c>
      <c r="E12313" s="7" t="s">
        <v>2203</v>
      </c>
      <c r="F12313" s="8" t="s">
        <v>2140</v>
      </c>
      <c r="G12313" s="16">
        <f>IFERROR(VLOOKUP(Table1[[#This Row],[Codigo_insumo]],BD_Insumos!$B:$E,4),"")</f>
        <v>12.52578426267724</v>
      </c>
      <c r="H12313" s="140">
        <v>0.1</v>
      </c>
      <c r="I12313" s="9"/>
      <c r="J12313" s="22">
        <f t="shared" si="192"/>
        <v>1.252578426267724</v>
      </c>
      <c r="K12313" s="22" t="str">
        <f>IF(I12313&lt;&gt;"",SUMIF(Table1[Codigo_servico],A12313,Table1[Subtotal_insumo]),"")</f>
        <v/>
      </c>
      <c r="L12313" s="16">
        <f>IF(Table1[[#This Row],[Ordem_insumos]]&lt;&gt;0,VLOOKUP(Table1[[#This Row],[Codigo_servico]],Preencher_Orcamento!$B:$D,3,FALSE)*Table1[[#This Row],[Qtde_insumo]],"")</f>
        <v>0</v>
      </c>
      <c r="M12313" s="16">
        <f>IF(Table1[[#This Row],[Ordem_insumos]]&lt;&gt;0,VLOOKUP(Table1[[#This Row],[Codigo_servico]],Preencher_Orcamento!$B:$D,3,FALSE)*Table1[[#This Row],[Subtotal_insumo]],"")</f>
        <v>0</v>
      </c>
    </row>
    <row r="12314" spans="1:13" x14ac:dyDescent="0.25">
      <c r="A12314" s="3">
        <v>180235</v>
      </c>
      <c r="B12314" s="125">
        <v>0</v>
      </c>
      <c r="C12314" s="131" t="s">
        <v>4655</v>
      </c>
      <c r="D12314" s="132"/>
      <c r="E12314" s="4"/>
      <c r="F12314" s="4"/>
      <c r="G12314" s="17" t="str">
        <f>IFERROR(VLOOKUP(Table1[[#This Row],[Codigo_insumo]],BD_Insumos!$B:$E,4),"")</f>
        <v/>
      </c>
      <c r="H12314" s="139"/>
      <c r="I12314" s="5" t="s">
        <v>457</v>
      </c>
      <c r="J12314" s="20" t="str">
        <f t="shared" si="192"/>
        <v/>
      </c>
      <c r="K12314" s="21">
        <f>IF(I12314&lt;&gt;"",SUMIF(Table1[Codigo_servico],A12314,Table1[Subtotal_insumo]),"")</f>
        <v>146.71759232538113</v>
      </c>
      <c r="L12314" s="17" t="str">
        <f>IF(Table1[[#This Row],[Ordem_insumos]]&lt;&gt;0,VLOOKUP(Table1[[#This Row],[Codigo_servico]],Preencher_Orcamento!$B:$D,3,FALSE)*Table1[[#This Row],[Qtde_insumo]],"")</f>
        <v/>
      </c>
      <c r="M12314" s="17" t="str">
        <f>IF(Table1[[#This Row],[Ordem_insumos]]&lt;&gt;0,VLOOKUP(Table1[[#This Row],[Codigo_servico]],Preencher_Orcamento!$B:$D,3,FALSE)*Table1[[#This Row],[Subtotal_insumo]],"")</f>
        <v/>
      </c>
    </row>
    <row r="12315" spans="1:13" x14ac:dyDescent="0.25">
      <c r="A12315" s="6">
        <v>180235</v>
      </c>
      <c r="B12315" s="126">
        <v>1</v>
      </c>
      <c r="C12315" s="133"/>
      <c r="D12315" s="134">
        <v>2086</v>
      </c>
      <c r="E12315" s="7" t="s">
        <v>2204</v>
      </c>
      <c r="F12315" s="8" t="s">
        <v>2140</v>
      </c>
      <c r="G12315" s="16">
        <f>IFERROR(VLOOKUP(Table1[[#This Row],[Codigo_insumo]],BD_Insumos!$B:$E,4),"")</f>
        <v>10.520008785397648</v>
      </c>
      <c r="H12315" s="140">
        <v>2.8</v>
      </c>
      <c r="I12315" s="9"/>
      <c r="J12315" s="22">
        <f t="shared" si="192"/>
        <v>29.456024599113412</v>
      </c>
      <c r="K12315" s="22" t="str">
        <f>IF(I12315&lt;&gt;"",SUMIF(Table1[Codigo_servico],A12315,Table1[Subtotal_insumo]),"")</f>
        <v/>
      </c>
      <c r="L12315" s="16">
        <f>IF(Table1[[#This Row],[Ordem_insumos]]&lt;&gt;0,VLOOKUP(Table1[[#This Row],[Codigo_servico]],Preencher_Orcamento!$B:$D,3,FALSE)*Table1[[#This Row],[Qtde_insumo]],"")</f>
        <v>0</v>
      </c>
      <c r="M12315" s="16">
        <f>IF(Table1[[#This Row],[Ordem_insumos]]&lt;&gt;0,VLOOKUP(Table1[[#This Row],[Codigo_servico]],Preencher_Orcamento!$B:$D,3,FALSE)*Table1[[#This Row],[Subtotal_insumo]],"")</f>
        <v>0</v>
      </c>
    </row>
    <row r="12316" spans="1:13" x14ac:dyDescent="0.25">
      <c r="A12316" s="6">
        <v>180235</v>
      </c>
      <c r="B12316" s="126">
        <v>2</v>
      </c>
      <c r="C12316" s="133"/>
      <c r="D12316" s="134">
        <v>2085</v>
      </c>
      <c r="E12316" s="7" t="s">
        <v>2203</v>
      </c>
      <c r="F12316" s="8" t="s">
        <v>2140</v>
      </c>
      <c r="G12316" s="16">
        <f>IFERROR(VLOOKUP(Table1[[#This Row],[Codigo_insumo]],BD_Insumos!$B:$E,4),"")</f>
        <v>12.52578426267724</v>
      </c>
      <c r="H12316" s="140">
        <v>0.1</v>
      </c>
      <c r="I12316" s="9"/>
      <c r="J12316" s="22">
        <f t="shared" si="192"/>
        <v>1.252578426267724</v>
      </c>
      <c r="K12316" s="22" t="str">
        <f>IF(I12316&lt;&gt;"",SUMIF(Table1[Codigo_servico],A12316,Table1[Subtotal_insumo]),"")</f>
        <v/>
      </c>
      <c r="L12316" s="16">
        <f>IF(Table1[[#This Row],[Ordem_insumos]]&lt;&gt;0,VLOOKUP(Table1[[#This Row],[Codigo_servico]],Preencher_Orcamento!$B:$D,3,FALSE)*Table1[[#This Row],[Qtde_insumo]],"")</f>
        <v>0</v>
      </c>
      <c r="M12316" s="16">
        <f>IF(Table1[[#This Row],[Ordem_insumos]]&lt;&gt;0,VLOOKUP(Table1[[#This Row],[Codigo_servico]],Preencher_Orcamento!$B:$D,3,FALSE)*Table1[[#This Row],[Subtotal_insumo]],"")</f>
        <v>0</v>
      </c>
    </row>
    <row r="12317" spans="1:13" ht="39" x14ac:dyDescent="0.25">
      <c r="A12317" s="6">
        <v>180235</v>
      </c>
      <c r="B12317" s="126">
        <v>3</v>
      </c>
      <c r="C12317" s="133"/>
      <c r="D12317" s="134">
        <v>38587</v>
      </c>
      <c r="E12317" s="7" t="s">
        <v>931</v>
      </c>
      <c r="F12317" s="8" t="s">
        <v>457</v>
      </c>
      <c r="G12317" s="16">
        <f>IFERROR(VLOOKUP(Table1[[#This Row],[Codigo_insumo]],BD_Insumos!$B:$E,4),"")</f>
        <v>23.232199999999999</v>
      </c>
      <c r="H12317" s="140">
        <v>1</v>
      </c>
      <c r="I12317" s="9"/>
      <c r="J12317" s="22">
        <f t="shared" si="192"/>
        <v>23.232199999999999</v>
      </c>
      <c r="K12317" s="22" t="str">
        <f>IF(I12317&lt;&gt;"",SUMIF(Table1[Codigo_servico],A12317,Table1[Subtotal_insumo]),"")</f>
        <v/>
      </c>
      <c r="L12317" s="16">
        <f>IF(Table1[[#This Row],[Ordem_insumos]]&lt;&gt;0,VLOOKUP(Table1[[#This Row],[Codigo_servico]],Preencher_Orcamento!$B:$D,3,FALSE)*Table1[[#This Row],[Qtde_insumo]],"")</f>
        <v>0</v>
      </c>
      <c r="M12317" s="16">
        <f>IF(Table1[[#This Row],[Ordem_insumos]]&lt;&gt;0,VLOOKUP(Table1[[#This Row],[Codigo_servico]],Preencher_Orcamento!$B:$D,3,FALSE)*Table1[[#This Row],[Subtotal_insumo]],"")</f>
        <v>0</v>
      </c>
    </row>
    <row r="12318" spans="1:13" x14ac:dyDescent="0.25">
      <c r="A12318" s="6">
        <v>180235</v>
      </c>
      <c r="B12318" s="126">
        <v>4</v>
      </c>
      <c r="C12318" s="133"/>
      <c r="D12318" s="134">
        <v>38557</v>
      </c>
      <c r="E12318" s="7" t="s">
        <v>909</v>
      </c>
      <c r="F12318" s="8" t="s">
        <v>58</v>
      </c>
      <c r="G12318" s="16">
        <f>IFERROR(VLOOKUP(Table1[[#This Row],[Codigo_insumo]],BD_Insumos!$B:$E,4),"")</f>
        <v>131.821</v>
      </c>
      <c r="H12318" s="140">
        <v>0.56599999999999995</v>
      </c>
      <c r="I12318" s="9"/>
      <c r="J12318" s="22">
        <f t="shared" si="192"/>
        <v>74.610685999999987</v>
      </c>
      <c r="K12318" s="22" t="str">
        <f>IF(I12318&lt;&gt;"",SUMIF(Table1[Codigo_servico],A12318,Table1[Subtotal_insumo]),"")</f>
        <v/>
      </c>
      <c r="L12318" s="16">
        <f>IF(Table1[[#This Row],[Ordem_insumos]]&lt;&gt;0,VLOOKUP(Table1[[#This Row],[Codigo_servico]],Preencher_Orcamento!$B:$D,3,FALSE)*Table1[[#This Row],[Qtde_insumo]],"")</f>
        <v>0</v>
      </c>
      <c r="M12318" s="16">
        <f>IF(Table1[[#This Row],[Ordem_insumos]]&lt;&gt;0,VLOOKUP(Table1[[#This Row],[Codigo_servico]],Preencher_Orcamento!$B:$D,3,FALSE)*Table1[[#This Row],[Subtotal_insumo]],"")</f>
        <v>0</v>
      </c>
    </row>
    <row r="12319" spans="1:13" x14ac:dyDescent="0.25">
      <c r="A12319" s="6">
        <v>180235</v>
      </c>
      <c r="B12319" s="126">
        <v>5</v>
      </c>
      <c r="C12319" s="133"/>
      <c r="D12319" s="134">
        <v>38555</v>
      </c>
      <c r="E12319" s="7" t="s">
        <v>907</v>
      </c>
      <c r="F12319" s="8" t="s">
        <v>58</v>
      </c>
      <c r="G12319" s="16">
        <f>IFERROR(VLOOKUP(Table1[[#This Row],[Codigo_insumo]],BD_Insumos!$B:$E,4),"")</f>
        <v>163.66669999999999</v>
      </c>
      <c r="H12319" s="140">
        <v>9.9000000000000005E-2</v>
      </c>
      <c r="I12319" s="9"/>
      <c r="J12319" s="22">
        <f t="shared" si="192"/>
        <v>16.203003299999999</v>
      </c>
      <c r="K12319" s="22" t="str">
        <f>IF(I12319&lt;&gt;"",SUMIF(Table1[Codigo_servico],A12319,Table1[Subtotal_insumo]),"")</f>
        <v/>
      </c>
      <c r="L12319" s="16">
        <f>IF(Table1[[#This Row],[Ordem_insumos]]&lt;&gt;0,VLOOKUP(Table1[[#This Row],[Codigo_servico]],Preencher_Orcamento!$B:$D,3,FALSE)*Table1[[#This Row],[Qtde_insumo]],"")</f>
        <v>0</v>
      </c>
      <c r="M12319" s="16">
        <f>IF(Table1[[#This Row],[Ordem_insumos]]&lt;&gt;0,VLOOKUP(Table1[[#This Row],[Codigo_servico]],Preencher_Orcamento!$B:$D,3,FALSE)*Table1[[#This Row],[Subtotal_insumo]],"")</f>
        <v>0</v>
      </c>
    </row>
    <row r="12320" spans="1:13" ht="26.25" x14ac:dyDescent="0.25">
      <c r="A12320" s="6">
        <v>180235</v>
      </c>
      <c r="B12320" s="126">
        <v>6</v>
      </c>
      <c r="C12320" s="133"/>
      <c r="D12320" s="134">
        <v>38502</v>
      </c>
      <c r="E12320" s="7" t="s">
        <v>878</v>
      </c>
      <c r="F12320" s="8" t="s">
        <v>197</v>
      </c>
      <c r="G12320" s="16">
        <f>IFERROR(VLOOKUP(Table1[[#This Row],[Codigo_insumo]],BD_Insumos!$B:$E,4),"")</f>
        <v>1.9631000000000001</v>
      </c>
      <c r="H12320" s="140">
        <v>1</v>
      </c>
      <c r="I12320" s="9"/>
      <c r="J12320" s="22">
        <f t="shared" si="192"/>
        <v>1.9631000000000001</v>
      </c>
      <c r="K12320" s="22" t="str">
        <f>IF(I12320&lt;&gt;"",SUMIF(Table1[Codigo_servico],A12320,Table1[Subtotal_insumo]),"")</f>
        <v/>
      </c>
      <c r="L12320" s="16">
        <f>IF(Table1[[#This Row],[Ordem_insumos]]&lt;&gt;0,VLOOKUP(Table1[[#This Row],[Codigo_servico]],Preencher_Orcamento!$B:$D,3,FALSE)*Table1[[#This Row],[Qtde_insumo]],"")</f>
        <v>0</v>
      </c>
      <c r="M12320" s="16">
        <f>IF(Table1[[#This Row],[Ordem_insumos]]&lt;&gt;0,VLOOKUP(Table1[[#This Row],[Codigo_servico]],Preencher_Orcamento!$B:$D,3,FALSE)*Table1[[#This Row],[Subtotal_insumo]],"")</f>
        <v>0</v>
      </c>
    </row>
    <row r="12321" spans="1:13" x14ac:dyDescent="0.25">
      <c r="A12321" s="3">
        <v>180236</v>
      </c>
      <c r="B12321" s="125">
        <v>0</v>
      </c>
      <c r="C12321" s="131" t="s">
        <v>4656</v>
      </c>
      <c r="D12321" s="132"/>
      <c r="E12321" s="4"/>
      <c r="F12321" s="4"/>
      <c r="G12321" s="17" t="str">
        <f>IFERROR(VLOOKUP(Table1[[#This Row],[Codigo_insumo]],BD_Insumos!$B:$E,4),"")</f>
        <v/>
      </c>
      <c r="H12321" s="139"/>
      <c r="I12321" s="5" t="s">
        <v>457</v>
      </c>
      <c r="J12321" s="20" t="str">
        <f t="shared" si="192"/>
        <v/>
      </c>
      <c r="K12321" s="21">
        <f>IF(I12321&lt;&gt;"",SUMIF(Table1[Codigo_servico],A12321,Table1[Subtotal_insumo]),"")</f>
        <v>124.67865351896656</v>
      </c>
      <c r="L12321" s="17" t="str">
        <f>IF(Table1[[#This Row],[Ordem_insumos]]&lt;&gt;0,VLOOKUP(Table1[[#This Row],[Codigo_servico]],Preencher_Orcamento!$B:$D,3,FALSE)*Table1[[#This Row],[Qtde_insumo]],"")</f>
        <v/>
      </c>
      <c r="M12321" s="17" t="str">
        <f>IF(Table1[[#This Row],[Ordem_insumos]]&lt;&gt;0,VLOOKUP(Table1[[#This Row],[Codigo_servico]],Preencher_Orcamento!$B:$D,3,FALSE)*Table1[[#This Row],[Subtotal_insumo]],"")</f>
        <v/>
      </c>
    </row>
    <row r="12322" spans="1:13" x14ac:dyDescent="0.25">
      <c r="A12322" s="6">
        <v>180236</v>
      </c>
      <c r="B12322" s="126">
        <v>1</v>
      </c>
      <c r="C12322" s="133"/>
      <c r="D12322" s="134">
        <v>38555</v>
      </c>
      <c r="E12322" s="7" t="s">
        <v>907</v>
      </c>
      <c r="F12322" s="8" t="s">
        <v>58</v>
      </c>
      <c r="G12322" s="16">
        <f>IFERROR(VLOOKUP(Table1[[#This Row],[Codigo_insumo]],BD_Insumos!$B:$E,4),"")</f>
        <v>163.66669999999999</v>
      </c>
      <c r="H12322" s="140">
        <v>2.1000000000000001E-2</v>
      </c>
      <c r="I12322" s="9"/>
      <c r="J12322" s="22">
        <f t="shared" si="192"/>
        <v>3.4370007</v>
      </c>
      <c r="K12322" s="22" t="str">
        <f>IF(I12322&lt;&gt;"",SUMIF(Table1[Codigo_servico],A12322,Table1[Subtotal_insumo]),"")</f>
        <v/>
      </c>
      <c r="L12322" s="16">
        <f>IF(Table1[[#This Row],[Ordem_insumos]]&lt;&gt;0,VLOOKUP(Table1[[#This Row],[Codigo_servico]],Preencher_Orcamento!$B:$D,3,FALSE)*Table1[[#This Row],[Qtde_insumo]],"")</f>
        <v>0</v>
      </c>
      <c r="M12322" s="16">
        <f>IF(Table1[[#This Row],[Ordem_insumos]]&lt;&gt;0,VLOOKUP(Table1[[#This Row],[Codigo_servico]],Preencher_Orcamento!$B:$D,3,FALSE)*Table1[[#This Row],[Subtotal_insumo]],"")</f>
        <v>0</v>
      </c>
    </row>
    <row r="12323" spans="1:13" x14ac:dyDescent="0.25">
      <c r="A12323" s="6">
        <v>180236</v>
      </c>
      <c r="B12323" s="126">
        <v>2</v>
      </c>
      <c r="C12323" s="133"/>
      <c r="D12323" s="134">
        <v>2085</v>
      </c>
      <c r="E12323" s="7" t="s">
        <v>2203</v>
      </c>
      <c r="F12323" s="8" t="s">
        <v>2140</v>
      </c>
      <c r="G12323" s="16">
        <f>IFERROR(VLOOKUP(Table1[[#This Row],[Codigo_insumo]],BD_Insumos!$B:$E,4),"")</f>
        <v>12.52578426267724</v>
      </c>
      <c r="H12323" s="140">
        <v>0.1</v>
      </c>
      <c r="I12323" s="9"/>
      <c r="J12323" s="22">
        <f t="shared" si="192"/>
        <v>1.252578426267724</v>
      </c>
      <c r="K12323" s="22" t="str">
        <f>IF(I12323&lt;&gt;"",SUMIF(Table1[Codigo_servico],A12323,Table1[Subtotal_insumo]),"")</f>
        <v/>
      </c>
      <c r="L12323" s="16">
        <f>IF(Table1[[#This Row],[Ordem_insumos]]&lt;&gt;0,VLOOKUP(Table1[[#This Row],[Codigo_servico]],Preencher_Orcamento!$B:$D,3,FALSE)*Table1[[#This Row],[Qtde_insumo]],"")</f>
        <v>0</v>
      </c>
      <c r="M12323" s="16">
        <f>IF(Table1[[#This Row],[Ordem_insumos]]&lt;&gt;0,VLOOKUP(Table1[[#This Row],[Codigo_servico]],Preencher_Orcamento!$B:$D,3,FALSE)*Table1[[#This Row],[Subtotal_insumo]],"")</f>
        <v>0</v>
      </c>
    </row>
    <row r="12324" spans="1:13" x14ac:dyDescent="0.25">
      <c r="A12324" s="6">
        <v>180236</v>
      </c>
      <c r="B12324" s="126">
        <v>3</v>
      </c>
      <c r="C12324" s="133"/>
      <c r="D12324" s="134">
        <v>2086</v>
      </c>
      <c r="E12324" s="7" t="s">
        <v>2204</v>
      </c>
      <c r="F12324" s="8" t="s">
        <v>2140</v>
      </c>
      <c r="G12324" s="16">
        <f>IFERROR(VLOOKUP(Table1[[#This Row],[Codigo_insumo]],BD_Insumos!$B:$E,4),"")</f>
        <v>10.520008785397648</v>
      </c>
      <c r="H12324" s="140">
        <v>0.5</v>
      </c>
      <c r="I12324" s="9"/>
      <c r="J12324" s="22">
        <f t="shared" si="192"/>
        <v>5.260004392698824</v>
      </c>
      <c r="K12324" s="22" t="str">
        <f>IF(I12324&lt;&gt;"",SUMIF(Table1[Codigo_servico],A12324,Table1[Subtotal_insumo]),"")</f>
        <v/>
      </c>
      <c r="L12324" s="16">
        <f>IF(Table1[[#This Row],[Ordem_insumos]]&lt;&gt;0,VLOOKUP(Table1[[#This Row],[Codigo_servico]],Preencher_Orcamento!$B:$D,3,FALSE)*Table1[[#This Row],[Qtde_insumo]],"")</f>
        <v>0</v>
      </c>
      <c r="M12324" s="16">
        <f>IF(Table1[[#This Row],[Ordem_insumos]]&lt;&gt;0,VLOOKUP(Table1[[#This Row],[Codigo_servico]],Preencher_Orcamento!$B:$D,3,FALSE)*Table1[[#This Row],[Subtotal_insumo]],"")</f>
        <v>0</v>
      </c>
    </row>
    <row r="12325" spans="1:13" x14ac:dyDescent="0.25">
      <c r="A12325" s="6">
        <v>180236</v>
      </c>
      <c r="B12325" s="126">
        <v>4</v>
      </c>
      <c r="C12325" s="133"/>
      <c r="D12325" s="134">
        <v>10501</v>
      </c>
      <c r="E12325" s="7" t="s">
        <v>57</v>
      </c>
      <c r="F12325" s="8" t="s">
        <v>58</v>
      </c>
      <c r="G12325" s="16">
        <f>IFERROR(VLOOKUP(Table1[[#This Row],[Codigo_insumo]],BD_Insumos!$B:$E,4),"")</f>
        <v>74.379800000000003</v>
      </c>
      <c r="H12325" s="140">
        <v>5.0000000000000001E-3</v>
      </c>
      <c r="I12325" s="9"/>
      <c r="J12325" s="22">
        <f t="shared" si="192"/>
        <v>0.37189900000000004</v>
      </c>
      <c r="K12325" s="22" t="str">
        <f>IF(I12325&lt;&gt;"",SUMIF(Table1[Codigo_servico],A12325,Table1[Subtotal_insumo]),"")</f>
        <v/>
      </c>
      <c r="L12325" s="16">
        <f>IF(Table1[[#This Row],[Ordem_insumos]]&lt;&gt;0,VLOOKUP(Table1[[#This Row],[Codigo_servico]],Preencher_Orcamento!$B:$D,3,FALSE)*Table1[[#This Row],[Qtde_insumo]],"")</f>
        <v>0</v>
      </c>
      <c r="M12325" s="16">
        <f>IF(Table1[[#This Row],[Ordem_insumos]]&lt;&gt;0,VLOOKUP(Table1[[#This Row],[Codigo_servico]],Preencher_Orcamento!$B:$D,3,FALSE)*Table1[[#This Row],[Subtotal_insumo]],"")</f>
        <v>0</v>
      </c>
    </row>
    <row r="12326" spans="1:13" ht="26.25" x14ac:dyDescent="0.25">
      <c r="A12326" s="6">
        <v>180236</v>
      </c>
      <c r="B12326" s="126">
        <v>5</v>
      </c>
      <c r="C12326" s="133"/>
      <c r="D12326" s="134">
        <v>38502</v>
      </c>
      <c r="E12326" s="7" t="s">
        <v>878</v>
      </c>
      <c r="F12326" s="8" t="s">
        <v>197</v>
      </c>
      <c r="G12326" s="16">
        <f>IFERROR(VLOOKUP(Table1[[#This Row],[Codigo_insumo]],BD_Insumos!$B:$E,4),"")</f>
        <v>1.9631000000000001</v>
      </c>
      <c r="H12326" s="140">
        <v>0.3</v>
      </c>
      <c r="I12326" s="9"/>
      <c r="J12326" s="22">
        <f t="shared" si="192"/>
        <v>0.58892999999999995</v>
      </c>
      <c r="K12326" s="22" t="str">
        <f>IF(I12326&lt;&gt;"",SUMIF(Table1[Codigo_servico],A12326,Table1[Subtotal_insumo]),"")</f>
        <v/>
      </c>
      <c r="L12326" s="16">
        <f>IF(Table1[[#This Row],[Ordem_insumos]]&lt;&gt;0,VLOOKUP(Table1[[#This Row],[Codigo_servico]],Preencher_Orcamento!$B:$D,3,FALSE)*Table1[[#This Row],[Qtde_insumo]],"")</f>
        <v>0</v>
      </c>
      <c r="M12326" s="16">
        <f>IF(Table1[[#This Row],[Ordem_insumos]]&lt;&gt;0,VLOOKUP(Table1[[#This Row],[Codigo_servico]],Preencher_Orcamento!$B:$D,3,FALSE)*Table1[[#This Row],[Subtotal_insumo]],"")</f>
        <v>0</v>
      </c>
    </row>
    <row r="12327" spans="1:13" x14ac:dyDescent="0.25">
      <c r="A12327" s="6">
        <v>180236</v>
      </c>
      <c r="B12327" s="126">
        <v>6</v>
      </c>
      <c r="C12327" s="133"/>
      <c r="D12327" s="134">
        <v>38626</v>
      </c>
      <c r="E12327" s="7" t="s">
        <v>967</v>
      </c>
      <c r="F12327" s="8" t="s">
        <v>457</v>
      </c>
      <c r="G12327" s="16">
        <f>IFERROR(VLOOKUP(Table1[[#This Row],[Codigo_insumo]],BD_Insumos!$B:$E,4),"")</f>
        <v>111</v>
      </c>
      <c r="H12327" s="140">
        <v>1</v>
      </c>
      <c r="I12327" s="9"/>
      <c r="J12327" s="22">
        <f t="shared" si="192"/>
        <v>111</v>
      </c>
      <c r="K12327" s="22" t="str">
        <f>IF(I12327&lt;&gt;"",SUMIF(Table1[Codigo_servico],A12327,Table1[Subtotal_insumo]),"")</f>
        <v/>
      </c>
      <c r="L12327" s="16">
        <f>IF(Table1[[#This Row],[Ordem_insumos]]&lt;&gt;0,VLOOKUP(Table1[[#This Row],[Codigo_servico]],Preencher_Orcamento!$B:$D,3,FALSE)*Table1[[#This Row],[Qtde_insumo]],"")</f>
        <v>0</v>
      </c>
      <c r="M12327" s="16">
        <f>IF(Table1[[#This Row],[Ordem_insumos]]&lt;&gt;0,VLOOKUP(Table1[[#This Row],[Codigo_servico]],Preencher_Orcamento!$B:$D,3,FALSE)*Table1[[#This Row],[Subtotal_insumo]],"")</f>
        <v>0</v>
      </c>
    </row>
    <row r="12328" spans="1:13" x14ac:dyDescent="0.25">
      <c r="A12328" s="6">
        <v>180236</v>
      </c>
      <c r="B12328" s="126">
        <v>7</v>
      </c>
      <c r="C12328" s="133"/>
      <c r="D12328" s="134">
        <v>38557</v>
      </c>
      <c r="E12328" s="7" t="s">
        <v>909</v>
      </c>
      <c r="F12328" s="8" t="s">
        <v>58</v>
      </c>
      <c r="G12328" s="16">
        <f>IFERROR(VLOOKUP(Table1[[#This Row],[Codigo_insumo]],BD_Insumos!$B:$E,4),"")</f>
        <v>131.821</v>
      </c>
      <c r="H12328" s="140">
        <v>2.1000000000000001E-2</v>
      </c>
      <c r="I12328" s="9"/>
      <c r="J12328" s="22">
        <f t="shared" si="192"/>
        <v>2.7682410000000002</v>
      </c>
      <c r="K12328" s="22" t="str">
        <f>IF(I12328&lt;&gt;"",SUMIF(Table1[Codigo_servico],A12328,Table1[Subtotal_insumo]),"")</f>
        <v/>
      </c>
      <c r="L12328" s="16">
        <f>IF(Table1[[#This Row],[Ordem_insumos]]&lt;&gt;0,VLOOKUP(Table1[[#This Row],[Codigo_servico]],Preencher_Orcamento!$B:$D,3,FALSE)*Table1[[#This Row],[Qtde_insumo]],"")</f>
        <v>0</v>
      </c>
      <c r="M12328" s="16">
        <f>IF(Table1[[#This Row],[Ordem_insumos]]&lt;&gt;0,VLOOKUP(Table1[[#This Row],[Codigo_servico]],Preencher_Orcamento!$B:$D,3,FALSE)*Table1[[#This Row],[Subtotal_insumo]],"")</f>
        <v>0</v>
      </c>
    </row>
    <row r="12329" spans="1:13" x14ac:dyDescent="0.25">
      <c r="A12329" s="3">
        <v>180237</v>
      </c>
      <c r="B12329" s="125">
        <v>0</v>
      </c>
      <c r="C12329" s="131" t="s">
        <v>4657</v>
      </c>
      <c r="D12329" s="132"/>
      <c r="E12329" s="4"/>
      <c r="F12329" s="4"/>
      <c r="G12329" s="17" t="str">
        <f>IFERROR(VLOOKUP(Table1[[#This Row],[Codigo_insumo]],BD_Insumos!$B:$E,4),"")</f>
        <v/>
      </c>
      <c r="H12329" s="139"/>
      <c r="I12329" s="5" t="s">
        <v>457</v>
      </c>
      <c r="J12329" s="20" t="str">
        <f t="shared" si="192"/>
        <v/>
      </c>
      <c r="K12329" s="21">
        <f>IF(I12329&lt;&gt;"",SUMIF(Table1[Codigo_servico],A12329,Table1[Subtotal_insumo]),"")</f>
        <v>149.42979232538113</v>
      </c>
      <c r="L12329" s="17" t="str">
        <f>IF(Table1[[#This Row],[Ordem_insumos]]&lt;&gt;0,VLOOKUP(Table1[[#This Row],[Codigo_servico]],Preencher_Orcamento!$B:$D,3,FALSE)*Table1[[#This Row],[Qtde_insumo]],"")</f>
        <v/>
      </c>
      <c r="M12329" s="17" t="str">
        <f>IF(Table1[[#This Row],[Ordem_insumos]]&lt;&gt;0,VLOOKUP(Table1[[#This Row],[Codigo_servico]],Preencher_Orcamento!$B:$D,3,FALSE)*Table1[[#This Row],[Subtotal_insumo]],"")</f>
        <v/>
      </c>
    </row>
    <row r="12330" spans="1:13" x14ac:dyDescent="0.25">
      <c r="A12330" s="6">
        <v>180237</v>
      </c>
      <c r="B12330" s="126">
        <v>1</v>
      </c>
      <c r="C12330" s="133"/>
      <c r="D12330" s="134">
        <v>38555</v>
      </c>
      <c r="E12330" s="7" t="s">
        <v>907</v>
      </c>
      <c r="F12330" s="8" t="s">
        <v>58</v>
      </c>
      <c r="G12330" s="16">
        <f>IFERROR(VLOOKUP(Table1[[#This Row],[Codigo_insumo]],BD_Insumos!$B:$E,4),"")</f>
        <v>163.66669999999999</v>
      </c>
      <c r="H12330" s="140">
        <v>9.9000000000000005E-2</v>
      </c>
      <c r="I12330" s="9"/>
      <c r="J12330" s="22">
        <f t="shared" si="192"/>
        <v>16.203003299999999</v>
      </c>
      <c r="K12330" s="22" t="str">
        <f>IF(I12330&lt;&gt;"",SUMIF(Table1[Codigo_servico],A12330,Table1[Subtotal_insumo]),"")</f>
        <v/>
      </c>
      <c r="L12330" s="16">
        <f>IF(Table1[[#This Row],[Ordem_insumos]]&lt;&gt;0,VLOOKUP(Table1[[#This Row],[Codigo_servico]],Preencher_Orcamento!$B:$D,3,FALSE)*Table1[[#This Row],[Qtde_insumo]],"")</f>
        <v>0</v>
      </c>
      <c r="M12330" s="16">
        <f>IF(Table1[[#This Row],[Ordem_insumos]]&lt;&gt;0,VLOOKUP(Table1[[#This Row],[Codigo_servico]],Preencher_Orcamento!$B:$D,3,FALSE)*Table1[[#This Row],[Subtotal_insumo]],"")</f>
        <v>0</v>
      </c>
    </row>
    <row r="12331" spans="1:13" ht="39" x14ac:dyDescent="0.25">
      <c r="A12331" s="6">
        <v>180237</v>
      </c>
      <c r="B12331" s="126">
        <v>2</v>
      </c>
      <c r="C12331" s="133"/>
      <c r="D12331" s="134">
        <v>38548</v>
      </c>
      <c r="E12331" s="7" t="s">
        <v>903</v>
      </c>
      <c r="F12331" s="8" t="s">
        <v>457</v>
      </c>
      <c r="G12331" s="16">
        <f>IFERROR(VLOOKUP(Table1[[#This Row],[Codigo_insumo]],BD_Insumos!$B:$E,4),"")</f>
        <v>25.944400000000002</v>
      </c>
      <c r="H12331" s="140">
        <v>1</v>
      </c>
      <c r="I12331" s="9"/>
      <c r="J12331" s="22">
        <f t="shared" si="192"/>
        <v>25.944400000000002</v>
      </c>
      <c r="K12331" s="22" t="str">
        <f>IF(I12331&lt;&gt;"",SUMIF(Table1[Codigo_servico],A12331,Table1[Subtotal_insumo]),"")</f>
        <v/>
      </c>
      <c r="L12331" s="16">
        <f>IF(Table1[[#This Row],[Ordem_insumos]]&lt;&gt;0,VLOOKUP(Table1[[#This Row],[Codigo_servico]],Preencher_Orcamento!$B:$D,3,FALSE)*Table1[[#This Row],[Qtde_insumo]],"")</f>
        <v>0</v>
      </c>
      <c r="M12331" s="16">
        <f>IF(Table1[[#This Row],[Ordem_insumos]]&lt;&gt;0,VLOOKUP(Table1[[#This Row],[Codigo_servico]],Preencher_Orcamento!$B:$D,3,FALSE)*Table1[[#This Row],[Subtotal_insumo]],"")</f>
        <v>0</v>
      </c>
    </row>
    <row r="12332" spans="1:13" x14ac:dyDescent="0.25">
      <c r="A12332" s="6">
        <v>180237</v>
      </c>
      <c r="B12332" s="126">
        <v>3</v>
      </c>
      <c r="C12332" s="133"/>
      <c r="D12332" s="134">
        <v>2085</v>
      </c>
      <c r="E12332" s="7" t="s">
        <v>2203</v>
      </c>
      <c r="F12332" s="8" t="s">
        <v>2140</v>
      </c>
      <c r="G12332" s="16">
        <f>IFERROR(VLOOKUP(Table1[[#This Row],[Codigo_insumo]],BD_Insumos!$B:$E,4),"")</f>
        <v>12.52578426267724</v>
      </c>
      <c r="H12332" s="140">
        <v>0.1</v>
      </c>
      <c r="I12332" s="9"/>
      <c r="J12332" s="22">
        <f t="shared" si="192"/>
        <v>1.252578426267724</v>
      </c>
      <c r="K12332" s="22" t="str">
        <f>IF(I12332&lt;&gt;"",SUMIF(Table1[Codigo_servico],A12332,Table1[Subtotal_insumo]),"")</f>
        <v/>
      </c>
      <c r="L12332" s="16">
        <f>IF(Table1[[#This Row],[Ordem_insumos]]&lt;&gt;0,VLOOKUP(Table1[[#This Row],[Codigo_servico]],Preencher_Orcamento!$B:$D,3,FALSE)*Table1[[#This Row],[Qtde_insumo]],"")</f>
        <v>0</v>
      </c>
      <c r="M12332" s="16">
        <f>IF(Table1[[#This Row],[Ordem_insumos]]&lt;&gt;0,VLOOKUP(Table1[[#This Row],[Codigo_servico]],Preencher_Orcamento!$B:$D,3,FALSE)*Table1[[#This Row],[Subtotal_insumo]],"")</f>
        <v>0</v>
      </c>
    </row>
    <row r="12333" spans="1:13" x14ac:dyDescent="0.25">
      <c r="A12333" s="6">
        <v>180237</v>
      </c>
      <c r="B12333" s="126">
        <v>4</v>
      </c>
      <c r="C12333" s="133"/>
      <c r="D12333" s="134">
        <v>2086</v>
      </c>
      <c r="E12333" s="7" t="s">
        <v>2204</v>
      </c>
      <c r="F12333" s="8" t="s">
        <v>2140</v>
      </c>
      <c r="G12333" s="16">
        <f>IFERROR(VLOOKUP(Table1[[#This Row],[Codigo_insumo]],BD_Insumos!$B:$E,4),"")</f>
        <v>10.520008785397648</v>
      </c>
      <c r="H12333" s="140">
        <v>2.8</v>
      </c>
      <c r="I12333" s="9"/>
      <c r="J12333" s="22">
        <f t="shared" si="192"/>
        <v>29.456024599113412</v>
      </c>
      <c r="K12333" s="22" t="str">
        <f>IF(I12333&lt;&gt;"",SUMIF(Table1[Codigo_servico],A12333,Table1[Subtotal_insumo]),"")</f>
        <v/>
      </c>
      <c r="L12333" s="16">
        <f>IF(Table1[[#This Row],[Ordem_insumos]]&lt;&gt;0,VLOOKUP(Table1[[#This Row],[Codigo_servico]],Preencher_Orcamento!$B:$D,3,FALSE)*Table1[[#This Row],[Qtde_insumo]],"")</f>
        <v>0</v>
      </c>
      <c r="M12333" s="16">
        <f>IF(Table1[[#This Row],[Ordem_insumos]]&lt;&gt;0,VLOOKUP(Table1[[#This Row],[Codigo_servico]],Preencher_Orcamento!$B:$D,3,FALSE)*Table1[[#This Row],[Subtotal_insumo]],"")</f>
        <v>0</v>
      </c>
    </row>
    <row r="12334" spans="1:13" ht="26.25" x14ac:dyDescent="0.25">
      <c r="A12334" s="6">
        <v>180237</v>
      </c>
      <c r="B12334" s="126">
        <v>5</v>
      </c>
      <c r="C12334" s="133"/>
      <c r="D12334" s="134">
        <v>38502</v>
      </c>
      <c r="E12334" s="7" t="s">
        <v>878</v>
      </c>
      <c r="F12334" s="8" t="s">
        <v>197</v>
      </c>
      <c r="G12334" s="16">
        <f>IFERROR(VLOOKUP(Table1[[#This Row],[Codigo_insumo]],BD_Insumos!$B:$E,4),"")</f>
        <v>1.9631000000000001</v>
      </c>
      <c r="H12334" s="140">
        <v>1</v>
      </c>
      <c r="I12334" s="9"/>
      <c r="J12334" s="22">
        <f t="shared" si="192"/>
        <v>1.9631000000000001</v>
      </c>
      <c r="K12334" s="22" t="str">
        <f>IF(I12334&lt;&gt;"",SUMIF(Table1[Codigo_servico],A12334,Table1[Subtotal_insumo]),"")</f>
        <v/>
      </c>
      <c r="L12334" s="16">
        <f>IF(Table1[[#This Row],[Ordem_insumos]]&lt;&gt;0,VLOOKUP(Table1[[#This Row],[Codigo_servico]],Preencher_Orcamento!$B:$D,3,FALSE)*Table1[[#This Row],[Qtde_insumo]],"")</f>
        <v>0</v>
      </c>
      <c r="M12334" s="16">
        <f>IF(Table1[[#This Row],[Ordem_insumos]]&lt;&gt;0,VLOOKUP(Table1[[#This Row],[Codigo_servico]],Preencher_Orcamento!$B:$D,3,FALSE)*Table1[[#This Row],[Subtotal_insumo]],"")</f>
        <v>0</v>
      </c>
    </row>
    <row r="12335" spans="1:13" x14ac:dyDescent="0.25">
      <c r="A12335" s="6">
        <v>180237</v>
      </c>
      <c r="B12335" s="126">
        <v>6</v>
      </c>
      <c r="C12335" s="133"/>
      <c r="D12335" s="134">
        <v>38557</v>
      </c>
      <c r="E12335" s="7" t="s">
        <v>909</v>
      </c>
      <c r="F12335" s="8" t="s">
        <v>58</v>
      </c>
      <c r="G12335" s="16">
        <f>IFERROR(VLOOKUP(Table1[[#This Row],[Codigo_insumo]],BD_Insumos!$B:$E,4),"")</f>
        <v>131.821</v>
      </c>
      <c r="H12335" s="140">
        <v>0.56599999999999995</v>
      </c>
      <c r="I12335" s="9"/>
      <c r="J12335" s="22">
        <f t="shared" si="192"/>
        <v>74.610685999999987</v>
      </c>
      <c r="K12335" s="22" t="str">
        <f>IF(I12335&lt;&gt;"",SUMIF(Table1[Codigo_servico],A12335,Table1[Subtotal_insumo]),"")</f>
        <v/>
      </c>
      <c r="L12335" s="16">
        <f>IF(Table1[[#This Row],[Ordem_insumos]]&lt;&gt;0,VLOOKUP(Table1[[#This Row],[Codigo_servico]],Preencher_Orcamento!$B:$D,3,FALSE)*Table1[[#This Row],[Qtde_insumo]],"")</f>
        <v>0</v>
      </c>
      <c r="M12335" s="16">
        <f>IF(Table1[[#This Row],[Ordem_insumos]]&lt;&gt;0,VLOOKUP(Table1[[#This Row],[Codigo_servico]],Preencher_Orcamento!$B:$D,3,FALSE)*Table1[[#This Row],[Subtotal_insumo]],"")</f>
        <v>0</v>
      </c>
    </row>
    <row r="12336" spans="1:13" x14ac:dyDescent="0.25">
      <c r="A12336" s="3">
        <v>180238</v>
      </c>
      <c r="B12336" s="125">
        <v>0</v>
      </c>
      <c r="C12336" s="131" t="s">
        <v>4658</v>
      </c>
      <c r="D12336" s="132"/>
      <c r="E12336" s="4"/>
      <c r="F12336" s="4"/>
      <c r="G12336" s="17" t="str">
        <f>IFERROR(VLOOKUP(Table1[[#This Row],[Codigo_insumo]],BD_Insumos!$B:$E,4),"")</f>
        <v/>
      </c>
      <c r="H12336" s="139"/>
      <c r="I12336" s="5" t="s">
        <v>457</v>
      </c>
      <c r="J12336" s="20" t="str">
        <f t="shared" si="192"/>
        <v/>
      </c>
      <c r="K12336" s="21">
        <f>IF(I12336&lt;&gt;"",SUMIF(Table1[Codigo_servico],A12336,Table1[Subtotal_insumo]),"")</f>
        <v>136.73425351896654</v>
      </c>
      <c r="L12336" s="17" t="str">
        <f>IF(Table1[[#This Row],[Ordem_insumos]]&lt;&gt;0,VLOOKUP(Table1[[#This Row],[Codigo_servico]],Preencher_Orcamento!$B:$D,3,FALSE)*Table1[[#This Row],[Qtde_insumo]],"")</f>
        <v/>
      </c>
      <c r="M12336" s="17" t="str">
        <f>IF(Table1[[#This Row],[Ordem_insumos]]&lt;&gt;0,VLOOKUP(Table1[[#This Row],[Codigo_servico]],Preencher_Orcamento!$B:$D,3,FALSE)*Table1[[#This Row],[Subtotal_insumo]],"")</f>
        <v/>
      </c>
    </row>
    <row r="12337" spans="1:13" x14ac:dyDescent="0.25">
      <c r="A12337" s="6">
        <v>180238</v>
      </c>
      <c r="B12337" s="126">
        <v>1</v>
      </c>
      <c r="C12337" s="133"/>
      <c r="D12337" s="134">
        <v>2085</v>
      </c>
      <c r="E12337" s="7" t="s">
        <v>2203</v>
      </c>
      <c r="F12337" s="8" t="s">
        <v>2140</v>
      </c>
      <c r="G12337" s="16">
        <f>IFERROR(VLOOKUP(Table1[[#This Row],[Codigo_insumo]],BD_Insumos!$B:$E,4),"")</f>
        <v>12.52578426267724</v>
      </c>
      <c r="H12337" s="140">
        <v>0.1</v>
      </c>
      <c r="I12337" s="9"/>
      <c r="J12337" s="22">
        <f t="shared" si="192"/>
        <v>1.252578426267724</v>
      </c>
      <c r="K12337" s="22" t="str">
        <f>IF(I12337&lt;&gt;"",SUMIF(Table1[Codigo_servico],A12337,Table1[Subtotal_insumo]),"")</f>
        <v/>
      </c>
      <c r="L12337" s="16">
        <f>IF(Table1[[#This Row],[Ordem_insumos]]&lt;&gt;0,VLOOKUP(Table1[[#This Row],[Codigo_servico]],Preencher_Orcamento!$B:$D,3,FALSE)*Table1[[#This Row],[Qtde_insumo]],"")</f>
        <v>0</v>
      </c>
      <c r="M12337" s="16">
        <f>IF(Table1[[#This Row],[Ordem_insumos]]&lt;&gt;0,VLOOKUP(Table1[[#This Row],[Codigo_servico]],Preencher_Orcamento!$B:$D,3,FALSE)*Table1[[#This Row],[Subtotal_insumo]],"")</f>
        <v>0</v>
      </c>
    </row>
    <row r="12338" spans="1:13" ht="26.25" x14ac:dyDescent="0.25">
      <c r="A12338" s="6">
        <v>180238</v>
      </c>
      <c r="B12338" s="126">
        <v>2</v>
      </c>
      <c r="C12338" s="133"/>
      <c r="D12338" s="134">
        <v>38627</v>
      </c>
      <c r="E12338" s="7" t="s">
        <v>968</v>
      </c>
      <c r="F12338" s="8" t="s">
        <v>457</v>
      </c>
      <c r="G12338" s="16">
        <f>IFERROR(VLOOKUP(Table1[[#This Row],[Codigo_insumo]],BD_Insumos!$B:$E,4),"")</f>
        <v>123.0556</v>
      </c>
      <c r="H12338" s="140">
        <v>1</v>
      </c>
      <c r="I12338" s="9"/>
      <c r="J12338" s="22">
        <f t="shared" si="192"/>
        <v>123.0556</v>
      </c>
      <c r="K12338" s="22" t="str">
        <f>IF(I12338&lt;&gt;"",SUMIF(Table1[Codigo_servico],A12338,Table1[Subtotal_insumo]),"")</f>
        <v/>
      </c>
      <c r="L12338" s="16">
        <f>IF(Table1[[#This Row],[Ordem_insumos]]&lt;&gt;0,VLOOKUP(Table1[[#This Row],[Codigo_servico]],Preencher_Orcamento!$B:$D,3,FALSE)*Table1[[#This Row],[Qtde_insumo]],"")</f>
        <v>0</v>
      </c>
      <c r="M12338" s="16">
        <f>IF(Table1[[#This Row],[Ordem_insumos]]&lt;&gt;0,VLOOKUP(Table1[[#This Row],[Codigo_servico]],Preencher_Orcamento!$B:$D,3,FALSE)*Table1[[#This Row],[Subtotal_insumo]],"")</f>
        <v>0</v>
      </c>
    </row>
    <row r="12339" spans="1:13" x14ac:dyDescent="0.25">
      <c r="A12339" s="6">
        <v>180238</v>
      </c>
      <c r="B12339" s="126">
        <v>3</v>
      </c>
      <c r="C12339" s="133"/>
      <c r="D12339" s="134">
        <v>2086</v>
      </c>
      <c r="E12339" s="7" t="s">
        <v>2204</v>
      </c>
      <c r="F12339" s="8" t="s">
        <v>2140</v>
      </c>
      <c r="G12339" s="16">
        <f>IFERROR(VLOOKUP(Table1[[#This Row],[Codigo_insumo]],BD_Insumos!$B:$E,4),"")</f>
        <v>10.520008785397648</v>
      </c>
      <c r="H12339" s="140">
        <v>0.5</v>
      </c>
      <c r="I12339" s="9"/>
      <c r="J12339" s="22">
        <f t="shared" si="192"/>
        <v>5.260004392698824</v>
      </c>
      <c r="K12339" s="22" t="str">
        <f>IF(I12339&lt;&gt;"",SUMIF(Table1[Codigo_servico],A12339,Table1[Subtotal_insumo]),"")</f>
        <v/>
      </c>
      <c r="L12339" s="16">
        <f>IF(Table1[[#This Row],[Ordem_insumos]]&lt;&gt;0,VLOOKUP(Table1[[#This Row],[Codigo_servico]],Preencher_Orcamento!$B:$D,3,FALSE)*Table1[[#This Row],[Qtde_insumo]],"")</f>
        <v>0</v>
      </c>
      <c r="M12339" s="16">
        <f>IF(Table1[[#This Row],[Ordem_insumos]]&lt;&gt;0,VLOOKUP(Table1[[#This Row],[Codigo_servico]],Preencher_Orcamento!$B:$D,3,FALSE)*Table1[[#This Row],[Subtotal_insumo]],"")</f>
        <v>0</v>
      </c>
    </row>
    <row r="12340" spans="1:13" ht="26.25" x14ac:dyDescent="0.25">
      <c r="A12340" s="6">
        <v>180238</v>
      </c>
      <c r="B12340" s="126">
        <v>4</v>
      </c>
      <c r="C12340" s="133"/>
      <c r="D12340" s="134">
        <v>38502</v>
      </c>
      <c r="E12340" s="7" t="s">
        <v>878</v>
      </c>
      <c r="F12340" s="8" t="s">
        <v>197</v>
      </c>
      <c r="G12340" s="16">
        <f>IFERROR(VLOOKUP(Table1[[#This Row],[Codigo_insumo]],BD_Insumos!$B:$E,4),"")</f>
        <v>1.9631000000000001</v>
      </c>
      <c r="H12340" s="140">
        <v>0.3</v>
      </c>
      <c r="I12340" s="9"/>
      <c r="J12340" s="22">
        <f t="shared" si="192"/>
        <v>0.58892999999999995</v>
      </c>
      <c r="K12340" s="22" t="str">
        <f>IF(I12340&lt;&gt;"",SUMIF(Table1[Codigo_servico],A12340,Table1[Subtotal_insumo]),"")</f>
        <v/>
      </c>
      <c r="L12340" s="16">
        <f>IF(Table1[[#This Row],[Ordem_insumos]]&lt;&gt;0,VLOOKUP(Table1[[#This Row],[Codigo_servico]],Preencher_Orcamento!$B:$D,3,FALSE)*Table1[[#This Row],[Qtde_insumo]],"")</f>
        <v>0</v>
      </c>
      <c r="M12340" s="16">
        <f>IF(Table1[[#This Row],[Ordem_insumos]]&lt;&gt;0,VLOOKUP(Table1[[#This Row],[Codigo_servico]],Preencher_Orcamento!$B:$D,3,FALSE)*Table1[[#This Row],[Subtotal_insumo]],"")</f>
        <v>0</v>
      </c>
    </row>
    <row r="12341" spans="1:13" x14ac:dyDescent="0.25">
      <c r="A12341" s="6">
        <v>180238</v>
      </c>
      <c r="B12341" s="126">
        <v>5</v>
      </c>
      <c r="C12341" s="133"/>
      <c r="D12341" s="134">
        <v>38557</v>
      </c>
      <c r="E12341" s="7" t="s">
        <v>909</v>
      </c>
      <c r="F12341" s="8" t="s">
        <v>58</v>
      </c>
      <c r="G12341" s="16">
        <f>IFERROR(VLOOKUP(Table1[[#This Row],[Codigo_insumo]],BD_Insumos!$B:$E,4),"")</f>
        <v>131.821</v>
      </c>
      <c r="H12341" s="140">
        <v>2.1000000000000001E-2</v>
      </c>
      <c r="I12341" s="9"/>
      <c r="J12341" s="22">
        <f t="shared" si="192"/>
        <v>2.7682410000000002</v>
      </c>
      <c r="K12341" s="22" t="str">
        <f>IF(I12341&lt;&gt;"",SUMIF(Table1[Codigo_servico],A12341,Table1[Subtotal_insumo]),"")</f>
        <v/>
      </c>
      <c r="L12341" s="16">
        <f>IF(Table1[[#This Row],[Ordem_insumos]]&lt;&gt;0,VLOOKUP(Table1[[#This Row],[Codigo_servico]],Preencher_Orcamento!$B:$D,3,FALSE)*Table1[[#This Row],[Qtde_insumo]],"")</f>
        <v>0</v>
      </c>
      <c r="M12341" s="16">
        <f>IF(Table1[[#This Row],[Ordem_insumos]]&lt;&gt;0,VLOOKUP(Table1[[#This Row],[Codigo_servico]],Preencher_Orcamento!$B:$D,3,FALSE)*Table1[[#This Row],[Subtotal_insumo]],"")</f>
        <v>0</v>
      </c>
    </row>
    <row r="12342" spans="1:13" x14ac:dyDescent="0.25">
      <c r="A12342" s="6">
        <v>180238</v>
      </c>
      <c r="B12342" s="126">
        <v>6</v>
      </c>
      <c r="C12342" s="133"/>
      <c r="D12342" s="134">
        <v>10501</v>
      </c>
      <c r="E12342" s="7" t="s">
        <v>57</v>
      </c>
      <c r="F12342" s="8" t="s">
        <v>58</v>
      </c>
      <c r="G12342" s="16">
        <f>IFERROR(VLOOKUP(Table1[[#This Row],[Codigo_insumo]],BD_Insumos!$B:$E,4),"")</f>
        <v>74.379800000000003</v>
      </c>
      <c r="H12342" s="140">
        <v>5.0000000000000001E-3</v>
      </c>
      <c r="I12342" s="9"/>
      <c r="J12342" s="22">
        <f t="shared" si="192"/>
        <v>0.37189900000000004</v>
      </c>
      <c r="K12342" s="22" t="str">
        <f>IF(I12342&lt;&gt;"",SUMIF(Table1[Codigo_servico],A12342,Table1[Subtotal_insumo]),"")</f>
        <v/>
      </c>
      <c r="L12342" s="16">
        <f>IF(Table1[[#This Row],[Ordem_insumos]]&lt;&gt;0,VLOOKUP(Table1[[#This Row],[Codigo_servico]],Preencher_Orcamento!$B:$D,3,FALSE)*Table1[[#This Row],[Qtde_insumo]],"")</f>
        <v>0</v>
      </c>
      <c r="M12342" s="16">
        <f>IF(Table1[[#This Row],[Ordem_insumos]]&lt;&gt;0,VLOOKUP(Table1[[#This Row],[Codigo_servico]],Preencher_Orcamento!$B:$D,3,FALSE)*Table1[[#This Row],[Subtotal_insumo]],"")</f>
        <v>0</v>
      </c>
    </row>
    <row r="12343" spans="1:13" x14ac:dyDescent="0.25">
      <c r="A12343" s="6">
        <v>180238</v>
      </c>
      <c r="B12343" s="126">
        <v>7</v>
      </c>
      <c r="C12343" s="133"/>
      <c r="D12343" s="134">
        <v>38555</v>
      </c>
      <c r="E12343" s="7" t="s">
        <v>907</v>
      </c>
      <c r="F12343" s="8" t="s">
        <v>58</v>
      </c>
      <c r="G12343" s="16">
        <f>IFERROR(VLOOKUP(Table1[[#This Row],[Codigo_insumo]],BD_Insumos!$B:$E,4),"")</f>
        <v>163.66669999999999</v>
      </c>
      <c r="H12343" s="140">
        <v>2.1000000000000001E-2</v>
      </c>
      <c r="I12343" s="9"/>
      <c r="J12343" s="22">
        <f t="shared" si="192"/>
        <v>3.4370007</v>
      </c>
      <c r="K12343" s="22" t="str">
        <f>IF(I12343&lt;&gt;"",SUMIF(Table1[Codigo_servico],A12343,Table1[Subtotal_insumo]),"")</f>
        <v/>
      </c>
      <c r="L12343" s="16">
        <f>IF(Table1[[#This Row],[Ordem_insumos]]&lt;&gt;0,VLOOKUP(Table1[[#This Row],[Codigo_servico]],Preencher_Orcamento!$B:$D,3,FALSE)*Table1[[#This Row],[Qtde_insumo]],"")</f>
        <v>0</v>
      </c>
      <c r="M12343" s="16">
        <f>IF(Table1[[#This Row],[Ordem_insumos]]&lt;&gt;0,VLOOKUP(Table1[[#This Row],[Codigo_servico]],Preencher_Orcamento!$B:$D,3,FALSE)*Table1[[#This Row],[Subtotal_insumo]],"")</f>
        <v>0</v>
      </c>
    </row>
    <row r="12344" spans="1:13" x14ac:dyDescent="0.25">
      <c r="A12344" s="3">
        <v>180239</v>
      </c>
      <c r="B12344" s="125">
        <v>0</v>
      </c>
      <c r="C12344" s="131" t="s">
        <v>4659</v>
      </c>
      <c r="D12344" s="132"/>
      <c r="E12344" s="4"/>
      <c r="F12344" s="4"/>
      <c r="G12344" s="17" t="str">
        <f>IFERROR(VLOOKUP(Table1[[#This Row],[Codigo_insumo]],BD_Insumos!$B:$E,4),"")</f>
        <v/>
      </c>
      <c r="H12344" s="139"/>
      <c r="I12344" s="5" t="s">
        <v>457</v>
      </c>
      <c r="J12344" s="20" t="str">
        <f t="shared" si="192"/>
        <v/>
      </c>
      <c r="K12344" s="21">
        <f>IF(I12344&lt;&gt;"",SUMIF(Table1[Codigo_servico],A12344,Table1[Subtotal_insumo]),"")</f>
        <v>136.73425351896654</v>
      </c>
      <c r="L12344" s="17" t="str">
        <f>IF(Table1[[#This Row],[Ordem_insumos]]&lt;&gt;0,VLOOKUP(Table1[[#This Row],[Codigo_servico]],Preencher_Orcamento!$B:$D,3,FALSE)*Table1[[#This Row],[Qtde_insumo]],"")</f>
        <v/>
      </c>
      <c r="M12344" s="17" t="str">
        <f>IF(Table1[[#This Row],[Ordem_insumos]]&lt;&gt;0,VLOOKUP(Table1[[#This Row],[Codigo_servico]],Preencher_Orcamento!$B:$D,3,FALSE)*Table1[[#This Row],[Subtotal_insumo]],"")</f>
        <v/>
      </c>
    </row>
    <row r="12345" spans="1:13" x14ac:dyDescent="0.25">
      <c r="A12345" s="6">
        <v>180239</v>
      </c>
      <c r="B12345" s="126">
        <v>1</v>
      </c>
      <c r="C12345" s="133"/>
      <c r="D12345" s="134">
        <v>38628</v>
      </c>
      <c r="E12345" s="7" t="s">
        <v>969</v>
      </c>
      <c r="F12345" s="8" t="s">
        <v>457</v>
      </c>
      <c r="G12345" s="16">
        <f>IFERROR(VLOOKUP(Table1[[#This Row],[Codigo_insumo]],BD_Insumos!$B:$E,4),"")</f>
        <v>123.0556</v>
      </c>
      <c r="H12345" s="140">
        <v>1</v>
      </c>
      <c r="I12345" s="9"/>
      <c r="J12345" s="22">
        <f t="shared" si="192"/>
        <v>123.0556</v>
      </c>
      <c r="K12345" s="22" t="str">
        <f>IF(I12345&lt;&gt;"",SUMIF(Table1[Codigo_servico],A12345,Table1[Subtotal_insumo]),"")</f>
        <v/>
      </c>
      <c r="L12345" s="16">
        <f>IF(Table1[[#This Row],[Ordem_insumos]]&lt;&gt;0,VLOOKUP(Table1[[#This Row],[Codigo_servico]],Preencher_Orcamento!$B:$D,3,FALSE)*Table1[[#This Row],[Qtde_insumo]],"")</f>
        <v>0</v>
      </c>
      <c r="M12345" s="16">
        <f>IF(Table1[[#This Row],[Ordem_insumos]]&lt;&gt;0,VLOOKUP(Table1[[#This Row],[Codigo_servico]],Preencher_Orcamento!$B:$D,3,FALSE)*Table1[[#This Row],[Subtotal_insumo]],"")</f>
        <v>0</v>
      </c>
    </row>
    <row r="12346" spans="1:13" ht="26.25" x14ac:dyDescent="0.25">
      <c r="A12346" s="6">
        <v>180239</v>
      </c>
      <c r="B12346" s="126">
        <v>2</v>
      </c>
      <c r="C12346" s="133"/>
      <c r="D12346" s="134">
        <v>38502</v>
      </c>
      <c r="E12346" s="7" t="s">
        <v>878</v>
      </c>
      <c r="F12346" s="8" t="s">
        <v>197</v>
      </c>
      <c r="G12346" s="16">
        <f>IFERROR(VLOOKUP(Table1[[#This Row],[Codigo_insumo]],BD_Insumos!$B:$E,4),"")</f>
        <v>1.9631000000000001</v>
      </c>
      <c r="H12346" s="140">
        <v>0.3</v>
      </c>
      <c r="I12346" s="9"/>
      <c r="J12346" s="22">
        <f t="shared" si="192"/>
        <v>0.58892999999999995</v>
      </c>
      <c r="K12346" s="22" t="str">
        <f>IF(I12346&lt;&gt;"",SUMIF(Table1[Codigo_servico],A12346,Table1[Subtotal_insumo]),"")</f>
        <v/>
      </c>
      <c r="L12346" s="16">
        <f>IF(Table1[[#This Row],[Ordem_insumos]]&lt;&gt;0,VLOOKUP(Table1[[#This Row],[Codigo_servico]],Preencher_Orcamento!$B:$D,3,FALSE)*Table1[[#This Row],[Qtde_insumo]],"")</f>
        <v>0</v>
      </c>
      <c r="M12346" s="16">
        <f>IF(Table1[[#This Row],[Ordem_insumos]]&lt;&gt;0,VLOOKUP(Table1[[#This Row],[Codigo_servico]],Preencher_Orcamento!$B:$D,3,FALSE)*Table1[[#This Row],[Subtotal_insumo]],"")</f>
        <v>0</v>
      </c>
    </row>
    <row r="12347" spans="1:13" x14ac:dyDescent="0.25">
      <c r="A12347" s="6">
        <v>180239</v>
      </c>
      <c r="B12347" s="126">
        <v>3</v>
      </c>
      <c r="C12347" s="133"/>
      <c r="D12347" s="134">
        <v>2085</v>
      </c>
      <c r="E12347" s="7" t="s">
        <v>2203</v>
      </c>
      <c r="F12347" s="8" t="s">
        <v>2140</v>
      </c>
      <c r="G12347" s="16">
        <f>IFERROR(VLOOKUP(Table1[[#This Row],[Codigo_insumo]],BD_Insumos!$B:$E,4),"")</f>
        <v>12.52578426267724</v>
      </c>
      <c r="H12347" s="140">
        <v>0.1</v>
      </c>
      <c r="I12347" s="9"/>
      <c r="J12347" s="22">
        <f t="shared" si="192"/>
        <v>1.252578426267724</v>
      </c>
      <c r="K12347" s="22" t="str">
        <f>IF(I12347&lt;&gt;"",SUMIF(Table1[Codigo_servico],A12347,Table1[Subtotal_insumo]),"")</f>
        <v/>
      </c>
      <c r="L12347" s="16">
        <f>IF(Table1[[#This Row],[Ordem_insumos]]&lt;&gt;0,VLOOKUP(Table1[[#This Row],[Codigo_servico]],Preencher_Orcamento!$B:$D,3,FALSE)*Table1[[#This Row],[Qtde_insumo]],"")</f>
        <v>0</v>
      </c>
      <c r="M12347" s="16">
        <f>IF(Table1[[#This Row],[Ordem_insumos]]&lt;&gt;0,VLOOKUP(Table1[[#This Row],[Codigo_servico]],Preencher_Orcamento!$B:$D,3,FALSE)*Table1[[#This Row],[Subtotal_insumo]],"")</f>
        <v>0</v>
      </c>
    </row>
    <row r="12348" spans="1:13" x14ac:dyDescent="0.25">
      <c r="A12348" s="6">
        <v>180239</v>
      </c>
      <c r="B12348" s="126">
        <v>4</v>
      </c>
      <c r="C12348" s="133"/>
      <c r="D12348" s="134">
        <v>2086</v>
      </c>
      <c r="E12348" s="7" t="s">
        <v>2204</v>
      </c>
      <c r="F12348" s="8" t="s">
        <v>2140</v>
      </c>
      <c r="G12348" s="16">
        <f>IFERROR(VLOOKUP(Table1[[#This Row],[Codigo_insumo]],BD_Insumos!$B:$E,4),"")</f>
        <v>10.520008785397648</v>
      </c>
      <c r="H12348" s="140">
        <v>0.5</v>
      </c>
      <c r="I12348" s="9"/>
      <c r="J12348" s="22">
        <f t="shared" si="192"/>
        <v>5.260004392698824</v>
      </c>
      <c r="K12348" s="22" t="str">
        <f>IF(I12348&lt;&gt;"",SUMIF(Table1[Codigo_servico],A12348,Table1[Subtotal_insumo]),"")</f>
        <v/>
      </c>
      <c r="L12348" s="16">
        <f>IF(Table1[[#This Row],[Ordem_insumos]]&lt;&gt;0,VLOOKUP(Table1[[#This Row],[Codigo_servico]],Preencher_Orcamento!$B:$D,3,FALSE)*Table1[[#This Row],[Qtde_insumo]],"")</f>
        <v>0</v>
      </c>
      <c r="M12348" s="16">
        <f>IF(Table1[[#This Row],[Ordem_insumos]]&lt;&gt;0,VLOOKUP(Table1[[#This Row],[Codigo_servico]],Preencher_Orcamento!$B:$D,3,FALSE)*Table1[[#This Row],[Subtotal_insumo]],"")</f>
        <v>0</v>
      </c>
    </row>
    <row r="12349" spans="1:13" x14ac:dyDescent="0.25">
      <c r="A12349" s="6">
        <v>180239</v>
      </c>
      <c r="B12349" s="126">
        <v>5</v>
      </c>
      <c r="C12349" s="133"/>
      <c r="D12349" s="134">
        <v>38555</v>
      </c>
      <c r="E12349" s="7" t="s">
        <v>907</v>
      </c>
      <c r="F12349" s="8" t="s">
        <v>58</v>
      </c>
      <c r="G12349" s="16">
        <f>IFERROR(VLOOKUP(Table1[[#This Row],[Codigo_insumo]],BD_Insumos!$B:$E,4),"")</f>
        <v>163.66669999999999</v>
      </c>
      <c r="H12349" s="140">
        <v>2.1000000000000001E-2</v>
      </c>
      <c r="I12349" s="9"/>
      <c r="J12349" s="22">
        <f t="shared" si="192"/>
        <v>3.4370007</v>
      </c>
      <c r="K12349" s="22" t="str">
        <f>IF(I12349&lt;&gt;"",SUMIF(Table1[Codigo_servico],A12349,Table1[Subtotal_insumo]),"")</f>
        <v/>
      </c>
      <c r="L12349" s="16">
        <f>IF(Table1[[#This Row],[Ordem_insumos]]&lt;&gt;0,VLOOKUP(Table1[[#This Row],[Codigo_servico]],Preencher_Orcamento!$B:$D,3,FALSE)*Table1[[#This Row],[Qtde_insumo]],"")</f>
        <v>0</v>
      </c>
      <c r="M12349" s="16">
        <f>IF(Table1[[#This Row],[Ordem_insumos]]&lt;&gt;0,VLOOKUP(Table1[[#This Row],[Codigo_servico]],Preencher_Orcamento!$B:$D,3,FALSE)*Table1[[#This Row],[Subtotal_insumo]],"")</f>
        <v>0</v>
      </c>
    </row>
    <row r="12350" spans="1:13" x14ac:dyDescent="0.25">
      <c r="A12350" s="6">
        <v>180239</v>
      </c>
      <c r="B12350" s="126">
        <v>6</v>
      </c>
      <c r="C12350" s="133"/>
      <c r="D12350" s="134">
        <v>10501</v>
      </c>
      <c r="E12350" s="7" t="s">
        <v>57</v>
      </c>
      <c r="F12350" s="8" t="s">
        <v>58</v>
      </c>
      <c r="G12350" s="16">
        <f>IFERROR(VLOOKUP(Table1[[#This Row],[Codigo_insumo]],BD_Insumos!$B:$E,4),"")</f>
        <v>74.379800000000003</v>
      </c>
      <c r="H12350" s="140">
        <v>5.0000000000000001E-3</v>
      </c>
      <c r="I12350" s="9"/>
      <c r="J12350" s="22">
        <f t="shared" si="192"/>
        <v>0.37189900000000004</v>
      </c>
      <c r="K12350" s="22" t="str">
        <f>IF(I12350&lt;&gt;"",SUMIF(Table1[Codigo_servico],A12350,Table1[Subtotal_insumo]),"")</f>
        <v/>
      </c>
      <c r="L12350" s="16">
        <f>IF(Table1[[#This Row],[Ordem_insumos]]&lt;&gt;0,VLOOKUP(Table1[[#This Row],[Codigo_servico]],Preencher_Orcamento!$B:$D,3,FALSE)*Table1[[#This Row],[Qtde_insumo]],"")</f>
        <v>0</v>
      </c>
      <c r="M12350" s="16">
        <f>IF(Table1[[#This Row],[Ordem_insumos]]&lt;&gt;0,VLOOKUP(Table1[[#This Row],[Codigo_servico]],Preencher_Orcamento!$B:$D,3,FALSE)*Table1[[#This Row],[Subtotal_insumo]],"")</f>
        <v>0</v>
      </c>
    </row>
    <row r="12351" spans="1:13" x14ac:dyDescent="0.25">
      <c r="A12351" s="6">
        <v>180239</v>
      </c>
      <c r="B12351" s="126">
        <v>7</v>
      </c>
      <c r="C12351" s="133"/>
      <c r="D12351" s="134">
        <v>38557</v>
      </c>
      <c r="E12351" s="7" t="s">
        <v>909</v>
      </c>
      <c r="F12351" s="8" t="s">
        <v>58</v>
      </c>
      <c r="G12351" s="16">
        <f>IFERROR(VLOOKUP(Table1[[#This Row],[Codigo_insumo]],BD_Insumos!$B:$E,4),"")</f>
        <v>131.821</v>
      </c>
      <c r="H12351" s="140">
        <v>2.1000000000000001E-2</v>
      </c>
      <c r="I12351" s="9"/>
      <c r="J12351" s="22">
        <f t="shared" si="192"/>
        <v>2.7682410000000002</v>
      </c>
      <c r="K12351" s="22" t="str">
        <f>IF(I12351&lt;&gt;"",SUMIF(Table1[Codigo_servico],A12351,Table1[Subtotal_insumo]),"")</f>
        <v/>
      </c>
      <c r="L12351" s="16">
        <f>IF(Table1[[#This Row],[Ordem_insumos]]&lt;&gt;0,VLOOKUP(Table1[[#This Row],[Codigo_servico]],Preencher_Orcamento!$B:$D,3,FALSE)*Table1[[#This Row],[Qtde_insumo]],"")</f>
        <v>0</v>
      </c>
      <c r="M12351" s="16">
        <f>IF(Table1[[#This Row],[Ordem_insumos]]&lt;&gt;0,VLOOKUP(Table1[[#This Row],[Codigo_servico]],Preencher_Orcamento!$B:$D,3,FALSE)*Table1[[#This Row],[Subtotal_insumo]],"")</f>
        <v>0</v>
      </c>
    </row>
    <row r="12352" spans="1:13" x14ac:dyDescent="0.25">
      <c r="A12352" s="3">
        <v>180240</v>
      </c>
      <c r="B12352" s="125">
        <v>0</v>
      </c>
      <c r="C12352" s="131" t="s">
        <v>4660</v>
      </c>
      <c r="D12352" s="132"/>
      <c r="E12352" s="4"/>
      <c r="F12352" s="4"/>
      <c r="G12352" s="17" t="str">
        <f>IFERROR(VLOOKUP(Table1[[#This Row],[Codigo_insumo]],BD_Insumos!$B:$E,4),"")</f>
        <v/>
      </c>
      <c r="H12352" s="139"/>
      <c r="I12352" s="5" t="s">
        <v>457</v>
      </c>
      <c r="J12352" s="20" t="str">
        <f t="shared" si="192"/>
        <v/>
      </c>
      <c r="K12352" s="21">
        <f>IF(I12352&lt;&gt;"",SUMIF(Table1[Codigo_servico],A12352,Table1[Subtotal_insumo]),"")</f>
        <v>147.22709232538114</v>
      </c>
      <c r="L12352" s="17" t="str">
        <f>IF(Table1[[#This Row],[Ordem_insumos]]&lt;&gt;0,VLOOKUP(Table1[[#This Row],[Codigo_servico]],Preencher_Orcamento!$B:$D,3,FALSE)*Table1[[#This Row],[Qtde_insumo]],"")</f>
        <v/>
      </c>
      <c r="M12352" s="17" t="str">
        <f>IF(Table1[[#This Row],[Ordem_insumos]]&lt;&gt;0,VLOOKUP(Table1[[#This Row],[Codigo_servico]],Preencher_Orcamento!$B:$D,3,FALSE)*Table1[[#This Row],[Subtotal_insumo]],"")</f>
        <v/>
      </c>
    </row>
    <row r="12353" spans="1:13" ht="26.25" x14ac:dyDescent="0.25">
      <c r="A12353" s="6">
        <v>180240</v>
      </c>
      <c r="B12353" s="126">
        <v>1</v>
      </c>
      <c r="C12353" s="133"/>
      <c r="D12353" s="134">
        <v>38502</v>
      </c>
      <c r="E12353" s="7" t="s">
        <v>878</v>
      </c>
      <c r="F12353" s="8" t="s">
        <v>197</v>
      </c>
      <c r="G12353" s="16">
        <f>IFERROR(VLOOKUP(Table1[[#This Row],[Codigo_insumo]],BD_Insumos!$B:$E,4),"")</f>
        <v>1.9631000000000001</v>
      </c>
      <c r="H12353" s="140">
        <v>1</v>
      </c>
      <c r="I12353" s="9"/>
      <c r="J12353" s="22">
        <f t="shared" si="192"/>
        <v>1.9631000000000001</v>
      </c>
      <c r="K12353" s="22" t="str">
        <f>IF(I12353&lt;&gt;"",SUMIF(Table1[Codigo_servico],A12353,Table1[Subtotal_insumo]),"")</f>
        <v/>
      </c>
      <c r="L12353" s="16">
        <f>IF(Table1[[#This Row],[Ordem_insumos]]&lt;&gt;0,VLOOKUP(Table1[[#This Row],[Codigo_servico]],Preencher_Orcamento!$B:$D,3,FALSE)*Table1[[#This Row],[Qtde_insumo]],"")</f>
        <v>0</v>
      </c>
      <c r="M12353" s="16">
        <f>IF(Table1[[#This Row],[Ordem_insumos]]&lt;&gt;0,VLOOKUP(Table1[[#This Row],[Codigo_servico]],Preencher_Orcamento!$B:$D,3,FALSE)*Table1[[#This Row],[Subtotal_insumo]],"")</f>
        <v>0</v>
      </c>
    </row>
    <row r="12354" spans="1:13" x14ac:dyDescent="0.25">
      <c r="A12354" s="6">
        <v>180240</v>
      </c>
      <c r="B12354" s="126">
        <v>2</v>
      </c>
      <c r="C12354" s="133"/>
      <c r="D12354" s="134">
        <v>38557</v>
      </c>
      <c r="E12354" s="7" t="s">
        <v>909</v>
      </c>
      <c r="F12354" s="8" t="s">
        <v>58</v>
      </c>
      <c r="G12354" s="16">
        <f>IFERROR(VLOOKUP(Table1[[#This Row],[Codigo_insumo]],BD_Insumos!$B:$E,4),"")</f>
        <v>131.821</v>
      </c>
      <c r="H12354" s="140">
        <v>0.56599999999999995</v>
      </c>
      <c r="I12354" s="9"/>
      <c r="J12354" s="22">
        <f t="shared" ref="J12354:J12417" si="193">IF(I12354="",G12354*H12354,"")</f>
        <v>74.610685999999987</v>
      </c>
      <c r="K12354" s="22" t="str">
        <f>IF(I12354&lt;&gt;"",SUMIF(Table1[Codigo_servico],A12354,Table1[Subtotal_insumo]),"")</f>
        <v/>
      </c>
      <c r="L12354" s="16">
        <f>IF(Table1[[#This Row],[Ordem_insumos]]&lt;&gt;0,VLOOKUP(Table1[[#This Row],[Codigo_servico]],Preencher_Orcamento!$B:$D,3,FALSE)*Table1[[#This Row],[Qtde_insumo]],"")</f>
        <v>0</v>
      </c>
      <c r="M12354" s="16">
        <f>IF(Table1[[#This Row],[Ordem_insumos]]&lt;&gt;0,VLOOKUP(Table1[[#This Row],[Codigo_servico]],Preencher_Orcamento!$B:$D,3,FALSE)*Table1[[#This Row],[Subtotal_insumo]],"")</f>
        <v>0</v>
      </c>
    </row>
    <row r="12355" spans="1:13" x14ac:dyDescent="0.25">
      <c r="A12355" s="6">
        <v>180240</v>
      </c>
      <c r="B12355" s="126">
        <v>3</v>
      </c>
      <c r="C12355" s="133"/>
      <c r="D12355" s="134">
        <v>38555</v>
      </c>
      <c r="E12355" s="7" t="s">
        <v>907</v>
      </c>
      <c r="F12355" s="8" t="s">
        <v>58</v>
      </c>
      <c r="G12355" s="16">
        <f>IFERROR(VLOOKUP(Table1[[#This Row],[Codigo_insumo]],BD_Insumos!$B:$E,4),"")</f>
        <v>163.66669999999999</v>
      </c>
      <c r="H12355" s="140">
        <v>9.9000000000000005E-2</v>
      </c>
      <c r="I12355" s="9"/>
      <c r="J12355" s="22">
        <f t="shared" si="193"/>
        <v>16.203003299999999</v>
      </c>
      <c r="K12355" s="22" t="str">
        <f>IF(I12355&lt;&gt;"",SUMIF(Table1[Codigo_servico],A12355,Table1[Subtotal_insumo]),"")</f>
        <v/>
      </c>
      <c r="L12355" s="16">
        <f>IF(Table1[[#This Row],[Ordem_insumos]]&lt;&gt;0,VLOOKUP(Table1[[#This Row],[Codigo_servico]],Preencher_Orcamento!$B:$D,3,FALSE)*Table1[[#This Row],[Qtde_insumo]],"")</f>
        <v>0</v>
      </c>
      <c r="M12355" s="16">
        <f>IF(Table1[[#This Row],[Ordem_insumos]]&lt;&gt;0,VLOOKUP(Table1[[#This Row],[Codigo_servico]],Preencher_Orcamento!$B:$D,3,FALSE)*Table1[[#This Row],[Subtotal_insumo]],"")</f>
        <v>0</v>
      </c>
    </row>
    <row r="12356" spans="1:13" ht="39" x14ac:dyDescent="0.25">
      <c r="A12356" s="6">
        <v>180240</v>
      </c>
      <c r="B12356" s="126">
        <v>4</v>
      </c>
      <c r="C12356" s="133"/>
      <c r="D12356" s="134">
        <v>38588</v>
      </c>
      <c r="E12356" s="7" t="s">
        <v>932</v>
      </c>
      <c r="F12356" s="8" t="s">
        <v>457</v>
      </c>
      <c r="G12356" s="16">
        <f>IFERROR(VLOOKUP(Table1[[#This Row],[Codigo_insumo]],BD_Insumos!$B:$E,4),"")</f>
        <v>23.741700000000002</v>
      </c>
      <c r="H12356" s="140">
        <v>1</v>
      </c>
      <c r="I12356" s="9"/>
      <c r="J12356" s="22">
        <f t="shared" si="193"/>
        <v>23.741700000000002</v>
      </c>
      <c r="K12356" s="22" t="str">
        <f>IF(I12356&lt;&gt;"",SUMIF(Table1[Codigo_servico],A12356,Table1[Subtotal_insumo]),"")</f>
        <v/>
      </c>
      <c r="L12356" s="16">
        <f>IF(Table1[[#This Row],[Ordem_insumos]]&lt;&gt;0,VLOOKUP(Table1[[#This Row],[Codigo_servico]],Preencher_Orcamento!$B:$D,3,FALSE)*Table1[[#This Row],[Qtde_insumo]],"")</f>
        <v>0</v>
      </c>
      <c r="M12356" s="16">
        <f>IF(Table1[[#This Row],[Ordem_insumos]]&lt;&gt;0,VLOOKUP(Table1[[#This Row],[Codigo_servico]],Preencher_Orcamento!$B:$D,3,FALSE)*Table1[[#This Row],[Subtotal_insumo]],"")</f>
        <v>0</v>
      </c>
    </row>
    <row r="12357" spans="1:13" x14ac:dyDescent="0.25">
      <c r="A12357" s="6">
        <v>180240</v>
      </c>
      <c r="B12357" s="126">
        <v>5</v>
      </c>
      <c r="C12357" s="133"/>
      <c r="D12357" s="134">
        <v>2085</v>
      </c>
      <c r="E12357" s="7" t="s">
        <v>2203</v>
      </c>
      <c r="F12357" s="8" t="s">
        <v>2140</v>
      </c>
      <c r="G12357" s="16">
        <f>IFERROR(VLOOKUP(Table1[[#This Row],[Codigo_insumo]],BD_Insumos!$B:$E,4),"")</f>
        <v>12.52578426267724</v>
      </c>
      <c r="H12357" s="140">
        <v>0.1</v>
      </c>
      <c r="I12357" s="9"/>
      <c r="J12357" s="22">
        <f t="shared" si="193"/>
        <v>1.252578426267724</v>
      </c>
      <c r="K12357" s="22" t="str">
        <f>IF(I12357&lt;&gt;"",SUMIF(Table1[Codigo_servico],A12357,Table1[Subtotal_insumo]),"")</f>
        <v/>
      </c>
      <c r="L12357" s="16">
        <f>IF(Table1[[#This Row],[Ordem_insumos]]&lt;&gt;0,VLOOKUP(Table1[[#This Row],[Codigo_servico]],Preencher_Orcamento!$B:$D,3,FALSE)*Table1[[#This Row],[Qtde_insumo]],"")</f>
        <v>0</v>
      </c>
      <c r="M12357" s="16">
        <f>IF(Table1[[#This Row],[Ordem_insumos]]&lt;&gt;0,VLOOKUP(Table1[[#This Row],[Codigo_servico]],Preencher_Orcamento!$B:$D,3,FALSE)*Table1[[#This Row],[Subtotal_insumo]],"")</f>
        <v>0</v>
      </c>
    </row>
    <row r="12358" spans="1:13" x14ac:dyDescent="0.25">
      <c r="A12358" s="6">
        <v>180240</v>
      </c>
      <c r="B12358" s="126">
        <v>6</v>
      </c>
      <c r="C12358" s="133"/>
      <c r="D12358" s="134">
        <v>2086</v>
      </c>
      <c r="E12358" s="7" t="s">
        <v>2204</v>
      </c>
      <c r="F12358" s="8" t="s">
        <v>2140</v>
      </c>
      <c r="G12358" s="16">
        <f>IFERROR(VLOOKUP(Table1[[#This Row],[Codigo_insumo]],BD_Insumos!$B:$E,4),"")</f>
        <v>10.520008785397648</v>
      </c>
      <c r="H12358" s="140">
        <v>2.8</v>
      </c>
      <c r="I12358" s="9"/>
      <c r="J12358" s="22">
        <f t="shared" si="193"/>
        <v>29.456024599113412</v>
      </c>
      <c r="K12358" s="22" t="str">
        <f>IF(I12358&lt;&gt;"",SUMIF(Table1[Codigo_servico],A12358,Table1[Subtotal_insumo]),"")</f>
        <v/>
      </c>
      <c r="L12358" s="16">
        <f>IF(Table1[[#This Row],[Ordem_insumos]]&lt;&gt;0,VLOOKUP(Table1[[#This Row],[Codigo_servico]],Preencher_Orcamento!$B:$D,3,FALSE)*Table1[[#This Row],[Qtde_insumo]],"")</f>
        <v>0</v>
      </c>
      <c r="M12358" s="16">
        <f>IF(Table1[[#This Row],[Ordem_insumos]]&lt;&gt;0,VLOOKUP(Table1[[#This Row],[Codigo_servico]],Preencher_Orcamento!$B:$D,3,FALSE)*Table1[[#This Row],[Subtotal_insumo]],"")</f>
        <v>0</v>
      </c>
    </row>
    <row r="12359" spans="1:13" x14ac:dyDescent="0.25">
      <c r="A12359" s="3">
        <v>180241</v>
      </c>
      <c r="B12359" s="125">
        <v>0</v>
      </c>
      <c r="C12359" s="131" t="s">
        <v>4661</v>
      </c>
      <c r="D12359" s="132"/>
      <c r="E12359" s="4"/>
      <c r="F12359" s="4"/>
      <c r="G12359" s="17" t="str">
        <f>IFERROR(VLOOKUP(Table1[[#This Row],[Codigo_insumo]],BD_Insumos!$B:$E,4),"")</f>
        <v/>
      </c>
      <c r="H12359" s="139"/>
      <c r="I12359" s="5" t="s">
        <v>457</v>
      </c>
      <c r="J12359" s="20" t="str">
        <f t="shared" si="193"/>
        <v/>
      </c>
      <c r="K12359" s="21">
        <f>IF(I12359&lt;&gt;"",SUMIF(Table1[Codigo_servico],A12359,Table1[Subtotal_insumo]),"")</f>
        <v>124.67865351896653</v>
      </c>
      <c r="L12359" s="17" t="str">
        <f>IF(Table1[[#This Row],[Ordem_insumos]]&lt;&gt;0,VLOOKUP(Table1[[#This Row],[Codigo_servico]],Preencher_Orcamento!$B:$D,3,FALSE)*Table1[[#This Row],[Qtde_insumo]],"")</f>
        <v/>
      </c>
      <c r="M12359" s="17" t="str">
        <f>IF(Table1[[#This Row],[Ordem_insumos]]&lt;&gt;0,VLOOKUP(Table1[[#This Row],[Codigo_servico]],Preencher_Orcamento!$B:$D,3,FALSE)*Table1[[#This Row],[Subtotal_insumo]],"")</f>
        <v/>
      </c>
    </row>
    <row r="12360" spans="1:13" ht="26.25" x14ac:dyDescent="0.25">
      <c r="A12360" s="6">
        <v>180241</v>
      </c>
      <c r="B12360" s="126">
        <v>1</v>
      </c>
      <c r="C12360" s="133"/>
      <c r="D12360" s="134">
        <v>38502</v>
      </c>
      <c r="E12360" s="7" t="s">
        <v>878</v>
      </c>
      <c r="F12360" s="8" t="s">
        <v>197</v>
      </c>
      <c r="G12360" s="16">
        <f>IFERROR(VLOOKUP(Table1[[#This Row],[Codigo_insumo]],BD_Insumos!$B:$E,4),"")</f>
        <v>1.9631000000000001</v>
      </c>
      <c r="H12360" s="140">
        <v>0.3</v>
      </c>
      <c r="I12360" s="9"/>
      <c r="J12360" s="22">
        <f t="shared" si="193"/>
        <v>0.58892999999999995</v>
      </c>
      <c r="K12360" s="22" t="str">
        <f>IF(I12360&lt;&gt;"",SUMIF(Table1[Codigo_servico],A12360,Table1[Subtotal_insumo]),"")</f>
        <v/>
      </c>
      <c r="L12360" s="16">
        <f>IF(Table1[[#This Row],[Ordem_insumos]]&lt;&gt;0,VLOOKUP(Table1[[#This Row],[Codigo_servico]],Preencher_Orcamento!$B:$D,3,FALSE)*Table1[[#This Row],[Qtde_insumo]],"")</f>
        <v>0</v>
      </c>
      <c r="M12360" s="16">
        <f>IF(Table1[[#This Row],[Ordem_insumos]]&lt;&gt;0,VLOOKUP(Table1[[#This Row],[Codigo_servico]],Preencher_Orcamento!$B:$D,3,FALSE)*Table1[[#This Row],[Subtotal_insumo]],"")</f>
        <v>0</v>
      </c>
    </row>
    <row r="12361" spans="1:13" x14ac:dyDescent="0.25">
      <c r="A12361" s="6">
        <v>180241</v>
      </c>
      <c r="B12361" s="126">
        <v>2</v>
      </c>
      <c r="C12361" s="133"/>
      <c r="D12361" s="134">
        <v>38557</v>
      </c>
      <c r="E12361" s="7" t="s">
        <v>909</v>
      </c>
      <c r="F12361" s="8" t="s">
        <v>58</v>
      </c>
      <c r="G12361" s="16">
        <f>IFERROR(VLOOKUP(Table1[[#This Row],[Codigo_insumo]],BD_Insumos!$B:$E,4),"")</f>
        <v>131.821</v>
      </c>
      <c r="H12361" s="140">
        <v>2.1000000000000001E-2</v>
      </c>
      <c r="I12361" s="9"/>
      <c r="J12361" s="22">
        <f t="shared" si="193"/>
        <v>2.7682410000000002</v>
      </c>
      <c r="K12361" s="22" t="str">
        <f>IF(I12361&lt;&gt;"",SUMIF(Table1[Codigo_servico],A12361,Table1[Subtotal_insumo]),"")</f>
        <v/>
      </c>
      <c r="L12361" s="16">
        <f>IF(Table1[[#This Row],[Ordem_insumos]]&lt;&gt;0,VLOOKUP(Table1[[#This Row],[Codigo_servico]],Preencher_Orcamento!$B:$D,3,FALSE)*Table1[[#This Row],[Qtde_insumo]],"")</f>
        <v>0</v>
      </c>
      <c r="M12361" s="16">
        <f>IF(Table1[[#This Row],[Ordem_insumos]]&lt;&gt;0,VLOOKUP(Table1[[#This Row],[Codigo_servico]],Preencher_Orcamento!$B:$D,3,FALSE)*Table1[[#This Row],[Subtotal_insumo]],"")</f>
        <v>0</v>
      </c>
    </row>
    <row r="12362" spans="1:13" ht="26.25" x14ac:dyDescent="0.25">
      <c r="A12362" s="6">
        <v>180241</v>
      </c>
      <c r="B12362" s="126">
        <v>3</v>
      </c>
      <c r="C12362" s="133"/>
      <c r="D12362" s="134">
        <v>38629</v>
      </c>
      <c r="E12362" s="7" t="s">
        <v>970</v>
      </c>
      <c r="F12362" s="8" t="s">
        <v>457</v>
      </c>
      <c r="G12362" s="16">
        <f>IFERROR(VLOOKUP(Table1[[#This Row],[Codigo_insumo]],BD_Insumos!$B:$E,4),"")</f>
        <v>111</v>
      </c>
      <c r="H12362" s="140">
        <v>1</v>
      </c>
      <c r="I12362" s="9"/>
      <c r="J12362" s="22">
        <f t="shared" si="193"/>
        <v>111</v>
      </c>
      <c r="K12362" s="22" t="str">
        <f>IF(I12362&lt;&gt;"",SUMIF(Table1[Codigo_servico],A12362,Table1[Subtotal_insumo]),"")</f>
        <v/>
      </c>
      <c r="L12362" s="16">
        <f>IF(Table1[[#This Row],[Ordem_insumos]]&lt;&gt;0,VLOOKUP(Table1[[#This Row],[Codigo_servico]],Preencher_Orcamento!$B:$D,3,FALSE)*Table1[[#This Row],[Qtde_insumo]],"")</f>
        <v>0</v>
      </c>
      <c r="M12362" s="16">
        <f>IF(Table1[[#This Row],[Ordem_insumos]]&lt;&gt;0,VLOOKUP(Table1[[#This Row],[Codigo_servico]],Preencher_Orcamento!$B:$D,3,FALSE)*Table1[[#This Row],[Subtotal_insumo]],"")</f>
        <v>0</v>
      </c>
    </row>
    <row r="12363" spans="1:13" x14ac:dyDescent="0.25">
      <c r="A12363" s="6">
        <v>180241</v>
      </c>
      <c r="B12363" s="126">
        <v>4</v>
      </c>
      <c r="C12363" s="133"/>
      <c r="D12363" s="134">
        <v>10501</v>
      </c>
      <c r="E12363" s="7" t="s">
        <v>57</v>
      </c>
      <c r="F12363" s="8" t="s">
        <v>58</v>
      </c>
      <c r="G12363" s="16">
        <f>IFERROR(VLOOKUP(Table1[[#This Row],[Codigo_insumo]],BD_Insumos!$B:$E,4),"")</f>
        <v>74.379800000000003</v>
      </c>
      <c r="H12363" s="140">
        <v>5.0000000000000001E-3</v>
      </c>
      <c r="I12363" s="9"/>
      <c r="J12363" s="22">
        <f t="shared" si="193"/>
        <v>0.37189900000000004</v>
      </c>
      <c r="K12363" s="22" t="str">
        <f>IF(I12363&lt;&gt;"",SUMIF(Table1[Codigo_servico],A12363,Table1[Subtotal_insumo]),"")</f>
        <v/>
      </c>
      <c r="L12363" s="16">
        <f>IF(Table1[[#This Row],[Ordem_insumos]]&lt;&gt;0,VLOOKUP(Table1[[#This Row],[Codigo_servico]],Preencher_Orcamento!$B:$D,3,FALSE)*Table1[[#This Row],[Qtde_insumo]],"")</f>
        <v>0</v>
      </c>
      <c r="M12363" s="16">
        <f>IF(Table1[[#This Row],[Ordem_insumos]]&lt;&gt;0,VLOOKUP(Table1[[#This Row],[Codigo_servico]],Preencher_Orcamento!$B:$D,3,FALSE)*Table1[[#This Row],[Subtotal_insumo]],"")</f>
        <v>0</v>
      </c>
    </row>
    <row r="12364" spans="1:13" x14ac:dyDescent="0.25">
      <c r="A12364" s="6">
        <v>180241</v>
      </c>
      <c r="B12364" s="126">
        <v>5</v>
      </c>
      <c r="C12364" s="133"/>
      <c r="D12364" s="134">
        <v>2086</v>
      </c>
      <c r="E12364" s="7" t="s">
        <v>2204</v>
      </c>
      <c r="F12364" s="8" t="s">
        <v>2140</v>
      </c>
      <c r="G12364" s="16">
        <f>IFERROR(VLOOKUP(Table1[[#This Row],[Codigo_insumo]],BD_Insumos!$B:$E,4),"")</f>
        <v>10.520008785397648</v>
      </c>
      <c r="H12364" s="140">
        <v>0.5</v>
      </c>
      <c r="I12364" s="9"/>
      <c r="J12364" s="22">
        <f t="shared" si="193"/>
        <v>5.260004392698824</v>
      </c>
      <c r="K12364" s="22" t="str">
        <f>IF(I12364&lt;&gt;"",SUMIF(Table1[Codigo_servico],A12364,Table1[Subtotal_insumo]),"")</f>
        <v/>
      </c>
      <c r="L12364" s="16">
        <f>IF(Table1[[#This Row],[Ordem_insumos]]&lt;&gt;0,VLOOKUP(Table1[[#This Row],[Codigo_servico]],Preencher_Orcamento!$B:$D,3,FALSE)*Table1[[#This Row],[Qtde_insumo]],"")</f>
        <v>0</v>
      </c>
      <c r="M12364" s="16">
        <f>IF(Table1[[#This Row],[Ordem_insumos]]&lt;&gt;0,VLOOKUP(Table1[[#This Row],[Codigo_servico]],Preencher_Orcamento!$B:$D,3,FALSE)*Table1[[#This Row],[Subtotal_insumo]],"")</f>
        <v>0</v>
      </c>
    </row>
    <row r="12365" spans="1:13" x14ac:dyDescent="0.25">
      <c r="A12365" s="6">
        <v>180241</v>
      </c>
      <c r="B12365" s="126">
        <v>6</v>
      </c>
      <c r="C12365" s="133"/>
      <c r="D12365" s="134">
        <v>2085</v>
      </c>
      <c r="E12365" s="7" t="s">
        <v>2203</v>
      </c>
      <c r="F12365" s="8" t="s">
        <v>2140</v>
      </c>
      <c r="G12365" s="16">
        <f>IFERROR(VLOOKUP(Table1[[#This Row],[Codigo_insumo]],BD_Insumos!$B:$E,4),"")</f>
        <v>12.52578426267724</v>
      </c>
      <c r="H12365" s="140">
        <v>0.1</v>
      </c>
      <c r="I12365" s="9"/>
      <c r="J12365" s="22">
        <f t="shared" si="193"/>
        <v>1.252578426267724</v>
      </c>
      <c r="K12365" s="22" t="str">
        <f>IF(I12365&lt;&gt;"",SUMIF(Table1[Codigo_servico],A12365,Table1[Subtotal_insumo]),"")</f>
        <v/>
      </c>
      <c r="L12365" s="16">
        <f>IF(Table1[[#This Row],[Ordem_insumos]]&lt;&gt;0,VLOOKUP(Table1[[#This Row],[Codigo_servico]],Preencher_Orcamento!$B:$D,3,FALSE)*Table1[[#This Row],[Qtde_insumo]],"")</f>
        <v>0</v>
      </c>
      <c r="M12365" s="16">
        <f>IF(Table1[[#This Row],[Ordem_insumos]]&lt;&gt;0,VLOOKUP(Table1[[#This Row],[Codigo_servico]],Preencher_Orcamento!$B:$D,3,FALSE)*Table1[[#This Row],[Subtotal_insumo]],"")</f>
        <v>0</v>
      </c>
    </row>
    <row r="12366" spans="1:13" x14ac:dyDescent="0.25">
      <c r="A12366" s="6">
        <v>180241</v>
      </c>
      <c r="B12366" s="126">
        <v>7</v>
      </c>
      <c r="C12366" s="133"/>
      <c r="D12366" s="134">
        <v>38555</v>
      </c>
      <c r="E12366" s="7" t="s">
        <v>907</v>
      </c>
      <c r="F12366" s="8" t="s">
        <v>58</v>
      </c>
      <c r="G12366" s="16">
        <f>IFERROR(VLOOKUP(Table1[[#This Row],[Codigo_insumo]],BD_Insumos!$B:$E,4),"")</f>
        <v>163.66669999999999</v>
      </c>
      <c r="H12366" s="140">
        <v>2.1000000000000001E-2</v>
      </c>
      <c r="I12366" s="9"/>
      <c r="J12366" s="22">
        <f t="shared" si="193"/>
        <v>3.4370007</v>
      </c>
      <c r="K12366" s="22" t="str">
        <f>IF(I12366&lt;&gt;"",SUMIF(Table1[Codigo_servico],A12366,Table1[Subtotal_insumo]),"")</f>
        <v/>
      </c>
      <c r="L12366" s="16">
        <f>IF(Table1[[#This Row],[Ordem_insumos]]&lt;&gt;0,VLOOKUP(Table1[[#This Row],[Codigo_servico]],Preencher_Orcamento!$B:$D,3,FALSE)*Table1[[#This Row],[Qtde_insumo]],"")</f>
        <v>0</v>
      </c>
      <c r="M12366" s="16">
        <f>IF(Table1[[#This Row],[Ordem_insumos]]&lt;&gt;0,VLOOKUP(Table1[[#This Row],[Codigo_servico]],Preencher_Orcamento!$B:$D,3,FALSE)*Table1[[#This Row],[Subtotal_insumo]],"")</f>
        <v>0</v>
      </c>
    </row>
    <row r="12367" spans="1:13" x14ac:dyDescent="0.25">
      <c r="A12367" s="3">
        <v>180242</v>
      </c>
      <c r="B12367" s="125">
        <v>0</v>
      </c>
      <c r="C12367" s="131" t="s">
        <v>4662</v>
      </c>
      <c r="D12367" s="132"/>
      <c r="E12367" s="4"/>
      <c r="F12367" s="4"/>
      <c r="G12367" s="17" t="str">
        <f>IFERROR(VLOOKUP(Table1[[#This Row],[Codigo_insumo]],BD_Insumos!$B:$E,4),"")</f>
        <v/>
      </c>
      <c r="H12367" s="139"/>
      <c r="I12367" s="5" t="s">
        <v>457</v>
      </c>
      <c r="J12367" s="20" t="str">
        <f t="shared" si="193"/>
        <v/>
      </c>
      <c r="K12367" s="21">
        <f>IF(I12367&lt;&gt;"",SUMIF(Table1[Codigo_servico],A12367,Table1[Subtotal_insumo]),"")</f>
        <v>134.17865351896654</v>
      </c>
      <c r="L12367" s="17" t="str">
        <f>IF(Table1[[#This Row],[Ordem_insumos]]&lt;&gt;0,VLOOKUP(Table1[[#This Row],[Codigo_servico]],Preencher_Orcamento!$B:$D,3,FALSE)*Table1[[#This Row],[Qtde_insumo]],"")</f>
        <v/>
      </c>
      <c r="M12367" s="17" t="str">
        <f>IF(Table1[[#This Row],[Ordem_insumos]]&lt;&gt;0,VLOOKUP(Table1[[#This Row],[Codigo_servico]],Preencher_Orcamento!$B:$D,3,FALSE)*Table1[[#This Row],[Subtotal_insumo]],"")</f>
        <v/>
      </c>
    </row>
    <row r="12368" spans="1:13" x14ac:dyDescent="0.25">
      <c r="A12368" s="6">
        <v>180242</v>
      </c>
      <c r="B12368" s="126">
        <v>1</v>
      </c>
      <c r="C12368" s="133"/>
      <c r="D12368" s="134">
        <v>38630</v>
      </c>
      <c r="E12368" s="7" t="s">
        <v>971</v>
      </c>
      <c r="F12368" s="8" t="s">
        <v>457</v>
      </c>
      <c r="G12368" s="16">
        <f>IFERROR(VLOOKUP(Table1[[#This Row],[Codigo_insumo]],BD_Insumos!$B:$E,4),"")</f>
        <v>120.5</v>
      </c>
      <c r="H12368" s="140">
        <v>1</v>
      </c>
      <c r="I12368" s="9"/>
      <c r="J12368" s="22">
        <f t="shared" si="193"/>
        <v>120.5</v>
      </c>
      <c r="K12368" s="22" t="str">
        <f>IF(I12368&lt;&gt;"",SUMIF(Table1[Codigo_servico],A12368,Table1[Subtotal_insumo]),"")</f>
        <v/>
      </c>
      <c r="L12368" s="16">
        <f>IF(Table1[[#This Row],[Ordem_insumos]]&lt;&gt;0,VLOOKUP(Table1[[#This Row],[Codigo_servico]],Preencher_Orcamento!$B:$D,3,FALSE)*Table1[[#This Row],[Qtde_insumo]],"")</f>
        <v>0</v>
      </c>
      <c r="M12368" s="16">
        <f>IF(Table1[[#This Row],[Ordem_insumos]]&lt;&gt;0,VLOOKUP(Table1[[#This Row],[Codigo_servico]],Preencher_Orcamento!$B:$D,3,FALSE)*Table1[[#This Row],[Subtotal_insumo]],"")</f>
        <v>0</v>
      </c>
    </row>
    <row r="12369" spans="1:13" x14ac:dyDescent="0.25">
      <c r="A12369" s="6">
        <v>180242</v>
      </c>
      <c r="B12369" s="126">
        <v>2</v>
      </c>
      <c r="C12369" s="133"/>
      <c r="D12369" s="134">
        <v>38555</v>
      </c>
      <c r="E12369" s="7" t="s">
        <v>907</v>
      </c>
      <c r="F12369" s="8" t="s">
        <v>58</v>
      </c>
      <c r="G12369" s="16">
        <f>IFERROR(VLOOKUP(Table1[[#This Row],[Codigo_insumo]],BD_Insumos!$B:$E,4),"")</f>
        <v>163.66669999999999</v>
      </c>
      <c r="H12369" s="140">
        <v>2.1000000000000001E-2</v>
      </c>
      <c r="I12369" s="9"/>
      <c r="J12369" s="22">
        <f t="shared" si="193"/>
        <v>3.4370007</v>
      </c>
      <c r="K12369" s="22" t="str">
        <f>IF(I12369&lt;&gt;"",SUMIF(Table1[Codigo_servico],A12369,Table1[Subtotal_insumo]),"")</f>
        <v/>
      </c>
      <c r="L12369" s="16">
        <f>IF(Table1[[#This Row],[Ordem_insumos]]&lt;&gt;0,VLOOKUP(Table1[[#This Row],[Codigo_servico]],Preencher_Orcamento!$B:$D,3,FALSE)*Table1[[#This Row],[Qtde_insumo]],"")</f>
        <v>0</v>
      </c>
      <c r="M12369" s="16">
        <f>IF(Table1[[#This Row],[Ordem_insumos]]&lt;&gt;0,VLOOKUP(Table1[[#This Row],[Codigo_servico]],Preencher_Orcamento!$B:$D,3,FALSE)*Table1[[#This Row],[Subtotal_insumo]],"")</f>
        <v>0</v>
      </c>
    </row>
    <row r="12370" spans="1:13" x14ac:dyDescent="0.25">
      <c r="A12370" s="6">
        <v>180242</v>
      </c>
      <c r="B12370" s="126">
        <v>3</v>
      </c>
      <c r="C12370" s="133"/>
      <c r="D12370" s="134">
        <v>2086</v>
      </c>
      <c r="E12370" s="7" t="s">
        <v>2204</v>
      </c>
      <c r="F12370" s="8" t="s">
        <v>2140</v>
      </c>
      <c r="G12370" s="16">
        <f>IFERROR(VLOOKUP(Table1[[#This Row],[Codigo_insumo]],BD_Insumos!$B:$E,4),"")</f>
        <v>10.520008785397648</v>
      </c>
      <c r="H12370" s="140">
        <v>0.5</v>
      </c>
      <c r="I12370" s="9"/>
      <c r="J12370" s="22">
        <f t="shared" si="193"/>
        <v>5.260004392698824</v>
      </c>
      <c r="K12370" s="22" t="str">
        <f>IF(I12370&lt;&gt;"",SUMIF(Table1[Codigo_servico],A12370,Table1[Subtotal_insumo]),"")</f>
        <v/>
      </c>
      <c r="L12370" s="16">
        <f>IF(Table1[[#This Row],[Ordem_insumos]]&lt;&gt;0,VLOOKUP(Table1[[#This Row],[Codigo_servico]],Preencher_Orcamento!$B:$D,3,FALSE)*Table1[[#This Row],[Qtde_insumo]],"")</f>
        <v>0</v>
      </c>
      <c r="M12370" s="16">
        <f>IF(Table1[[#This Row],[Ordem_insumos]]&lt;&gt;0,VLOOKUP(Table1[[#This Row],[Codigo_servico]],Preencher_Orcamento!$B:$D,3,FALSE)*Table1[[#This Row],[Subtotal_insumo]],"")</f>
        <v>0</v>
      </c>
    </row>
    <row r="12371" spans="1:13" x14ac:dyDescent="0.25">
      <c r="A12371" s="6">
        <v>180242</v>
      </c>
      <c r="B12371" s="126">
        <v>4</v>
      </c>
      <c r="C12371" s="133"/>
      <c r="D12371" s="134">
        <v>38557</v>
      </c>
      <c r="E12371" s="7" t="s">
        <v>909</v>
      </c>
      <c r="F12371" s="8" t="s">
        <v>58</v>
      </c>
      <c r="G12371" s="16">
        <f>IFERROR(VLOOKUP(Table1[[#This Row],[Codigo_insumo]],BD_Insumos!$B:$E,4),"")</f>
        <v>131.821</v>
      </c>
      <c r="H12371" s="140">
        <v>2.1000000000000001E-2</v>
      </c>
      <c r="I12371" s="9"/>
      <c r="J12371" s="22">
        <f t="shared" si="193"/>
        <v>2.7682410000000002</v>
      </c>
      <c r="K12371" s="22" t="str">
        <f>IF(I12371&lt;&gt;"",SUMIF(Table1[Codigo_servico],A12371,Table1[Subtotal_insumo]),"")</f>
        <v/>
      </c>
      <c r="L12371" s="16">
        <f>IF(Table1[[#This Row],[Ordem_insumos]]&lt;&gt;0,VLOOKUP(Table1[[#This Row],[Codigo_servico]],Preencher_Orcamento!$B:$D,3,FALSE)*Table1[[#This Row],[Qtde_insumo]],"")</f>
        <v>0</v>
      </c>
      <c r="M12371" s="16">
        <f>IF(Table1[[#This Row],[Ordem_insumos]]&lt;&gt;0,VLOOKUP(Table1[[#This Row],[Codigo_servico]],Preencher_Orcamento!$B:$D,3,FALSE)*Table1[[#This Row],[Subtotal_insumo]],"")</f>
        <v>0</v>
      </c>
    </row>
    <row r="12372" spans="1:13" x14ac:dyDescent="0.25">
      <c r="A12372" s="6">
        <v>180242</v>
      </c>
      <c r="B12372" s="126">
        <v>5</v>
      </c>
      <c r="C12372" s="133"/>
      <c r="D12372" s="134">
        <v>2085</v>
      </c>
      <c r="E12372" s="7" t="s">
        <v>2203</v>
      </c>
      <c r="F12372" s="8" t="s">
        <v>2140</v>
      </c>
      <c r="G12372" s="16">
        <f>IFERROR(VLOOKUP(Table1[[#This Row],[Codigo_insumo]],BD_Insumos!$B:$E,4),"")</f>
        <v>12.52578426267724</v>
      </c>
      <c r="H12372" s="140">
        <v>0.1</v>
      </c>
      <c r="I12372" s="9"/>
      <c r="J12372" s="22">
        <f t="shared" si="193"/>
        <v>1.252578426267724</v>
      </c>
      <c r="K12372" s="22" t="str">
        <f>IF(I12372&lt;&gt;"",SUMIF(Table1[Codigo_servico],A12372,Table1[Subtotal_insumo]),"")</f>
        <v/>
      </c>
      <c r="L12372" s="16">
        <f>IF(Table1[[#This Row],[Ordem_insumos]]&lt;&gt;0,VLOOKUP(Table1[[#This Row],[Codigo_servico]],Preencher_Orcamento!$B:$D,3,FALSE)*Table1[[#This Row],[Qtde_insumo]],"")</f>
        <v>0</v>
      </c>
      <c r="M12372" s="16">
        <f>IF(Table1[[#This Row],[Ordem_insumos]]&lt;&gt;0,VLOOKUP(Table1[[#This Row],[Codigo_servico]],Preencher_Orcamento!$B:$D,3,FALSE)*Table1[[#This Row],[Subtotal_insumo]],"")</f>
        <v>0</v>
      </c>
    </row>
    <row r="12373" spans="1:13" ht="26.25" x14ac:dyDescent="0.25">
      <c r="A12373" s="6">
        <v>180242</v>
      </c>
      <c r="B12373" s="126">
        <v>6</v>
      </c>
      <c r="C12373" s="133"/>
      <c r="D12373" s="134">
        <v>38502</v>
      </c>
      <c r="E12373" s="7" t="s">
        <v>878</v>
      </c>
      <c r="F12373" s="8" t="s">
        <v>197</v>
      </c>
      <c r="G12373" s="16">
        <f>IFERROR(VLOOKUP(Table1[[#This Row],[Codigo_insumo]],BD_Insumos!$B:$E,4),"")</f>
        <v>1.9631000000000001</v>
      </c>
      <c r="H12373" s="140">
        <v>0.3</v>
      </c>
      <c r="I12373" s="9"/>
      <c r="J12373" s="22">
        <f t="shared" si="193"/>
        <v>0.58892999999999995</v>
      </c>
      <c r="K12373" s="22" t="str">
        <f>IF(I12373&lt;&gt;"",SUMIF(Table1[Codigo_servico],A12373,Table1[Subtotal_insumo]),"")</f>
        <v/>
      </c>
      <c r="L12373" s="16">
        <f>IF(Table1[[#This Row],[Ordem_insumos]]&lt;&gt;0,VLOOKUP(Table1[[#This Row],[Codigo_servico]],Preencher_Orcamento!$B:$D,3,FALSE)*Table1[[#This Row],[Qtde_insumo]],"")</f>
        <v>0</v>
      </c>
      <c r="M12373" s="16">
        <f>IF(Table1[[#This Row],[Ordem_insumos]]&lt;&gt;0,VLOOKUP(Table1[[#This Row],[Codigo_servico]],Preencher_Orcamento!$B:$D,3,FALSE)*Table1[[#This Row],[Subtotal_insumo]],"")</f>
        <v>0</v>
      </c>
    </row>
    <row r="12374" spans="1:13" x14ac:dyDescent="0.25">
      <c r="A12374" s="6">
        <v>180242</v>
      </c>
      <c r="B12374" s="126">
        <v>7</v>
      </c>
      <c r="C12374" s="133"/>
      <c r="D12374" s="134">
        <v>10501</v>
      </c>
      <c r="E12374" s="7" t="s">
        <v>57</v>
      </c>
      <c r="F12374" s="8" t="s">
        <v>58</v>
      </c>
      <c r="G12374" s="16">
        <f>IFERROR(VLOOKUP(Table1[[#This Row],[Codigo_insumo]],BD_Insumos!$B:$E,4),"")</f>
        <v>74.379800000000003</v>
      </c>
      <c r="H12374" s="140">
        <v>5.0000000000000001E-3</v>
      </c>
      <c r="I12374" s="9"/>
      <c r="J12374" s="22">
        <f t="shared" si="193"/>
        <v>0.37189900000000004</v>
      </c>
      <c r="K12374" s="22" t="str">
        <f>IF(I12374&lt;&gt;"",SUMIF(Table1[Codigo_servico],A12374,Table1[Subtotal_insumo]),"")</f>
        <v/>
      </c>
      <c r="L12374" s="16">
        <f>IF(Table1[[#This Row],[Ordem_insumos]]&lt;&gt;0,VLOOKUP(Table1[[#This Row],[Codigo_servico]],Preencher_Orcamento!$B:$D,3,FALSE)*Table1[[#This Row],[Qtde_insumo]],"")</f>
        <v>0</v>
      </c>
      <c r="M12374" s="16">
        <f>IF(Table1[[#This Row],[Ordem_insumos]]&lt;&gt;0,VLOOKUP(Table1[[#This Row],[Codigo_servico]],Preencher_Orcamento!$B:$D,3,FALSE)*Table1[[#This Row],[Subtotal_insumo]],"")</f>
        <v>0</v>
      </c>
    </row>
    <row r="12375" spans="1:13" x14ac:dyDescent="0.25">
      <c r="A12375" s="3">
        <v>180250</v>
      </c>
      <c r="B12375" s="125">
        <v>0</v>
      </c>
      <c r="C12375" s="131" t="s">
        <v>4663</v>
      </c>
      <c r="D12375" s="132"/>
      <c r="E12375" s="4"/>
      <c r="F12375" s="4"/>
      <c r="G12375" s="17" t="str">
        <f>IFERROR(VLOOKUP(Table1[[#This Row],[Codigo_insumo]],BD_Insumos!$B:$E,4),"")</f>
        <v/>
      </c>
      <c r="H12375" s="139"/>
      <c r="I12375" s="5" t="s">
        <v>457</v>
      </c>
      <c r="J12375" s="20" t="str">
        <f t="shared" si="193"/>
        <v/>
      </c>
      <c r="K12375" s="21">
        <f>IF(I12375&lt;&gt;"",SUMIF(Table1[Codigo_servico],A12375,Table1[Subtotal_insumo]),"")</f>
        <v>149.01769232538112</v>
      </c>
      <c r="L12375" s="17" t="str">
        <f>IF(Table1[[#This Row],[Ordem_insumos]]&lt;&gt;0,VLOOKUP(Table1[[#This Row],[Codigo_servico]],Preencher_Orcamento!$B:$D,3,FALSE)*Table1[[#This Row],[Qtde_insumo]],"")</f>
        <v/>
      </c>
      <c r="M12375" s="17" t="str">
        <f>IF(Table1[[#This Row],[Ordem_insumos]]&lt;&gt;0,VLOOKUP(Table1[[#This Row],[Codigo_servico]],Preencher_Orcamento!$B:$D,3,FALSE)*Table1[[#This Row],[Subtotal_insumo]],"")</f>
        <v/>
      </c>
    </row>
    <row r="12376" spans="1:13" x14ac:dyDescent="0.25">
      <c r="A12376" s="6">
        <v>180250</v>
      </c>
      <c r="B12376" s="126">
        <v>1</v>
      </c>
      <c r="C12376" s="133"/>
      <c r="D12376" s="134">
        <v>38555</v>
      </c>
      <c r="E12376" s="7" t="s">
        <v>907</v>
      </c>
      <c r="F12376" s="8" t="s">
        <v>58</v>
      </c>
      <c r="G12376" s="16">
        <f>IFERROR(VLOOKUP(Table1[[#This Row],[Codigo_insumo]],BD_Insumos!$B:$E,4),"")</f>
        <v>163.66669999999999</v>
      </c>
      <c r="H12376" s="140">
        <v>9.9000000000000005E-2</v>
      </c>
      <c r="I12376" s="9"/>
      <c r="J12376" s="22">
        <f t="shared" si="193"/>
        <v>16.203003299999999</v>
      </c>
      <c r="K12376" s="22" t="str">
        <f>IF(I12376&lt;&gt;"",SUMIF(Table1[Codigo_servico],A12376,Table1[Subtotal_insumo]),"")</f>
        <v/>
      </c>
      <c r="L12376" s="16">
        <f>IF(Table1[[#This Row],[Ordem_insumos]]&lt;&gt;0,VLOOKUP(Table1[[#This Row],[Codigo_servico]],Preencher_Orcamento!$B:$D,3,FALSE)*Table1[[#This Row],[Qtde_insumo]],"")</f>
        <v>0</v>
      </c>
      <c r="M12376" s="16">
        <f>IF(Table1[[#This Row],[Ordem_insumos]]&lt;&gt;0,VLOOKUP(Table1[[#This Row],[Codigo_servico]],Preencher_Orcamento!$B:$D,3,FALSE)*Table1[[#This Row],[Subtotal_insumo]],"")</f>
        <v>0</v>
      </c>
    </row>
    <row r="12377" spans="1:13" ht="26.25" x14ac:dyDescent="0.25">
      <c r="A12377" s="6">
        <v>180250</v>
      </c>
      <c r="B12377" s="126">
        <v>2</v>
      </c>
      <c r="C12377" s="133"/>
      <c r="D12377" s="134">
        <v>38502</v>
      </c>
      <c r="E12377" s="7" t="s">
        <v>878</v>
      </c>
      <c r="F12377" s="8" t="s">
        <v>197</v>
      </c>
      <c r="G12377" s="16">
        <f>IFERROR(VLOOKUP(Table1[[#This Row],[Codigo_insumo]],BD_Insumos!$B:$E,4),"")</f>
        <v>1.9631000000000001</v>
      </c>
      <c r="H12377" s="140">
        <v>1</v>
      </c>
      <c r="I12377" s="9"/>
      <c r="J12377" s="22">
        <f t="shared" si="193"/>
        <v>1.9631000000000001</v>
      </c>
      <c r="K12377" s="22" t="str">
        <f>IF(I12377&lt;&gt;"",SUMIF(Table1[Codigo_servico],A12377,Table1[Subtotal_insumo]),"")</f>
        <v/>
      </c>
      <c r="L12377" s="16">
        <f>IF(Table1[[#This Row],[Ordem_insumos]]&lt;&gt;0,VLOOKUP(Table1[[#This Row],[Codigo_servico]],Preencher_Orcamento!$B:$D,3,FALSE)*Table1[[#This Row],[Qtde_insumo]],"")</f>
        <v>0</v>
      </c>
      <c r="M12377" s="16">
        <f>IF(Table1[[#This Row],[Ordem_insumos]]&lt;&gt;0,VLOOKUP(Table1[[#This Row],[Codigo_servico]],Preencher_Orcamento!$B:$D,3,FALSE)*Table1[[#This Row],[Subtotal_insumo]],"")</f>
        <v>0</v>
      </c>
    </row>
    <row r="12378" spans="1:13" x14ac:dyDescent="0.25">
      <c r="A12378" s="6">
        <v>180250</v>
      </c>
      <c r="B12378" s="126">
        <v>3</v>
      </c>
      <c r="C12378" s="133"/>
      <c r="D12378" s="134">
        <v>2086</v>
      </c>
      <c r="E12378" s="7" t="s">
        <v>2204</v>
      </c>
      <c r="F12378" s="8" t="s">
        <v>2140</v>
      </c>
      <c r="G12378" s="16">
        <f>IFERROR(VLOOKUP(Table1[[#This Row],[Codigo_insumo]],BD_Insumos!$B:$E,4),"")</f>
        <v>10.520008785397648</v>
      </c>
      <c r="H12378" s="140">
        <v>2.8</v>
      </c>
      <c r="I12378" s="9"/>
      <c r="J12378" s="22">
        <f t="shared" si="193"/>
        <v>29.456024599113412</v>
      </c>
      <c r="K12378" s="22" t="str">
        <f>IF(I12378&lt;&gt;"",SUMIF(Table1[Codigo_servico],A12378,Table1[Subtotal_insumo]),"")</f>
        <v/>
      </c>
      <c r="L12378" s="16">
        <f>IF(Table1[[#This Row],[Ordem_insumos]]&lt;&gt;0,VLOOKUP(Table1[[#This Row],[Codigo_servico]],Preencher_Orcamento!$B:$D,3,FALSE)*Table1[[#This Row],[Qtde_insumo]],"")</f>
        <v>0</v>
      </c>
      <c r="M12378" s="16">
        <f>IF(Table1[[#This Row],[Ordem_insumos]]&lt;&gt;0,VLOOKUP(Table1[[#This Row],[Codigo_servico]],Preencher_Orcamento!$B:$D,3,FALSE)*Table1[[#This Row],[Subtotal_insumo]],"")</f>
        <v>0</v>
      </c>
    </row>
    <row r="12379" spans="1:13" x14ac:dyDescent="0.25">
      <c r="A12379" s="6">
        <v>180250</v>
      </c>
      <c r="B12379" s="126">
        <v>4</v>
      </c>
      <c r="C12379" s="133"/>
      <c r="D12379" s="134">
        <v>38557</v>
      </c>
      <c r="E12379" s="7" t="s">
        <v>909</v>
      </c>
      <c r="F12379" s="8" t="s">
        <v>58</v>
      </c>
      <c r="G12379" s="16">
        <f>IFERROR(VLOOKUP(Table1[[#This Row],[Codigo_insumo]],BD_Insumos!$B:$E,4),"")</f>
        <v>131.821</v>
      </c>
      <c r="H12379" s="140">
        <v>0.56599999999999995</v>
      </c>
      <c r="I12379" s="9"/>
      <c r="J12379" s="22">
        <f t="shared" si="193"/>
        <v>74.610685999999987</v>
      </c>
      <c r="K12379" s="22" t="str">
        <f>IF(I12379&lt;&gt;"",SUMIF(Table1[Codigo_servico],A12379,Table1[Subtotal_insumo]),"")</f>
        <v/>
      </c>
      <c r="L12379" s="16">
        <f>IF(Table1[[#This Row],[Ordem_insumos]]&lt;&gt;0,VLOOKUP(Table1[[#This Row],[Codigo_servico]],Preencher_Orcamento!$B:$D,3,FALSE)*Table1[[#This Row],[Qtde_insumo]],"")</f>
        <v>0</v>
      </c>
      <c r="M12379" s="16">
        <f>IF(Table1[[#This Row],[Ordem_insumos]]&lt;&gt;0,VLOOKUP(Table1[[#This Row],[Codigo_servico]],Preencher_Orcamento!$B:$D,3,FALSE)*Table1[[#This Row],[Subtotal_insumo]],"")</f>
        <v>0</v>
      </c>
    </row>
    <row r="12380" spans="1:13" x14ac:dyDescent="0.25">
      <c r="A12380" s="6">
        <v>180250</v>
      </c>
      <c r="B12380" s="126">
        <v>5</v>
      </c>
      <c r="C12380" s="133"/>
      <c r="D12380" s="134">
        <v>2085</v>
      </c>
      <c r="E12380" s="7" t="s">
        <v>2203</v>
      </c>
      <c r="F12380" s="8" t="s">
        <v>2140</v>
      </c>
      <c r="G12380" s="16">
        <f>IFERROR(VLOOKUP(Table1[[#This Row],[Codigo_insumo]],BD_Insumos!$B:$E,4),"")</f>
        <v>12.52578426267724</v>
      </c>
      <c r="H12380" s="140">
        <v>0.1</v>
      </c>
      <c r="I12380" s="9"/>
      <c r="J12380" s="22">
        <f t="shared" si="193"/>
        <v>1.252578426267724</v>
      </c>
      <c r="K12380" s="22" t="str">
        <f>IF(I12380&lt;&gt;"",SUMIF(Table1[Codigo_servico],A12380,Table1[Subtotal_insumo]),"")</f>
        <v/>
      </c>
      <c r="L12380" s="16">
        <f>IF(Table1[[#This Row],[Ordem_insumos]]&lt;&gt;0,VLOOKUP(Table1[[#This Row],[Codigo_servico]],Preencher_Orcamento!$B:$D,3,FALSE)*Table1[[#This Row],[Qtde_insumo]],"")</f>
        <v>0</v>
      </c>
      <c r="M12380" s="16">
        <f>IF(Table1[[#This Row],[Ordem_insumos]]&lt;&gt;0,VLOOKUP(Table1[[#This Row],[Codigo_servico]],Preencher_Orcamento!$B:$D,3,FALSE)*Table1[[#This Row],[Subtotal_insumo]],"")</f>
        <v>0</v>
      </c>
    </row>
    <row r="12381" spans="1:13" ht="39" x14ac:dyDescent="0.25">
      <c r="A12381" s="6">
        <v>180250</v>
      </c>
      <c r="B12381" s="126">
        <v>6</v>
      </c>
      <c r="C12381" s="133"/>
      <c r="D12381" s="134">
        <v>38593</v>
      </c>
      <c r="E12381" s="7" t="s">
        <v>934</v>
      </c>
      <c r="F12381" s="8" t="s">
        <v>457</v>
      </c>
      <c r="G12381" s="16">
        <f>IFERROR(VLOOKUP(Table1[[#This Row],[Codigo_insumo]],BD_Insumos!$B:$E,4),"")</f>
        <v>25.532299999999999</v>
      </c>
      <c r="H12381" s="140">
        <v>1</v>
      </c>
      <c r="I12381" s="9"/>
      <c r="J12381" s="22">
        <f t="shared" si="193"/>
        <v>25.532299999999999</v>
      </c>
      <c r="K12381" s="22" t="str">
        <f>IF(I12381&lt;&gt;"",SUMIF(Table1[Codigo_servico],A12381,Table1[Subtotal_insumo]),"")</f>
        <v/>
      </c>
      <c r="L12381" s="16">
        <f>IF(Table1[[#This Row],[Ordem_insumos]]&lt;&gt;0,VLOOKUP(Table1[[#This Row],[Codigo_servico]],Preencher_Orcamento!$B:$D,3,FALSE)*Table1[[#This Row],[Qtde_insumo]],"")</f>
        <v>0</v>
      </c>
      <c r="M12381" s="16">
        <f>IF(Table1[[#This Row],[Ordem_insumos]]&lt;&gt;0,VLOOKUP(Table1[[#This Row],[Codigo_servico]],Preencher_Orcamento!$B:$D,3,FALSE)*Table1[[#This Row],[Subtotal_insumo]],"")</f>
        <v>0</v>
      </c>
    </row>
    <row r="12382" spans="1:13" x14ac:dyDescent="0.25">
      <c r="A12382" s="3">
        <v>180252</v>
      </c>
      <c r="B12382" s="125">
        <v>0</v>
      </c>
      <c r="C12382" s="131" t="s">
        <v>4664</v>
      </c>
      <c r="D12382" s="132"/>
      <c r="E12382" s="4"/>
      <c r="F12382" s="4"/>
      <c r="G12382" s="17" t="str">
        <f>IFERROR(VLOOKUP(Table1[[#This Row],[Codigo_insumo]],BD_Insumos!$B:$E,4),"")</f>
        <v/>
      </c>
      <c r="H12382" s="139"/>
      <c r="I12382" s="5" t="s">
        <v>457</v>
      </c>
      <c r="J12382" s="20" t="str">
        <f t="shared" si="193"/>
        <v/>
      </c>
      <c r="K12382" s="21">
        <f>IF(I12382&lt;&gt;"",SUMIF(Table1[Codigo_servico],A12382,Table1[Subtotal_insumo]),"")</f>
        <v>79.606379882903965</v>
      </c>
      <c r="L12382" s="17" t="str">
        <f>IF(Table1[[#This Row],[Ordem_insumos]]&lt;&gt;0,VLOOKUP(Table1[[#This Row],[Codigo_servico]],Preencher_Orcamento!$B:$D,3,FALSE)*Table1[[#This Row],[Qtde_insumo]],"")</f>
        <v/>
      </c>
      <c r="M12382" s="17" t="str">
        <f>IF(Table1[[#This Row],[Ordem_insumos]]&lt;&gt;0,VLOOKUP(Table1[[#This Row],[Codigo_servico]],Preencher_Orcamento!$B:$D,3,FALSE)*Table1[[#This Row],[Subtotal_insumo]],"")</f>
        <v/>
      </c>
    </row>
    <row r="12383" spans="1:13" x14ac:dyDescent="0.25">
      <c r="A12383" s="6">
        <v>180252</v>
      </c>
      <c r="B12383" s="126">
        <v>1</v>
      </c>
      <c r="C12383" s="133"/>
      <c r="D12383" s="134">
        <v>2085</v>
      </c>
      <c r="E12383" s="7" t="s">
        <v>2203</v>
      </c>
      <c r="F12383" s="8" t="s">
        <v>2140</v>
      </c>
      <c r="G12383" s="16">
        <f>IFERROR(VLOOKUP(Table1[[#This Row],[Codigo_insumo]],BD_Insumos!$B:$E,4),"")</f>
        <v>12.52578426267724</v>
      </c>
      <c r="H12383" s="140">
        <v>0.1</v>
      </c>
      <c r="I12383" s="9"/>
      <c r="J12383" s="22">
        <f t="shared" si="193"/>
        <v>1.252578426267724</v>
      </c>
      <c r="K12383" s="22" t="str">
        <f>IF(I12383&lt;&gt;"",SUMIF(Table1[Codigo_servico],A12383,Table1[Subtotal_insumo]),"")</f>
        <v/>
      </c>
      <c r="L12383" s="16">
        <f>IF(Table1[[#This Row],[Ordem_insumos]]&lt;&gt;0,VLOOKUP(Table1[[#This Row],[Codigo_servico]],Preencher_Orcamento!$B:$D,3,FALSE)*Table1[[#This Row],[Qtde_insumo]],"")</f>
        <v>0</v>
      </c>
      <c r="M12383" s="16">
        <f>IF(Table1[[#This Row],[Ordem_insumos]]&lt;&gt;0,VLOOKUP(Table1[[#This Row],[Codigo_servico]],Preencher_Orcamento!$B:$D,3,FALSE)*Table1[[#This Row],[Subtotal_insumo]],"")</f>
        <v>0</v>
      </c>
    </row>
    <row r="12384" spans="1:13" x14ac:dyDescent="0.25">
      <c r="A12384" s="6">
        <v>180252</v>
      </c>
      <c r="B12384" s="126">
        <v>2</v>
      </c>
      <c r="C12384" s="133"/>
      <c r="D12384" s="134">
        <v>2086</v>
      </c>
      <c r="E12384" s="7" t="s">
        <v>2204</v>
      </c>
      <c r="F12384" s="8" t="s">
        <v>2140</v>
      </c>
      <c r="G12384" s="16">
        <f>IFERROR(VLOOKUP(Table1[[#This Row],[Codigo_insumo]],BD_Insumos!$B:$E,4),"")</f>
        <v>10.520008785397648</v>
      </c>
      <c r="H12384" s="140">
        <v>1.6</v>
      </c>
      <c r="I12384" s="9"/>
      <c r="J12384" s="22">
        <f t="shared" si="193"/>
        <v>16.832014056636236</v>
      </c>
      <c r="K12384" s="22" t="str">
        <f>IF(I12384&lt;&gt;"",SUMIF(Table1[Codigo_servico],A12384,Table1[Subtotal_insumo]),"")</f>
        <v/>
      </c>
      <c r="L12384" s="16">
        <f>IF(Table1[[#This Row],[Ordem_insumos]]&lt;&gt;0,VLOOKUP(Table1[[#This Row],[Codigo_servico]],Preencher_Orcamento!$B:$D,3,FALSE)*Table1[[#This Row],[Qtde_insumo]],"")</f>
        <v>0</v>
      </c>
      <c r="M12384" s="16">
        <f>IF(Table1[[#This Row],[Ordem_insumos]]&lt;&gt;0,VLOOKUP(Table1[[#This Row],[Codigo_servico]],Preencher_Orcamento!$B:$D,3,FALSE)*Table1[[#This Row],[Subtotal_insumo]],"")</f>
        <v>0</v>
      </c>
    </row>
    <row r="12385" spans="1:13" x14ac:dyDescent="0.25">
      <c r="A12385" s="6">
        <v>180252</v>
      </c>
      <c r="B12385" s="126">
        <v>3</v>
      </c>
      <c r="C12385" s="133"/>
      <c r="D12385" s="134">
        <v>38557</v>
      </c>
      <c r="E12385" s="7" t="s">
        <v>909</v>
      </c>
      <c r="F12385" s="8" t="s">
        <v>58</v>
      </c>
      <c r="G12385" s="18">
        <f>IFERROR(VLOOKUP(Table1[[#This Row],[Codigo_insumo]],BD_Insumos!$B:$E,4),"")</f>
        <v>131.821</v>
      </c>
      <c r="H12385" s="140">
        <v>0.28899999999999998</v>
      </c>
      <c r="I12385" s="9"/>
      <c r="J12385" s="23">
        <f t="shared" si="193"/>
        <v>38.096268999999999</v>
      </c>
      <c r="K12385" s="22" t="str">
        <f>IF(I12385&lt;&gt;"",SUMIF(Table1[Codigo_servico],A12385,Table1[Subtotal_insumo]),"")</f>
        <v/>
      </c>
      <c r="L12385" s="18">
        <f>IF(Table1[[#This Row],[Ordem_insumos]]&lt;&gt;0,VLOOKUP(Table1[[#This Row],[Codigo_servico]],Preencher_Orcamento!$B:$D,3,FALSE)*Table1[[#This Row],[Qtde_insumo]],"")</f>
        <v>0</v>
      </c>
      <c r="M12385" s="18">
        <f>IF(Table1[[#This Row],[Ordem_insumos]]&lt;&gt;0,VLOOKUP(Table1[[#This Row],[Codigo_servico]],Preencher_Orcamento!$B:$D,3,FALSE)*Table1[[#This Row],[Subtotal_insumo]],"")</f>
        <v>0</v>
      </c>
    </row>
    <row r="12386" spans="1:13" ht="26.25" x14ac:dyDescent="0.25">
      <c r="A12386" s="6">
        <v>180252</v>
      </c>
      <c r="B12386" s="126">
        <v>4</v>
      </c>
      <c r="C12386" s="133"/>
      <c r="D12386" s="134">
        <v>38502</v>
      </c>
      <c r="E12386" s="7" t="s">
        <v>878</v>
      </c>
      <c r="F12386" s="8" t="s">
        <v>197</v>
      </c>
      <c r="G12386" s="18">
        <f>IFERROR(VLOOKUP(Table1[[#This Row],[Codigo_insumo]],BD_Insumos!$B:$E,4),"")</f>
        <v>1.9631000000000001</v>
      </c>
      <c r="H12386" s="140">
        <v>0.5</v>
      </c>
      <c r="I12386" s="9"/>
      <c r="J12386" s="23">
        <f t="shared" si="193"/>
        <v>0.98155000000000003</v>
      </c>
      <c r="K12386" s="22" t="str">
        <f>IF(I12386&lt;&gt;"",SUMIF(Table1[Codigo_servico],A12386,Table1[Subtotal_insumo]),"")</f>
        <v/>
      </c>
      <c r="L12386" s="18">
        <f>IF(Table1[[#This Row],[Ordem_insumos]]&lt;&gt;0,VLOOKUP(Table1[[#This Row],[Codigo_servico]],Preencher_Orcamento!$B:$D,3,FALSE)*Table1[[#This Row],[Qtde_insumo]],"")</f>
        <v>0</v>
      </c>
      <c r="M12386" s="18">
        <f>IF(Table1[[#This Row],[Ordem_insumos]]&lt;&gt;0,VLOOKUP(Table1[[#This Row],[Codigo_servico]],Preencher_Orcamento!$B:$D,3,FALSE)*Table1[[#This Row],[Subtotal_insumo]],"")</f>
        <v>0</v>
      </c>
    </row>
    <row r="12387" spans="1:13" x14ac:dyDescent="0.25">
      <c r="A12387" s="6">
        <v>180252</v>
      </c>
      <c r="B12387" s="126">
        <v>5</v>
      </c>
      <c r="C12387" s="133"/>
      <c r="D12387" s="134">
        <v>38555</v>
      </c>
      <c r="E12387" s="7" t="s">
        <v>907</v>
      </c>
      <c r="F12387" s="8" t="s">
        <v>58</v>
      </c>
      <c r="G12387" s="18">
        <f>IFERROR(VLOOKUP(Table1[[#This Row],[Codigo_insumo]],BD_Insumos!$B:$E,4),"")</f>
        <v>163.66669999999999</v>
      </c>
      <c r="H12387" s="140">
        <v>5.1999999999999998E-2</v>
      </c>
      <c r="I12387" s="9"/>
      <c r="J12387" s="23">
        <f t="shared" si="193"/>
        <v>8.5106683999999984</v>
      </c>
      <c r="K12387" s="22" t="str">
        <f>IF(I12387&lt;&gt;"",SUMIF(Table1[Codigo_servico],A12387,Table1[Subtotal_insumo]),"")</f>
        <v/>
      </c>
      <c r="L12387" s="18">
        <f>IF(Table1[[#This Row],[Ordem_insumos]]&lt;&gt;0,VLOOKUP(Table1[[#This Row],[Codigo_servico]],Preencher_Orcamento!$B:$D,3,FALSE)*Table1[[#This Row],[Qtde_insumo]],"")</f>
        <v>0</v>
      </c>
      <c r="M12387" s="18">
        <f>IF(Table1[[#This Row],[Ordem_insumos]]&lt;&gt;0,VLOOKUP(Table1[[#This Row],[Codigo_servico]],Preencher_Orcamento!$B:$D,3,FALSE)*Table1[[#This Row],[Subtotal_insumo]],"")</f>
        <v>0</v>
      </c>
    </row>
    <row r="12388" spans="1:13" ht="26.25" x14ac:dyDescent="0.25">
      <c r="A12388" s="6">
        <v>180252</v>
      </c>
      <c r="B12388" s="126">
        <v>6</v>
      </c>
      <c r="C12388" s="133"/>
      <c r="D12388" s="134">
        <v>38594</v>
      </c>
      <c r="E12388" s="7" t="s">
        <v>935</v>
      </c>
      <c r="F12388" s="8" t="s">
        <v>457</v>
      </c>
      <c r="G12388" s="18">
        <f>IFERROR(VLOOKUP(Table1[[#This Row],[Codigo_insumo]],BD_Insumos!$B:$E,4),"")</f>
        <v>13.933299999999999</v>
      </c>
      <c r="H12388" s="140">
        <v>1</v>
      </c>
      <c r="I12388" s="9"/>
      <c r="J12388" s="23">
        <f t="shared" si="193"/>
        <v>13.933299999999999</v>
      </c>
      <c r="K12388" s="22" t="str">
        <f>IF(I12388&lt;&gt;"",SUMIF(Table1[Codigo_servico],A12388,Table1[Subtotal_insumo]),"")</f>
        <v/>
      </c>
      <c r="L12388" s="18">
        <f>IF(Table1[[#This Row],[Ordem_insumos]]&lt;&gt;0,VLOOKUP(Table1[[#This Row],[Codigo_servico]],Preencher_Orcamento!$B:$D,3,FALSE)*Table1[[#This Row],[Qtde_insumo]],"")</f>
        <v>0</v>
      </c>
      <c r="M12388" s="18">
        <f>IF(Table1[[#This Row],[Ordem_insumos]]&lt;&gt;0,VLOOKUP(Table1[[#This Row],[Codigo_servico]],Preencher_Orcamento!$B:$D,3,FALSE)*Table1[[#This Row],[Subtotal_insumo]],"")</f>
        <v>0</v>
      </c>
    </row>
    <row r="12389" spans="1:13" x14ac:dyDescent="0.25">
      <c r="A12389" s="3">
        <v>180255</v>
      </c>
      <c r="B12389" s="125">
        <v>0</v>
      </c>
      <c r="C12389" s="131" t="s">
        <v>4665</v>
      </c>
      <c r="D12389" s="132"/>
      <c r="E12389" s="4"/>
      <c r="F12389" s="4"/>
      <c r="G12389" s="17" t="str">
        <f>IFERROR(VLOOKUP(Table1[[#This Row],[Codigo_insumo]],BD_Insumos!$B:$E,4),"")</f>
        <v/>
      </c>
      <c r="H12389" s="139"/>
      <c r="I12389" s="5" t="s">
        <v>457</v>
      </c>
      <c r="J12389" s="20" t="str">
        <f t="shared" si="193"/>
        <v/>
      </c>
      <c r="K12389" s="21">
        <f>IF(I12389&lt;&gt;"",SUMIF(Table1[Codigo_servico],A12389,Table1[Subtotal_insumo]),"")</f>
        <v>148.11159232538114</v>
      </c>
      <c r="L12389" s="17" t="str">
        <f>IF(Table1[[#This Row],[Ordem_insumos]]&lt;&gt;0,VLOOKUP(Table1[[#This Row],[Codigo_servico]],Preencher_Orcamento!$B:$D,3,FALSE)*Table1[[#This Row],[Qtde_insumo]],"")</f>
        <v/>
      </c>
      <c r="M12389" s="17" t="str">
        <f>IF(Table1[[#This Row],[Ordem_insumos]]&lt;&gt;0,VLOOKUP(Table1[[#This Row],[Codigo_servico]],Preencher_Orcamento!$B:$D,3,FALSE)*Table1[[#This Row],[Subtotal_insumo]],"")</f>
        <v/>
      </c>
    </row>
    <row r="12390" spans="1:13" x14ac:dyDescent="0.25">
      <c r="A12390" s="6">
        <v>180255</v>
      </c>
      <c r="B12390" s="126">
        <v>1</v>
      </c>
      <c r="C12390" s="133"/>
      <c r="D12390" s="134">
        <v>2085</v>
      </c>
      <c r="E12390" s="7" t="s">
        <v>2203</v>
      </c>
      <c r="F12390" s="8" t="s">
        <v>2140</v>
      </c>
      <c r="G12390" s="16">
        <f>IFERROR(VLOOKUP(Table1[[#This Row],[Codigo_insumo]],BD_Insumos!$B:$E,4),"")</f>
        <v>12.52578426267724</v>
      </c>
      <c r="H12390" s="140">
        <v>0.1</v>
      </c>
      <c r="I12390" s="9"/>
      <c r="J12390" s="22">
        <f t="shared" si="193"/>
        <v>1.252578426267724</v>
      </c>
      <c r="K12390" s="22" t="str">
        <f>IF(I12390&lt;&gt;"",SUMIF(Table1[Codigo_servico],A12390,Table1[Subtotal_insumo]),"")</f>
        <v/>
      </c>
      <c r="L12390" s="16">
        <f>IF(Table1[[#This Row],[Ordem_insumos]]&lt;&gt;0,VLOOKUP(Table1[[#This Row],[Codigo_servico]],Preencher_Orcamento!$B:$D,3,FALSE)*Table1[[#This Row],[Qtde_insumo]],"")</f>
        <v>0</v>
      </c>
      <c r="M12390" s="16">
        <f>IF(Table1[[#This Row],[Ordem_insumos]]&lt;&gt;0,VLOOKUP(Table1[[#This Row],[Codigo_servico]],Preencher_Orcamento!$B:$D,3,FALSE)*Table1[[#This Row],[Subtotal_insumo]],"")</f>
        <v>0</v>
      </c>
    </row>
    <row r="12391" spans="1:13" x14ac:dyDescent="0.25">
      <c r="A12391" s="6">
        <v>180255</v>
      </c>
      <c r="B12391" s="126">
        <v>2</v>
      </c>
      <c r="C12391" s="133"/>
      <c r="D12391" s="134">
        <v>2086</v>
      </c>
      <c r="E12391" s="7" t="s">
        <v>2204</v>
      </c>
      <c r="F12391" s="8" t="s">
        <v>2140</v>
      </c>
      <c r="G12391" s="16">
        <f>IFERROR(VLOOKUP(Table1[[#This Row],[Codigo_insumo]],BD_Insumos!$B:$E,4),"")</f>
        <v>10.520008785397648</v>
      </c>
      <c r="H12391" s="140">
        <v>2.8</v>
      </c>
      <c r="I12391" s="9"/>
      <c r="J12391" s="22">
        <f t="shared" si="193"/>
        <v>29.456024599113412</v>
      </c>
      <c r="K12391" s="22" t="str">
        <f>IF(I12391&lt;&gt;"",SUMIF(Table1[Codigo_servico],A12391,Table1[Subtotal_insumo]),"")</f>
        <v/>
      </c>
      <c r="L12391" s="16">
        <f>IF(Table1[[#This Row],[Ordem_insumos]]&lt;&gt;0,VLOOKUP(Table1[[#This Row],[Codigo_servico]],Preencher_Orcamento!$B:$D,3,FALSE)*Table1[[#This Row],[Qtde_insumo]],"")</f>
        <v>0</v>
      </c>
      <c r="M12391" s="16">
        <f>IF(Table1[[#This Row],[Ordem_insumos]]&lt;&gt;0,VLOOKUP(Table1[[#This Row],[Codigo_servico]],Preencher_Orcamento!$B:$D,3,FALSE)*Table1[[#This Row],[Subtotal_insumo]],"")</f>
        <v>0</v>
      </c>
    </row>
    <row r="12392" spans="1:13" ht="26.25" x14ac:dyDescent="0.25">
      <c r="A12392" s="6">
        <v>180255</v>
      </c>
      <c r="B12392" s="126">
        <v>3</v>
      </c>
      <c r="C12392" s="133"/>
      <c r="D12392" s="134">
        <v>38502</v>
      </c>
      <c r="E12392" s="7" t="s">
        <v>878</v>
      </c>
      <c r="F12392" s="8" t="s">
        <v>197</v>
      </c>
      <c r="G12392" s="18">
        <f>IFERROR(VLOOKUP(Table1[[#This Row],[Codigo_insumo]],BD_Insumos!$B:$E,4),"")</f>
        <v>1.9631000000000001</v>
      </c>
      <c r="H12392" s="140">
        <v>1</v>
      </c>
      <c r="I12392" s="9"/>
      <c r="J12392" s="23">
        <f t="shared" si="193"/>
        <v>1.9631000000000001</v>
      </c>
      <c r="K12392" s="22" t="str">
        <f>IF(I12392&lt;&gt;"",SUMIF(Table1[Codigo_servico],A12392,Table1[Subtotal_insumo]),"")</f>
        <v/>
      </c>
      <c r="L12392" s="18">
        <f>IF(Table1[[#This Row],[Ordem_insumos]]&lt;&gt;0,VLOOKUP(Table1[[#This Row],[Codigo_servico]],Preencher_Orcamento!$B:$D,3,FALSE)*Table1[[#This Row],[Qtde_insumo]],"")</f>
        <v>0</v>
      </c>
      <c r="M12392" s="18">
        <f>IF(Table1[[#This Row],[Ordem_insumos]]&lt;&gt;0,VLOOKUP(Table1[[#This Row],[Codigo_servico]],Preencher_Orcamento!$B:$D,3,FALSE)*Table1[[#This Row],[Subtotal_insumo]],"")</f>
        <v>0</v>
      </c>
    </row>
    <row r="12393" spans="1:13" x14ac:dyDescent="0.25">
      <c r="A12393" s="6">
        <v>180255</v>
      </c>
      <c r="B12393" s="126">
        <v>4</v>
      </c>
      <c r="C12393" s="133"/>
      <c r="D12393" s="134">
        <v>38555</v>
      </c>
      <c r="E12393" s="7" t="s">
        <v>907</v>
      </c>
      <c r="F12393" s="8" t="s">
        <v>58</v>
      </c>
      <c r="G12393" s="18">
        <f>IFERROR(VLOOKUP(Table1[[#This Row],[Codigo_insumo]],BD_Insumos!$B:$E,4),"")</f>
        <v>163.66669999999999</v>
      </c>
      <c r="H12393" s="140">
        <v>9.9000000000000005E-2</v>
      </c>
      <c r="I12393" s="9"/>
      <c r="J12393" s="23">
        <f t="shared" si="193"/>
        <v>16.203003299999999</v>
      </c>
      <c r="K12393" s="22" t="str">
        <f>IF(I12393&lt;&gt;"",SUMIF(Table1[Codigo_servico],A12393,Table1[Subtotal_insumo]),"")</f>
        <v/>
      </c>
      <c r="L12393" s="18">
        <f>IF(Table1[[#This Row],[Ordem_insumos]]&lt;&gt;0,VLOOKUP(Table1[[#This Row],[Codigo_servico]],Preencher_Orcamento!$B:$D,3,FALSE)*Table1[[#This Row],[Qtde_insumo]],"")</f>
        <v>0</v>
      </c>
      <c r="M12393" s="18">
        <f>IF(Table1[[#This Row],[Ordem_insumos]]&lt;&gt;0,VLOOKUP(Table1[[#This Row],[Codigo_servico]],Preencher_Orcamento!$B:$D,3,FALSE)*Table1[[#This Row],[Subtotal_insumo]],"")</f>
        <v>0</v>
      </c>
    </row>
    <row r="12394" spans="1:13" ht="26.25" x14ac:dyDescent="0.25">
      <c r="A12394" s="6">
        <v>180255</v>
      </c>
      <c r="B12394" s="126">
        <v>5</v>
      </c>
      <c r="C12394" s="133"/>
      <c r="D12394" s="134">
        <v>38595</v>
      </c>
      <c r="E12394" s="7" t="s">
        <v>936</v>
      </c>
      <c r="F12394" s="8" t="s">
        <v>457</v>
      </c>
      <c r="G12394" s="18">
        <f>IFERROR(VLOOKUP(Table1[[#This Row],[Codigo_insumo]],BD_Insumos!$B:$E,4),"")</f>
        <v>24.626200000000001</v>
      </c>
      <c r="H12394" s="140">
        <v>1</v>
      </c>
      <c r="I12394" s="9"/>
      <c r="J12394" s="23">
        <f t="shared" si="193"/>
        <v>24.626200000000001</v>
      </c>
      <c r="K12394" s="22" t="str">
        <f>IF(I12394&lt;&gt;"",SUMIF(Table1[Codigo_servico],A12394,Table1[Subtotal_insumo]),"")</f>
        <v/>
      </c>
      <c r="L12394" s="18">
        <f>IF(Table1[[#This Row],[Ordem_insumos]]&lt;&gt;0,VLOOKUP(Table1[[#This Row],[Codigo_servico]],Preencher_Orcamento!$B:$D,3,FALSE)*Table1[[#This Row],[Qtde_insumo]],"")</f>
        <v>0</v>
      </c>
      <c r="M12394" s="18">
        <f>IF(Table1[[#This Row],[Ordem_insumos]]&lt;&gt;0,VLOOKUP(Table1[[#This Row],[Codigo_servico]],Preencher_Orcamento!$B:$D,3,FALSE)*Table1[[#This Row],[Subtotal_insumo]],"")</f>
        <v>0</v>
      </c>
    </row>
    <row r="12395" spans="1:13" x14ac:dyDescent="0.25">
      <c r="A12395" s="6">
        <v>180255</v>
      </c>
      <c r="B12395" s="126">
        <v>6</v>
      </c>
      <c r="C12395" s="133"/>
      <c r="D12395" s="134">
        <v>38557</v>
      </c>
      <c r="E12395" s="7" t="s">
        <v>909</v>
      </c>
      <c r="F12395" s="8" t="s">
        <v>58</v>
      </c>
      <c r="G12395" s="18">
        <f>IFERROR(VLOOKUP(Table1[[#This Row],[Codigo_insumo]],BD_Insumos!$B:$E,4),"")</f>
        <v>131.821</v>
      </c>
      <c r="H12395" s="140">
        <v>0.56599999999999995</v>
      </c>
      <c r="I12395" s="9"/>
      <c r="J12395" s="23">
        <f t="shared" si="193"/>
        <v>74.610685999999987</v>
      </c>
      <c r="K12395" s="22" t="str">
        <f>IF(I12395&lt;&gt;"",SUMIF(Table1[Codigo_servico],A12395,Table1[Subtotal_insumo]),"")</f>
        <v/>
      </c>
      <c r="L12395" s="18">
        <f>IF(Table1[[#This Row],[Ordem_insumos]]&lt;&gt;0,VLOOKUP(Table1[[#This Row],[Codigo_servico]],Preencher_Orcamento!$B:$D,3,FALSE)*Table1[[#This Row],[Qtde_insumo]],"")</f>
        <v>0</v>
      </c>
      <c r="M12395" s="18">
        <f>IF(Table1[[#This Row],[Ordem_insumos]]&lt;&gt;0,VLOOKUP(Table1[[#This Row],[Codigo_servico]],Preencher_Orcamento!$B:$D,3,FALSE)*Table1[[#This Row],[Subtotal_insumo]],"")</f>
        <v>0</v>
      </c>
    </row>
    <row r="12396" spans="1:13" x14ac:dyDescent="0.25">
      <c r="A12396" s="3">
        <v>180261</v>
      </c>
      <c r="B12396" s="125">
        <v>0</v>
      </c>
      <c r="C12396" s="131" t="s">
        <v>4666</v>
      </c>
      <c r="D12396" s="132"/>
      <c r="E12396" s="4"/>
      <c r="F12396" s="4"/>
      <c r="G12396" s="17" t="str">
        <f>IFERROR(VLOOKUP(Table1[[#This Row],[Codigo_insumo]],BD_Insumos!$B:$E,4),"")</f>
        <v/>
      </c>
      <c r="H12396" s="139"/>
      <c r="I12396" s="5" t="s">
        <v>457</v>
      </c>
      <c r="J12396" s="20" t="str">
        <f t="shared" si="193"/>
        <v/>
      </c>
      <c r="K12396" s="21">
        <f>IF(I12396&lt;&gt;"",SUMIF(Table1[Codigo_servico],A12396,Table1[Subtotal_insumo]),"")</f>
        <v>33.891789218966551</v>
      </c>
      <c r="L12396" s="17" t="str">
        <f>IF(Table1[[#This Row],[Ordem_insumos]]&lt;&gt;0,VLOOKUP(Table1[[#This Row],[Codigo_servico]],Preencher_Orcamento!$B:$D,3,FALSE)*Table1[[#This Row],[Qtde_insumo]],"")</f>
        <v/>
      </c>
      <c r="M12396" s="17" t="str">
        <f>IF(Table1[[#This Row],[Ordem_insumos]]&lt;&gt;0,VLOOKUP(Table1[[#This Row],[Codigo_servico]],Preencher_Orcamento!$B:$D,3,FALSE)*Table1[[#This Row],[Subtotal_insumo]],"")</f>
        <v/>
      </c>
    </row>
    <row r="12397" spans="1:13" x14ac:dyDescent="0.25">
      <c r="A12397" s="6">
        <v>180261</v>
      </c>
      <c r="B12397" s="126">
        <v>1</v>
      </c>
      <c r="C12397" s="133"/>
      <c r="D12397" s="134">
        <v>38555</v>
      </c>
      <c r="E12397" s="7" t="s">
        <v>907</v>
      </c>
      <c r="F12397" s="8" t="s">
        <v>58</v>
      </c>
      <c r="G12397" s="16">
        <f>IFERROR(VLOOKUP(Table1[[#This Row],[Codigo_insumo]],BD_Insumos!$B:$E,4),"")</f>
        <v>163.66669999999999</v>
      </c>
      <c r="H12397" s="140">
        <v>0.01</v>
      </c>
      <c r="I12397" s="9"/>
      <c r="J12397" s="22">
        <f t="shared" si="193"/>
        <v>1.6366669999999999</v>
      </c>
      <c r="K12397" s="22" t="str">
        <f>IF(I12397&lt;&gt;"",SUMIF(Table1[Codigo_servico],A12397,Table1[Subtotal_insumo]),"")</f>
        <v/>
      </c>
      <c r="L12397" s="16">
        <f>IF(Table1[[#This Row],[Ordem_insumos]]&lt;&gt;0,VLOOKUP(Table1[[#This Row],[Codigo_servico]],Preencher_Orcamento!$B:$D,3,FALSE)*Table1[[#This Row],[Qtde_insumo]],"")</f>
        <v>0</v>
      </c>
      <c r="M12397" s="16">
        <f>IF(Table1[[#This Row],[Ordem_insumos]]&lt;&gt;0,VLOOKUP(Table1[[#This Row],[Codigo_servico]],Preencher_Orcamento!$B:$D,3,FALSE)*Table1[[#This Row],[Subtotal_insumo]],"")</f>
        <v>0</v>
      </c>
    </row>
    <row r="12398" spans="1:13" x14ac:dyDescent="0.25">
      <c r="A12398" s="6">
        <v>180261</v>
      </c>
      <c r="B12398" s="126">
        <v>2</v>
      </c>
      <c r="C12398" s="133"/>
      <c r="D12398" s="134">
        <v>2085</v>
      </c>
      <c r="E12398" s="7" t="s">
        <v>2203</v>
      </c>
      <c r="F12398" s="8" t="s">
        <v>2140</v>
      </c>
      <c r="G12398" s="16">
        <f>IFERROR(VLOOKUP(Table1[[#This Row],[Codigo_insumo]],BD_Insumos!$B:$E,4),"")</f>
        <v>12.52578426267724</v>
      </c>
      <c r="H12398" s="140">
        <v>0.1</v>
      </c>
      <c r="I12398" s="9"/>
      <c r="J12398" s="22">
        <f t="shared" si="193"/>
        <v>1.252578426267724</v>
      </c>
      <c r="K12398" s="22" t="str">
        <f>IF(I12398&lt;&gt;"",SUMIF(Table1[Codigo_servico],A12398,Table1[Subtotal_insumo]),"")</f>
        <v/>
      </c>
      <c r="L12398" s="16">
        <f>IF(Table1[[#This Row],[Ordem_insumos]]&lt;&gt;0,VLOOKUP(Table1[[#This Row],[Codigo_servico]],Preencher_Orcamento!$B:$D,3,FALSE)*Table1[[#This Row],[Qtde_insumo]],"")</f>
        <v>0</v>
      </c>
      <c r="M12398" s="16">
        <f>IF(Table1[[#This Row],[Ordem_insumos]]&lt;&gt;0,VLOOKUP(Table1[[#This Row],[Codigo_servico]],Preencher_Orcamento!$B:$D,3,FALSE)*Table1[[#This Row],[Subtotal_insumo]],"")</f>
        <v>0</v>
      </c>
    </row>
    <row r="12399" spans="1:13" ht="39" x14ac:dyDescent="0.25">
      <c r="A12399" s="6">
        <v>180261</v>
      </c>
      <c r="B12399" s="126">
        <v>3</v>
      </c>
      <c r="C12399" s="133"/>
      <c r="D12399" s="134">
        <v>38561</v>
      </c>
      <c r="E12399" s="7" t="s">
        <v>910</v>
      </c>
      <c r="F12399" s="8" t="s">
        <v>457</v>
      </c>
      <c r="G12399" s="18">
        <f>IFERROR(VLOOKUP(Table1[[#This Row],[Codigo_insumo]],BD_Insumos!$B:$E,4),"")</f>
        <v>15.6417</v>
      </c>
      <c r="H12399" s="140">
        <v>1</v>
      </c>
      <c r="I12399" s="9"/>
      <c r="J12399" s="23">
        <f t="shared" si="193"/>
        <v>15.6417</v>
      </c>
      <c r="K12399" s="22" t="str">
        <f>IF(I12399&lt;&gt;"",SUMIF(Table1[Codigo_servico],A12399,Table1[Subtotal_insumo]),"")</f>
        <v/>
      </c>
      <c r="L12399" s="18">
        <f>IF(Table1[[#This Row],[Ordem_insumos]]&lt;&gt;0,VLOOKUP(Table1[[#This Row],[Codigo_servico]],Preencher_Orcamento!$B:$D,3,FALSE)*Table1[[#This Row],[Qtde_insumo]],"")</f>
        <v>0</v>
      </c>
      <c r="M12399" s="18">
        <f>IF(Table1[[#This Row],[Ordem_insumos]]&lt;&gt;0,VLOOKUP(Table1[[#This Row],[Codigo_servico]],Preencher_Orcamento!$B:$D,3,FALSE)*Table1[[#This Row],[Subtotal_insumo]],"")</f>
        <v>0</v>
      </c>
    </row>
    <row r="12400" spans="1:13" x14ac:dyDescent="0.25">
      <c r="A12400" s="6">
        <v>180261</v>
      </c>
      <c r="B12400" s="126">
        <v>4</v>
      </c>
      <c r="C12400" s="133"/>
      <c r="D12400" s="134">
        <v>10501</v>
      </c>
      <c r="E12400" s="7" t="s">
        <v>57</v>
      </c>
      <c r="F12400" s="8" t="s">
        <v>58</v>
      </c>
      <c r="G12400" s="18">
        <f>IFERROR(VLOOKUP(Table1[[#This Row],[Codigo_insumo]],BD_Insumos!$B:$E,4),"")</f>
        <v>74.379800000000003</v>
      </c>
      <c r="H12400" s="140">
        <v>5.0000000000000001E-3</v>
      </c>
      <c r="I12400" s="9"/>
      <c r="J12400" s="23">
        <f t="shared" si="193"/>
        <v>0.37189900000000004</v>
      </c>
      <c r="K12400" s="22" t="str">
        <f>IF(I12400&lt;&gt;"",SUMIF(Table1[Codigo_servico],A12400,Table1[Subtotal_insumo]),"")</f>
        <v/>
      </c>
      <c r="L12400" s="18">
        <f>IF(Table1[[#This Row],[Ordem_insumos]]&lt;&gt;0,VLOOKUP(Table1[[#This Row],[Codigo_servico]],Preencher_Orcamento!$B:$D,3,FALSE)*Table1[[#This Row],[Qtde_insumo]],"")</f>
        <v>0</v>
      </c>
      <c r="M12400" s="18">
        <f>IF(Table1[[#This Row],[Ordem_insumos]]&lt;&gt;0,VLOOKUP(Table1[[#This Row],[Codigo_servico]],Preencher_Orcamento!$B:$D,3,FALSE)*Table1[[#This Row],[Subtotal_insumo]],"")</f>
        <v>0</v>
      </c>
    </row>
    <row r="12401" spans="1:13" x14ac:dyDescent="0.25">
      <c r="A12401" s="6">
        <v>180261</v>
      </c>
      <c r="B12401" s="126">
        <v>5</v>
      </c>
      <c r="C12401" s="133"/>
      <c r="D12401" s="134">
        <v>38557</v>
      </c>
      <c r="E12401" s="7" t="s">
        <v>909</v>
      </c>
      <c r="F12401" s="8" t="s">
        <v>58</v>
      </c>
      <c r="G12401" s="18">
        <f>IFERROR(VLOOKUP(Table1[[#This Row],[Codigo_insumo]],BD_Insumos!$B:$E,4),"")</f>
        <v>131.821</v>
      </c>
      <c r="H12401" s="140">
        <v>7.2999999999999995E-2</v>
      </c>
      <c r="I12401" s="9"/>
      <c r="J12401" s="23">
        <f t="shared" si="193"/>
        <v>9.6229329999999997</v>
      </c>
      <c r="K12401" s="22" t="str">
        <f>IF(I12401&lt;&gt;"",SUMIF(Table1[Codigo_servico],A12401,Table1[Subtotal_insumo]),"")</f>
        <v/>
      </c>
      <c r="L12401" s="18">
        <f>IF(Table1[[#This Row],[Ordem_insumos]]&lt;&gt;0,VLOOKUP(Table1[[#This Row],[Codigo_servico]],Preencher_Orcamento!$B:$D,3,FALSE)*Table1[[#This Row],[Qtde_insumo]],"")</f>
        <v>0</v>
      </c>
      <c r="M12401" s="18">
        <f>IF(Table1[[#This Row],[Ordem_insumos]]&lt;&gt;0,VLOOKUP(Table1[[#This Row],[Codigo_servico]],Preencher_Orcamento!$B:$D,3,FALSE)*Table1[[#This Row],[Subtotal_insumo]],"")</f>
        <v>0</v>
      </c>
    </row>
    <row r="12402" spans="1:13" x14ac:dyDescent="0.25">
      <c r="A12402" s="6">
        <v>180261</v>
      </c>
      <c r="B12402" s="126">
        <v>6</v>
      </c>
      <c r="C12402" s="133"/>
      <c r="D12402" s="134">
        <v>2086</v>
      </c>
      <c r="E12402" s="7" t="s">
        <v>2204</v>
      </c>
      <c r="F12402" s="8" t="s">
        <v>2140</v>
      </c>
      <c r="G12402" s="18">
        <f>IFERROR(VLOOKUP(Table1[[#This Row],[Codigo_insumo]],BD_Insumos!$B:$E,4),"")</f>
        <v>10.520008785397648</v>
      </c>
      <c r="H12402" s="140">
        <v>0.5</v>
      </c>
      <c r="I12402" s="9"/>
      <c r="J12402" s="23">
        <f t="shared" si="193"/>
        <v>5.260004392698824</v>
      </c>
      <c r="K12402" s="22" t="str">
        <f>IF(I12402&lt;&gt;"",SUMIF(Table1[Codigo_servico],A12402,Table1[Subtotal_insumo]),"")</f>
        <v/>
      </c>
      <c r="L12402" s="18">
        <f>IF(Table1[[#This Row],[Ordem_insumos]]&lt;&gt;0,VLOOKUP(Table1[[#This Row],[Codigo_servico]],Preencher_Orcamento!$B:$D,3,FALSE)*Table1[[#This Row],[Qtde_insumo]],"")</f>
        <v>0</v>
      </c>
      <c r="M12402" s="18">
        <f>IF(Table1[[#This Row],[Ordem_insumos]]&lt;&gt;0,VLOOKUP(Table1[[#This Row],[Codigo_servico]],Preencher_Orcamento!$B:$D,3,FALSE)*Table1[[#This Row],[Subtotal_insumo]],"")</f>
        <v>0</v>
      </c>
    </row>
    <row r="12403" spans="1:13" ht="26.25" x14ac:dyDescent="0.25">
      <c r="A12403" s="6">
        <v>180261</v>
      </c>
      <c r="B12403" s="126">
        <v>7</v>
      </c>
      <c r="C12403" s="133"/>
      <c r="D12403" s="134">
        <v>38502</v>
      </c>
      <c r="E12403" s="7" t="s">
        <v>878</v>
      </c>
      <c r="F12403" s="8" t="s">
        <v>197</v>
      </c>
      <c r="G12403" s="18">
        <f>IFERROR(VLOOKUP(Table1[[#This Row],[Codigo_insumo]],BD_Insumos!$B:$E,4),"")</f>
        <v>1.9631000000000001</v>
      </c>
      <c r="H12403" s="140">
        <v>5.3999999999999999E-2</v>
      </c>
      <c r="I12403" s="9"/>
      <c r="J12403" s="23">
        <f t="shared" si="193"/>
        <v>0.1060074</v>
      </c>
      <c r="K12403" s="22" t="str">
        <f>IF(I12403&lt;&gt;"",SUMIF(Table1[Codigo_servico],A12403,Table1[Subtotal_insumo]),"")</f>
        <v/>
      </c>
      <c r="L12403" s="18">
        <f>IF(Table1[[#This Row],[Ordem_insumos]]&lt;&gt;0,VLOOKUP(Table1[[#This Row],[Codigo_servico]],Preencher_Orcamento!$B:$D,3,FALSE)*Table1[[#This Row],[Qtde_insumo]],"")</f>
        <v>0</v>
      </c>
      <c r="M12403" s="18">
        <f>IF(Table1[[#This Row],[Ordem_insumos]]&lt;&gt;0,VLOOKUP(Table1[[#This Row],[Codigo_servico]],Preencher_Orcamento!$B:$D,3,FALSE)*Table1[[#This Row],[Subtotal_insumo]],"")</f>
        <v>0</v>
      </c>
    </row>
    <row r="12404" spans="1:13" x14ac:dyDescent="0.25">
      <c r="A12404" s="3">
        <v>180263</v>
      </c>
      <c r="B12404" s="125">
        <v>0</v>
      </c>
      <c r="C12404" s="131" t="s">
        <v>4667</v>
      </c>
      <c r="D12404" s="132"/>
      <c r="E12404" s="4"/>
      <c r="F12404" s="4"/>
      <c r="G12404" s="17" t="str">
        <f>IFERROR(VLOOKUP(Table1[[#This Row],[Codigo_insumo]],BD_Insumos!$B:$E,4),"")</f>
        <v/>
      </c>
      <c r="H12404" s="139"/>
      <c r="I12404" s="5" t="s">
        <v>457</v>
      </c>
      <c r="J12404" s="20" t="str">
        <f t="shared" si="193"/>
        <v/>
      </c>
      <c r="K12404" s="21">
        <f>IF(I12404&lt;&gt;"",SUMIF(Table1[Codigo_servico],A12404,Table1[Subtotal_insumo]),"")</f>
        <v>74.187589218966551</v>
      </c>
      <c r="L12404" s="17" t="str">
        <f>IF(Table1[[#This Row],[Ordem_insumos]]&lt;&gt;0,VLOOKUP(Table1[[#This Row],[Codigo_servico]],Preencher_Orcamento!$B:$D,3,FALSE)*Table1[[#This Row],[Qtde_insumo]],"")</f>
        <v/>
      </c>
      <c r="M12404" s="17" t="str">
        <f>IF(Table1[[#This Row],[Ordem_insumos]]&lt;&gt;0,VLOOKUP(Table1[[#This Row],[Codigo_servico]],Preencher_Orcamento!$B:$D,3,FALSE)*Table1[[#This Row],[Subtotal_insumo]],"")</f>
        <v/>
      </c>
    </row>
    <row r="12405" spans="1:13" x14ac:dyDescent="0.25">
      <c r="A12405" s="6">
        <v>180263</v>
      </c>
      <c r="B12405" s="126">
        <v>1</v>
      </c>
      <c r="C12405" s="133"/>
      <c r="D12405" s="134">
        <v>38555</v>
      </c>
      <c r="E12405" s="7" t="s">
        <v>907</v>
      </c>
      <c r="F12405" s="8" t="s">
        <v>58</v>
      </c>
      <c r="G12405" s="16">
        <f>IFERROR(VLOOKUP(Table1[[#This Row],[Codigo_insumo]],BD_Insumos!$B:$E,4),"")</f>
        <v>163.66669999999999</v>
      </c>
      <c r="H12405" s="140">
        <v>0.01</v>
      </c>
      <c r="I12405" s="9"/>
      <c r="J12405" s="22">
        <f t="shared" si="193"/>
        <v>1.6366669999999999</v>
      </c>
      <c r="K12405" s="22" t="str">
        <f>IF(I12405&lt;&gt;"",SUMIF(Table1[Codigo_servico],A12405,Table1[Subtotal_insumo]),"")</f>
        <v/>
      </c>
      <c r="L12405" s="16">
        <f>IF(Table1[[#This Row],[Ordem_insumos]]&lt;&gt;0,VLOOKUP(Table1[[#This Row],[Codigo_servico]],Preencher_Orcamento!$B:$D,3,FALSE)*Table1[[#This Row],[Qtde_insumo]],"")</f>
        <v>0</v>
      </c>
      <c r="M12405" s="16">
        <f>IF(Table1[[#This Row],[Ordem_insumos]]&lt;&gt;0,VLOOKUP(Table1[[#This Row],[Codigo_servico]],Preencher_Orcamento!$B:$D,3,FALSE)*Table1[[#This Row],[Subtotal_insumo]],"")</f>
        <v>0</v>
      </c>
    </row>
    <row r="12406" spans="1:13" ht="26.25" x14ac:dyDescent="0.25">
      <c r="A12406" s="6">
        <v>180263</v>
      </c>
      <c r="B12406" s="126">
        <v>2</v>
      </c>
      <c r="C12406" s="133"/>
      <c r="D12406" s="134">
        <v>38502</v>
      </c>
      <c r="E12406" s="7" t="s">
        <v>878</v>
      </c>
      <c r="F12406" s="8" t="s">
        <v>197</v>
      </c>
      <c r="G12406" s="16">
        <f>IFERROR(VLOOKUP(Table1[[#This Row],[Codigo_insumo]],BD_Insumos!$B:$E,4),"")</f>
        <v>1.9631000000000001</v>
      </c>
      <c r="H12406" s="140">
        <v>5.3999999999999999E-2</v>
      </c>
      <c r="I12406" s="9"/>
      <c r="J12406" s="22">
        <f t="shared" si="193"/>
        <v>0.1060074</v>
      </c>
      <c r="K12406" s="22" t="str">
        <f>IF(I12406&lt;&gt;"",SUMIF(Table1[Codigo_servico],A12406,Table1[Subtotal_insumo]),"")</f>
        <v/>
      </c>
      <c r="L12406" s="16">
        <f>IF(Table1[[#This Row],[Ordem_insumos]]&lt;&gt;0,VLOOKUP(Table1[[#This Row],[Codigo_servico]],Preencher_Orcamento!$B:$D,3,FALSE)*Table1[[#This Row],[Qtde_insumo]],"")</f>
        <v>0</v>
      </c>
      <c r="M12406" s="16">
        <f>IF(Table1[[#This Row],[Ordem_insumos]]&lt;&gt;0,VLOOKUP(Table1[[#This Row],[Codigo_servico]],Preencher_Orcamento!$B:$D,3,FALSE)*Table1[[#This Row],[Subtotal_insumo]],"")</f>
        <v>0</v>
      </c>
    </row>
    <row r="12407" spans="1:13" x14ac:dyDescent="0.25">
      <c r="A12407" s="6">
        <v>180263</v>
      </c>
      <c r="B12407" s="126">
        <v>3</v>
      </c>
      <c r="C12407" s="133"/>
      <c r="D12407" s="134">
        <v>10501</v>
      </c>
      <c r="E12407" s="7" t="s">
        <v>57</v>
      </c>
      <c r="F12407" s="8" t="s">
        <v>58</v>
      </c>
      <c r="G12407" s="18">
        <f>IFERROR(VLOOKUP(Table1[[#This Row],[Codigo_insumo]],BD_Insumos!$B:$E,4),"")</f>
        <v>74.379800000000003</v>
      </c>
      <c r="H12407" s="140">
        <v>5.0000000000000001E-3</v>
      </c>
      <c r="I12407" s="9"/>
      <c r="J12407" s="23">
        <f t="shared" si="193"/>
        <v>0.37189900000000004</v>
      </c>
      <c r="K12407" s="22" t="str">
        <f>IF(I12407&lt;&gt;"",SUMIF(Table1[Codigo_servico],A12407,Table1[Subtotal_insumo]),"")</f>
        <v/>
      </c>
      <c r="L12407" s="18">
        <f>IF(Table1[[#This Row],[Ordem_insumos]]&lt;&gt;0,VLOOKUP(Table1[[#This Row],[Codigo_servico]],Preencher_Orcamento!$B:$D,3,FALSE)*Table1[[#This Row],[Qtde_insumo]],"")</f>
        <v>0</v>
      </c>
      <c r="M12407" s="18">
        <f>IF(Table1[[#This Row],[Ordem_insumos]]&lt;&gt;0,VLOOKUP(Table1[[#This Row],[Codigo_servico]],Preencher_Orcamento!$B:$D,3,FALSE)*Table1[[#This Row],[Subtotal_insumo]],"")</f>
        <v>0</v>
      </c>
    </row>
    <row r="12408" spans="1:13" x14ac:dyDescent="0.25">
      <c r="A12408" s="6">
        <v>180263</v>
      </c>
      <c r="B12408" s="126">
        <v>4</v>
      </c>
      <c r="C12408" s="133"/>
      <c r="D12408" s="134">
        <v>2086</v>
      </c>
      <c r="E12408" s="7" t="s">
        <v>2204</v>
      </c>
      <c r="F12408" s="8" t="s">
        <v>2140</v>
      </c>
      <c r="G12408" s="18">
        <f>IFERROR(VLOOKUP(Table1[[#This Row],[Codigo_insumo]],BD_Insumos!$B:$E,4),"")</f>
        <v>10.520008785397648</v>
      </c>
      <c r="H12408" s="140">
        <v>0.5</v>
      </c>
      <c r="I12408" s="9"/>
      <c r="J12408" s="23">
        <f t="shared" si="193"/>
        <v>5.260004392698824</v>
      </c>
      <c r="K12408" s="22" t="str">
        <f>IF(I12408&lt;&gt;"",SUMIF(Table1[Codigo_servico],A12408,Table1[Subtotal_insumo]),"")</f>
        <v/>
      </c>
      <c r="L12408" s="18">
        <f>IF(Table1[[#This Row],[Ordem_insumos]]&lt;&gt;0,VLOOKUP(Table1[[#This Row],[Codigo_servico]],Preencher_Orcamento!$B:$D,3,FALSE)*Table1[[#This Row],[Qtde_insumo]],"")</f>
        <v>0</v>
      </c>
      <c r="M12408" s="18">
        <f>IF(Table1[[#This Row],[Ordem_insumos]]&lt;&gt;0,VLOOKUP(Table1[[#This Row],[Codigo_servico]],Preencher_Orcamento!$B:$D,3,FALSE)*Table1[[#This Row],[Subtotal_insumo]],"")</f>
        <v>0</v>
      </c>
    </row>
    <row r="12409" spans="1:13" x14ac:dyDescent="0.25">
      <c r="A12409" s="6">
        <v>180263</v>
      </c>
      <c r="B12409" s="126">
        <v>5</v>
      </c>
      <c r="C12409" s="133"/>
      <c r="D12409" s="134">
        <v>2085</v>
      </c>
      <c r="E12409" s="7" t="s">
        <v>2203</v>
      </c>
      <c r="F12409" s="8" t="s">
        <v>2140</v>
      </c>
      <c r="G12409" s="18">
        <f>IFERROR(VLOOKUP(Table1[[#This Row],[Codigo_insumo]],BD_Insumos!$B:$E,4),"")</f>
        <v>12.52578426267724</v>
      </c>
      <c r="H12409" s="140">
        <v>0.1</v>
      </c>
      <c r="I12409" s="9"/>
      <c r="J12409" s="23">
        <f t="shared" si="193"/>
        <v>1.252578426267724</v>
      </c>
      <c r="K12409" s="22" t="str">
        <f>IF(I12409&lt;&gt;"",SUMIF(Table1[Codigo_servico],A12409,Table1[Subtotal_insumo]),"")</f>
        <v/>
      </c>
      <c r="L12409" s="18">
        <f>IF(Table1[[#This Row],[Ordem_insumos]]&lt;&gt;0,VLOOKUP(Table1[[#This Row],[Codigo_servico]],Preencher_Orcamento!$B:$D,3,FALSE)*Table1[[#This Row],[Qtde_insumo]],"")</f>
        <v>0</v>
      </c>
      <c r="M12409" s="18">
        <f>IF(Table1[[#This Row],[Ordem_insumos]]&lt;&gt;0,VLOOKUP(Table1[[#This Row],[Codigo_servico]],Preencher_Orcamento!$B:$D,3,FALSE)*Table1[[#This Row],[Subtotal_insumo]],"")</f>
        <v>0</v>
      </c>
    </row>
    <row r="12410" spans="1:13" x14ac:dyDescent="0.25">
      <c r="A12410" s="6">
        <v>180263</v>
      </c>
      <c r="B12410" s="126">
        <v>6</v>
      </c>
      <c r="C12410" s="133"/>
      <c r="D12410" s="134">
        <v>38557</v>
      </c>
      <c r="E12410" s="7" t="s">
        <v>909</v>
      </c>
      <c r="F12410" s="8" t="s">
        <v>58</v>
      </c>
      <c r="G12410" s="18">
        <f>IFERROR(VLOOKUP(Table1[[#This Row],[Codigo_insumo]],BD_Insumos!$B:$E,4),"")</f>
        <v>131.821</v>
      </c>
      <c r="H12410" s="140">
        <v>7.2999999999999995E-2</v>
      </c>
      <c r="I12410" s="9"/>
      <c r="J12410" s="23">
        <f t="shared" si="193"/>
        <v>9.6229329999999997</v>
      </c>
      <c r="K12410" s="22" t="str">
        <f>IF(I12410&lt;&gt;"",SUMIF(Table1[Codigo_servico],A12410,Table1[Subtotal_insumo]),"")</f>
        <v/>
      </c>
      <c r="L12410" s="18">
        <f>IF(Table1[[#This Row],[Ordem_insumos]]&lt;&gt;0,VLOOKUP(Table1[[#This Row],[Codigo_servico]],Preencher_Orcamento!$B:$D,3,FALSE)*Table1[[#This Row],[Qtde_insumo]],"")</f>
        <v>0</v>
      </c>
      <c r="M12410" s="18">
        <f>IF(Table1[[#This Row],[Ordem_insumos]]&lt;&gt;0,VLOOKUP(Table1[[#This Row],[Codigo_servico]],Preencher_Orcamento!$B:$D,3,FALSE)*Table1[[#This Row],[Subtotal_insumo]],"")</f>
        <v>0</v>
      </c>
    </row>
    <row r="12411" spans="1:13" ht="39" x14ac:dyDescent="0.25">
      <c r="A12411" s="6">
        <v>180263</v>
      </c>
      <c r="B12411" s="126">
        <v>7</v>
      </c>
      <c r="C12411" s="133"/>
      <c r="D12411" s="134">
        <v>38565</v>
      </c>
      <c r="E12411" s="7" t="s">
        <v>914</v>
      </c>
      <c r="F12411" s="8" t="s">
        <v>457</v>
      </c>
      <c r="G12411" s="18">
        <f>IFERROR(VLOOKUP(Table1[[#This Row],[Codigo_insumo]],BD_Insumos!$B:$E,4),"")</f>
        <v>55.9375</v>
      </c>
      <c r="H12411" s="140">
        <v>1</v>
      </c>
      <c r="I12411" s="9"/>
      <c r="J12411" s="23">
        <f t="shared" si="193"/>
        <v>55.9375</v>
      </c>
      <c r="K12411" s="22" t="str">
        <f>IF(I12411&lt;&gt;"",SUMIF(Table1[Codigo_servico],A12411,Table1[Subtotal_insumo]),"")</f>
        <v/>
      </c>
      <c r="L12411" s="18">
        <f>IF(Table1[[#This Row],[Ordem_insumos]]&lt;&gt;0,VLOOKUP(Table1[[#This Row],[Codigo_servico]],Preencher_Orcamento!$B:$D,3,FALSE)*Table1[[#This Row],[Qtde_insumo]],"")</f>
        <v>0</v>
      </c>
      <c r="M12411" s="18">
        <f>IF(Table1[[#This Row],[Ordem_insumos]]&lt;&gt;0,VLOOKUP(Table1[[#This Row],[Codigo_servico]],Preencher_Orcamento!$B:$D,3,FALSE)*Table1[[#This Row],[Subtotal_insumo]],"")</f>
        <v>0</v>
      </c>
    </row>
    <row r="12412" spans="1:13" x14ac:dyDescent="0.25">
      <c r="A12412" s="3">
        <v>180265</v>
      </c>
      <c r="B12412" s="125">
        <v>0</v>
      </c>
      <c r="C12412" s="131" t="s">
        <v>4668</v>
      </c>
      <c r="D12412" s="132"/>
      <c r="E12412" s="4"/>
      <c r="F12412" s="4"/>
      <c r="G12412" s="17" t="str">
        <f>IFERROR(VLOOKUP(Table1[[#This Row],[Codigo_insumo]],BD_Insumos!$B:$E,4),"")</f>
        <v/>
      </c>
      <c r="H12412" s="139"/>
      <c r="I12412" s="5" t="s">
        <v>457</v>
      </c>
      <c r="J12412" s="20" t="str">
        <f t="shared" si="193"/>
        <v/>
      </c>
      <c r="K12412" s="21">
        <f>IF(I12412&lt;&gt;"",SUMIF(Table1[Codigo_servico],A12412,Table1[Subtotal_insumo]),"")</f>
        <v>133.51008921896656</v>
      </c>
      <c r="L12412" s="17" t="str">
        <f>IF(Table1[[#This Row],[Ordem_insumos]]&lt;&gt;0,VLOOKUP(Table1[[#This Row],[Codigo_servico]],Preencher_Orcamento!$B:$D,3,FALSE)*Table1[[#This Row],[Qtde_insumo]],"")</f>
        <v/>
      </c>
      <c r="M12412" s="17" t="str">
        <f>IF(Table1[[#This Row],[Ordem_insumos]]&lt;&gt;0,VLOOKUP(Table1[[#This Row],[Codigo_servico]],Preencher_Orcamento!$B:$D,3,FALSE)*Table1[[#This Row],[Subtotal_insumo]],"")</f>
        <v/>
      </c>
    </row>
    <row r="12413" spans="1:13" x14ac:dyDescent="0.25">
      <c r="A12413" s="6">
        <v>180265</v>
      </c>
      <c r="B12413" s="126">
        <v>1</v>
      </c>
      <c r="C12413" s="133"/>
      <c r="D12413" s="134">
        <v>38557</v>
      </c>
      <c r="E12413" s="7" t="s">
        <v>909</v>
      </c>
      <c r="F12413" s="8" t="s">
        <v>58</v>
      </c>
      <c r="G12413" s="16">
        <f>IFERROR(VLOOKUP(Table1[[#This Row],[Codigo_insumo]],BD_Insumos!$B:$E,4),"")</f>
        <v>131.821</v>
      </c>
      <c r="H12413" s="140">
        <v>7.2999999999999995E-2</v>
      </c>
      <c r="I12413" s="9"/>
      <c r="J12413" s="22">
        <f t="shared" si="193"/>
        <v>9.6229329999999997</v>
      </c>
      <c r="K12413" s="22" t="str">
        <f>IF(I12413&lt;&gt;"",SUMIF(Table1[Codigo_servico],A12413,Table1[Subtotal_insumo]),"")</f>
        <v/>
      </c>
      <c r="L12413" s="16">
        <f>IF(Table1[[#This Row],[Ordem_insumos]]&lt;&gt;0,VLOOKUP(Table1[[#This Row],[Codigo_servico]],Preencher_Orcamento!$B:$D,3,FALSE)*Table1[[#This Row],[Qtde_insumo]],"")</f>
        <v>0</v>
      </c>
      <c r="M12413" s="16">
        <f>IF(Table1[[#This Row],[Ordem_insumos]]&lt;&gt;0,VLOOKUP(Table1[[#This Row],[Codigo_servico]],Preencher_Orcamento!$B:$D,3,FALSE)*Table1[[#This Row],[Subtotal_insumo]],"")</f>
        <v>0</v>
      </c>
    </row>
    <row r="12414" spans="1:13" x14ac:dyDescent="0.25">
      <c r="A12414" s="6">
        <v>180265</v>
      </c>
      <c r="B12414" s="126">
        <v>2</v>
      </c>
      <c r="C12414" s="133"/>
      <c r="D12414" s="134">
        <v>2085</v>
      </c>
      <c r="E12414" s="7" t="s">
        <v>2203</v>
      </c>
      <c r="F12414" s="8" t="s">
        <v>2140</v>
      </c>
      <c r="G12414" s="16">
        <f>IFERROR(VLOOKUP(Table1[[#This Row],[Codigo_insumo]],BD_Insumos!$B:$E,4),"")</f>
        <v>12.52578426267724</v>
      </c>
      <c r="H12414" s="140">
        <v>0.1</v>
      </c>
      <c r="I12414" s="9"/>
      <c r="J12414" s="22">
        <f t="shared" si="193"/>
        <v>1.252578426267724</v>
      </c>
      <c r="K12414" s="22" t="str">
        <f>IF(I12414&lt;&gt;"",SUMIF(Table1[Codigo_servico],A12414,Table1[Subtotal_insumo]),"")</f>
        <v/>
      </c>
      <c r="L12414" s="16">
        <f>IF(Table1[[#This Row],[Ordem_insumos]]&lt;&gt;0,VLOOKUP(Table1[[#This Row],[Codigo_servico]],Preencher_Orcamento!$B:$D,3,FALSE)*Table1[[#This Row],[Qtde_insumo]],"")</f>
        <v>0</v>
      </c>
      <c r="M12414" s="16">
        <f>IF(Table1[[#This Row],[Ordem_insumos]]&lt;&gt;0,VLOOKUP(Table1[[#This Row],[Codigo_servico]],Preencher_Orcamento!$B:$D,3,FALSE)*Table1[[#This Row],[Subtotal_insumo]],"")</f>
        <v>0</v>
      </c>
    </row>
    <row r="12415" spans="1:13" x14ac:dyDescent="0.25">
      <c r="A12415" s="6">
        <v>180265</v>
      </c>
      <c r="B12415" s="126">
        <v>3</v>
      </c>
      <c r="C12415" s="133"/>
      <c r="D12415" s="134">
        <v>2086</v>
      </c>
      <c r="E12415" s="7" t="s">
        <v>2204</v>
      </c>
      <c r="F12415" s="8" t="s">
        <v>2140</v>
      </c>
      <c r="G12415" s="18">
        <f>IFERROR(VLOOKUP(Table1[[#This Row],[Codigo_insumo]],BD_Insumos!$B:$E,4),"")</f>
        <v>10.520008785397648</v>
      </c>
      <c r="H12415" s="140">
        <v>0.5</v>
      </c>
      <c r="I12415" s="9"/>
      <c r="J12415" s="23">
        <f t="shared" si="193"/>
        <v>5.260004392698824</v>
      </c>
      <c r="K12415" s="22" t="str">
        <f>IF(I12415&lt;&gt;"",SUMIF(Table1[Codigo_servico],A12415,Table1[Subtotal_insumo]),"")</f>
        <v/>
      </c>
      <c r="L12415" s="18">
        <f>IF(Table1[[#This Row],[Ordem_insumos]]&lt;&gt;0,VLOOKUP(Table1[[#This Row],[Codigo_servico]],Preencher_Orcamento!$B:$D,3,FALSE)*Table1[[#This Row],[Qtde_insumo]],"")</f>
        <v>0</v>
      </c>
      <c r="M12415" s="18">
        <f>IF(Table1[[#This Row],[Ordem_insumos]]&lt;&gt;0,VLOOKUP(Table1[[#This Row],[Codigo_servico]],Preencher_Orcamento!$B:$D,3,FALSE)*Table1[[#This Row],[Subtotal_insumo]],"")</f>
        <v>0</v>
      </c>
    </row>
    <row r="12416" spans="1:13" x14ac:dyDescent="0.25">
      <c r="A12416" s="6">
        <v>180265</v>
      </c>
      <c r="B12416" s="126">
        <v>4</v>
      </c>
      <c r="C12416" s="133"/>
      <c r="D12416" s="134">
        <v>10501</v>
      </c>
      <c r="E12416" s="7" t="s">
        <v>57</v>
      </c>
      <c r="F12416" s="8" t="s">
        <v>58</v>
      </c>
      <c r="G12416" s="18">
        <f>IFERROR(VLOOKUP(Table1[[#This Row],[Codigo_insumo]],BD_Insumos!$B:$E,4),"")</f>
        <v>74.379800000000003</v>
      </c>
      <c r="H12416" s="140">
        <v>5.0000000000000001E-3</v>
      </c>
      <c r="I12416" s="9"/>
      <c r="J12416" s="23">
        <f t="shared" si="193"/>
        <v>0.37189900000000004</v>
      </c>
      <c r="K12416" s="22" t="str">
        <f>IF(I12416&lt;&gt;"",SUMIF(Table1[Codigo_servico],A12416,Table1[Subtotal_insumo]),"")</f>
        <v/>
      </c>
      <c r="L12416" s="18">
        <f>IF(Table1[[#This Row],[Ordem_insumos]]&lt;&gt;0,VLOOKUP(Table1[[#This Row],[Codigo_servico]],Preencher_Orcamento!$B:$D,3,FALSE)*Table1[[#This Row],[Qtde_insumo]],"")</f>
        <v>0</v>
      </c>
      <c r="M12416" s="18">
        <f>IF(Table1[[#This Row],[Ordem_insumos]]&lt;&gt;0,VLOOKUP(Table1[[#This Row],[Codigo_servico]],Preencher_Orcamento!$B:$D,3,FALSE)*Table1[[#This Row],[Subtotal_insumo]],"")</f>
        <v>0</v>
      </c>
    </row>
    <row r="12417" spans="1:13" ht="26.25" x14ac:dyDescent="0.25">
      <c r="A12417" s="6">
        <v>180265</v>
      </c>
      <c r="B12417" s="126">
        <v>5</v>
      </c>
      <c r="C12417" s="133"/>
      <c r="D12417" s="134">
        <v>38502</v>
      </c>
      <c r="E12417" s="7" t="s">
        <v>878</v>
      </c>
      <c r="F12417" s="8" t="s">
        <v>197</v>
      </c>
      <c r="G12417" s="18">
        <f>IFERROR(VLOOKUP(Table1[[#This Row],[Codigo_insumo]],BD_Insumos!$B:$E,4),"")</f>
        <v>1.9631000000000001</v>
      </c>
      <c r="H12417" s="140">
        <v>5.3999999999999999E-2</v>
      </c>
      <c r="I12417" s="9"/>
      <c r="J12417" s="23">
        <f t="shared" si="193"/>
        <v>0.1060074</v>
      </c>
      <c r="K12417" s="22" t="str">
        <f>IF(I12417&lt;&gt;"",SUMIF(Table1[Codigo_servico],A12417,Table1[Subtotal_insumo]),"")</f>
        <v/>
      </c>
      <c r="L12417" s="18">
        <f>IF(Table1[[#This Row],[Ordem_insumos]]&lt;&gt;0,VLOOKUP(Table1[[#This Row],[Codigo_servico]],Preencher_Orcamento!$B:$D,3,FALSE)*Table1[[#This Row],[Qtde_insumo]],"")</f>
        <v>0</v>
      </c>
      <c r="M12417" s="18">
        <f>IF(Table1[[#This Row],[Ordem_insumos]]&lt;&gt;0,VLOOKUP(Table1[[#This Row],[Codigo_servico]],Preencher_Orcamento!$B:$D,3,FALSE)*Table1[[#This Row],[Subtotal_insumo]],"")</f>
        <v>0</v>
      </c>
    </row>
    <row r="12418" spans="1:13" x14ac:dyDescent="0.25">
      <c r="A12418" s="6">
        <v>180265</v>
      </c>
      <c r="B12418" s="126">
        <v>6</v>
      </c>
      <c r="C12418" s="133"/>
      <c r="D12418" s="134">
        <v>38555</v>
      </c>
      <c r="E12418" s="7" t="s">
        <v>907</v>
      </c>
      <c r="F12418" s="8" t="s">
        <v>58</v>
      </c>
      <c r="G12418" s="18">
        <f>IFERROR(VLOOKUP(Table1[[#This Row],[Codigo_insumo]],BD_Insumos!$B:$E,4),"")</f>
        <v>163.66669999999999</v>
      </c>
      <c r="H12418" s="140">
        <v>0.01</v>
      </c>
      <c r="I12418" s="9"/>
      <c r="J12418" s="23">
        <f t="shared" ref="J12418:J12481" si="194">IF(I12418="",G12418*H12418,"")</f>
        <v>1.6366669999999999</v>
      </c>
      <c r="K12418" s="22" t="str">
        <f>IF(I12418&lt;&gt;"",SUMIF(Table1[Codigo_servico],A12418,Table1[Subtotal_insumo]),"")</f>
        <v/>
      </c>
      <c r="L12418" s="18">
        <f>IF(Table1[[#This Row],[Ordem_insumos]]&lt;&gt;0,VLOOKUP(Table1[[#This Row],[Codigo_servico]],Preencher_Orcamento!$B:$D,3,FALSE)*Table1[[#This Row],[Qtde_insumo]],"")</f>
        <v>0</v>
      </c>
      <c r="M12418" s="18">
        <f>IF(Table1[[#This Row],[Ordem_insumos]]&lt;&gt;0,VLOOKUP(Table1[[#This Row],[Codigo_servico]],Preencher_Orcamento!$B:$D,3,FALSE)*Table1[[#This Row],[Subtotal_insumo]],"")</f>
        <v>0</v>
      </c>
    </row>
    <row r="12419" spans="1:13" ht="39" x14ac:dyDescent="0.25">
      <c r="A12419" s="6">
        <v>180265</v>
      </c>
      <c r="B12419" s="126">
        <v>7</v>
      </c>
      <c r="C12419" s="133"/>
      <c r="D12419" s="134">
        <v>38566</v>
      </c>
      <c r="E12419" s="7" t="s">
        <v>915</v>
      </c>
      <c r="F12419" s="8" t="s">
        <v>457</v>
      </c>
      <c r="G12419" s="18">
        <f>IFERROR(VLOOKUP(Table1[[#This Row],[Codigo_insumo]],BD_Insumos!$B:$E,4),"")</f>
        <v>115.26</v>
      </c>
      <c r="H12419" s="140">
        <v>1</v>
      </c>
      <c r="I12419" s="9"/>
      <c r="J12419" s="23">
        <f t="shared" si="194"/>
        <v>115.26</v>
      </c>
      <c r="K12419" s="22" t="str">
        <f>IF(I12419&lt;&gt;"",SUMIF(Table1[Codigo_servico],A12419,Table1[Subtotal_insumo]),"")</f>
        <v/>
      </c>
      <c r="L12419" s="18">
        <f>IF(Table1[[#This Row],[Ordem_insumos]]&lt;&gt;0,VLOOKUP(Table1[[#This Row],[Codigo_servico]],Preencher_Orcamento!$B:$D,3,FALSE)*Table1[[#This Row],[Qtde_insumo]],"")</f>
        <v>0</v>
      </c>
      <c r="M12419" s="18">
        <f>IF(Table1[[#This Row],[Ordem_insumos]]&lt;&gt;0,VLOOKUP(Table1[[#This Row],[Codigo_servico]],Preencher_Orcamento!$B:$D,3,FALSE)*Table1[[#This Row],[Subtotal_insumo]],"")</f>
        <v>0</v>
      </c>
    </row>
    <row r="12420" spans="1:13" x14ac:dyDescent="0.25">
      <c r="A12420" s="3">
        <v>180267</v>
      </c>
      <c r="B12420" s="125">
        <v>0</v>
      </c>
      <c r="C12420" s="131" t="s">
        <v>4669</v>
      </c>
      <c r="D12420" s="132"/>
      <c r="E12420" s="4"/>
      <c r="F12420" s="4"/>
      <c r="G12420" s="17" t="str">
        <f>IFERROR(VLOOKUP(Table1[[#This Row],[Codigo_insumo]],BD_Insumos!$B:$E,4),"")</f>
        <v/>
      </c>
      <c r="H12420" s="139"/>
      <c r="I12420" s="5" t="s">
        <v>457</v>
      </c>
      <c r="J12420" s="20" t="str">
        <f t="shared" si="194"/>
        <v/>
      </c>
      <c r="K12420" s="21">
        <f>IF(I12420&lt;&gt;"",SUMIF(Table1[Codigo_servico],A12420,Table1[Subtotal_insumo]),"")</f>
        <v>63.700089218966561</v>
      </c>
      <c r="L12420" s="17" t="str">
        <f>IF(Table1[[#This Row],[Ordem_insumos]]&lt;&gt;0,VLOOKUP(Table1[[#This Row],[Codigo_servico]],Preencher_Orcamento!$B:$D,3,FALSE)*Table1[[#This Row],[Qtde_insumo]],"")</f>
        <v/>
      </c>
      <c r="M12420" s="17" t="str">
        <f>IF(Table1[[#This Row],[Ordem_insumos]]&lt;&gt;0,VLOOKUP(Table1[[#This Row],[Codigo_servico]],Preencher_Orcamento!$B:$D,3,FALSE)*Table1[[#This Row],[Subtotal_insumo]],"")</f>
        <v/>
      </c>
    </row>
    <row r="12421" spans="1:13" ht="39" x14ac:dyDescent="0.25">
      <c r="A12421" s="6">
        <v>180267</v>
      </c>
      <c r="B12421" s="126">
        <v>1</v>
      </c>
      <c r="C12421" s="133"/>
      <c r="D12421" s="134">
        <v>38562</v>
      </c>
      <c r="E12421" s="7" t="s">
        <v>911</v>
      </c>
      <c r="F12421" s="8" t="s">
        <v>457</v>
      </c>
      <c r="G12421" s="16">
        <f>IFERROR(VLOOKUP(Table1[[#This Row],[Codigo_insumo]],BD_Insumos!$B:$E,4),"")</f>
        <v>45.45</v>
      </c>
      <c r="H12421" s="140">
        <v>1</v>
      </c>
      <c r="I12421" s="9"/>
      <c r="J12421" s="22">
        <f t="shared" si="194"/>
        <v>45.45</v>
      </c>
      <c r="K12421" s="22" t="str">
        <f>IF(I12421&lt;&gt;"",SUMIF(Table1[Codigo_servico],A12421,Table1[Subtotal_insumo]),"")</f>
        <v/>
      </c>
      <c r="L12421" s="16">
        <f>IF(Table1[[#This Row],[Ordem_insumos]]&lt;&gt;0,VLOOKUP(Table1[[#This Row],[Codigo_servico]],Preencher_Orcamento!$B:$D,3,FALSE)*Table1[[#This Row],[Qtde_insumo]],"")</f>
        <v>0</v>
      </c>
      <c r="M12421" s="16">
        <f>IF(Table1[[#This Row],[Ordem_insumos]]&lt;&gt;0,VLOOKUP(Table1[[#This Row],[Codigo_servico]],Preencher_Orcamento!$B:$D,3,FALSE)*Table1[[#This Row],[Subtotal_insumo]],"")</f>
        <v>0</v>
      </c>
    </row>
    <row r="12422" spans="1:13" x14ac:dyDescent="0.25">
      <c r="A12422" s="6">
        <v>180267</v>
      </c>
      <c r="B12422" s="126">
        <v>2</v>
      </c>
      <c r="C12422" s="133"/>
      <c r="D12422" s="134">
        <v>38557</v>
      </c>
      <c r="E12422" s="7" t="s">
        <v>909</v>
      </c>
      <c r="F12422" s="8" t="s">
        <v>58</v>
      </c>
      <c r="G12422" s="16">
        <f>IFERROR(VLOOKUP(Table1[[#This Row],[Codigo_insumo]],BD_Insumos!$B:$E,4),"")</f>
        <v>131.821</v>
      </c>
      <c r="H12422" s="140">
        <v>7.2999999999999995E-2</v>
      </c>
      <c r="I12422" s="9"/>
      <c r="J12422" s="22">
        <f t="shared" si="194"/>
        <v>9.6229329999999997</v>
      </c>
      <c r="K12422" s="22" t="str">
        <f>IF(I12422&lt;&gt;"",SUMIF(Table1[Codigo_servico],A12422,Table1[Subtotal_insumo]),"")</f>
        <v/>
      </c>
      <c r="L12422" s="16">
        <f>IF(Table1[[#This Row],[Ordem_insumos]]&lt;&gt;0,VLOOKUP(Table1[[#This Row],[Codigo_servico]],Preencher_Orcamento!$B:$D,3,FALSE)*Table1[[#This Row],[Qtde_insumo]],"")</f>
        <v>0</v>
      </c>
      <c r="M12422" s="16">
        <f>IF(Table1[[#This Row],[Ordem_insumos]]&lt;&gt;0,VLOOKUP(Table1[[#This Row],[Codigo_servico]],Preencher_Orcamento!$B:$D,3,FALSE)*Table1[[#This Row],[Subtotal_insumo]],"")</f>
        <v>0</v>
      </c>
    </row>
    <row r="12423" spans="1:13" x14ac:dyDescent="0.25">
      <c r="A12423" s="6">
        <v>180267</v>
      </c>
      <c r="B12423" s="126">
        <v>3</v>
      </c>
      <c r="C12423" s="133"/>
      <c r="D12423" s="134">
        <v>38555</v>
      </c>
      <c r="E12423" s="7" t="s">
        <v>907</v>
      </c>
      <c r="F12423" s="8" t="s">
        <v>58</v>
      </c>
      <c r="G12423" s="18">
        <f>IFERROR(VLOOKUP(Table1[[#This Row],[Codigo_insumo]],BD_Insumos!$B:$E,4),"")</f>
        <v>163.66669999999999</v>
      </c>
      <c r="H12423" s="140">
        <v>0.01</v>
      </c>
      <c r="I12423" s="9"/>
      <c r="J12423" s="23">
        <f t="shared" si="194"/>
        <v>1.6366669999999999</v>
      </c>
      <c r="K12423" s="22" t="str">
        <f>IF(I12423&lt;&gt;"",SUMIF(Table1[Codigo_servico],A12423,Table1[Subtotal_insumo]),"")</f>
        <v/>
      </c>
      <c r="L12423" s="18">
        <f>IF(Table1[[#This Row],[Ordem_insumos]]&lt;&gt;0,VLOOKUP(Table1[[#This Row],[Codigo_servico]],Preencher_Orcamento!$B:$D,3,FALSE)*Table1[[#This Row],[Qtde_insumo]],"")</f>
        <v>0</v>
      </c>
      <c r="M12423" s="18">
        <f>IF(Table1[[#This Row],[Ordem_insumos]]&lt;&gt;0,VLOOKUP(Table1[[#This Row],[Codigo_servico]],Preencher_Orcamento!$B:$D,3,FALSE)*Table1[[#This Row],[Subtotal_insumo]],"")</f>
        <v>0</v>
      </c>
    </row>
    <row r="12424" spans="1:13" x14ac:dyDescent="0.25">
      <c r="A12424" s="6">
        <v>180267</v>
      </c>
      <c r="B12424" s="126">
        <v>4</v>
      </c>
      <c r="C12424" s="133"/>
      <c r="D12424" s="134">
        <v>2086</v>
      </c>
      <c r="E12424" s="7" t="s">
        <v>2204</v>
      </c>
      <c r="F12424" s="8" t="s">
        <v>2140</v>
      </c>
      <c r="G12424" s="18">
        <f>IFERROR(VLOOKUP(Table1[[#This Row],[Codigo_insumo]],BD_Insumos!$B:$E,4),"")</f>
        <v>10.520008785397648</v>
      </c>
      <c r="H12424" s="140">
        <v>0.5</v>
      </c>
      <c r="I12424" s="9"/>
      <c r="J12424" s="23">
        <f t="shared" si="194"/>
        <v>5.260004392698824</v>
      </c>
      <c r="K12424" s="22" t="str">
        <f>IF(I12424&lt;&gt;"",SUMIF(Table1[Codigo_servico],A12424,Table1[Subtotal_insumo]),"")</f>
        <v/>
      </c>
      <c r="L12424" s="18">
        <f>IF(Table1[[#This Row],[Ordem_insumos]]&lt;&gt;0,VLOOKUP(Table1[[#This Row],[Codigo_servico]],Preencher_Orcamento!$B:$D,3,FALSE)*Table1[[#This Row],[Qtde_insumo]],"")</f>
        <v>0</v>
      </c>
      <c r="M12424" s="18">
        <f>IF(Table1[[#This Row],[Ordem_insumos]]&lt;&gt;0,VLOOKUP(Table1[[#This Row],[Codigo_servico]],Preencher_Orcamento!$B:$D,3,FALSE)*Table1[[#This Row],[Subtotal_insumo]],"")</f>
        <v>0</v>
      </c>
    </row>
    <row r="12425" spans="1:13" x14ac:dyDescent="0.25">
      <c r="A12425" s="6">
        <v>180267</v>
      </c>
      <c r="B12425" s="126">
        <v>5</v>
      </c>
      <c r="C12425" s="133"/>
      <c r="D12425" s="134">
        <v>2085</v>
      </c>
      <c r="E12425" s="7" t="s">
        <v>2203</v>
      </c>
      <c r="F12425" s="8" t="s">
        <v>2140</v>
      </c>
      <c r="G12425" s="18">
        <f>IFERROR(VLOOKUP(Table1[[#This Row],[Codigo_insumo]],BD_Insumos!$B:$E,4),"")</f>
        <v>12.52578426267724</v>
      </c>
      <c r="H12425" s="140">
        <v>0.1</v>
      </c>
      <c r="I12425" s="9"/>
      <c r="J12425" s="23">
        <f t="shared" si="194"/>
        <v>1.252578426267724</v>
      </c>
      <c r="K12425" s="22" t="str">
        <f>IF(I12425&lt;&gt;"",SUMIF(Table1[Codigo_servico],A12425,Table1[Subtotal_insumo]),"")</f>
        <v/>
      </c>
      <c r="L12425" s="18">
        <f>IF(Table1[[#This Row],[Ordem_insumos]]&lt;&gt;0,VLOOKUP(Table1[[#This Row],[Codigo_servico]],Preencher_Orcamento!$B:$D,3,FALSE)*Table1[[#This Row],[Qtde_insumo]],"")</f>
        <v>0</v>
      </c>
      <c r="M12425" s="18">
        <f>IF(Table1[[#This Row],[Ordem_insumos]]&lt;&gt;0,VLOOKUP(Table1[[#This Row],[Codigo_servico]],Preencher_Orcamento!$B:$D,3,FALSE)*Table1[[#This Row],[Subtotal_insumo]],"")</f>
        <v>0</v>
      </c>
    </row>
    <row r="12426" spans="1:13" ht="26.25" x14ac:dyDescent="0.25">
      <c r="A12426" s="6">
        <v>180267</v>
      </c>
      <c r="B12426" s="126">
        <v>6</v>
      </c>
      <c r="C12426" s="133"/>
      <c r="D12426" s="134">
        <v>38502</v>
      </c>
      <c r="E12426" s="7" t="s">
        <v>878</v>
      </c>
      <c r="F12426" s="8" t="s">
        <v>197</v>
      </c>
      <c r="G12426" s="18">
        <f>IFERROR(VLOOKUP(Table1[[#This Row],[Codigo_insumo]],BD_Insumos!$B:$E,4),"")</f>
        <v>1.9631000000000001</v>
      </c>
      <c r="H12426" s="140">
        <v>5.3999999999999999E-2</v>
      </c>
      <c r="I12426" s="9"/>
      <c r="J12426" s="23">
        <f t="shared" si="194"/>
        <v>0.1060074</v>
      </c>
      <c r="K12426" s="22" t="str">
        <f>IF(I12426&lt;&gt;"",SUMIF(Table1[Codigo_servico],A12426,Table1[Subtotal_insumo]),"")</f>
        <v/>
      </c>
      <c r="L12426" s="18">
        <f>IF(Table1[[#This Row],[Ordem_insumos]]&lt;&gt;0,VLOOKUP(Table1[[#This Row],[Codigo_servico]],Preencher_Orcamento!$B:$D,3,FALSE)*Table1[[#This Row],[Qtde_insumo]],"")</f>
        <v>0</v>
      </c>
      <c r="M12426" s="18">
        <f>IF(Table1[[#This Row],[Ordem_insumos]]&lt;&gt;0,VLOOKUP(Table1[[#This Row],[Codigo_servico]],Preencher_Orcamento!$B:$D,3,FALSE)*Table1[[#This Row],[Subtotal_insumo]],"")</f>
        <v>0</v>
      </c>
    </row>
    <row r="12427" spans="1:13" x14ac:dyDescent="0.25">
      <c r="A12427" s="6">
        <v>180267</v>
      </c>
      <c r="B12427" s="126">
        <v>7</v>
      </c>
      <c r="C12427" s="133"/>
      <c r="D12427" s="134">
        <v>10501</v>
      </c>
      <c r="E12427" s="7" t="s">
        <v>57</v>
      </c>
      <c r="F12427" s="8" t="s">
        <v>58</v>
      </c>
      <c r="G12427" s="18">
        <f>IFERROR(VLOOKUP(Table1[[#This Row],[Codigo_insumo]],BD_Insumos!$B:$E,4),"")</f>
        <v>74.379800000000003</v>
      </c>
      <c r="H12427" s="140">
        <v>5.0000000000000001E-3</v>
      </c>
      <c r="I12427" s="9"/>
      <c r="J12427" s="23">
        <f t="shared" si="194"/>
        <v>0.37189900000000004</v>
      </c>
      <c r="K12427" s="22" t="str">
        <f>IF(I12427&lt;&gt;"",SUMIF(Table1[Codigo_servico],A12427,Table1[Subtotal_insumo]),"")</f>
        <v/>
      </c>
      <c r="L12427" s="18">
        <f>IF(Table1[[#This Row],[Ordem_insumos]]&lt;&gt;0,VLOOKUP(Table1[[#This Row],[Codigo_servico]],Preencher_Orcamento!$B:$D,3,FALSE)*Table1[[#This Row],[Qtde_insumo]],"")</f>
        <v>0</v>
      </c>
      <c r="M12427" s="18">
        <f>IF(Table1[[#This Row],[Ordem_insumos]]&lt;&gt;0,VLOOKUP(Table1[[#This Row],[Codigo_servico]],Preencher_Orcamento!$B:$D,3,FALSE)*Table1[[#This Row],[Subtotal_insumo]],"")</f>
        <v>0</v>
      </c>
    </row>
    <row r="12428" spans="1:13" x14ac:dyDescent="0.25">
      <c r="A12428" s="3">
        <v>180270</v>
      </c>
      <c r="B12428" s="125">
        <v>0</v>
      </c>
      <c r="C12428" s="131" t="s">
        <v>4670</v>
      </c>
      <c r="D12428" s="132"/>
      <c r="E12428" s="4"/>
      <c r="F12428" s="4"/>
      <c r="G12428" s="17" t="str">
        <f>IFERROR(VLOOKUP(Table1[[#This Row],[Codigo_insumo]],BD_Insumos!$B:$E,4),"")</f>
        <v/>
      </c>
      <c r="H12428" s="139"/>
      <c r="I12428" s="5" t="s">
        <v>457</v>
      </c>
      <c r="J12428" s="20" t="str">
        <f t="shared" si="194"/>
        <v/>
      </c>
      <c r="K12428" s="21">
        <f>IF(I12428&lt;&gt;"",SUMIF(Table1[Codigo_servico],A12428,Table1[Subtotal_insumo]),"")</f>
        <v>59.687589218966558</v>
      </c>
      <c r="L12428" s="17" t="str">
        <f>IF(Table1[[#This Row],[Ordem_insumos]]&lt;&gt;0,VLOOKUP(Table1[[#This Row],[Codigo_servico]],Preencher_Orcamento!$B:$D,3,FALSE)*Table1[[#This Row],[Qtde_insumo]],"")</f>
        <v/>
      </c>
      <c r="M12428" s="17" t="str">
        <f>IF(Table1[[#This Row],[Ordem_insumos]]&lt;&gt;0,VLOOKUP(Table1[[#This Row],[Codigo_servico]],Preencher_Orcamento!$B:$D,3,FALSE)*Table1[[#This Row],[Subtotal_insumo]],"")</f>
        <v/>
      </c>
    </row>
    <row r="12429" spans="1:13" x14ac:dyDescent="0.25">
      <c r="A12429" s="6">
        <v>180270</v>
      </c>
      <c r="B12429" s="126">
        <v>1</v>
      </c>
      <c r="C12429" s="133"/>
      <c r="D12429" s="134">
        <v>38557</v>
      </c>
      <c r="E12429" s="7" t="s">
        <v>909</v>
      </c>
      <c r="F12429" s="8" t="s">
        <v>58</v>
      </c>
      <c r="G12429" s="16">
        <f>IFERROR(VLOOKUP(Table1[[#This Row],[Codigo_insumo]],BD_Insumos!$B:$E,4),"")</f>
        <v>131.821</v>
      </c>
      <c r="H12429" s="140">
        <v>7.2999999999999995E-2</v>
      </c>
      <c r="I12429" s="9"/>
      <c r="J12429" s="22">
        <f t="shared" si="194"/>
        <v>9.6229329999999997</v>
      </c>
      <c r="K12429" s="22" t="str">
        <f>IF(I12429&lt;&gt;"",SUMIF(Table1[Codigo_servico],A12429,Table1[Subtotal_insumo]),"")</f>
        <v/>
      </c>
      <c r="L12429" s="16">
        <f>IF(Table1[[#This Row],[Ordem_insumos]]&lt;&gt;0,VLOOKUP(Table1[[#This Row],[Codigo_servico]],Preencher_Orcamento!$B:$D,3,FALSE)*Table1[[#This Row],[Qtde_insumo]],"")</f>
        <v>0</v>
      </c>
      <c r="M12429" s="16">
        <f>IF(Table1[[#This Row],[Ordem_insumos]]&lt;&gt;0,VLOOKUP(Table1[[#This Row],[Codigo_servico]],Preencher_Orcamento!$B:$D,3,FALSE)*Table1[[#This Row],[Subtotal_insumo]],"")</f>
        <v>0</v>
      </c>
    </row>
    <row r="12430" spans="1:13" x14ac:dyDescent="0.25">
      <c r="A12430" s="6">
        <v>180270</v>
      </c>
      <c r="B12430" s="126">
        <v>2</v>
      </c>
      <c r="C12430" s="133"/>
      <c r="D12430" s="134">
        <v>10501</v>
      </c>
      <c r="E12430" s="7" t="s">
        <v>57</v>
      </c>
      <c r="F12430" s="8" t="s">
        <v>58</v>
      </c>
      <c r="G12430" s="16">
        <f>IFERROR(VLOOKUP(Table1[[#This Row],[Codigo_insumo]],BD_Insumos!$B:$E,4),"")</f>
        <v>74.379800000000003</v>
      </c>
      <c r="H12430" s="140">
        <v>5.0000000000000001E-3</v>
      </c>
      <c r="I12430" s="9"/>
      <c r="J12430" s="22">
        <f t="shared" si="194"/>
        <v>0.37189900000000004</v>
      </c>
      <c r="K12430" s="22" t="str">
        <f>IF(I12430&lt;&gt;"",SUMIF(Table1[Codigo_servico],A12430,Table1[Subtotal_insumo]),"")</f>
        <v/>
      </c>
      <c r="L12430" s="16">
        <f>IF(Table1[[#This Row],[Ordem_insumos]]&lt;&gt;0,VLOOKUP(Table1[[#This Row],[Codigo_servico]],Preencher_Orcamento!$B:$D,3,FALSE)*Table1[[#This Row],[Qtde_insumo]],"")</f>
        <v>0</v>
      </c>
      <c r="M12430" s="16">
        <f>IF(Table1[[#This Row],[Ordem_insumos]]&lt;&gt;0,VLOOKUP(Table1[[#This Row],[Codigo_servico]],Preencher_Orcamento!$B:$D,3,FALSE)*Table1[[#This Row],[Subtotal_insumo]],"")</f>
        <v>0</v>
      </c>
    </row>
    <row r="12431" spans="1:13" ht="39" x14ac:dyDescent="0.25">
      <c r="A12431" s="6">
        <v>180270</v>
      </c>
      <c r="B12431" s="126">
        <v>3</v>
      </c>
      <c r="C12431" s="133"/>
      <c r="D12431" s="134">
        <v>38563</v>
      </c>
      <c r="E12431" s="7" t="s">
        <v>912</v>
      </c>
      <c r="F12431" s="8" t="s">
        <v>457</v>
      </c>
      <c r="G12431" s="18">
        <f>IFERROR(VLOOKUP(Table1[[#This Row],[Codigo_insumo]],BD_Insumos!$B:$E,4),"")</f>
        <v>41.4375</v>
      </c>
      <c r="H12431" s="140">
        <v>1</v>
      </c>
      <c r="I12431" s="9"/>
      <c r="J12431" s="23">
        <f t="shared" si="194"/>
        <v>41.4375</v>
      </c>
      <c r="K12431" s="22" t="str">
        <f>IF(I12431&lt;&gt;"",SUMIF(Table1[Codigo_servico],A12431,Table1[Subtotal_insumo]),"")</f>
        <v/>
      </c>
      <c r="L12431" s="18">
        <f>IF(Table1[[#This Row],[Ordem_insumos]]&lt;&gt;0,VLOOKUP(Table1[[#This Row],[Codigo_servico]],Preencher_Orcamento!$B:$D,3,FALSE)*Table1[[#This Row],[Qtde_insumo]],"")</f>
        <v>0</v>
      </c>
      <c r="M12431" s="18">
        <f>IF(Table1[[#This Row],[Ordem_insumos]]&lt;&gt;0,VLOOKUP(Table1[[#This Row],[Codigo_servico]],Preencher_Orcamento!$B:$D,3,FALSE)*Table1[[#This Row],[Subtotal_insumo]],"")</f>
        <v>0</v>
      </c>
    </row>
    <row r="12432" spans="1:13" x14ac:dyDescent="0.25">
      <c r="A12432" s="6">
        <v>180270</v>
      </c>
      <c r="B12432" s="126">
        <v>4</v>
      </c>
      <c r="C12432" s="133"/>
      <c r="D12432" s="134">
        <v>38555</v>
      </c>
      <c r="E12432" s="7" t="s">
        <v>907</v>
      </c>
      <c r="F12432" s="8" t="s">
        <v>58</v>
      </c>
      <c r="G12432" s="18">
        <f>IFERROR(VLOOKUP(Table1[[#This Row],[Codigo_insumo]],BD_Insumos!$B:$E,4),"")</f>
        <v>163.66669999999999</v>
      </c>
      <c r="H12432" s="140">
        <v>0.01</v>
      </c>
      <c r="I12432" s="9"/>
      <c r="J12432" s="23">
        <f t="shared" si="194"/>
        <v>1.6366669999999999</v>
      </c>
      <c r="K12432" s="22" t="str">
        <f>IF(I12432&lt;&gt;"",SUMIF(Table1[Codigo_servico],A12432,Table1[Subtotal_insumo]),"")</f>
        <v/>
      </c>
      <c r="L12432" s="18">
        <f>IF(Table1[[#This Row],[Ordem_insumos]]&lt;&gt;0,VLOOKUP(Table1[[#This Row],[Codigo_servico]],Preencher_Orcamento!$B:$D,3,FALSE)*Table1[[#This Row],[Qtde_insumo]],"")</f>
        <v>0</v>
      </c>
      <c r="M12432" s="18">
        <f>IF(Table1[[#This Row],[Ordem_insumos]]&lt;&gt;0,VLOOKUP(Table1[[#This Row],[Codigo_servico]],Preencher_Orcamento!$B:$D,3,FALSE)*Table1[[#This Row],[Subtotal_insumo]],"")</f>
        <v>0</v>
      </c>
    </row>
    <row r="12433" spans="1:13" ht="26.25" x14ac:dyDescent="0.25">
      <c r="A12433" s="6">
        <v>180270</v>
      </c>
      <c r="B12433" s="126">
        <v>5</v>
      </c>
      <c r="C12433" s="133"/>
      <c r="D12433" s="134">
        <v>38502</v>
      </c>
      <c r="E12433" s="7" t="s">
        <v>878</v>
      </c>
      <c r="F12433" s="8" t="s">
        <v>197</v>
      </c>
      <c r="G12433" s="18">
        <f>IFERROR(VLOOKUP(Table1[[#This Row],[Codigo_insumo]],BD_Insumos!$B:$E,4),"")</f>
        <v>1.9631000000000001</v>
      </c>
      <c r="H12433" s="140">
        <v>5.3999999999999999E-2</v>
      </c>
      <c r="I12433" s="9"/>
      <c r="J12433" s="23">
        <f t="shared" si="194"/>
        <v>0.1060074</v>
      </c>
      <c r="K12433" s="22" t="str">
        <f>IF(I12433&lt;&gt;"",SUMIF(Table1[Codigo_servico],A12433,Table1[Subtotal_insumo]),"")</f>
        <v/>
      </c>
      <c r="L12433" s="18">
        <f>IF(Table1[[#This Row],[Ordem_insumos]]&lt;&gt;0,VLOOKUP(Table1[[#This Row],[Codigo_servico]],Preencher_Orcamento!$B:$D,3,FALSE)*Table1[[#This Row],[Qtde_insumo]],"")</f>
        <v>0</v>
      </c>
      <c r="M12433" s="18">
        <f>IF(Table1[[#This Row],[Ordem_insumos]]&lt;&gt;0,VLOOKUP(Table1[[#This Row],[Codigo_servico]],Preencher_Orcamento!$B:$D,3,FALSE)*Table1[[#This Row],[Subtotal_insumo]],"")</f>
        <v>0</v>
      </c>
    </row>
    <row r="12434" spans="1:13" x14ac:dyDescent="0.25">
      <c r="A12434" s="6">
        <v>180270</v>
      </c>
      <c r="B12434" s="126">
        <v>6</v>
      </c>
      <c r="C12434" s="133"/>
      <c r="D12434" s="134">
        <v>2085</v>
      </c>
      <c r="E12434" s="7" t="s">
        <v>2203</v>
      </c>
      <c r="F12434" s="8" t="s">
        <v>2140</v>
      </c>
      <c r="G12434" s="18">
        <f>IFERROR(VLOOKUP(Table1[[#This Row],[Codigo_insumo]],BD_Insumos!$B:$E,4),"")</f>
        <v>12.52578426267724</v>
      </c>
      <c r="H12434" s="140">
        <v>0.1</v>
      </c>
      <c r="I12434" s="9"/>
      <c r="J12434" s="23">
        <f t="shared" si="194"/>
        <v>1.252578426267724</v>
      </c>
      <c r="K12434" s="22" t="str">
        <f>IF(I12434&lt;&gt;"",SUMIF(Table1[Codigo_servico],A12434,Table1[Subtotal_insumo]),"")</f>
        <v/>
      </c>
      <c r="L12434" s="18">
        <f>IF(Table1[[#This Row],[Ordem_insumos]]&lt;&gt;0,VLOOKUP(Table1[[#This Row],[Codigo_servico]],Preencher_Orcamento!$B:$D,3,FALSE)*Table1[[#This Row],[Qtde_insumo]],"")</f>
        <v>0</v>
      </c>
      <c r="M12434" s="18">
        <f>IF(Table1[[#This Row],[Ordem_insumos]]&lt;&gt;0,VLOOKUP(Table1[[#This Row],[Codigo_servico]],Preencher_Orcamento!$B:$D,3,FALSE)*Table1[[#This Row],[Subtotal_insumo]],"")</f>
        <v>0</v>
      </c>
    </row>
    <row r="12435" spans="1:13" x14ac:dyDescent="0.25">
      <c r="A12435" s="6">
        <v>180270</v>
      </c>
      <c r="B12435" s="126">
        <v>7</v>
      </c>
      <c r="C12435" s="133"/>
      <c r="D12435" s="134">
        <v>2086</v>
      </c>
      <c r="E12435" s="7" t="s">
        <v>2204</v>
      </c>
      <c r="F12435" s="8" t="s">
        <v>2140</v>
      </c>
      <c r="G12435" s="18">
        <f>IFERROR(VLOOKUP(Table1[[#This Row],[Codigo_insumo]],BD_Insumos!$B:$E,4),"")</f>
        <v>10.520008785397648</v>
      </c>
      <c r="H12435" s="140">
        <v>0.5</v>
      </c>
      <c r="I12435" s="9"/>
      <c r="J12435" s="23">
        <f t="shared" si="194"/>
        <v>5.260004392698824</v>
      </c>
      <c r="K12435" s="22" t="str">
        <f>IF(I12435&lt;&gt;"",SUMIF(Table1[Codigo_servico],A12435,Table1[Subtotal_insumo]),"")</f>
        <v/>
      </c>
      <c r="L12435" s="18">
        <f>IF(Table1[[#This Row],[Ordem_insumos]]&lt;&gt;0,VLOOKUP(Table1[[#This Row],[Codigo_servico]],Preencher_Orcamento!$B:$D,3,FALSE)*Table1[[#This Row],[Qtde_insumo]],"")</f>
        <v>0</v>
      </c>
      <c r="M12435" s="18">
        <f>IF(Table1[[#This Row],[Ordem_insumos]]&lt;&gt;0,VLOOKUP(Table1[[#This Row],[Codigo_servico]],Preencher_Orcamento!$B:$D,3,FALSE)*Table1[[#This Row],[Subtotal_insumo]],"")</f>
        <v>0</v>
      </c>
    </row>
    <row r="12436" spans="1:13" x14ac:dyDescent="0.25">
      <c r="A12436" s="3">
        <v>180273</v>
      </c>
      <c r="B12436" s="125">
        <v>0</v>
      </c>
      <c r="C12436" s="131" t="s">
        <v>4671</v>
      </c>
      <c r="D12436" s="132"/>
      <c r="E12436" s="4"/>
      <c r="F12436" s="4"/>
      <c r="G12436" s="17" t="str">
        <f>IFERROR(VLOOKUP(Table1[[#This Row],[Codigo_insumo]],BD_Insumos!$B:$E,4),"")</f>
        <v/>
      </c>
      <c r="H12436" s="139"/>
      <c r="I12436" s="5" t="s">
        <v>457</v>
      </c>
      <c r="J12436" s="20" t="str">
        <f t="shared" si="194"/>
        <v/>
      </c>
      <c r="K12436" s="21">
        <f>IF(I12436&lt;&gt;"",SUMIF(Table1[Codigo_servico],A12436,Table1[Subtotal_insumo]),"")</f>
        <v>58.150089218966549</v>
      </c>
      <c r="L12436" s="17" t="str">
        <f>IF(Table1[[#This Row],[Ordem_insumos]]&lt;&gt;0,VLOOKUP(Table1[[#This Row],[Codigo_servico]],Preencher_Orcamento!$B:$D,3,FALSE)*Table1[[#This Row],[Qtde_insumo]],"")</f>
        <v/>
      </c>
      <c r="M12436" s="17" t="str">
        <f>IF(Table1[[#This Row],[Ordem_insumos]]&lt;&gt;0,VLOOKUP(Table1[[#This Row],[Codigo_servico]],Preencher_Orcamento!$B:$D,3,FALSE)*Table1[[#This Row],[Subtotal_insumo]],"")</f>
        <v/>
      </c>
    </row>
    <row r="12437" spans="1:13" x14ac:dyDescent="0.25">
      <c r="A12437" s="6">
        <v>180273</v>
      </c>
      <c r="B12437" s="126">
        <v>1</v>
      </c>
      <c r="C12437" s="133"/>
      <c r="D12437" s="134">
        <v>38557</v>
      </c>
      <c r="E12437" s="7" t="s">
        <v>909</v>
      </c>
      <c r="F12437" s="8" t="s">
        <v>58</v>
      </c>
      <c r="G12437" s="16">
        <f>IFERROR(VLOOKUP(Table1[[#This Row],[Codigo_insumo]],BD_Insumos!$B:$E,4),"")</f>
        <v>131.821</v>
      </c>
      <c r="H12437" s="140">
        <v>7.2999999999999995E-2</v>
      </c>
      <c r="I12437" s="9"/>
      <c r="J12437" s="22">
        <f t="shared" si="194"/>
        <v>9.6229329999999997</v>
      </c>
      <c r="K12437" s="22" t="str">
        <f>IF(I12437&lt;&gt;"",SUMIF(Table1[Codigo_servico],A12437,Table1[Subtotal_insumo]),"")</f>
        <v/>
      </c>
      <c r="L12437" s="16">
        <f>IF(Table1[[#This Row],[Ordem_insumos]]&lt;&gt;0,VLOOKUP(Table1[[#This Row],[Codigo_servico]],Preencher_Orcamento!$B:$D,3,FALSE)*Table1[[#This Row],[Qtde_insumo]],"")</f>
        <v>0</v>
      </c>
      <c r="M12437" s="16">
        <f>IF(Table1[[#This Row],[Ordem_insumos]]&lt;&gt;0,VLOOKUP(Table1[[#This Row],[Codigo_servico]],Preencher_Orcamento!$B:$D,3,FALSE)*Table1[[#This Row],[Subtotal_insumo]],"")</f>
        <v>0</v>
      </c>
    </row>
    <row r="12438" spans="1:13" ht="39" x14ac:dyDescent="0.25">
      <c r="A12438" s="6">
        <v>180273</v>
      </c>
      <c r="B12438" s="126">
        <v>2</v>
      </c>
      <c r="C12438" s="133"/>
      <c r="D12438" s="134">
        <v>38564</v>
      </c>
      <c r="E12438" s="7" t="s">
        <v>913</v>
      </c>
      <c r="F12438" s="8" t="s">
        <v>457</v>
      </c>
      <c r="G12438" s="16">
        <f>IFERROR(VLOOKUP(Table1[[#This Row],[Codigo_insumo]],BD_Insumos!$B:$E,4),"")</f>
        <v>39.9</v>
      </c>
      <c r="H12438" s="140">
        <v>1</v>
      </c>
      <c r="I12438" s="9"/>
      <c r="J12438" s="22">
        <f t="shared" si="194"/>
        <v>39.9</v>
      </c>
      <c r="K12438" s="22" t="str">
        <f>IF(I12438&lt;&gt;"",SUMIF(Table1[Codigo_servico],A12438,Table1[Subtotal_insumo]),"")</f>
        <v/>
      </c>
      <c r="L12438" s="16">
        <f>IF(Table1[[#This Row],[Ordem_insumos]]&lt;&gt;0,VLOOKUP(Table1[[#This Row],[Codigo_servico]],Preencher_Orcamento!$B:$D,3,FALSE)*Table1[[#This Row],[Qtde_insumo]],"")</f>
        <v>0</v>
      </c>
      <c r="M12438" s="16">
        <f>IF(Table1[[#This Row],[Ordem_insumos]]&lt;&gt;0,VLOOKUP(Table1[[#This Row],[Codigo_servico]],Preencher_Orcamento!$B:$D,3,FALSE)*Table1[[#This Row],[Subtotal_insumo]],"")</f>
        <v>0</v>
      </c>
    </row>
    <row r="12439" spans="1:13" x14ac:dyDescent="0.25">
      <c r="A12439" s="6">
        <v>180273</v>
      </c>
      <c r="B12439" s="126">
        <v>3</v>
      </c>
      <c r="C12439" s="133"/>
      <c r="D12439" s="134">
        <v>2085</v>
      </c>
      <c r="E12439" s="7" t="s">
        <v>2203</v>
      </c>
      <c r="F12439" s="8" t="s">
        <v>2140</v>
      </c>
      <c r="G12439" s="18">
        <f>IFERROR(VLOOKUP(Table1[[#This Row],[Codigo_insumo]],BD_Insumos!$B:$E,4),"")</f>
        <v>12.52578426267724</v>
      </c>
      <c r="H12439" s="140">
        <v>0.1</v>
      </c>
      <c r="I12439" s="9"/>
      <c r="J12439" s="23">
        <f t="shared" si="194"/>
        <v>1.252578426267724</v>
      </c>
      <c r="K12439" s="22" t="str">
        <f>IF(I12439&lt;&gt;"",SUMIF(Table1[Codigo_servico],A12439,Table1[Subtotal_insumo]),"")</f>
        <v/>
      </c>
      <c r="L12439" s="18">
        <f>IF(Table1[[#This Row],[Ordem_insumos]]&lt;&gt;0,VLOOKUP(Table1[[#This Row],[Codigo_servico]],Preencher_Orcamento!$B:$D,3,FALSE)*Table1[[#This Row],[Qtde_insumo]],"")</f>
        <v>0</v>
      </c>
      <c r="M12439" s="18">
        <f>IF(Table1[[#This Row],[Ordem_insumos]]&lt;&gt;0,VLOOKUP(Table1[[#This Row],[Codigo_servico]],Preencher_Orcamento!$B:$D,3,FALSE)*Table1[[#This Row],[Subtotal_insumo]],"")</f>
        <v>0</v>
      </c>
    </row>
    <row r="12440" spans="1:13" x14ac:dyDescent="0.25">
      <c r="A12440" s="6">
        <v>180273</v>
      </c>
      <c r="B12440" s="126">
        <v>4</v>
      </c>
      <c r="C12440" s="133"/>
      <c r="D12440" s="134">
        <v>2086</v>
      </c>
      <c r="E12440" s="7" t="s">
        <v>2204</v>
      </c>
      <c r="F12440" s="8" t="s">
        <v>2140</v>
      </c>
      <c r="G12440" s="18">
        <f>IFERROR(VLOOKUP(Table1[[#This Row],[Codigo_insumo]],BD_Insumos!$B:$E,4),"")</f>
        <v>10.520008785397648</v>
      </c>
      <c r="H12440" s="140">
        <v>0.5</v>
      </c>
      <c r="I12440" s="9"/>
      <c r="J12440" s="23">
        <f t="shared" si="194"/>
        <v>5.260004392698824</v>
      </c>
      <c r="K12440" s="22" t="str">
        <f>IF(I12440&lt;&gt;"",SUMIF(Table1[Codigo_servico],A12440,Table1[Subtotal_insumo]),"")</f>
        <v/>
      </c>
      <c r="L12440" s="18">
        <f>IF(Table1[[#This Row],[Ordem_insumos]]&lt;&gt;0,VLOOKUP(Table1[[#This Row],[Codigo_servico]],Preencher_Orcamento!$B:$D,3,FALSE)*Table1[[#This Row],[Qtde_insumo]],"")</f>
        <v>0</v>
      </c>
      <c r="M12440" s="18">
        <f>IF(Table1[[#This Row],[Ordem_insumos]]&lt;&gt;0,VLOOKUP(Table1[[#This Row],[Codigo_servico]],Preencher_Orcamento!$B:$D,3,FALSE)*Table1[[#This Row],[Subtotal_insumo]],"")</f>
        <v>0</v>
      </c>
    </row>
    <row r="12441" spans="1:13" x14ac:dyDescent="0.25">
      <c r="A12441" s="6">
        <v>180273</v>
      </c>
      <c r="B12441" s="126">
        <v>5</v>
      </c>
      <c r="C12441" s="133"/>
      <c r="D12441" s="134">
        <v>10501</v>
      </c>
      <c r="E12441" s="7" t="s">
        <v>57</v>
      </c>
      <c r="F12441" s="8" t="s">
        <v>58</v>
      </c>
      <c r="G12441" s="18">
        <f>IFERROR(VLOOKUP(Table1[[#This Row],[Codigo_insumo]],BD_Insumos!$B:$E,4),"")</f>
        <v>74.379800000000003</v>
      </c>
      <c r="H12441" s="140">
        <v>5.0000000000000001E-3</v>
      </c>
      <c r="I12441" s="9"/>
      <c r="J12441" s="23">
        <f t="shared" si="194"/>
        <v>0.37189900000000004</v>
      </c>
      <c r="K12441" s="22" t="str">
        <f>IF(I12441&lt;&gt;"",SUMIF(Table1[Codigo_servico],A12441,Table1[Subtotal_insumo]),"")</f>
        <v/>
      </c>
      <c r="L12441" s="18">
        <f>IF(Table1[[#This Row],[Ordem_insumos]]&lt;&gt;0,VLOOKUP(Table1[[#This Row],[Codigo_servico]],Preencher_Orcamento!$B:$D,3,FALSE)*Table1[[#This Row],[Qtde_insumo]],"")</f>
        <v>0</v>
      </c>
      <c r="M12441" s="18">
        <f>IF(Table1[[#This Row],[Ordem_insumos]]&lt;&gt;0,VLOOKUP(Table1[[#This Row],[Codigo_servico]],Preencher_Orcamento!$B:$D,3,FALSE)*Table1[[#This Row],[Subtotal_insumo]],"")</f>
        <v>0</v>
      </c>
    </row>
    <row r="12442" spans="1:13" ht="26.25" x14ac:dyDescent="0.25">
      <c r="A12442" s="6">
        <v>180273</v>
      </c>
      <c r="B12442" s="126">
        <v>6</v>
      </c>
      <c r="C12442" s="133"/>
      <c r="D12442" s="134">
        <v>38502</v>
      </c>
      <c r="E12442" s="7" t="s">
        <v>878</v>
      </c>
      <c r="F12442" s="8" t="s">
        <v>197</v>
      </c>
      <c r="G12442" s="18">
        <f>IFERROR(VLOOKUP(Table1[[#This Row],[Codigo_insumo]],BD_Insumos!$B:$E,4),"")</f>
        <v>1.9631000000000001</v>
      </c>
      <c r="H12442" s="140">
        <v>5.3999999999999999E-2</v>
      </c>
      <c r="I12442" s="9"/>
      <c r="J12442" s="23">
        <f t="shared" si="194"/>
        <v>0.1060074</v>
      </c>
      <c r="K12442" s="22" t="str">
        <f>IF(I12442&lt;&gt;"",SUMIF(Table1[Codigo_servico],A12442,Table1[Subtotal_insumo]),"")</f>
        <v/>
      </c>
      <c r="L12442" s="18">
        <f>IF(Table1[[#This Row],[Ordem_insumos]]&lt;&gt;0,VLOOKUP(Table1[[#This Row],[Codigo_servico]],Preencher_Orcamento!$B:$D,3,FALSE)*Table1[[#This Row],[Qtde_insumo]],"")</f>
        <v>0</v>
      </c>
      <c r="M12442" s="18">
        <f>IF(Table1[[#This Row],[Ordem_insumos]]&lt;&gt;0,VLOOKUP(Table1[[#This Row],[Codigo_servico]],Preencher_Orcamento!$B:$D,3,FALSE)*Table1[[#This Row],[Subtotal_insumo]],"")</f>
        <v>0</v>
      </c>
    </row>
    <row r="12443" spans="1:13" x14ac:dyDescent="0.25">
      <c r="A12443" s="6">
        <v>180273</v>
      </c>
      <c r="B12443" s="126">
        <v>7</v>
      </c>
      <c r="C12443" s="133"/>
      <c r="D12443" s="134">
        <v>38555</v>
      </c>
      <c r="E12443" s="7" t="s">
        <v>907</v>
      </c>
      <c r="F12443" s="8" t="s">
        <v>58</v>
      </c>
      <c r="G12443" s="18">
        <f>IFERROR(VLOOKUP(Table1[[#This Row],[Codigo_insumo]],BD_Insumos!$B:$E,4),"")</f>
        <v>163.66669999999999</v>
      </c>
      <c r="H12443" s="140">
        <v>0.01</v>
      </c>
      <c r="I12443" s="9"/>
      <c r="J12443" s="23">
        <f t="shared" si="194"/>
        <v>1.6366669999999999</v>
      </c>
      <c r="K12443" s="22" t="str">
        <f>IF(I12443&lt;&gt;"",SUMIF(Table1[Codigo_servico],A12443,Table1[Subtotal_insumo]),"")</f>
        <v/>
      </c>
      <c r="L12443" s="18">
        <f>IF(Table1[[#This Row],[Ordem_insumos]]&lt;&gt;0,VLOOKUP(Table1[[#This Row],[Codigo_servico]],Preencher_Orcamento!$B:$D,3,FALSE)*Table1[[#This Row],[Qtde_insumo]],"")</f>
        <v>0</v>
      </c>
      <c r="M12443" s="18">
        <f>IF(Table1[[#This Row],[Ordem_insumos]]&lt;&gt;0,VLOOKUP(Table1[[#This Row],[Codigo_servico]],Preencher_Orcamento!$B:$D,3,FALSE)*Table1[[#This Row],[Subtotal_insumo]],"")</f>
        <v>0</v>
      </c>
    </row>
    <row r="12444" spans="1:13" x14ac:dyDescent="0.25">
      <c r="A12444" s="3">
        <v>180275</v>
      </c>
      <c r="B12444" s="125">
        <v>0</v>
      </c>
      <c r="C12444" s="131" t="s">
        <v>4672</v>
      </c>
      <c r="D12444" s="132"/>
      <c r="E12444" s="4"/>
      <c r="F12444" s="4"/>
      <c r="G12444" s="17" t="str">
        <f>IFERROR(VLOOKUP(Table1[[#This Row],[Codigo_insumo]],BD_Insumos!$B:$E,4),"")</f>
        <v/>
      </c>
      <c r="H12444" s="139"/>
      <c r="I12444" s="5" t="s">
        <v>457</v>
      </c>
      <c r="J12444" s="20" t="str">
        <f t="shared" si="194"/>
        <v/>
      </c>
      <c r="K12444" s="21">
        <f>IF(I12444&lt;&gt;"",SUMIF(Table1[Codigo_servico],A12444,Table1[Subtotal_insumo]),"")</f>
        <v>46.400089218966542</v>
      </c>
      <c r="L12444" s="17" t="str">
        <f>IF(Table1[[#This Row],[Ordem_insumos]]&lt;&gt;0,VLOOKUP(Table1[[#This Row],[Codigo_servico]],Preencher_Orcamento!$B:$D,3,FALSE)*Table1[[#This Row],[Qtde_insumo]],"")</f>
        <v/>
      </c>
      <c r="M12444" s="17" t="str">
        <f>IF(Table1[[#This Row],[Ordem_insumos]]&lt;&gt;0,VLOOKUP(Table1[[#This Row],[Codigo_servico]],Preencher_Orcamento!$B:$D,3,FALSE)*Table1[[#This Row],[Subtotal_insumo]],"")</f>
        <v/>
      </c>
    </row>
    <row r="12445" spans="1:13" ht="26.25" x14ac:dyDescent="0.25">
      <c r="A12445" s="6">
        <v>180275</v>
      </c>
      <c r="B12445" s="126">
        <v>1</v>
      </c>
      <c r="C12445" s="133"/>
      <c r="D12445" s="134">
        <v>38502</v>
      </c>
      <c r="E12445" s="7" t="s">
        <v>878</v>
      </c>
      <c r="F12445" s="8" t="s">
        <v>197</v>
      </c>
      <c r="G12445" s="16">
        <f>IFERROR(VLOOKUP(Table1[[#This Row],[Codigo_insumo]],BD_Insumos!$B:$E,4),"")</f>
        <v>1.9631000000000001</v>
      </c>
      <c r="H12445" s="140">
        <v>5.3999999999999999E-2</v>
      </c>
      <c r="I12445" s="9"/>
      <c r="J12445" s="22">
        <f t="shared" si="194"/>
        <v>0.1060074</v>
      </c>
      <c r="K12445" s="22" t="str">
        <f>IF(I12445&lt;&gt;"",SUMIF(Table1[Codigo_servico],A12445,Table1[Subtotal_insumo]),"")</f>
        <v/>
      </c>
      <c r="L12445" s="16">
        <f>IF(Table1[[#This Row],[Ordem_insumos]]&lt;&gt;0,VLOOKUP(Table1[[#This Row],[Codigo_servico]],Preencher_Orcamento!$B:$D,3,FALSE)*Table1[[#This Row],[Qtde_insumo]],"")</f>
        <v>0</v>
      </c>
      <c r="M12445" s="16">
        <f>IF(Table1[[#This Row],[Ordem_insumos]]&lt;&gt;0,VLOOKUP(Table1[[#This Row],[Codigo_servico]],Preencher_Orcamento!$B:$D,3,FALSE)*Table1[[#This Row],[Subtotal_insumo]],"")</f>
        <v>0</v>
      </c>
    </row>
    <row r="12446" spans="1:13" x14ac:dyDescent="0.25">
      <c r="A12446" s="6">
        <v>180275</v>
      </c>
      <c r="B12446" s="126">
        <v>2</v>
      </c>
      <c r="C12446" s="133"/>
      <c r="D12446" s="134">
        <v>2085</v>
      </c>
      <c r="E12446" s="7" t="s">
        <v>2203</v>
      </c>
      <c r="F12446" s="8" t="s">
        <v>2140</v>
      </c>
      <c r="G12446" s="16">
        <f>IFERROR(VLOOKUP(Table1[[#This Row],[Codigo_insumo]],BD_Insumos!$B:$E,4),"")</f>
        <v>12.52578426267724</v>
      </c>
      <c r="H12446" s="140">
        <v>0.1</v>
      </c>
      <c r="I12446" s="9"/>
      <c r="J12446" s="22">
        <f t="shared" si="194"/>
        <v>1.252578426267724</v>
      </c>
      <c r="K12446" s="22" t="str">
        <f>IF(I12446&lt;&gt;"",SUMIF(Table1[Codigo_servico],A12446,Table1[Subtotal_insumo]),"")</f>
        <v/>
      </c>
      <c r="L12446" s="16">
        <f>IF(Table1[[#This Row],[Ordem_insumos]]&lt;&gt;0,VLOOKUP(Table1[[#This Row],[Codigo_servico]],Preencher_Orcamento!$B:$D,3,FALSE)*Table1[[#This Row],[Qtde_insumo]],"")</f>
        <v>0</v>
      </c>
      <c r="M12446" s="16">
        <f>IF(Table1[[#This Row],[Ordem_insumos]]&lt;&gt;0,VLOOKUP(Table1[[#This Row],[Codigo_servico]],Preencher_Orcamento!$B:$D,3,FALSE)*Table1[[#This Row],[Subtotal_insumo]],"")</f>
        <v>0</v>
      </c>
    </row>
    <row r="12447" spans="1:13" x14ac:dyDescent="0.25">
      <c r="A12447" s="6">
        <v>180275</v>
      </c>
      <c r="B12447" s="126">
        <v>3</v>
      </c>
      <c r="C12447" s="133"/>
      <c r="D12447" s="134">
        <v>38555</v>
      </c>
      <c r="E12447" s="7" t="s">
        <v>907</v>
      </c>
      <c r="F12447" s="8" t="s">
        <v>58</v>
      </c>
      <c r="G12447" s="18">
        <f>IFERROR(VLOOKUP(Table1[[#This Row],[Codigo_insumo]],BD_Insumos!$B:$E,4),"")</f>
        <v>163.66669999999999</v>
      </c>
      <c r="H12447" s="140">
        <v>0.01</v>
      </c>
      <c r="I12447" s="9"/>
      <c r="J12447" s="23">
        <f t="shared" si="194"/>
        <v>1.6366669999999999</v>
      </c>
      <c r="K12447" s="22" t="str">
        <f>IF(I12447&lt;&gt;"",SUMIF(Table1[Codigo_servico],A12447,Table1[Subtotal_insumo]),"")</f>
        <v/>
      </c>
      <c r="L12447" s="18">
        <f>IF(Table1[[#This Row],[Ordem_insumos]]&lt;&gt;0,VLOOKUP(Table1[[#This Row],[Codigo_servico]],Preencher_Orcamento!$B:$D,3,FALSE)*Table1[[#This Row],[Qtde_insumo]],"")</f>
        <v>0</v>
      </c>
      <c r="M12447" s="18">
        <f>IF(Table1[[#This Row],[Ordem_insumos]]&lt;&gt;0,VLOOKUP(Table1[[#This Row],[Codigo_servico]],Preencher_Orcamento!$B:$D,3,FALSE)*Table1[[#This Row],[Subtotal_insumo]],"")</f>
        <v>0</v>
      </c>
    </row>
    <row r="12448" spans="1:13" x14ac:dyDescent="0.25">
      <c r="A12448" s="6">
        <v>180275</v>
      </c>
      <c r="B12448" s="126">
        <v>4</v>
      </c>
      <c r="C12448" s="133"/>
      <c r="D12448" s="134">
        <v>2086</v>
      </c>
      <c r="E12448" s="7" t="s">
        <v>2204</v>
      </c>
      <c r="F12448" s="8" t="s">
        <v>2140</v>
      </c>
      <c r="G12448" s="18">
        <f>IFERROR(VLOOKUP(Table1[[#This Row],[Codigo_insumo]],BD_Insumos!$B:$E,4),"")</f>
        <v>10.520008785397648</v>
      </c>
      <c r="H12448" s="140">
        <v>0.5</v>
      </c>
      <c r="I12448" s="9"/>
      <c r="J12448" s="23">
        <f t="shared" si="194"/>
        <v>5.260004392698824</v>
      </c>
      <c r="K12448" s="22" t="str">
        <f>IF(I12448&lt;&gt;"",SUMIF(Table1[Codigo_servico],A12448,Table1[Subtotal_insumo]),"")</f>
        <v/>
      </c>
      <c r="L12448" s="18">
        <f>IF(Table1[[#This Row],[Ordem_insumos]]&lt;&gt;0,VLOOKUP(Table1[[#This Row],[Codigo_servico]],Preencher_Orcamento!$B:$D,3,FALSE)*Table1[[#This Row],[Qtde_insumo]],"")</f>
        <v>0</v>
      </c>
      <c r="M12448" s="18">
        <f>IF(Table1[[#This Row],[Ordem_insumos]]&lt;&gt;0,VLOOKUP(Table1[[#This Row],[Codigo_servico]],Preencher_Orcamento!$B:$D,3,FALSE)*Table1[[#This Row],[Subtotal_insumo]],"")</f>
        <v>0</v>
      </c>
    </row>
    <row r="12449" spans="1:13" ht="39" x14ac:dyDescent="0.25">
      <c r="A12449" s="6">
        <v>180275</v>
      </c>
      <c r="B12449" s="126">
        <v>5</v>
      </c>
      <c r="C12449" s="133"/>
      <c r="D12449" s="134">
        <v>38511</v>
      </c>
      <c r="E12449" s="7" t="s">
        <v>880</v>
      </c>
      <c r="F12449" s="8" t="s">
        <v>457</v>
      </c>
      <c r="G12449" s="18">
        <f>IFERROR(VLOOKUP(Table1[[#This Row],[Codigo_insumo]],BD_Insumos!$B:$E,4),"")</f>
        <v>28.15</v>
      </c>
      <c r="H12449" s="140">
        <v>1</v>
      </c>
      <c r="I12449" s="9"/>
      <c r="J12449" s="23">
        <f t="shared" si="194"/>
        <v>28.15</v>
      </c>
      <c r="K12449" s="22" t="str">
        <f>IF(I12449&lt;&gt;"",SUMIF(Table1[Codigo_servico],A12449,Table1[Subtotal_insumo]),"")</f>
        <v/>
      </c>
      <c r="L12449" s="18">
        <f>IF(Table1[[#This Row],[Ordem_insumos]]&lt;&gt;0,VLOOKUP(Table1[[#This Row],[Codigo_servico]],Preencher_Orcamento!$B:$D,3,FALSE)*Table1[[#This Row],[Qtde_insumo]],"")</f>
        <v>0</v>
      </c>
      <c r="M12449" s="18">
        <f>IF(Table1[[#This Row],[Ordem_insumos]]&lt;&gt;0,VLOOKUP(Table1[[#This Row],[Codigo_servico]],Preencher_Orcamento!$B:$D,3,FALSE)*Table1[[#This Row],[Subtotal_insumo]],"")</f>
        <v>0</v>
      </c>
    </row>
    <row r="12450" spans="1:13" x14ac:dyDescent="0.25">
      <c r="A12450" s="6">
        <v>180275</v>
      </c>
      <c r="B12450" s="126">
        <v>6</v>
      </c>
      <c r="C12450" s="133"/>
      <c r="D12450" s="134">
        <v>10501</v>
      </c>
      <c r="E12450" s="7" t="s">
        <v>57</v>
      </c>
      <c r="F12450" s="8" t="s">
        <v>58</v>
      </c>
      <c r="G12450" s="18">
        <f>IFERROR(VLOOKUP(Table1[[#This Row],[Codigo_insumo]],BD_Insumos!$B:$E,4),"")</f>
        <v>74.379800000000003</v>
      </c>
      <c r="H12450" s="140">
        <v>5.0000000000000001E-3</v>
      </c>
      <c r="I12450" s="9"/>
      <c r="J12450" s="23">
        <f t="shared" si="194"/>
        <v>0.37189900000000004</v>
      </c>
      <c r="K12450" s="22" t="str">
        <f>IF(I12450&lt;&gt;"",SUMIF(Table1[Codigo_servico],A12450,Table1[Subtotal_insumo]),"")</f>
        <v/>
      </c>
      <c r="L12450" s="18">
        <f>IF(Table1[[#This Row],[Ordem_insumos]]&lt;&gt;0,VLOOKUP(Table1[[#This Row],[Codigo_servico]],Preencher_Orcamento!$B:$D,3,FALSE)*Table1[[#This Row],[Qtde_insumo]],"")</f>
        <v>0</v>
      </c>
      <c r="M12450" s="18">
        <f>IF(Table1[[#This Row],[Ordem_insumos]]&lt;&gt;0,VLOOKUP(Table1[[#This Row],[Codigo_servico]],Preencher_Orcamento!$B:$D,3,FALSE)*Table1[[#This Row],[Subtotal_insumo]],"")</f>
        <v>0</v>
      </c>
    </row>
    <row r="12451" spans="1:13" x14ac:dyDescent="0.25">
      <c r="A12451" s="6">
        <v>180275</v>
      </c>
      <c r="B12451" s="126">
        <v>7</v>
      </c>
      <c r="C12451" s="133"/>
      <c r="D12451" s="134">
        <v>38557</v>
      </c>
      <c r="E12451" s="7" t="s">
        <v>909</v>
      </c>
      <c r="F12451" s="8" t="s">
        <v>58</v>
      </c>
      <c r="G12451" s="18">
        <f>IFERROR(VLOOKUP(Table1[[#This Row],[Codigo_insumo]],BD_Insumos!$B:$E,4),"")</f>
        <v>131.821</v>
      </c>
      <c r="H12451" s="140">
        <v>7.2999999999999995E-2</v>
      </c>
      <c r="I12451" s="9"/>
      <c r="J12451" s="23">
        <f t="shared" si="194"/>
        <v>9.6229329999999997</v>
      </c>
      <c r="K12451" s="22" t="str">
        <f>IF(I12451&lt;&gt;"",SUMIF(Table1[Codigo_servico],A12451,Table1[Subtotal_insumo]),"")</f>
        <v/>
      </c>
      <c r="L12451" s="18">
        <f>IF(Table1[[#This Row],[Ordem_insumos]]&lt;&gt;0,VLOOKUP(Table1[[#This Row],[Codigo_servico]],Preencher_Orcamento!$B:$D,3,FALSE)*Table1[[#This Row],[Qtde_insumo]],"")</f>
        <v>0</v>
      </c>
      <c r="M12451" s="18">
        <f>IF(Table1[[#This Row],[Ordem_insumos]]&lt;&gt;0,VLOOKUP(Table1[[#This Row],[Codigo_servico]],Preencher_Orcamento!$B:$D,3,FALSE)*Table1[[#This Row],[Subtotal_insumo]],"")</f>
        <v>0</v>
      </c>
    </row>
    <row r="12452" spans="1:13" x14ac:dyDescent="0.25">
      <c r="A12452" s="3">
        <v>180277</v>
      </c>
      <c r="B12452" s="125">
        <v>0</v>
      </c>
      <c r="C12452" s="131" t="s">
        <v>4673</v>
      </c>
      <c r="D12452" s="132"/>
      <c r="E12452" s="4"/>
      <c r="F12452" s="4"/>
      <c r="G12452" s="17" t="str">
        <f>IFERROR(VLOOKUP(Table1[[#This Row],[Codigo_insumo]],BD_Insumos!$B:$E,4),"")</f>
        <v/>
      </c>
      <c r="H12452" s="139"/>
      <c r="I12452" s="5" t="s">
        <v>457</v>
      </c>
      <c r="J12452" s="20" t="str">
        <f t="shared" si="194"/>
        <v/>
      </c>
      <c r="K12452" s="21">
        <f>IF(I12452&lt;&gt;"",SUMIF(Table1[Codigo_servico],A12452,Table1[Subtotal_insumo]),"")</f>
        <v>54.468889218966552</v>
      </c>
      <c r="L12452" s="17" t="str">
        <f>IF(Table1[[#This Row],[Ordem_insumos]]&lt;&gt;0,VLOOKUP(Table1[[#This Row],[Codigo_servico]],Preencher_Orcamento!$B:$D,3,FALSE)*Table1[[#This Row],[Qtde_insumo]],"")</f>
        <v/>
      </c>
      <c r="M12452" s="17" t="str">
        <f>IF(Table1[[#This Row],[Ordem_insumos]]&lt;&gt;0,VLOOKUP(Table1[[#This Row],[Codigo_servico]],Preencher_Orcamento!$B:$D,3,FALSE)*Table1[[#This Row],[Subtotal_insumo]],"")</f>
        <v/>
      </c>
    </row>
    <row r="12453" spans="1:13" x14ac:dyDescent="0.25">
      <c r="A12453" s="6">
        <v>180277</v>
      </c>
      <c r="B12453" s="126">
        <v>1</v>
      </c>
      <c r="C12453" s="133"/>
      <c r="D12453" s="134">
        <v>2086</v>
      </c>
      <c r="E12453" s="7" t="s">
        <v>2204</v>
      </c>
      <c r="F12453" s="8" t="s">
        <v>2140</v>
      </c>
      <c r="G12453" s="16">
        <f>IFERROR(VLOOKUP(Table1[[#This Row],[Codigo_insumo]],BD_Insumos!$B:$E,4),"")</f>
        <v>10.520008785397648</v>
      </c>
      <c r="H12453" s="140">
        <v>0.5</v>
      </c>
      <c r="I12453" s="9"/>
      <c r="J12453" s="22">
        <f t="shared" si="194"/>
        <v>5.260004392698824</v>
      </c>
      <c r="K12453" s="22" t="str">
        <f>IF(I12453&lt;&gt;"",SUMIF(Table1[Codigo_servico],A12453,Table1[Subtotal_insumo]),"")</f>
        <v/>
      </c>
      <c r="L12453" s="16">
        <f>IF(Table1[[#This Row],[Ordem_insumos]]&lt;&gt;0,VLOOKUP(Table1[[#This Row],[Codigo_servico]],Preencher_Orcamento!$B:$D,3,FALSE)*Table1[[#This Row],[Qtde_insumo]],"")</f>
        <v>0</v>
      </c>
      <c r="M12453" s="16">
        <f>IF(Table1[[#This Row],[Ordem_insumos]]&lt;&gt;0,VLOOKUP(Table1[[#This Row],[Codigo_servico]],Preencher_Orcamento!$B:$D,3,FALSE)*Table1[[#This Row],[Subtotal_insumo]],"")</f>
        <v>0</v>
      </c>
    </row>
    <row r="12454" spans="1:13" x14ac:dyDescent="0.25">
      <c r="A12454" s="6">
        <v>180277</v>
      </c>
      <c r="B12454" s="126">
        <v>2</v>
      </c>
      <c r="C12454" s="133"/>
      <c r="D12454" s="134">
        <v>38557</v>
      </c>
      <c r="E12454" s="7" t="s">
        <v>909</v>
      </c>
      <c r="F12454" s="8" t="s">
        <v>58</v>
      </c>
      <c r="G12454" s="16">
        <f>IFERROR(VLOOKUP(Table1[[#This Row],[Codigo_insumo]],BD_Insumos!$B:$E,4),"")</f>
        <v>131.821</v>
      </c>
      <c r="H12454" s="140">
        <v>7.2999999999999995E-2</v>
      </c>
      <c r="I12454" s="9"/>
      <c r="J12454" s="22">
        <f t="shared" si="194"/>
        <v>9.6229329999999997</v>
      </c>
      <c r="K12454" s="22" t="str">
        <f>IF(I12454&lt;&gt;"",SUMIF(Table1[Codigo_servico],A12454,Table1[Subtotal_insumo]),"")</f>
        <v/>
      </c>
      <c r="L12454" s="16">
        <f>IF(Table1[[#This Row],[Ordem_insumos]]&lt;&gt;0,VLOOKUP(Table1[[#This Row],[Codigo_servico]],Preencher_Orcamento!$B:$D,3,FALSE)*Table1[[#This Row],[Qtde_insumo]],"")</f>
        <v>0</v>
      </c>
      <c r="M12454" s="16">
        <f>IF(Table1[[#This Row],[Ordem_insumos]]&lt;&gt;0,VLOOKUP(Table1[[#This Row],[Codigo_servico]],Preencher_Orcamento!$B:$D,3,FALSE)*Table1[[#This Row],[Subtotal_insumo]],"")</f>
        <v>0</v>
      </c>
    </row>
    <row r="12455" spans="1:13" x14ac:dyDescent="0.25">
      <c r="A12455" s="6">
        <v>180277</v>
      </c>
      <c r="B12455" s="126">
        <v>3</v>
      </c>
      <c r="C12455" s="133"/>
      <c r="D12455" s="134">
        <v>38555</v>
      </c>
      <c r="E12455" s="7" t="s">
        <v>907</v>
      </c>
      <c r="F12455" s="8" t="s">
        <v>58</v>
      </c>
      <c r="G12455" s="18">
        <f>IFERROR(VLOOKUP(Table1[[#This Row],[Codigo_insumo]],BD_Insumos!$B:$E,4),"")</f>
        <v>163.66669999999999</v>
      </c>
      <c r="H12455" s="140">
        <v>0.01</v>
      </c>
      <c r="I12455" s="9"/>
      <c r="J12455" s="23">
        <f t="shared" si="194"/>
        <v>1.6366669999999999</v>
      </c>
      <c r="K12455" s="22" t="str">
        <f>IF(I12455&lt;&gt;"",SUMIF(Table1[Codigo_servico],A12455,Table1[Subtotal_insumo]),"")</f>
        <v/>
      </c>
      <c r="L12455" s="18">
        <f>IF(Table1[[#This Row],[Ordem_insumos]]&lt;&gt;0,VLOOKUP(Table1[[#This Row],[Codigo_servico]],Preencher_Orcamento!$B:$D,3,FALSE)*Table1[[#This Row],[Qtde_insumo]],"")</f>
        <v>0</v>
      </c>
      <c r="M12455" s="18">
        <f>IF(Table1[[#This Row],[Ordem_insumos]]&lt;&gt;0,VLOOKUP(Table1[[#This Row],[Codigo_servico]],Preencher_Orcamento!$B:$D,3,FALSE)*Table1[[#This Row],[Subtotal_insumo]],"")</f>
        <v>0</v>
      </c>
    </row>
    <row r="12456" spans="1:13" x14ac:dyDescent="0.25">
      <c r="A12456" s="6">
        <v>180277</v>
      </c>
      <c r="B12456" s="126">
        <v>4</v>
      </c>
      <c r="C12456" s="133"/>
      <c r="D12456" s="134">
        <v>10501</v>
      </c>
      <c r="E12456" s="7" t="s">
        <v>57</v>
      </c>
      <c r="F12456" s="8" t="s">
        <v>58</v>
      </c>
      <c r="G12456" s="18">
        <f>IFERROR(VLOOKUP(Table1[[#This Row],[Codigo_insumo]],BD_Insumos!$B:$E,4),"")</f>
        <v>74.379800000000003</v>
      </c>
      <c r="H12456" s="140">
        <v>5.0000000000000001E-3</v>
      </c>
      <c r="I12456" s="9"/>
      <c r="J12456" s="23">
        <f t="shared" si="194"/>
        <v>0.37189900000000004</v>
      </c>
      <c r="K12456" s="22" t="str">
        <f>IF(I12456&lt;&gt;"",SUMIF(Table1[Codigo_servico],A12456,Table1[Subtotal_insumo]),"")</f>
        <v/>
      </c>
      <c r="L12456" s="18">
        <f>IF(Table1[[#This Row],[Ordem_insumos]]&lt;&gt;0,VLOOKUP(Table1[[#This Row],[Codigo_servico]],Preencher_Orcamento!$B:$D,3,FALSE)*Table1[[#This Row],[Qtde_insumo]],"")</f>
        <v>0</v>
      </c>
      <c r="M12456" s="18">
        <f>IF(Table1[[#This Row],[Ordem_insumos]]&lt;&gt;0,VLOOKUP(Table1[[#This Row],[Codigo_servico]],Preencher_Orcamento!$B:$D,3,FALSE)*Table1[[#This Row],[Subtotal_insumo]],"")</f>
        <v>0</v>
      </c>
    </row>
    <row r="12457" spans="1:13" x14ac:dyDescent="0.25">
      <c r="A12457" s="6">
        <v>180277</v>
      </c>
      <c r="B12457" s="126">
        <v>5</v>
      </c>
      <c r="C12457" s="133"/>
      <c r="D12457" s="134">
        <v>2085</v>
      </c>
      <c r="E12457" s="7" t="s">
        <v>2203</v>
      </c>
      <c r="F12457" s="8" t="s">
        <v>2140</v>
      </c>
      <c r="G12457" s="18">
        <f>IFERROR(VLOOKUP(Table1[[#This Row],[Codigo_insumo]],BD_Insumos!$B:$E,4),"")</f>
        <v>12.52578426267724</v>
      </c>
      <c r="H12457" s="140">
        <v>0.1</v>
      </c>
      <c r="I12457" s="9"/>
      <c r="J12457" s="23">
        <f t="shared" si="194"/>
        <v>1.252578426267724</v>
      </c>
      <c r="K12457" s="22" t="str">
        <f>IF(I12457&lt;&gt;"",SUMIF(Table1[Codigo_servico],A12457,Table1[Subtotal_insumo]),"")</f>
        <v/>
      </c>
      <c r="L12457" s="18">
        <f>IF(Table1[[#This Row],[Ordem_insumos]]&lt;&gt;0,VLOOKUP(Table1[[#This Row],[Codigo_servico]],Preencher_Orcamento!$B:$D,3,FALSE)*Table1[[#This Row],[Qtde_insumo]],"")</f>
        <v>0</v>
      </c>
      <c r="M12457" s="18">
        <f>IF(Table1[[#This Row],[Ordem_insumos]]&lt;&gt;0,VLOOKUP(Table1[[#This Row],[Codigo_servico]],Preencher_Orcamento!$B:$D,3,FALSE)*Table1[[#This Row],[Subtotal_insumo]],"")</f>
        <v>0</v>
      </c>
    </row>
    <row r="12458" spans="1:13" ht="51.75" x14ac:dyDescent="0.25">
      <c r="A12458" s="6">
        <v>180277</v>
      </c>
      <c r="B12458" s="126">
        <v>6</v>
      </c>
      <c r="C12458" s="133"/>
      <c r="D12458" s="134">
        <v>38512</v>
      </c>
      <c r="E12458" s="7" t="s">
        <v>881</v>
      </c>
      <c r="F12458" s="8" t="s">
        <v>457</v>
      </c>
      <c r="G12458" s="18">
        <f>IFERROR(VLOOKUP(Table1[[#This Row],[Codigo_insumo]],BD_Insumos!$B:$E,4),"")</f>
        <v>36.218800000000002</v>
      </c>
      <c r="H12458" s="140">
        <v>1</v>
      </c>
      <c r="I12458" s="9"/>
      <c r="J12458" s="23">
        <f t="shared" si="194"/>
        <v>36.218800000000002</v>
      </c>
      <c r="K12458" s="22" t="str">
        <f>IF(I12458&lt;&gt;"",SUMIF(Table1[Codigo_servico],A12458,Table1[Subtotal_insumo]),"")</f>
        <v/>
      </c>
      <c r="L12458" s="18">
        <f>IF(Table1[[#This Row],[Ordem_insumos]]&lt;&gt;0,VLOOKUP(Table1[[#This Row],[Codigo_servico]],Preencher_Orcamento!$B:$D,3,FALSE)*Table1[[#This Row],[Qtde_insumo]],"")</f>
        <v>0</v>
      </c>
      <c r="M12458" s="18">
        <f>IF(Table1[[#This Row],[Ordem_insumos]]&lt;&gt;0,VLOOKUP(Table1[[#This Row],[Codigo_servico]],Preencher_Orcamento!$B:$D,3,FALSE)*Table1[[#This Row],[Subtotal_insumo]],"")</f>
        <v>0</v>
      </c>
    </row>
    <row r="12459" spans="1:13" ht="26.25" x14ac:dyDescent="0.25">
      <c r="A12459" s="6">
        <v>180277</v>
      </c>
      <c r="B12459" s="126">
        <v>7</v>
      </c>
      <c r="C12459" s="133"/>
      <c r="D12459" s="134">
        <v>38502</v>
      </c>
      <c r="E12459" s="7" t="s">
        <v>878</v>
      </c>
      <c r="F12459" s="8" t="s">
        <v>197</v>
      </c>
      <c r="G12459" s="18">
        <f>IFERROR(VLOOKUP(Table1[[#This Row],[Codigo_insumo]],BD_Insumos!$B:$E,4),"")</f>
        <v>1.9631000000000001</v>
      </c>
      <c r="H12459" s="140">
        <v>5.3999999999999999E-2</v>
      </c>
      <c r="I12459" s="9"/>
      <c r="J12459" s="23">
        <f t="shared" si="194"/>
        <v>0.1060074</v>
      </c>
      <c r="K12459" s="22" t="str">
        <f>IF(I12459&lt;&gt;"",SUMIF(Table1[Codigo_servico],A12459,Table1[Subtotal_insumo]),"")</f>
        <v/>
      </c>
      <c r="L12459" s="18">
        <f>IF(Table1[[#This Row],[Ordem_insumos]]&lt;&gt;0,VLOOKUP(Table1[[#This Row],[Codigo_servico]],Preencher_Orcamento!$B:$D,3,FALSE)*Table1[[#This Row],[Qtde_insumo]],"")</f>
        <v>0</v>
      </c>
      <c r="M12459" s="18">
        <f>IF(Table1[[#This Row],[Ordem_insumos]]&lt;&gt;0,VLOOKUP(Table1[[#This Row],[Codigo_servico]],Preencher_Orcamento!$B:$D,3,FALSE)*Table1[[#This Row],[Subtotal_insumo]],"")</f>
        <v>0</v>
      </c>
    </row>
    <row r="12460" spans="1:13" x14ac:dyDescent="0.25">
      <c r="A12460" s="3">
        <v>180280</v>
      </c>
      <c r="B12460" s="125">
        <v>0</v>
      </c>
      <c r="C12460" s="131" t="s">
        <v>4674</v>
      </c>
      <c r="D12460" s="132"/>
      <c r="E12460" s="4"/>
      <c r="F12460" s="4"/>
      <c r="G12460" s="17" t="str">
        <f>IFERROR(VLOOKUP(Table1[[#This Row],[Codigo_insumo]],BD_Insumos!$B:$E,4),"")</f>
        <v/>
      </c>
      <c r="H12460" s="139"/>
      <c r="I12460" s="5" t="s">
        <v>457</v>
      </c>
      <c r="J12460" s="20" t="str">
        <f t="shared" si="194"/>
        <v/>
      </c>
      <c r="K12460" s="21">
        <f>IF(I12460&lt;&gt;"",SUMIF(Table1[Codigo_servico],A12460,Table1[Subtotal_insumo]),"")</f>
        <v>58.070089218966558</v>
      </c>
      <c r="L12460" s="17" t="str">
        <f>IF(Table1[[#This Row],[Ordem_insumos]]&lt;&gt;0,VLOOKUP(Table1[[#This Row],[Codigo_servico]],Preencher_Orcamento!$B:$D,3,FALSE)*Table1[[#This Row],[Qtde_insumo]],"")</f>
        <v/>
      </c>
      <c r="M12460" s="17" t="str">
        <f>IF(Table1[[#This Row],[Ordem_insumos]]&lt;&gt;0,VLOOKUP(Table1[[#This Row],[Codigo_servico]],Preencher_Orcamento!$B:$D,3,FALSE)*Table1[[#This Row],[Subtotal_insumo]],"")</f>
        <v/>
      </c>
    </row>
    <row r="12461" spans="1:13" x14ac:dyDescent="0.25">
      <c r="A12461" s="6">
        <v>180280</v>
      </c>
      <c r="B12461" s="126">
        <v>1</v>
      </c>
      <c r="C12461" s="133"/>
      <c r="D12461" s="134">
        <v>10501</v>
      </c>
      <c r="E12461" s="7" t="s">
        <v>57</v>
      </c>
      <c r="F12461" s="8" t="s">
        <v>58</v>
      </c>
      <c r="G12461" s="16">
        <f>IFERROR(VLOOKUP(Table1[[#This Row],[Codigo_insumo]],BD_Insumos!$B:$E,4),"")</f>
        <v>74.379800000000003</v>
      </c>
      <c r="H12461" s="140">
        <v>5.0000000000000001E-3</v>
      </c>
      <c r="I12461" s="9"/>
      <c r="J12461" s="22">
        <f t="shared" si="194"/>
        <v>0.37189900000000004</v>
      </c>
      <c r="K12461" s="22" t="str">
        <f>IF(I12461&lt;&gt;"",SUMIF(Table1[Codigo_servico],A12461,Table1[Subtotal_insumo]),"")</f>
        <v/>
      </c>
      <c r="L12461" s="16">
        <f>IF(Table1[[#This Row],[Ordem_insumos]]&lt;&gt;0,VLOOKUP(Table1[[#This Row],[Codigo_servico]],Preencher_Orcamento!$B:$D,3,FALSE)*Table1[[#This Row],[Qtde_insumo]],"")</f>
        <v>0</v>
      </c>
      <c r="M12461" s="16">
        <f>IF(Table1[[#This Row],[Ordem_insumos]]&lt;&gt;0,VLOOKUP(Table1[[#This Row],[Codigo_servico]],Preencher_Orcamento!$B:$D,3,FALSE)*Table1[[#This Row],[Subtotal_insumo]],"")</f>
        <v>0</v>
      </c>
    </row>
    <row r="12462" spans="1:13" ht="26.25" x14ac:dyDescent="0.25">
      <c r="A12462" s="6">
        <v>180280</v>
      </c>
      <c r="B12462" s="126">
        <v>2</v>
      </c>
      <c r="C12462" s="133"/>
      <c r="D12462" s="134">
        <v>38502</v>
      </c>
      <c r="E12462" s="7" t="s">
        <v>878</v>
      </c>
      <c r="F12462" s="8" t="s">
        <v>197</v>
      </c>
      <c r="G12462" s="16">
        <f>IFERROR(VLOOKUP(Table1[[#This Row],[Codigo_insumo]],BD_Insumos!$B:$E,4),"")</f>
        <v>1.9631000000000001</v>
      </c>
      <c r="H12462" s="140">
        <v>5.3999999999999999E-2</v>
      </c>
      <c r="I12462" s="9"/>
      <c r="J12462" s="22">
        <f t="shared" si="194"/>
        <v>0.1060074</v>
      </c>
      <c r="K12462" s="22" t="str">
        <f>IF(I12462&lt;&gt;"",SUMIF(Table1[Codigo_servico],A12462,Table1[Subtotal_insumo]),"")</f>
        <v/>
      </c>
      <c r="L12462" s="16">
        <f>IF(Table1[[#This Row],[Ordem_insumos]]&lt;&gt;0,VLOOKUP(Table1[[#This Row],[Codigo_servico]],Preencher_Orcamento!$B:$D,3,FALSE)*Table1[[#This Row],[Qtde_insumo]],"")</f>
        <v>0</v>
      </c>
      <c r="M12462" s="16">
        <f>IF(Table1[[#This Row],[Ordem_insumos]]&lt;&gt;0,VLOOKUP(Table1[[#This Row],[Codigo_servico]],Preencher_Orcamento!$B:$D,3,FALSE)*Table1[[#This Row],[Subtotal_insumo]],"")</f>
        <v>0</v>
      </c>
    </row>
    <row r="12463" spans="1:13" ht="39" x14ac:dyDescent="0.25">
      <c r="A12463" s="6">
        <v>180280</v>
      </c>
      <c r="B12463" s="126">
        <v>3</v>
      </c>
      <c r="C12463" s="133"/>
      <c r="D12463" s="134">
        <v>38513</v>
      </c>
      <c r="E12463" s="7" t="s">
        <v>882</v>
      </c>
      <c r="F12463" s="8" t="s">
        <v>457</v>
      </c>
      <c r="G12463" s="18">
        <f>IFERROR(VLOOKUP(Table1[[#This Row],[Codigo_insumo]],BD_Insumos!$B:$E,4),"")</f>
        <v>39.82</v>
      </c>
      <c r="H12463" s="140">
        <v>1</v>
      </c>
      <c r="I12463" s="9"/>
      <c r="J12463" s="23">
        <f t="shared" si="194"/>
        <v>39.82</v>
      </c>
      <c r="K12463" s="22" t="str">
        <f>IF(I12463&lt;&gt;"",SUMIF(Table1[Codigo_servico],A12463,Table1[Subtotal_insumo]),"")</f>
        <v/>
      </c>
      <c r="L12463" s="18">
        <f>IF(Table1[[#This Row],[Ordem_insumos]]&lt;&gt;0,VLOOKUP(Table1[[#This Row],[Codigo_servico]],Preencher_Orcamento!$B:$D,3,FALSE)*Table1[[#This Row],[Qtde_insumo]],"")</f>
        <v>0</v>
      </c>
      <c r="M12463" s="18">
        <f>IF(Table1[[#This Row],[Ordem_insumos]]&lt;&gt;0,VLOOKUP(Table1[[#This Row],[Codigo_servico]],Preencher_Orcamento!$B:$D,3,FALSE)*Table1[[#This Row],[Subtotal_insumo]],"")</f>
        <v>0</v>
      </c>
    </row>
    <row r="12464" spans="1:13" x14ac:dyDescent="0.25">
      <c r="A12464" s="6">
        <v>180280</v>
      </c>
      <c r="B12464" s="126">
        <v>4</v>
      </c>
      <c r="C12464" s="133"/>
      <c r="D12464" s="134">
        <v>38555</v>
      </c>
      <c r="E12464" s="7" t="s">
        <v>907</v>
      </c>
      <c r="F12464" s="8" t="s">
        <v>58</v>
      </c>
      <c r="G12464" s="18">
        <f>IFERROR(VLOOKUP(Table1[[#This Row],[Codigo_insumo]],BD_Insumos!$B:$E,4),"")</f>
        <v>163.66669999999999</v>
      </c>
      <c r="H12464" s="140">
        <v>0.01</v>
      </c>
      <c r="I12464" s="9"/>
      <c r="J12464" s="23">
        <f t="shared" si="194"/>
        <v>1.6366669999999999</v>
      </c>
      <c r="K12464" s="22" t="str">
        <f>IF(I12464&lt;&gt;"",SUMIF(Table1[Codigo_servico],A12464,Table1[Subtotal_insumo]),"")</f>
        <v/>
      </c>
      <c r="L12464" s="18">
        <f>IF(Table1[[#This Row],[Ordem_insumos]]&lt;&gt;0,VLOOKUP(Table1[[#This Row],[Codigo_servico]],Preencher_Orcamento!$B:$D,3,FALSE)*Table1[[#This Row],[Qtde_insumo]],"")</f>
        <v>0</v>
      </c>
      <c r="M12464" s="18">
        <f>IF(Table1[[#This Row],[Ordem_insumos]]&lt;&gt;0,VLOOKUP(Table1[[#This Row],[Codigo_servico]],Preencher_Orcamento!$B:$D,3,FALSE)*Table1[[#This Row],[Subtotal_insumo]],"")</f>
        <v>0</v>
      </c>
    </row>
    <row r="12465" spans="1:13" x14ac:dyDescent="0.25">
      <c r="A12465" s="6">
        <v>180280</v>
      </c>
      <c r="B12465" s="126">
        <v>5</v>
      </c>
      <c r="C12465" s="133"/>
      <c r="D12465" s="134">
        <v>38557</v>
      </c>
      <c r="E12465" s="7" t="s">
        <v>909</v>
      </c>
      <c r="F12465" s="8" t="s">
        <v>58</v>
      </c>
      <c r="G12465" s="18">
        <f>IFERROR(VLOOKUP(Table1[[#This Row],[Codigo_insumo]],BD_Insumos!$B:$E,4),"")</f>
        <v>131.821</v>
      </c>
      <c r="H12465" s="140">
        <v>7.2999999999999995E-2</v>
      </c>
      <c r="I12465" s="9"/>
      <c r="J12465" s="23">
        <f t="shared" si="194"/>
        <v>9.6229329999999997</v>
      </c>
      <c r="K12465" s="22" t="str">
        <f>IF(I12465&lt;&gt;"",SUMIF(Table1[Codigo_servico],A12465,Table1[Subtotal_insumo]),"")</f>
        <v/>
      </c>
      <c r="L12465" s="18">
        <f>IF(Table1[[#This Row],[Ordem_insumos]]&lt;&gt;0,VLOOKUP(Table1[[#This Row],[Codigo_servico]],Preencher_Orcamento!$B:$D,3,FALSE)*Table1[[#This Row],[Qtde_insumo]],"")</f>
        <v>0</v>
      </c>
      <c r="M12465" s="18">
        <f>IF(Table1[[#This Row],[Ordem_insumos]]&lt;&gt;0,VLOOKUP(Table1[[#This Row],[Codigo_servico]],Preencher_Orcamento!$B:$D,3,FALSE)*Table1[[#This Row],[Subtotal_insumo]],"")</f>
        <v>0</v>
      </c>
    </row>
    <row r="12466" spans="1:13" x14ac:dyDescent="0.25">
      <c r="A12466" s="6">
        <v>180280</v>
      </c>
      <c r="B12466" s="126">
        <v>6</v>
      </c>
      <c r="C12466" s="133"/>
      <c r="D12466" s="134">
        <v>2085</v>
      </c>
      <c r="E12466" s="7" t="s">
        <v>2203</v>
      </c>
      <c r="F12466" s="8" t="s">
        <v>2140</v>
      </c>
      <c r="G12466" s="18">
        <f>IFERROR(VLOOKUP(Table1[[#This Row],[Codigo_insumo]],BD_Insumos!$B:$E,4),"")</f>
        <v>12.52578426267724</v>
      </c>
      <c r="H12466" s="140">
        <v>0.1</v>
      </c>
      <c r="I12466" s="9"/>
      <c r="J12466" s="23">
        <f t="shared" si="194"/>
        <v>1.252578426267724</v>
      </c>
      <c r="K12466" s="22" t="str">
        <f>IF(I12466&lt;&gt;"",SUMIF(Table1[Codigo_servico],A12466,Table1[Subtotal_insumo]),"")</f>
        <v/>
      </c>
      <c r="L12466" s="18">
        <f>IF(Table1[[#This Row],[Ordem_insumos]]&lt;&gt;0,VLOOKUP(Table1[[#This Row],[Codigo_servico]],Preencher_Orcamento!$B:$D,3,FALSE)*Table1[[#This Row],[Qtde_insumo]],"")</f>
        <v>0</v>
      </c>
      <c r="M12466" s="18">
        <f>IF(Table1[[#This Row],[Ordem_insumos]]&lt;&gt;0,VLOOKUP(Table1[[#This Row],[Codigo_servico]],Preencher_Orcamento!$B:$D,3,FALSE)*Table1[[#This Row],[Subtotal_insumo]],"")</f>
        <v>0</v>
      </c>
    </row>
    <row r="12467" spans="1:13" x14ac:dyDescent="0.25">
      <c r="A12467" s="6">
        <v>180280</v>
      </c>
      <c r="B12467" s="126">
        <v>7</v>
      </c>
      <c r="C12467" s="133"/>
      <c r="D12467" s="134">
        <v>2086</v>
      </c>
      <c r="E12467" s="7" t="s">
        <v>2204</v>
      </c>
      <c r="F12467" s="8" t="s">
        <v>2140</v>
      </c>
      <c r="G12467" s="18">
        <f>IFERROR(VLOOKUP(Table1[[#This Row],[Codigo_insumo]],BD_Insumos!$B:$E,4),"")</f>
        <v>10.520008785397648</v>
      </c>
      <c r="H12467" s="140">
        <v>0.5</v>
      </c>
      <c r="I12467" s="9"/>
      <c r="J12467" s="23">
        <f t="shared" si="194"/>
        <v>5.260004392698824</v>
      </c>
      <c r="K12467" s="22" t="str">
        <f>IF(I12467&lt;&gt;"",SUMIF(Table1[Codigo_servico],A12467,Table1[Subtotal_insumo]),"")</f>
        <v/>
      </c>
      <c r="L12467" s="18">
        <f>IF(Table1[[#This Row],[Ordem_insumos]]&lt;&gt;0,VLOOKUP(Table1[[#This Row],[Codigo_servico]],Preencher_Orcamento!$B:$D,3,FALSE)*Table1[[#This Row],[Qtde_insumo]],"")</f>
        <v>0</v>
      </c>
      <c r="M12467" s="18">
        <f>IF(Table1[[#This Row],[Ordem_insumos]]&lt;&gt;0,VLOOKUP(Table1[[#This Row],[Codigo_servico]],Preencher_Orcamento!$B:$D,3,FALSE)*Table1[[#This Row],[Subtotal_insumo]],"")</f>
        <v>0</v>
      </c>
    </row>
    <row r="12468" spans="1:13" x14ac:dyDescent="0.25">
      <c r="A12468" s="3">
        <v>180290</v>
      </c>
      <c r="B12468" s="125">
        <v>0</v>
      </c>
      <c r="C12468" s="131" t="s">
        <v>4675</v>
      </c>
      <c r="D12468" s="132"/>
      <c r="E12468" s="4"/>
      <c r="F12468" s="4"/>
      <c r="G12468" s="17" t="str">
        <f>IFERROR(VLOOKUP(Table1[[#This Row],[Codigo_insumo]],BD_Insumos!$B:$E,4),"")</f>
        <v/>
      </c>
      <c r="H12468" s="139"/>
      <c r="I12468" s="5" t="s">
        <v>457</v>
      </c>
      <c r="J12468" s="20" t="str">
        <f t="shared" si="194"/>
        <v/>
      </c>
      <c r="K12468" s="21">
        <f>IF(I12468&lt;&gt;"",SUMIF(Table1[Codigo_servico],A12468,Table1[Subtotal_insumo]),"")</f>
        <v>149.63219232538114</v>
      </c>
      <c r="L12468" s="17" t="str">
        <f>IF(Table1[[#This Row],[Ordem_insumos]]&lt;&gt;0,VLOOKUP(Table1[[#This Row],[Codigo_servico]],Preencher_Orcamento!$B:$D,3,FALSE)*Table1[[#This Row],[Qtde_insumo]],"")</f>
        <v/>
      </c>
      <c r="M12468" s="17" t="str">
        <f>IF(Table1[[#This Row],[Ordem_insumos]]&lt;&gt;0,VLOOKUP(Table1[[#This Row],[Codigo_servico]],Preencher_Orcamento!$B:$D,3,FALSE)*Table1[[#This Row],[Subtotal_insumo]],"")</f>
        <v/>
      </c>
    </row>
    <row r="12469" spans="1:13" x14ac:dyDescent="0.25">
      <c r="A12469" s="6">
        <v>180290</v>
      </c>
      <c r="B12469" s="126">
        <v>1</v>
      </c>
      <c r="C12469" s="133"/>
      <c r="D12469" s="134">
        <v>2085</v>
      </c>
      <c r="E12469" s="7" t="s">
        <v>2203</v>
      </c>
      <c r="F12469" s="8" t="s">
        <v>2140</v>
      </c>
      <c r="G12469" s="16">
        <f>IFERROR(VLOOKUP(Table1[[#This Row],[Codigo_insumo]],BD_Insumos!$B:$E,4),"")</f>
        <v>12.52578426267724</v>
      </c>
      <c r="H12469" s="140">
        <v>0.1</v>
      </c>
      <c r="I12469" s="9"/>
      <c r="J12469" s="22">
        <f t="shared" si="194"/>
        <v>1.252578426267724</v>
      </c>
      <c r="K12469" s="22" t="str">
        <f>IF(I12469&lt;&gt;"",SUMIF(Table1[Codigo_servico],A12469,Table1[Subtotal_insumo]),"")</f>
        <v/>
      </c>
      <c r="L12469" s="16">
        <f>IF(Table1[[#This Row],[Ordem_insumos]]&lt;&gt;0,VLOOKUP(Table1[[#This Row],[Codigo_servico]],Preencher_Orcamento!$B:$D,3,FALSE)*Table1[[#This Row],[Qtde_insumo]],"")</f>
        <v>0</v>
      </c>
      <c r="M12469" s="16">
        <f>IF(Table1[[#This Row],[Ordem_insumos]]&lt;&gt;0,VLOOKUP(Table1[[#This Row],[Codigo_servico]],Preencher_Orcamento!$B:$D,3,FALSE)*Table1[[#This Row],[Subtotal_insumo]],"")</f>
        <v>0</v>
      </c>
    </row>
    <row r="12470" spans="1:13" x14ac:dyDescent="0.25">
      <c r="A12470" s="6">
        <v>180290</v>
      </c>
      <c r="B12470" s="126">
        <v>2</v>
      </c>
      <c r="C12470" s="133"/>
      <c r="D12470" s="134">
        <v>2086</v>
      </c>
      <c r="E12470" s="7" t="s">
        <v>2204</v>
      </c>
      <c r="F12470" s="8" t="s">
        <v>2140</v>
      </c>
      <c r="G12470" s="16">
        <f>IFERROR(VLOOKUP(Table1[[#This Row],[Codigo_insumo]],BD_Insumos!$B:$E,4),"")</f>
        <v>10.520008785397648</v>
      </c>
      <c r="H12470" s="140">
        <v>2.8</v>
      </c>
      <c r="I12470" s="9"/>
      <c r="J12470" s="22">
        <f t="shared" si="194"/>
        <v>29.456024599113412</v>
      </c>
      <c r="K12470" s="22" t="str">
        <f>IF(I12470&lt;&gt;"",SUMIF(Table1[Codigo_servico],A12470,Table1[Subtotal_insumo]),"")</f>
        <v/>
      </c>
      <c r="L12470" s="16">
        <f>IF(Table1[[#This Row],[Ordem_insumos]]&lt;&gt;0,VLOOKUP(Table1[[#This Row],[Codigo_servico]],Preencher_Orcamento!$B:$D,3,FALSE)*Table1[[#This Row],[Qtde_insumo]],"")</f>
        <v>0</v>
      </c>
      <c r="M12470" s="16">
        <f>IF(Table1[[#This Row],[Ordem_insumos]]&lt;&gt;0,VLOOKUP(Table1[[#This Row],[Codigo_servico]],Preencher_Orcamento!$B:$D,3,FALSE)*Table1[[#This Row],[Subtotal_insumo]],"")</f>
        <v>0</v>
      </c>
    </row>
    <row r="12471" spans="1:13" x14ac:dyDescent="0.25">
      <c r="A12471" s="6">
        <v>180290</v>
      </c>
      <c r="B12471" s="126">
        <v>3</v>
      </c>
      <c r="C12471" s="133"/>
      <c r="D12471" s="134">
        <v>38557</v>
      </c>
      <c r="E12471" s="7" t="s">
        <v>909</v>
      </c>
      <c r="F12471" s="8" t="s">
        <v>58</v>
      </c>
      <c r="G12471" s="18">
        <f>IFERROR(VLOOKUP(Table1[[#This Row],[Codigo_insumo]],BD_Insumos!$B:$E,4),"")</f>
        <v>131.821</v>
      </c>
      <c r="H12471" s="140">
        <v>0.56599999999999995</v>
      </c>
      <c r="I12471" s="9"/>
      <c r="J12471" s="23">
        <f t="shared" si="194"/>
        <v>74.610685999999987</v>
      </c>
      <c r="K12471" s="22" t="str">
        <f>IF(I12471&lt;&gt;"",SUMIF(Table1[Codigo_servico],A12471,Table1[Subtotal_insumo]),"")</f>
        <v/>
      </c>
      <c r="L12471" s="18">
        <f>IF(Table1[[#This Row],[Ordem_insumos]]&lt;&gt;0,VLOOKUP(Table1[[#This Row],[Codigo_servico]],Preencher_Orcamento!$B:$D,3,FALSE)*Table1[[#This Row],[Qtde_insumo]],"")</f>
        <v>0</v>
      </c>
      <c r="M12471" s="18">
        <f>IF(Table1[[#This Row],[Ordem_insumos]]&lt;&gt;0,VLOOKUP(Table1[[#This Row],[Codigo_servico]],Preencher_Orcamento!$B:$D,3,FALSE)*Table1[[#This Row],[Subtotal_insumo]],"")</f>
        <v>0</v>
      </c>
    </row>
    <row r="12472" spans="1:13" x14ac:dyDescent="0.25">
      <c r="A12472" s="6">
        <v>180290</v>
      </c>
      <c r="B12472" s="126">
        <v>4</v>
      </c>
      <c r="C12472" s="133"/>
      <c r="D12472" s="134">
        <v>38555</v>
      </c>
      <c r="E12472" s="7" t="s">
        <v>907</v>
      </c>
      <c r="F12472" s="8" t="s">
        <v>58</v>
      </c>
      <c r="G12472" s="18">
        <f>IFERROR(VLOOKUP(Table1[[#This Row],[Codigo_insumo]],BD_Insumos!$B:$E,4),"")</f>
        <v>163.66669999999999</v>
      </c>
      <c r="H12472" s="140">
        <v>9.9000000000000005E-2</v>
      </c>
      <c r="I12472" s="9"/>
      <c r="J12472" s="23">
        <f t="shared" si="194"/>
        <v>16.203003299999999</v>
      </c>
      <c r="K12472" s="22" t="str">
        <f>IF(I12472&lt;&gt;"",SUMIF(Table1[Codigo_servico],A12472,Table1[Subtotal_insumo]),"")</f>
        <v/>
      </c>
      <c r="L12472" s="18">
        <f>IF(Table1[[#This Row],[Ordem_insumos]]&lt;&gt;0,VLOOKUP(Table1[[#This Row],[Codigo_servico]],Preencher_Orcamento!$B:$D,3,FALSE)*Table1[[#This Row],[Qtde_insumo]],"")</f>
        <v>0</v>
      </c>
      <c r="M12472" s="18">
        <f>IF(Table1[[#This Row],[Ordem_insumos]]&lt;&gt;0,VLOOKUP(Table1[[#This Row],[Codigo_servico]],Preencher_Orcamento!$B:$D,3,FALSE)*Table1[[#This Row],[Subtotal_insumo]],"")</f>
        <v>0</v>
      </c>
    </row>
    <row r="12473" spans="1:13" ht="26.25" x14ac:dyDescent="0.25">
      <c r="A12473" s="6">
        <v>180290</v>
      </c>
      <c r="B12473" s="126">
        <v>5</v>
      </c>
      <c r="C12473" s="133"/>
      <c r="D12473" s="134">
        <v>38502</v>
      </c>
      <c r="E12473" s="7" t="s">
        <v>878</v>
      </c>
      <c r="F12473" s="8" t="s">
        <v>197</v>
      </c>
      <c r="G12473" s="18">
        <f>IFERROR(VLOOKUP(Table1[[#This Row],[Codigo_insumo]],BD_Insumos!$B:$E,4),"")</f>
        <v>1.9631000000000001</v>
      </c>
      <c r="H12473" s="140">
        <v>1</v>
      </c>
      <c r="I12473" s="9"/>
      <c r="J12473" s="23">
        <f t="shared" si="194"/>
        <v>1.9631000000000001</v>
      </c>
      <c r="K12473" s="22" t="str">
        <f>IF(I12473&lt;&gt;"",SUMIF(Table1[Codigo_servico],A12473,Table1[Subtotal_insumo]),"")</f>
        <v/>
      </c>
      <c r="L12473" s="18">
        <f>IF(Table1[[#This Row],[Ordem_insumos]]&lt;&gt;0,VLOOKUP(Table1[[#This Row],[Codigo_servico]],Preencher_Orcamento!$B:$D,3,FALSE)*Table1[[#This Row],[Qtde_insumo]],"")</f>
        <v>0</v>
      </c>
      <c r="M12473" s="18">
        <f>IF(Table1[[#This Row],[Ordem_insumos]]&lt;&gt;0,VLOOKUP(Table1[[#This Row],[Codigo_servico]],Preencher_Orcamento!$B:$D,3,FALSE)*Table1[[#This Row],[Subtotal_insumo]],"")</f>
        <v>0</v>
      </c>
    </row>
    <row r="12474" spans="1:13" ht="26.25" x14ac:dyDescent="0.25">
      <c r="A12474" s="6">
        <v>180290</v>
      </c>
      <c r="B12474" s="126">
        <v>6</v>
      </c>
      <c r="C12474" s="133"/>
      <c r="D12474" s="134">
        <v>38596</v>
      </c>
      <c r="E12474" s="7" t="s">
        <v>937</v>
      </c>
      <c r="F12474" s="8" t="s">
        <v>457</v>
      </c>
      <c r="G12474" s="18">
        <f>IFERROR(VLOOKUP(Table1[[#This Row],[Codigo_insumo]],BD_Insumos!$B:$E,4),"")</f>
        <v>26.146799999999999</v>
      </c>
      <c r="H12474" s="140">
        <v>1</v>
      </c>
      <c r="I12474" s="9"/>
      <c r="J12474" s="23">
        <f t="shared" si="194"/>
        <v>26.146799999999999</v>
      </c>
      <c r="K12474" s="22" t="str">
        <f>IF(I12474&lt;&gt;"",SUMIF(Table1[Codigo_servico],A12474,Table1[Subtotal_insumo]),"")</f>
        <v/>
      </c>
      <c r="L12474" s="18">
        <f>IF(Table1[[#This Row],[Ordem_insumos]]&lt;&gt;0,VLOOKUP(Table1[[#This Row],[Codigo_servico]],Preencher_Orcamento!$B:$D,3,FALSE)*Table1[[#This Row],[Qtde_insumo]],"")</f>
        <v>0</v>
      </c>
      <c r="M12474" s="18">
        <f>IF(Table1[[#This Row],[Ordem_insumos]]&lt;&gt;0,VLOOKUP(Table1[[#This Row],[Codigo_servico]],Preencher_Orcamento!$B:$D,3,FALSE)*Table1[[#This Row],[Subtotal_insumo]],"")</f>
        <v>0</v>
      </c>
    </row>
    <row r="12475" spans="1:13" x14ac:dyDescent="0.25">
      <c r="A12475" s="3">
        <v>180291</v>
      </c>
      <c r="B12475" s="125">
        <v>0</v>
      </c>
      <c r="C12475" s="131" t="s">
        <v>4676</v>
      </c>
      <c r="D12475" s="132"/>
      <c r="E12475" s="4"/>
      <c r="F12475" s="4"/>
      <c r="G12475" s="17" t="str">
        <f>IFERROR(VLOOKUP(Table1[[#This Row],[Codigo_insumo]],BD_Insumos!$B:$E,4),"")</f>
        <v/>
      </c>
      <c r="H12475" s="139"/>
      <c r="I12475" s="5" t="s">
        <v>457</v>
      </c>
      <c r="J12475" s="20" t="str">
        <f t="shared" si="194"/>
        <v/>
      </c>
      <c r="K12475" s="21">
        <f>IF(I12475&lt;&gt;"",SUMIF(Table1[Codigo_servico],A12475,Table1[Subtotal_insumo]),"")</f>
        <v>147.68439232538111</v>
      </c>
      <c r="L12475" s="17" t="str">
        <f>IF(Table1[[#This Row],[Ordem_insumos]]&lt;&gt;0,VLOOKUP(Table1[[#This Row],[Codigo_servico]],Preencher_Orcamento!$B:$D,3,FALSE)*Table1[[#This Row],[Qtde_insumo]],"")</f>
        <v/>
      </c>
      <c r="M12475" s="17" t="str">
        <f>IF(Table1[[#This Row],[Ordem_insumos]]&lt;&gt;0,VLOOKUP(Table1[[#This Row],[Codigo_servico]],Preencher_Orcamento!$B:$D,3,FALSE)*Table1[[#This Row],[Subtotal_insumo]],"")</f>
        <v/>
      </c>
    </row>
    <row r="12476" spans="1:13" x14ac:dyDescent="0.25">
      <c r="A12476" s="6">
        <v>180291</v>
      </c>
      <c r="B12476" s="126">
        <v>1</v>
      </c>
      <c r="C12476" s="133"/>
      <c r="D12476" s="134">
        <v>38557</v>
      </c>
      <c r="E12476" s="7" t="s">
        <v>909</v>
      </c>
      <c r="F12476" s="8" t="s">
        <v>58</v>
      </c>
      <c r="G12476" s="16">
        <f>IFERROR(VLOOKUP(Table1[[#This Row],[Codigo_insumo]],BD_Insumos!$B:$E,4),"")</f>
        <v>131.821</v>
      </c>
      <c r="H12476" s="140">
        <v>0.56599999999999995</v>
      </c>
      <c r="I12476" s="9"/>
      <c r="J12476" s="22">
        <f t="shared" si="194"/>
        <v>74.610685999999987</v>
      </c>
      <c r="K12476" s="22" t="str">
        <f>IF(I12476&lt;&gt;"",SUMIF(Table1[Codigo_servico],A12476,Table1[Subtotal_insumo]),"")</f>
        <v/>
      </c>
      <c r="L12476" s="16">
        <f>IF(Table1[[#This Row],[Ordem_insumos]]&lt;&gt;0,VLOOKUP(Table1[[#This Row],[Codigo_servico]],Preencher_Orcamento!$B:$D,3,FALSE)*Table1[[#This Row],[Qtde_insumo]],"")</f>
        <v>0</v>
      </c>
      <c r="M12476" s="16">
        <f>IF(Table1[[#This Row],[Ordem_insumos]]&lt;&gt;0,VLOOKUP(Table1[[#This Row],[Codigo_servico]],Preencher_Orcamento!$B:$D,3,FALSE)*Table1[[#This Row],[Subtotal_insumo]],"")</f>
        <v>0</v>
      </c>
    </row>
    <row r="12477" spans="1:13" x14ac:dyDescent="0.25">
      <c r="A12477" s="6">
        <v>180291</v>
      </c>
      <c r="B12477" s="126">
        <v>2</v>
      </c>
      <c r="C12477" s="133"/>
      <c r="D12477" s="134">
        <v>2085</v>
      </c>
      <c r="E12477" s="7" t="s">
        <v>2203</v>
      </c>
      <c r="F12477" s="8" t="s">
        <v>2140</v>
      </c>
      <c r="G12477" s="16">
        <f>IFERROR(VLOOKUP(Table1[[#This Row],[Codigo_insumo]],BD_Insumos!$B:$E,4),"")</f>
        <v>12.52578426267724</v>
      </c>
      <c r="H12477" s="140">
        <v>0.1</v>
      </c>
      <c r="I12477" s="9"/>
      <c r="J12477" s="22">
        <f t="shared" si="194"/>
        <v>1.252578426267724</v>
      </c>
      <c r="K12477" s="22" t="str">
        <f>IF(I12477&lt;&gt;"",SUMIF(Table1[Codigo_servico],A12477,Table1[Subtotal_insumo]),"")</f>
        <v/>
      </c>
      <c r="L12477" s="16">
        <f>IF(Table1[[#This Row],[Ordem_insumos]]&lt;&gt;0,VLOOKUP(Table1[[#This Row],[Codigo_servico]],Preencher_Orcamento!$B:$D,3,FALSE)*Table1[[#This Row],[Qtde_insumo]],"")</f>
        <v>0</v>
      </c>
      <c r="M12477" s="16">
        <f>IF(Table1[[#This Row],[Ordem_insumos]]&lt;&gt;0,VLOOKUP(Table1[[#This Row],[Codigo_servico]],Preencher_Orcamento!$B:$D,3,FALSE)*Table1[[#This Row],[Subtotal_insumo]],"")</f>
        <v>0</v>
      </c>
    </row>
    <row r="12478" spans="1:13" ht="26.25" x14ac:dyDescent="0.25">
      <c r="A12478" s="6">
        <v>180291</v>
      </c>
      <c r="B12478" s="126">
        <v>3</v>
      </c>
      <c r="C12478" s="133"/>
      <c r="D12478" s="134">
        <v>38502</v>
      </c>
      <c r="E12478" s="7" t="s">
        <v>878</v>
      </c>
      <c r="F12478" s="8" t="s">
        <v>197</v>
      </c>
      <c r="G12478" s="18">
        <f>IFERROR(VLOOKUP(Table1[[#This Row],[Codigo_insumo]],BD_Insumos!$B:$E,4),"")</f>
        <v>1.9631000000000001</v>
      </c>
      <c r="H12478" s="140">
        <v>1</v>
      </c>
      <c r="I12478" s="9"/>
      <c r="J12478" s="23">
        <f t="shared" si="194"/>
        <v>1.9631000000000001</v>
      </c>
      <c r="K12478" s="22" t="str">
        <f>IF(I12478&lt;&gt;"",SUMIF(Table1[Codigo_servico],A12478,Table1[Subtotal_insumo]),"")</f>
        <v/>
      </c>
      <c r="L12478" s="18">
        <f>IF(Table1[[#This Row],[Ordem_insumos]]&lt;&gt;0,VLOOKUP(Table1[[#This Row],[Codigo_servico]],Preencher_Orcamento!$B:$D,3,FALSE)*Table1[[#This Row],[Qtde_insumo]],"")</f>
        <v>0</v>
      </c>
      <c r="M12478" s="18">
        <f>IF(Table1[[#This Row],[Ordem_insumos]]&lt;&gt;0,VLOOKUP(Table1[[#This Row],[Codigo_servico]],Preencher_Orcamento!$B:$D,3,FALSE)*Table1[[#This Row],[Subtotal_insumo]],"")</f>
        <v>0</v>
      </c>
    </row>
    <row r="12479" spans="1:13" ht="26.25" x14ac:dyDescent="0.25">
      <c r="A12479" s="6">
        <v>180291</v>
      </c>
      <c r="B12479" s="126">
        <v>4</v>
      </c>
      <c r="C12479" s="133"/>
      <c r="D12479" s="134">
        <v>38597</v>
      </c>
      <c r="E12479" s="7" t="s">
        <v>938</v>
      </c>
      <c r="F12479" s="8" t="s">
        <v>457</v>
      </c>
      <c r="G12479" s="18">
        <f>IFERROR(VLOOKUP(Table1[[#This Row],[Codigo_insumo]],BD_Insumos!$B:$E,4),"")</f>
        <v>24.199000000000002</v>
      </c>
      <c r="H12479" s="140">
        <v>1</v>
      </c>
      <c r="I12479" s="9"/>
      <c r="J12479" s="23">
        <f t="shared" si="194"/>
        <v>24.199000000000002</v>
      </c>
      <c r="K12479" s="22" t="str">
        <f>IF(I12479&lt;&gt;"",SUMIF(Table1[Codigo_servico],A12479,Table1[Subtotal_insumo]),"")</f>
        <v/>
      </c>
      <c r="L12479" s="18">
        <f>IF(Table1[[#This Row],[Ordem_insumos]]&lt;&gt;0,VLOOKUP(Table1[[#This Row],[Codigo_servico]],Preencher_Orcamento!$B:$D,3,FALSE)*Table1[[#This Row],[Qtde_insumo]],"")</f>
        <v>0</v>
      </c>
      <c r="M12479" s="18">
        <f>IF(Table1[[#This Row],[Ordem_insumos]]&lt;&gt;0,VLOOKUP(Table1[[#This Row],[Codigo_servico]],Preencher_Orcamento!$B:$D,3,FALSE)*Table1[[#This Row],[Subtotal_insumo]],"")</f>
        <v>0</v>
      </c>
    </row>
    <row r="12480" spans="1:13" x14ac:dyDescent="0.25">
      <c r="A12480" s="6">
        <v>180291</v>
      </c>
      <c r="B12480" s="126">
        <v>5</v>
      </c>
      <c r="C12480" s="133"/>
      <c r="D12480" s="134">
        <v>2086</v>
      </c>
      <c r="E12480" s="7" t="s">
        <v>2204</v>
      </c>
      <c r="F12480" s="8" t="s">
        <v>2140</v>
      </c>
      <c r="G12480" s="18">
        <f>IFERROR(VLOOKUP(Table1[[#This Row],[Codigo_insumo]],BD_Insumos!$B:$E,4),"")</f>
        <v>10.520008785397648</v>
      </c>
      <c r="H12480" s="140">
        <v>2.8</v>
      </c>
      <c r="I12480" s="9"/>
      <c r="J12480" s="23">
        <f t="shared" si="194"/>
        <v>29.456024599113412</v>
      </c>
      <c r="K12480" s="22" t="str">
        <f>IF(I12480&lt;&gt;"",SUMIF(Table1[Codigo_servico],A12480,Table1[Subtotal_insumo]),"")</f>
        <v/>
      </c>
      <c r="L12480" s="18">
        <f>IF(Table1[[#This Row],[Ordem_insumos]]&lt;&gt;0,VLOOKUP(Table1[[#This Row],[Codigo_servico]],Preencher_Orcamento!$B:$D,3,FALSE)*Table1[[#This Row],[Qtde_insumo]],"")</f>
        <v>0</v>
      </c>
      <c r="M12480" s="18">
        <f>IF(Table1[[#This Row],[Ordem_insumos]]&lt;&gt;0,VLOOKUP(Table1[[#This Row],[Codigo_servico]],Preencher_Orcamento!$B:$D,3,FALSE)*Table1[[#This Row],[Subtotal_insumo]],"")</f>
        <v>0</v>
      </c>
    </row>
    <row r="12481" spans="1:13" x14ac:dyDescent="0.25">
      <c r="A12481" s="6">
        <v>180291</v>
      </c>
      <c r="B12481" s="126">
        <v>6</v>
      </c>
      <c r="C12481" s="133"/>
      <c r="D12481" s="134">
        <v>38555</v>
      </c>
      <c r="E12481" s="7" t="s">
        <v>907</v>
      </c>
      <c r="F12481" s="8" t="s">
        <v>58</v>
      </c>
      <c r="G12481" s="18">
        <f>IFERROR(VLOOKUP(Table1[[#This Row],[Codigo_insumo]],BD_Insumos!$B:$E,4),"")</f>
        <v>163.66669999999999</v>
      </c>
      <c r="H12481" s="140">
        <v>9.9000000000000005E-2</v>
      </c>
      <c r="I12481" s="9"/>
      <c r="J12481" s="23">
        <f t="shared" si="194"/>
        <v>16.203003299999999</v>
      </c>
      <c r="K12481" s="22" t="str">
        <f>IF(I12481&lt;&gt;"",SUMIF(Table1[Codigo_servico],A12481,Table1[Subtotal_insumo]),"")</f>
        <v/>
      </c>
      <c r="L12481" s="18">
        <f>IF(Table1[[#This Row],[Ordem_insumos]]&lt;&gt;0,VLOOKUP(Table1[[#This Row],[Codigo_servico]],Preencher_Orcamento!$B:$D,3,FALSE)*Table1[[#This Row],[Qtde_insumo]],"")</f>
        <v>0</v>
      </c>
      <c r="M12481" s="18">
        <f>IF(Table1[[#This Row],[Ordem_insumos]]&lt;&gt;0,VLOOKUP(Table1[[#This Row],[Codigo_servico]],Preencher_Orcamento!$B:$D,3,FALSE)*Table1[[#This Row],[Subtotal_insumo]],"")</f>
        <v>0</v>
      </c>
    </row>
    <row r="12482" spans="1:13" x14ac:dyDescent="0.25">
      <c r="A12482" s="3">
        <v>180292</v>
      </c>
      <c r="B12482" s="125">
        <v>0</v>
      </c>
      <c r="C12482" s="131" t="s">
        <v>4677</v>
      </c>
      <c r="D12482" s="132"/>
      <c r="E12482" s="4"/>
      <c r="F12482" s="4"/>
      <c r="G12482" s="17" t="str">
        <f>IFERROR(VLOOKUP(Table1[[#This Row],[Codigo_insumo]],BD_Insumos!$B:$E,4),"")</f>
        <v/>
      </c>
      <c r="H12482" s="139"/>
      <c r="I12482" s="5" t="s">
        <v>457</v>
      </c>
      <c r="J12482" s="20" t="str">
        <f t="shared" ref="J12482:J12545" si="195">IF(I12482="",G12482*H12482,"")</f>
        <v/>
      </c>
      <c r="K12482" s="21">
        <f>IF(I12482&lt;&gt;"",SUMIF(Table1[Codigo_servico],A12482,Table1[Subtotal_insumo]),"")</f>
        <v>149.95749232538114</v>
      </c>
      <c r="L12482" s="17" t="str">
        <f>IF(Table1[[#This Row],[Ordem_insumos]]&lt;&gt;0,VLOOKUP(Table1[[#This Row],[Codigo_servico]],Preencher_Orcamento!$B:$D,3,FALSE)*Table1[[#This Row],[Qtde_insumo]],"")</f>
        <v/>
      </c>
      <c r="M12482" s="17" t="str">
        <f>IF(Table1[[#This Row],[Ordem_insumos]]&lt;&gt;0,VLOOKUP(Table1[[#This Row],[Codigo_servico]],Preencher_Orcamento!$B:$D,3,FALSE)*Table1[[#This Row],[Subtotal_insumo]],"")</f>
        <v/>
      </c>
    </row>
    <row r="12483" spans="1:13" x14ac:dyDescent="0.25">
      <c r="A12483" s="6">
        <v>180292</v>
      </c>
      <c r="B12483" s="126">
        <v>1</v>
      </c>
      <c r="C12483" s="133"/>
      <c r="D12483" s="134">
        <v>2085</v>
      </c>
      <c r="E12483" s="7" t="s">
        <v>2203</v>
      </c>
      <c r="F12483" s="8" t="s">
        <v>2140</v>
      </c>
      <c r="G12483" s="16">
        <f>IFERROR(VLOOKUP(Table1[[#This Row],[Codigo_insumo]],BD_Insumos!$B:$E,4),"")</f>
        <v>12.52578426267724</v>
      </c>
      <c r="H12483" s="140">
        <v>0.1</v>
      </c>
      <c r="I12483" s="9"/>
      <c r="J12483" s="22">
        <f t="shared" si="195"/>
        <v>1.252578426267724</v>
      </c>
      <c r="K12483" s="22" t="str">
        <f>IF(I12483&lt;&gt;"",SUMIF(Table1[Codigo_servico],A12483,Table1[Subtotal_insumo]),"")</f>
        <v/>
      </c>
      <c r="L12483" s="16">
        <f>IF(Table1[[#This Row],[Ordem_insumos]]&lt;&gt;0,VLOOKUP(Table1[[#This Row],[Codigo_servico]],Preencher_Orcamento!$B:$D,3,FALSE)*Table1[[#This Row],[Qtde_insumo]],"")</f>
        <v>0</v>
      </c>
      <c r="M12483" s="16">
        <f>IF(Table1[[#This Row],[Ordem_insumos]]&lt;&gt;0,VLOOKUP(Table1[[#This Row],[Codigo_servico]],Preencher_Orcamento!$B:$D,3,FALSE)*Table1[[#This Row],[Subtotal_insumo]],"")</f>
        <v>0</v>
      </c>
    </row>
    <row r="12484" spans="1:13" x14ac:dyDescent="0.25">
      <c r="A12484" s="6">
        <v>180292</v>
      </c>
      <c r="B12484" s="126">
        <v>2</v>
      </c>
      <c r="C12484" s="133"/>
      <c r="D12484" s="134">
        <v>38557</v>
      </c>
      <c r="E12484" s="7" t="s">
        <v>909</v>
      </c>
      <c r="F12484" s="8" t="s">
        <v>58</v>
      </c>
      <c r="G12484" s="16">
        <f>IFERROR(VLOOKUP(Table1[[#This Row],[Codigo_insumo]],BD_Insumos!$B:$E,4),"")</f>
        <v>131.821</v>
      </c>
      <c r="H12484" s="140">
        <v>0.56599999999999995</v>
      </c>
      <c r="I12484" s="9"/>
      <c r="J12484" s="22">
        <f t="shared" si="195"/>
        <v>74.610685999999987</v>
      </c>
      <c r="K12484" s="22" t="str">
        <f>IF(I12484&lt;&gt;"",SUMIF(Table1[Codigo_servico],A12484,Table1[Subtotal_insumo]),"")</f>
        <v/>
      </c>
      <c r="L12484" s="16">
        <f>IF(Table1[[#This Row],[Ordem_insumos]]&lt;&gt;0,VLOOKUP(Table1[[#This Row],[Codigo_servico]],Preencher_Orcamento!$B:$D,3,FALSE)*Table1[[#This Row],[Qtde_insumo]],"")</f>
        <v>0</v>
      </c>
      <c r="M12484" s="16">
        <f>IF(Table1[[#This Row],[Ordem_insumos]]&lt;&gt;0,VLOOKUP(Table1[[#This Row],[Codigo_servico]],Preencher_Orcamento!$B:$D,3,FALSE)*Table1[[#This Row],[Subtotal_insumo]],"")</f>
        <v>0</v>
      </c>
    </row>
    <row r="12485" spans="1:13" x14ac:dyDescent="0.25">
      <c r="A12485" s="6">
        <v>180292</v>
      </c>
      <c r="B12485" s="126">
        <v>3</v>
      </c>
      <c r="C12485" s="133"/>
      <c r="D12485" s="134">
        <v>38555</v>
      </c>
      <c r="E12485" s="7" t="s">
        <v>907</v>
      </c>
      <c r="F12485" s="8" t="s">
        <v>58</v>
      </c>
      <c r="G12485" s="18">
        <f>IFERROR(VLOOKUP(Table1[[#This Row],[Codigo_insumo]],BD_Insumos!$B:$E,4),"")</f>
        <v>163.66669999999999</v>
      </c>
      <c r="H12485" s="140">
        <v>9.9000000000000005E-2</v>
      </c>
      <c r="I12485" s="9"/>
      <c r="J12485" s="23">
        <f t="shared" si="195"/>
        <v>16.203003299999999</v>
      </c>
      <c r="K12485" s="22" t="str">
        <f>IF(I12485&lt;&gt;"",SUMIF(Table1[Codigo_servico],A12485,Table1[Subtotal_insumo]),"")</f>
        <v/>
      </c>
      <c r="L12485" s="18">
        <f>IF(Table1[[#This Row],[Ordem_insumos]]&lt;&gt;0,VLOOKUP(Table1[[#This Row],[Codigo_servico]],Preencher_Orcamento!$B:$D,3,FALSE)*Table1[[#This Row],[Qtde_insumo]],"")</f>
        <v>0</v>
      </c>
      <c r="M12485" s="18">
        <f>IF(Table1[[#This Row],[Ordem_insumos]]&lt;&gt;0,VLOOKUP(Table1[[#This Row],[Codigo_servico]],Preencher_Orcamento!$B:$D,3,FALSE)*Table1[[#This Row],[Subtotal_insumo]],"")</f>
        <v>0</v>
      </c>
    </row>
    <row r="12486" spans="1:13" ht="26.25" x14ac:dyDescent="0.25">
      <c r="A12486" s="6">
        <v>180292</v>
      </c>
      <c r="B12486" s="126">
        <v>4</v>
      </c>
      <c r="C12486" s="133"/>
      <c r="D12486" s="134">
        <v>38502</v>
      </c>
      <c r="E12486" s="7" t="s">
        <v>878</v>
      </c>
      <c r="F12486" s="8" t="s">
        <v>197</v>
      </c>
      <c r="G12486" s="18">
        <f>IFERROR(VLOOKUP(Table1[[#This Row],[Codigo_insumo]],BD_Insumos!$B:$E,4),"")</f>
        <v>1.9631000000000001</v>
      </c>
      <c r="H12486" s="140">
        <v>1</v>
      </c>
      <c r="I12486" s="9"/>
      <c r="J12486" s="23">
        <f t="shared" si="195"/>
        <v>1.9631000000000001</v>
      </c>
      <c r="K12486" s="22" t="str">
        <f>IF(I12486&lt;&gt;"",SUMIF(Table1[Codigo_servico],A12486,Table1[Subtotal_insumo]),"")</f>
        <v/>
      </c>
      <c r="L12486" s="18">
        <f>IF(Table1[[#This Row],[Ordem_insumos]]&lt;&gt;0,VLOOKUP(Table1[[#This Row],[Codigo_servico]],Preencher_Orcamento!$B:$D,3,FALSE)*Table1[[#This Row],[Qtde_insumo]],"")</f>
        <v>0</v>
      </c>
      <c r="M12486" s="18">
        <f>IF(Table1[[#This Row],[Ordem_insumos]]&lt;&gt;0,VLOOKUP(Table1[[#This Row],[Codigo_servico]],Preencher_Orcamento!$B:$D,3,FALSE)*Table1[[#This Row],[Subtotal_insumo]],"")</f>
        <v>0</v>
      </c>
    </row>
    <row r="12487" spans="1:13" x14ac:dyDescent="0.25">
      <c r="A12487" s="6">
        <v>180292</v>
      </c>
      <c r="B12487" s="126">
        <v>5</v>
      </c>
      <c r="C12487" s="133"/>
      <c r="D12487" s="134">
        <v>2086</v>
      </c>
      <c r="E12487" s="7" t="s">
        <v>2204</v>
      </c>
      <c r="F12487" s="8" t="s">
        <v>2140</v>
      </c>
      <c r="G12487" s="18">
        <f>IFERROR(VLOOKUP(Table1[[#This Row],[Codigo_insumo]],BD_Insumos!$B:$E,4),"")</f>
        <v>10.520008785397648</v>
      </c>
      <c r="H12487" s="140">
        <v>2.8</v>
      </c>
      <c r="I12487" s="9"/>
      <c r="J12487" s="23">
        <f t="shared" si="195"/>
        <v>29.456024599113412</v>
      </c>
      <c r="K12487" s="22" t="str">
        <f>IF(I12487&lt;&gt;"",SUMIF(Table1[Codigo_servico],A12487,Table1[Subtotal_insumo]),"")</f>
        <v/>
      </c>
      <c r="L12487" s="18">
        <f>IF(Table1[[#This Row],[Ordem_insumos]]&lt;&gt;0,VLOOKUP(Table1[[#This Row],[Codigo_servico]],Preencher_Orcamento!$B:$D,3,FALSE)*Table1[[#This Row],[Qtde_insumo]],"")</f>
        <v>0</v>
      </c>
      <c r="M12487" s="18">
        <f>IF(Table1[[#This Row],[Ordem_insumos]]&lt;&gt;0,VLOOKUP(Table1[[#This Row],[Codigo_servico]],Preencher_Orcamento!$B:$D,3,FALSE)*Table1[[#This Row],[Subtotal_insumo]],"")</f>
        <v>0</v>
      </c>
    </row>
    <row r="12488" spans="1:13" ht="26.25" x14ac:dyDescent="0.25">
      <c r="A12488" s="6">
        <v>180292</v>
      </c>
      <c r="B12488" s="126">
        <v>6</v>
      </c>
      <c r="C12488" s="133"/>
      <c r="D12488" s="134">
        <v>38598</v>
      </c>
      <c r="E12488" s="7" t="s">
        <v>939</v>
      </c>
      <c r="F12488" s="8" t="s">
        <v>457</v>
      </c>
      <c r="G12488" s="18">
        <f>IFERROR(VLOOKUP(Table1[[#This Row],[Codigo_insumo]],BD_Insumos!$B:$E,4),"")</f>
        <v>26.472100000000001</v>
      </c>
      <c r="H12488" s="140">
        <v>1</v>
      </c>
      <c r="I12488" s="9"/>
      <c r="J12488" s="23">
        <f t="shared" si="195"/>
        <v>26.472100000000001</v>
      </c>
      <c r="K12488" s="22" t="str">
        <f>IF(I12488&lt;&gt;"",SUMIF(Table1[Codigo_servico],A12488,Table1[Subtotal_insumo]),"")</f>
        <v/>
      </c>
      <c r="L12488" s="18">
        <f>IF(Table1[[#This Row],[Ordem_insumos]]&lt;&gt;0,VLOOKUP(Table1[[#This Row],[Codigo_servico]],Preencher_Orcamento!$B:$D,3,FALSE)*Table1[[#This Row],[Qtde_insumo]],"")</f>
        <v>0</v>
      </c>
      <c r="M12488" s="18">
        <f>IF(Table1[[#This Row],[Ordem_insumos]]&lt;&gt;0,VLOOKUP(Table1[[#This Row],[Codigo_servico]],Preencher_Orcamento!$B:$D,3,FALSE)*Table1[[#This Row],[Subtotal_insumo]],"")</f>
        <v>0</v>
      </c>
    </row>
    <row r="12489" spans="1:13" x14ac:dyDescent="0.25">
      <c r="A12489" s="3">
        <v>180301</v>
      </c>
      <c r="B12489" s="125">
        <v>0</v>
      </c>
      <c r="C12489" s="131" t="s">
        <v>4678</v>
      </c>
      <c r="D12489" s="132"/>
      <c r="E12489" s="4"/>
      <c r="F12489" s="4"/>
      <c r="G12489" s="17" t="str">
        <f>IFERROR(VLOOKUP(Table1[[#This Row],[Codigo_insumo]],BD_Insumos!$B:$E,4),"")</f>
        <v/>
      </c>
      <c r="H12489" s="139"/>
      <c r="I12489" s="5" t="s">
        <v>170</v>
      </c>
      <c r="J12489" s="20" t="str">
        <f t="shared" si="195"/>
        <v/>
      </c>
      <c r="K12489" s="21">
        <f>IF(I12489&lt;&gt;"",SUMIF(Table1[Codigo_servico],A12489,Table1[Subtotal_insumo]),"")</f>
        <v>10.204405720791843</v>
      </c>
      <c r="L12489" s="17" t="str">
        <f>IF(Table1[[#This Row],[Ordem_insumos]]&lt;&gt;0,VLOOKUP(Table1[[#This Row],[Codigo_servico]],Preencher_Orcamento!$B:$D,3,FALSE)*Table1[[#This Row],[Qtde_insumo]],"")</f>
        <v/>
      </c>
      <c r="M12489" s="17" t="str">
        <f>IF(Table1[[#This Row],[Ordem_insumos]]&lt;&gt;0,VLOOKUP(Table1[[#This Row],[Codigo_servico]],Preencher_Orcamento!$B:$D,3,FALSE)*Table1[[#This Row],[Subtotal_insumo]],"")</f>
        <v/>
      </c>
    </row>
    <row r="12490" spans="1:13" x14ac:dyDescent="0.25">
      <c r="A12490" s="6">
        <v>180301</v>
      </c>
      <c r="B12490" s="126">
        <v>1</v>
      </c>
      <c r="C12490" s="133"/>
      <c r="D12490" s="134">
        <v>38556</v>
      </c>
      <c r="E12490" s="7" t="s">
        <v>908</v>
      </c>
      <c r="F12490" s="8" t="s">
        <v>58</v>
      </c>
      <c r="G12490" s="16">
        <f>IFERROR(VLOOKUP(Table1[[#This Row],[Codigo_insumo]],BD_Insumos!$B:$E,4),"")</f>
        <v>68.411699999999996</v>
      </c>
      <c r="H12490" s="140">
        <v>0.02</v>
      </c>
      <c r="I12490" s="9"/>
      <c r="J12490" s="22">
        <f t="shared" si="195"/>
        <v>1.368234</v>
      </c>
      <c r="K12490" s="22" t="str">
        <f>IF(I12490&lt;&gt;"",SUMIF(Table1[Codigo_servico],A12490,Table1[Subtotal_insumo]),"")</f>
        <v/>
      </c>
      <c r="L12490" s="16">
        <f>IF(Table1[[#This Row],[Ordem_insumos]]&lt;&gt;0,VLOOKUP(Table1[[#This Row],[Codigo_servico]],Preencher_Orcamento!$B:$D,3,FALSE)*Table1[[#This Row],[Qtde_insumo]],"")</f>
        <v>8</v>
      </c>
      <c r="M12490" s="16">
        <f>IF(Table1[[#This Row],[Ordem_insumos]]&lt;&gt;0,VLOOKUP(Table1[[#This Row],[Codigo_servico]],Preencher_Orcamento!$B:$D,3,FALSE)*Table1[[#This Row],[Subtotal_insumo]],"")</f>
        <v>547.29359999999997</v>
      </c>
    </row>
    <row r="12491" spans="1:13" x14ac:dyDescent="0.25">
      <c r="A12491" s="6">
        <v>180301</v>
      </c>
      <c r="B12491" s="126">
        <v>2</v>
      </c>
      <c r="C12491" s="133"/>
      <c r="D12491" s="134">
        <v>2086</v>
      </c>
      <c r="E12491" s="7" t="s">
        <v>2204</v>
      </c>
      <c r="F12491" s="8" t="s">
        <v>2140</v>
      </c>
      <c r="G12491" s="16">
        <f>IFERROR(VLOOKUP(Table1[[#This Row],[Codigo_insumo]],BD_Insumos!$B:$E,4),"")</f>
        <v>10.520008785397648</v>
      </c>
      <c r="H12491" s="140">
        <v>0.375</v>
      </c>
      <c r="I12491" s="9"/>
      <c r="J12491" s="22">
        <f t="shared" si="195"/>
        <v>3.9450032945241178</v>
      </c>
      <c r="K12491" s="22" t="str">
        <f>IF(I12491&lt;&gt;"",SUMIF(Table1[Codigo_servico],A12491,Table1[Subtotal_insumo]),"")</f>
        <v/>
      </c>
      <c r="L12491" s="16">
        <f>IF(Table1[[#This Row],[Ordem_insumos]]&lt;&gt;0,VLOOKUP(Table1[[#This Row],[Codigo_servico]],Preencher_Orcamento!$B:$D,3,FALSE)*Table1[[#This Row],[Qtde_insumo]],"")</f>
        <v>150</v>
      </c>
      <c r="M12491" s="16">
        <f>IF(Table1[[#This Row],[Ordem_insumos]]&lt;&gt;0,VLOOKUP(Table1[[#This Row],[Codigo_servico]],Preencher_Orcamento!$B:$D,3,FALSE)*Table1[[#This Row],[Subtotal_insumo]],"")</f>
        <v>1578.0013178096472</v>
      </c>
    </row>
    <row r="12492" spans="1:13" ht="26.25" x14ac:dyDescent="0.25">
      <c r="A12492" s="6">
        <v>180301</v>
      </c>
      <c r="B12492" s="126">
        <v>3</v>
      </c>
      <c r="C12492" s="133"/>
      <c r="D12492" s="134">
        <v>38550</v>
      </c>
      <c r="E12492" s="7" t="s">
        <v>904</v>
      </c>
      <c r="F12492" s="8" t="s">
        <v>170</v>
      </c>
      <c r="G12492" s="18">
        <f>IFERROR(VLOOKUP(Table1[[#This Row],[Codigo_insumo]],BD_Insumos!$B:$E,4),"")</f>
        <v>3.4163000000000001</v>
      </c>
      <c r="H12492" s="140">
        <v>1</v>
      </c>
      <c r="I12492" s="9"/>
      <c r="J12492" s="23">
        <f t="shared" si="195"/>
        <v>3.4163000000000001</v>
      </c>
      <c r="K12492" s="22" t="str">
        <f>IF(I12492&lt;&gt;"",SUMIF(Table1[Codigo_servico],A12492,Table1[Subtotal_insumo]),"")</f>
        <v/>
      </c>
      <c r="L12492" s="18">
        <f>IF(Table1[[#This Row],[Ordem_insumos]]&lt;&gt;0,VLOOKUP(Table1[[#This Row],[Codigo_servico]],Preencher_Orcamento!$B:$D,3,FALSE)*Table1[[#This Row],[Qtde_insumo]],"")</f>
        <v>400</v>
      </c>
      <c r="M12492" s="18">
        <f>IF(Table1[[#This Row],[Ordem_insumos]]&lt;&gt;0,VLOOKUP(Table1[[#This Row],[Codigo_servico]],Preencher_Orcamento!$B:$D,3,FALSE)*Table1[[#This Row],[Subtotal_insumo]],"")</f>
        <v>1366.52</v>
      </c>
    </row>
    <row r="12493" spans="1:13" ht="26.25" x14ac:dyDescent="0.25">
      <c r="A12493" s="6">
        <v>180301</v>
      </c>
      <c r="B12493" s="126">
        <v>4</v>
      </c>
      <c r="C12493" s="133"/>
      <c r="D12493" s="134">
        <v>38503</v>
      </c>
      <c r="E12493" s="7" t="s">
        <v>879</v>
      </c>
      <c r="F12493" s="8" t="s">
        <v>197</v>
      </c>
      <c r="G12493" s="18">
        <f>IFERROR(VLOOKUP(Table1[[#This Row],[Codigo_insumo]],BD_Insumos!$B:$E,4),"")</f>
        <v>0.51959999999999995</v>
      </c>
      <c r="H12493" s="140">
        <v>0.05</v>
      </c>
      <c r="I12493" s="9"/>
      <c r="J12493" s="23">
        <f t="shared" si="195"/>
        <v>2.598E-2</v>
      </c>
      <c r="K12493" s="22" t="str">
        <f>IF(I12493&lt;&gt;"",SUMIF(Table1[Codigo_servico],A12493,Table1[Subtotal_insumo]),"")</f>
        <v/>
      </c>
      <c r="L12493" s="18">
        <f>IF(Table1[[#This Row],[Ordem_insumos]]&lt;&gt;0,VLOOKUP(Table1[[#This Row],[Codigo_servico]],Preencher_Orcamento!$B:$D,3,FALSE)*Table1[[#This Row],[Qtde_insumo]],"")</f>
        <v>20</v>
      </c>
      <c r="M12493" s="18">
        <f>IF(Table1[[#This Row],[Ordem_insumos]]&lt;&gt;0,VLOOKUP(Table1[[#This Row],[Codigo_servico]],Preencher_Orcamento!$B:$D,3,FALSE)*Table1[[#This Row],[Subtotal_insumo]],"")</f>
        <v>10.391999999999999</v>
      </c>
    </row>
    <row r="12494" spans="1:13" x14ac:dyDescent="0.25">
      <c r="A12494" s="6">
        <v>180301</v>
      </c>
      <c r="B12494" s="126">
        <v>5</v>
      </c>
      <c r="C12494" s="133"/>
      <c r="D12494" s="134">
        <v>2085</v>
      </c>
      <c r="E12494" s="7" t="s">
        <v>2203</v>
      </c>
      <c r="F12494" s="8" t="s">
        <v>2140</v>
      </c>
      <c r="G12494" s="18">
        <f>IFERROR(VLOOKUP(Table1[[#This Row],[Codigo_insumo]],BD_Insumos!$B:$E,4),"")</f>
        <v>12.52578426267724</v>
      </c>
      <c r="H12494" s="140">
        <v>0.1</v>
      </c>
      <c r="I12494" s="9"/>
      <c r="J12494" s="23">
        <f t="shared" si="195"/>
        <v>1.252578426267724</v>
      </c>
      <c r="K12494" s="22" t="str">
        <f>IF(I12494&lt;&gt;"",SUMIF(Table1[Codigo_servico],A12494,Table1[Subtotal_insumo]),"")</f>
        <v/>
      </c>
      <c r="L12494" s="18">
        <f>IF(Table1[[#This Row],[Ordem_insumos]]&lt;&gt;0,VLOOKUP(Table1[[#This Row],[Codigo_servico]],Preencher_Orcamento!$B:$D,3,FALSE)*Table1[[#This Row],[Qtde_insumo]],"")</f>
        <v>40</v>
      </c>
      <c r="M12494" s="18">
        <f>IF(Table1[[#This Row],[Ordem_insumos]]&lt;&gt;0,VLOOKUP(Table1[[#This Row],[Codigo_servico]],Preencher_Orcamento!$B:$D,3,FALSE)*Table1[[#This Row],[Subtotal_insumo]],"")</f>
        <v>501.0313705070896</v>
      </c>
    </row>
    <row r="12495" spans="1:13" ht="26.25" x14ac:dyDescent="0.25">
      <c r="A12495" s="6">
        <v>180301</v>
      </c>
      <c r="B12495" s="126">
        <v>6</v>
      </c>
      <c r="C12495" s="133"/>
      <c r="D12495" s="134">
        <v>38502</v>
      </c>
      <c r="E12495" s="7" t="s">
        <v>878</v>
      </c>
      <c r="F12495" s="8" t="s">
        <v>197</v>
      </c>
      <c r="G12495" s="18">
        <f>IFERROR(VLOOKUP(Table1[[#This Row],[Codigo_insumo]],BD_Insumos!$B:$E,4),"")</f>
        <v>1.9631000000000001</v>
      </c>
      <c r="H12495" s="140">
        <v>0.1</v>
      </c>
      <c r="I12495" s="9"/>
      <c r="J12495" s="23">
        <f t="shared" si="195"/>
        <v>0.19631000000000001</v>
      </c>
      <c r="K12495" s="22" t="str">
        <f>IF(I12495&lt;&gt;"",SUMIF(Table1[Codigo_servico],A12495,Table1[Subtotal_insumo]),"")</f>
        <v/>
      </c>
      <c r="L12495" s="18">
        <f>IF(Table1[[#This Row],[Ordem_insumos]]&lt;&gt;0,VLOOKUP(Table1[[#This Row],[Codigo_servico]],Preencher_Orcamento!$B:$D,3,FALSE)*Table1[[#This Row],[Qtde_insumo]],"")</f>
        <v>40</v>
      </c>
      <c r="M12495" s="18">
        <f>IF(Table1[[#This Row],[Ordem_insumos]]&lt;&gt;0,VLOOKUP(Table1[[#This Row],[Codigo_servico]],Preencher_Orcamento!$B:$D,3,FALSE)*Table1[[#This Row],[Subtotal_insumo]],"")</f>
        <v>78.524000000000001</v>
      </c>
    </row>
    <row r="12496" spans="1:13" x14ac:dyDescent="0.25">
      <c r="A12496" s="3">
        <v>180303</v>
      </c>
      <c r="B12496" s="125">
        <v>0</v>
      </c>
      <c r="C12496" s="131" t="s">
        <v>4679</v>
      </c>
      <c r="D12496" s="132"/>
      <c r="E12496" s="4"/>
      <c r="F12496" s="4"/>
      <c r="G12496" s="17" t="str">
        <f>IFERROR(VLOOKUP(Table1[[#This Row],[Codigo_insumo]],BD_Insumos!$B:$E,4),"")</f>
        <v/>
      </c>
      <c r="H12496" s="139"/>
      <c r="I12496" s="5" t="s">
        <v>170</v>
      </c>
      <c r="J12496" s="20" t="str">
        <f t="shared" si="195"/>
        <v/>
      </c>
      <c r="K12496" s="21">
        <f>IF(I12496&lt;&gt;"",SUMIF(Table1[Codigo_servico],A12496,Table1[Subtotal_insumo]),"")</f>
        <v>12.332505720791843</v>
      </c>
      <c r="L12496" s="17" t="str">
        <f>IF(Table1[[#This Row],[Ordem_insumos]]&lt;&gt;0,VLOOKUP(Table1[[#This Row],[Codigo_servico]],Preencher_Orcamento!$B:$D,3,FALSE)*Table1[[#This Row],[Qtde_insumo]],"")</f>
        <v/>
      </c>
      <c r="M12496" s="17" t="str">
        <f>IF(Table1[[#This Row],[Ordem_insumos]]&lt;&gt;0,VLOOKUP(Table1[[#This Row],[Codigo_servico]],Preencher_Orcamento!$B:$D,3,FALSE)*Table1[[#This Row],[Subtotal_insumo]],"")</f>
        <v/>
      </c>
    </row>
    <row r="12497" spans="1:13" x14ac:dyDescent="0.25">
      <c r="A12497" s="6">
        <v>180303</v>
      </c>
      <c r="B12497" s="126">
        <v>1</v>
      </c>
      <c r="C12497" s="133"/>
      <c r="D12497" s="134">
        <v>2086</v>
      </c>
      <c r="E12497" s="7" t="s">
        <v>2204</v>
      </c>
      <c r="F12497" s="8" t="s">
        <v>2140</v>
      </c>
      <c r="G12497" s="16">
        <f>IFERROR(VLOOKUP(Table1[[#This Row],[Codigo_insumo]],BD_Insumos!$B:$E,4),"")</f>
        <v>10.520008785397648</v>
      </c>
      <c r="H12497" s="140">
        <v>0.375</v>
      </c>
      <c r="I12497" s="9"/>
      <c r="J12497" s="22">
        <f t="shared" si="195"/>
        <v>3.9450032945241178</v>
      </c>
      <c r="K12497" s="22" t="str">
        <f>IF(I12497&lt;&gt;"",SUMIF(Table1[Codigo_servico],A12497,Table1[Subtotal_insumo]),"")</f>
        <v/>
      </c>
      <c r="L12497" s="16">
        <f>IF(Table1[[#This Row],[Ordem_insumos]]&lt;&gt;0,VLOOKUP(Table1[[#This Row],[Codigo_servico]],Preencher_Orcamento!$B:$D,3,FALSE)*Table1[[#This Row],[Qtde_insumo]],"")</f>
        <v>0</v>
      </c>
      <c r="M12497" s="16">
        <f>IF(Table1[[#This Row],[Ordem_insumos]]&lt;&gt;0,VLOOKUP(Table1[[#This Row],[Codigo_servico]],Preencher_Orcamento!$B:$D,3,FALSE)*Table1[[#This Row],[Subtotal_insumo]],"")</f>
        <v>0</v>
      </c>
    </row>
    <row r="12498" spans="1:13" x14ac:dyDescent="0.25">
      <c r="A12498" s="6">
        <v>180303</v>
      </c>
      <c r="B12498" s="126">
        <v>2</v>
      </c>
      <c r="C12498" s="133"/>
      <c r="D12498" s="134">
        <v>38556</v>
      </c>
      <c r="E12498" s="7" t="s">
        <v>908</v>
      </c>
      <c r="F12498" s="8" t="s">
        <v>58</v>
      </c>
      <c r="G12498" s="16">
        <f>IFERROR(VLOOKUP(Table1[[#This Row],[Codigo_insumo]],BD_Insumos!$B:$E,4),"")</f>
        <v>68.411699999999996</v>
      </c>
      <c r="H12498" s="140">
        <v>0.02</v>
      </c>
      <c r="I12498" s="9"/>
      <c r="J12498" s="22">
        <f t="shared" si="195"/>
        <v>1.368234</v>
      </c>
      <c r="K12498" s="22" t="str">
        <f>IF(I12498&lt;&gt;"",SUMIF(Table1[Codigo_servico],A12498,Table1[Subtotal_insumo]),"")</f>
        <v/>
      </c>
      <c r="L12498" s="16">
        <f>IF(Table1[[#This Row],[Ordem_insumos]]&lt;&gt;0,VLOOKUP(Table1[[#This Row],[Codigo_servico]],Preencher_Orcamento!$B:$D,3,FALSE)*Table1[[#This Row],[Qtde_insumo]],"")</f>
        <v>0</v>
      </c>
      <c r="M12498" s="16">
        <f>IF(Table1[[#This Row],[Ordem_insumos]]&lt;&gt;0,VLOOKUP(Table1[[#This Row],[Codigo_servico]],Preencher_Orcamento!$B:$D,3,FALSE)*Table1[[#This Row],[Subtotal_insumo]],"")</f>
        <v>0</v>
      </c>
    </row>
    <row r="12499" spans="1:13" ht="26.25" x14ac:dyDescent="0.25">
      <c r="A12499" s="6">
        <v>180303</v>
      </c>
      <c r="B12499" s="126">
        <v>3</v>
      </c>
      <c r="C12499" s="133"/>
      <c r="D12499" s="134">
        <v>38554</v>
      </c>
      <c r="E12499" s="7" t="s">
        <v>906</v>
      </c>
      <c r="F12499" s="8" t="s">
        <v>170</v>
      </c>
      <c r="G12499" s="18">
        <f>IFERROR(VLOOKUP(Table1[[#This Row],[Codigo_insumo]],BD_Insumos!$B:$E,4),"")</f>
        <v>5.5444000000000004</v>
      </c>
      <c r="H12499" s="140">
        <v>1</v>
      </c>
      <c r="I12499" s="9"/>
      <c r="J12499" s="23">
        <f t="shared" si="195"/>
        <v>5.5444000000000004</v>
      </c>
      <c r="K12499" s="22" t="str">
        <f>IF(I12499&lt;&gt;"",SUMIF(Table1[Codigo_servico],A12499,Table1[Subtotal_insumo]),"")</f>
        <v/>
      </c>
      <c r="L12499" s="18">
        <f>IF(Table1[[#This Row],[Ordem_insumos]]&lt;&gt;0,VLOOKUP(Table1[[#This Row],[Codigo_servico]],Preencher_Orcamento!$B:$D,3,FALSE)*Table1[[#This Row],[Qtde_insumo]],"")</f>
        <v>0</v>
      </c>
      <c r="M12499" s="18">
        <f>IF(Table1[[#This Row],[Ordem_insumos]]&lt;&gt;0,VLOOKUP(Table1[[#This Row],[Codigo_servico]],Preencher_Orcamento!$B:$D,3,FALSE)*Table1[[#This Row],[Subtotal_insumo]],"")</f>
        <v>0</v>
      </c>
    </row>
    <row r="12500" spans="1:13" ht="26.25" x14ac:dyDescent="0.25">
      <c r="A12500" s="6">
        <v>180303</v>
      </c>
      <c r="B12500" s="126">
        <v>4</v>
      </c>
      <c r="C12500" s="133"/>
      <c r="D12500" s="134">
        <v>38502</v>
      </c>
      <c r="E12500" s="7" t="s">
        <v>878</v>
      </c>
      <c r="F12500" s="8" t="s">
        <v>197</v>
      </c>
      <c r="G12500" s="18">
        <f>IFERROR(VLOOKUP(Table1[[#This Row],[Codigo_insumo]],BD_Insumos!$B:$E,4),"")</f>
        <v>1.9631000000000001</v>
      </c>
      <c r="H12500" s="140">
        <v>0.1</v>
      </c>
      <c r="I12500" s="9"/>
      <c r="J12500" s="23">
        <f t="shared" si="195"/>
        <v>0.19631000000000001</v>
      </c>
      <c r="K12500" s="22" t="str">
        <f>IF(I12500&lt;&gt;"",SUMIF(Table1[Codigo_servico],A12500,Table1[Subtotal_insumo]),"")</f>
        <v/>
      </c>
      <c r="L12500" s="18">
        <f>IF(Table1[[#This Row],[Ordem_insumos]]&lt;&gt;0,VLOOKUP(Table1[[#This Row],[Codigo_servico]],Preencher_Orcamento!$B:$D,3,FALSE)*Table1[[#This Row],[Qtde_insumo]],"")</f>
        <v>0</v>
      </c>
      <c r="M12500" s="18">
        <f>IF(Table1[[#This Row],[Ordem_insumos]]&lt;&gt;0,VLOOKUP(Table1[[#This Row],[Codigo_servico]],Preencher_Orcamento!$B:$D,3,FALSE)*Table1[[#This Row],[Subtotal_insumo]],"")</f>
        <v>0</v>
      </c>
    </row>
    <row r="12501" spans="1:13" x14ac:dyDescent="0.25">
      <c r="A12501" s="6">
        <v>180303</v>
      </c>
      <c r="B12501" s="126">
        <v>5</v>
      </c>
      <c r="C12501" s="133"/>
      <c r="D12501" s="134">
        <v>2085</v>
      </c>
      <c r="E12501" s="7" t="s">
        <v>2203</v>
      </c>
      <c r="F12501" s="8" t="s">
        <v>2140</v>
      </c>
      <c r="G12501" s="18">
        <f>IFERROR(VLOOKUP(Table1[[#This Row],[Codigo_insumo]],BD_Insumos!$B:$E,4),"")</f>
        <v>12.52578426267724</v>
      </c>
      <c r="H12501" s="140">
        <v>0.1</v>
      </c>
      <c r="I12501" s="9"/>
      <c r="J12501" s="23">
        <f t="shared" si="195"/>
        <v>1.252578426267724</v>
      </c>
      <c r="K12501" s="22" t="str">
        <f>IF(I12501&lt;&gt;"",SUMIF(Table1[Codigo_servico],A12501,Table1[Subtotal_insumo]),"")</f>
        <v/>
      </c>
      <c r="L12501" s="18">
        <f>IF(Table1[[#This Row],[Ordem_insumos]]&lt;&gt;0,VLOOKUP(Table1[[#This Row],[Codigo_servico]],Preencher_Orcamento!$B:$D,3,FALSE)*Table1[[#This Row],[Qtde_insumo]],"")</f>
        <v>0</v>
      </c>
      <c r="M12501" s="18">
        <f>IF(Table1[[#This Row],[Ordem_insumos]]&lt;&gt;0,VLOOKUP(Table1[[#This Row],[Codigo_servico]],Preencher_Orcamento!$B:$D,3,FALSE)*Table1[[#This Row],[Subtotal_insumo]],"")</f>
        <v>0</v>
      </c>
    </row>
    <row r="12502" spans="1:13" ht="26.25" x14ac:dyDescent="0.25">
      <c r="A12502" s="6">
        <v>180303</v>
      </c>
      <c r="B12502" s="126">
        <v>6</v>
      </c>
      <c r="C12502" s="133"/>
      <c r="D12502" s="134">
        <v>38503</v>
      </c>
      <c r="E12502" s="7" t="s">
        <v>879</v>
      </c>
      <c r="F12502" s="8" t="s">
        <v>197</v>
      </c>
      <c r="G12502" s="18">
        <f>IFERROR(VLOOKUP(Table1[[#This Row],[Codigo_insumo]],BD_Insumos!$B:$E,4),"")</f>
        <v>0.51959999999999995</v>
      </c>
      <c r="H12502" s="140">
        <v>0.05</v>
      </c>
      <c r="I12502" s="9"/>
      <c r="J12502" s="23">
        <f t="shared" si="195"/>
        <v>2.598E-2</v>
      </c>
      <c r="K12502" s="22" t="str">
        <f>IF(I12502&lt;&gt;"",SUMIF(Table1[Codigo_servico],A12502,Table1[Subtotal_insumo]),"")</f>
        <v/>
      </c>
      <c r="L12502" s="18">
        <f>IF(Table1[[#This Row],[Ordem_insumos]]&lt;&gt;0,VLOOKUP(Table1[[#This Row],[Codigo_servico]],Preencher_Orcamento!$B:$D,3,FALSE)*Table1[[#This Row],[Qtde_insumo]],"")</f>
        <v>0</v>
      </c>
      <c r="M12502" s="18">
        <f>IF(Table1[[#This Row],[Ordem_insumos]]&lt;&gt;0,VLOOKUP(Table1[[#This Row],[Codigo_servico]],Preencher_Orcamento!$B:$D,3,FALSE)*Table1[[#This Row],[Subtotal_insumo]],"")</f>
        <v>0</v>
      </c>
    </row>
    <row r="12503" spans="1:13" x14ac:dyDescent="0.25">
      <c r="A12503" s="3">
        <v>180305</v>
      </c>
      <c r="B12503" s="125">
        <v>0</v>
      </c>
      <c r="C12503" s="131" t="s">
        <v>859</v>
      </c>
      <c r="D12503" s="132"/>
      <c r="E12503" s="4"/>
      <c r="F12503" s="4"/>
      <c r="G12503" s="17" t="str">
        <f>IFERROR(VLOOKUP(Table1[[#This Row],[Codigo_insumo]],BD_Insumos!$B:$E,4),"")</f>
        <v/>
      </c>
      <c r="H12503" s="139"/>
      <c r="I12503" s="5" t="s">
        <v>170</v>
      </c>
      <c r="J12503" s="20" t="str">
        <f t="shared" si="195"/>
        <v/>
      </c>
      <c r="K12503" s="21">
        <f>IF(I12503&lt;&gt;"",SUMIF(Table1[Codigo_servico],A12503,Table1[Subtotal_insumo]),"")</f>
        <v>26.540808576046079</v>
      </c>
      <c r="L12503" s="17" t="str">
        <f>IF(Table1[[#This Row],[Ordem_insumos]]&lt;&gt;0,VLOOKUP(Table1[[#This Row],[Codigo_servico]],Preencher_Orcamento!$B:$D,3,FALSE)*Table1[[#This Row],[Qtde_insumo]],"")</f>
        <v/>
      </c>
      <c r="M12503" s="17" t="str">
        <f>IF(Table1[[#This Row],[Ordem_insumos]]&lt;&gt;0,VLOOKUP(Table1[[#This Row],[Codigo_servico]],Preencher_Orcamento!$B:$D,3,FALSE)*Table1[[#This Row],[Subtotal_insumo]],"")</f>
        <v/>
      </c>
    </row>
    <row r="12504" spans="1:13" ht="26.25" x14ac:dyDescent="0.25">
      <c r="A12504" s="6">
        <v>180305</v>
      </c>
      <c r="B12504" s="126">
        <v>1</v>
      </c>
      <c r="C12504" s="133"/>
      <c r="D12504" s="134">
        <v>38502</v>
      </c>
      <c r="E12504" s="7" t="s">
        <v>878</v>
      </c>
      <c r="F12504" s="8" t="s">
        <v>197</v>
      </c>
      <c r="G12504" s="16">
        <f>IFERROR(VLOOKUP(Table1[[#This Row],[Codigo_insumo]],BD_Insumos!$B:$E,4),"")</f>
        <v>1.9631000000000001</v>
      </c>
      <c r="H12504" s="140">
        <v>0.1</v>
      </c>
      <c r="I12504" s="9"/>
      <c r="J12504" s="22">
        <f t="shared" si="195"/>
        <v>0.19631000000000001</v>
      </c>
      <c r="K12504" s="22" t="str">
        <f>IF(I12504&lt;&gt;"",SUMIF(Table1[Codigo_servico],A12504,Table1[Subtotal_insumo]),"")</f>
        <v/>
      </c>
      <c r="L12504" s="16">
        <f>IF(Table1[[#This Row],[Ordem_insumos]]&lt;&gt;0,VLOOKUP(Table1[[#This Row],[Codigo_servico]],Preencher_Orcamento!$B:$D,3,FALSE)*Table1[[#This Row],[Qtde_insumo]],"")</f>
        <v>0</v>
      </c>
      <c r="M12504" s="16">
        <f>IF(Table1[[#This Row],[Ordem_insumos]]&lt;&gt;0,VLOOKUP(Table1[[#This Row],[Codigo_servico]],Preencher_Orcamento!$B:$D,3,FALSE)*Table1[[#This Row],[Subtotal_insumo]],"")</f>
        <v>0</v>
      </c>
    </row>
    <row r="12505" spans="1:13" x14ac:dyDescent="0.25">
      <c r="A12505" s="6">
        <v>180305</v>
      </c>
      <c r="B12505" s="126">
        <v>2</v>
      </c>
      <c r="C12505" s="133"/>
      <c r="D12505" s="134">
        <v>38557</v>
      </c>
      <c r="E12505" s="7" t="s">
        <v>909</v>
      </c>
      <c r="F12505" s="8" t="s">
        <v>58</v>
      </c>
      <c r="G12505" s="16">
        <f>IFERROR(VLOOKUP(Table1[[#This Row],[Codigo_insumo]],BD_Insumos!$B:$E,4),"")</f>
        <v>131.821</v>
      </c>
      <c r="H12505" s="140">
        <v>0.08</v>
      </c>
      <c r="I12505" s="9"/>
      <c r="J12505" s="22">
        <f t="shared" si="195"/>
        <v>10.545680000000001</v>
      </c>
      <c r="K12505" s="22" t="str">
        <f>IF(I12505&lt;&gt;"",SUMIF(Table1[Codigo_servico],A12505,Table1[Subtotal_insumo]),"")</f>
        <v/>
      </c>
      <c r="L12505" s="16">
        <f>IF(Table1[[#This Row],[Ordem_insumos]]&lt;&gt;0,VLOOKUP(Table1[[#This Row],[Codigo_servico]],Preencher_Orcamento!$B:$D,3,FALSE)*Table1[[#This Row],[Qtde_insumo]],"")</f>
        <v>0</v>
      </c>
      <c r="M12505" s="16">
        <f>IF(Table1[[#This Row],[Ordem_insumos]]&lt;&gt;0,VLOOKUP(Table1[[#This Row],[Codigo_servico]],Preencher_Orcamento!$B:$D,3,FALSE)*Table1[[#This Row],[Subtotal_insumo]],"")</f>
        <v>0</v>
      </c>
    </row>
    <row r="12506" spans="1:13" x14ac:dyDescent="0.25">
      <c r="A12506" s="6">
        <v>180305</v>
      </c>
      <c r="B12506" s="126">
        <v>3</v>
      </c>
      <c r="C12506" s="133"/>
      <c r="D12506" s="134">
        <v>2085</v>
      </c>
      <c r="E12506" s="7" t="s">
        <v>2203</v>
      </c>
      <c r="F12506" s="8" t="s">
        <v>2140</v>
      </c>
      <c r="G12506" s="18">
        <f>IFERROR(VLOOKUP(Table1[[#This Row],[Codigo_insumo]],BD_Insumos!$B:$E,4),"")</f>
        <v>12.52578426267724</v>
      </c>
      <c r="H12506" s="140">
        <v>0.1</v>
      </c>
      <c r="I12506" s="9"/>
      <c r="J12506" s="23">
        <f t="shared" si="195"/>
        <v>1.252578426267724</v>
      </c>
      <c r="K12506" s="22" t="str">
        <f>IF(I12506&lt;&gt;"",SUMIF(Table1[Codigo_servico],A12506,Table1[Subtotal_insumo]),"")</f>
        <v/>
      </c>
      <c r="L12506" s="18">
        <f>IF(Table1[[#This Row],[Ordem_insumos]]&lt;&gt;0,VLOOKUP(Table1[[#This Row],[Codigo_servico]],Preencher_Orcamento!$B:$D,3,FALSE)*Table1[[#This Row],[Qtde_insumo]],"")</f>
        <v>0</v>
      </c>
      <c r="M12506" s="18">
        <f>IF(Table1[[#This Row],[Ordem_insumos]]&lt;&gt;0,VLOOKUP(Table1[[#This Row],[Codigo_servico]],Preencher_Orcamento!$B:$D,3,FALSE)*Table1[[#This Row],[Subtotal_insumo]],"")</f>
        <v>0</v>
      </c>
    </row>
    <row r="12507" spans="1:13" x14ac:dyDescent="0.25">
      <c r="A12507" s="6">
        <v>180305</v>
      </c>
      <c r="B12507" s="126">
        <v>4</v>
      </c>
      <c r="C12507" s="133"/>
      <c r="D12507" s="134">
        <v>2086</v>
      </c>
      <c r="E12507" s="7" t="s">
        <v>2204</v>
      </c>
      <c r="F12507" s="8" t="s">
        <v>2140</v>
      </c>
      <c r="G12507" s="18">
        <f>IFERROR(VLOOKUP(Table1[[#This Row],[Codigo_insumo]],BD_Insumos!$B:$E,4),"")</f>
        <v>10.520008785397648</v>
      </c>
      <c r="H12507" s="140">
        <v>0.7</v>
      </c>
      <c r="I12507" s="9"/>
      <c r="J12507" s="23">
        <f t="shared" si="195"/>
        <v>7.3640061497783531</v>
      </c>
      <c r="K12507" s="22" t="str">
        <f>IF(I12507&lt;&gt;"",SUMIF(Table1[Codigo_servico],A12507,Table1[Subtotal_insumo]),"")</f>
        <v/>
      </c>
      <c r="L12507" s="18">
        <f>IF(Table1[[#This Row],[Ordem_insumos]]&lt;&gt;0,VLOOKUP(Table1[[#This Row],[Codigo_servico]],Preencher_Orcamento!$B:$D,3,FALSE)*Table1[[#This Row],[Qtde_insumo]],"")</f>
        <v>0</v>
      </c>
      <c r="M12507" s="18">
        <f>IF(Table1[[#This Row],[Ordem_insumos]]&lt;&gt;0,VLOOKUP(Table1[[#This Row],[Codigo_servico]],Preencher_Orcamento!$B:$D,3,FALSE)*Table1[[#This Row],[Subtotal_insumo]],"")</f>
        <v>0</v>
      </c>
    </row>
    <row r="12508" spans="1:13" x14ac:dyDescent="0.25">
      <c r="A12508" s="6">
        <v>180305</v>
      </c>
      <c r="B12508" s="126">
        <v>5</v>
      </c>
      <c r="C12508" s="133"/>
      <c r="D12508" s="134">
        <v>38555</v>
      </c>
      <c r="E12508" s="7" t="s">
        <v>907</v>
      </c>
      <c r="F12508" s="8" t="s">
        <v>58</v>
      </c>
      <c r="G12508" s="18">
        <f>IFERROR(VLOOKUP(Table1[[#This Row],[Codigo_insumo]],BD_Insumos!$B:$E,4),"")</f>
        <v>163.66669999999999</v>
      </c>
      <c r="H12508" s="140">
        <v>0.02</v>
      </c>
      <c r="I12508" s="9"/>
      <c r="J12508" s="23">
        <f t="shared" si="195"/>
        <v>3.2733339999999997</v>
      </c>
      <c r="K12508" s="22" t="str">
        <f>IF(I12508&lt;&gt;"",SUMIF(Table1[Codigo_servico],A12508,Table1[Subtotal_insumo]),"")</f>
        <v/>
      </c>
      <c r="L12508" s="18">
        <f>IF(Table1[[#This Row],[Ordem_insumos]]&lt;&gt;0,VLOOKUP(Table1[[#This Row],[Codigo_servico]],Preencher_Orcamento!$B:$D,3,FALSE)*Table1[[#This Row],[Qtde_insumo]],"")</f>
        <v>0</v>
      </c>
      <c r="M12508" s="18">
        <f>IF(Table1[[#This Row],[Ordem_insumos]]&lt;&gt;0,VLOOKUP(Table1[[#This Row],[Codigo_servico]],Preencher_Orcamento!$B:$D,3,FALSE)*Table1[[#This Row],[Subtotal_insumo]],"")</f>
        <v>0</v>
      </c>
    </row>
    <row r="12509" spans="1:13" x14ac:dyDescent="0.25">
      <c r="A12509" s="6">
        <v>180305</v>
      </c>
      <c r="B12509" s="126">
        <v>6</v>
      </c>
      <c r="C12509" s="133"/>
      <c r="D12509" s="134">
        <v>38016</v>
      </c>
      <c r="E12509" s="7" t="s">
        <v>859</v>
      </c>
      <c r="F12509" s="8" t="s">
        <v>170</v>
      </c>
      <c r="G12509" s="18">
        <f>IFERROR(VLOOKUP(Table1[[#This Row],[Codigo_insumo]],BD_Insumos!$B:$E,4),"")</f>
        <v>3.9089</v>
      </c>
      <c r="H12509" s="140">
        <v>1</v>
      </c>
      <c r="I12509" s="9"/>
      <c r="J12509" s="23">
        <f t="shared" si="195"/>
        <v>3.9089</v>
      </c>
      <c r="K12509" s="22" t="str">
        <f>IF(I12509&lt;&gt;"",SUMIF(Table1[Codigo_servico],A12509,Table1[Subtotal_insumo]),"")</f>
        <v/>
      </c>
      <c r="L12509" s="18">
        <f>IF(Table1[[#This Row],[Ordem_insumos]]&lt;&gt;0,VLOOKUP(Table1[[#This Row],[Codigo_servico]],Preencher_Orcamento!$B:$D,3,FALSE)*Table1[[#This Row],[Qtde_insumo]],"")</f>
        <v>0</v>
      </c>
      <c r="M12509" s="18">
        <f>IF(Table1[[#This Row],[Ordem_insumos]]&lt;&gt;0,VLOOKUP(Table1[[#This Row],[Codigo_servico]],Preencher_Orcamento!$B:$D,3,FALSE)*Table1[[#This Row],[Subtotal_insumo]],"")</f>
        <v>0</v>
      </c>
    </row>
    <row r="12510" spans="1:13" x14ac:dyDescent="0.25">
      <c r="A12510" s="3">
        <v>180307</v>
      </c>
      <c r="B12510" s="125">
        <v>0</v>
      </c>
      <c r="C12510" s="131" t="s">
        <v>4680</v>
      </c>
      <c r="D12510" s="132"/>
      <c r="E12510" s="4"/>
      <c r="F12510" s="4"/>
      <c r="G12510" s="17" t="str">
        <f>IFERROR(VLOOKUP(Table1[[#This Row],[Codigo_insumo]],BD_Insumos!$B:$E,4),"")</f>
        <v/>
      </c>
      <c r="H12510" s="139"/>
      <c r="I12510" s="5" t="s">
        <v>170</v>
      </c>
      <c r="J12510" s="20" t="str">
        <f t="shared" si="195"/>
        <v/>
      </c>
      <c r="K12510" s="21">
        <f>IF(I12510&lt;&gt;"",SUMIF(Table1[Codigo_servico],A12510,Table1[Subtotal_insumo]),"")</f>
        <v>29.759505720791843</v>
      </c>
      <c r="L12510" s="17" t="str">
        <f>IF(Table1[[#This Row],[Ordem_insumos]]&lt;&gt;0,VLOOKUP(Table1[[#This Row],[Codigo_servico]],Preencher_Orcamento!$B:$D,3,FALSE)*Table1[[#This Row],[Qtde_insumo]],"")</f>
        <v/>
      </c>
      <c r="M12510" s="17" t="str">
        <f>IF(Table1[[#This Row],[Ordem_insumos]]&lt;&gt;0,VLOOKUP(Table1[[#This Row],[Codigo_servico]],Preencher_Orcamento!$B:$D,3,FALSE)*Table1[[#This Row],[Subtotal_insumo]],"")</f>
        <v/>
      </c>
    </row>
    <row r="12511" spans="1:13" x14ac:dyDescent="0.25">
      <c r="A12511" s="6">
        <v>180307</v>
      </c>
      <c r="B12511" s="126">
        <v>1</v>
      </c>
      <c r="C12511" s="133"/>
      <c r="D12511" s="134">
        <v>38556</v>
      </c>
      <c r="E12511" s="7" t="s">
        <v>908</v>
      </c>
      <c r="F12511" s="8" t="s">
        <v>58</v>
      </c>
      <c r="G12511" s="16">
        <f>IFERROR(VLOOKUP(Table1[[#This Row],[Codigo_insumo]],BD_Insumos!$B:$E,4),"")</f>
        <v>68.411699999999996</v>
      </c>
      <c r="H12511" s="140">
        <v>0.02</v>
      </c>
      <c r="I12511" s="9"/>
      <c r="J12511" s="22">
        <f t="shared" si="195"/>
        <v>1.368234</v>
      </c>
      <c r="K12511" s="22" t="str">
        <f>IF(I12511&lt;&gt;"",SUMIF(Table1[Codigo_servico],A12511,Table1[Subtotal_insumo]),"")</f>
        <v/>
      </c>
      <c r="L12511" s="16">
        <f>IF(Table1[[#This Row],[Ordem_insumos]]&lt;&gt;0,VLOOKUP(Table1[[#This Row],[Codigo_servico]],Preencher_Orcamento!$B:$D,3,FALSE)*Table1[[#This Row],[Qtde_insumo]],"")</f>
        <v>0</v>
      </c>
      <c r="M12511" s="16">
        <f>IF(Table1[[#This Row],[Ordem_insumos]]&lt;&gt;0,VLOOKUP(Table1[[#This Row],[Codigo_servico]],Preencher_Orcamento!$B:$D,3,FALSE)*Table1[[#This Row],[Subtotal_insumo]],"")</f>
        <v>0</v>
      </c>
    </row>
    <row r="12512" spans="1:13" ht="26.25" x14ac:dyDescent="0.25">
      <c r="A12512" s="6">
        <v>180307</v>
      </c>
      <c r="B12512" s="126">
        <v>2</v>
      </c>
      <c r="C12512" s="133"/>
      <c r="D12512" s="134">
        <v>38552</v>
      </c>
      <c r="E12512" s="7" t="s">
        <v>905</v>
      </c>
      <c r="F12512" s="8" t="s">
        <v>170</v>
      </c>
      <c r="G12512" s="16">
        <f>IFERROR(VLOOKUP(Table1[[#This Row],[Codigo_insumo]],BD_Insumos!$B:$E,4),"")</f>
        <v>22.971399999999999</v>
      </c>
      <c r="H12512" s="140">
        <v>1</v>
      </c>
      <c r="I12512" s="9"/>
      <c r="J12512" s="22">
        <f t="shared" si="195"/>
        <v>22.971399999999999</v>
      </c>
      <c r="K12512" s="22" t="str">
        <f>IF(I12512&lt;&gt;"",SUMIF(Table1[Codigo_servico],A12512,Table1[Subtotal_insumo]),"")</f>
        <v/>
      </c>
      <c r="L12512" s="16">
        <f>IF(Table1[[#This Row],[Ordem_insumos]]&lt;&gt;0,VLOOKUP(Table1[[#This Row],[Codigo_servico]],Preencher_Orcamento!$B:$D,3,FALSE)*Table1[[#This Row],[Qtde_insumo]],"")</f>
        <v>0</v>
      </c>
      <c r="M12512" s="16">
        <f>IF(Table1[[#This Row],[Ordem_insumos]]&lt;&gt;0,VLOOKUP(Table1[[#This Row],[Codigo_servico]],Preencher_Orcamento!$B:$D,3,FALSE)*Table1[[#This Row],[Subtotal_insumo]],"")</f>
        <v>0</v>
      </c>
    </row>
    <row r="12513" spans="1:13" ht="26.25" x14ac:dyDescent="0.25">
      <c r="A12513" s="6">
        <v>180307</v>
      </c>
      <c r="B12513" s="126">
        <v>3</v>
      </c>
      <c r="C12513" s="133"/>
      <c r="D12513" s="134">
        <v>38503</v>
      </c>
      <c r="E12513" s="7" t="s">
        <v>879</v>
      </c>
      <c r="F12513" s="8" t="s">
        <v>197</v>
      </c>
      <c r="G12513" s="18">
        <f>IFERROR(VLOOKUP(Table1[[#This Row],[Codigo_insumo]],BD_Insumos!$B:$E,4),"")</f>
        <v>0.51959999999999995</v>
      </c>
      <c r="H12513" s="140">
        <v>0.05</v>
      </c>
      <c r="I12513" s="9"/>
      <c r="J12513" s="23">
        <f t="shared" si="195"/>
        <v>2.598E-2</v>
      </c>
      <c r="K12513" s="22" t="str">
        <f>IF(I12513&lt;&gt;"",SUMIF(Table1[Codigo_servico],A12513,Table1[Subtotal_insumo]),"")</f>
        <v/>
      </c>
      <c r="L12513" s="18">
        <f>IF(Table1[[#This Row],[Ordem_insumos]]&lt;&gt;0,VLOOKUP(Table1[[#This Row],[Codigo_servico]],Preencher_Orcamento!$B:$D,3,FALSE)*Table1[[#This Row],[Qtde_insumo]],"")</f>
        <v>0</v>
      </c>
      <c r="M12513" s="18">
        <f>IF(Table1[[#This Row],[Ordem_insumos]]&lt;&gt;0,VLOOKUP(Table1[[#This Row],[Codigo_servico]],Preencher_Orcamento!$B:$D,3,FALSE)*Table1[[#This Row],[Subtotal_insumo]],"")</f>
        <v>0</v>
      </c>
    </row>
    <row r="12514" spans="1:13" ht="26.25" x14ac:dyDescent="0.25">
      <c r="A12514" s="6">
        <v>180307</v>
      </c>
      <c r="B12514" s="126">
        <v>4</v>
      </c>
      <c r="C12514" s="133"/>
      <c r="D12514" s="134">
        <v>38502</v>
      </c>
      <c r="E12514" s="7" t="s">
        <v>878</v>
      </c>
      <c r="F12514" s="8" t="s">
        <v>197</v>
      </c>
      <c r="G12514" s="18">
        <f>IFERROR(VLOOKUP(Table1[[#This Row],[Codigo_insumo]],BD_Insumos!$B:$E,4),"")</f>
        <v>1.9631000000000001</v>
      </c>
      <c r="H12514" s="140">
        <v>0.1</v>
      </c>
      <c r="I12514" s="9"/>
      <c r="J12514" s="23">
        <f t="shared" si="195"/>
        <v>0.19631000000000001</v>
      </c>
      <c r="K12514" s="22" t="str">
        <f>IF(I12514&lt;&gt;"",SUMIF(Table1[Codigo_servico],A12514,Table1[Subtotal_insumo]),"")</f>
        <v/>
      </c>
      <c r="L12514" s="18">
        <f>IF(Table1[[#This Row],[Ordem_insumos]]&lt;&gt;0,VLOOKUP(Table1[[#This Row],[Codigo_servico]],Preencher_Orcamento!$B:$D,3,FALSE)*Table1[[#This Row],[Qtde_insumo]],"")</f>
        <v>0</v>
      </c>
      <c r="M12514" s="18">
        <f>IF(Table1[[#This Row],[Ordem_insumos]]&lt;&gt;0,VLOOKUP(Table1[[#This Row],[Codigo_servico]],Preencher_Orcamento!$B:$D,3,FALSE)*Table1[[#This Row],[Subtotal_insumo]],"")</f>
        <v>0</v>
      </c>
    </row>
    <row r="12515" spans="1:13" x14ac:dyDescent="0.25">
      <c r="A12515" s="6">
        <v>180307</v>
      </c>
      <c r="B12515" s="126">
        <v>5</v>
      </c>
      <c r="C12515" s="133"/>
      <c r="D12515" s="134">
        <v>2086</v>
      </c>
      <c r="E12515" s="7" t="s">
        <v>2204</v>
      </c>
      <c r="F12515" s="8" t="s">
        <v>2140</v>
      </c>
      <c r="G12515" s="18">
        <f>IFERROR(VLOOKUP(Table1[[#This Row],[Codigo_insumo]],BD_Insumos!$B:$E,4),"")</f>
        <v>10.520008785397648</v>
      </c>
      <c r="H12515" s="140">
        <v>0.375</v>
      </c>
      <c r="I12515" s="9"/>
      <c r="J12515" s="23">
        <f t="shared" si="195"/>
        <v>3.9450032945241178</v>
      </c>
      <c r="K12515" s="22" t="str">
        <f>IF(I12515&lt;&gt;"",SUMIF(Table1[Codigo_servico],A12515,Table1[Subtotal_insumo]),"")</f>
        <v/>
      </c>
      <c r="L12515" s="18">
        <f>IF(Table1[[#This Row],[Ordem_insumos]]&lt;&gt;0,VLOOKUP(Table1[[#This Row],[Codigo_servico]],Preencher_Orcamento!$B:$D,3,FALSE)*Table1[[#This Row],[Qtde_insumo]],"")</f>
        <v>0</v>
      </c>
      <c r="M12515" s="18">
        <f>IF(Table1[[#This Row],[Ordem_insumos]]&lt;&gt;0,VLOOKUP(Table1[[#This Row],[Codigo_servico]],Preencher_Orcamento!$B:$D,3,FALSE)*Table1[[#This Row],[Subtotal_insumo]],"")</f>
        <v>0</v>
      </c>
    </row>
    <row r="12516" spans="1:13" x14ac:dyDescent="0.25">
      <c r="A12516" s="6">
        <v>180307</v>
      </c>
      <c r="B12516" s="126">
        <v>6</v>
      </c>
      <c r="C12516" s="133"/>
      <c r="D12516" s="134">
        <v>2085</v>
      </c>
      <c r="E12516" s="7" t="s">
        <v>2203</v>
      </c>
      <c r="F12516" s="8" t="s">
        <v>2140</v>
      </c>
      <c r="G12516" s="18">
        <f>IFERROR(VLOOKUP(Table1[[#This Row],[Codigo_insumo]],BD_Insumos!$B:$E,4),"")</f>
        <v>12.52578426267724</v>
      </c>
      <c r="H12516" s="140">
        <v>0.1</v>
      </c>
      <c r="I12516" s="9"/>
      <c r="J12516" s="23">
        <f t="shared" si="195"/>
        <v>1.252578426267724</v>
      </c>
      <c r="K12516" s="22" t="str">
        <f>IF(I12516&lt;&gt;"",SUMIF(Table1[Codigo_servico],A12516,Table1[Subtotal_insumo]),"")</f>
        <v/>
      </c>
      <c r="L12516" s="18">
        <f>IF(Table1[[#This Row],[Ordem_insumos]]&lt;&gt;0,VLOOKUP(Table1[[#This Row],[Codigo_servico]],Preencher_Orcamento!$B:$D,3,FALSE)*Table1[[#This Row],[Qtde_insumo]],"")</f>
        <v>0</v>
      </c>
      <c r="M12516" s="18">
        <f>IF(Table1[[#This Row],[Ordem_insumos]]&lt;&gt;0,VLOOKUP(Table1[[#This Row],[Codigo_servico]],Preencher_Orcamento!$B:$D,3,FALSE)*Table1[[#This Row],[Subtotal_insumo]],"")</f>
        <v>0</v>
      </c>
    </row>
    <row r="12517" spans="1:13" x14ac:dyDescent="0.25">
      <c r="A12517" s="3">
        <v>180313</v>
      </c>
      <c r="B12517" s="125">
        <v>0</v>
      </c>
      <c r="C12517" s="131" t="s">
        <v>4681</v>
      </c>
      <c r="D12517" s="132"/>
      <c r="E12517" s="4"/>
      <c r="F12517" s="4"/>
      <c r="G12517" s="17" t="str">
        <f>IFERROR(VLOOKUP(Table1[[#This Row],[Codigo_insumo]],BD_Insumos!$B:$E,4),"")</f>
        <v/>
      </c>
      <c r="H12517" s="139"/>
      <c r="I12517" s="5" t="s">
        <v>4682</v>
      </c>
      <c r="J12517" s="20" t="str">
        <f t="shared" si="195"/>
        <v/>
      </c>
      <c r="K12517" s="21">
        <f>IF(I12517&lt;&gt;"",SUMIF(Table1[Codigo_servico],A12517,Table1[Subtotal_insumo]),"")</f>
        <v>33.665580954585849</v>
      </c>
      <c r="L12517" s="17" t="str">
        <f>IF(Table1[[#This Row],[Ordem_insumos]]&lt;&gt;0,VLOOKUP(Table1[[#This Row],[Codigo_servico]],Preencher_Orcamento!$B:$D,3,FALSE)*Table1[[#This Row],[Qtde_insumo]],"")</f>
        <v/>
      </c>
      <c r="M12517" s="17" t="str">
        <f>IF(Table1[[#This Row],[Ordem_insumos]]&lt;&gt;0,VLOOKUP(Table1[[#This Row],[Codigo_servico]],Preencher_Orcamento!$B:$D,3,FALSE)*Table1[[#This Row],[Subtotal_insumo]],"")</f>
        <v/>
      </c>
    </row>
    <row r="12518" spans="1:13" ht="26.25" x14ac:dyDescent="0.25">
      <c r="A12518" s="6">
        <v>180313</v>
      </c>
      <c r="B12518" s="126">
        <v>1</v>
      </c>
      <c r="C12518" s="133"/>
      <c r="D12518" s="134">
        <v>38523</v>
      </c>
      <c r="E12518" s="7" t="s">
        <v>883</v>
      </c>
      <c r="F12518" s="8" t="s">
        <v>884</v>
      </c>
      <c r="G12518" s="16">
        <f>IFERROR(VLOOKUP(Table1[[#This Row],[Codigo_insumo]],BD_Insumos!$B:$E,4),"")</f>
        <v>10.1409</v>
      </c>
      <c r="H12518" s="140">
        <v>1</v>
      </c>
      <c r="I12518" s="9"/>
      <c r="J12518" s="22">
        <f t="shared" si="195"/>
        <v>10.1409</v>
      </c>
      <c r="K12518" s="22" t="str">
        <f>IF(I12518&lt;&gt;"",SUMIF(Table1[Codigo_servico],A12518,Table1[Subtotal_insumo]),"")</f>
        <v/>
      </c>
      <c r="L12518" s="16">
        <f>IF(Table1[[#This Row],[Ordem_insumos]]&lt;&gt;0,VLOOKUP(Table1[[#This Row],[Codigo_servico]],Preencher_Orcamento!$B:$D,3,FALSE)*Table1[[#This Row],[Qtde_insumo]],"")</f>
        <v>0</v>
      </c>
      <c r="M12518" s="16">
        <f>IF(Table1[[#This Row],[Ordem_insumos]]&lt;&gt;0,VLOOKUP(Table1[[#This Row],[Codigo_servico]],Preencher_Orcamento!$B:$D,3,FALSE)*Table1[[#This Row],[Subtotal_insumo]],"")</f>
        <v>0</v>
      </c>
    </row>
    <row r="12519" spans="1:13" x14ac:dyDescent="0.25">
      <c r="A12519" s="6">
        <v>180313</v>
      </c>
      <c r="B12519" s="126">
        <v>2</v>
      </c>
      <c r="C12519" s="133"/>
      <c r="D12519" s="134">
        <v>38557</v>
      </c>
      <c r="E12519" s="7" t="s">
        <v>909</v>
      </c>
      <c r="F12519" s="8" t="s">
        <v>58</v>
      </c>
      <c r="G12519" s="16">
        <f>IFERROR(VLOOKUP(Table1[[#This Row],[Codigo_insumo]],BD_Insumos!$B:$E,4),"")</f>
        <v>131.821</v>
      </c>
      <c r="H12519" s="140">
        <v>8.5000000000000006E-2</v>
      </c>
      <c r="I12519" s="9"/>
      <c r="J12519" s="22">
        <f t="shared" si="195"/>
        <v>11.204785000000001</v>
      </c>
      <c r="K12519" s="22" t="str">
        <f>IF(I12519&lt;&gt;"",SUMIF(Table1[Codigo_servico],A12519,Table1[Subtotal_insumo]),"")</f>
        <v/>
      </c>
      <c r="L12519" s="16">
        <f>IF(Table1[[#This Row],[Ordem_insumos]]&lt;&gt;0,VLOOKUP(Table1[[#This Row],[Codigo_servico]],Preencher_Orcamento!$B:$D,3,FALSE)*Table1[[#This Row],[Qtde_insumo]],"")</f>
        <v>0</v>
      </c>
      <c r="M12519" s="16">
        <f>IF(Table1[[#This Row],[Ordem_insumos]]&lt;&gt;0,VLOOKUP(Table1[[#This Row],[Codigo_servico]],Preencher_Orcamento!$B:$D,3,FALSE)*Table1[[#This Row],[Subtotal_insumo]],"")</f>
        <v>0</v>
      </c>
    </row>
    <row r="12520" spans="1:13" x14ac:dyDescent="0.25">
      <c r="A12520" s="6">
        <v>180313</v>
      </c>
      <c r="B12520" s="126">
        <v>3</v>
      </c>
      <c r="C12520" s="133"/>
      <c r="D12520" s="134">
        <v>2085</v>
      </c>
      <c r="E12520" s="7" t="s">
        <v>2203</v>
      </c>
      <c r="F12520" s="8" t="s">
        <v>2140</v>
      </c>
      <c r="G12520" s="18">
        <f>IFERROR(VLOOKUP(Table1[[#This Row],[Codigo_insumo]],BD_Insumos!$B:$E,4),"")</f>
        <v>12.52578426267724</v>
      </c>
      <c r="H12520" s="140">
        <v>0.1</v>
      </c>
      <c r="I12520" s="9"/>
      <c r="J12520" s="23">
        <f t="shared" si="195"/>
        <v>1.252578426267724</v>
      </c>
      <c r="K12520" s="22" t="str">
        <f>IF(I12520&lt;&gt;"",SUMIF(Table1[Codigo_servico],A12520,Table1[Subtotal_insumo]),"")</f>
        <v/>
      </c>
      <c r="L12520" s="18">
        <f>IF(Table1[[#This Row],[Ordem_insumos]]&lt;&gt;0,VLOOKUP(Table1[[#This Row],[Codigo_servico]],Preencher_Orcamento!$B:$D,3,FALSE)*Table1[[#This Row],[Qtde_insumo]],"")</f>
        <v>0</v>
      </c>
      <c r="M12520" s="18">
        <f>IF(Table1[[#This Row],[Ordem_insumos]]&lt;&gt;0,VLOOKUP(Table1[[#This Row],[Codigo_servico]],Preencher_Orcamento!$B:$D,3,FALSE)*Table1[[#This Row],[Subtotal_insumo]],"")</f>
        <v>0</v>
      </c>
    </row>
    <row r="12521" spans="1:13" x14ac:dyDescent="0.25">
      <c r="A12521" s="6">
        <v>180313</v>
      </c>
      <c r="B12521" s="126">
        <v>4</v>
      </c>
      <c r="C12521" s="133"/>
      <c r="D12521" s="134">
        <v>38555</v>
      </c>
      <c r="E12521" s="7" t="s">
        <v>907</v>
      </c>
      <c r="F12521" s="8" t="s">
        <v>58</v>
      </c>
      <c r="G12521" s="18">
        <f>IFERROR(VLOOKUP(Table1[[#This Row],[Codigo_insumo]],BD_Insumos!$B:$E,4),"")</f>
        <v>163.66669999999999</v>
      </c>
      <c r="H12521" s="140">
        <v>1.4999999999999999E-2</v>
      </c>
      <c r="I12521" s="9"/>
      <c r="J12521" s="23">
        <f t="shared" si="195"/>
        <v>2.4550004999999997</v>
      </c>
      <c r="K12521" s="22" t="str">
        <f>IF(I12521&lt;&gt;"",SUMIF(Table1[Codigo_servico],A12521,Table1[Subtotal_insumo]),"")</f>
        <v/>
      </c>
      <c r="L12521" s="18">
        <f>IF(Table1[[#This Row],[Ordem_insumos]]&lt;&gt;0,VLOOKUP(Table1[[#This Row],[Codigo_servico]],Preencher_Orcamento!$B:$D,3,FALSE)*Table1[[#This Row],[Qtde_insumo]],"")</f>
        <v>0</v>
      </c>
      <c r="M12521" s="18">
        <f>IF(Table1[[#This Row],[Ordem_insumos]]&lt;&gt;0,VLOOKUP(Table1[[#This Row],[Codigo_servico]],Preencher_Orcamento!$B:$D,3,FALSE)*Table1[[#This Row],[Subtotal_insumo]],"")</f>
        <v>0</v>
      </c>
    </row>
    <row r="12522" spans="1:13" ht="26.25" x14ac:dyDescent="0.25">
      <c r="A12522" s="6">
        <v>180313</v>
      </c>
      <c r="B12522" s="126">
        <v>5</v>
      </c>
      <c r="C12522" s="133"/>
      <c r="D12522" s="134">
        <v>38502</v>
      </c>
      <c r="E12522" s="7" t="s">
        <v>878</v>
      </c>
      <c r="F12522" s="8" t="s">
        <v>197</v>
      </c>
      <c r="G12522" s="18">
        <f>IFERROR(VLOOKUP(Table1[[#This Row],[Codigo_insumo]],BD_Insumos!$B:$E,4),"")</f>
        <v>1.9631000000000001</v>
      </c>
      <c r="H12522" s="140">
        <v>0.1</v>
      </c>
      <c r="I12522" s="9"/>
      <c r="J12522" s="23">
        <f t="shared" si="195"/>
        <v>0.19631000000000001</v>
      </c>
      <c r="K12522" s="22" t="str">
        <f>IF(I12522&lt;&gt;"",SUMIF(Table1[Codigo_servico],A12522,Table1[Subtotal_insumo]),"")</f>
        <v/>
      </c>
      <c r="L12522" s="18">
        <f>IF(Table1[[#This Row],[Ordem_insumos]]&lt;&gt;0,VLOOKUP(Table1[[#This Row],[Codigo_servico]],Preencher_Orcamento!$B:$D,3,FALSE)*Table1[[#This Row],[Qtde_insumo]],"")</f>
        <v>0</v>
      </c>
      <c r="M12522" s="18">
        <f>IF(Table1[[#This Row],[Ordem_insumos]]&lt;&gt;0,VLOOKUP(Table1[[#This Row],[Codigo_servico]],Preencher_Orcamento!$B:$D,3,FALSE)*Table1[[#This Row],[Subtotal_insumo]],"")</f>
        <v>0</v>
      </c>
    </row>
    <row r="12523" spans="1:13" x14ac:dyDescent="0.25">
      <c r="A12523" s="6">
        <v>180313</v>
      </c>
      <c r="B12523" s="126">
        <v>6</v>
      </c>
      <c r="C12523" s="133"/>
      <c r="D12523" s="134">
        <v>2086</v>
      </c>
      <c r="E12523" s="7" t="s">
        <v>2204</v>
      </c>
      <c r="F12523" s="8" t="s">
        <v>2140</v>
      </c>
      <c r="G12523" s="18">
        <f>IFERROR(VLOOKUP(Table1[[#This Row],[Codigo_insumo]],BD_Insumos!$B:$E,4),"")</f>
        <v>10.520008785397648</v>
      </c>
      <c r="H12523" s="140">
        <v>0.8</v>
      </c>
      <c r="I12523" s="9"/>
      <c r="J12523" s="23">
        <f t="shared" si="195"/>
        <v>8.4160070283181181</v>
      </c>
      <c r="K12523" s="22" t="str">
        <f>IF(I12523&lt;&gt;"",SUMIF(Table1[Codigo_servico],A12523,Table1[Subtotal_insumo]),"")</f>
        <v/>
      </c>
      <c r="L12523" s="18">
        <f>IF(Table1[[#This Row],[Ordem_insumos]]&lt;&gt;0,VLOOKUP(Table1[[#This Row],[Codigo_servico]],Preencher_Orcamento!$B:$D,3,FALSE)*Table1[[#This Row],[Qtde_insumo]],"")</f>
        <v>0</v>
      </c>
      <c r="M12523" s="18">
        <f>IF(Table1[[#This Row],[Ordem_insumos]]&lt;&gt;0,VLOOKUP(Table1[[#This Row],[Codigo_servico]],Preencher_Orcamento!$B:$D,3,FALSE)*Table1[[#This Row],[Subtotal_insumo]],"")</f>
        <v>0</v>
      </c>
    </row>
    <row r="12524" spans="1:13" x14ac:dyDescent="0.25">
      <c r="A12524" s="3">
        <v>180315</v>
      </c>
      <c r="B12524" s="125">
        <v>0</v>
      </c>
      <c r="C12524" s="131" t="s">
        <v>4683</v>
      </c>
      <c r="D12524" s="132"/>
      <c r="E12524" s="4"/>
      <c r="F12524" s="4"/>
      <c r="G12524" s="17" t="str">
        <f>IFERROR(VLOOKUP(Table1[[#This Row],[Codigo_insumo]],BD_Insumos!$B:$E,4),"")</f>
        <v/>
      </c>
      <c r="H12524" s="139"/>
      <c r="I12524" s="5" t="s">
        <v>4682</v>
      </c>
      <c r="J12524" s="20" t="str">
        <f t="shared" si="195"/>
        <v/>
      </c>
      <c r="K12524" s="21">
        <f>IF(I12524&lt;&gt;"",SUMIF(Table1[Codigo_servico],A12524,Table1[Subtotal_insumo]),"")</f>
        <v>21.665452540426784</v>
      </c>
      <c r="L12524" s="17" t="str">
        <f>IF(Table1[[#This Row],[Ordem_insumos]]&lt;&gt;0,VLOOKUP(Table1[[#This Row],[Codigo_servico]],Preencher_Orcamento!$B:$D,3,FALSE)*Table1[[#This Row],[Qtde_insumo]],"")</f>
        <v/>
      </c>
      <c r="M12524" s="17" t="str">
        <f>IF(Table1[[#This Row],[Ordem_insumos]]&lt;&gt;0,VLOOKUP(Table1[[#This Row],[Codigo_servico]],Preencher_Orcamento!$B:$D,3,FALSE)*Table1[[#This Row],[Subtotal_insumo]],"")</f>
        <v/>
      </c>
    </row>
    <row r="12525" spans="1:13" x14ac:dyDescent="0.25">
      <c r="A12525" s="6">
        <v>180315</v>
      </c>
      <c r="B12525" s="126">
        <v>1</v>
      </c>
      <c r="C12525" s="133"/>
      <c r="D12525" s="134">
        <v>38555</v>
      </c>
      <c r="E12525" s="7" t="s">
        <v>907</v>
      </c>
      <c r="F12525" s="8" t="s">
        <v>58</v>
      </c>
      <c r="G12525" s="16">
        <f>IFERROR(VLOOKUP(Table1[[#This Row],[Codigo_insumo]],BD_Insumos!$B:$E,4),"")</f>
        <v>163.66669999999999</v>
      </c>
      <c r="H12525" s="140">
        <v>8.0000000000000002E-3</v>
      </c>
      <c r="I12525" s="9"/>
      <c r="J12525" s="22">
        <f t="shared" si="195"/>
        <v>1.3093336</v>
      </c>
      <c r="K12525" s="22" t="str">
        <f>IF(I12525&lt;&gt;"",SUMIF(Table1[Codigo_servico],A12525,Table1[Subtotal_insumo]),"")</f>
        <v/>
      </c>
      <c r="L12525" s="16">
        <f>IF(Table1[[#This Row],[Ordem_insumos]]&lt;&gt;0,VLOOKUP(Table1[[#This Row],[Codigo_servico]],Preencher_Orcamento!$B:$D,3,FALSE)*Table1[[#This Row],[Qtde_insumo]],"")</f>
        <v>0</v>
      </c>
      <c r="M12525" s="16">
        <f>IF(Table1[[#This Row],[Ordem_insumos]]&lt;&gt;0,VLOOKUP(Table1[[#This Row],[Codigo_servico]],Preencher_Orcamento!$B:$D,3,FALSE)*Table1[[#This Row],[Subtotal_insumo]],"")</f>
        <v>0</v>
      </c>
    </row>
    <row r="12526" spans="1:13" ht="26.25" x14ac:dyDescent="0.25">
      <c r="A12526" s="6">
        <v>180315</v>
      </c>
      <c r="B12526" s="126">
        <v>2</v>
      </c>
      <c r="C12526" s="133"/>
      <c r="D12526" s="134">
        <v>38571</v>
      </c>
      <c r="E12526" s="7" t="s">
        <v>920</v>
      </c>
      <c r="F12526" s="8" t="s">
        <v>884</v>
      </c>
      <c r="G12526" s="16">
        <f>IFERROR(VLOOKUP(Table1[[#This Row],[Codigo_insumo]],BD_Insumos!$B:$E,4),"")</f>
        <v>9.2608999999999995</v>
      </c>
      <c r="H12526" s="140">
        <v>1</v>
      </c>
      <c r="I12526" s="9"/>
      <c r="J12526" s="22">
        <f t="shared" si="195"/>
        <v>9.2608999999999995</v>
      </c>
      <c r="K12526" s="22" t="str">
        <f>IF(I12526&lt;&gt;"",SUMIF(Table1[Codigo_servico],A12526,Table1[Subtotal_insumo]),"")</f>
        <v/>
      </c>
      <c r="L12526" s="16">
        <f>IF(Table1[[#This Row],[Ordem_insumos]]&lt;&gt;0,VLOOKUP(Table1[[#This Row],[Codigo_servico]],Preencher_Orcamento!$B:$D,3,FALSE)*Table1[[#This Row],[Qtde_insumo]],"")</f>
        <v>0</v>
      </c>
      <c r="M12526" s="16">
        <f>IF(Table1[[#This Row],[Ordem_insumos]]&lt;&gt;0,VLOOKUP(Table1[[#This Row],[Codigo_servico]],Preencher_Orcamento!$B:$D,3,FALSE)*Table1[[#This Row],[Subtotal_insumo]],"")</f>
        <v>0</v>
      </c>
    </row>
    <row r="12527" spans="1:13" x14ac:dyDescent="0.25">
      <c r="A12527" s="6">
        <v>180315</v>
      </c>
      <c r="B12527" s="126">
        <v>3</v>
      </c>
      <c r="C12527" s="133"/>
      <c r="D12527" s="134">
        <v>2085</v>
      </c>
      <c r="E12527" s="7" t="s">
        <v>2203</v>
      </c>
      <c r="F12527" s="8" t="s">
        <v>2140</v>
      </c>
      <c r="G12527" s="18">
        <f>IFERROR(VLOOKUP(Table1[[#This Row],[Codigo_insumo]],BD_Insumos!$B:$E,4),"")</f>
        <v>12.52578426267724</v>
      </c>
      <c r="H12527" s="140">
        <v>0.1</v>
      </c>
      <c r="I12527" s="9"/>
      <c r="J12527" s="23">
        <f t="shared" si="195"/>
        <v>1.252578426267724</v>
      </c>
      <c r="K12527" s="22" t="str">
        <f>IF(I12527&lt;&gt;"",SUMIF(Table1[Codigo_servico],A12527,Table1[Subtotal_insumo]),"")</f>
        <v/>
      </c>
      <c r="L12527" s="18">
        <f>IF(Table1[[#This Row],[Ordem_insumos]]&lt;&gt;0,VLOOKUP(Table1[[#This Row],[Codigo_servico]],Preencher_Orcamento!$B:$D,3,FALSE)*Table1[[#This Row],[Qtde_insumo]],"")</f>
        <v>0</v>
      </c>
      <c r="M12527" s="18">
        <f>IF(Table1[[#This Row],[Ordem_insumos]]&lt;&gt;0,VLOOKUP(Table1[[#This Row],[Codigo_servico]],Preencher_Orcamento!$B:$D,3,FALSE)*Table1[[#This Row],[Subtotal_insumo]],"")</f>
        <v>0</v>
      </c>
    </row>
    <row r="12528" spans="1:13" ht="26.25" x14ac:dyDescent="0.25">
      <c r="A12528" s="6">
        <v>180315</v>
      </c>
      <c r="B12528" s="126">
        <v>4</v>
      </c>
      <c r="C12528" s="133"/>
      <c r="D12528" s="134">
        <v>38502</v>
      </c>
      <c r="E12528" s="7" t="s">
        <v>878</v>
      </c>
      <c r="F12528" s="8" t="s">
        <v>197</v>
      </c>
      <c r="G12528" s="18">
        <f>IFERROR(VLOOKUP(Table1[[#This Row],[Codigo_insumo]],BD_Insumos!$B:$E,4),"")</f>
        <v>1.9631000000000001</v>
      </c>
      <c r="H12528" s="140">
        <v>0.05</v>
      </c>
      <c r="I12528" s="9"/>
      <c r="J12528" s="23">
        <f t="shared" si="195"/>
        <v>9.8155000000000006E-2</v>
      </c>
      <c r="K12528" s="22" t="str">
        <f>IF(I12528&lt;&gt;"",SUMIF(Table1[Codigo_servico],A12528,Table1[Subtotal_insumo]),"")</f>
        <v/>
      </c>
      <c r="L12528" s="18">
        <f>IF(Table1[[#This Row],[Ordem_insumos]]&lt;&gt;0,VLOOKUP(Table1[[#This Row],[Codigo_servico]],Preencher_Orcamento!$B:$D,3,FALSE)*Table1[[#This Row],[Qtde_insumo]],"")</f>
        <v>0</v>
      </c>
      <c r="M12528" s="18">
        <f>IF(Table1[[#This Row],[Ordem_insumos]]&lt;&gt;0,VLOOKUP(Table1[[#This Row],[Codigo_servico]],Preencher_Orcamento!$B:$D,3,FALSE)*Table1[[#This Row],[Subtotal_insumo]],"")</f>
        <v>0</v>
      </c>
    </row>
    <row r="12529" spans="1:13" x14ac:dyDescent="0.25">
      <c r="A12529" s="6">
        <v>180315</v>
      </c>
      <c r="B12529" s="126">
        <v>5</v>
      </c>
      <c r="C12529" s="133"/>
      <c r="D12529" s="134">
        <v>38557</v>
      </c>
      <c r="E12529" s="7" t="s">
        <v>909</v>
      </c>
      <c r="F12529" s="8" t="s">
        <v>58</v>
      </c>
      <c r="G12529" s="18">
        <f>IFERROR(VLOOKUP(Table1[[#This Row],[Codigo_insumo]],BD_Insumos!$B:$E,4),"")</f>
        <v>131.821</v>
      </c>
      <c r="H12529" s="140">
        <v>4.2000000000000003E-2</v>
      </c>
      <c r="I12529" s="9"/>
      <c r="J12529" s="23">
        <f t="shared" si="195"/>
        <v>5.5364820000000003</v>
      </c>
      <c r="K12529" s="22" t="str">
        <f>IF(I12529&lt;&gt;"",SUMIF(Table1[Codigo_servico],A12529,Table1[Subtotal_insumo]),"")</f>
        <v/>
      </c>
      <c r="L12529" s="18">
        <f>IF(Table1[[#This Row],[Ordem_insumos]]&lt;&gt;0,VLOOKUP(Table1[[#This Row],[Codigo_servico]],Preencher_Orcamento!$B:$D,3,FALSE)*Table1[[#This Row],[Qtde_insumo]],"")</f>
        <v>0</v>
      </c>
      <c r="M12529" s="18">
        <f>IF(Table1[[#This Row],[Ordem_insumos]]&lt;&gt;0,VLOOKUP(Table1[[#This Row],[Codigo_servico]],Preencher_Orcamento!$B:$D,3,FALSE)*Table1[[#This Row],[Subtotal_insumo]],"")</f>
        <v>0</v>
      </c>
    </row>
    <row r="12530" spans="1:13" x14ac:dyDescent="0.25">
      <c r="A12530" s="6">
        <v>180315</v>
      </c>
      <c r="B12530" s="126">
        <v>6</v>
      </c>
      <c r="C12530" s="133"/>
      <c r="D12530" s="134">
        <v>2086</v>
      </c>
      <c r="E12530" s="7" t="s">
        <v>2204</v>
      </c>
      <c r="F12530" s="8" t="s">
        <v>2140</v>
      </c>
      <c r="G12530" s="18">
        <f>IFERROR(VLOOKUP(Table1[[#This Row],[Codigo_insumo]],BD_Insumos!$B:$E,4),"")</f>
        <v>10.520008785397648</v>
      </c>
      <c r="H12530" s="140">
        <v>0.4</v>
      </c>
      <c r="I12530" s="9"/>
      <c r="J12530" s="23">
        <f t="shared" si="195"/>
        <v>4.208003514159059</v>
      </c>
      <c r="K12530" s="22" t="str">
        <f>IF(I12530&lt;&gt;"",SUMIF(Table1[Codigo_servico],A12530,Table1[Subtotal_insumo]),"")</f>
        <v/>
      </c>
      <c r="L12530" s="18">
        <f>IF(Table1[[#This Row],[Ordem_insumos]]&lt;&gt;0,VLOOKUP(Table1[[#This Row],[Codigo_servico]],Preencher_Orcamento!$B:$D,3,FALSE)*Table1[[#This Row],[Qtde_insumo]],"")</f>
        <v>0</v>
      </c>
      <c r="M12530" s="18">
        <f>IF(Table1[[#This Row],[Ordem_insumos]]&lt;&gt;0,VLOOKUP(Table1[[#This Row],[Codigo_servico]],Preencher_Orcamento!$B:$D,3,FALSE)*Table1[[#This Row],[Subtotal_insumo]],"")</f>
        <v>0</v>
      </c>
    </row>
    <row r="12531" spans="1:13" x14ac:dyDescent="0.25">
      <c r="A12531" s="3">
        <v>180317</v>
      </c>
      <c r="B12531" s="125">
        <v>0</v>
      </c>
      <c r="C12531" s="131" t="s">
        <v>4684</v>
      </c>
      <c r="D12531" s="132"/>
      <c r="E12531" s="4"/>
      <c r="F12531" s="4"/>
      <c r="G12531" s="17" t="str">
        <f>IFERROR(VLOOKUP(Table1[[#This Row],[Codigo_insumo]],BD_Insumos!$B:$E,4),"")</f>
        <v/>
      </c>
      <c r="H12531" s="139"/>
      <c r="I12531" s="5" t="s">
        <v>4682</v>
      </c>
      <c r="J12531" s="20" t="str">
        <f t="shared" si="195"/>
        <v/>
      </c>
      <c r="K12531" s="21">
        <f>IF(I12531&lt;&gt;"",SUMIF(Table1[Codigo_servico],A12531,Table1[Subtotal_insumo]),"")</f>
        <v>43.524480954585847</v>
      </c>
      <c r="L12531" s="17" t="str">
        <f>IF(Table1[[#This Row],[Ordem_insumos]]&lt;&gt;0,VLOOKUP(Table1[[#This Row],[Codigo_servico]],Preencher_Orcamento!$B:$D,3,FALSE)*Table1[[#This Row],[Qtde_insumo]],"")</f>
        <v/>
      </c>
      <c r="M12531" s="17" t="str">
        <f>IF(Table1[[#This Row],[Ordem_insumos]]&lt;&gt;0,VLOOKUP(Table1[[#This Row],[Codigo_servico]],Preencher_Orcamento!$B:$D,3,FALSE)*Table1[[#This Row],[Subtotal_insumo]],"")</f>
        <v/>
      </c>
    </row>
    <row r="12532" spans="1:13" ht="26.25" x14ac:dyDescent="0.25">
      <c r="A12532" s="6">
        <v>180317</v>
      </c>
      <c r="B12532" s="126">
        <v>1</v>
      </c>
      <c r="C12532" s="133"/>
      <c r="D12532" s="134">
        <v>38574</v>
      </c>
      <c r="E12532" s="7" t="s">
        <v>923</v>
      </c>
      <c r="F12532" s="8" t="s">
        <v>884</v>
      </c>
      <c r="G12532" s="16">
        <f>IFERROR(VLOOKUP(Table1[[#This Row],[Codigo_insumo]],BD_Insumos!$B:$E,4),"")</f>
        <v>19.9998</v>
      </c>
      <c r="H12532" s="140">
        <v>1</v>
      </c>
      <c r="I12532" s="9"/>
      <c r="J12532" s="22">
        <f t="shared" si="195"/>
        <v>19.9998</v>
      </c>
      <c r="K12532" s="22" t="str">
        <f>IF(I12532&lt;&gt;"",SUMIF(Table1[Codigo_servico],A12532,Table1[Subtotal_insumo]),"")</f>
        <v/>
      </c>
      <c r="L12532" s="16">
        <f>IF(Table1[[#This Row],[Ordem_insumos]]&lt;&gt;0,VLOOKUP(Table1[[#This Row],[Codigo_servico]],Preencher_Orcamento!$B:$D,3,FALSE)*Table1[[#This Row],[Qtde_insumo]],"")</f>
        <v>0</v>
      </c>
      <c r="M12532" s="16">
        <f>IF(Table1[[#This Row],[Ordem_insumos]]&lt;&gt;0,VLOOKUP(Table1[[#This Row],[Codigo_servico]],Preencher_Orcamento!$B:$D,3,FALSE)*Table1[[#This Row],[Subtotal_insumo]],"")</f>
        <v>0</v>
      </c>
    </row>
    <row r="12533" spans="1:13" x14ac:dyDescent="0.25">
      <c r="A12533" s="6">
        <v>180317</v>
      </c>
      <c r="B12533" s="126">
        <v>2</v>
      </c>
      <c r="C12533" s="133"/>
      <c r="D12533" s="134">
        <v>2086</v>
      </c>
      <c r="E12533" s="7" t="s">
        <v>2204</v>
      </c>
      <c r="F12533" s="8" t="s">
        <v>2140</v>
      </c>
      <c r="G12533" s="16">
        <f>IFERROR(VLOOKUP(Table1[[#This Row],[Codigo_insumo]],BD_Insumos!$B:$E,4),"")</f>
        <v>10.520008785397648</v>
      </c>
      <c r="H12533" s="140">
        <v>0.8</v>
      </c>
      <c r="I12533" s="9"/>
      <c r="J12533" s="22">
        <f t="shared" si="195"/>
        <v>8.4160070283181181</v>
      </c>
      <c r="K12533" s="22" t="str">
        <f>IF(I12533&lt;&gt;"",SUMIF(Table1[Codigo_servico],A12533,Table1[Subtotal_insumo]),"")</f>
        <v/>
      </c>
      <c r="L12533" s="16">
        <f>IF(Table1[[#This Row],[Ordem_insumos]]&lt;&gt;0,VLOOKUP(Table1[[#This Row],[Codigo_servico]],Preencher_Orcamento!$B:$D,3,FALSE)*Table1[[#This Row],[Qtde_insumo]],"")</f>
        <v>0</v>
      </c>
      <c r="M12533" s="16">
        <f>IF(Table1[[#This Row],[Ordem_insumos]]&lt;&gt;0,VLOOKUP(Table1[[#This Row],[Codigo_servico]],Preencher_Orcamento!$B:$D,3,FALSE)*Table1[[#This Row],[Subtotal_insumo]],"")</f>
        <v>0</v>
      </c>
    </row>
    <row r="12534" spans="1:13" x14ac:dyDescent="0.25">
      <c r="A12534" s="6">
        <v>180317</v>
      </c>
      <c r="B12534" s="126">
        <v>3</v>
      </c>
      <c r="C12534" s="133"/>
      <c r="D12534" s="134">
        <v>38555</v>
      </c>
      <c r="E12534" s="7" t="s">
        <v>907</v>
      </c>
      <c r="F12534" s="8" t="s">
        <v>58</v>
      </c>
      <c r="G12534" s="18">
        <f>IFERROR(VLOOKUP(Table1[[#This Row],[Codigo_insumo]],BD_Insumos!$B:$E,4),"")</f>
        <v>163.66669999999999</v>
      </c>
      <c r="H12534" s="140">
        <v>1.4999999999999999E-2</v>
      </c>
      <c r="I12534" s="9"/>
      <c r="J12534" s="23">
        <f t="shared" si="195"/>
        <v>2.4550004999999997</v>
      </c>
      <c r="K12534" s="22" t="str">
        <f>IF(I12534&lt;&gt;"",SUMIF(Table1[Codigo_servico],A12534,Table1[Subtotal_insumo]),"")</f>
        <v/>
      </c>
      <c r="L12534" s="18">
        <f>IF(Table1[[#This Row],[Ordem_insumos]]&lt;&gt;0,VLOOKUP(Table1[[#This Row],[Codigo_servico]],Preencher_Orcamento!$B:$D,3,FALSE)*Table1[[#This Row],[Qtde_insumo]],"")</f>
        <v>0</v>
      </c>
      <c r="M12534" s="18">
        <f>IF(Table1[[#This Row],[Ordem_insumos]]&lt;&gt;0,VLOOKUP(Table1[[#This Row],[Codigo_servico]],Preencher_Orcamento!$B:$D,3,FALSE)*Table1[[#This Row],[Subtotal_insumo]],"")</f>
        <v>0</v>
      </c>
    </row>
    <row r="12535" spans="1:13" x14ac:dyDescent="0.25">
      <c r="A12535" s="6">
        <v>180317</v>
      </c>
      <c r="B12535" s="126">
        <v>4</v>
      </c>
      <c r="C12535" s="133"/>
      <c r="D12535" s="134">
        <v>38557</v>
      </c>
      <c r="E12535" s="7" t="s">
        <v>909</v>
      </c>
      <c r="F12535" s="8" t="s">
        <v>58</v>
      </c>
      <c r="G12535" s="18">
        <f>IFERROR(VLOOKUP(Table1[[#This Row],[Codigo_insumo]],BD_Insumos!$B:$E,4),"")</f>
        <v>131.821</v>
      </c>
      <c r="H12535" s="140">
        <v>8.5000000000000006E-2</v>
      </c>
      <c r="I12535" s="9"/>
      <c r="J12535" s="23">
        <f t="shared" si="195"/>
        <v>11.204785000000001</v>
      </c>
      <c r="K12535" s="22" t="str">
        <f>IF(I12535&lt;&gt;"",SUMIF(Table1[Codigo_servico],A12535,Table1[Subtotal_insumo]),"")</f>
        <v/>
      </c>
      <c r="L12535" s="18">
        <f>IF(Table1[[#This Row],[Ordem_insumos]]&lt;&gt;0,VLOOKUP(Table1[[#This Row],[Codigo_servico]],Preencher_Orcamento!$B:$D,3,FALSE)*Table1[[#This Row],[Qtde_insumo]],"")</f>
        <v>0</v>
      </c>
      <c r="M12535" s="18">
        <f>IF(Table1[[#This Row],[Ordem_insumos]]&lt;&gt;0,VLOOKUP(Table1[[#This Row],[Codigo_servico]],Preencher_Orcamento!$B:$D,3,FALSE)*Table1[[#This Row],[Subtotal_insumo]],"")</f>
        <v>0</v>
      </c>
    </row>
    <row r="12536" spans="1:13" x14ac:dyDescent="0.25">
      <c r="A12536" s="6">
        <v>180317</v>
      </c>
      <c r="B12536" s="126">
        <v>5</v>
      </c>
      <c r="C12536" s="133"/>
      <c r="D12536" s="134">
        <v>2085</v>
      </c>
      <c r="E12536" s="7" t="s">
        <v>2203</v>
      </c>
      <c r="F12536" s="8" t="s">
        <v>2140</v>
      </c>
      <c r="G12536" s="18">
        <f>IFERROR(VLOOKUP(Table1[[#This Row],[Codigo_insumo]],BD_Insumos!$B:$E,4),"")</f>
        <v>12.52578426267724</v>
      </c>
      <c r="H12536" s="140">
        <v>0.1</v>
      </c>
      <c r="I12536" s="9"/>
      <c r="J12536" s="23">
        <f t="shared" si="195"/>
        <v>1.252578426267724</v>
      </c>
      <c r="K12536" s="22" t="str">
        <f>IF(I12536&lt;&gt;"",SUMIF(Table1[Codigo_servico],A12536,Table1[Subtotal_insumo]),"")</f>
        <v/>
      </c>
      <c r="L12536" s="18">
        <f>IF(Table1[[#This Row],[Ordem_insumos]]&lt;&gt;0,VLOOKUP(Table1[[#This Row],[Codigo_servico]],Preencher_Orcamento!$B:$D,3,FALSE)*Table1[[#This Row],[Qtde_insumo]],"")</f>
        <v>0</v>
      </c>
      <c r="M12536" s="18">
        <f>IF(Table1[[#This Row],[Ordem_insumos]]&lt;&gt;0,VLOOKUP(Table1[[#This Row],[Codigo_servico]],Preencher_Orcamento!$B:$D,3,FALSE)*Table1[[#This Row],[Subtotal_insumo]],"")</f>
        <v>0</v>
      </c>
    </row>
    <row r="12537" spans="1:13" ht="26.25" x14ac:dyDescent="0.25">
      <c r="A12537" s="6">
        <v>180317</v>
      </c>
      <c r="B12537" s="126">
        <v>6</v>
      </c>
      <c r="C12537" s="133"/>
      <c r="D12537" s="134">
        <v>38502</v>
      </c>
      <c r="E12537" s="7" t="s">
        <v>878</v>
      </c>
      <c r="F12537" s="8" t="s">
        <v>197</v>
      </c>
      <c r="G12537" s="18">
        <f>IFERROR(VLOOKUP(Table1[[#This Row],[Codigo_insumo]],BD_Insumos!$B:$E,4),"")</f>
        <v>1.9631000000000001</v>
      </c>
      <c r="H12537" s="140">
        <v>0.1</v>
      </c>
      <c r="I12537" s="9"/>
      <c r="J12537" s="23">
        <f t="shared" si="195"/>
        <v>0.19631000000000001</v>
      </c>
      <c r="K12537" s="22" t="str">
        <f>IF(I12537&lt;&gt;"",SUMIF(Table1[Codigo_servico],A12537,Table1[Subtotal_insumo]),"")</f>
        <v/>
      </c>
      <c r="L12537" s="18">
        <f>IF(Table1[[#This Row],[Ordem_insumos]]&lt;&gt;0,VLOOKUP(Table1[[#This Row],[Codigo_servico]],Preencher_Orcamento!$B:$D,3,FALSE)*Table1[[#This Row],[Qtde_insumo]],"")</f>
        <v>0</v>
      </c>
      <c r="M12537" s="18">
        <f>IF(Table1[[#This Row],[Ordem_insumos]]&lt;&gt;0,VLOOKUP(Table1[[#This Row],[Codigo_servico]],Preencher_Orcamento!$B:$D,3,FALSE)*Table1[[#This Row],[Subtotal_insumo]],"")</f>
        <v>0</v>
      </c>
    </row>
    <row r="12538" spans="1:13" x14ac:dyDescent="0.25">
      <c r="A12538" s="3">
        <v>180319</v>
      </c>
      <c r="B12538" s="125">
        <v>0</v>
      </c>
      <c r="C12538" s="131" t="s">
        <v>4685</v>
      </c>
      <c r="D12538" s="132"/>
      <c r="E12538" s="4"/>
      <c r="F12538" s="4"/>
      <c r="G12538" s="17" t="str">
        <f>IFERROR(VLOOKUP(Table1[[#This Row],[Codigo_insumo]],BD_Insumos!$B:$E,4),"")</f>
        <v/>
      </c>
      <c r="H12538" s="139"/>
      <c r="I12538" s="5" t="s">
        <v>4682</v>
      </c>
      <c r="J12538" s="20" t="str">
        <f t="shared" si="195"/>
        <v/>
      </c>
      <c r="K12538" s="21">
        <f>IF(I12538&lt;&gt;"",SUMIF(Table1[Codigo_servico],A12538,Table1[Subtotal_insumo]),"")</f>
        <v>22.602352540426786</v>
      </c>
      <c r="L12538" s="17" t="str">
        <f>IF(Table1[[#This Row],[Ordem_insumos]]&lt;&gt;0,VLOOKUP(Table1[[#This Row],[Codigo_servico]],Preencher_Orcamento!$B:$D,3,FALSE)*Table1[[#This Row],[Qtde_insumo]],"")</f>
        <v/>
      </c>
      <c r="M12538" s="17" t="str">
        <f>IF(Table1[[#This Row],[Ordem_insumos]]&lt;&gt;0,VLOOKUP(Table1[[#This Row],[Codigo_servico]],Preencher_Orcamento!$B:$D,3,FALSE)*Table1[[#This Row],[Subtotal_insumo]],"")</f>
        <v/>
      </c>
    </row>
    <row r="12539" spans="1:13" x14ac:dyDescent="0.25">
      <c r="A12539" s="6">
        <v>180319</v>
      </c>
      <c r="B12539" s="126">
        <v>1</v>
      </c>
      <c r="C12539" s="133"/>
      <c r="D12539" s="134">
        <v>2086</v>
      </c>
      <c r="E12539" s="7" t="s">
        <v>2204</v>
      </c>
      <c r="F12539" s="8" t="s">
        <v>2140</v>
      </c>
      <c r="G12539" s="16">
        <f>IFERROR(VLOOKUP(Table1[[#This Row],[Codigo_insumo]],BD_Insumos!$B:$E,4),"")</f>
        <v>10.520008785397648</v>
      </c>
      <c r="H12539" s="140">
        <v>0.4</v>
      </c>
      <c r="I12539" s="9"/>
      <c r="J12539" s="22">
        <f t="shared" si="195"/>
        <v>4.208003514159059</v>
      </c>
      <c r="K12539" s="22" t="str">
        <f>IF(I12539&lt;&gt;"",SUMIF(Table1[Codigo_servico],A12539,Table1[Subtotal_insumo]),"")</f>
        <v/>
      </c>
      <c r="L12539" s="16">
        <f>IF(Table1[[#This Row],[Ordem_insumos]]&lt;&gt;0,VLOOKUP(Table1[[#This Row],[Codigo_servico]],Preencher_Orcamento!$B:$D,3,FALSE)*Table1[[#This Row],[Qtde_insumo]],"")</f>
        <v>0</v>
      </c>
      <c r="M12539" s="16">
        <f>IF(Table1[[#This Row],[Ordem_insumos]]&lt;&gt;0,VLOOKUP(Table1[[#This Row],[Codigo_servico]],Preencher_Orcamento!$B:$D,3,FALSE)*Table1[[#This Row],[Subtotal_insumo]],"")</f>
        <v>0</v>
      </c>
    </row>
    <row r="12540" spans="1:13" x14ac:dyDescent="0.25">
      <c r="A12540" s="6">
        <v>180319</v>
      </c>
      <c r="B12540" s="126">
        <v>2</v>
      </c>
      <c r="C12540" s="133"/>
      <c r="D12540" s="134">
        <v>38555</v>
      </c>
      <c r="E12540" s="7" t="s">
        <v>907</v>
      </c>
      <c r="F12540" s="8" t="s">
        <v>58</v>
      </c>
      <c r="G12540" s="16">
        <f>IFERROR(VLOOKUP(Table1[[#This Row],[Codigo_insumo]],BD_Insumos!$B:$E,4),"")</f>
        <v>163.66669999999999</v>
      </c>
      <c r="H12540" s="140">
        <v>8.0000000000000002E-3</v>
      </c>
      <c r="I12540" s="9"/>
      <c r="J12540" s="22">
        <f t="shared" si="195"/>
        <v>1.3093336</v>
      </c>
      <c r="K12540" s="22" t="str">
        <f>IF(I12540&lt;&gt;"",SUMIF(Table1[Codigo_servico],A12540,Table1[Subtotal_insumo]),"")</f>
        <v/>
      </c>
      <c r="L12540" s="16">
        <f>IF(Table1[[#This Row],[Ordem_insumos]]&lt;&gt;0,VLOOKUP(Table1[[#This Row],[Codigo_servico]],Preencher_Orcamento!$B:$D,3,FALSE)*Table1[[#This Row],[Qtde_insumo]],"")</f>
        <v>0</v>
      </c>
      <c r="M12540" s="16">
        <f>IF(Table1[[#This Row],[Ordem_insumos]]&lt;&gt;0,VLOOKUP(Table1[[#This Row],[Codigo_servico]],Preencher_Orcamento!$B:$D,3,FALSE)*Table1[[#This Row],[Subtotal_insumo]],"")</f>
        <v>0</v>
      </c>
    </row>
    <row r="12541" spans="1:13" ht="26.25" x14ac:dyDescent="0.25">
      <c r="A12541" s="6">
        <v>180319</v>
      </c>
      <c r="B12541" s="126">
        <v>3</v>
      </c>
      <c r="C12541" s="133"/>
      <c r="D12541" s="134">
        <v>38502</v>
      </c>
      <c r="E12541" s="7" t="s">
        <v>878</v>
      </c>
      <c r="F12541" s="8" t="s">
        <v>197</v>
      </c>
      <c r="G12541" s="18">
        <f>IFERROR(VLOOKUP(Table1[[#This Row],[Codigo_insumo]],BD_Insumos!$B:$E,4),"")</f>
        <v>1.9631000000000001</v>
      </c>
      <c r="H12541" s="140">
        <v>0.05</v>
      </c>
      <c r="I12541" s="9"/>
      <c r="J12541" s="23">
        <f t="shared" si="195"/>
        <v>9.8155000000000006E-2</v>
      </c>
      <c r="K12541" s="22" t="str">
        <f>IF(I12541&lt;&gt;"",SUMIF(Table1[Codigo_servico],A12541,Table1[Subtotal_insumo]),"")</f>
        <v/>
      </c>
      <c r="L12541" s="18">
        <f>IF(Table1[[#This Row],[Ordem_insumos]]&lt;&gt;0,VLOOKUP(Table1[[#This Row],[Codigo_servico]],Preencher_Orcamento!$B:$D,3,FALSE)*Table1[[#This Row],[Qtde_insumo]],"")</f>
        <v>0</v>
      </c>
      <c r="M12541" s="18">
        <f>IF(Table1[[#This Row],[Ordem_insumos]]&lt;&gt;0,VLOOKUP(Table1[[#This Row],[Codigo_servico]],Preencher_Orcamento!$B:$D,3,FALSE)*Table1[[#This Row],[Subtotal_insumo]],"")</f>
        <v>0</v>
      </c>
    </row>
    <row r="12542" spans="1:13" x14ac:dyDescent="0.25">
      <c r="A12542" s="6">
        <v>180319</v>
      </c>
      <c r="B12542" s="126">
        <v>4</v>
      </c>
      <c r="C12542" s="133"/>
      <c r="D12542" s="134">
        <v>2085</v>
      </c>
      <c r="E12542" s="7" t="s">
        <v>2203</v>
      </c>
      <c r="F12542" s="8" t="s">
        <v>2140</v>
      </c>
      <c r="G12542" s="18">
        <f>IFERROR(VLOOKUP(Table1[[#This Row],[Codigo_insumo]],BD_Insumos!$B:$E,4),"")</f>
        <v>12.52578426267724</v>
      </c>
      <c r="H12542" s="140">
        <v>0.1</v>
      </c>
      <c r="I12542" s="9"/>
      <c r="J12542" s="23">
        <f t="shared" si="195"/>
        <v>1.252578426267724</v>
      </c>
      <c r="K12542" s="22" t="str">
        <f>IF(I12542&lt;&gt;"",SUMIF(Table1[Codigo_servico],A12542,Table1[Subtotal_insumo]),"")</f>
        <v/>
      </c>
      <c r="L12542" s="18">
        <f>IF(Table1[[#This Row],[Ordem_insumos]]&lt;&gt;0,VLOOKUP(Table1[[#This Row],[Codigo_servico]],Preencher_Orcamento!$B:$D,3,FALSE)*Table1[[#This Row],[Qtde_insumo]],"")</f>
        <v>0</v>
      </c>
      <c r="M12542" s="18">
        <f>IF(Table1[[#This Row],[Ordem_insumos]]&lt;&gt;0,VLOOKUP(Table1[[#This Row],[Codigo_servico]],Preencher_Orcamento!$B:$D,3,FALSE)*Table1[[#This Row],[Subtotal_insumo]],"")</f>
        <v>0</v>
      </c>
    </row>
    <row r="12543" spans="1:13" x14ac:dyDescent="0.25">
      <c r="A12543" s="6">
        <v>180319</v>
      </c>
      <c r="B12543" s="126">
        <v>5</v>
      </c>
      <c r="C12543" s="133"/>
      <c r="D12543" s="134">
        <v>38557</v>
      </c>
      <c r="E12543" s="7" t="s">
        <v>909</v>
      </c>
      <c r="F12543" s="8" t="s">
        <v>58</v>
      </c>
      <c r="G12543" s="18">
        <f>IFERROR(VLOOKUP(Table1[[#This Row],[Codigo_insumo]],BD_Insumos!$B:$E,4),"")</f>
        <v>131.821</v>
      </c>
      <c r="H12543" s="140">
        <v>4.2000000000000003E-2</v>
      </c>
      <c r="I12543" s="9"/>
      <c r="J12543" s="23">
        <f t="shared" si="195"/>
        <v>5.5364820000000003</v>
      </c>
      <c r="K12543" s="22" t="str">
        <f>IF(I12543&lt;&gt;"",SUMIF(Table1[Codigo_servico],A12543,Table1[Subtotal_insumo]),"")</f>
        <v/>
      </c>
      <c r="L12543" s="18">
        <f>IF(Table1[[#This Row],[Ordem_insumos]]&lt;&gt;0,VLOOKUP(Table1[[#This Row],[Codigo_servico]],Preencher_Orcamento!$B:$D,3,FALSE)*Table1[[#This Row],[Qtde_insumo]],"")</f>
        <v>0</v>
      </c>
      <c r="M12543" s="18">
        <f>IF(Table1[[#This Row],[Ordem_insumos]]&lt;&gt;0,VLOOKUP(Table1[[#This Row],[Codigo_servico]],Preencher_Orcamento!$B:$D,3,FALSE)*Table1[[#This Row],[Subtotal_insumo]],"")</f>
        <v>0</v>
      </c>
    </row>
    <row r="12544" spans="1:13" ht="26.25" x14ac:dyDescent="0.25">
      <c r="A12544" s="6">
        <v>180319</v>
      </c>
      <c r="B12544" s="126">
        <v>6</v>
      </c>
      <c r="C12544" s="133"/>
      <c r="D12544" s="134">
        <v>38524</v>
      </c>
      <c r="E12544" s="7" t="s">
        <v>885</v>
      </c>
      <c r="F12544" s="8" t="s">
        <v>884</v>
      </c>
      <c r="G12544" s="18">
        <f>IFERROR(VLOOKUP(Table1[[#This Row],[Codigo_insumo]],BD_Insumos!$B:$E,4),"")</f>
        <v>10.197800000000001</v>
      </c>
      <c r="H12544" s="140">
        <v>1</v>
      </c>
      <c r="I12544" s="9"/>
      <c r="J12544" s="23">
        <f t="shared" si="195"/>
        <v>10.197800000000001</v>
      </c>
      <c r="K12544" s="22" t="str">
        <f>IF(I12544&lt;&gt;"",SUMIF(Table1[Codigo_servico],A12544,Table1[Subtotal_insumo]),"")</f>
        <v/>
      </c>
      <c r="L12544" s="18">
        <f>IF(Table1[[#This Row],[Ordem_insumos]]&lt;&gt;0,VLOOKUP(Table1[[#This Row],[Codigo_servico]],Preencher_Orcamento!$B:$D,3,FALSE)*Table1[[#This Row],[Qtde_insumo]],"")</f>
        <v>0</v>
      </c>
      <c r="M12544" s="18">
        <f>IF(Table1[[#This Row],[Ordem_insumos]]&lt;&gt;0,VLOOKUP(Table1[[#This Row],[Codigo_servico]],Preencher_Orcamento!$B:$D,3,FALSE)*Table1[[#This Row],[Subtotal_insumo]],"")</f>
        <v>0</v>
      </c>
    </row>
    <row r="12545" spans="1:13" x14ac:dyDescent="0.25">
      <c r="A12545" s="3">
        <v>180321</v>
      </c>
      <c r="B12545" s="125">
        <v>0</v>
      </c>
      <c r="C12545" s="131" t="s">
        <v>4686</v>
      </c>
      <c r="D12545" s="132"/>
      <c r="E12545" s="4"/>
      <c r="F12545" s="4"/>
      <c r="G12545" s="17" t="str">
        <f>IFERROR(VLOOKUP(Table1[[#This Row],[Codigo_insumo]],BD_Insumos!$B:$E,4),"")</f>
        <v/>
      </c>
      <c r="H12545" s="139"/>
      <c r="I12545" s="5" t="s">
        <v>4682</v>
      </c>
      <c r="J12545" s="20" t="str">
        <f t="shared" si="195"/>
        <v/>
      </c>
      <c r="K12545" s="21">
        <f>IF(I12545&lt;&gt;"",SUMIF(Table1[Codigo_servico],A12545,Table1[Subtotal_insumo]),"")</f>
        <v>32.339652540426776</v>
      </c>
      <c r="L12545" s="17" t="str">
        <f>IF(Table1[[#This Row],[Ordem_insumos]]&lt;&gt;0,VLOOKUP(Table1[[#This Row],[Codigo_servico]],Preencher_Orcamento!$B:$D,3,FALSE)*Table1[[#This Row],[Qtde_insumo]],"")</f>
        <v/>
      </c>
      <c r="M12545" s="17" t="str">
        <f>IF(Table1[[#This Row],[Ordem_insumos]]&lt;&gt;0,VLOOKUP(Table1[[#This Row],[Codigo_servico]],Preencher_Orcamento!$B:$D,3,FALSE)*Table1[[#This Row],[Subtotal_insumo]],"")</f>
        <v/>
      </c>
    </row>
    <row r="12546" spans="1:13" ht="26.25" x14ac:dyDescent="0.25">
      <c r="A12546" s="6">
        <v>180321</v>
      </c>
      <c r="B12546" s="126">
        <v>1</v>
      </c>
      <c r="C12546" s="133"/>
      <c r="D12546" s="134">
        <v>38502</v>
      </c>
      <c r="E12546" s="7" t="s">
        <v>878</v>
      </c>
      <c r="F12546" s="8" t="s">
        <v>197</v>
      </c>
      <c r="G12546" s="16">
        <f>IFERROR(VLOOKUP(Table1[[#This Row],[Codigo_insumo]],BD_Insumos!$B:$E,4),"")</f>
        <v>1.9631000000000001</v>
      </c>
      <c r="H12546" s="140">
        <v>0.05</v>
      </c>
      <c r="I12546" s="9"/>
      <c r="J12546" s="22">
        <f t="shared" ref="J12546:J12609" si="196">IF(I12546="",G12546*H12546,"")</f>
        <v>9.8155000000000006E-2</v>
      </c>
      <c r="K12546" s="22" t="str">
        <f>IF(I12546&lt;&gt;"",SUMIF(Table1[Codigo_servico],A12546,Table1[Subtotal_insumo]),"")</f>
        <v/>
      </c>
      <c r="L12546" s="16">
        <f>IF(Table1[[#This Row],[Ordem_insumos]]&lt;&gt;0,VLOOKUP(Table1[[#This Row],[Codigo_servico]],Preencher_Orcamento!$B:$D,3,FALSE)*Table1[[#This Row],[Qtde_insumo]],"")</f>
        <v>0</v>
      </c>
      <c r="M12546" s="16">
        <f>IF(Table1[[#This Row],[Ordem_insumos]]&lt;&gt;0,VLOOKUP(Table1[[#This Row],[Codigo_servico]],Preencher_Orcamento!$B:$D,3,FALSE)*Table1[[#This Row],[Subtotal_insumo]],"")</f>
        <v>0</v>
      </c>
    </row>
    <row r="12547" spans="1:13" x14ac:dyDescent="0.25">
      <c r="A12547" s="6">
        <v>180321</v>
      </c>
      <c r="B12547" s="126">
        <v>2</v>
      </c>
      <c r="C12547" s="133"/>
      <c r="D12547" s="134">
        <v>2085</v>
      </c>
      <c r="E12547" s="7" t="s">
        <v>2203</v>
      </c>
      <c r="F12547" s="8" t="s">
        <v>2140</v>
      </c>
      <c r="G12547" s="16">
        <f>IFERROR(VLOOKUP(Table1[[#This Row],[Codigo_insumo]],BD_Insumos!$B:$E,4),"")</f>
        <v>12.52578426267724</v>
      </c>
      <c r="H12547" s="140">
        <v>0.1</v>
      </c>
      <c r="I12547" s="9"/>
      <c r="J12547" s="22">
        <f t="shared" si="196"/>
        <v>1.252578426267724</v>
      </c>
      <c r="K12547" s="22" t="str">
        <f>IF(I12547&lt;&gt;"",SUMIF(Table1[Codigo_servico],A12547,Table1[Subtotal_insumo]),"")</f>
        <v/>
      </c>
      <c r="L12547" s="16">
        <f>IF(Table1[[#This Row],[Ordem_insumos]]&lt;&gt;0,VLOOKUP(Table1[[#This Row],[Codigo_servico]],Preencher_Orcamento!$B:$D,3,FALSE)*Table1[[#This Row],[Qtde_insumo]],"")</f>
        <v>0</v>
      </c>
      <c r="M12547" s="16">
        <f>IF(Table1[[#This Row],[Ordem_insumos]]&lt;&gt;0,VLOOKUP(Table1[[#This Row],[Codigo_servico]],Preencher_Orcamento!$B:$D,3,FALSE)*Table1[[#This Row],[Subtotal_insumo]],"")</f>
        <v>0</v>
      </c>
    </row>
    <row r="12548" spans="1:13" ht="26.25" x14ac:dyDescent="0.25">
      <c r="A12548" s="6">
        <v>180321</v>
      </c>
      <c r="B12548" s="126">
        <v>3</v>
      </c>
      <c r="C12548" s="133"/>
      <c r="D12548" s="134">
        <v>38525</v>
      </c>
      <c r="E12548" s="7" t="s">
        <v>886</v>
      </c>
      <c r="F12548" s="8" t="s">
        <v>884</v>
      </c>
      <c r="G12548" s="18">
        <f>IFERROR(VLOOKUP(Table1[[#This Row],[Codigo_insumo]],BD_Insumos!$B:$E,4),"")</f>
        <v>19.935099999999998</v>
      </c>
      <c r="H12548" s="140">
        <v>1</v>
      </c>
      <c r="I12548" s="9"/>
      <c r="J12548" s="23">
        <f t="shared" si="196"/>
        <v>19.935099999999998</v>
      </c>
      <c r="K12548" s="22" t="str">
        <f>IF(I12548&lt;&gt;"",SUMIF(Table1[Codigo_servico],A12548,Table1[Subtotal_insumo]),"")</f>
        <v/>
      </c>
      <c r="L12548" s="18">
        <f>IF(Table1[[#This Row],[Ordem_insumos]]&lt;&gt;0,VLOOKUP(Table1[[#This Row],[Codigo_servico]],Preencher_Orcamento!$B:$D,3,FALSE)*Table1[[#This Row],[Qtde_insumo]],"")</f>
        <v>0</v>
      </c>
      <c r="M12548" s="18">
        <f>IF(Table1[[#This Row],[Ordem_insumos]]&lt;&gt;0,VLOOKUP(Table1[[#This Row],[Codigo_servico]],Preencher_Orcamento!$B:$D,3,FALSE)*Table1[[#This Row],[Subtotal_insumo]],"")</f>
        <v>0</v>
      </c>
    </row>
    <row r="12549" spans="1:13" x14ac:dyDescent="0.25">
      <c r="A12549" s="6">
        <v>180321</v>
      </c>
      <c r="B12549" s="126">
        <v>4</v>
      </c>
      <c r="C12549" s="133"/>
      <c r="D12549" s="134">
        <v>38557</v>
      </c>
      <c r="E12549" s="7" t="s">
        <v>909</v>
      </c>
      <c r="F12549" s="8" t="s">
        <v>58</v>
      </c>
      <c r="G12549" s="18">
        <f>IFERROR(VLOOKUP(Table1[[#This Row],[Codigo_insumo]],BD_Insumos!$B:$E,4),"")</f>
        <v>131.821</v>
      </c>
      <c r="H12549" s="140">
        <v>4.2000000000000003E-2</v>
      </c>
      <c r="I12549" s="9"/>
      <c r="J12549" s="23">
        <f t="shared" si="196"/>
        <v>5.5364820000000003</v>
      </c>
      <c r="K12549" s="22" t="str">
        <f>IF(I12549&lt;&gt;"",SUMIF(Table1[Codigo_servico],A12549,Table1[Subtotal_insumo]),"")</f>
        <v/>
      </c>
      <c r="L12549" s="18">
        <f>IF(Table1[[#This Row],[Ordem_insumos]]&lt;&gt;0,VLOOKUP(Table1[[#This Row],[Codigo_servico]],Preencher_Orcamento!$B:$D,3,FALSE)*Table1[[#This Row],[Qtde_insumo]],"")</f>
        <v>0</v>
      </c>
      <c r="M12549" s="18">
        <f>IF(Table1[[#This Row],[Ordem_insumos]]&lt;&gt;0,VLOOKUP(Table1[[#This Row],[Codigo_servico]],Preencher_Orcamento!$B:$D,3,FALSE)*Table1[[#This Row],[Subtotal_insumo]],"")</f>
        <v>0</v>
      </c>
    </row>
    <row r="12550" spans="1:13" x14ac:dyDescent="0.25">
      <c r="A12550" s="6">
        <v>180321</v>
      </c>
      <c r="B12550" s="126">
        <v>5</v>
      </c>
      <c r="C12550" s="133"/>
      <c r="D12550" s="134">
        <v>38555</v>
      </c>
      <c r="E12550" s="7" t="s">
        <v>907</v>
      </c>
      <c r="F12550" s="8" t="s">
        <v>58</v>
      </c>
      <c r="G12550" s="18">
        <f>IFERROR(VLOOKUP(Table1[[#This Row],[Codigo_insumo]],BD_Insumos!$B:$E,4),"")</f>
        <v>163.66669999999999</v>
      </c>
      <c r="H12550" s="140">
        <v>8.0000000000000002E-3</v>
      </c>
      <c r="I12550" s="9"/>
      <c r="J12550" s="23">
        <f t="shared" si="196"/>
        <v>1.3093336</v>
      </c>
      <c r="K12550" s="22" t="str">
        <f>IF(I12550&lt;&gt;"",SUMIF(Table1[Codigo_servico],A12550,Table1[Subtotal_insumo]),"")</f>
        <v/>
      </c>
      <c r="L12550" s="18">
        <f>IF(Table1[[#This Row],[Ordem_insumos]]&lt;&gt;0,VLOOKUP(Table1[[#This Row],[Codigo_servico]],Preencher_Orcamento!$B:$D,3,FALSE)*Table1[[#This Row],[Qtde_insumo]],"")</f>
        <v>0</v>
      </c>
      <c r="M12550" s="18">
        <f>IF(Table1[[#This Row],[Ordem_insumos]]&lt;&gt;0,VLOOKUP(Table1[[#This Row],[Codigo_servico]],Preencher_Orcamento!$B:$D,3,FALSE)*Table1[[#This Row],[Subtotal_insumo]],"")</f>
        <v>0</v>
      </c>
    </row>
    <row r="12551" spans="1:13" x14ac:dyDescent="0.25">
      <c r="A12551" s="6">
        <v>180321</v>
      </c>
      <c r="B12551" s="126">
        <v>6</v>
      </c>
      <c r="C12551" s="133"/>
      <c r="D12551" s="134">
        <v>2086</v>
      </c>
      <c r="E12551" s="7" t="s">
        <v>2204</v>
      </c>
      <c r="F12551" s="8" t="s">
        <v>2140</v>
      </c>
      <c r="G12551" s="18">
        <f>IFERROR(VLOOKUP(Table1[[#This Row],[Codigo_insumo]],BD_Insumos!$B:$E,4),"")</f>
        <v>10.520008785397648</v>
      </c>
      <c r="H12551" s="140">
        <v>0.4</v>
      </c>
      <c r="I12551" s="9"/>
      <c r="J12551" s="23">
        <f t="shared" si="196"/>
        <v>4.208003514159059</v>
      </c>
      <c r="K12551" s="22" t="str">
        <f>IF(I12551&lt;&gt;"",SUMIF(Table1[Codigo_servico],A12551,Table1[Subtotal_insumo]),"")</f>
        <v/>
      </c>
      <c r="L12551" s="18">
        <f>IF(Table1[[#This Row],[Ordem_insumos]]&lt;&gt;0,VLOOKUP(Table1[[#This Row],[Codigo_servico]],Preencher_Orcamento!$B:$D,3,FALSE)*Table1[[#This Row],[Qtde_insumo]],"")</f>
        <v>0</v>
      </c>
      <c r="M12551" s="18">
        <f>IF(Table1[[#This Row],[Ordem_insumos]]&lt;&gt;0,VLOOKUP(Table1[[#This Row],[Codigo_servico]],Preencher_Orcamento!$B:$D,3,FALSE)*Table1[[#This Row],[Subtotal_insumo]],"")</f>
        <v>0</v>
      </c>
    </row>
    <row r="12552" spans="1:13" x14ac:dyDescent="0.25">
      <c r="A12552" s="3">
        <v>180323</v>
      </c>
      <c r="B12552" s="125">
        <v>0</v>
      </c>
      <c r="C12552" s="131" t="s">
        <v>4687</v>
      </c>
      <c r="D12552" s="132"/>
      <c r="E12552" s="4"/>
      <c r="F12552" s="4"/>
      <c r="G12552" s="17" t="str">
        <f>IFERROR(VLOOKUP(Table1[[#This Row],[Codigo_insumo]],BD_Insumos!$B:$E,4),"")</f>
        <v/>
      </c>
      <c r="H12552" s="139"/>
      <c r="I12552" s="5" t="s">
        <v>4682</v>
      </c>
      <c r="J12552" s="20" t="str">
        <f t="shared" si="196"/>
        <v/>
      </c>
      <c r="K12552" s="21">
        <f>IF(I12552&lt;&gt;"",SUMIF(Table1[Codigo_servico],A12552,Table1[Subtotal_insumo]),"")</f>
        <v>23.613552540426781</v>
      </c>
      <c r="L12552" s="17" t="str">
        <f>IF(Table1[[#This Row],[Ordem_insumos]]&lt;&gt;0,VLOOKUP(Table1[[#This Row],[Codigo_servico]],Preencher_Orcamento!$B:$D,3,FALSE)*Table1[[#This Row],[Qtde_insumo]],"")</f>
        <v/>
      </c>
      <c r="M12552" s="17" t="str">
        <f>IF(Table1[[#This Row],[Ordem_insumos]]&lt;&gt;0,VLOOKUP(Table1[[#This Row],[Codigo_servico]],Preencher_Orcamento!$B:$D,3,FALSE)*Table1[[#This Row],[Subtotal_insumo]],"")</f>
        <v/>
      </c>
    </row>
    <row r="12553" spans="1:13" x14ac:dyDescent="0.25">
      <c r="A12553" s="6">
        <v>180323</v>
      </c>
      <c r="B12553" s="126">
        <v>1</v>
      </c>
      <c r="C12553" s="133"/>
      <c r="D12553" s="134">
        <v>2085</v>
      </c>
      <c r="E12553" s="7" t="s">
        <v>2203</v>
      </c>
      <c r="F12553" s="8" t="s">
        <v>2140</v>
      </c>
      <c r="G12553" s="16">
        <f>IFERROR(VLOOKUP(Table1[[#This Row],[Codigo_insumo]],BD_Insumos!$B:$E,4),"")</f>
        <v>12.52578426267724</v>
      </c>
      <c r="H12553" s="140">
        <v>0.1</v>
      </c>
      <c r="I12553" s="9"/>
      <c r="J12553" s="22">
        <f t="shared" si="196"/>
        <v>1.252578426267724</v>
      </c>
      <c r="K12553" s="22" t="str">
        <f>IF(I12553&lt;&gt;"",SUMIF(Table1[Codigo_servico],A12553,Table1[Subtotal_insumo]),"")</f>
        <v/>
      </c>
      <c r="L12553" s="16">
        <f>IF(Table1[[#This Row],[Ordem_insumos]]&lt;&gt;0,VLOOKUP(Table1[[#This Row],[Codigo_servico]],Preencher_Orcamento!$B:$D,3,FALSE)*Table1[[#This Row],[Qtde_insumo]],"")</f>
        <v>0</v>
      </c>
      <c r="M12553" s="16">
        <f>IF(Table1[[#This Row],[Ordem_insumos]]&lt;&gt;0,VLOOKUP(Table1[[#This Row],[Codigo_servico]],Preencher_Orcamento!$B:$D,3,FALSE)*Table1[[#This Row],[Subtotal_insumo]],"")</f>
        <v>0</v>
      </c>
    </row>
    <row r="12554" spans="1:13" ht="26.25" x14ac:dyDescent="0.25">
      <c r="A12554" s="6">
        <v>180323</v>
      </c>
      <c r="B12554" s="126">
        <v>2</v>
      </c>
      <c r="C12554" s="133"/>
      <c r="D12554" s="134">
        <v>38502</v>
      </c>
      <c r="E12554" s="7" t="s">
        <v>878</v>
      </c>
      <c r="F12554" s="8" t="s">
        <v>197</v>
      </c>
      <c r="G12554" s="16">
        <f>IFERROR(VLOOKUP(Table1[[#This Row],[Codigo_insumo]],BD_Insumos!$B:$E,4),"")</f>
        <v>1.9631000000000001</v>
      </c>
      <c r="H12554" s="140">
        <v>0.05</v>
      </c>
      <c r="I12554" s="9"/>
      <c r="J12554" s="22">
        <f t="shared" si="196"/>
        <v>9.8155000000000006E-2</v>
      </c>
      <c r="K12554" s="22" t="str">
        <f>IF(I12554&lt;&gt;"",SUMIF(Table1[Codigo_servico],A12554,Table1[Subtotal_insumo]),"")</f>
        <v/>
      </c>
      <c r="L12554" s="16">
        <f>IF(Table1[[#This Row],[Ordem_insumos]]&lt;&gt;0,VLOOKUP(Table1[[#This Row],[Codigo_servico]],Preencher_Orcamento!$B:$D,3,FALSE)*Table1[[#This Row],[Qtde_insumo]],"")</f>
        <v>0</v>
      </c>
      <c r="M12554" s="16">
        <f>IF(Table1[[#This Row],[Ordem_insumos]]&lt;&gt;0,VLOOKUP(Table1[[#This Row],[Codigo_servico]],Preencher_Orcamento!$B:$D,3,FALSE)*Table1[[#This Row],[Subtotal_insumo]],"")</f>
        <v>0</v>
      </c>
    </row>
    <row r="12555" spans="1:13" x14ac:dyDescent="0.25">
      <c r="A12555" s="6">
        <v>180323</v>
      </c>
      <c r="B12555" s="126">
        <v>3</v>
      </c>
      <c r="C12555" s="133"/>
      <c r="D12555" s="134">
        <v>2086</v>
      </c>
      <c r="E12555" s="7" t="s">
        <v>2204</v>
      </c>
      <c r="F12555" s="8" t="s">
        <v>2140</v>
      </c>
      <c r="G12555" s="18">
        <f>IFERROR(VLOOKUP(Table1[[#This Row],[Codigo_insumo]],BD_Insumos!$B:$E,4),"")</f>
        <v>10.520008785397648</v>
      </c>
      <c r="H12555" s="140">
        <v>0.4</v>
      </c>
      <c r="I12555" s="9"/>
      <c r="J12555" s="23">
        <f t="shared" si="196"/>
        <v>4.208003514159059</v>
      </c>
      <c r="K12555" s="22" t="str">
        <f>IF(I12555&lt;&gt;"",SUMIF(Table1[Codigo_servico],A12555,Table1[Subtotal_insumo]),"")</f>
        <v/>
      </c>
      <c r="L12555" s="18">
        <f>IF(Table1[[#This Row],[Ordem_insumos]]&lt;&gt;0,VLOOKUP(Table1[[#This Row],[Codigo_servico]],Preencher_Orcamento!$B:$D,3,FALSE)*Table1[[#This Row],[Qtde_insumo]],"")</f>
        <v>0</v>
      </c>
      <c r="M12555" s="18">
        <f>IF(Table1[[#This Row],[Ordem_insumos]]&lt;&gt;0,VLOOKUP(Table1[[#This Row],[Codigo_servico]],Preencher_Orcamento!$B:$D,3,FALSE)*Table1[[#This Row],[Subtotal_insumo]],"")</f>
        <v>0</v>
      </c>
    </row>
    <row r="12556" spans="1:13" ht="26.25" x14ac:dyDescent="0.25">
      <c r="A12556" s="6">
        <v>180323</v>
      </c>
      <c r="B12556" s="126">
        <v>4</v>
      </c>
      <c r="C12556" s="133"/>
      <c r="D12556" s="134">
        <v>38572</v>
      </c>
      <c r="E12556" s="7" t="s">
        <v>921</v>
      </c>
      <c r="F12556" s="8" t="s">
        <v>884</v>
      </c>
      <c r="G12556" s="18">
        <f>IFERROR(VLOOKUP(Table1[[#This Row],[Codigo_insumo]],BD_Insumos!$B:$E,4),"")</f>
        <v>11.209</v>
      </c>
      <c r="H12556" s="140">
        <v>1</v>
      </c>
      <c r="I12556" s="9"/>
      <c r="J12556" s="23">
        <f t="shared" si="196"/>
        <v>11.209</v>
      </c>
      <c r="K12556" s="22" t="str">
        <f>IF(I12556&lt;&gt;"",SUMIF(Table1[Codigo_servico],A12556,Table1[Subtotal_insumo]),"")</f>
        <v/>
      </c>
      <c r="L12556" s="18">
        <f>IF(Table1[[#This Row],[Ordem_insumos]]&lt;&gt;0,VLOOKUP(Table1[[#This Row],[Codigo_servico]],Preencher_Orcamento!$B:$D,3,FALSE)*Table1[[#This Row],[Qtde_insumo]],"")</f>
        <v>0</v>
      </c>
      <c r="M12556" s="18">
        <f>IF(Table1[[#This Row],[Ordem_insumos]]&lt;&gt;0,VLOOKUP(Table1[[#This Row],[Codigo_servico]],Preencher_Orcamento!$B:$D,3,FALSE)*Table1[[#This Row],[Subtotal_insumo]],"")</f>
        <v>0</v>
      </c>
    </row>
    <row r="12557" spans="1:13" x14ac:dyDescent="0.25">
      <c r="A12557" s="6">
        <v>180323</v>
      </c>
      <c r="B12557" s="126">
        <v>5</v>
      </c>
      <c r="C12557" s="133"/>
      <c r="D12557" s="134">
        <v>38555</v>
      </c>
      <c r="E12557" s="7" t="s">
        <v>907</v>
      </c>
      <c r="F12557" s="8" t="s">
        <v>58</v>
      </c>
      <c r="G12557" s="18">
        <f>IFERROR(VLOOKUP(Table1[[#This Row],[Codigo_insumo]],BD_Insumos!$B:$E,4),"")</f>
        <v>163.66669999999999</v>
      </c>
      <c r="H12557" s="140">
        <v>8.0000000000000002E-3</v>
      </c>
      <c r="I12557" s="9"/>
      <c r="J12557" s="23">
        <f t="shared" si="196"/>
        <v>1.3093336</v>
      </c>
      <c r="K12557" s="22" t="str">
        <f>IF(I12557&lt;&gt;"",SUMIF(Table1[Codigo_servico],A12557,Table1[Subtotal_insumo]),"")</f>
        <v/>
      </c>
      <c r="L12557" s="18">
        <f>IF(Table1[[#This Row],[Ordem_insumos]]&lt;&gt;0,VLOOKUP(Table1[[#This Row],[Codigo_servico]],Preencher_Orcamento!$B:$D,3,FALSE)*Table1[[#This Row],[Qtde_insumo]],"")</f>
        <v>0</v>
      </c>
      <c r="M12557" s="18">
        <f>IF(Table1[[#This Row],[Ordem_insumos]]&lt;&gt;0,VLOOKUP(Table1[[#This Row],[Codigo_servico]],Preencher_Orcamento!$B:$D,3,FALSE)*Table1[[#This Row],[Subtotal_insumo]],"")</f>
        <v>0</v>
      </c>
    </row>
    <row r="12558" spans="1:13" x14ac:dyDescent="0.25">
      <c r="A12558" s="6">
        <v>180323</v>
      </c>
      <c r="B12558" s="126">
        <v>6</v>
      </c>
      <c r="C12558" s="133"/>
      <c r="D12558" s="134">
        <v>38557</v>
      </c>
      <c r="E12558" s="7" t="s">
        <v>909</v>
      </c>
      <c r="F12558" s="8" t="s">
        <v>58</v>
      </c>
      <c r="G12558" s="18">
        <f>IFERROR(VLOOKUP(Table1[[#This Row],[Codigo_insumo]],BD_Insumos!$B:$E,4),"")</f>
        <v>131.821</v>
      </c>
      <c r="H12558" s="140">
        <v>4.2000000000000003E-2</v>
      </c>
      <c r="I12558" s="9"/>
      <c r="J12558" s="23">
        <f t="shared" si="196"/>
        <v>5.5364820000000003</v>
      </c>
      <c r="K12558" s="22" t="str">
        <f>IF(I12558&lt;&gt;"",SUMIF(Table1[Codigo_servico],A12558,Table1[Subtotal_insumo]),"")</f>
        <v/>
      </c>
      <c r="L12558" s="18">
        <f>IF(Table1[[#This Row],[Ordem_insumos]]&lt;&gt;0,VLOOKUP(Table1[[#This Row],[Codigo_servico]],Preencher_Orcamento!$B:$D,3,FALSE)*Table1[[#This Row],[Qtde_insumo]],"")</f>
        <v>0</v>
      </c>
      <c r="M12558" s="18">
        <f>IF(Table1[[#This Row],[Ordem_insumos]]&lt;&gt;0,VLOOKUP(Table1[[#This Row],[Codigo_servico]],Preencher_Orcamento!$B:$D,3,FALSE)*Table1[[#This Row],[Subtotal_insumo]],"")</f>
        <v>0</v>
      </c>
    </row>
    <row r="12559" spans="1:13" x14ac:dyDescent="0.25">
      <c r="A12559" s="3">
        <v>180325</v>
      </c>
      <c r="B12559" s="125">
        <v>0</v>
      </c>
      <c r="C12559" s="131" t="s">
        <v>888</v>
      </c>
      <c r="D12559" s="132"/>
      <c r="E12559" s="4"/>
      <c r="F12559" s="4"/>
      <c r="G12559" s="17" t="str">
        <f>IFERROR(VLOOKUP(Table1[[#This Row],[Codigo_insumo]],BD_Insumos!$B:$E,4),"")</f>
        <v/>
      </c>
      <c r="H12559" s="139"/>
      <c r="I12559" s="5" t="s">
        <v>457</v>
      </c>
      <c r="J12559" s="20" t="str">
        <f t="shared" si="196"/>
        <v/>
      </c>
      <c r="K12559" s="21">
        <f>IF(I12559&lt;&gt;"",SUMIF(Table1[Codigo_servico],A12559,Table1[Subtotal_insumo]),"")</f>
        <v>39.569221218966547</v>
      </c>
      <c r="L12559" s="17" t="str">
        <f>IF(Table1[[#This Row],[Ordem_insumos]]&lt;&gt;0,VLOOKUP(Table1[[#This Row],[Codigo_servico]],Preencher_Orcamento!$B:$D,3,FALSE)*Table1[[#This Row],[Qtde_insumo]],"")</f>
        <v/>
      </c>
      <c r="M12559" s="17" t="str">
        <f>IF(Table1[[#This Row],[Ordem_insumos]]&lt;&gt;0,VLOOKUP(Table1[[#This Row],[Codigo_servico]],Preencher_Orcamento!$B:$D,3,FALSE)*Table1[[#This Row],[Subtotal_insumo]],"")</f>
        <v/>
      </c>
    </row>
    <row r="12560" spans="1:13" x14ac:dyDescent="0.25">
      <c r="A12560" s="6">
        <v>180325</v>
      </c>
      <c r="B12560" s="126">
        <v>1</v>
      </c>
      <c r="C12560" s="133"/>
      <c r="D12560" s="134">
        <v>2085</v>
      </c>
      <c r="E12560" s="7" t="s">
        <v>2203</v>
      </c>
      <c r="F12560" s="8" t="s">
        <v>2140</v>
      </c>
      <c r="G12560" s="16">
        <f>IFERROR(VLOOKUP(Table1[[#This Row],[Codigo_insumo]],BD_Insumos!$B:$E,4),"")</f>
        <v>12.52578426267724</v>
      </c>
      <c r="H12560" s="140">
        <v>0.1</v>
      </c>
      <c r="I12560" s="9"/>
      <c r="J12560" s="22">
        <f t="shared" si="196"/>
        <v>1.252578426267724</v>
      </c>
      <c r="K12560" s="22" t="str">
        <f>IF(I12560&lt;&gt;"",SUMIF(Table1[Codigo_servico],A12560,Table1[Subtotal_insumo]),"")</f>
        <v/>
      </c>
      <c r="L12560" s="16">
        <f>IF(Table1[[#This Row],[Ordem_insumos]]&lt;&gt;0,VLOOKUP(Table1[[#This Row],[Codigo_servico]],Preencher_Orcamento!$B:$D,3,FALSE)*Table1[[#This Row],[Qtde_insumo]],"")</f>
        <v>0</v>
      </c>
      <c r="M12560" s="16">
        <f>IF(Table1[[#This Row],[Ordem_insumos]]&lt;&gt;0,VLOOKUP(Table1[[#This Row],[Codigo_servico]],Preencher_Orcamento!$B:$D,3,FALSE)*Table1[[#This Row],[Subtotal_insumo]],"")</f>
        <v>0</v>
      </c>
    </row>
    <row r="12561" spans="1:13" x14ac:dyDescent="0.25">
      <c r="A12561" s="6">
        <v>180325</v>
      </c>
      <c r="B12561" s="126">
        <v>2</v>
      </c>
      <c r="C12561" s="133"/>
      <c r="D12561" s="134">
        <v>38555</v>
      </c>
      <c r="E12561" s="7" t="s">
        <v>907</v>
      </c>
      <c r="F12561" s="8" t="s">
        <v>58</v>
      </c>
      <c r="G12561" s="16">
        <f>IFERROR(VLOOKUP(Table1[[#This Row],[Codigo_insumo]],BD_Insumos!$B:$E,4),"")</f>
        <v>163.66669999999999</v>
      </c>
      <c r="H12561" s="140">
        <v>0.01</v>
      </c>
      <c r="I12561" s="9"/>
      <c r="J12561" s="22">
        <f t="shared" si="196"/>
        <v>1.6366669999999999</v>
      </c>
      <c r="K12561" s="22" t="str">
        <f>IF(I12561&lt;&gt;"",SUMIF(Table1[Codigo_servico],A12561,Table1[Subtotal_insumo]),"")</f>
        <v/>
      </c>
      <c r="L12561" s="16">
        <f>IF(Table1[[#This Row],[Ordem_insumos]]&lt;&gt;0,VLOOKUP(Table1[[#This Row],[Codigo_servico]],Preencher_Orcamento!$B:$D,3,FALSE)*Table1[[#This Row],[Qtde_insumo]],"")</f>
        <v>0</v>
      </c>
      <c r="M12561" s="16">
        <f>IF(Table1[[#This Row],[Ordem_insumos]]&lt;&gt;0,VLOOKUP(Table1[[#This Row],[Codigo_servico]],Preencher_Orcamento!$B:$D,3,FALSE)*Table1[[#This Row],[Subtotal_insumo]],"")</f>
        <v>0</v>
      </c>
    </row>
    <row r="12562" spans="1:13" x14ac:dyDescent="0.25">
      <c r="A12562" s="6">
        <v>180325</v>
      </c>
      <c r="B12562" s="126">
        <v>3</v>
      </c>
      <c r="C12562" s="133"/>
      <c r="D12562" s="134">
        <v>38557</v>
      </c>
      <c r="E12562" s="7" t="s">
        <v>909</v>
      </c>
      <c r="F12562" s="8" t="s">
        <v>58</v>
      </c>
      <c r="G12562" s="18">
        <f>IFERROR(VLOOKUP(Table1[[#This Row],[Codigo_insumo]],BD_Insumos!$B:$E,4),"")</f>
        <v>131.821</v>
      </c>
      <c r="H12562" s="140">
        <v>7.2999999999999995E-2</v>
      </c>
      <c r="I12562" s="9"/>
      <c r="J12562" s="23">
        <f t="shared" si="196"/>
        <v>9.6229329999999997</v>
      </c>
      <c r="K12562" s="22" t="str">
        <f>IF(I12562&lt;&gt;"",SUMIF(Table1[Codigo_servico],A12562,Table1[Subtotal_insumo]),"")</f>
        <v/>
      </c>
      <c r="L12562" s="18">
        <f>IF(Table1[[#This Row],[Ordem_insumos]]&lt;&gt;0,VLOOKUP(Table1[[#This Row],[Codigo_servico]],Preencher_Orcamento!$B:$D,3,FALSE)*Table1[[#This Row],[Qtde_insumo]],"")</f>
        <v>0</v>
      </c>
      <c r="M12562" s="18">
        <f>IF(Table1[[#This Row],[Ordem_insumos]]&lt;&gt;0,VLOOKUP(Table1[[#This Row],[Codigo_servico]],Preencher_Orcamento!$B:$D,3,FALSE)*Table1[[#This Row],[Subtotal_insumo]],"")</f>
        <v>0</v>
      </c>
    </row>
    <row r="12563" spans="1:13" x14ac:dyDescent="0.25">
      <c r="A12563" s="6">
        <v>180325</v>
      </c>
      <c r="B12563" s="126">
        <v>4</v>
      </c>
      <c r="C12563" s="133"/>
      <c r="D12563" s="134">
        <v>38527</v>
      </c>
      <c r="E12563" s="7" t="s">
        <v>888</v>
      </c>
      <c r="F12563" s="8" t="s">
        <v>457</v>
      </c>
      <c r="G12563" s="18">
        <f>IFERROR(VLOOKUP(Table1[[#This Row],[Codigo_insumo]],BD_Insumos!$B:$E,4),"")</f>
        <v>21.671399999999998</v>
      </c>
      <c r="H12563" s="140">
        <v>1</v>
      </c>
      <c r="I12563" s="9"/>
      <c r="J12563" s="23">
        <f t="shared" si="196"/>
        <v>21.671399999999998</v>
      </c>
      <c r="K12563" s="22" t="str">
        <f>IF(I12563&lt;&gt;"",SUMIF(Table1[Codigo_servico],A12563,Table1[Subtotal_insumo]),"")</f>
        <v/>
      </c>
      <c r="L12563" s="18">
        <f>IF(Table1[[#This Row],[Ordem_insumos]]&lt;&gt;0,VLOOKUP(Table1[[#This Row],[Codigo_servico]],Preencher_Orcamento!$B:$D,3,FALSE)*Table1[[#This Row],[Qtde_insumo]],"")</f>
        <v>0</v>
      </c>
      <c r="M12563" s="18">
        <f>IF(Table1[[#This Row],[Ordem_insumos]]&lt;&gt;0,VLOOKUP(Table1[[#This Row],[Codigo_servico]],Preencher_Orcamento!$B:$D,3,FALSE)*Table1[[#This Row],[Subtotal_insumo]],"")</f>
        <v>0</v>
      </c>
    </row>
    <row r="12564" spans="1:13" ht="26.25" x14ac:dyDescent="0.25">
      <c r="A12564" s="6">
        <v>180325</v>
      </c>
      <c r="B12564" s="126">
        <v>5</v>
      </c>
      <c r="C12564" s="133"/>
      <c r="D12564" s="134">
        <v>38502</v>
      </c>
      <c r="E12564" s="7" t="s">
        <v>878</v>
      </c>
      <c r="F12564" s="8" t="s">
        <v>197</v>
      </c>
      <c r="G12564" s="18">
        <f>IFERROR(VLOOKUP(Table1[[#This Row],[Codigo_insumo]],BD_Insumos!$B:$E,4),"")</f>
        <v>1.9631000000000001</v>
      </c>
      <c r="H12564" s="140">
        <v>6.4000000000000001E-2</v>
      </c>
      <c r="I12564" s="9"/>
      <c r="J12564" s="23">
        <f t="shared" si="196"/>
        <v>0.12563840000000001</v>
      </c>
      <c r="K12564" s="22" t="str">
        <f>IF(I12564&lt;&gt;"",SUMIF(Table1[Codigo_servico],A12564,Table1[Subtotal_insumo]),"")</f>
        <v/>
      </c>
      <c r="L12564" s="18">
        <f>IF(Table1[[#This Row],[Ordem_insumos]]&lt;&gt;0,VLOOKUP(Table1[[#This Row],[Codigo_servico]],Preencher_Orcamento!$B:$D,3,FALSE)*Table1[[#This Row],[Qtde_insumo]],"")</f>
        <v>0</v>
      </c>
      <c r="M12564" s="18">
        <f>IF(Table1[[#This Row],[Ordem_insumos]]&lt;&gt;0,VLOOKUP(Table1[[#This Row],[Codigo_servico]],Preencher_Orcamento!$B:$D,3,FALSE)*Table1[[#This Row],[Subtotal_insumo]],"")</f>
        <v>0</v>
      </c>
    </row>
    <row r="12565" spans="1:13" x14ac:dyDescent="0.25">
      <c r="A12565" s="6">
        <v>180325</v>
      </c>
      <c r="B12565" s="126">
        <v>6</v>
      </c>
      <c r="C12565" s="133"/>
      <c r="D12565" s="134">
        <v>2086</v>
      </c>
      <c r="E12565" s="7" t="s">
        <v>2204</v>
      </c>
      <c r="F12565" s="8" t="s">
        <v>2140</v>
      </c>
      <c r="G12565" s="18">
        <f>IFERROR(VLOOKUP(Table1[[#This Row],[Codigo_insumo]],BD_Insumos!$B:$E,4),"")</f>
        <v>10.520008785397648</v>
      </c>
      <c r="H12565" s="140">
        <v>0.5</v>
      </c>
      <c r="I12565" s="9"/>
      <c r="J12565" s="23">
        <f t="shared" si="196"/>
        <v>5.260004392698824</v>
      </c>
      <c r="K12565" s="22" t="str">
        <f>IF(I12565&lt;&gt;"",SUMIF(Table1[Codigo_servico],A12565,Table1[Subtotal_insumo]),"")</f>
        <v/>
      </c>
      <c r="L12565" s="18">
        <f>IF(Table1[[#This Row],[Ordem_insumos]]&lt;&gt;0,VLOOKUP(Table1[[#This Row],[Codigo_servico]],Preencher_Orcamento!$B:$D,3,FALSE)*Table1[[#This Row],[Qtde_insumo]],"")</f>
        <v>0</v>
      </c>
      <c r="M12565" s="18">
        <f>IF(Table1[[#This Row],[Ordem_insumos]]&lt;&gt;0,VLOOKUP(Table1[[#This Row],[Codigo_servico]],Preencher_Orcamento!$B:$D,3,FALSE)*Table1[[#This Row],[Subtotal_insumo]],"")</f>
        <v>0</v>
      </c>
    </row>
    <row r="12566" spans="1:13" x14ac:dyDescent="0.25">
      <c r="A12566" s="3">
        <v>180327</v>
      </c>
      <c r="B12566" s="125">
        <v>0</v>
      </c>
      <c r="C12566" s="131" t="s">
        <v>4688</v>
      </c>
      <c r="D12566" s="132"/>
      <c r="E12566" s="4"/>
      <c r="F12566" s="4"/>
      <c r="G12566" s="17" t="str">
        <f>IFERROR(VLOOKUP(Table1[[#This Row],[Codigo_insumo]],BD_Insumos!$B:$E,4),"")</f>
        <v/>
      </c>
      <c r="H12566" s="139"/>
      <c r="I12566" s="5" t="s">
        <v>4682</v>
      </c>
      <c r="J12566" s="20" t="str">
        <f t="shared" si="196"/>
        <v/>
      </c>
      <c r="K12566" s="21">
        <f>IF(I12566&lt;&gt;"",SUMIF(Table1[Codigo_servico],A12566,Table1[Subtotal_insumo]),"")</f>
        <v>21.19955254042678</v>
      </c>
      <c r="L12566" s="17" t="str">
        <f>IF(Table1[[#This Row],[Ordem_insumos]]&lt;&gt;0,VLOOKUP(Table1[[#This Row],[Codigo_servico]],Preencher_Orcamento!$B:$D,3,FALSE)*Table1[[#This Row],[Qtde_insumo]],"")</f>
        <v/>
      </c>
      <c r="M12566" s="17" t="str">
        <f>IF(Table1[[#This Row],[Ordem_insumos]]&lt;&gt;0,VLOOKUP(Table1[[#This Row],[Codigo_servico]],Preencher_Orcamento!$B:$D,3,FALSE)*Table1[[#This Row],[Subtotal_insumo]],"")</f>
        <v/>
      </c>
    </row>
    <row r="12567" spans="1:13" x14ac:dyDescent="0.25">
      <c r="A12567" s="6">
        <v>180327</v>
      </c>
      <c r="B12567" s="126">
        <v>1</v>
      </c>
      <c r="C12567" s="133"/>
      <c r="D12567" s="134">
        <v>2086</v>
      </c>
      <c r="E12567" s="7" t="s">
        <v>2204</v>
      </c>
      <c r="F12567" s="8" t="s">
        <v>2140</v>
      </c>
      <c r="G12567" s="16">
        <f>IFERROR(VLOOKUP(Table1[[#This Row],[Codigo_insumo]],BD_Insumos!$B:$E,4),"")</f>
        <v>10.520008785397648</v>
      </c>
      <c r="H12567" s="140">
        <v>0.4</v>
      </c>
      <c r="I12567" s="9"/>
      <c r="J12567" s="22">
        <f t="shared" si="196"/>
        <v>4.208003514159059</v>
      </c>
      <c r="K12567" s="22" t="str">
        <f>IF(I12567&lt;&gt;"",SUMIF(Table1[Codigo_servico],A12567,Table1[Subtotal_insumo]),"")</f>
        <v/>
      </c>
      <c r="L12567" s="16">
        <f>IF(Table1[[#This Row],[Ordem_insumos]]&lt;&gt;0,VLOOKUP(Table1[[#This Row],[Codigo_servico]],Preencher_Orcamento!$B:$D,3,FALSE)*Table1[[#This Row],[Qtde_insumo]],"")</f>
        <v>0</v>
      </c>
      <c r="M12567" s="16">
        <f>IF(Table1[[#This Row],[Ordem_insumos]]&lt;&gt;0,VLOOKUP(Table1[[#This Row],[Codigo_servico]],Preencher_Orcamento!$B:$D,3,FALSE)*Table1[[#This Row],[Subtotal_insumo]],"")</f>
        <v>0</v>
      </c>
    </row>
    <row r="12568" spans="1:13" x14ac:dyDescent="0.25">
      <c r="A12568" s="6">
        <v>180327</v>
      </c>
      <c r="B12568" s="126">
        <v>2</v>
      </c>
      <c r="C12568" s="133"/>
      <c r="D12568" s="134">
        <v>38573</v>
      </c>
      <c r="E12568" s="7" t="s">
        <v>922</v>
      </c>
      <c r="F12568" s="8" t="s">
        <v>884</v>
      </c>
      <c r="G12568" s="16">
        <f>IFERROR(VLOOKUP(Table1[[#This Row],[Codigo_insumo]],BD_Insumos!$B:$E,4),"")</f>
        <v>8.7949999999999999</v>
      </c>
      <c r="H12568" s="140">
        <v>1</v>
      </c>
      <c r="I12568" s="9"/>
      <c r="J12568" s="22">
        <f t="shared" si="196"/>
        <v>8.7949999999999999</v>
      </c>
      <c r="K12568" s="22" t="str">
        <f>IF(I12568&lt;&gt;"",SUMIF(Table1[Codigo_servico],A12568,Table1[Subtotal_insumo]),"")</f>
        <v/>
      </c>
      <c r="L12568" s="16">
        <f>IF(Table1[[#This Row],[Ordem_insumos]]&lt;&gt;0,VLOOKUP(Table1[[#This Row],[Codigo_servico]],Preencher_Orcamento!$B:$D,3,FALSE)*Table1[[#This Row],[Qtde_insumo]],"")</f>
        <v>0</v>
      </c>
      <c r="M12568" s="16">
        <f>IF(Table1[[#This Row],[Ordem_insumos]]&lt;&gt;0,VLOOKUP(Table1[[#This Row],[Codigo_servico]],Preencher_Orcamento!$B:$D,3,FALSE)*Table1[[#This Row],[Subtotal_insumo]],"")</f>
        <v>0</v>
      </c>
    </row>
    <row r="12569" spans="1:13" x14ac:dyDescent="0.25">
      <c r="A12569" s="6">
        <v>180327</v>
      </c>
      <c r="B12569" s="126">
        <v>3</v>
      </c>
      <c r="C12569" s="133"/>
      <c r="D12569" s="134">
        <v>38557</v>
      </c>
      <c r="E12569" s="7" t="s">
        <v>909</v>
      </c>
      <c r="F12569" s="8" t="s">
        <v>58</v>
      </c>
      <c r="G12569" s="18">
        <f>IFERROR(VLOOKUP(Table1[[#This Row],[Codigo_insumo]],BD_Insumos!$B:$E,4),"")</f>
        <v>131.821</v>
      </c>
      <c r="H12569" s="140">
        <v>4.2000000000000003E-2</v>
      </c>
      <c r="I12569" s="9"/>
      <c r="J12569" s="23">
        <f t="shared" si="196"/>
        <v>5.5364820000000003</v>
      </c>
      <c r="K12569" s="22" t="str">
        <f>IF(I12569&lt;&gt;"",SUMIF(Table1[Codigo_servico],A12569,Table1[Subtotal_insumo]),"")</f>
        <v/>
      </c>
      <c r="L12569" s="18">
        <f>IF(Table1[[#This Row],[Ordem_insumos]]&lt;&gt;0,VLOOKUP(Table1[[#This Row],[Codigo_servico]],Preencher_Orcamento!$B:$D,3,FALSE)*Table1[[#This Row],[Qtde_insumo]],"")</f>
        <v>0</v>
      </c>
      <c r="M12569" s="18">
        <f>IF(Table1[[#This Row],[Ordem_insumos]]&lt;&gt;0,VLOOKUP(Table1[[#This Row],[Codigo_servico]],Preencher_Orcamento!$B:$D,3,FALSE)*Table1[[#This Row],[Subtotal_insumo]],"")</f>
        <v>0</v>
      </c>
    </row>
    <row r="12570" spans="1:13" x14ac:dyDescent="0.25">
      <c r="A12570" s="6">
        <v>180327</v>
      </c>
      <c r="B12570" s="126">
        <v>4</v>
      </c>
      <c r="C12570" s="133"/>
      <c r="D12570" s="134">
        <v>38555</v>
      </c>
      <c r="E12570" s="7" t="s">
        <v>907</v>
      </c>
      <c r="F12570" s="8" t="s">
        <v>58</v>
      </c>
      <c r="G12570" s="18">
        <f>IFERROR(VLOOKUP(Table1[[#This Row],[Codigo_insumo]],BD_Insumos!$B:$E,4),"")</f>
        <v>163.66669999999999</v>
      </c>
      <c r="H12570" s="140">
        <v>8.0000000000000002E-3</v>
      </c>
      <c r="I12570" s="9"/>
      <c r="J12570" s="23">
        <f t="shared" si="196"/>
        <v>1.3093336</v>
      </c>
      <c r="K12570" s="22" t="str">
        <f>IF(I12570&lt;&gt;"",SUMIF(Table1[Codigo_servico],A12570,Table1[Subtotal_insumo]),"")</f>
        <v/>
      </c>
      <c r="L12570" s="18">
        <f>IF(Table1[[#This Row],[Ordem_insumos]]&lt;&gt;0,VLOOKUP(Table1[[#This Row],[Codigo_servico]],Preencher_Orcamento!$B:$D,3,FALSE)*Table1[[#This Row],[Qtde_insumo]],"")</f>
        <v>0</v>
      </c>
      <c r="M12570" s="18">
        <f>IF(Table1[[#This Row],[Ordem_insumos]]&lt;&gt;0,VLOOKUP(Table1[[#This Row],[Codigo_servico]],Preencher_Orcamento!$B:$D,3,FALSE)*Table1[[#This Row],[Subtotal_insumo]],"")</f>
        <v>0</v>
      </c>
    </row>
    <row r="12571" spans="1:13" ht="26.25" x14ac:dyDescent="0.25">
      <c r="A12571" s="6">
        <v>180327</v>
      </c>
      <c r="B12571" s="126">
        <v>5</v>
      </c>
      <c r="C12571" s="133"/>
      <c r="D12571" s="134">
        <v>38502</v>
      </c>
      <c r="E12571" s="7" t="s">
        <v>878</v>
      </c>
      <c r="F12571" s="8" t="s">
        <v>197</v>
      </c>
      <c r="G12571" s="18">
        <f>IFERROR(VLOOKUP(Table1[[#This Row],[Codigo_insumo]],BD_Insumos!$B:$E,4),"")</f>
        <v>1.9631000000000001</v>
      </c>
      <c r="H12571" s="140">
        <v>0.05</v>
      </c>
      <c r="I12571" s="9"/>
      <c r="J12571" s="23">
        <f t="shared" si="196"/>
        <v>9.8155000000000006E-2</v>
      </c>
      <c r="K12571" s="22" t="str">
        <f>IF(I12571&lt;&gt;"",SUMIF(Table1[Codigo_servico],A12571,Table1[Subtotal_insumo]),"")</f>
        <v/>
      </c>
      <c r="L12571" s="18">
        <f>IF(Table1[[#This Row],[Ordem_insumos]]&lt;&gt;0,VLOOKUP(Table1[[#This Row],[Codigo_servico]],Preencher_Orcamento!$B:$D,3,FALSE)*Table1[[#This Row],[Qtde_insumo]],"")</f>
        <v>0</v>
      </c>
      <c r="M12571" s="18">
        <f>IF(Table1[[#This Row],[Ordem_insumos]]&lt;&gt;0,VLOOKUP(Table1[[#This Row],[Codigo_servico]],Preencher_Orcamento!$B:$D,3,FALSE)*Table1[[#This Row],[Subtotal_insumo]],"")</f>
        <v>0</v>
      </c>
    </row>
    <row r="12572" spans="1:13" x14ac:dyDescent="0.25">
      <c r="A12572" s="6">
        <v>180327</v>
      </c>
      <c r="B12572" s="126">
        <v>6</v>
      </c>
      <c r="C12572" s="133"/>
      <c r="D12572" s="134">
        <v>2085</v>
      </c>
      <c r="E12572" s="7" t="s">
        <v>2203</v>
      </c>
      <c r="F12572" s="8" t="s">
        <v>2140</v>
      </c>
      <c r="G12572" s="18">
        <f>IFERROR(VLOOKUP(Table1[[#This Row],[Codigo_insumo]],BD_Insumos!$B:$E,4),"")</f>
        <v>12.52578426267724</v>
      </c>
      <c r="H12572" s="140">
        <v>0.1</v>
      </c>
      <c r="I12572" s="9"/>
      <c r="J12572" s="23">
        <f t="shared" si="196"/>
        <v>1.252578426267724</v>
      </c>
      <c r="K12572" s="22" t="str">
        <f>IF(I12572&lt;&gt;"",SUMIF(Table1[Codigo_servico],A12572,Table1[Subtotal_insumo]),"")</f>
        <v/>
      </c>
      <c r="L12572" s="18">
        <f>IF(Table1[[#This Row],[Ordem_insumos]]&lt;&gt;0,VLOOKUP(Table1[[#This Row],[Codigo_servico]],Preencher_Orcamento!$B:$D,3,FALSE)*Table1[[#This Row],[Qtde_insumo]],"")</f>
        <v>0</v>
      </c>
      <c r="M12572" s="18">
        <f>IF(Table1[[#This Row],[Ordem_insumos]]&lt;&gt;0,VLOOKUP(Table1[[#This Row],[Codigo_servico]],Preencher_Orcamento!$B:$D,3,FALSE)*Table1[[#This Row],[Subtotal_insumo]],"")</f>
        <v>0</v>
      </c>
    </row>
    <row r="12573" spans="1:13" x14ac:dyDescent="0.25">
      <c r="A12573" s="3">
        <v>180329</v>
      </c>
      <c r="B12573" s="125">
        <v>0</v>
      </c>
      <c r="C12573" s="131" t="s">
        <v>4689</v>
      </c>
      <c r="D12573" s="132"/>
      <c r="E12573" s="4"/>
      <c r="F12573" s="4"/>
      <c r="G12573" s="17" t="str">
        <f>IFERROR(VLOOKUP(Table1[[#This Row],[Codigo_insumo]],BD_Insumos!$B:$E,4),"")</f>
        <v/>
      </c>
      <c r="H12573" s="139"/>
      <c r="I12573" s="5" t="s">
        <v>4682</v>
      </c>
      <c r="J12573" s="20" t="str">
        <f t="shared" si="196"/>
        <v/>
      </c>
      <c r="K12573" s="21">
        <f>IF(I12573&lt;&gt;"",SUMIF(Table1[Codigo_servico],A12573,Table1[Subtotal_insumo]),"")</f>
        <v>23.097952540426782</v>
      </c>
      <c r="L12573" s="17" t="str">
        <f>IF(Table1[[#This Row],[Ordem_insumos]]&lt;&gt;0,VLOOKUP(Table1[[#This Row],[Codigo_servico]],Preencher_Orcamento!$B:$D,3,FALSE)*Table1[[#This Row],[Qtde_insumo]],"")</f>
        <v/>
      </c>
      <c r="M12573" s="17" t="str">
        <f>IF(Table1[[#This Row],[Ordem_insumos]]&lt;&gt;0,VLOOKUP(Table1[[#This Row],[Codigo_servico]],Preencher_Orcamento!$B:$D,3,FALSE)*Table1[[#This Row],[Subtotal_insumo]],"")</f>
        <v/>
      </c>
    </row>
    <row r="12574" spans="1:13" x14ac:dyDescent="0.25">
      <c r="A12574" s="6">
        <v>180329</v>
      </c>
      <c r="B12574" s="126">
        <v>1</v>
      </c>
      <c r="C12574" s="133"/>
      <c r="D12574" s="134">
        <v>2086</v>
      </c>
      <c r="E12574" s="7" t="s">
        <v>2204</v>
      </c>
      <c r="F12574" s="8" t="s">
        <v>2140</v>
      </c>
      <c r="G12574" s="16">
        <f>IFERROR(VLOOKUP(Table1[[#This Row],[Codigo_insumo]],BD_Insumos!$B:$E,4),"")</f>
        <v>10.520008785397648</v>
      </c>
      <c r="H12574" s="140">
        <v>0.4</v>
      </c>
      <c r="I12574" s="9"/>
      <c r="J12574" s="22">
        <f t="shared" si="196"/>
        <v>4.208003514159059</v>
      </c>
      <c r="K12574" s="22" t="str">
        <f>IF(I12574&lt;&gt;"",SUMIF(Table1[Codigo_servico],A12574,Table1[Subtotal_insumo]),"")</f>
        <v/>
      </c>
      <c r="L12574" s="16">
        <f>IF(Table1[[#This Row],[Ordem_insumos]]&lt;&gt;0,VLOOKUP(Table1[[#This Row],[Codigo_servico]],Preencher_Orcamento!$B:$D,3,FALSE)*Table1[[#This Row],[Qtde_insumo]],"")</f>
        <v>0</v>
      </c>
      <c r="M12574" s="16">
        <f>IF(Table1[[#This Row],[Ordem_insumos]]&lt;&gt;0,VLOOKUP(Table1[[#This Row],[Codigo_servico]],Preencher_Orcamento!$B:$D,3,FALSE)*Table1[[#This Row],[Subtotal_insumo]],"")</f>
        <v>0</v>
      </c>
    </row>
    <row r="12575" spans="1:13" x14ac:dyDescent="0.25">
      <c r="A12575" s="6">
        <v>180329</v>
      </c>
      <c r="B12575" s="126">
        <v>2</v>
      </c>
      <c r="C12575" s="133"/>
      <c r="D12575" s="134">
        <v>38555</v>
      </c>
      <c r="E12575" s="7" t="s">
        <v>907</v>
      </c>
      <c r="F12575" s="8" t="s">
        <v>58</v>
      </c>
      <c r="G12575" s="16">
        <f>IFERROR(VLOOKUP(Table1[[#This Row],[Codigo_insumo]],BD_Insumos!$B:$E,4),"")</f>
        <v>163.66669999999999</v>
      </c>
      <c r="H12575" s="140">
        <v>8.0000000000000002E-3</v>
      </c>
      <c r="I12575" s="9"/>
      <c r="J12575" s="22">
        <f t="shared" si="196"/>
        <v>1.3093336</v>
      </c>
      <c r="K12575" s="22" t="str">
        <f>IF(I12575&lt;&gt;"",SUMIF(Table1[Codigo_servico],A12575,Table1[Subtotal_insumo]),"")</f>
        <v/>
      </c>
      <c r="L12575" s="16">
        <f>IF(Table1[[#This Row],[Ordem_insumos]]&lt;&gt;0,VLOOKUP(Table1[[#This Row],[Codigo_servico]],Preencher_Orcamento!$B:$D,3,FALSE)*Table1[[#This Row],[Qtde_insumo]],"")</f>
        <v>0</v>
      </c>
      <c r="M12575" s="16">
        <f>IF(Table1[[#This Row],[Ordem_insumos]]&lt;&gt;0,VLOOKUP(Table1[[#This Row],[Codigo_servico]],Preencher_Orcamento!$B:$D,3,FALSE)*Table1[[#This Row],[Subtotal_insumo]],"")</f>
        <v>0</v>
      </c>
    </row>
    <row r="12576" spans="1:13" x14ac:dyDescent="0.25">
      <c r="A12576" s="6">
        <v>180329</v>
      </c>
      <c r="B12576" s="126">
        <v>3</v>
      </c>
      <c r="C12576" s="133"/>
      <c r="D12576" s="134">
        <v>38557</v>
      </c>
      <c r="E12576" s="7" t="s">
        <v>909</v>
      </c>
      <c r="F12576" s="8" t="s">
        <v>58</v>
      </c>
      <c r="G12576" s="18">
        <f>IFERROR(VLOOKUP(Table1[[#This Row],[Codigo_insumo]],BD_Insumos!$B:$E,4),"")</f>
        <v>131.821</v>
      </c>
      <c r="H12576" s="140">
        <v>4.2000000000000003E-2</v>
      </c>
      <c r="I12576" s="9"/>
      <c r="J12576" s="23">
        <f t="shared" si="196"/>
        <v>5.5364820000000003</v>
      </c>
      <c r="K12576" s="22" t="str">
        <f>IF(I12576&lt;&gt;"",SUMIF(Table1[Codigo_servico],A12576,Table1[Subtotal_insumo]),"")</f>
        <v/>
      </c>
      <c r="L12576" s="18">
        <f>IF(Table1[[#This Row],[Ordem_insumos]]&lt;&gt;0,VLOOKUP(Table1[[#This Row],[Codigo_servico]],Preencher_Orcamento!$B:$D,3,FALSE)*Table1[[#This Row],[Qtde_insumo]],"")</f>
        <v>0</v>
      </c>
      <c r="M12576" s="18">
        <f>IF(Table1[[#This Row],[Ordem_insumos]]&lt;&gt;0,VLOOKUP(Table1[[#This Row],[Codigo_servico]],Preencher_Orcamento!$B:$D,3,FALSE)*Table1[[#This Row],[Subtotal_insumo]],"")</f>
        <v>0</v>
      </c>
    </row>
    <row r="12577" spans="1:13" ht="26.25" x14ac:dyDescent="0.25">
      <c r="A12577" s="6">
        <v>180329</v>
      </c>
      <c r="B12577" s="126">
        <v>4</v>
      </c>
      <c r="C12577" s="133"/>
      <c r="D12577" s="134">
        <v>38502</v>
      </c>
      <c r="E12577" s="7" t="s">
        <v>878</v>
      </c>
      <c r="F12577" s="8" t="s">
        <v>197</v>
      </c>
      <c r="G12577" s="18">
        <f>IFERROR(VLOOKUP(Table1[[#This Row],[Codigo_insumo]],BD_Insumos!$B:$E,4),"")</f>
        <v>1.9631000000000001</v>
      </c>
      <c r="H12577" s="140">
        <v>0.05</v>
      </c>
      <c r="I12577" s="9"/>
      <c r="J12577" s="23">
        <f t="shared" si="196"/>
        <v>9.8155000000000006E-2</v>
      </c>
      <c r="K12577" s="22" t="str">
        <f>IF(I12577&lt;&gt;"",SUMIF(Table1[Codigo_servico],A12577,Table1[Subtotal_insumo]),"")</f>
        <v/>
      </c>
      <c r="L12577" s="18">
        <f>IF(Table1[[#This Row],[Ordem_insumos]]&lt;&gt;0,VLOOKUP(Table1[[#This Row],[Codigo_servico]],Preencher_Orcamento!$B:$D,3,FALSE)*Table1[[#This Row],[Qtde_insumo]],"")</f>
        <v>0</v>
      </c>
      <c r="M12577" s="18">
        <f>IF(Table1[[#This Row],[Ordem_insumos]]&lt;&gt;0,VLOOKUP(Table1[[#This Row],[Codigo_servico]],Preencher_Orcamento!$B:$D,3,FALSE)*Table1[[#This Row],[Subtotal_insumo]],"")</f>
        <v>0</v>
      </c>
    </row>
    <row r="12578" spans="1:13" x14ac:dyDescent="0.25">
      <c r="A12578" s="6">
        <v>180329</v>
      </c>
      <c r="B12578" s="126">
        <v>5</v>
      </c>
      <c r="C12578" s="133"/>
      <c r="D12578" s="134">
        <v>2085</v>
      </c>
      <c r="E12578" s="7" t="s">
        <v>2203</v>
      </c>
      <c r="F12578" s="8" t="s">
        <v>2140</v>
      </c>
      <c r="G12578" s="18">
        <f>IFERROR(VLOOKUP(Table1[[#This Row],[Codigo_insumo]],BD_Insumos!$B:$E,4),"")</f>
        <v>12.52578426267724</v>
      </c>
      <c r="H12578" s="140">
        <v>0.1</v>
      </c>
      <c r="I12578" s="9"/>
      <c r="J12578" s="23">
        <f t="shared" si="196"/>
        <v>1.252578426267724</v>
      </c>
      <c r="K12578" s="22" t="str">
        <f>IF(I12578&lt;&gt;"",SUMIF(Table1[Codigo_servico],A12578,Table1[Subtotal_insumo]),"")</f>
        <v/>
      </c>
      <c r="L12578" s="18">
        <f>IF(Table1[[#This Row],[Ordem_insumos]]&lt;&gt;0,VLOOKUP(Table1[[#This Row],[Codigo_servico]],Preencher_Orcamento!$B:$D,3,FALSE)*Table1[[#This Row],[Qtde_insumo]],"")</f>
        <v>0</v>
      </c>
      <c r="M12578" s="18">
        <f>IF(Table1[[#This Row],[Ordem_insumos]]&lt;&gt;0,VLOOKUP(Table1[[#This Row],[Codigo_servico]],Preencher_Orcamento!$B:$D,3,FALSE)*Table1[[#This Row],[Subtotal_insumo]],"")</f>
        <v>0</v>
      </c>
    </row>
    <row r="12579" spans="1:13" ht="26.25" x14ac:dyDescent="0.25">
      <c r="A12579" s="6">
        <v>180329</v>
      </c>
      <c r="B12579" s="126">
        <v>6</v>
      </c>
      <c r="C12579" s="133"/>
      <c r="D12579" s="134">
        <v>38526</v>
      </c>
      <c r="E12579" s="7" t="s">
        <v>887</v>
      </c>
      <c r="F12579" s="8" t="s">
        <v>884</v>
      </c>
      <c r="G12579" s="18">
        <f>IFERROR(VLOOKUP(Table1[[#This Row],[Codigo_insumo]],BD_Insumos!$B:$E,4),"")</f>
        <v>10.6934</v>
      </c>
      <c r="H12579" s="140">
        <v>1</v>
      </c>
      <c r="I12579" s="9"/>
      <c r="J12579" s="23">
        <f t="shared" si="196"/>
        <v>10.6934</v>
      </c>
      <c r="K12579" s="22" t="str">
        <f>IF(I12579&lt;&gt;"",SUMIF(Table1[Codigo_servico],A12579,Table1[Subtotal_insumo]),"")</f>
        <v/>
      </c>
      <c r="L12579" s="18">
        <f>IF(Table1[[#This Row],[Ordem_insumos]]&lt;&gt;0,VLOOKUP(Table1[[#This Row],[Codigo_servico]],Preencher_Orcamento!$B:$D,3,FALSE)*Table1[[#This Row],[Qtde_insumo]],"")</f>
        <v>0</v>
      </c>
      <c r="M12579" s="18">
        <f>IF(Table1[[#This Row],[Ordem_insumos]]&lt;&gt;0,VLOOKUP(Table1[[#This Row],[Codigo_servico]],Preencher_Orcamento!$B:$D,3,FALSE)*Table1[[#This Row],[Subtotal_insumo]],"")</f>
        <v>0</v>
      </c>
    </row>
    <row r="12580" spans="1:13" x14ac:dyDescent="0.25">
      <c r="A12580" s="3">
        <v>180341</v>
      </c>
      <c r="B12580" s="125">
        <v>0</v>
      </c>
      <c r="C12580" s="131" t="s">
        <v>4690</v>
      </c>
      <c r="D12580" s="132"/>
      <c r="E12580" s="4"/>
      <c r="F12580" s="4"/>
      <c r="G12580" s="17" t="str">
        <f>IFERROR(VLOOKUP(Table1[[#This Row],[Codigo_insumo]],BD_Insumos!$B:$E,4),"")</f>
        <v/>
      </c>
      <c r="H12580" s="139"/>
      <c r="I12580" s="5" t="s">
        <v>457</v>
      </c>
      <c r="J12580" s="20" t="str">
        <f t="shared" si="196"/>
        <v/>
      </c>
      <c r="K12580" s="21">
        <f>IF(I12580&lt;&gt;"",SUMIF(Table1[Codigo_servico],A12580,Table1[Subtotal_insumo]),"")</f>
        <v>26.172008319553946</v>
      </c>
      <c r="L12580" s="17" t="str">
        <f>IF(Table1[[#This Row],[Ordem_insumos]]&lt;&gt;0,VLOOKUP(Table1[[#This Row],[Codigo_servico]],Preencher_Orcamento!$B:$D,3,FALSE)*Table1[[#This Row],[Qtde_insumo]],"")</f>
        <v/>
      </c>
      <c r="M12580" s="17" t="str">
        <f>IF(Table1[[#This Row],[Ordem_insumos]]&lt;&gt;0,VLOOKUP(Table1[[#This Row],[Codigo_servico]],Preencher_Orcamento!$B:$D,3,FALSE)*Table1[[#This Row],[Subtotal_insumo]],"")</f>
        <v/>
      </c>
    </row>
    <row r="12581" spans="1:13" x14ac:dyDescent="0.25">
      <c r="A12581" s="6">
        <v>180341</v>
      </c>
      <c r="B12581" s="126">
        <v>1</v>
      </c>
      <c r="C12581" s="133"/>
      <c r="D12581" s="134">
        <v>38555</v>
      </c>
      <c r="E12581" s="7" t="s">
        <v>907</v>
      </c>
      <c r="F12581" s="8" t="s">
        <v>58</v>
      </c>
      <c r="G12581" s="16">
        <f>IFERROR(VLOOKUP(Table1[[#This Row],[Codigo_insumo]],BD_Insumos!$B:$E,4),"")</f>
        <v>163.66669999999999</v>
      </c>
      <c r="H12581" s="140">
        <v>1E-3</v>
      </c>
      <c r="I12581" s="9"/>
      <c r="J12581" s="22">
        <f t="shared" si="196"/>
        <v>0.1636667</v>
      </c>
      <c r="K12581" s="22" t="str">
        <f>IF(I12581&lt;&gt;"",SUMIF(Table1[Codigo_servico],A12581,Table1[Subtotal_insumo]),"")</f>
        <v/>
      </c>
      <c r="L12581" s="16">
        <f>IF(Table1[[#This Row],[Ordem_insumos]]&lt;&gt;0,VLOOKUP(Table1[[#This Row],[Codigo_servico]],Preencher_Orcamento!$B:$D,3,FALSE)*Table1[[#This Row],[Qtde_insumo]],"")</f>
        <v>0</v>
      </c>
      <c r="M12581" s="16">
        <f>IF(Table1[[#This Row],[Ordem_insumos]]&lt;&gt;0,VLOOKUP(Table1[[#This Row],[Codigo_servico]],Preencher_Orcamento!$B:$D,3,FALSE)*Table1[[#This Row],[Subtotal_insumo]],"")</f>
        <v>0</v>
      </c>
    </row>
    <row r="12582" spans="1:13" x14ac:dyDescent="0.25">
      <c r="A12582" s="6">
        <v>180341</v>
      </c>
      <c r="B12582" s="126">
        <v>2</v>
      </c>
      <c r="C12582" s="133"/>
      <c r="D12582" s="134">
        <v>38557</v>
      </c>
      <c r="E12582" s="7" t="s">
        <v>909</v>
      </c>
      <c r="F12582" s="8" t="s">
        <v>58</v>
      </c>
      <c r="G12582" s="16">
        <f>IFERROR(VLOOKUP(Table1[[#This Row],[Codigo_insumo]],BD_Insumos!$B:$E,4),"")</f>
        <v>131.821</v>
      </c>
      <c r="H12582" s="140">
        <v>7.0000000000000001E-3</v>
      </c>
      <c r="I12582" s="9"/>
      <c r="J12582" s="22">
        <f t="shared" si="196"/>
        <v>0.92274699999999998</v>
      </c>
      <c r="K12582" s="22" t="str">
        <f>IF(I12582&lt;&gt;"",SUMIF(Table1[Codigo_servico],A12582,Table1[Subtotal_insumo]),"")</f>
        <v/>
      </c>
      <c r="L12582" s="16">
        <f>IF(Table1[[#This Row],[Ordem_insumos]]&lt;&gt;0,VLOOKUP(Table1[[#This Row],[Codigo_servico]],Preencher_Orcamento!$B:$D,3,FALSE)*Table1[[#This Row],[Qtde_insumo]],"")</f>
        <v>0</v>
      </c>
      <c r="M12582" s="16">
        <f>IF(Table1[[#This Row],[Ordem_insumos]]&lt;&gt;0,VLOOKUP(Table1[[#This Row],[Codigo_servico]],Preencher_Orcamento!$B:$D,3,FALSE)*Table1[[#This Row],[Subtotal_insumo]],"")</f>
        <v>0</v>
      </c>
    </row>
    <row r="12583" spans="1:13" x14ac:dyDescent="0.25">
      <c r="A12583" s="6">
        <v>180341</v>
      </c>
      <c r="B12583" s="126">
        <v>3</v>
      </c>
      <c r="C12583" s="133"/>
      <c r="D12583" s="134">
        <v>2085</v>
      </c>
      <c r="E12583" s="7" t="s">
        <v>2203</v>
      </c>
      <c r="F12583" s="8" t="s">
        <v>2140</v>
      </c>
      <c r="G12583" s="18">
        <f>IFERROR(VLOOKUP(Table1[[#This Row],[Codigo_insumo]],BD_Insumos!$B:$E,4),"")</f>
        <v>12.52578426267724</v>
      </c>
      <c r="H12583" s="140">
        <v>0.08</v>
      </c>
      <c r="I12583" s="9"/>
      <c r="J12583" s="23">
        <f t="shared" si="196"/>
        <v>1.0020627410141791</v>
      </c>
      <c r="K12583" s="22" t="str">
        <f>IF(I12583&lt;&gt;"",SUMIF(Table1[Codigo_servico],A12583,Table1[Subtotal_insumo]),"")</f>
        <v/>
      </c>
      <c r="L12583" s="18">
        <f>IF(Table1[[#This Row],[Ordem_insumos]]&lt;&gt;0,VLOOKUP(Table1[[#This Row],[Codigo_servico]],Preencher_Orcamento!$B:$D,3,FALSE)*Table1[[#This Row],[Qtde_insumo]],"")</f>
        <v>0</v>
      </c>
      <c r="M12583" s="18">
        <f>IF(Table1[[#This Row],[Ordem_insumos]]&lt;&gt;0,VLOOKUP(Table1[[#This Row],[Codigo_servico]],Preencher_Orcamento!$B:$D,3,FALSE)*Table1[[#This Row],[Subtotal_insumo]],"")</f>
        <v>0</v>
      </c>
    </row>
    <row r="12584" spans="1:13" ht="26.25" x14ac:dyDescent="0.25">
      <c r="A12584" s="6">
        <v>180341</v>
      </c>
      <c r="B12584" s="126">
        <v>4</v>
      </c>
      <c r="C12584" s="133"/>
      <c r="D12584" s="134">
        <v>38502</v>
      </c>
      <c r="E12584" s="7" t="s">
        <v>878</v>
      </c>
      <c r="F12584" s="8" t="s">
        <v>197</v>
      </c>
      <c r="G12584" s="18">
        <f>IFERROR(VLOOKUP(Table1[[#This Row],[Codigo_insumo]],BD_Insumos!$B:$E,4),"")</f>
        <v>1.9631000000000001</v>
      </c>
      <c r="H12584" s="140">
        <v>0.01</v>
      </c>
      <c r="I12584" s="9"/>
      <c r="J12584" s="23">
        <f t="shared" si="196"/>
        <v>1.9631000000000003E-2</v>
      </c>
      <c r="K12584" s="22" t="str">
        <f>IF(I12584&lt;&gt;"",SUMIF(Table1[Codigo_servico],A12584,Table1[Subtotal_insumo]),"")</f>
        <v/>
      </c>
      <c r="L12584" s="18">
        <f>IF(Table1[[#This Row],[Ordem_insumos]]&lt;&gt;0,VLOOKUP(Table1[[#This Row],[Codigo_servico]],Preencher_Orcamento!$B:$D,3,FALSE)*Table1[[#This Row],[Qtde_insumo]],"")</f>
        <v>0</v>
      </c>
      <c r="M12584" s="18">
        <f>IF(Table1[[#This Row],[Ordem_insumos]]&lt;&gt;0,VLOOKUP(Table1[[#This Row],[Codigo_servico]],Preencher_Orcamento!$B:$D,3,FALSE)*Table1[[#This Row],[Subtotal_insumo]],"")</f>
        <v>0</v>
      </c>
    </row>
    <row r="12585" spans="1:13" ht="26.25" x14ac:dyDescent="0.25">
      <c r="A12585" s="6">
        <v>180341</v>
      </c>
      <c r="B12585" s="126">
        <v>5</v>
      </c>
      <c r="C12585" s="133"/>
      <c r="D12585" s="134">
        <v>38528</v>
      </c>
      <c r="E12585" s="7" t="s">
        <v>889</v>
      </c>
      <c r="F12585" s="8" t="s">
        <v>457</v>
      </c>
      <c r="G12585" s="18">
        <f>IFERROR(VLOOKUP(Table1[[#This Row],[Codigo_insumo]],BD_Insumos!$B:$E,4),"")</f>
        <v>23.011900000000001</v>
      </c>
      <c r="H12585" s="140">
        <v>1</v>
      </c>
      <c r="I12585" s="9"/>
      <c r="J12585" s="23">
        <f t="shared" si="196"/>
        <v>23.011900000000001</v>
      </c>
      <c r="K12585" s="22" t="str">
        <f>IF(I12585&lt;&gt;"",SUMIF(Table1[Codigo_servico],A12585,Table1[Subtotal_insumo]),"")</f>
        <v/>
      </c>
      <c r="L12585" s="18">
        <f>IF(Table1[[#This Row],[Ordem_insumos]]&lt;&gt;0,VLOOKUP(Table1[[#This Row],[Codigo_servico]],Preencher_Orcamento!$B:$D,3,FALSE)*Table1[[#This Row],[Qtde_insumo]],"")</f>
        <v>0</v>
      </c>
      <c r="M12585" s="18">
        <f>IF(Table1[[#This Row],[Ordem_insumos]]&lt;&gt;0,VLOOKUP(Table1[[#This Row],[Codigo_servico]],Preencher_Orcamento!$B:$D,3,FALSE)*Table1[[#This Row],[Subtotal_insumo]],"")</f>
        <v>0</v>
      </c>
    </row>
    <row r="12586" spans="1:13" x14ac:dyDescent="0.25">
      <c r="A12586" s="6">
        <v>180341</v>
      </c>
      <c r="B12586" s="126">
        <v>6</v>
      </c>
      <c r="C12586" s="133"/>
      <c r="D12586" s="134">
        <v>2086</v>
      </c>
      <c r="E12586" s="7" t="s">
        <v>2204</v>
      </c>
      <c r="F12586" s="8" t="s">
        <v>2140</v>
      </c>
      <c r="G12586" s="18">
        <f>IFERROR(VLOOKUP(Table1[[#This Row],[Codigo_insumo]],BD_Insumos!$B:$E,4),"")</f>
        <v>10.520008785397648</v>
      </c>
      <c r="H12586" s="140">
        <v>0.1</v>
      </c>
      <c r="I12586" s="9"/>
      <c r="J12586" s="23">
        <f t="shared" si="196"/>
        <v>1.0520008785397648</v>
      </c>
      <c r="K12586" s="22" t="str">
        <f>IF(I12586&lt;&gt;"",SUMIF(Table1[Codigo_servico],A12586,Table1[Subtotal_insumo]),"")</f>
        <v/>
      </c>
      <c r="L12586" s="18">
        <f>IF(Table1[[#This Row],[Ordem_insumos]]&lt;&gt;0,VLOOKUP(Table1[[#This Row],[Codigo_servico]],Preencher_Orcamento!$B:$D,3,FALSE)*Table1[[#This Row],[Qtde_insumo]],"")</f>
        <v>0</v>
      </c>
      <c r="M12586" s="18">
        <f>IF(Table1[[#This Row],[Ordem_insumos]]&lt;&gt;0,VLOOKUP(Table1[[#This Row],[Codigo_servico]],Preencher_Orcamento!$B:$D,3,FALSE)*Table1[[#This Row],[Subtotal_insumo]],"")</f>
        <v>0</v>
      </c>
    </row>
    <row r="12587" spans="1:13" x14ac:dyDescent="0.25">
      <c r="A12587" s="3">
        <v>180343</v>
      </c>
      <c r="B12587" s="125">
        <v>0</v>
      </c>
      <c r="C12587" s="131" t="s">
        <v>4691</v>
      </c>
      <c r="D12587" s="132"/>
      <c r="E12587" s="4"/>
      <c r="F12587" s="4"/>
      <c r="G12587" s="17" t="str">
        <f>IFERROR(VLOOKUP(Table1[[#This Row],[Codigo_insumo]],BD_Insumos!$B:$E,4),"")</f>
        <v/>
      </c>
      <c r="H12587" s="139"/>
      <c r="I12587" s="5" t="s">
        <v>457</v>
      </c>
      <c r="J12587" s="20" t="str">
        <f t="shared" si="196"/>
        <v/>
      </c>
      <c r="K12587" s="21">
        <f>IF(I12587&lt;&gt;"",SUMIF(Table1[Codigo_servico],A12587,Table1[Subtotal_insumo]),"")</f>
        <v>31.519421218966549</v>
      </c>
      <c r="L12587" s="17" t="str">
        <f>IF(Table1[[#This Row],[Ordem_insumos]]&lt;&gt;0,VLOOKUP(Table1[[#This Row],[Codigo_servico]],Preencher_Orcamento!$B:$D,3,FALSE)*Table1[[#This Row],[Qtde_insumo]],"")</f>
        <v/>
      </c>
      <c r="M12587" s="17" t="str">
        <f>IF(Table1[[#This Row],[Ordem_insumos]]&lt;&gt;0,VLOOKUP(Table1[[#This Row],[Codigo_servico]],Preencher_Orcamento!$B:$D,3,FALSE)*Table1[[#This Row],[Subtotal_insumo]],"")</f>
        <v/>
      </c>
    </row>
    <row r="12588" spans="1:13" x14ac:dyDescent="0.25">
      <c r="A12588" s="6">
        <v>180343</v>
      </c>
      <c r="B12588" s="126">
        <v>1</v>
      </c>
      <c r="C12588" s="133"/>
      <c r="D12588" s="134">
        <v>38555</v>
      </c>
      <c r="E12588" s="7" t="s">
        <v>907</v>
      </c>
      <c r="F12588" s="8" t="s">
        <v>58</v>
      </c>
      <c r="G12588" s="16">
        <f>IFERROR(VLOOKUP(Table1[[#This Row],[Codigo_insumo]],BD_Insumos!$B:$E,4),"")</f>
        <v>163.66669999999999</v>
      </c>
      <c r="H12588" s="140">
        <v>0.01</v>
      </c>
      <c r="I12588" s="9"/>
      <c r="J12588" s="22">
        <f t="shared" si="196"/>
        <v>1.6366669999999999</v>
      </c>
      <c r="K12588" s="22" t="str">
        <f>IF(I12588&lt;&gt;"",SUMIF(Table1[Codigo_servico],A12588,Table1[Subtotal_insumo]),"")</f>
        <v/>
      </c>
      <c r="L12588" s="16">
        <f>IF(Table1[[#This Row],[Ordem_insumos]]&lt;&gt;0,VLOOKUP(Table1[[#This Row],[Codigo_servico]],Preencher_Orcamento!$B:$D,3,FALSE)*Table1[[#This Row],[Qtde_insumo]],"")</f>
        <v>0</v>
      </c>
      <c r="M12588" s="16">
        <f>IF(Table1[[#This Row],[Ordem_insumos]]&lt;&gt;0,VLOOKUP(Table1[[#This Row],[Codigo_servico]],Preencher_Orcamento!$B:$D,3,FALSE)*Table1[[#This Row],[Subtotal_insumo]],"")</f>
        <v>0</v>
      </c>
    </row>
    <row r="12589" spans="1:13" x14ac:dyDescent="0.25">
      <c r="A12589" s="6">
        <v>180343</v>
      </c>
      <c r="B12589" s="126">
        <v>2</v>
      </c>
      <c r="C12589" s="133"/>
      <c r="D12589" s="134">
        <v>2086</v>
      </c>
      <c r="E12589" s="7" t="s">
        <v>2204</v>
      </c>
      <c r="F12589" s="8" t="s">
        <v>2140</v>
      </c>
      <c r="G12589" s="16">
        <f>IFERROR(VLOOKUP(Table1[[#This Row],[Codigo_insumo]],BD_Insumos!$B:$E,4),"")</f>
        <v>10.520008785397648</v>
      </c>
      <c r="H12589" s="140">
        <v>0.5</v>
      </c>
      <c r="I12589" s="9"/>
      <c r="J12589" s="22">
        <f t="shared" si="196"/>
        <v>5.260004392698824</v>
      </c>
      <c r="K12589" s="22" t="str">
        <f>IF(I12589&lt;&gt;"",SUMIF(Table1[Codigo_servico],A12589,Table1[Subtotal_insumo]),"")</f>
        <v/>
      </c>
      <c r="L12589" s="16">
        <f>IF(Table1[[#This Row],[Ordem_insumos]]&lt;&gt;0,VLOOKUP(Table1[[#This Row],[Codigo_servico]],Preencher_Orcamento!$B:$D,3,FALSE)*Table1[[#This Row],[Qtde_insumo]],"")</f>
        <v>0</v>
      </c>
      <c r="M12589" s="16">
        <f>IF(Table1[[#This Row],[Ordem_insumos]]&lt;&gt;0,VLOOKUP(Table1[[#This Row],[Codigo_servico]],Preencher_Orcamento!$B:$D,3,FALSE)*Table1[[#This Row],[Subtotal_insumo]],"")</f>
        <v>0</v>
      </c>
    </row>
    <row r="12590" spans="1:13" ht="26.25" x14ac:dyDescent="0.25">
      <c r="A12590" s="6">
        <v>180343</v>
      </c>
      <c r="B12590" s="126">
        <v>3</v>
      </c>
      <c r="C12590" s="133"/>
      <c r="D12590" s="134">
        <v>38502</v>
      </c>
      <c r="E12590" s="7" t="s">
        <v>878</v>
      </c>
      <c r="F12590" s="8" t="s">
        <v>197</v>
      </c>
      <c r="G12590" s="18">
        <f>IFERROR(VLOOKUP(Table1[[#This Row],[Codigo_insumo]],BD_Insumos!$B:$E,4),"")</f>
        <v>1.9631000000000001</v>
      </c>
      <c r="H12590" s="140">
        <v>6.4000000000000001E-2</v>
      </c>
      <c r="I12590" s="9"/>
      <c r="J12590" s="23">
        <f t="shared" si="196"/>
        <v>0.12563840000000001</v>
      </c>
      <c r="K12590" s="22" t="str">
        <f>IF(I12590&lt;&gt;"",SUMIF(Table1[Codigo_servico],A12590,Table1[Subtotal_insumo]),"")</f>
        <v/>
      </c>
      <c r="L12590" s="18">
        <f>IF(Table1[[#This Row],[Ordem_insumos]]&lt;&gt;0,VLOOKUP(Table1[[#This Row],[Codigo_servico]],Preencher_Orcamento!$B:$D,3,FALSE)*Table1[[#This Row],[Qtde_insumo]],"")</f>
        <v>0</v>
      </c>
      <c r="M12590" s="18">
        <f>IF(Table1[[#This Row],[Ordem_insumos]]&lt;&gt;0,VLOOKUP(Table1[[#This Row],[Codigo_servico]],Preencher_Orcamento!$B:$D,3,FALSE)*Table1[[#This Row],[Subtotal_insumo]],"")</f>
        <v>0</v>
      </c>
    </row>
    <row r="12591" spans="1:13" x14ac:dyDescent="0.25">
      <c r="A12591" s="6">
        <v>180343</v>
      </c>
      <c r="B12591" s="126">
        <v>4</v>
      </c>
      <c r="C12591" s="133"/>
      <c r="D12591" s="134">
        <v>38557</v>
      </c>
      <c r="E12591" s="7" t="s">
        <v>909</v>
      </c>
      <c r="F12591" s="8" t="s">
        <v>58</v>
      </c>
      <c r="G12591" s="18">
        <f>IFERROR(VLOOKUP(Table1[[#This Row],[Codigo_insumo]],BD_Insumos!$B:$E,4),"")</f>
        <v>131.821</v>
      </c>
      <c r="H12591" s="140">
        <v>7.2999999999999995E-2</v>
      </c>
      <c r="I12591" s="9"/>
      <c r="J12591" s="23">
        <f t="shared" si="196"/>
        <v>9.6229329999999997</v>
      </c>
      <c r="K12591" s="22" t="str">
        <f>IF(I12591&lt;&gt;"",SUMIF(Table1[Codigo_servico],A12591,Table1[Subtotal_insumo]),"")</f>
        <v/>
      </c>
      <c r="L12591" s="18">
        <f>IF(Table1[[#This Row],[Ordem_insumos]]&lt;&gt;0,VLOOKUP(Table1[[#This Row],[Codigo_servico]],Preencher_Orcamento!$B:$D,3,FALSE)*Table1[[#This Row],[Qtde_insumo]],"")</f>
        <v>0</v>
      </c>
      <c r="M12591" s="18">
        <f>IF(Table1[[#This Row],[Ordem_insumos]]&lt;&gt;0,VLOOKUP(Table1[[#This Row],[Codigo_servico]],Preencher_Orcamento!$B:$D,3,FALSE)*Table1[[#This Row],[Subtotal_insumo]],"")</f>
        <v>0</v>
      </c>
    </row>
    <row r="12592" spans="1:13" ht="39" x14ac:dyDescent="0.25">
      <c r="A12592" s="6">
        <v>180343</v>
      </c>
      <c r="B12592" s="126">
        <v>5</v>
      </c>
      <c r="C12592" s="133"/>
      <c r="D12592" s="134">
        <v>38567</v>
      </c>
      <c r="E12592" s="7" t="s">
        <v>916</v>
      </c>
      <c r="F12592" s="8" t="s">
        <v>457</v>
      </c>
      <c r="G12592" s="18">
        <f>IFERROR(VLOOKUP(Table1[[#This Row],[Codigo_insumo]],BD_Insumos!$B:$E,4),"")</f>
        <v>13.621600000000001</v>
      </c>
      <c r="H12592" s="140">
        <v>1</v>
      </c>
      <c r="I12592" s="9"/>
      <c r="J12592" s="23">
        <f t="shared" si="196"/>
        <v>13.621600000000001</v>
      </c>
      <c r="K12592" s="22" t="str">
        <f>IF(I12592&lt;&gt;"",SUMIF(Table1[Codigo_servico],A12592,Table1[Subtotal_insumo]),"")</f>
        <v/>
      </c>
      <c r="L12592" s="18">
        <f>IF(Table1[[#This Row],[Ordem_insumos]]&lt;&gt;0,VLOOKUP(Table1[[#This Row],[Codigo_servico]],Preencher_Orcamento!$B:$D,3,FALSE)*Table1[[#This Row],[Qtde_insumo]],"")</f>
        <v>0</v>
      </c>
      <c r="M12592" s="18">
        <f>IF(Table1[[#This Row],[Ordem_insumos]]&lt;&gt;0,VLOOKUP(Table1[[#This Row],[Codigo_servico]],Preencher_Orcamento!$B:$D,3,FALSE)*Table1[[#This Row],[Subtotal_insumo]],"")</f>
        <v>0</v>
      </c>
    </row>
    <row r="12593" spans="1:13" x14ac:dyDescent="0.25">
      <c r="A12593" s="6">
        <v>180343</v>
      </c>
      <c r="B12593" s="126">
        <v>6</v>
      </c>
      <c r="C12593" s="133"/>
      <c r="D12593" s="134">
        <v>2085</v>
      </c>
      <c r="E12593" s="7" t="s">
        <v>2203</v>
      </c>
      <c r="F12593" s="8" t="s">
        <v>2140</v>
      </c>
      <c r="G12593" s="18">
        <f>IFERROR(VLOOKUP(Table1[[#This Row],[Codigo_insumo]],BD_Insumos!$B:$E,4),"")</f>
        <v>12.52578426267724</v>
      </c>
      <c r="H12593" s="140">
        <v>0.1</v>
      </c>
      <c r="I12593" s="9"/>
      <c r="J12593" s="23">
        <f t="shared" si="196"/>
        <v>1.252578426267724</v>
      </c>
      <c r="K12593" s="22" t="str">
        <f>IF(I12593&lt;&gt;"",SUMIF(Table1[Codigo_servico],A12593,Table1[Subtotal_insumo]),"")</f>
        <v/>
      </c>
      <c r="L12593" s="18">
        <f>IF(Table1[[#This Row],[Ordem_insumos]]&lt;&gt;0,VLOOKUP(Table1[[#This Row],[Codigo_servico]],Preencher_Orcamento!$B:$D,3,FALSE)*Table1[[#This Row],[Qtde_insumo]],"")</f>
        <v>0</v>
      </c>
      <c r="M12593" s="18">
        <f>IF(Table1[[#This Row],[Ordem_insumos]]&lt;&gt;0,VLOOKUP(Table1[[#This Row],[Codigo_servico]],Preencher_Orcamento!$B:$D,3,FALSE)*Table1[[#This Row],[Subtotal_insumo]],"")</f>
        <v>0</v>
      </c>
    </row>
    <row r="12594" spans="1:13" x14ac:dyDescent="0.25">
      <c r="A12594" s="3">
        <v>180345</v>
      </c>
      <c r="B12594" s="125">
        <v>0</v>
      </c>
      <c r="C12594" s="131" t="s">
        <v>4692</v>
      </c>
      <c r="D12594" s="132"/>
      <c r="E12594" s="4"/>
      <c r="F12594" s="4"/>
      <c r="G12594" s="17" t="str">
        <f>IFERROR(VLOOKUP(Table1[[#This Row],[Codigo_insumo]],BD_Insumos!$B:$E,4),"")</f>
        <v/>
      </c>
      <c r="H12594" s="139"/>
      <c r="I12594" s="5" t="s">
        <v>457</v>
      </c>
      <c r="J12594" s="20" t="str">
        <f t="shared" si="196"/>
        <v/>
      </c>
      <c r="K12594" s="21">
        <f>IF(I12594&lt;&gt;"",SUMIF(Table1[Codigo_servico],A12594,Table1[Subtotal_insumo]),"")</f>
        <v>29.237121218966546</v>
      </c>
      <c r="L12594" s="17" t="str">
        <f>IF(Table1[[#This Row],[Ordem_insumos]]&lt;&gt;0,VLOOKUP(Table1[[#This Row],[Codigo_servico]],Preencher_Orcamento!$B:$D,3,FALSE)*Table1[[#This Row],[Qtde_insumo]],"")</f>
        <v/>
      </c>
      <c r="M12594" s="17" t="str">
        <f>IF(Table1[[#This Row],[Ordem_insumos]]&lt;&gt;0,VLOOKUP(Table1[[#This Row],[Codigo_servico]],Preencher_Orcamento!$B:$D,3,FALSE)*Table1[[#This Row],[Subtotal_insumo]],"")</f>
        <v/>
      </c>
    </row>
    <row r="12595" spans="1:13" x14ac:dyDescent="0.25">
      <c r="A12595" s="6">
        <v>180345</v>
      </c>
      <c r="B12595" s="126">
        <v>1</v>
      </c>
      <c r="C12595" s="133"/>
      <c r="D12595" s="134">
        <v>2086</v>
      </c>
      <c r="E12595" s="7" t="s">
        <v>2204</v>
      </c>
      <c r="F12595" s="8" t="s">
        <v>2140</v>
      </c>
      <c r="G12595" s="16">
        <f>IFERROR(VLOOKUP(Table1[[#This Row],[Codigo_insumo]],BD_Insumos!$B:$E,4),"")</f>
        <v>10.520008785397648</v>
      </c>
      <c r="H12595" s="140">
        <v>0.5</v>
      </c>
      <c r="I12595" s="9"/>
      <c r="J12595" s="22">
        <f t="shared" si="196"/>
        <v>5.260004392698824</v>
      </c>
      <c r="K12595" s="22" t="str">
        <f>IF(I12595&lt;&gt;"",SUMIF(Table1[Codigo_servico],A12595,Table1[Subtotal_insumo]),"")</f>
        <v/>
      </c>
      <c r="L12595" s="16">
        <f>IF(Table1[[#This Row],[Ordem_insumos]]&lt;&gt;0,VLOOKUP(Table1[[#This Row],[Codigo_servico]],Preencher_Orcamento!$B:$D,3,FALSE)*Table1[[#This Row],[Qtde_insumo]],"")</f>
        <v>0</v>
      </c>
      <c r="M12595" s="16">
        <f>IF(Table1[[#This Row],[Ordem_insumos]]&lt;&gt;0,VLOOKUP(Table1[[#This Row],[Codigo_servico]],Preencher_Orcamento!$B:$D,3,FALSE)*Table1[[#This Row],[Subtotal_insumo]],"")</f>
        <v>0</v>
      </c>
    </row>
    <row r="12596" spans="1:13" x14ac:dyDescent="0.25">
      <c r="A12596" s="6">
        <v>180345</v>
      </c>
      <c r="B12596" s="126">
        <v>2</v>
      </c>
      <c r="C12596" s="133"/>
      <c r="D12596" s="134">
        <v>2085</v>
      </c>
      <c r="E12596" s="7" t="s">
        <v>2203</v>
      </c>
      <c r="F12596" s="8" t="s">
        <v>2140</v>
      </c>
      <c r="G12596" s="16">
        <f>IFERROR(VLOOKUP(Table1[[#This Row],[Codigo_insumo]],BD_Insumos!$B:$E,4),"")</f>
        <v>12.52578426267724</v>
      </c>
      <c r="H12596" s="140">
        <v>0.1</v>
      </c>
      <c r="I12596" s="9"/>
      <c r="J12596" s="22">
        <f t="shared" si="196"/>
        <v>1.252578426267724</v>
      </c>
      <c r="K12596" s="22" t="str">
        <f>IF(I12596&lt;&gt;"",SUMIF(Table1[Codigo_servico],A12596,Table1[Subtotal_insumo]),"")</f>
        <v/>
      </c>
      <c r="L12596" s="16">
        <f>IF(Table1[[#This Row],[Ordem_insumos]]&lt;&gt;0,VLOOKUP(Table1[[#This Row],[Codigo_servico]],Preencher_Orcamento!$B:$D,3,FALSE)*Table1[[#This Row],[Qtde_insumo]],"")</f>
        <v>0</v>
      </c>
      <c r="M12596" s="16">
        <f>IF(Table1[[#This Row],[Ordem_insumos]]&lt;&gt;0,VLOOKUP(Table1[[#This Row],[Codigo_servico]],Preencher_Orcamento!$B:$D,3,FALSE)*Table1[[#This Row],[Subtotal_insumo]],"")</f>
        <v>0</v>
      </c>
    </row>
    <row r="12597" spans="1:13" ht="26.25" x14ac:dyDescent="0.25">
      <c r="A12597" s="6">
        <v>180345</v>
      </c>
      <c r="B12597" s="126">
        <v>3</v>
      </c>
      <c r="C12597" s="133"/>
      <c r="D12597" s="134">
        <v>38502</v>
      </c>
      <c r="E12597" s="7" t="s">
        <v>878</v>
      </c>
      <c r="F12597" s="8" t="s">
        <v>197</v>
      </c>
      <c r="G12597" s="18">
        <f>IFERROR(VLOOKUP(Table1[[#This Row],[Codigo_insumo]],BD_Insumos!$B:$E,4),"")</f>
        <v>1.9631000000000001</v>
      </c>
      <c r="H12597" s="140">
        <v>6.4000000000000001E-2</v>
      </c>
      <c r="I12597" s="9"/>
      <c r="J12597" s="23">
        <f t="shared" si="196"/>
        <v>0.12563840000000001</v>
      </c>
      <c r="K12597" s="22" t="str">
        <f>IF(I12597&lt;&gt;"",SUMIF(Table1[Codigo_servico],A12597,Table1[Subtotal_insumo]),"")</f>
        <v/>
      </c>
      <c r="L12597" s="18">
        <f>IF(Table1[[#This Row],[Ordem_insumos]]&lt;&gt;0,VLOOKUP(Table1[[#This Row],[Codigo_servico]],Preencher_Orcamento!$B:$D,3,FALSE)*Table1[[#This Row],[Qtde_insumo]],"")</f>
        <v>0</v>
      </c>
      <c r="M12597" s="18">
        <f>IF(Table1[[#This Row],[Ordem_insumos]]&lt;&gt;0,VLOOKUP(Table1[[#This Row],[Codigo_servico]],Preencher_Orcamento!$B:$D,3,FALSE)*Table1[[#This Row],[Subtotal_insumo]],"")</f>
        <v>0</v>
      </c>
    </row>
    <row r="12598" spans="1:13" x14ac:dyDescent="0.25">
      <c r="A12598" s="6">
        <v>180345</v>
      </c>
      <c r="B12598" s="126">
        <v>4</v>
      </c>
      <c r="C12598" s="133"/>
      <c r="D12598" s="134">
        <v>38555</v>
      </c>
      <c r="E12598" s="7" t="s">
        <v>907</v>
      </c>
      <c r="F12598" s="8" t="s">
        <v>58</v>
      </c>
      <c r="G12598" s="18">
        <f>IFERROR(VLOOKUP(Table1[[#This Row],[Codigo_insumo]],BD_Insumos!$B:$E,4),"")</f>
        <v>163.66669999999999</v>
      </c>
      <c r="H12598" s="140">
        <v>0.01</v>
      </c>
      <c r="I12598" s="9"/>
      <c r="J12598" s="23">
        <f t="shared" si="196"/>
        <v>1.6366669999999999</v>
      </c>
      <c r="K12598" s="22" t="str">
        <f>IF(I12598&lt;&gt;"",SUMIF(Table1[Codigo_servico],A12598,Table1[Subtotal_insumo]),"")</f>
        <v/>
      </c>
      <c r="L12598" s="18">
        <f>IF(Table1[[#This Row],[Ordem_insumos]]&lt;&gt;0,VLOOKUP(Table1[[#This Row],[Codigo_servico]],Preencher_Orcamento!$B:$D,3,FALSE)*Table1[[#This Row],[Qtde_insumo]],"")</f>
        <v>0</v>
      </c>
      <c r="M12598" s="18">
        <f>IF(Table1[[#This Row],[Ordem_insumos]]&lt;&gt;0,VLOOKUP(Table1[[#This Row],[Codigo_servico]],Preencher_Orcamento!$B:$D,3,FALSE)*Table1[[#This Row],[Subtotal_insumo]],"")</f>
        <v>0</v>
      </c>
    </row>
    <row r="12599" spans="1:13" ht="39" x14ac:dyDescent="0.25">
      <c r="A12599" s="6">
        <v>180345</v>
      </c>
      <c r="B12599" s="126">
        <v>5</v>
      </c>
      <c r="C12599" s="133"/>
      <c r="D12599" s="134">
        <v>38568</v>
      </c>
      <c r="E12599" s="7" t="s">
        <v>917</v>
      </c>
      <c r="F12599" s="8" t="s">
        <v>457</v>
      </c>
      <c r="G12599" s="18">
        <f>IFERROR(VLOOKUP(Table1[[#This Row],[Codigo_insumo]],BD_Insumos!$B:$E,4),"")</f>
        <v>11.3393</v>
      </c>
      <c r="H12599" s="140">
        <v>1</v>
      </c>
      <c r="I12599" s="9"/>
      <c r="J12599" s="23">
        <f t="shared" si="196"/>
        <v>11.3393</v>
      </c>
      <c r="K12599" s="22" t="str">
        <f>IF(I12599&lt;&gt;"",SUMIF(Table1[Codigo_servico],A12599,Table1[Subtotal_insumo]),"")</f>
        <v/>
      </c>
      <c r="L12599" s="18">
        <f>IF(Table1[[#This Row],[Ordem_insumos]]&lt;&gt;0,VLOOKUP(Table1[[#This Row],[Codigo_servico]],Preencher_Orcamento!$B:$D,3,FALSE)*Table1[[#This Row],[Qtde_insumo]],"")</f>
        <v>0</v>
      </c>
      <c r="M12599" s="18">
        <f>IF(Table1[[#This Row],[Ordem_insumos]]&lt;&gt;0,VLOOKUP(Table1[[#This Row],[Codigo_servico]],Preencher_Orcamento!$B:$D,3,FALSE)*Table1[[#This Row],[Subtotal_insumo]],"")</f>
        <v>0</v>
      </c>
    </row>
    <row r="12600" spans="1:13" x14ac:dyDescent="0.25">
      <c r="A12600" s="6">
        <v>180345</v>
      </c>
      <c r="B12600" s="126">
        <v>6</v>
      </c>
      <c r="C12600" s="133"/>
      <c r="D12600" s="134">
        <v>38557</v>
      </c>
      <c r="E12600" s="7" t="s">
        <v>909</v>
      </c>
      <c r="F12600" s="8" t="s">
        <v>58</v>
      </c>
      <c r="G12600" s="18">
        <f>IFERROR(VLOOKUP(Table1[[#This Row],[Codigo_insumo]],BD_Insumos!$B:$E,4),"")</f>
        <v>131.821</v>
      </c>
      <c r="H12600" s="140">
        <v>7.2999999999999995E-2</v>
      </c>
      <c r="I12600" s="9"/>
      <c r="J12600" s="23">
        <f t="shared" si="196"/>
        <v>9.6229329999999997</v>
      </c>
      <c r="K12600" s="22" t="str">
        <f>IF(I12600&lt;&gt;"",SUMIF(Table1[Codigo_servico],A12600,Table1[Subtotal_insumo]),"")</f>
        <v/>
      </c>
      <c r="L12600" s="18">
        <f>IF(Table1[[#This Row],[Ordem_insumos]]&lt;&gt;0,VLOOKUP(Table1[[#This Row],[Codigo_servico]],Preencher_Orcamento!$B:$D,3,FALSE)*Table1[[#This Row],[Qtde_insumo]],"")</f>
        <v>0</v>
      </c>
      <c r="M12600" s="18">
        <f>IF(Table1[[#This Row],[Ordem_insumos]]&lt;&gt;0,VLOOKUP(Table1[[#This Row],[Codigo_servico]],Preencher_Orcamento!$B:$D,3,FALSE)*Table1[[#This Row],[Subtotal_insumo]],"")</f>
        <v>0</v>
      </c>
    </row>
    <row r="12601" spans="1:13" x14ac:dyDescent="0.25">
      <c r="A12601" s="3">
        <v>180347</v>
      </c>
      <c r="B12601" s="125">
        <v>0</v>
      </c>
      <c r="C12601" s="131" t="s">
        <v>4693</v>
      </c>
      <c r="D12601" s="132"/>
      <c r="E12601" s="4"/>
      <c r="F12601" s="4"/>
      <c r="G12601" s="17" t="str">
        <f>IFERROR(VLOOKUP(Table1[[#This Row],[Codigo_insumo]],BD_Insumos!$B:$E,4),"")</f>
        <v/>
      </c>
      <c r="H12601" s="139"/>
      <c r="I12601" s="5" t="s">
        <v>457</v>
      </c>
      <c r="J12601" s="20" t="str">
        <f t="shared" si="196"/>
        <v/>
      </c>
      <c r="K12601" s="21">
        <f>IF(I12601&lt;&gt;"",SUMIF(Table1[Codigo_servico],A12601,Table1[Subtotal_insumo]),"")</f>
        <v>28.253421218966547</v>
      </c>
      <c r="L12601" s="17" t="str">
        <f>IF(Table1[[#This Row],[Ordem_insumos]]&lt;&gt;0,VLOOKUP(Table1[[#This Row],[Codigo_servico]],Preencher_Orcamento!$B:$D,3,FALSE)*Table1[[#This Row],[Qtde_insumo]],"")</f>
        <v/>
      </c>
      <c r="M12601" s="17" t="str">
        <f>IF(Table1[[#This Row],[Ordem_insumos]]&lt;&gt;0,VLOOKUP(Table1[[#This Row],[Codigo_servico]],Preencher_Orcamento!$B:$D,3,FALSE)*Table1[[#This Row],[Subtotal_insumo]],"")</f>
        <v/>
      </c>
    </row>
    <row r="12602" spans="1:13" x14ac:dyDescent="0.25">
      <c r="A12602" s="6">
        <v>180347</v>
      </c>
      <c r="B12602" s="126">
        <v>1</v>
      </c>
      <c r="C12602" s="133"/>
      <c r="D12602" s="134">
        <v>2086</v>
      </c>
      <c r="E12602" s="7" t="s">
        <v>2204</v>
      </c>
      <c r="F12602" s="8" t="s">
        <v>2140</v>
      </c>
      <c r="G12602" s="16">
        <f>IFERROR(VLOOKUP(Table1[[#This Row],[Codigo_insumo]],BD_Insumos!$B:$E,4),"")</f>
        <v>10.520008785397648</v>
      </c>
      <c r="H12602" s="140">
        <v>0.5</v>
      </c>
      <c r="I12602" s="9"/>
      <c r="J12602" s="22">
        <f t="shared" si="196"/>
        <v>5.260004392698824</v>
      </c>
      <c r="K12602" s="22" t="str">
        <f>IF(I12602&lt;&gt;"",SUMIF(Table1[Codigo_servico],A12602,Table1[Subtotal_insumo]),"")</f>
        <v/>
      </c>
      <c r="L12602" s="16">
        <f>IF(Table1[[#This Row],[Ordem_insumos]]&lt;&gt;0,VLOOKUP(Table1[[#This Row],[Codigo_servico]],Preencher_Orcamento!$B:$D,3,FALSE)*Table1[[#This Row],[Qtde_insumo]],"")</f>
        <v>0</v>
      </c>
      <c r="M12602" s="16">
        <f>IF(Table1[[#This Row],[Ordem_insumos]]&lt;&gt;0,VLOOKUP(Table1[[#This Row],[Codigo_servico]],Preencher_Orcamento!$B:$D,3,FALSE)*Table1[[#This Row],[Subtotal_insumo]],"")</f>
        <v>0</v>
      </c>
    </row>
    <row r="12603" spans="1:13" ht="26.25" x14ac:dyDescent="0.25">
      <c r="A12603" s="6">
        <v>180347</v>
      </c>
      <c r="B12603" s="126">
        <v>2</v>
      </c>
      <c r="C12603" s="133"/>
      <c r="D12603" s="134">
        <v>38502</v>
      </c>
      <c r="E12603" s="7" t="s">
        <v>878</v>
      </c>
      <c r="F12603" s="8" t="s">
        <v>197</v>
      </c>
      <c r="G12603" s="16">
        <f>IFERROR(VLOOKUP(Table1[[#This Row],[Codigo_insumo]],BD_Insumos!$B:$E,4),"")</f>
        <v>1.9631000000000001</v>
      </c>
      <c r="H12603" s="140">
        <v>6.4000000000000001E-2</v>
      </c>
      <c r="I12603" s="9"/>
      <c r="J12603" s="22">
        <f t="shared" si="196"/>
        <v>0.12563840000000001</v>
      </c>
      <c r="K12603" s="22" t="str">
        <f>IF(I12603&lt;&gt;"",SUMIF(Table1[Codigo_servico],A12603,Table1[Subtotal_insumo]),"")</f>
        <v/>
      </c>
      <c r="L12603" s="16">
        <f>IF(Table1[[#This Row],[Ordem_insumos]]&lt;&gt;0,VLOOKUP(Table1[[#This Row],[Codigo_servico]],Preencher_Orcamento!$B:$D,3,FALSE)*Table1[[#This Row],[Qtde_insumo]],"")</f>
        <v>0</v>
      </c>
      <c r="M12603" s="16">
        <f>IF(Table1[[#This Row],[Ordem_insumos]]&lt;&gt;0,VLOOKUP(Table1[[#This Row],[Codigo_servico]],Preencher_Orcamento!$B:$D,3,FALSE)*Table1[[#This Row],[Subtotal_insumo]],"")</f>
        <v>0</v>
      </c>
    </row>
    <row r="12604" spans="1:13" ht="26.25" x14ac:dyDescent="0.25">
      <c r="A12604" s="6">
        <v>180347</v>
      </c>
      <c r="B12604" s="126">
        <v>3</v>
      </c>
      <c r="C12604" s="133"/>
      <c r="D12604" s="134">
        <v>38529</v>
      </c>
      <c r="E12604" s="7" t="s">
        <v>890</v>
      </c>
      <c r="F12604" s="8" t="s">
        <v>457</v>
      </c>
      <c r="G12604" s="18">
        <f>IFERROR(VLOOKUP(Table1[[#This Row],[Codigo_insumo]],BD_Insumos!$B:$E,4),"")</f>
        <v>10.355600000000001</v>
      </c>
      <c r="H12604" s="140">
        <v>1</v>
      </c>
      <c r="I12604" s="9"/>
      <c r="J12604" s="23">
        <f t="shared" si="196"/>
        <v>10.355600000000001</v>
      </c>
      <c r="K12604" s="22" t="str">
        <f>IF(I12604&lt;&gt;"",SUMIF(Table1[Codigo_servico],A12604,Table1[Subtotal_insumo]),"")</f>
        <v/>
      </c>
      <c r="L12604" s="18">
        <f>IF(Table1[[#This Row],[Ordem_insumos]]&lt;&gt;0,VLOOKUP(Table1[[#This Row],[Codigo_servico]],Preencher_Orcamento!$B:$D,3,FALSE)*Table1[[#This Row],[Qtde_insumo]],"")</f>
        <v>0</v>
      </c>
      <c r="M12604" s="18">
        <f>IF(Table1[[#This Row],[Ordem_insumos]]&lt;&gt;0,VLOOKUP(Table1[[#This Row],[Codigo_servico]],Preencher_Orcamento!$B:$D,3,FALSE)*Table1[[#This Row],[Subtotal_insumo]],"")</f>
        <v>0</v>
      </c>
    </row>
    <row r="12605" spans="1:13" x14ac:dyDescent="0.25">
      <c r="A12605" s="6">
        <v>180347</v>
      </c>
      <c r="B12605" s="126">
        <v>4</v>
      </c>
      <c r="C12605" s="133"/>
      <c r="D12605" s="134">
        <v>38555</v>
      </c>
      <c r="E12605" s="7" t="s">
        <v>907</v>
      </c>
      <c r="F12605" s="8" t="s">
        <v>58</v>
      </c>
      <c r="G12605" s="18">
        <f>IFERROR(VLOOKUP(Table1[[#This Row],[Codigo_insumo]],BD_Insumos!$B:$E,4),"")</f>
        <v>163.66669999999999</v>
      </c>
      <c r="H12605" s="140">
        <v>0.01</v>
      </c>
      <c r="I12605" s="9"/>
      <c r="J12605" s="23">
        <f t="shared" si="196"/>
        <v>1.6366669999999999</v>
      </c>
      <c r="K12605" s="22" t="str">
        <f>IF(I12605&lt;&gt;"",SUMIF(Table1[Codigo_servico],A12605,Table1[Subtotal_insumo]),"")</f>
        <v/>
      </c>
      <c r="L12605" s="18">
        <f>IF(Table1[[#This Row],[Ordem_insumos]]&lt;&gt;0,VLOOKUP(Table1[[#This Row],[Codigo_servico]],Preencher_Orcamento!$B:$D,3,FALSE)*Table1[[#This Row],[Qtde_insumo]],"")</f>
        <v>0</v>
      </c>
      <c r="M12605" s="18">
        <f>IF(Table1[[#This Row],[Ordem_insumos]]&lt;&gt;0,VLOOKUP(Table1[[#This Row],[Codigo_servico]],Preencher_Orcamento!$B:$D,3,FALSE)*Table1[[#This Row],[Subtotal_insumo]],"")</f>
        <v>0</v>
      </c>
    </row>
    <row r="12606" spans="1:13" x14ac:dyDescent="0.25">
      <c r="A12606" s="6">
        <v>180347</v>
      </c>
      <c r="B12606" s="126">
        <v>5</v>
      </c>
      <c r="C12606" s="133"/>
      <c r="D12606" s="134">
        <v>38557</v>
      </c>
      <c r="E12606" s="7" t="s">
        <v>909</v>
      </c>
      <c r="F12606" s="8" t="s">
        <v>58</v>
      </c>
      <c r="G12606" s="18">
        <f>IFERROR(VLOOKUP(Table1[[#This Row],[Codigo_insumo]],BD_Insumos!$B:$E,4),"")</f>
        <v>131.821</v>
      </c>
      <c r="H12606" s="140">
        <v>7.2999999999999995E-2</v>
      </c>
      <c r="I12606" s="9"/>
      <c r="J12606" s="23">
        <f t="shared" si="196"/>
        <v>9.6229329999999997</v>
      </c>
      <c r="K12606" s="22" t="str">
        <f>IF(I12606&lt;&gt;"",SUMIF(Table1[Codigo_servico],A12606,Table1[Subtotal_insumo]),"")</f>
        <v/>
      </c>
      <c r="L12606" s="18">
        <f>IF(Table1[[#This Row],[Ordem_insumos]]&lt;&gt;0,VLOOKUP(Table1[[#This Row],[Codigo_servico]],Preencher_Orcamento!$B:$D,3,FALSE)*Table1[[#This Row],[Qtde_insumo]],"")</f>
        <v>0</v>
      </c>
      <c r="M12606" s="18">
        <f>IF(Table1[[#This Row],[Ordem_insumos]]&lt;&gt;0,VLOOKUP(Table1[[#This Row],[Codigo_servico]],Preencher_Orcamento!$B:$D,3,FALSE)*Table1[[#This Row],[Subtotal_insumo]],"")</f>
        <v>0</v>
      </c>
    </row>
    <row r="12607" spans="1:13" x14ac:dyDescent="0.25">
      <c r="A12607" s="6">
        <v>180347</v>
      </c>
      <c r="B12607" s="126">
        <v>6</v>
      </c>
      <c r="C12607" s="133"/>
      <c r="D12607" s="134">
        <v>2085</v>
      </c>
      <c r="E12607" s="7" t="s">
        <v>2203</v>
      </c>
      <c r="F12607" s="8" t="s">
        <v>2140</v>
      </c>
      <c r="G12607" s="18">
        <f>IFERROR(VLOOKUP(Table1[[#This Row],[Codigo_insumo]],BD_Insumos!$B:$E,4),"")</f>
        <v>12.52578426267724</v>
      </c>
      <c r="H12607" s="140">
        <v>0.1</v>
      </c>
      <c r="I12607" s="9"/>
      <c r="J12607" s="23">
        <f t="shared" si="196"/>
        <v>1.252578426267724</v>
      </c>
      <c r="K12607" s="22" t="str">
        <f>IF(I12607&lt;&gt;"",SUMIF(Table1[Codigo_servico],A12607,Table1[Subtotal_insumo]),"")</f>
        <v/>
      </c>
      <c r="L12607" s="18">
        <f>IF(Table1[[#This Row],[Ordem_insumos]]&lt;&gt;0,VLOOKUP(Table1[[#This Row],[Codigo_servico]],Preencher_Orcamento!$B:$D,3,FALSE)*Table1[[#This Row],[Qtde_insumo]],"")</f>
        <v>0</v>
      </c>
      <c r="M12607" s="18">
        <f>IF(Table1[[#This Row],[Ordem_insumos]]&lt;&gt;0,VLOOKUP(Table1[[#This Row],[Codigo_servico]],Preencher_Orcamento!$B:$D,3,FALSE)*Table1[[#This Row],[Subtotal_insumo]],"")</f>
        <v>0</v>
      </c>
    </row>
    <row r="12608" spans="1:13" x14ac:dyDescent="0.25">
      <c r="A12608" s="3">
        <v>180349</v>
      </c>
      <c r="B12608" s="125">
        <v>0</v>
      </c>
      <c r="C12608" s="131" t="s">
        <v>4694</v>
      </c>
      <c r="D12608" s="132"/>
      <c r="E12608" s="4"/>
      <c r="F12608" s="4"/>
      <c r="G12608" s="17" t="str">
        <f>IFERROR(VLOOKUP(Table1[[#This Row],[Codigo_insumo]],BD_Insumos!$B:$E,4),"")</f>
        <v/>
      </c>
      <c r="H12608" s="139"/>
      <c r="I12608" s="5" t="s">
        <v>457</v>
      </c>
      <c r="J12608" s="20" t="str">
        <f t="shared" si="196"/>
        <v/>
      </c>
      <c r="K12608" s="21">
        <f>IF(I12608&lt;&gt;"",SUMIF(Table1[Codigo_servico],A12608,Table1[Subtotal_insumo]),"")</f>
        <v>34.093221218966548</v>
      </c>
      <c r="L12608" s="17" t="str">
        <f>IF(Table1[[#This Row],[Ordem_insumos]]&lt;&gt;0,VLOOKUP(Table1[[#This Row],[Codigo_servico]],Preencher_Orcamento!$B:$D,3,FALSE)*Table1[[#This Row],[Qtde_insumo]],"")</f>
        <v/>
      </c>
      <c r="M12608" s="17" t="str">
        <f>IF(Table1[[#This Row],[Ordem_insumos]]&lt;&gt;0,VLOOKUP(Table1[[#This Row],[Codigo_servico]],Preencher_Orcamento!$B:$D,3,FALSE)*Table1[[#This Row],[Subtotal_insumo]],"")</f>
        <v/>
      </c>
    </row>
    <row r="12609" spans="1:13" ht="26.25" x14ac:dyDescent="0.25">
      <c r="A12609" s="6">
        <v>180349</v>
      </c>
      <c r="B12609" s="126">
        <v>1</v>
      </c>
      <c r="C12609" s="133"/>
      <c r="D12609" s="134">
        <v>38502</v>
      </c>
      <c r="E12609" s="7" t="s">
        <v>878</v>
      </c>
      <c r="F12609" s="8" t="s">
        <v>197</v>
      </c>
      <c r="G12609" s="16">
        <f>IFERROR(VLOOKUP(Table1[[#This Row],[Codigo_insumo]],BD_Insumos!$B:$E,4),"")</f>
        <v>1.9631000000000001</v>
      </c>
      <c r="H12609" s="140">
        <v>6.4000000000000001E-2</v>
      </c>
      <c r="I12609" s="9"/>
      <c r="J12609" s="22">
        <f t="shared" si="196"/>
        <v>0.12563840000000001</v>
      </c>
      <c r="K12609" s="22" t="str">
        <f>IF(I12609&lt;&gt;"",SUMIF(Table1[Codigo_servico],A12609,Table1[Subtotal_insumo]),"")</f>
        <v/>
      </c>
      <c r="L12609" s="16">
        <f>IF(Table1[[#This Row],[Ordem_insumos]]&lt;&gt;0,VLOOKUP(Table1[[#This Row],[Codigo_servico]],Preencher_Orcamento!$B:$D,3,FALSE)*Table1[[#This Row],[Qtde_insumo]],"")</f>
        <v>0</v>
      </c>
      <c r="M12609" s="16">
        <f>IF(Table1[[#This Row],[Ordem_insumos]]&lt;&gt;0,VLOOKUP(Table1[[#This Row],[Codigo_servico]],Preencher_Orcamento!$B:$D,3,FALSE)*Table1[[#This Row],[Subtotal_insumo]],"")</f>
        <v>0</v>
      </c>
    </row>
    <row r="12610" spans="1:13" x14ac:dyDescent="0.25">
      <c r="A12610" s="6">
        <v>180349</v>
      </c>
      <c r="B12610" s="126">
        <v>2</v>
      </c>
      <c r="C12610" s="133"/>
      <c r="D12610" s="134">
        <v>38555</v>
      </c>
      <c r="E12610" s="7" t="s">
        <v>907</v>
      </c>
      <c r="F12610" s="8" t="s">
        <v>58</v>
      </c>
      <c r="G12610" s="16">
        <f>IFERROR(VLOOKUP(Table1[[#This Row],[Codigo_insumo]],BD_Insumos!$B:$E,4),"")</f>
        <v>163.66669999999999</v>
      </c>
      <c r="H12610" s="140">
        <v>0.01</v>
      </c>
      <c r="I12610" s="9"/>
      <c r="J12610" s="22">
        <f t="shared" ref="J12610:J12673" si="197">IF(I12610="",G12610*H12610,"")</f>
        <v>1.6366669999999999</v>
      </c>
      <c r="K12610" s="22" t="str">
        <f>IF(I12610&lt;&gt;"",SUMIF(Table1[Codigo_servico],A12610,Table1[Subtotal_insumo]),"")</f>
        <v/>
      </c>
      <c r="L12610" s="16">
        <f>IF(Table1[[#This Row],[Ordem_insumos]]&lt;&gt;0,VLOOKUP(Table1[[#This Row],[Codigo_servico]],Preencher_Orcamento!$B:$D,3,FALSE)*Table1[[#This Row],[Qtde_insumo]],"")</f>
        <v>0</v>
      </c>
      <c r="M12610" s="16">
        <f>IF(Table1[[#This Row],[Ordem_insumos]]&lt;&gt;0,VLOOKUP(Table1[[#This Row],[Codigo_servico]],Preencher_Orcamento!$B:$D,3,FALSE)*Table1[[#This Row],[Subtotal_insumo]],"")</f>
        <v>0</v>
      </c>
    </row>
    <row r="12611" spans="1:13" x14ac:dyDescent="0.25">
      <c r="A12611" s="6">
        <v>180349</v>
      </c>
      <c r="B12611" s="126">
        <v>3</v>
      </c>
      <c r="C12611" s="133"/>
      <c r="D12611" s="134">
        <v>38557</v>
      </c>
      <c r="E12611" s="7" t="s">
        <v>909</v>
      </c>
      <c r="F12611" s="8" t="s">
        <v>58</v>
      </c>
      <c r="G12611" s="18">
        <f>IFERROR(VLOOKUP(Table1[[#This Row],[Codigo_insumo]],BD_Insumos!$B:$E,4),"")</f>
        <v>131.821</v>
      </c>
      <c r="H12611" s="140">
        <v>7.2999999999999995E-2</v>
      </c>
      <c r="I12611" s="9"/>
      <c r="J12611" s="23">
        <f t="shared" si="197"/>
        <v>9.6229329999999997</v>
      </c>
      <c r="K12611" s="22" t="str">
        <f>IF(I12611&lt;&gt;"",SUMIF(Table1[Codigo_servico],A12611,Table1[Subtotal_insumo]),"")</f>
        <v/>
      </c>
      <c r="L12611" s="18">
        <f>IF(Table1[[#This Row],[Ordem_insumos]]&lt;&gt;0,VLOOKUP(Table1[[#This Row],[Codigo_servico]],Preencher_Orcamento!$B:$D,3,FALSE)*Table1[[#This Row],[Qtde_insumo]],"")</f>
        <v>0</v>
      </c>
      <c r="M12611" s="18">
        <f>IF(Table1[[#This Row],[Ordem_insumos]]&lt;&gt;0,VLOOKUP(Table1[[#This Row],[Codigo_servico]],Preencher_Orcamento!$B:$D,3,FALSE)*Table1[[#This Row],[Subtotal_insumo]],"")</f>
        <v>0</v>
      </c>
    </row>
    <row r="12612" spans="1:13" ht="26.25" x14ac:dyDescent="0.25">
      <c r="A12612" s="6">
        <v>180349</v>
      </c>
      <c r="B12612" s="126">
        <v>4</v>
      </c>
      <c r="C12612" s="133"/>
      <c r="D12612" s="134">
        <v>38569</v>
      </c>
      <c r="E12612" s="7" t="s">
        <v>918</v>
      </c>
      <c r="F12612" s="8" t="s">
        <v>457</v>
      </c>
      <c r="G12612" s="18">
        <f>IFERROR(VLOOKUP(Table1[[#This Row],[Codigo_insumo]],BD_Insumos!$B:$E,4),"")</f>
        <v>16.195399999999999</v>
      </c>
      <c r="H12612" s="140">
        <v>1</v>
      </c>
      <c r="I12612" s="9"/>
      <c r="J12612" s="23">
        <f t="shared" si="197"/>
        <v>16.195399999999999</v>
      </c>
      <c r="K12612" s="22" t="str">
        <f>IF(I12612&lt;&gt;"",SUMIF(Table1[Codigo_servico],A12612,Table1[Subtotal_insumo]),"")</f>
        <v/>
      </c>
      <c r="L12612" s="18">
        <f>IF(Table1[[#This Row],[Ordem_insumos]]&lt;&gt;0,VLOOKUP(Table1[[#This Row],[Codigo_servico]],Preencher_Orcamento!$B:$D,3,FALSE)*Table1[[#This Row],[Qtde_insumo]],"")</f>
        <v>0</v>
      </c>
      <c r="M12612" s="18">
        <f>IF(Table1[[#This Row],[Ordem_insumos]]&lt;&gt;0,VLOOKUP(Table1[[#This Row],[Codigo_servico]],Preencher_Orcamento!$B:$D,3,FALSE)*Table1[[#This Row],[Subtotal_insumo]],"")</f>
        <v>0</v>
      </c>
    </row>
    <row r="12613" spans="1:13" x14ac:dyDescent="0.25">
      <c r="A12613" s="6">
        <v>180349</v>
      </c>
      <c r="B12613" s="126">
        <v>5</v>
      </c>
      <c r="C12613" s="133"/>
      <c r="D12613" s="134">
        <v>2085</v>
      </c>
      <c r="E12613" s="7" t="s">
        <v>2203</v>
      </c>
      <c r="F12613" s="8" t="s">
        <v>2140</v>
      </c>
      <c r="G12613" s="18">
        <f>IFERROR(VLOOKUP(Table1[[#This Row],[Codigo_insumo]],BD_Insumos!$B:$E,4),"")</f>
        <v>12.52578426267724</v>
      </c>
      <c r="H12613" s="140">
        <v>0.1</v>
      </c>
      <c r="I12613" s="9"/>
      <c r="J12613" s="23">
        <f t="shared" si="197"/>
        <v>1.252578426267724</v>
      </c>
      <c r="K12613" s="22" t="str">
        <f>IF(I12613&lt;&gt;"",SUMIF(Table1[Codigo_servico],A12613,Table1[Subtotal_insumo]),"")</f>
        <v/>
      </c>
      <c r="L12613" s="18">
        <f>IF(Table1[[#This Row],[Ordem_insumos]]&lt;&gt;0,VLOOKUP(Table1[[#This Row],[Codigo_servico]],Preencher_Orcamento!$B:$D,3,FALSE)*Table1[[#This Row],[Qtde_insumo]],"")</f>
        <v>0</v>
      </c>
      <c r="M12613" s="18">
        <f>IF(Table1[[#This Row],[Ordem_insumos]]&lt;&gt;0,VLOOKUP(Table1[[#This Row],[Codigo_servico]],Preencher_Orcamento!$B:$D,3,FALSE)*Table1[[#This Row],[Subtotal_insumo]],"")</f>
        <v>0</v>
      </c>
    </row>
    <row r="12614" spans="1:13" x14ac:dyDescent="0.25">
      <c r="A12614" s="6">
        <v>180349</v>
      </c>
      <c r="B12614" s="126">
        <v>6</v>
      </c>
      <c r="C12614" s="133"/>
      <c r="D12614" s="134">
        <v>2086</v>
      </c>
      <c r="E12614" s="7" t="s">
        <v>2204</v>
      </c>
      <c r="F12614" s="8" t="s">
        <v>2140</v>
      </c>
      <c r="G12614" s="18">
        <f>IFERROR(VLOOKUP(Table1[[#This Row],[Codigo_insumo]],BD_Insumos!$B:$E,4),"")</f>
        <v>10.520008785397648</v>
      </c>
      <c r="H12614" s="140">
        <v>0.5</v>
      </c>
      <c r="I12614" s="9"/>
      <c r="J12614" s="23">
        <f t="shared" si="197"/>
        <v>5.260004392698824</v>
      </c>
      <c r="K12614" s="22" t="str">
        <f>IF(I12614&lt;&gt;"",SUMIF(Table1[Codigo_servico],A12614,Table1[Subtotal_insumo]),"")</f>
        <v/>
      </c>
      <c r="L12614" s="18">
        <f>IF(Table1[[#This Row],[Ordem_insumos]]&lt;&gt;0,VLOOKUP(Table1[[#This Row],[Codigo_servico]],Preencher_Orcamento!$B:$D,3,FALSE)*Table1[[#This Row],[Qtde_insumo]],"")</f>
        <v>0</v>
      </c>
      <c r="M12614" s="18">
        <f>IF(Table1[[#This Row],[Ordem_insumos]]&lt;&gt;0,VLOOKUP(Table1[[#This Row],[Codigo_servico]],Preencher_Orcamento!$B:$D,3,FALSE)*Table1[[#This Row],[Subtotal_insumo]],"")</f>
        <v>0</v>
      </c>
    </row>
    <row r="12615" spans="1:13" x14ac:dyDescent="0.25">
      <c r="A12615" s="3">
        <v>180351</v>
      </c>
      <c r="B12615" s="125">
        <v>0</v>
      </c>
      <c r="C12615" s="131" t="s">
        <v>4695</v>
      </c>
      <c r="D12615" s="132"/>
      <c r="E12615" s="4"/>
      <c r="F12615" s="4"/>
      <c r="G12615" s="17" t="str">
        <f>IFERROR(VLOOKUP(Table1[[#This Row],[Codigo_insumo]],BD_Insumos!$B:$E,4),"")</f>
        <v/>
      </c>
      <c r="H12615" s="139"/>
      <c r="I12615" s="5" t="s">
        <v>457</v>
      </c>
      <c r="J12615" s="20" t="str">
        <f t="shared" si="197"/>
        <v/>
      </c>
      <c r="K12615" s="21">
        <f>IF(I12615&lt;&gt;"",SUMIF(Table1[Codigo_servico],A12615,Table1[Subtotal_insumo]),"")</f>
        <v>27.093721218966547</v>
      </c>
      <c r="L12615" s="17" t="str">
        <f>IF(Table1[[#This Row],[Ordem_insumos]]&lt;&gt;0,VLOOKUP(Table1[[#This Row],[Codigo_servico]],Preencher_Orcamento!$B:$D,3,FALSE)*Table1[[#This Row],[Qtde_insumo]],"")</f>
        <v/>
      </c>
      <c r="M12615" s="17" t="str">
        <f>IF(Table1[[#This Row],[Ordem_insumos]]&lt;&gt;0,VLOOKUP(Table1[[#This Row],[Codigo_servico]],Preencher_Orcamento!$B:$D,3,FALSE)*Table1[[#This Row],[Subtotal_insumo]],"")</f>
        <v/>
      </c>
    </row>
    <row r="12616" spans="1:13" ht="39" x14ac:dyDescent="0.25">
      <c r="A12616" s="6">
        <v>180351</v>
      </c>
      <c r="B12616" s="126">
        <v>1</v>
      </c>
      <c r="C12616" s="133"/>
      <c r="D12616" s="134">
        <v>38531</v>
      </c>
      <c r="E12616" s="7" t="s">
        <v>891</v>
      </c>
      <c r="F12616" s="8" t="s">
        <v>457</v>
      </c>
      <c r="G12616" s="16">
        <f>IFERROR(VLOOKUP(Table1[[#This Row],[Codigo_insumo]],BD_Insumos!$B:$E,4),"")</f>
        <v>9.1959</v>
      </c>
      <c r="H12616" s="140">
        <v>1</v>
      </c>
      <c r="I12616" s="9"/>
      <c r="J12616" s="22">
        <f t="shared" si="197"/>
        <v>9.1959</v>
      </c>
      <c r="K12616" s="22" t="str">
        <f>IF(I12616&lt;&gt;"",SUMIF(Table1[Codigo_servico],A12616,Table1[Subtotal_insumo]),"")</f>
        <v/>
      </c>
      <c r="L12616" s="16">
        <f>IF(Table1[[#This Row],[Ordem_insumos]]&lt;&gt;0,VLOOKUP(Table1[[#This Row],[Codigo_servico]],Preencher_Orcamento!$B:$D,3,FALSE)*Table1[[#This Row],[Qtde_insumo]],"")</f>
        <v>0</v>
      </c>
      <c r="M12616" s="16">
        <f>IF(Table1[[#This Row],[Ordem_insumos]]&lt;&gt;0,VLOOKUP(Table1[[#This Row],[Codigo_servico]],Preencher_Orcamento!$B:$D,3,FALSE)*Table1[[#This Row],[Subtotal_insumo]],"")</f>
        <v>0</v>
      </c>
    </row>
    <row r="12617" spans="1:13" x14ac:dyDescent="0.25">
      <c r="A12617" s="6">
        <v>180351</v>
      </c>
      <c r="B12617" s="126">
        <v>2</v>
      </c>
      <c r="C12617" s="133"/>
      <c r="D12617" s="134">
        <v>2086</v>
      </c>
      <c r="E12617" s="7" t="s">
        <v>2204</v>
      </c>
      <c r="F12617" s="8" t="s">
        <v>2140</v>
      </c>
      <c r="G12617" s="16">
        <f>IFERROR(VLOOKUP(Table1[[#This Row],[Codigo_insumo]],BD_Insumos!$B:$E,4),"")</f>
        <v>10.520008785397648</v>
      </c>
      <c r="H12617" s="140">
        <v>0.5</v>
      </c>
      <c r="I12617" s="9"/>
      <c r="J12617" s="22">
        <f t="shared" si="197"/>
        <v>5.260004392698824</v>
      </c>
      <c r="K12617" s="22" t="str">
        <f>IF(I12617&lt;&gt;"",SUMIF(Table1[Codigo_servico],A12617,Table1[Subtotal_insumo]),"")</f>
        <v/>
      </c>
      <c r="L12617" s="16">
        <f>IF(Table1[[#This Row],[Ordem_insumos]]&lt;&gt;0,VLOOKUP(Table1[[#This Row],[Codigo_servico]],Preencher_Orcamento!$B:$D,3,FALSE)*Table1[[#This Row],[Qtde_insumo]],"")</f>
        <v>0</v>
      </c>
      <c r="M12617" s="16">
        <f>IF(Table1[[#This Row],[Ordem_insumos]]&lt;&gt;0,VLOOKUP(Table1[[#This Row],[Codigo_servico]],Preencher_Orcamento!$B:$D,3,FALSE)*Table1[[#This Row],[Subtotal_insumo]],"")</f>
        <v>0</v>
      </c>
    </row>
    <row r="12618" spans="1:13" ht="26.25" x14ac:dyDescent="0.25">
      <c r="A12618" s="6">
        <v>180351</v>
      </c>
      <c r="B12618" s="126">
        <v>3</v>
      </c>
      <c r="C12618" s="133"/>
      <c r="D12618" s="134">
        <v>38502</v>
      </c>
      <c r="E12618" s="7" t="s">
        <v>878</v>
      </c>
      <c r="F12618" s="8" t="s">
        <v>197</v>
      </c>
      <c r="G12618" s="18">
        <f>IFERROR(VLOOKUP(Table1[[#This Row],[Codigo_insumo]],BD_Insumos!$B:$E,4),"")</f>
        <v>1.9631000000000001</v>
      </c>
      <c r="H12618" s="140">
        <v>6.4000000000000001E-2</v>
      </c>
      <c r="I12618" s="9"/>
      <c r="J12618" s="23">
        <f t="shared" si="197"/>
        <v>0.12563840000000001</v>
      </c>
      <c r="K12618" s="22" t="str">
        <f>IF(I12618&lt;&gt;"",SUMIF(Table1[Codigo_servico],A12618,Table1[Subtotal_insumo]),"")</f>
        <v/>
      </c>
      <c r="L12618" s="18">
        <f>IF(Table1[[#This Row],[Ordem_insumos]]&lt;&gt;0,VLOOKUP(Table1[[#This Row],[Codigo_servico]],Preencher_Orcamento!$B:$D,3,FALSE)*Table1[[#This Row],[Qtde_insumo]],"")</f>
        <v>0</v>
      </c>
      <c r="M12618" s="18">
        <f>IF(Table1[[#This Row],[Ordem_insumos]]&lt;&gt;0,VLOOKUP(Table1[[#This Row],[Codigo_servico]],Preencher_Orcamento!$B:$D,3,FALSE)*Table1[[#This Row],[Subtotal_insumo]],"")</f>
        <v>0</v>
      </c>
    </row>
    <row r="12619" spans="1:13" x14ac:dyDescent="0.25">
      <c r="A12619" s="6">
        <v>180351</v>
      </c>
      <c r="B12619" s="126">
        <v>4</v>
      </c>
      <c r="C12619" s="133"/>
      <c r="D12619" s="134">
        <v>38557</v>
      </c>
      <c r="E12619" s="7" t="s">
        <v>909</v>
      </c>
      <c r="F12619" s="8" t="s">
        <v>58</v>
      </c>
      <c r="G12619" s="18">
        <f>IFERROR(VLOOKUP(Table1[[#This Row],[Codigo_insumo]],BD_Insumos!$B:$E,4),"")</f>
        <v>131.821</v>
      </c>
      <c r="H12619" s="140">
        <v>7.2999999999999995E-2</v>
      </c>
      <c r="I12619" s="9"/>
      <c r="J12619" s="23">
        <f t="shared" si="197"/>
        <v>9.6229329999999997</v>
      </c>
      <c r="K12619" s="22" t="str">
        <f>IF(I12619&lt;&gt;"",SUMIF(Table1[Codigo_servico],A12619,Table1[Subtotal_insumo]),"")</f>
        <v/>
      </c>
      <c r="L12619" s="18">
        <f>IF(Table1[[#This Row],[Ordem_insumos]]&lt;&gt;0,VLOOKUP(Table1[[#This Row],[Codigo_servico]],Preencher_Orcamento!$B:$D,3,FALSE)*Table1[[#This Row],[Qtde_insumo]],"")</f>
        <v>0</v>
      </c>
      <c r="M12619" s="18">
        <f>IF(Table1[[#This Row],[Ordem_insumos]]&lt;&gt;0,VLOOKUP(Table1[[#This Row],[Codigo_servico]],Preencher_Orcamento!$B:$D,3,FALSE)*Table1[[#This Row],[Subtotal_insumo]],"")</f>
        <v>0</v>
      </c>
    </row>
    <row r="12620" spans="1:13" x14ac:dyDescent="0.25">
      <c r="A12620" s="6">
        <v>180351</v>
      </c>
      <c r="B12620" s="126">
        <v>5</v>
      </c>
      <c r="C12620" s="133"/>
      <c r="D12620" s="134">
        <v>38555</v>
      </c>
      <c r="E12620" s="7" t="s">
        <v>907</v>
      </c>
      <c r="F12620" s="8" t="s">
        <v>58</v>
      </c>
      <c r="G12620" s="18">
        <f>IFERROR(VLOOKUP(Table1[[#This Row],[Codigo_insumo]],BD_Insumos!$B:$E,4),"")</f>
        <v>163.66669999999999</v>
      </c>
      <c r="H12620" s="140">
        <v>0.01</v>
      </c>
      <c r="I12620" s="9"/>
      <c r="J12620" s="23">
        <f t="shared" si="197"/>
        <v>1.6366669999999999</v>
      </c>
      <c r="K12620" s="22" t="str">
        <f>IF(I12620&lt;&gt;"",SUMIF(Table1[Codigo_servico],A12620,Table1[Subtotal_insumo]),"")</f>
        <v/>
      </c>
      <c r="L12620" s="18">
        <f>IF(Table1[[#This Row],[Ordem_insumos]]&lt;&gt;0,VLOOKUP(Table1[[#This Row],[Codigo_servico]],Preencher_Orcamento!$B:$D,3,FALSE)*Table1[[#This Row],[Qtde_insumo]],"")</f>
        <v>0</v>
      </c>
      <c r="M12620" s="18">
        <f>IF(Table1[[#This Row],[Ordem_insumos]]&lt;&gt;0,VLOOKUP(Table1[[#This Row],[Codigo_servico]],Preencher_Orcamento!$B:$D,3,FALSE)*Table1[[#This Row],[Subtotal_insumo]],"")</f>
        <v>0</v>
      </c>
    </row>
    <row r="12621" spans="1:13" x14ac:dyDescent="0.25">
      <c r="A12621" s="6">
        <v>180351</v>
      </c>
      <c r="B12621" s="126">
        <v>6</v>
      </c>
      <c r="C12621" s="133"/>
      <c r="D12621" s="134">
        <v>2085</v>
      </c>
      <c r="E12621" s="7" t="s">
        <v>2203</v>
      </c>
      <c r="F12621" s="8" t="s">
        <v>2140</v>
      </c>
      <c r="G12621" s="18">
        <f>IFERROR(VLOOKUP(Table1[[#This Row],[Codigo_insumo]],BD_Insumos!$B:$E,4),"")</f>
        <v>12.52578426267724</v>
      </c>
      <c r="H12621" s="140">
        <v>0.1</v>
      </c>
      <c r="I12621" s="9"/>
      <c r="J12621" s="23">
        <f t="shared" si="197"/>
        <v>1.252578426267724</v>
      </c>
      <c r="K12621" s="22" t="str">
        <f>IF(I12621&lt;&gt;"",SUMIF(Table1[Codigo_servico],A12621,Table1[Subtotal_insumo]),"")</f>
        <v/>
      </c>
      <c r="L12621" s="18">
        <f>IF(Table1[[#This Row],[Ordem_insumos]]&lt;&gt;0,VLOOKUP(Table1[[#This Row],[Codigo_servico]],Preencher_Orcamento!$B:$D,3,FALSE)*Table1[[#This Row],[Qtde_insumo]],"")</f>
        <v>0</v>
      </c>
      <c r="M12621" s="18">
        <f>IF(Table1[[#This Row],[Ordem_insumos]]&lt;&gt;0,VLOOKUP(Table1[[#This Row],[Codigo_servico]],Preencher_Orcamento!$B:$D,3,FALSE)*Table1[[#This Row],[Subtotal_insumo]],"")</f>
        <v>0</v>
      </c>
    </row>
    <row r="12622" spans="1:13" x14ac:dyDescent="0.25">
      <c r="A12622" s="3">
        <v>180353</v>
      </c>
      <c r="B12622" s="125">
        <v>0</v>
      </c>
      <c r="C12622" s="131" t="s">
        <v>4696</v>
      </c>
      <c r="D12622" s="132"/>
      <c r="E12622" s="4"/>
      <c r="F12622" s="4"/>
      <c r="G12622" s="17" t="str">
        <f>IFERROR(VLOOKUP(Table1[[#This Row],[Codigo_insumo]],BD_Insumos!$B:$E,4),"")</f>
        <v/>
      </c>
      <c r="H12622" s="139"/>
      <c r="I12622" s="5" t="s">
        <v>457</v>
      </c>
      <c r="J12622" s="20" t="str">
        <f t="shared" si="197"/>
        <v/>
      </c>
      <c r="K12622" s="21">
        <f>IF(I12622&lt;&gt;"",SUMIF(Table1[Codigo_servico],A12622,Table1[Subtotal_insumo]),"")</f>
        <v>3.894608319553944</v>
      </c>
      <c r="L12622" s="17" t="str">
        <f>IF(Table1[[#This Row],[Ordem_insumos]]&lt;&gt;0,VLOOKUP(Table1[[#This Row],[Codigo_servico]],Preencher_Orcamento!$B:$D,3,FALSE)*Table1[[#This Row],[Qtde_insumo]],"")</f>
        <v/>
      </c>
      <c r="M12622" s="17" t="str">
        <f>IF(Table1[[#This Row],[Ordem_insumos]]&lt;&gt;0,VLOOKUP(Table1[[#This Row],[Codigo_servico]],Preencher_Orcamento!$B:$D,3,FALSE)*Table1[[#This Row],[Subtotal_insumo]],"")</f>
        <v/>
      </c>
    </row>
    <row r="12623" spans="1:13" ht="26.25" x14ac:dyDescent="0.25">
      <c r="A12623" s="6">
        <v>180353</v>
      </c>
      <c r="B12623" s="126">
        <v>1</v>
      </c>
      <c r="C12623" s="133"/>
      <c r="D12623" s="134">
        <v>38502</v>
      </c>
      <c r="E12623" s="7" t="s">
        <v>878</v>
      </c>
      <c r="F12623" s="8" t="s">
        <v>197</v>
      </c>
      <c r="G12623" s="16">
        <f>IFERROR(VLOOKUP(Table1[[#This Row],[Codigo_insumo]],BD_Insumos!$B:$E,4),"")</f>
        <v>1.9631000000000001</v>
      </c>
      <c r="H12623" s="140">
        <v>0.01</v>
      </c>
      <c r="I12623" s="9"/>
      <c r="J12623" s="22">
        <f t="shared" si="197"/>
        <v>1.9631000000000003E-2</v>
      </c>
      <c r="K12623" s="22" t="str">
        <f>IF(I12623&lt;&gt;"",SUMIF(Table1[Codigo_servico],A12623,Table1[Subtotal_insumo]),"")</f>
        <v/>
      </c>
      <c r="L12623" s="16">
        <f>IF(Table1[[#This Row],[Ordem_insumos]]&lt;&gt;0,VLOOKUP(Table1[[#This Row],[Codigo_servico]],Preencher_Orcamento!$B:$D,3,FALSE)*Table1[[#This Row],[Qtde_insumo]],"")</f>
        <v>0</v>
      </c>
      <c r="M12623" s="16">
        <f>IF(Table1[[#This Row],[Ordem_insumos]]&lt;&gt;0,VLOOKUP(Table1[[#This Row],[Codigo_servico]],Preencher_Orcamento!$B:$D,3,FALSE)*Table1[[#This Row],[Subtotal_insumo]],"")</f>
        <v>0</v>
      </c>
    </row>
    <row r="12624" spans="1:13" x14ac:dyDescent="0.25">
      <c r="A12624" s="6">
        <v>180353</v>
      </c>
      <c r="B12624" s="126">
        <v>2</v>
      </c>
      <c r="C12624" s="133"/>
      <c r="D12624" s="134">
        <v>2085</v>
      </c>
      <c r="E12624" s="7" t="s">
        <v>2203</v>
      </c>
      <c r="F12624" s="8" t="s">
        <v>2140</v>
      </c>
      <c r="G12624" s="16">
        <f>IFERROR(VLOOKUP(Table1[[#This Row],[Codigo_insumo]],BD_Insumos!$B:$E,4),"")</f>
        <v>12.52578426267724</v>
      </c>
      <c r="H12624" s="140">
        <v>0.08</v>
      </c>
      <c r="I12624" s="9"/>
      <c r="J12624" s="22">
        <f t="shared" si="197"/>
        <v>1.0020627410141791</v>
      </c>
      <c r="K12624" s="22" t="str">
        <f>IF(I12624&lt;&gt;"",SUMIF(Table1[Codigo_servico],A12624,Table1[Subtotal_insumo]),"")</f>
        <v/>
      </c>
      <c r="L12624" s="16">
        <f>IF(Table1[[#This Row],[Ordem_insumos]]&lt;&gt;0,VLOOKUP(Table1[[#This Row],[Codigo_servico]],Preencher_Orcamento!$B:$D,3,FALSE)*Table1[[#This Row],[Qtde_insumo]],"")</f>
        <v>0</v>
      </c>
      <c r="M12624" s="16">
        <f>IF(Table1[[#This Row],[Ordem_insumos]]&lt;&gt;0,VLOOKUP(Table1[[#This Row],[Codigo_servico]],Preencher_Orcamento!$B:$D,3,FALSE)*Table1[[#This Row],[Subtotal_insumo]],"")</f>
        <v>0</v>
      </c>
    </row>
    <row r="12625" spans="1:13" ht="26.25" x14ac:dyDescent="0.25">
      <c r="A12625" s="6">
        <v>180353</v>
      </c>
      <c r="B12625" s="126">
        <v>3</v>
      </c>
      <c r="C12625" s="133"/>
      <c r="D12625" s="134">
        <v>38570</v>
      </c>
      <c r="E12625" s="7" t="s">
        <v>919</v>
      </c>
      <c r="F12625" s="8" t="s">
        <v>457</v>
      </c>
      <c r="G12625" s="18">
        <f>IFERROR(VLOOKUP(Table1[[#This Row],[Codigo_insumo]],BD_Insumos!$B:$E,4),"")</f>
        <v>0.73450000000000004</v>
      </c>
      <c r="H12625" s="140">
        <v>1</v>
      </c>
      <c r="I12625" s="9"/>
      <c r="J12625" s="23">
        <f t="shared" si="197"/>
        <v>0.73450000000000004</v>
      </c>
      <c r="K12625" s="22" t="str">
        <f>IF(I12625&lt;&gt;"",SUMIF(Table1[Codigo_servico],A12625,Table1[Subtotal_insumo]),"")</f>
        <v/>
      </c>
      <c r="L12625" s="18">
        <f>IF(Table1[[#This Row],[Ordem_insumos]]&lt;&gt;0,VLOOKUP(Table1[[#This Row],[Codigo_servico]],Preencher_Orcamento!$B:$D,3,FALSE)*Table1[[#This Row],[Qtde_insumo]],"")</f>
        <v>0</v>
      </c>
      <c r="M12625" s="18">
        <f>IF(Table1[[#This Row],[Ordem_insumos]]&lt;&gt;0,VLOOKUP(Table1[[#This Row],[Codigo_servico]],Preencher_Orcamento!$B:$D,3,FALSE)*Table1[[#This Row],[Subtotal_insumo]],"")</f>
        <v>0</v>
      </c>
    </row>
    <row r="12626" spans="1:13" x14ac:dyDescent="0.25">
      <c r="A12626" s="6">
        <v>180353</v>
      </c>
      <c r="B12626" s="126">
        <v>4</v>
      </c>
      <c r="C12626" s="133"/>
      <c r="D12626" s="134">
        <v>38555</v>
      </c>
      <c r="E12626" s="7" t="s">
        <v>907</v>
      </c>
      <c r="F12626" s="8" t="s">
        <v>58</v>
      </c>
      <c r="G12626" s="18">
        <f>IFERROR(VLOOKUP(Table1[[#This Row],[Codigo_insumo]],BD_Insumos!$B:$E,4),"")</f>
        <v>163.66669999999999</v>
      </c>
      <c r="H12626" s="140">
        <v>1E-3</v>
      </c>
      <c r="I12626" s="9"/>
      <c r="J12626" s="23">
        <f t="shared" si="197"/>
        <v>0.1636667</v>
      </c>
      <c r="K12626" s="22" t="str">
        <f>IF(I12626&lt;&gt;"",SUMIF(Table1[Codigo_servico],A12626,Table1[Subtotal_insumo]),"")</f>
        <v/>
      </c>
      <c r="L12626" s="18">
        <f>IF(Table1[[#This Row],[Ordem_insumos]]&lt;&gt;0,VLOOKUP(Table1[[#This Row],[Codigo_servico]],Preencher_Orcamento!$B:$D,3,FALSE)*Table1[[#This Row],[Qtde_insumo]],"")</f>
        <v>0</v>
      </c>
      <c r="M12626" s="18">
        <f>IF(Table1[[#This Row],[Ordem_insumos]]&lt;&gt;0,VLOOKUP(Table1[[#This Row],[Codigo_servico]],Preencher_Orcamento!$B:$D,3,FALSE)*Table1[[#This Row],[Subtotal_insumo]],"")</f>
        <v>0</v>
      </c>
    </row>
    <row r="12627" spans="1:13" x14ac:dyDescent="0.25">
      <c r="A12627" s="6">
        <v>180353</v>
      </c>
      <c r="B12627" s="126">
        <v>5</v>
      </c>
      <c r="C12627" s="133"/>
      <c r="D12627" s="134">
        <v>38557</v>
      </c>
      <c r="E12627" s="7" t="s">
        <v>909</v>
      </c>
      <c r="F12627" s="8" t="s">
        <v>58</v>
      </c>
      <c r="G12627" s="18">
        <f>IFERROR(VLOOKUP(Table1[[#This Row],[Codigo_insumo]],BD_Insumos!$B:$E,4),"")</f>
        <v>131.821</v>
      </c>
      <c r="H12627" s="140">
        <v>7.0000000000000001E-3</v>
      </c>
      <c r="I12627" s="9"/>
      <c r="J12627" s="23">
        <f t="shared" si="197"/>
        <v>0.92274699999999998</v>
      </c>
      <c r="K12627" s="22" t="str">
        <f>IF(I12627&lt;&gt;"",SUMIF(Table1[Codigo_servico],A12627,Table1[Subtotal_insumo]),"")</f>
        <v/>
      </c>
      <c r="L12627" s="18">
        <f>IF(Table1[[#This Row],[Ordem_insumos]]&lt;&gt;0,VLOOKUP(Table1[[#This Row],[Codigo_servico]],Preencher_Orcamento!$B:$D,3,FALSE)*Table1[[#This Row],[Qtde_insumo]],"")</f>
        <v>0</v>
      </c>
      <c r="M12627" s="18">
        <f>IF(Table1[[#This Row],[Ordem_insumos]]&lt;&gt;0,VLOOKUP(Table1[[#This Row],[Codigo_servico]],Preencher_Orcamento!$B:$D,3,FALSE)*Table1[[#This Row],[Subtotal_insumo]],"")</f>
        <v>0</v>
      </c>
    </row>
    <row r="12628" spans="1:13" x14ac:dyDescent="0.25">
      <c r="A12628" s="6">
        <v>180353</v>
      </c>
      <c r="B12628" s="126">
        <v>6</v>
      </c>
      <c r="C12628" s="133"/>
      <c r="D12628" s="134">
        <v>2086</v>
      </c>
      <c r="E12628" s="7" t="s">
        <v>2204</v>
      </c>
      <c r="F12628" s="8" t="s">
        <v>2140</v>
      </c>
      <c r="G12628" s="18">
        <f>IFERROR(VLOOKUP(Table1[[#This Row],[Codigo_insumo]],BD_Insumos!$B:$E,4),"")</f>
        <v>10.520008785397648</v>
      </c>
      <c r="H12628" s="140">
        <v>0.1</v>
      </c>
      <c r="I12628" s="9"/>
      <c r="J12628" s="23">
        <f t="shared" si="197"/>
        <v>1.0520008785397648</v>
      </c>
      <c r="K12628" s="22" t="str">
        <f>IF(I12628&lt;&gt;"",SUMIF(Table1[Codigo_servico],A12628,Table1[Subtotal_insumo]),"")</f>
        <v/>
      </c>
      <c r="L12628" s="18">
        <f>IF(Table1[[#This Row],[Ordem_insumos]]&lt;&gt;0,VLOOKUP(Table1[[#This Row],[Codigo_servico]],Preencher_Orcamento!$B:$D,3,FALSE)*Table1[[#This Row],[Qtde_insumo]],"")</f>
        <v>0</v>
      </c>
      <c r="M12628" s="18">
        <f>IF(Table1[[#This Row],[Ordem_insumos]]&lt;&gt;0,VLOOKUP(Table1[[#This Row],[Codigo_servico]],Preencher_Orcamento!$B:$D,3,FALSE)*Table1[[#This Row],[Subtotal_insumo]],"")</f>
        <v>0</v>
      </c>
    </row>
    <row r="12629" spans="1:13" x14ac:dyDescent="0.25">
      <c r="A12629" s="3">
        <v>180361</v>
      </c>
      <c r="B12629" s="125">
        <v>0</v>
      </c>
      <c r="C12629" s="131" t="s">
        <v>4697</v>
      </c>
      <c r="D12629" s="132"/>
      <c r="E12629" s="4"/>
      <c r="F12629" s="4"/>
      <c r="G12629" s="17" t="str">
        <f>IFERROR(VLOOKUP(Table1[[#This Row],[Codigo_insumo]],BD_Insumos!$B:$E,4),"")</f>
        <v/>
      </c>
      <c r="H12629" s="139"/>
      <c r="I12629" s="5" t="s">
        <v>457</v>
      </c>
      <c r="J12629" s="20" t="str">
        <f t="shared" si="197"/>
        <v/>
      </c>
      <c r="K12629" s="21">
        <f>IF(I12629&lt;&gt;"",SUMIF(Table1[Codigo_servico],A12629,Table1[Subtotal_insumo]),"")</f>
        <v>23.842421218966546</v>
      </c>
      <c r="L12629" s="17" t="str">
        <f>IF(Table1[[#This Row],[Ordem_insumos]]&lt;&gt;0,VLOOKUP(Table1[[#This Row],[Codigo_servico]],Preencher_Orcamento!$B:$D,3,FALSE)*Table1[[#This Row],[Qtde_insumo]],"")</f>
        <v/>
      </c>
      <c r="M12629" s="17" t="str">
        <f>IF(Table1[[#This Row],[Ordem_insumos]]&lt;&gt;0,VLOOKUP(Table1[[#This Row],[Codigo_servico]],Preencher_Orcamento!$B:$D,3,FALSE)*Table1[[#This Row],[Subtotal_insumo]],"")</f>
        <v/>
      </c>
    </row>
    <row r="12630" spans="1:13" ht="39" x14ac:dyDescent="0.25">
      <c r="A12630" s="6">
        <v>180361</v>
      </c>
      <c r="B12630" s="126">
        <v>1</v>
      </c>
      <c r="C12630" s="133"/>
      <c r="D12630" s="134">
        <v>38533</v>
      </c>
      <c r="E12630" s="7" t="s">
        <v>892</v>
      </c>
      <c r="F12630" s="8" t="s">
        <v>457</v>
      </c>
      <c r="G12630" s="16">
        <f>IFERROR(VLOOKUP(Table1[[#This Row],[Codigo_insumo]],BD_Insumos!$B:$E,4),"")</f>
        <v>5.9446000000000003</v>
      </c>
      <c r="H12630" s="140">
        <v>1</v>
      </c>
      <c r="I12630" s="9"/>
      <c r="J12630" s="22">
        <f t="shared" si="197"/>
        <v>5.9446000000000003</v>
      </c>
      <c r="K12630" s="22" t="str">
        <f>IF(I12630&lt;&gt;"",SUMIF(Table1[Codigo_servico],A12630,Table1[Subtotal_insumo]),"")</f>
        <v/>
      </c>
      <c r="L12630" s="16">
        <f>IF(Table1[[#This Row],[Ordem_insumos]]&lt;&gt;0,VLOOKUP(Table1[[#This Row],[Codigo_servico]],Preencher_Orcamento!$B:$D,3,FALSE)*Table1[[#This Row],[Qtde_insumo]],"")</f>
        <v>0</v>
      </c>
      <c r="M12630" s="16">
        <f>IF(Table1[[#This Row],[Ordem_insumos]]&lt;&gt;0,VLOOKUP(Table1[[#This Row],[Codigo_servico]],Preencher_Orcamento!$B:$D,3,FALSE)*Table1[[#This Row],[Subtotal_insumo]],"")</f>
        <v>0</v>
      </c>
    </row>
    <row r="12631" spans="1:13" x14ac:dyDescent="0.25">
      <c r="A12631" s="6">
        <v>180361</v>
      </c>
      <c r="B12631" s="126">
        <v>2</v>
      </c>
      <c r="C12631" s="133"/>
      <c r="D12631" s="134">
        <v>2085</v>
      </c>
      <c r="E12631" s="7" t="s">
        <v>2203</v>
      </c>
      <c r="F12631" s="8" t="s">
        <v>2140</v>
      </c>
      <c r="G12631" s="16">
        <f>IFERROR(VLOOKUP(Table1[[#This Row],[Codigo_insumo]],BD_Insumos!$B:$E,4),"")</f>
        <v>12.52578426267724</v>
      </c>
      <c r="H12631" s="140">
        <v>0.1</v>
      </c>
      <c r="I12631" s="9"/>
      <c r="J12631" s="22">
        <f t="shared" si="197"/>
        <v>1.252578426267724</v>
      </c>
      <c r="K12631" s="22" t="str">
        <f>IF(I12631&lt;&gt;"",SUMIF(Table1[Codigo_servico],A12631,Table1[Subtotal_insumo]),"")</f>
        <v/>
      </c>
      <c r="L12631" s="16">
        <f>IF(Table1[[#This Row],[Ordem_insumos]]&lt;&gt;0,VLOOKUP(Table1[[#This Row],[Codigo_servico]],Preencher_Orcamento!$B:$D,3,FALSE)*Table1[[#This Row],[Qtde_insumo]],"")</f>
        <v>0</v>
      </c>
      <c r="M12631" s="16">
        <f>IF(Table1[[#This Row],[Ordem_insumos]]&lt;&gt;0,VLOOKUP(Table1[[#This Row],[Codigo_servico]],Preencher_Orcamento!$B:$D,3,FALSE)*Table1[[#This Row],[Subtotal_insumo]],"")</f>
        <v>0</v>
      </c>
    </row>
    <row r="12632" spans="1:13" x14ac:dyDescent="0.25">
      <c r="A12632" s="6">
        <v>180361</v>
      </c>
      <c r="B12632" s="126">
        <v>3</v>
      </c>
      <c r="C12632" s="133"/>
      <c r="D12632" s="134">
        <v>38557</v>
      </c>
      <c r="E12632" s="7" t="s">
        <v>909</v>
      </c>
      <c r="F12632" s="8" t="s">
        <v>58</v>
      </c>
      <c r="G12632" s="18">
        <f>IFERROR(VLOOKUP(Table1[[#This Row],[Codigo_insumo]],BD_Insumos!$B:$E,4),"")</f>
        <v>131.821</v>
      </c>
      <c r="H12632" s="140">
        <v>7.2999999999999995E-2</v>
      </c>
      <c r="I12632" s="9"/>
      <c r="J12632" s="23">
        <f t="shared" si="197"/>
        <v>9.6229329999999997</v>
      </c>
      <c r="K12632" s="22" t="str">
        <f>IF(I12632&lt;&gt;"",SUMIF(Table1[Codigo_servico],A12632,Table1[Subtotal_insumo]),"")</f>
        <v/>
      </c>
      <c r="L12632" s="18">
        <f>IF(Table1[[#This Row],[Ordem_insumos]]&lt;&gt;0,VLOOKUP(Table1[[#This Row],[Codigo_servico]],Preencher_Orcamento!$B:$D,3,FALSE)*Table1[[#This Row],[Qtde_insumo]],"")</f>
        <v>0</v>
      </c>
      <c r="M12632" s="18">
        <f>IF(Table1[[#This Row],[Ordem_insumos]]&lt;&gt;0,VLOOKUP(Table1[[#This Row],[Codigo_servico]],Preencher_Orcamento!$B:$D,3,FALSE)*Table1[[#This Row],[Subtotal_insumo]],"")</f>
        <v>0</v>
      </c>
    </row>
    <row r="12633" spans="1:13" x14ac:dyDescent="0.25">
      <c r="A12633" s="6">
        <v>180361</v>
      </c>
      <c r="B12633" s="126">
        <v>4</v>
      </c>
      <c r="C12633" s="133"/>
      <c r="D12633" s="134">
        <v>38555</v>
      </c>
      <c r="E12633" s="7" t="s">
        <v>907</v>
      </c>
      <c r="F12633" s="8" t="s">
        <v>58</v>
      </c>
      <c r="G12633" s="18">
        <f>IFERROR(VLOOKUP(Table1[[#This Row],[Codigo_insumo]],BD_Insumos!$B:$E,4),"")</f>
        <v>163.66669999999999</v>
      </c>
      <c r="H12633" s="140">
        <v>0.01</v>
      </c>
      <c r="I12633" s="9"/>
      <c r="J12633" s="23">
        <f t="shared" si="197"/>
        <v>1.6366669999999999</v>
      </c>
      <c r="K12633" s="22" t="str">
        <f>IF(I12633&lt;&gt;"",SUMIF(Table1[Codigo_servico],A12633,Table1[Subtotal_insumo]),"")</f>
        <v/>
      </c>
      <c r="L12633" s="18">
        <f>IF(Table1[[#This Row],[Ordem_insumos]]&lt;&gt;0,VLOOKUP(Table1[[#This Row],[Codigo_servico]],Preencher_Orcamento!$B:$D,3,FALSE)*Table1[[#This Row],[Qtde_insumo]],"")</f>
        <v>0</v>
      </c>
      <c r="M12633" s="18">
        <f>IF(Table1[[#This Row],[Ordem_insumos]]&lt;&gt;0,VLOOKUP(Table1[[#This Row],[Codigo_servico]],Preencher_Orcamento!$B:$D,3,FALSE)*Table1[[#This Row],[Subtotal_insumo]],"")</f>
        <v>0</v>
      </c>
    </row>
    <row r="12634" spans="1:13" ht="26.25" x14ac:dyDescent="0.25">
      <c r="A12634" s="6">
        <v>180361</v>
      </c>
      <c r="B12634" s="126">
        <v>5</v>
      </c>
      <c r="C12634" s="133"/>
      <c r="D12634" s="134">
        <v>38502</v>
      </c>
      <c r="E12634" s="7" t="s">
        <v>878</v>
      </c>
      <c r="F12634" s="8" t="s">
        <v>197</v>
      </c>
      <c r="G12634" s="18">
        <f>IFERROR(VLOOKUP(Table1[[#This Row],[Codigo_insumo]],BD_Insumos!$B:$E,4),"")</f>
        <v>1.9631000000000001</v>
      </c>
      <c r="H12634" s="140">
        <v>6.4000000000000001E-2</v>
      </c>
      <c r="I12634" s="9"/>
      <c r="J12634" s="23">
        <f t="shared" si="197"/>
        <v>0.12563840000000001</v>
      </c>
      <c r="K12634" s="22" t="str">
        <f>IF(I12634&lt;&gt;"",SUMIF(Table1[Codigo_servico],A12634,Table1[Subtotal_insumo]),"")</f>
        <v/>
      </c>
      <c r="L12634" s="18">
        <f>IF(Table1[[#This Row],[Ordem_insumos]]&lt;&gt;0,VLOOKUP(Table1[[#This Row],[Codigo_servico]],Preencher_Orcamento!$B:$D,3,FALSE)*Table1[[#This Row],[Qtde_insumo]],"")</f>
        <v>0</v>
      </c>
      <c r="M12634" s="18">
        <f>IF(Table1[[#This Row],[Ordem_insumos]]&lt;&gt;0,VLOOKUP(Table1[[#This Row],[Codigo_servico]],Preencher_Orcamento!$B:$D,3,FALSE)*Table1[[#This Row],[Subtotal_insumo]],"")</f>
        <v>0</v>
      </c>
    </row>
    <row r="12635" spans="1:13" x14ac:dyDescent="0.25">
      <c r="A12635" s="6">
        <v>180361</v>
      </c>
      <c r="B12635" s="126">
        <v>6</v>
      </c>
      <c r="C12635" s="133"/>
      <c r="D12635" s="134">
        <v>2086</v>
      </c>
      <c r="E12635" s="7" t="s">
        <v>2204</v>
      </c>
      <c r="F12635" s="8" t="s">
        <v>2140</v>
      </c>
      <c r="G12635" s="18">
        <f>IFERROR(VLOOKUP(Table1[[#This Row],[Codigo_insumo]],BD_Insumos!$B:$E,4),"")</f>
        <v>10.520008785397648</v>
      </c>
      <c r="H12635" s="140">
        <v>0.5</v>
      </c>
      <c r="I12635" s="9"/>
      <c r="J12635" s="23">
        <f t="shared" si="197"/>
        <v>5.260004392698824</v>
      </c>
      <c r="K12635" s="22" t="str">
        <f>IF(I12635&lt;&gt;"",SUMIF(Table1[Codigo_servico],A12635,Table1[Subtotal_insumo]),"")</f>
        <v/>
      </c>
      <c r="L12635" s="18">
        <f>IF(Table1[[#This Row],[Ordem_insumos]]&lt;&gt;0,VLOOKUP(Table1[[#This Row],[Codigo_servico]],Preencher_Orcamento!$B:$D,3,FALSE)*Table1[[#This Row],[Qtde_insumo]],"")</f>
        <v>0</v>
      </c>
      <c r="M12635" s="18">
        <f>IF(Table1[[#This Row],[Ordem_insumos]]&lt;&gt;0,VLOOKUP(Table1[[#This Row],[Codigo_servico]],Preencher_Orcamento!$B:$D,3,FALSE)*Table1[[#This Row],[Subtotal_insumo]],"")</f>
        <v>0</v>
      </c>
    </row>
    <row r="12636" spans="1:13" x14ac:dyDescent="0.25">
      <c r="A12636" s="3">
        <v>180363</v>
      </c>
      <c r="B12636" s="125">
        <v>0</v>
      </c>
      <c r="C12636" s="131" t="s">
        <v>4698</v>
      </c>
      <c r="D12636" s="132"/>
      <c r="E12636" s="4"/>
      <c r="F12636" s="4"/>
      <c r="G12636" s="17" t="str">
        <f>IFERROR(VLOOKUP(Table1[[#This Row],[Codigo_insumo]],BD_Insumos!$B:$E,4),"")</f>
        <v/>
      </c>
      <c r="H12636" s="139"/>
      <c r="I12636" s="5" t="s">
        <v>457</v>
      </c>
      <c r="J12636" s="20" t="str">
        <f t="shared" si="197"/>
        <v/>
      </c>
      <c r="K12636" s="21">
        <f>IF(I12636&lt;&gt;"",SUMIF(Table1[Codigo_servico],A12636,Table1[Subtotal_insumo]),"")</f>
        <v>24.68532121896655</v>
      </c>
      <c r="L12636" s="17" t="str">
        <f>IF(Table1[[#This Row],[Ordem_insumos]]&lt;&gt;0,VLOOKUP(Table1[[#This Row],[Codigo_servico]],Preencher_Orcamento!$B:$D,3,FALSE)*Table1[[#This Row],[Qtde_insumo]],"")</f>
        <v/>
      </c>
      <c r="M12636" s="17" t="str">
        <f>IF(Table1[[#This Row],[Ordem_insumos]]&lt;&gt;0,VLOOKUP(Table1[[#This Row],[Codigo_servico]],Preencher_Orcamento!$B:$D,3,FALSE)*Table1[[#This Row],[Subtotal_insumo]],"")</f>
        <v/>
      </c>
    </row>
    <row r="12637" spans="1:13" x14ac:dyDescent="0.25">
      <c r="A12637" s="6">
        <v>180363</v>
      </c>
      <c r="B12637" s="126">
        <v>1</v>
      </c>
      <c r="C12637" s="133"/>
      <c r="D12637" s="134">
        <v>38557</v>
      </c>
      <c r="E12637" s="7" t="s">
        <v>909</v>
      </c>
      <c r="F12637" s="8" t="s">
        <v>58</v>
      </c>
      <c r="G12637" s="16">
        <f>IFERROR(VLOOKUP(Table1[[#This Row],[Codigo_insumo]],BD_Insumos!$B:$E,4),"")</f>
        <v>131.821</v>
      </c>
      <c r="H12637" s="140">
        <v>7.2999999999999995E-2</v>
      </c>
      <c r="I12637" s="9"/>
      <c r="J12637" s="22">
        <f t="shared" si="197"/>
        <v>9.6229329999999997</v>
      </c>
      <c r="K12637" s="22" t="str">
        <f>IF(I12637&lt;&gt;"",SUMIF(Table1[Codigo_servico],A12637,Table1[Subtotal_insumo]),"")</f>
        <v/>
      </c>
      <c r="L12637" s="16">
        <f>IF(Table1[[#This Row],[Ordem_insumos]]&lt;&gt;0,VLOOKUP(Table1[[#This Row],[Codigo_servico]],Preencher_Orcamento!$B:$D,3,FALSE)*Table1[[#This Row],[Qtde_insumo]],"")</f>
        <v>0</v>
      </c>
      <c r="M12637" s="16">
        <f>IF(Table1[[#This Row],[Ordem_insumos]]&lt;&gt;0,VLOOKUP(Table1[[#This Row],[Codigo_servico]],Preencher_Orcamento!$B:$D,3,FALSE)*Table1[[#This Row],[Subtotal_insumo]],"")</f>
        <v>0</v>
      </c>
    </row>
    <row r="12638" spans="1:13" x14ac:dyDescent="0.25">
      <c r="A12638" s="6">
        <v>180363</v>
      </c>
      <c r="B12638" s="126">
        <v>2</v>
      </c>
      <c r="C12638" s="133"/>
      <c r="D12638" s="134">
        <v>2086</v>
      </c>
      <c r="E12638" s="7" t="s">
        <v>2204</v>
      </c>
      <c r="F12638" s="8" t="s">
        <v>2140</v>
      </c>
      <c r="G12638" s="16">
        <f>IFERROR(VLOOKUP(Table1[[#This Row],[Codigo_insumo]],BD_Insumos!$B:$E,4),"")</f>
        <v>10.520008785397648</v>
      </c>
      <c r="H12638" s="140">
        <v>0.5</v>
      </c>
      <c r="I12638" s="9"/>
      <c r="J12638" s="22">
        <f t="shared" si="197"/>
        <v>5.260004392698824</v>
      </c>
      <c r="K12638" s="22" t="str">
        <f>IF(I12638&lt;&gt;"",SUMIF(Table1[Codigo_servico],A12638,Table1[Subtotal_insumo]),"")</f>
        <v/>
      </c>
      <c r="L12638" s="16">
        <f>IF(Table1[[#This Row],[Ordem_insumos]]&lt;&gt;0,VLOOKUP(Table1[[#This Row],[Codigo_servico]],Preencher_Orcamento!$B:$D,3,FALSE)*Table1[[#This Row],[Qtde_insumo]],"")</f>
        <v>0</v>
      </c>
      <c r="M12638" s="16">
        <f>IF(Table1[[#This Row],[Ordem_insumos]]&lt;&gt;0,VLOOKUP(Table1[[#This Row],[Codigo_servico]],Preencher_Orcamento!$B:$D,3,FALSE)*Table1[[#This Row],[Subtotal_insumo]],"")</f>
        <v>0</v>
      </c>
    </row>
    <row r="12639" spans="1:13" x14ac:dyDescent="0.25">
      <c r="A12639" s="6">
        <v>180363</v>
      </c>
      <c r="B12639" s="126">
        <v>3</v>
      </c>
      <c r="C12639" s="133"/>
      <c r="D12639" s="134">
        <v>2085</v>
      </c>
      <c r="E12639" s="7" t="s">
        <v>2203</v>
      </c>
      <c r="F12639" s="8" t="s">
        <v>2140</v>
      </c>
      <c r="G12639" s="18">
        <f>IFERROR(VLOOKUP(Table1[[#This Row],[Codigo_insumo]],BD_Insumos!$B:$E,4),"")</f>
        <v>12.52578426267724</v>
      </c>
      <c r="H12639" s="140">
        <v>0.1</v>
      </c>
      <c r="I12639" s="9"/>
      <c r="J12639" s="23">
        <f t="shared" si="197"/>
        <v>1.252578426267724</v>
      </c>
      <c r="K12639" s="22" t="str">
        <f>IF(I12639&lt;&gt;"",SUMIF(Table1[Codigo_servico],A12639,Table1[Subtotal_insumo]),"")</f>
        <v/>
      </c>
      <c r="L12639" s="18">
        <f>IF(Table1[[#This Row],[Ordem_insumos]]&lt;&gt;0,VLOOKUP(Table1[[#This Row],[Codigo_servico]],Preencher_Orcamento!$B:$D,3,FALSE)*Table1[[#This Row],[Qtde_insumo]],"")</f>
        <v>0</v>
      </c>
      <c r="M12639" s="18">
        <f>IF(Table1[[#This Row],[Ordem_insumos]]&lt;&gt;0,VLOOKUP(Table1[[#This Row],[Codigo_servico]],Preencher_Orcamento!$B:$D,3,FALSE)*Table1[[#This Row],[Subtotal_insumo]],"")</f>
        <v>0</v>
      </c>
    </row>
    <row r="12640" spans="1:13" ht="26.25" x14ac:dyDescent="0.25">
      <c r="A12640" s="6">
        <v>180363</v>
      </c>
      <c r="B12640" s="126">
        <v>4</v>
      </c>
      <c r="C12640" s="133"/>
      <c r="D12640" s="134">
        <v>38502</v>
      </c>
      <c r="E12640" s="7" t="s">
        <v>878</v>
      </c>
      <c r="F12640" s="8" t="s">
        <v>197</v>
      </c>
      <c r="G12640" s="18">
        <f>IFERROR(VLOOKUP(Table1[[#This Row],[Codigo_insumo]],BD_Insumos!$B:$E,4),"")</f>
        <v>1.9631000000000001</v>
      </c>
      <c r="H12640" s="140">
        <v>6.4000000000000001E-2</v>
      </c>
      <c r="I12640" s="9"/>
      <c r="J12640" s="23">
        <f t="shared" si="197"/>
        <v>0.12563840000000001</v>
      </c>
      <c r="K12640" s="22" t="str">
        <f>IF(I12640&lt;&gt;"",SUMIF(Table1[Codigo_servico],A12640,Table1[Subtotal_insumo]),"")</f>
        <v/>
      </c>
      <c r="L12640" s="18">
        <f>IF(Table1[[#This Row],[Ordem_insumos]]&lt;&gt;0,VLOOKUP(Table1[[#This Row],[Codigo_servico]],Preencher_Orcamento!$B:$D,3,FALSE)*Table1[[#This Row],[Qtde_insumo]],"")</f>
        <v>0</v>
      </c>
      <c r="M12640" s="18">
        <f>IF(Table1[[#This Row],[Ordem_insumos]]&lt;&gt;0,VLOOKUP(Table1[[#This Row],[Codigo_servico]],Preencher_Orcamento!$B:$D,3,FALSE)*Table1[[#This Row],[Subtotal_insumo]],"")</f>
        <v>0</v>
      </c>
    </row>
    <row r="12641" spans="1:13" x14ac:dyDescent="0.25">
      <c r="A12641" s="6">
        <v>180363</v>
      </c>
      <c r="B12641" s="126">
        <v>5</v>
      </c>
      <c r="C12641" s="133"/>
      <c r="D12641" s="134">
        <v>38555</v>
      </c>
      <c r="E12641" s="7" t="s">
        <v>907</v>
      </c>
      <c r="F12641" s="8" t="s">
        <v>58</v>
      </c>
      <c r="G12641" s="18">
        <f>IFERROR(VLOOKUP(Table1[[#This Row],[Codigo_insumo]],BD_Insumos!$B:$E,4),"")</f>
        <v>163.66669999999999</v>
      </c>
      <c r="H12641" s="140">
        <v>0.01</v>
      </c>
      <c r="I12641" s="9"/>
      <c r="J12641" s="23">
        <f t="shared" si="197"/>
        <v>1.6366669999999999</v>
      </c>
      <c r="K12641" s="22" t="str">
        <f>IF(I12641&lt;&gt;"",SUMIF(Table1[Codigo_servico],A12641,Table1[Subtotal_insumo]),"")</f>
        <v/>
      </c>
      <c r="L12641" s="18">
        <f>IF(Table1[[#This Row],[Ordem_insumos]]&lt;&gt;0,VLOOKUP(Table1[[#This Row],[Codigo_servico]],Preencher_Orcamento!$B:$D,3,FALSE)*Table1[[#This Row],[Qtde_insumo]],"")</f>
        <v>0</v>
      </c>
      <c r="M12641" s="18">
        <f>IF(Table1[[#This Row],[Ordem_insumos]]&lt;&gt;0,VLOOKUP(Table1[[#This Row],[Codigo_servico]],Preencher_Orcamento!$B:$D,3,FALSE)*Table1[[#This Row],[Subtotal_insumo]],"")</f>
        <v>0</v>
      </c>
    </row>
    <row r="12642" spans="1:13" ht="51.75" x14ac:dyDescent="0.25">
      <c r="A12642" s="6">
        <v>180363</v>
      </c>
      <c r="B12642" s="126">
        <v>6</v>
      </c>
      <c r="C12642" s="133"/>
      <c r="D12642" s="134">
        <v>38575</v>
      </c>
      <c r="E12642" s="7" t="s">
        <v>924</v>
      </c>
      <c r="F12642" s="8" t="s">
        <v>457</v>
      </c>
      <c r="G12642" s="18">
        <f>IFERROR(VLOOKUP(Table1[[#This Row],[Codigo_insumo]],BD_Insumos!$B:$E,4),"")</f>
        <v>6.7874999999999996</v>
      </c>
      <c r="H12642" s="140">
        <v>1</v>
      </c>
      <c r="I12642" s="9"/>
      <c r="J12642" s="23">
        <f t="shared" si="197"/>
        <v>6.7874999999999996</v>
      </c>
      <c r="K12642" s="22" t="str">
        <f>IF(I12642&lt;&gt;"",SUMIF(Table1[Codigo_servico],A12642,Table1[Subtotal_insumo]),"")</f>
        <v/>
      </c>
      <c r="L12642" s="18">
        <f>IF(Table1[[#This Row],[Ordem_insumos]]&lt;&gt;0,VLOOKUP(Table1[[#This Row],[Codigo_servico]],Preencher_Orcamento!$B:$D,3,FALSE)*Table1[[#This Row],[Qtde_insumo]],"")</f>
        <v>0</v>
      </c>
      <c r="M12642" s="18">
        <f>IF(Table1[[#This Row],[Ordem_insumos]]&lt;&gt;0,VLOOKUP(Table1[[#This Row],[Codigo_servico]],Preencher_Orcamento!$B:$D,3,FALSE)*Table1[[#This Row],[Subtotal_insumo]],"")</f>
        <v>0</v>
      </c>
    </row>
    <row r="12643" spans="1:13" x14ac:dyDescent="0.25">
      <c r="A12643" s="3">
        <v>180365</v>
      </c>
      <c r="B12643" s="125">
        <v>0</v>
      </c>
      <c r="C12643" s="131" t="s">
        <v>4699</v>
      </c>
      <c r="D12643" s="132"/>
      <c r="E12643" s="4"/>
      <c r="F12643" s="4"/>
      <c r="G12643" s="17" t="str">
        <f>IFERROR(VLOOKUP(Table1[[#This Row],[Codigo_insumo]],BD_Insumos!$B:$E,4),"")</f>
        <v/>
      </c>
      <c r="H12643" s="139"/>
      <c r="I12643" s="5" t="s">
        <v>457</v>
      </c>
      <c r="J12643" s="20" t="str">
        <f t="shared" si="197"/>
        <v/>
      </c>
      <c r="K12643" s="21">
        <f>IF(I12643&lt;&gt;"",SUMIF(Table1[Codigo_servico],A12643,Table1[Subtotal_insumo]),"")</f>
        <v>25.233521218966548</v>
      </c>
      <c r="L12643" s="17" t="str">
        <f>IF(Table1[[#This Row],[Ordem_insumos]]&lt;&gt;0,VLOOKUP(Table1[[#This Row],[Codigo_servico]],Preencher_Orcamento!$B:$D,3,FALSE)*Table1[[#This Row],[Qtde_insumo]],"")</f>
        <v/>
      </c>
      <c r="M12643" s="17" t="str">
        <f>IF(Table1[[#This Row],[Ordem_insumos]]&lt;&gt;0,VLOOKUP(Table1[[#This Row],[Codigo_servico]],Preencher_Orcamento!$B:$D,3,FALSE)*Table1[[#This Row],[Subtotal_insumo]],"")</f>
        <v/>
      </c>
    </row>
    <row r="12644" spans="1:13" x14ac:dyDescent="0.25">
      <c r="A12644" s="6">
        <v>180365</v>
      </c>
      <c r="B12644" s="126">
        <v>1</v>
      </c>
      <c r="C12644" s="133"/>
      <c r="D12644" s="134">
        <v>38557</v>
      </c>
      <c r="E12644" s="7" t="s">
        <v>909</v>
      </c>
      <c r="F12644" s="8" t="s">
        <v>58</v>
      </c>
      <c r="G12644" s="16">
        <f>IFERROR(VLOOKUP(Table1[[#This Row],[Codigo_insumo]],BD_Insumos!$B:$E,4),"")</f>
        <v>131.821</v>
      </c>
      <c r="H12644" s="140">
        <v>7.2999999999999995E-2</v>
      </c>
      <c r="I12644" s="9"/>
      <c r="J12644" s="22">
        <f t="shared" si="197"/>
        <v>9.6229329999999997</v>
      </c>
      <c r="K12644" s="22" t="str">
        <f>IF(I12644&lt;&gt;"",SUMIF(Table1[Codigo_servico],A12644,Table1[Subtotal_insumo]),"")</f>
        <v/>
      </c>
      <c r="L12644" s="16">
        <f>IF(Table1[[#This Row],[Ordem_insumos]]&lt;&gt;0,VLOOKUP(Table1[[#This Row],[Codigo_servico]],Preencher_Orcamento!$B:$D,3,FALSE)*Table1[[#This Row],[Qtde_insumo]],"")</f>
        <v>0</v>
      </c>
      <c r="M12644" s="16">
        <f>IF(Table1[[#This Row],[Ordem_insumos]]&lt;&gt;0,VLOOKUP(Table1[[#This Row],[Codigo_servico]],Preencher_Orcamento!$B:$D,3,FALSE)*Table1[[#This Row],[Subtotal_insumo]],"")</f>
        <v>0</v>
      </c>
    </row>
    <row r="12645" spans="1:13" x14ac:dyDescent="0.25">
      <c r="A12645" s="6">
        <v>180365</v>
      </c>
      <c r="B12645" s="126">
        <v>2</v>
      </c>
      <c r="C12645" s="133"/>
      <c r="D12645" s="134">
        <v>38555</v>
      </c>
      <c r="E12645" s="7" t="s">
        <v>907</v>
      </c>
      <c r="F12645" s="8" t="s">
        <v>58</v>
      </c>
      <c r="G12645" s="16">
        <f>IFERROR(VLOOKUP(Table1[[#This Row],[Codigo_insumo]],BD_Insumos!$B:$E,4),"")</f>
        <v>163.66669999999999</v>
      </c>
      <c r="H12645" s="140">
        <v>0.01</v>
      </c>
      <c r="I12645" s="9"/>
      <c r="J12645" s="22">
        <f t="shared" si="197"/>
        <v>1.6366669999999999</v>
      </c>
      <c r="K12645" s="22" t="str">
        <f>IF(I12645&lt;&gt;"",SUMIF(Table1[Codigo_servico],A12645,Table1[Subtotal_insumo]),"")</f>
        <v/>
      </c>
      <c r="L12645" s="16">
        <f>IF(Table1[[#This Row],[Ordem_insumos]]&lt;&gt;0,VLOOKUP(Table1[[#This Row],[Codigo_servico]],Preencher_Orcamento!$B:$D,3,FALSE)*Table1[[#This Row],[Qtde_insumo]],"")</f>
        <v>0</v>
      </c>
      <c r="M12645" s="16">
        <f>IF(Table1[[#This Row],[Ordem_insumos]]&lt;&gt;0,VLOOKUP(Table1[[#This Row],[Codigo_servico]],Preencher_Orcamento!$B:$D,3,FALSE)*Table1[[#This Row],[Subtotal_insumo]],"")</f>
        <v>0</v>
      </c>
    </row>
    <row r="12646" spans="1:13" x14ac:dyDescent="0.25">
      <c r="A12646" s="6">
        <v>180365</v>
      </c>
      <c r="B12646" s="126">
        <v>3</v>
      </c>
      <c r="C12646" s="133"/>
      <c r="D12646" s="134">
        <v>2085</v>
      </c>
      <c r="E12646" s="7" t="s">
        <v>2203</v>
      </c>
      <c r="F12646" s="8" t="s">
        <v>2140</v>
      </c>
      <c r="G12646" s="18">
        <f>IFERROR(VLOOKUP(Table1[[#This Row],[Codigo_insumo]],BD_Insumos!$B:$E,4),"")</f>
        <v>12.52578426267724</v>
      </c>
      <c r="H12646" s="140">
        <v>0.1</v>
      </c>
      <c r="I12646" s="9"/>
      <c r="J12646" s="23">
        <f t="shared" si="197"/>
        <v>1.252578426267724</v>
      </c>
      <c r="K12646" s="22" t="str">
        <f>IF(I12646&lt;&gt;"",SUMIF(Table1[Codigo_servico],A12646,Table1[Subtotal_insumo]),"")</f>
        <v/>
      </c>
      <c r="L12646" s="18">
        <f>IF(Table1[[#This Row],[Ordem_insumos]]&lt;&gt;0,VLOOKUP(Table1[[#This Row],[Codigo_servico]],Preencher_Orcamento!$B:$D,3,FALSE)*Table1[[#This Row],[Qtde_insumo]],"")</f>
        <v>0</v>
      </c>
      <c r="M12646" s="18">
        <f>IF(Table1[[#This Row],[Ordem_insumos]]&lt;&gt;0,VLOOKUP(Table1[[#This Row],[Codigo_servico]],Preencher_Orcamento!$B:$D,3,FALSE)*Table1[[#This Row],[Subtotal_insumo]],"")</f>
        <v>0</v>
      </c>
    </row>
    <row r="12647" spans="1:13" x14ac:dyDescent="0.25">
      <c r="A12647" s="6">
        <v>180365</v>
      </c>
      <c r="B12647" s="126">
        <v>4</v>
      </c>
      <c r="C12647" s="133"/>
      <c r="D12647" s="134">
        <v>2086</v>
      </c>
      <c r="E12647" s="7" t="s">
        <v>2204</v>
      </c>
      <c r="F12647" s="8" t="s">
        <v>2140</v>
      </c>
      <c r="G12647" s="18">
        <f>IFERROR(VLOOKUP(Table1[[#This Row],[Codigo_insumo]],BD_Insumos!$B:$E,4),"")</f>
        <v>10.520008785397648</v>
      </c>
      <c r="H12647" s="140">
        <v>0.5</v>
      </c>
      <c r="I12647" s="9"/>
      <c r="J12647" s="23">
        <f t="shared" si="197"/>
        <v>5.260004392698824</v>
      </c>
      <c r="K12647" s="22" t="str">
        <f>IF(I12647&lt;&gt;"",SUMIF(Table1[Codigo_servico],A12647,Table1[Subtotal_insumo]),"")</f>
        <v/>
      </c>
      <c r="L12647" s="18">
        <f>IF(Table1[[#This Row],[Ordem_insumos]]&lt;&gt;0,VLOOKUP(Table1[[#This Row],[Codigo_servico]],Preencher_Orcamento!$B:$D,3,FALSE)*Table1[[#This Row],[Qtde_insumo]],"")</f>
        <v>0</v>
      </c>
      <c r="M12647" s="18">
        <f>IF(Table1[[#This Row],[Ordem_insumos]]&lt;&gt;0,VLOOKUP(Table1[[#This Row],[Codigo_servico]],Preencher_Orcamento!$B:$D,3,FALSE)*Table1[[#This Row],[Subtotal_insumo]],"")</f>
        <v>0</v>
      </c>
    </row>
    <row r="12648" spans="1:13" ht="26.25" x14ac:dyDescent="0.25">
      <c r="A12648" s="6">
        <v>180365</v>
      </c>
      <c r="B12648" s="126">
        <v>5</v>
      </c>
      <c r="C12648" s="133"/>
      <c r="D12648" s="134">
        <v>38502</v>
      </c>
      <c r="E12648" s="7" t="s">
        <v>878</v>
      </c>
      <c r="F12648" s="8" t="s">
        <v>197</v>
      </c>
      <c r="G12648" s="18">
        <f>IFERROR(VLOOKUP(Table1[[#This Row],[Codigo_insumo]],BD_Insumos!$B:$E,4),"")</f>
        <v>1.9631000000000001</v>
      </c>
      <c r="H12648" s="140">
        <v>6.4000000000000001E-2</v>
      </c>
      <c r="I12648" s="9"/>
      <c r="J12648" s="23">
        <f t="shared" si="197"/>
        <v>0.12563840000000001</v>
      </c>
      <c r="K12648" s="22" t="str">
        <f>IF(I12648&lt;&gt;"",SUMIF(Table1[Codigo_servico],A12648,Table1[Subtotal_insumo]),"")</f>
        <v/>
      </c>
      <c r="L12648" s="18">
        <f>IF(Table1[[#This Row],[Ordem_insumos]]&lt;&gt;0,VLOOKUP(Table1[[#This Row],[Codigo_servico]],Preencher_Orcamento!$B:$D,3,FALSE)*Table1[[#This Row],[Qtde_insumo]],"")</f>
        <v>0</v>
      </c>
      <c r="M12648" s="18">
        <f>IF(Table1[[#This Row],[Ordem_insumos]]&lt;&gt;0,VLOOKUP(Table1[[#This Row],[Codigo_servico]],Preencher_Orcamento!$B:$D,3,FALSE)*Table1[[#This Row],[Subtotal_insumo]],"")</f>
        <v>0</v>
      </c>
    </row>
    <row r="12649" spans="1:13" ht="26.25" x14ac:dyDescent="0.25">
      <c r="A12649" s="6">
        <v>180365</v>
      </c>
      <c r="B12649" s="126">
        <v>6</v>
      </c>
      <c r="C12649" s="133"/>
      <c r="D12649" s="134">
        <v>38576</v>
      </c>
      <c r="E12649" s="7" t="s">
        <v>925</v>
      </c>
      <c r="F12649" s="8" t="s">
        <v>457</v>
      </c>
      <c r="G12649" s="18">
        <f>IFERROR(VLOOKUP(Table1[[#This Row],[Codigo_insumo]],BD_Insumos!$B:$E,4),"")</f>
        <v>7.3357000000000001</v>
      </c>
      <c r="H12649" s="140">
        <v>1</v>
      </c>
      <c r="I12649" s="9"/>
      <c r="J12649" s="23">
        <f t="shared" si="197"/>
        <v>7.3357000000000001</v>
      </c>
      <c r="K12649" s="22" t="str">
        <f>IF(I12649&lt;&gt;"",SUMIF(Table1[Codigo_servico],A12649,Table1[Subtotal_insumo]),"")</f>
        <v/>
      </c>
      <c r="L12649" s="18">
        <f>IF(Table1[[#This Row],[Ordem_insumos]]&lt;&gt;0,VLOOKUP(Table1[[#This Row],[Codigo_servico]],Preencher_Orcamento!$B:$D,3,FALSE)*Table1[[#This Row],[Qtde_insumo]],"")</f>
        <v>0</v>
      </c>
      <c r="M12649" s="18">
        <f>IF(Table1[[#This Row],[Ordem_insumos]]&lt;&gt;0,VLOOKUP(Table1[[#This Row],[Codigo_servico]],Preencher_Orcamento!$B:$D,3,FALSE)*Table1[[#This Row],[Subtotal_insumo]],"")</f>
        <v>0</v>
      </c>
    </row>
    <row r="12650" spans="1:13" x14ac:dyDescent="0.25">
      <c r="A12650" s="3">
        <v>180367</v>
      </c>
      <c r="B12650" s="125">
        <v>0</v>
      </c>
      <c r="C12650" s="131" t="s">
        <v>4700</v>
      </c>
      <c r="D12650" s="132"/>
      <c r="E12650" s="4"/>
      <c r="F12650" s="4"/>
      <c r="G12650" s="17" t="str">
        <f>IFERROR(VLOOKUP(Table1[[#This Row],[Codigo_insumo]],BD_Insumos!$B:$E,4),"")</f>
        <v/>
      </c>
      <c r="H12650" s="139"/>
      <c r="I12650" s="5" t="s">
        <v>457</v>
      </c>
      <c r="J12650" s="20" t="str">
        <f t="shared" si="197"/>
        <v/>
      </c>
      <c r="K12650" s="21">
        <f>IF(I12650&lt;&gt;"",SUMIF(Table1[Codigo_servico],A12650,Table1[Subtotal_insumo]),"")</f>
        <v>29.540721218966549</v>
      </c>
      <c r="L12650" s="17" t="str">
        <f>IF(Table1[[#This Row],[Ordem_insumos]]&lt;&gt;0,VLOOKUP(Table1[[#This Row],[Codigo_servico]],Preencher_Orcamento!$B:$D,3,FALSE)*Table1[[#This Row],[Qtde_insumo]],"")</f>
        <v/>
      </c>
      <c r="M12650" s="17" t="str">
        <f>IF(Table1[[#This Row],[Ordem_insumos]]&lt;&gt;0,VLOOKUP(Table1[[#This Row],[Codigo_servico]],Preencher_Orcamento!$B:$D,3,FALSE)*Table1[[#This Row],[Subtotal_insumo]],"")</f>
        <v/>
      </c>
    </row>
    <row r="12651" spans="1:13" x14ac:dyDescent="0.25">
      <c r="A12651" s="6">
        <v>180367</v>
      </c>
      <c r="B12651" s="126">
        <v>1</v>
      </c>
      <c r="C12651" s="133"/>
      <c r="D12651" s="134">
        <v>38557</v>
      </c>
      <c r="E12651" s="7" t="s">
        <v>909</v>
      </c>
      <c r="F12651" s="8" t="s">
        <v>58</v>
      </c>
      <c r="G12651" s="16">
        <f>IFERROR(VLOOKUP(Table1[[#This Row],[Codigo_insumo]],BD_Insumos!$B:$E,4),"")</f>
        <v>131.821</v>
      </c>
      <c r="H12651" s="140">
        <v>7.2999999999999995E-2</v>
      </c>
      <c r="I12651" s="9"/>
      <c r="J12651" s="22">
        <f t="shared" si="197"/>
        <v>9.6229329999999997</v>
      </c>
      <c r="K12651" s="22" t="str">
        <f>IF(I12651&lt;&gt;"",SUMIF(Table1[Codigo_servico],A12651,Table1[Subtotal_insumo]),"")</f>
        <v/>
      </c>
      <c r="L12651" s="16">
        <f>IF(Table1[[#This Row],[Ordem_insumos]]&lt;&gt;0,VLOOKUP(Table1[[#This Row],[Codigo_servico]],Preencher_Orcamento!$B:$D,3,FALSE)*Table1[[#This Row],[Qtde_insumo]],"")</f>
        <v>0</v>
      </c>
      <c r="M12651" s="16">
        <f>IF(Table1[[#This Row],[Ordem_insumos]]&lt;&gt;0,VLOOKUP(Table1[[#This Row],[Codigo_servico]],Preencher_Orcamento!$B:$D,3,FALSE)*Table1[[#This Row],[Subtotal_insumo]],"")</f>
        <v>0</v>
      </c>
    </row>
    <row r="12652" spans="1:13" ht="26.25" x14ac:dyDescent="0.25">
      <c r="A12652" s="6">
        <v>180367</v>
      </c>
      <c r="B12652" s="126">
        <v>2</v>
      </c>
      <c r="C12652" s="133"/>
      <c r="D12652" s="134">
        <v>38502</v>
      </c>
      <c r="E12652" s="7" t="s">
        <v>878</v>
      </c>
      <c r="F12652" s="8" t="s">
        <v>197</v>
      </c>
      <c r="G12652" s="16">
        <f>IFERROR(VLOOKUP(Table1[[#This Row],[Codigo_insumo]],BD_Insumos!$B:$E,4),"")</f>
        <v>1.9631000000000001</v>
      </c>
      <c r="H12652" s="140">
        <v>6.4000000000000001E-2</v>
      </c>
      <c r="I12652" s="9"/>
      <c r="J12652" s="22">
        <f t="shared" si="197"/>
        <v>0.12563840000000001</v>
      </c>
      <c r="K12652" s="22" t="str">
        <f>IF(I12652&lt;&gt;"",SUMIF(Table1[Codigo_servico],A12652,Table1[Subtotal_insumo]),"")</f>
        <v/>
      </c>
      <c r="L12652" s="16">
        <f>IF(Table1[[#This Row],[Ordem_insumos]]&lt;&gt;0,VLOOKUP(Table1[[#This Row],[Codigo_servico]],Preencher_Orcamento!$B:$D,3,FALSE)*Table1[[#This Row],[Qtde_insumo]],"")</f>
        <v>0</v>
      </c>
      <c r="M12652" s="16">
        <f>IF(Table1[[#This Row],[Ordem_insumos]]&lt;&gt;0,VLOOKUP(Table1[[#This Row],[Codigo_servico]],Preencher_Orcamento!$B:$D,3,FALSE)*Table1[[#This Row],[Subtotal_insumo]],"")</f>
        <v>0</v>
      </c>
    </row>
    <row r="12653" spans="1:13" x14ac:dyDescent="0.25">
      <c r="A12653" s="6">
        <v>180367</v>
      </c>
      <c r="B12653" s="126">
        <v>3</v>
      </c>
      <c r="C12653" s="133"/>
      <c r="D12653" s="134">
        <v>2086</v>
      </c>
      <c r="E12653" s="7" t="s">
        <v>2204</v>
      </c>
      <c r="F12653" s="8" t="s">
        <v>2140</v>
      </c>
      <c r="G12653" s="18">
        <f>IFERROR(VLOOKUP(Table1[[#This Row],[Codigo_insumo]],BD_Insumos!$B:$E,4),"")</f>
        <v>10.520008785397648</v>
      </c>
      <c r="H12653" s="140">
        <v>0.5</v>
      </c>
      <c r="I12653" s="9"/>
      <c r="J12653" s="23">
        <f t="shared" si="197"/>
        <v>5.260004392698824</v>
      </c>
      <c r="K12653" s="22" t="str">
        <f>IF(I12653&lt;&gt;"",SUMIF(Table1[Codigo_servico],A12653,Table1[Subtotal_insumo]),"")</f>
        <v/>
      </c>
      <c r="L12653" s="18">
        <f>IF(Table1[[#This Row],[Ordem_insumos]]&lt;&gt;0,VLOOKUP(Table1[[#This Row],[Codigo_servico]],Preencher_Orcamento!$B:$D,3,FALSE)*Table1[[#This Row],[Qtde_insumo]],"")</f>
        <v>0</v>
      </c>
      <c r="M12653" s="18">
        <f>IF(Table1[[#This Row],[Ordem_insumos]]&lt;&gt;0,VLOOKUP(Table1[[#This Row],[Codigo_servico]],Preencher_Orcamento!$B:$D,3,FALSE)*Table1[[#This Row],[Subtotal_insumo]],"")</f>
        <v>0</v>
      </c>
    </row>
    <row r="12654" spans="1:13" x14ac:dyDescent="0.25">
      <c r="A12654" s="6">
        <v>180367</v>
      </c>
      <c r="B12654" s="126">
        <v>4</v>
      </c>
      <c r="C12654" s="133"/>
      <c r="D12654" s="134">
        <v>2085</v>
      </c>
      <c r="E12654" s="7" t="s">
        <v>2203</v>
      </c>
      <c r="F12654" s="8" t="s">
        <v>2140</v>
      </c>
      <c r="G12654" s="18">
        <f>IFERROR(VLOOKUP(Table1[[#This Row],[Codigo_insumo]],BD_Insumos!$B:$E,4),"")</f>
        <v>12.52578426267724</v>
      </c>
      <c r="H12654" s="140">
        <v>0.1</v>
      </c>
      <c r="I12654" s="9"/>
      <c r="J12654" s="23">
        <f t="shared" si="197"/>
        <v>1.252578426267724</v>
      </c>
      <c r="K12654" s="22" t="str">
        <f>IF(I12654&lt;&gt;"",SUMIF(Table1[Codigo_servico],A12654,Table1[Subtotal_insumo]),"")</f>
        <v/>
      </c>
      <c r="L12654" s="18">
        <f>IF(Table1[[#This Row],[Ordem_insumos]]&lt;&gt;0,VLOOKUP(Table1[[#This Row],[Codigo_servico]],Preencher_Orcamento!$B:$D,3,FALSE)*Table1[[#This Row],[Qtde_insumo]],"")</f>
        <v>0</v>
      </c>
      <c r="M12654" s="18">
        <f>IF(Table1[[#This Row],[Ordem_insumos]]&lt;&gt;0,VLOOKUP(Table1[[#This Row],[Codigo_servico]],Preencher_Orcamento!$B:$D,3,FALSE)*Table1[[#This Row],[Subtotal_insumo]],"")</f>
        <v>0</v>
      </c>
    </row>
    <row r="12655" spans="1:13" ht="26.25" x14ac:dyDescent="0.25">
      <c r="A12655" s="6">
        <v>180367</v>
      </c>
      <c r="B12655" s="126">
        <v>5</v>
      </c>
      <c r="C12655" s="133"/>
      <c r="D12655" s="134">
        <v>38577</v>
      </c>
      <c r="E12655" s="7" t="s">
        <v>926</v>
      </c>
      <c r="F12655" s="8" t="s">
        <v>457</v>
      </c>
      <c r="G12655" s="18">
        <f>IFERROR(VLOOKUP(Table1[[#This Row],[Codigo_insumo]],BD_Insumos!$B:$E,4),"")</f>
        <v>11.642899999999999</v>
      </c>
      <c r="H12655" s="140">
        <v>1</v>
      </c>
      <c r="I12655" s="9"/>
      <c r="J12655" s="23">
        <f t="shared" si="197"/>
        <v>11.642899999999999</v>
      </c>
      <c r="K12655" s="22" t="str">
        <f>IF(I12655&lt;&gt;"",SUMIF(Table1[Codigo_servico],A12655,Table1[Subtotal_insumo]),"")</f>
        <v/>
      </c>
      <c r="L12655" s="18">
        <f>IF(Table1[[#This Row],[Ordem_insumos]]&lt;&gt;0,VLOOKUP(Table1[[#This Row],[Codigo_servico]],Preencher_Orcamento!$B:$D,3,FALSE)*Table1[[#This Row],[Qtde_insumo]],"")</f>
        <v>0</v>
      </c>
      <c r="M12655" s="18">
        <f>IF(Table1[[#This Row],[Ordem_insumos]]&lt;&gt;0,VLOOKUP(Table1[[#This Row],[Codigo_servico]],Preencher_Orcamento!$B:$D,3,FALSE)*Table1[[#This Row],[Subtotal_insumo]],"")</f>
        <v>0</v>
      </c>
    </row>
    <row r="12656" spans="1:13" x14ac:dyDescent="0.25">
      <c r="A12656" s="6">
        <v>180367</v>
      </c>
      <c r="B12656" s="126">
        <v>6</v>
      </c>
      <c r="C12656" s="133"/>
      <c r="D12656" s="134">
        <v>38555</v>
      </c>
      <c r="E12656" s="7" t="s">
        <v>907</v>
      </c>
      <c r="F12656" s="8" t="s">
        <v>58</v>
      </c>
      <c r="G12656" s="18">
        <f>IFERROR(VLOOKUP(Table1[[#This Row],[Codigo_insumo]],BD_Insumos!$B:$E,4),"")</f>
        <v>163.66669999999999</v>
      </c>
      <c r="H12656" s="140">
        <v>0.01</v>
      </c>
      <c r="I12656" s="9"/>
      <c r="J12656" s="23">
        <f t="shared" si="197"/>
        <v>1.6366669999999999</v>
      </c>
      <c r="K12656" s="22" t="str">
        <f>IF(I12656&lt;&gt;"",SUMIF(Table1[Codigo_servico],A12656,Table1[Subtotal_insumo]),"")</f>
        <v/>
      </c>
      <c r="L12656" s="18">
        <f>IF(Table1[[#This Row],[Ordem_insumos]]&lt;&gt;0,VLOOKUP(Table1[[#This Row],[Codigo_servico]],Preencher_Orcamento!$B:$D,3,FALSE)*Table1[[#This Row],[Qtde_insumo]],"")</f>
        <v>0</v>
      </c>
      <c r="M12656" s="18">
        <f>IF(Table1[[#This Row],[Ordem_insumos]]&lt;&gt;0,VLOOKUP(Table1[[#This Row],[Codigo_servico]],Preencher_Orcamento!$B:$D,3,FALSE)*Table1[[#This Row],[Subtotal_insumo]],"")</f>
        <v>0</v>
      </c>
    </row>
    <row r="12657" spans="1:13" x14ac:dyDescent="0.25">
      <c r="A12657" s="3">
        <v>180369</v>
      </c>
      <c r="B12657" s="125">
        <v>0</v>
      </c>
      <c r="C12657" s="131" t="s">
        <v>4701</v>
      </c>
      <c r="D12657" s="132"/>
      <c r="E12657" s="4"/>
      <c r="F12657" s="4"/>
      <c r="G12657" s="17" t="str">
        <f>IFERROR(VLOOKUP(Table1[[#This Row],[Codigo_insumo]],BD_Insumos!$B:$E,4),"")</f>
        <v/>
      </c>
      <c r="H12657" s="139"/>
      <c r="I12657" s="5" t="s">
        <v>457</v>
      </c>
      <c r="J12657" s="20" t="str">
        <f t="shared" si="197"/>
        <v/>
      </c>
      <c r="K12657" s="21">
        <f>IF(I12657&lt;&gt;"",SUMIF(Table1[Codigo_servico],A12657,Table1[Subtotal_insumo]),"")</f>
        <v>35.29512121896655</v>
      </c>
      <c r="L12657" s="17" t="str">
        <f>IF(Table1[[#This Row],[Ordem_insumos]]&lt;&gt;0,VLOOKUP(Table1[[#This Row],[Codigo_servico]],Preencher_Orcamento!$B:$D,3,FALSE)*Table1[[#This Row],[Qtde_insumo]],"")</f>
        <v/>
      </c>
      <c r="M12657" s="17" t="str">
        <f>IF(Table1[[#This Row],[Ordem_insumos]]&lt;&gt;0,VLOOKUP(Table1[[#This Row],[Codigo_servico]],Preencher_Orcamento!$B:$D,3,FALSE)*Table1[[#This Row],[Subtotal_insumo]],"")</f>
        <v/>
      </c>
    </row>
    <row r="12658" spans="1:13" ht="26.25" x14ac:dyDescent="0.25">
      <c r="A12658" s="6">
        <v>180369</v>
      </c>
      <c r="B12658" s="126">
        <v>1</v>
      </c>
      <c r="C12658" s="133"/>
      <c r="D12658" s="134">
        <v>38502</v>
      </c>
      <c r="E12658" s="7" t="s">
        <v>878</v>
      </c>
      <c r="F12658" s="8" t="s">
        <v>197</v>
      </c>
      <c r="G12658" s="16">
        <f>IFERROR(VLOOKUP(Table1[[#This Row],[Codigo_insumo]],BD_Insumos!$B:$E,4),"")</f>
        <v>1.9631000000000001</v>
      </c>
      <c r="H12658" s="140">
        <v>6.4000000000000001E-2</v>
      </c>
      <c r="I12658" s="9"/>
      <c r="J12658" s="22">
        <f t="shared" si="197"/>
        <v>0.12563840000000001</v>
      </c>
      <c r="K12658" s="22" t="str">
        <f>IF(I12658&lt;&gt;"",SUMIF(Table1[Codigo_servico],A12658,Table1[Subtotal_insumo]),"")</f>
        <v/>
      </c>
      <c r="L12658" s="16">
        <f>IF(Table1[[#This Row],[Ordem_insumos]]&lt;&gt;0,VLOOKUP(Table1[[#This Row],[Codigo_servico]],Preencher_Orcamento!$B:$D,3,FALSE)*Table1[[#This Row],[Qtde_insumo]],"")</f>
        <v>0</v>
      </c>
      <c r="M12658" s="16">
        <f>IF(Table1[[#This Row],[Ordem_insumos]]&lt;&gt;0,VLOOKUP(Table1[[#This Row],[Codigo_servico]],Preencher_Orcamento!$B:$D,3,FALSE)*Table1[[#This Row],[Subtotal_insumo]],"")</f>
        <v>0</v>
      </c>
    </row>
    <row r="12659" spans="1:13" x14ac:dyDescent="0.25">
      <c r="A12659" s="6">
        <v>180369</v>
      </c>
      <c r="B12659" s="126">
        <v>2</v>
      </c>
      <c r="C12659" s="133"/>
      <c r="D12659" s="134">
        <v>38557</v>
      </c>
      <c r="E12659" s="7" t="s">
        <v>909</v>
      </c>
      <c r="F12659" s="8" t="s">
        <v>58</v>
      </c>
      <c r="G12659" s="16">
        <f>IFERROR(VLOOKUP(Table1[[#This Row],[Codigo_insumo]],BD_Insumos!$B:$E,4),"")</f>
        <v>131.821</v>
      </c>
      <c r="H12659" s="140">
        <v>7.2999999999999995E-2</v>
      </c>
      <c r="I12659" s="9"/>
      <c r="J12659" s="22">
        <f t="shared" si="197"/>
        <v>9.6229329999999997</v>
      </c>
      <c r="K12659" s="22" t="str">
        <f>IF(I12659&lt;&gt;"",SUMIF(Table1[Codigo_servico],A12659,Table1[Subtotal_insumo]),"")</f>
        <v/>
      </c>
      <c r="L12659" s="16">
        <f>IF(Table1[[#This Row],[Ordem_insumos]]&lt;&gt;0,VLOOKUP(Table1[[#This Row],[Codigo_servico]],Preencher_Orcamento!$B:$D,3,FALSE)*Table1[[#This Row],[Qtde_insumo]],"")</f>
        <v>0</v>
      </c>
      <c r="M12659" s="16">
        <f>IF(Table1[[#This Row],[Ordem_insumos]]&lt;&gt;0,VLOOKUP(Table1[[#This Row],[Codigo_servico]],Preencher_Orcamento!$B:$D,3,FALSE)*Table1[[#This Row],[Subtotal_insumo]],"")</f>
        <v>0</v>
      </c>
    </row>
    <row r="12660" spans="1:13" ht="26.25" x14ac:dyDescent="0.25">
      <c r="A12660" s="6">
        <v>180369</v>
      </c>
      <c r="B12660" s="126">
        <v>3</v>
      </c>
      <c r="C12660" s="133"/>
      <c r="D12660" s="134">
        <v>38537</v>
      </c>
      <c r="E12660" s="7" t="s">
        <v>896</v>
      </c>
      <c r="F12660" s="8" t="s">
        <v>457</v>
      </c>
      <c r="G12660" s="18">
        <f>IFERROR(VLOOKUP(Table1[[#This Row],[Codigo_insumo]],BD_Insumos!$B:$E,4),"")</f>
        <v>17.397300000000001</v>
      </c>
      <c r="H12660" s="140">
        <v>1</v>
      </c>
      <c r="I12660" s="9"/>
      <c r="J12660" s="23">
        <f t="shared" si="197"/>
        <v>17.397300000000001</v>
      </c>
      <c r="K12660" s="22" t="str">
        <f>IF(I12660&lt;&gt;"",SUMIF(Table1[Codigo_servico],A12660,Table1[Subtotal_insumo]),"")</f>
        <v/>
      </c>
      <c r="L12660" s="18">
        <f>IF(Table1[[#This Row],[Ordem_insumos]]&lt;&gt;0,VLOOKUP(Table1[[#This Row],[Codigo_servico]],Preencher_Orcamento!$B:$D,3,FALSE)*Table1[[#This Row],[Qtde_insumo]],"")</f>
        <v>0</v>
      </c>
      <c r="M12660" s="18">
        <f>IF(Table1[[#This Row],[Ordem_insumos]]&lt;&gt;0,VLOOKUP(Table1[[#This Row],[Codigo_servico]],Preencher_Orcamento!$B:$D,3,FALSE)*Table1[[#This Row],[Subtotal_insumo]],"")</f>
        <v>0</v>
      </c>
    </row>
    <row r="12661" spans="1:13" x14ac:dyDescent="0.25">
      <c r="A12661" s="6">
        <v>180369</v>
      </c>
      <c r="B12661" s="126">
        <v>4</v>
      </c>
      <c r="C12661" s="133"/>
      <c r="D12661" s="134">
        <v>2086</v>
      </c>
      <c r="E12661" s="7" t="s">
        <v>2204</v>
      </c>
      <c r="F12661" s="8" t="s">
        <v>2140</v>
      </c>
      <c r="G12661" s="18">
        <f>IFERROR(VLOOKUP(Table1[[#This Row],[Codigo_insumo]],BD_Insumos!$B:$E,4),"")</f>
        <v>10.520008785397648</v>
      </c>
      <c r="H12661" s="140">
        <v>0.5</v>
      </c>
      <c r="I12661" s="9"/>
      <c r="J12661" s="23">
        <f t="shared" si="197"/>
        <v>5.260004392698824</v>
      </c>
      <c r="K12661" s="22" t="str">
        <f>IF(I12661&lt;&gt;"",SUMIF(Table1[Codigo_servico],A12661,Table1[Subtotal_insumo]),"")</f>
        <v/>
      </c>
      <c r="L12661" s="18">
        <f>IF(Table1[[#This Row],[Ordem_insumos]]&lt;&gt;0,VLOOKUP(Table1[[#This Row],[Codigo_servico]],Preencher_Orcamento!$B:$D,3,FALSE)*Table1[[#This Row],[Qtde_insumo]],"")</f>
        <v>0</v>
      </c>
      <c r="M12661" s="18">
        <f>IF(Table1[[#This Row],[Ordem_insumos]]&lt;&gt;0,VLOOKUP(Table1[[#This Row],[Codigo_servico]],Preencher_Orcamento!$B:$D,3,FALSE)*Table1[[#This Row],[Subtotal_insumo]],"")</f>
        <v>0</v>
      </c>
    </row>
    <row r="12662" spans="1:13" x14ac:dyDescent="0.25">
      <c r="A12662" s="6">
        <v>180369</v>
      </c>
      <c r="B12662" s="126">
        <v>5</v>
      </c>
      <c r="C12662" s="133"/>
      <c r="D12662" s="134">
        <v>2085</v>
      </c>
      <c r="E12662" s="7" t="s">
        <v>2203</v>
      </c>
      <c r="F12662" s="8" t="s">
        <v>2140</v>
      </c>
      <c r="G12662" s="18">
        <f>IFERROR(VLOOKUP(Table1[[#This Row],[Codigo_insumo]],BD_Insumos!$B:$E,4),"")</f>
        <v>12.52578426267724</v>
      </c>
      <c r="H12662" s="140">
        <v>0.1</v>
      </c>
      <c r="I12662" s="9"/>
      <c r="J12662" s="23">
        <f t="shared" si="197"/>
        <v>1.252578426267724</v>
      </c>
      <c r="K12662" s="22" t="str">
        <f>IF(I12662&lt;&gt;"",SUMIF(Table1[Codigo_servico],A12662,Table1[Subtotal_insumo]),"")</f>
        <v/>
      </c>
      <c r="L12662" s="18">
        <f>IF(Table1[[#This Row],[Ordem_insumos]]&lt;&gt;0,VLOOKUP(Table1[[#This Row],[Codigo_servico]],Preencher_Orcamento!$B:$D,3,FALSE)*Table1[[#This Row],[Qtde_insumo]],"")</f>
        <v>0</v>
      </c>
      <c r="M12662" s="18">
        <f>IF(Table1[[#This Row],[Ordem_insumos]]&lt;&gt;0,VLOOKUP(Table1[[#This Row],[Codigo_servico]],Preencher_Orcamento!$B:$D,3,FALSE)*Table1[[#This Row],[Subtotal_insumo]],"")</f>
        <v>0</v>
      </c>
    </row>
    <row r="12663" spans="1:13" x14ac:dyDescent="0.25">
      <c r="A12663" s="6">
        <v>180369</v>
      </c>
      <c r="B12663" s="126">
        <v>6</v>
      </c>
      <c r="C12663" s="133"/>
      <c r="D12663" s="134">
        <v>38555</v>
      </c>
      <c r="E12663" s="7" t="s">
        <v>907</v>
      </c>
      <c r="F12663" s="8" t="s">
        <v>58</v>
      </c>
      <c r="G12663" s="18">
        <f>IFERROR(VLOOKUP(Table1[[#This Row],[Codigo_insumo]],BD_Insumos!$B:$E,4),"")</f>
        <v>163.66669999999999</v>
      </c>
      <c r="H12663" s="140">
        <v>0.01</v>
      </c>
      <c r="I12663" s="9"/>
      <c r="J12663" s="23">
        <f t="shared" si="197"/>
        <v>1.6366669999999999</v>
      </c>
      <c r="K12663" s="22" t="str">
        <f>IF(I12663&lt;&gt;"",SUMIF(Table1[Codigo_servico],A12663,Table1[Subtotal_insumo]),"")</f>
        <v/>
      </c>
      <c r="L12663" s="18">
        <f>IF(Table1[[#This Row],[Ordem_insumos]]&lt;&gt;0,VLOOKUP(Table1[[#This Row],[Codigo_servico]],Preencher_Orcamento!$B:$D,3,FALSE)*Table1[[#This Row],[Qtde_insumo]],"")</f>
        <v>0</v>
      </c>
      <c r="M12663" s="18">
        <f>IF(Table1[[#This Row],[Ordem_insumos]]&lt;&gt;0,VLOOKUP(Table1[[#This Row],[Codigo_servico]],Preencher_Orcamento!$B:$D,3,FALSE)*Table1[[#This Row],[Subtotal_insumo]],"")</f>
        <v>0</v>
      </c>
    </row>
    <row r="12664" spans="1:13" x14ac:dyDescent="0.25">
      <c r="A12664" s="3">
        <v>180371</v>
      </c>
      <c r="B12664" s="125">
        <v>0</v>
      </c>
      <c r="C12664" s="131" t="s">
        <v>4702</v>
      </c>
      <c r="D12664" s="132"/>
      <c r="E12664" s="4"/>
      <c r="F12664" s="4"/>
      <c r="G12664" s="17" t="str">
        <f>IFERROR(VLOOKUP(Table1[[#This Row],[Codigo_insumo]],BD_Insumos!$B:$E,4),"")</f>
        <v/>
      </c>
      <c r="H12664" s="139"/>
      <c r="I12664" s="5" t="s">
        <v>457</v>
      </c>
      <c r="J12664" s="20" t="str">
        <f t="shared" si="197"/>
        <v/>
      </c>
      <c r="K12664" s="21">
        <f>IF(I12664&lt;&gt;"",SUMIF(Table1[Codigo_servico],A12664,Table1[Subtotal_insumo]),"")</f>
        <v>23.488921218966549</v>
      </c>
      <c r="L12664" s="17" t="str">
        <f>IF(Table1[[#This Row],[Ordem_insumos]]&lt;&gt;0,VLOOKUP(Table1[[#This Row],[Codigo_servico]],Preencher_Orcamento!$B:$D,3,FALSE)*Table1[[#This Row],[Qtde_insumo]],"")</f>
        <v/>
      </c>
      <c r="M12664" s="17" t="str">
        <f>IF(Table1[[#This Row],[Ordem_insumos]]&lt;&gt;0,VLOOKUP(Table1[[#This Row],[Codigo_servico]],Preencher_Orcamento!$B:$D,3,FALSE)*Table1[[#This Row],[Subtotal_insumo]],"")</f>
        <v/>
      </c>
    </row>
    <row r="12665" spans="1:13" ht="26.25" x14ac:dyDescent="0.25">
      <c r="A12665" s="6">
        <v>180371</v>
      </c>
      <c r="B12665" s="126">
        <v>1</v>
      </c>
      <c r="C12665" s="133"/>
      <c r="D12665" s="134">
        <v>38534</v>
      </c>
      <c r="E12665" s="7" t="s">
        <v>893</v>
      </c>
      <c r="F12665" s="8" t="s">
        <v>457</v>
      </c>
      <c r="G12665" s="16">
        <f>IFERROR(VLOOKUP(Table1[[#This Row],[Codigo_insumo]],BD_Insumos!$B:$E,4),"")</f>
        <v>5.5911</v>
      </c>
      <c r="H12665" s="140">
        <v>1</v>
      </c>
      <c r="I12665" s="9"/>
      <c r="J12665" s="22">
        <f t="shared" si="197"/>
        <v>5.5911</v>
      </c>
      <c r="K12665" s="22" t="str">
        <f>IF(I12665&lt;&gt;"",SUMIF(Table1[Codigo_servico],A12665,Table1[Subtotal_insumo]),"")</f>
        <v/>
      </c>
      <c r="L12665" s="16">
        <f>IF(Table1[[#This Row],[Ordem_insumos]]&lt;&gt;0,VLOOKUP(Table1[[#This Row],[Codigo_servico]],Preencher_Orcamento!$B:$D,3,FALSE)*Table1[[#This Row],[Qtde_insumo]],"")</f>
        <v>0</v>
      </c>
      <c r="M12665" s="16">
        <f>IF(Table1[[#This Row],[Ordem_insumos]]&lt;&gt;0,VLOOKUP(Table1[[#This Row],[Codigo_servico]],Preencher_Orcamento!$B:$D,3,FALSE)*Table1[[#This Row],[Subtotal_insumo]],"")</f>
        <v>0</v>
      </c>
    </row>
    <row r="12666" spans="1:13" x14ac:dyDescent="0.25">
      <c r="A12666" s="6">
        <v>180371</v>
      </c>
      <c r="B12666" s="126">
        <v>2</v>
      </c>
      <c r="C12666" s="133"/>
      <c r="D12666" s="134">
        <v>38557</v>
      </c>
      <c r="E12666" s="7" t="s">
        <v>909</v>
      </c>
      <c r="F12666" s="8" t="s">
        <v>58</v>
      </c>
      <c r="G12666" s="16">
        <f>IFERROR(VLOOKUP(Table1[[#This Row],[Codigo_insumo]],BD_Insumos!$B:$E,4),"")</f>
        <v>131.821</v>
      </c>
      <c r="H12666" s="140">
        <v>7.2999999999999995E-2</v>
      </c>
      <c r="I12666" s="9"/>
      <c r="J12666" s="22">
        <f t="shared" si="197"/>
        <v>9.6229329999999997</v>
      </c>
      <c r="K12666" s="22" t="str">
        <f>IF(I12666&lt;&gt;"",SUMIF(Table1[Codigo_servico],A12666,Table1[Subtotal_insumo]),"")</f>
        <v/>
      </c>
      <c r="L12666" s="16">
        <f>IF(Table1[[#This Row],[Ordem_insumos]]&lt;&gt;0,VLOOKUP(Table1[[#This Row],[Codigo_servico]],Preencher_Orcamento!$B:$D,3,FALSE)*Table1[[#This Row],[Qtde_insumo]],"")</f>
        <v>0</v>
      </c>
      <c r="M12666" s="16">
        <f>IF(Table1[[#This Row],[Ordem_insumos]]&lt;&gt;0,VLOOKUP(Table1[[#This Row],[Codigo_servico]],Preencher_Orcamento!$B:$D,3,FALSE)*Table1[[#This Row],[Subtotal_insumo]],"")</f>
        <v>0</v>
      </c>
    </row>
    <row r="12667" spans="1:13" x14ac:dyDescent="0.25">
      <c r="A12667" s="6">
        <v>180371</v>
      </c>
      <c r="B12667" s="126">
        <v>3</v>
      </c>
      <c r="C12667" s="133"/>
      <c r="D12667" s="134">
        <v>2085</v>
      </c>
      <c r="E12667" s="7" t="s">
        <v>2203</v>
      </c>
      <c r="F12667" s="8" t="s">
        <v>2140</v>
      </c>
      <c r="G12667" s="18">
        <f>IFERROR(VLOOKUP(Table1[[#This Row],[Codigo_insumo]],BD_Insumos!$B:$E,4),"")</f>
        <v>12.52578426267724</v>
      </c>
      <c r="H12667" s="140">
        <v>0.1</v>
      </c>
      <c r="I12667" s="9"/>
      <c r="J12667" s="23">
        <f t="shared" si="197"/>
        <v>1.252578426267724</v>
      </c>
      <c r="K12667" s="22" t="str">
        <f>IF(I12667&lt;&gt;"",SUMIF(Table1[Codigo_servico],A12667,Table1[Subtotal_insumo]),"")</f>
        <v/>
      </c>
      <c r="L12667" s="18">
        <f>IF(Table1[[#This Row],[Ordem_insumos]]&lt;&gt;0,VLOOKUP(Table1[[#This Row],[Codigo_servico]],Preencher_Orcamento!$B:$D,3,FALSE)*Table1[[#This Row],[Qtde_insumo]],"")</f>
        <v>0</v>
      </c>
      <c r="M12667" s="18">
        <f>IF(Table1[[#This Row],[Ordem_insumos]]&lt;&gt;0,VLOOKUP(Table1[[#This Row],[Codigo_servico]],Preencher_Orcamento!$B:$D,3,FALSE)*Table1[[#This Row],[Subtotal_insumo]],"")</f>
        <v>0</v>
      </c>
    </row>
    <row r="12668" spans="1:13" x14ac:dyDescent="0.25">
      <c r="A12668" s="6">
        <v>180371</v>
      </c>
      <c r="B12668" s="126">
        <v>4</v>
      </c>
      <c r="C12668" s="133"/>
      <c r="D12668" s="134">
        <v>2086</v>
      </c>
      <c r="E12668" s="7" t="s">
        <v>2204</v>
      </c>
      <c r="F12668" s="8" t="s">
        <v>2140</v>
      </c>
      <c r="G12668" s="18">
        <f>IFERROR(VLOOKUP(Table1[[#This Row],[Codigo_insumo]],BD_Insumos!$B:$E,4),"")</f>
        <v>10.520008785397648</v>
      </c>
      <c r="H12668" s="140">
        <v>0.5</v>
      </c>
      <c r="I12668" s="9"/>
      <c r="J12668" s="23">
        <f t="shared" si="197"/>
        <v>5.260004392698824</v>
      </c>
      <c r="K12668" s="22" t="str">
        <f>IF(I12668&lt;&gt;"",SUMIF(Table1[Codigo_servico],A12668,Table1[Subtotal_insumo]),"")</f>
        <v/>
      </c>
      <c r="L12668" s="18">
        <f>IF(Table1[[#This Row],[Ordem_insumos]]&lt;&gt;0,VLOOKUP(Table1[[#This Row],[Codigo_servico]],Preencher_Orcamento!$B:$D,3,FALSE)*Table1[[#This Row],[Qtde_insumo]],"")</f>
        <v>0</v>
      </c>
      <c r="M12668" s="18">
        <f>IF(Table1[[#This Row],[Ordem_insumos]]&lt;&gt;0,VLOOKUP(Table1[[#This Row],[Codigo_servico]],Preencher_Orcamento!$B:$D,3,FALSE)*Table1[[#This Row],[Subtotal_insumo]],"")</f>
        <v>0</v>
      </c>
    </row>
    <row r="12669" spans="1:13" ht="26.25" x14ac:dyDescent="0.25">
      <c r="A12669" s="6">
        <v>180371</v>
      </c>
      <c r="B12669" s="126">
        <v>5</v>
      </c>
      <c r="C12669" s="133"/>
      <c r="D12669" s="134">
        <v>38502</v>
      </c>
      <c r="E12669" s="7" t="s">
        <v>878</v>
      </c>
      <c r="F12669" s="8" t="s">
        <v>197</v>
      </c>
      <c r="G12669" s="18">
        <f>IFERROR(VLOOKUP(Table1[[#This Row],[Codigo_insumo]],BD_Insumos!$B:$E,4),"")</f>
        <v>1.9631000000000001</v>
      </c>
      <c r="H12669" s="140">
        <v>6.4000000000000001E-2</v>
      </c>
      <c r="I12669" s="9"/>
      <c r="J12669" s="23">
        <f t="shared" si="197"/>
        <v>0.12563840000000001</v>
      </c>
      <c r="K12669" s="22" t="str">
        <f>IF(I12669&lt;&gt;"",SUMIF(Table1[Codigo_servico],A12669,Table1[Subtotal_insumo]),"")</f>
        <v/>
      </c>
      <c r="L12669" s="18">
        <f>IF(Table1[[#This Row],[Ordem_insumos]]&lt;&gt;0,VLOOKUP(Table1[[#This Row],[Codigo_servico]],Preencher_Orcamento!$B:$D,3,FALSE)*Table1[[#This Row],[Qtde_insumo]],"")</f>
        <v>0</v>
      </c>
      <c r="M12669" s="18">
        <f>IF(Table1[[#This Row],[Ordem_insumos]]&lt;&gt;0,VLOOKUP(Table1[[#This Row],[Codigo_servico]],Preencher_Orcamento!$B:$D,3,FALSE)*Table1[[#This Row],[Subtotal_insumo]],"")</f>
        <v>0</v>
      </c>
    </row>
    <row r="12670" spans="1:13" x14ac:dyDescent="0.25">
      <c r="A12670" s="6">
        <v>180371</v>
      </c>
      <c r="B12670" s="126">
        <v>6</v>
      </c>
      <c r="C12670" s="133"/>
      <c r="D12670" s="134">
        <v>38555</v>
      </c>
      <c r="E12670" s="7" t="s">
        <v>907</v>
      </c>
      <c r="F12670" s="8" t="s">
        <v>58</v>
      </c>
      <c r="G12670" s="18">
        <f>IFERROR(VLOOKUP(Table1[[#This Row],[Codigo_insumo]],BD_Insumos!$B:$E,4),"")</f>
        <v>163.66669999999999</v>
      </c>
      <c r="H12670" s="140">
        <v>0.01</v>
      </c>
      <c r="I12670" s="9"/>
      <c r="J12670" s="23">
        <f t="shared" si="197"/>
        <v>1.6366669999999999</v>
      </c>
      <c r="K12670" s="22" t="str">
        <f>IF(I12670&lt;&gt;"",SUMIF(Table1[Codigo_servico],A12670,Table1[Subtotal_insumo]),"")</f>
        <v/>
      </c>
      <c r="L12670" s="18">
        <f>IF(Table1[[#This Row],[Ordem_insumos]]&lt;&gt;0,VLOOKUP(Table1[[#This Row],[Codigo_servico]],Preencher_Orcamento!$B:$D,3,FALSE)*Table1[[#This Row],[Qtde_insumo]],"")</f>
        <v>0</v>
      </c>
      <c r="M12670" s="18">
        <f>IF(Table1[[#This Row],[Ordem_insumos]]&lt;&gt;0,VLOOKUP(Table1[[#This Row],[Codigo_servico]],Preencher_Orcamento!$B:$D,3,FALSE)*Table1[[#This Row],[Subtotal_insumo]],"")</f>
        <v>0</v>
      </c>
    </row>
    <row r="12671" spans="1:13" x14ac:dyDescent="0.25">
      <c r="A12671" s="3">
        <v>180373</v>
      </c>
      <c r="B12671" s="125">
        <v>0</v>
      </c>
      <c r="C12671" s="131" t="s">
        <v>4703</v>
      </c>
      <c r="D12671" s="132"/>
      <c r="E12671" s="4"/>
      <c r="F12671" s="4"/>
      <c r="G12671" s="17" t="str">
        <f>IFERROR(VLOOKUP(Table1[[#This Row],[Codigo_insumo]],BD_Insumos!$B:$E,4),"")</f>
        <v/>
      </c>
      <c r="H12671" s="139"/>
      <c r="I12671" s="5" t="s">
        <v>457</v>
      </c>
      <c r="J12671" s="20" t="str">
        <f t="shared" si="197"/>
        <v/>
      </c>
      <c r="K12671" s="21">
        <f>IF(I12671&lt;&gt;"",SUMIF(Table1[Codigo_servico],A12671,Table1[Subtotal_insumo]),"")</f>
        <v>24.56032121896655</v>
      </c>
      <c r="L12671" s="17" t="str">
        <f>IF(Table1[[#This Row],[Ordem_insumos]]&lt;&gt;0,VLOOKUP(Table1[[#This Row],[Codigo_servico]],Preencher_Orcamento!$B:$D,3,FALSE)*Table1[[#This Row],[Qtde_insumo]],"")</f>
        <v/>
      </c>
      <c r="M12671" s="17" t="str">
        <f>IF(Table1[[#This Row],[Ordem_insumos]]&lt;&gt;0,VLOOKUP(Table1[[#This Row],[Codigo_servico]],Preencher_Orcamento!$B:$D,3,FALSE)*Table1[[#This Row],[Subtotal_insumo]],"")</f>
        <v/>
      </c>
    </row>
    <row r="12672" spans="1:13" x14ac:dyDescent="0.25">
      <c r="A12672" s="6">
        <v>180373</v>
      </c>
      <c r="B12672" s="126">
        <v>1</v>
      </c>
      <c r="C12672" s="133"/>
      <c r="D12672" s="134">
        <v>2085</v>
      </c>
      <c r="E12672" s="7" t="s">
        <v>2203</v>
      </c>
      <c r="F12672" s="8" t="s">
        <v>2140</v>
      </c>
      <c r="G12672" s="16">
        <f>IFERROR(VLOOKUP(Table1[[#This Row],[Codigo_insumo]],BD_Insumos!$B:$E,4),"")</f>
        <v>12.52578426267724</v>
      </c>
      <c r="H12672" s="140">
        <v>0.1</v>
      </c>
      <c r="I12672" s="9"/>
      <c r="J12672" s="22">
        <f t="shared" si="197"/>
        <v>1.252578426267724</v>
      </c>
      <c r="K12672" s="22" t="str">
        <f>IF(I12672&lt;&gt;"",SUMIF(Table1[Codigo_servico],A12672,Table1[Subtotal_insumo]),"")</f>
        <v/>
      </c>
      <c r="L12672" s="16">
        <f>IF(Table1[[#This Row],[Ordem_insumos]]&lt;&gt;0,VLOOKUP(Table1[[#This Row],[Codigo_servico]],Preencher_Orcamento!$B:$D,3,FALSE)*Table1[[#This Row],[Qtde_insumo]],"")</f>
        <v>0</v>
      </c>
      <c r="M12672" s="16">
        <f>IF(Table1[[#This Row],[Ordem_insumos]]&lt;&gt;0,VLOOKUP(Table1[[#This Row],[Codigo_servico]],Preencher_Orcamento!$B:$D,3,FALSE)*Table1[[#This Row],[Subtotal_insumo]],"")</f>
        <v>0</v>
      </c>
    </row>
    <row r="12673" spans="1:13" x14ac:dyDescent="0.25">
      <c r="A12673" s="6">
        <v>180373</v>
      </c>
      <c r="B12673" s="126">
        <v>2</v>
      </c>
      <c r="C12673" s="133"/>
      <c r="D12673" s="134">
        <v>38557</v>
      </c>
      <c r="E12673" s="7" t="s">
        <v>909</v>
      </c>
      <c r="F12673" s="8" t="s">
        <v>58</v>
      </c>
      <c r="G12673" s="16">
        <f>IFERROR(VLOOKUP(Table1[[#This Row],[Codigo_insumo]],BD_Insumos!$B:$E,4),"")</f>
        <v>131.821</v>
      </c>
      <c r="H12673" s="140">
        <v>7.2999999999999995E-2</v>
      </c>
      <c r="I12673" s="9"/>
      <c r="J12673" s="22">
        <f t="shared" si="197"/>
        <v>9.6229329999999997</v>
      </c>
      <c r="K12673" s="22" t="str">
        <f>IF(I12673&lt;&gt;"",SUMIF(Table1[Codigo_servico],A12673,Table1[Subtotal_insumo]),"")</f>
        <v/>
      </c>
      <c r="L12673" s="16">
        <f>IF(Table1[[#This Row],[Ordem_insumos]]&lt;&gt;0,VLOOKUP(Table1[[#This Row],[Codigo_servico]],Preencher_Orcamento!$B:$D,3,FALSE)*Table1[[#This Row],[Qtde_insumo]],"")</f>
        <v>0</v>
      </c>
      <c r="M12673" s="16">
        <f>IF(Table1[[#This Row],[Ordem_insumos]]&lt;&gt;0,VLOOKUP(Table1[[#This Row],[Codigo_servico]],Preencher_Orcamento!$B:$D,3,FALSE)*Table1[[#This Row],[Subtotal_insumo]],"")</f>
        <v>0</v>
      </c>
    </row>
    <row r="12674" spans="1:13" x14ac:dyDescent="0.25">
      <c r="A12674" s="6">
        <v>180373</v>
      </c>
      <c r="B12674" s="126">
        <v>3</v>
      </c>
      <c r="C12674" s="133"/>
      <c r="D12674" s="134">
        <v>38555</v>
      </c>
      <c r="E12674" s="7" t="s">
        <v>907</v>
      </c>
      <c r="F12674" s="8" t="s">
        <v>58</v>
      </c>
      <c r="G12674" s="18">
        <f>IFERROR(VLOOKUP(Table1[[#This Row],[Codigo_insumo]],BD_Insumos!$B:$E,4),"")</f>
        <v>163.66669999999999</v>
      </c>
      <c r="H12674" s="140">
        <v>0.01</v>
      </c>
      <c r="I12674" s="9"/>
      <c r="J12674" s="23">
        <f t="shared" ref="J12674:J12737" si="198">IF(I12674="",G12674*H12674,"")</f>
        <v>1.6366669999999999</v>
      </c>
      <c r="K12674" s="22" t="str">
        <f>IF(I12674&lt;&gt;"",SUMIF(Table1[Codigo_servico],A12674,Table1[Subtotal_insumo]),"")</f>
        <v/>
      </c>
      <c r="L12674" s="18">
        <f>IF(Table1[[#This Row],[Ordem_insumos]]&lt;&gt;0,VLOOKUP(Table1[[#This Row],[Codigo_servico]],Preencher_Orcamento!$B:$D,3,FALSE)*Table1[[#This Row],[Qtde_insumo]],"")</f>
        <v>0</v>
      </c>
      <c r="M12674" s="18">
        <f>IF(Table1[[#This Row],[Ordem_insumos]]&lt;&gt;0,VLOOKUP(Table1[[#This Row],[Codigo_servico]],Preencher_Orcamento!$B:$D,3,FALSE)*Table1[[#This Row],[Subtotal_insumo]],"")</f>
        <v>0</v>
      </c>
    </row>
    <row r="12675" spans="1:13" ht="26.25" x14ac:dyDescent="0.25">
      <c r="A12675" s="6">
        <v>180373</v>
      </c>
      <c r="B12675" s="126">
        <v>4</v>
      </c>
      <c r="C12675" s="133"/>
      <c r="D12675" s="134">
        <v>38502</v>
      </c>
      <c r="E12675" s="7" t="s">
        <v>878</v>
      </c>
      <c r="F12675" s="8" t="s">
        <v>197</v>
      </c>
      <c r="G12675" s="18">
        <f>IFERROR(VLOOKUP(Table1[[#This Row],[Codigo_insumo]],BD_Insumos!$B:$E,4),"")</f>
        <v>1.9631000000000001</v>
      </c>
      <c r="H12675" s="140">
        <v>6.4000000000000001E-2</v>
      </c>
      <c r="I12675" s="9"/>
      <c r="J12675" s="23">
        <f t="shared" si="198"/>
        <v>0.12563840000000001</v>
      </c>
      <c r="K12675" s="22" t="str">
        <f>IF(I12675&lt;&gt;"",SUMIF(Table1[Codigo_servico],A12675,Table1[Subtotal_insumo]),"")</f>
        <v/>
      </c>
      <c r="L12675" s="18">
        <f>IF(Table1[[#This Row],[Ordem_insumos]]&lt;&gt;0,VLOOKUP(Table1[[#This Row],[Codigo_servico]],Preencher_Orcamento!$B:$D,3,FALSE)*Table1[[#This Row],[Qtde_insumo]],"")</f>
        <v>0</v>
      </c>
      <c r="M12675" s="18">
        <f>IF(Table1[[#This Row],[Ordem_insumos]]&lt;&gt;0,VLOOKUP(Table1[[#This Row],[Codigo_servico]],Preencher_Orcamento!$B:$D,3,FALSE)*Table1[[#This Row],[Subtotal_insumo]],"")</f>
        <v>0</v>
      </c>
    </row>
    <row r="12676" spans="1:13" x14ac:dyDescent="0.25">
      <c r="A12676" s="6">
        <v>180373</v>
      </c>
      <c r="B12676" s="126">
        <v>5</v>
      </c>
      <c r="C12676" s="133"/>
      <c r="D12676" s="134">
        <v>2086</v>
      </c>
      <c r="E12676" s="7" t="s">
        <v>2204</v>
      </c>
      <c r="F12676" s="8" t="s">
        <v>2140</v>
      </c>
      <c r="G12676" s="18">
        <f>IFERROR(VLOOKUP(Table1[[#This Row],[Codigo_insumo]],BD_Insumos!$B:$E,4),"")</f>
        <v>10.520008785397648</v>
      </c>
      <c r="H12676" s="140">
        <v>0.5</v>
      </c>
      <c r="I12676" s="9"/>
      <c r="J12676" s="23">
        <f t="shared" si="198"/>
        <v>5.260004392698824</v>
      </c>
      <c r="K12676" s="22" t="str">
        <f>IF(I12676&lt;&gt;"",SUMIF(Table1[Codigo_servico],A12676,Table1[Subtotal_insumo]),"")</f>
        <v/>
      </c>
      <c r="L12676" s="18">
        <f>IF(Table1[[#This Row],[Ordem_insumos]]&lt;&gt;0,VLOOKUP(Table1[[#This Row],[Codigo_servico]],Preencher_Orcamento!$B:$D,3,FALSE)*Table1[[#This Row],[Qtde_insumo]],"")</f>
        <v>0</v>
      </c>
      <c r="M12676" s="18">
        <f>IF(Table1[[#This Row],[Ordem_insumos]]&lt;&gt;0,VLOOKUP(Table1[[#This Row],[Codigo_servico]],Preencher_Orcamento!$B:$D,3,FALSE)*Table1[[#This Row],[Subtotal_insumo]],"")</f>
        <v>0</v>
      </c>
    </row>
    <row r="12677" spans="1:13" ht="26.25" x14ac:dyDescent="0.25">
      <c r="A12677" s="6">
        <v>180373</v>
      </c>
      <c r="B12677" s="126">
        <v>6</v>
      </c>
      <c r="C12677" s="133"/>
      <c r="D12677" s="134">
        <v>38578</v>
      </c>
      <c r="E12677" s="7" t="s">
        <v>927</v>
      </c>
      <c r="F12677" s="8" t="s">
        <v>457</v>
      </c>
      <c r="G12677" s="18">
        <f>IFERROR(VLOOKUP(Table1[[#This Row],[Codigo_insumo]],BD_Insumos!$B:$E,4),"")</f>
        <v>6.6624999999999996</v>
      </c>
      <c r="H12677" s="140">
        <v>1</v>
      </c>
      <c r="I12677" s="9"/>
      <c r="J12677" s="23">
        <f t="shared" si="198"/>
        <v>6.6624999999999996</v>
      </c>
      <c r="K12677" s="22" t="str">
        <f>IF(I12677&lt;&gt;"",SUMIF(Table1[Codigo_servico],A12677,Table1[Subtotal_insumo]),"")</f>
        <v/>
      </c>
      <c r="L12677" s="18">
        <f>IF(Table1[[#This Row],[Ordem_insumos]]&lt;&gt;0,VLOOKUP(Table1[[#This Row],[Codigo_servico]],Preencher_Orcamento!$B:$D,3,FALSE)*Table1[[#This Row],[Qtde_insumo]],"")</f>
        <v>0</v>
      </c>
      <c r="M12677" s="18">
        <f>IF(Table1[[#This Row],[Ordem_insumos]]&lt;&gt;0,VLOOKUP(Table1[[#This Row],[Codigo_servico]],Preencher_Orcamento!$B:$D,3,FALSE)*Table1[[#This Row],[Subtotal_insumo]],"")</f>
        <v>0</v>
      </c>
    </row>
    <row r="12678" spans="1:13" x14ac:dyDescent="0.25">
      <c r="A12678" s="3">
        <v>180375</v>
      </c>
      <c r="B12678" s="125">
        <v>0</v>
      </c>
      <c r="C12678" s="131" t="s">
        <v>4704</v>
      </c>
      <c r="D12678" s="132"/>
      <c r="E12678" s="4"/>
      <c r="F12678" s="4"/>
      <c r="G12678" s="17" t="str">
        <f>IFERROR(VLOOKUP(Table1[[#This Row],[Codigo_insumo]],BD_Insumos!$B:$E,4),"")</f>
        <v/>
      </c>
      <c r="H12678" s="139"/>
      <c r="I12678" s="5" t="s">
        <v>457</v>
      </c>
      <c r="J12678" s="20" t="str">
        <f t="shared" si="198"/>
        <v/>
      </c>
      <c r="K12678" s="21">
        <f>IF(I12678&lt;&gt;"",SUMIF(Table1[Codigo_servico],A12678,Table1[Subtotal_insumo]),"")</f>
        <v>18.767821218966546</v>
      </c>
      <c r="L12678" s="17" t="str">
        <f>IF(Table1[[#This Row],[Ordem_insumos]]&lt;&gt;0,VLOOKUP(Table1[[#This Row],[Codigo_servico]],Preencher_Orcamento!$B:$D,3,FALSE)*Table1[[#This Row],[Qtde_insumo]],"")</f>
        <v/>
      </c>
      <c r="M12678" s="17" t="str">
        <f>IF(Table1[[#This Row],[Ordem_insumos]]&lt;&gt;0,VLOOKUP(Table1[[#This Row],[Codigo_servico]],Preencher_Orcamento!$B:$D,3,FALSE)*Table1[[#This Row],[Subtotal_insumo]],"")</f>
        <v/>
      </c>
    </row>
    <row r="12679" spans="1:13" x14ac:dyDescent="0.25">
      <c r="A12679" s="6">
        <v>180375</v>
      </c>
      <c r="B12679" s="126">
        <v>1</v>
      </c>
      <c r="C12679" s="133"/>
      <c r="D12679" s="134">
        <v>2085</v>
      </c>
      <c r="E12679" s="7" t="s">
        <v>2203</v>
      </c>
      <c r="F12679" s="8" t="s">
        <v>2140</v>
      </c>
      <c r="G12679" s="16">
        <f>IFERROR(VLOOKUP(Table1[[#This Row],[Codigo_insumo]],BD_Insumos!$B:$E,4),"")</f>
        <v>12.52578426267724</v>
      </c>
      <c r="H12679" s="140">
        <v>0.1</v>
      </c>
      <c r="I12679" s="9"/>
      <c r="J12679" s="22">
        <f t="shared" si="198"/>
        <v>1.252578426267724</v>
      </c>
      <c r="K12679" s="22" t="str">
        <f>IF(I12679&lt;&gt;"",SUMIF(Table1[Codigo_servico],A12679,Table1[Subtotal_insumo]),"")</f>
        <v/>
      </c>
      <c r="L12679" s="16">
        <f>IF(Table1[[#This Row],[Ordem_insumos]]&lt;&gt;0,VLOOKUP(Table1[[#This Row],[Codigo_servico]],Preencher_Orcamento!$B:$D,3,FALSE)*Table1[[#This Row],[Qtde_insumo]],"")</f>
        <v>0</v>
      </c>
      <c r="M12679" s="16">
        <f>IF(Table1[[#This Row],[Ordem_insumos]]&lt;&gt;0,VLOOKUP(Table1[[#This Row],[Codigo_servico]],Preencher_Orcamento!$B:$D,3,FALSE)*Table1[[#This Row],[Subtotal_insumo]],"")</f>
        <v>0</v>
      </c>
    </row>
    <row r="12680" spans="1:13" x14ac:dyDescent="0.25">
      <c r="A12680" s="6">
        <v>180375</v>
      </c>
      <c r="B12680" s="126">
        <v>2</v>
      </c>
      <c r="C12680" s="133"/>
      <c r="D12680" s="134">
        <v>2086</v>
      </c>
      <c r="E12680" s="7" t="s">
        <v>2204</v>
      </c>
      <c r="F12680" s="8" t="s">
        <v>2140</v>
      </c>
      <c r="G12680" s="16">
        <f>IFERROR(VLOOKUP(Table1[[#This Row],[Codigo_insumo]],BD_Insumos!$B:$E,4),"")</f>
        <v>10.520008785397648</v>
      </c>
      <c r="H12680" s="140">
        <v>0.5</v>
      </c>
      <c r="I12680" s="9"/>
      <c r="J12680" s="22">
        <f t="shared" si="198"/>
        <v>5.260004392698824</v>
      </c>
      <c r="K12680" s="22" t="str">
        <f>IF(I12680&lt;&gt;"",SUMIF(Table1[Codigo_servico],A12680,Table1[Subtotal_insumo]),"")</f>
        <v/>
      </c>
      <c r="L12680" s="16">
        <f>IF(Table1[[#This Row],[Ordem_insumos]]&lt;&gt;0,VLOOKUP(Table1[[#This Row],[Codigo_servico]],Preencher_Orcamento!$B:$D,3,FALSE)*Table1[[#This Row],[Qtde_insumo]],"")</f>
        <v>0</v>
      </c>
      <c r="M12680" s="16">
        <f>IF(Table1[[#This Row],[Ordem_insumos]]&lt;&gt;0,VLOOKUP(Table1[[#This Row],[Codigo_servico]],Preencher_Orcamento!$B:$D,3,FALSE)*Table1[[#This Row],[Subtotal_insumo]],"")</f>
        <v>0</v>
      </c>
    </row>
    <row r="12681" spans="1:13" ht="26.25" x14ac:dyDescent="0.25">
      <c r="A12681" s="6">
        <v>180375</v>
      </c>
      <c r="B12681" s="126">
        <v>3</v>
      </c>
      <c r="C12681" s="133"/>
      <c r="D12681" s="134">
        <v>38502</v>
      </c>
      <c r="E12681" s="7" t="s">
        <v>878</v>
      </c>
      <c r="F12681" s="8" t="s">
        <v>197</v>
      </c>
      <c r="G12681" s="18">
        <f>IFERROR(VLOOKUP(Table1[[#This Row],[Codigo_insumo]],BD_Insumos!$B:$E,4),"")</f>
        <v>1.9631000000000001</v>
      </c>
      <c r="H12681" s="140">
        <v>6.4000000000000001E-2</v>
      </c>
      <c r="I12681" s="9"/>
      <c r="J12681" s="23">
        <f t="shared" si="198"/>
        <v>0.12563840000000001</v>
      </c>
      <c r="K12681" s="22" t="str">
        <f>IF(I12681&lt;&gt;"",SUMIF(Table1[Codigo_servico],A12681,Table1[Subtotal_insumo]),"")</f>
        <v/>
      </c>
      <c r="L12681" s="18">
        <f>IF(Table1[[#This Row],[Ordem_insumos]]&lt;&gt;0,VLOOKUP(Table1[[#This Row],[Codigo_servico]],Preencher_Orcamento!$B:$D,3,FALSE)*Table1[[#This Row],[Qtde_insumo]],"")</f>
        <v>0</v>
      </c>
      <c r="M12681" s="18">
        <f>IF(Table1[[#This Row],[Ordem_insumos]]&lt;&gt;0,VLOOKUP(Table1[[#This Row],[Codigo_servico]],Preencher_Orcamento!$B:$D,3,FALSE)*Table1[[#This Row],[Subtotal_insumo]],"")</f>
        <v>0</v>
      </c>
    </row>
    <row r="12682" spans="1:13" x14ac:dyDescent="0.25">
      <c r="A12682" s="6">
        <v>180375</v>
      </c>
      <c r="B12682" s="126">
        <v>4</v>
      </c>
      <c r="C12682" s="133"/>
      <c r="D12682" s="134">
        <v>38557</v>
      </c>
      <c r="E12682" s="7" t="s">
        <v>909</v>
      </c>
      <c r="F12682" s="8" t="s">
        <v>58</v>
      </c>
      <c r="G12682" s="18">
        <f>IFERROR(VLOOKUP(Table1[[#This Row],[Codigo_insumo]],BD_Insumos!$B:$E,4),"")</f>
        <v>131.821</v>
      </c>
      <c r="H12682" s="140">
        <v>7.2999999999999995E-2</v>
      </c>
      <c r="I12682" s="9"/>
      <c r="J12682" s="23">
        <f t="shared" si="198"/>
        <v>9.6229329999999997</v>
      </c>
      <c r="K12682" s="22" t="str">
        <f>IF(I12682&lt;&gt;"",SUMIF(Table1[Codigo_servico],A12682,Table1[Subtotal_insumo]),"")</f>
        <v/>
      </c>
      <c r="L12682" s="18">
        <f>IF(Table1[[#This Row],[Ordem_insumos]]&lt;&gt;0,VLOOKUP(Table1[[#This Row],[Codigo_servico]],Preencher_Orcamento!$B:$D,3,FALSE)*Table1[[#This Row],[Qtde_insumo]],"")</f>
        <v>0</v>
      </c>
      <c r="M12682" s="18">
        <f>IF(Table1[[#This Row],[Ordem_insumos]]&lt;&gt;0,VLOOKUP(Table1[[#This Row],[Codigo_servico]],Preencher_Orcamento!$B:$D,3,FALSE)*Table1[[#This Row],[Subtotal_insumo]],"")</f>
        <v>0</v>
      </c>
    </row>
    <row r="12683" spans="1:13" x14ac:dyDescent="0.25">
      <c r="A12683" s="6">
        <v>180375</v>
      </c>
      <c r="B12683" s="126">
        <v>5</v>
      </c>
      <c r="C12683" s="133"/>
      <c r="D12683" s="134">
        <v>38555</v>
      </c>
      <c r="E12683" s="7" t="s">
        <v>907</v>
      </c>
      <c r="F12683" s="8" t="s">
        <v>58</v>
      </c>
      <c r="G12683" s="18">
        <f>IFERROR(VLOOKUP(Table1[[#This Row],[Codigo_insumo]],BD_Insumos!$B:$E,4),"")</f>
        <v>163.66669999999999</v>
      </c>
      <c r="H12683" s="140">
        <v>0.01</v>
      </c>
      <c r="I12683" s="9"/>
      <c r="J12683" s="23">
        <f t="shared" si="198"/>
        <v>1.6366669999999999</v>
      </c>
      <c r="K12683" s="22" t="str">
        <f>IF(I12683&lt;&gt;"",SUMIF(Table1[Codigo_servico],A12683,Table1[Subtotal_insumo]),"")</f>
        <v/>
      </c>
      <c r="L12683" s="18">
        <f>IF(Table1[[#This Row],[Ordem_insumos]]&lt;&gt;0,VLOOKUP(Table1[[#This Row],[Codigo_servico]],Preencher_Orcamento!$B:$D,3,FALSE)*Table1[[#This Row],[Qtde_insumo]],"")</f>
        <v>0</v>
      </c>
      <c r="M12683" s="18">
        <f>IF(Table1[[#This Row],[Ordem_insumos]]&lt;&gt;0,VLOOKUP(Table1[[#This Row],[Codigo_servico]],Preencher_Orcamento!$B:$D,3,FALSE)*Table1[[#This Row],[Subtotal_insumo]],"")</f>
        <v>0</v>
      </c>
    </row>
    <row r="12684" spans="1:13" ht="26.25" x14ac:dyDescent="0.25">
      <c r="A12684" s="6">
        <v>180375</v>
      </c>
      <c r="B12684" s="126">
        <v>6</v>
      </c>
      <c r="C12684" s="133"/>
      <c r="D12684" s="134">
        <v>38579</v>
      </c>
      <c r="E12684" s="7" t="s">
        <v>928</v>
      </c>
      <c r="F12684" s="8" t="s">
        <v>457</v>
      </c>
      <c r="G12684" s="18">
        <f>IFERROR(VLOOKUP(Table1[[#This Row],[Codigo_insumo]],BD_Insumos!$B:$E,4),"")</f>
        <v>0.87</v>
      </c>
      <c r="H12684" s="140">
        <v>1</v>
      </c>
      <c r="I12684" s="9"/>
      <c r="J12684" s="23">
        <f t="shared" si="198"/>
        <v>0.87</v>
      </c>
      <c r="K12684" s="22" t="str">
        <f>IF(I12684&lt;&gt;"",SUMIF(Table1[Codigo_servico],A12684,Table1[Subtotal_insumo]),"")</f>
        <v/>
      </c>
      <c r="L12684" s="18">
        <f>IF(Table1[[#This Row],[Ordem_insumos]]&lt;&gt;0,VLOOKUP(Table1[[#This Row],[Codigo_servico]],Preencher_Orcamento!$B:$D,3,FALSE)*Table1[[#This Row],[Qtde_insumo]],"")</f>
        <v>0</v>
      </c>
      <c r="M12684" s="18">
        <f>IF(Table1[[#This Row],[Ordem_insumos]]&lt;&gt;0,VLOOKUP(Table1[[#This Row],[Codigo_servico]],Preencher_Orcamento!$B:$D,3,FALSE)*Table1[[#This Row],[Subtotal_insumo]],"")</f>
        <v>0</v>
      </c>
    </row>
    <row r="12685" spans="1:13" x14ac:dyDescent="0.25">
      <c r="A12685" s="3">
        <v>180377</v>
      </c>
      <c r="B12685" s="125">
        <v>0</v>
      </c>
      <c r="C12685" s="131" t="s">
        <v>4705</v>
      </c>
      <c r="D12685" s="132"/>
      <c r="E12685" s="4"/>
      <c r="F12685" s="4"/>
      <c r="G12685" s="17" t="str">
        <f>IFERROR(VLOOKUP(Table1[[#This Row],[Codigo_insumo]],BD_Insumos!$B:$E,4),"")</f>
        <v/>
      </c>
      <c r="H12685" s="139"/>
      <c r="I12685" s="5" t="s">
        <v>457</v>
      </c>
      <c r="J12685" s="20" t="str">
        <f t="shared" si="198"/>
        <v/>
      </c>
      <c r="K12685" s="21">
        <f>IF(I12685&lt;&gt;"",SUMIF(Table1[Codigo_servico],A12685,Table1[Subtotal_insumo]),"")</f>
        <v>31.247821218966546</v>
      </c>
      <c r="L12685" s="17" t="str">
        <f>IF(Table1[[#This Row],[Ordem_insumos]]&lt;&gt;0,VLOOKUP(Table1[[#This Row],[Codigo_servico]],Preencher_Orcamento!$B:$D,3,FALSE)*Table1[[#This Row],[Qtde_insumo]],"")</f>
        <v/>
      </c>
      <c r="M12685" s="17" t="str">
        <f>IF(Table1[[#This Row],[Ordem_insumos]]&lt;&gt;0,VLOOKUP(Table1[[#This Row],[Codigo_servico]],Preencher_Orcamento!$B:$D,3,FALSE)*Table1[[#This Row],[Subtotal_insumo]],"")</f>
        <v/>
      </c>
    </row>
    <row r="12686" spans="1:13" ht="26.25" x14ac:dyDescent="0.25">
      <c r="A12686" s="6">
        <v>180377</v>
      </c>
      <c r="B12686" s="126">
        <v>1</v>
      </c>
      <c r="C12686" s="133"/>
      <c r="D12686" s="134">
        <v>38535</v>
      </c>
      <c r="E12686" s="7" t="s">
        <v>894</v>
      </c>
      <c r="F12686" s="8" t="s">
        <v>457</v>
      </c>
      <c r="G12686" s="16">
        <f>IFERROR(VLOOKUP(Table1[[#This Row],[Codigo_insumo]],BD_Insumos!$B:$E,4),"")</f>
        <v>13.35</v>
      </c>
      <c r="H12686" s="140">
        <v>1</v>
      </c>
      <c r="I12686" s="9"/>
      <c r="J12686" s="22">
        <f t="shared" si="198"/>
        <v>13.35</v>
      </c>
      <c r="K12686" s="22" t="str">
        <f>IF(I12686&lt;&gt;"",SUMIF(Table1[Codigo_servico],A12686,Table1[Subtotal_insumo]),"")</f>
        <v/>
      </c>
      <c r="L12686" s="16">
        <f>IF(Table1[[#This Row],[Ordem_insumos]]&lt;&gt;0,VLOOKUP(Table1[[#This Row],[Codigo_servico]],Preencher_Orcamento!$B:$D,3,FALSE)*Table1[[#This Row],[Qtde_insumo]],"")</f>
        <v>0</v>
      </c>
      <c r="M12686" s="16">
        <f>IF(Table1[[#This Row],[Ordem_insumos]]&lt;&gt;0,VLOOKUP(Table1[[#This Row],[Codigo_servico]],Preencher_Orcamento!$B:$D,3,FALSE)*Table1[[#This Row],[Subtotal_insumo]],"")</f>
        <v>0</v>
      </c>
    </row>
    <row r="12687" spans="1:13" x14ac:dyDescent="0.25">
      <c r="A12687" s="6">
        <v>180377</v>
      </c>
      <c r="B12687" s="126">
        <v>2</v>
      </c>
      <c r="C12687" s="133"/>
      <c r="D12687" s="134">
        <v>2085</v>
      </c>
      <c r="E12687" s="7" t="s">
        <v>2203</v>
      </c>
      <c r="F12687" s="8" t="s">
        <v>2140</v>
      </c>
      <c r="G12687" s="16">
        <f>IFERROR(VLOOKUP(Table1[[#This Row],[Codigo_insumo]],BD_Insumos!$B:$E,4),"")</f>
        <v>12.52578426267724</v>
      </c>
      <c r="H12687" s="140">
        <v>0.1</v>
      </c>
      <c r="I12687" s="9"/>
      <c r="J12687" s="22">
        <f t="shared" si="198"/>
        <v>1.252578426267724</v>
      </c>
      <c r="K12687" s="22" t="str">
        <f>IF(I12687&lt;&gt;"",SUMIF(Table1[Codigo_servico],A12687,Table1[Subtotal_insumo]),"")</f>
        <v/>
      </c>
      <c r="L12687" s="16">
        <f>IF(Table1[[#This Row],[Ordem_insumos]]&lt;&gt;0,VLOOKUP(Table1[[#This Row],[Codigo_servico]],Preencher_Orcamento!$B:$D,3,FALSE)*Table1[[#This Row],[Qtde_insumo]],"")</f>
        <v>0</v>
      </c>
      <c r="M12687" s="16">
        <f>IF(Table1[[#This Row],[Ordem_insumos]]&lt;&gt;0,VLOOKUP(Table1[[#This Row],[Codigo_servico]],Preencher_Orcamento!$B:$D,3,FALSE)*Table1[[#This Row],[Subtotal_insumo]],"")</f>
        <v>0</v>
      </c>
    </row>
    <row r="12688" spans="1:13" ht="26.25" x14ac:dyDescent="0.25">
      <c r="A12688" s="6">
        <v>180377</v>
      </c>
      <c r="B12688" s="126">
        <v>3</v>
      </c>
      <c r="C12688" s="133"/>
      <c r="D12688" s="134">
        <v>38502</v>
      </c>
      <c r="E12688" s="7" t="s">
        <v>878</v>
      </c>
      <c r="F12688" s="8" t="s">
        <v>197</v>
      </c>
      <c r="G12688" s="18">
        <f>IFERROR(VLOOKUP(Table1[[#This Row],[Codigo_insumo]],BD_Insumos!$B:$E,4),"")</f>
        <v>1.9631000000000001</v>
      </c>
      <c r="H12688" s="140">
        <v>6.4000000000000001E-2</v>
      </c>
      <c r="I12688" s="9"/>
      <c r="J12688" s="23">
        <f t="shared" si="198"/>
        <v>0.12563840000000001</v>
      </c>
      <c r="K12688" s="22" t="str">
        <f>IF(I12688&lt;&gt;"",SUMIF(Table1[Codigo_servico],A12688,Table1[Subtotal_insumo]),"")</f>
        <v/>
      </c>
      <c r="L12688" s="18">
        <f>IF(Table1[[#This Row],[Ordem_insumos]]&lt;&gt;0,VLOOKUP(Table1[[#This Row],[Codigo_servico]],Preencher_Orcamento!$B:$D,3,FALSE)*Table1[[#This Row],[Qtde_insumo]],"")</f>
        <v>0</v>
      </c>
      <c r="M12688" s="18">
        <f>IF(Table1[[#This Row],[Ordem_insumos]]&lt;&gt;0,VLOOKUP(Table1[[#This Row],[Codigo_servico]],Preencher_Orcamento!$B:$D,3,FALSE)*Table1[[#This Row],[Subtotal_insumo]],"")</f>
        <v>0</v>
      </c>
    </row>
    <row r="12689" spans="1:13" x14ac:dyDescent="0.25">
      <c r="A12689" s="6">
        <v>180377</v>
      </c>
      <c r="B12689" s="126">
        <v>4</v>
      </c>
      <c r="C12689" s="133"/>
      <c r="D12689" s="134">
        <v>2086</v>
      </c>
      <c r="E12689" s="7" t="s">
        <v>2204</v>
      </c>
      <c r="F12689" s="8" t="s">
        <v>2140</v>
      </c>
      <c r="G12689" s="18">
        <f>IFERROR(VLOOKUP(Table1[[#This Row],[Codigo_insumo]],BD_Insumos!$B:$E,4),"")</f>
        <v>10.520008785397648</v>
      </c>
      <c r="H12689" s="140">
        <v>0.5</v>
      </c>
      <c r="I12689" s="9"/>
      <c r="J12689" s="23">
        <f t="shared" si="198"/>
        <v>5.260004392698824</v>
      </c>
      <c r="K12689" s="22" t="str">
        <f>IF(I12689&lt;&gt;"",SUMIF(Table1[Codigo_servico],A12689,Table1[Subtotal_insumo]),"")</f>
        <v/>
      </c>
      <c r="L12689" s="18">
        <f>IF(Table1[[#This Row],[Ordem_insumos]]&lt;&gt;0,VLOOKUP(Table1[[#This Row],[Codigo_servico]],Preencher_Orcamento!$B:$D,3,FALSE)*Table1[[#This Row],[Qtde_insumo]],"")</f>
        <v>0</v>
      </c>
      <c r="M12689" s="18">
        <f>IF(Table1[[#This Row],[Ordem_insumos]]&lt;&gt;0,VLOOKUP(Table1[[#This Row],[Codigo_servico]],Preencher_Orcamento!$B:$D,3,FALSE)*Table1[[#This Row],[Subtotal_insumo]],"")</f>
        <v>0</v>
      </c>
    </row>
    <row r="12690" spans="1:13" x14ac:dyDescent="0.25">
      <c r="A12690" s="6">
        <v>180377</v>
      </c>
      <c r="B12690" s="126">
        <v>5</v>
      </c>
      <c r="C12690" s="133"/>
      <c r="D12690" s="134">
        <v>38557</v>
      </c>
      <c r="E12690" s="7" t="s">
        <v>909</v>
      </c>
      <c r="F12690" s="8" t="s">
        <v>58</v>
      </c>
      <c r="G12690" s="18">
        <f>IFERROR(VLOOKUP(Table1[[#This Row],[Codigo_insumo]],BD_Insumos!$B:$E,4),"")</f>
        <v>131.821</v>
      </c>
      <c r="H12690" s="140">
        <v>7.2999999999999995E-2</v>
      </c>
      <c r="I12690" s="9"/>
      <c r="J12690" s="23">
        <f t="shared" si="198"/>
        <v>9.6229329999999997</v>
      </c>
      <c r="K12690" s="22" t="str">
        <f>IF(I12690&lt;&gt;"",SUMIF(Table1[Codigo_servico],A12690,Table1[Subtotal_insumo]),"")</f>
        <v/>
      </c>
      <c r="L12690" s="18">
        <f>IF(Table1[[#This Row],[Ordem_insumos]]&lt;&gt;0,VLOOKUP(Table1[[#This Row],[Codigo_servico]],Preencher_Orcamento!$B:$D,3,FALSE)*Table1[[#This Row],[Qtde_insumo]],"")</f>
        <v>0</v>
      </c>
      <c r="M12690" s="18">
        <f>IF(Table1[[#This Row],[Ordem_insumos]]&lt;&gt;0,VLOOKUP(Table1[[#This Row],[Codigo_servico]],Preencher_Orcamento!$B:$D,3,FALSE)*Table1[[#This Row],[Subtotal_insumo]],"")</f>
        <v>0</v>
      </c>
    </row>
    <row r="12691" spans="1:13" x14ac:dyDescent="0.25">
      <c r="A12691" s="6">
        <v>180377</v>
      </c>
      <c r="B12691" s="126">
        <v>6</v>
      </c>
      <c r="C12691" s="133"/>
      <c r="D12691" s="134">
        <v>38555</v>
      </c>
      <c r="E12691" s="7" t="s">
        <v>907</v>
      </c>
      <c r="F12691" s="8" t="s">
        <v>58</v>
      </c>
      <c r="G12691" s="18">
        <f>IFERROR(VLOOKUP(Table1[[#This Row],[Codigo_insumo]],BD_Insumos!$B:$E,4),"")</f>
        <v>163.66669999999999</v>
      </c>
      <c r="H12691" s="140">
        <v>0.01</v>
      </c>
      <c r="I12691" s="9"/>
      <c r="J12691" s="23">
        <f t="shared" si="198"/>
        <v>1.6366669999999999</v>
      </c>
      <c r="K12691" s="22" t="str">
        <f>IF(I12691&lt;&gt;"",SUMIF(Table1[Codigo_servico],A12691,Table1[Subtotal_insumo]),"")</f>
        <v/>
      </c>
      <c r="L12691" s="18">
        <f>IF(Table1[[#This Row],[Ordem_insumos]]&lt;&gt;0,VLOOKUP(Table1[[#This Row],[Codigo_servico]],Preencher_Orcamento!$B:$D,3,FALSE)*Table1[[#This Row],[Qtde_insumo]],"")</f>
        <v>0</v>
      </c>
      <c r="M12691" s="18">
        <f>IF(Table1[[#This Row],[Ordem_insumos]]&lt;&gt;0,VLOOKUP(Table1[[#This Row],[Codigo_servico]],Preencher_Orcamento!$B:$D,3,FALSE)*Table1[[#This Row],[Subtotal_insumo]],"")</f>
        <v>0</v>
      </c>
    </row>
    <row r="12692" spans="1:13" x14ac:dyDescent="0.25">
      <c r="A12692" s="3">
        <v>180379</v>
      </c>
      <c r="B12692" s="125">
        <v>0</v>
      </c>
      <c r="C12692" s="131" t="s">
        <v>4706</v>
      </c>
      <c r="D12692" s="132"/>
      <c r="E12692" s="4"/>
      <c r="F12692" s="4"/>
      <c r="G12692" s="17" t="str">
        <f>IFERROR(VLOOKUP(Table1[[#This Row],[Codigo_insumo]],BD_Insumos!$B:$E,4),"")</f>
        <v/>
      </c>
      <c r="H12692" s="139"/>
      <c r="I12692" s="5" t="s">
        <v>457</v>
      </c>
      <c r="J12692" s="20" t="str">
        <f t="shared" si="198"/>
        <v/>
      </c>
      <c r="K12692" s="21">
        <f>IF(I12692&lt;&gt;"",SUMIF(Table1[Codigo_servico],A12692,Table1[Subtotal_insumo]),"")</f>
        <v>29.309121218966549</v>
      </c>
      <c r="L12692" s="17" t="str">
        <f>IF(Table1[[#This Row],[Ordem_insumos]]&lt;&gt;0,VLOOKUP(Table1[[#This Row],[Codigo_servico]],Preencher_Orcamento!$B:$D,3,FALSE)*Table1[[#This Row],[Qtde_insumo]],"")</f>
        <v/>
      </c>
      <c r="M12692" s="17" t="str">
        <f>IF(Table1[[#This Row],[Ordem_insumos]]&lt;&gt;0,VLOOKUP(Table1[[#This Row],[Codigo_servico]],Preencher_Orcamento!$B:$D,3,FALSE)*Table1[[#This Row],[Subtotal_insumo]],"")</f>
        <v/>
      </c>
    </row>
    <row r="12693" spans="1:13" x14ac:dyDescent="0.25">
      <c r="A12693" s="6">
        <v>180379</v>
      </c>
      <c r="B12693" s="126">
        <v>1</v>
      </c>
      <c r="C12693" s="133"/>
      <c r="D12693" s="134">
        <v>2086</v>
      </c>
      <c r="E12693" s="7" t="s">
        <v>2204</v>
      </c>
      <c r="F12693" s="8" t="s">
        <v>2140</v>
      </c>
      <c r="G12693" s="16">
        <f>IFERROR(VLOOKUP(Table1[[#This Row],[Codigo_insumo]],BD_Insumos!$B:$E,4),"")</f>
        <v>10.520008785397648</v>
      </c>
      <c r="H12693" s="140">
        <v>0.5</v>
      </c>
      <c r="I12693" s="9"/>
      <c r="J12693" s="22">
        <f t="shared" si="198"/>
        <v>5.260004392698824</v>
      </c>
      <c r="K12693" s="22" t="str">
        <f>IF(I12693&lt;&gt;"",SUMIF(Table1[Codigo_servico],A12693,Table1[Subtotal_insumo]),"")</f>
        <v/>
      </c>
      <c r="L12693" s="16">
        <f>IF(Table1[[#This Row],[Ordem_insumos]]&lt;&gt;0,VLOOKUP(Table1[[#This Row],[Codigo_servico]],Preencher_Orcamento!$B:$D,3,FALSE)*Table1[[#This Row],[Qtde_insumo]],"")</f>
        <v>0</v>
      </c>
      <c r="M12693" s="16">
        <f>IF(Table1[[#This Row],[Ordem_insumos]]&lt;&gt;0,VLOOKUP(Table1[[#This Row],[Codigo_servico]],Preencher_Orcamento!$B:$D,3,FALSE)*Table1[[#This Row],[Subtotal_insumo]],"")</f>
        <v>0</v>
      </c>
    </row>
    <row r="12694" spans="1:13" ht="26.25" x14ac:dyDescent="0.25">
      <c r="A12694" s="6">
        <v>180379</v>
      </c>
      <c r="B12694" s="126">
        <v>2</v>
      </c>
      <c r="C12694" s="133"/>
      <c r="D12694" s="134">
        <v>38502</v>
      </c>
      <c r="E12694" s="7" t="s">
        <v>878</v>
      </c>
      <c r="F12694" s="8" t="s">
        <v>197</v>
      </c>
      <c r="G12694" s="16">
        <f>IFERROR(VLOOKUP(Table1[[#This Row],[Codigo_insumo]],BD_Insumos!$B:$E,4),"")</f>
        <v>1.9631000000000001</v>
      </c>
      <c r="H12694" s="140">
        <v>6.4000000000000001E-2</v>
      </c>
      <c r="I12694" s="9"/>
      <c r="J12694" s="22">
        <f t="shared" si="198"/>
        <v>0.12563840000000001</v>
      </c>
      <c r="K12694" s="22" t="str">
        <f>IF(I12694&lt;&gt;"",SUMIF(Table1[Codigo_servico],A12694,Table1[Subtotal_insumo]),"")</f>
        <v/>
      </c>
      <c r="L12694" s="16">
        <f>IF(Table1[[#This Row],[Ordem_insumos]]&lt;&gt;0,VLOOKUP(Table1[[#This Row],[Codigo_servico]],Preencher_Orcamento!$B:$D,3,FALSE)*Table1[[#This Row],[Qtde_insumo]],"")</f>
        <v>0</v>
      </c>
      <c r="M12694" s="16">
        <f>IF(Table1[[#This Row],[Ordem_insumos]]&lt;&gt;0,VLOOKUP(Table1[[#This Row],[Codigo_servico]],Preencher_Orcamento!$B:$D,3,FALSE)*Table1[[#This Row],[Subtotal_insumo]],"")</f>
        <v>0</v>
      </c>
    </row>
    <row r="12695" spans="1:13" ht="26.25" x14ac:dyDescent="0.25">
      <c r="A12695" s="6">
        <v>180379</v>
      </c>
      <c r="B12695" s="126">
        <v>3</v>
      </c>
      <c r="C12695" s="133"/>
      <c r="D12695" s="134">
        <v>38538</v>
      </c>
      <c r="E12695" s="7" t="s">
        <v>897</v>
      </c>
      <c r="F12695" s="8" t="s">
        <v>457</v>
      </c>
      <c r="G12695" s="18">
        <f>IFERROR(VLOOKUP(Table1[[#This Row],[Codigo_insumo]],BD_Insumos!$B:$E,4),"")</f>
        <v>11.411300000000001</v>
      </c>
      <c r="H12695" s="140">
        <v>1</v>
      </c>
      <c r="I12695" s="9"/>
      <c r="J12695" s="23">
        <f t="shared" si="198"/>
        <v>11.411300000000001</v>
      </c>
      <c r="K12695" s="22" t="str">
        <f>IF(I12695&lt;&gt;"",SUMIF(Table1[Codigo_servico],A12695,Table1[Subtotal_insumo]),"")</f>
        <v/>
      </c>
      <c r="L12695" s="18">
        <f>IF(Table1[[#This Row],[Ordem_insumos]]&lt;&gt;0,VLOOKUP(Table1[[#This Row],[Codigo_servico]],Preencher_Orcamento!$B:$D,3,FALSE)*Table1[[#This Row],[Qtde_insumo]],"")</f>
        <v>0</v>
      </c>
      <c r="M12695" s="18">
        <f>IF(Table1[[#This Row],[Ordem_insumos]]&lt;&gt;0,VLOOKUP(Table1[[#This Row],[Codigo_servico]],Preencher_Orcamento!$B:$D,3,FALSE)*Table1[[#This Row],[Subtotal_insumo]],"")</f>
        <v>0</v>
      </c>
    </row>
    <row r="12696" spans="1:13" x14ac:dyDescent="0.25">
      <c r="A12696" s="6">
        <v>180379</v>
      </c>
      <c r="B12696" s="126">
        <v>4</v>
      </c>
      <c r="C12696" s="133"/>
      <c r="D12696" s="134">
        <v>38555</v>
      </c>
      <c r="E12696" s="7" t="s">
        <v>907</v>
      </c>
      <c r="F12696" s="8" t="s">
        <v>58</v>
      </c>
      <c r="G12696" s="18">
        <f>IFERROR(VLOOKUP(Table1[[#This Row],[Codigo_insumo]],BD_Insumos!$B:$E,4),"")</f>
        <v>163.66669999999999</v>
      </c>
      <c r="H12696" s="140">
        <v>0.01</v>
      </c>
      <c r="I12696" s="9"/>
      <c r="J12696" s="23">
        <f t="shared" si="198"/>
        <v>1.6366669999999999</v>
      </c>
      <c r="K12696" s="22" t="str">
        <f>IF(I12696&lt;&gt;"",SUMIF(Table1[Codigo_servico],A12696,Table1[Subtotal_insumo]),"")</f>
        <v/>
      </c>
      <c r="L12696" s="18">
        <f>IF(Table1[[#This Row],[Ordem_insumos]]&lt;&gt;0,VLOOKUP(Table1[[#This Row],[Codigo_servico]],Preencher_Orcamento!$B:$D,3,FALSE)*Table1[[#This Row],[Qtde_insumo]],"")</f>
        <v>0</v>
      </c>
      <c r="M12696" s="18">
        <f>IF(Table1[[#This Row],[Ordem_insumos]]&lt;&gt;0,VLOOKUP(Table1[[#This Row],[Codigo_servico]],Preencher_Orcamento!$B:$D,3,FALSE)*Table1[[#This Row],[Subtotal_insumo]],"")</f>
        <v>0</v>
      </c>
    </row>
    <row r="12697" spans="1:13" x14ac:dyDescent="0.25">
      <c r="A12697" s="6">
        <v>180379</v>
      </c>
      <c r="B12697" s="126">
        <v>5</v>
      </c>
      <c r="C12697" s="133"/>
      <c r="D12697" s="134">
        <v>38557</v>
      </c>
      <c r="E12697" s="7" t="s">
        <v>909</v>
      </c>
      <c r="F12697" s="8" t="s">
        <v>58</v>
      </c>
      <c r="G12697" s="18">
        <f>IFERROR(VLOOKUP(Table1[[#This Row],[Codigo_insumo]],BD_Insumos!$B:$E,4),"")</f>
        <v>131.821</v>
      </c>
      <c r="H12697" s="140">
        <v>7.2999999999999995E-2</v>
      </c>
      <c r="I12697" s="9"/>
      <c r="J12697" s="23">
        <f t="shared" si="198"/>
        <v>9.6229329999999997</v>
      </c>
      <c r="K12697" s="22" t="str">
        <f>IF(I12697&lt;&gt;"",SUMIF(Table1[Codigo_servico],A12697,Table1[Subtotal_insumo]),"")</f>
        <v/>
      </c>
      <c r="L12697" s="18">
        <f>IF(Table1[[#This Row],[Ordem_insumos]]&lt;&gt;0,VLOOKUP(Table1[[#This Row],[Codigo_servico]],Preencher_Orcamento!$B:$D,3,FALSE)*Table1[[#This Row],[Qtde_insumo]],"")</f>
        <v>0</v>
      </c>
      <c r="M12697" s="18">
        <f>IF(Table1[[#This Row],[Ordem_insumos]]&lt;&gt;0,VLOOKUP(Table1[[#This Row],[Codigo_servico]],Preencher_Orcamento!$B:$D,3,FALSE)*Table1[[#This Row],[Subtotal_insumo]],"")</f>
        <v>0</v>
      </c>
    </row>
    <row r="12698" spans="1:13" x14ac:dyDescent="0.25">
      <c r="A12698" s="6">
        <v>180379</v>
      </c>
      <c r="B12698" s="126">
        <v>6</v>
      </c>
      <c r="C12698" s="133"/>
      <c r="D12698" s="134">
        <v>2085</v>
      </c>
      <c r="E12698" s="7" t="s">
        <v>2203</v>
      </c>
      <c r="F12698" s="8" t="s">
        <v>2140</v>
      </c>
      <c r="G12698" s="18">
        <f>IFERROR(VLOOKUP(Table1[[#This Row],[Codigo_insumo]],BD_Insumos!$B:$E,4),"")</f>
        <v>12.52578426267724</v>
      </c>
      <c r="H12698" s="140">
        <v>0.1</v>
      </c>
      <c r="I12698" s="9"/>
      <c r="J12698" s="23">
        <f t="shared" si="198"/>
        <v>1.252578426267724</v>
      </c>
      <c r="K12698" s="22" t="str">
        <f>IF(I12698&lt;&gt;"",SUMIF(Table1[Codigo_servico],A12698,Table1[Subtotal_insumo]),"")</f>
        <v/>
      </c>
      <c r="L12698" s="18">
        <f>IF(Table1[[#This Row],[Ordem_insumos]]&lt;&gt;0,VLOOKUP(Table1[[#This Row],[Codigo_servico]],Preencher_Orcamento!$B:$D,3,FALSE)*Table1[[#This Row],[Qtde_insumo]],"")</f>
        <v>0</v>
      </c>
      <c r="M12698" s="18">
        <f>IF(Table1[[#This Row],[Ordem_insumos]]&lt;&gt;0,VLOOKUP(Table1[[#This Row],[Codigo_servico]],Preencher_Orcamento!$B:$D,3,FALSE)*Table1[[#This Row],[Subtotal_insumo]],"")</f>
        <v>0</v>
      </c>
    </row>
    <row r="12699" spans="1:13" x14ac:dyDescent="0.25">
      <c r="A12699" s="3">
        <v>180383</v>
      </c>
      <c r="B12699" s="125">
        <v>0</v>
      </c>
      <c r="C12699" s="131" t="s">
        <v>4707</v>
      </c>
      <c r="D12699" s="132"/>
      <c r="E12699" s="4"/>
      <c r="F12699" s="4"/>
      <c r="G12699" s="17" t="str">
        <f>IFERROR(VLOOKUP(Table1[[#This Row],[Codigo_insumo]],BD_Insumos!$B:$E,4),"")</f>
        <v/>
      </c>
      <c r="H12699" s="139"/>
      <c r="I12699" s="5" t="s">
        <v>457</v>
      </c>
      <c r="J12699" s="20" t="str">
        <f t="shared" si="198"/>
        <v/>
      </c>
      <c r="K12699" s="21">
        <f>IF(I12699&lt;&gt;"",SUMIF(Table1[Codigo_servico],A12699,Table1[Subtotal_insumo]),"")</f>
        <v>26.496321218966543</v>
      </c>
      <c r="L12699" s="17" t="str">
        <f>IF(Table1[[#This Row],[Ordem_insumos]]&lt;&gt;0,VLOOKUP(Table1[[#This Row],[Codigo_servico]],Preencher_Orcamento!$B:$D,3,FALSE)*Table1[[#This Row],[Qtde_insumo]],"")</f>
        <v/>
      </c>
      <c r="M12699" s="17" t="str">
        <f>IF(Table1[[#This Row],[Ordem_insumos]]&lt;&gt;0,VLOOKUP(Table1[[#This Row],[Codigo_servico]],Preencher_Orcamento!$B:$D,3,FALSE)*Table1[[#This Row],[Subtotal_insumo]],"")</f>
        <v/>
      </c>
    </row>
    <row r="12700" spans="1:13" x14ac:dyDescent="0.25">
      <c r="A12700" s="6">
        <v>180383</v>
      </c>
      <c r="B12700" s="126">
        <v>1</v>
      </c>
      <c r="C12700" s="133"/>
      <c r="D12700" s="134">
        <v>2085</v>
      </c>
      <c r="E12700" s="7" t="s">
        <v>2203</v>
      </c>
      <c r="F12700" s="8" t="s">
        <v>2140</v>
      </c>
      <c r="G12700" s="16">
        <f>IFERROR(VLOOKUP(Table1[[#This Row],[Codigo_insumo]],BD_Insumos!$B:$E,4),"")</f>
        <v>12.52578426267724</v>
      </c>
      <c r="H12700" s="140">
        <v>0.1</v>
      </c>
      <c r="I12700" s="9"/>
      <c r="J12700" s="22">
        <f t="shared" si="198"/>
        <v>1.252578426267724</v>
      </c>
      <c r="K12700" s="22" t="str">
        <f>IF(I12700&lt;&gt;"",SUMIF(Table1[Codigo_servico],A12700,Table1[Subtotal_insumo]),"")</f>
        <v/>
      </c>
      <c r="L12700" s="16">
        <f>IF(Table1[[#This Row],[Ordem_insumos]]&lt;&gt;0,VLOOKUP(Table1[[#This Row],[Codigo_servico]],Preencher_Orcamento!$B:$D,3,FALSE)*Table1[[#This Row],[Qtde_insumo]],"")</f>
        <v>0</v>
      </c>
      <c r="M12700" s="16">
        <f>IF(Table1[[#This Row],[Ordem_insumos]]&lt;&gt;0,VLOOKUP(Table1[[#This Row],[Codigo_servico]],Preencher_Orcamento!$B:$D,3,FALSE)*Table1[[#This Row],[Subtotal_insumo]],"")</f>
        <v>0</v>
      </c>
    </row>
    <row r="12701" spans="1:13" x14ac:dyDescent="0.25">
      <c r="A12701" s="6">
        <v>180383</v>
      </c>
      <c r="B12701" s="126">
        <v>2</v>
      </c>
      <c r="C12701" s="133"/>
      <c r="D12701" s="134">
        <v>2086</v>
      </c>
      <c r="E12701" s="7" t="s">
        <v>2204</v>
      </c>
      <c r="F12701" s="8" t="s">
        <v>2140</v>
      </c>
      <c r="G12701" s="16">
        <f>IFERROR(VLOOKUP(Table1[[#This Row],[Codigo_insumo]],BD_Insumos!$B:$E,4),"")</f>
        <v>10.520008785397648</v>
      </c>
      <c r="H12701" s="140">
        <v>0.5</v>
      </c>
      <c r="I12701" s="9"/>
      <c r="J12701" s="22">
        <f t="shared" si="198"/>
        <v>5.260004392698824</v>
      </c>
      <c r="K12701" s="22" t="str">
        <f>IF(I12701&lt;&gt;"",SUMIF(Table1[Codigo_servico],A12701,Table1[Subtotal_insumo]),"")</f>
        <v/>
      </c>
      <c r="L12701" s="16">
        <f>IF(Table1[[#This Row],[Ordem_insumos]]&lt;&gt;0,VLOOKUP(Table1[[#This Row],[Codigo_servico]],Preencher_Orcamento!$B:$D,3,FALSE)*Table1[[#This Row],[Qtde_insumo]],"")</f>
        <v>0</v>
      </c>
      <c r="M12701" s="16">
        <f>IF(Table1[[#This Row],[Ordem_insumos]]&lt;&gt;0,VLOOKUP(Table1[[#This Row],[Codigo_servico]],Preencher_Orcamento!$B:$D,3,FALSE)*Table1[[#This Row],[Subtotal_insumo]],"")</f>
        <v>0</v>
      </c>
    </row>
    <row r="12702" spans="1:13" x14ac:dyDescent="0.25">
      <c r="A12702" s="6">
        <v>180383</v>
      </c>
      <c r="B12702" s="126">
        <v>3</v>
      </c>
      <c r="C12702" s="133"/>
      <c r="D12702" s="134">
        <v>38557</v>
      </c>
      <c r="E12702" s="7" t="s">
        <v>909</v>
      </c>
      <c r="F12702" s="8" t="s">
        <v>58</v>
      </c>
      <c r="G12702" s="18">
        <f>IFERROR(VLOOKUP(Table1[[#This Row],[Codigo_insumo]],BD_Insumos!$B:$E,4),"")</f>
        <v>131.821</v>
      </c>
      <c r="H12702" s="140">
        <v>7.2999999999999995E-2</v>
      </c>
      <c r="I12702" s="9"/>
      <c r="J12702" s="23">
        <f t="shared" si="198"/>
        <v>9.6229329999999997</v>
      </c>
      <c r="K12702" s="22" t="str">
        <f>IF(I12702&lt;&gt;"",SUMIF(Table1[Codigo_servico],A12702,Table1[Subtotal_insumo]),"")</f>
        <v/>
      </c>
      <c r="L12702" s="18">
        <f>IF(Table1[[#This Row],[Ordem_insumos]]&lt;&gt;0,VLOOKUP(Table1[[#This Row],[Codigo_servico]],Preencher_Orcamento!$B:$D,3,FALSE)*Table1[[#This Row],[Qtde_insumo]],"")</f>
        <v>0</v>
      </c>
      <c r="M12702" s="18">
        <f>IF(Table1[[#This Row],[Ordem_insumos]]&lt;&gt;0,VLOOKUP(Table1[[#This Row],[Codigo_servico]],Preencher_Orcamento!$B:$D,3,FALSE)*Table1[[#This Row],[Subtotal_insumo]],"")</f>
        <v>0</v>
      </c>
    </row>
    <row r="12703" spans="1:13" x14ac:dyDescent="0.25">
      <c r="A12703" s="6">
        <v>180383</v>
      </c>
      <c r="B12703" s="126">
        <v>4</v>
      </c>
      <c r="C12703" s="133"/>
      <c r="D12703" s="134">
        <v>38555</v>
      </c>
      <c r="E12703" s="7" t="s">
        <v>907</v>
      </c>
      <c r="F12703" s="8" t="s">
        <v>58</v>
      </c>
      <c r="G12703" s="18">
        <f>IFERROR(VLOOKUP(Table1[[#This Row],[Codigo_insumo]],BD_Insumos!$B:$E,4),"")</f>
        <v>163.66669999999999</v>
      </c>
      <c r="H12703" s="140">
        <v>0.01</v>
      </c>
      <c r="I12703" s="9"/>
      <c r="J12703" s="23">
        <f t="shared" si="198"/>
        <v>1.6366669999999999</v>
      </c>
      <c r="K12703" s="22" t="str">
        <f>IF(I12703&lt;&gt;"",SUMIF(Table1[Codigo_servico],A12703,Table1[Subtotal_insumo]),"")</f>
        <v/>
      </c>
      <c r="L12703" s="18">
        <f>IF(Table1[[#This Row],[Ordem_insumos]]&lt;&gt;0,VLOOKUP(Table1[[#This Row],[Codigo_servico]],Preencher_Orcamento!$B:$D,3,FALSE)*Table1[[#This Row],[Qtde_insumo]],"")</f>
        <v>0</v>
      </c>
      <c r="M12703" s="18">
        <f>IF(Table1[[#This Row],[Ordem_insumos]]&lt;&gt;0,VLOOKUP(Table1[[#This Row],[Codigo_servico]],Preencher_Orcamento!$B:$D,3,FALSE)*Table1[[#This Row],[Subtotal_insumo]],"")</f>
        <v>0</v>
      </c>
    </row>
    <row r="12704" spans="1:13" ht="39" x14ac:dyDescent="0.25">
      <c r="A12704" s="6">
        <v>180383</v>
      </c>
      <c r="B12704" s="126">
        <v>5</v>
      </c>
      <c r="C12704" s="133"/>
      <c r="D12704" s="134">
        <v>38580</v>
      </c>
      <c r="E12704" s="7" t="s">
        <v>929</v>
      </c>
      <c r="F12704" s="8" t="s">
        <v>457</v>
      </c>
      <c r="G12704" s="18">
        <f>IFERROR(VLOOKUP(Table1[[#This Row],[Codigo_insumo]],BD_Insumos!$B:$E,4),"")</f>
        <v>8.5984999999999996</v>
      </c>
      <c r="H12704" s="140">
        <v>1</v>
      </c>
      <c r="I12704" s="9"/>
      <c r="J12704" s="23">
        <f t="shared" si="198"/>
        <v>8.5984999999999996</v>
      </c>
      <c r="K12704" s="22" t="str">
        <f>IF(I12704&lt;&gt;"",SUMIF(Table1[Codigo_servico],A12704,Table1[Subtotal_insumo]),"")</f>
        <v/>
      </c>
      <c r="L12704" s="18">
        <f>IF(Table1[[#This Row],[Ordem_insumos]]&lt;&gt;0,VLOOKUP(Table1[[#This Row],[Codigo_servico]],Preencher_Orcamento!$B:$D,3,FALSE)*Table1[[#This Row],[Qtde_insumo]],"")</f>
        <v>0</v>
      </c>
      <c r="M12704" s="18">
        <f>IF(Table1[[#This Row],[Ordem_insumos]]&lt;&gt;0,VLOOKUP(Table1[[#This Row],[Codigo_servico]],Preencher_Orcamento!$B:$D,3,FALSE)*Table1[[#This Row],[Subtotal_insumo]],"")</f>
        <v>0</v>
      </c>
    </row>
    <row r="12705" spans="1:13" ht="26.25" x14ac:dyDescent="0.25">
      <c r="A12705" s="6">
        <v>180383</v>
      </c>
      <c r="B12705" s="126">
        <v>6</v>
      </c>
      <c r="C12705" s="133"/>
      <c r="D12705" s="134">
        <v>38502</v>
      </c>
      <c r="E12705" s="7" t="s">
        <v>878</v>
      </c>
      <c r="F12705" s="8" t="s">
        <v>197</v>
      </c>
      <c r="G12705" s="18">
        <f>IFERROR(VLOOKUP(Table1[[#This Row],[Codigo_insumo]],BD_Insumos!$B:$E,4),"")</f>
        <v>1.9631000000000001</v>
      </c>
      <c r="H12705" s="140">
        <v>6.4000000000000001E-2</v>
      </c>
      <c r="I12705" s="9"/>
      <c r="J12705" s="23">
        <f t="shared" si="198"/>
        <v>0.12563840000000001</v>
      </c>
      <c r="K12705" s="22" t="str">
        <f>IF(I12705&lt;&gt;"",SUMIF(Table1[Codigo_servico],A12705,Table1[Subtotal_insumo]),"")</f>
        <v/>
      </c>
      <c r="L12705" s="18">
        <f>IF(Table1[[#This Row],[Ordem_insumos]]&lt;&gt;0,VLOOKUP(Table1[[#This Row],[Codigo_servico]],Preencher_Orcamento!$B:$D,3,FALSE)*Table1[[#This Row],[Qtde_insumo]],"")</f>
        <v>0</v>
      </c>
      <c r="M12705" s="18">
        <f>IF(Table1[[#This Row],[Ordem_insumos]]&lt;&gt;0,VLOOKUP(Table1[[#This Row],[Codigo_servico]],Preencher_Orcamento!$B:$D,3,FALSE)*Table1[[#This Row],[Subtotal_insumo]],"")</f>
        <v>0</v>
      </c>
    </row>
    <row r="12706" spans="1:13" x14ac:dyDescent="0.25">
      <c r="A12706" s="3">
        <v>180385</v>
      </c>
      <c r="B12706" s="125">
        <v>0</v>
      </c>
      <c r="C12706" s="131" t="s">
        <v>4708</v>
      </c>
      <c r="D12706" s="132"/>
      <c r="E12706" s="4"/>
      <c r="F12706" s="4"/>
      <c r="G12706" s="17" t="str">
        <f>IFERROR(VLOOKUP(Table1[[#This Row],[Codigo_insumo]],BD_Insumos!$B:$E,4),"")</f>
        <v/>
      </c>
      <c r="H12706" s="139"/>
      <c r="I12706" s="5" t="s">
        <v>457</v>
      </c>
      <c r="J12706" s="20" t="str">
        <f t="shared" si="198"/>
        <v/>
      </c>
      <c r="K12706" s="21">
        <f>IF(I12706&lt;&gt;"",SUMIF(Table1[Codigo_servico],A12706,Table1[Subtotal_insumo]),"")</f>
        <v>23.790321218966547</v>
      </c>
      <c r="L12706" s="17" t="str">
        <f>IF(Table1[[#This Row],[Ordem_insumos]]&lt;&gt;0,VLOOKUP(Table1[[#This Row],[Codigo_servico]],Preencher_Orcamento!$B:$D,3,FALSE)*Table1[[#This Row],[Qtde_insumo]],"")</f>
        <v/>
      </c>
      <c r="M12706" s="17" t="str">
        <f>IF(Table1[[#This Row],[Ordem_insumos]]&lt;&gt;0,VLOOKUP(Table1[[#This Row],[Codigo_servico]],Preencher_Orcamento!$B:$D,3,FALSE)*Table1[[#This Row],[Subtotal_insumo]],"")</f>
        <v/>
      </c>
    </row>
    <row r="12707" spans="1:13" x14ac:dyDescent="0.25">
      <c r="A12707" s="6">
        <v>180385</v>
      </c>
      <c r="B12707" s="126">
        <v>1</v>
      </c>
      <c r="C12707" s="133"/>
      <c r="D12707" s="134">
        <v>2086</v>
      </c>
      <c r="E12707" s="7" t="s">
        <v>2204</v>
      </c>
      <c r="F12707" s="8" t="s">
        <v>2140</v>
      </c>
      <c r="G12707" s="16">
        <f>IFERROR(VLOOKUP(Table1[[#This Row],[Codigo_insumo]],BD_Insumos!$B:$E,4),"")</f>
        <v>10.520008785397648</v>
      </c>
      <c r="H12707" s="140">
        <v>0.5</v>
      </c>
      <c r="I12707" s="9"/>
      <c r="J12707" s="22">
        <f t="shared" si="198"/>
        <v>5.260004392698824</v>
      </c>
      <c r="K12707" s="22" t="str">
        <f>IF(I12707&lt;&gt;"",SUMIF(Table1[Codigo_servico],A12707,Table1[Subtotal_insumo]),"")</f>
        <v/>
      </c>
      <c r="L12707" s="16">
        <f>IF(Table1[[#This Row],[Ordem_insumos]]&lt;&gt;0,VLOOKUP(Table1[[#This Row],[Codigo_servico]],Preencher_Orcamento!$B:$D,3,FALSE)*Table1[[#This Row],[Qtde_insumo]],"")</f>
        <v>0</v>
      </c>
      <c r="M12707" s="16">
        <f>IF(Table1[[#This Row],[Ordem_insumos]]&lt;&gt;0,VLOOKUP(Table1[[#This Row],[Codigo_servico]],Preencher_Orcamento!$B:$D,3,FALSE)*Table1[[#This Row],[Subtotal_insumo]],"")</f>
        <v>0</v>
      </c>
    </row>
    <row r="12708" spans="1:13" ht="26.25" x14ac:dyDescent="0.25">
      <c r="A12708" s="6">
        <v>180385</v>
      </c>
      <c r="B12708" s="126">
        <v>2</v>
      </c>
      <c r="C12708" s="133"/>
      <c r="D12708" s="134">
        <v>38536</v>
      </c>
      <c r="E12708" s="7" t="s">
        <v>895</v>
      </c>
      <c r="F12708" s="8" t="s">
        <v>457</v>
      </c>
      <c r="G12708" s="16">
        <f>IFERROR(VLOOKUP(Table1[[#This Row],[Codigo_insumo]],BD_Insumos!$B:$E,4),"")</f>
        <v>5.8925000000000001</v>
      </c>
      <c r="H12708" s="140">
        <v>1</v>
      </c>
      <c r="I12708" s="9"/>
      <c r="J12708" s="22">
        <f t="shared" si="198"/>
        <v>5.8925000000000001</v>
      </c>
      <c r="K12708" s="22" t="str">
        <f>IF(I12708&lt;&gt;"",SUMIF(Table1[Codigo_servico],A12708,Table1[Subtotal_insumo]),"")</f>
        <v/>
      </c>
      <c r="L12708" s="16">
        <f>IF(Table1[[#This Row],[Ordem_insumos]]&lt;&gt;0,VLOOKUP(Table1[[#This Row],[Codigo_servico]],Preencher_Orcamento!$B:$D,3,FALSE)*Table1[[#This Row],[Qtde_insumo]],"")</f>
        <v>0</v>
      </c>
      <c r="M12708" s="16">
        <f>IF(Table1[[#This Row],[Ordem_insumos]]&lt;&gt;0,VLOOKUP(Table1[[#This Row],[Codigo_servico]],Preencher_Orcamento!$B:$D,3,FALSE)*Table1[[#This Row],[Subtotal_insumo]],"")</f>
        <v>0</v>
      </c>
    </row>
    <row r="12709" spans="1:13" x14ac:dyDescent="0.25">
      <c r="A12709" s="6">
        <v>180385</v>
      </c>
      <c r="B12709" s="126">
        <v>3</v>
      </c>
      <c r="C12709" s="133"/>
      <c r="D12709" s="134">
        <v>2085</v>
      </c>
      <c r="E12709" s="7" t="s">
        <v>2203</v>
      </c>
      <c r="F12709" s="8" t="s">
        <v>2140</v>
      </c>
      <c r="G12709" s="18">
        <f>IFERROR(VLOOKUP(Table1[[#This Row],[Codigo_insumo]],BD_Insumos!$B:$E,4),"")</f>
        <v>12.52578426267724</v>
      </c>
      <c r="H12709" s="140">
        <v>0.1</v>
      </c>
      <c r="I12709" s="9"/>
      <c r="J12709" s="23">
        <f t="shared" si="198"/>
        <v>1.252578426267724</v>
      </c>
      <c r="K12709" s="22" t="str">
        <f>IF(I12709&lt;&gt;"",SUMIF(Table1[Codigo_servico],A12709,Table1[Subtotal_insumo]),"")</f>
        <v/>
      </c>
      <c r="L12709" s="18">
        <f>IF(Table1[[#This Row],[Ordem_insumos]]&lt;&gt;0,VLOOKUP(Table1[[#This Row],[Codigo_servico]],Preencher_Orcamento!$B:$D,3,FALSE)*Table1[[#This Row],[Qtde_insumo]],"")</f>
        <v>0</v>
      </c>
      <c r="M12709" s="18">
        <f>IF(Table1[[#This Row],[Ordem_insumos]]&lt;&gt;0,VLOOKUP(Table1[[#This Row],[Codigo_servico]],Preencher_Orcamento!$B:$D,3,FALSE)*Table1[[#This Row],[Subtotal_insumo]],"")</f>
        <v>0</v>
      </c>
    </row>
    <row r="12710" spans="1:13" ht="26.25" x14ac:dyDescent="0.25">
      <c r="A12710" s="6">
        <v>180385</v>
      </c>
      <c r="B12710" s="126">
        <v>4</v>
      </c>
      <c r="C12710" s="133"/>
      <c r="D12710" s="134">
        <v>38502</v>
      </c>
      <c r="E12710" s="7" t="s">
        <v>878</v>
      </c>
      <c r="F12710" s="8" t="s">
        <v>197</v>
      </c>
      <c r="G12710" s="18">
        <f>IFERROR(VLOOKUP(Table1[[#This Row],[Codigo_insumo]],BD_Insumos!$B:$E,4),"")</f>
        <v>1.9631000000000001</v>
      </c>
      <c r="H12710" s="140">
        <v>6.4000000000000001E-2</v>
      </c>
      <c r="I12710" s="9"/>
      <c r="J12710" s="23">
        <f t="shared" si="198"/>
        <v>0.12563840000000001</v>
      </c>
      <c r="K12710" s="22" t="str">
        <f>IF(I12710&lt;&gt;"",SUMIF(Table1[Codigo_servico],A12710,Table1[Subtotal_insumo]),"")</f>
        <v/>
      </c>
      <c r="L12710" s="18">
        <f>IF(Table1[[#This Row],[Ordem_insumos]]&lt;&gt;0,VLOOKUP(Table1[[#This Row],[Codigo_servico]],Preencher_Orcamento!$B:$D,3,FALSE)*Table1[[#This Row],[Qtde_insumo]],"")</f>
        <v>0</v>
      </c>
      <c r="M12710" s="18">
        <f>IF(Table1[[#This Row],[Ordem_insumos]]&lt;&gt;0,VLOOKUP(Table1[[#This Row],[Codigo_servico]],Preencher_Orcamento!$B:$D,3,FALSE)*Table1[[#This Row],[Subtotal_insumo]],"")</f>
        <v>0</v>
      </c>
    </row>
    <row r="12711" spans="1:13" x14ac:dyDescent="0.25">
      <c r="A12711" s="6">
        <v>180385</v>
      </c>
      <c r="B12711" s="126">
        <v>5</v>
      </c>
      <c r="C12711" s="133"/>
      <c r="D12711" s="134">
        <v>38555</v>
      </c>
      <c r="E12711" s="7" t="s">
        <v>907</v>
      </c>
      <c r="F12711" s="8" t="s">
        <v>58</v>
      </c>
      <c r="G12711" s="18">
        <f>IFERROR(VLOOKUP(Table1[[#This Row],[Codigo_insumo]],BD_Insumos!$B:$E,4),"")</f>
        <v>163.66669999999999</v>
      </c>
      <c r="H12711" s="140">
        <v>0.01</v>
      </c>
      <c r="I12711" s="9"/>
      <c r="J12711" s="23">
        <f t="shared" si="198"/>
        <v>1.6366669999999999</v>
      </c>
      <c r="K12711" s="22" t="str">
        <f>IF(I12711&lt;&gt;"",SUMIF(Table1[Codigo_servico],A12711,Table1[Subtotal_insumo]),"")</f>
        <v/>
      </c>
      <c r="L12711" s="18">
        <f>IF(Table1[[#This Row],[Ordem_insumos]]&lt;&gt;0,VLOOKUP(Table1[[#This Row],[Codigo_servico]],Preencher_Orcamento!$B:$D,3,FALSE)*Table1[[#This Row],[Qtde_insumo]],"")</f>
        <v>0</v>
      </c>
      <c r="M12711" s="18">
        <f>IF(Table1[[#This Row],[Ordem_insumos]]&lt;&gt;0,VLOOKUP(Table1[[#This Row],[Codigo_servico]],Preencher_Orcamento!$B:$D,3,FALSE)*Table1[[#This Row],[Subtotal_insumo]],"")</f>
        <v>0</v>
      </c>
    </row>
    <row r="12712" spans="1:13" x14ac:dyDescent="0.25">
      <c r="A12712" s="6">
        <v>180385</v>
      </c>
      <c r="B12712" s="126">
        <v>6</v>
      </c>
      <c r="C12712" s="133"/>
      <c r="D12712" s="134">
        <v>38557</v>
      </c>
      <c r="E12712" s="7" t="s">
        <v>909</v>
      </c>
      <c r="F12712" s="8" t="s">
        <v>58</v>
      </c>
      <c r="G12712" s="18">
        <f>IFERROR(VLOOKUP(Table1[[#This Row],[Codigo_insumo]],BD_Insumos!$B:$E,4),"")</f>
        <v>131.821</v>
      </c>
      <c r="H12712" s="140">
        <v>7.2999999999999995E-2</v>
      </c>
      <c r="I12712" s="9"/>
      <c r="J12712" s="23">
        <f t="shared" si="198"/>
        <v>9.6229329999999997</v>
      </c>
      <c r="K12712" s="22" t="str">
        <f>IF(I12712&lt;&gt;"",SUMIF(Table1[Codigo_servico],A12712,Table1[Subtotal_insumo]),"")</f>
        <v/>
      </c>
      <c r="L12712" s="18">
        <f>IF(Table1[[#This Row],[Ordem_insumos]]&lt;&gt;0,VLOOKUP(Table1[[#This Row],[Codigo_servico]],Preencher_Orcamento!$B:$D,3,FALSE)*Table1[[#This Row],[Qtde_insumo]],"")</f>
        <v>0</v>
      </c>
      <c r="M12712" s="18">
        <f>IF(Table1[[#This Row],[Ordem_insumos]]&lt;&gt;0,VLOOKUP(Table1[[#This Row],[Codigo_servico]],Preencher_Orcamento!$B:$D,3,FALSE)*Table1[[#This Row],[Subtotal_insumo]],"")</f>
        <v>0</v>
      </c>
    </row>
    <row r="12713" spans="1:13" x14ac:dyDescent="0.25">
      <c r="A12713" s="3">
        <v>180387</v>
      </c>
      <c r="B12713" s="125">
        <v>0</v>
      </c>
      <c r="C12713" s="131" t="s">
        <v>4709</v>
      </c>
      <c r="D12713" s="132"/>
      <c r="E12713" s="4"/>
      <c r="F12713" s="4"/>
      <c r="G12713" s="17" t="str">
        <f>IFERROR(VLOOKUP(Table1[[#This Row],[Codigo_insumo]],BD_Insumos!$B:$E,4),"")</f>
        <v/>
      </c>
      <c r="H12713" s="139"/>
      <c r="I12713" s="5" t="s">
        <v>457</v>
      </c>
      <c r="J12713" s="20" t="str">
        <f t="shared" si="198"/>
        <v/>
      </c>
      <c r="K12713" s="21">
        <f>IF(I12713&lt;&gt;"",SUMIF(Table1[Codigo_servico],A12713,Table1[Subtotal_insumo]),"")</f>
        <v>32.147821218966548</v>
      </c>
      <c r="L12713" s="17" t="str">
        <f>IF(Table1[[#This Row],[Ordem_insumos]]&lt;&gt;0,VLOOKUP(Table1[[#This Row],[Codigo_servico]],Preencher_Orcamento!$B:$D,3,FALSE)*Table1[[#This Row],[Qtde_insumo]],"")</f>
        <v/>
      </c>
      <c r="M12713" s="17" t="str">
        <f>IF(Table1[[#This Row],[Ordem_insumos]]&lt;&gt;0,VLOOKUP(Table1[[#This Row],[Codigo_servico]],Preencher_Orcamento!$B:$D,3,FALSE)*Table1[[#This Row],[Subtotal_insumo]],"")</f>
        <v/>
      </c>
    </row>
    <row r="12714" spans="1:13" x14ac:dyDescent="0.25">
      <c r="A12714" s="6">
        <v>180387</v>
      </c>
      <c r="B12714" s="126">
        <v>1</v>
      </c>
      <c r="C12714" s="133"/>
      <c r="D12714" s="134">
        <v>2086</v>
      </c>
      <c r="E12714" s="7" t="s">
        <v>2204</v>
      </c>
      <c r="F12714" s="8" t="s">
        <v>2140</v>
      </c>
      <c r="G12714" s="16">
        <f>IFERROR(VLOOKUP(Table1[[#This Row],[Codigo_insumo]],BD_Insumos!$B:$E,4),"")</f>
        <v>10.520008785397648</v>
      </c>
      <c r="H12714" s="140">
        <v>0.5</v>
      </c>
      <c r="I12714" s="9"/>
      <c r="J12714" s="22">
        <f t="shared" si="198"/>
        <v>5.260004392698824</v>
      </c>
      <c r="K12714" s="22" t="str">
        <f>IF(I12714&lt;&gt;"",SUMIF(Table1[Codigo_servico],A12714,Table1[Subtotal_insumo]),"")</f>
        <v/>
      </c>
      <c r="L12714" s="16">
        <f>IF(Table1[[#This Row],[Ordem_insumos]]&lt;&gt;0,VLOOKUP(Table1[[#This Row],[Codigo_servico]],Preencher_Orcamento!$B:$D,3,FALSE)*Table1[[#This Row],[Qtde_insumo]],"")</f>
        <v>0</v>
      </c>
      <c r="M12714" s="16">
        <f>IF(Table1[[#This Row],[Ordem_insumos]]&lt;&gt;0,VLOOKUP(Table1[[#This Row],[Codigo_servico]],Preencher_Orcamento!$B:$D,3,FALSE)*Table1[[#This Row],[Subtotal_insumo]],"")</f>
        <v>0</v>
      </c>
    </row>
    <row r="12715" spans="1:13" ht="26.25" x14ac:dyDescent="0.25">
      <c r="A12715" s="6">
        <v>180387</v>
      </c>
      <c r="B12715" s="126">
        <v>2</v>
      </c>
      <c r="C12715" s="133"/>
      <c r="D12715" s="134">
        <v>38581</v>
      </c>
      <c r="E12715" s="7" t="s">
        <v>930</v>
      </c>
      <c r="F12715" s="8" t="s">
        <v>457</v>
      </c>
      <c r="G12715" s="16">
        <f>IFERROR(VLOOKUP(Table1[[#This Row],[Codigo_insumo]],BD_Insumos!$B:$E,4),"")</f>
        <v>14.25</v>
      </c>
      <c r="H12715" s="140">
        <v>1</v>
      </c>
      <c r="I12715" s="9"/>
      <c r="J12715" s="22">
        <f t="shared" si="198"/>
        <v>14.25</v>
      </c>
      <c r="K12715" s="22" t="str">
        <f>IF(I12715&lt;&gt;"",SUMIF(Table1[Codigo_servico],A12715,Table1[Subtotal_insumo]),"")</f>
        <v/>
      </c>
      <c r="L12715" s="16">
        <f>IF(Table1[[#This Row],[Ordem_insumos]]&lt;&gt;0,VLOOKUP(Table1[[#This Row],[Codigo_servico]],Preencher_Orcamento!$B:$D,3,FALSE)*Table1[[#This Row],[Qtde_insumo]],"")</f>
        <v>0</v>
      </c>
      <c r="M12715" s="16">
        <f>IF(Table1[[#This Row],[Ordem_insumos]]&lt;&gt;0,VLOOKUP(Table1[[#This Row],[Codigo_servico]],Preencher_Orcamento!$B:$D,3,FALSE)*Table1[[#This Row],[Subtotal_insumo]],"")</f>
        <v>0</v>
      </c>
    </row>
    <row r="12716" spans="1:13" x14ac:dyDescent="0.25">
      <c r="A12716" s="6">
        <v>180387</v>
      </c>
      <c r="B12716" s="126">
        <v>3</v>
      </c>
      <c r="C12716" s="133"/>
      <c r="D12716" s="134">
        <v>38555</v>
      </c>
      <c r="E12716" s="7" t="s">
        <v>907</v>
      </c>
      <c r="F12716" s="8" t="s">
        <v>58</v>
      </c>
      <c r="G12716" s="18">
        <f>IFERROR(VLOOKUP(Table1[[#This Row],[Codigo_insumo]],BD_Insumos!$B:$E,4),"")</f>
        <v>163.66669999999999</v>
      </c>
      <c r="H12716" s="140">
        <v>0.01</v>
      </c>
      <c r="I12716" s="9"/>
      <c r="J12716" s="23">
        <f t="shared" si="198"/>
        <v>1.6366669999999999</v>
      </c>
      <c r="K12716" s="22" t="str">
        <f>IF(I12716&lt;&gt;"",SUMIF(Table1[Codigo_servico],A12716,Table1[Subtotal_insumo]),"")</f>
        <v/>
      </c>
      <c r="L12716" s="18">
        <f>IF(Table1[[#This Row],[Ordem_insumos]]&lt;&gt;0,VLOOKUP(Table1[[#This Row],[Codigo_servico]],Preencher_Orcamento!$B:$D,3,FALSE)*Table1[[#This Row],[Qtde_insumo]],"")</f>
        <v>0</v>
      </c>
      <c r="M12716" s="18">
        <f>IF(Table1[[#This Row],[Ordem_insumos]]&lt;&gt;0,VLOOKUP(Table1[[#This Row],[Codigo_servico]],Preencher_Orcamento!$B:$D,3,FALSE)*Table1[[#This Row],[Subtotal_insumo]],"")</f>
        <v>0</v>
      </c>
    </row>
    <row r="12717" spans="1:13" ht="26.25" x14ac:dyDescent="0.25">
      <c r="A12717" s="6">
        <v>180387</v>
      </c>
      <c r="B12717" s="126">
        <v>4</v>
      </c>
      <c r="C12717" s="133"/>
      <c r="D12717" s="134">
        <v>38502</v>
      </c>
      <c r="E12717" s="7" t="s">
        <v>878</v>
      </c>
      <c r="F12717" s="8" t="s">
        <v>197</v>
      </c>
      <c r="G12717" s="18">
        <f>IFERROR(VLOOKUP(Table1[[#This Row],[Codigo_insumo]],BD_Insumos!$B:$E,4),"")</f>
        <v>1.9631000000000001</v>
      </c>
      <c r="H12717" s="140">
        <v>6.4000000000000001E-2</v>
      </c>
      <c r="I12717" s="9"/>
      <c r="J12717" s="23">
        <f t="shared" si="198"/>
        <v>0.12563840000000001</v>
      </c>
      <c r="K12717" s="22" t="str">
        <f>IF(I12717&lt;&gt;"",SUMIF(Table1[Codigo_servico],A12717,Table1[Subtotal_insumo]),"")</f>
        <v/>
      </c>
      <c r="L12717" s="18">
        <f>IF(Table1[[#This Row],[Ordem_insumos]]&lt;&gt;0,VLOOKUP(Table1[[#This Row],[Codigo_servico]],Preencher_Orcamento!$B:$D,3,FALSE)*Table1[[#This Row],[Qtde_insumo]],"")</f>
        <v>0</v>
      </c>
      <c r="M12717" s="18">
        <f>IF(Table1[[#This Row],[Ordem_insumos]]&lt;&gt;0,VLOOKUP(Table1[[#This Row],[Codigo_servico]],Preencher_Orcamento!$B:$D,3,FALSE)*Table1[[#This Row],[Subtotal_insumo]],"")</f>
        <v>0</v>
      </c>
    </row>
    <row r="12718" spans="1:13" x14ac:dyDescent="0.25">
      <c r="A12718" s="6">
        <v>180387</v>
      </c>
      <c r="B12718" s="126">
        <v>5</v>
      </c>
      <c r="C12718" s="133"/>
      <c r="D12718" s="134">
        <v>38557</v>
      </c>
      <c r="E12718" s="7" t="s">
        <v>909</v>
      </c>
      <c r="F12718" s="8" t="s">
        <v>58</v>
      </c>
      <c r="G12718" s="18">
        <f>IFERROR(VLOOKUP(Table1[[#This Row],[Codigo_insumo]],BD_Insumos!$B:$E,4),"")</f>
        <v>131.821</v>
      </c>
      <c r="H12718" s="140">
        <v>7.2999999999999995E-2</v>
      </c>
      <c r="I12718" s="9"/>
      <c r="J12718" s="23">
        <f t="shared" si="198"/>
        <v>9.6229329999999997</v>
      </c>
      <c r="K12718" s="22" t="str">
        <f>IF(I12718&lt;&gt;"",SUMIF(Table1[Codigo_servico],A12718,Table1[Subtotal_insumo]),"")</f>
        <v/>
      </c>
      <c r="L12718" s="18">
        <f>IF(Table1[[#This Row],[Ordem_insumos]]&lt;&gt;0,VLOOKUP(Table1[[#This Row],[Codigo_servico]],Preencher_Orcamento!$B:$D,3,FALSE)*Table1[[#This Row],[Qtde_insumo]],"")</f>
        <v>0</v>
      </c>
      <c r="M12718" s="18">
        <f>IF(Table1[[#This Row],[Ordem_insumos]]&lt;&gt;0,VLOOKUP(Table1[[#This Row],[Codigo_servico]],Preencher_Orcamento!$B:$D,3,FALSE)*Table1[[#This Row],[Subtotal_insumo]],"")</f>
        <v>0</v>
      </c>
    </row>
    <row r="12719" spans="1:13" x14ac:dyDescent="0.25">
      <c r="A12719" s="6">
        <v>180387</v>
      </c>
      <c r="B12719" s="126">
        <v>6</v>
      </c>
      <c r="C12719" s="133"/>
      <c r="D12719" s="134">
        <v>2085</v>
      </c>
      <c r="E12719" s="7" t="s">
        <v>2203</v>
      </c>
      <c r="F12719" s="8" t="s">
        <v>2140</v>
      </c>
      <c r="G12719" s="18">
        <f>IFERROR(VLOOKUP(Table1[[#This Row],[Codigo_insumo]],BD_Insumos!$B:$E,4),"")</f>
        <v>12.52578426267724</v>
      </c>
      <c r="H12719" s="140">
        <v>0.1</v>
      </c>
      <c r="I12719" s="9"/>
      <c r="J12719" s="23">
        <f t="shared" si="198"/>
        <v>1.252578426267724</v>
      </c>
      <c r="K12719" s="22" t="str">
        <f>IF(I12719&lt;&gt;"",SUMIF(Table1[Codigo_servico],A12719,Table1[Subtotal_insumo]),"")</f>
        <v/>
      </c>
      <c r="L12719" s="18">
        <f>IF(Table1[[#This Row],[Ordem_insumos]]&lt;&gt;0,VLOOKUP(Table1[[#This Row],[Codigo_servico]],Preencher_Orcamento!$B:$D,3,FALSE)*Table1[[#This Row],[Qtde_insumo]],"")</f>
        <v>0</v>
      </c>
      <c r="M12719" s="18">
        <f>IF(Table1[[#This Row],[Ordem_insumos]]&lt;&gt;0,VLOOKUP(Table1[[#This Row],[Codigo_servico]],Preencher_Orcamento!$B:$D,3,FALSE)*Table1[[#This Row],[Subtotal_insumo]],"")</f>
        <v>0</v>
      </c>
    </row>
    <row r="12720" spans="1:13" x14ac:dyDescent="0.25">
      <c r="A12720" s="3">
        <v>181050</v>
      </c>
      <c r="B12720" s="125">
        <v>0</v>
      </c>
      <c r="C12720" s="131" t="s">
        <v>4710</v>
      </c>
      <c r="D12720" s="132"/>
      <c r="E12720" s="4"/>
      <c r="F12720" s="4"/>
      <c r="G12720" s="17" t="str">
        <f>IFERROR(VLOOKUP(Table1[[#This Row],[Codigo_insumo]],BD_Insumos!$B:$E,4),"")</f>
        <v/>
      </c>
      <c r="H12720" s="139"/>
      <c r="I12720" s="5" t="s">
        <v>457</v>
      </c>
      <c r="J12720" s="20" t="str">
        <f t="shared" si="198"/>
        <v/>
      </c>
      <c r="K12720" s="21">
        <f>IF(I12720&lt;&gt;"",SUMIF(Table1[Codigo_servico],A12720,Table1[Subtotal_insumo]),"")</f>
        <v>129.69203370411253</v>
      </c>
      <c r="L12720" s="17" t="str">
        <f>IF(Table1[[#This Row],[Ordem_insumos]]&lt;&gt;0,VLOOKUP(Table1[[#This Row],[Codigo_servico]],Preencher_Orcamento!$B:$D,3,FALSE)*Table1[[#This Row],[Qtde_insumo]],"")</f>
        <v/>
      </c>
      <c r="M12720" s="17" t="str">
        <f>IF(Table1[[#This Row],[Ordem_insumos]]&lt;&gt;0,VLOOKUP(Table1[[#This Row],[Codigo_servico]],Preencher_Orcamento!$B:$D,3,FALSE)*Table1[[#This Row],[Subtotal_insumo]],"")</f>
        <v/>
      </c>
    </row>
    <row r="12721" spans="1:13" ht="26.25" x14ac:dyDescent="0.25">
      <c r="A12721" s="6">
        <v>181050</v>
      </c>
      <c r="B12721" s="126">
        <v>1</v>
      </c>
      <c r="C12721" s="133"/>
      <c r="D12721" s="134">
        <v>36060</v>
      </c>
      <c r="E12721" s="7" t="s">
        <v>743</v>
      </c>
      <c r="F12721" s="8" t="s">
        <v>457</v>
      </c>
      <c r="G12721" s="16">
        <f>IFERROR(VLOOKUP(Table1[[#This Row],[Codigo_insumo]],BD_Insumos!$B:$E,4),"")</f>
        <v>2.8109000000000002</v>
      </c>
      <c r="H12721" s="140">
        <v>36</v>
      </c>
      <c r="I12721" s="9"/>
      <c r="J12721" s="22">
        <f t="shared" si="198"/>
        <v>101.19240000000001</v>
      </c>
      <c r="K12721" s="22" t="str">
        <f>IF(I12721&lt;&gt;"",SUMIF(Table1[Codigo_servico],A12721,Table1[Subtotal_insumo]),"")</f>
        <v/>
      </c>
      <c r="L12721" s="16">
        <f>IF(Table1[[#This Row],[Ordem_insumos]]&lt;&gt;0,VLOOKUP(Table1[[#This Row],[Codigo_servico]],Preencher_Orcamento!$B:$D,3,FALSE)*Table1[[#This Row],[Qtde_insumo]],"")</f>
        <v>0</v>
      </c>
      <c r="M12721" s="16">
        <f>IF(Table1[[#This Row],[Ordem_insumos]]&lt;&gt;0,VLOOKUP(Table1[[#This Row],[Codigo_servico]],Preencher_Orcamento!$B:$D,3,FALSE)*Table1[[#This Row],[Subtotal_insumo]],"")</f>
        <v>0</v>
      </c>
    </row>
    <row r="12722" spans="1:13" x14ac:dyDescent="0.25">
      <c r="A12722" s="6">
        <v>181050</v>
      </c>
      <c r="B12722" s="126">
        <v>2</v>
      </c>
      <c r="C12722" s="133"/>
      <c r="D12722" s="134">
        <v>10501</v>
      </c>
      <c r="E12722" s="7" t="s">
        <v>57</v>
      </c>
      <c r="F12722" s="8" t="s">
        <v>58</v>
      </c>
      <c r="G12722" s="16">
        <f>IFERROR(VLOOKUP(Table1[[#This Row],[Codigo_insumo]],BD_Insumos!$B:$E,4),"")</f>
        <v>74.379800000000003</v>
      </c>
      <c r="H12722" s="140">
        <v>0.04</v>
      </c>
      <c r="I12722" s="9"/>
      <c r="J12722" s="22">
        <f t="shared" si="198"/>
        <v>2.9751920000000003</v>
      </c>
      <c r="K12722" s="22" t="str">
        <f>IF(I12722&lt;&gt;"",SUMIF(Table1[Codigo_servico],A12722,Table1[Subtotal_insumo]),"")</f>
        <v/>
      </c>
      <c r="L12722" s="16">
        <f>IF(Table1[[#This Row],[Ordem_insumos]]&lt;&gt;0,VLOOKUP(Table1[[#This Row],[Codigo_servico]],Preencher_Orcamento!$B:$D,3,FALSE)*Table1[[#This Row],[Qtde_insumo]],"")</f>
        <v>0</v>
      </c>
      <c r="M12722" s="16">
        <f>IF(Table1[[#This Row],[Ordem_insumos]]&lt;&gt;0,VLOOKUP(Table1[[#This Row],[Codigo_servico]],Preencher_Orcamento!$B:$D,3,FALSE)*Table1[[#This Row],[Subtotal_insumo]],"")</f>
        <v>0</v>
      </c>
    </row>
    <row r="12723" spans="1:13" x14ac:dyDescent="0.25">
      <c r="A12723" s="6">
        <v>181050</v>
      </c>
      <c r="B12723" s="126">
        <v>3</v>
      </c>
      <c r="C12723" s="133"/>
      <c r="D12723" s="134">
        <v>2099</v>
      </c>
      <c r="E12723" s="7" t="s">
        <v>2205</v>
      </c>
      <c r="F12723" s="8" t="s">
        <v>2140</v>
      </c>
      <c r="G12723" s="16">
        <f>IFERROR(VLOOKUP(Table1[[#This Row],[Codigo_insumo]],BD_Insumos!$B:$E,4),"")</f>
        <v>12.627877718847255</v>
      </c>
      <c r="H12723" s="140">
        <v>0.64</v>
      </c>
      <c r="I12723" s="9"/>
      <c r="J12723" s="22">
        <f t="shared" si="198"/>
        <v>8.0818417400622433</v>
      </c>
      <c r="K12723" s="22" t="str">
        <f>IF(I12723&lt;&gt;"",SUMIF(Table1[Codigo_servico],A12723,Table1[Subtotal_insumo]),"")</f>
        <v/>
      </c>
      <c r="L12723" s="16">
        <f>IF(Table1[[#This Row],[Ordem_insumos]]&lt;&gt;0,VLOOKUP(Table1[[#This Row],[Codigo_servico]],Preencher_Orcamento!$B:$D,3,FALSE)*Table1[[#This Row],[Qtde_insumo]],"")</f>
        <v>0</v>
      </c>
      <c r="M12723" s="16">
        <f>IF(Table1[[#This Row],[Ordem_insumos]]&lt;&gt;0,VLOOKUP(Table1[[#This Row],[Codigo_servico]],Preencher_Orcamento!$B:$D,3,FALSE)*Table1[[#This Row],[Subtotal_insumo]],"")</f>
        <v>0</v>
      </c>
    </row>
    <row r="12724" spans="1:13" x14ac:dyDescent="0.25">
      <c r="A12724" s="6">
        <v>181050</v>
      </c>
      <c r="B12724" s="126">
        <v>4</v>
      </c>
      <c r="C12724" s="133"/>
      <c r="D12724" s="134">
        <v>2014</v>
      </c>
      <c r="E12724" s="7" t="s">
        <v>2185</v>
      </c>
      <c r="F12724" s="8" t="s">
        <v>2140</v>
      </c>
      <c r="G12724" s="18">
        <f>IFERROR(VLOOKUP(Table1[[#This Row],[Codigo_insumo]],BD_Insumos!$B:$E,4),"")</f>
        <v>13.173665210544026</v>
      </c>
      <c r="H12724" s="140">
        <v>0.5</v>
      </c>
      <c r="I12724" s="9"/>
      <c r="J12724" s="23">
        <f t="shared" si="198"/>
        <v>6.5868326052720132</v>
      </c>
      <c r="K12724" s="22" t="str">
        <f>IF(I12724&lt;&gt;"",SUMIF(Table1[Codigo_servico],A12724,Table1[Subtotal_insumo]),"")</f>
        <v/>
      </c>
      <c r="L12724" s="18">
        <f>IF(Table1[[#This Row],[Ordem_insumos]]&lt;&gt;0,VLOOKUP(Table1[[#This Row],[Codigo_servico]],Preencher_Orcamento!$B:$D,3,FALSE)*Table1[[#This Row],[Qtde_insumo]],"")</f>
        <v>0</v>
      </c>
      <c r="M12724" s="18">
        <f>IF(Table1[[#This Row],[Ordem_insumos]]&lt;&gt;0,VLOOKUP(Table1[[#This Row],[Codigo_servico]],Preencher_Orcamento!$B:$D,3,FALSE)*Table1[[#This Row],[Subtotal_insumo]],"")</f>
        <v>0</v>
      </c>
    </row>
    <row r="12725" spans="1:13" ht="26.25" x14ac:dyDescent="0.25">
      <c r="A12725" s="6">
        <v>181050</v>
      </c>
      <c r="B12725" s="126">
        <v>5</v>
      </c>
      <c r="C12725" s="133"/>
      <c r="D12725" s="134">
        <v>2062</v>
      </c>
      <c r="E12725" s="7" t="s">
        <v>2197</v>
      </c>
      <c r="F12725" s="8" t="s">
        <v>2140</v>
      </c>
      <c r="G12725" s="18">
        <f>IFERROR(VLOOKUP(Table1[[#This Row],[Codigo_insumo]],BD_Insumos!$B:$E,4),"")</f>
        <v>17.396363994909375</v>
      </c>
      <c r="H12725" s="140">
        <v>0.24</v>
      </c>
      <c r="I12725" s="9"/>
      <c r="J12725" s="23">
        <f t="shared" si="198"/>
        <v>4.1751273587782496</v>
      </c>
      <c r="K12725" s="22" t="str">
        <f>IF(I12725&lt;&gt;"",SUMIF(Table1[Codigo_servico],A12725,Table1[Subtotal_insumo]),"")</f>
        <v/>
      </c>
      <c r="L12725" s="18">
        <f>IF(Table1[[#This Row],[Ordem_insumos]]&lt;&gt;0,VLOOKUP(Table1[[#This Row],[Codigo_servico]],Preencher_Orcamento!$B:$D,3,FALSE)*Table1[[#This Row],[Qtde_insumo]],"")</f>
        <v>0</v>
      </c>
      <c r="M12725" s="18">
        <f>IF(Table1[[#This Row],[Ordem_insumos]]&lt;&gt;0,VLOOKUP(Table1[[#This Row],[Codigo_servico]],Preencher_Orcamento!$B:$D,3,FALSE)*Table1[[#This Row],[Subtotal_insumo]],"")</f>
        <v>0</v>
      </c>
    </row>
    <row r="12726" spans="1:13" ht="26.25" x14ac:dyDescent="0.25">
      <c r="A12726" s="6">
        <v>181050</v>
      </c>
      <c r="B12726" s="126">
        <v>6</v>
      </c>
      <c r="C12726" s="133"/>
      <c r="D12726" s="134">
        <v>15525</v>
      </c>
      <c r="E12726" s="7" t="s">
        <v>329</v>
      </c>
      <c r="F12726" s="8" t="s">
        <v>5</v>
      </c>
      <c r="G12726" s="18">
        <f>IFERROR(VLOOKUP(Table1[[#This Row],[Codigo_insumo]],BD_Insumos!$B:$E,4),"")</f>
        <v>1.3917999999999999</v>
      </c>
      <c r="H12726" s="140">
        <v>4.8</v>
      </c>
      <c r="I12726" s="9"/>
      <c r="J12726" s="23">
        <f t="shared" si="198"/>
        <v>6.6806399999999995</v>
      </c>
      <c r="K12726" s="22" t="str">
        <f>IF(I12726&lt;&gt;"",SUMIF(Table1[Codigo_servico],A12726,Table1[Subtotal_insumo]),"")</f>
        <v/>
      </c>
      <c r="L12726" s="18">
        <f>IF(Table1[[#This Row],[Ordem_insumos]]&lt;&gt;0,VLOOKUP(Table1[[#This Row],[Codigo_servico]],Preencher_Orcamento!$B:$D,3,FALSE)*Table1[[#This Row],[Qtde_insumo]],"")</f>
        <v>0</v>
      </c>
      <c r="M12726" s="18">
        <f>IF(Table1[[#This Row],[Ordem_insumos]]&lt;&gt;0,VLOOKUP(Table1[[#This Row],[Codigo_servico]],Preencher_Orcamento!$B:$D,3,FALSE)*Table1[[#This Row],[Subtotal_insumo]],"")</f>
        <v>0</v>
      </c>
    </row>
    <row r="12727" spans="1:13" x14ac:dyDescent="0.25">
      <c r="A12727" s="3">
        <v>181056</v>
      </c>
      <c r="B12727" s="125">
        <v>0</v>
      </c>
      <c r="C12727" s="131" t="s">
        <v>4711</v>
      </c>
      <c r="D12727" s="132"/>
      <c r="E12727" s="4"/>
      <c r="F12727" s="4"/>
      <c r="G12727" s="17" t="str">
        <f>IFERROR(VLOOKUP(Table1[[#This Row],[Codigo_insumo]],BD_Insumos!$B:$E,4),"")</f>
        <v/>
      </c>
      <c r="H12727" s="139"/>
      <c r="I12727" s="5" t="s">
        <v>5</v>
      </c>
      <c r="J12727" s="20" t="str">
        <f t="shared" si="198"/>
        <v/>
      </c>
      <c r="K12727" s="21">
        <f>IF(I12727&lt;&gt;"",SUMIF(Table1[Codigo_servico],A12727,Table1[Subtotal_insumo]),"")</f>
        <v>53.447510359983646</v>
      </c>
      <c r="L12727" s="17" t="str">
        <f>IF(Table1[[#This Row],[Ordem_insumos]]&lt;&gt;0,VLOOKUP(Table1[[#This Row],[Codigo_servico]],Preencher_Orcamento!$B:$D,3,FALSE)*Table1[[#This Row],[Qtde_insumo]],"")</f>
        <v/>
      </c>
      <c r="M12727" s="17" t="str">
        <f>IF(Table1[[#This Row],[Ordem_insumos]]&lt;&gt;0,VLOOKUP(Table1[[#This Row],[Codigo_servico]],Preencher_Orcamento!$B:$D,3,FALSE)*Table1[[#This Row],[Subtotal_insumo]],"")</f>
        <v/>
      </c>
    </row>
    <row r="12728" spans="1:13" x14ac:dyDescent="0.25">
      <c r="A12728" s="6">
        <v>181056</v>
      </c>
      <c r="B12728" s="126">
        <v>1</v>
      </c>
      <c r="C12728" s="133"/>
      <c r="D12728" s="134">
        <v>2013</v>
      </c>
      <c r="E12728" s="7" t="s">
        <v>2184</v>
      </c>
      <c r="F12728" s="8" t="s">
        <v>2140</v>
      </c>
      <c r="G12728" s="16">
        <f>IFERROR(VLOOKUP(Table1[[#This Row],[Codigo_insumo]],BD_Insumos!$B:$E,4),"")</f>
        <v>15.756939025755017</v>
      </c>
      <c r="H12728" s="140">
        <v>0.59399999999999997</v>
      </c>
      <c r="I12728" s="9"/>
      <c r="J12728" s="22">
        <f t="shared" si="198"/>
        <v>9.359621781298479</v>
      </c>
      <c r="K12728" s="22" t="str">
        <f>IF(I12728&lt;&gt;"",SUMIF(Table1[Codigo_servico],A12728,Table1[Subtotal_insumo]),"")</f>
        <v/>
      </c>
      <c r="L12728" s="16">
        <f>IF(Table1[[#This Row],[Ordem_insumos]]&lt;&gt;0,VLOOKUP(Table1[[#This Row],[Codigo_servico]],Preencher_Orcamento!$B:$D,3,FALSE)*Table1[[#This Row],[Qtde_insumo]],"")</f>
        <v>0</v>
      </c>
      <c r="M12728" s="16">
        <f>IF(Table1[[#This Row],[Ordem_insumos]]&lt;&gt;0,VLOOKUP(Table1[[#This Row],[Codigo_servico]],Preencher_Orcamento!$B:$D,3,FALSE)*Table1[[#This Row],[Subtotal_insumo]],"")</f>
        <v>0</v>
      </c>
    </row>
    <row r="12729" spans="1:13" x14ac:dyDescent="0.25">
      <c r="A12729" s="6">
        <v>181056</v>
      </c>
      <c r="B12729" s="126">
        <v>2</v>
      </c>
      <c r="C12729" s="133"/>
      <c r="D12729" s="134">
        <v>11501</v>
      </c>
      <c r="E12729" s="7" t="s">
        <v>196</v>
      </c>
      <c r="F12729" s="8" t="s">
        <v>197</v>
      </c>
      <c r="G12729" s="16">
        <f>IFERROR(VLOOKUP(Table1[[#This Row],[Codigo_insumo]],BD_Insumos!$B:$E,4),"")</f>
        <v>3.2875999999999999</v>
      </c>
      <c r="H12729" s="140">
        <v>0.44900000000000001</v>
      </c>
      <c r="I12729" s="9"/>
      <c r="J12729" s="22">
        <f t="shared" si="198"/>
        <v>1.4761324</v>
      </c>
      <c r="K12729" s="22" t="str">
        <f>IF(I12729&lt;&gt;"",SUMIF(Table1[Codigo_servico],A12729,Table1[Subtotal_insumo]),"")</f>
        <v/>
      </c>
      <c r="L12729" s="16">
        <f>IF(Table1[[#This Row],[Ordem_insumos]]&lt;&gt;0,VLOOKUP(Table1[[#This Row],[Codigo_servico]],Preencher_Orcamento!$B:$D,3,FALSE)*Table1[[#This Row],[Qtde_insumo]],"")</f>
        <v>0</v>
      </c>
      <c r="M12729" s="16">
        <f>IF(Table1[[#This Row],[Ordem_insumos]]&lt;&gt;0,VLOOKUP(Table1[[#This Row],[Codigo_servico]],Preencher_Orcamento!$B:$D,3,FALSE)*Table1[[#This Row],[Subtotal_insumo]],"")</f>
        <v>0</v>
      </c>
    </row>
    <row r="12730" spans="1:13" x14ac:dyDescent="0.25">
      <c r="A12730" s="6">
        <v>181056</v>
      </c>
      <c r="B12730" s="126">
        <v>3</v>
      </c>
      <c r="C12730" s="133"/>
      <c r="D12730" s="134">
        <v>10608</v>
      </c>
      <c r="E12730" s="7" t="s">
        <v>118</v>
      </c>
      <c r="F12730" s="8" t="s">
        <v>58</v>
      </c>
      <c r="G12730" s="16">
        <f>IFERROR(VLOOKUP(Table1[[#This Row],[Codigo_insumo]],BD_Insumos!$B:$E,4),"")</f>
        <v>238.17070000000001</v>
      </c>
      <c r="H12730" s="140">
        <v>0.03</v>
      </c>
      <c r="I12730" s="9"/>
      <c r="J12730" s="22">
        <f t="shared" si="198"/>
        <v>7.1451210000000005</v>
      </c>
      <c r="K12730" s="22" t="str">
        <f>IF(I12730&lt;&gt;"",SUMIF(Table1[Codigo_servico],A12730,Table1[Subtotal_insumo]),"")</f>
        <v/>
      </c>
      <c r="L12730" s="16">
        <f>IF(Table1[[#This Row],[Ordem_insumos]]&lt;&gt;0,VLOOKUP(Table1[[#This Row],[Codigo_servico]],Preencher_Orcamento!$B:$D,3,FALSE)*Table1[[#This Row],[Qtde_insumo]],"")</f>
        <v>0</v>
      </c>
      <c r="M12730" s="16">
        <f>IF(Table1[[#This Row],[Ordem_insumos]]&lt;&gt;0,VLOOKUP(Table1[[#This Row],[Codigo_servico]],Preencher_Orcamento!$B:$D,3,FALSE)*Table1[[#This Row],[Subtotal_insumo]],"")</f>
        <v>0</v>
      </c>
    </row>
    <row r="12731" spans="1:13" x14ac:dyDescent="0.25">
      <c r="A12731" s="6">
        <v>181056</v>
      </c>
      <c r="B12731" s="126">
        <v>4</v>
      </c>
      <c r="C12731" s="133"/>
      <c r="D12731" s="134">
        <v>11070</v>
      </c>
      <c r="E12731" s="7" t="s">
        <v>185</v>
      </c>
      <c r="F12731" s="8" t="s">
        <v>5</v>
      </c>
      <c r="G12731" s="16">
        <f>IFERROR(VLOOKUP(Table1[[#This Row],[Codigo_insumo]],BD_Insumos!$B:$E,4),"")</f>
        <v>4.1189999999999998</v>
      </c>
      <c r="H12731" s="140">
        <v>1.08</v>
      </c>
      <c r="I12731" s="9"/>
      <c r="J12731" s="22">
        <f t="shared" si="198"/>
        <v>4.4485200000000003</v>
      </c>
      <c r="K12731" s="22" t="str">
        <f>IF(I12731&lt;&gt;"",SUMIF(Table1[Codigo_servico],A12731,Table1[Subtotal_insumo]),"")</f>
        <v/>
      </c>
      <c r="L12731" s="16">
        <f>IF(Table1[[#This Row],[Ordem_insumos]]&lt;&gt;0,VLOOKUP(Table1[[#This Row],[Codigo_servico]],Preencher_Orcamento!$B:$D,3,FALSE)*Table1[[#This Row],[Qtde_insumo]],"")</f>
        <v>0</v>
      </c>
      <c r="M12731" s="16">
        <f>IF(Table1[[#This Row],[Ordem_insumos]]&lt;&gt;0,VLOOKUP(Table1[[#This Row],[Codigo_servico]],Preencher_Orcamento!$B:$D,3,FALSE)*Table1[[#This Row],[Subtotal_insumo]],"")</f>
        <v>0</v>
      </c>
    </row>
    <row r="12732" spans="1:13" x14ac:dyDescent="0.25">
      <c r="A12732" s="6">
        <v>181056</v>
      </c>
      <c r="B12732" s="126">
        <v>5</v>
      </c>
      <c r="C12732" s="133"/>
      <c r="D12732" s="134">
        <v>2014</v>
      </c>
      <c r="E12732" s="7" t="s">
        <v>2185</v>
      </c>
      <c r="F12732" s="8" t="s">
        <v>2140</v>
      </c>
      <c r="G12732" s="16">
        <f>IFERROR(VLOOKUP(Table1[[#This Row],[Codigo_insumo]],BD_Insumos!$B:$E,4),"")</f>
        <v>13.173665210544026</v>
      </c>
      <c r="H12732" s="140">
        <v>0.59399999999999997</v>
      </c>
      <c r="I12732" s="9"/>
      <c r="J12732" s="22">
        <f t="shared" si="198"/>
        <v>7.8251571350631517</v>
      </c>
      <c r="K12732" s="22" t="str">
        <f>IF(I12732&lt;&gt;"",SUMIF(Table1[Codigo_servico],A12732,Table1[Subtotal_insumo]),"")</f>
        <v/>
      </c>
      <c r="L12732" s="16">
        <f>IF(Table1[[#This Row],[Ordem_insumos]]&lt;&gt;0,VLOOKUP(Table1[[#This Row],[Codigo_servico]],Preencher_Orcamento!$B:$D,3,FALSE)*Table1[[#This Row],[Qtde_insumo]],"")</f>
        <v>0</v>
      </c>
      <c r="M12732" s="16">
        <f>IF(Table1[[#This Row],[Ordem_insumos]]&lt;&gt;0,VLOOKUP(Table1[[#This Row],[Codigo_servico]],Preencher_Orcamento!$B:$D,3,FALSE)*Table1[[#This Row],[Subtotal_insumo]],"")</f>
        <v>0</v>
      </c>
    </row>
    <row r="12733" spans="1:13" ht="26.25" x14ac:dyDescent="0.25">
      <c r="A12733" s="6">
        <v>181056</v>
      </c>
      <c r="B12733" s="126">
        <v>6</v>
      </c>
      <c r="C12733" s="133"/>
      <c r="D12733" s="134">
        <v>17520</v>
      </c>
      <c r="E12733" s="7" t="s">
        <v>385</v>
      </c>
      <c r="F12733" s="8" t="s">
        <v>197</v>
      </c>
      <c r="G12733" s="16">
        <f>IFERROR(VLOOKUP(Table1[[#This Row],[Codigo_insumo]],BD_Insumos!$B:$E,4),"")</f>
        <v>7.9619999999999997</v>
      </c>
      <c r="H12733" s="140">
        <v>0.108</v>
      </c>
      <c r="I12733" s="9"/>
      <c r="J12733" s="22">
        <f t="shared" si="198"/>
        <v>0.85989599999999999</v>
      </c>
      <c r="K12733" s="22" t="str">
        <f>IF(I12733&lt;&gt;"",SUMIF(Table1[Codigo_servico],A12733,Table1[Subtotal_insumo]),"")</f>
        <v/>
      </c>
      <c r="L12733" s="16">
        <f>IF(Table1[[#This Row],[Ordem_insumos]]&lt;&gt;0,VLOOKUP(Table1[[#This Row],[Codigo_servico]],Preencher_Orcamento!$B:$D,3,FALSE)*Table1[[#This Row],[Qtde_insumo]],"")</f>
        <v>0</v>
      </c>
      <c r="M12733" s="16">
        <f>IF(Table1[[#This Row],[Ordem_insumos]]&lt;&gt;0,VLOOKUP(Table1[[#This Row],[Codigo_servico]],Preencher_Orcamento!$B:$D,3,FALSE)*Table1[[#This Row],[Subtotal_insumo]],"")</f>
        <v>0</v>
      </c>
    </row>
    <row r="12734" spans="1:13" x14ac:dyDescent="0.25">
      <c r="A12734" s="6">
        <v>181056</v>
      </c>
      <c r="B12734" s="126">
        <v>7</v>
      </c>
      <c r="C12734" s="133"/>
      <c r="D12734" s="134">
        <v>2015</v>
      </c>
      <c r="E12734" s="7" t="s">
        <v>2186</v>
      </c>
      <c r="F12734" s="8" t="s">
        <v>2140</v>
      </c>
      <c r="G12734" s="18">
        <f>IFERROR(VLOOKUP(Table1[[#This Row],[Codigo_insumo]],BD_Insumos!$B:$E,4),"")</f>
        <v>16.259414142106937</v>
      </c>
      <c r="H12734" s="140">
        <v>3.9E-2</v>
      </c>
      <c r="I12734" s="9"/>
      <c r="J12734" s="23">
        <f t="shared" si="198"/>
        <v>0.63411715154217052</v>
      </c>
      <c r="K12734" s="22" t="str">
        <f>IF(I12734&lt;&gt;"",SUMIF(Table1[Codigo_servico],A12734,Table1[Subtotal_insumo]),"")</f>
        <v/>
      </c>
      <c r="L12734" s="18">
        <f>IF(Table1[[#This Row],[Ordem_insumos]]&lt;&gt;0,VLOOKUP(Table1[[#This Row],[Codigo_servico]],Preencher_Orcamento!$B:$D,3,FALSE)*Table1[[#This Row],[Qtde_insumo]],"")</f>
        <v>0</v>
      </c>
      <c r="M12734" s="18">
        <f>IF(Table1[[#This Row],[Ordem_insumos]]&lt;&gt;0,VLOOKUP(Table1[[#This Row],[Codigo_servico]],Preencher_Orcamento!$B:$D,3,FALSE)*Table1[[#This Row],[Subtotal_insumo]],"")</f>
        <v>0</v>
      </c>
    </row>
    <row r="12735" spans="1:13" x14ac:dyDescent="0.25">
      <c r="A12735" s="6">
        <v>181056</v>
      </c>
      <c r="B12735" s="126">
        <v>8</v>
      </c>
      <c r="C12735" s="133"/>
      <c r="D12735" s="134">
        <v>10543</v>
      </c>
      <c r="E12735" s="7" t="s">
        <v>91</v>
      </c>
      <c r="F12735" s="8" t="s">
        <v>58</v>
      </c>
      <c r="G12735" s="18">
        <f>IFERROR(VLOOKUP(Table1[[#This Row],[Codigo_insumo]],BD_Insumos!$B:$E,4),"")</f>
        <v>67.283799999999999</v>
      </c>
      <c r="H12735" s="140">
        <v>0.01</v>
      </c>
      <c r="I12735" s="9"/>
      <c r="J12735" s="23">
        <f t="shared" si="198"/>
        <v>0.67283800000000005</v>
      </c>
      <c r="K12735" s="22" t="str">
        <f>IF(I12735&lt;&gt;"",SUMIF(Table1[Codigo_servico],A12735,Table1[Subtotal_insumo]),"")</f>
        <v/>
      </c>
      <c r="L12735" s="18">
        <f>IF(Table1[[#This Row],[Ordem_insumos]]&lt;&gt;0,VLOOKUP(Table1[[#This Row],[Codigo_servico]],Preencher_Orcamento!$B:$D,3,FALSE)*Table1[[#This Row],[Qtde_insumo]],"")</f>
        <v>0</v>
      </c>
      <c r="M12735" s="18">
        <f>IF(Table1[[#This Row],[Ordem_insumos]]&lt;&gt;0,VLOOKUP(Table1[[#This Row],[Codigo_servico]],Preencher_Orcamento!$B:$D,3,FALSE)*Table1[[#This Row],[Subtotal_insumo]],"")</f>
        <v>0</v>
      </c>
    </row>
    <row r="12736" spans="1:13" x14ac:dyDescent="0.25">
      <c r="A12736" s="6">
        <v>181056</v>
      </c>
      <c r="B12736" s="126">
        <v>9</v>
      </c>
      <c r="C12736" s="133"/>
      <c r="D12736" s="134">
        <v>2099</v>
      </c>
      <c r="E12736" s="7" t="s">
        <v>2205</v>
      </c>
      <c r="F12736" s="8" t="s">
        <v>2140</v>
      </c>
      <c r="G12736" s="18">
        <f>IFERROR(VLOOKUP(Table1[[#This Row],[Codigo_insumo]],BD_Insumos!$B:$E,4),"")</f>
        <v>12.627877718847255</v>
      </c>
      <c r="H12736" s="140">
        <v>1.4730000000000001</v>
      </c>
      <c r="I12736" s="9"/>
      <c r="J12736" s="23">
        <f t="shared" si="198"/>
        <v>18.600863879862008</v>
      </c>
      <c r="K12736" s="22" t="str">
        <f>IF(I12736&lt;&gt;"",SUMIF(Table1[Codigo_servico],A12736,Table1[Subtotal_insumo]),"")</f>
        <v/>
      </c>
      <c r="L12736" s="18">
        <f>IF(Table1[[#This Row],[Ordem_insumos]]&lt;&gt;0,VLOOKUP(Table1[[#This Row],[Codigo_servico]],Preencher_Orcamento!$B:$D,3,FALSE)*Table1[[#This Row],[Qtde_insumo]],"")</f>
        <v>0</v>
      </c>
      <c r="M12736" s="18">
        <f>IF(Table1[[#This Row],[Ordem_insumos]]&lt;&gt;0,VLOOKUP(Table1[[#This Row],[Codigo_servico]],Preencher_Orcamento!$B:$D,3,FALSE)*Table1[[#This Row],[Subtotal_insumo]],"")</f>
        <v>0</v>
      </c>
    </row>
    <row r="12737" spans="1:13" x14ac:dyDescent="0.25">
      <c r="A12737" s="6">
        <v>181056</v>
      </c>
      <c r="B12737" s="126">
        <v>10</v>
      </c>
      <c r="C12737" s="133"/>
      <c r="D12737" s="134">
        <v>2020</v>
      </c>
      <c r="E12737" s="7" t="s">
        <v>2188</v>
      </c>
      <c r="F12737" s="8" t="s">
        <v>2140</v>
      </c>
      <c r="G12737" s="18">
        <f>IFERROR(VLOOKUP(Table1[[#This Row],[Codigo_insumo]],BD_Insumos!$B:$E,4),"")</f>
        <v>15.860837164231068</v>
      </c>
      <c r="H12737" s="140">
        <v>7.8E-2</v>
      </c>
      <c r="I12737" s="9"/>
      <c r="J12737" s="23">
        <f t="shared" si="198"/>
        <v>1.2371452988100233</v>
      </c>
      <c r="K12737" s="22" t="str">
        <f>IF(I12737&lt;&gt;"",SUMIF(Table1[Codigo_servico],A12737,Table1[Subtotal_insumo]),"")</f>
        <v/>
      </c>
      <c r="L12737" s="18">
        <f>IF(Table1[[#This Row],[Ordem_insumos]]&lt;&gt;0,VLOOKUP(Table1[[#This Row],[Codigo_servico]],Preencher_Orcamento!$B:$D,3,FALSE)*Table1[[#This Row],[Qtde_insumo]],"")</f>
        <v>0</v>
      </c>
      <c r="M12737" s="18">
        <f>IF(Table1[[#This Row],[Ordem_insumos]]&lt;&gt;0,VLOOKUP(Table1[[#This Row],[Codigo_servico]],Preencher_Orcamento!$B:$D,3,FALSE)*Table1[[#This Row],[Subtotal_insumo]],"")</f>
        <v>0</v>
      </c>
    </row>
    <row r="12738" spans="1:13" ht="26.25" x14ac:dyDescent="0.25">
      <c r="A12738" s="6">
        <v>181056</v>
      </c>
      <c r="B12738" s="126">
        <v>11</v>
      </c>
      <c r="C12738" s="133"/>
      <c r="D12738" s="134">
        <v>2016</v>
      </c>
      <c r="E12738" s="7" t="s">
        <v>2187</v>
      </c>
      <c r="F12738" s="8" t="s">
        <v>2140</v>
      </c>
      <c r="G12738" s="18">
        <f>IFERROR(VLOOKUP(Table1[[#This Row],[Codigo_insumo]],BD_Insumos!$B:$E,4),"")</f>
        <v>13.188618292508322</v>
      </c>
      <c r="H12738" s="140">
        <v>3.9E-2</v>
      </c>
      <c r="I12738" s="9"/>
      <c r="J12738" s="23">
        <f t="shared" ref="J12738:J12801" si="199">IF(I12738="",G12738*H12738,"")</f>
        <v>0.5143561134078245</v>
      </c>
      <c r="K12738" s="22" t="str">
        <f>IF(I12738&lt;&gt;"",SUMIF(Table1[Codigo_servico],A12738,Table1[Subtotal_insumo]),"")</f>
        <v/>
      </c>
      <c r="L12738" s="18">
        <f>IF(Table1[[#This Row],[Ordem_insumos]]&lt;&gt;0,VLOOKUP(Table1[[#This Row],[Codigo_servico]],Preencher_Orcamento!$B:$D,3,FALSE)*Table1[[#This Row],[Qtde_insumo]],"")</f>
        <v>0</v>
      </c>
      <c r="M12738" s="18">
        <f>IF(Table1[[#This Row],[Ordem_insumos]]&lt;&gt;0,VLOOKUP(Table1[[#This Row],[Codigo_servico]],Preencher_Orcamento!$B:$D,3,FALSE)*Table1[[#This Row],[Subtotal_insumo]],"")</f>
        <v>0</v>
      </c>
    </row>
    <row r="12739" spans="1:13" x14ac:dyDescent="0.25">
      <c r="A12739" s="6">
        <v>181056</v>
      </c>
      <c r="B12739" s="126">
        <v>12</v>
      </c>
      <c r="C12739" s="133"/>
      <c r="D12739" s="134">
        <v>17740</v>
      </c>
      <c r="E12739" s="7" t="s">
        <v>399</v>
      </c>
      <c r="F12739" s="8" t="s">
        <v>197</v>
      </c>
      <c r="G12739" s="18">
        <f>IFERROR(VLOOKUP(Table1[[#This Row],[Codigo_insumo]],BD_Insumos!$B:$E,4),"")</f>
        <v>4.9862000000000002</v>
      </c>
      <c r="H12739" s="140">
        <v>8.0000000000000002E-3</v>
      </c>
      <c r="I12739" s="9"/>
      <c r="J12739" s="23">
        <f t="shared" si="199"/>
        <v>3.9889600000000004E-2</v>
      </c>
      <c r="K12739" s="22" t="str">
        <f>IF(I12739&lt;&gt;"",SUMIF(Table1[Codigo_servico],A12739,Table1[Subtotal_insumo]),"")</f>
        <v/>
      </c>
      <c r="L12739" s="18">
        <f>IF(Table1[[#This Row],[Ordem_insumos]]&lt;&gt;0,VLOOKUP(Table1[[#This Row],[Codigo_servico]],Preencher_Orcamento!$B:$D,3,FALSE)*Table1[[#This Row],[Qtde_insumo]],"")</f>
        <v>0</v>
      </c>
      <c r="M12739" s="18">
        <f>IF(Table1[[#This Row],[Ordem_insumos]]&lt;&gt;0,VLOOKUP(Table1[[#This Row],[Codigo_servico]],Preencher_Orcamento!$B:$D,3,FALSE)*Table1[[#This Row],[Subtotal_insumo]],"")</f>
        <v>0</v>
      </c>
    </row>
    <row r="12740" spans="1:13" x14ac:dyDescent="0.25">
      <c r="A12740" s="6">
        <v>181056</v>
      </c>
      <c r="B12740" s="126">
        <v>13</v>
      </c>
      <c r="C12740" s="133"/>
      <c r="D12740" s="134">
        <v>11064</v>
      </c>
      <c r="E12740" s="7" t="s">
        <v>182</v>
      </c>
      <c r="F12740" s="8" t="s">
        <v>5</v>
      </c>
      <c r="G12740" s="18">
        <f>IFERROR(VLOOKUP(Table1[[#This Row],[Codigo_insumo]],BD_Insumos!$B:$E,4),"")</f>
        <v>0.58689999999999998</v>
      </c>
      <c r="H12740" s="140">
        <v>1.08</v>
      </c>
      <c r="I12740" s="9"/>
      <c r="J12740" s="23">
        <f t="shared" si="199"/>
        <v>0.63385199999999997</v>
      </c>
      <c r="K12740" s="22" t="str">
        <f>IF(I12740&lt;&gt;"",SUMIF(Table1[Codigo_servico],A12740,Table1[Subtotal_insumo]),"")</f>
        <v/>
      </c>
      <c r="L12740" s="18">
        <f>IF(Table1[[#This Row],[Ordem_insumos]]&lt;&gt;0,VLOOKUP(Table1[[#This Row],[Codigo_servico]],Preencher_Orcamento!$B:$D,3,FALSE)*Table1[[#This Row],[Qtde_insumo]],"")</f>
        <v>0</v>
      </c>
      <c r="M12740" s="18">
        <f>IF(Table1[[#This Row],[Ordem_insumos]]&lt;&gt;0,VLOOKUP(Table1[[#This Row],[Codigo_servico]],Preencher_Orcamento!$B:$D,3,FALSE)*Table1[[#This Row],[Subtotal_insumo]],"")</f>
        <v>0</v>
      </c>
    </row>
    <row r="12741" spans="1:13" x14ac:dyDescent="0.25">
      <c r="A12741" s="3">
        <v>181060</v>
      </c>
      <c r="B12741" s="125">
        <v>0</v>
      </c>
      <c r="C12741" s="131" t="s">
        <v>4712</v>
      </c>
      <c r="D12741" s="132"/>
      <c r="E12741" s="4"/>
      <c r="F12741" s="4"/>
      <c r="G12741" s="17" t="str">
        <f>IFERROR(VLOOKUP(Table1[[#This Row],[Codigo_insumo]],BD_Insumos!$B:$E,4),"")</f>
        <v/>
      </c>
      <c r="H12741" s="139"/>
      <c r="I12741" s="5" t="s">
        <v>170</v>
      </c>
      <c r="J12741" s="20" t="str">
        <f t="shared" si="199"/>
        <v/>
      </c>
      <c r="K12741" s="21">
        <f>IF(I12741&lt;&gt;"",SUMIF(Table1[Codigo_servico],A12741,Table1[Subtotal_insumo]),"")</f>
        <v>56.368700118320092</v>
      </c>
      <c r="L12741" s="17" t="str">
        <f>IF(Table1[[#This Row],[Ordem_insumos]]&lt;&gt;0,VLOOKUP(Table1[[#This Row],[Codigo_servico]],Preencher_Orcamento!$B:$D,3,FALSE)*Table1[[#This Row],[Qtde_insumo]],"")</f>
        <v/>
      </c>
      <c r="M12741" s="17" t="str">
        <f>IF(Table1[[#This Row],[Ordem_insumos]]&lt;&gt;0,VLOOKUP(Table1[[#This Row],[Codigo_servico]],Preencher_Orcamento!$B:$D,3,FALSE)*Table1[[#This Row],[Subtotal_insumo]],"")</f>
        <v/>
      </c>
    </row>
    <row r="12742" spans="1:13" x14ac:dyDescent="0.25">
      <c r="A12742" s="6">
        <v>181060</v>
      </c>
      <c r="B12742" s="126">
        <v>1</v>
      </c>
      <c r="C12742" s="133"/>
      <c r="D12742" s="134">
        <v>38590</v>
      </c>
      <c r="E12742" s="7" t="s">
        <v>933</v>
      </c>
      <c r="F12742" s="8" t="s">
        <v>170</v>
      </c>
      <c r="G12742" s="16">
        <f>IFERROR(VLOOKUP(Table1[[#This Row],[Codigo_insumo]],BD_Insumos!$B:$E,4),"")</f>
        <v>50.627899999999997</v>
      </c>
      <c r="H12742" s="140">
        <v>1</v>
      </c>
      <c r="I12742" s="9"/>
      <c r="J12742" s="22">
        <f t="shared" si="199"/>
        <v>50.627899999999997</v>
      </c>
      <c r="K12742" s="22" t="str">
        <f>IF(I12742&lt;&gt;"",SUMIF(Table1[Codigo_servico],A12742,Table1[Subtotal_insumo]),"")</f>
        <v/>
      </c>
      <c r="L12742" s="16">
        <f>IF(Table1[[#This Row],[Ordem_insumos]]&lt;&gt;0,VLOOKUP(Table1[[#This Row],[Codigo_servico]],Preencher_Orcamento!$B:$D,3,FALSE)*Table1[[#This Row],[Qtde_insumo]],"")</f>
        <v>0</v>
      </c>
      <c r="M12742" s="16">
        <f>IF(Table1[[#This Row],[Ordem_insumos]]&lt;&gt;0,VLOOKUP(Table1[[#This Row],[Codigo_servico]],Preencher_Orcamento!$B:$D,3,FALSE)*Table1[[#This Row],[Subtotal_insumo]],"")</f>
        <v>0</v>
      </c>
    </row>
    <row r="12743" spans="1:13" ht="26.25" x14ac:dyDescent="0.25">
      <c r="A12743" s="6">
        <v>181060</v>
      </c>
      <c r="B12743" s="126">
        <v>2</v>
      </c>
      <c r="C12743" s="133"/>
      <c r="D12743" s="134">
        <v>2062</v>
      </c>
      <c r="E12743" s="7" t="s">
        <v>2197</v>
      </c>
      <c r="F12743" s="8" t="s">
        <v>2140</v>
      </c>
      <c r="G12743" s="18">
        <f>IFERROR(VLOOKUP(Table1[[#This Row],[Codigo_insumo]],BD_Insumos!$B:$E,4),"")</f>
        <v>17.396363994909375</v>
      </c>
      <c r="H12743" s="140">
        <v>0.33</v>
      </c>
      <c r="I12743" s="9"/>
      <c r="J12743" s="23">
        <f t="shared" si="199"/>
        <v>5.7408001183200943</v>
      </c>
      <c r="K12743" s="22" t="str">
        <f>IF(I12743&lt;&gt;"",SUMIF(Table1[Codigo_servico],A12743,Table1[Subtotal_insumo]),"")</f>
        <v/>
      </c>
      <c r="L12743" s="18">
        <f>IF(Table1[[#This Row],[Ordem_insumos]]&lt;&gt;0,VLOOKUP(Table1[[#This Row],[Codigo_servico]],Preencher_Orcamento!$B:$D,3,FALSE)*Table1[[#This Row],[Qtde_insumo]],"")</f>
        <v>0</v>
      </c>
      <c r="M12743" s="18">
        <f>IF(Table1[[#This Row],[Ordem_insumos]]&lt;&gt;0,VLOOKUP(Table1[[#This Row],[Codigo_servico]],Preencher_Orcamento!$B:$D,3,FALSE)*Table1[[#This Row],[Subtotal_insumo]],"")</f>
        <v>0</v>
      </c>
    </row>
    <row r="12744" spans="1:13" x14ac:dyDescent="0.25">
      <c r="A12744" s="3">
        <v>181090</v>
      </c>
      <c r="B12744" s="125">
        <v>0</v>
      </c>
      <c r="C12744" s="131" t="s">
        <v>4713</v>
      </c>
      <c r="D12744" s="132"/>
      <c r="E12744" s="4"/>
      <c r="F12744" s="4"/>
      <c r="G12744" s="17" t="str">
        <f>IFERROR(VLOOKUP(Table1[[#This Row],[Codigo_insumo]],BD_Insumos!$B:$E,4),"")</f>
        <v/>
      </c>
      <c r="H12744" s="139"/>
      <c r="I12744" s="5" t="s">
        <v>457</v>
      </c>
      <c r="J12744" s="20" t="str">
        <f t="shared" si="199"/>
        <v/>
      </c>
      <c r="K12744" s="21">
        <f>IF(I12744&lt;&gt;"",SUMIF(Table1[Codigo_servico],A12744,Table1[Subtotal_insumo]),"")</f>
        <v>247.92840863654521</v>
      </c>
      <c r="L12744" s="17" t="str">
        <f>IF(Table1[[#This Row],[Ordem_insumos]]&lt;&gt;0,VLOOKUP(Table1[[#This Row],[Codigo_servico]],Preencher_Orcamento!$B:$D,3,FALSE)*Table1[[#This Row],[Qtde_insumo]],"")</f>
        <v/>
      </c>
      <c r="M12744" s="17" t="str">
        <f>IF(Table1[[#This Row],[Ordem_insumos]]&lt;&gt;0,VLOOKUP(Table1[[#This Row],[Codigo_servico]],Preencher_Orcamento!$B:$D,3,FALSE)*Table1[[#This Row],[Subtotal_insumo]],"")</f>
        <v/>
      </c>
    </row>
    <row r="12745" spans="1:13" x14ac:dyDescent="0.25">
      <c r="A12745" s="6">
        <v>181090</v>
      </c>
      <c r="B12745" s="126">
        <v>1</v>
      </c>
      <c r="C12745" s="133"/>
      <c r="D12745" s="134">
        <v>10543</v>
      </c>
      <c r="E12745" s="7" t="s">
        <v>91</v>
      </c>
      <c r="F12745" s="8" t="s">
        <v>58</v>
      </c>
      <c r="G12745" s="16">
        <f>IFERROR(VLOOKUP(Table1[[#This Row],[Codigo_insumo]],BD_Insumos!$B:$E,4),"")</f>
        <v>67.283799999999999</v>
      </c>
      <c r="H12745" s="140">
        <v>0.05</v>
      </c>
      <c r="I12745" s="9"/>
      <c r="J12745" s="22">
        <f t="shared" si="199"/>
        <v>3.3641900000000002</v>
      </c>
      <c r="K12745" s="22" t="str">
        <f>IF(I12745&lt;&gt;"",SUMIF(Table1[Codigo_servico],A12745,Table1[Subtotal_insumo]),"")</f>
        <v/>
      </c>
      <c r="L12745" s="16">
        <f>IF(Table1[[#This Row],[Ordem_insumos]]&lt;&gt;0,VLOOKUP(Table1[[#This Row],[Codigo_servico]],Preencher_Orcamento!$B:$D,3,FALSE)*Table1[[#This Row],[Qtde_insumo]],"")</f>
        <v>0</v>
      </c>
      <c r="M12745" s="16">
        <f>IF(Table1[[#This Row],[Ordem_insumos]]&lt;&gt;0,VLOOKUP(Table1[[#This Row],[Codigo_servico]],Preencher_Orcamento!$B:$D,3,FALSE)*Table1[[#This Row],[Subtotal_insumo]],"")</f>
        <v>0</v>
      </c>
    </row>
    <row r="12746" spans="1:13" x14ac:dyDescent="0.25">
      <c r="A12746" s="6">
        <v>181090</v>
      </c>
      <c r="B12746" s="126">
        <v>2</v>
      </c>
      <c r="C12746" s="133"/>
      <c r="D12746" s="134">
        <v>2099</v>
      </c>
      <c r="E12746" s="7" t="s">
        <v>2205</v>
      </c>
      <c r="F12746" s="8" t="s">
        <v>2140</v>
      </c>
      <c r="G12746" s="16">
        <f>IFERROR(VLOOKUP(Table1[[#This Row],[Codigo_insumo]],BD_Insumos!$B:$E,4),"")</f>
        <v>12.627877718847255</v>
      </c>
      <c r="H12746" s="140">
        <v>2.46</v>
      </c>
      <c r="I12746" s="9"/>
      <c r="J12746" s="22">
        <f t="shared" si="199"/>
        <v>31.064579188364249</v>
      </c>
      <c r="K12746" s="22" t="str">
        <f>IF(I12746&lt;&gt;"",SUMIF(Table1[Codigo_servico],A12746,Table1[Subtotal_insumo]),"")</f>
        <v/>
      </c>
      <c r="L12746" s="16">
        <f>IF(Table1[[#This Row],[Ordem_insumos]]&lt;&gt;0,VLOOKUP(Table1[[#This Row],[Codigo_servico]],Preencher_Orcamento!$B:$D,3,FALSE)*Table1[[#This Row],[Qtde_insumo]],"")</f>
        <v>0</v>
      </c>
      <c r="M12746" s="16">
        <f>IF(Table1[[#This Row],[Ordem_insumos]]&lt;&gt;0,VLOOKUP(Table1[[#This Row],[Codigo_servico]],Preencher_Orcamento!$B:$D,3,FALSE)*Table1[[#This Row],[Subtotal_insumo]],"")</f>
        <v>0</v>
      </c>
    </row>
    <row r="12747" spans="1:13" x14ac:dyDescent="0.25">
      <c r="A12747" s="6">
        <v>181090</v>
      </c>
      <c r="B12747" s="126">
        <v>3</v>
      </c>
      <c r="C12747" s="133"/>
      <c r="D12747" s="134">
        <v>11070</v>
      </c>
      <c r="E12747" s="7" t="s">
        <v>185</v>
      </c>
      <c r="F12747" s="8" t="s">
        <v>5</v>
      </c>
      <c r="G12747" s="16">
        <f>IFERROR(VLOOKUP(Table1[[#This Row],[Codigo_insumo]],BD_Insumos!$B:$E,4),"")</f>
        <v>4.1189999999999998</v>
      </c>
      <c r="H12747" s="140">
        <v>2.8666700000000001</v>
      </c>
      <c r="I12747" s="9"/>
      <c r="J12747" s="22">
        <f t="shared" si="199"/>
        <v>11.807813729999999</v>
      </c>
      <c r="K12747" s="22" t="str">
        <f>IF(I12747&lt;&gt;"",SUMIF(Table1[Codigo_servico],A12747,Table1[Subtotal_insumo]),"")</f>
        <v/>
      </c>
      <c r="L12747" s="16">
        <f>IF(Table1[[#This Row],[Ordem_insumos]]&lt;&gt;0,VLOOKUP(Table1[[#This Row],[Codigo_servico]],Preencher_Orcamento!$B:$D,3,FALSE)*Table1[[#This Row],[Qtde_insumo]],"")</f>
        <v>0</v>
      </c>
      <c r="M12747" s="16">
        <f>IF(Table1[[#This Row],[Ordem_insumos]]&lt;&gt;0,VLOOKUP(Table1[[#This Row],[Codigo_servico]],Preencher_Orcamento!$B:$D,3,FALSE)*Table1[[#This Row],[Subtotal_insumo]],"")</f>
        <v>0</v>
      </c>
    </row>
    <row r="12748" spans="1:13" ht="26.25" x14ac:dyDescent="0.25">
      <c r="A12748" s="6">
        <v>181090</v>
      </c>
      <c r="B12748" s="126">
        <v>4</v>
      </c>
      <c r="C12748" s="133"/>
      <c r="D12748" s="134">
        <v>77236</v>
      </c>
      <c r="E12748" s="7" t="s">
        <v>1937</v>
      </c>
      <c r="F12748" s="8" t="s">
        <v>457</v>
      </c>
      <c r="G12748" s="16">
        <f>IFERROR(VLOOKUP(Table1[[#This Row],[Codigo_insumo]],BD_Insumos!$B:$E,4),"")</f>
        <v>15.4191</v>
      </c>
      <c r="H12748" s="140">
        <v>1</v>
      </c>
      <c r="I12748" s="9"/>
      <c r="J12748" s="22">
        <f t="shared" si="199"/>
        <v>15.4191</v>
      </c>
      <c r="K12748" s="22" t="str">
        <f>IF(I12748&lt;&gt;"",SUMIF(Table1[Codigo_servico],A12748,Table1[Subtotal_insumo]),"")</f>
        <v/>
      </c>
      <c r="L12748" s="16">
        <f>IF(Table1[[#This Row],[Ordem_insumos]]&lt;&gt;0,VLOOKUP(Table1[[#This Row],[Codigo_servico]],Preencher_Orcamento!$B:$D,3,FALSE)*Table1[[#This Row],[Qtde_insumo]],"")</f>
        <v>0</v>
      </c>
      <c r="M12748" s="16">
        <f>IF(Table1[[#This Row],[Ordem_insumos]]&lt;&gt;0,VLOOKUP(Table1[[#This Row],[Codigo_servico]],Preencher_Orcamento!$B:$D,3,FALSE)*Table1[[#This Row],[Subtotal_insumo]],"")</f>
        <v>0</v>
      </c>
    </row>
    <row r="12749" spans="1:13" ht="39" x14ac:dyDescent="0.25">
      <c r="A12749" s="6">
        <v>181090</v>
      </c>
      <c r="B12749" s="126">
        <v>5</v>
      </c>
      <c r="C12749" s="133"/>
      <c r="D12749" s="134">
        <v>70822</v>
      </c>
      <c r="E12749" s="7" t="s">
        <v>1716</v>
      </c>
      <c r="F12749" s="8" t="s">
        <v>5</v>
      </c>
      <c r="G12749" s="16">
        <f>IFERROR(VLOOKUP(Table1[[#This Row],[Codigo_insumo]],BD_Insumos!$B:$E,4),"")</f>
        <v>9.6629000000000005</v>
      </c>
      <c r="H12749" s="140">
        <v>1.2</v>
      </c>
      <c r="I12749" s="9"/>
      <c r="J12749" s="22">
        <f t="shared" si="199"/>
        <v>11.59548</v>
      </c>
      <c r="K12749" s="22" t="str">
        <f>IF(I12749&lt;&gt;"",SUMIF(Table1[Codigo_servico],A12749,Table1[Subtotal_insumo]),"")</f>
        <v/>
      </c>
      <c r="L12749" s="16">
        <f>IF(Table1[[#This Row],[Ordem_insumos]]&lt;&gt;0,VLOOKUP(Table1[[#This Row],[Codigo_servico]],Preencher_Orcamento!$B:$D,3,FALSE)*Table1[[#This Row],[Qtde_insumo]],"")</f>
        <v>0</v>
      </c>
      <c r="M12749" s="16">
        <f>IF(Table1[[#This Row],[Ordem_insumos]]&lt;&gt;0,VLOOKUP(Table1[[#This Row],[Codigo_servico]],Preencher_Orcamento!$B:$D,3,FALSE)*Table1[[#This Row],[Subtotal_insumo]],"")</f>
        <v>0</v>
      </c>
    </row>
    <row r="12750" spans="1:13" x14ac:dyDescent="0.25">
      <c r="A12750" s="6">
        <v>181090</v>
      </c>
      <c r="B12750" s="126">
        <v>6</v>
      </c>
      <c r="C12750" s="133"/>
      <c r="D12750" s="134">
        <v>37530</v>
      </c>
      <c r="E12750" s="7" t="s">
        <v>834</v>
      </c>
      <c r="F12750" s="8" t="s">
        <v>457</v>
      </c>
      <c r="G12750" s="16">
        <f>IFERROR(VLOOKUP(Table1[[#This Row],[Codigo_insumo]],BD_Insumos!$B:$E,4),"")</f>
        <v>0.85980000000000001</v>
      </c>
      <c r="H12750" s="140">
        <v>0.12</v>
      </c>
      <c r="I12750" s="9"/>
      <c r="J12750" s="22">
        <f t="shared" si="199"/>
        <v>0.103176</v>
      </c>
      <c r="K12750" s="22" t="str">
        <f>IF(I12750&lt;&gt;"",SUMIF(Table1[Codigo_servico],A12750,Table1[Subtotal_insumo]),"")</f>
        <v/>
      </c>
      <c r="L12750" s="16">
        <f>IF(Table1[[#This Row],[Ordem_insumos]]&lt;&gt;0,VLOOKUP(Table1[[#This Row],[Codigo_servico]],Preencher_Orcamento!$B:$D,3,FALSE)*Table1[[#This Row],[Qtde_insumo]],"")</f>
        <v>0</v>
      </c>
      <c r="M12750" s="16">
        <f>IF(Table1[[#This Row],[Ordem_insumos]]&lt;&gt;0,VLOOKUP(Table1[[#This Row],[Codigo_servico]],Preencher_Orcamento!$B:$D,3,FALSE)*Table1[[#This Row],[Subtotal_insumo]],"")</f>
        <v>0</v>
      </c>
    </row>
    <row r="12751" spans="1:13" ht="26.25" x14ac:dyDescent="0.25">
      <c r="A12751" s="6">
        <v>181090</v>
      </c>
      <c r="B12751" s="126">
        <v>7</v>
      </c>
      <c r="C12751" s="133"/>
      <c r="D12751" s="134">
        <v>17520</v>
      </c>
      <c r="E12751" s="7" t="s">
        <v>385</v>
      </c>
      <c r="F12751" s="8" t="s">
        <v>197</v>
      </c>
      <c r="G12751" s="16">
        <f>IFERROR(VLOOKUP(Table1[[#This Row],[Codigo_insumo]],BD_Insumos!$B:$E,4),"")</f>
        <v>7.9619999999999997</v>
      </c>
      <c r="H12751" s="140">
        <v>0.34</v>
      </c>
      <c r="I12751" s="9"/>
      <c r="J12751" s="22">
        <f t="shared" si="199"/>
        <v>2.7070799999999999</v>
      </c>
      <c r="K12751" s="22" t="str">
        <f>IF(I12751&lt;&gt;"",SUMIF(Table1[Codigo_servico],A12751,Table1[Subtotal_insumo]),"")</f>
        <v/>
      </c>
      <c r="L12751" s="16">
        <f>IF(Table1[[#This Row],[Ordem_insumos]]&lt;&gt;0,VLOOKUP(Table1[[#This Row],[Codigo_servico]],Preencher_Orcamento!$B:$D,3,FALSE)*Table1[[#This Row],[Qtde_insumo]],"")</f>
        <v>0</v>
      </c>
      <c r="M12751" s="16">
        <f>IF(Table1[[#This Row],[Ordem_insumos]]&lt;&gt;0,VLOOKUP(Table1[[#This Row],[Codigo_servico]],Preencher_Orcamento!$B:$D,3,FALSE)*Table1[[#This Row],[Subtotal_insumo]],"")</f>
        <v>0</v>
      </c>
    </row>
    <row r="12752" spans="1:13" x14ac:dyDescent="0.25">
      <c r="A12752" s="6">
        <v>181090</v>
      </c>
      <c r="B12752" s="126">
        <v>8</v>
      </c>
      <c r="C12752" s="133"/>
      <c r="D12752" s="134">
        <v>11501</v>
      </c>
      <c r="E12752" s="7" t="s">
        <v>196</v>
      </c>
      <c r="F12752" s="8" t="s">
        <v>197</v>
      </c>
      <c r="G12752" s="18">
        <f>IFERROR(VLOOKUP(Table1[[#This Row],[Codigo_insumo]],BD_Insumos!$B:$E,4),"")</f>
        <v>3.2875999999999999</v>
      </c>
      <c r="H12752" s="140">
        <v>0.57999999999999996</v>
      </c>
      <c r="I12752" s="9"/>
      <c r="J12752" s="23">
        <f t="shared" si="199"/>
        <v>1.9068079999999998</v>
      </c>
      <c r="K12752" s="22" t="str">
        <f>IF(I12752&lt;&gt;"",SUMIF(Table1[Codigo_servico],A12752,Table1[Subtotal_insumo]),"")</f>
        <v/>
      </c>
      <c r="L12752" s="18">
        <f>IF(Table1[[#This Row],[Ordem_insumos]]&lt;&gt;0,VLOOKUP(Table1[[#This Row],[Codigo_servico]],Preencher_Orcamento!$B:$D,3,FALSE)*Table1[[#This Row],[Qtde_insumo]],"")</f>
        <v>0</v>
      </c>
      <c r="M12752" s="18">
        <f>IF(Table1[[#This Row],[Ordem_insumos]]&lt;&gt;0,VLOOKUP(Table1[[#This Row],[Codigo_servico]],Preencher_Orcamento!$B:$D,3,FALSE)*Table1[[#This Row],[Subtotal_insumo]],"")</f>
        <v>0</v>
      </c>
    </row>
    <row r="12753" spans="1:13" ht="26.25" x14ac:dyDescent="0.25">
      <c r="A12753" s="6">
        <v>181090</v>
      </c>
      <c r="B12753" s="126">
        <v>9</v>
      </c>
      <c r="C12753" s="133"/>
      <c r="D12753" s="134">
        <v>72418</v>
      </c>
      <c r="E12753" s="7" t="s">
        <v>1757</v>
      </c>
      <c r="F12753" s="8" t="s">
        <v>5</v>
      </c>
      <c r="G12753" s="18">
        <f>IFERROR(VLOOKUP(Table1[[#This Row],[Codigo_insumo]],BD_Insumos!$B:$E,4),"")</f>
        <v>33.892699999999998</v>
      </c>
      <c r="H12753" s="140">
        <v>0.55500000000000005</v>
      </c>
      <c r="I12753" s="9"/>
      <c r="J12753" s="23">
        <f t="shared" si="199"/>
        <v>18.8104485</v>
      </c>
      <c r="K12753" s="22" t="str">
        <f>IF(I12753&lt;&gt;"",SUMIF(Table1[Codigo_servico],A12753,Table1[Subtotal_insumo]),"")</f>
        <v/>
      </c>
      <c r="L12753" s="18">
        <f>IF(Table1[[#This Row],[Ordem_insumos]]&lt;&gt;0,VLOOKUP(Table1[[#This Row],[Codigo_servico]],Preencher_Orcamento!$B:$D,3,FALSE)*Table1[[#This Row],[Qtde_insumo]],"")</f>
        <v>0</v>
      </c>
      <c r="M12753" s="18">
        <f>IF(Table1[[#This Row],[Ordem_insumos]]&lt;&gt;0,VLOOKUP(Table1[[#This Row],[Codigo_servico]],Preencher_Orcamento!$B:$D,3,FALSE)*Table1[[#This Row],[Subtotal_insumo]],"")</f>
        <v>0</v>
      </c>
    </row>
    <row r="12754" spans="1:13" x14ac:dyDescent="0.25">
      <c r="A12754" s="6">
        <v>181090</v>
      </c>
      <c r="B12754" s="126">
        <v>10</v>
      </c>
      <c r="C12754" s="133"/>
      <c r="D12754" s="134">
        <v>2036</v>
      </c>
      <c r="E12754" s="7" t="s">
        <v>2191</v>
      </c>
      <c r="F12754" s="8" t="s">
        <v>2140</v>
      </c>
      <c r="G12754" s="18">
        <f>IFERROR(VLOOKUP(Table1[[#This Row],[Codigo_insumo]],BD_Insumos!$B:$E,4),"")</f>
        <v>12.90425192342871</v>
      </c>
      <c r="H12754" s="140">
        <v>1.6</v>
      </c>
      <c r="I12754" s="9"/>
      <c r="J12754" s="23">
        <f t="shared" si="199"/>
        <v>20.646803077485938</v>
      </c>
      <c r="K12754" s="22" t="str">
        <f>IF(I12754&lt;&gt;"",SUMIF(Table1[Codigo_servico],A12754,Table1[Subtotal_insumo]),"")</f>
        <v/>
      </c>
      <c r="L12754" s="18">
        <f>IF(Table1[[#This Row],[Ordem_insumos]]&lt;&gt;0,VLOOKUP(Table1[[#This Row],[Codigo_servico]],Preencher_Orcamento!$B:$D,3,FALSE)*Table1[[#This Row],[Qtde_insumo]],"")</f>
        <v>0</v>
      </c>
      <c r="M12754" s="18">
        <f>IF(Table1[[#This Row],[Ordem_insumos]]&lt;&gt;0,VLOOKUP(Table1[[#This Row],[Codigo_servico]],Preencher_Orcamento!$B:$D,3,FALSE)*Table1[[#This Row],[Subtotal_insumo]],"")</f>
        <v>0</v>
      </c>
    </row>
    <row r="12755" spans="1:13" x14ac:dyDescent="0.25">
      <c r="A12755" s="6">
        <v>181090</v>
      </c>
      <c r="B12755" s="126">
        <v>11</v>
      </c>
      <c r="C12755" s="133"/>
      <c r="D12755" s="134">
        <v>2035</v>
      </c>
      <c r="E12755" s="7" t="s">
        <v>2190</v>
      </c>
      <c r="F12755" s="8" t="s">
        <v>2140</v>
      </c>
      <c r="G12755" s="18">
        <f>IFERROR(VLOOKUP(Table1[[#This Row],[Codigo_insumo]],BD_Insumos!$B:$E,4),"")</f>
        <v>17.275965903920998</v>
      </c>
      <c r="H12755" s="140">
        <v>2.6</v>
      </c>
      <c r="I12755" s="9"/>
      <c r="J12755" s="23">
        <f t="shared" si="199"/>
        <v>44.917511350194594</v>
      </c>
      <c r="K12755" s="22" t="str">
        <f>IF(I12755&lt;&gt;"",SUMIF(Table1[Codigo_servico],A12755,Table1[Subtotal_insumo]),"")</f>
        <v/>
      </c>
      <c r="L12755" s="18">
        <f>IF(Table1[[#This Row],[Ordem_insumos]]&lt;&gt;0,VLOOKUP(Table1[[#This Row],[Codigo_servico]],Preencher_Orcamento!$B:$D,3,FALSE)*Table1[[#This Row],[Qtde_insumo]],"")</f>
        <v>0</v>
      </c>
      <c r="M12755" s="18">
        <f>IF(Table1[[#This Row],[Ordem_insumos]]&lt;&gt;0,VLOOKUP(Table1[[#This Row],[Codigo_servico]],Preencher_Orcamento!$B:$D,3,FALSE)*Table1[[#This Row],[Subtotal_insumo]],"")</f>
        <v>0</v>
      </c>
    </row>
    <row r="12756" spans="1:13" x14ac:dyDescent="0.25">
      <c r="A12756" s="6">
        <v>181090</v>
      </c>
      <c r="B12756" s="126">
        <v>12</v>
      </c>
      <c r="C12756" s="133"/>
      <c r="D12756" s="134">
        <v>2020</v>
      </c>
      <c r="E12756" s="7" t="s">
        <v>2188</v>
      </c>
      <c r="F12756" s="8" t="s">
        <v>2140</v>
      </c>
      <c r="G12756" s="18">
        <f>IFERROR(VLOOKUP(Table1[[#This Row],[Codigo_insumo]],BD_Insumos!$B:$E,4),"")</f>
        <v>15.860837164231068</v>
      </c>
      <c r="H12756" s="140">
        <v>0.24</v>
      </c>
      <c r="I12756" s="9"/>
      <c r="J12756" s="23">
        <f t="shared" si="199"/>
        <v>3.8066009194154562</v>
      </c>
      <c r="K12756" s="22" t="str">
        <f>IF(I12756&lt;&gt;"",SUMIF(Table1[Codigo_servico],A12756,Table1[Subtotal_insumo]),"")</f>
        <v/>
      </c>
      <c r="L12756" s="18">
        <f>IF(Table1[[#This Row],[Ordem_insumos]]&lt;&gt;0,VLOOKUP(Table1[[#This Row],[Codigo_servico]],Preencher_Orcamento!$B:$D,3,FALSE)*Table1[[#This Row],[Qtde_insumo]],"")</f>
        <v>0</v>
      </c>
      <c r="M12756" s="18">
        <f>IF(Table1[[#This Row],[Ordem_insumos]]&lt;&gt;0,VLOOKUP(Table1[[#This Row],[Codigo_servico]],Preencher_Orcamento!$B:$D,3,FALSE)*Table1[[#This Row],[Subtotal_insumo]],"")</f>
        <v>0</v>
      </c>
    </row>
    <row r="12757" spans="1:13" x14ac:dyDescent="0.25">
      <c r="A12757" s="6">
        <v>181090</v>
      </c>
      <c r="B12757" s="126">
        <v>13</v>
      </c>
      <c r="C12757" s="133"/>
      <c r="D12757" s="134">
        <v>2015</v>
      </c>
      <c r="E12757" s="7" t="s">
        <v>2186</v>
      </c>
      <c r="F12757" s="8" t="s">
        <v>2140</v>
      </c>
      <c r="G12757" s="18">
        <f>IFERROR(VLOOKUP(Table1[[#This Row],[Codigo_insumo]],BD_Insumos!$B:$E,4),"")</f>
        <v>16.259414142106937</v>
      </c>
      <c r="H12757" s="140">
        <v>0.4</v>
      </c>
      <c r="I12757" s="9"/>
      <c r="J12757" s="23">
        <f t="shared" si="199"/>
        <v>6.5037656568427753</v>
      </c>
      <c r="K12757" s="22" t="str">
        <f>IF(I12757&lt;&gt;"",SUMIF(Table1[Codigo_servico],A12757,Table1[Subtotal_insumo]),"")</f>
        <v/>
      </c>
      <c r="L12757" s="18">
        <f>IF(Table1[[#This Row],[Ordem_insumos]]&lt;&gt;0,VLOOKUP(Table1[[#This Row],[Codigo_servico]],Preencher_Orcamento!$B:$D,3,FALSE)*Table1[[#This Row],[Qtde_insumo]],"")</f>
        <v>0</v>
      </c>
      <c r="M12757" s="18">
        <f>IF(Table1[[#This Row],[Ordem_insumos]]&lt;&gt;0,VLOOKUP(Table1[[#This Row],[Codigo_servico]],Preencher_Orcamento!$B:$D,3,FALSE)*Table1[[#This Row],[Subtotal_insumo]],"")</f>
        <v>0</v>
      </c>
    </row>
    <row r="12758" spans="1:13" x14ac:dyDescent="0.25">
      <c r="A12758" s="6">
        <v>181090</v>
      </c>
      <c r="B12758" s="126">
        <v>14</v>
      </c>
      <c r="C12758" s="133"/>
      <c r="D12758" s="134">
        <v>10608</v>
      </c>
      <c r="E12758" s="7" t="s">
        <v>118</v>
      </c>
      <c r="F12758" s="8" t="s">
        <v>58</v>
      </c>
      <c r="G12758" s="18">
        <f>IFERROR(VLOOKUP(Table1[[#This Row],[Codigo_insumo]],BD_Insumos!$B:$E,4),"")</f>
        <v>238.17070000000001</v>
      </c>
      <c r="H12758" s="140">
        <v>8.7499999999999994E-2</v>
      </c>
      <c r="I12758" s="9"/>
      <c r="J12758" s="23">
        <f t="shared" si="199"/>
        <v>20.839936250000001</v>
      </c>
      <c r="K12758" s="22" t="str">
        <f>IF(I12758&lt;&gt;"",SUMIF(Table1[Codigo_servico],A12758,Table1[Subtotal_insumo]),"")</f>
        <v/>
      </c>
      <c r="L12758" s="18">
        <f>IF(Table1[[#This Row],[Ordem_insumos]]&lt;&gt;0,VLOOKUP(Table1[[#This Row],[Codigo_servico]],Preencher_Orcamento!$B:$D,3,FALSE)*Table1[[#This Row],[Qtde_insumo]],"")</f>
        <v>0</v>
      </c>
      <c r="M12758" s="18">
        <f>IF(Table1[[#This Row],[Ordem_insumos]]&lt;&gt;0,VLOOKUP(Table1[[#This Row],[Codigo_servico]],Preencher_Orcamento!$B:$D,3,FALSE)*Table1[[#This Row],[Subtotal_insumo]],"")</f>
        <v>0</v>
      </c>
    </row>
    <row r="12759" spans="1:13" x14ac:dyDescent="0.25">
      <c r="A12759" s="6">
        <v>181090</v>
      </c>
      <c r="B12759" s="126">
        <v>15</v>
      </c>
      <c r="C12759" s="133"/>
      <c r="D12759" s="134">
        <v>2013</v>
      </c>
      <c r="E12759" s="7" t="s">
        <v>2184</v>
      </c>
      <c r="F12759" s="8" t="s">
        <v>2140</v>
      </c>
      <c r="G12759" s="18">
        <f>IFERROR(VLOOKUP(Table1[[#This Row],[Codigo_insumo]],BD_Insumos!$B:$E,4),"")</f>
        <v>15.756939025755017</v>
      </c>
      <c r="H12759" s="140">
        <v>1.88</v>
      </c>
      <c r="I12759" s="9"/>
      <c r="J12759" s="23">
        <f t="shared" si="199"/>
        <v>29.623045368419429</v>
      </c>
      <c r="K12759" s="22" t="str">
        <f>IF(I12759&lt;&gt;"",SUMIF(Table1[Codigo_servico],A12759,Table1[Subtotal_insumo]),"")</f>
        <v/>
      </c>
      <c r="L12759" s="18">
        <f>IF(Table1[[#This Row],[Ordem_insumos]]&lt;&gt;0,VLOOKUP(Table1[[#This Row],[Codigo_servico]],Preencher_Orcamento!$B:$D,3,FALSE)*Table1[[#This Row],[Qtde_insumo]],"")</f>
        <v>0</v>
      </c>
      <c r="M12759" s="18">
        <f>IF(Table1[[#This Row],[Ordem_insumos]]&lt;&gt;0,VLOOKUP(Table1[[#This Row],[Codigo_servico]],Preencher_Orcamento!$B:$D,3,FALSE)*Table1[[#This Row],[Subtotal_insumo]],"")</f>
        <v>0</v>
      </c>
    </row>
    <row r="12760" spans="1:13" x14ac:dyDescent="0.25">
      <c r="A12760" s="6">
        <v>181090</v>
      </c>
      <c r="B12760" s="126">
        <v>16</v>
      </c>
      <c r="C12760" s="133"/>
      <c r="D12760" s="134">
        <v>2014</v>
      </c>
      <c r="E12760" s="7" t="s">
        <v>2185</v>
      </c>
      <c r="F12760" s="8" t="s">
        <v>2140</v>
      </c>
      <c r="G12760" s="18">
        <f>IFERROR(VLOOKUP(Table1[[#This Row],[Codigo_insumo]],BD_Insumos!$B:$E,4),"")</f>
        <v>13.173665210544026</v>
      </c>
      <c r="H12760" s="140">
        <v>1.88</v>
      </c>
      <c r="I12760" s="9"/>
      <c r="J12760" s="23">
        <f t="shared" si="199"/>
        <v>24.76649059582277</v>
      </c>
      <c r="K12760" s="22" t="str">
        <f>IF(I12760&lt;&gt;"",SUMIF(Table1[Codigo_servico],A12760,Table1[Subtotal_insumo]),"")</f>
        <v/>
      </c>
      <c r="L12760" s="18">
        <f>IF(Table1[[#This Row],[Ordem_insumos]]&lt;&gt;0,VLOOKUP(Table1[[#This Row],[Codigo_servico]],Preencher_Orcamento!$B:$D,3,FALSE)*Table1[[#This Row],[Qtde_insumo]],"")</f>
        <v>0</v>
      </c>
      <c r="M12760" s="18">
        <f>IF(Table1[[#This Row],[Ordem_insumos]]&lt;&gt;0,VLOOKUP(Table1[[#This Row],[Codigo_servico]],Preencher_Orcamento!$B:$D,3,FALSE)*Table1[[#This Row],[Subtotal_insumo]],"")</f>
        <v>0</v>
      </c>
    </row>
    <row r="12761" spans="1:13" x14ac:dyDescent="0.25">
      <c r="A12761" s="6">
        <v>181090</v>
      </c>
      <c r="B12761" s="126">
        <v>17</v>
      </c>
      <c r="C12761" s="133"/>
      <c r="D12761" s="134">
        <v>79639</v>
      </c>
      <c r="E12761" s="7" t="s">
        <v>2021</v>
      </c>
      <c r="F12761" s="8" t="s">
        <v>5</v>
      </c>
      <c r="G12761" s="18">
        <f>IFERROR(VLOOKUP(Table1[[#This Row],[Codigo_insumo]],BD_Insumos!$B:$E,4),"")</f>
        <v>8.5999999999999993E-2</v>
      </c>
      <c r="H12761" s="140">
        <v>0.53</v>
      </c>
      <c r="I12761" s="9"/>
      <c r="J12761" s="23">
        <f t="shared" si="199"/>
        <v>4.5579999999999996E-2</v>
      </c>
      <c r="K12761" s="22" t="str">
        <f>IF(I12761&lt;&gt;"",SUMIF(Table1[Codigo_servico],A12761,Table1[Subtotal_insumo]),"")</f>
        <v/>
      </c>
      <c r="L12761" s="18">
        <f>IF(Table1[[#This Row],[Ordem_insumos]]&lt;&gt;0,VLOOKUP(Table1[[#This Row],[Codigo_servico]],Preencher_Orcamento!$B:$D,3,FALSE)*Table1[[#This Row],[Qtde_insumo]],"")</f>
        <v>0</v>
      </c>
      <c r="M12761" s="18">
        <f>IF(Table1[[#This Row],[Ordem_insumos]]&lt;&gt;0,VLOOKUP(Table1[[#This Row],[Codigo_servico]],Preencher_Orcamento!$B:$D,3,FALSE)*Table1[[#This Row],[Subtotal_insumo]],"")</f>
        <v>0</v>
      </c>
    </row>
    <row r="12762" spans="1:13" x14ac:dyDescent="0.25">
      <c r="A12762" s="3">
        <v>181201</v>
      </c>
      <c r="B12762" s="125">
        <v>0</v>
      </c>
      <c r="C12762" s="131" t="s">
        <v>4714</v>
      </c>
      <c r="D12762" s="132"/>
      <c r="E12762" s="4"/>
      <c r="F12762" s="4"/>
      <c r="G12762" s="17" t="str">
        <f>IFERROR(VLOOKUP(Table1[[#This Row],[Codigo_insumo]],BD_Insumos!$B:$E,4),"")</f>
        <v/>
      </c>
      <c r="H12762" s="139"/>
      <c r="I12762" s="5" t="s">
        <v>5</v>
      </c>
      <c r="J12762" s="20" t="str">
        <f t="shared" si="199"/>
        <v/>
      </c>
      <c r="K12762" s="21">
        <f>IF(I12762&lt;&gt;"",SUMIF(Table1[Codigo_servico],A12762,Table1[Subtotal_insumo]),"")</f>
        <v>160.94313958818776</v>
      </c>
      <c r="L12762" s="17" t="str">
        <f>IF(Table1[[#This Row],[Ordem_insumos]]&lt;&gt;0,VLOOKUP(Table1[[#This Row],[Codigo_servico]],Preencher_Orcamento!$B:$D,3,FALSE)*Table1[[#This Row],[Qtde_insumo]],"")</f>
        <v/>
      </c>
      <c r="M12762" s="17" t="str">
        <f>IF(Table1[[#This Row],[Ordem_insumos]]&lt;&gt;0,VLOOKUP(Table1[[#This Row],[Codigo_servico]],Preencher_Orcamento!$B:$D,3,FALSE)*Table1[[#This Row],[Subtotal_insumo]],"")</f>
        <v/>
      </c>
    </row>
    <row r="12763" spans="1:13" x14ac:dyDescent="0.25">
      <c r="A12763" s="6">
        <v>181201</v>
      </c>
      <c r="B12763" s="126">
        <v>1</v>
      </c>
      <c r="C12763" s="133"/>
      <c r="D12763" s="134">
        <v>11066</v>
      </c>
      <c r="E12763" s="7" t="s">
        <v>183</v>
      </c>
      <c r="F12763" s="8" t="s">
        <v>5</v>
      </c>
      <c r="G12763" s="16">
        <f>IFERROR(VLOOKUP(Table1[[#This Row],[Codigo_insumo]],BD_Insumos!$B:$E,4),"")</f>
        <v>1.0965</v>
      </c>
      <c r="H12763" s="140">
        <v>0.14000000000000001</v>
      </c>
      <c r="I12763" s="9"/>
      <c r="J12763" s="22">
        <f t="shared" si="199"/>
        <v>0.15351000000000001</v>
      </c>
      <c r="K12763" s="22" t="str">
        <f>IF(I12763&lt;&gt;"",SUMIF(Table1[Codigo_servico],A12763,Table1[Subtotal_insumo]),"")</f>
        <v/>
      </c>
      <c r="L12763" s="16">
        <f>IF(Table1[[#This Row],[Ordem_insumos]]&lt;&gt;0,VLOOKUP(Table1[[#This Row],[Codigo_servico]],Preencher_Orcamento!$B:$D,3,FALSE)*Table1[[#This Row],[Qtde_insumo]],"")</f>
        <v>0</v>
      </c>
      <c r="M12763" s="16">
        <f>IF(Table1[[#This Row],[Ordem_insumos]]&lt;&gt;0,VLOOKUP(Table1[[#This Row],[Codigo_servico]],Preencher_Orcamento!$B:$D,3,FALSE)*Table1[[#This Row],[Subtotal_insumo]],"")</f>
        <v>0</v>
      </c>
    </row>
    <row r="12764" spans="1:13" x14ac:dyDescent="0.25">
      <c r="A12764" s="6">
        <v>181201</v>
      </c>
      <c r="B12764" s="126">
        <v>2</v>
      </c>
      <c r="C12764" s="133"/>
      <c r="D12764" s="134">
        <v>11510</v>
      </c>
      <c r="E12764" s="7" t="s">
        <v>205</v>
      </c>
      <c r="F12764" s="8" t="s">
        <v>197</v>
      </c>
      <c r="G12764" s="16">
        <f>IFERROR(VLOOKUP(Table1[[#This Row],[Codigo_insumo]],BD_Insumos!$B:$E,4),"")</f>
        <v>3.2757999999999998</v>
      </c>
      <c r="H12764" s="140">
        <v>4.6100000000000003</v>
      </c>
      <c r="I12764" s="9"/>
      <c r="J12764" s="22">
        <f t="shared" si="199"/>
        <v>15.101438</v>
      </c>
      <c r="K12764" s="22" t="str">
        <f>IF(I12764&lt;&gt;"",SUMIF(Table1[Codigo_servico],A12764,Table1[Subtotal_insumo]),"")</f>
        <v/>
      </c>
      <c r="L12764" s="16">
        <f>IF(Table1[[#This Row],[Ordem_insumos]]&lt;&gt;0,VLOOKUP(Table1[[#This Row],[Codigo_servico]],Preencher_Orcamento!$B:$D,3,FALSE)*Table1[[#This Row],[Qtde_insumo]],"")</f>
        <v>0</v>
      </c>
      <c r="M12764" s="16">
        <f>IF(Table1[[#This Row],[Ordem_insumos]]&lt;&gt;0,VLOOKUP(Table1[[#This Row],[Codigo_servico]],Preencher_Orcamento!$B:$D,3,FALSE)*Table1[[#This Row],[Subtotal_insumo]],"")</f>
        <v>0</v>
      </c>
    </row>
    <row r="12765" spans="1:13" x14ac:dyDescent="0.25">
      <c r="A12765" s="6">
        <v>181201</v>
      </c>
      <c r="B12765" s="126">
        <v>3</v>
      </c>
      <c r="C12765" s="133"/>
      <c r="D12765" s="134">
        <v>11520</v>
      </c>
      <c r="E12765" s="7" t="s">
        <v>213</v>
      </c>
      <c r="F12765" s="8" t="s">
        <v>197</v>
      </c>
      <c r="G12765" s="16">
        <f>IFERROR(VLOOKUP(Table1[[#This Row],[Codigo_insumo]],BD_Insumos!$B:$E,4),"")</f>
        <v>3.1955</v>
      </c>
      <c r="H12765" s="140">
        <v>1.58</v>
      </c>
      <c r="I12765" s="9"/>
      <c r="J12765" s="22">
        <f t="shared" si="199"/>
        <v>5.0488900000000001</v>
      </c>
      <c r="K12765" s="22" t="str">
        <f>IF(I12765&lt;&gt;"",SUMIF(Table1[Codigo_servico],A12765,Table1[Subtotal_insumo]),"")</f>
        <v/>
      </c>
      <c r="L12765" s="16">
        <f>IF(Table1[[#This Row],[Ordem_insumos]]&lt;&gt;0,VLOOKUP(Table1[[#This Row],[Codigo_servico]],Preencher_Orcamento!$B:$D,3,FALSE)*Table1[[#This Row],[Qtde_insumo]],"")</f>
        <v>0</v>
      </c>
      <c r="M12765" s="16">
        <f>IF(Table1[[#This Row],[Ordem_insumos]]&lt;&gt;0,VLOOKUP(Table1[[#This Row],[Codigo_servico]],Preencher_Orcamento!$B:$D,3,FALSE)*Table1[[#This Row],[Subtotal_insumo]],"")</f>
        <v>0</v>
      </c>
    </row>
    <row r="12766" spans="1:13" x14ac:dyDescent="0.25">
      <c r="A12766" s="6">
        <v>181201</v>
      </c>
      <c r="B12766" s="126">
        <v>4</v>
      </c>
      <c r="C12766" s="133"/>
      <c r="D12766" s="134">
        <v>17515</v>
      </c>
      <c r="E12766" s="7" t="s">
        <v>383</v>
      </c>
      <c r="F12766" s="8" t="s">
        <v>197</v>
      </c>
      <c r="G12766" s="16">
        <f>IFERROR(VLOOKUP(Table1[[#This Row],[Codigo_insumo]],BD_Insumos!$B:$E,4),"")</f>
        <v>5.5275999999999996</v>
      </c>
      <c r="H12766" s="140">
        <v>0.21</v>
      </c>
      <c r="I12766" s="9"/>
      <c r="J12766" s="22">
        <f t="shared" si="199"/>
        <v>1.1607959999999999</v>
      </c>
      <c r="K12766" s="22" t="str">
        <f>IF(I12766&lt;&gt;"",SUMIF(Table1[Codigo_servico],A12766,Table1[Subtotal_insumo]),"")</f>
        <v/>
      </c>
      <c r="L12766" s="16">
        <f>IF(Table1[[#This Row],[Ordem_insumos]]&lt;&gt;0,VLOOKUP(Table1[[#This Row],[Codigo_servico]],Preencher_Orcamento!$B:$D,3,FALSE)*Table1[[#This Row],[Qtde_insumo]],"")</f>
        <v>0</v>
      </c>
      <c r="M12766" s="16">
        <f>IF(Table1[[#This Row],[Ordem_insumos]]&lt;&gt;0,VLOOKUP(Table1[[#This Row],[Codigo_servico]],Preencher_Orcamento!$B:$D,3,FALSE)*Table1[[#This Row],[Subtotal_insumo]],"")</f>
        <v>0</v>
      </c>
    </row>
    <row r="12767" spans="1:13" x14ac:dyDescent="0.25">
      <c r="A12767" s="6">
        <v>181201</v>
      </c>
      <c r="B12767" s="126">
        <v>5</v>
      </c>
      <c r="C12767" s="133"/>
      <c r="D12767" s="134">
        <v>17740</v>
      </c>
      <c r="E12767" s="7" t="s">
        <v>399</v>
      </c>
      <c r="F12767" s="8" t="s">
        <v>197</v>
      </c>
      <c r="G12767" s="16">
        <f>IFERROR(VLOOKUP(Table1[[#This Row],[Codigo_insumo]],BD_Insumos!$B:$E,4),"")</f>
        <v>4.9862000000000002</v>
      </c>
      <c r="H12767" s="140">
        <v>0.12</v>
      </c>
      <c r="I12767" s="9"/>
      <c r="J12767" s="22">
        <f t="shared" si="199"/>
        <v>0.59834399999999999</v>
      </c>
      <c r="K12767" s="22" t="str">
        <f>IF(I12767&lt;&gt;"",SUMIF(Table1[Codigo_servico],A12767,Table1[Subtotal_insumo]),"")</f>
        <v/>
      </c>
      <c r="L12767" s="16">
        <f>IF(Table1[[#This Row],[Ordem_insumos]]&lt;&gt;0,VLOOKUP(Table1[[#This Row],[Codigo_servico]],Preencher_Orcamento!$B:$D,3,FALSE)*Table1[[#This Row],[Qtde_insumo]],"")</f>
        <v>0</v>
      </c>
      <c r="M12767" s="16">
        <f>IF(Table1[[#This Row],[Ordem_insumos]]&lt;&gt;0,VLOOKUP(Table1[[#This Row],[Codigo_servico]],Preencher_Orcamento!$B:$D,3,FALSE)*Table1[[#This Row],[Subtotal_insumo]],"")</f>
        <v>0</v>
      </c>
    </row>
    <row r="12768" spans="1:13" x14ac:dyDescent="0.25">
      <c r="A12768" s="6">
        <v>181201</v>
      </c>
      <c r="B12768" s="126">
        <v>6</v>
      </c>
      <c r="C12768" s="133"/>
      <c r="D12768" s="134">
        <v>2099</v>
      </c>
      <c r="E12768" s="7" t="s">
        <v>2205</v>
      </c>
      <c r="F12768" s="8" t="s">
        <v>2140</v>
      </c>
      <c r="G12768" s="16">
        <f>IFERROR(VLOOKUP(Table1[[#This Row],[Codigo_insumo]],BD_Insumos!$B:$E,4),"")</f>
        <v>12.627877718847255</v>
      </c>
      <c r="H12768" s="140">
        <v>1.07</v>
      </c>
      <c r="I12768" s="9"/>
      <c r="J12768" s="22">
        <f t="shared" si="199"/>
        <v>13.511829159166563</v>
      </c>
      <c r="K12768" s="22" t="str">
        <f>IF(I12768&lt;&gt;"",SUMIF(Table1[Codigo_servico],A12768,Table1[Subtotal_insumo]),"")</f>
        <v/>
      </c>
      <c r="L12768" s="16">
        <f>IF(Table1[[#This Row],[Ordem_insumos]]&lt;&gt;0,VLOOKUP(Table1[[#This Row],[Codigo_servico]],Preencher_Orcamento!$B:$D,3,FALSE)*Table1[[#This Row],[Qtde_insumo]],"")</f>
        <v>0</v>
      </c>
      <c r="M12768" s="16">
        <f>IF(Table1[[#This Row],[Ordem_insumos]]&lt;&gt;0,VLOOKUP(Table1[[#This Row],[Codigo_servico]],Preencher_Orcamento!$B:$D,3,FALSE)*Table1[[#This Row],[Subtotal_insumo]],"")</f>
        <v>0</v>
      </c>
    </row>
    <row r="12769" spans="1:13" x14ac:dyDescent="0.25">
      <c r="A12769" s="6">
        <v>181201</v>
      </c>
      <c r="B12769" s="126">
        <v>7</v>
      </c>
      <c r="C12769" s="133"/>
      <c r="D12769" s="134">
        <v>11070</v>
      </c>
      <c r="E12769" s="7" t="s">
        <v>185</v>
      </c>
      <c r="F12769" s="8" t="s">
        <v>5</v>
      </c>
      <c r="G12769" s="16">
        <f>IFERROR(VLOOKUP(Table1[[#This Row],[Codigo_insumo]],BD_Insumos!$B:$E,4),"")</f>
        <v>4.1189999999999998</v>
      </c>
      <c r="H12769" s="140">
        <v>0.43332999999999999</v>
      </c>
      <c r="I12769" s="9"/>
      <c r="J12769" s="22">
        <f t="shared" si="199"/>
        <v>1.7848862699999999</v>
      </c>
      <c r="K12769" s="22" t="str">
        <f>IF(I12769&lt;&gt;"",SUMIF(Table1[Codigo_servico],A12769,Table1[Subtotal_insumo]),"")</f>
        <v/>
      </c>
      <c r="L12769" s="16">
        <f>IF(Table1[[#This Row],[Ordem_insumos]]&lt;&gt;0,VLOOKUP(Table1[[#This Row],[Codigo_servico]],Preencher_Orcamento!$B:$D,3,FALSE)*Table1[[#This Row],[Qtde_insumo]],"")</f>
        <v>0</v>
      </c>
      <c r="M12769" s="16">
        <f>IF(Table1[[#This Row],[Ordem_insumos]]&lt;&gt;0,VLOOKUP(Table1[[#This Row],[Codigo_servico]],Preencher_Orcamento!$B:$D,3,FALSE)*Table1[[#This Row],[Subtotal_insumo]],"")</f>
        <v>0</v>
      </c>
    </row>
    <row r="12770" spans="1:13" x14ac:dyDescent="0.25">
      <c r="A12770" s="6">
        <v>181201</v>
      </c>
      <c r="B12770" s="126">
        <v>8</v>
      </c>
      <c r="C12770" s="133"/>
      <c r="D12770" s="134">
        <v>10609</v>
      </c>
      <c r="E12770" s="7" t="s">
        <v>119</v>
      </c>
      <c r="F12770" s="8" t="s">
        <v>58</v>
      </c>
      <c r="G12770" s="18">
        <f>IFERROR(VLOOKUP(Table1[[#This Row],[Codigo_insumo]],BD_Insumos!$B:$E,4),"")</f>
        <v>238.24469999999999</v>
      </c>
      <c r="H12770" s="140">
        <v>5.0999999999999997E-2</v>
      </c>
      <c r="I12770" s="9"/>
      <c r="J12770" s="23">
        <f t="shared" si="199"/>
        <v>12.150479699999998</v>
      </c>
      <c r="K12770" s="22" t="str">
        <f>IF(I12770&lt;&gt;"",SUMIF(Table1[Codigo_servico],A12770,Table1[Subtotal_insumo]),"")</f>
        <v/>
      </c>
      <c r="L12770" s="18">
        <f>IF(Table1[[#This Row],[Ordem_insumos]]&lt;&gt;0,VLOOKUP(Table1[[#This Row],[Codigo_servico]],Preencher_Orcamento!$B:$D,3,FALSE)*Table1[[#This Row],[Qtde_insumo]],"")</f>
        <v>0</v>
      </c>
      <c r="M12770" s="18">
        <f>IF(Table1[[#This Row],[Ordem_insumos]]&lt;&gt;0,VLOOKUP(Table1[[#This Row],[Codigo_servico]],Preencher_Orcamento!$B:$D,3,FALSE)*Table1[[#This Row],[Subtotal_insumo]],"")</f>
        <v>0</v>
      </c>
    </row>
    <row r="12771" spans="1:13" x14ac:dyDescent="0.25">
      <c r="A12771" s="6">
        <v>181201</v>
      </c>
      <c r="B12771" s="126">
        <v>9</v>
      </c>
      <c r="C12771" s="133"/>
      <c r="D12771" s="134">
        <v>37596</v>
      </c>
      <c r="E12771" s="7" t="s">
        <v>857</v>
      </c>
      <c r="F12771" s="8" t="s">
        <v>168</v>
      </c>
      <c r="G12771" s="18">
        <f>IFERROR(VLOOKUP(Table1[[#This Row],[Codigo_insumo]],BD_Insumos!$B:$E,4),"")</f>
        <v>16.944400000000002</v>
      </c>
      <c r="H12771" s="140">
        <v>0.71</v>
      </c>
      <c r="I12771" s="9"/>
      <c r="J12771" s="23">
        <f t="shared" si="199"/>
        <v>12.030524</v>
      </c>
      <c r="K12771" s="22" t="str">
        <f>IF(I12771&lt;&gt;"",SUMIF(Table1[Codigo_servico],A12771,Table1[Subtotal_insumo]),"")</f>
        <v/>
      </c>
      <c r="L12771" s="18">
        <f>IF(Table1[[#This Row],[Ordem_insumos]]&lt;&gt;0,VLOOKUP(Table1[[#This Row],[Codigo_servico]],Preencher_Orcamento!$B:$D,3,FALSE)*Table1[[#This Row],[Qtde_insumo]],"")</f>
        <v>0</v>
      </c>
      <c r="M12771" s="18">
        <f>IF(Table1[[#This Row],[Ordem_insumos]]&lt;&gt;0,VLOOKUP(Table1[[#This Row],[Codigo_servico]],Preencher_Orcamento!$B:$D,3,FALSE)*Table1[[#This Row],[Subtotal_insumo]],"")</f>
        <v>0</v>
      </c>
    </row>
    <row r="12772" spans="1:13" x14ac:dyDescent="0.25">
      <c r="A12772" s="6">
        <v>181201</v>
      </c>
      <c r="B12772" s="126">
        <v>10</v>
      </c>
      <c r="C12772" s="133"/>
      <c r="D12772" s="134">
        <v>2020</v>
      </c>
      <c r="E12772" s="7" t="s">
        <v>2188</v>
      </c>
      <c r="F12772" s="8" t="s">
        <v>2140</v>
      </c>
      <c r="G12772" s="18">
        <f>IFERROR(VLOOKUP(Table1[[#This Row],[Codigo_insumo]],BD_Insumos!$B:$E,4),"")</f>
        <v>15.860837164231068</v>
      </c>
      <c r="H12772" s="140">
        <v>0.26</v>
      </c>
      <c r="I12772" s="9"/>
      <c r="J12772" s="23">
        <f t="shared" si="199"/>
        <v>4.1238176627000778</v>
      </c>
      <c r="K12772" s="22" t="str">
        <f>IF(I12772&lt;&gt;"",SUMIF(Table1[Codigo_servico],A12772,Table1[Subtotal_insumo]),"")</f>
        <v/>
      </c>
      <c r="L12772" s="18">
        <f>IF(Table1[[#This Row],[Ordem_insumos]]&lt;&gt;0,VLOOKUP(Table1[[#This Row],[Codigo_servico]],Preencher_Orcamento!$B:$D,3,FALSE)*Table1[[#This Row],[Qtde_insumo]],"")</f>
        <v>0</v>
      </c>
      <c r="M12772" s="18">
        <f>IF(Table1[[#This Row],[Ordem_insumos]]&lt;&gt;0,VLOOKUP(Table1[[#This Row],[Codigo_servico]],Preencher_Orcamento!$B:$D,3,FALSE)*Table1[[#This Row],[Subtotal_insumo]],"")</f>
        <v>0</v>
      </c>
    </row>
    <row r="12773" spans="1:13" ht="26.25" x14ac:dyDescent="0.25">
      <c r="A12773" s="6">
        <v>181201</v>
      </c>
      <c r="B12773" s="126">
        <v>11</v>
      </c>
      <c r="C12773" s="133"/>
      <c r="D12773" s="134">
        <v>2016</v>
      </c>
      <c r="E12773" s="7" t="s">
        <v>2187</v>
      </c>
      <c r="F12773" s="8" t="s">
        <v>2140</v>
      </c>
      <c r="G12773" s="18">
        <f>IFERROR(VLOOKUP(Table1[[#This Row],[Codigo_insumo]],BD_Insumos!$B:$E,4),"")</f>
        <v>13.188618292508322</v>
      </c>
      <c r="H12773" s="140">
        <v>0.59</v>
      </c>
      <c r="I12773" s="9"/>
      <c r="J12773" s="23">
        <f t="shared" si="199"/>
        <v>7.7812847925799096</v>
      </c>
      <c r="K12773" s="22" t="str">
        <f>IF(I12773&lt;&gt;"",SUMIF(Table1[Codigo_servico],A12773,Table1[Subtotal_insumo]),"")</f>
        <v/>
      </c>
      <c r="L12773" s="18">
        <f>IF(Table1[[#This Row],[Ordem_insumos]]&lt;&gt;0,VLOOKUP(Table1[[#This Row],[Codigo_servico]],Preencher_Orcamento!$B:$D,3,FALSE)*Table1[[#This Row],[Qtde_insumo]],"")</f>
        <v>0</v>
      </c>
      <c r="M12773" s="18">
        <f>IF(Table1[[#This Row],[Ordem_insumos]]&lt;&gt;0,VLOOKUP(Table1[[#This Row],[Codigo_servico]],Preencher_Orcamento!$B:$D,3,FALSE)*Table1[[#This Row],[Subtotal_insumo]],"")</f>
        <v>0</v>
      </c>
    </row>
    <row r="12774" spans="1:13" x14ac:dyDescent="0.25">
      <c r="A12774" s="6">
        <v>181201</v>
      </c>
      <c r="B12774" s="126">
        <v>12</v>
      </c>
      <c r="C12774" s="133"/>
      <c r="D12774" s="134">
        <v>2015</v>
      </c>
      <c r="E12774" s="7" t="s">
        <v>2186</v>
      </c>
      <c r="F12774" s="8" t="s">
        <v>2140</v>
      </c>
      <c r="G12774" s="18">
        <f>IFERROR(VLOOKUP(Table1[[#This Row],[Codigo_insumo]],BD_Insumos!$B:$E,4),"")</f>
        <v>16.259414142106937</v>
      </c>
      <c r="H12774" s="140">
        <v>0.59</v>
      </c>
      <c r="I12774" s="9"/>
      <c r="J12774" s="23">
        <f t="shared" si="199"/>
        <v>9.5930543438430931</v>
      </c>
      <c r="K12774" s="22" t="str">
        <f>IF(I12774&lt;&gt;"",SUMIF(Table1[Codigo_servico],A12774,Table1[Subtotal_insumo]),"")</f>
        <v/>
      </c>
      <c r="L12774" s="18">
        <f>IF(Table1[[#This Row],[Ordem_insumos]]&lt;&gt;0,VLOOKUP(Table1[[#This Row],[Codigo_servico]],Preencher_Orcamento!$B:$D,3,FALSE)*Table1[[#This Row],[Qtde_insumo]],"")</f>
        <v>0</v>
      </c>
      <c r="M12774" s="18">
        <f>IF(Table1[[#This Row],[Ordem_insumos]]&lt;&gt;0,VLOOKUP(Table1[[#This Row],[Codigo_servico]],Preencher_Orcamento!$B:$D,3,FALSE)*Table1[[#This Row],[Subtotal_insumo]],"")</f>
        <v>0</v>
      </c>
    </row>
    <row r="12775" spans="1:13" x14ac:dyDescent="0.25">
      <c r="A12775" s="6">
        <v>181201</v>
      </c>
      <c r="B12775" s="126">
        <v>13</v>
      </c>
      <c r="C12775" s="133"/>
      <c r="D12775" s="134">
        <v>2014</v>
      </c>
      <c r="E12775" s="7" t="s">
        <v>2185</v>
      </c>
      <c r="F12775" s="8" t="s">
        <v>2140</v>
      </c>
      <c r="G12775" s="18">
        <f>IFERROR(VLOOKUP(Table1[[#This Row],[Codigo_insumo]],BD_Insumos!$B:$E,4),"")</f>
        <v>13.173665210544026</v>
      </c>
      <c r="H12775" s="140">
        <v>2.12</v>
      </c>
      <c r="I12775" s="9"/>
      <c r="J12775" s="23">
        <f t="shared" si="199"/>
        <v>27.928170246353336</v>
      </c>
      <c r="K12775" s="22" t="str">
        <f>IF(I12775&lt;&gt;"",SUMIF(Table1[Codigo_servico],A12775,Table1[Subtotal_insumo]),"")</f>
        <v/>
      </c>
      <c r="L12775" s="18">
        <f>IF(Table1[[#This Row],[Ordem_insumos]]&lt;&gt;0,VLOOKUP(Table1[[#This Row],[Codigo_servico]],Preencher_Orcamento!$B:$D,3,FALSE)*Table1[[#This Row],[Qtde_insumo]],"")</f>
        <v>0</v>
      </c>
      <c r="M12775" s="18">
        <f>IF(Table1[[#This Row],[Ordem_insumos]]&lt;&gt;0,VLOOKUP(Table1[[#This Row],[Codigo_servico]],Preencher_Orcamento!$B:$D,3,FALSE)*Table1[[#This Row],[Subtotal_insumo]],"")</f>
        <v>0</v>
      </c>
    </row>
    <row r="12776" spans="1:13" x14ac:dyDescent="0.25">
      <c r="A12776" s="6">
        <v>181201</v>
      </c>
      <c r="B12776" s="126">
        <v>14</v>
      </c>
      <c r="C12776" s="133"/>
      <c r="D12776" s="134">
        <v>2013</v>
      </c>
      <c r="E12776" s="7" t="s">
        <v>2184</v>
      </c>
      <c r="F12776" s="8" t="s">
        <v>2140</v>
      </c>
      <c r="G12776" s="18">
        <f>IFERROR(VLOOKUP(Table1[[#This Row],[Codigo_insumo]],BD_Insumos!$B:$E,4),"")</f>
        <v>15.756939025755017</v>
      </c>
      <c r="H12776" s="140">
        <v>2.12</v>
      </c>
      <c r="I12776" s="9"/>
      <c r="J12776" s="23">
        <f t="shared" si="199"/>
        <v>33.404710734600634</v>
      </c>
      <c r="K12776" s="22" t="str">
        <f>IF(I12776&lt;&gt;"",SUMIF(Table1[Codigo_servico],A12776,Table1[Subtotal_insumo]),"")</f>
        <v/>
      </c>
      <c r="L12776" s="18">
        <f>IF(Table1[[#This Row],[Ordem_insumos]]&lt;&gt;0,VLOOKUP(Table1[[#This Row],[Codigo_servico]],Preencher_Orcamento!$B:$D,3,FALSE)*Table1[[#This Row],[Qtde_insumo]],"")</f>
        <v>0</v>
      </c>
      <c r="M12776" s="18">
        <f>IF(Table1[[#This Row],[Ordem_insumos]]&lt;&gt;0,VLOOKUP(Table1[[#This Row],[Codigo_servico]],Preencher_Orcamento!$B:$D,3,FALSE)*Table1[[#This Row],[Subtotal_insumo]],"")</f>
        <v>0</v>
      </c>
    </row>
    <row r="12777" spans="1:13" x14ac:dyDescent="0.25">
      <c r="A12777" s="6">
        <v>181201</v>
      </c>
      <c r="B12777" s="126">
        <v>15</v>
      </c>
      <c r="C12777" s="133"/>
      <c r="D12777" s="134">
        <v>11046</v>
      </c>
      <c r="E12777" s="7" t="s">
        <v>178</v>
      </c>
      <c r="F12777" s="8" t="s">
        <v>5</v>
      </c>
      <c r="G12777" s="18">
        <f>IFERROR(VLOOKUP(Table1[[#This Row],[Codigo_insumo]],BD_Insumos!$B:$E,4),"")</f>
        <v>2.4108999999999998</v>
      </c>
      <c r="H12777" s="140">
        <v>3.06</v>
      </c>
      <c r="I12777" s="9"/>
      <c r="J12777" s="23">
        <f t="shared" si="199"/>
        <v>7.3773539999999995</v>
      </c>
      <c r="K12777" s="22" t="str">
        <f>IF(I12777&lt;&gt;"",SUMIF(Table1[Codigo_servico],A12777,Table1[Subtotal_insumo]),"")</f>
        <v/>
      </c>
      <c r="L12777" s="18">
        <f>IF(Table1[[#This Row],[Ordem_insumos]]&lt;&gt;0,VLOOKUP(Table1[[#This Row],[Codigo_servico]],Preencher_Orcamento!$B:$D,3,FALSE)*Table1[[#This Row],[Qtde_insumo]],"")</f>
        <v>0</v>
      </c>
      <c r="M12777" s="18">
        <f>IF(Table1[[#This Row],[Ordem_insumos]]&lt;&gt;0,VLOOKUP(Table1[[#This Row],[Codigo_servico]],Preencher_Orcamento!$B:$D,3,FALSE)*Table1[[#This Row],[Subtotal_insumo]],"")</f>
        <v>0</v>
      </c>
    </row>
    <row r="12778" spans="1:13" x14ac:dyDescent="0.25">
      <c r="A12778" s="6">
        <v>181201</v>
      </c>
      <c r="B12778" s="126">
        <v>16</v>
      </c>
      <c r="C12778" s="133"/>
      <c r="D12778" s="134">
        <v>2075</v>
      </c>
      <c r="E12778" s="7" t="s">
        <v>2199</v>
      </c>
      <c r="F12778" s="8" t="s">
        <v>2140</v>
      </c>
      <c r="G12778" s="18">
        <f>IFERROR(VLOOKUP(Table1[[#This Row],[Codigo_insumo]],BD_Insumos!$B:$E,4),"")</f>
        <v>15.599673853371913</v>
      </c>
      <c r="H12778" s="140">
        <v>0.28000000000000003</v>
      </c>
      <c r="I12778" s="9"/>
      <c r="J12778" s="23">
        <f t="shared" si="199"/>
        <v>4.3679086789441364</v>
      </c>
      <c r="K12778" s="22" t="str">
        <f>IF(I12778&lt;&gt;"",SUMIF(Table1[Codigo_servico],A12778,Table1[Subtotal_insumo]),"")</f>
        <v/>
      </c>
      <c r="L12778" s="18">
        <f>IF(Table1[[#This Row],[Ordem_insumos]]&lt;&gt;0,VLOOKUP(Table1[[#This Row],[Codigo_servico]],Preencher_Orcamento!$B:$D,3,FALSE)*Table1[[#This Row],[Qtde_insumo]],"")</f>
        <v>0</v>
      </c>
      <c r="M12778" s="18">
        <f>IF(Table1[[#This Row],[Ordem_insumos]]&lt;&gt;0,VLOOKUP(Table1[[#This Row],[Codigo_servico]],Preencher_Orcamento!$B:$D,3,FALSE)*Table1[[#This Row],[Subtotal_insumo]],"")</f>
        <v>0</v>
      </c>
    </row>
    <row r="12779" spans="1:13" x14ac:dyDescent="0.25">
      <c r="A12779" s="6">
        <v>181201</v>
      </c>
      <c r="B12779" s="126">
        <v>17</v>
      </c>
      <c r="C12779" s="133"/>
      <c r="D12779" s="134">
        <v>10543</v>
      </c>
      <c r="E12779" s="7" t="s">
        <v>91</v>
      </c>
      <c r="F12779" s="8" t="s">
        <v>58</v>
      </c>
      <c r="G12779" s="18">
        <f>IFERROR(VLOOKUP(Table1[[#This Row],[Codigo_insumo]],BD_Insumos!$B:$E,4),"")</f>
        <v>67.283799999999999</v>
      </c>
      <c r="H12779" s="140">
        <v>0.01</v>
      </c>
      <c r="I12779" s="9"/>
      <c r="J12779" s="23">
        <f t="shared" si="199"/>
        <v>0.67283800000000005</v>
      </c>
      <c r="K12779" s="22" t="str">
        <f>IF(I12779&lt;&gt;"",SUMIF(Table1[Codigo_servico],A12779,Table1[Subtotal_insumo]),"")</f>
        <v/>
      </c>
      <c r="L12779" s="18">
        <f>IF(Table1[[#This Row],[Ordem_insumos]]&lt;&gt;0,VLOOKUP(Table1[[#This Row],[Codigo_servico]],Preencher_Orcamento!$B:$D,3,FALSE)*Table1[[#This Row],[Qtde_insumo]],"")</f>
        <v>0</v>
      </c>
      <c r="M12779" s="18">
        <f>IF(Table1[[#This Row],[Ordem_insumos]]&lt;&gt;0,VLOOKUP(Table1[[#This Row],[Codigo_servico]],Preencher_Orcamento!$B:$D,3,FALSE)*Table1[[#This Row],[Subtotal_insumo]],"")</f>
        <v>0</v>
      </c>
    </row>
    <row r="12780" spans="1:13" x14ac:dyDescent="0.25">
      <c r="A12780" s="6">
        <v>181201</v>
      </c>
      <c r="B12780" s="126">
        <v>18</v>
      </c>
      <c r="C12780" s="133"/>
      <c r="D12780" s="134">
        <v>11021</v>
      </c>
      <c r="E12780" s="7" t="s">
        <v>175</v>
      </c>
      <c r="F12780" s="8" t="s">
        <v>170</v>
      </c>
      <c r="G12780" s="18">
        <f>IFERROR(VLOOKUP(Table1[[#This Row],[Codigo_insumo]],BD_Insumos!$B:$E,4),"")</f>
        <v>12.2156</v>
      </c>
      <c r="H12780" s="140">
        <v>0.34</v>
      </c>
      <c r="I12780" s="9"/>
      <c r="J12780" s="23">
        <f t="shared" si="199"/>
        <v>4.1533040000000003</v>
      </c>
      <c r="K12780" s="22" t="str">
        <f>IF(I12780&lt;&gt;"",SUMIF(Table1[Codigo_servico],A12780,Table1[Subtotal_insumo]),"")</f>
        <v/>
      </c>
      <c r="L12780" s="18">
        <f>IF(Table1[[#This Row],[Ordem_insumos]]&lt;&gt;0,VLOOKUP(Table1[[#This Row],[Codigo_servico]],Preencher_Orcamento!$B:$D,3,FALSE)*Table1[[#This Row],[Qtde_insumo]],"")</f>
        <v>0</v>
      </c>
      <c r="M12780" s="18">
        <f>IF(Table1[[#This Row],[Ordem_insumos]]&lt;&gt;0,VLOOKUP(Table1[[#This Row],[Codigo_servico]],Preencher_Orcamento!$B:$D,3,FALSE)*Table1[[#This Row],[Subtotal_insumo]],"")</f>
        <v>0</v>
      </c>
    </row>
    <row r="12781" spans="1:13" x14ac:dyDescent="0.25">
      <c r="A12781" s="3">
        <v>181202</v>
      </c>
      <c r="B12781" s="125">
        <v>0</v>
      </c>
      <c r="C12781" s="131" t="s">
        <v>4715</v>
      </c>
      <c r="D12781" s="132"/>
      <c r="E12781" s="4"/>
      <c r="F12781" s="4"/>
      <c r="G12781" s="17" t="str">
        <f>IFERROR(VLOOKUP(Table1[[#This Row],[Codigo_insumo]],BD_Insumos!$B:$E,4),"")</f>
        <v/>
      </c>
      <c r="H12781" s="139"/>
      <c r="I12781" s="5" t="s">
        <v>391</v>
      </c>
      <c r="J12781" s="20" t="str">
        <f t="shared" si="199"/>
        <v/>
      </c>
      <c r="K12781" s="21">
        <f>IF(I12781&lt;&gt;"",SUMIF(Table1[Codigo_servico],A12781,Table1[Subtotal_insumo]),"")</f>
        <v>952.49949169344245</v>
      </c>
      <c r="L12781" s="17" t="str">
        <f>IF(Table1[[#This Row],[Ordem_insumos]]&lt;&gt;0,VLOOKUP(Table1[[#This Row],[Codigo_servico]],Preencher_Orcamento!$B:$D,3,FALSE)*Table1[[#This Row],[Qtde_insumo]],"")</f>
        <v/>
      </c>
      <c r="M12781" s="17" t="str">
        <f>IF(Table1[[#This Row],[Ordem_insumos]]&lt;&gt;0,VLOOKUP(Table1[[#This Row],[Codigo_servico]],Preencher_Orcamento!$B:$D,3,FALSE)*Table1[[#This Row],[Subtotal_insumo]],"")</f>
        <v/>
      </c>
    </row>
    <row r="12782" spans="1:13" x14ac:dyDescent="0.25">
      <c r="A12782" s="6">
        <v>181202</v>
      </c>
      <c r="B12782" s="126">
        <v>1</v>
      </c>
      <c r="C12782" s="133"/>
      <c r="D12782" s="134">
        <v>37596</v>
      </c>
      <c r="E12782" s="7" t="s">
        <v>857</v>
      </c>
      <c r="F12782" s="8" t="s">
        <v>168</v>
      </c>
      <c r="G12782" s="16">
        <f>IFERROR(VLOOKUP(Table1[[#This Row],[Codigo_insumo]],BD_Insumos!$B:$E,4),"")</f>
        <v>16.944400000000002</v>
      </c>
      <c r="H12782" s="140">
        <v>4.24</v>
      </c>
      <c r="I12782" s="9"/>
      <c r="J12782" s="22">
        <f t="shared" si="199"/>
        <v>71.844256000000016</v>
      </c>
      <c r="K12782" s="22" t="str">
        <f>IF(I12782&lt;&gt;"",SUMIF(Table1[Codigo_servico],A12782,Table1[Subtotal_insumo]),"")</f>
        <v/>
      </c>
      <c r="L12782" s="16">
        <f>IF(Table1[[#This Row],[Ordem_insumos]]&lt;&gt;0,VLOOKUP(Table1[[#This Row],[Codigo_servico]],Preencher_Orcamento!$B:$D,3,FALSE)*Table1[[#This Row],[Qtde_insumo]],"")</f>
        <v>0</v>
      </c>
      <c r="M12782" s="16">
        <f>IF(Table1[[#This Row],[Ordem_insumos]]&lt;&gt;0,VLOOKUP(Table1[[#This Row],[Codigo_servico]],Preencher_Orcamento!$B:$D,3,FALSE)*Table1[[#This Row],[Subtotal_insumo]],"")</f>
        <v>0</v>
      </c>
    </row>
    <row r="12783" spans="1:13" x14ac:dyDescent="0.25">
      <c r="A12783" s="6">
        <v>181202</v>
      </c>
      <c r="B12783" s="126">
        <v>2</v>
      </c>
      <c r="C12783" s="133"/>
      <c r="D12783" s="134">
        <v>11046</v>
      </c>
      <c r="E12783" s="7" t="s">
        <v>178</v>
      </c>
      <c r="F12783" s="8" t="s">
        <v>5</v>
      </c>
      <c r="G12783" s="16">
        <f>IFERROR(VLOOKUP(Table1[[#This Row],[Codigo_insumo]],BD_Insumos!$B:$E,4),"")</f>
        <v>2.4108999999999998</v>
      </c>
      <c r="H12783" s="140">
        <v>4.5</v>
      </c>
      <c r="I12783" s="9"/>
      <c r="J12783" s="22">
        <f t="shared" si="199"/>
        <v>10.849049999999998</v>
      </c>
      <c r="K12783" s="22" t="str">
        <f>IF(I12783&lt;&gt;"",SUMIF(Table1[Codigo_servico],A12783,Table1[Subtotal_insumo]),"")</f>
        <v/>
      </c>
      <c r="L12783" s="16">
        <f>IF(Table1[[#This Row],[Ordem_insumos]]&lt;&gt;0,VLOOKUP(Table1[[#This Row],[Codigo_servico]],Preencher_Orcamento!$B:$D,3,FALSE)*Table1[[#This Row],[Qtde_insumo]],"")</f>
        <v>0</v>
      </c>
      <c r="M12783" s="16">
        <f>IF(Table1[[#This Row],[Ordem_insumos]]&lt;&gt;0,VLOOKUP(Table1[[#This Row],[Codigo_servico]],Preencher_Orcamento!$B:$D,3,FALSE)*Table1[[#This Row],[Subtotal_insumo]],"")</f>
        <v>0</v>
      </c>
    </row>
    <row r="12784" spans="1:13" x14ac:dyDescent="0.25">
      <c r="A12784" s="6">
        <v>181202</v>
      </c>
      <c r="B12784" s="126">
        <v>3</v>
      </c>
      <c r="C12784" s="133"/>
      <c r="D12784" s="134">
        <v>11510</v>
      </c>
      <c r="E12784" s="7" t="s">
        <v>205</v>
      </c>
      <c r="F12784" s="8" t="s">
        <v>197</v>
      </c>
      <c r="G12784" s="16">
        <f>IFERROR(VLOOKUP(Table1[[#This Row],[Codigo_insumo]],BD_Insumos!$B:$E,4),"")</f>
        <v>3.2757999999999998</v>
      </c>
      <c r="H12784" s="140">
        <v>32.049999999999997</v>
      </c>
      <c r="I12784" s="9"/>
      <c r="J12784" s="22">
        <f t="shared" si="199"/>
        <v>104.98938999999999</v>
      </c>
      <c r="K12784" s="22" t="str">
        <f>IF(I12784&lt;&gt;"",SUMIF(Table1[Codigo_servico],A12784,Table1[Subtotal_insumo]),"")</f>
        <v/>
      </c>
      <c r="L12784" s="16">
        <f>IF(Table1[[#This Row],[Ordem_insumos]]&lt;&gt;0,VLOOKUP(Table1[[#This Row],[Codigo_servico]],Preencher_Orcamento!$B:$D,3,FALSE)*Table1[[#This Row],[Qtde_insumo]],"")</f>
        <v>0</v>
      </c>
      <c r="M12784" s="16">
        <f>IF(Table1[[#This Row],[Ordem_insumos]]&lt;&gt;0,VLOOKUP(Table1[[#This Row],[Codigo_servico]],Preencher_Orcamento!$B:$D,3,FALSE)*Table1[[#This Row],[Subtotal_insumo]],"")</f>
        <v>0</v>
      </c>
    </row>
    <row r="12785" spans="1:13" x14ac:dyDescent="0.25">
      <c r="A12785" s="6">
        <v>181202</v>
      </c>
      <c r="B12785" s="126">
        <v>4</v>
      </c>
      <c r="C12785" s="133"/>
      <c r="D12785" s="134">
        <v>17515</v>
      </c>
      <c r="E12785" s="7" t="s">
        <v>383</v>
      </c>
      <c r="F12785" s="8" t="s">
        <v>197</v>
      </c>
      <c r="G12785" s="16">
        <f>IFERROR(VLOOKUP(Table1[[#This Row],[Codigo_insumo]],BD_Insumos!$B:$E,4),"")</f>
        <v>5.5275999999999996</v>
      </c>
      <c r="H12785" s="140">
        <v>1.04</v>
      </c>
      <c r="I12785" s="9"/>
      <c r="J12785" s="22">
        <f t="shared" si="199"/>
        <v>5.748704</v>
      </c>
      <c r="K12785" s="22" t="str">
        <f>IF(I12785&lt;&gt;"",SUMIF(Table1[Codigo_servico],A12785,Table1[Subtotal_insumo]),"")</f>
        <v/>
      </c>
      <c r="L12785" s="16">
        <f>IF(Table1[[#This Row],[Ordem_insumos]]&lt;&gt;0,VLOOKUP(Table1[[#This Row],[Codigo_servico]],Preencher_Orcamento!$B:$D,3,FALSE)*Table1[[#This Row],[Qtde_insumo]],"")</f>
        <v>0</v>
      </c>
      <c r="M12785" s="16">
        <f>IF(Table1[[#This Row],[Ordem_insumos]]&lt;&gt;0,VLOOKUP(Table1[[#This Row],[Codigo_servico]],Preencher_Orcamento!$B:$D,3,FALSE)*Table1[[#This Row],[Subtotal_insumo]],"")</f>
        <v>0</v>
      </c>
    </row>
    <row r="12786" spans="1:13" x14ac:dyDescent="0.25">
      <c r="A12786" s="6">
        <v>181202</v>
      </c>
      <c r="B12786" s="126">
        <v>5</v>
      </c>
      <c r="C12786" s="133"/>
      <c r="D12786" s="134">
        <v>17740</v>
      </c>
      <c r="E12786" s="7" t="s">
        <v>399</v>
      </c>
      <c r="F12786" s="8" t="s">
        <v>197</v>
      </c>
      <c r="G12786" s="16">
        <f>IFERROR(VLOOKUP(Table1[[#This Row],[Codigo_insumo]],BD_Insumos!$B:$E,4),"")</f>
        <v>4.9862000000000002</v>
      </c>
      <c r="H12786" s="140">
        <v>0.61</v>
      </c>
      <c r="I12786" s="9"/>
      <c r="J12786" s="22">
        <f t="shared" si="199"/>
        <v>3.041582</v>
      </c>
      <c r="K12786" s="22" t="str">
        <f>IF(I12786&lt;&gt;"",SUMIF(Table1[Codigo_servico],A12786,Table1[Subtotal_insumo]),"")</f>
        <v/>
      </c>
      <c r="L12786" s="16">
        <f>IF(Table1[[#This Row],[Ordem_insumos]]&lt;&gt;0,VLOOKUP(Table1[[#This Row],[Codigo_servico]],Preencher_Orcamento!$B:$D,3,FALSE)*Table1[[#This Row],[Qtde_insumo]],"")</f>
        <v>0</v>
      </c>
      <c r="M12786" s="16">
        <f>IF(Table1[[#This Row],[Ordem_insumos]]&lt;&gt;0,VLOOKUP(Table1[[#This Row],[Codigo_servico]],Preencher_Orcamento!$B:$D,3,FALSE)*Table1[[#This Row],[Subtotal_insumo]],"")</f>
        <v>0</v>
      </c>
    </row>
    <row r="12787" spans="1:13" x14ac:dyDescent="0.25">
      <c r="A12787" s="6">
        <v>181202</v>
      </c>
      <c r="B12787" s="126">
        <v>6</v>
      </c>
      <c r="C12787" s="133"/>
      <c r="D12787" s="134">
        <v>11070</v>
      </c>
      <c r="E12787" s="7" t="s">
        <v>185</v>
      </c>
      <c r="F12787" s="8" t="s">
        <v>5</v>
      </c>
      <c r="G12787" s="16">
        <f>IFERROR(VLOOKUP(Table1[[#This Row],[Codigo_insumo]],BD_Insumos!$B:$E,4),"")</f>
        <v>4.1189999999999998</v>
      </c>
      <c r="H12787" s="140">
        <v>6.7</v>
      </c>
      <c r="I12787" s="9"/>
      <c r="J12787" s="22">
        <f t="shared" si="199"/>
        <v>27.597300000000001</v>
      </c>
      <c r="K12787" s="22" t="str">
        <f>IF(I12787&lt;&gt;"",SUMIF(Table1[Codigo_servico],A12787,Table1[Subtotal_insumo]),"")</f>
        <v/>
      </c>
      <c r="L12787" s="16">
        <f>IF(Table1[[#This Row],[Ordem_insumos]]&lt;&gt;0,VLOOKUP(Table1[[#This Row],[Codigo_servico]],Preencher_Orcamento!$B:$D,3,FALSE)*Table1[[#This Row],[Qtde_insumo]],"")</f>
        <v>0</v>
      </c>
      <c r="M12787" s="16">
        <f>IF(Table1[[#This Row],[Ordem_insumos]]&lt;&gt;0,VLOOKUP(Table1[[#This Row],[Codigo_servico]],Preencher_Orcamento!$B:$D,3,FALSE)*Table1[[#This Row],[Subtotal_insumo]],"")</f>
        <v>0</v>
      </c>
    </row>
    <row r="12788" spans="1:13" x14ac:dyDescent="0.25">
      <c r="A12788" s="6">
        <v>181202</v>
      </c>
      <c r="B12788" s="126">
        <v>7</v>
      </c>
      <c r="C12788" s="133"/>
      <c r="D12788" s="134">
        <v>11011</v>
      </c>
      <c r="E12788" s="7" t="s">
        <v>171</v>
      </c>
      <c r="F12788" s="8" t="s">
        <v>170</v>
      </c>
      <c r="G12788" s="16">
        <f>IFERROR(VLOOKUP(Table1[[#This Row],[Codigo_insumo]],BD_Insumos!$B:$E,4),"")</f>
        <v>19.600200000000001</v>
      </c>
      <c r="H12788" s="140">
        <v>0.49</v>
      </c>
      <c r="I12788" s="9"/>
      <c r="J12788" s="22">
        <f t="shared" si="199"/>
        <v>9.6040980000000005</v>
      </c>
      <c r="K12788" s="22" t="str">
        <f>IF(I12788&lt;&gt;"",SUMIF(Table1[Codigo_servico],A12788,Table1[Subtotal_insumo]),"")</f>
        <v/>
      </c>
      <c r="L12788" s="16">
        <f>IF(Table1[[#This Row],[Ordem_insumos]]&lt;&gt;0,VLOOKUP(Table1[[#This Row],[Codigo_servico]],Preencher_Orcamento!$B:$D,3,FALSE)*Table1[[#This Row],[Qtde_insumo]],"")</f>
        <v>0</v>
      </c>
      <c r="M12788" s="16">
        <f>IF(Table1[[#This Row],[Ordem_insumos]]&lt;&gt;0,VLOOKUP(Table1[[#This Row],[Codigo_servico]],Preencher_Orcamento!$B:$D,3,FALSE)*Table1[[#This Row],[Subtotal_insumo]],"")</f>
        <v>0</v>
      </c>
    </row>
    <row r="12789" spans="1:13" x14ac:dyDescent="0.25">
      <c r="A12789" s="6">
        <v>181202</v>
      </c>
      <c r="B12789" s="126">
        <v>8</v>
      </c>
      <c r="C12789" s="133"/>
      <c r="D12789" s="134">
        <v>2099</v>
      </c>
      <c r="E12789" s="7" t="s">
        <v>2205</v>
      </c>
      <c r="F12789" s="8" t="s">
        <v>2140</v>
      </c>
      <c r="G12789" s="18">
        <f>IFERROR(VLOOKUP(Table1[[#This Row],[Codigo_insumo]],BD_Insumos!$B:$E,4),"")</f>
        <v>12.627877718847255</v>
      </c>
      <c r="H12789" s="140">
        <v>14.15</v>
      </c>
      <c r="I12789" s="9"/>
      <c r="J12789" s="23">
        <f t="shared" si="199"/>
        <v>178.68446972168866</v>
      </c>
      <c r="K12789" s="22" t="str">
        <f>IF(I12789&lt;&gt;"",SUMIF(Table1[Codigo_servico],A12789,Table1[Subtotal_insumo]),"")</f>
        <v/>
      </c>
      <c r="L12789" s="18">
        <f>IF(Table1[[#This Row],[Ordem_insumos]]&lt;&gt;0,VLOOKUP(Table1[[#This Row],[Codigo_servico]],Preencher_Orcamento!$B:$D,3,FALSE)*Table1[[#This Row],[Qtde_insumo]],"")</f>
        <v>0</v>
      </c>
      <c r="M12789" s="18">
        <f>IF(Table1[[#This Row],[Ordem_insumos]]&lt;&gt;0,VLOOKUP(Table1[[#This Row],[Codigo_servico]],Preencher_Orcamento!$B:$D,3,FALSE)*Table1[[#This Row],[Subtotal_insumo]],"")</f>
        <v>0</v>
      </c>
    </row>
    <row r="12790" spans="1:13" x14ac:dyDescent="0.25">
      <c r="A12790" s="6">
        <v>181202</v>
      </c>
      <c r="B12790" s="126">
        <v>9</v>
      </c>
      <c r="C12790" s="133"/>
      <c r="D12790" s="134">
        <v>2014</v>
      </c>
      <c r="E12790" s="7" t="s">
        <v>2185</v>
      </c>
      <c r="F12790" s="8" t="s">
        <v>2140</v>
      </c>
      <c r="G12790" s="18">
        <f>IFERROR(VLOOKUP(Table1[[#This Row],[Codigo_insumo]],BD_Insumos!$B:$E,4),"")</f>
        <v>13.173665210544026</v>
      </c>
      <c r="H12790" s="140">
        <v>7.09</v>
      </c>
      <c r="I12790" s="9"/>
      <c r="J12790" s="23">
        <f t="shared" si="199"/>
        <v>93.401286342757146</v>
      </c>
      <c r="K12790" s="22" t="str">
        <f>IF(I12790&lt;&gt;"",SUMIF(Table1[Codigo_servico],A12790,Table1[Subtotal_insumo]),"")</f>
        <v/>
      </c>
      <c r="L12790" s="18">
        <f>IF(Table1[[#This Row],[Ordem_insumos]]&lt;&gt;0,VLOOKUP(Table1[[#This Row],[Codigo_servico]],Preencher_Orcamento!$B:$D,3,FALSE)*Table1[[#This Row],[Qtde_insumo]],"")</f>
        <v>0</v>
      </c>
      <c r="M12790" s="18">
        <f>IF(Table1[[#This Row],[Ordem_insumos]]&lt;&gt;0,VLOOKUP(Table1[[#This Row],[Codigo_servico]],Preencher_Orcamento!$B:$D,3,FALSE)*Table1[[#This Row],[Subtotal_insumo]],"")</f>
        <v>0</v>
      </c>
    </row>
    <row r="12791" spans="1:13" x14ac:dyDescent="0.25">
      <c r="A12791" s="6">
        <v>181202</v>
      </c>
      <c r="B12791" s="126">
        <v>10</v>
      </c>
      <c r="C12791" s="133"/>
      <c r="D12791" s="134">
        <v>11066</v>
      </c>
      <c r="E12791" s="7" t="s">
        <v>183</v>
      </c>
      <c r="F12791" s="8" t="s">
        <v>5</v>
      </c>
      <c r="G12791" s="18">
        <f>IFERROR(VLOOKUP(Table1[[#This Row],[Codigo_insumo]],BD_Insumos!$B:$E,4),"")</f>
        <v>1.0965</v>
      </c>
      <c r="H12791" s="140">
        <v>7.44</v>
      </c>
      <c r="I12791" s="9"/>
      <c r="J12791" s="23">
        <f t="shared" si="199"/>
        <v>8.157960000000001</v>
      </c>
      <c r="K12791" s="22" t="str">
        <f>IF(I12791&lt;&gt;"",SUMIF(Table1[Codigo_servico],A12791,Table1[Subtotal_insumo]),"")</f>
        <v/>
      </c>
      <c r="L12791" s="18">
        <f>IF(Table1[[#This Row],[Ordem_insumos]]&lt;&gt;0,VLOOKUP(Table1[[#This Row],[Codigo_servico]],Preencher_Orcamento!$B:$D,3,FALSE)*Table1[[#This Row],[Qtde_insumo]],"")</f>
        <v>0</v>
      </c>
      <c r="M12791" s="18">
        <f>IF(Table1[[#This Row],[Ordem_insumos]]&lt;&gt;0,VLOOKUP(Table1[[#This Row],[Codigo_servico]],Preencher_Orcamento!$B:$D,3,FALSE)*Table1[[#This Row],[Subtotal_insumo]],"")</f>
        <v>0</v>
      </c>
    </row>
    <row r="12792" spans="1:13" ht="39" x14ac:dyDescent="0.25">
      <c r="A12792" s="6">
        <v>181202</v>
      </c>
      <c r="B12792" s="126">
        <v>11</v>
      </c>
      <c r="C12792" s="133"/>
      <c r="D12792" s="134">
        <v>27540</v>
      </c>
      <c r="E12792" s="7" t="s">
        <v>513</v>
      </c>
      <c r="F12792" s="8" t="s">
        <v>197</v>
      </c>
      <c r="G12792" s="18">
        <f>IFERROR(VLOOKUP(Table1[[#This Row],[Codigo_insumo]],BD_Insumos!$B:$E,4),"")</f>
        <v>4.4543999999999997</v>
      </c>
      <c r="H12792" s="140">
        <v>18.149999999999999</v>
      </c>
      <c r="I12792" s="9"/>
      <c r="J12792" s="23">
        <f t="shared" si="199"/>
        <v>80.847359999999995</v>
      </c>
      <c r="K12792" s="22" t="str">
        <f>IF(I12792&lt;&gt;"",SUMIF(Table1[Codigo_servico],A12792,Table1[Subtotal_insumo]),"")</f>
        <v/>
      </c>
      <c r="L12792" s="18">
        <f>IF(Table1[[#This Row],[Ordem_insumos]]&lt;&gt;0,VLOOKUP(Table1[[#This Row],[Codigo_servico]],Preencher_Orcamento!$B:$D,3,FALSE)*Table1[[#This Row],[Qtde_insumo]],"")</f>
        <v>0</v>
      </c>
      <c r="M12792" s="18">
        <f>IF(Table1[[#This Row],[Ordem_insumos]]&lt;&gt;0,VLOOKUP(Table1[[#This Row],[Codigo_servico]],Preencher_Orcamento!$B:$D,3,FALSE)*Table1[[#This Row],[Subtotal_insumo]],"")</f>
        <v>0</v>
      </c>
    </row>
    <row r="12793" spans="1:13" x14ac:dyDescent="0.25">
      <c r="A12793" s="6">
        <v>181202</v>
      </c>
      <c r="B12793" s="126">
        <v>12</v>
      </c>
      <c r="C12793" s="133"/>
      <c r="D12793" s="134">
        <v>2015</v>
      </c>
      <c r="E12793" s="7" t="s">
        <v>2186</v>
      </c>
      <c r="F12793" s="8" t="s">
        <v>2140</v>
      </c>
      <c r="G12793" s="18">
        <f>IFERROR(VLOOKUP(Table1[[#This Row],[Codigo_insumo]],BD_Insumos!$B:$E,4),"")</f>
        <v>16.259414142106937</v>
      </c>
      <c r="H12793" s="140">
        <v>3.57</v>
      </c>
      <c r="I12793" s="9"/>
      <c r="J12793" s="23">
        <f t="shared" si="199"/>
        <v>58.046108487321767</v>
      </c>
      <c r="K12793" s="22" t="str">
        <f>IF(I12793&lt;&gt;"",SUMIF(Table1[Codigo_servico],A12793,Table1[Subtotal_insumo]),"")</f>
        <v/>
      </c>
      <c r="L12793" s="18">
        <f>IF(Table1[[#This Row],[Ordem_insumos]]&lt;&gt;0,VLOOKUP(Table1[[#This Row],[Codigo_servico]],Preencher_Orcamento!$B:$D,3,FALSE)*Table1[[#This Row],[Qtde_insumo]],"")</f>
        <v>0</v>
      </c>
      <c r="M12793" s="18">
        <f>IF(Table1[[#This Row],[Ordem_insumos]]&lt;&gt;0,VLOOKUP(Table1[[#This Row],[Codigo_servico]],Preencher_Orcamento!$B:$D,3,FALSE)*Table1[[#This Row],[Subtotal_insumo]],"")</f>
        <v>0</v>
      </c>
    </row>
    <row r="12794" spans="1:13" ht="26.25" x14ac:dyDescent="0.25">
      <c r="A12794" s="6">
        <v>181202</v>
      </c>
      <c r="B12794" s="126">
        <v>13</v>
      </c>
      <c r="C12794" s="133"/>
      <c r="D12794" s="134">
        <v>2016</v>
      </c>
      <c r="E12794" s="7" t="s">
        <v>2187</v>
      </c>
      <c r="F12794" s="8" t="s">
        <v>2140</v>
      </c>
      <c r="G12794" s="18">
        <f>IFERROR(VLOOKUP(Table1[[#This Row],[Codigo_insumo]],BD_Insumos!$B:$E,4),"")</f>
        <v>13.188618292508322</v>
      </c>
      <c r="H12794" s="140">
        <v>3.57</v>
      </c>
      <c r="I12794" s="9"/>
      <c r="J12794" s="23">
        <f t="shared" si="199"/>
        <v>47.083367304254708</v>
      </c>
      <c r="K12794" s="22" t="str">
        <f>IF(I12794&lt;&gt;"",SUMIF(Table1[Codigo_servico],A12794,Table1[Subtotal_insumo]),"")</f>
        <v/>
      </c>
      <c r="L12794" s="18">
        <f>IF(Table1[[#This Row],[Ordem_insumos]]&lt;&gt;0,VLOOKUP(Table1[[#This Row],[Codigo_servico]],Preencher_Orcamento!$B:$D,3,FALSE)*Table1[[#This Row],[Qtde_insumo]],"")</f>
        <v>0</v>
      </c>
      <c r="M12794" s="18">
        <f>IF(Table1[[#This Row],[Ordem_insumos]]&lt;&gt;0,VLOOKUP(Table1[[#This Row],[Codigo_servico]],Preencher_Orcamento!$B:$D,3,FALSE)*Table1[[#This Row],[Subtotal_insumo]],"")</f>
        <v>0</v>
      </c>
    </row>
    <row r="12795" spans="1:13" x14ac:dyDescent="0.25">
      <c r="A12795" s="6">
        <v>181202</v>
      </c>
      <c r="B12795" s="126">
        <v>14</v>
      </c>
      <c r="C12795" s="133"/>
      <c r="D12795" s="134">
        <v>10543</v>
      </c>
      <c r="E12795" s="7" t="s">
        <v>91</v>
      </c>
      <c r="F12795" s="8" t="s">
        <v>58</v>
      </c>
      <c r="G12795" s="18">
        <f>IFERROR(VLOOKUP(Table1[[#This Row],[Codigo_insumo]],BD_Insumos!$B:$E,4),"")</f>
        <v>67.283799999999999</v>
      </c>
      <c r="H12795" s="140">
        <v>3.4000000000000002E-2</v>
      </c>
      <c r="I12795" s="9"/>
      <c r="J12795" s="23">
        <f t="shared" si="199"/>
        <v>2.2876492000000002</v>
      </c>
      <c r="K12795" s="22" t="str">
        <f>IF(I12795&lt;&gt;"",SUMIF(Table1[Codigo_servico],A12795,Table1[Subtotal_insumo]),"")</f>
        <v/>
      </c>
      <c r="L12795" s="18">
        <f>IF(Table1[[#This Row],[Ordem_insumos]]&lt;&gt;0,VLOOKUP(Table1[[#This Row],[Codigo_servico]],Preencher_Orcamento!$B:$D,3,FALSE)*Table1[[#This Row],[Qtde_insumo]],"")</f>
        <v>0</v>
      </c>
      <c r="M12795" s="18">
        <f>IF(Table1[[#This Row],[Ordem_insumos]]&lt;&gt;0,VLOOKUP(Table1[[#This Row],[Codigo_servico]],Preencher_Orcamento!$B:$D,3,FALSE)*Table1[[#This Row],[Subtotal_insumo]],"")</f>
        <v>0</v>
      </c>
    </row>
    <row r="12796" spans="1:13" x14ac:dyDescent="0.25">
      <c r="A12796" s="6">
        <v>181202</v>
      </c>
      <c r="B12796" s="126">
        <v>15</v>
      </c>
      <c r="C12796" s="133"/>
      <c r="D12796" s="134">
        <v>2020</v>
      </c>
      <c r="E12796" s="7" t="s">
        <v>2188</v>
      </c>
      <c r="F12796" s="8" t="s">
        <v>2140</v>
      </c>
      <c r="G12796" s="18">
        <f>IFERROR(VLOOKUP(Table1[[#This Row],[Codigo_insumo]],BD_Insumos!$B:$E,4),"")</f>
        <v>15.860837164231068</v>
      </c>
      <c r="H12796" s="140">
        <v>1.06</v>
      </c>
      <c r="I12796" s="9"/>
      <c r="J12796" s="23">
        <f t="shared" si="199"/>
        <v>16.812487394084933</v>
      </c>
      <c r="K12796" s="22" t="str">
        <f>IF(I12796&lt;&gt;"",SUMIF(Table1[Codigo_servico],A12796,Table1[Subtotal_insumo]),"")</f>
        <v/>
      </c>
      <c r="L12796" s="18">
        <f>IF(Table1[[#This Row],[Ordem_insumos]]&lt;&gt;0,VLOOKUP(Table1[[#This Row],[Codigo_servico]],Preencher_Orcamento!$B:$D,3,FALSE)*Table1[[#This Row],[Qtde_insumo]],"")</f>
        <v>0</v>
      </c>
      <c r="M12796" s="18">
        <f>IF(Table1[[#This Row],[Ordem_insumos]]&lt;&gt;0,VLOOKUP(Table1[[#This Row],[Codigo_servico]],Preencher_Orcamento!$B:$D,3,FALSE)*Table1[[#This Row],[Subtotal_insumo]],"")</f>
        <v>0</v>
      </c>
    </row>
    <row r="12797" spans="1:13" x14ac:dyDescent="0.25">
      <c r="A12797" s="6">
        <v>181202</v>
      </c>
      <c r="B12797" s="126">
        <v>16</v>
      </c>
      <c r="C12797" s="133"/>
      <c r="D12797" s="134">
        <v>10608</v>
      </c>
      <c r="E12797" s="7" t="s">
        <v>118</v>
      </c>
      <c r="F12797" s="8" t="s">
        <v>58</v>
      </c>
      <c r="G12797" s="18">
        <f>IFERROR(VLOOKUP(Table1[[#This Row],[Codigo_insumo]],BD_Insumos!$B:$E,4),"")</f>
        <v>238.17070000000001</v>
      </c>
      <c r="H12797" s="140">
        <v>0.4</v>
      </c>
      <c r="I12797" s="9"/>
      <c r="J12797" s="23">
        <f t="shared" si="199"/>
        <v>95.268280000000004</v>
      </c>
      <c r="K12797" s="22" t="str">
        <f>IF(I12797&lt;&gt;"",SUMIF(Table1[Codigo_servico],A12797,Table1[Subtotal_insumo]),"")</f>
        <v/>
      </c>
      <c r="L12797" s="18">
        <f>IF(Table1[[#This Row],[Ordem_insumos]]&lt;&gt;0,VLOOKUP(Table1[[#This Row],[Codigo_servico]],Preencher_Orcamento!$B:$D,3,FALSE)*Table1[[#This Row],[Qtde_insumo]],"")</f>
        <v>0</v>
      </c>
      <c r="M12797" s="18">
        <f>IF(Table1[[#This Row],[Ordem_insumos]]&lt;&gt;0,VLOOKUP(Table1[[#This Row],[Codigo_servico]],Preencher_Orcamento!$B:$D,3,FALSE)*Table1[[#This Row],[Subtotal_insumo]],"")</f>
        <v>0</v>
      </c>
    </row>
    <row r="12798" spans="1:13" x14ac:dyDescent="0.25">
      <c r="A12798" s="6">
        <v>181202</v>
      </c>
      <c r="B12798" s="126">
        <v>17</v>
      </c>
      <c r="C12798" s="133"/>
      <c r="D12798" s="134">
        <v>2075</v>
      </c>
      <c r="E12798" s="7" t="s">
        <v>2199</v>
      </c>
      <c r="F12798" s="8" t="s">
        <v>2140</v>
      </c>
      <c r="G12798" s="18">
        <f>IFERROR(VLOOKUP(Table1[[#This Row],[Codigo_insumo]],BD_Insumos!$B:$E,4),"")</f>
        <v>15.599673853371913</v>
      </c>
      <c r="H12798" s="140">
        <v>1.7</v>
      </c>
      <c r="I12798" s="9"/>
      <c r="J12798" s="23">
        <f t="shared" si="199"/>
        <v>26.51944555073225</v>
      </c>
      <c r="K12798" s="22" t="str">
        <f>IF(I12798&lt;&gt;"",SUMIF(Table1[Codigo_servico],A12798,Table1[Subtotal_insumo]),"")</f>
        <v/>
      </c>
      <c r="L12798" s="18">
        <f>IF(Table1[[#This Row],[Ordem_insumos]]&lt;&gt;0,VLOOKUP(Table1[[#This Row],[Codigo_servico]],Preencher_Orcamento!$B:$D,3,FALSE)*Table1[[#This Row],[Qtde_insumo]],"")</f>
        <v>0</v>
      </c>
      <c r="M12798" s="18">
        <f>IF(Table1[[#This Row],[Ordem_insumos]]&lt;&gt;0,VLOOKUP(Table1[[#This Row],[Codigo_servico]],Preencher_Orcamento!$B:$D,3,FALSE)*Table1[[#This Row],[Subtotal_insumo]],"")</f>
        <v>0</v>
      </c>
    </row>
    <row r="12799" spans="1:13" x14ac:dyDescent="0.25">
      <c r="A12799" s="6">
        <v>181202</v>
      </c>
      <c r="B12799" s="126">
        <v>18</v>
      </c>
      <c r="C12799" s="133"/>
      <c r="D12799" s="134">
        <v>2013</v>
      </c>
      <c r="E12799" s="7" t="s">
        <v>2184</v>
      </c>
      <c r="F12799" s="8" t="s">
        <v>2140</v>
      </c>
      <c r="G12799" s="18">
        <f>IFERROR(VLOOKUP(Table1[[#This Row],[Codigo_insumo]],BD_Insumos!$B:$E,4),"")</f>
        <v>15.756939025755017</v>
      </c>
      <c r="H12799" s="140">
        <v>7.09</v>
      </c>
      <c r="I12799" s="9"/>
      <c r="J12799" s="23">
        <f t="shared" si="199"/>
        <v>111.71669769260306</v>
      </c>
      <c r="K12799" s="22" t="str">
        <f>IF(I12799&lt;&gt;"",SUMIF(Table1[Codigo_servico],A12799,Table1[Subtotal_insumo]),"")</f>
        <v/>
      </c>
      <c r="L12799" s="18">
        <f>IF(Table1[[#This Row],[Ordem_insumos]]&lt;&gt;0,VLOOKUP(Table1[[#This Row],[Codigo_servico]],Preencher_Orcamento!$B:$D,3,FALSE)*Table1[[#This Row],[Qtde_insumo]],"")</f>
        <v>0</v>
      </c>
      <c r="M12799" s="18">
        <f>IF(Table1[[#This Row],[Ordem_insumos]]&lt;&gt;0,VLOOKUP(Table1[[#This Row],[Codigo_servico]],Preencher_Orcamento!$B:$D,3,FALSE)*Table1[[#This Row],[Subtotal_insumo]],"")</f>
        <v>0</v>
      </c>
    </row>
    <row r="12800" spans="1:13" x14ac:dyDescent="0.25">
      <c r="A12800" s="3">
        <v>181203</v>
      </c>
      <c r="B12800" s="125">
        <v>0</v>
      </c>
      <c r="C12800" s="131" t="s">
        <v>4716</v>
      </c>
      <c r="D12800" s="132"/>
      <c r="E12800" s="4"/>
      <c r="F12800" s="4"/>
      <c r="G12800" s="17" t="str">
        <f>IFERROR(VLOOKUP(Table1[[#This Row],[Codigo_insumo]],BD_Insumos!$B:$E,4),"")</f>
        <v/>
      </c>
      <c r="H12800" s="139"/>
      <c r="I12800" s="5" t="s">
        <v>5</v>
      </c>
      <c r="J12800" s="20" t="str">
        <f t="shared" si="199"/>
        <v/>
      </c>
      <c r="K12800" s="21">
        <f>IF(I12800&lt;&gt;"",SUMIF(Table1[Codigo_servico],A12800,Table1[Subtotal_insumo]),"")</f>
        <v>149.98891858231926</v>
      </c>
      <c r="L12800" s="17" t="str">
        <f>IF(Table1[[#This Row],[Ordem_insumos]]&lt;&gt;0,VLOOKUP(Table1[[#This Row],[Codigo_servico]],Preencher_Orcamento!$B:$D,3,FALSE)*Table1[[#This Row],[Qtde_insumo]],"")</f>
        <v/>
      </c>
      <c r="M12800" s="17" t="str">
        <f>IF(Table1[[#This Row],[Ordem_insumos]]&lt;&gt;0,VLOOKUP(Table1[[#This Row],[Codigo_servico]],Preencher_Orcamento!$B:$D,3,FALSE)*Table1[[#This Row],[Subtotal_insumo]],"")</f>
        <v/>
      </c>
    </row>
    <row r="12801" spans="1:13" x14ac:dyDescent="0.25">
      <c r="A12801" s="6">
        <v>181203</v>
      </c>
      <c r="B12801" s="126">
        <v>1</v>
      </c>
      <c r="C12801" s="133"/>
      <c r="D12801" s="134">
        <v>11510</v>
      </c>
      <c r="E12801" s="7" t="s">
        <v>205</v>
      </c>
      <c r="F12801" s="8" t="s">
        <v>197</v>
      </c>
      <c r="G12801" s="16">
        <f>IFERROR(VLOOKUP(Table1[[#This Row],[Codigo_insumo]],BD_Insumos!$B:$E,4),"")</f>
        <v>3.2757999999999998</v>
      </c>
      <c r="H12801" s="140">
        <v>6.2</v>
      </c>
      <c r="I12801" s="9"/>
      <c r="J12801" s="22">
        <f t="shared" si="199"/>
        <v>20.30996</v>
      </c>
      <c r="K12801" s="22" t="str">
        <f>IF(I12801&lt;&gt;"",SUMIF(Table1[Codigo_servico],A12801,Table1[Subtotal_insumo]),"")</f>
        <v/>
      </c>
      <c r="L12801" s="16">
        <f>IF(Table1[[#This Row],[Ordem_insumos]]&lt;&gt;0,VLOOKUP(Table1[[#This Row],[Codigo_servico]],Preencher_Orcamento!$B:$D,3,FALSE)*Table1[[#This Row],[Qtde_insumo]],"")</f>
        <v>0</v>
      </c>
      <c r="M12801" s="16">
        <f>IF(Table1[[#This Row],[Ordem_insumos]]&lt;&gt;0,VLOOKUP(Table1[[#This Row],[Codigo_servico]],Preencher_Orcamento!$B:$D,3,FALSE)*Table1[[#This Row],[Subtotal_insumo]],"")</f>
        <v>0</v>
      </c>
    </row>
    <row r="12802" spans="1:13" x14ac:dyDescent="0.25">
      <c r="A12802" s="6">
        <v>181203</v>
      </c>
      <c r="B12802" s="126">
        <v>2</v>
      </c>
      <c r="C12802" s="133"/>
      <c r="D12802" s="134">
        <v>2020</v>
      </c>
      <c r="E12802" s="7" t="s">
        <v>2188</v>
      </c>
      <c r="F12802" s="8" t="s">
        <v>2140</v>
      </c>
      <c r="G12802" s="16">
        <f>IFERROR(VLOOKUP(Table1[[#This Row],[Codigo_insumo]],BD_Insumos!$B:$E,4),"")</f>
        <v>15.860837164231068</v>
      </c>
      <c r="H12802" s="140">
        <v>0.15</v>
      </c>
      <c r="I12802" s="9"/>
      <c r="J12802" s="22">
        <f t="shared" ref="J12802:J12865" si="200">IF(I12802="",G12802*H12802,"")</f>
        <v>2.37912557463466</v>
      </c>
      <c r="K12802" s="22" t="str">
        <f>IF(I12802&lt;&gt;"",SUMIF(Table1[Codigo_servico],A12802,Table1[Subtotal_insumo]),"")</f>
        <v/>
      </c>
      <c r="L12802" s="16">
        <f>IF(Table1[[#This Row],[Ordem_insumos]]&lt;&gt;0,VLOOKUP(Table1[[#This Row],[Codigo_servico]],Preencher_Orcamento!$B:$D,3,FALSE)*Table1[[#This Row],[Qtde_insumo]],"")</f>
        <v>0</v>
      </c>
      <c r="M12802" s="16">
        <f>IF(Table1[[#This Row],[Ordem_insumos]]&lt;&gt;0,VLOOKUP(Table1[[#This Row],[Codigo_servico]],Preencher_Orcamento!$B:$D,3,FALSE)*Table1[[#This Row],[Subtotal_insumo]],"")</f>
        <v>0</v>
      </c>
    </row>
    <row r="12803" spans="1:13" x14ac:dyDescent="0.25">
      <c r="A12803" s="6">
        <v>181203</v>
      </c>
      <c r="B12803" s="126">
        <v>3</v>
      </c>
      <c r="C12803" s="133"/>
      <c r="D12803" s="134">
        <v>2013</v>
      </c>
      <c r="E12803" s="7" t="s">
        <v>2184</v>
      </c>
      <c r="F12803" s="8" t="s">
        <v>2140</v>
      </c>
      <c r="G12803" s="16">
        <f>IFERROR(VLOOKUP(Table1[[#This Row],[Codigo_insumo]],BD_Insumos!$B:$E,4),"")</f>
        <v>15.756939025755017</v>
      </c>
      <c r="H12803" s="140">
        <v>1.47</v>
      </c>
      <c r="I12803" s="9"/>
      <c r="J12803" s="22">
        <f t="shared" si="200"/>
        <v>23.162700367859873</v>
      </c>
      <c r="K12803" s="22" t="str">
        <f>IF(I12803&lt;&gt;"",SUMIF(Table1[Codigo_servico],A12803,Table1[Subtotal_insumo]),"")</f>
        <v/>
      </c>
      <c r="L12803" s="16">
        <f>IF(Table1[[#This Row],[Ordem_insumos]]&lt;&gt;0,VLOOKUP(Table1[[#This Row],[Codigo_servico]],Preencher_Orcamento!$B:$D,3,FALSE)*Table1[[#This Row],[Qtde_insumo]],"")</f>
        <v>0</v>
      </c>
      <c r="M12803" s="16">
        <f>IF(Table1[[#This Row],[Ordem_insumos]]&lt;&gt;0,VLOOKUP(Table1[[#This Row],[Codigo_servico]],Preencher_Orcamento!$B:$D,3,FALSE)*Table1[[#This Row],[Subtotal_insumo]],"")</f>
        <v>0</v>
      </c>
    </row>
    <row r="12804" spans="1:13" x14ac:dyDescent="0.25">
      <c r="A12804" s="6">
        <v>181203</v>
      </c>
      <c r="B12804" s="126">
        <v>4</v>
      </c>
      <c r="C12804" s="133"/>
      <c r="D12804" s="134">
        <v>2075</v>
      </c>
      <c r="E12804" s="7" t="s">
        <v>2199</v>
      </c>
      <c r="F12804" s="8" t="s">
        <v>2140</v>
      </c>
      <c r="G12804" s="16">
        <f>IFERROR(VLOOKUP(Table1[[#This Row],[Codigo_insumo]],BD_Insumos!$B:$E,4),"")</f>
        <v>15.599673853371913</v>
      </c>
      <c r="H12804" s="140">
        <v>0.22</v>
      </c>
      <c r="I12804" s="9"/>
      <c r="J12804" s="22">
        <f t="shared" si="200"/>
        <v>3.4319282477418209</v>
      </c>
      <c r="K12804" s="22" t="str">
        <f>IF(I12804&lt;&gt;"",SUMIF(Table1[Codigo_servico],A12804,Table1[Subtotal_insumo]),"")</f>
        <v/>
      </c>
      <c r="L12804" s="16">
        <f>IF(Table1[[#This Row],[Ordem_insumos]]&lt;&gt;0,VLOOKUP(Table1[[#This Row],[Codigo_servico]],Preencher_Orcamento!$B:$D,3,FALSE)*Table1[[#This Row],[Qtde_insumo]],"")</f>
        <v>0</v>
      </c>
      <c r="M12804" s="16">
        <f>IF(Table1[[#This Row],[Ordem_insumos]]&lt;&gt;0,VLOOKUP(Table1[[#This Row],[Codigo_servico]],Preencher_Orcamento!$B:$D,3,FALSE)*Table1[[#This Row],[Subtotal_insumo]],"")</f>
        <v>0</v>
      </c>
    </row>
    <row r="12805" spans="1:13" x14ac:dyDescent="0.25">
      <c r="A12805" s="6">
        <v>181203</v>
      </c>
      <c r="B12805" s="126">
        <v>5</v>
      </c>
      <c r="C12805" s="133"/>
      <c r="D12805" s="134">
        <v>2014</v>
      </c>
      <c r="E12805" s="7" t="s">
        <v>2185</v>
      </c>
      <c r="F12805" s="8" t="s">
        <v>2140</v>
      </c>
      <c r="G12805" s="16">
        <f>IFERROR(VLOOKUP(Table1[[#This Row],[Codigo_insumo]],BD_Insumos!$B:$E,4),"")</f>
        <v>13.173665210544026</v>
      </c>
      <c r="H12805" s="140">
        <v>1.47</v>
      </c>
      <c r="I12805" s="9"/>
      <c r="J12805" s="22">
        <f t="shared" si="200"/>
        <v>19.36528785949972</v>
      </c>
      <c r="K12805" s="22" t="str">
        <f>IF(I12805&lt;&gt;"",SUMIF(Table1[Codigo_servico],A12805,Table1[Subtotal_insumo]),"")</f>
        <v/>
      </c>
      <c r="L12805" s="16">
        <f>IF(Table1[[#This Row],[Ordem_insumos]]&lt;&gt;0,VLOOKUP(Table1[[#This Row],[Codigo_servico]],Preencher_Orcamento!$B:$D,3,FALSE)*Table1[[#This Row],[Qtde_insumo]],"")</f>
        <v>0</v>
      </c>
      <c r="M12805" s="16">
        <f>IF(Table1[[#This Row],[Ordem_insumos]]&lt;&gt;0,VLOOKUP(Table1[[#This Row],[Codigo_servico]],Preencher_Orcamento!$B:$D,3,FALSE)*Table1[[#This Row],[Subtotal_insumo]],"")</f>
        <v>0</v>
      </c>
    </row>
    <row r="12806" spans="1:13" x14ac:dyDescent="0.25">
      <c r="A12806" s="6">
        <v>181203</v>
      </c>
      <c r="B12806" s="126">
        <v>6</v>
      </c>
      <c r="C12806" s="133"/>
      <c r="D12806" s="134">
        <v>2015</v>
      </c>
      <c r="E12806" s="7" t="s">
        <v>2186</v>
      </c>
      <c r="F12806" s="8" t="s">
        <v>2140</v>
      </c>
      <c r="G12806" s="16">
        <f>IFERROR(VLOOKUP(Table1[[#This Row],[Codigo_insumo]],BD_Insumos!$B:$E,4),"")</f>
        <v>16.259414142106937</v>
      </c>
      <c r="H12806" s="140">
        <v>0.59</v>
      </c>
      <c r="I12806" s="9"/>
      <c r="J12806" s="22">
        <f t="shared" si="200"/>
        <v>9.5930543438430931</v>
      </c>
      <c r="K12806" s="22" t="str">
        <f>IF(I12806&lt;&gt;"",SUMIF(Table1[Codigo_servico],A12806,Table1[Subtotal_insumo]),"")</f>
        <v/>
      </c>
      <c r="L12806" s="16">
        <f>IF(Table1[[#This Row],[Ordem_insumos]]&lt;&gt;0,VLOOKUP(Table1[[#This Row],[Codigo_servico]],Preencher_Orcamento!$B:$D,3,FALSE)*Table1[[#This Row],[Qtde_insumo]],"")</f>
        <v>0</v>
      </c>
      <c r="M12806" s="16">
        <f>IF(Table1[[#This Row],[Ordem_insumos]]&lt;&gt;0,VLOOKUP(Table1[[#This Row],[Codigo_servico]],Preencher_Orcamento!$B:$D,3,FALSE)*Table1[[#This Row],[Subtotal_insumo]],"")</f>
        <v>0</v>
      </c>
    </row>
    <row r="12807" spans="1:13" ht="26.25" x14ac:dyDescent="0.25">
      <c r="A12807" s="6">
        <v>181203</v>
      </c>
      <c r="B12807" s="126">
        <v>7</v>
      </c>
      <c r="C12807" s="133"/>
      <c r="D12807" s="134">
        <v>2016</v>
      </c>
      <c r="E12807" s="7" t="s">
        <v>2187</v>
      </c>
      <c r="F12807" s="8" t="s">
        <v>2140</v>
      </c>
      <c r="G12807" s="16">
        <f>IFERROR(VLOOKUP(Table1[[#This Row],[Codigo_insumo]],BD_Insumos!$B:$E,4),"")</f>
        <v>13.188618292508322</v>
      </c>
      <c r="H12807" s="140">
        <v>0.59</v>
      </c>
      <c r="I12807" s="9"/>
      <c r="J12807" s="22">
        <f t="shared" si="200"/>
        <v>7.7812847925799096</v>
      </c>
      <c r="K12807" s="22" t="str">
        <f>IF(I12807&lt;&gt;"",SUMIF(Table1[Codigo_servico],A12807,Table1[Subtotal_insumo]),"")</f>
        <v/>
      </c>
      <c r="L12807" s="16">
        <f>IF(Table1[[#This Row],[Ordem_insumos]]&lt;&gt;0,VLOOKUP(Table1[[#This Row],[Codigo_servico]],Preencher_Orcamento!$B:$D,3,FALSE)*Table1[[#This Row],[Qtde_insumo]],"")</f>
        <v>0</v>
      </c>
      <c r="M12807" s="16">
        <f>IF(Table1[[#This Row],[Ordem_insumos]]&lt;&gt;0,VLOOKUP(Table1[[#This Row],[Codigo_servico]],Preencher_Orcamento!$B:$D,3,FALSE)*Table1[[#This Row],[Subtotal_insumo]],"")</f>
        <v>0</v>
      </c>
    </row>
    <row r="12808" spans="1:13" x14ac:dyDescent="0.25">
      <c r="A12808" s="6">
        <v>181203</v>
      </c>
      <c r="B12808" s="126">
        <v>8</v>
      </c>
      <c r="C12808" s="133"/>
      <c r="D12808" s="134">
        <v>11021</v>
      </c>
      <c r="E12808" s="7" t="s">
        <v>175</v>
      </c>
      <c r="F12808" s="8" t="s">
        <v>170</v>
      </c>
      <c r="G12808" s="18">
        <f>IFERROR(VLOOKUP(Table1[[#This Row],[Codigo_insumo]],BD_Insumos!$B:$E,4),"")</f>
        <v>12.2156</v>
      </c>
      <c r="H12808" s="140">
        <v>0.17</v>
      </c>
      <c r="I12808" s="9"/>
      <c r="J12808" s="23">
        <f t="shared" si="200"/>
        <v>2.0766520000000002</v>
      </c>
      <c r="K12808" s="22" t="str">
        <f>IF(I12808&lt;&gt;"",SUMIF(Table1[Codigo_servico],A12808,Table1[Subtotal_insumo]),"")</f>
        <v/>
      </c>
      <c r="L12808" s="18">
        <f>IF(Table1[[#This Row],[Ordem_insumos]]&lt;&gt;0,VLOOKUP(Table1[[#This Row],[Codigo_servico]],Preencher_Orcamento!$B:$D,3,FALSE)*Table1[[#This Row],[Qtde_insumo]],"")</f>
        <v>0</v>
      </c>
      <c r="M12808" s="18">
        <f>IF(Table1[[#This Row],[Ordem_insumos]]&lt;&gt;0,VLOOKUP(Table1[[#This Row],[Codigo_servico]],Preencher_Orcamento!$B:$D,3,FALSE)*Table1[[#This Row],[Subtotal_insumo]],"")</f>
        <v>0</v>
      </c>
    </row>
    <row r="12809" spans="1:13" x14ac:dyDescent="0.25">
      <c r="A12809" s="6">
        <v>181203</v>
      </c>
      <c r="B12809" s="126">
        <v>9</v>
      </c>
      <c r="C12809" s="133"/>
      <c r="D12809" s="134">
        <v>2099</v>
      </c>
      <c r="E12809" s="7" t="s">
        <v>2205</v>
      </c>
      <c r="F12809" s="8" t="s">
        <v>2140</v>
      </c>
      <c r="G12809" s="18">
        <f>IFERROR(VLOOKUP(Table1[[#This Row],[Codigo_insumo]],BD_Insumos!$B:$E,4),"")</f>
        <v>12.627877718847255</v>
      </c>
      <c r="H12809" s="140">
        <v>2.29</v>
      </c>
      <c r="I12809" s="9"/>
      <c r="J12809" s="23">
        <f t="shared" si="200"/>
        <v>28.917839976160217</v>
      </c>
      <c r="K12809" s="22" t="str">
        <f>IF(I12809&lt;&gt;"",SUMIF(Table1[Codigo_servico],A12809,Table1[Subtotal_insumo]),"")</f>
        <v/>
      </c>
      <c r="L12809" s="18">
        <f>IF(Table1[[#This Row],[Ordem_insumos]]&lt;&gt;0,VLOOKUP(Table1[[#This Row],[Codigo_servico]],Preencher_Orcamento!$B:$D,3,FALSE)*Table1[[#This Row],[Qtde_insumo]],"")</f>
        <v>0</v>
      </c>
      <c r="M12809" s="18">
        <f>IF(Table1[[#This Row],[Ordem_insumos]]&lt;&gt;0,VLOOKUP(Table1[[#This Row],[Codigo_servico]],Preencher_Orcamento!$B:$D,3,FALSE)*Table1[[#This Row],[Subtotal_insumo]],"")</f>
        <v>0</v>
      </c>
    </row>
    <row r="12810" spans="1:13" x14ac:dyDescent="0.25">
      <c r="A12810" s="6">
        <v>181203</v>
      </c>
      <c r="B12810" s="126">
        <v>10</v>
      </c>
      <c r="C12810" s="133"/>
      <c r="D12810" s="134">
        <v>37596</v>
      </c>
      <c r="E12810" s="7" t="s">
        <v>857</v>
      </c>
      <c r="F12810" s="8" t="s">
        <v>168</v>
      </c>
      <c r="G12810" s="18">
        <f>IFERROR(VLOOKUP(Table1[[#This Row],[Codigo_insumo]],BD_Insumos!$B:$E,4),"")</f>
        <v>16.944400000000002</v>
      </c>
      <c r="H12810" s="140">
        <v>0.55000000000000004</v>
      </c>
      <c r="I12810" s="9"/>
      <c r="J12810" s="23">
        <f t="shared" si="200"/>
        <v>9.3194200000000009</v>
      </c>
      <c r="K12810" s="22" t="str">
        <f>IF(I12810&lt;&gt;"",SUMIF(Table1[Codigo_servico],A12810,Table1[Subtotal_insumo]),"")</f>
        <v/>
      </c>
      <c r="L12810" s="18">
        <f>IF(Table1[[#This Row],[Ordem_insumos]]&lt;&gt;0,VLOOKUP(Table1[[#This Row],[Codigo_servico]],Preencher_Orcamento!$B:$D,3,FALSE)*Table1[[#This Row],[Qtde_insumo]],"")</f>
        <v>0</v>
      </c>
      <c r="M12810" s="18">
        <f>IF(Table1[[#This Row],[Ordem_insumos]]&lt;&gt;0,VLOOKUP(Table1[[#This Row],[Codigo_servico]],Preencher_Orcamento!$B:$D,3,FALSE)*Table1[[#This Row],[Subtotal_insumo]],"")</f>
        <v>0</v>
      </c>
    </row>
    <row r="12811" spans="1:13" x14ac:dyDescent="0.25">
      <c r="A12811" s="6">
        <v>181203</v>
      </c>
      <c r="B12811" s="126">
        <v>11</v>
      </c>
      <c r="C12811" s="133"/>
      <c r="D12811" s="134">
        <v>10543</v>
      </c>
      <c r="E12811" s="7" t="s">
        <v>91</v>
      </c>
      <c r="F12811" s="8" t="s">
        <v>58</v>
      </c>
      <c r="G12811" s="18">
        <f>IFERROR(VLOOKUP(Table1[[#This Row],[Codigo_insumo]],BD_Insumos!$B:$E,4),"")</f>
        <v>67.283799999999999</v>
      </c>
      <c r="H12811" s="140">
        <v>1.2500000000000001E-2</v>
      </c>
      <c r="I12811" s="9"/>
      <c r="J12811" s="23">
        <f t="shared" si="200"/>
        <v>0.84104750000000006</v>
      </c>
      <c r="K12811" s="22" t="str">
        <f>IF(I12811&lt;&gt;"",SUMIF(Table1[Codigo_servico],A12811,Table1[Subtotal_insumo]),"")</f>
        <v/>
      </c>
      <c r="L12811" s="18">
        <f>IF(Table1[[#This Row],[Ordem_insumos]]&lt;&gt;0,VLOOKUP(Table1[[#This Row],[Codigo_servico]],Preencher_Orcamento!$B:$D,3,FALSE)*Table1[[#This Row],[Qtde_insumo]],"")</f>
        <v>0</v>
      </c>
      <c r="M12811" s="18">
        <f>IF(Table1[[#This Row],[Ordem_insumos]]&lt;&gt;0,VLOOKUP(Table1[[#This Row],[Codigo_servico]],Preencher_Orcamento!$B:$D,3,FALSE)*Table1[[#This Row],[Subtotal_insumo]],"")</f>
        <v>0</v>
      </c>
    </row>
    <row r="12812" spans="1:13" x14ac:dyDescent="0.25">
      <c r="A12812" s="6">
        <v>181203</v>
      </c>
      <c r="B12812" s="126">
        <v>12</v>
      </c>
      <c r="C12812" s="133"/>
      <c r="D12812" s="134">
        <v>10608</v>
      </c>
      <c r="E12812" s="7" t="s">
        <v>118</v>
      </c>
      <c r="F12812" s="8" t="s">
        <v>58</v>
      </c>
      <c r="G12812" s="18">
        <f>IFERROR(VLOOKUP(Table1[[#This Row],[Codigo_insumo]],BD_Insumos!$B:$E,4),"")</f>
        <v>238.17070000000001</v>
      </c>
      <c r="H12812" s="140">
        <v>5.5599999999999997E-2</v>
      </c>
      <c r="I12812" s="9"/>
      <c r="J12812" s="23">
        <f t="shared" si="200"/>
        <v>13.24229092</v>
      </c>
      <c r="K12812" s="22" t="str">
        <f>IF(I12812&lt;&gt;"",SUMIF(Table1[Codigo_servico],A12812,Table1[Subtotal_insumo]),"")</f>
        <v/>
      </c>
      <c r="L12812" s="18">
        <f>IF(Table1[[#This Row],[Ordem_insumos]]&lt;&gt;0,VLOOKUP(Table1[[#This Row],[Codigo_servico]],Preencher_Orcamento!$B:$D,3,FALSE)*Table1[[#This Row],[Qtde_insumo]],"")</f>
        <v>0</v>
      </c>
      <c r="M12812" s="18">
        <f>IF(Table1[[#This Row],[Ordem_insumos]]&lt;&gt;0,VLOOKUP(Table1[[#This Row],[Codigo_servico]],Preencher_Orcamento!$B:$D,3,FALSE)*Table1[[#This Row],[Subtotal_insumo]],"")</f>
        <v>0</v>
      </c>
    </row>
    <row r="12813" spans="1:13" x14ac:dyDescent="0.25">
      <c r="A12813" s="6">
        <v>181203</v>
      </c>
      <c r="B12813" s="126">
        <v>13</v>
      </c>
      <c r="C12813" s="133"/>
      <c r="D12813" s="134">
        <v>11046</v>
      </c>
      <c r="E12813" s="7" t="s">
        <v>178</v>
      </c>
      <c r="F12813" s="8" t="s">
        <v>5</v>
      </c>
      <c r="G12813" s="18">
        <f>IFERROR(VLOOKUP(Table1[[#This Row],[Codigo_insumo]],BD_Insumos!$B:$E,4),"")</f>
        <v>2.4108999999999998</v>
      </c>
      <c r="H12813" s="140">
        <v>1.6</v>
      </c>
      <c r="I12813" s="9"/>
      <c r="J12813" s="23">
        <f t="shared" si="200"/>
        <v>3.85744</v>
      </c>
      <c r="K12813" s="22" t="str">
        <f>IF(I12813&lt;&gt;"",SUMIF(Table1[Codigo_servico],A12813,Table1[Subtotal_insumo]),"")</f>
        <v/>
      </c>
      <c r="L12813" s="18">
        <f>IF(Table1[[#This Row],[Ordem_insumos]]&lt;&gt;0,VLOOKUP(Table1[[#This Row],[Codigo_servico]],Preencher_Orcamento!$B:$D,3,FALSE)*Table1[[#This Row],[Qtde_insumo]],"")</f>
        <v>0</v>
      </c>
      <c r="M12813" s="18">
        <f>IF(Table1[[#This Row],[Ordem_insumos]]&lt;&gt;0,VLOOKUP(Table1[[#This Row],[Codigo_servico]],Preencher_Orcamento!$B:$D,3,FALSE)*Table1[[#This Row],[Subtotal_insumo]],"")</f>
        <v>0</v>
      </c>
    </row>
    <row r="12814" spans="1:13" x14ac:dyDescent="0.25">
      <c r="A12814" s="6">
        <v>181203</v>
      </c>
      <c r="B12814" s="126">
        <v>14</v>
      </c>
      <c r="C12814" s="133"/>
      <c r="D12814" s="134">
        <v>11066</v>
      </c>
      <c r="E12814" s="7" t="s">
        <v>183</v>
      </c>
      <c r="F12814" s="8" t="s">
        <v>5</v>
      </c>
      <c r="G12814" s="18">
        <f>IFERROR(VLOOKUP(Table1[[#This Row],[Codigo_insumo]],BD_Insumos!$B:$E,4),"")</f>
        <v>1.0965</v>
      </c>
      <c r="H12814" s="140">
        <v>0.75</v>
      </c>
      <c r="I12814" s="9"/>
      <c r="J12814" s="23">
        <f t="shared" si="200"/>
        <v>0.82237500000000008</v>
      </c>
      <c r="K12814" s="22" t="str">
        <f>IF(I12814&lt;&gt;"",SUMIF(Table1[Codigo_servico],A12814,Table1[Subtotal_insumo]),"")</f>
        <v/>
      </c>
      <c r="L12814" s="18">
        <f>IF(Table1[[#This Row],[Ordem_insumos]]&lt;&gt;0,VLOOKUP(Table1[[#This Row],[Codigo_servico]],Preencher_Orcamento!$B:$D,3,FALSE)*Table1[[#This Row],[Qtde_insumo]],"")</f>
        <v>0</v>
      </c>
      <c r="M12814" s="18">
        <f>IF(Table1[[#This Row],[Ordem_insumos]]&lt;&gt;0,VLOOKUP(Table1[[#This Row],[Codigo_servico]],Preencher_Orcamento!$B:$D,3,FALSE)*Table1[[#This Row],[Subtotal_insumo]],"")</f>
        <v>0</v>
      </c>
    </row>
    <row r="12815" spans="1:13" x14ac:dyDescent="0.25">
      <c r="A12815" s="6">
        <v>181203</v>
      </c>
      <c r="B12815" s="126">
        <v>15</v>
      </c>
      <c r="C12815" s="133"/>
      <c r="D12815" s="134">
        <v>11070</v>
      </c>
      <c r="E12815" s="7" t="s">
        <v>185</v>
      </c>
      <c r="F12815" s="8" t="s">
        <v>5</v>
      </c>
      <c r="G12815" s="18">
        <f>IFERROR(VLOOKUP(Table1[[#This Row],[Codigo_insumo]],BD_Insumos!$B:$E,4),"")</f>
        <v>4.1189999999999998</v>
      </c>
      <c r="H12815" s="140">
        <v>0.8</v>
      </c>
      <c r="I12815" s="9"/>
      <c r="J12815" s="23">
        <f t="shared" si="200"/>
        <v>3.2951999999999999</v>
      </c>
      <c r="K12815" s="22" t="str">
        <f>IF(I12815&lt;&gt;"",SUMIF(Table1[Codigo_servico],A12815,Table1[Subtotal_insumo]),"")</f>
        <v/>
      </c>
      <c r="L12815" s="18">
        <f>IF(Table1[[#This Row],[Ordem_insumos]]&lt;&gt;0,VLOOKUP(Table1[[#This Row],[Codigo_servico]],Preencher_Orcamento!$B:$D,3,FALSE)*Table1[[#This Row],[Qtde_insumo]],"")</f>
        <v>0</v>
      </c>
      <c r="M12815" s="18">
        <f>IF(Table1[[#This Row],[Ordem_insumos]]&lt;&gt;0,VLOOKUP(Table1[[#This Row],[Codigo_servico]],Preencher_Orcamento!$B:$D,3,FALSE)*Table1[[#This Row],[Subtotal_insumo]],"")</f>
        <v>0</v>
      </c>
    </row>
    <row r="12816" spans="1:13" x14ac:dyDescent="0.25">
      <c r="A12816" s="6">
        <v>181203</v>
      </c>
      <c r="B12816" s="126">
        <v>16</v>
      </c>
      <c r="C12816" s="133"/>
      <c r="D12816" s="134">
        <v>17740</v>
      </c>
      <c r="E12816" s="7" t="s">
        <v>399</v>
      </c>
      <c r="F12816" s="8" t="s">
        <v>197</v>
      </c>
      <c r="G12816" s="18">
        <f>IFERROR(VLOOKUP(Table1[[#This Row],[Codigo_insumo]],BD_Insumos!$B:$E,4),"")</f>
        <v>4.9862000000000002</v>
      </c>
      <c r="H12816" s="140">
        <v>0.12</v>
      </c>
      <c r="I12816" s="9"/>
      <c r="J12816" s="23">
        <f t="shared" si="200"/>
        <v>0.59834399999999999</v>
      </c>
      <c r="K12816" s="22" t="str">
        <f>IF(I12816&lt;&gt;"",SUMIF(Table1[Codigo_servico],A12816,Table1[Subtotal_insumo]),"")</f>
        <v/>
      </c>
      <c r="L12816" s="18">
        <f>IF(Table1[[#This Row],[Ordem_insumos]]&lt;&gt;0,VLOOKUP(Table1[[#This Row],[Codigo_servico]],Preencher_Orcamento!$B:$D,3,FALSE)*Table1[[#This Row],[Qtde_insumo]],"")</f>
        <v>0</v>
      </c>
      <c r="M12816" s="18">
        <f>IF(Table1[[#This Row],[Ordem_insumos]]&lt;&gt;0,VLOOKUP(Table1[[#This Row],[Codigo_servico]],Preencher_Orcamento!$B:$D,3,FALSE)*Table1[[#This Row],[Subtotal_insumo]],"")</f>
        <v>0</v>
      </c>
    </row>
    <row r="12817" spans="1:13" x14ac:dyDescent="0.25">
      <c r="A12817" s="6">
        <v>181203</v>
      </c>
      <c r="B12817" s="126">
        <v>17</v>
      </c>
      <c r="C12817" s="133"/>
      <c r="D12817" s="134">
        <v>17515</v>
      </c>
      <c r="E12817" s="7" t="s">
        <v>383</v>
      </c>
      <c r="F12817" s="8" t="s">
        <v>197</v>
      </c>
      <c r="G12817" s="18">
        <f>IFERROR(VLOOKUP(Table1[[#This Row],[Codigo_insumo]],BD_Insumos!$B:$E,4),"")</f>
        <v>5.5275999999999996</v>
      </c>
      <c r="H12817" s="140">
        <v>0.18</v>
      </c>
      <c r="I12817" s="9"/>
      <c r="J12817" s="23">
        <f t="shared" si="200"/>
        <v>0.99496799999999985</v>
      </c>
      <c r="K12817" s="22" t="str">
        <f>IF(I12817&lt;&gt;"",SUMIF(Table1[Codigo_servico],A12817,Table1[Subtotal_insumo]),"")</f>
        <v/>
      </c>
      <c r="L12817" s="18">
        <f>IF(Table1[[#This Row],[Ordem_insumos]]&lt;&gt;0,VLOOKUP(Table1[[#This Row],[Codigo_servico]],Preencher_Orcamento!$B:$D,3,FALSE)*Table1[[#This Row],[Qtde_insumo]],"")</f>
        <v>0</v>
      </c>
      <c r="M12817" s="18">
        <f>IF(Table1[[#This Row],[Ordem_insumos]]&lt;&gt;0,VLOOKUP(Table1[[#This Row],[Codigo_servico]],Preencher_Orcamento!$B:$D,3,FALSE)*Table1[[#This Row],[Subtotal_insumo]],"")</f>
        <v>0</v>
      </c>
    </row>
    <row r="12818" spans="1:13" x14ac:dyDescent="0.25">
      <c r="A12818" s="3">
        <v>181204</v>
      </c>
      <c r="B12818" s="125">
        <v>0</v>
      </c>
      <c r="C12818" s="131" t="s">
        <v>4717</v>
      </c>
      <c r="D12818" s="132"/>
      <c r="E12818" s="4"/>
      <c r="F12818" s="4"/>
      <c r="G12818" s="17" t="str">
        <f>IFERROR(VLOOKUP(Table1[[#This Row],[Codigo_insumo]],BD_Insumos!$B:$E,4),"")</f>
        <v/>
      </c>
      <c r="H12818" s="139"/>
      <c r="I12818" s="5" t="s">
        <v>5</v>
      </c>
      <c r="J12818" s="20" t="str">
        <f t="shared" si="200"/>
        <v/>
      </c>
      <c r="K12818" s="21">
        <f>IF(I12818&lt;&gt;"",SUMIF(Table1[Codigo_servico],A12818,Table1[Subtotal_insumo]),"")</f>
        <v>165.73796953383624</v>
      </c>
      <c r="L12818" s="17" t="str">
        <f>IF(Table1[[#This Row],[Ordem_insumos]]&lt;&gt;0,VLOOKUP(Table1[[#This Row],[Codigo_servico]],Preencher_Orcamento!$B:$D,3,FALSE)*Table1[[#This Row],[Qtde_insumo]],"")</f>
        <v/>
      </c>
      <c r="M12818" s="17" t="str">
        <f>IF(Table1[[#This Row],[Ordem_insumos]]&lt;&gt;0,VLOOKUP(Table1[[#This Row],[Codigo_servico]],Preencher_Orcamento!$B:$D,3,FALSE)*Table1[[#This Row],[Subtotal_insumo]],"")</f>
        <v/>
      </c>
    </row>
    <row r="12819" spans="1:13" x14ac:dyDescent="0.25">
      <c r="A12819" s="6">
        <v>181204</v>
      </c>
      <c r="B12819" s="126">
        <v>1</v>
      </c>
      <c r="C12819" s="133"/>
      <c r="D12819" s="134">
        <v>17515</v>
      </c>
      <c r="E12819" s="7" t="s">
        <v>383</v>
      </c>
      <c r="F12819" s="8" t="s">
        <v>197</v>
      </c>
      <c r="G12819" s="16">
        <f>IFERROR(VLOOKUP(Table1[[#This Row],[Codigo_insumo]],BD_Insumos!$B:$E,4),"")</f>
        <v>5.5275999999999996</v>
      </c>
      <c r="H12819" s="140">
        <v>0.2</v>
      </c>
      <c r="I12819" s="9"/>
      <c r="J12819" s="22">
        <f t="shared" si="200"/>
        <v>1.1055200000000001</v>
      </c>
      <c r="K12819" s="22" t="str">
        <f>IF(I12819&lt;&gt;"",SUMIF(Table1[Codigo_servico],A12819,Table1[Subtotal_insumo]),"")</f>
        <v/>
      </c>
      <c r="L12819" s="16">
        <f>IF(Table1[[#This Row],[Ordem_insumos]]&lt;&gt;0,VLOOKUP(Table1[[#This Row],[Codigo_servico]],Preencher_Orcamento!$B:$D,3,FALSE)*Table1[[#This Row],[Qtde_insumo]],"")</f>
        <v>0.4</v>
      </c>
      <c r="M12819" s="16">
        <f>IF(Table1[[#This Row],[Ordem_insumos]]&lt;&gt;0,VLOOKUP(Table1[[#This Row],[Codigo_servico]],Preencher_Orcamento!$B:$D,3,FALSE)*Table1[[#This Row],[Subtotal_insumo]],"")</f>
        <v>2.2110400000000001</v>
      </c>
    </row>
    <row r="12820" spans="1:13" x14ac:dyDescent="0.25">
      <c r="A12820" s="6">
        <v>181204</v>
      </c>
      <c r="B12820" s="126">
        <v>2</v>
      </c>
      <c r="C12820" s="133"/>
      <c r="D12820" s="134">
        <v>10543</v>
      </c>
      <c r="E12820" s="7" t="s">
        <v>91</v>
      </c>
      <c r="F12820" s="8" t="s">
        <v>58</v>
      </c>
      <c r="G12820" s="16">
        <f>IFERROR(VLOOKUP(Table1[[#This Row],[Codigo_insumo]],BD_Insumos!$B:$E,4),"")</f>
        <v>67.283799999999999</v>
      </c>
      <c r="H12820" s="140">
        <v>1.2500000000000001E-2</v>
      </c>
      <c r="I12820" s="9"/>
      <c r="J12820" s="22">
        <f t="shared" si="200"/>
        <v>0.84104750000000006</v>
      </c>
      <c r="K12820" s="22" t="str">
        <f>IF(I12820&lt;&gt;"",SUMIF(Table1[Codigo_servico],A12820,Table1[Subtotal_insumo]),"")</f>
        <v/>
      </c>
      <c r="L12820" s="16">
        <f>IF(Table1[[#This Row],[Ordem_insumos]]&lt;&gt;0,VLOOKUP(Table1[[#This Row],[Codigo_servico]],Preencher_Orcamento!$B:$D,3,FALSE)*Table1[[#This Row],[Qtde_insumo]],"")</f>
        <v>2.5000000000000001E-2</v>
      </c>
      <c r="M12820" s="16">
        <f>IF(Table1[[#This Row],[Ordem_insumos]]&lt;&gt;0,VLOOKUP(Table1[[#This Row],[Codigo_servico]],Preencher_Orcamento!$B:$D,3,FALSE)*Table1[[#This Row],[Subtotal_insumo]],"")</f>
        <v>1.6820950000000001</v>
      </c>
    </row>
    <row r="12821" spans="1:13" x14ac:dyDescent="0.25">
      <c r="A12821" s="6">
        <v>181204</v>
      </c>
      <c r="B12821" s="126">
        <v>3</v>
      </c>
      <c r="C12821" s="133"/>
      <c r="D12821" s="134">
        <v>11510</v>
      </c>
      <c r="E12821" s="7" t="s">
        <v>205</v>
      </c>
      <c r="F12821" s="8" t="s">
        <v>197</v>
      </c>
      <c r="G12821" s="16">
        <f>IFERROR(VLOOKUP(Table1[[#This Row],[Codigo_insumo]],BD_Insumos!$B:$E,4),"")</f>
        <v>3.2757999999999998</v>
      </c>
      <c r="H12821" s="140">
        <v>6.48</v>
      </c>
      <c r="I12821" s="9"/>
      <c r="J12821" s="22">
        <f t="shared" si="200"/>
        <v>21.227184000000001</v>
      </c>
      <c r="K12821" s="22" t="str">
        <f>IF(I12821&lt;&gt;"",SUMIF(Table1[Codigo_servico],A12821,Table1[Subtotal_insumo]),"")</f>
        <v/>
      </c>
      <c r="L12821" s="16">
        <f>IF(Table1[[#This Row],[Ordem_insumos]]&lt;&gt;0,VLOOKUP(Table1[[#This Row],[Codigo_servico]],Preencher_Orcamento!$B:$D,3,FALSE)*Table1[[#This Row],[Qtde_insumo]],"")</f>
        <v>12.96</v>
      </c>
      <c r="M12821" s="16">
        <f>IF(Table1[[#This Row],[Ordem_insumos]]&lt;&gt;0,VLOOKUP(Table1[[#This Row],[Codigo_servico]],Preencher_Orcamento!$B:$D,3,FALSE)*Table1[[#This Row],[Subtotal_insumo]],"")</f>
        <v>42.454368000000002</v>
      </c>
    </row>
    <row r="12822" spans="1:13" x14ac:dyDescent="0.25">
      <c r="A12822" s="6">
        <v>181204</v>
      </c>
      <c r="B12822" s="126">
        <v>4</v>
      </c>
      <c r="C12822" s="133"/>
      <c r="D12822" s="134">
        <v>11070</v>
      </c>
      <c r="E12822" s="7" t="s">
        <v>185</v>
      </c>
      <c r="F12822" s="8" t="s">
        <v>5</v>
      </c>
      <c r="G12822" s="16">
        <f>IFERROR(VLOOKUP(Table1[[#This Row],[Codigo_insumo]],BD_Insumos!$B:$E,4),"")</f>
        <v>4.1189999999999998</v>
      </c>
      <c r="H12822" s="140">
        <v>0.83333000000000002</v>
      </c>
      <c r="I12822" s="9"/>
      <c r="J12822" s="22">
        <f t="shared" si="200"/>
        <v>3.4324862700000001</v>
      </c>
      <c r="K12822" s="22" t="str">
        <f>IF(I12822&lt;&gt;"",SUMIF(Table1[Codigo_servico],A12822,Table1[Subtotal_insumo]),"")</f>
        <v/>
      </c>
      <c r="L12822" s="16">
        <f>IF(Table1[[#This Row],[Ordem_insumos]]&lt;&gt;0,VLOOKUP(Table1[[#This Row],[Codigo_servico]],Preencher_Orcamento!$B:$D,3,FALSE)*Table1[[#This Row],[Qtde_insumo]],"")</f>
        <v>1.66666</v>
      </c>
      <c r="M12822" s="16">
        <f>IF(Table1[[#This Row],[Ordem_insumos]]&lt;&gt;0,VLOOKUP(Table1[[#This Row],[Codigo_servico]],Preencher_Orcamento!$B:$D,3,FALSE)*Table1[[#This Row],[Subtotal_insumo]],"")</f>
        <v>6.8649725400000001</v>
      </c>
    </row>
    <row r="12823" spans="1:13" x14ac:dyDescent="0.25">
      <c r="A12823" s="6">
        <v>181204</v>
      </c>
      <c r="B12823" s="126">
        <v>5</v>
      </c>
      <c r="C12823" s="133"/>
      <c r="D12823" s="134">
        <v>11066</v>
      </c>
      <c r="E12823" s="7" t="s">
        <v>183</v>
      </c>
      <c r="F12823" s="8" t="s">
        <v>5</v>
      </c>
      <c r="G12823" s="16">
        <f>IFERROR(VLOOKUP(Table1[[#This Row],[Codigo_insumo]],BD_Insumos!$B:$E,4),"")</f>
        <v>1.0965</v>
      </c>
      <c r="H12823" s="140">
        <v>0.75</v>
      </c>
      <c r="I12823" s="9"/>
      <c r="J12823" s="22">
        <f t="shared" si="200"/>
        <v>0.82237500000000008</v>
      </c>
      <c r="K12823" s="22" t="str">
        <f>IF(I12823&lt;&gt;"",SUMIF(Table1[Codigo_servico],A12823,Table1[Subtotal_insumo]),"")</f>
        <v/>
      </c>
      <c r="L12823" s="16">
        <f>IF(Table1[[#This Row],[Ordem_insumos]]&lt;&gt;0,VLOOKUP(Table1[[#This Row],[Codigo_servico]],Preencher_Orcamento!$B:$D,3,FALSE)*Table1[[#This Row],[Qtde_insumo]],"")</f>
        <v>1.5</v>
      </c>
      <c r="M12823" s="16">
        <f>IF(Table1[[#This Row],[Ordem_insumos]]&lt;&gt;0,VLOOKUP(Table1[[#This Row],[Codigo_servico]],Preencher_Orcamento!$B:$D,3,FALSE)*Table1[[#This Row],[Subtotal_insumo]],"")</f>
        <v>1.6447500000000002</v>
      </c>
    </row>
    <row r="12824" spans="1:13" x14ac:dyDescent="0.25">
      <c r="A12824" s="6">
        <v>181204</v>
      </c>
      <c r="B12824" s="126">
        <v>6</v>
      </c>
      <c r="C12824" s="133"/>
      <c r="D12824" s="134">
        <v>11046</v>
      </c>
      <c r="E12824" s="7" t="s">
        <v>178</v>
      </c>
      <c r="F12824" s="8" t="s">
        <v>5</v>
      </c>
      <c r="G12824" s="16">
        <f>IFERROR(VLOOKUP(Table1[[#This Row],[Codigo_insumo]],BD_Insumos!$B:$E,4),"")</f>
        <v>2.4108999999999998</v>
      </c>
      <c r="H12824" s="140">
        <v>1.92</v>
      </c>
      <c r="I12824" s="9"/>
      <c r="J12824" s="22">
        <f t="shared" si="200"/>
        <v>4.6289279999999993</v>
      </c>
      <c r="K12824" s="22" t="str">
        <f>IF(I12824&lt;&gt;"",SUMIF(Table1[Codigo_servico],A12824,Table1[Subtotal_insumo]),"")</f>
        <v/>
      </c>
      <c r="L12824" s="16">
        <f>IF(Table1[[#This Row],[Ordem_insumos]]&lt;&gt;0,VLOOKUP(Table1[[#This Row],[Codigo_servico]],Preencher_Orcamento!$B:$D,3,FALSE)*Table1[[#This Row],[Qtde_insumo]],"")</f>
        <v>3.84</v>
      </c>
      <c r="M12824" s="16">
        <f>IF(Table1[[#This Row],[Ordem_insumos]]&lt;&gt;0,VLOOKUP(Table1[[#This Row],[Codigo_servico]],Preencher_Orcamento!$B:$D,3,FALSE)*Table1[[#This Row],[Subtotal_insumo]],"")</f>
        <v>9.2578559999999985</v>
      </c>
    </row>
    <row r="12825" spans="1:13" x14ac:dyDescent="0.25">
      <c r="A12825" s="6">
        <v>181204</v>
      </c>
      <c r="B12825" s="126">
        <v>7</v>
      </c>
      <c r="C12825" s="133"/>
      <c r="D12825" s="134">
        <v>11021</v>
      </c>
      <c r="E12825" s="7" t="s">
        <v>175</v>
      </c>
      <c r="F12825" s="8" t="s">
        <v>170</v>
      </c>
      <c r="G12825" s="16">
        <f>IFERROR(VLOOKUP(Table1[[#This Row],[Codigo_insumo]],BD_Insumos!$B:$E,4),"")</f>
        <v>12.2156</v>
      </c>
      <c r="H12825" s="140">
        <v>0.21</v>
      </c>
      <c r="I12825" s="9"/>
      <c r="J12825" s="22">
        <f t="shared" si="200"/>
        <v>2.5652759999999999</v>
      </c>
      <c r="K12825" s="22" t="str">
        <f>IF(I12825&lt;&gt;"",SUMIF(Table1[Codigo_servico],A12825,Table1[Subtotal_insumo]),"")</f>
        <v/>
      </c>
      <c r="L12825" s="16">
        <f>IF(Table1[[#This Row],[Ordem_insumos]]&lt;&gt;0,VLOOKUP(Table1[[#This Row],[Codigo_servico]],Preencher_Orcamento!$B:$D,3,FALSE)*Table1[[#This Row],[Qtde_insumo]],"")</f>
        <v>0.42</v>
      </c>
      <c r="M12825" s="16">
        <f>IF(Table1[[#This Row],[Ordem_insumos]]&lt;&gt;0,VLOOKUP(Table1[[#This Row],[Codigo_servico]],Preencher_Orcamento!$B:$D,3,FALSE)*Table1[[#This Row],[Subtotal_insumo]],"")</f>
        <v>5.1305519999999998</v>
      </c>
    </row>
    <row r="12826" spans="1:13" x14ac:dyDescent="0.25">
      <c r="A12826" s="6">
        <v>181204</v>
      </c>
      <c r="B12826" s="126">
        <v>8</v>
      </c>
      <c r="C12826" s="133"/>
      <c r="D12826" s="134">
        <v>10608</v>
      </c>
      <c r="E12826" s="7" t="s">
        <v>118</v>
      </c>
      <c r="F12826" s="8" t="s">
        <v>58</v>
      </c>
      <c r="G12826" s="18">
        <f>IFERROR(VLOOKUP(Table1[[#This Row],[Codigo_insumo]],BD_Insumos!$B:$E,4),"")</f>
        <v>238.17070000000001</v>
      </c>
      <c r="H12826" s="140">
        <v>6.3500000000000001E-2</v>
      </c>
      <c r="I12826" s="9"/>
      <c r="J12826" s="23">
        <f t="shared" si="200"/>
        <v>15.12383945</v>
      </c>
      <c r="K12826" s="22" t="str">
        <f>IF(I12826&lt;&gt;"",SUMIF(Table1[Codigo_servico],A12826,Table1[Subtotal_insumo]),"")</f>
        <v/>
      </c>
      <c r="L12826" s="18">
        <f>IF(Table1[[#This Row],[Ordem_insumos]]&lt;&gt;0,VLOOKUP(Table1[[#This Row],[Codigo_servico]],Preencher_Orcamento!$B:$D,3,FALSE)*Table1[[#This Row],[Qtde_insumo]],"")</f>
        <v>0.127</v>
      </c>
      <c r="M12826" s="18">
        <f>IF(Table1[[#This Row],[Ordem_insumos]]&lt;&gt;0,VLOOKUP(Table1[[#This Row],[Codigo_servico]],Preencher_Orcamento!$B:$D,3,FALSE)*Table1[[#This Row],[Subtotal_insumo]],"")</f>
        <v>30.2476789</v>
      </c>
    </row>
    <row r="12827" spans="1:13" x14ac:dyDescent="0.25">
      <c r="A12827" s="6">
        <v>181204</v>
      </c>
      <c r="B12827" s="126">
        <v>9</v>
      </c>
      <c r="C12827" s="133"/>
      <c r="D12827" s="134">
        <v>37596</v>
      </c>
      <c r="E12827" s="7" t="s">
        <v>857</v>
      </c>
      <c r="F12827" s="8" t="s">
        <v>168</v>
      </c>
      <c r="G12827" s="18">
        <f>IFERROR(VLOOKUP(Table1[[#This Row],[Codigo_insumo]],BD_Insumos!$B:$E,4),"")</f>
        <v>16.944400000000002</v>
      </c>
      <c r="H12827" s="140">
        <v>0.66</v>
      </c>
      <c r="I12827" s="9"/>
      <c r="J12827" s="23">
        <f t="shared" si="200"/>
        <v>11.183304000000001</v>
      </c>
      <c r="K12827" s="22" t="str">
        <f>IF(I12827&lt;&gt;"",SUMIF(Table1[Codigo_servico],A12827,Table1[Subtotal_insumo]),"")</f>
        <v/>
      </c>
      <c r="L12827" s="18">
        <f>IF(Table1[[#This Row],[Ordem_insumos]]&lt;&gt;0,VLOOKUP(Table1[[#This Row],[Codigo_servico]],Preencher_Orcamento!$B:$D,3,FALSE)*Table1[[#This Row],[Qtde_insumo]],"")</f>
        <v>1.32</v>
      </c>
      <c r="M12827" s="18">
        <f>IF(Table1[[#This Row],[Ordem_insumos]]&lt;&gt;0,VLOOKUP(Table1[[#This Row],[Codigo_servico]],Preencher_Orcamento!$B:$D,3,FALSE)*Table1[[#This Row],[Subtotal_insumo]],"")</f>
        <v>22.366608000000003</v>
      </c>
    </row>
    <row r="12828" spans="1:13" x14ac:dyDescent="0.25">
      <c r="A12828" s="6">
        <v>181204</v>
      </c>
      <c r="B12828" s="126">
        <v>10</v>
      </c>
      <c r="C12828" s="133"/>
      <c r="D12828" s="134">
        <v>2075</v>
      </c>
      <c r="E12828" s="7" t="s">
        <v>2199</v>
      </c>
      <c r="F12828" s="8" t="s">
        <v>2140</v>
      </c>
      <c r="G12828" s="18">
        <f>IFERROR(VLOOKUP(Table1[[#This Row],[Codigo_insumo]],BD_Insumos!$B:$E,4),"")</f>
        <v>15.599673853371913</v>
      </c>
      <c r="H12828" s="140">
        <v>0.26</v>
      </c>
      <c r="I12828" s="9"/>
      <c r="J12828" s="23">
        <f t="shared" si="200"/>
        <v>4.0559152018766973</v>
      </c>
      <c r="K12828" s="22" t="str">
        <f>IF(I12828&lt;&gt;"",SUMIF(Table1[Codigo_servico],A12828,Table1[Subtotal_insumo]),"")</f>
        <v/>
      </c>
      <c r="L12828" s="18">
        <f>IF(Table1[[#This Row],[Ordem_insumos]]&lt;&gt;0,VLOOKUP(Table1[[#This Row],[Codigo_servico]],Preencher_Orcamento!$B:$D,3,FALSE)*Table1[[#This Row],[Qtde_insumo]],"")</f>
        <v>0.52</v>
      </c>
      <c r="M12828" s="18">
        <f>IF(Table1[[#This Row],[Ordem_insumos]]&lt;&gt;0,VLOOKUP(Table1[[#This Row],[Codigo_servico]],Preencher_Orcamento!$B:$D,3,FALSE)*Table1[[#This Row],[Subtotal_insumo]],"")</f>
        <v>8.1118304037533946</v>
      </c>
    </row>
    <row r="12829" spans="1:13" x14ac:dyDescent="0.25">
      <c r="A12829" s="6">
        <v>181204</v>
      </c>
      <c r="B12829" s="126">
        <v>11</v>
      </c>
      <c r="C12829" s="133"/>
      <c r="D12829" s="134">
        <v>2099</v>
      </c>
      <c r="E12829" s="7" t="s">
        <v>2205</v>
      </c>
      <c r="F12829" s="8" t="s">
        <v>2140</v>
      </c>
      <c r="G12829" s="18">
        <f>IFERROR(VLOOKUP(Table1[[#This Row],[Codigo_insumo]],BD_Insumos!$B:$E,4),"")</f>
        <v>12.627877718847255</v>
      </c>
      <c r="H12829" s="140">
        <v>2.4</v>
      </c>
      <c r="I12829" s="9"/>
      <c r="J12829" s="23">
        <f t="shared" si="200"/>
        <v>30.306906525233412</v>
      </c>
      <c r="K12829" s="22" t="str">
        <f>IF(I12829&lt;&gt;"",SUMIF(Table1[Codigo_servico],A12829,Table1[Subtotal_insumo]),"")</f>
        <v/>
      </c>
      <c r="L12829" s="18">
        <f>IF(Table1[[#This Row],[Ordem_insumos]]&lt;&gt;0,VLOOKUP(Table1[[#This Row],[Codigo_servico]],Preencher_Orcamento!$B:$D,3,FALSE)*Table1[[#This Row],[Qtde_insumo]],"")</f>
        <v>4.8</v>
      </c>
      <c r="M12829" s="18">
        <f>IF(Table1[[#This Row],[Ordem_insumos]]&lt;&gt;0,VLOOKUP(Table1[[#This Row],[Codigo_servico]],Preencher_Orcamento!$B:$D,3,FALSE)*Table1[[#This Row],[Subtotal_insumo]],"")</f>
        <v>60.613813050466824</v>
      </c>
    </row>
    <row r="12830" spans="1:13" x14ac:dyDescent="0.25">
      <c r="A12830" s="6">
        <v>181204</v>
      </c>
      <c r="B12830" s="126">
        <v>12</v>
      </c>
      <c r="C12830" s="133"/>
      <c r="D12830" s="134">
        <v>2013</v>
      </c>
      <c r="E12830" s="7" t="s">
        <v>2184</v>
      </c>
      <c r="F12830" s="8" t="s">
        <v>2140</v>
      </c>
      <c r="G12830" s="18">
        <f>IFERROR(VLOOKUP(Table1[[#This Row],[Codigo_insumo]],BD_Insumos!$B:$E,4),"")</f>
        <v>15.756939025755017</v>
      </c>
      <c r="H12830" s="140">
        <v>1.69</v>
      </c>
      <c r="I12830" s="9"/>
      <c r="J12830" s="23">
        <f t="shared" si="200"/>
        <v>26.629226953525979</v>
      </c>
      <c r="K12830" s="22" t="str">
        <f>IF(I12830&lt;&gt;"",SUMIF(Table1[Codigo_servico],A12830,Table1[Subtotal_insumo]),"")</f>
        <v/>
      </c>
      <c r="L12830" s="18">
        <f>IF(Table1[[#This Row],[Ordem_insumos]]&lt;&gt;0,VLOOKUP(Table1[[#This Row],[Codigo_servico]],Preencher_Orcamento!$B:$D,3,FALSE)*Table1[[#This Row],[Qtde_insumo]],"")</f>
        <v>3.38</v>
      </c>
      <c r="M12830" s="18">
        <f>IF(Table1[[#This Row],[Ordem_insumos]]&lt;&gt;0,VLOOKUP(Table1[[#This Row],[Codigo_servico]],Preencher_Orcamento!$B:$D,3,FALSE)*Table1[[#This Row],[Subtotal_insumo]],"")</f>
        <v>53.258453907051958</v>
      </c>
    </row>
    <row r="12831" spans="1:13" x14ac:dyDescent="0.25">
      <c r="A12831" s="6">
        <v>181204</v>
      </c>
      <c r="B12831" s="126">
        <v>13</v>
      </c>
      <c r="C12831" s="133"/>
      <c r="D12831" s="134">
        <v>2015</v>
      </c>
      <c r="E12831" s="7" t="s">
        <v>2186</v>
      </c>
      <c r="F12831" s="8" t="s">
        <v>2140</v>
      </c>
      <c r="G12831" s="18">
        <f>IFERROR(VLOOKUP(Table1[[#This Row],[Codigo_insumo]],BD_Insumos!$B:$E,4),"")</f>
        <v>16.259414142106937</v>
      </c>
      <c r="H12831" s="140">
        <v>0.62</v>
      </c>
      <c r="I12831" s="9"/>
      <c r="J12831" s="23">
        <f t="shared" si="200"/>
        <v>10.080836768106302</v>
      </c>
      <c r="K12831" s="22" t="str">
        <f>IF(I12831&lt;&gt;"",SUMIF(Table1[Codigo_servico],A12831,Table1[Subtotal_insumo]),"")</f>
        <v/>
      </c>
      <c r="L12831" s="18">
        <f>IF(Table1[[#This Row],[Ordem_insumos]]&lt;&gt;0,VLOOKUP(Table1[[#This Row],[Codigo_servico]],Preencher_Orcamento!$B:$D,3,FALSE)*Table1[[#This Row],[Qtde_insumo]],"")</f>
        <v>1.24</v>
      </c>
      <c r="M12831" s="18">
        <f>IF(Table1[[#This Row],[Ordem_insumos]]&lt;&gt;0,VLOOKUP(Table1[[#This Row],[Codigo_servico]],Preencher_Orcamento!$B:$D,3,FALSE)*Table1[[#This Row],[Subtotal_insumo]],"")</f>
        <v>20.161673536212604</v>
      </c>
    </row>
    <row r="12832" spans="1:13" ht="26.25" x14ac:dyDescent="0.25">
      <c r="A12832" s="6">
        <v>181204</v>
      </c>
      <c r="B12832" s="126">
        <v>14</v>
      </c>
      <c r="C12832" s="133"/>
      <c r="D12832" s="134">
        <v>2016</v>
      </c>
      <c r="E12832" s="7" t="s">
        <v>2187</v>
      </c>
      <c r="F12832" s="8" t="s">
        <v>2140</v>
      </c>
      <c r="G12832" s="18">
        <f>IFERROR(VLOOKUP(Table1[[#This Row],[Codigo_insumo]],BD_Insumos!$B:$E,4),"")</f>
        <v>13.188618292508322</v>
      </c>
      <c r="H12832" s="140">
        <v>0.62</v>
      </c>
      <c r="I12832" s="9"/>
      <c r="J12832" s="23">
        <f t="shared" si="200"/>
        <v>8.1769433413551589</v>
      </c>
      <c r="K12832" s="22" t="str">
        <f>IF(I12832&lt;&gt;"",SUMIF(Table1[Codigo_servico],A12832,Table1[Subtotal_insumo]),"")</f>
        <v/>
      </c>
      <c r="L12832" s="18">
        <f>IF(Table1[[#This Row],[Ordem_insumos]]&lt;&gt;0,VLOOKUP(Table1[[#This Row],[Codigo_servico]],Preencher_Orcamento!$B:$D,3,FALSE)*Table1[[#This Row],[Qtde_insumo]],"")</f>
        <v>1.24</v>
      </c>
      <c r="M12832" s="18">
        <f>IF(Table1[[#This Row],[Ordem_insumos]]&lt;&gt;0,VLOOKUP(Table1[[#This Row],[Codigo_servico]],Preencher_Orcamento!$B:$D,3,FALSE)*Table1[[#This Row],[Subtotal_insumo]],"")</f>
        <v>16.353886682710318</v>
      </c>
    </row>
    <row r="12833" spans="1:13" x14ac:dyDescent="0.25">
      <c r="A12833" s="6">
        <v>181204</v>
      </c>
      <c r="B12833" s="126">
        <v>15</v>
      </c>
      <c r="C12833" s="133"/>
      <c r="D12833" s="134">
        <v>2020</v>
      </c>
      <c r="E12833" s="7" t="s">
        <v>2188</v>
      </c>
      <c r="F12833" s="8" t="s">
        <v>2140</v>
      </c>
      <c r="G12833" s="18">
        <f>IFERROR(VLOOKUP(Table1[[#This Row],[Codigo_insumo]],BD_Insumos!$B:$E,4),"")</f>
        <v>15.860837164231068</v>
      </c>
      <c r="H12833" s="140">
        <v>0.17</v>
      </c>
      <c r="I12833" s="9"/>
      <c r="J12833" s="23">
        <f t="shared" si="200"/>
        <v>2.6963423179192816</v>
      </c>
      <c r="K12833" s="22" t="str">
        <f>IF(I12833&lt;&gt;"",SUMIF(Table1[Codigo_servico],A12833,Table1[Subtotal_insumo]),"")</f>
        <v/>
      </c>
      <c r="L12833" s="18">
        <f>IF(Table1[[#This Row],[Ordem_insumos]]&lt;&gt;0,VLOOKUP(Table1[[#This Row],[Codigo_servico]],Preencher_Orcamento!$B:$D,3,FALSE)*Table1[[#This Row],[Qtde_insumo]],"")</f>
        <v>0.34</v>
      </c>
      <c r="M12833" s="18">
        <f>IF(Table1[[#This Row],[Ordem_insumos]]&lt;&gt;0,VLOOKUP(Table1[[#This Row],[Codigo_servico]],Preencher_Orcamento!$B:$D,3,FALSE)*Table1[[#This Row],[Subtotal_insumo]],"")</f>
        <v>5.3926846358385632</v>
      </c>
    </row>
    <row r="12834" spans="1:13" x14ac:dyDescent="0.25">
      <c r="A12834" s="6">
        <v>181204</v>
      </c>
      <c r="B12834" s="126">
        <v>16</v>
      </c>
      <c r="C12834" s="133"/>
      <c r="D12834" s="134">
        <v>2014</v>
      </c>
      <c r="E12834" s="7" t="s">
        <v>2185</v>
      </c>
      <c r="F12834" s="8" t="s">
        <v>2140</v>
      </c>
      <c r="G12834" s="18">
        <f>IFERROR(VLOOKUP(Table1[[#This Row],[Codigo_insumo]],BD_Insumos!$B:$E,4),"")</f>
        <v>13.173665210544026</v>
      </c>
      <c r="H12834" s="140">
        <v>1.69</v>
      </c>
      <c r="I12834" s="9"/>
      <c r="J12834" s="23">
        <f t="shared" si="200"/>
        <v>22.263494205819406</v>
      </c>
      <c r="K12834" s="22" t="str">
        <f>IF(I12834&lt;&gt;"",SUMIF(Table1[Codigo_servico],A12834,Table1[Subtotal_insumo]),"")</f>
        <v/>
      </c>
      <c r="L12834" s="18">
        <f>IF(Table1[[#This Row],[Ordem_insumos]]&lt;&gt;0,VLOOKUP(Table1[[#This Row],[Codigo_servico]],Preencher_Orcamento!$B:$D,3,FALSE)*Table1[[#This Row],[Qtde_insumo]],"")</f>
        <v>3.38</v>
      </c>
      <c r="M12834" s="18">
        <f>IF(Table1[[#This Row],[Ordem_insumos]]&lt;&gt;0,VLOOKUP(Table1[[#This Row],[Codigo_servico]],Preencher_Orcamento!$B:$D,3,FALSE)*Table1[[#This Row],[Subtotal_insumo]],"")</f>
        <v>44.526988411638811</v>
      </c>
    </row>
    <row r="12835" spans="1:13" x14ac:dyDescent="0.25">
      <c r="A12835" s="6">
        <v>181204</v>
      </c>
      <c r="B12835" s="126">
        <v>17</v>
      </c>
      <c r="C12835" s="133"/>
      <c r="D12835" s="134">
        <v>17740</v>
      </c>
      <c r="E12835" s="7" t="s">
        <v>399</v>
      </c>
      <c r="F12835" s="8" t="s">
        <v>197</v>
      </c>
      <c r="G12835" s="18">
        <f>IFERROR(VLOOKUP(Table1[[#This Row],[Codigo_insumo]],BD_Insumos!$B:$E,4),"")</f>
        <v>4.9862000000000002</v>
      </c>
      <c r="H12835" s="140">
        <v>0.12</v>
      </c>
      <c r="I12835" s="9"/>
      <c r="J12835" s="23">
        <f t="shared" si="200"/>
        <v>0.59834399999999999</v>
      </c>
      <c r="K12835" s="22" t="str">
        <f>IF(I12835&lt;&gt;"",SUMIF(Table1[Codigo_servico],A12835,Table1[Subtotal_insumo]),"")</f>
        <v/>
      </c>
      <c r="L12835" s="18">
        <f>IF(Table1[[#This Row],[Ordem_insumos]]&lt;&gt;0,VLOOKUP(Table1[[#This Row],[Codigo_servico]],Preencher_Orcamento!$B:$D,3,FALSE)*Table1[[#This Row],[Qtde_insumo]],"")</f>
        <v>0.24</v>
      </c>
      <c r="M12835" s="18">
        <f>IF(Table1[[#This Row],[Ordem_insumos]]&lt;&gt;0,VLOOKUP(Table1[[#This Row],[Codigo_servico]],Preencher_Orcamento!$B:$D,3,FALSE)*Table1[[#This Row],[Subtotal_insumo]],"")</f>
        <v>1.196688</v>
      </c>
    </row>
    <row r="12836" spans="1:13" x14ac:dyDescent="0.25">
      <c r="A12836" s="3">
        <v>181205</v>
      </c>
      <c r="B12836" s="125">
        <v>0</v>
      </c>
      <c r="C12836" s="131" t="s">
        <v>4718</v>
      </c>
      <c r="D12836" s="132"/>
      <c r="E12836" s="4"/>
      <c r="F12836" s="4"/>
      <c r="G12836" s="17" t="str">
        <f>IFERROR(VLOOKUP(Table1[[#This Row],[Codigo_insumo]],BD_Insumos!$B:$E,4),"")</f>
        <v/>
      </c>
      <c r="H12836" s="139"/>
      <c r="I12836" s="5" t="s">
        <v>5</v>
      </c>
      <c r="J12836" s="20" t="str">
        <f t="shared" si="200"/>
        <v/>
      </c>
      <c r="K12836" s="21">
        <f>IF(I12836&lt;&gt;"",SUMIF(Table1[Codigo_servico],A12836,Table1[Subtotal_insumo]),"")</f>
        <v>229.15166992076041</v>
      </c>
      <c r="L12836" s="17" t="str">
        <f>IF(Table1[[#This Row],[Ordem_insumos]]&lt;&gt;0,VLOOKUP(Table1[[#This Row],[Codigo_servico]],Preencher_Orcamento!$B:$D,3,FALSE)*Table1[[#This Row],[Qtde_insumo]],"")</f>
        <v/>
      </c>
      <c r="M12836" s="17" t="str">
        <f>IF(Table1[[#This Row],[Ordem_insumos]]&lt;&gt;0,VLOOKUP(Table1[[#This Row],[Codigo_servico]],Preencher_Orcamento!$B:$D,3,FALSE)*Table1[[#This Row],[Subtotal_insumo]],"")</f>
        <v/>
      </c>
    </row>
    <row r="12837" spans="1:13" x14ac:dyDescent="0.25">
      <c r="A12837" s="6">
        <v>181205</v>
      </c>
      <c r="B12837" s="126">
        <v>1</v>
      </c>
      <c r="C12837" s="133"/>
      <c r="D12837" s="134">
        <v>11520</v>
      </c>
      <c r="E12837" s="7" t="s">
        <v>213</v>
      </c>
      <c r="F12837" s="8" t="s">
        <v>197</v>
      </c>
      <c r="G12837" s="16">
        <f>IFERROR(VLOOKUP(Table1[[#This Row],[Codigo_insumo]],BD_Insumos!$B:$E,4),"")</f>
        <v>3.1955</v>
      </c>
      <c r="H12837" s="140">
        <v>4.78</v>
      </c>
      <c r="I12837" s="9"/>
      <c r="J12837" s="22">
        <f t="shared" si="200"/>
        <v>15.27449</v>
      </c>
      <c r="K12837" s="22" t="str">
        <f>IF(I12837&lt;&gt;"",SUMIF(Table1[Codigo_servico],A12837,Table1[Subtotal_insumo]),"")</f>
        <v/>
      </c>
      <c r="L12837" s="16">
        <f>IF(Table1[[#This Row],[Ordem_insumos]]&lt;&gt;0,VLOOKUP(Table1[[#This Row],[Codigo_servico]],Preencher_Orcamento!$B:$D,3,FALSE)*Table1[[#This Row],[Qtde_insumo]],"")</f>
        <v>0</v>
      </c>
      <c r="M12837" s="16">
        <f>IF(Table1[[#This Row],[Ordem_insumos]]&lt;&gt;0,VLOOKUP(Table1[[#This Row],[Codigo_servico]],Preencher_Orcamento!$B:$D,3,FALSE)*Table1[[#This Row],[Subtotal_insumo]],"")</f>
        <v>0</v>
      </c>
    </row>
    <row r="12838" spans="1:13" x14ac:dyDescent="0.25">
      <c r="A12838" s="6">
        <v>181205</v>
      </c>
      <c r="B12838" s="126">
        <v>2</v>
      </c>
      <c r="C12838" s="133"/>
      <c r="D12838" s="134">
        <v>17515</v>
      </c>
      <c r="E12838" s="7" t="s">
        <v>383</v>
      </c>
      <c r="F12838" s="8" t="s">
        <v>197</v>
      </c>
      <c r="G12838" s="16">
        <f>IFERROR(VLOOKUP(Table1[[#This Row],[Codigo_insumo]],BD_Insumos!$B:$E,4),"")</f>
        <v>5.5275999999999996</v>
      </c>
      <c r="H12838" s="140">
        <v>0.33</v>
      </c>
      <c r="I12838" s="9"/>
      <c r="J12838" s="22">
        <f t="shared" si="200"/>
        <v>1.8241080000000001</v>
      </c>
      <c r="K12838" s="22" t="str">
        <f>IF(I12838&lt;&gt;"",SUMIF(Table1[Codigo_servico],A12838,Table1[Subtotal_insumo]),"")</f>
        <v/>
      </c>
      <c r="L12838" s="16">
        <f>IF(Table1[[#This Row],[Ordem_insumos]]&lt;&gt;0,VLOOKUP(Table1[[#This Row],[Codigo_servico]],Preencher_Orcamento!$B:$D,3,FALSE)*Table1[[#This Row],[Qtde_insumo]],"")</f>
        <v>0</v>
      </c>
      <c r="M12838" s="16">
        <f>IF(Table1[[#This Row],[Ordem_insumos]]&lt;&gt;0,VLOOKUP(Table1[[#This Row],[Codigo_servico]],Preencher_Orcamento!$B:$D,3,FALSE)*Table1[[#This Row],[Subtotal_insumo]],"")</f>
        <v>0</v>
      </c>
    </row>
    <row r="12839" spans="1:13" x14ac:dyDescent="0.25">
      <c r="A12839" s="6">
        <v>181205</v>
      </c>
      <c r="B12839" s="126">
        <v>3</v>
      </c>
      <c r="C12839" s="133"/>
      <c r="D12839" s="134">
        <v>17740</v>
      </c>
      <c r="E12839" s="7" t="s">
        <v>399</v>
      </c>
      <c r="F12839" s="8" t="s">
        <v>197</v>
      </c>
      <c r="G12839" s="16">
        <f>IFERROR(VLOOKUP(Table1[[#This Row],[Codigo_insumo]],BD_Insumos!$B:$E,4),"")</f>
        <v>4.9862000000000002</v>
      </c>
      <c r="H12839" s="140">
        <v>0.09</v>
      </c>
      <c r="I12839" s="9"/>
      <c r="J12839" s="22">
        <f t="shared" si="200"/>
        <v>0.44875799999999999</v>
      </c>
      <c r="K12839" s="22" t="str">
        <f>IF(I12839&lt;&gt;"",SUMIF(Table1[Codigo_servico],A12839,Table1[Subtotal_insumo]),"")</f>
        <v/>
      </c>
      <c r="L12839" s="16">
        <f>IF(Table1[[#This Row],[Ordem_insumos]]&lt;&gt;0,VLOOKUP(Table1[[#This Row],[Codigo_servico]],Preencher_Orcamento!$B:$D,3,FALSE)*Table1[[#This Row],[Qtde_insumo]],"")</f>
        <v>0</v>
      </c>
      <c r="M12839" s="16">
        <f>IF(Table1[[#This Row],[Ordem_insumos]]&lt;&gt;0,VLOOKUP(Table1[[#This Row],[Codigo_servico]],Preencher_Orcamento!$B:$D,3,FALSE)*Table1[[#This Row],[Subtotal_insumo]],"")</f>
        <v>0</v>
      </c>
    </row>
    <row r="12840" spans="1:13" x14ac:dyDescent="0.25">
      <c r="A12840" s="6">
        <v>181205</v>
      </c>
      <c r="B12840" s="126">
        <v>4</v>
      </c>
      <c r="C12840" s="133"/>
      <c r="D12840" s="134">
        <v>11070</v>
      </c>
      <c r="E12840" s="7" t="s">
        <v>185</v>
      </c>
      <c r="F12840" s="8" t="s">
        <v>5</v>
      </c>
      <c r="G12840" s="16">
        <f>IFERROR(VLOOKUP(Table1[[#This Row],[Codigo_insumo]],BD_Insumos!$B:$E,4),"")</f>
        <v>4.1189999999999998</v>
      </c>
      <c r="H12840" s="140">
        <v>0.8</v>
      </c>
      <c r="I12840" s="9"/>
      <c r="J12840" s="22">
        <f t="shared" si="200"/>
        <v>3.2951999999999999</v>
      </c>
      <c r="K12840" s="22" t="str">
        <f>IF(I12840&lt;&gt;"",SUMIF(Table1[Codigo_servico],A12840,Table1[Subtotal_insumo]),"")</f>
        <v/>
      </c>
      <c r="L12840" s="16">
        <f>IF(Table1[[#This Row],[Ordem_insumos]]&lt;&gt;0,VLOOKUP(Table1[[#This Row],[Codigo_servico]],Preencher_Orcamento!$B:$D,3,FALSE)*Table1[[#This Row],[Qtde_insumo]],"")</f>
        <v>0</v>
      </c>
      <c r="M12840" s="16">
        <f>IF(Table1[[#This Row],[Ordem_insumos]]&lt;&gt;0,VLOOKUP(Table1[[#This Row],[Codigo_servico]],Preencher_Orcamento!$B:$D,3,FALSE)*Table1[[#This Row],[Subtotal_insumo]],"")</f>
        <v>0</v>
      </c>
    </row>
    <row r="12841" spans="1:13" x14ac:dyDescent="0.25">
      <c r="A12841" s="6">
        <v>181205</v>
      </c>
      <c r="B12841" s="126">
        <v>5</v>
      </c>
      <c r="C12841" s="133"/>
      <c r="D12841" s="134">
        <v>10608</v>
      </c>
      <c r="E12841" s="7" t="s">
        <v>118</v>
      </c>
      <c r="F12841" s="8" t="s">
        <v>58</v>
      </c>
      <c r="G12841" s="16">
        <f>IFERROR(VLOOKUP(Table1[[#This Row],[Codigo_insumo]],BD_Insumos!$B:$E,4),"")</f>
        <v>238.17070000000001</v>
      </c>
      <c r="H12841" s="140">
        <v>0.106</v>
      </c>
      <c r="I12841" s="9"/>
      <c r="J12841" s="22">
        <f t="shared" si="200"/>
        <v>25.246094200000002</v>
      </c>
      <c r="K12841" s="22" t="str">
        <f>IF(I12841&lt;&gt;"",SUMIF(Table1[Codigo_servico],A12841,Table1[Subtotal_insumo]),"")</f>
        <v/>
      </c>
      <c r="L12841" s="16">
        <f>IF(Table1[[#This Row],[Ordem_insumos]]&lt;&gt;0,VLOOKUP(Table1[[#This Row],[Codigo_servico]],Preencher_Orcamento!$B:$D,3,FALSE)*Table1[[#This Row],[Qtde_insumo]],"")</f>
        <v>0</v>
      </c>
      <c r="M12841" s="16">
        <f>IF(Table1[[#This Row],[Ordem_insumos]]&lt;&gt;0,VLOOKUP(Table1[[#This Row],[Codigo_servico]],Preencher_Orcamento!$B:$D,3,FALSE)*Table1[[#This Row],[Subtotal_insumo]],"")</f>
        <v>0</v>
      </c>
    </row>
    <row r="12842" spans="1:13" x14ac:dyDescent="0.25">
      <c r="A12842" s="6">
        <v>181205</v>
      </c>
      <c r="B12842" s="126">
        <v>6</v>
      </c>
      <c r="C12842" s="133"/>
      <c r="D12842" s="134">
        <v>2075</v>
      </c>
      <c r="E12842" s="7" t="s">
        <v>2199</v>
      </c>
      <c r="F12842" s="8" t="s">
        <v>2140</v>
      </c>
      <c r="G12842" s="16">
        <f>IFERROR(VLOOKUP(Table1[[#This Row],[Codigo_insumo]],BD_Insumos!$B:$E,4),"")</f>
        <v>15.599673853371913</v>
      </c>
      <c r="H12842" s="140">
        <v>0.3</v>
      </c>
      <c r="I12842" s="9"/>
      <c r="J12842" s="22">
        <f t="shared" si="200"/>
        <v>4.6799021560115737</v>
      </c>
      <c r="K12842" s="22" t="str">
        <f>IF(I12842&lt;&gt;"",SUMIF(Table1[Codigo_servico],A12842,Table1[Subtotal_insumo]),"")</f>
        <v/>
      </c>
      <c r="L12842" s="16">
        <f>IF(Table1[[#This Row],[Ordem_insumos]]&lt;&gt;0,VLOOKUP(Table1[[#This Row],[Codigo_servico]],Preencher_Orcamento!$B:$D,3,FALSE)*Table1[[#This Row],[Qtde_insumo]],"")</f>
        <v>0</v>
      </c>
      <c r="M12842" s="16">
        <f>IF(Table1[[#This Row],[Ordem_insumos]]&lt;&gt;0,VLOOKUP(Table1[[#This Row],[Codigo_servico]],Preencher_Orcamento!$B:$D,3,FALSE)*Table1[[#This Row],[Subtotal_insumo]],"")</f>
        <v>0</v>
      </c>
    </row>
    <row r="12843" spans="1:13" x14ac:dyDescent="0.25">
      <c r="A12843" s="6">
        <v>181205</v>
      </c>
      <c r="B12843" s="126">
        <v>7</v>
      </c>
      <c r="C12843" s="133"/>
      <c r="D12843" s="134">
        <v>11066</v>
      </c>
      <c r="E12843" s="7" t="s">
        <v>183</v>
      </c>
      <c r="F12843" s="8" t="s">
        <v>5</v>
      </c>
      <c r="G12843" s="16">
        <f>IFERROR(VLOOKUP(Table1[[#This Row],[Codigo_insumo]],BD_Insumos!$B:$E,4),"")</f>
        <v>1.0965</v>
      </c>
      <c r="H12843" s="140">
        <v>0.4</v>
      </c>
      <c r="I12843" s="9"/>
      <c r="J12843" s="22">
        <f t="shared" si="200"/>
        <v>0.43860000000000005</v>
      </c>
      <c r="K12843" s="22" t="str">
        <f>IF(I12843&lt;&gt;"",SUMIF(Table1[Codigo_servico],A12843,Table1[Subtotal_insumo]),"")</f>
        <v/>
      </c>
      <c r="L12843" s="16">
        <f>IF(Table1[[#This Row],[Ordem_insumos]]&lt;&gt;0,VLOOKUP(Table1[[#This Row],[Codigo_servico]],Preencher_Orcamento!$B:$D,3,FALSE)*Table1[[#This Row],[Qtde_insumo]],"")</f>
        <v>0</v>
      </c>
      <c r="M12843" s="16">
        <f>IF(Table1[[#This Row],[Ordem_insumos]]&lt;&gt;0,VLOOKUP(Table1[[#This Row],[Codigo_servico]],Preencher_Orcamento!$B:$D,3,FALSE)*Table1[[#This Row],[Subtotal_insumo]],"")</f>
        <v>0</v>
      </c>
    </row>
    <row r="12844" spans="1:13" x14ac:dyDescent="0.25">
      <c r="A12844" s="6">
        <v>181205</v>
      </c>
      <c r="B12844" s="126">
        <v>8</v>
      </c>
      <c r="C12844" s="133"/>
      <c r="D12844" s="134">
        <v>10543</v>
      </c>
      <c r="E12844" s="7" t="s">
        <v>91</v>
      </c>
      <c r="F12844" s="8" t="s">
        <v>58</v>
      </c>
      <c r="G12844" s="18">
        <f>IFERROR(VLOOKUP(Table1[[#This Row],[Codigo_insumo]],BD_Insumos!$B:$E,4),"")</f>
        <v>67.283799999999999</v>
      </c>
      <c r="H12844" s="140">
        <v>1.4E-2</v>
      </c>
      <c r="I12844" s="9"/>
      <c r="J12844" s="23">
        <f t="shared" si="200"/>
        <v>0.94197320000000007</v>
      </c>
      <c r="K12844" s="22" t="str">
        <f>IF(I12844&lt;&gt;"",SUMIF(Table1[Codigo_servico],A12844,Table1[Subtotal_insumo]),"")</f>
        <v/>
      </c>
      <c r="L12844" s="18">
        <f>IF(Table1[[#This Row],[Ordem_insumos]]&lt;&gt;0,VLOOKUP(Table1[[#This Row],[Codigo_servico]],Preencher_Orcamento!$B:$D,3,FALSE)*Table1[[#This Row],[Qtde_insumo]],"")</f>
        <v>0</v>
      </c>
      <c r="M12844" s="18">
        <f>IF(Table1[[#This Row],[Ordem_insumos]]&lt;&gt;0,VLOOKUP(Table1[[#This Row],[Codigo_servico]],Preencher_Orcamento!$B:$D,3,FALSE)*Table1[[#This Row],[Subtotal_insumo]],"")</f>
        <v>0</v>
      </c>
    </row>
    <row r="12845" spans="1:13" x14ac:dyDescent="0.25">
      <c r="A12845" s="6">
        <v>181205</v>
      </c>
      <c r="B12845" s="126">
        <v>9</v>
      </c>
      <c r="C12845" s="133"/>
      <c r="D12845" s="134">
        <v>2020</v>
      </c>
      <c r="E12845" s="7" t="s">
        <v>2188</v>
      </c>
      <c r="F12845" s="8" t="s">
        <v>2140</v>
      </c>
      <c r="G12845" s="18">
        <f>IFERROR(VLOOKUP(Table1[[#This Row],[Codigo_insumo]],BD_Insumos!$B:$E,4),"")</f>
        <v>15.860837164231068</v>
      </c>
      <c r="H12845" s="140">
        <v>0.28000000000000003</v>
      </c>
      <c r="I12845" s="9"/>
      <c r="J12845" s="23">
        <f t="shared" si="200"/>
        <v>4.4410344059846993</v>
      </c>
      <c r="K12845" s="22" t="str">
        <f>IF(I12845&lt;&gt;"",SUMIF(Table1[Codigo_servico],A12845,Table1[Subtotal_insumo]),"")</f>
        <v/>
      </c>
      <c r="L12845" s="18">
        <f>IF(Table1[[#This Row],[Ordem_insumos]]&lt;&gt;0,VLOOKUP(Table1[[#This Row],[Codigo_servico]],Preencher_Orcamento!$B:$D,3,FALSE)*Table1[[#This Row],[Qtde_insumo]],"")</f>
        <v>0</v>
      </c>
      <c r="M12845" s="18">
        <f>IF(Table1[[#This Row],[Ordem_insumos]]&lt;&gt;0,VLOOKUP(Table1[[#This Row],[Codigo_servico]],Preencher_Orcamento!$B:$D,3,FALSE)*Table1[[#This Row],[Subtotal_insumo]],"")</f>
        <v>0</v>
      </c>
    </row>
    <row r="12846" spans="1:13" x14ac:dyDescent="0.25">
      <c r="A12846" s="6">
        <v>181205</v>
      </c>
      <c r="B12846" s="126">
        <v>10</v>
      </c>
      <c r="C12846" s="133"/>
      <c r="D12846" s="134">
        <v>2099</v>
      </c>
      <c r="E12846" s="7" t="s">
        <v>2205</v>
      </c>
      <c r="F12846" s="8" t="s">
        <v>2140</v>
      </c>
      <c r="G12846" s="18">
        <f>IFERROR(VLOOKUP(Table1[[#This Row],[Codigo_insumo]],BD_Insumos!$B:$E,4),"")</f>
        <v>12.627877718847255</v>
      </c>
      <c r="H12846" s="140">
        <v>3.18</v>
      </c>
      <c r="I12846" s="9"/>
      <c r="J12846" s="23">
        <f t="shared" si="200"/>
        <v>40.156651145934276</v>
      </c>
      <c r="K12846" s="22" t="str">
        <f>IF(I12846&lt;&gt;"",SUMIF(Table1[Codigo_servico],A12846,Table1[Subtotal_insumo]),"")</f>
        <v/>
      </c>
      <c r="L12846" s="18">
        <f>IF(Table1[[#This Row],[Ordem_insumos]]&lt;&gt;0,VLOOKUP(Table1[[#This Row],[Codigo_servico]],Preencher_Orcamento!$B:$D,3,FALSE)*Table1[[#This Row],[Qtde_insumo]],"")</f>
        <v>0</v>
      </c>
      <c r="M12846" s="18">
        <f>IF(Table1[[#This Row],[Ordem_insumos]]&lt;&gt;0,VLOOKUP(Table1[[#This Row],[Codigo_servico]],Preencher_Orcamento!$B:$D,3,FALSE)*Table1[[#This Row],[Subtotal_insumo]],"")</f>
        <v>0</v>
      </c>
    </row>
    <row r="12847" spans="1:13" x14ac:dyDescent="0.25">
      <c r="A12847" s="6">
        <v>181205</v>
      </c>
      <c r="B12847" s="126">
        <v>11</v>
      </c>
      <c r="C12847" s="133"/>
      <c r="D12847" s="134">
        <v>2014</v>
      </c>
      <c r="E12847" s="7" t="s">
        <v>2185</v>
      </c>
      <c r="F12847" s="8" t="s">
        <v>2140</v>
      </c>
      <c r="G12847" s="18">
        <f>IFERROR(VLOOKUP(Table1[[#This Row],[Codigo_insumo]],BD_Insumos!$B:$E,4),"")</f>
        <v>13.173665210544026</v>
      </c>
      <c r="H12847" s="140">
        <v>3.12</v>
      </c>
      <c r="I12847" s="9"/>
      <c r="J12847" s="23">
        <f t="shared" si="200"/>
        <v>41.101835456897362</v>
      </c>
      <c r="K12847" s="22" t="str">
        <f>IF(I12847&lt;&gt;"",SUMIF(Table1[Codigo_servico],A12847,Table1[Subtotal_insumo]),"")</f>
        <v/>
      </c>
      <c r="L12847" s="18">
        <f>IF(Table1[[#This Row],[Ordem_insumos]]&lt;&gt;0,VLOOKUP(Table1[[#This Row],[Codigo_servico]],Preencher_Orcamento!$B:$D,3,FALSE)*Table1[[#This Row],[Qtde_insumo]],"")</f>
        <v>0</v>
      </c>
      <c r="M12847" s="18">
        <f>IF(Table1[[#This Row],[Ordem_insumos]]&lt;&gt;0,VLOOKUP(Table1[[#This Row],[Codigo_servico]],Preencher_Orcamento!$B:$D,3,FALSE)*Table1[[#This Row],[Subtotal_insumo]],"")</f>
        <v>0</v>
      </c>
    </row>
    <row r="12848" spans="1:13" x14ac:dyDescent="0.25">
      <c r="A12848" s="6">
        <v>181205</v>
      </c>
      <c r="B12848" s="126">
        <v>12</v>
      </c>
      <c r="C12848" s="133"/>
      <c r="D12848" s="134">
        <v>37596</v>
      </c>
      <c r="E12848" s="7" t="s">
        <v>857</v>
      </c>
      <c r="F12848" s="8" t="s">
        <v>168</v>
      </c>
      <c r="G12848" s="18">
        <f>IFERROR(VLOOKUP(Table1[[#This Row],[Codigo_insumo]],BD_Insumos!$B:$E,4),"")</f>
        <v>16.944400000000002</v>
      </c>
      <c r="H12848" s="140">
        <v>0.74</v>
      </c>
      <c r="I12848" s="9"/>
      <c r="J12848" s="23">
        <f t="shared" si="200"/>
        <v>12.538856000000001</v>
      </c>
      <c r="K12848" s="22" t="str">
        <f>IF(I12848&lt;&gt;"",SUMIF(Table1[Codigo_servico],A12848,Table1[Subtotal_insumo]),"")</f>
        <v/>
      </c>
      <c r="L12848" s="18">
        <f>IF(Table1[[#This Row],[Ordem_insumos]]&lt;&gt;0,VLOOKUP(Table1[[#This Row],[Codigo_servico]],Preencher_Orcamento!$B:$D,3,FALSE)*Table1[[#This Row],[Qtde_insumo]],"")</f>
        <v>0</v>
      </c>
      <c r="M12848" s="18">
        <f>IF(Table1[[#This Row],[Ordem_insumos]]&lt;&gt;0,VLOOKUP(Table1[[#This Row],[Codigo_servico]],Preencher_Orcamento!$B:$D,3,FALSE)*Table1[[#This Row],[Subtotal_insumo]],"")</f>
        <v>0</v>
      </c>
    </row>
    <row r="12849" spans="1:13" x14ac:dyDescent="0.25">
      <c r="A12849" s="6">
        <v>181205</v>
      </c>
      <c r="B12849" s="126">
        <v>13</v>
      </c>
      <c r="C12849" s="133"/>
      <c r="D12849" s="134">
        <v>11046</v>
      </c>
      <c r="E12849" s="7" t="s">
        <v>178</v>
      </c>
      <c r="F12849" s="8" t="s">
        <v>5</v>
      </c>
      <c r="G12849" s="18">
        <f>IFERROR(VLOOKUP(Table1[[#This Row],[Codigo_insumo]],BD_Insumos!$B:$E,4),"")</f>
        <v>2.4108999999999998</v>
      </c>
      <c r="H12849" s="140">
        <v>4.3499999999999996</v>
      </c>
      <c r="I12849" s="9"/>
      <c r="J12849" s="23">
        <f t="shared" si="200"/>
        <v>10.487414999999999</v>
      </c>
      <c r="K12849" s="22" t="str">
        <f>IF(I12849&lt;&gt;"",SUMIF(Table1[Codigo_servico],A12849,Table1[Subtotal_insumo]),"")</f>
        <v/>
      </c>
      <c r="L12849" s="18">
        <f>IF(Table1[[#This Row],[Ordem_insumos]]&lt;&gt;0,VLOOKUP(Table1[[#This Row],[Codigo_servico]],Preencher_Orcamento!$B:$D,3,FALSE)*Table1[[#This Row],[Qtde_insumo]],"")</f>
        <v>0</v>
      </c>
      <c r="M12849" s="18">
        <f>IF(Table1[[#This Row],[Ordem_insumos]]&lt;&gt;0,VLOOKUP(Table1[[#This Row],[Codigo_servico]],Preencher_Orcamento!$B:$D,3,FALSE)*Table1[[#This Row],[Subtotal_insumo]],"")</f>
        <v>0</v>
      </c>
    </row>
    <row r="12850" spans="1:13" x14ac:dyDescent="0.25">
      <c r="A12850" s="6">
        <v>181205</v>
      </c>
      <c r="B12850" s="126">
        <v>14</v>
      </c>
      <c r="C12850" s="133"/>
      <c r="D12850" s="134">
        <v>2013</v>
      </c>
      <c r="E12850" s="7" t="s">
        <v>2184</v>
      </c>
      <c r="F12850" s="8" t="s">
        <v>2140</v>
      </c>
      <c r="G12850" s="18">
        <f>IFERROR(VLOOKUP(Table1[[#This Row],[Codigo_insumo]],BD_Insumos!$B:$E,4),"")</f>
        <v>15.756939025755017</v>
      </c>
      <c r="H12850" s="140">
        <v>3.12</v>
      </c>
      <c r="I12850" s="9"/>
      <c r="J12850" s="23">
        <f t="shared" si="200"/>
        <v>49.161649760355651</v>
      </c>
      <c r="K12850" s="22" t="str">
        <f>IF(I12850&lt;&gt;"",SUMIF(Table1[Codigo_servico],A12850,Table1[Subtotal_insumo]),"")</f>
        <v/>
      </c>
      <c r="L12850" s="18">
        <f>IF(Table1[[#This Row],[Ordem_insumos]]&lt;&gt;0,VLOOKUP(Table1[[#This Row],[Codigo_servico]],Preencher_Orcamento!$B:$D,3,FALSE)*Table1[[#This Row],[Qtde_insumo]],"")</f>
        <v>0</v>
      </c>
      <c r="M12850" s="18">
        <f>IF(Table1[[#This Row],[Ordem_insumos]]&lt;&gt;0,VLOOKUP(Table1[[#This Row],[Codigo_servico]],Preencher_Orcamento!$B:$D,3,FALSE)*Table1[[#This Row],[Subtotal_insumo]],"")</f>
        <v>0</v>
      </c>
    </row>
    <row r="12851" spans="1:13" x14ac:dyDescent="0.25">
      <c r="A12851" s="6">
        <v>181205</v>
      </c>
      <c r="B12851" s="126">
        <v>15</v>
      </c>
      <c r="C12851" s="133"/>
      <c r="D12851" s="134">
        <v>2015</v>
      </c>
      <c r="E12851" s="7" t="s">
        <v>2186</v>
      </c>
      <c r="F12851" s="8" t="s">
        <v>2140</v>
      </c>
      <c r="G12851" s="18">
        <f>IFERROR(VLOOKUP(Table1[[#This Row],[Codigo_insumo]],BD_Insumos!$B:$E,4),"")</f>
        <v>16.259414142106937</v>
      </c>
      <c r="H12851" s="140">
        <v>0.45</v>
      </c>
      <c r="I12851" s="9"/>
      <c r="J12851" s="23">
        <f t="shared" si="200"/>
        <v>7.316736363948122</v>
      </c>
      <c r="K12851" s="22" t="str">
        <f>IF(I12851&lt;&gt;"",SUMIF(Table1[Codigo_servico],A12851,Table1[Subtotal_insumo]),"")</f>
        <v/>
      </c>
      <c r="L12851" s="18">
        <f>IF(Table1[[#This Row],[Ordem_insumos]]&lt;&gt;0,VLOOKUP(Table1[[#This Row],[Codigo_servico]],Preencher_Orcamento!$B:$D,3,FALSE)*Table1[[#This Row],[Qtde_insumo]],"")</f>
        <v>0</v>
      </c>
      <c r="M12851" s="18">
        <f>IF(Table1[[#This Row],[Ordem_insumos]]&lt;&gt;0,VLOOKUP(Table1[[#This Row],[Codigo_servico]],Preencher_Orcamento!$B:$D,3,FALSE)*Table1[[#This Row],[Subtotal_insumo]],"")</f>
        <v>0</v>
      </c>
    </row>
    <row r="12852" spans="1:13" ht="26.25" x14ac:dyDescent="0.25">
      <c r="A12852" s="6">
        <v>181205</v>
      </c>
      <c r="B12852" s="126">
        <v>16</v>
      </c>
      <c r="C12852" s="133"/>
      <c r="D12852" s="134">
        <v>2016</v>
      </c>
      <c r="E12852" s="7" t="s">
        <v>2187</v>
      </c>
      <c r="F12852" s="8" t="s">
        <v>2140</v>
      </c>
      <c r="G12852" s="18">
        <f>IFERROR(VLOOKUP(Table1[[#This Row],[Codigo_insumo]],BD_Insumos!$B:$E,4),"")</f>
        <v>13.188618292508322</v>
      </c>
      <c r="H12852" s="140">
        <v>0.45</v>
      </c>
      <c r="I12852" s="9"/>
      <c r="J12852" s="23">
        <f t="shared" si="200"/>
        <v>5.9348782316287449</v>
      </c>
      <c r="K12852" s="22" t="str">
        <f>IF(I12852&lt;&gt;"",SUMIF(Table1[Codigo_servico],A12852,Table1[Subtotal_insumo]),"")</f>
        <v/>
      </c>
      <c r="L12852" s="18">
        <f>IF(Table1[[#This Row],[Ordem_insumos]]&lt;&gt;0,VLOOKUP(Table1[[#This Row],[Codigo_servico]],Preencher_Orcamento!$B:$D,3,FALSE)*Table1[[#This Row],[Qtde_insumo]],"")</f>
        <v>0</v>
      </c>
      <c r="M12852" s="18">
        <f>IF(Table1[[#This Row],[Ordem_insumos]]&lt;&gt;0,VLOOKUP(Table1[[#This Row],[Codigo_servico]],Preencher_Orcamento!$B:$D,3,FALSE)*Table1[[#This Row],[Subtotal_insumo]],"")</f>
        <v>0</v>
      </c>
    </row>
    <row r="12853" spans="1:13" x14ac:dyDescent="0.25">
      <c r="A12853" s="6">
        <v>181205</v>
      </c>
      <c r="B12853" s="126">
        <v>17</v>
      </c>
      <c r="C12853" s="133"/>
      <c r="D12853" s="134">
        <v>11021</v>
      </c>
      <c r="E12853" s="7" t="s">
        <v>175</v>
      </c>
      <c r="F12853" s="8" t="s">
        <v>170</v>
      </c>
      <c r="G12853" s="18">
        <f>IFERROR(VLOOKUP(Table1[[#This Row],[Codigo_insumo]],BD_Insumos!$B:$E,4),"")</f>
        <v>12.2156</v>
      </c>
      <c r="H12853" s="140">
        <v>0.48</v>
      </c>
      <c r="I12853" s="9"/>
      <c r="J12853" s="23">
        <f t="shared" si="200"/>
        <v>5.8634880000000003</v>
      </c>
      <c r="K12853" s="22" t="str">
        <f>IF(I12853&lt;&gt;"",SUMIF(Table1[Codigo_servico],A12853,Table1[Subtotal_insumo]),"")</f>
        <v/>
      </c>
      <c r="L12853" s="18">
        <f>IF(Table1[[#This Row],[Ordem_insumos]]&lt;&gt;0,VLOOKUP(Table1[[#This Row],[Codigo_servico]],Preencher_Orcamento!$B:$D,3,FALSE)*Table1[[#This Row],[Qtde_insumo]],"")</f>
        <v>0</v>
      </c>
      <c r="M12853" s="18">
        <f>IF(Table1[[#This Row],[Ordem_insumos]]&lt;&gt;0,VLOOKUP(Table1[[#This Row],[Codigo_servico]],Preencher_Orcamento!$B:$D,3,FALSE)*Table1[[#This Row],[Subtotal_insumo]],"")</f>
        <v>0</v>
      </c>
    </row>
    <row r="12854" spans="1:13" x14ac:dyDescent="0.25">
      <c r="A12854" s="3">
        <v>181206</v>
      </c>
      <c r="B12854" s="125">
        <v>0</v>
      </c>
      <c r="C12854" s="131" t="s">
        <v>4719</v>
      </c>
      <c r="D12854" s="132"/>
      <c r="E12854" s="4"/>
      <c r="F12854" s="4"/>
      <c r="G12854" s="17" t="str">
        <f>IFERROR(VLOOKUP(Table1[[#This Row],[Codigo_insumo]],BD_Insumos!$B:$E,4),"")</f>
        <v/>
      </c>
      <c r="H12854" s="139"/>
      <c r="I12854" s="5" t="s">
        <v>5</v>
      </c>
      <c r="J12854" s="20" t="str">
        <f t="shared" si="200"/>
        <v/>
      </c>
      <c r="K12854" s="21">
        <f>IF(I12854&lt;&gt;"",SUMIF(Table1[Codigo_servico],A12854,Table1[Subtotal_insumo]),"")</f>
        <v>169.97857815337289</v>
      </c>
      <c r="L12854" s="17" t="str">
        <f>IF(Table1[[#This Row],[Ordem_insumos]]&lt;&gt;0,VLOOKUP(Table1[[#This Row],[Codigo_servico]],Preencher_Orcamento!$B:$D,3,FALSE)*Table1[[#This Row],[Qtde_insumo]],"")</f>
        <v/>
      </c>
      <c r="M12854" s="17" t="str">
        <f>IF(Table1[[#This Row],[Ordem_insumos]]&lt;&gt;0,VLOOKUP(Table1[[#This Row],[Codigo_servico]],Preencher_Orcamento!$B:$D,3,FALSE)*Table1[[#This Row],[Subtotal_insumo]],"")</f>
        <v/>
      </c>
    </row>
    <row r="12855" spans="1:13" x14ac:dyDescent="0.25">
      <c r="A12855" s="6">
        <v>181206</v>
      </c>
      <c r="B12855" s="126">
        <v>1</v>
      </c>
      <c r="C12855" s="133"/>
      <c r="D12855" s="134">
        <v>11066</v>
      </c>
      <c r="E12855" s="7" t="s">
        <v>183</v>
      </c>
      <c r="F12855" s="8" t="s">
        <v>5</v>
      </c>
      <c r="G12855" s="16">
        <f>IFERROR(VLOOKUP(Table1[[#This Row],[Codigo_insumo]],BD_Insumos!$B:$E,4),"")</f>
        <v>1.0965</v>
      </c>
      <c r="H12855" s="140">
        <v>0.9</v>
      </c>
      <c r="I12855" s="9"/>
      <c r="J12855" s="22">
        <f t="shared" si="200"/>
        <v>0.98685</v>
      </c>
      <c r="K12855" s="22" t="str">
        <f>IF(I12855&lt;&gt;"",SUMIF(Table1[Codigo_servico],A12855,Table1[Subtotal_insumo]),"")</f>
        <v/>
      </c>
      <c r="L12855" s="16">
        <f>IF(Table1[[#This Row],[Ordem_insumos]]&lt;&gt;0,VLOOKUP(Table1[[#This Row],[Codigo_servico]],Preencher_Orcamento!$B:$D,3,FALSE)*Table1[[#This Row],[Qtde_insumo]],"")</f>
        <v>0</v>
      </c>
      <c r="M12855" s="16">
        <f>IF(Table1[[#This Row],[Ordem_insumos]]&lt;&gt;0,VLOOKUP(Table1[[#This Row],[Codigo_servico]],Preencher_Orcamento!$B:$D,3,FALSE)*Table1[[#This Row],[Subtotal_insumo]],"")</f>
        <v>0</v>
      </c>
    </row>
    <row r="12856" spans="1:13" x14ac:dyDescent="0.25">
      <c r="A12856" s="6">
        <v>181206</v>
      </c>
      <c r="B12856" s="126">
        <v>2</v>
      </c>
      <c r="C12856" s="133"/>
      <c r="D12856" s="134">
        <v>2014</v>
      </c>
      <c r="E12856" s="7" t="s">
        <v>2185</v>
      </c>
      <c r="F12856" s="8" t="s">
        <v>2140</v>
      </c>
      <c r="G12856" s="16">
        <f>IFERROR(VLOOKUP(Table1[[#This Row],[Codigo_insumo]],BD_Insumos!$B:$E,4),"")</f>
        <v>13.173665210544026</v>
      </c>
      <c r="H12856" s="140">
        <v>1.75</v>
      </c>
      <c r="I12856" s="9"/>
      <c r="J12856" s="22">
        <f t="shared" si="200"/>
        <v>23.053914118452045</v>
      </c>
      <c r="K12856" s="22" t="str">
        <f>IF(I12856&lt;&gt;"",SUMIF(Table1[Codigo_servico],A12856,Table1[Subtotal_insumo]),"")</f>
        <v/>
      </c>
      <c r="L12856" s="16">
        <f>IF(Table1[[#This Row],[Ordem_insumos]]&lt;&gt;0,VLOOKUP(Table1[[#This Row],[Codigo_servico]],Preencher_Orcamento!$B:$D,3,FALSE)*Table1[[#This Row],[Qtde_insumo]],"")</f>
        <v>0</v>
      </c>
      <c r="M12856" s="16">
        <f>IF(Table1[[#This Row],[Ordem_insumos]]&lt;&gt;0,VLOOKUP(Table1[[#This Row],[Codigo_servico]],Preencher_Orcamento!$B:$D,3,FALSE)*Table1[[#This Row],[Subtotal_insumo]],"")</f>
        <v>0</v>
      </c>
    </row>
    <row r="12857" spans="1:13" x14ac:dyDescent="0.25">
      <c r="A12857" s="6">
        <v>181206</v>
      </c>
      <c r="B12857" s="126">
        <v>3</v>
      </c>
      <c r="C12857" s="133"/>
      <c r="D12857" s="134">
        <v>11070</v>
      </c>
      <c r="E12857" s="7" t="s">
        <v>185</v>
      </c>
      <c r="F12857" s="8" t="s">
        <v>5</v>
      </c>
      <c r="G12857" s="16">
        <f>IFERROR(VLOOKUP(Table1[[#This Row],[Codigo_insumo]],BD_Insumos!$B:$E,4),"")</f>
        <v>4.1189999999999998</v>
      </c>
      <c r="H12857" s="140">
        <v>0.93332999999999999</v>
      </c>
      <c r="I12857" s="9"/>
      <c r="J12857" s="22">
        <f t="shared" si="200"/>
        <v>3.8443862699999998</v>
      </c>
      <c r="K12857" s="22" t="str">
        <f>IF(I12857&lt;&gt;"",SUMIF(Table1[Codigo_servico],A12857,Table1[Subtotal_insumo]),"")</f>
        <v/>
      </c>
      <c r="L12857" s="16">
        <f>IF(Table1[[#This Row],[Ordem_insumos]]&lt;&gt;0,VLOOKUP(Table1[[#This Row],[Codigo_servico]],Preencher_Orcamento!$B:$D,3,FALSE)*Table1[[#This Row],[Qtde_insumo]],"")</f>
        <v>0</v>
      </c>
      <c r="M12857" s="16">
        <f>IF(Table1[[#This Row],[Ordem_insumos]]&lt;&gt;0,VLOOKUP(Table1[[#This Row],[Codigo_servico]],Preencher_Orcamento!$B:$D,3,FALSE)*Table1[[#This Row],[Subtotal_insumo]],"")</f>
        <v>0</v>
      </c>
    </row>
    <row r="12858" spans="1:13" x14ac:dyDescent="0.25">
      <c r="A12858" s="6">
        <v>181206</v>
      </c>
      <c r="B12858" s="126">
        <v>4</v>
      </c>
      <c r="C12858" s="133"/>
      <c r="D12858" s="134">
        <v>17740</v>
      </c>
      <c r="E12858" s="7" t="s">
        <v>399</v>
      </c>
      <c r="F12858" s="8" t="s">
        <v>197</v>
      </c>
      <c r="G12858" s="16">
        <f>IFERROR(VLOOKUP(Table1[[#This Row],[Codigo_insumo]],BD_Insumos!$B:$E,4),"")</f>
        <v>4.9862000000000002</v>
      </c>
      <c r="H12858" s="140">
        <v>0.12</v>
      </c>
      <c r="I12858" s="9"/>
      <c r="J12858" s="22">
        <f t="shared" si="200"/>
        <v>0.59834399999999999</v>
      </c>
      <c r="K12858" s="22" t="str">
        <f>IF(I12858&lt;&gt;"",SUMIF(Table1[Codigo_servico],A12858,Table1[Subtotal_insumo]),"")</f>
        <v/>
      </c>
      <c r="L12858" s="16">
        <f>IF(Table1[[#This Row],[Ordem_insumos]]&lt;&gt;0,VLOOKUP(Table1[[#This Row],[Codigo_servico]],Preencher_Orcamento!$B:$D,3,FALSE)*Table1[[#This Row],[Qtde_insumo]],"")</f>
        <v>0</v>
      </c>
      <c r="M12858" s="16">
        <f>IF(Table1[[#This Row],[Ordem_insumos]]&lt;&gt;0,VLOOKUP(Table1[[#This Row],[Codigo_servico]],Preencher_Orcamento!$B:$D,3,FALSE)*Table1[[#This Row],[Subtotal_insumo]],"")</f>
        <v>0</v>
      </c>
    </row>
    <row r="12859" spans="1:13" x14ac:dyDescent="0.25">
      <c r="A12859" s="6">
        <v>181206</v>
      </c>
      <c r="B12859" s="126">
        <v>5</v>
      </c>
      <c r="C12859" s="133"/>
      <c r="D12859" s="134">
        <v>17515</v>
      </c>
      <c r="E12859" s="7" t="s">
        <v>383</v>
      </c>
      <c r="F12859" s="8" t="s">
        <v>197</v>
      </c>
      <c r="G12859" s="16">
        <f>IFERROR(VLOOKUP(Table1[[#This Row],[Codigo_insumo]],BD_Insumos!$B:$E,4),"")</f>
        <v>5.5275999999999996</v>
      </c>
      <c r="H12859" s="140">
        <v>0.22</v>
      </c>
      <c r="I12859" s="9"/>
      <c r="J12859" s="22">
        <f t="shared" si="200"/>
        <v>1.2160719999999998</v>
      </c>
      <c r="K12859" s="22" t="str">
        <f>IF(I12859&lt;&gt;"",SUMIF(Table1[Codigo_servico],A12859,Table1[Subtotal_insumo]),"")</f>
        <v/>
      </c>
      <c r="L12859" s="16">
        <f>IF(Table1[[#This Row],[Ordem_insumos]]&lt;&gt;0,VLOOKUP(Table1[[#This Row],[Codigo_servico]],Preencher_Orcamento!$B:$D,3,FALSE)*Table1[[#This Row],[Qtde_insumo]],"")</f>
        <v>0</v>
      </c>
      <c r="M12859" s="16">
        <f>IF(Table1[[#This Row],[Ordem_insumos]]&lt;&gt;0,VLOOKUP(Table1[[#This Row],[Codigo_servico]],Preencher_Orcamento!$B:$D,3,FALSE)*Table1[[#This Row],[Subtotal_insumo]],"")</f>
        <v>0</v>
      </c>
    </row>
    <row r="12860" spans="1:13" x14ac:dyDescent="0.25">
      <c r="A12860" s="6">
        <v>181206</v>
      </c>
      <c r="B12860" s="126">
        <v>6</v>
      </c>
      <c r="C12860" s="133"/>
      <c r="D12860" s="134">
        <v>11046</v>
      </c>
      <c r="E12860" s="7" t="s">
        <v>178</v>
      </c>
      <c r="F12860" s="8" t="s">
        <v>5</v>
      </c>
      <c r="G12860" s="16">
        <f>IFERROR(VLOOKUP(Table1[[#This Row],[Codigo_insumo]],BD_Insumos!$B:$E,4),"")</f>
        <v>2.4108999999999998</v>
      </c>
      <c r="H12860" s="140">
        <v>1.89</v>
      </c>
      <c r="I12860" s="9"/>
      <c r="J12860" s="22">
        <f t="shared" si="200"/>
        <v>4.5566009999999997</v>
      </c>
      <c r="K12860" s="22" t="str">
        <f>IF(I12860&lt;&gt;"",SUMIF(Table1[Codigo_servico],A12860,Table1[Subtotal_insumo]),"")</f>
        <v/>
      </c>
      <c r="L12860" s="16">
        <f>IF(Table1[[#This Row],[Ordem_insumos]]&lt;&gt;0,VLOOKUP(Table1[[#This Row],[Codigo_servico]],Preencher_Orcamento!$B:$D,3,FALSE)*Table1[[#This Row],[Qtde_insumo]],"")</f>
        <v>0</v>
      </c>
      <c r="M12860" s="16">
        <f>IF(Table1[[#This Row],[Ordem_insumos]]&lt;&gt;0,VLOOKUP(Table1[[#This Row],[Codigo_servico]],Preencher_Orcamento!$B:$D,3,FALSE)*Table1[[#This Row],[Subtotal_insumo]],"")</f>
        <v>0</v>
      </c>
    </row>
    <row r="12861" spans="1:13" x14ac:dyDescent="0.25">
      <c r="A12861" s="6">
        <v>181206</v>
      </c>
      <c r="B12861" s="126">
        <v>7</v>
      </c>
      <c r="C12861" s="133"/>
      <c r="D12861" s="134">
        <v>2020</v>
      </c>
      <c r="E12861" s="7" t="s">
        <v>2188</v>
      </c>
      <c r="F12861" s="8" t="s">
        <v>2140</v>
      </c>
      <c r="G12861" s="16">
        <f>IFERROR(VLOOKUP(Table1[[#This Row],[Codigo_insumo]],BD_Insumos!$B:$E,4),"")</f>
        <v>15.860837164231068</v>
      </c>
      <c r="H12861" s="140">
        <v>0.18</v>
      </c>
      <c r="I12861" s="9"/>
      <c r="J12861" s="22">
        <f t="shared" si="200"/>
        <v>2.8549506895615919</v>
      </c>
      <c r="K12861" s="22" t="str">
        <f>IF(I12861&lt;&gt;"",SUMIF(Table1[Codigo_servico],A12861,Table1[Subtotal_insumo]),"")</f>
        <v/>
      </c>
      <c r="L12861" s="16">
        <f>IF(Table1[[#This Row],[Ordem_insumos]]&lt;&gt;0,VLOOKUP(Table1[[#This Row],[Codigo_servico]],Preencher_Orcamento!$B:$D,3,FALSE)*Table1[[#This Row],[Qtde_insumo]],"")</f>
        <v>0</v>
      </c>
      <c r="M12861" s="16">
        <f>IF(Table1[[#This Row],[Ordem_insumos]]&lt;&gt;0,VLOOKUP(Table1[[#This Row],[Codigo_servico]],Preencher_Orcamento!$B:$D,3,FALSE)*Table1[[#This Row],[Subtotal_insumo]],"")</f>
        <v>0</v>
      </c>
    </row>
    <row r="12862" spans="1:13" x14ac:dyDescent="0.25">
      <c r="A12862" s="6">
        <v>181206</v>
      </c>
      <c r="B12862" s="126">
        <v>8</v>
      </c>
      <c r="C12862" s="133"/>
      <c r="D12862" s="134">
        <v>10543</v>
      </c>
      <c r="E12862" s="7" t="s">
        <v>91</v>
      </c>
      <c r="F12862" s="8" t="s">
        <v>58</v>
      </c>
      <c r="G12862" s="18">
        <f>IFERROR(VLOOKUP(Table1[[#This Row],[Codigo_insumo]],BD_Insumos!$B:$E,4),"")</f>
        <v>67.283799999999999</v>
      </c>
      <c r="H12862" s="140">
        <v>1.2500000000000001E-2</v>
      </c>
      <c r="I12862" s="9"/>
      <c r="J12862" s="23">
        <f t="shared" si="200"/>
        <v>0.84104750000000006</v>
      </c>
      <c r="K12862" s="22" t="str">
        <f>IF(I12862&lt;&gt;"",SUMIF(Table1[Codigo_servico],A12862,Table1[Subtotal_insumo]),"")</f>
        <v/>
      </c>
      <c r="L12862" s="18">
        <f>IF(Table1[[#This Row],[Ordem_insumos]]&lt;&gt;0,VLOOKUP(Table1[[#This Row],[Codigo_servico]],Preencher_Orcamento!$B:$D,3,FALSE)*Table1[[#This Row],[Qtde_insumo]],"")</f>
        <v>0</v>
      </c>
      <c r="M12862" s="18">
        <f>IF(Table1[[#This Row],[Ordem_insumos]]&lt;&gt;0,VLOOKUP(Table1[[#This Row],[Codigo_servico]],Preencher_Orcamento!$B:$D,3,FALSE)*Table1[[#This Row],[Subtotal_insumo]],"")</f>
        <v>0</v>
      </c>
    </row>
    <row r="12863" spans="1:13" x14ac:dyDescent="0.25">
      <c r="A12863" s="6">
        <v>181206</v>
      </c>
      <c r="B12863" s="126">
        <v>9</v>
      </c>
      <c r="C12863" s="133"/>
      <c r="D12863" s="134">
        <v>2099</v>
      </c>
      <c r="E12863" s="7" t="s">
        <v>2205</v>
      </c>
      <c r="F12863" s="8" t="s">
        <v>2140</v>
      </c>
      <c r="G12863" s="18">
        <f>IFERROR(VLOOKUP(Table1[[#This Row],[Codigo_insumo]],BD_Insumos!$B:$E,4),"")</f>
        <v>12.627877718847255</v>
      </c>
      <c r="H12863" s="140">
        <v>2.2999999999999998</v>
      </c>
      <c r="I12863" s="9"/>
      <c r="J12863" s="23">
        <f t="shared" si="200"/>
        <v>29.044118753348684</v>
      </c>
      <c r="K12863" s="22" t="str">
        <f>IF(I12863&lt;&gt;"",SUMIF(Table1[Codigo_servico],A12863,Table1[Subtotal_insumo]),"")</f>
        <v/>
      </c>
      <c r="L12863" s="18">
        <f>IF(Table1[[#This Row],[Ordem_insumos]]&lt;&gt;0,VLOOKUP(Table1[[#This Row],[Codigo_servico]],Preencher_Orcamento!$B:$D,3,FALSE)*Table1[[#This Row],[Qtde_insumo]],"")</f>
        <v>0</v>
      </c>
      <c r="M12863" s="18">
        <f>IF(Table1[[#This Row],[Ordem_insumos]]&lt;&gt;0,VLOOKUP(Table1[[#This Row],[Codigo_servico]],Preencher_Orcamento!$B:$D,3,FALSE)*Table1[[#This Row],[Subtotal_insumo]],"")</f>
        <v>0</v>
      </c>
    </row>
    <row r="12864" spans="1:13" x14ac:dyDescent="0.25">
      <c r="A12864" s="6">
        <v>181206</v>
      </c>
      <c r="B12864" s="126">
        <v>10</v>
      </c>
      <c r="C12864" s="133"/>
      <c r="D12864" s="134">
        <v>2075</v>
      </c>
      <c r="E12864" s="7" t="s">
        <v>2199</v>
      </c>
      <c r="F12864" s="8" t="s">
        <v>2140</v>
      </c>
      <c r="G12864" s="18">
        <f>IFERROR(VLOOKUP(Table1[[#This Row],[Codigo_insumo]],BD_Insumos!$B:$E,4),"")</f>
        <v>15.599673853371913</v>
      </c>
      <c r="H12864" s="140">
        <v>0.28999999999999998</v>
      </c>
      <c r="I12864" s="9"/>
      <c r="J12864" s="23">
        <f t="shared" si="200"/>
        <v>4.5239054174778541</v>
      </c>
      <c r="K12864" s="22" t="str">
        <f>IF(I12864&lt;&gt;"",SUMIF(Table1[Codigo_servico],A12864,Table1[Subtotal_insumo]),"")</f>
        <v/>
      </c>
      <c r="L12864" s="18">
        <f>IF(Table1[[#This Row],[Ordem_insumos]]&lt;&gt;0,VLOOKUP(Table1[[#This Row],[Codigo_servico]],Preencher_Orcamento!$B:$D,3,FALSE)*Table1[[#This Row],[Qtde_insumo]],"")</f>
        <v>0</v>
      </c>
      <c r="M12864" s="18">
        <f>IF(Table1[[#This Row],[Ordem_insumos]]&lt;&gt;0,VLOOKUP(Table1[[#This Row],[Codigo_servico]],Preencher_Orcamento!$B:$D,3,FALSE)*Table1[[#This Row],[Subtotal_insumo]],"")</f>
        <v>0</v>
      </c>
    </row>
    <row r="12865" spans="1:13" ht="26.25" x14ac:dyDescent="0.25">
      <c r="A12865" s="6">
        <v>181206</v>
      </c>
      <c r="B12865" s="126">
        <v>11</v>
      </c>
      <c r="C12865" s="133"/>
      <c r="D12865" s="134">
        <v>2016</v>
      </c>
      <c r="E12865" s="7" t="s">
        <v>2187</v>
      </c>
      <c r="F12865" s="8" t="s">
        <v>2140</v>
      </c>
      <c r="G12865" s="18">
        <f>IFERROR(VLOOKUP(Table1[[#This Row],[Codigo_insumo]],BD_Insumos!$B:$E,4),"")</f>
        <v>13.188618292508322</v>
      </c>
      <c r="H12865" s="140">
        <v>0.62</v>
      </c>
      <c r="I12865" s="9"/>
      <c r="J12865" s="23">
        <f t="shared" si="200"/>
        <v>8.1769433413551589</v>
      </c>
      <c r="K12865" s="22" t="str">
        <f>IF(I12865&lt;&gt;"",SUMIF(Table1[Codigo_servico],A12865,Table1[Subtotal_insumo]),"")</f>
        <v/>
      </c>
      <c r="L12865" s="18">
        <f>IF(Table1[[#This Row],[Ordem_insumos]]&lt;&gt;0,VLOOKUP(Table1[[#This Row],[Codigo_servico]],Preencher_Orcamento!$B:$D,3,FALSE)*Table1[[#This Row],[Qtde_insumo]],"")</f>
        <v>0</v>
      </c>
      <c r="M12865" s="18">
        <f>IF(Table1[[#This Row],[Ordem_insumos]]&lt;&gt;0,VLOOKUP(Table1[[#This Row],[Codigo_servico]],Preencher_Orcamento!$B:$D,3,FALSE)*Table1[[#This Row],[Subtotal_insumo]],"")</f>
        <v>0</v>
      </c>
    </row>
    <row r="12866" spans="1:13" x14ac:dyDescent="0.25">
      <c r="A12866" s="6">
        <v>181206</v>
      </c>
      <c r="B12866" s="126">
        <v>12</v>
      </c>
      <c r="C12866" s="133"/>
      <c r="D12866" s="134">
        <v>2015</v>
      </c>
      <c r="E12866" s="7" t="s">
        <v>2186</v>
      </c>
      <c r="F12866" s="8" t="s">
        <v>2140</v>
      </c>
      <c r="G12866" s="18">
        <f>IFERROR(VLOOKUP(Table1[[#This Row],[Codigo_insumo]],BD_Insumos!$B:$E,4),"")</f>
        <v>16.259414142106937</v>
      </c>
      <c r="H12866" s="140">
        <v>0.62</v>
      </c>
      <c r="I12866" s="9"/>
      <c r="J12866" s="23">
        <f t="shared" ref="J12866:J12929" si="201">IF(I12866="",G12866*H12866,"")</f>
        <v>10.080836768106302</v>
      </c>
      <c r="K12866" s="22" t="str">
        <f>IF(I12866&lt;&gt;"",SUMIF(Table1[Codigo_servico],A12866,Table1[Subtotal_insumo]),"")</f>
        <v/>
      </c>
      <c r="L12866" s="18">
        <f>IF(Table1[[#This Row],[Ordem_insumos]]&lt;&gt;0,VLOOKUP(Table1[[#This Row],[Codigo_servico]],Preencher_Orcamento!$B:$D,3,FALSE)*Table1[[#This Row],[Qtde_insumo]],"")</f>
        <v>0</v>
      </c>
      <c r="M12866" s="18">
        <f>IF(Table1[[#This Row],[Ordem_insumos]]&lt;&gt;0,VLOOKUP(Table1[[#This Row],[Codigo_servico]],Preencher_Orcamento!$B:$D,3,FALSE)*Table1[[#This Row],[Subtotal_insumo]],"")</f>
        <v>0</v>
      </c>
    </row>
    <row r="12867" spans="1:13" x14ac:dyDescent="0.25">
      <c r="A12867" s="6">
        <v>181206</v>
      </c>
      <c r="B12867" s="126">
        <v>13</v>
      </c>
      <c r="C12867" s="133"/>
      <c r="D12867" s="134">
        <v>37596</v>
      </c>
      <c r="E12867" s="7" t="s">
        <v>857</v>
      </c>
      <c r="F12867" s="8" t="s">
        <v>168</v>
      </c>
      <c r="G12867" s="18">
        <f>IFERROR(VLOOKUP(Table1[[#This Row],[Codigo_insumo]],BD_Insumos!$B:$E,4),"")</f>
        <v>16.944400000000002</v>
      </c>
      <c r="H12867" s="140">
        <v>0.71</v>
      </c>
      <c r="I12867" s="9"/>
      <c r="J12867" s="23">
        <f t="shared" si="201"/>
        <v>12.030524</v>
      </c>
      <c r="K12867" s="22" t="str">
        <f>IF(I12867&lt;&gt;"",SUMIF(Table1[Codigo_servico],A12867,Table1[Subtotal_insumo]),"")</f>
        <v/>
      </c>
      <c r="L12867" s="18">
        <f>IF(Table1[[#This Row],[Ordem_insumos]]&lt;&gt;0,VLOOKUP(Table1[[#This Row],[Codigo_servico]],Preencher_Orcamento!$B:$D,3,FALSE)*Table1[[#This Row],[Qtde_insumo]],"")</f>
        <v>0</v>
      </c>
      <c r="M12867" s="18">
        <f>IF(Table1[[#This Row],[Ordem_insumos]]&lt;&gt;0,VLOOKUP(Table1[[#This Row],[Codigo_servico]],Preencher_Orcamento!$B:$D,3,FALSE)*Table1[[#This Row],[Subtotal_insumo]],"")</f>
        <v>0</v>
      </c>
    </row>
    <row r="12868" spans="1:13" x14ac:dyDescent="0.25">
      <c r="A12868" s="6">
        <v>181206</v>
      </c>
      <c r="B12868" s="126">
        <v>14</v>
      </c>
      <c r="C12868" s="133"/>
      <c r="D12868" s="134">
        <v>10608</v>
      </c>
      <c r="E12868" s="7" t="s">
        <v>118</v>
      </c>
      <c r="F12868" s="8" t="s">
        <v>58</v>
      </c>
      <c r="G12868" s="18">
        <f>IFERROR(VLOOKUP(Table1[[#This Row],[Codigo_insumo]],BD_Insumos!$B:$E,4),"")</f>
        <v>238.17070000000001</v>
      </c>
      <c r="H12868" s="140">
        <v>7.0000000000000007E-2</v>
      </c>
      <c r="I12868" s="9"/>
      <c r="J12868" s="23">
        <f t="shared" si="201"/>
        <v>16.671949000000001</v>
      </c>
      <c r="K12868" s="22" t="str">
        <f>IF(I12868&lt;&gt;"",SUMIF(Table1[Codigo_servico],A12868,Table1[Subtotal_insumo]),"")</f>
        <v/>
      </c>
      <c r="L12868" s="18">
        <f>IF(Table1[[#This Row],[Ordem_insumos]]&lt;&gt;0,VLOOKUP(Table1[[#This Row],[Codigo_servico]],Preencher_Orcamento!$B:$D,3,FALSE)*Table1[[#This Row],[Qtde_insumo]],"")</f>
        <v>0</v>
      </c>
      <c r="M12868" s="18">
        <f>IF(Table1[[#This Row],[Ordem_insumos]]&lt;&gt;0,VLOOKUP(Table1[[#This Row],[Codigo_servico]],Preencher_Orcamento!$B:$D,3,FALSE)*Table1[[#This Row],[Subtotal_insumo]],"")</f>
        <v>0</v>
      </c>
    </row>
    <row r="12869" spans="1:13" x14ac:dyDescent="0.25">
      <c r="A12869" s="6">
        <v>181206</v>
      </c>
      <c r="B12869" s="126">
        <v>15</v>
      </c>
      <c r="C12869" s="133"/>
      <c r="D12869" s="134">
        <v>2013</v>
      </c>
      <c r="E12869" s="7" t="s">
        <v>2184</v>
      </c>
      <c r="F12869" s="8" t="s">
        <v>2140</v>
      </c>
      <c r="G12869" s="18">
        <f>IFERROR(VLOOKUP(Table1[[#This Row],[Codigo_insumo]],BD_Insumos!$B:$E,4),"")</f>
        <v>15.756939025755017</v>
      </c>
      <c r="H12869" s="140">
        <v>1.75</v>
      </c>
      <c r="I12869" s="9"/>
      <c r="J12869" s="23">
        <f t="shared" si="201"/>
        <v>27.574643295071279</v>
      </c>
      <c r="K12869" s="22" t="str">
        <f>IF(I12869&lt;&gt;"",SUMIF(Table1[Codigo_servico],A12869,Table1[Subtotal_insumo]),"")</f>
        <v/>
      </c>
      <c r="L12869" s="18">
        <f>IF(Table1[[#This Row],[Ordem_insumos]]&lt;&gt;0,VLOOKUP(Table1[[#This Row],[Codigo_servico]],Preencher_Orcamento!$B:$D,3,FALSE)*Table1[[#This Row],[Qtde_insumo]],"")</f>
        <v>0</v>
      </c>
      <c r="M12869" s="18">
        <f>IF(Table1[[#This Row],[Ordem_insumos]]&lt;&gt;0,VLOOKUP(Table1[[#This Row],[Codigo_servico]],Preencher_Orcamento!$B:$D,3,FALSE)*Table1[[#This Row],[Subtotal_insumo]],"")</f>
        <v>0</v>
      </c>
    </row>
    <row r="12870" spans="1:13" x14ac:dyDescent="0.25">
      <c r="A12870" s="6">
        <v>181206</v>
      </c>
      <c r="B12870" s="126">
        <v>16</v>
      </c>
      <c r="C12870" s="133"/>
      <c r="D12870" s="134">
        <v>11021</v>
      </c>
      <c r="E12870" s="7" t="s">
        <v>175</v>
      </c>
      <c r="F12870" s="8" t="s">
        <v>170</v>
      </c>
      <c r="G12870" s="18">
        <f>IFERROR(VLOOKUP(Table1[[#This Row],[Codigo_insumo]],BD_Insumos!$B:$E,4),"")</f>
        <v>12.2156</v>
      </c>
      <c r="H12870" s="140">
        <v>0.21</v>
      </c>
      <c r="I12870" s="9"/>
      <c r="J12870" s="23">
        <f t="shared" si="201"/>
        <v>2.5652759999999999</v>
      </c>
      <c r="K12870" s="22" t="str">
        <f>IF(I12870&lt;&gt;"",SUMIF(Table1[Codigo_servico],A12870,Table1[Subtotal_insumo]),"")</f>
        <v/>
      </c>
      <c r="L12870" s="18">
        <f>IF(Table1[[#This Row],[Ordem_insumos]]&lt;&gt;0,VLOOKUP(Table1[[#This Row],[Codigo_servico]],Preencher_Orcamento!$B:$D,3,FALSE)*Table1[[#This Row],[Qtde_insumo]],"")</f>
        <v>0</v>
      </c>
      <c r="M12870" s="18">
        <f>IF(Table1[[#This Row],[Ordem_insumos]]&lt;&gt;0,VLOOKUP(Table1[[#This Row],[Codigo_servico]],Preencher_Orcamento!$B:$D,3,FALSE)*Table1[[#This Row],[Subtotal_insumo]],"")</f>
        <v>0</v>
      </c>
    </row>
    <row r="12871" spans="1:13" x14ac:dyDescent="0.25">
      <c r="A12871" s="6">
        <v>181206</v>
      </c>
      <c r="B12871" s="126">
        <v>17</v>
      </c>
      <c r="C12871" s="133"/>
      <c r="D12871" s="134">
        <v>11510</v>
      </c>
      <c r="E12871" s="7" t="s">
        <v>205</v>
      </c>
      <c r="F12871" s="8" t="s">
        <v>197</v>
      </c>
      <c r="G12871" s="18">
        <f>IFERROR(VLOOKUP(Table1[[#This Row],[Codigo_insumo]],BD_Insumos!$B:$E,4),"")</f>
        <v>3.2757999999999998</v>
      </c>
      <c r="H12871" s="140">
        <v>6.52</v>
      </c>
      <c r="I12871" s="9"/>
      <c r="J12871" s="23">
        <f t="shared" si="201"/>
        <v>21.358215999999999</v>
      </c>
      <c r="K12871" s="22" t="str">
        <f>IF(I12871&lt;&gt;"",SUMIF(Table1[Codigo_servico],A12871,Table1[Subtotal_insumo]),"")</f>
        <v/>
      </c>
      <c r="L12871" s="18">
        <f>IF(Table1[[#This Row],[Ordem_insumos]]&lt;&gt;0,VLOOKUP(Table1[[#This Row],[Codigo_servico]],Preencher_Orcamento!$B:$D,3,FALSE)*Table1[[#This Row],[Qtde_insumo]],"")</f>
        <v>0</v>
      </c>
      <c r="M12871" s="18">
        <f>IF(Table1[[#This Row],[Ordem_insumos]]&lt;&gt;0,VLOOKUP(Table1[[#This Row],[Codigo_servico]],Preencher_Orcamento!$B:$D,3,FALSE)*Table1[[#This Row],[Subtotal_insumo]],"")</f>
        <v>0</v>
      </c>
    </row>
    <row r="12872" spans="1:13" x14ac:dyDescent="0.25">
      <c r="A12872" s="3">
        <v>181212</v>
      </c>
      <c r="B12872" s="125">
        <v>0</v>
      </c>
      <c r="C12872" s="131" t="s">
        <v>4720</v>
      </c>
      <c r="D12872" s="132"/>
      <c r="E12872" s="4"/>
      <c r="F12872" s="4"/>
      <c r="G12872" s="17" t="str">
        <f>IFERROR(VLOOKUP(Table1[[#This Row],[Codigo_insumo]],BD_Insumos!$B:$E,4),"")</f>
        <v/>
      </c>
      <c r="H12872" s="139"/>
      <c r="I12872" s="5" t="s">
        <v>5</v>
      </c>
      <c r="J12872" s="20" t="str">
        <f t="shared" si="201"/>
        <v/>
      </c>
      <c r="K12872" s="21">
        <f>IF(I12872&lt;&gt;"",SUMIF(Table1[Codigo_servico],A12872,Table1[Subtotal_insumo]),"")</f>
        <v>261.00674578036353</v>
      </c>
      <c r="L12872" s="17" t="str">
        <f>IF(Table1[[#This Row],[Ordem_insumos]]&lt;&gt;0,VLOOKUP(Table1[[#This Row],[Codigo_servico]],Preencher_Orcamento!$B:$D,3,FALSE)*Table1[[#This Row],[Qtde_insumo]],"")</f>
        <v/>
      </c>
      <c r="M12872" s="17" t="str">
        <f>IF(Table1[[#This Row],[Ordem_insumos]]&lt;&gt;0,VLOOKUP(Table1[[#This Row],[Codigo_servico]],Preencher_Orcamento!$B:$D,3,FALSE)*Table1[[#This Row],[Subtotal_insumo]],"")</f>
        <v/>
      </c>
    </row>
    <row r="12873" spans="1:13" x14ac:dyDescent="0.25">
      <c r="A12873" s="6">
        <v>181212</v>
      </c>
      <c r="B12873" s="126">
        <v>1</v>
      </c>
      <c r="C12873" s="133"/>
      <c r="D12873" s="134">
        <v>17740</v>
      </c>
      <c r="E12873" s="7" t="s">
        <v>399</v>
      </c>
      <c r="F12873" s="8" t="s">
        <v>197</v>
      </c>
      <c r="G12873" s="16">
        <f>IFERROR(VLOOKUP(Table1[[#This Row],[Codigo_insumo]],BD_Insumos!$B:$E,4),"")</f>
        <v>4.9862000000000002</v>
      </c>
      <c r="H12873" s="140">
        <v>0.17</v>
      </c>
      <c r="I12873" s="9"/>
      <c r="J12873" s="22">
        <f t="shared" si="201"/>
        <v>0.84765400000000013</v>
      </c>
      <c r="K12873" s="22" t="str">
        <f>IF(I12873&lt;&gt;"",SUMIF(Table1[Codigo_servico],A12873,Table1[Subtotal_insumo]),"")</f>
        <v/>
      </c>
      <c r="L12873" s="16">
        <f>IF(Table1[[#This Row],[Ordem_insumos]]&lt;&gt;0,VLOOKUP(Table1[[#This Row],[Codigo_servico]],Preencher_Orcamento!$B:$D,3,FALSE)*Table1[[#This Row],[Qtde_insumo]],"")</f>
        <v>0</v>
      </c>
      <c r="M12873" s="16">
        <f>IF(Table1[[#This Row],[Ordem_insumos]]&lt;&gt;0,VLOOKUP(Table1[[#This Row],[Codigo_servico]],Preencher_Orcamento!$B:$D,3,FALSE)*Table1[[#This Row],[Subtotal_insumo]],"")</f>
        <v>0</v>
      </c>
    </row>
    <row r="12874" spans="1:13" ht="26.25" x14ac:dyDescent="0.25">
      <c r="A12874" s="6">
        <v>181212</v>
      </c>
      <c r="B12874" s="126">
        <v>2</v>
      </c>
      <c r="C12874" s="133"/>
      <c r="D12874" s="134">
        <v>10645</v>
      </c>
      <c r="E12874" s="7" t="s">
        <v>155</v>
      </c>
      <c r="F12874" s="8" t="s">
        <v>58</v>
      </c>
      <c r="G12874" s="16">
        <f>IFERROR(VLOOKUP(Table1[[#This Row],[Codigo_insumo]],BD_Insumos!$B:$E,4),"")</f>
        <v>309.5095</v>
      </c>
      <c r="H12874" s="140">
        <v>6.6000000000000003E-2</v>
      </c>
      <c r="I12874" s="9"/>
      <c r="J12874" s="22">
        <f t="shared" si="201"/>
        <v>20.427627000000001</v>
      </c>
      <c r="K12874" s="22" t="str">
        <f>IF(I12874&lt;&gt;"",SUMIF(Table1[Codigo_servico],A12874,Table1[Subtotal_insumo]),"")</f>
        <v/>
      </c>
      <c r="L12874" s="16">
        <f>IF(Table1[[#This Row],[Ordem_insumos]]&lt;&gt;0,VLOOKUP(Table1[[#This Row],[Codigo_servico]],Preencher_Orcamento!$B:$D,3,FALSE)*Table1[[#This Row],[Qtde_insumo]],"")</f>
        <v>0</v>
      </c>
      <c r="M12874" s="16">
        <f>IF(Table1[[#This Row],[Ordem_insumos]]&lt;&gt;0,VLOOKUP(Table1[[#This Row],[Codigo_servico]],Preencher_Orcamento!$B:$D,3,FALSE)*Table1[[#This Row],[Subtotal_insumo]],"")</f>
        <v>0</v>
      </c>
    </row>
    <row r="12875" spans="1:13" x14ac:dyDescent="0.25">
      <c r="A12875" s="6">
        <v>181212</v>
      </c>
      <c r="B12875" s="126">
        <v>3</v>
      </c>
      <c r="C12875" s="133"/>
      <c r="D12875" s="134">
        <v>11046</v>
      </c>
      <c r="E12875" s="7" t="s">
        <v>178</v>
      </c>
      <c r="F12875" s="8" t="s">
        <v>5</v>
      </c>
      <c r="G12875" s="16">
        <f>IFERROR(VLOOKUP(Table1[[#This Row],[Codigo_insumo]],BD_Insumos!$B:$E,4),"")</f>
        <v>2.4108999999999998</v>
      </c>
      <c r="H12875" s="140">
        <v>0.94</v>
      </c>
      <c r="I12875" s="9"/>
      <c r="J12875" s="22">
        <f t="shared" si="201"/>
        <v>2.2662459999999998</v>
      </c>
      <c r="K12875" s="22" t="str">
        <f>IF(I12875&lt;&gt;"",SUMIF(Table1[Codigo_servico],A12875,Table1[Subtotal_insumo]),"")</f>
        <v/>
      </c>
      <c r="L12875" s="16">
        <f>IF(Table1[[#This Row],[Ordem_insumos]]&lt;&gt;0,VLOOKUP(Table1[[#This Row],[Codigo_servico]],Preencher_Orcamento!$B:$D,3,FALSE)*Table1[[#This Row],[Qtde_insumo]],"")</f>
        <v>0</v>
      </c>
      <c r="M12875" s="16">
        <f>IF(Table1[[#This Row],[Ordem_insumos]]&lt;&gt;0,VLOOKUP(Table1[[#This Row],[Codigo_servico]],Preencher_Orcamento!$B:$D,3,FALSE)*Table1[[#This Row],[Subtotal_insumo]],"")</f>
        <v>0</v>
      </c>
    </row>
    <row r="12876" spans="1:13" x14ac:dyDescent="0.25">
      <c r="A12876" s="6">
        <v>181212</v>
      </c>
      <c r="B12876" s="126">
        <v>4</v>
      </c>
      <c r="C12876" s="133"/>
      <c r="D12876" s="134">
        <v>11021</v>
      </c>
      <c r="E12876" s="7" t="s">
        <v>175</v>
      </c>
      <c r="F12876" s="8" t="s">
        <v>170</v>
      </c>
      <c r="G12876" s="16">
        <f>IFERROR(VLOOKUP(Table1[[#This Row],[Codigo_insumo]],BD_Insumos!$B:$E,4),"")</f>
        <v>12.2156</v>
      </c>
      <c r="H12876" s="140">
        <v>0.1</v>
      </c>
      <c r="I12876" s="9"/>
      <c r="J12876" s="22">
        <f t="shared" si="201"/>
        <v>1.2215600000000002</v>
      </c>
      <c r="K12876" s="22" t="str">
        <f>IF(I12876&lt;&gt;"",SUMIF(Table1[Codigo_servico],A12876,Table1[Subtotal_insumo]),"")</f>
        <v/>
      </c>
      <c r="L12876" s="16">
        <f>IF(Table1[[#This Row],[Ordem_insumos]]&lt;&gt;0,VLOOKUP(Table1[[#This Row],[Codigo_servico]],Preencher_Orcamento!$B:$D,3,FALSE)*Table1[[#This Row],[Qtde_insumo]],"")</f>
        <v>0</v>
      </c>
      <c r="M12876" s="16">
        <f>IF(Table1[[#This Row],[Ordem_insumos]]&lt;&gt;0,VLOOKUP(Table1[[#This Row],[Codigo_servico]],Preencher_Orcamento!$B:$D,3,FALSE)*Table1[[#This Row],[Subtotal_insumo]],"")</f>
        <v>0</v>
      </c>
    </row>
    <row r="12877" spans="1:13" x14ac:dyDescent="0.25">
      <c r="A12877" s="6">
        <v>181212</v>
      </c>
      <c r="B12877" s="126">
        <v>5</v>
      </c>
      <c r="C12877" s="133"/>
      <c r="D12877" s="134">
        <v>10550</v>
      </c>
      <c r="E12877" s="7" t="s">
        <v>97</v>
      </c>
      <c r="F12877" s="8" t="s">
        <v>58</v>
      </c>
      <c r="G12877" s="16">
        <f>IFERROR(VLOOKUP(Table1[[#This Row],[Codigo_insumo]],BD_Insumos!$B:$E,4),"")</f>
        <v>71.755899999999997</v>
      </c>
      <c r="H12877" s="140">
        <v>6.0000000000000001E-3</v>
      </c>
      <c r="I12877" s="9"/>
      <c r="J12877" s="22">
        <f t="shared" si="201"/>
        <v>0.43053540000000001</v>
      </c>
      <c r="K12877" s="22" t="str">
        <f>IF(I12877&lt;&gt;"",SUMIF(Table1[Codigo_servico],A12877,Table1[Subtotal_insumo]),"")</f>
        <v/>
      </c>
      <c r="L12877" s="16">
        <f>IF(Table1[[#This Row],[Ordem_insumos]]&lt;&gt;0,VLOOKUP(Table1[[#This Row],[Codigo_servico]],Preencher_Orcamento!$B:$D,3,FALSE)*Table1[[#This Row],[Qtde_insumo]],"")</f>
        <v>0</v>
      </c>
      <c r="M12877" s="16">
        <f>IF(Table1[[#This Row],[Ordem_insumos]]&lt;&gt;0,VLOOKUP(Table1[[#This Row],[Codigo_servico]],Preencher_Orcamento!$B:$D,3,FALSE)*Table1[[#This Row],[Subtotal_insumo]],"")</f>
        <v>0</v>
      </c>
    </row>
    <row r="12878" spans="1:13" x14ac:dyDescent="0.25">
      <c r="A12878" s="6">
        <v>181212</v>
      </c>
      <c r="B12878" s="126">
        <v>6</v>
      </c>
      <c r="C12878" s="133"/>
      <c r="D12878" s="134">
        <v>10543</v>
      </c>
      <c r="E12878" s="7" t="s">
        <v>91</v>
      </c>
      <c r="F12878" s="8" t="s">
        <v>58</v>
      </c>
      <c r="G12878" s="16">
        <f>IFERROR(VLOOKUP(Table1[[#This Row],[Codigo_insumo]],BD_Insumos!$B:$E,4),"")</f>
        <v>67.283799999999999</v>
      </c>
      <c r="H12878" s="140">
        <v>0.02</v>
      </c>
      <c r="I12878" s="9"/>
      <c r="J12878" s="22">
        <f t="shared" si="201"/>
        <v>1.3456760000000001</v>
      </c>
      <c r="K12878" s="22" t="str">
        <f>IF(I12878&lt;&gt;"",SUMIF(Table1[Codigo_servico],A12878,Table1[Subtotal_insumo]),"")</f>
        <v/>
      </c>
      <c r="L12878" s="16">
        <f>IF(Table1[[#This Row],[Ordem_insumos]]&lt;&gt;0,VLOOKUP(Table1[[#This Row],[Codigo_servico]],Preencher_Orcamento!$B:$D,3,FALSE)*Table1[[#This Row],[Qtde_insumo]],"")</f>
        <v>0</v>
      </c>
      <c r="M12878" s="16">
        <f>IF(Table1[[#This Row],[Ordem_insumos]]&lt;&gt;0,VLOOKUP(Table1[[#This Row],[Codigo_servico]],Preencher_Orcamento!$B:$D,3,FALSE)*Table1[[#This Row],[Subtotal_insumo]],"")</f>
        <v>0</v>
      </c>
    </row>
    <row r="12879" spans="1:13" x14ac:dyDescent="0.25">
      <c r="A12879" s="6">
        <v>181212</v>
      </c>
      <c r="B12879" s="126">
        <v>7</v>
      </c>
      <c r="C12879" s="133"/>
      <c r="D12879" s="134">
        <v>2099</v>
      </c>
      <c r="E12879" s="7" t="s">
        <v>2205</v>
      </c>
      <c r="F12879" s="8" t="s">
        <v>2140</v>
      </c>
      <c r="G12879" s="16">
        <f>IFERROR(VLOOKUP(Table1[[#This Row],[Codigo_insumo]],BD_Insumos!$B:$E,4),"")</f>
        <v>12.627877718847255</v>
      </c>
      <c r="H12879" s="140">
        <v>4.8499999999999996</v>
      </c>
      <c r="I12879" s="9"/>
      <c r="J12879" s="22">
        <f t="shared" si="201"/>
        <v>61.245206936409183</v>
      </c>
      <c r="K12879" s="22" t="str">
        <f>IF(I12879&lt;&gt;"",SUMIF(Table1[Codigo_servico],A12879,Table1[Subtotal_insumo]),"")</f>
        <v/>
      </c>
      <c r="L12879" s="16">
        <f>IF(Table1[[#This Row],[Ordem_insumos]]&lt;&gt;0,VLOOKUP(Table1[[#This Row],[Codigo_servico]],Preencher_Orcamento!$B:$D,3,FALSE)*Table1[[#This Row],[Qtde_insumo]],"")</f>
        <v>0</v>
      </c>
      <c r="M12879" s="16">
        <f>IF(Table1[[#This Row],[Ordem_insumos]]&lt;&gt;0,VLOOKUP(Table1[[#This Row],[Codigo_servico]],Preencher_Orcamento!$B:$D,3,FALSE)*Table1[[#This Row],[Subtotal_insumo]],"")</f>
        <v>0</v>
      </c>
    </row>
    <row r="12880" spans="1:13" x14ac:dyDescent="0.25">
      <c r="A12880" s="6">
        <v>181212</v>
      </c>
      <c r="B12880" s="126">
        <v>8</v>
      </c>
      <c r="C12880" s="133"/>
      <c r="D12880" s="134">
        <v>37596</v>
      </c>
      <c r="E12880" s="7" t="s">
        <v>857</v>
      </c>
      <c r="F12880" s="8" t="s">
        <v>168</v>
      </c>
      <c r="G12880" s="18">
        <f>IFERROR(VLOOKUP(Table1[[#This Row],[Codigo_insumo]],BD_Insumos!$B:$E,4),"")</f>
        <v>16.944400000000002</v>
      </c>
      <c r="H12880" s="140">
        <v>0.35</v>
      </c>
      <c r="I12880" s="9"/>
      <c r="J12880" s="23">
        <f t="shared" si="201"/>
        <v>5.9305400000000006</v>
      </c>
      <c r="K12880" s="22" t="str">
        <f>IF(I12880&lt;&gt;"",SUMIF(Table1[Codigo_servico],A12880,Table1[Subtotal_insumo]),"")</f>
        <v/>
      </c>
      <c r="L12880" s="18">
        <f>IF(Table1[[#This Row],[Ordem_insumos]]&lt;&gt;0,VLOOKUP(Table1[[#This Row],[Codigo_servico]],Preencher_Orcamento!$B:$D,3,FALSE)*Table1[[#This Row],[Qtde_insumo]],"")</f>
        <v>0</v>
      </c>
      <c r="M12880" s="18">
        <f>IF(Table1[[#This Row],[Ordem_insumos]]&lt;&gt;0,VLOOKUP(Table1[[#This Row],[Codigo_servico]],Preencher_Orcamento!$B:$D,3,FALSE)*Table1[[#This Row],[Subtotal_insumo]],"")</f>
        <v>0</v>
      </c>
    </row>
    <row r="12881" spans="1:13" x14ac:dyDescent="0.25">
      <c r="A12881" s="6">
        <v>181212</v>
      </c>
      <c r="B12881" s="126">
        <v>9</v>
      </c>
      <c r="C12881" s="133"/>
      <c r="D12881" s="134">
        <v>11510</v>
      </c>
      <c r="E12881" s="7" t="s">
        <v>205</v>
      </c>
      <c r="F12881" s="8" t="s">
        <v>197</v>
      </c>
      <c r="G12881" s="18">
        <f>IFERROR(VLOOKUP(Table1[[#This Row],[Codigo_insumo]],BD_Insumos!$B:$E,4),"")</f>
        <v>3.2757999999999998</v>
      </c>
      <c r="H12881" s="140">
        <v>9.18</v>
      </c>
      <c r="I12881" s="9"/>
      <c r="J12881" s="23">
        <f t="shared" si="201"/>
        <v>30.071843999999999</v>
      </c>
      <c r="K12881" s="22" t="str">
        <f>IF(I12881&lt;&gt;"",SUMIF(Table1[Codigo_servico],A12881,Table1[Subtotal_insumo]),"")</f>
        <v/>
      </c>
      <c r="L12881" s="18">
        <f>IF(Table1[[#This Row],[Ordem_insumos]]&lt;&gt;0,VLOOKUP(Table1[[#This Row],[Codigo_servico]],Preencher_Orcamento!$B:$D,3,FALSE)*Table1[[#This Row],[Qtde_insumo]],"")</f>
        <v>0</v>
      </c>
      <c r="M12881" s="18">
        <f>IF(Table1[[#This Row],[Ordem_insumos]]&lt;&gt;0,VLOOKUP(Table1[[#This Row],[Codigo_servico]],Preencher_Orcamento!$B:$D,3,FALSE)*Table1[[#This Row],[Subtotal_insumo]],"")</f>
        <v>0</v>
      </c>
    </row>
    <row r="12882" spans="1:13" ht="26.25" x14ac:dyDescent="0.25">
      <c r="A12882" s="6">
        <v>181212</v>
      </c>
      <c r="B12882" s="126">
        <v>10</v>
      </c>
      <c r="C12882" s="133"/>
      <c r="D12882" s="134">
        <v>12530</v>
      </c>
      <c r="E12882" s="7" t="s">
        <v>233</v>
      </c>
      <c r="F12882" s="8" t="s">
        <v>457</v>
      </c>
      <c r="G12882" s="18">
        <f>IFERROR(VLOOKUP(Table1[[#This Row],[Codigo_insumo]],BD_Insumos!$B:$E,4),"")</f>
        <v>1.4452</v>
      </c>
      <c r="H12882" s="140">
        <v>7.5</v>
      </c>
      <c r="I12882" s="9"/>
      <c r="J12882" s="23">
        <f t="shared" si="201"/>
        <v>10.839</v>
      </c>
      <c r="K12882" s="22" t="str">
        <f>IF(I12882&lt;&gt;"",SUMIF(Table1[Codigo_servico],A12882,Table1[Subtotal_insumo]),"")</f>
        <v/>
      </c>
      <c r="L12882" s="18">
        <f>IF(Table1[[#This Row],[Ordem_insumos]]&lt;&gt;0,VLOOKUP(Table1[[#This Row],[Codigo_servico]],Preencher_Orcamento!$B:$D,3,FALSE)*Table1[[#This Row],[Qtde_insumo]],"")</f>
        <v>0</v>
      </c>
      <c r="M12882" s="18">
        <f>IF(Table1[[#This Row],[Ordem_insumos]]&lt;&gt;0,VLOOKUP(Table1[[#This Row],[Codigo_servico]],Preencher_Orcamento!$B:$D,3,FALSE)*Table1[[#This Row],[Subtotal_insumo]],"")</f>
        <v>0</v>
      </c>
    </row>
    <row r="12883" spans="1:13" x14ac:dyDescent="0.25">
      <c r="A12883" s="6">
        <v>181212</v>
      </c>
      <c r="B12883" s="126">
        <v>11</v>
      </c>
      <c r="C12883" s="133"/>
      <c r="D12883" s="134">
        <v>2020</v>
      </c>
      <c r="E12883" s="7" t="s">
        <v>2188</v>
      </c>
      <c r="F12883" s="8" t="s">
        <v>2140</v>
      </c>
      <c r="G12883" s="18">
        <f>IFERROR(VLOOKUP(Table1[[#This Row],[Codigo_insumo]],BD_Insumos!$B:$E,4),"")</f>
        <v>15.860837164231068</v>
      </c>
      <c r="H12883" s="140">
        <v>2.25</v>
      </c>
      <c r="I12883" s="9"/>
      <c r="J12883" s="23">
        <f t="shared" si="201"/>
        <v>35.686883619519904</v>
      </c>
      <c r="K12883" s="22" t="str">
        <f>IF(I12883&lt;&gt;"",SUMIF(Table1[Codigo_servico],A12883,Table1[Subtotal_insumo]),"")</f>
        <v/>
      </c>
      <c r="L12883" s="18">
        <f>IF(Table1[[#This Row],[Ordem_insumos]]&lt;&gt;0,VLOOKUP(Table1[[#This Row],[Codigo_servico]],Preencher_Orcamento!$B:$D,3,FALSE)*Table1[[#This Row],[Qtde_insumo]],"")</f>
        <v>0</v>
      </c>
      <c r="M12883" s="18">
        <f>IF(Table1[[#This Row],[Ordem_insumos]]&lt;&gt;0,VLOOKUP(Table1[[#This Row],[Codigo_servico]],Preencher_Orcamento!$B:$D,3,FALSE)*Table1[[#This Row],[Subtotal_insumo]],"")</f>
        <v>0</v>
      </c>
    </row>
    <row r="12884" spans="1:13" x14ac:dyDescent="0.25">
      <c r="A12884" s="6">
        <v>181212</v>
      </c>
      <c r="B12884" s="126">
        <v>12</v>
      </c>
      <c r="C12884" s="133"/>
      <c r="D12884" s="134">
        <v>2075</v>
      </c>
      <c r="E12884" s="7" t="s">
        <v>2199</v>
      </c>
      <c r="F12884" s="8" t="s">
        <v>2140</v>
      </c>
      <c r="G12884" s="18">
        <f>IFERROR(VLOOKUP(Table1[[#This Row],[Codigo_insumo]],BD_Insumos!$B:$E,4),"")</f>
        <v>15.599673853371913</v>
      </c>
      <c r="H12884" s="140">
        <v>0.14000000000000001</v>
      </c>
      <c r="I12884" s="9"/>
      <c r="J12884" s="23">
        <f t="shared" si="201"/>
        <v>2.1839543394720682</v>
      </c>
      <c r="K12884" s="22" t="str">
        <f>IF(I12884&lt;&gt;"",SUMIF(Table1[Codigo_servico],A12884,Table1[Subtotal_insumo]),"")</f>
        <v/>
      </c>
      <c r="L12884" s="18">
        <f>IF(Table1[[#This Row],[Ordem_insumos]]&lt;&gt;0,VLOOKUP(Table1[[#This Row],[Codigo_servico]],Preencher_Orcamento!$B:$D,3,FALSE)*Table1[[#This Row],[Qtde_insumo]],"")</f>
        <v>0</v>
      </c>
      <c r="M12884" s="18">
        <f>IF(Table1[[#This Row],[Ordem_insumos]]&lt;&gt;0,VLOOKUP(Table1[[#This Row],[Codigo_servico]],Preencher_Orcamento!$B:$D,3,FALSE)*Table1[[#This Row],[Subtotal_insumo]],"")</f>
        <v>0</v>
      </c>
    </row>
    <row r="12885" spans="1:13" x14ac:dyDescent="0.25">
      <c r="A12885" s="6">
        <v>181212</v>
      </c>
      <c r="B12885" s="126">
        <v>13</v>
      </c>
      <c r="C12885" s="133"/>
      <c r="D12885" s="134">
        <v>10627</v>
      </c>
      <c r="E12885" s="7" t="s">
        <v>137</v>
      </c>
      <c r="F12885" s="8" t="s">
        <v>58</v>
      </c>
      <c r="G12885" s="18">
        <f>IFERROR(VLOOKUP(Table1[[#This Row],[Codigo_insumo]],BD_Insumos!$B:$E,4),"")</f>
        <v>213.67830000000001</v>
      </c>
      <c r="H12885" s="140">
        <v>1.4E-2</v>
      </c>
      <c r="I12885" s="9"/>
      <c r="J12885" s="23">
        <f t="shared" si="201"/>
        <v>2.9914962000000003</v>
      </c>
      <c r="K12885" s="22" t="str">
        <f>IF(I12885&lt;&gt;"",SUMIF(Table1[Codigo_servico],A12885,Table1[Subtotal_insumo]),"")</f>
        <v/>
      </c>
      <c r="L12885" s="18">
        <f>IF(Table1[[#This Row],[Ordem_insumos]]&lt;&gt;0,VLOOKUP(Table1[[#This Row],[Codigo_servico]],Preencher_Orcamento!$B:$D,3,FALSE)*Table1[[#This Row],[Qtde_insumo]],"")</f>
        <v>0</v>
      </c>
      <c r="M12885" s="18">
        <f>IF(Table1[[#This Row],[Ordem_insumos]]&lt;&gt;0,VLOOKUP(Table1[[#This Row],[Codigo_servico]],Preencher_Orcamento!$B:$D,3,FALSE)*Table1[[#This Row],[Subtotal_insumo]],"")</f>
        <v>0</v>
      </c>
    </row>
    <row r="12886" spans="1:13" x14ac:dyDescent="0.25">
      <c r="A12886" s="6">
        <v>181212</v>
      </c>
      <c r="B12886" s="126">
        <v>14</v>
      </c>
      <c r="C12886" s="133"/>
      <c r="D12886" s="134">
        <v>17515</v>
      </c>
      <c r="E12886" s="7" t="s">
        <v>383</v>
      </c>
      <c r="F12886" s="8" t="s">
        <v>197</v>
      </c>
      <c r="G12886" s="18">
        <f>IFERROR(VLOOKUP(Table1[[#This Row],[Codigo_insumo]],BD_Insumos!$B:$E,4),"")</f>
        <v>5.5275999999999996</v>
      </c>
      <c r="H12886" s="140">
        <v>0.12</v>
      </c>
      <c r="I12886" s="9"/>
      <c r="J12886" s="23">
        <f t="shared" si="201"/>
        <v>0.6633119999999999</v>
      </c>
      <c r="K12886" s="22" t="str">
        <f>IF(I12886&lt;&gt;"",SUMIF(Table1[Codigo_servico],A12886,Table1[Subtotal_insumo]),"")</f>
        <v/>
      </c>
      <c r="L12886" s="18">
        <f>IF(Table1[[#This Row],[Ordem_insumos]]&lt;&gt;0,VLOOKUP(Table1[[#This Row],[Codigo_servico]],Preencher_Orcamento!$B:$D,3,FALSE)*Table1[[#This Row],[Qtde_insumo]],"")</f>
        <v>0</v>
      </c>
      <c r="M12886" s="18">
        <f>IF(Table1[[#This Row],[Ordem_insumos]]&lt;&gt;0,VLOOKUP(Table1[[#This Row],[Codigo_servico]],Preencher_Orcamento!$B:$D,3,FALSE)*Table1[[#This Row],[Subtotal_insumo]],"")</f>
        <v>0</v>
      </c>
    </row>
    <row r="12887" spans="1:13" x14ac:dyDescent="0.25">
      <c r="A12887" s="6">
        <v>181212</v>
      </c>
      <c r="B12887" s="126">
        <v>15</v>
      </c>
      <c r="C12887" s="133"/>
      <c r="D12887" s="134">
        <v>11070</v>
      </c>
      <c r="E12887" s="7" t="s">
        <v>185</v>
      </c>
      <c r="F12887" s="8" t="s">
        <v>5</v>
      </c>
      <c r="G12887" s="18">
        <f>IFERROR(VLOOKUP(Table1[[#This Row],[Codigo_insumo]],BD_Insumos!$B:$E,4),"")</f>
        <v>4.1189999999999998</v>
      </c>
      <c r="H12887" s="140">
        <v>0.6</v>
      </c>
      <c r="I12887" s="9"/>
      <c r="J12887" s="23">
        <f t="shared" si="201"/>
        <v>2.4713999999999996</v>
      </c>
      <c r="K12887" s="22" t="str">
        <f>IF(I12887&lt;&gt;"",SUMIF(Table1[Codigo_servico],A12887,Table1[Subtotal_insumo]),"")</f>
        <v/>
      </c>
      <c r="L12887" s="18">
        <f>IF(Table1[[#This Row],[Ordem_insumos]]&lt;&gt;0,VLOOKUP(Table1[[#This Row],[Codigo_servico]],Preencher_Orcamento!$B:$D,3,FALSE)*Table1[[#This Row],[Qtde_insumo]],"")</f>
        <v>0</v>
      </c>
      <c r="M12887" s="18">
        <f>IF(Table1[[#This Row],[Ordem_insumos]]&lt;&gt;0,VLOOKUP(Table1[[#This Row],[Codigo_servico]],Preencher_Orcamento!$B:$D,3,FALSE)*Table1[[#This Row],[Subtotal_insumo]],"")</f>
        <v>0</v>
      </c>
    </row>
    <row r="12888" spans="1:13" x14ac:dyDescent="0.25">
      <c r="A12888" s="6">
        <v>181212</v>
      </c>
      <c r="B12888" s="126">
        <v>16</v>
      </c>
      <c r="C12888" s="133"/>
      <c r="D12888" s="134">
        <v>2014</v>
      </c>
      <c r="E12888" s="7" t="s">
        <v>2185</v>
      </c>
      <c r="F12888" s="8" t="s">
        <v>2140</v>
      </c>
      <c r="G12888" s="18">
        <f>IFERROR(VLOOKUP(Table1[[#This Row],[Codigo_insumo]],BD_Insumos!$B:$E,4),"")</f>
        <v>13.173665210544026</v>
      </c>
      <c r="H12888" s="140">
        <v>0.96</v>
      </c>
      <c r="I12888" s="9"/>
      <c r="J12888" s="23">
        <f t="shared" si="201"/>
        <v>12.646718602122265</v>
      </c>
      <c r="K12888" s="22" t="str">
        <f>IF(I12888&lt;&gt;"",SUMIF(Table1[Codigo_servico],A12888,Table1[Subtotal_insumo]),"")</f>
        <v/>
      </c>
      <c r="L12888" s="18">
        <f>IF(Table1[[#This Row],[Ordem_insumos]]&lt;&gt;0,VLOOKUP(Table1[[#This Row],[Codigo_servico]],Preencher_Orcamento!$B:$D,3,FALSE)*Table1[[#This Row],[Qtde_insumo]],"")</f>
        <v>0</v>
      </c>
      <c r="M12888" s="18">
        <f>IF(Table1[[#This Row],[Ordem_insumos]]&lt;&gt;0,VLOOKUP(Table1[[#This Row],[Codigo_servico]],Preencher_Orcamento!$B:$D,3,FALSE)*Table1[[#This Row],[Subtotal_insumo]],"")</f>
        <v>0</v>
      </c>
    </row>
    <row r="12889" spans="1:13" x14ac:dyDescent="0.25">
      <c r="A12889" s="6">
        <v>181212</v>
      </c>
      <c r="B12889" s="126">
        <v>17</v>
      </c>
      <c r="C12889" s="133"/>
      <c r="D12889" s="134">
        <v>10608</v>
      </c>
      <c r="E12889" s="7" t="s">
        <v>118</v>
      </c>
      <c r="F12889" s="8" t="s">
        <v>58</v>
      </c>
      <c r="G12889" s="18">
        <f>IFERROR(VLOOKUP(Table1[[#This Row],[Codigo_insumo]],BD_Insumos!$B:$E,4),"")</f>
        <v>238.17070000000001</v>
      </c>
      <c r="H12889" s="140">
        <v>0.08</v>
      </c>
      <c r="I12889" s="9"/>
      <c r="J12889" s="23">
        <f t="shared" si="201"/>
        <v>19.053656</v>
      </c>
      <c r="K12889" s="22" t="str">
        <f>IF(I12889&lt;&gt;"",SUMIF(Table1[Codigo_servico],A12889,Table1[Subtotal_insumo]),"")</f>
        <v/>
      </c>
      <c r="L12889" s="18">
        <f>IF(Table1[[#This Row],[Ordem_insumos]]&lt;&gt;0,VLOOKUP(Table1[[#This Row],[Codigo_servico]],Preencher_Orcamento!$B:$D,3,FALSE)*Table1[[#This Row],[Qtde_insumo]],"")</f>
        <v>0</v>
      </c>
      <c r="M12889" s="18">
        <f>IF(Table1[[#This Row],[Ordem_insumos]]&lt;&gt;0,VLOOKUP(Table1[[#This Row],[Codigo_servico]],Preencher_Orcamento!$B:$D,3,FALSE)*Table1[[#This Row],[Subtotal_insumo]],"")</f>
        <v>0</v>
      </c>
    </row>
    <row r="12890" spans="1:13" ht="26.25" x14ac:dyDescent="0.25">
      <c r="A12890" s="6">
        <v>181212</v>
      </c>
      <c r="B12890" s="126">
        <v>18</v>
      </c>
      <c r="C12890" s="133"/>
      <c r="D12890" s="134">
        <v>14040</v>
      </c>
      <c r="E12890" s="7" t="s">
        <v>299</v>
      </c>
      <c r="F12890" s="8" t="s">
        <v>168</v>
      </c>
      <c r="G12890" s="18">
        <f>IFERROR(VLOOKUP(Table1[[#This Row],[Codigo_insumo]],BD_Insumos!$B:$E,4),"")</f>
        <v>7.3939000000000004</v>
      </c>
      <c r="H12890" s="140">
        <v>0.74</v>
      </c>
      <c r="I12890" s="9"/>
      <c r="J12890" s="23">
        <f t="shared" si="201"/>
        <v>5.4714860000000005</v>
      </c>
      <c r="K12890" s="22" t="str">
        <f>IF(I12890&lt;&gt;"",SUMIF(Table1[Codigo_servico],A12890,Table1[Subtotal_insumo]),"")</f>
        <v/>
      </c>
      <c r="L12890" s="18">
        <f>IF(Table1[[#This Row],[Ordem_insumos]]&lt;&gt;0,VLOOKUP(Table1[[#This Row],[Codigo_servico]],Preencher_Orcamento!$B:$D,3,FALSE)*Table1[[#This Row],[Qtde_insumo]],"")</f>
        <v>0</v>
      </c>
      <c r="M12890" s="18">
        <f>IF(Table1[[#This Row],[Ordem_insumos]]&lt;&gt;0,VLOOKUP(Table1[[#This Row],[Codigo_servico]],Preencher_Orcamento!$B:$D,3,FALSE)*Table1[[#This Row],[Subtotal_insumo]],"")</f>
        <v>0</v>
      </c>
    </row>
    <row r="12891" spans="1:13" x14ac:dyDescent="0.25">
      <c r="A12891" s="6">
        <v>181212</v>
      </c>
      <c r="B12891" s="126">
        <v>19</v>
      </c>
      <c r="C12891" s="133"/>
      <c r="D12891" s="134">
        <v>11066</v>
      </c>
      <c r="E12891" s="7" t="s">
        <v>183</v>
      </c>
      <c r="F12891" s="8" t="s">
        <v>5</v>
      </c>
      <c r="G12891" s="18">
        <f>IFERROR(VLOOKUP(Table1[[#This Row],[Codigo_insumo]],BD_Insumos!$B:$E,4),"")</f>
        <v>1.0965</v>
      </c>
      <c r="H12891" s="140">
        <v>0.6</v>
      </c>
      <c r="I12891" s="9"/>
      <c r="J12891" s="23">
        <f t="shared" si="201"/>
        <v>0.65790000000000004</v>
      </c>
      <c r="K12891" s="22" t="str">
        <f>IF(I12891&lt;&gt;"",SUMIF(Table1[Codigo_servico],A12891,Table1[Subtotal_insumo]),"")</f>
        <v/>
      </c>
      <c r="L12891" s="18">
        <f>IF(Table1[[#This Row],[Ordem_insumos]]&lt;&gt;0,VLOOKUP(Table1[[#This Row],[Codigo_servico]],Preencher_Orcamento!$B:$D,3,FALSE)*Table1[[#This Row],[Qtde_insumo]],"")</f>
        <v>0</v>
      </c>
      <c r="M12891" s="18">
        <f>IF(Table1[[#This Row],[Ordem_insumos]]&lt;&gt;0,VLOOKUP(Table1[[#This Row],[Codigo_servico]],Preencher_Orcamento!$B:$D,3,FALSE)*Table1[[#This Row],[Subtotal_insumo]],"")</f>
        <v>0</v>
      </c>
    </row>
    <row r="12892" spans="1:13" x14ac:dyDescent="0.25">
      <c r="A12892" s="6">
        <v>181212</v>
      </c>
      <c r="B12892" s="126">
        <v>20</v>
      </c>
      <c r="C12892" s="133"/>
      <c r="D12892" s="134">
        <v>2013</v>
      </c>
      <c r="E12892" s="7" t="s">
        <v>2184</v>
      </c>
      <c r="F12892" s="8" t="s">
        <v>2140</v>
      </c>
      <c r="G12892" s="18">
        <f>IFERROR(VLOOKUP(Table1[[#This Row],[Codigo_insumo]],BD_Insumos!$B:$E,4),"")</f>
        <v>15.756939025755017</v>
      </c>
      <c r="H12892" s="140">
        <v>0.96</v>
      </c>
      <c r="I12892" s="9"/>
      <c r="J12892" s="23">
        <f t="shared" si="201"/>
        <v>15.126661464724815</v>
      </c>
      <c r="K12892" s="22" t="str">
        <f>IF(I12892&lt;&gt;"",SUMIF(Table1[Codigo_servico],A12892,Table1[Subtotal_insumo]),"")</f>
        <v/>
      </c>
      <c r="L12892" s="18">
        <f>IF(Table1[[#This Row],[Ordem_insumos]]&lt;&gt;0,VLOOKUP(Table1[[#This Row],[Codigo_servico]],Preencher_Orcamento!$B:$D,3,FALSE)*Table1[[#This Row],[Qtde_insumo]],"")</f>
        <v>0</v>
      </c>
      <c r="M12892" s="18">
        <f>IF(Table1[[#This Row],[Ordem_insumos]]&lt;&gt;0,VLOOKUP(Table1[[#This Row],[Codigo_servico]],Preencher_Orcamento!$B:$D,3,FALSE)*Table1[[#This Row],[Subtotal_insumo]],"")</f>
        <v>0</v>
      </c>
    </row>
    <row r="12893" spans="1:13" ht="26.25" x14ac:dyDescent="0.25">
      <c r="A12893" s="6">
        <v>181212</v>
      </c>
      <c r="B12893" s="126">
        <v>21</v>
      </c>
      <c r="C12893" s="133"/>
      <c r="D12893" s="134">
        <v>14022</v>
      </c>
      <c r="E12893" s="7" t="s">
        <v>290</v>
      </c>
      <c r="F12893" s="8" t="s">
        <v>197</v>
      </c>
      <c r="G12893" s="18">
        <f>IFERROR(VLOOKUP(Table1[[#This Row],[Codigo_insumo]],BD_Insumos!$B:$E,4),"")</f>
        <v>20.04</v>
      </c>
      <c r="H12893" s="140">
        <v>0.19</v>
      </c>
      <c r="I12893" s="9"/>
      <c r="J12893" s="23">
        <f t="shared" si="201"/>
        <v>3.8075999999999999</v>
      </c>
      <c r="K12893" s="22" t="str">
        <f>IF(I12893&lt;&gt;"",SUMIF(Table1[Codigo_servico],A12893,Table1[Subtotal_insumo]),"")</f>
        <v/>
      </c>
      <c r="L12893" s="18">
        <f>IF(Table1[[#This Row],[Ordem_insumos]]&lt;&gt;0,VLOOKUP(Table1[[#This Row],[Codigo_servico]],Preencher_Orcamento!$B:$D,3,FALSE)*Table1[[#This Row],[Qtde_insumo]],"")</f>
        <v>0</v>
      </c>
      <c r="M12893" s="18">
        <f>IF(Table1[[#This Row],[Ordem_insumos]]&lt;&gt;0,VLOOKUP(Table1[[#This Row],[Codigo_servico]],Preencher_Orcamento!$B:$D,3,FALSE)*Table1[[#This Row],[Subtotal_insumo]],"")</f>
        <v>0</v>
      </c>
    </row>
    <row r="12894" spans="1:13" x14ac:dyDescent="0.25">
      <c r="A12894" s="6">
        <v>181212</v>
      </c>
      <c r="B12894" s="126">
        <v>22</v>
      </c>
      <c r="C12894" s="133"/>
      <c r="D12894" s="134">
        <v>2015</v>
      </c>
      <c r="E12894" s="7" t="s">
        <v>2186</v>
      </c>
      <c r="F12894" s="8" t="s">
        <v>2140</v>
      </c>
      <c r="G12894" s="18">
        <f>IFERROR(VLOOKUP(Table1[[#This Row],[Codigo_insumo]],BD_Insumos!$B:$E,4),"")</f>
        <v>16.259414142106937</v>
      </c>
      <c r="H12894" s="140">
        <v>0.87</v>
      </c>
      <c r="I12894" s="9"/>
      <c r="J12894" s="23">
        <f t="shared" si="201"/>
        <v>14.145690303633035</v>
      </c>
      <c r="K12894" s="22" t="str">
        <f>IF(I12894&lt;&gt;"",SUMIF(Table1[Codigo_servico],A12894,Table1[Subtotal_insumo]),"")</f>
        <v/>
      </c>
      <c r="L12894" s="18">
        <f>IF(Table1[[#This Row],[Ordem_insumos]]&lt;&gt;0,VLOOKUP(Table1[[#This Row],[Codigo_servico]],Preencher_Orcamento!$B:$D,3,FALSE)*Table1[[#This Row],[Qtde_insumo]],"")</f>
        <v>0</v>
      </c>
      <c r="M12894" s="18">
        <f>IF(Table1[[#This Row],[Ordem_insumos]]&lt;&gt;0,VLOOKUP(Table1[[#This Row],[Codigo_servico]],Preencher_Orcamento!$B:$D,3,FALSE)*Table1[[#This Row],[Subtotal_insumo]],"")</f>
        <v>0</v>
      </c>
    </row>
    <row r="12895" spans="1:13" ht="26.25" x14ac:dyDescent="0.25">
      <c r="A12895" s="6">
        <v>181212</v>
      </c>
      <c r="B12895" s="126">
        <v>23</v>
      </c>
      <c r="C12895" s="133"/>
      <c r="D12895" s="134">
        <v>2016</v>
      </c>
      <c r="E12895" s="7" t="s">
        <v>2187</v>
      </c>
      <c r="F12895" s="8" t="s">
        <v>2140</v>
      </c>
      <c r="G12895" s="18">
        <f>IFERROR(VLOOKUP(Table1[[#This Row],[Codigo_insumo]],BD_Insumos!$B:$E,4),"")</f>
        <v>13.188618292508322</v>
      </c>
      <c r="H12895" s="140">
        <v>0.87</v>
      </c>
      <c r="I12895" s="9"/>
      <c r="J12895" s="23">
        <f t="shared" si="201"/>
        <v>11.47409791448224</v>
      </c>
      <c r="K12895" s="22" t="str">
        <f>IF(I12895&lt;&gt;"",SUMIF(Table1[Codigo_servico],A12895,Table1[Subtotal_insumo]),"")</f>
        <v/>
      </c>
      <c r="L12895" s="18">
        <f>IF(Table1[[#This Row],[Ordem_insumos]]&lt;&gt;0,VLOOKUP(Table1[[#This Row],[Codigo_servico]],Preencher_Orcamento!$B:$D,3,FALSE)*Table1[[#This Row],[Qtde_insumo]],"")</f>
        <v>0</v>
      </c>
      <c r="M12895" s="18">
        <f>IF(Table1[[#This Row],[Ordem_insumos]]&lt;&gt;0,VLOOKUP(Table1[[#This Row],[Codigo_servico]],Preencher_Orcamento!$B:$D,3,FALSE)*Table1[[#This Row],[Subtotal_insumo]],"")</f>
        <v>0</v>
      </c>
    </row>
    <row r="12896" spans="1:13" x14ac:dyDescent="0.25">
      <c r="A12896" s="3">
        <v>181217</v>
      </c>
      <c r="B12896" s="125">
        <v>0</v>
      </c>
      <c r="C12896" s="131" t="s">
        <v>4721</v>
      </c>
      <c r="D12896" s="132"/>
      <c r="E12896" s="4"/>
      <c r="F12896" s="4"/>
      <c r="G12896" s="17" t="str">
        <f>IFERROR(VLOOKUP(Table1[[#This Row],[Codigo_insumo]],BD_Insumos!$B:$E,4),"")</f>
        <v/>
      </c>
      <c r="H12896" s="139"/>
      <c r="I12896" s="5" t="s">
        <v>5</v>
      </c>
      <c r="J12896" s="20" t="str">
        <f t="shared" si="201"/>
        <v/>
      </c>
      <c r="K12896" s="21">
        <f>IF(I12896&lt;&gt;"",SUMIF(Table1[Codigo_servico],A12896,Table1[Subtotal_insumo]),"")</f>
        <v>197.77993083886429</v>
      </c>
      <c r="L12896" s="17" t="str">
        <f>IF(Table1[[#This Row],[Ordem_insumos]]&lt;&gt;0,VLOOKUP(Table1[[#This Row],[Codigo_servico]],Preencher_Orcamento!$B:$D,3,FALSE)*Table1[[#This Row],[Qtde_insumo]],"")</f>
        <v/>
      </c>
      <c r="M12896" s="17" t="str">
        <f>IF(Table1[[#This Row],[Ordem_insumos]]&lt;&gt;0,VLOOKUP(Table1[[#This Row],[Codigo_servico]],Preencher_Orcamento!$B:$D,3,FALSE)*Table1[[#This Row],[Subtotal_insumo]],"")</f>
        <v/>
      </c>
    </row>
    <row r="12897" spans="1:13" x14ac:dyDescent="0.25">
      <c r="A12897" s="6">
        <v>181217</v>
      </c>
      <c r="B12897" s="126">
        <v>1</v>
      </c>
      <c r="C12897" s="133"/>
      <c r="D12897" s="134">
        <v>17740</v>
      </c>
      <c r="E12897" s="7" t="s">
        <v>399</v>
      </c>
      <c r="F12897" s="8" t="s">
        <v>197</v>
      </c>
      <c r="G12897" s="16">
        <f>IFERROR(VLOOKUP(Table1[[#This Row],[Codigo_insumo]],BD_Insumos!$B:$E,4),"")</f>
        <v>4.9862000000000002</v>
      </c>
      <c r="H12897" s="140">
        <v>3.6478700000000003E-2</v>
      </c>
      <c r="I12897" s="9"/>
      <c r="J12897" s="22">
        <f t="shared" si="201"/>
        <v>0.18189009394000002</v>
      </c>
      <c r="K12897" s="22" t="str">
        <f>IF(I12897&lt;&gt;"",SUMIF(Table1[Codigo_servico],A12897,Table1[Subtotal_insumo]),"")</f>
        <v/>
      </c>
      <c r="L12897" s="16">
        <f>IF(Table1[[#This Row],[Ordem_insumos]]&lt;&gt;0,VLOOKUP(Table1[[#This Row],[Codigo_servico]],Preencher_Orcamento!$B:$D,3,FALSE)*Table1[[#This Row],[Qtde_insumo]],"")</f>
        <v>0</v>
      </c>
      <c r="M12897" s="16">
        <f>IF(Table1[[#This Row],[Ordem_insumos]]&lt;&gt;0,VLOOKUP(Table1[[#This Row],[Codigo_servico]],Preencher_Orcamento!$B:$D,3,FALSE)*Table1[[#This Row],[Subtotal_insumo]],"")</f>
        <v>0</v>
      </c>
    </row>
    <row r="12898" spans="1:13" ht="26.25" x14ac:dyDescent="0.25">
      <c r="A12898" s="6">
        <v>181217</v>
      </c>
      <c r="B12898" s="126">
        <v>2</v>
      </c>
      <c r="C12898" s="133"/>
      <c r="D12898" s="134">
        <v>10648</v>
      </c>
      <c r="E12898" s="7" t="s">
        <v>158</v>
      </c>
      <c r="F12898" s="8" t="s">
        <v>58</v>
      </c>
      <c r="G12898" s="16">
        <f>IFERROR(VLOOKUP(Table1[[#This Row],[Codigo_insumo]],BD_Insumos!$B:$E,4),"")</f>
        <v>359.69349999999997</v>
      </c>
      <c r="H12898" s="140">
        <v>0.02</v>
      </c>
      <c r="I12898" s="9"/>
      <c r="J12898" s="22">
        <f t="shared" si="201"/>
        <v>7.1938699999999995</v>
      </c>
      <c r="K12898" s="22" t="str">
        <f>IF(I12898&lt;&gt;"",SUMIF(Table1[Codigo_servico],A12898,Table1[Subtotal_insumo]),"")</f>
        <v/>
      </c>
      <c r="L12898" s="16">
        <f>IF(Table1[[#This Row],[Ordem_insumos]]&lt;&gt;0,VLOOKUP(Table1[[#This Row],[Codigo_servico]],Preencher_Orcamento!$B:$D,3,FALSE)*Table1[[#This Row],[Qtde_insumo]],"")</f>
        <v>0</v>
      </c>
      <c r="M12898" s="16">
        <f>IF(Table1[[#This Row],[Ordem_insumos]]&lt;&gt;0,VLOOKUP(Table1[[#This Row],[Codigo_servico]],Preencher_Orcamento!$B:$D,3,FALSE)*Table1[[#This Row],[Subtotal_insumo]],"")</f>
        <v>0</v>
      </c>
    </row>
    <row r="12899" spans="1:13" x14ac:dyDescent="0.25">
      <c r="A12899" s="6">
        <v>181217</v>
      </c>
      <c r="B12899" s="126">
        <v>3</v>
      </c>
      <c r="C12899" s="133"/>
      <c r="D12899" s="134">
        <v>11070</v>
      </c>
      <c r="E12899" s="7" t="s">
        <v>185</v>
      </c>
      <c r="F12899" s="8" t="s">
        <v>5</v>
      </c>
      <c r="G12899" s="16">
        <f>IFERROR(VLOOKUP(Table1[[#This Row],[Codigo_insumo]],BD_Insumos!$B:$E,4),"")</f>
        <v>4.1189999999999998</v>
      </c>
      <c r="H12899" s="140">
        <v>0.48</v>
      </c>
      <c r="I12899" s="9"/>
      <c r="J12899" s="22">
        <f t="shared" si="201"/>
        <v>1.9771199999999998</v>
      </c>
      <c r="K12899" s="22" t="str">
        <f>IF(I12899&lt;&gt;"",SUMIF(Table1[Codigo_servico],A12899,Table1[Subtotal_insumo]),"")</f>
        <v/>
      </c>
      <c r="L12899" s="16">
        <f>IF(Table1[[#This Row],[Ordem_insumos]]&lt;&gt;0,VLOOKUP(Table1[[#This Row],[Codigo_servico]],Preencher_Orcamento!$B:$D,3,FALSE)*Table1[[#This Row],[Qtde_insumo]],"")</f>
        <v>0</v>
      </c>
      <c r="M12899" s="16">
        <f>IF(Table1[[#This Row],[Ordem_insumos]]&lt;&gt;0,VLOOKUP(Table1[[#This Row],[Codigo_servico]],Preencher_Orcamento!$B:$D,3,FALSE)*Table1[[#This Row],[Subtotal_insumo]],"")</f>
        <v>0</v>
      </c>
    </row>
    <row r="12900" spans="1:13" x14ac:dyDescent="0.25">
      <c r="A12900" s="6">
        <v>181217</v>
      </c>
      <c r="B12900" s="126">
        <v>4</v>
      </c>
      <c r="C12900" s="133"/>
      <c r="D12900" s="134">
        <v>11520</v>
      </c>
      <c r="E12900" s="7" t="s">
        <v>213</v>
      </c>
      <c r="F12900" s="8" t="s">
        <v>197</v>
      </c>
      <c r="G12900" s="16">
        <f>IFERROR(VLOOKUP(Table1[[#This Row],[Codigo_insumo]],BD_Insumos!$B:$E,4),"")</f>
        <v>3.1955</v>
      </c>
      <c r="H12900" s="140">
        <v>2.0975233000000002</v>
      </c>
      <c r="I12900" s="9"/>
      <c r="J12900" s="22">
        <f t="shared" si="201"/>
        <v>6.7026357051500005</v>
      </c>
      <c r="K12900" s="22" t="str">
        <f>IF(I12900&lt;&gt;"",SUMIF(Table1[Codigo_servico],A12900,Table1[Subtotal_insumo]),"")</f>
        <v/>
      </c>
      <c r="L12900" s="16">
        <f>IF(Table1[[#This Row],[Ordem_insumos]]&lt;&gt;0,VLOOKUP(Table1[[#This Row],[Codigo_servico]],Preencher_Orcamento!$B:$D,3,FALSE)*Table1[[#This Row],[Qtde_insumo]],"")</f>
        <v>0</v>
      </c>
      <c r="M12900" s="16">
        <f>IF(Table1[[#This Row],[Ordem_insumos]]&lt;&gt;0,VLOOKUP(Table1[[#This Row],[Codigo_servico]],Preencher_Orcamento!$B:$D,3,FALSE)*Table1[[#This Row],[Subtotal_insumo]],"")</f>
        <v>0</v>
      </c>
    </row>
    <row r="12901" spans="1:13" x14ac:dyDescent="0.25">
      <c r="A12901" s="6">
        <v>181217</v>
      </c>
      <c r="B12901" s="126">
        <v>5</v>
      </c>
      <c r="C12901" s="133"/>
      <c r="D12901" s="134">
        <v>2015</v>
      </c>
      <c r="E12901" s="7" t="s">
        <v>2186</v>
      </c>
      <c r="F12901" s="8" t="s">
        <v>2140</v>
      </c>
      <c r="G12901" s="16">
        <f>IFERROR(VLOOKUP(Table1[[#This Row],[Codigo_insumo]],BD_Insumos!$B:$E,4),"")</f>
        <v>16.259414142106937</v>
      </c>
      <c r="H12901" s="140">
        <v>0.14591470000000001</v>
      </c>
      <c r="I12901" s="9"/>
      <c r="J12901" s="22">
        <f t="shared" si="201"/>
        <v>2.3724875367212914</v>
      </c>
      <c r="K12901" s="22" t="str">
        <f>IF(I12901&lt;&gt;"",SUMIF(Table1[Codigo_servico],A12901,Table1[Subtotal_insumo]),"")</f>
        <v/>
      </c>
      <c r="L12901" s="16">
        <f>IF(Table1[[#This Row],[Ordem_insumos]]&lt;&gt;0,VLOOKUP(Table1[[#This Row],[Codigo_servico]],Preencher_Orcamento!$B:$D,3,FALSE)*Table1[[#This Row],[Qtde_insumo]],"")</f>
        <v>0</v>
      </c>
      <c r="M12901" s="16">
        <f>IF(Table1[[#This Row],[Ordem_insumos]]&lt;&gt;0,VLOOKUP(Table1[[#This Row],[Codigo_servico]],Preencher_Orcamento!$B:$D,3,FALSE)*Table1[[#This Row],[Subtotal_insumo]],"")</f>
        <v>0</v>
      </c>
    </row>
    <row r="12902" spans="1:13" x14ac:dyDescent="0.25">
      <c r="A12902" s="6">
        <v>181217</v>
      </c>
      <c r="B12902" s="126">
        <v>6</v>
      </c>
      <c r="C12902" s="133"/>
      <c r="D12902" s="134">
        <v>10608</v>
      </c>
      <c r="E12902" s="7" t="s">
        <v>118</v>
      </c>
      <c r="F12902" s="8" t="s">
        <v>58</v>
      </c>
      <c r="G12902" s="16">
        <f>IFERROR(VLOOKUP(Table1[[#This Row],[Codigo_insumo]],BD_Insumos!$B:$E,4),"")</f>
        <v>238.17070000000001</v>
      </c>
      <c r="H12902" s="140">
        <v>7.9500000000000001E-2</v>
      </c>
      <c r="I12902" s="9"/>
      <c r="J12902" s="22">
        <f t="shared" si="201"/>
        <v>18.934570650000001</v>
      </c>
      <c r="K12902" s="22" t="str">
        <f>IF(I12902&lt;&gt;"",SUMIF(Table1[Codigo_servico],A12902,Table1[Subtotal_insumo]),"")</f>
        <v/>
      </c>
      <c r="L12902" s="16">
        <f>IF(Table1[[#This Row],[Ordem_insumos]]&lt;&gt;0,VLOOKUP(Table1[[#This Row],[Codigo_servico]],Preencher_Orcamento!$B:$D,3,FALSE)*Table1[[#This Row],[Qtde_insumo]],"")</f>
        <v>0</v>
      </c>
      <c r="M12902" s="16">
        <f>IF(Table1[[#This Row],[Ordem_insumos]]&lt;&gt;0,VLOOKUP(Table1[[#This Row],[Codigo_servico]],Preencher_Orcamento!$B:$D,3,FALSE)*Table1[[#This Row],[Subtotal_insumo]],"")</f>
        <v>0</v>
      </c>
    </row>
    <row r="12903" spans="1:13" x14ac:dyDescent="0.25">
      <c r="A12903" s="6">
        <v>181217</v>
      </c>
      <c r="B12903" s="126">
        <v>7</v>
      </c>
      <c r="C12903" s="133"/>
      <c r="D12903" s="134">
        <v>2014</v>
      </c>
      <c r="E12903" s="7" t="s">
        <v>2185</v>
      </c>
      <c r="F12903" s="8" t="s">
        <v>2140</v>
      </c>
      <c r="G12903" s="18">
        <f>IFERROR(VLOOKUP(Table1[[#This Row],[Codigo_insumo]],BD_Insumos!$B:$E,4),"")</f>
        <v>13.173665210544026</v>
      </c>
      <c r="H12903" s="140">
        <v>0.624</v>
      </c>
      <c r="I12903" s="9"/>
      <c r="J12903" s="23">
        <f t="shared" si="201"/>
        <v>8.2203670913794724</v>
      </c>
      <c r="K12903" s="22" t="str">
        <f>IF(I12903&lt;&gt;"",SUMIF(Table1[Codigo_servico],A12903,Table1[Subtotal_insumo]),"")</f>
        <v/>
      </c>
      <c r="L12903" s="18">
        <f>IF(Table1[[#This Row],[Ordem_insumos]]&lt;&gt;0,VLOOKUP(Table1[[#This Row],[Codigo_servico]],Preencher_Orcamento!$B:$D,3,FALSE)*Table1[[#This Row],[Qtde_insumo]],"")</f>
        <v>0</v>
      </c>
      <c r="M12903" s="18">
        <f>IF(Table1[[#This Row],[Ordem_insumos]]&lt;&gt;0,VLOOKUP(Table1[[#This Row],[Codigo_servico]],Preencher_Orcamento!$B:$D,3,FALSE)*Table1[[#This Row],[Subtotal_insumo]],"")</f>
        <v>0</v>
      </c>
    </row>
    <row r="12904" spans="1:13" x14ac:dyDescent="0.25">
      <c r="A12904" s="6">
        <v>181217</v>
      </c>
      <c r="B12904" s="126">
        <v>8</v>
      </c>
      <c r="C12904" s="133"/>
      <c r="D12904" s="134">
        <v>10543</v>
      </c>
      <c r="E12904" s="7" t="s">
        <v>91</v>
      </c>
      <c r="F12904" s="8" t="s">
        <v>58</v>
      </c>
      <c r="G12904" s="18">
        <f>IFERROR(VLOOKUP(Table1[[#This Row],[Codigo_insumo]],BD_Insumos!$B:$E,4),"")</f>
        <v>67.283799999999999</v>
      </c>
      <c r="H12904" s="140">
        <v>0.02</v>
      </c>
      <c r="I12904" s="9"/>
      <c r="J12904" s="23">
        <f t="shared" si="201"/>
        <v>1.3456760000000001</v>
      </c>
      <c r="K12904" s="22" t="str">
        <f>IF(I12904&lt;&gt;"",SUMIF(Table1[Codigo_servico],A12904,Table1[Subtotal_insumo]),"")</f>
        <v/>
      </c>
      <c r="L12904" s="18">
        <f>IF(Table1[[#This Row],[Ordem_insumos]]&lt;&gt;0,VLOOKUP(Table1[[#This Row],[Codigo_servico]],Preencher_Orcamento!$B:$D,3,FALSE)*Table1[[#This Row],[Qtde_insumo]],"")</f>
        <v>0</v>
      </c>
      <c r="M12904" s="18">
        <f>IF(Table1[[#This Row],[Ordem_insumos]]&lt;&gt;0,VLOOKUP(Table1[[#This Row],[Codigo_servico]],Preencher_Orcamento!$B:$D,3,FALSE)*Table1[[#This Row],[Subtotal_insumo]],"")</f>
        <v>0</v>
      </c>
    </row>
    <row r="12905" spans="1:13" ht="26.25" x14ac:dyDescent="0.25">
      <c r="A12905" s="6">
        <v>181217</v>
      </c>
      <c r="B12905" s="126">
        <v>9</v>
      </c>
      <c r="C12905" s="133"/>
      <c r="D12905" s="134">
        <v>2016</v>
      </c>
      <c r="E12905" s="7" t="s">
        <v>2187</v>
      </c>
      <c r="F12905" s="8" t="s">
        <v>2140</v>
      </c>
      <c r="G12905" s="18">
        <f>IFERROR(VLOOKUP(Table1[[#This Row],[Codigo_insumo]],BD_Insumos!$B:$E,4),"")</f>
        <v>13.188618292508322</v>
      </c>
      <c r="H12905" s="140">
        <v>0.14591470000000001</v>
      </c>
      <c r="I12905" s="9"/>
      <c r="J12905" s="23">
        <f t="shared" si="201"/>
        <v>1.9244132815658641</v>
      </c>
      <c r="K12905" s="22" t="str">
        <f>IF(I12905&lt;&gt;"",SUMIF(Table1[Codigo_servico],A12905,Table1[Subtotal_insumo]),"")</f>
        <v/>
      </c>
      <c r="L12905" s="18">
        <f>IF(Table1[[#This Row],[Ordem_insumos]]&lt;&gt;0,VLOOKUP(Table1[[#This Row],[Codigo_servico]],Preencher_Orcamento!$B:$D,3,FALSE)*Table1[[#This Row],[Qtde_insumo]],"")</f>
        <v>0</v>
      </c>
      <c r="M12905" s="18">
        <f>IF(Table1[[#This Row],[Ordem_insumos]]&lt;&gt;0,VLOOKUP(Table1[[#This Row],[Codigo_servico]],Preencher_Orcamento!$B:$D,3,FALSE)*Table1[[#This Row],[Subtotal_insumo]],"")</f>
        <v>0</v>
      </c>
    </row>
    <row r="12906" spans="1:13" x14ac:dyDescent="0.25">
      <c r="A12906" s="6">
        <v>181217</v>
      </c>
      <c r="B12906" s="126">
        <v>10</v>
      </c>
      <c r="C12906" s="133"/>
      <c r="D12906" s="134">
        <v>17515</v>
      </c>
      <c r="E12906" s="7" t="s">
        <v>383</v>
      </c>
      <c r="F12906" s="8" t="s">
        <v>197</v>
      </c>
      <c r="G12906" s="18">
        <f>IFERROR(VLOOKUP(Table1[[#This Row],[Codigo_insumo]],BD_Insumos!$B:$E,4),"")</f>
        <v>5.5275999999999996</v>
      </c>
      <c r="H12906" s="140">
        <v>7.1999999999999995E-2</v>
      </c>
      <c r="I12906" s="9"/>
      <c r="J12906" s="23">
        <f t="shared" si="201"/>
        <v>0.39798719999999993</v>
      </c>
      <c r="K12906" s="22" t="str">
        <f>IF(I12906&lt;&gt;"",SUMIF(Table1[Codigo_servico],A12906,Table1[Subtotal_insumo]),"")</f>
        <v/>
      </c>
      <c r="L12906" s="18">
        <f>IF(Table1[[#This Row],[Ordem_insumos]]&lt;&gt;0,VLOOKUP(Table1[[#This Row],[Codigo_servico]],Preencher_Orcamento!$B:$D,3,FALSE)*Table1[[#This Row],[Qtde_insumo]],"")</f>
        <v>0</v>
      </c>
      <c r="M12906" s="18">
        <f>IF(Table1[[#This Row],[Ordem_insumos]]&lt;&gt;0,VLOOKUP(Table1[[#This Row],[Codigo_servico]],Preencher_Orcamento!$B:$D,3,FALSE)*Table1[[#This Row],[Subtotal_insumo]],"")</f>
        <v>0</v>
      </c>
    </row>
    <row r="12907" spans="1:13" x14ac:dyDescent="0.25">
      <c r="A12907" s="6">
        <v>181217</v>
      </c>
      <c r="B12907" s="126">
        <v>11</v>
      </c>
      <c r="C12907" s="133"/>
      <c r="D12907" s="134">
        <v>12580</v>
      </c>
      <c r="E12907" s="7" t="s">
        <v>246</v>
      </c>
      <c r="F12907" s="8" t="s">
        <v>457</v>
      </c>
      <c r="G12907" s="18">
        <f>IFERROR(VLOOKUP(Table1[[#This Row],[Codigo_insumo]],BD_Insumos!$B:$E,4),"")</f>
        <v>0.25140000000000001</v>
      </c>
      <c r="H12907" s="140">
        <v>93.56</v>
      </c>
      <c r="I12907" s="9"/>
      <c r="J12907" s="23">
        <f t="shared" si="201"/>
        <v>23.520984000000002</v>
      </c>
      <c r="K12907" s="22" t="str">
        <f>IF(I12907&lt;&gt;"",SUMIF(Table1[Codigo_servico],A12907,Table1[Subtotal_insumo]),"")</f>
        <v/>
      </c>
      <c r="L12907" s="18">
        <f>IF(Table1[[#This Row],[Ordem_insumos]]&lt;&gt;0,VLOOKUP(Table1[[#This Row],[Codigo_servico]],Preencher_Orcamento!$B:$D,3,FALSE)*Table1[[#This Row],[Qtde_insumo]],"")</f>
        <v>0</v>
      </c>
      <c r="M12907" s="18">
        <f>IF(Table1[[#This Row],[Ordem_insumos]]&lt;&gt;0,VLOOKUP(Table1[[#This Row],[Codigo_servico]],Preencher_Orcamento!$B:$D,3,FALSE)*Table1[[#This Row],[Subtotal_insumo]],"")</f>
        <v>0</v>
      </c>
    </row>
    <row r="12908" spans="1:13" x14ac:dyDescent="0.25">
      <c r="A12908" s="6">
        <v>181217</v>
      </c>
      <c r="B12908" s="126">
        <v>12</v>
      </c>
      <c r="C12908" s="133"/>
      <c r="D12908" s="134">
        <v>11066</v>
      </c>
      <c r="E12908" s="7" t="s">
        <v>183</v>
      </c>
      <c r="F12908" s="8" t="s">
        <v>5</v>
      </c>
      <c r="G12908" s="18">
        <f>IFERROR(VLOOKUP(Table1[[#This Row],[Codigo_insumo]],BD_Insumos!$B:$E,4),"")</f>
        <v>1.0965</v>
      </c>
      <c r="H12908" s="140">
        <v>0.24</v>
      </c>
      <c r="I12908" s="9"/>
      <c r="J12908" s="23">
        <f t="shared" si="201"/>
        <v>0.26316000000000001</v>
      </c>
      <c r="K12908" s="22" t="str">
        <f>IF(I12908&lt;&gt;"",SUMIF(Table1[Codigo_servico],A12908,Table1[Subtotal_insumo]),"")</f>
        <v/>
      </c>
      <c r="L12908" s="18">
        <f>IF(Table1[[#This Row],[Ordem_insumos]]&lt;&gt;0,VLOOKUP(Table1[[#This Row],[Codigo_servico]],Preencher_Orcamento!$B:$D,3,FALSE)*Table1[[#This Row],[Qtde_insumo]],"")</f>
        <v>0</v>
      </c>
      <c r="M12908" s="18">
        <f>IF(Table1[[#This Row],[Ordem_insumos]]&lt;&gt;0,VLOOKUP(Table1[[#This Row],[Codigo_servico]],Preencher_Orcamento!$B:$D,3,FALSE)*Table1[[#This Row],[Subtotal_insumo]],"")</f>
        <v>0</v>
      </c>
    </row>
    <row r="12909" spans="1:13" x14ac:dyDescent="0.25">
      <c r="A12909" s="6">
        <v>181217</v>
      </c>
      <c r="B12909" s="126">
        <v>13</v>
      </c>
      <c r="C12909" s="133"/>
      <c r="D12909" s="134">
        <v>2020</v>
      </c>
      <c r="E12909" s="7" t="s">
        <v>2188</v>
      </c>
      <c r="F12909" s="8" t="s">
        <v>2140</v>
      </c>
      <c r="G12909" s="18">
        <f>IFERROR(VLOOKUP(Table1[[#This Row],[Codigo_insumo]],BD_Insumos!$B:$E,4),"")</f>
        <v>15.860837164231068</v>
      </c>
      <c r="H12909" s="140">
        <v>2.5808249999999999</v>
      </c>
      <c r="I12909" s="9"/>
      <c r="J12909" s="23">
        <f t="shared" si="201"/>
        <v>40.934045074376648</v>
      </c>
      <c r="K12909" s="22" t="str">
        <f>IF(I12909&lt;&gt;"",SUMIF(Table1[Codigo_servico],A12909,Table1[Subtotal_insumo]),"")</f>
        <v/>
      </c>
      <c r="L12909" s="18">
        <f>IF(Table1[[#This Row],[Ordem_insumos]]&lt;&gt;0,VLOOKUP(Table1[[#This Row],[Codigo_servico]],Preencher_Orcamento!$B:$D,3,FALSE)*Table1[[#This Row],[Qtde_insumo]],"")</f>
        <v>0</v>
      </c>
      <c r="M12909" s="18">
        <f>IF(Table1[[#This Row],[Ordem_insumos]]&lt;&gt;0,VLOOKUP(Table1[[#This Row],[Codigo_servico]],Preencher_Orcamento!$B:$D,3,FALSE)*Table1[[#This Row],[Subtotal_insumo]],"")</f>
        <v>0</v>
      </c>
    </row>
    <row r="12910" spans="1:13" x14ac:dyDescent="0.25">
      <c r="A12910" s="6">
        <v>181217</v>
      </c>
      <c r="B12910" s="126">
        <v>14</v>
      </c>
      <c r="C12910" s="133"/>
      <c r="D12910" s="134">
        <v>2099</v>
      </c>
      <c r="E12910" s="7" t="s">
        <v>2205</v>
      </c>
      <c r="F12910" s="8" t="s">
        <v>2140</v>
      </c>
      <c r="G12910" s="18">
        <f>IFERROR(VLOOKUP(Table1[[#This Row],[Codigo_insumo]],BD_Insumos!$B:$E,4),"")</f>
        <v>12.627877718847255</v>
      </c>
      <c r="H12910" s="140">
        <v>5.5</v>
      </c>
      <c r="I12910" s="9"/>
      <c r="J12910" s="23">
        <f t="shared" si="201"/>
        <v>69.453327453659909</v>
      </c>
      <c r="K12910" s="22" t="str">
        <f>IF(I12910&lt;&gt;"",SUMIF(Table1[Codigo_servico],A12910,Table1[Subtotal_insumo]),"")</f>
        <v/>
      </c>
      <c r="L12910" s="18">
        <f>IF(Table1[[#This Row],[Ordem_insumos]]&lt;&gt;0,VLOOKUP(Table1[[#This Row],[Codigo_servico]],Preencher_Orcamento!$B:$D,3,FALSE)*Table1[[#This Row],[Qtde_insumo]],"")</f>
        <v>0</v>
      </c>
      <c r="M12910" s="18">
        <f>IF(Table1[[#This Row],[Ordem_insumos]]&lt;&gt;0,VLOOKUP(Table1[[#This Row],[Codigo_servico]],Preencher_Orcamento!$B:$D,3,FALSE)*Table1[[#This Row],[Subtotal_insumo]],"")</f>
        <v>0</v>
      </c>
    </row>
    <row r="12911" spans="1:13" x14ac:dyDescent="0.25">
      <c r="A12911" s="6">
        <v>181217</v>
      </c>
      <c r="B12911" s="126">
        <v>15</v>
      </c>
      <c r="C12911" s="133"/>
      <c r="D12911" s="134">
        <v>2013</v>
      </c>
      <c r="E12911" s="7" t="s">
        <v>2184</v>
      </c>
      <c r="F12911" s="8" t="s">
        <v>2140</v>
      </c>
      <c r="G12911" s="18">
        <f>IFERROR(VLOOKUP(Table1[[#This Row],[Codigo_insumo]],BD_Insumos!$B:$E,4),"")</f>
        <v>15.756939025755017</v>
      </c>
      <c r="H12911" s="140">
        <v>0.624</v>
      </c>
      <c r="I12911" s="9"/>
      <c r="J12911" s="23">
        <f t="shared" si="201"/>
        <v>9.8323299520711309</v>
      </c>
      <c r="K12911" s="22" t="str">
        <f>IF(I12911&lt;&gt;"",SUMIF(Table1[Codigo_servico],A12911,Table1[Subtotal_insumo]),"")</f>
        <v/>
      </c>
      <c r="L12911" s="18">
        <f>IF(Table1[[#This Row],[Ordem_insumos]]&lt;&gt;0,VLOOKUP(Table1[[#This Row],[Codigo_servico]],Preencher_Orcamento!$B:$D,3,FALSE)*Table1[[#This Row],[Qtde_insumo]],"")</f>
        <v>0</v>
      </c>
      <c r="M12911" s="18">
        <f>IF(Table1[[#This Row],[Ordem_insumos]]&lt;&gt;0,VLOOKUP(Table1[[#This Row],[Codigo_servico]],Preencher_Orcamento!$B:$D,3,FALSE)*Table1[[#This Row],[Subtotal_insumo]],"")</f>
        <v>0</v>
      </c>
    </row>
    <row r="12912" spans="1:13" ht="26.25" x14ac:dyDescent="0.25">
      <c r="A12912" s="6">
        <v>181217</v>
      </c>
      <c r="B12912" s="126">
        <v>16</v>
      </c>
      <c r="C12912" s="133"/>
      <c r="D12912" s="134">
        <v>14040</v>
      </c>
      <c r="E12912" s="7" t="s">
        <v>299</v>
      </c>
      <c r="F12912" s="8" t="s">
        <v>168</v>
      </c>
      <c r="G12912" s="18">
        <f>IFERROR(VLOOKUP(Table1[[#This Row],[Codigo_insumo]],BD_Insumos!$B:$E,4),"")</f>
        <v>7.3939000000000004</v>
      </c>
      <c r="H12912" s="140">
        <v>0.61199999999999999</v>
      </c>
      <c r="I12912" s="9"/>
      <c r="J12912" s="23">
        <f t="shared" si="201"/>
        <v>4.5250668000000003</v>
      </c>
      <c r="K12912" s="22" t="str">
        <f>IF(I12912&lt;&gt;"",SUMIF(Table1[Codigo_servico],A12912,Table1[Subtotal_insumo]),"")</f>
        <v/>
      </c>
      <c r="L12912" s="18">
        <f>IF(Table1[[#This Row],[Ordem_insumos]]&lt;&gt;0,VLOOKUP(Table1[[#This Row],[Codigo_servico]],Preencher_Orcamento!$B:$D,3,FALSE)*Table1[[#This Row],[Qtde_insumo]],"")</f>
        <v>0</v>
      </c>
      <c r="M12912" s="18">
        <f>IF(Table1[[#This Row],[Ordem_insumos]]&lt;&gt;0,VLOOKUP(Table1[[#This Row],[Codigo_servico]],Preencher_Orcamento!$B:$D,3,FALSE)*Table1[[#This Row],[Subtotal_insumo]],"")</f>
        <v>0</v>
      </c>
    </row>
    <row r="12913" spans="1:13" x14ac:dyDescent="0.25">
      <c r="A12913" s="3">
        <v>181218</v>
      </c>
      <c r="B12913" s="125">
        <v>0</v>
      </c>
      <c r="C12913" s="131" t="s">
        <v>4722</v>
      </c>
      <c r="D12913" s="132"/>
      <c r="E12913" s="4"/>
      <c r="F12913" s="4"/>
      <c r="G12913" s="17" t="str">
        <f>IFERROR(VLOOKUP(Table1[[#This Row],[Codigo_insumo]],BD_Insumos!$B:$E,4),"")</f>
        <v/>
      </c>
      <c r="H12913" s="139"/>
      <c r="I12913" s="5" t="s">
        <v>5</v>
      </c>
      <c r="J12913" s="20" t="str">
        <f t="shared" si="201"/>
        <v/>
      </c>
      <c r="K12913" s="21">
        <f>IF(I12913&lt;&gt;"",SUMIF(Table1[Codigo_servico],A12913,Table1[Subtotal_insumo]),"")</f>
        <v>212.73153261954343</v>
      </c>
      <c r="L12913" s="17" t="str">
        <f>IF(Table1[[#This Row],[Ordem_insumos]]&lt;&gt;0,VLOOKUP(Table1[[#This Row],[Codigo_servico]],Preencher_Orcamento!$B:$D,3,FALSE)*Table1[[#This Row],[Qtde_insumo]],"")</f>
        <v/>
      </c>
      <c r="M12913" s="17" t="str">
        <f>IF(Table1[[#This Row],[Ordem_insumos]]&lt;&gt;0,VLOOKUP(Table1[[#This Row],[Codigo_servico]],Preencher_Orcamento!$B:$D,3,FALSE)*Table1[[#This Row],[Subtotal_insumo]],"")</f>
        <v/>
      </c>
    </row>
    <row r="12914" spans="1:13" x14ac:dyDescent="0.25">
      <c r="A12914" s="6">
        <v>181218</v>
      </c>
      <c r="B12914" s="126">
        <v>1</v>
      </c>
      <c r="C12914" s="133"/>
      <c r="D12914" s="134">
        <v>37530</v>
      </c>
      <c r="E12914" s="7" t="s">
        <v>834</v>
      </c>
      <c r="F12914" s="8" t="s">
        <v>457</v>
      </c>
      <c r="G12914" s="16">
        <f>IFERROR(VLOOKUP(Table1[[#This Row],[Codigo_insumo]],BD_Insumos!$B:$E,4),"")</f>
        <v>0.85980000000000001</v>
      </c>
      <c r="H12914" s="140">
        <v>0.21</v>
      </c>
      <c r="I12914" s="9"/>
      <c r="J12914" s="22">
        <f t="shared" si="201"/>
        <v>0.180558</v>
      </c>
      <c r="K12914" s="22" t="str">
        <f>IF(I12914&lt;&gt;"",SUMIF(Table1[Codigo_servico],A12914,Table1[Subtotal_insumo]),"")</f>
        <v/>
      </c>
      <c r="L12914" s="16">
        <f>IF(Table1[[#This Row],[Ordem_insumos]]&lt;&gt;0,VLOOKUP(Table1[[#This Row],[Codigo_servico]],Preencher_Orcamento!$B:$D,3,FALSE)*Table1[[#This Row],[Qtde_insumo]],"")</f>
        <v>0</v>
      </c>
      <c r="M12914" s="16">
        <f>IF(Table1[[#This Row],[Ordem_insumos]]&lt;&gt;0,VLOOKUP(Table1[[#This Row],[Codigo_servico]],Preencher_Orcamento!$B:$D,3,FALSE)*Table1[[#This Row],[Subtotal_insumo]],"")</f>
        <v>0</v>
      </c>
    </row>
    <row r="12915" spans="1:13" ht="26.25" x14ac:dyDescent="0.25">
      <c r="A12915" s="6">
        <v>181218</v>
      </c>
      <c r="B12915" s="126">
        <v>2</v>
      </c>
      <c r="C12915" s="133"/>
      <c r="D12915" s="134">
        <v>10648</v>
      </c>
      <c r="E12915" s="7" t="s">
        <v>158</v>
      </c>
      <c r="F12915" s="8" t="s">
        <v>58</v>
      </c>
      <c r="G12915" s="16">
        <f>IFERROR(VLOOKUP(Table1[[#This Row],[Codigo_insumo]],BD_Insumos!$B:$E,4),"")</f>
        <v>359.69349999999997</v>
      </c>
      <c r="H12915" s="140">
        <v>7.0999999999999994E-2</v>
      </c>
      <c r="I12915" s="9"/>
      <c r="J12915" s="22">
        <f t="shared" si="201"/>
        <v>25.538238499999995</v>
      </c>
      <c r="K12915" s="22" t="str">
        <f>IF(I12915&lt;&gt;"",SUMIF(Table1[Codigo_servico],A12915,Table1[Subtotal_insumo]),"")</f>
        <v/>
      </c>
      <c r="L12915" s="16">
        <f>IF(Table1[[#This Row],[Ordem_insumos]]&lt;&gt;0,VLOOKUP(Table1[[#This Row],[Codigo_servico]],Preencher_Orcamento!$B:$D,3,FALSE)*Table1[[#This Row],[Qtde_insumo]],"")</f>
        <v>0</v>
      </c>
      <c r="M12915" s="16">
        <f>IF(Table1[[#This Row],[Ordem_insumos]]&lt;&gt;0,VLOOKUP(Table1[[#This Row],[Codigo_servico]],Preencher_Orcamento!$B:$D,3,FALSE)*Table1[[#This Row],[Subtotal_insumo]],"")</f>
        <v>0</v>
      </c>
    </row>
    <row r="12916" spans="1:13" x14ac:dyDescent="0.25">
      <c r="A12916" s="6">
        <v>181218</v>
      </c>
      <c r="B12916" s="126">
        <v>3</v>
      </c>
      <c r="C12916" s="133"/>
      <c r="D12916" s="134">
        <v>2014</v>
      </c>
      <c r="E12916" s="7" t="s">
        <v>2185</v>
      </c>
      <c r="F12916" s="8" t="s">
        <v>2140</v>
      </c>
      <c r="G12916" s="16">
        <f>IFERROR(VLOOKUP(Table1[[#This Row],[Codigo_insumo]],BD_Insumos!$B:$E,4),"")</f>
        <v>13.173665210544026</v>
      </c>
      <c r="H12916" s="140">
        <v>0.624</v>
      </c>
      <c r="I12916" s="9"/>
      <c r="J12916" s="22">
        <f t="shared" si="201"/>
        <v>8.2203670913794724</v>
      </c>
      <c r="K12916" s="22" t="str">
        <f>IF(I12916&lt;&gt;"",SUMIF(Table1[Codigo_servico],A12916,Table1[Subtotal_insumo]),"")</f>
        <v/>
      </c>
      <c r="L12916" s="16">
        <f>IF(Table1[[#This Row],[Ordem_insumos]]&lt;&gt;0,VLOOKUP(Table1[[#This Row],[Codigo_servico]],Preencher_Orcamento!$B:$D,3,FALSE)*Table1[[#This Row],[Qtde_insumo]],"")</f>
        <v>0</v>
      </c>
      <c r="M12916" s="16">
        <f>IF(Table1[[#This Row],[Ordem_insumos]]&lt;&gt;0,VLOOKUP(Table1[[#This Row],[Codigo_servico]],Preencher_Orcamento!$B:$D,3,FALSE)*Table1[[#This Row],[Subtotal_insumo]],"")</f>
        <v>0</v>
      </c>
    </row>
    <row r="12917" spans="1:13" x14ac:dyDescent="0.25">
      <c r="A12917" s="6">
        <v>181218</v>
      </c>
      <c r="B12917" s="126">
        <v>4</v>
      </c>
      <c r="C12917" s="133"/>
      <c r="D12917" s="134">
        <v>11070</v>
      </c>
      <c r="E12917" s="7" t="s">
        <v>185</v>
      </c>
      <c r="F12917" s="8" t="s">
        <v>5</v>
      </c>
      <c r="G12917" s="16">
        <f>IFERROR(VLOOKUP(Table1[[#This Row],[Codigo_insumo]],BD_Insumos!$B:$E,4),"")</f>
        <v>4.1189999999999998</v>
      </c>
      <c r="H12917" s="140">
        <v>0.48</v>
      </c>
      <c r="I12917" s="9"/>
      <c r="J12917" s="22">
        <f t="shared" si="201"/>
        <v>1.9771199999999998</v>
      </c>
      <c r="K12917" s="22" t="str">
        <f>IF(I12917&lt;&gt;"",SUMIF(Table1[Codigo_servico],A12917,Table1[Subtotal_insumo]),"")</f>
        <v/>
      </c>
      <c r="L12917" s="16">
        <f>IF(Table1[[#This Row],[Ordem_insumos]]&lt;&gt;0,VLOOKUP(Table1[[#This Row],[Codigo_servico]],Preencher_Orcamento!$B:$D,3,FALSE)*Table1[[#This Row],[Qtde_insumo]],"")</f>
        <v>0</v>
      </c>
      <c r="M12917" s="16">
        <f>IF(Table1[[#This Row],[Ordem_insumos]]&lt;&gt;0,VLOOKUP(Table1[[#This Row],[Codigo_servico]],Preencher_Orcamento!$B:$D,3,FALSE)*Table1[[#This Row],[Subtotal_insumo]],"")</f>
        <v>0</v>
      </c>
    </row>
    <row r="12918" spans="1:13" x14ac:dyDescent="0.25">
      <c r="A12918" s="6">
        <v>181218</v>
      </c>
      <c r="B12918" s="126">
        <v>5</v>
      </c>
      <c r="C12918" s="133"/>
      <c r="D12918" s="134">
        <v>10608</v>
      </c>
      <c r="E12918" s="7" t="s">
        <v>118</v>
      </c>
      <c r="F12918" s="8" t="s">
        <v>58</v>
      </c>
      <c r="G12918" s="16">
        <f>IFERROR(VLOOKUP(Table1[[#This Row],[Codigo_insumo]],BD_Insumos!$B:$E,4),"")</f>
        <v>238.17070000000001</v>
      </c>
      <c r="H12918" s="140">
        <v>7.9500000000000001E-2</v>
      </c>
      <c r="I12918" s="9"/>
      <c r="J12918" s="22">
        <f t="shared" si="201"/>
        <v>18.934570650000001</v>
      </c>
      <c r="K12918" s="22" t="str">
        <f>IF(I12918&lt;&gt;"",SUMIF(Table1[Codigo_servico],A12918,Table1[Subtotal_insumo]),"")</f>
        <v/>
      </c>
      <c r="L12918" s="16">
        <f>IF(Table1[[#This Row],[Ordem_insumos]]&lt;&gt;0,VLOOKUP(Table1[[#This Row],[Codigo_servico]],Preencher_Orcamento!$B:$D,3,FALSE)*Table1[[#This Row],[Qtde_insumo]],"")</f>
        <v>0</v>
      </c>
      <c r="M12918" s="16">
        <f>IF(Table1[[#This Row],[Ordem_insumos]]&lt;&gt;0,VLOOKUP(Table1[[#This Row],[Codigo_servico]],Preencher_Orcamento!$B:$D,3,FALSE)*Table1[[#This Row],[Subtotal_insumo]],"")</f>
        <v>0</v>
      </c>
    </row>
    <row r="12919" spans="1:13" x14ac:dyDescent="0.25">
      <c r="A12919" s="6">
        <v>181218</v>
      </c>
      <c r="B12919" s="126">
        <v>6</v>
      </c>
      <c r="C12919" s="133"/>
      <c r="D12919" s="134">
        <v>37525</v>
      </c>
      <c r="E12919" s="7" t="s">
        <v>832</v>
      </c>
      <c r="F12919" s="8" t="s">
        <v>168</v>
      </c>
      <c r="G12919" s="16">
        <f>IFERROR(VLOOKUP(Table1[[#This Row],[Codigo_insumo]],BD_Insumos!$B:$E,4),"")</f>
        <v>6.3125</v>
      </c>
      <c r="H12919" s="140">
        <v>0.14000000000000001</v>
      </c>
      <c r="I12919" s="9"/>
      <c r="J12919" s="22">
        <f t="shared" si="201"/>
        <v>0.88375000000000004</v>
      </c>
      <c r="K12919" s="22" t="str">
        <f>IF(I12919&lt;&gt;"",SUMIF(Table1[Codigo_servico],A12919,Table1[Subtotal_insumo]),"")</f>
        <v/>
      </c>
      <c r="L12919" s="16">
        <f>IF(Table1[[#This Row],[Ordem_insumos]]&lt;&gt;0,VLOOKUP(Table1[[#This Row],[Codigo_servico]],Preencher_Orcamento!$B:$D,3,FALSE)*Table1[[#This Row],[Qtde_insumo]],"")</f>
        <v>0</v>
      </c>
      <c r="M12919" s="16">
        <f>IF(Table1[[#This Row],[Ordem_insumos]]&lt;&gt;0,VLOOKUP(Table1[[#This Row],[Codigo_servico]],Preencher_Orcamento!$B:$D,3,FALSE)*Table1[[#This Row],[Subtotal_insumo]],"")</f>
        <v>0</v>
      </c>
    </row>
    <row r="12920" spans="1:13" ht="26.25" x14ac:dyDescent="0.25">
      <c r="A12920" s="6">
        <v>181218</v>
      </c>
      <c r="B12920" s="126">
        <v>7</v>
      </c>
      <c r="C12920" s="133"/>
      <c r="D12920" s="134">
        <v>37025</v>
      </c>
      <c r="E12920" s="7" t="s">
        <v>814</v>
      </c>
      <c r="F12920" s="8" t="s">
        <v>168</v>
      </c>
      <c r="G12920" s="16">
        <f>IFERROR(VLOOKUP(Table1[[#This Row],[Codigo_insumo]],BD_Insumos!$B:$E,4),"")</f>
        <v>9.7798999999999996</v>
      </c>
      <c r="H12920" s="140">
        <v>0.17499999999999999</v>
      </c>
      <c r="I12920" s="9"/>
      <c r="J12920" s="22">
        <f t="shared" si="201"/>
        <v>1.7114824999999998</v>
      </c>
      <c r="K12920" s="22" t="str">
        <f>IF(I12920&lt;&gt;"",SUMIF(Table1[Codigo_servico],A12920,Table1[Subtotal_insumo]),"")</f>
        <v/>
      </c>
      <c r="L12920" s="16">
        <f>IF(Table1[[#This Row],[Ordem_insumos]]&lt;&gt;0,VLOOKUP(Table1[[#This Row],[Codigo_servico]],Preencher_Orcamento!$B:$D,3,FALSE)*Table1[[#This Row],[Qtde_insumo]],"")</f>
        <v>0</v>
      </c>
      <c r="M12920" s="16">
        <f>IF(Table1[[#This Row],[Ordem_insumos]]&lt;&gt;0,VLOOKUP(Table1[[#This Row],[Codigo_servico]],Preencher_Orcamento!$B:$D,3,FALSE)*Table1[[#This Row],[Subtotal_insumo]],"")</f>
        <v>0</v>
      </c>
    </row>
    <row r="12921" spans="1:13" x14ac:dyDescent="0.25">
      <c r="A12921" s="6">
        <v>181218</v>
      </c>
      <c r="B12921" s="126">
        <v>8</v>
      </c>
      <c r="C12921" s="133"/>
      <c r="D12921" s="134">
        <v>2020</v>
      </c>
      <c r="E12921" s="7" t="s">
        <v>2188</v>
      </c>
      <c r="F12921" s="8" t="s">
        <v>2140</v>
      </c>
      <c r="G12921" s="16">
        <f>IFERROR(VLOOKUP(Table1[[#This Row],[Codigo_insumo]],BD_Insumos!$B:$E,4),"")</f>
        <v>15.860837164231068</v>
      </c>
      <c r="H12921" s="140">
        <v>2.9058250000000001</v>
      </c>
      <c r="I12921" s="9"/>
      <c r="J12921" s="22">
        <f t="shared" si="201"/>
        <v>46.088817152751744</v>
      </c>
      <c r="K12921" s="22" t="str">
        <f>IF(I12921&lt;&gt;"",SUMIF(Table1[Codigo_servico],A12921,Table1[Subtotal_insumo]),"")</f>
        <v/>
      </c>
      <c r="L12921" s="16">
        <f>IF(Table1[[#This Row],[Ordem_insumos]]&lt;&gt;0,VLOOKUP(Table1[[#This Row],[Codigo_servico]],Preencher_Orcamento!$B:$D,3,FALSE)*Table1[[#This Row],[Qtde_insumo]],"")</f>
        <v>0</v>
      </c>
      <c r="M12921" s="16">
        <f>IF(Table1[[#This Row],[Ordem_insumos]]&lt;&gt;0,VLOOKUP(Table1[[#This Row],[Codigo_servico]],Preencher_Orcamento!$B:$D,3,FALSE)*Table1[[#This Row],[Subtotal_insumo]],"")</f>
        <v>0</v>
      </c>
    </row>
    <row r="12922" spans="1:13" ht="26.25" x14ac:dyDescent="0.25">
      <c r="A12922" s="6">
        <v>181218</v>
      </c>
      <c r="B12922" s="126">
        <v>9</v>
      </c>
      <c r="C12922" s="133"/>
      <c r="D12922" s="134">
        <v>2016</v>
      </c>
      <c r="E12922" s="7" t="s">
        <v>2187</v>
      </c>
      <c r="F12922" s="8" t="s">
        <v>2140</v>
      </c>
      <c r="G12922" s="18">
        <f>IFERROR(VLOOKUP(Table1[[#This Row],[Codigo_insumo]],BD_Insumos!$B:$E,4),"")</f>
        <v>13.188618292508322</v>
      </c>
      <c r="H12922" s="140">
        <v>0.14591470000000001</v>
      </c>
      <c r="I12922" s="9"/>
      <c r="J12922" s="23">
        <f t="shared" si="201"/>
        <v>1.9244132815658641</v>
      </c>
      <c r="K12922" s="22" t="str">
        <f>IF(I12922&lt;&gt;"",SUMIF(Table1[Codigo_servico],A12922,Table1[Subtotal_insumo]),"")</f>
        <v/>
      </c>
      <c r="L12922" s="18">
        <f>IF(Table1[[#This Row],[Ordem_insumos]]&lt;&gt;0,VLOOKUP(Table1[[#This Row],[Codigo_servico]],Preencher_Orcamento!$B:$D,3,FALSE)*Table1[[#This Row],[Qtde_insumo]],"")</f>
        <v>0</v>
      </c>
      <c r="M12922" s="18">
        <f>IF(Table1[[#This Row],[Ordem_insumos]]&lt;&gt;0,VLOOKUP(Table1[[#This Row],[Codigo_servico]],Preencher_Orcamento!$B:$D,3,FALSE)*Table1[[#This Row],[Subtotal_insumo]],"")</f>
        <v>0</v>
      </c>
    </row>
    <row r="12923" spans="1:13" x14ac:dyDescent="0.25">
      <c r="A12923" s="6">
        <v>181218</v>
      </c>
      <c r="B12923" s="126">
        <v>10</v>
      </c>
      <c r="C12923" s="133"/>
      <c r="D12923" s="134">
        <v>2013</v>
      </c>
      <c r="E12923" s="7" t="s">
        <v>2184</v>
      </c>
      <c r="F12923" s="8" t="s">
        <v>2140</v>
      </c>
      <c r="G12923" s="18">
        <f>IFERROR(VLOOKUP(Table1[[#This Row],[Codigo_insumo]],BD_Insumos!$B:$E,4),"")</f>
        <v>15.756939025755017</v>
      </c>
      <c r="H12923" s="140">
        <v>0.624</v>
      </c>
      <c r="I12923" s="9"/>
      <c r="J12923" s="23">
        <f t="shared" si="201"/>
        <v>9.8323299520711309</v>
      </c>
      <c r="K12923" s="22" t="str">
        <f>IF(I12923&lt;&gt;"",SUMIF(Table1[Codigo_servico],A12923,Table1[Subtotal_insumo]),"")</f>
        <v/>
      </c>
      <c r="L12923" s="18">
        <f>IF(Table1[[#This Row],[Ordem_insumos]]&lt;&gt;0,VLOOKUP(Table1[[#This Row],[Codigo_servico]],Preencher_Orcamento!$B:$D,3,FALSE)*Table1[[#This Row],[Qtde_insumo]],"")</f>
        <v>0</v>
      </c>
      <c r="M12923" s="18">
        <f>IF(Table1[[#This Row],[Ordem_insumos]]&lt;&gt;0,VLOOKUP(Table1[[#This Row],[Codigo_servico]],Preencher_Orcamento!$B:$D,3,FALSE)*Table1[[#This Row],[Subtotal_insumo]],"")</f>
        <v>0</v>
      </c>
    </row>
    <row r="12924" spans="1:13" x14ac:dyDescent="0.25">
      <c r="A12924" s="6">
        <v>181218</v>
      </c>
      <c r="B12924" s="126">
        <v>11</v>
      </c>
      <c r="C12924" s="133"/>
      <c r="D12924" s="134">
        <v>11520</v>
      </c>
      <c r="E12924" s="7" t="s">
        <v>213</v>
      </c>
      <c r="F12924" s="8" t="s">
        <v>197</v>
      </c>
      <c r="G12924" s="18">
        <f>IFERROR(VLOOKUP(Table1[[#This Row],[Codigo_insumo]],BD_Insumos!$B:$E,4),"")</f>
        <v>3.1955</v>
      </c>
      <c r="H12924" s="140">
        <v>2.0975233000000002</v>
      </c>
      <c r="I12924" s="9"/>
      <c r="J12924" s="23">
        <f t="shared" si="201"/>
        <v>6.7026357051500005</v>
      </c>
      <c r="K12924" s="22" t="str">
        <f>IF(I12924&lt;&gt;"",SUMIF(Table1[Codigo_servico],A12924,Table1[Subtotal_insumo]),"")</f>
        <v/>
      </c>
      <c r="L12924" s="18">
        <f>IF(Table1[[#This Row],[Ordem_insumos]]&lt;&gt;0,VLOOKUP(Table1[[#This Row],[Codigo_servico]],Preencher_Orcamento!$B:$D,3,FALSE)*Table1[[#This Row],[Qtde_insumo]],"")</f>
        <v>0</v>
      </c>
      <c r="M12924" s="18">
        <f>IF(Table1[[#This Row],[Ordem_insumos]]&lt;&gt;0,VLOOKUP(Table1[[#This Row],[Codigo_servico]],Preencher_Orcamento!$B:$D,3,FALSE)*Table1[[#This Row],[Subtotal_insumo]],"")</f>
        <v>0</v>
      </c>
    </row>
    <row r="12925" spans="1:13" x14ac:dyDescent="0.25">
      <c r="A12925" s="6">
        <v>181218</v>
      </c>
      <c r="B12925" s="126">
        <v>12</v>
      </c>
      <c r="C12925" s="133"/>
      <c r="D12925" s="134">
        <v>2015</v>
      </c>
      <c r="E12925" s="7" t="s">
        <v>2186</v>
      </c>
      <c r="F12925" s="8" t="s">
        <v>2140</v>
      </c>
      <c r="G12925" s="18">
        <f>IFERROR(VLOOKUP(Table1[[#This Row],[Codigo_insumo]],BD_Insumos!$B:$E,4),"")</f>
        <v>16.259414142106937</v>
      </c>
      <c r="H12925" s="140">
        <v>0.14591470000000001</v>
      </c>
      <c r="I12925" s="9"/>
      <c r="J12925" s="23">
        <f t="shared" si="201"/>
        <v>2.3724875367212914</v>
      </c>
      <c r="K12925" s="22" t="str">
        <f>IF(I12925&lt;&gt;"",SUMIF(Table1[Codigo_servico],A12925,Table1[Subtotal_insumo]),"")</f>
        <v/>
      </c>
      <c r="L12925" s="18">
        <f>IF(Table1[[#This Row],[Ordem_insumos]]&lt;&gt;0,VLOOKUP(Table1[[#This Row],[Codigo_servico]],Preencher_Orcamento!$B:$D,3,FALSE)*Table1[[#This Row],[Qtde_insumo]],"")</f>
        <v>0</v>
      </c>
      <c r="M12925" s="18">
        <f>IF(Table1[[#This Row],[Ordem_insumos]]&lt;&gt;0,VLOOKUP(Table1[[#This Row],[Codigo_servico]],Preencher_Orcamento!$B:$D,3,FALSE)*Table1[[#This Row],[Subtotal_insumo]],"")</f>
        <v>0</v>
      </c>
    </row>
    <row r="12926" spans="1:13" ht="26.25" x14ac:dyDescent="0.25">
      <c r="A12926" s="6">
        <v>181218</v>
      </c>
      <c r="B12926" s="126">
        <v>13</v>
      </c>
      <c r="C12926" s="133"/>
      <c r="D12926" s="134">
        <v>14040</v>
      </c>
      <c r="E12926" s="7" t="s">
        <v>299</v>
      </c>
      <c r="F12926" s="8" t="s">
        <v>168</v>
      </c>
      <c r="G12926" s="18">
        <f>IFERROR(VLOOKUP(Table1[[#This Row],[Codigo_insumo]],BD_Insumos!$B:$E,4),"")</f>
        <v>7.3939000000000004</v>
      </c>
      <c r="H12926" s="140">
        <v>0.61199999999999999</v>
      </c>
      <c r="I12926" s="9"/>
      <c r="J12926" s="23">
        <f t="shared" si="201"/>
        <v>4.5250668000000003</v>
      </c>
      <c r="K12926" s="22" t="str">
        <f>IF(I12926&lt;&gt;"",SUMIF(Table1[Codigo_servico],A12926,Table1[Subtotal_insumo]),"")</f>
        <v/>
      </c>
      <c r="L12926" s="18">
        <f>IF(Table1[[#This Row],[Ordem_insumos]]&lt;&gt;0,VLOOKUP(Table1[[#This Row],[Codigo_servico]],Preencher_Orcamento!$B:$D,3,FALSE)*Table1[[#This Row],[Qtde_insumo]],"")</f>
        <v>0</v>
      </c>
      <c r="M12926" s="18">
        <f>IF(Table1[[#This Row],[Ordem_insumos]]&lt;&gt;0,VLOOKUP(Table1[[#This Row],[Codigo_servico]],Preencher_Orcamento!$B:$D,3,FALSE)*Table1[[#This Row],[Subtotal_insumo]],"")</f>
        <v>0</v>
      </c>
    </row>
    <row r="12927" spans="1:13" x14ac:dyDescent="0.25">
      <c r="A12927" s="6">
        <v>181218</v>
      </c>
      <c r="B12927" s="126">
        <v>14</v>
      </c>
      <c r="C12927" s="133"/>
      <c r="D12927" s="134">
        <v>17515</v>
      </c>
      <c r="E12927" s="7" t="s">
        <v>383</v>
      </c>
      <c r="F12927" s="8" t="s">
        <v>197</v>
      </c>
      <c r="G12927" s="18">
        <f>IFERROR(VLOOKUP(Table1[[#This Row],[Codigo_insumo]],BD_Insumos!$B:$E,4),"")</f>
        <v>5.5275999999999996</v>
      </c>
      <c r="H12927" s="140">
        <v>7.1999999999999995E-2</v>
      </c>
      <c r="I12927" s="9"/>
      <c r="J12927" s="23">
        <f t="shared" si="201"/>
        <v>0.39798719999999993</v>
      </c>
      <c r="K12927" s="22" t="str">
        <f>IF(I12927&lt;&gt;"",SUMIF(Table1[Codigo_servico],A12927,Table1[Subtotal_insumo]),"")</f>
        <v/>
      </c>
      <c r="L12927" s="18">
        <f>IF(Table1[[#This Row],[Ordem_insumos]]&lt;&gt;0,VLOOKUP(Table1[[#This Row],[Codigo_servico]],Preencher_Orcamento!$B:$D,3,FALSE)*Table1[[#This Row],[Qtde_insumo]],"")</f>
        <v>0</v>
      </c>
      <c r="M12927" s="18">
        <f>IF(Table1[[#This Row],[Ordem_insumos]]&lt;&gt;0,VLOOKUP(Table1[[#This Row],[Codigo_servico]],Preencher_Orcamento!$B:$D,3,FALSE)*Table1[[#This Row],[Subtotal_insumo]],"")</f>
        <v>0</v>
      </c>
    </row>
    <row r="12928" spans="1:13" x14ac:dyDescent="0.25">
      <c r="A12928" s="6">
        <v>181218</v>
      </c>
      <c r="B12928" s="126">
        <v>15</v>
      </c>
      <c r="C12928" s="133"/>
      <c r="D12928" s="134">
        <v>17740</v>
      </c>
      <c r="E12928" s="7" t="s">
        <v>399</v>
      </c>
      <c r="F12928" s="8" t="s">
        <v>197</v>
      </c>
      <c r="G12928" s="18">
        <f>IFERROR(VLOOKUP(Table1[[#This Row],[Codigo_insumo]],BD_Insumos!$B:$E,4),"")</f>
        <v>4.9862000000000002</v>
      </c>
      <c r="H12928" s="140">
        <v>3.6478700000000003E-2</v>
      </c>
      <c r="I12928" s="9"/>
      <c r="J12928" s="23">
        <f t="shared" si="201"/>
        <v>0.18189009394000002</v>
      </c>
      <c r="K12928" s="22" t="str">
        <f>IF(I12928&lt;&gt;"",SUMIF(Table1[Codigo_servico],A12928,Table1[Subtotal_insumo]),"")</f>
        <v/>
      </c>
      <c r="L12928" s="18">
        <f>IF(Table1[[#This Row],[Ordem_insumos]]&lt;&gt;0,VLOOKUP(Table1[[#This Row],[Codigo_servico]],Preencher_Orcamento!$B:$D,3,FALSE)*Table1[[#This Row],[Qtde_insumo]],"")</f>
        <v>0</v>
      </c>
      <c r="M12928" s="18">
        <f>IF(Table1[[#This Row],[Ordem_insumos]]&lt;&gt;0,VLOOKUP(Table1[[#This Row],[Codigo_servico]],Preencher_Orcamento!$B:$D,3,FALSE)*Table1[[#This Row],[Subtotal_insumo]],"")</f>
        <v>0</v>
      </c>
    </row>
    <row r="12929" spans="1:13" x14ac:dyDescent="0.25">
      <c r="A12929" s="6">
        <v>181218</v>
      </c>
      <c r="B12929" s="126">
        <v>16</v>
      </c>
      <c r="C12929" s="133"/>
      <c r="D12929" s="134">
        <v>11066</v>
      </c>
      <c r="E12929" s="7" t="s">
        <v>183</v>
      </c>
      <c r="F12929" s="8" t="s">
        <v>5</v>
      </c>
      <c r="G12929" s="18">
        <f>IFERROR(VLOOKUP(Table1[[#This Row],[Codigo_insumo]],BD_Insumos!$B:$E,4),"")</f>
        <v>1.0965</v>
      </c>
      <c r="H12929" s="140">
        <v>0.24</v>
      </c>
      <c r="I12929" s="9"/>
      <c r="J12929" s="23">
        <f t="shared" si="201"/>
        <v>0.26316000000000001</v>
      </c>
      <c r="K12929" s="22" t="str">
        <f>IF(I12929&lt;&gt;"",SUMIF(Table1[Codigo_servico],A12929,Table1[Subtotal_insumo]),"")</f>
        <v/>
      </c>
      <c r="L12929" s="18">
        <f>IF(Table1[[#This Row],[Ordem_insumos]]&lt;&gt;0,VLOOKUP(Table1[[#This Row],[Codigo_servico]],Preencher_Orcamento!$B:$D,3,FALSE)*Table1[[#This Row],[Qtde_insumo]],"")</f>
        <v>0</v>
      </c>
      <c r="M12929" s="18">
        <f>IF(Table1[[#This Row],[Ordem_insumos]]&lt;&gt;0,VLOOKUP(Table1[[#This Row],[Codigo_servico]],Preencher_Orcamento!$B:$D,3,FALSE)*Table1[[#This Row],[Subtotal_insumo]],"")</f>
        <v>0</v>
      </c>
    </row>
    <row r="12930" spans="1:13" ht="26.25" x14ac:dyDescent="0.25">
      <c r="A12930" s="6">
        <v>181218</v>
      </c>
      <c r="B12930" s="126">
        <v>17</v>
      </c>
      <c r="C12930" s="133"/>
      <c r="D12930" s="134">
        <v>10636</v>
      </c>
      <c r="E12930" s="7" t="s">
        <v>146</v>
      </c>
      <c r="F12930" s="8" t="s">
        <v>58</v>
      </c>
      <c r="G12930" s="18">
        <f>IFERROR(VLOOKUP(Table1[[#This Row],[Codigo_insumo]],BD_Insumos!$B:$E,4),"")</f>
        <v>318.20740000000001</v>
      </c>
      <c r="H12930" s="140">
        <v>0.02</v>
      </c>
      <c r="I12930" s="9"/>
      <c r="J12930" s="23">
        <f t="shared" ref="J12930:J12993" si="202">IF(I12930="",G12930*H12930,"")</f>
        <v>6.3641480000000001</v>
      </c>
      <c r="K12930" s="22" t="str">
        <f>IF(I12930&lt;&gt;"",SUMIF(Table1[Codigo_servico],A12930,Table1[Subtotal_insumo]),"")</f>
        <v/>
      </c>
      <c r="L12930" s="18">
        <f>IF(Table1[[#This Row],[Ordem_insumos]]&lt;&gt;0,VLOOKUP(Table1[[#This Row],[Codigo_servico]],Preencher_Orcamento!$B:$D,3,FALSE)*Table1[[#This Row],[Qtde_insumo]],"")</f>
        <v>0</v>
      </c>
      <c r="M12930" s="18">
        <f>IF(Table1[[#This Row],[Ordem_insumos]]&lt;&gt;0,VLOOKUP(Table1[[#This Row],[Codigo_servico]],Preencher_Orcamento!$B:$D,3,FALSE)*Table1[[#This Row],[Subtotal_insumo]],"")</f>
        <v>0</v>
      </c>
    </row>
    <row r="12931" spans="1:13" x14ac:dyDescent="0.25">
      <c r="A12931" s="6">
        <v>181218</v>
      </c>
      <c r="B12931" s="126">
        <v>18</v>
      </c>
      <c r="C12931" s="133"/>
      <c r="D12931" s="134">
        <v>10543</v>
      </c>
      <c r="E12931" s="7" t="s">
        <v>91</v>
      </c>
      <c r="F12931" s="8" t="s">
        <v>58</v>
      </c>
      <c r="G12931" s="18">
        <f>IFERROR(VLOOKUP(Table1[[#This Row],[Codigo_insumo]],BD_Insumos!$B:$E,4),"")</f>
        <v>67.283799999999999</v>
      </c>
      <c r="H12931" s="140">
        <v>0.02</v>
      </c>
      <c r="I12931" s="9"/>
      <c r="J12931" s="23">
        <f t="shared" si="202"/>
        <v>1.3456760000000001</v>
      </c>
      <c r="K12931" s="22" t="str">
        <f>IF(I12931&lt;&gt;"",SUMIF(Table1[Codigo_servico],A12931,Table1[Subtotal_insumo]),"")</f>
        <v/>
      </c>
      <c r="L12931" s="18">
        <f>IF(Table1[[#This Row],[Ordem_insumos]]&lt;&gt;0,VLOOKUP(Table1[[#This Row],[Codigo_servico]],Preencher_Orcamento!$B:$D,3,FALSE)*Table1[[#This Row],[Qtde_insumo]],"")</f>
        <v>0</v>
      </c>
      <c r="M12931" s="18">
        <f>IF(Table1[[#This Row],[Ordem_insumos]]&lt;&gt;0,VLOOKUP(Table1[[#This Row],[Codigo_servico]],Preencher_Orcamento!$B:$D,3,FALSE)*Table1[[#This Row],[Subtotal_insumo]],"")</f>
        <v>0</v>
      </c>
    </row>
    <row r="12932" spans="1:13" x14ac:dyDescent="0.25">
      <c r="A12932" s="6">
        <v>181218</v>
      </c>
      <c r="B12932" s="126">
        <v>19</v>
      </c>
      <c r="C12932" s="133"/>
      <c r="D12932" s="134">
        <v>2099</v>
      </c>
      <c r="E12932" s="7" t="s">
        <v>2205</v>
      </c>
      <c r="F12932" s="8" t="s">
        <v>2140</v>
      </c>
      <c r="G12932" s="18">
        <f>IFERROR(VLOOKUP(Table1[[#This Row],[Codigo_insumo]],BD_Insumos!$B:$E,4),"")</f>
        <v>12.627877718847255</v>
      </c>
      <c r="H12932" s="140">
        <v>3.57</v>
      </c>
      <c r="I12932" s="9"/>
      <c r="J12932" s="23">
        <f t="shared" si="202"/>
        <v>45.0815234562847</v>
      </c>
      <c r="K12932" s="22" t="str">
        <f>IF(I12932&lt;&gt;"",SUMIF(Table1[Codigo_servico],A12932,Table1[Subtotal_insumo]),"")</f>
        <v/>
      </c>
      <c r="L12932" s="18">
        <f>IF(Table1[[#This Row],[Ordem_insumos]]&lt;&gt;0,VLOOKUP(Table1[[#This Row],[Codigo_servico]],Preencher_Orcamento!$B:$D,3,FALSE)*Table1[[#This Row],[Qtde_insumo]],"")</f>
        <v>0</v>
      </c>
      <c r="M12932" s="18">
        <f>IF(Table1[[#This Row],[Ordem_insumos]]&lt;&gt;0,VLOOKUP(Table1[[#This Row],[Codigo_servico]],Preencher_Orcamento!$B:$D,3,FALSE)*Table1[[#This Row],[Subtotal_insumo]],"")</f>
        <v>0</v>
      </c>
    </row>
    <row r="12933" spans="1:13" x14ac:dyDescent="0.25">
      <c r="A12933" s="6">
        <v>181218</v>
      </c>
      <c r="B12933" s="126">
        <v>20</v>
      </c>
      <c r="C12933" s="133"/>
      <c r="D12933" s="134">
        <v>2076</v>
      </c>
      <c r="E12933" s="7" t="s">
        <v>2200</v>
      </c>
      <c r="F12933" s="8" t="s">
        <v>2140</v>
      </c>
      <c r="G12933" s="18">
        <f>IFERROR(VLOOKUP(Table1[[#This Row],[Codigo_insumo]],BD_Insumos!$B:$E,4),"")</f>
        <v>12.645924541907611</v>
      </c>
      <c r="H12933" s="140">
        <v>0.14000000000000001</v>
      </c>
      <c r="I12933" s="9"/>
      <c r="J12933" s="23">
        <f t="shared" si="202"/>
        <v>1.7704294358670658</v>
      </c>
      <c r="K12933" s="22" t="str">
        <f>IF(I12933&lt;&gt;"",SUMIF(Table1[Codigo_servico],A12933,Table1[Subtotal_insumo]),"")</f>
        <v/>
      </c>
      <c r="L12933" s="18">
        <f>IF(Table1[[#This Row],[Ordem_insumos]]&lt;&gt;0,VLOOKUP(Table1[[#This Row],[Codigo_servico]],Preencher_Orcamento!$B:$D,3,FALSE)*Table1[[#This Row],[Qtde_insumo]],"")</f>
        <v>0</v>
      </c>
      <c r="M12933" s="18">
        <f>IF(Table1[[#This Row],[Ordem_insumos]]&lt;&gt;0,VLOOKUP(Table1[[#This Row],[Codigo_servico]],Preencher_Orcamento!$B:$D,3,FALSE)*Table1[[#This Row],[Subtotal_insumo]],"")</f>
        <v>0</v>
      </c>
    </row>
    <row r="12934" spans="1:13" x14ac:dyDescent="0.25">
      <c r="A12934" s="6">
        <v>181218</v>
      </c>
      <c r="B12934" s="126">
        <v>21</v>
      </c>
      <c r="C12934" s="133"/>
      <c r="D12934" s="134">
        <v>2075</v>
      </c>
      <c r="E12934" s="7" t="s">
        <v>2199</v>
      </c>
      <c r="F12934" s="8" t="s">
        <v>2140</v>
      </c>
      <c r="G12934" s="18">
        <f>IFERROR(VLOOKUP(Table1[[#This Row],[Codigo_insumo]],BD_Insumos!$B:$E,4),"")</f>
        <v>15.599673853371913</v>
      </c>
      <c r="H12934" s="140">
        <v>0.315</v>
      </c>
      <c r="I12934" s="9"/>
      <c r="J12934" s="23">
        <f t="shared" si="202"/>
        <v>4.913897263812153</v>
      </c>
      <c r="K12934" s="22" t="str">
        <f>IF(I12934&lt;&gt;"",SUMIF(Table1[Codigo_servico],A12934,Table1[Subtotal_insumo]),"")</f>
        <v/>
      </c>
      <c r="L12934" s="18">
        <f>IF(Table1[[#This Row],[Ordem_insumos]]&lt;&gt;0,VLOOKUP(Table1[[#This Row],[Codigo_servico]],Preencher_Orcamento!$B:$D,3,FALSE)*Table1[[#This Row],[Qtde_insumo]],"")</f>
        <v>0</v>
      </c>
      <c r="M12934" s="18">
        <f>IF(Table1[[#This Row],[Ordem_insumos]]&lt;&gt;0,VLOOKUP(Table1[[#This Row],[Codigo_servico]],Preencher_Orcamento!$B:$D,3,FALSE)*Table1[[#This Row],[Subtotal_insumo]],"")</f>
        <v>0</v>
      </c>
    </row>
    <row r="12935" spans="1:13" x14ac:dyDescent="0.25">
      <c r="A12935" s="6">
        <v>181218</v>
      </c>
      <c r="B12935" s="126">
        <v>22</v>
      </c>
      <c r="C12935" s="133"/>
      <c r="D12935" s="134">
        <v>12580</v>
      </c>
      <c r="E12935" s="7" t="s">
        <v>246</v>
      </c>
      <c r="F12935" s="8" t="s">
        <v>457</v>
      </c>
      <c r="G12935" s="18">
        <f>IFERROR(VLOOKUP(Table1[[#This Row],[Codigo_insumo]],BD_Insumos!$B:$E,4),"")</f>
        <v>0.25140000000000001</v>
      </c>
      <c r="H12935" s="140">
        <v>93.56</v>
      </c>
      <c r="I12935" s="9"/>
      <c r="J12935" s="23">
        <f t="shared" si="202"/>
        <v>23.520984000000002</v>
      </c>
      <c r="K12935" s="22" t="str">
        <f>IF(I12935&lt;&gt;"",SUMIF(Table1[Codigo_servico],A12935,Table1[Subtotal_insumo]),"")</f>
        <v/>
      </c>
      <c r="L12935" s="18">
        <f>IF(Table1[[#This Row],[Ordem_insumos]]&lt;&gt;0,VLOOKUP(Table1[[#This Row],[Codigo_servico]],Preencher_Orcamento!$B:$D,3,FALSE)*Table1[[#This Row],[Qtde_insumo]],"")</f>
        <v>0</v>
      </c>
      <c r="M12935" s="18">
        <f>IF(Table1[[#This Row],[Ordem_insumos]]&lt;&gt;0,VLOOKUP(Table1[[#This Row],[Codigo_servico]],Preencher_Orcamento!$B:$D,3,FALSE)*Table1[[#This Row],[Subtotal_insumo]],"")</f>
        <v>0</v>
      </c>
    </row>
    <row r="12936" spans="1:13" x14ac:dyDescent="0.25">
      <c r="A12936" s="3">
        <v>181219</v>
      </c>
      <c r="B12936" s="125">
        <v>0</v>
      </c>
      <c r="C12936" s="131" t="s">
        <v>4723</v>
      </c>
      <c r="D12936" s="132"/>
      <c r="E12936" s="4"/>
      <c r="F12936" s="4"/>
      <c r="G12936" s="17" t="str">
        <f>IFERROR(VLOOKUP(Table1[[#This Row],[Codigo_insumo]],BD_Insumos!$B:$E,4),"")</f>
        <v/>
      </c>
      <c r="H12936" s="139"/>
      <c r="I12936" s="5" t="s">
        <v>5</v>
      </c>
      <c r="J12936" s="20" t="str">
        <f t="shared" si="202"/>
        <v/>
      </c>
      <c r="K12936" s="21">
        <f>IF(I12936&lt;&gt;"",SUMIF(Table1[Codigo_servico],A12936,Table1[Subtotal_insumo]),"")</f>
        <v>261.59254932161372</v>
      </c>
      <c r="L12936" s="17" t="str">
        <f>IF(Table1[[#This Row],[Ordem_insumos]]&lt;&gt;0,VLOOKUP(Table1[[#This Row],[Codigo_servico]],Preencher_Orcamento!$B:$D,3,FALSE)*Table1[[#This Row],[Qtde_insumo]],"")</f>
        <v/>
      </c>
      <c r="M12936" s="17" t="str">
        <f>IF(Table1[[#This Row],[Ordem_insumos]]&lt;&gt;0,VLOOKUP(Table1[[#This Row],[Codigo_servico]],Preencher_Orcamento!$B:$D,3,FALSE)*Table1[[#This Row],[Subtotal_insumo]],"")</f>
        <v/>
      </c>
    </row>
    <row r="12937" spans="1:13" x14ac:dyDescent="0.25">
      <c r="A12937" s="6">
        <v>181219</v>
      </c>
      <c r="B12937" s="126">
        <v>1</v>
      </c>
      <c r="C12937" s="133"/>
      <c r="D12937" s="134">
        <v>2020</v>
      </c>
      <c r="E12937" s="7" t="s">
        <v>2188</v>
      </c>
      <c r="F12937" s="8" t="s">
        <v>2140</v>
      </c>
      <c r="G12937" s="16">
        <f>IFERROR(VLOOKUP(Table1[[#This Row],[Codigo_insumo]],BD_Insumos!$B:$E,4),"")</f>
        <v>15.860837164231068</v>
      </c>
      <c r="H12937" s="140">
        <v>3.4233250000000002</v>
      </c>
      <c r="I12937" s="9"/>
      <c r="J12937" s="22">
        <f t="shared" si="202"/>
        <v>54.296800385241326</v>
      </c>
      <c r="K12937" s="22" t="str">
        <f>IF(I12937&lt;&gt;"",SUMIF(Table1[Codigo_servico],A12937,Table1[Subtotal_insumo]),"")</f>
        <v/>
      </c>
      <c r="L12937" s="16">
        <f>IF(Table1[[#This Row],[Ordem_insumos]]&lt;&gt;0,VLOOKUP(Table1[[#This Row],[Codigo_servico]],Preencher_Orcamento!$B:$D,3,FALSE)*Table1[[#This Row],[Qtde_insumo]],"")</f>
        <v>0</v>
      </c>
      <c r="M12937" s="16">
        <f>IF(Table1[[#This Row],[Ordem_insumos]]&lt;&gt;0,VLOOKUP(Table1[[#This Row],[Codigo_servico]],Preencher_Orcamento!$B:$D,3,FALSE)*Table1[[#This Row],[Subtotal_insumo]],"")</f>
        <v>0</v>
      </c>
    </row>
    <row r="12938" spans="1:13" ht="26.25" x14ac:dyDescent="0.25">
      <c r="A12938" s="6">
        <v>181219</v>
      </c>
      <c r="B12938" s="126">
        <v>2</v>
      </c>
      <c r="C12938" s="133"/>
      <c r="D12938" s="134">
        <v>10648</v>
      </c>
      <c r="E12938" s="7" t="s">
        <v>158</v>
      </c>
      <c r="F12938" s="8" t="s">
        <v>58</v>
      </c>
      <c r="G12938" s="16">
        <f>IFERROR(VLOOKUP(Table1[[#This Row],[Codigo_insumo]],BD_Insumos!$B:$E,4),"")</f>
        <v>359.69349999999997</v>
      </c>
      <c r="H12938" s="140">
        <v>2.8000000000000001E-2</v>
      </c>
      <c r="I12938" s="9"/>
      <c r="J12938" s="22">
        <f t="shared" si="202"/>
        <v>10.071418</v>
      </c>
      <c r="K12938" s="22" t="str">
        <f>IF(I12938&lt;&gt;"",SUMIF(Table1[Codigo_servico],A12938,Table1[Subtotal_insumo]),"")</f>
        <v/>
      </c>
      <c r="L12938" s="16">
        <f>IF(Table1[[#This Row],[Ordem_insumos]]&lt;&gt;0,VLOOKUP(Table1[[#This Row],[Codigo_servico]],Preencher_Orcamento!$B:$D,3,FALSE)*Table1[[#This Row],[Qtde_insumo]],"")</f>
        <v>0</v>
      </c>
      <c r="M12938" s="16">
        <f>IF(Table1[[#This Row],[Ordem_insumos]]&lt;&gt;0,VLOOKUP(Table1[[#This Row],[Codigo_servico]],Preencher_Orcamento!$B:$D,3,FALSE)*Table1[[#This Row],[Subtotal_insumo]],"")</f>
        <v>0</v>
      </c>
    </row>
    <row r="12939" spans="1:13" x14ac:dyDescent="0.25">
      <c r="A12939" s="6">
        <v>181219</v>
      </c>
      <c r="B12939" s="126">
        <v>3</v>
      </c>
      <c r="C12939" s="133"/>
      <c r="D12939" s="134">
        <v>2099</v>
      </c>
      <c r="E12939" s="7" t="s">
        <v>2205</v>
      </c>
      <c r="F12939" s="8" t="s">
        <v>2140</v>
      </c>
      <c r="G12939" s="16">
        <f>IFERROR(VLOOKUP(Table1[[#This Row],[Codigo_insumo]],BD_Insumos!$B:$E,4),"")</f>
        <v>12.627877718847255</v>
      </c>
      <c r="H12939" s="140">
        <v>5.6</v>
      </c>
      <c r="I12939" s="9"/>
      <c r="J12939" s="22">
        <f t="shared" si="202"/>
        <v>70.716115225544627</v>
      </c>
      <c r="K12939" s="22" t="str">
        <f>IF(I12939&lt;&gt;"",SUMIF(Table1[Codigo_servico],A12939,Table1[Subtotal_insumo]),"")</f>
        <v/>
      </c>
      <c r="L12939" s="16">
        <f>IF(Table1[[#This Row],[Ordem_insumos]]&lt;&gt;0,VLOOKUP(Table1[[#This Row],[Codigo_servico]],Preencher_Orcamento!$B:$D,3,FALSE)*Table1[[#This Row],[Qtde_insumo]],"")</f>
        <v>0</v>
      </c>
      <c r="M12939" s="16">
        <f>IF(Table1[[#This Row],[Ordem_insumos]]&lt;&gt;0,VLOOKUP(Table1[[#This Row],[Codigo_servico]],Preencher_Orcamento!$B:$D,3,FALSE)*Table1[[#This Row],[Subtotal_insumo]],"")</f>
        <v>0</v>
      </c>
    </row>
    <row r="12940" spans="1:13" x14ac:dyDescent="0.25">
      <c r="A12940" s="6">
        <v>181219</v>
      </c>
      <c r="B12940" s="126">
        <v>4</v>
      </c>
      <c r="C12940" s="133"/>
      <c r="D12940" s="134">
        <v>10543</v>
      </c>
      <c r="E12940" s="7" t="s">
        <v>91</v>
      </c>
      <c r="F12940" s="8" t="s">
        <v>58</v>
      </c>
      <c r="G12940" s="16">
        <f>IFERROR(VLOOKUP(Table1[[#This Row],[Codigo_insumo]],BD_Insumos!$B:$E,4),"")</f>
        <v>67.283799999999999</v>
      </c>
      <c r="H12940" s="140">
        <v>0.02</v>
      </c>
      <c r="I12940" s="9"/>
      <c r="J12940" s="22">
        <f t="shared" si="202"/>
        <v>1.3456760000000001</v>
      </c>
      <c r="K12940" s="22" t="str">
        <f>IF(I12940&lt;&gt;"",SUMIF(Table1[Codigo_servico],A12940,Table1[Subtotal_insumo]),"")</f>
        <v/>
      </c>
      <c r="L12940" s="16">
        <f>IF(Table1[[#This Row],[Ordem_insumos]]&lt;&gt;0,VLOOKUP(Table1[[#This Row],[Codigo_servico]],Preencher_Orcamento!$B:$D,3,FALSE)*Table1[[#This Row],[Qtde_insumo]],"")</f>
        <v>0</v>
      </c>
      <c r="M12940" s="16">
        <f>IF(Table1[[#This Row],[Ordem_insumos]]&lt;&gt;0,VLOOKUP(Table1[[#This Row],[Codigo_servico]],Preencher_Orcamento!$B:$D,3,FALSE)*Table1[[#This Row],[Subtotal_insumo]],"")</f>
        <v>0</v>
      </c>
    </row>
    <row r="12941" spans="1:13" x14ac:dyDescent="0.25">
      <c r="A12941" s="6">
        <v>181219</v>
      </c>
      <c r="B12941" s="126">
        <v>5</v>
      </c>
      <c r="C12941" s="133"/>
      <c r="D12941" s="134">
        <v>2013</v>
      </c>
      <c r="E12941" s="7" t="s">
        <v>2184</v>
      </c>
      <c r="F12941" s="8" t="s">
        <v>2140</v>
      </c>
      <c r="G12941" s="16">
        <f>IFERROR(VLOOKUP(Table1[[#This Row],[Codigo_insumo]],BD_Insumos!$B:$E,4),"")</f>
        <v>15.756939025755017</v>
      </c>
      <c r="H12941" s="140">
        <v>0.624</v>
      </c>
      <c r="I12941" s="9"/>
      <c r="J12941" s="22">
        <f t="shared" si="202"/>
        <v>9.8323299520711309</v>
      </c>
      <c r="K12941" s="22" t="str">
        <f>IF(I12941&lt;&gt;"",SUMIF(Table1[Codigo_servico],A12941,Table1[Subtotal_insumo]),"")</f>
        <v/>
      </c>
      <c r="L12941" s="16">
        <f>IF(Table1[[#This Row],[Ordem_insumos]]&lt;&gt;0,VLOOKUP(Table1[[#This Row],[Codigo_servico]],Preencher_Orcamento!$B:$D,3,FALSE)*Table1[[#This Row],[Qtde_insumo]],"")</f>
        <v>0</v>
      </c>
      <c r="M12941" s="16">
        <f>IF(Table1[[#This Row],[Ordem_insumos]]&lt;&gt;0,VLOOKUP(Table1[[#This Row],[Codigo_servico]],Preencher_Orcamento!$B:$D,3,FALSE)*Table1[[#This Row],[Subtotal_insumo]],"")</f>
        <v>0</v>
      </c>
    </row>
    <row r="12942" spans="1:13" x14ac:dyDescent="0.25">
      <c r="A12942" s="6">
        <v>181219</v>
      </c>
      <c r="B12942" s="126">
        <v>6</v>
      </c>
      <c r="C12942" s="133"/>
      <c r="D12942" s="134">
        <v>10608</v>
      </c>
      <c r="E12942" s="7" t="s">
        <v>118</v>
      </c>
      <c r="F12942" s="8" t="s">
        <v>58</v>
      </c>
      <c r="G12942" s="16">
        <f>IFERROR(VLOOKUP(Table1[[#This Row],[Codigo_insumo]],BD_Insumos!$B:$E,4),"")</f>
        <v>238.17070000000001</v>
      </c>
      <c r="H12942" s="140">
        <v>9.2499999999999999E-2</v>
      </c>
      <c r="I12942" s="9"/>
      <c r="J12942" s="22">
        <f t="shared" si="202"/>
        <v>22.03078975</v>
      </c>
      <c r="K12942" s="22" t="str">
        <f>IF(I12942&lt;&gt;"",SUMIF(Table1[Codigo_servico],A12942,Table1[Subtotal_insumo]),"")</f>
        <v/>
      </c>
      <c r="L12942" s="16">
        <f>IF(Table1[[#This Row],[Ordem_insumos]]&lt;&gt;0,VLOOKUP(Table1[[#This Row],[Codigo_servico]],Preencher_Orcamento!$B:$D,3,FALSE)*Table1[[#This Row],[Qtde_insumo]],"")</f>
        <v>0</v>
      </c>
      <c r="M12942" s="16">
        <f>IF(Table1[[#This Row],[Ordem_insumos]]&lt;&gt;0,VLOOKUP(Table1[[#This Row],[Codigo_servico]],Preencher_Orcamento!$B:$D,3,FALSE)*Table1[[#This Row],[Subtotal_insumo]],"")</f>
        <v>0</v>
      </c>
    </row>
    <row r="12943" spans="1:13" x14ac:dyDescent="0.25">
      <c r="A12943" s="6">
        <v>181219</v>
      </c>
      <c r="B12943" s="126">
        <v>7</v>
      </c>
      <c r="C12943" s="133"/>
      <c r="D12943" s="134">
        <v>2014</v>
      </c>
      <c r="E12943" s="7" t="s">
        <v>2185</v>
      </c>
      <c r="F12943" s="8" t="s">
        <v>2140</v>
      </c>
      <c r="G12943" s="18">
        <f>IFERROR(VLOOKUP(Table1[[#This Row],[Codigo_insumo]],BD_Insumos!$B:$E,4),"")</f>
        <v>13.173665210544026</v>
      </c>
      <c r="H12943" s="140">
        <v>0.624</v>
      </c>
      <c r="I12943" s="9"/>
      <c r="J12943" s="23">
        <f t="shared" si="202"/>
        <v>8.2203670913794724</v>
      </c>
      <c r="K12943" s="22" t="str">
        <f>IF(I12943&lt;&gt;"",SUMIF(Table1[Codigo_servico],A12943,Table1[Subtotal_insumo]),"")</f>
        <v/>
      </c>
      <c r="L12943" s="18">
        <f>IF(Table1[[#This Row],[Ordem_insumos]]&lt;&gt;0,VLOOKUP(Table1[[#This Row],[Codigo_servico]],Preencher_Orcamento!$B:$D,3,FALSE)*Table1[[#This Row],[Qtde_insumo]],"")</f>
        <v>0</v>
      </c>
      <c r="M12943" s="18">
        <f>IF(Table1[[#This Row],[Ordem_insumos]]&lt;&gt;0,VLOOKUP(Table1[[#This Row],[Codigo_servico]],Preencher_Orcamento!$B:$D,3,FALSE)*Table1[[#This Row],[Subtotal_insumo]],"")</f>
        <v>0</v>
      </c>
    </row>
    <row r="12944" spans="1:13" x14ac:dyDescent="0.25">
      <c r="A12944" s="6">
        <v>181219</v>
      </c>
      <c r="B12944" s="126">
        <v>8</v>
      </c>
      <c r="C12944" s="133"/>
      <c r="D12944" s="134">
        <v>2015</v>
      </c>
      <c r="E12944" s="7" t="s">
        <v>2186</v>
      </c>
      <c r="F12944" s="8" t="s">
        <v>2140</v>
      </c>
      <c r="G12944" s="18">
        <f>IFERROR(VLOOKUP(Table1[[#This Row],[Codigo_insumo]],BD_Insumos!$B:$E,4),"")</f>
        <v>16.259414142106937</v>
      </c>
      <c r="H12944" s="140">
        <v>0.14591470000000001</v>
      </c>
      <c r="I12944" s="9"/>
      <c r="J12944" s="23">
        <f t="shared" si="202"/>
        <v>2.3724875367212914</v>
      </c>
      <c r="K12944" s="22" t="str">
        <f>IF(I12944&lt;&gt;"",SUMIF(Table1[Codigo_servico],A12944,Table1[Subtotal_insumo]),"")</f>
        <v/>
      </c>
      <c r="L12944" s="18">
        <f>IF(Table1[[#This Row],[Ordem_insumos]]&lt;&gt;0,VLOOKUP(Table1[[#This Row],[Codigo_servico]],Preencher_Orcamento!$B:$D,3,FALSE)*Table1[[#This Row],[Qtde_insumo]],"")</f>
        <v>0</v>
      </c>
      <c r="M12944" s="18">
        <f>IF(Table1[[#This Row],[Ordem_insumos]]&lt;&gt;0,VLOOKUP(Table1[[#This Row],[Codigo_servico]],Preencher_Orcamento!$B:$D,3,FALSE)*Table1[[#This Row],[Subtotal_insumo]],"")</f>
        <v>0</v>
      </c>
    </row>
    <row r="12945" spans="1:13" x14ac:dyDescent="0.25">
      <c r="A12945" s="6">
        <v>181219</v>
      </c>
      <c r="B12945" s="126">
        <v>9</v>
      </c>
      <c r="C12945" s="133"/>
      <c r="D12945" s="134">
        <v>11070</v>
      </c>
      <c r="E12945" s="7" t="s">
        <v>185</v>
      </c>
      <c r="F12945" s="8" t="s">
        <v>5</v>
      </c>
      <c r="G12945" s="18">
        <f>IFERROR(VLOOKUP(Table1[[#This Row],[Codigo_insumo]],BD_Insumos!$B:$E,4),"")</f>
        <v>4.1189999999999998</v>
      </c>
      <c r="H12945" s="140">
        <v>0.48</v>
      </c>
      <c r="I12945" s="9"/>
      <c r="J12945" s="23">
        <f t="shared" si="202"/>
        <v>1.9771199999999998</v>
      </c>
      <c r="K12945" s="22" t="str">
        <f>IF(I12945&lt;&gt;"",SUMIF(Table1[Codigo_servico],A12945,Table1[Subtotal_insumo]),"")</f>
        <v/>
      </c>
      <c r="L12945" s="18">
        <f>IF(Table1[[#This Row],[Ordem_insumos]]&lt;&gt;0,VLOOKUP(Table1[[#This Row],[Codigo_servico]],Preencher_Orcamento!$B:$D,3,FALSE)*Table1[[#This Row],[Qtde_insumo]],"")</f>
        <v>0</v>
      </c>
      <c r="M12945" s="18">
        <f>IF(Table1[[#This Row],[Ordem_insumos]]&lt;&gt;0,VLOOKUP(Table1[[#This Row],[Codigo_servico]],Preencher_Orcamento!$B:$D,3,FALSE)*Table1[[#This Row],[Subtotal_insumo]],"")</f>
        <v>0</v>
      </c>
    </row>
    <row r="12946" spans="1:13" x14ac:dyDescent="0.25">
      <c r="A12946" s="6">
        <v>181219</v>
      </c>
      <c r="B12946" s="126">
        <v>10</v>
      </c>
      <c r="C12946" s="133"/>
      <c r="D12946" s="134">
        <v>17740</v>
      </c>
      <c r="E12946" s="7" t="s">
        <v>399</v>
      </c>
      <c r="F12946" s="8" t="s">
        <v>197</v>
      </c>
      <c r="G12946" s="18">
        <f>IFERROR(VLOOKUP(Table1[[#This Row],[Codigo_insumo]],BD_Insumos!$B:$E,4),"")</f>
        <v>4.9862000000000002</v>
      </c>
      <c r="H12946" s="140">
        <v>3.6478700000000003E-2</v>
      </c>
      <c r="I12946" s="9"/>
      <c r="J12946" s="23">
        <f t="shared" si="202"/>
        <v>0.18189009394000002</v>
      </c>
      <c r="K12946" s="22" t="str">
        <f>IF(I12946&lt;&gt;"",SUMIF(Table1[Codigo_servico],A12946,Table1[Subtotal_insumo]),"")</f>
        <v/>
      </c>
      <c r="L12946" s="18">
        <f>IF(Table1[[#This Row],[Ordem_insumos]]&lt;&gt;0,VLOOKUP(Table1[[#This Row],[Codigo_servico]],Preencher_Orcamento!$B:$D,3,FALSE)*Table1[[#This Row],[Qtde_insumo]],"")</f>
        <v>0</v>
      </c>
      <c r="M12946" s="18">
        <f>IF(Table1[[#This Row],[Ordem_insumos]]&lt;&gt;0,VLOOKUP(Table1[[#This Row],[Codigo_servico]],Preencher_Orcamento!$B:$D,3,FALSE)*Table1[[#This Row],[Subtotal_insumo]],"")</f>
        <v>0</v>
      </c>
    </row>
    <row r="12947" spans="1:13" x14ac:dyDescent="0.25">
      <c r="A12947" s="6">
        <v>181219</v>
      </c>
      <c r="B12947" s="126">
        <v>11</v>
      </c>
      <c r="C12947" s="133"/>
      <c r="D12947" s="134">
        <v>17515</v>
      </c>
      <c r="E12947" s="7" t="s">
        <v>383</v>
      </c>
      <c r="F12947" s="8" t="s">
        <v>197</v>
      </c>
      <c r="G12947" s="18">
        <f>IFERROR(VLOOKUP(Table1[[#This Row],[Codigo_insumo]],BD_Insumos!$B:$E,4),"")</f>
        <v>5.5275999999999996</v>
      </c>
      <c r="H12947" s="140">
        <v>7.1999999999999995E-2</v>
      </c>
      <c r="I12947" s="9"/>
      <c r="J12947" s="23">
        <f t="shared" si="202"/>
        <v>0.39798719999999993</v>
      </c>
      <c r="K12947" s="22" t="str">
        <f>IF(I12947&lt;&gt;"",SUMIF(Table1[Codigo_servico],A12947,Table1[Subtotal_insumo]),"")</f>
        <v/>
      </c>
      <c r="L12947" s="18">
        <f>IF(Table1[[#This Row],[Ordem_insumos]]&lt;&gt;0,VLOOKUP(Table1[[#This Row],[Codigo_servico]],Preencher_Orcamento!$B:$D,3,FALSE)*Table1[[#This Row],[Qtde_insumo]],"")</f>
        <v>0</v>
      </c>
      <c r="M12947" s="18">
        <f>IF(Table1[[#This Row],[Ordem_insumos]]&lt;&gt;0,VLOOKUP(Table1[[#This Row],[Codigo_servico]],Preencher_Orcamento!$B:$D,3,FALSE)*Table1[[#This Row],[Subtotal_insumo]],"")</f>
        <v>0</v>
      </c>
    </row>
    <row r="12948" spans="1:13" ht="26.25" x14ac:dyDescent="0.25">
      <c r="A12948" s="6">
        <v>181219</v>
      </c>
      <c r="B12948" s="126">
        <v>12</v>
      </c>
      <c r="C12948" s="133"/>
      <c r="D12948" s="134">
        <v>14040</v>
      </c>
      <c r="E12948" s="7" t="s">
        <v>299</v>
      </c>
      <c r="F12948" s="8" t="s">
        <v>168</v>
      </c>
      <c r="G12948" s="18">
        <f>IFERROR(VLOOKUP(Table1[[#This Row],[Codigo_insumo]],BD_Insumos!$B:$E,4),"")</f>
        <v>7.3939000000000004</v>
      </c>
      <c r="H12948" s="140">
        <v>0.96899999999999997</v>
      </c>
      <c r="I12948" s="9"/>
      <c r="J12948" s="23">
        <f t="shared" si="202"/>
        <v>7.1646891000000004</v>
      </c>
      <c r="K12948" s="22" t="str">
        <f>IF(I12948&lt;&gt;"",SUMIF(Table1[Codigo_servico],A12948,Table1[Subtotal_insumo]),"")</f>
        <v/>
      </c>
      <c r="L12948" s="18">
        <f>IF(Table1[[#This Row],[Ordem_insumos]]&lt;&gt;0,VLOOKUP(Table1[[#This Row],[Codigo_servico]],Preencher_Orcamento!$B:$D,3,FALSE)*Table1[[#This Row],[Qtde_insumo]],"")</f>
        <v>0</v>
      </c>
      <c r="M12948" s="18">
        <f>IF(Table1[[#This Row],[Ordem_insumos]]&lt;&gt;0,VLOOKUP(Table1[[#This Row],[Codigo_servico]],Preencher_Orcamento!$B:$D,3,FALSE)*Table1[[#This Row],[Subtotal_insumo]],"")</f>
        <v>0</v>
      </c>
    </row>
    <row r="12949" spans="1:13" x14ac:dyDescent="0.25">
      <c r="A12949" s="6">
        <v>181219</v>
      </c>
      <c r="B12949" s="126">
        <v>13</v>
      </c>
      <c r="C12949" s="133"/>
      <c r="D12949" s="134">
        <v>12580</v>
      </c>
      <c r="E12949" s="7" t="s">
        <v>246</v>
      </c>
      <c r="F12949" s="8" t="s">
        <v>457</v>
      </c>
      <c r="G12949" s="18">
        <f>IFERROR(VLOOKUP(Table1[[#This Row],[Codigo_insumo]],BD_Insumos!$B:$E,4),"")</f>
        <v>0.25140000000000001</v>
      </c>
      <c r="H12949" s="140">
        <v>55.4</v>
      </c>
      <c r="I12949" s="9"/>
      <c r="J12949" s="23">
        <f t="shared" si="202"/>
        <v>13.92756</v>
      </c>
      <c r="K12949" s="22" t="str">
        <f>IF(I12949&lt;&gt;"",SUMIF(Table1[Codigo_servico],A12949,Table1[Subtotal_insumo]),"")</f>
        <v/>
      </c>
      <c r="L12949" s="18">
        <f>IF(Table1[[#This Row],[Ordem_insumos]]&lt;&gt;0,VLOOKUP(Table1[[#This Row],[Codigo_servico]],Preencher_Orcamento!$B:$D,3,FALSE)*Table1[[#This Row],[Qtde_insumo]],"")</f>
        <v>0</v>
      </c>
      <c r="M12949" s="18">
        <f>IF(Table1[[#This Row],[Ordem_insumos]]&lt;&gt;0,VLOOKUP(Table1[[#This Row],[Codigo_servico]],Preencher_Orcamento!$B:$D,3,FALSE)*Table1[[#This Row],[Subtotal_insumo]],"")</f>
        <v>0</v>
      </c>
    </row>
    <row r="12950" spans="1:13" ht="26.25" x14ac:dyDescent="0.25">
      <c r="A12950" s="6">
        <v>181219</v>
      </c>
      <c r="B12950" s="126">
        <v>14</v>
      </c>
      <c r="C12950" s="133"/>
      <c r="D12950" s="134">
        <v>12560</v>
      </c>
      <c r="E12950" s="7" t="s">
        <v>242</v>
      </c>
      <c r="F12950" s="8" t="s">
        <v>457</v>
      </c>
      <c r="G12950" s="18">
        <f>IFERROR(VLOOKUP(Table1[[#This Row],[Codigo_insumo]],BD_Insumos!$B:$E,4),"")</f>
        <v>1.2146999999999999</v>
      </c>
      <c r="H12950" s="140">
        <v>41.3</v>
      </c>
      <c r="I12950" s="9"/>
      <c r="J12950" s="23">
        <f t="shared" si="202"/>
        <v>50.167109999999994</v>
      </c>
      <c r="K12950" s="22" t="str">
        <f>IF(I12950&lt;&gt;"",SUMIF(Table1[Codigo_servico],A12950,Table1[Subtotal_insumo]),"")</f>
        <v/>
      </c>
      <c r="L12950" s="18">
        <f>IF(Table1[[#This Row],[Ordem_insumos]]&lt;&gt;0,VLOOKUP(Table1[[#This Row],[Codigo_servico]],Preencher_Orcamento!$B:$D,3,FALSE)*Table1[[#This Row],[Qtde_insumo]],"")</f>
        <v>0</v>
      </c>
      <c r="M12950" s="18">
        <f>IF(Table1[[#This Row],[Ordem_insumos]]&lt;&gt;0,VLOOKUP(Table1[[#This Row],[Codigo_servico]],Preencher_Orcamento!$B:$D,3,FALSE)*Table1[[#This Row],[Subtotal_insumo]],"")</f>
        <v>0</v>
      </c>
    </row>
    <row r="12951" spans="1:13" x14ac:dyDescent="0.25">
      <c r="A12951" s="6">
        <v>181219</v>
      </c>
      <c r="B12951" s="126">
        <v>15</v>
      </c>
      <c r="C12951" s="133"/>
      <c r="D12951" s="134">
        <v>11520</v>
      </c>
      <c r="E12951" s="7" t="s">
        <v>213</v>
      </c>
      <c r="F12951" s="8" t="s">
        <v>197</v>
      </c>
      <c r="G12951" s="18">
        <f>IFERROR(VLOOKUP(Table1[[#This Row],[Codigo_insumo]],BD_Insumos!$B:$E,4),"")</f>
        <v>3.1955</v>
      </c>
      <c r="H12951" s="140">
        <v>2.0975233000000002</v>
      </c>
      <c r="I12951" s="9"/>
      <c r="J12951" s="23">
        <f t="shared" si="202"/>
        <v>6.7026357051500005</v>
      </c>
      <c r="K12951" s="22" t="str">
        <f>IF(I12951&lt;&gt;"",SUMIF(Table1[Codigo_servico],A12951,Table1[Subtotal_insumo]),"")</f>
        <v/>
      </c>
      <c r="L12951" s="18">
        <f>IF(Table1[[#This Row],[Ordem_insumos]]&lt;&gt;0,VLOOKUP(Table1[[#This Row],[Codigo_servico]],Preencher_Orcamento!$B:$D,3,FALSE)*Table1[[#This Row],[Qtde_insumo]],"")</f>
        <v>0</v>
      </c>
      <c r="M12951" s="18">
        <f>IF(Table1[[#This Row],[Ordem_insumos]]&lt;&gt;0,VLOOKUP(Table1[[#This Row],[Codigo_servico]],Preencher_Orcamento!$B:$D,3,FALSE)*Table1[[#This Row],[Subtotal_insumo]],"")</f>
        <v>0</v>
      </c>
    </row>
    <row r="12952" spans="1:13" x14ac:dyDescent="0.25">
      <c r="A12952" s="6">
        <v>181219</v>
      </c>
      <c r="B12952" s="126">
        <v>16</v>
      </c>
      <c r="C12952" s="133"/>
      <c r="D12952" s="134">
        <v>11066</v>
      </c>
      <c r="E12952" s="7" t="s">
        <v>183</v>
      </c>
      <c r="F12952" s="8" t="s">
        <v>5</v>
      </c>
      <c r="G12952" s="18">
        <f>IFERROR(VLOOKUP(Table1[[#This Row],[Codigo_insumo]],BD_Insumos!$B:$E,4),"")</f>
        <v>1.0965</v>
      </c>
      <c r="H12952" s="140">
        <v>0.24</v>
      </c>
      <c r="I12952" s="9"/>
      <c r="J12952" s="23">
        <f t="shared" si="202"/>
        <v>0.26316000000000001</v>
      </c>
      <c r="K12952" s="22" t="str">
        <f>IF(I12952&lt;&gt;"",SUMIF(Table1[Codigo_servico],A12952,Table1[Subtotal_insumo]),"")</f>
        <v/>
      </c>
      <c r="L12952" s="18">
        <f>IF(Table1[[#This Row],[Ordem_insumos]]&lt;&gt;0,VLOOKUP(Table1[[#This Row],[Codigo_servico]],Preencher_Orcamento!$B:$D,3,FALSE)*Table1[[#This Row],[Qtde_insumo]],"")</f>
        <v>0</v>
      </c>
      <c r="M12952" s="18">
        <f>IF(Table1[[#This Row],[Ordem_insumos]]&lt;&gt;0,VLOOKUP(Table1[[#This Row],[Codigo_servico]],Preencher_Orcamento!$B:$D,3,FALSE)*Table1[[#This Row],[Subtotal_insumo]],"")</f>
        <v>0</v>
      </c>
    </row>
    <row r="12953" spans="1:13" ht="26.25" x14ac:dyDescent="0.25">
      <c r="A12953" s="6">
        <v>181219</v>
      </c>
      <c r="B12953" s="126">
        <v>17</v>
      </c>
      <c r="C12953" s="133"/>
      <c r="D12953" s="134">
        <v>2016</v>
      </c>
      <c r="E12953" s="7" t="s">
        <v>2187</v>
      </c>
      <c r="F12953" s="8" t="s">
        <v>2140</v>
      </c>
      <c r="G12953" s="18">
        <f>IFERROR(VLOOKUP(Table1[[#This Row],[Codigo_insumo]],BD_Insumos!$B:$E,4),"")</f>
        <v>13.188618292508322</v>
      </c>
      <c r="H12953" s="140">
        <v>0.14591470000000001</v>
      </c>
      <c r="I12953" s="9"/>
      <c r="J12953" s="23">
        <f t="shared" si="202"/>
        <v>1.9244132815658641</v>
      </c>
      <c r="K12953" s="22" t="str">
        <f>IF(I12953&lt;&gt;"",SUMIF(Table1[Codigo_servico],A12953,Table1[Subtotal_insumo]),"")</f>
        <v/>
      </c>
      <c r="L12953" s="18">
        <f>IF(Table1[[#This Row],[Ordem_insumos]]&lt;&gt;0,VLOOKUP(Table1[[#This Row],[Codigo_servico]],Preencher_Orcamento!$B:$D,3,FALSE)*Table1[[#This Row],[Qtde_insumo]],"")</f>
        <v>0</v>
      </c>
      <c r="M12953" s="18">
        <f>IF(Table1[[#This Row],[Ordem_insumos]]&lt;&gt;0,VLOOKUP(Table1[[#This Row],[Codigo_servico]],Preencher_Orcamento!$B:$D,3,FALSE)*Table1[[#This Row],[Subtotal_insumo]],"")</f>
        <v>0</v>
      </c>
    </row>
    <row r="12954" spans="1:13" x14ac:dyDescent="0.25">
      <c r="A12954" s="3">
        <v>181321</v>
      </c>
      <c r="B12954" s="125">
        <v>0</v>
      </c>
      <c r="C12954" s="131" t="s">
        <v>4724</v>
      </c>
      <c r="D12954" s="132"/>
      <c r="E12954" s="4"/>
      <c r="F12954" s="4"/>
      <c r="G12954" s="17" t="str">
        <f>IFERROR(VLOOKUP(Table1[[#This Row],[Codigo_insumo]],BD_Insumos!$B:$E,4),"")</f>
        <v/>
      </c>
      <c r="H12954" s="139"/>
      <c r="I12954" s="5" t="s">
        <v>457</v>
      </c>
      <c r="J12954" s="20" t="str">
        <f t="shared" si="202"/>
        <v/>
      </c>
      <c r="K12954" s="21">
        <f>IF(I12954&lt;&gt;"",SUMIF(Table1[Codigo_servico],A12954,Table1[Subtotal_insumo]),"")</f>
        <v>5909.9778103114413</v>
      </c>
      <c r="L12954" s="17" t="str">
        <f>IF(Table1[[#This Row],[Ordem_insumos]]&lt;&gt;0,VLOOKUP(Table1[[#This Row],[Codigo_servico]],Preencher_Orcamento!$B:$D,3,FALSE)*Table1[[#This Row],[Qtde_insumo]],"")</f>
        <v/>
      </c>
      <c r="M12954" s="17" t="str">
        <f>IF(Table1[[#This Row],[Ordem_insumos]]&lt;&gt;0,VLOOKUP(Table1[[#This Row],[Codigo_servico]],Preencher_Orcamento!$B:$D,3,FALSE)*Table1[[#This Row],[Subtotal_insumo]],"")</f>
        <v/>
      </c>
    </row>
    <row r="12955" spans="1:13" ht="26.25" x14ac:dyDescent="0.25">
      <c r="A12955" s="6">
        <v>181321</v>
      </c>
      <c r="B12955" s="126">
        <v>1</v>
      </c>
      <c r="C12955" s="133"/>
      <c r="D12955" s="134">
        <v>10648</v>
      </c>
      <c r="E12955" s="7" t="s">
        <v>158</v>
      </c>
      <c r="F12955" s="8" t="s">
        <v>58</v>
      </c>
      <c r="G12955" s="16">
        <f>IFERROR(VLOOKUP(Table1[[#This Row],[Codigo_insumo]],BD_Insumos!$B:$E,4),"")</f>
        <v>359.69349999999997</v>
      </c>
      <c r="H12955" s="140">
        <v>9.7000000000000003E-2</v>
      </c>
      <c r="I12955" s="9"/>
      <c r="J12955" s="22">
        <f t="shared" si="202"/>
        <v>34.890269499999995</v>
      </c>
      <c r="K12955" s="22" t="str">
        <f>IF(I12955&lt;&gt;"",SUMIF(Table1[Codigo_servico],A12955,Table1[Subtotal_insumo]),"")</f>
        <v/>
      </c>
      <c r="L12955" s="16">
        <f>IF(Table1[[#This Row],[Ordem_insumos]]&lt;&gt;0,VLOOKUP(Table1[[#This Row],[Codigo_servico]],Preencher_Orcamento!$B:$D,3,FALSE)*Table1[[#This Row],[Qtde_insumo]],"")</f>
        <v>0</v>
      </c>
      <c r="M12955" s="16">
        <f>IF(Table1[[#This Row],[Ordem_insumos]]&lt;&gt;0,VLOOKUP(Table1[[#This Row],[Codigo_servico]],Preencher_Orcamento!$B:$D,3,FALSE)*Table1[[#This Row],[Subtotal_insumo]],"")</f>
        <v>0</v>
      </c>
    </row>
    <row r="12956" spans="1:13" x14ac:dyDescent="0.25">
      <c r="A12956" s="6">
        <v>181321</v>
      </c>
      <c r="B12956" s="126">
        <v>2</v>
      </c>
      <c r="C12956" s="133"/>
      <c r="D12956" s="134">
        <v>11066</v>
      </c>
      <c r="E12956" s="7" t="s">
        <v>183</v>
      </c>
      <c r="F12956" s="8" t="s">
        <v>5</v>
      </c>
      <c r="G12956" s="16">
        <f>IFERROR(VLOOKUP(Table1[[#This Row],[Codigo_insumo]],BD_Insumos!$B:$E,4),"")</f>
        <v>1.0965</v>
      </c>
      <c r="H12956" s="140">
        <v>15.54</v>
      </c>
      <c r="I12956" s="9"/>
      <c r="J12956" s="22">
        <f t="shared" si="202"/>
        <v>17.03961</v>
      </c>
      <c r="K12956" s="22" t="str">
        <f>IF(I12956&lt;&gt;"",SUMIF(Table1[Codigo_servico],A12956,Table1[Subtotal_insumo]),"")</f>
        <v/>
      </c>
      <c r="L12956" s="16">
        <f>IF(Table1[[#This Row],[Ordem_insumos]]&lt;&gt;0,VLOOKUP(Table1[[#This Row],[Codigo_servico]],Preencher_Orcamento!$B:$D,3,FALSE)*Table1[[#This Row],[Qtde_insumo]],"")</f>
        <v>0</v>
      </c>
      <c r="M12956" s="16">
        <f>IF(Table1[[#This Row],[Ordem_insumos]]&lt;&gt;0,VLOOKUP(Table1[[#This Row],[Codigo_servico]],Preencher_Orcamento!$B:$D,3,FALSE)*Table1[[#This Row],[Subtotal_insumo]],"")</f>
        <v>0</v>
      </c>
    </row>
    <row r="12957" spans="1:13" x14ac:dyDescent="0.25">
      <c r="A12957" s="6">
        <v>181321</v>
      </c>
      <c r="B12957" s="126">
        <v>3</v>
      </c>
      <c r="C12957" s="133"/>
      <c r="D12957" s="134">
        <v>12580</v>
      </c>
      <c r="E12957" s="7" t="s">
        <v>246</v>
      </c>
      <c r="F12957" s="8" t="s">
        <v>457</v>
      </c>
      <c r="G12957" s="16">
        <f>IFERROR(VLOOKUP(Table1[[#This Row],[Codigo_insumo]],BD_Insumos!$B:$E,4),"")</f>
        <v>0.25140000000000001</v>
      </c>
      <c r="H12957" s="140">
        <v>435</v>
      </c>
      <c r="I12957" s="9"/>
      <c r="J12957" s="22">
        <f t="shared" si="202"/>
        <v>109.35900000000001</v>
      </c>
      <c r="K12957" s="22" t="str">
        <f>IF(I12957&lt;&gt;"",SUMIF(Table1[Codigo_servico],A12957,Table1[Subtotal_insumo]),"")</f>
        <v/>
      </c>
      <c r="L12957" s="16">
        <f>IF(Table1[[#This Row],[Ordem_insumos]]&lt;&gt;0,VLOOKUP(Table1[[#This Row],[Codigo_servico]],Preencher_Orcamento!$B:$D,3,FALSE)*Table1[[#This Row],[Qtde_insumo]],"")</f>
        <v>0</v>
      </c>
      <c r="M12957" s="16">
        <f>IF(Table1[[#This Row],[Ordem_insumos]]&lt;&gt;0,VLOOKUP(Table1[[#This Row],[Codigo_servico]],Preencher_Orcamento!$B:$D,3,FALSE)*Table1[[#This Row],[Subtotal_insumo]],"")</f>
        <v>0</v>
      </c>
    </row>
    <row r="12958" spans="1:13" ht="26.25" x14ac:dyDescent="0.25">
      <c r="A12958" s="6">
        <v>181321</v>
      </c>
      <c r="B12958" s="126">
        <v>4</v>
      </c>
      <c r="C12958" s="133"/>
      <c r="D12958" s="134">
        <v>14040</v>
      </c>
      <c r="E12958" s="7" t="s">
        <v>299</v>
      </c>
      <c r="F12958" s="8" t="s">
        <v>168</v>
      </c>
      <c r="G12958" s="16">
        <f>IFERROR(VLOOKUP(Table1[[#This Row],[Codigo_insumo]],BD_Insumos!$B:$E,4),"")</f>
        <v>7.3939000000000004</v>
      </c>
      <c r="H12958" s="140">
        <v>6.36</v>
      </c>
      <c r="I12958" s="9"/>
      <c r="J12958" s="22">
        <f t="shared" si="202"/>
        <v>47.025204000000002</v>
      </c>
      <c r="K12958" s="22" t="str">
        <f>IF(I12958&lt;&gt;"",SUMIF(Table1[Codigo_servico],A12958,Table1[Subtotal_insumo]),"")</f>
        <v/>
      </c>
      <c r="L12958" s="16">
        <f>IF(Table1[[#This Row],[Ordem_insumos]]&lt;&gt;0,VLOOKUP(Table1[[#This Row],[Codigo_servico]],Preencher_Orcamento!$B:$D,3,FALSE)*Table1[[#This Row],[Qtde_insumo]],"")</f>
        <v>0</v>
      </c>
      <c r="M12958" s="16">
        <f>IF(Table1[[#This Row],[Ordem_insumos]]&lt;&gt;0,VLOOKUP(Table1[[#This Row],[Codigo_servico]],Preencher_Orcamento!$B:$D,3,FALSE)*Table1[[#This Row],[Subtotal_insumo]],"")</f>
        <v>0</v>
      </c>
    </row>
    <row r="12959" spans="1:13" x14ac:dyDescent="0.25">
      <c r="A12959" s="6">
        <v>181321</v>
      </c>
      <c r="B12959" s="126">
        <v>5</v>
      </c>
      <c r="C12959" s="133"/>
      <c r="D12959" s="134">
        <v>17740</v>
      </c>
      <c r="E12959" s="7" t="s">
        <v>399</v>
      </c>
      <c r="F12959" s="8" t="s">
        <v>197</v>
      </c>
      <c r="G12959" s="16">
        <f>IFERROR(VLOOKUP(Table1[[#This Row],[Codigo_insumo]],BD_Insumos!$B:$E,4),"")</f>
        <v>4.9862000000000002</v>
      </c>
      <c r="H12959" s="140">
        <v>1.19</v>
      </c>
      <c r="I12959" s="9"/>
      <c r="J12959" s="22">
        <f t="shared" si="202"/>
        <v>5.9335779999999998</v>
      </c>
      <c r="K12959" s="22" t="str">
        <f>IF(I12959&lt;&gt;"",SUMIF(Table1[Codigo_servico],A12959,Table1[Subtotal_insumo]),"")</f>
        <v/>
      </c>
      <c r="L12959" s="16">
        <f>IF(Table1[[#This Row],[Ordem_insumos]]&lt;&gt;0,VLOOKUP(Table1[[#This Row],[Codigo_servico]],Preencher_Orcamento!$B:$D,3,FALSE)*Table1[[#This Row],[Qtde_insumo]],"")</f>
        <v>0</v>
      </c>
      <c r="M12959" s="16">
        <f>IF(Table1[[#This Row],[Ordem_insumos]]&lt;&gt;0,VLOOKUP(Table1[[#This Row],[Codigo_servico]],Preencher_Orcamento!$B:$D,3,FALSE)*Table1[[#This Row],[Subtotal_insumo]],"")</f>
        <v>0</v>
      </c>
    </row>
    <row r="12960" spans="1:13" x14ac:dyDescent="0.25">
      <c r="A12960" s="6">
        <v>181321</v>
      </c>
      <c r="B12960" s="126">
        <v>6</v>
      </c>
      <c r="C12960" s="133"/>
      <c r="D12960" s="134">
        <v>37040</v>
      </c>
      <c r="E12960" s="7" t="s">
        <v>816</v>
      </c>
      <c r="F12960" s="8" t="s">
        <v>168</v>
      </c>
      <c r="G12960" s="16">
        <f>IFERROR(VLOOKUP(Table1[[#This Row],[Codigo_insumo]],BD_Insumos!$B:$E,4),"")</f>
        <v>11.958299999999999</v>
      </c>
      <c r="H12960" s="140">
        <v>1.73</v>
      </c>
      <c r="I12960" s="9"/>
      <c r="J12960" s="22">
        <f t="shared" si="202"/>
        <v>20.687859</v>
      </c>
      <c r="K12960" s="22" t="str">
        <f>IF(I12960&lt;&gt;"",SUMIF(Table1[Codigo_servico],A12960,Table1[Subtotal_insumo]),"")</f>
        <v/>
      </c>
      <c r="L12960" s="16">
        <f>IF(Table1[[#This Row],[Ordem_insumos]]&lt;&gt;0,VLOOKUP(Table1[[#This Row],[Codigo_servico]],Preencher_Orcamento!$B:$D,3,FALSE)*Table1[[#This Row],[Qtde_insumo]],"")</f>
        <v>0</v>
      </c>
      <c r="M12960" s="16">
        <f>IF(Table1[[#This Row],[Ordem_insumos]]&lt;&gt;0,VLOOKUP(Table1[[#This Row],[Codigo_servico]],Preencher_Orcamento!$B:$D,3,FALSE)*Table1[[#This Row],[Subtotal_insumo]],"")</f>
        <v>0</v>
      </c>
    </row>
    <row r="12961" spans="1:13" x14ac:dyDescent="0.25">
      <c r="A12961" s="6">
        <v>181321</v>
      </c>
      <c r="B12961" s="126">
        <v>7</v>
      </c>
      <c r="C12961" s="133"/>
      <c r="D12961" s="134">
        <v>37525</v>
      </c>
      <c r="E12961" s="7" t="s">
        <v>832</v>
      </c>
      <c r="F12961" s="8" t="s">
        <v>168</v>
      </c>
      <c r="G12961" s="16">
        <f>IFERROR(VLOOKUP(Table1[[#This Row],[Codigo_insumo]],BD_Insumos!$B:$E,4),"")</f>
        <v>6.3125</v>
      </c>
      <c r="H12961" s="140">
        <v>1.38</v>
      </c>
      <c r="I12961" s="9"/>
      <c r="J12961" s="22">
        <f t="shared" si="202"/>
        <v>8.7112499999999997</v>
      </c>
      <c r="K12961" s="22" t="str">
        <f>IF(I12961&lt;&gt;"",SUMIF(Table1[Codigo_servico],A12961,Table1[Subtotal_insumo]),"")</f>
        <v/>
      </c>
      <c r="L12961" s="16">
        <f>IF(Table1[[#This Row],[Ordem_insumos]]&lt;&gt;0,VLOOKUP(Table1[[#This Row],[Codigo_servico]],Preencher_Orcamento!$B:$D,3,FALSE)*Table1[[#This Row],[Qtde_insumo]],"")</f>
        <v>0</v>
      </c>
      <c r="M12961" s="16">
        <f>IF(Table1[[#This Row],[Ordem_insumos]]&lt;&gt;0,VLOOKUP(Table1[[#This Row],[Codigo_servico]],Preencher_Orcamento!$B:$D,3,FALSE)*Table1[[#This Row],[Subtotal_insumo]],"")</f>
        <v>0</v>
      </c>
    </row>
    <row r="12962" spans="1:13" x14ac:dyDescent="0.25">
      <c r="A12962" s="6">
        <v>181321</v>
      </c>
      <c r="B12962" s="126">
        <v>8</v>
      </c>
      <c r="C12962" s="133"/>
      <c r="D12962" s="134">
        <v>11070</v>
      </c>
      <c r="E12962" s="7" t="s">
        <v>185</v>
      </c>
      <c r="F12962" s="8" t="s">
        <v>5</v>
      </c>
      <c r="G12962" s="16">
        <f>IFERROR(VLOOKUP(Table1[[#This Row],[Codigo_insumo]],BD_Insumos!$B:$E,4),"")</f>
        <v>4.1189999999999998</v>
      </c>
      <c r="H12962" s="140">
        <v>20.633330000000001</v>
      </c>
      <c r="I12962" s="9"/>
      <c r="J12962" s="22">
        <f t="shared" si="202"/>
        <v>84.988686270000002</v>
      </c>
      <c r="K12962" s="22" t="str">
        <f>IF(I12962&lt;&gt;"",SUMIF(Table1[Codigo_servico],A12962,Table1[Subtotal_insumo]),"")</f>
        <v/>
      </c>
      <c r="L12962" s="16">
        <f>IF(Table1[[#This Row],[Ordem_insumos]]&lt;&gt;0,VLOOKUP(Table1[[#This Row],[Codigo_servico]],Preencher_Orcamento!$B:$D,3,FALSE)*Table1[[#This Row],[Qtde_insumo]],"")</f>
        <v>0</v>
      </c>
      <c r="M12962" s="16">
        <f>IF(Table1[[#This Row],[Ordem_insumos]]&lt;&gt;0,VLOOKUP(Table1[[#This Row],[Codigo_servico]],Preencher_Orcamento!$B:$D,3,FALSE)*Table1[[#This Row],[Subtotal_insumo]],"")</f>
        <v>0</v>
      </c>
    </row>
    <row r="12963" spans="1:13" x14ac:dyDescent="0.25">
      <c r="A12963" s="6">
        <v>181321</v>
      </c>
      <c r="B12963" s="126">
        <v>9</v>
      </c>
      <c r="C12963" s="133"/>
      <c r="D12963" s="134">
        <v>17515</v>
      </c>
      <c r="E12963" s="7" t="s">
        <v>383</v>
      </c>
      <c r="F12963" s="8" t="s">
        <v>197</v>
      </c>
      <c r="G12963" s="18">
        <f>IFERROR(VLOOKUP(Table1[[#This Row],[Codigo_insumo]],BD_Insumos!$B:$E,4),"")</f>
        <v>5.5275999999999996</v>
      </c>
      <c r="H12963" s="140">
        <v>3.4</v>
      </c>
      <c r="I12963" s="9"/>
      <c r="J12963" s="23">
        <f t="shared" si="202"/>
        <v>18.793839999999999</v>
      </c>
      <c r="K12963" s="22" t="str">
        <f>IF(I12963&lt;&gt;"",SUMIF(Table1[Codigo_servico],A12963,Table1[Subtotal_insumo]),"")</f>
        <v/>
      </c>
      <c r="L12963" s="18">
        <f>IF(Table1[[#This Row],[Ordem_insumos]]&lt;&gt;0,VLOOKUP(Table1[[#This Row],[Codigo_servico]],Preencher_Orcamento!$B:$D,3,FALSE)*Table1[[#This Row],[Qtde_insumo]],"")</f>
        <v>0</v>
      </c>
      <c r="M12963" s="18">
        <f>IF(Table1[[#This Row],[Ordem_insumos]]&lt;&gt;0,VLOOKUP(Table1[[#This Row],[Codigo_servico]],Preencher_Orcamento!$B:$D,3,FALSE)*Table1[[#This Row],[Subtotal_insumo]],"")</f>
        <v>0</v>
      </c>
    </row>
    <row r="12964" spans="1:13" x14ac:dyDescent="0.25">
      <c r="A12964" s="6">
        <v>181321</v>
      </c>
      <c r="B12964" s="126">
        <v>10</v>
      </c>
      <c r="C12964" s="133"/>
      <c r="D12964" s="134">
        <v>11046</v>
      </c>
      <c r="E12964" s="7" t="s">
        <v>178</v>
      </c>
      <c r="F12964" s="8" t="s">
        <v>5</v>
      </c>
      <c r="G12964" s="18">
        <f>IFERROR(VLOOKUP(Table1[[#This Row],[Codigo_insumo]],BD_Insumos!$B:$E,4),"")</f>
        <v>2.4108999999999998</v>
      </c>
      <c r="H12964" s="140">
        <v>27.69</v>
      </c>
      <c r="I12964" s="9"/>
      <c r="J12964" s="23">
        <f t="shared" si="202"/>
        <v>66.757820999999993</v>
      </c>
      <c r="K12964" s="22" t="str">
        <f>IF(I12964&lt;&gt;"",SUMIF(Table1[Codigo_servico],A12964,Table1[Subtotal_insumo]),"")</f>
        <v/>
      </c>
      <c r="L12964" s="18">
        <f>IF(Table1[[#This Row],[Ordem_insumos]]&lt;&gt;0,VLOOKUP(Table1[[#This Row],[Codigo_servico]],Preencher_Orcamento!$B:$D,3,FALSE)*Table1[[#This Row],[Qtde_insumo]],"")</f>
        <v>0</v>
      </c>
      <c r="M12964" s="18">
        <f>IF(Table1[[#This Row],[Ordem_insumos]]&lt;&gt;0,VLOOKUP(Table1[[#This Row],[Codigo_servico]],Preencher_Orcamento!$B:$D,3,FALSE)*Table1[[#This Row],[Subtotal_insumo]],"")</f>
        <v>0</v>
      </c>
    </row>
    <row r="12965" spans="1:13" x14ac:dyDescent="0.25">
      <c r="A12965" s="6">
        <v>181321</v>
      </c>
      <c r="B12965" s="126">
        <v>11</v>
      </c>
      <c r="C12965" s="133"/>
      <c r="D12965" s="134">
        <v>37540</v>
      </c>
      <c r="E12965" s="7" t="s">
        <v>838</v>
      </c>
      <c r="F12965" s="8" t="s">
        <v>457</v>
      </c>
      <c r="G12965" s="18">
        <f>IFERROR(VLOOKUP(Table1[[#This Row],[Codigo_insumo]],BD_Insumos!$B:$E,4),"")</f>
        <v>0.39579999999999999</v>
      </c>
      <c r="H12965" s="140">
        <v>2.0699999999999998</v>
      </c>
      <c r="I12965" s="9"/>
      <c r="J12965" s="23">
        <f t="shared" si="202"/>
        <v>0.81930599999999987</v>
      </c>
      <c r="K12965" s="22" t="str">
        <f>IF(I12965&lt;&gt;"",SUMIF(Table1[Codigo_servico],A12965,Table1[Subtotal_insumo]),"")</f>
        <v/>
      </c>
      <c r="L12965" s="18">
        <f>IF(Table1[[#This Row],[Ordem_insumos]]&lt;&gt;0,VLOOKUP(Table1[[#This Row],[Codigo_servico]],Preencher_Orcamento!$B:$D,3,FALSE)*Table1[[#This Row],[Qtde_insumo]],"")</f>
        <v>0</v>
      </c>
      <c r="M12965" s="18">
        <f>IF(Table1[[#This Row],[Ordem_insumos]]&lt;&gt;0,VLOOKUP(Table1[[#This Row],[Codigo_servico]],Preencher_Orcamento!$B:$D,3,FALSE)*Table1[[#This Row],[Subtotal_insumo]],"")</f>
        <v>0</v>
      </c>
    </row>
    <row r="12966" spans="1:13" ht="26.25" x14ac:dyDescent="0.25">
      <c r="A12966" s="6">
        <v>181321</v>
      </c>
      <c r="B12966" s="126">
        <v>12</v>
      </c>
      <c r="C12966" s="133"/>
      <c r="D12966" s="134">
        <v>14022</v>
      </c>
      <c r="E12966" s="7" t="s">
        <v>290</v>
      </c>
      <c r="F12966" s="8" t="s">
        <v>197</v>
      </c>
      <c r="G12966" s="18">
        <f>IFERROR(VLOOKUP(Table1[[#This Row],[Codigo_insumo]],BD_Insumos!$B:$E,4),"")</f>
        <v>20.04</v>
      </c>
      <c r="H12966" s="140">
        <v>35.549999999999997</v>
      </c>
      <c r="I12966" s="9"/>
      <c r="J12966" s="23">
        <f t="shared" si="202"/>
        <v>712.42199999999991</v>
      </c>
      <c r="K12966" s="22" t="str">
        <f>IF(I12966&lt;&gt;"",SUMIF(Table1[Codigo_servico],A12966,Table1[Subtotal_insumo]),"")</f>
        <v/>
      </c>
      <c r="L12966" s="18">
        <f>IF(Table1[[#This Row],[Ordem_insumos]]&lt;&gt;0,VLOOKUP(Table1[[#This Row],[Codigo_servico]],Preencher_Orcamento!$B:$D,3,FALSE)*Table1[[#This Row],[Qtde_insumo]],"")</f>
        <v>0</v>
      </c>
      <c r="M12966" s="18">
        <f>IF(Table1[[#This Row],[Ordem_insumos]]&lt;&gt;0,VLOOKUP(Table1[[#This Row],[Codigo_servico]],Preencher_Orcamento!$B:$D,3,FALSE)*Table1[[#This Row],[Subtotal_insumo]],"")</f>
        <v>0</v>
      </c>
    </row>
    <row r="12967" spans="1:13" x14ac:dyDescent="0.25">
      <c r="A12967" s="6">
        <v>181321</v>
      </c>
      <c r="B12967" s="126">
        <v>13</v>
      </c>
      <c r="C12967" s="133"/>
      <c r="D12967" s="134">
        <v>11520</v>
      </c>
      <c r="E12967" s="7" t="s">
        <v>213</v>
      </c>
      <c r="F12967" s="8" t="s">
        <v>197</v>
      </c>
      <c r="G12967" s="18">
        <f>IFERROR(VLOOKUP(Table1[[#This Row],[Codigo_insumo]],BD_Insumos!$B:$E,4),"")</f>
        <v>3.1955</v>
      </c>
      <c r="H12967" s="140">
        <v>44.28</v>
      </c>
      <c r="I12967" s="9"/>
      <c r="J12967" s="23">
        <f t="shared" si="202"/>
        <v>141.49674000000002</v>
      </c>
      <c r="K12967" s="22" t="str">
        <f>IF(I12967&lt;&gt;"",SUMIF(Table1[Codigo_servico],A12967,Table1[Subtotal_insumo]),"")</f>
        <v/>
      </c>
      <c r="L12967" s="18">
        <f>IF(Table1[[#This Row],[Ordem_insumos]]&lt;&gt;0,VLOOKUP(Table1[[#This Row],[Codigo_servico]],Preencher_Orcamento!$B:$D,3,FALSE)*Table1[[#This Row],[Qtde_insumo]],"")</f>
        <v>0</v>
      </c>
      <c r="M12967" s="18">
        <f>IF(Table1[[#This Row],[Ordem_insumos]]&lt;&gt;0,VLOOKUP(Table1[[#This Row],[Codigo_servico]],Preencher_Orcamento!$B:$D,3,FALSE)*Table1[[#This Row],[Subtotal_insumo]],"")</f>
        <v>0</v>
      </c>
    </row>
    <row r="12968" spans="1:13" x14ac:dyDescent="0.25">
      <c r="A12968" s="6">
        <v>181321</v>
      </c>
      <c r="B12968" s="126">
        <v>14</v>
      </c>
      <c r="C12968" s="133"/>
      <c r="D12968" s="134">
        <v>10608</v>
      </c>
      <c r="E12968" s="7" t="s">
        <v>118</v>
      </c>
      <c r="F12968" s="8" t="s">
        <v>58</v>
      </c>
      <c r="G12968" s="18">
        <f>IFERROR(VLOOKUP(Table1[[#This Row],[Codigo_insumo]],BD_Insumos!$B:$E,4),"")</f>
        <v>238.17070000000001</v>
      </c>
      <c r="H12968" s="140">
        <v>3.58</v>
      </c>
      <c r="I12968" s="9"/>
      <c r="J12968" s="23">
        <f t="shared" si="202"/>
        <v>852.65110600000003</v>
      </c>
      <c r="K12968" s="22" t="str">
        <f>IF(I12968&lt;&gt;"",SUMIF(Table1[Codigo_servico],A12968,Table1[Subtotal_insumo]),"")</f>
        <v/>
      </c>
      <c r="L12968" s="18">
        <f>IF(Table1[[#This Row],[Ordem_insumos]]&lt;&gt;0,VLOOKUP(Table1[[#This Row],[Codigo_servico]],Preencher_Orcamento!$B:$D,3,FALSE)*Table1[[#This Row],[Qtde_insumo]],"")</f>
        <v>0</v>
      </c>
      <c r="M12968" s="18">
        <f>IF(Table1[[#This Row],[Ordem_insumos]]&lt;&gt;0,VLOOKUP(Table1[[#This Row],[Codigo_servico]],Preencher_Orcamento!$B:$D,3,FALSE)*Table1[[#This Row],[Subtotal_insumo]],"")</f>
        <v>0</v>
      </c>
    </row>
    <row r="12969" spans="1:13" x14ac:dyDescent="0.25">
      <c r="A12969" s="6">
        <v>181321</v>
      </c>
      <c r="B12969" s="126">
        <v>15</v>
      </c>
      <c r="C12969" s="133"/>
      <c r="D12969" s="134">
        <v>11510</v>
      </c>
      <c r="E12969" s="7" t="s">
        <v>205</v>
      </c>
      <c r="F12969" s="8" t="s">
        <v>197</v>
      </c>
      <c r="G12969" s="18">
        <f>IFERROR(VLOOKUP(Table1[[#This Row],[Codigo_insumo]],BD_Insumos!$B:$E,4),"")</f>
        <v>3.2757999999999998</v>
      </c>
      <c r="H12969" s="140">
        <v>18.29</v>
      </c>
      <c r="I12969" s="9"/>
      <c r="J12969" s="23">
        <f t="shared" si="202"/>
        <v>59.914381999999996</v>
      </c>
      <c r="K12969" s="22" t="str">
        <f>IF(I12969&lt;&gt;"",SUMIF(Table1[Codigo_servico],A12969,Table1[Subtotal_insumo]),"")</f>
        <v/>
      </c>
      <c r="L12969" s="18">
        <f>IF(Table1[[#This Row],[Ordem_insumos]]&lt;&gt;0,VLOOKUP(Table1[[#This Row],[Codigo_servico]],Preencher_Orcamento!$B:$D,3,FALSE)*Table1[[#This Row],[Qtde_insumo]],"")</f>
        <v>0</v>
      </c>
      <c r="M12969" s="18">
        <f>IF(Table1[[#This Row],[Ordem_insumos]]&lt;&gt;0,VLOOKUP(Table1[[#This Row],[Codigo_servico]],Preencher_Orcamento!$B:$D,3,FALSE)*Table1[[#This Row],[Subtotal_insumo]],"")</f>
        <v>0</v>
      </c>
    </row>
    <row r="12970" spans="1:13" x14ac:dyDescent="0.25">
      <c r="A12970" s="6">
        <v>181321</v>
      </c>
      <c r="B12970" s="126">
        <v>16</v>
      </c>
      <c r="C12970" s="133"/>
      <c r="D12970" s="134">
        <v>2013</v>
      </c>
      <c r="E12970" s="7" t="s">
        <v>2184</v>
      </c>
      <c r="F12970" s="8" t="s">
        <v>2140</v>
      </c>
      <c r="G12970" s="18">
        <f>IFERROR(VLOOKUP(Table1[[#This Row],[Codigo_insumo]],BD_Insumos!$B:$E,4),"")</f>
        <v>15.756939025755017</v>
      </c>
      <c r="H12970" s="140">
        <v>34.39</v>
      </c>
      <c r="I12970" s="9"/>
      <c r="J12970" s="23">
        <f t="shared" si="202"/>
        <v>541.88113309571509</v>
      </c>
      <c r="K12970" s="22" t="str">
        <f>IF(I12970&lt;&gt;"",SUMIF(Table1[Codigo_servico],A12970,Table1[Subtotal_insumo]),"")</f>
        <v/>
      </c>
      <c r="L12970" s="18">
        <f>IF(Table1[[#This Row],[Ordem_insumos]]&lt;&gt;0,VLOOKUP(Table1[[#This Row],[Codigo_servico]],Preencher_Orcamento!$B:$D,3,FALSE)*Table1[[#This Row],[Qtde_insumo]],"")</f>
        <v>0</v>
      </c>
      <c r="M12970" s="18">
        <f>IF(Table1[[#This Row],[Ordem_insumos]]&lt;&gt;0,VLOOKUP(Table1[[#This Row],[Codigo_servico]],Preencher_Orcamento!$B:$D,3,FALSE)*Table1[[#This Row],[Subtotal_insumo]],"")</f>
        <v>0</v>
      </c>
    </row>
    <row r="12971" spans="1:13" x14ac:dyDescent="0.25">
      <c r="A12971" s="6">
        <v>181321</v>
      </c>
      <c r="B12971" s="126">
        <v>17</v>
      </c>
      <c r="C12971" s="133"/>
      <c r="D12971" s="134">
        <v>2014</v>
      </c>
      <c r="E12971" s="7" t="s">
        <v>2185</v>
      </c>
      <c r="F12971" s="8" t="s">
        <v>2140</v>
      </c>
      <c r="G12971" s="18">
        <f>IFERROR(VLOOKUP(Table1[[#This Row],[Codigo_insumo]],BD_Insumos!$B:$E,4),"")</f>
        <v>13.173665210544026</v>
      </c>
      <c r="H12971" s="140">
        <v>34.39</v>
      </c>
      <c r="I12971" s="9"/>
      <c r="J12971" s="23">
        <f t="shared" si="202"/>
        <v>453.0423465906091</v>
      </c>
      <c r="K12971" s="22" t="str">
        <f>IF(I12971&lt;&gt;"",SUMIF(Table1[Codigo_servico],A12971,Table1[Subtotal_insumo]),"")</f>
        <v/>
      </c>
      <c r="L12971" s="18">
        <f>IF(Table1[[#This Row],[Ordem_insumos]]&lt;&gt;0,VLOOKUP(Table1[[#This Row],[Codigo_servico]],Preencher_Orcamento!$B:$D,3,FALSE)*Table1[[#This Row],[Qtde_insumo]],"")</f>
        <v>0</v>
      </c>
      <c r="M12971" s="18">
        <f>IF(Table1[[#This Row],[Ordem_insumos]]&lt;&gt;0,VLOOKUP(Table1[[#This Row],[Codigo_servico]],Preencher_Orcamento!$B:$D,3,FALSE)*Table1[[#This Row],[Subtotal_insumo]],"")</f>
        <v>0</v>
      </c>
    </row>
    <row r="12972" spans="1:13" x14ac:dyDescent="0.25">
      <c r="A12972" s="6">
        <v>181321</v>
      </c>
      <c r="B12972" s="126">
        <v>18</v>
      </c>
      <c r="C12972" s="133"/>
      <c r="D12972" s="134">
        <v>2015</v>
      </c>
      <c r="E12972" s="7" t="s">
        <v>2186</v>
      </c>
      <c r="F12972" s="8" t="s">
        <v>2140</v>
      </c>
      <c r="G12972" s="18">
        <f>IFERROR(VLOOKUP(Table1[[#This Row],[Codigo_insumo]],BD_Insumos!$B:$E,4),"")</f>
        <v>16.259414142106937</v>
      </c>
      <c r="H12972" s="140">
        <v>5.96</v>
      </c>
      <c r="I12972" s="9"/>
      <c r="J12972" s="23">
        <f t="shared" si="202"/>
        <v>96.906108286957348</v>
      </c>
      <c r="K12972" s="22" t="str">
        <f>IF(I12972&lt;&gt;"",SUMIF(Table1[Codigo_servico],A12972,Table1[Subtotal_insumo]),"")</f>
        <v/>
      </c>
      <c r="L12972" s="18">
        <f>IF(Table1[[#This Row],[Ordem_insumos]]&lt;&gt;0,VLOOKUP(Table1[[#This Row],[Codigo_servico]],Preencher_Orcamento!$B:$D,3,FALSE)*Table1[[#This Row],[Qtde_insumo]],"")</f>
        <v>0</v>
      </c>
      <c r="M12972" s="18">
        <f>IF(Table1[[#This Row],[Ordem_insumos]]&lt;&gt;0,VLOOKUP(Table1[[#This Row],[Codigo_servico]],Preencher_Orcamento!$B:$D,3,FALSE)*Table1[[#This Row],[Subtotal_insumo]],"")</f>
        <v>0</v>
      </c>
    </row>
    <row r="12973" spans="1:13" x14ac:dyDescent="0.25">
      <c r="A12973" s="6">
        <v>181321</v>
      </c>
      <c r="B12973" s="126">
        <v>19</v>
      </c>
      <c r="C12973" s="133"/>
      <c r="D12973" s="134">
        <v>2020</v>
      </c>
      <c r="E12973" s="7" t="s">
        <v>2188</v>
      </c>
      <c r="F12973" s="8" t="s">
        <v>2140</v>
      </c>
      <c r="G12973" s="18">
        <f>IFERROR(VLOOKUP(Table1[[#This Row],[Codigo_insumo]],BD_Insumos!$B:$E,4),"")</f>
        <v>15.860837164231068</v>
      </c>
      <c r="H12973" s="140">
        <v>37.25</v>
      </c>
      <c r="I12973" s="9"/>
      <c r="J12973" s="23">
        <f t="shared" si="202"/>
        <v>590.81618436760732</v>
      </c>
      <c r="K12973" s="22" t="str">
        <f>IF(I12973&lt;&gt;"",SUMIF(Table1[Codigo_servico],A12973,Table1[Subtotal_insumo]),"")</f>
        <v/>
      </c>
      <c r="L12973" s="18">
        <f>IF(Table1[[#This Row],[Ordem_insumos]]&lt;&gt;0,VLOOKUP(Table1[[#This Row],[Codigo_servico]],Preencher_Orcamento!$B:$D,3,FALSE)*Table1[[#This Row],[Qtde_insumo]],"")</f>
        <v>0</v>
      </c>
      <c r="M12973" s="18">
        <f>IF(Table1[[#This Row],[Ordem_insumos]]&lt;&gt;0,VLOOKUP(Table1[[#This Row],[Codigo_servico]],Preencher_Orcamento!$B:$D,3,FALSE)*Table1[[#This Row],[Subtotal_insumo]],"")</f>
        <v>0</v>
      </c>
    </row>
    <row r="12974" spans="1:13" x14ac:dyDescent="0.25">
      <c r="A12974" s="6">
        <v>181321</v>
      </c>
      <c r="B12974" s="126">
        <v>20</v>
      </c>
      <c r="C12974" s="133"/>
      <c r="D12974" s="134">
        <v>2075</v>
      </c>
      <c r="E12974" s="7" t="s">
        <v>2199</v>
      </c>
      <c r="F12974" s="8" t="s">
        <v>2140</v>
      </c>
      <c r="G12974" s="18">
        <f>IFERROR(VLOOKUP(Table1[[#This Row],[Codigo_insumo]],BD_Insumos!$B:$E,4),"")</f>
        <v>15.599673853371913</v>
      </c>
      <c r="H12974" s="140">
        <v>3.11</v>
      </c>
      <c r="I12974" s="9"/>
      <c r="J12974" s="23">
        <f t="shared" si="202"/>
        <v>48.514985683986644</v>
      </c>
      <c r="K12974" s="22" t="str">
        <f>IF(I12974&lt;&gt;"",SUMIF(Table1[Codigo_servico],A12974,Table1[Subtotal_insumo]),"")</f>
        <v/>
      </c>
      <c r="L12974" s="18">
        <f>IF(Table1[[#This Row],[Ordem_insumos]]&lt;&gt;0,VLOOKUP(Table1[[#This Row],[Codigo_servico]],Preencher_Orcamento!$B:$D,3,FALSE)*Table1[[#This Row],[Qtde_insumo]],"")</f>
        <v>0</v>
      </c>
      <c r="M12974" s="18">
        <f>IF(Table1[[#This Row],[Ordem_insumos]]&lt;&gt;0,VLOOKUP(Table1[[#This Row],[Codigo_servico]],Preencher_Orcamento!$B:$D,3,FALSE)*Table1[[#This Row],[Subtotal_insumo]],"")</f>
        <v>0</v>
      </c>
    </row>
    <row r="12975" spans="1:13" x14ac:dyDescent="0.25">
      <c r="A12975" s="6">
        <v>181321</v>
      </c>
      <c r="B12975" s="126">
        <v>21</v>
      </c>
      <c r="C12975" s="133"/>
      <c r="D12975" s="134">
        <v>2076</v>
      </c>
      <c r="E12975" s="7" t="s">
        <v>2200</v>
      </c>
      <c r="F12975" s="8" t="s">
        <v>2140</v>
      </c>
      <c r="G12975" s="18">
        <f>IFERROR(VLOOKUP(Table1[[#This Row],[Codigo_insumo]],BD_Insumos!$B:$E,4),"")</f>
        <v>12.645924541907611</v>
      </c>
      <c r="H12975" s="140">
        <v>1.38</v>
      </c>
      <c r="I12975" s="9"/>
      <c r="J12975" s="23">
        <f t="shared" si="202"/>
        <v>17.451375867832503</v>
      </c>
      <c r="K12975" s="22" t="str">
        <f>IF(I12975&lt;&gt;"",SUMIF(Table1[Codigo_servico],A12975,Table1[Subtotal_insumo]),"")</f>
        <v/>
      </c>
      <c r="L12975" s="18">
        <f>IF(Table1[[#This Row],[Ordem_insumos]]&lt;&gt;0,VLOOKUP(Table1[[#This Row],[Codigo_servico]],Preencher_Orcamento!$B:$D,3,FALSE)*Table1[[#This Row],[Qtde_insumo]],"")</f>
        <v>0</v>
      </c>
      <c r="M12975" s="18">
        <f>IF(Table1[[#This Row],[Ordem_insumos]]&lt;&gt;0,VLOOKUP(Table1[[#This Row],[Codigo_servico]],Preencher_Orcamento!$B:$D,3,FALSE)*Table1[[#This Row],[Subtotal_insumo]],"")</f>
        <v>0</v>
      </c>
    </row>
    <row r="12976" spans="1:13" x14ac:dyDescent="0.25">
      <c r="A12976" s="6">
        <v>181321</v>
      </c>
      <c r="B12976" s="126">
        <v>22</v>
      </c>
      <c r="C12976" s="133"/>
      <c r="D12976" s="134">
        <v>2099</v>
      </c>
      <c r="E12976" s="7" t="s">
        <v>2205</v>
      </c>
      <c r="F12976" s="8" t="s">
        <v>2140</v>
      </c>
      <c r="G12976" s="18">
        <f>IFERROR(VLOOKUP(Table1[[#This Row],[Codigo_insumo]],BD_Insumos!$B:$E,4),"")</f>
        <v>12.627877718847255</v>
      </c>
      <c r="H12976" s="140">
        <v>142.11000000000001</v>
      </c>
      <c r="I12976" s="9"/>
      <c r="J12976" s="23">
        <f t="shared" si="202"/>
        <v>1794.5477026253836</v>
      </c>
      <c r="K12976" s="22" t="str">
        <f>IF(I12976&lt;&gt;"",SUMIF(Table1[Codigo_servico],A12976,Table1[Subtotal_insumo]),"")</f>
        <v/>
      </c>
      <c r="L12976" s="18">
        <f>IF(Table1[[#This Row],[Ordem_insumos]]&lt;&gt;0,VLOOKUP(Table1[[#This Row],[Codigo_servico]],Preencher_Orcamento!$B:$D,3,FALSE)*Table1[[#This Row],[Qtde_insumo]],"")</f>
        <v>0</v>
      </c>
      <c r="M12976" s="18">
        <f>IF(Table1[[#This Row],[Ordem_insumos]]&lt;&gt;0,VLOOKUP(Table1[[#This Row],[Codigo_servico]],Preencher_Orcamento!$B:$D,3,FALSE)*Table1[[#This Row],[Subtotal_insumo]],"")</f>
        <v>0</v>
      </c>
    </row>
    <row r="12977" spans="1:13" x14ac:dyDescent="0.25">
      <c r="A12977" s="6">
        <v>181321</v>
      </c>
      <c r="B12977" s="126">
        <v>23</v>
      </c>
      <c r="C12977" s="133"/>
      <c r="D12977" s="134">
        <v>10543</v>
      </c>
      <c r="E12977" s="7" t="s">
        <v>91</v>
      </c>
      <c r="F12977" s="8" t="s">
        <v>58</v>
      </c>
      <c r="G12977" s="18">
        <f>IFERROR(VLOOKUP(Table1[[#This Row],[Codigo_insumo]],BD_Insumos!$B:$E,4),"")</f>
        <v>67.283799999999999</v>
      </c>
      <c r="H12977" s="140">
        <v>1.1399999999999999</v>
      </c>
      <c r="I12977" s="9"/>
      <c r="J12977" s="23">
        <f t="shared" si="202"/>
        <v>76.703531999999996</v>
      </c>
      <c r="K12977" s="22" t="str">
        <f>IF(I12977&lt;&gt;"",SUMIF(Table1[Codigo_servico],A12977,Table1[Subtotal_insumo]),"")</f>
        <v/>
      </c>
      <c r="L12977" s="18">
        <f>IF(Table1[[#This Row],[Ordem_insumos]]&lt;&gt;0,VLOOKUP(Table1[[#This Row],[Codigo_servico]],Preencher_Orcamento!$B:$D,3,FALSE)*Table1[[#This Row],[Qtde_insumo]],"")</f>
        <v>0</v>
      </c>
      <c r="M12977" s="18">
        <f>IF(Table1[[#This Row],[Ordem_insumos]]&lt;&gt;0,VLOOKUP(Table1[[#This Row],[Codigo_servico]],Preencher_Orcamento!$B:$D,3,FALSE)*Table1[[#This Row],[Subtotal_insumo]],"")</f>
        <v>0</v>
      </c>
    </row>
    <row r="12978" spans="1:13" ht="26.25" x14ac:dyDescent="0.25">
      <c r="A12978" s="6">
        <v>181321</v>
      </c>
      <c r="B12978" s="126">
        <v>24</v>
      </c>
      <c r="C12978" s="133"/>
      <c r="D12978" s="134">
        <v>2016</v>
      </c>
      <c r="E12978" s="7" t="s">
        <v>2187</v>
      </c>
      <c r="F12978" s="8" t="s">
        <v>2140</v>
      </c>
      <c r="G12978" s="18">
        <f>IFERROR(VLOOKUP(Table1[[#This Row],[Codigo_insumo]],BD_Insumos!$B:$E,4),"")</f>
        <v>13.188618292508322</v>
      </c>
      <c r="H12978" s="140">
        <v>5.96</v>
      </c>
      <c r="I12978" s="9"/>
      <c r="J12978" s="23">
        <f t="shared" si="202"/>
        <v>78.604165023349594</v>
      </c>
      <c r="K12978" s="22" t="str">
        <f>IF(I12978&lt;&gt;"",SUMIF(Table1[Codigo_servico],A12978,Table1[Subtotal_insumo]),"")</f>
        <v/>
      </c>
      <c r="L12978" s="18">
        <f>IF(Table1[[#This Row],[Ordem_insumos]]&lt;&gt;0,VLOOKUP(Table1[[#This Row],[Codigo_servico]],Preencher_Orcamento!$B:$D,3,FALSE)*Table1[[#This Row],[Qtde_insumo]],"")</f>
        <v>0</v>
      </c>
      <c r="M12978" s="18">
        <f>IF(Table1[[#This Row],[Ordem_insumos]]&lt;&gt;0,VLOOKUP(Table1[[#This Row],[Codigo_servico]],Preencher_Orcamento!$B:$D,3,FALSE)*Table1[[#This Row],[Subtotal_insumo]],"")</f>
        <v>0</v>
      </c>
    </row>
    <row r="12979" spans="1:13" x14ac:dyDescent="0.25">
      <c r="A12979" s="6">
        <v>181321</v>
      </c>
      <c r="B12979" s="126">
        <v>25</v>
      </c>
      <c r="C12979" s="133"/>
      <c r="D12979" s="134">
        <v>11020</v>
      </c>
      <c r="E12979" s="7" t="s">
        <v>174</v>
      </c>
      <c r="F12979" s="8" t="s">
        <v>170</v>
      </c>
      <c r="G12979" s="18">
        <f>IFERROR(VLOOKUP(Table1[[#This Row],[Codigo_insumo]],BD_Insumos!$B:$E,4),"")</f>
        <v>9.8424999999999994</v>
      </c>
      <c r="H12979" s="140">
        <v>3.05</v>
      </c>
      <c r="I12979" s="9"/>
      <c r="J12979" s="23">
        <f t="shared" si="202"/>
        <v>30.019624999999998</v>
      </c>
      <c r="K12979" s="22" t="str">
        <f>IF(I12979&lt;&gt;"",SUMIF(Table1[Codigo_servico],A12979,Table1[Subtotal_insumo]),"")</f>
        <v/>
      </c>
      <c r="L12979" s="18">
        <f>IF(Table1[[#This Row],[Ordem_insumos]]&lt;&gt;0,VLOOKUP(Table1[[#This Row],[Codigo_servico]],Preencher_Orcamento!$B:$D,3,FALSE)*Table1[[#This Row],[Qtde_insumo]],"")</f>
        <v>0</v>
      </c>
      <c r="M12979" s="18">
        <f>IF(Table1[[#This Row],[Ordem_insumos]]&lt;&gt;0,VLOOKUP(Table1[[#This Row],[Codigo_servico]],Preencher_Orcamento!$B:$D,3,FALSE)*Table1[[#This Row],[Subtotal_insumo]],"")</f>
        <v>0</v>
      </c>
    </row>
    <row r="12980" spans="1:13" x14ac:dyDescent="0.25">
      <c r="A12980" s="3">
        <v>181326</v>
      </c>
      <c r="B12980" s="125">
        <v>0</v>
      </c>
      <c r="C12980" s="131" t="s">
        <v>4725</v>
      </c>
      <c r="D12980" s="132"/>
      <c r="E12980" s="4"/>
      <c r="F12980" s="4"/>
      <c r="G12980" s="17" t="str">
        <f>IFERROR(VLOOKUP(Table1[[#This Row],[Codigo_insumo]],BD_Insumos!$B:$E,4),"")</f>
        <v/>
      </c>
      <c r="H12980" s="139"/>
      <c r="I12980" s="5" t="s">
        <v>457</v>
      </c>
      <c r="J12980" s="20" t="str">
        <f t="shared" si="202"/>
        <v/>
      </c>
      <c r="K12980" s="21">
        <f>IF(I12980&lt;&gt;"",SUMIF(Table1[Codigo_servico],A12980,Table1[Subtotal_insumo]),"")</f>
        <v>1626.6523854798386</v>
      </c>
      <c r="L12980" s="17" t="str">
        <f>IF(Table1[[#This Row],[Ordem_insumos]]&lt;&gt;0,VLOOKUP(Table1[[#This Row],[Codigo_servico]],Preencher_Orcamento!$B:$D,3,FALSE)*Table1[[#This Row],[Qtde_insumo]],"")</f>
        <v/>
      </c>
      <c r="M12980" s="17" t="str">
        <f>IF(Table1[[#This Row],[Ordem_insumos]]&lt;&gt;0,VLOOKUP(Table1[[#This Row],[Codigo_servico]],Preencher_Orcamento!$B:$D,3,FALSE)*Table1[[#This Row],[Subtotal_insumo]],"")</f>
        <v/>
      </c>
    </row>
    <row r="12981" spans="1:13" x14ac:dyDescent="0.25">
      <c r="A12981" s="6">
        <v>181326</v>
      </c>
      <c r="B12981" s="126">
        <v>1</v>
      </c>
      <c r="C12981" s="133"/>
      <c r="D12981" s="134">
        <v>11066</v>
      </c>
      <c r="E12981" s="7" t="s">
        <v>183</v>
      </c>
      <c r="F12981" s="8" t="s">
        <v>5</v>
      </c>
      <c r="G12981" s="16">
        <f>IFERROR(VLOOKUP(Table1[[#This Row],[Codigo_insumo]],BD_Insumos!$B:$E,4),"")</f>
        <v>1.0965</v>
      </c>
      <c r="H12981" s="140">
        <v>1.49</v>
      </c>
      <c r="I12981" s="9"/>
      <c r="J12981" s="22">
        <f t="shared" si="202"/>
        <v>1.633785</v>
      </c>
      <c r="K12981" s="22" t="str">
        <f>IF(I12981&lt;&gt;"",SUMIF(Table1[Codigo_servico],A12981,Table1[Subtotal_insumo]),"")</f>
        <v/>
      </c>
      <c r="L12981" s="16">
        <f>IF(Table1[[#This Row],[Ordem_insumos]]&lt;&gt;0,VLOOKUP(Table1[[#This Row],[Codigo_servico]],Preencher_Orcamento!$B:$D,3,FALSE)*Table1[[#This Row],[Qtde_insumo]],"")</f>
        <v>0</v>
      </c>
      <c r="M12981" s="16">
        <f>IF(Table1[[#This Row],[Ordem_insumos]]&lt;&gt;0,VLOOKUP(Table1[[#This Row],[Codigo_servico]],Preencher_Orcamento!$B:$D,3,FALSE)*Table1[[#This Row],[Subtotal_insumo]],"")</f>
        <v>0</v>
      </c>
    </row>
    <row r="12982" spans="1:13" x14ac:dyDescent="0.25">
      <c r="A12982" s="6">
        <v>181326</v>
      </c>
      <c r="B12982" s="126">
        <v>2</v>
      </c>
      <c r="C12982" s="133"/>
      <c r="D12982" s="134">
        <v>17740</v>
      </c>
      <c r="E12982" s="7" t="s">
        <v>399</v>
      </c>
      <c r="F12982" s="8" t="s">
        <v>197</v>
      </c>
      <c r="G12982" s="16">
        <f>IFERROR(VLOOKUP(Table1[[#This Row],[Codigo_insumo]],BD_Insumos!$B:$E,4),"")</f>
        <v>4.9862000000000002</v>
      </c>
      <c r="H12982" s="140">
        <v>0.48</v>
      </c>
      <c r="I12982" s="9"/>
      <c r="J12982" s="22">
        <f t="shared" si="202"/>
        <v>2.3933759999999999</v>
      </c>
      <c r="K12982" s="22" t="str">
        <f>IF(I12982&lt;&gt;"",SUMIF(Table1[Codigo_servico],A12982,Table1[Subtotal_insumo]),"")</f>
        <v/>
      </c>
      <c r="L12982" s="16">
        <f>IF(Table1[[#This Row],[Ordem_insumos]]&lt;&gt;0,VLOOKUP(Table1[[#This Row],[Codigo_servico]],Preencher_Orcamento!$B:$D,3,FALSE)*Table1[[#This Row],[Qtde_insumo]],"")</f>
        <v>0</v>
      </c>
      <c r="M12982" s="16">
        <f>IF(Table1[[#This Row],[Ordem_insumos]]&lt;&gt;0,VLOOKUP(Table1[[#This Row],[Codigo_servico]],Preencher_Orcamento!$B:$D,3,FALSE)*Table1[[#This Row],[Subtotal_insumo]],"")</f>
        <v>0</v>
      </c>
    </row>
    <row r="12983" spans="1:13" x14ac:dyDescent="0.25">
      <c r="A12983" s="6">
        <v>181326</v>
      </c>
      <c r="B12983" s="126">
        <v>3</v>
      </c>
      <c r="C12983" s="133"/>
      <c r="D12983" s="134">
        <v>2099</v>
      </c>
      <c r="E12983" s="7" t="s">
        <v>2205</v>
      </c>
      <c r="F12983" s="8" t="s">
        <v>2140</v>
      </c>
      <c r="G12983" s="16">
        <f>IFERROR(VLOOKUP(Table1[[#This Row],[Codigo_insumo]],BD_Insumos!$B:$E,4),"")</f>
        <v>12.627877718847255</v>
      </c>
      <c r="H12983" s="140">
        <v>31</v>
      </c>
      <c r="I12983" s="9"/>
      <c r="J12983" s="22">
        <f t="shared" si="202"/>
        <v>391.46420928426494</v>
      </c>
      <c r="K12983" s="22" t="str">
        <f>IF(I12983&lt;&gt;"",SUMIF(Table1[Codigo_servico],A12983,Table1[Subtotal_insumo]),"")</f>
        <v/>
      </c>
      <c r="L12983" s="16">
        <f>IF(Table1[[#This Row],[Ordem_insumos]]&lt;&gt;0,VLOOKUP(Table1[[#This Row],[Codigo_servico]],Preencher_Orcamento!$B:$D,3,FALSE)*Table1[[#This Row],[Qtde_insumo]],"")</f>
        <v>0</v>
      </c>
      <c r="M12983" s="16">
        <f>IF(Table1[[#This Row],[Ordem_insumos]]&lt;&gt;0,VLOOKUP(Table1[[#This Row],[Codigo_servico]],Preencher_Orcamento!$B:$D,3,FALSE)*Table1[[#This Row],[Subtotal_insumo]],"")</f>
        <v>0</v>
      </c>
    </row>
    <row r="12984" spans="1:13" x14ac:dyDescent="0.25">
      <c r="A12984" s="6">
        <v>181326</v>
      </c>
      <c r="B12984" s="126">
        <v>4</v>
      </c>
      <c r="C12984" s="133"/>
      <c r="D12984" s="134">
        <v>2076</v>
      </c>
      <c r="E12984" s="7" t="s">
        <v>2200</v>
      </c>
      <c r="F12984" s="8" t="s">
        <v>2140</v>
      </c>
      <c r="G12984" s="16">
        <f>IFERROR(VLOOKUP(Table1[[#This Row],[Codigo_insumo]],BD_Insumos!$B:$E,4),"")</f>
        <v>12.645924541907611</v>
      </c>
      <c r="H12984" s="140">
        <v>3.35</v>
      </c>
      <c r="I12984" s="9"/>
      <c r="J12984" s="22">
        <f t="shared" si="202"/>
        <v>42.3638472153905</v>
      </c>
      <c r="K12984" s="22" t="str">
        <f>IF(I12984&lt;&gt;"",SUMIF(Table1[Codigo_servico],A12984,Table1[Subtotal_insumo]),"")</f>
        <v/>
      </c>
      <c r="L12984" s="16">
        <f>IF(Table1[[#This Row],[Ordem_insumos]]&lt;&gt;0,VLOOKUP(Table1[[#This Row],[Codigo_servico]],Preencher_Orcamento!$B:$D,3,FALSE)*Table1[[#This Row],[Qtde_insumo]],"")</f>
        <v>0</v>
      </c>
      <c r="M12984" s="16">
        <f>IF(Table1[[#This Row],[Ordem_insumos]]&lt;&gt;0,VLOOKUP(Table1[[#This Row],[Codigo_servico]],Preencher_Orcamento!$B:$D,3,FALSE)*Table1[[#This Row],[Subtotal_insumo]],"")</f>
        <v>0</v>
      </c>
    </row>
    <row r="12985" spans="1:13" x14ac:dyDescent="0.25">
      <c r="A12985" s="6">
        <v>181326</v>
      </c>
      <c r="B12985" s="126">
        <v>5</v>
      </c>
      <c r="C12985" s="133"/>
      <c r="D12985" s="134">
        <v>2075</v>
      </c>
      <c r="E12985" s="7" t="s">
        <v>2199</v>
      </c>
      <c r="F12985" s="8" t="s">
        <v>2140</v>
      </c>
      <c r="G12985" s="16">
        <f>IFERROR(VLOOKUP(Table1[[#This Row],[Codigo_insumo]],BD_Insumos!$B:$E,4),"")</f>
        <v>15.599673853371913</v>
      </c>
      <c r="H12985" s="140">
        <v>6.09</v>
      </c>
      <c r="I12985" s="9"/>
      <c r="J12985" s="22">
        <f t="shared" si="202"/>
        <v>95.002013767034953</v>
      </c>
      <c r="K12985" s="22" t="str">
        <f>IF(I12985&lt;&gt;"",SUMIF(Table1[Codigo_servico],A12985,Table1[Subtotal_insumo]),"")</f>
        <v/>
      </c>
      <c r="L12985" s="16">
        <f>IF(Table1[[#This Row],[Ordem_insumos]]&lt;&gt;0,VLOOKUP(Table1[[#This Row],[Codigo_servico]],Preencher_Orcamento!$B:$D,3,FALSE)*Table1[[#This Row],[Qtde_insumo]],"")</f>
        <v>0</v>
      </c>
      <c r="M12985" s="16">
        <f>IF(Table1[[#This Row],[Ordem_insumos]]&lt;&gt;0,VLOOKUP(Table1[[#This Row],[Codigo_servico]],Preencher_Orcamento!$B:$D,3,FALSE)*Table1[[#This Row],[Subtotal_insumo]],"")</f>
        <v>0</v>
      </c>
    </row>
    <row r="12986" spans="1:13" x14ac:dyDescent="0.25">
      <c r="A12986" s="6">
        <v>181326</v>
      </c>
      <c r="B12986" s="126">
        <v>6</v>
      </c>
      <c r="C12986" s="133"/>
      <c r="D12986" s="134">
        <v>2020</v>
      </c>
      <c r="E12986" s="7" t="s">
        <v>2188</v>
      </c>
      <c r="F12986" s="8" t="s">
        <v>2140</v>
      </c>
      <c r="G12986" s="16">
        <f>IFERROR(VLOOKUP(Table1[[#This Row],[Codigo_insumo]],BD_Insumos!$B:$E,4),"")</f>
        <v>15.860837164231068</v>
      </c>
      <c r="H12986" s="140">
        <v>19.63</v>
      </c>
      <c r="I12986" s="9"/>
      <c r="J12986" s="22">
        <f t="shared" si="202"/>
        <v>311.34823353385588</v>
      </c>
      <c r="K12986" s="22" t="str">
        <f>IF(I12986&lt;&gt;"",SUMIF(Table1[Codigo_servico],A12986,Table1[Subtotal_insumo]),"")</f>
        <v/>
      </c>
      <c r="L12986" s="16">
        <f>IF(Table1[[#This Row],[Ordem_insumos]]&lt;&gt;0,VLOOKUP(Table1[[#This Row],[Codigo_servico]],Preencher_Orcamento!$B:$D,3,FALSE)*Table1[[#This Row],[Qtde_insumo]],"")</f>
        <v>0</v>
      </c>
      <c r="M12986" s="16">
        <f>IF(Table1[[#This Row],[Ordem_insumos]]&lt;&gt;0,VLOOKUP(Table1[[#This Row],[Codigo_servico]],Preencher_Orcamento!$B:$D,3,FALSE)*Table1[[#This Row],[Subtotal_insumo]],"")</f>
        <v>0</v>
      </c>
    </row>
    <row r="12987" spans="1:13" ht="26.25" x14ac:dyDescent="0.25">
      <c r="A12987" s="6">
        <v>181326</v>
      </c>
      <c r="B12987" s="126">
        <v>7</v>
      </c>
      <c r="C12987" s="133"/>
      <c r="D12987" s="134">
        <v>2016</v>
      </c>
      <c r="E12987" s="7" t="s">
        <v>2187</v>
      </c>
      <c r="F12987" s="8" t="s">
        <v>2140</v>
      </c>
      <c r="G12987" s="16">
        <f>IFERROR(VLOOKUP(Table1[[#This Row],[Codigo_insumo]],BD_Insumos!$B:$E,4),"")</f>
        <v>13.188618292508322</v>
      </c>
      <c r="H12987" s="140">
        <v>2.42</v>
      </c>
      <c r="I12987" s="9"/>
      <c r="J12987" s="22">
        <f t="shared" si="202"/>
        <v>31.916456267870139</v>
      </c>
      <c r="K12987" s="22" t="str">
        <f>IF(I12987&lt;&gt;"",SUMIF(Table1[Codigo_servico],A12987,Table1[Subtotal_insumo]),"")</f>
        <v/>
      </c>
      <c r="L12987" s="16">
        <f>IF(Table1[[#This Row],[Ordem_insumos]]&lt;&gt;0,VLOOKUP(Table1[[#This Row],[Codigo_servico]],Preencher_Orcamento!$B:$D,3,FALSE)*Table1[[#This Row],[Qtde_insumo]],"")</f>
        <v>0</v>
      </c>
      <c r="M12987" s="16">
        <f>IF(Table1[[#This Row],[Ordem_insumos]]&lt;&gt;0,VLOOKUP(Table1[[#This Row],[Codigo_servico]],Preencher_Orcamento!$B:$D,3,FALSE)*Table1[[#This Row],[Subtotal_insumo]],"")</f>
        <v>0</v>
      </c>
    </row>
    <row r="12988" spans="1:13" x14ac:dyDescent="0.25">
      <c r="A12988" s="6">
        <v>181326</v>
      </c>
      <c r="B12988" s="126">
        <v>8</v>
      </c>
      <c r="C12988" s="133"/>
      <c r="D12988" s="134">
        <v>2015</v>
      </c>
      <c r="E12988" s="7" t="s">
        <v>2186</v>
      </c>
      <c r="F12988" s="8" t="s">
        <v>2140</v>
      </c>
      <c r="G12988" s="16">
        <f>IFERROR(VLOOKUP(Table1[[#This Row],[Codigo_insumo]],BD_Insumos!$B:$E,4),"")</f>
        <v>16.259414142106937</v>
      </c>
      <c r="H12988" s="140">
        <v>2.42</v>
      </c>
      <c r="I12988" s="9"/>
      <c r="J12988" s="22">
        <f t="shared" si="202"/>
        <v>39.34778222389879</v>
      </c>
      <c r="K12988" s="22" t="str">
        <f>IF(I12988&lt;&gt;"",SUMIF(Table1[Codigo_servico],A12988,Table1[Subtotal_insumo]),"")</f>
        <v/>
      </c>
      <c r="L12988" s="16">
        <f>IF(Table1[[#This Row],[Ordem_insumos]]&lt;&gt;0,VLOOKUP(Table1[[#This Row],[Codigo_servico]],Preencher_Orcamento!$B:$D,3,FALSE)*Table1[[#This Row],[Qtde_insumo]],"")</f>
        <v>0</v>
      </c>
      <c r="M12988" s="16">
        <f>IF(Table1[[#This Row],[Ordem_insumos]]&lt;&gt;0,VLOOKUP(Table1[[#This Row],[Codigo_servico]],Preencher_Orcamento!$B:$D,3,FALSE)*Table1[[#This Row],[Subtotal_insumo]],"")</f>
        <v>0</v>
      </c>
    </row>
    <row r="12989" spans="1:13" x14ac:dyDescent="0.25">
      <c r="A12989" s="6">
        <v>181326</v>
      </c>
      <c r="B12989" s="126">
        <v>9</v>
      </c>
      <c r="C12989" s="133"/>
      <c r="D12989" s="134">
        <v>2013</v>
      </c>
      <c r="E12989" s="7" t="s">
        <v>2184</v>
      </c>
      <c r="F12989" s="8" t="s">
        <v>2140</v>
      </c>
      <c r="G12989" s="18">
        <f>IFERROR(VLOOKUP(Table1[[#This Row],[Codigo_insumo]],BD_Insumos!$B:$E,4),"")</f>
        <v>15.756939025755017</v>
      </c>
      <c r="H12989" s="140">
        <v>4.5599999999999996</v>
      </c>
      <c r="I12989" s="9"/>
      <c r="J12989" s="23">
        <f t="shared" si="202"/>
        <v>71.851641957442865</v>
      </c>
      <c r="K12989" s="22" t="str">
        <f>IF(I12989&lt;&gt;"",SUMIF(Table1[Codigo_servico],A12989,Table1[Subtotal_insumo]),"")</f>
        <v/>
      </c>
      <c r="L12989" s="18">
        <f>IF(Table1[[#This Row],[Ordem_insumos]]&lt;&gt;0,VLOOKUP(Table1[[#This Row],[Codigo_servico]],Preencher_Orcamento!$B:$D,3,FALSE)*Table1[[#This Row],[Qtde_insumo]],"")</f>
        <v>0</v>
      </c>
      <c r="M12989" s="18">
        <f>IF(Table1[[#This Row],[Ordem_insumos]]&lt;&gt;0,VLOOKUP(Table1[[#This Row],[Codigo_servico]],Preencher_Orcamento!$B:$D,3,FALSE)*Table1[[#This Row],[Subtotal_insumo]],"")</f>
        <v>0</v>
      </c>
    </row>
    <row r="12990" spans="1:13" x14ac:dyDescent="0.25">
      <c r="A12990" s="6">
        <v>181326</v>
      </c>
      <c r="B12990" s="126">
        <v>10</v>
      </c>
      <c r="C12990" s="133"/>
      <c r="D12990" s="134">
        <v>37530</v>
      </c>
      <c r="E12990" s="7" t="s">
        <v>834</v>
      </c>
      <c r="F12990" s="8" t="s">
        <v>457</v>
      </c>
      <c r="G12990" s="18">
        <f>IFERROR(VLOOKUP(Table1[[#This Row],[Codigo_insumo]],BD_Insumos!$B:$E,4),"")</f>
        <v>0.85980000000000001</v>
      </c>
      <c r="H12990" s="140">
        <v>1.52</v>
      </c>
      <c r="I12990" s="9"/>
      <c r="J12990" s="23">
        <f t="shared" si="202"/>
        <v>1.3068960000000001</v>
      </c>
      <c r="K12990" s="22" t="str">
        <f>IF(I12990&lt;&gt;"",SUMIF(Table1[Codigo_servico],A12990,Table1[Subtotal_insumo]),"")</f>
        <v/>
      </c>
      <c r="L12990" s="18">
        <f>IF(Table1[[#This Row],[Ordem_insumos]]&lt;&gt;0,VLOOKUP(Table1[[#This Row],[Codigo_servico]],Preencher_Orcamento!$B:$D,3,FALSE)*Table1[[#This Row],[Qtde_insumo]],"")</f>
        <v>0</v>
      </c>
      <c r="M12990" s="18">
        <f>IF(Table1[[#This Row],[Ordem_insumos]]&lt;&gt;0,VLOOKUP(Table1[[#This Row],[Codigo_servico]],Preencher_Orcamento!$B:$D,3,FALSE)*Table1[[#This Row],[Subtotal_insumo]],"")</f>
        <v>0</v>
      </c>
    </row>
    <row r="12991" spans="1:13" x14ac:dyDescent="0.25">
      <c r="A12991" s="6">
        <v>181326</v>
      </c>
      <c r="B12991" s="126">
        <v>11</v>
      </c>
      <c r="C12991" s="133"/>
      <c r="D12991" s="134">
        <v>11510</v>
      </c>
      <c r="E12991" s="7" t="s">
        <v>205</v>
      </c>
      <c r="F12991" s="8" t="s">
        <v>197</v>
      </c>
      <c r="G12991" s="18">
        <f>IFERROR(VLOOKUP(Table1[[#This Row],[Codigo_insumo]],BD_Insumos!$B:$E,4),"")</f>
        <v>3.2757999999999998</v>
      </c>
      <c r="H12991" s="140">
        <v>18.54</v>
      </c>
      <c r="I12991" s="9"/>
      <c r="J12991" s="23">
        <f t="shared" si="202"/>
        <v>60.733331999999997</v>
      </c>
      <c r="K12991" s="22" t="str">
        <f>IF(I12991&lt;&gt;"",SUMIF(Table1[Codigo_servico],A12991,Table1[Subtotal_insumo]),"")</f>
        <v/>
      </c>
      <c r="L12991" s="18">
        <f>IF(Table1[[#This Row],[Ordem_insumos]]&lt;&gt;0,VLOOKUP(Table1[[#This Row],[Codigo_servico]],Preencher_Orcamento!$B:$D,3,FALSE)*Table1[[#This Row],[Qtde_insumo]],"")</f>
        <v>0</v>
      </c>
      <c r="M12991" s="18">
        <f>IF(Table1[[#This Row],[Ordem_insumos]]&lt;&gt;0,VLOOKUP(Table1[[#This Row],[Codigo_servico]],Preencher_Orcamento!$B:$D,3,FALSE)*Table1[[#This Row],[Subtotal_insumo]],"")</f>
        <v>0</v>
      </c>
    </row>
    <row r="12992" spans="1:13" x14ac:dyDescent="0.25">
      <c r="A12992" s="6">
        <v>181326</v>
      </c>
      <c r="B12992" s="126">
        <v>12</v>
      </c>
      <c r="C12992" s="133"/>
      <c r="D12992" s="134">
        <v>2014</v>
      </c>
      <c r="E12992" s="7" t="s">
        <v>2185</v>
      </c>
      <c r="F12992" s="8" t="s">
        <v>2140</v>
      </c>
      <c r="G12992" s="18">
        <f>IFERROR(VLOOKUP(Table1[[#This Row],[Codigo_insumo]],BD_Insumos!$B:$E,4),"")</f>
        <v>13.173665210544026</v>
      </c>
      <c r="H12992" s="140">
        <v>4.5599999999999996</v>
      </c>
      <c r="I12992" s="9"/>
      <c r="J12992" s="23">
        <f t="shared" si="202"/>
        <v>60.071913360080757</v>
      </c>
      <c r="K12992" s="22" t="str">
        <f>IF(I12992&lt;&gt;"",SUMIF(Table1[Codigo_servico],A12992,Table1[Subtotal_insumo]),"")</f>
        <v/>
      </c>
      <c r="L12992" s="18">
        <f>IF(Table1[[#This Row],[Ordem_insumos]]&lt;&gt;0,VLOOKUP(Table1[[#This Row],[Codigo_servico]],Preencher_Orcamento!$B:$D,3,FALSE)*Table1[[#This Row],[Qtde_insumo]],"")</f>
        <v>0</v>
      </c>
      <c r="M12992" s="18">
        <f>IF(Table1[[#This Row],[Ordem_insumos]]&lt;&gt;0,VLOOKUP(Table1[[#This Row],[Codigo_servico]],Preencher_Orcamento!$B:$D,3,FALSE)*Table1[[#This Row],[Subtotal_insumo]],"")</f>
        <v>0</v>
      </c>
    </row>
    <row r="12993" spans="1:13" x14ac:dyDescent="0.25">
      <c r="A12993" s="6">
        <v>181326</v>
      </c>
      <c r="B12993" s="126">
        <v>13</v>
      </c>
      <c r="C12993" s="133"/>
      <c r="D12993" s="134">
        <v>10543</v>
      </c>
      <c r="E12993" s="7" t="s">
        <v>91</v>
      </c>
      <c r="F12993" s="8" t="s">
        <v>58</v>
      </c>
      <c r="G12993" s="18">
        <f>IFERROR(VLOOKUP(Table1[[#This Row],[Codigo_insumo]],BD_Insumos!$B:$E,4),"")</f>
        <v>67.283799999999999</v>
      </c>
      <c r="H12993" s="140">
        <v>6.2E-2</v>
      </c>
      <c r="I12993" s="9"/>
      <c r="J12993" s="23">
        <f t="shared" si="202"/>
        <v>4.1715955999999998</v>
      </c>
      <c r="K12993" s="22" t="str">
        <f>IF(I12993&lt;&gt;"",SUMIF(Table1[Codigo_servico],A12993,Table1[Subtotal_insumo]),"")</f>
        <v/>
      </c>
      <c r="L12993" s="18">
        <f>IF(Table1[[#This Row],[Ordem_insumos]]&lt;&gt;0,VLOOKUP(Table1[[#This Row],[Codigo_servico]],Preencher_Orcamento!$B:$D,3,FALSE)*Table1[[#This Row],[Qtde_insumo]],"")</f>
        <v>0</v>
      </c>
      <c r="M12993" s="18">
        <f>IF(Table1[[#This Row],[Ordem_insumos]]&lt;&gt;0,VLOOKUP(Table1[[#This Row],[Codigo_servico]],Preencher_Orcamento!$B:$D,3,FALSE)*Table1[[#This Row],[Subtotal_insumo]],"")</f>
        <v>0</v>
      </c>
    </row>
    <row r="12994" spans="1:13" x14ac:dyDescent="0.25">
      <c r="A12994" s="6">
        <v>181326</v>
      </c>
      <c r="B12994" s="126">
        <v>14</v>
      </c>
      <c r="C12994" s="133"/>
      <c r="D12994" s="134">
        <v>37560</v>
      </c>
      <c r="E12994" s="7" t="s">
        <v>846</v>
      </c>
      <c r="F12994" s="8" t="s">
        <v>168</v>
      </c>
      <c r="G12994" s="18">
        <f>IFERROR(VLOOKUP(Table1[[#This Row],[Codigo_insumo]],BD_Insumos!$B:$E,4),"")</f>
        <v>5.13</v>
      </c>
      <c r="H12994" s="140">
        <v>1.8597999999999999</v>
      </c>
      <c r="I12994" s="9"/>
      <c r="J12994" s="23">
        <f t="shared" ref="J12994:J13057" si="203">IF(I12994="",G12994*H12994,"")</f>
        <v>9.540773999999999</v>
      </c>
      <c r="K12994" s="22" t="str">
        <f>IF(I12994&lt;&gt;"",SUMIF(Table1[Codigo_servico],A12994,Table1[Subtotal_insumo]),"")</f>
        <v/>
      </c>
      <c r="L12994" s="18">
        <f>IF(Table1[[#This Row],[Ordem_insumos]]&lt;&gt;0,VLOOKUP(Table1[[#This Row],[Codigo_servico]],Preencher_Orcamento!$B:$D,3,FALSE)*Table1[[#This Row],[Qtde_insumo]],"")</f>
        <v>0</v>
      </c>
      <c r="M12994" s="18">
        <f>IF(Table1[[#This Row],[Ordem_insumos]]&lt;&gt;0,VLOOKUP(Table1[[#This Row],[Codigo_servico]],Preencher_Orcamento!$B:$D,3,FALSE)*Table1[[#This Row],[Subtotal_insumo]],"")</f>
        <v>0</v>
      </c>
    </row>
    <row r="12995" spans="1:13" x14ac:dyDescent="0.25">
      <c r="A12995" s="6">
        <v>181326</v>
      </c>
      <c r="B12995" s="126">
        <v>15</v>
      </c>
      <c r="C12995" s="133"/>
      <c r="D12995" s="134">
        <v>11046</v>
      </c>
      <c r="E12995" s="7" t="s">
        <v>178</v>
      </c>
      <c r="F12995" s="8" t="s">
        <v>5</v>
      </c>
      <c r="G12995" s="18">
        <f>IFERROR(VLOOKUP(Table1[[#This Row],[Codigo_insumo]],BD_Insumos!$B:$E,4),"")</f>
        <v>2.4108999999999998</v>
      </c>
      <c r="H12995" s="140">
        <v>8.64</v>
      </c>
      <c r="I12995" s="9"/>
      <c r="J12995" s="23">
        <f t="shared" si="203"/>
        <v>20.830176000000002</v>
      </c>
      <c r="K12995" s="22" t="str">
        <f>IF(I12995&lt;&gt;"",SUMIF(Table1[Codigo_servico],A12995,Table1[Subtotal_insumo]),"")</f>
        <v/>
      </c>
      <c r="L12995" s="18">
        <f>IF(Table1[[#This Row],[Ordem_insumos]]&lt;&gt;0,VLOOKUP(Table1[[#This Row],[Codigo_servico]],Preencher_Orcamento!$B:$D,3,FALSE)*Table1[[#This Row],[Qtde_insumo]],"")</f>
        <v>0</v>
      </c>
      <c r="M12995" s="18">
        <f>IF(Table1[[#This Row],[Ordem_insumos]]&lt;&gt;0,VLOOKUP(Table1[[#This Row],[Codigo_servico]],Preencher_Orcamento!$B:$D,3,FALSE)*Table1[[#This Row],[Subtotal_insumo]],"")</f>
        <v>0</v>
      </c>
    </row>
    <row r="12996" spans="1:13" x14ac:dyDescent="0.25">
      <c r="A12996" s="6">
        <v>181326</v>
      </c>
      <c r="B12996" s="126">
        <v>16</v>
      </c>
      <c r="C12996" s="133"/>
      <c r="D12996" s="134">
        <v>10609</v>
      </c>
      <c r="E12996" s="7" t="s">
        <v>119</v>
      </c>
      <c r="F12996" s="8" t="s">
        <v>58</v>
      </c>
      <c r="G12996" s="18">
        <f>IFERROR(VLOOKUP(Table1[[#This Row],[Codigo_insumo]],BD_Insumos!$B:$E,4),"")</f>
        <v>238.24469999999999</v>
      </c>
      <c r="H12996" s="140">
        <v>0.22</v>
      </c>
      <c r="I12996" s="9"/>
      <c r="J12996" s="23">
        <f t="shared" si="203"/>
        <v>52.413834000000001</v>
      </c>
      <c r="K12996" s="22" t="str">
        <f>IF(I12996&lt;&gt;"",SUMIF(Table1[Codigo_servico],A12996,Table1[Subtotal_insumo]),"")</f>
        <v/>
      </c>
      <c r="L12996" s="18">
        <f>IF(Table1[[#This Row],[Ordem_insumos]]&lt;&gt;0,VLOOKUP(Table1[[#This Row],[Codigo_servico]],Preencher_Orcamento!$B:$D,3,FALSE)*Table1[[#This Row],[Qtde_insumo]],"")</f>
        <v>0</v>
      </c>
      <c r="M12996" s="18">
        <f>IF(Table1[[#This Row],[Ordem_insumos]]&lt;&gt;0,VLOOKUP(Table1[[#This Row],[Codigo_servico]],Preencher_Orcamento!$B:$D,3,FALSE)*Table1[[#This Row],[Subtotal_insumo]],"")</f>
        <v>0</v>
      </c>
    </row>
    <row r="12997" spans="1:13" ht="26.25" x14ac:dyDescent="0.25">
      <c r="A12997" s="6">
        <v>181326</v>
      </c>
      <c r="B12997" s="126">
        <v>17</v>
      </c>
      <c r="C12997" s="133"/>
      <c r="D12997" s="134">
        <v>10636</v>
      </c>
      <c r="E12997" s="7" t="s">
        <v>146</v>
      </c>
      <c r="F12997" s="8" t="s">
        <v>58</v>
      </c>
      <c r="G12997" s="18">
        <f>IFERROR(VLOOKUP(Table1[[#This Row],[Codigo_insumo]],BD_Insumos!$B:$E,4),"")</f>
        <v>318.20740000000001</v>
      </c>
      <c r="H12997" s="140">
        <v>0.1</v>
      </c>
      <c r="I12997" s="9"/>
      <c r="J12997" s="23">
        <f t="shared" si="203"/>
        <v>31.820740000000001</v>
      </c>
      <c r="K12997" s="22" t="str">
        <f>IF(I12997&lt;&gt;"",SUMIF(Table1[Codigo_servico],A12997,Table1[Subtotal_insumo]),"")</f>
        <v/>
      </c>
      <c r="L12997" s="18">
        <f>IF(Table1[[#This Row],[Ordem_insumos]]&lt;&gt;0,VLOOKUP(Table1[[#This Row],[Codigo_servico]],Preencher_Orcamento!$B:$D,3,FALSE)*Table1[[#This Row],[Qtde_insumo]],"")</f>
        <v>0</v>
      </c>
      <c r="M12997" s="18">
        <f>IF(Table1[[#This Row],[Ordem_insumos]]&lt;&gt;0,VLOOKUP(Table1[[#This Row],[Codigo_servico]],Preencher_Orcamento!$B:$D,3,FALSE)*Table1[[#This Row],[Subtotal_insumo]],"")</f>
        <v>0</v>
      </c>
    </row>
    <row r="12998" spans="1:13" x14ac:dyDescent="0.25">
      <c r="A12998" s="6">
        <v>181326</v>
      </c>
      <c r="B12998" s="126">
        <v>18</v>
      </c>
      <c r="C12998" s="133"/>
      <c r="D12998" s="134">
        <v>37525</v>
      </c>
      <c r="E12998" s="7" t="s">
        <v>832</v>
      </c>
      <c r="F12998" s="8" t="s">
        <v>168</v>
      </c>
      <c r="G12998" s="18">
        <f>IFERROR(VLOOKUP(Table1[[#This Row],[Codigo_insumo]],BD_Insumos!$B:$E,4),"")</f>
        <v>6.3125</v>
      </c>
      <c r="H12998" s="140">
        <v>1.22</v>
      </c>
      <c r="I12998" s="9"/>
      <c r="J12998" s="23">
        <f t="shared" si="203"/>
        <v>7.7012499999999999</v>
      </c>
      <c r="K12998" s="22" t="str">
        <f>IF(I12998&lt;&gt;"",SUMIF(Table1[Codigo_servico],A12998,Table1[Subtotal_insumo]),"")</f>
        <v/>
      </c>
      <c r="L12998" s="18">
        <f>IF(Table1[[#This Row],[Ordem_insumos]]&lt;&gt;0,VLOOKUP(Table1[[#This Row],[Codigo_servico]],Preencher_Orcamento!$B:$D,3,FALSE)*Table1[[#This Row],[Qtde_insumo]],"")</f>
        <v>0</v>
      </c>
      <c r="M12998" s="18">
        <f>IF(Table1[[#This Row],[Ordem_insumos]]&lt;&gt;0,VLOOKUP(Table1[[#This Row],[Codigo_servico]],Preencher_Orcamento!$B:$D,3,FALSE)*Table1[[#This Row],[Subtotal_insumo]],"")</f>
        <v>0</v>
      </c>
    </row>
    <row r="12999" spans="1:13" ht="26.25" x14ac:dyDescent="0.25">
      <c r="A12999" s="6">
        <v>181326</v>
      </c>
      <c r="B12999" s="126">
        <v>19</v>
      </c>
      <c r="C12999" s="133"/>
      <c r="D12999" s="134">
        <v>37045</v>
      </c>
      <c r="E12999" s="7" t="s">
        <v>818</v>
      </c>
      <c r="F12999" s="8" t="s">
        <v>168</v>
      </c>
      <c r="G12999" s="18">
        <f>IFERROR(VLOOKUP(Table1[[#This Row],[Codigo_insumo]],BD_Insumos!$B:$E,4),"")</f>
        <v>18.026800000000001</v>
      </c>
      <c r="H12999" s="140">
        <v>1.22</v>
      </c>
      <c r="I12999" s="9"/>
      <c r="J12999" s="23">
        <f t="shared" si="203"/>
        <v>21.992696000000002</v>
      </c>
      <c r="K12999" s="22" t="str">
        <f>IF(I12999&lt;&gt;"",SUMIF(Table1[Codigo_servico],A12999,Table1[Subtotal_insumo]),"")</f>
        <v/>
      </c>
      <c r="L12999" s="18">
        <f>IF(Table1[[#This Row],[Ordem_insumos]]&lt;&gt;0,VLOOKUP(Table1[[#This Row],[Codigo_servico]],Preencher_Orcamento!$B:$D,3,FALSE)*Table1[[#This Row],[Qtde_insumo]],"")</f>
        <v>0</v>
      </c>
      <c r="M12999" s="18">
        <f>IF(Table1[[#This Row],[Ordem_insumos]]&lt;&gt;0,VLOOKUP(Table1[[#This Row],[Codigo_servico]],Preencher_Orcamento!$B:$D,3,FALSE)*Table1[[#This Row],[Subtotal_insumo]],"")</f>
        <v>0</v>
      </c>
    </row>
    <row r="13000" spans="1:13" x14ac:dyDescent="0.25">
      <c r="A13000" s="6">
        <v>181326</v>
      </c>
      <c r="B13000" s="126">
        <v>20</v>
      </c>
      <c r="C13000" s="133"/>
      <c r="D13000" s="134">
        <v>17515</v>
      </c>
      <c r="E13000" s="7" t="s">
        <v>383</v>
      </c>
      <c r="F13000" s="8" t="s">
        <v>197</v>
      </c>
      <c r="G13000" s="18">
        <f>IFERROR(VLOOKUP(Table1[[#This Row],[Codigo_insumo]],BD_Insumos!$B:$E,4),"")</f>
        <v>5.5275999999999996</v>
      </c>
      <c r="H13000" s="140">
        <v>0.73</v>
      </c>
      <c r="I13000" s="9"/>
      <c r="J13000" s="23">
        <f t="shared" si="203"/>
        <v>4.0351479999999995</v>
      </c>
      <c r="K13000" s="22" t="str">
        <f>IF(I13000&lt;&gt;"",SUMIF(Table1[Codigo_servico],A13000,Table1[Subtotal_insumo]),"")</f>
        <v/>
      </c>
      <c r="L13000" s="18">
        <f>IF(Table1[[#This Row],[Ordem_insumos]]&lt;&gt;0,VLOOKUP(Table1[[#This Row],[Codigo_servico]],Preencher_Orcamento!$B:$D,3,FALSE)*Table1[[#This Row],[Qtde_insumo]],"")</f>
        <v>0</v>
      </c>
      <c r="M13000" s="18">
        <f>IF(Table1[[#This Row],[Ordem_insumos]]&lt;&gt;0,VLOOKUP(Table1[[#This Row],[Codigo_servico]],Preencher_Orcamento!$B:$D,3,FALSE)*Table1[[#This Row],[Subtotal_insumo]],"")</f>
        <v>0</v>
      </c>
    </row>
    <row r="13001" spans="1:13" x14ac:dyDescent="0.25">
      <c r="A13001" s="6">
        <v>181326</v>
      </c>
      <c r="B13001" s="126">
        <v>21</v>
      </c>
      <c r="C13001" s="133"/>
      <c r="D13001" s="134">
        <v>11070</v>
      </c>
      <c r="E13001" s="7" t="s">
        <v>185</v>
      </c>
      <c r="F13001" s="8" t="s">
        <v>5</v>
      </c>
      <c r="G13001" s="18">
        <f>IFERROR(VLOOKUP(Table1[[#This Row],[Codigo_insumo]],BD_Insumos!$B:$E,4),"")</f>
        <v>4.1189999999999998</v>
      </c>
      <c r="H13001" s="140">
        <v>6.0333300000000003</v>
      </c>
      <c r="I13001" s="9"/>
      <c r="J13001" s="23">
        <f t="shared" si="203"/>
        <v>24.851286269999999</v>
      </c>
      <c r="K13001" s="22" t="str">
        <f>IF(I13001&lt;&gt;"",SUMIF(Table1[Codigo_servico],A13001,Table1[Subtotal_insumo]),"")</f>
        <v/>
      </c>
      <c r="L13001" s="18">
        <f>IF(Table1[[#This Row],[Ordem_insumos]]&lt;&gt;0,VLOOKUP(Table1[[#This Row],[Codigo_servico]],Preencher_Orcamento!$B:$D,3,FALSE)*Table1[[#This Row],[Qtde_insumo]],"")</f>
        <v>0</v>
      </c>
      <c r="M13001" s="18">
        <f>IF(Table1[[#This Row],[Ordem_insumos]]&lt;&gt;0,VLOOKUP(Table1[[#This Row],[Codigo_servico]],Preencher_Orcamento!$B:$D,3,FALSE)*Table1[[#This Row],[Subtotal_insumo]],"")</f>
        <v>0</v>
      </c>
    </row>
    <row r="13002" spans="1:13" ht="26.25" x14ac:dyDescent="0.25">
      <c r="A13002" s="6">
        <v>181326</v>
      </c>
      <c r="B13002" s="126">
        <v>22</v>
      </c>
      <c r="C13002" s="133"/>
      <c r="D13002" s="134">
        <v>14040</v>
      </c>
      <c r="E13002" s="7" t="s">
        <v>299</v>
      </c>
      <c r="F13002" s="8" t="s">
        <v>168</v>
      </c>
      <c r="G13002" s="18">
        <f>IFERROR(VLOOKUP(Table1[[#This Row],[Codigo_insumo]],BD_Insumos!$B:$E,4),"")</f>
        <v>7.3939000000000004</v>
      </c>
      <c r="H13002" s="140">
        <v>1.86</v>
      </c>
      <c r="I13002" s="9"/>
      <c r="J13002" s="23">
        <f t="shared" si="203"/>
        <v>13.752654000000001</v>
      </c>
      <c r="K13002" s="22" t="str">
        <f>IF(I13002&lt;&gt;"",SUMIF(Table1[Codigo_servico],A13002,Table1[Subtotal_insumo]),"")</f>
        <v/>
      </c>
      <c r="L13002" s="18">
        <f>IF(Table1[[#This Row],[Ordem_insumos]]&lt;&gt;0,VLOOKUP(Table1[[#This Row],[Codigo_servico]],Preencher_Orcamento!$B:$D,3,FALSE)*Table1[[#This Row],[Qtde_insumo]],"")</f>
        <v>0</v>
      </c>
      <c r="M13002" s="18">
        <f>IF(Table1[[#This Row],[Ordem_insumos]]&lt;&gt;0,VLOOKUP(Table1[[#This Row],[Codigo_servico]],Preencher_Orcamento!$B:$D,3,FALSE)*Table1[[#This Row],[Subtotal_insumo]],"")</f>
        <v>0</v>
      </c>
    </row>
    <row r="13003" spans="1:13" ht="26.25" x14ac:dyDescent="0.25">
      <c r="A13003" s="6">
        <v>181326</v>
      </c>
      <c r="B13003" s="126">
        <v>23</v>
      </c>
      <c r="C13003" s="133"/>
      <c r="D13003" s="134">
        <v>14022</v>
      </c>
      <c r="E13003" s="7" t="s">
        <v>290</v>
      </c>
      <c r="F13003" s="8" t="s">
        <v>197</v>
      </c>
      <c r="G13003" s="18">
        <f>IFERROR(VLOOKUP(Table1[[#This Row],[Codigo_insumo]],BD_Insumos!$B:$E,4),"")</f>
        <v>20.04</v>
      </c>
      <c r="H13003" s="140">
        <v>1.1200000000000001</v>
      </c>
      <c r="I13003" s="9"/>
      <c r="J13003" s="23">
        <f t="shared" si="203"/>
        <v>22.444800000000001</v>
      </c>
      <c r="K13003" s="22" t="str">
        <f>IF(I13003&lt;&gt;"",SUMIF(Table1[Codigo_servico],A13003,Table1[Subtotal_insumo]),"")</f>
        <v/>
      </c>
      <c r="L13003" s="18">
        <f>IF(Table1[[#This Row],[Ordem_insumos]]&lt;&gt;0,VLOOKUP(Table1[[#This Row],[Codigo_servico]],Preencher_Orcamento!$B:$D,3,FALSE)*Table1[[#This Row],[Qtde_insumo]],"")</f>
        <v>0</v>
      </c>
      <c r="M13003" s="18">
        <f>IF(Table1[[#This Row],[Ordem_insumos]]&lt;&gt;0,VLOOKUP(Table1[[#This Row],[Codigo_servico]],Preencher_Orcamento!$B:$D,3,FALSE)*Table1[[#This Row],[Subtotal_insumo]],"")</f>
        <v>0</v>
      </c>
    </row>
    <row r="13004" spans="1:13" x14ac:dyDescent="0.25">
      <c r="A13004" s="6">
        <v>181326</v>
      </c>
      <c r="B13004" s="126">
        <v>24</v>
      </c>
      <c r="C13004" s="133"/>
      <c r="D13004" s="134">
        <v>12580</v>
      </c>
      <c r="E13004" s="7" t="s">
        <v>246</v>
      </c>
      <c r="F13004" s="8" t="s">
        <v>457</v>
      </c>
      <c r="G13004" s="18">
        <f>IFERROR(VLOOKUP(Table1[[#This Row],[Codigo_insumo]],BD_Insumos!$B:$E,4),"")</f>
        <v>0.25140000000000001</v>
      </c>
      <c r="H13004" s="140">
        <v>449</v>
      </c>
      <c r="I13004" s="9"/>
      <c r="J13004" s="23">
        <f t="shared" si="203"/>
        <v>112.87860000000001</v>
      </c>
      <c r="K13004" s="22" t="str">
        <f>IF(I13004&lt;&gt;"",SUMIF(Table1[Codigo_servico],A13004,Table1[Subtotal_insumo]),"")</f>
        <v/>
      </c>
      <c r="L13004" s="18">
        <f>IF(Table1[[#This Row],[Ordem_insumos]]&lt;&gt;0,VLOOKUP(Table1[[#This Row],[Codigo_servico]],Preencher_Orcamento!$B:$D,3,FALSE)*Table1[[#This Row],[Qtde_insumo]],"")</f>
        <v>0</v>
      </c>
      <c r="M13004" s="18">
        <f>IF(Table1[[#This Row],[Ordem_insumos]]&lt;&gt;0,VLOOKUP(Table1[[#This Row],[Codigo_servico]],Preencher_Orcamento!$B:$D,3,FALSE)*Table1[[#This Row],[Subtotal_insumo]],"")</f>
        <v>0</v>
      </c>
    </row>
    <row r="13005" spans="1:13" x14ac:dyDescent="0.25">
      <c r="A13005" s="6">
        <v>181326</v>
      </c>
      <c r="B13005" s="126">
        <v>25</v>
      </c>
      <c r="C13005" s="133"/>
      <c r="D13005" s="134">
        <v>11520</v>
      </c>
      <c r="E13005" s="7" t="s">
        <v>213</v>
      </c>
      <c r="F13005" s="8" t="s">
        <v>197</v>
      </c>
      <c r="G13005" s="18">
        <f>IFERROR(VLOOKUP(Table1[[#This Row],[Codigo_insumo]],BD_Insumos!$B:$E,4),"")</f>
        <v>3.1955</v>
      </c>
      <c r="H13005" s="140">
        <v>6.8</v>
      </c>
      <c r="I13005" s="9"/>
      <c r="J13005" s="23">
        <f t="shared" si="203"/>
        <v>21.729399999999998</v>
      </c>
      <c r="K13005" s="22" t="str">
        <f>IF(I13005&lt;&gt;"",SUMIF(Table1[Codigo_servico],A13005,Table1[Subtotal_insumo]),"")</f>
        <v/>
      </c>
      <c r="L13005" s="18">
        <f>IF(Table1[[#This Row],[Ordem_insumos]]&lt;&gt;0,VLOOKUP(Table1[[#This Row],[Codigo_servico]],Preencher_Orcamento!$B:$D,3,FALSE)*Table1[[#This Row],[Qtde_insumo]],"")</f>
        <v>0</v>
      </c>
      <c r="M13005" s="18">
        <f>IF(Table1[[#This Row],[Ordem_insumos]]&lt;&gt;0,VLOOKUP(Table1[[#This Row],[Codigo_servico]],Preencher_Orcamento!$B:$D,3,FALSE)*Table1[[#This Row],[Subtotal_insumo]],"")</f>
        <v>0</v>
      </c>
    </row>
    <row r="13006" spans="1:13" ht="26.25" x14ac:dyDescent="0.25">
      <c r="A13006" s="6">
        <v>181326</v>
      </c>
      <c r="B13006" s="126">
        <v>26</v>
      </c>
      <c r="C13006" s="133"/>
      <c r="D13006" s="134">
        <v>10648</v>
      </c>
      <c r="E13006" s="7" t="s">
        <v>158</v>
      </c>
      <c r="F13006" s="8" t="s">
        <v>58</v>
      </c>
      <c r="G13006" s="18">
        <f>IFERROR(VLOOKUP(Table1[[#This Row],[Codigo_insumo]],BD_Insumos!$B:$E,4),"")</f>
        <v>359.69349999999997</v>
      </c>
      <c r="H13006" s="140">
        <v>0.47</v>
      </c>
      <c r="I13006" s="9"/>
      <c r="J13006" s="23">
        <f t="shared" si="203"/>
        <v>169.05594499999998</v>
      </c>
      <c r="K13006" s="22" t="str">
        <f>IF(I13006&lt;&gt;"",SUMIF(Table1[Codigo_servico],A13006,Table1[Subtotal_insumo]),"")</f>
        <v/>
      </c>
      <c r="L13006" s="18">
        <f>IF(Table1[[#This Row],[Ordem_insumos]]&lt;&gt;0,VLOOKUP(Table1[[#This Row],[Codigo_servico]],Preencher_Orcamento!$B:$D,3,FALSE)*Table1[[#This Row],[Qtde_insumo]],"")</f>
        <v>0</v>
      </c>
      <c r="M13006" s="18">
        <f>IF(Table1[[#This Row],[Ordem_insumos]]&lt;&gt;0,VLOOKUP(Table1[[#This Row],[Codigo_servico]],Preencher_Orcamento!$B:$D,3,FALSE)*Table1[[#This Row],[Subtotal_insumo]],"")</f>
        <v>0</v>
      </c>
    </row>
    <row r="13007" spans="1:13" x14ac:dyDescent="0.25">
      <c r="A13007" s="3">
        <v>181338</v>
      </c>
      <c r="B13007" s="125">
        <v>0</v>
      </c>
      <c r="C13007" s="131" t="s">
        <v>4726</v>
      </c>
      <c r="D13007" s="132"/>
      <c r="E13007" s="4"/>
      <c r="F13007" s="4"/>
      <c r="G13007" s="17" t="str">
        <f>IFERROR(VLOOKUP(Table1[[#This Row],[Codigo_insumo]],BD_Insumos!$B:$E,4),"")</f>
        <v/>
      </c>
      <c r="H13007" s="139"/>
      <c r="I13007" s="5" t="s">
        <v>457</v>
      </c>
      <c r="J13007" s="20" t="str">
        <f t="shared" si="203"/>
        <v/>
      </c>
      <c r="K13007" s="21">
        <f>IF(I13007&lt;&gt;"",SUMIF(Table1[Codigo_servico],A13007,Table1[Subtotal_insumo]),"")</f>
        <v>2857.5735355726624</v>
      </c>
      <c r="L13007" s="17" t="str">
        <f>IF(Table1[[#This Row],[Ordem_insumos]]&lt;&gt;0,VLOOKUP(Table1[[#This Row],[Codigo_servico]],Preencher_Orcamento!$B:$D,3,FALSE)*Table1[[#This Row],[Qtde_insumo]],"")</f>
        <v/>
      </c>
      <c r="M13007" s="17" t="str">
        <f>IF(Table1[[#This Row],[Ordem_insumos]]&lt;&gt;0,VLOOKUP(Table1[[#This Row],[Codigo_servico]],Preencher_Orcamento!$B:$D,3,FALSE)*Table1[[#This Row],[Subtotal_insumo]],"")</f>
        <v/>
      </c>
    </row>
    <row r="13008" spans="1:13" x14ac:dyDescent="0.25">
      <c r="A13008" s="6">
        <v>181338</v>
      </c>
      <c r="B13008" s="126">
        <v>1</v>
      </c>
      <c r="C13008" s="133"/>
      <c r="D13008" s="134">
        <v>2036</v>
      </c>
      <c r="E13008" s="7" t="s">
        <v>2191</v>
      </c>
      <c r="F13008" s="8" t="s">
        <v>2140</v>
      </c>
      <c r="G13008" s="16">
        <f>IFERROR(VLOOKUP(Table1[[#This Row],[Codigo_insumo]],BD_Insumos!$B:$E,4),"")</f>
        <v>12.90425192342871</v>
      </c>
      <c r="H13008" s="140">
        <v>0.35</v>
      </c>
      <c r="I13008" s="9"/>
      <c r="J13008" s="22">
        <f t="shared" si="203"/>
        <v>4.5164881732000479</v>
      </c>
      <c r="K13008" s="22" t="str">
        <f>IF(I13008&lt;&gt;"",SUMIF(Table1[Codigo_servico],A13008,Table1[Subtotal_insumo]),"")</f>
        <v/>
      </c>
      <c r="L13008" s="16">
        <f>IF(Table1[[#This Row],[Ordem_insumos]]&lt;&gt;0,VLOOKUP(Table1[[#This Row],[Codigo_servico]],Preencher_Orcamento!$B:$D,3,FALSE)*Table1[[#This Row],[Qtde_insumo]],"")</f>
        <v>0</v>
      </c>
      <c r="M13008" s="16">
        <f>IF(Table1[[#This Row],[Ordem_insumos]]&lt;&gt;0,VLOOKUP(Table1[[#This Row],[Codigo_servico]],Preencher_Orcamento!$B:$D,3,FALSE)*Table1[[#This Row],[Subtotal_insumo]],"")</f>
        <v>0</v>
      </c>
    </row>
    <row r="13009" spans="1:13" ht="26.25" x14ac:dyDescent="0.25">
      <c r="A13009" s="6">
        <v>181338</v>
      </c>
      <c r="B13009" s="126">
        <v>2</v>
      </c>
      <c r="C13009" s="133"/>
      <c r="D13009" s="134">
        <v>72433</v>
      </c>
      <c r="E13009" s="7" t="s">
        <v>1761</v>
      </c>
      <c r="F13009" s="8" t="s">
        <v>5</v>
      </c>
      <c r="G13009" s="16">
        <f>IFERROR(VLOOKUP(Table1[[#This Row],[Codigo_insumo]],BD_Insumos!$B:$E,4),"")</f>
        <v>7.2504999999999997</v>
      </c>
      <c r="H13009" s="140">
        <v>0.74</v>
      </c>
      <c r="I13009" s="9"/>
      <c r="J13009" s="22">
        <f t="shared" si="203"/>
        <v>5.3653699999999995</v>
      </c>
      <c r="K13009" s="22" t="str">
        <f>IF(I13009&lt;&gt;"",SUMIF(Table1[Codigo_servico],A13009,Table1[Subtotal_insumo]),"")</f>
        <v/>
      </c>
      <c r="L13009" s="16">
        <f>IF(Table1[[#This Row],[Ordem_insumos]]&lt;&gt;0,VLOOKUP(Table1[[#This Row],[Codigo_servico]],Preencher_Orcamento!$B:$D,3,FALSE)*Table1[[#This Row],[Qtde_insumo]],"")</f>
        <v>0</v>
      </c>
      <c r="M13009" s="16">
        <f>IF(Table1[[#This Row],[Ordem_insumos]]&lt;&gt;0,VLOOKUP(Table1[[#This Row],[Codigo_servico]],Preencher_Orcamento!$B:$D,3,FALSE)*Table1[[#This Row],[Subtotal_insumo]],"")</f>
        <v>0</v>
      </c>
    </row>
    <row r="13010" spans="1:13" ht="26.25" x14ac:dyDescent="0.25">
      <c r="A13010" s="6">
        <v>181338</v>
      </c>
      <c r="B13010" s="126">
        <v>3</v>
      </c>
      <c r="C13010" s="133"/>
      <c r="D13010" s="134">
        <v>72442</v>
      </c>
      <c r="E13010" s="7" t="s">
        <v>1764</v>
      </c>
      <c r="F13010" s="8" t="s">
        <v>5</v>
      </c>
      <c r="G13010" s="16">
        <f>IFERROR(VLOOKUP(Table1[[#This Row],[Codigo_insumo]],BD_Insumos!$B:$E,4),"")</f>
        <v>14.6023</v>
      </c>
      <c r="H13010" s="140">
        <v>3.15</v>
      </c>
      <c r="I13010" s="9"/>
      <c r="J13010" s="22">
        <f t="shared" si="203"/>
        <v>45.997244999999999</v>
      </c>
      <c r="K13010" s="22" t="str">
        <f>IF(I13010&lt;&gt;"",SUMIF(Table1[Codigo_servico],A13010,Table1[Subtotal_insumo]),"")</f>
        <v/>
      </c>
      <c r="L13010" s="16">
        <f>IF(Table1[[#This Row],[Ordem_insumos]]&lt;&gt;0,VLOOKUP(Table1[[#This Row],[Codigo_servico]],Preencher_Orcamento!$B:$D,3,FALSE)*Table1[[#This Row],[Qtde_insumo]],"")</f>
        <v>0</v>
      </c>
      <c r="M13010" s="16">
        <f>IF(Table1[[#This Row],[Ordem_insumos]]&lt;&gt;0,VLOOKUP(Table1[[#This Row],[Codigo_servico]],Preencher_Orcamento!$B:$D,3,FALSE)*Table1[[#This Row],[Subtotal_insumo]],"")</f>
        <v>0</v>
      </c>
    </row>
    <row r="13011" spans="1:13" ht="26.25" x14ac:dyDescent="0.25">
      <c r="A13011" s="6">
        <v>181338</v>
      </c>
      <c r="B13011" s="126">
        <v>4</v>
      </c>
      <c r="C13011" s="133"/>
      <c r="D13011" s="134">
        <v>12535</v>
      </c>
      <c r="E13011" s="7" t="s">
        <v>236</v>
      </c>
      <c r="F13011" s="8" t="s">
        <v>457</v>
      </c>
      <c r="G13011" s="16">
        <f>IFERROR(VLOOKUP(Table1[[#This Row],[Codigo_insumo]],BD_Insumos!$B:$E,4),"")</f>
        <v>1.5785</v>
      </c>
      <c r="H13011" s="140">
        <v>166</v>
      </c>
      <c r="I13011" s="9"/>
      <c r="J13011" s="22">
        <f t="shared" si="203"/>
        <v>262.03100000000001</v>
      </c>
      <c r="K13011" s="22" t="str">
        <f>IF(I13011&lt;&gt;"",SUMIF(Table1[Codigo_servico],A13011,Table1[Subtotal_insumo]),"")</f>
        <v/>
      </c>
      <c r="L13011" s="16">
        <f>IF(Table1[[#This Row],[Ordem_insumos]]&lt;&gt;0,VLOOKUP(Table1[[#This Row],[Codigo_servico]],Preencher_Orcamento!$B:$D,3,FALSE)*Table1[[#This Row],[Qtde_insumo]],"")</f>
        <v>0</v>
      </c>
      <c r="M13011" s="16">
        <f>IF(Table1[[#This Row],[Ordem_insumos]]&lt;&gt;0,VLOOKUP(Table1[[#This Row],[Codigo_servico]],Preencher_Orcamento!$B:$D,3,FALSE)*Table1[[#This Row],[Subtotal_insumo]],"")</f>
        <v>0</v>
      </c>
    </row>
    <row r="13012" spans="1:13" x14ac:dyDescent="0.25">
      <c r="A13012" s="6">
        <v>181338</v>
      </c>
      <c r="B13012" s="126">
        <v>5</v>
      </c>
      <c r="C13012" s="133"/>
      <c r="D13012" s="134">
        <v>11510</v>
      </c>
      <c r="E13012" s="7" t="s">
        <v>205</v>
      </c>
      <c r="F13012" s="8" t="s">
        <v>197</v>
      </c>
      <c r="G13012" s="16">
        <f>IFERROR(VLOOKUP(Table1[[#This Row],[Codigo_insumo]],BD_Insumos!$B:$E,4),"")</f>
        <v>3.2757999999999998</v>
      </c>
      <c r="H13012" s="140">
        <v>20.260000000000002</v>
      </c>
      <c r="I13012" s="9"/>
      <c r="J13012" s="22">
        <f t="shared" si="203"/>
        <v>66.367708000000007</v>
      </c>
      <c r="K13012" s="22" t="str">
        <f>IF(I13012&lt;&gt;"",SUMIF(Table1[Codigo_servico],A13012,Table1[Subtotal_insumo]),"")</f>
        <v/>
      </c>
      <c r="L13012" s="16">
        <f>IF(Table1[[#This Row],[Ordem_insumos]]&lt;&gt;0,VLOOKUP(Table1[[#This Row],[Codigo_servico]],Preencher_Orcamento!$B:$D,3,FALSE)*Table1[[#This Row],[Qtde_insumo]],"")</f>
        <v>0</v>
      </c>
      <c r="M13012" s="16">
        <f>IF(Table1[[#This Row],[Ordem_insumos]]&lt;&gt;0,VLOOKUP(Table1[[#This Row],[Codigo_servico]],Preencher_Orcamento!$B:$D,3,FALSE)*Table1[[#This Row],[Subtotal_insumo]],"")</f>
        <v>0</v>
      </c>
    </row>
    <row r="13013" spans="1:13" x14ac:dyDescent="0.25">
      <c r="A13013" s="6">
        <v>181338</v>
      </c>
      <c r="B13013" s="126">
        <v>6</v>
      </c>
      <c r="C13013" s="133"/>
      <c r="D13013" s="134">
        <v>11070</v>
      </c>
      <c r="E13013" s="7" t="s">
        <v>185</v>
      </c>
      <c r="F13013" s="8" t="s">
        <v>5</v>
      </c>
      <c r="G13013" s="16">
        <f>IFERROR(VLOOKUP(Table1[[#This Row],[Codigo_insumo]],BD_Insumos!$B:$E,4),"")</f>
        <v>4.1189999999999998</v>
      </c>
      <c r="H13013" s="140">
        <v>3.3333300000000001</v>
      </c>
      <c r="I13013" s="9"/>
      <c r="J13013" s="22">
        <f t="shared" si="203"/>
        <v>13.729986269999999</v>
      </c>
      <c r="K13013" s="22" t="str">
        <f>IF(I13013&lt;&gt;"",SUMIF(Table1[Codigo_servico],A13013,Table1[Subtotal_insumo]),"")</f>
        <v/>
      </c>
      <c r="L13013" s="16">
        <f>IF(Table1[[#This Row],[Ordem_insumos]]&lt;&gt;0,VLOOKUP(Table1[[#This Row],[Codigo_servico]],Preencher_Orcamento!$B:$D,3,FALSE)*Table1[[#This Row],[Qtde_insumo]],"")</f>
        <v>0</v>
      </c>
      <c r="M13013" s="16">
        <f>IF(Table1[[#This Row],[Ordem_insumos]]&lt;&gt;0,VLOOKUP(Table1[[#This Row],[Codigo_servico]],Preencher_Orcamento!$B:$D,3,FALSE)*Table1[[#This Row],[Subtotal_insumo]],"")</f>
        <v>0</v>
      </c>
    </row>
    <row r="13014" spans="1:13" x14ac:dyDescent="0.25">
      <c r="A13014" s="6">
        <v>181338</v>
      </c>
      <c r="B13014" s="126">
        <v>7</v>
      </c>
      <c r="C13014" s="133"/>
      <c r="D13014" s="134">
        <v>10504</v>
      </c>
      <c r="E13014" s="7" t="s">
        <v>61</v>
      </c>
      <c r="F13014" s="8" t="s">
        <v>58</v>
      </c>
      <c r="G13014" s="16">
        <f>IFERROR(VLOOKUP(Table1[[#This Row],[Codigo_insumo]],BD_Insumos!$B:$E,4),"")</f>
        <v>73.739999999999995</v>
      </c>
      <c r="H13014" s="140">
        <v>2.66</v>
      </c>
      <c r="I13014" s="9"/>
      <c r="J13014" s="22">
        <f t="shared" si="203"/>
        <v>196.14840000000001</v>
      </c>
      <c r="K13014" s="22" t="str">
        <f>IF(I13014&lt;&gt;"",SUMIF(Table1[Codigo_servico],A13014,Table1[Subtotal_insumo]),"")</f>
        <v/>
      </c>
      <c r="L13014" s="16">
        <f>IF(Table1[[#This Row],[Ordem_insumos]]&lt;&gt;0,VLOOKUP(Table1[[#This Row],[Codigo_servico]],Preencher_Orcamento!$B:$D,3,FALSE)*Table1[[#This Row],[Qtde_insumo]],"")</f>
        <v>0</v>
      </c>
      <c r="M13014" s="16">
        <f>IF(Table1[[#This Row],[Ordem_insumos]]&lt;&gt;0,VLOOKUP(Table1[[#This Row],[Codigo_servico]],Preencher_Orcamento!$B:$D,3,FALSE)*Table1[[#This Row],[Subtotal_insumo]],"")</f>
        <v>0</v>
      </c>
    </row>
    <row r="13015" spans="1:13" x14ac:dyDescent="0.25">
      <c r="A13015" s="6">
        <v>181338</v>
      </c>
      <c r="B13015" s="126">
        <v>8</v>
      </c>
      <c r="C13015" s="133"/>
      <c r="D13015" s="134">
        <v>10627</v>
      </c>
      <c r="E13015" s="7" t="s">
        <v>137</v>
      </c>
      <c r="F13015" s="8" t="s">
        <v>58</v>
      </c>
      <c r="G13015" s="16">
        <f>IFERROR(VLOOKUP(Table1[[#This Row],[Codigo_insumo]],BD_Insumos!$B:$E,4),"")</f>
        <v>213.67830000000001</v>
      </c>
      <c r="H13015" s="140">
        <v>0.27</v>
      </c>
      <c r="I13015" s="9"/>
      <c r="J13015" s="22">
        <f t="shared" si="203"/>
        <v>57.693141000000004</v>
      </c>
      <c r="K13015" s="22" t="str">
        <f>IF(I13015&lt;&gt;"",SUMIF(Table1[Codigo_servico],A13015,Table1[Subtotal_insumo]),"")</f>
        <v/>
      </c>
      <c r="L13015" s="16">
        <f>IF(Table1[[#This Row],[Ordem_insumos]]&lt;&gt;0,VLOOKUP(Table1[[#This Row],[Codigo_servico]],Preencher_Orcamento!$B:$D,3,FALSE)*Table1[[#This Row],[Qtde_insumo]],"")</f>
        <v>0</v>
      </c>
      <c r="M13015" s="16">
        <f>IF(Table1[[#This Row],[Ordem_insumos]]&lt;&gt;0,VLOOKUP(Table1[[#This Row],[Codigo_servico]],Preencher_Orcamento!$B:$D,3,FALSE)*Table1[[#This Row],[Subtotal_insumo]],"")</f>
        <v>0</v>
      </c>
    </row>
    <row r="13016" spans="1:13" x14ac:dyDescent="0.25">
      <c r="A13016" s="6">
        <v>181338</v>
      </c>
      <c r="B13016" s="126">
        <v>9</v>
      </c>
      <c r="C13016" s="133"/>
      <c r="D13016" s="134">
        <v>10608</v>
      </c>
      <c r="E13016" s="7" t="s">
        <v>118</v>
      </c>
      <c r="F13016" s="8" t="s">
        <v>58</v>
      </c>
      <c r="G13016" s="16">
        <f>IFERROR(VLOOKUP(Table1[[#This Row],[Codigo_insumo]],BD_Insumos!$B:$E,4),"")</f>
        <v>238.17070000000001</v>
      </c>
      <c r="H13016" s="140">
        <v>0.92</v>
      </c>
      <c r="I13016" s="9"/>
      <c r="J13016" s="22">
        <f t="shared" si="203"/>
        <v>219.11704400000002</v>
      </c>
      <c r="K13016" s="22" t="str">
        <f>IF(I13016&lt;&gt;"",SUMIF(Table1[Codigo_servico],A13016,Table1[Subtotal_insumo]),"")</f>
        <v/>
      </c>
      <c r="L13016" s="16">
        <f>IF(Table1[[#This Row],[Ordem_insumos]]&lt;&gt;0,VLOOKUP(Table1[[#This Row],[Codigo_servico]],Preencher_Orcamento!$B:$D,3,FALSE)*Table1[[#This Row],[Qtde_insumo]],"")</f>
        <v>0</v>
      </c>
      <c r="M13016" s="16">
        <f>IF(Table1[[#This Row],[Ordem_insumos]]&lt;&gt;0,VLOOKUP(Table1[[#This Row],[Codigo_servico]],Preencher_Orcamento!$B:$D,3,FALSE)*Table1[[#This Row],[Subtotal_insumo]],"")</f>
        <v>0</v>
      </c>
    </row>
    <row r="13017" spans="1:13" ht="26.25" x14ac:dyDescent="0.25">
      <c r="A13017" s="6">
        <v>181338</v>
      </c>
      <c r="B13017" s="126">
        <v>10</v>
      </c>
      <c r="C13017" s="133"/>
      <c r="D13017" s="134">
        <v>10636</v>
      </c>
      <c r="E13017" s="7" t="s">
        <v>146</v>
      </c>
      <c r="F13017" s="8" t="s">
        <v>58</v>
      </c>
      <c r="G13017" s="18">
        <f>IFERROR(VLOOKUP(Table1[[#This Row],[Codigo_insumo]],BD_Insumos!$B:$E,4),"")</f>
        <v>318.20740000000001</v>
      </c>
      <c r="H13017" s="140">
        <v>9.6000000000000002E-2</v>
      </c>
      <c r="I13017" s="9"/>
      <c r="J13017" s="23">
        <f t="shared" si="203"/>
        <v>30.547910400000003</v>
      </c>
      <c r="K13017" s="22" t="str">
        <f>IF(I13017&lt;&gt;"",SUMIF(Table1[Codigo_servico],A13017,Table1[Subtotal_insumo]),"")</f>
        <v/>
      </c>
      <c r="L13017" s="18">
        <f>IF(Table1[[#This Row],[Ordem_insumos]]&lt;&gt;0,VLOOKUP(Table1[[#This Row],[Codigo_servico]],Preencher_Orcamento!$B:$D,3,FALSE)*Table1[[#This Row],[Qtde_insumo]],"")</f>
        <v>0</v>
      </c>
      <c r="M13017" s="18">
        <f>IF(Table1[[#This Row],[Ordem_insumos]]&lt;&gt;0,VLOOKUP(Table1[[#This Row],[Codigo_servico]],Preencher_Orcamento!$B:$D,3,FALSE)*Table1[[#This Row],[Subtotal_insumo]],"")</f>
        <v>0</v>
      </c>
    </row>
    <row r="13018" spans="1:13" ht="26.25" x14ac:dyDescent="0.25">
      <c r="A13018" s="6">
        <v>181338</v>
      </c>
      <c r="B13018" s="126">
        <v>11</v>
      </c>
      <c r="C13018" s="133"/>
      <c r="D13018" s="134">
        <v>10648</v>
      </c>
      <c r="E13018" s="7" t="s">
        <v>158</v>
      </c>
      <c r="F13018" s="8" t="s">
        <v>58</v>
      </c>
      <c r="G13018" s="18">
        <f>IFERROR(VLOOKUP(Table1[[#This Row],[Codigo_insumo]],BD_Insumos!$B:$E,4),"")</f>
        <v>359.69349999999997</v>
      </c>
      <c r="H13018" s="140">
        <v>0.223</v>
      </c>
      <c r="I13018" s="9"/>
      <c r="J13018" s="23">
        <f t="shared" si="203"/>
        <v>80.21165049999999</v>
      </c>
      <c r="K13018" s="22" t="str">
        <f>IF(I13018&lt;&gt;"",SUMIF(Table1[Codigo_servico],A13018,Table1[Subtotal_insumo]),"")</f>
        <v/>
      </c>
      <c r="L13018" s="18">
        <f>IF(Table1[[#This Row],[Ordem_insumos]]&lt;&gt;0,VLOOKUP(Table1[[#This Row],[Codigo_servico]],Preencher_Orcamento!$B:$D,3,FALSE)*Table1[[#This Row],[Qtde_insumo]],"")</f>
        <v>0</v>
      </c>
      <c r="M13018" s="18">
        <f>IF(Table1[[#This Row],[Ordem_insumos]]&lt;&gt;0,VLOOKUP(Table1[[#This Row],[Codigo_servico]],Preencher_Orcamento!$B:$D,3,FALSE)*Table1[[#This Row],[Subtotal_insumo]],"")</f>
        <v>0</v>
      </c>
    </row>
    <row r="13019" spans="1:13" x14ac:dyDescent="0.25">
      <c r="A13019" s="6">
        <v>181338</v>
      </c>
      <c r="B13019" s="126">
        <v>12</v>
      </c>
      <c r="C13019" s="133"/>
      <c r="D13019" s="134">
        <v>11066</v>
      </c>
      <c r="E13019" s="7" t="s">
        <v>183</v>
      </c>
      <c r="F13019" s="8" t="s">
        <v>5</v>
      </c>
      <c r="G13019" s="18">
        <f>IFERROR(VLOOKUP(Table1[[#This Row],[Codigo_insumo]],BD_Insumos!$B:$E,4),"")</f>
        <v>1.0965</v>
      </c>
      <c r="H13019" s="140">
        <v>4.0199999999999996</v>
      </c>
      <c r="I13019" s="9"/>
      <c r="J13019" s="23">
        <f t="shared" si="203"/>
        <v>4.4079299999999995</v>
      </c>
      <c r="K13019" s="22" t="str">
        <f>IF(I13019&lt;&gt;"",SUMIF(Table1[Codigo_servico],A13019,Table1[Subtotal_insumo]),"")</f>
        <v/>
      </c>
      <c r="L13019" s="18">
        <f>IF(Table1[[#This Row],[Ordem_insumos]]&lt;&gt;0,VLOOKUP(Table1[[#This Row],[Codigo_servico]],Preencher_Orcamento!$B:$D,3,FALSE)*Table1[[#This Row],[Qtde_insumo]],"")</f>
        <v>0</v>
      </c>
      <c r="M13019" s="18">
        <f>IF(Table1[[#This Row],[Ordem_insumos]]&lt;&gt;0,VLOOKUP(Table1[[#This Row],[Codigo_servico]],Preencher_Orcamento!$B:$D,3,FALSE)*Table1[[#This Row],[Subtotal_insumo]],"")</f>
        <v>0</v>
      </c>
    </row>
    <row r="13020" spans="1:13" ht="26.25" x14ac:dyDescent="0.25">
      <c r="A13020" s="6">
        <v>181338</v>
      </c>
      <c r="B13020" s="126">
        <v>13</v>
      </c>
      <c r="C13020" s="133"/>
      <c r="D13020" s="134">
        <v>72404</v>
      </c>
      <c r="E13020" s="7" t="s">
        <v>1747</v>
      </c>
      <c r="F13020" s="8" t="s">
        <v>457</v>
      </c>
      <c r="G13020" s="18">
        <f>IFERROR(VLOOKUP(Table1[[#This Row],[Codigo_insumo]],BD_Insumos!$B:$E,4),"")</f>
        <v>1.425</v>
      </c>
      <c r="H13020" s="140">
        <v>1</v>
      </c>
      <c r="I13020" s="9"/>
      <c r="J13020" s="23">
        <f t="shared" si="203"/>
        <v>1.425</v>
      </c>
      <c r="K13020" s="22" t="str">
        <f>IF(I13020&lt;&gt;"",SUMIF(Table1[Codigo_servico],A13020,Table1[Subtotal_insumo]),"")</f>
        <v/>
      </c>
      <c r="L13020" s="18">
        <f>IF(Table1[[#This Row],[Ordem_insumos]]&lt;&gt;0,VLOOKUP(Table1[[#This Row],[Codigo_servico]],Preencher_Orcamento!$B:$D,3,FALSE)*Table1[[#This Row],[Qtde_insumo]],"")</f>
        <v>0</v>
      </c>
      <c r="M13020" s="18">
        <f>IF(Table1[[#This Row],[Ordem_insumos]]&lt;&gt;0,VLOOKUP(Table1[[#This Row],[Codigo_servico]],Preencher_Orcamento!$B:$D,3,FALSE)*Table1[[#This Row],[Subtotal_insumo]],"")</f>
        <v>0</v>
      </c>
    </row>
    <row r="13021" spans="1:13" ht="26.25" x14ac:dyDescent="0.25">
      <c r="A13021" s="6">
        <v>181338</v>
      </c>
      <c r="B13021" s="126">
        <v>14</v>
      </c>
      <c r="C13021" s="133"/>
      <c r="D13021" s="134">
        <v>10645</v>
      </c>
      <c r="E13021" s="7" t="s">
        <v>155</v>
      </c>
      <c r="F13021" s="8" t="s">
        <v>58</v>
      </c>
      <c r="G13021" s="18">
        <f>IFERROR(VLOOKUP(Table1[[#This Row],[Codigo_insumo]],BD_Insumos!$B:$E,4),"")</f>
        <v>309.5095</v>
      </c>
      <c r="H13021" s="140">
        <v>9.0999999999999998E-2</v>
      </c>
      <c r="I13021" s="9"/>
      <c r="J13021" s="23">
        <f t="shared" si="203"/>
        <v>28.165364499999999</v>
      </c>
      <c r="K13021" s="22" t="str">
        <f>IF(I13021&lt;&gt;"",SUMIF(Table1[Codigo_servico],A13021,Table1[Subtotal_insumo]),"")</f>
        <v/>
      </c>
      <c r="L13021" s="18">
        <f>IF(Table1[[#This Row],[Ordem_insumos]]&lt;&gt;0,VLOOKUP(Table1[[#This Row],[Codigo_servico]],Preencher_Orcamento!$B:$D,3,FALSE)*Table1[[#This Row],[Qtde_insumo]],"")</f>
        <v>0</v>
      </c>
      <c r="M13021" s="18">
        <f>IF(Table1[[#This Row],[Ordem_insumos]]&lt;&gt;0,VLOOKUP(Table1[[#This Row],[Codigo_servico]],Preencher_Orcamento!$B:$D,3,FALSE)*Table1[[#This Row],[Subtotal_insumo]],"")</f>
        <v>0</v>
      </c>
    </row>
    <row r="13022" spans="1:13" x14ac:dyDescent="0.25">
      <c r="A13022" s="6">
        <v>181338</v>
      </c>
      <c r="B13022" s="126">
        <v>15</v>
      </c>
      <c r="C13022" s="133"/>
      <c r="D13022" s="134">
        <v>2014</v>
      </c>
      <c r="E13022" s="7" t="s">
        <v>2185</v>
      </c>
      <c r="F13022" s="8" t="s">
        <v>2140</v>
      </c>
      <c r="G13022" s="18">
        <f>IFERROR(VLOOKUP(Table1[[#This Row],[Codigo_insumo]],BD_Insumos!$B:$E,4),"")</f>
        <v>13.173665210544026</v>
      </c>
      <c r="H13022" s="140">
        <v>2.21</v>
      </c>
      <c r="I13022" s="9"/>
      <c r="J13022" s="23">
        <f t="shared" si="203"/>
        <v>29.113800115302297</v>
      </c>
      <c r="K13022" s="22" t="str">
        <f>IF(I13022&lt;&gt;"",SUMIF(Table1[Codigo_servico],A13022,Table1[Subtotal_insumo]),"")</f>
        <v/>
      </c>
      <c r="L13022" s="18">
        <f>IF(Table1[[#This Row],[Ordem_insumos]]&lt;&gt;0,VLOOKUP(Table1[[#This Row],[Codigo_servico]],Preencher_Orcamento!$B:$D,3,FALSE)*Table1[[#This Row],[Qtde_insumo]],"")</f>
        <v>0</v>
      </c>
      <c r="M13022" s="18">
        <f>IF(Table1[[#This Row],[Ordem_insumos]]&lt;&gt;0,VLOOKUP(Table1[[#This Row],[Codigo_servico]],Preencher_Orcamento!$B:$D,3,FALSE)*Table1[[#This Row],[Subtotal_insumo]],"")</f>
        <v>0</v>
      </c>
    </row>
    <row r="13023" spans="1:13" x14ac:dyDescent="0.25">
      <c r="A13023" s="6">
        <v>181338</v>
      </c>
      <c r="B13023" s="126">
        <v>16</v>
      </c>
      <c r="C13023" s="133"/>
      <c r="D13023" s="134">
        <v>2020</v>
      </c>
      <c r="E13023" s="7" t="s">
        <v>2188</v>
      </c>
      <c r="F13023" s="8" t="s">
        <v>2140</v>
      </c>
      <c r="G13023" s="18">
        <f>IFERROR(VLOOKUP(Table1[[#This Row],[Codigo_insumo]],BD_Insumos!$B:$E,4),"")</f>
        <v>15.860837164231068</v>
      </c>
      <c r="H13023" s="140">
        <v>30.35</v>
      </c>
      <c r="I13023" s="9"/>
      <c r="J13023" s="23">
        <f t="shared" si="203"/>
        <v>481.37640793441295</v>
      </c>
      <c r="K13023" s="22" t="str">
        <f>IF(I13023&lt;&gt;"",SUMIF(Table1[Codigo_servico],A13023,Table1[Subtotal_insumo]),"")</f>
        <v/>
      </c>
      <c r="L13023" s="18">
        <f>IF(Table1[[#This Row],[Ordem_insumos]]&lt;&gt;0,VLOOKUP(Table1[[#This Row],[Codigo_servico]],Preencher_Orcamento!$B:$D,3,FALSE)*Table1[[#This Row],[Qtde_insumo]],"")</f>
        <v>0</v>
      </c>
      <c r="M13023" s="18">
        <f>IF(Table1[[#This Row],[Ordem_insumos]]&lt;&gt;0,VLOOKUP(Table1[[#This Row],[Codigo_servico]],Preencher_Orcamento!$B:$D,3,FALSE)*Table1[[#This Row],[Subtotal_insumo]],"")</f>
        <v>0</v>
      </c>
    </row>
    <row r="13024" spans="1:13" x14ac:dyDescent="0.25">
      <c r="A13024" s="6">
        <v>181338</v>
      </c>
      <c r="B13024" s="126">
        <v>17</v>
      </c>
      <c r="C13024" s="133"/>
      <c r="D13024" s="134">
        <v>10550</v>
      </c>
      <c r="E13024" s="7" t="s">
        <v>97</v>
      </c>
      <c r="F13024" s="8" t="s">
        <v>58</v>
      </c>
      <c r="G13024" s="18">
        <f>IFERROR(VLOOKUP(Table1[[#This Row],[Codigo_insumo]],BD_Insumos!$B:$E,4),"")</f>
        <v>71.755899999999997</v>
      </c>
      <c r="H13024" s="140">
        <v>0.15</v>
      </c>
      <c r="I13024" s="9"/>
      <c r="J13024" s="23">
        <f t="shared" si="203"/>
        <v>10.763385</v>
      </c>
      <c r="K13024" s="22" t="str">
        <f>IF(I13024&lt;&gt;"",SUMIF(Table1[Codigo_servico],A13024,Table1[Subtotal_insumo]),"")</f>
        <v/>
      </c>
      <c r="L13024" s="18">
        <f>IF(Table1[[#This Row],[Ordem_insumos]]&lt;&gt;0,VLOOKUP(Table1[[#This Row],[Codigo_servico]],Preencher_Orcamento!$B:$D,3,FALSE)*Table1[[#This Row],[Qtde_insumo]],"")</f>
        <v>0</v>
      </c>
      <c r="M13024" s="18">
        <f>IF(Table1[[#This Row],[Ordem_insumos]]&lt;&gt;0,VLOOKUP(Table1[[#This Row],[Codigo_servico]],Preencher_Orcamento!$B:$D,3,FALSE)*Table1[[#This Row],[Subtotal_insumo]],"")</f>
        <v>0</v>
      </c>
    </row>
    <row r="13025" spans="1:13" x14ac:dyDescent="0.25">
      <c r="A13025" s="6">
        <v>181338</v>
      </c>
      <c r="B13025" s="126">
        <v>18</v>
      </c>
      <c r="C13025" s="133"/>
      <c r="D13025" s="134">
        <v>2035</v>
      </c>
      <c r="E13025" s="7" t="s">
        <v>2190</v>
      </c>
      <c r="F13025" s="8" t="s">
        <v>2140</v>
      </c>
      <c r="G13025" s="18">
        <f>IFERROR(VLOOKUP(Table1[[#This Row],[Codigo_insumo]],BD_Insumos!$B:$E,4),"")</f>
        <v>17.275965903920998</v>
      </c>
      <c r="H13025" s="140">
        <v>0.35</v>
      </c>
      <c r="I13025" s="9"/>
      <c r="J13025" s="23">
        <f t="shared" si="203"/>
        <v>6.0465880663723492</v>
      </c>
      <c r="K13025" s="22" t="str">
        <f>IF(I13025&lt;&gt;"",SUMIF(Table1[Codigo_servico],A13025,Table1[Subtotal_insumo]),"")</f>
        <v/>
      </c>
      <c r="L13025" s="18">
        <f>IF(Table1[[#This Row],[Ordem_insumos]]&lt;&gt;0,VLOOKUP(Table1[[#This Row],[Codigo_servico]],Preencher_Orcamento!$B:$D,3,FALSE)*Table1[[#This Row],[Qtde_insumo]],"")</f>
        <v>0</v>
      </c>
      <c r="M13025" s="18">
        <f>IF(Table1[[#This Row],[Ordem_insumos]]&lt;&gt;0,VLOOKUP(Table1[[#This Row],[Codigo_servico]],Preencher_Orcamento!$B:$D,3,FALSE)*Table1[[#This Row],[Subtotal_insumo]],"")</f>
        <v>0</v>
      </c>
    </row>
    <row r="13026" spans="1:13" x14ac:dyDescent="0.25">
      <c r="A13026" s="6">
        <v>181338</v>
      </c>
      <c r="B13026" s="126">
        <v>19</v>
      </c>
      <c r="C13026" s="133"/>
      <c r="D13026" s="134">
        <v>2099</v>
      </c>
      <c r="E13026" s="7" t="s">
        <v>2205</v>
      </c>
      <c r="F13026" s="8" t="s">
        <v>2140</v>
      </c>
      <c r="G13026" s="18">
        <f>IFERROR(VLOOKUP(Table1[[#This Row],[Codigo_insumo]],BD_Insumos!$B:$E,4),"")</f>
        <v>12.627877718847255</v>
      </c>
      <c r="H13026" s="140">
        <v>83.6</v>
      </c>
      <c r="I13026" s="9"/>
      <c r="J13026" s="23">
        <f t="shared" si="203"/>
        <v>1055.6905772956304</v>
      </c>
      <c r="K13026" s="22" t="str">
        <f>IF(I13026&lt;&gt;"",SUMIF(Table1[Codigo_servico],A13026,Table1[Subtotal_insumo]),"")</f>
        <v/>
      </c>
      <c r="L13026" s="18">
        <f>IF(Table1[[#This Row],[Ordem_insumos]]&lt;&gt;0,VLOOKUP(Table1[[#This Row],[Codigo_servico]],Preencher_Orcamento!$B:$D,3,FALSE)*Table1[[#This Row],[Qtde_insumo]],"")</f>
        <v>0</v>
      </c>
      <c r="M13026" s="18">
        <f>IF(Table1[[#This Row],[Ordem_insumos]]&lt;&gt;0,VLOOKUP(Table1[[#This Row],[Codigo_servico]],Preencher_Orcamento!$B:$D,3,FALSE)*Table1[[#This Row],[Subtotal_insumo]],"")</f>
        <v>0</v>
      </c>
    </row>
    <row r="13027" spans="1:13" x14ac:dyDescent="0.25">
      <c r="A13027" s="6">
        <v>181338</v>
      </c>
      <c r="B13027" s="126">
        <v>20</v>
      </c>
      <c r="C13027" s="133"/>
      <c r="D13027" s="134">
        <v>2013</v>
      </c>
      <c r="E13027" s="7" t="s">
        <v>2184</v>
      </c>
      <c r="F13027" s="8" t="s">
        <v>2140</v>
      </c>
      <c r="G13027" s="18">
        <f>IFERROR(VLOOKUP(Table1[[#This Row],[Codigo_insumo]],BD_Insumos!$B:$E,4),"")</f>
        <v>15.756939025755017</v>
      </c>
      <c r="H13027" s="140">
        <v>2.21</v>
      </c>
      <c r="I13027" s="9"/>
      <c r="J13027" s="23">
        <f t="shared" si="203"/>
        <v>34.822835246918586</v>
      </c>
      <c r="K13027" s="22" t="str">
        <f>IF(I13027&lt;&gt;"",SUMIF(Table1[Codigo_servico],A13027,Table1[Subtotal_insumo]),"")</f>
        <v/>
      </c>
      <c r="L13027" s="18">
        <f>IF(Table1[[#This Row],[Ordem_insumos]]&lt;&gt;0,VLOOKUP(Table1[[#This Row],[Codigo_servico]],Preencher_Orcamento!$B:$D,3,FALSE)*Table1[[#This Row],[Qtde_insumo]],"")</f>
        <v>0</v>
      </c>
      <c r="M13027" s="18">
        <f>IF(Table1[[#This Row],[Ordem_insumos]]&lt;&gt;0,VLOOKUP(Table1[[#This Row],[Codigo_servico]],Preencher_Orcamento!$B:$D,3,FALSE)*Table1[[#This Row],[Subtotal_insumo]],"")</f>
        <v>0</v>
      </c>
    </row>
    <row r="13028" spans="1:13" x14ac:dyDescent="0.25">
      <c r="A13028" s="6">
        <v>181338</v>
      </c>
      <c r="B13028" s="126">
        <v>21</v>
      </c>
      <c r="C13028" s="133"/>
      <c r="D13028" s="134">
        <v>10543</v>
      </c>
      <c r="E13028" s="7" t="s">
        <v>91</v>
      </c>
      <c r="F13028" s="8" t="s">
        <v>58</v>
      </c>
      <c r="G13028" s="18">
        <f>IFERROR(VLOOKUP(Table1[[#This Row],[Codigo_insumo]],BD_Insumos!$B:$E,4),"")</f>
        <v>67.283799999999999</v>
      </c>
      <c r="H13028" s="140">
        <v>0.38</v>
      </c>
      <c r="I13028" s="9"/>
      <c r="J13028" s="23">
        <f t="shared" si="203"/>
        <v>25.567844000000001</v>
      </c>
      <c r="K13028" s="22" t="str">
        <f>IF(I13028&lt;&gt;"",SUMIF(Table1[Codigo_servico],A13028,Table1[Subtotal_insumo]),"")</f>
        <v/>
      </c>
      <c r="L13028" s="18">
        <f>IF(Table1[[#This Row],[Ordem_insumos]]&lt;&gt;0,VLOOKUP(Table1[[#This Row],[Codigo_servico]],Preencher_Orcamento!$B:$D,3,FALSE)*Table1[[#This Row],[Qtde_insumo]],"")</f>
        <v>0</v>
      </c>
      <c r="M13028" s="18">
        <f>IF(Table1[[#This Row],[Ordem_insumos]]&lt;&gt;0,VLOOKUP(Table1[[#This Row],[Codigo_servico]],Preencher_Orcamento!$B:$D,3,FALSE)*Table1[[#This Row],[Subtotal_insumo]],"")</f>
        <v>0</v>
      </c>
    </row>
    <row r="13029" spans="1:13" x14ac:dyDescent="0.25">
      <c r="A13029" s="6">
        <v>181338</v>
      </c>
      <c r="B13029" s="126">
        <v>22</v>
      </c>
      <c r="C13029" s="133"/>
      <c r="D13029" s="134">
        <v>2006</v>
      </c>
      <c r="E13029" s="7" t="s">
        <v>2181</v>
      </c>
      <c r="F13029" s="8" t="s">
        <v>2140</v>
      </c>
      <c r="G13029" s="18">
        <f>IFERROR(VLOOKUP(Table1[[#This Row],[Codigo_insumo]],BD_Insumos!$B:$E,4),"")</f>
        <v>15.127620524464596</v>
      </c>
      <c r="H13029" s="140">
        <v>0.9</v>
      </c>
      <c r="I13029" s="9"/>
      <c r="J13029" s="23">
        <f t="shared" si="203"/>
        <v>13.614858472018136</v>
      </c>
      <c r="K13029" s="22" t="str">
        <f>IF(I13029&lt;&gt;"",SUMIF(Table1[Codigo_servico],A13029,Table1[Subtotal_insumo]),"")</f>
        <v/>
      </c>
      <c r="L13029" s="18">
        <f>IF(Table1[[#This Row],[Ordem_insumos]]&lt;&gt;0,VLOOKUP(Table1[[#This Row],[Codigo_servico]],Preencher_Orcamento!$B:$D,3,FALSE)*Table1[[#This Row],[Qtde_insumo]],"")</f>
        <v>0</v>
      </c>
      <c r="M13029" s="18">
        <f>IF(Table1[[#This Row],[Ordem_insumos]]&lt;&gt;0,VLOOKUP(Table1[[#This Row],[Codigo_servico]],Preencher_Orcamento!$B:$D,3,FALSE)*Table1[[#This Row],[Subtotal_insumo]],"")</f>
        <v>0</v>
      </c>
    </row>
    <row r="13030" spans="1:13" ht="39" x14ac:dyDescent="0.25">
      <c r="A13030" s="6">
        <v>181338</v>
      </c>
      <c r="B13030" s="126">
        <v>23</v>
      </c>
      <c r="C13030" s="133"/>
      <c r="D13030" s="134">
        <v>24110</v>
      </c>
      <c r="E13030" s="7" t="s">
        <v>446</v>
      </c>
      <c r="F13030" s="8" t="s">
        <v>170</v>
      </c>
      <c r="G13030" s="18">
        <f>IFERROR(VLOOKUP(Table1[[#This Row],[Codigo_insumo]],BD_Insumos!$B:$E,4),"")</f>
        <v>4.2736000000000001</v>
      </c>
      <c r="H13030" s="140">
        <v>2.97</v>
      </c>
      <c r="I13030" s="9"/>
      <c r="J13030" s="23">
        <f t="shared" si="203"/>
        <v>12.692592000000001</v>
      </c>
      <c r="K13030" s="22" t="str">
        <f>IF(I13030&lt;&gt;"",SUMIF(Table1[Codigo_servico],A13030,Table1[Subtotal_insumo]),"")</f>
        <v/>
      </c>
      <c r="L13030" s="18">
        <f>IF(Table1[[#This Row],[Ordem_insumos]]&lt;&gt;0,VLOOKUP(Table1[[#This Row],[Codigo_servico]],Preencher_Orcamento!$B:$D,3,FALSE)*Table1[[#This Row],[Qtde_insumo]],"")</f>
        <v>0</v>
      </c>
      <c r="M13030" s="18">
        <f>IF(Table1[[#This Row],[Ordem_insumos]]&lt;&gt;0,VLOOKUP(Table1[[#This Row],[Codigo_servico]],Preencher_Orcamento!$B:$D,3,FALSE)*Table1[[#This Row],[Subtotal_insumo]],"")</f>
        <v>0</v>
      </c>
    </row>
    <row r="13031" spans="1:13" x14ac:dyDescent="0.25">
      <c r="A13031" s="6">
        <v>181338</v>
      </c>
      <c r="B13031" s="126">
        <v>24</v>
      </c>
      <c r="C13031" s="133"/>
      <c r="D13031" s="134">
        <v>17740</v>
      </c>
      <c r="E13031" s="7" t="s">
        <v>399</v>
      </c>
      <c r="F13031" s="8" t="s">
        <v>197</v>
      </c>
      <c r="G13031" s="18">
        <f>IFERROR(VLOOKUP(Table1[[#This Row],[Codigo_insumo]],BD_Insumos!$B:$E,4),"")</f>
        <v>4.9862000000000002</v>
      </c>
      <c r="H13031" s="140">
        <v>0.39</v>
      </c>
      <c r="I13031" s="9"/>
      <c r="J13031" s="23">
        <f t="shared" si="203"/>
        <v>1.9446180000000002</v>
      </c>
      <c r="K13031" s="22" t="str">
        <f>IF(I13031&lt;&gt;"",SUMIF(Table1[Codigo_servico],A13031,Table1[Subtotal_insumo]),"")</f>
        <v/>
      </c>
      <c r="L13031" s="18">
        <f>IF(Table1[[#This Row],[Ordem_insumos]]&lt;&gt;0,VLOOKUP(Table1[[#This Row],[Codigo_servico]],Preencher_Orcamento!$B:$D,3,FALSE)*Table1[[#This Row],[Qtde_insumo]],"")</f>
        <v>0</v>
      </c>
      <c r="M13031" s="18">
        <f>IF(Table1[[#This Row],[Ordem_insumos]]&lt;&gt;0,VLOOKUP(Table1[[#This Row],[Codigo_servico]],Preencher_Orcamento!$B:$D,3,FALSE)*Table1[[#This Row],[Subtotal_insumo]],"")</f>
        <v>0</v>
      </c>
    </row>
    <row r="13032" spans="1:13" x14ac:dyDescent="0.25">
      <c r="A13032" s="6">
        <v>181338</v>
      </c>
      <c r="B13032" s="126">
        <v>25</v>
      </c>
      <c r="C13032" s="133"/>
      <c r="D13032" s="134">
        <v>17515</v>
      </c>
      <c r="E13032" s="7" t="s">
        <v>383</v>
      </c>
      <c r="F13032" s="8" t="s">
        <v>197</v>
      </c>
      <c r="G13032" s="18">
        <f>IFERROR(VLOOKUP(Table1[[#This Row],[Codigo_insumo]],BD_Insumos!$B:$E,4),"")</f>
        <v>5.5275999999999996</v>
      </c>
      <c r="H13032" s="140">
        <v>0.4</v>
      </c>
      <c r="I13032" s="9"/>
      <c r="J13032" s="23">
        <f t="shared" si="203"/>
        <v>2.2110400000000001</v>
      </c>
      <c r="K13032" s="22" t="str">
        <f>IF(I13032&lt;&gt;"",SUMIF(Table1[Codigo_servico],A13032,Table1[Subtotal_insumo]),"")</f>
        <v/>
      </c>
      <c r="L13032" s="18">
        <f>IF(Table1[[#This Row],[Ordem_insumos]]&lt;&gt;0,VLOOKUP(Table1[[#This Row],[Codigo_servico]],Preencher_Orcamento!$B:$D,3,FALSE)*Table1[[#This Row],[Qtde_insumo]],"")</f>
        <v>0</v>
      </c>
      <c r="M13032" s="18">
        <f>IF(Table1[[#This Row],[Ordem_insumos]]&lt;&gt;0,VLOOKUP(Table1[[#This Row],[Codigo_servico]],Preencher_Orcamento!$B:$D,3,FALSE)*Table1[[#This Row],[Subtotal_insumo]],"")</f>
        <v>0</v>
      </c>
    </row>
    <row r="13033" spans="1:13" ht="26.25" x14ac:dyDescent="0.25">
      <c r="A13033" s="6">
        <v>181338</v>
      </c>
      <c r="B13033" s="126">
        <v>26</v>
      </c>
      <c r="C13033" s="133"/>
      <c r="D13033" s="134">
        <v>14040</v>
      </c>
      <c r="E13033" s="7" t="s">
        <v>299</v>
      </c>
      <c r="F13033" s="8" t="s">
        <v>168</v>
      </c>
      <c r="G13033" s="18">
        <f>IFERROR(VLOOKUP(Table1[[#This Row],[Codigo_insumo]],BD_Insumos!$B:$E,4),"")</f>
        <v>7.3939000000000004</v>
      </c>
      <c r="H13033" s="140">
        <v>8.91</v>
      </c>
      <c r="I13033" s="9"/>
      <c r="J13033" s="23">
        <f t="shared" si="203"/>
        <v>65.879649000000001</v>
      </c>
      <c r="K13033" s="22" t="str">
        <f>IF(I13033&lt;&gt;"",SUMIF(Table1[Codigo_servico],A13033,Table1[Subtotal_insumo]),"")</f>
        <v/>
      </c>
      <c r="L13033" s="18">
        <f>IF(Table1[[#This Row],[Ordem_insumos]]&lt;&gt;0,VLOOKUP(Table1[[#This Row],[Codigo_servico]],Preencher_Orcamento!$B:$D,3,FALSE)*Table1[[#This Row],[Qtde_insumo]],"")</f>
        <v>0</v>
      </c>
      <c r="M13033" s="18">
        <f>IF(Table1[[#This Row],[Ordem_insumos]]&lt;&gt;0,VLOOKUP(Table1[[#This Row],[Codigo_servico]],Preencher_Orcamento!$B:$D,3,FALSE)*Table1[[#This Row],[Subtotal_insumo]],"")</f>
        <v>0</v>
      </c>
    </row>
    <row r="13034" spans="1:13" ht="26.25" x14ac:dyDescent="0.25">
      <c r="A13034" s="6">
        <v>181338</v>
      </c>
      <c r="B13034" s="126">
        <v>27</v>
      </c>
      <c r="C13034" s="133"/>
      <c r="D13034" s="134">
        <v>14022</v>
      </c>
      <c r="E13034" s="7" t="s">
        <v>290</v>
      </c>
      <c r="F13034" s="8" t="s">
        <v>197</v>
      </c>
      <c r="G13034" s="18">
        <f>IFERROR(VLOOKUP(Table1[[#This Row],[Codigo_insumo]],BD_Insumos!$B:$E,4),"")</f>
        <v>20.04</v>
      </c>
      <c r="H13034" s="140">
        <v>2.2599999999999998</v>
      </c>
      <c r="I13034" s="9"/>
      <c r="J13034" s="23">
        <f t="shared" si="203"/>
        <v>45.290399999999991</v>
      </c>
      <c r="K13034" s="22" t="str">
        <f>IF(I13034&lt;&gt;"",SUMIF(Table1[Codigo_servico],A13034,Table1[Subtotal_insumo]),"")</f>
        <v/>
      </c>
      <c r="L13034" s="18">
        <f>IF(Table1[[#This Row],[Ordem_insumos]]&lt;&gt;0,VLOOKUP(Table1[[#This Row],[Codigo_servico]],Preencher_Orcamento!$B:$D,3,FALSE)*Table1[[#This Row],[Qtde_insumo]],"")</f>
        <v>0</v>
      </c>
      <c r="M13034" s="18">
        <f>IF(Table1[[#This Row],[Ordem_insumos]]&lt;&gt;0,VLOOKUP(Table1[[#This Row],[Codigo_servico]],Preencher_Orcamento!$B:$D,3,FALSE)*Table1[[#This Row],[Subtotal_insumo]],"")</f>
        <v>0</v>
      </c>
    </row>
    <row r="13035" spans="1:13" x14ac:dyDescent="0.25">
      <c r="A13035" s="6">
        <v>181338</v>
      </c>
      <c r="B13035" s="126">
        <v>28</v>
      </c>
      <c r="C13035" s="133"/>
      <c r="D13035" s="134">
        <v>2015</v>
      </c>
      <c r="E13035" s="7" t="s">
        <v>2186</v>
      </c>
      <c r="F13035" s="8" t="s">
        <v>2140</v>
      </c>
      <c r="G13035" s="18">
        <f>IFERROR(VLOOKUP(Table1[[#This Row],[Codigo_insumo]],BD_Insumos!$B:$E,4),"")</f>
        <v>16.259414142106937</v>
      </c>
      <c r="H13035" s="140">
        <v>1.93</v>
      </c>
      <c r="I13035" s="9"/>
      <c r="J13035" s="23">
        <f t="shared" si="203"/>
        <v>31.380669294266387</v>
      </c>
      <c r="K13035" s="22" t="str">
        <f>IF(I13035&lt;&gt;"",SUMIF(Table1[Codigo_servico],A13035,Table1[Subtotal_insumo]),"")</f>
        <v/>
      </c>
      <c r="L13035" s="18">
        <f>IF(Table1[[#This Row],[Ordem_insumos]]&lt;&gt;0,VLOOKUP(Table1[[#This Row],[Codigo_servico]],Preencher_Orcamento!$B:$D,3,FALSE)*Table1[[#This Row],[Qtde_insumo]],"")</f>
        <v>0</v>
      </c>
      <c r="M13035" s="18">
        <f>IF(Table1[[#This Row],[Ordem_insumos]]&lt;&gt;0,VLOOKUP(Table1[[#This Row],[Codigo_servico]],Preencher_Orcamento!$B:$D,3,FALSE)*Table1[[#This Row],[Subtotal_insumo]],"")</f>
        <v>0</v>
      </c>
    </row>
    <row r="13036" spans="1:13" ht="26.25" x14ac:dyDescent="0.25">
      <c r="A13036" s="6">
        <v>181338</v>
      </c>
      <c r="B13036" s="126">
        <v>29</v>
      </c>
      <c r="C13036" s="133"/>
      <c r="D13036" s="134">
        <v>2016</v>
      </c>
      <c r="E13036" s="7" t="s">
        <v>2187</v>
      </c>
      <c r="F13036" s="8" t="s">
        <v>2140</v>
      </c>
      <c r="G13036" s="18">
        <f>IFERROR(VLOOKUP(Table1[[#This Row],[Codigo_insumo]],BD_Insumos!$B:$E,4),"")</f>
        <v>13.188618292508322</v>
      </c>
      <c r="H13036" s="140">
        <v>1.93</v>
      </c>
      <c r="I13036" s="9"/>
      <c r="J13036" s="23">
        <f t="shared" si="203"/>
        <v>25.45403330454106</v>
      </c>
      <c r="K13036" s="22" t="str">
        <f>IF(I13036&lt;&gt;"",SUMIF(Table1[Codigo_servico],A13036,Table1[Subtotal_insumo]),"")</f>
        <v/>
      </c>
      <c r="L13036" s="18">
        <f>IF(Table1[[#This Row],[Ordem_insumos]]&lt;&gt;0,VLOOKUP(Table1[[#This Row],[Codigo_servico]],Preencher_Orcamento!$B:$D,3,FALSE)*Table1[[#This Row],[Qtde_insumo]],"")</f>
        <v>0</v>
      </c>
      <c r="M13036" s="18">
        <f>IF(Table1[[#This Row],[Ordem_insumos]]&lt;&gt;0,VLOOKUP(Table1[[#This Row],[Codigo_servico]],Preencher_Orcamento!$B:$D,3,FALSE)*Table1[[#This Row],[Subtotal_insumo]],"")</f>
        <v>0</v>
      </c>
    </row>
    <row r="13037" spans="1:13" x14ac:dyDescent="0.25">
      <c r="A13037" s="3">
        <v>181339</v>
      </c>
      <c r="B13037" s="125">
        <v>0</v>
      </c>
      <c r="C13037" s="131" t="s">
        <v>4727</v>
      </c>
      <c r="D13037" s="132"/>
      <c r="E13037" s="4"/>
      <c r="F13037" s="4"/>
      <c r="G13037" s="17" t="str">
        <f>IFERROR(VLOOKUP(Table1[[#This Row],[Codigo_insumo]],BD_Insumos!$B:$E,4),"")</f>
        <v/>
      </c>
      <c r="H13037" s="139"/>
      <c r="I13037" s="5" t="s">
        <v>457</v>
      </c>
      <c r="J13037" s="20" t="str">
        <f t="shared" si="203"/>
        <v/>
      </c>
      <c r="K13037" s="21">
        <f>IF(I13037&lt;&gt;"",SUMIF(Table1[Codigo_servico],A13037,Table1[Subtotal_insumo]),"")</f>
        <v>4040.8680971781018</v>
      </c>
      <c r="L13037" s="17" t="str">
        <f>IF(Table1[[#This Row],[Ordem_insumos]]&lt;&gt;0,VLOOKUP(Table1[[#This Row],[Codigo_servico]],Preencher_Orcamento!$B:$D,3,FALSE)*Table1[[#This Row],[Qtde_insumo]],"")</f>
        <v/>
      </c>
      <c r="M13037" s="17" t="str">
        <f>IF(Table1[[#This Row],[Ordem_insumos]]&lt;&gt;0,VLOOKUP(Table1[[#This Row],[Codigo_servico]],Preencher_Orcamento!$B:$D,3,FALSE)*Table1[[#This Row],[Subtotal_insumo]],"")</f>
        <v/>
      </c>
    </row>
    <row r="13038" spans="1:13" x14ac:dyDescent="0.25">
      <c r="A13038" s="6">
        <v>181339</v>
      </c>
      <c r="B13038" s="126">
        <v>1</v>
      </c>
      <c r="C13038" s="133"/>
      <c r="D13038" s="134">
        <v>11066</v>
      </c>
      <c r="E13038" s="7" t="s">
        <v>183</v>
      </c>
      <c r="F13038" s="8" t="s">
        <v>5</v>
      </c>
      <c r="G13038" s="16">
        <f>IFERROR(VLOOKUP(Table1[[#This Row],[Codigo_insumo]],BD_Insumos!$B:$E,4),"")</f>
        <v>1.0965</v>
      </c>
      <c r="H13038" s="140">
        <v>5.26</v>
      </c>
      <c r="I13038" s="9"/>
      <c r="J13038" s="22">
        <f t="shared" si="203"/>
        <v>5.7675900000000002</v>
      </c>
      <c r="K13038" s="22" t="str">
        <f>IF(I13038&lt;&gt;"",SUMIF(Table1[Codigo_servico],A13038,Table1[Subtotal_insumo]),"")</f>
        <v/>
      </c>
      <c r="L13038" s="16">
        <f>IF(Table1[[#This Row],[Ordem_insumos]]&lt;&gt;0,VLOOKUP(Table1[[#This Row],[Codigo_servico]],Preencher_Orcamento!$B:$D,3,FALSE)*Table1[[#This Row],[Qtde_insumo]],"")</f>
        <v>0</v>
      </c>
      <c r="M13038" s="16">
        <f>IF(Table1[[#This Row],[Ordem_insumos]]&lt;&gt;0,VLOOKUP(Table1[[#This Row],[Codigo_servico]],Preencher_Orcamento!$B:$D,3,FALSE)*Table1[[#This Row],[Subtotal_insumo]],"")</f>
        <v>0</v>
      </c>
    </row>
    <row r="13039" spans="1:13" ht="26.25" x14ac:dyDescent="0.25">
      <c r="A13039" s="6">
        <v>181339</v>
      </c>
      <c r="B13039" s="126">
        <v>2</v>
      </c>
      <c r="C13039" s="133"/>
      <c r="D13039" s="134">
        <v>10636</v>
      </c>
      <c r="E13039" s="7" t="s">
        <v>146</v>
      </c>
      <c r="F13039" s="8" t="s">
        <v>58</v>
      </c>
      <c r="G13039" s="16">
        <f>IFERROR(VLOOKUP(Table1[[#This Row],[Codigo_insumo]],BD_Insumos!$B:$E,4),"")</f>
        <v>318.20740000000001</v>
      </c>
      <c r="H13039" s="140">
        <v>0.126</v>
      </c>
      <c r="I13039" s="9"/>
      <c r="J13039" s="22">
        <f t="shared" si="203"/>
        <v>40.094132399999999</v>
      </c>
      <c r="K13039" s="22" t="str">
        <f>IF(I13039&lt;&gt;"",SUMIF(Table1[Codigo_servico],A13039,Table1[Subtotal_insumo]),"")</f>
        <v/>
      </c>
      <c r="L13039" s="16">
        <f>IF(Table1[[#This Row],[Ordem_insumos]]&lt;&gt;0,VLOOKUP(Table1[[#This Row],[Codigo_servico]],Preencher_Orcamento!$B:$D,3,FALSE)*Table1[[#This Row],[Qtde_insumo]],"")</f>
        <v>0</v>
      </c>
      <c r="M13039" s="16">
        <f>IF(Table1[[#This Row],[Ordem_insumos]]&lt;&gt;0,VLOOKUP(Table1[[#This Row],[Codigo_servico]],Preencher_Orcamento!$B:$D,3,FALSE)*Table1[[#This Row],[Subtotal_insumo]],"")</f>
        <v>0</v>
      </c>
    </row>
    <row r="13040" spans="1:13" ht="26.25" x14ac:dyDescent="0.25">
      <c r="A13040" s="6">
        <v>181339</v>
      </c>
      <c r="B13040" s="126">
        <v>3</v>
      </c>
      <c r="C13040" s="133"/>
      <c r="D13040" s="134">
        <v>10648</v>
      </c>
      <c r="E13040" s="7" t="s">
        <v>158</v>
      </c>
      <c r="F13040" s="8" t="s">
        <v>58</v>
      </c>
      <c r="G13040" s="16">
        <f>IFERROR(VLOOKUP(Table1[[#This Row],[Codigo_insumo]],BD_Insumos!$B:$E,4),"")</f>
        <v>359.69349999999997</v>
      </c>
      <c r="H13040" s="140">
        <v>0.29299999999999998</v>
      </c>
      <c r="I13040" s="9"/>
      <c r="J13040" s="22">
        <f t="shared" si="203"/>
        <v>105.39019549999999</v>
      </c>
      <c r="K13040" s="22" t="str">
        <f>IF(I13040&lt;&gt;"",SUMIF(Table1[Codigo_servico],A13040,Table1[Subtotal_insumo]),"")</f>
        <v/>
      </c>
      <c r="L13040" s="16">
        <f>IF(Table1[[#This Row],[Ordem_insumos]]&lt;&gt;0,VLOOKUP(Table1[[#This Row],[Codigo_servico]],Preencher_Orcamento!$B:$D,3,FALSE)*Table1[[#This Row],[Qtde_insumo]],"")</f>
        <v>0</v>
      </c>
      <c r="M13040" s="16">
        <f>IF(Table1[[#This Row],[Ordem_insumos]]&lt;&gt;0,VLOOKUP(Table1[[#This Row],[Codigo_servico]],Preencher_Orcamento!$B:$D,3,FALSE)*Table1[[#This Row],[Subtotal_insumo]],"")</f>
        <v>0</v>
      </c>
    </row>
    <row r="13041" spans="1:13" x14ac:dyDescent="0.25">
      <c r="A13041" s="6">
        <v>181339</v>
      </c>
      <c r="B13041" s="126">
        <v>4</v>
      </c>
      <c r="C13041" s="133"/>
      <c r="D13041" s="134">
        <v>10627</v>
      </c>
      <c r="E13041" s="7" t="s">
        <v>137</v>
      </c>
      <c r="F13041" s="8" t="s">
        <v>58</v>
      </c>
      <c r="G13041" s="16">
        <f>IFERROR(VLOOKUP(Table1[[#This Row],[Codigo_insumo]],BD_Insumos!$B:$E,4),"")</f>
        <v>213.67830000000001</v>
      </c>
      <c r="H13041" s="140">
        <v>0.37</v>
      </c>
      <c r="I13041" s="9"/>
      <c r="J13041" s="22">
        <f t="shared" si="203"/>
        <v>79.060970999999995</v>
      </c>
      <c r="K13041" s="22" t="str">
        <f>IF(I13041&lt;&gt;"",SUMIF(Table1[Codigo_servico],A13041,Table1[Subtotal_insumo]),"")</f>
        <v/>
      </c>
      <c r="L13041" s="16">
        <f>IF(Table1[[#This Row],[Ordem_insumos]]&lt;&gt;0,VLOOKUP(Table1[[#This Row],[Codigo_servico]],Preencher_Orcamento!$B:$D,3,FALSE)*Table1[[#This Row],[Qtde_insumo]],"")</f>
        <v>0</v>
      </c>
      <c r="M13041" s="16">
        <f>IF(Table1[[#This Row],[Ordem_insumos]]&lt;&gt;0,VLOOKUP(Table1[[#This Row],[Codigo_servico]],Preencher_Orcamento!$B:$D,3,FALSE)*Table1[[#This Row],[Subtotal_insumo]],"")</f>
        <v>0</v>
      </c>
    </row>
    <row r="13042" spans="1:13" x14ac:dyDescent="0.25">
      <c r="A13042" s="6">
        <v>181339</v>
      </c>
      <c r="B13042" s="126">
        <v>5</v>
      </c>
      <c r="C13042" s="133"/>
      <c r="D13042" s="134">
        <v>11070</v>
      </c>
      <c r="E13042" s="7" t="s">
        <v>185</v>
      </c>
      <c r="F13042" s="8" t="s">
        <v>5</v>
      </c>
      <c r="G13042" s="16">
        <f>IFERROR(VLOOKUP(Table1[[#This Row],[Codigo_insumo]],BD_Insumos!$B:$E,4),"")</f>
        <v>4.1189999999999998</v>
      </c>
      <c r="H13042" s="140">
        <v>4.3666700000000001</v>
      </c>
      <c r="I13042" s="9"/>
      <c r="J13042" s="22">
        <f t="shared" si="203"/>
        <v>17.986313729999999</v>
      </c>
      <c r="K13042" s="22" t="str">
        <f>IF(I13042&lt;&gt;"",SUMIF(Table1[Codigo_servico],A13042,Table1[Subtotal_insumo]),"")</f>
        <v/>
      </c>
      <c r="L13042" s="16">
        <f>IF(Table1[[#This Row],[Ordem_insumos]]&lt;&gt;0,VLOOKUP(Table1[[#This Row],[Codigo_servico]],Preencher_Orcamento!$B:$D,3,FALSE)*Table1[[#This Row],[Qtde_insumo]],"")</f>
        <v>0</v>
      </c>
      <c r="M13042" s="16">
        <f>IF(Table1[[#This Row],[Ordem_insumos]]&lt;&gt;0,VLOOKUP(Table1[[#This Row],[Codigo_servico]],Preencher_Orcamento!$B:$D,3,FALSE)*Table1[[#This Row],[Subtotal_insumo]],"")</f>
        <v>0</v>
      </c>
    </row>
    <row r="13043" spans="1:13" ht="26.25" x14ac:dyDescent="0.25">
      <c r="A13043" s="6">
        <v>181339</v>
      </c>
      <c r="B13043" s="126">
        <v>6</v>
      </c>
      <c r="C13043" s="133"/>
      <c r="D13043" s="134">
        <v>10645</v>
      </c>
      <c r="E13043" s="7" t="s">
        <v>155</v>
      </c>
      <c r="F13043" s="8" t="s">
        <v>58</v>
      </c>
      <c r="G13043" s="16">
        <f>IFERROR(VLOOKUP(Table1[[#This Row],[Codigo_insumo]],BD_Insumos!$B:$E,4),"")</f>
        <v>309.5095</v>
      </c>
      <c r="H13043" s="140">
        <v>0.12</v>
      </c>
      <c r="I13043" s="9"/>
      <c r="J13043" s="22">
        <f t="shared" si="203"/>
        <v>37.14114</v>
      </c>
      <c r="K13043" s="22" t="str">
        <f>IF(I13043&lt;&gt;"",SUMIF(Table1[Codigo_servico],A13043,Table1[Subtotal_insumo]),"")</f>
        <v/>
      </c>
      <c r="L13043" s="16">
        <f>IF(Table1[[#This Row],[Ordem_insumos]]&lt;&gt;0,VLOOKUP(Table1[[#This Row],[Codigo_servico]],Preencher_Orcamento!$B:$D,3,FALSE)*Table1[[#This Row],[Qtde_insumo]],"")</f>
        <v>0</v>
      </c>
      <c r="M13043" s="16">
        <f>IF(Table1[[#This Row],[Ordem_insumos]]&lt;&gt;0,VLOOKUP(Table1[[#This Row],[Codigo_servico]],Preencher_Orcamento!$B:$D,3,FALSE)*Table1[[#This Row],[Subtotal_insumo]],"")</f>
        <v>0</v>
      </c>
    </row>
    <row r="13044" spans="1:13" x14ac:dyDescent="0.25">
      <c r="A13044" s="6">
        <v>181339</v>
      </c>
      <c r="B13044" s="126">
        <v>7</v>
      </c>
      <c r="C13044" s="133"/>
      <c r="D13044" s="134">
        <v>11510</v>
      </c>
      <c r="E13044" s="7" t="s">
        <v>205</v>
      </c>
      <c r="F13044" s="8" t="s">
        <v>197</v>
      </c>
      <c r="G13044" s="16">
        <f>IFERROR(VLOOKUP(Table1[[#This Row],[Codigo_insumo]],BD_Insumos!$B:$E,4),"")</f>
        <v>3.2757999999999998</v>
      </c>
      <c r="H13044" s="140">
        <v>26.62</v>
      </c>
      <c r="I13044" s="9"/>
      <c r="J13044" s="22">
        <f t="shared" si="203"/>
        <v>87.201796000000002</v>
      </c>
      <c r="K13044" s="22" t="str">
        <f>IF(I13044&lt;&gt;"",SUMIF(Table1[Codigo_servico],A13044,Table1[Subtotal_insumo]),"")</f>
        <v/>
      </c>
      <c r="L13044" s="16">
        <f>IF(Table1[[#This Row],[Ordem_insumos]]&lt;&gt;0,VLOOKUP(Table1[[#This Row],[Codigo_servico]],Preencher_Orcamento!$B:$D,3,FALSE)*Table1[[#This Row],[Qtde_insumo]],"")</f>
        <v>0</v>
      </c>
      <c r="M13044" s="16">
        <f>IF(Table1[[#This Row],[Ordem_insumos]]&lt;&gt;0,VLOOKUP(Table1[[#This Row],[Codigo_servico]],Preencher_Orcamento!$B:$D,3,FALSE)*Table1[[#This Row],[Subtotal_insumo]],"")</f>
        <v>0</v>
      </c>
    </row>
    <row r="13045" spans="1:13" ht="26.25" x14ac:dyDescent="0.25">
      <c r="A13045" s="6">
        <v>181339</v>
      </c>
      <c r="B13045" s="126">
        <v>8</v>
      </c>
      <c r="C13045" s="133"/>
      <c r="D13045" s="134">
        <v>12535</v>
      </c>
      <c r="E13045" s="7" t="s">
        <v>236</v>
      </c>
      <c r="F13045" s="8" t="s">
        <v>457</v>
      </c>
      <c r="G13045" s="16">
        <f>IFERROR(VLOOKUP(Table1[[#This Row],[Codigo_insumo]],BD_Insumos!$B:$E,4),"")</f>
        <v>1.5785</v>
      </c>
      <c r="H13045" s="140">
        <v>218</v>
      </c>
      <c r="I13045" s="9"/>
      <c r="J13045" s="22">
        <f t="shared" si="203"/>
        <v>344.113</v>
      </c>
      <c r="K13045" s="22" t="str">
        <f>IF(I13045&lt;&gt;"",SUMIF(Table1[Codigo_servico],A13045,Table1[Subtotal_insumo]),"")</f>
        <v/>
      </c>
      <c r="L13045" s="16">
        <f>IF(Table1[[#This Row],[Ordem_insumos]]&lt;&gt;0,VLOOKUP(Table1[[#This Row],[Codigo_servico]],Preencher_Orcamento!$B:$D,3,FALSE)*Table1[[#This Row],[Qtde_insumo]],"")</f>
        <v>0</v>
      </c>
      <c r="M13045" s="16">
        <f>IF(Table1[[#This Row],[Ordem_insumos]]&lt;&gt;0,VLOOKUP(Table1[[#This Row],[Codigo_servico]],Preencher_Orcamento!$B:$D,3,FALSE)*Table1[[#This Row],[Subtotal_insumo]],"")</f>
        <v>0</v>
      </c>
    </row>
    <row r="13046" spans="1:13" ht="26.25" x14ac:dyDescent="0.25">
      <c r="A13046" s="6">
        <v>181339</v>
      </c>
      <c r="B13046" s="126">
        <v>9</v>
      </c>
      <c r="C13046" s="133"/>
      <c r="D13046" s="134">
        <v>14022</v>
      </c>
      <c r="E13046" s="7" t="s">
        <v>290</v>
      </c>
      <c r="F13046" s="8" t="s">
        <v>197</v>
      </c>
      <c r="G13046" s="16">
        <f>IFERROR(VLOOKUP(Table1[[#This Row],[Codigo_insumo]],BD_Insumos!$B:$E,4),"")</f>
        <v>20.04</v>
      </c>
      <c r="H13046" s="140">
        <v>2.97</v>
      </c>
      <c r="I13046" s="9"/>
      <c r="J13046" s="22">
        <f t="shared" si="203"/>
        <v>59.518799999999999</v>
      </c>
      <c r="K13046" s="22" t="str">
        <f>IF(I13046&lt;&gt;"",SUMIF(Table1[Codigo_servico],A13046,Table1[Subtotal_insumo]),"")</f>
        <v/>
      </c>
      <c r="L13046" s="16">
        <f>IF(Table1[[#This Row],[Ordem_insumos]]&lt;&gt;0,VLOOKUP(Table1[[#This Row],[Codigo_servico]],Preencher_Orcamento!$B:$D,3,FALSE)*Table1[[#This Row],[Qtde_insumo]],"")</f>
        <v>0</v>
      </c>
      <c r="M13046" s="16">
        <f>IF(Table1[[#This Row],[Ordem_insumos]]&lt;&gt;0,VLOOKUP(Table1[[#This Row],[Codigo_servico]],Preencher_Orcamento!$B:$D,3,FALSE)*Table1[[#This Row],[Subtotal_insumo]],"")</f>
        <v>0</v>
      </c>
    </row>
    <row r="13047" spans="1:13" ht="26.25" x14ac:dyDescent="0.25">
      <c r="A13047" s="6">
        <v>181339</v>
      </c>
      <c r="B13047" s="126">
        <v>10</v>
      </c>
      <c r="C13047" s="133"/>
      <c r="D13047" s="134">
        <v>14040</v>
      </c>
      <c r="E13047" s="7" t="s">
        <v>299</v>
      </c>
      <c r="F13047" s="8" t="s">
        <v>168</v>
      </c>
      <c r="G13047" s="18">
        <f>IFERROR(VLOOKUP(Table1[[#This Row],[Codigo_insumo]],BD_Insumos!$B:$E,4),"")</f>
        <v>7.3939000000000004</v>
      </c>
      <c r="H13047" s="140">
        <v>11.7</v>
      </c>
      <c r="I13047" s="9"/>
      <c r="J13047" s="23">
        <f t="shared" si="203"/>
        <v>86.508629999999997</v>
      </c>
      <c r="K13047" s="22" t="str">
        <f>IF(I13047&lt;&gt;"",SUMIF(Table1[Codigo_servico],A13047,Table1[Subtotal_insumo]),"")</f>
        <v/>
      </c>
      <c r="L13047" s="18">
        <f>IF(Table1[[#This Row],[Ordem_insumos]]&lt;&gt;0,VLOOKUP(Table1[[#This Row],[Codigo_servico]],Preencher_Orcamento!$B:$D,3,FALSE)*Table1[[#This Row],[Qtde_insumo]],"")</f>
        <v>0</v>
      </c>
      <c r="M13047" s="18">
        <f>IF(Table1[[#This Row],[Ordem_insumos]]&lt;&gt;0,VLOOKUP(Table1[[#This Row],[Codigo_servico]],Preencher_Orcamento!$B:$D,3,FALSE)*Table1[[#This Row],[Subtotal_insumo]],"")</f>
        <v>0</v>
      </c>
    </row>
    <row r="13048" spans="1:13" x14ac:dyDescent="0.25">
      <c r="A13048" s="6">
        <v>181339</v>
      </c>
      <c r="B13048" s="126">
        <v>11</v>
      </c>
      <c r="C13048" s="133"/>
      <c r="D13048" s="134">
        <v>10550</v>
      </c>
      <c r="E13048" s="7" t="s">
        <v>97</v>
      </c>
      <c r="F13048" s="8" t="s">
        <v>58</v>
      </c>
      <c r="G13048" s="18">
        <f>IFERROR(VLOOKUP(Table1[[#This Row],[Codigo_insumo]],BD_Insumos!$B:$E,4),"")</f>
        <v>71.755899999999997</v>
      </c>
      <c r="H13048" s="140">
        <v>0.2</v>
      </c>
      <c r="I13048" s="9"/>
      <c r="J13048" s="23">
        <f t="shared" si="203"/>
        <v>14.351179999999999</v>
      </c>
      <c r="K13048" s="22" t="str">
        <f>IF(I13048&lt;&gt;"",SUMIF(Table1[Codigo_servico],A13048,Table1[Subtotal_insumo]),"")</f>
        <v/>
      </c>
      <c r="L13048" s="18">
        <f>IF(Table1[[#This Row],[Ordem_insumos]]&lt;&gt;0,VLOOKUP(Table1[[#This Row],[Codigo_servico]],Preencher_Orcamento!$B:$D,3,FALSE)*Table1[[#This Row],[Qtde_insumo]],"")</f>
        <v>0</v>
      </c>
      <c r="M13048" s="18">
        <f>IF(Table1[[#This Row],[Ordem_insumos]]&lt;&gt;0,VLOOKUP(Table1[[#This Row],[Codigo_servico]],Preencher_Orcamento!$B:$D,3,FALSE)*Table1[[#This Row],[Subtotal_insumo]],"")</f>
        <v>0</v>
      </c>
    </row>
    <row r="13049" spans="1:13" x14ac:dyDescent="0.25">
      <c r="A13049" s="6">
        <v>181339</v>
      </c>
      <c r="B13049" s="126">
        <v>12</v>
      </c>
      <c r="C13049" s="133"/>
      <c r="D13049" s="134">
        <v>2099</v>
      </c>
      <c r="E13049" s="7" t="s">
        <v>2205</v>
      </c>
      <c r="F13049" s="8" t="s">
        <v>2140</v>
      </c>
      <c r="G13049" s="18">
        <f>IFERROR(VLOOKUP(Table1[[#This Row],[Codigo_insumo]],BD_Insumos!$B:$E,4),"")</f>
        <v>12.627877718847255</v>
      </c>
      <c r="H13049" s="140">
        <v>121</v>
      </c>
      <c r="I13049" s="9"/>
      <c r="J13049" s="23">
        <f t="shared" si="203"/>
        <v>1527.9732039805178</v>
      </c>
      <c r="K13049" s="22" t="str">
        <f>IF(I13049&lt;&gt;"",SUMIF(Table1[Codigo_servico],A13049,Table1[Subtotal_insumo]),"")</f>
        <v/>
      </c>
      <c r="L13049" s="18">
        <f>IF(Table1[[#This Row],[Ordem_insumos]]&lt;&gt;0,VLOOKUP(Table1[[#This Row],[Codigo_servico]],Preencher_Orcamento!$B:$D,3,FALSE)*Table1[[#This Row],[Qtde_insumo]],"")</f>
        <v>0</v>
      </c>
      <c r="M13049" s="18">
        <f>IF(Table1[[#This Row],[Ordem_insumos]]&lt;&gt;0,VLOOKUP(Table1[[#This Row],[Codigo_servico]],Preencher_Orcamento!$B:$D,3,FALSE)*Table1[[#This Row],[Subtotal_insumo]],"")</f>
        <v>0</v>
      </c>
    </row>
    <row r="13050" spans="1:13" x14ac:dyDescent="0.25">
      <c r="A13050" s="6">
        <v>181339</v>
      </c>
      <c r="B13050" s="126">
        <v>13</v>
      </c>
      <c r="C13050" s="133"/>
      <c r="D13050" s="134">
        <v>10608</v>
      </c>
      <c r="E13050" s="7" t="s">
        <v>118</v>
      </c>
      <c r="F13050" s="8" t="s">
        <v>58</v>
      </c>
      <c r="G13050" s="18">
        <f>IFERROR(VLOOKUP(Table1[[#This Row],[Codigo_insumo]],BD_Insumos!$B:$E,4),"")</f>
        <v>238.17070000000001</v>
      </c>
      <c r="H13050" s="140">
        <v>1.32</v>
      </c>
      <c r="I13050" s="9"/>
      <c r="J13050" s="23">
        <f t="shared" si="203"/>
        <v>314.38532400000003</v>
      </c>
      <c r="K13050" s="22" t="str">
        <f>IF(I13050&lt;&gt;"",SUMIF(Table1[Codigo_servico],A13050,Table1[Subtotal_insumo]),"")</f>
        <v/>
      </c>
      <c r="L13050" s="18">
        <f>IF(Table1[[#This Row],[Ordem_insumos]]&lt;&gt;0,VLOOKUP(Table1[[#This Row],[Codigo_servico]],Preencher_Orcamento!$B:$D,3,FALSE)*Table1[[#This Row],[Qtde_insumo]],"")</f>
        <v>0</v>
      </c>
      <c r="M13050" s="18">
        <f>IF(Table1[[#This Row],[Ordem_insumos]]&lt;&gt;0,VLOOKUP(Table1[[#This Row],[Codigo_servico]],Preencher_Orcamento!$B:$D,3,FALSE)*Table1[[#This Row],[Subtotal_insumo]],"")</f>
        <v>0</v>
      </c>
    </row>
    <row r="13051" spans="1:13" ht="39" x14ac:dyDescent="0.25">
      <c r="A13051" s="6">
        <v>181339</v>
      </c>
      <c r="B13051" s="126">
        <v>14</v>
      </c>
      <c r="C13051" s="133"/>
      <c r="D13051" s="134">
        <v>24110</v>
      </c>
      <c r="E13051" s="7" t="s">
        <v>446</v>
      </c>
      <c r="F13051" s="8" t="s">
        <v>170</v>
      </c>
      <c r="G13051" s="18">
        <f>IFERROR(VLOOKUP(Table1[[#This Row],[Codigo_insumo]],BD_Insumos!$B:$E,4),"")</f>
        <v>4.2736000000000001</v>
      </c>
      <c r="H13051" s="140">
        <v>3.96</v>
      </c>
      <c r="I13051" s="9"/>
      <c r="J13051" s="23">
        <f t="shared" si="203"/>
        <v>16.923456000000002</v>
      </c>
      <c r="K13051" s="22" t="str">
        <f>IF(I13051&lt;&gt;"",SUMIF(Table1[Codigo_servico],A13051,Table1[Subtotal_insumo]),"")</f>
        <v/>
      </c>
      <c r="L13051" s="18">
        <f>IF(Table1[[#This Row],[Ordem_insumos]]&lt;&gt;0,VLOOKUP(Table1[[#This Row],[Codigo_servico]],Preencher_Orcamento!$B:$D,3,FALSE)*Table1[[#This Row],[Qtde_insumo]],"")</f>
        <v>0</v>
      </c>
      <c r="M13051" s="18">
        <f>IF(Table1[[#This Row],[Ordem_insumos]]&lt;&gt;0,VLOOKUP(Table1[[#This Row],[Codigo_servico]],Preencher_Orcamento!$B:$D,3,FALSE)*Table1[[#This Row],[Subtotal_insumo]],"")</f>
        <v>0</v>
      </c>
    </row>
    <row r="13052" spans="1:13" x14ac:dyDescent="0.25">
      <c r="A13052" s="6">
        <v>181339</v>
      </c>
      <c r="B13052" s="126">
        <v>15</v>
      </c>
      <c r="C13052" s="133"/>
      <c r="D13052" s="134">
        <v>17515</v>
      </c>
      <c r="E13052" s="7" t="s">
        <v>383</v>
      </c>
      <c r="F13052" s="8" t="s">
        <v>197</v>
      </c>
      <c r="G13052" s="18">
        <f>IFERROR(VLOOKUP(Table1[[#This Row],[Codigo_insumo]],BD_Insumos!$B:$E,4),"")</f>
        <v>5.5275999999999996</v>
      </c>
      <c r="H13052" s="140">
        <v>0.53</v>
      </c>
      <c r="I13052" s="9"/>
      <c r="J13052" s="23">
        <f t="shared" si="203"/>
        <v>2.9296280000000001</v>
      </c>
      <c r="K13052" s="22" t="str">
        <f>IF(I13052&lt;&gt;"",SUMIF(Table1[Codigo_servico],A13052,Table1[Subtotal_insumo]),"")</f>
        <v/>
      </c>
      <c r="L13052" s="18">
        <f>IF(Table1[[#This Row],[Ordem_insumos]]&lt;&gt;0,VLOOKUP(Table1[[#This Row],[Codigo_servico]],Preencher_Orcamento!$B:$D,3,FALSE)*Table1[[#This Row],[Qtde_insumo]],"")</f>
        <v>0</v>
      </c>
      <c r="M13052" s="18">
        <f>IF(Table1[[#This Row],[Ordem_insumos]]&lt;&gt;0,VLOOKUP(Table1[[#This Row],[Codigo_servico]],Preencher_Orcamento!$B:$D,3,FALSE)*Table1[[#This Row],[Subtotal_insumo]],"")</f>
        <v>0</v>
      </c>
    </row>
    <row r="13053" spans="1:13" x14ac:dyDescent="0.25">
      <c r="A13053" s="6">
        <v>181339</v>
      </c>
      <c r="B13053" s="126">
        <v>16</v>
      </c>
      <c r="C13053" s="133"/>
      <c r="D13053" s="134">
        <v>2020</v>
      </c>
      <c r="E13053" s="7" t="s">
        <v>2188</v>
      </c>
      <c r="F13053" s="8" t="s">
        <v>2140</v>
      </c>
      <c r="G13053" s="18">
        <f>IFERROR(VLOOKUP(Table1[[#This Row],[Codigo_insumo]],BD_Insumos!$B:$E,4),"")</f>
        <v>15.860837164231068</v>
      </c>
      <c r="H13053" s="140">
        <v>41.26</v>
      </c>
      <c r="I13053" s="9"/>
      <c r="J13053" s="23">
        <f t="shared" si="203"/>
        <v>654.41814139617384</v>
      </c>
      <c r="K13053" s="22" t="str">
        <f>IF(I13053&lt;&gt;"",SUMIF(Table1[Codigo_servico],A13053,Table1[Subtotal_insumo]),"")</f>
        <v/>
      </c>
      <c r="L13053" s="18">
        <f>IF(Table1[[#This Row],[Ordem_insumos]]&lt;&gt;0,VLOOKUP(Table1[[#This Row],[Codigo_servico]],Preencher_Orcamento!$B:$D,3,FALSE)*Table1[[#This Row],[Qtde_insumo]],"")</f>
        <v>0</v>
      </c>
      <c r="M13053" s="18">
        <f>IF(Table1[[#This Row],[Ordem_insumos]]&lt;&gt;0,VLOOKUP(Table1[[#This Row],[Codigo_servico]],Preencher_Orcamento!$B:$D,3,FALSE)*Table1[[#This Row],[Subtotal_insumo]],"")</f>
        <v>0</v>
      </c>
    </row>
    <row r="13054" spans="1:13" x14ac:dyDescent="0.25">
      <c r="A13054" s="6">
        <v>181339</v>
      </c>
      <c r="B13054" s="126">
        <v>17</v>
      </c>
      <c r="C13054" s="133"/>
      <c r="D13054" s="134">
        <v>2006</v>
      </c>
      <c r="E13054" s="7" t="s">
        <v>2181</v>
      </c>
      <c r="F13054" s="8" t="s">
        <v>2140</v>
      </c>
      <c r="G13054" s="18">
        <f>IFERROR(VLOOKUP(Table1[[#This Row],[Codigo_insumo]],BD_Insumos!$B:$E,4),"")</f>
        <v>15.127620524464596</v>
      </c>
      <c r="H13054" s="140">
        <v>1.2</v>
      </c>
      <c r="I13054" s="9"/>
      <c r="J13054" s="23">
        <f t="shared" si="203"/>
        <v>18.153144629357516</v>
      </c>
      <c r="K13054" s="22" t="str">
        <f>IF(I13054&lt;&gt;"",SUMIF(Table1[Codigo_servico],A13054,Table1[Subtotal_insumo]),"")</f>
        <v/>
      </c>
      <c r="L13054" s="18">
        <f>IF(Table1[[#This Row],[Ordem_insumos]]&lt;&gt;0,VLOOKUP(Table1[[#This Row],[Codigo_servico]],Preencher_Orcamento!$B:$D,3,FALSE)*Table1[[#This Row],[Qtde_insumo]],"")</f>
        <v>0</v>
      </c>
      <c r="M13054" s="18">
        <f>IF(Table1[[#This Row],[Ordem_insumos]]&lt;&gt;0,VLOOKUP(Table1[[#This Row],[Codigo_servico]],Preencher_Orcamento!$B:$D,3,FALSE)*Table1[[#This Row],[Subtotal_insumo]],"")</f>
        <v>0</v>
      </c>
    </row>
    <row r="13055" spans="1:13" x14ac:dyDescent="0.25">
      <c r="A13055" s="6">
        <v>181339</v>
      </c>
      <c r="B13055" s="126">
        <v>18</v>
      </c>
      <c r="C13055" s="133"/>
      <c r="D13055" s="134">
        <v>2013</v>
      </c>
      <c r="E13055" s="7" t="s">
        <v>2184</v>
      </c>
      <c r="F13055" s="8" t="s">
        <v>2140</v>
      </c>
      <c r="G13055" s="18">
        <f>IFERROR(VLOOKUP(Table1[[#This Row],[Codigo_insumo]],BD_Insumos!$B:$E,4),"")</f>
        <v>15.756939025755017</v>
      </c>
      <c r="H13055" s="140">
        <v>2.89</v>
      </c>
      <c r="I13055" s="9"/>
      <c r="J13055" s="23">
        <f t="shared" si="203"/>
        <v>45.537553784431999</v>
      </c>
      <c r="K13055" s="22" t="str">
        <f>IF(I13055&lt;&gt;"",SUMIF(Table1[Codigo_servico],A13055,Table1[Subtotal_insumo]),"")</f>
        <v/>
      </c>
      <c r="L13055" s="18">
        <f>IF(Table1[[#This Row],[Ordem_insumos]]&lt;&gt;0,VLOOKUP(Table1[[#This Row],[Codigo_servico]],Preencher_Orcamento!$B:$D,3,FALSE)*Table1[[#This Row],[Qtde_insumo]],"")</f>
        <v>0</v>
      </c>
      <c r="M13055" s="18">
        <f>IF(Table1[[#This Row],[Ordem_insumos]]&lt;&gt;0,VLOOKUP(Table1[[#This Row],[Codigo_servico]],Preencher_Orcamento!$B:$D,3,FALSE)*Table1[[#This Row],[Subtotal_insumo]],"")</f>
        <v>0</v>
      </c>
    </row>
    <row r="13056" spans="1:13" x14ac:dyDescent="0.25">
      <c r="A13056" s="6">
        <v>181339</v>
      </c>
      <c r="B13056" s="126">
        <v>19</v>
      </c>
      <c r="C13056" s="133"/>
      <c r="D13056" s="134">
        <v>2014</v>
      </c>
      <c r="E13056" s="7" t="s">
        <v>2185</v>
      </c>
      <c r="F13056" s="8" t="s">
        <v>2140</v>
      </c>
      <c r="G13056" s="18">
        <f>IFERROR(VLOOKUP(Table1[[#This Row],[Codigo_insumo]],BD_Insumos!$B:$E,4),"")</f>
        <v>13.173665210544026</v>
      </c>
      <c r="H13056" s="140">
        <v>2.89</v>
      </c>
      <c r="I13056" s="9"/>
      <c r="J13056" s="23">
        <f t="shared" si="203"/>
        <v>38.071892458472234</v>
      </c>
      <c r="K13056" s="22" t="str">
        <f>IF(I13056&lt;&gt;"",SUMIF(Table1[Codigo_servico],A13056,Table1[Subtotal_insumo]),"")</f>
        <v/>
      </c>
      <c r="L13056" s="18">
        <f>IF(Table1[[#This Row],[Ordem_insumos]]&lt;&gt;0,VLOOKUP(Table1[[#This Row],[Codigo_servico]],Preencher_Orcamento!$B:$D,3,FALSE)*Table1[[#This Row],[Qtde_insumo]],"")</f>
        <v>0</v>
      </c>
      <c r="M13056" s="18">
        <f>IF(Table1[[#This Row],[Ordem_insumos]]&lt;&gt;0,VLOOKUP(Table1[[#This Row],[Codigo_servico]],Preencher_Orcamento!$B:$D,3,FALSE)*Table1[[#This Row],[Subtotal_insumo]],"")</f>
        <v>0</v>
      </c>
    </row>
    <row r="13057" spans="1:13" ht="26.25" x14ac:dyDescent="0.25">
      <c r="A13057" s="6">
        <v>181339</v>
      </c>
      <c r="B13057" s="126">
        <v>20</v>
      </c>
      <c r="C13057" s="133"/>
      <c r="D13057" s="134">
        <v>2016</v>
      </c>
      <c r="E13057" s="7" t="s">
        <v>2187</v>
      </c>
      <c r="F13057" s="8" t="s">
        <v>2140</v>
      </c>
      <c r="G13057" s="18">
        <f>IFERROR(VLOOKUP(Table1[[#This Row],[Codigo_insumo]],BD_Insumos!$B:$E,4),"")</f>
        <v>13.188618292508322</v>
      </c>
      <c r="H13057" s="140">
        <v>2.5299999999999998</v>
      </c>
      <c r="I13057" s="9"/>
      <c r="J13057" s="23">
        <f t="shared" si="203"/>
        <v>33.367204280046053</v>
      </c>
      <c r="K13057" s="22" t="str">
        <f>IF(I13057&lt;&gt;"",SUMIF(Table1[Codigo_servico],A13057,Table1[Subtotal_insumo]),"")</f>
        <v/>
      </c>
      <c r="L13057" s="18">
        <f>IF(Table1[[#This Row],[Ordem_insumos]]&lt;&gt;0,VLOOKUP(Table1[[#This Row],[Codigo_servico]],Preencher_Orcamento!$B:$D,3,FALSE)*Table1[[#This Row],[Qtde_insumo]],"")</f>
        <v>0</v>
      </c>
      <c r="M13057" s="18">
        <f>IF(Table1[[#This Row],[Ordem_insumos]]&lt;&gt;0,VLOOKUP(Table1[[#This Row],[Codigo_servico]],Preencher_Orcamento!$B:$D,3,FALSE)*Table1[[#This Row],[Subtotal_insumo]],"")</f>
        <v>0</v>
      </c>
    </row>
    <row r="13058" spans="1:13" x14ac:dyDescent="0.25">
      <c r="A13058" s="6">
        <v>181339</v>
      </c>
      <c r="B13058" s="126">
        <v>21</v>
      </c>
      <c r="C13058" s="133"/>
      <c r="D13058" s="134">
        <v>2035</v>
      </c>
      <c r="E13058" s="7" t="s">
        <v>2190</v>
      </c>
      <c r="F13058" s="8" t="s">
        <v>2140</v>
      </c>
      <c r="G13058" s="18">
        <f>IFERROR(VLOOKUP(Table1[[#This Row],[Codigo_insumo]],BD_Insumos!$B:$E,4),"")</f>
        <v>17.275965903920998</v>
      </c>
      <c r="H13058" s="140">
        <v>0.35</v>
      </c>
      <c r="I13058" s="9"/>
      <c r="J13058" s="23">
        <f t="shared" ref="J13058:J13121" si="204">IF(I13058="",G13058*H13058,"")</f>
        <v>6.0465880663723492</v>
      </c>
      <c r="K13058" s="22" t="str">
        <f>IF(I13058&lt;&gt;"",SUMIF(Table1[Codigo_servico],A13058,Table1[Subtotal_insumo]),"")</f>
        <v/>
      </c>
      <c r="L13058" s="18">
        <f>IF(Table1[[#This Row],[Ordem_insumos]]&lt;&gt;0,VLOOKUP(Table1[[#This Row],[Codigo_servico]],Preencher_Orcamento!$B:$D,3,FALSE)*Table1[[#This Row],[Qtde_insumo]],"")</f>
        <v>0</v>
      </c>
      <c r="M13058" s="18">
        <f>IF(Table1[[#This Row],[Ordem_insumos]]&lt;&gt;0,VLOOKUP(Table1[[#This Row],[Codigo_servico]],Preencher_Orcamento!$B:$D,3,FALSE)*Table1[[#This Row],[Subtotal_insumo]],"")</f>
        <v>0</v>
      </c>
    </row>
    <row r="13059" spans="1:13" x14ac:dyDescent="0.25">
      <c r="A13059" s="6">
        <v>181339</v>
      </c>
      <c r="B13059" s="126">
        <v>22</v>
      </c>
      <c r="C13059" s="133"/>
      <c r="D13059" s="134">
        <v>2036</v>
      </c>
      <c r="E13059" s="7" t="s">
        <v>2191</v>
      </c>
      <c r="F13059" s="8" t="s">
        <v>2140</v>
      </c>
      <c r="G13059" s="18">
        <f>IFERROR(VLOOKUP(Table1[[#This Row],[Codigo_insumo]],BD_Insumos!$B:$E,4),"")</f>
        <v>12.90425192342871</v>
      </c>
      <c r="H13059" s="140">
        <v>0.35</v>
      </c>
      <c r="I13059" s="9"/>
      <c r="J13059" s="23">
        <f t="shared" si="204"/>
        <v>4.5164881732000479</v>
      </c>
      <c r="K13059" s="22" t="str">
        <f>IF(I13059&lt;&gt;"",SUMIF(Table1[Codigo_servico],A13059,Table1[Subtotal_insumo]),"")</f>
        <v/>
      </c>
      <c r="L13059" s="18">
        <f>IF(Table1[[#This Row],[Ordem_insumos]]&lt;&gt;0,VLOOKUP(Table1[[#This Row],[Codigo_servico]],Preencher_Orcamento!$B:$D,3,FALSE)*Table1[[#This Row],[Qtde_insumo]],"")</f>
        <v>0</v>
      </c>
      <c r="M13059" s="18">
        <f>IF(Table1[[#This Row],[Ordem_insumos]]&lt;&gt;0,VLOOKUP(Table1[[#This Row],[Codigo_servico]],Preencher_Orcamento!$B:$D,3,FALSE)*Table1[[#This Row],[Subtotal_insumo]],"")</f>
        <v>0</v>
      </c>
    </row>
    <row r="13060" spans="1:13" ht="26.25" x14ac:dyDescent="0.25">
      <c r="A13060" s="6">
        <v>181339</v>
      </c>
      <c r="B13060" s="126">
        <v>23</v>
      </c>
      <c r="C13060" s="133"/>
      <c r="D13060" s="134">
        <v>72442</v>
      </c>
      <c r="E13060" s="7" t="s">
        <v>1764</v>
      </c>
      <c r="F13060" s="8" t="s">
        <v>5</v>
      </c>
      <c r="G13060" s="18">
        <f>IFERROR(VLOOKUP(Table1[[#This Row],[Codigo_insumo]],BD_Insumos!$B:$E,4),"")</f>
        <v>14.6023</v>
      </c>
      <c r="H13060" s="140">
        <v>4.2</v>
      </c>
      <c r="I13060" s="9"/>
      <c r="J13060" s="23">
        <f t="shared" si="204"/>
        <v>61.329660000000004</v>
      </c>
      <c r="K13060" s="22" t="str">
        <f>IF(I13060&lt;&gt;"",SUMIF(Table1[Codigo_servico],A13060,Table1[Subtotal_insumo]),"")</f>
        <v/>
      </c>
      <c r="L13060" s="18">
        <f>IF(Table1[[#This Row],[Ordem_insumos]]&lt;&gt;0,VLOOKUP(Table1[[#This Row],[Codigo_servico]],Preencher_Orcamento!$B:$D,3,FALSE)*Table1[[#This Row],[Qtde_insumo]],"")</f>
        <v>0</v>
      </c>
      <c r="M13060" s="18">
        <f>IF(Table1[[#This Row],[Ordem_insumos]]&lt;&gt;0,VLOOKUP(Table1[[#This Row],[Codigo_servico]],Preencher_Orcamento!$B:$D,3,FALSE)*Table1[[#This Row],[Subtotal_insumo]],"")</f>
        <v>0</v>
      </c>
    </row>
    <row r="13061" spans="1:13" ht="26.25" x14ac:dyDescent="0.25">
      <c r="A13061" s="6">
        <v>181339</v>
      </c>
      <c r="B13061" s="126">
        <v>24</v>
      </c>
      <c r="C13061" s="133"/>
      <c r="D13061" s="134">
        <v>72433</v>
      </c>
      <c r="E13061" s="7" t="s">
        <v>1761</v>
      </c>
      <c r="F13061" s="8" t="s">
        <v>5</v>
      </c>
      <c r="G13061" s="18">
        <f>IFERROR(VLOOKUP(Table1[[#This Row],[Codigo_insumo]],BD_Insumos!$B:$E,4),"")</f>
        <v>7.2504999999999997</v>
      </c>
      <c r="H13061" s="140">
        <v>0.74</v>
      </c>
      <c r="I13061" s="9"/>
      <c r="J13061" s="23">
        <f t="shared" si="204"/>
        <v>5.3653699999999995</v>
      </c>
      <c r="K13061" s="22" t="str">
        <f>IF(I13061&lt;&gt;"",SUMIF(Table1[Codigo_servico],A13061,Table1[Subtotal_insumo]),"")</f>
        <v/>
      </c>
      <c r="L13061" s="18">
        <f>IF(Table1[[#This Row],[Ordem_insumos]]&lt;&gt;0,VLOOKUP(Table1[[#This Row],[Codigo_servico]],Preencher_Orcamento!$B:$D,3,FALSE)*Table1[[#This Row],[Qtde_insumo]],"")</f>
        <v>0</v>
      </c>
      <c r="M13061" s="18">
        <f>IF(Table1[[#This Row],[Ordem_insumos]]&lt;&gt;0,VLOOKUP(Table1[[#This Row],[Codigo_servico]],Preencher_Orcamento!$B:$D,3,FALSE)*Table1[[#This Row],[Subtotal_insumo]],"")</f>
        <v>0</v>
      </c>
    </row>
    <row r="13062" spans="1:13" ht="26.25" x14ac:dyDescent="0.25">
      <c r="A13062" s="6">
        <v>181339</v>
      </c>
      <c r="B13062" s="126">
        <v>25</v>
      </c>
      <c r="C13062" s="133"/>
      <c r="D13062" s="134">
        <v>72404</v>
      </c>
      <c r="E13062" s="7" t="s">
        <v>1747</v>
      </c>
      <c r="F13062" s="8" t="s">
        <v>457</v>
      </c>
      <c r="G13062" s="18">
        <f>IFERROR(VLOOKUP(Table1[[#This Row],[Codigo_insumo]],BD_Insumos!$B:$E,4),"")</f>
        <v>1.425</v>
      </c>
      <c r="H13062" s="140">
        <v>1</v>
      </c>
      <c r="I13062" s="9"/>
      <c r="J13062" s="23">
        <f t="shared" si="204"/>
        <v>1.425</v>
      </c>
      <c r="K13062" s="22" t="str">
        <f>IF(I13062&lt;&gt;"",SUMIF(Table1[Codigo_servico],A13062,Table1[Subtotal_insumo]),"")</f>
        <v/>
      </c>
      <c r="L13062" s="18">
        <f>IF(Table1[[#This Row],[Ordem_insumos]]&lt;&gt;0,VLOOKUP(Table1[[#This Row],[Codigo_servico]],Preencher_Orcamento!$B:$D,3,FALSE)*Table1[[#This Row],[Qtde_insumo]],"")</f>
        <v>0</v>
      </c>
      <c r="M13062" s="18">
        <f>IF(Table1[[#This Row],[Ordem_insumos]]&lt;&gt;0,VLOOKUP(Table1[[#This Row],[Codigo_servico]],Preencher_Orcamento!$B:$D,3,FALSE)*Table1[[#This Row],[Subtotal_insumo]],"")</f>
        <v>0</v>
      </c>
    </row>
    <row r="13063" spans="1:13" x14ac:dyDescent="0.25">
      <c r="A13063" s="6">
        <v>181339</v>
      </c>
      <c r="B13063" s="126">
        <v>26</v>
      </c>
      <c r="C13063" s="133"/>
      <c r="D13063" s="134">
        <v>17740</v>
      </c>
      <c r="E13063" s="7" t="s">
        <v>399</v>
      </c>
      <c r="F13063" s="8" t="s">
        <v>197</v>
      </c>
      <c r="G13063" s="18">
        <f>IFERROR(VLOOKUP(Table1[[#This Row],[Codigo_insumo]],BD_Insumos!$B:$E,4),"")</f>
        <v>4.9862000000000002</v>
      </c>
      <c r="H13063" s="140">
        <v>0.51</v>
      </c>
      <c r="I13063" s="9"/>
      <c r="J13063" s="23">
        <f t="shared" si="204"/>
        <v>2.5429620000000002</v>
      </c>
      <c r="K13063" s="22" t="str">
        <f>IF(I13063&lt;&gt;"",SUMIF(Table1[Codigo_servico],A13063,Table1[Subtotal_insumo]),"")</f>
        <v/>
      </c>
      <c r="L13063" s="18">
        <f>IF(Table1[[#This Row],[Ordem_insumos]]&lt;&gt;0,VLOOKUP(Table1[[#This Row],[Codigo_servico]],Preencher_Orcamento!$B:$D,3,FALSE)*Table1[[#This Row],[Qtde_insumo]],"")</f>
        <v>0</v>
      </c>
      <c r="M13063" s="18">
        <f>IF(Table1[[#This Row],[Ordem_insumos]]&lt;&gt;0,VLOOKUP(Table1[[#This Row],[Codigo_servico]],Preencher_Orcamento!$B:$D,3,FALSE)*Table1[[#This Row],[Subtotal_insumo]],"")</f>
        <v>0</v>
      </c>
    </row>
    <row r="13064" spans="1:13" x14ac:dyDescent="0.25">
      <c r="A13064" s="6">
        <v>181339</v>
      </c>
      <c r="B13064" s="126">
        <v>27</v>
      </c>
      <c r="C13064" s="133"/>
      <c r="D13064" s="134">
        <v>10543</v>
      </c>
      <c r="E13064" s="7" t="s">
        <v>91</v>
      </c>
      <c r="F13064" s="8" t="s">
        <v>58</v>
      </c>
      <c r="G13064" s="18">
        <f>IFERROR(VLOOKUP(Table1[[#This Row],[Codigo_insumo]],BD_Insumos!$B:$E,4),"")</f>
        <v>67.283799999999999</v>
      </c>
      <c r="H13064" s="140">
        <v>0.53</v>
      </c>
      <c r="I13064" s="9"/>
      <c r="J13064" s="23">
        <f t="shared" si="204"/>
        <v>35.660414000000003</v>
      </c>
      <c r="K13064" s="22" t="str">
        <f>IF(I13064&lt;&gt;"",SUMIF(Table1[Codigo_servico],A13064,Table1[Subtotal_insumo]),"")</f>
        <v/>
      </c>
      <c r="L13064" s="18">
        <f>IF(Table1[[#This Row],[Ordem_insumos]]&lt;&gt;0,VLOOKUP(Table1[[#This Row],[Codigo_servico]],Preencher_Orcamento!$B:$D,3,FALSE)*Table1[[#This Row],[Qtde_insumo]],"")</f>
        <v>0</v>
      </c>
      <c r="M13064" s="18">
        <f>IF(Table1[[#This Row],[Ordem_insumos]]&lt;&gt;0,VLOOKUP(Table1[[#This Row],[Codigo_servico]],Preencher_Orcamento!$B:$D,3,FALSE)*Table1[[#This Row],[Subtotal_insumo]],"")</f>
        <v>0</v>
      </c>
    </row>
    <row r="13065" spans="1:13" x14ac:dyDescent="0.25">
      <c r="A13065" s="6">
        <v>181339</v>
      </c>
      <c r="B13065" s="126">
        <v>28</v>
      </c>
      <c r="C13065" s="133"/>
      <c r="D13065" s="134">
        <v>2015</v>
      </c>
      <c r="E13065" s="7" t="s">
        <v>2186</v>
      </c>
      <c r="F13065" s="8" t="s">
        <v>2140</v>
      </c>
      <c r="G13065" s="18">
        <f>IFERROR(VLOOKUP(Table1[[#This Row],[Codigo_insumo]],BD_Insumos!$B:$E,4),"")</f>
        <v>16.259414142106937</v>
      </c>
      <c r="H13065" s="140">
        <v>2.5299999999999998</v>
      </c>
      <c r="I13065" s="9"/>
      <c r="J13065" s="23">
        <f t="shared" si="204"/>
        <v>41.13631777953055</v>
      </c>
      <c r="K13065" s="22" t="str">
        <f>IF(I13065&lt;&gt;"",SUMIF(Table1[Codigo_servico],A13065,Table1[Subtotal_insumo]),"")</f>
        <v/>
      </c>
      <c r="L13065" s="18">
        <f>IF(Table1[[#This Row],[Ordem_insumos]]&lt;&gt;0,VLOOKUP(Table1[[#This Row],[Codigo_servico]],Preencher_Orcamento!$B:$D,3,FALSE)*Table1[[#This Row],[Qtde_insumo]],"")</f>
        <v>0</v>
      </c>
      <c r="M13065" s="18">
        <f>IF(Table1[[#This Row],[Ordem_insumos]]&lt;&gt;0,VLOOKUP(Table1[[#This Row],[Codigo_servico]],Preencher_Orcamento!$B:$D,3,FALSE)*Table1[[#This Row],[Subtotal_insumo]],"")</f>
        <v>0</v>
      </c>
    </row>
    <row r="13066" spans="1:13" x14ac:dyDescent="0.25">
      <c r="A13066" s="6">
        <v>181339</v>
      </c>
      <c r="B13066" s="126">
        <v>29</v>
      </c>
      <c r="C13066" s="133"/>
      <c r="D13066" s="134">
        <v>10504</v>
      </c>
      <c r="E13066" s="7" t="s">
        <v>61</v>
      </c>
      <c r="F13066" s="8" t="s">
        <v>58</v>
      </c>
      <c r="G13066" s="18">
        <f>IFERROR(VLOOKUP(Table1[[#This Row],[Codigo_insumo]],BD_Insumos!$B:$E,4),"")</f>
        <v>73.739999999999995</v>
      </c>
      <c r="H13066" s="140">
        <v>4.8</v>
      </c>
      <c r="I13066" s="9"/>
      <c r="J13066" s="23">
        <f t="shared" si="204"/>
        <v>353.95199999999994</v>
      </c>
      <c r="K13066" s="22" t="str">
        <f>IF(I13066&lt;&gt;"",SUMIF(Table1[Codigo_servico],A13066,Table1[Subtotal_insumo]),"")</f>
        <v/>
      </c>
      <c r="L13066" s="18">
        <f>IF(Table1[[#This Row],[Ordem_insumos]]&lt;&gt;0,VLOOKUP(Table1[[#This Row],[Codigo_servico]],Preencher_Orcamento!$B:$D,3,FALSE)*Table1[[#This Row],[Qtde_insumo]],"")</f>
        <v>0</v>
      </c>
      <c r="M13066" s="18">
        <f>IF(Table1[[#This Row],[Ordem_insumos]]&lt;&gt;0,VLOOKUP(Table1[[#This Row],[Codigo_servico]],Preencher_Orcamento!$B:$D,3,FALSE)*Table1[[#This Row],[Subtotal_insumo]],"")</f>
        <v>0</v>
      </c>
    </row>
    <row r="13067" spans="1:13" x14ac:dyDescent="0.25">
      <c r="A13067" s="3">
        <v>181340</v>
      </c>
      <c r="B13067" s="125">
        <v>0</v>
      </c>
      <c r="C13067" s="131" t="s">
        <v>4728</v>
      </c>
      <c r="D13067" s="132"/>
      <c r="E13067" s="4"/>
      <c r="F13067" s="4"/>
      <c r="G13067" s="17" t="str">
        <f>IFERROR(VLOOKUP(Table1[[#This Row],[Codigo_insumo]],BD_Insumos!$B:$E,4),"")</f>
        <v/>
      </c>
      <c r="H13067" s="139"/>
      <c r="I13067" s="5" t="s">
        <v>457</v>
      </c>
      <c r="J13067" s="20" t="str">
        <f t="shared" si="204"/>
        <v/>
      </c>
      <c r="K13067" s="21">
        <f>IF(I13067&lt;&gt;"",SUMIF(Table1[Codigo_servico],A13067,Table1[Subtotal_insumo]),"")</f>
        <v>5357.6181725648485</v>
      </c>
      <c r="L13067" s="17" t="str">
        <f>IF(Table1[[#This Row],[Ordem_insumos]]&lt;&gt;0,VLOOKUP(Table1[[#This Row],[Codigo_servico]],Preencher_Orcamento!$B:$D,3,FALSE)*Table1[[#This Row],[Qtde_insumo]],"")</f>
        <v/>
      </c>
      <c r="M13067" s="17" t="str">
        <f>IF(Table1[[#This Row],[Ordem_insumos]]&lt;&gt;0,VLOOKUP(Table1[[#This Row],[Codigo_servico]],Preencher_Orcamento!$B:$D,3,FALSE)*Table1[[#This Row],[Subtotal_insumo]],"")</f>
        <v/>
      </c>
    </row>
    <row r="13068" spans="1:13" x14ac:dyDescent="0.25">
      <c r="A13068" s="6">
        <v>181340</v>
      </c>
      <c r="B13068" s="126">
        <v>1</v>
      </c>
      <c r="C13068" s="133"/>
      <c r="D13068" s="134">
        <v>11066</v>
      </c>
      <c r="E13068" s="7" t="s">
        <v>183</v>
      </c>
      <c r="F13068" s="8" t="s">
        <v>5</v>
      </c>
      <c r="G13068" s="16">
        <f>IFERROR(VLOOKUP(Table1[[#This Row],[Codigo_insumo]],BD_Insumos!$B:$E,4),"")</f>
        <v>1.0965</v>
      </c>
      <c r="H13068" s="140">
        <v>6.52</v>
      </c>
      <c r="I13068" s="9"/>
      <c r="J13068" s="22">
        <f t="shared" si="204"/>
        <v>7.1491799999999994</v>
      </c>
      <c r="K13068" s="22" t="str">
        <f>IF(I13068&lt;&gt;"",SUMIF(Table1[Codigo_servico],A13068,Table1[Subtotal_insumo]),"")</f>
        <v/>
      </c>
      <c r="L13068" s="16">
        <f>IF(Table1[[#This Row],[Ordem_insumos]]&lt;&gt;0,VLOOKUP(Table1[[#This Row],[Codigo_servico]],Preencher_Orcamento!$B:$D,3,FALSE)*Table1[[#This Row],[Qtde_insumo]],"")</f>
        <v>0</v>
      </c>
      <c r="M13068" s="16">
        <f>IF(Table1[[#This Row],[Ordem_insumos]]&lt;&gt;0,VLOOKUP(Table1[[#This Row],[Codigo_servico]],Preencher_Orcamento!$B:$D,3,FALSE)*Table1[[#This Row],[Subtotal_insumo]],"")</f>
        <v>0</v>
      </c>
    </row>
    <row r="13069" spans="1:13" x14ac:dyDescent="0.25">
      <c r="A13069" s="6">
        <v>181340</v>
      </c>
      <c r="B13069" s="126">
        <v>2</v>
      </c>
      <c r="C13069" s="133"/>
      <c r="D13069" s="134">
        <v>11070</v>
      </c>
      <c r="E13069" s="7" t="s">
        <v>185</v>
      </c>
      <c r="F13069" s="8" t="s">
        <v>5</v>
      </c>
      <c r="G13069" s="16">
        <f>IFERROR(VLOOKUP(Table1[[#This Row],[Codigo_insumo]],BD_Insumos!$B:$E,4),"")</f>
        <v>4.1189999999999998</v>
      </c>
      <c r="H13069" s="140">
        <v>5.4333299999999998</v>
      </c>
      <c r="I13069" s="9"/>
      <c r="J13069" s="22">
        <f t="shared" si="204"/>
        <v>22.379886269999997</v>
      </c>
      <c r="K13069" s="22" t="str">
        <f>IF(I13069&lt;&gt;"",SUMIF(Table1[Codigo_servico],A13069,Table1[Subtotal_insumo]),"")</f>
        <v/>
      </c>
      <c r="L13069" s="16">
        <f>IF(Table1[[#This Row],[Ordem_insumos]]&lt;&gt;0,VLOOKUP(Table1[[#This Row],[Codigo_servico]],Preencher_Orcamento!$B:$D,3,FALSE)*Table1[[#This Row],[Qtde_insumo]],"")</f>
        <v>0</v>
      </c>
      <c r="M13069" s="16">
        <f>IF(Table1[[#This Row],[Ordem_insumos]]&lt;&gt;0,VLOOKUP(Table1[[#This Row],[Codigo_servico]],Preencher_Orcamento!$B:$D,3,FALSE)*Table1[[#This Row],[Subtotal_insumo]],"")</f>
        <v>0</v>
      </c>
    </row>
    <row r="13070" spans="1:13" x14ac:dyDescent="0.25">
      <c r="A13070" s="6">
        <v>181340</v>
      </c>
      <c r="B13070" s="126">
        <v>3</v>
      </c>
      <c r="C13070" s="133"/>
      <c r="D13070" s="134">
        <v>10550</v>
      </c>
      <c r="E13070" s="7" t="s">
        <v>97</v>
      </c>
      <c r="F13070" s="8" t="s">
        <v>58</v>
      </c>
      <c r="G13070" s="16">
        <f>IFERROR(VLOOKUP(Table1[[#This Row],[Codigo_insumo]],BD_Insumos!$B:$E,4),"")</f>
        <v>71.755899999999997</v>
      </c>
      <c r="H13070" s="140">
        <v>0.26</v>
      </c>
      <c r="I13070" s="9"/>
      <c r="J13070" s="22">
        <f t="shared" si="204"/>
        <v>18.656534000000001</v>
      </c>
      <c r="K13070" s="22" t="str">
        <f>IF(I13070&lt;&gt;"",SUMIF(Table1[Codigo_servico],A13070,Table1[Subtotal_insumo]),"")</f>
        <v/>
      </c>
      <c r="L13070" s="16">
        <f>IF(Table1[[#This Row],[Ordem_insumos]]&lt;&gt;0,VLOOKUP(Table1[[#This Row],[Codigo_servico]],Preencher_Orcamento!$B:$D,3,FALSE)*Table1[[#This Row],[Qtde_insumo]],"")</f>
        <v>0</v>
      </c>
      <c r="M13070" s="16">
        <f>IF(Table1[[#This Row],[Ordem_insumos]]&lt;&gt;0,VLOOKUP(Table1[[#This Row],[Codigo_servico]],Preencher_Orcamento!$B:$D,3,FALSE)*Table1[[#This Row],[Subtotal_insumo]],"")</f>
        <v>0</v>
      </c>
    </row>
    <row r="13071" spans="1:13" ht="26.25" x14ac:dyDescent="0.25">
      <c r="A13071" s="6">
        <v>181340</v>
      </c>
      <c r="B13071" s="126">
        <v>4</v>
      </c>
      <c r="C13071" s="133"/>
      <c r="D13071" s="134">
        <v>14040</v>
      </c>
      <c r="E13071" s="7" t="s">
        <v>299</v>
      </c>
      <c r="F13071" s="8" t="s">
        <v>168</v>
      </c>
      <c r="G13071" s="16">
        <f>IFERROR(VLOOKUP(Table1[[#This Row],[Codigo_insumo]],BD_Insumos!$B:$E,4),"")</f>
        <v>7.3939000000000004</v>
      </c>
      <c r="H13071" s="140">
        <v>14.48</v>
      </c>
      <c r="I13071" s="9"/>
      <c r="J13071" s="22">
        <f t="shared" si="204"/>
        <v>107.06367200000001</v>
      </c>
      <c r="K13071" s="22" t="str">
        <f>IF(I13071&lt;&gt;"",SUMIF(Table1[Codigo_servico],A13071,Table1[Subtotal_insumo]),"")</f>
        <v/>
      </c>
      <c r="L13071" s="16">
        <f>IF(Table1[[#This Row],[Ordem_insumos]]&lt;&gt;0,VLOOKUP(Table1[[#This Row],[Codigo_servico]],Preencher_Orcamento!$B:$D,3,FALSE)*Table1[[#This Row],[Qtde_insumo]],"")</f>
        <v>0</v>
      </c>
      <c r="M13071" s="16">
        <f>IF(Table1[[#This Row],[Ordem_insumos]]&lt;&gt;0,VLOOKUP(Table1[[#This Row],[Codigo_servico]],Preencher_Orcamento!$B:$D,3,FALSE)*Table1[[#This Row],[Subtotal_insumo]],"")</f>
        <v>0</v>
      </c>
    </row>
    <row r="13072" spans="1:13" x14ac:dyDescent="0.25">
      <c r="A13072" s="6">
        <v>181340</v>
      </c>
      <c r="B13072" s="126">
        <v>5</v>
      </c>
      <c r="C13072" s="133"/>
      <c r="D13072" s="134">
        <v>2099</v>
      </c>
      <c r="E13072" s="7" t="s">
        <v>2205</v>
      </c>
      <c r="F13072" s="8" t="s">
        <v>2140</v>
      </c>
      <c r="G13072" s="16">
        <f>IFERROR(VLOOKUP(Table1[[#This Row],[Codigo_insumo]],BD_Insumos!$B:$E,4),"")</f>
        <v>12.627877718847255</v>
      </c>
      <c r="H13072" s="140">
        <v>166.49</v>
      </c>
      <c r="I13072" s="9"/>
      <c r="J13072" s="22">
        <f t="shared" si="204"/>
        <v>2102.4153614108795</v>
      </c>
      <c r="K13072" s="22" t="str">
        <f>IF(I13072&lt;&gt;"",SUMIF(Table1[Codigo_servico],A13072,Table1[Subtotal_insumo]),"")</f>
        <v/>
      </c>
      <c r="L13072" s="16">
        <f>IF(Table1[[#This Row],[Ordem_insumos]]&lt;&gt;0,VLOOKUP(Table1[[#This Row],[Codigo_servico]],Preencher_Orcamento!$B:$D,3,FALSE)*Table1[[#This Row],[Qtde_insumo]],"")</f>
        <v>0</v>
      </c>
      <c r="M13072" s="16">
        <f>IF(Table1[[#This Row],[Ordem_insumos]]&lt;&gt;0,VLOOKUP(Table1[[#This Row],[Codigo_servico]],Preencher_Orcamento!$B:$D,3,FALSE)*Table1[[#This Row],[Subtotal_insumo]],"")</f>
        <v>0</v>
      </c>
    </row>
    <row r="13073" spans="1:13" x14ac:dyDescent="0.25">
      <c r="A13073" s="6">
        <v>181340</v>
      </c>
      <c r="B13073" s="126">
        <v>6</v>
      </c>
      <c r="C13073" s="133"/>
      <c r="D13073" s="134">
        <v>2036</v>
      </c>
      <c r="E13073" s="7" t="s">
        <v>2191</v>
      </c>
      <c r="F13073" s="8" t="s">
        <v>2140</v>
      </c>
      <c r="G13073" s="16">
        <f>IFERROR(VLOOKUP(Table1[[#This Row],[Codigo_insumo]],BD_Insumos!$B:$E,4),"")</f>
        <v>12.90425192342871</v>
      </c>
      <c r="H13073" s="140">
        <v>0.35</v>
      </c>
      <c r="I13073" s="9"/>
      <c r="J13073" s="22">
        <f t="shared" si="204"/>
        <v>4.5164881732000479</v>
      </c>
      <c r="K13073" s="22" t="str">
        <f>IF(I13073&lt;&gt;"",SUMIF(Table1[Codigo_servico],A13073,Table1[Subtotal_insumo]),"")</f>
        <v/>
      </c>
      <c r="L13073" s="16">
        <f>IF(Table1[[#This Row],[Ordem_insumos]]&lt;&gt;0,VLOOKUP(Table1[[#This Row],[Codigo_servico]],Preencher_Orcamento!$B:$D,3,FALSE)*Table1[[#This Row],[Qtde_insumo]],"")</f>
        <v>0</v>
      </c>
      <c r="M13073" s="16">
        <f>IF(Table1[[#This Row],[Ordem_insumos]]&lt;&gt;0,VLOOKUP(Table1[[#This Row],[Codigo_servico]],Preencher_Orcamento!$B:$D,3,FALSE)*Table1[[#This Row],[Subtotal_insumo]],"")</f>
        <v>0</v>
      </c>
    </row>
    <row r="13074" spans="1:13" x14ac:dyDescent="0.25">
      <c r="A13074" s="6">
        <v>181340</v>
      </c>
      <c r="B13074" s="126">
        <v>7</v>
      </c>
      <c r="C13074" s="133"/>
      <c r="D13074" s="134">
        <v>2035</v>
      </c>
      <c r="E13074" s="7" t="s">
        <v>2190</v>
      </c>
      <c r="F13074" s="8" t="s">
        <v>2140</v>
      </c>
      <c r="G13074" s="16">
        <f>IFERROR(VLOOKUP(Table1[[#This Row],[Codigo_insumo]],BD_Insumos!$B:$E,4),"")</f>
        <v>17.275965903920998</v>
      </c>
      <c r="H13074" s="140">
        <v>0.35</v>
      </c>
      <c r="I13074" s="9"/>
      <c r="J13074" s="22">
        <f t="shared" si="204"/>
        <v>6.0465880663723492</v>
      </c>
      <c r="K13074" s="22" t="str">
        <f>IF(I13074&lt;&gt;"",SUMIF(Table1[Codigo_servico],A13074,Table1[Subtotal_insumo]),"")</f>
        <v/>
      </c>
      <c r="L13074" s="16">
        <f>IF(Table1[[#This Row],[Ordem_insumos]]&lt;&gt;0,VLOOKUP(Table1[[#This Row],[Codigo_servico]],Preencher_Orcamento!$B:$D,3,FALSE)*Table1[[#This Row],[Qtde_insumo]],"")</f>
        <v>0</v>
      </c>
      <c r="M13074" s="16">
        <f>IF(Table1[[#This Row],[Ordem_insumos]]&lt;&gt;0,VLOOKUP(Table1[[#This Row],[Codigo_servico]],Preencher_Orcamento!$B:$D,3,FALSE)*Table1[[#This Row],[Subtotal_insumo]],"")</f>
        <v>0</v>
      </c>
    </row>
    <row r="13075" spans="1:13" x14ac:dyDescent="0.25">
      <c r="A13075" s="6">
        <v>181340</v>
      </c>
      <c r="B13075" s="126">
        <v>8</v>
      </c>
      <c r="C13075" s="133"/>
      <c r="D13075" s="134">
        <v>2020</v>
      </c>
      <c r="E13075" s="7" t="s">
        <v>2188</v>
      </c>
      <c r="F13075" s="8" t="s">
        <v>2140</v>
      </c>
      <c r="G13075" s="16">
        <f>IFERROR(VLOOKUP(Table1[[#This Row],[Codigo_insumo]],BD_Insumos!$B:$E,4),"")</f>
        <v>15.860837164231068</v>
      </c>
      <c r="H13075" s="140">
        <v>52.8</v>
      </c>
      <c r="I13075" s="9"/>
      <c r="J13075" s="22">
        <f t="shared" si="204"/>
        <v>837.45220227140032</v>
      </c>
      <c r="K13075" s="22" t="str">
        <f>IF(I13075&lt;&gt;"",SUMIF(Table1[Codigo_servico],A13075,Table1[Subtotal_insumo]),"")</f>
        <v/>
      </c>
      <c r="L13075" s="16">
        <f>IF(Table1[[#This Row],[Ordem_insumos]]&lt;&gt;0,VLOOKUP(Table1[[#This Row],[Codigo_servico]],Preencher_Orcamento!$B:$D,3,FALSE)*Table1[[#This Row],[Qtde_insumo]],"")</f>
        <v>0</v>
      </c>
      <c r="M13075" s="16">
        <f>IF(Table1[[#This Row],[Ordem_insumos]]&lt;&gt;0,VLOOKUP(Table1[[#This Row],[Codigo_servico]],Preencher_Orcamento!$B:$D,3,FALSE)*Table1[[#This Row],[Subtotal_insumo]],"")</f>
        <v>0</v>
      </c>
    </row>
    <row r="13076" spans="1:13" ht="26.25" x14ac:dyDescent="0.25">
      <c r="A13076" s="6">
        <v>181340</v>
      </c>
      <c r="B13076" s="126">
        <v>9</v>
      </c>
      <c r="C13076" s="133"/>
      <c r="D13076" s="134">
        <v>2016</v>
      </c>
      <c r="E13076" s="7" t="s">
        <v>2187</v>
      </c>
      <c r="F13076" s="8" t="s">
        <v>2140</v>
      </c>
      <c r="G13076" s="16">
        <f>IFERROR(VLOOKUP(Table1[[#This Row],[Codigo_insumo]],BD_Insumos!$B:$E,4),"")</f>
        <v>13.188618292508322</v>
      </c>
      <c r="H13076" s="140">
        <v>3.13</v>
      </c>
      <c r="I13076" s="9"/>
      <c r="J13076" s="22">
        <f t="shared" si="204"/>
        <v>41.280375255551043</v>
      </c>
      <c r="K13076" s="22" t="str">
        <f>IF(I13076&lt;&gt;"",SUMIF(Table1[Codigo_servico],A13076,Table1[Subtotal_insumo]),"")</f>
        <v/>
      </c>
      <c r="L13076" s="16">
        <f>IF(Table1[[#This Row],[Ordem_insumos]]&lt;&gt;0,VLOOKUP(Table1[[#This Row],[Codigo_servico]],Preencher_Orcamento!$B:$D,3,FALSE)*Table1[[#This Row],[Qtde_insumo]],"")</f>
        <v>0</v>
      </c>
      <c r="M13076" s="16">
        <f>IF(Table1[[#This Row],[Ordem_insumos]]&lt;&gt;0,VLOOKUP(Table1[[#This Row],[Codigo_servico]],Preencher_Orcamento!$B:$D,3,FALSE)*Table1[[#This Row],[Subtotal_insumo]],"")</f>
        <v>0</v>
      </c>
    </row>
    <row r="13077" spans="1:13" x14ac:dyDescent="0.25">
      <c r="A13077" s="6">
        <v>181340</v>
      </c>
      <c r="B13077" s="126">
        <v>10</v>
      </c>
      <c r="C13077" s="133"/>
      <c r="D13077" s="134">
        <v>2013</v>
      </c>
      <c r="E13077" s="7" t="s">
        <v>2184</v>
      </c>
      <c r="F13077" s="8" t="s">
        <v>2140</v>
      </c>
      <c r="G13077" s="18">
        <f>IFERROR(VLOOKUP(Table1[[#This Row],[Codigo_insumo]],BD_Insumos!$B:$E,4),"")</f>
        <v>15.756939025755017</v>
      </c>
      <c r="H13077" s="140">
        <v>3.58</v>
      </c>
      <c r="I13077" s="9"/>
      <c r="J13077" s="23">
        <f t="shared" si="204"/>
        <v>56.409841712202962</v>
      </c>
      <c r="K13077" s="22" t="str">
        <f>IF(I13077&lt;&gt;"",SUMIF(Table1[Codigo_servico],A13077,Table1[Subtotal_insumo]),"")</f>
        <v/>
      </c>
      <c r="L13077" s="18">
        <f>IF(Table1[[#This Row],[Ordem_insumos]]&lt;&gt;0,VLOOKUP(Table1[[#This Row],[Codigo_servico]],Preencher_Orcamento!$B:$D,3,FALSE)*Table1[[#This Row],[Qtde_insumo]],"")</f>
        <v>0</v>
      </c>
      <c r="M13077" s="18">
        <f>IF(Table1[[#This Row],[Ordem_insumos]]&lt;&gt;0,VLOOKUP(Table1[[#This Row],[Codigo_servico]],Preencher_Orcamento!$B:$D,3,FALSE)*Table1[[#This Row],[Subtotal_insumo]],"")</f>
        <v>0</v>
      </c>
    </row>
    <row r="13078" spans="1:13" x14ac:dyDescent="0.25">
      <c r="A13078" s="6">
        <v>181340</v>
      </c>
      <c r="B13078" s="126">
        <v>11</v>
      </c>
      <c r="C13078" s="133"/>
      <c r="D13078" s="134">
        <v>11510</v>
      </c>
      <c r="E13078" s="7" t="s">
        <v>205</v>
      </c>
      <c r="F13078" s="8" t="s">
        <v>197</v>
      </c>
      <c r="G13078" s="18">
        <f>IFERROR(VLOOKUP(Table1[[#This Row],[Codigo_insumo]],BD_Insumos!$B:$E,4),"")</f>
        <v>3.2757999999999998</v>
      </c>
      <c r="H13078" s="140">
        <v>32.86</v>
      </c>
      <c r="I13078" s="9"/>
      <c r="J13078" s="23">
        <f t="shared" si="204"/>
        <v>107.642788</v>
      </c>
      <c r="K13078" s="22" t="str">
        <f>IF(I13078&lt;&gt;"",SUMIF(Table1[Codigo_servico],A13078,Table1[Subtotal_insumo]),"")</f>
        <v/>
      </c>
      <c r="L13078" s="18">
        <f>IF(Table1[[#This Row],[Ordem_insumos]]&lt;&gt;0,VLOOKUP(Table1[[#This Row],[Codigo_servico]],Preencher_Orcamento!$B:$D,3,FALSE)*Table1[[#This Row],[Qtde_insumo]],"")</f>
        <v>0</v>
      </c>
      <c r="M13078" s="18">
        <f>IF(Table1[[#This Row],[Ordem_insumos]]&lt;&gt;0,VLOOKUP(Table1[[#This Row],[Codigo_servico]],Preencher_Orcamento!$B:$D,3,FALSE)*Table1[[#This Row],[Subtotal_insumo]],"")</f>
        <v>0</v>
      </c>
    </row>
    <row r="13079" spans="1:13" ht="39" x14ac:dyDescent="0.25">
      <c r="A13079" s="6">
        <v>181340</v>
      </c>
      <c r="B13079" s="126">
        <v>12</v>
      </c>
      <c r="C13079" s="133"/>
      <c r="D13079" s="134">
        <v>24110</v>
      </c>
      <c r="E13079" s="7" t="s">
        <v>446</v>
      </c>
      <c r="F13079" s="8" t="s">
        <v>170</v>
      </c>
      <c r="G13079" s="18">
        <f>IFERROR(VLOOKUP(Table1[[#This Row],[Codigo_insumo]],BD_Insumos!$B:$E,4),"")</f>
        <v>4.2736000000000001</v>
      </c>
      <c r="H13079" s="140">
        <v>4.95</v>
      </c>
      <c r="I13079" s="9"/>
      <c r="J13079" s="23">
        <f t="shared" si="204"/>
        <v>21.154320000000002</v>
      </c>
      <c r="K13079" s="22" t="str">
        <f>IF(I13079&lt;&gt;"",SUMIF(Table1[Codigo_servico],A13079,Table1[Subtotal_insumo]),"")</f>
        <v/>
      </c>
      <c r="L13079" s="18">
        <f>IF(Table1[[#This Row],[Ordem_insumos]]&lt;&gt;0,VLOOKUP(Table1[[#This Row],[Codigo_servico]],Preencher_Orcamento!$B:$D,3,FALSE)*Table1[[#This Row],[Qtde_insumo]],"")</f>
        <v>0</v>
      </c>
      <c r="M13079" s="18">
        <f>IF(Table1[[#This Row],[Ordem_insumos]]&lt;&gt;0,VLOOKUP(Table1[[#This Row],[Codigo_servico]],Preencher_Orcamento!$B:$D,3,FALSE)*Table1[[#This Row],[Subtotal_insumo]],"")</f>
        <v>0</v>
      </c>
    </row>
    <row r="13080" spans="1:13" x14ac:dyDescent="0.25">
      <c r="A13080" s="6">
        <v>181340</v>
      </c>
      <c r="B13080" s="126">
        <v>13</v>
      </c>
      <c r="C13080" s="133"/>
      <c r="D13080" s="134">
        <v>2015</v>
      </c>
      <c r="E13080" s="7" t="s">
        <v>2186</v>
      </c>
      <c r="F13080" s="8" t="s">
        <v>2140</v>
      </c>
      <c r="G13080" s="18">
        <f>IFERROR(VLOOKUP(Table1[[#This Row],[Codigo_insumo]],BD_Insumos!$B:$E,4),"")</f>
        <v>16.259414142106937</v>
      </c>
      <c r="H13080" s="140">
        <v>3.13</v>
      </c>
      <c r="I13080" s="9"/>
      <c r="J13080" s="23">
        <f t="shared" si="204"/>
        <v>50.891966264794711</v>
      </c>
      <c r="K13080" s="22" t="str">
        <f>IF(I13080&lt;&gt;"",SUMIF(Table1[Codigo_servico],A13080,Table1[Subtotal_insumo]),"")</f>
        <v/>
      </c>
      <c r="L13080" s="18">
        <f>IF(Table1[[#This Row],[Ordem_insumos]]&lt;&gt;0,VLOOKUP(Table1[[#This Row],[Codigo_servico]],Preencher_Orcamento!$B:$D,3,FALSE)*Table1[[#This Row],[Qtde_insumo]],"")</f>
        <v>0</v>
      </c>
      <c r="M13080" s="18">
        <f>IF(Table1[[#This Row],[Ordem_insumos]]&lt;&gt;0,VLOOKUP(Table1[[#This Row],[Codigo_servico]],Preencher_Orcamento!$B:$D,3,FALSE)*Table1[[#This Row],[Subtotal_insumo]],"")</f>
        <v>0</v>
      </c>
    </row>
    <row r="13081" spans="1:13" ht="26.25" x14ac:dyDescent="0.25">
      <c r="A13081" s="6">
        <v>181340</v>
      </c>
      <c r="B13081" s="126">
        <v>14</v>
      </c>
      <c r="C13081" s="133"/>
      <c r="D13081" s="134">
        <v>10648</v>
      </c>
      <c r="E13081" s="7" t="s">
        <v>158</v>
      </c>
      <c r="F13081" s="8" t="s">
        <v>58</v>
      </c>
      <c r="G13081" s="18">
        <f>IFERROR(VLOOKUP(Table1[[#This Row],[Codigo_insumo]],BD_Insumos!$B:$E,4),"")</f>
        <v>359.69349999999997</v>
      </c>
      <c r="H13081" s="140">
        <v>0.36299999999999999</v>
      </c>
      <c r="I13081" s="9"/>
      <c r="J13081" s="23">
        <f t="shared" si="204"/>
        <v>130.56874049999999</v>
      </c>
      <c r="K13081" s="22" t="str">
        <f>IF(I13081&lt;&gt;"",SUMIF(Table1[Codigo_servico],A13081,Table1[Subtotal_insumo]),"")</f>
        <v/>
      </c>
      <c r="L13081" s="18">
        <f>IF(Table1[[#This Row],[Ordem_insumos]]&lt;&gt;0,VLOOKUP(Table1[[#This Row],[Codigo_servico]],Preencher_Orcamento!$B:$D,3,FALSE)*Table1[[#This Row],[Qtde_insumo]],"")</f>
        <v>0</v>
      </c>
      <c r="M13081" s="18">
        <f>IF(Table1[[#This Row],[Ordem_insumos]]&lt;&gt;0,VLOOKUP(Table1[[#This Row],[Codigo_servico]],Preencher_Orcamento!$B:$D,3,FALSE)*Table1[[#This Row],[Subtotal_insumo]],"")</f>
        <v>0</v>
      </c>
    </row>
    <row r="13082" spans="1:13" x14ac:dyDescent="0.25">
      <c r="A13082" s="6">
        <v>181340</v>
      </c>
      <c r="B13082" s="126">
        <v>15</v>
      </c>
      <c r="C13082" s="133"/>
      <c r="D13082" s="134">
        <v>2014</v>
      </c>
      <c r="E13082" s="7" t="s">
        <v>2185</v>
      </c>
      <c r="F13082" s="8" t="s">
        <v>2140</v>
      </c>
      <c r="G13082" s="18">
        <f>IFERROR(VLOOKUP(Table1[[#This Row],[Codigo_insumo]],BD_Insumos!$B:$E,4),"")</f>
        <v>13.173665210544026</v>
      </c>
      <c r="H13082" s="140">
        <v>3.58</v>
      </c>
      <c r="I13082" s="9"/>
      <c r="J13082" s="23">
        <f t="shared" si="204"/>
        <v>47.161721453747617</v>
      </c>
      <c r="K13082" s="22" t="str">
        <f>IF(I13082&lt;&gt;"",SUMIF(Table1[Codigo_servico],A13082,Table1[Subtotal_insumo]),"")</f>
        <v/>
      </c>
      <c r="L13082" s="18">
        <f>IF(Table1[[#This Row],[Ordem_insumos]]&lt;&gt;0,VLOOKUP(Table1[[#This Row],[Codigo_servico]],Preencher_Orcamento!$B:$D,3,FALSE)*Table1[[#This Row],[Qtde_insumo]],"")</f>
        <v>0</v>
      </c>
      <c r="M13082" s="18">
        <f>IF(Table1[[#This Row],[Ordem_insumos]]&lt;&gt;0,VLOOKUP(Table1[[#This Row],[Codigo_servico]],Preencher_Orcamento!$B:$D,3,FALSE)*Table1[[#This Row],[Subtotal_insumo]],"")</f>
        <v>0</v>
      </c>
    </row>
    <row r="13083" spans="1:13" ht="26.25" x14ac:dyDescent="0.25">
      <c r="A13083" s="6">
        <v>181340</v>
      </c>
      <c r="B13083" s="126">
        <v>16</v>
      </c>
      <c r="C13083" s="133"/>
      <c r="D13083" s="134">
        <v>12535</v>
      </c>
      <c r="E13083" s="7" t="s">
        <v>236</v>
      </c>
      <c r="F13083" s="8" t="s">
        <v>457</v>
      </c>
      <c r="G13083" s="18">
        <f>IFERROR(VLOOKUP(Table1[[#This Row],[Codigo_insumo]],BD_Insumos!$B:$E,4),"")</f>
        <v>1.5785</v>
      </c>
      <c r="H13083" s="140">
        <v>270</v>
      </c>
      <c r="I13083" s="9"/>
      <c r="J13083" s="23">
        <f t="shared" si="204"/>
        <v>426.19499999999999</v>
      </c>
      <c r="K13083" s="22" t="str">
        <f>IF(I13083&lt;&gt;"",SUMIF(Table1[Codigo_servico],A13083,Table1[Subtotal_insumo]),"")</f>
        <v/>
      </c>
      <c r="L13083" s="18">
        <f>IF(Table1[[#This Row],[Ordem_insumos]]&lt;&gt;0,VLOOKUP(Table1[[#This Row],[Codigo_servico]],Preencher_Orcamento!$B:$D,3,FALSE)*Table1[[#This Row],[Qtde_insumo]],"")</f>
        <v>0</v>
      </c>
      <c r="M13083" s="18">
        <f>IF(Table1[[#This Row],[Ordem_insumos]]&lt;&gt;0,VLOOKUP(Table1[[#This Row],[Codigo_servico]],Preencher_Orcamento!$B:$D,3,FALSE)*Table1[[#This Row],[Subtotal_insumo]],"")</f>
        <v>0</v>
      </c>
    </row>
    <row r="13084" spans="1:13" ht="26.25" x14ac:dyDescent="0.25">
      <c r="A13084" s="6">
        <v>181340</v>
      </c>
      <c r="B13084" s="126">
        <v>17</v>
      </c>
      <c r="C13084" s="133"/>
      <c r="D13084" s="134">
        <v>10645</v>
      </c>
      <c r="E13084" s="7" t="s">
        <v>155</v>
      </c>
      <c r="F13084" s="8" t="s">
        <v>58</v>
      </c>
      <c r="G13084" s="18">
        <f>IFERROR(VLOOKUP(Table1[[#This Row],[Codigo_insumo]],BD_Insumos!$B:$E,4),"")</f>
        <v>309.5095</v>
      </c>
      <c r="H13084" s="140">
        <v>0.14799999999999999</v>
      </c>
      <c r="I13084" s="9"/>
      <c r="J13084" s="23">
        <f t="shared" si="204"/>
        <v>45.807406</v>
      </c>
      <c r="K13084" s="22" t="str">
        <f>IF(I13084&lt;&gt;"",SUMIF(Table1[Codigo_servico],A13084,Table1[Subtotal_insumo]),"")</f>
        <v/>
      </c>
      <c r="L13084" s="18">
        <f>IF(Table1[[#This Row],[Ordem_insumos]]&lt;&gt;0,VLOOKUP(Table1[[#This Row],[Codigo_servico]],Preencher_Orcamento!$B:$D,3,FALSE)*Table1[[#This Row],[Qtde_insumo]],"")</f>
        <v>0</v>
      </c>
      <c r="M13084" s="18">
        <f>IF(Table1[[#This Row],[Ordem_insumos]]&lt;&gt;0,VLOOKUP(Table1[[#This Row],[Codigo_servico]],Preencher_Orcamento!$B:$D,3,FALSE)*Table1[[#This Row],[Subtotal_insumo]],"")</f>
        <v>0</v>
      </c>
    </row>
    <row r="13085" spans="1:13" x14ac:dyDescent="0.25">
      <c r="A13085" s="6">
        <v>181340</v>
      </c>
      <c r="B13085" s="126">
        <v>18</v>
      </c>
      <c r="C13085" s="133"/>
      <c r="D13085" s="134">
        <v>2006</v>
      </c>
      <c r="E13085" s="7" t="s">
        <v>2181</v>
      </c>
      <c r="F13085" s="8" t="s">
        <v>2140</v>
      </c>
      <c r="G13085" s="18">
        <f>IFERROR(VLOOKUP(Table1[[#This Row],[Codigo_insumo]],BD_Insumos!$B:$E,4),"")</f>
        <v>15.127620524464596</v>
      </c>
      <c r="H13085" s="140">
        <v>1.5</v>
      </c>
      <c r="I13085" s="9"/>
      <c r="J13085" s="23">
        <f t="shared" si="204"/>
        <v>22.691430786696895</v>
      </c>
      <c r="K13085" s="22" t="str">
        <f>IF(I13085&lt;&gt;"",SUMIF(Table1[Codigo_servico],A13085,Table1[Subtotal_insumo]),"")</f>
        <v/>
      </c>
      <c r="L13085" s="18">
        <f>IF(Table1[[#This Row],[Ordem_insumos]]&lt;&gt;0,VLOOKUP(Table1[[#This Row],[Codigo_servico]],Preencher_Orcamento!$B:$D,3,FALSE)*Table1[[#This Row],[Qtde_insumo]],"")</f>
        <v>0</v>
      </c>
      <c r="M13085" s="18">
        <f>IF(Table1[[#This Row],[Ordem_insumos]]&lt;&gt;0,VLOOKUP(Table1[[#This Row],[Codigo_servico]],Preencher_Orcamento!$B:$D,3,FALSE)*Table1[[#This Row],[Subtotal_insumo]],"")</f>
        <v>0</v>
      </c>
    </row>
    <row r="13086" spans="1:13" x14ac:dyDescent="0.25">
      <c r="A13086" s="6">
        <v>181340</v>
      </c>
      <c r="B13086" s="126">
        <v>19</v>
      </c>
      <c r="C13086" s="133"/>
      <c r="D13086" s="134">
        <v>10608</v>
      </c>
      <c r="E13086" s="7" t="s">
        <v>118</v>
      </c>
      <c r="F13086" s="8" t="s">
        <v>58</v>
      </c>
      <c r="G13086" s="18">
        <f>IFERROR(VLOOKUP(Table1[[#This Row],[Codigo_insumo]],BD_Insumos!$B:$E,4),"")</f>
        <v>238.17070000000001</v>
      </c>
      <c r="H13086" s="140">
        <v>1.6</v>
      </c>
      <c r="I13086" s="9"/>
      <c r="J13086" s="23">
        <f t="shared" si="204"/>
        <v>381.07312000000002</v>
      </c>
      <c r="K13086" s="22" t="str">
        <f>IF(I13086&lt;&gt;"",SUMIF(Table1[Codigo_servico],A13086,Table1[Subtotal_insumo]),"")</f>
        <v/>
      </c>
      <c r="L13086" s="18">
        <f>IF(Table1[[#This Row],[Ordem_insumos]]&lt;&gt;0,VLOOKUP(Table1[[#This Row],[Codigo_servico]],Preencher_Orcamento!$B:$D,3,FALSE)*Table1[[#This Row],[Qtde_insumo]],"")</f>
        <v>0</v>
      </c>
      <c r="M13086" s="18">
        <f>IF(Table1[[#This Row],[Ordem_insumos]]&lt;&gt;0,VLOOKUP(Table1[[#This Row],[Codigo_servico]],Preencher_Orcamento!$B:$D,3,FALSE)*Table1[[#This Row],[Subtotal_insumo]],"")</f>
        <v>0</v>
      </c>
    </row>
    <row r="13087" spans="1:13" x14ac:dyDescent="0.25">
      <c r="A13087" s="6">
        <v>181340</v>
      </c>
      <c r="B13087" s="126">
        <v>20</v>
      </c>
      <c r="C13087" s="133"/>
      <c r="D13087" s="134">
        <v>10504</v>
      </c>
      <c r="E13087" s="7" t="s">
        <v>61</v>
      </c>
      <c r="F13087" s="8" t="s">
        <v>58</v>
      </c>
      <c r="G13087" s="18">
        <f>IFERROR(VLOOKUP(Table1[[#This Row],[Codigo_insumo]],BD_Insumos!$B:$E,4),"")</f>
        <v>73.739999999999995</v>
      </c>
      <c r="H13087" s="140">
        <v>7.7</v>
      </c>
      <c r="I13087" s="9"/>
      <c r="J13087" s="23">
        <f t="shared" si="204"/>
        <v>567.798</v>
      </c>
      <c r="K13087" s="22" t="str">
        <f>IF(I13087&lt;&gt;"",SUMIF(Table1[Codigo_servico],A13087,Table1[Subtotal_insumo]),"")</f>
        <v/>
      </c>
      <c r="L13087" s="18">
        <f>IF(Table1[[#This Row],[Ordem_insumos]]&lt;&gt;0,VLOOKUP(Table1[[#This Row],[Codigo_servico]],Preencher_Orcamento!$B:$D,3,FALSE)*Table1[[#This Row],[Qtde_insumo]],"")</f>
        <v>0</v>
      </c>
      <c r="M13087" s="18">
        <f>IF(Table1[[#This Row],[Ordem_insumos]]&lt;&gt;0,VLOOKUP(Table1[[#This Row],[Codigo_servico]],Preencher_Orcamento!$B:$D,3,FALSE)*Table1[[#This Row],[Subtotal_insumo]],"")</f>
        <v>0</v>
      </c>
    </row>
    <row r="13088" spans="1:13" ht="26.25" x14ac:dyDescent="0.25">
      <c r="A13088" s="6">
        <v>181340</v>
      </c>
      <c r="B13088" s="126">
        <v>21</v>
      </c>
      <c r="C13088" s="133"/>
      <c r="D13088" s="134">
        <v>10636</v>
      </c>
      <c r="E13088" s="7" t="s">
        <v>146</v>
      </c>
      <c r="F13088" s="8" t="s">
        <v>58</v>
      </c>
      <c r="G13088" s="18">
        <f>IFERROR(VLOOKUP(Table1[[#This Row],[Codigo_insumo]],BD_Insumos!$B:$E,4),"")</f>
        <v>318.20740000000001</v>
      </c>
      <c r="H13088" s="140">
        <v>0.156</v>
      </c>
      <c r="I13088" s="9"/>
      <c r="J13088" s="23">
        <f t="shared" si="204"/>
        <v>49.6403544</v>
      </c>
      <c r="K13088" s="22" t="str">
        <f>IF(I13088&lt;&gt;"",SUMIF(Table1[Codigo_servico],A13088,Table1[Subtotal_insumo]),"")</f>
        <v/>
      </c>
      <c r="L13088" s="18">
        <f>IF(Table1[[#This Row],[Ordem_insumos]]&lt;&gt;0,VLOOKUP(Table1[[#This Row],[Codigo_servico]],Preencher_Orcamento!$B:$D,3,FALSE)*Table1[[#This Row],[Qtde_insumo]],"")</f>
        <v>0</v>
      </c>
      <c r="M13088" s="18">
        <f>IF(Table1[[#This Row],[Ordem_insumos]]&lt;&gt;0,VLOOKUP(Table1[[#This Row],[Codigo_servico]],Preencher_Orcamento!$B:$D,3,FALSE)*Table1[[#This Row],[Subtotal_insumo]],"")</f>
        <v>0</v>
      </c>
    </row>
    <row r="13089" spans="1:13" x14ac:dyDescent="0.25">
      <c r="A13089" s="6">
        <v>181340</v>
      </c>
      <c r="B13089" s="126">
        <v>22</v>
      </c>
      <c r="C13089" s="133"/>
      <c r="D13089" s="134">
        <v>10543</v>
      </c>
      <c r="E13089" s="7" t="s">
        <v>91</v>
      </c>
      <c r="F13089" s="8" t="s">
        <v>58</v>
      </c>
      <c r="G13089" s="18">
        <f>IFERROR(VLOOKUP(Table1[[#This Row],[Codigo_insumo]],BD_Insumos!$B:$E,4),"")</f>
        <v>67.283799999999999</v>
      </c>
      <c r="H13089" s="140">
        <v>0.65</v>
      </c>
      <c r="I13089" s="9"/>
      <c r="J13089" s="23">
        <f t="shared" si="204"/>
        <v>43.734470000000002</v>
      </c>
      <c r="K13089" s="22" t="str">
        <f>IF(I13089&lt;&gt;"",SUMIF(Table1[Codigo_servico],A13089,Table1[Subtotal_insumo]),"")</f>
        <v/>
      </c>
      <c r="L13089" s="18">
        <f>IF(Table1[[#This Row],[Ordem_insumos]]&lt;&gt;0,VLOOKUP(Table1[[#This Row],[Codigo_servico]],Preencher_Orcamento!$B:$D,3,FALSE)*Table1[[#This Row],[Qtde_insumo]],"")</f>
        <v>0</v>
      </c>
      <c r="M13089" s="18">
        <f>IF(Table1[[#This Row],[Ordem_insumos]]&lt;&gt;0,VLOOKUP(Table1[[#This Row],[Codigo_servico]],Preencher_Orcamento!$B:$D,3,FALSE)*Table1[[#This Row],[Subtotal_insumo]],"")</f>
        <v>0</v>
      </c>
    </row>
    <row r="13090" spans="1:13" ht="26.25" x14ac:dyDescent="0.25">
      <c r="A13090" s="6">
        <v>181340</v>
      </c>
      <c r="B13090" s="126">
        <v>23</v>
      </c>
      <c r="C13090" s="133"/>
      <c r="D13090" s="134">
        <v>72442</v>
      </c>
      <c r="E13090" s="7" t="s">
        <v>1764</v>
      </c>
      <c r="F13090" s="8" t="s">
        <v>5</v>
      </c>
      <c r="G13090" s="18">
        <f>IFERROR(VLOOKUP(Table1[[#This Row],[Codigo_insumo]],BD_Insumos!$B:$E,4),"")</f>
        <v>14.6023</v>
      </c>
      <c r="H13090" s="140">
        <v>5.25</v>
      </c>
      <c r="I13090" s="9"/>
      <c r="J13090" s="23">
        <f t="shared" si="204"/>
        <v>76.662075000000002</v>
      </c>
      <c r="K13090" s="22" t="str">
        <f>IF(I13090&lt;&gt;"",SUMIF(Table1[Codigo_servico],A13090,Table1[Subtotal_insumo]),"")</f>
        <v/>
      </c>
      <c r="L13090" s="18">
        <f>IF(Table1[[#This Row],[Ordem_insumos]]&lt;&gt;0,VLOOKUP(Table1[[#This Row],[Codigo_servico]],Preencher_Orcamento!$B:$D,3,FALSE)*Table1[[#This Row],[Qtde_insumo]],"")</f>
        <v>0</v>
      </c>
      <c r="M13090" s="18">
        <f>IF(Table1[[#This Row],[Ordem_insumos]]&lt;&gt;0,VLOOKUP(Table1[[#This Row],[Codigo_servico]],Preencher_Orcamento!$B:$D,3,FALSE)*Table1[[#This Row],[Subtotal_insumo]],"")</f>
        <v>0</v>
      </c>
    </row>
    <row r="13091" spans="1:13" ht="26.25" x14ac:dyDescent="0.25">
      <c r="A13091" s="6">
        <v>181340</v>
      </c>
      <c r="B13091" s="126">
        <v>24</v>
      </c>
      <c r="C13091" s="133"/>
      <c r="D13091" s="134">
        <v>72433</v>
      </c>
      <c r="E13091" s="7" t="s">
        <v>1761</v>
      </c>
      <c r="F13091" s="8" t="s">
        <v>5</v>
      </c>
      <c r="G13091" s="18">
        <f>IFERROR(VLOOKUP(Table1[[#This Row],[Codigo_insumo]],BD_Insumos!$B:$E,4),"")</f>
        <v>7.2504999999999997</v>
      </c>
      <c r="H13091" s="140">
        <v>0.74</v>
      </c>
      <c r="I13091" s="9"/>
      <c r="J13091" s="23">
        <f t="shared" si="204"/>
        <v>5.3653699999999995</v>
      </c>
      <c r="K13091" s="22" t="str">
        <f>IF(I13091&lt;&gt;"",SUMIF(Table1[Codigo_servico],A13091,Table1[Subtotal_insumo]),"")</f>
        <v/>
      </c>
      <c r="L13091" s="18">
        <f>IF(Table1[[#This Row],[Ordem_insumos]]&lt;&gt;0,VLOOKUP(Table1[[#This Row],[Codigo_servico]],Preencher_Orcamento!$B:$D,3,FALSE)*Table1[[#This Row],[Qtde_insumo]],"")</f>
        <v>0</v>
      </c>
      <c r="M13091" s="18">
        <f>IF(Table1[[#This Row],[Ordem_insumos]]&lt;&gt;0,VLOOKUP(Table1[[#This Row],[Codigo_servico]],Preencher_Orcamento!$B:$D,3,FALSE)*Table1[[#This Row],[Subtotal_insumo]],"")</f>
        <v>0</v>
      </c>
    </row>
    <row r="13092" spans="1:13" ht="26.25" x14ac:dyDescent="0.25">
      <c r="A13092" s="6">
        <v>181340</v>
      </c>
      <c r="B13092" s="126">
        <v>25</v>
      </c>
      <c r="C13092" s="133"/>
      <c r="D13092" s="134">
        <v>72404</v>
      </c>
      <c r="E13092" s="7" t="s">
        <v>1747</v>
      </c>
      <c r="F13092" s="8" t="s">
        <v>457</v>
      </c>
      <c r="G13092" s="18">
        <f>IFERROR(VLOOKUP(Table1[[#This Row],[Codigo_insumo]],BD_Insumos!$B:$E,4),"")</f>
        <v>1.425</v>
      </c>
      <c r="H13092" s="140">
        <v>1</v>
      </c>
      <c r="I13092" s="9"/>
      <c r="J13092" s="23">
        <f t="shared" si="204"/>
        <v>1.425</v>
      </c>
      <c r="K13092" s="22" t="str">
        <f>IF(I13092&lt;&gt;"",SUMIF(Table1[Codigo_servico],A13092,Table1[Subtotal_insumo]),"")</f>
        <v/>
      </c>
      <c r="L13092" s="18">
        <f>IF(Table1[[#This Row],[Ordem_insumos]]&lt;&gt;0,VLOOKUP(Table1[[#This Row],[Codigo_servico]],Preencher_Orcamento!$B:$D,3,FALSE)*Table1[[#This Row],[Qtde_insumo]],"")</f>
        <v>0</v>
      </c>
      <c r="M13092" s="18">
        <f>IF(Table1[[#This Row],[Ordem_insumos]]&lt;&gt;0,VLOOKUP(Table1[[#This Row],[Codigo_servico]],Preencher_Orcamento!$B:$D,3,FALSE)*Table1[[#This Row],[Subtotal_insumo]],"")</f>
        <v>0</v>
      </c>
    </row>
    <row r="13093" spans="1:13" x14ac:dyDescent="0.25">
      <c r="A13093" s="6">
        <v>181340</v>
      </c>
      <c r="B13093" s="126">
        <v>26</v>
      </c>
      <c r="C13093" s="133"/>
      <c r="D13093" s="134">
        <v>17740</v>
      </c>
      <c r="E13093" s="7" t="s">
        <v>399</v>
      </c>
      <c r="F13093" s="8" t="s">
        <v>197</v>
      </c>
      <c r="G13093" s="18">
        <f>IFERROR(VLOOKUP(Table1[[#This Row],[Codigo_insumo]],BD_Insumos!$B:$E,4),"")</f>
        <v>4.9862000000000002</v>
      </c>
      <c r="H13093" s="140">
        <v>0.63</v>
      </c>
      <c r="I13093" s="9"/>
      <c r="J13093" s="23">
        <f t="shared" si="204"/>
        <v>3.1413060000000002</v>
      </c>
      <c r="K13093" s="22" t="str">
        <f>IF(I13093&lt;&gt;"",SUMIF(Table1[Codigo_servico],A13093,Table1[Subtotal_insumo]),"")</f>
        <v/>
      </c>
      <c r="L13093" s="18">
        <f>IF(Table1[[#This Row],[Ordem_insumos]]&lt;&gt;0,VLOOKUP(Table1[[#This Row],[Codigo_servico]],Preencher_Orcamento!$B:$D,3,FALSE)*Table1[[#This Row],[Qtde_insumo]],"")</f>
        <v>0</v>
      </c>
      <c r="M13093" s="18">
        <f>IF(Table1[[#This Row],[Ordem_insumos]]&lt;&gt;0,VLOOKUP(Table1[[#This Row],[Codigo_servico]],Preencher_Orcamento!$B:$D,3,FALSE)*Table1[[#This Row],[Subtotal_insumo]],"")</f>
        <v>0</v>
      </c>
    </row>
    <row r="13094" spans="1:13" x14ac:dyDescent="0.25">
      <c r="A13094" s="6">
        <v>181340</v>
      </c>
      <c r="B13094" s="126">
        <v>27</v>
      </c>
      <c r="C13094" s="133"/>
      <c r="D13094" s="134">
        <v>17515</v>
      </c>
      <c r="E13094" s="7" t="s">
        <v>383</v>
      </c>
      <c r="F13094" s="8" t="s">
        <v>197</v>
      </c>
      <c r="G13094" s="18">
        <f>IFERROR(VLOOKUP(Table1[[#This Row],[Codigo_insumo]],BD_Insumos!$B:$E,4),"")</f>
        <v>5.5275999999999996</v>
      </c>
      <c r="H13094" s="140">
        <v>0.65</v>
      </c>
      <c r="I13094" s="9"/>
      <c r="J13094" s="23">
        <f t="shared" si="204"/>
        <v>3.59294</v>
      </c>
      <c r="K13094" s="22" t="str">
        <f>IF(I13094&lt;&gt;"",SUMIF(Table1[Codigo_servico],A13094,Table1[Subtotal_insumo]),"")</f>
        <v/>
      </c>
      <c r="L13094" s="18">
        <f>IF(Table1[[#This Row],[Ordem_insumos]]&lt;&gt;0,VLOOKUP(Table1[[#This Row],[Codigo_servico]],Preencher_Orcamento!$B:$D,3,FALSE)*Table1[[#This Row],[Qtde_insumo]],"")</f>
        <v>0</v>
      </c>
      <c r="M13094" s="18">
        <f>IF(Table1[[#This Row],[Ordem_insumos]]&lt;&gt;0,VLOOKUP(Table1[[#This Row],[Codigo_servico]],Preencher_Orcamento!$B:$D,3,FALSE)*Table1[[#This Row],[Subtotal_insumo]],"")</f>
        <v>0</v>
      </c>
    </row>
    <row r="13095" spans="1:13" ht="26.25" x14ac:dyDescent="0.25">
      <c r="A13095" s="6">
        <v>181340</v>
      </c>
      <c r="B13095" s="126">
        <v>28</v>
      </c>
      <c r="C13095" s="133"/>
      <c r="D13095" s="134">
        <v>14022</v>
      </c>
      <c r="E13095" s="7" t="s">
        <v>290</v>
      </c>
      <c r="F13095" s="8" t="s">
        <v>197</v>
      </c>
      <c r="G13095" s="18">
        <f>IFERROR(VLOOKUP(Table1[[#This Row],[Codigo_insumo]],BD_Insumos!$B:$E,4),"")</f>
        <v>20.04</v>
      </c>
      <c r="H13095" s="140">
        <v>3.67</v>
      </c>
      <c r="I13095" s="9"/>
      <c r="J13095" s="23">
        <f t="shared" si="204"/>
        <v>73.54679999999999</v>
      </c>
      <c r="K13095" s="22" t="str">
        <f>IF(I13095&lt;&gt;"",SUMIF(Table1[Codigo_servico],A13095,Table1[Subtotal_insumo]),"")</f>
        <v/>
      </c>
      <c r="L13095" s="18">
        <f>IF(Table1[[#This Row],[Ordem_insumos]]&lt;&gt;0,VLOOKUP(Table1[[#This Row],[Codigo_servico]],Preencher_Orcamento!$B:$D,3,FALSE)*Table1[[#This Row],[Qtde_insumo]],"")</f>
        <v>0</v>
      </c>
      <c r="M13095" s="18">
        <f>IF(Table1[[#This Row],[Ordem_insumos]]&lt;&gt;0,VLOOKUP(Table1[[#This Row],[Codigo_servico]],Preencher_Orcamento!$B:$D,3,FALSE)*Table1[[#This Row],[Subtotal_insumo]],"")</f>
        <v>0</v>
      </c>
    </row>
    <row r="13096" spans="1:13" x14ac:dyDescent="0.25">
      <c r="A13096" s="6">
        <v>181340</v>
      </c>
      <c r="B13096" s="126">
        <v>29</v>
      </c>
      <c r="C13096" s="133"/>
      <c r="D13096" s="134">
        <v>10627</v>
      </c>
      <c r="E13096" s="7" t="s">
        <v>137</v>
      </c>
      <c r="F13096" s="8" t="s">
        <v>58</v>
      </c>
      <c r="G13096" s="18">
        <f>IFERROR(VLOOKUP(Table1[[#This Row],[Codigo_insumo]],BD_Insumos!$B:$E,4),"")</f>
        <v>213.67830000000001</v>
      </c>
      <c r="H13096" s="140">
        <v>0.45</v>
      </c>
      <c r="I13096" s="9"/>
      <c r="J13096" s="23">
        <f t="shared" si="204"/>
        <v>96.155235000000005</v>
      </c>
      <c r="K13096" s="22" t="str">
        <f>IF(I13096&lt;&gt;"",SUMIF(Table1[Codigo_servico],A13096,Table1[Subtotal_insumo]),"")</f>
        <v/>
      </c>
      <c r="L13096" s="18">
        <f>IF(Table1[[#This Row],[Ordem_insumos]]&lt;&gt;0,VLOOKUP(Table1[[#This Row],[Codigo_servico]],Preencher_Orcamento!$B:$D,3,FALSE)*Table1[[#This Row],[Qtde_insumo]],"")</f>
        <v>0</v>
      </c>
      <c r="M13096" s="18">
        <f>IF(Table1[[#This Row],[Ordem_insumos]]&lt;&gt;0,VLOOKUP(Table1[[#This Row],[Codigo_servico]],Preencher_Orcamento!$B:$D,3,FALSE)*Table1[[#This Row],[Subtotal_insumo]],"")</f>
        <v>0</v>
      </c>
    </row>
    <row r="13097" spans="1:13" x14ac:dyDescent="0.25">
      <c r="A13097" s="3">
        <v>181341</v>
      </c>
      <c r="B13097" s="125">
        <v>0</v>
      </c>
      <c r="C13097" s="131" t="s">
        <v>4729</v>
      </c>
      <c r="D13097" s="132"/>
      <c r="E13097" s="4"/>
      <c r="F13097" s="4"/>
      <c r="G13097" s="17" t="str">
        <f>IFERROR(VLOOKUP(Table1[[#This Row],[Codigo_insumo]],BD_Insumos!$B:$E,4),"")</f>
        <v/>
      </c>
      <c r="H13097" s="139"/>
      <c r="I13097" s="5" t="s">
        <v>58</v>
      </c>
      <c r="J13097" s="20" t="str">
        <f t="shared" si="204"/>
        <v/>
      </c>
      <c r="K13097" s="21">
        <f>IF(I13097&lt;&gt;"",SUMIF(Table1[Codigo_servico],A13097,Table1[Subtotal_insumo]),"")</f>
        <v>34.095269840887589</v>
      </c>
      <c r="L13097" s="17" t="str">
        <f>IF(Table1[[#This Row],[Ordem_insumos]]&lt;&gt;0,VLOOKUP(Table1[[#This Row],[Codigo_servico]],Preencher_Orcamento!$B:$D,3,FALSE)*Table1[[#This Row],[Qtde_insumo]],"")</f>
        <v/>
      </c>
      <c r="M13097" s="17" t="str">
        <f>IF(Table1[[#This Row],[Ordem_insumos]]&lt;&gt;0,VLOOKUP(Table1[[#This Row],[Codigo_servico]],Preencher_Orcamento!$B:$D,3,FALSE)*Table1[[#This Row],[Subtotal_insumo]],"")</f>
        <v/>
      </c>
    </row>
    <row r="13098" spans="1:13" x14ac:dyDescent="0.25">
      <c r="A13098" s="6">
        <v>181341</v>
      </c>
      <c r="B13098" s="126">
        <v>1</v>
      </c>
      <c r="C13098" s="133"/>
      <c r="D13098" s="134">
        <v>2099</v>
      </c>
      <c r="E13098" s="7" t="s">
        <v>2205</v>
      </c>
      <c r="F13098" s="8" t="s">
        <v>2140</v>
      </c>
      <c r="G13098" s="16">
        <f>IFERROR(VLOOKUP(Table1[[#This Row],[Codigo_insumo]],BD_Insumos!$B:$E,4),"")</f>
        <v>12.627877718847255</v>
      </c>
      <c r="H13098" s="140">
        <v>2.7</v>
      </c>
      <c r="I13098" s="9"/>
      <c r="J13098" s="22">
        <f t="shared" si="204"/>
        <v>34.095269840887589</v>
      </c>
      <c r="K13098" s="22" t="str">
        <f>IF(I13098&lt;&gt;"",SUMIF(Table1[Codigo_servico],A13098,Table1[Subtotal_insumo]),"")</f>
        <v/>
      </c>
      <c r="L13098" s="16">
        <f>IF(Table1[[#This Row],[Ordem_insumos]]&lt;&gt;0,VLOOKUP(Table1[[#This Row],[Codigo_servico]],Preencher_Orcamento!$B:$D,3,FALSE)*Table1[[#This Row],[Qtde_insumo]],"")</f>
        <v>0</v>
      </c>
      <c r="M13098" s="16">
        <f>IF(Table1[[#This Row],[Ordem_insumos]]&lt;&gt;0,VLOOKUP(Table1[[#This Row],[Codigo_servico]],Preencher_Orcamento!$B:$D,3,FALSE)*Table1[[#This Row],[Subtotal_insumo]],"")</f>
        <v>0</v>
      </c>
    </row>
    <row r="13099" spans="1:13" x14ac:dyDescent="0.25">
      <c r="A13099" s="3">
        <v>181342</v>
      </c>
      <c r="B13099" s="125">
        <v>0</v>
      </c>
      <c r="C13099" s="131" t="s">
        <v>4730</v>
      </c>
      <c r="D13099" s="132"/>
      <c r="E13099" s="4"/>
      <c r="F13099" s="4"/>
      <c r="G13099" s="17" t="str">
        <f>IFERROR(VLOOKUP(Table1[[#This Row],[Codigo_insumo]],BD_Insumos!$B:$E,4),"")</f>
        <v/>
      </c>
      <c r="H13099" s="139"/>
      <c r="I13099" s="5" t="s">
        <v>5</v>
      </c>
      <c r="J13099" s="20" t="str">
        <f t="shared" si="204"/>
        <v/>
      </c>
      <c r="K13099" s="21">
        <f>IF(I13099&lt;&gt;"",SUMIF(Table1[Codigo_servico],A13099,Table1[Subtotal_insumo]),"")</f>
        <v>36.408681453171134</v>
      </c>
      <c r="L13099" s="17" t="str">
        <f>IF(Table1[[#This Row],[Ordem_insumos]]&lt;&gt;0,VLOOKUP(Table1[[#This Row],[Codigo_servico]],Preencher_Orcamento!$B:$D,3,FALSE)*Table1[[#This Row],[Qtde_insumo]],"")</f>
        <v/>
      </c>
      <c r="M13099" s="17" t="str">
        <f>IF(Table1[[#This Row],[Ordem_insumos]]&lt;&gt;0,VLOOKUP(Table1[[#This Row],[Codigo_servico]],Preencher_Orcamento!$B:$D,3,FALSE)*Table1[[#This Row],[Subtotal_insumo]],"")</f>
        <v/>
      </c>
    </row>
    <row r="13100" spans="1:13" x14ac:dyDescent="0.25">
      <c r="A13100" s="6">
        <v>181342</v>
      </c>
      <c r="B13100" s="126">
        <v>1</v>
      </c>
      <c r="C13100" s="133"/>
      <c r="D13100" s="134">
        <v>2099</v>
      </c>
      <c r="E13100" s="7" t="s">
        <v>2205</v>
      </c>
      <c r="F13100" s="8" t="s">
        <v>2140</v>
      </c>
      <c r="G13100" s="16">
        <f>IFERROR(VLOOKUP(Table1[[#This Row],[Codigo_insumo]],BD_Insumos!$B:$E,4),"")</f>
        <v>12.627877718847255</v>
      </c>
      <c r="H13100" s="140">
        <v>0.53200000000000003</v>
      </c>
      <c r="I13100" s="9"/>
      <c r="J13100" s="22">
        <f t="shared" si="204"/>
        <v>6.7180309464267403</v>
      </c>
      <c r="K13100" s="22" t="str">
        <f>IF(I13100&lt;&gt;"",SUMIF(Table1[Codigo_servico],A13100,Table1[Subtotal_insumo]),"")</f>
        <v/>
      </c>
      <c r="L13100" s="16">
        <f>IF(Table1[[#This Row],[Ordem_insumos]]&lt;&gt;0,VLOOKUP(Table1[[#This Row],[Codigo_servico]],Preencher_Orcamento!$B:$D,3,FALSE)*Table1[[#This Row],[Qtde_insumo]],"")</f>
        <v>0</v>
      </c>
      <c r="M13100" s="16">
        <f>IF(Table1[[#This Row],[Ordem_insumos]]&lt;&gt;0,VLOOKUP(Table1[[#This Row],[Codigo_servico]],Preencher_Orcamento!$B:$D,3,FALSE)*Table1[[#This Row],[Subtotal_insumo]],"")</f>
        <v>0</v>
      </c>
    </row>
    <row r="13101" spans="1:13" ht="26.25" x14ac:dyDescent="0.25">
      <c r="A13101" s="6">
        <v>181342</v>
      </c>
      <c r="B13101" s="126">
        <v>2</v>
      </c>
      <c r="C13101" s="133"/>
      <c r="D13101" s="134">
        <v>72442</v>
      </c>
      <c r="E13101" s="7" t="s">
        <v>1764</v>
      </c>
      <c r="F13101" s="8" t="s">
        <v>5</v>
      </c>
      <c r="G13101" s="16">
        <f>IFERROR(VLOOKUP(Table1[[#This Row],[Codigo_insumo]],BD_Insumos!$B:$E,4),"")</f>
        <v>14.6023</v>
      </c>
      <c r="H13101" s="140">
        <v>1</v>
      </c>
      <c r="I13101" s="9"/>
      <c r="J13101" s="22">
        <f t="shared" si="204"/>
        <v>14.6023</v>
      </c>
      <c r="K13101" s="22" t="str">
        <f>IF(I13101&lt;&gt;"",SUMIF(Table1[Codigo_servico],A13101,Table1[Subtotal_insumo]),"")</f>
        <v/>
      </c>
      <c r="L13101" s="16">
        <f>IF(Table1[[#This Row],[Ordem_insumos]]&lt;&gt;0,VLOOKUP(Table1[[#This Row],[Codigo_servico]],Preencher_Orcamento!$B:$D,3,FALSE)*Table1[[#This Row],[Qtde_insumo]],"")</f>
        <v>0</v>
      </c>
      <c r="M13101" s="16">
        <f>IF(Table1[[#This Row],[Ordem_insumos]]&lt;&gt;0,VLOOKUP(Table1[[#This Row],[Codigo_servico]],Preencher_Orcamento!$B:$D,3,FALSE)*Table1[[#This Row],[Subtotal_insumo]],"")</f>
        <v>0</v>
      </c>
    </row>
    <row r="13102" spans="1:13" x14ac:dyDescent="0.25">
      <c r="A13102" s="6">
        <v>181342</v>
      </c>
      <c r="B13102" s="126">
        <v>3</v>
      </c>
      <c r="C13102" s="133"/>
      <c r="D13102" s="134">
        <v>10550</v>
      </c>
      <c r="E13102" s="7" t="s">
        <v>97</v>
      </c>
      <c r="F13102" s="8" t="s">
        <v>58</v>
      </c>
      <c r="G13102" s="16">
        <f>IFERROR(VLOOKUP(Table1[[#This Row],[Codigo_insumo]],BD_Insumos!$B:$E,4),"")</f>
        <v>71.755899999999997</v>
      </c>
      <c r="H13102" s="140">
        <v>4.1000000000000002E-2</v>
      </c>
      <c r="I13102" s="9"/>
      <c r="J13102" s="22">
        <f t="shared" si="204"/>
        <v>2.9419919000000001</v>
      </c>
      <c r="K13102" s="22" t="str">
        <f>IF(I13102&lt;&gt;"",SUMIF(Table1[Codigo_servico],A13102,Table1[Subtotal_insumo]),"")</f>
        <v/>
      </c>
      <c r="L13102" s="16">
        <f>IF(Table1[[#This Row],[Ordem_insumos]]&lt;&gt;0,VLOOKUP(Table1[[#This Row],[Codigo_servico]],Preencher_Orcamento!$B:$D,3,FALSE)*Table1[[#This Row],[Qtde_insumo]],"")</f>
        <v>0</v>
      </c>
      <c r="M13102" s="16">
        <f>IF(Table1[[#This Row],[Ordem_insumos]]&lt;&gt;0,VLOOKUP(Table1[[#This Row],[Codigo_servico]],Preencher_Orcamento!$B:$D,3,FALSE)*Table1[[#This Row],[Subtotal_insumo]],"")</f>
        <v>0</v>
      </c>
    </row>
    <row r="13103" spans="1:13" x14ac:dyDescent="0.25">
      <c r="A13103" s="6">
        <v>181342</v>
      </c>
      <c r="B13103" s="126">
        <v>4</v>
      </c>
      <c r="C13103" s="133"/>
      <c r="D13103" s="134">
        <v>10543</v>
      </c>
      <c r="E13103" s="7" t="s">
        <v>91</v>
      </c>
      <c r="F13103" s="8" t="s">
        <v>58</v>
      </c>
      <c r="G13103" s="18">
        <f>IFERROR(VLOOKUP(Table1[[#This Row],[Codigo_insumo]],BD_Insumos!$B:$E,4),"")</f>
        <v>67.283799999999999</v>
      </c>
      <c r="H13103" s="140">
        <v>4.1000000000000002E-2</v>
      </c>
      <c r="I13103" s="9"/>
      <c r="J13103" s="23">
        <f t="shared" si="204"/>
        <v>2.7586358</v>
      </c>
      <c r="K13103" s="22" t="str">
        <f>IF(I13103&lt;&gt;"",SUMIF(Table1[Codigo_servico],A13103,Table1[Subtotal_insumo]),"")</f>
        <v/>
      </c>
      <c r="L13103" s="18">
        <f>IF(Table1[[#This Row],[Ordem_insumos]]&lt;&gt;0,VLOOKUP(Table1[[#This Row],[Codigo_servico]],Preencher_Orcamento!$B:$D,3,FALSE)*Table1[[#This Row],[Qtde_insumo]],"")</f>
        <v>0</v>
      </c>
      <c r="M13103" s="18">
        <f>IF(Table1[[#This Row],[Ordem_insumos]]&lt;&gt;0,VLOOKUP(Table1[[#This Row],[Codigo_servico]],Preencher_Orcamento!$B:$D,3,FALSE)*Table1[[#This Row],[Subtotal_insumo]],"")</f>
        <v>0</v>
      </c>
    </row>
    <row r="13104" spans="1:13" x14ac:dyDescent="0.25">
      <c r="A13104" s="6">
        <v>181342</v>
      </c>
      <c r="B13104" s="126">
        <v>5</v>
      </c>
      <c r="C13104" s="133"/>
      <c r="D13104" s="134">
        <v>2020</v>
      </c>
      <c r="E13104" s="7" t="s">
        <v>2188</v>
      </c>
      <c r="F13104" s="8" t="s">
        <v>2140</v>
      </c>
      <c r="G13104" s="18">
        <f>IFERROR(VLOOKUP(Table1[[#This Row],[Codigo_insumo]],BD_Insumos!$B:$E,4),"")</f>
        <v>15.860837164231068</v>
      </c>
      <c r="H13104" s="140">
        <v>3.9E-2</v>
      </c>
      <c r="I13104" s="9"/>
      <c r="J13104" s="23">
        <f t="shared" si="204"/>
        <v>0.61857264940501167</v>
      </c>
      <c r="K13104" s="22" t="str">
        <f>IF(I13104&lt;&gt;"",SUMIF(Table1[Codigo_servico],A13104,Table1[Subtotal_insumo]),"")</f>
        <v/>
      </c>
      <c r="L13104" s="18">
        <f>IF(Table1[[#This Row],[Ordem_insumos]]&lt;&gt;0,VLOOKUP(Table1[[#This Row],[Codigo_servico]],Preencher_Orcamento!$B:$D,3,FALSE)*Table1[[#This Row],[Qtde_insumo]],"")</f>
        <v>0</v>
      </c>
      <c r="M13104" s="18">
        <f>IF(Table1[[#This Row],[Ordem_insumos]]&lt;&gt;0,VLOOKUP(Table1[[#This Row],[Codigo_servico]],Preencher_Orcamento!$B:$D,3,FALSE)*Table1[[#This Row],[Subtotal_insumo]],"")</f>
        <v>0</v>
      </c>
    </row>
    <row r="13105" spans="1:13" ht="39" x14ac:dyDescent="0.25">
      <c r="A13105" s="6">
        <v>181342</v>
      </c>
      <c r="B13105" s="126">
        <v>6</v>
      </c>
      <c r="C13105" s="133"/>
      <c r="D13105" s="134">
        <v>24110</v>
      </c>
      <c r="E13105" s="7" t="s">
        <v>446</v>
      </c>
      <c r="F13105" s="8" t="s">
        <v>170</v>
      </c>
      <c r="G13105" s="18">
        <f>IFERROR(VLOOKUP(Table1[[#This Row],[Codigo_insumo]],BD_Insumos!$B:$E,4),"")</f>
        <v>4.2736000000000001</v>
      </c>
      <c r="H13105" s="140">
        <v>0.99</v>
      </c>
      <c r="I13105" s="9"/>
      <c r="J13105" s="23">
        <f t="shared" si="204"/>
        <v>4.2308640000000004</v>
      </c>
      <c r="K13105" s="22" t="str">
        <f>IF(I13105&lt;&gt;"",SUMIF(Table1[Codigo_servico],A13105,Table1[Subtotal_insumo]),"")</f>
        <v/>
      </c>
      <c r="L13105" s="18">
        <f>IF(Table1[[#This Row],[Ordem_insumos]]&lt;&gt;0,VLOOKUP(Table1[[#This Row],[Codigo_servico]],Preencher_Orcamento!$B:$D,3,FALSE)*Table1[[#This Row],[Qtde_insumo]],"")</f>
        <v>0</v>
      </c>
      <c r="M13105" s="18">
        <f>IF(Table1[[#This Row],[Ordem_insumos]]&lt;&gt;0,VLOOKUP(Table1[[#This Row],[Codigo_servico]],Preencher_Orcamento!$B:$D,3,FALSE)*Table1[[#This Row],[Subtotal_insumo]],"")</f>
        <v>0</v>
      </c>
    </row>
    <row r="13106" spans="1:13" x14ac:dyDescent="0.25">
      <c r="A13106" s="6">
        <v>181342</v>
      </c>
      <c r="B13106" s="126">
        <v>7</v>
      </c>
      <c r="C13106" s="133"/>
      <c r="D13106" s="134">
        <v>2006</v>
      </c>
      <c r="E13106" s="7" t="s">
        <v>2181</v>
      </c>
      <c r="F13106" s="8" t="s">
        <v>2140</v>
      </c>
      <c r="G13106" s="18">
        <f>IFERROR(VLOOKUP(Table1[[#This Row],[Codigo_insumo]],BD_Insumos!$B:$E,4),"")</f>
        <v>15.127620524464596</v>
      </c>
      <c r="H13106" s="140">
        <v>0.3</v>
      </c>
      <c r="I13106" s="9"/>
      <c r="J13106" s="23">
        <f t="shared" si="204"/>
        <v>4.5382861573393791</v>
      </c>
      <c r="K13106" s="22" t="str">
        <f>IF(I13106&lt;&gt;"",SUMIF(Table1[Codigo_servico],A13106,Table1[Subtotal_insumo]),"")</f>
        <v/>
      </c>
      <c r="L13106" s="18">
        <f>IF(Table1[[#This Row],[Ordem_insumos]]&lt;&gt;0,VLOOKUP(Table1[[#This Row],[Codigo_servico]],Preencher_Orcamento!$B:$D,3,FALSE)*Table1[[#This Row],[Qtde_insumo]],"")</f>
        <v>0</v>
      </c>
      <c r="M13106" s="18">
        <f>IF(Table1[[#This Row],[Ordem_insumos]]&lt;&gt;0,VLOOKUP(Table1[[#This Row],[Codigo_servico]],Preencher_Orcamento!$B:$D,3,FALSE)*Table1[[#This Row],[Subtotal_insumo]],"")</f>
        <v>0</v>
      </c>
    </row>
    <row r="13107" spans="1:13" x14ac:dyDescent="0.25">
      <c r="A13107" s="3">
        <v>181343</v>
      </c>
      <c r="B13107" s="125">
        <v>0</v>
      </c>
      <c r="C13107" s="131" t="s">
        <v>4731</v>
      </c>
      <c r="D13107" s="132"/>
      <c r="E13107" s="4"/>
      <c r="F13107" s="4"/>
      <c r="G13107" s="17" t="str">
        <f>IFERROR(VLOOKUP(Table1[[#This Row],[Codigo_insumo]],BD_Insumos!$B:$E,4),"")</f>
        <v/>
      </c>
      <c r="H13107" s="139"/>
      <c r="I13107" s="5" t="s">
        <v>58</v>
      </c>
      <c r="J13107" s="20" t="str">
        <f t="shared" si="204"/>
        <v/>
      </c>
      <c r="K13107" s="21">
        <f>IF(I13107&lt;&gt;"",SUMIF(Table1[Codigo_servico],A13107,Table1[Subtotal_insumo]),"")</f>
        <v>275.9338256415457</v>
      </c>
      <c r="L13107" s="17" t="str">
        <f>IF(Table1[[#This Row],[Ordem_insumos]]&lt;&gt;0,VLOOKUP(Table1[[#This Row],[Codigo_servico]],Preencher_Orcamento!$B:$D,3,FALSE)*Table1[[#This Row],[Qtde_insumo]],"")</f>
        <v/>
      </c>
      <c r="M13107" s="17" t="str">
        <f>IF(Table1[[#This Row],[Ordem_insumos]]&lt;&gt;0,VLOOKUP(Table1[[#This Row],[Codigo_servico]],Preencher_Orcamento!$B:$D,3,FALSE)*Table1[[#This Row],[Subtotal_insumo]],"")</f>
        <v/>
      </c>
    </row>
    <row r="13108" spans="1:13" x14ac:dyDescent="0.25">
      <c r="A13108" s="6">
        <v>181343</v>
      </c>
      <c r="B13108" s="126">
        <v>1</v>
      </c>
      <c r="C13108" s="133"/>
      <c r="D13108" s="134">
        <v>2020</v>
      </c>
      <c r="E13108" s="7" t="s">
        <v>2188</v>
      </c>
      <c r="F13108" s="8" t="s">
        <v>2140</v>
      </c>
      <c r="G13108" s="16">
        <f>IFERROR(VLOOKUP(Table1[[#This Row],[Codigo_insumo]],BD_Insumos!$B:$E,4),"")</f>
        <v>15.860837164231068</v>
      </c>
      <c r="H13108" s="140">
        <v>2</v>
      </c>
      <c r="I13108" s="9"/>
      <c r="J13108" s="22">
        <f t="shared" si="204"/>
        <v>31.721674328462136</v>
      </c>
      <c r="K13108" s="22" t="str">
        <f>IF(I13108&lt;&gt;"",SUMIF(Table1[Codigo_servico],A13108,Table1[Subtotal_insumo]),"")</f>
        <v/>
      </c>
      <c r="L13108" s="16">
        <f>IF(Table1[[#This Row],[Ordem_insumos]]&lt;&gt;0,VLOOKUP(Table1[[#This Row],[Codigo_servico]],Preencher_Orcamento!$B:$D,3,FALSE)*Table1[[#This Row],[Qtde_insumo]],"")</f>
        <v>0</v>
      </c>
      <c r="M13108" s="16">
        <f>IF(Table1[[#This Row],[Ordem_insumos]]&lt;&gt;0,VLOOKUP(Table1[[#This Row],[Codigo_servico]],Preencher_Orcamento!$B:$D,3,FALSE)*Table1[[#This Row],[Subtotal_insumo]],"")</f>
        <v>0</v>
      </c>
    </row>
    <row r="13109" spans="1:13" x14ac:dyDescent="0.25">
      <c r="A13109" s="6">
        <v>181343</v>
      </c>
      <c r="B13109" s="126">
        <v>2</v>
      </c>
      <c r="C13109" s="133"/>
      <c r="D13109" s="134">
        <v>2099</v>
      </c>
      <c r="E13109" s="7" t="s">
        <v>2205</v>
      </c>
      <c r="F13109" s="8" t="s">
        <v>2140</v>
      </c>
      <c r="G13109" s="16">
        <f>IFERROR(VLOOKUP(Table1[[#This Row],[Codigo_insumo]],BD_Insumos!$B:$E,4),"")</f>
        <v>12.627877718847255</v>
      </c>
      <c r="H13109" s="140">
        <v>6</v>
      </c>
      <c r="I13109" s="9"/>
      <c r="J13109" s="22">
        <f t="shared" si="204"/>
        <v>75.767266313083525</v>
      </c>
      <c r="K13109" s="22" t="str">
        <f>IF(I13109&lt;&gt;"",SUMIF(Table1[Codigo_servico],A13109,Table1[Subtotal_insumo]),"")</f>
        <v/>
      </c>
      <c r="L13109" s="16">
        <f>IF(Table1[[#This Row],[Ordem_insumos]]&lt;&gt;0,VLOOKUP(Table1[[#This Row],[Codigo_servico]],Preencher_Orcamento!$B:$D,3,FALSE)*Table1[[#This Row],[Qtde_insumo]],"")</f>
        <v>0</v>
      </c>
      <c r="M13109" s="16">
        <f>IF(Table1[[#This Row],[Ordem_insumos]]&lt;&gt;0,VLOOKUP(Table1[[#This Row],[Codigo_servico]],Preencher_Orcamento!$B:$D,3,FALSE)*Table1[[#This Row],[Subtotal_insumo]],"")</f>
        <v>0</v>
      </c>
    </row>
    <row r="13110" spans="1:13" x14ac:dyDescent="0.25">
      <c r="A13110" s="6">
        <v>181343</v>
      </c>
      <c r="B13110" s="126">
        <v>3</v>
      </c>
      <c r="C13110" s="133"/>
      <c r="D13110" s="134">
        <v>10601</v>
      </c>
      <c r="E13110" s="7" t="s">
        <v>111</v>
      </c>
      <c r="F13110" s="8" t="s">
        <v>58</v>
      </c>
      <c r="G13110" s="18">
        <f>IFERROR(VLOOKUP(Table1[[#This Row],[Codigo_insumo]],BD_Insumos!$B:$E,4),"")</f>
        <v>160.4237</v>
      </c>
      <c r="H13110" s="140">
        <v>1.05</v>
      </c>
      <c r="I13110" s="9"/>
      <c r="J13110" s="23">
        <f t="shared" si="204"/>
        <v>168.444885</v>
      </c>
      <c r="K13110" s="22" t="str">
        <f>IF(I13110&lt;&gt;"",SUMIF(Table1[Codigo_servico],A13110,Table1[Subtotal_insumo]),"")</f>
        <v/>
      </c>
      <c r="L13110" s="18">
        <f>IF(Table1[[#This Row],[Ordem_insumos]]&lt;&gt;0,VLOOKUP(Table1[[#This Row],[Codigo_servico]],Preencher_Orcamento!$B:$D,3,FALSE)*Table1[[#This Row],[Qtde_insumo]],"")</f>
        <v>0</v>
      </c>
      <c r="M13110" s="18">
        <f>IF(Table1[[#This Row],[Ordem_insumos]]&lt;&gt;0,VLOOKUP(Table1[[#This Row],[Codigo_servico]],Preencher_Orcamento!$B:$D,3,FALSE)*Table1[[#This Row],[Subtotal_insumo]],"")</f>
        <v>0</v>
      </c>
    </row>
    <row r="13111" spans="1:13" x14ac:dyDescent="0.25">
      <c r="A13111" s="3">
        <v>181344</v>
      </c>
      <c r="B13111" s="125">
        <v>0</v>
      </c>
      <c r="C13111" s="131" t="s">
        <v>4732</v>
      </c>
      <c r="D13111" s="132"/>
      <c r="E13111" s="4"/>
      <c r="F13111" s="4"/>
      <c r="G13111" s="17" t="str">
        <f>IFERROR(VLOOKUP(Table1[[#This Row],[Codigo_insumo]],BD_Insumos!$B:$E,4),"")</f>
        <v/>
      </c>
      <c r="H13111" s="139"/>
      <c r="I13111" s="5" t="s">
        <v>5</v>
      </c>
      <c r="J13111" s="20" t="str">
        <f t="shared" si="204"/>
        <v/>
      </c>
      <c r="K13111" s="21">
        <f>IF(I13111&lt;&gt;"",SUMIF(Table1[Codigo_servico],A13111,Table1[Subtotal_insumo]),"")</f>
        <v>204.22630179175502</v>
      </c>
      <c r="L13111" s="17" t="str">
        <f>IF(Table1[[#This Row],[Ordem_insumos]]&lt;&gt;0,VLOOKUP(Table1[[#This Row],[Codigo_servico]],Preencher_Orcamento!$B:$D,3,FALSE)*Table1[[#This Row],[Qtde_insumo]],"")</f>
        <v/>
      </c>
      <c r="M13111" s="17" t="str">
        <f>IF(Table1[[#This Row],[Ordem_insumos]]&lt;&gt;0,VLOOKUP(Table1[[#This Row],[Codigo_servico]],Preencher_Orcamento!$B:$D,3,FALSE)*Table1[[#This Row],[Subtotal_insumo]],"")</f>
        <v/>
      </c>
    </row>
    <row r="13112" spans="1:13" x14ac:dyDescent="0.25">
      <c r="A13112" s="6">
        <v>181344</v>
      </c>
      <c r="B13112" s="126">
        <v>1</v>
      </c>
      <c r="C13112" s="133"/>
      <c r="D13112" s="134">
        <v>2014</v>
      </c>
      <c r="E13112" s="7" t="s">
        <v>2185</v>
      </c>
      <c r="F13112" s="8" t="s">
        <v>2140</v>
      </c>
      <c r="G13112" s="16">
        <f>IFERROR(VLOOKUP(Table1[[#This Row],[Codigo_insumo]],BD_Insumos!$B:$E,4),"")</f>
        <v>13.173665210544026</v>
      </c>
      <c r="H13112" s="140">
        <v>0.33</v>
      </c>
      <c r="I13112" s="9"/>
      <c r="J13112" s="22">
        <f t="shared" si="204"/>
        <v>4.3473095194795288</v>
      </c>
      <c r="K13112" s="22" t="str">
        <f>IF(I13112&lt;&gt;"",SUMIF(Table1[Codigo_servico],A13112,Table1[Subtotal_insumo]),"")</f>
        <v/>
      </c>
      <c r="L13112" s="16">
        <f>IF(Table1[[#This Row],[Ordem_insumos]]&lt;&gt;0,VLOOKUP(Table1[[#This Row],[Codigo_servico]],Preencher_Orcamento!$B:$D,3,FALSE)*Table1[[#This Row],[Qtde_insumo]],"")</f>
        <v>0</v>
      </c>
      <c r="M13112" s="16">
        <f>IF(Table1[[#This Row],[Ordem_insumos]]&lt;&gt;0,VLOOKUP(Table1[[#This Row],[Codigo_servico]],Preencher_Orcamento!$B:$D,3,FALSE)*Table1[[#This Row],[Subtotal_insumo]],"")</f>
        <v>0</v>
      </c>
    </row>
    <row r="13113" spans="1:13" x14ac:dyDescent="0.25">
      <c r="A13113" s="6">
        <v>181344</v>
      </c>
      <c r="B13113" s="126">
        <v>2</v>
      </c>
      <c r="C13113" s="133"/>
      <c r="D13113" s="134">
        <v>2020</v>
      </c>
      <c r="E13113" s="7" t="s">
        <v>2188</v>
      </c>
      <c r="F13113" s="8" t="s">
        <v>2140</v>
      </c>
      <c r="G13113" s="16">
        <f>IFERROR(VLOOKUP(Table1[[#This Row],[Codigo_insumo]],BD_Insumos!$B:$E,4),"")</f>
        <v>15.860837164231068</v>
      </c>
      <c r="H13113" s="140">
        <v>2.5</v>
      </c>
      <c r="I13113" s="9"/>
      <c r="J13113" s="22">
        <f t="shared" si="204"/>
        <v>39.652092910577672</v>
      </c>
      <c r="K13113" s="22" t="str">
        <f>IF(I13113&lt;&gt;"",SUMIF(Table1[Codigo_servico],A13113,Table1[Subtotal_insumo]),"")</f>
        <v/>
      </c>
      <c r="L13113" s="16">
        <f>IF(Table1[[#This Row],[Ordem_insumos]]&lt;&gt;0,VLOOKUP(Table1[[#This Row],[Codigo_servico]],Preencher_Orcamento!$B:$D,3,FALSE)*Table1[[#This Row],[Qtde_insumo]],"")</f>
        <v>0</v>
      </c>
      <c r="M13113" s="16">
        <f>IF(Table1[[#This Row],[Ordem_insumos]]&lt;&gt;0,VLOOKUP(Table1[[#This Row],[Codigo_servico]],Preencher_Orcamento!$B:$D,3,FALSE)*Table1[[#This Row],[Subtotal_insumo]],"")</f>
        <v>0</v>
      </c>
    </row>
    <row r="13114" spans="1:13" x14ac:dyDescent="0.25">
      <c r="A13114" s="6">
        <v>181344</v>
      </c>
      <c r="B13114" s="126">
        <v>3</v>
      </c>
      <c r="C13114" s="133"/>
      <c r="D13114" s="134">
        <v>2013</v>
      </c>
      <c r="E13114" s="7" t="s">
        <v>2184</v>
      </c>
      <c r="F13114" s="8" t="s">
        <v>2140</v>
      </c>
      <c r="G13114" s="16">
        <f>IFERROR(VLOOKUP(Table1[[#This Row],[Codigo_insumo]],BD_Insumos!$B:$E,4),"")</f>
        <v>15.756939025755017</v>
      </c>
      <c r="H13114" s="140">
        <v>0.33</v>
      </c>
      <c r="I13114" s="9"/>
      <c r="J13114" s="22">
        <f t="shared" si="204"/>
        <v>5.1997898784991561</v>
      </c>
      <c r="K13114" s="22" t="str">
        <f>IF(I13114&lt;&gt;"",SUMIF(Table1[Codigo_servico],A13114,Table1[Subtotal_insumo]),"")</f>
        <v/>
      </c>
      <c r="L13114" s="16">
        <f>IF(Table1[[#This Row],[Ordem_insumos]]&lt;&gt;0,VLOOKUP(Table1[[#This Row],[Codigo_servico]],Preencher_Orcamento!$B:$D,3,FALSE)*Table1[[#This Row],[Qtde_insumo]],"")</f>
        <v>0</v>
      </c>
      <c r="M13114" s="16">
        <f>IF(Table1[[#This Row],[Ordem_insumos]]&lt;&gt;0,VLOOKUP(Table1[[#This Row],[Codigo_servico]],Preencher_Orcamento!$B:$D,3,FALSE)*Table1[[#This Row],[Subtotal_insumo]],"")</f>
        <v>0</v>
      </c>
    </row>
    <row r="13115" spans="1:13" x14ac:dyDescent="0.25">
      <c r="A13115" s="6">
        <v>181344</v>
      </c>
      <c r="B13115" s="126">
        <v>4</v>
      </c>
      <c r="C13115" s="133"/>
      <c r="D13115" s="134">
        <v>2099</v>
      </c>
      <c r="E13115" s="7" t="s">
        <v>2205</v>
      </c>
      <c r="F13115" s="8" t="s">
        <v>2140</v>
      </c>
      <c r="G13115" s="16">
        <f>IFERROR(VLOOKUP(Table1[[#This Row],[Codigo_insumo]],BD_Insumos!$B:$E,4),"")</f>
        <v>12.627877718847255</v>
      </c>
      <c r="H13115" s="140">
        <v>5.8</v>
      </c>
      <c r="I13115" s="9"/>
      <c r="J13115" s="22">
        <f t="shared" si="204"/>
        <v>73.241690769314076</v>
      </c>
      <c r="K13115" s="22" t="str">
        <f>IF(I13115&lt;&gt;"",SUMIF(Table1[Codigo_servico],A13115,Table1[Subtotal_insumo]),"")</f>
        <v/>
      </c>
      <c r="L13115" s="16">
        <f>IF(Table1[[#This Row],[Ordem_insumos]]&lt;&gt;0,VLOOKUP(Table1[[#This Row],[Codigo_servico]],Preencher_Orcamento!$B:$D,3,FALSE)*Table1[[#This Row],[Qtde_insumo]],"")</f>
        <v>0</v>
      </c>
      <c r="M13115" s="16">
        <f>IF(Table1[[#This Row],[Ordem_insumos]]&lt;&gt;0,VLOOKUP(Table1[[#This Row],[Codigo_servico]],Preencher_Orcamento!$B:$D,3,FALSE)*Table1[[#This Row],[Subtotal_insumo]],"")</f>
        <v>0</v>
      </c>
    </row>
    <row r="13116" spans="1:13" x14ac:dyDescent="0.25">
      <c r="A13116" s="6">
        <v>181344</v>
      </c>
      <c r="B13116" s="126">
        <v>5</v>
      </c>
      <c r="C13116" s="133"/>
      <c r="D13116" s="134">
        <v>10608</v>
      </c>
      <c r="E13116" s="7" t="s">
        <v>118</v>
      </c>
      <c r="F13116" s="8" t="s">
        <v>58</v>
      </c>
      <c r="G13116" s="16">
        <f>IFERROR(VLOOKUP(Table1[[#This Row],[Codigo_insumo]],BD_Insumos!$B:$E,4),"")</f>
        <v>238.17070000000001</v>
      </c>
      <c r="H13116" s="140">
        <v>6.5000000000000002E-2</v>
      </c>
      <c r="I13116" s="9"/>
      <c r="J13116" s="22">
        <f t="shared" si="204"/>
        <v>15.4810955</v>
      </c>
      <c r="K13116" s="22" t="str">
        <f>IF(I13116&lt;&gt;"",SUMIF(Table1[Codigo_servico],A13116,Table1[Subtotal_insumo]),"")</f>
        <v/>
      </c>
      <c r="L13116" s="16">
        <f>IF(Table1[[#This Row],[Ordem_insumos]]&lt;&gt;0,VLOOKUP(Table1[[#This Row],[Codigo_servico]],Preencher_Orcamento!$B:$D,3,FALSE)*Table1[[#This Row],[Qtde_insumo]],"")</f>
        <v>0</v>
      </c>
      <c r="M13116" s="16">
        <f>IF(Table1[[#This Row],[Ordem_insumos]]&lt;&gt;0,VLOOKUP(Table1[[#This Row],[Codigo_servico]],Preencher_Orcamento!$B:$D,3,FALSE)*Table1[[#This Row],[Subtotal_insumo]],"")</f>
        <v>0</v>
      </c>
    </row>
    <row r="13117" spans="1:13" x14ac:dyDescent="0.25">
      <c r="A13117" s="6">
        <v>181344</v>
      </c>
      <c r="B13117" s="126">
        <v>6</v>
      </c>
      <c r="C13117" s="133"/>
      <c r="D13117" s="134">
        <v>2015</v>
      </c>
      <c r="E13117" s="7" t="s">
        <v>2186</v>
      </c>
      <c r="F13117" s="8" t="s">
        <v>2140</v>
      </c>
      <c r="G13117" s="16">
        <f>IFERROR(VLOOKUP(Table1[[#This Row],[Codigo_insumo]],BD_Insumos!$B:$E,4),"")</f>
        <v>16.259414142106937</v>
      </c>
      <c r="H13117" s="140">
        <v>0.17</v>
      </c>
      <c r="I13117" s="9"/>
      <c r="J13117" s="22">
        <f t="shared" si="204"/>
        <v>2.7641004041581794</v>
      </c>
      <c r="K13117" s="22" t="str">
        <f>IF(I13117&lt;&gt;"",SUMIF(Table1[Codigo_servico],A13117,Table1[Subtotal_insumo]),"")</f>
        <v/>
      </c>
      <c r="L13117" s="16">
        <f>IF(Table1[[#This Row],[Ordem_insumos]]&lt;&gt;0,VLOOKUP(Table1[[#This Row],[Codigo_servico]],Preencher_Orcamento!$B:$D,3,FALSE)*Table1[[#This Row],[Qtde_insumo]],"")</f>
        <v>0</v>
      </c>
      <c r="M13117" s="16">
        <f>IF(Table1[[#This Row],[Ordem_insumos]]&lt;&gt;0,VLOOKUP(Table1[[#This Row],[Codigo_servico]],Preencher_Orcamento!$B:$D,3,FALSE)*Table1[[#This Row],[Subtotal_insumo]],"")</f>
        <v>0</v>
      </c>
    </row>
    <row r="13118" spans="1:13" x14ac:dyDescent="0.25">
      <c r="A13118" s="6">
        <v>181344</v>
      </c>
      <c r="B13118" s="126">
        <v>7</v>
      </c>
      <c r="C13118" s="133"/>
      <c r="D13118" s="134">
        <v>17515</v>
      </c>
      <c r="E13118" s="7" t="s">
        <v>383</v>
      </c>
      <c r="F13118" s="8" t="s">
        <v>197</v>
      </c>
      <c r="G13118" s="18">
        <f>IFERROR(VLOOKUP(Table1[[#This Row],[Codigo_insumo]],BD_Insumos!$B:$E,4),"")</f>
        <v>5.5275999999999996</v>
      </c>
      <c r="H13118" s="140">
        <v>0.06</v>
      </c>
      <c r="I13118" s="9"/>
      <c r="J13118" s="23">
        <f t="shared" si="204"/>
        <v>0.33165599999999995</v>
      </c>
      <c r="K13118" s="22" t="str">
        <f>IF(I13118&lt;&gt;"",SUMIF(Table1[Codigo_servico],A13118,Table1[Subtotal_insumo]),"")</f>
        <v/>
      </c>
      <c r="L13118" s="18">
        <f>IF(Table1[[#This Row],[Ordem_insumos]]&lt;&gt;0,VLOOKUP(Table1[[#This Row],[Codigo_servico]],Preencher_Orcamento!$B:$D,3,FALSE)*Table1[[#This Row],[Qtde_insumo]],"")</f>
        <v>0</v>
      </c>
      <c r="M13118" s="18">
        <f>IF(Table1[[#This Row],[Ordem_insumos]]&lt;&gt;0,VLOOKUP(Table1[[#This Row],[Codigo_servico]],Preencher_Orcamento!$B:$D,3,FALSE)*Table1[[#This Row],[Subtotal_insumo]],"")</f>
        <v>0</v>
      </c>
    </row>
    <row r="13119" spans="1:13" x14ac:dyDescent="0.25">
      <c r="A13119" s="6">
        <v>181344</v>
      </c>
      <c r="B13119" s="126">
        <v>8</v>
      </c>
      <c r="C13119" s="133"/>
      <c r="D13119" s="134">
        <v>11066</v>
      </c>
      <c r="E13119" s="7" t="s">
        <v>183</v>
      </c>
      <c r="F13119" s="8" t="s">
        <v>5</v>
      </c>
      <c r="G13119" s="18">
        <f>IFERROR(VLOOKUP(Table1[[#This Row],[Codigo_insumo]],BD_Insumos!$B:$E,4),"")</f>
        <v>1.0965</v>
      </c>
      <c r="H13119" s="140">
        <v>0.6</v>
      </c>
      <c r="I13119" s="9"/>
      <c r="J13119" s="23">
        <f t="shared" si="204"/>
        <v>0.65790000000000004</v>
      </c>
      <c r="K13119" s="22" t="str">
        <f>IF(I13119&lt;&gt;"",SUMIF(Table1[Codigo_servico],A13119,Table1[Subtotal_insumo]),"")</f>
        <v/>
      </c>
      <c r="L13119" s="18">
        <f>IF(Table1[[#This Row],[Ordem_insumos]]&lt;&gt;0,VLOOKUP(Table1[[#This Row],[Codigo_servico]],Preencher_Orcamento!$B:$D,3,FALSE)*Table1[[#This Row],[Qtde_insumo]],"")</f>
        <v>0</v>
      </c>
      <c r="M13119" s="18">
        <f>IF(Table1[[#This Row],[Ordem_insumos]]&lt;&gt;0,VLOOKUP(Table1[[#This Row],[Codigo_servico]],Preencher_Orcamento!$B:$D,3,FALSE)*Table1[[#This Row],[Subtotal_insumo]],"")</f>
        <v>0</v>
      </c>
    </row>
    <row r="13120" spans="1:13" x14ac:dyDescent="0.25">
      <c r="A13120" s="6">
        <v>181344</v>
      </c>
      <c r="B13120" s="126">
        <v>9</v>
      </c>
      <c r="C13120" s="133"/>
      <c r="D13120" s="134">
        <v>10543</v>
      </c>
      <c r="E13120" s="7" t="s">
        <v>91</v>
      </c>
      <c r="F13120" s="8" t="s">
        <v>58</v>
      </c>
      <c r="G13120" s="18">
        <f>IFERROR(VLOOKUP(Table1[[#This Row],[Codigo_insumo]],BD_Insumos!$B:$E,4),"")</f>
        <v>67.283799999999999</v>
      </c>
      <c r="H13120" s="140">
        <v>1.4999999999999999E-2</v>
      </c>
      <c r="I13120" s="9"/>
      <c r="J13120" s="23">
        <f t="shared" si="204"/>
        <v>1.0092569999999998</v>
      </c>
      <c r="K13120" s="22" t="str">
        <f>IF(I13120&lt;&gt;"",SUMIF(Table1[Codigo_servico],A13120,Table1[Subtotal_insumo]),"")</f>
        <v/>
      </c>
      <c r="L13120" s="18">
        <f>IF(Table1[[#This Row],[Ordem_insumos]]&lt;&gt;0,VLOOKUP(Table1[[#This Row],[Codigo_servico]],Preencher_Orcamento!$B:$D,3,FALSE)*Table1[[#This Row],[Qtde_insumo]],"")</f>
        <v>0</v>
      </c>
      <c r="M13120" s="18">
        <f>IF(Table1[[#This Row],[Ordem_insumos]]&lt;&gt;0,VLOOKUP(Table1[[#This Row],[Codigo_servico]],Preencher_Orcamento!$B:$D,3,FALSE)*Table1[[#This Row],[Subtotal_insumo]],"")</f>
        <v>0</v>
      </c>
    </row>
    <row r="13121" spans="1:13" ht="26.25" x14ac:dyDescent="0.25">
      <c r="A13121" s="6">
        <v>181344</v>
      </c>
      <c r="B13121" s="126">
        <v>10</v>
      </c>
      <c r="C13121" s="133"/>
      <c r="D13121" s="134">
        <v>12535</v>
      </c>
      <c r="E13121" s="7" t="s">
        <v>236</v>
      </c>
      <c r="F13121" s="8" t="s">
        <v>457</v>
      </c>
      <c r="G13121" s="18">
        <f>IFERROR(VLOOKUP(Table1[[#This Row],[Codigo_insumo]],BD_Insumos!$B:$E,4),"")</f>
        <v>1.5785</v>
      </c>
      <c r="H13121" s="140">
        <v>15</v>
      </c>
      <c r="I13121" s="9"/>
      <c r="J13121" s="23">
        <f t="shared" si="204"/>
        <v>23.677500000000002</v>
      </c>
      <c r="K13121" s="22" t="str">
        <f>IF(I13121&lt;&gt;"",SUMIF(Table1[Codigo_servico],A13121,Table1[Subtotal_insumo]),"")</f>
        <v/>
      </c>
      <c r="L13121" s="18">
        <f>IF(Table1[[#This Row],[Ordem_insumos]]&lt;&gt;0,VLOOKUP(Table1[[#This Row],[Codigo_servico]],Preencher_Orcamento!$B:$D,3,FALSE)*Table1[[#This Row],[Qtde_insumo]],"")</f>
        <v>0</v>
      </c>
      <c r="M13121" s="18">
        <f>IF(Table1[[#This Row],[Ordem_insumos]]&lt;&gt;0,VLOOKUP(Table1[[#This Row],[Codigo_servico]],Preencher_Orcamento!$B:$D,3,FALSE)*Table1[[#This Row],[Subtotal_insumo]],"")</f>
        <v>0</v>
      </c>
    </row>
    <row r="13122" spans="1:13" x14ac:dyDescent="0.25">
      <c r="A13122" s="6">
        <v>181344</v>
      </c>
      <c r="B13122" s="126">
        <v>11</v>
      </c>
      <c r="C13122" s="133"/>
      <c r="D13122" s="134">
        <v>11070</v>
      </c>
      <c r="E13122" s="7" t="s">
        <v>185</v>
      </c>
      <c r="F13122" s="8" t="s">
        <v>5</v>
      </c>
      <c r="G13122" s="18">
        <f>IFERROR(VLOOKUP(Table1[[#This Row],[Codigo_insumo]],BD_Insumos!$B:$E,4),"")</f>
        <v>4.1189999999999998</v>
      </c>
      <c r="H13122" s="140">
        <v>0.5</v>
      </c>
      <c r="I13122" s="9"/>
      <c r="J13122" s="23">
        <f t="shared" ref="J13122:J13185" si="205">IF(I13122="",G13122*H13122,"")</f>
        <v>2.0594999999999999</v>
      </c>
      <c r="K13122" s="22" t="str">
        <f>IF(I13122&lt;&gt;"",SUMIF(Table1[Codigo_servico],A13122,Table1[Subtotal_insumo]),"")</f>
        <v/>
      </c>
      <c r="L13122" s="18">
        <f>IF(Table1[[#This Row],[Ordem_insumos]]&lt;&gt;0,VLOOKUP(Table1[[#This Row],[Codigo_servico]],Preencher_Orcamento!$B:$D,3,FALSE)*Table1[[#This Row],[Qtde_insumo]],"")</f>
        <v>0</v>
      </c>
      <c r="M13122" s="18">
        <f>IF(Table1[[#This Row],[Ordem_insumos]]&lt;&gt;0,VLOOKUP(Table1[[#This Row],[Codigo_servico]],Preencher_Orcamento!$B:$D,3,FALSE)*Table1[[#This Row],[Subtotal_insumo]],"")</f>
        <v>0</v>
      </c>
    </row>
    <row r="13123" spans="1:13" ht="26.25" x14ac:dyDescent="0.25">
      <c r="A13123" s="6">
        <v>181344</v>
      </c>
      <c r="B13123" s="126">
        <v>12</v>
      </c>
      <c r="C13123" s="133"/>
      <c r="D13123" s="134">
        <v>14022</v>
      </c>
      <c r="E13123" s="7" t="s">
        <v>290</v>
      </c>
      <c r="F13123" s="8" t="s">
        <v>197</v>
      </c>
      <c r="G13123" s="18">
        <f>IFERROR(VLOOKUP(Table1[[#This Row],[Codigo_insumo]],BD_Insumos!$B:$E,4),"")</f>
        <v>20.04</v>
      </c>
      <c r="H13123" s="140">
        <v>0.2</v>
      </c>
      <c r="I13123" s="9"/>
      <c r="J13123" s="23">
        <f t="shared" si="205"/>
        <v>4.008</v>
      </c>
      <c r="K13123" s="22" t="str">
        <f>IF(I13123&lt;&gt;"",SUMIF(Table1[Codigo_servico],A13123,Table1[Subtotal_insumo]),"")</f>
        <v/>
      </c>
      <c r="L13123" s="18">
        <f>IF(Table1[[#This Row],[Ordem_insumos]]&lt;&gt;0,VLOOKUP(Table1[[#This Row],[Codigo_servico]],Preencher_Orcamento!$B:$D,3,FALSE)*Table1[[#This Row],[Qtde_insumo]],"")</f>
        <v>0</v>
      </c>
      <c r="M13123" s="18">
        <f>IF(Table1[[#This Row],[Ordem_insumos]]&lt;&gt;0,VLOOKUP(Table1[[#This Row],[Codigo_servico]],Preencher_Orcamento!$B:$D,3,FALSE)*Table1[[#This Row],[Subtotal_insumo]],"")</f>
        <v>0</v>
      </c>
    </row>
    <row r="13124" spans="1:13" x14ac:dyDescent="0.25">
      <c r="A13124" s="6">
        <v>181344</v>
      </c>
      <c r="B13124" s="126">
        <v>13</v>
      </c>
      <c r="C13124" s="133"/>
      <c r="D13124" s="134">
        <v>17740</v>
      </c>
      <c r="E13124" s="7" t="s">
        <v>399</v>
      </c>
      <c r="F13124" s="8" t="s">
        <v>197</v>
      </c>
      <c r="G13124" s="18">
        <f>IFERROR(VLOOKUP(Table1[[#This Row],[Codigo_insumo]],BD_Insumos!$B:$E,4),"")</f>
        <v>4.9862000000000002</v>
      </c>
      <c r="H13124" s="140">
        <v>0.03</v>
      </c>
      <c r="I13124" s="9"/>
      <c r="J13124" s="23">
        <f t="shared" si="205"/>
        <v>0.149586</v>
      </c>
      <c r="K13124" s="22" t="str">
        <f>IF(I13124&lt;&gt;"",SUMIF(Table1[Codigo_servico],A13124,Table1[Subtotal_insumo]),"")</f>
        <v/>
      </c>
      <c r="L13124" s="18">
        <f>IF(Table1[[#This Row],[Ordem_insumos]]&lt;&gt;0,VLOOKUP(Table1[[#This Row],[Codigo_servico]],Preencher_Orcamento!$B:$D,3,FALSE)*Table1[[#This Row],[Qtde_insumo]],"")</f>
        <v>0</v>
      </c>
      <c r="M13124" s="18">
        <f>IF(Table1[[#This Row],[Ordem_insumos]]&lt;&gt;0,VLOOKUP(Table1[[#This Row],[Codigo_servico]],Preencher_Orcamento!$B:$D,3,FALSE)*Table1[[#This Row],[Subtotal_insumo]],"")</f>
        <v>0</v>
      </c>
    </row>
    <row r="13125" spans="1:13" x14ac:dyDescent="0.25">
      <c r="A13125" s="6">
        <v>181344</v>
      </c>
      <c r="B13125" s="126">
        <v>14</v>
      </c>
      <c r="C13125" s="133"/>
      <c r="D13125" s="134">
        <v>11510</v>
      </c>
      <c r="E13125" s="7" t="s">
        <v>205</v>
      </c>
      <c r="F13125" s="8" t="s">
        <v>197</v>
      </c>
      <c r="G13125" s="18">
        <f>IFERROR(VLOOKUP(Table1[[#This Row],[Codigo_insumo]],BD_Insumos!$B:$E,4),"")</f>
        <v>3.2757999999999998</v>
      </c>
      <c r="H13125" s="140">
        <v>1.84</v>
      </c>
      <c r="I13125" s="9"/>
      <c r="J13125" s="23">
        <f t="shared" si="205"/>
        <v>6.0274719999999995</v>
      </c>
      <c r="K13125" s="22" t="str">
        <f>IF(I13125&lt;&gt;"",SUMIF(Table1[Codigo_servico],A13125,Table1[Subtotal_insumo]),"")</f>
        <v/>
      </c>
      <c r="L13125" s="18">
        <f>IF(Table1[[#This Row],[Ordem_insumos]]&lt;&gt;0,VLOOKUP(Table1[[#This Row],[Codigo_servico]],Preencher_Orcamento!$B:$D,3,FALSE)*Table1[[#This Row],[Qtde_insumo]],"")</f>
        <v>0</v>
      </c>
      <c r="M13125" s="18">
        <f>IF(Table1[[#This Row],[Ordem_insumos]]&lt;&gt;0,VLOOKUP(Table1[[#This Row],[Codigo_servico]],Preencher_Orcamento!$B:$D,3,FALSE)*Table1[[#This Row],[Subtotal_insumo]],"")</f>
        <v>0</v>
      </c>
    </row>
    <row r="13126" spans="1:13" ht="26.25" x14ac:dyDescent="0.25">
      <c r="A13126" s="6">
        <v>181344</v>
      </c>
      <c r="B13126" s="126">
        <v>15</v>
      </c>
      <c r="C13126" s="133"/>
      <c r="D13126" s="134">
        <v>10636</v>
      </c>
      <c r="E13126" s="7" t="s">
        <v>146</v>
      </c>
      <c r="F13126" s="8" t="s">
        <v>58</v>
      </c>
      <c r="G13126" s="18">
        <f>IFERROR(VLOOKUP(Table1[[#This Row],[Codigo_insumo]],BD_Insumos!$B:$E,4),"")</f>
        <v>318.20740000000001</v>
      </c>
      <c r="H13126" s="140">
        <v>1.2999999999999999E-2</v>
      </c>
      <c r="I13126" s="9"/>
      <c r="J13126" s="23">
        <f t="shared" si="205"/>
        <v>4.1366962000000003</v>
      </c>
      <c r="K13126" s="22" t="str">
        <f>IF(I13126&lt;&gt;"",SUMIF(Table1[Codigo_servico],A13126,Table1[Subtotal_insumo]),"")</f>
        <v/>
      </c>
      <c r="L13126" s="18">
        <f>IF(Table1[[#This Row],[Ordem_insumos]]&lt;&gt;0,VLOOKUP(Table1[[#This Row],[Codigo_servico]],Preencher_Orcamento!$B:$D,3,FALSE)*Table1[[#This Row],[Qtde_insumo]],"")</f>
        <v>0</v>
      </c>
      <c r="M13126" s="18">
        <f>IF(Table1[[#This Row],[Ordem_insumos]]&lt;&gt;0,VLOOKUP(Table1[[#This Row],[Codigo_servico]],Preencher_Orcamento!$B:$D,3,FALSE)*Table1[[#This Row],[Subtotal_insumo]],"")</f>
        <v>0</v>
      </c>
    </row>
    <row r="13127" spans="1:13" ht="26.25" x14ac:dyDescent="0.25">
      <c r="A13127" s="6">
        <v>181344</v>
      </c>
      <c r="B13127" s="126">
        <v>16</v>
      </c>
      <c r="C13127" s="133"/>
      <c r="D13127" s="134">
        <v>10648</v>
      </c>
      <c r="E13127" s="7" t="s">
        <v>158</v>
      </c>
      <c r="F13127" s="8" t="s">
        <v>58</v>
      </c>
      <c r="G13127" s="18">
        <f>IFERROR(VLOOKUP(Table1[[#This Row],[Codigo_insumo]],BD_Insumos!$B:$E,4),"")</f>
        <v>359.69349999999997</v>
      </c>
      <c r="H13127" s="140">
        <v>2.5000000000000001E-2</v>
      </c>
      <c r="I13127" s="9"/>
      <c r="J13127" s="23">
        <f t="shared" si="205"/>
        <v>8.9923374999999997</v>
      </c>
      <c r="K13127" s="22" t="str">
        <f>IF(I13127&lt;&gt;"",SUMIF(Table1[Codigo_servico],A13127,Table1[Subtotal_insumo]),"")</f>
        <v/>
      </c>
      <c r="L13127" s="18">
        <f>IF(Table1[[#This Row],[Ordem_insumos]]&lt;&gt;0,VLOOKUP(Table1[[#This Row],[Codigo_servico]],Preencher_Orcamento!$B:$D,3,FALSE)*Table1[[#This Row],[Qtde_insumo]],"")</f>
        <v>0</v>
      </c>
      <c r="M13127" s="18">
        <f>IF(Table1[[#This Row],[Ordem_insumos]]&lt;&gt;0,VLOOKUP(Table1[[#This Row],[Codigo_servico]],Preencher_Orcamento!$B:$D,3,FALSE)*Table1[[#This Row],[Subtotal_insumo]],"")</f>
        <v>0</v>
      </c>
    </row>
    <row r="13128" spans="1:13" ht="26.25" x14ac:dyDescent="0.25">
      <c r="A13128" s="6">
        <v>181344</v>
      </c>
      <c r="B13128" s="126">
        <v>17</v>
      </c>
      <c r="C13128" s="133"/>
      <c r="D13128" s="134">
        <v>10645</v>
      </c>
      <c r="E13128" s="7" t="s">
        <v>155</v>
      </c>
      <c r="F13128" s="8" t="s">
        <v>58</v>
      </c>
      <c r="G13128" s="18">
        <f>IFERROR(VLOOKUP(Table1[[#This Row],[Codigo_insumo]],BD_Insumos!$B:$E,4),"")</f>
        <v>309.5095</v>
      </c>
      <c r="H13128" s="140">
        <v>1.4E-2</v>
      </c>
      <c r="I13128" s="9"/>
      <c r="J13128" s="23">
        <f t="shared" si="205"/>
        <v>4.3331330000000001</v>
      </c>
      <c r="K13128" s="22" t="str">
        <f>IF(I13128&lt;&gt;"",SUMIF(Table1[Codigo_servico],A13128,Table1[Subtotal_insumo]),"")</f>
        <v/>
      </c>
      <c r="L13128" s="18">
        <f>IF(Table1[[#This Row],[Ordem_insumos]]&lt;&gt;0,VLOOKUP(Table1[[#This Row],[Codigo_servico]],Preencher_Orcamento!$B:$D,3,FALSE)*Table1[[#This Row],[Qtde_insumo]],"")</f>
        <v>0</v>
      </c>
      <c r="M13128" s="18">
        <f>IF(Table1[[#This Row],[Ordem_insumos]]&lt;&gt;0,VLOOKUP(Table1[[#This Row],[Codigo_servico]],Preencher_Orcamento!$B:$D,3,FALSE)*Table1[[#This Row],[Subtotal_insumo]],"")</f>
        <v>0</v>
      </c>
    </row>
    <row r="13129" spans="1:13" ht="26.25" x14ac:dyDescent="0.25">
      <c r="A13129" s="6">
        <v>181344</v>
      </c>
      <c r="B13129" s="126">
        <v>18</v>
      </c>
      <c r="C13129" s="133"/>
      <c r="D13129" s="134">
        <v>2016</v>
      </c>
      <c r="E13129" s="7" t="s">
        <v>2187</v>
      </c>
      <c r="F13129" s="8" t="s">
        <v>2140</v>
      </c>
      <c r="G13129" s="18">
        <f>IFERROR(VLOOKUP(Table1[[#This Row],[Codigo_insumo]],BD_Insumos!$B:$E,4),"")</f>
        <v>13.188618292508322</v>
      </c>
      <c r="H13129" s="140">
        <v>0.17</v>
      </c>
      <c r="I13129" s="9"/>
      <c r="J13129" s="23">
        <f t="shared" si="205"/>
        <v>2.2420651097264148</v>
      </c>
      <c r="K13129" s="22" t="str">
        <f>IF(I13129&lt;&gt;"",SUMIF(Table1[Codigo_servico],A13129,Table1[Subtotal_insumo]),"")</f>
        <v/>
      </c>
      <c r="L13129" s="18">
        <f>IF(Table1[[#This Row],[Ordem_insumos]]&lt;&gt;0,VLOOKUP(Table1[[#This Row],[Codigo_servico]],Preencher_Orcamento!$B:$D,3,FALSE)*Table1[[#This Row],[Qtde_insumo]],"")</f>
        <v>0</v>
      </c>
      <c r="M13129" s="18">
        <f>IF(Table1[[#This Row],[Ordem_insumos]]&lt;&gt;0,VLOOKUP(Table1[[#This Row],[Codigo_servico]],Preencher_Orcamento!$B:$D,3,FALSE)*Table1[[#This Row],[Subtotal_insumo]],"")</f>
        <v>0</v>
      </c>
    </row>
    <row r="13130" spans="1:13" ht="26.25" x14ac:dyDescent="0.25">
      <c r="A13130" s="6">
        <v>181344</v>
      </c>
      <c r="B13130" s="126">
        <v>19</v>
      </c>
      <c r="C13130" s="133"/>
      <c r="D13130" s="134">
        <v>14040</v>
      </c>
      <c r="E13130" s="7" t="s">
        <v>299</v>
      </c>
      <c r="F13130" s="8" t="s">
        <v>168</v>
      </c>
      <c r="G13130" s="18">
        <f>IFERROR(VLOOKUP(Table1[[#This Row],[Codigo_insumo]],BD_Insumos!$B:$E,4),"")</f>
        <v>7.3939000000000004</v>
      </c>
      <c r="H13130" s="140">
        <v>0.8</v>
      </c>
      <c r="I13130" s="9"/>
      <c r="J13130" s="23">
        <f t="shared" si="205"/>
        <v>5.9151200000000008</v>
      </c>
      <c r="K13130" s="22" t="str">
        <f>IF(I13130&lt;&gt;"",SUMIF(Table1[Codigo_servico],A13130,Table1[Subtotal_insumo]),"")</f>
        <v/>
      </c>
      <c r="L13130" s="18">
        <f>IF(Table1[[#This Row],[Ordem_insumos]]&lt;&gt;0,VLOOKUP(Table1[[#This Row],[Codigo_servico]],Preencher_Orcamento!$B:$D,3,FALSE)*Table1[[#This Row],[Qtde_insumo]],"")</f>
        <v>0</v>
      </c>
      <c r="M13130" s="18">
        <f>IF(Table1[[#This Row],[Ordem_insumos]]&lt;&gt;0,VLOOKUP(Table1[[#This Row],[Codigo_servico]],Preencher_Orcamento!$B:$D,3,FALSE)*Table1[[#This Row],[Subtotal_insumo]],"")</f>
        <v>0</v>
      </c>
    </row>
    <row r="13131" spans="1:13" x14ac:dyDescent="0.25">
      <c r="A13131" s="3">
        <v>181345</v>
      </c>
      <c r="B13131" s="125">
        <v>0</v>
      </c>
      <c r="C13131" s="131" t="s">
        <v>4733</v>
      </c>
      <c r="D13131" s="132"/>
      <c r="E13131" s="4"/>
      <c r="F13131" s="4"/>
      <c r="G13131" s="17" t="str">
        <f>IFERROR(VLOOKUP(Table1[[#This Row],[Codigo_insumo]],BD_Insumos!$B:$E,4),"")</f>
        <v/>
      </c>
      <c r="H13131" s="139"/>
      <c r="I13131" s="5" t="s">
        <v>5</v>
      </c>
      <c r="J13131" s="20" t="str">
        <f t="shared" si="205"/>
        <v/>
      </c>
      <c r="K13131" s="21">
        <f>IF(I13131&lt;&gt;"",SUMIF(Table1[Codigo_servico],A13131,Table1[Subtotal_insumo]),"")</f>
        <v>255.06084011920657</v>
      </c>
      <c r="L13131" s="17" t="str">
        <f>IF(Table1[[#This Row],[Ordem_insumos]]&lt;&gt;0,VLOOKUP(Table1[[#This Row],[Codigo_servico]],Preencher_Orcamento!$B:$D,3,FALSE)*Table1[[#This Row],[Qtde_insumo]],"")</f>
        <v/>
      </c>
      <c r="M13131" s="17" t="str">
        <f>IF(Table1[[#This Row],[Ordem_insumos]]&lt;&gt;0,VLOOKUP(Table1[[#This Row],[Codigo_servico]],Preencher_Orcamento!$B:$D,3,FALSE)*Table1[[#This Row],[Subtotal_insumo]],"")</f>
        <v/>
      </c>
    </row>
    <row r="13132" spans="1:13" ht="26.25" x14ac:dyDescent="0.25">
      <c r="A13132" s="6">
        <v>181345</v>
      </c>
      <c r="B13132" s="126">
        <v>1</v>
      </c>
      <c r="C13132" s="133"/>
      <c r="D13132" s="134">
        <v>14040</v>
      </c>
      <c r="E13132" s="7" t="s">
        <v>299</v>
      </c>
      <c r="F13132" s="8" t="s">
        <v>168</v>
      </c>
      <c r="G13132" s="16">
        <f>IFERROR(VLOOKUP(Table1[[#This Row],[Codigo_insumo]],BD_Insumos!$B:$E,4),"")</f>
        <v>7.3939000000000004</v>
      </c>
      <c r="H13132" s="140">
        <v>1.07</v>
      </c>
      <c r="I13132" s="9"/>
      <c r="J13132" s="22">
        <f t="shared" si="205"/>
        <v>7.9114730000000009</v>
      </c>
      <c r="K13132" s="22" t="str">
        <f>IF(I13132&lt;&gt;"",SUMIF(Table1[Codigo_servico],A13132,Table1[Subtotal_insumo]),"")</f>
        <v/>
      </c>
      <c r="L13132" s="16">
        <f>IF(Table1[[#This Row],[Ordem_insumos]]&lt;&gt;0,VLOOKUP(Table1[[#This Row],[Codigo_servico]],Preencher_Orcamento!$B:$D,3,FALSE)*Table1[[#This Row],[Qtde_insumo]],"")</f>
        <v>0</v>
      </c>
      <c r="M13132" s="16">
        <f>IF(Table1[[#This Row],[Ordem_insumos]]&lt;&gt;0,VLOOKUP(Table1[[#This Row],[Codigo_servico]],Preencher_Orcamento!$B:$D,3,FALSE)*Table1[[#This Row],[Subtotal_insumo]],"")</f>
        <v>0</v>
      </c>
    </row>
    <row r="13133" spans="1:13" x14ac:dyDescent="0.25">
      <c r="A13133" s="6">
        <v>181345</v>
      </c>
      <c r="B13133" s="126">
        <v>2</v>
      </c>
      <c r="C13133" s="133"/>
      <c r="D13133" s="134">
        <v>17515</v>
      </c>
      <c r="E13133" s="7" t="s">
        <v>383</v>
      </c>
      <c r="F13133" s="8" t="s">
        <v>197</v>
      </c>
      <c r="G13133" s="16">
        <f>IFERROR(VLOOKUP(Table1[[#This Row],[Codigo_insumo]],BD_Insumos!$B:$E,4),"")</f>
        <v>5.5275999999999996</v>
      </c>
      <c r="H13133" s="140">
        <v>0.06</v>
      </c>
      <c r="I13133" s="9"/>
      <c r="J13133" s="22">
        <f t="shared" si="205"/>
        <v>0.33165599999999995</v>
      </c>
      <c r="K13133" s="22" t="str">
        <f>IF(I13133&lt;&gt;"",SUMIF(Table1[Codigo_servico],A13133,Table1[Subtotal_insumo]),"")</f>
        <v/>
      </c>
      <c r="L13133" s="16">
        <f>IF(Table1[[#This Row],[Ordem_insumos]]&lt;&gt;0,VLOOKUP(Table1[[#This Row],[Codigo_servico]],Preencher_Orcamento!$B:$D,3,FALSE)*Table1[[#This Row],[Qtde_insumo]],"")</f>
        <v>0</v>
      </c>
      <c r="M13133" s="16">
        <f>IF(Table1[[#This Row],[Ordem_insumos]]&lt;&gt;0,VLOOKUP(Table1[[#This Row],[Codigo_servico]],Preencher_Orcamento!$B:$D,3,FALSE)*Table1[[#This Row],[Subtotal_insumo]],"")</f>
        <v>0</v>
      </c>
    </row>
    <row r="13134" spans="1:13" x14ac:dyDescent="0.25">
      <c r="A13134" s="6">
        <v>181345</v>
      </c>
      <c r="B13134" s="126">
        <v>3</v>
      </c>
      <c r="C13134" s="133"/>
      <c r="D13134" s="134">
        <v>17740</v>
      </c>
      <c r="E13134" s="7" t="s">
        <v>399</v>
      </c>
      <c r="F13134" s="8" t="s">
        <v>197</v>
      </c>
      <c r="G13134" s="16">
        <f>IFERROR(VLOOKUP(Table1[[#This Row],[Codigo_insumo]],BD_Insumos!$B:$E,4),"")</f>
        <v>4.9862000000000002</v>
      </c>
      <c r="H13134" s="140">
        <v>0.04</v>
      </c>
      <c r="I13134" s="9"/>
      <c r="J13134" s="22">
        <f t="shared" si="205"/>
        <v>0.19944800000000001</v>
      </c>
      <c r="K13134" s="22" t="str">
        <f>IF(I13134&lt;&gt;"",SUMIF(Table1[Codigo_servico],A13134,Table1[Subtotal_insumo]),"")</f>
        <v/>
      </c>
      <c r="L13134" s="16">
        <f>IF(Table1[[#This Row],[Ordem_insumos]]&lt;&gt;0,VLOOKUP(Table1[[#This Row],[Codigo_servico]],Preencher_Orcamento!$B:$D,3,FALSE)*Table1[[#This Row],[Qtde_insumo]],"")</f>
        <v>0</v>
      </c>
      <c r="M13134" s="16">
        <f>IF(Table1[[#This Row],[Ordem_insumos]]&lt;&gt;0,VLOOKUP(Table1[[#This Row],[Codigo_servico]],Preencher_Orcamento!$B:$D,3,FALSE)*Table1[[#This Row],[Subtotal_insumo]],"")</f>
        <v>0</v>
      </c>
    </row>
    <row r="13135" spans="1:13" ht="26.25" x14ac:dyDescent="0.25">
      <c r="A13135" s="6">
        <v>181345</v>
      </c>
      <c r="B13135" s="126">
        <v>4</v>
      </c>
      <c r="C13135" s="133"/>
      <c r="D13135" s="134">
        <v>10645</v>
      </c>
      <c r="E13135" s="7" t="s">
        <v>155</v>
      </c>
      <c r="F13135" s="8" t="s">
        <v>58</v>
      </c>
      <c r="G13135" s="16">
        <f>IFERROR(VLOOKUP(Table1[[#This Row],[Codigo_insumo]],BD_Insumos!$B:$E,4),"")</f>
        <v>309.5095</v>
      </c>
      <c r="H13135" s="140">
        <v>1.6E-2</v>
      </c>
      <c r="I13135" s="9"/>
      <c r="J13135" s="22">
        <f t="shared" si="205"/>
        <v>4.9521519999999999</v>
      </c>
      <c r="K13135" s="22" t="str">
        <f>IF(I13135&lt;&gt;"",SUMIF(Table1[Codigo_servico],A13135,Table1[Subtotal_insumo]),"")</f>
        <v/>
      </c>
      <c r="L13135" s="16">
        <f>IF(Table1[[#This Row],[Ordem_insumos]]&lt;&gt;0,VLOOKUP(Table1[[#This Row],[Codigo_servico]],Preencher_Orcamento!$B:$D,3,FALSE)*Table1[[#This Row],[Qtde_insumo]],"")</f>
        <v>0</v>
      </c>
      <c r="M13135" s="16">
        <f>IF(Table1[[#This Row],[Ordem_insumos]]&lt;&gt;0,VLOOKUP(Table1[[#This Row],[Codigo_servico]],Preencher_Orcamento!$B:$D,3,FALSE)*Table1[[#This Row],[Subtotal_insumo]],"")</f>
        <v>0</v>
      </c>
    </row>
    <row r="13136" spans="1:13" ht="26.25" x14ac:dyDescent="0.25">
      <c r="A13136" s="6">
        <v>181345</v>
      </c>
      <c r="B13136" s="126">
        <v>5</v>
      </c>
      <c r="C13136" s="133"/>
      <c r="D13136" s="134">
        <v>10648</v>
      </c>
      <c r="E13136" s="7" t="s">
        <v>158</v>
      </c>
      <c r="F13136" s="8" t="s">
        <v>58</v>
      </c>
      <c r="G13136" s="16">
        <f>IFERROR(VLOOKUP(Table1[[#This Row],[Codigo_insumo]],BD_Insumos!$B:$E,4),"")</f>
        <v>359.69349999999997</v>
      </c>
      <c r="H13136" s="140">
        <v>3.2000000000000001E-2</v>
      </c>
      <c r="I13136" s="9"/>
      <c r="J13136" s="22">
        <f t="shared" si="205"/>
        <v>11.510192</v>
      </c>
      <c r="K13136" s="22" t="str">
        <f>IF(I13136&lt;&gt;"",SUMIF(Table1[Codigo_servico],A13136,Table1[Subtotal_insumo]),"")</f>
        <v/>
      </c>
      <c r="L13136" s="16">
        <f>IF(Table1[[#This Row],[Ordem_insumos]]&lt;&gt;0,VLOOKUP(Table1[[#This Row],[Codigo_servico]],Preencher_Orcamento!$B:$D,3,FALSE)*Table1[[#This Row],[Qtde_insumo]],"")</f>
        <v>0</v>
      </c>
      <c r="M13136" s="16">
        <f>IF(Table1[[#This Row],[Ordem_insumos]]&lt;&gt;0,VLOOKUP(Table1[[#This Row],[Codigo_servico]],Preencher_Orcamento!$B:$D,3,FALSE)*Table1[[#This Row],[Subtotal_insumo]],"")</f>
        <v>0</v>
      </c>
    </row>
    <row r="13137" spans="1:13" x14ac:dyDescent="0.25">
      <c r="A13137" s="6">
        <v>181345</v>
      </c>
      <c r="B13137" s="126">
        <v>6</v>
      </c>
      <c r="C13137" s="133"/>
      <c r="D13137" s="134">
        <v>11066</v>
      </c>
      <c r="E13137" s="7" t="s">
        <v>183</v>
      </c>
      <c r="F13137" s="8" t="s">
        <v>5</v>
      </c>
      <c r="G13137" s="16">
        <f>IFERROR(VLOOKUP(Table1[[#This Row],[Codigo_insumo]],BD_Insumos!$B:$E,4),"")</f>
        <v>1.0965</v>
      </c>
      <c r="H13137" s="140">
        <v>0.6</v>
      </c>
      <c r="I13137" s="9"/>
      <c r="J13137" s="22">
        <f t="shared" si="205"/>
        <v>0.65790000000000004</v>
      </c>
      <c r="K13137" s="22" t="str">
        <f>IF(I13137&lt;&gt;"",SUMIF(Table1[Codigo_servico],A13137,Table1[Subtotal_insumo]),"")</f>
        <v/>
      </c>
      <c r="L13137" s="16">
        <f>IF(Table1[[#This Row],[Ordem_insumos]]&lt;&gt;0,VLOOKUP(Table1[[#This Row],[Codigo_servico]],Preencher_Orcamento!$B:$D,3,FALSE)*Table1[[#This Row],[Qtde_insumo]],"")</f>
        <v>0</v>
      </c>
      <c r="M13137" s="16">
        <f>IF(Table1[[#This Row],[Ordem_insumos]]&lt;&gt;0,VLOOKUP(Table1[[#This Row],[Codigo_servico]],Preencher_Orcamento!$B:$D,3,FALSE)*Table1[[#This Row],[Subtotal_insumo]],"")</f>
        <v>0</v>
      </c>
    </row>
    <row r="13138" spans="1:13" x14ac:dyDescent="0.25">
      <c r="A13138" s="6">
        <v>181345</v>
      </c>
      <c r="B13138" s="126">
        <v>7</v>
      </c>
      <c r="C13138" s="133"/>
      <c r="D13138" s="134">
        <v>11070</v>
      </c>
      <c r="E13138" s="7" t="s">
        <v>185</v>
      </c>
      <c r="F13138" s="8" t="s">
        <v>5</v>
      </c>
      <c r="G13138" s="18">
        <f>IFERROR(VLOOKUP(Table1[[#This Row],[Codigo_insumo]],BD_Insumos!$B:$E,4),"")</f>
        <v>4.1189999999999998</v>
      </c>
      <c r="H13138" s="140">
        <v>0.5</v>
      </c>
      <c r="I13138" s="9"/>
      <c r="J13138" s="23">
        <f t="shared" si="205"/>
        <v>2.0594999999999999</v>
      </c>
      <c r="K13138" s="22" t="str">
        <f>IF(I13138&lt;&gt;"",SUMIF(Table1[Codigo_servico],A13138,Table1[Subtotal_insumo]),"")</f>
        <v/>
      </c>
      <c r="L13138" s="18">
        <f>IF(Table1[[#This Row],[Ordem_insumos]]&lt;&gt;0,VLOOKUP(Table1[[#This Row],[Codigo_servico]],Preencher_Orcamento!$B:$D,3,FALSE)*Table1[[#This Row],[Qtde_insumo]],"")</f>
        <v>0</v>
      </c>
      <c r="M13138" s="18">
        <f>IF(Table1[[#This Row],[Ordem_insumos]]&lt;&gt;0,VLOOKUP(Table1[[#This Row],[Codigo_servico]],Preencher_Orcamento!$B:$D,3,FALSE)*Table1[[#This Row],[Subtotal_insumo]],"")</f>
        <v>0</v>
      </c>
    </row>
    <row r="13139" spans="1:13" ht="26.25" x14ac:dyDescent="0.25">
      <c r="A13139" s="6">
        <v>181345</v>
      </c>
      <c r="B13139" s="126">
        <v>8</v>
      </c>
      <c r="C13139" s="133"/>
      <c r="D13139" s="134">
        <v>14022</v>
      </c>
      <c r="E13139" s="7" t="s">
        <v>290</v>
      </c>
      <c r="F13139" s="8" t="s">
        <v>197</v>
      </c>
      <c r="G13139" s="18">
        <f>IFERROR(VLOOKUP(Table1[[#This Row],[Codigo_insumo]],BD_Insumos!$B:$E,4),"")</f>
        <v>20.04</v>
      </c>
      <c r="H13139" s="140">
        <v>0.27</v>
      </c>
      <c r="I13139" s="9"/>
      <c r="J13139" s="23">
        <f t="shared" si="205"/>
        <v>5.4108000000000001</v>
      </c>
      <c r="K13139" s="22" t="str">
        <f>IF(I13139&lt;&gt;"",SUMIF(Table1[Codigo_servico],A13139,Table1[Subtotal_insumo]),"")</f>
        <v/>
      </c>
      <c r="L13139" s="18">
        <f>IF(Table1[[#This Row],[Ordem_insumos]]&lt;&gt;0,VLOOKUP(Table1[[#This Row],[Codigo_servico]],Preencher_Orcamento!$B:$D,3,FALSE)*Table1[[#This Row],[Qtde_insumo]],"")</f>
        <v>0</v>
      </c>
      <c r="M13139" s="18">
        <f>IF(Table1[[#This Row],[Ordem_insumos]]&lt;&gt;0,VLOOKUP(Table1[[#This Row],[Codigo_servico]],Preencher_Orcamento!$B:$D,3,FALSE)*Table1[[#This Row],[Subtotal_insumo]],"")</f>
        <v>0</v>
      </c>
    </row>
    <row r="13140" spans="1:13" x14ac:dyDescent="0.25">
      <c r="A13140" s="6">
        <v>181345</v>
      </c>
      <c r="B13140" s="126">
        <v>9</v>
      </c>
      <c r="C13140" s="133"/>
      <c r="D13140" s="134">
        <v>10608</v>
      </c>
      <c r="E13140" s="7" t="s">
        <v>118</v>
      </c>
      <c r="F13140" s="8" t="s">
        <v>58</v>
      </c>
      <c r="G13140" s="18">
        <f>IFERROR(VLOOKUP(Table1[[#This Row],[Codigo_insumo]],BD_Insumos!$B:$E,4),"")</f>
        <v>238.17070000000001</v>
      </c>
      <c r="H13140" s="140">
        <v>8.5000000000000006E-2</v>
      </c>
      <c r="I13140" s="9"/>
      <c r="J13140" s="23">
        <f t="shared" si="205"/>
        <v>20.244509500000003</v>
      </c>
      <c r="K13140" s="22" t="str">
        <f>IF(I13140&lt;&gt;"",SUMIF(Table1[Codigo_servico],A13140,Table1[Subtotal_insumo]),"")</f>
        <v/>
      </c>
      <c r="L13140" s="18">
        <f>IF(Table1[[#This Row],[Ordem_insumos]]&lt;&gt;0,VLOOKUP(Table1[[#This Row],[Codigo_servico]],Preencher_Orcamento!$B:$D,3,FALSE)*Table1[[#This Row],[Qtde_insumo]],"")</f>
        <v>0</v>
      </c>
      <c r="M13140" s="18">
        <f>IF(Table1[[#This Row],[Ordem_insumos]]&lt;&gt;0,VLOOKUP(Table1[[#This Row],[Codigo_servico]],Preencher_Orcamento!$B:$D,3,FALSE)*Table1[[#This Row],[Subtotal_insumo]],"")</f>
        <v>0</v>
      </c>
    </row>
    <row r="13141" spans="1:13" ht="26.25" x14ac:dyDescent="0.25">
      <c r="A13141" s="6">
        <v>181345</v>
      </c>
      <c r="B13141" s="126">
        <v>10</v>
      </c>
      <c r="C13141" s="133"/>
      <c r="D13141" s="134">
        <v>12535</v>
      </c>
      <c r="E13141" s="7" t="s">
        <v>236</v>
      </c>
      <c r="F13141" s="8" t="s">
        <v>457</v>
      </c>
      <c r="G13141" s="18">
        <f>IFERROR(VLOOKUP(Table1[[#This Row],[Codigo_insumo]],BD_Insumos!$B:$E,4),"")</f>
        <v>1.5785</v>
      </c>
      <c r="H13141" s="140">
        <v>20</v>
      </c>
      <c r="I13141" s="9"/>
      <c r="J13141" s="23">
        <f t="shared" si="205"/>
        <v>31.57</v>
      </c>
      <c r="K13141" s="22" t="str">
        <f>IF(I13141&lt;&gt;"",SUMIF(Table1[Codigo_servico],A13141,Table1[Subtotal_insumo]),"")</f>
        <v/>
      </c>
      <c r="L13141" s="18">
        <f>IF(Table1[[#This Row],[Ordem_insumos]]&lt;&gt;0,VLOOKUP(Table1[[#This Row],[Codigo_servico]],Preencher_Orcamento!$B:$D,3,FALSE)*Table1[[#This Row],[Qtde_insumo]],"")</f>
        <v>0</v>
      </c>
      <c r="M13141" s="18">
        <f>IF(Table1[[#This Row],[Ordem_insumos]]&lt;&gt;0,VLOOKUP(Table1[[#This Row],[Codigo_servico]],Preencher_Orcamento!$B:$D,3,FALSE)*Table1[[#This Row],[Subtotal_insumo]],"")</f>
        <v>0</v>
      </c>
    </row>
    <row r="13142" spans="1:13" x14ac:dyDescent="0.25">
      <c r="A13142" s="6">
        <v>181345</v>
      </c>
      <c r="B13142" s="126">
        <v>11</v>
      </c>
      <c r="C13142" s="133"/>
      <c r="D13142" s="134">
        <v>11510</v>
      </c>
      <c r="E13142" s="7" t="s">
        <v>205</v>
      </c>
      <c r="F13142" s="8" t="s">
        <v>197</v>
      </c>
      <c r="G13142" s="18">
        <f>IFERROR(VLOOKUP(Table1[[#This Row],[Codigo_insumo]],BD_Insumos!$B:$E,4),"")</f>
        <v>3.2757999999999998</v>
      </c>
      <c r="H13142" s="140">
        <v>2.36</v>
      </c>
      <c r="I13142" s="9"/>
      <c r="J13142" s="23">
        <f t="shared" si="205"/>
        <v>7.7308879999999993</v>
      </c>
      <c r="K13142" s="22" t="str">
        <f>IF(I13142&lt;&gt;"",SUMIF(Table1[Codigo_servico],A13142,Table1[Subtotal_insumo]),"")</f>
        <v/>
      </c>
      <c r="L13142" s="18">
        <f>IF(Table1[[#This Row],[Ordem_insumos]]&lt;&gt;0,VLOOKUP(Table1[[#This Row],[Codigo_servico]],Preencher_Orcamento!$B:$D,3,FALSE)*Table1[[#This Row],[Qtde_insumo]],"")</f>
        <v>0</v>
      </c>
      <c r="M13142" s="18">
        <f>IF(Table1[[#This Row],[Ordem_insumos]]&lt;&gt;0,VLOOKUP(Table1[[#This Row],[Codigo_servico]],Preencher_Orcamento!$B:$D,3,FALSE)*Table1[[#This Row],[Subtotal_insumo]],"")</f>
        <v>0</v>
      </c>
    </row>
    <row r="13143" spans="1:13" x14ac:dyDescent="0.25">
      <c r="A13143" s="6">
        <v>181345</v>
      </c>
      <c r="B13143" s="126">
        <v>12</v>
      </c>
      <c r="C13143" s="133"/>
      <c r="D13143" s="134">
        <v>2013</v>
      </c>
      <c r="E13143" s="7" t="s">
        <v>2184</v>
      </c>
      <c r="F13143" s="8" t="s">
        <v>2140</v>
      </c>
      <c r="G13143" s="18">
        <f>IFERROR(VLOOKUP(Table1[[#This Row],[Codigo_insumo]],BD_Insumos!$B:$E,4),"")</f>
        <v>15.756939025755017</v>
      </c>
      <c r="H13143" s="140">
        <v>0.33</v>
      </c>
      <c r="I13143" s="9"/>
      <c r="J13143" s="23">
        <f t="shared" si="205"/>
        <v>5.1997898784991561</v>
      </c>
      <c r="K13143" s="22" t="str">
        <f>IF(I13143&lt;&gt;"",SUMIF(Table1[Codigo_servico],A13143,Table1[Subtotal_insumo]),"")</f>
        <v/>
      </c>
      <c r="L13143" s="18">
        <f>IF(Table1[[#This Row],[Ordem_insumos]]&lt;&gt;0,VLOOKUP(Table1[[#This Row],[Codigo_servico]],Preencher_Orcamento!$B:$D,3,FALSE)*Table1[[#This Row],[Qtde_insumo]],"")</f>
        <v>0</v>
      </c>
      <c r="M13143" s="18">
        <f>IF(Table1[[#This Row],[Ordem_insumos]]&lt;&gt;0,VLOOKUP(Table1[[#This Row],[Codigo_servico]],Preencher_Orcamento!$B:$D,3,FALSE)*Table1[[#This Row],[Subtotal_insumo]],"")</f>
        <v>0</v>
      </c>
    </row>
    <row r="13144" spans="1:13" x14ac:dyDescent="0.25">
      <c r="A13144" s="6">
        <v>181345</v>
      </c>
      <c r="B13144" s="126">
        <v>13</v>
      </c>
      <c r="C13144" s="133"/>
      <c r="D13144" s="134">
        <v>2099</v>
      </c>
      <c r="E13144" s="7" t="s">
        <v>2205</v>
      </c>
      <c r="F13144" s="8" t="s">
        <v>2140</v>
      </c>
      <c r="G13144" s="18">
        <f>IFERROR(VLOOKUP(Table1[[#This Row],[Codigo_insumo]],BD_Insumos!$B:$E,4),"")</f>
        <v>12.627877718847255</v>
      </c>
      <c r="H13144" s="140">
        <v>6.97</v>
      </c>
      <c r="I13144" s="9"/>
      <c r="J13144" s="23">
        <f t="shared" si="205"/>
        <v>88.01630770036536</v>
      </c>
      <c r="K13144" s="22" t="str">
        <f>IF(I13144&lt;&gt;"",SUMIF(Table1[Codigo_servico],A13144,Table1[Subtotal_insumo]),"")</f>
        <v/>
      </c>
      <c r="L13144" s="18">
        <f>IF(Table1[[#This Row],[Ordem_insumos]]&lt;&gt;0,VLOOKUP(Table1[[#This Row],[Codigo_servico]],Preencher_Orcamento!$B:$D,3,FALSE)*Table1[[#This Row],[Qtde_insumo]],"")</f>
        <v>0</v>
      </c>
      <c r="M13144" s="18">
        <f>IF(Table1[[#This Row],[Ordem_insumos]]&lt;&gt;0,VLOOKUP(Table1[[#This Row],[Codigo_servico]],Preencher_Orcamento!$B:$D,3,FALSE)*Table1[[#This Row],[Subtotal_insumo]],"")</f>
        <v>0</v>
      </c>
    </row>
    <row r="13145" spans="1:13" x14ac:dyDescent="0.25">
      <c r="A13145" s="6">
        <v>181345</v>
      </c>
      <c r="B13145" s="126">
        <v>14</v>
      </c>
      <c r="C13145" s="133"/>
      <c r="D13145" s="134">
        <v>2014</v>
      </c>
      <c r="E13145" s="7" t="s">
        <v>2185</v>
      </c>
      <c r="F13145" s="8" t="s">
        <v>2140</v>
      </c>
      <c r="G13145" s="18">
        <f>IFERROR(VLOOKUP(Table1[[#This Row],[Codigo_insumo]],BD_Insumos!$B:$E,4),"")</f>
        <v>13.173665210544026</v>
      </c>
      <c r="H13145" s="140">
        <v>0.33</v>
      </c>
      <c r="I13145" s="9"/>
      <c r="J13145" s="23">
        <f t="shared" si="205"/>
        <v>4.3473095194795288</v>
      </c>
      <c r="K13145" s="22" t="str">
        <f>IF(I13145&lt;&gt;"",SUMIF(Table1[Codigo_servico],A13145,Table1[Subtotal_insumo]),"")</f>
        <v/>
      </c>
      <c r="L13145" s="18">
        <f>IF(Table1[[#This Row],[Ordem_insumos]]&lt;&gt;0,VLOOKUP(Table1[[#This Row],[Codigo_servico]],Preencher_Orcamento!$B:$D,3,FALSE)*Table1[[#This Row],[Qtde_insumo]],"")</f>
        <v>0</v>
      </c>
      <c r="M13145" s="18">
        <f>IF(Table1[[#This Row],[Ordem_insumos]]&lt;&gt;0,VLOOKUP(Table1[[#This Row],[Codigo_servico]],Preencher_Orcamento!$B:$D,3,FALSE)*Table1[[#This Row],[Subtotal_insumo]],"")</f>
        <v>0</v>
      </c>
    </row>
    <row r="13146" spans="1:13" x14ac:dyDescent="0.25">
      <c r="A13146" s="6">
        <v>181345</v>
      </c>
      <c r="B13146" s="126">
        <v>15</v>
      </c>
      <c r="C13146" s="133"/>
      <c r="D13146" s="134">
        <v>2015</v>
      </c>
      <c r="E13146" s="7" t="s">
        <v>2186</v>
      </c>
      <c r="F13146" s="8" t="s">
        <v>2140</v>
      </c>
      <c r="G13146" s="18">
        <f>IFERROR(VLOOKUP(Table1[[#This Row],[Codigo_insumo]],BD_Insumos!$B:$E,4),"")</f>
        <v>16.259414142106937</v>
      </c>
      <c r="H13146" s="140">
        <v>0.22</v>
      </c>
      <c r="I13146" s="9"/>
      <c r="J13146" s="23">
        <f t="shared" si="205"/>
        <v>3.5770711112635261</v>
      </c>
      <c r="K13146" s="22" t="str">
        <f>IF(I13146&lt;&gt;"",SUMIF(Table1[Codigo_servico],A13146,Table1[Subtotal_insumo]),"")</f>
        <v/>
      </c>
      <c r="L13146" s="18">
        <f>IF(Table1[[#This Row],[Ordem_insumos]]&lt;&gt;0,VLOOKUP(Table1[[#This Row],[Codigo_servico]],Preencher_Orcamento!$B:$D,3,FALSE)*Table1[[#This Row],[Qtde_insumo]],"")</f>
        <v>0</v>
      </c>
      <c r="M13146" s="18">
        <f>IF(Table1[[#This Row],[Ordem_insumos]]&lt;&gt;0,VLOOKUP(Table1[[#This Row],[Codigo_servico]],Preencher_Orcamento!$B:$D,3,FALSE)*Table1[[#This Row],[Subtotal_insumo]],"")</f>
        <v>0</v>
      </c>
    </row>
    <row r="13147" spans="1:13" ht="26.25" x14ac:dyDescent="0.25">
      <c r="A13147" s="6">
        <v>181345</v>
      </c>
      <c r="B13147" s="126">
        <v>16</v>
      </c>
      <c r="C13147" s="133"/>
      <c r="D13147" s="134">
        <v>2016</v>
      </c>
      <c r="E13147" s="7" t="s">
        <v>2187</v>
      </c>
      <c r="F13147" s="8" t="s">
        <v>2140</v>
      </c>
      <c r="G13147" s="18">
        <f>IFERROR(VLOOKUP(Table1[[#This Row],[Codigo_insumo]],BD_Insumos!$B:$E,4),"")</f>
        <v>13.188618292508322</v>
      </c>
      <c r="H13147" s="140">
        <v>0.22</v>
      </c>
      <c r="I13147" s="9"/>
      <c r="J13147" s="23">
        <f t="shared" si="205"/>
        <v>2.9014960243518306</v>
      </c>
      <c r="K13147" s="22" t="str">
        <f>IF(I13147&lt;&gt;"",SUMIF(Table1[Codigo_servico],A13147,Table1[Subtotal_insumo]),"")</f>
        <v/>
      </c>
      <c r="L13147" s="18">
        <f>IF(Table1[[#This Row],[Ordem_insumos]]&lt;&gt;0,VLOOKUP(Table1[[#This Row],[Codigo_servico]],Preencher_Orcamento!$B:$D,3,FALSE)*Table1[[#This Row],[Qtde_insumo]],"")</f>
        <v>0</v>
      </c>
      <c r="M13147" s="18">
        <f>IF(Table1[[#This Row],[Ordem_insumos]]&lt;&gt;0,VLOOKUP(Table1[[#This Row],[Codigo_servico]],Preencher_Orcamento!$B:$D,3,FALSE)*Table1[[#This Row],[Subtotal_insumo]],"")</f>
        <v>0</v>
      </c>
    </row>
    <row r="13148" spans="1:13" x14ac:dyDescent="0.25">
      <c r="A13148" s="6">
        <v>181345</v>
      </c>
      <c r="B13148" s="126">
        <v>17</v>
      </c>
      <c r="C13148" s="133"/>
      <c r="D13148" s="134">
        <v>2020</v>
      </c>
      <c r="E13148" s="7" t="s">
        <v>2188</v>
      </c>
      <c r="F13148" s="8" t="s">
        <v>2140</v>
      </c>
      <c r="G13148" s="18">
        <f>IFERROR(VLOOKUP(Table1[[#This Row],[Codigo_insumo]],BD_Insumos!$B:$E,4),"")</f>
        <v>15.860837164231068</v>
      </c>
      <c r="H13148" s="140">
        <v>3.32</v>
      </c>
      <c r="I13148" s="9"/>
      <c r="J13148" s="23">
        <f t="shared" si="205"/>
        <v>52.657979385247145</v>
      </c>
      <c r="K13148" s="22" t="str">
        <f>IF(I13148&lt;&gt;"",SUMIF(Table1[Codigo_servico],A13148,Table1[Subtotal_insumo]),"")</f>
        <v/>
      </c>
      <c r="L13148" s="18">
        <f>IF(Table1[[#This Row],[Ordem_insumos]]&lt;&gt;0,VLOOKUP(Table1[[#This Row],[Codigo_servico]],Preencher_Orcamento!$B:$D,3,FALSE)*Table1[[#This Row],[Qtde_insumo]],"")</f>
        <v>0</v>
      </c>
      <c r="M13148" s="18">
        <f>IF(Table1[[#This Row],[Ordem_insumos]]&lt;&gt;0,VLOOKUP(Table1[[#This Row],[Codigo_servico]],Preencher_Orcamento!$B:$D,3,FALSE)*Table1[[#This Row],[Subtotal_insumo]],"")</f>
        <v>0</v>
      </c>
    </row>
    <row r="13149" spans="1:13" x14ac:dyDescent="0.25">
      <c r="A13149" s="6">
        <v>181345</v>
      </c>
      <c r="B13149" s="126">
        <v>18</v>
      </c>
      <c r="C13149" s="133"/>
      <c r="D13149" s="134">
        <v>10543</v>
      </c>
      <c r="E13149" s="7" t="s">
        <v>91</v>
      </c>
      <c r="F13149" s="8" t="s">
        <v>58</v>
      </c>
      <c r="G13149" s="18">
        <f>IFERROR(VLOOKUP(Table1[[#This Row],[Codigo_insumo]],BD_Insumos!$B:$E,4),"")</f>
        <v>67.283799999999999</v>
      </c>
      <c r="H13149" s="140">
        <v>1.4999999999999999E-2</v>
      </c>
      <c r="I13149" s="9"/>
      <c r="J13149" s="23">
        <f t="shared" si="205"/>
        <v>1.0092569999999998</v>
      </c>
      <c r="K13149" s="22" t="str">
        <f>IF(I13149&lt;&gt;"",SUMIF(Table1[Codigo_servico],A13149,Table1[Subtotal_insumo]),"")</f>
        <v/>
      </c>
      <c r="L13149" s="18">
        <f>IF(Table1[[#This Row],[Ordem_insumos]]&lt;&gt;0,VLOOKUP(Table1[[#This Row],[Codigo_servico]],Preencher_Orcamento!$B:$D,3,FALSE)*Table1[[#This Row],[Qtde_insumo]],"")</f>
        <v>0</v>
      </c>
      <c r="M13149" s="18">
        <f>IF(Table1[[#This Row],[Ordem_insumos]]&lt;&gt;0,VLOOKUP(Table1[[#This Row],[Codigo_servico]],Preencher_Orcamento!$B:$D,3,FALSE)*Table1[[#This Row],[Subtotal_insumo]],"")</f>
        <v>0</v>
      </c>
    </row>
    <row r="13150" spans="1:13" ht="26.25" x14ac:dyDescent="0.25">
      <c r="A13150" s="6">
        <v>181345</v>
      </c>
      <c r="B13150" s="126">
        <v>19</v>
      </c>
      <c r="C13150" s="133"/>
      <c r="D13150" s="134">
        <v>10636</v>
      </c>
      <c r="E13150" s="7" t="s">
        <v>146</v>
      </c>
      <c r="F13150" s="8" t="s">
        <v>58</v>
      </c>
      <c r="G13150" s="18">
        <f>IFERROR(VLOOKUP(Table1[[#This Row],[Codigo_insumo]],BD_Insumos!$B:$E,4),"")</f>
        <v>318.20740000000001</v>
      </c>
      <c r="H13150" s="140">
        <v>1.4999999999999999E-2</v>
      </c>
      <c r="I13150" s="9"/>
      <c r="J13150" s="23">
        <f t="shared" si="205"/>
        <v>4.7731110000000001</v>
      </c>
      <c r="K13150" s="22" t="str">
        <f>IF(I13150&lt;&gt;"",SUMIF(Table1[Codigo_servico],A13150,Table1[Subtotal_insumo]),"")</f>
        <v/>
      </c>
      <c r="L13150" s="18">
        <f>IF(Table1[[#This Row],[Ordem_insumos]]&lt;&gt;0,VLOOKUP(Table1[[#This Row],[Codigo_servico]],Preencher_Orcamento!$B:$D,3,FALSE)*Table1[[#This Row],[Qtde_insumo]],"")</f>
        <v>0</v>
      </c>
      <c r="M13150" s="18">
        <f>IF(Table1[[#This Row],[Ordem_insumos]]&lt;&gt;0,VLOOKUP(Table1[[#This Row],[Codigo_servico]],Preencher_Orcamento!$B:$D,3,FALSE)*Table1[[#This Row],[Subtotal_insumo]],"")</f>
        <v>0</v>
      </c>
    </row>
    <row r="13151" spans="1:13" x14ac:dyDescent="0.25">
      <c r="A13151" s="3">
        <v>181346</v>
      </c>
      <c r="B13151" s="125">
        <v>0</v>
      </c>
      <c r="C13151" s="131" t="s">
        <v>4734</v>
      </c>
      <c r="D13151" s="132"/>
      <c r="E13151" s="4"/>
      <c r="F13151" s="4"/>
      <c r="G13151" s="17" t="str">
        <f>IFERROR(VLOOKUP(Table1[[#This Row],[Codigo_insumo]],BD_Insumos!$B:$E,4),"")</f>
        <v/>
      </c>
      <c r="H13151" s="139"/>
      <c r="I13151" s="5" t="s">
        <v>58</v>
      </c>
      <c r="J13151" s="20" t="str">
        <f t="shared" si="205"/>
        <v/>
      </c>
      <c r="K13151" s="21">
        <f>IF(I13151&lt;&gt;"",SUMIF(Table1[Codigo_servico],A13151,Table1[Subtotal_insumo]),"")</f>
        <v>87.007677718847262</v>
      </c>
      <c r="L13151" s="17" t="str">
        <f>IF(Table1[[#This Row],[Ordem_insumos]]&lt;&gt;0,VLOOKUP(Table1[[#This Row],[Codigo_servico]],Preencher_Orcamento!$B:$D,3,FALSE)*Table1[[#This Row],[Qtde_insumo]],"")</f>
        <v/>
      </c>
      <c r="M13151" s="17" t="str">
        <f>IF(Table1[[#This Row],[Ordem_insumos]]&lt;&gt;0,VLOOKUP(Table1[[#This Row],[Codigo_servico]],Preencher_Orcamento!$B:$D,3,FALSE)*Table1[[#This Row],[Subtotal_insumo]],"")</f>
        <v/>
      </c>
    </row>
    <row r="13152" spans="1:13" x14ac:dyDescent="0.25">
      <c r="A13152" s="6">
        <v>181346</v>
      </c>
      <c r="B13152" s="126">
        <v>1</v>
      </c>
      <c r="C13152" s="133"/>
      <c r="D13152" s="134">
        <v>10501</v>
      </c>
      <c r="E13152" s="7" t="s">
        <v>57</v>
      </c>
      <c r="F13152" s="8" t="s">
        <v>58</v>
      </c>
      <c r="G13152" s="16">
        <f>IFERROR(VLOOKUP(Table1[[#This Row],[Codigo_insumo]],BD_Insumos!$B:$E,4),"")</f>
        <v>74.379800000000003</v>
      </c>
      <c r="H13152" s="140">
        <v>1</v>
      </c>
      <c r="I13152" s="9"/>
      <c r="J13152" s="22">
        <f t="shared" si="205"/>
        <v>74.379800000000003</v>
      </c>
      <c r="K13152" s="22" t="str">
        <f>IF(I13152&lt;&gt;"",SUMIF(Table1[Codigo_servico],A13152,Table1[Subtotal_insumo]),"")</f>
        <v/>
      </c>
      <c r="L13152" s="16">
        <f>IF(Table1[[#This Row],[Ordem_insumos]]&lt;&gt;0,VLOOKUP(Table1[[#This Row],[Codigo_servico]],Preencher_Orcamento!$B:$D,3,FALSE)*Table1[[#This Row],[Qtde_insumo]],"")</f>
        <v>0</v>
      </c>
      <c r="M13152" s="16">
        <f>IF(Table1[[#This Row],[Ordem_insumos]]&lt;&gt;0,VLOOKUP(Table1[[#This Row],[Codigo_servico]],Preencher_Orcamento!$B:$D,3,FALSE)*Table1[[#This Row],[Subtotal_insumo]],"")</f>
        <v>0</v>
      </c>
    </row>
    <row r="13153" spans="1:13" x14ac:dyDescent="0.25">
      <c r="A13153" s="6">
        <v>181346</v>
      </c>
      <c r="B13153" s="126">
        <v>2</v>
      </c>
      <c r="C13153" s="133"/>
      <c r="D13153" s="134">
        <v>2099</v>
      </c>
      <c r="E13153" s="7" t="s">
        <v>2205</v>
      </c>
      <c r="F13153" s="8" t="s">
        <v>2140</v>
      </c>
      <c r="G13153" s="18">
        <f>IFERROR(VLOOKUP(Table1[[#This Row],[Codigo_insumo]],BD_Insumos!$B:$E,4),"")</f>
        <v>12.627877718847255</v>
      </c>
      <c r="H13153" s="140">
        <v>1</v>
      </c>
      <c r="I13153" s="9"/>
      <c r="J13153" s="23">
        <f t="shared" si="205"/>
        <v>12.627877718847255</v>
      </c>
      <c r="K13153" s="22" t="str">
        <f>IF(I13153&lt;&gt;"",SUMIF(Table1[Codigo_servico],A13153,Table1[Subtotal_insumo]),"")</f>
        <v/>
      </c>
      <c r="L13153" s="18">
        <f>IF(Table1[[#This Row],[Ordem_insumos]]&lt;&gt;0,VLOOKUP(Table1[[#This Row],[Codigo_servico]],Preencher_Orcamento!$B:$D,3,FALSE)*Table1[[#This Row],[Qtde_insumo]],"")</f>
        <v>0</v>
      </c>
      <c r="M13153" s="18">
        <f>IF(Table1[[#This Row],[Ordem_insumos]]&lt;&gt;0,VLOOKUP(Table1[[#This Row],[Codigo_servico]],Preencher_Orcamento!$B:$D,3,FALSE)*Table1[[#This Row],[Subtotal_insumo]],"")</f>
        <v>0</v>
      </c>
    </row>
    <row r="13154" spans="1:13" x14ac:dyDescent="0.25">
      <c r="A13154" s="3">
        <v>181351</v>
      </c>
      <c r="B13154" s="125">
        <v>0</v>
      </c>
      <c r="C13154" s="131" t="s">
        <v>4735</v>
      </c>
      <c r="D13154" s="132"/>
      <c r="E13154" s="4"/>
      <c r="F13154" s="4"/>
      <c r="G13154" s="17" t="str">
        <f>IFERROR(VLOOKUP(Table1[[#This Row],[Codigo_insumo]],BD_Insumos!$B:$E,4),"")</f>
        <v/>
      </c>
      <c r="H13154" s="139"/>
      <c r="I13154" s="5" t="s">
        <v>457</v>
      </c>
      <c r="J13154" s="20" t="str">
        <f t="shared" si="205"/>
        <v/>
      </c>
      <c r="K13154" s="21">
        <f>IF(I13154&lt;&gt;"",SUMIF(Table1[Codigo_servico],A13154,Table1[Subtotal_insumo]),"")</f>
        <v>2493.6776376363514</v>
      </c>
      <c r="L13154" s="17" t="str">
        <f>IF(Table1[[#This Row],[Ordem_insumos]]&lt;&gt;0,VLOOKUP(Table1[[#This Row],[Codigo_servico]],Preencher_Orcamento!$B:$D,3,FALSE)*Table1[[#This Row],[Qtde_insumo]],"")</f>
        <v/>
      </c>
      <c r="M13154" s="17" t="str">
        <f>IF(Table1[[#This Row],[Ordem_insumos]]&lt;&gt;0,VLOOKUP(Table1[[#This Row],[Codigo_servico]],Preencher_Orcamento!$B:$D,3,FALSE)*Table1[[#This Row],[Subtotal_insumo]],"")</f>
        <v/>
      </c>
    </row>
    <row r="13155" spans="1:13" x14ac:dyDescent="0.25">
      <c r="A13155" s="6">
        <v>181351</v>
      </c>
      <c r="B13155" s="126">
        <v>1</v>
      </c>
      <c r="C13155" s="133"/>
      <c r="D13155" s="134">
        <v>2014</v>
      </c>
      <c r="E13155" s="7" t="s">
        <v>2185</v>
      </c>
      <c r="F13155" s="8" t="s">
        <v>2140</v>
      </c>
      <c r="G13155" s="16">
        <f>IFERROR(VLOOKUP(Table1[[#This Row],[Codigo_insumo]],BD_Insumos!$B:$E,4),"")</f>
        <v>13.173665210544026</v>
      </c>
      <c r="H13155" s="140">
        <v>7.03</v>
      </c>
      <c r="I13155" s="9"/>
      <c r="J13155" s="22">
        <f t="shared" si="205"/>
        <v>92.610866430124503</v>
      </c>
      <c r="K13155" s="22" t="str">
        <f>IF(I13155&lt;&gt;"",SUMIF(Table1[Codigo_servico],A13155,Table1[Subtotal_insumo]),"")</f>
        <v/>
      </c>
      <c r="L13155" s="16">
        <f>IF(Table1[[#This Row],[Ordem_insumos]]&lt;&gt;0,VLOOKUP(Table1[[#This Row],[Codigo_servico]],Preencher_Orcamento!$B:$D,3,FALSE)*Table1[[#This Row],[Qtde_insumo]],"")</f>
        <v>0</v>
      </c>
      <c r="M13155" s="16">
        <f>IF(Table1[[#This Row],[Ordem_insumos]]&lt;&gt;0,VLOOKUP(Table1[[#This Row],[Codigo_servico]],Preencher_Orcamento!$B:$D,3,FALSE)*Table1[[#This Row],[Subtotal_insumo]],"")</f>
        <v>0</v>
      </c>
    </row>
    <row r="13156" spans="1:13" x14ac:dyDescent="0.25">
      <c r="A13156" s="6">
        <v>181351</v>
      </c>
      <c r="B13156" s="126">
        <v>2</v>
      </c>
      <c r="C13156" s="133"/>
      <c r="D13156" s="134">
        <v>2013</v>
      </c>
      <c r="E13156" s="7" t="s">
        <v>2184</v>
      </c>
      <c r="F13156" s="8" t="s">
        <v>2140</v>
      </c>
      <c r="G13156" s="16">
        <f>IFERROR(VLOOKUP(Table1[[#This Row],[Codigo_insumo]],BD_Insumos!$B:$E,4),"")</f>
        <v>15.756939025755017</v>
      </c>
      <c r="H13156" s="140">
        <v>7.03</v>
      </c>
      <c r="I13156" s="9"/>
      <c r="J13156" s="22">
        <f t="shared" si="205"/>
        <v>110.77128135105777</v>
      </c>
      <c r="K13156" s="22" t="str">
        <f>IF(I13156&lt;&gt;"",SUMIF(Table1[Codigo_servico],A13156,Table1[Subtotal_insumo]),"")</f>
        <v/>
      </c>
      <c r="L13156" s="16">
        <f>IF(Table1[[#This Row],[Ordem_insumos]]&lt;&gt;0,VLOOKUP(Table1[[#This Row],[Codigo_servico]],Preencher_Orcamento!$B:$D,3,FALSE)*Table1[[#This Row],[Qtde_insumo]],"")</f>
        <v>0</v>
      </c>
      <c r="M13156" s="16">
        <f>IF(Table1[[#This Row],[Ordem_insumos]]&lt;&gt;0,VLOOKUP(Table1[[#This Row],[Codigo_servico]],Preencher_Orcamento!$B:$D,3,FALSE)*Table1[[#This Row],[Subtotal_insumo]],"")</f>
        <v>0</v>
      </c>
    </row>
    <row r="13157" spans="1:13" x14ac:dyDescent="0.25">
      <c r="A13157" s="6">
        <v>181351</v>
      </c>
      <c r="B13157" s="126">
        <v>3</v>
      </c>
      <c r="C13157" s="133"/>
      <c r="D13157" s="134">
        <v>2015</v>
      </c>
      <c r="E13157" s="7" t="s">
        <v>2186</v>
      </c>
      <c r="F13157" s="8" t="s">
        <v>2140</v>
      </c>
      <c r="G13157" s="16">
        <f>IFERROR(VLOOKUP(Table1[[#This Row],[Codigo_insumo]],BD_Insumos!$B:$E,4),"")</f>
        <v>16.259414142106937</v>
      </c>
      <c r="H13157" s="140">
        <v>3.17</v>
      </c>
      <c r="I13157" s="9"/>
      <c r="J13157" s="22">
        <f t="shared" si="205"/>
        <v>51.542342830478994</v>
      </c>
      <c r="K13157" s="22" t="str">
        <f>IF(I13157&lt;&gt;"",SUMIF(Table1[Codigo_servico],A13157,Table1[Subtotal_insumo]),"")</f>
        <v/>
      </c>
      <c r="L13157" s="16">
        <f>IF(Table1[[#This Row],[Ordem_insumos]]&lt;&gt;0,VLOOKUP(Table1[[#This Row],[Codigo_servico]],Preencher_Orcamento!$B:$D,3,FALSE)*Table1[[#This Row],[Qtde_insumo]],"")</f>
        <v>0</v>
      </c>
      <c r="M13157" s="16">
        <f>IF(Table1[[#This Row],[Ordem_insumos]]&lt;&gt;0,VLOOKUP(Table1[[#This Row],[Codigo_servico]],Preencher_Orcamento!$B:$D,3,FALSE)*Table1[[#This Row],[Subtotal_insumo]],"")</f>
        <v>0</v>
      </c>
    </row>
    <row r="13158" spans="1:13" x14ac:dyDescent="0.25">
      <c r="A13158" s="6">
        <v>181351</v>
      </c>
      <c r="B13158" s="126">
        <v>4</v>
      </c>
      <c r="C13158" s="133"/>
      <c r="D13158" s="134">
        <v>10543</v>
      </c>
      <c r="E13158" s="7" t="s">
        <v>91</v>
      </c>
      <c r="F13158" s="8" t="s">
        <v>58</v>
      </c>
      <c r="G13158" s="16">
        <f>IFERROR(VLOOKUP(Table1[[#This Row],[Codigo_insumo]],BD_Insumos!$B:$E,4),"")</f>
        <v>67.283799999999999</v>
      </c>
      <c r="H13158" s="140">
        <v>0.375</v>
      </c>
      <c r="I13158" s="9"/>
      <c r="J13158" s="22">
        <f t="shared" si="205"/>
        <v>25.231425000000002</v>
      </c>
      <c r="K13158" s="22" t="str">
        <f>IF(I13158&lt;&gt;"",SUMIF(Table1[Codigo_servico],A13158,Table1[Subtotal_insumo]),"")</f>
        <v/>
      </c>
      <c r="L13158" s="16">
        <f>IF(Table1[[#This Row],[Ordem_insumos]]&lt;&gt;0,VLOOKUP(Table1[[#This Row],[Codigo_servico]],Preencher_Orcamento!$B:$D,3,FALSE)*Table1[[#This Row],[Qtde_insumo]],"")</f>
        <v>0</v>
      </c>
      <c r="M13158" s="16">
        <f>IF(Table1[[#This Row],[Ordem_insumos]]&lt;&gt;0,VLOOKUP(Table1[[#This Row],[Codigo_servico]],Preencher_Orcamento!$B:$D,3,FALSE)*Table1[[#This Row],[Subtotal_insumo]],"")</f>
        <v>0</v>
      </c>
    </row>
    <row r="13159" spans="1:13" ht="26.25" x14ac:dyDescent="0.25">
      <c r="A13159" s="6">
        <v>181351</v>
      </c>
      <c r="B13159" s="126">
        <v>5</v>
      </c>
      <c r="C13159" s="133"/>
      <c r="D13159" s="134">
        <v>2016</v>
      </c>
      <c r="E13159" s="7" t="s">
        <v>2187</v>
      </c>
      <c r="F13159" s="8" t="s">
        <v>2140</v>
      </c>
      <c r="G13159" s="16">
        <f>IFERROR(VLOOKUP(Table1[[#This Row],[Codigo_insumo]],BD_Insumos!$B:$E,4),"")</f>
        <v>13.188618292508322</v>
      </c>
      <c r="H13159" s="140">
        <v>3.17</v>
      </c>
      <c r="I13159" s="9"/>
      <c r="J13159" s="22">
        <f t="shared" si="205"/>
        <v>41.807919987251381</v>
      </c>
      <c r="K13159" s="22" t="str">
        <f>IF(I13159&lt;&gt;"",SUMIF(Table1[Codigo_servico],A13159,Table1[Subtotal_insumo]),"")</f>
        <v/>
      </c>
      <c r="L13159" s="16">
        <f>IF(Table1[[#This Row],[Ordem_insumos]]&lt;&gt;0,VLOOKUP(Table1[[#This Row],[Codigo_servico]],Preencher_Orcamento!$B:$D,3,FALSE)*Table1[[#This Row],[Qtde_insumo]],"")</f>
        <v>0</v>
      </c>
      <c r="M13159" s="16">
        <f>IF(Table1[[#This Row],[Ordem_insumos]]&lt;&gt;0,VLOOKUP(Table1[[#This Row],[Codigo_servico]],Preencher_Orcamento!$B:$D,3,FALSE)*Table1[[#This Row],[Subtotal_insumo]],"")</f>
        <v>0</v>
      </c>
    </row>
    <row r="13160" spans="1:13" x14ac:dyDescent="0.25">
      <c r="A13160" s="6">
        <v>181351</v>
      </c>
      <c r="B13160" s="126">
        <v>6</v>
      </c>
      <c r="C13160" s="133"/>
      <c r="D13160" s="134">
        <v>2075</v>
      </c>
      <c r="E13160" s="7" t="s">
        <v>2199</v>
      </c>
      <c r="F13160" s="8" t="s">
        <v>2140</v>
      </c>
      <c r="G13160" s="16">
        <f>IFERROR(VLOOKUP(Table1[[#This Row],[Codigo_insumo]],BD_Insumos!$B:$E,4),"")</f>
        <v>15.599673853371913</v>
      </c>
      <c r="H13160" s="140">
        <v>9.86</v>
      </c>
      <c r="I13160" s="9"/>
      <c r="J13160" s="22">
        <f t="shared" si="205"/>
        <v>153.81278419424706</v>
      </c>
      <c r="K13160" s="22" t="str">
        <f>IF(I13160&lt;&gt;"",SUMIF(Table1[Codigo_servico],A13160,Table1[Subtotal_insumo]),"")</f>
        <v/>
      </c>
      <c r="L13160" s="16">
        <f>IF(Table1[[#This Row],[Ordem_insumos]]&lt;&gt;0,VLOOKUP(Table1[[#This Row],[Codigo_servico]],Preencher_Orcamento!$B:$D,3,FALSE)*Table1[[#This Row],[Qtde_insumo]],"")</f>
        <v>0</v>
      </c>
      <c r="M13160" s="16">
        <f>IF(Table1[[#This Row],[Ordem_insumos]]&lt;&gt;0,VLOOKUP(Table1[[#This Row],[Codigo_servico]],Preencher_Orcamento!$B:$D,3,FALSE)*Table1[[#This Row],[Subtotal_insumo]],"")</f>
        <v>0</v>
      </c>
    </row>
    <row r="13161" spans="1:13" x14ac:dyDescent="0.25">
      <c r="A13161" s="6">
        <v>181351</v>
      </c>
      <c r="B13161" s="126">
        <v>7</v>
      </c>
      <c r="C13161" s="133"/>
      <c r="D13161" s="134">
        <v>2076</v>
      </c>
      <c r="E13161" s="7" t="s">
        <v>2200</v>
      </c>
      <c r="F13161" s="8" t="s">
        <v>2140</v>
      </c>
      <c r="G13161" s="16">
        <f>IFERROR(VLOOKUP(Table1[[#This Row],[Codigo_insumo]],BD_Insumos!$B:$E,4),"")</f>
        <v>12.645924541907611</v>
      </c>
      <c r="H13161" s="140">
        <v>4.4000000000000004</v>
      </c>
      <c r="I13161" s="9"/>
      <c r="J13161" s="22">
        <f t="shared" si="205"/>
        <v>55.642067984393492</v>
      </c>
      <c r="K13161" s="22" t="str">
        <f>IF(I13161&lt;&gt;"",SUMIF(Table1[Codigo_servico],A13161,Table1[Subtotal_insumo]),"")</f>
        <v/>
      </c>
      <c r="L13161" s="16">
        <f>IF(Table1[[#This Row],[Ordem_insumos]]&lt;&gt;0,VLOOKUP(Table1[[#This Row],[Codigo_servico]],Preencher_Orcamento!$B:$D,3,FALSE)*Table1[[#This Row],[Qtde_insumo]],"")</f>
        <v>0</v>
      </c>
      <c r="M13161" s="16">
        <f>IF(Table1[[#This Row],[Ordem_insumos]]&lt;&gt;0,VLOOKUP(Table1[[#This Row],[Codigo_servico]],Preencher_Orcamento!$B:$D,3,FALSE)*Table1[[#This Row],[Subtotal_insumo]],"")</f>
        <v>0</v>
      </c>
    </row>
    <row r="13162" spans="1:13" x14ac:dyDescent="0.25">
      <c r="A13162" s="6">
        <v>181351</v>
      </c>
      <c r="B13162" s="126">
        <v>8</v>
      </c>
      <c r="C13162" s="133"/>
      <c r="D13162" s="134">
        <v>2099</v>
      </c>
      <c r="E13162" s="7" t="s">
        <v>2205</v>
      </c>
      <c r="F13162" s="8" t="s">
        <v>2140</v>
      </c>
      <c r="G13162" s="16">
        <f>IFERROR(VLOOKUP(Table1[[#This Row],[Codigo_insumo]],BD_Insumos!$B:$E,4),"")</f>
        <v>12.627877718847255</v>
      </c>
      <c r="H13162" s="140">
        <v>37.43</v>
      </c>
      <c r="I13162" s="9"/>
      <c r="J13162" s="22">
        <f t="shared" si="205"/>
        <v>472.66146301645279</v>
      </c>
      <c r="K13162" s="22" t="str">
        <f>IF(I13162&lt;&gt;"",SUMIF(Table1[Codigo_servico],A13162,Table1[Subtotal_insumo]),"")</f>
        <v/>
      </c>
      <c r="L13162" s="16">
        <f>IF(Table1[[#This Row],[Ordem_insumos]]&lt;&gt;0,VLOOKUP(Table1[[#This Row],[Codigo_servico]],Preencher_Orcamento!$B:$D,3,FALSE)*Table1[[#This Row],[Qtde_insumo]],"")</f>
        <v>0</v>
      </c>
      <c r="M13162" s="16">
        <f>IF(Table1[[#This Row],[Ordem_insumos]]&lt;&gt;0,VLOOKUP(Table1[[#This Row],[Codigo_servico]],Preencher_Orcamento!$B:$D,3,FALSE)*Table1[[#This Row],[Subtotal_insumo]],"")</f>
        <v>0</v>
      </c>
    </row>
    <row r="13163" spans="1:13" x14ac:dyDescent="0.25">
      <c r="A13163" s="6">
        <v>181351</v>
      </c>
      <c r="B13163" s="126">
        <v>9</v>
      </c>
      <c r="C13163" s="133"/>
      <c r="D13163" s="134">
        <v>11070</v>
      </c>
      <c r="E13163" s="7" t="s">
        <v>185</v>
      </c>
      <c r="F13163" s="8" t="s">
        <v>5</v>
      </c>
      <c r="G13163" s="18">
        <f>IFERROR(VLOOKUP(Table1[[#This Row],[Codigo_insumo]],BD_Insumos!$B:$E,4),"")</f>
        <v>4.1189999999999998</v>
      </c>
      <c r="H13163" s="140">
        <v>7.4</v>
      </c>
      <c r="I13163" s="9"/>
      <c r="J13163" s="23">
        <f t="shared" si="205"/>
        <v>30.480599999999999</v>
      </c>
      <c r="K13163" s="22" t="str">
        <f>IF(I13163&lt;&gt;"",SUMIF(Table1[Codigo_servico],A13163,Table1[Subtotal_insumo]),"")</f>
        <v/>
      </c>
      <c r="L13163" s="18">
        <f>IF(Table1[[#This Row],[Ordem_insumos]]&lt;&gt;0,VLOOKUP(Table1[[#This Row],[Codigo_servico]],Preencher_Orcamento!$B:$D,3,FALSE)*Table1[[#This Row],[Qtde_insumo]],"")</f>
        <v>0</v>
      </c>
      <c r="M13163" s="18">
        <f>IF(Table1[[#This Row],[Ordem_insumos]]&lt;&gt;0,VLOOKUP(Table1[[#This Row],[Codigo_servico]],Preencher_Orcamento!$B:$D,3,FALSE)*Table1[[#This Row],[Subtotal_insumo]],"")</f>
        <v>0</v>
      </c>
    </row>
    <row r="13164" spans="1:13" ht="26.25" x14ac:dyDescent="0.25">
      <c r="A13164" s="6">
        <v>181351</v>
      </c>
      <c r="B13164" s="126">
        <v>10</v>
      </c>
      <c r="C13164" s="133"/>
      <c r="D13164" s="134">
        <v>10508</v>
      </c>
      <c r="E13164" s="7" t="s">
        <v>65</v>
      </c>
      <c r="F13164" s="8" t="s">
        <v>197</v>
      </c>
      <c r="G13164" s="18">
        <f>IFERROR(VLOOKUP(Table1[[#This Row],[Codigo_insumo]],BD_Insumos!$B:$E,4),"")</f>
        <v>0.36899999999999999</v>
      </c>
      <c r="H13164" s="140">
        <v>4.99</v>
      </c>
      <c r="I13164" s="9"/>
      <c r="J13164" s="23">
        <f t="shared" si="205"/>
        <v>1.84131</v>
      </c>
      <c r="K13164" s="22" t="str">
        <f>IF(I13164&lt;&gt;"",SUMIF(Table1[Codigo_servico],A13164,Table1[Subtotal_insumo]),"")</f>
        <v/>
      </c>
      <c r="L13164" s="18">
        <f>IF(Table1[[#This Row],[Ordem_insumos]]&lt;&gt;0,VLOOKUP(Table1[[#This Row],[Codigo_servico]],Preencher_Orcamento!$B:$D,3,FALSE)*Table1[[#This Row],[Qtde_insumo]],"")</f>
        <v>0</v>
      </c>
      <c r="M13164" s="18">
        <f>IF(Table1[[#This Row],[Ordem_insumos]]&lt;&gt;0,VLOOKUP(Table1[[#This Row],[Codigo_servico]],Preencher_Orcamento!$B:$D,3,FALSE)*Table1[[#This Row],[Subtotal_insumo]],"")</f>
        <v>0</v>
      </c>
    </row>
    <row r="13165" spans="1:13" x14ac:dyDescent="0.25">
      <c r="A13165" s="6">
        <v>181351</v>
      </c>
      <c r="B13165" s="126">
        <v>11</v>
      </c>
      <c r="C13165" s="133"/>
      <c r="D13165" s="134">
        <v>11520</v>
      </c>
      <c r="E13165" s="7" t="s">
        <v>213</v>
      </c>
      <c r="F13165" s="8" t="s">
        <v>197</v>
      </c>
      <c r="G13165" s="18">
        <f>IFERROR(VLOOKUP(Table1[[#This Row],[Codigo_insumo]],BD_Insumos!$B:$E,4),"")</f>
        <v>3.1955</v>
      </c>
      <c r="H13165" s="140">
        <v>2.35</v>
      </c>
      <c r="I13165" s="9"/>
      <c r="J13165" s="23">
        <f t="shared" si="205"/>
        <v>7.5094250000000002</v>
      </c>
      <c r="K13165" s="22" t="str">
        <f>IF(I13165&lt;&gt;"",SUMIF(Table1[Codigo_servico],A13165,Table1[Subtotal_insumo]),"")</f>
        <v/>
      </c>
      <c r="L13165" s="18">
        <f>IF(Table1[[#This Row],[Ordem_insumos]]&lt;&gt;0,VLOOKUP(Table1[[#This Row],[Codigo_servico]],Preencher_Orcamento!$B:$D,3,FALSE)*Table1[[#This Row],[Qtde_insumo]],"")</f>
        <v>0</v>
      </c>
      <c r="M13165" s="18">
        <f>IF(Table1[[#This Row],[Ordem_insumos]]&lt;&gt;0,VLOOKUP(Table1[[#This Row],[Codigo_servico]],Preencher_Orcamento!$B:$D,3,FALSE)*Table1[[#This Row],[Subtotal_insumo]],"")</f>
        <v>0</v>
      </c>
    </row>
    <row r="13166" spans="1:13" x14ac:dyDescent="0.25">
      <c r="A13166" s="6">
        <v>181351</v>
      </c>
      <c r="B13166" s="126">
        <v>12</v>
      </c>
      <c r="C13166" s="133"/>
      <c r="D13166" s="134">
        <v>10517</v>
      </c>
      <c r="E13166" s="7" t="s">
        <v>71</v>
      </c>
      <c r="F13166" s="8" t="s">
        <v>197</v>
      </c>
      <c r="G13166" s="18">
        <f>IFERROR(VLOOKUP(Table1[[#This Row],[Codigo_insumo]],BD_Insumos!$B:$E,4),"")</f>
        <v>0.42080000000000001</v>
      </c>
      <c r="H13166" s="140">
        <v>216.77</v>
      </c>
      <c r="I13166" s="9"/>
      <c r="J13166" s="23">
        <f t="shared" si="205"/>
        <v>91.216816000000009</v>
      </c>
      <c r="K13166" s="22" t="str">
        <f>IF(I13166&lt;&gt;"",SUMIF(Table1[Codigo_servico],A13166,Table1[Subtotal_insumo]),"")</f>
        <v/>
      </c>
      <c r="L13166" s="18">
        <f>IF(Table1[[#This Row],[Ordem_insumos]]&lt;&gt;0,VLOOKUP(Table1[[#This Row],[Codigo_servico]],Preencher_Orcamento!$B:$D,3,FALSE)*Table1[[#This Row],[Qtde_insumo]],"")</f>
        <v>0</v>
      </c>
      <c r="M13166" s="18">
        <f>IF(Table1[[#This Row],[Ordem_insumos]]&lt;&gt;0,VLOOKUP(Table1[[#This Row],[Codigo_servico]],Preencher_Orcamento!$B:$D,3,FALSE)*Table1[[#This Row],[Subtotal_insumo]],"")</f>
        <v>0</v>
      </c>
    </row>
    <row r="13167" spans="1:13" x14ac:dyDescent="0.25">
      <c r="A13167" s="6">
        <v>181351</v>
      </c>
      <c r="B13167" s="126">
        <v>13</v>
      </c>
      <c r="C13167" s="133"/>
      <c r="D13167" s="134">
        <v>2020</v>
      </c>
      <c r="E13167" s="7" t="s">
        <v>2188</v>
      </c>
      <c r="F13167" s="8" t="s">
        <v>2140</v>
      </c>
      <c r="G13167" s="18">
        <f>IFERROR(VLOOKUP(Table1[[#This Row],[Codigo_insumo]],BD_Insumos!$B:$E,4),"")</f>
        <v>15.860837164231068</v>
      </c>
      <c r="H13167" s="140">
        <v>10.67</v>
      </c>
      <c r="I13167" s="9"/>
      <c r="J13167" s="23">
        <f t="shared" si="205"/>
        <v>169.2351325423455</v>
      </c>
      <c r="K13167" s="22" t="str">
        <f>IF(I13167&lt;&gt;"",SUMIF(Table1[Codigo_servico],A13167,Table1[Subtotal_insumo]),"")</f>
        <v/>
      </c>
      <c r="L13167" s="18">
        <f>IF(Table1[[#This Row],[Ordem_insumos]]&lt;&gt;0,VLOOKUP(Table1[[#This Row],[Codigo_servico]],Preencher_Orcamento!$B:$D,3,FALSE)*Table1[[#This Row],[Qtde_insumo]],"")</f>
        <v>0</v>
      </c>
      <c r="M13167" s="18">
        <f>IF(Table1[[#This Row],[Ordem_insumos]]&lt;&gt;0,VLOOKUP(Table1[[#This Row],[Codigo_servico]],Preencher_Orcamento!$B:$D,3,FALSE)*Table1[[#This Row],[Subtotal_insumo]],"")</f>
        <v>0</v>
      </c>
    </row>
    <row r="13168" spans="1:13" x14ac:dyDescent="0.25">
      <c r="A13168" s="6">
        <v>181351</v>
      </c>
      <c r="B13168" s="126">
        <v>14</v>
      </c>
      <c r="C13168" s="133"/>
      <c r="D13168" s="134">
        <v>10550</v>
      </c>
      <c r="E13168" s="7" t="s">
        <v>97</v>
      </c>
      <c r="F13168" s="8" t="s">
        <v>58</v>
      </c>
      <c r="G13168" s="18">
        <f>IFERROR(VLOOKUP(Table1[[#This Row],[Codigo_insumo]],BD_Insumos!$B:$E,4),"")</f>
        <v>71.755899999999997</v>
      </c>
      <c r="H13168" s="140">
        <v>6.9000000000000006E-2</v>
      </c>
      <c r="I13168" s="9"/>
      <c r="J13168" s="23">
        <f t="shared" si="205"/>
        <v>4.9511571000000005</v>
      </c>
      <c r="K13168" s="22" t="str">
        <f>IF(I13168&lt;&gt;"",SUMIF(Table1[Codigo_servico],A13168,Table1[Subtotal_insumo]),"")</f>
        <v/>
      </c>
      <c r="L13168" s="18">
        <f>IF(Table1[[#This Row],[Ordem_insumos]]&lt;&gt;0,VLOOKUP(Table1[[#This Row],[Codigo_servico]],Preencher_Orcamento!$B:$D,3,FALSE)*Table1[[#This Row],[Qtde_insumo]],"")</f>
        <v>0</v>
      </c>
      <c r="M13168" s="18">
        <f>IF(Table1[[#This Row],[Ordem_insumos]]&lt;&gt;0,VLOOKUP(Table1[[#This Row],[Codigo_servico]],Preencher_Orcamento!$B:$D,3,FALSE)*Table1[[#This Row],[Subtotal_insumo]],"")</f>
        <v>0</v>
      </c>
    </row>
    <row r="13169" spans="1:13" x14ac:dyDescent="0.25">
      <c r="A13169" s="6">
        <v>181351</v>
      </c>
      <c r="B13169" s="126">
        <v>15</v>
      </c>
      <c r="C13169" s="133"/>
      <c r="D13169" s="134">
        <v>11020</v>
      </c>
      <c r="E13169" s="7" t="s">
        <v>174</v>
      </c>
      <c r="F13169" s="8" t="s">
        <v>170</v>
      </c>
      <c r="G13169" s="18">
        <f>IFERROR(VLOOKUP(Table1[[#This Row],[Codigo_insumo]],BD_Insumos!$B:$E,4),"")</f>
        <v>9.8424999999999994</v>
      </c>
      <c r="H13169" s="140">
        <v>0.71</v>
      </c>
      <c r="I13169" s="9"/>
      <c r="J13169" s="23">
        <f t="shared" si="205"/>
        <v>6.9881749999999991</v>
      </c>
      <c r="K13169" s="22" t="str">
        <f>IF(I13169&lt;&gt;"",SUMIF(Table1[Codigo_servico],A13169,Table1[Subtotal_insumo]),"")</f>
        <v/>
      </c>
      <c r="L13169" s="18">
        <f>IF(Table1[[#This Row],[Ordem_insumos]]&lt;&gt;0,VLOOKUP(Table1[[#This Row],[Codigo_servico]],Preencher_Orcamento!$B:$D,3,FALSE)*Table1[[#This Row],[Qtde_insumo]],"")</f>
        <v>0</v>
      </c>
      <c r="M13169" s="18">
        <f>IF(Table1[[#This Row],[Ordem_insumos]]&lt;&gt;0,VLOOKUP(Table1[[#This Row],[Codigo_servico]],Preencher_Orcamento!$B:$D,3,FALSE)*Table1[[#This Row],[Subtotal_insumo]],"")</f>
        <v>0</v>
      </c>
    </row>
    <row r="13170" spans="1:13" x14ac:dyDescent="0.25">
      <c r="A13170" s="6">
        <v>181351</v>
      </c>
      <c r="B13170" s="126">
        <v>16</v>
      </c>
      <c r="C13170" s="133"/>
      <c r="D13170" s="134">
        <v>10501</v>
      </c>
      <c r="E13170" s="7" t="s">
        <v>57</v>
      </c>
      <c r="F13170" s="8" t="s">
        <v>58</v>
      </c>
      <c r="G13170" s="18">
        <f>IFERROR(VLOOKUP(Table1[[#This Row],[Codigo_insumo]],BD_Insumos!$B:$E,4),"")</f>
        <v>74.379800000000003</v>
      </c>
      <c r="H13170" s="140">
        <v>0.44400000000000001</v>
      </c>
      <c r="I13170" s="9"/>
      <c r="J13170" s="23">
        <f t="shared" si="205"/>
        <v>33.024631200000002</v>
      </c>
      <c r="K13170" s="22" t="str">
        <f>IF(I13170&lt;&gt;"",SUMIF(Table1[Codigo_servico],A13170,Table1[Subtotal_insumo]),"")</f>
        <v/>
      </c>
      <c r="L13170" s="18">
        <f>IF(Table1[[#This Row],[Ordem_insumos]]&lt;&gt;0,VLOOKUP(Table1[[#This Row],[Codigo_servico]],Preencher_Orcamento!$B:$D,3,FALSE)*Table1[[#This Row],[Qtde_insumo]],"")</f>
        <v>0</v>
      </c>
      <c r="M13170" s="18">
        <f>IF(Table1[[#This Row],[Ordem_insumos]]&lt;&gt;0,VLOOKUP(Table1[[#This Row],[Codigo_servico]],Preencher_Orcamento!$B:$D,3,FALSE)*Table1[[#This Row],[Subtotal_insumo]],"")</f>
        <v>0</v>
      </c>
    </row>
    <row r="13171" spans="1:13" x14ac:dyDescent="0.25">
      <c r="A13171" s="6">
        <v>181351</v>
      </c>
      <c r="B13171" s="126">
        <v>17</v>
      </c>
      <c r="C13171" s="133"/>
      <c r="D13171" s="134">
        <v>11510</v>
      </c>
      <c r="E13171" s="7" t="s">
        <v>205</v>
      </c>
      <c r="F13171" s="8" t="s">
        <v>197</v>
      </c>
      <c r="G13171" s="18">
        <f>IFERROR(VLOOKUP(Table1[[#This Row],[Codigo_insumo]],BD_Insumos!$B:$E,4),"")</f>
        <v>3.2757999999999998</v>
      </c>
      <c r="H13171" s="140">
        <v>30.97</v>
      </c>
      <c r="I13171" s="9"/>
      <c r="J13171" s="23">
        <f t="shared" si="205"/>
        <v>101.45152599999999</v>
      </c>
      <c r="K13171" s="22" t="str">
        <f>IF(I13171&lt;&gt;"",SUMIF(Table1[Codigo_servico],A13171,Table1[Subtotal_insumo]),"")</f>
        <v/>
      </c>
      <c r="L13171" s="18">
        <f>IF(Table1[[#This Row],[Ordem_insumos]]&lt;&gt;0,VLOOKUP(Table1[[#This Row],[Codigo_servico]],Preencher_Orcamento!$B:$D,3,FALSE)*Table1[[#This Row],[Qtde_insumo]],"")</f>
        <v>0</v>
      </c>
      <c r="M13171" s="18">
        <f>IF(Table1[[#This Row],[Ordem_insumos]]&lt;&gt;0,VLOOKUP(Table1[[#This Row],[Codigo_servico]],Preencher_Orcamento!$B:$D,3,FALSE)*Table1[[#This Row],[Subtotal_insumo]],"")</f>
        <v>0</v>
      </c>
    </row>
    <row r="13172" spans="1:13" ht="26.25" x14ac:dyDescent="0.25">
      <c r="A13172" s="6">
        <v>181351</v>
      </c>
      <c r="B13172" s="126">
        <v>18</v>
      </c>
      <c r="C13172" s="133"/>
      <c r="D13172" s="134">
        <v>14022</v>
      </c>
      <c r="E13172" s="7" t="s">
        <v>290</v>
      </c>
      <c r="F13172" s="8" t="s">
        <v>197</v>
      </c>
      <c r="G13172" s="18">
        <f>IFERROR(VLOOKUP(Table1[[#This Row],[Codigo_insumo]],BD_Insumos!$B:$E,4),"")</f>
        <v>20.04</v>
      </c>
      <c r="H13172" s="140">
        <v>0.2</v>
      </c>
      <c r="I13172" s="9"/>
      <c r="J13172" s="23">
        <f t="shared" si="205"/>
        <v>4.008</v>
      </c>
      <c r="K13172" s="22" t="str">
        <f>IF(I13172&lt;&gt;"",SUMIF(Table1[Codigo_servico],A13172,Table1[Subtotal_insumo]),"")</f>
        <v/>
      </c>
      <c r="L13172" s="18">
        <f>IF(Table1[[#This Row],[Ordem_insumos]]&lt;&gt;0,VLOOKUP(Table1[[#This Row],[Codigo_servico]],Preencher_Orcamento!$B:$D,3,FALSE)*Table1[[#This Row],[Qtde_insumo]],"")</f>
        <v>0</v>
      </c>
      <c r="M13172" s="18">
        <f>IF(Table1[[#This Row],[Ordem_insumos]]&lt;&gt;0,VLOOKUP(Table1[[#This Row],[Codigo_servico]],Preencher_Orcamento!$B:$D,3,FALSE)*Table1[[#This Row],[Subtotal_insumo]],"")</f>
        <v>0</v>
      </c>
    </row>
    <row r="13173" spans="1:13" x14ac:dyDescent="0.25">
      <c r="A13173" s="6">
        <v>181351</v>
      </c>
      <c r="B13173" s="126">
        <v>19</v>
      </c>
      <c r="C13173" s="133"/>
      <c r="D13173" s="134">
        <v>17515</v>
      </c>
      <c r="E13173" s="7" t="s">
        <v>383</v>
      </c>
      <c r="F13173" s="8" t="s">
        <v>197</v>
      </c>
      <c r="G13173" s="18">
        <f>IFERROR(VLOOKUP(Table1[[#This Row],[Codigo_insumo]],BD_Insumos!$B:$E,4),"")</f>
        <v>5.5275999999999996</v>
      </c>
      <c r="H13173" s="140">
        <v>1.1000000000000001</v>
      </c>
      <c r="I13173" s="9"/>
      <c r="J13173" s="23">
        <f t="shared" si="205"/>
        <v>6.0803599999999998</v>
      </c>
      <c r="K13173" s="22" t="str">
        <f>IF(I13173&lt;&gt;"",SUMIF(Table1[Codigo_servico],A13173,Table1[Subtotal_insumo]),"")</f>
        <v/>
      </c>
      <c r="L13173" s="18">
        <f>IF(Table1[[#This Row],[Ordem_insumos]]&lt;&gt;0,VLOOKUP(Table1[[#This Row],[Codigo_servico]],Preencher_Orcamento!$B:$D,3,FALSE)*Table1[[#This Row],[Qtde_insumo]],"")</f>
        <v>0</v>
      </c>
      <c r="M13173" s="18">
        <f>IF(Table1[[#This Row],[Ordem_insumos]]&lt;&gt;0,VLOOKUP(Table1[[#This Row],[Codigo_servico]],Preencher_Orcamento!$B:$D,3,FALSE)*Table1[[#This Row],[Subtotal_insumo]],"")</f>
        <v>0</v>
      </c>
    </row>
    <row r="13174" spans="1:13" x14ac:dyDescent="0.25">
      <c r="A13174" s="6">
        <v>181351</v>
      </c>
      <c r="B13174" s="126">
        <v>20</v>
      </c>
      <c r="C13174" s="133"/>
      <c r="D13174" s="134">
        <v>17740</v>
      </c>
      <c r="E13174" s="7" t="s">
        <v>399</v>
      </c>
      <c r="F13174" s="8" t="s">
        <v>197</v>
      </c>
      <c r="G13174" s="18">
        <f>IFERROR(VLOOKUP(Table1[[#This Row],[Codigo_insumo]],BD_Insumos!$B:$E,4),"")</f>
        <v>4.9862000000000002</v>
      </c>
      <c r="H13174" s="140">
        <v>0.62</v>
      </c>
      <c r="I13174" s="9"/>
      <c r="J13174" s="23">
        <f t="shared" si="205"/>
        <v>3.0914440000000001</v>
      </c>
      <c r="K13174" s="22" t="str">
        <f>IF(I13174&lt;&gt;"",SUMIF(Table1[Codigo_servico],A13174,Table1[Subtotal_insumo]),"")</f>
        <v/>
      </c>
      <c r="L13174" s="18">
        <f>IF(Table1[[#This Row],[Ordem_insumos]]&lt;&gt;0,VLOOKUP(Table1[[#This Row],[Codigo_servico]],Preencher_Orcamento!$B:$D,3,FALSE)*Table1[[#This Row],[Qtde_insumo]],"")</f>
        <v>0</v>
      </c>
      <c r="M13174" s="18">
        <f>IF(Table1[[#This Row],[Ordem_insumos]]&lt;&gt;0,VLOOKUP(Table1[[#This Row],[Codigo_servico]],Preencher_Orcamento!$B:$D,3,FALSE)*Table1[[#This Row],[Subtotal_insumo]],"")</f>
        <v>0</v>
      </c>
    </row>
    <row r="13175" spans="1:13" x14ac:dyDescent="0.25">
      <c r="A13175" s="6">
        <v>181351</v>
      </c>
      <c r="B13175" s="126">
        <v>21</v>
      </c>
      <c r="C13175" s="133"/>
      <c r="D13175" s="134">
        <v>37020</v>
      </c>
      <c r="E13175" s="7" t="s">
        <v>813</v>
      </c>
      <c r="F13175" s="8" t="s">
        <v>168</v>
      </c>
      <c r="G13175" s="18">
        <f>IFERROR(VLOOKUP(Table1[[#This Row],[Codigo_insumo]],BD_Insumos!$B:$E,4),"")</f>
        <v>12.254</v>
      </c>
      <c r="H13175" s="140">
        <v>5.44</v>
      </c>
      <c r="I13175" s="9"/>
      <c r="J13175" s="23">
        <f t="shared" si="205"/>
        <v>66.661760000000001</v>
      </c>
      <c r="K13175" s="22" t="str">
        <f>IF(I13175&lt;&gt;"",SUMIF(Table1[Codigo_servico],A13175,Table1[Subtotal_insumo]),"")</f>
        <v/>
      </c>
      <c r="L13175" s="18">
        <f>IF(Table1[[#This Row],[Ordem_insumos]]&lt;&gt;0,VLOOKUP(Table1[[#This Row],[Codigo_servico]],Preencher_Orcamento!$B:$D,3,FALSE)*Table1[[#This Row],[Qtde_insumo]],"")</f>
        <v>0</v>
      </c>
      <c r="M13175" s="18">
        <f>IF(Table1[[#This Row],[Ordem_insumos]]&lt;&gt;0,VLOOKUP(Table1[[#This Row],[Codigo_servico]],Preencher_Orcamento!$B:$D,3,FALSE)*Table1[[#This Row],[Subtotal_insumo]],"")</f>
        <v>0</v>
      </c>
    </row>
    <row r="13176" spans="1:13" ht="26.25" x14ac:dyDescent="0.25">
      <c r="A13176" s="6">
        <v>181351</v>
      </c>
      <c r="B13176" s="126">
        <v>22</v>
      </c>
      <c r="C13176" s="133"/>
      <c r="D13176" s="134">
        <v>70023</v>
      </c>
      <c r="E13176" s="7" t="s">
        <v>1688</v>
      </c>
      <c r="F13176" s="8" t="s">
        <v>5</v>
      </c>
      <c r="G13176" s="18">
        <f>IFERROR(VLOOKUP(Table1[[#This Row],[Codigo_insumo]],BD_Insumos!$B:$E,4),"")</f>
        <v>430.8383</v>
      </c>
      <c r="H13176" s="140">
        <v>1.6</v>
      </c>
      <c r="I13176" s="9"/>
      <c r="J13176" s="23">
        <f t="shared" si="205"/>
        <v>689.3412800000001</v>
      </c>
      <c r="K13176" s="22" t="str">
        <f>IF(I13176&lt;&gt;"",SUMIF(Table1[Codigo_servico],A13176,Table1[Subtotal_insumo]),"")</f>
        <v/>
      </c>
      <c r="L13176" s="18">
        <f>IF(Table1[[#This Row],[Ordem_insumos]]&lt;&gt;0,VLOOKUP(Table1[[#This Row],[Codigo_servico]],Preencher_Orcamento!$B:$D,3,FALSE)*Table1[[#This Row],[Qtde_insumo]],"")</f>
        <v>0</v>
      </c>
      <c r="M13176" s="18">
        <f>IF(Table1[[#This Row],[Ordem_insumos]]&lt;&gt;0,VLOOKUP(Table1[[#This Row],[Codigo_servico]],Preencher_Orcamento!$B:$D,3,FALSE)*Table1[[#This Row],[Subtotal_insumo]],"")</f>
        <v>0</v>
      </c>
    </row>
    <row r="13177" spans="1:13" x14ac:dyDescent="0.25">
      <c r="A13177" s="6">
        <v>181351</v>
      </c>
      <c r="B13177" s="126">
        <v>23</v>
      </c>
      <c r="C13177" s="133"/>
      <c r="D13177" s="134">
        <v>37525</v>
      </c>
      <c r="E13177" s="7" t="s">
        <v>832</v>
      </c>
      <c r="F13177" s="8" t="s">
        <v>168</v>
      </c>
      <c r="G13177" s="18">
        <f>IFERROR(VLOOKUP(Table1[[#This Row],[Codigo_insumo]],BD_Insumos!$B:$E,4),"")</f>
        <v>6.3125</v>
      </c>
      <c r="H13177" s="140">
        <v>4.3</v>
      </c>
      <c r="I13177" s="9"/>
      <c r="J13177" s="23">
        <f t="shared" si="205"/>
        <v>27.143749999999997</v>
      </c>
      <c r="K13177" s="22" t="str">
        <f>IF(I13177&lt;&gt;"",SUMIF(Table1[Codigo_servico],A13177,Table1[Subtotal_insumo]),"")</f>
        <v/>
      </c>
      <c r="L13177" s="18">
        <f>IF(Table1[[#This Row],[Ordem_insumos]]&lt;&gt;0,VLOOKUP(Table1[[#This Row],[Codigo_servico]],Preencher_Orcamento!$B:$D,3,FALSE)*Table1[[#This Row],[Qtde_insumo]],"")</f>
        <v>0</v>
      </c>
      <c r="M13177" s="18">
        <f>IF(Table1[[#This Row],[Ordem_insumos]]&lt;&gt;0,VLOOKUP(Table1[[#This Row],[Codigo_servico]],Preencher_Orcamento!$B:$D,3,FALSE)*Table1[[#This Row],[Subtotal_insumo]],"")</f>
        <v>0</v>
      </c>
    </row>
    <row r="13178" spans="1:13" ht="26.25" x14ac:dyDescent="0.25">
      <c r="A13178" s="6">
        <v>181351</v>
      </c>
      <c r="B13178" s="126">
        <v>24</v>
      </c>
      <c r="C13178" s="133"/>
      <c r="D13178" s="134">
        <v>70020</v>
      </c>
      <c r="E13178" s="7" t="s">
        <v>1687</v>
      </c>
      <c r="F13178" s="8" t="s">
        <v>5</v>
      </c>
      <c r="G13178" s="18">
        <f>IFERROR(VLOOKUP(Table1[[#This Row],[Codigo_insumo]],BD_Insumos!$B:$E,4),"")</f>
        <v>148.02199999999999</v>
      </c>
      <c r="H13178" s="140">
        <v>1.6</v>
      </c>
      <c r="I13178" s="9"/>
      <c r="J13178" s="23">
        <f t="shared" si="205"/>
        <v>236.83519999999999</v>
      </c>
      <c r="K13178" s="22" t="str">
        <f>IF(I13178&lt;&gt;"",SUMIF(Table1[Codigo_servico],A13178,Table1[Subtotal_insumo]),"")</f>
        <v/>
      </c>
      <c r="L13178" s="18">
        <f>IF(Table1[[#This Row],[Ordem_insumos]]&lt;&gt;0,VLOOKUP(Table1[[#This Row],[Codigo_servico]],Preencher_Orcamento!$B:$D,3,FALSE)*Table1[[#This Row],[Qtde_insumo]],"")</f>
        <v>0</v>
      </c>
      <c r="M13178" s="18">
        <f>IF(Table1[[#This Row],[Ordem_insumos]]&lt;&gt;0,VLOOKUP(Table1[[#This Row],[Codigo_servico]],Preencher_Orcamento!$B:$D,3,FALSE)*Table1[[#This Row],[Subtotal_insumo]],"")</f>
        <v>0</v>
      </c>
    </row>
    <row r="13179" spans="1:13" x14ac:dyDescent="0.25">
      <c r="A13179" s="6">
        <v>181351</v>
      </c>
      <c r="B13179" s="126">
        <v>25</v>
      </c>
      <c r="C13179" s="133"/>
      <c r="D13179" s="134">
        <v>11066</v>
      </c>
      <c r="E13179" s="7" t="s">
        <v>183</v>
      </c>
      <c r="F13179" s="8" t="s">
        <v>5</v>
      </c>
      <c r="G13179" s="18">
        <f>IFERROR(VLOOKUP(Table1[[#This Row],[Codigo_insumo]],BD_Insumos!$B:$E,4),"")</f>
        <v>1.0965</v>
      </c>
      <c r="H13179" s="140">
        <v>8.8800000000000008</v>
      </c>
      <c r="I13179" s="9"/>
      <c r="J13179" s="23">
        <f t="shared" si="205"/>
        <v>9.7369200000000014</v>
      </c>
      <c r="K13179" s="22" t="str">
        <f>IF(I13179&lt;&gt;"",SUMIF(Table1[Codigo_servico],A13179,Table1[Subtotal_insumo]),"")</f>
        <v/>
      </c>
      <c r="L13179" s="18">
        <f>IF(Table1[[#This Row],[Ordem_insumos]]&lt;&gt;0,VLOOKUP(Table1[[#This Row],[Codigo_servico]],Preencher_Orcamento!$B:$D,3,FALSE)*Table1[[#This Row],[Qtde_insumo]],"")</f>
        <v>0</v>
      </c>
      <c r="M13179" s="18">
        <f>IF(Table1[[#This Row],[Ordem_insumos]]&lt;&gt;0,VLOOKUP(Table1[[#This Row],[Codigo_servico]],Preencher_Orcamento!$B:$D,3,FALSE)*Table1[[#This Row],[Subtotal_insumo]],"")</f>
        <v>0</v>
      </c>
    </row>
    <row r="13180" spans="1:13" x14ac:dyDescent="0.25">
      <c r="A13180" s="3">
        <v>181353</v>
      </c>
      <c r="B13180" s="125">
        <v>0</v>
      </c>
      <c r="C13180" s="131" t="s">
        <v>4736</v>
      </c>
      <c r="D13180" s="132"/>
      <c r="E13180" s="4"/>
      <c r="F13180" s="4"/>
      <c r="G13180" s="17" t="str">
        <f>IFERROR(VLOOKUP(Table1[[#This Row],[Codigo_insumo]],BD_Insumos!$B:$E,4),"")</f>
        <v/>
      </c>
      <c r="H13180" s="139"/>
      <c r="I13180" s="5" t="s">
        <v>457</v>
      </c>
      <c r="J13180" s="20" t="str">
        <f t="shared" si="205"/>
        <v/>
      </c>
      <c r="K13180" s="21">
        <f>IF(I13180&lt;&gt;"",SUMIF(Table1[Codigo_servico],A13180,Table1[Subtotal_insumo]),"")</f>
        <v>3645.2797642874916</v>
      </c>
      <c r="L13180" s="17" t="str">
        <f>IF(Table1[[#This Row],[Ordem_insumos]]&lt;&gt;0,VLOOKUP(Table1[[#This Row],[Codigo_servico]],Preencher_Orcamento!$B:$D,3,FALSE)*Table1[[#This Row],[Qtde_insumo]],"")</f>
        <v/>
      </c>
      <c r="M13180" s="17" t="str">
        <f>IF(Table1[[#This Row],[Ordem_insumos]]&lt;&gt;0,VLOOKUP(Table1[[#This Row],[Codigo_servico]],Preencher_Orcamento!$B:$D,3,FALSE)*Table1[[#This Row],[Subtotal_insumo]],"")</f>
        <v/>
      </c>
    </row>
    <row r="13181" spans="1:13" x14ac:dyDescent="0.25">
      <c r="A13181" s="6">
        <v>181353</v>
      </c>
      <c r="B13181" s="126">
        <v>1</v>
      </c>
      <c r="C13181" s="133"/>
      <c r="D13181" s="134">
        <v>11510</v>
      </c>
      <c r="E13181" s="7" t="s">
        <v>205</v>
      </c>
      <c r="F13181" s="8" t="s">
        <v>197</v>
      </c>
      <c r="G13181" s="16">
        <f>IFERROR(VLOOKUP(Table1[[#This Row],[Codigo_insumo]],BD_Insumos!$B:$E,4),"")</f>
        <v>3.2757999999999998</v>
      </c>
      <c r="H13181" s="140">
        <v>20.8</v>
      </c>
      <c r="I13181" s="9"/>
      <c r="J13181" s="22">
        <f t="shared" si="205"/>
        <v>68.13664</v>
      </c>
      <c r="K13181" s="22" t="str">
        <f>IF(I13181&lt;&gt;"",SUMIF(Table1[Codigo_servico],A13181,Table1[Subtotal_insumo]),"")</f>
        <v/>
      </c>
      <c r="L13181" s="16">
        <f>IF(Table1[[#This Row],[Ordem_insumos]]&lt;&gt;0,VLOOKUP(Table1[[#This Row],[Codigo_servico]],Preencher_Orcamento!$B:$D,3,FALSE)*Table1[[#This Row],[Qtde_insumo]],"")</f>
        <v>0</v>
      </c>
      <c r="M13181" s="16">
        <f>IF(Table1[[#This Row],[Ordem_insumos]]&lt;&gt;0,VLOOKUP(Table1[[#This Row],[Codigo_servico]],Preencher_Orcamento!$B:$D,3,FALSE)*Table1[[#This Row],[Subtotal_insumo]],"")</f>
        <v>0</v>
      </c>
    </row>
    <row r="13182" spans="1:13" ht="26.25" x14ac:dyDescent="0.25">
      <c r="A13182" s="6">
        <v>181353</v>
      </c>
      <c r="B13182" s="126">
        <v>2</v>
      </c>
      <c r="C13182" s="133"/>
      <c r="D13182" s="134">
        <v>37025</v>
      </c>
      <c r="E13182" s="7" t="s">
        <v>814</v>
      </c>
      <c r="F13182" s="8" t="s">
        <v>168</v>
      </c>
      <c r="G13182" s="16">
        <f>IFERROR(VLOOKUP(Table1[[#This Row],[Codigo_insumo]],BD_Insumos!$B:$E,4),"")</f>
        <v>9.7798999999999996</v>
      </c>
      <c r="H13182" s="140">
        <v>0.33</v>
      </c>
      <c r="I13182" s="9"/>
      <c r="J13182" s="22">
        <f t="shared" si="205"/>
        <v>3.2273670000000001</v>
      </c>
      <c r="K13182" s="22" t="str">
        <f>IF(I13182&lt;&gt;"",SUMIF(Table1[Codigo_servico],A13182,Table1[Subtotal_insumo]),"")</f>
        <v/>
      </c>
      <c r="L13182" s="16">
        <f>IF(Table1[[#This Row],[Ordem_insumos]]&lt;&gt;0,VLOOKUP(Table1[[#This Row],[Codigo_servico]],Preencher_Orcamento!$B:$D,3,FALSE)*Table1[[#This Row],[Qtde_insumo]],"")</f>
        <v>0</v>
      </c>
      <c r="M13182" s="16">
        <f>IF(Table1[[#This Row],[Ordem_insumos]]&lt;&gt;0,VLOOKUP(Table1[[#This Row],[Codigo_servico]],Preencher_Orcamento!$B:$D,3,FALSE)*Table1[[#This Row],[Subtotal_insumo]],"")</f>
        <v>0</v>
      </c>
    </row>
    <row r="13183" spans="1:13" ht="26.25" x14ac:dyDescent="0.25">
      <c r="A13183" s="6">
        <v>181353</v>
      </c>
      <c r="B13183" s="126">
        <v>3</v>
      </c>
      <c r="C13183" s="133"/>
      <c r="D13183" s="134">
        <v>14022</v>
      </c>
      <c r="E13183" s="7" t="s">
        <v>290</v>
      </c>
      <c r="F13183" s="8" t="s">
        <v>197</v>
      </c>
      <c r="G13183" s="16">
        <f>IFERROR(VLOOKUP(Table1[[#This Row],[Codigo_insumo]],BD_Insumos!$B:$E,4),"")</f>
        <v>20.04</v>
      </c>
      <c r="H13183" s="140">
        <v>3.13</v>
      </c>
      <c r="I13183" s="9"/>
      <c r="J13183" s="22">
        <f t="shared" si="205"/>
        <v>62.725199999999994</v>
      </c>
      <c r="K13183" s="22" t="str">
        <f>IF(I13183&lt;&gt;"",SUMIF(Table1[Codigo_servico],A13183,Table1[Subtotal_insumo]),"")</f>
        <v/>
      </c>
      <c r="L13183" s="16">
        <f>IF(Table1[[#This Row],[Ordem_insumos]]&lt;&gt;0,VLOOKUP(Table1[[#This Row],[Codigo_servico]],Preencher_Orcamento!$B:$D,3,FALSE)*Table1[[#This Row],[Qtde_insumo]],"")</f>
        <v>0</v>
      </c>
      <c r="M13183" s="16">
        <f>IF(Table1[[#This Row],[Ordem_insumos]]&lt;&gt;0,VLOOKUP(Table1[[#This Row],[Codigo_servico]],Preencher_Orcamento!$B:$D,3,FALSE)*Table1[[#This Row],[Subtotal_insumo]],"")</f>
        <v>0</v>
      </c>
    </row>
    <row r="13184" spans="1:13" ht="26.25" x14ac:dyDescent="0.25">
      <c r="A13184" s="6">
        <v>181353</v>
      </c>
      <c r="B13184" s="126">
        <v>4</v>
      </c>
      <c r="C13184" s="133"/>
      <c r="D13184" s="134">
        <v>2016</v>
      </c>
      <c r="E13184" s="7" t="s">
        <v>2187</v>
      </c>
      <c r="F13184" s="8" t="s">
        <v>2140</v>
      </c>
      <c r="G13184" s="16">
        <f>IFERROR(VLOOKUP(Table1[[#This Row],[Codigo_insumo]],BD_Insumos!$B:$E,4),"")</f>
        <v>13.188618292508322</v>
      </c>
      <c r="H13184" s="140">
        <v>3.36</v>
      </c>
      <c r="I13184" s="9"/>
      <c r="J13184" s="22">
        <f t="shared" si="205"/>
        <v>44.313757462827958</v>
      </c>
      <c r="K13184" s="22" t="str">
        <f>IF(I13184&lt;&gt;"",SUMIF(Table1[Codigo_servico],A13184,Table1[Subtotal_insumo]),"")</f>
        <v/>
      </c>
      <c r="L13184" s="16">
        <f>IF(Table1[[#This Row],[Ordem_insumos]]&lt;&gt;0,VLOOKUP(Table1[[#This Row],[Codigo_servico]],Preencher_Orcamento!$B:$D,3,FALSE)*Table1[[#This Row],[Qtde_insumo]],"")</f>
        <v>0</v>
      </c>
      <c r="M13184" s="16">
        <f>IF(Table1[[#This Row],[Ordem_insumos]]&lt;&gt;0,VLOOKUP(Table1[[#This Row],[Codigo_servico]],Preencher_Orcamento!$B:$D,3,FALSE)*Table1[[#This Row],[Subtotal_insumo]],"")</f>
        <v>0</v>
      </c>
    </row>
    <row r="13185" spans="1:13" x14ac:dyDescent="0.25">
      <c r="A13185" s="6">
        <v>181353</v>
      </c>
      <c r="B13185" s="126">
        <v>5</v>
      </c>
      <c r="C13185" s="133"/>
      <c r="D13185" s="134">
        <v>2020</v>
      </c>
      <c r="E13185" s="7" t="s">
        <v>2188</v>
      </c>
      <c r="F13185" s="8" t="s">
        <v>2140</v>
      </c>
      <c r="G13185" s="16">
        <f>IFERROR(VLOOKUP(Table1[[#This Row],[Codigo_insumo]],BD_Insumos!$B:$E,4),"")</f>
        <v>15.860837164231068</v>
      </c>
      <c r="H13185" s="140">
        <v>28.42</v>
      </c>
      <c r="I13185" s="9"/>
      <c r="J13185" s="22">
        <f t="shared" si="205"/>
        <v>450.76499220744699</v>
      </c>
      <c r="K13185" s="22" t="str">
        <f>IF(I13185&lt;&gt;"",SUMIF(Table1[Codigo_servico],A13185,Table1[Subtotal_insumo]),"")</f>
        <v/>
      </c>
      <c r="L13185" s="16">
        <f>IF(Table1[[#This Row],[Ordem_insumos]]&lt;&gt;0,VLOOKUP(Table1[[#This Row],[Codigo_servico]],Preencher_Orcamento!$B:$D,3,FALSE)*Table1[[#This Row],[Qtde_insumo]],"")</f>
        <v>0</v>
      </c>
      <c r="M13185" s="16">
        <f>IF(Table1[[#This Row],[Ordem_insumos]]&lt;&gt;0,VLOOKUP(Table1[[#This Row],[Codigo_servico]],Preencher_Orcamento!$B:$D,3,FALSE)*Table1[[#This Row],[Subtotal_insumo]],"")</f>
        <v>0</v>
      </c>
    </row>
    <row r="13186" spans="1:13" x14ac:dyDescent="0.25">
      <c r="A13186" s="6">
        <v>181353</v>
      </c>
      <c r="B13186" s="126">
        <v>6</v>
      </c>
      <c r="C13186" s="133"/>
      <c r="D13186" s="134">
        <v>2014</v>
      </c>
      <c r="E13186" s="7" t="s">
        <v>2185</v>
      </c>
      <c r="F13186" s="8" t="s">
        <v>2140</v>
      </c>
      <c r="G13186" s="16">
        <f>IFERROR(VLOOKUP(Table1[[#This Row],[Codigo_insumo]],BD_Insumos!$B:$E,4),"")</f>
        <v>13.173665210544026</v>
      </c>
      <c r="H13186" s="140">
        <v>38.42</v>
      </c>
      <c r="I13186" s="9"/>
      <c r="J13186" s="22">
        <f t="shared" ref="J13186:J13249" si="206">IF(I13186="",G13186*H13186,"")</f>
        <v>506.13221738910153</v>
      </c>
      <c r="K13186" s="22" t="str">
        <f>IF(I13186&lt;&gt;"",SUMIF(Table1[Codigo_servico],A13186,Table1[Subtotal_insumo]),"")</f>
        <v/>
      </c>
      <c r="L13186" s="16">
        <f>IF(Table1[[#This Row],[Ordem_insumos]]&lt;&gt;0,VLOOKUP(Table1[[#This Row],[Codigo_servico]],Preencher_Orcamento!$B:$D,3,FALSE)*Table1[[#This Row],[Qtde_insumo]],"")</f>
        <v>0</v>
      </c>
      <c r="M13186" s="16">
        <f>IF(Table1[[#This Row],[Ordem_insumos]]&lt;&gt;0,VLOOKUP(Table1[[#This Row],[Codigo_servico]],Preencher_Orcamento!$B:$D,3,FALSE)*Table1[[#This Row],[Subtotal_insumo]],"")</f>
        <v>0</v>
      </c>
    </row>
    <row r="13187" spans="1:13" x14ac:dyDescent="0.25">
      <c r="A13187" s="6">
        <v>181353</v>
      </c>
      <c r="B13187" s="126">
        <v>7</v>
      </c>
      <c r="C13187" s="133"/>
      <c r="D13187" s="134">
        <v>2013</v>
      </c>
      <c r="E13187" s="7" t="s">
        <v>2184</v>
      </c>
      <c r="F13187" s="8" t="s">
        <v>2140</v>
      </c>
      <c r="G13187" s="16">
        <f>IFERROR(VLOOKUP(Table1[[#This Row],[Codigo_insumo]],BD_Insumos!$B:$E,4),"")</f>
        <v>15.756939025755017</v>
      </c>
      <c r="H13187" s="140">
        <v>38.42</v>
      </c>
      <c r="I13187" s="9"/>
      <c r="J13187" s="22">
        <f t="shared" si="206"/>
        <v>605.38159736950774</v>
      </c>
      <c r="K13187" s="22" t="str">
        <f>IF(I13187&lt;&gt;"",SUMIF(Table1[Codigo_servico],A13187,Table1[Subtotal_insumo]),"")</f>
        <v/>
      </c>
      <c r="L13187" s="16">
        <f>IF(Table1[[#This Row],[Ordem_insumos]]&lt;&gt;0,VLOOKUP(Table1[[#This Row],[Codigo_servico]],Preencher_Orcamento!$B:$D,3,FALSE)*Table1[[#This Row],[Qtde_insumo]],"")</f>
        <v>0</v>
      </c>
      <c r="M13187" s="16">
        <f>IF(Table1[[#This Row],[Ordem_insumos]]&lt;&gt;0,VLOOKUP(Table1[[#This Row],[Codigo_servico]],Preencher_Orcamento!$B:$D,3,FALSE)*Table1[[#This Row],[Subtotal_insumo]],"")</f>
        <v>0</v>
      </c>
    </row>
    <row r="13188" spans="1:13" x14ac:dyDescent="0.25">
      <c r="A13188" s="6">
        <v>181353</v>
      </c>
      <c r="B13188" s="126">
        <v>8</v>
      </c>
      <c r="C13188" s="133"/>
      <c r="D13188" s="134">
        <v>2015</v>
      </c>
      <c r="E13188" s="7" t="s">
        <v>2186</v>
      </c>
      <c r="F13188" s="8" t="s">
        <v>2140</v>
      </c>
      <c r="G13188" s="16">
        <f>IFERROR(VLOOKUP(Table1[[#This Row],[Codigo_insumo]],BD_Insumos!$B:$E,4),"")</f>
        <v>16.259414142106937</v>
      </c>
      <c r="H13188" s="140">
        <v>3.36</v>
      </c>
      <c r="I13188" s="9"/>
      <c r="J13188" s="22">
        <f t="shared" si="206"/>
        <v>54.631631517479306</v>
      </c>
      <c r="K13188" s="22" t="str">
        <f>IF(I13188&lt;&gt;"",SUMIF(Table1[Codigo_servico],A13188,Table1[Subtotal_insumo]),"")</f>
        <v/>
      </c>
      <c r="L13188" s="16">
        <f>IF(Table1[[#This Row],[Ordem_insumos]]&lt;&gt;0,VLOOKUP(Table1[[#This Row],[Codigo_servico]],Preencher_Orcamento!$B:$D,3,FALSE)*Table1[[#This Row],[Qtde_insumo]],"")</f>
        <v>0</v>
      </c>
      <c r="M13188" s="16">
        <f>IF(Table1[[#This Row],[Ordem_insumos]]&lt;&gt;0,VLOOKUP(Table1[[#This Row],[Codigo_servico]],Preencher_Orcamento!$B:$D,3,FALSE)*Table1[[#This Row],[Subtotal_insumo]],"")</f>
        <v>0</v>
      </c>
    </row>
    <row r="13189" spans="1:13" x14ac:dyDescent="0.25">
      <c r="A13189" s="6">
        <v>181353</v>
      </c>
      <c r="B13189" s="126">
        <v>9</v>
      </c>
      <c r="C13189" s="133"/>
      <c r="D13189" s="134">
        <v>37525</v>
      </c>
      <c r="E13189" s="7" t="s">
        <v>832</v>
      </c>
      <c r="F13189" s="8" t="s">
        <v>168</v>
      </c>
      <c r="G13189" s="18">
        <f>IFERROR(VLOOKUP(Table1[[#This Row],[Codigo_insumo]],BD_Insumos!$B:$E,4),"")</f>
        <v>6.3125</v>
      </c>
      <c r="H13189" s="140">
        <v>0.28999999999999998</v>
      </c>
      <c r="I13189" s="9"/>
      <c r="J13189" s="23">
        <f t="shared" si="206"/>
        <v>1.8306249999999999</v>
      </c>
      <c r="K13189" s="22" t="str">
        <f>IF(I13189&lt;&gt;"",SUMIF(Table1[Codigo_servico],A13189,Table1[Subtotal_insumo]),"")</f>
        <v/>
      </c>
      <c r="L13189" s="18">
        <f>IF(Table1[[#This Row],[Ordem_insumos]]&lt;&gt;0,VLOOKUP(Table1[[#This Row],[Codigo_servico]],Preencher_Orcamento!$B:$D,3,FALSE)*Table1[[#This Row],[Qtde_insumo]],"")</f>
        <v>0</v>
      </c>
      <c r="M13189" s="18">
        <f>IF(Table1[[#This Row],[Ordem_insumos]]&lt;&gt;0,VLOOKUP(Table1[[#This Row],[Codigo_servico]],Preencher_Orcamento!$B:$D,3,FALSE)*Table1[[#This Row],[Subtotal_insumo]],"")</f>
        <v>0</v>
      </c>
    </row>
    <row r="13190" spans="1:13" x14ac:dyDescent="0.25">
      <c r="A13190" s="6">
        <v>181353</v>
      </c>
      <c r="B13190" s="126">
        <v>10</v>
      </c>
      <c r="C13190" s="133"/>
      <c r="D13190" s="134">
        <v>11520</v>
      </c>
      <c r="E13190" s="7" t="s">
        <v>213</v>
      </c>
      <c r="F13190" s="8" t="s">
        <v>197</v>
      </c>
      <c r="G13190" s="18">
        <f>IFERROR(VLOOKUP(Table1[[#This Row],[Codigo_insumo]],BD_Insumos!$B:$E,4),"")</f>
        <v>3.1955</v>
      </c>
      <c r="H13190" s="140">
        <v>14.39</v>
      </c>
      <c r="I13190" s="9"/>
      <c r="J13190" s="23">
        <f t="shared" si="206"/>
        <v>45.983245000000004</v>
      </c>
      <c r="K13190" s="22" t="str">
        <f>IF(I13190&lt;&gt;"",SUMIF(Table1[Codigo_servico],A13190,Table1[Subtotal_insumo]),"")</f>
        <v/>
      </c>
      <c r="L13190" s="18">
        <f>IF(Table1[[#This Row],[Ordem_insumos]]&lt;&gt;0,VLOOKUP(Table1[[#This Row],[Codigo_servico]],Preencher_Orcamento!$B:$D,3,FALSE)*Table1[[#This Row],[Qtde_insumo]],"")</f>
        <v>0</v>
      </c>
      <c r="M13190" s="18">
        <f>IF(Table1[[#This Row],[Ordem_insumos]]&lt;&gt;0,VLOOKUP(Table1[[#This Row],[Codigo_servico]],Preencher_Orcamento!$B:$D,3,FALSE)*Table1[[#This Row],[Subtotal_insumo]],"")</f>
        <v>0</v>
      </c>
    </row>
    <row r="13191" spans="1:13" x14ac:dyDescent="0.25">
      <c r="A13191" s="6">
        <v>181353</v>
      </c>
      <c r="B13191" s="126">
        <v>11</v>
      </c>
      <c r="C13191" s="133"/>
      <c r="D13191" s="134">
        <v>2076</v>
      </c>
      <c r="E13191" s="7" t="s">
        <v>2200</v>
      </c>
      <c r="F13191" s="8" t="s">
        <v>2140</v>
      </c>
      <c r="G13191" s="18">
        <f>IFERROR(VLOOKUP(Table1[[#This Row],[Codigo_insumo]],BD_Insumos!$B:$E,4),"")</f>
        <v>12.645924541907611</v>
      </c>
      <c r="H13191" s="140">
        <v>1.94</v>
      </c>
      <c r="I13191" s="9"/>
      <c r="J13191" s="23">
        <f t="shared" si="206"/>
        <v>24.533093611300764</v>
      </c>
      <c r="K13191" s="22" t="str">
        <f>IF(I13191&lt;&gt;"",SUMIF(Table1[Codigo_servico],A13191,Table1[Subtotal_insumo]),"")</f>
        <v/>
      </c>
      <c r="L13191" s="18">
        <f>IF(Table1[[#This Row],[Ordem_insumos]]&lt;&gt;0,VLOOKUP(Table1[[#This Row],[Codigo_servico]],Preencher_Orcamento!$B:$D,3,FALSE)*Table1[[#This Row],[Qtde_insumo]],"")</f>
        <v>0</v>
      </c>
      <c r="M13191" s="18">
        <f>IF(Table1[[#This Row],[Ordem_insumos]]&lt;&gt;0,VLOOKUP(Table1[[#This Row],[Codigo_servico]],Preencher_Orcamento!$B:$D,3,FALSE)*Table1[[#This Row],[Subtotal_insumo]],"")</f>
        <v>0</v>
      </c>
    </row>
    <row r="13192" spans="1:13" ht="26.25" x14ac:dyDescent="0.25">
      <c r="A13192" s="6">
        <v>181353</v>
      </c>
      <c r="B13192" s="126">
        <v>12</v>
      </c>
      <c r="C13192" s="133"/>
      <c r="D13192" s="134">
        <v>10648</v>
      </c>
      <c r="E13192" s="7" t="s">
        <v>158</v>
      </c>
      <c r="F13192" s="8" t="s">
        <v>58</v>
      </c>
      <c r="G13192" s="18">
        <f>IFERROR(VLOOKUP(Table1[[#This Row],[Codigo_insumo]],BD_Insumos!$B:$E,4),"")</f>
        <v>359.69349999999997</v>
      </c>
      <c r="H13192" s="140">
        <v>0.19</v>
      </c>
      <c r="I13192" s="9"/>
      <c r="J13192" s="23">
        <f t="shared" si="206"/>
        <v>68.341764999999995</v>
      </c>
      <c r="K13192" s="22" t="str">
        <f>IF(I13192&lt;&gt;"",SUMIF(Table1[Codigo_servico],A13192,Table1[Subtotal_insumo]),"")</f>
        <v/>
      </c>
      <c r="L13192" s="18">
        <f>IF(Table1[[#This Row],[Ordem_insumos]]&lt;&gt;0,VLOOKUP(Table1[[#This Row],[Codigo_servico]],Preencher_Orcamento!$B:$D,3,FALSE)*Table1[[#This Row],[Qtde_insumo]],"")</f>
        <v>0</v>
      </c>
      <c r="M13192" s="18">
        <f>IF(Table1[[#This Row],[Ordem_insumos]]&lt;&gt;0,VLOOKUP(Table1[[#This Row],[Codigo_servico]],Preencher_Orcamento!$B:$D,3,FALSE)*Table1[[#This Row],[Subtotal_insumo]],"")</f>
        <v>0</v>
      </c>
    </row>
    <row r="13193" spans="1:13" x14ac:dyDescent="0.25">
      <c r="A13193" s="6">
        <v>181353</v>
      </c>
      <c r="B13193" s="126">
        <v>13</v>
      </c>
      <c r="C13193" s="133"/>
      <c r="D13193" s="134">
        <v>10609</v>
      </c>
      <c r="E13193" s="7" t="s">
        <v>119</v>
      </c>
      <c r="F13193" s="8" t="s">
        <v>58</v>
      </c>
      <c r="G13193" s="18">
        <f>IFERROR(VLOOKUP(Table1[[#This Row],[Codigo_insumo]],BD_Insumos!$B:$E,4),"")</f>
        <v>238.24469999999999</v>
      </c>
      <c r="H13193" s="140">
        <v>1.4</v>
      </c>
      <c r="I13193" s="9"/>
      <c r="J13193" s="23">
        <f t="shared" si="206"/>
        <v>333.54257999999999</v>
      </c>
      <c r="K13193" s="22" t="str">
        <f>IF(I13193&lt;&gt;"",SUMIF(Table1[Codigo_servico],A13193,Table1[Subtotal_insumo]),"")</f>
        <v/>
      </c>
      <c r="L13193" s="18">
        <f>IF(Table1[[#This Row],[Ordem_insumos]]&lt;&gt;0,VLOOKUP(Table1[[#This Row],[Codigo_servico]],Preencher_Orcamento!$B:$D,3,FALSE)*Table1[[#This Row],[Qtde_insumo]],"")</f>
        <v>0</v>
      </c>
      <c r="M13193" s="18">
        <f>IF(Table1[[#This Row],[Ordem_insumos]]&lt;&gt;0,VLOOKUP(Table1[[#This Row],[Codigo_servico]],Preencher_Orcamento!$B:$D,3,FALSE)*Table1[[#This Row],[Subtotal_insumo]],"")</f>
        <v>0</v>
      </c>
    </row>
    <row r="13194" spans="1:13" x14ac:dyDescent="0.25">
      <c r="A13194" s="6">
        <v>181353</v>
      </c>
      <c r="B13194" s="126">
        <v>14</v>
      </c>
      <c r="C13194" s="133"/>
      <c r="D13194" s="134">
        <v>37509</v>
      </c>
      <c r="E13194" s="7" t="s">
        <v>830</v>
      </c>
      <c r="F13194" s="8" t="s">
        <v>168</v>
      </c>
      <c r="G13194" s="18">
        <f>IFERROR(VLOOKUP(Table1[[#This Row],[Codigo_insumo]],BD_Insumos!$B:$E,4),"")</f>
        <v>16.625699999999998</v>
      </c>
      <c r="H13194" s="140">
        <v>0.27</v>
      </c>
      <c r="I13194" s="9"/>
      <c r="J13194" s="23">
        <f t="shared" si="206"/>
        <v>4.4889390000000002</v>
      </c>
      <c r="K13194" s="22" t="str">
        <f>IF(I13194&lt;&gt;"",SUMIF(Table1[Codigo_servico],A13194,Table1[Subtotal_insumo]),"")</f>
        <v/>
      </c>
      <c r="L13194" s="18">
        <f>IF(Table1[[#This Row],[Ordem_insumos]]&lt;&gt;0,VLOOKUP(Table1[[#This Row],[Codigo_servico]],Preencher_Orcamento!$B:$D,3,FALSE)*Table1[[#This Row],[Qtde_insumo]],"")</f>
        <v>0</v>
      </c>
      <c r="M13194" s="18">
        <f>IF(Table1[[#This Row],[Ordem_insumos]]&lt;&gt;0,VLOOKUP(Table1[[#This Row],[Codigo_servico]],Preencher_Orcamento!$B:$D,3,FALSE)*Table1[[#This Row],[Subtotal_insumo]],"")</f>
        <v>0</v>
      </c>
    </row>
    <row r="13195" spans="1:13" x14ac:dyDescent="0.25">
      <c r="A13195" s="6">
        <v>181353</v>
      </c>
      <c r="B13195" s="126">
        <v>15</v>
      </c>
      <c r="C13195" s="133"/>
      <c r="D13195" s="134">
        <v>37040</v>
      </c>
      <c r="E13195" s="7" t="s">
        <v>816</v>
      </c>
      <c r="F13195" s="8" t="s">
        <v>168</v>
      </c>
      <c r="G13195" s="18">
        <f>IFERROR(VLOOKUP(Table1[[#This Row],[Codigo_insumo]],BD_Insumos!$B:$E,4),"")</f>
        <v>11.958299999999999</v>
      </c>
      <c r="H13195" s="140">
        <v>0.04</v>
      </c>
      <c r="I13195" s="9"/>
      <c r="J13195" s="23">
        <f t="shared" si="206"/>
        <v>0.47833199999999998</v>
      </c>
      <c r="K13195" s="22" t="str">
        <f>IF(I13195&lt;&gt;"",SUMIF(Table1[Codigo_servico],A13195,Table1[Subtotal_insumo]),"")</f>
        <v/>
      </c>
      <c r="L13195" s="18">
        <f>IF(Table1[[#This Row],[Ordem_insumos]]&lt;&gt;0,VLOOKUP(Table1[[#This Row],[Codigo_servico]],Preencher_Orcamento!$B:$D,3,FALSE)*Table1[[#This Row],[Qtde_insumo]],"")</f>
        <v>0</v>
      </c>
      <c r="M13195" s="18">
        <f>IF(Table1[[#This Row],[Ordem_insumos]]&lt;&gt;0,VLOOKUP(Table1[[#This Row],[Codigo_servico]],Preencher_Orcamento!$B:$D,3,FALSE)*Table1[[#This Row],[Subtotal_insumo]],"")</f>
        <v>0</v>
      </c>
    </row>
    <row r="13196" spans="1:13" x14ac:dyDescent="0.25">
      <c r="A13196" s="6">
        <v>181353</v>
      </c>
      <c r="B13196" s="126">
        <v>16</v>
      </c>
      <c r="C13196" s="133"/>
      <c r="D13196" s="134">
        <v>2075</v>
      </c>
      <c r="E13196" s="7" t="s">
        <v>2199</v>
      </c>
      <c r="F13196" s="8" t="s">
        <v>2140</v>
      </c>
      <c r="G13196" s="18">
        <f>IFERROR(VLOOKUP(Table1[[#This Row],[Codigo_insumo]],BD_Insumos!$B:$E,4),"")</f>
        <v>15.599673853371913</v>
      </c>
      <c r="H13196" s="140">
        <v>2.31</v>
      </c>
      <c r="I13196" s="9"/>
      <c r="J13196" s="23">
        <f t="shared" si="206"/>
        <v>36.035246601289117</v>
      </c>
      <c r="K13196" s="22" t="str">
        <f>IF(I13196&lt;&gt;"",SUMIF(Table1[Codigo_servico],A13196,Table1[Subtotal_insumo]),"")</f>
        <v/>
      </c>
      <c r="L13196" s="18">
        <f>IF(Table1[[#This Row],[Ordem_insumos]]&lt;&gt;0,VLOOKUP(Table1[[#This Row],[Codigo_servico]],Preencher_Orcamento!$B:$D,3,FALSE)*Table1[[#This Row],[Qtde_insumo]],"")</f>
        <v>0</v>
      </c>
      <c r="M13196" s="18">
        <f>IF(Table1[[#This Row],[Ordem_insumos]]&lt;&gt;0,VLOOKUP(Table1[[#This Row],[Codigo_servico]],Preencher_Orcamento!$B:$D,3,FALSE)*Table1[[#This Row],[Subtotal_insumo]],"")</f>
        <v>0</v>
      </c>
    </row>
    <row r="13197" spans="1:13" x14ac:dyDescent="0.25">
      <c r="A13197" s="6">
        <v>181353</v>
      </c>
      <c r="B13197" s="126">
        <v>17</v>
      </c>
      <c r="C13197" s="133"/>
      <c r="D13197" s="134">
        <v>37005</v>
      </c>
      <c r="E13197" s="7" t="s">
        <v>811</v>
      </c>
      <c r="F13197" s="8" t="s">
        <v>168</v>
      </c>
      <c r="G13197" s="18">
        <f>IFERROR(VLOOKUP(Table1[[#This Row],[Codigo_insumo]],BD_Insumos!$B:$E,4),"")</f>
        <v>15.942500000000001</v>
      </c>
      <c r="H13197" s="140">
        <v>0.46</v>
      </c>
      <c r="I13197" s="9"/>
      <c r="J13197" s="23">
        <f t="shared" si="206"/>
        <v>7.3335500000000007</v>
      </c>
      <c r="K13197" s="22" t="str">
        <f>IF(I13197&lt;&gt;"",SUMIF(Table1[Codigo_servico],A13197,Table1[Subtotal_insumo]),"")</f>
        <v/>
      </c>
      <c r="L13197" s="18">
        <f>IF(Table1[[#This Row],[Ordem_insumos]]&lt;&gt;0,VLOOKUP(Table1[[#This Row],[Codigo_servico]],Preencher_Orcamento!$B:$D,3,FALSE)*Table1[[#This Row],[Qtde_insumo]],"")</f>
        <v>0</v>
      </c>
      <c r="M13197" s="18">
        <f>IF(Table1[[#This Row],[Ordem_insumos]]&lt;&gt;0,VLOOKUP(Table1[[#This Row],[Codigo_servico]],Preencher_Orcamento!$B:$D,3,FALSE)*Table1[[#This Row],[Subtotal_insumo]],"")</f>
        <v>0</v>
      </c>
    </row>
    <row r="13198" spans="1:13" x14ac:dyDescent="0.25">
      <c r="A13198" s="6">
        <v>181353</v>
      </c>
      <c r="B13198" s="126">
        <v>18</v>
      </c>
      <c r="C13198" s="133"/>
      <c r="D13198" s="134">
        <v>36068</v>
      </c>
      <c r="E13198" s="7" t="s">
        <v>752</v>
      </c>
      <c r="F13198" s="8" t="s">
        <v>170</v>
      </c>
      <c r="G13198" s="18">
        <f>IFERROR(VLOOKUP(Table1[[#This Row],[Codigo_insumo]],BD_Insumos!$B:$E,4),"")</f>
        <v>22.6797</v>
      </c>
      <c r="H13198" s="140">
        <v>1.88</v>
      </c>
      <c r="I13198" s="9"/>
      <c r="J13198" s="23">
        <f t="shared" si="206"/>
        <v>42.637836</v>
      </c>
      <c r="K13198" s="22" t="str">
        <f>IF(I13198&lt;&gt;"",SUMIF(Table1[Codigo_servico],A13198,Table1[Subtotal_insumo]),"")</f>
        <v/>
      </c>
      <c r="L13198" s="18">
        <f>IF(Table1[[#This Row],[Ordem_insumos]]&lt;&gt;0,VLOOKUP(Table1[[#This Row],[Codigo_servico]],Preencher_Orcamento!$B:$D,3,FALSE)*Table1[[#This Row],[Qtde_insumo]],"")</f>
        <v>0</v>
      </c>
      <c r="M13198" s="18">
        <f>IF(Table1[[#This Row],[Ordem_insumos]]&lt;&gt;0,VLOOKUP(Table1[[#This Row],[Codigo_servico]],Preencher_Orcamento!$B:$D,3,FALSE)*Table1[[#This Row],[Subtotal_insumo]],"")</f>
        <v>0</v>
      </c>
    </row>
    <row r="13199" spans="1:13" x14ac:dyDescent="0.25">
      <c r="A13199" s="6">
        <v>181353</v>
      </c>
      <c r="B13199" s="126">
        <v>19</v>
      </c>
      <c r="C13199" s="133"/>
      <c r="D13199" s="134">
        <v>30542</v>
      </c>
      <c r="E13199" s="7" t="s">
        <v>574</v>
      </c>
      <c r="F13199" s="8" t="s">
        <v>197</v>
      </c>
      <c r="G13199" s="18">
        <f>IFERROR(VLOOKUP(Table1[[#This Row],[Codigo_insumo]],BD_Insumos!$B:$E,4),"")</f>
        <v>6.2305000000000001</v>
      </c>
      <c r="H13199" s="140">
        <v>58.67</v>
      </c>
      <c r="I13199" s="9"/>
      <c r="J13199" s="23">
        <f t="shared" si="206"/>
        <v>365.54343500000004</v>
      </c>
      <c r="K13199" s="22" t="str">
        <f>IF(I13199&lt;&gt;"",SUMIF(Table1[Codigo_servico],A13199,Table1[Subtotal_insumo]),"")</f>
        <v/>
      </c>
      <c r="L13199" s="18">
        <f>IF(Table1[[#This Row],[Ordem_insumos]]&lt;&gt;0,VLOOKUP(Table1[[#This Row],[Codigo_servico]],Preencher_Orcamento!$B:$D,3,FALSE)*Table1[[#This Row],[Qtde_insumo]],"")</f>
        <v>0</v>
      </c>
      <c r="M13199" s="18">
        <f>IF(Table1[[#This Row],[Ordem_insumos]]&lt;&gt;0,VLOOKUP(Table1[[#This Row],[Codigo_servico]],Preencher_Orcamento!$B:$D,3,FALSE)*Table1[[#This Row],[Subtotal_insumo]],"")</f>
        <v>0</v>
      </c>
    </row>
    <row r="13200" spans="1:13" x14ac:dyDescent="0.25">
      <c r="A13200" s="6">
        <v>181353</v>
      </c>
      <c r="B13200" s="126">
        <v>20</v>
      </c>
      <c r="C13200" s="133"/>
      <c r="D13200" s="134">
        <v>11020</v>
      </c>
      <c r="E13200" s="7" t="s">
        <v>174</v>
      </c>
      <c r="F13200" s="8" t="s">
        <v>170</v>
      </c>
      <c r="G13200" s="18">
        <f>IFERROR(VLOOKUP(Table1[[#This Row],[Codigo_insumo]],BD_Insumos!$B:$E,4),"")</f>
        <v>9.8424999999999994</v>
      </c>
      <c r="H13200" s="140">
        <v>3.75</v>
      </c>
      <c r="I13200" s="9"/>
      <c r="J13200" s="23">
        <f t="shared" si="206"/>
        <v>36.909374999999997</v>
      </c>
      <c r="K13200" s="22" t="str">
        <f>IF(I13200&lt;&gt;"",SUMIF(Table1[Codigo_servico],A13200,Table1[Subtotal_insumo]),"")</f>
        <v/>
      </c>
      <c r="L13200" s="18">
        <f>IF(Table1[[#This Row],[Ordem_insumos]]&lt;&gt;0,VLOOKUP(Table1[[#This Row],[Codigo_servico]],Preencher_Orcamento!$B:$D,3,FALSE)*Table1[[#This Row],[Qtde_insumo]],"")</f>
        <v>0</v>
      </c>
      <c r="M13200" s="18">
        <f>IF(Table1[[#This Row],[Ordem_insumos]]&lt;&gt;0,VLOOKUP(Table1[[#This Row],[Codigo_servico]],Preencher_Orcamento!$B:$D,3,FALSE)*Table1[[#This Row],[Subtotal_insumo]],"")</f>
        <v>0</v>
      </c>
    </row>
    <row r="13201" spans="1:13" x14ac:dyDescent="0.25">
      <c r="A13201" s="6">
        <v>181353</v>
      </c>
      <c r="B13201" s="126">
        <v>21</v>
      </c>
      <c r="C13201" s="133"/>
      <c r="D13201" s="134">
        <v>37530</v>
      </c>
      <c r="E13201" s="7" t="s">
        <v>834</v>
      </c>
      <c r="F13201" s="8" t="s">
        <v>457</v>
      </c>
      <c r="G13201" s="18">
        <f>IFERROR(VLOOKUP(Table1[[#This Row],[Codigo_insumo]],BD_Insumos!$B:$E,4),"")</f>
        <v>0.85980000000000001</v>
      </c>
      <c r="H13201" s="140">
        <v>0.44</v>
      </c>
      <c r="I13201" s="9"/>
      <c r="J13201" s="23">
        <f t="shared" si="206"/>
        <v>0.37831199999999998</v>
      </c>
      <c r="K13201" s="22" t="str">
        <f>IF(I13201&lt;&gt;"",SUMIF(Table1[Codigo_servico],A13201,Table1[Subtotal_insumo]),"")</f>
        <v/>
      </c>
      <c r="L13201" s="18">
        <f>IF(Table1[[#This Row],[Ordem_insumos]]&lt;&gt;0,VLOOKUP(Table1[[#This Row],[Codigo_servico]],Preencher_Orcamento!$B:$D,3,FALSE)*Table1[[#This Row],[Qtde_insumo]],"")</f>
        <v>0</v>
      </c>
      <c r="M13201" s="18">
        <f>IF(Table1[[#This Row],[Ordem_insumos]]&lt;&gt;0,VLOOKUP(Table1[[#This Row],[Codigo_servico]],Preencher_Orcamento!$B:$D,3,FALSE)*Table1[[#This Row],[Subtotal_insumo]],"")</f>
        <v>0</v>
      </c>
    </row>
    <row r="13202" spans="1:13" x14ac:dyDescent="0.25">
      <c r="A13202" s="6">
        <v>181353</v>
      </c>
      <c r="B13202" s="126">
        <v>22</v>
      </c>
      <c r="C13202" s="133"/>
      <c r="D13202" s="134">
        <v>11070</v>
      </c>
      <c r="E13202" s="7" t="s">
        <v>185</v>
      </c>
      <c r="F13202" s="8" t="s">
        <v>5</v>
      </c>
      <c r="G13202" s="18">
        <f>IFERROR(VLOOKUP(Table1[[#This Row],[Codigo_insumo]],BD_Insumos!$B:$E,4),"")</f>
        <v>4.1189999999999998</v>
      </c>
      <c r="H13202" s="140">
        <v>18.66667</v>
      </c>
      <c r="I13202" s="9"/>
      <c r="J13202" s="23">
        <f t="shared" si="206"/>
        <v>76.888013729999997</v>
      </c>
      <c r="K13202" s="22" t="str">
        <f>IF(I13202&lt;&gt;"",SUMIF(Table1[Codigo_servico],A13202,Table1[Subtotal_insumo]),"")</f>
        <v/>
      </c>
      <c r="L13202" s="18">
        <f>IF(Table1[[#This Row],[Ordem_insumos]]&lt;&gt;0,VLOOKUP(Table1[[#This Row],[Codigo_servico]],Preencher_Orcamento!$B:$D,3,FALSE)*Table1[[#This Row],[Qtde_insumo]],"")</f>
        <v>0</v>
      </c>
      <c r="M13202" s="18">
        <f>IF(Table1[[#This Row],[Ordem_insumos]]&lt;&gt;0,VLOOKUP(Table1[[#This Row],[Codigo_servico]],Preencher_Orcamento!$B:$D,3,FALSE)*Table1[[#This Row],[Subtotal_insumo]],"")</f>
        <v>0</v>
      </c>
    </row>
    <row r="13203" spans="1:13" x14ac:dyDescent="0.25">
      <c r="A13203" s="6">
        <v>181353</v>
      </c>
      <c r="B13203" s="126">
        <v>23</v>
      </c>
      <c r="C13203" s="133"/>
      <c r="D13203" s="134">
        <v>2099</v>
      </c>
      <c r="E13203" s="7" t="s">
        <v>2205</v>
      </c>
      <c r="F13203" s="8" t="s">
        <v>2140</v>
      </c>
      <c r="G13203" s="18">
        <f>IFERROR(VLOOKUP(Table1[[#This Row],[Codigo_insumo]],BD_Insumos!$B:$E,4),"")</f>
        <v>12.627877718847255</v>
      </c>
      <c r="H13203" s="140">
        <v>46.03</v>
      </c>
      <c r="I13203" s="9"/>
      <c r="J13203" s="23">
        <f t="shared" si="206"/>
        <v>581.26121139853922</v>
      </c>
      <c r="K13203" s="22" t="str">
        <f>IF(I13203&lt;&gt;"",SUMIF(Table1[Codigo_servico],A13203,Table1[Subtotal_insumo]),"")</f>
        <v/>
      </c>
      <c r="L13203" s="18">
        <f>IF(Table1[[#This Row],[Ordem_insumos]]&lt;&gt;0,VLOOKUP(Table1[[#This Row],[Codigo_servico]],Preencher_Orcamento!$B:$D,3,FALSE)*Table1[[#This Row],[Qtde_insumo]],"")</f>
        <v>0</v>
      </c>
      <c r="M13203" s="18">
        <f>IF(Table1[[#This Row],[Ordem_insumos]]&lt;&gt;0,VLOOKUP(Table1[[#This Row],[Codigo_servico]],Preencher_Orcamento!$B:$D,3,FALSE)*Table1[[#This Row],[Subtotal_insumo]],"")</f>
        <v>0</v>
      </c>
    </row>
    <row r="13204" spans="1:13" x14ac:dyDescent="0.25">
      <c r="A13204" s="6">
        <v>181353</v>
      </c>
      <c r="B13204" s="126">
        <v>24</v>
      </c>
      <c r="C13204" s="133"/>
      <c r="D13204" s="134">
        <v>17740</v>
      </c>
      <c r="E13204" s="7" t="s">
        <v>399</v>
      </c>
      <c r="F13204" s="8" t="s">
        <v>197</v>
      </c>
      <c r="G13204" s="18">
        <f>IFERROR(VLOOKUP(Table1[[#This Row],[Codigo_insumo]],BD_Insumos!$B:$E,4),"")</f>
        <v>4.9862000000000002</v>
      </c>
      <c r="H13204" s="140">
        <v>0.67</v>
      </c>
      <c r="I13204" s="9"/>
      <c r="J13204" s="23">
        <f t="shared" si="206"/>
        <v>3.3407540000000004</v>
      </c>
      <c r="K13204" s="22" t="str">
        <f>IF(I13204&lt;&gt;"",SUMIF(Table1[Codigo_servico],A13204,Table1[Subtotal_insumo]),"")</f>
        <v/>
      </c>
      <c r="L13204" s="18">
        <f>IF(Table1[[#This Row],[Ordem_insumos]]&lt;&gt;0,VLOOKUP(Table1[[#This Row],[Codigo_servico]],Preencher_Orcamento!$B:$D,3,FALSE)*Table1[[#This Row],[Qtde_insumo]],"")</f>
        <v>0</v>
      </c>
      <c r="M13204" s="18">
        <f>IF(Table1[[#This Row],[Ordem_insumos]]&lt;&gt;0,VLOOKUP(Table1[[#This Row],[Codigo_servico]],Preencher_Orcamento!$B:$D,3,FALSE)*Table1[[#This Row],[Subtotal_insumo]],"")</f>
        <v>0</v>
      </c>
    </row>
    <row r="13205" spans="1:13" x14ac:dyDescent="0.25">
      <c r="A13205" s="6">
        <v>181353</v>
      </c>
      <c r="B13205" s="126">
        <v>25</v>
      </c>
      <c r="C13205" s="133"/>
      <c r="D13205" s="134">
        <v>11046</v>
      </c>
      <c r="E13205" s="7" t="s">
        <v>178</v>
      </c>
      <c r="F13205" s="8" t="s">
        <v>5</v>
      </c>
      <c r="G13205" s="18">
        <f>IFERROR(VLOOKUP(Table1[[#This Row],[Codigo_insumo]],BD_Insumos!$B:$E,4),"")</f>
        <v>2.4108999999999998</v>
      </c>
      <c r="H13205" s="140">
        <v>41.94</v>
      </c>
      <c r="I13205" s="9"/>
      <c r="J13205" s="23">
        <f t="shared" si="206"/>
        <v>101.11314599999999</v>
      </c>
      <c r="K13205" s="22" t="str">
        <f>IF(I13205&lt;&gt;"",SUMIF(Table1[Codigo_servico],A13205,Table1[Subtotal_insumo]),"")</f>
        <v/>
      </c>
      <c r="L13205" s="18">
        <f>IF(Table1[[#This Row],[Ordem_insumos]]&lt;&gt;0,VLOOKUP(Table1[[#This Row],[Codigo_servico]],Preencher_Orcamento!$B:$D,3,FALSE)*Table1[[#This Row],[Qtde_insumo]],"")</f>
        <v>0</v>
      </c>
      <c r="M13205" s="18">
        <f>IF(Table1[[#This Row],[Ordem_insumos]]&lt;&gt;0,VLOOKUP(Table1[[#This Row],[Codigo_servico]],Preencher_Orcamento!$B:$D,3,FALSE)*Table1[[#This Row],[Subtotal_insumo]],"")</f>
        <v>0</v>
      </c>
    </row>
    <row r="13206" spans="1:13" x14ac:dyDescent="0.25">
      <c r="A13206" s="6">
        <v>181353</v>
      </c>
      <c r="B13206" s="126">
        <v>26</v>
      </c>
      <c r="C13206" s="133"/>
      <c r="D13206" s="134">
        <v>11066</v>
      </c>
      <c r="E13206" s="7" t="s">
        <v>183</v>
      </c>
      <c r="F13206" s="8" t="s">
        <v>5</v>
      </c>
      <c r="G13206" s="18">
        <f>IFERROR(VLOOKUP(Table1[[#This Row],[Codigo_insumo]],BD_Insumos!$B:$E,4),"")</f>
        <v>1.0965</v>
      </c>
      <c r="H13206" s="140">
        <v>5.82</v>
      </c>
      <c r="I13206" s="9"/>
      <c r="J13206" s="23">
        <f t="shared" si="206"/>
        <v>6.3816300000000004</v>
      </c>
      <c r="K13206" s="22" t="str">
        <f>IF(I13206&lt;&gt;"",SUMIF(Table1[Codigo_servico],A13206,Table1[Subtotal_insumo]),"")</f>
        <v/>
      </c>
      <c r="L13206" s="18">
        <f>IF(Table1[[#This Row],[Ordem_insumos]]&lt;&gt;0,VLOOKUP(Table1[[#This Row],[Codigo_servico]],Preencher_Orcamento!$B:$D,3,FALSE)*Table1[[#This Row],[Qtde_insumo]],"")</f>
        <v>0</v>
      </c>
      <c r="M13206" s="18">
        <f>IF(Table1[[#This Row],[Ordem_insumos]]&lt;&gt;0,VLOOKUP(Table1[[#This Row],[Codigo_servico]],Preencher_Orcamento!$B:$D,3,FALSE)*Table1[[#This Row],[Subtotal_insumo]],"")</f>
        <v>0</v>
      </c>
    </row>
    <row r="13207" spans="1:13" x14ac:dyDescent="0.25">
      <c r="A13207" s="6">
        <v>181353</v>
      </c>
      <c r="B13207" s="126">
        <v>27</v>
      </c>
      <c r="C13207" s="133"/>
      <c r="D13207" s="134">
        <v>17515</v>
      </c>
      <c r="E13207" s="7" t="s">
        <v>383</v>
      </c>
      <c r="F13207" s="8" t="s">
        <v>197</v>
      </c>
      <c r="G13207" s="18">
        <f>IFERROR(VLOOKUP(Table1[[#This Row],[Codigo_insumo]],BD_Insumos!$B:$E,4),"")</f>
        <v>5.5275999999999996</v>
      </c>
      <c r="H13207" s="140">
        <v>3.37</v>
      </c>
      <c r="I13207" s="9"/>
      <c r="J13207" s="23">
        <f t="shared" si="206"/>
        <v>18.628011999999998</v>
      </c>
      <c r="K13207" s="22" t="str">
        <f>IF(I13207&lt;&gt;"",SUMIF(Table1[Codigo_servico],A13207,Table1[Subtotal_insumo]),"")</f>
        <v/>
      </c>
      <c r="L13207" s="18">
        <f>IF(Table1[[#This Row],[Ordem_insumos]]&lt;&gt;0,VLOOKUP(Table1[[#This Row],[Codigo_servico]],Preencher_Orcamento!$B:$D,3,FALSE)*Table1[[#This Row],[Qtde_insumo]],"")</f>
        <v>0</v>
      </c>
      <c r="M13207" s="18">
        <f>IF(Table1[[#This Row],[Ordem_insumos]]&lt;&gt;0,VLOOKUP(Table1[[#This Row],[Codigo_servico]],Preencher_Orcamento!$B:$D,3,FALSE)*Table1[[#This Row],[Subtotal_insumo]],"")</f>
        <v>0</v>
      </c>
    </row>
    <row r="13208" spans="1:13" x14ac:dyDescent="0.25">
      <c r="A13208" s="6">
        <v>181353</v>
      </c>
      <c r="B13208" s="126">
        <v>28</v>
      </c>
      <c r="C13208" s="133"/>
      <c r="D13208" s="134">
        <v>12580</v>
      </c>
      <c r="E13208" s="7" t="s">
        <v>246</v>
      </c>
      <c r="F13208" s="8" t="s">
        <v>457</v>
      </c>
      <c r="G13208" s="18">
        <f>IFERROR(VLOOKUP(Table1[[#This Row],[Codigo_insumo]],BD_Insumos!$B:$E,4),"")</f>
        <v>0.25140000000000001</v>
      </c>
      <c r="H13208" s="140">
        <v>369</v>
      </c>
      <c r="I13208" s="9"/>
      <c r="J13208" s="23">
        <f t="shared" si="206"/>
        <v>92.766600000000011</v>
      </c>
      <c r="K13208" s="22" t="str">
        <f>IF(I13208&lt;&gt;"",SUMIF(Table1[Codigo_servico],A13208,Table1[Subtotal_insumo]),"")</f>
        <v/>
      </c>
      <c r="L13208" s="18">
        <f>IF(Table1[[#This Row],[Ordem_insumos]]&lt;&gt;0,VLOOKUP(Table1[[#This Row],[Codigo_servico]],Preencher_Orcamento!$B:$D,3,FALSE)*Table1[[#This Row],[Qtde_insumo]],"")</f>
        <v>0</v>
      </c>
      <c r="M13208" s="18">
        <f>IF(Table1[[#This Row],[Ordem_insumos]]&lt;&gt;0,VLOOKUP(Table1[[#This Row],[Codigo_servico]],Preencher_Orcamento!$B:$D,3,FALSE)*Table1[[#This Row],[Subtotal_insumo]],"")</f>
        <v>0</v>
      </c>
    </row>
    <row r="13209" spans="1:13" x14ac:dyDescent="0.25">
      <c r="A13209" s="6">
        <v>181353</v>
      </c>
      <c r="B13209" s="126">
        <v>29</v>
      </c>
      <c r="C13209" s="133"/>
      <c r="D13209" s="134">
        <v>37535</v>
      </c>
      <c r="E13209" s="7" t="s">
        <v>835</v>
      </c>
      <c r="F13209" s="8" t="s">
        <v>457</v>
      </c>
      <c r="G13209" s="18">
        <f>IFERROR(VLOOKUP(Table1[[#This Row],[Codigo_insumo]],BD_Insumos!$B:$E,4),"")</f>
        <v>1.6855</v>
      </c>
      <c r="H13209" s="140">
        <v>0.92</v>
      </c>
      <c r="I13209" s="9"/>
      <c r="J13209" s="23">
        <f t="shared" si="206"/>
        <v>1.5506600000000001</v>
      </c>
      <c r="K13209" s="22" t="str">
        <f>IF(I13209&lt;&gt;"",SUMIF(Table1[Codigo_servico],A13209,Table1[Subtotal_insumo]),"")</f>
        <v/>
      </c>
      <c r="L13209" s="18">
        <f>IF(Table1[[#This Row],[Ordem_insumos]]&lt;&gt;0,VLOOKUP(Table1[[#This Row],[Codigo_servico]],Preencher_Orcamento!$B:$D,3,FALSE)*Table1[[#This Row],[Qtde_insumo]],"")</f>
        <v>0</v>
      </c>
      <c r="M13209" s="18">
        <f>IF(Table1[[#This Row],[Ordem_insumos]]&lt;&gt;0,VLOOKUP(Table1[[#This Row],[Codigo_servico]],Preencher_Orcamento!$B:$D,3,FALSE)*Table1[[#This Row],[Subtotal_insumo]],"")</f>
        <v>0</v>
      </c>
    </row>
    <row r="13210" spans="1:13" x14ac:dyDescent="0.25">
      <c r="A13210" s="3">
        <v>181405</v>
      </c>
      <c r="B13210" s="125">
        <v>0</v>
      </c>
      <c r="C13210" s="131" t="s">
        <v>4737</v>
      </c>
      <c r="D13210" s="132"/>
      <c r="E13210" s="4"/>
      <c r="F13210" s="4"/>
      <c r="G13210" s="17" t="str">
        <f>IFERROR(VLOOKUP(Table1[[#This Row],[Codigo_insumo]],BD_Insumos!$B:$E,4),"")</f>
        <v/>
      </c>
      <c r="H13210" s="139"/>
      <c r="I13210" s="5" t="s">
        <v>457</v>
      </c>
      <c r="J13210" s="20" t="str">
        <f t="shared" si="206"/>
        <v/>
      </c>
      <c r="K13210" s="21">
        <f>IF(I13210&lt;&gt;"",SUMIF(Table1[Codigo_servico],A13210,Table1[Subtotal_insumo]),"")</f>
        <v>1591.4590909982546</v>
      </c>
      <c r="L13210" s="17" t="str">
        <f>IF(Table1[[#This Row],[Ordem_insumos]]&lt;&gt;0,VLOOKUP(Table1[[#This Row],[Codigo_servico]],Preencher_Orcamento!$B:$D,3,FALSE)*Table1[[#This Row],[Qtde_insumo]],"")</f>
        <v/>
      </c>
      <c r="M13210" s="17" t="str">
        <f>IF(Table1[[#This Row],[Ordem_insumos]]&lt;&gt;0,VLOOKUP(Table1[[#This Row],[Codigo_servico]],Preencher_Orcamento!$B:$D,3,FALSE)*Table1[[#This Row],[Subtotal_insumo]],"")</f>
        <v/>
      </c>
    </row>
    <row r="13211" spans="1:13" x14ac:dyDescent="0.25">
      <c r="A13211" s="6">
        <v>181405</v>
      </c>
      <c r="B13211" s="126">
        <v>1</v>
      </c>
      <c r="C13211" s="133"/>
      <c r="D13211" s="134">
        <v>10608</v>
      </c>
      <c r="E13211" s="7" t="s">
        <v>118</v>
      </c>
      <c r="F13211" s="8" t="s">
        <v>58</v>
      </c>
      <c r="G13211" s="16">
        <f>IFERROR(VLOOKUP(Table1[[#This Row],[Codigo_insumo]],BD_Insumos!$B:$E,4),"")</f>
        <v>238.17070000000001</v>
      </c>
      <c r="H13211" s="140">
        <v>2.9000000000000001E-2</v>
      </c>
      <c r="I13211" s="9"/>
      <c r="J13211" s="22">
        <f t="shared" si="206"/>
        <v>6.906950300000001</v>
      </c>
      <c r="K13211" s="22" t="str">
        <f>IF(I13211&lt;&gt;"",SUMIF(Table1[Codigo_servico],A13211,Table1[Subtotal_insumo]),"")</f>
        <v/>
      </c>
      <c r="L13211" s="16">
        <f>IF(Table1[[#This Row],[Ordem_insumos]]&lt;&gt;0,VLOOKUP(Table1[[#This Row],[Codigo_servico]],Preencher_Orcamento!$B:$D,3,FALSE)*Table1[[#This Row],[Qtde_insumo]],"")</f>
        <v>0</v>
      </c>
      <c r="M13211" s="16">
        <f>IF(Table1[[#This Row],[Ordem_insumos]]&lt;&gt;0,VLOOKUP(Table1[[#This Row],[Codigo_servico]],Preencher_Orcamento!$B:$D,3,FALSE)*Table1[[#This Row],[Subtotal_insumo]],"")</f>
        <v>0</v>
      </c>
    </row>
    <row r="13212" spans="1:13" ht="39" x14ac:dyDescent="0.25">
      <c r="A13212" s="6">
        <v>181405</v>
      </c>
      <c r="B13212" s="126">
        <v>2</v>
      </c>
      <c r="C13212" s="133"/>
      <c r="D13212" s="134">
        <v>38150</v>
      </c>
      <c r="E13212" s="7" t="s">
        <v>870</v>
      </c>
      <c r="F13212" s="8" t="s">
        <v>457</v>
      </c>
      <c r="G13212" s="16">
        <f>IFERROR(VLOOKUP(Table1[[#This Row],[Codigo_insumo]],BD_Insumos!$B:$E,4),"")</f>
        <v>1570.625</v>
      </c>
      <c r="H13212" s="140">
        <v>1</v>
      </c>
      <c r="I13212" s="9"/>
      <c r="J13212" s="22">
        <f t="shared" si="206"/>
        <v>1570.625</v>
      </c>
      <c r="K13212" s="22" t="str">
        <f>IF(I13212&lt;&gt;"",SUMIF(Table1[Codigo_servico],A13212,Table1[Subtotal_insumo]),"")</f>
        <v/>
      </c>
      <c r="L13212" s="16">
        <f>IF(Table1[[#This Row],[Ordem_insumos]]&lt;&gt;0,VLOOKUP(Table1[[#This Row],[Codigo_servico]],Preencher_Orcamento!$B:$D,3,FALSE)*Table1[[#This Row],[Qtde_insumo]],"")</f>
        <v>0</v>
      </c>
      <c r="M13212" s="16">
        <f>IF(Table1[[#This Row],[Ordem_insumos]]&lt;&gt;0,VLOOKUP(Table1[[#This Row],[Codigo_servico]],Preencher_Orcamento!$B:$D,3,FALSE)*Table1[[#This Row],[Subtotal_insumo]],"")</f>
        <v>0</v>
      </c>
    </row>
    <row r="13213" spans="1:13" x14ac:dyDescent="0.25">
      <c r="A13213" s="6">
        <v>181405</v>
      </c>
      <c r="B13213" s="126">
        <v>3</v>
      </c>
      <c r="C13213" s="133"/>
      <c r="D13213" s="134">
        <v>2020</v>
      </c>
      <c r="E13213" s="7" t="s">
        <v>2188</v>
      </c>
      <c r="F13213" s="8" t="s">
        <v>2140</v>
      </c>
      <c r="G13213" s="18">
        <f>IFERROR(VLOOKUP(Table1[[#This Row],[Codigo_insumo]],BD_Insumos!$B:$E,4),"")</f>
        <v>15.860837164231068</v>
      </c>
      <c r="H13213" s="140">
        <v>0.48</v>
      </c>
      <c r="I13213" s="9"/>
      <c r="J13213" s="23">
        <f t="shared" si="206"/>
        <v>7.6132018388309124</v>
      </c>
      <c r="K13213" s="22" t="str">
        <f>IF(I13213&lt;&gt;"",SUMIF(Table1[Codigo_servico],A13213,Table1[Subtotal_insumo]),"")</f>
        <v/>
      </c>
      <c r="L13213" s="18">
        <f>IF(Table1[[#This Row],[Ordem_insumos]]&lt;&gt;0,VLOOKUP(Table1[[#This Row],[Codigo_servico]],Preencher_Orcamento!$B:$D,3,FALSE)*Table1[[#This Row],[Qtde_insumo]],"")</f>
        <v>0</v>
      </c>
      <c r="M13213" s="18">
        <f>IF(Table1[[#This Row],[Ordem_insumos]]&lt;&gt;0,VLOOKUP(Table1[[#This Row],[Codigo_servico]],Preencher_Orcamento!$B:$D,3,FALSE)*Table1[[#This Row],[Subtotal_insumo]],"")</f>
        <v>0</v>
      </c>
    </row>
    <row r="13214" spans="1:13" x14ac:dyDescent="0.25">
      <c r="A13214" s="6">
        <v>181405</v>
      </c>
      <c r="B13214" s="126">
        <v>4</v>
      </c>
      <c r="C13214" s="133"/>
      <c r="D13214" s="134">
        <v>2099</v>
      </c>
      <c r="E13214" s="7" t="s">
        <v>2205</v>
      </c>
      <c r="F13214" s="8" t="s">
        <v>2140</v>
      </c>
      <c r="G13214" s="18">
        <f>IFERROR(VLOOKUP(Table1[[#This Row],[Codigo_insumo]],BD_Insumos!$B:$E,4),"")</f>
        <v>12.627877718847255</v>
      </c>
      <c r="H13214" s="140">
        <v>0.5</v>
      </c>
      <c r="I13214" s="9"/>
      <c r="J13214" s="23">
        <f t="shared" si="206"/>
        <v>6.3139388594236276</v>
      </c>
      <c r="K13214" s="22" t="str">
        <f>IF(I13214&lt;&gt;"",SUMIF(Table1[Codigo_servico],A13214,Table1[Subtotal_insumo]),"")</f>
        <v/>
      </c>
      <c r="L13214" s="18">
        <f>IF(Table1[[#This Row],[Ordem_insumos]]&lt;&gt;0,VLOOKUP(Table1[[#This Row],[Codigo_servico]],Preencher_Orcamento!$B:$D,3,FALSE)*Table1[[#This Row],[Qtde_insumo]],"")</f>
        <v>0</v>
      </c>
      <c r="M13214" s="18">
        <f>IF(Table1[[#This Row],[Ordem_insumos]]&lt;&gt;0,VLOOKUP(Table1[[#This Row],[Codigo_servico]],Preencher_Orcamento!$B:$D,3,FALSE)*Table1[[#This Row],[Subtotal_insumo]],"")</f>
        <v>0</v>
      </c>
    </row>
    <row r="13215" spans="1:13" x14ac:dyDescent="0.25">
      <c r="A13215" s="3">
        <v>181408</v>
      </c>
      <c r="B13215" s="125">
        <v>0</v>
      </c>
      <c r="C13215" s="131" t="s">
        <v>4738</v>
      </c>
      <c r="D13215" s="132"/>
      <c r="E13215" s="4"/>
      <c r="F13215" s="4"/>
      <c r="G13215" s="17" t="str">
        <f>IFERROR(VLOOKUP(Table1[[#This Row],[Codigo_insumo]],BD_Insumos!$B:$E,4),"")</f>
        <v/>
      </c>
      <c r="H13215" s="139"/>
      <c r="I13215" s="5" t="s">
        <v>457</v>
      </c>
      <c r="J13215" s="20" t="str">
        <f t="shared" si="206"/>
        <v/>
      </c>
      <c r="K13215" s="21">
        <f>IF(I13215&lt;&gt;"",SUMIF(Table1[Codigo_servico],A13215,Table1[Subtotal_insumo]),"")</f>
        <v>1386.7584352394556</v>
      </c>
      <c r="L13215" s="17" t="str">
        <f>IF(Table1[[#This Row],[Ordem_insumos]]&lt;&gt;0,VLOOKUP(Table1[[#This Row],[Codigo_servico]],Preencher_Orcamento!$B:$D,3,FALSE)*Table1[[#This Row],[Qtde_insumo]],"")</f>
        <v/>
      </c>
      <c r="M13215" s="17" t="str">
        <f>IF(Table1[[#This Row],[Ordem_insumos]]&lt;&gt;0,VLOOKUP(Table1[[#This Row],[Codigo_servico]],Preencher_Orcamento!$B:$D,3,FALSE)*Table1[[#This Row],[Subtotal_insumo]],"")</f>
        <v/>
      </c>
    </row>
    <row r="13216" spans="1:13" x14ac:dyDescent="0.25">
      <c r="A13216" s="6">
        <v>181408</v>
      </c>
      <c r="B13216" s="126">
        <v>1</v>
      </c>
      <c r="C13216" s="133"/>
      <c r="D13216" s="134">
        <v>2099</v>
      </c>
      <c r="E13216" s="7" t="s">
        <v>2205</v>
      </c>
      <c r="F13216" s="8" t="s">
        <v>2140</v>
      </c>
      <c r="G13216" s="16">
        <f>IFERROR(VLOOKUP(Table1[[#This Row],[Codigo_insumo]],BD_Insumos!$B:$E,4),"")</f>
        <v>12.627877718847255</v>
      </c>
      <c r="H13216" s="140">
        <v>1.36</v>
      </c>
      <c r="I13216" s="9"/>
      <c r="J13216" s="22">
        <f t="shared" si="206"/>
        <v>17.173913697632269</v>
      </c>
      <c r="K13216" s="22" t="str">
        <f>IF(I13216&lt;&gt;"",SUMIF(Table1[Codigo_servico],A13216,Table1[Subtotal_insumo]),"")</f>
        <v/>
      </c>
      <c r="L13216" s="16">
        <f>IF(Table1[[#This Row],[Ordem_insumos]]&lt;&gt;0,VLOOKUP(Table1[[#This Row],[Codigo_servico]],Preencher_Orcamento!$B:$D,3,FALSE)*Table1[[#This Row],[Qtde_insumo]],"")</f>
        <v>0</v>
      </c>
      <c r="M13216" s="16">
        <f>IF(Table1[[#This Row],[Ordem_insumos]]&lt;&gt;0,VLOOKUP(Table1[[#This Row],[Codigo_servico]],Preencher_Orcamento!$B:$D,3,FALSE)*Table1[[#This Row],[Subtotal_insumo]],"")</f>
        <v>0</v>
      </c>
    </row>
    <row r="13217" spans="1:13" ht="26.25" x14ac:dyDescent="0.25">
      <c r="A13217" s="6">
        <v>181408</v>
      </c>
      <c r="B13217" s="126">
        <v>2</v>
      </c>
      <c r="C13217" s="133"/>
      <c r="D13217" s="134">
        <v>38152</v>
      </c>
      <c r="E13217" s="7" t="s">
        <v>872</v>
      </c>
      <c r="F13217" s="8" t="s">
        <v>457</v>
      </c>
      <c r="G13217" s="16">
        <f>IFERROR(VLOOKUP(Table1[[#This Row],[Codigo_insumo]],BD_Insumos!$B:$E,4),"")</f>
        <v>1341.8879999999999</v>
      </c>
      <c r="H13217" s="140">
        <v>1</v>
      </c>
      <c r="I13217" s="9"/>
      <c r="J13217" s="22">
        <f t="shared" si="206"/>
        <v>1341.8879999999999</v>
      </c>
      <c r="K13217" s="22" t="str">
        <f>IF(I13217&lt;&gt;"",SUMIF(Table1[Codigo_servico],A13217,Table1[Subtotal_insumo]),"")</f>
        <v/>
      </c>
      <c r="L13217" s="16">
        <f>IF(Table1[[#This Row],[Ordem_insumos]]&lt;&gt;0,VLOOKUP(Table1[[#This Row],[Codigo_servico]],Preencher_Orcamento!$B:$D,3,FALSE)*Table1[[#This Row],[Qtde_insumo]],"")</f>
        <v>0</v>
      </c>
      <c r="M13217" s="16">
        <f>IF(Table1[[#This Row],[Ordem_insumos]]&lt;&gt;0,VLOOKUP(Table1[[#This Row],[Codigo_servico]],Preencher_Orcamento!$B:$D,3,FALSE)*Table1[[#This Row],[Subtotal_insumo]],"")</f>
        <v>0</v>
      </c>
    </row>
    <row r="13218" spans="1:13" x14ac:dyDescent="0.25">
      <c r="A13218" s="6">
        <v>181408</v>
      </c>
      <c r="B13218" s="126">
        <v>3</v>
      </c>
      <c r="C13218" s="133"/>
      <c r="D13218" s="134">
        <v>10608</v>
      </c>
      <c r="E13218" s="7" t="s">
        <v>118</v>
      </c>
      <c r="F13218" s="8" t="s">
        <v>58</v>
      </c>
      <c r="G13218" s="18">
        <f>IFERROR(VLOOKUP(Table1[[#This Row],[Codigo_insumo]],BD_Insumos!$B:$E,4),"")</f>
        <v>238.17070000000001</v>
      </c>
      <c r="H13218" s="140">
        <v>7.4999999999999997E-2</v>
      </c>
      <c r="I13218" s="9"/>
      <c r="J13218" s="23">
        <f t="shared" si="206"/>
        <v>17.862802500000001</v>
      </c>
      <c r="K13218" s="22" t="str">
        <f>IF(I13218&lt;&gt;"",SUMIF(Table1[Codigo_servico],A13218,Table1[Subtotal_insumo]),"")</f>
        <v/>
      </c>
      <c r="L13218" s="18">
        <f>IF(Table1[[#This Row],[Ordem_insumos]]&lt;&gt;0,VLOOKUP(Table1[[#This Row],[Codigo_servico]],Preencher_Orcamento!$B:$D,3,FALSE)*Table1[[#This Row],[Qtde_insumo]],"")</f>
        <v>0</v>
      </c>
      <c r="M13218" s="18">
        <f>IF(Table1[[#This Row],[Ordem_insumos]]&lt;&gt;0,VLOOKUP(Table1[[#This Row],[Codigo_servico]],Preencher_Orcamento!$B:$D,3,FALSE)*Table1[[#This Row],[Subtotal_insumo]],"")</f>
        <v>0</v>
      </c>
    </row>
    <row r="13219" spans="1:13" x14ac:dyDescent="0.25">
      <c r="A13219" s="6">
        <v>181408</v>
      </c>
      <c r="B13219" s="126">
        <v>4</v>
      </c>
      <c r="C13219" s="133"/>
      <c r="D13219" s="134">
        <v>2020</v>
      </c>
      <c r="E13219" s="7" t="s">
        <v>2188</v>
      </c>
      <c r="F13219" s="8" t="s">
        <v>2140</v>
      </c>
      <c r="G13219" s="18">
        <f>IFERROR(VLOOKUP(Table1[[#This Row],[Codigo_insumo]],BD_Insumos!$B:$E,4),"")</f>
        <v>15.860837164231068</v>
      </c>
      <c r="H13219" s="140">
        <v>0.62</v>
      </c>
      <c r="I13219" s="9"/>
      <c r="J13219" s="23">
        <f t="shared" si="206"/>
        <v>9.8337190418232616</v>
      </c>
      <c r="K13219" s="22" t="str">
        <f>IF(I13219&lt;&gt;"",SUMIF(Table1[Codigo_servico],A13219,Table1[Subtotal_insumo]),"")</f>
        <v/>
      </c>
      <c r="L13219" s="18">
        <f>IF(Table1[[#This Row],[Ordem_insumos]]&lt;&gt;0,VLOOKUP(Table1[[#This Row],[Codigo_servico]],Preencher_Orcamento!$B:$D,3,FALSE)*Table1[[#This Row],[Qtde_insumo]],"")</f>
        <v>0</v>
      </c>
      <c r="M13219" s="18">
        <f>IF(Table1[[#This Row],[Ordem_insumos]]&lt;&gt;0,VLOOKUP(Table1[[#This Row],[Codigo_servico]],Preencher_Orcamento!$B:$D,3,FALSE)*Table1[[#This Row],[Subtotal_insumo]],"")</f>
        <v>0</v>
      </c>
    </row>
    <row r="13220" spans="1:13" x14ac:dyDescent="0.25">
      <c r="A13220" s="3">
        <v>181411</v>
      </c>
      <c r="B13220" s="125">
        <v>0</v>
      </c>
      <c r="C13220" s="131" t="s">
        <v>4739</v>
      </c>
      <c r="D13220" s="132"/>
      <c r="E13220" s="4"/>
      <c r="F13220" s="4"/>
      <c r="G13220" s="17" t="str">
        <f>IFERROR(VLOOKUP(Table1[[#This Row],[Codigo_insumo]],BD_Insumos!$B:$E,4),"")</f>
        <v/>
      </c>
      <c r="H13220" s="139"/>
      <c r="I13220" s="5" t="s">
        <v>457</v>
      </c>
      <c r="J13220" s="20" t="str">
        <f t="shared" si="206"/>
        <v/>
      </c>
      <c r="K13220" s="21">
        <f>IF(I13220&lt;&gt;"",SUMIF(Table1[Codigo_servico],A13220,Table1[Subtotal_insumo]),"")</f>
        <v>1049.1395040568482</v>
      </c>
      <c r="L13220" s="17" t="str">
        <f>IF(Table1[[#This Row],[Ordem_insumos]]&lt;&gt;0,VLOOKUP(Table1[[#This Row],[Codigo_servico]],Preencher_Orcamento!$B:$D,3,FALSE)*Table1[[#This Row],[Qtde_insumo]],"")</f>
        <v/>
      </c>
      <c r="M13220" s="17" t="str">
        <f>IF(Table1[[#This Row],[Ordem_insumos]]&lt;&gt;0,VLOOKUP(Table1[[#This Row],[Codigo_servico]],Preencher_Orcamento!$B:$D,3,FALSE)*Table1[[#This Row],[Subtotal_insumo]],"")</f>
        <v/>
      </c>
    </row>
    <row r="13221" spans="1:13" x14ac:dyDescent="0.25">
      <c r="A13221" s="6">
        <v>181411</v>
      </c>
      <c r="B13221" s="126">
        <v>1</v>
      </c>
      <c r="C13221" s="133"/>
      <c r="D13221" s="134">
        <v>10608</v>
      </c>
      <c r="E13221" s="7" t="s">
        <v>118</v>
      </c>
      <c r="F13221" s="8" t="s">
        <v>58</v>
      </c>
      <c r="G13221" s="16">
        <f>IFERROR(VLOOKUP(Table1[[#This Row],[Codigo_insumo]],BD_Insumos!$B:$E,4),"")</f>
        <v>238.17070000000001</v>
      </c>
      <c r="H13221" s="140">
        <v>0.1</v>
      </c>
      <c r="I13221" s="9"/>
      <c r="J13221" s="22">
        <f t="shared" si="206"/>
        <v>23.817070000000001</v>
      </c>
      <c r="K13221" s="22" t="str">
        <f>IF(I13221&lt;&gt;"",SUMIF(Table1[Codigo_servico],A13221,Table1[Subtotal_insumo]),"")</f>
        <v/>
      </c>
      <c r="L13221" s="16">
        <f>IF(Table1[[#This Row],[Ordem_insumos]]&lt;&gt;0,VLOOKUP(Table1[[#This Row],[Codigo_servico]],Preencher_Orcamento!$B:$D,3,FALSE)*Table1[[#This Row],[Qtde_insumo]],"")</f>
        <v>0</v>
      </c>
      <c r="M13221" s="16">
        <f>IF(Table1[[#This Row],[Ordem_insumos]]&lt;&gt;0,VLOOKUP(Table1[[#This Row],[Codigo_servico]],Preencher_Orcamento!$B:$D,3,FALSE)*Table1[[#This Row],[Subtotal_insumo]],"")</f>
        <v>0</v>
      </c>
    </row>
    <row r="13222" spans="1:13" ht="39" x14ac:dyDescent="0.25">
      <c r="A13222" s="6">
        <v>181411</v>
      </c>
      <c r="B13222" s="126">
        <v>2</v>
      </c>
      <c r="C13222" s="133"/>
      <c r="D13222" s="134">
        <v>38154</v>
      </c>
      <c r="E13222" s="7" t="s">
        <v>874</v>
      </c>
      <c r="F13222" s="8" t="s">
        <v>457</v>
      </c>
      <c r="G13222" s="16">
        <f>IFERROR(VLOOKUP(Table1[[#This Row],[Codigo_insumo]],BD_Insumos!$B:$E,4),"")</f>
        <v>992.31200000000001</v>
      </c>
      <c r="H13222" s="140">
        <v>1</v>
      </c>
      <c r="I13222" s="9"/>
      <c r="J13222" s="22">
        <f t="shared" si="206"/>
        <v>992.31200000000001</v>
      </c>
      <c r="K13222" s="22" t="str">
        <f>IF(I13222&lt;&gt;"",SUMIF(Table1[Codigo_servico],A13222,Table1[Subtotal_insumo]),"")</f>
        <v/>
      </c>
      <c r="L13222" s="16">
        <f>IF(Table1[[#This Row],[Ordem_insumos]]&lt;&gt;0,VLOOKUP(Table1[[#This Row],[Codigo_servico]],Preencher_Orcamento!$B:$D,3,FALSE)*Table1[[#This Row],[Qtde_insumo]],"")</f>
        <v>0</v>
      </c>
      <c r="M13222" s="16">
        <f>IF(Table1[[#This Row],[Ordem_insumos]]&lt;&gt;0,VLOOKUP(Table1[[#This Row],[Codigo_servico]],Preencher_Orcamento!$B:$D,3,FALSE)*Table1[[#This Row],[Subtotal_insumo]],"")</f>
        <v>0</v>
      </c>
    </row>
    <row r="13223" spans="1:13" x14ac:dyDescent="0.25">
      <c r="A13223" s="6">
        <v>181411</v>
      </c>
      <c r="B13223" s="126">
        <v>3</v>
      </c>
      <c r="C13223" s="133"/>
      <c r="D13223" s="134">
        <v>2020</v>
      </c>
      <c r="E13223" s="7" t="s">
        <v>2188</v>
      </c>
      <c r="F13223" s="8" t="s">
        <v>2140</v>
      </c>
      <c r="G13223" s="18">
        <f>IFERROR(VLOOKUP(Table1[[#This Row],[Codigo_insumo]],BD_Insumos!$B:$E,4),"")</f>
        <v>15.860837164231068</v>
      </c>
      <c r="H13223" s="140">
        <v>0.68</v>
      </c>
      <c r="I13223" s="9"/>
      <c r="J13223" s="23">
        <f t="shared" si="206"/>
        <v>10.785369271677126</v>
      </c>
      <c r="K13223" s="22" t="str">
        <f>IF(I13223&lt;&gt;"",SUMIF(Table1[Codigo_servico],A13223,Table1[Subtotal_insumo]),"")</f>
        <v/>
      </c>
      <c r="L13223" s="18">
        <f>IF(Table1[[#This Row],[Ordem_insumos]]&lt;&gt;0,VLOOKUP(Table1[[#This Row],[Codigo_servico]],Preencher_Orcamento!$B:$D,3,FALSE)*Table1[[#This Row],[Qtde_insumo]],"")</f>
        <v>0</v>
      </c>
      <c r="M13223" s="18">
        <f>IF(Table1[[#This Row],[Ordem_insumos]]&lt;&gt;0,VLOOKUP(Table1[[#This Row],[Codigo_servico]],Preencher_Orcamento!$B:$D,3,FALSE)*Table1[[#This Row],[Subtotal_insumo]],"")</f>
        <v>0</v>
      </c>
    </row>
    <row r="13224" spans="1:13" x14ac:dyDescent="0.25">
      <c r="A13224" s="6">
        <v>181411</v>
      </c>
      <c r="B13224" s="126">
        <v>4</v>
      </c>
      <c r="C13224" s="133"/>
      <c r="D13224" s="134">
        <v>2099</v>
      </c>
      <c r="E13224" s="7" t="s">
        <v>2205</v>
      </c>
      <c r="F13224" s="8" t="s">
        <v>2140</v>
      </c>
      <c r="G13224" s="18">
        <f>IFERROR(VLOOKUP(Table1[[#This Row],[Codigo_insumo]],BD_Insumos!$B:$E,4),"")</f>
        <v>12.627877718847255</v>
      </c>
      <c r="H13224" s="140">
        <v>1.76</v>
      </c>
      <c r="I13224" s="9"/>
      <c r="J13224" s="23">
        <f t="shared" si="206"/>
        <v>22.22506478517117</v>
      </c>
      <c r="K13224" s="22" t="str">
        <f>IF(I13224&lt;&gt;"",SUMIF(Table1[Codigo_servico],A13224,Table1[Subtotal_insumo]),"")</f>
        <v/>
      </c>
      <c r="L13224" s="18">
        <f>IF(Table1[[#This Row],[Ordem_insumos]]&lt;&gt;0,VLOOKUP(Table1[[#This Row],[Codigo_servico]],Preencher_Orcamento!$B:$D,3,FALSE)*Table1[[#This Row],[Qtde_insumo]],"")</f>
        <v>0</v>
      </c>
      <c r="M13224" s="18">
        <f>IF(Table1[[#This Row],[Ordem_insumos]]&lt;&gt;0,VLOOKUP(Table1[[#This Row],[Codigo_servico]],Preencher_Orcamento!$B:$D,3,FALSE)*Table1[[#This Row],[Subtotal_insumo]],"")</f>
        <v>0</v>
      </c>
    </row>
    <row r="13225" spans="1:13" x14ac:dyDescent="0.25">
      <c r="A13225" s="3">
        <v>181415</v>
      </c>
      <c r="B13225" s="125">
        <v>0</v>
      </c>
      <c r="C13225" s="131" t="s">
        <v>4740</v>
      </c>
      <c r="D13225" s="132"/>
      <c r="E13225" s="4"/>
      <c r="F13225" s="4"/>
      <c r="G13225" s="17" t="str">
        <f>IFERROR(VLOOKUP(Table1[[#This Row],[Codigo_insumo]],BD_Insumos!$B:$E,4),"")</f>
        <v/>
      </c>
      <c r="H13225" s="139"/>
      <c r="I13225" s="5" t="s">
        <v>457</v>
      </c>
      <c r="J13225" s="20" t="str">
        <f t="shared" si="206"/>
        <v/>
      </c>
      <c r="K13225" s="21">
        <f>IF(I13225&lt;&gt;"",SUMIF(Table1[Codigo_servico],A13225,Table1[Subtotal_insumo]),"")</f>
        <v>1209.9104352394556</v>
      </c>
      <c r="L13225" s="17" t="str">
        <f>IF(Table1[[#This Row],[Ordem_insumos]]&lt;&gt;0,VLOOKUP(Table1[[#This Row],[Codigo_servico]],Preencher_Orcamento!$B:$D,3,FALSE)*Table1[[#This Row],[Qtde_insumo]],"")</f>
        <v/>
      </c>
      <c r="M13225" s="17" t="str">
        <f>IF(Table1[[#This Row],[Ordem_insumos]]&lt;&gt;0,VLOOKUP(Table1[[#This Row],[Codigo_servico]],Preencher_Orcamento!$B:$D,3,FALSE)*Table1[[#This Row],[Subtotal_insumo]],"")</f>
        <v/>
      </c>
    </row>
    <row r="13226" spans="1:13" ht="39" x14ac:dyDescent="0.25">
      <c r="A13226" s="6">
        <v>181415</v>
      </c>
      <c r="B13226" s="126">
        <v>1</v>
      </c>
      <c r="C13226" s="133"/>
      <c r="D13226" s="134">
        <v>38153</v>
      </c>
      <c r="E13226" s="7" t="s">
        <v>873</v>
      </c>
      <c r="F13226" s="8" t="s">
        <v>457</v>
      </c>
      <c r="G13226" s="16">
        <f>IFERROR(VLOOKUP(Table1[[#This Row],[Codigo_insumo]],BD_Insumos!$B:$E,4),"")</f>
        <v>1165.04</v>
      </c>
      <c r="H13226" s="140">
        <v>1</v>
      </c>
      <c r="I13226" s="9"/>
      <c r="J13226" s="22">
        <f t="shared" si="206"/>
        <v>1165.04</v>
      </c>
      <c r="K13226" s="22" t="str">
        <f>IF(I13226&lt;&gt;"",SUMIF(Table1[Codigo_servico],A13226,Table1[Subtotal_insumo]),"")</f>
        <v/>
      </c>
      <c r="L13226" s="16">
        <f>IF(Table1[[#This Row],[Ordem_insumos]]&lt;&gt;0,VLOOKUP(Table1[[#This Row],[Codigo_servico]],Preencher_Orcamento!$B:$D,3,FALSE)*Table1[[#This Row],[Qtde_insumo]],"")</f>
        <v>0</v>
      </c>
      <c r="M13226" s="16">
        <f>IF(Table1[[#This Row],[Ordem_insumos]]&lt;&gt;0,VLOOKUP(Table1[[#This Row],[Codigo_servico]],Preencher_Orcamento!$B:$D,3,FALSE)*Table1[[#This Row],[Subtotal_insumo]],"")</f>
        <v>0</v>
      </c>
    </row>
    <row r="13227" spans="1:13" x14ac:dyDescent="0.25">
      <c r="A13227" s="6">
        <v>181415</v>
      </c>
      <c r="B13227" s="126">
        <v>2</v>
      </c>
      <c r="C13227" s="133"/>
      <c r="D13227" s="134">
        <v>2099</v>
      </c>
      <c r="E13227" s="7" t="s">
        <v>2205</v>
      </c>
      <c r="F13227" s="8" t="s">
        <v>2140</v>
      </c>
      <c r="G13227" s="16">
        <f>IFERROR(VLOOKUP(Table1[[#This Row],[Codigo_insumo]],BD_Insumos!$B:$E,4),"")</f>
        <v>12.627877718847255</v>
      </c>
      <c r="H13227" s="140">
        <v>1.36</v>
      </c>
      <c r="I13227" s="9"/>
      <c r="J13227" s="22">
        <f t="shared" si="206"/>
        <v>17.173913697632269</v>
      </c>
      <c r="K13227" s="22" t="str">
        <f>IF(I13227&lt;&gt;"",SUMIF(Table1[Codigo_servico],A13227,Table1[Subtotal_insumo]),"")</f>
        <v/>
      </c>
      <c r="L13227" s="16">
        <f>IF(Table1[[#This Row],[Ordem_insumos]]&lt;&gt;0,VLOOKUP(Table1[[#This Row],[Codigo_servico]],Preencher_Orcamento!$B:$D,3,FALSE)*Table1[[#This Row],[Qtde_insumo]],"")</f>
        <v>0</v>
      </c>
      <c r="M13227" s="16">
        <f>IF(Table1[[#This Row],[Ordem_insumos]]&lt;&gt;0,VLOOKUP(Table1[[#This Row],[Codigo_servico]],Preencher_Orcamento!$B:$D,3,FALSE)*Table1[[#This Row],[Subtotal_insumo]],"")</f>
        <v>0</v>
      </c>
    </row>
    <row r="13228" spans="1:13" x14ac:dyDescent="0.25">
      <c r="A13228" s="6">
        <v>181415</v>
      </c>
      <c r="B13228" s="126">
        <v>3</v>
      </c>
      <c r="C13228" s="133"/>
      <c r="D13228" s="134">
        <v>2020</v>
      </c>
      <c r="E13228" s="7" t="s">
        <v>2188</v>
      </c>
      <c r="F13228" s="8" t="s">
        <v>2140</v>
      </c>
      <c r="G13228" s="18">
        <f>IFERROR(VLOOKUP(Table1[[#This Row],[Codigo_insumo]],BD_Insumos!$B:$E,4),"")</f>
        <v>15.860837164231068</v>
      </c>
      <c r="H13228" s="140">
        <v>0.62</v>
      </c>
      <c r="I13228" s="9"/>
      <c r="J13228" s="23">
        <f t="shared" si="206"/>
        <v>9.8337190418232616</v>
      </c>
      <c r="K13228" s="22" t="str">
        <f>IF(I13228&lt;&gt;"",SUMIF(Table1[Codigo_servico],A13228,Table1[Subtotal_insumo]),"")</f>
        <v/>
      </c>
      <c r="L13228" s="18">
        <f>IF(Table1[[#This Row],[Ordem_insumos]]&lt;&gt;0,VLOOKUP(Table1[[#This Row],[Codigo_servico]],Preencher_Orcamento!$B:$D,3,FALSE)*Table1[[#This Row],[Qtde_insumo]],"")</f>
        <v>0</v>
      </c>
      <c r="M13228" s="18">
        <f>IF(Table1[[#This Row],[Ordem_insumos]]&lt;&gt;0,VLOOKUP(Table1[[#This Row],[Codigo_servico]],Preencher_Orcamento!$B:$D,3,FALSE)*Table1[[#This Row],[Subtotal_insumo]],"")</f>
        <v>0</v>
      </c>
    </row>
    <row r="13229" spans="1:13" x14ac:dyDescent="0.25">
      <c r="A13229" s="6">
        <v>181415</v>
      </c>
      <c r="B13229" s="126">
        <v>4</v>
      </c>
      <c r="C13229" s="133"/>
      <c r="D13229" s="134">
        <v>10608</v>
      </c>
      <c r="E13229" s="7" t="s">
        <v>118</v>
      </c>
      <c r="F13229" s="8" t="s">
        <v>58</v>
      </c>
      <c r="G13229" s="18">
        <f>IFERROR(VLOOKUP(Table1[[#This Row],[Codigo_insumo]],BD_Insumos!$B:$E,4),"")</f>
        <v>238.17070000000001</v>
      </c>
      <c r="H13229" s="140">
        <v>7.4999999999999997E-2</v>
      </c>
      <c r="I13229" s="9"/>
      <c r="J13229" s="23">
        <f t="shared" si="206"/>
        <v>17.862802500000001</v>
      </c>
      <c r="K13229" s="22" t="str">
        <f>IF(I13229&lt;&gt;"",SUMIF(Table1[Codigo_servico],A13229,Table1[Subtotal_insumo]),"")</f>
        <v/>
      </c>
      <c r="L13229" s="18">
        <f>IF(Table1[[#This Row],[Ordem_insumos]]&lt;&gt;0,VLOOKUP(Table1[[#This Row],[Codigo_servico]],Preencher_Orcamento!$B:$D,3,FALSE)*Table1[[#This Row],[Qtde_insumo]],"")</f>
        <v>0</v>
      </c>
      <c r="M13229" s="18">
        <f>IF(Table1[[#This Row],[Ordem_insumos]]&lt;&gt;0,VLOOKUP(Table1[[#This Row],[Codigo_servico]],Preencher_Orcamento!$B:$D,3,FALSE)*Table1[[#This Row],[Subtotal_insumo]],"")</f>
        <v>0</v>
      </c>
    </row>
    <row r="13230" spans="1:13" x14ac:dyDescent="0.25">
      <c r="A13230" s="3">
        <v>181422</v>
      </c>
      <c r="B13230" s="125">
        <v>0</v>
      </c>
      <c r="C13230" s="131" t="s">
        <v>4741</v>
      </c>
      <c r="D13230" s="132"/>
      <c r="E13230" s="4"/>
      <c r="F13230" s="4"/>
      <c r="G13230" s="17" t="str">
        <f>IFERROR(VLOOKUP(Table1[[#This Row],[Codigo_insumo]],BD_Insumos!$B:$E,4),"")</f>
        <v/>
      </c>
      <c r="H13230" s="139"/>
      <c r="I13230" s="5" t="s">
        <v>457</v>
      </c>
      <c r="J13230" s="20" t="str">
        <f t="shared" si="206"/>
        <v/>
      </c>
      <c r="K13230" s="21">
        <f>IF(I13230&lt;&gt;"",SUMIF(Table1[Codigo_servico],A13230,Table1[Subtotal_insumo]),"")</f>
        <v>955.96243523945566</v>
      </c>
      <c r="L13230" s="17" t="str">
        <f>IF(Table1[[#This Row],[Ordem_insumos]]&lt;&gt;0,VLOOKUP(Table1[[#This Row],[Codigo_servico]],Preencher_Orcamento!$B:$D,3,FALSE)*Table1[[#This Row],[Qtde_insumo]],"")</f>
        <v/>
      </c>
      <c r="M13230" s="17" t="str">
        <f>IF(Table1[[#This Row],[Ordem_insumos]]&lt;&gt;0,VLOOKUP(Table1[[#This Row],[Codigo_servico]],Preencher_Orcamento!$B:$D,3,FALSE)*Table1[[#This Row],[Subtotal_insumo]],"")</f>
        <v/>
      </c>
    </row>
    <row r="13231" spans="1:13" x14ac:dyDescent="0.25">
      <c r="A13231" s="6">
        <v>181422</v>
      </c>
      <c r="B13231" s="126">
        <v>1</v>
      </c>
      <c r="C13231" s="133"/>
      <c r="D13231" s="134">
        <v>2099</v>
      </c>
      <c r="E13231" s="7" t="s">
        <v>2205</v>
      </c>
      <c r="F13231" s="8" t="s">
        <v>2140</v>
      </c>
      <c r="G13231" s="16">
        <f>IFERROR(VLOOKUP(Table1[[#This Row],[Codigo_insumo]],BD_Insumos!$B:$E,4),"")</f>
        <v>12.627877718847255</v>
      </c>
      <c r="H13231" s="140">
        <v>1.36</v>
      </c>
      <c r="I13231" s="9"/>
      <c r="J13231" s="22">
        <f t="shared" si="206"/>
        <v>17.173913697632269</v>
      </c>
      <c r="K13231" s="22" t="str">
        <f>IF(I13231&lt;&gt;"",SUMIF(Table1[Codigo_servico],A13231,Table1[Subtotal_insumo]),"")</f>
        <v/>
      </c>
      <c r="L13231" s="16">
        <f>IF(Table1[[#This Row],[Ordem_insumos]]&lt;&gt;0,VLOOKUP(Table1[[#This Row],[Codigo_servico]],Preencher_Orcamento!$B:$D,3,FALSE)*Table1[[#This Row],[Qtde_insumo]],"")</f>
        <v>0</v>
      </c>
      <c r="M13231" s="16">
        <f>IF(Table1[[#This Row],[Ordem_insumos]]&lt;&gt;0,VLOOKUP(Table1[[#This Row],[Codigo_servico]],Preencher_Orcamento!$B:$D,3,FALSE)*Table1[[#This Row],[Subtotal_insumo]],"")</f>
        <v>0</v>
      </c>
    </row>
    <row r="13232" spans="1:13" ht="39" x14ac:dyDescent="0.25">
      <c r="A13232" s="6">
        <v>181422</v>
      </c>
      <c r="B13232" s="126">
        <v>2</v>
      </c>
      <c r="C13232" s="133"/>
      <c r="D13232" s="134">
        <v>38151</v>
      </c>
      <c r="E13232" s="7" t="s">
        <v>871</v>
      </c>
      <c r="F13232" s="8" t="s">
        <v>457</v>
      </c>
      <c r="G13232" s="16">
        <f>IFERROR(VLOOKUP(Table1[[#This Row],[Codigo_insumo]],BD_Insumos!$B:$E,4),"")</f>
        <v>911.09199999999998</v>
      </c>
      <c r="H13232" s="140">
        <v>1</v>
      </c>
      <c r="I13232" s="9"/>
      <c r="J13232" s="22">
        <f t="shared" si="206"/>
        <v>911.09199999999998</v>
      </c>
      <c r="K13232" s="22" t="str">
        <f>IF(I13232&lt;&gt;"",SUMIF(Table1[Codigo_servico],A13232,Table1[Subtotal_insumo]),"")</f>
        <v/>
      </c>
      <c r="L13232" s="16">
        <f>IF(Table1[[#This Row],[Ordem_insumos]]&lt;&gt;0,VLOOKUP(Table1[[#This Row],[Codigo_servico]],Preencher_Orcamento!$B:$D,3,FALSE)*Table1[[#This Row],[Qtde_insumo]],"")</f>
        <v>0</v>
      </c>
      <c r="M13232" s="16">
        <f>IF(Table1[[#This Row],[Ordem_insumos]]&lt;&gt;0,VLOOKUP(Table1[[#This Row],[Codigo_servico]],Preencher_Orcamento!$B:$D,3,FALSE)*Table1[[#This Row],[Subtotal_insumo]],"")</f>
        <v>0</v>
      </c>
    </row>
    <row r="13233" spans="1:13" x14ac:dyDescent="0.25">
      <c r="A13233" s="6">
        <v>181422</v>
      </c>
      <c r="B13233" s="126">
        <v>3</v>
      </c>
      <c r="C13233" s="133"/>
      <c r="D13233" s="134">
        <v>10608</v>
      </c>
      <c r="E13233" s="7" t="s">
        <v>118</v>
      </c>
      <c r="F13233" s="8" t="s">
        <v>58</v>
      </c>
      <c r="G13233" s="18">
        <f>IFERROR(VLOOKUP(Table1[[#This Row],[Codigo_insumo]],BD_Insumos!$B:$E,4),"")</f>
        <v>238.17070000000001</v>
      </c>
      <c r="H13233" s="140">
        <v>7.4999999999999997E-2</v>
      </c>
      <c r="I13233" s="9"/>
      <c r="J13233" s="23">
        <f t="shared" si="206"/>
        <v>17.862802500000001</v>
      </c>
      <c r="K13233" s="22" t="str">
        <f>IF(I13233&lt;&gt;"",SUMIF(Table1[Codigo_servico],A13233,Table1[Subtotal_insumo]),"")</f>
        <v/>
      </c>
      <c r="L13233" s="18">
        <f>IF(Table1[[#This Row],[Ordem_insumos]]&lt;&gt;0,VLOOKUP(Table1[[#This Row],[Codigo_servico]],Preencher_Orcamento!$B:$D,3,FALSE)*Table1[[#This Row],[Qtde_insumo]],"")</f>
        <v>0</v>
      </c>
      <c r="M13233" s="18">
        <f>IF(Table1[[#This Row],[Ordem_insumos]]&lt;&gt;0,VLOOKUP(Table1[[#This Row],[Codigo_servico]],Preencher_Orcamento!$B:$D,3,FALSE)*Table1[[#This Row],[Subtotal_insumo]],"")</f>
        <v>0</v>
      </c>
    </row>
    <row r="13234" spans="1:13" x14ac:dyDescent="0.25">
      <c r="A13234" s="6">
        <v>181422</v>
      </c>
      <c r="B13234" s="126">
        <v>4</v>
      </c>
      <c r="C13234" s="133"/>
      <c r="D13234" s="134">
        <v>2020</v>
      </c>
      <c r="E13234" s="7" t="s">
        <v>2188</v>
      </c>
      <c r="F13234" s="8" t="s">
        <v>2140</v>
      </c>
      <c r="G13234" s="18">
        <f>IFERROR(VLOOKUP(Table1[[#This Row],[Codigo_insumo]],BD_Insumos!$B:$E,4),"")</f>
        <v>15.860837164231068</v>
      </c>
      <c r="H13234" s="140">
        <v>0.62</v>
      </c>
      <c r="I13234" s="9"/>
      <c r="J13234" s="23">
        <f t="shared" si="206"/>
        <v>9.8337190418232616</v>
      </c>
      <c r="K13234" s="22" t="str">
        <f>IF(I13234&lt;&gt;"",SUMIF(Table1[Codigo_servico],A13234,Table1[Subtotal_insumo]),"")</f>
        <v/>
      </c>
      <c r="L13234" s="18">
        <f>IF(Table1[[#This Row],[Ordem_insumos]]&lt;&gt;0,VLOOKUP(Table1[[#This Row],[Codigo_servico]],Preencher_Orcamento!$B:$D,3,FALSE)*Table1[[#This Row],[Qtde_insumo]],"")</f>
        <v>0</v>
      </c>
      <c r="M13234" s="18">
        <f>IF(Table1[[#This Row],[Ordem_insumos]]&lt;&gt;0,VLOOKUP(Table1[[#This Row],[Codigo_servico]],Preencher_Orcamento!$B:$D,3,FALSE)*Table1[[#This Row],[Subtotal_insumo]],"")</f>
        <v>0</v>
      </c>
    </row>
    <row r="13235" spans="1:13" x14ac:dyDescent="0.25">
      <c r="A13235" s="3">
        <v>181424</v>
      </c>
      <c r="B13235" s="125">
        <v>0</v>
      </c>
      <c r="C13235" s="131" t="s">
        <v>4742</v>
      </c>
      <c r="D13235" s="132"/>
      <c r="E13235" s="4"/>
      <c r="F13235" s="4"/>
      <c r="G13235" s="17" t="str">
        <f>IFERROR(VLOOKUP(Table1[[#This Row],[Codigo_insumo]],BD_Insumos!$B:$E,4),"")</f>
        <v/>
      </c>
      <c r="H13235" s="139"/>
      <c r="I13235" s="5" t="s">
        <v>457</v>
      </c>
      <c r="J13235" s="20" t="str">
        <f t="shared" si="206"/>
        <v/>
      </c>
      <c r="K13235" s="21">
        <f>IF(I13235&lt;&gt;"",SUMIF(Table1[Codigo_servico],A13235,Table1[Subtotal_insumo]),"")</f>
        <v>1241.6210532776888</v>
      </c>
      <c r="L13235" s="17" t="str">
        <f>IF(Table1[[#This Row],[Ordem_insumos]]&lt;&gt;0,VLOOKUP(Table1[[#This Row],[Codigo_servico]],Preencher_Orcamento!$B:$D,3,FALSE)*Table1[[#This Row],[Qtde_insumo]],"")</f>
        <v/>
      </c>
      <c r="M13235" s="17" t="str">
        <f>IF(Table1[[#This Row],[Ordem_insumos]]&lt;&gt;0,VLOOKUP(Table1[[#This Row],[Codigo_servico]],Preencher_Orcamento!$B:$D,3,FALSE)*Table1[[#This Row],[Subtotal_insumo]],"")</f>
        <v/>
      </c>
    </row>
    <row r="13236" spans="1:13" x14ac:dyDescent="0.25">
      <c r="A13236" s="6">
        <v>181424</v>
      </c>
      <c r="B13236" s="126">
        <v>1</v>
      </c>
      <c r="C13236" s="133"/>
      <c r="D13236" s="134">
        <v>2020</v>
      </c>
      <c r="E13236" s="7" t="s">
        <v>2188</v>
      </c>
      <c r="F13236" s="8" t="s">
        <v>2140</v>
      </c>
      <c r="G13236" s="16">
        <f>IFERROR(VLOOKUP(Table1[[#This Row],[Codigo_insumo]],BD_Insumos!$B:$E,4),"")</f>
        <v>15.860837164231068</v>
      </c>
      <c r="H13236" s="140">
        <v>0.84</v>
      </c>
      <c r="I13236" s="9"/>
      <c r="J13236" s="22">
        <f t="shared" si="206"/>
        <v>13.323103217954097</v>
      </c>
      <c r="K13236" s="22" t="str">
        <f>IF(I13236&lt;&gt;"",SUMIF(Table1[Codigo_servico],A13236,Table1[Subtotal_insumo]),"")</f>
        <v/>
      </c>
      <c r="L13236" s="16">
        <f>IF(Table1[[#This Row],[Ordem_insumos]]&lt;&gt;0,VLOOKUP(Table1[[#This Row],[Codigo_servico]],Preencher_Orcamento!$B:$D,3,FALSE)*Table1[[#This Row],[Qtde_insumo]],"")</f>
        <v>0</v>
      </c>
      <c r="M13236" s="16">
        <f>IF(Table1[[#This Row],[Ordem_insumos]]&lt;&gt;0,VLOOKUP(Table1[[#This Row],[Codigo_servico]],Preencher_Orcamento!$B:$D,3,FALSE)*Table1[[#This Row],[Subtotal_insumo]],"")</f>
        <v>0</v>
      </c>
    </row>
    <row r="13237" spans="1:13" ht="39" x14ac:dyDescent="0.25">
      <c r="A13237" s="6">
        <v>181424</v>
      </c>
      <c r="B13237" s="126">
        <v>2</v>
      </c>
      <c r="C13237" s="133"/>
      <c r="D13237" s="134">
        <v>38155</v>
      </c>
      <c r="E13237" s="7" t="s">
        <v>875</v>
      </c>
      <c r="F13237" s="8" t="s">
        <v>457</v>
      </c>
      <c r="G13237" s="16">
        <f>IFERROR(VLOOKUP(Table1[[#This Row],[Codigo_insumo]],BD_Insumos!$B:$E,4),"")</f>
        <v>1163.712</v>
      </c>
      <c r="H13237" s="140">
        <v>1</v>
      </c>
      <c r="I13237" s="9"/>
      <c r="J13237" s="22">
        <f t="shared" si="206"/>
        <v>1163.712</v>
      </c>
      <c r="K13237" s="22" t="str">
        <f>IF(I13237&lt;&gt;"",SUMIF(Table1[Codigo_servico],A13237,Table1[Subtotal_insumo]),"")</f>
        <v/>
      </c>
      <c r="L13237" s="16">
        <f>IF(Table1[[#This Row],[Ordem_insumos]]&lt;&gt;0,VLOOKUP(Table1[[#This Row],[Codigo_servico]],Preencher_Orcamento!$B:$D,3,FALSE)*Table1[[#This Row],[Qtde_insumo]],"")</f>
        <v>0</v>
      </c>
      <c r="M13237" s="16">
        <f>IF(Table1[[#This Row],[Ordem_insumos]]&lt;&gt;0,VLOOKUP(Table1[[#This Row],[Codigo_servico]],Preencher_Orcamento!$B:$D,3,FALSE)*Table1[[#This Row],[Subtotal_insumo]],"")</f>
        <v>0</v>
      </c>
    </row>
    <row r="13238" spans="1:13" x14ac:dyDescent="0.25">
      <c r="A13238" s="6">
        <v>181424</v>
      </c>
      <c r="B13238" s="126">
        <v>3</v>
      </c>
      <c r="C13238" s="133"/>
      <c r="D13238" s="134">
        <v>2099</v>
      </c>
      <c r="E13238" s="7" t="s">
        <v>2205</v>
      </c>
      <c r="F13238" s="8" t="s">
        <v>2140</v>
      </c>
      <c r="G13238" s="18">
        <f>IFERROR(VLOOKUP(Table1[[#This Row],[Codigo_insumo]],BD_Insumos!$B:$E,4),"")</f>
        <v>12.627877718847255</v>
      </c>
      <c r="H13238" s="140">
        <v>3.7</v>
      </c>
      <c r="I13238" s="9"/>
      <c r="J13238" s="23">
        <f t="shared" si="206"/>
        <v>46.723147559734848</v>
      </c>
      <c r="K13238" s="22" t="str">
        <f>IF(I13238&lt;&gt;"",SUMIF(Table1[Codigo_servico],A13238,Table1[Subtotal_insumo]),"")</f>
        <v/>
      </c>
      <c r="L13238" s="18">
        <f>IF(Table1[[#This Row],[Ordem_insumos]]&lt;&gt;0,VLOOKUP(Table1[[#This Row],[Codigo_servico]],Preencher_Orcamento!$B:$D,3,FALSE)*Table1[[#This Row],[Qtde_insumo]],"")</f>
        <v>0</v>
      </c>
      <c r="M13238" s="18">
        <f>IF(Table1[[#This Row],[Ordem_insumos]]&lt;&gt;0,VLOOKUP(Table1[[#This Row],[Codigo_servico]],Preencher_Orcamento!$B:$D,3,FALSE)*Table1[[#This Row],[Subtotal_insumo]],"")</f>
        <v>0</v>
      </c>
    </row>
    <row r="13239" spans="1:13" x14ac:dyDescent="0.25">
      <c r="A13239" s="6">
        <v>181424</v>
      </c>
      <c r="B13239" s="126">
        <v>4</v>
      </c>
      <c r="C13239" s="133"/>
      <c r="D13239" s="134">
        <v>10608</v>
      </c>
      <c r="E13239" s="7" t="s">
        <v>118</v>
      </c>
      <c r="F13239" s="8" t="s">
        <v>58</v>
      </c>
      <c r="G13239" s="18">
        <f>IFERROR(VLOOKUP(Table1[[#This Row],[Codigo_insumo]],BD_Insumos!$B:$E,4),"")</f>
        <v>238.17070000000001</v>
      </c>
      <c r="H13239" s="140">
        <v>7.4999999999999997E-2</v>
      </c>
      <c r="I13239" s="9"/>
      <c r="J13239" s="23">
        <f t="shared" si="206"/>
        <v>17.862802500000001</v>
      </c>
      <c r="K13239" s="22" t="str">
        <f>IF(I13239&lt;&gt;"",SUMIF(Table1[Codigo_servico],A13239,Table1[Subtotal_insumo]),"")</f>
        <v/>
      </c>
      <c r="L13239" s="18">
        <f>IF(Table1[[#This Row],[Ordem_insumos]]&lt;&gt;0,VLOOKUP(Table1[[#This Row],[Codigo_servico]],Preencher_Orcamento!$B:$D,3,FALSE)*Table1[[#This Row],[Qtde_insumo]],"")</f>
        <v>0</v>
      </c>
      <c r="M13239" s="18">
        <f>IF(Table1[[#This Row],[Ordem_insumos]]&lt;&gt;0,VLOOKUP(Table1[[#This Row],[Codigo_servico]],Preencher_Orcamento!$B:$D,3,FALSE)*Table1[[#This Row],[Subtotal_insumo]],"")</f>
        <v>0</v>
      </c>
    </row>
    <row r="13240" spans="1:13" x14ac:dyDescent="0.25">
      <c r="A13240" s="3">
        <v>181430</v>
      </c>
      <c r="B13240" s="125">
        <v>0</v>
      </c>
      <c r="C13240" s="131" t="s">
        <v>4743</v>
      </c>
      <c r="D13240" s="132"/>
      <c r="E13240" s="4"/>
      <c r="F13240" s="4"/>
      <c r="G13240" s="17" t="str">
        <f>IFERROR(VLOOKUP(Table1[[#This Row],[Codigo_insumo]],BD_Insumos!$B:$E,4),"")</f>
        <v/>
      </c>
      <c r="H13240" s="139"/>
      <c r="I13240" s="5" t="s">
        <v>170</v>
      </c>
      <c r="J13240" s="20" t="str">
        <f t="shared" si="206"/>
        <v/>
      </c>
      <c r="K13240" s="21">
        <f>IF(I13240&lt;&gt;"",SUMIF(Table1[Codigo_servico],A13240,Table1[Subtotal_insumo]),"")</f>
        <v>51.896250000000002</v>
      </c>
      <c r="L13240" s="17" t="str">
        <f>IF(Table1[[#This Row],[Ordem_insumos]]&lt;&gt;0,VLOOKUP(Table1[[#This Row],[Codigo_servico]],Preencher_Orcamento!$B:$D,3,FALSE)*Table1[[#This Row],[Qtde_insumo]],"")</f>
        <v/>
      </c>
      <c r="M13240" s="17" t="str">
        <f>IF(Table1[[#This Row],[Ordem_insumos]]&lt;&gt;0,VLOOKUP(Table1[[#This Row],[Codigo_servico]],Preencher_Orcamento!$B:$D,3,FALSE)*Table1[[#This Row],[Subtotal_insumo]],"")</f>
        <v/>
      </c>
    </row>
    <row r="13241" spans="1:13" ht="26.25" x14ac:dyDescent="0.25">
      <c r="A13241" s="6">
        <v>181430</v>
      </c>
      <c r="B13241" s="126">
        <v>1</v>
      </c>
      <c r="C13241" s="133"/>
      <c r="D13241" s="134">
        <v>38160</v>
      </c>
      <c r="E13241" s="7" t="s">
        <v>876</v>
      </c>
      <c r="F13241" s="8" t="s">
        <v>170</v>
      </c>
      <c r="G13241" s="18">
        <f>IFERROR(VLOOKUP(Table1[[#This Row],[Codigo_insumo]],BD_Insumos!$B:$E,4),"")</f>
        <v>49.424999999999997</v>
      </c>
      <c r="H13241" s="140">
        <v>1.05</v>
      </c>
      <c r="I13241" s="9"/>
      <c r="J13241" s="23">
        <f t="shared" si="206"/>
        <v>51.896250000000002</v>
      </c>
      <c r="K13241" s="22" t="str">
        <f>IF(I13241&lt;&gt;"",SUMIF(Table1[Codigo_servico],A13241,Table1[Subtotal_insumo]),"")</f>
        <v/>
      </c>
      <c r="L13241" s="18">
        <f>IF(Table1[[#This Row],[Ordem_insumos]]&lt;&gt;0,VLOOKUP(Table1[[#This Row],[Codigo_servico]],Preencher_Orcamento!$B:$D,3,FALSE)*Table1[[#This Row],[Qtde_insumo]],"")</f>
        <v>0</v>
      </c>
      <c r="M13241" s="18">
        <f>IF(Table1[[#This Row],[Ordem_insumos]]&lt;&gt;0,VLOOKUP(Table1[[#This Row],[Codigo_servico]],Preencher_Orcamento!$B:$D,3,FALSE)*Table1[[#This Row],[Subtotal_insumo]],"")</f>
        <v>0</v>
      </c>
    </row>
    <row r="13242" spans="1:13" x14ac:dyDescent="0.25">
      <c r="A13242" s="3">
        <v>181441</v>
      </c>
      <c r="B13242" s="125">
        <v>0</v>
      </c>
      <c r="C13242" s="131" t="s">
        <v>4744</v>
      </c>
      <c r="D13242" s="132"/>
      <c r="E13242" s="4"/>
      <c r="F13242" s="4"/>
      <c r="G13242" s="17" t="str">
        <f>IFERROR(VLOOKUP(Table1[[#This Row],[Codigo_insumo]],BD_Insumos!$B:$E,4),"")</f>
        <v/>
      </c>
      <c r="H13242" s="139"/>
      <c r="I13242" s="5" t="s">
        <v>457</v>
      </c>
      <c r="J13242" s="20" t="str">
        <f t="shared" si="206"/>
        <v/>
      </c>
      <c r="K13242" s="21">
        <f>IF(I13242&lt;&gt;"",SUMIF(Table1[Codigo_servico],A13242,Table1[Subtotal_insumo]),"")</f>
        <v>6195.3125</v>
      </c>
      <c r="L13242" s="17" t="str">
        <f>IF(Table1[[#This Row],[Ordem_insumos]]&lt;&gt;0,VLOOKUP(Table1[[#This Row],[Codigo_servico]],Preencher_Orcamento!$B:$D,3,FALSE)*Table1[[#This Row],[Qtde_insumo]],"")</f>
        <v/>
      </c>
      <c r="M13242" s="17" t="str">
        <f>IF(Table1[[#This Row],[Ordem_insumos]]&lt;&gt;0,VLOOKUP(Table1[[#This Row],[Codigo_servico]],Preencher_Orcamento!$B:$D,3,FALSE)*Table1[[#This Row],[Subtotal_insumo]],"")</f>
        <v/>
      </c>
    </row>
    <row r="13243" spans="1:13" ht="51.75" x14ac:dyDescent="0.25">
      <c r="A13243" s="6">
        <v>181441</v>
      </c>
      <c r="B13243" s="126">
        <v>1</v>
      </c>
      <c r="C13243" s="133"/>
      <c r="D13243" s="134">
        <v>79820</v>
      </c>
      <c r="E13243" s="7" t="s">
        <v>2056</v>
      </c>
      <c r="F13243" s="8" t="s">
        <v>457</v>
      </c>
      <c r="G13243" s="18">
        <f>IFERROR(VLOOKUP(Table1[[#This Row],[Codigo_insumo]],BD_Insumos!$B:$E,4),"")</f>
        <v>6195.3125</v>
      </c>
      <c r="H13243" s="140">
        <v>1</v>
      </c>
      <c r="I13243" s="9"/>
      <c r="J13243" s="23">
        <f t="shared" si="206"/>
        <v>6195.3125</v>
      </c>
      <c r="K13243" s="22" t="str">
        <f>IF(I13243&lt;&gt;"",SUMIF(Table1[Codigo_servico],A13243,Table1[Subtotal_insumo]),"")</f>
        <v/>
      </c>
      <c r="L13243" s="18">
        <f>IF(Table1[[#This Row],[Ordem_insumos]]&lt;&gt;0,VLOOKUP(Table1[[#This Row],[Codigo_servico]],Preencher_Orcamento!$B:$D,3,FALSE)*Table1[[#This Row],[Qtde_insumo]],"")</f>
        <v>0</v>
      </c>
      <c r="M13243" s="18">
        <f>IF(Table1[[#This Row],[Ordem_insumos]]&lt;&gt;0,VLOOKUP(Table1[[#This Row],[Codigo_servico]],Preencher_Orcamento!$B:$D,3,FALSE)*Table1[[#This Row],[Subtotal_insumo]],"")</f>
        <v>0</v>
      </c>
    </row>
    <row r="13244" spans="1:13" x14ac:dyDescent="0.25">
      <c r="A13244" s="3">
        <v>181442</v>
      </c>
      <c r="B13244" s="125">
        <v>0</v>
      </c>
      <c r="C13244" s="131" t="s">
        <v>4745</v>
      </c>
      <c r="D13244" s="132"/>
      <c r="E13244" s="4"/>
      <c r="F13244" s="4"/>
      <c r="G13244" s="17" t="str">
        <f>IFERROR(VLOOKUP(Table1[[#This Row],[Codigo_insumo]],BD_Insumos!$B:$E,4),"")</f>
        <v/>
      </c>
      <c r="H13244" s="139"/>
      <c r="I13244" s="5" t="s">
        <v>457</v>
      </c>
      <c r="J13244" s="20" t="str">
        <f t="shared" si="206"/>
        <v/>
      </c>
      <c r="K13244" s="21">
        <f>IF(I13244&lt;&gt;"",SUMIF(Table1[Codigo_servico],A13244,Table1[Subtotal_insumo]),"")</f>
        <v>5289.5559999999996</v>
      </c>
      <c r="L13244" s="17" t="str">
        <f>IF(Table1[[#This Row],[Ordem_insumos]]&lt;&gt;0,VLOOKUP(Table1[[#This Row],[Codigo_servico]],Preencher_Orcamento!$B:$D,3,FALSE)*Table1[[#This Row],[Qtde_insumo]],"")</f>
        <v/>
      </c>
      <c r="M13244" s="17" t="str">
        <f>IF(Table1[[#This Row],[Ordem_insumos]]&lt;&gt;0,VLOOKUP(Table1[[#This Row],[Codigo_servico]],Preencher_Orcamento!$B:$D,3,FALSE)*Table1[[#This Row],[Subtotal_insumo]],"")</f>
        <v/>
      </c>
    </row>
    <row r="13245" spans="1:13" ht="51.75" x14ac:dyDescent="0.25">
      <c r="A13245" s="6">
        <v>181442</v>
      </c>
      <c r="B13245" s="126">
        <v>1</v>
      </c>
      <c r="C13245" s="133"/>
      <c r="D13245" s="134">
        <v>79821</v>
      </c>
      <c r="E13245" s="7" t="s">
        <v>2057</v>
      </c>
      <c r="F13245" s="8" t="s">
        <v>457</v>
      </c>
      <c r="G13245" s="18">
        <f>IFERROR(VLOOKUP(Table1[[#This Row],[Codigo_insumo]],BD_Insumos!$B:$E,4),"")</f>
        <v>5289.5559999999996</v>
      </c>
      <c r="H13245" s="140">
        <v>1</v>
      </c>
      <c r="I13245" s="9"/>
      <c r="J13245" s="23">
        <f t="shared" si="206"/>
        <v>5289.5559999999996</v>
      </c>
      <c r="K13245" s="22" t="str">
        <f>IF(I13245&lt;&gt;"",SUMIF(Table1[Codigo_servico],A13245,Table1[Subtotal_insumo]),"")</f>
        <v/>
      </c>
      <c r="L13245" s="18">
        <f>IF(Table1[[#This Row],[Ordem_insumos]]&lt;&gt;0,VLOOKUP(Table1[[#This Row],[Codigo_servico]],Preencher_Orcamento!$B:$D,3,FALSE)*Table1[[#This Row],[Qtde_insumo]],"")</f>
        <v>0</v>
      </c>
      <c r="M13245" s="18">
        <f>IF(Table1[[#This Row],[Ordem_insumos]]&lt;&gt;0,VLOOKUP(Table1[[#This Row],[Codigo_servico]],Preencher_Orcamento!$B:$D,3,FALSE)*Table1[[#This Row],[Subtotal_insumo]],"")</f>
        <v>0</v>
      </c>
    </row>
    <row r="13246" spans="1:13" x14ac:dyDescent="0.25">
      <c r="A13246" s="3">
        <v>181443</v>
      </c>
      <c r="B13246" s="125">
        <v>0</v>
      </c>
      <c r="C13246" s="131" t="s">
        <v>4746</v>
      </c>
      <c r="D13246" s="132"/>
      <c r="E13246" s="4"/>
      <c r="F13246" s="4"/>
      <c r="G13246" s="17" t="str">
        <f>IFERROR(VLOOKUP(Table1[[#This Row],[Codigo_insumo]],BD_Insumos!$B:$E,4),"")</f>
        <v/>
      </c>
      <c r="H13246" s="139"/>
      <c r="I13246" s="5" t="s">
        <v>457</v>
      </c>
      <c r="J13246" s="20" t="str">
        <f t="shared" si="206"/>
        <v/>
      </c>
      <c r="K13246" s="21">
        <f>IF(I13246&lt;&gt;"",SUMIF(Table1[Codigo_servico],A13246,Table1[Subtotal_insumo]),"")</f>
        <v>4277.2</v>
      </c>
      <c r="L13246" s="17" t="str">
        <f>IF(Table1[[#This Row],[Ordem_insumos]]&lt;&gt;0,VLOOKUP(Table1[[#This Row],[Codigo_servico]],Preencher_Orcamento!$B:$D,3,FALSE)*Table1[[#This Row],[Qtde_insumo]],"")</f>
        <v/>
      </c>
      <c r="M13246" s="17" t="str">
        <f>IF(Table1[[#This Row],[Ordem_insumos]]&lt;&gt;0,VLOOKUP(Table1[[#This Row],[Codigo_servico]],Preencher_Orcamento!$B:$D,3,FALSE)*Table1[[#This Row],[Subtotal_insumo]],"")</f>
        <v/>
      </c>
    </row>
    <row r="13247" spans="1:13" ht="51.75" x14ac:dyDescent="0.25">
      <c r="A13247" s="6">
        <v>181443</v>
      </c>
      <c r="B13247" s="126">
        <v>1</v>
      </c>
      <c r="C13247" s="133"/>
      <c r="D13247" s="134">
        <v>79822</v>
      </c>
      <c r="E13247" s="7" t="s">
        <v>2058</v>
      </c>
      <c r="F13247" s="8" t="s">
        <v>457</v>
      </c>
      <c r="G13247" s="18">
        <f>IFERROR(VLOOKUP(Table1[[#This Row],[Codigo_insumo]],BD_Insumos!$B:$E,4),"")</f>
        <v>4277.2</v>
      </c>
      <c r="H13247" s="140">
        <v>1</v>
      </c>
      <c r="I13247" s="9"/>
      <c r="J13247" s="23">
        <f t="shared" si="206"/>
        <v>4277.2</v>
      </c>
      <c r="K13247" s="22" t="str">
        <f>IF(I13247&lt;&gt;"",SUMIF(Table1[Codigo_servico],A13247,Table1[Subtotal_insumo]),"")</f>
        <v/>
      </c>
      <c r="L13247" s="18">
        <f>IF(Table1[[#This Row],[Ordem_insumos]]&lt;&gt;0,VLOOKUP(Table1[[#This Row],[Codigo_servico]],Preencher_Orcamento!$B:$D,3,FALSE)*Table1[[#This Row],[Qtde_insumo]],"")</f>
        <v>0</v>
      </c>
      <c r="M13247" s="18">
        <f>IF(Table1[[#This Row],[Ordem_insumos]]&lt;&gt;0,VLOOKUP(Table1[[#This Row],[Codigo_servico]],Preencher_Orcamento!$B:$D,3,FALSE)*Table1[[#This Row],[Subtotal_insumo]],"")</f>
        <v>0</v>
      </c>
    </row>
    <row r="13248" spans="1:13" x14ac:dyDescent="0.25">
      <c r="A13248" s="3">
        <v>181444</v>
      </c>
      <c r="B13248" s="125">
        <v>0</v>
      </c>
      <c r="C13248" s="131" t="s">
        <v>4747</v>
      </c>
      <c r="D13248" s="132"/>
      <c r="E13248" s="4"/>
      <c r="F13248" s="4"/>
      <c r="G13248" s="17" t="str">
        <f>IFERROR(VLOOKUP(Table1[[#This Row],[Codigo_insumo]],BD_Insumos!$B:$E,4),"")</f>
        <v/>
      </c>
      <c r="H13248" s="139"/>
      <c r="I13248" s="5" t="s">
        <v>457</v>
      </c>
      <c r="J13248" s="20" t="str">
        <f t="shared" si="206"/>
        <v/>
      </c>
      <c r="K13248" s="21">
        <f>IF(I13248&lt;&gt;"",SUMIF(Table1[Codigo_servico],A13248,Table1[Subtotal_insumo]),"")</f>
        <v>2385.7874999999999</v>
      </c>
      <c r="L13248" s="17" t="str">
        <f>IF(Table1[[#This Row],[Ordem_insumos]]&lt;&gt;0,VLOOKUP(Table1[[#This Row],[Codigo_servico]],Preencher_Orcamento!$B:$D,3,FALSE)*Table1[[#This Row],[Qtde_insumo]],"")</f>
        <v/>
      </c>
      <c r="M13248" s="17" t="str">
        <f>IF(Table1[[#This Row],[Ordem_insumos]]&lt;&gt;0,VLOOKUP(Table1[[#This Row],[Codigo_servico]],Preencher_Orcamento!$B:$D,3,FALSE)*Table1[[#This Row],[Subtotal_insumo]],"")</f>
        <v/>
      </c>
    </row>
    <row r="13249" spans="1:13" ht="51.75" x14ac:dyDescent="0.25">
      <c r="A13249" s="6">
        <v>181444</v>
      </c>
      <c r="B13249" s="126">
        <v>1</v>
      </c>
      <c r="C13249" s="133"/>
      <c r="D13249" s="134">
        <v>79823</v>
      </c>
      <c r="E13249" s="7" t="s">
        <v>2059</v>
      </c>
      <c r="F13249" s="8" t="s">
        <v>457</v>
      </c>
      <c r="G13249" s="18">
        <f>IFERROR(VLOOKUP(Table1[[#This Row],[Codigo_insumo]],BD_Insumos!$B:$E,4),"")</f>
        <v>2385.7874999999999</v>
      </c>
      <c r="H13249" s="140">
        <v>1</v>
      </c>
      <c r="I13249" s="9"/>
      <c r="J13249" s="23">
        <f t="shared" si="206"/>
        <v>2385.7874999999999</v>
      </c>
      <c r="K13249" s="22" t="str">
        <f>IF(I13249&lt;&gt;"",SUMIF(Table1[Codigo_servico],A13249,Table1[Subtotal_insumo]),"")</f>
        <v/>
      </c>
      <c r="L13249" s="18">
        <f>IF(Table1[[#This Row],[Ordem_insumos]]&lt;&gt;0,VLOOKUP(Table1[[#This Row],[Codigo_servico]],Preencher_Orcamento!$B:$D,3,FALSE)*Table1[[#This Row],[Qtde_insumo]],"")</f>
        <v>0</v>
      </c>
      <c r="M13249" s="18">
        <f>IF(Table1[[#This Row],[Ordem_insumos]]&lt;&gt;0,VLOOKUP(Table1[[#This Row],[Codigo_servico]],Preencher_Orcamento!$B:$D,3,FALSE)*Table1[[#This Row],[Subtotal_insumo]],"")</f>
        <v>0</v>
      </c>
    </row>
    <row r="13250" spans="1:13" x14ac:dyDescent="0.25">
      <c r="A13250" s="3">
        <v>181445</v>
      </c>
      <c r="B13250" s="125">
        <v>0</v>
      </c>
      <c r="C13250" s="131" t="s">
        <v>4748</v>
      </c>
      <c r="D13250" s="132"/>
      <c r="E13250" s="4"/>
      <c r="F13250" s="4"/>
      <c r="G13250" s="17" t="str">
        <f>IFERROR(VLOOKUP(Table1[[#This Row],[Codigo_insumo]],BD_Insumos!$B:$E,4),"")</f>
        <v/>
      </c>
      <c r="H13250" s="139"/>
      <c r="I13250" s="5" t="s">
        <v>457</v>
      </c>
      <c r="J13250" s="20" t="str">
        <f t="shared" ref="J13250:J13313" si="207">IF(I13250="",G13250*H13250,"")</f>
        <v/>
      </c>
      <c r="K13250" s="21">
        <f>IF(I13250&lt;&gt;"",SUMIF(Table1[Codigo_servico],A13250,Table1[Subtotal_insumo]),"")</f>
        <v>1274.0433</v>
      </c>
      <c r="L13250" s="17" t="str">
        <f>IF(Table1[[#This Row],[Ordem_insumos]]&lt;&gt;0,VLOOKUP(Table1[[#This Row],[Codigo_servico]],Preencher_Orcamento!$B:$D,3,FALSE)*Table1[[#This Row],[Qtde_insumo]],"")</f>
        <v/>
      </c>
      <c r="M13250" s="17" t="str">
        <f>IF(Table1[[#This Row],[Ordem_insumos]]&lt;&gt;0,VLOOKUP(Table1[[#This Row],[Codigo_servico]],Preencher_Orcamento!$B:$D,3,FALSE)*Table1[[#This Row],[Subtotal_insumo]],"")</f>
        <v/>
      </c>
    </row>
    <row r="13251" spans="1:13" ht="51.75" x14ac:dyDescent="0.25">
      <c r="A13251" s="6">
        <v>181445</v>
      </c>
      <c r="B13251" s="126">
        <v>1</v>
      </c>
      <c r="C13251" s="133"/>
      <c r="D13251" s="134">
        <v>79824</v>
      </c>
      <c r="E13251" s="7" t="s">
        <v>2060</v>
      </c>
      <c r="F13251" s="8" t="s">
        <v>457</v>
      </c>
      <c r="G13251" s="18">
        <f>IFERROR(VLOOKUP(Table1[[#This Row],[Codigo_insumo]],BD_Insumos!$B:$E,4),"")</f>
        <v>1274.0433</v>
      </c>
      <c r="H13251" s="140">
        <v>1</v>
      </c>
      <c r="I13251" s="9"/>
      <c r="J13251" s="23">
        <f t="shared" si="207"/>
        <v>1274.0433</v>
      </c>
      <c r="K13251" s="22" t="str">
        <f>IF(I13251&lt;&gt;"",SUMIF(Table1[Codigo_servico],A13251,Table1[Subtotal_insumo]),"")</f>
        <v/>
      </c>
      <c r="L13251" s="18">
        <f>IF(Table1[[#This Row],[Ordem_insumos]]&lt;&gt;0,VLOOKUP(Table1[[#This Row],[Codigo_servico]],Preencher_Orcamento!$B:$D,3,FALSE)*Table1[[#This Row],[Qtde_insumo]],"")</f>
        <v>0</v>
      </c>
      <c r="M13251" s="18">
        <f>IF(Table1[[#This Row],[Ordem_insumos]]&lt;&gt;0,VLOOKUP(Table1[[#This Row],[Codigo_servico]],Preencher_Orcamento!$B:$D,3,FALSE)*Table1[[#This Row],[Subtotal_insumo]],"")</f>
        <v>0</v>
      </c>
    </row>
    <row r="13252" spans="1:13" x14ac:dyDescent="0.25">
      <c r="A13252" s="3">
        <v>181446</v>
      </c>
      <c r="B13252" s="125">
        <v>0</v>
      </c>
      <c r="C13252" s="131" t="s">
        <v>4749</v>
      </c>
      <c r="D13252" s="132"/>
      <c r="E13252" s="4"/>
      <c r="F13252" s="4"/>
      <c r="G13252" s="17" t="str">
        <f>IFERROR(VLOOKUP(Table1[[#This Row],[Codigo_insumo]],BD_Insumos!$B:$E,4),"")</f>
        <v/>
      </c>
      <c r="H13252" s="139"/>
      <c r="I13252" s="5" t="s">
        <v>457</v>
      </c>
      <c r="J13252" s="20" t="str">
        <f t="shared" si="207"/>
        <v/>
      </c>
      <c r="K13252" s="21">
        <f>IF(I13252&lt;&gt;"",SUMIF(Table1[Codigo_servico],A13252,Table1[Subtotal_insumo]),"")</f>
        <v>774.072</v>
      </c>
      <c r="L13252" s="17" t="str">
        <f>IF(Table1[[#This Row],[Ordem_insumos]]&lt;&gt;0,VLOOKUP(Table1[[#This Row],[Codigo_servico]],Preencher_Orcamento!$B:$D,3,FALSE)*Table1[[#This Row],[Qtde_insumo]],"")</f>
        <v/>
      </c>
      <c r="M13252" s="17" t="str">
        <f>IF(Table1[[#This Row],[Ordem_insumos]]&lt;&gt;0,VLOOKUP(Table1[[#This Row],[Codigo_servico]],Preencher_Orcamento!$B:$D,3,FALSE)*Table1[[#This Row],[Subtotal_insumo]],"")</f>
        <v/>
      </c>
    </row>
    <row r="13253" spans="1:13" ht="39" x14ac:dyDescent="0.25">
      <c r="A13253" s="6">
        <v>181446</v>
      </c>
      <c r="B13253" s="126">
        <v>1</v>
      </c>
      <c r="C13253" s="133"/>
      <c r="D13253" s="134">
        <v>79825</v>
      </c>
      <c r="E13253" s="7" t="s">
        <v>2061</v>
      </c>
      <c r="F13253" s="8" t="s">
        <v>457</v>
      </c>
      <c r="G13253" s="18">
        <f>IFERROR(VLOOKUP(Table1[[#This Row],[Codigo_insumo]],BD_Insumos!$B:$E,4),"")</f>
        <v>774.072</v>
      </c>
      <c r="H13253" s="140">
        <v>1</v>
      </c>
      <c r="I13253" s="9"/>
      <c r="J13253" s="23">
        <f t="shared" si="207"/>
        <v>774.072</v>
      </c>
      <c r="K13253" s="22" t="str">
        <f>IF(I13253&lt;&gt;"",SUMIF(Table1[Codigo_servico],A13253,Table1[Subtotal_insumo]),"")</f>
        <v/>
      </c>
      <c r="L13253" s="18">
        <f>IF(Table1[[#This Row],[Ordem_insumos]]&lt;&gt;0,VLOOKUP(Table1[[#This Row],[Codigo_servico]],Preencher_Orcamento!$B:$D,3,FALSE)*Table1[[#This Row],[Qtde_insumo]],"")</f>
        <v>0</v>
      </c>
      <c r="M13253" s="18">
        <f>IF(Table1[[#This Row],[Ordem_insumos]]&lt;&gt;0,VLOOKUP(Table1[[#This Row],[Codigo_servico]],Preencher_Orcamento!$B:$D,3,FALSE)*Table1[[#This Row],[Subtotal_insumo]],"")</f>
        <v>0</v>
      </c>
    </row>
    <row r="13254" spans="1:13" x14ac:dyDescent="0.25">
      <c r="A13254" s="3">
        <v>181447</v>
      </c>
      <c r="B13254" s="125">
        <v>0</v>
      </c>
      <c r="C13254" s="131" t="s">
        <v>4750</v>
      </c>
      <c r="D13254" s="132"/>
      <c r="E13254" s="4"/>
      <c r="F13254" s="4"/>
      <c r="G13254" s="17" t="str">
        <f>IFERROR(VLOOKUP(Table1[[#This Row],[Codigo_insumo]],BD_Insumos!$B:$E,4),"")</f>
        <v/>
      </c>
      <c r="H13254" s="139"/>
      <c r="I13254" s="5" t="s">
        <v>457</v>
      </c>
      <c r="J13254" s="20" t="str">
        <f t="shared" si="207"/>
        <v/>
      </c>
      <c r="K13254" s="21">
        <f>IF(I13254&lt;&gt;"",SUMIF(Table1[Codigo_servico],A13254,Table1[Subtotal_insumo]),"")</f>
        <v>928.42499999999995</v>
      </c>
      <c r="L13254" s="17" t="str">
        <f>IF(Table1[[#This Row],[Ordem_insumos]]&lt;&gt;0,VLOOKUP(Table1[[#This Row],[Codigo_servico]],Preencher_Orcamento!$B:$D,3,FALSE)*Table1[[#This Row],[Qtde_insumo]],"")</f>
        <v/>
      </c>
      <c r="M13254" s="17" t="str">
        <f>IF(Table1[[#This Row],[Ordem_insumos]]&lt;&gt;0,VLOOKUP(Table1[[#This Row],[Codigo_servico]],Preencher_Orcamento!$B:$D,3,FALSE)*Table1[[#This Row],[Subtotal_insumo]],"")</f>
        <v/>
      </c>
    </row>
    <row r="13255" spans="1:13" ht="39" x14ac:dyDescent="0.25">
      <c r="A13255" s="6">
        <v>181447</v>
      </c>
      <c r="B13255" s="126">
        <v>1</v>
      </c>
      <c r="C13255" s="133"/>
      <c r="D13255" s="134">
        <v>79826</v>
      </c>
      <c r="E13255" s="7" t="s">
        <v>2062</v>
      </c>
      <c r="F13255" s="8" t="s">
        <v>457</v>
      </c>
      <c r="G13255" s="18">
        <f>IFERROR(VLOOKUP(Table1[[#This Row],[Codigo_insumo]],BD_Insumos!$B:$E,4),"")</f>
        <v>928.42499999999995</v>
      </c>
      <c r="H13255" s="140">
        <v>1</v>
      </c>
      <c r="I13255" s="9"/>
      <c r="J13255" s="23">
        <f t="shared" si="207"/>
        <v>928.42499999999995</v>
      </c>
      <c r="K13255" s="22" t="str">
        <f>IF(I13255&lt;&gt;"",SUMIF(Table1[Codigo_servico],A13255,Table1[Subtotal_insumo]),"")</f>
        <v/>
      </c>
      <c r="L13255" s="18">
        <f>IF(Table1[[#This Row],[Ordem_insumos]]&lt;&gt;0,VLOOKUP(Table1[[#This Row],[Codigo_servico]],Preencher_Orcamento!$B:$D,3,FALSE)*Table1[[#This Row],[Qtde_insumo]],"")</f>
        <v>0</v>
      </c>
      <c r="M13255" s="18">
        <f>IF(Table1[[#This Row],[Ordem_insumos]]&lt;&gt;0,VLOOKUP(Table1[[#This Row],[Codigo_servico]],Preencher_Orcamento!$B:$D,3,FALSE)*Table1[[#This Row],[Subtotal_insumo]],"")</f>
        <v>0</v>
      </c>
    </row>
    <row r="13256" spans="1:13" x14ac:dyDescent="0.25">
      <c r="A13256" s="3">
        <v>181448</v>
      </c>
      <c r="B13256" s="125">
        <v>0</v>
      </c>
      <c r="C13256" s="131" t="s">
        <v>4751</v>
      </c>
      <c r="D13256" s="132"/>
      <c r="E13256" s="4"/>
      <c r="F13256" s="4"/>
      <c r="G13256" s="17" t="str">
        <f>IFERROR(VLOOKUP(Table1[[#This Row],[Codigo_insumo]],BD_Insumos!$B:$E,4),"")</f>
        <v/>
      </c>
      <c r="H13256" s="139"/>
      <c r="I13256" s="5" t="s">
        <v>457</v>
      </c>
      <c r="J13256" s="20" t="str">
        <f t="shared" si="207"/>
        <v/>
      </c>
      <c r="K13256" s="21">
        <f>IF(I13256&lt;&gt;"",SUMIF(Table1[Codigo_servico],A13256,Table1[Subtotal_insumo]),"")</f>
        <v>1050.0820000000001</v>
      </c>
      <c r="L13256" s="17" t="str">
        <f>IF(Table1[[#This Row],[Ordem_insumos]]&lt;&gt;0,VLOOKUP(Table1[[#This Row],[Codigo_servico]],Preencher_Orcamento!$B:$D,3,FALSE)*Table1[[#This Row],[Qtde_insumo]],"")</f>
        <v/>
      </c>
      <c r="M13256" s="17" t="str">
        <f>IF(Table1[[#This Row],[Ordem_insumos]]&lt;&gt;0,VLOOKUP(Table1[[#This Row],[Codigo_servico]],Preencher_Orcamento!$B:$D,3,FALSE)*Table1[[#This Row],[Subtotal_insumo]],"")</f>
        <v/>
      </c>
    </row>
    <row r="13257" spans="1:13" ht="26.25" x14ac:dyDescent="0.25">
      <c r="A13257" s="6">
        <v>181448</v>
      </c>
      <c r="B13257" s="126">
        <v>1</v>
      </c>
      <c r="C13257" s="133"/>
      <c r="D13257" s="134">
        <v>79827</v>
      </c>
      <c r="E13257" s="7" t="s">
        <v>2063</v>
      </c>
      <c r="F13257" s="8" t="s">
        <v>457</v>
      </c>
      <c r="G13257" s="18">
        <f>IFERROR(VLOOKUP(Table1[[#This Row],[Codigo_insumo]],BD_Insumos!$B:$E,4),"")</f>
        <v>1050.0820000000001</v>
      </c>
      <c r="H13257" s="140">
        <v>1</v>
      </c>
      <c r="I13257" s="9"/>
      <c r="J13257" s="23">
        <f t="shared" si="207"/>
        <v>1050.0820000000001</v>
      </c>
      <c r="K13257" s="22" t="str">
        <f>IF(I13257&lt;&gt;"",SUMIF(Table1[Codigo_servico],A13257,Table1[Subtotal_insumo]),"")</f>
        <v/>
      </c>
      <c r="L13257" s="18">
        <f>IF(Table1[[#This Row],[Ordem_insumos]]&lt;&gt;0,VLOOKUP(Table1[[#This Row],[Codigo_servico]],Preencher_Orcamento!$B:$D,3,FALSE)*Table1[[#This Row],[Qtde_insumo]],"")</f>
        <v>0</v>
      </c>
      <c r="M13257" s="18">
        <f>IF(Table1[[#This Row],[Ordem_insumos]]&lt;&gt;0,VLOOKUP(Table1[[#This Row],[Codigo_servico]],Preencher_Orcamento!$B:$D,3,FALSE)*Table1[[#This Row],[Subtotal_insumo]],"")</f>
        <v>0</v>
      </c>
    </row>
    <row r="13258" spans="1:13" x14ac:dyDescent="0.25">
      <c r="A13258" s="3">
        <v>181449</v>
      </c>
      <c r="B13258" s="125">
        <v>0</v>
      </c>
      <c r="C13258" s="131" t="s">
        <v>4752</v>
      </c>
      <c r="D13258" s="132"/>
      <c r="E13258" s="4"/>
      <c r="F13258" s="4"/>
      <c r="G13258" s="17" t="str">
        <f>IFERROR(VLOOKUP(Table1[[#This Row],[Codigo_insumo]],BD_Insumos!$B:$E,4),"")</f>
        <v/>
      </c>
      <c r="H13258" s="139"/>
      <c r="I13258" s="5" t="s">
        <v>457</v>
      </c>
      <c r="J13258" s="20" t="str">
        <f t="shared" si="207"/>
        <v/>
      </c>
      <c r="K13258" s="21">
        <f>IF(I13258&lt;&gt;"",SUMIF(Table1[Codigo_servico],A13258,Table1[Subtotal_insumo]),"")</f>
        <v>975.64200000000005</v>
      </c>
      <c r="L13258" s="17" t="str">
        <f>IF(Table1[[#This Row],[Ordem_insumos]]&lt;&gt;0,VLOOKUP(Table1[[#This Row],[Codigo_servico]],Preencher_Orcamento!$B:$D,3,FALSE)*Table1[[#This Row],[Qtde_insumo]],"")</f>
        <v/>
      </c>
      <c r="M13258" s="17" t="str">
        <f>IF(Table1[[#This Row],[Ordem_insumos]]&lt;&gt;0,VLOOKUP(Table1[[#This Row],[Codigo_servico]],Preencher_Orcamento!$B:$D,3,FALSE)*Table1[[#This Row],[Subtotal_insumo]],"")</f>
        <v/>
      </c>
    </row>
    <row r="13259" spans="1:13" ht="39" x14ac:dyDescent="0.25">
      <c r="A13259" s="6">
        <v>181449</v>
      </c>
      <c r="B13259" s="126">
        <v>1</v>
      </c>
      <c r="C13259" s="133"/>
      <c r="D13259" s="134">
        <v>79828</v>
      </c>
      <c r="E13259" s="7" t="s">
        <v>2064</v>
      </c>
      <c r="F13259" s="8" t="s">
        <v>457</v>
      </c>
      <c r="G13259" s="18">
        <f>IFERROR(VLOOKUP(Table1[[#This Row],[Codigo_insumo]],BD_Insumos!$B:$E,4),"")</f>
        <v>975.64200000000005</v>
      </c>
      <c r="H13259" s="140">
        <v>1</v>
      </c>
      <c r="I13259" s="9"/>
      <c r="J13259" s="23">
        <f t="shared" si="207"/>
        <v>975.64200000000005</v>
      </c>
      <c r="K13259" s="22" t="str">
        <f>IF(I13259&lt;&gt;"",SUMIF(Table1[Codigo_servico],A13259,Table1[Subtotal_insumo]),"")</f>
        <v/>
      </c>
      <c r="L13259" s="18">
        <f>IF(Table1[[#This Row],[Ordem_insumos]]&lt;&gt;0,VLOOKUP(Table1[[#This Row],[Codigo_servico]],Preencher_Orcamento!$B:$D,3,FALSE)*Table1[[#This Row],[Qtde_insumo]],"")</f>
        <v>0</v>
      </c>
      <c r="M13259" s="18">
        <f>IF(Table1[[#This Row],[Ordem_insumos]]&lt;&gt;0,VLOOKUP(Table1[[#This Row],[Codigo_servico]],Preencher_Orcamento!$B:$D,3,FALSE)*Table1[[#This Row],[Subtotal_insumo]],"")</f>
        <v>0</v>
      </c>
    </row>
    <row r="13260" spans="1:13" x14ac:dyDescent="0.25">
      <c r="A13260" s="3">
        <v>181501</v>
      </c>
      <c r="B13260" s="125">
        <v>0</v>
      </c>
      <c r="C13260" s="131" t="s">
        <v>4753</v>
      </c>
      <c r="D13260" s="132"/>
      <c r="E13260" s="4"/>
      <c r="F13260" s="4"/>
      <c r="G13260" s="17" t="str">
        <f>IFERROR(VLOOKUP(Table1[[#This Row],[Codigo_insumo]],BD_Insumos!$B:$E,4),"")</f>
        <v/>
      </c>
      <c r="H13260" s="139"/>
      <c r="I13260" s="5" t="s">
        <v>457</v>
      </c>
      <c r="J13260" s="20" t="str">
        <f t="shared" si="207"/>
        <v/>
      </c>
      <c r="K13260" s="21">
        <f>IF(I13260&lt;&gt;"",SUMIF(Table1[Codigo_servico],A13260,Table1[Subtotal_insumo]),"")</f>
        <v>436.21749999999997</v>
      </c>
      <c r="L13260" s="17" t="str">
        <f>IF(Table1[[#This Row],[Ordem_insumos]]&lt;&gt;0,VLOOKUP(Table1[[#This Row],[Codigo_servico]],Preencher_Orcamento!$B:$D,3,FALSE)*Table1[[#This Row],[Qtde_insumo]],"")</f>
        <v/>
      </c>
      <c r="M13260" s="17" t="str">
        <f>IF(Table1[[#This Row],[Ordem_insumos]]&lt;&gt;0,VLOOKUP(Table1[[#This Row],[Codigo_servico]],Preencher_Orcamento!$B:$D,3,FALSE)*Table1[[#This Row],[Subtotal_insumo]],"")</f>
        <v/>
      </c>
    </row>
    <row r="13261" spans="1:13" ht="39" x14ac:dyDescent="0.25">
      <c r="A13261" s="6">
        <v>181501</v>
      </c>
      <c r="B13261" s="126">
        <v>1</v>
      </c>
      <c r="C13261" s="133"/>
      <c r="D13261" s="134">
        <v>79840</v>
      </c>
      <c r="E13261" s="7" t="s">
        <v>2065</v>
      </c>
      <c r="F13261" s="8" t="s">
        <v>457</v>
      </c>
      <c r="G13261" s="18">
        <f>IFERROR(VLOOKUP(Table1[[#This Row],[Codigo_insumo]],BD_Insumos!$B:$E,4),"")</f>
        <v>436.21749999999997</v>
      </c>
      <c r="H13261" s="140">
        <v>1</v>
      </c>
      <c r="I13261" s="9"/>
      <c r="J13261" s="23">
        <f t="shared" si="207"/>
        <v>436.21749999999997</v>
      </c>
      <c r="K13261" s="22" t="str">
        <f>IF(I13261&lt;&gt;"",SUMIF(Table1[Codigo_servico],A13261,Table1[Subtotal_insumo]),"")</f>
        <v/>
      </c>
      <c r="L13261" s="18">
        <f>IF(Table1[[#This Row],[Ordem_insumos]]&lt;&gt;0,VLOOKUP(Table1[[#This Row],[Codigo_servico]],Preencher_Orcamento!$B:$D,3,FALSE)*Table1[[#This Row],[Qtde_insumo]],"")</f>
        <v>0</v>
      </c>
      <c r="M13261" s="18">
        <f>IF(Table1[[#This Row],[Ordem_insumos]]&lt;&gt;0,VLOOKUP(Table1[[#This Row],[Codigo_servico]],Preencher_Orcamento!$B:$D,3,FALSE)*Table1[[#This Row],[Subtotal_insumo]],"")</f>
        <v>0</v>
      </c>
    </row>
    <row r="13262" spans="1:13" x14ac:dyDescent="0.25">
      <c r="A13262" s="3">
        <v>181502</v>
      </c>
      <c r="B13262" s="125">
        <v>0</v>
      </c>
      <c r="C13262" s="131" t="s">
        <v>4754</v>
      </c>
      <c r="D13262" s="132"/>
      <c r="E13262" s="4"/>
      <c r="F13262" s="4"/>
      <c r="G13262" s="17" t="str">
        <f>IFERROR(VLOOKUP(Table1[[#This Row],[Codigo_insumo]],BD_Insumos!$B:$E,4),"")</f>
        <v/>
      </c>
      <c r="H13262" s="139"/>
      <c r="I13262" s="5" t="s">
        <v>457</v>
      </c>
      <c r="J13262" s="20" t="str">
        <f t="shared" si="207"/>
        <v/>
      </c>
      <c r="K13262" s="21">
        <f>IF(I13262&lt;&gt;"",SUMIF(Table1[Codigo_servico],A13262,Table1[Subtotal_insumo]),"")</f>
        <v>898.24</v>
      </c>
      <c r="L13262" s="17" t="str">
        <f>IF(Table1[[#This Row],[Ordem_insumos]]&lt;&gt;0,VLOOKUP(Table1[[#This Row],[Codigo_servico]],Preencher_Orcamento!$B:$D,3,FALSE)*Table1[[#This Row],[Qtde_insumo]],"")</f>
        <v/>
      </c>
      <c r="M13262" s="17" t="str">
        <f>IF(Table1[[#This Row],[Ordem_insumos]]&lt;&gt;0,VLOOKUP(Table1[[#This Row],[Codigo_servico]],Preencher_Orcamento!$B:$D,3,FALSE)*Table1[[#This Row],[Subtotal_insumo]],"")</f>
        <v/>
      </c>
    </row>
    <row r="13263" spans="1:13" ht="26.25" x14ac:dyDescent="0.25">
      <c r="A13263" s="6">
        <v>181502</v>
      </c>
      <c r="B13263" s="126">
        <v>1</v>
      </c>
      <c r="C13263" s="133"/>
      <c r="D13263" s="134">
        <v>79841</v>
      </c>
      <c r="E13263" s="7" t="s">
        <v>2066</v>
      </c>
      <c r="F13263" s="8" t="s">
        <v>457</v>
      </c>
      <c r="G13263" s="18">
        <f>IFERROR(VLOOKUP(Table1[[#This Row],[Codigo_insumo]],BD_Insumos!$B:$E,4),"")</f>
        <v>898.24</v>
      </c>
      <c r="H13263" s="140">
        <v>1</v>
      </c>
      <c r="I13263" s="9"/>
      <c r="J13263" s="23">
        <f t="shared" si="207"/>
        <v>898.24</v>
      </c>
      <c r="K13263" s="22" t="str">
        <f>IF(I13263&lt;&gt;"",SUMIF(Table1[Codigo_servico],A13263,Table1[Subtotal_insumo]),"")</f>
        <v/>
      </c>
      <c r="L13263" s="18">
        <f>IF(Table1[[#This Row],[Ordem_insumos]]&lt;&gt;0,VLOOKUP(Table1[[#This Row],[Codigo_servico]],Preencher_Orcamento!$B:$D,3,FALSE)*Table1[[#This Row],[Qtde_insumo]],"")</f>
        <v>0</v>
      </c>
      <c r="M13263" s="18">
        <f>IF(Table1[[#This Row],[Ordem_insumos]]&lt;&gt;0,VLOOKUP(Table1[[#This Row],[Codigo_servico]],Preencher_Orcamento!$B:$D,3,FALSE)*Table1[[#This Row],[Subtotal_insumo]],"")</f>
        <v>0</v>
      </c>
    </row>
    <row r="13264" spans="1:13" x14ac:dyDescent="0.25">
      <c r="A13264" s="3">
        <v>181503</v>
      </c>
      <c r="B13264" s="125">
        <v>0</v>
      </c>
      <c r="C13264" s="131" t="s">
        <v>4755</v>
      </c>
      <c r="D13264" s="132"/>
      <c r="E13264" s="4"/>
      <c r="F13264" s="4"/>
      <c r="G13264" s="17" t="str">
        <f>IFERROR(VLOOKUP(Table1[[#This Row],[Codigo_insumo]],BD_Insumos!$B:$E,4),"")</f>
        <v/>
      </c>
      <c r="H13264" s="139"/>
      <c r="I13264" s="5" t="s">
        <v>457</v>
      </c>
      <c r="J13264" s="20" t="str">
        <f t="shared" si="207"/>
        <v/>
      </c>
      <c r="K13264" s="21">
        <f>IF(I13264&lt;&gt;"",SUMIF(Table1[Codigo_servico],A13264,Table1[Subtotal_insumo]),"")</f>
        <v>450.56</v>
      </c>
      <c r="L13264" s="17" t="str">
        <f>IF(Table1[[#This Row],[Ordem_insumos]]&lt;&gt;0,VLOOKUP(Table1[[#This Row],[Codigo_servico]],Preencher_Orcamento!$B:$D,3,FALSE)*Table1[[#This Row],[Qtde_insumo]],"")</f>
        <v/>
      </c>
      <c r="M13264" s="17" t="str">
        <f>IF(Table1[[#This Row],[Ordem_insumos]]&lt;&gt;0,VLOOKUP(Table1[[#This Row],[Codigo_servico]],Preencher_Orcamento!$B:$D,3,FALSE)*Table1[[#This Row],[Subtotal_insumo]],"")</f>
        <v/>
      </c>
    </row>
    <row r="13265" spans="1:13" ht="26.25" x14ac:dyDescent="0.25">
      <c r="A13265" s="6">
        <v>181503</v>
      </c>
      <c r="B13265" s="126">
        <v>1</v>
      </c>
      <c r="C13265" s="133"/>
      <c r="D13265" s="134">
        <v>79842</v>
      </c>
      <c r="E13265" s="7" t="s">
        <v>2067</v>
      </c>
      <c r="F13265" s="8" t="s">
        <v>457</v>
      </c>
      <c r="G13265" s="18">
        <f>IFERROR(VLOOKUP(Table1[[#This Row],[Codigo_insumo]],BD_Insumos!$B:$E,4),"")</f>
        <v>450.56</v>
      </c>
      <c r="H13265" s="140">
        <v>1</v>
      </c>
      <c r="I13265" s="9"/>
      <c r="J13265" s="23">
        <f t="shared" si="207"/>
        <v>450.56</v>
      </c>
      <c r="K13265" s="22" t="str">
        <f>IF(I13265&lt;&gt;"",SUMIF(Table1[Codigo_servico],A13265,Table1[Subtotal_insumo]),"")</f>
        <v/>
      </c>
      <c r="L13265" s="18">
        <f>IF(Table1[[#This Row],[Ordem_insumos]]&lt;&gt;0,VLOOKUP(Table1[[#This Row],[Codigo_servico]],Preencher_Orcamento!$B:$D,3,FALSE)*Table1[[#This Row],[Qtde_insumo]],"")</f>
        <v>0</v>
      </c>
      <c r="M13265" s="18">
        <f>IF(Table1[[#This Row],[Ordem_insumos]]&lt;&gt;0,VLOOKUP(Table1[[#This Row],[Codigo_servico]],Preencher_Orcamento!$B:$D,3,FALSE)*Table1[[#This Row],[Subtotal_insumo]],"")</f>
        <v>0</v>
      </c>
    </row>
    <row r="13266" spans="1:13" x14ac:dyDescent="0.25">
      <c r="A13266" s="3">
        <v>181510</v>
      </c>
      <c r="B13266" s="125">
        <v>0</v>
      </c>
      <c r="C13266" s="131" t="s">
        <v>4756</v>
      </c>
      <c r="D13266" s="132"/>
      <c r="E13266" s="4"/>
      <c r="F13266" s="4"/>
      <c r="G13266" s="17" t="str">
        <f>IFERROR(VLOOKUP(Table1[[#This Row],[Codigo_insumo]],BD_Insumos!$B:$E,4),"")</f>
        <v/>
      </c>
      <c r="H13266" s="139"/>
      <c r="I13266" s="5" t="s">
        <v>457</v>
      </c>
      <c r="J13266" s="20" t="str">
        <f t="shared" si="207"/>
        <v/>
      </c>
      <c r="K13266" s="21">
        <f>IF(I13266&lt;&gt;"",SUMIF(Table1[Codigo_servico],A13266,Table1[Subtotal_insumo]),"")</f>
        <v>142.69053699999998</v>
      </c>
      <c r="L13266" s="17" t="str">
        <f>IF(Table1[[#This Row],[Ordem_insumos]]&lt;&gt;0,VLOOKUP(Table1[[#This Row],[Codigo_servico]],Preencher_Orcamento!$B:$D,3,FALSE)*Table1[[#This Row],[Qtde_insumo]],"")</f>
        <v/>
      </c>
      <c r="M13266" s="17" t="str">
        <f>IF(Table1[[#This Row],[Ordem_insumos]]&lt;&gt;0,VLOOKUP(Table1[[#This Row],[Codigo_servico]],Preencher_Orcamento!$B:$D,3,FALSE)*Table1[[#This Row],[Subtotal_insumo]],"")</f>
        <v/>
      </c>
    </row>
    <row r="13267" spans="1:13" ht="26.25" x14ac:dyDescent="0.25">
      <c r="A13267" s="6">
        <v>181510</v>
      </c>
      <c r="B13267" s="126">
        <v>1</v>
      </c>
      <c r="C13267" s="133"/>
      <c r="D13267" s="134">
        <v>37503</v>
      </c>
      <c r="E13267" s="7" t="s">
        <v>825</v>
      </c>
      <c r="F13267" s="8" t="s">
        <v>170</v>
      </c>
      <c r="G13267" s="18">
        <f>IFERROR(VLOOKUP(Table1[[#This Row],[Codigo_insumo]],BD_Insumos!$B:$E,4),"")</f>
        <v>3.7884000000000002</v>
      </c>
      <c r="H13267" s="140">
        <v>6.9189999999999996</v>
      </c>
      <c r="I13267" s="9"/>
      <c r="J13267" s="23">
        <f t="shared" si="207"/>
        <v>26.211939600000001</v>
      </c>
      <c r="K13267" s="22" t="str">
        <f>IF(I13267&lt;&gt;"",SUMIF(Table1[Codigo_servico],A13267,Table1[Subtotal_insumo]),"")</f>
        <v/>
      </c>
      <c r="L13267" s="18">
        <f>IF(Table1[[#This Row],[Ordem_insumos]]&lt;&gt;0,VLOOKUP(Table1[[#This Row],[Codigo_servico]],Preencher_Orcamento!$B:$D,3,FALSE)*Table1[[#This Row],[Qtde_insumo]],"")</f>
        <v>0</v>
      </c>
      <c r="M13267" s="18">
        <f>IF(Table1[[#This Row],[Ordem_insumos]]&lt;&gt;0,VLOOKUP(Table1[[#This Row],[Codigo_servico]],Preencher_Orcamento!$B:$D,3,FALSE)*Table1[[#This Row],[Subtotal_insumo]],"")</f>
        <v>0</v>
      </c>
    </row>
    <row r="13268" spans="1:13" ht="26.25" x14ac:dyDescent="0.25">
      <c r="A13268" s="6">
        <v>181510</v>
      </c>
      <c r="B13268" s="126">
        <v>2</v>
      </c>
      <c r="C13268" s="133"/>
      <c r="D13268" s="134">
        <v>20463</v>
      </c>
      <c r="E13268" s="7" t="s">
        <v>424</v>
      </c>
      <c r="F13268" s="8" t="s">
        <v>170</v>
      </c>
      <c r="G13268" s="18">
        <f>IFERROR(VLOOKUP(Table1[[#This Row],[Codigo_insumo]],BD_Insumos!$B:$E,4),"")</f>
        <v>16.834599999999998</v>
      </c>
      <c r="H13268" s="140">
        <v>6.9189999999999996</v>
      </c>
      <c r="I13268" s="9"/>
      <c r="J13268" s="23">
        <f t="shared" si="207"/>
        <v>116.47859739999998</v>
      </c>
      <c r="K13268" s="22" t="str">
        <f>IF(I13268&lt;&gt;"",SUMIF(Table1[Codigo_servico],A13268,Table1[Subtotal_insumo]),"")</f>
        <v/>
      </c>
      <c r="L13268" s="18">
        <f>IF(Table1[[#This Row],[Ordem_insumos]]&lt;&gt;0,VLOOKUP(Table1[[#This Row],[Codigo_servico]],Preencher_Orcamento!$B:$D,3,FALSE)*Table1[[#This Row],[Qtde_insumo]],"")</f>
        <v>0</v>
      </c>
      <c r="M13268" s="18">
        <f>IF(Table1[[#This Row],[Ordem_insumos]]&lt;&gt;0,VLOOKUP(Table1[[#This Row],[Codigo_servico]],Preencher_Orcamento!$B:$D,3,FALSE)*Table1[[#This Row],[Subtotal_insumo]],"")</f>
        <v>0</v>
      </c>
    </row>
    <row r="13269" spans="1:13" x14ac:dyDescent="0.25">
      <c r="A13269" s="3">
        <v>181513</v>
      </c>
      <c r="B13269" s="125">
        <v>0</v>
      </c>
      <c r="C13269" s="131" t="s">
        <v>4757</v>
      </c>
      <c r="D13269" s="132"/>
      <c r="E13269" s="4"/>
      <c r="F13269" s="4"/>
      <c r="G13269" s="17" t="str">
        <f>IFERROR(VLOOKUP(Table1[[#This Row],[Codigo_insumo]],BD_Insumos!$B:$E,4),"")</f>
        <v/>
      </c>
      <c r="H13269" s="139"/>
      <c r="I13269" s="5" t="s">
        <v>457</v>
      </c>
      <c r="J13269" s="20" t="str">
        <f t="shared" si="207"/>
        <v/>
      </c>
      <c r="K13269" s="21">
        <f>IF(I13269&lt;&gt;"",SUMIF(Table1[Codigo_servico],A13269,Table1[Subtotal_insumo]),"")</f>
        <v>102.3909612363</v>
      </c>
      <c r="L13269" s="17" t="str">
        <f>IF(Table1[[#This Row],[Ordem_insumos]]&lt;&gt;0,VLOOKUP(Table1[[#This Row],[Codigo_servico]],Preencher_Orcamento!$B:$D,3,FALSE)*Table1[[#This Row],[Qtde_insumo]],"")</f>
        <v/>
      </c>
      <c r="M13269" s="17" t="str">
        <f>IF(Table1[[#This Row],[Ordem_insumos]]&lt;&gt;0,VLOOKUP(Table1[[#This Row],[Codigo_servico]],Preencher_Orcamento!$B:$D,3,FALSE)*Table1[[#This Row],[Subtotal_insumo]],"")</f>
        <v/>
      </c>
    </row>
    <row r="13270" spans="1:13" ht="26.25" x14ac:dyDescent="0.25">
      <c r="A13270" s="6">
        <v>181513</v>
      </c>
      <c r="B13270" s="126">
        <v>1</v>
      </c>
      <c r="C13270" s="133"/>
      <c r="D13270" s="134">
        <v>37503</v>
      </c>
      <c r="E13270" s="7" t="s">
        <v>825</v>
      </c>
      <c r="F13270" s="8" t="s">
        <v>170</v>
      </c>
      <c r="G13270" s="18">
        <f>IFERROR(VLOOKUP(Table1[[#This Row],[Codigo_insumo]],BD_Insumos!$B:$E,4),"")</f>
        <v>3.7884000000000002</v>
      </c>
      <c r="H13270" s="140">
        <v>7.9104000000000001</v>
      </c>
      <c r="I13270" s="9"/>
      <c r="J13270" s="23">
        <f t="shared" si="207"/>
        <v>29.967759360000002</v>
      </c>
      <c r="K13270" s="22" t="str">
        <f>IF(I13270&lt;&gt;"",SUMIF(Table1[Codigo_servico],A13270,Table1[Subtotal_insumo]),"")</f>
        <v/>
      </c>
      <c r="L13270" s="18">
        <f>IF(Table1[[#This Row],[Ordem_insumos]]&lt;&gt;0,VLOOKUP(Table1[[#This Row],[Codigo_servico]],Preencher_Orcamento!$B:$D,3,FALSE)*Table1[[#This Row],[Qtde_insumo]],"")</f>
        <v>0</v>
      </c>
      <c r="M13270" s="18">
        <f>IF(Table1[[#This Row],[Ordem_insumos]]&lt;&gt;0,VLOOKUP(Table1[[#This Row],[Codigo_servico]],Preencher_Orcamento!$B:$D,3,FALSE)*Table1[[#This Row],[Subtotal_insumo]],"")</f>
        <v>0</v>
      </c>
    </row>
    <row r="13271" spans="1:13" ht="26.25" x14ac:dyDescent="0.25">
      <c r="A13271" s="6">
        <v>181513</v>
      </c>
      <c r="B13271" s="126">
        <v>2</v>
      </c>
      <c r="C13271" s="133"/>
      <c r="D13271" s="134">
        <v>20457</v>
      </c>
      <c r="E13271" s="7" t="s">
        <v>421</v>
      </c>
      <c r="F13271" s="8" t="s">
        <v>5</v>
      </c>
      <c r="G13271" s="18">
        <f>IFERROR(VLOOKUP(Table1[[#This Row],[Codigo_insumo]],BD_Insumos!$B:$E,4),"")</f>
        <v>4.9431000000000003</v>
      </c>
      <c r="H13271" s="140">
        <v>14.651373</v>
      </c>
      <c r="I13271" s="9"/>
      <c r="J13271" s="23">
        <f t="shared" si="207"/>
        <v>72.423201876299999</v>
      </c>
      <c r="K13271" s="22" t="str">
        <f>IF(I13271&lt;&gt;"",SUMIF(Table1[Codigo_servico],A13271,Table1[Subtotal_insumo]),"")</f>
        <v/>
      </c>
      <c r="L13271" s="18">
        <f>IF(Table1[[#This Row],[Ordem_insumos]]&lt;&gt;0,VLOOKUP(Table1[[#This Row],[Codigo_servico]],Preencher_Orcamento!$B:$D,3,FALSE)*Table1[[#This Row],[Qtde_insumo]],"")</f>
        <v>0</v>
      </c>
      <c r="M13271" s="18">
        <f>IF(Table1[[#This Row],[Ordem_insumos]]&lt;&gt;0,VLOOKUP(Table1[[#This Row],[Codigo_servico]],Preencher_Orcamento!$B:$D,3,FALSE)*Table1[[#This Row],[Subtotal_insumo]],"")</f>
        <v>0</v>
      </c>
    </row>
    <row r="13272" spans="1:13" x14ac:dyDescent="0.25">
      <c r="A13272" s="3">
        <v>181514</v>
      </c>
      <c r="B13272" s="125">
        <v>0</v>
      </c>
      <c r="C13272" s="131" t="s">
        <v>4758</v>
      </c>
      <c r="D13272" s="132"/>
      <c r="E13272" s="4"/>
      <c r="F13272" s="4"/>
      <c r="G13272" s="17" t="str">
        <f>IFERROR(VLOOKUP(Table1[[#This Row],[Codigo_insumo]],BD_Insumos!$B:$E,4),"")</f>
        <v/>
      </c>
      <c r="H13272" s="139"/>
      <c r="I13272" s="5" t="s">
        <v>457</v>
      </c>
      <c r="J13272" s="20" t="str">
        <f t="shared" si="207"/>
        <v/>
      </c>
      <c r="K13272" s="21">
        <f>IF(I13272&lt;&gt;"",SUMIF(Table1[Codigo_servico],A13272,Table1[Subtotal_insumo]),"")</f>
        <v>610.76949999999999</v>
      </c>
      <c r="L13272" s="17" t="str">
        <f>IF(Table1[[#This Row],[Ordem_insumos]]&lt;&gt;0,VLOOKUP(Table1[[#This Row],[Codigo_servico]],Preencher_Orcamento!$B:$D,3,FALSE)*Table1[[#This Row],[Qtde_insumo]],"")</f>
        <v/>
      </c>
      <c r="M13272" s="17" t="str">
        <f>IF(Table1[[#This Row],[Ordem_insumos]]&lt;&gt;0,VLOOKUP(Table1[[#This Row],[Codigo_servico]],Preencher_Orcamento!$B:$D,3,FALSE)*Table1[[#This Row],[Subtotal_insumo]],"")</f>
        <v/>
      </c>
    </row>
    <row r="13273" spans="1:13" ht="26.25" x14ac:dyDescent="0.25">
      <c r="A13273" s="6">
        <v>181514</v>
      </c>
      <c r="B13273" s="126">
        <v>1</v>
      </c>
      <c r="C13273" s="133"/>
      <c r="D13273" s="134">
        <v>37503</v>
      </c>
      <c r="E13273" s="7" t="s">
        <v>825</v>
      </c>
      <c r="F13273" s="8" t="s">
        <v>170</v>
      </c>
      <c r="G13273" s="18">
        <f>IFERROR(VLOOKUP(Table1[[#This Row],[Codigo_insumo]],BD_Insumos!$B:$E,4),"")</f>
        <v>3.7884000000000002</v>
      </c>
      <c r="H13273" s="140">
        <v>20.25</v>
      </c>
      <c r="I13273" s="9"/>
      <c r="J13273" s="23">
        <f t="shared" si="207"/>
        <v>76.715100000000007</v>
      </c>
      <c r="K13273" s="22" t="str">
        <f>IF(I13273&lt;&gt;"",SUMIF(Table1[Codigo_servico],A13273,Table1[Subtotal_insumo]),"")</f>
        <v/>
      </c>
      <c r="L13273" s="18">
        <f>IF(Table1[[#This Row],[Ordem_insumos]]&lt;&gt;0,VLOOKUP(Table1[[#This Row],[Codigo_servico]],Preencher_Orcamento!$B:$D,3,FALSE)*Table1[[#This Row],[Qtde_insumo]],"")</f>
        <v>0</v>
      </c>
      <c r="M13273" s="18">
        <f>IF(Table1[[#This Row],[Ordem_insumos]]&lt;&gt;0,VLOOKUP(Table1[[#This Row],[Codigo_servico]],Preencher_Orcamento!$B:$D,3,FALSE)*Table1[[#This Row],[Subtotal_insumo]],"")</f>
        <v>0</v>
      </c>
    </row>
    <row r="13274" spans="1:13" ht="26.25" x14ac:dyDescent="0.25">
      <c r="A13274" s="6">
        <v>181514</v>
      </c>
      <c r="B13274" s="126">
        <v>2</v>
      </c>
      <c r="C13274" s="133"/>
      <c r="D13274" s="134">
        <v>20459</v>
      </c>
      <c r="E13274" s="7" t="s">
        <v>422</v>
      </c>
      <c r="F13274" s="8" t="s">
        <v>5</v>
      </c>
      <c r="G13274" s="18">
        <f>IFERROR(VLOOKUP(Table1[[#This Row],[Codigo_insumo]],BD_Insumos!$B:$E,4),"")</f>
        <v>4.5926</v>
      </c>
      <c r="H13274" s="140">
        <v>72</v>
      </c>
      <c r="I13274" s="9"/>
      <c r="J13274" s="23">
        <f t="shared" si="207"/>
        <v>330.66719999999998</v>
      </c>
      <c r="K13274" s="22" t="str">
        <f>IF(I13274&lt;&gt;"",SUMIF(Table1[Codigo_servico],A13274,Table1[Subtotal_insumo]),"")</f>
        <v/>
      </c>
      <c r="L13274" s="18">
        <f>IF(Table1[[#This Row],[Ordem_insumos]]&lt;&gt;0,VLOOKUP(Table1[[#This Row],[Codigo_servico]],Preencher_Orcamento!$B:$D,3,FALSE)*Table1[[#This Row],[Qtde_insumo]],"")</f>
        <v>0</v>
      </c>
      <c r="M13274" s="18">
        <f>IF(Table1[[#This Row],[Ordem_insumos]]&lt;&gt;0,VLOOKUP(Table1[[#This Row],[Codigo_servico]],Preencher_Orcamento!$B:$D,3,FALSE)*Table1[[#This Row],[Subtotal_insumo]],"")</f>
        <v>0</v>
      </c>
    </row>
    <row r="13275" spans="1:13" ht="26.25" x14ac:dyDescent="0.25">
      <c r="A13275" s="6">
        <v>181514</v>
      </c>
      <c r="B13275" s="126">
        <v>3</v>
      </c>
      <c r="C13275" s="133"/>
      <c r="D13275" s="134">
        <v>20462</v>
      </c>
      <c r="E13275" s="7" t="s">
        <v>423</v>
      </c>
      <c r="F13275" s="8" t="s">
        <v>170</v>
      </c>
      <c r="G13275" s="18">
        <f>IFERROR(VLOOKUP(Table1[[#This Row],[Codigo_insumo]],BD_Insumos!$B:$E,4),"")</f>
        <v>25.423400000000001</v>
      </c>
      <c r="H13275" s="140">
        <v>8</v>
      </c>
      <c r="I13275" s="9"/>
      <c r="J13275" s="23">
        <f t="shared" si="207"/>
        <v>203.38720000000001</v>
      </c>
      <c r="K13275" s="22" t="str">
        <f>IF(I13275&lt;&gt;"",SUMIF(Table1[Codigo_servico],A13275,Table1[Subtotal_insumo]),"")</f>
        <v/>
      </c>
      <c r="L13275" s="18">
        <f>IF(Table1[[#This Row],[Ordem_insumos]]&lt;&gt;0,VLOOKUP(Table1[[#This Row],[Codigo_servico]],Preencher_Orcamento!$B:$D,3,FALSE)*Table1[[#This Row],[Qtde_insumo]],"")</f>
        <v>0</v>
      </c>
      <c r="M13275" s="18">
        <f>IF(Table1[[#This Row],[Ordem_insumos]]&lt;&gt;0,VLOOKUP(Table1[[#This Row],[Codigo_servico]],Preencher_Orcamento!$B:$D,3,FALSE)*Table1[[#This Row],[Subtotal_insumo]],"")</f>
        <v>0</v>
      </c>
    </row>
    <row r="13276" spans="1:13" x14ac:dyDescent="0.25">
      <c r="A13276" s="3">
        <v>181550</v>
      </c>
      <c r="B13276" s="125">
        <v>0</v>
      </c>
      <c r="C13276" s="131" t="s">
        <v>4759</v>
      </c>
      <c r="D13276" s="132"/>
      <c r="E13276" s="4"/>
      <c r="F13276" s="4"/>
      <c r="G13276" s="17" t="str">
        <f>IFERROR(VLOOKUP(Table1[[#This Row],[Codigo_insumo]],BD_Insumos!$B:$E,4),"")</f>
        <v/>
      </c>
      <c r="H13276" s="139"/>
      <c r="I13276" s="5" t="s">
        <v>58</v>
      </c>
      <c r="J13276" s="20" t="str">
        <f t="shared" si="207"/>
        <v/>
      </c>
      <c r="K13276" s="21">
        <f>IF(I13276&lt;&gt;"",SUMIF(Table1[Codigo_servico],A13276,Table1[Subtotal_insumo]),"")</f>
        <v>121.77201429711815</v>
      </c>
      <c r="L13276" s="17" t="str">
        <f>IF(Table1[[#This Row],[Ordem_insumos]]&lt;&gt;0,VLOOKUP(Table1[[#This Row],[Codigo_servico]],Preencher_Orcamento!$B:$D,3,FALSE)*Table1[[#This Row],[Qtde_insumo]],"")</f>
        <v/>
      </c>
      <c r="M13276" s="17" t="str">
        <f>IF(Table1[[#This Row],[Ordem_insumos]]&lt;&gt;0,VLOOKUP(Table1[[#This Row],[Codigo_servico]],Preencher_Orcamento!$B:$D,3,FALSE)*Table1[[#This Row],[Subtotal_insumo]],"")</f>
        <v/>
      </c>
    </row>
    <row r="13277" spans="1:13" x14ac:dyDescent="0.25">
      <c r="A13277" s="6">
        <v>181550</v>
      </c>
      <c r="B13277" s="126">
        <v>1</v>
      </c>
      <c r="C13277" s="133"/>
      <c r="D13277" s="134">
        <v>10503</v>
      </c>
      <c r="E13277" s="7" t="s">
        <v>60</v>
      </c>
      <c r="F13277" s="8" t="s">
        <v>58</v>
      </c>
      <c r="G13277" s="16">
        <f>IFERROR(VLOOKUP(Table1[[#This Row],[Codigo_insumo]],BD_Insumos!$B:$E,4),"")</f>
        <v>75.168599999999998</v>
      </c>
      <c r="H13277" s="140">
        <v>1.2</v>
      </c>
      <c r="I13277" s="9"/>
      <c r="J13277" s="22">
        <f t="shared" si="207"/>
        <v>90.20232</v>
      </c>
      <c r="K13277" s="22" t="str">
        <f>IF(I13277&lt;&gt;"",SUMIF(Table1[Codigo_servico],A13277,Table1[Subtotal_insumo]),"")</f>
        <v/>
      </c>
      <c r="L13277" s="16">
        <f>IF(Table1[[#This Row],[Ordem_insumos]]&lt;&gt;0,VLOOKUP(Table1[[#This Row],[Codigo_servico]],Preencher_Orcamento!$B:$D,3,FALSE)*Table1[[#This Row],[Qtde_insumo]],"")</f>
        <v>0</v>
      </c>
      <c r="M13277" s="16">
        <f>IF(Table1[[#This Row],[Ordem_insumos]]&lt;&gt;0,VLOOKUP(Table1[[#This Row],[Codigo_servico]],Preencher_Orcamento!$B:$D,3,FALSE)*Table1[[#This Row],[Subtotal_insumo]],"")</f>
        <v>0</v>
      </c>
    </row>
    <row r="13278" spans="1:13" x14ac:dyDescent="0.25">
      <c r="A13278" s="6">
        <v>181550</v>
      </c>
      <c r="B13278" s="126">
        <v>2</v>
      </c>
      <c r="C13278" s="133"/>
      <c r="D13278" s="134">
        <v>2099</v>
      </c>
      <c r="E13278" s="7" t="s">
        <v>2205</v>
      </c>
      <c r="F13278" s="8" t="s">
        <v>2140</v>
      </c>
      <c r="G13278" s="18">
        <f>IFERROR(VLOOKUP(Table1[[#This Row],[Codigo_insumo]],BD_Insumos!$B:$E,4),"")</f>
        <v>12.627877718847255</v>
      </c>
      <c r="H13278" s="140">
        <v>2.5</v>
      </c>
      <c r="I13278" s="9"/>
      <c r="J13278" s="23">
        <f t="shared" si="207"/>
        <v>31.56969429711814</v>
      </c>
      <c r="K13278" s="22" t="str">
        <f>IF(I13278&lt;&gt;"",SUMIF(Table1[Codigo_servico],A13278,Table1[Subtotal_insumo]),"")</f>
        <v/>
      </c>
      <c r="L13278" s="18">
        <f>IF(Table1[[#This Row],[Ordem_insumos]]&lt;&gt;0,VLOOKUP(Table1[[#This Row],[Codigo_servico]],Preencher_Orcamento!$B:$D,3,FALSE)*Table1[[#This Row],[Qtde_insumo]],"")</f>
        <v>0</v>
      </c>
      <c r="M13278" s="18">
        <f>IF(Table1[[#This Row],[Ordem_insumos]]&lt;&gt;0,VLOOKUP(Table1[[#This Row],[Codigo_servico]],Preencher_Orcamento!$B:$D,3,FALSE)*Table1[[#This Row],[Subtotal_insumo]],"")</f>
        <v>0</v>
      </c>
    </row>
    <row r="13279" spans="1:13" x14ac:dyDescent="0.25">
      <c r="A13279" s="3">
        <v>181551</v>
      </c>
      <c r="B13279" s="125">
        <v>0</v>
      </c>
      <c r="C13279" s="131" t="s">
        <v>4760</v>
      </c>
      <c r="D13279" s="132"/>
      <c r="E13279" s="4"/>
      <c r="F13279" s="4"/>
      <c r="G13279" s="17" t="str">
        <f>IFERROR(VLOOKUP(Table1[[#This Row],[Codigo_insumo]],BD_Insumos!$B:$E,4),"")</f>
        <v/>
      </c>
      <c r="H13279" s="139"/>
      <c r="I13279" s="5" t="s">
        <v>58</v>
      </c>
      <c r="J13279" s="20" t="str">
        <f t="shared" si="207"/>
        <v/>
      </c>
      <c r="K13279" s="21">
        <f>IF(I13279&lt;&gt;"",SUMIF(Table1[Codigo_servico],A13279,Table1[Subtotal_insumo]),"")</f>
        <v>112.31025429711815</v>
      </c>
      <c r="L13279" s="17" t="str">
        <f>IF(Table1[[#This Row],[Ordem_insumos]]&lt;&gt;0,VLOOKUP(Table1[[#This Row],[Codigo_servico]],Preencher_Orcamento!$B:$D,3,FALSE)*Table1[[#This Row],[Qtde_insumo]],"")</f>
        <v/>
      </c>
      <c r="M13279" s="17" t="str">
        <f>IF(Table1[[#This Row],[Ordem_insumos]]&lt;&gt;0,VLOOKUP(Table1[[#This Row],[Codigo_servico]],Preencher_Orcamento!$B:$D,3,FALSE)*Table1[[#This Row],[Subtotal_insumo]],"")</f>
        <v/>
      </c>
    </row>
    <row r="13280" spans="1:13" x14ac:dyDescent="0.25">
      <c r="A13280" s="6">
        <v>181551</v>
      </c>
      <c r="B13280" s="126">
        <v>1</v>
      </c>
      <c r="C13280" s="133"/>
      <c r="D13280" s="134">
        <v>10543</v>
      </c>
      <c r="E13280" s="7" t="s">
        <v>91</v>
      </c>
      <c r="F13280" s="8" t="s">
        <v>58</v>
      </c>
      <c r="G13280" s="16">
        <f>IFERROR(VLOOKUP(Table1[[#This Row],[Codigo_insumo]],BD_Insumos!$B:$E,4),"")</f>
        <v>67.283799999999999</v>
      </c>
      <c r="H13280" s="140">
        <v>1.2</v>
      </c>
      <c r="I13280" s="9"/>
      <c r="J13280" s="22">
        <f t="shared" si="207"/>
        <v>80.740560000000002</v>
      </c>
      <c r="K13280" s="22" t="str">
        <f>IF(I13280&lt;&gt;"",SUMIF(Table1[Codigo_servico],A13280,Table1[Subtotal_insumo]),"")</f>
        <v/>
      </c>
      <c r="L13280" s="16">
        <f>IF(Table1[[#This Row],[Ordem_insumos]]&lt;&gt;0,VLOOKUP(Table1[[#This Row],[Codigo_servico]],Preencher_Orcamento!$B:$D,3,FALSE)*Table1[[#This Row],[Qtde_insumo]],"")</f>
        <v>0</v>
      </c>
      <c r="M13280" s="16">
        <f>IF(Table1[[#This Row],[Ordem_insumos]]&lt;&gt;0,VLOOKUP(Table1[[#This Row],[Codigo_servico]],Preencher_Orcamento!$B:$D,3,FALSE)*Table1[[#This Row],[Subtotal_insumo]],"")</f>
        <v>0</v>
      </c>
    </row>
    <row r="13281" spans="1:13" x14ac:dyDescent="0.25">
      <c r="A13281" s="6">
        <v>181551</v>
      </c>
      <c r="B13281" s="126">
        <v>2</v>
      </c>
      <c r="C13281" s="133"/>
      <c r="D13281" s="134">
        <v>2099</v>
      </c>
      <c r="E13281" s="7" t="s">
        <v>2205</v>
      </c>
      <c r="F13281" s="8" t="s">
        <v>2140</v>
      </c>
      <c r="G13281" s="18">
        <f>IFERROR(VLOOKUP(Table1[[#This Row],[Codigo_insumo]],BD_Insumos!$B:$E,4),"")</f>
        <v>12.627877718847255</v>
      </c>
      <c r="H13281" s="140">
        <v>2.5</v>
      </c>
      <c r="I13281" s="9"/>
      <c r="J13281" s="23">
        <f t="shared" si="207"/>
        <v>31.56969429711814</v>
      </c>
      <c r="K13281" s="22" t="str">
        <f>IF(I13281&lt;&gt;"",SUMIF(Table1[Codigo_servico],A13281,Table1[Subtotal_insumo]),"")</f>
        <v/>
      </c>
      <c r="L13281" s="18">
        <f>IF(Table1[[#This Row],[Ordem_insumos]]&lt;&gt;0,VLOOKUP(Table1[[#This Row],[Codigo_servico]],Preencher_Orcamento!$B:$D,3,FALSE)*Table1[[#This Row],[Qtde_insumo]],"")</f>
        <v>0</v>
      </c>
      <c r="M13281" s="18">
        <f>IF(Table1[[#This Row],[Ordem_insumos]]&lt;&gt;0,VLOOKUP(Table1[[#This Row],[Codigo_servico]],Preencher_Orcamento!$B:$D,3,FALSE)*Table1[[#This Row],[Subtotal_insumo]],"")</f>
        <v>0</v>
      </c>
    </row>
    <row r="13282" spans="1:13" x14ac:dyDescent="0.25">
      <c r="A13282" s="3">
        <v>186007</v>
      </c>
      <c r="B13282" s="125">
        <v>0</v>
      </c>
      <c r="C13282" s="131" t="s">
        <v>4761</v>
      </c>
      <c r="D13282" s="132"/>
      <c r="E13282" s="4"/>
      <c r="F13282" s="4"/>
      <c r="G13282" s="17" t="str">
        <f>IFERROR(VLOOKUP(Table1[[#This Row],[Codigo_insumo]],BD_Insumos!$B:$E,4),"")</f>
        <v/>
      </c>
      <c r="H13282" s="139"/>
      <c r="I13282" s="5" t="s">
        <v>170</v>
      </c>
      <c r="J13282" s="20" t="str">
        <f t="shared" si="207"/>
        <v/>
      </c>
      <c r="K13282" s="21">
        <f>IF(I13282&lt;&gt;"",SUMIF(Table1[Codigo_servico],A13282,Table1[Subtotal_insumo]),"")</f>
        <v>3.1560026356192945</v>
      </c>
      <c r="L13282" s="17" t="str">
        <f>IF(Table1[[#This Row],[Ordem_insumos]]&lt;&gt;0,VLOOKUP(Table1[[#This Row],[Codigo_servico]],Preencher_Orcamento!$B:$D,3,FALSE)*Table1[[#This Row],[Qtde_insumo]],"")</f>
        <v/>
      </c>
      <c r="M13282" s="17" t="str">
        <f>IF(Table1[[#This Row],[Ordem_insumos]]&lt;&gt;0,VLOOKUP(Table1[[#This Row],[Codigo_servico]],Preencher_Orcamento!$B:$D,3,FALSE)*Table1[[#This Row],[Subtotal_insumo]],"")</f>
        <v/>
      </c>
    </row>
    <row r="13283" spans="1:13" x14ac:dyDescent="0.25">
      <c r="A13283" s="6">
        <v>186007</v>
      </c>
      <c r="B13283" s="126">
        <v>1</v>
      </c>
      <c r="C13283" s="133"/>
      <c r="D13283" s="134">
        <v>2086</v>
      </c>
      <c r="E13283" s="7" t="s">
        <v>2204</v>
      </c>
      <c r="F13283" s="8" t="s">
        <v>2140</v>
      </c>
      <c r="G13283" s="16">
        <f>IFERROR(VLOOKUP(Table1[[#This Row],[Codigo_insumo]],BD_Insumos!$B:$E,4),"")</f>
        <v>10.520008785397648</v>
      </c>
      <c r="H13283" s="140">
        <v>0.3</v>
      </c>
      <c r="I13283" s="9"/>
      <c r="J13283" s="22">
        <f t="shared" si="207"/>
        <v>3.1560026356192945</v>
      </c>
      <c r="K13283" s="22" t="str">
        <f>IF(I13283&lt;&gt;"",SUMIF(Table1[Codigo_servico],A13283,Table1[Subtotal_insumo]),"")</f>
        <v/>
      </c>
      <c r="L13283" s="16">
        <f>IF(Table1[[#This Row],[Ordem_insumos]]&lt;&gt;0,VLOOKUP(Table1[[#This Row],[Codigo_servico]],Preencher_Orcamento!$B:$D,3,FALSE)*Table1[[#This Row],[Qtde_insumo]],"")</f>
        <v>0</v>
      </c>
      <c r="M13283" s="16">
        <f>IF(Table1[[#This Row],[Ordem_insumos]]&lt;&gt;0,VLOOKUP(Table1[[#This Row],[Codigo_servico]],Preencher_Orcamento!$B:$D,3,FALSE)*Table1[[#This Row],[Subtotal_insumo]],"")</f>
        <v>0</v>
      </c>
    </row>
    <row r="13284" spans="1:13" x14ac:dyDescent="0.25">
      <c r="A13284" s="3">
        <v>187007</v>
      </c>
      <c r="B13284" s="125">
        <v>0</v>
      </c>
      <c r="C13284" s="131" t="s">
        <v>4762</v>
      </c>
      <c r="D13284" s="132"/>
      <c r="E13284" s="4"/>
      <c r="F13284" s="4"/>
      <c r="G13284" s="17" t="str">
        <f>IFERROR(VLOOKUP(Table1[[#This Row],[Codigo_insumo]],BD_Insumos!$B:$E,4),"")</f>
        <v/>
      </c>
      <c r="H13284" s="139"/>
      <c r="I13284" s="5" t="s">
        <v>170</v>
      </c>
      <c r="J13284" s="20" t="str">
        <f t="shared" si="207"/>
        <v/>
      </c>
      <c r="K13284" s="21">
        <f>IF(I13284&lt;&gt;"",SUMIF(Table1[Codigo_servico],A13284,Table1[Subtotal_insumo]),"")</f>
        <v>22.631908576046079</v>
      </c>
      <c r="L13284" s="17" t="str">
        <f>IF(Table1[[#This Row],[Ordem_insumos]]&lt;&gt;0,VLOOKUP(Table1[[#This Row],[Codigo_servico]],Preencher_Orcamento!$B:$D,3,FALSE)*Table1[[#This Row],[Qtde_insumo]],"")</f>
        <v/>
      </c>
      <c r="M13284" s="17" t="str">
        <f>IF(Table1[[#This Row],[Ordem_insumos]]&lt;&gt;0,VLOOKUP(Table1[[#This Row],[Codigo_servico]],Preencher_Orcamento!$B:$D,3,FALSE)*Table1[[#This Row],[Subtotal_insumo]],"")</f>
        <v/>
      </c>
    </row>
    <row r="13285" spans="1:13" x14ac:dyDescent="0.25">
      <c r="A13285" s="6">
        <v>187007</v>
      </c>
      <c r="B13285" s="126">
        <v>1</v>
      </c>
      <c r="C13285" s="133"/>
      <c r="D13285" s="134">
        <v>38555</v>
      </c>
      <c r="E13285" s="7" t="s">
        <v>907</v>
      </c>
      <c r="F13285" s="8" t="s">
        <v>58</v>
      </c>
      <c r="G13285" s="16">
        <f>IFERROR(VLOOKUP(Table1[[#This Row],[Codigo_insumo]],BD_Insumos!$B:$E,4),"")</f>
        <v>163.66669999999999</v>
      </c>
      <c r="H13285" s="140">
        <v>0.02</v>
      </c>
      <c r="I13285" s="9"/>
      <c r="J13285" s="22">
        <f t="shared" si="207"/>
        <v>3.2733339999999997</v>
      </c>
      <c r="K13285" s="22" t="str">
        <f>IF(I13285&lt;&gt;"",SUMIF(Table1[Codigo_servico],A13285,Table1[Subtotal_insumo]),"")</f>
        <v/>
      </c>
      <c r="L13285" s="16">
        <f>IF(Table1[[#This Row],[Ordem_insumos]]&lt;&gt;0,VLOOKUP(Table1[[#This Row],[Codigo_servico]],Preencher_Orcamento!$B:$D,3,FALSE)*Table1[[#This Row],[Qtde_insumo]],"")</f>
        <v>0</v>
      </c>
      <c r="M13285" s="16">
        <f>IF(Table1[[#This Row],[Ordem_insumos]]&lt;&gt;0,VLOOKUP(Table1[[#This Row],[Codigo_servico]],Preencher_Orcamento!$B:$D,3,FALSE)*Table1[[#This Row],[Subtotal_insumo]],"")</f>
        <v>0</v>
      </c>
    </row>
    <row r="13286" spans="1:13" ht="26.25" x14ac:dyDescent="0.25">
      <c r="A13286" s="6">
        <v>187007</v>
      </c>
      <c r="B13286" s="126">
        <v>2</v>
      </c>
      <c r="C13286" s="133"/>
      <c r="D13286" s="134">
        <v>38502</v>
      </c>
      <c r="E13286" s="7" t="s">
        <v>878</v>
      </c>
      <c r="F13286" s="8" t="s">
        <v>197</v>
      </c>
      <c r="G13286" s="16">
        <f>IFERROR(VLOOKUP(Table1[[#This Row],[Codigo_insumo]],BD_Insumos!$B:$E,4),"")</f>
        <v>1.9631000000000001</v>
      </c>
      <c r="H13286" s="140">
        <v>0.1</v>
      </c>
      <c r="I13286" s="9"/>
      <c r="J13286" s="22">
        <f t="shared" si="207"/>
        <v>0.19631000000000001</v>
      </c>
      <c r="K13286" s="22" t="str">
        <f>IF(I13286&lt;&gt;"",SUMIF(Table1[Codigo_servico],A13286,Table1[Subtotal_insumo]),"")</f>
        <v/>
      </c>
      <c r="L13286" s="16">
        <f>IF(Table1[[#This Row],[Ordem_insumos]]&lt;&gt;0,VLOOKUP(Table1[[#This Row],[Codigo_servico]],Preencher_Orcamento!$B:$D,3,FALSE)*Table1[[#This Row],[Qtde_insumo]],"")</f>
        <v>0</v>
      </c>
      <c r="M13286" s="16">
        <f>IF(Table1[[#This Row],[Ordem_insumos]]&lt;&gt;0,VLOOKUP(Table1[[#This Row],[Codigo_servico]],Preencher_Orcamento!$B:$D,3,FALSE)*Table1[[#This Row],[Subtotal_insumo]],"")</f>
        <v>0</v>
      </c>
    </row>
    <row r="13287" spans="1:13" x14ac:dyDescent="0.25">
      <c r="A13287" s="6">
        <v>187007</v>
      </c>
      <c r="B13287" s="126">
        <v>3</v>
      </c>
      <c r="C13287" s="133"/>
      <c r="D13287" s="134">
        <v>38557</v>
      </c>
      <c r="E13287" s="7" t="s">
        <v>909</v>
      </c>
      <c r="F13287" s="8" t="s">
        <v>58</v>
      </c>
      <c r="G13287" s="18">
        <f>IFERROR(VLOOKUP(Table1[[#This Row],[Codigo_insumo]],BD_Insumos!$B:$E,4),"")</f>
        <v>131.821</v>
      </c>
      <c r="H13287" s="140">
        <v>0.08</v>
      </c>
      <c r="I13287" s="9"/>
      <c r="J13287" s="23">
        <f t="shared" si="207"/>
        <v>10.545680000000001</v>
      </c>
      <c r="K13287" s="22" t="str">
        <f>IF(I13287&lt;&gt;"",SUMIF(Table1[Codigo_servico],A13287,Table1[Subtotal_insumo]),"")</f>
        <v/>
      </c>
      <c r="L13287" s="18">
        <f>IF(Table1[[#This Row],[Ordem_insumos]]&lt;&gt;0,VLOOKUP(Table1[[#This Row],[Codigo_servico]],Preencher_Orcamento!$B:$D,3,FALSE)*Table1[[#This Row],[Qtde_insumo]],"")</f>
        <v>0</v>
      </c>
      <c r="M13287" s="18">
        <f>IF(Table1[[#This Row],[Ordem_insumos]]&lt;&gt;0,VLOOKUP(Table1[[#This Row],[Codigo_servico]],Preencher_Orcamento!$B:$D,3,FALSE)*Table1[[#This Row],[Subtotal_insumo]],"")</f>
        <v>0</v>
      </c>
    </row>
    <row r="13288" spans="1:13" x14ac:dyDescent="0.25">
      <c r="A13288" s="6">
        <v>187007</v>
      </c>
      <c r="B13288" s="126">
        <v>4</v>
      </c>
      <c r="C13288" s="133"/>
      <c r="D13288" s="134">
        <v>2086</v>
      </c>
      <c r="E13288" s="7" t="s">
        <v>2204</v>
      </c>
      <c r="F13288" s="8" t="s">
        <v>2140</v>
      </c>
      <c r="G13288" s="18">
        <f>IFERROR(VLOOKUP(Table1[[#This Row],[Codigo_insumo]],BD_Insumos!$B:$E,4),"")</f>
        <v>10.520008785397648</v>
      </c>
      <c r="H13288" s="140">
        <v>0.7</v>
      </c>
      <c r="I13288" s="9"/>
      <c r="J13288" s="23">
        <f t="shared" si="207"/>
        <v>7.3640061497783531</v>
      </c>
      <c r="K13288" s="22" t="str">
        <f>IF(I13288&lt;&gt;"",SUMIF(Table1[Codigo_servico],A13288,Table1[Subtotal_insumo]),"")</f>
        <v/>
      </c>
      <c r="L13288" s="18">
        <f>IF(Table1[[#This Row],[Ordem_insumos]]&lt;&gt;0,VLOOKUP(Table1[[#This Row],[Codigo_servico]],Preencher_Orcamento!$B:$D,3,FALSE)*Table1[[#This Row],[Qtde_insumo]],"")</f>
        <v>0</v>
      </c>
      <c r="M13288" s="18">
        <f>IF(Table1[[#This Row],[Ordem_insumos]]&lt;&gt;0,VLOOKUP(Table1[[#This Row],[Codigo_servico]],Preencher_Orcamento!$B:$D,3,FALSE)*Table1[[#This Row],[Subtotal_insumo]],"")</f>
        <v>0</v>
      </c>
    </row>
    <row r="13289" spans="1:13" x14ac:dyDescent="0.25">
      <c r="A13289" s="6">
        <v>187007</v>
      </c>
      <c r="B13289" s="126">
        <v>5</v>
      </c>
      <c r="C13289" s="133"/>
      <c r="D13289" s="134">
        <v>2085</v>
      </c>
      <c r="E13289" s="7" t="s">
        <v>2203</v>
      </c>
      <c r="F13289" s="8" t="s">
        <v>2140</v>
      </c>
      <c r="G13289" s="18">
        <f>IFERROR(VLOOKUP(Table1[[#This Row],[Codigo_insumo]],BD_Insumos!$B:$E,4),"")</f>
        <v>12.52578426267724</v>
      </c>
      <c r="H13289" s="140">
        <v>0.1</v>
      </c>
      <c r="I13289" s="9"/>
      <c r="J13289" s="23">
        <f t="shared" si="207"/>
        <v>1.252578426267724</v>
      </c>
      <c r="K13289" s="22" t="str">
        <f>IF(I13289&lt;&gt;"",SUMIF(Table1[Codigo_servico],A13289,Table1[Subtotal_insumo]),"")</f>
        <v/>
      </c>
      <c r="L13289" s="18">
        <f>IF(Table1[[#This Row],[Ordem_insumos]]&lt;&gt;0,VLOOKUP(Table1[[#This Row],[Codigo_servico]],Preencher_Orcamento!$B:$D,3,FALSE)*Table1[[#This Row],[Qtde_insumo]],"")</f>
        <v>0</v>
      </c>
      <c r="M13289" s="18">
        <f>IF(Table1[[#This Row],[Ordem_insumos]]&lt;&gt;0,VLOOKUP(Table1[[#This Row],[Codigo_servico]],Preencher_Orcamento!$B:$D,3,FALSE)*Table1[[#This Row],[Subtotal_insumo]],"")</f>
        <v>0</v>
      </c>
    </row>
    <row r="13290" spans="1:13" x14ac:dyDescent="0.25">
      <c r="A13290" s="3">
        <v>187040</v>
      </c>
      <c r="B13290" s="125">
        <v>0</v>
      </c>
      <c r="C13290" s="131" t="s">
        <v>4763</v>
      </c>
      <c r="D13290" s="132"/>
      <c r="E13290" s="4"/>
      <c r="F13290" s="4"/>
      <c r="G13290" s="17" t="str">
        <f>IFERROR(VLOOKUP(Table1[[#This Row],[Codigo_insumo]],BD_Insumos!$B:$E,4),"")</f>
        <v/>
      </c>
      <c r="H13290" s="139"/>
      <c r="I13290" s="5" t="s">
        <v>457</v>
      </c>
      <c r="J13290" s="20" t="str">
        <f t="shared" si="207"/>
        <v/>
      </c>
      <c r="K13290" s="21">
        <f>IF(I13290&lt;&gt;"",SUMIF(Table1[Codigo_servico],A13290,Table1[Subtotal_insumo]),"")</f>
        <v>769.34308211234816</v>
      </c>
      <c r="L13290" s="17" t="str">
        <f>IF(Table1[[#This Row],[Ordem_insumos]]&lt;&gt;0,VLOOKUP(Table1[[#This Row],[Codigo_servico]],Preencher_Orcamento!$B:$D,3,FALSE)*Table1[[#This Row],[Qtde_insumo]],"")</f>
        <v/>
      </c>
      <c r="M13290" s="17" t="str">
        <f>IF(Table1[[#This Row],[Ordem_insumos]]&lt;&gt;0,VLOOKUP(Table1[[#This Row],[Codigo_servico]],Preencher_Orcamento!$B:$D,3,FALSE)*Table1[[#This Row],[Subtotal_insumo]],"")</f>
        <v/>
      </c>
    </row>
    <row r="13291" spans="1:13" x14ac:dyDescent="0.25">
      <c r="A13291" s="6">
        <v>187040</v>
      </c>
      <c r="B13291" s="126">
        <v>1</v>
      </c>
      <c r="C13291" s="133"/>
      <c r="D13291" s="134">
        <v>38557</v>
      </c>
      <c r="E13291" s="7" t="s">
        <v>909</v>
      </c>
      <c r="F13291" s="8" t="s">
        <v>58</v>
      </c>
      <c r="G13291" s="16">
        <f>IFERROR(VLOOKUP(Table1[[#This Row],[Codigo_insumo]],BD_Insumos!$B:$E,4),"")</f>
        <v>131.821</v>
      </c>
      <c r="H13291" s="140">
        <v>3.3378437999999999</v>
      </c>
      <c r="I13291" s="9"/>
      <c r="J13291" s="22">
        <f t="shared" si="207"/>
        <v>439.99790755979996</v>
      </c>
      <c r="K13291" s="22" t="str">
        <f>IF(I13291&lt;&gt;"",SUMIF(Table1[Codigo_servico],A13291,Table1[Subtotal_insumo]),"")</f>
        <v/>
      </c>
      <c r="L13291" s="16">
        <f>IF(Table1[[#This Row],[Ordem_insumos]]&lt;&gt;0,VLOOKUP(Table1[[#This Row],[Codigo_servico]],Preencher_Orcamento!$B:$D,3,FALSE)*Table1[[#This Row],[Qtde_insumo]],"")</f>
        <v>0</v>
      </c>
      <c r="M13291" s="16">
        <f>IF(Table1[[#This Row],[Ordem_insumos]]&lt;&gt;0,VLOOKUP(Table1[[#This Row],[Codigo_servico]],Preencher_Orcamento!$B:$D,3,FALSE)*Table1[[#This Row],[Subtotal_insumo]],"")</f>
        <v>0</v>
      </c>
    </row>
    <row r="13292" spans="1:13" ht="26.25" x14ac:dyDescent="0.25">
      <c r="A13292" s="6">
        <v>187040</v>
      </c>
      <c r="B13292" s="126">
        <v>2</v>
      </c>
      <c r="C13292" s="133"/>
      <c r="D13292" s="134">
        <v>94045</v>
      </c>
      <c r="E13292" s="7" t="s">
        <v>2348</v>
      </c>
      <c r="F13292" s="8" t="s">
        <v>2140</v>
      </c>
      <c r="G13292" s="16">
        <f>IFERROR(VLOOKUP(Table1[[#This Row],[Codigo_insumo]],BD_Insumos!$B:$E,4),"")</f>
        <v>81.768730127999987</v>
      </c>
      <c r="H13292" s="140">
        <v>1.2</v>
      </c>
      <c r="I13292" s="9"/>
      <c r="J13292" s="22">
        <f t="shared" si="207"/>
        <v>98.122476153599976</v>
      </c>
      <c r="K13292" s="22" t="str">
        <f>IF(I13292&lt;&gt;"",SUMIF(Table1[Codigo_servico],A13292,Table1[Subtotal_insumo]),"")</f>
        <v/>
      </c>
      <c r="L13292" s="16">
        <f>IF(Table1[[#This Row],[Ordem_insumos]]&lt;&gt;0,VLOOKUP(Table1[[#This Row],[Codigo_servico]],Preencher_Orcamento!$B:$D,3,FALSE)*Table1[[#This Row],[Qtde_insumo]],"")</f>
        <v>0</v>
      </c>
      <c r="M13292" s="16">
        <f>IF(Table1[[#This Row],[Ordem_insumos]]&lt;&gt;0,VLOOKUP(Table1[[#This Row],[Codigo_servico]],Preencher_Orcamento!$B:$D,3,FALSE)*Table1[[#This Row],[Subtotal_insumo]],"")</f>
        <v>0</v>
      </c>
    </row>
    <row r="13293" spans="1:13" x14ac:dyDescent="0.25">
      <c r="A13293" s="6">
        <v>187040</v>
      </c>
      <c r="B13293" s="126">
        <v>3</v>
      </c>
      <c r="C13293" s="133"/>
      <c r="D13293" s="134">
        <v>2086</v>
      </c>
      <c r="E13293" s="7" t="s">
        <v>2204</v>
      </c>
      <c r="F13293" s="8" t="s">
        <v>2140</v>
      </c>
      <c r="G13293" s="18">
        <f>IFERROR(VLOOKUP(Table1[[#This Row],[Codigo_insumo]],BD_Insumos!$B:$E,4),"")</f>
        <v>10.520008785397648</v>
      </c>
      <c r="H13293" s="140">
        <v>5.85</v>
      </c>
      <c r="I13293" s="9"/>
      <c r="J13293" s="23">
        <f t="shared" si="207"/>
        <v>61.542051394576241</v>
      </c>
      <c r="K13293" s="22" t="str">
        <f>IF(I13293&lt;&gt;"",SUMIF(Table1[Codigo_servico],A13293,Table1[Subtotal_insumo]),"")</f>
        <v/>
      </c>
      <c r="L13293" s="18">
        <f>IF(Table1[[#This Row],[Ordem_insumos]]&lt;&gt;0,VLOOKUP(Table1[[#This Row],[Codigo_servico]],Preencher_Orcamento!$B:$D,3,FALSE)*Table1[[#This Row],[Qtde_insumo]],"")</f>
        <v>0</v>
      </c>
      <c r="M13293" s="18">
        <f>IF(Table1[[#This Row],[Ordem_insumos]]&lt;&gt;0,VLOOKUP(Table1[[#This Row],[Codigo_servico]],Preencher_Orcamento!$B:$D,3,FALSE)*Table1[[#This Row],[Subtotal_insumo]],"")</f>
        <v>0</v>
      </c>
    </row>
    <row r="13294" spans="1:13" x14ac:dyDescent="0.25">
      <c r="A13294" s="6">
        <v>187040</v>
      </c>
      <c r="B13294" s="126">
        <v>4</v>
      </c>
      <c r="C13294" s="133"/>
      <c r="D13294" s="134">
        <v>38555</v>
      </c>
      <c r="E13294" s="7" t="s">
        <v>907</v>
      </c>
      <c r="F13294" s="8" t="s">
        <v>58</v>
      </c>
      <c r="G13294" s="18">
        <f>IFERROR(VLOOKUP(Table1[[#This Row],[Codigo_insumo]],BD_Insumos!$B:$E,4),"")</f>
        <v>163.66669999999999</v>
      </c>
      <c r="H13294" s="140">
        <v>0.58903130000000004</v>
      </c>
      <c r="I13294" s="9"/>
      <c r="J13294" s="23">
        <f t="shared" si="207"/>
        <v>96.404809067710005</v>
      </c>
      <c r="K13294" s="22" t="str">
        <f>IF(I13294&lt;&gt;"",SUMIF(Table1[Codigo_servico],A13294,Table1[Subtotal_insumo]),"")</f>
        <v/>
      </c>
      <c r="L13294" s="18">
        <f>IF(Table1[[#This Row],[Ordem_insumos]]&lt;&gt;0,VLOOKUP(Table1[[#This Row],[Codigo_servico]],Preencher_Orcamento!$B:$D,3,FALSE)*Table1[[#This Row],[Qtde_insumo]],"")</f>
        <v>0</v>
      </c>
      <c r="M13294" s="18">
        <f>IF(Table1[[#This Row],[Ordem_insumos]]&lt;&gt;0,VLOOKUP(Table1[[#This Row],[Codigo_servico]],Preencher_Orcamento!$B:$D,3,FALSE)*Table1[[#This Row],[Subtotal_insumo]],"")</f>
        <v>0</v>
      </c>
    </row>
    <row r="13295" spans="1:13" x14ac:dyDescent="0.25">
      <c r="A13295" s="6">
        <v>187040</v>
      </c>
      <c r="B13295" s="126">
        <v>5</v>
      </c>
      <c r="C13295" s="133"/>
      <c r="D13295" s="134">
        <v>2085</v>
      </c>
      <c r="E13295" s="7" t="s">
        <v>2203</v>
      </c>
      <c r="F13295" s="8" t="s">
        <v>2140</v>
      </c>
      <c r="G13295" s="16">
        <f>IFERROR(VLOOKUP(Table1[[#This Row],[Codigo_insumo]],BD_Insumos!$B:$E,4),"")</f>
        <v>12.52578426267724</v>
      </c>
      <c r="H13295" s="140">
        <v>5.85</v>
      </c>
      <c r="I13295" s="9"/>
      <c r="J13295" s="22">
        <f t="shared" si="207"/>
        <v>73.275837936661844</v>
      </c>
      <c r="K13295" s="22" t="str">
        <f>IF(I13295&lt;&gt;"",SUMIF(Table1[Codigo_servico],A13295,Table1[Subtotal_insumo]),"")</f>
        <v/>
      </c>
      <c r="L13295" s="16">
        <f>IF(Table1[[#This Row],[Ordem_insumos]]&lt;&gt;0,VLOOKUP(Table1[[#This Row],[Codigo_servico]],Preencher_Orcamento!$B:$D,3,FALSE)*Table1[[#This Row],[Qtde_insumo]],"")</f>
        <v>0</v>
      </c>
      <c r="M13295" s="16">
        <f>IF(Table1[[#This Row],[Ordem_insumos]]&lt;&gt;0,VLOOKUP(Table1[[#This Row],[Codigo_servico]],Preencher_Orcamento!$B:$D,3,FALSE)*Table1[[#This Row],[Subtotal_insumo]],"")</f>
        <v>0</v>
      </c>
    </row>
    <row r="13296" spans="1:13" x14ac:dyDescent="0.25">
      <c r="A13296" s="3">
        <v>187041</v>
      </c>
      <c r="B13296" s="125">
        <v>0</v>
      </c>
      <c r="C13296" s="131" t="s">
        <v>4764</v>
      </c>
      <c r="D13296" s="132"/>
      <c r="E13296" s="4"/>
      <c r="F13296" s="4"/>
      <c r="G13296" s="17" t="str">
        <f>IFERROR(VLOOKUP(Table1[[#This Row],[Codigo_insumo]],BD_Insumos!$B:$E,4),"")</f>
        <v/>
      </c>
      <c r="H13296" s="139"/>
      <c r="I13296" s="5" t="s">
        <v>457</v>
      </c>
      <c r="J13296" s="20" t="str">
        <f t="shared" si="207"/>
        <v/>
      </c>
      <c r="K13296" s="21">
        <f>IF(I13296&lt;&gt;"",SUMIF(Table1[Codigo_servico],A13296,Table1[Subtotal_insumo]),"")</f>
        <v>5700.7692689916184</v>
      </c>
      <c r="L13296" s="17" t="str">
        <f>IF(Table1[[#This Row],[Ordem_insumos]]&lt;&gt;0,VLOOKUP(Table1[[#This Row],[Codigo_servico]],Preencher_Orcamento!$B:$D,3,FALSE)*Table1[[#This Row],[Qtde_insumo]],"")</f>
        <v/>
      </c>
      <c r="M13296" s="17" t="str">
        <f>IF(Table1[[#This Row],[Ordem_insumos]]&lt;&gt;0,VLOOKUP(Table1[[#This Row],[Codigo_servico]],Preencher_Orcamento!$B:$D,3,FALSE)*Table1[[#This Row],[Subtotal_insumo]],"")</f>
        <v/>
      </c>
    </row>
    <row r="13297" spans="1:13" ht="26.25" x14ac:dyDescent="0.25">
      <c r="A13297" s="6">
        <v>187041</v>
      </c>
      <c r="B13297" s="126">
        <v>1</v>
      </c>
      <c r="C13297" s="133"/>
      <c r="D13297" s="134">
        <v>94014</v>
      </c>
      <c r="E13297" s="7" t="s">
        <v>2361</v>
      </c>
      <c r="F13297" s="8" t="s">
        <v>2140</v>
      </c>
      <c r="G13297" s="16">
        <f>IFERROR(VLOOKUP(Table1[[#This Row],[Codigo_insumo]],BD_Insumos!$B:$E,4),"")</f>
        <v>85.982614289199987</v>
      </c>
      <c r="H13297" s="140">
        <v>2</v>
      </c>
      <c r="I13297" s="9"/>
      <c r="J13297" s="22">
        <f t="shared" si="207"/>
        <v>171.96522857839997</v>
      </c>
      <c r="K13297" s="22" t="str">
        <f>IF(I13297&lt;&gt;"",SUMIF(Table1[Codigo_servico],A13297,Table1[Subtotal_insumo]),"")</f>
        <v/>
      </c>
      <c r="L13297" s="16">
        <f>IF(Table1[[#This Row],[Ordem_insumos]]&lt;&gt;0,VLOOKUP(Table1[[#This Row],[Codigo_servico]],Preencher_Orcamento!$B:$D,3,FALSE)*Table1[[#This Row],[Qtde_insumo]],"")</f>
        <v>0</v>
      </c>
      <c r="M13297" s="16">
        <f>IF(Table1[[#This Row],[Ordem_insumos]]&lt;&gt;0,VLOOKUP(Table1[[#This Row],[Codigo_servico]],Preencher_Orcamento!$B:$D,3,FALSE)*Table1[[#This Row],[Subtotal_insumo]],"")</f>
        <v>0</v>
      </c>
    </row>
    <row r="13298" spans="1:13" ht="26.25" x14ac:dyDescent="0.25">
      <c r="A13298" s="6">
        <v>187041</v>
      </c>
      <c r="B13298" s="126">
        <v>2</v>
      </c>
      <c r="C13298" s="133"/>
      <c r="D13298" s="134">
        <v>1125</v>
      </c>
      <c r="E13298" s="7" t="s">
        <v>4765</v>
      </c>
      <c r="F13298" s="8" t="s">
        <v>2140</v>
      </c>
      <c r="G13298" s="16">
        <f>IFERROR(VLOOKUP(Table1[[#This Row],[Codigo_insumo]],BD_Insumos!$B:$E,4),"")</f>
        <v>121.67405394400662</v>
      </c>
      <c r="H13298" s="140">
        <v>3</v>
      </c>
      <c r="I13298" s="9"/>
      <c r="J13298" s="22">
        <f t="shared" si="207"/>
        <v>365.02216183201983</v>
      </c>
      <c r="K13298" s="22" t="str">
        <f>IF(I13298&lt;&gt;"",SUMIF(Table1[Codigo_servico],A13298,Table1[Subtotal_insumo]),"")</f>
        <v/>
      </c>
      <c r="L13298" s="16">
        <f>IF(Table1[[#This Row],[Ordem_insumos]]&lt;&gt;0,VLOOKUP(Table1[[#This Row],[Codigo_servico]],Preencher_Orcamento!$B:$D,3,FALSE)*Table1[[#This Row],[Qtde_insumo]],"")</f>
        <v>0</v>
      </c>
      <c r="M13298" s="16">
        <f>IF(Table1[[#This Row],[Ordem_insumos]]&lt;&gt;0,VLOOKUP(Table1[[#This Row],[Codigo_servico]],Preencher_Orcamento!$B:$D,3,FALSE)*Table1[[#This Row],[Subtotal_insumo]],"")</f>
        <v>0</v>
      </c>
    </row>
    <row r="13299" spans="1:13" x14ac:dyDescent="0.25">
      <c r="A13299" s="6">
        <v>187041</v>
      </c>
      <c r="B13299" s="126">
        <v>3</v>
      </c>
      <c r="C13299" s="133"/>
      <c r="D13299" s="134">
        <v>38555</v>
      </c>
      <c r="E13299" s="7" t="s">
        <v>907</v>
      </c>
      <c r="F13299" s="8" t="s">
        <v>58</v>
      </c>
      <c r="G13299" s="16">
        <f>IFERROR(VLOOKUP(Table1[[#This Row],[Codigo_insumo]],BD_Insumos!$B:$E,4),"")</f>
        <v>163.66669999999999</v>
      </c>
      <c r="H13299" s="140">
        <v>2.77</v>
      </c>
      <c r="I13299" s="9"/>
      <c r="J13299" s="22">
        <f t="shared" si="207"/>
        <v>453.35675899999995</v>
      </c>
      <c r="K13299" s="22" t="str">
        <f>IF(I13299&lt;&gt;"",SUMIF(Table1[Codigo_servico],A13299,Table1[Subtotal_insumo]),"")</f>
        <v/>
      </c>
      <c r="L13299" s="16">
        <f>IF(Table1[[#This Row],[Ordem_insumos]]&lt;&gt;0,VLOOKUP(Table1[[#This Row],[Codigo_servico]],Preencher_Orcamento!$B:$D,3,FALSE)*Table1[[#This Row],[Qtde_insumo]],"")</f>
        <v>0</v>
      </c>
      <c r="M13299" s="16">
        <f>IF(Table1[[#This Row],[Ordem_insumos]]&lt;&gt;0,VLOOKUP(Table1[[#This Row],[Codigo_servico]],Preencher_Orcamento!$B:$D,3,FALSE)*Table1[[#This Row],[Subtotal_insumo]],"")</f>
        <v>0</v>
      </c>
    </row>
    <row r="13300" spans="1:13" x14ac:dyDescent="0.25">
      <c r="A13300" s="6">
        <v>187041</v>
      </c>
      <c r="B13300" s="126">
        <v>4</v>
      </c>
      <c r="C13300" s="133"/>
      <c r="D13300" s="134">
        <v>2085</v>
      </c>
      <c r="E13300" s="7" t="s">
        <v>2203</v>
      </c>
      <c r="F13300" s="8" t="s">
        <v>2140</v>
      </c>
      <c r="G13300" s="16">
        <f>IFERROR(VLOOKUP(Table1[[#This Row],[Codigo_insumo]],BD_Insumos!$B:$E,4),"")</f>
        <v>12.52578426267724</v>
      </c>
      <c r="H13300" s="140">
        <v>1.5</v>
      </c>
      <c r="I13300" s="9"/>
      <c r="J13300" s="22">
        <f t="shared" si="207"/>
        <v>18.788676394015859</v>
      </c>
      <c r="K13300" s="22" t="str">
        <f>IF(I13300&lt;&gt;"",SUMIF(Table1[Codigo_servico],A13300,Table1[Subtotal_insumo]),"")</f>
        <v/>
      </c>
      <c r="L13300" s="16">
        <f>IF(Table1[[#This Row],[Ordem_insumos]]&lt;&gt;0,VLOOKUP(Table1[[#This Row],[Codigo_servico]],Preencher_Orcamento!$B:$D,3,FALSE)*Table1[[#This Row],[Qtde_insumo]],"")</f>
        <v>0</v>
      </c>
      <c r="M13300" s="16">
        <f>IF(Table1[[#This Row],[Ordem_insumos]]&lt;&gt;0,VLOOKUP(Table1[[#This Row],[Codigo_servico]],Preencher_Orcamento!$B:$D,3,FALSE)*Table1[[#This Row],[Subtotal_insumo]],"")</f>
        <v>0</v>
      </c>
    </row>
    <row r="13301" spans="1:13" x14ac:dyDescent="0.25">
      <c r="A13301" s="6">
        <v>187041</v>
      </c>
      <c r="B13301" s="126">
        <v>5</v>
      </c>
      <c r="C13301" s="133"/>
      <c r="D13301" s="134">
        <v>2099</v>
      </c>
      <c r="E13301" s="7" t="s">
        <v>2205</v>
      </c>
      <c r="F13301" s="8" t="s">
        <v>2140</v>
      </c>
      <c r="G13301" s="18">
        <f>IFERROR(VLOOKUP(Table1[[#This Row],[Codigo_insumo]],BD_Insumos!$B:$E,4),"")</f>
        <v>12.627877718847255</v>
      </c>
      <c r="H13301" s="140">
        <v>129.21</v>
      </c>
      <c r="I13301" s="9"/>
      <c r="J13301" s="23">
        <f t="shared" si="207"/>
        <v>1631.648080052254</v>
      </c>
      <c r="K13301" s="22" t="str">
        <f>IF(I13301&lt;&gt;"",SUMIF(Table1[Codigo_servico],A13301,Table1[Subtotal_insumo]),"")</f>
        <v/>
      </c>
      <c r="L13301" s="18">
        <f>IF(Table1[[#This Row],[Ordem_insumos]]&lt;&gt;0,VLOOKUP(Table1[[#This Row],[Codigo_servico]],Preencher_Orcamento!$B:$D,3,FALSE)*Table1[[#This Row],[Qtde_insumo]],"")</f>
        <v>0</v>
      </c>
      <c r="M13301" s="18">
        <f>IF(Table1[[#This Row],[Ordem_insumos]]&lt;&gt;0,VLOOKUP(Table1[[#This Row],[Codigo_servico]],Preencher_Orcamento!$B:$D,3,FALSE)*Table1[[#This Row],[Subtotal_insumo]],"")</f>
        <v>0</v>
      </c>
    </row>
    <row r="13302" spans="1:13" ht="26.25" x14ac:dyDescent="0.25">
      <c r="A13302" s="6">
        <v>187041</v>
      </c>
      <c r="B13302" s="126">
        <v>6</v>
      </c>
      <c r="C13302" s="133"/>
      <c r="D13302" s="134">
        <v>94030</v>
      </c>
      <c r="E13302" s="7" t="s">
        <v>4766</v>
      </c>
      <c r="F13302" s="8" t="s">
        <v>2140</v>
      </c>
      <c r="G13302" s="18">
        <f>IFERROR(VLOOKUP(Table1[[#This Row],[Codigo_insumo]],BD_Insumos!$B:$E,4),"")</f>
        <v>89.045216186999994</v>
      </c>
      <c r="H13302" s="140">
        <v>10</v>
      </c>
      <c r="I13302" s="9"/>
      <c r="J13302" s="23">
        <f t="shared" si="207"/>
        <v>890.45216186999994</v>
      </c>
      <c r="K13302" s="22" t="str">
        <f>IF(I13302&lt;&gt;"",SUMIF(Table1[Codigo_servico],A13302,Table1[Subtotal_insumo]),"")</f>
        <v/>
      </c>
      <c r="L13302" s="18">
        <f>IF(Table1[[#This Row],[Ordem_insumos]]&lt;&gt;0,VLOOKUP(Table1[[#This Row],[Codigo_servico]],Preencher_Orcamento!$B:$D,3,FALSE)*Table1[[#This Row],[Qtde_insumo]],"")</f>
        <v>0</v>
      </c>
      <c r="M13302" s="18">
        <f>IF(Table1[[#This Row],[Ordem_insumos]]&lt;&gt;0,VLOOKUP(Table1[[#This Row],[Codigo_servico]],Preencher_Orcamento!$B:$D,3,FALSE)*Table1[[#This Row],[Subtotal_insumo]],"")</f>
        <v>0</v>
      </c>
    </row>
    <row r="13303" spans="1:13" x14ac:dyDescent="0.25">
      <c r="A13303" s="6">
        <v>187041</v>
      </c>
      <c r="B13303" s="126">
        <v>7</v>
      </c>
      <c r="C13303" s="133"/>
      <c r="D13303" s="134">
        <v>2086</v>
      </c>
      <c r="E13303" s="7" t="s">
        <v>2204</v>
      </c>
      <c r="F13303" s="10" t="s">
        <v>2140</v>
      </c>
      <c r="G13303" s="16">
        <f>IFERROR(VLOOKUP(Table1[[#This Row],[Codigo_insumo]],BD_Insumos!$B:$E,4),"")</f>
        <v>10.520008785397648</v>
      </c>
      <c r="H13303" s="140">
        <v>9.25</v>
      </c>
      <c r="I13303" s="9"/>
      <c r="J13303" s="22">
        <f t="shared" si="207"/>
        <v>97.310081264928243</v>
      </c>
      <c r="K13303" s="22" t="str">
        <f>IF(I13303&lt;&gt;"",SUMIF(Table1[Codigo_servico],A13303,Table1[Subtotal_insumo]),"")</f>
        <v/>
      </c>
      <c r="L13303" s="16">
        <f>IF(Table1[[#This Row],[Ordem_insumos]]&lt;&gt;0,VLOOKUP(Table1[[#This Row],[Codigo_servico]],Preencher_Orcamento!$B:$D,3,FALSE)*Table1[[#This Row],[Qtde_insumo]],"")</f>
        <v>0</v>
      </c>
      <c r="M13303" s="16">
        <f>IF(Table1[[#This Row],[Ordem_insumos]]&lt;&gt;0,VLOOKUP(Table1[[#This Row],[Codigo_servico]],Preencher_Orcamento!$B:$D,3,FALSE)*Table1[[#This Row],[Subtotal_insumo]],"")</f>
        <v>0</v>
      </c>
    </row>
    <row r="13304" spans="1:13" x14ac:dyDescent="0.25">
      <c r="A13304" s="6">
        <v>187041</v>
      </c>
      <c r="B13304" s="126">
        <v>8</v>
      </c>
      <c r="C13304" s="133"/>
      <c r="D13304" s="134">
        <v>38557</v>
      </c>
      <c r="E13304" s="7" t="s">
        <v>909</v>
      </c>
      <c r="F13304" s="10" t="s">
        <v>58</v>
      </c>
      <c r="G13304" s="16">
        <f>IFERROR(VLOOKUP(Table1[[#This Row],[Codigo_insumo]],BD_Insumos!$B:$E,4),"")</f>
        <v>131.821</v>
      </c>
      <c r="H13304" s="140">
        <v>15.72</v>
      </c>
      <c r="I13304" s="9"/>
      <c r="J13304" s="22">
        <f t="shared" si="207"/>
        <v>2072.2261200000003</v>
      </c>
      <c r="K13304" s="22" t="str">
        <f>IF(I13304&lt;&gt;"",SUMIF(Table1[Codigo_servico],A13304,Table1[Subtotal_insumo]),"")</f>
        <v/>
      </c>
      <c r="L13304" s="16">
        <f>IF(Table1[[#This Row],[Ordem_insumos]]&lt;&gt;0,VLOOKUP(Table1[[#This Row],[Codigo_servico]],Preencher_Orcamento!$B:$D,3,FALSE)*Table1[[#This Row],[Qtde_insumo]],"")</f>
        <v>0</v>
      </c>
      <c r="M13304" s="16">
        <f>IF(Table1[[#This Row],[Ordem_insumos]]&lt;&gt;0,VLOOKUP(Table1[[#This Row],[Codigo_servico]],Preencher_Orcamento!$B:$D,3,FALSE)*Table1[[#This Row],[Subtotal_insumo]],"")</f>
        <v>0</v>
      </c>
    </row>
    <row r="13305" spans="1:13" x14ac:dyDescent="0.25">
      <c r="A13305" s="3">
        <v>188001</v>
      </c>
      <c r="B13305" s="125">
        <v>0</v>
      </c>
      <c r="C13305" s="131" t="s">
        <v>4767</v>
      </c>
      <c r="D13305" s="132"/>
      <c r="E13305" s="4"/>
      <c r="F13305" s="4"/>
      <c r="G13305" s="17" t="str">
        <f>IFERROR(VLOOKUP(Table1[[#This Row],[Codigo_insumo]],BD_Insumos!$B:$E,4),"")</f>
        <v/>
      </c>
      <c r="H13305" s="139"/>
      <c r="I13305" s="5" t="s">
        <v>170</v>
      </c>
      <c r="J13305" s="20" t="str">
        <f t="shared" si="207"/>
        <v/>
      </c>
      <c r="K13305" s="21">
        <f>IF(I13305&lt;&gt;"",SUMIF(Table1[Codigo_servico],A13305,Table1[Subtotal_insumo]),"")</f>
        <v>5.260004392698824</v>
      </c>
      <c r="L13305" s="17" t="str">
        <f>IF(Table1[[#This Row],[Ordem_insumos]]&lt;&gt;0,VLOOKUP(Table1[[#This Row],[Codigo_servico]],Preencher_Orcamento!$B:$D,3,FALSE)*Table1[[#This Row],[Qtde_insumo]],"")</f>
        <v/>
      </c>
      <c r="M13305" s="17" t="str">
        <f>IF(Table1[[#This Row],[Ordem_insumos]]&lt;&gt;0,VLOOKUP(Table1[[#This Row],[Codigo_servico]],Preencher_Orcamento!$B:$D,3,FALSE)*Table1[[#This Row],[Subtotal_insumo]],"")</f>
        <v/>
      </c>
    </row>
    <row r="13306" spans="1:13" x14ac:dyDescent="0.25">
      <c r="A13306" s="6">
        <v>188001</v>
      </c>
      <c r="B13306" s="126">
        <v>1</v>
      </c>
      <c r="C13306" s="133"/>
      <c r="D13306" s="134">
        <v>2086</v>
      </c>
      <c r="E13306" s="7" t="s">
        <v>2204</v>
      </c>
      <c r="F13306" s="8" t="s">
        <v>2140</v>
      </c>
      <c r="G13306" s="16">
        <f>IFERROR(VLOOKUP(Table1[[#This Row],[Codigo_insumo]],BD_Insumos!$B:$E,4),"")</f>
        <v>10.520008785397648</v>
      </c>
      <c r="H13306" s="140">
        <v>0.5</v>
      </c>
      <c r="I13306" s="9"/>
      <c r="J13306" s="22">
        <f t="shared" si="207"/>
        <v>5.260004392698824</v>
      </c>
      <c r="K13306" s="22" t="str">
        <f>IF(I13306&lt;&gt;"",SUMIF(Table1[Codigo_servico],A13306,Table1[Subtotal_insumo]),"")</f>
        <v/>
      </c>
      <c r="L13306" s="16">
        <f>IF(Table1[[#This Row],[Ordem_insumos]]&lt;&gt;0,VLOOKUP(Table1[[#This Row],[Codigo_servico]],Preencher_Orcamento!$B:$D,3,FALSE)*Table1[[#This Row],[Qtde_insumo]],"")</f>
        <v>0</v>
      </c>
      <c r="M13306" s="16">
        <f>IF(Table1[[#This Row],[Ordem_insumos]]&lt;&gt;0,VLOOKUP(Table1[[#This Row],[Codigo_servico]],Preencher_Orcamento!$B:$D,3,FALSE)*Table1[[#This Row],[Subtotal_insumo]],"")</f>
        <v>0</v>
      </c>
    </row>
    <row r="13307" spans="1:13" x14ac:dyDescent="0.25">
      <c r="A13307" s="3">
        <v>188011</v>
      </c>
      <c r="B13307" s="125">
        <v>0</v>
      </c>
      <c r="C13307" s="131" t="s">
        <v>4768</v>
      </c>
      <c r="D13307" s="132"/>
      <c r="E13307" s="4"/>
      <c r="F13307" s="4"/>
      <c r="G13307" s="17" t="str">
        <f>IFERROR(VLOOKUP(Table1[[#This Row],[Codigo_insumo]],BD_Insumos!$B:$E,4),"")</f>
        <v/>
      </c>
      <c r="H13307" s="139"/>
      <c r="I13307" s="5" t="s">
        <v>58</v>
      </c>
      <c r="J13307" s="20" t="str">
        <f t="shared" si="207"/>
        <v/>
      </c>
      <c r="K13307" s="21">
        <f>IF(I13307&lt;&gt;"",SUMIF(Table1[Codigo_servico],A13307,Table1[Subtotal_insumo]),"")</f>
        <v>141.8578593926988</v>
      </c>
      <c r="L13307" s="17" t="str">
        <f>IF(Table1[[#This Row],[Ordem_insumos]]&lt;&gt;0,VLOOKUP(Table1[[#This Row],[Codigo_servico]],Preencher_Orcamento!$B:$D,3,FALSE)*Table1[[#This Row],[Qtde_insumo]],"")</f>
        <v/>
      </c>
      <c r="M13307" s="17" t="str">
        <f>IF(Table1[[#This Row],[Ordem_insumos]]&lt;&gt;0,VLOOKUP(Table1[[#This Row],[Codigo_servico]],Preencher_Orcamento!$B:$D,3,FALSE)*Table1[[#This Row],[Subtotal_insumo]],"")</f>
        <v/>
      </c>
    </row>
    <row r="13308" spans="1:13" x14ac:dyDescent="0.25">
      <c r="A13308" s="6">
        <v>188011</v>
      </c>
      <c r="B13308" s="126">
        <v>1</v>
      </c>
      <c r="C13308" s="133"/>
      <c r="D13308" s="134">
        <v>38557</v>
      </c>
      <c r="E13308" s="7" t="s">
        <v>909</v>
      </c>
      <c r="F13308" s="8" t="s">
        <v>58</v>
      </c>
      <c r="G13308" s="16">
        <f>IFERROR(VLOOKUP(Table1[[#This Row],[Codigo_insumo]],BD_Insumos!$B:$E,4),"")</f>
        <v>131.821</v>
      </c>
      <c r="H13308" s="140">
        <v>0.85</v>
      </c>
      <c r="I13308" s="9"/>
      <c r="J13308" s="22">
        <f t="shared" si="207"/>
        <v>112.04785</v>
      </c>
      <c r="K13308" s="22" t="str">
        <f>IF(I13308&lt;&gt;"",SUMIF(Table1[Codigo_servico],A13308,Table1[Subtotal_insumo]),"")</f>
        <v/>
      </c>
      <c r="L13308" s="16">
        <f>IF(Table1[[#This Row],[Ordem_insumos]]&lt;&gt;0,VLOOKUP(Table1[[#This Row],[Codigo_servico]],Preencher_Orcamento!$B:$D,3,FALSE)*Table1[[#This Row],[Qtde_insumo]],"")</f>
        <v>0</v>
      </c>
      <c r="M13308" s="16">
        <f>IF(Table1[[#This Row],[Ordem_insumos]]&lt;&gt;0,VLOOKUP(Table1[[#This Row],[Codigo_servico]],Preencher_Orcamento!$B:$D,3,FALSE)*Table1[[#This Row],[Subtotal_insumo]],"")</f>
        <v>0</v>
      </c>
    </row>
    <row r="13309" spans="1:13" x14ac:dyDescent="0.25">
      <c r="A13309" s="6">
        <v>188011</v>
      </c>
      <c r="B13309" s="126">
        <v>2</v>
      </c>
      <c r="C13309" s="133"/>
      <c r="D13309" s="134">
        <v>2086</v>
      </c>
      <c r="E13309" s="7" t="s">
        <v>2204</v>
      </c>
      <c r="F13309" s="8" t="s">
        <v>2140</v>
      </c>
      <c r="G13309" s="18">
        <f>IFERROR(VLOOKUP(Table1[[#This Row],[Codigo_insumo]],BD_Insumos!$B:$E,4),"")</f>
        <v>10.520008785397648</v>
      </c>
      <c r="H13309" s="140">
        <v>0.5</v>
      </c>
      <c r="I13309" s="9"/>
      <c r="J13309" s="23">
        <f t="shared" si="207"/>
        <v>5.260004392698824</v>
      </c>
      <c r="K13309" s="22" t="str">
        <f>IF(I13309&lt;&gt;"",SUMIF(Table1[Codigo_servico],A13309,Table1[Subtotal_insumo]),"")</f>
        <v/>
      </c>
      <c r="L13309" s="18">
        <f>IF(Table1[[#This Row],[Ordem_insumos]]&lt;&gt;0,VLOOKUP(Table1[[#This Row],[Codigo_servico]],Preencher_Orcamento!$B:$D,3,FALSE)*Table1[[#This Row],[Qtde_insumo]],"")</f>
        <v>0</v>
      </c>
      <c r="M13309" s="18">
        <f>IF(Table1[[#This Row],[Ordem_insumos]]&lt;&gt;0,VLOOKUP(Table1[[#This Row],[Codigo_servico]],Preencher_Orcamento!$B:$D,3,FALSE)*Table1[[#This Row],[Subtotal_insumo]],"")</f>
        <v>0</v>
      </c>
    </row>
    <row r="13310" spans="1:13" x14ac:dyDescent="0.25">
      <c r="A13310" s="6">
        <v>188011</v>
      </c>
      <c r="B13310" s="126">
        <v>3</v>
      </c>
      <c r="C13310" s="133"/>
      <c r="D13310" s="134">
        <v>38555</v>
      </c>
      <c r="E13310" s="7" t="s">
        <v>907</v>
      </c>
      <c r="F13310" s="8" t="s">
        <v>58</v>
      </c>
      <c r="G13310" s="18">
        <f>IFERROR(VLOOKUP(Table1[[#This Row],[Codigo_insumo]],BD_Insumos!$B:$E,4),"")</f>
        <v>163.66669999999999</v>
      </c>
      <c r="H13310" s="140">
        <v>0.15</v>
      </c>
      <c r="I13310" s="9"/>
      <c r="J13310" s="23">
        <f t="shared" si="207"/>
        <v>24.550004999999999</v>
      </c>
      <c r="K13310" s="22" t="str">
        <f>IF(I13310&lt;&gt;"",SUMIF(Table1[Codigo_servico],A13310,Table1[Subtotal_insumo]),"")</f>
        <v/>
      </c>
      <c r="L13310" s="18">
        <f>IF(Table1[[#This Row],[Ordem_insumos]]&lt;&gt;0,VLOOKUP(Table1[[#This Row],[Codigo_servico]],Preencher_Orcamento!$B:$D,3,FALSE)*Table1[[#This Row],[Qtde_insumo]],"")</f>
        <v>0</v>
      </c>
      <c r="M13310" s="18">
        <f>IF(Table1[[#This Row],[Ordem_insumos]]&lt;&gt;0,VLOOKUP(Table1[[#This Row],[Codigo_servico]],Preencher_Orcamento!$B:$D,3,FALSE)*Table1[[#This Row],[Subtotal_insumo]],"")</f>
        <v>0</v>
      </c>
    </row>
    <row r="13311" spans="1:13" x14ac:dyDescent="0.25">
      <c r="A13311" s="3">
        <v>188013</v>
      </c>
      <c r="B13311" s="125">
        <v>0</v>
      </c>
      <c r="C13311" s="131" t="s">
        <v>4769</v>
      </c>
      <c r="D13311" s="132"/>
      <c r="E13311" s="4"/>
      <c r="F13311" s="4"/>
      <c r="G13311" s="17" t="str">
        <f>IFERROR(VLOOKUP(Table1[[#This Row],[Codigo_insumo]],BD_Insumos!$B:$E,4),"")</f>
        <v/>
      </c>
      <c r="H13311" s="139"/>
      <c r="I13311" s="5" t="s">
        <v>197</v>
      </c>
      <c r="J13311" s="20" t="str">
        <f t="shared" si="207"/>
        <v/>
      </c>
      <c r="K13311" s="21">
        <f>IF(I13311&lt;&gt;"",SUMIF(Table1[Codigo_servico],A13311,Table1[Subtotal_insumo]),"")</f>
        <v>0.51959999999999995</v>
      </c>
      <c r="L13311" s="17" t="str">
        <f>IF(Table1[[#This Row],[Ordem_insumos]]&lt;&gt;0,VLOOKUP(Table1[[#This Row],[Codigo_servico]],Preencher_Orcamento!$B:$D,3,FALSE)*Table1[[#This Row],[Qtde_insumo]],"")</f>
        <v/>
      </c>
      <c r="M13311" s="17" t="str">
        <f>IF(Table1[[#This Row],[Ordem_insumos]]&lt;&gt;0,VLOOKUP(Table1[[#This Row],[Codigo_servico]],Preencher_Orcamento!$B:$D,3,FALSE)*Table1[[#This Row],[Subtotal_insumo]],"")</f>
        <v/>
      </c>
    </row>
    <row r="13312" spans="1:13" ht="26.25" x14ac:dyDescent="0.25">
      <c r="A13312" s="6">
        <v>188013</v>
      </c>
      <c r="B13312" s="126">
        <v>1</v>
      </c>
      <c r="C13312" s="133"/>
      <c r="D13312" s="134">
        <v>38503</v>
      </c>
      <c r="E13312" s="7" t="s">
        <v>879</v>
      </c>
      <c r="F13312" s="8" t="s">
        <v>197</v>
      </c>
      <c r="G13312" s="18">
        <f>IFERROR(VLOOKUP(Table1[[#This Row],[Codigo_insumo]],BD_Insumos!$B:$E,4),"")</f>
        <v>0.51959999999999995</v>
      </c>
      <c r="H13312" s="140">
        <v>1</v>
      </c>
      <c r="I13312" s="9"/>
      <c r="J13312" s="23">
        <f t="shared" si="207"/>
        <v>0.51959999999999995</v>
      </c>
      <c r="K13312" s="22" t="str">
        <f>IF(I13312&lt;&gt;"",SUMIF(Table1[Codigo_servico],A13312,Table1[Subtotal_insumo]),"")</f>
        <v/>
      </c>
      <c r="L13312" s="18">
        <f>IF(Table1[[#This Row],[Ordem_insumos]]&lt;&gt;0,VLOOKUP(Table1[[#This Row],[Codigo_servico]],Preencher_Orcamento!$B:$D,3,FALSE)*Table1[[#This Row],[Qtde_insumo]],"")</f>
        <v>0</v>
      </c>
      <c r="M13312" s="18">
        <f>IF(Table1[[#This Row],[Ordem_insumos]]&lt;&gt;0,VLOOKUP(Table1[[#This Row],[Codigo_servico]],Preencher_Orcamento!$B:$D,3,FALSE)*Table1[[#This Row],[Subtotal_insumo]],"")</f>
        <v>0</v>
      </c>
    </row>
    <row r="13313" spans="1:13" x14ac:dyDescent="0.25">
      <c r="A13313" s="3">
        <v>188015</v>
      </c>
      <c r="B13313" s="125">
        <v>0</v>
      </c>
      <c r="C13313" s="131" t="s">
        <v>4770</v>
      </c>
      <c r="D13313" s="132"/>
      <c r="E13313" s="4"/>
      <c r="F13313" s="4"/>
      <c r="G13313" s="17" t="str">
        <f>IFERROR(VLOOKUP(Table1[[#This Row],[Codigo_insumo]],BD_Insumos!$B:$E,4),"")</f>
        <v/>
      </c>
      <c r="H13313" s="139"/>
      <c r="I13313" s="5" t="s">
        <v>197</v>
      </c>
      <c r="J13313" s="20" t="str">
        <f t="shared" si="207"/>
        <v/>
      </c>
      <c r="K13313" s="21">
        <f>IF(I13313&lt;&gt;"",SUMIF(Table1[Codigo_servico],A13313,Table1[Subtotal_insumo]),"")</f>
        <v>1.9631000000000001</v>
      </c>
      <c r="L13313" s="17" t="str">
        <f>IF(Table1[[#This Row],[Ordem_insumos]]&lt;&gt;0,VLOOKUP(Table1[[#This Row],[Codigo_servico]],Preencher_Orcamento!$B:$D,3,FALSE)*Table1[[#This Row],[Qtde_insumo]],"")</f>
        <v/>
      </c>
      <c r="M13313" s="17" t="str">
        <f>IF(Table1[[#This Row],[Ordem_insumos]]&lt;&gt;0,VLOOKUP(Table1[[#This Row],[Codigo_servico]],Preencher_Orcamento!$B:$D,3,FALSE)*Table1[[#This Row],[Subtotal_insumo]],"")</f>
        <v/>
      </c>
    </row>
    <row r="13314" spans="1:13" ht="26.25" x14ac:dyDescent="0.25">
      <c r="A13314" s="6">
        <v>188015</v>
      </c>
      <c r="B13314" s="126">
        <v>1</v>
      </c>
      <c r="C13314" s="133"/>
      <c r="D13314" s="134">
        <v>38502</v>
      </c>
      <c r="E13314" s="7" t="s">
        <v>878</v>
      </c>
      <c r="F13314" s="8" t="s">
        <v>197</v>
      </c>
      <c r="G13314" s="18">
        <f>IFERROR(VLOOKUP(Table1[[#This Row],[Codigo_insumo]],BD_Insumos!$B:$E,4),"")</f>
        <v>1.9631000000000001</v>
      </c>
      <c r="H13314" s="140">
        <v>1</v>
      </c>
      <c r="I13314" s="9"/>
      <c r="J13314" s="23">
        <f t="shared" ref="J13314:J13377" si="208">IF(I13314="",G13314*H13314,"")</f>
        <v>1.9631000000000001</v>
      </c>
      <c r="K13314" s="22" t="str">
        <f>IF(I13314&lt;&gt;"",SUMIF(Table1[Codigo_servico],A13314,Table1[Subtotal_insumo]),"")</f>
        <v/>
      </c>
      <c r="L13314" s="18">
        <f>IF(Table1[[#This Row],[Ordem_insumos]]&lt;&gt;0,VLOOKUP(Table1[[#This Row],[Codigo_servico]],Preencher_Orcamento!$B:$D,3,FALSE)*Table1[[#This Row],[Qtde_insumo]],"")</f>
        <v>0</v>
      </c>
      <c r="M13314" s="18">
        <f>IF(Table1[[#This Row],[Ordem_insumos]]&lt;&gt;0,VLOOKUP(Table1[[#This Row],[Codigo_servico]],Preencher_Orcamento!$B:$D,3,FALSE)*Table1[[#This Row],[Subtotal_insumo]],"")</f>
        <v>0</v>
      </c>
    </row>
    <row r="13315" spans="1:13" x14ac:dyDescent="0.25">
      <c r="A13315" s="3">
        <v>188030</v>
      </c>
      <c r="B13315" s="125">
        <v>0</v>
      </c>
      <c r="C13315" s="131" t="s">
        <v>4771</v>
      </c>
      <c r="D13315" s="132"/>
      <c r="E13315" s="4"/>
      <c r="F13315" s="4"/>
      <c r="G13315" s="17" t="str">
        <f>IFERROR(VLOOKUP(Table1[[#This Row],[Codigo_insumo]],BD_Insumos!$B:$E,4),"")</f>
        <v/>
      </c>
      <c r="H13315" s="139"/>
      <c r="I13315" s="5" t="s">
        <v>170</v>
      </c>
      <c r="J13315" s="20" t="str">
        <f t="shared" si="208"/>
        <v/>
      </c>
      <c r="K13315" s="21">
        <f>IF(I13315&lt;&gt;"",SUMIF(Table1[Codigo_servico],A13315,Table1[Subtotal_insumo]),"")</f>
        <v>5.260004392698824</v>
      </c>
      <c r="L13315" s="17" t="str">
        <f>IF(Table1[[#This Row],[Ordem_insumos]]&lt;&gt;0,VLOOKUP(Table1[[#This Row],[Codigo_servico]],Preencher_Orcamento!$B:$D,3,FALSE)*Table1[[#This Row],[Qtde_insumo]],"")</f>
        <v/>
      </c>
      <c r="M13315" s="17" t="str">
        <f>IF(Table1[[#This Row],[Ordem_insumos]]&lt;&gt;0,VLOOKUP(Table1[[#This Row],[Codigo_servico]],Preencher_Orcamento!$B:$D,3,FALSE)*Table1[[#This Row],[Subtotal_insumo]],"")</f>
        <v/>
      </c>
    </row>
    <row r="13316" spans="1:13" x14ac:dyDescent="0.25">
      <c r="A13316" s="6">
        <v>188030</v>
      </c>
      <c r="B13316" s="126">
        <v>1</v>
      </c>
      <c r="C13316" s="133"/>
      <c r="D13316" s="134">
        <v>2086</v>
      </c>
      <c r="E13316" s="7" t="s">
        <v>2204</v>
      </c>
      <c r="F13316" s="8" t="s">
        <v>2140</v>
      </c>
      <c r="G13316" s="16">
        <f>IFERROR(VLOOKUP(Table1[[#This Row],[Codigo_insumo]],BD_Insumos!$B:$E,4),"")</f>
        <v>10.520008785397648</v>
      </c>
      <c r="H13316" s="140">
        <v>0.5</v>
      </c>
      <c r="I13316" s="9"/>
      <c r="J13316" s="22">
        <f t="shared" si="208"/>
        <v>5.260004392698824</v>
      </c>
      <c r="K13316" s="22" t="str">
        <f>IF(I13316&lt;&gt;"",SUMIF(Table1[Codigo_servico],A13316,Table1[Subtotal_insumo]),"")</f>
        <v/>
      </c>
      <c r="L13316" s="16">
        <f>IF(Table1[[#This Row],[Ordem_insumos]]&lt;&gt;0,VLOOKUP(Table1[[#This Row],[Codigo_servico]],Preencher_Orcamento!$B:$D,3,FALSE)*Table1[[#This Row],[Qtde_insumo]],"")</f>
        <v>0</v>
      </c>
      <c r="M13316" s="16">
        <f>IF(Table1[[#This Row],[Ordem_insumos]]&lt;&gt;0,VLOOKUP(Table1[[#This Row],[Codigo_servico]],Preencher_Orcamento!$B:$D,3,FALSE)*Table1[[#This Row],[Subtotal_insumo]],"")</f>
        <v>0</v>
      </c>
    </row>
    <row r="13317" spans="1:13" x14ac:dyDescent="0.25">
      <c r="A13317" s="3">
        <v>188035</v>
      </c>
      <c r="B13317" s="125">
        <v>0</v>
      </c>
      <c r="C13317" s="131" t="s">
        <v>4772</v>
      </c>
      <c r="D13317" s="132"/>
      <c r="E13317" s="4"/>
      <c r="F13317" s="4"/>
      <c r="G13317" s="17" t="str">
        <f>IFERROR(VLOOKUP(Table1[[#This Row],[Codigo_insumo]],BD_Insumos!$B:$E,4),"")</f>
        <v/>
      </c>
      <c r="H13317" s="139"/>
      <c r="I13317" s="5" t="s">
        <v>58</v>
      </c>
      <c r="J13317" s="20" t="str">
        <f t="shared" si="208"/>
        <v/>
      </c>
      <c r="K13317" s="21">
        <f>IF(I13317&lt;&gt;"",SUMIF(Table1[Codigo_servico],A13317,Table1[Subtotal_insumo]),"")</f>
        <v>160.79967597096967</v>
      </c>
      <c r="L13317" s="17" t="str">
        <f>IF(Table1[[#This Row],[Ordem_insumos]]&lt;&gt;0,VLOOKUP(Table1[[#This Row],[Codigo_servico]],Preencher_Orcamento!$B:$D,3,FALSE)*Table1[[#This Row],[Qtde_insumo]],"")</f>
        <v/>
      </c>
      <c r="M13317" s="17" t="str">
        <f>IF(Table1[[#This Row],[Ordem_insumos]]&lt;&gt;0,VLOOKUP(Table1[[#This Row],[Codigo_servico]],Preencher_Orcamento!$B:$D,3,FALSE)*Table1[[#This Row],[Subtotal_insumo]],"")</f>
        <v/>
      </c>
    </row>
    <row r="13318" spans="1:13" x14ac:dyDescent="0.25">
      <c r="A13318" s="6">
        <v>188035</v>
      </c>
      <c r="B13318" s="126">
        <v>1</v>
      </c>
      <c r="C13318" s="133"/>
      <c r="D13318" s="134">
        <v>38555</v>
      </c>
      <c r="E13318" s="7" t="s">
        <v>907</v>
      </c>
      <c r="F13318" s="8" t="s">
        <v>58</v>
      </c>
      <c r="G13318" s="16">
        <f>IFERROR(VLOOKUP(Table1[[#This Row],[Codigo_insumo]],BD_Insumos!$B:$E,4),"")</f>
        <v>163.66669999999999</v>
      </c>
      <c r="H13318" s="140">
        <v>0.15</v>
      </c>
      <c r="I13318" s="9"/>
      <c r="J13318" s="22">
        <f t="shared" si="208"/>
        <v>24.550004999999999</v>
      </c>
      <c r="K13318" s="22" t="str">
        <f>IF(I13318&lt;&gt;"",SUMIF(Table1[Codigo_servico],A13318,Table1[Subtotal_insumo]),"")</f>
        <v/>
      </c>
      <c r="L13318" s="16">
        <f>IF(Table1[[#This Row],[Ordem_insumos]]&lt;&gt;0,VLOOKUP(Table1[[#This Row],[Codigo_servico]],Preencher_Orcamento!$B:$D,3,FALSE)*Table1[[#This Row],[Qtde_insumo]],"")</f>
        <v>0</v>
      </c>
      <c r="M13318" s="16">
        <f>IF(Table1[[#This Row],[Ordem_insumos]]&lt;&gt;0,VLOOKUP(Table1[[#This Row],[Codigo_servico]],Preencher_Orcamento!$B:$D,3,FALSE)*Table1[[#This Row],[Subtotal_insumo]],"")</f>
        <v>0</v>
      </c>
    </row>
    <row r="13319" spans="1:13" x14ac:dyDescent="0.25">
      <c r="A13319" s="6">
        <v>188035</v>
      </c>
      <c r="B13319" s="126">
        <v>2</v>
      </c>
      <c r="C13319" s="133"/>
      <c r="D13319" s="134">
        <v>38557</v>
      </c>
      <c r="E13319" s="7" t="s">
        <v>909</v>
      </c>
      <c r="F13319" s="8" t="s">
        <v>58</v>
      </c>
      <c r="G13319" s="16">
        <f>IFERROR(VLOOKUP(Table1[[#This Row],[Codigo_insumo]],BD_Insumos!$B:$E,4),"")</f>
        <v>131.821</v>
      </c>
      <c r="H13319" s="140">
        <v>0.85</v>
      </c>
      <c r="I13319" s="9"/>
      <c r="J13319" s="22">
        <f t="shared" si="208"/>
        <v>112.04785</v>
      </c>
      <c r="K13319" s="22" t="str">
        <f>IF(I13319&lt;&gt;"",SUMIF(Table1[Codigo_servico],A13319,Table1[Subtotal_insumo]),"")</f>
        <v/>
      </c>
      <c r="L13319" s="16">
        <f>IF(Table1[[#This Row],[Ordem_insumos]]&lt;&gt;0,VLOOKUP(Table1[[#This Row],[Codigo_servico]],Preencher_Orcamento!$B:$D,3,FALSE)*Table1[[#This Row],[Qtde_insumo]],"")</f>
        <v>0</v>
      </c>
      <c r="M13319" s="16">
        <f>IF(Table1[[#This Row],[Ordem_insumos]]&lt;&gt;0,VLOOKUP(Table1[[#This Row],[Codigo_servico]],Preencher_Orcamento!$B:$D,3,FALSE)*Table1[[#This Row],[Subtotal_insumo]],"")</f>
        <v>0</v>
      </c>
    </row>
    <row r="13320" spans="1:13" x14ac:dyDescent="0.25">
      <c r="A13320" s="6">
        <v>188035</v>
      </c>
      <c r="B13320" s="126">
        <v>3</v>
      </c>
      <c r="C13320" s="133"/>
      <c r="D13320" s="134">
        <v>2086</v>
      </c>
      <c r="E13320" s="7" t="s">
        <v>2204</v>
      </c>
      <c r="F13320" s="8" t="s">
        <v>2140</v>
      </c>
      <c r="G13320" s="18">
        <f>IFERROR(VLOOKUP(Table1[[#This Row],[Codigo_insumo]],BD_Insumos!$B:$E,4),"")</f>
        <v>10.520008785397648</v>
      </c>
      <c r="H13320" s="140">
        <v>0.5</v>
      </c>
      <c r="I13320" s="9"/>
      <c r="J13320" s="23">
        <f t="shared" si="208"/>
        <v>5.260004392698824</v>
      </c>
      <c r="K13320" s="22" t="str">
        <f>IF(I13320&lt;&gt;"",SUMIF(Table1[Codigo_servico],A13320,Table1[Subtotal_insumo]),"")</f>
        <v/>
      </c>
      <c r="L13320" s="18">
        <f>IF(Table1[[#This Row],[Ordem_insumos]]&lt;&gt;0,VLOOKUP(Table1[[#This Row],[Codigo_servico]],Preencher_Orcamento!$B:$D,3,FALSE)*Table1[[#This Row],[Qtde_insumo]],"")</f>
        <v>0</v>
      </c>
      <c r="M13320" s="18">
        <f>IF(Table1[[#This Row],[Ordem_insumos]]&lt;&gt;0,VLOOKUP(Table1[[#This Row],[Codigo_servico]],Preencher_Orcamento!$B:$D,3,FALSE)*Table1[[#This Row],[Subtotal_insumo]],"")</f>
        <v>0</v>
      </c>
    </row>
    <row r="13321" spans="1:13" x14ac:dyDescent="0.25">
      <c r="A13321" s="6">
        <v>188035</v>
      </c>
      <c r="B13321" s="126">
        <v>4</v>
      </c>
      <c r="C13321" s="133"/>
      <c r="D13321" s="134">
        <v>2099</v>
      </c>
      <c r="E13321" s="7" t="s">
        <v>2205</v>
      </c>
      <c r="F13321" s="8" t="s">
        <v>2140</v>
      </c>
      <c r="G13321" s="18">
        <f>IFERROR(VLOOKUP(Table1[[#This Row],[Codigo_insumo]],BD_Insumos!$B:$E,4),"")</f>
        <v>12.627877718847255</v>
      </c>
      <c r="H13321" s="140">
        <v>1.5</v>
      </c>
      <c r="I13321" s="9"/>
      <c r="J13321" s="23">
        <f t="shared" si="208"/>
        <v>18.941816578270881</v>
      </c>
      <c r="K13321" s="22" t="str">
        <f>IF(I13321&lt;&gt;"",SUMIF(Table1[Codigo_servico],A13321,Table1[Subtotal_insumo]),"")</f>
        <v/>
      </c>
      <c r="L13321" s="18">
        <f>IF(Table1[[#This Row],[Ordem_insumos]]&lt;&gt;0,VLOOKUP(Table1[[#This Row],[Codigo_servico]],Preencher_Orcamento!$B:$D,3,FALSE)*Table1[[#This Row],[Qtde_insumo]],"")</f>
        <v>0</v>
      </c>
      <c r="M13321" s="18">
        <f>IF(Table1[[#This Row],[Ordem_insumos]]&lt;&gt;0,VLOOKUP(Table1[[#This Row],[Codigo_servico]],Preencher_Orcamento!$B:$D,3,FALSE)*Table1[[#This Row],[Subtotal_insumo]],"")</f>
        <v>0</v>
      </c>
    </row>
    <row r="13322" spans="1:13" x14ac:dyDescent="0.25">
      <c r="A13322" s="3">
        <v>200101</v>
      </c>
      <c r="B13322" s="125">
        <v>0</v>
      </c>
      <c r="C13322" s="131" t="s">
        <v>4773</v>
      </c>
      <c r="D13322" s="132"/>
      <c r="E13322" s="4"/>
      <c r="F13322" s="4"/>
      <c r="G13322" s="17" t="str">
        <f>IFERROR(VLOOKUP(Table1[[#This Row],[Codigo_insumo]],BD_Insumos!$B:$E,4),"")</f>
        <v/>
      </c>
      <c r="H13322" s="139"/>
      <c r="I13322" s="5" t="s">
        <v>3770</v>
      </c>
      <c r="J13322" s="20" t="str">
        <f t="shared" si="208"/>
        <v/>
      </c>
      <c r="K13322" s="21">
        <f>IF(I13322&lt;&gt;"",SUMIF(Table1[Codigo_servico],A13322,Table1[Subtotal_insumo]),"")</f>
        <v>1849.7734852869644</v>
      </c>
      <c r="L13322" s="17" t="str">
        <f>IF(Table1[[#This Row],[Ordem_insumos]]&lt;&gt;0,VLOOKUP(Table1[[#This Row],[Codigo_servico]],Preencher_Orcamento!$B:$D,3,FALSE)*Table1[[#This Row],[Qtde_insumo]],"")</f>
        <v/>
      </c>
      <c r="M13322" s="17" t="str">
        <f>IF(Table1[[#This Row],[Ordem_insumos]]&lt;&gt;0,VLOOKUP(Table1[[#This Row],[Codigo_servico]],Preencher_Orcamento!$B:$D,3,FALSE)*Table1[[#This Row],[Subtotal_insumo]],"")</f>
        <v/>
      </c>
    </row>
    <row r="13323" spans="1:13" x14ac:dyDescent="0.25">
      <c r="A13323" s="6">
        <v>200101</v>
      </c>
      <c r="B13323" s="126">
        <v>1</v>
      </c>
      <c r="C13323" s="133"/>
      <c r="D13323" s="134">
        <v>1181</v>
      </c>
      <c r="E13323" s="7" t="s">
        <v>4774</v>
      </c>
      <c r="F13323" s="8" t="s">
        <v>2140</v>
      </c>
      <c r="G13323" s="16">
        <f>IFERROR(VLOOKUP(Table1[[#This Row],[Codigo_insumo]],BD_Insumos!$B:$E,4),"")</f>
        <v>53.466288274383395</v>
      </c>
      <c r="H13323" s="140">
        <v>13</v>
      </c>
      <c r="I13323" s="9"/>
      <c r="J13323" s="22">
        <f t="shared" si="208"/>
        <v>695.06174756698408</v>
      </c>
      <c r="K13323" s="22" t="str">
        <f>IF(I13323&lt;&gt;"",SUMIF(Table1[Codigo_servico],A13323,Table1[Subtotal_insumo]),"")</f>
        <v/>
      </c>
      <c r="L13323" s="16">
        <f>IF(Table1[[#This Row],[Ordem_insumos]]&lt;&gt;0,VLOOKUP(Table1[[#This Row],[Codigo_servico]],Preencher_Orcamento!$B:$D,3,FALSE)*Table1[[#This Row],[Qtde_insumo]],"")</f>
        <v>0</v>
      </c>
      <c r="M13323" s="16">
        <f>IF(Table1[[#This Row],[Ordem_insumos]]&lt;&gt;0,VLOOKUP(Table1[[#This Row],[Codigo_servico]],Preencher_Orcamento!$B:$D,3,FALSE)*Table1[[#This Row],[Subtotal_insumo]],"")</f>
        <v>0</v>
      </c>
    </row>
    <row r="13324" spans="1:13" x14ac:dyDescent="0.25">
      <c r="A13324" s="6">
        <v>200101</v>
      </c>
      <c r="B13324" s="126">
        <v>2</v>
      </c>
      <c r="C13324" s="133"/>
      <c r="D13324" s="134">
        <v>94296</v>
      </c>
      <c r="E13324" s="7" t="s">
        <v>2141</v>
      </c>
      <c r="F13324" s="8" t="s">
        <v>2140</v>
      </c>
      <c r="G13324" s="16">
        <f>IFERROR(VLOOKUP(Table1[[#This Row],[Codigo_insumo]],BD_Insumos!$B:$E,4),"")</f>
        <v>30.178999999999998</v>
      </c>
      <c r="H13324" s="140">
        <v>8</v>
      </c>
      <c r="I13324" s="9"/>
      <c r="J13324" s="22">
        <f t="shared" si="208"/>
        <v>241.43199999999999</v>
      </c>
      <c r="K13324" s="22" t="str">
        <f>IF(I13324&lt;&gt;"",SUMIF(Table1[Codigo_servico],A13324,Table1[Subtotal_insumo]),"")</f>
        <v/>
      </c>
      <c r="L13324" s="16">
        <f>IF(Table1[[#This Row],[Ordem_insumos]]&lt;&gt;0,VLOOKUP(Table1[[#This Row],[Codigo_servico]],Preencher_Orcamento!$B:$D,3,FALSE)*Table1[[#This Row],[Qtde_insumo]],"")</f>
        <v>0</v>
      </c>
      <c r="M13324" s="16">
        <f>IF(Table1[[#This Row],[Ordem_insumos]]&lt;&gt;0,VLOOKUP(Table1[[#This Row],[Codigo_servico]],Preencher_Orcamento!$B:$D,3,FALSE)*Table1[[#This Row],[Subtotal_insumo]],"")</f>
        <v>0</v>
      </c>
    </row>
    <row r="13325" spans="1:13" ht="26.25" x14ac:dyDescent="0.25">
      <c r="A13325" s="6">
        <v>200101</v>
      </c>
      <c r="B13325" s="126">
        <v>3</v>
      </c>
      <c r="C13325" s="133"/>
      <c r="D13325" s="134">
        <v>94286</v>
      </c>
      <c r="E13325" s="7" t="s">
        <v>4775</v>
      </c>
      <c r="F13325" s="8" t="s">
        <v>2140</v>
      </c>
      <c r="G13325" s="16">
        <f>IFERROR(VLOOKUP(Table1[[#This Row],[Codigo_insumo]],BD_Insumos!$B:$E,4),"")</f>
        <v>1.6092</v>
      </c>
      <c r="H13325" s="140">
        <v>13</v>
      </c>
      <c r="I13325" s="9"/>
      <c r="J13325" s="22">
        <f t="shared" si="208"/>
        <v>20.919599999999999</v>
      </c>
      <c r="K13325" s="22" t="str">
        <f>IF(I13325&lt;&gt;"",SUMIF(Table1[Codigo_servico],A13325,Table1[Subtotal_insumo]),"")</f>
        <v/>
      </c>
      <c r="L13325" s="16">
        <f>IF(Table1[[#This Row],[Ordem_insumos]]&lt;&gt;0,VLOOKUP(Table1[[#This Row],[Codigo_servico]],Preencher_Orcamento!$B:$D,3,FALSE)*Table1[[#This Row],[Qtde_insumo]],"")</f>
        <v>0</v>
      </c>
      <c r="M13325" s="16">
        <f>IF(Table1[[#This Row],[Ordem_insumos]]&lt;&gt;0,VLOOKUP(Table1[[#This Row],[Codigo_servico]],Preencher_Orcamento!$B:$D,3,FALSE)*Table1[[#This Row],[Subtotal_insumo]],"")</f>
        <v>0</v>
      </c>
    </row>
    <row r="13326" spans="1:13" ht="26.25" x14ac:dyDescent="0.25">
      <c r="A13326" s="6">
        <v>200101</v>
      </c>
      <c r="B13326" s="126">
        <v>4</v>
      </c>
      <c r="C13326" s="133"/>
      <c r="D13326" s="134">
        <v>1134</v>
      </c>
      <c r="E13326" s="7" t="s">
        <v>4776</v>
      </c>
      <c r="F13326" s="8" t="s">
        <v>2140</v>
      </c>
      <c r="G13326" s="16">
        <f>IFERROR(VLOOKUP(Table1[[#This Row],[Codigo_insumo]],BD_Insumos!$B:$E,4),"")</f>
        <v>15.954473503164632</v>
      </c>
      <c r="H13326" s="140">
        <v>26</v>
      </c>
      <c r="I13326" s="9"/>
      <c r="J13326" s="22">
        <f t="shared" si="208"/>
        <v>414.81631108228044</v>
      </c>
      <c r="K13326" s="22" t="str">
        <f>IF(I13326&lt;&gt;"",SUMIF(Table1[Codigo_servico],A13326,Table1[Subtotal_insumo]),"")</f>
        <v/>
      </c>
      <c r="L13326" s="16">
        <f>IF(Table1[[#This Row],[Ordem_insumos]]&lt;&gt;0,VLOOKUP(Table1[[#This Row],[Codigo_servico]],Preencher_Orcamento!$B:$D,3,FALSE)*Table1[[#This Row],[Qtde_insumo]],"")</f>
        <v>0</v>
      </c>
      <c r="M13326" s="16">
        <f>IF(Table1[[#This Row],[Ordem_insumos]]&lt;&gt;0,VLOOKUP(Table1[[#This Row],[Codigo_servico]],Preencher_Orcamento!$B:$D,3,FALSE)*Table1[[#This Row],[Subtotal_insumo]],"")</f>
        <v>0</v>
      </c>
    </row>
    <row r="13327" spans="1:13" x14ac:dyDescent="0.25">
      <c r="A13327" s="6">
        <v>200101</v>
      </c>
      <c r="B13327" s="126">
        <v>5</v>
      </c>
      <c r="C13327" s="133"/>
      <c r="D13327" s="134">
        <v>1158</v>
      </c>
      <c r="E13327" s="7" t="s">
        <v>4777</v>
      </c>
      <c r="F13327" s="8" t="s">
        <v>2140</v>
      </c>
      <c r="G13327" s="16">
        <f>IFERROR(VLOOKUP(Table1[[#This Row],[Codigo_insumo]],BD_Insumos!$B:$E,4),"")</f>
        <v>32.459328513316557</v>
      </c>
      <c r="H13327" s="140">
        <v>5</v>
      </c>
      <c r="I13327" s="9"/>
      <c r="J13327" s="22">
        <f t="shared" si="208"/>
        <v>162.29664256658279</v>
      </c>
      <c r="K13327" s="22" t="str">
        <f>IF(I13327&lt;&gt;"",SUMIF(Table1[Codigo_servico],A13327,Table1[Subtotal_insumo]),"")</f>
        <v/>
      </c>
      <c r="L13327" s="16">
        <f>IF(Table1[[#This Row],[Ordem_insumos]]&lt;&gt;0,VLOOKUP(Table1[[#This Row],[Codigo_servico]],Preencher_Orcamento!$B:$D,3,FALSE)*Table1[[#This Row],[Qtde_insumo]],"")</f>
        <v>0</v>
      </c>
      <c r="M13327" s="16">
        <f>IF(Table1[[#This Row],[Ordem_insumos]]&lt;&gt;0,VLOOKUP(Table1[[#This Row],[Codigo_servico]],Preencher_Orcamento!$B:$D,3,FALSE)*Table1[[#This Row],[Subtotal_insumo]],"")</f>
        <v>0</v>
      </c>
    </row>
    <row r="13328" spans="1:13" ht="26.25" x14ac:dyDescent="0.25">
      <c r="A13328" s="6">
        <v>200101</v>
      </c>
      <c r="B13328" s="126">
        <v>6</v>
      </c>
      <c r="C13328" s="133"/>
      <c r="D13328" s="134">
        <v>1163</v>
      </c>
      <c r="E13328" s="7" t="s">
        <v>4778</v>
      </c>
      <c r="F13328" s="8" t="s">
        <v>2140</v>
      </c>
      <c r="G13328" s="18">
        <f>IFERROR(VLOOKUP(Table1[[#This Row],[Codigo_insumo]],BD_Insumos!$B:$E,4),"")</f>
        <v>31.524718407111724</v>
      </c>
      <c r="H13328" s="140">
        <v>10</v>
      </c>
      <c r="I13328" s="9"/>
      <c r="J13328" s="23">
        <f t="shared" si="208"/>
        <v>315.24718407111726</v>
      </c>
      <c r="K13328" s="22" t="str">
        <f>IF(I13328&lt;&gt;"",SUMIF(Table1[Codigo_servico],A13328,Table1[Subtotal_insumo]),"")</f>
        <v/>
      </c>
      <c r="L13328" s="18">
        <f>IF(Table1[[#This Row],[Ordem_insumos]]&lt;&gt;0,VLOOKUP(Table1[[#This Row],[Codigo_servico]],Preencher_Orcamento!$B:$D,3,FALSE)*Table1[[#This Row],[Qtde_insumo]],"")</f>
        <v>0</v>
      </c>
      <c r="M13328" s="18">
        <f>IF(Table1[[#This Row],[Ordem_insumos]]&lt;&gt;0,VLOOKUP(Table1[[#This Row],[Codigo_servico]],Preencher_Orcamento!$B:$D,3,FALSE)*Table1[[#This Row],[Subtotal_insumo]],"")</f>
        <v>0</v>
      </c>
    </row>
    <row r="13329" spans="1:13" x14ac:dyDescent="0.25">
      <c r="A13329" s="3">
        <v>200102</v>
      </c>
      <c r="B13329" s="125">
        <v>0</v>
      </c>
      <c r="C13329" s="131" t="s">
        <v>4779</v>
      </c>
      <c r="D13329" s="132"/>
      <c r="E13329" s="4"/>
      <c r="F13329" s="4"/>
      <c r="G13329" s="17" t="str">
        <f>IFERROR(VLOOKUP(Table1[[#This Row],[Codigo_insumo]],BD_Insumos!$B:$E,4),"")</f>
        <v/>
      </c>
      <c r="H13329" s="139"/>
      <c r="I13329" s="5" t="s">
        <v>5</v>
      </c>
      <c r="J13329" s="20" t="str">
        <f t="shared" si="208"/>
        <v/>
      </c>
      <c r="K13329" s="21">
        <f>IF(I13329&lt;&gt;"",SUMIF(Table1[Codigo_servico],A13329,Table1[Subtotal_insumo]),"")</f>
        <v>1.6083414852869646</v>
      </c>
      <c r="L13329" s="17" t="str">
        <f>IF(Table1[[#This Row],[Ordem_insumos]]&lt;&gt;0,VLOOKUP(Table1[[#This Row],[Codigo_servico]],Preencher_Orcamento!$B:$D,3,FALSE)*Table1[[#This Row],[Qtde_insumo]],"")</f>
        <v/>
      </c>
      <c r="M13329" s="17" t="str">
        <f>IF(Table1[[#This Row],[Ordem_insumos]]&lt;&gt;0,VLOOKUP(Table1[[#This Row],[Codigo_servico]],Preencher_Orcamento!$B:$D,3,FALSE)*Table1[[#This Row],[Subtotal_insumo]],"")</f>
        <v/>
      </c>
    </row>
    <row r="13330" spans="1:13" x14ac:dyDescent="0.25">
      <c r="A13330" s="6">
        <v>200102</v>
      </c>
      <c r="B13330" s="126">
        <v>1</v>
      </c>
      <c r="C13330" s="133"/>
      <c r="D13330" s="134">
        <v>1158</v>
      </c>
      <c r="E13330" s="7" t="s">
        <v>4777</v>
      </c>
      <c r="F13330" s="8" t="s">
        <v>2140</v>
      </c>
      <c r="G13330" s="16">
        <f>IFERROR(VLOOKUP(Table1[[#This Row],[Codigo_insumo]],BD_Insumos!$B:$E,4),"")</f>
        <v>32.459328513316557</v>
      </c>
      <c r="H13330" s="140">
        <v>5.0000000000000001E-3</v>
      </c>
      <c r="I13330" s="9"/>
      <c r="J13330" s="22">
        <f t="shared" si="208"/>
        <v>0.1622966425665828</v>
      </c>
      <c r="K13330" s="22" t="str">
        <f>IF(I13330&lt;&gt;"",SUMIF(Table1[Codigo_servico],A13330,Table1[Subtotal_insumo]),"")</f>
        <v/>
      </c>
      <c r="L13330" s="16">
        <f>IF(Table1[[#This Row],[Ordem_insumos]]&lt;&gt;0,VLOOKUP(Table1[[#This Row],[Codigo_servico]],Preencher_Orcamento!$B:$D,3,FALSE)*Table1[[#This Row],[Qtde_insumo]],"")</f>
        <v>0</v>
      </c>
      <c r="M13330" s="16">
        <f>IF(Table1[[#This Row],[Ordem_insumos]]&lt;&gt;0,VLOOKUP(Table1[[#This Row],[Codigo_servico]],Preencher_Orcamento!$B:$D,3,FALSE)*Table1[[#This Row],[Subtotal_insumo]],"")</f>
        <v>0</v>
      </c>
    </row>
    <row r="13331" spans="1:13" x14ac:dyDescent="0.25">
      <c r="A13331" s="6">
        <v>200102</v>
      </c>
      <c r="B13331" s="126">
        <v>2</v>
      </c>
      <c r="C13331" s="133"/>
      <c r="D13331" s="134">
        <v>1181</v>
      </c>
      <c r="E13331" s="7" t="s">
        <v>4774</v>
      </c>
      <c r="F13331" s="8" t="s">
        <v>2140</v>
      </c>
      <c r="G13331" s="16">
        <f>IFERROR(VLOOKUP(Table1[[#This Row],[Codigo_insumo]],BD_Insumos!$B:$E,4),"")</f>
        <v>53.466288274383395</v>
      </c>
      <c r="H13331" s="140">
        <v>1.2999999999999999E-2</v>
      </c>
      <c r="I13331" s="9"/>
      <c r="J13331" s="22">
        <f t="shared" si="208"/>
        <v>0.69506174756698413</v>
      </c>
      <c r="K13331" s="22" t="str">
        <f>IF(I13331&lt;&gt;"",SUMIF(Table1[Codigo_servico],A13331,Table1[Subtotal_insumo]),"")</f>
        <v/>
      </c>
      <c r="L13331" s="16">
        <f>IF(Table1[[#This Row],[Ordem_insumos]]&lt;&gt;0,VLOOKUP(Table1[[#This Row],[Codigo_servico]],Preencher_Orcamento!$B:$D,3,FALSE)*Table1[[#This Row],[Qtde_insumo]],"")</f>
        <v>0</v>
      </c>
      <c r="M13331" s="16">
        <f>IF(Table1[[#This Row],[Ordem_insumos]]&lt;&gt;0,VLOOKUP(Table1[[#This Row],[Codigo_servico]],Preencher_Orcamento!$B:$D,3,FALSE)*Table1[[#This Row],[Subtotal_insumo]],"")</f>
        <v>0</v>
      </c>
    </row>
    <row r="13332" spans="1:13" ht="26.25" x14ac:dyDescent="0.25">
      <c r="A13332" s="6">
        <v>200102</v>
      </c>
      <c r="B13332" s="126">
        <v>3</v>
      </c>
      <c r="C13332" s="133"/>
      <c r="D13332" s="134">
        <v>1134</v>
      </c>
      <c r="E13332" s="7" t="s">
        <v>4776</v>
      </c>
      <c r="F13332" s="8" t="s">
        <v>2140</v>
      </c>
      <c r="G13332" s="16">
        <f>IFERROR(VLOOKUP(Table1[[#This Row],[Codigo_insumo]],BD_Insumos!$B:$E,4),"")</f>
        <v>15.954473503164632</v>
      </c>
      <c r="H13332" s="140">
        <v>2.5999999999999999E-2</v>
      </c>
      <c r="I13332" s="9"/>
      <c r="J13332" s="22">
        <f t="shared" si="208"/>
        <v>0.4148163110822804</v>
      </c>
      <c r="K13332" s="22" t="str">
        <f>IF(I13332&lt;&gt;"",SUMIF(Table1[Codigo_servico],A13332,Table1[Subtotal_insumo]),"")</f>
        <v/>
      </c>
      <c r="L13332" s="16">
        <f>IF(Table1[[#This Row],[Ordem_insumos]]&lt;&gt;0,VLOOKUP(Table1[[#This Row],[Codigo_servico]],Preencher_Orcamento!$B:$D,3,FALSE)*Table1[[#This Row],[Qtde_insumo]],"")</f>
        <v>0</v>
      </c>
      <c r="M13332" s="16">
        <f>IF(Table1[[#This Row],[Ordem_insumos]]&lt;&gt;0,VLOOKUP(Table1[[#This Row],[Codigo_servico]],Preencher_Orcamento!$B:$D,3,FALSE)*Table1[[#This Row],[Subtotal_insumo]],"")</f>
        <v>0</v>
      </c>
    </row>
    <row r="13333" spans="1:13" ht="26.25" x14ac:dyDescent="0.25">
      <c r="A13333" s="6">
        <v>200102</v>
      </c>
      <c r="B13333" s="126">
        <v>4</v>
      </c>
      <c r="C13333" s="133"/>
      <c r="D13333" s="134">
        <v>94286</v>
      </c>
      <c r="E13333" s="7" t="s">
        <v>4775</v>
      </c>
      <c r="F13333" s="8" t="s">
        <v>2140</v>
      </c>
      <c r="G13333" s="16">
        <f>IFERROR(VLOOKUP(Table1[[#This Row],[Codigo_insumo]],BD_Insumos!$B:$E,4),"")</f>
        <v>1.6092</v>
      </c>
      <c r="H13333" s="140">
        <v>1.2999999999999999E-2</v>
      </c>
      <c r="I13333" s="9"/>
      <c r="J13333" s="22">
        <f t="shared" si="208"/>
        <v>2.09196E-2</v>
      </c>
      <c r="K13333" s="22" t="str">
        <f>IF(I13333&lt;&gt;"",SUMIF(Table1[Codigo_servico],A13333,Table1[Subtotal_insumo]),"")</f>
        <v/>
      </c>
      <c r="L13333" s="16">
        <f>IF(Table1[[#This Row],[Ordem_insumos]]&lt;&gt;0,VLOOKUP(Table1[[#This Row],[Codigo_servico]],Preencher_Orcamento!$B:$D,3,FALSE)*Table1[[#This Row],[Qtde_insumo]],"")</f>
        <v>0</v>
      </c>
      <c r="M13333" s="16">
        <f>IF(Table1[[#This Row],[Ordem_insumos]]&lt;&gt;0,VLOOKUP(Table1[[#This Row],[Codigo_servico]],Preencher_Orcamento!$B:$D,3,FALSE)*Table1[[#This Row],[Subtotal_insumo]],"")</f>
        <v>0</v>
      </c>
    </row>
    <row r="13334" spans="1:13" ht="26.25" x14ac:dyDescent="0.25">
      <c r="A13334" s="6">
        <v>200102</v>
      </c>
      <c r="B13334" s="126">
        <v>5</v>
      </c>
      <c r="C13334" s="133"/>
      <c r="D13334" s="134">
        <v>1163</v>
      </c>
      <c r="E13334" s="7" t="s">
        <v>4778</v>
      </c>
      <c r="F13334" s="8" t="s">
        <v>2140</v>
      </c>
      <c r="G13334" s="16">
        <f>IFERROR(VLOOKUP(Table1[[#This Row],[Codigo_insumo]],BD_Insumos!$B:$E,4),"")</f>
        <v>31.524718407111724</v>
      </c>
      <c r="H13334" s="140">
        <v>0.01</v>
      </c>
      <c r="I13334" s="9"/>
      <c r="J13334" s="22">
        <f t="shared" si="208"/>
        <v>0.31524718407111724</v>
      </c>
      <c r="K13334" s="22" t="str">
        <f>IF(I13334&lt;&gt;"",SUMIF(Table1[Codigo_servico],A13334,Table1[Subtotal_insumo]),"")</f>
        <v/>
      </c>
      <c r="L13334" s="16">
        <f>IF(Table1[[#This Row],[Ordem_insumos]]&lt;&gt;0,VLOOKUP(Table1[[#This Row],[Codigo_servico]],Preencher_Orcamento!$B:$D,3,FALSE)*Table1[[#This Row],[Qtde_insumo]],"")</f>
        <v>0</v>
      </c>
      <c r="M13334" s="16">
        <f>IF(Table1[[#This Row],[Ordem_insumos]]&lt;&gt;0,VLOOKUP(Table1[[#This Row],[Codigo_servico]],Preencher_Orcamento!$B:$D,3,FALSE)*Table1[[#This Row],[Subtotal_insumo]],"")</f>
        <v>0</v>
      </c>
    </row>
    <row r="13335" spans="1:13" x14ac:dyDescent="0.25">
      <c r="A13335" s="3">
        <v>200113</v>
      </c>
      <c r="B13335" s="125">
        <v>0</v>
      </c>
      <c r="C13335" s="131" t="s">
        <v>4780</v>
      </c>
      <c r="D13335" s="132"/>
      <c r="E13335" s="4"/>
      <c r="F13335" s="4"/>
      <c r="G13335" s="17" t="str">
        <f>IFERROR(VLOOKUP(Table1[[#This Row],[Codigo_insumo]],BD_Insumos!$B:$E,4),"")</f>
        <v/>
      </c>
      <c r="H13335" s="139"/>
      <c r="I13335" s="5" t="s">
        <v>3770</v>
      </c>
      <c r="J13335" s="20" t="str">
        <f t="shared" si="208"/>
        <v/>
      </c>
      <c r="K13335" s="21">
        <f>IF(I13335&lt;&gt;"",SUMIF(Table1[Codigo_servico],A13335,Table1[Subtotal_insumo]),"")</f>
        <v>3620.8644659482961</v>
      </c>
      <c r="L13335" s="17" t="str">
        <f>IF(Table1[[#This Row],[Ordem_insumos]]&lt;&gt;0,VLOOKUP(Table1[[#This Row],[Codigo_servico]],Preencher_Orcamento!$B:$D,3,FALSE)*Table1[[#This Row],[Qtde_insumo]],"")</f>
        <v/>
      </c>
      <c r="M13335" s="17" t="str">
        <f>IF(Table1[[#This Row],[Ordem_insumos]]&lt;&gt;0,VLOOKUP(Table1[[#This Row],[Codigo_servico]],Preencher_Orcamento!$B:$D,3,FALSE)*Table1[[#This Row],[Subtotal_insumo]],"")</f>
        <v/>
      </c>
    </row>
    <row r="13336" spans="1:13" ht="26.25" x14ac:dyDescent="0.25">
      <c r="A13336" s="6">
        <v>200113</v>
      </c>
      <c r="B13336" s="126">
        <v>1</v>
      </c>
      <c r="C13336" s="133"/>
      <c r="D13336" s="134">
        <v>94286</v>
      </c>
      <c r="E13336" s="7" t="s">
        <v>4775</v>
      </c>
      <c r="F13336" s="8" t="s">
        <v>2140</v>
      </c>
      <c r="G13336" s="16">
        <f>IFERROR(VLOOKUP(Table1[[#This Row],[Codigo_insumo]],BD_Insumos!$B:$E,4),"")</f>
        <v>1.6092</v>
      </c>
      <c r="H13336" s="140">
        <v>21</v>
      </c>
      <c r="I13336" s="9"/>
      <c r="J13336" s="22">
        <f t="shared" si="208"/>
        <v>33.793199999999999</v>
      </c>
      <c r="K13336" s="22" t="str">
        <f>IF(I13336&lt;&gt;"",SUMIF(Table1[Codigo_servico],A13336,Table1[Subtotal_insumo]),"")</f>
        <v/>
      </c>
      <c r="L13336" s="16">
        <f>IF(Table1[[#This Row],[Ordem_insumos]]&lt;&gt;0,VLOOKUP(Table1[[#This Row],[Codigo_servico]],Preencher_Orcamento!$B:$D,3,FALSE)*Table1[[#This Row],[Qtde_insumo]],"")</f>
        <v>0</v>
      </c>
      <c r="M13336" s="16">
        <f>IF(Table1[[#This Row],[Ordem_insumos]]&lt;&gt;0,VLOOKUP(Table1[[#This Row],[Codigo_servico]],Preencher_Orcamento!$B:$D,3,FALSE)*Table1[[#This Row],[Subtotal_insumo]],"")</f>
        <v>0</v>
      </c>
    </row>
    <row r="13337" spans="1:13" ht="26.25" x14ac:dyDescent="0.25">
      <c r="A13337" s="6">
        <v>200113</v>
      </c>
      <c r="B13337" s="126">
        <v>2</v>
      </c>
      <c r="C13337" s="133"/>
      <c r="D13337" s="134">
        <v>1134</v>
      </c>
      <c r="E13337" s="7" t="s">
        <v>4776</v>
      </c>
      <c r="F13337" s="8" t="s">
        <v>2140</v>
      </c>
      <c r="G13337" s="16">
        <f>IFERROR(VLOOKUP(Table1[[#This Row],[Codigo_insumo]],BD_Insumos!$B:$E,4),"")</f>
        <v>15.954473503164632</v>
      </c>
      <c r="H13337" s="140">
        <v>50</v>
      </c>
      <c r="I13337" s="9"/>
      <c r="J13337" s="22">
        <f t="shared" si="208"/>
        <v>797.72367515823157</v>
      </c>
      <c r="K13337" s="22" t="str">
        <f>IF(I13337&lt;&gt;"",SUMIF(Table1[Codigo_servico],A13337,Table1[Subtotal_insumo]),"")</f>
        <v/>
      </c>
      <c r="L13337" s="16">
        <f>IF(Table1[[#This Row],[Ordem_insumos]]&lt;&gt;0,VLOOKUP(Table1[[#This Row],[Codigo_servico]],Preencher_Orcamento!$B:$D,3,FALSE)*Table1[[#This Row],[Qtde_insumo]],"")</f>
        <v>0</v>
      </c>
      <c r="M13337" s="16">
        <f>IF(Table1[[#This Row],[Ordem_insumos]]&lt;&gt;0,VLOOKUP(Table1[[#This Row],[Codigo_servico]],Preencher_Orcamento!$B:$D,3,FALSE)*Table1[[#This Row],[Subtotal_insumo]],"")</f>
        <v>0</v>
      </c>
    </row>
    <row r="13338" spans="1:13" x14ac:dyDescent="0.25">
      <c r="A13338" s="6">
        <v>200113</v>
      </c>
      <c r="B13338" s="126">
        <v>3</v>
      </c>
      <c r="C13338" s="133"/>
      <c r="D13338" s="134">
        <v>1158</v>
      </c>
      <c r="E13338" s="7" t="s">
        <v>4777</v>
      </c>
      <c r="F13338" s="8" t="s">
        <v>2140</v>
      </c>
      <c r="G13338" s="16">
        <f>IFERROR(VLOOKUP(Table1[[#This Row],[Codigo_insumo]],BD_Insumos!$B:$E,4),"")</f>
        <v>32.459328513316557</v>
      </c>
      <c r="H13338" s="140">
        <v>12</v>
      </c>
      <c r="I13338" s="9"/>
      <c r="J13338" s="22">
        <f t="shared" si="208"/>
        <v>389.51194215979865</v>
      </c>
      <c r="K13338" s="22" t="str">
        <f>IF(I13338&lt;&gt;"",SUMIF(Table1[Codigo_servico],A13338,Table1[Subtotal_insumo]),"")</f>
        <v/>
      </c>
      <c r="L13338" s="16">
        <f>IF(Table1[[#This Row],[Ordem_insumos]]&lt;&gt;0,VLOOKUP(Table1[[#This Row],[Codigo_servico]],Preencher_Orcamento!$B:$D,3,FALSE)*Table1[[#This Row],[Qtde_insumo]],"")</f>
        <v>0</v>
      </c>
      <c r="M13338" s="16">
        <f>IF(Table1[[#This Row],[Ordem_insumos]]&lt;&gt;0,VLOOKUP(Table1[[#This Row],[Codigo_servico]],Preencher_Orcamento!$B:$D,3,FALSE)*Table1[[#This Row],[Subtotal_insumo]],"")</f>
        <v>0</v>
      </c>
    </row>
    <row r="13339" spans="1:13" x14ac:dyDescent="0.25">
      <c r="A13339" s="6">
        <v>200113</v>
      </c>
      <c r="B13339" s="126">
        <v>4</v>
      </c>
      <c r="C13339" s="133"/>
      <c r="D13339" s="134">
        <v>94296</v>
      </c>
      <c r="E13339" s="7" t="s">
        <v>2141</v>
      </c>
      <c r="F13339" s="8" t="s">
        <v>2140</v>
      </c>
      <c r="G13339" s="16">
        <f>IFERROR(VLOOKUP(Table1[[#This Row],[Codigo_insumo]],BD_Insumos!$B:$E,4),"")</f>
        <v>30.178999999999998</v>
      </c>
      <c r="H13339" s="140">
        <v>10</v>
      </c>
      <c r="I13339" s="9"/>
      <c r="J13339" s="22">
        <f t="shared" si="208"/>
        <v>301.78999999999996</v>
      </c>
      <c r="K13339" s="22" t="str">
        <f>IF(I13339&lt;&gt;"",SUMIF(Table1[Codigo_servico],A13339,Table1[Subtotal_insumo]),"")</f>
        <v/>
      </c>
      <c r="L13339" s="16">
        <f>IF(Table1[[#This Row],[Ordem_insumos]]&lt;&gt;0,VLOOKUP(Table1[[#This Row],[Codigo_servico]],Preencher_Orcamento!$B:$D,3,FALSE)*Table1[[#This Row],[Qtde_insumo]],"")</f>
        <v>0</v>
      </c>
      <c r="M13339" s="16">
        <f>IF(Table1[[#This Row],[Ordem_insumos]]&lt;&gt;0,VLOOKUP(Table1[[#This Row],[Codigo_servico]],Preencher_Orcamento!$B:$D,3,FALSE)*Table1[[#This Row],[Subtotal_insumo]],"")</f>
        <v>0</v>
      </c>
    </row>
    <row r="13340" spans="1:13" ht="26.25" x14ac:dyDescent="0.25">
      <c r="A13340" s="6">
        <v>200113</v>
      </c>
      <c r="B13340" s="126">
        <v>5</v>
      </c>
      <c r="C13340" s="133"/>
      <c r="D13340" s="134">
        <v>1163</v>
      </c>
      <c r="E13340" s="7" t="s">
        <v>4778</v>
      </c>
      <c r="F13340" s="8" t="s">
        <v>2140</v>
      </c>
      <c r="G13340" s="16">
        <f>IFERROR(VLOOKUP(Table1[[#This Row],[Codigo_insumo]],BD_Insumos!$B:$E,4),"")</f>
        <v>31.524718407111724</v>
      </c>
      <c r="H13340" s="140">
        <v>24</v>
      </c>
      <c r="I13340" s="9"/>
      <c r="J13340" s="22">
        <f t="shared" si="208"/>
        <v>756.5932417706814</v>
      </c>
      <c r="K13340" s="22" t="str">
        <f>IF(I13340&lt;&gt;"",SUMIF(Table1[Codigo_servico],A13340,Table1[Subtotal_insumo]),"")</f>
        <v/>
      </c>
      <c r="L13340" s="16">
        <f>IF(Table1[[#This Row],[Ordem_insumos]]&lt;&gt;0,VLOOKUP(Table1[[#This Row],[Codigo_servico]],Preencher_Orcamento!$B:$D,3,FALSE)*Table1[[#This Row],[Qtde_insumo]],"")</f>
        <v>0</v>
      </c>
      <c r="M13340" s="16">
        <f>IF(Table1[[#This Row],[Ordem_insumos]]&lt;&gt;0,VLOOKUP(Table1[[#This Row],[Codigo_servico]],Preencher_Orcamento!$B:$D,3,FALSE)*Table1[[#This Row],[Subtotal_insumo]],"")</f>
        <v>0</v>
      </c>
    </row>
    <row r="13341" spans="1:13" x14ac:dyDescent="0.25">
      <c r="A13341" s="6">
        <v>200113</v>
      </c>
      <c r="B13341" s="126">
        <v>6</v>
      </c>
      <c r="C13341" s="133"/>
      <c r="D13341" s="134">
        <v>94264</v>
      </c>
      <c r="E13341" s="7" t="s">
        <v>4781</v>
      </c>
      <c r="F13341" s="8" t="s">
        <v>2140</v>
      </c>
      <c r="G13341" s="16">
        <f>IFERROR(VLOOKUP(Table1[[#This Row],[Codigo_insumo]],BD_Insumos!$B:$E,4),"")</f>
        <v>1.1988000000000001</v>
      </c>
      <c r="H13341" s="140">
        <v>4</v>
      </c>
      <c r="I13341" s="9"/>
      <c r="J13341" s="22">
        <f t="shared" si="208"/>
        <v>4.7952000000000004</v>
      </c>
      <c r="K13341" s="22" t="str">
        <f>IF(I13341&lt;&gt;"",SUMIF(Table1[Codigo_servico],A13341,Table1[Subtotal_insumo]),"")</f>
        <v/>
      </c>
      <c r="L13341" s="16">
        <f>IF(Table1[[#This Row],[Ordem_insumos]]&lt;&gt;0,VLOOKUP(Table1[[#This Row],[Codigo_servico]],Preencher_Orcamento!$B:$D,3,FALSE)*Table1[[#This Row],[Qtde_insumo]],"")</f>
        <v>0</v>
      </c>
      <c r="M13341" s="16">
        <f>IF(Table1[[#This Row],[Ordem_insumos]]&lt;&gt;0,VLOOKUP(Table1[[#This Row],[Codigo_servico]],Preencher_Orcamento!$B:$D,3,FALSE)*Table1[[#This Row],[Subtotal_insumo]],"")</f>
        <v>0</v>
      </c>
    </row>
    <row r="13342" spans="1:13" x14ac:dyDescent="0.25">
      <c r="A13342" s="6">
        <v>200113</v>
      </c>
      <c r="B13342" s="126">
        <v>7</v>
      </c>
      <c r="C13342" s="133"/>
      <c r="D13342" s="134">
        <v>1181</v>
      </c>
      <c r="E13342" s="7" t="s">
        <v>4774</v>
      </c>
      <c r="F13342" s="8" t="s">
        <v>2140</v>
      </c>
      <c r="G13342" s="18">
        <f>IFERROR(VLOOKUP(Table1[[#This Row],[Codigo_insumo]],BD_Insumos!$B:$E,4),"")</f>
        <v>53.466288274383395</v>
      </c>
      <c r="H13342" s="140">
        <v>25</v>
      </c>
      <c r="I13342" s="9"/>
      <c r="J13342" s="23">
        <f t="shared" si="208"/>
        <v>1336.6572068595849</v>
      </c>
      <c r="K13342" s="22" t="str">
        <f>IF(I13342&lt;&gt;"",SUMIF(Table1[Codigo_servico],A13342,Table1[Subtotal_insumo]),"")</f>
        <v/>
      </c>
      <c r="L13342" s="18">
        <f>IF(Table1[[#This Row],[Ordem_insumos]]&lt;&gt;0,VLOOKUP(Table1[[#This Row],[Codigo_servico]],Preencher_Orcamento!$B:$D,3,FALSE)*Table1[[#This Row],[Qtde_insumo]],"")</f>
        <v>0</v>
      </c>
      <c r="M13342" s="18">
        <f>IF(Table1[[#This Row],[Ordem_insumos]]&lt;&gt;0,VLOOKUP(Table1[[#This Row],[Codigo_servico]],Preencher_Orcamento!$B:$D,3,FALSE)*Table1[[#This Row],[Subtotal_insumo]],"")</f>
        <v>0</v>
      </c>
    </row>
    <row r="13343" spans="1:13" x14ac:dyDescent="0.25">
      <c r="A13343" s="3">
        <v>200114</v>
      </c>
      <c r="B13343" s="125">
        <v>0</v>
      </c>
      <c r="C13343" s="131" t="s">
        <v>4782</v>
      </c>
      <c r="D13343" s="132"/>
      <c r="E13343" s="4"/>
      <c r="F13343" s="4"/>
      <c r="G13343" s="17" t="str">
        <f>IFERROR(VLOOKUP(Table1[[#This Row],[Codigo_insumo]],BD_Insumos!$B:$E,4),"")</f>
        <v/>
      </c>
      <c r="H13343" s="139"/>
      <c r="I13343" s="5" t="s">
        <v>170</v>
      </c>
      <c r="J13343" s="20" t="str">
        <f t="shared" si="208"/>
        <v/>
      </c>
      <c r="K13343" s="21">
        <f>IF(I13343&lt;&gt;"",SUMIF(Table1[Codigo_servico],A13343,Table1[Subtotal_insumo]),"")</f>
        <v>0.33190744659482962</v>
      </c>
      <c r="L13343" s="17" t="str">
        <f>IF(Table1[[#This Row],[Ordem_insumos]]&lt;&gt;0,VLOOKUP(Table1[[#This Row],[Codigo_servico]],Preencher_Orcamento!$B:$D,3,FALSE)*Table1[[#This Row],[Qtde_insumo]],"")</f>
        <v/>
      </c>
      <c r="M13343" s="17" t="str">
        <f>IF(Table1[[#This Row],[Ordem_insumos]]&lt;&gt;0,VLOOKUP(Table1[[#This Row],[Codigo_servico]],Preencher_Orcamento!$B:$D,3,FALSE)*Table1[[#This Row],[Subtotal_insumo]],"")</f>
        <v/>
      </c>
    </row>
    <row r="13344" spans="1:13" x14ac:dyDescent="0.25">
      <c r="A13344" s="6">
        <v>200114</v>
      </c>
      <c r="B13344" s="126">
        <v>1</v>
      </c>
      <c r="C13344" s="133"/>
      <c r="D13344" s="134">
        <v>1158</v>
      </c>
      <c r="E13344" s="7" t="s">
        <v>4777</v>
      </c>
      <c r="F13344" s="8" t="s">
        <v>2140</v>
      </c>
      <c r="G13344" s="16">
        <f>IFERROR(VLOOKUP(Table1[[#This Row],[Codigo_insumo]],BD_Insumos!$B:$E,4),"")</f>
        <v>32.459328513316557</v>
      </c>
      <c r="H13344" s="140">
        <v>1.1999999999999999E-3</v>
      </c>
      <c r="I13344" s="9"/>
      <c r="J13344" s="22">
        <f t="shared" si="208"/>
        <v>3.8951194215979867E-2</v>
      </c>
      <c r="K13344" s="22" t="str">
        <f>IF(I13344&lt;&gt;"",SUMIF(Table1[Codigo_servico],A13344,Table1[Subtotal_insumo]),"")</f>
        <v/>
      </c>
      <c r="L13344" s="16">
        <f>IF(Table1[[#This Row],[Ordem_insumos]]&lt;&gt;0,VLOOKUP(Table1[[#This Row],[Codigo_servico]],Preencher_Orcamento!$B:$D,3,FALSE)*Table1[[#This Row],[Qtde_insumo]],"")</f>
        <v>0</v>
      </c>
      <c r="M13344" s="16">
        <f>IF(Table1[[#This Row],[Ordem_insumos]]&lt;&gt;0,VLOOKUP(Table1[[#This Row],[Codigo_servico]],Preencher_Orcamento!$B:$D,3,FALSE)*Table1[[#This Row],[Subtotal_insumo]],"")</f>
        <v>0</v>
      </c>
    </row>
    <row r="13345" spans="1:13" x14ac:dyDescent="0.25">
      <c r="A13345" s="6">
        <v>200114</v>
      </c>
      <c r="B13345" s="126">
        <v>2</v>
      </c>
      <c r="C13345" s="133"/>
      <c r="D13345" s="134">
        <v>94264</v>
      </c>
      <c r="E13345" s="7" t="s">
        <v>4781</v>
      </c>
      <c r="F13345" s="8" t="s">
        <v>2140</v>
      </c>
      <c r="G13345" s="16">
        <f>IFERROR(VLOOKUP(Table1[[#This Row],[Codigo_insumo]],BD_Insumos!$B:$E,4),"")</f>
        <v>1.1988000000000001</v>
      </c>
      <c r="H13345" s="140">
        <v>4.0000000000000002E-4</v>
      </c>
      <c r="I13345" s="9"/>
      <c r="J13345" s="22">
        <f t="shared" si="208"/>
        <v>4.7952000000000004E-4</v>
      </c>
      <c r="K13345" s="22" t="str">
        <f>IF(I13345&lt;&gt;"",SUMIF(Table1[Codigo_servico],A13345,Table1[Subtotal_insumo]),"")</f>
        <v/>
      </c>
      <c r="L13345" s="16">
        <f>IF(Table1[[#This Row],[Ordem_insumos]]&lt;&gt;0,VLOOKUP(Table1[[#This Row],[Codigo_servico]],Preencher_Orcamento!$B:$D,3,FALSE)*Table1[[#This Row],[Qtde_insumo]],"")</f>
        <v>0</v>
      </c>
      <c r="M13345" s="16">
        <f>IF(Table1[[#This Row],[Ordem_insumos]]&lt;&gt;0,VLOOKUP(Table1[[#This Row],[Codigo_servico]],Preencher_Orcamento!$B:$D,3,FALSE)*Table1[[#This Row],[Subtotal_insumo]],"")</f>
        <v>0</v>
      </c>
    </row>
    <row r="13346" spans="1:13" ht="26.25" x14ac:dyDescent="0.25">
      <c r="A13346" s="6">
        <v>200114</v>
      </c>
      <c r="B13346" s="126">
        <v>3</v>
      </c>
      <c r="C13346" s="133"/>
      <c r="D13346" s="134">
        <v>94286</v>
      </c>
      <c r="E13346" s="7" t="s">
        <v>4775</v>
      </c>
      <c r="F13346" s="8" t="s">
        <v>2140</v>
      </c>
      <c r="G13346" s="16">
        <f>IFERROR(VLOOKUP(Table1[[#This Row],[Codigo_insumo]],BD_Insumos!$B:$E,4),"")</f>
        <v>1.6092</v>
      </c>
      <c r="H13346" s="140">
        <v>2.0999999999999999E-3</v>
      </c>
      <c r="I13346" s="9"/>
      <c r="J13346" s="22">
        <f t="shared" si="208"/>
        <v>3.3793199999999999E-3</v>
      </c>
      <c r="K13346" s="22" t="str">
        <f>IF(I13346&lt;&gt;"",SUMIF(Table1[Codigo_servico],A13346,Table1[Subtotal_insumo]),"")</f>
        <v/>
      </c>
      <c r="L13346" s="16">
        <f>IF(Table1[[#This Row],[Ordem_insumos]]&lt;&gt;0,VLOOKUP(Table1[[#This Row],[Codigo_servico]],Preencher_Orcamento!$B:$D,3,FALSE)*Table1[[#This Row],[Qtde_insumo]],"")</f>
        <v>0</v>
      </c>
      <c r="M13346" s="16">
        <f>IF(Table1[[#This Row],[Ordem_insumos]]&lt;&gt;0,VLOOKUP(Table1[[#This Row],[Codigo_servico]],Preencher_Orcamento!$B:$D,3,FALSE)*Table1[[#This Row],[Subtotal_insumo]],"")</f>
        <v>0</v>
      </c>
    </row>
    <row r="13347" spans="1:13" x14ac:dyDescent="0.25">
      <c r="A13347" s="6">
        <v>200114</v>
      </c>
      <c r="B13347" s="126">
        <v>4</v>
      </c>
      <c r="C13347" s="133"/>
      <c r="D13347" s="134">
        <v>1181</v>
      </c>
      <c r="E13347" s="7" t="s">
        <v>4774</v>
      </c>
      <c r="F13347" s="8" t="s">
        <v>2140</v>
      </c>
      <c r="G13347" s="16">
        <f>IFERROR(VLOOKUP(Table1[[#This Row],[Codigo_insumo]],BD_Insumos!$B:$E,4),"")</f>
        <v>53.466288274383395</v>
      </c>
      <c r="H13347" s="140">
        <v>2.5000000000000001E-3</v>
      </c>
      <c r="I13347" s="9"/>
      <c r="J13347" s="22">
        <f t="shared" si="208"/>
        <v>0.1336657206859585</v>
      </c>
      <c r="K13347" s="22" t="str">
        <f>IF(I13347&lt;&gt;"",SUMIF(Table1[Codigo_servico],A13347,Table1[Subtotal_insumo]),"")</f>
        <v/>
      </c>
      <c r="L13347" s="16">
        <f>IF(Table1[[#This Row],[Ordem_insumos]]&lt;&gt;0,VLOOKUP(Table1[[#This Row],[Codigo_servico]],Preencher_Orcamento!$B:$D,3,FALSE)*Table1[[#This Row],[Qtde_insumo]],"")</f>
        <v>0</v>
      </c>
      <c r="M13347" s="16">
        <f>IF(Table1[[#This Row],[Ordem_insumos]]&lt;&gt;0,VLOOKUP(Table1[[#This Row],[Codigo_servico]],Preencher_Orcamento!$B:$D,3,FALSE)*Table1[[#This Row],[Subtotal_insumo]],"")</f>
        <v>0</v>
      </c>
    </row>
    <row r="13348" spans="1:13" ht="26.25" x14ac:dyDescent="0.25">
      <c r="A13348" s="6">
        <v>200114</v>
      </c>
      <c r="B13348" s="126">
        <v>5</v>
      </c>
      <c r="C13348" s="133"/>
      <c r="D13348" s="134">
        <v>1134</v>
      </c>
      <c r="E13348" s="7" t="s">
        <v>4776</v>
      </c>
      <c r="F13348" s="8" t="s">
        <v>2140</v>
      </c>
      <c r="G13348" s="16">
        <f>IFERROR(VLOOKUP(Table1[[#This Row],[Codigo_insumo]],BD_Insumos!$B:$E,4),"")</f>
        <v>15.954473503164632</v>
      </c>
      <c r="H13348" s="140">
        <v>5.0000000000000001E-3</v>
      </c>
      <c r="I13348" s="9"/>
      <c r="J13348" s="22">
        <f t="shared" si="208"/>
        <v>7.9772367515823159E-2</v>
      </c>
      <c r="K13348" s="22" t="str">
        <f>IF(I13348&lt;&gt;"",SUMIF(Table1[Codigo_servico],A13348,Table1[Subtotal_insumo]),"")</f>
        <v/>
      </c>
      <c r="L13348" s="16">
        <f>IF(Table1[[#This Row],[Ordem_insumos]]&lt;&gt;0,VLOOKUP(Table1[[#This Row],[Codigo_servico]],Preencher_Orcamento!$B:$D,3,FALSE)*Table1[[#This Row],[Qtde_insumo]],"")</f>
        <v>0</v>
      </c>
      <c r="M13348" s="16">
        <f>IF(Table1[[#This Row],[Ordem_insumos]]&lt;&gt;0,VLOOKUP(Table1[[#This Row],[Codigo_servico]],Preencher_Orcamento!$B:$D,3,FALSE)*Table1[[#This Row],[Subtotal_insumo]],"")</f>
        <v>0</v>
      </c>
    </row>
    <row r="13349" spans="1:13" ht="26.25" x14ac:dyDescent="0.25">
      <c r="A13349" s="6">
        <v>200114</v>
      </c>
      <c r="B13349" s="126">
        <v>6</v>
      </c>
      <c r="C13349" s="133"/>
      <c r="D13349" s="134">
        <v>1163</v>
      </c>
      <c r="E13349" s="7" t="s">
        <v>4778</v>
      </c>
      <c r="F13349" s="8" t="s">
        <v>2140</v>
      </c>
      <c r="G13349" s="16">
        <f>IFERROR(VLOOKUP(Table1[[#This Row],[Codigo_insumo]],BD_Insumos!$B:$E,4),"")</f>
        <v>31.524718407111724</v>
      </c>
      <c r="H13349" s="140">
        <v>2.3999999999999998E-3</v>
      </c>
      <c r="I13349" s="9"/>
      <c r="J13349" s="22">
        <f t="shared" si="208"/>
        <v>7.5659324177068124E-2</v>
      </c>
      <c r="K13349" s="22" t="str">
        <f>IF(I13349&lt;&gt;"",SUMIF(Table1[Codigo_servico],A13349,Table1[Subtotal_insumo]),"")</f>
        <v/>
      </c>
      <c r="L13349" s="16">
        <f>IF(Table1[[#This Row],[Ordem_insumos]]&lt;&gt;0,VLOOKUP(Table1[[#This Row],[Codigo_servico]],Preencher_Orcamento!$B:$D,3,FALSE)*Table1[[#This Row],[Qtde_insumo]],"")</f>
        <v>0</v>
      </c>
      <c r="M13349" s="16">
        <f>IF(Table1[[#This Row],[Ordem_insumos]]&lt;&gt;0,VLOOKUP(Table1[[#This Row],[Codigo_servico]],Preencher_Orcamento!$B:$D,3,FALSE)*Table1[[#This Row],[Subtotal_insumo]],"")</f>
        <v>0</v>
      </c>
    </row>
    <row r="13350" spans="1:13" x14ac:dyDescent="0.25">
      <c r="A13350" s="3">
        <v>200201</v>
      </c>
      <c r="B13350" s="125">
        <v>0</v>
      </c>
      <c r="C13350" s="131" t="s">
        <v>4783</v>
      </c>
      <c r="D13350" s="132"/>
      <c r="E13350" s="4"/>
      <c r="F13350" s="4"/>
      <c r="G13350" s="17" t="str">
        <f>IFERROR(VLOOKUP(Table1[[#This Row],[Codigo_insumo]],BD_Insumos!$B:$E,4),"")</f>
        <v/>
      </c>
      <c r="H13350" s="139"/>
      <c r="I13350" s="5" t="s">
        <v>5</v>
      </c>
      <c r="J13350" s="20" t="str">
        <f t="shared" si="208"/>
        <v/>
      </c>
      <c r="K13350" s="21">
        <f>IF(I13350&lt;&gt;"",SUMIF(Table1[Codigo_servico],A13350,Table1[Subtotal_insumo]),"")</f>
        <v>39.378891988200664</v>
      </c>
      <c r="L13350" s="17" t="str">
        <f>IF(Table1[[#This Row],[Ordem_insumos]]&lt;&gt;0,VLOOKUP(Table1[[#This Row],[Codigo_servico]],Preencher_Orcamento!$B:$D,3,FALSE)*Table1[[#This Row],[Qtde_insumo]],"")</f>
        <v/>
      </c>
      <c r="M13350" s="17" t="str">
        <f>IF(Table1[[#This Row],[Ordem_insumos]]&lt;&gt;0,VLOOKUP(Table1[[#This Row],[Codigo_servico]],Preencher_Orcamento!$B:$D,3,FALSE)*Table1[[#This Row],[Subtotal_insumo]],"")</f>
        <v/>
      </c>
    </row>
    <row r="13351" spans="1:13" x14ac:dyDescent="0.25">
      <c r="A13351" s="6">
        <v>200201</v>
      </c>
      <c r="B13351" s="126">
        <v>1</v>
      </c>
      <c r="C13351" s="133"/>
      <c r="D13351" s="134">
        <v>1164</v>
      </c>
      <c r="E13351" s="7" t="s">
        <v>4784</v>
      </c>
      <c r="F13351" s="8" t="s">
        <v>2140</v>
      </c>
      <c r="G13351" s="16">
        <f>IFERROR(VLOOKUP(Table1[[#This Row],[Codigo_insumo]],BD_Insumos!$B:$E,4),"")</f>
        <v>56.658341252498374</v>
      </c>
      <c r="H13351" s="140">
        <v>0.05</v>
      </c>
      <c r="I13351" s="9"/>
      <c r="J13351" s="22">
        <f t="shared" si="208"/>
        <v>2.8329170626249187</v>
      </c>
      <c r="K13351" s="22" t="str">
        <f>IF(I13351&lt;&gt;"",SUMIF(Table1[Codigo_servico],A13351,Table1[Subtotal_insumo]),"")</f>
        <v/>
      </c>
      <c r="L13351" s="16">
        <f>IF(Table1[[#This Row],[Ordem_insumos]]&lt;&gt;0,VLOOKUP(Table1[[#This Row],[Codigo_servico]],Preencher_Orcamento!$B:$D,3,FALSE)*Table1[[#This Row],[Qtde_insumo]],"")</f>
        <v>0</v>
      </c>
      <c r="M13351" s="16">
        <f>IF(Table1[[#This Row],[Ordem_insumos]]&lt;&gt;0,VLOOKUP(Table1[[#This Row],[Codigo_servico]],Preencher_Orcamento!$B:$D,3,FALSE)*Table1[[#This Row],[Subtotal_insumo]],"")</f>
        <v>0</v>
      </c>
    </row>
    <row r="13352" spans="1:13" x14ac:dyDescent="0.25">
      <c r="A13352" s="6">
        <v>200201</v>
      </c>
      <c r="B13352" s="126">
        <v>2</v>
      </c>
      <c r="C13352" s="133"/>
      <c r="D13352" s="134">
        <v>1003</v>
      </c>
      <c r="E13352" s="7" t="s">
        <v>2180</v>
      </c>
      <c r="F13352" s="8" t="s">
        <v>2140</v>
      </c>
      <c r="G13352" s="16">
        <f>IFERROR(VLOOKUP(Table1[[#This Row],[Codigo_insumo]],BD_Insumos!$B:$E,4),"")</f>
        <v>13.669271912288153</v>
      </c>
      <c r="H13352" s="140">
        <v>0.8</v>
      </c>
      <c r="I13352" s="9"/>
      <c r="J13352" s="22">
        <f t="shared" si="208"/>
        <v>10.935417529830524</v>
      </c>
      <c r="K13352" s="22" t="str">
        <f>IF(I13352&lt;&gt;"",SUMIF(Table1[Codigo_servico],A13352,Table1[Subtotal_insumo]),"")</f>
        <v/>
      </c>
      <c r="L13352" s="16">
        <f>IF(Table1[[#This Row],[Ordem_insumos]]&lt;&gt;0,VLOOKUP(Table1[[#This Row],[Codigo_servico]],Preencher_Orcamento!$B:$D,3,FALSE)*Table1[[#This Row],[Qtde_insumo]],"")</f>
        <v>0</v>
      </c>
      <c r="M13352" s="16">
        <f>IF(Table1[[#This Row],[Ordem_insumos]]&lt;&gt;0,VLOOKUP(Table1[[#This Row],[Codigo_servico]],Preencher_Orcamento!$B:$D,3,FALSE)*Table1[[#This Row],[Subtotal_insumo]],"")</f>
        <v>0</v>
      </c>
    </row>
    <row r="13353" spans="1:13" x14ac:dyDescent="0.25">
      <c r="A13353" s="6">
        <v>200201</v>
      </c>
      <c r="B13353" s="126">
        <v>3</v>
      </c>
      <c r="C13353" s="133"/>
      <c r="D13353" s="134">
        <v>1182</v>
      </c>
      <c r="E13353" s="7" t="s">
        <v>4785</v>
      </c>
      <c r="F13353" s="8" t="s">
        <v>2140</v>
      </c>
      <c r="G13353" s="16">
        <f>IFERROR(VLOOKUP(Table1[[#This Row],[Codigo_insumo]],BD_Insumos!$B:$E,4),"")</f>
        <v>18.597143489363049</v>
      </c>
      <c r="H13353" s="140">
        <v>0.4</v>
      </c>
      <c r="I13353" s="9"/>
      <c r="J13353" s="22">
        <f t="shared" si="208"/>
        <v>7.4388573957452202</v>
      </c>
      <c r="K13353" s="22" t="str">
        <f>IF(I13353&lt;&gt;"",SUMIF(Table1[Codigo_servico],A13353,Table1[Subtotal_insumo]),"")</f>
        <v/>
      </c>
      <c r="L13353" s="16">
        <f>IF(Table1[[#This Row],[Ordem_insumos]]&lt;&gt;0,VLOOKUP(Table1[[#This Row],[Codigo_servico]],Preencher_Orcamento!$B:$D,3,FALSE)*Table1[[#This Row],[Qtde_insumo]],"")</f>
        <v>0</v>
      </c>
      <c r="M13353" s="16">
        <f>IF(Table1[[#This Row],[Ordem_insumos]]&lt;&gt;0,VLOOKUP(Table1[[#This Row],[Codigo_servico]],Preencher_Orcamento!$B:$D,3,FALSE)*Table1[[#This Row],[Subtotal_insumo]],"")</f>
        <v>0</v>
      </c>
    </row>
    <row r="13354" spans="1:13" x14ac:dyDescent="0.25">
      <c r="A13354" s="6">
        <v>200201</v>
      </c>
      <c r="B13354" s="126">
        <v>4</v>
      </c>
      <c r="C13354" s="133"/>
      <c r="D13354" s="134">
        <v>94296</v>
      </c>
      <c r="E13354" s="7" t="s">
        <v>2141</v>
      </c>
      <c r="F13354" s="8" t="s">
        <v>2140</v>
      </c>
      <c r="G13354" s="18">
        <f>IFERROR(VLOOKUP(Table1[[#This Row],[Codigo_insumo]],BD_Insumos!$B:$E,4),"")</f>
        <v>30.178999999999998</v>
      </c>
      <c r="H13354" s="140">
        <v>0.5</v>
      </c>
      <c r="I13354" s="9"/>
      <c r="J13354" s="23">
        <f t="shared" si="208"/>
        <v>15.089499999999999</v>
      </c>
      <c r="K13354" s="22" t="str">
        <f>IF(I13354&lt;&gt;"",SUMIF(Table1[Codigo_servico],A13354,Table1[Subtotal_insumo]),"")</f>
        <v/>
      </c>
      <c r="L13354" s="18">
        <f>IF(Table1[[#This Row],[Ordem_insumos]]&lt;&gt;0,VLOOKUP(Table1[[#This Row],[Codigo_servico]],Preencher_Orcamento!$B:$D,3,FALSE)*Table1[[#This Row],[Qtde_insumo]],"")</f>
        <v>0</v>
      </c>
      <c r="M13354" s="18">
        <f>IF(Table1[[#This Row],[Ordem_insumos]]&lt;&gt;0,VLOOKUP(Table1[[#This Row],[Codigo_servico]],Preencher_Orcamento!$B:$D,3,FALSE)*Table1[[#This Row],[Subtotal_insumo]],"")</f>
        <v>0</v>
      </c>
    </row>
    <row r="13355" spans="1:13" ht="26.25" x14ac:dyDescent="0.25">
      <c r="A13355" s="6">
        <v>200201</v>
      </c>
      <c r="B13355" s="126">
        <v>5</v>
      </c>
      <c r="C13355" s="133"/>
      <c r="D13355" s="134">
        <v>82030</v>
      </c>
      <c r="E13355" s="7" t="s">
        <v>2069</v>
      </c>
      <c r="F13355" s="8" t="s">
        <v>2070</v>
      </c>
      <c r="G13355" s="18">
        <f>IFERROR(VLOOKUP(Table1[[#This Row],[Codigo_insumo]],BD_Insumos!$B:$E,4),"")</f>
        <v>3.0821999999999998</v>
      </c>
      <c r="H13355" s="140">
        <v>1</v>
      </c>
      <c r="I13355" s="9"/>
      <c r="J13355" s="23">
        <f t="shared" si="208"/>
        <v>3.0821999999999998</v>
      </c>
      <c r="K13355" s="22" t="str">
        <f>IF(I13355&lt;&gt;"",SUMIF(Table1[Codigo_servico],A13355,Table1[Subtotal_insumo]),"")</f>
        <v/>
      </c>
      <c r="L13355" s="18">
        <f>IF(Table1[[#This Row],[Ordem_insumos]]&lt;&gt;0,VLOOKUP(Table1[[#This Row],[Codigo_servico]],Preencher_Orcamento!$B:$D,3,FALSE)*Table1[[#This Row],[Qtde_insumo]],"")</f>
        <v>0</v>
      </c>
      <c r="M13355" s="18">
        <f>IF(Table1[[#This Row],[Ordem_insumos]]&lt;&gt;0,VLOOKUP(Table1[[#This Row],[Codigo_servico]],Preencher_Orcamento!$B:$D,3,FALSE)*Table1[[#This Row],[Subtotal_insumo]],"")</f>
        <v>0</v>
      </c>
    </row>
    <row r="13356" spans="1:13" x14ac:dyDescent="0.25">
      <c r="A13356" s="3">
        <v>200202</v>
      </c>
      <c r="B13356" s="125">
        <v>0</v>
      </c>
      <c r="C13356" s="131" t="s">
        <v>4786</v>
      </c>
      <c r="D13356" s="132"/>
      <c r="E13356" s="4"/>
      <c r="F13356" s="4"/>
      <c r="G13356" s="17" t="str">
        <f>IFERROR(VLOOKUP(Table1[[#This Row],[Codigo_insumo]],BD_Insumos!$B:$E,4),"")</f>
        <v/>
      </c>
      <c r="H13356" s="139"/>
      <c r="I13356" s="5" t="s">
        <v>457</v>
      </c>
      <c r="J13356" s="20" t="str">
        <f t="shared" si="208"/>
        <v/>
      </c>
      <c r="K13356" s="21">
        <f>IF(I13356&lt;&gt;"",SUMIF(Table1[Codigo_servico],A13356,Table1[Subtotal_insumo]),"")</f>
        <v>316.99806084575744</v>
      </c>
      <c r="L13356" s="17" t="str">
        <f>IF(Table1[[#This Row],[Ordem_insumos]]&lt;&gt;0,VLOOKUP(Table1[[#This Row],[Codigo_servico]],Preencher_Orcamento!$B:$D,3,FALSE)*Table1[[#This Row],[Qtde_insumo]],"")</f>
        <v/>
      </c>
      <c r="M13356" s="17" t="str">
        <f>IF(Table1[[#This Row],[Ordem_insumos]]&lt;&gt;0,VLOOKUP(Table1[[#This Row],[Codigo_servico]],Preencher_Orcamento!$B:$D,3,FALSE)*Table1[[#This Row],[Subtotal_insumo]],"")</f>
        <v/>
      </c>
    </row>
    <row r="13357" spans="1:13" x14ac:dyDescent="0.25">
      <c r="A13357" s="6">
        <v>200202</v>
      </c>
      <c r="B13357" s="126">
        <v>1</v>
      </c>
      <c r="C13357" s="133"/>
      <c r="D13357" s="134">
        <v>1003</v>
      </c>
      <c r="E13357" s="7" t="s">
        <v>2180</v>
      </c>
      <c r="F13357" s="8" t="s">
        <v>2140</v>
      </c>
      <c r="G13357" s="16">
        <f>IFERROR(VLOOKUP(Table1[[#This Row],[Codigo_insumo]],BD_Insumos!$B:$E,4),"")</f>
        <v>13.669271912288153</v>
      </c>
      <c r="H13357" s="140">
        <v>8</v>
      </c>
      <c r="I13357" s="9"/>
      <c r="J13357" s="22">
        <f t="shared" si="208"/>
        <v>109.35417529830522</v>
      </c>
      <c r="K13357" s="22" t="str">
        <f>IF(I13357&lt;&gt;"",SUMIF(Table1[Codigo_servico],A13357,Table1[Subtotal_insumo]),"")</f>
        <v/>
      </c>
      <c r="L13357" s="16">
        <f>IF(Table1[[#This Row],[Ordem_insumos]]&lt;&gt;0,VLOOKUP(Table1[[#This Row],[Codigo_servico]],Preencher_Orcamento!$B:$D,3,FALSE)*Table1[[#This Row],[Qtde_insumo]],"")</f>
        <v>0</v>
      </c>
      <c r="M13357" s="16">
        <f>IF(Table1[[#This Row],[Ordem_insumos]]&lt;&gt;0,VLOOKUP(Table1[[#This Row],[Codigo_servico]],Preencher_Orcamento!$B:$D,3,FALSE)*Table1[[#This Row],[Subtotal_insumo]],"")</f>
        <v>0</v>
      </c>
    </row>
    <row r="13358" spans="1:13" x14ac:dyDescent="0.25">
      <c r="A13358" s="6">
        <v>200202</v>
      </c>
      <c r="B13358" s="126">
        <v>2</v>
      </c>
      <c r="C13358" s="133"/>
      <c r="D13358" s="134">
        <v>1182</v>
      </c>
      <c r="E13358" s="7" t="s">
        <v>4785</v>
      </c>
      <c r="F13358" s="8" t="s">
        <v>2140</v>
      </c>
      <c r="G13358" s="16">
        <f>IFERROR(VLOOKUP(Table1[[#This Row],[Codigo_insumo]],BD_Insumos!$B:$E,4),"")</f>
        <v>18.597143489363049</v>
      </c>
      <c r="H13358" s="140">
        <v>4</v>
      </c>
      <c r="I13358" s="9"/>
      <c r="J13358" s="22">
        <f t="shared" si="208"/>
        <v>74.388573957452195</v>
      </c>
      <c r="K13358" s="22" t="str">
        <f>IF(I13358&lt;&gt;"",SUMIF(Table1[Codigo_servico],A13358,Table1[Subtotal_insumo]),"")</f>
        <v/>
      </c>
      <c r="L13358" s="16">
        <f>IF(Table1[[#This Row],[Ordem_insumos]]&lt;&gt;0,VLOOKUP(Table1[[#This Row],[Codigo_servico]],Preencher_Orcamento!$B:$D,3,FALSE)*Table1[[#This Row],[Qtde_insumo]],"")</f>
        <v>0</v>
      </c>
      <c r="M13358" s="16">
        <f>IF(Table1[[#This Row],[Ordem_insumos]]&lt;&gt;0,VLOOKUP(Table1[[#This Row],[Codigo_servico]],Preencher_Orcamento!$B:$D,3,FALSE)*Table1[[#This Row],[Subtotal_insumo]],"")</f>
        <v>0</v>
      </c>
    </row>
    <row r="13359" spans="1:13" ht="26.25" x14ac:dyDescent="0.25">
      <c r="A13359" s="6">
        <v>200202</v>
      </c>
      <c r="B13359" s="126">
        <v>3</v>
      </c>
      <c r="C13359" s="133"/>
      <c r="D13359" s="134">
        <v>94011</v>
      </c>
      <c r="E13359" s="7" t="s">
        <v>4787</v>
      </c>
      <c r="F13359" s="8" t="s">
        <v>2140</v>
      </c>
      <c r="G13359" s="16">
        <f>IFERROR(VLOOKUP(Table1[[#This Row],[Codigo_insumo]],BD_Insumos!$B:$E,4),"")</f>
        <v>66.627655794999995</v>
      </c>
      <c r="H13359" s="140">
        <v>2</v>
      </c>
      <c r="I13359" s="9"/>
      <c r="J13359" s="22">
        <f t="shared" si="208"/>
        <v>133.25531158999999</v>
      </c>
      <c r="K13359" s="22" t="str">
        <f>IF(I13359&lt;&gt;"",SUMIF(Table1[Codigo_servico],A13359,Table1[Subtotal_insumo]),"")</f>
        <v/>
      </c>
      <c r="L13359" s="16">
        <f>IF(Table1[[#This Row],[Ordem_insumos]]&lt;&gt;0,VLOOKUP(Table1[[#This Row],[Codigo_servico]],Preencher_Orcamento!$B:$D,3,FALSE)*Table1[[#This Row],[Qtde_insumo]],"")</f>
        <v>0</v>
      </c>
      <c r="M13359" s="16">
        <f>IF(Table1[[#This Row],[Ordem_insumos]]&lt;&gt;0,VLOOKUP(Table1[[#This Row],[Codigo_servico]],Preencher_Orcamento!$B:$D,3,FALSE)*Table1[[#This Row],[Subtotal_insumo]],"")</f>
        <v>0</v>
      </c>
    </row>
    <row r="13360" spans="1:13" x14ac:dyDescent="0.25">
      <c r="A13360" s="3">
        <v>200203</v>
      </c>
      <c r="B13360" s="125">
        <v>0</v>
      </c>
      <c r="C13360" s="131" t="s">
        <v>4788</v>
      </c>
      <c r="D13360" s="132"/>
      <c r="E13360" s="4"/>
      <c r="F13360" s="4"/>
      <c r="G13360" s="17" t="str">
        <f>IFERROR(VLOOKUP(Table1[[#This Row],[Codigo_insumo]],BD_Insumos!$B:$E,4),"")</f>
        <v/>
      </c>
      <c r="H13360" s="139"/>
      <c r="I13360" s="5" t="s">
        <v>457</v>
      </c>
      <c r="J13360" s="20" t="str">
        <f t="shared" si="208"/>
        <v/>
      </c>
      <c r="K13360" s="21">
        <f>IF(I13360&lt;&gt;"",SUMIF(Table1[Codigo_servico],A13360,Table1[Subtotal_insumo]),"")</f>
        <v>45.935687313939354</v>
      </c>
      <c r="L13360" s="17" t="str">
        <f>IF(Table1[[#This Row],[Ordem_insumos]]&lt;&gt;0,VLOOKUP(Table1[[#This Row],[Codigo_servico]],Preencher_Orcamento!$B:$D,3,FALSE)*Table1[[#This Row],[Qtde_insumo]],"")</f>
        <v/>
      </c>
      <c r="M13360" s="17" t="str">
        <f>IF(Table1[[#This Row],[Ordem_insumos]]&lt;&gt;0,VLOOKUP(Table1[[#This Row],[Codigo_servico]],Preencher_Orcamento!$B:$D,3,FALSE)*Table1[[#This Row],[Subtotal_insumo]],"")</f>
        <v/>
      </c>
    </row>
    <row r="13361" spans="1:13" x14ac:dyDescent="0.25">
      <c r="A13361" s="6">
        <v>200203</v>
      </c>
      <c r="B13361" s="126">
        <v>1</v>
      </c>
      <c r="C13361" s="133"/>
      <c r="D13361" s="134">
        <v>1003</v>
      </c>
      <c r="E13361" s="7" t="s">
        <v>2180</v>
      </c>
      <c r="F13361" s="8" t="s">
        <v>2140</v>
      </c>
      <c r="G13361" s="16">
        <f>IFERROR(VLOOKUP(Table1[[#This Row],[Codigo_insumo]],BD_Insumos!$B:$E,4),"")</f>
        <v>13.669271912288153</v>
      </c>
      <c r="H13361" s="140">
        <v>2</v>
      </c>
      <c r="I13361" s="9"/>
      <c r="J13361" s="22">
        <f t="shared" si="208"/>
        <v>27.338543824576305</v>
      </c>
      <c r="K13361" s="22" t="str">
        <f>IF(I13361&lt;&gt;"",SUMIF(Table1[Codigo_servico],A13361,Table1[Subtotal_insumo]),"")</f>
        <v/>
      </c>
      <c r="L13361" s="16">
        <f>IF(Table1[[#This Row],[Ordem_insumos]]&lt;&gt;0,VLOOKUP(Table1[[#This Row],[Codigo_servico]],Preencher_Orcamento!$B:$D,3,FALSE)*Table1[[#This Row],[Qtde_insumo]],"")</f>
        <v>0</v>
      </c>
      <c r="M13361" s="16">
        <f>IF(Table1[[#This Row],[Ordem_insumos]]&lt;&gt;0,VLOOKUP(Table1[[#This Row],[Codigo_servico]],Preencher_Orcamento!$B:$D,3,FALSE)*Table1[[#This Row],[Subtotal_insumo]],"")</f>
        <v>0</v>
      </c>
    </row>
    <row r="13362" spans="1:13" x14ac:dyDescent="0.25">
      <c r="A13362" s="6">
        <v>200203</v>
      </c>
      <c r="B13362" s="126">
        <v>2</v>
      </c>
      <c r="C13362" s="133"/>
      <c r="D13362" s="134">
        <v>1182</v>
      </c>
      <c r="E13362" s="7" t="s">
        <v>4785</v>
      </c>
      <c r="F13362" s="8" t="s">
        <v>2140</v>
      </c>
      <c r="G13362" s="16">
        <f>IFERROR(VLOOKUP(Table1[[#This Row],[Codigo_insumo]],BD_Insumos!$B:$E,4),"")</f>
        <v>18.597143489363049</v>
      </c>
      <c r="H13362" s="140">
        <v>1</v>
      </c>
      <c r="I13362" s="9"/>
      <c r="J13362" s="22">
        <f t="shared" si="208"/>
        <v>18.597143489363049</v>
      </c>
      <c r="K13362" s="22" t="str">
        <f>IF(I13362&lt;&gt;"",SUMIF(Table1[Codigo_servico],A13362,Table1[Subtotal_insumo]),"")</f>
        <v/>
      </c>
      <c r="L13362" s="16">
        <f>IF(Table1[[#This Row],[Ordem_insumos]]&lt;&gt;0,VLOOKUP(Table1[[#This Row],[Codigo_servico]],Preencher_Orcamento!$B:$D,3,FALSE)*Table1[[#This Row],[Qtde_insumo]],"")</f>
        <v>0</v>
      </c>
      <c r="M13362" s="16">
        <f>IF(Table1[[#This Row],[Ordem_insumos]]&lt;&gt;0,VLOOKUP(Table1[[#This Row],[Codigo_servico]],Preencher_Orcamento!$B:$D,3,FALSE)*Table1[[#This Row],[Subtotal_insumo]],"")</f>
        <v>0</v>
      </c>
    </row>
    <row r="13363" spans="1:13" x14ac:dyDescent="0.25">
      <c r="A13363" s="3">
        <v>200204</v>
      </c>
      <c r="B13363" s="125">
        <v>0</v>
      </c>
      <c r="C13363" s="131" t="s">
        <v>4789</v>
      </c>
      <c r="D13363" s="132"/>
      <c r="E13363" s="4"/>
      <c r="F13363" s="4"/>
      <c r="G13363" s="17" t="str">
        <f>IFERROR(VLOOKUP(Table1[[#This Row],[Codigo_insumo]],BD_Insumos!$B:$E,4),"")</f>
        <v/>
      </c>
      <c r="H13363" s="139"/>
      <c r="I13363" s="5" t="s">
        <v>457</v>
      </c>
      <c r="J13363" s="20" t="str">
        <f t="shared" si="208"/>
        <v/>
      </c>
      <c r="K13363" s="21">
        <f>IF(I13363&lt;&gt;"",SUMIF(Table1[Codigo_servico],A13363,Table1[Subtotal_insumo]),"")</f>
        <v>91.871374627878708</v>
      </c>
      <c r="L13363" s="17" t="str">
        <f>IF(Table1[[#This Row],[Ordem_insumos]]&lt;&gt;0,VLOOKUP(Table1[[#This Row],[Codigo_servico]],Preencher_Orcamento!$B:$D,3,FALSE)*Table1[[#This Row],[Qtde_insumo]],"")</f>
        <v/>
      </c>
      <c r="M13363" s="17" t="str">
        <f>IF(Table1[[#This Row],[Ordem_insumos]]&lt;&gt;0,VLOOKUP(Table1[[#This Row],[Codigo_servico]],Preencher_Orcamento!$B:$D,3,FALSE)*Table1[[#This Row],[Subtotal_insumo]],"")</f>
        <v/>
      </c>
    </row>
    <row r="13364" spans="1:13" x14ac:dyDescent="0.25">
      <c r="A13364" s="6">
        <v>200204</v>
      </c>
      <c r="B13364" s="126">
        <v>1</v>
      </c>
      <c r="C13364" s="133"/>
      <c r="D13364" s="134">
        <v>1003</v>
      </c>
      <c r="E13364" s="7" t="s">
        <v>2180</v>
      </c>
      <c r="F13364" s="8" t="s">
        <v>2140</v>
      </c>
      <c r="G13364" s="16">
        <f>IFERROR(VLOOKUP(Table1[[#This Row],[Codigo_insumo]],BD_Insumos!$B:$E,4),"")</f>
        <v>13.669271912288153</v>
      </c>
      <c r="H13364" s="140">
        <v>4</v>
      </c>
      <c r="I13364" s="9"/>
      <c r="J13364" s="22">
        <f t="shared" si="208"/>
        <v>54.677087649152611</v>
      </c>
      <c r="K13364" s="22" t="str">
        <f>IF(I13364&lt;&gt;"",SUMIF(Table1[Codigo_servico],A13364,Table1[Subtotal_insumo]),"")</f>
        <v/>
      </c>
      <c r="L13364" s="16">
        <f>IF(Table1[[#This Row],[Ordem_insumos]]&lt;&gt;0,VLOOKUP(Table1[[#This Row],[Codigo_servico]],Preencher_Orcamento!$B:$D,3,FALSE)*Table1[[#This Row],[Qtde_insumo]],"")</f>
        <v>0</v>
      </c>
      <c r="M13364" s="16">
        <f>IF(Table1[[#This Row],[Ordem_insumos]]&lt;&gt;0,VLOOKUP(Table1[[#This Row],[Codigo_servico]],Preencher_Orcamento!$B:$D,3,FALSE)*Table1[[#This Row],[Subtotal_insumo]],"")</f>
        <v>0</v>
      </c>
    </row>
    <row r="13365" spans="1:13" x14ac:dyDescent="0.25">
      <c r="A13365" s="6">
        <v>200204</v>
      </c>
      <c r="B13365" s="126">
        <v>2</v>
      </c>
      <c r="C13365" s="133"/>
      <c r="D13365" s="134">
        <v>1182</v>
      </c>
      <c r="E13365" s="7" t="s">
        <v>4785</v>
      </c>
      <c r="F13365" s="8" t="s">
        <v>2140</v>
      </c>
      <c r="G13365" s="16">
        <f>IFERROR(VLOOKUP(Table1[[#This Row],[Codigo_insumo]],BD_Insumos!$B:$E,4),"")</f>
        <v>18.597143489363049</v>
      </c>
      <c r="H13365" s="140">
        <v>2</v>
      </c>
      <c r="I13365" s="9"/>
      <c r="J13365" s="22">
        <f t="shared" si="208"/>
        <v>37.194286978726097</v>
      </c>
      <c r="K13365" s="22" t="str">
        <f>IF(I13365&lt;&gt;"",SUMIF(Table1[Codigo_servico],A13365,Table1[Subtotal_insumo]),"")</f>
        <v/>
      </c>
      <c r="L13365" s="16">
        <f>IF(Table1[[#This Row],[Ordem_insumos]]&lt;&gt;0,VLOOKUP(Table1[[#This Row],[Codigo_servico]],Preencher_Orcamento!$B:$D,3,FALSE)*Table1[[#This Row],[Qtde_insumo]],"")</f>
        <v>0</v>
      </c>
      <c r="M13365" s="16">
        <f>IF(Table1[[#This Row],[Ordem_insumos]]&lt;&gt;0,VLOOKUP(Table1[[#This Row],[Codigo_servico]],Preencher_Orcamento!$B:$D,3,FALSE)*Table1[[#This Row],[Subtotal_insumo]],"")</f>
        <v>0</v>
      </c>
    </row>
    <row r="13366" spans="1:13" x14ac:dyDescent="0.25">
      <c r="A13366" s="3">
        <v>200205</v>
      </c>
      <c r="B13366" s="125">
        <v>0</v>
      </c>
      <c r="C13366" s="131" t="s">
        <v>4790</v>
      </c>
      <c r="D13366" s="132"/>
      <c r="E13366" s="4"/>
      <c r="F13366" s="4"/>
      <c r="G13366" s="17" t="str">
        <f>IFERROR(VLOOKUP(Table1[[#This Row],[Codigo_insumo]],BD_Insumos!$B:$E,4),"")</f>
        <v/>
      </c>
      <c r="H13366" s="139"/>
      <c r="I13366" s="5" t="s">
        <v>457</v>
      </c>
      <c r="J13366" s="20" t="str">
        <f t="shared" si="208"/>
        <v/>
      </c>
      <c r="K13366" s="21">
        <f>IF(I13366&lt;&gt;"",SUMIF(Table1[Codigo_servico],A13366,Table1[Subtotal_insumo]),"")</f>
        <v>137.80706194181806</v>
      </c>
      <c r="L13366" s="17" t="str">
        <f>IF(Table1[[#This Row],[Ordem_insumos]]&lt;&gt;0,VLOOKUP(Table1[[#This Row],[Codigo_servico]],Preencher_Orcamento!$B:$D,3,FALSE)*Table1[[#This Row],[Qtde_insumo]],"")</f>
        <v/>
      </c>
      <c r="M13366" s="17" t="str">
        <f>IF(Table1[[#This Row],[Ordem_insumos]]&lt;&gt;0,VLOOKUP(Table1[[#This Row],[Codigo_servico]],Preencher_Orcamento!$B:$D,3,FALSE)*Table1[[#This Row],[Subtotal_insumo]],"")</f>
        <v/>
      </c>
    </row>
    <row r="13367" spans="1:13" x14ac:dyDescent="0.25">
      <c r="A13367" s="6">
        <v>200205</v>
      </c>
      <c r="B13367" s="126">
        <v>1</v>
      </c>
      <c r="C13367" s="133"/>
      <c r="D13367" s="134">
        <v>1182</v>
      </c>
      <c r="E13367" s="7" t="s">
        <v>4785</v>
      </c>
      <c r="F13367" s="8" t="s">
        <v>2140</v>
      </c>
      <c r="G13367" s="16">
        <f>IFERROR(VLOOKUP(Table1[[#This Row],[Codigo_insumo]],BD_Insumos!$B:$E,4),"")</f>
        <v>18.597143489363049</v>
      </c>
      <c r="H13367" s="140">
        <v>3</v>
      </c>
      <c r="I13367" s="9"/>
      <c r="J13367" s="22">
        <f t="shared" si="208"/>
        <v>55.791430468089146</v>
      </c>
      <c r="K13367" s="22" t="str">
        <f>IF(I13367&lt;&gt;"",SUMIF(Table1[Codigo_servico],A13367,Table1[Subtotal_insumo]),"")</f>
        <v/>
      </c>
      <c r="L13367" s="16">
        <f>IF(Table1[[#This Row],[Ordem_insumos]]&lt;&gt;0,VLOOKUP(Table1[[#This Row],[Codigo_servico]],Preencher_Orcamento!$B:$D,3,FALSE)*Table1[[#This Row],[Qtde_insumo]],"")</f>
        <v>0</v>
      </c>
      <c r="M13367" s="16">
        <f>IF(Table1[[#This Row],[Ordem_insumos]]&lt;&gt;0,VLOOKUP(Table1[[#This Row],[Codigo_servico]],Preencher_Orcamento!$B:$D,3,FALSE)*Table1[[#This Row],[Subtotal_insumo]],"")</f>
        <v>0</v>
      </c>
    </row>
    <row r="13368" spans="1:13" x14ac:dyDescent="0.25">
      <c r="A13368" s="6">
        <v>200205</v>
      </c>
      <c r="B13368" s="126">
        <v>2</v>
      </c>
      <c r="C13368" s="133"/>
      <c r="D13368" s="134">
        <v>1003</v>
      </c>
      <c r="E13368" s="7" t="s">
        <v>2180</v>
      </c>
      <c r="F13368" s="8" t="s">
        <v>2140</v>
      </c>
      <c r="G13368" s="16">
        <f>IFERROR(VLOOKUP(Table1[[#This Row],[Codigo_insumo]],BD_Insumos!$B:$E,4),"")</f>
        <v>13.669271912288153</v>
      </c>
      <c r="H13368" s="140">
        <v>6</v>
      </c>
      <c r="I13368" s="9"/>
      <c r="J13368" s="22">
        <f t="shared" si="208"/>
        <v>82.015631473728916</v>
      </c>
      <c r="K13368" s="22" t="str">
        <f>IF(I13368&lt;&gt;"",SUMIF(Table1[Codigo_servico],A13368,Table1[Subtotal_insumo]),"")</f>
        <v/>
      </c>
      <c r="L13368" s="16">
        <f>IF(Table1[[#This Row],[Ordem_insumos]]&lt;&gt;0,VLOOKUP(Table1[[#This Row],[Codigo_servico]],Preencher_Orcamento!$B:$D,3,FALSE)*Table1[[#This Row],[Qtde_insumo]],"")</f>
        <v>0</v>
      </c>
      <c r="M13368" s="16">
        <f>IF(Table1[[#This Row],[Ordem_insumos]]&lt;&gt;0,VLOOKUP(Table1[[#This Row],[Codigo_servico]],Preencher_Orcamento!$B:$D,3,FALSE)*Table1[[#This Row],[Subtotal_insumo]],"")</f>
        <v>0</v>
      </c>
    </row>
    <row r="13369" spans="1:13" x14ac:dyDescent="0.25">
      <c r="A13369" s="3">
        <v>200206</v>
      </c>
      <c r="B13369" s="125">
        <v>0</v>
      </c>
      <c r="C13369" s="131" t="s">
        <v>4791</v>
      </c>
      <c r="D13369" s="132"/>
      <c r="E13369" s="4"/>
      <c r="F13369" s="4"/>
      <c r="G13369" s="17" t="str">
        <f>IFERROR(VLOOKUP(Table1[[#This Row],[Codigo_insumo]],BD_Insumos!$B:$E,4),"")</f>
        <v/>
      </c>
      <c r="H13369" s="139"/>
      <c r="I13369" s="5" t="s">
        <v>457</v>
      </c>
      <c r="J13369" s="20" t="str">
        <f t="shared" si="208"/>
        <v/>
      </c>
      <c r="K13369" s="21">
        <f>IF(I13369&lt;&gt;"",SUMIF(Table1[Codigo_servico],A13369,Table1[Subtotal_insumo]),"")</f>
        <v>45.935687313939354</v>
      </c>
      <c r="L13369" s="17" t="str">
        <f>IF(Table1[[#This Row],[Ordem_insumos]]&lt;&gt;0,VLOOKUP(Table1[[#This Row],[Codigo_servico]],Preencher_Orcamento!$B:$D,3,FALSE)*Table1[[#This Row],[Qtde_insumo]],"")</f>
        <v/>
      </c>
      <c r="M13369" s="17" t="str">
        <f>IF(Table1[[#This Row],[Ordem_insumos]]&lt;&gt;0,VLOOKUP(Table1[[#This Row],[Codigo_servico]],Preencher_Orcamento!$B:$D,3,FALSE)*Table1[[#This Row],[Subtotal_insumo]],"")</f>
        <v/>
      </c>
    </row>
    <row r="13370" spans="1:13" x14ac:dyDescent="0.25">
      <c r="A13370" s="6">
        <v>200206</v>
      </c>
      <c r="B13370" s="126">
        <v>1</v>
      </c>
      <c r="C13370" s="133"/>
      <c r="D13370" s="134">
        <v>1182</v>
      </c>
      <c r="E13370" s="7" t="s">
        <v>4785</v>
      </c>
      <c r="F13370" s="8" t="s">
        <v>2140</v>
      </c>
      <c r="G13370" s="16">
        <f>IFERROR(VLOOKUP(Table1[[#This Row],[Codigo_insumo]],BD_Insumos!$B:$E,4),"")</f>
        <v>18.597143489363049</v>
      </c>
      <c r="H13370" s="140">
        <v>1</v>
      </c>
      <c r="I13370" s="9"/>
      <c r="J13370" s="22">
        <f t="shared" si="208"/>
        <v>18.597143489363049</v>
      </c>
      <c r="K13370" s="22" t="str">
        <f>IF(I13370&lt;&gt;"",SUMIF(Table1[Codigo_servico],A13370,Table1[Subtotal_insumo]),"")</f>
        <v/>
      </c>
      <c r="L13370" s="16">
        <f>IF(Table1[[#This Row],[Ordem_insumos]]&lt;&gt;0,VLOOKUP(Table1[[#This Row],[Codigo_servico]],Preencher_Orcamento!$B:$D,3,FALSE)*Table1[[#This Row],[Qtde_insumo]],"")</f>
        <v>0</v>
      </c>
      <c r="M13370" s="16">
        <f>IF(Table1[[#This Row],[Ordem_insumos]]&lt;&gt;0,VLOOKUP(Table1[[#This Row],[Codigo_servico]],Preencher_Orcamento!$B:$D,3,FALSE)*Table1[[#This Row],[Subtotal_insumo]],"")</f>
        <v>0</v>
      </c>
    </row>
    <row r="13371" spans="1:13" x14ac:dyDescent="0.25">
      <c r="A13371" s="6">
        <v>200206</v>
      </c>
      <c r="B13371" s="126">
        <v>2</v>
      </c>
      <c r="C13371" s="133"/>
      <c r="D13371" s="134">
        <v>1003</v>
      </c>
      <c r="E13371" s="7" t="s">
        <v>2180</v>
      </c>
      <c r="F13371" s="8" t="s">
        <v>2140</v>
      </c>
      <c r="G13371" s="16">
        <f>IFERROR(VLOOKUP(Table1[[#This Row],[Codigo_insumo]],BD_Insumos!$B:$E,4),"")</f>
        <v>13.669271912288153</v>
      </c>
      <c r="H13371" s="140">
        <v>2</v>
      </c>
      <c r="I13371" s="9"/>
      <c r="J13371" s="22">
        <f t="shared" si="208"/>
        <v>27.338543824576305</v>
      </c>
      <c r="K13371" s="22" t="str">
        <f>IF(I13371&lt;&gt;"",SUMIF(Table1[Codigo_servico],A13371,Table1[Subtotal_insumo]),"")</f>
        <v/>
      </c>
      <c r="L13371" s="16">
        <f>IF(Table1[[#This Row],[Ordem_insumos]]&lt;&gt;0,VLOOKUP(Table1[[#This Row],[Codigo_servico]],Preencher_Orcamento!$B:$D,3,FALSE)*Table1[[#This Row],[Qtde_insumo]],"")</f>
        <v>0</v>
      </c>
      <c r="M13371" s="16">
        <f>IF(Table1[[#This Row],[Ordem_insumos]]&lt;&gt;0,VLOOKUP(Table1[[#This Row],[Codigo_servico]],Preencher_Orcamento!$B:$D,3,FALSE)*Table1[[#This Row],[Subtotal_insumo]],"")</f>
        <v>0</v>
      </c>
    </row>
    <row r="13372" spans="1:13" x14ac:dyDescent="0.25">
      <c r="A13372" s="3">
        <v>200207</v>
      </c>
      <c r="B13372" s="125">
        <v>0</v>
      </c>
      <c r="C13372" s="131" t="s">
        <v>4792</v>
      </c>
      <c r="D13372" s="132"/>
      <c r="E13372" s="4"/>
      <c r="F13372" s="4"/>
      <c r="G13372" s="17" t="str">
        <f>IFERROR(VLOOKUP(Table1[[#This Row],[Codigo_insumo]],BD_Insumos!$B:$E,4),"")</f>
        <v/>
      </c>
      <c r="H13372" s="139"/>
      <c r="I13372" s="5" t="s">
        <v>457</v>
      </c>
      <c r="J13372" s="20" t="str">
        <f t="shared" si="208"/>
        <v/>
      </c>
      <c r="K13372" s="21">
        <f>IF(I13372&lt;&gt;"",SUMIF(Table1[Codigo_servico],A13372,Table1[Subtotal_insumo]),"")</f>
        <v>78.202102715590556</v>
      </c>
      <c r="L13372" s="17" t="str">
        <f>IF(Table1[[#This Row],[Ordem_insumos]]&lt;&gt;0,VLOOKUP(Table1[[#This Row],[Codigo_servico]],Preencher_Orcamento!$B:$D,3,FALSE)*Table1[[#This Row],[Qtde_insumo]],"")</f>
        <v/>
      </c>
      <c r="M13372" s="17" t="str">
        <f>IF(Table1[[#This Row],[Ordem_insumos]]&lt;&gt;0,VLOOKUP(Table1[[#This Row],[Codigo_servico]],Preencher_Orcamento!$B:$D,3,FALSE)*Table1[[#This Row],[Subtotal_insumo]],"")</f>
        <v/>
      </c>
    </row>
    <row r="13373" spans="1:13" x14ac:dyDescent="0.25">
      <c r="A13373" s="6">
        <v>200207</v>
      </c>
      <c r="B13373" s="126">
        <v>1</v>
      </c>
      <c r="C13373" s="133"/>
      <c r="D13373" s="134">
        <v>1003</v>
      </c>
      <c r="E13373" s="7" t="s">
        <v>2180</v>
      </c>
      <c r="F13373" s="8" t="s">
        <v>2140</v>
      </c>
      <c r="G13373" s="16">
        <f>IFERROR(VLOOKUP(Table1[[#This Row],[Codigo_insumo]],BD_Insumos!$B:$E,4),"")</f>
        <v>13.669271912288153</v>
      </c>
      <c r="H13373" s="140">
        <v>3</v>
      </c>
      <c r="I13373" s="9"/>
      <c r="J13373" s="22">
        <f t="shared" si="208"/>
        <v>41.007815736864458</v>
      </c>
      <c r="K13373" s="22" t="str">
        <f>IF(I13373&lt;&gt;"",SUMIF(Table1[Codigo_servico],A13373,Table1[Subtotal_insumo]),"")</f>
        <v/>
      </c>
      <c r="L13373" s="16">
        <f>IF(Table1[[#This Row],[Ordem_insumos]]&lt;&gt;0,VLOOKUP(Table1[[#This Row],[Codigo_servico]],Preencher_Orcamento!$B:$D,3,FALSE)*Table1[[#This Row],[Qtde_insumo]],"")</f>
        <v>0</v>
      </c>
      <c r="M13373" s="16">
        <f>IF(Table1[[#This Row],[Ordem_insumos]]&lt;&gt;0,VLOOKUP(Table1[[#This Row],[Codigo_servico]],Preencher_Orcamento!$B:$D,3,FALSE)*Table1[[#This Row],[Subtotal_insumo]],"")</f>
        <v>0</v>
      </c>
    </row>
    <row r="13374" spans="1:13" x14ac:dyDescent="0.25">
      <c r="A13374" s="6">
        <v>200207</v>
      </c>
      <c r="B13374" s="126">
        <v>2</v>
      </c>
      <c r="C13374" s="133"/>
      <c r="D13374" s="134">
        <v>1182</v>
      </c>
      <c r="E13374" s="7" t="s">
        <v>4785</v>
      </c>
      <c r="F13374" s="8" t="s">
        <v>2140</v>
      </c>
      <c r="G13374" s="16">
        <f>IFERROR(VLOOKUP(Table1[[#This Row],[Codigo_insumo]],BD_Insumos!$B:$E,4),"")</f>
        <v>18.597143489363049</v>
      </c>
      <c r="H13374" s="140">
        <v>2</v>
      </c>
      <c r="I13374" s="9"/>
      <c r="J13374" s="22">
        <f t="shared" si="208"/>
        <v>37.194286978726097</v>
      </c>
      <c r="K13374" s="22" t="str">
        <f>IF(I13374&lt;&gt;"",SUMIF(Table1[Codigo_servico],A13374,Table1[Subtotal_insumo]),"")</f>
        <v/>
      </c>
      <c r="L13374" s="16">
        <f>IF(Table1[[#This Row],[Ordem_insumos]]&lt;&gt;0,VLOOKUP(Table1[[#This Row],[Codigo_servico]],Preencher_Orcamento!$B:$D,3,FALSE)*Table1[[#This Row],[Qtde_insumo]],"")</f>
        <v>0</v>
      </c>
      <c r="M13374" s="16">
        <f>IF(Table1[[#This Row],[Ordem_insumos]]&lt;&gt;0,VLOOKUP(Table1[[#This Row],[Codigo_servico]],Preencher_Orcamento!$B:$D,3,FALSE)*Table1[[#This Row],[Subtotal_insumo]],"")</f>
        <v>0</v>
      </c>
    </row>
    <row r="13375" spans="1:13" x14ac:dyDescent="0.25">
      <c r="A13375" s="3">
        <v>200208</v>
      </c>
      <c r="B13375" s="125">
        <v>0</v>
      </c>
      <c r="C13375" s="131" t="s">
        <v>4793</v>
      </c>
      <c r="D13375" s="132"/>
      <c r="E13375" s="4"/>
      <c r="F13375" s="4"/>
      <c r="G13375" s="17" t="str">
        <f>IFERROR(VLOOKUP(Table1[[#This Row],[Codigo_insumo]],BD_Insumos!$B:$E,4),"")</f>
        <v/>
      </c>
      <c r="H13375" s="139"/>
      <c r="I13375" s="5" t="s">
        <v>457</v>
      </c>
      <c r="J13375" s="20" t="str">
        <f t="shared" si="208"/>
        <v/>
      </c>
      <c r="K13375" s="21">
        <f>IF(I13375&lt;&gt;"",SUMIF(Table1[Codigo_servico],A13375,Table1[Subtotal_insumo]),"")</f>
        <v>108.15848570066264</v>
      </c>
      <c r="L13375" s="17" t="str">
        <f>IF(Table1[[#This Row],[Ordem_insumos]]&lt;&gt;0,VLOOKUP(Table1[[#This Row],[Codigo_servico]],Preencher_Orcamento!$B:$D,3,FALSE)*Table1[[#This Row],[Qtde_insumo]],"")</f>
        <v/>
      </c>
      <c r="M13375" s="17" t="str">
        <f>IF(Table1[[#This Row],[Ordem_insumos]]&lt;&gt;0,VLOOKUP(Table1[[#This Row],[Codigo_servico]],Preencher_Orcamento!$B:$D,3,FALSE)*Table1[[#This Row],[Subtotal_insumo]],"")</f>
        <v/>
      </c>
    </row>
    <row r="13376" spans="1:13" x14ac:dyDescent="0.25">
      <c r="A13376" s="6">
        <v>200208</v>
      </c>
      <c r="B13376" s="126">
        <v>1</v>
      </c>
      <c r="C13376" s="133"/>
      <c r="D13376" s="134">
        <v>11070</v>
      </c>
      <c r="E13376" s="7" t="s">
        <v>185</v>
      </c>
      <c r="F13376" s="8" t="s">
        <v>5</v>
      </c>
      <c r="G13376" s="16">
        <f>IFERROR(VLOOKUP(Table1[[#This Row],[Codigo_insumo]],BD_Insumos!$B:$E,4),"")</f>
        <v>4.1189999999999998</v>
      </c>
      <c r="H13376" s="140">
        <v>4</v>
      </c>
      <c r="I13376" s="9"/>
      <c r="J13376" s="22">
        <f t="shared" si="208"/>
        <v>16.475999999999999</v>
      </c>
      <c r="K13376" s="22" t="str">
        <f>IF(I13376&lt;&gt;"",SUMIF(Table1[Codigo_servico],A13376,Table1[Subtotal_insumo]),"")</f>
        <v/>
      </c>
      <c r="L13376" s="16">
        <f>IF(Table1[[#This Row],[Ordem_insumos]]&lt;&gt;0,VLOOKUP(Table1[[#This Row],[Codigo_servico]],Preencher_Orcamento!$B:$D,3,FALSE)*Table1[[#This Row],[Qtde_insumo]],"")</f>
        <v>0</v>
      </c>
      <c r="M13376" s="16">
        <f>IF(Table1[[#This Row],[Ordem_insumos]]&lt;&gt;0,VLOOKUP(Table1[[#This Row],[Codigo_servico]],Preencher_Orcamento!$B:$D,3,FALSE)*Table1[[#This Row],[Subtotal_insumo]],"")</f>
        <v>0</v>
      </c>
    </row>
    <row r="13377" spans="1:13" x14ac:dyDescent="0.25">
      <c r="A13377" s="6">
        <v>200208</v>
      </c>
      <c r="B13377" s="126">
        <v>2</v>
      </c>
      <c r="C13377" s="133"/>
      <c r="D13377" s="134">
        <v>1003</v>
      </c>
      <c r="E13377" s="7" t="s">
        <v>2180</v>
      </c>
      <c r="F13377" s="8" t="s">
        <v>2140</v>
      </c>
      <c r="G13377" s="16">
        <f>IFERROR(VLOOKUP(Table1[[#This Row],[Codigo_insumo]],BD_Insumos!$B:$E,4),"")</f>
        <v>13.669271912288153</v>
      </c>
      <c r="H13377" s="140">
        <v>4</v>
      </c>
      <c r="I13377" s="9"/>
      <c r="J13377" s="22">
        <f t="shared" si="208"/>
        <v>54.677087649152611</v>
      </c>
      <c r="K13377" s="22" t="str">
        <f>IF(I13377&lt;&gt;"",SUMIF(Table1[Codigo_servico],A13377,Table1[Subtotal_insumo]),"")</f>
        <v/>
      </c>
      <c r="L13377" s="16">
        <f>IF(Table1[[#This Row],[Ordem_insumos]]&lt;&gt;0,VLOOKUP(Table1[[#This Row],[Codigo_servico]],Preencher_Orcamento!$B:$D,3,FALSE)*Table1[[#This Row],[Qtde_insumo]],"")</f>
        <v>0</v>
      </c>
      <c r="M13377" s="16">
        <f>IF(Table1[[#This Row],[Ordem_insumos]]&lt;&gt;0,VLOOKUP(Table1[[#This Row],[Codigo_servico]],Preencher_Orcamento!$B:$D,3,FALSE)*Table1[[#This Row],[Subtotal_insumo]],"")</f>
        <v>0</v>
      </c>
    </row>
    <row r="13378" spans="1:13" x14ac:dyDescent="0.25">
      <c r="A13378" s="6">
        <v>200208</v>
      </c>
      <c r="B13378" s="126">
        <v>3</v>
      </c>
      <c r="C13378" s="133"/>
      <c r="D13378" s="134">
        <v>2013</v>
      </c>
      <c r="E13378" s="7" t="s">
        <v>2184</v>
      </c>
      <c r="F13378" s="8" t="s">
        <v>2140</v>
      </c>
      <c r="G13378" s="18">
        <f>IFERROR(VLOOKUP(Table1[[#This Row],[Codigo_insumo]],BD_Insumos!$B:$E,4),"")</f>
        <v>15.756939025755017</v>
      </c>
      <c r="H13378" s="140">
        <v>2</v>
      </c>
      <c r="I13378" s="9"/>
      <c r="J13378" s="23">
        <f t="shared" ref="J13378:J13441" si="209">IF(I13378="",G13378*H13378,"")</f>
        <v>31.513878051510034</v>
      </c>
      <c r="K13378" s="22" t="str">
        <f>IF(I13378&lt;&gt;"",SUMIF(Table1[Codigo_servico],A13378,Table1[Subtotal_insumo]),"")</f>
        <v/>
      </c>
      <c r="L13378" s="18">
        <f>IF(Table1[[#This Row],[Ordem_insumos]]&lt;&gt;0,VLOOKUP(Table1[[#This Row],[Codigo_servico]],Preencher_Orcamento!$B:$D,3,FALSE)*Table1[[#This Row],[Qtde_insumo]],"")</f>
        <v>0</v>
      </c>
      <c r="M13378" s="18">
        <f>IF(Table1[[#This Row],[Ordem_insumos]]&lt;&gt;0,VLOOKUP(Table1[[#This Row],[Codigo_servico]],Preencher_Orcamento!$B:$D,3,FALSE)*Table1[[#This Row],[Subtotal_insumo]],"")</f>
        <v>0</v>
      </c>
    </row>
    <row r="13379" spans="1:13" x14ac:dyDescent="0.25">
      <c r="A13379" s="6">
        <v>200208</v>
      </c>
      <c r="B13379" s="126">
        <v>4</v>
      </c>
      <c r="C13379" s="133"/>
      <c r="D13379" s="134">
        <v>17515</v>
      </c>
      <c r="E13379" s="7" t="s">
        <v>383</v>
      </c>
      <c r="F13379" s="8" t="s">
        <v>197</v>
      </c>
      <c r="G13379" s="18">
        <f>IFERROR(VLOOKUP(Table1[[#This Row],[Codigo_insumo]],BD_Insumos!$B:$E,4),"")</f>
        <v>5.5275999999999996</v>
      </c>
      <c r="H13379" s="140">
        <v>0.2</v>
      </c>
      <c r="I13379" s="9"/>
      <c r="J13379" s="23">
        <f t="shared" si="209"/>
        <v>1.1055200000000001</v>
      </c>
      <c r="K13379" s="22" t="str">
        <f>IF(I13379&lt;&gt;"",SUMIF(Table1[Codigo_servico],A13379,Table1[Subtotal_insumo]),"")</f>
        <v/>
      </c>
      <c r="L13379" s="18">
        <f>IF(Table1[[#This Row],[Ordem_insumos]]&lt;&gt;0,VLOOKUP(Table1[[#This Row],[Codigo_servico]],Preencher_Orcamento!$B:$D,3,FALSE)*Table1[[#This Row],[Qtde_insumo]],"")</f>
        <v>0</v>
      </c>
      <c r="M13379" s="18">
        <f>IF(Table1[[#This Row],[Ordem_insumos]]&lt;&gt;0,VLOOKUP(Table1[[#This Row],[Codigo_servico]],Preencher_Orcamento!$B:$D,3,FALSE)*Table1[[#This Row],[Subtotal_insumo]],"")</f>
        <v>0</v>
      </c>
    </row>
    <row r="13380" spans="1:13" x14ac:dyDescent="0.25">
      <c r="A13380" s="6">
        <v>200208</v>
      </c>
      <c r="B13380" s="126">
        <v>5</v>
      </c>
      <c r="C13380" s="133"/>
      <c r="D13380" s="134">
        <v>11066</v>
      </c>
      <c r="E13380" s="7" t="s">
        <v>183</v>
      </c>
      <c r="F13380" s="8" t="s">
        <v>5</v>
      </c>
      <c r="G13380" s="18">
        <f>IFERROR(VLOOKUP(Table1[[#This Row],[Codigo_insumo]],BD_Insumos!$B:$E,4),"")</f>
        <v>1.0965</v>
      </c>
      <c r="H13380" s="140">
        <v>4</v>
      </c>
      <c r="I13380" s="9"/>
      <c r="J13380" s="23">
        <f t="shared" si="209"/>
        <v>4.3860000000000001</v>
      </c>
      <c r="K13380" s="22" t="str">
        <f>IF(I13380&lt;&gt;"",SUMIF(Table1[Codigo_servico],A13380,Table1[Subtotal_insumo]),"")</f>
        <v/>
      </c>
      <c r="L13380" s="18">
        <f>IF(Table1[[#This Row],[Ordem_insumos]]&lt;&gt;0,VLOOKUP(Table1[[#This Row],[Codigo_servico]],Preencher_Orcamento!$B:$D,3,FALSE)*Table1[[#This Row],[Qtde_insumo]],"")</f>
        <v>0</v>
      </c>
      <c r="M13380" s="18">
        <f>IF(Table1[[#This Row],[Ordem_insumos]]&lt;&gt;0,VLOOKUP(Table1[[#This Row],[Codigo_servico]],Preencher_Orcamento!$B:$D,3,FALSE)*Table1[[#This Row],[Subtotal_insumo]],"")</f>
        <v>0</v>
      </c>
    </row>
    <row r="13381" spans="1:13" x14ac:dyDescent="0.25">
      <c r="A13381" s="3">
        <v>200209</v>
      </c>
      <c r="B13381" s="125">
        <v>0</v>
      </c>
      <c r="C13381" s="131" t="s">
        <v>4794</v>
      </c>
      <c r="D13381" s="132"/>
      <c r="E13381" s="4"/>
      <c r="F13381" s="4"/>
      <c r="G13381" s="17" t="str">
        <f>IFERROR(VLOOKUP(Table1[[#This Row],[Codigo_insumo]],BD_Insumos!$B:$E,4),"")</f>
        <v/>
      </c>
      <c r="H13381" s="139"/>
      <c r="I13381" s="5" t="s">
        <v>5</v>
      </c>
      <c r="J13381" s="20" t="str">
        <f t="shared" si="209"/>
        <v/>
      </c>
      <c r="K13381" s="21">
        <f>IF(I13381&lt;&gt;"",SUMIF(Table1[Codigo_servico],A13381,Table1[Subtotal_insumo]),"")</f>
        <v>78.764600290862276</v>
      </c>
      <c r="L13381" s="17" t="str">
        <f>IF(Table1[[#This Row],[Ordem_insumos]]&lt;&gt;0,VLOOKUP(Table1[[#This Row],[Codigo_servico]],Preencher_Orcamento!$B:$D,3,FALSE)*Table1[[#This Row],[Qtde_insumo]],"")</f>
        <v/>
      </c>
      <c r="M13381" s="17" t="str">
        <f>IF(Table1[[#This Row],[Ordem_insumos]]&lt;&gt;0,VLOOKUP(Table1[[#This Row],[Codigo_servico]],Preencher_Orcamento!$B:$D,3,FALSE)*Table1[[#This Row],[Subtotal_insumo]],"")</f>
        <v/>
      </c>
    </row>
    <row r="13382" spans="1:13" x14ac:dyDescent="0.25">
      <c r="A13382" s="6">
        <v>200209</v>
      </c>
      <c r="B13382" s="126">
        <v>1</v>
      </c>
      <c r="C13382" s="133"/>
      <c r="D13382" s="134">
        <v>1003</v>
      </c>
      <c r="E13382" s="7" t="s">
        <v>2180</v>
      </c>
      <c r="F13382" s="8" t="s">
        <v>2140</v>
      </c>
      <c r="G13382" s="16">
        <f>IFERROR(VLOOKUP(Table1[[#This Row],[Codigo_insumo]],BD_Insumos!$B:$E,4),"")</f>
        <v>13.669271912288153</v>
      </c>
      <c r="H13382" s="140">
        <v>1.0660000000000001</v>
      </c>
      <c r="I13382" s="9"/>
      <c r="J13382" s="22">
        <f t="shared" si="209"/>
        <v>14.571443858499171</v>
      </c>
      <c r="K13382" s="22" t="str">
        <f>IF(I13382&lt;&gt;"",SUMIF(Table1[Codigo_servico],A13382,Table1[Subtotal_insumo]),"")</f>
        <v/>
      </c>
      <c r="L13382" s="16">
        <f>IF(Table1[[#This Row],[Ordem_insumos]]&lt;&gt;0,VLOOKUP(Table1[[#This Row],[Codigo_servico]],Preencher_Orcamento!$B:$D,3,FALSE)*Table1[[#This Row],[Qtde_insumo]],"")</f>
        <v>0</v>
      </c>
      <c r="M13382" s="16">
        <f>IF(Table1[[#This Row],[Ordem_insumos]]&lt;&gt;0,VLOOKUP(Table1[[#This Row],[Codigo_servico]],Preencher_Orcamento!$B:$D,3,FALSE)*Table1[[#This Row],[Subtotal_insumo]],"")</f>
        <v>0</v>
      </c>
    </row>
    <row r="13383" spans="1:13" x14ac:dyDescent="0.25">
      <c r="A13383" s="6">
        <v>200209</v>
      </c>
      <c r="B13383" s="126">
        <v>2</v>
      </c>
      <c r="C13383" s="133"/>
      <c r="D13383" s="134">
        <v>1164</v>
      </c>
      <c r="E13383" s="7" t="s">
        <v>4784</v>
      </c>
      <c r="F13383" s="8" t="s">
        <v>2140</v>
      </c>
      <c r="G13383" s="16">
        <f>IFERROR(VLOOKUP(Table1[[#This Row],[Codigo_insumo]],BD_Insumos!$B:$E,4),"")</f>
        <v>56.658341252498374</v>
      </c>
      <c r="H13383" s="140">
        <v>0.13300000000000001</v>
      </c>
      <c r="I13383" s="9"/>
      <c r="J13383" s="22">
        <f t="shared" si="209"/>
        <v>7.5355593865822845</v>
      </c>
      <c r="K13383" s="22" t="str">
        <f>IF(I13383&lt;&gt;"",SUMIF(Table1[Codigo_servico],A13383,Table1[Subtotal_insumo]),"")</f>
        <v/>
      </c>
      <c r="L13383" s="16">
        <f>IF(Table1[[#This Row],[Ordem_insumos]]&lt;&gt;0,VLOOKUP(Table1[[#This Row],[Codigo_servico]],Preencher_Orcamento!$B:$D,3,FALSE)*Table1[[#This Row],[Qtde_insumo]],"")</f>
        <v>0</v>
      </c>
      <c r="M13383" s="16">
        <f>IF(Table1[[#This Row],[Ordem_insumos]]&lt;&gt;0,VLOOKUP(Table1[[#This Row],[Codigo_servico]],Preencher_Orcamento!$B:$D,3,FALSE)*Table1[[#This Row],[Subtotal_insumo]],"")</f>
        <v>0</v>
      </c>
    </row>
    <row r="13384" spans="1:13" ht="26.25" x14ac:dyDescent="0.25">
      <c r="A13384" s="6">
        <v>200209</v>
      </c>
      <c r="B13384" s="126">
        <v>3</v>
      </c>
      <c r="C13384" s="133"/>
      <c r="D13384" s="134">
        <v>82030</v>
      </c>
      <c r="E13384" s="7" t="s">
        <v>2069</v>
      </c>
      <c r="F13384" s="8" t="s">
        <v>2070</v>
      </c>
      <c r="G13384" s="16">
        <f>IFERROR(VLOOKUP(Table1[[#This Row],[Codigo_insumo]],BD_Insumos!$B:$E,4),"")</f>
        <v>3.0821999999999998</v>
      </c>
      <c r="H13384" s="140">
        <v>2.5</v>
      </c>
      <c r="I13384" s="9"/>
      <c r="J13384" s="22">
        <f t="shared" si="209"/>
        <v>7.7054999999999998</v>
      </c>
      <c r="K13384" s="22" t="str">
        <f>IF(I13384&lt;&gt;"",SUMIF(Table1[Codigo_servico],A13384,Table1[Subtotal_insumo]),"")</f>
        <v/>
      </c>
      <c r="L13384" s="16">
        <f>IF(Table1[[#This Row],[Ordem_insumos]]&lt;&gt;0,VLOOKUP(Table1[[#This Row],[Codigo_servico]],Preencher_Orcamento!$B:$D,3,FALSE)*Table1[[#This Row],[Qtde_insumo]],"")</f>
        <v>0</v>
      </c>
      <c r="M13384" s="16">
        <f>IF(Table1[[#This Row],[Ordem_insumos]]&lt;&gt;0,VLOOKUP(Table1[[#This Row],[Codigo_servico]],Preencher_Orcamento!$B:$D,3,FALSE)*Table1[[#This Row],[Subtotal_insumo]],"")</f>
        <v>0</v>
      </c>
    </row>
    <row r="13385" spans="1:13" ht="39" x14ac:dyDescent="0.25">
      <c r="A13385" s="6">
        <v>200209</v>
      </c>
      <c r="B13385" s="126">
        <v>4</v>
      </c>
      <c r="C13385" s="133"/>
      <c r="D13385" s="134">
        <v>1135</v>
      </c>
      <c r="E13385" s="7" t="s">
        <v>4795</v>
      </c>
      <c r="F13385" s="8" t="s">
        <v>2140</v>
      </c>
      <c r="G13385" s="16">
        <f>IFERROR(VLOOKUP(Table1[[#This Row],[Codigo_insumo]],BD_Insumos!$B:$E,4),"")</f>
        <v>77.307233509200842</v>
      </c>
      <c r="H13385" s="140">
        <v>0.375</v>
      </c>
      <c r="I13385" s="9"/>
      <c r="J13385" s="22">
        <f t="shared" si="209"/>
        <v>28.990212565950316</v>
      </c>
      <c r="K13385" s="22" t="str">
        <f>IF(I13385&lt;&gt;"",SUMIF(Table1[Codigo_servico],A13385,Table1[Subtotal_insumo]),"")</f>
        <v/>
      </c>
      <c r="L13385" s="16">
        <f>IF(Table1[[#This Row],[Ordem_insumos]]&lt;&gt;0,VLOOKUP(Table1[[#This Row],[Codigo_servico]],Preencher_Orcamento!$B:$D,3,FALSE)*Table1[[#This Row],[Qtde_insumo]],"")</f>
        <v>0</v>
      </c>
      <c r="M13385" s="16">
        <f>IF(Table1[[#This Row],[Ordem_insumos]]&lt;&gt;0,VLOOKUP(Table1[[#This Row],[Codigo_servico]],Preencher_Orcamento!$B:$D,3,FALSE)*Table1[[#This Row],[Subtotal_insumo]],"")</f>
        <v>0</v>
      </c>
    </row>
    <row r="13386" spans="1:13" x14ac:dyDescent="0.25">
      <c r="A13386" s="6">
        <v>200209</v>
      </c>
      <c r="B13386" s="126">
        <v>5</v>
      </c>
      <c r="C13386" s="133"/>
      <c r="D13386" s="134">
        <v>1182</v>
      </c>
      <c r="E13386" s="7" t="s">
        <v>4785</v>
      </c>
      <c r="F13386" s="8" t="s">
        <v>2140</v>
      </c>
      <c r="G13386" s="18">
        <f>IFERROR(VLOOKUP(Table1[[#This Row],[Codigo_insumo]],BD_Insumos!$B:$E,4),"")</f>
        <v>18.597143489363049</v>
      </c>
      <c r="H13386" s="140">
        <v>0.53300000000000003</v>
      </c>
      <c r="I13386" s="9"/>
      <c r="J13386" s="23">
        <f t="shared" si="209"/>
        <v>9.9122774798305056</v>
      </c>
      <c r="K13386" s="22" t="str">
        <f>IF(I13386&lt;&gt;"",SUMIF(Table1[Codigo_servico],A13386,Table1[Subtotal_insumo]),"")</f>
        <v/>
      </c>
      <c r="L13386" s="18">
        <f>IF(Table1[[#This Row],[Ordem_insumos]]&lt;&gt;0,VLOOKUP(Table1[[#This Row],[Codigo_servico]],Preencher_Orcamento!$B:$D,3,FALSE)*Table1[[#This Row],[Qtde_insumo]],"")</f>
        <v>0</v>
      </c>
      <c r="M13386" s="18">
        <f>IF(Table1[[#This Row],[Ordem_insumos]]&lt;&gt;0,VLOOKUP(Table1[[#This Row],[Codigo_servico]],Preencher_Orcamento!$B:$D,3,FALSE)*Table1[[#This Row],[Subtotal_insumo]],"")</f>
        <v>0</v>
      </c>
    </row>
    <row r="13387" spans="1:13" x14ac:dyDescent="0.25">
      <c r="A13387" s="6">
        <v>200209</v>
      </c>
      <c r="B13387" s="126">
        <v>6</v>
      </c>
      <c r="C13387" s="133"/>
      <c r="D13387" s="134">
        <v>94296</v>
      </c>
      <c r="E13387" s="7" t="s">
        <v>2141</v>
      </c>
      <c r="F13387" s="8" t="s">
        <v>2140</v>
      </c>
      <c r="G13387" s="18">
        <f>IFERROR(VLOOKUP(Table1[[#This Row],[Codigo_insumo]],BD_Insumos!$B:$E,4),"")</f>
        <v>30.178999999999998</v>
      </c>
      <c r="H13387" s="140">
        <v>0.33300000000000002</v>
      </c>
      <c r="I13387" s="9"/>
      <c r="J13387" s="23">
        <f t="shared" si="209"/>
        <v>10.049607</v>
      </c>
      <c r="K13387" s="22" t="str">
        <f>IF(I13387&lt;&gt;"",SUMIF(Table1[Codigo_servico],A13387,Table1[Subtotal_insumo]),"")</f>
        <v/>
      </c>
      <c r="L13387" s="18">
        <f>IF(Table1[[#This Row],[Ordem_insumos]]&lt;&gt;0,VLOOKUP(Table1[[#This Row],[Codigo_servico]],Preencher_Orcamento!$B:$D,3,FALSE)*Table1[[#This Row],[Qtde_insumo]],"")</f>
        <v>0</v>
      </c>
      <c r="M13387" s="18">
        <f>IF(Table1[[#This Row],[Ordem_insumos]]&lt;&gt;0,VLOOKUP(Table1[[#This Row],[Codigo_servico]],Preencher_Orcamento!$B:$D,3,FALSE)*Table1[[#This Row],[Subtotal_insumo]],"")</f>
        <v>0</v>
      </c>
    </row>
    <row r="13388" spans="1:13" x14ac:dyDescent="0.25">
      <c r="A13388" s="3">
        <v>200301</v>
      </c>
      <c r="B13388" s="125">
        <v>0</v>
      </c>
      <c r="C13388" s="131" t="s">
        <v>4796</v>
      </c>
      <c r="D13388" s="132"/>
      <c r="E13388" s="4"/>
      <c r="F13388" s="4"/>
      <c r="G13388" s="17" t="str">
        <f>IFERROR(VLOOKUP(Table1[[#This Row],[Codigo_insumo]],BD_Insumos!$B:$E,4),"")</f>
        <v/>
      </c>
      <c r="H13388" s="139"/>
      <c r="I13388" s="5" t="s">
        <v>2140</v>
      </c>
      <c r="J13388" s="20" t="str">
        <f t="shared" si="209"/>
        <v/>
      </c>
      <c r="K13388" s="21">
        <f>IF(I13388&lt;&gt;"",SUMIF(Table1[Codigo_servico],A13388,Table1[Subtotal_insumo]),"")</f>
        <v>299.55591914059744</v>
      </c>
      <c r="L13388" s="17" t="str">
        <f>IF(Table1[[#This Row],[Ordem_insumos]]&lt;&gt;0,VLOOKUP(Table1[[#This Row],[Codigo_servico]],Preencher_Orcamento!$B:$D,3,FALSE)*Table1[[#This Row],[Qtde_insumo]],"")</f>
        <v/>
      </c>
      <c r="M13388" s="17" t="str">
        <f>IF(Table1[[#This Row],[Ordem_insumos]]&lt;&gt;0,VLOOKUP(Table1[[#This Row],[Codigo_servico]],Preencher_Orcamento!$B:$D,3,FALSE)*Table1[[#This Row],[Subtotal_insumo]],"")</f>
        <v/>
      </c>
    </row>
    <row r="13389" spans="1:13" ht="39" x14ac:dyDescent="0.25">
      <c r="A13389" s="6">
        <v>200301</v>
      </c>
      <c r="B13389" s="126">
        <v>1</v>
      </c>
      <c r="C13389" s="133"/>
      <c r="D13389" s="134">
        <v>1120</v>
      </c>
      <c r="E13389" s="7" t="s">
        <v>4797</v>
      </c>
      <c r="F13389" s="8" t="s">
        <v>2140</v>
      </c>
      <c r="G13389" s="16">
        <f>IFERROR(VLOOKUP(Table1[[#This Row],[Codigo_insumo]],BD_Insumos!$B:$E,4),"")</f>
        <v>299.55591914059744</v>
      </c>
      <c r="H13389" s="140">
        <v>1</v>
      </c>
      <c r="I13389" s="9"/>
      <c r="J13389" s="22">
        <f t="shared" si="209"/>
        <v>299.55591914059744</v>
      </c>
      <c r="K13389" s="22" t="str">
        <f>IF(I13389&lt;&gt;"",SUMIF(Table1[Codigo_servico],A13389,Table1[Subtotal_insumo]),"")</f>
        <v/>
      </c>
      <c r="L13389" s="16">
        <f>IF(Table1[[#This Row],[Ordem_insumos]]&lt;&gt;0,VLOOKUP(Table1[[#This Row],[Codigo_servico]],Preencher_Orcamento!$B:$D,3,FALSE)*Table1[[#This Row],[Qtde_insumo]],"")</f>
        <v>0</v>
      </c>
      <c r="M13389" s="16">
        <f>IF(Table1[[#This Row],[Ordem_insumos]]&lt;&gt;0,VLOOKUP(Table1[[#This Row],[Codigo_servico]],Preencher_Orcamento!$B:$D,3,FALSE)*Table1[[#This Row],[Subtotal_insumo]],"")</f>
        <v>0</v>
      </c>
    </row>
    <row r="13390" spans="1:13" x14ac:dyDescent="0.25">
      <c r="A13390" s="3">
        <v>200302</v>
      </c>
      <c r="B13390" s="125">
        <v>0</v>
      </c>
      <c r="C13390" s="131" t="s">
        <v>4798</v>
      </c>
      <c r="D13390" s="132"/>
      <c r="E13390" s="4"/>
      <c r="F13390" s="4"/>
      <c r="G13390" s="17" t="str">
        <f>IFERROR(VLOOKUP(Table1[[#This Row],[Codigo_insumo]],BD_Insumos!$B:$E,4),"")</f>
        <v/>
      </c>
      <c r="H13390" s="139"/>
      <c r="I13390" s="5" t="s">
        <v>2140</v>
      </c>
      <c r="J13390" s="20" t="str">
        <f t="shared" si="209"/>
        <v/>
      </c>
      <c r="K13390" s="21">
        <f>IF(I13390&lt;&gt;"",SUMIF(Table1[Codigo_servico],A13390,Table1[Subtotal_insumo]),"")</f>
        <v>157.32863068366447</v>
      </c>
      <c r="L13390" s="17" t="str">
        <f>IF(Table1[[#This Row],[Ordem_insumos]]&lt;&gt;0,VLOOKUP(Table1[[#This Row],[Codigo_servico]],Preencher_Orcamento!$B:$D,3,FALSE)*Table1[[#This Row],[Qtde_insumo]],"")</f>
        <v/>
      </c>
      <c r="M13390" s="17" t="str">
        <f>IF(Table1[[#This Row],[Ordem_insumos]]&lt;&gt;0,VLOOKUP(Table1[[#This Row],[Codigo_servico]],Preencher_Orcamento!$B:$D,3,FALSE)*Table1[[#This Row],[Subtotal_insumo]],"")</f>
        <v/>
      </c>
    </row>
    <row r="13391" spans="1:13" ht="39" x14ac:dyDescent="0.25">
      <c r="A13391" s="6">
        <v>200302</v>
      </c>
      <c r="B13391" s="126">
        <v>1</v>
      </c>
      <c r="C13391" s="133"/>
      <c r="D13391" s="134">
        <v>1124</v>
      </c>
      <c r="E13391" s="7" t="s">
        <v>2959</v>
      </c>
      <c r="F13391" s="8" t="s">
        <v>2140</v>
      </c>
      <c r="G13391" s="16">
        <f>IFERROR(VLOOKUP(Table1[[#This Row],[Codigo_insumo]],BD_Insumos!$B:$E,4),"")</f>
        <v>157.32863068366447</v>
      </c>
      <c r="H13391" s="140">
        <v>1</v>
      </c>
      <c r="I13391" s="9"/>
      <c r="J13391" s="22">
        <f t="shared" si="209"/>
        <v>157.32863068366447</v>
      </c>
      <c r="K13391" s="22" t="str">
        <f>IF(I13391&lt;&gt;"",SUMIF(Table1[Codigo_servico],A13391,Table1[Subtotal_insumo]),"")</f>
        <v/>
      </c>
      <c r="L13391" s="16">
        <f>IF(Table1[[#This Row],[Ordem_insumos]]&lt;&gt;0,VLOOKUP(Table1[[#This Row],[Codigo_servico]],Preencher_Orcamento!$B:$D,3,FALSE)*Table1[[#This Row],[Qtde_insumo]],"")</f>
        <v>0</v>
      </c>
      <c r="M13391" s="16">
        <f>IF(Table1[[#This Row],[Ordem_insumos]]&lt;&gt;0,VLOOKUP(Table1[[#This Row],[Codigo_servico]],Preencher_Orcamento!$B:$D,3,FALSE)*Table1[[#This Row],[Subtotal_insumo]],"")</f>
        <v>0</v>
      </c>
    </row>
    <row r="13392" spans="1:13" x14ac:dyDescent="0.25">
      <c r="A13392" s="3">
        <v>200303</v>
      </c>
      <c r="B13392" s="125">
        <v>0</v>
      </c>
      <c r="C13392" s="131" t="s">
        <v>4799</v>
      </c>
      <c r="D13392" s="132"/>
      <c r="E13392" s="4"/>
      <c r="F13392" s="4"/>
      <c r="G13392" s="17" t="str">
        <f>IFERROR(VLOOKUP(Table1[[#This Row],[Codigo_insumo]],BD_Insumos!$B:$E,4),"")</f>
        <v/>
      </c>
      <c r="H13392" s="139"/>
      <c r="I13392" s="5" t="s">
        <v>2140</v>
      </c>
      <c r="J13392" s="20" t="str">
        <f t="shared" si="209"/>
        <v/>
      </c>
      <c r="K13392" s="21">
        <f>IF(I13392&lt;&gt;"",SUMIF(Table1[Codigo_servico],A13392,Table1[Subtotal_insumo]),"")</f>
        <v>77.081369400201339</v>
      </c>
      <c r="L13392" s="17" t="str">
        <f>IF(Table1[[#This Row],[Ordem_insumos]]&lt;&gt;0,VLOOKUP(Table1[[#This Row],[Codigo_servico]],Preencher_Orcamento!$B:$D,3,FALSE)*Table1[[#This Row],[Qtde_insumo]],"")</f>
        <v/>
      </c>
      <c r="M13392" s="17" t="str">
        <f>IF(Table1[[#This Row],[Ordem_insumos]]&lt;&gt;0,VLOOKUP(Table1[[#This Row],[Codigo_servico]],Preencher_Orcamento!$B:$D,3,FALSE)*Table1[[#This Row],[Subtotal_insumo]],"")</f>
        <v/>
      </c>
    </row>
    <row r="13393" spans="1:13" ht="26.25" x14ac:dyDescent="0.25">
      <c r="A13393" s="6">
        <v>200303</v>
      </c>
      <c r="B13393" s="126">
        <v>1</v>
      </c>
      <c r="C13393" s="133"/>
      <c r="D13393" s="134">
        <v>1128</v>
      </c>
      <c r="E13393" s="7" t="s">
        <v>4800</v>
      </c>
      <c r="F13393" s="8" t="s">
        <v>2140</v>
      </c>
      <c r="G13393" s="16">
        <f>IFERROR(VLOOKUP(Table1[[#This Row],[Codigo_insumo]],BD_Insumos!$B:$E,4),"")</f>
        <v>77.081369400201339</v>
      </c>
      <c r="H13393" s="140">
        <v>1</v>
      </c>
      <c r="I13393" s="9"/>
      <c r="J13393" s="22">
        <f t="shared" si="209"/>
        <v>77.081369400201339</v>
      </c>
      <c r="K13393" s="22" t="str">
        <f>IF(I13393&lt;&gt;"",SUMIF(Table1[Codigo_servico],A13393,Table1[Subtotal_insumo]),"")</f>
        <v/>
      </c>
      <c r="L13393" s="16">
        <f>IF(Table1[[#This Row],[Ordem_insumos]]&lt;&gt;0,VLOOKUP(Table1[[#This Row],[Codigo_servico]],Preencher_Orcamento!$B:$D,3,FALSE)*Table1[[#This Row],[Qtde_insumo]],"")</f>
        <v>0</v>
      </c>
      <c r="M13393" s="16">
        <f>IF(Table1[[#This Row],[Ordem_insumos]]&lt;&gt;0,VLOOKUP(Table1[[#This Row],[Codigo_servico]],Preencher_Orcamento!$B:$D,3,FALSE)*Table1[[#This Row],[Subtotal_insumo]],"")</f>
        <v>0</v>
      </c>
    </row>
    <row r="13394" spans="1:13" x14ac:dyDescent="0.25">
      <c r="A13394" s="3">
        <v>200305</v>
      </c>
      <c r="B13394" s="125">
        <v>0</v>
      </c>
      <c r="C13394" s="131" t="s">
        <v>4801</v>
      </c>
      <c r="D13394" s="132"/>
      <c r="E13394" s="4"/>
      <c r="F13394" s="4"/>
      <c r="G13394" s="17" t="str">
        <f>IFERROR(VLOOKUP(Table1[[#This Row],[Codigo_insumo]],BD_Insumos!$B:$E,4),"")</f>
        <v/>
      </c>
      <c r="H13394" s="139"/>
      <c r="I13394" s="5" t="s">
        <v>2140</v>
      </c>
      <c r="J13394" s="20" t="str">
        <f t="shared" si="209"/>
        <v/>
      </c>
      <c r="K13394" s="21">
        <f>IF(I13394&lt;&gt;"",SUMIF(Table1[Codigo_servico],A13394,Table1[Subtotal_insumo]),"")</f>
        <v>54.701451416878463</v>
      </c>
      <c r="L13394" s="17" t="str">
        <f>IF(Table1[[#This Row],[Ordem_insumos]]&lt;&gt;0,VLOOKUP(Table1[[#This Row],[Codigo_servico]],Preencher_Orcamento!$B:$D,3,FALSE)*Table1[[#This Row],[Qtde_insumo]],"")</f>
        <v/>
      </c>
      <c r="M13394" s="17" t="str">
        <f>IF(Table1[[#This Row],[Ordem_insumos]]&lt;&gt;0,VLOOKUP(Table1[[#This Row],[Codigo_servico]],Preencher_Orcamento!$B:$D,3,FALSE)*Table1[[#This Row],[Subtotal_insumo]],"")</f>
        <v/>
      </c>
    </row>
    <row r="13395" spans="1:13" ht="39" x14ac:dyDescent="0.25">
      <c r="A13395" s="6">
        <v>200305</v>
      </c>
      <c r="B13395" s="126">
        <v>1</v>
      </c>
      <c r="C13395" s="133"/>
      <c r="D13395" s="134">
        <v>1114</v>
      </c>
      <c r="E13395" s="7" t="s">
        <v>4802</v>
      </c>
      <c r="F13395" s="8" t="s">
        <v>2140</v>
      </c>
      <c r="G13395" s="16">
        <f>IFERROR(VLOOKUP(Table1[[#This Row],[Codigo_insumo]],BD_Insumos!$B:$E,4),"")</f>
        <v>54.701451416878463</v>
      </c>
      <c r="H13395" s="140">
        <v>1</v>
      </c>
      <c r="I13395" s="9"/>
      <c r="J13395" s="22">
        <f t="shared" si="209"/>
        <v>54.701451416878463</v>
      </c>
      <c r="K13395" s="22" t="str">
        <f>IF(I13395&lt;&gt;"",SUMIF(Table1[Codigo_servico],A13395,Table1[Subtotal_insumo]),"")</f>
        <v/>
      </c>
      <c r="L13395" s="16">
        <f>IF(Table1[[#This Row],[Ordem_insumos]]&lt;&gt;0,VLOOKUP(Table1[[#This Row],[Codigo_servico]],Preencher_Orcamento!$B:$D,3,FALSE)*Table1[[#This Row],[Qtde_insumo]],"")</f>
        <v>0</v>
      </c>
      <c r="M13395" s="16">
        <f>IF(Table1[[#This Row],[Ordem_insumos]]&lt;&gt;0,VLOOKUP(Table1[[#This Row],[Codigo_servico]],Preencher_Orcamento!$B:$D,3,FALSE)*Table1[[#This Row],[Subtotal_insumo]],"")</f>
        <v>0</v>
      </c>
    </row>
    <row r="13396" spans="1:13" x14ac:dyDescent="0.25">
      <c r="A13396" s="3">
        <v>200306</v>
      </c>
      <c r="B13396" s="125">
        <v>0</v>
      </c>
      <c r="C13396" s="131" t="s">
        <v>4803</v>
      </c>
      <c r="D13396" s="132"/>
      <c r="E13396" s="4"/>
      <c r="F13396" s="4"/>
      <c r="G13396" s="17" t="str">
        <f>IFERROR(VLOOKUP(Table1[[#This Row],[Codigo_insumo]],BD_Insumos!$B:$E,4),"")</f>
        <v/>
      </c>
      <c r="H13396" s="139"/>
      <c r="I13396" s="5" t="s">
        <v>2140</v>
      </c>
      <c r="J13396" s="20" t="str">
        <f t="shared" si="209"/>
        <v/>
      </c>
      <c r="K13396" s="21">
        <f>IF(I13396&lt;&gt;"",SUMIF(Table1[Codigo_servico],A13396,Table1[Subtotal_insumo]),"")</f>
        <v>56.658341252498374</v>
      </c>
      <c r="L13396" s="17" t="str">
        <f>IF(Table1[[#This Row],[Ordem_insumos]]&lt;&gt;0,VLOOKUP(Table1[[#This Row],[Codigo_servico]],Preencher_Orcamento!$B:$D,3,FALSE)*Table1[[#This Row],[Qtde_insumo]],"")</f>
        <v/>
      </c>
      <c r="M13396" s="17" t="str">
        <f>IF(Table1[[#This Row],[Ordem_insumos]]&lt;&gt;0,VLOOKUP(Table1[[#This Row],[Codigo_servico]],Preencher_Orcamento!$B:$D,3,FALSE)*Table1[[#This Row],[Subtotal_insumo]],"")</f>
        <v/>
      </c>
    </row>
    <row r="13397" spans="1:13" x14ac:dyDescent="0.25">
      <c r="A13397" s="6">
        <v>200306</v>
      </c>
      <c r="B13397" s="126">
        <v>1</v>
      </c>
      <c r="C13397" s="133"/>
      <c r="D13397" s="134">
        <v>1164</v>
      </c>
      <c r="E13397" s="7" t="s">
        <v>4784</v>
      </c>
      <c r="F13397" s="8" t="s">
        <v>2140</v>
      </c>
      <c r="G13397" s="16">
        <f>IFERROR(VLOOKUP(Table1[[#This Row],[Codigo_insumo]],BD_Insumos!$B:$E,4),"")</f>
        <v>56.658341252498374</v>
      </c>
      <c r="H13397" s="140">
        <v>1</v>
      </c>
      <c r="I13397" s="9"/>
      <c r="J13397" s="22">
        <f t="shared" si="209"/>
        <v>56.658341252498374</v>
      </c>
      <c r="K13397" s="22" t="str">
        <f>IF(I13397&lt;&gt;"",SUMIF(Table1[Codigo_servico],A13397,Table1[Subtotal_insumo]),"")</f>
        <v/>
      </c>
      <c r="L13397" s="16">
        <f>IF(Table1[[#This Row],[Ordem_insumos]]&lt;&gt;0,VLOOKUP(Table1[[#This Row],[Codigo_servico]],Preencher_Orcamento!$B:$D,3,FALSE)*Table1[[#This Row],[Qtde_insumo]],"")</f>
        <v>0</v>
      </c>
      <c r="M13397" s="16">
        <f>IF(Table1[[#This Row],[Ordem_insumos]]&lt;&gt;0,VLOOKUP(Table1[[#This Row],[Codigo_servico]],Preencher_Orcamento!$B:$D,3,FALSE)*Table1[[#This Row],[Subtotal_insumo]],"")</f>
        <v>0</v>
      </c>
    </row>
    <row r="13398" spans="1:13" x14ac:dyDescent="0.25">
      <c r="A13398" s="3">
        <v>200307</v>
      </c>
      <c r="B13398" s="125">
        <v>0</v>
      </c>
      <c r="C13398" s="131" t="s">
        <v>4804</v>
      </c>
      <c r="D13398" s="132"/>
      <c r="E13398" s="4"/>
      <c r="F13398" s="4"/>
      <c r="G13398" s="17" t="str">
        <f>IFERROR(VLOOKUP(Table1[[#This Row],[Codigo_insumo]],BD_Insumos!$B:$E,4),"")</f>
        <v/>
      </c>
      <c r="H13398" s="139"/>
      <c r="I13398" s="5" t="s">
        <v>2140</v>
      </c>
      <c r="J13398" s="20" t="str">
        <f t="shared" si="209"/>
        <v/>
      </c>
      <c r="K13398" s="21">
        <f>IF(I13398&lt;&gt;"",SUMIF(Table1[Codigo_servico],A13398,Table1[Subtotal_insumo]),"")</f>
        <v>269.47665114987694</v>
      </c>
      <c r="L13398" s="17" t="str">
        <f>IF(Table1[[#This Row],[Ordem_insumos]]&lt;&gt;0,VLOOKUP(Table1[[#This Row],[Codigo_servico]],Preencher_Orcamento!$B:$D,3,FALSE)*Table1[[#This Row],[Qtde_insumo]],"")</f>
        <v/>
      </c>
      <c r="M13398" s="17" t="str">
        <f>IF(Table1[[#This Row],[Ordem_insumos]]&lt;&gt;0,VLOOKUP(Table1[[#This Row],[Codigo_servico]],Preencher_Orcamento!$B:$D,3,FALSE)*Table1[[#This Row],[Subtotal_insumo]],"")</f>
        <v/>
      </c>
    </row>
    <row r="13399" spans="1:13" ht="39" x14ac:dyDescent="0.25">
      <c r="A13399" s="6">
        <v>200307</v>
      </c>
      <c r="B13399" s="126">
        <v>1</v>
      </c>
      <c r="C13399" s="133"/>
      <c r="D13399" s="134">
        <v>1115</v>
      </c>
      <c r="E13399" s="7" t="s">
        <v>4805</v>
      </c>
      <c r="F13399" s="8" t="s">
        <v>2140</v>
      </c>
      <c r="G13399" s="16">
        <f>IFERROR(VLOOKUP(Table1[[#This Row],[Codigo_insumo]],BD_Insumos!$B:$E,4),"")</f>
        <v>269.47665114987694</v>
      </c>
      <c r="H13399" s="140">
        <v>1</v>
      </c>
      <c r="I13399" s="9"/>
      <c r="J13399" s="22">
        <f t="shared" si="209"/>
        <v>269.47665114987694</v>
      </c>
      <c r="K13399" s="22" t="str">
        <f>IF(I13399&lt;&gt;"",SUMIF(Table1[Codigo_servico],A13399,Table1[Subtotal_insumo]),"")</f>
        <v/>
      </c>
      <c r="L13399" s="16">
        <f>IF(Table1[[#This Row],[Ordem_insumos]]&lt;&gt;0,VLOOKUP(Table1[[#This Row],[Codigo_servico]],Preencher_Orcamento!$B:$D,3,FALSE)*Table1[[#This Row],[Qtde_insumo]],"")</f>
        <v>0</v>
      </c>
      <c r="M13399" s="16">
        <f>IF(Table1[[#This Row],[Ordem_insumos]]&lt;&gt;0,VLOOKUP(Table1[[#This Row],[Codigo_servico]],Preencher_Orcamento!$B:$D,3,FALSE)*Table1[[#This Row],[Subtotal_insumo]],"")</f>
        <v>0</v>
      </c>
    </row>
    <row r="13400" spans="1:13" x14ac:dyDescent="0.25">
      <c r="A13400" s="3">
        <v>200308</v>
      </c>
      <c r="B13400" s="125">
        <v>0</v>
      </c>
      <c r="C13400" s="131" t="s">
        <v>4806</v>
      </c>
      <c r="D13400" s="132"/>
      <c r="E13400" s="4"/>
      <c r="F13400" s="4"/>
      <c r="G13400" s="17" t="str">
        <f>IFERROR(VLOOKUP(Table1[[#This Row],[Codigo_insumo]],BD_Insumos!$B:$E,4),"")</f>
        <v/>
      </c>
      <c r="H13400" s="139"/>
      <c r="I13400" s="5" t="s">
        <v>2140</v>
      </c>
      <c r="J13400" s="20" t="str">
        <f t="shared" si="209"/>
        <v/>
      </c>
      <c r="K13400" s="21">
        <f>IF(I13400&lt;&gt;"",SUMIF(Table1[Codigo_servico],A13400,Table1[Subtotal_insumo]),"")</f>
        <v>283.25056744157774</v>
      </c>
      <c r="L13400" s="17" t="str">
        <f>IF(Table1[[#This Row],[Ordem_insumos]]&lt;&gt;0,VLOOKUP(Table1[[#This Row],[Codigo_servico]],Preencher_Orcamento!$B:$D,3,FALSE)*Table1[[#This Row],[Qtde_insumo]],"")</f>
        <v/>
      </c>
      <c r="M13400" s="17" t="str">
        <f>IF(Table1[[#This Row],[Ordem_insumos]]&lt;&gt;0,VLOOKUP(Table1[[#This Row],[Codigo_servico]],Preencher_Orcamento!$B:$D,3,FALSE)*Table1[[#This Row],[Subtotal_insumo]],"")</f>
        <v/>
      </c>
    </row>
    <row r="13401" spans="1:13" ht="39" x14ac:dyDescent="0.25">
      <c r="A13401" s="6">
        <v>200308</v>
      </c>
      <c r="B13401" s="126">
        <v>1</v>
      </c>
      <c r="C13401" s="133"/>
      <c r="D13401" s="134">
        <v>1110</v>
      </c>
      <c r="E13401" s="7" t="s">
        <v>4807</v>
      </c>
      <c r="F13401" s="8" t="s">
        <v>2140</v>
      </c>
      <c r="G13401" s="16">
        <f>IFERROR(VLOOKUP(Table1[[#This Row],[Codigo_insumo]],BD_Insumos!$B:$E,4),"")</f>
        <v>283.25056744157774</v>
      </c>
      <c r="H13401" s="140">
        <v>1</v>
      </c>
      <c r="I13401" s="9"/>
      <c r="J13401" s="22">
        <f t="shared" si="209"/>
        <v>283.25056744157774</v>
      </c>
      <c r="K13401" s="22" t="str">
        <f>IF(I13401&lt;&gt;"",SUMIF(Table1[Codigo_servico],A13401,Table1[Subtotal_insumo]),"")</f>
        <v/>
      </c>
      <c r="L13401" s="16">
        <f>IF(Table1[[#This Row],[Ordem_insumos]]&lt;&gt;0,VLOOKUP(Table1[[#This Row],[Codigo_servico]],Preencher_Orcamento!$B:$D,3,FALSE)*Table1[[#This Row],[Qtde_insumo]],"")</f>
        <v>0</v>
      </c>
      <c r="M13401" s="16">
        <f>IF(Table1[[#This Row],[Ordem_insumos]]&lt;&gt;0,VLOOKUP(Table1[[#This Row],[Codigo_servico]],Preencher_Orcamento!$B:$D,3,FALSE)*Table1[[#This Row],[Subtotal_insumo]],"")</f>
        <v>0</v>
      </c>
    </row>
    <row r="13402" spans="1:13" x14ac:dyDescent="0.25">
      <c r="A13402" s="3">
        <v>200309</v>
      </c>
      <c r="B13402" s="125">
        <v>0</v>
      </c>
      <c r="C13402" s="131" t="s">
        <v>4808</v>
      </c>
      <c r="D13402" s="132"/>
      <c r="E13402" s="4"/>
      <c r="F13402" s="4"/>
      <c r="G13402" s="17" t="str">
        <f>IFERROR(VLOOKUP(Table1[[#This Row],[Codigo_insumo]],BD_Insumos!$B:$E,4),"")</f>
        <v/>
      </c>
      <c r="H13402" s="139"/>
      <c r="I13402" s="5" t="s">
        <v>2140</v>
      </c>
      <c r="J13402" s="20" t="str">
        <f t="shared" si="209"/>
        <v/>
      </c>
      <c r="K13402" s="21">
        <f>IF(I13402&lt;&gt;"",SUMIF(Table1[Codigo_servico],A13402,Table1[Subtotal_insumo]),"")</f>
        <v>56.658341252498374</v>
      </c>
      <c r="L13402" s="17" t="str">
        <f>IF(Table1[[#This Row],[Ordem_insumos]]&lt;&gt;0,VLOOKUP(Table1[[#This Row],[Codigo_servico]],Preencher_Orcamento!$B:$D,3,FALSE)*Table1[[#This Row],[Qtde_insumo]],"")</f>
        <v/>
      </c>
      <c r="M13402" s="17" t="str">
        <f>IF(Table1[[#This Row],[Ordem_insumos]]&lt;&gt;0,VLOOKUP(Table1[[#This Row],[Codigo_servico]],Preencher_Orcamento!$B:$D,3,FALSE)*Table1[[#This Row],[Subtotal_insumo]],"")</f>
        <v/>
      </c>
    </row>
    <row r="13403" spans="1:13" x14ac:dyDescent="0.25">
      <c r="A13403" s="6">
        <v>200309</v>
      </c>
      <c r="B13403" s="126">
        <v>1</v>
      </c>
      <c r="C13403" s="133"/>
      <c r="D13403" s="134">
        <v>1164</v>
      </c>
      <c r="E13403" s="7" t="s">
        <v>4784</v>
      </c>
      <c r="F13403" s="8" t="s">
        <v>2140</v>
      </c>
      <c r="G13403" s="16">
        <f>IFERROR(VLOOKUP(Table1[[#This Row],[Codigo_insumo]],BD_Insumos!$B:$E,4),"")</f>
        <v>56.658341252498374</v>
      </c>
      <c r="H13403" s="140">
        <v>1</v>
      </c>
      <c r="I13403" s="9"/>
      <c r="J13403" s="22">
        <f t="shared" si="209"/>
        <v>56.658341252498374</v>
      </c>
      <c r="K13403" s="22" t="str">
        <f>IF(I13403&lt;&gt;"",SUMIF(Table1[Codigo_servico],A13403,Table1[Subtotal_insumo]),"")</f>
        <v/>
      </c>
      <c r="L13403" s="16">
        <f>IF(Table1[[#This Row],[Ordem_insumos]]&lt;&gt;0,VLOOKUP(Table1[[#This Row],[Codigo_servico]],Preencher_Orcamento!$B:$D,3,FALSE)*Table1[[#This Row],[Qtde_insumo]],"")</f>
        <v>0</v>
      </c>
      <c r="M13403" s="16">
        <f>IF(Table1[[#This Row],[Ordem_insumos]]&lt;&gt;0,VLOOKUP(Table1[[#This Row],[Codigo_servico]],Preencher_Orcamento!$B:$D,3,FALSE)*Table1[[#This Row],[Subtotal_insumo]],"")</f>
        <v>0</v>
      </c>
    </row>
    <row r="13404" spans="1:13" x14ac:dyDescent="0.25">
      <c r="A13404" s="3">
        <v>200310</v>
      </c>
      <c r="B13404" s="125">
        <v>0</v>
      </c>
      <c r="C13404" s="131" t="s">
        <v>4809</v>
      </c>
      <c r="D13404" s="132"/>
      <c r="E13404" s="4"/>
      <c r="F13404" s="4"/>
      <c r="G13404" s="17" t="str">
        <f>IFERROR(VLOOKUP(Table1[[#This Row],[Codigo_insumo]],BD_Insumos!$B:$E,4),"")</f>
        <v/>
      </c>
      <c r="H13404" s="139"/>
      <c r="I13404" s="5" t="s">
        <v>3770</v>
      </c>
      <c r="J13404" s="20" t="str">
        <f t="shared" si="209"/>
        <v/>
      </c>
      <c r="K13404" s="21">
        <f>IF(I13404&lt;&gt;"",SUMIF(Table1[Codigo_servico],A13404,Table1[Subtotal_insumo]),"")</f>
        <v>4113.7492889100376</v>
      </c>
      <c r="L13404" s="17" t="str">
        <f>IF(Table1[[#This Row],[Ordem_insumos]]&lt;&gt;0,VLOOKUP(Table1[[#This Row],[Codigo_servico]],Preencher_Orcamento!$B:$D,3,FALSE)*Table1[[#This Row],[Qtde_insumo]],"")</f>
        <v/>
      </c>
      <c r="M13404" s="17" t="str">
        <f>IF(Table1[[#This Row],[Ordem_insumos]]&lt;&gt;0,VLOOKUP(Table1[[#This Row],[Codigo_servico]],Preencher_Orcamento!$B:$D,3,FALSE)*Table1[[#This Row],[Subtotal_insumo]],"")</f>
        <v/>
      </c>
    </row>
    <row r="13405" spans="1:13" ht="26.25" x14ac:dyDescent="0.25">
      <c r="A13405" s="6">
        <v>200310</v>
      </c>
      <c r="B13405" s="126">
        <v>1</v>
      </c>
      <c r="C13405" s="133"/>
      <c r="D13405" s="134">
        <v>1163</v>
      </c>
      <c r="E13405" s="7" t="s">
        <v>4778</v>
      </c>
      <c r="F13405" s="8" t="s">
        <v>2140</v>
      </c>
      <c r="G13405" s="16">
        <f>IFERROR(VLOOKUP(Table1[[#This Row],[Codigo_insumo]],BD_Insumos!$B:$E,4),"")</f>
        <v>31.524718407111724</v>
      </c>
      <c r="H13405" s="140">
        <v>50</v>
      </c>
      <c r="I13405" s="9"/>
      <c r="J13405" s="22">
        <f t="shared" si="209"/>
        <v>1576.2359203555861</v>
      </c>
      <c r="K13405" s="22" t="str">
        <f>IF(I13405&lt;&gt;"",SUMIF(Table1[Codigo_servico],A13405,Table1[Subtotal_insumo]),"")</f>
        <v/>
      </c>
      <c r="L13405" s="16">
        <f>IF(Table1[[#This Row],[Ordem_insumos]]&lt;&gt;0,VLOOKUP(Table1[[#This Row],[Codigo_servico]],Preencher_Orcamento!$B:$D,3,FALSE)*Table1[[#This Row],[Qtde_insumo]],"")</f>
        <v>0</v>
      </c>
      <c r="M13405" s="16">
        <f>IF(Table1[[#This Row],[Ordem_insumos]]&lt;&gt;0,VLOOKUP(Table1[[#This Row],[Codigo_servico]],Preencher_Orcamento!$B:$D,3,FALSE)*Table1[[#This Row],[Subtotal_insumo]],"")</f>
        <v>0</v>
      </c>
    </row>
    <row r="13406" spans="1:13" x14ac:dyDescent="0.25">
      <c r="A13406" s="6">
        <v>200310</v>
      </c>
      <c r="B13406" s="126">
        <v>2</v>
      </c>
      <c r="C13406" s="133"/>
      <c r="D13406" s="134">
        <v>1181</v>
      </c>
      <c r="E13406" s="7" t="s">
        <v>4774</v>
      </c>
      <c r="F13406" s="8" t="s">
        <v>2140</v>
      </c>
      <c r="G13406" s="16">
        <f>IFERROR(VLOOKUP(Table1[[#This Row],[Codigo_insumo]],BD_Insumos!$B:$E,4),"")</f>
        <v>53.466288274383395</v>
      </c>
      <c r="H13406" s="140">
        <v>40</v>
      </c>
      <c r="I13406" s="9"/>
      <c r="J13406" s="22">
        <f t="shared" si="209"/>
        <v>2138.6515309753358</v>
      </c>
      <c r="K13406" s="22" t="str">
        <f>IF(I13406&lt;&gt;"",SUMIF(Table1[Codigo_servico],A13406,Table1[Subtotal_insumo]),"")</f>
        <v/>
      </c>
      <c r="L13406" s="16">
        <f>IF(Table1[[#This Row],[Ordem_insumos]]&lt;&gt;0,VLOOKUP(Table1[[#This Row],[Codigo_servico]],Preencher_Orcamento!$B:$D,3,FALSE)*Table1[[#This Row],[Qtde_insumo]],"")</f>
        <v>0</v>
      </c>
      <c r="M13406" s="16">
        <f>IF(Table1[[#This Row],[Ordem_insumos]]&lt;&gt;0,VLOOKUP(Table1[[#This Row],[Codigo_servico]],Preencher_Orcamento!$B:$D,3,FALSE)*Table1[[#This Row],[Subtotal_insumo]],"")</f>
        <v>0</v>
      </c>
    </row>
    <row r="13407" spans="1:13" ht="26.25" x14ac:dyDescent="0.25">
      <c r="A13407" s="6">
        <v>200310</v>
      </c>
      <c r="B13407" s="126">
        <v>3</v>
      </c>
      <c r="C13407" s="133"/>
      <c r="D13407" s="134">
        <v>1134</v>
      </c>
      <c r="E13407" s="7" t="s">
        <v>4776</v>
      </c>
      <c r="F13407" s="8" t="s">
        <v>2140</v>
      </c>
      <c r="G13407" s="16">
        <f>IFERROR(VLOOKUP(Table1[[#This Row],[Codigo_insumo]],BD_Insumos!$B:$E,4),"")</f>
        <v>15.954473503164632</v>
      </c>
      <c r="H13407" s="140">
        <v>25</v>
      </c>
      <c r="I13407" s="9"/>
      <c r="J13407" s="22">
        <f t="shared" si="209"/>
        <v>398.86183757911579</v>
      </c>
      <c r="K13407" s="22" t="str">
        <f>IF(I13407&lt;&gt;"",SUMIF(Table1[Codigo_servico],A13407,Table1[Subtotal_insumo]),"")</f>
        <v/>
      </c>
      <c r="L13407" s="16">
        <f>IF(Table1[[#This Row],[Ordem_insumos]]&lt;&gt;0,VLOOKUP(Table1[[#This Row],[Codigo_servico]],Preencher_Orcamento!$B:$D,3,FALSE)*Table1[[#This Row],[Qtde_insumo]],"")</f>
        <v>0</v>
      </c>
      <c r="M13407" s="16">
        <f>IF(Table1[[#This Row],[Ordem_insumos]]&lt;&gt;0,VLOOKUP(Table1[[#This Row],[Codigo_servico]],Preencher_Orcamento!$B:$D,3,FALSE)*Table1[[#This Row],[Subtotal_insumo]],"")</f>
        <v>0</v>
      </c>
    </row>
    <row r="13408" spans="1:13" x14ac:dyDescent="0.25">
      <c r="A13408" s="3">
        <v>200311</v>
      </c>
      <c r="B13408" s="125">
        <v>0</v>
      </c>
      <c r="C13408" s="131" t="s">
        <v>4810</v>
      </c>
      <c r="D13408" s="132"/>
      <c r="E13408" s="4"/>
      <c r="F13408" s="4"/>
      <c r="G13408" s="17" t="str">
        <f>IFERROR(VLOOKUP(Table1[[#This Row],[Codigo_insumo]],BD_Insumos!$B:$E,4),"")</f>
        <v/>
      </c>
      <c r="H13408" s="139"/>
      <c r="I13408" s="5" t="s">
        <v>170</v>
      </c>
      <c r="J13408" s="20" t="str">
        <f t="shared" si="209"/>
        <v/>
      </c>
      <c r="K13408" s="21">
        <f>IF(I13408&lt;&gt;"",SUMIF(Table1[Codigo_servico],A13408,Table1[Subtotal_insumo]),"")</f>
        <v>8.2274985778200751</v>
      </c>
      <c r="L13408" s="17" t="str">
        <f>IF(Table1[[#This Row],[Ordem_insumos]]&lt;&gt;0,VLOOKUP(Table1[[#This Row],[Codigo_servico]],Preencher_Orcamento!$B:$D,3,FALSE)*Table1[[#This Row],[Qtde_insumo]],"")</f>
        <v/>
      </c>
      <c r="M13408" s="17" t="str">
        <f>IF(Table1[[#This Row],[Ordem_insumos]]&lt;&gt;0,VLOOKUP(Table1[[#This Row],[Codigo_servico]],Preencher_Orcamento!$B:$D,3,FALSE)*Table1[[#This Row],[Subtotal_insumo]],"")</f>
        <v/>
      </c>
    </row>
    <row r="13409" spans="1:13" ht="26.25" x14ac:dyDescent="0.25">
      <c r="A13409" s="6">
        <v>200311</v>
      </c>
      <c r="B13409" s="126">
        <v>1</v>
      </c>
      <c r="C13409" s="133"/>
      <c r="D13409" s="134">
        <v>1163</v>
      </c>
      <c r="E13409" s="7" t="s">
        <v>4778</v>
      </c>
      <c r="F13409" s="8" t="s">
        <v>2140</v>
      </c>
      <c r="G13409" s="16">
        <f>IFERROR(VLOOKUP(Table1[[#This Row],[Codigo_insumo]],BD_Insumos!$B:$E,4),"")</f>
        <v>31.524718407111724</v>
      </c>
      <c r="H13409" s="140">
        <v>0.1</v>
      </c>
      <c r="I13409" s="9"/>
      <c r="J13409" s="22">
        <f t="shared" si="209"/>
        <v>3.1524718407111725</v>
      </c>
      <c r="K13409" s="22" t="str">
        <f>IF(I13409&lt;&gt;"",SUMIF(Table1[Codigo_servico],A13409,Table1[Subtotal_insumo]),"")</f>
        <v/>
      </c>
      <c r="L13409" s="16">
        <f>IF(Table1[[#This Row],[Ordem_insumos]]&lt;&gt;0,VLOOKUP(Table1[[#This Row],[Codigo_servico]],Preencher_Orcamento!$B:$D,3,FALSE)*Table1[[#This Row],[Qtde_insumo]],"")</f>
        <v>0</v>
      </c>
      <c r="M13409" s="16">
        <f>IF(Table1[[#This Row],[Ordem_insumos]]&lt;&gt;0,VLOOKUP(Table1[[#This Row],[Codigo_servico]],Preencher_Orcamento!$B:$D,3,FALSE)*Table1[[#This Row],[Subtotal_insumo]],"")</f>
        <v>0</v>
      </c>
    </row>
    <row r="13410" spans="1:13" ht="26.25" x14ac:dyDescent="0.25">
      <c r="A13410" s="6">
        <v>200311</v>
      </c>
      <c r="B13410" s="126">
        <v>2</v>
      </c>
      <c r="C13410" s="133"/>
      <c r="D13410" s="134">
        <v>1134</v>
      </c>
      <c r="E13410" s="7" t="s">
        <v>4776</v>
      </c>
      <c r="F13410" s="8" t="s">
        <v>2140</v>
      </c>
      <c r="G13410" s="16">
        <f>IFERROR(VLOOKUP(Table1[[#This Row],[Codigo_insumo]],BD_Insumos!$B:$E,4),"")</f>
        <v>15.954473503164632</v>
      </c>
      <c r="H13410" s="140">
        <v>0.05</v>
      </c>
      <c r="I13410" s="9"/>
      <c r="J13410" s="22">
        <f t="shared" si="209"/>
        <v>0.79772367515823162</v>
      </c>
      <c r="K13410" s="22" t="str">
        <f>IF(I13410&lt;&gt;"",SUMIF(Table1[Codigo_servico],A13410,Table1[Subtotal_insumo]),"")</f>
        <v/>
      </c>
      <c r="L13410" s="16">
        <f>IF(Table1[[#This Row],[Ordem_insumos]]&lt;&gt;0,VLOOKUP(Table1[[#This Row],[Codigo_servico]],Preencher_Orcamento!$B:$D,3,FALSE)*Table1[[#This Row],[Qtde_insumo]],"")</f>
        <v>0</v>
      </c>
      <c r="M13410" s="16">
        <f>IF(Table1[[#This Row],[Ordem_insumos]]&lt;&gt;0,VLOOKUP(Table1[[#This Row],[Codigo_servico]],Preencher_Orcamento!$B:$D,3,FALSE)*Table1[[#This Row],[Subtotal_insumo]],"")</f>
        <v>0</v>
      </c>
    </row>
    <row r="13411" spans="1:13" x14ac:dyDescent="0.25">
      <c r="A13411" s="6">
        <v>200311</v>
      </c>
      <c r="B13411" s="126">
        <v>3</v>
      </c>
      <c r="C13411" s="133"/>
      <c r="D13411" s="134">
        <v>1181</v>
      </c>
      <c r="E13411" s="7" t="s">
        <v>4774</v>
      </c>
      <c r="F13411" s="8" t="s">
        <v>2140</v>
      </c>
      <c r="G13411" s="16">
        <f>IFERROR(VLOOKUP(Table1[[#This Row],[Codigo_insumo]],BD_Insumos!$B:$E,4),"")</f>
        <v>53.466288274383395</v>
      </c>
      <c r="H13411" s="140">
        <v>0.08</v>
      </c>
      <c r="I13411" s="9"/>
      <c r="J13411" s="22">
        <f t="shared" si="209"/>
        <v>4.277303061950672</v>
      </c>
      <c r="K13411" s="22" t="str">
        <f>IF(I13411&lt;&gt;"",SUMIF(Table1[Codigo_servico],A13411,Table1[Subtotal_insumo]),"")</f>
        <v/>
      </c>
      <c r="L13411" s="16">
        <f>IF(Table1[[#This Row],[Ordem_insumos]]&lt;&gt;0,VLOOKUP(Table1[[#This Row],[Codigo_servico]],Preencher_Orcamento!$B:$D,3,FALSE)*Table1[[#This Row],[Qtde_insumo]],"")</f>
        <v>0</v>
      </c>
      <c r="M13411" s="16">
        <f>IF(Table1[[#This Row],[Ordem_insumos]]&lt;&gt;0,VLOOKUP(Table1[[#This Row],[Codigo_servico]],Preencher_Orcamento!$B:$D,3,FALSE)*Table1[[#This Row],[Subtotal_insumo]],"")</f>
        <v>0</v>
      </c>
    </row>
    <row r="13412" spans="1:13" x14ac:dyDescent="0.25">
      <c r="A13412" s="3">
        <v>200312</v>
      </c>
      <c r="B13412" s="125">
        <v>0</v>
      </c>
      <c r="C13412" s="131" t="s">
        <v>4811</v>
      </c>
      <c r="D13412" s="132"/>
      <c r="E13412" s="4"/>
      <c r="F13412" s="4"/>
      <c r="G13412" s="17" t="str">
        <f>IFERROR(VLOOKUP(Table1[[#This Row],[Codigo_insumo]],BD_Insumos!$B:$E,4),"")</f>
        <v/>
      </c>
      <c r="H13412" s="139"/>
      <c r="I13412" s="5" t="s">
        <v>3770</v>
      </c>
      <c r="J13412" s="20" t="str">
        <f t="shared" si="209"/>
        <v/>
      </c>
      <c r="K13412" s="21">
        <f>IF(I13412&lt;&gt;"",SUMIF(Table1[Codigo_servico],A13412,Table1[Subtotal_insumo]),"")</f>
        <v>1558.1707865798983</v>
      </c>
      <c r="L13412" s="17" t="str">
        <f>IF(Table1[[#This Row],[Ordem_insumos]]&lt;&gt;0,VLOOKUP(Table1[[#This Row],[Codigo_servico]],Preencher_Orcamento!$B:$D,3,FALSE)*Table1[[#This Row],[Qtde_insumo]],"")</f>
        <v/>
      </c>
      <c r="M13412" s="17" t="str">
        <f>IF(Table1[[#This Row],[Ordem_insumos]]&lt;&gt;0,VLOOKUP(Table1[[#This Row],[Codigo_servico]],Preencher_Orcamento!$B:$D,3,FALSE)*Table1[[#This Row],[Subtotal_insumo]],"")</f>
        <v/>
      </c>
    </row>
    <row r="13413" spans="1:13" x14ac:dyDescent="0.25">
      <c r="A13413" s="6">
        <v>200312</v>
      </c>
      <c r="B13413" s="126">
        <v>1</v>
      </c>
      <c r="C13413" s="133"/>
      <c r="D13413" s="134">
        <v>1164</v>
      </c>
      <c r="E13413" s="7" t="s">
        <v>4784</v>
      </c>
      <c r="F13413" s="8" t="s">
        <v>2140</v>
      </c>
      <c r="G13413" s="16">
        <f>IFERROR(VLOOKUP(Table1[[#This Row],[Codigo_insumo]],BD_Insumos!$B:$E,4),"")</f>
        <v>56.658341252498374</v>
      </c>
      <c r="H13413" s="140">
        <v>11</v>
      </c>
      <c r="I13413" s="9"/>
      <c r="J13413" s="22">
        <f t="shared" si="209"/>
        <v>623.24175377748213</v>
      </c>
      <c r="K13413" s="22" t="str">
        <f>IF(I13413&lt;&gt;"",SUMIF(Table1[Codigo_servico],A13413,Table1[Subtotal_insumo]),"")</f>
        <v/>
      </c>
      <c r="L13413" s="16">
        <f>IF(Table1[[#This Row],[Ordem_insumos]]&lt;&gt;0,VLOOKUP(Table1[[#This Row],[Codigo_servico]],Preencher_Orcamento!$B:$D,3,FALSE)*Table1[[#This Row],[Qtde_insumo]],"")</f>
        <v>0</v>
      </c>
      <c r="M13413" s="16">
        <f>IF(Table1[[#This Row],[Ordem_insumos]]&lt;&gt;0,VLOOKUP(Table1[[#This Row],[Codigo_servico]],Preencher_Orcamento!$B:$D,3,FALSE)*Table1[[#This Row],[Subtotal_insumo]],"")</f>
        <v>0</v>
      </c>
    </row>
    <row r="13414" spans="1:13" ht="26.25" x14ac:dyDescent="0.25">
      <c r="A13414" s="6">
        <v>200312</v>
      </c>
      <c r="B13414" s="126">
        <v>2</v>
      </c>
      <c r="C13414" s="133"/>
      <c r="D13414" s="134">
        <v>1128</v>
      </c>
      <c r="E13414" s="7" t="s">
        <v>4800</v>
      </c>
      <c r="F13414" s="8" t="s">
        <v>2140</v>
      </c>
      <c r="G13414" s="16">
        <f>IFERROR(VLOOKUP(Table1[[#This Row],[Codigo_insumo]],BD_Insumos!$B:$E,4),"")</f>
        <v>77.081369400201339</v>
      </c>
      <c r="H13414" s="140">
        <v>12</v>
      </c>
      <c r="I13414" s="9"/>
      <c r="J13414" s="22">
        <f t="shared" si="209"/>
        <v>924.97643280241607</v>
      </c>
      <c r="K13414" s="22" t="str">
        <f>IF(I13414&lt;&gt;"",SUMIF(Table1[Codigo_servico],A13414,Table1[Subtotal_insumo]),"")</f>
        <v/>
      </c>
      <c r="L13414" s="16">
        <f>IF(Table1[[#This Row],[Ordem_insumos]]&lt;&gt;0,VLOOKUP(Table1[[#This Row],[Codigo_servico]],Preencher_Orcamento!$B:$D,3,FALSE)*Table1[[#This Row],[Qtde_insumo]],"")</f>
        <v>0</v>
      </c>
      <c r="M13414" s="16">
        <f>IF(Table1[[#This Row],[Ordem_insumos]]&lt;&gt;0,VLOOKUP(Table1[[#This Row],[Codigo_servico]],Preencher_Orcamento!$B:$D,3,FALSE)*Table1[[#This Row],[Subtotal_insumo]],"")</f>
        <v>0</v>
      </c>
    </row>
    <row r="13415" spans="1:13" ht="26.25" x14ac:dyDescent="0.25">
      <c r="A13415" s="6">
        <v>200312</v>
      </c>
      <c r="B13415" s="126">
        <v>3</v>
      </c>
      <c r="C13415" s="133"/>
      <c r="D13415" s="134">
        <v>84088</v>
      </c>
      <c r="E13415" s="7" t="s">
        <v>2087</v>
      </c>
      <c r="F13415" s="8" t="s">
        <v>457</v>
      </c>
      <c r="G13415" s="18">
        <f>IFERROR(VLOOKUP(Table1[[#This Row],[Codigo_insumo]],BD_Insumos!$B:$E,4),"")</f>
        <v>4.9763000000000002</v>
      </c>
      <c r="H13415" s="140">
        <v>2</v>
      </c>
      <c r="I13415" s="9"/>
      <c r="J13415" s="23">
        <f t="shared" si="209"/>
        <v>9.9526000000000003</v>
      </c>
      <c r="K13415" s="22" t="str">
        <f>IF(I13415&lt;&gt;"",SUMIF(Table1[Codigo_servico],A13415,Table1[Subtotal_insumo]),"")</f>
        <v/>
      </c>
      <c r="L13415" s="18">
        <f>IF(Table1[[#This Row],[Ordem_insumos]]&lt;&gt;0,VLOOKUP(Table1[[#This Row],[Codigo_servico]],Preencher_Orcamento!$B:$D,3,FALSE)*Table1[[#This Row],[Qtde_insumo]],"")</f>
        <v>0</v>
      </c>
      <c r="M13415" s="18">
        <f>IF(Table1[[#This Row],[Ordem_insumos]]&lt;&gt;0,VLOOKUP(Table1[[#This Row],[Codigo_servico]],Preencher_Orcamento!$B:$D,3,FALSE)*Table1[[#This Row],[Subtotal_insumo]],"")</f>
        <v>0</v>
      </c>
    </row>
    <row r="13416" spans="1:13" x14ac:dyDescent="0.25">
      <c r="A13416" s="3">
        <v>200313</v>
      </c>
      <c r="B13416" s="125">
        <v>0</v>
      </c>
      <c r="C13416" s="131" t="s">
        <v>4812</v>
      </c>
      <c r="D13416" s="132"/>
      <c r="E13416" s="4"/>
      <c r="F13416" s="4"/>
      <c r="G13416" s="17" t="str">
        <f>IFERROR(VLOOKUP(Table1[[#This Row],[Codigo_insumo]],BD_Insumos!$B:$E,4),"")</f>
        <v/>
      </c>
      <c r="H13416" s="139"/>
      <c r="I13416" s="5" t="s">
        <v>170</v>
      </c>
      <c r="J13416" s="20" t="str">
        <f t="shared" si="209"/>
        <v/>
      </c>
      <c r="K13416" s="21">
        <f>IF(I13416&lt;&gt;"",SUMIF(Table1[Codigo_servico],A13416,Table1[Subtotal_insumo]),"")</f>
        <v>2.5813827305489974</v>
      </c>
      <c r="L13416" s="17" t="str">
        <f>IF(Table1[[#This Row],[Ordem_insumos]]&lt;&gt;0,VLOOKUP(Table1[[#This Row],[Codigo_servico]],Preencher_Orcamento!$B:$D,3,FALSE)*Table1[[#This Row],[Qtde_insumo]],"")</f>
        <v/>
      </c>
      <c r="M13416" s="17" t="str">
        <f>IF(Table1[[#This Row],[Ordem_insumos]]&lt;&gt;0,VLOOKUP(Table1[[#This Row],[Codigo_servico]],Preencher_Orcamento!$B:$D,3,FALSE)*Table1[[#This Row],[Subtotal_insumo]],"")</f>
        <v/>
      </c>
    </row>
    <row r="13417" spans="1:13" ht="26.25" x14ac:dyDescent="0.25">
      <c r="A13417" s="6">
        <v>200313</v>
      </c>
      <c r="B13417" s="126">
        <v>1</v>
      </c>
      <c r="C13417" s="133"/>
      <c r="D13417" s="134">
        <v>84088</v>
      </c>
      <c r="E13417" s="7" t="s">
        <v>2087</v>
      </c>
      <c r="F13417" s="8" t="s">
        <v>457</v>
      </c>
      <c r="G13417" s="16">
        <f>IFERROR(VLOOKUP(Table1[[#This Row],[Codigo_insumo]],BD_Insumos!$B:$E,4),"")</f>
        <v>4.9763000000000002</v>
      </c>
      <c r="H13417" s="140">
        <v>4.0000000000000001E-3</v>
      </c>
      <c r="I13417" s="9"/>
      <c r="J13417" s="22">
        <f t="shared" si="209"/>
        <v>1.9905200000000001E-2</v>
      </c>
      <c r="K13417" s="22" t="str">
        <f>IF(I13417&lt;&gt;"",SUMIF(Table1[Codigo_servico],A13417,Table1[Subtotal_insumo]),"")</f>
        <v/>
      </c>
      <c r="L13417" s="16">
        <f>IF(Table1[[#This Row],[Ordem_insumos]]&lt;&gt;0,VLOOKUP(Table1[[#This Row],[Codigo_servico]],Preencher_Orcamento!$B:$D,3,FALSE)*Table1[[#This Row],[Qtde_insumo]],"")</f>
        <v>0</v>
      </c>
      <c r="M13417" s="16">
        <f>IF(Table1[[#This Row],[Ordem_insumos]]&lt;&gt;0,VLOOKUP(Table1[[#This Row],[Codigo_servico]],Preencher_Orcamento!$B:$D,3,FALSE)*Table1[[#This Row],[Subtotal_insumo]],"")</f>
        <v>0</v>
      </c>
    </row>
    <row r="13418" spans="1:13" x14ac:dyDescent="0.25">
      <c r="A13418" s="6">
        <v>200313</v>
      </c>
      <c r="B13418" s="126">
        <v>2</v>
      </c>
      <c r="C13418" s="133"/>
      <c r="D13418" s="134">
        <v>1164</v>
      </c>
      <c r="E13418" s="7" t="s">
        <v>4784</v>
      </c>
      <c r="F13418" s="8" t="s">
        <v>2140</v>
      </c>
      <c r="G13418" s="16">
        <f>IFERROR(VLOOKUP(Table1[[#This Row],[Codigo_insumo]],BD_Insumos!$B:$E,4),"")</f>
        <v>56.658341252498374</v>
      </c>
      <c r="H13418" s="140">
        <v>1.7999999999999999E-2</v>
      </c>
      <c r="I13418" s="9"/>
      <c r="J13418" s="22">
        <f t="shared" si="209"/>
        <v>1.0198501425449706</v>
      </c>
      <c r="K13418" s="22" t="str">
        <f>IF(I13418&lt;&gt;"",SUMIF(Table1[Codigo_servico],A13418,Table1[Subtotal_insumo]),"")</f>
        <v/>
      </c>
      <c r="L13418" s="16">
        <f>IF(Table1[[#This Row],[Ordem_insumos]]&lt;&gt;0,VLOOKUP(Table1[[#This Row],[Codigo_servico]],Preencher_Orcamento!$B:$D,3,FALSE)*Table1[[#This Row],[Qtde_insumo]],"")</f>
        <v>0</v>
      </c>
      <c r="M13418" s="16">
        <f>IF(Table1[[#This Row],[Ordem_insumos]]&lt;&gt;0,VLOOKUP(Table1[[#This Row],[Codigo_servico]],Preencher_Orcamento!$B:$D,3,FALSE)*Table1[[#This Row],[Subtotal_insumo]],"")</f>
        <v>0</v>
      </c>
    </row>
    <row r="13419" spans="1:13" ht="26.25" x14ac:dyDescent="0.25">
      <c r="A13419" s="6">
        <v>200313</v>
      </c>
      <c r="B13419" s="126">
        <v>3</v>
      </c>
      <c r="C13419" s="133"/>
      <c r="D13419" s="134">
        <v>1128</v>
      </c>
      <c r="E13419" s="7" t="s">
        <v>4800</v>
      </c>
      <c r="F13419" s="8" t="s">
        <v>2140</v>
      </c>
      <c r="G13419" s="18">
        <f>IFERROR(VLOOKUP(Table1[[#This Row],[Codigo_insumo]],BD_Insumos!$B:$E,4),"")</f>
        <v>77.081369400201339</v>
      </c>
      <c r="H13419" s="140">
        <v>0.02</v>
      </c>
      <c r="I13419" s="9"/>
      <c r="J13419" s="23">
        <f t="shared" si="209"/>
        <v>1.5416273880040268</v>
      </c>
      <c r="K13419" s="22" t="str">
        <f>IF(I13419&lt;&gt;"",SUMIF(Table1[Codigo_servico],A13419,Table1[Subtotal_insumo]),"")</f>
        <v/>
      </c>
      <c r="L13419" s="18">
        <f>IF(Table1[[#This Row],[Ordem_insumos]]&lt;&gt;0,VLOOKUP(Table1[[#This Row],[Codigo_servico]],Preencher_Orcamento!$B:$D,3,FALSE)*Table1[[#This Row],[Qtde_insumo]],"")</f>
        <v>0</v>
      </c>
      <c r="M13419" s="18">
        <f>IF(Table1[[#This Row],[Ordem_insumos]]&lt;&gt;0,VLOOKUP(Table1[[#This Row],[Codigo_servico]],Preencher_Orcamento!$B:$D,3,FALSE)*Table1[[#This Row],[Subtotal_insumo]],"")</f>
        <v>0</v>
      </c>
    </row>
    <row r="13420" spans="1:13" x14ac:dyDescent="0.25">
      <c r="A13420" s="3">
        <v>200314</v>
      </c>
      <c r="B13420" s="125">
        <v>0</v>
      </c>
      <c r="C13420" s="131" t="s">
        <v>4813</v>
      </c>
      <c r="D13420" s="132"/>
      <c r="E13420" s="4"/>
      <c r="F13420" s="4"/>
      <c r="G13420" s="17" t="str">
        <f>IFERROR(VLOOKUP(Table1[[#This Row],[Codigo_insumo]],BD_Insumos!$B:$E,4),"")</f>
        <v/>
      </c>
      <c r="H13420" s="139"/>
      <c r="I13420" s="5" t="s">
        <v>457</v>
      </c>
      <c r="J13420" s="20" t="str">
        <f t="shared" si="209"/>
        <v/>
      </c>
      <c r="K13420" s="21">
        <f>IF(I13420&lt;&gt;"",SUMIF(Table1[Codigo_servico],A13420,Table1[Subtotal_insumo]),"")</f>
        <v>1558.1707865798983</v>
      </c>
      <c r="L13420" s="17" t="str">
        <f>IF(Table1[[#This Row],[Ordem_insumos]]&lt;&gt;0,VLOOKUP(Table1[[#This Row],[Codigo_servico]],Preencher_Orcamento!$B:$D,3,FALSE)*Table1[[#This Row],[Qtde_insumo]],"")</f>
        <v/>
      </c>
      <c r="M13420" s="17" t="str">
        <f>IF(Table1[[#This Row],[Ordem_insumos]]&lt;&gt;0,VLOOKUP(Table1[[#This Row],[Codigo_servico]],Preencher_Orcamento!$B:$D,3,FALSE)*Table1[[#This Row],[Subtotal_insumo]],"")</f>
        <v/>
      </c>
    </row>
    <row r="13421" spans="1:13" ht="26.25" x14ac:dyDescent="0.25">
      <c r="A13421" s="6">
        <v>200314</v>
      </c>
      <c r="B13421" s="126">
        <v>1</v>
      </c>
      <c r="C13421" s="133"/>
      <c r="D13421" s="134">
        <v>1128</v>
      </c>
      <c r="E13421" s="7" t="s">
        <v>4800</v>
      </c>
      <c r="F13421" s="8" t="s">
        <v>2140</v>
      </c>
      <c r="G13421" s="16">
        <f>IFERROR(VLOOKUP(Table1[[#This Row],[Codigo_insumo]],BD_Insumos!$B:$E,4),"")</f>
        <v>77.081369400201339</v>
      </c>
      <c r="H13421" s="140">
        <v>12</v>
      </c>
      <c r="I13421" s="9"/>
      <c r="J13421" s="22">
        <f t="shared" si="209"/>
        <v>924.97643280241607</v>
      </c>
      <c r="K13421" s="22" t="str">
        <f>IF(I13421&lt;&gt;"",SUMIF(Table1[Codigo_servico],A13421,Table1[Subtotal_insumo]),"")</f>
        <v/>
      </c>
      <c r="L13421" s="16">
        <f>IF(Table1[[#This Row],[Ordem_insumos]]&lt;&gt;0,VLOOKUP(Table1[[#This Row],[Codigo_servico]],Preencher_Orcamento!$B:$D,3,FALSE)*Table1[[#This Row],[Qtde_insumo]],"")</f>
        <v>0</v>
      </c>
      <c r="M13421" s="16">
        <f>IF(Table1[[#This Row],[Ordem_insumos]]&lt;&gt;0,VLOOKUP(Table1[[#This Row],[Codigo_servico]],Preencher_Orcamento!$B:$D,3,FALSE)*Table1[[#This Row],[Subtotal_insumo]],"")</f>
        <v>0</v>
      </c>
    </row>
    <row r="13422" spans="1:13" x14ac:dyDescent="0.25">
      <c r="A13422" s="6">
        <v>200314</v>
      </c>
      <c r="B13422" s="126">
        <v>2</v>
      </c>
      <c r="C13422" s="133"/>
      <c r="D13422" s="134">
        <v>1164</v>
      </c>
      <c r="E13422" s="7" t="s">
        <v>4784</v>
      </c>
      <c r="F13422" s="8" t="s">
        <v>2140</v>
      </c>
      <c r="G13422" s="16">
        <f>IFERROR(VLOOKUP(Table1[[#This Row],[Codigo_insumo]],BD_Insumos!$B:$E,4),"")</f>
        <v>56.658341252498374</v>
      </c>
      <c r="H13422" s="140">
        <v>11</v>
      </c>
      <c r="I13422" s="9"/>
      <c r="J13422" s="22">
        <f t="shared" si="209"/>
        <v>623.24175377748213</v>
      </c>
      <c r="K13422" s="22" t="str">
        <f>IF(I13422&lt;&gt;"",SUMIF(Table1[Codigo_servico],A13422,Table1[Subtotal_insumo]),"")</f>
        <v/>
      </c>
      <c r="L13422" s="16">
        <f>IF(Table1[[#This Row],[Ordem_insumos]]&lt;&gt;0,VLOOKUP(Table1[[#This Row],[Codigo_servico]],Preencher_Orcamento!$B:$D,3,FALSE)*Table1[[#This Row],[Qtde_insumo]],"")</f>
        <v>0</v>
      </c>
      <c r="M13422" s="16">
        <f>IF(Table1[[#This Row],[Ordem_insumos]]&lt;&gt;0,VLOOKUP(Table1[[#This Row],[Codigo_servico]],Preencher_Orcamento!$B:$D,3,FALSE)*Table1[[#This Row],[Subtotal_insumo]],"")</f>
        <v>0</v>
      </c>
    </row>
    <row r="13423" spans="1:13" ht="26.25" x14ac:dyDescent="0.25">
      <c r="A13423" s="6">
        <v>200314</v>
      </c>
      <c r="B13423" s="126">
        <v>3</v>
      </c>
      <c r="C13423" s="133"/>
      <c r="D13423" s="134">
        <v>84088</v>
      </c>
      <c r="E13423" s="7" t="s">
        <v>2087</v>
      </c>
      <c r="F13423" s="8" t="s">
        <v>457</v>
      </c>
      <c r="G13423" s="18">
        <f>IFERROR(VLOOKUP(Table1[[#This Row],[Codigo_insumo]],BD_Insumos!$B:$E,4),"")</f>
        <v>4.9763000000000002</v>
      </c>
      <c r="H13423" s="140">
        <v>2</v>
      </c>
      <c r="I13423" s="9"/>
      <c r="J13423" s="23">
        <f t="shared" si="209"/>
        <v>9.9526000000000003</v>
      </c>
      <c r="K13423" s="22" t="str">
        <f>IF(I13423&lt;&gt;"",SUMIF(Table1[Codigo_servico],A13423,Table1[Subtotal_insumo]),"")</f>
        <v/>
      </c>
      <c r="L13423" s="18">
        <f>IF(Table1[[#This Row],[Ordem_insumos]]&lt;&gt;0,VLOOKUP(Table1[[#This Row],[Codigo_servico]],Preencher_Orcamento!$B:$D,3,FALSE)*Table1[[#This Row],[Qtde_insumo]],"")</f>
        <v>0</v>
      </c>
      <c r="M13423" s="18">
        <f>IF(Table1[[#This Row],[Ordem_insumos]]&lt;&gt;0,VLOOKUP(Table1[[#This Row],[Codigo_servico]],Preencher_Orcamento!$B:$D,3,FALSE)*Table1[[#This Row],[Subtotal_insumo]],"")</f>
        <v>0</v>
      </c>
    </row>
    <row r="13424" spans="1:13" x14ac:dyDescent="0.25">
      <c r="A13424" s="3">
        <v>200315</v>
      </c>
      <c r="B13424" s="125">
        <v>0</v>
      </c>
      <c r="C13424" s="131" t="s">
        <v>4814</v>
      </c>
      <c r="D13424" s="132"/>
      <c r="E13424" s="4"/>
      <c r="F13424" s="4"/>
      <c r="G13424" s="17" t="str">
        <f>IFERROR(VLOOKUP(Table1[[#This Row],[Codigo_insumo]],BD_Insumos!$B:$E,4),"")</f>
        <v/>
      </c>
      <c r="H13424" s="139"/>
      <c r="I13424" s="5" t="s">
        <v>170</v>
      </c>
      <c r="J13424" s="20" t="str">
        <f t="shared" si="209"/>
        <v/>
      </c>
      <c r="K13424" s="21">
        <f>IF(I13424&lt;&gt;"",SUMIF(Table1[Codigo_servico],A13424,Table1[Subtotal_insumo]),"")</f>
        <v>2.5813827305489978</v>
      </c>
      <c r="L13424" s="17" t="str">
        <f>IF(Table1[[#This Row],[Ordem_insumos]]&lt;&gt;0,VLOOKUP(Table1[[#This Row],[Codigo_servico]],Preencher_Orcamento!$B:$D,3,FALSE)*Table1[[#This Row],[Qtde_insumo]],"")</f>
        <v/>
      </c>
      <c r="M13424" s="17" t="str">
        <f>IF(Table1[[#This Row],[Ordem_insumos]]&lt;&gt;0,VLOOKUP(Table1[[#This Row],[Codigo_servico]],Preencher_Orcamento!$B:$D,3,FALSE)*Table1[[#This Row],[Subtotal_insumo]],"")</f>
        <v/>
      </c>
    </row>
    <row r="13425" spans="1:13" ht="26.25" x14ac:dyDescent="0.25">
      <c r="A13425" s="6">
        <v>200315</v>
      </c>
      <c r="B13425" s="126">
        <v>1</v>
      </c>
      <c r="C13425" s="133"/>
      <c r="D13425" s="134">
        <v>1128</v>
      </c>
      <c r="E13425" s="7" t="s">
        <v>4800</v>
      </c>
      <c r="F13425" s="8" t="s">
        <v>2140</v>
      </c>
      <c r="G13425" s="16">
        <f>IFERROR(VLOOKUP(Table1[[#This Row],[Codigo_insumo]],BD_Insumos!$B:$E,4),"")</f>
        <v>77.081369400201339</v>
      </c>
      <c r="H13425" s="140">
        <v>0.02</v>
      </c>
      <c r="I13425" s="9"/>
      <c r="J13425" s="22">
        <f t="shared" si="209"/>
        <v>1.5416273880040268</v>
      </c>
      <c r="K13425" s="22" t="str">
        <f>IF(I13425&lt;&gt;"",SUMIF(Table1[Codigo_servico],A13425,Table1[Subtotal_insumo]),"")</f>
        <v/>
      </c>
      <c r="L13425" s="16">
        <f>IF(Table1[[#This Row],[Ordem_insumos]]&lt;&gt;0,VLOOKUP(Table1[[#This Row],[Codigo_servico]],Preencher_Orcamento!$B:$D,3,FALSE)*Table1[[#This Row],[Qtde_insumo]],"")</f>
        <v>0</v>
      </c>
      <c r="M13425" s="16">
        <f>IF(Table1[[#This Row],[Ordem_insumos]]&lt;&gt;0,VLOOKUP(Table1[[#This Row],[Codigo_servico]],Preencher_Orcamento!$B:$D,3,FALSE)*Table1[[#This Row],[Subtotal_insumo]],"")</f>
        <v>0</v>
      </c>
    </row>
    <row r="13426" spans="1:13" x14ac:dyDescent="0.25">
      <c r="A13426" s="6">
        <v>200315</v>
      </c>
      <c r="B13426" s="126">
        <v>2</v>
      </c>
      <c r="C13426" s="133"/>
      <c r="D13426" s="134">
        <v>1164</v>
      </c>
      <c r="E13426" s="7" t="s">
        <v>4784</v>
      </c>
      <c r="F13426" s="8" t="s">
        <v>2140</v>
      </c>
      <c r="G13426" s="16">
        <f>IFERROR(VLOOKUP(Table1[[#This Row],[Codigo_insumo]],BD_Insumos!$B:$E,4),"")</f>
        <v>56.658341252498374</v>
      </c>
      <c r="H13426" s="140">
        <v>1.7999999999999999E-2</v>
      </c>
      <c r="I13426" s="9"/>
      <c r="J13426" s="22">
        <f t="shared" si="209"/>
        <v>1.0198501425449706</v>
      </c>
      <c r="K13426" s="22" t="str">
        <f>IF(I13426&lt;&gt;"",SUMIF(Table1[Codigo_servico],A13426,Table1[Subtotal_insumo]),"")</f>
        <v/>
      </c>
      <c r="L13426" s="16">
        <f>IF(Table1[[#This Row],[Ordem_insumos]]&lt;&gt;0,VLOOKUP(Table1[[#This Row],[Codigo_servico]],Preencher_Orcamento!$B:$D,3,FALSE)*Table1[[#This Row],[Qtde_insumo]],"")</f>
        <v>0</v>
      </c>
      <c r="M13426" s="16">
        <f>IF(Table1[[#This Row],[Ordem_insumos]]&lt;&gt;0,VLOOKUP(Table1[[#This Row],[Codigo_servico]],Preencher_Orcamento!$B:$D,3,FALSE)*Table1[[#This Row],[Subtotal_insumo]],"")</f>
        <v>0</v>
      </c>
    </row>
    <row r="13427" spans="1:13" ht="26.25" x14ac:dyDescent="0.25">
      <c r="A13427" s="6">
        <v>200315</v>
      </c>
      <c r="B13427" s="126">
        <v>3</v>
      </c>
      <c r="C13427" s="133"/>
      <c r="D13427" s="134">
        <v>84088</v>
      </c>
      <c r="E13427" s="7" t="s">
        <v>2087</v>
      </c>
      <c r="F13427" s="8" t="s">
        <v>457</v>
      </c>
      <c r="G13427" s="18">
        <f>IFERROR(VLOOKUP(Table1[[#This Row],[Codigo_insumo]],BD_Insumos!$B:$E,4),"")</f>
        <v>4.9763000000000002</v>
      </c>
      <c r="H13427" s="140">
        <v>4.0000000000000001E-3</v>
      </c>
      <c r="I13427" s="9"/>
      <c r="J13427" s="23">
        <f t="shared" si="209"/>
        <v>1.9905200000000001E-2</v>
      </c>
      <c r="K13427" s="22" t="str">
        <f>IF(I13427&lt;&gt;"",SUMIF(Table1[Codigo_servico],A13427,Table1[Subtotal_insumo]),"")</f>
        <v/>
      </c>
      <c r="L13427" s="18">
        <f>IF(Table1[[#This Row],[Ordem_insumos]]&lt;&gt;0,VLOOKUP(Table1[[#This Row],[Codigo_servico]],Preencher_Orcamento!$B:$D,3,FALSE)*Table1[[#This Row],[Qtde_insumo]],"")</f>
        <v>0</v>
      </c>
      <c r="M13427" s="18">
        <f>IF(Table1[[#This Row],[Ordem_insumos]]&lt;&gt;0,VLOOKUP(Table1[[#This Row],[Codigo_servico]],Preencher_Orcamento!$B:$D,3,FALSE)*Table1[[#This Row],[Subtotal_insumo]],"")</f>
        <v>0</v>
      </c>
    </row>
    <row r="13428" spans="1:13" x14ac:dyDescent="0.25">
      <c r="A13428" s="3">
        <v>200316</v>
      </c>
      <c r="B13428" s="125">
        <v>0</v>
      </c>
      <c r="C13428" s="131" t="s">
        <v>4815</v>
      </c>
      <c r="D13428" s="132"/>
      <c r="E13428" s="4"/>
      <c r="F13428" s="4"/>
      <c r="G13428" s="17" t="str">
        <f>IFERROR(VLOOKUP(Table1[[#This Row],[Codigo_insumo]],BD_Insumos!$B:$E,4),"")</f>
        <v/>
      </c>
      <c r="H13428" s="139"/>
      <c r="I13428" s="5" t="s">
        <v>457</v>
      </c>
      <c r="J13428" s="20" t="str">
        <f t="shared" si="209"/>
        <v/>
      </c>
      <c r="K13428" s="21">
        <f>IF(I13428&lt;&gt;"",SUMIF(Table1[Codigo_servico],A13428,Table1[Subtotal_insumo]),"")</f>
        <v>2366.4687354531889</v>
      </c>
      <c r="L13428" s="17" t="str">
        <f>IF(Table1[[#This Row],[Ordem_insumos]]&lt;&gt;0,VLOOKUP(Table1[[#This Row],[Codigo_servico]],Preencher_Orcamento!$B:$D,3,FALSE)*Table1[[#This Row],[Qtde_insumo]],"")</f>
        <v/>
      </c>
      <c r="M13428" s="17" t="str">
        <f>IF(Table1[[#This Row],[Ordem_insumos]]&lt;&gt;0,VLOOKUP(Table1[[#This Row],[Codigo_servico]],Preencher_Orcamento!$B:$D,3,FALSE)*Table1[[#This Row],[Subtotal_insumo]],"")</f>
        <v/>
      </c>
    </row>
    <row r="13429" spans="1:13" ht="26.25" x14ac:dyDescent="0.25">
      <c r="A13429" s="6">
        <v>200316</v>
      </c>
      <c r="B13429" s="126">
        <v>1</v>
      </c>
      <c r="C13429" s="133"/>
      <c r="D13429" s="134">
        <v>1128</v>
      </c>
      <c r="E13429" s="7" t="s">
        <v>4800</v>
      </c>
      <c r="F13429" s="8" t="s">
        <v>2140</v>
      </c>
      <c r="G13429" s="16">
        <f>IFERROR(VLOOKUP(Table1[[#This Row],[Codigo_insumo]],BD_Insumos!$B:$E,4),"")</f>
        <v>77.081369400201339</v>
      </c>
      <c r="H13429" s="140">
        <v>16</v>
      </c>
      <c r="I13429" s="9"/>
      <c r="J13429" s="22">
        <f t="shared" si="209"/>
        <v>1233.3019104032214</v>
      </c>
      <c r="K13429" s="22" t="str">
        <f>IF(I13429&lt;&gt;"",SUMIF(Table1[Codigo_servico],A13429,Table1[Subtotal_insumo]),"")</f>
        <v/>
      </c>
      <c r="L13429" s="16">
        <f>IF(Table1[[#This Row],[Ordem_insumos]]&lt;&gt;0,VLOOKUP(Table1[[#This Row],[Codigo_servico]],Preencher_Orcamento!$B:$D,3,FALSE)*Table1[[#This Row],[Qtde_insumo]],"")</f>
        <v>0</v>
      </c>
      <c r="M13429" s="16">
        <f>IF(Table1[[#This Row],[Ordem_insumos]]&lt;&gt;0,VLOOKUP(Table1[[#This Row],[Codigo_servico]],Preencher_Orcamento!$B:$D,3,FALSE)*Table1[[#This Row],[Subtotal_insumo]],"")</f>
        <v>0</v>
      </c>
    </row>
    <row r="13430" spans="1:13" x14ac:dyDescent="0.25">
      <c r="A13430" s="6">
        <v>200316</v>
      </c>
      <c r="B13430" s="126">
        <v>2</v>
      </c>
      <c r="C13430" s="133"/>
      <c r="D13430" s="134">
        <v>1164</v>
      </c>
      <c r="E13430" s="7" t="s">
        <v>4784</v>
      </c>
      <c r="F13430" s="8" t="s">
        <v>2140</v>
      </c>
      <c r="G13430" s="16">
        <f>IFERROR(VLOOKUP(Table1[[#This Row],[Codigo_insumo]],BD_Insumos!$B:$E,4),"")</f>
        <v>56.658341252498374</v>
      </c>
      <c r="H13430" s="140">
        <v>20</v>
      </c>
      <c r="I13430" s="9"/>
      <c r="J13430" s="22">
        <f t="shared" si="209"/>
        <v>1133.1668250499674</v>
      </c>
      <c r="K13430" s="22" t="str">
        <f>IF(I13430&lt;&gt;"",SUMIF(Table1[Codigo_servico],A13430,Table1[Subtotal_insumo]),"")</f>
        <v/>
      </c>
      <c r="L13430" s="16">
        <f>IF(Table1[[#This Row],[Ordem_insumos]]&lt;&gt;0,VLOOKUP(Table1[[#This Row],[Codigo_servico]],Preencher_Orcamento!$B:$D,3,FALSE)*Table1[[#This Row],[Qtde_insumo]],"")</f>
        <v>0</v>
      </c>
      <c r="M13430" s="16">
        <f>IF(Table1[[#This Row],[Ordem_insumos]]&lt;&gt;0,VLOOKUP(Table1[[#This Row],[Codigo_servico]],Preencher_Orcamento!$B:$D,3,FALSE)*Table1[[#This Row],[Subtotal_insumo]],"")</f>
        <v>0</v>
      </c>
    </row>
    <row r="13431" spans="1:13" x14ac:dyDescent="0.25">
      <c r="A13431" s="3">
        <v>200317</v>
      </c>
      <c r="B13431" s="125">
        <v>0</v>
      </c>
      <c r="C13431" s="131" t="s">
        <v>4816</v>
      </c>
      <c r="D13431" s="132"/>
      <c r="E13431" s="4"/>
      <c r="F13431" s="4"/>
      <c r="G13431" s="17" t="str">
        <f>IFERROR(VLOOKUP(Table1[[#This Row],[Codigo_insumo]],BD_Insumos!$B:$E,4),"")</f>
        <v/>
      </c>
      <c r="H13431" s="139"/>
      <c r="I13431" s="5" t="s">
        <v>457</v>
      </c>
      <c r="J13431" s="20" t="str">
        <f t="shared" si="209"/>
        <v/>
      </c>
      <c r="K13431" s="21">
        <f>IF(I13431&lt;&gt;"",SUMIF(Table1[Codigo_servico],A13431,Table1[Subtotal_insumo]),"")</f>
        <v>1718.1932103373933</v>
      </c>
      <c r="L13431" s="17" t="str">
        <f>IF(Table1[[#This Row],[Ordem_insumos]]&lt;&gt;0,VLOOKUP(Table1[[#This Row],[Codigo_servico]],Preencher_Orcamento!$B:$D,3,FALSE)*Table1[[#This Row],[Qtde_insumo]],"")</f>
        <v/>
      </c>
      <c r="M13431" s="17" t="str">
        <f>IF(Table1[[#This Row],[Ordem_insumos]]&lt;&gt;0,VLOOKUP(Table1[[#This Row],[Codigo_servico]],Preencher_Orcamento!$B:$D,3,FALSE)*Table1[[#This Row],[Subtotal_insumo]],"")</f>
        <v/>
      </c>
    </row>
    <row r="13432" spans="1:13" x14ac:dyDescent="0.25">
      <c r="A13432" s="6">
        <v>200317</v>
      </c>
      <c r="B13432" s="126">
        <v>1</v>
      </c>
      <c r="C13432" s="133"/>
      <c r="D13432" s="134">
        <v>1164</v>
      </c>
      <c r="E13432" s="7" t="s">
        <v>4784</v>
      </c>
      <c r="F13432" s="8" t="s">
        <v>2140</v>
      </c>
      <c r="G13432" s="16">
        <f>IFERROR(VLOOKUP(Table1[[#This Row],[Codigo_insumo]],BD_Insumos!$B:$E,4),"")</f>
        <v>56.658341252498374</v>
      </c>
      <c r="H13432" s="140">
        <v>14</v>
      </c>
      <c r="I13432" s="9"/>
      <c r="J13432" s="22">
        <f t="shared" si="209"/>
        <v>793.21677753497727</v>
      </c>
      <c r="K13432" s="22" t="str">
        <f>IF(I13432&lt;&gt;"",SUMIF(Table1[Codigo_servico],A13432,Table1[Subtotal_insumo]),"")</f>
        <v/>
      </c>
      <c r="L13432" s="16">
        <f>IF(Table1[[#This Row],[Ordem_insumos]]&lt;&gt;0,VLOOKUP(Table1[[#This Row],[Codigo_servico]],Preencher_Orcamento!$B:$D,3,FALSE)*Table1[[#This Row],[Qtde_insumo]],"")</f>
        <v>0</v>
      </c>
      <c r="M13432" s="16">
        <f>IF(Table1[[#This Row],[Ordem_insumos]]&lt;&gt;0,VLOOKUP(Table1[[#This Row],[Codigo_servico]],Preencher_Orcamento!$B:$D,3,FALSE)*Table1[[#This Row],[Subtotal_insumo]],"")</f>
        <v>0</v>
      </c>
    </row>
    <row r="13433" spans="1:13" ht="26.25" x14ac:dyDescent="0.25">
      <c r="A13433" s="6">
        <v>200317</v>
      </c>
      <c r="B13433" s="126">
        <v>2</v>
      </c>
      <c r="C13433" s="133"/>
      <c r="D13433" s="134">
        <v>1128</v>
      </c>
      <c r="E13433" s="7" t="s">
        <v>4800</v>
      </c>
      <c r="F13433" s="8" t="s">
        <v>2140</v>
      </c>
      <c r="G13433" s="16">
        <f>IFERROR(VLOOKUP(Table1[[#This Row],[Codigo_insumo]],BD_Insumos!$B:$E,4),"")</f>
        <v>77.081369400201339</v>
      </c>
      <c r="H13433" s="140">
        <v>12</v>
      </c>
      <c r="I13433" s="9"/>
      <c r="J13433" s="22">
        <f t="shared" si="209"/>
        <v>924.97643280241607</v>
      </c>
      <c r="K13433" s="22" t="str">
        <f>IF(I13433&lt;&gt;"",SUMIF(Table1[Codigo_servico],A13433,Table1[Subtotal_insumo]),"")</f>
        <v/>
      </c>
      <c r="L13433" s="16">
        <f>IF(Table1[[#This Row],[Ordem_insumos]]&lt;&gt;0,VLOOKUP(Table1[[#This Row],[Codigo_servico]],Preencher_Orcamento!$B:$D,3,FALSE)*Table1[[#This Row],[Qtde_insumo]],"")</f>
        <v>0</v>
      </c>
      <c r="M13433" s="16">
        <f>IF(Table1[[#This Row],[Ordem_insumos]]&lt;&gt;0,VLOOKUP(Table1[[#This Row],[Codigo_servico]],Preencher_Orcamento!$B:$D,3,FALSE)*Table1[[#This Row],[Subtotal_insumo]],"")</f>
        <v>0</v>
      </c>
    </row>
    <row r="13434" spans="1:13" x14ac:dyDescent="0.25">
      <c r="A13434" s="3">
        <v>200318</v>
      </c>
      <c r="B13434" s="125">
        <v>0</v>
      </c>
      <c r="C13434" s="131" t="s">
        <v>4817</v>
      </c>
      <c r="D13434" s="132"/>
      <c r="E13434" s="4"/>
      <c r="F13434" s="4"/>
      <c r="G13434" s="17" t="str">
        <f>IFERROR(VLOOKUP(Table1[[#This Row],[Codigo_insumo]],BD_Insumos!$B:$E,4),"")</f>
        <v/>
      </c>
      <c r="H13434" s="139"/>
      <c r="I13434" s="5" t="s">
        <v>457</v>
      </c>
      <c r="J13434" s="20" t="str">
        <f t="shared" si="209"/>
        <v/>
      </c>
      <c r="K13434" s="21">
        <f>IF(I13434&lt;&gt;"",SUMIF(Table1[Codigo_servico],A13434,Table1[Subtotal_insumo]),"")</f>
        <v>4147.5400374186684</v>
      </c>
      <c r="L13434" s="17" t="str">
        <f>IF(Table1[[#This Row],[Ordem_insumos]]&lt;&gt;0,VLOOKUP(Table1[[#This Row],[Codigo_servico]],Preencher_Orcamento!$B:$D,3,FALSE)*Table1[[#This Row],[Qtde_insumo]],"")</f>
        <v/>
      </c>
      <c r="M13434" s="17" t="str">
        <f>IF(Table1[[#This Row],[Ordem_insumos]]&lt;&gt;0,VLOOKUP(Table1[[#This Row],[Codigo_servico]],Preencher_Orcamento!$B:$D,3,FALSE)*Table1[[#This Row],[Subtotal_insumo]],"")</f>
        <v/>
      </c>
    </row>
    <row r="13435" spans="1:13" ht="26.25" x14ac:dyDescent="0.25">
      <c r="A13435" s="6">
        <v>200318</v>
      </c>
      <c r="B13435" s="126">
        <v>1</v>
      </c>
      <c r="C13435" s="133"/>
      <c r="D13435" s="134">
        <v>1128</v>
      </c>
      <c r="E13435" s="7" t="s">
        <v>4800</v>
      </c>
      <c r="F13435" s="8" t="s">
        <v>2140</v>
      </c>
      <c r="G13435" s="16">
        <f>IFERROR(VLOOKUP(Table1[[#This Row],[Codigo_insumo]],BD_Insumos!$B:$E,4),"")</f>
        <v>77.081369400201339</v>
      </c>
      <c r="H13435" s="140">
        <v>16</v>
      </c>
      <c r="I13435" s="9"/>
      <c r="J13435" s="22">
        <f t="shared" si="209"/>
        <v>1233.3019104032214</v>
      </c>
      <c r="K13435" s="22" t="str">
        <f>IF(I13435&lt;&gt;"",SUMIF(Table1[Codigo_servico],A13435,Table1[Subtotal_insumo]),"")</f>
        <v/>
      </c>
      <c r="L13435" s="16">
        <f>IF(Table1[[#This Row],[Ordem_insumos]]&lt;&gt;0,VLOOKUP(Table1[[#This Row],[Codigo_servico]],Preencher_Orcamento!$B:$D,3,FALSE)*Table1[[#This Row],[Qtde_insumo]],"")</f>
        <v>0</v>
      </c>
      <c r="M13435" s="16">
        <f>IF(Table1[[#This Row],[Ordem_insumos]]&lt;&gt;0,VLOOKUP(Table1[[#This Row],[Codigo_servico]],Preencher_Orcamento!$B:$D,3,FALSE)*Table1[[#This Row],[Subtotal_insumo]],"")</f>
        <v>0</v>
      </c>
    </row>
    <row r="13436" spans="1:13" ht="39" x14ac:dyDescent="0.25">
      <c r="A13436" s="6">
        <v>200318</v>
      </c>
      <c r="B13436" s="126">
        <v>2</v>
      </c>
      <c r="C13436" s="133"/>
      <c r="D13436" s="134">
        <v>1120</v>
      </c>
      <c r="E13436" s="7" t="s">
        <v>4797</v>
      </c>
      <c r="F13436" s="8" t="s">
        <v>2140</v>
      </c>
      <c r="G13436" s="16">
        <f>IFERROR(VLOOKUP(Table1[[#This Row],[Codigo_insumo]],BD_Insumos!$B:$E,4),"")</f>
        <v>299.55591914059744</v>
      </c>
      <c r="H13436" s="140">
        <v>5</v>
      </c>
      <c r="I13436" s="9"/>
      <c r="J13436" s="22">
        <f t="shared" si="209"/>
        <v>1497.7795957029871</v>
      </c>
      <c r="K13436" s="22" t="str">
        <f>IF(I13436&lt;&gt;"",SUMIF(Table1[Codigo_servico],A13436,Table1[Subtotal_insumo]),"")</f>
        <v/>
      </c>
      <c r="L13436" s="16">
        <f>IF(Table1[[#This Row],[Ordem_insumos]]&lt;&gt;0,VLOOKUP(Table1[[#This Row],[Codigo_servico]],Preencher_Orcamento!$B:$D,3,FALSE)*Table1[[#This Row],[Qtde_insumo]],"")</f>
        <v>0</v>
      </c>
      <c r="M13436" s="16">
        <f>IF(Table1[[#This Row],[Ordem_insumos]]&lt;&gt;0,VLOOKUP(Table1[[#This Row],[Codigo_servico]],Preencher_Orcamento!$B:$D,3,FALSE)*Table1[[#This Row],[Subtotal_insumo]],"")</f>
        <v>0</v>
      </c>
    </row>
    <row r="13437" spans="1:13" x14ac:dyDescent="0.25">
      <c r="A13437" s="6">
        <v>200318</v>
      </c>
      <c r="B13437" s="126">
        <v>3</v>
      </c>
      <c r="C13437" s="133"/>
      <c r="D13437" s="134">
        <v>1164</v>
      </c>
      <c r="E13437" s="7" t="s">
        <v>4784</v>
      </c>
      <c r="F13437" s="8" t="s">
        <v>2140</v>
      </c>
      <c r="G13437" s="16">
        <f>IFERROR(VLOOKUP(Table1[[#This Row],[Codigo_insumo]],BD_Insumos!$B:$E,4),"")</f>
        <v>56.658341252498374</v>
      </c>
      <c r="H13437" s="140">
        <v>25</v>
      </c>
      <c r="I13437" s="9"/>
      <c r="J13437" s="22">
        <f t="shared" si="209"/>
        <v>1416.4585313124594</v>
      </c>
      <c r="K13437" s="22" t="str">
        <f>IF(I13437&lt;&gt;"",SUMIF(Table1[Codigo_servico],A13437,Table1[Subtotal_insumo]),"")</f>
        <v/>
      </c>
      <c r="L13437" s="16">
        <f>IF(Table1[[#This Row],[Ordem_insumos]]&lt;&gt;0,VLOOKUP(Table1[[#This Row],[Codigo_servico]],Preencher_Orcamento!$B:$D,3,FALSE)*Table1[[#This Row],[Qtde_insumo]],"")</f>
        <v>0</v>
      </c>
      <c r="M13437" s="16">
        <f>IF(Table1[[#This Row],[Ordem_insumos]]&lt;&gt;0,VLOOKUP(Table1[[#This Row],[Codigo_servico]],Preencher_Orcamento!$B:$D,3,FALSE)*Table1[[#This Row],[Subtotal_insumo]],"")</f>
        <v>0</v>
      </c>
    </row>
    <row r="13438" spans="1:13" x14ac:dyDescent="0.25">
      <c r="A13438" s="3">
        <v>200319</v>
      </c>
      <c r="B13438" s="125">
        <v>0</v>
      </c>
      <c r="C13438" s="131" t="s">
        <v>4818</v>
      </c>
      <c r="D13438" s="132"/>
      <c r="E13438" s="4"/>
      <c r="F13438" s="4"/>
      <c r="G13438" s="17" t="str">
        <f>IFERROR(VLOOKUP(Table1[[#This Row],[Codigo_insumo]],BD_Insumos!$B:$E,4),"")</f>
        <v/>
      </c>
      <c r="H13438" s="139"/>
      <c r="I13438" s="5" t="s">
        <v>457</v>
      </c>
      <c r="J13438" s="20" t="str">
        <f t="shared" si="209"/>
        <v/>
      </c>
      <c r="K13438" s="21">
        <f>IF(I13438&lt;&gt;"",SUMIF(Table1[Codigo_servico],A13438,Table1[Subtotal_insumo]),"")</f>
        <v>2786.8359915166807</v>
      </c>
      <c r="L13438" s="17" t="str">
        <f>IF(Table1[[#This Row],[Ordem_insumos]]&lt;&gt;0,VLOOKUP(Table1[[#This Row],[Codigo_servico]],Preencher_Orcamento!$B:$D,3,FALSE)*Table1[[#This Row],[Qtde_insumo]],"")</f>
        <v/>
      </c>
      <c r="M13438" s="17" t="str">
        <f>IF(Table1[[#This Row],[Ordem_insumos]]&lt;&gt;0,VLOOKUP(Table1[[#This Row],[Codigo_servico]],Preencher_Orcamento!$B:$D,3,FALSE)*Table1[[#This Row],[Subtotal_insumo]],"")</f>
        <v/>
      </c>
    </row>
    <row r="13439" spans="1:13" x14ac:dyDescent="0.25">
      <c r="A13439" s="6">
        <v>200319</v>
      </c>
      <c r="B13439" s="126">
        <v>1</v>
      </c>
      <c r="C13439" s="133"/>
      <c r="D13439" s="134">
        <v>1164</v>
      </c>
      <c r="E13439" s="7" t="s">
        <v>4784</v>
      </c>
      <c r="F13439" s="8" t="s">
        <v>2140</v>
      </c>
      <c r="G13439" s="16">
        <f>IFERROR(VLOOKUP(Table1[[#This Row],[Codigo_insumo]],BD_Insumos!$B:$E,4),"")</f>
        <v>56.658341252498374</v>
      </c>
      <c r="H13439" s="140">
        <v>17</v>
      </c>
      <c r="I13439" s="9"/>
      <c r="J13439" s="22">
        <f t="shared" si="209"/>
        <v>963.19180129247241</v>
      </c>
      <c r="K13439" s="22" t="str">
        <f>IF(I13439&lt;&gt;"",SUMIF(Table1[Codigo_servico],A13439,Table1[Subtotal_insumo]),"")</f>
        <v/>
      </c>
      <c r="L13439" s="16">
        <f>IF(Table1[[#This Row],[Ordem_insumos]]&lt;&gt;0,VLOOKUP(Table1[[#This Row],[Codigo_servico]],Preencher_Orcamento!$B:$D,3,FALSE)*Table1[[#This Row],[Qtde_insumo]],"")</f>
        <v>0</v>
      </c>
      <c r="M13439" s="16">
        <f>IF(Table1[[#This Row],[Ordem_insumos]]&lt;&gt;0,VLOOKUP(Table1[[#This Row],[Codigo_servico]],Preencher_Orcamento!$B:$D,3,FALSE)*Table1[[#This Row],[Subtotal_insumo]],"")</f>
        <v>0</v>
      </c>
    </row>
    <row r="13440" spans="1:13" ht="26.25" x14ac:dyDescent="0.25">
      <c r="A13440" s="6">
        <v>200319</v>
      </c>
      <c r="B13440" s="126">
        <v>2</v>
      </c>
      <c r="C13440" s="133"/>
      <c r="D13440" s="134">
        <v>1128</v>
      </c>
      <c r="E13440" s="7" t="s">
        <v>4800</v>
      </c>
      <c r="F13440" s="8" t="s">
        <v>2140</v>
      </c>
      <c r="G13440" s="16">
        <f>IFERROR(VLOOKUP(Table1[[#This Row],[Codigo_insumo]],BD_Insumos!$B:$E,4),"")</f>
        <v>77.081369400201339</v>
      </c>
      <c r="H13440" s="140">
        <v>12</v>
      </c>
      <c r="I13440" s="9"/>
      <c r="J13440" s="22">
        <f t="shared" si="209"/>
        <v>924.97643280241607</v>
      </c>
      <c r="K13440" s="22" t="str">
        <f>IF(I13440&lt;&gt;"",SUMIF(Table1[Codigo_servico],A13440,Table1[Subtotal_insumo]),"")</f>
        <v/>
      </c>
      <c r="L13440" s="16">
        <f>IF(Table1[[#This Row],[Ordem_insumos]]&lt;&gt;0,VLOOKUP(Table1[[#This Row],[Codigo_servico]],Preencher_Orcamento!$B:$D,3,FALSE)*Table1[[#This Row],[Qtde_insumo]],"")</f>
        <v>0</v>
      </c>
      <c r="M13440" s="16">
        <f>IF(Table1[[#This Row],[Ordem_insumos]]&lt;&gt;0,VLOOKUP(Table1[[#This Row],[Codigo_servico]],Preencher_Orcamento!$B:$D,3,FALSE)*Table1[[#This Row],[Subtotal_insumo]],"")</f>
        <v>0</v>
      </c>
    </row>
    <row r="13441" spans="1:13" ht="39" x14ac:dyDescent="0.25">
      <c r="A13441" s="6">
        <v>200319</v>
      </c>
      <c r="B13441" s="126">
        <v>3</v>
      </c>
      <c r="C13441" s="133"/>
      <c r="D13441" s="134">
        <v>1120</v>
      </c>
      <c r="E13441" s="7" t="s">
        <v>4797</v>
      </c>
      <c r="F13441" s="8" t="s">
        <v>2140</v>
      </c>
      <c r="G13441" s="16">
        <f>IFERROR(VLOOKUP(Table1[[#This Row],[Codigo_insumo]],BD_Insumos!$B:$E,4),"")</f>
        <v>299.55591914059744</v>
      </c>
      <c r="H13441" s="140">
        <v>3</v>
      </c>
      <c r="I13441" s="9"/>
      <c r="J13441" s="22">
        <f t="shared" si="209"/>
        <v>898.66775742179232</v>
      </c>
      <c r="K13441" s="22" t="str">
        <f>IF(I13441&lt;&gt;"",SUMIF(Table1[Codigo_servico],A13441,Table1[Subtotal_insumo]),"")</f>
        <v/>
      </c>
      <c r="L13441" s="16">
        <f>IF(Table1[[#This Row],[Ordem_insumos]]&lt;&gt;0,VLOOKUP(Table1[[#This Row],[Codigo_servico]],Preencher_Orcamento!$B:$D,3,FALSE)*Table1[[#This Row],[Qtde_insumo]],"")</f>
        <v>0</v>
      </c>
      <c r="M13441" s="16">
        <f>IF(Table1[[#This Row],[Ordem_insumos]]&lt;&gt;0,VLOOKUP(Table1[[#This Row],[Codigo_servico]],Preencher_Orcamento!$B:$D,3,FALSE)*Table1[[#This Row],[Subtotal_insumo]],"")</f>
        <v>0</v>
      </c>
    </row>
    <row r="13442" spans="1:13" x14ac:dyDescent="0.25">
      <c r="A13442" s="3">
        <v>200320</v>
      </c>
      <c r="B13442" s="125">
        <v>0</v>
      </c>
      <c r="C13442" s="131" t="s">
        <v>4819</v>
      </c>
      <c r="D13442" s="132"/>
      <c r="E13442" s="4"/>
      <c r="F13442" s="4"/>
      <c r="G13442" s="17" t="str">
        <f>IFERROR(VLOOKUP(Table1[[#This Row],[Codigo_insumo]],BD_Insumos!$B:$E,4),"")</f>
        <v/>
      </c>
      <c r="H13442" s="139"/>
      <c r="I13442" s="5" t="s">
        <v>457</v>
      </c>
      <c r="J13442" s="20" t="str">
        <f t="shared" ref="J13442:J13505" si="210">IF(I13442="",G13442*H13442,"")</f>
        <v/>
      </c>
      <c r="K13442" s="21">
        <f>IF(I13442&lt;&gt;"",SUMIF(Table1[Codigo_servico],A13442,Table1[Subtotal_insumo]),"")</f>
        <v>1757.3124346694758</v>
      </c>
      <c r="L13442" s="17" t="str">
        <f>IF(Table1[[#This Row],[Ordem_insumos]]&lt;&gt;0,VLOOKUP(Table1[[#This Row],[Codigo_servico]],Preencher_Orcamento!$B:$D,3,FALSE)*Table1[[#This Row],[Qtde_insumo]],"")</f>
        <v/>
      </c>
      <c r="M13442" s="17" t="str">
        <f>IF(Table1[[#This Row],[Ordem_insumos]]&lt;&gt;0,VLOOKUP(Table1[[#This Row],[Codigo_servico]],Preencher_Orcamento!$B:$D,3,FALSE)*Table1[[#This Row],[Subtotal_insumo]],"")</f>
        <v/>
      </c>
    </row>
    <row r="13443" spans="1:13" ht="39" x14ac:dyDescent="0.25">
      <c r="A13443" s="6">
        <v>200320</v>
      </c>
      <c r="B13443" s="126">
        <v>1</v>
      </c>
      <c r="C13443" s="133"/>
      <c r="D13443" s="134">
        <v>1120</v>
      </c>
      <c r="E13443" s="7" t="s">
        <v>4797</v>
      </c>
      <c r="F13443" s="8" t="s">
        <v>2140</v>
      </c>
      <c r="G13443" s="16">
        <f>IFERROR(VLOOKUP(Table1[[#This Row],[Codigo_insumo]],BD_Insumos!$B:$E,4),"")</f>
        <v>299.55591914059744</v>
      </c>
      <c r="H13443" s="140">
        <v>2</v>
      </c>
      <c r="I13443" s="9"/>
      <c r="J13443" s="22">
        <f t="shared" si="210"/>
        <v>599.11183828119488</v>
      </c>
      <c r="K13443" s="22" t="str">
        <f>IF(I13443&lt;&gt;"",SUMIF(Table1[Codigo_servico],A13443,Table1[Subtotal_insumo]),"")</f>
        <v/>
      </c>
      <c r="L13443" s="16">
        <f>IF(Table1[[#This Row],[Ordem_insumos]]&lt;&gt;0,VLOOKUP(Table1[[#This Row],[Codigo_servico]],Preencher_Orcamento!$B:$D,3,FALSE)*Table1[[#This Row],[Qtde_insumo]],"")</f>
        <v>0</v>
      </c>
      <c r="M13443" s="16">
        <f>IF(Table1[[#This Row],[Ordem_insumos]]&lt;&gt;0,VLOOKUP(Table1[[#This Row],[Codigo_servico]],Preencher_Orcamento!$B:$D,3,FALSE)*Table1[[#This Row],[Subtotal_insumo]],"")</f>
        <v>0</v>
      </c>
    </row>
    <row r="13444" spans="1:13" x14ac:dyDescent="0.25">
      <c r="A13444" s="6">
        <v>200320</v>
      </c>
      <c r="B13444" s="126">
        <v>2</v>
      </c>
      <c r="C13444" s="133"/>
      <c r="D13444" s="134">
        <v>1164</v>
      </c>
      <c r="E13444" s="7" t="s">
        <v>4784</v>
      </c>
      <c r="F13444" s="8" t="s">
        <v>2140</v>
      </c>
      <c r="G13444" s="16">
        <f>IFERROR(VLOOKUP(Table1[[#This Row],[Codigo_insumo]],BD_Insumos!$B:$E,4),"")</f>
        <v>56.658341252498374</v>
      </c>
      <c r="H13444" s="140">
        <v>15</v>
      </c>
      <c r="I13444" s="9"/>
      <c r="J13444" s="22">
        <f t="shared" si="210"/>
        <v>849.87511878747557</v>
      </c>
      <c r="K13444" s="22" t="str">
        <f>IF(I13444&lt;&gt;"",SUMIF(Table1[Codigo_servico],A13444,Table1[Subtotal_insumo]),"")</f>
        <v/>
      </c>
      <c r="L13444" s="16">
        <f>IF(Table1[[#This Row],[Ordem_insumos]]&lt;&gt;0,VLOOKUP(Table1[[#This Row],[Codigo_servico]],Preencher_Orcamento!$B:$D,3,FALSE)*Table1[[#This Row],[Qtde_insumo]],"")</f>
        <v>0</v>
      </c>
      <c r="M13444" s="16">
        <f>IF(Table1[[#This Row],[Ordem_insumos]]&lt;&gt;0,VLOOKUP(Table1[[#This Row],[Codigo_servico]],Preencher_Orcamento!$B:$D,3,FALSE)*Table1[[#This Row],[Subtotal_insumo]],"")</f>
        <v>0</v>
      </c>
    </row>
    <row r="13445" spans="1:13" ht="26.25" x14ac:dyDescent="0.25">
      <c r="A13445" s="6">
        <v>200320</v>
      </c>
      <c r="B13445" s="126">
        <v>3</v>
      </c>
      <c r="C13445" s="133"/>
      <c r="D13445" s="134">
        <v>1128</v>
      </c>
      <c r="E13445" s="7" t="s">
        <v>4800</v>
      </c>
      <c r="F13445" s="8" t="s">
        <v>2140</v>
      </c>
      <c r="G13445" s="16">
        <f>IFERROR(VLOOKUP(Table1[[#This Row],[Codigo_insumo]],BD_Insumos!$B:$E,4),"")</f>
        <v>77.081369400201339</v>
      </c>
      <c r="H13445" s="140">
        <v>4</v>
      </c>
      <c r="I13445" s="9"/>
      <c r="J13445" s="22">
        <f t="shared" si="210"/>
        <v>308.32547760080536</v>
      </c>
      <c r="K13445" s="22" t="str">
        <f>IF(I13445&lt;&gt;"",SUMIF(Table1[Codigo_servico],A13445,Table1[Subtotal_insumo]),"")</f>
        <v/>
      </c>
      <c r="L13445" s="16">
        <f>IF(Table1[[#This Row],[Ordem_insumos]]&lt;&gt;0,VLOOKUP(Table1[[#This Row],[Codigo_servico]],Preencher_Orcamento!$B:$D,3,FALSE)*Table1[[#This Row],[Qtde_insumo]],"")</f>
        <v>0</v>
      </c>
      <c r="M13445" s="16">
        <f>IF(Table1[[#This Row],[Ordem_insumos]]&lt;&gt;0,VLOOKUP(Table1[[#This Row],[Codigo_servico]],Preencher_Orcamento!$B:$D,3,FALSE)*Table1[[#This Row],[Subtotal_insumo]],"")</f>
        <v>0</v>
      </c>
    </row>
    <row r="13446" spans="1:13" x14ac:dyDescent="0.25">
      <c r="A13446" s="3">
        <v>200321</v>
      </c>
      <c r="B13446" s="125">
        <v>0</v>
      </c>
      <c r="C13446" s="131" t="s">
        <v>4820</v>
      </c>
      <c r="D13446" s="132"/>
      <c r="E13446" s="4"/>
      <c r="F13446" s="4"/>
      <c r="G13446" s="17" t="str">
        <f>IFERROR(VLOOKUP(Table1[[#This Row],[Codigo_insumo]],BD_Insumos!$B:$E,4),"")</f>
        <v/>
      </c>
      <c r="H13446" s="139"/>
      <c r="I13446" s="5" t="s">
        <v>457</v>
      </c>
      <c r="J13446" s="20" t="str">
        <f t="shared" si="210"/>
        <v/>
      </c>
      <c r="K13446" s="21">
        <f>IF(I13446&lt;&gt;"",SUMIF(Table1[Codigo_servico],A13446,Table1[Subtotal_insumo]),"")</f>
        <v>1020.3020704659839</v>
      </c>
      <c r="L13446" s="17" t="str">
        <f>IF(Table1[[#This Row],[Ordem_insumos]]&lt;&gt;0,VLOOKUP(Table1[[#This Row],[Codigo_servico]],Preencher_Orcamento!$B:$D,3,FALSE)*Table1[[#This Row],[Qtde_insumo]],"")</f>
        <v/>
      </c>
      <c r="M13446" s="17" t="str">
        <f>IF(Table1[[#This Row],[Ordem_insumos]]&lt;&gt;0,VLOOKUP(Table1[[#This Row],[Codigo_servico]],Preencher_Orcamento!$B:$D,3,FALSE)*Table1[[#This Row],[Subtotal_insumo]],"")</f>
        <v/>
      </c>
    </row>
    <row r="13447" spans="1:13" ht="39" x14ac:dyDescent="0.25">
      <c r="A13447" s="6">
        <v>200321</v>
      </c>
      <c r="B13447" s="126">
        <v>1</v>
      </c>
      <c r="C13447" s="133"/>
      <c r="D13447" s="134">
        <v>1120</v>
      </c>
      <c r="E13447" s="7" t="s">
        <v>4797</v>
      </c>
      <c r="F13447" s="8" t="s">
        <v>2140</v>
      </c>
      <c r="G13447" s="16">
        <f>IFERROR(VLOOKUP(Table1[[#This Row],[Codigo_insumo]],BD_Insumos!$B:$E,4),"")</f>
        <v>299.55591914059744</v>
      </c>
      <c r="H13447" s="140">
        <v>1</v>
      </c>
      <c r="I13447" s="9"/>
      <c r="J13447" s="22">
        <f t="shared" si="210"/>
        <v>299.55591914059744</v>
      </c>
      <c r="K13447" s="22" t="str">
        <f>IF(I13447&lt;&gt;"",SUMIF(Table1[Codigo_servico],A13447,Table1[Subtotal_insumo]),"")</f>
        <v/>
      </c>
      <c r="L13447" s="16">
        <f>IF(Table1[[#This Row],[Ordem_insumos]]&lt;&gt;0,VLOOKUP(Table1[[#This Row],[Codigo_servico]],Preencher_Orcamento!$B:$D,3,FALSE)*Table1[[#This Row],[Qtde_insumo]],"")</f>
        <v>0</v>
      </c>
      <c r="M13447" s="16">
        <f>IF(Table1[[#This Row],[Ordem_insumos]]&lt;&gt;0,VLOOKUP(Table1[[#This Row],[Codigo_servico]],Preencher_Orcamento!$B:$D,3,FALSE)*Table1[[#This Row],[Subtotal_insumo]],"")</f>
        <v>0</v>
      </c>
    </row>
    <row r="13448" spans="1:13" ht="26.25" x14ac:dyDescent="0.25">
      <c r="A13448" s="6">
        <v>200321</v>
      </c>
      <c r="B13448" s="126">
        <v>2</v>
      </c>
      <c r="C13448" s="133"/>
      <c r="D13448" s="134">
        <v>1128</v>
      </c>
      <c r="E13448" s="7" t="s">
        <v>4800</v>
      </c>
      <c r="F13448" s="8" t="s">
        <v>2140</v>
      </c>
      <c r="G13448" s="16">
        <f>IFERROR(VLOOKUP(Table1[[#This Row],[Codigo_insumo]],BD_Insumos!$B:$E,4),"")</f>
        <v>77.081369400201339</v>
      </c>
      <c r="H13448" s="140">
        <v>2</v>
      </c>
      <c r="I13448" s="9"/>
      <c r="J13448" s="22">
        <f t="shared" si="210"/>
        <v>154.16273880040268</v>
      </c>
      <c r="K13448" s="22" t="str">
        <f>IF(I13448&lt;&gt;"",SUMIF(Table1[Codigo_servico],A13448,Table1[Subtotal_insumo]),"")</f>
        <v/>
      </c>
      <c r="L13448" s="16">
        <f>IF(Table1[[#This Row],[Ordem_insumos]]&lt;&gt;0,VLOOKUP(Table1[[#This Row],[Codigo_servico]],Preencher_Orcamento!$B:$D,3,FALSE)*Table1[[#This Row],[Qtde_insumo]],"")</f>
        <v>0</v>
      </c>
      <c r="M13448" s="16">
        <f>IF(Table1[[#This Row],[Ordem_insumos]]&lt;&gt;0,VLOOKUP(Table1[[#This Row],[Codigo_servico]],Preencher_Orcamento!$B:$D,3,FALSE)*Table1[[#This Row],[Subtotal_insumo]],"")</f>
        <v>0</v>
      </c>
    </row>
    <row r="13449" spans="1:13" x14ac:dyDescent="0.25">
      <c r="A13449" s="6">
        <v>200321</v>
      </c>
      <c r="B13449" s="126">
        <v>3</v>
      </c>
      <c r="C13449" s="133"/>
      <c r="D13449" s="134">
        <v>1164</v>
      </c>
      <c r="E13449" s="7" t="s">
        <v>4784</v>
      </c>
      <c r="F13449" s="8" t="s">
        <v>2140</v>
      </c>
      <c r="G13449" s="16">
        <f>IFERROR(VLOOKUP(Table1[[#This Row],[Codigo_insumo]],BD_Insumos!$B:$E,4),"")</f>
        <v>56.658341252498374</v>
      </c>
      <c r="H13449" s="140">
        <v>10</v>
      </c>
      <c r="I13449" s="9"/>
      <c r="J13449" s="22">
        <f t="shared" si="210"/>
        <v>566.58341252498371</v>
      </c>
      <c r="K13449" s="22" t="str">
        <f>IF(I13449&lt;&gt;"",SUMIF(Table1[Codigo_servico],A13449,Table1[Subtotal_insumo]),"")</f>
        <v/>
      </c>
      <c r="L13449" s="16">
        <f>IF(Table1[[#This Row],[Ordem_insumos]]&lt;&gt;0,VLOOKUP(Table1[[#This Row],[Codigo_servico]],Preencher_Orcamento!$B:$D,3,FALSE)*Table1[[#This Row],[Qtde_insumo]],"")</f>
        <v>0</v>
      </c>
      <c r="M13449" s="16">
        <f>IF(Table1[[#This Row],[Ordem_insumos]]&lt;&gt;0,VLOOKUP(Table1[[#This Row],[Codigo_servico]],Preencher_Orcamento!$B:$D,3,FALSE)*Table1[[#This Row],[Subtotal_insumo]],"")</f>
        <v>0</v>
      </c>
    </row>
    <row r="13450" spans="1:13" x14ac:dyDescent="0.25">
      <c r="A13450" s="3">
        <v>200350</v>
      </c>
      <c r="B13450" s="125">
        <v>0</v>
      </c>
      <c r="C13450" s="131" t="s">
        <v>4821</v>
      </c>
      <c r="D13450" s="132"/>
      <c r="E13450" s="4"/>
      <c r="F13450" s="4"/>
      <c r="G13450" s="17" t="str">
        <f>IFERROR(VLOOKUP(Table1[[#This Row],[Codigo_insumo]],BD_Insumos!$B:$E,4),"")</f>
        <v/>
      </c>
      <c r="H13450" s="139"/>
      <c r="I13450" s="5" t="s">
        <v>457</v>
      </c>
      <c r="J13450" s="20" t="str">
        <f t="shared" si="210"/>
        <v/>
      </c>
      <c r="K13450" s="21">
        <f>IF(I13450&lt;&gt;"",SUMIF(Table1[Codigo_servico],A13450,Table1[Subtotal_insumo]),"")</f>
        <v>4.9763000000000002</v>
      </c>
      <c r="L13450" s="17" t="str">
        <f>IF(Table1[[#This Row],[Ordem_insumos]]&lt;&gt;0,VLOOKUP(Table1[[#This Row],[Codigo_servico]],Preencher_Orcamento!$B:$D,3,FALSE)*Table1[[#This Row],[Qtde_insumo]],"")</f>
        <v/>
      </c>
      <c r="M13450" s="17" t="str">
        <f>IF(Table1[[#This Row],[Ordem_insumos]]&lt;&gt;0,VLOOKUP(Table1[[#This Row],[Codigo_servico]],Preencher_Orcamento!$B:$D,3,FALSE)*Table1[[#This Row],[Subtotal_insumo]],"")</f>
        <v/>
      </c>
    </row>
    <row r="13451" spans="1:13" ht="26.25" x14ac:dyDescent="0.25">
      <c r="A13451" s="6">
        <v>200350</v>
      </c>
      <c r="B13451" s="126">
        <v>1</v>
      </c>
      <c r="C13451" s="133"/>
      <c r="D13451" s="134">
        <v>84088</v>
      </c>
      <c r="E13451" s="7" t="s">
        <v>2087</v>
      </c>
      <c r="F13451" s="8" t="s">
        <v>457</v>
      </c>
      <c r="G13451" s="18">
        <f>IFERROR(VLOOKUP(Table1[[#This Row],[Codigo_insumo]],BD_Insumos!$B:$E,4),"")</f>
        <v>4.9763000000000002</v>
      </c>
      <c r="H13451" s="140">
        <v>1</v>
      </c>
      <c r="I13451" s="9"/>
      <c r="J13451" s="23">
        <f t="shared" si="210"/>
        <v>4.9763000000000002</v>
      </c>
      <c r="K13451" s="22" t="str">
        <f>IF(I13451&lt;&gt;"",SUMIF(Table1[Codigo_servico],A13451,Table1[Subtotal_insumo]),"")</f>
        <v/>
      </c>
      <c r="L13451" s="18">
        <f>IF(Table1[[#This Row],[Ordem_insumos]]&lt;&gt;0,VLOOKUP(Table1[[#This Row],[Codigo_servico]],Preencher_Orcamento!$B:$D,3,FALSE)*Table1[[#This Row],[Qtde_insumo]],"")</f>
        <v>0</v>
      </c>
      <c r="M13451" s="18">
        <f>IF(Table1[[#This Row],[Ordem_insumos]]&lt;&gt;0,VLOOKUP(Table1[[#This Row],[Codigo_servico]],Preencher_Orcamento!$B:$D,3,FALSE)*Table1[[#This Row],[Subtotal_insumo]],"")</f>
        <v>0</v>
      </c>
    </row>
    <row r="13452" spans="1:13" x14ac:dyDescent="0.25">
      <c r="A13452" s="3">
        <v>200351</v>
      </c>
      <c r="B13452" s="125">
        <v>0</v>
      </c>
      <c r="C13452" s="131" t="s">
        <v>4822</v>
      </c>
      <c r="D13452" s="132"/>
      <c r="E13452" s="4"/>
      <c r="F13452" s="4"/>
      <c r="G13452" s="17" t="str">
        <f>IFERROR(VLOOKUP(Table1[[#This Row],[Codigo_insumo]],BD_Insumos!$B:$E,4),"")</f>
        <v/>
      </c>
      <c r="H13452" s="139"/>
      <c r="I13452" s="5" t="s">
        <v>457</v>
      </c>
      <c r="J13452" s="20" t="str">
        <f t="shared" si="210"/>
        <v/>
      </c>
      <c r="K13452" s="21">
        <f>IF(I13452&lt;&gt;"",SUMIF(Table1[Codigo_servico],A13452,Table1[Subtotal_insumo]),"")</f>
        <v>6.9821999999999997</v>
      </c>
      <c r="L13452" s="17" t="str">
        <f>IF(Table1[[#This Row],[Ordem_insumos]]&lt;&gt;0,VLOOKUP(Table1[[#This Row],[Codigo_servico]],Preencher_Orcamento!$B:$D,3,FALSE)*Table1[[#This Row],[Qtde_insumo]],"")</f>
        <v/>
      </c>
      <c r="M13452" s="17" t="str">
        <f>IF(Table1[[#This Row],[Ordem_insumos]]&lt;&gt;0,VLOOKUP(Table1[[#This Row],[Codigo_servico]],Preencher_Orcamento!$B:$D,3,FALSE)*Table1[[#This Row],[Subtotal_insumo]],"")</f>
        <v/>
      </c>
    </row>
    <row r="13453" spans="1:13" ht="26.25" x14ac:dyDescent="0.25">
      <c r="A13453" s="6">
        <v>200351</v>
      </c>
      <c r="B13453" s="126">
        <v>1</v>
      </c>
      <c r="C13453" s="133"/>
      <c r="D13453" s="134">
        <v>84089</v>
      </c>
      <c r="E13453" s="7" t="s">
        <v>2088</v>
      </c>
      <c r="F13453" s="8" t="s">
        <v>457</v>
      </c>
      <c r="G13453" s="18">
        <f>IFERROR(VLOOKUP(Table1[[#This Row],[Codigo_insumo]],BD_Insumos!$B:$E,4),"")</f>
        <v>6.9821999999999997</v>
      </c>
      <c r="H13453" s="140">
        <v>1</v>
      </c>
      <c r="I13453" s="9"/>
      <c r="J13453" s="23">
        <f t="shared" si="210"/>
        <v>6.9821999999999997</v>
      </c>
      <c r="K13453" s="22" t="str">
        <f>IF(I13453&lt;&gt;"",SUMIF(Table1[Codigo_servico],A13453,Table1[Subtotal_insumo]),"")</f>
        <v/>
      </c>
      <c r="L13453" s="18">
        <f>IF(Table1[[#This Row],[Ordem_insumos]]&lt;&gt;0,VLOOKUP(Table1[[#This Row],[Codigo_servico]],Preencher_Orcamento!$B:$D,3,FALSE)*Table1[[#This Row],[Qtde_insumo]],"")</f>
        <v>0</v>
      </c>
      <c r="M13453" s="18">
        <f>IF(Table1[[#This Row],[Ordem_insumos]]&lt;&gt;0,VLOOKUP(Table1[[#This Row],[Codigo_servico]],Preencher_Orcamento!$B:$D,3,FALSE)*Table1[[#This Row],[Subtotal_insumo]],"")</f>
        <v>0</v>
      </c>
    </row>
    <row r="13454" spans="1:13" x14ac:dyDescent="0.25">
      <c r="A13454" s="3">
        <v>200352</v>
      </c>
      <c r="B13454" s="125">
        <v>0</v>
      </c>
      <c r="C13454" s="131" t="s">
        <v>4823</v>
      </c>
      <c r="D13454" s="132"/>
      <c r="E13454" s="4"/>
      <c r="F13454" s="4"/>
      <c r="G13454" s="17" t="str">
        <f>IFERROR(VLOOKUP(Table1[[#This Row],[Codigo_insumo]],BD_Insumos!$B:$E,4),"")</f>
        <v/>
      </c>
      <c r="H13454" s="139"/>
      <c r="I13454" s="5" t="s">
        <v>457</v>
      </c>
      <c r="J13454" s="20" t="str">
        <f t="shared" si="210"/>
        <v/>
      </c>
      <c r="K13454" s="21">
        <f>IF(I13454&lt;&gt;"",SUMIF(Table1[Codigo_servico],A13454,Table1[Subtotal_insumo]),"")</f>
        <v>6.8132999999999999</v>
      </c>
      <c r="L13454" s="17" t="str">
        <f>IF(Table1[[#This Row],[Ordem_insumos]]&lt;&gt;0,VLOOKUP(Table1[[#This Row],[Codigo_servico]],Preencher_Orcamento!$B:$D,3,FALSE)*Table1[[#This Row],[Qtde_insumo]],"")</f>
        <v/>
      </c>
      <c r="M13454" s="17" t="str">
        <f>IF(Table1[[#This Row],[Ordem_insumos]]&lt;&gt;0,VLOOKUP(Table1[[#This Row],[Codigo_servico]],Preencher_Orcamento!$B:$D,3,FALSE)*Table1[[#This Row],[Subtotal_insumo]],"")</f>
        <v/>
      </c>
    </row>
    <row r="13455" spans="1:13" ht="26.25" x14ac:dyDescent="0.25">
      <c r="A13455" s="6">
        <v>200352</v>
      </c>
      <c r="B13455" s="126">
        <v>1</v>
      </c>
      <c r="C13455" s="133"/>
      <c r="D13455" s="134">
        <v>84090</v>
      </c>
      <c r="E13455" s="7" t="s">
        <v>2089</v>
      </c>
      <c r="F13455" s="8" t="s">
        <v>457</v>
      </c>
      <c r="G13455" s="18">
        <f>IFERROR(VLOOKUP(Table1[[#This Row],[Codigo_insumo]],BD_Insumos!$B:$E,4),"")</f>
        <v>6.8132999999999999</v>
      </c>
      <c r="H13455" s="140">
        <v>1</v>
      </c>
      <c r="I13455" s="9"/>
      <c r="J13455" s="23">
        <f t="shared" si="210"/>
        <v>6.8132999999999999</v>
      </c>
      <c r="K13455" s="22" t="str">
        <f>IF(I13455&lt;&gt;"",SUMIF(Table1[Codigo_servico],A13455,Table1[Subtotal_insumo]),"")</f>
        <v/>
      </c>
      <c r="L13455" s="18">
        <f>IF(Table1[[#This Row],[Ordem_insumos]]&lt;&gt;0,VLOOKUP(Table1[[#This Row],[Codigo_servico]],Preencher_Orcamento!$B:$D,3,FALSE)*Table1[[#This Row],[Qtde_insumo]],"")</f>
        <v>0</v>
      </c>
      <c r="M13455" s="18">
        <f>IF(Table1[[#This Row],[Ordem_insumos]]&lt;&gt;0,VLOOKUP(Table1[[#This Row],[Codigo_servico]],Preencher_Orcamento!$B:$D,3,FALSE)*Table1[[#This Row],[Subtotal_insumo]],"")</f>
        <v>0</v>
      </c>
    </row>
    <row r="13456" spans="1:13" x14ac:dyDescent="0.25">
      <c r="A13456" s="3">
        <v>200353</v>
      </c>
      <c r="B13456" s="125">
        <v>0</v>
      </c>
      <c r="C13456" s="131" t="s">
        <v>4824</v>
      </c>
      <c r="D13456" s="132"/>
      <c r="E13456" s="4"/>
      <c r="F13456" s="4"/>
      <c r="G13456" s="17" t="str">
        <f>IFERROR(VLOOKUP(Table1[[#This Row],[Codigo_insumo]],BD_Insumos!$B:$E,4),"")</f>
        <v/>
      </c>
      <c r="H13456" s="139"/>
      <c r="I13456" s="5" t="s">
        <v>457</v>
      </c>
      <c r="J13456" s="20" t="str">
        <f t="shared" si="210"/>
        <v/>
      </c>
      <c r="K13456" s="21">
        <f>IF(I13456&lt;&gt;"",SUMIF(Table1[Codigo_servico],A13456,Table1[Subtotal_insumo]),"")</f>
        <v>9.9175000000000004</v>
      </c>
      <c r="L13456" s="17" t="str">
        <f>IF(Table1[[#This Row],[Ordem_insumos]]&lt;&gt;0,VLOOKUP(Table1[[#This Row],[Codigo_servico]],Preencher_Orcamento!$B:$D,3,FALSE)*Table1[[#This Row],[Qtde_insumo]],"")</f>
        <v/>
      </c>
      <c r="M13456" s="17" t="str">
        <f>IF(Table1[[#This Row],[Ordem_insumos]]&lt;&gt;0,VLOOKUP(Table1[[#This Row],[Codigo_servico]],Preencher_Orcamento!$B:$D,3,FALSE)*Table1[[#This Row],[Subtotal_insumo]],"")</f>
        <v/>
      </c>
    </row>
    <row r="13457" spans="1:13" ht="26.25" x14ac:dyDescent="0.25">
      <c r="A13457" s="6">
        <v>200353</v>
      </c>
      <c r="B13457" s="126">
        <v>1</v>
      </c>
      <c r="C13457" s="133"/>
      <c r="D13457" s="134">
        <v>84091</v>
      </c>
      <c r="E13457" s="7" t="s">
        <v>2090</v>
      </c>
      <c r="F13457" s="8" t="s">
        <v>457</v>
      </c>
      <c r="G13457" s="18">
        <f>IFERROR(VLOOKUP(Table1[[#This Row],[Codigo_insumo]],BD_Insumos!$B:$E,4),"")</f>
        <v>9.9175000000000004</v>
      </c>
      <c r="H13457" s="140">
        <v>1</v>
      </c>
      <c r="I13457" s="9"/>
      <c r="J13457" s="23">
        <f t="shared" si="210"/>
        <v>9.9175000000000004</v>
      </c>
      <c r="K13457" s="22" t="str">
        <f>IF(I13457&lt;&gt;"",SUMIF(Table1[Codigo_servico],A13457,Table1[Subtotal_insumo]),"")</f>
        <v/>
      </c>
      <c r="L13457" s="18">
        <f>IF(Table1[[#This Row],[Ordem_insumos]]&lt;&gt;0,VLOOKUP(Table1[[#This Row],[Codigo_servico]],Preencher_Orcamento!$B:$D,3,FALSE)*Table1[[#This Row],[Qtde_insumo]],"")</f>
        <v>0</v>
      </c>
      <c r="M13457" s="18">
        <f>IF(Table1[[#This Row],[Ordem_insumos]]&lt;&gt;0,VLOOKUP(Table1[[#This Row],[Codigo_servico]],Preencher_Orcamento!$B:$D,3,FALSE)*Table1[[#This Row],[Subtotal_insumo]],"")</f>
        <v>0</v>
      </c>
    </row>
    <row r="13458" spans="1:13" x14ac:dyDescent="0.25">
      <c r="A13458" s="3">
        <v>200354</v>
      </c>
      <c r="B13458" s="125">
        <v>0</v>
      </c>
      <c r="C13458" s="131" t="s">
        <v>4825</v>
      </c>
      <c r="D13458" s="132"/>
      <c r="E13458" s="4"/>
      <c r="F13458" s="4"/>
      <c r="G13458" s="17" t="str">
        <f>IFERROR(VLOOKUP(Table1[[#This Row],[Codigo_insumo]],BD_Insumos!$B:$E,4),"")</f>
        <v/>
      </c>
      <c r="H13458" s="139"/>
      <c r="I13458" s="5" t="s">
        <v>457</v>
      </c>
      <c r="J13458" s="20" t="str">
        <f t="shared" si="210"/>
        <v/>
      </c>
      <c r="K13458" s="21">
        <f>IF(I13458&lt;&gt;"",SUMIF(Table1[Codigo_servico],A13458,Table1[Subtotal_insumo]),"")</f>
        <v>0.20749999999999999</v>
      </c>
      <c r="L13458" s="17" t="str">
        <f>IF(Table1[[#This Row],[Ordem_insumos]]&lt;&gt;0,VLOOKUP(Table1[[#This Row],[Codigo_servico]],Preencher_Orcamento!$B:$D,3,FALSE)*Table1[[#This Row],[Qtde_insumo]],"")</f>
        <v/>
      </c>
      <c r="M13458" s="17" t="str">
        <f>IF(Table1[[#This Row],[Ordem_insumos]]&lt;&gt;0,VLOOKUP(Table1[[#This Row],[Codigo_servico]],Preencher_Orcamento!$B:$D,3,FALSE)*Table1[[#This Row],[Subtotal_insumo]],"")</f>
        <v/>
      </c>
    </row>
    <row r="13459" spans="1:13" ht="26.25" x14ac:dyDescent="0.25">
      <c r="A13459" s="6">
        <v>200354</v>
      </c>
      <c r="B13459" s="126">
        <v>1</v>
      </c>
      <c r="C13459" s="133"/>
      <c r="D13459" s="134">
        <v>84082</v>
      </c>
      <c r="E13459" s="7" t="s">
        <v>2082</v>
      </c>
      <c r="F13459" s="8" t="s">
        <v>457</v>
      </c>
      <c r="G13459" s="18">
        <f>IFERROR(VLOOKUP(Table1[[#This Row],[Codigo_insumo]],BD_Insumos!$B:$E,4),"")</f>
        <v>0.20749999999999999</v>
      </c>
      <c r="H13459" s="140">
        <v>1</v>
      </c>
      <c r="I13459" s="9"/>
      <c r="J13459" s="23">
        <f t="shared" si="210"/>
        <v>0.20749999999999999</v>
      </c>
      <c r="K13459" s="22" t="str">
        <f>IF(I13459&lt;&gt;"",SUMIF(Table1[Codigo_servico],A13459,Table1[Subtotal_insumo]),"")</f>
        <v/>
      </c>
      <c r="L13459" s="18">
        <f>IF(Table1[[#This Row],[Ordem_insumos]]&lt;&gt;0,VLOOKUP(Table1[[#This Row],[Codigo_servico]],Preencher_Orcamento!$B:$D,3,FALSE)*Table1[[#This Row],[Qtde_insumo]],"")</f>
        <v>0</v>
      </c>
      <c r="M13459" s="18">
        <f>IF(Table1[[#This Row],[Ordem_insumos]]&lt;&gt;0,VLOOKUP(Table1[[#This Row],[Codigo_servico]],Preencher_Orcamento!$B:$D,3,FALSE)*Table1[[#This Row],[Subtotal_insumo]],"")</f>
        <v>0</v>
      </c>
    </row>
    <row r="13460" spans="1:13" x14ac:dyDescent="0.25">
      <c r="A13460" s="3">
        <v>200355</v>
      </c>
      <c r="B13460" s="125">
        <v>0</v>
      </c>
      <c r="C13460" s="131" t="s">
        <v>4826</v>
      </c>
      <c r="D13460" s="132"/>
      <c r="E13460" s="4"/>
      <c r="F13460" s="4"/>
      <c r="G13460" s="17" t="str">
        <f>IFERROR(VLOOKUP(Table1[[#This Row],[Codigo_insumo]],BD_Insumos!$B:$E,4),"")</f>
        <v/>
      </c>
      <c r="H13460" s="139"/>
      <c r="I13460" s="5" t="s">
        <v>457</v>
      </c>
      <c r="J13460" s="20" t="str">
        <f t="shared" si="210"/>
        <v/>
      </c>
      <c r="K13460" s="21">
        <f>IF(I13460&lt;&gt;"",SUMIF(Table1[Codigo_servico],A13460,Table1[Subtotal_insumo]),"")</f>
        <v>1.5722</v>
      </c>
      <c r="L13460" s="17" t="str">
        <f>IF(Table1[[#This Row],[Ordem_insumos]]&lt;&gt;0,VLOOKUP(Table1[[#This Row],[Codigo_servico]],Preencher_Orcamento!$B:$D,3,FALSE)*Table1[[#This Row],[Qtde_insumo]],"")</f>
        <v/>
      </c>
      <c r="M13460" s="17" t="str">
        <f>IF(Table1[[#This Row],[Ordem_insumos]]&lt;&gt;0,VLOOKUP(Table1[[#This Row],[Codigo_servico]],Preencher_Orcamento!$B:$D,3,FALSE)*Table1[[#This Row],[Subtotal_insumo]],"")</f>
        <v/>
      </c>
    </row>
    <row r="13461" spans="1:13" ht="26.25" x14ac:dyDescent="0.25">
      <c r="A13461" s="6">
        <v>200355</v>
      </c>
      <c r="B13461" s="126">
        <v>1</v>
      </c>
      <c r="C13461" s="133"/>
      <c r="D13461" s="134">
        <v>84083</v>
      </c>
      <c r="E13461" s="7" t="s">
        <v>2083</v>
      </c>
      <c r="F13461" s="8" t="s">
        <v>457</v>
      </c>
      <c r="G13461" s="18">
        <f>IFERROR(VLOOKUP(Table1[[#This Row],[Codigo_insumo]],BD_Insumos!$B:$E,4),"")</f>
        <v>1.5722</v>
      </c>
      <c r="H13461" s="140">
        <v>1</v>
      </c>
      <c r="I13461" s="9"/>
      <c r="J13461" s="23">
        <f t="shared" si="210"/>
        <v>1.5722</v>
      </c>
      <c r="K13461" s="22" t="str">
        <f>IF(I13461&lt;&gt;"",SUMIF(Table1[Codigo_servico],A13461,Table1[Subtotal_insumo]),"")</f>
        <v/>
      </c>
      <c r="L13461" s="18">
        <f>IF(Table1[[#This Row],[Ordem_insumos]]&lt;&gt;0,VLOOKUP(Table1[[#This Row],[Codigo_servico]],Preencher_Orcamento!$B:$D,3,FALSE)*Table1[[#This Row],[Qtde_insumo]],"")</f>
        <v>0</v>
      </c>
      <c r="M13461" s="18">
        <f>IF(Table1[[#This Row],[Ordem_insumos]]&lt;&gt;0,VLOOKUP(Table1[[#This Row],[Codigo_servico]],Preencher_Orcamento!$B:$D,3,FALSE)*Table1[[#This Row],[Subtotal_insumo]],"")</f>
        <v>0</v>
      </c>
    </row>
    <row r="13462" spans="1:13" x14ac:dyDescent="0.25">
      <c r="A13462" s="3">
        <v>200356</v>
      </c>
      <c r="B13462" s="125">
        <v>0</v>
      </c>
      <c r="C13462" s="131" t="s">
        <v>4827</v>
      </c>
      <c r="D13462" s="132"/>
      <c r="E13462" s="4"/>
      <c r="F13462" s="4"/>
      <c r="G13462" s="17" t="str">
        <f>IFERROR(VLOOKUP(Table1[[#This Row],[Codigo_insumo]],BD_Insumos!$B:$E,4),"")</f>
        <v/>
      </c>
      <c r="H13462" s="139"/>
      <c r="I13462" s="5" t="s">
        <v>457</v>
      </c>
      <c r="J13462" s="20" t="str">
        <f t="shared" si="210"/>
        <v/>
      </c>
      <c r="K13462" s="21">
        <f>IF(I13462&lt;&gt;"",SUMIF(Table1[Codigo_servico],A13462,Table1[Subtotal_insumo]),"")</f>
        <v>0.43440000000000001</v>
      </c>
      <c r="L13462" s="17" t="str">
        <f>IF(Table1[[#This Row],[Ordem_insumos]]&lt;&gt;0,VLOOKUP(Table1[[#This Row],[Codigo_servico]],Preencher_Orcamento!$B:$D,3,FALSE)*Table1[[#This Row],[Qtde_insumo]],"")</f>
        <v/>
      </c>
      <c r="M13462" s="17" t="str">
        <f>IF(Table1[[#This Row],[Ordem_insumos]]&lt;&gt;0,VLOOKUP(Table1[[#This Row],[Codigo_servico]],Preencher_Orcamento!$B:$D,3,FALSE)*Table1[[#This Row],[Subtotal_insumo]],"")</f>
        <v/>
      </c>
    </row>
    <row r="13463" spans="1:13" ht="26.25" x14ac:dyDescent="0.25">
      <c r="A13463" s="6">
        <v>200356</v>
      </c>
      <c r="B13463" s="126">
        <v>1</v>
      </c>
      <c r="C13463" s="133"/>
      <c r="D13463" s="134">
        <v>84084</v>
      </c>
      <c r="E13463" s="7" t="s">
        <v>2084</v>
      </c>
      <c r="F13463" s="8" t="s">
        <v>457</v>
      </c>
      <c r="G13463" s="18">
        <f>IFERROR(VLOOKUP(Table1[[#This Row],[Codigo_insumo]],BD_Insumos!$B:$E,4),"")</f>
        <v>0.43440000000000001</v>
      </c>
      <c r="H13463" s="140">
        <v>1</v>
      </c>
      <c r="I13463" s="9"/>
      <c r="J13463" s="23">
        <f t="shared" si="210"/>
        <v>0.43440000000000001</v>
      </c>
      <c r="K13463" s="22" t="str">
        <f>IF(I13463&lt;&gt;"",SUMIF(Table1[Codigo_servico],A13463,Table1[Subtotal_insumo]),"")</f>
        <v/>
      </c>
      <c r="L13463" s="18">
        <f>IF(Table1[[#This Row],[Ordem_insumos]]&lt;&gt;0,VLOOKUP(Table1[[#This Row],[Codigo_servico]],Preencher_Orcamento!$B:$D,3,FALSE)*Table1[[#This Row],[Qtde_insumo]],"")</f>
        <v>0</v>
      </c>
      <c r="M13463" s="18">
        <f>IF(Table1[[#This Row],[Ordem_insumos]]&lt;&gt;0,VLOOKUP(Table1[[#This Row],[Codigo_servico]],Preencher_Orcamento!$B:$D,3,FALSE)*Table1[[#This Row],[Subtotal_insumo]],"")</f>
        <v>0</v>
      </c>
    </row>
    <row r="13464" spans="1:13" x14ac:dyDescent="0.25">
      <c r="A13464" s="3">
        <v>200357</v>
      </c>
      <c r="B13464" s="125">
        <v>0</v>
      </c>
      <c r="C13464" s="131" t="s">
        <v>4828</v>
      </c>
      <c r="D13464" s="132"/>
      <c r="E13464" s="4"/>
      <c r="F13464" s="4"/>
      <c r="G13464" s="17" t="str">
        <f>IFERROR(VLOOKUP(Table1[[#This Row],[Codigo_insumo]],BD_Insumos!$B:$E,4),"")</f>
        <v/>
      </c>
      <c r="H13464" s="139"/>
      <c r="I13464" s="5" t="s">
        <v>457</v>
      </c>
      <c r="J13464" s="20" t="str">
        <f t="shared" si="210"/>
        <v/>
      </c>
      <c r="K13464" s="21">
        <f>IF(I13464&lt;&gt;"",SUMIF(Table1[Codigo_servico],A13464,Table1[Subtotal_insumo]),"")</f>
        <v>3.2408999999999999</v>
      </c>
      <c r="L13464" s="17" t="str">
        <f>IF(Table1[[#This Row],[Ordem_insumos]]&lt;&gt;0,VLOOKUP(Table1[[#This Row],[Codigo_servico]],Preencher_Orcamento!$B:$D,3,FALSE)*Table1[[#This Row],[Qtde_insumo]],"")</f>
        <v/>
      </c>
      <c r="M13464" s="17" t="str">
        <f>IF(Table1[[#This Row],[Ordem_insumos]]&lt;&gt;0,VLOOKUP(Table1[[#This Row],[Codigo_servico]],Preencher_Orcamento!$B:$D,3,FALSE)*Table1[[#This Row],[Subtotal_insumo]],"")</f>
        <v/>
      </c>
    </row>
    <row r="13465" spans="1:13" ht="26.25" x14ac:dyDescent="0.25">
      <c r="A13465" s="6">
        <v>200357</v>
      </c>
      <c r="B13465" s="126">
        <v>1</v>
      </c>
      <c r="C13465" s="133"/>
      <c r="D13465" s="134">
        <v>84085</v>
      </c>
      <c r="E13465" s="7" t="s">
        <v>2085</v>
      </c>
      <c r="F13465" s="8" t="s">
        <v>457</v>
      </c>
      <c r="G13465" s="18">
        <f>IFERROR(VLOOKUP(Table1[[#This Row],[Codigo_insumo]],BD_Insumos!$B:$E,4),"")</f>
        <v>3.2408999999999999</v>
      </c>
      <c r="H13465" s="140">
        <v>1</v>
      </c>
      <c r="I13465" s="9"/>
      <c r="J13465" s="23">
        <f t="shared" si="210"/>
        <v>3.2408999999999999</v>
      </c>
      <c r="K13465" s="22" t="str">
        <f>IF(I13465&lt;&gt;"",SUMIF(Table1[Codigo_servico],A13465,Table1[Subtotal_insumo]),"")</f>
        <v/>
      </c>
      <c r="L13465" s="18">
        <f>IF(Table1[[#This Row],[Ordem_insumos]]&lt;&gt;0,VLOOKUP(Table1[[#This Row],[Codigo_servico]],Preencher_Orcamento!$B:$D,3,FALSE)*Table1[[#This Row],[Qtde_insumo]],"")</f>
        <v>0</v>
      </c>
      <c r="M13465" s="18">
        <f>IF(Table1[[#This Row],[Ordem_insumos]]&lt;&gt;0,VLOOKUP(Table1[[#This Row],[Codigo_servico]],Preencher_Orcamento!$B:$D,3,FALSE)*Table1[[#This Row],[Subtotal_insumo]],"")</f>
        <v>0</v>
      </c>
    </row>
    <row r="13466" spans="1:13" x14ac:dyDescent="0.25">
      <c r="A13466" s="3">
        <v>200358</v>
      </c>
      <c r="B13466" s="125">
        <v>0</v>
      </c>
      <c r="C13466" s="131" t="s">
        <v>4829</v>
      </c>
      <c r="D13466" s="132"/>
      <c r="E13466" s="4"/>
      <c r="F13466" s="4"/>
      <c r="G13466" s="17" t="str">
        <f>IFERROR(VLOOKUP(Table1[[#This Row],[Codigo_insumo]],BD_Insumos!$B:$E,4),"")</f>
        <v/>
      </c>
      <c r="H13466" s="139"/>
      <c r="I13466" s="5" t="s">
        <v>170</v>
      </c>
      <c r="J13466" s="20" t="str">
        <f t="shared" si="210"/>
        <v/>
      </c>
      <c r="K13466" s="21">
        <f>IF(I13466&lt;&gt;"",SUMIF(Table1[Codigo_servico],A13466,Table1[Subtotal_insumo]),"")</f>
        <v>11.086399999999999</v>
      </c>
      <c r="L13466" s="17" t="str">
        <f>IF(Table1[[#This Row],[Ordem_insumos]]&lt;&gt;0,VLOOKUP(Table1[[#This Row],[Codigo_servico]],Preencher_Orcamento!$B:$D,3,FALSE)*Table1[[#This Row],[Qtde_insumo]],"")</f>
        <v/>
      </c>
      <c r="M13466" s="17" t="str">
        <f>IF(Table1[[#This Row],[Ordem_insumos]]&lt;&gt;0,VLOOKUP(Table1[[#This Row],[Codigo_servico]],Preencher_Orcamento!$B:$D,3,FALSE)*Table1[[#This Row],[Subtotal_insumo]],"")</f>
        <v/>
      </c>
    </row>
    <row r="13467" spans="1:13" x14ac:dyDescent="0.25">
      <c r="A13467" s="6">
        <v>200358</v>
      </c>
      <c r="B13467" s="126">
        <v>1</v>
      </c>
      <c r="C13467" s="133"/>
      <c r="D13467" s="134">
        <v>84086</v>
      </c>
      <c r="E13467" s="7" t="s">
        <v>2086</v>
      </c>
      <c r="F13467" s="8" t="s">
        <v>170</v>
      </c>
      <c r="G13467" s="18">
        <f>IFERROR(VLOOKUP(Table1[[#This Row],[Codigo_insumo]],BD_Insumos!$B:$E,4),"")</f>
        <v>11.086399999999999</v>
      </c>
      <c r="H13467" s="140">
        <v>1</v>
      </c>
      <c r="I13467" s="9"/>
      <c r="J13467" s="23">
        <f t="shared" si="210"/>
        <v>11.086399999999999</v>
      </c>
      <c r="K13467" s="22" t="str">
        <f>IF(I13467&lt;&gt;"",SUMIF(Table1[Codigo_servico],A13467,Table1[Subtotal_insumo]),"")</f>
        <v/>
      </c>
      <c r="L13467" s="18">
        <f>IF(Table1[[#This Row],[Ordem_insumos]]&lt;&gt;0,VLOOKUP(Table1[[#This Row],[Codigo_servico]],Preencher_Orcamento!$B:$D,3,FALSE)*Table1[[#This Row],[Qtde_insumo]],"")</f>
        <v>0</v>
      </c>
      <c r="M13467" s="18">
        <f>IF(Table1[[#This Row],[Ordem_insumos]]&lt;&gt;0,VLOOKUP(Table1[[#This Row],[Codigo_servico]],Preencher_Orcamento!$B:$D,3,FALSE)*Table1[[#This Row],[Subtotal_insumo]],"")</f>
        <v>0</v>
      </c>
    </row>
    <row r="13468" spans="1:13" x14ac:dyDescent="0.25">
      <c r="A13468" s="3">
        <v>200441</v>
      </c>
      <c r="B13468" s="125">
        <v>0</v>
      </c>
      <c r="C13468" s="131" t="s">
        <v>4830</v>
      </c>
      <c r="D13468" s="132"/>
      <c r="E13468" s="4"/>
      <c r="F13468" s="4"/>
      <c r="G13468" s="17" t="str">
        <f>IFERROR(VLOOKUP(Table1[[#This Row],[Codigo_insumo]],BD_Insumos!$B:$E,4),"")</f>
        <v/>
      </c>
      <c r="H13468" s="139"/>
      <c r="I13468" s="5" t="s">
        <v>3770</v>
      </c>
      <c r="J13468" s="20" t="str">
        <f t="shared" si="210"/>
        <v/>
      </c>
      <c r="K13468" s="21">
        <f>IF(I13468&lt;&gt;"",SUMIF(Table1[Codigo_servico],A13468,Table1[Subtotal_insumo]),"")</f>
        <v>2210.4017900091922</v>
      </c>
      <c r="L13468" s="17" t="str">
        <f>IF(Table1[[#This Row],[Ordem_insumos]]&lt;&gt;0,VLOOKUP(Table1[[#This Row],[Codigo_servico]],Preencher_Orcamento!$B:$D,3,FALSE)*Table1[[#This Row],[Qtde_insumo]],"")</f>
        <v/>
      </c>
      <c r="M13468" s="17" t="str">
        <f>IF(Table1[[#This Row],[Ordem_insumos]]&lt;&gt;0,VLOOKUP(Table1[[#This Row],[Codigo_servico]],Preencher_Orcamento!$B:$D,3,FALSE)*Table1[[#This Row],[Subtotal_insumo]],"")</f>
        <v/>
      </c>
    </row>
    <row r="13469" spans="1:13" x14ac:dyDescent="0.25">
      <c r="A13469" s="6">
        <v>200441</v>
      </c>
      <c r="B13469" s="126">
        <v>1</v>
      </c>
      <c r="C13469" s="133"/>
      <c r="D13469" s="134">
        <v>1158</v>
      </c>
      <c r="E13469" s="7" t="s">
        <v>4777</v>
      </c>
      <c r="F13469" s="8" t="s">
        <v>2140</v>
      </c>
      <c r="G13469" s="16">
        <f>IFERROR(VLOOKUP(Table1[[#This Row],[Codigo_insumo]],BD_Insumos!$B:$E,4),"")</f>
        <v>32.459328513316557</v>
      </c>
      <c r="H13469" s="140">
        <v>2.5</v>
      </c>
      <c r="I13469" s="9"/>
      <c r="J13469" s="22">
        <f t="shared" si="210"/>
        <v>81.148321283291395</v>
      </c>
      <c r="K13469" s="22" t="str">
        <f>IF(I13469&lt;&gt;"",SUMIF(Table1[Codigo_servico],A13469,Table1[Subtotal_insumo]),"")</f>
        <v/>
      </c>
      <c r="L13469" s="16">
        <f>IF(Table1[[#This Row],[Ordem_insumos]]&lt;&gt;0,VLOOKUP(Table1[[#This Row],[Codigo_servico]],Preencher_Orcamento!$B:$D,3,FALSE)*Table1[[#This Row],[Qtde_insumo]],"")</f>
        <v>0</v>
      </c>
      <c r="M13469" s="16">
        <f>IF(Table1[[#This Row],[Ordem_insumos]]&lt;&gt;0,VLOOKUP(Table1[[#This Row],[Codigo_servico]],Preencher_Orcamento!$B:$D,3,FALSE)*Table1[[#This Row],[Subtotal_insumo]],"")</f>
        <v>0</v>
      </c>
    </row>
    <row r="13470" spans="1:13" x14ac:dyDescent="0.25">
      <c r="A13470" s="6">
        <v>200441</v>
      </c>
      <c r="B13470" s="126">
        <v>2</v>
      </c>
      <c r="C13470" s="133"/>
      <c r="D13470" s="134">
        <v>1003</v>
      </c>
      <c r="E13470" s="7" t="s">
        <v>2180</v>
      </c>
      <c r="F13470" s="8" t="s">
        <v>2140</v>
      </c>
      <c r="G13470" s="16">
        <f>IFERROR(VLOOKUP(Table1[[#This Row],[Codigo_insumo]],BD_Insumos!$B:$E,4),"")</f>
        <v>13.669271912288153</v>
      </c>
      <c r="H13470" s="140">
        <v>4</v>
      </c>
      <c r="I13470" s="9"/>
      <c r="J13470" s="22">
        <f t="shared" si="210"/>
        <v>54.677087649152611</v>
      </c>
      <c r="K13470" s="22" t="str">
        <f>IF(I13470&lt;&gt;"",SUMIF(Table1[Codigo_servico],A13470,Table1[Subtotal_insumo]),"")</f>
        <v/>
      </c>
      <c r="L13470" s="16">
        <f>IF(Table1[[#This Row],[Ordem_insumos]]&lt;&gt;0,VLOOKUP(Table1[[#This Row],[Codigo_servico]],Preencher_Orcamento!$B:$D,3,FALSE)*Table1[[#This Row],[Qtde_insumo]],"")</f>
        <v>0</v>
      </c>
      <c r="M13470" s="16">
        <f>IF(Table1[[#This Row],[Ordem_insumos]]&lt;&gt;0,VLOOKUP(Table1[[#This Row],[Codigo_servico]],Preencher_Orcamento!$B:$D,3,FALSE)*Table1[[#This Row],[Subtotal_insumo]],"")</f>
        <v>0</v>
      </c>
    </row>
    <row r="13471" spans="1:13" ht="39" x14ac:dyDescent="0.25">
      <c r="A13471" s="6">
        <v>200441</v>
      </c>
      <c r="B13471" s="126">
        <v>3</v>
      </c>
      <c r="C13471" s="133"/>
      <c r="D13471" s="134">
        <v>1120</v>
      </c>
      <c r="E13471" s="7" t="s">
        <v>4797</v>
      </c>
      <c r="F13471" s="8" t="s">
        <v>2140</v>
      </c>
      <c r="G13471" s="16">
        <f>IFERROR(VLOOKUP(Table1[[#This Row],[Codigo_insumo]],BD_Insumos!$B:$E,4),"")</f>
        <v>299.55591914059744</v>
      </c>
      <c r="H13471" s="140">
        <v>1</v>
      </c>
      <c r="I13471" s="9"/>
      <c r="J13471" s="22">
        <f t="shared" si="210"/>
        <v>299.55591914059744</v>
      </c>
      <c r="K13471" s="22" t="str">
        <f>IF(I13471&lt;&gt;"",SUMIF(Table1[Codigo_servico],A13471,Table1[Subtotal_insumo]),"")</f>
        <v/>
      </c>
      <c r="L13471" s="16">
        <f>IF(Table1[[#This Row],[Ordem_insumos]]&lt;&gt;0,VLOOKUP(Table1[[#This Row],[Codigo_servico]],Preencher_Orcamento!$B:$D,3,FALSE)*Table1[[#This Row],[Qtde_insumo]],"")</f>
        <v>0</v>
      </c>
      <c r="M13471" s="16">
        <f>IF(Table1[[#This Row],[Ordem_insumos]]&lt;&gt;0,VLOOKUP(Table1[[#This Row],[Codigo_servico]],Preencher_Orcamento!$B:$D,3,FALSE)*Table1[[#This Row],[Subtotal_insumo]],"")</f>
        <v>0</v>
      </c>
    </row>
    <row r="13472" spans="1:13" ht="26.25" x14ac:dyDescent="0.25">
      <c r="A13472" s="6">
        <v>200441</v>
      </c>
      <c r="B13472" s="126">
        <v>4</v>
      </c>
      <c r="C13472" s="133"/>
      <c r="D13472" s="134">
        <v>94531</v>
      </c>
      <c r="E13472" s="7" t="s">
        <v>2144</v>
      </c>
      <c r="F13472" s="8" t="s">
        <v>457</v>
      </c>
      <c r="G13472" s="16">
        <f>IFERROR(VLOOKUP(Table1[[#This Row],[Codigo_insumo]],BD_Insumos!$B:$E,4),"")</f>
        <v>33.1586</v>
      </c>
      <c r="H13472" s="140">
        <v>1</v>
      </c>
      <c r="I13472" s="9"/>
      <c r="J13472" s="22">
        <f t="shared" si="210"/>
        <v>33.1586</v>
      </c>
      <c r="K13472" s="22" t="str">
        <f>IF(I13472&lt;&gt;"",SUMIF(Table1[Codigo_servico],A13472,Table1[Subtotal_insumo]),"")</f>
        <v/>
      </c>
      <c r="L13472" s="16">
        <f>IF(Table1[[#This Row],[Ordem_insumos]]&lt;&gt;0,VLOOKUP(Table1[[#This Row],[Codigo_servico]],Preencher_Orcamento!$B:$D,3,FALSE)*Table1[[#This Row],[Qtde_insumo]],"")</f>
        <v>0</v>
      </c>
      <c r="M13472" s="16">
        <f>IF(Table1[[#This Row],[Ordem_insumos]]&lt;&gt;0,VLOOKUP(Table1[[#This Row],[Codigo_servico]],Preencher_Orcamento!$B:$D,3,FALSE)*Table1[[#This Row],[Subtotal_insumo]],"")</f>
        <v>0</v>
      </c>
    </row>
    <row r="13473" spans="1:13" ht="26.25" x14ac:dyDescent="0.25">
      <c r="A13473" s="6">
        <v>200441</v>
      </c>
      <c r="B13473" s="126">
        <v>5</v>
      </c>
      <c r="C13473" s="133"/>
      <c r="D13473" s="134">
        <v>94286</v>
      </c>
      <c r="E13473" s="7" t="s">
        <v>4775</v>
      </c>
      <c r="F13473" s="8" t="s">
        <v>2140</v>
      </c>
      <c r="G13473" s="16">
        <f>IFERROR(VLOOKUP(Table1[[#This Row],[Codigo_insumo]],BD_Insumos!$B:$E,4),"")</f>
        <v>1.6092</v>
      </c>
      <c r="H13473" s="140">
        <v>4</v>
      </c>
      <c r="I13473" s="9"/>
      <c r="J13473" s="22">
        <f t="shared" si="210"/>
        <v>6.4367999999999999</v>
      </c>
      <c r="K13473" s="22" t="str">
        <f>IF(I13473&lt;&gt;"",SUMIF(Table1[Codigo_servico],A13473,Table1[Subtotal_insumo]),"")</f>
        <v/>
      </c>
      <c r="L13473" s="16">
        <f>IF(Table1[[#This Row],[Ordem_insumos]]&lt;&gt;0,VLOOKUP(Table1[[#This Row],[Codigo_servico]],Preencher_Orcamento!$B:$D,3,FALSE)*Table1[[#This Row],[Qtde_insumo]],"")</f>
        <v>0</v>
      </c>
      <c r="M13473" s="16">
        <f>IF(Table1[[#This Row],[Ordem_insumos]]&lt;&gt;0,VLOOKUP(Table1[[#This Row],[Codigo_servico]],Preencher_Orcamento!$B:$D,3,FALSE)*Table1[[#This Row],[Subtotal_insumo]],"")</f>
        <v>0</v>
      </c>
    </row>
    <row r="13474" spans="1:13" x14ac:dyDescent="0.25">
      <c r="A13474" s="6">
        <v>200441</v>
      </c>
      <c r="B13474" s="126">
        <v>6</v>
      </c>
      <c r="C13474" s="133"/>
      <c r="D13474" s="134">
        <v>94296</v>
      </c>
      <c r="E13474" s="7" t="s">
        <v>2141</v>
      </c>
      <c r="F13474" s="8" t="s">
        <v>2140</v>
      </c>
      <c r="G13474" s="16">
        <f>IFERROR(VLOOKUP(Table1[[#This Row],[Codigo_insumo]],BD_Insumos!$B:$E,4),"")</f>
        <v>30.178999999999998</v>
      </c>
      <c r="H13474" s="140">
        <v>8</v>
      </c>
      <c r="I13474" s="9"/>
      <c r="J13474" s="22">
        <f t="shared" si="210"/>
        <v>241.43199999999999</v>
      </c>
      <c r="K13474" s="22" t="str">
        <f>IF(I13474&lt;&gt;"",SUMIF(Table1[Codigo_servico],A13474,Table1[Subtotal_insumo]),"")</f>
        <v/>
      </c>
      <c r="L13474" s="16">
        <f>IF(Table1[[#This Row],[Ordem_insumos]]&lt;&gt;0,VLOOKUP(Table1[[#This Row],[Codigo_servico]],Preencher_Orcamento!$B:$D,3,FALSE)*Table1[[#This Row],[Qtde_insumo]],"")</f>
        <v>0</v>
      </c>
      <c r="M13474" s="16">
        <f>IF(Table1[[#This Row],[Ordem_insumos]]&lt;&gt;0,VLOOKUP(Table1[[#This Row],[Codigo_servico]],Preencher_Orcamento!$B:$D,3,FALSE)*Table1[[#This Row],[Subtotal_insumo]],"")</f>
        <v>0</v>
      </c>
    </row>
    <row r="13475" spans="1:13" x14ac:dyDescent="0.25">
      <c r="A13475" s="6">
        <v>200441</v>
      </c>
      <c r="B13475" s="126">
        <v>7</v>
      </c>
      <c r="C13475" s="133"/>
      <c r="D13475" s="134">
        <v>37020</v>
      </c>
      <c r="E13475" s="7" t="s">
        <v>813</v>
      </c>
      <c r="F13475" s="8" t="s">
        <v>168</v>
      </c>
      <c r="G13475" s="16">
        <f>IFERROR(VLOOKUP(Table1[[#This Row],[Codigo_insumo]],BD_Insumos!$B:$E,4),"")</f>
        <v>12.254</v>
      </c>
      <c r="H13475" s="140">
        <v>0.2</v>
      </c>
      <c r="I13475" s="9"/>
      <c r="J13475" s="22">
        <f t="shared" si="210"/>
        <v>2.4508000000000001</v>
      </c>
      <c r="K13475" s="22" t="str">
        <f>IF(I13475&lt;&gt;"",SUMIF(Table1[Codigo_servico],A13475,Table1[Subtotal_insumo]),"")</f>
        <v/>
      </c>
      <c r="L13475" s="16">
        <f>IF(Table1[[#This Row],[Ordem_insumos]]&lt;&gt;0,VLOOKUP(Table1[[#This Row],[Codigo_servico]],Preencher_Orcamento!$B:$D,3,FALSE)*Table1[[#This Row],[Qtde_insumo]],"")</f>
        <v>0</v>
      </c>
      <c r="M13475" s="16">
        <f>IF(Table1[[#This Row],[Ordem_insumos]]&lt;&gt;0,VLOOKUP(Table1[[#This Row],[Codigo_servico]],Preencher_Orcamento!$B:$D,3,FALSE)*Table1[[#This Row],[Subtotal_insumo]],"")</f>
        <v>0</v>
      </c>
    </row>
    <row r="13476" spans="1:13" x14ac:dyDescent="0.25">
      <c r="A13476" s="6">
        <v>200441</v>
      </c>
      <c r="B13476" s="126">
        <v>8</v>
      </c>
      <c r="C13476" s="133"/>
      <c r="D13476" s="134">
        <v>11010</v>
      </c>
      <c r="E13476" s="7" t="s">
        <v>169</v>
      </c>
      <c r="F13476" s="8" t="s">
        <v>170</v>
      </c>
      <c r="G13476" s="18">
        <f>IFERROR(VLOOKUP(Table1[[#This Row],[Codigo_insumo]],BD_Insumos!$B:$E,4),"")</f>
        <v>17.087199999999999</v>
      </c>
      <c r="H13476" s="140">
        <v>0.432</v>
      </c>
      <c r="I13476" s="9"/>
      <c r="J13476" s="23">
        <f t="shared" si="210"/>
        <v>7.3816704</v>
      </c>
      <c r="K13476" s="22" t="str">
        <f>IF(I13476&lt;&gt;"",SUMIF(Table1[Codigo_servico],A13476,Table1[Subtotal_insumo]),"")</f>
        <v/>
      </c>
      <c r="L13476" s="18">
        <f>IF(Table1[[#This Row],[Ordem_insumos]]&lt;&gt;0,VLOOKUP(Table1[[#This Row],[Codigo_servico]],Preencher_Orcamento!$B:$D,3,FALSE)*Table1[[#This Row],[Qtde_insumo]],"")</f>
        <v>0</v>
      </c>
      <c r="M13476" s="18">
        <f>IF(Table1[[#This Row],[Ordem_insumos]]&lt;&gt;0,VLOOKUP(Table1[[#This Row],[Codigo_servico]],Preencher_Orcamento!$B:$D,3,FALSE)*Table1[[#This Row],[Subtotal_insumo]],"")</f>
        <v>0</v>
      </c>
    </row>
    <row r="13477" spans="1:13" x14ac:dyDescent="0.25">
      <c r="A13477" s="6">
        <v>200441</v>
      </c>
      <c r="B13477" s="126">
        <v>9</v>
      </c>
      <c r="C13477" s="133"/>
      <c r="D13477" s="134">
        <v>2014</v>
      </c>
      <c r="E13477" s="7" t="s">
        <v>2185</v>
      </c>
      <c r="F13477" s="8" t="s">
        <v>2140</v>
      </c>
      <c r="G13477" s="18">
        <f>IFERROR(VLOOKUP(Table1[[#This Row],[Codigo_insumo]],BD_Insumos!$B:$E,4),"")</f>
        <v>13.173665210544026</v>
      </c>
      <c r="H13477" s="140">
        <v>0.33300000000000002</v>
      </c>
      <c r="I13477" s="9"/>
      <c r="J13477" s="23">
        <f t="shared" si="210"/>
        <v>4.3868305151111606</v>
      </c>
      <c r="K13477" s="22" t="str">
        <f>IF(I13477&lt;&gt;"",SUMIF(Table1[Codigo_servico],A13477,Table1[Subtotal_insumo]),"")</f>
        <v/>
      </c>
      <c r="L13477" s="18">
        <f>IF(Table1[[#This Row],[Ordem_insumos]]&lt;&gt;0,VLOOKUP(Table1[[#This Row],[Codigo_servico]],Preencher_Orcamento!$B:$D,3,FALSE)*Table1[[#This Row],[Qtde_insumo]],"")</f>
        <v>0</v>
      </c>
      <c r="M13477" s="18">
        <f>IF(Table1[[#This Row],[Ordem_insumos]]&lt;&gt;0,VLOOKUP(Table1[[#This Row],[Codigo_servico]],Preencher_Orcamento!$B:$D,3,FALSE)*Table1[[#This Row],[Subtotal_insumo]],"")</f>
        <v>0</v>
      </c>
    </row>
    <row r="13478" spans="1:13" x14ac:dyDescent="0.25">
      <c r="A13478" s="6">
        <v>200441</v>
      </c>
      <c r="B13478" s="126">
        <v>10</v>
      </c>
      <c r="C13478" s="133"/>
      <c r="D13478" s="134">
        <v>37540</v>
      </c>
      <c r="E13478" s="7" t="s">
        <v>838</v>
      </c>
      <c r="F13478" s="8" t="s">
        <v>457</v>
      </c>
      <c r="G13478" s="18">
        <f>IFERROR(VLOOKUP(Table1[[#This Row],[Codigo_insumo]],BD_Insumos!$B:$E,4),"")</f>
        <v>0.39579999999999999</v>
      </c>
      <c r="H13478" s="140">
        <v>0.15</v>
      </c>
      <c r="I13478" s="9"/>
      <c r="J13478" s="23">
        <f t="shared" si="210"/>
        <v>5.9369999999999992E-2</v>
      </c>
      <c r="K13478" s="22" t="str">
        <f>IF(I13478&lt;&gt;"",SUMIF(Table1[Codigo_servico],A13478,Table1[Subtotal_insumo]),"")</f>
        <v/>
      </c>
      <c r="L13478" s="18">
        <f>IF(Table1[[#This Row],[Ordem_insumos]]&lt;&gt;0,VLOOKUP(Table1[[#This Row],[Codigo_servico]],Preencher_Orcamento!$B:$D,3,FALSE)*Table1[[#This Row],[Qtde_insumo]],"")</f>
        <v>0</v>
      </c>
      <c r="M13478" s="18">
        <f>IF(Table1[[#This Row],[Ordem_insumos]]&lt;&gt;0,VLOOKUP(Table1[[#This Row],[Codigo_servico]],Preencher_Orcamento!$B:$D,3,FALSE)*Table1[[#This Row],[Subtotal_insumo]],"")</f>
        <v>0</v>
      </c>
    </row>
    <row r="13479" spans="1:13" ht="39" x14ac:dyDescent="0.25">
      <c r="A13479" s="6">
        <v>200441</v>
      </c>
      <c r="B13479" s="126">
        <v>11</v>
      </c>
      <c r="C13479" s="133"/>
      <c r="D13479" s="134">
        <v>1124</v>
      </c>
      <c r="E13479" s="7" t="s">
        <v>2959</v>
      </c>
      <c r="F13479" s="8" t="s">
        <v>2140</v>
      </c>
      <c r="G13479" s="18">
        <f>IFERROR(VLOOKUP(Table1[[#This Row],[Codigo_insumo]],BD_Insumos!$B:$E,4),"")</f>
        <v>157.32863068366447</v>
      </c>
      <c r="H13479" s="140">
        <v>8</v>
      </c>
      <c r="I13479" s="9"/>
      <c r="J13479" s="23">
        <f t="shared" si="210"/>
        <v>1258.6290454693158</v>
      </c>
      <c r="K13479" s="22" t="str">
        <f>IF(I13479&lt;&gt;"",SUMIF(Table1[Codigo_servico],A13479,Table1[Subtotal_insumo]),"")</f>
        <v/>
      </c>
      <c r="L13479" s="18">
        <f>IF(Table1[[#This Row],[Ordem_insumos]]&lt;&gt;0,VLOOKUP(Table1[[#This Row],[Codigo_servico]],Preencher_Orcamento!$B:$D,3,FALSE)*Table1[[#This Row],[Qtde_insumo]],"")</f>
        <v>0</v>
      </c>
      <c r="M13479" s="18">
        <f>IF(Table1[[#This Row],[Ordem_insumos]]&lt;&gt;0,VLOOKUP(Table1[[#This Row],[Codigo_servico]],Preencher_Orcamento!$B:$D,3,FALSE)*Table1[[#This Row],[Subtotal_insumo]],"")</f>
        <v>0</v>
      </c>
    </row>
    <row r="13480" spans="1:13" x14ac:dyDescent="0.25">
      <c r="A13480" s="6">
        <v>200441</v>
      </c>
      <c r="B13480" s="126">
        <v>12</v>
      </c>
      <c r="C13480" s="133"/>
      <c r="D13480" s="134">
        <v>2076</v>
      </c>
      <c r="E13480" s="7" t="s">
        <v>2200</v>
      </c>
      <c r="F13480" s="10" t="s">
        <v>2140</v>
      </c>
      <c r="G13480" s="16">
        <f>IFERROR(VLOOKUP(Table1[[#This Row],[Codigo_insumo]],BD_Insumos!$B:$E,4),"")</f>
        <v>12.645924541907611</v>
      </c>
      <c r="H13480" s="140">
        <v>0.1</v>
      </c>
      <c r="I13480" s="9"/>
      <c r="J13480" s="22">
        <f t="shared" si="210"/>
        <v>1.2645924541907612</v>
      </c>
      <c r="K13480" s="22" t="str">
        <f>IF(I13480&lt;&gt;"",SUMIF(Table1[Codigo_servico],A13480,Table1[Subtotal_insumo]),"")</f>
        <v/>
      </c>
      <c r="L13480" s="16">
        <f>IF(Table1[[#This Row],[Ordem_insumos]]&lt;&gt;0,VLOOKUP(Table1[[#This Row],[Codigo_servico]],Preencher_Orcamento!$B:$D,3,FALSE)*Table1[[#This Row],[Qtde_insumo]],"")</f>
        <v>0</v>
      </c>
      <c r="M13480" s="16">
        <f>IF(Table1[[#This Row],[Ordem_insumos]]&lt;&gt;0,VLOOKUP(Table1[[#This Row],[Codigo_servico]],Preencher_Orcamento!$B:$D,3,FALSE)*Table1[[#This Row],[Subtotal_insumo]],"")</f>
        <v>0</v>
      </c>
    </row>
    <row r="13481" spans="1:13" x14ac:dyDescent="0.25">
      <c r="A13481" s="6">
        <v>200441</v>
      </c>
      <c r="B13481" s="126">
        <v>13</v>
      </c>
      <c r="C13481" s="133"/>
      <c r="D13481" s="134">
        <v>1181</v>
      </c>
      <c r="E13481" s="7" t="s">
        <v>4774</v>
      </c>
      <c r="F13481" s="8" t="s">
        <v>2140</v>
      </c>
      <c r="G13481" s="18">
        <f>IFERROR(VLOOKUP(Table1[[#This Row],[Codigo_insumo]],BD_Insumos!$B:$E,4),"")</f>
        <v>53.466288274383395</v>
      </c>
      <c r="H13481" s="140">
        <v>4</v>
      </c>
      <c r="I13481" s="9"/>
      <c r="J13481" s="23">
        <f t="shared" si="210"/>
        <v>213.86515309753358</v>
      </c>
      <c r="K13481" s="22" t="str">
        <f>IF(I13481&lt;&gt;"",SUMIF(Table1[Codigo_servico],A13481,Table1[Subtotal_insumo]),"")</f>
        <v/>
      </c>
      <c r="L13481" s="18">
        <f>IF(Table1[[#This Row],[Ordem_insumos]]&lt;&gt;0,VLOOKUP(Table1[[#This Row],[Codigo_servico]],Preencher_Orcamento!$B:$D,3,FALSE)*Table1[[#This Row],[Qtde_insumo]],"")</f>
        <v>0</v>
      </c>
      <c r="M13481" s="18">
        <f>IF(Table1[[#This Row],[Ordem_insumos]]&lt;&gt;0,VLOOKUP(Table1[[#This Row],[Codigo_servico]],Preencher_Orcamento!$B:$D,3,FALSE)*Table1[[#This Row],[Subtotal_insumo]],"")</f>
        <v>0</v>
      </c>
    </row>
    <row r="13482" spans="1:13" x14ac:dyDescent="0.25">
      <c r="A13482" s="6">
        <v>200441</v>
      </c>
      <c r="B13482" s="126">
        <v>14</v>
      </c>
      <c r="C13482" s="133"/>
      <c r="D13482" s="134">
        <v>17710</v>
      </c>
      <c r="E13482" s="7" t="s">
        <v>394</v>
      </c>
      <c r="F13482" s="8" t="s">
        <v>197</v>
      </c>
      <c r="G13482" s="18">
        <f>IFERROR(VLOOKUP(Table1[[#This Row],[Codigo_insumo]],BD_Insumos!$B:$E,4),"")</f>
        <v>5.9555999999999996</v>
      </c>
      <c r="H13482" s="140">
        <v>1</v>
      </c>
      <c r="I13482" s="9"/>
      <c r="J13482" s="23">
        <f t="shared" si="210"/>
        <v>5.9555999999999996</v>
      </c>
      <c r="K13482" s="22" t="str">
        <f>IF(I13482&lt;&gt;"",SUMIF(Table1[Codigo_servico],A13482,Table1[Subtotal_insumo]),"")</f>
        <v/>
      </c>
      <c r="L13482" s="18">
        <f>IF(Table1[[#This Row],[Ordem_insumos]]&lt;&gt;0,VLOOKUP(Table1[[#This Row],[Codigo_servico]],Preencher_Orcamento!$B:$D,3,FALSE)*Table1[[#This Row],[Qtde_insumo]],"")</f>
        <v>0</v>
      </c>
      <c r="M13482" s="18">
        <f>IF(Table1[[#This Row],[Ordem_insumos]]&lt;&gt;0,VLOOKUP(Table1[[#This Row],[Codigo_servico]],Preencher_Orcamento!$B:$D,3,FALSE)*Table1[[#This Row],[Subtotal_insumo]],"")</f>
        <v>0</v>
      </c>
    </row>
    <row r="13483" spans="1:13" x14ac:dyDescent="0.25">
      <c r="A13483" s="3">
        <v>200442</v>
      </c>
      <c r="B13483" s="125">
        <v>0</v>
      </c>
      <c r="C13483" s="131" t="s">
        <v>4831</v>
      </c>
      <c r="D13483" s="132"/>
      <c r="E13483" s="4"/>
      <c r="F13483" s="4"/>
      <c r="G13483" s="17" t="str">
        <f>IFERROR(VLOOKUP(Table1[[#This Row],[Codigo_insumo]],BD_Insumos!$B:$E,4),"")</f>
        <v/>
      </c>
      <c r="H13483" s="139"/>
      <c r="I13483" s="5" t="s">
        <v>457</v>
      </c>
      <c r="J13483" s="20" t="str">
        <f t="shared" si="210"/>
        <v/>
      </c>
      <c r="K13483" s="21">
        <f>IF(I13483&lt;&gt;"",SUMIF(Table1[Codigo_servico],A13483,Table1[Subtotal_insumo]),"")</f>
        <v>65.605936820514771</v>
      </c>
      <c r="L13483" s="17" t="str">
        <f>IF(Table1[[#This Row],[Ordem_insumos]]&lt;&gt;0,VLOOKUP(Table1[[#This Row],[Codigo_servico]],Preencher_Orcamento!$B:$D,3,FALSE)*Table1[[#This Row],[Qtde_insumo]],"")</f>
        <v/>
      </c>
      <c r="M13483" s="17" t="str">
        <f>IF(Table1[[#This Row],[Ordem_insumos]]&lt;&gt;0,VLOOKUP(Table1[[#This Row],[Codigo_servico]],Preencher_Orcamento!$B:$D,3,FALSE)*Table1[[#This Row],[Subtotal_insumo]],"")</f>
        <v/>
      </c>
    </row>
    <row r="13484" spans="1:13" x14ac:dyDescent="0.25">
      <c r="A13484" s="6">
        <v>200442</v>
      </c>
      <c r="B13484" s="126">
        <v>1</v>
      </c>
      <c r="C13484" s="133"/>
      <c r="D13484" s="134">
        <v>1181</v>
      </c>
      <c r="E13484" s="7" t="s">
        <v>4774</v>
      </c>
      <c r="F13484" s="8" t="s">
        <v>2140</v>
      </c>
      <c r="G13484" s="16">
        <f>IFERROR(VLOOKUP(Table1[[#This Row],[Codigo_insumo]],BD_Insumos!$B:$E,4),"")</f>
        <v>53.466288274383395</v>
      </c>
      <c r="H13484" s="140">
        <v>0.1333</v>
      </c>
      <c r="I13484" s="9"/>
      <c r="J13484" s="22">
        <f t="shared" si="210"/>
        <v>7.1270562269753066</v>
      </c>
      <c r="K13484" s="22" t="str">
        <f>IF(I13484&lt;&gt;"",SUMIF(Table1[Codigo_servico],A13484,Table1[Subtotal_insumo]),"")</f>
        <v/>
      </c>
      <c r="L13484" s="16">
        <f>IF(Table1[[#This Row],[Ordem_insumos]]&lt;&gt;0,VLOOKUP(Table1[[#This Row],[Codigo_servico]],Preencher_Orcamento!$B:$D,3,FALSE)*Table1[[#This Row],[Qtde_insumo]],"")</f>
        <v>0</v>
      </c>
      <c r="M13484" s="16">
        <f>IF(Table1[[#This Row],[Ordem_insumos]]&lt;&gt;0,VLOOKUP(Table1[[#This Row],[Codigo_servico]],Preencher_Orcamento!$B:$D,3,FALSE)*Table1[[#This Row],[Subtotal_insumo]],"")</f>
        <v>0</v>
      </c>
    </row>
    <row r="13485" spans="1:13" x14ac:dyDescent="0.25">
      <c r="A13485" s="6">
        <v>200442</v>
      </c>
      <c r="B13485" s="126">
        <v>2</v>
      </c>
      <c r="C13485" s="133"/>
      <c r="D13485" s="134">
        <v>2076</v>
      </c>
      <c r="E13485" s="7" t="s">
        <v>2200</v>
      </c>
      <c r="F13485" s="8" t="s">
        <v>2140</v>
      </c>
      <c r="G13485" s="16">
        <f>IFERROR(VLOOKUP(Table1[[#This Row],[Codigo_insumo]],BD_Insumos!$B:$E,4),"")</f>
        <v>12.645924541907611</v>
      </c>
      <c r="H13485" s="140">
        <v>3.3E-3</v>
      </c>
      <c r="I13485" s="9"/>
      <c r="J13485" s="22">
        <f t="shared" si="210"/>
        <v>4.1731550988295119E-2</v>
      </c>
      <c r="K13485" s="22" t="str">
        <f>IF(I13485&lt;&gt;"",SUMIF(Table1[Codigo_servico],A13485,Table1[Subtotal_insumo]),"")</f>
        <v/>
      </c>
      <c r="L13485" s="16">
        <f>IF(Table1[[#This Row],[Ordem_insumos]]&lt;&gt;0,VLOOKUP(Table1[[#This Row],[Codigo_servico]],Preencher_Orcamento!$B:$D,3,FALSE)*Table1[[#This Row],[Qtde_insumo]],"")</f>
        <v>0</v>
      </c>
      <c r="M13485" s="16">
        <f>IF(Table1[[#This Row],[Ordem_insumos]]&lt;&gt;0,VLOOKUP(Table1[[#This Row],[Codigo_servico]],Preencher_Orcamento!$B:$D,3,FALSE)*Table1[[#This Row],[Subtotal_insumo]],"")</f>
        <v>0</v>
      </c>
    </row>
    <row r="13486" spans="1:13" x14ac:dyDescent="0.25">
      <c r="A13486" s="6">
        <v>200442</v>
      </c>
      <c r="B13486" s="126">
        <v>3</v>
      </c>
      <c r="C13486" s="133"/>
      <c r="D13486" s="134">
        <v>11010</v>
      </c>
      <c r="E13486" s="7" t="s">
        <v>169</v>
      </c>
      <c r="F13486" s="8" t="s">
        <v>170</v>
      </c>
      <c r="G13486" s="16">
        <f>IFERROR(VLOOKUP(Table1[[#This Row],[Codigo_insumo]],BD_Insumos!$B:$E,4),"")</f>
        <v>17.087199999999999</v>
      </c>
      <c r="H13486" s="140">
        <v>1.44E-2</v>
      </c>
      <c r="I13486" s="9"/>
      <c r="J13486" s="22">
        <f t="shared" si="210"/>
        <v>0.24605567999999997</v>
      </c>
      <c r="K13486" s="22" t="str">
        <f>IF(I13486&lt;&gt;"",SUMIF(Table1[Codigo_servico],A13486,Table1[Subtotal_insumo]),"")</f>
        <v/>
      </c>
      <c r="L13486" s="16">
        <f>IF(Table1[[#This Row],[Ordem_insumos]]&lt;&gt;0,VLOOKUP(Table1[[#This Row],[Codigo_servico]],Preencher_Orcamento!$B:$D,3,FALSE)*Table1[[#This Row],[Qtde_insumo]],"")</f>
        <v>0</v>
      </c>
      <c r="M13486" s="16">
        <f>IF(Table1[[#This Row],[Ordem_insumos]]&lt;&gt;0,VLOOKUP(Table1[[#This Row],[Codigo_servico]],Preencher_Orcamento!$B:$D,3,FALSE)*Table1[[#This Row],[Subtotal_insumo]],"")</f>
        <v>0</v>
      </c>
    </row>
    <row r="13487" spans="1:13" ht="26.25" x14ac:dyDescent="0.25">
      <c r="A13487" s="6">
        <v>200442</v>
      </c>
      <c r="B13487" s="126">
        <v>4</v>
      </c>
      <c r="C13487" s="133"/>
      <c r="D13487" s="134">
        <v>94531</v>
      </c>
      <c r="E13487" s="7" t="s">
        <v>2144</v>
      </c>
      <c r="F13487" s="8" t="s">
        <v>457</v>
      </c>
      <c r="G13487" s="16">
        <f>IFERROR(VLOOKUP(Table1[[#This Row],[Codigo_insumo]],BD_Insumos!$B:$E,4),"")</f>
        <v>33.1586</v>
      </c>
      <c r="H13487" s="140">
        <v>3.3300000000000003E-2</v>
      </c>
      <c r="I13487" s="9"/>
      <c r="J13487" s="22">
        <f t="shared" si="210"/>
        <v>1.1041813800000002</v>
      </c>
      <c r="K13487" s="22" t="str">
        <f>IF(I13487&lt;&gt;"",SUMIF(Table1[Codigo_servico],A13487,Table1[Subtotal_insumo]),"")</f>
        <v/>
      </c>
      <c r="L13487" s="16">
        <f>IF(Table1[[#This Row],[Ordem_insumos]]&lt;&gt;0,VLOOKUP(Table1[[#This Row],[Codigo_servico]],Preencher_Orcamento!$B:$D,3,FALSE)*Table1[[#This Row],[Qtde_insumo]],"")</f>
        <v>0</v>
      </c>
      <c r="M13487" s="16">
        <f>IF(Table1[[#This Row],[Ordem_insumos]]&lt;&gt;0,VLOOKUP(Table1[[#This Row],[Codigo_servico]],Preencher_Orcamento!$B:$D,3,FALSE)*Table1[[#This Row],[Subtotal_insumo]],"")</f>
        <v>0</v>
      </c>
    </row>
    <row r="13488" spans="1:13" x14ac:dyDescent="0.25">
      <c r="A13488" s="6">
        <v>200442</v>
      </c>
      <c r="B13488" s="126">
        <v>5</v>
      </c>
      <c r="C13488" s="133"/>
      <c r="D13488" s="134">
        <v>2014</v>
      </c>
      <c r="E13488" s="7" t="s">
        <v>2185</v>
      </c>
      <c r="F13488" s="8" t="s">
        <v>2140</v>
      </c>
      <c r="G13488" s="16">
        <f>IFERROR(VLOOKUP(Table1[[#This Row],[Codigo_insumo]],BD_Insumos!$B:$E,4),"")</f>
        <v>13.173665210544026</v>
      </c>
      <c r="H13488" s="140">
        <v>1.11E-2</v>
      </c>
      <c r="I13488" s="9"/>
      <c r="J13488" s="22">
        <f t="shared" si="210"/>
        <v>0.14622768383703871</v>
      </c>
      <c r="K13488" s="22" t="str">
        <f>IF(I13488&lt;&gt;"",SUMIF(Table1[Codigo_servico],A13488,Table1[Subtotal_insumo]),"")</f>
        <v/>
      </c>
      <c r="L13488" s="16">
        <f>IF(Table1[[#This Row],[Ordem_insumos]]&lt;&gt;0,VLOOKUP(Table1[[#This Row],[Codigo_servico]],Preencher_Orcamento!$B:$D,3,FALSE)*Table1[[#This Row],[Qtde_insumo]],"")</f>
        <v>0</v>
      </c>
      <c r="M13488" s="16">
        <f>IF(Table1[[#This Row],[Ordem_insumos]]&lt;&gt;0,VLOOKUP(Table1[[#This Row],[Codigo_servico]],Preencher_Orcamento!$B:$D,3,FALSE)*Table1[[#This Row],[Subtotal_insumo]],"")</f>
        <v>0</v>
      </c>
    </row>
    <row r="13489" spans="1:13" x14ac:dyDescent="0.25">
      <c r="A13489" s="6">
        <v>200442</v>
      </c>
      <c r="B13489" s="126">
        <v>6</v>
      </c>
      <c r="C13489" s="133"/>
      <c r="D13489" s="134">
        <v>1158</v>
      </c>
      <c r="E13489" s="7" t="s">
        <v>4777</v>
      </c>
      <c r="F13489" s="8" t="s">
        <v>2140</v>
      </c>
      <c r="G13489" s="16">
        <f>IFERROR(VLOOKUP(Table1[[#This Row],[Codigo_insumo]],BD_Insumos!$B:$E,4),"")</f>
        <v>32.459328513316557</v>
      </c>
      <c r="H13489" s="140">
        <v>8.3299999999999999E-2</v>
      </c>
      <c r="I13489" s="9"/>
      <c r="J13489" s="22">
        <f t="shared" si="210"/>
        <v>2.7038620651592691</v>
      </c>
      <c r="K13489" s="22" t="str">
        <f>IF(I13489&lt;&gt;"",SUMIF(Table1[Codigo_servico],A13489,Table1[Subtotal_insumo]),"")</f>
        <v/>
      </c>
      <c r="L13489" s="16">
        <f>IF(Table1[[#This Row],[Ordem_insumos]]&lt;&gt;0,VLOOKUP(Table1[[#This Row],[Codigo_servico]],Preencher_Orcamento!$B:$D,3,FALSE)*Table1[[#This Row],[Qtde_insumo]],"")</f>
        <v>0</v>
      </c>
      <c r="M13489" s="16">
        <f>IF(Table1[[#This Row],[Ordem_insumos]]&lt;&gt;0,VLOOKUP(Table1[[#This Row],[Codigo_servico]],Preencher_Orcamento!$B:$D,3,FALSE)*Table1[[#This Row],[Subtotal_insumo]],"")</f>
        <v>0</v>
      </c>
    </row>
    <row r="13490" spans="1:13" x14ac:dyDescent="0.25">
      <c r="A13490" s="6">
        <v>200442</v>
      </c>
      <c r="B13490" s="126">
        <v>7</v>
      </c>
      <c r="C13490" s="133"/>
      <c r="D13490" s="134">
        <v>1003</v>
      </c>
      <c r="E13490" s="7" t="s">
        <v>2180</v>
      </c>
      <c r="F13490" s="8" t="s">
        <v>2140</v>
      </c>
      <c r="G13490" s="16">
        <f>IFERROR(VLOOKUP(Table1[[#This Row],[Codigo_insumo]],BD_Insumos!$B:$E,4),"")</f>
        <v>13.669271912288153</v>
      </c>
      <c r="H13490" s="140">
        <v>0.1333</v>
      </c>
      <c r="I13490" s="9"/>
      <c r="J13490" s="22">
        <f t="shared" si="210"/>
        <v>1.8221139459080107</v>
      </c>
      <c r="K13490" s="22" t="str">
        <f>IF(I13490&lt;&gt;"",SUMIF(Table1[Codigo_servico],A13490,Table1[Subtotal_insumo]),"")</f>
        <v/>
      </c>
      <c r="L13490" s="16">
        <f>IF(Table1[[#This Row],[Ordem_insumos]]&lt;&gt;0,VLOOKUP(Table1[[#This Row],[Codigo_servico]],Preencher_Orcamento!$B:$D,3,FALSE)*Table1[[#This Row],[Qtde_insumo]],"")</f>
        <v>0</v>
      </c>
      <c r="M13490" s="16">
        <f>IF(Table1[[#This Row],[Ordem_insumos]]&lt;&gt;0,VLOOKUP(Table1[[#This Row],[Codigo_servico]],Preencher_Orcamento!$B:$D,3,FALSE)*Table1[[#This Row],[Subtotal_insumo]],"")</f>
        <v>0</v>
      </c>
    </row>
    <row r="13491" spans="1:13" ht="39" x14ac:dyDescent="0.25">
      <c r="A13491" s="6">
        <v>200442</v>
      </c>
      <c r="B13491" s="126">
        <v>8</v>
      </c>
      <c r="C13491" s="133"/>
      <c r="D13491" s="134">
        <v>1120</v>
      </c>
      <c r="E13491" s="7" t="s">
        <v>4797</v>
      </c>
      <c r="F13491" s="8" t="s">
        <v>2140</v>
      </c>
      <c r="G13491" s="18">
        <f>IFERROR(VLOOKUP(Table1[[#This Row],[Codigo_insumo]],BD_Insumos!$B:$E,4),"")</f>
        <v>299.55591914059744</v>
      </c>
      <c r="H13491" s="140">
        <v>3.3300000000000003E-2</v>
      </c>
      <c r="I13491" s="9"/>
      <c r="J13491" s="23">
        <f t="shared" si="210"/>
        <v>9.9752121073818962</v>
      </c>
      <c r="K13491" s="22" t="str">
        <f>IF(I13491&lt;&gt;"",SUMIF(Table1[Codigo_servico],A13491,Table1[Subtotal_insumo]),"")</f>
        <v/>
      </c>
      <c r="L13491" s="18">
        <f>IF(Table1[[#This Row],[Ordem_insumos]]&lt;&gt;0,VLOOKUP(Table1[[#This Row],[Codigo_servico]],Preencher_Orcamento!$B:$D,3,FALSE)*Table1[[#This Row],[Qtde_insumo]],"")</f>
        <v>0</v>
      </c>
      <c r="M13491" s="18">
        <f>IF(Table1[[#This Row],[Ordem_insumos]]&lt;&gt;0,VLOOKUP(Table1[[#This Row],[Codigo_servico]],Preencher_Orcamento!$B:$D,3,FALSE)*Table1[[#This Row],[Subtotal_insumo]],"")</f>
        <v>0</v>
      </c>
    </row>
    <row r="13492" spans="1:13" x14ac:dyDescent="0.25">
      <c r="A13492" s="6">
        <v>200442</v>
      </c>
      <c r="B13492" s="126">
        <v>9</v>
      </c>
      <c r="C13492" s="133"/>
      <c r="D13492" s="134">
        <v>37020</v>
      </c>
      <c r="E13492" s="7" t="s">
        <v>813</v>
      </c>
      <c r="F13492" s="8" t="s">
        <v>168</v>
      </c>
      <c r="G13492" s="18">
        <f>IFERROR(VLOOKUP(Table1[[#This Row],[Codigo_insumo]],BD_Insumos!$B:$E,4),"")</f>
        <v>12.254</v>
      </c>
      <c r="H13492" s="140">
        <v>6.6E-3</v>
      </c>
      <c r="I13492" s="9"/>
      <c r="J13492" s="23">
        <f t="shared" si="210"/>
        <v>8.0876400000000001E-2</v>
      </c>
      <c r="K13492" s="22" t="str">
        <f>IF(I13492&lt;&gt;"",SUMIF(Table1[Codigo_servico],A13492,Table1[Subtotal_insumo]),"")</f>
        <v/>
      </c>
      <c r="L13492" s="18">
        <f>IF(Table1[[#This Row],[Ordem_insumos]]&lt;&gt;0,VLOOKUP(Table1[[#This Row],[Codigo_servico]],Preencher_Orcamento!$B:$D,3,FALSE)*Table1[[#This Row],[Qtde_insumo]],"")</f>
        <v>0</v>
      </c>
      <c r="M13492" s="18">
        <f>IF(Table1[[#This Row],[Ordem_insumos]]&lt;&gt;0,VLOOKUP(Table1[[#This Row],[Codigo_servico]],Preencher_Orcamento!$B:$D,3,FALSE)*Table1[[#This Row],[Subtotal_insumo]],"")</f>
        <v>0</v>
      </c>
    </row>
    <row r="13493" spans="1:13" x14ac:dyDescent="0.25">
      <c r="A13493" s="6">
        <v>200442</v>
      </c>
      <c r="B13493" s="126">
        <v>10</v>
      </c>
      <c r="C13493" s="133"/>
      <c r="D13493" s="134">
        <v>17710</v>
      </c>
      <c r="E13493" s="7" t="s">
        <v>394</v>
      </c>
      <c r="F13493" s="8" t="s">
        <v>197</v>
      </c>
      <c r="G13493" s="18">
        <f>IFERROR(VLOOKUP(Table1[[#This Row],[Codigo_insumo]],BD_Insumos!$B:$E,4),"")</f>
        <v>5.9555999999999996</v>
      </c>
      <c r="H13493" s="140">
        <v>3.3300000000000003E-2</v>
      </c>
      <c r="I13493" s="9"/>
      <c r="J13493" s="23">
        <f t="shared" si="210"/>
        <v>0.19832147999999999</v>
      </c>
      <c r="K13493" s="22" t="str">
        <f>IF(I13493&lt;&gt;"",SUMIF(Table1[Codigo_servico],A13493,Table1[Subtotal_insumo]),"")</f>
        <v/>
      </c>
      <c r="L13493" s="18">
        <f>IF(Table1[[#This Row],[Ordem_insumos]]&lt;&gt;0,VLOOKUP(Table1[[#This Row],[Codigo_servico]],Preencher_Orcamento!$B:$D,3,FALSE)*Table1[[#This Row],[Qtde_insumo]],"")</f>
        <v>0</v>
      </c>
      <c r="M13493" s="18">
        <f>IF(Table1[[#This Row],[Ordem_insumos]]&lt;&gt;0,VLOOKUP(Table1[[#This Row],[Codigo_servico]],Preencher_Orcamento!$B:$D,3,FALSE)*Table1[[#This Row],[Subtotal_insumo]],"")</f>
        <v>0</v>
      </c>
    </row>
    <row r="13494" spans="1:13" x14ac:dyDescent="0.25">
      <c r="A13494" s="6">
        <v>200442</v>
      </c>
      <c r="B13494" s="126">
        <v>11</v>
      </c>
      <c r="C13494" s="133"/>
      <c r="D13494" s="134">
        <v>37540</v>
      </c>
      <c r="E13494" s="7" t="s">
        <v>838</v>
      </c>
      <c r="F13494" s="8" t="s">
        <v>457</v>
      </c>
      <c r="G13494" s="18">
        <f>IFERROR(VLOOKUP(Table1[[#This Row],[Codigo_insumo]],BD_Insumos!$B:$E,4),"")</f>
        <v>0.39579999999999999</v>
      </c>
      <c r="H13494" s="140">
        <v>5.0000000000000001E-3</v>
      </c>
      <c r="I13494" s="9"/>
      <c r="J13494" s="23">
        <f t="shared" si="210"/>
        <v>1.9789999999999999E-3</v>
      </c>
      <c r="K13494" s="22" t="str">
        <f>IF(I13494&lt;&gt;"",SUMIF(Table1[Codigo_servico],A13494,Table1[Subtotal_insumo]),"")</f>
        <v/>
      </c>
      <c r="L13494" s="18">
        <f>IF(Table1[[#This Row],[Ordem_insumos]]&lt;&gt;0,VLOOKUP(Table1[[#This Row],[Codigo_servico]],Preencher_Orcamento!$B:$D,3,FALSE)*Table1[[#This Row],[Qtde_insumo]],"")</f>
        <v>0</v>
      </c>
      <c r="M13494" s="18">
        <f>IF(Table1[[#This Row],[Ordem_insumos]]&lt;&gt;0,VLOOKUP(Table1[[#This Row],[Codigo_servico]],Preencher_Orcamento!$B:$D,3,FALSE)*Table1[[#This Row],[Subtotal_insumo]],"")</f>
        <v>0</v>
      </c>
    </row>
    <row r="13495" spans="1:13" ht="26.25" x14ac:dyDescent="0.25">
      <c r="A13495" s="6">
        <v>200442</v>
      </c>
      <c r="B13495" s="126">
        <v>12</v>
      </c>
      <c r="C13495" s="133"/>
      <c r="D13495" s="134">
        <v>94286</v>
      </c>
      <c r="E13495" s="7" t="s">
        <v>4775</v>
      </c>
      <c r="F13495" s="10" t="s">
        <v>2140</v>
      </c>
      <c r="G13495" s="16">
        <f>IFERROR(VLOOKUP(Table1[[#This Row],[Codigo_insumo]],BD_Insumos!$B:$E,4),"")</f>
        <v>1.6092</v>
      </c>
      <c r="H13495" s="140">
        <v>0.1333</v>
      </c>
      <c r="I13495" s="9"/>
      <c r="J13495" s="22">
        <f t="shared" si="210"/>
        <v>0.21450636000000001</v>
      </c>
      <c r="K13495" s="22" t="str">
        <f>IF(I13495&lt;&gt;"",SUMIF(Table1[Codigo_servico],A13495,Table1[Subtotal_insumo]),"")</f>
        <v/>
      </c>
      <c r="L13495" s="16">
        <f>IF(Table1[[#This Row],[Ordem_insumos]]&lt;&gt;0,VLOOKUP(Table1[[#This Row],[Codigo_servico]],Preencher_Orcamento!$B:$D,3,FALSE)*Table1[[#This Row],[Qtde_insumo]],"")</f>
        <v>0</v>
      </c>
      <c r="M13495" s="16">
        <f>IF(Table1[[#This Row],[Ordem_insumos]]&lt;&gt;0,VLOOKUP(Table1[[#This Row],[Codigo_servico]],Preencher_Orcamento!$B:$D,3,FALSE)*Table1[[#This Row],[Subtotal_insumo]],"")</f>
        <v>0</v>
      </c>
    </row>
    <row r="13496" spans="1:13" ht="39" x14ac:dyDescent="0.25">
      <c r="A13496" s="6">
        <v>200442</v>
      </c>
      <c r="B13496" s="126">
        <v>13</v>
      </c>
      <c r="C13496" s="133"/>
      <c r="D13496" s="134">
        <v>1124</v>
      </c>
      <c r="E13496" s="7" t="s">
        <v>2959</v>
      </c>
      <c r="F13496" s="8" t="s">
        <v>2140</v>
      </c>
      <c r="G13496" s="18">
        <f>IFERROR(VLOOKUP(Table1[[#This Row],[Codigo_insumo]],BD_Insumos!$B:$E,4),"")</f>
        <v>157.32863068366447</v>
      </c>
      <c r="H13496" s="140">
        <v>0.2666</v>
      </c>
      <c r="I13496" s="9"/>
      <c r="J13496" s="23">
        <f t="shared" si="210"/>
        <v>41.943812940264948</v>
      </c>
      <c r="K13496" s="22" t="str">
        <f>IF(I13496&lt;&gt;"",SUMIF(Table1[Codigo_servico],A13496,Table1[Subtotal_insumo]),"")</f>
        <v/>
      </c>
      <c r="L13496" s="18">
        <f>IF(Table1[[#This Row],[Ordem_insumos]]&lt;&gt;0,VLOOKUP(Table1[[#This Row],[Codigo_servico]],Preencher_Orcamento!$B:$D,3,FALSE)*Table1[[#This Row],[Qtde_insumo]],"")</f>
        <v>0</v>
      </c>
      <c r="M13496" s="18">
        <f>IF(Table1[[#This Row],[Ordem_insumos]]&lt;&gt;0,VLOOKUP(Table1[[#This Row],[Codigo_servico]],Preencher_Orcamento!$B:$D,3,FALSE)*Table1[[#This Row],[Subtotal_insumo]],"")</f>
        <v>0</v>
      </c>
    </row>
    <row r="13497" spans="1:13" x14ac:dyDescent="0.25">
      <c r="A13497" s="3">
        <v>200530</v>
      </c>
      <c r="B13497" s="125">
        <v>0</v>
      </c>
      <c r="C13497" s="131" t="s">
        <v>4832</v>
      </c>
      <c r="D13497" s="132"/>
      <c r="E13497" s="4"/>
      <c r="F13497" s="4"/>
      <c r="G13497" s="17" t="str">
        <f>IFERROR(VLOOKUP(Table1[[#This Row],[Codigo_insumo]],BD_Insumos!$B:$E,4),"")</f>
        <v/>
      </c>
      <c r="H13497" s="139"/>
      <c r="I13497" s="5" t="s">
        <v>3770</v>
      </c>
      <c r="J13497" s="20" t="str">
        <f t="shared" si="210"/>
        <v/>
      </c>
      <c r="K13497" s="21">
        <f>IF(I13497&lt;&gt;"",SUMIF(Table1[Codigo_servico],A13497,Table1[Subtotal_insumo]),"")</f>
        <v>2832.5056744157773</v>
      </c>
      <c r="L13497" s="17" t="str">
        <f>IF(Table1[[#This Row],[Ordem_insumos]]&lt;&gt;0,VLOOKUP(Table1[[#This Row],[Codigo_servico]],Preencher_Orcamento!$B:$D,3,FALSE)*Table1[[#This Row],[Qtde_insumo]],"")</f>
        <v/>
      </c>
      <c r="M13497" s="17" t="str">
        <f>IF(Table1[[#This Row],[Ordem_insumos]]&lt;&gt;0,VLOOKUP(Table1[[#This Row],[Codigo_servico]],Preencher_Orcamento!$B:$D,3,FALSE)*Table1[[#This Row],[Subtotal_insumo]],"")</f>
        <v/>
      </c>
    </row>
    <row r="13498" spans="1:13" ht="39" x14ac:dyDescent="0.25">
      <c r="A13498" s="6">
        <v>200530</v>
      </c>
      <c r="B13498" s="126">
        <v>1</v>
      </c>
      <c r="C13498" s="133"/>
      <c r="D13498" s="134">
        <v>1110</v>
      </c>
      <c r="E13498" s="7" t="s">
        <v>4807</v>
      </c>
      <c r="F13498" s="8" t="s">
        <v>2140</v>
      </c>
      <c r="G13498" s="16">
        <f>IFERROR(VLOOKUP(Table1[[#This Row],[Codigo_insumo]],BD_Insumos!$B:$E,4),"")</f>
        <v>283.25056744157774</v>
      </c>
      <c r="H13498" s="140">
        <v>10</v>
      </c>
      <c r="I13498" s="9"/>
      <c r="J13498" s="22">
        <f t="shared" si="210"/>
        <v>2832.5056744157773</v>
      </c>
      <c r="K13498" s="22" t="str">
        <f>IF(I13498&lt;&gt;"",SUMIF(Table1[Codigo_servico],A13498,Table1[Subtotal_insumo]),"")</f>
        <v/>
      </c>
      <c r="L13498" s="16">
        <f>IF(Table1[[#This Row],[Ordem_insumos]]&lt;&gt;0,VLOOKUP(Table1[[#This Row],[Codigo_servico]],Preencher_Orcamento!$B:$D,3,FALSE)*Table1[[#This Row],[Qtde_insumo]],"")</f>
        <v>0</v>
      </c>
      <c r="M13498" s="16">
        <f>IF(Table1[[#This Row],[Ordem_insumos]]&lt;&gt;0,VLOOKUP(Table1[[#This Row],[Codigo_servico]],Preencher_Orcamento!$B:$D,3,FALSE)*Table1[[#This Row],[Subtotal_insumo]],"")</f>
        <v>0</v>
      </c>
    </row>
    <row r="13499" spans="1:13" x14ac:dyDescent="0.25">
      <c r="A13499" s="3">
        <v>200531</v>
      </c>
      <c r="B13499" s="125">
        <v>0</v>
      </c>
      <c r="C13499" s="131" t="s">
        <v>4833</v>
      </c>
      <c r="D13499" s="132"/>
      <c r="E13499" s="4"/>
      <c r="F13499" s="4"/>
      <c r="G13499" s="17" t="str">
        <f>IFERROR(VLOOKUP(Table1[[#This Row],[Codigo_insumo]],BD_Insumos!$B:$E,4),"")</f>
        <v/>
      </c>
      <c r="H13499" s="139"/>
      <c r="I13499" s="5" t="s">
        <v>3770</v>
      </c>
      <c r="J13499" s="20" t="str">
        <f t="shared" si="210"/>
        <v/>
      </c>
      <c r="K13499" s="21">
        <f>IF(I13499&lt;&gt;"",SUMIF(Table1[Codigo_servico],A13499,Table1[Subtotal_insumo]),"")</f>
        <v>4532.0090790652439</v>
      </c>
      <c r="L13499" s="17" t="str">
        <f>IF(Table1[[#This Row],[Ordem_insumos]]&lt;&gt;0,VLOOKUP(Table1[[#This Row],[Codigo_servico]],Preencher_Orcamento!$B:$D,3,FALSE)*Table1[[#This Row],[Qtde_insumo]],"")</f>
        <v/>
      </c>
      <c r="M13499" s="17" t="str">
        <f>IF(Table1[[#This Row],[Ordem_insumos]]&lt;&gt;0,VLOOKUP(Table1[[#This Row],[Codigo_servico]],Preencher_Orcamento!$B:$D,3,FALSE)*Table1[[#This Row],[Subtotal_insumo]],"")</f>
        <v/>
      </c>
    </row>
    <row r="13500" spans="1:13" ht="39" x14ac:dyDescent="0.25">
      <c r="A13500" s="6">
        <v>200531</v>
      </c>
      <c r="B13500" s="126">
        <v>1</v>
      </c>
      <c r="C13500" s="133"/>
      <c r="D13500" s="134">
        <v>1110</v>
      </c>
      <c r="E13500" s="7" t="s">
        <v>4807</v>
      </c>
      <c r="F13500" s="8" t="s">
        <v>2140</v>
      </c>
      <c r="G13500" s="16">
        <f>IFERROR(VLOOKUP(Table1[[#This Row],[Codigo_insumo]],BD_Insumos!$B:$E,4),"")</f>
        <v>283.25056744157774</v>
      </c>
      <c r="H13500" s="140">
        <v>16</v>
      </c>
      <c r="I13500" s="9"/>
      <c r="J13500" s="22">
        <f t="shared" si="210"/>
        <v>4532.0090790652439</v>
      </c>
      <c r="K13500" s="22" t="str">
        <f>IF(I13500&lt;&gt;"",SUMIF(Table1[Codigo_servico],A13500,Table1[Subtotal_insumo]),"")</f>
        <v/>
      </c>
      <c r="L13500" s="16">
        <f>IF(Table1[[#This Row],[Ordem_insumos]]&lt;&gt;0,VLOOKUP(Table1[[#This Row],[Codigo_servico]],Preencher_Orcamento!$B:$D,3,FALSE)*Table1[[#This Row],[Qtde_insumo]],"")</f>
        <v>0</v>
      </c>
      <c r="M13500" s="16">
        <f>IF(Table1[[#This Row],[Ordem_insumos]]&lt;&gt;0,VLOOKUP(Table1[[#This Row],[Codigo_servico]],Preencher_Orcamento!$B:$D,3,FALSE)*Table1[[#This Row],[Subtotal_insumo]],"")</f>
        <v>0</v>
      </c>
    </row>
    <row r="13501" spans="1:13" x14ac:dyDescent="0.25">
      <c r="A13501" s="3">
        <v>200532</v>
      </c>
      <c r="B13501" s="125">
        <v>0</v>
      </c>
      <c r="C13501" s="131" t="s">
        <v>4834</v>
      </c>
      <c r="D13501" s="132"/>
      <c r="E13501" s="4"/>
      <c r="F13501" s="4"/>
      <c r="G13501" s="17" t="str">
        <f>IFERROR(VLOOKUP(Table1[[#This Row],[Codigo_insumo]],BD_Insumos!$B:$E,4),"")</f>
        <v/>
      </c>
      <c r="H13501" s="139"/>
      <c r="I13501" s="5" t="s">
        <v>3770</v>
      </c>
      <c r="J13501" s="20" t="str">
        <f t="shared" si="210"/>
        <v/>
      </c>
      <c r="K13501" s="21">
        <f>IF(I13501&lt;&gt;"",SUMIF(Table1[Codigo_servico],A13501,Table1[Subtotal_insumo]),"")</f>
        <v>7931.015888364177</v>
      </c>
      <c r="L13501" s="17" t="str">
        <f>IF(Table1[[#This Row],[Ordem_insumos]]&lt;&gt;0,VLOOKUP(Table1[[#This Row],[Codigo_servico]],Preencher_Orcamento!$B:$D,3,FALSE)*Table1[[#This Row],[Qtde_insumo]],"")</f>
        <v/>
      </c>
      <c r="M13501" s="17" t="str">
        <f>IF(Table1[[#This Row],[Ordem_insumos]]&lt;&gt;0,VLOOKUP(Table1[[#This Row],[Codigo_servico]],Preencher_Orcamento!$B:$D,3,FALSE)*Table1[[#This Row],[Subtotal_insumo]],"")</f>
        <v/>
      </c>
    </row>
    <row r="13502" spans="1:13" ht="39" x14ac:dyDescent="0.25">
      <c r="A13502" s="6">
        <v>200532</v>
      </c>
      <c r="B13502" s="126">
        <v>1</v>
      </c>
      <c r="C13502" s="133"/>
      <c r="D13502" s="134">
        <v>1110</v>
      </c>
      <c r="E13502" s="7" t="s">
        <v>4807</v>
      </c>
      <c r="F13502" s="8" t="s">
        <v>2140</v>
      </c>
      <c r="G13502" s="16">
        <f>IFERROR(VLOOKUP(Table1[[#This Row],[Codigo_insumo]],BD_Insumos!$B:$E,4),"")</f>
        <v>283.25056744157774</v>
      </c>
      <c r="H13502" s="140">
        <v>28</v>
      </c>
      <c r="I13502" s="9"/>
      <c r="J13502" s="22">
        <f t="shared" si="210"/>
        <v>7931.015888364177</v>
      </c>
      <c r="K13502" s="22" t="str">
        <f>IF(I13502&lt;&gt;"",SUMIF(Table1[Codigo_servico],A13502,Table1[Subtotal_insumo]),"")</f>
        <v/>
      </c>
      <c r="L13502" s="16">
        <f>IF(Table1[[#This Row],[Ordem_insumos]]&lt;&gt;0,VLOOKUP(Table1[[#This Row],[Codigo_servico]],Preencher_Orcamento!$B:$D,3,FALSE)*Table1[[#This Row],[Qtde_insumo]],"")</f>
        <v>0</v>
      </c>
      <c r="M13502" s="16">
        <f>IF(Table1[[#This Row],[Ordem_insumos]]&lt;&gt;0,VLOOKUP(Table1[[#This Row],[Codigo_servico]],Preencher_Orcamento!$B:$D,3,FALSE)*Table1[[#This Row],[Subtotal_insumo]],"")</f>
        <v>0</v>
      </c>
    </row>
    <row r="13503" spans="1:13" x14ac:dyDescent="0.25">
      <c r="A13503" s="3">
        <v>200601</v>
      </c>
      <c r="B13503" s="125">
        <v>0</v>
      </c>
      <c r="C13503" s="131" t="s">
        <v>4835</v>
      </c>
      <c r="D13503" s="132"/>
      <c r="E13503" s="4"/>
      <c r="F13503" s="4"/>
      <c r="G13503" s="17" t="str">
        <f>IFERROR(VLOOKUP(Table1[[#This Row],[Codigo_insumo]],BD_Insumos!$B:$E,4),"")</f>
        <v/>
      </c>
      <c r="H13503" s="139"/>
      <c r="I13503" s="5" t="s">
        <v>457</v>
      </c>
      <c r="J13503" s="20" t="str">
        <f t="shared" si="210"/>
        <v/>
      </c>
      <c r="K13503" s="21">
        <f>IF(I13503&lt;&gt;"",SUMIF(Table1[Codigo_servico],A13503,Table1[Subtotal_insumo]),"")</f>
        <v>1395.6608000000001</v>
      </c>
      <c r="L13503" s="17" t="str">
        <f>IF(Table1[[#This Row],[Ordem_insumos]]&lt;&gt;0,VLOOKUP(Table1[[#This Row],[Codigo_servico]],Preencher_Orcamento!$B:$D,3,FALSE)*Table1[[#This Row],[Qtde_insumo]],"")</f>
        <v/>
      </c>
      <c r="M13503" s="17" t="str">
        <f>IF(Table1[[#This Row],[Ordem_insumos]]&lt;&gt;0,VLOOKUP(Table1[[#This Row],[Codigo_servico]],Preencher_Orcamento!$B:$D,3,FALSE)*Table1[[#This Row],[Subtotal_insumo]],"")</f>
        <v/>
      </c>
    </row>
    <row r="13504" spans="1:13" ht="64.5" x14ac:dyDescent="0.25">
      <c r="A13504" s="6">
        <v>200601</v>
      </c>
      <c r="B13504" s="126">
        <v>1</v>
      </c>
      <c r="C13504" s="133"/>
      <c r="D13504" s="134">
        <v>86010</v>
      </c>
      <c r="E13504" s="7" t="s">
        <v>2116</v>
      </c>
      <c r="F13504" s="8" t="s">
        <v>457</v>
      </c>
      <c r="G13504" s="18">
        <f>IFERROR(VLOOKUP(Table1[[#This Row],[Codigo_insumo]],BD_Insumos!$B:$E,4),"")</f>
        <v>1395.6608000000001</v>
      </c>
      <c r="H13504" s="140">
        <v>1</v>
      </c>
      <c r="I13504" s="9"/>
      <c r="J13504" s="23">
        <f t="shared" si="210"/>
        <v>1395.6608000000001</v>
      </c>
      <c r="K13504" s="22" t="str">
        <f>IF(I13504&lt;&gt;"",SUMIF(Table1[Codigo_servico],A13504,Table1[Subtotal_insumo]),"")</f>
        <v/>
      </c>
      <c r="L13504" s="18">
        <f>IF(Table1[[#This Row],[Ordem_insumos]]&lt;&gt;0,VLOOKUP(Table1[[#This Row],[Codigo_servico]],Preencher_Orcamento!$B:$D,3,FALSE)*Table1[[#This Row],[Qtde_insumo]],"")</f>
        <v>0</v>
      </c>
      <c r="M13504" s="18">
        <f>IF(Table1[[#This Row],[Ordem_insumos]]&lt;&gt;0,VLOOKUP(Table1[[#This Row],[Codigo_servico]],Preencher_Orcamento!$B:$D,3,FALSE)*Table1[[#This Row],[Subtotal_insumo]],"")</f>
        <v>0</v>
      </c>
    </row>
    <row r="13505" spans="1:13" x14ac:dyDescent="0.25">
      <c r="A13505" s="3">
        <v>200602</v>
      </c>
      <c r="B13505" s="125">
        <v>0</v>
      </c>
      <c r="C13505" s="131" t="s">
        <v>4836</v>
      </c>
      <c r="D13505" s="132"/>
      <c r="E13505" s="4"/>
      <c r="F13505" s="4"/>
      <c r="G13505" s="17" t="str">
        <f>IFERROR(VLOOKUP(Table1[[#This Row],[Codigo_insumo]],BD_Insumos!$B:$E,4),"")</f>
        <v/>
      </c>
      <c r="H13505" s="139"/>
      <c r="I13505" s="5" t="s">
        <v>457</v>
      </c>
      <c r="J13505" s="20" t="str">
        <f t="shared" si="210"/>
        <v/>
      </c>
      <c r="K13505" s="21">
        <f>IF(I13505&lt;&gt;"",SUMIF(Table1[Codigo_servico],A13505,Table1[Subtotal_insumo]),"")</f>
        <v>16.552499999999998</v>
      </c>
      <c r="L13505" s="17" t="str">
        <f>IF(Table1[[#This Row],[Ordem_insumos]]&lt;&gt;0,VLOOKUP(Table1[[#This Row],[Codigo_servico]],Preencher_Orcamento!$B:$D,3,FALSE)*Table1[[#This Row],[Qtde_insumo]],"")</f>
        <v/>
      </c>
      <c r="M13505" s="17" t="str">
        <f>IF(Table1[[#This Row],[Ordem_insumos]]&lt;&gt;0,VLOOKUP(Table1[[#This Row],[Codigo_servico]],Preencher_Orcamento!$B:$D,3,FALSE)*Table1[[#This Row],[Subtotal_insumo]],"")</f>
        <v/>
      </c>
    </row>
    <row r="13506" spans="1:13" ht="51.75" x14ac:dyDescent="0.25">
      <c r="A13506" s="6">
        <v>200602</v>
      </c>
      <c r="B13506" s="126">
        <v>1</v>
      </c>
      <c r="C13506" s="133"/>
      <c r="D13506" s="134">
        <v>86020</v>
      </c>
      <c r="E13506" s="7" t="s">
        <v>2117</v>
      </c>
      <c r="F13506" s="8" t="s">
        <v>457</v>
      </c>
      <c r="G13506" s="18">
        <f>IFERROR(VLOOKUP(Table1[[#This Row],[Codigo_insumo]],BD_Insumos!$B:$E,4),"")</f>
        <v>16.552499999999998</v>
      </c>
      <c r="H13506" s="140">
        <v>1</v>
      </c>
      <c r="I13506" s="9"/>
      <c r="J13506" s="23">
        <f t="shared" ref="J13506:J13535" si="211">IF(I13506="",G13506*H13506,"")</f>
        <v>16.552499999999998</v>
      </c>
      <c r="K13506" s="22" t="str">
        <f>IF(I13506&lt;&gt;"",SUMIF(Table1[Codigo_servico],A13506,Table1[Subtotal_insumo]),"")</f>
        <v/>
      </c>
      <c r="L13506" s="18">
        <f>IF(Table1[[#This Row],[Ordem_insumos]]&lt;&gt;0,VLOOKUP(Table1[[#This Row],[Codigo_servico]],Preencher_Orcamento!$B:$D,3,FALSE)*Table1[[#This Row],[Qtde_insumo]],"")</f>
        <v>0</v>
      </c>
      <c r="M13506" s="18">
        <f>IF(Table1[[#This Row],[Ordem_insumos]]&lt;&gt;0,VLOOKUP(Table1[[#This Row],[Codigo_servico]],Preencher_Orcamento!$B:$D,3,FALSE)*Table1[[#This Row],[Subtotal_insumo]],"")</f>
        <v>0</v>
      </c>
    </row>
    <row r="13507" spans="1:13" x14ac:dyDescent="0.25">
      <c r="A13507" s="3">
        <v>200603</v>
      </c>
      <c r="B13507" s="125">
        <v>0</v>
      </c>
      <c r="C13507" s="131" t="s">
        <v>4837</v>
      </c>
      <c r="D13507" s="132"/>
      <c r="E13507" s="4"/>
      <c r="F13507" s="4"/>
      <c r="G13507" s="17" t="str">
        <f>IFERROR(VLOOKUP(Table1[[#This Row],[Codigo_insumo]],BD_Insumos!$B:$E,4),"")</f>
        <v/>
      </c>
      <c r="H13507" s="139"/>
      <c r="I13507" s="5" t="s">
        <v>4838</v>
      </c>
      <c r="J13507" s="20" t="str">
        <f t="shared" si="211"/>
        <v/>
      </c>
      <c r="K13507" s="21">
        <f>IF(I13507&lt;&gt;"",SUMIF(Table1[Codigo_servico],A13507,Table1[Subtotal_insumo]),"")</f>
        <v>167.54920000000001</v>
      </c>
      <c r="L13507" s="17" t="str">
        <f>IF(Table1[[#This Row],[Ordem_insumos]]&lt;&gt;0,VLOOKUP(Table1[[#This Row],[Codigo_servico]],Preencher_Orcamento!$B:$D,3,FALSE)*Table1[[#This Row],[Qtde_insumo]],"")</f>
        <v/>
      </c>
      <c r="M13507" s="17" t="str">
        <f>IF(Table1[[#This Row],[Ordem_insumos]]&lt;&gt;0,VLOOKUP(Table1[[#This Row],[Codigo_servico]],Preencher_Orcamento!$B:$D,3,FALSE)*Table1[[#This Row],[Subtotal_insumo]],"")</f>
        <v/>
      </c>
    </row>
    <row r="13508" spans="1:13" ht="51.75" x14ac:dyDescent="0.25">
      <c r="A13508" s="6">
        <v>200603</v>
      </c>
      <c r="B13508" s="126">
        <v>1</v>
      </c>
      <c r="C13508" s="133"/>
      <c r="D13508" s="134">
        <v>86050</v>
      </c>
      <c r="E13508" s="7" t="s">
        <v>2121</v>
      </c>
      <c r="F13508" s="8" t="s">
        <v>2013</v>
      </c>
      <c r="G13508" s="18">
        <f>IFERROR(VLOOKUP(Table1[[#This Row],[Codigo_insumo]],BD_Insumos!$B:$E,4),"")</f>
        <v>167.54920000000001</v>
      </c>
      <c r="H13508" s="140">
        <v>1</v>
      </c>
      <c r="I13508" s="9"/>
      <c r="J13508" s="23">
        <f t="shared" si="211"/>
        <v>167.54920000000001</v>
      </c>
      <c r="K13508" s="22" t="str">
        <f>IF(I13508&lt;&gt;"",SUMIF(Table1[Codigo_servico],A13508,Table1[Subtotal_insumo]),"")</f>
        <v/>
      </c>
      <c r="L13508" s="18">
        <f>IF(Table1[[#This Row],[Ordem_insumos]]&lt;&gt;0,VLOOKUP(Table1[[#This Row],[Codigo_servico]],Preencher_Orcamento!$B:$D,3,FALSE)*Table1[[#This Row],[Qtde_insumo]],"")</f>
        <v>0</v>
      </c>
      <c r="M13508" s="18">
        <f>IF(Table1[[#This Row],[Ordem_insumos]]&lt;&gt;0,VLOOKUP(Table1[[#This Row],[Codigo_servico]],Preencher_Orcamento!$B:$D,3,FALSE)*Table1[[#This Row],[Subtotal_insumo]],"")</f>
        <v>0</v>
      </c>
    </row>
    <row r="13509" spans="1:13" x14ac:dyDescent="0.25">
      <c r="A13509" s="3">
        <v>200604</v>
      </c>
      <c r="B13509" s="125">
        <v>0</v>
      </c>
      <c r="C13509" s="131" t="s">
        <v>4839</v>
      </c>
      <c r="D13509" s="132"/>
      <c r="E13509" s="4"/>
      <c r="F13509" s="4"/>
      <c r="G13509" s="17" t="str">
        <f>IFERROR(VLOOKUP(Table1[[#This Row],[Codigo_insumo]],BD_Insumos!$B:$E,4),"")</f>
        <v/>
      </c>
      <c r="H13509" s="139"/>
      <c r="I13509" s="5" t="s">
        <v>4840</v>
      </c>
      <c r="J13509" s="20" t="str">
        <f t="shared" si="211"/>
        <v/>
      </c>
      <c r="K13509" s="21">
        <f>IF(I13509&lt;&gt;"",SUMIF(Table1[Codigo_servico],A13509,Table1[Subtotal_insumo]),"")</f>
        <v>182.84979999999999</v>
      </c>
      <c r="L13509" s="17" t="str">
        <f>IF(Table1[[#This Row],[Ordem_insumos]]&lt;&gt;0,VLOOKUP(Table1[[#This Row],[Codigo_servico]],Preencher_Orcamento!$B:$D,3,FALSE)*Table1[[#This Row],[Qtde_insumo]],"")</f>
        <v/>
      </c>
      <c r="M13509" s="17" t="str">
        <f>IF(Table1[[#This Row],[Ordem_insumos]]&lt;&gt;0,VLOOKUP(Table1[[#This Row],[Codigo_servico]],Preencher_Orcamento!$B:$D,3,FALSE)*Table1[[#This Row],[Subtotal_insumo]],"")</f>
        <v/>
      </c>
    </row>
    <row r="13510" spans="1:13" ht="51.75" x14ac:dyDescent="0.25">
      <c r="A13510" s="6">
        <v>200604</v>
      </c>
      <c r="B13510" s="126">
        <v>1</v>
      </c>
      <c r="C13510" s="133"/>
      <c r="D13510" s="134">
        <v>86070</v>
      </c>
      <c r="E13510" s="7" t="s">
        <v>2124</v>
      </c>
      <c r="F13510" s="8" t="s">
        <v>2125</v>
      </c>
      <c r="G13510" s="18">
        <f>IFERROR(VLOOKUP(Table1[[#This Row],[Codigo_insumo]],BD_Insumos!$B:$E,4),"")</f>
        <v>182.84979999999999</v>
      </c>
      <c r="H13510" s="140">
        <v>1</v>
      </c>
      <c r="I13510" s="9"/>
      <c r="J13510" s="23">
        <f t="shared" si="211"/>
        <v>182.84979999999999</v>
      </c>
      <c r="K13510" s="22" t="str">
        <f>IF(I13510&lt;&gt;"",SUMIF(Table1[Codigo_servico],A13510,Table1[Subtotal_insumo]),"")</f>
        <v/>
      </c>
      <c r="L13510" s="18">
        <f>IF(Table1[[#This Row],[Ordem_insumos]]&lt;&gt;0,VLOOKUP(Table1[[#This Row],[Codigo_servico]],Preencher_Orcamento!$B:$D,3,FALSE)*Table1[[#This Row],[Qtde_insumo]],"")</f>
        <v>0</v>
      </c>
      <c r="M13510" s="18">
        <f>IF(Table1[[#This Row],[Ordem_insumos]]&lt;&gt;0,VLOOKUP(Table1[[#This Row],[Codigo_servico]],Preencher_Orcamento!$B:$D,3,FALSE)*Table1[[#This Row],[Subtotal_insumo]],"")</f>
        <v>0</v>
      </c>
    </row>
    <row r="13511" spans="1:13" x14ac:dyDescent="0.25">
      <c r="A13511" s="3">
        <v>200605</v>
      </c>
      <c r="B13511" s="125">
        <v>0</v>
      </c>
      <c r="C13511" s="131" t="s">
        <v>4841</v>
      </c>
      <c r="D13511" s="132"/>
      <c r="E13511" s="4"/>
      <c r="F13511" s="4"/>
      <c r="G13511" s="17" t="str">
        <f>IFERROR(VLOOKUP(Table1[[#This Row],[Codigo_insumo]],BD_Insumos!$B:$E,4),"")</f>
        <v/>
      </c>
      <c r="H13511" s="139"/>
      <c r="I13511" s="5" t="s">
        <v>4842</v>
      </c>
      <c r="J13511" s="20" t="str">
        <f t="shared" si="211"/>
        <v/>
      </c>
      <c r="K13511" s="21">
        <f>IF(I13511&lt;&gt;"",SUMIF(Table1[Codigo_servico],A13511,Table1[Subtotal_insumo]),"")</f>
        <v>1034.6981000000001</v>
      </c>
      <c r="L13511" s="17" t="str">
        <f>IF(Table1[[#This Row],[Ordem_insumos]]&lt;&gt;0,VLOOKUP(Table1[[#This Row],[Codigo_servico]],Preencher_Orcamento!$B:$D,3,FALSE)*Table1[[#This Row],[Qtde_insumo]],"")</f>
        <v/>
      </c>
      <c r="M13511" s="17" t="str">
        <f>IF(Table1[[#This Row],[Ordem_insumos]]&lt;&gt;0,VLOOKUP(Table1[[#This Row],[Codigo_servico]],Preencher_Orcamento!$B:$D,3,FALSE)*Table1[[#This Row],[Subtotal_insumo]],"")</f>
        <v/>
      </c>
    </row>
    <row r="13512" spans="1:13" ht="51.75" x14ac:dyDescent="0.25">
      <c r="A13512" s="6">
        <v>200605</v>
      </c>
      <c r="B13512" s="126">
        <v>1</v>
      </c>
      <c r="C13512" s="133"/>
      <c r="D13512" s="134">
        <v>86060</v>
      </c>
      <c r="E13512" s="7" t="s">
        <v>2122</v>
      </c>
      <c r="F13512" s="8" t="s">
        <v>2123</v>
      </c>
      <c r="G13512" s="18">
        <f>IFERROR(VLOOKUP(Table1[[#This Row],[Codigo_insumo]],BD_Insumos!$B:$E,4),"")</f>
        <v>1034.6981000000001</v>
      </c>
      <c r="H13512" s="140">
        <v>1</v>
      </c>
      <c r="I13512" s="9"/>
      <c r="J13512" s="23">
        <f t="shared" si="211"/>
        <v>1034.6981000000001</v>
      </c>
      <c r="K13512" s="22" t="str">
        <f>IF(I13512&lt;&gt;"",SUMIF(Table1[Codigo_servico],A13512,Table1[Subtotal_insumo]),"")</f>
        <v/>
      </c>
      <c r="L13512" s="18">
        <f>IF(Table1[[#This Row],[Ordem_insumos]]&lt;&gt;0,VLOOKUP(Table1[[#This Row],[Codigo_servico]],Preencher_Orcamento!$B:$D,3,FALSE)*Table1[[#This Row],[Qtde_insumo]],"")</f>
        <v>0</v>
      </c>
      <c r="M13512" s="18">
        <f>IF(Table1[[#This Row],[Ordem_insumos]]&lt;&gt;0,VLOOKUP(Table1[[#This Row],[Codigo_servico]],Preencher_Orcamento!$B:$D,3,FALSE)*Table1[[#This Row],[Subtotal_insumo]],"")</f>
        <v>0</v>
      </c>
    </row>
    <row r="13513" spans="1:13" x14ac:dyDescent="0.25">
      <c r="A13513" s="3">
        <v>200611</v>
      </c>
      <c r="B13513" s="125">
        <v>0</v>
      </c>
      <c r="C13513" s="131" t="s">
        <v>4843</v>
      </c>
      <c r="D13513" s="132"/>
      <c r="E13513" s="4"/>
      <c r="F13513" s="4"/>
      <c r="G13513" s="17" t="str">
        <f>IFERROR(VLOOKUP(Table1[[#This Row],[Codigo_insumo]],BD_Insumos!$B:$E,4),"")</f>
        <v/>
      </c>
      <c r="H13513" s="139"/>
      <c r="I13513" s="5" t="s">
        <v>457</v>
      </c>
      <c r="J13513" s="20" t="str">
        <f t="shared" si="211"/>
        <v/>
      </c>
      <c r="K13513" s="21">
        <f>IF(I13513&lt;&gt;"",SUMIF(Table1[Codigo_servico],A13513,Table1[Subtotal_insumo]),"")</f>
        <v>41.278399999999998</v>
      </c>
      <c r="L13513" s="17" t="str">
        <f>IF(Table1[[#This Row],[Ordem_insumos]]&lt;&gt;0,VLOOKUP(Table1[[#This Row],[Codigo_servico]],Preencher_Orcamento!$B:$D,3,FALSE)*Table1[[#This Row],[Qtde_insumo]],"")</f>
        <v/>
      </c>
      <c r="M13513" s="17" t="str">
        <f>IF(Table1[[#This Row],[Ordem_insumos]]&lt;&gt;0,VLOOKUP(Table1[[#This Row],[Codigo_servico]],Preencher_Orcamento!$B:$D,3,FALSE)*Table1[[#This Row],[Subtotal_insumo]],"")</f>
        <v/>
      </c>
    </row>
    <row r="13514" spans="1:13" ht="26.25" x14ac:dyDescent="0.25">
      <c r="A13514" s="6">
        <v>200611</v>
      </c>
      <c r="B13514" s="126">
        <v>1</v>
      </c>
      <c r="C13514" s="133"/>
      <c r="D13514" s="134">
        <v>86030</v>
      </c>
      <c r="E13514" s="7" t="s">
        <v>2119</v>
      </c>
      <c r="F13514" s="8" t="s">
        <v>457</v>
      </c>
      <c r="G13514" s="18">
        <f>IFERROR(VLOOKUP(Table1[[#This Row],[Codigo_insumo]],BD_Insumos!$B:$E,4),"")</f>
        <v>41.278399999999998</v>
      </c>
      <c r="H13514" s="140">
        <v>1</v>
      </c>
      <c r="I13514" s="9"/>
      <c r="J13514" s="23">
        <f t="shared" si="211"/>
        <v>41.278399999999998</v>
      </c>
      <c r="K13514" s="22" t="str">
        <f>IF(I13514&lt;&gt;"",SUMIF(Table1[Codigo_servico],A13514,Table1[Subtotal_insumo]),"")</f>
        <v/>
      </c>
      <c r="L13514" s="18">
        <f>IF(Table1[[#This Row],[Ordem_insumos]]&lt;&gt;0,VLOOKUP(Table1[[#This Row],[Codigo_servico]],Preencher_Orcamento!$B:$D,3,FALSE)*Table1[[#This Row],[Qtde_insumo]],"")</f>
        <v>0</v>
      </c>
      <c r="M13514" s="18">
        <f>IF(Table1[[#This Row],[Ordem_insumos]]&lt;&gt;0,VLOOKUP(Table1[[#This Row],[Codigo_servico]],Preencher_Orcamento!$B:$D,3,FALSE)*Table1[[#This Row],[Subtotal_insumo]],"")</f>
        <v>0</v>
      </c>
    </row>
    <row r="13515" spans="1:13" x14ac:dyDescent="0.25">
      <c r="A13515" s="3">
        <v>200612</v>
      </c>
      <c r="B13515" s="125">
        <v>0</v>
      </c>
      <c r="C13515" s="131" t="s">
        <v>4844</v>
      </c>
      <c r="D13515" s="132"/>
      <c r="E13515" s="4"/>
      <c r="F13515" s="4"/>
      <c r="G13515" s="17" t="str">
        <f>IFERROR(VLOOKUP(Table1[[#This Row],[Codigo_insumo]],BD_Insumos!$B:$E,4),"")</f>
        <v/>
      </c>
      <c r="H13515" s="139"/>
      <c r="I13515" s="5" t="s">
        <v>457</v>
      </c>
      <c r="J13515" s="20" t="str">
        <f t="shared" si="211"/>
        <v/>
      </c>
      <c r="K13515" s="21">
        <f>IF(I13515&lt;&gt;"",SUMIF(Table1[Codigo_servico],A13515,Table1[Subtotal_insumo]),"")</f>
        <v>12.603300000000001</v>
      </c>
      <c r="L13515" s="17" t="str">
        <f>IF(Table1[[#This Row],[Ordem_insumos]]&lt;&gt;0,VLOOKUP(Table1[[#This Row],[Codigo_servico]],Preencher_Orcamento!$B:$D,3,FALSE)*Table1[[#This Row],[Qtde_insumo]],"")</f>
        <v/>
      </c>
      <c r="M13515" s="17" t="str">
        <f>IF(Table1[[#This Row],[Ordem_insumos]]&lt;&gt;0,VLOOKUP(Table1[[#This Row],[Codigo_servico]],Preencher_Orcamento!$B:$D,3,FALSE)*Table1[[#This Row],[Subtotal_insumo]],"")</f>
        <v/>
      </c>
    </row>
    <row r="13516" spans="1:13" ht="26.25" x14ac:dyDescent="0.25">
      <c r="A13516" s="6">
        <v>200612</v>
      </c>
      <c r="B13516" s="126">
        <v>1</v>
      </c>
      <c r="C13516" s="133"/>
      <c r="D13516" s="134">
        <v>86040</v>
      </c>
      <c r="E13516" s="7" t="s">
        <v>2120</v>
      </c>
      <c r="F13516" s="8" t="s">
        <v>457</v>
      </c>
      <c r="G13516" s="18">
        <f>IFERROR(VLOOKUP(Table1[[#This Row],[Codigo_insumo]],BD_Insumos!$B:$E,4),"")</f>
        <v>12.603300000000001</v>
      </c>
      <c r="H13516" s="140">
        <v>1</v>
      </c>
      <c r="I13516" s="9"/>
      <c r="J13516" s="23">
        <f t="shared" si="211"/>
        <v>12.603300000000001</v>
      </c>
      <c r="K13516" s="22" t="str">
        <f>IF(I13516&lt;&gt;"",SUMIF(Table1[Codigo_servico],A13516,Table1[Subtotal_insumo]),"")</f>
        <v/>
      </c>
      <c r="L13516" s="18">
        <f>IF(Table1[[#This Row],[Ordem_insumos]]&lt;&gt;0,VLOOKUP(Table1[[#This Row],[Codigo_servico]],Preencher_Orcamento!$B:$D,3,FALSE)*Table1[[#This Row],[Qtde_insumo]],"")</f>
        <v>0</v>
      </c>
      <c r="M13516" s="18">
        <f>IF(Table1[[#This Row],[Ordem_insumos]]&lt;&gt;0,VLOOKUP(Table1[[#This Row],[Codigo_servico]],Preencher_Orcamento!$B:$D,3,FALSE)*Table1[[#This Row],[Subtotal_insumo]],"")</f>
        <v>0</v>
      </c>
    </row>
    <row r="13517" spans="1:13" x14ac:dyDescent="0.25">
      <c r="A13517" s="3">
        <v>200613</v>
      </c>
      <c r="B13517" s="125">
        <v>0</v>
      </c>
      <c r="C13517" s="131" t="s">
        <v>4845</v>
      </c>
      <c r="D13517" s="132"/>
      <c r="E13517" s="4"/>
      <c r="F13517" s="4"/>
      <c r="G13517" s="17" t="str">
        <f>IFERROR(VLOOKUP(Table1[[#This Row],[Codigo_insumo]],BD_Insumos!$B:$E,4),"")</f>
        <v/>
      </c>
      <c r="H13517" s="139"/>
      <c r="I13517" s="5" t="s">
        <v>457</v>
      </c>
      <c r="J13517" s="20" t="str">
        <f t="shared" si="211"/>
        <v/>
      </c>
      <c r="K13517" s="21">
        <f>IF(I13517&lt;&gt;"",SUMIF(Table1[Codigo_servico],A13517,Table1[Subtotal_insumo]),"")</f>
        <v>10.898099999999999</v>
      </c>
      <c r="L13517" s="17" t="str">
        <f>IF(Table1[[#This Row],[Ordem_insumos]]&lt;&gt;0,VLOOKUP(Table1[[#This Row],[Codigo_servico]],Preencher_Orcamento!$B:$D,3,FALSE)*Table1[[#This Row],[Qtde_insumo]],"")</f>
        <v/>
      </c>
      <c r="M13517" s="17" t="str">
        <f>IF(Table1[[#This Row],[Ordem_insumos]]&lt;&gt;0,VLOOKUP(Table1[[#This Row],[Codigo_servico]],Preencher_Orcamento!$B:$D,3,FALSE)*Table1[[#This Row],[Subtotal_insumo]],"")</f>
        <v/>
      </c>
    </row>
    <row r="13518" spans="1:13" ht="26.25" x14ac:dyDescent="0.25">
      <c r="A13518" s="6">
        <v>200613</v>
      </c>
      <c r="B13518" s="126">
        <v>1</v>
      </c>
      <c r="C13518" s="133"/>
      <c r="D13518" s="134">
        <v>86029</v>
      </c>
      <c r="E13518" s="7" t="s">
        <v>2118</v>
      </c>
      <c r="F13518" s="8" t="s">
        <v>457</v>
      </c>
      <c r="G13518" s="18">
        <f>IFERROR(VLOOKUP(Table1[[#This Row],[Codigo_insumo]],BD_Insumos!$B:$E,4),"")</f>
        <v>10.898099999999999</v>
      </c>
      <c r="H13518" s="140">
        <v>1</v>
      </c>
      <c r="I13518" s="9"/>
      <c r="J13518" s="23">
        <f t="shared" si="211"/>
        <v>10.898099999999999</v>
      </c>
      <c r="K13518" s="22" t="str">
        <f>IF(I13518&lt;&gt;"",SUMIF(Table1[Codigo_servico],A13518,Table1[Subtotal_insumo]),"")</f>
        <v/>
      </c>
      <c r="L13518" s="18">
        <f>IF(Table1[[#This Row],[Ordem_insumos]]&lt;&gt;0,VLOOKUP(Table1[[#This Row],[Codigo_servico]],Preencher_Orcamento!$B:$D,3,FALSE)*Table1[[#This Row],[Qtde_insumo]],"")</f>
        <v>0</v>
      </c>
      <c r="M13518" s="18">
        <f>IF(Table1[[#This Row],[Ordem_insumos]]&lt;&gt;0,VLOOKUP(Table1[[#This Row],[Codigo_servico]],Preencher_Orcamento!$B:$D,3,FALSE)*Table1[[#This Row],[Subtotal_insumo]],"")</f>
        <v>0</v>
      </c>
    </row>
    <row r="13519" spans="1:13" x14ac:dyDescent="0.25">
      <c r="A13519" s="3">
        <v>200614</v>
      </c>
      <c r="B13519" s="125">
        <v>0</v>
      </c>
      <c r="C13519" s="131" t="s">
        <v>2126</v>
      </c>
      <c r="D13519" s="132"/>
      <c r="E13519" s="4"/>
      <c r="F13519" s="4"/>
      <c r="G13519" s="17" t="str">
        <f>IFERROR(VLOOKUP(Table1[[#This Row],[Codigo_insumo]],BD_Insumos!$B:$E,4),"")</f>
        <v/>
      </c>
      <c r="H13519" s="139"/>
      <c r="I13519" s="5" t="s">
        <v>21</v>
      </c>
      <c r="J13519" s="20" t="str">
        <f t="shared" si="211"/>
        <v/>
      </c>
      <c r="K13519" s="21">
        <f>IF(I13519&lt;&gt;"",SUMIF(Table1[Codigo_servico],A13519,Table1[Subtotal_insumo]),"")</f>
        <v>1557</v>
      </c>
      <c r="L13519" s="17" t="str">
        <f>IF(Table1[[#This Row],[Ordem_insumos]]&lt;&gt;0,VLOOKUP(Table1[[#This Row],[Codigo_servico]],Preencher_Orcamento!$B:$D,3,FALSE)*Table1[[#This Row],[Qtde_insumo]],"")</f>
        <v/>
      </c>
      <c r="M13519" s="17" t="str">
        <f>IF(Table1[[#This Row],[Ordem_insumos]]&lt;&gt;0,VLOOKUP(Table1[[#This Row],[Codigo_servico]],Preencher_Orcamento!$B:$D,3,FALSE)*Table1[[#This Row],[Subtotal_insumo]],"")</f>
        <v/>
      </c>
    </row>
    <row r="13520" spans="1:13" ht="26.25" x14ac:dyDescent="0.25">
      <c r="A13520" s="6">
        <v>200614</v>
      </c>
      <c r="B13520" s="126">
        <v>1</v>
      </c>
      <c r="C13520" s="133"/>
      <c r="D13520" s="134">
        <v>86080</v>
      </c>
      <c r="E13520" s="7" t="s">
        <v>2126</v>
      </c>
      <c r="F13520" s="8" t="s">
        <v>457</v>
      </c>
      <c r="G13520" s="18">
        <f>IFERROR(VLOOKUP(Table1[[#This Row],[Codigo_insumo]],BD_Insumos!$B:$E,4),"")</f>
        <v>1557</v>
      </c>
      <c r="H13520" s="140">
        <v>1</v>
      </c>
      <c r="I13520" s="9"/>
      <c r="J13520" s="23">
        <f t="shared" si="211"/>
        <v>1557</v>
      </c>
      <c r="K13520" s="22" t="str">
        <f>IF(I13520&lt;&gt;"",SUMIF(Table1[Codigo_servico],A13520,Table1[Subtotal_insumo]),"")</f>
        <v/>
      </c>
      <c r="L13520" s="18">
        <f>IF(Table1[[#This Row],[Ordem_insumos]]&lt;&gt;0,VLOOKUP(Table1[[#This Row],[Codigo_servico]],Preencher_Orcamento!$B:$D,3,FALSE)*Table1[[#This Row],[Qtde_insumo]],"")</f>
        <v>0</v>
      </c>
      <c r="M13520" s="18">
        <f>IF(Table1[[#This Row],[Ordem_insumos]]&lt;&gt;0,VLOOKUP(Table1[[#This Row],[Codigo_servico]],Preencher_Orcamento!$B:$D,3,FALSE)*Table1[[#This Row],[Subtotal_insumo]],"")</f>
        <v>0</v>
      </c>
    </row>
    <row r="13521" spans="1:13" x14ac:dyDescent="0.25">
      <c r="A13521" s="3">
        <v>200615</v>
      </c>
      <c r="B13521" s="125">
        <v>0</v>
      </c>
      <c r="C13521" s="131" t="s">
        <v>2127</v>
      </c>
      <c r="D13521" s="132"/>
      <c r="E13521" s="4"/>
      <c r="F13521" s="4"/>
      <c r="G13521" s="17" t="str">
        <f>IFERROR(VLOOKUP(Table1[[#This Row],[Codigo_insumo]],BD_Insumos!$B:$E,4),"")</f>
        <v/>
      </c>
      <c r="H13521" s="139"/>
      <c r="I13521" s="5" t="s">
        <v>21</v>
      </c>
      <c r="J13521" s="20" t="str">
        <f t="shared" si="211"/>
        <v/>
      </c>
      <c r="K13521" s="21">
        <f>IF(I13521&lt;&gt;"",SUMIF(Table1[Codigo_servico],A13521,Table1[Subtotal_insumo]),"")</f>
        <v>1557</v>
      </c>
      <c r="L13521" s="17" t="str">
        <f>IF(Table1[[#This Row],[Ordem_insumos]]&lt;&gt;0,VLOOKUP(Table1[[#This Row],[Codigo_servico]],Preencher_Orcamento!$B:$D,3,FALSE)*Table1[[#This Row],[Qtde_insumo]],"")</f>
        <v/>
      </c>
      <c r="M13521" s="17" t="str">
        <f>IF(Table1[[#This Row],[Ordem_insumos]]&lt;&gt;0,VLOOKUP(Table1[[#This Row],[Codigo_servico]],Preencher_Orcamento!$B:$D,3,FALSE)*Table1[[#This Row],[Subtotal_insumo]],"")</f>
        <v/>
      </c>
    </row>
    <row r="13522" spans="1:13" ht="26.25" x14ac:dyDescent="0.25">
      <c r="A13522" s="6">
        <v>200615</v>
      </c>
      <c r="B13522" s="126">
        <v>1</v>
      </c>
      <c r="C13522" s="133"/>
      <c r="D13522" s="134">
        <v>86081</v>
      </c>
      <c r="E13522" s="7" t="s">
        <v>2127</v>
      </c>
      <c r="F13522" s="8" t="s">
        <v>457</v>
      </c>
      <c r="G13522" s="18">
        <f>IFERROR(VLOOKUP(Table1[[#This Row],[Codigo_insumo]],BD_Insumos!$B:$E,4),"")</f>
        <v>1557</v>
      </c>
      <c r="H13522" s="140">
        <v>1</v>
      </c>
      <c r="I13522" s="9"/>
      <c r="J13522" s="23">
        <f t="shared" si="211"/>
        <v>1557</v>
      </c>
      <c r="K13522" s="22" t="str">
        <f>IF(I13522&lt;&gt;"",SUMIF(Table1[Codigo_servico],A13522,Table1[Subtotal_insumo]),"")</f>
        <v/>
      </c>
      <c r="L13522" s="18">
        <f>IF(Table1[[#This Row],[Ordem_insumos]]&lt;&gt;0,VLOOKUP(Table1[[#This Row],[Codigo_servico]],Preencher_Orcamento!$B:$D,3,FALSE)*Table1[[#This Row],[Qtde_insumo]],"")</f>
        <v>0</v>
      </c>
      <c r="M13522" s="18">
        <f>IF(Table1[[#This Row],[Ordem_insumos]]&lt;&gt;0,VLOOKUP(Table1[[#This Row],[Codigo_servico]],Preencher_Orcamento!$B:$D,3,FALSE)*Table1[[#This Row],[Subtotal_insumo]],"")</f>
        <v>0</v>
      </c>
    </row>
    <row r="13523" spans="1:13" x14ac:dyDescent="0.25">
      <c r="A13523" s="3">
        <v>200616</v>
      </c>
      <c r="B13523" s="125">
        <v>0</v>
      </c>
      <c r="C13523" s="131" t="s">
        <v>2128</v>
      </c>
      <c r="D13523" s="132"/>
      <c r="E13523" s="4"/>
      <c r="F13523" s="4"/>
      <c r="G13523" s="17" t="str">
        <f>IFERROR(VLOOKUP(Table1[[#This Row],[Codigo_insumo]],BD_Insumos!$B:$E,4),"")</f>
        <v/>
      </c>
      <c r="H13523" s="139"/>
      <c r="I13523" s="5" t="s">
        <v>21</v>
      </c>
      <c r="J13523" s="20" t="str">
        <f t="shared" si="211"/>
        <v/>
      </c>
      <c r="K13523" s="21">
        <f>IF(I13523&lt;&gt;"",SUMIF(Table1[Codigo_servico],A13523,Table1[Subtotal_insumo]),"")</f>
        <v>1557</v>
      </c>
      <c r="L13523" s="17" t="str">
        <f>IF(Table1[[#This Row],[Ordem_insumos]]&lt;&gt;0,VLOOKUP(Table1[[#This Row],[Codigo_servico]],Preencher_Orcamento!$B:$D,3,FALSE)*Table1[[#This Row],[Qtde_insumo]],"")</f>
        <v/>
      </c>
      <c r="M13523" s="17" t="str">
        <f>IF(Table1[[#This Row],[Ordem_insumos]]&lt;&gt;0,VLOOKUP(Table1[[#This Row],[Codigo_servico]],Preencher_Orcamento!$B:$D,3,FALSE)*Table1[[#This Row],[Subtotal_insumo]],"")</f>
        <v/>
      </c>
    </row>
    <row r="13524" spans="1:13" ht="39" x14ac:dyDescent="0.25">
      <c r="A13524" s="6">
        <v>200616</v>
      </c>
      <c r="B13524" s="126">
        <v>1</v>
      </c>
      <c r="C13524" s="133"/>
      <c r="D13524" s="134">
        <v>86082</v>
      </c>
      <c r="E13524" s="7" t="s">
        <v>2128</v>
      </c>
      <c r="F13524" s="8" t="s">
        <v>457</v>
      </c>
      <c r="G13524" s="18">
        <f>IFERROR(VLOOKUP(Table1[[#This Row],[Codigo_insumo]],BD_Insumos!$B:$E,4),"")</f>
        <v>1557</v>
      </c>
      <c r="H13524" s="140">
        <v>1</v>
      </c>
      <c r="I13524" s="9"/>
      <c r="J13524" s="23">
        <f t="shared" si="211"/>
        <v>1557</v>
      </c>
      <c r="K13524" s="22" t="str">
        <f>IF(I13524&lt;&gt;"",SUMIF(Table1[Codigo_servico],A13524,Table1[Subtotal_insumo]),"")</f>
        <v/>
      </c>
      <c r="L13524" s="18">
        <f>IF(Table1[[#This Row],[Ordem_insumos]]&lt;&gt;0,VLOOKUP(Table1[[#This Row],[Codigo_servico]],Preencher_Orcamento!$B:$D,3,FALSE)*Table1[[#This Row],[Qtde_insumo]],"")</f>
        <v>0</v>
      </c>
      <c r="M13524" s="18">
        <f>IF(Table1[[#This Row],[Ordem_insumos]]&lt;&gt;0,VLOOKUP(Table1[[#This Row],[Codigo_servico]],Preencher_Orcamento!$B:$D,3,FALSE)*Table1[[#This Row],[Subtotal_insumo]],"")</f>
        <v>0</v>
      </c>
    </row>
    <row r="13525" spans="1:13" x14ac:dyDescent="0.25">
      <c r="A13525" s="3">
        <v>200617</v>
      </c>
      <c r="B13525" s="125">
        <v>0</v>
      </c>
      <c r="C13525" s="131" t="s">
        <v>2129</v>
      </c>
      <c r="D13525" s="132"/>
      <c r="E13525" s="4"/>
      <c r="F13525" s="4"/>
      <c r="G13525" s="17" t="str">
        <f>IFERROR(VLOOKUP(Table1[[#This Row],[Codigo_insumo]],BD_Insumos!$B:$E,4),"")</f>
        <v/>
      </c>
      <c r="H13525" s="139"/>
      <c r="I13525" s="5" t="s">
        <v>21</v>
      </c>
      <c r="J13525" s="20" t="str">
        <f t="shared" si="211"/>
        <v/>
      </c>
      <c r="K13525" s="21">
        <f>IF(I13525&lt;&gt;"",SUMIF(Table1[Codigo_servico],A13525,Table1[Subtotal_insumo]),"")</f>
        <v>1557</v>
      </c>
      <c r="L13525" s="17" t="str">
        <f>IF(Table1[[#This Row],[Ordem_insumos]]&lt;&gt;0,VLOOKUP(Table1[[#This Row],[Codigo_servico]],Preencher_Orcamento!$B:$D,3,FALSE)*Table1[[#This Row],[Qtde_insumo]],"")</f>
        <v/>
      </c>
      <c r="M13525" s="17" t="str">
        <f>IF(Table1[[#This Row],[Ordem_insumos]]&lt;&gt;0,VLOOKUP(Table1[[#This Row],[Codigo_servico]],Preencher_Orcamento!$B:$D,3,FALSE)*Table1[[#This Row],[Subtotal_insumo]],"")</f>
        <v/>
      </c>
    </row>
    <row r="13526" spans="1:13" ht="26.25" x14ac:dyDescent="0.25">
      <c r="A13526" s="6">
        <v>200617</v>
      </c>
      <c r="B13526" s="126">
        <v>1</v>
      </c>
      <c r="C13526" s="133"/>
      <c r="D13526" s="134">
        <v>86083</v>
      </c>
      <c r="E13526" s="7" t="s">
        <v>2129</v>
      </c>
      <c r="F13526" s="8" t="s">
        <v>457</v>
      </c>
      <c r="G13526" s="18">
        <f>IFERROR(VLOOKUP(Table1[[#This Row],[Codigo_insumo]],BD_Insumos!$B:$E,4),"")</f>
        <v>1557</v>
      </c>
      <c r="H13526" s="140">
        <v>1</v>
      </c>
      <c r="I13526" s="9"/>
      <c r="J13526" s="23">
        <f t="shared" si="211"/>
        <v>1557</v>
      </c>
      <c r="K13526" s="22" t="str">
        <f>IF(I13526&lt;&gt;"",SUMIF(Table1[Codigo_servico],A13526,Table1[Subtotal_insumo]),"")</f>
        <v/>
      </c>
      <c r="L13526" s="18">
        <f>IF(Table1[[#This Row],[Ordem_insumos]]&lt;&gt;0,VLOOKUP(Table1[[#This Row],[Codigo_servico]],Preencher_Orcamento!$B:$D,3,FALSE)*Table1[[#This Row],[Qtde_insumo]],"")</f>
        <v>0</v>
      </c>
      <c r="M13526" s="18">
        <f>IF(Table1[[#This Row],[Ordem_insumos]]&lt;&gt;0,VLOOKUP(Table1[[#This Row],[Codigo_servico]],Preencher_Orcamento!$B:$D,3,FALSE)*Table1[[#This Row],[Subtotal_insumo]],"")</f>
        <v>0</v>
      </c>
    </row>
    <row r="13527" spans="1:13" x14ac:dyDescent="0.25">
      <c r="A13527" s="3">
        <v>200618</v>
      </c>
      <c r="B13527" s="125">
        <v>0</v>
      </c>
      <c r="C13527" s="131" t="s">
        <v>2130</v>
      </c>
      <c r="D13527" s="132"/>
      <c r="E13527" s="4"/>
      <c r="F13527" s="4"/>
      <c r="G13527" s="17" t="str">
        <f>IFERROR(VLOOKUP(Table1[[#This Row],[Codigo_insumo]],BD_Insumos!$B:$E,4),"")</f>
        <v/>
      </c>
      <c r="H13527" s="139"/>
      <c r="I13527" s="5" t="s">
        <v>21</v>
      </c>
      <c r="J13527" s="20" t="str">
        <f t="shared" si="211"/>
        <v/>
      </c>
      <c r="K13527" s="21">
        <f>IF(I13527&lt;&gt;"",SUMIF(Table1[Codigo_servico],A13527,Table1[Subtotal_insumo]),"")</f>
        <v>1732</v>
      </c>
      <c r="L13527" s="17" t="str">
        <f>IF(Table1[[#This Row],[Ordem_insumos]]&lt;&gt;0,VLOOKUP(Table1[[#This Row],[Codigo_servico]],Preencher_Orcamento!$B:$D,3,FALSE)*Table1[[#This Row],[Qtde_insumo]],"")</f>
        <v/>
      </c>
      <c r="M13527" s="17" t="str">
        <f>IF(Table1[[#This Row],[Ordem_insumos]]&lt;&gt;0,VLOOKUP(Table1[[#This Row],[Codigo_servico]],Preencher_Orcamento!$B:$D,3,FALSE)*Table1[[#This Row],[Subtotal_insumo]],"")</f>
        <v/>
      </c>
    </row>
    <row r="13528" spans="1:13" ht="39" x14ac:dyDescent="0.25">
      <c r="A13528" s="6">
        <v>200618</v>
      </c>
      <c r="B13528" s="126">
        <v>1</v>
      </c>
      <c r="C13528" s="133"/>
      <c r="D13528" s="134">
        <v>86084</v>
      </c>
      <c r="E13528" s="7" t="s">
        <v>2130</v>
      </c>
      <c r="F13528" s="8" t="s">
        <v>457</v>
      </c>
      <c r="G13528" s="18">
        <f>IFERROR(VLOOKUP(Table1[[#This Row],[Codigo_insumo]],BD_Insumos!$B:$E,4),"")</f>
        <v>1732</v>
      </c>
      <c r="H13528" s="140">
        <v>1</v>
      </c>
      <c r="I13528" s="9"/>
      <c r="J13528" s="23">
        <f t="shared" si="211"/>
        <v>1732</v>
      </c>
      <c r="K13528" s="22" t="str">
        <f>IF(I13528&lt;&gt;"",SUMIF(Table1[Codigo_servico],A13528,Table1[Subtotal_insumo]),"")</f>
        <v/>
      </c>
      <c r="L13528" s="18">
        <f>IF(Table1[[#This Row],[Ordem_insumos]]&lt;&gt;0,VLOOKUP(Table1[[#This Row],[Codigo_servico]],Preencher_Orcamento!$B:$D,3,FALSE)*Table1[[#This Row],[Qtde_insumo]],"")</f>
        <v>0</v>
      </c>
      <c r="M13528" s="18">
        <f>IF(Table1[[#This Row],[Ordem_insumos]]&lt;&gt;0,VLOOKUP(Table1[[#This Row],[Codigo_servico]],Preencher_Orcamento!$B:$D,3,FALSE)*Table1[[#This Row],[Subtotal_insumo]],"")</f>
        <v>0</v>
      </c>
    </row>
    <row r="13529" spans="1:13" x14ac:dyDescent="0.25">
      <c r="A13529" s="3">
        <v>920501</v>
      </c>
      <c r="B13529" s="125">
        <v>0</v>
      </c>
      <c r="C13529" s="131" t="s">
        <v>4953</v>
      </c>
      <c r="D13529" s="132"/>
      <c r="E13529" s="4"/>
      <c r="F13529" s="4"/>
      <c r="G13529" s="17" t="str">
        <f>IFERROR(VLOOKUP(Table1[[#This Row],[Codigo_insumo]],BD_Insumos!$B:$E,4),"")</f>
        <v/>
      </c>
      <c r="H13529" s="139"/>
      <c r="I13529" s="5" t="s">
        <v>170</v>
      </c>
      <c r="J13529" s="20" t="str">
        <f t="shared" si="211"/>
        <v/>
      </c>
      <c r="K13529" s="21">
        <f>IF(I13529&lt;&gt;"",SUMIF(Table1[Codigo_servico],A13529,Table1[Subtotal_insumo]),"")</f>
        <v>4.1684106401080561</v>
      </c>
      <c r="L13529" s="17" t="str">
        <f>IF(Table1[[#This Row],[Ordem_insumos]]&lt;&gt;0,VLOOKUP(Table1[[#This Row],[Codigo_servico]],Preencher_Orcamento!$B:$D,3,FALSE)*Table1[[#This Row],[Qtde_insumo]],"")</f>
        <v/>
      </c>
      <c r="M13529" s="17" t="str">
        <f>IF(Table1[[#This Row],[Ordem_insumos]]&lt;&gt;0,VLOOKUP(Table1[[#This Row],[Codigo_servico]],Preencher_Orcamento!$B:$D,3,FALSE)*Table1[[#This Row],[Subtotal_insumo]],"")</f>
        <v/>
      </c>
    </row>
    <row r="13530" spans="1:13" x14ac:dyDescent="0.25">
      <c r="A13530" s="91">
        <v>920501</v>
      </c>
      <c r="B13530" s="127">
        <v>1</v>
      </c>
      <c r="C13530" s="135"/>
      <c r="D13530" s="136">
        <v>1185</v>
      </c>
      <c r="E13530" s="92" t="str">
        <f>IFERROR(VLOOKUP($D13530,BD_Insumos!$B:$E,2),"")</f>
        <v>CARPINTEIRO (SGSP)</v>
      </c>
      <c r="F13530" s="93" t="str">
        <f>IFERROR(VLOOKUP($D13530,BD_Insumos!$B:$E,3),"")</f>
        <v>H</v>
      </c>
      <c r="G13530" s="94">
        <f>IFERROR(VLOOKUP(Table1[[#This Row],[Codigo_insumo]],BD_Insumos!$B:$E,4),"")</f>
        <v>16.095264128137796</v>
      </c>
      <c r="H13530" s="141">
        <v>0.13</v>
      </c>
      <c r="I13530" s="95"/>
      <c r="J13530" s="96">
        <f t="shared" si="211"/>
        <v>2.0923843366579136</v>
      </c>
      <c r="K13530" s="96" t="str">
        <f>IF(I13530&lt;&gt;"",SUMIF(Table1[Codigo_servico],A13530,Table1[Subtotal_insumo]),"")</f>
        <v/>
      </c>
      <c r="L13530" s="94">
        <f>IF(Table1[[#This Row],[Ordem_insumos]]&lt;&gt;0,VLOOKUP(Table1[[#This Row],[Codigo_servico]],Preencher_Orcamento!$B:$D,3,FALSE)*Table1[[#This Row],[Qtde_insumo]],"")</f>
        <v>175.5</v>
      </c>
      <c r="M13530" s="94">
        <f>IF(Table1[[#This Row],[Ordem_insumos]]&lt;&gt;0,VLOOKUP(Table1[[#This Row],[Codigo_servico]],Preencher_Orcamento!$B:$D,3,FALSE)*Table1[[#This Row],[Subtotal_insumo]],"")</f>
        <v>2824.7188544881833</v>
      </c>
    </row>
    <row r="13531" spans="1:13" x14ac:dyDescent="0.25">
      <c r="A13531" s="6">
        <v>920501</v>
      </c>
      <c r="B13531" s="126">
        <v>2</v>
      </c>
      <c r="C13531" s="133"/>
      <c r="D13531" s="134">
        <v>2099</v>
      </c>
      <c r="E13531" s="36" t="str">
        <f>IFERROR(VLOOKUP($D13531,BD_Insumos!$B:$E,2),"")</f>
        <v>SERVENTE (SGSP)</v>
      </c>
      <c r="F13531" s="89" t="str">
        <f>IFERROR(VLOOKUP($D13531,BD_Insumos!$B:$E,3),"")</f>
        <v>H</v>
      </c>
      <c r="G13531" s="16">
        <f>IFERROR(VLOOKUP(Table1[[#This Row],[Codigo_insumo]],BD_Insumos!$B:$E,4),"")</f>
        <v>12.627877718847255</v>
      </c>
      <c r="H13531" s="140">
        <v>0.13</v>
      </c>
      <c r="I13531" s="9"/>
      <c r="J13531" s="22">
        <f t="shared" si="211"/>
        <v>1.6416241034501433</v>
      </c>
      <c r="K13531" s="22" t="str">
        <f>IF(I13531&lt;&gt;"",SUMIF(Table1[Codigo_servico],A13531,Table1[Subtotal_insumo]),"")</f>
        <v/>
      </c>
      <c r="L13531" s="16">
        <f>IF(Table1[[#This Row],[Ordem_insumos]]&lt;&gt;0,VLOOKUP(Table1[[#This Row],[Codigo_servico]],Preencher_Orcamento!$B:$D,3,FALSE)*Table1[[#This Row],[Qtde_insumo]],"")</f>
        <v>175.5</v>
      </c>
      <c r="M13531" s="16">
        <f>IF(Table1[[#This Row],[Ordem_insumos]]&lt;&gt;0,VLOOKUP(Table1[[#This Row],[Codigo_servico]],Preencher_Orcamento!$B:$D,3,FALSE)*Table1[[#This Row],[Subtotal_insumo]],"")</f>
        <v>2216.1925396576935</v>
      </c>
    </row>
    <row r="13532" spans="1:13" x14ac:dyDescent="0.25">
      <c r="A13532" s="6">
        <v>920501</v>
      </c>
      <c r="B13532" s="126">
        <v>3</v>
      </c>
      <c r="C13532" s="133"/>
      <c r="D13532" s="134">
        <v>11063</v>
      </c>
      <c r="E13532" s="36" t="str">
        <f>IFERROR(VLOOKUP($D13532,BD_Insumos!$B:$E,2),"")</f>
        <v>PINUS - TÁBUA DE 1" X 6" - BRUTA</v>
      </c>
      <c r="F13532" s="89" t="str">
        <f>IFERROR(VLOOKUP($D13532,BD_Insumos!$B:$E,3),"")</f>
        <v>M</v>
      </c>
      <c r="G13532" s="16">
        <f>IFERROR(VLOOKUP(Table1[[#This Row],[Codigo_insumo]],BD_Insumos!$B:$E,4),"")</f>
        <v>1.6947000000000001</v>
      </c>
      <c r="H13532" s="140">
        <v>0.09</v>
      </c>
      <c r="I13532" s="9"/>
      <c r="J13532" s="22">
        <f t="shared" si="211"/>
        <v>0.15252299999999999</v>
      </c>
      <c r="K13532" s="22" t="str">
        <f>IF(I13532&lt;&gt;"",SUMIF(Table1[Codigo_servico],A13532,Table1[Subtotal_insumo]),"")</f>
        <v/>
      </c>
      <c r="L13532" s="16">
        <f>IF(Table1[[#This Row],[Ordem_insumos]]&lt;&gt;0,VLOOKUP(Table1[[#This Row],[Codigo_servico]],Preencher_Orcamento!$B:$D,3,FALSE)*Table1[[#This Row],[Qtde_insumo]],"")</f>
        <v>121.5</v>
      </c>
      <c r="M13532" s="16">
        <f>IF(Table1[[#This Row],[Ordem_insumos]]&lt;&gt;0,VLOOKUP(Table1[[#This Row],[Codigo_servico]],Preencher_Orcamento!$B:$D,3,FALSE)*Table1[[#This Row],[Subtotal_insumo]],"")</f>
        <v>205.90604999999999</v>
      </c>
    </row>
    <row r="13533" spans="1:13" x14ac:dyDescent="0.25">
      <c r="A13533" s="6">
        <v>920501</v>
      </c>
      <c r="B13533" s="126">
        <v>4</v>
      </c>
      <c r="C13533" s="133"/>
      <c r="D13533" s="134">
        <v>17710</v>
      </c>
      <c r="E13533" s="36" t="str">
        <f>IFERROR(VLOOKUP($D13533,BD_Insumos!$B:$E,2),"")</f>
        <v>ARAME GALVANIZADO N. 10</v>
      </c>
      <c r="F13533" s="89" t="str">
        <f>IFERROR(VLOOKUP($D13533,BD_Insumos!$B:$E,3),"")</f>
        <v>Kg</v>
      </c>
      <c r="G13533" s="16">
        <f>IFERROR(VLOOKUP(Table1[[#This Row],[Codigo_insumo]],BD_Insumos!$B:$E,4),"")</f>
        <v>5.9555999999999996</v>
      </c>
      <c r="H13533" s="140">
        <v>0.02</v>
      </c>
      <c r="I13533" s="9"/>
      <c r="J13533" s="22">
        <f t="shared" si="211"/>
        <v>0.119112</v>
      </c>
      <c r="K13533" s="22" t="str">
        <f>IF(I13533&lt;&gt;"",SUMIF(Table1[Codigo_servico],A13533,Table1[Subtotal_insumo]),"")</f>
        <v/>
      </c>
      <c r="L13533" s="16">
        <f>IF(Table1[[#This Row],[Ordem_insumos]]&lt;&gt;0,VLOOKUP(Table1[[#This Row],[Codigo_servico]],Preencher_Orcamento!$B:$D,3,FALSE)*Table1[[#This Row],[Qtde_insumo]],"")</f>
        <v>27</v>
      </c>
      <c r="M13533" s="16">
        <f>IF(Table1[[#This Row],[Ordem_insumos]]&lt;&gt;0,VLOOKUP(Table1[[#This Row],[Codigo_servico]],Preencher_Orcamento!$B:$D,3,FALSE)*Table1[[#This Row],[Subtotal_insumo]],"")</f>
        <v>160.80119999999999</v>
      </c>
    </row>
    <row r="13534" spans="1:13" x14ac:dyDescent="0.25">
      <c r="A13534" s="6">
        <v>920501</v>
      </c>
      <c r="B13534" s="126">
        <v>5</v>
      </c>
      <c r="C13534" s="133"/>
      <c r="D13534" s="134">
        <v>11046</v>
      </c>
      <c r="E13534" s="36" t="str">
        <f>IFERROR(VLOOKUP($D13534,BD_Insumos!$B:$E,2),"")</f>
        <v>PINUS - PONTALETE DE 3" X 3" - BRUTO</v>
      </c>
      <c r="F13534" s="89" t="str">
        <f>IFERROR(VLOOKUP($D13534,BD_Insumos!$B:$E,3),"")</f>
        <v>M</v>
      </c>
      <c r="G13534" s="16">
        <f>IFERROR(VLOOKUP(Table1[[#This Row],[Codigo_insumo]],BD_Insumos!$B:$E,4),"")</f>
        <v>2.4108999999999998</v>
      </c>
      <c r="H13534" s="140">
        <v>0.04</v>
      </c>
      <c r="I13534" s="9"/>
      <c r="J13534" s="22">
        <f t="shared" si="211"/>
        <v>9.6435999999999994E-2</v>
      </c>
      <c r="K13534" s="22" t="str">
        <f>IF(I13534&lt;&gt;"",SUMIF(Table1[Codigo_servico],A13534,Table1[Subtotal_insumo]),"")</f>
        <v/>
      </c>
      <c r="L13534" s="16">
        <f>IF(Table1[[#This Row],[Ordem_insumos]]&lt;&gt;0,VLOOKUP(Table1[[#This Row],[Codigo_servico]],Preencher_Orcamento!$B:$D,3,FALSE)*Table1[[#This Row],[Qtde_insumo]],"")</f>
        <v>54</v>
      </c>
      <c r="M13534" s="16">
        <f>IF(Table1[[#This Row],[Ordem_insumos]]&lt;&gt;0,VLOOKUP(Table1[[#This Row],[Codigo_servico]],Preencher_Orcamento!$B:$D,3,FALSE)*Table1[[#This Row],[Subtotal_insumo]],"")</f>
        <v>130.18859999999998</v>
      </c>
    </row>
    <row r="13535" spans="1:13" x14ac:dyDescent="0.25">
      <c r="A13535" s="6">
        <v>920501</v>
      </c>
      <c r="B13535" s="126">
        <v>6</v>
      </c>
      <c r="C13535" s="133"/>
      <c r="D13535" s="134">
        <v>17515</v>
      </c>
      <c r="E13535" s="36" t="str">
        <f>IFERROR(VLOOKUP($D13535,BD_Insumos!$B:$E,2),"")</f>
        <v>PREGO 18 X 27 COMUM - POLIDO</v>
      </c>
      <c r="F13535" s="89" t="str">
        <f>IFERROR(VLOOKUP($D13535,BD_Insumos!$B:$E,3),"")</f>
        <v>Kg</v>
      </c>
      <c r="G13535" s="16">
        <f>IFERROR(VLOOKUP(Table1[[#This Row],[Codigo_insumo]],BD_Insumos!$B:$E,4),"")</f>
        <v>5.5275999999999996</v>
      </c>
      <c r="H13535" s="140">
        <v>1.2E-2</v>
      </c>
      <c r="I13535" s="9"/>
      <c r="J13535" s="22">
        <f t="shared" si="211"/>
        <v>6.6331199999999993E-2</v>
      </c>
      <c r="K13535" s="22" t="str">
        <f>IF(I13535&lt;&gt;"",SUMIF(Table1[Codigo_servico],A13535,Table1[Subtotal_insumo]),"")</f>
        <v/>
      </c>
      <c r="L13535" s="16">
        <f>IF(Table1[[#This Row],[Ordem_insumos]]&lt;&gt;0,VLOOKUP(Table1[[#This Row],[Codigo_servico]],Preencher_Orcamento!$B:$D,3,FALSE)*Table1[[#This Row],[Qtde_insumo]],"")</f>
        <v>16.2</v>
      </c>
      <c r="M13535" s="16">
        <f>IF(Table1[[#This Row],[Ordem_insumos]]&lt;&gt;0,VLOOKUP(Table1[[#This Row],[Codigo_servico]],Preencher_Orcamento!$B:$D,3,FALSE)*Table1[[#This Row],[Subtotal_insumo]],"")</f>
        <v>89.547119999999993</v>
      </c>
    </row>
    <row r="13536" spans="1:13" x14ac:dyDescent="0.25">
      <c r="A13536" s="3">
        <v>990001</v>
      </c>
      <c r="B13536" s="125">
        <v>0</v>
      </c>
      <c r="C13536" s="131" t="s">
        <v>4970</v>
      </c>
      <c r="D13536" s="132"/>
      <c r="E13536" s="4" t="str">
        <f>IFERROR(VLOOKUP($D13536,BD_Insumos!$B:$E,2),"")</f>
        <v/>
      </c>
      <c r="F13536" s="4" t="str">
        <f>IFERROR(VLOOKUP($D13536,BD_Insumos!$B:$E,3),"")</f>
        <v/>
      </c>
      <c r="G13536" s="17" t="str">
        <f>IFERROR(VLOOKUP(Table1[[#This Row],[Codigo_insumo]],BD_Insumos!$B:$E,4),"")</f>
        <v/>
      </c>
      <c r="H13536" s="139"/>
      <c r="I13536" s="5" t="s">
        <v>4969</v>
      </c>
      <c r="J13536" s="20" t="str">
        <f t="shared" ref="J13536:J13537" si="212">IF(I13536="",G13536*H13536,"")</f>
        <v/>
      </c>
      <c r="K13536" s="21">
        <f>IF(I13536&lt;&gt;"",SUMIF(Table1[Codigo_servico],A13536,Table1[Subtotal_insumo]),"")</f>
        <v>150</v>
      </c>
      <c r="L13536" s="17" t="str">
        <f>IF(Table1[[#This Row],[Ordem_insumos]]&lt;&gt;0,VLOOKUP(Table1[[#This Row],[Codigo_servico]],Preencher_Orcamento!$B:$D,3,FALSE)*Table1[[#This Row],[Qtde_insumo]],"")</f>
        <v/>
      </c>
      <c r="M13536" s="17" t="str">
        <f>IF(Table1[[#This Row],[Ordem_insumos]]&lt;&gt;0,VLOOKUP(Table1[[#This Row],[Codigo_servico]],Preencher_Orcamento!$B:$D,3,FALSE)*Table1[[#This Row],[Subtotal_insumo]],"")</f>
        <v/>
      </c>
    </row>
    <row r="13537" spans="1:13" x14ac:dyDescent="0.25">
      <c r="A13537" s="99">
        <v>990001</v>
      </c>
      <c r="B13537" s="130">
        <v>1</v>
      </c>
      <c r="C13537" s="138"/>
      <c r="D13537" s="134">
        <v>99006</v>
      </c>
      <c r="E13537" s="100" t="str">
        <f>IFERROR(VLOOKUP($D13537,BD_Insumos!$B:$E,2),"")</f>
        <v>CONTAINER 2,00x3,00 M</v>
      </c>
      <c r="F13537" s="101" t="str">
        <f>IFERROR(VLOOKUP($D13537,BD_Insumos!$B:$E,3),"")</f>
        <v>Mês</v>
      </c>
      <c r="G13537" s="102">
        <f>IFERROR(VLOOKUP(Table1[[#This Row],[Codigo_insumo]],BD_Insumos!$B:$E,4),"")</f>
        <v>150</v>
      </c>
      <c r="H13537" s="141">
        <v>1</v>
      </c>
      <c r="I13537" s="103"/>
      <c r="J13537" s="104">
        <f t="shared" si="212"/>
        <v>150</v>
      </c>
      <c r="K13537" s="105" t="str">
        <f>IF(I13537&lt;&gt;"",SUMIF(Table1[Codigo_servico],A13537,Table1[Subtotal_insumo]),"")</f>
        <v/>
      </c>
      <c r="L13537" s="102">
        <f>IF(Table1[[#This Row],[Ordem_insumos]]&lt;&gt;0,VLOOKUP(Table1[[#This Row],[Codigo_servico]],Preencher_Orcamento!$B:$D,3,FALSE)*Table1[[#This Row],[Qtde_insumo]],"")</f>
        <v>8</v>
      </c>
      <c r="M13537" s="102">
        <f>IF(Table1[[#This Row],[Ordem_insumos]]&lt;&gt;0,VLOOKUP(Table1[[#This Row],[Codigo_servico]],Preencher_Orcamento!$B:$D,3,FALSE)*Table1[[#This Row],[Subtotal_insumo]],"")</f>
        <v>1200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F2384"/>
  <sheetViews>
    <sheetView showGridLines="0" tabSelected="1" workbookViewId="0">
      <pane ySplit="2" topLeftCell="A3" activePane="bottomLeft" state="frozen"/>
      <selection activeCell="D12" sqref="D12"/>
      <selection pane="bottomLeft"/>
    </sheetView>
  </sheetViews>
  <sheetFormatPr defaultColWidth="91.42578125" defaultRowHeight="12.75" x14ac:dyDescent="0.2"/>
  <cols>
    <col min="1" max="1" width="6.5703125" style="1" bestFit="1" customWidth="1"/>
    <col min="2" max="2" width="11.85546875" style="1" bestFit="1" customWidth="1"/>
    <col min="3" max="3" width="99" style="111" customWidth="1"/>
    <col min="4" max="4" width="12" style="2" bestFit="1" customWidth="1"/>
    <col min="5" max="5" width="18.5703125" style="1" bestFit="1" customWidth="1"/>
    <col min="6" max="6" width="18" style="1" bestFit="1" customWidth="1"/>
    <col min="7" max="16384" width="91.42578125" style="1"/>
  </cols>
  <sheetData>
    <row r="1" spans="1:6" ht="13.5" thickBot="1" x14ac:dyDescent="0.25">
      <c r="A1" s="30"/>
      <c r="B1" s="31"/>
      <c r="C1" s="30"/>
      <c r="D1" s="30"/>
      <c r="E1" s="32" t="s">
        <v>4925</v>
      </c>
      <c r="F1" s="32"/>
    </row>
    <row r="2" spans="1:6" x14ac:dyDescent="0.2">
      <c r="A2" s="33" t="s">
        <v>4923</v>
      </c>
      <c r="B2" s="34" t="s">
        <v>0</v>
      </c>
      <c r="C2" s="33" t="s">
        <v>1</v>
      </c>
      <c r="D2" s="30" t="s">
        <v>4924</v>
      </c>
      <c r="E2" s="35" t="s">
        <v>2179</v>
      </c>
      <c r="F2" s="35" t="s">
        <v>2178</v>
      </c>
    </row>
    <row r="3" spans="1:6" x14ac:dyDescent="0.2">
      <c r="A3" s="142" t="s">
        <v>4948</v>
      </c>
      <c r="B3" s="143">
        <v>1003</v>
      </c>
      <c r="C3" s="144" t="s">
        <v>2180</v>
      </c>
      <c r="D3" s="145" t="s">
        <v>2140</v>
      </c>
      <c r="E3" s="26">
        <f>F3*(1+Calculo_Encargos!$Q$59)</f>
        <v>13.669271912288153</v>
      </c>
      <c r="F3" s="27">
        <v>6.8448000000000002</v>
      </c>
    </row>
    <row r="4" spans="1:6" x14ac:dyDescent="0.2">
      <c r="A4" s="142" t="s">
        <v>4948</v>
      </c>
      <c r="B4" s="143">
        <v>1037</v>
      </c>
      <c r="C4" s="144" t="s">
        <v>2958</v>
      </c>
      <c r="D4" s="145" t="s">
        <v>2140</v>
      </c>
      <c r="E4" s="26">
        <f>F4*(1+Calculo_Encargos!$Q$59)</f>
        <v>35.200851491517405</v>
      </c>
      <c r="F4" s="27">
        <v>17.6266</v>
      </c>
    </row>
    <row r="5" spans="1:6" x14ac:dyDescent="0.2">
      <c r="A5" s="142" t="s">
        <v>4948</v>
      </c>
      <c r="B5" s="143">
        <v>1110</v>
      </c>
      <c r="C5" s="144" t="s">
        <v>4807</v>
      </c>
      <c r="D5" s="145" t="s">
        <v>2140</v>
      </c>
      <c r="E5" s="26">
        <f>F5*(1+Calculo_Encargos!$Q$59)</f>
        <v>283.25056744157774</v>
      </c>
      <c r="F5" s="27">
        <v>141.83590000000001</v>
      </c>
    </row>
    <row r="6" spans="1:6" x14ac:dyDescent="0.2">
      <c r="A6" s="142" t="s">
        <v>4948</v>
      </c>
      <c r="B6" s="143">
        <v>1113</v>
      </c>
      <c r="C6" s="144" t="s">
        <v>4935</v>
      </c>
      <c r="D6" s="145" t="s">
        <v>2140</v>
      </c>
      <c r="E6" s="26">
        <f>F6*(1+Calculo_Encargos!$Q$59)</f>
        <v>33.32004850428725</v>
      </c>
      <c r="F6" s="27">
        <v>16.684799999999999</v>
      </c>
    </row>
    <row r="7" spans="1:6" x14ac:dyDescent="0.2">
      <c r="A7" s="142" t="s">
        <v>4948</v>
      </c>
      <c r="B7" s="143">
        <v>1114</v>
      </c>
      <c r="C7" s="144" t="s">
        <v>4802</v>
      </c>
      <c r="D7" s="145" t="s">
        <v>2140</v>
      </c>
      <c r="E7" s="26">
        <f>F7*(1+Calculo_Encargos!$Q$59)</f>
        <v>54.701451416878463</v>
      </c>
      <c r="F7" s="27">
        <v>27.391400000000001</v>
      </c>
    </row>
    <row r="8" spans="1:6" x14ac:dyDescent="0.2">
      <c r="A8" s="142" t="s">
        <v>4948</v>
      </c>
      <c r="B8" s="143">
        <v>1115</v>
      </c>
      <c r="C8" s="144" t="s">
        <v>4805</v>
      </c>
      <c r="D8" s="145" t="s">
        <v>2140</v>
      </c>
      <c r="E8" s="26">
        <f>F8*(1+Calculo_Encargos!$Q$59)</f>
        <v>269.47665114987694</v>
      </c>
      <c r="F8" s="27">
        <v>134.93870000000001</v>
      </c>
    </row>
    <row r="9" spans="1:6" x14ac:dyDescent="0.2">
      <c r="A9" s="142" t="s">
        <v>4948</v>
      </c>
      <c r="B9" s="143">
        <v>1120</v>
      </c>
      <c r="C9" s="144" t="s">
        <v>4797</v>
      </c>
      <c r="D9" s="145" t="s">
        <v>2140</v>
      </c>
      <c r="E9" s="26">
        <f>F9*(1+Calculo_Encargos!$Q$59)</f>
        <v>299.55591914059744</v>
      </c>
      <c r="F9" s="27">
        <v>150.00069999999999</v>
      </c>
    </row>
    <row r="10" spans="1:6" x14ac:dyDescent="0.2">
      <c r="A10" s="142" t="s">
        <v>4948</v>
      </c>
      <c r="B10" s="143">
        <v>1124</v>
      </c>
      <c r="C10" s="144" t="s">
        <v>2959</v>
      </c>
      <c r="D10" s="145" t="s">
        <v>2140</v>
      </c>
      <c r="E10" s="26">
        <f>F10*(1+Calculo_Encargos!$Q$59)</f>
        <v>157.32863068366447</v>
      </c>
      <c r="F10" s="27">
        <v>78.781300000000002</v>
      </c>
    </row>
    <row r="11" spans="1:6" x14ac:dyDescent="0.2">
      <c r="A11" s="142" t="s">
        <v>4948</v>
      </c>
      <c r="B11" s="143">
        <v>1125</v>
      </c>
      <c r="C11" s="144" t="s">
        <v>4765</v>
      </c>
      <c r="D11" s="145" t="s">
        <v>2140</v>
      </c>
      <c r="E11" s="26">
        <f>F11*(1+Calculo_Encargos!$Q$59)</f>
        <v>121.67405394400662</v>
      </c>
      <c r="F11" s="27">
        <v>60.927500000000002</v>
      </c>
    </row>
    <row r="12" spans="1:6" x14ac:dyDescent="0.2">
      <c r="A12" s="142" t="s">
        <v>4948</v>
      </c>
      <c r="B12" s="143">
        <v>1128</v>
      </c>
      <c r="C12" s="144" t="s">
        <v>4800</v>
      </c>
      <c r="D12" s="145" t="s">
        <v>2140</v>
      </c>
      <c r="E12" s="26">
        <f>F12*(1+Calculo_Encargos!$Q$59)</f>
        <v>77.081369400201339</v>
      </c>
      <c r="F12" s="27">
        <v>38.597999999999999</v>
      </c>
    </row>
    <row r="13" spans="1:6" x14ac:dyDescent="0.2">
      <c r="A13" s="142" t="s">
        <v>4948</v>
      </c>
      <c r="B13" s="143">
        <v>1131</v>
      </c>
      <c r="C13" s="144" t="s">
        <v>4936</v>
      </c>
      <c r="D13" s="145" t="s">
        <v>2140</v>
      </c>
      <c r="E13" s="26">
        <f>F13*(1+Calculo_Encargos!$Q$59)</f>
        <v>43.638104136185802</v>
      </c>
      <c r="F13" s="27">
        <v>21.851500000000001</v>
      </c>
    </row>
    <row r="14" spans="1:6" x14ac:dyDescent="0.2">
      <c r="A14" s="142" t="s">
        <v>4948</v>
      </c>
      <c r="B14" s="143">
        <v>1134</v>
      </c>
      <c r="C14" s="144" t="s">
        <v>4776</v>
      </c>
      <c r="D14" s="145" t="s">
        <v>2140</v>
      </c>
      <c r="E14" s="26">
        <f>F14*(1+Calculo_Encargos!$Q$59)</f>
        <v>15.954473503164632</v>
      </c>
      <c r="F14" s="27">
        <v>7.9890999999999996</v>
      </c>
    </row>
    <row r="15" spans="1:6" x14ac:dyDescent="0.2">
      <c r="A15" s="142" t="s">
        <v>4948</v>
      </c>
      <c r="B15" s="143">
        <v>1135</v>
      </c>
      <c r="C15" s="144" t="s">
        <v>4795</v>
      </c>
      <c r="D15" s="145" t="s">
        <v>2140</v>
      </c>
      <c r="E15" s="26">
        <f>F15*(1+Calculo_Encargos!$Q$59)</f>
        <v>77.307233509200842</v>
      </c>
      <c r="F15" s="27">
        <v>38.711100000000002</v>
      </c>
    </row>
    <row r="16" spans="1:6" x14ac:dyDescent="0.2">
      <c r="A16" s="142" t="s">
        <v>4948</v>
      </c>
      <c r="B16" s="143">
        <v>1140</v>
      </c>
      <c r="C16" s="144" t="s">
        <v>4937</v>
      </c>
      <c r="D16" s="145" t="s">
        <v>2140</v>
      </c>
      <c r="E16" s="26">
        <f>F16*(1+Calculo_Encargos!$Q$59)</f>
        <v>15.435045963370023</v>
      </c>
      <c r="F16" s="27">
        <v>7.7290000000000001</v>
      </c>
    </row>
    <row r="17" spans="1:6" x14ac:dyDescent="0.2">
      <c r="A17" s="142" t="s">
        <v>4948</v>
      </c>
      <c r="B17" s="143">
        <v>1158</v>
      </c>
      <c r="C17" s="144" t="s">
        <v>4777</v>
      </c>
      <c r="D17" s="145" t="s">
        <v>2140</v>
      </c>
      <c r="E17" s="26">
        <f>F17*(1+Calculo_Encargos!$Q$59)</f>
        <v>32.459328513316557</v>
      </c>
      <c r="F17" s="27">
        <v>16.253799999999998</v>
      </c>
    </row>
    <row r="18" spans="1:6" x14ac:dyDescent="0.2">
      <c r="A18" s="142" t="s">
        <v>4948</v>
      </c>
      <c r="B18" s="143">
        <v>1159</v>
      </c>
      <c r="C18" s="144" t="s">
        <v>4938</v>
      </c>
      <c r="D18" s="145" t="s">
        <v>2140</v>
      </c>
      <c r="E18" s="26">
        <f>F18*(1+Calculo_Encargos!$Q$59)</f>
        <v>35.629014753847144</v>
      </c>
      <c r="F18" s="27">
        <v>17.841000000000001</v>
      </c>
    </row>
    <row r="19" spans="1:6" x14ac:dyDescent="0.2">
      <c r="A19" s="142" t="s">
        <v>4948</v>
      </c>
      <c r="B19" s="143">
        <v>1163</v>
      </c>
      <c r="C19" s="144" t="s">
        <v>4778</v>
      </c>
      <c r="D19" s="145" t="s">
        <v>2140</v>
      </c>
      <c r="E19" s="26">
        <f>F19*(1+Calculo_Encargos!$Q$59)</f>
        <v>31.524718407111724</v>
      </c>
      <c r="F19" s="27">
        <v>15.7858</v>
      </c>
    </row>
    <row r="20" spans="1:6" x14ac:dyDescent="0.2">
      <c r="A20" s="142" t="s">
        <v>4948</v>
      </c>
      <c r="B20" s="143">
        <v>1164</v>
      </c>
      <c r="C20" s="144" t="s">
        <v>4784</v>
      </c>
      <c r="D20" s="145" t="s">
        <v>2140</v>
      </c>
      <c r="E20" s="26">
        <f>F20*(1+Calculo_Encargos!$Q$59)</f>
        <v>56.658341252498374</v>
      </c>
      <c r="F20" s="27">
        <v>28.371300000000002</v>
      </c>
    </row>
    <row r="21" spans="1:6" x14ac:dyDescent="0.2">
      <c r="A21" s="142" t="s">
        <v>4948</v>
      </c>
      <c r="B21" s="143">
        <v>1168</v>
      </c>
      <c r="C21" s="144" t="s">
        <v>4939</v>
      </c>
      <c r="D21" s="145" t="s">
        <v>2140</v>
      </c>
      <c r="E21" s="26">
        <f>F21*(1+Calculo_Encargos!$Q$59)</f>
        <v>63.72303508093902</v>
      </c>
      <c r="F21" s="27">
        <v>31.908899999999999</v>
      </c>
    </row>
    <row r="22" spans="1:6" x14ac:dyDescent="0.2">
      <c r="A22" s="142" t="s">
        <v>4948</v>
      </c>
      <c r="B22" s="143">
        <v>1169</v>
      </c>
      <c r="C22" s="144" t="s">
        <v>4940</v>
      </c>
      <c r="D22" s="145" t="s">
        <v>2140</v>
      </c>
      <c r="E22" s="26">
        <f>F22*(1+Calculo_Encargos!$Q$59)</f>
        <v>30.333689630742995</v>
      </c>
      <c r="F22" s="27">
        <v>15.189399999999999</v>
      </c>
    </row>
    <row r="23" spans="1:6" x14ac:dyDescent="0.2">
      <c r="A23" s="142" t="s">
        <v>4948</v>
      </c>
      <c r="B23" s="143">
        <v>1177</v>
      </c>
      <c r="C23" s="144" t="s">
        <v>4941</v>
      </c>
      <c r="D23" s="145" t="s">
        <v>2140</v>
      </c>
      <c r="E23" s="26">
        <f>F23*(1+Calculo_Encargos!$Q$59)</f>
        <v>13.841016504453998</v>
      </c>
      <c r="F23" s="27">
        <v>6.9307999999999996</v>
      </c>
    </row>
    <row r="24" spans="1:6" x14ac:dyDescent="0.2">
      <c r="A24" s="142" t="s">
        <v>4948</v>
      </c>
      <c r="B24" s="143">
        <v>1178</v>
      </c>
      <c r="C24" s="144" t="s">
        <v>4942</v>
      </c>
      <c r="D24" s="145" t="s">
        <v>2140</v>
      </c>
      <c r="E24" s="26">
        <f>F24*(1+Calculo_Encargos!$Q$59)</f>
        <v>17.184044961263599</v>
      </c>
      <c r="F24" s="27">
        <v>8.6047999999999991</v>
      </c>
    </row>
    <row r="25" spans="1:6" x14ac:dyDescent="0.2">
      <c r="A25" s="142" t="s">
        <v>4948</v>
      </c>
      <c r="B25" s="143">
        <v>1179</v>
      </c>
      <c r="C25" s="144" t="s">
        <v>4943</v>
      </c>
      <c r="D25" s="145" t="s">
        <v>2140</v>
      </c>
      <c r="E25" s="26">
        <f>F25*(1+Calculo_Encargos!$Q$59)</f>
        <v>47.472601710809528</v>
      </c>
      <c r="F25" s="27">
        <v>23.771599999999999</v>
      </c>
    </row>
    <row r="26" spans="1:6" x14ac:dyDescent="0.2">
      <c r="A26" s="142" t="s">
        <v>4948</v>
      </c>
      <c r="B26" s="143">
        <v>1180</v>
      </c>
      <c r="C26" s="144" t="s">
        <v>4944</v>
      </c>
      <c r="D26" s="145" t="s">
        <v>2140</v>
      </c>
      <c r="E26" s="26">
        <f>F26*(1+Calculo_Encargos!$Q$59)</f>
        <v>31.821477086133171</v>
      </c>
      <c r="F26" s="27">
        <v>15.9344</v>
      </c>
    </row>
    <row r="27" spans="1:6" x14ac:dyDescent="0.2">
      <c r="A27" s="142" t="s">
        <v>4948</v>
      </c>
      <c r="B27" s="143">
        <v>1181</v>
      </c>
      <c r="C27" s="144" t="s">
        <v>4774</v>
      </c>
      <c r="D27" s="145" t="s">
        <v>2140</v>
      </c>
      <c r="E27" s="26">
        <f>F27*(1+Calculo_Encargos!$Q$59)</f>
        <v>53.466288274383395</v>
      </c>
      <c r="F27" s="27">
        <v>26.7729</v>
      </c>
    </row>
    <row r="28" spans="1:6" x14ac:dyDescent="0.2">
      <c r="A28" s="142" t="s">
        <v>4948</v>
      </c>
      <c r="B28" s="143">
        <v>1182</v>
      </c>
      <c r="C28" s="144" t="s">
        <v>4785</v>
      </c>
      <c r="D28" s="145" t="s">
        <v>2140</v>
      </c>
      <c r="E28" s="26">
        <f>F28*(1+Calculo_Encargos!$Q$59)</f>
        <v>18.597143489363049</v>
      </c>
      <c r="F28" s="27">
        <v>9.3124000000000002</v>
      </c>
    </row>
    <row r="29" spans="1:6" x14ac:dyDescent="0.2">
      <c r="A29" s="142" t="s">
        <v>4948</v>
      </c>
      <c r="B29" s="143">
        <v>1183</v>
      </c>
      <c r="C29" s="144" t="s">
        <v>4945</v>
      </c>
      <c r="D29" s="145" t="s">
        <v>2140</v>
      </c>
      <c r="E29" s="26">
        <f>F29*(1+Calculo_Encargos!$Q$59)</f>
        <v>22.152056844181907</v>
      </c>
      <c r="F29" s="27">
        <v>11.092499999999999</v>
      </c>
    </row>
    <row r="30" spans="1:6" x14ac:dyDescent="0.2">
      <c r="A30" s="142" t="s">
        <v>4948</v>
      </c>
      <c r="B30" s="143">
        <v>1184</v>
      </c>
      <c r="C30" s="144" t="s">
        <v>4946</v>
      </c>
      <c r="D30" s="145" t="s">
        <v>2140</v>
      </c>
      <c r="E30" s="26">
        <f>F30*(1+Calculo_Encargos!$Q$59)</f>
        <v>38.660506508588469</v>
      </c>
      <c r="F30" s="27">
        <v>19.359000000000002</v>
      </c>
    </row>
    <row r="31" spans="1:6" x14ac:dyDescent="0.2">
      <c r="A31" s="142" t="s">
        <v>4948</v>
      </c>
      <c r="B31" s="143">
        <v>1185</v>
      </c>
      <c r="C31" s="144" t="s">
        <v>2184</v>
      </c>
      <c r="D31" s="145" t="s">
        <v>2140</v>
      </c>
      <c r="E31" s="26">
        <f>F31*(1+Calculo_Encargos!$Q$59)</f>
        <v>16.095264128137796</v>
      </c>
      <c r="F31" s="27">
        <v>8.0595999999999997</v>
      </c>
    </row>
    <row r="32" spans="1:6" x14ac:dyDescent="0.2">
      <c r="A32" s="142" t="s">
        <v>4948</v>
      </c>
      <c r="B32" s="143">
        <v>1186</v>
      </c>
      <c r="C32" s="144" t="s">
        <v>4947</v>
      </c>
      <c r="D32" s="145" t="s">
        <v>2140</v>
      </c>
      <c r="E32" s="26">
        <f>F32*(1+Calculo_Encargos!$Q$59)</f>
        <v>25.667229299185653</v>
      </c>
      <c r="F32" s="27">
        <v>12.8527</v>
      </c>
    </row>
    <row r="33" spans="1:6" x14ac:dyDescent="0.2">
      <c r="A33" s="142" t="s">
        <v>4949</v>
      </c>
      <c r="B33" s="143">
        <v>2001</v>
      </c>
      <c r="C33" s="144" t="s">
        <v>2180</v>
      </c>
      <c r="D33" s="145" t="s">
        <v>2140</v>
      </c>
      <c r="E33" s="26">
        <f>F33*(Calculo_Encargos!$H$59+1)</f>
        <v>13.381977111012139</v>
      </c>
      <c r="F33" s="27">
        <v>5.1905999999999999</v>
      </c>
    </row>
    <row r="34" spans="1:6" x14ac:dyDescent="0.2">
      <c r="A34" s="142" t="s">
        <v>4949</v>
      </c>
      <c r="B34" s="143">
        <v>2006</v>
      </c>
      <c r="C34" s="144" t="s">
        <v>2181</v>
      </c>
      <c r="D34" s="145" t="s">
        <v>2140</v>
      </c>
      <c r="E34" s="26">
        <f>F34*(Calculo_Encargos!$H$59+1)</f>
        <v>15.127620524464596</v>
      </c>
      <c r="F34" s="27">
        <v>5.8677000000000001</v>
      </c>
    </row>
    <row r="35" spans="1:6" x14ac:dyDescent="0.2">
      <c r="A35" s="142" t="s">
        <v>4949</v>
      </c>
      <c r="B35" s="143">
        <v>2008</v>
      </c>
      <c r="C35" s="144" t="s">
        <v>2182</v>
      </c>
      <c r="D35" s="145" t="s">
        <v>2140</v>
      </c>
      <c r="E35" s="26">
        <f>F35*(Calculo_Encargos!$H$59+1)</f>
        <v>15.120659606998458</v>
      </c>
      <c r="F35" s="27">
        <v>5.8650000000000002</v>
      </c>
    </row>
    <row r="36" spans="1:6" x14ac:dyDescent="0.2">
      <c r="A36" s="142" t="s">
        <v>4949</v>
      </c>
      <c r="B36" s="143">
        <v>2009</v>
      </c>
      <c r="C36" s="144" t="s">
        <v>2183</v>
      </c>
      <c r="D36" s="145" t="s">
        <v>2140</v>
      </c>
      <c r="E36" s="26">
        <f>F36*(Calculo_Encargos!$H$59+1)</f>
        <v>14.05074081127734</v>
      </c>
      <c r="F36" s="27">
        <v>5.45</v>
      </c>
    </row>
    <row r="37" spans="1:6" x14ac:dyDescent="0.2">
      <c r="A37" s="142" t="s">
        <v>4949</v>
      </c>
      <c r="B37" s="143">
        <v>2013</v>
      </c>
      <c r="C37" s="144" t="s">
        <v>2184</v>
      </c>
      <c r="D37" s="145" t="s">
        <v>2140</v>
      </c>
      <c r="E37" s="26">
        <f>F37*(Calculo_Encargos!$H$59+1)</f>
        <v>15.756939025755017</v>
      </c>
      <c r="F37" s="27">
        <v>6.1117999999999997</v>
      </c>
    </row>
    <row r="38" spans="1:6" x14ac:dyDescent="0.2">
      <c r="A38" s="142" t="s">
        <v>4949</v>
      </c>
      <c r="B38" s="143">
        <v>2014</v>
      </c>
      <c r="C38" s="144" t="s">
        <v>2185</v>
      </c>
      <c r="D38" s="145" t="s">
        <v>2140</v>
      </c>
      <c r="E38" s="26">
        <f>F38*(Calculo_Encargos!$H$59+1)</f>
        <v>13.173665210544026</v>
      </c>
      <c r="F38" s="27">
        <v>5.1097999999999999</v>
      </c>
    </row>
    <row r="39" spans="1:6" x14ac:dyDescent="0.2">
      <c r="A39" s="142" t="s">
        <v>4949</v>
      </c>
      <c r="B39" s="143">
        <v>2015</v>
      </c>
      <c r="C39" s="144" t="s">
        <v>2186</v>
      </c>
      <c r="D39" s="145" t="s">
        <v>2140</v>
      </c>
      <c r="E39" s="26">
        <f>F39*(Calculo_Encargos!$H$59+1)</f>
        <v>16.259414142106937</v>
      </c>
      <c r="F39" s="27">
        <v>6.3067000000000002</v>
      </c>
    </row>
    <row r="40" spans="1:6" x14ac:dyDescent="0.2">
      <c r="A40" s="142" t="s">
        <v>4949</v>
      </c>
      <c r="B40" s="143">
        <v>2016</v>
      </c>
      <c r="C40" s="144" t="s">
        <v>2187</v>
      </c>
      <c r="D40" s="145" t="s">
        <v>2140</v>
      </c>
      <c r="E40" s="26">
        <f>F40*(Calculo_Encargos!$H$59+1)</f>
        <v>13.188618292508322</v>
      </c>
      <c r="F40" s="27">
        <v>5.1155999999999997</v>
      </c>
    </row>
    <row r="41" spans="1:6" x14ac:dyDescent="0.2">
      <c r="A41" s="142" t="s">
        <v>4949</v>
      </c>
      <c r="B41" s="143">
        <v>2020</v>
      </c>
      <c r="C41" s="144" t="s">
        <v>2188</v>
      </c>
      <c r="D41" s="145" t="s">
        <v>2140</v>
      </c>
      <c r="E41" s="26">
        <f>F41*(Calculo_Encargos!$H$59+1)</f>
        <v>15.860837164231068</v>
      </c>
      <c r="F41" s="27">
        <v>6.1520999999999999</v>
      </c>
    </row>
    <row r="42" spans="1:6" x14ac:dyDescent="0.2">
      <c r="A42" s="142" t="s">
        <v>4949</v>
      </c>
      <c r="B42" s="143">
        <v>2025</v>
      </c>
      <c r="C42" s="144" t="s">
        <v>2189</v>
      </c>
      <c r="D42" s="145" t="s">
        <v>2140</v>
      </c>
      <c r="E42" s="26">
        <f>F42*(Calculo_Encargos!$H$59+1)</f>
        <v>15.238221768648778</v>
      </c>
      <c r="F42" s="27">
        <v>5.9105999999999996</v>
      </c>
    </row>
    <row r="43" spans="1:6" x14ac:dyDescent="0.2">
      <c r="A43" s="142" t="s">
        <v>4949</v>
      </c>
      <c r="B43" s="143">
        <v>2035</v>
      </c>
      <c r="C43" s="144" t="s">
        <v>2190</v>
      </c>
      <c r="D43" s="145" t="s">
        <v>2140</v>
      </c>
      <c r="E43" s="26">
        <f>F43*(Calculo_Encargos!$H$59+1)</f>
        <v>17.275965903920998</v>
      </c>
      <c r="F43" s="27">
        <v>6.7009999999999996</v>
      </c>
    </row>
    <row r="44" spans="1:6" x14ac:dyDescent="0.2">
      <c r="A44" s="142" t="s">
        <v>4949</v>
      </c>
      <c r="B44" s="143">
        <v>2036</v>
      </c>
      <c r="C44" s="144" t="s">
        <v>2191</v>
      </c>
      <c r="D44" s="145" t="s">
        <v>2140</v>
      </c>
      <c r="E44" s="26">
        <f>F44*(Calculo_Encargos!$H$59+1)</f>
        <v>12.90425192342871</v>
      </c>
      <c r="F44" s="27">
        <v>5.0053000000000001</v>
      </c>
    </row>
    <row r="45" spans="1:6" x14ac:dyDescent="0.2">
      <c r="A45" s="142" t="s">
        <v>4949</v>
      </c>
      <c r="B45" s="143">
        <v>2041</v>
      </c>
      <c r="C45" s="144" t="s">
        <v>2192</v>
      </c>
      <c r="D45" s="145" t="s">
        <v>2140</v>
      </c>
      <c r="E45" s="26">
        <f>F45*(Calculo_Encargos!$H$59+1)</f>
        <v>18.820516146129485</v>
      </c>
      <c r="F45" s="27">
        <v>7.3000999999999996</v>
      </c>
    </row>
    <row r="46" spans="1:6" x14ac:dyDescent="0.2">
      <c r="A46" s="142" t="s">
        <v>4949</v>
      </c>
      <c r="B46" s="143">
        <v>2044</v>
      </c>
      <c r="C46" s="144" t="s">
        <v>2193</v>
      </c>
      <c r="D46" s="145" t="s">
        <v>2140</v>
      </c>
      <c r="E46" s="26">
        <f>F46*(Calculo_Encargos!$H$59+1)</f>
        <v>13.596734305430379</v>
      </c>
      <c r="F46" s="27">
        <v>5.2739000000000003</v>
      </c>
    </row>
    <row r="47" spans="1:6" x14ac:dyDescent="0.2">
      <c r="A47" s="142" t="s">
        <v>4949</v>
      </c>
      <c r="B47" s="143">
        <v>2045</v>
      </c>
      <c r="C47" s="144" t="s">
        <v>2194</v>
      </c>
      <c r="D47" s="145" t="s">
        <v>2140</v>
      </c>
      <c r="E47" s="26">
        <f>F47*(Calculo_Encargos!$H$59+1)</f>
        <v>28.645206620187412</v>
      </c>
      <c r="F47" s="27">
        <v>11.110900000000001</v>
      </c>
    </row>
    <row r="48" spans="1:6" x14ac:dyDescent="0.2">
      <c r="A48" s="142" t="s">
        <v>4949</v>
      </c>
      <c r="B48" s="143">
        <v>2046</v>
      </c>
      <c r="C48" s="144" t="s">
        <v>2195</v>
      </c>
      <c r="D48" s="145" t="s">
        <v>2140</v>
      </c>
      <c r="E48" s="26">
        <f>F48*(Calculo_Encargos!$H$59+1)</f>
        <v>13.391773957816332</v>
      </c>
      <c r="F48" s="27">
        <v>5.1943999999999999</v>
      </c>
    </row>
    <row r="49" spans="1:6" x14ac:dyDescent="0.2">
      <c r="A49" s="142" t="s">
        <v>4949</v>
      </c>
      <c r="B49" s="143">
        <v>2050</v>
      </c>
      <c r="C49" s="144" t="s">
        <v>2196</v>
      </c>
      <c r="D49" s="145" t="s">
        <v>2140</v>
      </c>
      <c r="E49" s="26">
        <f>F49*(Calculo_Encargos!$H$59+1)</f>
        <v>16.714194083227913</v>
      </c>
      <c r="F49" s="27">
        <v>6.4831000000000003</v>
      </c>
    </row>
    <row r="50" spans="1:6" x14ac:dyDescent="0.2">
      <c r="A50" s="142" t="s">
        <v>4949</v>
      </c>
      <c r="B50" s="143">
        <v>2062</v>
      </c>
      <c r="C50" s="144" t="s">
        <v>2197</v>
      </c>
      <c r="D50" s="145" t="s">
        <v>2140</v>
      </c>
      <c r="E50" s="26">
        <f>F50*(Calculo_Encargos!$H$59+1)</f>
        <v>17.396363994909375</v>
      </c>
      <c r="F50" s="27">
        <v>6.7477</v>
      </c>
    </row>
    <row r="51" spans="1:6" x14ac:dyDescent="0.2">
      <c r="A51" s="142" t="s">
        <v>4949</v>
      </c>
      <c r="B51" s="143">
        <v>2070</v>
      </c>
      <c r="C51" s="144" t="s">
        <v>2198</v>
      </c>
      <c r="D51" s="145" t="s">
        <v>2140</v>
      </c>
      <c r="E51" s="26">
        <f>F51*(Calculo_Encargos!$H$59+1)</f>
        <v>18.675625938130626</v>
      </c>
      <c r="F51" s="27">
        <v>7.2439</v>
      </c>
    </row>
    <row r="52" spans="1:6" x14ac:dyDescent="0.2">
      <c r="A52" s="142" t="s">
        <v>4949</v>
      </c>
      <c r="B52" s="143">
        <v>2075</v>
      </c>
      <c r="C52" s="144" t="s">
        <v>2199</v>
      </c>
      <c r="D52" s="145" t="s">
        <v>2140</v>
      </c>
      <c r="E52" s="26">
        <f>F52*(Calculo_Encargos!$H$59+1)</f>
        <v>15.599673853371913</v>
      </c>
      <c r="F52" s="27">
        <v>6.0507999999999997</v>
      </c>
    </row>
    <row r="53" spans="1:6" x14ac:dyDescent="0.2">
      <c r="A53" s="142" t="s">
        <v>4949</v>
      </c>
      <c r="B53" s="143">
        <v>2076</v>
      </c>
      <c r="C53" s="144" t="s">
        <v>2200</v>
      </c>
      <c r="D53" s="145" t="s">
        <v>2140</v>
      </c>
      <c r="E53" s="26">
        <f>F53*(Calculo_Encargos!$H$59+1)</f>
        <v>12.645924541907611</v>
      </c>
      <c r="F53" s="27">
        <v>4.9051</v>
      </c>
    </row>
    <row r="54" spans="1:6" x14ac:dyDescent="0.2">
      <c r="A54" s="142" t="s">
        <v>4949</v>
      </c>
      <c r="B54" s="143">
        <v>2080</v>
      </c>
      <c r="C54" s="144" t="s">
        <v>2201</v>
      </c>
      <c r="D54" s="145" t="s">
        <v>2140</v>
      </c>
      <c r="E54" s="26">
        <f>F54*(Calculo_Encargos!$H$59+1)</f>
        <v>22.892652863819865</v>
      </c>
      <c r="F54" s="27">
        <v>8.8795999999999999</v>
      </c>
    </row>
    <row r="55" spans="1:6" x14ac:dyDescent="0.2">
      <c r="A55" s="142" t="s">
        <v>4949</v>
      </c>
      <c r="B55" s="143">
        <v>2081</v>
      </c>
      <c r="C55" s="144" t="s">
        <v>2202</v>
      </c>
      <c r="D55" s="145" t="s">
        <v>2140</v>
      </c>
      <c r="E55" s="26">
        <f>F55*(Calculo_Encargos!$H$59+1)</f>
        <v>13.94838954334932</v>
      </c>
      <c r="F55" s="27">
        <v>5.4103000000000003</v>
      </c>
    </row>
    <row r="56" spans="1:6" x14ac:dyDescent="0.2">
      <c r="A56" s="142" t="s">
        <v>4949</v>
      </c>
      <c r="B56" s="143">
        <v>2085</v>
      </c>
      <c r="C56" s="144" t="s">
        <v>2203</v>
      </c>
      <c r="D56" s="145" t="s">
        <v>2140</v>
      </c>
      <c r="E56" s="26">
        <f>F56*(Calculo_Encargos!$H$59+1)</f>
        <v>12.52578426267724</v>
      </c>
      <c r="F56" s="27">
        <v>4.8585000000000003</v>
      </c>
    </row>
    <row r="57" spans="1:6" x14ac:dyDescent="0.2">
      <c r="A57" s="142" t="s">
        <v>4949</v>
      </c>
      <c r="B57" s="143">
        <v>2086</v>
      </c>
      <c r="C57" s="144" t="s">
        <v>2204</v>
      </c>
      <c r="D57" s="145" t="s">
        <v>2140</v>
      </c>
      <c r="E57" s="26">
        <f>F57*(Calculo_Encargos!$H$59+1)</f>
        <v>10.520008785397648</v>
      </c>
      <c r="F57" s="27">
        <v>4.0804999999999998</v>
      </c>
    </row>
    <row r="58" spans="1:6" x14ac:dyDescent="0.2">
      <c r="A58" s="142" t="s">
        <v>4949</v>
      </c>
      <c r="B58" s="143">
        <v>2099</v>
      </c>
      <c r="C58" s="144" t="s">
        <v>2205</v>
      </c>
      <c r="D58" s="145" t="s">
        <v>2140</v>
      </c>
      <c r="E58" s="26">
        <f>F58*(Calculo_Encargos!$H$59+1)</f>
        <v>12.627877718847255</v>
      </c>
      <c r="F58" s="27">
        <v>4.8981000000000003</v>
      </c>
    </row>
    <row r="59" spans="1:6" x14ac:dyDescent="0.2">
      <c r="A59" s="142" t="s">
        <v>4949</v>
      </c>
      <c r="B59" s="143">
        <v>2100</v>
      </c>
      <c r="C59" s="144" t="s">
        <v>2206</v>
      </c>
      <c r="D59" s="145" t="s">
        <v>2140</v>
      </c>
      <c r="E59" s="26">
        <f>F59*(Calculo_Encargos!$H$59+1)</f>
        <v>13.307727324706674</v>
      </c>
      <c r="F59" s="27">
        <v>5.1618000000000004</v>
      </c>
    </row>
    <row r="60" spans="1:6" x14ac:dyDescent="0.2">
      <c r="A60" s="142" t="s">
        <v>4949</v>
      </c>
      <c r="B60" s="143">
        <v>2102</v>
      </c>
      <c r="C60" s="144" t="s">
        <v>2207</v>
      </c>
      <c r="D60" s="145" t="s">
        <v>2140</v>
      </c>
      <c r="E60" s="26">
        <f>F60*(Calculo_Encargos!$H$59+1)</f>
        <v>16.259414142106937</v>
      </c>
      <c r="F60" s="27">
        <v>6.3067000000000002</v>
      </c>
    </row>
    <row r="61" spans="1:6" x14ac:dyDescent="0.2">
      <c r="A61" s="142" t="s">
        <v>4949</v>
      </c>
      <c r="B61" s="143">
        <v>2103</v>
      </c>
      <c r="C61" s="144" t="s">
        <v>2208</v>
      </c>
      <c r="D61" s="145" t="s">
        <v>2140</v>
      </c>
      <c r="E61" s="26">
        <f>F61*(Calculo_Encargos!$H$59+1)</f>
        <v>14.386927343715975</v>
      </c>
      <c r="F61" s="27">
        <v>5.5804</v>
      </c>
    </row>
    <row r="62" spans="1:6" x14ac:dyDescent="0.2">
      <c r="A62" s="142" t="s">
        <v>4949</v>
      </c>
      <c r="B62" s="143">
        <v>2104</v>
      </c>
      <c r="C62" s="144" t="s">
        <v>2209</v>
      </c>
      <c r="D62" s="145" t="s">
        <v>2140</v>
      </c>
      <c r="E62" s="26">
        <f>F62*(Calculo_Encargos!$H$59+1)</f>
        <v>14.916988318174436</v>
      </c>
      <c r="F62" s="27">
        <v>5.7859999999999996</v>
      </c>
    </row>
    <row r="63" spans="1:6" x14ac:dyDescent="0.2">
      <c r="A63" s="142" t="s">
        <v>4949</v>
      </c>
      <c r="B63" s="143">
        <v>2105</v>
      </c>
      <c r="C63" s="144" t="s">
        <v>2210</v>
      </c>
      <c r="D63" s="145" t="s">
        <v>2140</v>
      </c>
      <c r="E63" s="26">
        <f>F63*(Calculo_Encargos!$H$59+1)</f>
        <v>25.632418416139942</v>
      </c>
      <c r="F63" s="27">
        <v>9.9422999999999995</v>
      </c>
    </row>
    <row r="64" spans="1:6" x14ac:dyDescent="0.2">
      <c r="A64" s="142" t="s">
        <v>4949</v>
      </c>
      <c r="B64" s="143">
        <v>2106</v>
      </c>
      <c r="C64" s="144" t="s">
        <v>2211</v>
      </c>
      <c r="D64" s="145" t="s">
        <v>2140</v>
      </c>
      <c r="E64" s="26">
        <f>F64*(Calculo_Encargos!$H$59+1)</f>
        <v>22.190889258530014</v>
      </c>
      <c r="F64" s="27">
        <v>8.6074000000000002</v>
      </c>
    </row>
    <row r="65" spans="1:6" x14ac:dyDescent="0.2">
      <c r="A65" s="142" t="s">
        <v>4949</v>
      </c>
      <c r="B65" s="143">
        <v>2107</v>
      </c>
      <c r="C65" s="144" t="s">
        <v>2212</v>
      </c>
      <c r="D65" s="145" t="s">
        <v>2140</v>
      </c>
      <c r="E65" s="26">
        <f>F65*(Calculo_Encargos!$H$59+1)</f>
        <v>19.890177130092599</v>
      </c>
      <c r="F65" s="27">
        <v>7.7149999999999999</v>
      </c>
    </row>
    <row r="66" spans="1:6" x14ac:dyDescent="0.2">
      <c r="A66" s="142" t="s">
        <v>4949</v>
      </c>
      <c r="B66" s="143">
        <v>2108</v>
      </c>
      <c r="C66" s="144" t="s">
        <v>2213</v>
      </c>
      <c r="D66" s="145" t="s">
        <v>2140</v>
      </c>
      <c r="E66" s="26">
        <f>F66*(Calculo_Encargos!$H$59+1)</f>
        <v>36.486551239912188</v>
      </c>
      <c r="F66" s="27">
        <v>14.1524</v>
      </c>
    </row>
    <row r="67" spans="1:6" x14ac:dyDescent="0.2">
      <c r="A67" s="142" t="s">
        <v>4949</v>
      </c>
      <c r="B67" s="143">
        <v>2109</v>
      </c>
      <c r="C67" s="144" t="s">
        <v>2214</v>
      </c>
      <c r="D67" s="145" t="s">
        <v>2140</v>
      </c>
      <c r="E67" s="26">
        <f>F67*(Calculo_Encargos!$H$59+1)</f>
        <v>13.172376151754003</v>
      </c>
      <c r="F67" s="27">
        <v>5.1093000000000002</v>
      </c>
    </row>
    <row r="68" spans="1:6" x14ac:dyDescent="0.2">
      <c r="A68" s="142" t="s">
        <v>4949</v>
      </c>
      <c r="B68" s="143">
        <v>2191</v>
      </c>
      <c r="C68" s="144" t="s">
        <v>2215</v>
      </c>
      <c r="D68" s="145" t="s">
        <v>2140</v>
      </c>
      <c r="E68" s="26">
        <f>F68*(Calculo_Encargos!$H$59+1)</f>
        <v>19.358827096844113</v>
      </c>
      <c r="F68" s="27">
        <v>7.5088999999999997</v>
      </c>
    </row>
    <row r="69" spans="1:6" x14ac:dyDescent="0.2">
      <c r="A69" s="142" t="s">
        <v>4949</v>
      </c>
      <c r="B69" s="143">
        <v>2192</v>
      </c>
      <c r="C69" s="144" t="s">
        <v>2216</v>
      </c>
      <c r="D69" s="145" t="s">
        <v>2140</v>
      </c>
      <c r="E69" s="26">
        <f>F69*(Calculo_Encargos!$H$59+1)</f>
        <v>22.217959493120549</v>
      </c>
      <c r="F69" s="27">
        <v>8.6179000000000006</v>
      </c>
    </row>
    <row r="70" spans="1:6" x14ac:dyDescent="0.2">
      <c r="A70" s="142" t="s">
        <v>4949</v>
      </c>
      <c r="B70" s="143">
        <v>2193</v>
      </c>
      <c r="C70" s="144" t="s">
        <v>2217</v>
      </c>
      <c r="D70" s="145" t="s">
        <v>2140</v>
      </c>
      <c r="E70" s="26">
        <f>F70*(Calculo_Encargos!$H$59+1)</f>
        <v>18.725641419183614</v>
      </c>
      <c r="F70" s="27">
        <v>7.2633000000000001</v>
      </c>
    </row>
    <row r="71" spans="1:6" x14ac:dyDescent="0.2">
      <c r="A71" s="142" t="s">
        <v>4949</v>
      </c>
      <c r="B71" s="143">
        <v>2196</v>
      </c>
      <c r="C71" s="144" t="s">
        <v>2218</v>
      </c>
      <c r="D71" s="145" t="s">
        <v>2140</v>
      </c>
      <c r="E71" s="26">
        <f>F71*(Calculo_Encargos!$H$59+1)</f>
        <v>16.090805252371606</v>
      </c>
      <c r="F71" s="27">
        <v>6.2412999999999998</v>
      </c>
    </row>
    <row r="72" spans="1:6" x14ac:dyDescent="0.2">
      <c r="A72" s="142" t="s">
        <v>4949</v>
      </c>
      <c r="B72" s="143">
        <v>2197</v>
      </c>
      <c r="C72" s="144" t="s">
        <v>2219</v>
      </c>
      <c r="D72" s="145" t="s">
        <v>2140</v>
      </c>
      <c r="E72" s="26">
        <f>F72*(Calculo_Encargos!$H$59+1)</f>
        <v>20.731932519979214</v>
      </c>
      <c r="F72" s="27">
        <v>8.0414999999999992</v>
      </c>
    </row>
    <row r="73" spans="1:6" x14ac:dyDescent="0.2">
      <c r="A73" s="142" t="s">
        <v>4949</v>
      </c>
      <c r="B73" s="143">
        <v>2198</v>
      </c>
      <c r="C73" s="144" t="s">
        <v>2220</v>
      </c>
      <c r="D73" s="145" t="s">
        <v>2140</v>
      </c>
      <c r="E73" s="26">
        <f>F73*(Calculo_Encargos!$H$59+1)</f>
        <v>25.698933849705256</v>
      </c>
      <c r="F73" s="27">
        <v>9.9680999999999997</v>
      </c>
    </row>
    <row r="74" spans="1:6" x14ac:dyDescent="0.2">
      <c r="A74" s="142" t="s">
        <v>4949</v>
      </c>
      <c r="B74" s="143">
        <v>2199</v>
      </c>
      <c r="C74" s="144" t="s">
        <v>2221</v>
      </c>
      <c r="D74" s="145" t="s">
        <v>2140</v>
      </c>
      <c r="E74" s="26">
        <f>F74*(Calculo_Encargos!$H$59+1)</f>
        <v>20.341863330117516</v>
      </c>
      <c r="F74" s="27">
        <v>7.8902000000000001</v>
      </c>
    </row>
    <row r="75" spans="1:6" x14ac:dyDescent="0.2">
      <c r="A75" s="142" t="s">
        <v>4949</v>
      </c>
      <c r="B75" s="143">
        <v>2200</v>
      </c>
      <c r="C75" s="144" t="s">
        <v>2222</v>
      </c>
      <c r="D75" s="145" t="s">
        <v>2140</v>
      </c>
      <c r="E75" s="26">
        <f>F75*(Calculo_Encargos!$H$59+1)</f>
        <v>16.454062019400777</v>
      </c>
      <c r="F75" s="27">
        <v>6.3822000000000001</v>
      </c>
    </row>
    <row r="76" spans="1:6" x14ac:dyDescent="0.2">
      <c r="A76" s="142" t="s">
        <v>4949</v>
      </c>
      <c r="B76" s="143">
        <v>2201</v>
      </c>
      <c r="C76" s="144" t="s">
        <v>2223</v>
      </c>
      <c r="D76" s="145" t="s">
        <v>2140</v>
      </c>
      <c r="E76" s="26">
        <f>F76*(Calculo_Encargos!$H$59+1)</f>
        <v>17.719659939447759</v>
      </c>
      <c r="F76" s="27">
        <v>6.8731</v>
      </c>
    </row>
    <row r="77" spans="1:6" x14ac:dyDescent="0.2">
      <c r="A77" s="142" t="s">
        <v>4949</v>
      </c>
      <c r="B77" s="143">
        <v>2203</v>
      </c>
      <c r="C77" s="144" t="s">
        <v>2224</v>
      </c>
      <c r="D77" s="145" t="s">
        <v>2140</v>
      </c>
      <c r="E77" s="26">
        <f>F77*(Calculo_Encargos!$H$59+1)</f>
        <v>20.262715120409954</v>
      </c>
      <c r="F77" s="27">
        <v>7.8594999999999997</v>
      </c>
    </row>
    <row r="78" spans="1:6" x14ac:dyDescent="0.2">
      <c r="A78" s="142" t="s">
        <v>4949</v>
      </c>
      <c r="B78" s="143">
        <v>2204</v>
      </c>
      <c r="C78" s="144" t="s">
        <v>2225</v>
      </c>
      <c r="D78" s="145" t="s">
        <v>2140</v>
      </c>
      <c r="E78" s="26">
        <f>F78*(Calculo_Encargos!$H$59+1)</f>
        <v>12.873830135984109</v>
      </c>
      <c r="F78" s="27">
        <v>4.9935</v>
      </c>
    </row>
    <row r="79" spans="1:6" x14ac:dyDescent="0.2">
      <c r="A79" s="142" t="s">
        <v>4949</v>
      </c>
      <c r="B79" s="143">
        <v>2205</v>
      </c>
      <c r="C79" s="144" t="s">
        <v>2226</v>
      </c>
      <c r="D79" s="145" t="s">
        <v>2140</v>
      </c>
      <c r="E79" s="26">
        <f>F79*(Calculo_Encargos!$H$59+1)</f>
        <v>16.65231926130669</v>
      </c>
      <c r="F79" s="27">
        <v>6.4591000000000003</v>
      </c>
    </row>
    <row r="80" spans="1:6" x14ac:dyDescent="0.2">
      <c r="A80" s="142" t="s">
        <v>4949</v>
      </c>
      <c r="B80" s="143">
        <v>2207</v>
      </c>
      <c r="C80" s="144" t="s">
        <v>2227</v>
      </c>
      <c r="D80" s="145" t="s">
        <v>2140</v>
      </c>
      <c r="E80" s="26">
        <f>F80*(Calculo_Encargos!$H$59+1)</f>
        <v>21.697179741950269</v>
      </c>
      <c r="F80" s="27">
        <v>8.4159000000000006</v>
      </c>
    </row>
    <row r="81" spans="1:6" x14ac:dyDescent="0.2">
      <c r="A81" s="142" t="s">
        <v>4949</v>
      </c>
      <c r="B81" s="143">
        <v>2208</v>
      </c>
      <c r="C81" s="144" t="s">
        <v>2228</v>
      </c>
      <c r="D81" s="145" t="s">
        <v>2140</v>
      </c>
      <c r="E81" s="26">
        <f>F81*(Calculo_Encargos!$H$59+1)</f>
        <v>31.323355162344271</v>
      </c>
      <c r="F81" s="27">
        <v>12.149699999999999</v>
      </c>
    </row>
    <row r="82" spans="1:6" x14ac:dyDescent="0.2">
      <c r="A82" s="142" t="s">
        <v>4949</v>
      </c>
      <c r="B82" s="143">
        <v>2209</v>
      </c>
      <c r="C82" s="144" t="s">
        <v>2229</v>
      </c>
      <c r="D82" s="145" t="s">
        <v>2140</v>
      </c>
      <c r="E82" s="26">
        <f>F82*(Calculo_Encargos!$H$59+1)</f>
        <v>29.938906021856948</v>
      </c>
      <c r="F82" s="27">
        <v>11.6127</v>
      </c>
    </row>
    <row r="83" spans="1:6" x14ac:dyDescent="0.2">
      <c r="A83" s="142" t="s">
        <v>4949</v>
      </c>
      <c r="B83" s="143">
        <v>2211</v>
      </c>
      <c r="C83" s="144" t="s">
        <v>2230</v>
      </c>
      <c r="D83" s="145" t="s">
        <v>2140</v>
      </c>
      <c r="E83" s="26">
        <f>F83*(Calculo_Encargos!$H$59+1)</f>
        <v>31.507948381075916</v>
      </c>
      <c r="F83" s="27">
        <v>12.221299999999999</v>
      </c>
    </row>
    <row r="84" spans="1:6" x14ac:dyDescent="0.2">
      <c r="A84" s="142" t="s">
        <v>4949</v>
      </c>
      <c r="B84" s="143">
        <v>2212</v>
      </c>
      <c r="C84" s="144" t="s">
        <v>2231</v>
      </c>
      <c r="D84" s="145" t="s">
        <v>2140</v>
      </c>
      <c r="E84" s="26">
        <f>F84*(Calculo_Encargos!$H$59+1)</f>
        <v>18.758383512450262</v>
      </c>
      <c r="F84" s="27">
        <v>7.2759999999999998</v>
      </c>
    </row>
    <row r="85" spans="1:6" x14ac:dyDescent="0.2">
      <c r="A85" s="142" t="s">
        <v>4949</v>
      </c>
      <c r="B85" s="143">
        <v>2213</v>
      </c>
      <c r="C85" s="144" t="s">
        <v>2232</v>
      </c>
      <c r="D85" s="145" t="s">
        <v>2140</v>
      </c>
      <c r="E85" s="26">
        <f>F85*(Calculo_Encargos!$H$59+1)</f>
        <v>33.059201728992541</v>
      </c>
      <c r="F85" s="27">
        <v>12.823</v>
      </c>
    </row>
    <row r="86" spans="1:6" x14ac:dyDescent="0.2">
      <c r="A86" s="142" t="s">
        <v>4949</v>
      </c>
      <c r="B86" s="143">
        <v>2214</v>
      </c>
      <c r="C86" s="144" t="s">
        <v>2233</v>
      </c>
      <c r="D86" s="145" t="s">
        <v>2140</v>
      </c>
      <c r="E86" s="26">
        <f>F86*(Calculo_Encargos!$H$59+1)</f>
        <v>22.849598300233016</v>
      </c>
      <c r="F86" s="27">
        <v>8.8628999999999998</v>
      </c>
    </row>
    <row r="87" spans="1:6" x14ac:dyDescent="0.2">
      <c r="A87" s="142" t="s">
        <v>4949</v>
      </c>
      <c r="B87" s="143">
        <v>2215</v>
      </c>
      <c r="C87" s="144" t="s">
        <v>2234</v>
      </c>
      <c r="D87" s="145" t="s">
        <v>2140</v>
      </c>
      <c r="E87" s="26">
        <f>F87*(Calculo_Encargos!$H$59+1)</f>
        <v>24.115711843796003</v>
      </c>
      <c r="F87" s="27">
        <v>9.3539999999999992</v>
      </c>
    </row>
    <row r="88" spans="1:6" x14ac:dyDescent="0.2">
      <c r="A88" s="142" t="s">
        <v>4949</v>
      </c>
      <c r="B88" s="143">
        <v>2216</v>
      </c>
      <c r="C88" s="144" t="s">
        <v>2235</v>
      </c>
      <c r="D88" s="145" t="s">
        <v>2140</v>
      </c>
      <c r="E88" s="26">
        <f>F88*(Calculo_Encargos!$H$59+1)</f>
        <v>19.891724000640632</v>
      </c>
      <c r="F88" s="27">
        <v>7.7156000000000002</v>
      </c>
    </row>
    <row r="89" spans="1:6" x14ac:dyDescent="0.2">
      <c r="A89" s="142" t="s">
        <v>4949</v>
      </c>
      <c r="B89" s="143">
        <v>2217</v>
      </c>
      <c r="C89" s="144" t="s">
        <v>2236</v>
      </c>
      <c r="D89" s="145" t="s">
        <v>2140</v>
      </c>
      <c r="E89" s="26">
        <f>F89*(Calculo_Encargos!$H$59+1)</f>
        <v>15.903376104301907</v>
      </c>
      <c r="F89" s="27">
        <v>6.1685999999999996</v>
      </c>
    </row>
    <row r="90" spans="1:6" x14ac:dyDescent="0.2">
      <c r="A90" s="142" t="s">
        <v>4949</v>
      </c>
      <c r="B90" s="143">
        <v>2219</v>
      </c>
      <c r="C90" s="144" t="s">
        <v>2237</v>
      </c>
      <c r="D90" s="145" t="s">
        <v>2140</v>
      </c>
      <c r="E90" s="26">
        <f>F90*(Calculo_Encargos!$H$59+1)</f>
        <v>21.082556510866137</v>
      </c>
      <c r="F90" s="27">
        <v>8.1775000000000002</v>
      </c>
    </row>
    <row r="91" spans="1:6" x14ac:dyDescent="0.2">
      <c r="A91" s="142" t="s">
        <v>4949</v>
      </c>
      <c r="B91" s="143">
        <v>2220</v>
      </c>
      <c r="C91" s="144" t="s">
        <v>2238</v>
      </c>
      <c r="D91" s="145" t="s">
        <v>2140</v>
      </c>
      <c r="E91" s="26">
        <f>F91*(Calculo_Encargos!$H$59+1)</f>
        <v>21.829694985564885</v>
      </c>
      <c r="F91" s="27">
        <v>8.4672999999999998</v>
      </c>
    </row>
    <row r="92" spans="1:6" x14ac:dyDescent="0.2">
      <c r="A92" s="142" t="s">
        <v>4949</v>
      </c>
      <c r="B92" s="143">
        <v>2221</v>
      </c>
      <c r="C92" s="144" t="s">
        <v>2239</v>
      </c>
      <c r="D92" s="145" t="s">
        <v>2140</v>
      </c>
      <c r="E92" s="26">
        <f>F92*(Calculo_Encargos!$H$59+1)</f>
        <v>22.893941922609891</v>
      </c>
      <c r="F92" s="27">
        <v>8.8801000000000005</v>
      </c>
    </row>
    <row r="93" spans="1:6" x14ac:dyDescent="0.2">
      <c r="A93" s="142" t="s">
        <v>4949</v>
      </c>
      <c r="B93" s="143">
        <v>2223</v>
      </c>
      <c r="C93" s="144" t="s">
        <v>2240</v>
      </c>
      <c r="D93" s="145" t="s">
        <v>2140</v>
      </c>
      <c r="E93" s="26">
        <f>F93*(Calculo_Encargos!$H$59+1)</f>
        <v>26.343978868233986</v>
      </c>
      <c r="F93" s="27">
        <v>10.218299999999999</v>
      </c>
    </row>
    <row r="94" spans="1:6" x14ac:dyDescent="0.2">
      <c r="A94" s="142" t="s">
        <v>4949</v>
      </c>
      <c r="B94" s="143">
        <v>2224</v>
      </c>
      <c r="C94" s="144" t="s">
        <v>2241</v>
      </c>
      <c r="D94" s="145" t="s">
        <v>2140</v>
      </c>
      <c r="E94" s="26">
        <f>F94*(Calculo_Encargos!$H$59+1)</f>
        <v>17.481957498567066</v>
      </c>
      <c r="F94" s="27">
        <v>6.7808999999999999</v>
      </c>
    </row>
    <row r="95" spans="1:6" x14ac:dyDescent="0.2">
      <c r="A95" s="142" t="s">
        <v>4949</v>
      </c>
      <c r="B95" s="143">
        <v>2225</v>
      </c>
      <c r="C95" s="144" t="s">
        <v>2242</v>
      </c>
      <c r="D95" s="145" t="s">
        <v>2140</v>
      </c>
      <c r="E95" s="26">
        <f>F95*(Calculo_Encargos!$H$59+1)</f>
        <v>20.053887596425831</v>
      </c>
      <c r="F95" s="27">
        <v>7.7785000000000002</v>
      </c>
    </row>
    <row r="96" spans="1:6" x14ac:dyDescent="0.2">
      <c r="A96" s="142" t="s">
        <v>4949</v>
      </c>
      <c r="B96" s="143">
        <v>2228</v>
      </c>
      <c r="C96" s="144" t="s">
        <v>2243</v>
      </c>
      <c r="D96" s="145" t="s">
        <v>2140</v>
      </c>
      <c r="E96" s="26">
        <f>F96*(Calculo_Encargos!$H$59+1)</f>
        <v>22.531458590854733</v>
      </c>
      <c r="F96" s="27">
        <v>8.7394999999999996</v>
      </c>
    </row>
    <row r="97" spans="1:6" x14ac:dyDescent="0.2">
      <c r="A97" s="142" t="s">
        <v>4949</v>
      </c>
      <c r="B97" s="143">
        <v>2229</v>
      </c>
      <c r="C97" s="144" t="s">
        <v>2244</v>
      </c>
      <c r="D97" s="145" t="s">
        <v>2140</v>
      </c>
      <c r="E97" s="26">
        <f>F97*(Calculo_Encargos!$H$59+1)</f>
        <v>15.95261815008088</v>
      </c>
      <c r="F97" s="27">
        <v>6.1877000000000004</v>
      </c>
    </row>
    <row r="98" spans="1:6" x14ac:dyDescent="0.2">
      <c r="A98" s="142" t="s">
        <v>4949</v>
      </c>
      <c r="B98" s="143">
        <v>2231</v>
      </c>
      <c r="C98" s="144" t="s">
        <v>2245</v>
      </c>
      <c r="D98" s="145" t="s">
        <v>2140</v>
      </c>
      <c r="E98" s="26">
        <f>F98*(Calculo_Encargos!$H$59+1)</f>
        <v>17.45230914639648</v>
      </c>
      <c r="F98" s="27">
        <v>6.7694000000000001</v>
      </c>
    </row>
    <row r="99" spans="1:6" x14ac:dyDescent="0.2">
      <c r="A99" s="142" t="s">
        <v>4949</v>
      </c>
      <c r="B99" s="143">
        <v>2232</v>
      </c>
      <c r="C99" s="144" t="s">
        <v>2246</v>
      </c>
      <c r="D99" s="145" t="s">
        <v>2140</v>
      </c>
      <c r="E99" s="26">
        <f>F99*(Calculo_Encargos!$H$59+1)</f>
        <v>19.783443062278494</v>
      </c>
      <c r="F99" s="27">
        <v>7.6736000000000004</v>
      </c>
    </row>
    <row r="100" spans="1:6" x14ac:dyDescent="0.2">
      <c r="A100" s="142" t="s">
        <v>4949</v>
      </c>
      <c r="B100" s="143">
        <v>2233</v>
      </c>
      <c r="C100" s="144" t="s">
        <v>2247</v>
      </c>
      <c r="D100" s="145" t="s">
        <v>2140</v>
      </c>
      <c r="E100" s="26">
        <f>F100*(Calculo_Encargos!$H$59+1)</f>
        <v>19.867747507146156</v>
      </c>
      <c r="F100" s="27">
        <v>7.7062999999999997</v>
      </c>
    </row>
    <row r="101" spans="1:6" x14ac:dyDescent="0.2">
      <c r="A101" s="142" t="s">
        <v>4949</v>
      </c>
      <c r="B101" s="143">
        <v>2234</v>
      </c>
      <c r="C101" s="144" t="s">
        <v>2248</v>
      </c>
      <c r="D101" s="145" t="s">
        <v>2140</v>
      </c>
      <c r="E101" s="26">
        <f>F101*(Calculo_Encargos!$H$59+1)</f>
        <v>14.491341105708036</v>
      </c>
      <c r="F101" s="27">
        <v>5.6208999999999998</v>
      </c>
    </row>
    <row r="102" spans="1:6" x14ac:dyDescent="0.2">
      <c r="A102" s="142" t="s">
        <v>4949</v>
      </c>
      <c r="B102" s="143">
        <v>2235</v>
      </c>
      <c r="C102" s="144" t="s">
        <v>2249</v>
      </c>
      <c r="D102" s="145" t="s">
        <v>2140</v>
      </c>
      <c r="E102" s="26">
        <f>F102*(Calculo_Encargos!$H$59+1)</f>
        <v>16.933334077532237</v>
      </c>
      <c r="F102" s="27">
        <v>6.5681000000000003</v>
      </c>
    </row>
    <row r="103" spans="1:6" x14ac:dyDescent="0.2">
      <c r="A103" s="142" t="s">
        <v>4949</v>
      </c>
      <c r="B103" s="143">
        <v>2236</v>
      </c>
      <c r="C103" s="144" t="s">
        <v>2250</v>
      </c>
      <c r="D103" s="145" t="s">
        <v>2140</v>
      </c>
      <c r="E103" s="26">
        <f>F103*(Calculo_Encargos!$H$59+1)</f>
        <v>21.419000855062777</v>
      </c>
      <c r="F103" s="27">
        <v>8.3079999999999998</v>
      </c>
    </row>
    <row r="104" spans="1:6" x14ac:dyDescent="0.2">
      <c r="A104" s="142" t="s">
        <v>4949</v>
      </c>
      <c r="B104" s="143">
        <v>2237</v>
      </c>
      <c r="C104" s="144" t="s">
        <v>2251</v>
      </c>
      <c r="D104" s="145" t="s">
        <v>2140</v>
      </c>
      <c r="E104" s="26">
        <f>F104*(Calculo_Encargos!$H$59+1)</f>
        <v>19.527178174821437</v>
      </c>
      <c r="F104" s="27">
        <v>7.5742000000000003</v>
      </c>
    </row>
    <row r="105" spans="1:6" x14ac:dyDescent="0.2">
      <c r="A105" s="142" t="s">
        <v>4949</v>
      </c>
      <c r="B105" s="143">
        <v>2238</v>
      </c>
      <c r="C105" s="144" t="s">
        <v>2252</v>
      </c>
      <c r="D105" s="145" t="s">
        <v>2140</v>
      </c>
      <c r="E105" s="26">
        <f>F105*(Calculo_Encargos!$H$59+1)</f>
        <v>18.048885554420256</v>
      </c>
      <c r="F105" s="27">
        <v>7.0007999999999999</v>
      </c>
    </row>
    <row r="106" spans="1:6" x14ac:dyDescent="0.2">
      <c r="A106" s="142" t="s">
        <v>4949</v>
      </c>
      <c r="B106" s="143">
        <v>2239</v>
      </c>
      <c r="C106" s="144" t="s">
        <v>2253</v>
      </c>
      <c r="D106" s="145" t="s">
        <v>2140</v>
      </c>
      <c r="E106" s="26">
        <f>F106*(Calculo_Encargos!$H$59+1)</f>
        <v>21.404821208372496</v>
      </c>
      <c r="F106" s="27">
        <v>8.3025000000000002</v>
      </c>
    </row>
    <row r="107" spans="1:6" x14ac:dyDescent="0.2">
      <c r="A107" s="142" t="s">
        <v>4949</v>
      </c>
      <c r="B107" s="143">
        <v>2240</v>
      </c>
      <c r="C107" s="144" t="s">
        <v>2254</v>
      </c>
      <c r="D107" s="145" t="s">
        <v>2140</v>
      </c>
      <c r="E107" s="26">
        <f>F107*(Calculo_Encargos!$H$59+1)</f>
        <v>19.266272675720284</v>
      </c>
      <c r="F107" s="27">
        <v>7.4729999999999999</v>
      </c>
    </row>
    <row r="108" spans="1:6" x14ac:dyDescent="0.2">
      <c r="A108" s="142" t="s">
        <v>4949</v>
      </c>
      <c r="B108" s="143">
        <v>2241</v>
      </c>
      <c r="C108" s="144" t="s">
        <v>2255</v>
      </c>
      <c r="D108" s="145" t="s">
        <v>2140</v>
      </c>
      <c r="E108" s="26">
        <f>F108*(Calculo_Encargos!$H$59+1)</f>
        <v>19.968294092768144</v>
      </c>
      <c r="F108" s="27">
        <v>7.7453000000000003</v>
      </c>
    </row>
    <row r="109" spans="1:6" x14ac:dyDescent="0.2">
      <c r="A109" s="142" t="s">
        <v>4949</v>
      </c>
      <c r="B109" s="143">
        <v>2242</v>
      </c>
      <c r="C109" s="144" t="s">
        <v>2256</v>
      </c>
      <c r="D109" s="145" t="s">
        <v>2140</v>
      </c>
      <c r="E109" s="26">
        <f>F109*(Calculo_Encargos!$H$59+1)</f>
        <v>25.502739101863384</v>
      </c>
      <c r="F109" s="27">
        <v>9.8919999999999995</v>
      </c>
    </row>
    <row r="110" spans="1:6" x14ac:dyDescent="0.2">
      <c r="A110" s="142" t="s">
        <v>4949</v>
      </c>
      <c r="B110" s="143">
        <v>2243</v>
      </c>
      <c r="C110" s="144" t="s">
        <v>2257</v>
      </c>
      <c r="D110" s="145" t="s">
        <v>2140</v>
      </c>
      <c r="E110" s="26">
        <f>F110*(Calculo_Encargos!$H$59+1)</f>
        <v>20.163457593577995</v>
      </c>
      <c r="F110" s="27">
        <v>7.8209999999999997</v>
      </c>
    </row>
    <row r="111" spans="1:6" x14ac:dyDescent="0.2">
      <c r="A111" s="142" t="s">
        <v>4949</v>
      </c>
      <c r="B111" s="143">
        <v>2244</v>
      </c>
      <c r="C111" s="144" t="s">
        <v>2258</v>
      </c>
      <c r="D111" s="145" t="s">
        <v>2140</v>
      </c>
      <c r="E111" s="26">
        <f>F111*(Calculo_Encargos!$H$59+1)</f>
        <v>20.904666397842625</v>
      </c>
      <c r="F111" s="27">
        <v>8.1084999999999994</v>
      </c>
    </row>
    <row r="112" spans="1:6" x14ac:dyDescent="0.2">
      <c r="A112" s="142" t="s">
        <v>4949</v>
      </c>
      <c r="B112" s="143">
        <v>2245</v>
      </c>
      <c r="C112" s="144" t="s">
        <v>2259</v>
      </c>
      <c r="D112" s="145" t="s">
        <v>2140</v>
      </c>
      <c r="E112" s="26">
        <f>F112*(Calculo_Encargos!$H$59+1)</f>
        <v>19.616638854849203</v>
      </c>
      <c r="F112" s="27">
        <v>7.6089000000000002</v>
      </c>
    </row>
    <row r="113" spans="1:6" x14ac:dyDescent="0.2">
      <c r="A113" s="142" t="s">
        <v>4949</v>
      </c>
      <c r="B113" s="143">
        <v>2246</v>
      </c>
      <c r="C113" s="144" t="s">
        <v>2260</v>
      </c>
      <c r="D113" s="145" t="s">
        <v>2140</v>
      </c>
      <c r="E113" s="26">
        <f>F113*(Calculo_Encargos!$H$59+1)</f>
        <v>15.21089372230024</v>
      </c>
      <c r="F113" s="27">
        <v>5.9</v>
      </c>
    </row>
    <row r="114" spans="1:6" x14ac:dyDescent="0.2">
      <c r="A114" s="142" t="s">
        <v>4949</v>
      </c>
      <c r="B114" s="143">
        <v>2247</v>
      </c>
      <c r="C114" s="144" t="s">
        <v>2261</v>
      </c>
      <c r="D114" s="145" t="s">
        <v>2140</v>
      </c>
      <c r="E114" s="26">
        <f>F114*(Calculo_Encargos!$H$59+1)</f>
        <v>13.740335454639213</v>
      </c>
      <c r="F114" s="27">
        <v>5.3296000000000001</v>
      </c>
    </row>
    <row r="115" spans="1:6" x14ac:dyDescent="0.2">
      <c r="A115" s="142" t="s">
        <v>4949</v>
      </c>
      <c r="B115" s="143">
        <v>2248</v>
      </c>
      <c r="C115" s="144" t="s">
        <v>2262</v>
      </c>
      <c r="D115" s="145" t="s">
        <v>2140</v>
      </c>
      <c r="E115" s="26">
        <f>F115*(Calculo_Encargos!$H$59+1)</f>
        <v>31.454581347168862</v>
      </c>
      <c r="F115" s="27">
        <v>12.2006</v>
      </c>
    </row>
    <row r="116" spans="1:6" x14ac:dyDescent="0.2">
      <c r="A116" s="142" t="s">
        <v>4927</v>
      </c>
      <c r="B116" s="143">
        <v>10000</v>
      </c>
      <c r="C116" s="144" t="s">
        <v>2</v>
      </c>
      <c r="D116" s="145"/>
      <c r="E116" s="27" t="s">
        <v>3</v>
      </c>
      <c r="F116" s="28"/>
    </row>
    <row r="117" spans="1:6" x14ac:dyDescent="0.2">
      <c r="A117" s="142" t="s">
        <v>4927</v>
      </c>
      <c r="B117" s="143">
        <v>10001</v>
      </c>
      <c r="C117" s="144" t="s">
        <v>4</v>
      </c>
      <c r="D117" s="145" t="s">
        <v>5</v>
      </c>
      <c r="E117" s="27">
        <v>61.532499999999999</v>
      </c>
      <c r="F117" s="28"/>
    </row>
    <row r="118" spans="1:6" x14ac:dyDescent="0.2">
      <c r="A118" s="142" t="s">
        <v>4927</v>
      </c>
      <c r="B118" s="143">
        <v>10002</v>
      </c>
      <c r="C118" s="144" t="s">
        <v>6</v>
      </c>
      <c r="D118" s="145" t="s">
        <v>5</v>
      </c>
      <c r="E118" s="27">
        <v>66.47</v>
      </c>
      <c r="F118" s="28"/>
    </row>
    <row r="119" spans="1:6" x14ac:dyDescent="0.2">
      <c r="A119" s="142" t="s">
        <v>4927</v>
      </c>
      <c r="B119" s="143">
        <v>10003</v>
      </c>
      <c r="C119" s="144" t="s">
        <v>7</v>
      </c>
      <c r="D119" s="145" t="s">
        <v>5</v>
      </c>
      <c r="E119" s="27">
        <v>82.31</v>
      </c>
      <c r="F119" s="28"/>
    </row>
    <row r="120" spans="1:6" x14ac:dyDescent="0.2">
      <c r="A120" s="142" t="s">
        <v>4927</v>
      </c>
      <c r="B120" s="143">
        <v>10004</v>
      </c>
      <c r="C120" s="144" t="s">
        <v>8</v>
      </c>
      <c r="D120" s="145" t="s">
        <v>5</v>
      </c>
      <c r="E120" s="27">
        <v>121.13</v>
      </c>
      <c r="F120" s="28"/>
    </row>
    <row r="121" spans="1:6" x14ac:dyDescent="0.2">
      <c r="A121" s="142" t="s">
        <v>4927</v>
      </c>
      <c r="B121" s="143">
        <v>10005</v>
      </c>
      <c r="C121" s="144" t="s">
        <v>9</v>
      </c>
      <c r="D121" s="145" t="s">
        <v>5</v>
      </c>
      <c r="E121" s="27">
        <v>137.54750000000001</v>
      </c>
      <c r="F121" s="28"/>
    </row>
    <row r="122" spans="1:6" x14ac:dyDescent="0.2">
      <c r="A122" s="142" t="s">
        <v>4927</v>
      </c>
      <c r="B122" s="143">
        <v>10006</v>
      </c>
      <c r="C122" s="144" t="s">
        <v>10</v>
      </c>
      <c r="D122" s="145" t="s">
        <v>5</v>
      </c>
      <c r="E122" s="27">
        <v>98.63</v>
      </c>
      <c r="F122" s="28"/>
    </row>
    <row r="123" spans="1:6" x14ac:dyDescent="0.2">
      <c r="A123" s="142" t="s">
        <v>4927</v>
      </c>
      <c r="B123" s="143">
        <v>10008</v>
      </c>
      <c r="C123" s="144" t="s">
        <v>11</v>
      </c>
      <c r="D123" s="145" t="s">
        <v>5</v>
      </c>
      <c r="E123" s="27">
        <v>15.0525</v>
      </c>
      <c r="F123" s="28"/>
    </row>
    <row r="124" spans="1:6" x14ac:dyDescent="0.2">
      <c r="A124" s="142" t="s">
        <v>4927</v>
      </c>
      <c r="B124" s="143">
        <v>10009</v>
      </c>
      <c r="C124" s="144" t="s">
        <v>12</v>
      </c>
      <c r="D124" s="145" t="s">
        <v>5</v>
      </c>
      <c r="E124" s="27">
        <v>38.450000000000003</v>
      </c>
      <c r="F124" s="28"/>
    </row>
    <row r="125" spans="1:6" x14ac:dyDescent="0.2">
      <c r="A125" s="142" t="s">
        <v>4927</v>
      </c>
      <c r="B125" s="143">
        <v>10010</v>
      </c>
      <c r="C125" s="144" t="s">
        <v>13</v>
      </c>
      <c r="D125" s="145" t="s">
        <v>5</v>
      </c>
      <c r="E125" s="27">
        <v>30</v>
      </c>
      <c r="F125" s="28"/>
    </row>
    <row r="126" spans="1:6" x14ac:dyDescent="0.2">
      <c r="A126" s="142" t="s">
        <v>4927</v>
      </c>
      <c r="B126" s="143">
        <v>10011</v>
      </c>
      <c r="C126" s="144" t="s">
        <v>14</v>
      </c>
      <c r="D126" s="145" t="s">
        <v>5</v>
      </c>
      <c r="E126" s="27">
        <v>33.975000000000001</v>
      </c>
      <c r="F126" s="28"/>
    </row>
    <row r="127" spans="1:6" x14ac:dyDescent="0.2">
      <c r="A127" s="142" t="s">
        <v>4927</v>
      </c>
      <c r="B127" s="143">
        <v>10012</v>
      </c>
      <c r="C127" s="144" t="s">
        <v>15</v>
      </c>
      <c r="D127" s="145" t="s">
        <v>5</v>
      </c>
      <c r="E127" s="27">
        <v>38.475000000000001</v>
      </c>
      <c r="F127" s="28"/>
    </row>
    <row r="128" spans="1:6" x14ac:dyDescent="0.2">
      <c r="A128" s="142" t="s">
        <v>4927</v>
      </c>
      <c r="B128" s="143">
        <v>10013</v>
      </c>
      <c r="C128" s="144" t="s">
        <v>16</v>
      </c>
      <c r="D128" s="145" t="s">
        <v>5</v>
      </c>
      <c r="E128" s="27">
        <v>60.8</v>
      </c>
      <c r="F128" s="28"/>
    </row>
    <row r="129" spans="1:6" x14ac:dyDescent="0.2">
      <c r="A129" s="142" t="s">
        <v>4927</v>
      </c>
      <c r="B129" s="143">
        <v>10017</v>
      </c>
      <c r="C129" s="144" t="s">
        <v>17</v>
      </c>
      <c r="D129" s="145" t="s">
        <v>5</v>
      </c>
      <c r="E129" s="27">
        <v>9.7222000000000008</v>
      </c>
      <c r="F129" s="28"/>
    </row>
    <row r="130" spans="1:6" x14ac:dyDescent="0.2">
      <c r="A130" s="142" t="s">
        <v>4927</v>
      </c>
      <c r="B130" s="143">
        <v>10018</v>
      </c>
      <c r="C130" s="144" t="s">
        <v>18</v>
      </c>
      <c r="D130" s="145" t="s">
        <v>5</v>
      </c>
      <c r="E130" s="27">
        <v>11.244999999999999</v>
      </c>
      <c r="F130" s="28"/>
    </row>
    <row r="131" spans="1:6" x14ac:dyDescent="0.2">
      <c r="A131" s="142" t="s">
        <v>4927</v>
      </c>
      <c r="B131" s="143">
        <v>10019</v>
      </c>
      <c r="C131" s="144" t="s">
        <v>19</v>
      </c>
      <c r="D131" s="145" t="s">
        <v>5</v>
      </c>
      <c r="E131" s="27">
        <v>13.394399999999999</v>
      </c>
      <c r="F131" s="28"/>
    </row>
    <row r="132" spans="1:6" x14ac:dyDescent="0.2">
      <c r="A132" s="142" t="s">
        <v>4927</v>
      </c>
      <c r="B132" s="143">
        <v>10034</v>
      </c>
      <c r="C132" s="144" t="s">
        <v>20</v>
      </c>
      <c r="D132" s="145" t="s">
        <v>21</v>
      </c>
      <c r="E132" s="27">
        <v>83.147499999999994</v>
      </c>
      <c r="F132" s="28"/>
    </row>
    <row r="133" spans="1:6" x14ac:dyDescent="0.2">
      <c r="A133" s="142" t="s">
        <v>4927</v>
      </c>
      <c r="B133" s="143">
        <v>10035</v>
      </c>
      <c r="C133" s="144" t="s">
        <v>22</v>
      </c>
      <c r="D133" s="145" t="s">
        <v>21</v>
      </c>
      <c r="E133" s="27">
        <v>90.628799999999998</v>
      </c>
      <c r="F133" s="28"/>
    </row>
    <row r="134" spans="1:6" x14ac:dyDescent="0.2">
      <c r="A134" s="142" t="s">
        <v>4927</v>
      </c>
      <c r="B134" s="143">
        <v>10036</v>
      </c>
      <c r="C134" s="144" t="s">
        <v>23</v>
      </c>
      <c r="D134" s="145" t="s">
        <v>21</v>
      </c>
      <c r="E134" s="27">
        <v>91.716300000000004</v>
      </c>
      <c r="F134" s="28"/>
    </row>
    <row r="135" spans="1:6" x14ac:dyDescent="0.2">
      <c r="A135" s="142" t="s">
        <v>4927</v>
      </c>
      <c r="B135" s="143">
        <v>10045</v>
      </c>
      <c r="C135" s="144" t="s">
        <v>24</v>
      </c>
      <c r="D135" s="145" t="s">
        <v>21</v>
      </c>
      <c r="E135" s="27">
        <v>249.44059999999999</v>
      </c>
      <c r="F135" s="28"/>
    </row>
    <row r="136" spans="1:6" x14ac:dyDescent="0.2">
      <c r="A136" s="142" t="s">
        <v>4927</v>
      </c>
      <c r="B136" s="143">
        <v>10046</v>
      </c>
      <c r="C136" s="144" t="s">
        <v>25</v>
      </c>
      <c r="D136" s="145" t="s">
        <v>21</v>
      </c>
      <c r="E136" s="27">
        <v>283.48149999999998</v>
      </c>
      <c r="F136" s="28"/>
    </row>
    <row r="137" spans="1:6" x14ac:dyDescent="0.2">
      <c r="A137" s="142" t="s">
        <v>4927</v>
      </c>
      <c r="B137" s="143">
        <v>10047</v>
      </c>
      <c r="C137" s="144" t="s">
        <v>26</v>
      </c>
      <c r="D137" s="145" t="s">
        <v>21</v>
      </c>
      <c r="E137" s="27">
        <v>273.47030000000001</v>
      </c>
      <c r="F137" s="28"/>
    </row>
    <row r="138" spans="1:6" x14ac:dyDescent="0.2">
      <c r="A138" s="142" t="s">
        <v>4927</v>
      </c>
      <c r="B138" s="143">
        <v>10060</v>
      </c>
      <c r="C138" s="144" t="s">
        <v>27</v>
      </c>
      <c r="D138" s="145" t="s">
        <v>21</v>
      </c>
      <c r="E138" s="27">
        <v>29.9633</v>
      </c>
      <c r="F138" s="28"/>
    </row>
    <row r="139" spans="1:6" x14ac:dyDescent="0.2">
      <c r="A139" s="142" t="s">
        <v>4927</v>
      </c>
      <c r="B139" s="143">
        <v>10061</v>
      </c>
      <c r="C139" s="144" t="s">
        <v>28</v>
      </c>
      <c r="D139" s="145" t="s">
        <v>21</v>
      </c>
      <c r="E139" s="27">
        <v>31.903300000000002</v>
      </c>
      <c r="F139" s="28"/>
    </row>
    <row r="140" spans="1:6" x14ac:dyDescent="0.2">
      <c r="A140" s="142" t="s">
        <v>4927</v>
      </c>
      <c r="B140" s="143">
        <v>10062</v>
      </c>
      <c r="C140" s="144" t="s">
        <v>29</v>
      </c>
      <c r="D140" s="145" t="s">
        <v>21</v>
      </c>
      <c r="E140" s="27">
        <v>34.8733</v>
      </c>
      <c r="F140" s="28"/>
    </row>
    <row r="141" spans="1:6" x14ac:dyDescent="0.2">
      <c r="A141" s="142" t="s">
        <v>4927</v>
      </c>
      <c r="B141" s="143">
        <v>10063</v>
      </c>
      <c r="C141" s="144" t="s">
        <v>30</v>
      </c>
      <c r="D141" s="145" t="s">
        <v>21</v>
      </c>
      <c r="E141" s="27">
        <v>34</v>
      </c>
      <c r="F141" s="28"/>
    </row>
    <row r="142" spans="1:6" x14ac:dyDescent="0.2">
      <c r="A142" s="142" t="s">
        <v>4927</v>
      </c>
      <c r="B142" s="143">
        <v>10064</v>
      </c>
      <c r="C142" s="144" t="s">
        <v>31</v>
      </c>
      <c r="D142" s="145" t="s">
        <v>21</v>
      </c>
      <c r="E142" s="27">
        <v>40.823300000000003</v>
      </c>
      <c r="F142" s="28"/>
    </row>
    <row r="143" spans="1:6" x14ac:dyDescent="0.2">
      <c r="A143" s="142" t="s">
        <v>4927</v>
      </c>
      <c r="B143" s="143">
        <v>10070</v>
      </c>
      <c r="C143" s="144" t="s">
        <v>32</v>
      </c>
      <c r="D143" s="145" t="s">
        <v>5</v>
      </c>
      <c r="E143" s="27">
        <v>33.636299999999999</v>
      </c>
      <c r="F143" s="28"/>
    </row>
    <row r="144" spans="1:6" x14ac:dyDescent="0.2">
      <c r="A144" s="142" t="s">
        <v>4927</v>
      </c>
      <c r="B144" s="143">
        <v>10071</v>
      </c>
      <c r="C144" s="144" t="s">
        <v>33</v>
      </c>
      <c r="D144" s="145" t="s">
        <v>5</v>
      </c>
      <c r="E144" s="27">
        <v>38.065100000000001</v>
      </c>
      <c r="F144" s="28"/>
    </row>
    <row r="145" spans="1:6" x14ac:dyDescent="0.2">
      <c r="A145" s="142" t="s">
        <v>4927</v>
      </c>
      <c r="B145" s="143">
        <v>10072</v>
      </c>
      <c r="C145" s="144" t="s">
        <v>34</v>
      </c>
      <c r="D145" s="145" t="s">
        <v>5</v>
      </c>
      <c r="E145" s="27">
        <v>46.253100000000003</v>
      </c>
      <c r="F145" s="28"/>
    </row>
    <row r="146" spans="1:6" x14ac:dyDescent="0.2">
      <c r="A146" s="142" t="s">
        <v>4927</v>
      </c>
      <c r="B146" s="143">
        <v>10073</v>
      </c>
      <c r="C146" s="144" t="s">
        <v>35</v>
      </c>
      <c r="D146" s="145" t="s">
        <v>5</v>
      </c>
      <c r="E146" s="27">
        <v>53.503500000000003</v>
      </c>
      <c r="F146" s="28"/>
    </row>
    <row r="147" spans="1:6" x14ac:dyDescent="0.2">
      <c r="A147" s="142" t="s">
        <v>4927</v>
      </c>
      <c r="B147" s="143">
        <v>10074</v>
      </c>
      <c r="C147" s="144" t="s">
        <v>36</v>
      </c>
      <c r="D147" s="145" t="s">
        <v>5</v>
      </c>
      <c r="E147" s="27">
        <v>66.841899999999995</v>
      </c>
      <c r="F147" s="28"/>
    </row>
    <row r="148" spans="1:6" x14ac:dyDescent="0.2">
      <c r="A148" s="142" t="s">
        <v>4927</v>
      </c>
      <c r="B148" s="143">
        <v>10075</v>
      </c>
      <c r="C148" s="144" t="s">
        <v>37</v>
      </c>
      <c r="D148" s="145" t="s">
        <v>5</v>
      </c>
      <c r="E148" s="27">
        <v>81.206999999999994</v>
      </c>
      <c r="F148" s="28"/>
    </row>
    <row r="149" spans="1:6" x14ac:dyDescent="0.2">
      <c r="A149" s="142" t="s">
        <v>4927</v>
      </c>
      <c r="B149" s="143">
        <v>10098</v>
      </c>
      <c r="C149" s="144" t="s">
        <v>38</v>
      </c>
      <c r="D149" s="145" t="s">
        <v>39</v>
      </c>
      <c r="E149" s="27">
        <v>0.99750000000000005</v>
      </c>
      <c r="F149" s="28"/>
    </row>
    <row r="150" spans="1:6" x14ac:dyDescent="0.2">
      <c r="A150" s="142" t="s">
        <v>4927</v>
      </c>
      <c r="B150" s="143">
        <v>10100</v>
      </c>
      <c r="C150" s="144" t="s">
        <v>40</v>
      </c>
      <c r="D150" s="145" t="s">
        <v>5</v>
      </c>
      <c r="E150" s="27">
        <v>397.52420000000001</v>
      </c>
      <c r="F150" s="28"/>
    </row>
    <row r="151" spans="1:6" x14ac:dyDescent="0.2">
      <c r="A151" s="142" t="s">
        <v>4927</v>
      </c>
      <c r="B151" s="143">
        <v>10101</v>
      </c>
      <c r="C151" s="144" t="s">
        <v>41</v>
      </c>
      <c r="D151" s="145" t="s">
        <v>5</v>
      </c>
      <c r="E151" s="27">
        <v>443.7011</v>
      </c>
      <c r="F151" s="28"/>
    </row>
    <row r="152" spans="1:6" x14ac:dyDescent="0.2">
      <c r="A152" s="142" t="s">
        <v>4927</v>
      </c>
      <c r="B152" s="143">
        <v>10102</v>
      </c>
      <c r="C152" s="144" t="s">
        <v>42</v>
      </c>
      <c r="D152" s="145" t="s">
        <v>5</v>
      </c>
      <c r="E152" s="27">
        <v>489.24450000000002</v>
      </c>
      <c r="F152" s="28"/>
    </row>
    <row r="153" spans="1:6" x14ac:dyDescent="0.2">
      <c r="A153" s="142" t="s">
        <v>4927</v>
      </c>
      <c r="B153" s="143">
        <v>10103</v>
      </c>
      <c r="C153" s="144" t="s">
        <v>43</v>
      </c>
      <c r="D153" s="145" t="s">
        <v>5</v>
      </c>
      <c r="E153" s="27">
        <v>521.81060000000002</v>
      </c>
      <c r="F153" s="28"/>
    </row>
    <row r="154" spans="1:6" x14ac:dyDescent="0.2">
      <c r="A154" s="142" t="s">
        <v>4927</v>
      </c>
      <c r="B154" s="143">
        <v>10104</v>
      </c>
      <c r="C154" s="144" t="s">
        <v>44</v>
      </c>
      <c r="D154" s="145" t="s">
        <v>5</v>
      </c>
      <c r="E154" s="27">
        <v>604.71249999999998</v>
      </c>
      <c r="F154" s="28"/>
    </row>
    <row r="155" spans="1:6" x14ac:dyDescent="0.2">
      <c r="A155" s="142" t="s">
        <v>4927</v>
      </c>
      <c r="B155" s="143">
        <v>10105</v>
      </c>
      <c r="C155" s="144" t="s">
        <v>45</v>
      </c>
      <c r="D155" s="145" t="s">
        <v>5</v>
      </c>
      <c r="E155" s="27">
        <v>662.24379999999996</v>
      </c>
      <c r="F155" s="28"/>
    </row>
    <row r="156" spans="1:6" x14ac:dyDescent="0.2">
      <c r="A156" s="142" t="s">
        <v>4927</v>
      </c>
      <c r="B156" s="143">
        <v>10106</v>
      </c>
      <c r="C156" s="144" t="s">
        <v>46</v>
      </c>
      <c r="D156" s="145" t="s">
        <v>5</v>
      </c>
      <c r="E156" s="27">
        <v>791.66240000000005</v>
      </c>
      <c r="F156" s="28"/>
    </row>
    <row r="157" spans="1:6" x14ac:dyDescent="0.2">
      <c r="A157" s="142" t="s">
        <v>4927</v>
      </c>
      <c r="B157" s="143">
        <v>10107</v>
      </c>
      <c r="C157" s="144" t="s">
        <v>47</v>
      </c>
      <c r="D157" s="145" t="s">
        <v>5</v>
      </c>
      <c r="E157" s="27">
        <v>971.62189999999998</v>
      </c>
      <c r="F157" s="28"/>
    </row>
    <row r="158" spans="1:6" x14ac:dyDescent="0.2">
      <c r="A158" s="142" t="s">
        <v>4927</v>
      </c>
      <c r="B158" s="143">
        <v>10120</v>
      </c>
      <c r="C158" s="144" t="s">
        <v>48</v>
      </c>
      <c r="D158" s="145" t="s">
        <v>5</v>
      </c>
      <c r="E158" s="27">
        <v>117.76139999999999</v>
      </c>
      <c r="F158" s="28"/>
    </row>
    <row r="159" spans="1:6" x14ac:dyDescent="0.2">
      <c r="A159" s="142" t="s">
        <v>4927</v>
      </c>
      <c r="B159" s="143">
        <v>10121</v>
      </c>
      <c r="C159" s="144" t="s">
        <v>49</v>
      </c>
      <c r="D159" s="145" t="s">
        <v>5</v>
      </c>
      <c r="E159" s="27">
        <v>125.39579999999999</v>
      </c>
      <c r="F159" s="28"/>
    </row>
    <row r="160" spans="1:6" x14ac:dyDescent="0.2">
      <c r="A160" s="142" t="s">
        <v>4927</v>
      </c>
      <c r="B160" s="143">
        <v>10122</v>
      </c>
      <c r="C160" s="144" t="s">
        <v>50</v>
      </c>
      <c r="D160" s="145" t="s">
        <v>5</v>
      </c>
      <c r="E160" s="27">
        <v>142.1748</v>
      </c>
      <c r="F160" s="28"/>
    </row>
    <row r="161" spans="1:6" x14ac:dyDescent="0.2">
      <c r="A161" s="142" t="s">
        <v>4927</v>
      </c>
      <c r="B161" s="143">
        <v>10123</v>
      </c>
      <c r="C161" s="144" t="s">
        <v>51</v>
      </c>
      <c r="D161" s="145" t="s">
        <v>5</v>
      </c>
      <c r="E161" s="27">
        <v>151.4</v>
      </c>
      <c r="F161" s="28"/>
    </row>
    <row r="162" spans="1:6" x14ac:dyDescent="0.2">
      <c r="A162" s="142" t="s">
        <v>4927</v>
      </c>
      <c r="B162" s="143">
        <v>10124</v>
      </c>
      <c r="C162" s="144" t="s">
        <v>52</v>
      </c>
      <c r="D162" s="145" t="s">
        <v>5</v>
      </c>
      <c r="E162" s="27">
        <v>165.94149999999999</v>
      </c>
      <c r="F162" s="28"/>
    </row>
    <row r="163" spans="1:6" x14ac:dyDescent="0.2">
      <c r="A163" s="142" t="s">
        <v>4927</v>
      </c>
      <c r="B163" s="143">
        <v>10125</v>
      </c>
      <c r="C163" s="144" t="s">
        <v>53</v>
      </c>
      <c r="D163" s="145" t="s">
        <v>5</v>
      </c>
      <c r="E163" s="27">
        <v>174.3075</v>
      </c>
      <c r="F163" s="28"/>
    </row>
    <row r="164" spans="1:6" x14ac:dyDescent="0.2">
      <c r="A164" s="142" t="s">
        <v>4927</v>
      </c>
      <c r="B164" s="143">
        <v>10126</v>
      </c>
      <c r="C164" s="144" t="s">
        <v>54</v>
      </c>
      <c r="D164" s="145" t="s">
        <v>5</v>
      </c>
      <c r="E164" s="27">
        <v>197.8888</v>
      </c>
      <c r="F164" s="28"/>
    </row>
    <row r="165" spans="1:6" x14ac:dyDescent="0.2">
      <c r="A165" s="142" t="s">
        <v>4927</v>
      </c>
      <c r="B165" s="143">
        <v>10127</v>
      </c>
      <c r="C165" s="144" t="s">
        <v>55</v>
      </c>
      <c r="D165" s="145" t="s">
        <v>5</v>
      </c>
      <c r="E165" s="27">
        <v>272.09359999999998</v>
      </c>
      <c r="F165" s="28"/>
    </row>
    <row r="166" spans="1:6" x14ac:dyDescent="0.2">
      <c r="A166" s="142" t="s">
        <v>4927</v>
      </c>
      <c r="B166" s="143">
        <v>10500</v>
      </c>
      <c r="C166" s="144" t="s">
        <v>56</v>
      </c>
      <c r="D166" s="145"/>
      <c r="E166" s="27" t="s">
        <v>3</v>
      </c>
      <c r="F166" s="28"/>
    </row>
    <row r="167" spans="1:6" x14ac:dyDescent="0.2">
      <c r="A167" s="142" t="s">
        <v>4927</v>
      </c>
      <c r="B167" s="143">
        <v>10501</v>
      </c>
      <c r="C167" s="144" t="s">
        <v>57</v>
      </c>
      <c r="D167" s="145" t="s">
        <v>58</v>
      </c>
      <c r="E167" s="27">
        <v>74.379800000000003</v>
      </c>
      <c r="F167" s="28"/>
    </row>
    <row r="168" spans="1:6" x14ac:dyDescent="0.2">
      <c r="A168" s="142" t="s">
        <v>4927</v>
      </c>
      <c r="B168" s="143">
        <v>10502</v>
      </c>
      <c r="C168" s="144" t="s">
        <v>59</v>
      </c>
      <c r="D168" s="145" t="s">
        <v>58</v>
      </c>
      <c r="E168" s="27">
        <v>44.2</v>
      </c>
      <c r="F168" s="28"/>
    </row>
    <row r="169" spans="1:6" x14ac:dyDescent="0.2">
      <c r="A169" s="142" t="s">
        <v>4927</v>
      </c>
      <c r="B169" s="143">
        <v>10503</v>
      </c>
      <c r="C169" s="144" t="s">
        <v>60</v>
      </c>
      <c r="D169" s="145" t="s">
        <v>58</v>
      </c>
      <c r="E169" s="27">
        <v>75.168599999999998</v>
      </c>
      <c r="F169" s="28"/>
    </row>
    <row r="170" spans="1:6" x14ac:dyDescent="0.2">
      <c r="A170" s="142" t="s">
        <v>4927</v>
      </c>
      <c r="B170" s="143">
        <v>10504</v>
      </c>
      <c r="C170" s="144" t="s">
        <v>61</v>
      </c>
      <c r="D170" s="145" t="s">
        <v>58</v>
      </c>
      <c r="E170" s="27">
        <v>73.739999999999995</v>
      </c>
      <c r="F170" s="28"/>
    </row>
    <row r="171" spans="1:6" x14ac:dyDescent="0.2">
      <c r="A171" s="142" t="s">
        <v>4927</v>
      </c>
      <c r="B171" s="143">
        <v>10505</v>
      </c>
      <c r="C171" s="144" t="s">
        <v>62</v>
      </c>
      <c r="D171" s="145" t="s">
        <v>58</v>
      </c>
      <c r="E171" s="27">
        <v>237.68709999999999</v>
      </c>
      <c r="F171" s="28"/>
    </row>
    <row r="172" spans="1:6" x14ac:dyDescent="0.2">
      <c r="A172" s="142" t="s">
        <v>4927</v>
      </c>
      <c r="B172" s="143">
        <v>10506</v>
      </c>
      <c r="C172" s="144" t="s">
        <v>63</v>
      </c>
      <c r="D172" s="145" t="s">
        <v>58</v>
      </c>
      <c r="E172" s="27">
        <v>74.454300000000003</v>
      </c>
      <c r="F172" s="28"/>
    </row>
    <row r="173" spans="1:6" x14ac:dyDescent="0.2">
      <c r="A173" s="142" t="s">
        <v>4927</v>
      </c>
      <c r="B173" s="143">
        <v>10507</v>
      </c>
      <c r="C173" s="144" t="s">
        <v>64</v>
      </c>
      <c r="D173" s="145" t="s">
        <v>58</v>
      </c>
      <c r="E173" s="27">
        <v>44.2</v>
      </c>
      <c r="F173" s="28"/>
    </row>
    <row r="174" spans="1:6" x14ac:dyDescent="0.2">
      <c r="A174" s="142" t="s">
        <v>4927</v>
      </c>
      <c r="B174" s="143">
        <v>10508</v>
      </c>
      <c r="C174" s="144" t="s">
        <v>65</v>
      </c>
      <c r="D174" s="145" t="s">
        <v>39</v>
      </c>
      <c r="E174" s="27">
        <v>0.36899999999999999</v>
      </c>
      <c r="F174" s="28"/>
    </row>
    <row r="175" spans="1:6" x14ac:dyDescent="0.2">
      <c r="A175" s="142" t="s">
        <v>4927</v>
      </c>
      <c r="B175" s="143">
        <v>10509</v>
      </c>
      <c r="C175" s="144" t="s">
        <v>66</v>
      </c>
      <c r="D175" s="145" t="s">
        <v>39</v>
      </c>
      <c r="E175" s="27">
        <v>0.34920000000000001</v>
      </c>
      <c r="F175" s="28"/>
    </row>
    <row r="176" spans="1:6" x14ac:dyDescent="0.2">
      <c r="A176" s="142" t="s">
        <v>4927</v>
      </c>
      <c r="B176" s="143">
        <v>10510</v>
      </c>
      <c r="C176" s="144" t="s">
        <v>67</v>
      </c>
      <c r="D176" s="145" t="s">
        <v>39</v>
      </c>
      <c r="E176" s="27">
        <v>1.8484</v>
      </c>
      <c r="F176" s="28"/>
    </row>
    <row r="177" spans="1:6" x14ac:dyDescent="0.2">
      <c r="A177" s="142" t="s">
        <v>4927</v>
      </c>
      <c r="B177" s="143">
        <v>10511</v>
      </c>
      <c r="C177" s="144" t="s">
        <v>68</v>
      </c>
      <c r="D177" s="145" t="s">
        <v>39</v>
      </c>
      <c r="E177" s="27">
        <v>0.47310000000000002</v>
      </c>
      <c r="F177" s="28"/>
    </row>
    <row r="178" spans="1:6" x14ac:dyDescent="0.2">
      <c r="A178" s="142" t="s">
        <v>4927</v>
      </c>
      <c r="B178" s="143">
        <v>10515</v>
      </c>
      <c r="C178" s="144" t="s">
        <v>69</v>
      </c>
      <c r="D178" s="145" t="s">
        <v>39</v>
      </c>
      <c r="E178" s="27">
        <v>1.0757000000000001</v>
      </c>
      <c r="F178" s="28"/>
    </row>
    <row r="179" spans="1:6" x14ac:dyDescent="0.2">
      <c r="A179" s="142" t="s">
        <v>4927</v>
      </c>
      <c r="B179" s="143">
        <v>10516</v>
      </c>
      <c r="C179" s="144" t="s">
        <v>70</v>
      </c>
      <c r="D179" s="145" t="s">
        <v>39</v>
      </c>
      <c r="E179" s="27">
        <v>19.299700000000001</v>
      </c>
      <c r="F179" s="28"/>
    </row>
    <row r="180" spans="1:6" x14ac:dyDescent="0.2">
      <c r="A180" s="142" t="s">
        <v>4927</v>
      </c>
      <c r="B180" s="143">
        <v>10517</v>
      </c>
      <c r="C180" s="144" t="s">
        <v>71</v>
      </c>
      <c r="D180" s="145" t="s">
        <v>39</v>
      </c>
      <c r="E180" s="27">
        <v>0.42080000000000001</v>
      </c>
      <c r="F180" s="28"/>
    </row>
    <row r="181" spans="1:6" x14ac:dyDescent="0.2">
      <c r="A181" s="142" t="s">
        <v>4927</v>
      </c>
      <c r="B181" s="143">
        <v>10518</v>
      </c>
      <c r="C181" s="144" t="s">
        <v>72</v>
      </c>
      <c r="D181" s="145" t="s">
        <v>39</v>
      </c>
      <c r="E181" s="27">
        <v>2.4</v>
      </c>
      <c r="F181" s="28"/>
    </row>
    <row r="182" spans="1:6" x14ac:dyDescent="0.2">
      <c r="A182" s="142" t="s">
        <v>4927</v>
      </c>
      <c r="B182" s="143">
        <v>10520</v>
      </c>
      <c r="C182" s="144" t="s">
        <v>73</v>
      </c>
      <c r="D182" s="145" t="s">
        <v>58</v>
      </c>
      <c r="E182" s="27">
        <v>236.27109999999999</v>
      </c>
      <c r="F182" s="28"/>
    </row>
    <row r="183" spans="1:6" x14ac:dyDescent="0.2">
      <c r="A183" s="142" t="s">
        <v>4927</v>
      </c>
      <c r="B183" s="143">
        <v>10521</v>
      </c>
      <c r="C183" s="144" t="s">
        <v>74</v>
      </c>
      <c r="D183" s="145" t="s">
        <v>58</v>
      </c>
      <c r="E183" s="27">
        <v>244.5975</v>
      </c>
      <c r="F183" s="28"/>
    </row>
    <row r="184" spans="1:6" x14ac:dyDescent="0.2">
      <c r="A184" s="142" t="s">
        <v>4927</v>
      </c>
      <c r="B184" s="143">
        <v>10522</v>
      </c>
      <c r="C184" s="144" t="s">
        <v>75</v>
      </c>
      <c r="D184" s="145" t="s">
        <v>58</v>
      </c>
      <c r="E184" s="27">
        <v>252.6867</v>
      </c>
      <c r="F184" s="28"/>
    </row>
    <row r="185" spans="1:6" x14ac:dyDescent="0.2">
      <c r="A185" s="142" t="s">
        <v>4927</v>
      </c>
      <c r="B185" s="143">
        <v>10523</v>
      </c>
      <c r="C185" s="144" t="s">
        <v>76</v>
      </c>
      <c r="D185" s="145" t="s">
        <v>58</v>
      </c>
      <c r="E185" s="27">
        <v>256.09469999999999</v>
      </c>
      <c r="F185" s="28"/>
    </row>
    <row r="186" spans="1:6" x14ac:dyDescent="0.2">
      <c r="A186" s="142" t="s">
        <v>4927</v>
      </c>
      <c r="B186" s="143">
        <v>10524</v>
      </c>
      <c r="C186" s="144" t="s">
        <v>77</v>
      </c>
      <c r="D186" s="145" t="s">
        <v>58</v>
      </c>
      <c r="E186" s="27">
        <v>266.55160000000001</v>
      </c>
      <c r="F186" s="28"/>
    </row>
    <row r="187" spans="1:6" x14ac:dyDescent="0.2">
      <c r="A187" s="142" t="s">
        <v>4927</v>
      </c>
      <c r="B187" s="143">
        <v>10525</v>
      </c>
      <c r="C187" s="144" t="s">
        <v>78</v>
      </c>
      <c r="D187" s="145" t="s">
        <v>58</v>
      </c>
      <c r="E187" s="27">
        <v>272.17919999999998</v>
      </c>
      <c r="F187" s="28"/>
    </row>
    <row r="188" spans="1:6" x14ac:dyDescent="0.2">
      <c r="A188" s="142" t="s">
        <v>4927</v>
      </c>
      <c r="B188" s="143">
        <v>10526</v>
      </c>
      <c r="C188" s="144" t="s">
        <v>79</v>
      </c>
      <c r="D188" s="145" t="s">
        <v>58</v>
      </c>
      <c r="E188" s="27">
        <v>272.60250000000002</v>
      </c>
      <c r="F188" s="28"/>
    </row>
    <row r="189" spans="1:6" x14ac:dyDescent="0.2">
      <c r="A189" s="142" t="s">
        <v>4927</v>
      </c>
      <c r="B189" s="143">
        <v>10527</v>
      </c>
      <c r="C189" s="144" t="s">
        <v>80</v>
      </c>
      <c r="D189" s="145" t="s">
        <v>58</v>
      </c>
      <c r="E189" s="27">
        <v>275.26940000000002</v>
      </c>
      <c r="F189" s="28"/>
    </row>
    <row r="190" spans="1:6" x14ac:dyDescent="0.2">
      <c r="A190" s="142" t="s">
        <v>4927</v>
      </c>
      <c r="B190" s="143">
        <v>10528</v>
      </c>
      <c r="C190" s="144" t="s">
        <v>81</v>
      </c>
      <c r="D190" s="145" t="s">
        <v>58</v>
      </c>
      <c r="E190" s="27">
        <v>286.34350000000001</v>
      </c>
      <c r="F190" s="28"/>
    </row>
    <row r="191" spans="1:6" x14ac:dyDescent="0.2">
      <c r="A191" s="142" t="s">
        <v>4927</v>
      </c>
      <c r="B191" s="143">
        <v>10529</v>
      </c>
      <c r="C191" s="144" t="s">
        <v>82</v>
      </c>
      <c r="D191" s="145" t="s">
        <v>58</v>
      </c>
      <c r="E191" s="27">
        <v>290.41520000000003</v>
      </c>
      <c r="F191" s="28"/>
    </row>
    <row r="192" spans="1:6" x14ac:dyDescent="0.2">
      <c r="A192" s="142" t="s">
        <v>4927</v>
      </c>
      <c r="B192" s="143">
        <v>10530</v>
      </c>
      <c r="C192" s="144" t="s">
        <v>83</v>
      </c>
      <c r="D192" s="145" t="s">
        <v>58</v>
      </c>
      <c r="E192" s="27">
        <v>287.37779999999998</v>
      </c>
      <c r="F192" s="28"/>
    </row>
    <row r="193" spans="1:6" x14ac:dyDescent="0.2">
      <c r="A193" s="142" t="s">
        <v>4927</v>
      </c>
      <c r="B193" s="143">
        <v>10531</v>
      </c>
      <c r="C193" s="144" t="s">
        <v>84</v>
      </c>
      <c r="D193" s="145" t="s">
        <v>58</v>
      </c>
      <c r="E193" s="27">
        <v>304.90710000000001</v>
      </c>
      <c r="F193" s="28"/>
    </row>
    <row r="194" spans="1:6" x14ac:dyDescent="0.2">
      <c r="A194" s="142" t="s">
        <v>4927</v>
      </c>
      <c r="B194" s="143">
        <v>10532</v>
      </c>
      <c r="C194" s="144" t="s">
        <v>85</v>
      </c>
      <c r="D194" s="145" t="s">
        <v>58</v>
      </c>
      <c r="E194" s="27">
        <v>306.2747</v>
      </c>
      <c r="F194" s="28"/>
    </row>
    <row r="195" spans="1:6" x14ac:dyDescent="0.2">
      <c r="A195" s="142" t="s">
        <v>4927</v>
      </c>
      <c r="B195" s="143">
        <v>10533</v>
      </c>
      <c r="C195" s="144" t="s">
        <v>86</v>
      </c>
      <c r="D195" s="145" t="s">
        <v>58</v>
      </c>
      <c r="E195" s="27">
        <v>320.89679999999998</v>
      </c>
      <c r="F195" s="28"/>
    </row>
    <row r="196" spans="1:6" x14ac:dyDescent="0.2">
      <c r="A196" s="142" t="s">
        <v>4927</v>
      </c>
      <c r="B196" s="143">
        <v>10534</v>
      </c>
      <c r="C196" s="144" t="s">
        <v>87</v>
      </c>
      <c r="D196" s="145" t="s">
        <v>58</v>
      </c>
      <c r="E196" s="27">
        <v>327.70319999999998</v>
      </c>
      <c r="F196" s="28"/>
    </row>
    <row r="197" spans="1:6" x14ac:dyDescent="0.2">
      <c r="A197" s="142" t="s">
        <v>4927</v>
      </c>
      <c r="B197" s="143">
        <v>10535</v>
      </c>
      <c r="C197" s="144" t="s">
        <v>88</v>
      </c>
      <c r="D197" s="145" t="s">
        <v>58</v>
      </c>
      <c r="E197" s="27">
        <v>211.24799999999999</v>
      </c>
      <c r="F197" s="28"/>
    </row>
    <row r="198" spans="1:6" x14ac:dyDescent="0.2">
      <c r="A198" s="142" t="s">
        <v>4927</v>
      </c>
      <c r="B198" s="143">
        <v>10536</v>
      </c>
      <c r="C198" s="144" t="s">
        <v>89</v>
      </c>
      <c r="D198" s="145" t="s">
        <v>58</v>
      </c>
      <c r="E198" s="27">
        <v>318.5104</v>
      </c>
      <c r="F198" s="28"/>
    </row>
    <row r="199" spans="1:6" x14ac:dyDescent="0.2">
      <c r="A199" s="142" t="s">
        <v>4927</v>
      </c>
      <c r="B199" s="143">
        <v>10542</v>
      </c>
      <c r="C199" s="144" t="s">
        <v>90</v>
      </c>
      <c r="D199" s="145" t="s">
        <v>58</v>
      </c>
      <c r="E199" s="27">
        <v>67.5685</v>
      </c>
      <c r="F199" s="28"/>
    </row>
    <row r="200" spans="1:6" x14ac:dyDescent="0.2">
      <c r="A200" s="142" t="s">
        <v>4927</v>
      </c>
      <c r="B200" s="143">
        <v>10543</v>
      </c>
      <c r="C200" s="144" t="s">
        <v>91</v>
      </c>
      <c r="D200" s="145" t="s">
        <v>58</v>
      </c>
      <c r="E200" s="27">
        <v>67.283799999999999</v>
      </c>
      <c r="F200" s="28"/>
    </row>
    <row r="201" spans="1:6" x14ac:dyDescent="0.2">
      <c r="A201" s="142" t="s">
        <v>4927</v>
      </c>
      <c r="B201" s="143">
        <v>10544</v>
      </c>
      <c r="C201" s="144" t="s">
        <v>92</v>
      </c>
      <c r="D201" s="145" t="s">
        <v>58</v>
      </c>
      <c r="E201" s="27">
        <v>66.077100000000002</v>
      </c>
      <c r="F201" s="28"/>
    </row>
    <row r="202" spans="1:6" x14ac:dyDescent="0.2">
      <c r="A202" s="142" t="s">
        <v>4927</v>
      </c>
      <c r="B202" s="143">
        <v>10545</v>
      </c>
      <c r="C202" s="144" t="s">
        <v>93</v>
      </c>
      <c r="D202" s="145" t="s">
        <v>58</v>
      </c>
      <c r="E202" s="27">
        <v>67.931600000000003</v>
      </c>
      <c r="F202" s="28"/>
    </row>
    <row r="203" spans="1:6" x14ac:dyDescent="0.2">
      <c r="A203" s="142" t="s">
        <v>4927</v>
      </c>
      <c r="B203" s="143">
        <v>10546</v>
      </c>
      <c r="C203" s="144" t="s">
        <v>94</v>
      </c>
      <c r="D203" s="145" t="s">
        <v>58</v>
      </c>
      <c r="E203" s="27">
        <v>68.685699999999997</v>
      </c>
      <c r="F203" s="28"/>
    </row>
    <row r="204" spans="1:6" x14ac:dyDescent="0.2">
      <c r="A204" s="142" t="s">
        <v>4927</v>
      </c>
      <c r="B204" s="143">
        <v>10547</v>
      </c>
      <c r="C204" s="144" t="s">
        <v>95</v>
      </c>
      <c r="D204" s="145" t="s">
        <v>58</v>
      </c>
      <c r="E204" s="27">
        <v>76.929400000000001</v>
      </c>
      <c r="F204" s="28"/>
    </row>
    <row r="205" spans="1:6" x14ac:dyDescent="0.2">
      <c r="A205" s="142" t="s">
        <v>4927</v>
      </c>
      <c r="B205" s="143">
        <v>10548</v>
      </c>
      <c r="C205" s="144" t="s">
        <v>96</v>
      </c>
      <c r="D205" s="145" t="s">
        <v>58</v>
      </c>
      <c r="E205" s="27">
        <v>69.116500000000002</v>
      </c>
      <c r="F205" s="28"/>
    </row>
    <row r="206" spans="1:6" x14ac:dyDescent="0.2">
      <c r="A206" s="142" t="s">
        <v>4927</v>
      </c>
      <c r="B206" s="143">
        <v>10550</v>
      </c>
      <c r="C206" s="144" t="s">
        <v>97</v>
      </c>
      <c r="D206" s="145" t="s">
        <v>58</v>
      </c>
      <c r="E206" s="27">
        <v>71.755899999999997</v>
      </c>
      <c r="F206" s="28"/>
    </row>
    <row r="207" spans="1:6" x14ac:dyDescent="0.2">
      <c r="A207" s="142" t="s">
        <v>4927</v>
      </c>
      <c r="B207" s="143">
        <v>10552</v>
      </c>
      <c r="C207" s="144" t="s">
        <v>98</v>
      </c>
      <c r="D207" s="145" t="s">
        <v>58</v>
      </c>
      <c r="E207" s="27">
        <v>72.736999999999995</v>
      </c>
      <c r="F207" s="28"/>
    </row>
    <row r="208" spans="1:6" x14ac:dyDescent="0.2">
      <c r="A208" s="142" t="s">
        <v>4927</v>
      </c>
      <c r="B208" s="143">
        <v>10553</v>
      </c>
      <c r="C208" s="144" t="s">
        <v>99</v>
      </c>
      <c r="D208" s="145" t="s">
        <v>58</v>
      </c>
      <c r="E208" s="27">
        <v>69.578699999999998</v>
      </c>
      <c r="F208" s="28"/>
    </row>
    <row r="209" spans="1:6" x14ac:dyDescent="0.2">
      <c r="A209" s="142" t="s">
        <v>4927</v>
      </c>
      <c r="B209" s="143">
        <v>10554</v>
      </c>
      <c r="C209" s="144" t="s">
        <v>100</v>
      </c>
      <c r="D209" s="145" t="s">
        <v>58</v>
      </c>
      <c r="E209" s="27">
        <v>71.626000000000005</v>
      </c>
      <c r="F209" s="28"/>
    </row>
    <row r="210" spans="1:6" x14ac:dyDescent="0.2">
      <c r="A210" s="142" t="s">
        <v>4927</v>
      </c>
      <c r="B210" s="143">
        <v>10555</v>
      </c>
      <c r="C210" s="144" t="s">
        <v>101</v>
      </c>
      <c r="D210" s="145" t="s">
        <v>58</v>
      </c>
      <c r="E210" s="27">
        <v>67.004300000000001</v>
      </c>
      <c r="F210" s="28"/>
    </row>
    <row r="211" spans="1:6" x14ac:dyDescent="0.2">
      <c r="A211" s="142" t="s">
        <v>4927</v>
      </c>
      <c r="B211" s="143">
        <v>10558</v>
      </c>
      <c r="C211" s="144" t="s">
        <v>102</v>
      </c>
      <c r="D211" s="145" t="s">
        <v>58</v>
      </c>
      <c r="E211" s="27">
        <v>112.95820000000001</v>
      </c>
      <c r="F211" s="28"/>
    </row>
    <row r="212" spans="1:6" x14ac:dyDescent="0.2">
      <c r="A212" s="142" t="s">
        <v>4927</v>
      </c>
      <c r="B212" s="143">
        <v>10561</v>
      </c>
      <c r="C212" s="144" t="s">
        <v>103</v>
      </c>
      <c r="D212" s="145" t="s">
        <v>39</v>
      </c>
      <c r="E212" s="27">
        <v>0.38740000000000002</v>
      </c>
      <c r="F212" s="28"/>
    </row>
    <row r="213" spans="1:6" x14ac:dyDescent="0.2">
      <c r="A213" s="142" t="s">
        <v>4927</v>
      </c>
      <c r="B213" s="143">
        <v>10562</v>
      </c>
      <c r="C213" s="144" t="s">
        <v>104</v>
      </c>
      <c r="D213" s="145" t="s">
        <v>39</v>
      </c>
      <c r="E213" s="27">
        <v>0.49</v>
      </c>
      <c r="F213" s="28"/>
    </row>
    <row r="214" spans="1:6" x14ac:dyDescent="0.2">
      <c r="A214" s="142" t="s">
        <v>4927</v>
      </c>
      <c r="B214" s="143">
        <v>10564</v>
      </c>
      <c r="C214" s="144" t="s">
        <v>105</v>
      </c>
      <c r="D214" s="145" t="s">
        <v>39</v>
      </c>
      <c r="E214" s="27">
        <v>1.0368999999999999</v>
      </c>
      <c r="F214" s="28"/>
    </row>
    <row r="215" spans="1:6" x14ac:dyDescent="0.2">
      <c r="A215" s="142" t="s">
        <v>4927</v>
      </c>
      <c r="B215" s="143">
        <v>10565</v>
      </c>
      <c r="C215" s="144" t="s">
        <v>106</v>
      </c>
      <c r="D215" s="145" t="s">
        <v>39</v>
      </c>
      <c r="E215" s="27">
        <v>5.8109000000000002</v>
      </c>
      <c r="F215" s="28"/>
    </row>
    <row r="216" spans="1:6" x14ac:dyDescent="0.2">
      <c r="A216" s="142" t="s">
        <v>4927</v>
      </c>
      <c r="B216" s="143">
        <v>10566</v>
      </c>
      <c r="C216" s="144" t="s">
        <v>107</v>
      </c>
      <c r="D216" s="145" t="s">
        <v>39</v>
      </c>
      <c r="E216" s="27">
        <v>1.9486000000000001</v>
      </c>
      <c r="F216" s="28"/>
    </row>
    <row r="217" spans="1:6" x14ac:dyDescent="0.2">
      <c r="A217" s="142" t="s">
        <v>4927</v>
      </c>
      <c r="B217" s="143">
        <v>10570</v>
      </c>
      <c r="C217" s="144" t="s">
        <v>108</v>
      </c>
      <c r="D217" s="145" t="s">
        <v>39</v>
      </c>
      <c r="E217" s="27">
        <v>0.55959999999999999</v>
      </c>
      <c r="F217" s="28"/>
    </row>
    <row r="218" spans="1:6" x14ac:dyDescent="0.2">
      <c r="A218" s="142" t="s">
        <v>4927</v>
      </c>
      <c r="B218" s="143">
        <v>10580</v>
      </c>
      <c r="C218" s="144" t="s">
        <v>109</v>
      </c>
      <c r="D218" s="145" t="s">
        <v>58</v>
      </c>
      <c r="E218" s="27">
        <v>466.58949999999999</v>
      </c>
      <c r="F218" s="28"/>
    </row>
    <row r="219" spans="1:6" x14ac:dyDescent="0.2">
      <c r="A219" s="142" t="s">
        <v>4927</v>
      </c>
      <c r="B219" s="143">
        <v>10600</v>
      </c>
      <c r="C219" s="144" t="s">
        <v>110</v>
      </c>
      <c r="D219" s="145" t="s">
        <v>58</v>
      </c>
      <c r="E219" s="27">
        <v>139.1867</v>
      </c>
      <c r="F219" s="28"/>
    </row>
    <row r="220" spans="1:6" x14ac:dyDescent="0.2">
      <c r="A220" s="142" t="s">
        <v>4927</v>
      </c>
      <c r="B220" s="143">
        <v>10601</v>
      </c>
      <c r="C220" s="144" t="s">
        <v>111</v>
      </c>
      <c r="D220" s="145" t="s">
        <v>58</v>
      </c>
      <c r="E220" s="27">
        <v>160.4237</v>
      </c>
      <c r="F220" s="28"/>
    </row>
    <row r="221" spans="1:6" x14ac:dyDescent="0.2">
      <c r="A221" s="142" t="s">
        <v>4927</v>
      </c>
      <c r="B221" s="143">
        <v>10602</v>
      </c>
      <c r="C221" s="144" t="s">
        <v>112</v>
      </c>
      <c r="D221" s="145" t="s">
        <v>58</v>
      </c>
      <c r="E221" s="27">
        <v>160.5547</v>
      </c>
      <c r="F221" s="28"/>
    </row>
    <row r="222" spans="1:6" x14ac:dyDescent="0.2">
      <c r="A222" s="142" t="s">
        <v>4927</v>
      </c>
      <c r="B222" s="143">
        <v>10603</v>
      </c>
      <c r="C222" s="144" t="s">
        <v>113</v>
      </c>
      <c r="D222" s="145" t="s">
        <v>58</v>
      </c>
      <c r="E222" s="27">
        <v>162.71420000000001</v>
      </c>
      <c r="F222" s="28"/>
    </row>
    <row r="223" spans="1:6" x14ac:dyDescent="0.2">
      <c r="A223" s="142" t="s">
        <v>4927</v>
      </c>
      <c r="B223" s="143">
        <v>10604</v>
      </c>
      <c r="C223" s="144" t="s">
        <v>114</v>
      </c>
      <c r="D223" s="145" t="s">
        <v>58</v>
      </c>
      <c r="E223" s="27">
        <v>182.33539999999999</v>
      </c>
      <c r="F223" s="28"/>
    </row>
    <row r="224" spans="1:6" x14ac:dyDescent="0.2">
      <c r="A224" s="142" t="s">
        <v>4927</v>
      </c>
      <c r="B224" s="143">
        <v>10605</v>
      </c>
      <c r="C224" s="144" t="s">
        <v>115</v>
      </c>
      <c r="D224" s="145" t="s">
        <v>58</v>
      </c>
      <c r="E224" s="27">
        <v>182.4151</v>
      </c>
      <c r="F224" s="28"/>
    </row>
    <row r="225" spans="1:6" x14ac:dyDescent="0.2">
      <c r="A225" s="142" t="s">
        <v>4927</v>
      </c>
      <c r="B225" s="143">
        <v>10606</v>
      </c>
      <c r="C225" s="144" t="s">
        <v>116</v>
      </c>
      <c r="D225" s="145" t="s">
        <v>58</v>
      </c>
      <c r="E225" s="27">
        <v>219.93450000000001</v>
      </c>
      <c r="F225" s="28"/>
    </row>
    <row r="226" spans="1:6" x14ac:dyDescent="0.2">
      <c r="A226" s="142" t="s">
        <v>4927</v>
      </c>
      <c r="B226" s="143">
        <v>10607</v>
      </c>
      <c r="C226" s="144" t="s">
        <v>117</v>
      </c>
      <c r="D226" s="145" t="s">
        <v>58</v>
      </c>
      <c r="E226" s="27">
        <v>238.3956</v>
      </c>
      <c r="F226" s="28"/>
    </row>
    <row r="227" spans="1:6" x14ac:dyDescent="0.2">
      <c r="A227" s="142" t="s">
        <v>4927</v>
      </c>
      <c r="B227" s="143">
        <v>10608</v>
      </c>
      <c r="C227" s="144" t="s">
        <v>118</v>
      </c>
      <c r="D227" s="145" t="s">
        <v>58</v>
      </c>
      <c r="E227" s="27">
        <v>238.17070000000001</v>
      </c>
      <c r="F227" s="28"/>
    </row>
    <row r="228" spans="1:6" x14ac:dyDescent="0.2">
      <c r="A228" s="142" t="s">
        <v>4927</v>
      </c>
      <c r="B228" s="143">
        <v>10609</v>
      </c>
      <c r="C228" s="144" t="s">
        <v>119</v>
      </c>
      <c r="D228" s="145" t="s">
        <v>58</v>
      </c>
      <c r="E228" s="27">
        <v>238.24469999999999</v>
      </c>
      <c r="F228" s="28"/>
    </row>
    <row r="229" spans="1:6" x14ac:dyDescent="0.2">
      <c r="A229" s="142" t="s">
        <v>4927</v>
      </c>
      <c r="B229" s="143">
        <v>10610</v>
      </c>
      <c r="C229" s="144" t="s">
        <v>120</v>
      </c>
      <c r="D229" s="145" t="s">
        <v>58</v>
      </c>
      <c r="E229" s="27">
        <v>232.22229999999999</v>
      </c>
      <c r="F229" s="28"/>
    </row>
    <row r="230" spans="1:6" x14ac:dyDescent="0.2">
      <c r="A230" s="142" t="s">
        <v>4927</v>
      </c>
      <c r="B230" s="143">
        <v>10611</v>
      </c>
      <c r="C230" s="144" t="s">
        <v>121</v>
      </c>
      <c r="D230" s="145" t="s">
        <v>58</v>
      </c>
      <c r="E230" s="27">
        <v>250.44970000000001</v>
      </c>
      <c r="F230" s="28"/>
    </row>
    <row r="231" spans="1:6" x14ac:dyDescent="0.2">
      <c r="A231" s="142" t="s">
        <v>4927</v>
      </c>
      <c r="B231" s="143">
        <v>10612</v>
      </c>
      <c r="C231" s="144" t="s">
        <v>122</v>
      </c>
      <c r="D231" s="145" t="s">
        <v>58</v>
      </c>
      <c r="E231" s="27">
        <v>250.2276</v>
      </c>
      <c r="F231" s="28"/>
    </row>
    <row r="232" spans="1:6" x14ac:dyDescent="0.2">
      <c r="A232" s="142" t="s">
        <v>4927</v>
      </c>
      <c r="B232" s="143">
        <v>10613</v>
      </c>
      <c r="C232" s="144" t="s">
        <v>123</v>
      </c>
      <c r="D232" s="145" t="s">
        <v>58</v>
      </c>
      <c r="E232" s="27">
        <v>250.2988</v>
      </c>
      <c r="F232" s="28"/>
    </row>
    <row r="233" spans="1:6" x14ac:dyDescent="0.2">
      <c r="A233" s="142" t="s">
        <v>4927</v>
      </c>
      <c r="B233" s="143">
        <v>10614</v>
      </c>
      <c r="C233" s="144" t="s">
        <v>124</v>
      </c>
      <c r="D233" s="145" t="s">
        <v>58</v>
      </c>
      <c r="E233" s="27">
        <v>245.3518</v>
      </c>
      <c r="F233" s="28"/>
    </row>
    <row r="234" spans="1:6" x14ac:dyDescent="0.2">
      <c r="A234" s="142" t="s">
        <v>4927</v>
      </c>
      <c r="B234" s="143">
        <v>10615</v>
      </c>
      <c r="C234" s="144" t="s">
        <v>125</v>
      </c>
      <c r="D234" s="145" t="s">
        <v>58</v>
      </c>
      <c r="E234" s="27">
        <v>263.34550000000002</v>
      </c>
      <c r="F234" s="28"/>
    </row>
    <row r="235" spans="1:6" x14ac:dyDescent="0.2">
      <c r="A235" s="142" t="s">
        <v>4927</v>
      </c>
      <c r="B235" s="143">
        <v>10616</v>
      </c>
      <c r="C235" s="144" t="s">
        <v>126</v>
      </c>
      <c r="D235" s="145" t="s">
        <v>58</v>
      </c>
      <c r="E235" s="27">
        <v>263.12630000000001</v>
      </c>
      <c r="F235" s="28"/>
    </row>
    <row r="236" spans="1:6" x14ac:dyDescent="0.2">
      <c r="A236" s="142" t="s">
        <v>4927</v>
      </c>
      <c r="B236" s="143">
        <v>10617</v>
      </c>
      <c r="C236" s="144" t="s">
        <v>127</v>
      </c>
      <c r="D236" s="145" t="s">
        <v>58</v>
      </c>
      <c r="E236" s="27">
        <v>263.19749999999999</v>
      </c>
      <c r="F236" s="28"/>
    </row>
    <row r="237" spans="1:6" x14ac:dyDescent="0.2">
      <c r="A237" s="142" t="s">
        <v>4927</v>
      </c>
      <c r="B237" s="143">
        <v>10618</v>
      </c>
      <c r="C237" s="144" t="s">
        <v>128</v>
      </c>
      <c r="D237" s="145" t="s">
        <v>58</v>
      </c>
      <c r="E237" s="27">
        <v>274.76650000000001</v>
      </c>
      <c r="F237" s="28"/>
    </row>
    <row r="238" spans="1:6" x14ac:dyDescent="0.2">
      <c r="A238" s="142" t="s">
        <v>4927</v>
      </c>
      <c r="B238" s="143">
        <v>10619</v>
      </c>
      <c r="C238" s="144" t="s">
        <v>129</v>
      </c>
      <c r="D238" s="145" t="s">
        <v>58</v>
      </c>
      <c r="E238" s="27">
        <v>274.55009999999999</v>
      </c>
      <c r="F238" s="28"/>
    </row>
    <row r="239" spans="1:6" x14ac:dyDescent="0.2">
      <c r="A239" s="142" t="s">
        <v>4927</v>
      </c>
      <c r="B239" s="143">
        <v>10620</v>
      </c>
      <c r="C239" s="144" t="s">
        <v>130</v>
      </c>
      <c r="D239" s="145" t="s">
        <v>58</v>
      </c>
      <c r="E239" s="27">
        <v>274.62130000000002</v>
      </c>
      <c r="F239" s="28"/>
    </row>
    <row r="240" spans="1:6" x14ac:dyDescent="0.2">
      <c r="A240" s="142" t="s">
        <v>4927</v>
      </c>
      <c r="B240" s="143">
        <v>10621</v>
      </c>
      <c r="C240" s="144" t="s">
        <v>131</v>
      </c>
      <c r="D240" s="145" t="s">
        <v>58</v>
      </c>
      <c r="E240" s="27">
        <v>288.08190000000002</v>
      </c>
      <c r="F240" s="28"/>
    </row>
    <row r="241" spans="1:6" x14ac:dyDescent="0.2">
      <c r="A241" s="142" t="s">
        <v>4927</v>
      </c>
      <c r="B241" s="143">
        <v>10622</v>
      </c>
      <c r="C241" s="144" t="s">
        <v>132</v>
      </c>
      <c r="D241" s="145" t="s">
        <v>58</v>
      </c>
      <c r="E241" s="27">
        <v>288.08190000000002</v>
      </c>
      <c r="F241" s="28"/>
    </row>
    <row r="242" spans="1:6" x14ac:dyDescent="0.2">
      <c r="A242" s="142" t="s">
        <v>4927</v>
      </c>
      <c r="B242" s="143">
        <v>10623</v>
      </c>
      <c r="C242" s="144" t="s">
        <v>133</v>
      </c>
      <c r="D242" s="145" t="s">
        <v>58</v>
      </c>
      <c r="E242" s="27">
        <v>288.15309999999999</v>
      </c>
      <c r="F242" s="28"/>
    </row>
    <row r="243" spans="1:6" x14ac:dyDescent="0.2">
      <c r="A243" s="142" t="s">
        <v>4927</v>
      </c>
      <c r="B243" s="143">
        <v>10624</v>
      </c>
      <c r="C243" s="144" t="s">
        <v>134</v>
      </c>
      <c r="D243" s="145" t="s">
        <v>58</v>
      </c>
      <c r="E243" s="27">
        <v>294.5856</v>
      </c>
      <c r="F243" s="28"/>
    </row>
    <row r="244" spans="1:6" x14ac:dyDescent="0.2">
      <c r="A244" s="142" t="s">
        <v>4927</v>
      </c>
      <c r="B244" s="143">
        <v>10625</v>
      </c>
      <c r="C244" s="144" t="s">
        <v>135</v>
      </c>
      <c r="D244" s="145" t="s">
        <v>58</v>
      </c>
      <c r="E244" s="27">
        <v>294.38630000000001</v>
      </c>
      <c r="F244" s="28"/>
    </row>
    <row r="245" spans="1:6" x14ac:dyDescent="0.2">
      <c r="A245" s="142" t="s">
        <v>4927</v>
      </c>
      <c r="B245" s="143">
        <v>10626</v>
      </c>
      <c r="C245" s="144" t="s">
        <v>136</v>
      </c>
      <c r="D245" s="145" t="s">
        <v>58</v>
      </c>
      <c r="E245" s="27">
        <v>294.45460000000003</v>
      </c>
      <c r="F245" s="28"/>
    </row>
    <row r="246" spans="1:6" x14ac:dyDescent="0.2">
      <c r="A246" s="142" t="s">
        <v>4927</v>
      </c>
      <c r="B246" s="143">
        <v>10627</v>
      </c>
      <c r="C246" s="144" t="s">
        <v>137</v>
      </c>
      <c r="D246" s="145" t="s">
        <v>58</v>
      </c>
      <c r="E246" s="27">
        <v>213.67830000000001</v>
      </c>
      <c r="F246" s="28"/>
    </row>
    <row r="247" spans="1:6" x14ac:dyDescent="0.2">
      <c r="A247" s="142" t="s">
        <v>4927</v>
      </c>
      <c r="B247" s="143">
        <v>10628</v>
      </c>
      <c r="C247" s="144" t="s">
        <v>138</v>
      </c>
      <c r="D247" s="145" t="s">
        <v>58</v>
      </c>
      <c r="E247" s="27">
        <v>476.62009999999998</v>
      </c>
      <c r="F247" s="28"/>
    </row>
    <row r="248" spans="1:6" x14ac:dyDescent="0.2">
      <c r="A248" s="142" t="s">
        <v>4927</v>
      </c>
      <c r="B248" s="143">
        <v>10629</v>
      </c>
      <c r="C248" s="144" t="s">
        <v>139</v>
      </c>
      <c r="D248" s="145" t="s">
        <v>58</v>
      </c>
      <c r="E248" s="27">
        <v>421.34249999999997</v>
      </c>
      <c r="F248" s="28"/>
    </row>
    <row r="249" spans="1:6" x14ac:dyDescent="0.2">
      <c r="A249" s="142" t="s">
        <v>4927</v>
      </c>
      <c r="B249" s="143">
        <v>10630</v>
      </c>
      <c r="C249" s="144" t="s">
        <v>140</v>
      </c>
      <c r="D249" s="145" t="s">
        <v>58</v>
      </c>
      <c r="E249" s="27">
        <v>420.47390000000001</v>
      </c>
      <c r="F249" s="28"/>
    </row>
    <row r="250" spans="1:6" x14ac:dyDescent="0.2">
      <c r="A250" s="142" t="s">
        <v>4927</v>
      </c>
      <c r="B250" s="143">
        <v>10631</v>
      </c>
      <c r="C250" s="144" t="s">
        <v>141</v>
      </c>
      <c r="D250" s="145" t="s">
        <v>58</v>
      </c>
      <c r="E250" s="27">
        <v>370.4196</v>
      </c>
      <c r="F250" s="28"/>
    </row>
    <row r="251" spans="1:6" x14ac:dyDescent="0.2">
      <c r="A251" s="142" t="s">
        <v>4927</v>
      </c>
      <c r="B251" s="143">
        <v>10632</v>
      </c>
      <c r="C251" s="144" t="s">
        <v>142</v>
      </c>
      <c r="D251" s="145" t="s">
        <v>58</v>
      </c>
      <c r="E251" s="27">
        <v>369.55110000000002</v>
      </c>
      <c r="F251" s="28"/>
    </row>
    <row r="252" spans="1:6" x14ac:dyDescent="0.2">
      <c r="A252" s="142" t="s">
        <v>4927</v>
      </c>
      <c r="B252" s="143">
        <v>10633</v>
      </c>
      <c r="C252" s="144" t="s">
        <v>143</v>
      </c>
      <c r="D252" s="145" t="s">
        <v>58</v>
      </c>
      <c r="E252" s="27">
        <v>339.69760000000002</v>
      </c>
      <c r="F252" s="28"/>
    </row>
    <row r="253" spans="1:6" x14ac:dyDescent="0.2">
      <c r="A253" s="142" t="s">
        <v>4927</v>
      </c>
      <c r="B253" s="143">
        <v>10634</v>
      </c>
      <c r="C253" s="144" t="s">
        <v>144</v>
      </c>
      <c r="D253" s="145" t="s">
        <v>58</v>
      </c>
      <c r="E253" s="27">
        <v>338.82900000000001</v>
      </c>
      <c r="F253" s="28"/>
    </row>
    <row r="254" spans="1:6" x14ac:dyDescent="0.2">
      <c r="A254" s="142" t="s">
        <v>4927</v>
      </c>
      <c r="B254" s="143">
        <v>10635</v>
      </c>
      <c r="C254" s="144" t="s">
        <v>145</v>
      </c>
      <c r="D254" s="145" t="s">
        <v>58</v>
      </c>
      <c r="E254" s="27">
        <v>319.07589999999999</v>
      </c>
      <c r="F254" s="28"/>
    </row>
    <row r="255" spans="1:6" x14ac:dyDescent="0.2">
      <c r="A255" s="142" t="s">
        <v>4927</v>
      </c>
      <c r="B255" s="143">
        <v>10636</v>
      </c>
      <c r="C255" s="144" t="s">
        <v>146</v>
      </c>
      <c r="D255" s="145" t="s">
        <v>58</v>
      </c>
      <c r="E255" s="27">
        <v>318.20740000000001</v>
      </c>
      <c r="F255" s="28"/>
    </row>
    <row r="256" spans="1:6" x14ac:dyDescent="0.2">
      <c r="A256" s="142" t="s">
        <v>4927</v>
      </c>
      <c r="B256" s="143">
        <v>10637</v>
      </c>
      <c r="C256" s="144" t="s">
        <v>147</v>
      </c>
      <c r="D256" s="145" t="s">
        <v>58</v>
      </c>
      <c r="E256" s="27">
        <v>304.34620000000001</v>
      </c>
      <c r="F256" s="28"/>
    </row>
    <row r="257" spans="1:6" x14ac:dyDescent="0.2">
      <c r="A257" s="142" t="s">
        <v>4927</v>
      </c>
      <c r="B257" s="143">
        <v>10638</v>
      </c>
      <c r="C257" s="144" t="s">
        <v>148</v>
      </c>
      <c r="D257" s="145" t="s">
        <v>58</v>
      </c>
      <c r="E257" s="27">
        <v>303.4776</v>
      </c>
      <c r="F257" s="28"/>
    </row>
    <row r="258" spans="1:6" x14ac:dyDescent="0.2">
      <c r="A258" s="142" t="s">
        <v>4927</v>
      </c>
      <c r="B258" s="143">
        <v>10639</v>
      </c>
      <c r="C258" s="144" t="s">
        <v>149</v>
      </c>
      <c r="D258" s="145" t="s">
        <v>58</v>
      </c>
      <c r="E258" s="27">
        <v>282.09039999999999</v>
      </c>
      <c r="F258" s="28"/>
    </row>
    <row r="259" spans="1:6" x14ac:dyDescent="0.2">
      <c r="A259" s="142" t="s">
        <v>4927</v>
      </c>
      <c r="B259" s="143">
        <v>10640</v>
      </c>
      <c r="C259" s="144" t="s">
        <v>150</v>
      </c>
      <c r="D259" s="145" t="s">
        <v>58</v>
      </c>
      <c r="E259" s="27">
        <v>281.22179999999997</v>
      </c>
      <c r="F259" s="28"/>
    </row>
    <row r="260" spans="1:6" x14ac:dyDescent="0.2">
      <c r="A260" s="142" t="s">
        <v>4927</v>
      </c>
      <c r="B260" s="143">
        <v>10641</v>
      </c>
      <c r="C260" s="144" t="s">
        <v>151</v>
      </c>
      <c r="D260" s="145" t="s">
        <v>58</v>
      </c>
      <c r="E260" s="27">
        <v>259.58139999999997</v>
      </c>
      <c r="F260" s="28"/>
    </row>
    <row r="261" spans="1:6" x14ac:dyDescent="0.2">
      <c r="A261" s="142" t="s">
        <v>4927</v>
      </c>
      <c r="B261" s="143">
        <v>10642</v>
      </c>
      <c r="C261" s="144" t="s">
        <v>152</v>
      </c>
      <c r="D261" s="145" t="s">
        <v>58</v>
      </c>
      <c r="E261" s="27">
        <v>258.71280000000002</v>
      </c>
      <c r="F261" s="28"/>
    </row>
    <row r="262" spans="1:6" x14ac:dyDescent="0.2">
      <c r="A262" s="142" t="s">
        <v>4927</v>
      </c>
      <c r="B262" s="143">
        <v>10643</v>
      </c>
      <c r="C262" s="144" t="s">
        <v>153</v>
      </c>
      <c r="D262" s="145" t="s">
        <v>58</v>
      </c>
      <c r="E262" s="27">
        <v>442.98289999999997</v>
      </c>
      <c r="F262" s="28"/>
    </row>
    <row r="263" spans="1:6" x14ac:dyDescent="0.2">
      <c r="A263" s="142" t="s">
        <v>4927</v>
      </c>
      <c r="B263" s="143">
        <v>10644</v>
      </c>
      <c r="C263" s="144" t="s">
        <v>154</v>
      </c>
      <c r="D263" s="145" t="s">
        <v>58</v>
      </c>
      <c r="E263" s="27">
        <v>366.63459999999998</v>
      </c>
      <c r="F263" s="28"/>
    </row>
    <row r="264" spans="1:6" x14ac:dyDescent="0.2">
      <c r="A264" s="142" t="s">
        <v>4927</v>
      </c>
      <c r="B264" s="143">
        <v>10645</v>
      </c>
      <c r="C264" s="144" t="s">
        <v>155</v>
      </c>
      <c r="D264" s="145" t="s">
        <v>58</v>
      </c>
      <c r="E264" s="27">
        <v>309.5095</v>
      </c>
      <c r="F264" s="28"/>
    </row>
    <row r="265" spans="1:6" x14ac:dyDescent="0.2">
      <c r="A265" s="142" t="s">
        <v>4927</v>
      </c>
      <c r="B265" s="143">
        <v>10646</v>
      </c>
      <c r="C265" s="144" t="s">
        <v>156</v>
      </c>
      <c r="D265" s="145" t="s">
        <v>58</v>
      </c>
      <c r="E265" s="27">
        <v>418.94439999999997</v>
      </c>
      <c r="F265" s="28"/>
    </row>
    <row r="266" spans="1:6" x14ac:dyDescent="0.2">
      <c r="A266" s="142" t="s">
        <v>4927</v>
      </c>
      <c r="B266" s="143">
        <v>10647</v>
      </c>
      <c r="C266" s="144" t="s">
        <v>157</v>
      </c>
      <c r="D266" s="145" t="s">
        <v>58</v>
      </c>
      <c r="E266" s="27">
        <v>436.70909999999998</v>
      </c>
      <c r="F266" s="28"/>
    </row>
    <row r="267" spans="1:6" x14ac:dyDescent="0.2">
      <c r="A267" s="142" t="s">
        <v>4927</v>
      </c>
      <c r="B267" s="143">
        <v>10648</v>
      </c>
      <c r="C267" s="144" t="s">
        <v>158</v>
      </c>
      <c r="D267" s="145" t="s">
        <v>58</v>
      </c>
      <c r="E267" s="27">
        <v>359.69349999999997</v>
      </c>
      <c r="F267" s="28"/>
    </row>
    <row r="268" spans="1:6" x14ac:dyDescent="0.2">
      <c r="A268" s="142" t="s">
        <v>4927</v>
      </c>
      <c r="B268" s="143">
        <v>10649</v>
      </c>
      <c r="C268" s="144" t="s">
        <v>159</v>
      </c>
      <c r="D268" s="145" t="s">
        <v>58</v>
      </c>
      <c r="E268" s="27">
        <v>344.76510000000002</v>
      </c>
      <c r="F268" s="28"/>
    </row>
    <row r="269" spans="1:6" x14ac:dyDescent="0.2">
      <c r="A269" s="142" t="s">
        <v>4927</v>
      </c>
      <c r="B269" s="143">
        <v>10700</v>
      </c>
      <c r="C269" s="144" t="s">
        <v>160</v>
      </c>
      <c r="D269" s="145"/>
      <c r="E269" s="27" t="s">
        <v>3</v>
      </c>
      <c r="F269" s="28"/>
    </row>
    <row r="270" spans="1:6" x14ac:dyDescent="0.2">
      <c r="A270" s="142" t="s">
        <v>4927</v>
      </c>
      <c r="B270" s="143">
        <v>10705</v>
      </c>
      <c r="C270" s="144" t="s">
        <v>161</v>
      </c>
      <c r="D270" s="145" t="s">
        <v>39</v>
      </c>
      <c r="E270" s="27">
        <v>3.5592999999999999</v>
      </c>
      <c r="F270" s="28"/>
    </row>
    <row r="271" spans="1:6" x14ac:dyDescent="0.2">
      <c r="A271" s="142" t="s">
        <v>4927</v>
      </c>
      <c r="B271" s="143">
        <v>10710</v>
      </c>
      <c r="C271" s="144" t="s">
        <v>162</v>
      </c>
      <c r="D271" s="145" t="s">
        <v>39</v>
      </c>
      <c r="E271" s="27">
        <v>26.706700000000001</v>
      </c>
      <c r="F271" s="28"/>
    </row>
    <row r="272" spans="1:6" x14ac:dyDescent="0.2">
      <c r="A272" s="142" t="s">
        <v>4927</v>
      </c>
      <c r="B272" s="143">
        <v>10715</v>
      </c>
      <c r="C272" s="144" t="s">
        <v>163</v>
      </c>
      <c r="D272" s="145" t="s">
        <v>39</v>
      </c>
      <c r="E272" s="27">
        <v>6.1980000000000004</v>
      </c>
      <c r="F272" s="28"/>
    </row>
    <row r="273" spans="1:6" x14ac:dyDescent="0.2">
      <c r="A273" s="142" t="s">
        <v>4927</v>
      </c>
      <c r="B273" s="143">
        <v>10720</v>
      </c>
      <c r="C273" s="144" t="s">
        <v>164</v>
      </c>
      <c r="D273" s="145" t="s">
        <v>39</v>
      </c>
      <c r="E273" s="27">
        <v>2.7172000000000001</v>
      </c>
      <c r="F273" s="28"/>
    </row>
    <row r="274" spans="1:6" x14ac:dyDescent="0.2">
      <c r="A274" s="142" t="s">
        <v>4927</v>
      </c>
      <c r="B274" s="143">
        <v>10730</v>
      </c>
      <c r="C274" s="144" t="s">
        <v>165</v>
      </c>
      <c r="D274" s="145" t="s">
        <v>39</v>
      </c>
      <c r="E274" s="27">
        <v>17.2117</v>
      </c>
      <c r="F274" s="28"/>
    </row>
    <row r="275" spans="1:6" x14ac:dyDescent="0.2">
      <c r="A275" s="142" t="s">
        <v>4927</v>
      </c>
      <c r="B275" s="143">
        <v>11000</v>
      </c>
      <c r="C275" s="144" t="s">
        <v>166</v>
      </c>
      <c r="D275" s="145"/>
      <c r="E275" s="27" t="s">
        <v>3</v>
      </c>
      <c r="F275" s="28"/>
    </row>
    <row r="276" spans="1:6" x14ac:dyDescent="0.2">
      <c r="A276" s="142" t="s">
        <v>4927</v>
      </c>
      <c r="B276" s="143">
        <v>11001</v>
      </c>
      <c r="C276" s="144" t="s">
        <v>167</v>
      </c>
      <c r="D276" s="145" t="s">
        <v>168</v>
      </c>
      <c r="E276" s="27">
        <v>6.4767000000000001</v>
      </c>
      <c r="F276" s="28"/>
    </row>
    <row r="277" spans="1:6" x14ac:dyDescent="0.2">
      <c r="A277" s="142" t="s">
        <v>4927</v>
      </c>
      <c r="B277" s="143">
        <v>11010</v>
      </c>
      <c r="C277" s="144" t="s">
        <v>169</v>
      </c>
      <c r="D277" s="145" t="s">
        <v>170</v>
      </c>
      <c r="E277" s="27">
        <v>17.087199999999999</v>
      </c>
      <c r="F277" s="28"/>
    </row>
    <row r="278" spans="1:6" x14ac:dyDescent="0.2">
      <c r="A278" s="142" t="s">
        <v>4927</v>
      </c>
      <c r="B278" s="143">
        <v>11011</v>
      </c>
      <c r="C278" s="144" t="s">
        <v>171</v>
      </c>
      <c r="D278" s="145" t="s">
        <v>170</v>
      </c>
      <c r="E278" s="27">
        <v>19.600200000000001</v>
      </c>
      <c r="F278" s="28"/>
    </row>
    <row r="279" spans="1:6" x14ac:dyDescent="0.2">
      <c r="A279" s="142" t="s">
        <v>4927</v>
      </c>
      <c r="B279" s="143">
        <v>11012</v>
      </c>
      <c r="C279" s="144" t="s">
        <v>172</v>
      </c>
      <c r="D279" s="145" t="s">
        <v>170</v>
      </c>
      <c r="E279" s="27">
        <v>22.018599999999999</v>
      </c>
      <c r="F279" s="28"/>
    </row>
    <row r="280" spans="1:6" x14ac:dyDescent="0.2">
      <c r="A280" s="142" t="s">
        <v>4927</v>
      </c>
      <c r="B280" s="143">
        <v>11019</v>
      </c>
      <c r="C280" s="144" t="s">
        <v>173</v>
      </c>
      <c r="D280" s="145" t="s">
        <v>170</v>
      </c>
      <c r="E280" s="27">
        <v>6.65</v>
      </c>
      <c r="F280" s="28"/>
    </row>
    <row r="281" spans="1:6" x14ac:dyDescent="0.2">
      <c r="A281" s="142" t="s">
        <v>4927</v>
      </c>
      <c r="B281" s="143">
        <v>11020</v>
      </c>
      <c r="C281" s="144" t="s">
        <v>174</v>
      </c>
      <c r="D281" s="145" t="s">
        <v>170</v>
      </c>
      <c r="E281" s="27">
        <v>9.8424999999999994</v>
      </c>
      <c r="F281" s="28"/>
    </row>
    <row r="282" spans="1:6" x14ac:dyDescent="0.2">
      <c r="A282" s="142" t="s">
        <v>4927</v>
      </c>
      <c r="B282" s="143">
        <v>11021</v>
      </c>
      <c r="C282" s="144" t="s">
        <v>175</v>
      </c>
      <c r="D282" s="145" t="s">
        <v>170</v>
      </c>
      <c r="E282" s="27">
        <v>12.2156</v>
      </c>
      <c r="F282" s="28"/>
    </row>
    <row r="283" spans="1:6" x14ac:dyDescent="0.2">
      <c r="A283" s="142" t="s">
        <v>4927</v>
      </c>
      <c r="B283" s="143">
        <v>11037</v>
      </c>
      <c r="C283" s="144" t="s">
        <v>176</v>
      </c>
      <c r="D283" s="145" t="s">
        <v>5</v>
      </c>
      <c r="E283" s="27">
        <v>43.4283</v>
      </c>
      <c r="F283" s="28"/>
    </row>
    <row r="284" spans="1:6" x14ac:dyDescent="0.2">
      <c r="A284" s="142" t="s">
        <v>4927</v>
      </c>
      <c r="B284" s="143">
        <v>11044</v>
      </c>
      <c r="C284" s="144" t="s">
        <v>177</v>
      </c>
      <c r="D284" s="145" t="s">
        <v>5</v>
      </c>
      <c r="E284" s="27">
        <v>0.62080000000000002</v>
      </c>
      <c r="F284" s="28"/>
    </row>
    <row r="285" spans="1:6" x14ac:dyDescent="0.2">
      <c r="A285" s="142" t="s">
        <v>4927</v>
      </c>
      <c r="B285" s="143">
        <v>11046</v>
      </c>
      <c r="C285" s="144" t="s">
        <v>178</v>
      </c>
      <c r="D285" s="145" t="s">
        <v>5</v>
      </c>
      <c r="E285" s="27">
        <v>2.4108999999999998</v>
      </c>
      <c r="F285" s="28"/>
    </row>
    <row r="286" spans="1:6" x14ac:dyDescent="0.2">
      <c r="A286" s="142" t="s">
        <v>4927</v>
      </c>
      <c r="B286" s="143">
        <v>11048</v>
      </c>
      <c r="C286" s="144" t="s">
        <v>179</v>
      </c>
      <c r="D286" s="145" t="s">
        <v>5</v>
      </c>
      <c r="E286" s="27">
        <v>86.337400000000002</v>
      </c>
      <c r="F286" s="28"/>
    </row>
    <row r="287" spans="1:6" x14ac:dyDescent="0.2">
      <c r="A287" s="142" t="s">
        <v>4927</v>
      </c>
      <c r="B287" s="143">
        <v>11050</v>
      </c>
      <c r="C287" s="144" t="s">
        <v>180</v>
      </c>
      <c r="D287" s="145" t="s">
        <v>5</v>
      </c>
      <c r="E287" s="27">
        <v>5.1246999999999998</v>
      </c>
      <c r="F287" s="28"/>
    </row>
    <row r="288" spans="1:6" x14ac:dyDescent="0.2">
      <c r="A288" s="142" t="s">
        <v>4927</v>
      </c>
      <c r="B288" s="143">
        <v>11063</v>
      </c>
      <c r="C288" s="144" t="s">
        <v>181</v>
      </c>
      <c r="D288" s="145" t="s">
        <v>5</v>
      </c>
      <c r="E288" s="27">
        <v>1.6947000000000001</v>
      </c>
      <c r="F288" s="28"/>
    </row>
    <row r="289" spans="1:6" x14ac:dyDescent="0.2">
      <c r="A289" s="142" t="s">
        <v>4927</v>
      </c>
      <c r="B289" s="143">
        <v>11064</v>
      </c>
      <c r="C289" s="144" t="s">
        <v>182</v>
      </c>
      <c r="D289" s="145" t="s">
        <v>5</v>
      </c>
      <c r="E289" s="27">
        <v>0.58689999999999998</v>
      </c>
      <c r="F289" s="28"/>
    </row>
    <row r="290" spans="1:6" x14ac:dyDescent="0.2">
      <c r="A290" s="142" t="s">
        <v>4927</v>
      </c>
      <c r="B290" s="143">
        <v>11066</v>
      </c>
      <c r="C290" s="144" t="s">
        <v>183</v>
      </c>
      <c r="D290" s="145" t="s">
        <v>5</v>
      </c>
      <c r="E290" s="27">
        <v>1.0965</v>
      </c>
      <c r="F290" s="28"/>
    </row>
    <row r="291" spans="1:6" x14ac:dyDescent="0.2">
      <c r="A291" s="142" t="s">
        <v>4927</v>
      </c>
      <c r="B291" s="143">
        <v>11068</v>
      </c>
      <c r="C291" s="144" t="s">
        <v>184</v>
      </c>
      <c r="D291" s="145" t="s">
        <v>5</v>
      </c>
      <c r="E291" s="27">
        <v>0.87150000000000005</v>
      </c>
      <c r="F291" s="28"/>
    </row>
    <row r="292" spans="1:6" x14ac:dyDescent="0.2">
      <c r="A292" s="142" t="s">
        <v>4927</v>
      </c>
      <c r="B292" s="143">
        <v>11070</v>
      </c>
      <c r="C292" s="144" t="s">
        <v>185</v>
      </c>
      <c r="D292" s="145" t="s">
        <v>5</v>
      </c>
      <c r="E292" s="27">
        <v>4.1189999999999998</v>
      </c>
      <c r="F292" s="28"/>
    </row>
    <row r="293" spans="1:6" x14ac:dyDescent="0.2">
      <c r="A293" s="142" t="s">
        <v>4927</v>
      </c>
      <c r="B293" s="143">
        <v>11200</v>
      </c>
      <c r="C293" s="144" t="s">
        <v>186</v>
      </c>
      <c r="D293" s="145"/>
      <c r="E293" s="27" t="s">
        <v>3</v>
      </c>
      <c r="F293" s="28"/>
    </row>
    <row r="294" spans="1:6" x14ac:dyDescent="0.2">
      <c r="A294" s="142" t="s">
        <v>4927</v>
      </c>
      <c r="B294" s="143">
        <v>11202</v>
      </c>
      <c r="C294" s="144" t="s">
        <v>187</v>
      </c>
      <c r="D294" s="145" t="s">
        <v>170</v>
      </c>
      <c r="E294" s="27">
        <v>50.620199999999997</v>
      </c>
      <c r="F294" s="28"/>
    </row>
    <row r="295" spans="1:6" x14ac:dyDescent="0.2">
      <c r="A295" s="142" t="s">
        <v>4927</v>
      </c>
      <c r="B295" s="143">
        <v>11205</v>
      </c>
      <c r="C295" s="144" t="s">
        <v>188</v>
      </c>
      <c r="D295" s="145" t="s">
        <v>189</v>
      </c>
      <c r="E295" s="27">
        <v>13.148899999999999</v>
      </c>
      <c r="F295" s="28"/>
    </row>
    <row r="296" spans="1:6" x14ac:dyDescent="0.2">
      <c r="A296" s="142" t="s">
        <v>4927</v>
      </c>
      <c r="B296" s="143">
        <v>11230</v>
      </c>
      <c r="C296" s="144" t="s">
        <v>190</v>
      </c>
      <c r="D296" s="145" t="s">
        <v>39</v>
      </c>
      <c r="E296" s="27">
        <v>3.2606999999999999</v>
      </c>
      <c r="F296" s="28"/>
    </row>
    <row r="297" spans="1:6" x14ac:dyDescent="0.2">
      <c r="A297" s="142" t="s">
        <v>4927</v>
      </c>
      <c r="B297" s="143">
        <v>11235</v>
      </c>
      <c r="C297" s="144" t="s">
        <v>191</v>
      </c>
      <c r="D297" s="145" t="s">
        <v>192</v>
      </c>
      <c r="E297" s="27">
        <v>0.31</v>
      </c>
      <c r="F297" s="28"/>
    </row>
    <row r="298" spans="1:6" x14ac:dyDescent="0.2">
      <c r="A298" s="142" t="s">
        <v>4927</v>
      </c>
      <c r="B298" s="143">
        <v>11240</v>
      </c>
      <c r="C298" s="144" t="s">
        <v>193</v>
      </c>
      <c r="D298" s="145" t="s">
        <v>189</v>
      </c>
      <c r="E298" s="27">
        <v>5.6</v>
      </c>
      <c r="F298" s="28"/>
    </row>
    <row r="299" spans="1:6" x14ac:dyDescent="0.2">
      <c r="A299" s="142" t="s">
        <v>4927</v>
      </c>
      <c r="B299" s="143">
        <v>11245</v>
      </c>
      <c r="C299" s="144" t="s">
        <v>194</v>
      </c>
      <c r="D299" s="145" t="s">
        <v>189</v>
      </c>
      <c r="E299" s="27">
        <v>2.72</v>
      </c>
      <c r="F299" s="28"/>
    </row>
    <row r="300" spans="1:6" x14ac:dyDescent="0.2">
      <c r="A300" s="142" t="s">
        <v>4927</v>
      </c>
      <c r="B300" s="143">
        <v>11500</v>
      </c>
      <c r="C300" s="144" t="s">
        <v>195</v>
      </c>
      <c r="D300" s="145"/>
      <c r="E300" s="27" t="s">
        <v>3</v>
      </c>
      <c r="F300" s="28"/>
    </row>
    <row r="301" spans="1:6" x14ac:dyDescent="0.2">
      <c r="A301" s="142" t="s">
        <v>4927</v>
      </c>
      <c r="B301" s="143">
        <v>11501</v>
      </c>
      <c r="C301" s="144" t="s">
        <v>196</v>
      </c>
      <c r="D301" s="145" t="s">
        <v>197</v>
      </c>
      <c r="E301" s="27">
        <v>3.2875999999999999</v>
      </c>
      <c r="F301" s="28"/>
    </row>
    <row r="302" spans="1:6" x14ac:dyDescent="0.2">
      <c r="A302" s="142" t="s">
        <v>4927</v>
      </c>
      <c r="B302" s="143">
        <v>11502</v>
      </c>
      <c r="C302" s="144" t="s">
        <v>198</v>
      </c>
      <c r="D302" s="145" t="s">
        <v>39</v>
      </c>
      <c r="E302" s="27">
        <v>3.7507999999999999</v>
      </c>
      <c r="F302" s="28"/>
    </row>
    <row r="303" spans="1:6" x14ac:dyDescent="0.2">
      <c r="A303" s="142" t="s">
        <v>4927</v>
      </c>
      <c r="B303" s="143">
        <v>11503</v>
      </c>
      <c r="C303" s="144" t="s">
        <v>199</v>
      </c>
      <c r="D303" s="145" t="s">
        <v>39</v>
      </c>
      <c r="E303" s="27">
        <v>3.73</v>
      </c>
      <c r="F303" s="28"/>
    </row>
    <row r="304" spans="1:6" x14ac:dyDescent="0.2">
      <c r="A304" s="142" t="s">
        <v>4927</v>
      </c>
      <c r="B304" s="143">
        <v>11504</v>
      </c>
      <c r="C304" s="144" t="s">
        <v>200</v>
      </c>
      <c r="D304" s="145" t="s">
        <v>39</v>
      </c>
      <c r="E304" s="27">
        <v>3.2854000000000001</v>
      </c>
      <c r="F304" s="28"/>
    </row>
    <row r="305" spans="1:6" x14ac:dyDescent="0.2">
      <c r="A305" s="142" t="s">
        <v>4927</v>
      </c>
      <c r="B305" s="143">
        <v>11505</v>
      </c>
      <c r="C305" s="144" t="s">
        <v>201</v>
      </c>
      <c r="D305" s="145" t="s">
        <v>39</v>
      </c>
      <c r="E305" s="27">
        <v>3.1432000000000002</v>
      </c>
      <c r="F305" s="28"/>
    </row>
    <row r="306" spans="1:6" x14ac:dyDescent="0.2">
      <c r="A306" s="142" t="s">
        <v>4927</v>
      </c>
      <c r="B306" s="143">
        <v>11506</v>
      </c>
      <c r="C306" s="144" t="s">
        <v>202</v>
      </c>
      <c r="D306" s="145" t="s">
        <v>39</v>
      </c>
      <c r="E306" s="27">
        <v>3.1432000000000002</v>
      </c>
      <c r="F306" s="28"/>
    </row>
    <row r="307" spans="1:6" x14ac:dyDescent="0.2">
      <c r="A307" s="142" t="s">
        <v>4927</v>
      </c>
      <c r="B307" s="143">
        <v>11507</v>
      </c>
      <c r="C307" s="144" t="s">
        <v>203</v>
      </c>
      <c r="D307" s="145" t="s">
        <v>39</v>
      </c>
      <c r="E307" s="27">
        <v>3.1432000000000002</v>
      </c>
      <c r="F307" s="28"/>
    </row>
    <row r="308" spans="1:6" x14ac:dyDescent="0.2">
      <c r="A308" s="142" t="s">
        <v>4927</v>
      </c>
      <c r="B308" s="143">
        <v>11508</v>
      </c>
      <c r="C308" s="144" t="s">
        <v>204</v>
      </c>
      <c r="D308" s="145" t="s">
        <v>39</v>
      </c>
      <c r="E308" s="27">
        <v>3.1286</v>
      </c>
      <c r="F308" s="28"/>
    </row>
    <row r="309" spans="1:6" x14ac:dyDescent="0.2">
      <c r="A309" s="142" t="s">
        <v>4927</v>
      </c>
      <c r="B309" s="143">
        <v>11510</v>
      </c>
      <c r="C309" s="144" t="s">
        <v>205</v>
      </c>
      <c r="D309" s="145" t="s">
        <v>197</v>
      </c>
      <c r="E309" s="27">
        <v>3.2757999999999998</v>
      </c>
      <c r="F309" s="28"/>
    </row>
    <row r="310" spans="1:6" x14ac:dyDescent="0.2">
      <c r="A310" s="142" t="s">
        <v>4927</v>
      </c>
      <c r="B310" s="143">
        <v>11511</v>
      </c>
      <c r="C310" s="144" t="s">
        <v>206</v>
      </c>
      <c r="D310" s="145" t="s">
        <v>39</v>
      </c>
      <c r="E310" s="27">
        <v>3.5752999999999999</v>
      </c>
      <c r="F310" s="28"/>
    </row>
    <row r="311" spans="1:6" x14ac:dyDescent="0.2">
      <c r="A311" s="142" t="s">
        <v>4927</v>
      </c>
      <c r="B311" s="143">
        <v>11512</v>
      </c>
      <c r="C311" s="144" t="s">
        <v>207</v>
      </c>
      <c r="D311" s="145" t="s">
        <v>39</v>
      </c>
      <c r="E311" s="27">
        <v>3.5636999999999999</v>
      </c>
      <c r="F311" s="28"/>
    </row>
    <row r="312" spans="1:6" x14ac:dyDescent="0.2">
      <c r="A312" s="142" t="s">
        <v>4927</v>
      </c>
      <c r="B312" s="143">
        <v>11513</v>
      </c>
      <c r="C312" s="144" t="s">
        <v>208</v>
      </c>
      <c r="D312" s="145" t="s">
        <v>39</v>
      </c>
      <c r="E312" s="27">
        <v>3.3412000000000002</v>
      </c>
      <c r="F312" s="28"/>
    </row>
    <row r="313" spans="1:6" x14ac:dyDescent="0.2">
      <c r="A313" s="142" t="s">
        <v>4927</v>
      </c>
      <c r="B313" s="143">
        <v>11514</v>
      </c>
      <c r="C313" s="144" t="s">
        <v>209</v>
      </c>
      <c r="D313" s="145" t="s">
        <v>39</v>
      </c>
      <c r="E313" s="27">
        <v>3.1797</v>
      </c>
      <c r="F313" s="28"/>
    </row>
    <row r="314" spans="1:6" x14ac:dyDescent="0.2">
      <c r="A314" s="142" t="s">
        <v>4927</v>
      </c>
      <c r="B314" s="143">
        <v>11515</v>
      </c>
      <c r="C314" s="144" t="s">
        <v>210</v>
      </c>
      <c r="D314" s="145" t="s">
        <v>39</v>
      </c>
      <c r="E314" s="27">
        <v>3.1574</v>
      </c>
      <c r="F314" s="28"/>
    </row>
    <row r="315" spans="1:6" x14ac:dyDescent="0.2">
      <c r="A315" s="142" t="s">
        <v>4927</v>
      </c>
      <c r="B315" s="143">
        <v>11516</v>
      </c>
      <c r="C315" s="144" t="s">
        <v>211</v>
      </c>
      <c r="D315" s="145" t="s">
        <v>39</v>
      </c>
      <c r="E315" s="27">
        <v>3.1574</v>
      </c>
      <c r="F315" s="28"/>
    </row>
    <row r="316" spans="1:6" x14ac:dyDescent="0.2">
      <c r="A316" s="142" t="s">
        <v>4927</v>
      </c>
      <c r="B316" s="143">
        <v>11517</v>
      </c>
      <c r="C316" s="144" t="s">
        <v>212</v>
      </c>
      <c r="D316" s="145" t="s">
        <v>39</v>
      </c>
      <c r="E316" s="27">
        <v>3.1574</v>
      </c>
      <c r="F316" s="28"/>
    </row>
    <row r="317" spans="1:6" x14ac:dyDescent="0.2">
      <c r="A317" s="142" t="s">
        <v>4927</v>
      </c>
      <c r="B317" s="143">
        <v>11520</v>
      </c>
      <c r="C317" s="144" t="s">
        <v>213</v>
      </c>
      <c r="D317" s="145" t="s">
        <v>197</v>
      </c>
      <c r="E317" s="27">
        <v>3.1955</v>
      </c>
      <c r="F317" s="28"/>
    </row>
    <row r="318" spans="1:6" x14ac:dyDescent="0.2">
      <c r="A318" s="142" t="s">
        <v>4927</v>
      </c>
      <c r="B318" s="143">
        <v>11521</v>
      </c>
      <c r="C318" s="144" t="s">
        <v>214</v>
      </c>
      <c r="D318" s="145" t="s">
        <v>39</v>
      </c>
      <c r="E318" s="27">
        <v>3.1162999999999998</v>
      </c>
      <c r="F318" s="28"/>
    </row>
    <row r="319" spans="1:6" x14ac:dyDescent="0.2">
      <c r="A319" s="142" t="s">
        <v>4927</v>
      </c>
      <c r="B319" s="143">
        <v>11522</v>
      </c>
      <c r="C319" s="144" t="s">
        <v>215</v>
      </c>
      <c r="D319" s="145" t="s">
        <v>39</v>
      </c>
      <c r="E319" s="27">
        <v>3.1273</v>
      </c>
      <c r="F319" s="28"/>
    </row>
    <row r="320" spans="1:6" x14ac:dyDescent="0.2">
      <c r="A320" s="142" t="s">
        <v>4927</v>
      </c>
      <c r="B320" s="143">
        <v>11523</v>
      </c>
      <c r="C320" s="144" t="s">
        <v>216</v>
      </c>
      <c r="D320" s="145" t="s">
        <v>39</v>
      </c>
      <c r="E320" s="27">
        <v>3.2675999999999998</v>
      </c>
      <c r="F320" s="28"/>
    </row>
    <row r="321" spans="1:6" x14ac:dyDescent="0.2">
      <c r="A321" s="142" t="s">
        <v>4927</v>
      </c>
      <c r="B321" s="143">
        <v>11524</v>
      </c>
      <c r="C321" s="144" t="s">
        <v>217</v>
      </c>
      <c r="D321" s="145" t="s">
        <v>39</v>
      </c>
      <c r="E321" s="27">
        <v>3.2709999999999999</v>
      </c>
      <c r="F321" s="28"/>
    </row>
    <row r="322" spans="1:6" x14ac:dyDescent="0.2">
      <c r="A322" s="142" t="s">
        <v>4927</v>
      </c>
      <c r="B322" s="143">
        <v>11530</v>
      </c>
      <c r="C322" s="144" t="s">
        <v>218</v>
      </c>
      <c r="D322" s="145" t="s">
        <v>170</v>
      </c>
      <c r="E322" s="27">
        <v>4.4467999999999996</v>
      </c>
      <c r="F322" s="28"/>
    </row>
    <row r="323" spans="1:6" x14ac:dyDescent="0.2">
      <c r="A323" s="142" t="s">
        <v>4927</v>
      </c>
      <c r="B323" s="143">
        <v>12000</v>
      </c>
      <c r="C323" s="144" t="s">
        <v>219</v>
      </c>
      <c r="D323" s="145"/>
      <c r="E323" s="27" t="s">
        <v>3</v>
      </c>
      <c r="F323" s="28"/>
    </row>
    <row r="324" spans="1:6" x14ac:dyDescent="0.2">
      <c r="A324" s="142" t="s">
        <v>4927</v>
      </c>
      <c r="B324" s="143">
        <v>12050</v>
      </c>
      <c r="C324" s="144" t="s">
        <v>220</v>
      </c>
      <c r="D324" s="145" t="s">
        <v>170</v>
      </c>
      <c r="E324" s="27">
        <v>28.1387</v>
      </c>
      <c r="F324" s="28"/>
    </row>
    <row r="325" spans="1:6" x14ac:dyDescent="0.2">
      <c r="A325" s="142" t="s">
        <v>4927</v>
      </c>
      <c r="B325" s="143">
        <v>12051</v>
      </c>
      <c r="C325" s="144" t="s">
        <v>221</v>
      </c>
      <c r="D325" s="145" t="s">
        <v>170</v>
      </c>
      <c r="E325" s="27">
        <v>39.2027</v>
      </c>
      <c r="F325" s="28"/>
    </row>
    <row r="326" spans="1:6" x14ac:dyDescent="0.2">
      <c r="A326" s="142" t="s">
        <v>4927</v>
      </c>
      <c r="B326" s="143">
        <v>12052</v>
      </c>
      <c r="C326" s="144" t="s">
        <v>222</v>
      </c>
      <c r="D326" s="145" t="s">
        <v>170</v>
      </c>
      <c r="E326" s="27">
        <v>41.6922</v>
      </c>
      <c r="F326" s="28"/>
    </row>
    <row r="327" spans="1:6" x14ac:dyDescent="0.2">
      <c r="A327" s="142" t="s">
        <v>4927</v>
      </c>
      <c r="B327" s="143">
        <v>12053</v>
      </c>
      <c r="C327" s="144" t="s">
        <v>223</v>
      </c>
      <c r="D327" s="145" t="s">
        <v>170</v>
      </c>
      <c r="E327" s="27">
        <v>51.052</v>
      </c>
      <c r="F327" s="28"/>
    </row>
    <row r="328" spans="1:6" x14ac:dyDescent="0.2">
      <c r="A328" s="142" t="s">
        <v>4927</v>
      </c>
      <c r="B328" s="143">
        <v>12055</v>
      </c>
      <c r="C328" s="144" t="s">
        <v>224</v>
      </c>
      <c r="D328" s="145" t="s">
        <v>170</v>
      </c>
      <c r="E328" s="27">
        <v>61.541499999999999</v>
      </c>
      <c r="F328" s="28"/>
    </row>
    <row r="329" spans="1:6" x14ac:dyDescent="0.2">
      <c r="A329" s="142" t="s">
        <v>4927</v>
      </c>
      <c r="B329" s="143">
        <v>12057</v>
      </c>
      <c r="C329" s="144" t="s">
        <v>225</v>
      </c>
      <c r="D329" s="145" t="s">
        <v>170</v>
      </c>
      <c r="E329" s="27">
        <v>82.116900000000001</v>
      </c>
      <c r="F329" s="28"/>
    </row>
    <row r="330" spans="1:6" x14ac:dyDescent="0.2">
      <c r="A330" s="142" t="s">
        <v>4927</v>
      </c>
      <c r="B330" s="143">
        <v>12500</v>
      </c>
      <c r="C330" s="144" t="s">
        <v>226</v>
      </c>
      <c r="D330" s="145"/>
      <c r="E330" s="27" t="s">
        <v>3</v>
      </c>
      <c r="F330" s="28"/>
    </row>
    <row r="331" spans="1:6" x14ac:dyDescent="0.2">
      <c r="A331" s="142" t="s">
        <v>4927</v>
      </c>
      <c r="B331" s="143">
        <v>12510</v>
      </c>
      <c r="C331" s="144" t="s">
        <v>227</v>
      </c>
      <c r="D331" s="145" t="s">
        <v>21</v>
      </c>
      <c r="E331" s="27">
        <v>2.0384000000000002</v>
      </c>
      <c r="F331" s="28"/>
    </row>
    <row r="332" spans="1:6" x14ac:dyDescent="0.2">
      <c r="A332" s="142" t="s">
        <v>4927</v>
      </c>
      <c r="B332" s="143">
        <v>12511</v>
      </c>
      <c r="C332" s="144" t="s">
        <v>228</v>
      </c>
      <c r="D332" s="145" t="s">
        <v>21</v>
      </c>
      <c r="E332" s="27">
        <v>2.3912</v>
      </c>
      <c r="F332" s="28"/>
    </row>
    <row r="333" spans="1:6" x14ac:dyDescent="0.2">
      <c r="A333" s="142" t="s">
        <v>4927</v>
      </c>
      <c r="B333" s="143">
        <v>12512</v>
      </c>
      <c r="C333" s="144" t="s">
        <v>229</v>
      </c>
      <c r="D333" s="145" t="s">
        <v>21</v>
      </c>
      <c r="E333" s="27">
        <v>3.2046000000000001</v>
      </c>
      <c r="F333" s="28"/>
    </row>
    <row r="334" spans="1:6" x14ac:dyDescent="0.2">
      <c r="A334" s="142" t="s">
        <v>4927</v>
      </c>
      <c r="B334" s="143">
        <v>12520</v>
      </c>
      <c r="C334" s="144" t="s">
        <v>230</v>
      </c>
      <c r="D334" s="145" t="s">
        <v>21</v>
      </c>
      <c r="E334" s="27">
        <v>1.6071</v>
      </c>
      <c r="F334" s="28"/>
    </row>
    <row r="335" spans="1:6" x14ac:dyDescent="0.2">
      <c r="A335" s="142" t="s">
        <v>4927</v>
      </c>
      <c r="B335" s="143">
        <v>12522</v>
      </c>
      <c r="C335" s="144" t="s">
        <v>231</v>
      </c>
      <c r="D335" s="145" t="s">
        <v>21</v>
      </c>
      <c r="E335" s="27">
        <v>1.9019999999999999</v>
      </c>
      <c r="F335" s="28"/>
    </row>
    <row r="336" spans="1:6" x14ac:dyDescent="0.2">
      <c r="A336" s="142" t="s">
        <v>4927</v>
      </c>
      <c r="B336" s="143">
        <v>12524</v>
      </c>
      <c r="C336" s="144" t="s">
        <v>232</v>
      </c>
      <c r="D336" s="145" t="s">
        <v>21</v>
      </c>
      <c r="E336" s="27">
        <v>2.4049999999999998</v>
      </c>
      <c r="F336" s="28"/>
    </row>
    <row r="337" spans="1:6" x14ac:dyDescent="0.2">
      <c r="A337" s="142" t="s">
        <v>4927</v>
      </c>
      <c r="B337" s="143">
        <v>12530</v>
      </c>
      <c r="C337" s="144" t="s">
        <v>233</v>
      </c>
      <c r="D337" s="145" t="s">
        <v>21</v>
      </c>
      <c r="E337" s="27">
        <v>1.4452</v>
      </c>
      <c r="F337" s="28"/>
    </row>
    <row r="338" spans="1:6" x14ac:dyDescent="0.2">
      <c r="A338" s="142" t="s">
        <v>4927</v>
      </c>
      <c r="B338" s="143">
        <v>12532</v>
      </c>
      <c r="C338" s="144" t="s">
        <v>234</v>
      </c>
      <c r="D338" s="145" t="s">
        <v>21</v>
      </c>
      <c r="E338" s="27">
        <v>1.7754000000000001</v>
      </c>
      <c r="F338" s="28"/>
    </row>
    <row r="339" spans="1:6" x14ac:dyDescent="0.2">
      <c r="A339" s="142" t="s">
        <v>4927</v>
      </c>
      <c r="B339" s="143">
        <v>12534</v>
      </c>
      <c r="C339" s="144" t="s">
        <v>235</v>
      </c>
      <c r="D339" s="145" t="s">
        <v>21</v>
      </c>
      <c r="E339" s="27">
        <v>2.2932999999999999</v>
      </c>
      <c r="F339" s="28"/>
    </row>
    <row r="340" spans="1:6" x14ac:dyDescent="0.2">
      <c r="A340" s="142" t="s">
        <v>4927</v>
      </c>
      <c r="B340" s="143">
        <v>12535</v>
      </c>
      <c r="C340" s="144" t="s">
        <v>236</v>
      </c>
      <c r="D340" s="145" t="s">
        <v>21</v>
      </c>
      <c r="E340" s="27">
        <v>1.5785</v>
      </c>
      <c r="F340" s="28"/>
    </row>
    <row r="341" spans="1:6" x14ac:dyDescent="0.2">
      <c r="A341" s="142" t="s">
        <v>4927</v>
      </c>
      <c r="B341" s="143">
        <v>12540</v>
      </c>
      <c r="C341" s="144" t="s">
        <v>237</v>
      </c>
      <c r="D341" s="145" t="s">
        <v>21</v>
      </c>
      <c r="E341" s="27">
        <v>2.3161</v>
      </c>
      <c r="F341" s="28"/>
    </row>
    <row r="342" spans="1:6" x14ac:dyDescent="0.2">
      <c r="A342" s="142" t="s">
        <v>4927</v>
      </c>
      <c r="B342" s="143">
        <v>12542</v>
      </c>
      <c r="C342" s="144" t="s">
        <v>238</v>
      </c>
      <c r="D342" s="145" t="s">
        <v>21</v>
      </c>
      <c r="E342" s="27">
        <v>2.9994999999999998</v>
      </c>
      <c r="F342" s="28"/>
    </row>
    <row r="343" spans="1:6" x14ac:dyDescent="0.2">
      <c r="A343" s="142" t="s">
        <v>4927</v>
      </c>
      <c r="B343" s="143">
        <v>12547</v>
      </c>
      <c r="C343" s="144" t="s">
        <v>239</v>
      </c>
      <c r="D343" s="145" t="s">
        <v>21</v>
      </c>
      <c r="E343" s="27">
        <v>1.8141</v>
      </c>
      <c r="F343" s="28"/>
    </row>
    <row r="344" spans="1:6" x14ac:dyDescent="0.2">
      <c r="A344" s="142" t="s">
        <v>4927</v>
      </c>
      <c r="B344" s="143">
        <v>12548</v>
      </c>
      <c r="C344" s="144" t="s">
        <v>240</v>
      </c>
      <c r="D344" s="145" t="s">
        <v>21</v>
      </c>
      <c r="E344" s="27">
        <v>2.2631999999999999</v>
      </c>
      <c r="F344" s="28"/>
    </row>
    <row r="345" spans="1:6" x14ac:dyDescent="0.2">
      <c r="A345" s="142" t="s">
        <v>4927</v>
      </c>
      <c r="B345" s="143">
        <v>12550</v>
      </c>
      <c r="C345" s="144" t="s">
        <v>241</v>
      </c>
      <c r="D345" s="145" t="s">
        <v>21</v>
      </c>
      <c r="E345" s="27">
        <v>0.62439999999999996</v>
      </c>
      <c r="F345" s="28"/>
    </row>
    <row r="346" spans="1:6" x14ac:dyDescent="0.2">
      <c r="A346" s="142" t="s">
        <v>4927</v>
      </c>
      <c r="B346" s="143">
        <v>12560</v>
      </c>
      <c r="C346" s="144" t="s">
        <v>242</v>
      </c>
      <c r="D346" s="145" t="s">
        <v>21</v>
      </c>
      <c r="E346" s="27">
        <v>1.2146999999999999</v>
      </c>
      <c r="F346" s="28"/>
    </row>
    <row r="347" spans="1:6" x14ac:dyDescent="0.2">
      <c r="A347" s="142" t="s">
        <v>4927</v>
      </c>
      <c r="B347" s="143">
        <v>12570</v>
      </c>
      <c r="C347" s="144" t="s">
        <v>243</v>
      </c>
      <c r="D347" s="145" t="s">
        <v>21</v>
      </c>
      <c r="E347" s="27">
        <v>11.1637</v>
      </c>
      <c r="F347" s="28"/>
    </row>
    <row r="348" spans="1:6" x14ac:dyDescent="0.2">
      <c r="A348" s="142" t="s">
        <v>4927</v>
      </c>
      <c r="B348" s="143">
        <v>12572</v>
      </c>
      <c r="C348" s="144" t="s">
        <v>244</v>
      </c>
      <c r="D348" s="145" t="s">
        <v>21</v>
      </c>
      <c r="E348" s="27">
        <v>18.148</v>
      </c>
      <c r="F348" s="28"/>
    </row>
    <row r="349" spans="1:6" x14ac:dyDescent="0.2">
      <c r="A349" s="142" t="s">
        <v>4927</v>
      </c>
      <c r="B349" s="143">
        <v>12574</v>
      </c>
      <c r="C349" s="144" t="s">
        <v>245</v>
      </c>
      <c r="D349" s="145" t="s">
        <v>21</v>
      </c>
      <c r="E349" s="27">
        <v>12.7128</v>
      </c>
      <c r="F349" s="28"/>
    </row>
    <row r="350" spans="1:6" x14ac:dyDescent="0.2">
      <c r="A350" s="142" t="s">
        <v>4927</v>
      </c>
      <c r="B350" s="143">
        <v>12580</v>
      </c>
      <c r="C350" s="144" t="s">
        <v>246</v>
      </c>
      <c r="D350" s="145" t="s">
        <v>21</v>
      </c>
      <c r="E350" s="27">
        <v>0.25140000000000001</v>
      </c>
      <c r="F350" s="28"/>
    </row>
    <row r="351" spans="1:6" x14ac:dyDescent="0.2">
      <c r="A351" s="142" t="s">
        <v>4927</v>
      </c>
      <c r="B351" s="143">
        <v>12601</v>
      </c>
      <c r="C351" s="144" t="s">
        <v>247</v>
      </c>
      <c r="D351" s="145" t="s">
        <v>21</v>
      </c>
      <c r="E351" s="27">
        <v>2.7437999999999998</v>
      </c>
      <c r="F351" s="28"/>
    </row>
    <row r="352" spans="1:6" x14ac:dyDescent="0.2">
      <c r="A352" s="142" t="s">
        <v>4927</v>
      </c>
      <c r="B352" s="143">
        <v>12602</v>
      </c>
      <c r="C352" s="144" t="s">
        <v>248</v>
      </c>
      <c r="D352" s="145" t="s">
        <v>21</v>
      </c>
      <c r="E352" s="27">
        <v>3.0289000000000001</v>
      </c>
      <c r="F352" s="28"/>
    </row>
    <row r="353" spans="1:6" x14ac:dyDescent="0.2">
      <c r="A353" s="142" t="s">
        <v>4927</v>
      </c>
      <c r="B353" s="143">
        <v>12603</v>
      </c>
      <c r="C353" s="144" t="s">
        <v>249</v>
      </c>
      <c r="D353" s="145" t="s">
        <v>21</v>
      </c>
      <c r="E353" s="27">
        <v>3.2421000000000002</v>
      </c>
      <c r="F353" s="28"/>
    </row>
    <row r="354" spans="1:6" x14ac:dyDescent="0.2">
      <c r="A354" s="142" t="s">
        <v>4927</v>
      </c>
      <c r="B354" s="143">
        <v>12604</v>
      </c>
      <c r="C354" s="144" t="s">
        <v>250</v>
      </c>
      <c r="D354" s="145" t="s">
        <v>21</v>
      </c>
      <c r="E354" s="27">
        <v>3.5146000000000002</v>
      </c>
      <c r="F354" s="28"/>
    </row>
    <row r="355" spans="1:6" x14ac:dyDescent="0.2">
      <c r="A355" s="142" t="s">
        <v>4927</v>
      </c>
      <c r="B355" s="143">
        <v>12611</v>
      </c>
      <c r="C355" s="144" t="s">
        <v>251</v>
      </c>
      <c r="D355" s="145" t="s">
        <v>21</v>
      </c>
      <c r="E355" s="27">
        <v>3.6196999999999999</v>
      </c>
      <c r="F355" s="28"/>
    </row>
    <row r="356" spans="1:6" x14ac:dyDescent="0.2">
      <c r="A356" s="142" t="s">
        <v>4927</v>
      </c>
      <c r="B356" s="143">
        <v>12612</v>
      </c>
      <c r="C356" s="144" t="s">
        <v>252</v>
      </c>
      <c r="D356" s="145" t="s">
        <v>21</v>
      </c>
      <c r="E356" s="27">
        <v>3.9731000000000001</v>
      </c>
      <c r="F356" s="28"/>
    </row>
    <row r="357" spans="1:6" x14ac:dyDescent="0.2">
      <c r="A357" s="142" t="s">
        <v>4927</v>
      </c>
      <c r="B357" s="143">
        <v>12613</v>
      </c>
      <c r="C357" s="144" t="s">
        <v>253</v>
      </c>
      <c r="D357" s="145" t="s">
        <v>21</v>
      </c>
      <c r="E357" s="27">
        <v>4.1456999999999997</v>
      </c>
      <c r="F357" s="28"/>
    </row>
    <row r="358" spans="1:6" x14ac:dyDescent="0.2">
      <c r="A358" s="142" t="s">
        <v>4927</v>
      </c>
      <c r="B358" s="143">
        <v>12614</v>
      </c>
      <c r="C358" s="144" t="s">
        <v>254</v>
      </c>
      <c r="D358" s="145" t="s">
        <v>21</v>
      </c>
      <c r="E358" s="27">
        <v>4.5403000000000002</v>
      </c>
      <c r="F358" s="28"/>
    </row>
    <row r="359" spans="1:6" x14ac:dyDescent="0.2">
      <c r="A359" s="142" t="s">
        <v>4927</v>
      </c>
      <c r="B359" s="143">
        <v>13000</v>
      </c>
      <c r="C359" s="144" t="s">
        <v>255</v>
      </c>
      <c r="D359" s="145"/>
      <c r="E359" s="27" t="s">
        <v>3</v>
      </c>
      <c r="F359" s="28"/>
    </row>
    <row r="360" spans="1:6" x14ac:dyDescent="0.2">
      <c r="A360" s="142" t="s">
        <v>4927</v>
      </c>
      <c r="B360" s="143">
        <v>13001</v>
      </c>
      <c r="C360" s="144" t="s">
        <v>256</v>
      </c>
      <c r="D360" s="145" t="s">
        <v>21</v>
      </c>
      <c r="E360" s="27">
        <v>6.5454999999999997</v>
      </c>
      <c r="F360" s="28"/>
    </row>
    <row r="361" spans="1:6" x14ac:dyDescent="0.2">
      <c r="A361" s="142" t="s">
        <v>4927</v>
      </c>
      <c r="B361" s="143">
        <v>13003</v>
      </c>
      <c r="C361" s="144" t="s">
        <v>257</v>
      </c>
      <c r="D361" s="145" t="s">
        <v>21</v>
      </c>
      <c r="E361" s="27">
        <v>3.1065</v>
      </c>
      <c r="F361" s="28"/>
    </row>
    <row r="362" spans="1:6" x14ac:dyDescent="0.2">
      <c r="A362" s="142" t="s">
        <v>4927</v>
      </c>
      <c r="B362" s="143">
        <v>13006</v>
      </c>
      <c r="C362" s="144" t="s">
        <v>258</v>
      </c>
      <c r="D362" s="145" t="s">
        <v>21</v>
      </c>
      <c r="E362" s="27">
        <v>5.9089999999999998</v>
      </c>
      <c r="F362" s="28"/>
    </row>
    <row r="363" spans="1:6" x14ac:dyDescent="0.2">
      <c r="A363" s="142" t="s">
        <v>4927</v>
      </c>
      <c r="B363" s="143">
        <v>13012</v>
      </c>
      <c r="C363" s="144" t="s">
        <v>259</v>
      </c>
      <c r="D363" s="145" t="s">
        <v>21</v>
      </c>
      <c r="E363" s="27">
        <v>9.6329999999999991</v>
      </c>
      <c r="F363" s="28"/>
    </row>
    <row r="364" spans="1:6" x14ac:dyDescent="0.2">
      <c r="A364" s="142" t="s">
        <v>4927</v>
      </c>
      <c r="B364" s="143">
        <v>13020</v>
      </c>
      <c r="C364" s="144" t="s">
        <v>260</v>
      </c>
      <c r="D364" s="145" t="s">
        <v>21</v>
      </c>
      <c r="E364" s="27">
        <v>9.1389999999999993</v>
      </c>
      <c r="F364" s="28"/>
    </row>
    <row r="365" spans="1:6" x14ac:dyDescent="0.2">
      <c r="A365" s="142" t="s">
        <v>4927</v>
      </c>
      <c r="B365" s="143">
        <v>13039</v>
      </c>
      <c r="C365" s="144" t="s">
        <v>261</v>
      </c>
      <c r="D365" s="145" t="s">
        <v>21</v>
      </c>
      <c r="E365" s="27">
        <v>9.9559999999999995</v>
      </c>
      <c r="F365" s="28"/>
    </row>
    <row r="366" spans="1:6" x14ac:dyDescent="0.2">
      <c r="A366" s="142" t="s">
        <v>4927</v>
      </c>
      <c r="B366" s="143">
        <v>13040</v>
      </c>
      <c r="C366" s="144" t="s">
        <v>262</v>
      </c>
      <c r="D366" s="145" t="s">
        <v>21</v>
      </c>
      <c r="E366" s="27">
        <v>17.489999999999998</v>
      </c>
      <c r="F366" s="28"/>
    </row>
    <row r="367" spans="1:6" x14ac:dyDescent="0.2">
      <c r="A367" s="142" t="s">
        <v>4927</v>
      </c>
      <c r="B367" s="143">
        <v>13041</v>
      </c>
      <c r="C367" s="144" t="s">
        <v>263</v>
      </c>
      <c r="D367" s="145" t="s">
        <v>21</v>
      </c>
      <c r="E367" s="27">
        <v>6.0087999999999999</v>
      </c>
      <c r="F367" s="28"/>
    </row>
    <row r="368" spans="1:6" x14ac:dyDescent="0.2">
      <c r="A368" s="142" t="s">
        <v>4927</v>
      </c>
      <c r="B368" s="143">
        <v>13044</v>
      </c>
      <c r="C368" s="144" t="s">
        <v>264</v>
      </c>
      <c r="D368" s="145" t="s">
        <v>21</v>
      </c>
      <c r="E368" s="27">
        <v>13.8</v>
      </c>
      <c r="F368" s="28"/>
    </row>
    <row r="369" spans="1:6" x14ac:dyDescent="0.2">
      <c r="A369" s="142" t="s">
        <v>4927</v>
      </c>
      <c r="B369" s="143">
        <v>13047</v>
      </c>
      <c r="C369" s="144" t="s">
        <v>265</v>
      </c>
      <c r="D369" s="145" t="s">
        <v>21</v>
      </c>
      <c r="E369" s="27">
        <v>9.1199999999999992</v>
      </c>
      <c r="F369" s="28"/>
    </row>
    <row r="370" spans="1:6" x14ac:dyDescent="0.2">
      <c r="A370" s="142" t="s">
        <v>4927</v>
      </c>
      <c r="B370" s="143">
        <v>13050</v>
      </c>
      <c r="C370" s="144" t="s">
        <v>266</v>
      </c>
      <c r="D370" s="145" t="s">
        <v>21</v>
      </c>
      <c r="E370" s="27">
        <v>6.46</v>
      </c>
      <c r="F370" s="28"/>
    </row>
    <row r="371" spans="1:6" x14ac:dyDescent="0.2">
      <c r="A371" s="142" t="s">
        <v>4927</v>
      </c>
      <c r="B371" s="143">
        <v>13060</v>
      </c>
      <c r="C371" s="144" t="s">
        <v>267</v>
      </c>
      <c r="D371" s="145" t="s">
        <v>21</v>
      </c>
      <c r="E371" s="27">
        <v>11.52</v>
      </c>
      <c r="F371" s="28"/>
    </row>
    <row r="372" spans="1:6" x14ac:dyDescent="0.2">
      <c r="A372" s="142" t="s">
        <v>4927</v>
      </c>
      <c r="B372" s="143">
        <v>13500</v>
      </c>
      <c r="C372" s="144" t="s">
        <v>268</v>
      </c>
      <c r="D372" s="145"/>
      <c r="E372" s="27" t="s">
        <v>3</v>
      </c>
      <c r="F372" s="28"/>
    </row>
    <row r="373" spans="1:6" x14ac:dyDescent="0.2">
      <c r="A373" s="142" t="s">
        <v>4927</v>
      </c>
      <c r="B373" s="143">
        <v>13510</v>
      </c>
      <c r="C373" s="144" t="s">
        <v>269</v>
      </c>
      <c r="D373" s="145" t="s">
        <v>170</v>
      </c>
      <c r="E373" s="27">
        <v>109.002</v>
      </c>
      <c r="F373" s="28"/>
    </row>
    <row r="374" spans="1:6" x14ac:dyDescent="0.2">
      <c r="A374" s="142" t="s">
        <v>4927</v>
      </c>
      <c r="B374" s="143">
        <v>13512</v>
      </c>
      <c r="C374" s="144" t="s">
        <v>270</v>
      </c>
      <c r="D374" s="145" t="s">
        <v>170</v>
      </c>
      <c r="E374" s="27">
        <v>110.002</v>
      </c>
      <c r="F374" s="28"/>
    </row>
    <row r="375" spans="1:6" x14ac:dyDescent="0.2">
      <c r="A375" s="142" t="s">
        <v>4927</v>
      </c>
      <c r="B375" s="143">
        <v>13513</v>
      </c>
      <c r="C375" s="144" t="s">
        <v>271</v>
      </c>
      <c r="D375" s="145" t="s">
        <v>170</v>
      </c>
      <c r="E375" s="27">
        <v>111.22499999999999</v>
      </c>
      <c r="F375" s="28"/>
    </row>
    <row r="376" spans="1:6" x14ac:dyDescent="0.2">
      <c r="A376" s="142" t="s">
        <v>4927</v>
      </c>
      <c r="B376" s="143">
        <v>13514</v>
      </c>
      <c r="C376" s="144" t="s">
        <v>272</v>
      </c>
      <c r="D376" s="145" t="s">
        <v>170</v>
      </c>
      <c r="E376" s="27">
        <v>215.63329999999999</v>
      </c>
      <c r="F376" s="28"/>
    </row>
    <row r="377" spans="1:6" x14ac:dyDescent="0.2">
      <c r="A377" s="142" t="s">
        <v>4927</v>
      </c>
      <c r="B377" s="143">
        <v>13700</v>
      </c>
      <c r="C377" s="144" t="s">
        <v>273</v>
      </c>
      <c r="D377" s="145"/>
      <c r="E377" s="27" t="s">
        <v>3</v>
      </c>
      <c r="F377" s="28"/>
    </row>
    <row r="378" spans="1:6" x14ac:dyDescent="0.2">
      <c r="A378" s="142" t="s">
        <v>4927</v>
      </c>
      <c r="B378" s="143">
        <v>13751</v>
      </c>
      <c r="C378" s="144" t="s">
        <v>274</v>
      </c>
      <c r="D378" s="145" t="s">
        <v>170</v>
      </c>
      <c r="E378" s="27">
        <v>69.622600000000006</v>
      </c>
      <c r="F378" s="28"/>
    </row>
    <row r="379" spans="1:6" x14ac:dyDescent="0.2">
      <c r="A379" s="142" t="s">
        <v>4927</v>
      </c>
      <c r="B379" s="143">
        <v>13752</v>
      </c>
      <c r="C379" s="144" t="s">
        <v>275</v>
      </c>
      <c r="D379" s="145" t="s">
        <v>170</v>
      </c>
      <c r="E379" s="27">
        <v>69.622600000000006</v>
      </c>
      <c r="F379" s="28"/>
    </row>
    <row r="380" spans="1:6" x14ac:dyDescent="0.2">
      <c r="A380" s="142" t="s">
        <v>4927</v>
      </c>
      <c r="B380" s="143">
        <v>13753</v>
      </c>
      <c r="C380" s="144" t="s">
        <v>276</v>
      </c>
      <c r="D380" s="145" t="s">
        <v>170</v>
      </c>
      <c r="E380" s="27">
        <v>133.18600000000001</v>
      </c>
      <c r="F380" s="28"/>
    </row>
    <row r="381" spans="1:6" x14ac:dyDescent="0.2">
      <c r="A381" s="142" t="s">
        <v>4927</v>
      </c>
      <c r="B381" s="143">
        <v>13754</v>
      </c>
      <c r="C381" s="144" t="s">
        <v>277</v>
      </c>
      <c r="D381" s="145" t="s">
        <v>170</v>
      </c>
      <c r="E381" s="27">
        <v>84.499600000000001</v>
      </c>
      <c r="F381" s="28"/>
    </row>
    <row r="382" spans="1:6" x14ac:dyDescent="0.2">
      <c r="A382" s="142" t="s">
        <v>4927</v>
      </c>
      <c r="B382" s="143">
        <v>13755</v>
      </c>
      <c r="C382" s="144" t="s">
        <v>278</v>
      </c>
      <c r="D382" s="145" t="s">
        <v>170</v>
      </c>
      <c r="E382" s="27">
        <v>177.92140000000001</v>
      </c>
      <c r="F382" s="28"/>
    </row>
    <row r="383" spans="1:6" x14ac:dyDescent="0.2">
      <c r="A383" s="142" t="s">
        <v>4927</v>
      </c>
      <c r="B383" s="143">
        <v>13756</v>
      </c>
      <c r="C383" s="144" t="s">
        <v>279</v>
      </c>
      <c r="D383" s="145" t="s">
        <v>170</v>
      </c>
      <c r="E383" s="27">
        <v>84.984700000000004</v>
      </c>
      <c r="F383" s="28"/>
    </row>
    <row r="384" spans="1:6" x14ac:dyDescent="0.2">
      <c r="A384" s="142" t="s">
        <v>4927</v>
      </c>
      <c r="B384" s="143">
        <v>13757</v>
      </c>
      <c r="C384" s="144" t="s">
        <v>280</v>
      </c>
      <c r="D384" s="145" t="s">
        <v>170</v>
      </c>
      <c r="E384" s="27">
        <v>92.879000000000005</v>
      </c>
      <c r="F384" s="28"/>
    </row>
    <row r="385" spans="1:6" x14ac:dyDescent="0.2">
      <c r="A385" s="142" t="s">
        <v>4927</v>
      </c>
      <c r="B385" s="143">
        <v>13758</v>
      </c>
      <c r="C385" s="144" t="s">
        <v>281</v>
      </c>
      <c r="D385" s="145" t="s">
        <v>170</v>
      </c>
      <c r="E385" s="27">
        <v>150.60929999999999</v>
      </c>
      <c r="F385" s="28"/>
    </row>
    <row r="386" spans="1:6" x14ac:dyDescent="0.2">
      <c r="A386" s="142" t="s">
        <v>4927</v>
      </c>
      <c r="B386" s="143">
        <v>13759</v>
      </c>
      <c r="C386" s="144" t="s">
        <v>282</v>
      </c>
      <c r="D386" s="145" t="s">
        <v>170</v>
      </c>
      <c r="E386" s="27">
        <v>185.5977</v>
      </c>
      <c r="F386" s="28"/>
    </row>
    <row r="387" spans="1:6" x14ac:dyDescent="0.2">
      <c r="A387" s="142" t="s">
        <v>4927</v>
      </c>
      <c r="B387" s="143">
        <v>14000</v>
      </c>
      <c r="C387" s="144" t="s">
        <v>283</v>
      </c>
      <c r="D387" s="145"/>
      <c r="E387" s="27" t="s">
        <v>3</v>
      </c>
      <c r="F387" s="28"/>
    </row>
    <row r="388" spans="1:6" x14ac:dyDescent="0.2">
      <c r="A388" s="142" t="s">
        <v>4927</v>
      </c>
      <c r="B388" s="143">
        <v>14005</v>
      </c>
      <c r="C388" s="144" t="s">
        <v>284</v>
      </c>
      <c r="D388" s="145" t="s">
        <v>39</v>
      </c>
      <c r="E388" s="27">
        <v>3.4969999999999999</v>
      </c>
      <c r="F388" s="28"/>
    </row>
    <row r="389" spans="1:6" x14ac:dyDescent="0.2">
      <c r="A389" s="142" t="s">
        <v>4927</v>
      </c>
      <c r="B389" s="143">
        <v>14007</v>
      </c>
      <c r="C389" s="144" t="s">
        <v>285</v>
      </c>
      <c r="D389" s="145" t="s">
        <v>170</v>
      </c>
      <c r="E389" s="27">
        <v>49.188099999999999</v>
      </c>
      <c r="F389" s="28"/>
    </row>
    <row r="390" spans="1:6" x14ac:dyDescent="0.2">
      <c r="A390" s="142" t="s">
        <v>4927</v>
      </c>
      <c r="B390" s="143">
        <v>14008</v>
      </c>
      <c r="C390" s="144" t="s">
        <v>286</v>
      </c>
      <c r="D390" s="145" t="s">
        <v>170</v>
      </c>
      <c r="E390" s="27">
        <v>39.825400000000002</v>
      </c>
      <c r="F390" s="28"/>
    </row>
    <row r="391" spans="1:6" x14ac:dyDescent="0.2">
      <c r="A391" s="142" t="s">
        <v>4927</v>
      </c>
      <c r="B391" s="143">
        <v>14015</v>
      </c>
      <c r="C391" s="144" t="s">
        <v>287</v>
      </c>
      <c r="D391" s="145" t="s">
        <v>170</v>
      </c>
      <c r="E391" s="27">
        <v>72.843800000000002</v>
      </c>
      <c r="F391" s="28"/>
    </row>
    <row r="392" spans="1:6" x14ac:dyDescent="0.2">
      <c r="A392" s="142" t="s">
        <v>4927</v>
      </c>
      <c r="B392" s="143">
        <v>14017</v>
      </c>
      <c r="C392" s="144" t="s">
        <v>288</v>
      </c>
      <c r="D392" s="145" t="s">
        <v>170</v>
      </c>
      <c r="E392" s="27">
        <v>65.271000000000001</v>
      </c>
      <c r="F392" s="28"/>
    </row>
    <row r="393" spans="1:6" x14ac:dyDescent="0.2">
      <c r="A393" s="142" t="s">
        <v>4927</v>
      </c>
      <c r="B393" s="143">
        <v>14019</v>
      </c>
      <c r="C393" s="144" t="s">
        <v>289</v>
      </c>
      <c r="D393" s="145" t="s">
        <v>170</v>
      </c>
      <c r="E393" s="27">
        <v>107.64700000000001</v>
      </c>
      <c r="F393" s="28"/>
    </row>
    <row r="394" spans="1:6" x14ac:dyDescent="0.2">
      <c r="A394" s="142" t="s">
        <v>4927</v>
      </c>
      <c r="B394" s="143">
        <v>14022</v>
      </c>
      <c r="C394" s="144" t="s">
        <v>290</v>
      </c>
      <c r="D394" s="145" t="s">
        <v>39</v>
      </c>
      <c r="E394" s="27">
        <v>20.04</v>
      </c>
      <c r="F394" s="28"/>
    </row>
    <row r="395" spans="1:6" x14ac:dyDescent="0.2">
      <c r="A395" s="142" t="s">
        <v>4927</v>
      </c>
      <c r="B395" s="143">
        <v>14023</v>
      </c>
      <c r="C395" s="144" t="s">
        <v>291</v>
      </c>
      <c r="D395" s="145" t="s">
        <v>168</v>
      </c>
      <c r="E395" s="27">
        <v>22.4636</v>
      </c>
      <c r="F395" s="28"/>
    </row>
    <row r="396" spans="1:6" x14ac:dyDescent="0.2">
      <c r="A396" s="142" t="s">
        <v>4927</v>
      </c>
      <c r="B396" s="143">
        <v>14024</v>
      </c>
      <c r="C396" s="144" t="s">
        <v>292</v>
      </c>
      <c r="D396" s="145" t="s">
        <v>168</v>
      </c>
      <c r="E396" s="27">
        <v>22.4636</v>
      </c>
      <c r="F396" s="28"/>
    </row>
    <row r="397" spans="1:6" x14ac:dyDescent="0.2">
      <c r="A397" s="142" t="s">
        <v>4927</v>
      </c>
      <c r="B397" s="143">
        <v>14032</v>
      </c>
      <c r="C397" s="144" t="s">
        <v>293</v>
      </c>
      <c r="D397" s="145" t="s">
        <v>170</v>
      </c>
      <c r="E397" s="27">
        <v>136.124</v>
      </c>
      <c r="F397" s="28"/>
    </row>
    <row r="398" spans="1:6" x14ac:dyDescent="0.2">
      <c r="A398" s="142" t="s">
        <v>4927</v>
      </c>
      <c r="B398" s="143">
        <v>14034</v>
      </c>
      <c r="C398" s="144" t="s">
        <v>294</v>
      </c>
      <c r="D398" s="145" t="s">
        <v>170</v>
      </c>
      <c r="E398" s="27">
        <v>174.10300000000001</v>
      </c>
      <c r="F398" s="28"/>
    </row>
    <row r="399" spans="1:6" x14ac:dyDescent="0.2">
      <c r="A399" s="142" t="s">
        <v>4927</v>
      </c>
      <c r="B399" s="143">
        <v>14036</v>
      </c>
      <c r="C399" s="144" t="s">
        <v>295</v>
      </c>
      <c r="D399" s="145" t="s">
        <v>170</v>
      </c>
      <c r="E399" s="27">
        <v>215.36359999999999</v>
      </c>
      <c r="F399" s="28"/>
    </row>
    <row r="400" spans="1:6" x14ac:dyDescent="0.2">
      <c r="A400" s="142" t="s">
        <v>4927</v>
      </c>
      <c r="B400" s="143">
        <v>14037</v>
      </c>
      <c r="C400" s="144" t="s">
        <v>296</v>
      </c>
      <c r="D400" s="145" t="s">
        <v>170</v>
      </c>
      <c r="E400" s="27">
        <v>70.075000000000003</v>
      </c>
      <c r="F400" s="28"/>
    </row>
    <row r="401" spans="1:6" x14ac:dyDescent="0.2">
      <c r="A401" s="142" t="s">
        <v>4927</v>
      </c>
      <c r="B401" s="143">
        <v>14038</v>
      </c>
      <c r="C401" s="144" t="s">
        <v>297</v>
      </c>
      <c r="D401" s="145" t="s">
        <v>170</v>
      </c>
      <c r="E401" s="27">
        <v>76.173199999999994</v>
      </c>
      <c r="F401" s="28"/>
    </row>
    <row r="402" spans="1:6" x14ac:dyDescent="0.2">
      <c r="A402" s="142" t="s">
        <v>4927</v>
      </c>
      <c r="B402" s="143">
        <v>14039</v>
      </c>
      <c r="C402" s="144" t="s">
        <v>298</v>
      </c>
      <c r="D402" s="145" t="s">
        <v>170</v>
      </c>
      <c r="E402" s="27">
        <v>93.433300000000003</v>
      </c>
      <c r="F402" s="28"/>
    </row>
    <row r="403" spans="1:6" x14ac:dyDescent="0.2">
      <c r="A403" s="142" t="s">
        <v>4927</v>
      </c>
      <c r="B403" s="143">
        <v>14040</v>
      </c>
      <c r="C403" s="144" t="s">
        <v>299</v>
      </c>
      <c r="D403" s="145" t="s">
        <v>168</v>
      </c>
      <c r="E403" s="27">
        <v>7.3939000000000004</v>
      </c>
      <c r="F403" s="28"/>
    </row>
    <row r="404" spans="1:6" x14ac:dyDescent="0.2">
      <c r="A404" s="142" t="s">
        <v>4927</v>
      </c>
      <c r="B404" s="143">
        <v>14041</v>
      </c>
      <c r="C404" s="144" t="s">
        <v>300</v>
      </c>
      <c r="D404" s="145" t="s">
        <v>170</v>
      </c>
      <c r="E404" s="27">
        <v>1.3945000000000001</v>
      </c>
      <c r="F404" s="28"/>
    </row>
    <row r="405" spans="1:6" x14ac:dyDescent="0.2">
      <c r="A405" s="142" t="s">
        <v>4927</v>
      </c>
      <c r="B405" s="143">
        <v>14042</v>
      </c>
      <c r="C405" s="144" t="s">
        <v>301</v>
      </c>
      <c r="D405" s="145" t="s">
        <v>39</v>
      </c>
      <c r="E405" s="27">
        <v>1.7601</v>
      </c>
      <c r="F405" s="28"/>
    </row>
    <row r="406" spans="1:6" x14ac:dyDescent="0.2">
      <c r="A406" s="142" t="s">
        <v>4927</v>
      </c>
      <c r="B406" s="143">
        <v>14500</v>
      </c>
      <c r="C406" s="144" t="s">
        <v>302</v>
      </c>
      <c r="D406" s="145"/>
      <c r="E406" s="27" t="s">
        <v>3</v>
      </c>
      <c r="F406" s="28"/>
    </row>
    <row r="407" spans="1:6" x14ac:dyDescent="0.2">
      <c r="A407" s="142" t="s">
        <v>4927</v>
      </c>
      <c r="B407" s="143">
        <v>14530</v>
      </c>
      <c r="C407" s="144" t="s">
        <v>303</v>
      </c>
      <c r="D407" s="145" t="s">
        <v>170</v>
      </c>
      <c r="E407" s="27">
        <v>13.108000000000001</v>
      </c>
      <c r="F407" s="28"/>
    </row>
    <row r="408" spans="1:6" x14ac:dyDescent="0.2">
      <c r="A408" s="142" t="s">
        <v>4927</v>
      </c>
      <c r="B408" s="143">
        <v>14550</v>
      </c>
      <c r="C408" s="144" t="s">
        <v>304</v>
      </c>
      <c r="D408" s="145" t="s">
        <v>39</v>
      </c>
      <c r="E408" s="27">
        <v>5.0551000000000004</v>
      </c>
      <c r="F408" s="28"/>
    </row>
    <row r="409" spans="1:6" x14ac:dyDescent="0.2">
      <c r="A409" s="142" t="s">
        <v>4927</v>
      </c>
      <c r="B409" s="143">
        <v>15000</v>
      </c>
      <c r="C409" s="144" t="s">
        <v>305</v>
      </c>
      <c r="D409" s="145"/>
      <c r="E409" s="27" t="s">
        <v>3</v>
      </c>
      <c r="F409" s="28"/>
    </row>
    <row r="410" spans="1:6" x14ac:dyDescent="0.2">
      <c r="A410" s="142" t="s">
        <v>4927</v>
      </c>
      <c r="B410" s="143">
        <v>15005</v>
      </c>
      <c r="C410" s="144" t="s">
        <v>306</v>
      </c>
      <c r="D410" s="145" t="s">
        <v>5</v>
      </c>
      <c r="E410" s="27">
        <v>18.5549</v>
      </c>
      <c r="F410" s="28"/>
    </row>
    <row r="411" spans="1:6" x14ac:dyDescent="0.2">
      <c r="A411" s="142" t="s">
        <v>4927</v>
      </c>
      <c r="B411" s="143">
        <v>15010</v>
      </c>
      <c r="C411" s="144" t="s">
        <v>307</v>
      </c>
      <c r="D411" s="145" t="s">
        <v>5</v>
      </c>
      <c r="E411" s="27">
        <v>38.633899999999997</v>
      </c>
      <c r="F411" s="28"/>
    </row>
    <row r="412" spans="1:6" x14ac:dyDescent="0.2">
      <c r="A412" s="142" t="s">
        <v>4927</v>
      </c>
      <c r="B412" s="143">
        <v>15025</v>
      </c>
      <c r="C412" s="144" t="s">
        <v>308</v>
      </c>
      <c r="D412" s="145" t="s">
        <v>168</v>
      </c>
      <c r="E412" s="27">
        <v>117.84050000000001</v>
      </c>
      <c r="F412" s="28"/>
    </row>
    <row r="413" spans="1:6" x14ac:dyDescent="0.2">
      <c r="A413" s="142" t="s">
        <v>4927</v>
      </c>
      <c r="B413" s="143">
        <v>15030</v>
      </c>
      <c r="C413" s="144" t="s">
        <v>309</v>
      </c>
      <c r="D413" s="145" t="s">
        <v>168</v>
      </c>
      <c r="E413" s="27">
        <v>112.79</v>
      </c>
      <c r="F413" s="28"/>
    </row>
    <row r="414" spans="1:6" x14ac:dyDescent="0.2">
      <c r="A414" s="142" t="s">
        <v>4927</v>
      </c>
      <c r="B414" s="143">
        <v>15040</v>
      </c>
      <c r="C414" s="144" t="s">
        <v>310</v>
      </c>
      <c r="D414" s="145" t="s">
        <v>168</v>
      </c>
      <c r="E414" s="27">
        <v>40.604100000000003</v>
      </c>
      <c r="F414" s="28"/>
    </row>
    <row r="415" spans="1:6" x14ac:dyDescent="0.2">
      <c r="A415" s="142" t="s">
        <v>4927</v>
      </c>
      <c r="B415" s="143">
        <v>15056</v>
      </c>
      <c r="C415" s="144" t="s">
        <v>311</v>
      </c>
      <c r="D415" s="145" t="s">
        <v>5</v>
      </c>
      <c r="E415" s="27">
        <v>2.9571000000000001</v>
      </c>
      <c r="F415" s="28"/>
    </row>
    <row r="416" spans="1:6" x14ac:dyDescent="0.2">
      <c r="A416" s="142" t="s">
        <v>4927</v>
      </c>
      <c r="B416" s="143">
        <v>15057</v>
      </c>
      <c r="C416" s="144" t="s">
        <v>312</v>
      </c>
      <c r="D416" s="145" t="s">
        <v>5</v>
      </c>
      <c r="E416" s="27">
        <v>5.2142999999999997</v>
      </c>
      <c r="F416" s="28"/>
    </row>
    <row r="417" spans="1:6" x14ac:dyDescent="0.2">
      <c r="A417" s="142" t="s">
        <v>4927</v>
      </c>
      <c r="B417" s="143">
        <v>15060</v>
      </c>
      <c r="C417" s="144" t="s">
        <v>313</v>
      </c>
      <c r="D417" s="145" t="s">
        <v>5</v>
      </c>
      <c r="E417" s="27">
        <v>2.4735</v>
      </c>
      <c r="F417" s="28"/>
    </row>
    <row r="418" spans="1:6" x14ac:dyDescent="0.2">
      <c r="A418" s="142" t="s">
        <v>4927</v>
      </c>
      <c r="B418" s="143">
        <v>15073</v>
      </c>
      <c r="C418" s="144" t="s">
        <v>314</v>
      </c>
      <c r="D418" s="145" t="s">
        <v>5</v>
      </c>
      <c r="E418" s="27">
        <v>25</v>
      </c>
      <c r="F418" s="28"/>
    </row>
    <row r="419" spans="1:6" x14ac:dyDescent="0.2">
      <c r="A419" s="142" t="s">
        <v>4927</v>
      </c>
      <c r="B419" s="143">
        <v>15074</v>
      </c>
      <c r="C419" s="144" t="s">
        <v>315</v>
      </c>
      <c r="D419" s="145" t="s">
        <v>5</v>
      </c>
      <c r="E419" s="27">
        <v>114</v>
      </c>
      <c r="F419" s="28"/>
    </row>
    <row r="420" spans="1:6" x14ac:dyDescent="0.2">
      <c r="A420" s="142" t="s">
        <v>4927</v>
      </c>
      <c r="B420" s="143">
        <v>15076</v>
      </c>
      <c r="C420" s="144" t="s">
        <v>316</v>
      </c>
      <c r="D420" s="145" t="s">
        <v>5</v>
      </c>
      <c r="E420" s="27">
        <v>716</v>
      </c>
      <c r="F420" s="28"/>
    </row>
    <row r="421" spans="1:6" x14ac:dyDescent="0.2">
      <c r="A421" s="142" t="s">
        <v>4927</v>
      </c>
      <c r="B421" s="143">
        <v>15077</v>
      </c>
      <c r="C421" s="144" t="s">
        <v>317</v>
      </c>
      <c r="D421" s="145" t="s">
        <v>5</v>
      </c>
      <c r="E421" s="27">
        <v>804</v>
      </c>
      <c r="F421" s="28"/>
    </row>
    <row r="422" spans="1:6" x14ac:dyDescent="0.2">
      <c r="A422" s="142" t="s">
        <v>4927</v>
      </c>
      <c r="B422" s="143">
        <v>15090</v>
      </c>
      <c r="C422" s="144" t="s">
        <v>318</v>
      </c>
      <c r="D422" s="145" t="s">
        <v>5</v>
      </c>
      <c r="E422" s="27">
        <v>609</v>
      </c>
      <c r="F422" s="28"/>
    </row>
    <row r="423" spans="1:6" x14ac:dyDescent="0.2">
      <c r="A423" s="142" t="s">
        <v>4927</v>
      </c>
      <c r="B423" s="143">
        <v>15091</v>
      </c>
      <c r="C423" s="144" t="s">
        <v>319</v>
      </c>
      <c r="D423" s="145" t="s">
        <v>5</v>
      </c>
      <c r="E423" s="27">
        <v>322</v>
      </c>
      <c r="F423" s="28"/>
    </row>
    <row r="424" spans="1:6" x14ac:dyDescent="0.2">
      <c r="A424" s="142" t="s">
        <v>4927</v>
      </c>
      <c r="B424" s="143">
        <v>15092</v>
      </c>
      <c r="C424" s="144" t="s">
        <v>320</v>
      </c>
      <c r="D424" s="145" t="s">
        <v>5</v>
      </c>
      <c r="E424" s="27">
        <v>598</v>
      </c>
      <c r="F424" s="28"/>
    </row>
    <row r="425" spans="1:6" x14ac:dyDescent="0.2">
      <c r="A425" s="142" t="s">
        <v>4927</v>
      </c>
      <c r="B425" s="143">
        <v>15500</v>
      </c>
      <c r="C425" s="144" t="s">
        <v>321</v>
      </c>
      <c r="D425" s="145"/>
      <c r="E425" s="27" t="s">
        <v>3</v>
      </c>
      <c r="F425" s="28"/>
    </row>
    <row r="426" spans="1:6" x14ac:dyDescent="0.2">
      <c r="A426" s="142" t="s">
        <v>4927</v>
      </c>
      <c r="B426" s="143">
        <v>15505</v>
      </c>
      <c r="C426" s="144" t="s">
        <v>322</v>
      </c>
      <c r="D426" s="145" t="s">
        <v>197</v>
      </c>
      <c r="E426" s="27">
        <v>4.5787000000000004</v>
      </c>
      <c r="F426" s="28"/>
    </row>
    <row r="427" spans="1:6" x14ac:dyDescent="0.2">
      <c r="A427" s="142" t="s">
        <v>4927</v>
      </c>
      <c r="B427" s="143">
        <v>15506</v>
      </c>
      <c r="C427" s="144" t="s">
        <v>323</v>
      </c>
      <c r="D427" s="145" t="s">
        <v>197</v>
      </c>
      <c r="E427" s="27">
        <v>1.4222999999999999</v>
      </c>
      <c r="F427" s="28"/>
    </row>
    <row r="428" spans="1:6" x14ac:dyDescent="0.2">
      <c r="A428" s="142" t="s">
        <v>4927</v>
      </c>
      <c r="B428" s="143">
        <v>15510</v>
      </c>
      <c r="C428" s="144" t="s">
        <v>324</v>
      </c>
      <c r="D428" s="145" t="s">
        <v>58</v>
      </c>
      <c r="E428" s="27">
        <v>1083.3612000000001</v>
      </c>
      <c r="F428" s="28"/>
    </row>
    <row r="429" spans="1:6" x14ac:dyDescent="0.2">
      <c r="A429" s="142" t="s">
        <v>4927</v>
      </c>
      <c r="B429" s="143">
        <v>15512</v>
      </c>
      <c r="C429" s="144" t="s">
        <v>325</v>
      </c>
      <c r="D429" s="145" t="s">
        <v>197</v>
      </c>
      <c r="E429" s="27">
        <v>2.0318999999999998</v>
      </c>
      <c r="F429" s="28"/>
    </row>
    <row r="430" spans="1:6" x14ac:dyDescent="0.2">
      <c r="A430" s="142" t="s">
        <v>4927</v>
      </c>
      <c r="B430" s="143">
        <v>15515</v>
      </c>
      <c r="C430" s="144" t="s">
        <v>326</v>
      </c>
      <c r="D430" s="145" t="s">
        <v>5</v>
      </c>
      <c r="E430" s="27">
        <v>7.8007</v>
      </c>
      <c r="F430" s="28"/>
    </row>
    <row r="431" spans="1:6" x14ac:dyDescent="0.2">
      <c r="A431" s="142" t="s">
        <v>4927</v>
      </c>
      <c r="B431" s="143">
        <v>15516</v>
      </c>
      <c r="C431" s="144" t="s">
        <v>327</v>
      </c>
      <c r="D431" s="145" t="s">
        <v>5</v>
      </c>
      <c r="E431" s="27">
        <v>10.545299999999999</v>
      </c>
      <c r="F431" s="28"/>
    </row>
    <row r="432" spans="1:6" x14ac:dyDescent="0.2">
      <c r="A432" s="142" t="s">
        <v>4927</v>
      </c>
      <c r="B432" s="143">
        <v>15520</v>
      </c>
      <c r="C432" s="144" t="s">
        <v>328</v>
      </c>
      <c r="D432" s="145" t="s">
        <v>5</v>
      </c>
      <c r="E432" s="27">
        <v>4.1840999999999999</v>
      </c>
      <c r="F432" s="28"/>
    </row>
    <row r="433" spans="1:6" x14ac:dyDescent="0.2">
      <c r="A433" s="142" t="s">
        <v>4927</v>
      </c>
      <c r="B433" s="143">
        <v>15525</v>
      </c>
      <c r="C433" s="144" t="s">
        <v>329</v>
      </c>
      <c r="D433" s="145" t="s">
        <v>5</v>
      </c>
      <c r="E433" s="27">
        <v>1.3917999999999999</v>
      </c>
      <c r="F433" s="28"/>
    </row>
    <row r="434" spans="1:6" x14ac:dyDescent="0.2">
      <c r="A434" s="142" t="s">
        <v>4927</v>
      </c>
      <c r="B434" s="143">
        <v>16000</v>
      </c>
      <c r="C434" s="144" t="s">
        <v>330</v>
      </c>
      <c r="D434" s="145"/>
      <c r="E434" s="27" t="s">
        <v>3</v>
      </c>
      <c r="F434" s="28"/>
    </row>
    <row r="435" spans="1:6" x14ac:dyDescent="0.2">
      <c r="A435" s="142" t="s">
        <v>4927</v>
      </c>
      <c r="B435" s="143">
        <v>16005</v>
      </c>
      <c r="C435" s="144" t="s">
        <v>331</v>
      </c>
      <c r="D435" s="145" t="s">
        <v>170</v>
      </c>
      <c r="E435" s="27">
        <v>371.81779999999998</v>
      </c>
      <c r="F435" s="28"/>
    </row>
    <row r="436" spans="1:6" x14ac:dyDescent="0.2">
      <c r="A436" s="142" t="s">
        <v>4927</v>
      </c>
      <c r="B436" s="143">
        <v>16010</v>
      </c>
      <c r="C436" s="144" t="s">
        <v>332</v>
      </c>
      <c r="D436" s="145" t="s">
        <v>170</v>
      </c>
      <c r="E436" s="27">
        <v>335.3125</v>
      </c>
      <c r="F436" s="28"/>
    </row>
    <row r="437" spans="1:6" x14ac:dyDescent="0.2">
      <c r="A437" s="142" t="s">
        <v>4927</v>
      </c>
      <c r="B437" s="143">
        <v>16014</v>
      </c>
      <c r="C437" s="144" t="s">
        <v>333</v>
      </c>
      <c r="D437" s="145" t="s">
        <v>170</v>
      </c>
      <c r="E437" s="27">
        <v>30.565899999999999</v>
      </c>
      <c r="F437" s="28"/>
    </row>
    <row r="438" spans="1:6" x14ac:dyDescent="0.2">
      <c r="A438" s="142" t="s">
        <v>4927</v>
      </c>
      <c r="B438" s="143">
        <v>16015</v>
      </c>
      <c r="C438" s="144" t="s">
        <v>334</v>
      </c>
      <c r="D438" s="145" t="s">
        <v>170</v>
      </c>
      <c r="E438" s="27">
        <v>30.974599999999999</v>
      </c>
      <c r="F438" s="28"/>
    </row>
    <row r="439" spans="1:6" x14ac:dyDescent="0.2">
      <c r="A439" s="142" t="s">
        <v>4927</v>
      </c>
      <c r="B439" s="143">
        <v>16020</v>
      </c>
      <c r="C439" s="144" t="s">
        <v>335</v>
      </c>
      <c r="D439" s="145" t="s">
        <v>21</v>
      </c>
      <c r="E439" s="27">
        <v>1.6281000000000001</v>
      </c>
      <c r="F439" s="28"/>
    </row>
    <row r="440" spans="1:6" x14ac:dyDescent="0.2">
      <c r="A440" s="142" t="s">
        <v>4927</v>
      </c>
      <c r="B440" s="143">
        <v>16025</v>
      </c>
      <c r="C440" s="144" t="s">
        <v>336</v>
      </c>
      <c r="D440" s="145" t="s">
        <v>21</v>
      </c>
      <c r="E440" s="27">
        <v>1.5291999999999999</v>
      </c>
      <c r="F440" s="28"/>
    </row>
    <row r="441" spans="1:6" x14ac:dyDescent="0.2">
      <c r="A441" s="142" t="s">
        <v>4927</v>
      </c>
      <c r="B441" s="143">
        <v>16030</v>
      </c>
      <c r="C441" s="144" t="s">
        <v>337</v>
      </c>
      <c r="D441" s="145" t="s">
        <v>21</v>
      </c>
      <c r="E441" s="27">
        <v>1.5568</v>
      </c>
      <c r="F441" s="28"/>
    </row>
    <row r="442" spans="1:6" x14ac:dyDescent="0.2">
      <c r="A442" s="142" t="s">
        <v>4927</v>
      </c>
      <c r="B442" s="143">
        <v>16070</v>
      </c>
      <c r="C442" s="144" t="s">
        <v>338</v>
      </c>
      <c r="D442" s="145" t="s">
        <v>170</v>
      </c>
      <c r="E442" s="27">
        <v>36.933799999999998</v>
      </c>
      <c r="F442" s="28"/>
    </row>
    <row r="443" spans="1:6" x14ac:dyDescent="0.2">
      <c r="A443" s="142" t="s">
        <v>4927</v>
      </c>
      <c r="B443" s="143">
        <v>16085</v>
      </c>
      <c r="C443" s="144" t="s">
        <v>339</v>
      </c>
      <c r="D443" s="145" t="s">
        <v>170</v>
      </c>
      <c r="E443" s="27">
        <v>47.716799999999999</v>
      </c>
      <c r="F443" s="28"/>
    </row>
    <row r="444" spans="1:6" x14ac:dyDescent="0.2">
      <c r="A444" s="142" t="s">
        <v>4927</v>
      </c>
      <c r="B444" s="143">
        <v>16090</v>
      </c>
      <c r="C444" s="144" t="s">
        <v>340</v>
      </c>
      <c r="D444" s="145" t="s">
        <v>170</v>
      </c>
      <c r="E444" s="27">
        <v>15.501200000000001</v>
      </c>
      <c r="F444" s="28"/>
    </row>
    <row r="445" spans="1:6" x14ac:dyDescent="0.2">
      <c r="A445" s="142" t="s">
        <v>4927</v>
      </c>
      <c r="B445" s="143">
        <v>16091</v>
      </c>
      <c r="C445" s="144" t="s">
        <v>341</v>
      </c>
      <c r="D445" s="145" t="s">
        <v>170</v>
      </c>
      <c r="E445" s="27">
        <v>21.431899999999999</v>
      </c>
      <c r="F445" s="28"/>
    </row>
    <row r="446" spans="1:6" x14ac:dyDescent="0.2">
      <c r="A446" s="142" t="s">
        <v>4927</v>
      </c>
      <c r="B446" s="143">
        <v>16092</v>
      </c>
      <c r="C446" s="144" t="s">
        <v>342</v>
      </c>
      <c r="D446" s="145" t="s">
        <v>170</v>
      </c>
      <c r="E446" s="27">
        <v>48.040500000000002</v>
      </c>
      <c r="F446" s="28"/>
    </row>
    <row r="447" spans="1:6" x14ac:dyDescent="0.2">
      <c r="A447" s="142" t="s">
        <v>4927</v>
      </c>
      <c r="B447" s="143">
        <v>16093</v>
      </c>
      <c r="C447" s="144" t="s">
        <v>343</v>
      </c>
      <c r="D447" s="145" t="s">
        <v>170</v>
      </c>
      <c r="E447" s="27">
        <v>39.030700000000003</v>
      </c>
      <c r="F447" s="28"/>
    </row>
    <row r="448" spans="1:6" x14ac:dyDescent="0.2">
      <c r="A448" s="142" t="s">
        <v>4927</v>
      </c>
      <c r="B448" s="143">
        <v>16411</v>
      </c>
      <c r="C448" s="144" t="s">
        <v>344</v>
      </c>
      <c r="D448" s="145" t="s">
        <v>170</v>
      </c>
      <c r="E448" s="27">
        <v>24.933499999999999</v>
      </c>
      <c r="F448" s="28"/>
    </row>
    <row r="449" spans="1:6" x14ac:dyDescent="0.2">
      <c r="A449" s="142" t="s">
        <v>4927</v>
      </c>
      <c r="B449" s="143">
        <v>16412</v>
      </c>
      <c r="C449" s="144" t="s">
        <v>345</v>
      </c>
      <c r="D449" s="145" t="s">
        <v>170</v>
      </c>
      <c r="E449" s="27">
        <v>24.862300000000001</v>
      </c>
      <c r="F449" s="28"/>
    </row>
    <row r="450" spans="1:6" x14ac:dyDescent="0.2">
      <c r="A450" s="142" t="s">
        <v>4927</v>
      </c>
      <c r="B450" s="143">
        <v>16413</v>
      </c>
      <c r="C450" s="144" t="s">
        <v>346</v>
      </c>
      <c r="D450" s="145" t="s">
        <v>170</v>
      </c>
      <c r="E450" s="27">
        <v>77.641400000000004</v>
      </c>
      <c r="F450" s="28"/>
    </row>
    <row r="451" spans="1:6" x14ac:dyDescent="0.2">
      <c r="A451" s="142" t="s">
        <v>4927</v>
      </c>
      <c r="B451" s="143">
        <v>16414</v>
      </c>
      <c r="C451" s="144" t="s">
        <v>347</v>
      </c>
      <c r="D451" s="145" t="s">
        <v>170</v>
      </c>
      <c r="E451" s="27">
        <v>36.072800000000001</v>
      </c>
      <c r="F451" s="28"/>
    </row>
    <row r="452" spans="1:6" x14ac:dyDescent="0.2">
      <c r="A452" s="142" t="s">
        <v>4927</v>
      </c>
      <c r="B452" s="143">
        <v>16416</v>
      </c>
      <c r="C452" s="144" t="s">
        <v>348</v>
      </c>
      <c r="D452" s="145" t="s">
        <v>170</v>
      </c>
      <c r="E452" s="27">
        <v>36.626899999999999</v>
      </c>
      <c r="F452" s="28"/>
    </row>
    <row r="453" spans="1:6" x14ac:dyDescent="0.2">
      <c r="A453" s="142" t="s">
        <v>4927</v>
      </c>
      <c r="B453" s="143">
        <v>16417</v>
      </c>
      <c r="C453" s="144" t="s">
        <v>349</v>
      </c>
      <c r="D453" s="145" t="s">
        <v>170</v>
      </c>
      <c r="E453" s="27">
        <v>83.795699999999997</v>
      </c>
      <c r="F453" s="28"/>
    </row>
    <row r="454" spans="1:6" x14ac:dyDescent="0.2">
      <c r="A454" s="142" t="s">
        <v>4927</v>
      </c>
      <c r="B454" s="143">
        <v>16418</v>
      </c>
      <c r="C454" s="144" t="s">
        <v>350</v>
      </c>
      <c r="D454" s="145" t="s">
        <v>170</v>
      </c>
      <c r="E454" s="27">
        <v>109.8638</v>
      </c>
      <c r="F454" s="28"/>
    </row>
    <row r="455" spans="1:6" x14ac:dyDescent="0.2">
      <c r="A455" s="142" t="s">
        <v>4927</v>
      </c>
      <c r="B455" s="143">
        <v>16420</v>
      </c>
      <c r="C455" s="144" t="s">
        <v>351</v>
      </c>
      <c r="D455" s="145" t="s">
        <v>170</v>
      </c>
      <c r="E455" s="27">
        <v>69.427999999999997</v>
      </c>
      <c r="F455" s="28"/>
    </row>
    <row r="456" spans="1:6" x14ac:dyDescent="0.2">
      <c r="A456" s="142" t="s">
        <v>4927</v>
      </c>
      <c r="B456" s="143">
        <v>16430</v>
      </c>
      <c r="C456" s="144" t="s">
        <v>352</v>
      </c>
      <c r="D456" s="145" t="s">
        <v>5</v>
      </c>
      <c r="E456" s="27">
        <v>23.669499999999999</v>
      </c>
      <c r="F456" s="28"/>
    </row>
    <row r="457" spans="1:6" x14ac:dyDescent="0.2">
      <c r="A457" s="142" t="s">
        <v>4927</v>
      </c>
      <c r="B457" s="143">
        <v>16431</v>
      </c>
      <c r="C457" s="144" t="s">
        <v>353</v>
      </c>
      <c r="D457" s="145" t="s">
        <v>5</v>
      </c>
      <c r="E457" s="27">
        <v>24.511700000000001</v>
      </c>
      <c r="F457" s="28"/>
    </row>
    <row r="458" spans="1:6" x14ac:dyDescent="0.2">
      <c r="A458" s="142" t="s">
        <v>4927</v>
      </c>
      <c r="B458" s="143">
        <v>16432</v>
      </c>
      <c r="C458" s="144" t="s">
        <v>354</v>
      </c>
      <c r="D458" s="145" t="s">
        <v>5</v>
      </c>
      <c r="E458" s="27">
        <v>32.4876</v>
      </c>
      <c r="F458" s="28"/>
    </row>
    <row r="459" spans="1:6" x14ac:dyDescent="0.2">
      <c r="A459" s="142" t="s">
        <v>4927</v>
      </c>
      <c r="B459" s="143">
        <v>16433</v>
      </c>
      <c r="C459" s="144" t="s">
        <v>353</v>
      </c>
      <c r="D459" s="145" t="s">
        <v>5</v>
      </c>
      <c r="E459" s="27">
        <v>33.539299999999997</v>
      </c>
      <c r="F459" s="28"/>
    </row>
    <row r="460" spans="1:6" x14ac:dyDescent="0.2">
      <c r="A460" s="142" t="s">
        <v>4927</v>
      </c>
      <c r="B460" s="143">
        <v>16500</v>
      </c>
      <c r="C460" s="144" t="s">
        <v>355</v>
      </c>
      <c r="D460" s="145"/>
      <c r="E460" s="27" t="s">
        <v>3</v>
      </c>
      <c r="F460" s="28"/>
    </row>
    <row r="461" spans="1:6" x14ac:dyDescent="0.2">
      <c r="A461" s="142" t="s">
        <v>4927</v>
      </c>
      <c r="B461" s="143">
        <v>16508</v>
      </c>
      <c r="C461" s="144" t="s">
        <v>356</v>
      </c>
      <c r="D461" s="145" t="s">
        <v>21</v>
      </c>
      <c r="E461" s="27">
        <v>21.034099999999999</v>
      </c>
      <c r="F461" s="28"/>
    </row>
    <row r="462" spans="1:6" x14ac:dyDescent="0.2">
      <c r="A462" s="142" t="s">
        <v>4927</v>
      </c>
      <c r="B462" s="143">
        <v>16509</v>
      </c>
      <c r="C462" s="144" t="s">
        <v>357</v>
      </c>
      <c r="D462" s="145" t="s">
        <v>21</v>
      </c>
      <c r="E462" s="27">
        <v>15.0602</v>
      </c>
      <c r="F462" s="28"/>
    </row>
    <row r="463" spans="1:6" x14ac:dyDescent="0.2">
      <c r="A463" s="142" t="s">
        <v>4927</v>
      </c>
      <c r="B463" s="143">
        <v>16510</v>
      </c>
      <c r="C463" s="144" t="s">
        <v>358</v>
      </c>
      <c r="D463" s="145" t="s">
        <v>21</v>
      </c>
      <c r="E463" s="27">
        <v>74.945899999999995</v>
      </c>
      <c r="F463" s="28"/>
    </row>
    <row r="464" spans="1:6" x14ac:dyDescent="0.2">
      <c r="A464" s="142" t="s">
        <v>4927</v>
      </c>
      <c r="B464" s="143">
        <v>16530</v>
      </c>
      <c r="C464" s="144" t="s">
        <v>359</v>
      </c>
      <c r="D464" s="145" t="s">
        <v>21</v>
      </c>
      <c r="E464" s="27">
        <v>28.9282</v>
      </c>
      <c r="F464" s="28"/>
    </row>
    <row r="465" spans="1:6" x14ac:dyDescent="0.2">
      <c r="A465" s="142" t="s">
        <v>4927</v>
      </c>
      <c r="B465" s="143">
        <v>16531</v>
      </c>
      <c r="C465" s="144" t="s">
        <v>360</v>
      </c>
      <c r="D465" s="145" t="s">
        <v>21</v>
      </c>
      <c r="E465" s="27">
        <v>28.3765</v>
      </c>
      <c r="F465" s="28"/>
    </row>
    <row r="466" spans="1:6" x14ac:dyDescent="0.2">
      <c r="A466" s="142" t="s">
        <v>4927</v>
      </c>
      <c r="B466" s="143">
        <v>16532</v>
      </c>
      <c r="C466" s="144" t="s">
        <v>361</v>
      </c>
      <c r="D466" s="145" t="s">
        <v>21</v>
      </c>
      <c r="E466" s="27">
        <v>25.9285</v>
      </c>
      <c r="F466" s="28"/>
    </row>
    <row r="467" spans="1:6" x14ac:dyDescent="0.2">
      <c r="A467" s="142" t="s">
        <v>4927</v>
      </c>
      <c r="B467" s="143">
        <v>16533</v>
      </c>
      <c r="C467" s="144" t="s">
        <v>362</v>
      </c>
      <c r="D467" s="145" t="s">
        <v>21</v>
      </c>
      <c r="E467" s="27">
        <v>28.3765</v>
      </c>
      <c r="F467" s="28"/>
    </row>
    <row r="468" spans="1:6" x14ac:dyDescent="0.2">
      <c r="A468" s="142" t="s">
        <v>4927</v>
      </c>
      <c r="B468" s="143">
        <v>16534</v>
      </c>
      <c r="C468" s="144" t="s">
        <v>363</v>
      </c>
      <c r="D468" s="145" t="s">
        <v>21</v>
      </c>
      <c r="E468" s="27">
        <v>1.6195999999999999</v>
      </c>
      <c r="F468" s="28"/>
    </row>
    <row r="469" spans="1:6" x14ac:dyDescent="0.2">
      <c r="A469" s="142" t="s">
        <v>4927</v>
      </c>
      <c r="B469" s="143">
        <v>16554</v>
      </c>
      <c r="C469" s="144" t="s">
        <v>364</v>
      </c>
      <c r="D469" s="145" t="s">
        <v>21</v>
      </c>
      <c r="E469" s="27">
        <v>0.65149999999999997</v>
      </c>
      <c r="F469" s="28"/>
    </row>
    <row r="470" spans="1:6" x14ac:dyDescent="0.2">
      <c r="A470" s="142" t="s">
        <v>4927</v>
      </c>
      <c r="B470" s="143">
        <v>16556</v>
      </c>
      <c r="C470" s="144" t="s">
        <v>365</v>
      </c>
      <c r="D470" s="145" t="s">
        <v>21</v>
      </c>
      <c r="E470" s="27">
        <v>0.54190000000000005</v>
      </c>
      <c r="F470" s="28"/>
    </row>
    <row r="471" spans="1:6" x14ac:dyDescent="0.2">
      <c r="A471" s="142" t="s">
        <v>4927</v>
      </c>
      <c r="B471" s="143">
        <v>16560</v>
      </c>
      <c r="C471" s="144" t="s">
        <v>366</v>
      </c>
      <c r="D471" s="145" t="s">
        <v>21</v>
      </c>
      <c r="E471" s="27">
        <v>2.3359999999999999</v>
      </c>
      <c r="F471" s="28"/>
    </row>
    <row r="472" spans="1:6" x14ac:dyDescent="0.2">
      <c r="A472" s="142" t="s">
        <v>4927</v>
      </c>
      <c r="B472" s="143">
        <v>16562</v>
      </c>
      <c r="C472" s="144" t="s">
        <v>367</v>
      </c>
      <c r="D472" s="145" t="s">
        <v>21</v>
      </c>
      <c r="E472" s="27">
        <v>4.3548</v>
      </c>
      <c r="F472" s="28"/>
    </row>
    <row r="473" spans="1:6" x14ac:dyDescent="0.2">
      <c r="A473" s="142" t="s">
        <v>4927</v>
      </c>
      <c r="B473" s="143">
        <v>16568</v>
      </c>
      <c r="C473" s="144" t="s">
        <v>368</v>
      </c>
      <c r="D473" s="145" t="s">
        <v>21</v>
      </c>
      <c r="E473" s="27">
        <v>1.4297</v>
      </c>
      <c r="F473" s="28"/>
    </row>
    <row r="474" spans="1:6" x14ac:dyDescent="0.2">
      <c r="A474" s="142" t="s">
        <v>4927</v>
      </c>
      <c r="B474" s="143">
        <v>16570</v>
      </c>
      <c r="C474" s="144" t="s">
        <v>369</v>
      </c>
      <c r="D474" s="145" t="s">
        <v>170</v>
      </c>
      <c r="E474" s="27">
        <v>5.0003000000000002</v>
      </c>
      <c r="F474" s="28"/>
    </row>
    <row r="475" spans="1:6" x14ac:dyDescent="0.2">
      <c r="A475" s="142" t="s">
        <v>4927</v>
      </c>
      <c r="B475" s="143">
        <v>17000</v>
      </c>
      <c r="C475" s="144" t="s">
        <v>370</v>
      </c>
      <c r="D475" s="145"/>
      <c r="E475" s="27" t="s">
        <v>3</v>
      </c>
      <c r="F475" s="28"/>
    </row>
    <row r="476" spans="1:6" x14ac:dyDescent="0.2">
      <c r="A476" s="142" t="s">
        <v>4927</v>
      </c>
      <c r="B476" s="143">
        <v>17010</v>
      </c>
      <c r="C476" s="144" t="s">
        <v>371</v>
      </c>
      <c r="D476" s="145" t="s">
        <v>21</v>
      </c>
      <c r="E476" s="27">
        <v>8.4699999999999998E-2</v>
      </c>
      <c r="F476" s="28"/>
    </row>
    <row r="477" spans="1:6" x14ac:dyDescent="0.2">
      <c r="A477" s="142" t="s">
        <v>4927</v>
      </c>
      <c r="B477" s="143">
        <v>17016</v>
      </c>
      <c r="C477" s="144" t="s">
        <v>372</v>
      </c>
      <c r="D477" s="145" t="s">
        <v>197</v>
      </c>
      <c r="E477" s="27">
        <v>22.574200000000001</v>
      </c>
      <c r="F477" s="28"/>
    </row>
    <row r="478" spans="1:6" x14ac:dyDescent="0.2">
      <c r="A478" s="142" t="s">
        <v>4927</v>
      </c>
      <c r="B478" s="143">
        <v>17020</v>
      </c>
      <c r="C478" s="144" t="s">
        <v>373</v>
      </c>
      <c r="D478" s="145" t="s">
        <v>21</v>
      </c>
      <c r="E478" s="27">
        <v>0.77839999999999998</v>
      </c>
      <c r="F478" s="28"/>
    </row>
    <row r="479" spans="1:6" x14ac:dyDescent="0.2">
      <c r="A479" s="142" t="s">
        <v>4927</v>
      </c>
      <c r="B479" s="143">
        <v>17039</v>
      </c>
      <c r="C479" s="144" t="s">
        <v>374</v>
      </c>
      <c r="D479" s="145" t="s">
        <v>21</v>
      </c>
      <c r="E479" s="27">
        <v>0.2266</v>
      </c>
      <c r="F479" s="28"/>
    </row>
    <row r="480" spans="1:6" x14ac:dyDescent="0.2">
      <c r="A480" s="142" t="s">
        <v>4927</v>
      </c>
      <c r="B480" s="143">
        <v>17040</v>
      </c>
      <c r="C480" s="144" t="s">
        <v>375</v>
      </c>
      <c r="D480" s="145" t="s">
        <v>21</v>
      </c>
      <c r="E480" s="27">
        <v>0.31169999999999998</v>
      </c>
      <c r="F480" s="28"/>
    </row>
    <row r="481" spans="1:6" x14ac:dyDescent="0.2">
      <c r="A481" s="142" t="s">
        <v>4927</v>
      </c>
      <c r="B481" s="143">
        <v>17041</v>
      </c>
      <c r="C481" s="144" t="s">
        <v>376</v>
      </c>
      <c r="D481" s="145" t="s">
        <v>21</v>
      </c>
      <c r="E481" s="27">
        <v>0.2409</v>
      </c>
      <c r="F481" s="28"/>
    </row>
    <row r="482" spans="1:6" x14ac:dyDescent="0.2">
      <c r="A482" s="142" t="s">
        <v>4927</v>
      </c>
      <c r="B482" s="143">
        <v>17042</v>
      </c>
      <c r="C482" s="144" t="s">
        <v>377</v>
      </c>
      <c r="D482" s="145" t="s">
        <v>21</v>
      </c>
      <c r="E482" s="27">
        <v>0.14710000000000001</v>
      </c>
      <c r="F482" s="28"/>
    </row>
    <row r="483" spans="1:6" x14ac:dyDescent="0.2">
      <c r="A483" s="142" t="s">
        <v>4927</v>
      </c>
      <c r="B483" s="143">
        <v>17044</v>
      </c>
      <c r="C483" s="144" t="s">
        <v>378</v>
      </c>
      <c r="D483" s="145" t="s">
        <v>21</v>
      </c>
      <c r="E483" s="27">
        <v>3.9098999999999999</v>
      </c>
      <c r="F483" s="28"/>
    </row>
    <row r="484" spans="1:6" x14ac:dyDescent="0.2">
      <c r="A484" s="142" t="s">
        <v>4927</v>
      </c>
      <c r="B484" s="143">
        <v>17046</v>
      </c>
      <c r="C484" s="144" t="s">
        <v>379</v>
      </c>
      <c r="D484" s="145" t="s">
        <v>21</v>
      </c>
      <c r="E484" s="27">
        <v>1.3055000000000001</v>
      </c>
      <c r="F484" s="28"/>
    </row>
    <row r="485" spans="1:6" x14ac:dyDescent="0.2">
      <c r="A485" s="142" t="s">
        <v>4927</v>
      </c>
      <c r="B485" s="143">
        <v>17065</v>
      </c>
      <c r="C485" s="144" t="s">
        <v>380</v>
      </c>
      <c r="D485" s="145" t="s">
        <v>21</v>
      </c>
      <c r="E485" s="27">
        <v>15.8263</v>
      </c>
      <c r="F485" s="28"/>
    </row>
    <row r="486" spans="1:6" x14ac:dyDescent="0.2">
      <c r="A486" s="142" t="s">
        <v>4927</v>
      </c>
      <c r="B486" s="143">
        <v>17500</v>
      </c>
      <c r="C486" s="144" t="s">
        <v>381</v>
      </c>
      <c r="D486" s="145"/>
      <c r="E486" s="27" t="s">
        <v>3</v>
      </c>
      <c r="F486" s="28"/>
    </row>
    <row r="487" spans="1:6" x14ac:dyDescent="0.2">
      <c r="A487" s="142" t="s">
        <v>4927</v>
      </c>
      <c r="B487" s="143">
        <v>17505</v>
      </c>
      <c r="C487" s="144" t="s">
        <v>382</v>
      </c>
      <c r="D487" s="145" t="s">
        <v>39</v>
      </c>
      <c r="E487" s="27">
        <v>8.3129000000000008</v>
      </c>
      <c r="F487" s="28"/>
    </row>
    <row r="488" spans="1:6" x14ac:dyDescent="0.2">
      <c r="A488" s="142" t="s">
        <v>4927</v>
      </c>
      <c r="B488" s="143">
        <v>17515</v>
      </c>
      <c r="C488" s="144" t="s">
        <v>383</v>
      </c>
      <c r="D488" s="145" t="s">
        <v>39</v>
      </c>
      <c r="E488" s="27">
        <v>5.5275999999999996</v>
      </c>
      <c r="F488" s="28"/>
    </row>
    <row r="489" spans="1:6" x14ac:dyDescent="0.2">
      <c r="A489" s="142" t="s">
        <v>4927</v>
      </c>
      <c r="B489" s="143">
        <v>17516</v>
      </c>
      <c r="C489" s="144" t="s">
        <v>384</v>
      </c>
      <c r="D489" s="145" t="s">
        <v>39</v>
      </c>
      <c r="E489" s="27">
        <v>6.4789000000000003</v>
      </c>
      <c r="F489" s="28"/>
    </row>
    <row r="490" spans="1:6" x14ac:dyDescent="0.2">
      <c r="A490" s="142" t="s">
        <v>4927</v>
      </c>
      <c r="B490" s="143">
        <v>17520</v>
      </c>
      <c r="C490" s="144" t="s">
        <v>385</v>
      </c>
      <c r="D490" s="145" t="s">
        <v>39</v>
      </c>
      <c r="E490" s="27">
        <v>7.9619999999999997</v>
      </c>
      <c r="F490" s="28"/>
    </row>
    <row r="491" spans="1:6" x14ac:dyDescent="0.2">
      <c r="A491" s="142" t="s">
        <v>4927</v>
      </c>
      <c r="B491" s="143">
        <v>17525</v>
      </c>
      <c r="C491" s="144" t="s">
        <v>386</v>
      </c>
      <c r="D491" s="145" t="s">
        <v>39</v>
      </c>
      <c r="E491" s="27">
        <v>8.7385000000000002</v>
      </c>
      <c r="F491" s="28"/>
    </row>
    <row r="492" spans="1:6" x14ac:dyDescent="0.2">
      <c r="A492" s="142" t="s">
        <v>4927</v>
      </c>
      <c r="B492" s="143">
        <v>17530</v>
      </c>
      <c r="C492" s="144" t="s">
        <v>387</v>
      </c>
      <c r="D492" s="145" t="s">
        <v>39</v>
      </c>
      <c r="E492" s="27">
        <v>38.257300000000001</v>
      </c>
      <c r="F492" s="28"/>
    </row>
    <row r="493" spans="1:6" x14ac:dyDescent="0.2">
      <c r="A493" s="142" t="s">
        <v>4927</v>
      </c>
      <c r="B493" s="143">
        <v>17545</v>
      </c>
      <c r="C493" s="144" t="s">
        <v>388</v>
      </c>
      <c r="D493" s="145" t="s">
        <v>21</v>
      </c>
      <c r="E493" s="27">
        <v>1.4697</v>
      </c>
      <c r="F493" s="28"/>
    </row>
    <row r="494" spans="1:6" x14ac:dyDescent="0.2">
      <c r="A494" s="142" t="s">
        <v>4927</v>
      </c>
      <c r="B494" s="143">
        <v>17550</v>
      </c>
      <c r="C494" s="144" t="s">
        <v>389</v>
      </c>
      <c r="D494" s="145" t="s">
        <v>21</v>
      </c>
      <c r="E494" s="27">
        <v>1.1669</v>
      </c>
      <c r="F494" s="28"/>
    </row>
    <row r="495" spans="1:6" x14ac:dyDescent="0.2">
      <c r="A495" s="142" t="s">
        <v>4927</v>
      </c>
      <c r="B495" s="143">
        <v>17555</v>
      </c>
      <c r="C495" s="144" t="s">
        <v>390</v>
      </c>
      <c r="D495" s="145" t="s">
        <v>391</v>
      </c>
      <c r="E495" s="27">
        <v>0.84250000000000003</v>
      </c>
      <c r="F495" s="28"/>
    </row>
    <row r="496" spans="1:6" x14ac:dyDescent="0.2">
      <c r="A496" s="142" t="s">
        <v>4927</v>
      </c>
      <c r="B496" s="143">
        <v>17560</v>
      </c>
      <c r="C496" s="144" t="s">
        <v>392</v>
      </c>
      <c r="D496" s="145" t="s">
        <v>21</v>
      </c>
      <c r="E496" s="27">
        <v>1.7084999999999999</v>
      </c>
      <c r="F496" s="28"/>
    </row>
    <row r="497" spans="1:6" x14ac:dyDescent="0.2">
      <c r="A497" s="142" t="s">
        <v>4927</v>
      </c>
      <c r="B497" s="143">
        <v>17700</v>
      </c>
      <c r="C497" s="144" t="s">
        <v>393</v>
      </c>
      <c r="D497" s="145"/>
      <c r="E497" s="27" t="s">
        <v>3</v>
      </c>
      <c r="F497" s="28"/>
    </row>
    <row r="498" spans="1:6" x14ac:dyDescent="0.2">
      <c r="A498" s="142" t="s">
        <v>4927</v>
      </c>
      <c r="B498" s="143">
        <v>17710</v>
      </c>
      <c r="C498" s="144" t="s">
        <v>394</v>
      </c>
      <c r="D498" s="145" t="s">
        <v>39</v>
      </c>
      <c r="E498" s="27">
        <v>5.9555999999999996</v>
      </c>
      <c r="F498" s="28"/>
    </row>
    <row r="499" spans="1:6" x14ac:dyDescent="0.2">
      <c r="A499" s="142" t="s">
        <v>4927</v>
      </c>
      <c r="B499" s="143">
        <v>17715</v>
      </c>
      <c r="C499" s="144" t="s">
        <v>395</v>
      </c>
      <c r="D499" s="145" t="s">
        <v>39</v>
      </c>
      <c r="E499" s="27">
        <v>6.9610000000000003</v>
      </c>
      <c r="F499" s="28"/>
    </row>
    <row r="500" spans="1:6" x14ac:dyDescent="0.2">
      <c r="A500" s="142" t="s">
        <v>4927</v>
      </c>
      <c r="B500" s="143">
        <v>17720</v>
      </c>
      <c r="C500" s="144" t="s">
        <v>396</v>
      </c>
      <c r="D500" s="145" t="s">
        <v>39</v>
      </c>
      <c r="E500" s="27">
        <v>7.4720000000000004</v>
      </c>
      <c r="F500" s="28"/>
    </row>
    <row r="501" spans="1:6" x14ac:dyDescent="0.2">
      <c r="A501" s="142" t="s">
        <v>4927</v>
      </c>
      <c r="B501" s="143">
        <v>17725</v>
      </c>
      <c r="C501" s="144" t="s">
        <v>397</v>
      </c>
      <c r="D501" s="145" t="s">
        <v>39</v>
      </c>
      <c r="E501" s="27">
        <v>8.8209999999999997</v>
      </c>
      <c r="F501" s="28"/>
    </row>
    <row r="502" spans="1:6" x14ac:dyDescent="0.2">
      <c r="A502" s="142" t="s">
        <v>4927</v>
      </c>
      <c r="B502" s="143">
        <v>17730</v>
      </c>
      <c r="C502" s="144" t="s">
        <v>398</v>
      </c>
      <c r="D502" s="145" t="s">
        <v>5</v>
      </c>
      <c r="E502" s="27">
        <v>0.4078</v>
      </c>
      <c r="F502" s="28"/>
    </row>
    <row r="503" spans="1:6" x14ac:dyDescent="0.2">
      <c r="A503" s="142" t="s">
        <v>4927</v>
      </c>
      <c r="B503" s="143">
        <v>17740</v>
      </c>
      <c r="C503" s="144" t="s">
        <v>399</v>
      </c>
      <c r="D503" s="145" t="s">
        <v>39</v>
      </c>
      <c r="E503" s="27">
        <v>4.9862000000000002</v>
      </c>
      <c r="F503" s="28"/>
    </row>
    <row r="504" spans="1:6" x14ac:dyDescent="0.2">
      <c r="A504" s="142" t="s">
        <v>4927</v>
      </c>
      <c r="B504" s="143">
        <v>17750</v>
      </c>
      <c r="C504" s="144" t="s">
        <v>400</v>
      </c>
      <c r="D504" s="145" t="s">
        <v>39</v>
      </c>
      <c r="E504" s="27">
        <v>5.6284999999999998</v>
      </c>
      <c r="F504" s="28"/>
    </row>
    <row r="505" spans="1:6" x14ac:dyDescent="0.2">
      <c r="A505" s="142" t="s">
        <v>4927</v>
      </c>
      <c r="B505" s="143">
        <v>17752</v>
      </c>
      <c r="C505" s="144" t="s">
        <v>401</v>
      </c>
      <c r="D505" s="145" t="s">
        <v>39</v>
      </c>
      <c r="E505" s="27">
        <v>6.8209</v>
      </c>
      <c r="F505" s="28"/>
    </row>
    <row r="506" spans="1:6" x14ac:dyDescent="0.2">
      <c r="A506" s="142" t="s">
        <v>4927</v>
      </c>
      <c r="B506" s="143">
        <v>18000</v>
      </c>
      <c r="C506" s="144" t="s">
        <v>402</v>
      </c>
      <c r="D506" s="145"/>
      <c r="E506" s="27" t="s">
        <v>3</v>
      </c>
      <c r="F506" s="28"/>
    </row>
    <row r="507" spans="1:6" x14ac:dyDescent="0.2">
      <c r="A507" s="142" t="s">
        <v>4927</v>
      </c>
      <c r="B507" s="143">
        <v>18005</v>
      </c>
      <c r="C507" s="144" t="s">
        <v>403</v>
      </c>
      <c r="D507" s="145" t="s">
        <v>21</v>
      </c>
      <c r="E507" s="27">
        <v>25.984999999999999</v>
      </c>
      <c r="F507" s="28"/>
    </row>
    <row r="508" spans="1:6" x14ac:dyDescent="0.2">
      <c r="A508" s="142" t="s">
        <v>4927</v>
      </c>
      <c r="B508" s="143">
        <v>18010</v>
      </c>
      <c r="C508" s="144" t="s">
        <v>404</v>
      </c>
      <c r="D508" s="145" t="s">
        <v>21</v>
      </c>
      <c r="E508" s="27">
        <v>32.077300000000001</v>
      </c>
      <c r="F508" s="28"/>
    </row>
    <row r="509" spans="1:6" x14ac:dyDescent="0.2">
      <c r="A509" s="142" t="s">
        <v>4927</v>
      </c>
      <c r="B509" s="143">
        <v>18015</v>
      </c>
      <c r="C509" s="144" t="s">
        <v>405</v>
      </c>
      <c r="D509" s="145" t="s">
        <v>21</v>
      </c>
      <c r="E509" s="27">
        <v>35.257399999999997</v>
      </c>
      <c r="F509" s="28"/>
    </row>
    <row r="510" spans="1:6" x14ac:dyDescent="0.2">
      <c r="A510" s="142" t="s">
        <v>4927</v>
      </c>
      <c r="B510" s="143">
        <v>18032</v>
      </c>
      <c r="C510" s="144" t="s">
        <v>406</v>
      </c>
      <c r="D510" s="145" t="s">
        <v>170</v>
      </c>
      <c r="E510" s="27">
        <v>35.468299999999999</v>
      </c>
      <c r="F510" s="28"/>
    </row>
    <row r="511" spans="1:6" x14ac:dyDescent="0.2">
      <c r="A511" s="142" t="s">
        <v>4927</v>
      </c>
      <c r="B511" s="143">
        <v>18035</v>
      </c>
      <c r="C511" s="144" t="s">
        <v>407</v>
      </c>
      <c r="D511" s="145" t="s">
        <v>170</v>
      </c>
      <c r="E511" s="27">
        <v>24.066199999999998</v>
      </c>
      <c r="F511" s="28"/>
    </row>
    <row r="512" spans="1:6" x14ac:dyDescent="0.2">
      <c r="A512" s="142" t="s">
        <v>4927</v>
      </c>
      <c r="B512" s="143">
        <v>18040</v>
      </c>
      <c r="C512" s="144" t="s">
        <v>408</v>
      </c>
      <c r="D512" s="145" t="s">
        <v>170</v>
      </c>
      <c r="E512" s="27">
        <v>13.1426</v>
      </c>
      <c r="F512" s="28"/>
    </row>
    <row r="513" spans="1:6" x14ac:dyDescent="0.2">
      <c r="A513" s="142" t="s">
        <v>4927</v>
      </c>
      <c r="B513" s="143">
        <v>19000</v>
      </c>
      <c r="C513" s="144" t="s">
        <v>409</v>
      </c>
      <c r="D513" s="145"/>
      <c r="E513" s="27" t="s">
        <v>3</v>
      </c>
      <c r="F513" s="28"/>
    </row>
    <row r="514" spans="1:6" x14ac:dyDescent="0.2">
      <c r="A514" s="142" t="s">
        <v>4927</v>
      </c>
      <c r="B514" s="143">
        <v>19005</v>
      </c>
      <c r="C514" s="144" t="s">
        <v>410</v>
      </c>
      <c r="D514" s="145" t="s">
        <v>58</v>
      </c>
      <c r="E514" s="27">
        <v>33.554600000000001</v>
      </c>
      <c r="F514" s="28"/>
    </row>
    <row r="515" spans="1:6" x14ac:dyDescent="0.2">
      <c r="A515" s="142" t="s">
        <v>4927</v>
      </c>
      <c r="B515" s="143">
        <v>19015</v>
      </c>
      <c r="C515" s="144" t="s">
        <v>411</v>
      </c>
      <c r="D515" s="145" t="s">
        <v>39</v>
      </c>
      <c r="E515" s="27">
        <v>12.894</v>
      </c>
      <c r="F515" s="28"/>
    </row>
    <row r="516" spans="1:6" x14ac:dyDescent="0.2">
      <c r="A516" s="142" t="s">
        <v>4927</v>
      </c>
      <c r="B516" s="143">
        <v>19021</v>
      </c>
      <c r="C516" s="144" t="s">
        <v>412</v>
      </c>
      <c r="D516" s="145" t="s">
        <v>39</v>
      </c>
      <c r="E516" s="27">
        <v>12.296900000000001</v>
      </c>
      <c r="F516" s="28"/>
    </row>
    <row r="517" spans="1:6" x14ac:dyDescent="0.2">
      <c r="A517" s="142" t="s">
        <v>4927</v>
      </c>
      <c r="B517" s="143">
        <v>19030</v>
      </c>
      <c r="C517" s="144" t="s">
        <v>413</v>
      </c>
      <c r="D517" s="145" t="s">
        <v>39</v>
      </c>
      <c r="E517" s="27">
        <v>19.3</v>
      </c>
      <c r="F517" s="28"/>
    </row>
    <row r="518" spans="1:6" x14ac:dyDescent="0.2">
      <c r="A518" s="142" t="s">
        <v>4927</v>
      </c>
      <c r="B518" s="143">
        <v>19035</v>
      </c>
      <c r="C518" s="144" t="s">
        <v>414</v>
      </c>
      <c r="D518" s="145" t="s">
        <v>170</v>
      </c>
      <c r="E518" s="27">
        <v>1.8119000000000001</v>
      </c>
      <c r="F518" s="28"/>
    </row>
    <row r="519" spans="1:6" x14ac:dyDescent="0.2">
      <c r="A519" s="142" t="s">
        <v>4927</v>
      </c>
      <c r="B519" s="143">
        <v>19045</v>
      </c>
      <c r="C519" s="144" t="s">
        <v>415</v>
      </c>
      <c r="D519" s="145" t="s">
        <v>5</v>
      </c>
      <c r="E519" s="27">
        <v>1.8092999999999999</v>
      </c>
      <c r="F519" s="28"/>
    </row>
    <row r="520" spans="1:6" x14ac:dyDescent="0.2">
      <c r="A520" s="142" t="s">
        <v>4927</v>
      </c>
      <c r="B520" s="143">
        <v>19060</v>
      </c>
      <c r="C520" s="144" t="s">
        <v>416</v>
      </c>
      <c r="D520" s="145" t="s">
        <v>5</v>
      </c>
      <c r="E520" s="27">
        <v>1.4254</v>
      </c>
      <c r="F520" s="28"/>
    </row>
    <row r="521" spans="1:6" x14ac:dyDescent="0.2">
      <c r="A521" s="142" t="s">
        <v>4927</v>
      </c>
      <c r="B521" s="143">
        <v>19065</v>
      </c>
      <c r="C521" s="144" t="s">
        <v>417</v>
      </c>
      <c r="D521" s="145" t="s">
        <v>5</v>
      </c>
      <c r="E521" s="27">
        <v>11.72</v>
      </c>
      <c r="F521" s="28"/>
    </row>
    <row r="522" spans="1:6" x14ac:dyDescent="0.2">
      <c r="A522" s="142" t="s">
        <v>4927</v>
      </c>
      <c r="B522" s="143">
        <v>19070</v>
      </c>
      <c r="C522" s="144" t="s">
        <v>418</v>
      </c>
      <c r="D522" s="145" t="s">
        <v>39</v>
      </c>
      <c r="E522" s="27">
        <v>44.886200000000002</v>
      </c>
      <c r="F522" s="28"/>
    </row>
    <row r="523" spans="1:6" x14ac:dyDescent="0.2">
      <c r="A523" s="142" t="s">
        <v>4927</v>
      </c>
      <c r="B523" s="143">
        <v>19510</v>
      </c>
      <c r="C523" s="144" t="s">
        <v>419</v>
      </c>
      <c r="D523" s="145" t="s">
        <v>39</v>
      </c>
      <c r="E523" s="27">
        <v>71.072699999999998</v>
      </c>
      <c r="F523" s="28"/>
    </row>
    <row r="524" spans="1:6" x14ac:dyDescent="0.2">
      <c r="A524" s="142" t="s">
        <v>4927</v>
      </c>
      <c r="B524" s="143">
        <v>20400</v>
      </c>
      <c r="C524" s="144" t="s">
        <v>420</v>
      </c>
      <c r="D524" s="145"/>
      <c r="E524" s="27" t="s">
        <v>3</v>
      </c>
      <c r="F524" s="28"/>
    </row>
    <row r="525" spans="1:6" x14ac:dyDescent="0.2">
      <c r="A525" s="142" t="s">
        <v>4927</v>
      </c>
      <c r="B525" s="143">
        <v>20457</v>
      </c>
      <c r="C525" s="144" t="s">
        <v>421</v>
      </c>
      <c r="D525" s="145" t="s">
        <v>5</v>
      </c>
      <c r="E525" s="27">
        <v>4.9431000000000003</v>
      </c>
      <c r="F525" s="28"/>
    </row>
    <row r="526" spans="1:6" x14ac:dyDescent="0.2">
      <c r="A526" s="142" t="s">
        <v>4927</v>
      </c>
      <c r="B526" s="143">
        <v>20459</v>
      </c>
      <c r="C526" s="144" t="s">
        <v>422</v>
      </c>
      <c r="D526" s="145" t="s">
        <v>5</v>
      </c>
      <c r="E526" s="27">
        <v>4.5926</v>
      </c>
      <c r="F526" s="28"/>
    </row>
    <row r="527" spans="1:6" x14ac:dyDescent="0.2">
      <c r="A527" s="142" t="s">
        <v>4927</v>
      </c>
      <c r="B527" s="143">
        <v>20462</v>
      </c>
      <c r="C527" s="144" t="s">
        <v>423</v>
      </c>
      <c r="D527" s="145" t="s">
        <v>170</v>
      </c>
      <c r="E527" s="27">
        <v>25.423400000000001</v>
      </c>
      <c r="F527" s="28"/>
    </row>
    <row r="528" spans="1:6" x14ac:dyDescent="0.2">
      <c r="A528" s="142" t="s">
        <v>4927</v>
      </c>
      <c r="B528" s="143">
        <v>20463</v>
      </c>
      <c r="C528" s="144" t="s">
        <v>424</v>
      </c>
      <c r="D528" s="145" t="s">
        <v>170</v>
      </c>
      <c r="E528" s="27">
        <v>16.834599999999998</v>
      </c>
      <c r="F528" s="28"/>
    </row>
    <row r="529" spans="1:6" x14ac:dyDescent="0.2">
      <c r="A529" s="142" t="s">
        <v>4927</v>
      </c>
      <c r="B529" s="143">
        <v>21000</v>
      </c>
      <c r="C529" s="144" t="s">
        <v>425</v>
      </c>
      <c r="D529" s="145"/>
      <c r="E529" s="27" t="s">
        <v>3</v>
      </c>
      <c r="F529" s="28"/>
    </row>
    <row r="530" spans="1:6" x14ac:dyDescent="0.2">
      <c r="A530" s="142" t="s">
        <v>4927</v>
      </c>
      <c r="B530" s="143">
        <v>21051</v>
      </c>
      <c r="C530" s="144" t="s">
        <v>426</v>
      </c>
      <c r="D530" s="145" t="s">
        <v>5</v>
      </c>
      <c r="E530" s="27">
        <v>1.8224</v>
      </c>
      <c r="F530" s="28"/>
    </row>
    <row r="531" spans="1:6" x14ac:dyDescent="0.2">
      <c r="A531" s="142" t="s">
        <v>4927</v>
      </c>
      <c r="B531" s="143">
        <v>21053</v>
      </c>
      <c r="C531" s="144" t="s">
        <v>427</v>
      </c>
      <c r="D531" s="145" t="s">
        <v>5</v>
      </c>
      <c r="E531" s="27">
        <v>1.5</v>
      </c>
      <c r="F531" s="28"/>
    </row>
    <row r="532" spans="1:6" x14ac:dyDescent="0.2">
      <c r="A532" s="142" t="s">
        <v>4927</v>
      </c>
      <c r="B532" s="143">
        <v>21054</v>
      </c>
      <c r="C532" s="144" t="s">
        <v>428</v>
      </c>
      <c r="D532" s="145" t="s">
        <v>5</v>
      </c>
      <c r="E532" s="27">
        <v>23.4923</v>
      </c>
      <c r="F532" s="28"/>
    </row>
    <row r="533" spans="1:6" x14ac:dyDescent="0.2">
      <c r="A533" s="142" t="s">
        <v>4927</v>
      </c>
      <c r="B533" s="143">
        <v>21081</v>
      </c>
      <c r="C533" s="144" t="s">
        <v>429</v>
      </c>
      <c r="D533" s="145" t="s">
        <v>5</v>
      </c>
      <c r="E533" s="27">
        <v>2.2170000000000001</v>
      </c>
      <c r="F533" s="28"/>
    </row>
    <row r="534" spans="1:6" x14ac:dyDescent="0.2">
      <c r="A534" s="142" t="s">
        <v>4927</v>
      </c>
      <c r="B534" s="143">
        <v>22000</v>
      </c>
      <c r="C534" s="144" t="s">
        <v>430</v>
      </c>
      <c r="D534" s="145"/>
      <c r="E534" s="27" t="s">
        <v>3</v>
      </c>
      <c r="F534" s="28"/>
    </row>
    <row r="535" spans="1:6" x14ac:dyDescent="0.2">
      <c r="A535" s="142" t="s">
        <v>4927</v>
      </c>
      <c r="B535" s="143">
        <v>22010</v>
      </c>
      <c r="C535" s="144" t="s">
        <v>431</v>
      </c>
      <c r="D535" s="145" t="s">
        <v>58</v>
      </c>
      <c r="E535" s="27">
        <v>192.16589999999999</v>
      </c>
      <c r="F535" s="28"/>
    </row>
    <row r="536" spans="1:6" x14ac:dyDescent="0.2">
      <c r="A536" s="142" t="s">
        <v>4927</v>
      </c>
      <c r="B536" s="143">
        <v>22015</v>
      </c>
      <c r="C536" s="144" t="s">
        <v>432</v>
      </c>
      <c r="D536" s="145" t="s">
        <v>58</v>
      </c>
      <c r="E536" s="27">
        <v>159.62739999999999</v>
      </c>
      <c r="F536" s="28"/>
    </row>
    <row r="537" spans="1:6" x14ac:dyDescent="0.2">
      <c r="A537" s="142" t="s">
        <v>4927</v>
      </c>
      <c r="B537" s="143">
        <v>22020</v>
      </c>
      <c r="C537" s="144" t="s">
        <v>433</v>
      </c>
      <c r="D537" s="145" t="s">
        <v>58</v>
      </c>
      <c r="E537" s="27">
        <v>191.30799999999999</v>
      </c>
      <c r="F537" s="28"/>
    </row>
    <row r="538" spans="1:6" x14ac:dyDescent="0.2">
      <c r="A538" s="142" t="s">
        <v>4927</v>
      </c>
      <c r="B538" s="143">
        <v>22030</v>
      </c>
      <c r="C538" s="144" t="s">
        <v>434</v>
      </c>
      <c r="D538" s="145" t="s">
        <v>58</v>
      </c>
      <c r="E538" s="27">
        <v>240.8349</v>
      </c>
      <c r="F538" s="28"/>
    </row>
    <row r="539" spans="1:6" x14ac:dyDescent="0.2">
      <c r="A539" s="142" t="s">
        <v>4927</v>
      </c>
      <c r="B539" s="143">
        <v>22040</v>
      </c>
      <c r="C539" s="144" t="s">
        <v>435</v>
      </c>
      <c r="D539" s="145" t="s">
        <v>170</v>
      </c>
      <c r="E539" s="27">
        <v>70.521500000000003</v>
      </c>
      <c r="F539" s="28"/>
    </row>
    <row r="540" spans="1:6" x14ac:dyDescent="0.2">
      <c r="A540" s="142" t="s">
        <v>4927</v>
      </c>
      <c r="B540" s="143">
        <v>22050</v>
      </c>
      <c r="C540" s="144" t="s">
        <v>436</v>
      </c>
      <c r="D540" s="145" t="s">
        <v>170</v>
      </c>
      <c r="E540" s="27">
        <v>76.150899999999993</v>
      </c>
      <c r="F540" s="28"/>
    </row>
    <row r="541" spans="1:6" x14ac:dyDescent="0.2">
      <c r="A541" s="142" t="s">
        <v>4927</v>
      </c>
      <c r="B541" s="143">
        <v>22060</v>
      </c>
      <c r="C541" s="144" t="s">
        <v>437</v>
      </c>
      <c r="D541" s="145" t="s">
        <v>58</v>
      </c>
      <c r="E541" s="27">
        <v>175.0264</v>
      </c>
      <c r="F541" s="28"/>
    </row>
    <row r="542" spans="1:6" x14ac:dyDescent="0.2">
      <c r="A542" s="142" t="s">
        <v>4927</v>
      </c>
      <c r="B542" s="143">
        <v>24000</v>
      </c>
      <c r="C542" s="144" t="s">
        <v>438</v>
      </c>
      <c r="D542" s="145"/>
      <c r="E542" s="27" t="s">
        <v>3</v>
      </c>
      <c r="F542" s="28"/>
    </row>
    <row r="543" spans="1:6" x14ac:dyDescent="0.2">
      <c r="A543" s="142" t="s">
        <v>4927</v>
      </c>
      <c r="B543" s="143">
        <v>24002</v>
      </c>
      <c r="C543" s="144" t="s">
        <v>439</v>
      </c>
      <c r="D543" s="145" t="s">
        <v>5</v>
      </c>
      <c r="E543" s="27">
        <v>14.455</v>
      </c>
      <c r="F543" s="28"/>
    </row>
    <row r="544" spans="1:6" x14ac:dyDescent="0.2">
      <c r="A544" s="142" t="s">
        <v>4927</v>
      </c>
      <c r="B544" s="143">
        <v>24006</v>
      </c>
      <c r="C544" s="144" t="s">
        <v>440</v>
      </c>
      <c r="D544" s="145" t="s">
        <v>5</v>
      </c>
      <c r="E544" s="27">
        <v>21.609000000000002</v>
      </c>
      <c r="F544" s="28"/>
    </row>
    <row r="545" spans="1:6" x14ac:dyDescent="0.2">
      <c r="A545" s="142" t="s">
        <v>4927</v>
      </c>
      <c r="B545" s="143">
        <v>24105</v>
      </c>
      <c r="C545" s="144" t="s">
        <v>441</v>
      </c>
      <c r="D545" s="145" t="s">
        <v>170</v>
      </c>
      <c r="E545" s="27">
        <v>2.0430000000000001</v>
      </c>
      <c r="F545" s="28"/>
    </row>
    <row r="546" spans="1:6" x14ac:dyDescent="0.2">
      <c r="A546" s="142" t="s">
        <v>4927</v>
      </c>
      <c r="B546" s="143">
        <v>24106</v>
      </c>
      <c r="C546" s="144" t="s">
        <v>442</v>
      </c>
      <c r="D546" s="145" t="s">
        <v>170</v>
      </c>
      <c r="E546" s="27">
        <v>2.2494999999999998</v>
      </c>
      <c r="F546" s="28"/>
    </row>
    <row r="547" spans="1:6" x14ac:dyDescent="0.2">
      <c r="A547" s="142" t="s">
        <v>4927</v>
      </c>
      <c r="B547" s="143">
        <v>24107</v>
      </c>
      <c r="C547" s="144" t="s">
        <v>443</v>
      </c>
      <c r="D547" s="145" t="s">
        <v>170</v>
      </c>
      <c r="E547" s="27">
        <v>2.6577000000000002</v>
      </c>
      <c r="F547" s="28"/>
    </row>
    <row r="548" spans="1:6" x14ac:dyDescent="0.2">
      <c r="A548" s="142" t="s">
        <v>4927</v>
      </c>
      <c r="B548" s="143">
        <v>24108</v>
      </c>
      <c r="C548" s="144" t="s">
        <v>444</v>
      </c>
      <c r="D548" s="145" t="s">
        <v>170</v>
      </c>
      <c r="E548" s="27">
        <v>2.9083999999999999</v>
      </c>
      <c r="F548" s="28"/>
    </row>
    <row r="549" spans="1:6" x14ac:dyDescent="0.2">
      <c r="A549" s="142" t="s">
        <v>4927</v>
      </c>
      <c r="B549" s="143">
        <v>24109</v>
      </c>
      <c r="C549" s="144" t="s">
        <v>445</v>
      </c>
      <c r="D549" s="145" t="s">
        <v>170</v>
      </c>
      <c r="E549" s="27">
        <v>3.6089000000000002</v>
      </c>
      <c r="F549" s="28"/>
    </row>
    <row r="550" spans="1:6" x14ac:dyDescent="0.2">
      <c r="A550" s="142" t="s">
        <v>4927</v>
      </c>
      <c r="B550" s="143">
        <v>24110</v>
      </c>
      <c r="C550" s="144" t="s">
        <v>446</v>
      </c>
      <c r="D550" s="145" t="s">
        <v>170</v>
      </c>
      <c r="E550" s="27">
        <v>4.2736000000000001</v>
      </c>
      <c r="F550" s="28"/>
    </row>
    <row r="551" spans="1:6" x14ac:dyDescent="0.2">
      <c r="A551" s="142" t="s">
        <v>4927</v>
      </c>
      <c r="B551" s="143">
        <v>24111</v>
      </c>
      <c r="C551" s="144" t="s">
        <v>447</v>
      </c>
      <c r="D551" s="145" t="s">
        <v>170</v>
      </c>
      <c r="E551" s="27">
        <v>5.7689000000000004</v>
      </c>
      <c r="F551" s="28"/>
    </row>
    <row r="552" spans="1:6" x14ac:dyDescent="0.2">
      <c r="A552" s="142" t="s">
        <v>4927</v>
      </c>
      <c r="B552" s="143">
        <v>24112</v>
      </c>
      <c r="C552" s="144" t="s">
        <v>448</v>
      </c>
      <c r="D552" s="145" t="s">
        <v>170</v>
      </c>
      <c r="E552" s="27">
        <v>7.2632000000000003</v>
      </c>
      <c r="F552" s="28"/>
    </row>
    <row r="553" spans="1:6" x14ac:dyDescent="0.2">
      <c r="A553" s="142" t="s">
        <v>4927</v>
      </c>
      <c r="B553" s="143">
        <v>24113</v>
      </c>
      <c r="C553" s="144" t="s">
        <v>449</v>
      </c>
      <c r="D553" s="145" t="s">
        <v>170</v>
      </c>
      <c r="E553" s="27">
        <v>8.7560000000000002</v>
      </c>
      <c r="F553" s="28"/>
    </row>
    <row r="554" spans="1:6" x14ac:dyDescent="0.2">
      <c r="A554" s="142" t="s">
        <v>4927</v>
      </c>
      <c r="B554" s="143">
        <v>24120</v>
      </c>
      <c r="C554" s="144" t="s">
        <v>450</v>
      </c>
      <c r="D554" s="145" t="s">
        <v>170</v>
      </c>
      <c r="E554" s="27">
        <v>10.853899999999999</v>
      </c>
      <c r="F554" s="28"/>
    </row>
    <row r="555" spans="1:6" x14ac:dyDescent="0.2">
      <c r="A555" s="142" t="s">
        <v>4927</v>
      </c>
      <c r="B555" s="143">
        <v>24121</v>
      </c>
      <c r="C555" s="144" t="s">
        <v>451</v>
      </c>
      <c r="D555" s="145" t="s">
        <v>170</v>
      </c>
      <c r="E555" s="27">
        <v>12.125</v>
      </c>
      <c r="F555" s="28"/>
    </row>
    <row r="556" spans="1:6" x14ac:dyDescent="0.2">
      <c r="A556" s="142" t="s">
        <v>4927</v>
      </c>
      <c r="B556" s="143">
        <v>24122</v>
      </c>
      <c r="C556" s="144" t="s">
        <v>452</v>
      </c>
      <c r="D556" s="145" t="s">
        <v>170</v>
      </c>
      <c r="E556" s="27">
        <v>20.37</v>
      </c>
      <c r="F556" s="28"/>
    </row>
    <row r="557" spans="1:6" x14ac:dyDescent="0.2">
      <c r="A557" s="142" t="s">
        <v>4927</v>
      </c>
      <c r="B557" s="143">
        <v>24140</v>
      </c>
      <c r="C557" s="144" t="s">
        <v>453</v>
      </c>
      <c r="D557" s="145" t="s">
        <v>5</v>
      </c>
      <c r="E557" s="27">
        <v>26.135400000000001</v>
      </c>
      <c r="F557" s="28"/>
    </row>
    <row r="558" spans="1:6" x14ac:dyDescent="0.2">
      <c r="A558" s="142" t="s">
        <v>4927</v>
      </c>
      <c r="B558" s="143">
        <v>24300</v>
      </c>
      <c r="C558" s="144" t="s">
        <v>454</v>
      </c>
      <c r="D558" s="145"/>
      <c r="E558" s="27" t="s">
        <v>3</v>
      </c>
      <c r="F558" s="28"/>
    </row>
    <row r="559" spans="1:6" x14ac:dyDescent="0.2">
      <c r="A559" s="142" t="s">
        <v>4927</v>
      </c>
      <c r="B559" s="143">
        <v>24309</v>
      </c>
      <c r="C559" s="144" t="s">
        <v>455</v>
      </c>
      <c r="D559" s="145" t="s">
        <v>197</v>
      </c>
      <c r="E559" s="27">
        <v>0.91110000000000002</v>
      </c>
      <c r="F559" s="28"/>
    </row>
    <row r="560" spans="1:6" x14ac:dyDescent="0.2">
      <c r="A560" s="142" t="s">
        <v>4927</v>
      </c>
      <c r="B560" s="143">
        <v>24310</v>
      </c>
      <c r="C560" s="144" t="s">
        <v>456</v>
      </c>
      <c r="D560" s="145" t="s">
        <v>457</v>
      </c>
      <c r="E560" s="27">
        <v>10176.393700000001</v>
      </c>
      <c r="F560" s="28"/>
    </row>
    <row r="561" spans="1:6" x14ac:dyDescent="0.2">
      <c r="A561" s="142" t="s">
        <v>4927</v>
      </c>
      <c r="B561" s="143">
        <v>24500</v>
      </c>
      <c r="C561" s="144" t="s">
        <v>458</v>
      </c>
      <c r="D561" s="145"/>
      <c r="E561" s="27" t="s">
        <v>3</v>
      </c>
      <c r="F561" s="28"/>
    </row>
    <row r="562" spans="1:6" x14ac:dyDescent="0.2">
      <c r="A562" s="142" t="s">
        <v>4927</v>
      </c>
      <c r="B562" s="143">
        <v>24502</v>
      </c>
      <c r="C562" s="144" t="s">
        <v>459</v>
      </c>
      <c r="D562" s="145" t="s">
        <v>5</v>
      </c>
      <c r="E562" s="27">
        <v>1974.78</v>
      </c>
      <c r="F562" s="28"/>
    </row>
    <row r="563" spans="1:6" x14ac:dyDescent="0.2">
      <c r="A563" s="142" t="s">
        <v>4927</v>
      </c>
      <c r="B563" s="143">
        <v>24504</v>
      </c>
      <c r="C563" s="144" t="s">
        <v>460</v>
      </c>
      <c r="D563" s="145" t="s">
        <v>5</v>
      </c>
      <c r="E563" s="27">
        <v>2255.15</v>
      </c>
      <c r="F563" s="28"/>
    </row>
    <row r="564" spans="1:6" x14ac:dyDescent="0.2">
      <c r="A564" s="142" t="s">
        <v>4927</v>
      </c>
      <c r="B564" s="143">
        <v>24506</v>
      </c>
      <c r="C564" s="144" t="s">
        <v>461</v>
      </c>
      <c r="D564" s="145" t="s">
        <v>5</v>
      </c>
      <c r="E564" s="27">
        <v>2474.5700000000002</v>
      </c>
      <c r="F564" s="28"/>
    </row>
    <row r="565" spans="1:6" x14ac:dyDescent="0.2">
      <c r="A565" s="142" t="s">
        <v>4927</v>
      </c>
      <c r="B565" s="143">
        <v>24508</v>
      </c>
      <c r="C565" s="144" t="s">
        <v>462</v>
      </c>
      <c r="D565" s="145" t="s">
        <v>5</v>
      </c>
      <c r="E565" s="27">
        <v>2742.75</v>
      </c>
      <c r="F565" s="28"/>
    </row>
    <row r="566" spans="1:6" x14ac:dyDescent="0.2">
      <c r="A566" s="142" t="s">
        <v>4927</v>
      </c>
      <c r="B566" s="143">
        <v>24510</v>
      </c>
      <c r="C566" s="144" t="s">
        <v>463</v>
      </c>
      <c r="D566" s="145" t="s">
        <v>5</v>
      </c>
      <c r="E566" s="27">
        <v>2974.36</v>
      </c>
      <c r="F566" s="28"/>
    </row>
    <row r="567" spans="1:6" x14ac:dyDescent="0.2">
      <c r="A567" s="142" t="s">
        <v>4927</v>
      </c>
      <c r="B567" s="143">
        <v>24512</v>
      </c>
      <c r="C567" s="144" t="s">
        <v>464</v>
      </c>
      <c r="D567" s="145" t="s">
        <v>5</v>
      </c>
      <c r="E567" s="27">
        <v>3242.54</v>
      </c>
      <c r="F567" s="28"/>
    </row>
    <row r="568" spans="1:6" x14ac:dyDescent="0.2">
      <c r="A568" s="142" t="s">
        <v>4927</v>
      </c>
      <c r="B568" s="143">
        <v>24514</v>
      </c>
      <c r="C568" s="144" t="s">
        <v>465</v>
      </c>
      <c r="D568" s="145" t="s">
        <v>5</v>
      </c>
      <c r="E568" s="27">
        <v>3461.96</v>
      </c>
      <c r="F568" s="28"/>
    </row>
    <row r="569" spans="1:6" x14ac:dyDescent="0.2">
      <c r="A569" s="142" t="s">
        <v>4927</v>
      </c>
      <c r="B569" s="143">
        <v>24516</v>
      </c>
      <c r="C569" s="144" t="s">
        <v>466</v>
      </c>
      <c r="D569" s="145" t="s">
        <v>5</v>
      </c>
      <c r="E569" s="27">
        <v>3730.14</v>
      </c>
      <c r="F569" s="28"/>
    </row>
    <row r="570" spans="1:6" x14ac:dyDescent="0.2">
      <c r="A570" s="142" t="s">
        <v>4927</v>
      </c>
      <c r="B570" s="143">
        <v>24518</v>
      </c>
      <c r="C570" s="144" t="s">
        <v>467</v>
      </c>
      <c r="D570" s="145" t="s">
        <v>5</v>
      </c>
      <c r="E570" s="27">
        <v>3961.75</v>
      </c>
      <c r="F570" s="28"/>
    </row>
    <row r="571" spans="1:6" x14ac:dyDescent="0.2">
      <c r="A571" s="142" t="s">
        <v>4927</v>
      </c>
      <c r="B571" s="143">
        <v>24520</v>
      </c>
      <c r="C571" s="144" t="s">
        <v>468</v>
      </c>
      <c r="D571" s="145" t="s">
        <v>5</v>
      </c>
      <c r="E571" s="27">
        <v>2952.5</v>
      </c>
      <c r="F571" s="28"/>
    </row>
    <row r="572" spans="1:6" x14ac:dyDescent="0.2">
      <c r="A572" s="142" t="s">
        <v>4927</v>
      </c>
      <c r="B572" s="143">
        <v>24522</v>
      </c>
      <c r="C572" s="144" t="s">
        <v>469</v>
      </c>
      <c r="D572" s="145" t="s">
        <v>5</v>
      </c>
      <c r="E572" s="27">
        <v>3271.37</v>
      </c>
      <c r="F572" s="28"/>
    </row>
    <row r="573" spans="1:6" x14ac:dyDescent="0.2">
      <c r="A573" s="142" t="s">
        <v>4927</v>
      </c>
      <c r="B573" s="143">
        <v>24524</v>
      </c>
      <c r="C573" s="144" t="s">
        <v>470</v>
      </c>
      <c r="D573" s="145" t="s">
        <v>5</v>
      </c>
      <c r="E573" s="27">
        <v>3543</v>
      </c>
      <c r="F573" s="28"/>
    </row>
    <row r="574" spans="1:6" x14ac:dyDescent="0.2">
      <c r="A574" s="142" t="s">
        <v>4927</v>
      </c>
      <c r="B574" s="143">
        <v>24526</v>
      </c>
      <c r="C574" s="144" t="s">
        <v>471</v>
      </c>
      <c r="D574" s="145" t="s">
        <v>5</v>
      </c>
      <c r="E574" s="27">
        <v>3861.87</v>
      </c>
      <c r="F574" s="28"/>
    </row>
    <row r="575" spans="1:6" x14ac:dyDescent="0.2">
      <c r="A575" s="142" t="s">
        <v>4927</v>
      </c>
      <c r="B575" s="143">
        <v>24528</v>
      </c>
      <c r="C575" s="144" t="s">
        <v>472</v>
      </c>
      <c r="D575" s="145" t="s">
        <v>5</v>
      </c>
      <c r="E575" s="27">
        <v>4133.5</v>
      </c>
      <c r="F575" s="28"/>
    </row>
    <row r="576" spans="1:6" x14ac:dyDescent="0.2">
      <c r="A576" s="142" t="s">
        <v>4927</v>
      </c>
      <c r="B576" s="143">
        <v>24530</v>
      </c>
      <c r="C576" s="144" t="s">
        <v>473</v>
      </c>
      <c r="D576" s="145" t="s">
        <v>5</v>
      </c>
      <c r="E576" s="27">
        <v>4452.37</v>
      </c>
      <c r="F576" s="28"/>
    </row>
    <row r="577" spans="1:6" x14ac:dyDescent="0.2">
      <c r="A577" s="142" t="s">
        <v>4927</v>
      </c>
      <c r="B577" s="143">
        <v>24532</v>
      </c>
      <c r="C577" s="144" t="s">
        <v>474</v>
      </c>
      <c r="D577" s="145" t="s">
        <v>5</v>
      </c>
      <c r="E577" s="27">
        <v>4724</v>
      </c>
      <c r="F577" s="28"/>
    </row>
    <row r="578" spans="1:6" x14ac:dyDescent="0.2">
      <c r="A578" s="142" t="s">
        <v>4927</v>
      </c>
      <c r="B578" s="143">
        <v>24534</v>
      </c>
      <c r="C578" s="144" t="s">
        <v>475</v>
      </c>
      <c r="D578" s="145" t="s">
        <v>5</v>
      </c>
      <c r="E578" s="27">
        <v>1229.8630000000001</v>
      </c>
      <c r="F578" s="28"/>
    </row>
    <row r="579" spans="1:6" x14ac:dyDescent="0.2">
      <c r="A579" s="142" t="s">
        <v>4927</v>
      </c>
      <c r="B579" s="143">
        <v>24536</v>
      </c>
      <c r="C579" s="144" t="s">
        <v>476</v>
      </c>
      <c r="D579" s="145" t="s">
        <v>5</v>
      </c>
      <c r="E579" s="27">
        <v>1404.4241999999999</v>
      </c>
      <c r="F579" s="28"/>
    </row>
    <row r="580" spans="1:6" x14ac:dyDescent="0.2">
      <c r="A580" s="142" t="s">
        <v>4927</v>
      </c>
      <c r="B580" s="143">
        <v>24538</v>
      </c>
      <c r="C580" s="144" t="s">
        <v>477</v>
      </c>
      <c r="D580" s="145" t="s">
        <v>5</v>
      </c>
      <c r="E580" s="27">
        <v>1547.2470000000001</v>
      </c>
      <c r="F580" s="28"/>
    </row>
    <row r="581" spans="1:6" x14ac:dyDescent="0.2">
      <c r="A581" s="142" t="s">
        <v>4927</v>
      </c>
      <c r="B581" s="143">
        <v>24540</v>
      </c>
      <c r="C581" s="144" t="s">
        <v>478</v>
      </c>
      <c r="D581" s="145" t="s">
        <v>5</v>
      </c>
      <c r="E581" s="27">
        <v>1721.8081999999999</v>
      </c>
      <c r="F581" s="28"/>
    </row>
    <row r="582" spans="1:6" x14ac:dyDescent="0.2">
      <c r="A582" s="142" t="s">
        <v>4927</v>
      </c>
      <c r="B582" s="143">
        <v>24542</v>
      </c>
      <c r="C582" s="144" t="s">
        <v>479</v>
      </c>
      <c r="D582" s="145" t="s">
        <v>5</v>
      </c>
      <c r="E582" s="27">
        <v>1856.6964</v>
      </c>
      <c r="F582" s="28"/>
    </row>
    <row r="583" spans="1:6" x14ac:dyDescent="0.2">
      <c r="A583" s="142" t="s">
        <v>4927</v>
      </c>
      <c r="B583" s="143">
        <v>24544</v>
      </c>
      <c r="C583" s="144" t="s">
        <v>480</v>
      </c>
      <c r="D583" s="145" t="s">
        <v>5</v>
      </c>
      <c r="E583" s="27">
        <v>2015.3884</v>
      </c>
      <c r="F583" s="28"/>
    </row>
    <row r="584" spans="1:6" x14ac:dyDescent="0.2">
      <c r="A584" s="142" t="s">
        <v>4927</v>
      </c>
      <c r="B584" s="143">
        <v>24546</v>
      </c>
      <c r="C584" s="144" t="s">
        <v>481</v>
      </c>
      <c r="D584" s="145" t="s">
        <v>5</v>
      </c>
      <c r="E584" s="27">
        <v>2150.2766000000001</v>
      </c>
      <c r="F584" s="28"/>
    </row>
    <row r="585" spans="1:6" x14ac:dyDescent="0.2">
      <c r="A585" s="142" t="s">
        <v>4927</v>
      </c>
      <c r="B585" s="143">
        <v>24548</v>
      </c>
      <c r="C585" s="144" t="s">
        <v>482</v>
      </c>
      <c r="D585" s="145" t="s">
        <v>5</v>
      </c>
      <c r="E585" s="27">
        <v>2324.8377999999998</v>
      </c>
      <c r="F585" s="28"/>
    </row>
    <row r="586" spans="1:6" x14ac:dyDescent="0.2">
      <c r="A586" s="142" t="s">
        <v>4927</v>
      </c>
      <c r="B586" s="143">
        <v>24550</v>
      </c>
      <c r="C586" s="144" t="s">
        <v>483</v>
      </c>
      <c r="D586" s="145" t="s">
        <v>5</v>
      </c>
      <c r="E586" s="27">
        <v>2467.6606000000002</v>
      </c>
      <c r="F586" s="28"/>
    </row>
    <row r="587" spans="1:6" x14ac:dyDescent="0.2">
      <c r="A587" s="142" t="s">
        <v>4927</v>
      </c>
      <c r="B587" s="143">
        <v>24552</v>
      </c>
      <c r="C587" s="144" t="s">
        <v>484</v>
      </c>
      <c r="D587" s="145" t="s">
        <v>5</v>
      </c>
      <c r="E587" s="27">
        <v>1874.8353999999999</v>
      </c>
      <c r="F587" s="28"/>
    </row>
    <row r="588" spans="1:6" x14ac:dyDescent="0.2">
      <c r="A588" s="142" t="s">
        <v>4927</v>
      </c>
      <c r="B588" s="143">
        <v>24554</v>
      </c>
      <c r="C588" s="144" t="s">
        <v>485</v>
      </c>
      <c r="D588" s="145" t="s">
        <v>5</v>
      </c>
      <c r="E588" s="27">
        <v>2077.0998</v>
      </c>
      <c r="F588" s="28"/>
    </row>
    <row r="589" spans="1:6" x14ac:dyDescent="0.2">
      <c r="A589" s="142" t="s">
        <v>4927</v>
      </c>
      <c r="B589" s="143">
        <v>24556</v>
      </c>
      <c r="C589" s="144" t="s">
        <v>486</v>
      </c>
      <c r="D589" s="145" t="s">
        <v>5</v>
      </c>
      <c r="E589" s="27">
        <v>2248.2465999999999</v>
      </c>
      <c r="F589" s="28"/>
    </row>
    <row r="590" spans="1:6" x14ac:dyDescent="0.2">
      <c r="A590" s="142" t="s">
        <v>4927</v>
      </c>
      <c r="B590" s="143">
        <v>24558</v>
      </c>
      <c r="C590" s="144" t="s">
        <v>487</v>
      </c>
      <c r="D590" s="145" t="s">
        <v>5</v>
      </c>
      <c r="E590" s="27">
        <v>2450.511</v>
      </c>
      <c r="F590" s="28"/>
    </row>
    <row r="591" spans="1:6" x14ac:dyDescent="0.2">
      <c r="A591" s="142" t="s">
        <v>4927</v>
      </c>
      <c r="B591" s="143">
        <v>24560</v>
      </c>
      <c r="C591" s="144" t="s">
        <v>488</v>
      </c>
      <c r="D591" s="145" t="s">
        <v>5</v>
      </c>
      <c r="E591" s="27">
        <v>2621.6578</v>
      </c>
      <c r="F591" s="28"/>
    </row>
    <row r="592" spans="1:6" x14ac:dyDescent="0.2">
      <c r="A592" s="142" t="s">
        <v>4927</v>
      </c>
      <c r="B592" s="143">
        <v>24562</v>
      </c>
      <c r="C592" s="144" t="s">
        <v>489</v>
      </c>
      <c r="D592" s="145" t="s">
        <v>5</v>
      </c>
      <c r="E592" s="27">
        <v>2823.9222</v>
      </c>
      <c r="F592" s="28"/>
    </row>
    <row r="593" spans="1:6" x14ac:dyDescent="0.2">
      <c r="A593" s="142" t="s">
        <v>4927</v>
      </c>
      <c r="B593" s="143">
        <v>24564</v>
      </c>
      <c r="C593" s="144" t="s">
        <v>490</v>
      </c>
      <c r="D593" s="145" t="s">
        <v>5</v>
      </c>
      <c r="E593" s="27">
        <v>2995.069</v>
      </c>
      <c r="F593" s="28"/>
    </row>
    <row r="594" spans="1:6" x14ac:dyDescent="0.2">
      <c r="A594" s="142" t="s">
        <v>4927</v>
      </c>
      <c r="B594" s="143">
        <v>25000</v>
      </c>
      <c r="C594" s="144" t="s">
        <v>491</v>
      </c>
      <c r="D594" s="145"/>
      <c r="E594" s="27" t="s">
        <v>3</v>
      </c>
      <c r="F594" s="28"/>
    </row>
    <row r="595" spans="1:6" x14ac:dyDescent="0.2">
      <c r="A595" s="142" t="s">
        <v>4927</v>
      </c>
      <c r="B595" s="143">
        <v>25010</v>
      </c>
      <c r="C595" s="144" t="s">
        <v>492</v>
      </c>
      <c r="D595" s="145" t="s">
        <v>21</v>
      </c>
      <c r="E595" s="27">
        <v>975.60929999999996</v>
      </c>
      <c r="F595" s="28"/>
    </row>
    <row r="596" spans="1:6" x14ac:dyDescent="0.2">
      <c r="A596" s="142" t="s">
        <v>4927</v>
      </c>
      <c r="B596" s="143">
        <v>25020</v>
      </c>
      <c r="C596" s="144" t="s">
        <v>493</v>
      </c>
      <c r="D596" s="145" t="s">
        <v>21</v>
      </c>
      <c r="E596" s="27">
        <v>319.95429999999999</v>
      </c>
      <c r="F596" s="28"/>
    </row>
    <row r="597" spans="1:6" x14ac:dyDescent="0.2">
      <c r="A597" s="142" t="s">
        <v>4927</v>
      </c>
      <c r="B597" s="143">
        <v>25030</v>
      </c>
      <c r="C597" s="144" t="s">
        <v>494</v>
      </c>
      <c r="D597" s="145" t="s">
        <v>21</v>
      </c>
      <c r="E597" s="27">
        <v>441.10500000000002</v>
      </c>
      <c r="F597" s="28"/>
    </row>
    <row r="598" spans="1:6" x14ac:dyDescent="0.2">
      <c r="A598" s="142" t="s">
        <v>4927</v>
      </c>
      <c r="B598" s="143">
        <v>25040</v>
      </c>
      <c r="C598" s="144" t="s">
        <v>495</v>
      </c>
      <c r="D598" s="145" t="s">
        <v>21</v>
      </c>
      <c r="E598" s="27">
        <v>1526.3233</v>
      </c>
      <c r="F598" s="28"/>
    </row>
    <row r="599" spans="1:6" x14ac:dyDescent="0.2">
      <c r="A599" s="142" t="s">
        <v>4927</v>
      </c>
      <c r="B599" s="143">
        <v>25100</v>
      </c>
      <c r="C599" s="144" t="s">
        <v>496</v>
      </c>
      <c r="D599" s="145" t="s">
        <v>5</v>
      </c>
      <c r="E599" s="27">
        <v>23.881</v>
      </c>
      <c r="F599" s="28"/>
    </row>
    <row r="600" spans="1:6" x14ac:dyDescent="0.2">
      <c r="A600" s="142" t="s">
        <v>4927</v>
      </c>
      <c r="B600" s="143">
        <v>25110</v>
      </c>
      <c r="C600" s="144" t="s">
        <v>497</v>
      </c>
      <c r="D600" s="145" t="s">
        <v>5</v>
      </c>
      <c r="E600" s="27">
        <v>27.773099999999999</v>
      </c>
      <c r="F600" s="28"/>
    </row>
    <row r="601" spans="1:6" x14ac:dyDescent="0.2">
      <c r="A601" s="142" t="s">
        <v>4927</v>
      </c>
      <c r="B601" s="143">
        <v>25120</v>
      </c>
      <c r="C601" s="144" t="s">
        <v>498</v>
      </c>
      <c r="D601" s="145" t="s">
        <v>5</v>
      </c>
      <c r="E601" s="27">
        <v>20.4008</v>
      </c>
      <c r="F601" s="28"/>
    </row>
    <row r="602" spans="1:6" x14ac:dyDescent="0.2">
      <c r="A602" s="142" t="s">
        <v>4927</v>
      </c>
      <c r="B602" s="143">
        <v>25130</v>
      </c>
      <c r="C602" s="144" t="s">
        <v>499</v>
      </c>
      <c r="D602" s="145" t="s">
        <v>5</v>
      </c>
      <c r="E602" s="27">
        <v>33.517400000000002</v>
      </c>
      <c r="F602" s="28"/>
    </row>
    <row r="603" spans="1:6" x14ac:dyDescent="0.2">
      <c r="A603" s="142" t="s">
        <v>4927</v>
      </c>
      <c r="B603" s="143">
        <v>25200</v>
      </c>
      <c r="C603" s="144" t="s">
        <v>500</v>
      </c>
      <c r="D603" s="145" t="s">
        <v>39</v>
      </c>
      <c r="E603" s="27">
        <v>4.9946000000000002</v>
      </c>
      <c r="F603" s="28"/>
    </row>
    <row r="604" spans="1:6" x14ac:dyDescent="0.2">
      <c r="A604" s="142" t="s">
        <v>4927</v>
      </c>
      <c r="B604" s="143">
        <v>25210</v>
      </c>
      <c r="C604" s="144" t="s">
        <v>501</v>
      </c>
      <c r="D604" s="145" t="s">
        <v>39</v>
      </c>
      <c r="E604" s="27">
        <v>4.9946000000000002</v>
      </c>
      <c r="F604" s="28"/>
    </row>
    <row r="605" spans="1:6" x14ac:dyDescent="0.2">
      <c r="A605" s="142" t="s">
        <v>4927</v>
      </c>
      <c r="B605" s="143">
        <v>25221</v>
      </c>
      <c r="C605" s="144" t="s">
        <v>502</v>
      </c>
      <c r="D605" s="145" t="s">
        <v>503</v>
      </c>
      <c r="E605" s="27">
        <v>12.0008</v>
      </c>
      <c r="F605" s="28"/>
    </row>
    <row r="606" spans="1:6" x14ac:dyDescent="0.2">
      <c r="A606" s="142" t="s">
        <v>4927</v>
      </c>
      <c r="B606" s="143">
        <v>25222</v>
      </c>
      <c r="C606" s="144" t="s">
        <v>504</v>
      </c>
      <c r="D606" s="145" t="s">
        <v>503</v>
      </c>
      <c r="E606" s="27">
        <v>16.2577</v>
      </c>
      <c r="F606" s="28"/>
    </row>
    <row r="607" spans="1:6" x14ac:dyDescent="0.2">
      <c r="A607" s="142" t="s">
        <v>4927</v>
      </c>
      <c r="B607" s="143">
        <v>25223</v>
      </c>
      <c r="C607" s="144" t="s">
        <v>505</v>
      </c>
      <c r="D607" s="145" t="s">
        <v>503</v>
      </c>
      <c r="E607" s="27">
        <v>14.783899999999999</v>
      </c>
      <c r="F607" s="28"/>
    </row>
    <row r="608" spans="1:6" x14ac:dyDescent="0.2">
      <c r="A608" s="142" t="s">
        <v>4927</v>
      </c>
      <c r="B608" s="143">
        <v>25228</v>
      </c>
      <c r="C608" s="144" t="s">
        <v>506</v>
      </c>
      <c r="D608" s="145" t="s">
        <v>503</v>
      </c>
      <c r="E608" s="27">
        <v>12.5329</v>
      </c>
      <c r="F608" s="28"/>
    </row>
    <row r="609" spans="1:6" x14ac:dyDescent="0.2">
      <c r="A609" s="142" t="s">
        <v>4927</v>
      </c>
      <c r="B609" s="143">
        <v>26800</v>
      </c>
      <c r="C609" s="144" t="s">
        <v>507</v>
      </c>
      <c r="D609" s="145"/>
      <c r="E609" s="27" t="s">
        <v>3</v>
      </c>
      <c r="F609" s="28"/>
    </row>
    <row r="610" spans="1:6" x14ac:dyDescent="0.2">
      <c r="A610" s="142" t="s">
        <v>4927</v>
      </c>
      <c r="B610" s="143">
        <v>26862</v>
      </c>
      <c r="C610" s="144" t="s">
        <v>508</v>
      </c>
      <c r="D610" s="145" t="s">
        <v>457</v>
      </c>
      <c r="E610" s="27">
        <v>0</v>
      </c>
      <c r="F610" s="28"/>
    </row>
    <row r="611" spans="1:6" x14ac:dyDescent="0.2">
      <c r="A611" s="142" t="s">
        <v>4927</v>
      </c>
      <c r="B611" s="143">
        <v>26864</v>
      </c>
      <c r="C611" s="144" t="s">
        <v>509</v>
      </c>
      <c r="D611" s="145" t="s">
        <v>5</v>
      </c>
      <c r="E611" s="27">
        <v>1.7548999999999999</v>
      </c>
      <c r="F611" s="28"/>
    </row>
    <row r="612" spans="1:6" x14ac:dyDescent="0.2">
      <c r="A612" s="142" t="s">
        <v>4927</v>
      </c>
      <c r="B612" s="143">
        <v>26865</v>
      </c>
      <c r="C612" s="144" t="s">
        <v>510</v>
      </c>
      <c r="D612" s="145" t="s">
        <v>5</v>
      </c>
      <c r="E612" s="27">
        <v>7.3522999999999996</v>
      </c>
      <c r="F612" s="28"/>
    </row>
    <row r="613" spans="1:6" x14ac:dyDescent="0.2">
      <c r="A613" s="142" t="s">
        <v>4927</v>
      </c>
      <c r="B613" s="143">
        <v>27500</v>
      </c>
      <c r="C613" s="144" t="s">
        <v>511</v>
      </c>
      <c r="D613" s="145"/>
      <c r="E613" s="27" t="s">
        <v>3</v>
      </c>
      <c r="F613" s="28"/>
    </row>
    <row r="614" spans="1:6" x14ac:dyDescent="0.2">
      <c r="A614" s="142" t="s">
        <v>4927</v>
      </c>
      <c r="B614" s="143">
        <v>27534</v>
      </c>
      <c r="C614" s="144" t="s">
        <v>512</v>
      </c>
      <c r="D614" s="145" t="s">
        <v>170</v>
      </c>
      <c r="E614" s="27">
        <v>123.675</v>
      </c>
      <c r="F614" s="28"/>
    </row>
    <row r="615" spans="1:6" x14ac:dyDescent="0.2">
      <c r="A615" s="142" t="s">
        <v>4927</v>
      </c>
      <c r="B615" s="143">
        <v>27540</v>
      </c>
      <c r="C615" s="144" t="s">
        <v>513</v>
      </c>
      <c r="D615" s="145" t="s">
        <v>39</v>
      </c>
      <c r="E615" s="27">
        <v>4.4543999999999997</v>
      </c>
      <c r="F615" s="28"/>
    </row>
    <row r="616" spans="1:6" x14ac:dyDescent="0.2">
      <c r="A616" s="142" t="s">
        <v>4927</v>
      </c>
      <c r="B616" s="143">
        <v>28006</v>
      </c>
      <c r="C616" s="144" t="s">
        <v>514</v>
      </c>
      <c r="D616" s="145" t="s">
        <v>39</v>
      </c>
      <c r="E616" s="27">
        <v>20.6556</v>
      </c>
      <c r="F616" s="28"/>
    </row>
    <row r="617" spans="1:6" x14ac:dyDescent="0.2">
      <c r="A617" s="142" t="s">
        <v>4927</v>
      </c>
      <c r="B617" s="143">
        <v>28010</v>
      </c>
      <c r="C617" s="144" t="s">
        <v>515</v>
      </c>
      <c r="D617" s="145" t="s">
        <v>170</v>
      </c>
      <c r="E617" s="27">
        <v>4.8394000000000004</v>
      </c>
      <c r="F617" s="28"/>
    </row>
    <row r="618" spans="1:6" x14ac:dyDescent="0.2">
      <c r="A618" s="142" t="s">
        <v>4927</v>
      </c>
      <c r="B618" s="143">
        <v>28082</v>
      </c>
      <c r="C618" s="144" t="s">
        <v>516</v>
      </c>
      <c r="D618" s="145" t="s">
        <v>170</v>
      </c>
      <c r="E618" s="27">
        <v>4.3536000000000001</v>
      </c>
      <c r="F618" s="28"/>
    </row>
    <row r="619" spans="1:6" x14ac:dyDescent="0.2">
      <c r="A619" s="142" t="s">
        <v>4927</v>
      </c>
      <c r="B619" s="143">
        <v>28090</v>
      </c>
      <c r="C619" s="144" t="s">
        <v>517</v>
      </c>
      <c r="D619" s="145" t="s">
        <v>5</v>
      </c>
      <c r="E619" s="27">
        <v>7.1852999999999998</v>
      </c>
      <c r="F619" s="28"/>
    </row>
    <row r="620" spans="1:6" x14ac:dyDescent="0.2">
      <c r="A620" s="142" t="s">
        <v>4927</v>
      </c>
      <c r="B620" s="143">
        <v>28091</v>
      </c>
      <c r="C620" s="144" t="s">
        <v>518</v>
      </c>
      <c r="D620" s="145" t="s">
        <v>21</v>
      </c>
      <c r="E620" s="27">
        <v>4.1124000000000001</v>
      </c>
      <c r="F620" s="28"/>
    </row>
    <row r="621" spans="1:6" x14ac:dyDescent="0.2">
      <c r="A621" s="142" t="s">
        <v>4927</v>
      </c>
      <c r="B621" s="143">
        <v>30000</v>
      </c>
      <c r="C621" s="144" t="s">
        <v>519</v>
      </c>
      <c r="D621" s="145"/>
      <c r="E621" s="27" t="s">
        <v>3</v>
      </c>
      <c r="F621" s="28"/>
    </row>
    <row r="622" spans="1:6" x14ac:dyDescent="0.2">
      <c r="A622" s="142" t="s">
        <v>4927</v>
      </c>
      <c r="B622" s="143">
        <v>30005</v>
      </c>
      <c r="C622" s="144" t="s">
        <v>520</v>
      </c>
      <c r="D622" s="145" t="s">
        <v>170</v>
      </c>
      <c r="E622" s="27">
        <v>186.34889999999999</v>
      </c>
      <c r="F622" s="28"/>
    </row>
    <row r="623" spans="1:6" x14ac:dyDescent="0.2">
      <c r="A623" s="142" t="s">
        <v>4927</v>
      </c>
      <c r="B623" s="143">
        <v>30010</v>
      </c>
      <c r="C623" s="144" t="s">
        <v>521</v>
      </c>
      <c r="D623" s="145" t="s">
        <v>391</v>
      </c>
      <c r="E623" s="27">
        <v>162.1919</v>
      </c>
      <c r="F623" s="28"/>
    </row>
    <row r="624" spans="1:6" x14ac:dyDescent="0.2">
      <c r="A624" s="142" t="s">
        <v>4927</v>
      </c>
      <c r="B624" s="143">
        <v>30014</v>
      </c>
      <c r="C624" s="144" t="s">
        <v>522</v>
      </c>
      <c r="D624" s="145" t="s">
        <v>391</v>
      </c>
      <c r="E624" s="27">
        <v>211.00219999999999</v>
      </c>
      <c r="F624" s="28"/>
    </row>
    <row r="625" spans="1:6" x14ac:dyDescent="0.2">
      <c r="A625" s="142" t="s">
        <v>4927</v>
      </c>
      <c r="B625" s="143">
        <v>30016</v>
      </c>
      <c r="C625" s="144" t="s">
        <v>523</v>
      </c>
      <c r="D625" s="145" t="s">
        <v>391</v>
      </c>
      <c r="E625" s="27">
        <v>226</v>
      </c>
      <c r="F625" s="28"/>
    </row>
    <row r="626" spans="1:6" x14ac:dyDescent="0.2">
      <c r="A626" s="142" t="s">
        <v>4927</v>
      </c>
      <c r="B626" s="143">
        <v>30018</v>
      </c>
      <c r="C626" s="144" t="s">
        <v>524</v>
      </c>
      <c r="D626" s="145" t="s">
        <v>391</v>
      </c>
      <c r="E626" s="27">
        <v>158.42599999999999</v>
      </c>
      <c r="F626" s="28"/>
    </row>
    <row r="627" spans="1:6" x14ac:dyDescent="0.2">
      <c r="A627" s="142" t="s">
        <v>4927</v>
      </c>
      <c r="B627" s="143">
        <v>30020</v>
      </c>
      <c r="C627" s="144" t="s">
        <v>525</v>
      </c>
      <c r="D627" s="145" t="s">
        <v>391</v>
      </c>
      <c r="E627" s="27">
        <v>221.8194</v>
      </c>
      <c r="F627" s="28"/>
    </row>
    <row r="628" spans="1:6" x14ac:dyDescent="0.2">
      <c r="A628" s="142" t="s">
        <v>4927</v>
      </c>
      <c r="B628" s="143">
        <v>30022</v>
      </c>
      <c r="C628" s="144" t="s">
        <v>526</v>
      </c>
      <c r="D628" s="145" t="s">
        <v>391</v>
      </c>
      <c r="E628" s="27">
        <v>472.23500000000001</v>
      </c>
      <c r="F628" s="28"/>
    </row>
    <row r="629" spans="1:6" x14ac:dyDescent="0.2">
      <c r="A629" s="142" t="s">
        <v>4927</v>
      </c>
      <c r="B629" s="143">
        <v>30030</v>
      </c>
      <c r="C629" s="144" t="s">
        <v>527</v>
      </c>
      <c r="D629" s="145" t="s">
        <v>5</v>
      </c>
      <c r="E629" s="27">
        <v>2.7258</v>
      </c>
      <c r="F629" s="28"/>
    </row>
    <row r="630" spans="1:6" x14ac:dyDescent="0.2">
      <c r="A630" s="142" t="s">
        <v>4927</v>
      </c>
      <c r="B630" s="143">
        <v>30031</v>
      </c>
      <c r="C630" s="144" t="s">
        <v>528</v>
      </c>
      <c r="D630" s="145" t="s">
        <v>5</v>
      </c>
      <c r="E630" s="27">
        <v>3.702</v>
      </c>
      <c r="F630" s="28"/>
    </row>
    <row r="631" spans="1:6" x14ac:dyDescent="0.2">
      <c r="A631" s="142" t="s">
        <v>4927</v>
      </c>
      <c r="B631" s="143">
        <v>30032</v>
      </c>
      <c r="C631" s="144" t="s">
        <v>529</v>
      </c>
      <c r="D631" s="145" t="s">
        <v>5</v>
      </c>
      <c r="E631" s="27">
        <v>7.3090000000000002</v>
      </c>
      <c r="F631" s="28"/>
    </row>
    <row r="632" spans="1:6" x14ac:dyDescent="0.2">
      <c r="A632" s="142" t="s">
        <v>4927</v>
      </c>
      <c r="B632" s="143">
        <v>30033</v>
      </c>
      <c r="C632" s="144" t="s">
        <v>530</v>
      </c>
      <c r="D632" s="145" t="s">
        <v>5</v>
      </c>
      <c r="E632" s="27">
        <v>20.5533</v>
      </c>
      <c r="F632" s="28"/>
    </row>
    <row r="633" spans="1:6" x14ac:dyDescent="0.2">
      <c r="A633" s="142" t="s">
        <v>4927</v>
      </c>
      <c r="B633" s="143">
        <v>30060</v>
      </c>
      <c r="C633" s="144" t="s">
        <v>531</v>
      </c>
      <c r="D633" s="145" t="s">
        <v>21</v>
      </c>
      <c r="E633" s="27">
        <v>100.5309</v>
      </c>
      <c r="F633" s="28"/>
    </row>
    <row r="634" spans="1:6" x14ac:dyDescent="0.2">
      <c r="A634" s="142" t="s">
        <v>4927</v>
      </c>
      <c r="B634" s="143">
        <v>30061</v>
      </c>
      <c r="C634" s="144" t="s">
        <v>532</v>
      </c>
      <c r="D634" s="145" t="s">
        <v>21</v>
      </c>
      <c r="E634" s="27">
        <v>100.59139999999999</v>
      </c>
      <c r="F634" s="28"/>
    </row>
    <row r="635" spans="1:6" x14ac:dyDescent="0.2">
      <c r="A635" s="142" t="s">
        <v>4927</v>
      </c>
      <c r="B635" s="143">
        <v>30062</v>
      </c>
      <c r="C635" s="144" t="s">
        <v>533</v>
      </c>
      <c r="D635" s="145" t="s">
        <v>21</v>
      </c>
      <c r="E635" s="27">
        <v>100.7098</v>
      </c>
      <c r="F635" s="28"/>
    </row>
    <row r="636" spans="1:6" x14ac:dyDescent="0.2">
      <c r="A636" s="142" t="s">
        <v>4927</v>
      </c>
      <c r="B636" s="143">
        <v>30063</v>
      </c>
      <c r="C636" s="144" t="s">
        <v>534</v>
      </c>
      <c r="D636" s="145" t="s">
        <v>21</v>
      </c>
      <c r="E636" s="27">
        <v>111.76309999999999</v>
      </c>
      <c r="F636" s="28"/>
    </row>
    <row r="637" spans="1:6" x14ac:dyDescent="0.2">
      <c r="A637" s="142" t="s">
        <v>4927</v>
      </c>
      <c r="B637" s="143">
        <v>30064</v>
      </c>
      <c r="C637" s="144" t="s">
        <v>535</v>
      </c>
      <c r="D637" s="145" t="s">
        <v>21</v>
      </c>
      <c r="E637" s="27">
        <v>139.28219999999999</v>
      </c>
      <c r="F637" s="28"/>
    </row>
    <row r="638" spans="1:6" x14ac:dyDescent="0.2">
      <c r="A638" s="142" t="s">
        <v>4927</v>
      </c>
      <c r="B638" s="143">
        <v>30071</v>
      </c>
      <c r="C638" s="144" t="s">
        <v>536</v>
      </c>
      <c r="D638" s="145" t="s">
        <v>21</v>
      </c>
      <c r="E638" s="27">
        <v>161.57640000000001</v>
      </c>
      <c r="F638" s="28"/>
    </row>
    <row r="639" spans="1:6" x14ac:dyDescent="0.2">
      <c r="A639" s="142" t="s">
        <v>4927</v>
      </c>
      <c r="B639" s="143">
        <v>30072</v>
      </c>
      <c r="C639" s="144" t="s">
        <v>537</v>
      </c>
      <c r="D639" s="145" t="s">
        <v>21</v>
      </c>
      <c r="E639" s="27">
        <v>162.46190000000001</v>
      </c>
      <c r="F639" s="28"/>
    </row>
    <row r="640" spans="1:6" x14ac:dyDescent="0.2">
      <c r="A640" s="142" t="s">
        <v>4927</v>
      </c>
      <c r="B640" s="143">
        <v>30073</v>
      </c>
      <c r="C640" s="144" t="s">
        <v>538</v>
      </c>
      <c r="D640" s="145" t="s">
        <v>21</v>
      </c>
      <c r="E640" s="27">
        <v>164.166</v>
      </c>
      <c r="F640" s="28"/>
    </row>
    <row r="641" spans="1:6" x14ac:dyDescent="0.2">
      <c r="A641" s="142" t="s">
        <v>4927</v>
      </c>
      <c r="B641" s="143">
        <v>30074</v>
      </c>
      <c r="C641" s="144" t="s">
        <v>539</v>
      </c>
      <c r="D641" s="145" t="s">
        <v>21</v>
      </c>
      <c r="E641" s="27">
        <v>184.46449999999999</v>
      </c>
      <c r="F641" s="28"/>
    </row>
    <row r="642" spans="1:6" x14ac:dyDescent="0.2">
      <c r="A642" s="142" t="s">
        <v>4927</v>
      </c>
      <c r="B642" s="143">
        <v>30075</v>
      </c>
      <c r="C642" s="144" t="s">
        <v>540</v>
      </c>
      <c r="D642" s="145" t="s">
        <v>21</v>
      </c>
      <c r="E642" s="27">
        <v>221.2825</v>
      </c>
      <c r="F642" s="28"/>
    </row>
    <row r="643" spans="1:6" x14ac:dyDescent="0.2">
      <c r="A643" s="142" t="s">
        <v>4927</v>
      </c>
      <c r="B643" s="143">
        <v>30080</v>
      </c>
      <c r="C643" s="144" t="s">
        <v>541</v>
      </c>
      <c r="D643" s="145" t="s">
        <v>21</v>
      </c>
      <c r="E643" s="27">
        <v>395.06659999999999</v>
      </c>
      <c r="F643" s="28"/>
    </row>
    <row r="644" spans="1:6" x14ac:dyDescent="0.2">
      <c r="A644" s="142" t="s">
        <v>4927</v>
      </c>
      <c r="B644" s="143">
        <v>30081</v>
      </c>
      <c r="C644" s="144" t="s">
        <v>542</v>
      </c>
      <c r="D644" s="145" t="s">
        <v>21</v>
      </c>
      <c r="E644" s="27">
        <v>451.4366</v>
      </c>
      <c r="F644" s="28"/>
    </row>
    <row r="645" spans="1:6" x14ac:dyDescent="0.2">
      <c r="A645" s="142" t="s">
        <v>4927</v>
      </c>
      <c r="B645" s="143">
        <v>30082</v>
      </c>
      <c r="C645" s="144" t="s">
        <v>543</v>
      </c>
      <c r="D645" s="145" t="s">
        <v>21</v>
      </c>
      <c r="E645" s="27">
        <v>460.83499999999998</v>
      </c>
      <c r="F645" s="28"/>
    </row>
    <row r="646" spans="1:6" x14ac:dyDescent="0.2">
      <c r="A646" s="142" t="s">
        <v>4927</v>
      </c>
      <c r="B646" s="143">
        <v>30083</v>
      </c>
      <c r="C646" s="144" t="s">
        <v>544</v>
      </c>
      <c r="D646" s="145" t="s">
        <v>21</v>
      </c>
      <c r="E646" s="27">
        <v>510.0899</v>
      </c>
      <c r="F646" s="28"/>
    </row>
    <row r="647" spans="1:6" x14ac:dyDescent="0.2">
      <c r="A647" s="142" t="s">
        <v>4927</v>
      </c>
      <c r="B647" s="143">
        <v>30084</v>
      </c>
      <c r="C647" s="144" t="s">
        <v>545</v>
      </c>
      <c r="D647" s="145" t="s">
        <v>21</v>
      </c>
      <c r="E647" s="27">
        <v>612.73500000000001</v>
      </c>
      <c r="F647" s="28"/>
    </row>
    <row r="648" spans="1:6" x14ac:dyDescent="0.2">
      <c r="A648" s="142" t="s">
        <v>4927</v>
      </c>
      <c r="B648" s="143">
        <v>30087</v>
      </c>
      <c r="C648" s="144" t="s">
        <v>546</v>
      </c>
      <c r="D648" s="145" t="s">
        <v>21</v>
      </c>
      <c r="E648" s="27">
        <v>300.49990000000003</v>
      </c>
      <c r="F648" s="28"/>
    </row>
    <row r="649" spans="1:6" x14ac:dyDescent="0.2">
      <c r="A649" s="142" t="s">
        <v>4927</v>
      </c>
      <c r="B649" s="143">
        <v>30090</v>
      </c>
      <c r="C649" s="144" t="s">
        <v>547</v>
      </c>
      <c r="D649" s="145" t="s">
        <v>21</v>
      </c>
      <c r="E649" s="27">
        <v>276.35270000000003</v>
      </c>
      <c r="F649" s="28"/>
    </row>
    <row r="650" spans="1:6" x14ac:dyDescent="0.2">
      <c r="A650" s="142" t="s">
        <v>4927</v>
      </c>
      <c r="B650" s="143">
        <v>30100</v>
      </c>
      <c r="C650" s="144" t="s">
        <v>548</v>
      </c>
      <c r="D650" s="145"/>
      <c r="E650" s="27" t="s">
        <v>3</v>
      </c>
      <c r="F650" s="28"/>
    </row>
    <row r="651" spans="1:6" x14ac:dyDescent="0.2">
      <c r="A651" s="142" t="s">
        <v>4927</v>
      </c>
      <c r="B651" s="143">
        <v>30133</v>
      </c>
      <c r="C651" s="144" t="s">
        <v>549</v>
      </c>
      <c r="D651" s="145" t="s">
        <v>170</v>
      </c>
      <c r="E651" s="27">
        <v>17.4331</v>
      </c>
      <c r="F651" s="28"/>
    </row>
    <row r="652" spans="1:6" x14ac:dyDescent="0.2">
      <c r="A652" s="142" t="s">
        <v>4927</v>
      </c>
      <c r="B652" s="143">
        <v>30134</v>
      </c>
      <c r="C652" s="144" t="s">
        <v>550</v>
      </c>
      <c r="D652" s="145" t="s">
        <v>170</v>
      </c>
      <c r="E652" s="27">
        <v>23.645399999999999</v>
      </c>
      <c r="F652" s="28"/>
    </row>
    <row r="653" spans="1:6" x14ac:dyDescent="0.2">
      <c r="A653" s="142" t="s">
        <v>4927</v>
      </c>
      <c r="B653" s="143">
        <v>30200</v>
      </c>
      <c r="C653" s="144" t="s">
        <v>551</v>
      </c>
      <c r="D653" s="145"/>
      <c r="E653" s="27" t="s">
        <v>3</v>
      </c>
      <c r="F653" s="28"/>
    </row>
    <row r="654" spans="1:6" x14ac:dyDescent="0.2">
      <c r="A654" s="142" t="s">
        <v>4927</v>
      </c>
      <c r="B654" s="143">
        <v>30250</v>
      </c>
      <c r="C654" s="144" t="s">
        <v>552</v>
      </c>
      <c r="D654" s="145" t="s">
        <v>21</v>
      </c>
      <c r="E654" s="27">
        <v>1019.655</v>
      </c>
      <c r="F654" s="28"/>
    </row>
    <row r="655" spans="1:6" x14ac:dyDescent="0.2">
      <c r="A655" s="142" t="s">
        <v>4927</v>
      </c>
      <c r="B655" s="143">
        <v>30251</v>
      </c>
      <c r="C655" s="144" t="s">
        <v>553</v>
      </c>
      <c r="D655" s="145" t="s">
        <v>21</v>
      </c>
      <c r="E655" s="27">
        <v>978.63660000000004</v>
      </c>
      <c r="F655" s="28"/>
    </row>
    <row r="656" spans="1:6" x14ac:dyDescent="0.2">
      <c r="A656" s="142" t="s">
        <v>4927</v>
      </c>
      <c r="B656" s="143">
        <v>30252</v>
      </c>
      <c r="C656" s="144" t="s">
        <v>554</v>
      </c>
      <c r="D656" s="145" t="s">
        <v>21</v>
      </c>
      <c r="E656" s="27">
        <v>1076.1916000000001</v>
      </c>
      <c r="F656" s="28"/>
    </row>
    <row r="657" spans="1:6" x14ac:dyDescent="0.2">
      <c r="A657" s="142" t="s">
        <v>4927</v>
      </c>
      <c r="B657" s="143">
        <v>30255</v>
      </c>
      <c r="C657" s="144" t="s">
        <v>555</v>
      </c>
      <c r="D657" s="145" t="s">
        <v>21</v>
      </c>
      <c r="E657" s="27">
        <v>480.875</v>
      </c>
      <c r="F657" s="28"/>
    </row>
    <row r="658" spans="1:6" x14ac:dyDescent="0.2">
      <c r="A658" s="142" t="s">
        <v>4927</v>
      </c>
      <c r="B658" s="143">
        <v>30400</v>
      </c>
      <c r="C658" s="144" t="s">
        <v>409</v>
      </c>
      <c r="D658" s="145"/>
      <c r="E658" s="27" t="s">
        <v>3</v>
      </c>
      <c r="F658" s="28"/>
    </row>
    <row r="659" spans="1:6" x14ac:dyDescent="0.2">
      <c r="A659" s="142" t="s">
        <v>4927</v>
      </c>
      <c r="B659" s="143">
        <v>30488</v>
      </c>
      <c r="C659" s="144" t="s">
        <v>556</v>
      </c>
      <c r="D659" s="145" t="s">
        <v>5</v>
      </c>
      <c r="E659" s="27">
        <v>72.633300000000006</v>
      </c>
      <c r="F659" s="28"/>
    </row>
    <row r="660" spans="1:6" x14ac:dyDescent="0.2">
      <c r="A660" s="142" t="s">
        <v>4927</v>
      </c>
      <c r="B660" s="143">
        <v>30500</v>
      </c>
      <c r="C660" s="144" t="s">
        <v>557</v>
      </c>
      <c r="D660" s="145"/>
      <c r="E660" s="27" t="s">
        <v>3</v>
      </c>
      <c r="F660" s="28"/>
    </row>
    <row r="661" spans="1:6" x14ac:dyDescent="0.2">
      <c r="A661" s="142" t="s">
        <v>4927</v>
      </c>
      <c r="B661" s="143">
        <v>30501</v>
      </c>
      <c r="C661" s="144" t="s">
        <v>558</v>
      </c>
      <c r="D661" s="145" t="s">
        <v>5</v>
      </c>
      <c r="E661" s="27">
        <v>50.3</v>
      </c>
      <c r="F661" s="28"/>
    </row>
    <row r="662" spans="1:6" x14ac:dyDescent="0.2">
      <c r="A662" s="142" t="s">
        <v>4927</v>
      </c>
      <c r="B662" s="143">
        <v>30502</v>
      </c>
      <c r="C662" s="144" t="s">
        <v>559</v>
      </c>
      <c r="D662" s="145" t="s">
        <v>170</v>
      </c>
      <c r="E662" s="27">
        <v>540.1259</v>
      </c>
      <c r="F662" s="28"/>
    </row>
    <row r="663" spans="1:6" x14ac:dyDescent="0.2">
      <c r="A663" s="142" t="s">
        <v>4927</v>
      </c>
      <c r="B663" s="143">
        <v>30504</v>
      </c>
      <c r="C663" s="144" t="s">
        <v>560</v>
      </c>
      <c r="D663" s="145" t="s">
        <v>170</v>
      </c>
      <c r="E663" s="27">
        <v>617.61080000000004</v>
      </c>
      <c r="F663" s="28"/>
    </row>
    <row r="664" spans="1:6" x14ac:dyDescent="0.2">
      <c r="A664" s="142" t="s">
        <v>4927</v>
      </c>
      <c r="B664" s="143">
        <v>30506</v>
      </c>
      <c r="C664" s="144" t="s">
        <v>561</v>
      </c>
      <c r="D664" s="145" t="s">
        <v>170</v>
      </c>
      <c r="E664" s="27">
        <v>405.4504</v>
      </c>
      <c r="F664" s="28"/>
    </row>
    <row r="665" spans="1:6" x14ac:dyDescent="0.2">
      <c r="A665" s="142" t="s">
        <v>4927</v>
      </c>
      <c r="B665" s="143">
        <v>30508</v>
      </c>
      <c r="C665" s="144" t="s">
        <v>562</v>
      </c>
      <c r="D665" s="145" t="s">
        <v>170</v>
      </c>
      <c r="E665" s="27">
        <v>413.41609999999997</v>
      </c>
      <c r="F665" s="28"/>
    </row>
    <row r="666" spans="1:6" x14ac:dyDescent="0.2">
      <c r="A666" s="142" t="s">
        <v>4927</v>
      </c>
      <c r="B666" s="143">
        <v>30510</v>
      </c>
      <c r="C666" s="144" t="s">
        <v>563</v>
      </c>
      <c r="D666" s="145" t="s">
        <v>170</v>
      </c>
      <c r="E666" s="27">
        <v>489.68340000000001</v>
      </c>
      <c r="F666" s="28"/>
    </row>
    <row r="667" spans="1:6" x14ac:dyDescent="0.2">
      <c r="A667" s="142" t="s">
        <v>4927</v>
      </c>
      <c r="B667" s="143">
        <v>30512</v>
      </c>
      <c r="C667" s="144" t="s">
        <v>564</v>
      </c>
      <c r="D667" s="145" t="s">
        <v>170</v>
      </c>
      <c r="E667" s="27">
        <v>616.27599999999995</v>
      </c>
      <c r="F667" s="28"/>
    </row>
    <row r="668" spans="1:6" x14ac:dyDescent="0.2">
      <c r="A668" s="142" t="s">
        <v>4927</v>
      </c>
      <c r="B668" s="143">
        <v>30516</v>
      </c>
      <c r="C668" s="144" t="s">
        <v>565</v>
      </c>
      <c r="D668" s="145" t="s">
        <v>170</v>
      </c>
      <c r="E668" s="27">
        <v>376.93079999999998</v>
      </c>
      <c r="F668" s="28"/>
    </row>
    <row r="669" spans="1:6" x14ac:dyDescent="0.2">
      <c r="A669" s="142" t="s">
        <v>4927</v>
      </c>
      <c r="B669" s="143">
        <v>30518</v>
      </c>
      <c r="C669" s="144" t="s">
        <v>566</v>
      </c>
      <c r="D669" s="145" t="s">
        <v>170</v>
      </c>
      <c r="E669" s="27">
        <v>376.9314</v>
      </c>
      <c r="F669" s="28"/>
    </row>
    <row r="670" spans="1:6" x14ac:dyDescent="0.2">
      <c r="A670" s="142" t="s">
        <v>4927</v>
      </c>
      <c r="B670" s="143">
        <v>30520</v>
      </c>
      <c r="C670" s="144" t="s">
        <v>567</v>
      </c>
      <c r="D670" s="145" t="s">
        <v>170</v>
      </c>
      <c r="E670" s="27">
        <v>441.87849999999997</v>
      </c>
      <c r="F670" s="28"/>
    </row>
    <row r="671" spans="1:6" x14ac:dyDescent="0.2">
      <c r="A671" s="142" t="s">
        <v>4927</v>
      </c>
      <c r="B671" s="143">
        <v>30522</v>
      </c>
      <c r="C671" s="144" t="s">
        <v>568</v>
      </c>
      <c r="D671" s="145" t="s">
        <v>170</v>
      </c>
      <c r="E671" s="27">
        <v>390.69540000000001</v>
      </c>
      <c r="F671" s="28"/>
    </row>
    <row r="672" spans="1:6" x14ac:dyDescent="0.2">
      <c r="A672" s="142" t="s">
        <v>4927</v>
      </c>
      <c r="B672" s="143">
        <v>30524</v>
      </c>
      <c r="C672" s="144" t="s">
        <v>569</v>
      </c>
      <c r="D672" s="145" t="s">
        <v>170</v>
      </c>
      <c r="E672" s="27">
        <v>395.66550000000001</v>
      </c>
      <c r="F672" s="28"/>
    </row>
    <row r="673" spans="1:6" x14ac:dyDescent="0.2">
      <c r="A673" s="142" t="s">
        <v>4927</v>
      </c>
      <c r="B673" s="143">
        <v>30526</v>
      </c>
      <c r="C673" s="144" t="s">
        <v>570</v>
      </c>
      <c r="D673" s="145" t="s">
        <v>170</v>
      </c>
      <c r="E673" s="27">
        <v>445.28969999999998</v>
      </c>
      <c r="F673" s="28"/>
    </row>
    <row r="674" spans="1:6" x14ac:dyDescent="0.2">
      <c r="A674" s="142" t="s">
        <v>4927</v>
      </c>
      <c r="B674" s="143">
        <v>30528</v>
      </c>
      <c r="C674" s="144" t="s">
        <v>571</v>
      </c>
      <c r="D674" s="145" t="s">
        <v>170</v>
      </c>
      <c r="E674" s="27">
        <v>398.83789999999999</v>
      </c>
      <c r="F674" s="28"/>
    </row>
    <row r="675" spans="1:6" x14ac:dyDescent="0.2">
      <c r="A675" s="142" t="s">
        <v>4927</v>
      </c>
      <c r="B675" s="143">
        <v>30539</v>
      </c>
      <c r="C675" s="144" t="s">
        <v>572</v>
      </c>
      <c r="D675" s="145" t="s">
        <v>170</v>
      </c>
      <c r="E675" s="27">
        <v>456.94779999999997</v>
      </c>
      <c r="F675" s="28"/>
    </row>
    <row r="676" spans="1:6" x14ac:dyDescent="0.2">
      <c r="A676" s="142" t="s">
        <v>4927</v>
      </c>
      <c r="B676" s="143">
        <v>30540</v>
      </c>
      <c r="C676" s="144" t="s">
        <v>573</v>
      </c>
      <c r="D676" s="145" t="s">
        <v>5</v>
      </c>
      <c r="E676" s="27">
        <v>87.148200000000003</v>
      </c>
      <c r="F676" s="28"/>
    </row>
    <row r="677" spans="1:6" x14ac:dyDescent="0.2">
      <c r="A677" s="142" t="s">
        <v>4927</v>
      </c>
      <c r="B677" s="143">
        <v>30542</v>
      </c>
      <c r="C677" s="144" t="s">
        <v>574</v>
      </c>
      <c r="D677" s="145" t="s">
        <v>197</v>
      </c>
      <c r="E677" s="27">
        <v>6.2305000000000001</v>
      </c>
      <c r="F677" s="28"/>
    </row>
    <row r="678" spans="1:6" x14ac:dyDescent="0.2">
      <c r="A678" s="142" t="s">
        <v>4927</v>
      </c>
      <c r="B678" s="143">
        <v>30543</v>
      </c>
      <c r="C678" s="144" t="s">
        <v>575</v>
      </c>
      <c r="D678" s="145" t="s">
        <v>39</v>
      </c>
      <c r="E678" s="27">
        <v>50.4422</v>
      </c>
      <c r="F678" s="28"/>
    </row>
    <row r="679" spans="1:6" x14ac:dyDescent="0.2">
      <c r="A679" s="142" t="s">
        <v>4927</v>
      </c>
      <c r="B679" s="143">
        <v>30545</v>
      </c>
      <c r="C679" s="144" t="s">
        <v>576</v>
      </c>
      <c r="D679" s="145" t="s">
        <v>21</v>
      </c>
      <c r="E679" s="27">
        <v>76.894800000000004</v>
      </c>
      <c r="F679" s="28"/>
    </row>
    <row r="680" spans="1:6" x14ac:dyDescent="0.2">
      <c r="A680" s="142" t="s">
        <v>4927</v>
      </c>
      <c r="B680" s="143">
        <v>30549</v>
      </c>
      <c r="C680" s="144" t="s">
        <v>577</v>
      </c>
      <c r="D680" s="145" t="s">
        <v>170</v>
      </c>
      <c r="E680" s="27">
        <v>40.4985</v>
      </c>
      <c r="F680" s="28"/>
    </row>
    <row r="681" spans="1:6" x14ac:dyDescent="0.2">
      <c r="A681" s="142" t="s">
        <v>4927</v>
      </c>
      <c r="B681" s="143">
        <v>30550</v>
      </c>
      <c r="C681" s="144" t="s">
        <v>578</v>
      </c>
      <c r="D681" s="145" t="s">
        <v>170</v>
      </c>
      <c r="E681" s="27">
        <v>42.367699999999999</v>
      </c>
      <c r="F681" s="28"/>
    </row>
    <row r="682" spans="1:6" x14ac:dyDescent="0.2">
      <c r="A682" s="142" t="s">
        <v>4927</v>
      </c>
      <c r="B682" s="143">
        <v>30551</v>
      </c>
      <c r="C682" s="144" t="s">
        <v>579</v>
      </c>
      <c r="D682" s="145" t="s">
        <v>170</v>
      </c>
      <c r="E682" s="27">
        <v>174.8407</v>
      </c>
      <c r="F682" s="28"/>
    </row>
    <row r="683" spans="1:6" x14ac:dyDescent="0.2">
      <c r="A683" s="142" t="s">
        <v>4927</v>
      </c>
      <c r="B683" s="143">
        <v>30552</v>
      </c>
      <c r="C683" s="144" t="s">
        <v>580</v>
      </c>
      <c r="D683" s="145" t="s">
        <v>170</v>
      </c>
      <c r="E683" s="27">
        <v>502.6302</v>
      </c>
      <c r="F683" s="28"/>
    </row>
    <row r="684" spans="1:6" x14ac:dyDescent="0.2">
      <c r="A684" s="142" t="s">
        <v>4927</v>
      </c>
      <c r="B684" s="143">
        <v>30554</v>
      </c>
      <c r="C684" s="144" t="s">
        <v>581</v>
      </c>
      <c r="D684" s="145" t="s">
        <v>170</v>
      </c>
      <c r="E684" s="27">
        <v>467.01850000000002</v>
      </c>
      <c r="F684" s="28"/>
    </row>
    <row r="685" spans="1:6" x14ac:dyDescent="0.2">
      <c r="A685" s="142" t="s">
        <v>4927</v>
      </c>
      <c r="B685" s="143">
        <v>30556</v>
      </c>
      <c r="C685" s="144" t="s">
        <v>582</v>
      </c>
      <c r="D685" s="145" t="s">
        <v>170</v>
      </c>
      <c r="E685" s="27">
        <v>471.13569999999999</v>
      </c>
      <c r="F685" s="28"/>
    </row>
    <row r="686" spans="1:6" x14ac:dyDescent="0.2">
      <c r="A686" s="142" t="s">
        <v>4927</v>
      </c>
      <c r="B686" s="143">
        <v>30558</v>
      </c>
      <c r="C686" s="144" t="s">
        <v>583</v>
      </c>
      <c r="D686" s="145" t="s">
        <v>170</v>
      </c>
      <c r="E686" s="27">
        <v>534.06259999999997</v>
      </c>
      <c r="F686" s="28"/>
    </row>
    <row r="687" spans="1:6" x14ac:dyDescent="0.2">
      <c r="A687" s="142" t="s">
        <v>4927</v>
      </c>
      <c r="B687" s="143">
        <v>30560</v>
      </c>
      <c r="C687" s="144" t="s">
        <v>584</v>
      </c>
      <c r="D687" s="145" t="s">
        <v>170</v>
      </c>
      <c r="E687" s="27">
        <v>562.34670000000006</v>
      </c>
      <c r="F687" s="28"/>
    </row>
    <row r="688" spans="1:6" x14ac:dyDescent="0.2">
      <c r="A688" s="142" t="s">
        <v>4927</v>
      </c>
      <c r="B688" s="143">
        <v>30564</v>
      </c>
      <c r="C688" s="144" t="s">
        <v>585</v>
      </c>
      <c r="D688" s="145" t="s">
        <v>170</v>
      </c>
      <c r="E688" s="27">
        <v>598.63499999999999</v>
      </c>
      <c r="F688" s="28"/>
    </row>
    <row r="689" spans="1:6" x14ac:dyDescent="0.2">
      <c r="A689" s="142" t="s">
        <v>4927</v>
      </c>
      <c r="B689" s="143">
        <v>30569</v>
      </c>
      <c r="C689" s="144" t="s">
        <v>586</v>
      </c>
      <c r="D689" s="145" t="s">
        <v>170</v>
      </c>
      <c r="E689" s="27">
        <v>562.34670000000006</v>
      </c>
      <c r="F689" s="28"/>
    </row>
    <row r="690" spans="1:6" x14ac:dyDescent="0.2">
      <c r="A690" s="142" t="s">
        <v>4927</v>
      </c>
      <c r="B690" s="143">
        <v>30570</v>
      </c>
      <c r="C690" s="144" t="s">
        <v>587</v>
      </c>
      <c r="D690" s="145" t="s">
        <v>170</v>
      </c>
      <c r="E690" s="27">
        <v>289.68560000000002</v>
      </c>
      <c r="F690" s="28"/>
    </row>
    <row r="691" spans="1:6" x14ac:dyDescent="0.2">
      <c r="A691" s="142" t="s">
        <v>4927</v>
      </c>
      <c r="B691" s="143">
        <v>30572</v>
      </c>
      <c r="C691" s="144" t="s">
        <v>588</v>
      </c>
      <c r="D691" s="145" t="s">
        <v>170</v>
      </c>
      <c r="E691" s="27">
        <v>311.37040000000002</v>
      </c>
      <c r="F691" s="28"/>
    </row>
    <row r="692" spans="1:6" x14ac:dyDescent="0.2">
      <c r="A692" s="142" t="s">
        <v>4927</v>
      </c>
      <c r="B692" s="143">
        <v>30574</v>
      </c>
      <c r="C692" s="144" t="s">
        <v>589</v>
      </c>
      <c r="D692" s="145" t="s">
        <v>170</v>
      </c>
      <c r="E692" s="27">
        <v>723.87570000000005</v>
      </c>
      <c r="F692" s="28"/>
    </row>
    <row r="693" spans="1:6" x14ac:dyDescent="0.2">
      <c r="A693" s="142" t="s">
        <v>4927</v>
      </c>
      <c r="B693" s="143">
        <v>30578</v>
      </c>
      <c r="C693" s="144" t="s">
        <v>590</v>
      </c>
      <c r="D693" s="145" t="s">
        <v>170</v>
      </c>
      <c r="E693" s="27">
        <v>697.03039999999999</v>
      </c>
      <c r="F693" s="28"/>
    </row>
    <row r="694" spans="1:6" x14ac:dyDescent="0.2">
      <c r="A694" s="142" t="s">
        <v>4927</v>
      </c>
      <c r="B694" s="143">
        <v>30580</v>
      </c>
      <c r="C694" s="144" t="s">
        <v>591</v>
      </c>
      <c r="D694" s="145" t="s">
        <v>170</v>
      </c>
      <c r="E694" s="27">
        <v>721.2002</v>
      </c>
      <c r="F694" s="28"/>
    </row>
    <row r="695" spans="1:6" x14ac:dyDescent="0.2">
      <c r="A695" s="142" t="s">
        <v>4927</v>
      </c>
      <c r="B695" s="143">
        <v>30582</v>
      </c>
      <c r="C695" s="144" t="s">
        <v>592</v>
      </c>
      <c r="D695" s="145" t="s">
        <v>170</v>
      </c>
      <c r="E695" s="27">
        <v>671.38480000000004</v>
      </c>
      <c r="F695" s="28"/>
    </row>
    <row r="696" spans="1:6" x14ac:dyDescent="0.2">
      <c r="A696" s="142" t="s">
        <v>4927</v>
      </c>
      <c r="B696" s="143">
        <v>30584</v>
      </c>
      <c r="C696" s="144" t="s">
        <v>593</v>
      </c>
      <c r="D696" s="145" t="s">
        <v>170</v>
      </c>
      <c r="E696" s="27">
        <v>732.19529999999997</v>
      </c>
      <c r="F696" s="28"/>
    </row>
    <row r="697" spans="1:6" x14ac:dyDescent="0.2">
      <c r="A697" s="142" t="s">
        <v>4927</v>
      </c>
      <c r="B697" s="143">
        <v>30590</v>
      </c>
      <c r="C697" s="144" t="s">
        <v>594</v>
      </c>
      <c r="D697" s="145" t="s">
        <v>170</v>
      </c>
      <c r="E697" s="27">
        <v>58.11</v>
      </c>
      <c r="F697" s="28"/>
    </row>
    <row r="698" spans="1:6" x14ac:dyDescent="0.2">
      <c r="A698" s="142" t="s">
        <v>4927</v>
      </c>
      <c r="B698" s="143">
        <v>30591</v>
      </c>
      <c r="C698" s="144" t="s">
        <v>595</v>
      </c>
      <c r="D698" s="145" t="s">
        <v>170</v>
      </c>
      <c r="E698" s="27">
        <v>25.024000000000001</v>
      </c>
      <c r="F698" s="28"/>
    </row>
    <row r="699" spans="1:6" x14ac:dyDescent="0.2">
      <c r="A699" s="142" t="s">
        <v>4927</v>
      </c>
      <c r="B699" s="143">
        <v>30592</v>
      </c>
      <c r="C699" s="144" t="s">
        <v>596</v>
      </c>
      <c r="D699" s="145" t="s">
        <v>170</v>
      </c>
      <c r="E699" s="27">
        <v>46.378100000000003</v>
      </c>
      <c r="F699" s="28"/>
    </row>
    <row r="700" spans="1:6" x14ac:dyDescent="0.2">
      <c r="A700" s="142" t="s">
        <v>4927</v>
      </c>
      <c r="B700" s="143">
        <v>30594</v>
      </c>
      <c r="C700" s="144" t="s">
        <v>597</v>
      </c>
      <c r="D700" s="145" t="s">
        <v>21</v>
      </c>
      <c r="E700" s="27">
        <v>311.73770000000002</v>
      </c>
      <c r="F700" s="28"/>
    </row>
    <row r="701" spans="1:6" x14ac:dyDescent="0.2">
      <c r="A701" s="142" t="s">
        <v>4927</v>
      </c>
      <c r="B701" s="143">
        <v>30595</v>
      </c>
      <c r="C701" s="144" t="s">
        <v>598</v>
      </c>
      <c r="D701" s="145" t="s">
        <v>39</v>
      </c>
      <c r="E701" s="27">
        <v>3.2837000000000001</v>
      </c>
      <c r="F701" s="28"/>
    </row>
    <row r="702" spans="1:6" x14ac:dyDescent="0.2">
      <c r="A702" s="142" t="s">
        <v>4927</v>
      </c>
      <c r="B702" s="143">
        <v>30600</v>
      </c>
      <c r="C702" s="144" t="s">
        <v>599</v>
      </c>
      <c r="D702" s="145"/>
      <c r="E702" s="27" t="s">
        <v>3</v>
      </c>
      <c r="F702" s="28"/>
    </row>
    <row r="703" spans="1:6" x14ac:dyDescent="0.2">
      <c r="A703" s="142" t="s">
        <v>4927</v>
      </c>
      <c r="B703" s="143">
        <v>30601</v>
      </c>
      <c r="C703" s="144" t="s">
        <v>600</v>
      </c>
      <c r="D703" s="145" t="s">
        <v>391</v>
      </c>
      <c r="E703" s="27">
        <v>206.2148</v>
      </c>
      <c r="F703" s="28"/>
    </row>
    <row r="704" spans="1:6" x14ac:dyDescent="0.2">
      <c r="A704" s="142" t="s">
        <v>4927</v>
      </c>
      <c r="B704" s="143">
        <v>30602</v>
      </c>
      <c r="C704" s="144" t="s">
        <v>601</v>
      </c>
      <c r="D704" s="145" t="s">
        <v>391</v>
      </c>
      <c r="E704" s="27">
        <v>255.7063</v>
      </c>
      <c r="F704" s="28"/>
    </row>
    <row r="705" spans="1:6" x14ac:dyDescent="0.2">
      <c r="A705" s="142" t="s">
        <v>4927</v>
      </c>
      <c r="B705" s="143">
        <v>30610</v>
      </c>
      <c r="C705" s="144" t="s">
        <v>602</v>
      </c>
      <c r="D705" s="145" t="s">
        <v>39</v>
      </c>
      <c r="E705" s="27">
        <v>3.0950000000000002</v>
      </c>
      <c r="F705" s="28"/>
    </row>
    <row r="706" spans="1:6" x14ac:dyDescent="0.2">
      <c r="A706" s="142" t="s">
        <v>4927</v>
      </c>
      <c r="B706" s="143">
        <v>30611</v>
      </c>
      <c r="C706" s="144" t="s">
        <v>603</v>
      </c>
      <c r="D706" s="145" t="s">
        <v>39</v>
      </c>
      <c r="E706" s="27">
        <v>3.0369999999999999</v>
      </c>
      <c r="F706" s="28"/>
    </row>
    <row r="707" spans="1:6" x14ac:dyDescent="0.2">
      <c r="A707" s="142" t="s">
        <v>4927</v>
      </c>
      <c r="B707" s="143">
        <v>30612</v>
      </c>
      <c r="C707" s="144" t="s">
        <v>604</v>
      </c>
      <c r="D707" s="145" t="s">
        <v>39</v>
      </c>
      <c r="E707" s="27">
        <v>3.2039</v>
      </c>
      <c r="F707" s="28"/>
    </row>
    <row r="708" spans="1:6" x14ac:dyDescent="0.2">
      <c r="A708" s="142" t="s">
        <v>4927</v>
      </c>
      <c r="B708" s="143">
        <v>30615</v>
      </c>
      <c r="C708" s="144" t="s">
        <v>605</v>
      </c>
      <c r="D708" s="145" t="s">
        <v>39</v>
      </c>
      <c r="E708" s="27">
        <v>3.391</v>
      </c>
      <c r="F708" s="28"/>
    </row>
    <row r="709" spans="1:6" x14ac:dyDescent="0.2">
      <c r="A709" s="142" t="s">
        <v>4927</v>
      </c>
      <c r="B709" s="143">
        <v>30616</v>
      </c>
      <c r="C709" s="144" t="s">
        <v>606</v>
      </c>
      <c r="D709" s="145" t="s">
        <v>39</v>
      </c>
      <c r="E709" s="27">
        <v>3.5632000000000001</v>
      </c>
      <c r="F709" s="28"/>
    </row>
    <row r="710" spans="1:6" x14ac:dyDescent="0.2">
      <c r="A710" s="142" t="s">
        <v>4927</v>
      </c>
      <c r="B710" s="143">
        <v>30617</v>
      </c>
      <c r="C710" s="144" t="s">
        <v>607</v>
      </c>
      <c r="D710" s="145" t="s">
        <v>39</v>
      </c>
      <c r="E710" s="27">
        <v>4.0523999999999996</v>
      </c>
      <c r="F710" s="28"/>
    </row>
    <row r="711" spans="1:6" x14ac:dyDescent="0.2">
      <c r="A711" s="142" t="s">
        <v>4927</v>
      </c>
      <c r="B711" s="143">
        <v>30640</v>
      </c>
      <c r="C711" s="144" t="s">
        <v>608</v>
      </c>
      <c r="D711" s="145" t="s">
        <v>197</v>
      </c>
      <c r="E711" s="27">
        <v>3.4779</v>
      </c>
      <c r="F711" s="28"/>
    </row>
    <row r="712" spans="1:6" x14ac:dyDescent="0.2">
      <c r="A712" s="142" t="s">
        <v>4927</v>
      </c>
      <c r="B712" s="143">
        <v>30650</v>
      </c>
      <c r="C712" s="144" t="s">
        <v>609</v>
      </c>
      <c r="D712" s="145" t="s">
        <v>391</v>
      </c>
      <c r="E712" s="27">
        <v>72.445800000000006</v>
      </c>
      <c r="F712" s="28"/>
    </row>
    <row r="713" spans="1:6" x14ac:dyDescent="0.2">
      <c r="A713" s="142" t="s">
        <v>4927</v>
      </c>
      <c r="B713" s="143">
        <v>30670</v>
      </c>
      <c r="C713" s="144" t="s">
        <v>610</v>
      </c>
      <c r="D713" s="145" t="s">
        <v>21</v>
      </c>
      <c r="E713" s="27">
        <v>510.36669999999998</v>
      </c>
      <c r="F713" s="28"/>
    </row>
    <row r="714" spans="1:6" x14ac:dyDescent="0.2">
      <c r="A714" s="142" t="s">
        <v>4927</v>
      </c>
      <c r="B714" s="143">
        <v>30680</v>
      </c>
      <c r="C714" s="144" t="s">
        <v>611</v>
      </c>
      <c r="D714" s="145" t="s">
        <v>39</v>
      </c>
      <c r="E714" s="27">
        <v>3.5329999999999999</v>
      </c>
      <c r="F714" s="28"/>
    </row>
    <row r="715" spans="1:6" x14ac:dyDescent="0.2">
      <c r="A715" s="142" t="s">
        <v>4927</v>
      </c>
      <c r="B715" s="143">
        <v>30681</v>
      </c>
      <c r="C715" s="144" t="s">
        <v>612</v>
      </c>
      <c r="D715" s="145" t="s">
        <v>39</v>
      </c>
      <c r="E715" s="27">
        <v>3.4228000000000001</v>
      </c>
      <c r="F715" s="28"/>
    </row>
    <row r="716" spans="1:6" x14ac:dyDescent="0.2">
      <c r="A716" s="142" t="s">
        <v>4927</v>
      </c>
      <c r="B716" s="143">
        <v>30682</v>
      </c>
      <c r="C716" s="144" t="s">
        <v>613</v>
      </c>
      <c r="D716" s="145" t="s">
        <v>39</v>
      </c>
      <c r="E716" s="27">
        <v>3.3847</v>
      </c>
      <c r="F716" s="28"/>
    </row>
    <row r="717" spans="1:6" x14ac:dyDescent="0.2">
      <c r="A717" s="142" t="s">
        <v>4927</v>
      </c>
      <c r="B717" s="143">
        <v>30683</v>
      </c>
      <c r="C717" s="144" t="s">
        <v>614</v>
      </c>
      <c r="D717" s="145" t="s">
        <v>39</v>
      </c>
      <c r="E717" s="27">
        <v>3.7279</v>
      </c>
      <c r="F717" s="28"/>
    </row>
    <row r="718" spans="1:6" x14ac:dyDescent="0.2">
      <c r="A718" s="142" t="s">
        <v>4927</v>
      </c>
      <c r="B718" s="143">
        <v>30687</v>
      </c>
      <c r="C718" s="144" t="s">
        <v>615</v>
      </c>
      <c r="D718" s="145" t="s">
        <v>39</v>
      </c>
      <c r="E718" s="27">
        <v>5.6924000000000001</v>
      </c>
      <c r="F718" s="28"/>
    </row>
    <row r="719" spans="1:6" x14ac:dyDescent="0.2">
      <c r="A719" s="142" t="s">
        <v>4927</v>
      </c>
      <c r="B719" s="143">
        <v>30688</v>
      </c>
      <c r="C719" s="144" t="s">
        <v>616</v>
      </c>
      <c r="D719" s="145" t="s">
        <v>39</v>
      </c>
      <c r="E719" s="27">
        <v>16.834199999999999</v>
      </c>
      <c r="F719" s="28"/>
    </row>
    <row r="720" spans="1:6" x14ac:dyDescent="0.2">
      <c r="A720" s="142" t="s">
        <v>4927</v>
      </c>
      <c r="B720" s="143">
        <v>30689</v>
      </c>
      <c r="C720" s="144" t="s">
        <v>616</v>
      </c>
      <c r="D720" s="145" t="s">
        <v>39</v>
      </c>
      <c r="E720" s="27">
        <v>18.503</v>
      </c>
      <c r="F720" s="28"/>
    </row>
    <row r="721" spans="1:6" x14ac:dyDescent="0.2">
      <c r="A721" s="142" t="s">
        <v>4927</v>
      </c>
      <c r="B721" s="143">
        <v>30690</v>
      </c>
      <c r="C721" s="144" t="s">
        <v>617</v>
      </c>
      <c r="D721" s="145" t="s">
        <v>21</v>
      </c>
      <c r="E721" s="27">
        <v>637.29999999999995</v>
      </c>
      <c r="F721" s="28"/>
    </row>
    <row r="722" spans="1:6" x14ac:dyDescent="0.2">
      <c r="A722" s="142" t="s">
        <v>4927</v>
      </c>
      <c r="B722" s="143">
        <v>30700</v>
      </c>
      <c r="C722" s="144" t="s">
        <v>618</v>
      </c>
      <c r="D722" s="145"/>
      <c r="E722" s="27" t="s">
        <v>3</v>
      </c>
      <c r="F722" s="28"/>
    </row>
    <row r="723" spans="1:6" x14ac:dyDescent="0.2">
      <c r="A723" s="142" t="s">
        <v>4927</v>
      </c>
      <c r="B723" s="143">
        <v>30701</v>
      </c>
      <c r="C723" s="144" t="s">
        <v>619</v>
      </c>
      <c r="D723" s="145" t="s">
        <v>170</v>
      </c>
      <c r="E723" s="27">
        <v>96.525000000000006</v>
      </c>
      <c r="F723" s="28"/>
    </row>
    <row r="724" spans="1:6" x14ac:dyDescent="0.2">
      <c r="A724" s="142" t="s">
        <v>4927</v>
      </c>
      <c r="B724" s="143">
        <v>30702</v>
      </c>
      <c r="C724" s="144" t="s">
        <v>620</v>
      </c>
      <c r="D724" s="145" t="s">
        <v>170</v>
      </c>
      <c r="E724" s="27">
        <v>96.488</v>
      </c>
      <c r="F724" s="28"/>
    </row>
    <row r="725" spans="1:6" x14ac:dyDescent="0.2">
      <c r="A725" s="142" t="s">
        <v>4927</v>
      </c>
      <c r="B725" s="143">
        <v>30740</v>
      </c>
      <c r="C725" s="144" t="s">
        <v>621</v>
      </c>
      <c r="D725" s="145" t="s">
        <v>170</v>
      </c>
      <c r="E725" s="27">
        <v>615.11059999999998</v>
      </c>
      <c r="F725" s="28"/>
    </row>
    <row r="726" spans="1:6" x14ac:dyDescent="0.2">
      <c r="A726" s="142" t="s">
        <v>4927</v>
      </c>
      <c r="B726" s="143">
        <v>30741</v>
      </c>
      <c r="C726" s="144" t="s">
        <v>622</v>
      </c>
      <c r="D726" s="145" t="s">
        <v>170</v>
      </c>
      <c r="E726" s="27">
        <v>646.16409999999996</v>
      </c>
      <c r="F726" s="28"/>
    </row>
    <row r="727" spans="1:6" x14ac:dyDescent="0.2">
      <c r="A727" s="142" t="s">
        <v>4927</v>
      </c>
      <c r="B727" s="143">
        <v>30742</v>
      </c>
      <c r="C727" s="144" t="s">
        <v>623</v>
      </c>
      <c r="D727" s="145" t="s">
        <v>170</v>
      </c>
      <c r="E727" s="27">
        <v>551.97900000000004</v>
      </c>
      <c r="F727" s="28"/>
    </row>
    <row r="728" spans="1:6" x14ac:dyDescent="0.2">
      <c r="A728" s="142" t="s">
        <v>4927</v>
      </c>
      <c r="B728" s="143">
        <v>30743</v>
      </c>
      <c r="C728" s="144" t="s">
        <v>624</v>
      </c>
      <c r="D728" s="145" t="s">
        <v>170</v>
      </c>
      <c r="E728" s="27">
        <v>583.03139999999996</v>
      </c>
      <c r="F728" s="28"/>
    </row>
    <row r="729" spans="1:6" x14ac:dyDescent="0.2">
      <c r="A729" s="142" t="s">
        <v>4927</v>
      </c>
      <c r="B729" s="143">
        <v>30744</v>
      </c>
      <c r="C729" s="144" t="s">
        <v>625</v>
      </c>
      <c r="D729" s="145" t="s">
        <v>170</v>
      </c>
      <c r="E729" s="27">
        <v>562.50580000000002</v>
      </c>
      <c r="F729" s="28"/>
    </row>
    <row r="730" spans="1:6" x14ac:dyDescent="0.2">
      <c r="A730" s="142" t="s">
        <v>4927</v>
      </c>
      <c r="B730" s="143">
        <v>30745</v>
      </c>
      <c r="C730" s="144" t="s">
        <v>626</v>
      </c>
      <c r="D730" s="145" t="s">
        <v>170</v>
      </c>
      <c r="E730" s="27">
        <v>567.24390000000005</v>
      </c>
      <c r="F730" s="28"/>
    </row>
    <row r="731" spans="1:6" x14ac:dyDescent="0.2">
      <c r="A731" s="142" t="s">
        <v>4927</v>
      </c>
      <c r="B731" s="143">
        <v>30746</v>
      </c>
      <c r="C731" s="144" t="s">
        <v>627</v>
      </c>
      <c r="D731" s="145" t="s">
        <v>170</v>
      </c>
      <c r="E731" s="27">
        <v>212.4136</v>
      </c>
      <c r="F731" s="28"/>
    </row>
    <row r="732" spans="1:6" x14ac:dyDescent="0.2">
      <c r="A732" s="142" t="s">
        <v>4927</v>
      </c>
      <c r="B732" s="143">
        <v>30747</v>
      </c>
      <c r="C732" s="144" t="s">
        <v>628</v>
      </c>
      <c r="D732" s="145" t="s">
        <v>170</v>
      </c>
      <c r="E732" s="27">
        <v>190.7423</v>
      </c>
      <c r="F732" s="28"/>
    </row>
    <row r="733" spans="1:6" x14ac:dyDescent="0.2">
      <c r="A733" s="142" t="s">
        <v>4927</v>
      </c>
      <c r="B733" s="143">
        <v>30750</v>
      </c>
      <c r="C733" s="144" t="s">
        <v>629</v>
      </c>
      <c r="D733" s="145" t="s">
        <v>503</v>
      </c>
      <c r="E733" s="27">
        <v>497.81279999999998</v>
      </c>
      <c r="F733" s="28"/>
    </row>
    <row r="734" spans="1:6" x14ac:dyDescent="0.2">
      <c r="A734" s="142" t="s">
        <v>4927</v>
      </c>
      <c r="B734" s="143">
        <v>31000</v>
      </c>
      <c r="C734" s="144" t="s">
        <v>630</v>
      </c>
      <c r="D734" s="145"/>
      <c r="E734" s="27" t="s">
        <v>3</v>
      </c>
      <c r="F734" s="28"/>
    </row>
    <row r="735" spans="1:6" x14ac:dyDescent="0.2">
      <c r="A735" s="142" t="s">
        <v>4927</v>
      </c>
      <c r="B735" s="143">
        <v>31006</v>
      </c>
      <c r="C735" s="144" t="s">
        <v>631</v>
      </c>
      <c r="D735" s="145" t="s">
        <v>21</v>
      </c>
      <c r="E735" s="27">
        <v>14.148999999999999</v>
      </c>
      <c r="F735" s="28"/>
    </row>
    <row r="736" spans="1:6" x14ac:dyDescent="0.2">
      <c r="A736" s="142" t="s">
        <v>4927</v>
      </c>
      <c r="B736" s="143">
        <v>31008</v>
      </c>
      <c r="C736" s="144" t="s">
        <v>632</v>
      </c>
      <c r="D736" s="145" t="s">
        <v>21</v>
      </c>
      <c r="E736" s="27">
        <v>11.0868</v>
      </c>
      <c r="F736" s="28"/>
    </row>
    <row r="737" spans="1:6" x14ac:dyDescent="0.2">
      <c r="A737" s="142" t="s">
        <v>4927</v>
      </c>
      <c r="B737" s="143">
        <v>31014</v>
      </c>
      <c r="C737" s="144" t="s">
        <v>633</v>
      </c>
      <c r="D737" s="145" t="s">
        <v>21</v>
      </c>
      <c r="E737" s="27">
        <v>5.8148</v>
      </c>
      <c r="F737" s="28"/>
    </row>
    <row r="738" spans="1:6" x14ac:dyDescent="0.2">
      <c r="A738" s="142" t="s">
        <v>4927</v>
      </c>
      <c r="B738" s="143">
        <v>31018</v>
      </c>
      <c r="C738" s="144" t="s">
        <v>634</v>
      </c>
      <c r="D738" s="145" t="s">
        <v>635</v>
      </c>
      <c r="E738" s="27">
        <v>30.875800000000002</v>
      </c>
      <c r="F738" s="28"/>
    </row>
    <row r="739" spans="1:6" x14ac:dyDescent="0.2">
      <c r="A739" s="142" t="s">
        <v>4927</v>
      </c>
      <c r="B739" s="143">
        <v>31020</v>
      </c>
      <c r="C739" s="144" t="s">
        <v>636</v>
      </c>
      <c r="D739" s="145" t="s">
        <v>21</v>
      </c>
      <c r="E739" s="27">
        <v>95.905100000000004</v>
      </c>
      <c r="F739" s="28"/>
    </row>
    <row r="740" spans="1:6" x14ac:dyDescent="0.2">
      <c r="A740" s="142" t="s">
        <v>4927</v>
      </c>
      <c r="B740" s="143">
        <v>31022</v>
      </c>
      <c r="C740" s="144" t="s">
        <v>637</v>
      </c>
      <c r="D740" s="145" t="s">
        <v>21</v>
      </c>
      <c r="E740" s="27">
        <v>87.301500000000004</v>
      </c>
      <c r="F740" s="28"/>
    </row>
    <row r="741" spans="1:6" x14ac:dyDescent="0.2">
      <c r="A741" s="142" t="s">
        <v>4927</v>
      </c>
      <c r="B741" s="143">
        <v>31024</v>
      </c>
      <c r="C741" s="144" t="s">
        <v>638</v>
      </c>
      <c r="D741" s="145" t="s">
        <v>21</v>
      </c>
      <c r="E741" s="27">
        <v>91.953199999999995</v>
      </c>
      <c r="F741" s="28"/>
    </row>
    <row r="742" spans="1:6" x14ac:dyDescent="0.2">
      <c r="A742" s="142" t="s">
        <v>4927</v>
      </c>
      <c r="B742" s="143">
        <v>31028</v>
      </c>
      <c r="C742" s="144" t="s">
        <v>639</v>
      </c>
      <c r="D742" s="145" t="s">
        <v>391</v>
      </c>
      <c r="E742" s="27">
        <v>138.1182</v>
      </c>
      <c r="F742" s="28"/>
    </row>
    <row r="743" spans="1:6" x14ac:dyDescent="0.2">
      <c r="A743" s="142" t="s">
        <v>4927</v>
      </c>
      <c r="B743" s="143">
        <v>31030</v>
      </c>
      <c r="C743" s="144" t="s">
        <v>640</v>
      </c>
      <c r="D743" s="145" t="s">
        <v>21</v>
      </c>
      <c r="E743" s="27">
        <v>46.241399999999999</v>
      </c>
      <c r="F743" s="28"/>
    </row>
    <row r="744" spans="1:6" x14ac:dyDescent="0.2">
      <c r="A744" s="142" t="s">
        <v>4927</v>
      </c>
      <c r="B744" s="143">
        <v>31032</v>
      </c>
      <c r="C744" s="144" t="s">
        <v>641</v>
      </c>
      <c r="D744" s="145" t="s">
        <v>21</v>
      </c>
      <c r="E744" s="27">
        <v>90.330799999999996</v>
      </c>
      <c r="F744" s="28"/>
    </row>
    <row r="745" spans="1:6" x14ac:dyDescent="0.2">
      <c r="A745" s="142" t="s">
        <v>4927</v>
      </c>
      <c r="B745" s="143">
        <v>31034</v>
      </c>
      <c r="C745" s="144" t="s">
        <v>642</v>
      </c>
      <c r="D745" s="145" t="s">
        <v>21</v>
      </c>
      <c r="E745" s="27">
        <v>86.761200000000002</v>
      </c>
      <c r="F745" s="28"/>
    </row>
    <row r="746" spans="1:6" x14ac:dyDescent="0.2">
      <c r="A746" s="142" t="s">
        <v>4927</v>
      </c>
      <c r="B746" s="143">
        <v>31036</v>
      </c>
      <c r="C746" s="144" t="s">
        <v>643</v>
      </c>
      <c r="D746" s="145" t="s">
        <v>21</v>
      </c>
      <c r="E746" s="27">
        <v>63.752000000000002</v>
      </c>
      <c r="F746" s="28"/>
    </row>
    <row r="747" spans="1:6" x14ac:dyDescent="0.2">
      <c r="A747" s="142" t="s">
        <v>4927</v>
      </c>
      <c r="B747" s="143">
        <v>31038</v>
      </c>
      <c r="C747" s="144" t="s">
        <v>644</v>
      </c>
      <c r="D747" s="145" t="s">
        <v>21</v>
      </c>
      <c r="E747" s="27">
        <v>81.239199999999997</v>
      </c>
      <c r="F747" s="28"/>
    </row>
    <row r="748" spans="1:6" x14ac:dyDescent="0.2">
      <c r="A748" s="142" t="s">
        <v>4927</v>
      </c>
      <c r="B748" s="143">
        <v>31042</v>
      </c>
      <c r="C748" s="144" t="s">
        <v>645</v>
      </c>
      <c r="D748" s="145" t="s">
        <v>21</v>
      </c>
      <c r="E748" s="27">
        <v>62.059699999999999</v>
      </c>
      <c r="F748" s="28"/>
    </row>
    <row r="749" spans="1:6" x14ac:dyDescent="0.2">
      <c r="A749" s="142" t="s">
        <v>4927</v>
      </c>
      <c r="B749" s="143">
        <v>31044</v>
      </c>
      <c r="C749" s="144" t="s">
        <v>646</v>
      </c>
      <c r="D749" s="145" t="s">
        <v>21</v>
      </c>
      <c r="E749" s="27">
        <v>115.7253</v>
      </c>
      <c r="F749" s="28"/>
    </row>
    <row r="750" spans="1:6" x14ac:dyDescent="0.2">
      <c r="A750" s="142" t="s">
        <v>4927</v>
      </c>
      <c r="B750" s="143">
        <v>31045</v>
      </c>
      <c r="C750" s="144" t="s">
        <v>647</v>
      </c>
      <c r="D750" s="145" t="s">
        <v>21</v>
      </c>
      <c r="E750" s="27">
        <v>10.934900000000001</v>
      </c>
      <c r="F750" s="28"/>
    </row>
    <row r="751" spans="1:6" x14ac:dyDescent="0.2">
      <c r="A751" s="142" t="s">
        <v>4927</v>
      </c>
      <c r="B751" s="143">
        <v>31048</v>
      </c>
      <c r="C751" s="144" t="s">
        <v>648</v>
      </c>
      <c r="D751" s="145" t="s">
        <v>635</v>
      </c>
      <c r="E751" s="27">
        <v>42.620399999999997</v>
      </c>
      <c r="F751" s="28"/>
    </row>
    <row r="752" spans="1:6" x14ac:dyDescent="0.2">
      <c r="A752" s="142" t="s">
        <v>4927</v>
      </c>
      <c r="B752" s="143">
        <v>31050</v>
      </c>
      <c r="C752" s="144" t="s">
        <v>649</v>
      </c>
      <c r="D752" s="145" t="s">
        <v>21</v>
      </c>
      <c r="E752" s="27">
        <v>118.4079</v>
      </c>
      <c r="F752" s="28"/>
    </row>
    <row r="753" spans="1:6" x14ac:dyDescent="0.2">
      <c r="A753" s="142" t="s">
        <v>4927</v>
      </c>
      <c r="B753" s="143">
        <v>31052</v>
      </c>
      <c r="C753" s="144" t="s">
        <v>650</v>
      </c>
      <c r="D753" s="145" t="s">
        <v>21</v>
      </c>
      <c r="E753" s="27">
        <v>136.63059999999999</v>
      </c>
      <c r="F753" s="28"/>
    </row>
    <row r="754" spans="1:6" x14ac:dyDescent="0.2">
      <c r="A754" s="142" t="s">
        <v>4927</v>
      </c>
      <c r="B754" s="143">
        <v>31054</v>
      </c>
      <c r="C754" s="144" t="s">
        <v>651</v>
      </c>
      <c r="D754" s="145" t="s">
        <v>21</v>
      </c>
      <c r="E754" s="27">
        <v>212.57069999999999</v>
      </c>
      <c r="F754" s="28"/>
    </row>
    <row r="755" spans="1:6" x14ac:dyDescent="0.2">
      <c r="A755" s="142" t="s">
        <v>4927</v>
      </c>
      <c r="B755" s="143">
        <v>31056</v>
      </c>
      <c r="C755" s="144" t="s">
        <v>652</v>
      </c>
      <c r="D755" s="145" t="s">
        <v>21</v>
      </c>
      <c r="E755" s="27">
        <v>1.3048999999999999</v>
      </c>
      <c r="F755" s="28"/>
    </row>
    <row r="756" spans="1:6" x14ac:dyDescent="0.2">
      <c r="A756" s="142" t="s">
        <v>4927</v>
      </c>
      <c r="B756" s="143">
        <v>31058</v>
      </c>
      <c r="C756" s="144" t="s">
        <v>653</v>
      </c>
      <c r="D756" s="145" t="s">
        <v>21</v>
      </c>
      <c r="E756" s="27">
        <v>3.6128999999999998</v>
      </c>
      <c r="F756" s="28"/>
    </row>
    <row r="757" spans="1:6" x14ac:dyDescent="0.2">
      <c r="A757" s="142" t="s">
        <v>4927</v>
      </c>
      <c r="B757" s="143">
        <v>31062</v>
      </c>
      <c r="C757" s="144" t="s">
        <v>654</v>
      </c>
      <c r="D757" s="145" t="s">
        <v>21</v>
      </c>
      <c r="E757" s="27">
        <v>4.8247999999999998</v>
      </c>
      <c r="F757" s="28"/>
    </row>
    <row r="758" spans="1:6" x14ac:dyDescent="0.2">
      <c r="A758" s="142" t="s">
        <v>4927</v>
      </c>
      <c r="B758" s="143">
        <v>31066</v>
      </c>
      <c r="C758" s="144" t="s">
        <v>655</v>
      </c>
      <c r="D758" s="145" t="s">
        <v>635</v>
      </c>
      <c r="E758" s="27">
        <v>5.7529000000000003</v>
      </c>
      <c r="F758" s="28"/>
    </row>
    <row r="759" spans="1:6" x14ac:dyDescent="0.2">
      <c r="A759" s="142" t="s">
        <v>4927</v>
      </c>
      <c r="B759" s="143">
        <v>31068</v>
      </c>
      <c r="C759" s="144" t="s">
        <v>656</v>
      </c>
      <c r="D759" s="145" t="s">
        <v>21</v>
      </c>
      <c r="E759" s="27">
        <v>48.949399999999997</v>
      </c>
      <c r="F759" s="28"/>
    </row>
    <row r="760" spans="1:6" x14ac:dyDescent="0.2">
      <c r="A760" s="142" t="s">
        <v>4927</v>
      </c>
      <c r="B760" s="143">
        <v>31076</v>
      </c>
      <c r="C760" s="144" t="s">
        <v>657</v>
      </c>
      <c r="D760" s="145" t="s">
        <v>21</v>
      </c>
      <c r="E760" s="27">
        <v>3.3753000000000002</v>
      </c>
      <c r="F760" s="28"/>
    </row>
    <row r="761" spans="1:6" x14ac:dyDescent="0.2">
      <c r="A761" s="142" t="s">
        <v>4927</v>
      </c>
      <c r="B761" s="143">
        <v>31078</v>
      </c>
      <c r="C761" s="144" t="s">
        <v>658</v>
      </c>
      <c r="D761" s="145" t="s">
        <v>5</v>
      </c>
      <c r="E761" s="27">
        <v>2.3818000000000001</v>
      </c>
      <c r="F761" s="28"/>
    </row>
    <row r="762" spans="1:6" x14ac:dyDescent="0.2">
      <c r="A762" s="142" t="s">
        <v>4927</v>
      </c>
      <c r="B762" s="143">
        <v>31090</v>
      </c>
      <c r="C762" s="144" t="s">
        <v>659</v>
      </c>
      <c r="D762" s="145" t="s">
        <v>5</v>
      </c>
      <c r="E762" s="27">
        <v>36.848100000000002</v>
      </c>
      <c r="F762" s="28"/>
    </row>
    <row r="763" spans="1:6" x14ac:dyDescent="0.2">
      <c r="A763" s="142" t="s">
        <v>4927</v>
      </c>
      <c r="B763" s="143">
        <v>31091</v>
      </c>
      <c r="C763" s="144" t="s">
        <v>660</v>
      </c>
      <c r="D763" s="145" t="s">
        <v>21</v>
      </c>
      <c r="E763" s="27">
        <v>23.0687</v>
      </c>
      <c r="F763" s="28"/>
    </row>
    <row r="764" spans="1:6" x14ac:dyDescent="0.2">
      <c r="A764" s="142" t="s">
        <v>4927</v>
      </c>
      <c r="B764" s="143">
        <v>31092</v>
      </c>
      <c r="C764" s="144" t="s">
        <v>661</v>
      </c>
      <c r="D764" s="145" t="s">
        <v>21</v>
      </c>
      <c r="E764" s="27">
        <v>7.8780000000000001</v>
      </c>
      <c r="F764" s="28"/>
    </row>
    <row r="765" spans="1:6" x14ac:dyDescent="0.2">
      <c r="A765" s="142" t="s">
        <v>4927</v>
      </c>
      <c r="B765" s="143">
        <v>31094</v>
      </c>
      <c r="C765" s="144" t="s">
        <v>662</v>
      </c>
      <c r="D765" s="145" t="s">
        <v>5</v>
      </c>
      <c r="E765" s="27">
        <v>3.6208999999999998</v>
      </c>
      <c r="F765" s="28"/>
    </row>
    <row r="766" spans="1:6" x14ac:dyDescent="0.2">
      <c r="A766" s="142" t="s">
        <v>4927</v>
      </c>
      <c r="B766" s="143">
        <v>31095</v>
      </c>
      <c r="C766" s="144" t="s">
        <v>663</v>
      </c>
      <c r="D766" s="145" t="s">
        <v>21</v>
      </c>
      <c r="E766" s="27">
        <v>501.78379999999999</v>
      </c>
      <c r="F766" s="28"/>
    </row>
    <row r="767" spans="1:6" x14ac:dyDescent="0.2">
      <c r="A767" s="142" t="s">
        <v>4927</v>
      </c>
      <c r="B767" s="143">
        <v>31097</v>
      </c>
      <c r="C767" s="144" t="s">
        <v>664</v>
      </c>
      <c r="D767" s="145" t="s">
        <v>21</v>
      </c>
      <c r="E767" s="27">
        <v>40.9377</v>
      </c>
      <c r="F767" s="28"/>
    </row>
    <row r="768" spans="1:6" x14ac:dyDescent="0.2">
      <c r="A768" s="142" t="s">
        <v>4927</v>
      </c>
      <c r="B768" s="143">
        <v>31100</v>
      </c>
      <c r="C768" s="144" t="s">
        <v>665</v>
      </c>
      <c r="D768" s="145"/>
      <c r="E768" s="27" t="s">
        <v>3</v>
      </c>
      <c r="F768" s="28"/>
    </row>
    <row r="769" spans="1:6" x14ac:dyDescent="0.2">
      <c r="A769" s="142" t="s">
        <v>4927</v>
      </c>
      <c r="B769" s="143">
        <v>31166</v>
      </c>
      <c r="C769" s="144" t="s">
        <v>666</v>
      </c>
      <c r="D769" s="145" t="s">
        <v>5</v>
      </c>
      <c r="E769" s="27">
        <v>82.918300000000002</v>
      </c>
      <c r="F769" s="28"/>
    </row>
    <row r="770" spans="1:6" x14ac:dyDescent="0.2">
      <c r="A770" s="142" t="s">
        <v>4927</v>
      </c>
      <c r="B770" s="143">
        <v>31167</v>
      </c>
      <c r="C770" s="144" t="s">
        <v>667</v>
      </c>
      <c r="D770" s="145" t="s">
        <v>5</v>
      </c>
      <c r="E770" s="27">
        <v>208.3588</v>
      </c>
      <c r="F770" s="28"/>
    </row>
    <row r="771" spans="1:6" x14ac:dyDescent="0.2">
      <c r="A771" s="142" t="s">
        <v>4927</v>
      </c>
      <c r="B771" s="143">
        <v>31168</v>
      </c>
      <c r="C771" s="144" t="s">
        <v>668</v>
      </c>
      <c r="D771" s="145" t="s">
        <v>5</v>
      </c>
      <c r="E771" s="27">
        <v>69.098500000000001</v>
      </c>
      <c r="F771" s="28"/>
    </row>
    <row r="772" spans="1:6" x14ac:dyDescent="0.2">
      <c r="A772" s="142" t="s">
        <v>4927</v>
      </c>
      <c r="B772" s="143">
        <v>31500</v>
      </c>
      <c r="C772" s="144" t="s">
        <v>669</v>
      </c>
      <c r="D772" s="145"/>
      <c r="E772" s="27" t="s">
        <v>3</v>
      </c>
      <c r="F772" s="28"/>
    </row>
    <row r="773" spans="1:6" x14ac:dyDescent="0.2">
      <c r="A773" s="142" t="s">
        <v>4927</v>
      </c>
      <c r="B773" s="143">
        <v>31505</v>
      </c>
      <c r="C773" s="144" t="s">
        <v>670</v>
      </c>
      <c r="D773" s="145" t="s">
        <v>170</v>
      </c>
      <c r="E773" s="27">
        <v>17.0107</v>
      </c>
      <c r="F773" s="28"/>
    </row>
    <row r="774" spans="1:6" x14ac:dyDescent="0.2">
      <c r="A774" s="142" t="s">
        <v>4927</v>
      </c>
      <c r="B774" s="143">
        <v>31530</v>
      </c>
      <c r="C774" s="144" t="s">
        <v>671</v>
      </c>
      <c r="D774" s="145" t="s">
        <v>170</v>
      </c>
      <c r="E774" s="27">
        <v>142.4068</v>
      </c>
      <c r="F774" s="28"/>
    </row>
    <row r="775" spans="1:6" x14ac:dyDescent="0.2">
      <c r="A775" s="142" t="s">
        <v>4927</v>
      </c>
      <c r="B775" s="143">
        <v>31540</v>
      </c>
      <c r="C775" s="144" t="s">
        <v>672</v>
      </c>
      <c r="D775" s="145" t="s">
        <v>170</v>
      </c>
      <c r="E775" s="27">
        <v>48.136299999999999</v>
      </c>
      <c r="F775" s="28"/>
    </row>
    <row r="776" spans="1:6" x14ac:dyDescent="0.2">
      <c r="A776" s="142" t="s">
        <v>4927</v>
      </c>
      <c r="B776" s="143">
        <v>31550</v>
      </c>
      <c r="C776" s="144" t="s">
        <v>673</v>
      </c>
      <c r="D776" s="145" t="s">
        <v>170</v>
      </c>
      <c r="E776" s="27">
        <v>41.675899999999999</v>
      </c>
      <c r="F776" s="28"/>
    </row>
    <row r="777" spans="1:6" x14ac:dyDescent="0.2">
      <c r="A777" s="142" t="s">
        <v>4927</v>
      </c>
      <c r="B777" s="143">
        <v>32000</v>
      </c>
      <c r="C777" s="144" t="s">
        <v>674</v>
      </c>
      <c r="D777" s="145"/>
      <c r="E777" s="27" t="s">
        <v>3</v>
      </c>
      <c r="F777" s="28"/>
    </row>
    <row r="778" spans="1:6" x14ac:dyDescent="0.2">
      <c r="A778" s="142" t="s">
        <v>4927</v>
      </c>
      <c r="B778" s="143">
        <v>32500</v>
      </c>
      <c r="C778" s="144" t="s">
        <v>675</v>
      </c>
      <c r="D778" s="145"/>
      <c r="E778" s="27" t="s">
        <v>3</v>
      </c>
      <c r="F778" s="28"/>
    </row>
    <row r="779" spans="1:6" x14ac:dyDescent="0.2">
      <c r="A779" s="142" t="s">
        <v>4927</v>
      </c>
      <c r="B779" s="143">
        <v>32520</v>
      </c>
      <c r="C779" s="144" t="s">
        <v>676</v>
      </c>
      <c r="D779" s="145" t="s">
        <v>170</v>
      </c>
      <c r="E779" s="27">
        <v>31.0426</v>
      </c>
      <c r="F779" s="28"/>
    </row>
    <row r="780" spans="1:6" x14ac:dyDescent="0.2">
      <c r="A780" s="142" t="s">
        <v>4927</v>
      </c>
      <c r="B780" s="143">
        <v>32530</v>
      </c>
      <c r="C780" s="144" t="s">
        <v>677</v>
      </c>
      <c r="D780" s="145" t="s">
        <v>170</v>
      </c>
      <c r="E780" s="27">
        <v>17.553599999999999</v>
      </c>
      <c r="F780" s="28"/>
    </row>
    <row r="781" spans="1:6" x14ac:dyDescent="0.2">
      <c r="A781" s="142" t="s">
        <v>4927</v>
      </c>
      <c r="B781" s="143">
        <v>32540</v>
      </c>
      <c r="C781" s="144" t="s">
        <v>678</v>
      </c>
      <c r="D781" s="145" t="s">
        <v>170</v>
      </c>
      <c r="E781" s="27">
        <v>34.947099999999999</v>
      </c>
      <c r="F781" s="28"/>
    </row>
    <row r="782" spans="1:6" x14ac:dyDescent="0.2">
      <c r="A782" s="142" t="s">
        <v>4927</v>
      </c>
      <c r="B782" s="143">
        <v>33000</v>
      </c>
      <c r="C782" s="144" t="s">
        <v>679</v>
      </c>
      <c r="D782" s="145"/>
      <c r="E782" s="27" t="s">
        <v>3</v>
      </c>
      <c r="F782" s="28"/>
    </row>
    <row r="783" spans="1:6" x14ac:dyDescent="0.2">
      <c r="A783" s="142" t="s">
        <v>4927</v>
      </c>
      <c r="B783" s="143">
        <v>33005</v>
      </c>
      <c r="C783" s="144" t="s">
        <v>680</v>
      </c>
      <c r="D783" s="145" t="s">
        <v>5</v>
      </c>
      <c r="E783" s="27">
        <v>2.9215</v>
      </c>
      <c r="F783" s="28"/>
    </row>
    <row r="784" spans="1:6" x14ac:dyDescent="0.2">
      <c r="A784" s="142" t="s">
        <v>4927</v>
      </c>
      <c r="B784" s="143">
        <v>33020</v>
      </c>
      <c r="C784" s="144" t="s">
        <v>681</v>
      </c>
      <c r="D784" s="145" t="s">
        <v>5</v>
      </c>
      <c r="E784" s="27">
        <v>4.0392999999999999</v>
      </c>
      <c r="F784" s="28"/>
    </row>
    <row r="785" spans="1:6" x14ac:dyDescent="0.2">
      <c r="A785" s="142" t="s">
        <v>4927</v>
      </c>
      <c r="B785" s="143">
        <v>33053</v>
      </c>
      <c r="C785" s="144" t="s">
        <v>682</v>
      </c>
      <c r="D785" s="145" t="s">
        <v>5</v>
      </c>
      <c r="E785" s="27">
        <v>101.85</v>
      </c>
      <c r="F785" s="28"/>
    </row>
    <row r="786" spans="1:6" x14ac:dyDescent="0.2">
      <c r="A786" s="142" t="s">
        <v>4927</v>
      </c>
      <c r="B786" s="143">
        <v>33055</v>
      </c>
      <c r="C786" s="144" t="s">
        <v>683</v>
      </c>
      <c r="D786" s="145" t="s">
        <v>5</v>
      </c>
      <c r="E786" s="27">
        <v>49.455599999999997</v>
      </c>
      <c r="F786" s="28"/>
    </row>
    <row r="787" spans="1:6" x14ac:dyDescent="0.2">
      <c r="A787" s="142" t="s">
        <v>4927</v>
      </c>
      <c r="B787" s="143">
        <v>33085</v>
      </c>
      <c r="C787" s="144" t="s">
        <v>684</v>
      </c>
      <c r="D787" s="145" t="s">
        <v>5</v>
      </c>
      <c r="E787" s="27">
        <v>6.5590999999999999</v>
      </c>
      <c r="F787" s="28"/>
    </row>
    <row r="788" spans="1:6" x14ac:dyDescent="0.2">
      <c r="A788" s="142" t="s">
        <v>4927</v>
      </c>
      <c r="B788" s="143">
        <v>33090</v>
      </c>
      <c r="C788" s="144" t="s">
        <v>685</v>
      </c>
      <c r="D788" s="145" t="s">
        <v>5</v>
      </c>
      <c r="E788" s="27">
        <v>4.0388999999999999</v>
      </c>
      <c r="F788" s="28"/>
    </row>
    <row r="789" spans="1:6" x14ac:dyDescent="0.2">
      <c r="A789" s="142" t="s">
        <v>4927</v>
      </c>
      <c r="B789" s="143">
        <v>33091</v>
      </c>
      <c r="C789" s="144" t="s">
        <v>686</v>
      </c>
      <c r="D789" s="145" t="s">
        <v>5</v>
      </c>
      <c r="E789" s="27">
        <v>5.3566000000000003</v>
      </c>
      <c r="F789" s="28"/>
    </row>
    <row r="790" spans="1:6" x14ac:dyDescent="0.2">
      <c r="A790" s="142" t="s">
        <v>4927</v>
      </c>
      <c r="B790" s="143">
        <v>33500</v>
      </c>
      <c r="C790" s="144" t="s">
        <v>687</v>
      </c>
      <c r="D790" s="145"/>
      <c r="E790" s="27" t="s">
        <v>3</v>
      </c>
      <c r="F790" s="28"/>
    </row>
    <row r="791" spans="1:6" x14ac:dyDescent="0.2">
      <c r="A791" s="142" t="s">
        <v>4927</v>
      </c>
      <c r="B791" s="143">
        <v>33530</v>
      </c>
      <c r="C791" s="144" t="s">
        <v>688</v>
      </c>
      <c r="D791" s="145" t="s">
        <v>170</v>
      </c>
      <c r="E791" s="27">
        <v>37.372500000000002</v>
      </c>
      <c r="F791" s="28"/>
    </row>
    <row r="792" spans="1:6" x14ac:dyDescent="0.2">
      <c r="A792" s="142" t="s">
        <v>4927</v>
      </c>
      <c r="B792" s="143">
        <v>33531</v>
      </c>
      <c r="C792" s="144" t="s">
        <v>689</v>
      </c>
      <c r="D792" s="145" t="s">
        <v>170</v>
      </c>
      <c r="E792" s="27">
        <v>49.9833</v>
      </c>
      <c r="F792" s="28"/>
    </row>
    <row r="793" spans="1:6" x14ac:dyDescent="0.2">
      <c r="A793" s="142" t="s">
        <v>4927</v>
      </c>
      <c r="B793" s="143">
        <v>33532</v>
      </c>
      <c r="C793" s="144" t="s">
        <v>690</v>
      </c>
      <c r="D793" s="145" t="s">
        <v>170</v>
      </c>
      <c r="E793" s="27">
        <v>50.355499999999999</v>
      </c>
      <c r="F793" s="28"/>
    </row>
    <row r="794" spans="1:6" x14ac:dyDescent="0.2">
      <c r="A794" s="142" t="s">
        <v>4927</v>
      </c>
      <c r="B794" s="143">
        <v>33540</v>
      </c>
      <c r="C794" s="144" t="s">
        <v>691</v>
      </c>
      <c r="D794" s="145" t="s">
        <v>170</v>
      </c>
      <c r="E794" s="27">
        <v>46.6098</v>
      </c>
      <c r="F794" s="28"/>
    </row>
    <row r="795" spans="1:6" x14ac:dyDescent="0.2">
      <c r="A795" s="142" t="s">
        <v>4927</v>
      </c>
      <c r="B795" s="143">
        <v>33550</v>
      </c>
      <c r="C795" s="144" t="s">
        <v>692</v>
      </c>
      <c r="D795" s="145" t="s">
        <v>170</v>
      </c>
      <c r="E795" s="27">
        <v>67.147099999999995</v>
      </c>
      <c r="F795" s="28"/>
    </row>
    <row r="796" spans="1:6" x14ac:dyDescent="0.2">
      <c r="A796" s="142" t="s">
        <v>4927</v>
      </c>
      <c r="B796" s="143">
        <v>33560</v>
      </c>
      <c r="C796" s="144" t="s">
        <v>693</v>
      </c>
      <c r="D796" s="145" t="s">
        <v>170</v>
      </c>
      <c r="E796" s="27">
        <v>43.160899999999998</v>
      </c>
      <c r="F796" s="28"/>
    </row>
    <row r="797" spans="1:6" x14ac:dyDescent="0.2">
      <c r="A797" s="142" t="s">
        <v>4927</v>
      </c>
      <c r="B797" s="143">
        <v>33570</v>
      </c>
      <c r="C797" s="144" t="s">
        <v>694</v>
      </c>
      <c r="D797" s="145" t="s">
        <v>170</v>
      </c>
      <c r="E797" s="27">
        <v>56.560099999999998</v>
      </c>
      <c r="F797" s="28"/>
    </row>
    <row r="798" spans="1:6" x14ac:dyDescent="0.2">
      <c r="A798" s="142" t="s">
        <v>4927</v>
      </c>
      <c r="B798" s="143">
        <v>34000</v>
      </c>
      <c r="C798" s="144" t="s">
        <v>695</v>
      </c>
      <c r="D798" s="145"/>
      <c r="E798" s="27" t="s">
        <v>3</v>
      </c>
      <c r="F798" s="28"/>
    </row>
    <row r="799" spans="1:6" x14ac:dyDescent="0.2">
      <c r="A799" s="142" t="s">
        <v>4927</v>
      </c>
      <c r="B799" s="143">
        <v>34011</v>
      </c>
      <c r="C799" s="144" t="s">
        <v>696</v>
      </c>
      <c r="D799" s="145" t="s">
        <v>170</v>
      </c>
      <c r="E799" s="27">
        <v>23.957999999999998</v>
      </c>
      <c r="F799" s="28"/>
    </row>
    <row r="800" spans="1:6" x14ac:dyDescent="0.2">
      <c r="A800" s="142" t="s">
        <v>4927</v>
      </c>
      <c r="B800" s="143">
        <v>34012</v>
      </c>
      <c r="C800" s="144" t="s">
        <v>697</v>
      </c>
      <c r="D800" s="145" t="s">
        <v>170</v>
      </c>
      <c r="E800" s="27">
        <v>83.401300000000006</v>
      </c>
      <c r="F800" s="28"/>
    </row>
    <row r="801" spans="1:6" x14ac:dyDescent="0.2">
      <c r="A801" s="142" t="s">
        <v>4927</v>
      </c>
      <c r="B801" s="143">
        <v>34050</v>
      </c>
      <c r="C801" s="144" t="s">
        <v>698</v>
      </c>
      <c r="D801" s="145" t="s">
        <v>170</v>
      </c>
      <c r="E801" s="27">
        <v>105.9585</v>
      </c>
      <c r="F801" s="28"/>
    </row>
    <row r="802" spans="1:6" x14ac:dyDescent="0.2">
      <c r="A802" s="142" t="s">
        <v>4927</v>
      </c>
      <c r="B802" s="143">
        <v>34057</v>
      </c>
      <c r="C802" s="144" t="s">
        <v>699</v>
      </c>
      <c r="D802" s="145" t="s">
        <v>168</v>
      </c>
      <c r="E802" s="27">
        <v>10.9155</v>
      </c>
      <c r="F802" s="28"/>
    </row>
    <row r="803" spans="1:6" x14ac:dyDescent="0.2">
      <c r="A803" s="142" t="s">
        <v>4927</v>
      </c>
      <c r="B803" s="143">
        <v>34083</v>
      </c>
      <c r="C803" s="144" t="s">
        <v>700</v>
      </c>
      <c r="D803" s="145" t="s">
        <v>170</v>
      </c>
      <c r="E803" s="27">
        <v>66.099999999999994</v>
      </c>
      <c r="F803" s="28"/>
    </row>
    <row r="804" spans="1:6" x14ac:dyDescent="0.2">
      <c r="A804" s="142" t="s">
        <v>4927</v>
      </c>
      <c r="B804" s="143">
        <v>34201</v>
      </c>
      <c r="C804" s="144" t="s">
        <v>701</v>
      </c>
      <c r="D804" s="145" t="s">
        <v>170</v>
      </c>
      <c r="E804" s="27">
        <v>55.474400000000003</v>
      </c>
      <c r="F804" s="28"/>
    </row>
    <row r="805" spans="1:6" x14ac:dyDescent="0.2">
      <c r="A805" s="142" t="s">
        <v>4927</v>
      </c>
      <c r="B805" s="143">
        <v>34203</v>
      </c>
      <c r="C805" s="144" t="s">
        <v>702</v>
      </c>
      <c r="D805" s="145" t="s">
        <v>170</v>
      </c>
      <c r="E805" s="27">
        <v>102.61199999999999</v>
      </c>
      <c r="F805" s="28"/>
    </row>
    <row r="806" spans="1:6" x14ac:dyDescent="0.2">
      <c r="A806" s="142" t="s">
        <v>4927</v>
      </c>
      <c r="B806" s="143">
        <v>34204</v>
      </c>
      <c r="C806" s="144" t="s">
        <v>703</v>
      </c>
      <c r="D806" s="145" t="s">
        <v>170</v>
      </c>
      <c r="E806" s="27">
        <v>142.01400000000001</v>
      </c>
      <c r="F806" s="28"/>
    </row>
    <row r="807" spans="1:6" x14ac:dyDescent="0.2">
      <c r="A807" s="142" t="s">
        <v>4927</v>
      </c>
      <c r="B807" s="143">
        <v>34207</v>
      </c>
      <c r="C807" s="144" t="s">
        <v>704</v>
      </c>
      <c r="D807" s="145" t="s">
        <v>170</v>
      </c>
      <c r="E807" s="27">
        <v>51.534999999999997</v>
      </c>
      <c r="F807" s="28"/>
    </row>
    <row r="808" spans="1:6" x14ac:dyDescent="0.2">
      <c r="A808" s="142" t="s">
        <v>4927</v>
      </c>
      <c r="B808" s="143">
        <v>34500</v>
      </c>
      <c r="C808" s="144" t="s">
        <v>705</v>
      </c>
      <c r="D808" s="145"/>
      <c r="E808" s="27" t="s">
        <v>3</v>
      </c>
      <c r="F808" s="28"/>
    </row>
    <row r="809" spans="1:6" x14ac:dyDescent="0.2">
      <c r="A809" s="142" t="s">
        <v>4927</v>
      </c>
      <c r="B809" s="143">
        <v>34539</v>
      </c>
      <c r="C809" s="144" t="s">
        <v>706</v>
      </c>
      <c r="D809" s="145" t="s">
        <v>170</v>
      </c>
      <c r="E809" s="27">
        <v>220.44</v>
      </c>
      <c r="F809" s="28"/>
    </row>
    <row r="810" spans="1:6" x14ac:dyDescent="0.2">
      <c r="A810" s="142" t="s">
        <v>4927</v>
      </c>
      <c r="B810" s="143">
        <v>34545</v>
      </c>
      <c r="C810" s="144" t="s">
        <v>707</v>
      </c>
      <c r="D810" s="145" t="s">
        <v>170</v>
      </c>
      <c r="E810" s="27">
        <v>256.1429</v>
      </c>
      <c r="F810" s="28"/>
    </row>
    <row r="811" spans="1:6" x14ac:dyDescent="0.2">
      <c r="A811" s="142" t="s">
        <v>4927</v>
      </c>
      <c r="B811" s="143">
        <v>34550</v>
      </c>
      <c r="C811" s="144" t="s">
        <v>708</v>
      </c>
      <c r="D811" s="145" t="s">
        <v>170</v>
      </c>
      <c r="E811" s="27">
        <v>226.05</v>
      </c>
      <c r="F811" s="28"/>
    </row>
    <row r="812" spans="1:6" x14ac:dyDescent="0.2">
      <c r="A812" s="142" t="s">
        <v>4927</v>
      </c>
      <c r="B812" s="143">
        <v>34560</v>
      </c>
      <c r="C812" s="144" t="s">
        <v>709</v>
      </c>
      <c r="D812" s="145" t="s">
        <v>170</v>
      </c>
      <c r="E812" s="27">
        <v>37.269599999999997</v>
      </c>
      <c r="F812" s="28"/>
    </row>
    <row r="813" spans="1:6" x14ac:dyDescent="0.2">
      <c r="A813" s="142" t="s">
        <v>4927</v>
      </c>
      <c r="B813" s="143">
        <v>34570</v>
      </c>
      <c r="C813" s="144" t="s">
        <v>710</v>
      </c>
      <c r="D813" s="145" t="s">
        <v>170</v>
      </c>
      <c r="E813" s="27">
        <v>81.415400000000005</v>
      </c>
      <c r="F813" s="28"/>
    </row>
    <row r="814" spans="1:6" x14ac:dyDescent="0.2">
      <c r="A814" s="142" t="s">
        <v>4927</v>
      </c>
      <c r="B814" s="143">
        <v>35000</v>
      </c>
      <c r="C814" s="144" t="s">
        <v>711</v>
      </c>
      <c r="D814" s="145"/>
      <c r="E814" s="27" t="s">
        <v>3</v>
      </c>
      <c r="F814" s="28"/>
    </row>
    <row r="815" spans="1:6" x14ac:dyDescent="0.2">
      <c r="A815" s="142" t="s">
        <v>4927</v>
      </c>
      <c r="B815" s="143">
        <v>35005</v>
      </c>
      <c r="C815" s="144" t="s">
        <v>712</v>
      </c>
      <c r="D815" s="145" t="s">
        <v>5</v>
      </c>
      <c r="E815" s="27">
        <v>36.617699999999999</v>
      </c>
      <c r="F815" s="28"/>
    </row>
    <row r="816" spans="1:6" x14ac:dyDescent="0.2">
      <c r="A816" s="142" t="s">
        <v>4927</v>
      </c>
      <c r="B816" s="143">
        <v>35010</v>
      </c>
      <c r="C816" s="144" t="s">
        <v>713</v>
      </c>
      <c r="D816" s="145" t="s">
        <v>5</v>
      </c>
      <c r="E816" s="27">
        <v>6.8724999999999996</v>
      </c>
      <c r="F816" s="28"/>
    </row>
    <row r="817" spans="1:6" x14ac:dyDescent="0.2">
      <c r="A817" s="142" t="s">
        <v>4927</v>
      </c>
      <c r="B817" s="143">
        <v>35030</v>
      </c>
      <c r="C817" s="144" t="s">
        <v>714</v>
      </c>
      <c r="D817" s="145" t="s">
        <v>170</v>
      </c>
      <c r="E817" s="27">
        <v>75.201499999999996</v>
      </c>
      <c r="F817" s="28"/>
    </row>
    <row r="818" spans="1:6" x14ac:dyDescent="0.2">
      <c r="A818" s="142" t="s">
        <v>4927</v>
      </c>
      <c r="B818" s="143">
        <v>35035</v>
      </c>
      <c r="C818" s="144" t="s">
        <v>715</v>
      </c>
      <c r="D818" s="145" t="s">
        <v>170</v>
      </c>
      <c r="E818" s="27">
        <v>76.283299999999997</v>
      </c>
      <c r="F818" s="28"/>
    </row>
    <row r="819" spans="1:6" x14ac:dyDescent="0.2">
      <c r="A819" s="142" t="s">
        <v>4927</v>
      </c>
      <c r="B819" s="143">
        <v>35040</v>
      </c>
      <c r="C819" s="144" t="s">
        <v>716</v>
      </c>
      <c r="D819" s="145" t="s">
        <v>170</v>
      </c>
      <c r="E819" s="27">
        <v>40.499600000000001</v>
      </c>
      <c r="F819" s="28"/>
    </row>
    <row r="820" spans="1:6" x14ac:dyDescent="0.2">
      <c r="A820" s="142" t="s">
        <v>4927</v>
      </c>
      <c r="B820" s="143">
        <v>35045</v>
      </c>
      <c r="C820" s="144" t="s">
        <v>717</v>
      </c>
      <c r="D820" s="145" t="s">
        <v>170</v>
      </c>
      <c r="E820" s="27">
        <v>27.2027</v>
      </c>
      <c r="F820" s="28"/>
    </row>
    <row r="821" spans="1:6" x14ac:dyDescent="0.2">
      <c r="A821" s="142" t="s">
        <v>4927</v>
      </c>
      <c r="B821" s="143">
        <v>35055</v>
      </c>
      <c r="C821" s="144" t="s">
        <v>718</v>
      </c>
      <c r="D821" s="145" t="s">
        <v>170</v>
      </c>
      <c r="E821" s="27">
        <v>38.197899999999997</v>
      </c>
      <c r="F821" s="28"/>
    </row>
    <row r="822" spans="1:6" x14ac:dyDescent="0.2">
      <c r="A822" s="142" t="s">
        <v>4927</v>
      </c>
      <c r="B822" s="143">
        <v>35060</v>
      </c>
      <c r="C822" s="144" t="s">
        <v>719</v>
      </c>
      <c r="D822" s="145" t="s">
        <v>170</v>
      </c>
      <c r="E822" s="27">
        <v>40.442900000000002</v>
      </c>
      <c r="F822" s="28"/>
    </row>
    <row r="823" spans="1:6" x14ac:dyDescent="0.2">
      <c r="A823" s="142" t="s">
        <v>4927</v>
      </c>
      <c r="B823" s="143">
        <v>35065</v>
      </c>
      <c r="C823" s="144" t="s">
        <v>720</v>
      </c>
      <c r="D823" s="145" t="s">
        <v>170</v>
      </c>
      <c r="E823" s="27">
        <v>40.468899999999998</v>
      </c>
      <c r="F823" s="28"/>
    </row>
    <row r="824" spans="1:6" x14ac:dyDescent="0.2">
      <c r="A824" s="142" t="s">
        <v>4927</v>
      </c>
      <c r="B824" s="143">
        <v>35072</v>
      </c>
      <c r="C824" s="144" t="s">
        <v>721</v>
      </c>
      <c r="D824" s="145" t="s">
        <v>170</v>
      </c>
      <c r="E824" s="27">
        <v>118.4449</v>
      </c>
      <c r="F824" s="28"/>
    </row>
    <row r="825" spans="1:6" x14ac:dyDescent="0.2">
      <c r="A825" s="142" t="s">
        <v>4927</v>
      </c>
      <c r="B825" s="143">
        <v>35081</v>
      </c>
      <c r="C825" s="144" t="s">
        <v>722</v>
      </c>
      <c r="D825" s="145" t="s">
        <v>170</v>
      </c>
      <c r="E825" s="27">
        <v>83.986699999999999</v>
      </c>
      <c r="F825" s="28"/>
    </row>
    <row r="826" spans="1:6" x14ac:dyDescent="0.2">
      <c r="A826" s="142" t="s">
        <v>4927</v>
      </c>
      <c r="B826" s="143">
        <v>35500</v>
      </c>
      <c r="C826" s="144" t="s">
        <v>723</v>
      </c>
      <c r="D826" s="145"/>
      <c r="E826" s="27" t="s">
        <v>3</v>
      </c>
      <c r="F826" s="28"/>
    </row>
    <row r="827" spans="1:6" x14ac:dyDescent="0.2">
      <c r="A827" s="142" t="s">
        <v>4927</v>
      </c>
      <c r="B827" s="143">
        <v>35515</v>
      </c>
      <c r="C827" s="144" t="s">
        <v>724</v>
      </c>
      <c r="D827" s="145" t="s">
        <v>5</v>
      </c>
      <c r="E827" s="27">
        <v>1.0631999999999999</v>
      </c>
      <c r="F827" s="28"/>
    </row>
    <row r="828" spans="1:6" x14ac:dyDescent="0.2">
      <c r="A828" s="142" t="s">
        <v>4927</v>
      </c>
      <c r="B828" s="143">
        <v>35521</v>
      </c>
      <c r="C828" s="144" t="s">
        <v>725</v>
      </c>
      <c r="D828" s="145" t="s">
        <v>170</v>
      </c>
      <c r="E828" s="27">
        <v>36.091200000000001</v>
      </c>
      <c r="F828" s="28"/>
    </row>
    <row r="829" spans="1:6" x14ac:dyDescent="0.2">
      <c r="A829" s="142" t="s">
        <v>4927</v>
      </c>
      <c r="B829" s="143">
        <v>35522</v>
      </c>
      <c r="C829" s="144" t="s">
        <v>726</v>
      </c>
      <c r="D829" s="145" t="s">
        <v>170</v>
      </c>
      <c r="E829" s="27">
        <v>58.878599999999999</v>
      </c>
      <c r="F829" s="28"/>
    </row>
    <row r="830" spans="1:6" x14ac:dyDescent="0.2">
      <c r="A830" s="142" t="s">
        <v>4927</v>
      </c>
      <c r="B830" s="143">
        <v>35535</v>
      </c>
      <c r="C830" s="144" t="s">
        <v>727</v>
      </c>
      <c r="D830" s="145" t="s">
        <v>5</v>
      </c>
      <c r="E830" s="27">
        <v>16.765000000000001</v>
      </c>
      <c r="F830" s="28"/>
    </row>
    <row r="831" spans="1:6" x14ac:dyDescent="0.2">
      <c r="A831" s="142" t="s">
        <v>4927</v>
      </c>
      <c r="B831" s="143">
        <v>35545</v>
      </c>
      <c r="C831" s="144" t="s">
        <v>728</v>
      </c>
      <c r="D831" s="145" t="s">
        <v>5</v>
      </c>
      <c r="E831" s="27">
        <v>7.7975000000000003</v>
      </c>
      <c r="F831" s="28"/>
    </row>
    <row r="832" spans="1:6" x14ac:dyDescent="0.2">
      <c r="A832" s="142" t="s">
        <v>4927</v>
      </c>
      <c r="B832" s="143">
        <v>35555</v>
      </c>
      <c r="C832" s="144" t="s">
        <v>729</v>
      </c>
      <c r="D832" s="145" t="s">
        <v>5</v>
      </c>
      <c r="E832" s="27">
        <v>7.0867000000000004</v>
      </c>
      <c r="F832" s="28"/>
    </row>
    <row r="833" spans="1:6" x14ac:dyDescent="0.2">
      <c r="A833" s="142" t="s">
        <v>4927</v>
      </c>
      <c r="B833" s="143">
        <v>35560</v>
      </c>
      <c r="C833" s="144" t="s">
        <v>730</v>
      </c>
      <c r="D833" s="145" t="s">
        <v>5</v>
      </c>
      <c r="E833" s="27">
        <v>20.634699999999999</v>
      </c>
      <c r="F833" s="28"/>
    </row>
    <row r="834" spans="1:6" x14ac:dyDescent="0.2">
      <c r="A834" s="142" t="s">
        <v>4927</v>
      </c>
      <c r="B834" s="143">
        <v>35565</v>
      </c>
      <c r="C834" s="144" t="s">
        <v>731</v>
      </c>
      <c r="D834" s="145" t="s">
        <v>5</v>
      </c>
      <c r="E834" s="27">
        <v>15.01</v>
      </c>
      <c r="F834" s="28"/>
    </row>
    <row r="835" spans="1:6" x14ac:dyDescent="0.2">
      <c r="A835" s="142" t="s">
        <v>4927</v>
      </c>
      <c r="B835" s="143">
        <v>35571</v>
      </c>
      <c r="C835" s="144" t="s">
        <v>732</v>
      </c>
      <c r="D835" s="145" t="s">
        <v>5</v>
      </c>
      <c r="E835" s="27">
        <v>9.3444000000000003</v>
      </c>
      <c r="F835" s="28"/>
    </row>
    <row r="836" spans="1:6" x14ac:dyDescent="0.2">
      <c r="A836" s="142" t="s">
        <v>4927</v>
      </c>
      <c r="B836" s="143">
        <v>35576</v>
      </c>
      <c r="C836" s="144" t="s">
        <v>733</v>
      </c>
      <c r="D836" s="145" t="s">
        <v>5</v>
      </c>
      <c r="E836" s="27">
        <v>51.725000000000001</v>
      </c>
      <c r="F836" s="28"/>
    </row>
    <row r="837" spans="1:6" x14ac:dyDescent="0.2">
      <c r="A837" s="142" t="s">
        <v>4927</v>
      </c>
      <c r="B837" s="143">
        <v>35580</v>
      </c>
      <c r="C837" s="144" t="s">
        <v>734</v>
      </c>
      <c r="D837" s="145" t="s">
        <v>5</v>
      </c>
      <c r="E837" s="27">
        <v>76.893199999999993</v>
      </c>
      <c r="F837" s="28"/>
    </row>
    <row r="838" spans="1:6" x14ac:dyDescent="0.2">
      <c r="A838" s="142" t="s">
        <v>4927</v>
      </c>
      <c r="B838" s="143">
        <v>35596</v>
      </c>
      <c r="C838" s="144" t="s">
        <v>735</v>
      </c>
      <c r="D838" s="145" t="s">
        <v>5</v>
      </c>
      <c r="E838" s="27">
        <v>10.533300000000001</v>
      </c>
      <c r="F838" s="28"/>
    </row>
    <row r="839" spans="1:6" x14ac:dyDescent="0.2">
      <c r="A839" s="142" t="s">
        <v>4927</v>
      </c>
      <c r="B839" s="143">
        <v>35610</v>
      </c>
      <c r="C839" s="144" t="s">
        <v>736</v>
      </c>
      <c r="D839" s="145" t="s">
        <v>5</v>
      </c>
      <c r="E839" s="27">
        <v>47.8795</v>
      </c>
      <c r="F839" s="28"/>
    </row>
    <row r="840" spans="1:6" x14ac:dyDescent="0.2">
      <c r="A840" s="142" t="s">
        <v>4927</v>
      </c>
      <c r="B840" s="143">
        <v>36000</v>
      </c>
      <c r="C840" s="144" t="s">
        <v>737</v>
      </c>
      <c r="D840" s="145"/>
      <c r="E840" s="27" t="s">
        <v>3</v>
      </c>
      <c r="F840" s="28"/>
    </row>
    <row r="841" spans="1:6" x14ac:dyDescent="0.2">
      <c r="A841" s="142" t="s">
        <v>4927</v>
      </c>
      <c r="B841" s="143">
        <v>36010</v>
      </c>
      <c r="C841" s="144" t="s">
        <v>738</v>
      </c>
      <c r="D841" s="145" t="s">
        <v>170</v>
      </c>
      <c r="E841" s="27">
        <v>32.040300000000002</v>
      </c>
      <c r="F841" s="28"/>
    </row>
    <row r="842" spans="1:6" x14ac:dyDescent="0.2">
      <c r="A842" s="142" t="s">
        <v>4927</v>
      </c>
      <c r="B842" s="143">
        <v>36030</v>
      </c>
      <c r="C842" s="144" t="s">
        <v>739</v>
      </c>
      <c r="D842" s="145" t="s">
        <v>170</v>
      </c>
      <c r="E842" s="27">
        <v>40.780500000000004</v>
      </c>
      <c r="F842" s="28"/>
    </row>
    <row r="843" spans="1:6" x14ac:dyDescent="0.2">
      <c r="A843" s="142" t="s">
        <v>4927</v>
      </c>
      <c r="B843" s="143">
        <v>36053</v>
      </c>
      <c r="C843" s="144" t="s">
        <v>740</v>
      </c>
      <c r="D843" s="145" t="s">
        <v>170</v>
      </c>
      <c r="E843" s="27">
        <v>53.309399999999997</v>
      </c>
      <c r="F843" s="28"/>
    </row>
    <row r="844" spans="1:6" x14ac:dyDescent="0.2">
      <c r="A844" s="142" t="s">
        <v>4927</v>
      </c>
      <c r="B844" s="143">
        <v>36054</v>
      </c>
      <c r="C844" s="144" t="s">
        <v>741</v>
      </c>
      <c r="D844" s="145" t="s">
        <v>170</v>
      </c>
      <c r="E844" s="27">
        <v>53.309399999999997</v>
      </c>
      <c r="F844" s="28"/>
    </row>
    <row r="845" spans="1:6" x14ac:dyDescent="0.2">
      <c r="A845" s="142" t="s">
        <v>4927</v>
      </c>
      <c r="B845" s="143">
        <v>36055</v>
      </c>
      <c r="C845" s="144" t="s">
        <v>742</v>
      </c>
      <c r="D845" s="145" t="s">
        <v>170</v>
      </c>
      <c r="E845" s="27">
        <v>53.309399999999997</v>
      </c>
      <c r="F845" s="28"/>
    </row>
    <row r="846" spans="1:6" x14ac:dyDescent="0.2">
      <c r="A846" s="142" t="s">
        <v>4927</v>
      </c>
      <c r="B846" s="143">
        <v>36060</v>
      </c>
      <c r="C846" s="144" t="s">
        <v>743</v>
      </c>
      <c r="D846" s="145" t="s">
        <v>21</v>
      </c>
      <c r="E846" s="27">
        <v>2.8109000000000002</v>
      </c>
      <c r="F846" s="28"/>
    </row>
    <row r="847" spans="1:6" x14ac:dyDescent="0.2">
      <c r="A847" s="142" t="s">
        <v>4927</v>
      </c>
      <c r="B847" s="143">
        <v>36061</v>
      </c>
      <c r="C847" s="144" t="s">
        <v>744</v>
      </c>
      <c r="D847" s="145" t="s">
        <v>745</v>
      </c>
      <c r="E847" s="27">
        <v>165.3948</v>
      </c>
      <c r="F847" s="28"/>
    </row>
    <row r="848" spans="1:6" x14ac:dyDescent="0.2">
      <c r="A848" s="142" t="s">
        <v>4927</v>
      </c>
      <c r="B848" s="143">
        <v>36062</v>
      </c>
      <c r="C848" s="144" t="s">
        <v>746</v>
      </c>
      <c r="D848" s="145" t="s">
        <v>39</v>
      </c>
      <c r="E848" s="27">
        <v>2.1854</v>
      </c>
      <c r="F848" s="28"/>
    </row>
    <row r="849" spans="1:6" x14ac:dyDescent="0.2">
      <c r="A849" s="142" t="s">
        <v>4927</v>
      </c>
      <c r="B849" s="143">
        <v>36063</v>
      </c>
      <c r="C849" s="144" t="s">
        <v>747</v>
      </c>
      <c r="D849" s="145" t="s">
        <v>39</v>
      </c>
      <c r="E849" s="27">
        <v>2.1947000000000001</v>
      </c>
      <c r="F849" s="28"/>
    </row>
    <row r="850" spans="1:6" x14ac:dyDescent="0.2">
      <c r="A850" s="142" t="s">
        <v>4927</v>
      </c>
      <c r="B850" s="143">
        <v>36064</v>
      </c>
      <c r="C850" s="144" t="s">
        <v>748</v>
      </c>
      <c r="D850" s="145" t="s">
        <v>39</v>
      </c>
      <c r="E850" s="27">
        <v>1.4475</v>
      </c>
      <c r="F850" s="28"/>
    </row>
    <row r="851" spans="1:6" x14ac:dyDescent="0.2">
      <c r="A851" s="142" t="s">
        <v>4927</v>
      </c>
      <c r="B851" s="143">
        <v>36065</v>
      </c>
      <c r="C851" s="144" t="s">
        <v>749</v>
      </c>
      <c r="D851" s="145" t="s">
        <v>39</v>
      </c>
      <c r="E851" s="27">
        <v>1.5527</v>
      </c>
      <c r="F851" s="28"/>
    </row>
    <row r="852" spans="1:6" x14ac:dyDescent="0.2">
      <c r="A852" s="142" t="s">
        <v>4927</v>
      </c>
      <c r="B852" s="143">
        <v>36066</v>
      </c>
      <c r="C852" s="144" t="s">
        <v>750</v>
      </c>
      <c r="D852" s="145" t="s">
        <v>751</v>
      </c>
      <c r="E852" s="27">
        <v>249.3</v>
      </c>
      <c r="F852" s="28"/>
    </row>
    <row r="853" spans="1:6" x14ac:dyDescent="0.2">
      <c r="A853" s="142" t="s">
        <v>4927</v>
      </c>
      <c r="B853" s="143">
        <v>36068</v>
      </c>
      <c r="C853" s="144" t="s">
        <v>752</v>
      </c>
      <c r="D853" s="145" t="s">
        <v>170</v>
      </c>
      <c r="E853" s="27">
        <v>22.6797</v>
      </c>
      <c r="F853" s="28"/>
    </row>
    <row r="854" spans="1:6" x14ac:dyDescent="0.2">
      <c r="A854" s="142" t="s">
        <v>4927</v>
      </c>
      <c r="B854" s="143">
        <v>36070</v>
      </c>
      <c r="C854" s="144" t="s">
        <v>753</v>
      </c>
      <c r="D854" s="145" t="s">
        <v>170</v>
      </c>
      <c r="E854" s="27">
        <v>70.775000000000006</v>
      </c>
      <c r="F854" s="28"/>
    </row>
    <row r="855" spans="1:6" x14ac:dyDescent="0.2">
      <c r="A855" s="142" t="s">
        <v>4927</v>
      </c>
      <c r="B855" s="143">
        <v>36076</v>
      </c>
      <c r="C855" s="144" t="s">
        <v>754</v>
      </c>
      <c r="D855" s="145" t="s">
        <v>170</v>
      </c>
      <c r="E855" s="27">
        <v>74.275000000000006</v>
      </c>
      <c r="F855" s="28"/>
    </row>
    <row r="856" spans="1:6" x14ac:dyDescent="0.2">
      <c r="A856" s="142" t="s">
        <v>4927</v>
      </c>
      <c r="B856" s="143">
        <v>36077</v>
      </c>
      <c r="C856" s="144" t="s">
        <v>755</v>
      </c>
      <c r="D856" s="145" t="s">
        <v>170</v>
      </c>
      <c r="E856" s="27">
        <v>64.734999999999999</v>
      </c>
      <c r="F856" s="28"/>
    </row>
    <row r="857" spans="1:6" x14ac:dyDescent="0.2">
      <c r="A857" s="142" t="s">
        <v>4927</v>
      </c>
      <c r="B857" s="143">
        <v>36083</v>
      </c>
      <c r="C857" s="144" t="s">
        <v>756</v>
      </c>
      <c r="D857" s="145" t="s">
        <v>5</v>
      </c>
      <c r="E857" s="27">
        <v>31.86</v>
      </c>
      <c r="F857" s="28"/>
    </row>
    <row r="858" spans="1:6" x14ac:dyDescent="0.2">
      <c r="A858" s="142" t="s">
        <v>4927</v>
      </c>
      <c r="B858" s="143">
        <v>36087</v>
      </c>
      <c r="C858" s="144" t="s">
        <v>757</v>
      </c>
      <c r="D858" s="145" t="s">
        <v>5</v>
      </c>
      <c r="E858" s="27">
        <v>88.974999999999994</v>
      </c>
      <c r="F858" s="28"/>
    </row>
    <row r="859" spans="1:6" x14ac:dyDescent="0.2">
      <c r="A859" s="142" t="s">
        <v>4927</v>
      </c>
      <c r="B859" s="143">
        <v>36090</v>
      </c>
      <c r="C859" s="144" t="s">
        <v>758</v>
      </c>
      <c r="D859" s="145" t="s">
        <v>170</v>
      </c>
      <c r="E859" s="27">
        <v>34.872</v>
      </c>
      <c r="F859" s="28"/>
    </row>
    <row r="860" spans="1:6" x14ac:dyDescent="0.2">
      <c r="A860" s="142" t="s">
        <v>4927</v>
      </c>
      <c r="B860" s="143">
        <v>36091</v>
      </c>
      <c r="C860" s="144" t="s">
        <v>759</v>
      </c>
      <c r="D860" s="145" t="s">
        <v>170</v>
      </c>
      <c r="E860" s="27">
        <v>40.114600000000003</v>
      </c>
      <c r="F860" s="28"/>
    </row>
    <row r="861" spans="1:6" x14ac:dyDescent="0.2">
      <c r="A861" s="142" t="s">
        <v>4927</v>
      </c>
      <c r="B861" s="143">
        <v>36092</v>
      </c>
      <c r="C861" s="144" t="s">
        <v>760</v>
      </c>
      <c r="D861" s="145" t="s">
        <v>170</v>
      </c>
      <c r="E861" s="27">
        <v>58.313299999999998</v>
      </c>
      <c r="F861" s="28"/>
    </row>
    <row r="862" spans="1:6" x14ac:dyDescent="0.2">
      <c r="A862" s="142" t="s">
        <v>4927</v>
      </c>
      <c r="B862" s="143">
        <v>36093</v>
      </c>
      <c r="C862" s="144" t="s">
        <v>761</v>
      </c>
      <c r="D862" s="145" t="s">
        <v>170</v>
      </c>
      <c r="E862" s="27">
        <v>40.4925</v>
      </c>
      <c r="F862" s="28"/>
    </row>
    <row r="863" spans="1:6" x14ac:dyDescent="0.2">
      <c r="A863" s="142" t="s">
        <v>4927</v>
      </c>
      <c r="B863" s="143">
        <v>36094</v>
      </c>
      <c r="C863" s="144" t="s">
        <v>762</v>
      </c>
      <c r="D863" s="145" t="s">
        <v>170</v>
      </c>
      <c r="E863" s="27">
        <v>36.299999999999997</v>
      </c>
      <c r="F863" s="28"/>
    </row>
    <row r="864" spans="1:6" x14ac:dyDescent="0.2">
      <c r="A864" s="142" t="s">
        <v>4927</v>
      </c>
      <c r="B864" s="143">
        <v>36095</v>
      </c>
      <c r="C864" s="144" t="s">
        <v>763</v>
      </c>
      <c r="D864" s="145" t="s">
        <v>745</v>
      </c>
      <c r="E864" s="27">
        <v>282.68</v>
      </c>
      <c r="F864" s="28"/>
    </row>
    <row r="865" spans="1:6" x14ac:dyDescent="0.2">
      <c r="A865" s="142" t="s">
        <v>4927</v>
      </c>
      <c r="B865" s="143">
        <v>36096</v>
      </c>
      <c r="C865" s="144" t="s">
        <v>764</v>
      </c>
      <c r="D865" s="145" t="s">
        <v>745</v>
      </c>
      <c r="E865" s="27">
        <v>217.75</v>
      </c>
      <c r="F865" s="28"/>
    </row>
    <row r="866" spans="1:6" x14ac:dyDescent="0.2">
      <c r="A866" s="142" t="s">
        <v>4927</v>
      </c>
      <c r="B866" s="143">
        <v>36097</v>
      </c>
      <c r="C866" s="144" t="s">
        <v>765</v>
      </c>
      <c r="D866" s="145" t="s">
        <v>745</v>
      </c>
      <c r="E866" s="27">
        <v>198.38</v>
      </c>
      <c r="F866" s="28"/>
    </row>
    <row r="867" spans="1:6" x14ac:dyDescent="0.2">
      <c r="A867" s="142" t="s">
        <v>4927</v>
      </c>
      <c r="B867" s="143">
        <v>36098</v>
      </c>
      <c r="C867" s="144" t="s">
        <v>766</v>
      </c>
      <c r="D867" s="145" t="s">
        <v>745</v>
      </c>
      <c r="E867" s="27">
        <v>206.93</v>
      </c>
      <c r="F867" s="28"/>
    </row>
    <row r="868" spans="1:6" x14ac:dyDescent="0.2">
      <c r="A868" s="142" t="s">
        <v>4927</v>
      </c>
      <c r="B868" s="143">
        <v>36099</v>
      </c>
      <c r="C868" s="144" t="s">
        <v>767</v>
      </c>
      <c r="D868" s="145" t="s">
        <v>745</v>
      </c>
      <c r="E868" s="27">
        <v>210.85</v>
      </c>
      <c r="F868" s="28"/>
    </row>
    <row r="869" spans="1:6" x14ac:dyDescent="0.2">
      <c r="A869" s="142" t="s">
        <v>4927</v>
      </c>
      <c r="B869" s="143">
        <v>36100</v>
      </c>
      <c r="C869" s="144" t="s">
        <v>768</v>
      </c>
      <c r="D869" s="145" t="s">
        <v>745</v>
      </c>
      <c r="E869" s="27">
        <v>86.94</v>
      </c>
      <c r="F869" s="28"/>
    </row>
    <row r="870" spans="1:6" x14ac:dyDescent="0.2">
      <c r="A870" s="142" t="s">
        <v>4927</v>
      </c>
      <c r="B870" s="143">
        <v>36101</v>
      </c>
      <c r="C870" s="144" t="s">
        <v>769</v>
      </c>
      <c r="D870" s="145" t="s">
        <v>745</v>
      </c>
      <c r="E870" s="27">
        <v>79.06</v>
      </c>
      <c r="F870" s="28"/>
    </row>
    <row r="871" spans="1:6" x14ac:dyDescent="0.2">
      <c r="A871" s="142" t="s">
        <v>4927</v>
      </c>
      <c r="B871" s="143">
        <v>36102</v>
      </c>
      <c r="C871" s="144" t="s">
        <v>770</v>
      </c>
      <c r="D871" s="145" t="s">
        <v>39</v>
      </c>
      <c r="E871" s="27">
        <v>14.5814</v>
      </c>
      <c r="F871" s="28"/>
    </row>
    <row r="872" spans="1:6" x14ac:dyDescent="0.2">
      <c r="A872" s="142" t="s">
        <v>4927</v>
      </c>
      <c r="B872" s="143">
        <v>36110</v>
      </c>
      <c r="C872" s="144" t="s">
        <v>771</v>
      </c>
      <c r="D872" s="145" t="s">
        <v>39</v>
      </c>
      <c r="E872" s="27">
        <v>1.2585</v>
      </c>
      <c r="F872" s="28"/>
    </row>
    <row r="873" spans="1:6" x14ac:dyDescent="0.2">
      <c r="A873" s="142" t="s">
        <v>4927</v>
      </c>
      <c r="B873" s="143">
        <v>36111</v>
      </c>
      <c r="C873" s="144" t="s">
        <v>772</v>
      </c>
      <c r="D873" s="145" t="s">
        <v>39</v>
      </c>
      <c r="E873" s="27">
        <v>1.1807000000000001</v>
      </c>
      <c r="F873" s="28"/>
    </row>
    <row r="874" spans="1:6" x14ac:dyDescent="0.2">
      <c r="A874" s="142" t="s">
        <v>4927</v>
      </c>
      <c r="B874" s="143">
        <v>36112</v>
      </c>
      <c r="C874" s="144" t="s">
        <v>773</v>
      </c>
      <c r="D874" s="145" t="s">
        <v>39</v>
      </c>
      <c r="E874" s="27">
        <v>1.2270000000000001</v>
      </c>
      <c r="F874" s="28"/>
    </row>
    <row r="875" spans="1:6" x14ac:dyDescent="0.2">
      <c r="A875" s="142" t="s">
        <v>4927</v>
      </c>
      <c r="B875" s="143">
        <v>36115</v>
      </c>
      <c r="C875" s="144" t="s">
        <v>774</v>
      </c>
      <c r="D875" s="145" t="s">
        <v>745</v>
      </c>
      <c r="E875" s="27">
        <v>156.7422</v>
      </c>
      <c r="F875" s="28"/>
    </row>
    <row r="876" spans="1:6" x14ac:dyDescent="0.2">
      <c r="A876" s="142" t="s">
        <v>4927</v>
      </c>
      <c r="B876" s="143">
        <v>36116</v>
      </c>
      <c r="C876" s="144" t="s">
        <v>775</v>
      </c>
      <c r="D876" s="145" t="s">
        <v>745</v>
      </c>
      <c r="E876" s="27">
        <v>173.4785</v>
      </c>
      <c r="F876" s="28"/>
    </row>
    <row r="877" spans="1:6" x14ac:dyDescent="0.2">
      <c r="A877" s="142" t="s">
        <v>4927</v>
      </c>
      <c r="B877" s="143">
        <v>36117</v>
      </c>
      <c r="C877" s="144" t="s">
        <v>776</v>
      </c>
      <c r="D877" s="145" t="s">
        <v>745</v>
      </c>
      <c r="E877" s="27">
        <v>126.01479999999999</v>
      </c>
      <c r="F877" s="28"/>
    </row>
    <row r="878" spans="1:6" x14ac:dyDescent="0.2">
      <c r="A878" s="142" t="s">
        <v>4927</v>
      </c>
      <c r="B878" s="143">
        <v>36118</v>
      </c>
      <c r="C878" s="144" t="s">
        <v>777</v>
      </c>
      <c r="D878" s="145" t="s">
        <v>745</v>
      </c>
      <c r="E878" s="27">
        <v>142.65100000000001</v>
      </c>
      <c r="F878" s="28"/>
    </row>
    <row r="879" spans="1:6" x14ac:dyDescent="0.2">
      <c r="A879" s="142" t="s">
        <v>4927</v>
      </c>
      <c r="B879" s="143">
        <v>36200</v>
      </c>
      <c r="C879" s="144" t="s">
        <v>778</v>
      </c>
      <c r="D879" s="145"/>
      <c r="E879" s="27" t="s">
        <v>3</v>
      </c>
      <c r="F879" s="28"/>
    </row>
    <row r="880" spans="1:6" x14ac:dyDescent="0.2">
      <c r="A880" s="142" t="s">
        <v>4927</v>
      </c>
      <c r="B880" s="143">
        <v>36205</v>
      </c>
      <c r="C880" s="144" t="s">
        <v>779</v>
      </c>
      <c r="D880" s="145" t="s">
        <v>21</v>
      </c>
      <c r="E880" s="27">
        <v>27.845300000000002</v>
      </c>
      <c r="F880" s="28"/>
    </row>
    <row r="881" spans="1:6" x14ac:dyDescent="0.2">
      <c r="A881" s="142" t="s">
        <v>4927</v>
      </c>
      <c r="B881" s="143">
        <v>36210</v>
      </c>
      <c r="C881" s="144" t="s">
        <v>780</v>
      </c>
      <c r="D881" s="145" t="s">
        <v>5</v>
      </c>
      <c r="E881" s="27">
        <v>22.745000000000001</v>
      </c>
      <c r="F881" s="28"/>
    </row>
    <row r="882" spans="1:6" x14ac:dyDescent="0.2">
      <c r="A882" s="142" t="s">
        <v>4927</v>
      </c>
      <c r="B882" s="143">
        <v>36215</v>
      </c>
      <c r="C882" s="144" t="s">
        <v>781</v>
      </c>
      <c r="D882" s="145" t="s">
        <v>5</v>
      </c>
      <c r="E882" s="27">
        <v>22.9834</v>
      </c>
      <c r="F882" s="28"/>
    </row>
    <row r="883" spans="1:6" x14ac:dyDescent="0.2">
      <c r="A883" s="142" t="s">
        <v>4927</v>
      </c>
      <c r="B883" s="143">
        <v>36220</v>
      </c>
      <c r="C883" s="144" t="s">
        <v>782</v>
      </c>
      <c r="D883" s="145" t="s">
        <v>5</v>
      </c>
      <c r="E883" s="27">
        <v>12.055099999999999</v>
      </c>
      <c r="F883" s="28"/>
    </row>
    <row r="884" spans="1:6" x14ac:dyDescent="0.2">
      <c r="A884" s="142" t="s">
        <v>4927</v>
      </c>
      <c r="B884" s="143">
        <v>36226</v>
      </c>
      <c r="C884" s="144" t="s">
        <v>783</v>
      </c>
      <c r="D884" s="145" t="s">
        <v>21</v>
      </c>
      <c r="E884" s="27">
        <v>76.709999999999994</v>
      </c>
      <c r="F884" s="28"/>
    </row>
    <row r="885" spans="1:6" x14ac:dyDescent="0.2">
      <c r="A885" s="142" t="s">
        <v>4927</v>
      </c>
      <c r="B885" s="143">
        <v>36235</v>
      </c>
      <c r="C885" s="144" t="s">
        <v>784</v>
      </c>
      <c r="D885" s="145" t="s">
        <v>21</v>
      </c>
      <c r="E885" s="27">
        <v>393.07499999999999</v>
      </c>
      <c r="F885" s="28"/>
    </row>
    <row r="886" spans="1:6" x14ac:dyDescent="0.2">
      <c r="A886" s="142" t="s">
        <v>4927</v>
      </c>
      <c r="B886" s="143">
        <v>36236</v>
      </c>
      <c r="C886" s="144" t="s">
        <v>785</v>
      </c>
      <c r="D886" s="145" t="s">
        <v>21</v>
      </c>
      <c r="E886" s="27">
        <v>405.57</v>
      </c>
      <c r="F886" s="28"/>
    </row>
    <row r="887" spans="1:6" x14ac:dyDescent="0.2">
      <c r="A887" s="142" t="s">
        <v>4927</v>
      </c>
      <c r="B887" s="143">
        <v>36237</v>
      </c>
      <c r="C887" s="144" t="s">
        <v>786</v>
      </c>
      <c r="D887" s="145" t="s">
        <v>21</v>
      </c>
      <c r="E887" s="27">
        <v>569.42349999999999</v>
      </c>
      <c r="F887" s="28"/>
    </row>
    <row r="888" spans="1:6" x14ac:dyDescent="0.2">
      <c r="A888" s="142" t="s">
        <v>4927</v>
      </c>
      <c r="B888" s="143">
        <v>36240</v>
      </c>
      <c r="C888" s="144" t="s">
        <v>787</v>
      </c>
      <c r="D888" s="145" t="s">
        <v>21</v>
      </c>
      <c r="E888" s="27">
        <v>387.93329999999997</v>
      </c>
      <c r="F888" s="28"/>
    </row>
    <row r="889" spans="1:6" x14ac:dyDescent="0.2">
      <c r="A889" s="142" t="s">
        <v>4927</v>
      </c>
      <c r="B889" s="143">
        <v>36241</v>
      </c>
      <c r="C889" s="144" t="s">
        <v>788</v>
      </c>
      <c r="D889" s="145" t="s">
        <v>21</v>
      </c>
      <c r="E889" s="27">
        <v>425.17</v>
      </c>
      <c r="F889" s="28"/>
    </row>
    <row r="890" spans="1:6" x14ac:dyDescent="0.2">
      <c r="A890" s="142" t="s">
        <v>4927</v>
      </c>
      <c r="B890" s="143">
        <v>36250</v>
      </c>
      <c r="C890" s="144" t="s">
        <v>789</v>
      </c>
      <c r="D890" s="145" t="s">
        <v>5</v>
      </c>
      <c r="E890" s="27">
        <v>24.878900000000002</v>
      </c>
      <c r="F890" s="28"/>
    </row>
    <row r="891" spans="1:6" x14ac:dyDescent="0.2">
      <c r="A891" s="142" t="s">
        <v>4927</v>
      </c>
      <c r="B891" s="143">
        <v>36280</v>
      </c>
      <c r="C891" s="144" t="s">
        <v>790</v>
      </c>
      <c r="D891" s="145" t="s">
        <v>21</v>
      </c>
      <c r="E891" s="27">
        <v>311.37200000000001</v>
      </c>
      <c r="F891" s="28"/>
    </row>
    <row r="892" spans="1:6" x14ac:dyDescent="0.2">
      <c r="A892" s="142" t="s">
        <v>4927</v>
      </c>
      <c r="B892" s="143">
        <v>36281</v>
      </c>
      <c r="C892" s="144" t="s">
        <v>791</v>
      </c>
      <c r="D892" s="145" t="s">
        <v>21</v>
      </c>
      <c r="E892" s="27">
        <v>313.60000000000002</v>
      </c>
      <c r="F892" s="28"/>
    </row>
    <row r="893" spans="1:6" x14ac:dyDescent="0.2">
      <c r="A893" s="142" t="s">
        <v>4927</v>
      </c>
      <c r="B893" s="143">
        <v>36282</v>
      </c>
      <c r="C893" s="144" t="s">
        <v>792</v>
      </c>
      <c r="D893" s="145" t="s">
        <v>21</v>
      </c>
      <c r="E893" s="27">
        <v>288.12</v>
      </c>
      <c r="F893" s="28"/>
    </row>
    <row r="894" spans="1:6" x14ac:dyDescent="0.2">
      <c r="A894" s="142" t="s">
        <v>4927</v>
      </c>
      <c r="B894" s="143">
        <v>36283</v>
      </c>
      <c r="C894" s="144" t="s">
        <v>793</v>
      </c>
      <c r="D894" s="145" t="s">
        <v>21</v>
      </c>
      <c r="E894" s="27">
        <v>308.36900000000003</v>
      </c>
      <c r="F894" s="28"/>
    </row>
    <row r="895" spans="1:6" x14ac:dyDescent="0.2">
      <c r="A895" s="142" t="s">
        <v>4927</v>
      </c>
      <c r="B895" s="143">
        <v>36285</v>
      </c>
      <c r="C895" s="144" t="s">
        <v>794</v>
      </c>
      <c r="D895" s="145" t="s">
        <v>21</v>
      </c>
      <c r="E895" s="27">
        <v>279.23200000000003</v>
      </c>
      <c r="F895" s="28"/>
    </row>
    <row r="896" spans="1:6" x14ac:dyDescent="0.2">
      <c r="A896" s="142" t="s">
        <v>4927</v>
      </c>
      <c r="B896" s="143">
        <v>36286</v>
      </c>
      <c r="C896" s="144" t="s">
        <v>795</v>
      </c>
      <c r="D896" s="145" t="s">
        <v>21</v>
      </c>
      <c r="E896" s="27">
        <v>284.2</v>
      </c>
      <c r="F896" s="28"/>
    </row>
    <row r="897" spans="1:6" x14ac:dyDescent="0.2">
      <c r="A897" s="142" t="s">
        <v>4927</v>
      </c>
      <c r="B897" s="143">
        <v>36500</v>
      </c>
      <c r="C897" s="144" t="s">
        <v>796</v>
      </c>
      <c r="D897" s="145"/>
      <c r="E897" s="27" t="s">
        <v>3</v>
      </c>
      <c r="F897" s="28"/>
    </row>
    <row r="898" spans="1:6" x14ac:dyDescent="0.2">
      <c r="A898" s="142" t="s">
        <v>4927</v>
      </c>
      <c r="B898" s="143">
        <v>36505</v>
      </c>
      <c r="C898" s="144" t="s">
        <v>797</v>
      </c>
      <c r="D898" s="145" t="s">
        <v>170</v>
      </c>
      <c r="E898" s="27">
        <v>91.106099999999998</v>
      </c>
      <c r="F898" s="28"/>
    </row>
    <row r="899" spans="1:6" x14ac:dyDescent="0.2">
      <c r="A899" s="142" t="s">
        <v>4927</v>
      </c>
      <c r="B899" s="143">
        <v>36507</v>
      </c>
      <c r="C899" s="144" t="s">
        <v>798</v>
      </c>
      <c r="D899" s="145" t="s">
        <v>170</v>
      </c>
      <c r="E899" s="27">
        <v>269.79590000000002</v>
      </c>
      <c r="F899" s="28"/>
    </row>
    <row r="900" spans="1:6" x14ac:dyDescent="0.2">
      <c r="A900" s="142" t="s">
        <v>4927</v>
      </c>
      <c r="B900" s="143">
        <v>36520</v>
      </c>
      <c r="C900" s="144" t="s">
        <v>799</v>
      </c>
      <c r="D900" s="145" t="s">
        <v>170</v>
      </c>
      <c r="E900" s="27">
        <v>145.51009999999999</v>
      </c>
      <c r="F900" s="28"/>
    </row>
    <row r="901" spans="1:6" x14ac:dyDescent="0.2">
      <c r="A901" s="142" t="s">
        <v>4927</v>
      </c>
      <c r="B901" s="143">
        <v>36525</v>
      </c>
      <c r="C901" s="144" t="s">
        <v>800</v>
      </c>
      <c r="D901" s="145" t="s">
        <v>170</v>
      </c>
      <c r="E901" s="27">
        <v>110.658</v>
      </c>
      <c r="F901" s="28"/>
    </row>
    <row r="902" spans="1:6" x14ac:dyDescent="0.2">
      <c r="A902" s="142" t="s">
        <v>4927</v>
      </c>
      <c r="B902" s="143">
        <v>36527</v>
      </c>
      <c r="C902" s="144" t="s">
        <v>801</v>
      </c>
      <c r="D902" s="145" t="s">
        <v>170</v>
      </c>
      <c r="E902" s="27">
        <v>171.91810000000001</v>
      </c>
      <c r="F902" s="28"/>
    </row>
    <row r="903" spans="1:6" x14ac:dyDescent="0.2">
      <c r="A903" s="142" t="s">
        <v>4927</v>
      </c>
      <c r="B903" s="143">
        <v>36535</v>
      </c>
      <c r="C903" s="144" t="s">
        <v>802</v>
      </c>
      <c r="D903" s="145" t="s">
        <v>170</v>
      </c>
      <c r="E903" s="27">
        <v>39.746200000000002</v>
      </c>
      <c r="F903" s="28"/>
    </row>
    <row r="904" spans="1:6" x14ac:dyDescent="0.2">
      <c r="A904" s="142" t="s">
        <v>4927</v>
      </c>
      <c r="B904" s="143">
        <v>36540</v>
      </c>
      <c r="C904" s="144" t="s">
        <v>803</v>
      </c>
      <c r="D904" s="145" t="s">
        <v>170</v>
      </c>
      <c r="E904" s="27">
        <v>140.68610000000001</v>
      </c>
      <c r="F904" s="28"/>
    </row>
    <row r="905" spans="1:6" x14ac:dyDescent="0.2">
      <c r="A905" s="142" t="s">
        <v>4927</v>
      </c>
      <c r="B905" s="143">
        <v>36545</v>
      </c>
      <c r="C905" s="144" t="s">
        <v>804</v>
      </c>
      <c r="D905" s="145" t="s">
        <v>170</v>
      </c>
      <c r="E905" s="27">
        <v>208.92169999999999</v>
      </c>
      <c r="F905" s="28"/>
    </row>
    <row r="906" spans="1:6" x14ac:dyDescent="0.2">
      <c r="A906" s="142" t="s">
        <v>4927</v>
      </c>
      <c r="B906" s="143">
        <v>36550</v>
      </c>
      <c r="C906" s="144" t="s">
        <v>805</v>
      </c>
      <c r="D906" s="145" t="s">
        <v>170</v>
      </c>
      <c r="E906" s="27">
        <v>36.088200000000001</v>
      </c>
      <c r="F906" s="28"/>
    </row>
    <row r="907" spans="1:6" x14ac:dyDescent="0.2">
      <c r="A907" s="142" t="s">
        <v>4927</v>
      </c>
      <c r="B907" s="143">
        <v>36551</v>
      </c>
      <c r="C907" s="144" t="s">
        <v>806</v>
      </c>
      <c r="D907" s="145" t="s">
        <v>170</v>
      </c>
      <c r="E907" s="27">
        <v>49.302500000000002</v>
      </c>
      <c r="F907" s="28"/>
    </row>
    <row r="908" spans="1:6" x14ac:dyDescent="0.2">
      <c r="A908" s="142" t="s">
        <v>4927</v>
      </c>
      <c r="B908" s="143">
        <v>36552</v>
      </c>
      <c r="C908" s="144" t="s">
        <v>807</v>
      </c>
      <c r="D908" s="145" t="s">
        <v>170</v>
      </c>
      <c r="E908" s="27">
        <v>62.562899999999999</v>
      </c>
      <c r="F908" s="28"/>
    </row>
    <row r="909" spans="1:6" x14ac:dyDescent="0.2">
      <c r="A909" s="142" t="s">
        <v>4927</v>
      </c>
      <c r="B909" s="143">
        <v>36553</v>
      </c>
      <c r="C909" s="144" t="s">
        <v>808</v>
      </c>
      <c r="D909" s="145" t="s">
        <v>170</v>
      </c>
      <c r="E909" s="27">
        <v>73.584999999999994</v>
      </c>
      <c r="F909" s="28"/>
    </row>
    <row r="910" spans="1:6" x14ac:dyDescent="0.2">
      <c r="A910" s="142" t="s">
        <v>4927</v>
      </c>
      <c r="B910" s="143">
        <v>36580</v>
      </c>
      <c r="C910" s="144" t="s">
        <v>809</v>
      </c>
      <c r="D910" s="145" t="s">
        <v>170</v>
      </c>
      <c r="E910" s="27">
        <v>129.7577</v>
      </c>
      <c r="F910" s="28"/>
    </row>
    <row r="911" spans="1:6" x14ac:dyDescent="0.2">
      <c r="A911" s="142" t="s">
        <v>4927</v>
      </c>
      <c r="B911" s="143">
        <v>37000</v>
      </c>
      <c r="C911" s="144" t="s">
        <v>810</v>
      </c>
      <c r="D911" s="145"/>
      <c r="E911" s="27" t="s">
        <v>3</v>
      </c>
      <c r="F911" s="28"/>
    </row>
    <row r="912" spans="1:6" x14ac:dyDescent="0.2">
      <c r="A912" s="142" t="s">
        <v>4927</v>
      </c>
      <c r="B912" s="143">
        <v>37005</v>
      </c>
      <c r="C912" s="144" t="s">
        <v>811</v>
      </c>
      <c r="D912" s="145" t="s">
        <v>168</v>
      </c>
      <c r="E912" s="27">
        <v>15.942500000000001</v>
      </c>
      <c r="F912" s="28"/>
    </row>
    <row r="913" spans="1:6" x14ac:dyDescent="0.2">
      <c r="A913" s="142" t="s">
        <v>4927</v>
      </c>
      <c r="B913" s="143">
        <v>37015</v>
      </c>
      <c r="C913" s="144" t="s">
        <v>812</v>
      </c>
      <c r="D913" s="145" t="s">
        <v>168</v>
      </c>
      <c r="E913" s="27">
        <v>52.967100000000002</v>
      </c>
      <c r="F913" s="28"/>
    </row>
    <row r="914" spans="1:6" x14ac:dyDescent="0.2">
      <c r="A914" s="142" t="s">
        <v>4927</v>
      </c>
      <c r="B914" s="143">
        <v>37020</v>
      </c>
      <c r="C914" s="144" t="s">
        <v>813</v>
      </c>
      <c r="D914" s="145" t="s">
        <v>168</v>
      </c>
      <c r="E914" s="27">
        <v>12.254</v>
      </c>
      <c r="F914" s="28"/>
    </row>
    <row r="915" spans="1:6" x14ac:dyDescent="0.2">
      <c r="A915" s="142" t="s">
        <v>4927</v>
      </c>
      <c r="B915" s="143">
        <v>37025</v>
      </c>
      <c r="C915" s="144" t="s">
        <v>814</v>
      </c>
      <c r="D915" s="145" t="s">
        <v>168</v>
      </c>
      <c r="E915" s="27">
        <v>9.7798999999999996</v>
      </c>
      <c r="F915" s="28"/>
    </row>
    <row r="916" spans="1:6" x14ac:dyDescent="0.2">
      <c r="A916" s="142" t="s">
        <v>4927</v>
      </c>
      <c r="B916" s="143">
        <v>37030</v>
      </c>
      <c r="C916" s="144" t="s">
        <v>815</v>
      </c>
      <c r="D916" s="145" t="s">
        <v>168</v>
      </c>
      <c r="E916" s="27">
        <v>40.110399999999998</v>
      </c>
      <c r="F916" s="28"/>
    </row>
    <row r="917" spans="1:6" x14ac:dyDescent="0.2">
      <c r="A917" s="142" t="s">
        <v>4927</v>
      </c>
      <c r="B917" s="143">
        <v>37040</v>
      </c>
      <c r="C917" s="144" t="s">
        <v>816</v>
      </c>
      <c r="D917" s="145" t="s">
        <v>168</v>
      </c>
      <c r="E917" s="27">
        <v>11.958299999999999</v>
      </c>
      <c r="F917" s="28"/>
    </row>
    <row r="918" spans="1:6" x14ac:dyDescent="0.2">
      <c r="A918" s="142" t="s">
        <v>4927</v>
      </c>
      <c r="B918" s="143">
        <v>37041</v>
      </c>
      <c r="C918" s="144" t="s">
        <v>817</v>
      </c>
      <c r="D918" s="145" t="s">
        <v>168</v>
      </c>
      <c r="E918" s="27">
        <v>6.5448000000000004</v>
      </c>
      <c r="F918" s="28"/>
    </row>
    <row r="919" spans="1:6" x14ac:dyDescent="0.2">
      <c r="A919" s="142" t="s">
        <v>4927</v>
      </c>
      <c r="B919" s="143">
        <v>37045</v>
      </c>
      <c r="C919" s="144" t="s">
        <v>818</v>
      </c>
      <c r="D919" s="145" t="s">
        <v>168</v>
      </c>
      <c r="E919" s="27">
        <v>18.026800000000001</v>
      </c>
      <c r="F919" s="28"/>
    </row>
    <row r="920" spans="1:6" x14ac:dyDescent="0.2">
      <c r="A920" s="142" t="s">
        <v>4927</v>
      </c>
      <c r="B920" s="143">
        <v>37050</v>
      </c>
      <c r="C920" s="144" t="s">
        <v>819</v>
      </c>
      <c r="D920" s="145" t="s">
        <v>168</v>
      </c>
      <c r="E920" s="27">
        <v>17.322900000000001</v>
      </c>
      <c r="F920" s="28"/>
    </row>
    <row r="921" spans="1:6" x14ac:dyDescent="0.2">
      <c r="A921" s="142" t="s">
        <v>4927</v>
      </c>
      <c r="B921" s="143">
        <v>37055</v>
      </c>
      <c r="C921" s="144" t="s">
        <v>820</v>
      </c>
      <c r="D921" s="145" t="s">
        <v>39</v>
      </c>
      <c r="E921" s="27">
        <v>2.2961</v>
      </c>
      <c r="F921" s="28"/>
    </row>
    <row r="922" spans="1:6" x14ac:dyDescent="0.2">
      <c r="A922" s="142" t="s">
        <v>4927</v>
      </c>
      <c r="B922" s="143">
        <v>37065</v>
      </c>
      <c r="C922" s="144" t="s">
        <v>821</v>
      </c>
      <c r="D922" s="145" t="s">
        <v>168</v>
      </c>
      <c r="E922" s="27">
        <v>68.513000000000005</v>
      </c>
      <c r="F922" s="28"/>
    </row>
    <row r="923" spans="1:6" x14ac:dyDescent="0.2">
      <c r="A923" s="142" t="s">
        <v>4927</v>
      </c>
      <c r="B923" s="143">
        <v>37071</v>
      </c>
      <c r="C923" s="144" t="s">
        <v>822</v>
      </c>
      <c r="D923" s="145" t="s">
        <v>168</v>
      </c>
      <c r="E923" s="27">
        <v>9.6409000000000002</v>
      </c>
      <c r="F923" s="28"/>
    </row>
    <row r="924" spans="1:6" x14ac:dyDescent="0.2">
      <c r="A924" s="142" t="s">
        <v>4927</v>
      </c>
      <c r="B924" s="143">
        <v>37500</v>
      </c>
      <c r="C924" s="144" t="s">
        <v>823</v>
      </c>
      <c r="D924" s="145"/>
      <c r="E924" s="27" t="s">
        <v>3</v>
      </c>
      <c r="F924" s="28"/>
    </row>
    <row r="925" spans="1:6" x14ac:dyDescent="0.2">
      <c r="A925" s="142" t="s">
        <v>4927</v>
      </c>
      <c r="B925" s="143">
        <v>37502</v>
      </c>
      <c r="C925" s="144" t="s">
        <v>824</v>
      </c>
      <c r="D925" s="145" t="s">
        <v>39</v>
      </c>
      <c r="E925" s="27">
        <v>2.23</v>
      </c>
      <c r="F925" s="28"/>
    </row>
    <row r="926" spans="1:6" x14ac:dyDescent="0.2">
      <c r="A926" s="142" t="s">
        <v>4927</v>
      </c>
      <c r="B926" s="143">
        <v>37503</v>
      </c>
      <c r="C926" s="144" t="s">
        <v>825</v>
      </c>
      <c r="D926" s="145" t="s">
        <v>170</v>
      </c>
      <c r="E926" s="27">
        <v>3.7884000000000002</v>
      </c>
      <c r="F926" s="28"/>
    </row>
    <row r="927" spans="1:6" x14ac:dyDescent="0.2">
      <c r="A927" s="142" t="s">
        <v>4927</v>
      </c>
      <c r="B927" s="143">
        <v>37504</v>
      </c>
      <c r="C927" s="144" t="s">
        <v>826</v>
      </c>
      <c r="D927" s="145" t="s">
        <v>170</v>
      </c>
      <c r="E927" s="27">
        <v>62.342399999999998</v>
      </c>
      <c r="F927" s="28"/>
    </row>
    <row r="928" spans="1:6" x14ac:dyDescent="0.2">
      <c r="A928" s="142" t="s">
        <v>4927</v>
      </c>
      <c r="B928" s="143">
        <v>37505</v>
      </c>
      <c r="C928" s="144" t="s">
        <v>827</v>
      </c>
      <c r="D928" s="145" t="s">
        <v>170</v>
      </c>
      <c r="E928" s="27">
        <v>4.9969000000000001</v>
      </c>
      <c r="F928" s="28"/>
    </row>
    <row r="929" spans="1:6" x14ac:dyDescent="0.2">
      <c r="A929" s="142" t="s">
        <v>4927</v>
      </c>
      <c r="B929" s="143">
        <v>37506</v>
      </c>
      <c r="C929" s="144" t="s">
        <v>828</v>
      </c>
      <c r="D929" s="145" t="s">
        <v>170</v>
      </c>
      <c r="E929" s="27">
        <v>3.9994999999999998</v>
      </c>
      <c r="F929" s="28"/>
    </row>
    <row r="930" spans="1:6" x14ac:dyDescent="0.2">
      <c r="A930" s="142" t="s">
        <v>4927</v>
      </c>
      <c r="B930" s="143">
        <v>37507</v>
      </c>
      <c r="C930" s="144" t="s">
        <v>829</v>
      </c>
      <c r="D930" s="145" t="s">
        <v>170</v>
      </c>
      <c r="E930" s="27">
        <v>10.81</v>
      </c>
      <c r="F930" s="28"/>
    </row>
    <row r="931" spans="1:6" x14ac:dyDescent="0.2">
      <c r="A931" s="142" t="s">
        <v>4927</v>
      </c>
      <c r="B931" s="143">
        <v>37509</v>
      </c>
      <c r="C931" s="144" t="s">
        <v>830</v>
      </c>
      <c r="D931" s="145" t="s">
        <v>168</v>
      </c>
      <c r="E931" s="27">
        <v>16.625699999999998</v>
      </c>
      <c r="F931" s="28"/>
    </row>
    <row r="932" spans="1:6" x14ac:dyDescent="0.2">
      <c r="A932" s="142" t="s">
        <v>4927</v>
      </c>
      <c r="B932" s="143">
        <v>37520</v>
      </c>
      <c r="C932" s="144" t="s">
        <v>831</v>
      </c>
      <c r="D932" s="145" t="s">
        <v>168</v>
      </c>
      <c r="E932" s="27">
        <v>33.533299999999997</v>
      </c>
      <c r="F932" s="28"/>
    </row>
    <row r="933" spans="1:6" x14ac:dyDescent="0.2">
      <c r="A933" s="142" t="s">
        <v>4927</v>
      </c>
      <c r="B933" s="143">
        <v>37525</v>
      </c>
      <c r="C933" s="144" t="s">
        <v>832</v>
      </c>
      <c r="D933" s="145" t="s">
        <v>168</v>
      </c>
      <c r="E933" s="27">
        <v>6.3125</v>
      </c>
      <c r="F933" s="28"/>
    </row>
    <row r="934" spans="1:6" x14ac:dyDescent="0.2">
      <c r="A934" s="142" t="s">
        <v>4927</v>
      </c>
      <c r="B934" s="143">
        <v>37529</v>
      </c>
      <c r="C934" s="144" t="s">
        <v>833</v>
      </c>
      <c r="D934" s="145" t="s">
        <v>21</v>
      </c>
      <c r="E934" s="27">
        <v>7.8148</v>
      </c>
      <c r="F934" s="28"/>
    </row>
    <row r="935" spans="1:6" x14ac:dyDescent="0.2">
      <c r="A935" s="142" t="s">
        <v>4927</v>
      </c>
      <c r="B935" s="143">
        <v>37530</v>
      </c>
      <c r="C935" s="144" t="s">
        <v>834</v>
      </c>
      <c r="D935" s="145" t="s">
        <v>21</v>
      </c>
      <c r="E935" s="27">
        <v>0.85980000000000001</v>
      </c>
      <c r="F935" s="28"/>
    </row>
    <row r="936" spans="1:6" x14ac:dyDescent="0.2">
      <c r="A936" s="142" t="s">
        <v>4927</v>
      </c>
      <c r="B936" s="143">
        <v>37535</v>
      </c>
      <c r="C936" s="144" t="s">
        <v>835</v>
      </c>
      <c r="D936" s="145" t="s">
        <v>21</v>
      </c>
      <c r="E936" s="27">
        <v>1.6855</v>
      </c>
      <c r="F936" s="28"/>
    </row>
    <row r="937" spans="1:6" x14ac:dyDescent="0.2">
      <c r="A937" s="142" t="s">
        <v>4927</v>
      </c>
      <c r="B937" s="143">
        <v>37538</v>
      </c>
      <c r="C937" s="144" t="s">
        <v>836</v>
      </c>
      <c r="D937" s="145" t="s">
        <v>21</v>
      </c>
      <c r="E937" s="27">
        <v>5.8079999999999998</v>
      </c>
      <c r="F937" s="28"/>
    </row>
    <row r="938" spans="1:6" x14ac:dyDescent="0.2">
      <c r="A938" s="142" t="s">
        <v>4927</v>
      </c>
      <c r="B938" s="143">
        <v>37539</v>
      </c>
      <c r="C938" s="144" t="s">
        <v>837</v>
      </c>
      <c r="D938" s="145" t="s">
        <v>21</v>
      </c>
      <c r="E938" s="27">
        <v>19</v>
      </c>
      <c r="F938" s="28"/>
    </row>
    <row r="939" spans="1:6" x14ac:dyDescent="0.2">
      <c r="A939" s="142" t="s">
        <v>4927</v>
      </c>
      <c r="B939" s="143">
        <v>37540</v>
      </c>
      <c r="C939" s="144" t="s">
        <v>838</v>
      </c>
      <c r="D939" s="145" t="s">
        <v>21</v>
      </c>
      <c r="E939" s="27">
        <v>0.39579999999999999</v>
      </c>
      <c r="F939" s="28"/>
    </row>
    <row r="940" spans="1:6" x14ac:dyDescent="0.2">
      <c r="A940" s="142" t="s">
        <v>4927</v>
      </c>
      <c r="B940" s="143">
        <v>37541</v>
      </c>
      <c r="C940" s="144" t="s">
        <v>839</v>
      </c>
      <c r="D940" s="145" t="s">
        <v>21</v>
      </c>
      <c r="E940" s="27">
        <v>3.4451000000000001</v>
      </c>
      <c r="F940" s="28"/>
    </row>
    <row r="941" spans="1:6" x14ac:dyDescent="0.2">
      <c r="A941" s="142" t="s">
        <v>4927</v>
      </c>
      <c r="B941" s="143">
        <v>37542</v>
      </c>
      <c r="C941" s="144" t="s">
        <v>840</v>
      </c>
      <c r="D941" s="145" t="s">
        <v>21</v>
      </c>
      <c r="E941" s="27">
        <v>5.32</v>
      </c>
      <c r="F941" s="28"/>
    </row>
    <row r="942" spans="1:6" x14ac:dyDescent="0.2">
      <c r="A942" s="142" t="s">
        <v>4927</v>
      </c>
      <c r="B942" s="143">
        <v>37543</v>
      </c>
      <c r="C942" s="144" t="s">
        <v>841</v>
      </c>
      <c r="D942" s="145" t="s">
        <v>21</v>
      </c>
      <c r="E942" s="27">
        <v>19.086300000000001</v>
      </c>
      <c r="F942" s="28"/>
    </row>
    <row r="943" spans="1:6" x14ac:dyDescent="0.2">
      <c r="A943" s="142" t="s">
        <v>4927</v>
      </c>
      <c r="B943" s="143">
        <v>37544</v>
      </c>
      <c r="C943" s="144" t="s">
        <v>842</v>
      </c>
      <c r="D943" s="145" t="s">
        <v>21</v>
      </c>
      <c r="E943" s="27">
        <v>3.1680000000000001</v>
      </c>
      <c r="F943" s="28"/>
    </row>
    <row r="944" spans="1:6" x14ac:dyDescent="0.2">
      <c r="A944" s="142" t="s">
        <v>4927</v>
      </c>
      <c r="B944" s="143">
        <v>37545</v>
      </c>
      <c r="C944" s="144" t="s">
        <v>843</v>
      </c>
      <c r="D944" s="145" t="s">
        <v>168</v>
      </c>
      <c r="E944" s="27">
        <v>14.4274</v>
      </c>
      <c r="F944" s="28"/>
    </row>
    <row r="945" spans="1:6" x14ac:dyDescent="0.2">
      <c r="A945" s="142" t="s">
        <v>4927</v>
      </c>
      <c r="B945" s="143">
        <v>37550</v>
      </c>
      <c r="C945" s="144" t="s">
        <v>844</v>
      </c>
      <c r="D945" s="145" t="s">
        <v>168</v>
      </c>
      <c r="E945" s="27">
        <v>2.9180000000000001</v>
      </c>
      <c r="F945" s="28"/>
    </row>
    <row r="946" spans="1:6" x14ac:dyDescent="0.2">
      <c r="A946" s="142" t="s">
        <v>4927</v>
      </c>
      <c r="B946" s="143">
        <v>37555</v>
      </c>
      <c r="C946" s="144" t="s">
        <v>845</v>
      </c>
      <c r="D946" s="145" t="s">
        <v>168</v>
      </c>
      <c r="E946" s="27">
        <v>25.790299999999998</v>
      </c>
      <c r="F946" s="28"/>
    </row>
    <row r="947" spans="1:6" x14ac:dyDescent="0.2">
      <c r="A947" s="142" t="s">
        <v>4927</v>
      </c>
      <c r="B947" s="143">
        <v>37560</v>
      </c>
      <c r="C947" s="144" t="s">
        <v>846</v>
      </c>
      <c r="D947" s="145" t="s">
        <v>168</v>
      </c>
      <c r="E947" s="27">
        <v>5.13</v>
      </c>
      <c r="F947" s="28"/>
    </row>
    <row r="948" spans="1:6" x14ac:dyDescent="0.2">
      <c r="A948" s="142" t="s">
        <v>4927</v>
      </c>
      <c r="B948" s="143">
        <v>37565</v>
      </c>
      <c r="C948" s="144" t="s">
        <v>847</v>
      </c>
      <c r="D948" s="145" t="s">
        <v>168</v>
      </c>
      <c r="E948" s="27">
        <v>8.7706999999999997</v>
      </c>
      <c r="F948" s="28"/>
    </row>
    <row r="949" spans="1:6" x14ac:dyDescent="0.2">
      <c r="A949" s="142" t="s">
        <v>4927</v>
      </c>
      <c r="B949" s="143">
        <v>37570</v>
      </c>
      <c r="C949" s="144" t="s">
        <v>848</v>
      </c>
      <c r="D949" s="145" t="s">
        <v>39</v>
      </c>
      <c r="E949" s="27">
        <v>23.866900000000001</v>
      </c>
      <c r="F949" s="28"/>
    </row>
    <row r="950" spans="1:6" x14ac:dyDescent="0.2">
      <c r="A950" s="142" t="s">
        <v>4927</v>
      </c>
      <c r="B950" s="143">
        <v>37575</v>
      </c>
      <c r="C950" s="144" t="s">
        <v>849</v>
      </c>
      <c r="D950" s="145" t="s">
        <v>168</v>
      </c>
      <c r="E950" s="27">
        <v>17.742100000000001</v>
      </c>
      <c r="F950" s="28"/>
    </row>
    <row r="951" spans="1:6" x14ac:dyDescent="0.2">
      <c r="A951" s="142" t="s">
        <v>4927</v>
      </c>
      <c r="B951" s="143">
        <v>37580</v>
      </c>
      <c r="C951" s="144" t="s">
        <v>850</v>
      </c>
      <c r="D951" s="145" t="s">
        <v>39</v>
      </c>
      <c r="E951" s="27">
        <v>150.02279999999999</v>
      </c>
      <c r="F951" s="28"/>
    </row>
    <row r="952" spans="1:6" x14ac:dyDescent="0.2">
      <c r="A952" s="142" t="s">
        <v>4927</v>
      </c>
      <c r="B952" s="143">
        <v>37581</v>
      </c>
      <c r="C952" s="144" t="s">
        <v>851</v>
      </c>
      <c r="D952" s="145" t="s">
        <v>168</v>
      </c>
      <c r="E952" s="27">
        <v>10.3157</v>
      </c>
      <c r="F952" s="28"/>
    </row>
    <row r="953" spans="1:6" x14ac:dyDescent="0.2">
      <c r="A953" s="142" t="s">
        <v>4927</v>
      </c>
      <c r="B953" s="143">
        <v>37582</v>
      </c>
      <c r="C953" s="144" t="s">
        <v>852</v>
      </c>
      <c r="D953" s="145" t="s">
        <v>168</v>
      </c>
      <c r="E953" s="27">
        <v>52.621499999999997</v>
      </c>
      <c r="F953" s="28"/>
    </row>
    <row r="954" spans="1:6" x14ac:dyDescent="0.2">
      <c r="A954" s="142" t="s">
        <v>4927</v>
      </c>
      <c r="B954" s="143">
        <v>37585</v>
      </c>
      <c r="C954" s="144" t="s">
        <v>853</v>
      </c>
      <c r="D954" s="145" t="s">
        <v>168</v>
      </c>
      <c r="E954" s="27">
        <v>14.681800000000001</v>
      </c>
      <c r="F954" s="28"/>
    </row>
    <row r="955" spans="1:6" x14ac:dyDescent="0.2">
      <c r="A955" s="142" t="s">
        <v>4927</v>
      </c>
      <c r="B955" s="143">
        <v>37587</v>
      </c>
      <c r="C955" s="144" t="s">
        <v>854</v>
      </c>
      <c r="D955" s="145" t="s">
        <v>168</v>
      </c>
      <c r="E955" s="27">
        <v>52.763399999999997</v>
      </c>
      <c r="F955" s="28"/>
    </row>
    <row r="956" spans="1:6" x14ac:dyDescent="0.2">
      <c r="A956" s="142" t="s">
        <v>4927</v>
      </c>
      <c r="B956" s="143">
        <v>37590</v>
      </c>
      <c r="C956" s="144" t="s">
        <v>855</v>
      </c>
      <c r="D956" s="145" t="s">
        <v>168</v>
      </c>
      <c r="E956" s="27">
        <v>20.725100000000001</v>
      </c>
      <c r="F956" s="28"/>
    </row>
    <row r="957" spans="1:6" x14ac:dyDescent="0.2">
      <c r="A957" s="142" t="s">
        <v>4927</v>
      </c>
      <c r="B957" s="143">
        <v>37595</v>
      </c>
      <c r="C957" s="144" t="s">
        <v>856</v>
      </c>
      <c r="D957" s="145" t="s">
        <v>168</v>
      </c>
      <c r="E957" s="27">
        <v>18.2926</v>
      </c>
      <c r="F957" s="28"/>
    </row>
    <row r="958" spans="1:6" x14ac:dyDescent="0.2">
      <c r="A958" s="142" t="s">
        <v>4927</v>
      </c>
      <c r="B958" s="143">
        <v>37596</v>
      </c>
      <c r="C958" s="144" t="s">
        <v>857</v>
      </c>
      <c r="D958" s="145" t="s">
        <v>168</v>
      </c>
      <c r="E958" s="27">
        <v>16.944400000000002</v>
      </c>
      <c r="F958" s="28"/>
    </row>
    <row r="959" spans="1:6" x14ac:dyDescent="0.2">
      <c r="A959" s="142" t="s">
        <v>4927</v>
      </c>
      <c r="B959" s="143">
        <v>38000</v>
      </c>
      <c r="C959" s="144" t="s">
        <v>858</v>
      </c>
      <c r="D959" s="145"/>
      <c r="E959" s="27" t="s">
        <v>3</v>
      </c>
      <c r="F959" s="28"/>
    </row>
    <row r="960" spans="1:6" x14ac:dyDescent="0.2">
      <c r="A960" s="142" t="s">
        <v>4927</v>
      </c>
      <c r="B960" s="143">
        <v>38016</v>
      </c>
      <c r="C960" s="144" t="s">
        <v>859</v>
      </c>
      <c r="D960" s="145" t="s">
        <v>170</v>
      </c>
      <c r="E960" s="27">
        <v>3.9089</v>
      </c>
      <c r="F960" s="28"/>
    </row>
    <row r="961" spans="1:6" x14ac:dyDescent="0.2">
      <c r="A961" s="142" t="s">
        <v>4927</v>
      </c>
      <c r="B961" s="143">
        <v>38024</v>
      </c>
      <c r="C961" s="144" t="s">
        <v>860</v>
      </c>
      <c r="D961" s="145" t="s">
        <v>21</v>
      </c>
      <c r="E961" s="27">
        <v>722.02859999999998</v>
      </c>
      <c r="F961" s="28"/>
    </row>
    <row r="962" spans="1:6" x14ac:dyDescent="0.2">
      <c r="A962" s="142" t="s">
        <v>4927</v>
      </c>
      <c r="B962" s="143">
        <v>38025</v>
      </c>
      <c r="C962" s="144" t="s">
        <v>861</v>
      </c>
      <c r="D962" s="145" t="s">
        <v>21</v>
      </c>
      <c r="E962" s="27">
        <v>952.24800000000005</v>
      </c>
      <c r="F962" s="28"/>
    </row>
    <row r="963" spans="1:6" x14ac:dyDescent="0.2">
      <c r="A963" s="142" t="s">
        <v>4927</v>
      </c>
      <c r="B963" s="143">
        <v>38030</v>
      </c>
      <c r="C963" s="144" t="s">
        <v>862</v>
      </c>
      <c r="D963" s="145" t="s">
        <v>635</v>
      </c>
      <c r="E963" s="27">
        <v>609.26289999999995</v>
      </c>
      <c r="F963" s="28"/>
    </row>
    <row r="964" spans="1:6" x14ac:dyDescent="0.2">
      <c r="A964" s="142" t="s">
        <v>4927</v>
      </c>
      <c r="B964" s="143">
        <v>38035</v>
      </c>
      <c r="C964" s="144" t="s">
        <v>863</v>
      </c>
      <c r="D964" s="145" t="s">
        <v>21</v>
      </c>
      <c r="E964" s="27">
        <v>36.642299999999999</v>
      </c>
      <c r="F964" s="28"/>
    </row>
    <row r="965" spans="1:6" x14ac:dyDescent="0.2">
      <c r="A965" s="142" t="s">
        <v>4927</v>
      </c>
      <c r="B965" s="143">
        <v>38040</v>
      </c>
      <c r="C965" s="144" t="s">
        <v>864</v>
      </c>
      <c r="D965" s="145" t="s">
        <v>21</v>
      </c>
      <c r="E965" s="27">
        <v>88.676400000000001</v>
      </c>
      <c r="F965" s="28"/>
    </row>
    <row r="966" spans="1:6" x14ac:dyDescent="0.2">
      <c r="A966" s="142" t="s">
        <v>4927</v>
      </c>
      <c r="B966" s="143">
        <v>38042</v>
      </c>
      <c r="C966" s="144" t="s">
        <v>865</v>
      </c>
      <c r="D966" s="145" t="s">
        <v>170</v>
      </c>
      <c r="E966" s="27">
        <v>9.1750000000000007</v>
      </c>
      <c r="F966" s="28"/>
    </row>
    <row r="967" spans="1:6" x14ac:dyDescent="0.2">
      <c r="A967" s="142" t="s">
        <v>4927</v>
      </c>
      <c r="B967" s="143">
        <v>38043</v>
      </c>
      <c r="C967" s="144" t="s">
        <v>866</v>
      </c>
      <c r="D967" s="145" t="s">
        <v>170</v>
      </c>
      <c r="E967" s="27">
        <v>1.4903999999999999</v>
      </c>
      <c r="F967" s="28"/>
    </row>
    <row r="968" spans="1:6" x14ac:dyDescent="0.2">
      <c r="A968" s="142" t="s">
        <v>4927</v>
      </c>
      <c r="B968" s="143">
        <v>38050</v>
      </c>
      <c r="C968" s="144" t="s">
        <v>867</v>
      </c>
      <c r="D968" s="145" t="s">
        <v>21</v>
      </c>
      <c r="E968" s="27">
        <v>295.61599999999999</v>
      </c>
      <c r="F968" s="28"/>
    </row>
    <row r="969" spans="1:6" x14ac:dyDescent="0.2">
      <c r="A969" s="142" t="s">
        <v>4927</v>
      </c>
      <c r="B969" s="143">
        <v>38055</v>
      </c>
      <c r="C969" s="144" t="s">
        <v>868</v>
      </c>
      <c r="D969" s="145" t="s">
        <v>21</v>
      </c>
      <c r="E969" s="27">
        <v>20.87</v>
      </c>
      <c r="F969" s="28"/>
    </row>
    <row r="970" spans="1:6" x14ac:dyDescent="0.2">
      <c r="A970" s="142" t="s">
        <v>4927</v>
      </c>
      <c r="B970" s="143">
        <v>38100</v>
      </c>
      <c r="C970" s="144" t="s">
        <v>869</v>
      </c>
      <c r="D970" s="145"/>
      <c r="E970" s="27" t="s">
        <v>3</v>
      </c>
      <c r="F970" s="28"/>
    </row>
    <row r="971" spans="1:6" x14ac:dyDescent="0.2">
      <c r="A971" s="142" t="s">
        <v>4927</v>
      </c>
      <c r="B971" s="143">
        <v>38150</v>
      </c>
      <c r="C971" s="144" t="s">
        <v>870</v>
      </c>
      <c r="D971" s="145" t="s">
        <v>21</v>
      </c>
      <c r="E971" s="27">
        <v>1570.625</v>
      </c>
      <c r="F971" s="28"/>
    </row>
    <row r="972" spans="1:6" x14ac:dyDescent="0.2">
      <c r="A972" s="142" t="s">
        <v>4927</v>
      </c>
      <c r="B972" s="143">
        <v>38151</v>
      </c>
      <c r="C972" s="144" t="s">
        <v>871</v>
      </c>
      <c r="D972" s="145" t="s">
        <v>21</v>
      </c>
      <c r="E972" s="27">
        <v>911.09199999999998</v>
      </c>
      <c r="F972" s="28"/>
    </row>
    <row r="973" spans="1:6" x14ac:dyDescent="0.2">
      <c r="A973" s="142" t="s">
        <v>4927</v>
      </c>
      <c r="B973" s="143">
        <v>38152</v>
      </c>
      <c r="C973" s="144" t="s">
        <v>872</v>
      </c>
      <c r="D973" s="145" t="s">
        <v>21</v>
      </c>
      <c r="E973" s="27">
        <v>1341.8879999999999</v>
      </c>
      <c r="F973" s="28"/>
    </row>
    <row r="974" spans="1:6" x14ac:dyDescent="0.2">
      <c r="A974" s="142" t="s">
        <v>4927</v>
      </c>
      <c r="B974" s="143">
        <v>38153</v>
      </c>
      <c r="C974" s="144" t="s">
        <v>873</v>
      </c>
      <c r="D974" s="145" t="s">
        <v>21</v>
      </c>
      <c r="E974" s="27">
        <v>1165.04</v>
      </c>
      <c r="F974" s="28"/>
    </row>
    <row r="975" spans="1:6" x14ac:dyDescent="0.2">
      <c r="A975" s="142" t="s">
        <v>4927</v>
      </c>
      <c r="B975" s="143">
        <v>38154</v>
      </c>
      <c r="C975" s="144" t="s">
        <v>874</v>
      </c>
      <c r="D975" s="145" t="s">
        <v>21</v>
      </c>
      <c r="E975" s="27">
        <v>992.31200000000001</v>
      </c>
      <c r="F975" s="28"/>
    </row>
    <row r="976" spans="1:6" x14ac:dyDescent="0.2">
      <c r="A976" s="142" t="s">
        <v>4927</v>
      </c>
      <c r="B976" s="143">
        <v>38155</v>
      </c>
      <c r="C976" s="144" t="s">
        <v>875</v>
      </c>
      <c r="D976" s="145" t="s">
        <v>21</v>
      </c>
      <c r="E976" s="27">
        <v>1163.712</v>
      </c>
      <c r="F976" s="28"/>
    </row>
    <row r="977" spans="1:6" x14ac:dyDescent="0.2">
      <c r="A977" s="142" t="s">
        <v>4927</v>
      </c>
      <c r="B977" s="143">
        <v>38160</v>
      </c>
      <c r="C977" s="144" t="s">
        <v>876</v>
      </c>
      <c r="D977" s="145" t="s">
        <v>170</v>
      </c>
      <c r="E977" s="27">
        <v>49.424999999999997</v>
      </c>
      <c r="F977" s="28"/>
    </row>
    <row r="978" spans="1:6" x14ac:dyDescent="0.2">
      <c r="A978" s="142" t="s">
        <v>4927</v>
      </c>
      <c r="B978" s="143">
        <v>38500</v>
      </c>
      <c r="C978" s="144" t="s">
        <v>877</v>
      </c>
      <c r="D978" s="145"/>
      <c r="E978" s="27" t="s">
        <v>3</v>
      </c>
      <c r="F978" s="28"/>
    </row>
    <row r="979" spans="1:6" x14ac:dyDescent="0.2">
      <c r="A979" s="142" t="s">
        <v>4927</v>
      </c>
      <c r="B979" s="143">
        <v>38502</v>
      </c>
      <c r="C979" s="144" t="s">
        <v>878</v>
      </c>
      <c r="D979" s="145" t="s">
        <v>39</v>
      </c>
      <c r="E979" s="27">
        <v>1.9631000000000001</v>
      </c>
      <c r="F979" s="28"/>
    </row>
    <row r="980" spans="1:6" x14ac:dyDescent="0.2">
      <c r="A980" s="142" t="s">
        <v>4927</v>
      </c>
      <c r="B980" s="143">
        <v>38503</v>
      </c>
      <c r="C980" s="144" t="s">
        <v>879</v>
      </c>
      <c r="D980" s="145" t="s">
        <v>39</v>
      </c>
      <c r="E980" s="27">
        <v>0.51959999999999995</v>
      </c>
      <c r="F980" s="28"/>
    </row>
    <row r="981" spans="1:6" x14ac:dyDescent="0.2">
      <c r="A981" s="142" t="s">
        <v>4927</v>
      </c>
      <c r="B981" s="143">
        <v>38511</v>
      </c>
      <c r="C981" s="144" t="s">
        <v>880</v>
      </c>
      <c r="D981" s="145" t="s">
        <v>21</v>
      </c>
      <c r="E981" s="27">
        <v>28.15</v>
      </c>
      <c r="F981" s="28"/>
    </row>
    <row r="982" spans="1:6" x14ac:dyDescent="0.2">
      <c r="A982" s="142" t="s">
        <v>4927</v>
      </c>
      <c r="B982" s="143">
        <v>38512</v>
      </c>
      <c r="C982" s="144" t="s">
        <v>881</v>
      </c>
      <c r="D982" s="145" t="s">
        <v>21</v>
      </c>
      <c r="E982" s="27">
        <v>36.218800000000002</v>
      </c>
      <c r="F982" s="28"/>
    </row>
    <row r="983" spans="1:6" x14ac:dyDescent="0.2">
      <c r="A983" s="142" t="s">
        <v>4927</v>
      </c>
      <c r="B983" s="143">
        <v>38513</v>
      </c>
      <c r="C983" s="144" t="s">
        <v>882</v>
      </c>
      <c r="D983" s="145" t="s">
        <v>21</v>
      </c>
      <c r="E983" s="27">
        <v>39.82</v>
      </c>
      <c r="F983" s="28"/>
    </row>
    <row r="984" spans="1:6" x14ac:dyDescent="0.2">
      <c r="A984" s="142" t="s">
        <v>4927</v>
      </c>
      <c r="B984" s="143">
        <v>38523</v>
      </c>
      <c r="C984" s="144" t="s">
        <v>883</v>
      </c>
      <c r="D984" s="145" t="s">
        <v>884</v>
      </c>
      <c r="E984" s="27">
        <v>10.1409</v>
      </c>
      <c r="F984" s="28"/>
    </row>
    <row r="985" spans="1:6" x14ac:dyDescent="0.2">
      <c r="A985" s="142" t="s">
        <v>4927</v>
      </c>
      <c r="B985" s="143">
        <v>38524</v>
      </c>
      <c r="C985" s="144" t="s">
        <v>885</v>
      </c>
      <c r="D985" s="145" t="s">
        <v>884</v>
      </c>
      <c r="E985" s="27">
        <v>10.197800000000001</v>
      </c>
      <c r="F985" s="28"/>
    </row>
    <row r="986" spans="1:6" x14ac:dyDescent="0.2">
      <c r="A986" s="142" t="s">
        <v>4927</v>
      </c>
      <c r="B986" s="143">
        <v>38525</v>
      </c>
      <c r="C986" s="144" t="s">
        <v>886</v>
      </c>
      <c r="D986" s="145" t="s">
        <v>884</v>
      </c>
      <c r="E986" s="27">
        <v>19.935099999999998</v>
      </c>
      <c r="F986" s="28"/>
    </row>
    <row r="987" spans="1:6" x14ac:dyDescent="0.2">
      <c r="A987" s="142" t="s">
        <v>4927</v>
      </c>
      <c r="B987" s="143">
        <v>38526</v>
      </c>
      <c r="C987" s="144" t="s">
        <v>887</v>
      </c>
      <c r="D987" s="145" t="s">
        <v>884</v>
      </c>
      <c r="E987" s="27">
        <v>10.6934</v>
      </c>
      <c r="F987" s="28"/>
    </row>
    <row r="988" spans="1:6" x14ac:dyDescent="0.2">
      <c r="A988" s="142" t="s">
        <v>4927</v>
      </c>
      <c r="B988" s="143">
        <v>38527</v>
      </c>
      <c r="C988" s="144" t="s">
        <v>888</v>
      </c>
      <c r="D988" s="145" t="s">
        <v>21</v>
      </c>
      <c r="E988" s="27">
        <v>21.671399999999998</v>
      </c>
      <c r="F988" s="28"/>
    </row>
    <row r="989" spans="1:6" x14ac:dyDescent="0.2">
      <c r="A989" s="142" t="s">
        <v>4927</v>
      </c>
      <c r="B989" s="143">
        <v>38528</v>
      </c>
      <c r="C989" s="144" t="s">
        <v>889</v>
      </c>
      <c r="D989" s="145" t="s">
        <v>21</v>
      </c>
      <c r="E989" s="27">
        <v>23.011900000000001</v>
      </c>
      <c r="F989" s="28"/>
    </row>
    <row r="990" spans="1:6" x14ac:dyDescent="0.2">
      <c r="A990" s="142" t="s">
        <v>4927</v>
      </c>
      <c r="B990" s="143">
        <v>38529</v>
      </c>
      <c r="C990" s="144" t="s">
        <v>890</v>
      </c>
      <c r="D990" s="145" t="s">
        <v>21</v>
      </c>
      <c r="E990" s="27">
        <v>10.355600000000001</v>
      </c>
      <c r="F990" s="28"/>
    </row>
    <row r="991" spans="1:6" x14ac:dyDescent="0.2">
      <c r="A991" s="142" t="s">
        <v>4927</v>
      </c>
      <c r="B991" s="143">
        <v>38531</v>
      </c>
      <c r="C991" s="144" t="s">
        <v>891</v>
      </c>
      <c r="D991" s="145" t="s">
        <v>21</v>
      </c>
      <c r="E991" s="27">
        <v>9.1959</v>
      </c>
      <c r="F991" s="28"/>
    </row>
    <row r="992" spans="1:6" x14ac:dyDescent="0.2">
      <c r="A992" s="142" t="s">
        <v>4927</v>
      </c>
      <c r="B992" s="143">
        <v>38533</v>
      </c>
      <c r="C992" s="144" t="s">
        <v>892</v>
      </c>
      <c r="D992" s="145" t="s">
        <v>21</v>
      </c>
      <c r="E992" s="27">
        <v>5.9446000000000003</v>
      </c>
      <c r="F992" s="28"/>
    </row>
    <row r="993" spans="1:6" x14ac:dyDescent="0.2">
      <c r="A993" s="142" t="s">
        <v>4927</v>
      </c>
      <c r="B993" s="143">
        <v>38534</v>
      </c>
      <c r="C993" s="144" t="s">
        <v>893</v>
      </c>
      <c r="D993" s="145" t="s">
        <v>21</v>
      </c>
      <c r="E993" s="27">
        <v>5.5911</v>
      </c>
      <c r="F993" s="28"/>
    </row>
    <row r="994" spans="1:6" x14ac:dyDescent="0.2">
      <c r="A994" s="142" t="s">
        <v>4927</v>
      </c>
      <c r="B994" s="143">
        <v>38535</v>
      </c>
      <c r="C994" s="144" t="s">
        <v>894</v>
      </c>
      <c r="D994" s="145" t="s">
        <v>21</v>
      </c>
      <c r="E994" s="27">
        <v>13.35</v>
      </c>
      <c r="F994" s="28"/>
    </row>
    <row r="995" spans="1:6" x14ac:dyDescent="0.2">
      <c r="A995" s="142" t="s">
        <v>4927</v>
      </c>
      <c r="B995" s="143">
        <v>38536</v>
      </c>
      <c r="C995" s="144" t="s">
        <v>895</v>
      </c>
      <c r="D995" s="145" t="s">
        <v>21</v>
      </c>
      <c r="E995" s="27">
        <v>5.8925000000000001</v>
      </c>
      <c r="F995" s="28"/>
    </row>
    <row r="996" spans="1:6" x14ac:dyDescent="0.2">
      <c r="A996" s="142" t="s">
        <v>4927</v>
      </c>
      <c r="B996" s="143">
        <v>38537</v>
      </c>
      <c r="C996" s="144" t="s">
        <v>896</v>
      </c>
      <c r="D996" s="145" t="s">
        <v>21</v>
      </c>
      <c r="E996" s="27">
        <v>17.397300000000001</v>
      </c>
      <c r="F996" s="28"/>
    </row>
    <row r="997" spans="1:6" x14ac:dyDescent="0.2">
      <c r="A997" s="142" t="s">
        <v>4927</v>
      </c>
      <c r="B997" s="143">
        <v>38538</v>
      </c>
      <c r="C997" s="144" t="s">
        <v>897</v>
      </c>
      <c r="D997" s="145" t="s">
        <v>21</v>
      </c>
      <c r="E997" s="27">
        <v>11.411300000000001</v>
      </c>
      <c r="F997" s="28"/>
    </row>
    <row r="998" spans="1:6" x14ac:dyDescent="0.2">
      <c r="A998" s="142" t="s">
        <v>4927</v>
      </c>
      <c r="B998" s="143">
        <v>38540</v>
      </c>
      <c r="C998" s="144" t="s">
        <v>898</v>
      </c>
      <c r="D998" s="145" t="s">
        <v>21</v>
      </c>
      <c r="E998" s="27">
        <v>27.753900000000002</v>
      </c>
      <c r="F998" s="28"/>
    </row>
    <row r="999" spans="1:6" x14ac:dyDescent="0.2">
      <c r="A999" s="142" t="s">
        <v>4927</v>
      </c>
      <c r="B999" s="143">
        <v>38543</v>
      </c>
      <c r="C999" s="144" t="s">
        <v>899</v>
      </c>
      <c r="D999" s="145" t="s">
        <v>21</v>
      </c>
      <c r="E999" s="27">
        <v>26.3</v>
      </c>
      <c r="F999" s="28"/>
    </row>
    <row r="1000" spans="1:6" x14ac:dyDescent="0.2">
      <c r="A1000" s="142" t="s">
        <v>4927</v>
      </c>
      <c r="B1000" s="143">
        <v>38545</v>
      </c>
      <c r="C1000" s="144" t="s">
        <v>900</v>
      </c>
      <c r="D1000" s="145" t="s">
        <v>21</v>
      </c>
      <c r="E1000" s="27">
        <v>35.470500000000001</v>
      </c>
      <c r="F1000" s="28"/>
    </row>
    <row r="1001" spans="1:6" x14ac:dyDescent="0.2">
      <c r="A1001" s="142" t="s">
        <v>4927</v>
      </c>
      <c r="B1001" s="143">
        <v>38546</v>
      </c>
      <c r="C1001" s="144" t="s">
        <v>901</v>
      </c>
      <c r="D1001" s="145" t="s">
        <v>21</v>
      </c>
      <c r="E1001" s="27">
        <v>34.4392</v>
      </c>
      <c r="F1001" s="28"/>
    </row>
    <row r="1002" spans="1:6" x14ac:dyDescent="0.2">
      <c r="A1002" s="142" t="s">
        <v>4927</v>
      </c>
      <c r="B1002" s="143">
        <v>38547</v>
      </c>
      <c r="C1002" s="144" t="s">
        <v>902</v>
      </c>
      <c r="D1002" s="145" t="s">
        <v>21</v>
      </c>
      <c r="E1002" s="27">
        <v>35.18</v>
      </c>
      <c r="F1002" s="28"/>
    </row>
    <row r="1003" spans="1:6" x14ac:dyDescent="0.2">
      <c r="A1003" s="142" t="s">
        <v>4927</v>
      </c>
      <c r="B1003" s="143">
        <v>38548</v>
      </c>
      <c r="C1003" s="144" t="s">
        <v>903</v>
      </c>
      <c r="D1003" s="145" t="s">
        <v>21</v>
      </c>
      <c r="E1003" s="27">
        <v>25.944400000000002</v>
      </c>
      <c r="F1003" s="28"/>
    </row>
    <row r="1004" spans="1:6" x14ac:dyDescent="0.2">
      <c r="A1004" s="142" t="s">
        <v>4927</v>
      </c>
      <c r="B1004" s="143">
        <v>38550</v>
      </c>
      <c r="C1004" s="144" t="s">
        <v>904</v>
      </c>
      <c r="D1004" s="145" t="s">
        <v>170</v>
      </c>
      <c r="E1004" s="27">
        <v>3.4163000000000001</v>
      </c>
      <c r="F1004" s="28"/>
    </row>
    <row r="1005" spans="1:6" x14ac:dyDescent="0.2">
      <c r="A1005" s="142" t="s">
        <v>4927</v>
      </c>
      <c r="B1005" s="143">
        <v>38552</v>
      </c>
      <c r="C1005" s="144" t="s">
        <v>905</v>
      </c>
      <c r="D1005" s="145" t="s">
        <v>170</v>
      </c>
      <c r="E1005" s="27">
        <v>22.971399999999999</v>
      </c>
      <c r="F1005" s="28"/>
    </row>
    <row r="1006" spans="1:6" x14ac:dyDescent="0.2">
      <c r="A1006" s="142" t="s">
        <v>4927</v>
      </c>
      <c r="B1006" s="143">
        <v>38554</v>
      </c>
      <c r="C1006" s="144" t="s">
        <v>906</v>
      </c>
      <c r="D1006" s="145" t="s">
        <v>170</v>
      </c>
      <c r="E1006" s="27">
        <v>5.5444000000000004</v>
      </c>
      <c r="F1006" s="28"/>
    </row>
    <row r="1007" spans="1:6" x14ac:dyDescent="0.2">
      <c r="A1007" s="142" t="s">
        <v>4927</v>
      </c>
      <c r="B1007" s="143">
        <v>38555</v>
      </c>
      <c r="C1007" s="144" t="s">
        <v>907</v>
      </c>
      <c r="D1007" s="145" t="s">
        <v>58</v>
      </c>
      <c r="E1007" s="27">
        <v>163.66669999999999</v>
      </c>
      <c r="F1007" s="28"/>
    </row>
    <row r="1008" spans="1:6" x14ac:dyDescent="0.2">
      <c r="A1008" s="142" t="s">
        <v>4927</v>
      </c>
      <c r="B1008" s="143">
        <v>38556</v>
      </c>
      <c r="C1008" s="144" t="s">
        <v>908</v>
      </c>
      <c r="D1008" s="145" t="s">
        <v>58</v>
      </c>
      <c r="E1008" s="27">
        <v>68.411699999999996</v>
      </c>
      <c r="F1008" s="28"/>
    </row>
    <row r="1009" spans="1:6" x14ac:dyDescent="0.2">
      <c r="A1009" s="142" t="s">
        <v>4927</v>
      </c>
      <c r="B1009" s="143">
        <v>38557</v>
      </c>
      <c r="C1009" s="144" t="s">
        <v>909</v>
      </c>
      <c r="D1009" s="145" t="s">
        <v>58</v>
      </c>
      <c r="E1009" s="27">
        <v>131.821</v>
      </c>
      <c r="F1009" s="28"/>
    </row>
    <row r="1010" spans="1:6" x14ac:dyDescent="0.2">
      <c r="A1010" s="142" t="s">
        <v>4927</v>
      </c>
      <c r="B1010" s="143">
        <v>38561</v>
      </c>
      <c r="C1010" s="144" t="s">
        <v>910</v>
      </c>
      <c r="D1010" s="145" t="s">
        <v>21</v>
      </c>
      <c r="E1010" s="27">
        <v>15.6417</v>
      </c>
      <c r="F1010" s="28"/>
    </row>
    <row r="1011" spans="1:6" x14ac:dyDescent="0.2">
      <c r="A1011" s="142" t="s">
        <v>4927</v>
      </c>
      <c r="B1011" s="143">
        <v>38562</v>
      </c>
      <c r="C1011" s="144" t="s">
        <v>911</v>
      </c>
      <c r="D1011" s="145" t="s">
        <v>21</v>
      </c>
      <c r="E1011" s="27">
        <v>45.45</v>
      </c>
      <c r="F1011" s="28"/>
    </row>
    <row r="1012" spans="1:6" x14ac:dyDescent="0.2">
      <c r="A1012" s="142" t="s">
        <v>4927</v>
      </c>
      <c r="B1012" s="143">
        <v>38563</v>
      </c>
      <c r="C1012" s="144" t="s">
        <v>912</v>
      </c>
      <c r="D1012" s="145" t="s">
        <v>21</v>
      </c>
      <c r="E1012" s="27">
        <v>41.4375</v>
      </c>
      <c r="F1012" s="28"/>
    </row>
    <row r="1013" spans="1:6" x14ac:dyDescent="0.2">
      <c r="A1013" s="142" t="s">
        <v>4927</v>
      </c>
      <c r="B1013" s="143">
        <v>38564</v>
      </c>
      <c r="C1013" s="144" t="s">
        <v>913</v>
      </c>
      <c r="D1013" s="145" t="s">
        <v>21</v>
      </c>
      <c r="E1013" s="27">
        <v>39.9</v>
      </c>
      <c r="F1013" s="28"/>
    </row>
    <row r="1014" spans="1:6" x14ac:dyDescent="0.2">
      <c r="A1014" s="142" t="s">
        <v>4927</v>
      </c>
      <c r="B1014" s="143">
        <v>38565</v>
      </c>
      <c r="C1014" s="144" t="s">
        <v>914</v>
      </c>
      <c r="D1014" s="145" t="s">
        <v>21</v>
      </c>
      <c r="E1014" s="27">
        <v>55.9375</v>
      </c>
      <c r="F1014" s="28"/>
    </row>
    <row r="1015" spans="1:6" x14ac:dyDescent="0.2">
      <c r="A1015" s="142" t="s">
        <v>4927</v>
      </c>
      <c r="B1015" s="143">
        <v>38566</v>
      </c>
      <c r="C1015" s="144" t="s">
        <v>915</v>
      </c>
      <c r="D1015" s="145" t="s">
        <v>21</v>
      </c>
      <c r="E1015" s="27">
        <v>115.26</v>
      </c>
      <c r="F1015" s="28"/>
    </row>
    <row r="1016" spans="1:6" x14ac:dyDescent="0.2">
      <c r="A1016" s="142" t="s">
        <v>4927</v>
      </c>
      <c r="B1016" s="143">
        <v>38567</v>
      </c>
      <c r="C1016" s="144" t="s">
        <v>916</v>
      </c>
      <c r="D1016" s="145" t="s">
        <v>21</v>
      </c>
      <c r="E1016" s="27">
        <v>13.621600000000001</v>
      </c>
      <c r="F1016" s="28"/>
    </row>
    <row r="1017" spans="1:6" x14ac:dyDescent="0.2">
      <c r="A1017" s="142" t="s">
        <v>4927</v>
      </c>
      <c r="B1017" s="143">
        <v>38568</v>
      </c>
      <c r="C1017" s="144" t="s">
        <v>917</v>
      </c>
      <c r="D1017" s="145" t="s">
        <v>21</v>
      </c>
      <c r="E1017" s="27">
        <v>11.3393</v>
      </c>
      <c r="F1017" s="28"/>
    </row>
    <row r="1018" spans="1:6" x14ac:dyDescent="0.2">
      <c r="A1018" s="142" t="s">
        <v>4927</v>
      </c>
      <c r="B1018" s="143">
        <v>38569</v>
      </c>
      <c r="C1018" s="144" t="s">
        <v>918</v>
      </c>
      <c r="D1018" s="145" t="s">
        <v>21</v>
      </c>
      <c r="E1018" s="27">
        <v>16.195399999999999</v>
      </c>
      <c r="F1018" s="28"/>
    </row>
    <row r="1019" spans="1:6" x14ac:dyDescent="0.2">
      <c r="A1019" s="142" t="s">
        <v>4927</v>
      </c>
      <c r="B1019" s="143">
        <v>38570</v>
      </c>
      <c r="C1019" s="144" t="s">
        <v>919</v>
      </c>
      <c r="D1019" s="145" t="s">
        <v>21</v>
      </c>
      <c r="E1019" s="27">
        <v>0.73450000000000004</v>
      </c>
      <c r="F1019" s="28"/>
    </row>
    <row r="1020" spans="1:6" x14ac:dyDescent="0.2">
      <c r="A1020" s="142" t="s">
        <v>4927</v>
      </c>
      <c r="B1020" s="143">
        <v>38571</v>
      </c>
      <c r="C1020" s="144" t="s">
        <v>920</v>
      </c>
      <c r="D1020" s="145" t="s">
        <v>884</v>
      </c>
      <c r="E1020" s="27">
        <v>9.2608999999999995</v>
      </c>
      <c r="F1020" s="28"/>
    </row>
    <row r="1021" spans="1:6" x14ac:dyDescent="0.2">
      <c r="A1021" s="142" t="s">
        <v>4927</v>
      </c>
      <c r="B1021" s="143">
        <v>38572</v>
      </c>
      <c r="C1021" s="144" t="s">
        <v>921</v>
      </c>
      <c r="D1021" s="145" t="s">
        <v>884</v>
      </c>
      <c r="E1021" s="27">
        <v>11.209</v>
      </c>
      <c r="F1021" s="28"/>
    </row>
    <row r="1022" spans="1:6" x14ac:dyDescent="0.2">
      <c r="A1022" s="142" t="s">
        <v>4927</v>
      </c>
      <c r="B1022" s="143">
        <v>38573</v>
      </c>
      <c r="C1022" s="144" t="s">
        <v>922</v>
      </c>
      <c r="D1022" s="145" t="s">
        <v>884</v>
      </c>
      <c r="E1022" s="27">
        <v>8.7949999999999999</v>
      </c>
      <c r="F1022" s="28"/>
    </row>
    <row r="1023" spans="1:6" x14ac:dyDescent="0.2">
      <c r="A1023" s="142" t="s">
        <v>4927</v>
      </c>
      <c r="B1023" s="143">
        <v>38574</v>
      </c>
      <c r="C1023" s="144" t="s">
        <v>923</v>
      </c>
      <c r="D1023" s="145" t="s">
        <v>884</v>
      </c>
      <c r="E1023" s="27">
        <v>19.9998</v>
      </c>
      <c r="F1023" s="28"/>
    </row>
    <row r="1024" spans="1:6" x14ac:dyDescent="0.2">
      <c r="A1024" s="142" t="s">
        <v>4927</v>
      </c>
      <c r="B1024" s="143">
        <v>38575</v>
      </c>
      <c r="C1024" s="144" t="s">
        <v>924</v>
      </c>
      <c r="D1024" s="145" t="s">
        <v>21</v>
      </c>
      <c r="E1024" s="27">
        <v>6.7874999999999996</v>
      </c>
      <c r="F1024" s="28"/>
    </row>
    <row r="1025" spans="1:6" x14ac:dyDescent="0.2">
      <c r="A1025" s="142" t="s">
        <v>4927</v>
      </c>
      <c r="B1025" s="143">
        <v>38576</v>
      </c>
      <c r="C1025" s="144" t="s">
        <v>925</v>
      </c>
      <c r="D1025" s="145" t="s">
        <v>21</v>
      </c>
      <c r="E1025" s="27">
        <v>7.3357000000000001</v>
      </c>
      <c r="F1025" s="28"/>
    </row>
    <row r="1026" spans="1:6" x14ac:dyDescent="0.2">
      <c r="A1026" s="142" t="s">
        <v>4927</v>
      </c>
      <c r="B1026" s="143">
        <v>38577</v>
      </c>
      <c r="C1026" s="144" t="s">
        <v>926</v>
      </c>
      <c r="D1026" s="145" t="s">
        <v>21</v>
      </c>
      <c r="E1026" s="27">
        <v>11.642899999999999</v>
      </c>
      <c r="F1026" s="28"/>
    </row>
    <row r="1027" spans="1:6" x14ac:dyDescent="0.2">
      <c r="A1027" s="142" t="s">
        <v>4927</v>
      </c>
      <c r="B1027" s="143">
        <v>38578</v>
      </c>
      <c r="C1027" s="144" t="s">
        <v>927</v>
      </c>
      <c r="D1027" s="145" t="s">
        <v>21</v>
      </c>
      <c r="E1027" s="27">
        <v>6.6624999999999996</v>
      </c>
      <c r="F1027" s="28"/>
    </row>
    <row r="1028" spans="1:6" x14ac:dyDescent="0.2">
      <c r="A1028" s="142" t="s">
        <v>4927</v>
      </c>
      <c r="B1028" s="143">
        <v>38579</v>
      </c>
      <c r="C1028" s="144" t="s">
        <v>928</v>
      </c>
      <c r="D1028" s="145" t="s">
        <v>21</v>
      </c>
      <c r="E1028" s="27">
        <v>0.87</v>
      </c>
      <c r="F1028" s="28"/>
    </row>
    <row r="1029" spans="1:6" x14ac:dyDescent="0.2">
      <c r="A1029" s="142" t="s">
        <v>4927</v>
      </c>
      <c r="B1029" s="143">
        <v>38580</v>
      </c>
      <c r="C1029" s="144" t="s">
        <v>929</v>
      </c>
      <c r="D1029" s="145" t="s">
        <v>21</v>
      </c>
      <c r="E1029" s="27">
        <v>8.5984999999999996</v>
      </c>
      <c r="F1029" s="28"/>
    </row>
    <row r="1030" spans="1:6" x14ac:dyDescent="0.2">
      <c r="A1030" s="142" t="s">
        <v>4927</v>
      </c>
      <c r="B1030" s="143">
        <v>38581</v>
      </c>
      <c r="C1030" s="144" t="s">
        <v>930</v>
      </c>
      <c r="D1030" s="145" t="s">
        <v>21</v>
      </c>
      <c r="E1030" s="27">
        <v>14.25</v>
      </c>
      <c r="F1030" s="28"/>
    </row>
    <row r="1031" spans="1:6" x14ac:dyDescent="0.2">
      <c r="A1031" s="142" t="s">
        <v>4927</v>
      </c>
      <c r="B1031" s="143">
        <v>38587</v>
      </c>
      <c r="C1031" s="144" t="s">
        <v>931</v>
      </c>
      <c r="D1031" s="145" t="s">
        <v>21</v>
      </c>
      <c r="E1031" s="27">
        <v>23.232199999999999</v>
      </c>
      <c r="F1031" s="28"/>
    </row>
    <row r="1032" spans="1:6" x14ac:dyDescent="0.2">
      <c r="A1032" s="142" t="s">
        <v>4927</v>
      </c>
      <c r="B1032" s="143">
        <v>38588</v>
      </c>
      <c r="C1032" s="144" t="s">
        <v>932</v>
      </c>
      <c r="D1032" s="145" t="s">
        <v>21</v>
      </c>
      <c r="E1032" s="27">
        <v>23.741700000000002</v>
      </c>
      <c r="F1032" s="28"/>
    </row>
    <row r="1033" spans="1:6" x14ac:dyDescent="0.2">
      <c r="A1033" s="142" t="s">
        <v>4927</v>
      </c>
      <c r="B1033" s="143">
        <v>38590</v>
      </c>
      <c r="C1033" s="144" t="s">
        <v>933</v>
      </c>
      <c r="D1033" s="145" t="s">
        <v>170</v>
      </c>
      <c r="E1033" s="27">
        <v>50.627899999999997</v>
      </c>
      <c r="F1033" s="28"/>
    </row>
    <row r="1034" spans="1:6" x14ac:dyDescent="0.2">
      <c r="A1034" s="142" t="s">
        <v>4927</v>
      </c>
      <c r="B1034" s="143">
        <v>38593</v>
      </c>
      <c r="C1034" s="144" t="s">
        <v>934</v>
      </c>
      <c r="D1034" s="145" t="s">
        <v>21</v>
      </c>
      <c r="E1034" s="27">
        <v>25.532299999999999</v>
      </c>
      <c r="F1034" s="28"/>
    </row>
    <row r="1035" spans="1:6" x14ac:dyDescent="0.2">
      <c r="A1035" s="142" t="s">
        <v>4927</v>
      </c>
      <c r="B1035" s="143">
        <v>38594</v>
      </c>
      <c r="C1035" s="144" t="s">
        <v>935</v>
      </c>
      <c r="D1035" s="145" t="s">
        <v>21</v>
      </c>
      <c r="E1035" s="27">
        <v>13.933299999999999</v>
      </c>
      <c r="F1035" s="28"/>
    </row>
    <row r="1036" spans="1:6" x14ac:dyDescent="0.2">
      <c r="A1036" s="142" t="s">
        <v>4927</v>
      </c>
      <c r="B1036" s="143">
        <v>38595</v>
      </c>
      <c r="C1036" s="144" t="s">
        <v>936</v>
      </c>
      <c r="D1036" s="145" t="s">
        <v>21</v>
      </c>
      <c r="E1036" s="27">
        <v>24.626200000000001</v>
      </c>
      <c r="F1036" s="28"/>
    </row>
    <row r="1037" spans="1:6" x14ac:dyDescent="0.2">
      <c r="A1037" s="142" t="s">
        <v>4927</v>
      </c>
      <c r="B1037" s="143">
        <v>38596</v>
      </c>
      <c r="C1037" s="144" t="s">
        <v>937</v>
      </c>
      <c r="D1037" s="145" t="s">
        <v>21</v>
      </c>
      <c r="E1037" s="27">
        <v>26.146799999999999</v>
      </c>
      <c r="F1037" s="28"/>
    </row>
    <row r="1038" spans="1:6" x14ac:dyDescent="0.2">
      <c r="A1038" s="142" t="s">
        <v>4927</v>
      </c>
      <c r="B1038" s="143">
        <v>38597</v>
      </c>
      <c r="C1038" s="144" t="s">
        <v>938</v>
      </c>
      <c r="D1038" s="145" t="s">
        <v>21</v>
      </c>
      <c r="E1038" s="27">
        <v>24.199000000000002</v>
      </c>
      <c r="F1038" s="28"/>
    </row>
    <row r="1039" spans="1:6" x14ac:dyDescent="0.2">
      <c r="A1039" s="142" t="s">
        <v>4927</v>
      </c>
      <c r="B1039" s="143">
        <v>38598</v>
      </c>
      <c r="C1039" s="144" t="s">
        <v>939</v>
      </c>
      <c r="D1039" s="145" t="s">
        <v>21</v>
      </c>
      <c r="E1039" s="27">
        <v>26.472100000000001</v>
      </c>
      <c r="F1039" s="28"/>
    </row>
    <row r="1040" spans="1:6" x14ac:dyDescent="0.2">
      <c r="A1040" s="142" t="s">
        <v>4927</v>
      </c>
      <c r="B1040" s="143">
        <v>38599</v>
      </c>
      <c r="C1040" s="144" t="s">
        <v>940</v>
      </c>
      <c r="D1040" s="145" t="s">
        <v>21</v>
      </c>
      <c r="E1040" s="27">
        <v>142.5</v>
      </c>
      <c r="F1040" s="28"/>
    </row>
    <row r="1041" spans="1:6" x14ac:dyDescent="0.2">
      <c r="A1041" s="142" t="s">
        <v>4927</v>
      </c>
      <c r="B1041" s="143">
        <v>38600</v>
      </c>
      <c r="C1041" s="144" t="s">
        <v>941</v>
      </c>
      <c r="D1041" s="145" t="s">
        <v>21</v>
      </c>
      <c r="E1041" s="27">
        <v>135</v>
      </c>
      <c r="F1041" s="28"/>
    </row>
    <row r="1042" spans="1:6" x14ac:dyDescent="0.2">
      <c r="A1042" s="142" t="s">
        <v>4927</v>
      </c>
      <c r="B1042" s="143">
        <v>38601</v>
      </c>
      <c r="C1042" s="144" t="s">
        <v>942</v>
      </c>
      <c r="D1042" s="145" t="s">
        <v>21</v>
      </c>
      <c r="E1042" s="27">
        <v>137.70840000000001</v>
      </c>
      <c r="F1042" s="28"/>
    </row>
    <row r="1043" spans="1:6" x14ac:dyDescent="0.2">
      <c r="A1043" s="142" t="s">
        <v>4927</v>
      </c>
      <c r="B1043" s="143">
        <v>38602</v>
      </c>
      <c r="C1043" s="144" t="s">
        <v>943</v>
      </c>
      <c r="D1043" s="145" t="s">
        <v>21</v>
      </c>
      <c r="E1043" s="27">
        <v>138.58340000000001</v>
      </c>
      <c r="F1043" s="28"/>
    </row>
    <row r="1044" spans="1:6" x14ac:dyDescent="0.2">
      <c r="A1044" s="142" t="s">
        <v>4927</v>
      </c>
      <c r="B1044" s="143">
        <v>38603</v>
      </c>
      <c r="C1044" s="144" t="s">
        <v>944</v>
      </c>
      <c r="D1044" s="145" t="s">
        <v>21</v>
      </c>
      <c r="E1044" s="27">
        <v>137.72219999999999</v>
      </c>
      <c r="F1044" s="28"/>
    </row>
    <row r="1045" spans="1:6" x14ac:dyDescent="0.2">
      <c r="A1045" s="142" t="s">
        <v>4927</v>
      </c>
      <c r="B1045" s="143">
        <v>38604</v>
      </c>
      <c r="C1045" s="144" t="s">
        <v>945</v>
      </c>
      <c r="D1045" s="145" t="s">
        <v>21</v>
      </c>
      <c r="E1045" s="27">
        <v>91.333399999999997</v>
      </c>
      <c r="F1045" s="28"/>
    </row>
    <row r="1046" spans="1:6" x14ac:dyDescent="0.2">
      <c r="A1046" s="142" t="s">
        <v>4927</v>
      </c>
      <c r="B1046" s="143">
        <v>38605</v>
      </c>
      <c r="C1046" s="144" t="s">
        <v>946</v>
      </c>
      <c r="D1046" s="145" t="s">
        <v>21</v>
      </c>
      <c r="E1046" s="27">
        <v>134.54169999999999</v>
      </c>
      <c r="F1046" s="28"/>
    </row>
    <row r="1047" spans="1:6" x14ac:dyDescent="0.2">
      <c r="A1047" s="142" t="s">
        <v>4927</v>
      </c>
      <c r="B1047" s="143">
        <v>38606</v>
      </c>
      <c r="C1047" s="144" t="s">
        <v>947</v>
      </c>
      <c r="D1047" s="145" t="s">
        <v>21</v>
      </c>
      <c r="E1047" s="27">
        <v>137.63890000000001</v>
      </c>
      <c r="F1047" s="28"/>
    </row>
    <row r="1048" spans="1:6" x14ac:dyDescent="0.2">
      <c r="A1048" s="142" t="s">
        <v>4927</v>
      </c>
      <c r="B1048" s="143">
        <v>38607</v>
      </c>
      <c r="C1048" s="144" t="s">
        <v>948</v>
      </c>
      <c r="D1048" s="145" t="s">
        <v>21</v>
      </c>
      <c r="E1048" s="27">
        <v>129.3056</v>
      </c>
      <c r="F1048" s="28"/>
    </row>
    <row r="1049" spans="1:6" x14ac:dyDescent="0.2">
      <c r="A1049" s="142" t="s">
        <v>4927</v>
      </c>
      <c r="B1049" s="143">
        <v>38608</v>
      </c>
      <c r="C1049" s="144" t="s">
        <v>949</v>
      </c>
      <c r="D1049" s="145" t="s">
        <v>21</v>
      </c>
      <c r="E1049" s="27">
        <v>137.63890000000001</v>
      </c>
      <c r="F1049" s="28"/>
    </row>
    <row r="1050" spans="1:6" x14ac:dyDescent="0.2">
      <c r="A1050" s="142" t="s">
        <v>4927</v>
      </c>
      <c r="B1050" s="143">
        <v>38609</v>
      </c>
      <c r="C1050" s="144" t="s">
        <v>950</v>
      </c>
      <c r="D1050" s="145" t="s">
        <v>21</v>
      </c>
      <c r="E1050" s="27">
        <v>135</v>
      </c>
      <c r="F1050" s="28"/>
    </row>
    <row r="1051" spans="1:6" x14ac:dyDescent="0.2">
      <c r="A1051" s="142" t="s">
        <v>4927</v>
      </c>
      <c r="B1051" s="143">
        <v>38610</v>
      </c>
      <c r="C1051" s="144" t="s">
        <v>951</v>
      </c>
      <c r="D1051" s="145" t="s">
        <v>21</v>
      </c>
      <c r="E1051" s="27">
        <v>81.333399999999997</v>
      </c>
      <c r="F1051" s="28"/>
    </row>
    <row r="1052" spans="1:6" x14ac:dyDescent="0.2">
      <c r="A1052" s="142" t="s">
        <v>4927</v>
      </c>
      <c r="B1052" s="143">
        <v>38611</v>
      </c>
      <c r="C1052" s="144" t="s">
        <v>952</v>
      </c>
      <c r="D1052" s="145" t="s">
        <v>21</v>
      </c>
      <c r="E1052" s="27">
        <v>282.75</v>
      </c>
      <c r="F1052" s="28"/>
    </row>
    <row r="1053" spans="1:6" x14ac:dyDescent="0.2">
      <c r="A1053" s="142" t="s">
        <v>4927</v>
      </c>
      <c r="B1053" s="143">
        <v>38612</v>
      </c>
      <c r="C1053" s="144" t="s">
        <v>953</v>
      </c>
      <c r="D1053" s="145" t="s">
        <v>21</v>
      </c>
      <c r="E1053" s="27">
        <v>152</v>
      </c>
      <c r="F1053" s="28"/>
    </row>
    <row r="1054" spans="1:6" x14ac:dyDescent="0.2">
      <c r="A1054" s="142" t="s">
        <v>4927</v>
      </c>
      <c r="B1054" s="143">
        <v>38613</v>
      </c>
      <c r="C1054" s="144" t="s">
        <v>954</v>
      </c>
      <c r="D1054" s="145" t="s">
        <v>21</v>
      </c>
      <c r="E1054" s="27">
        <v>95.45</v>
      </c>
      <c r="F1054" s="28"/>
    </row>
    <row r="1055" spans="1:6" x14ac:dyDescent="0.2">
      <c r="A1055" s="142" t="s">
        <v>4927</v>
      </c>
      <c r="B1055" s="143">
        <v>38614</v>
      </c>
      <c r="C1055" s="144" t="s">
        <v>955</v>
      </c>
      <c r="D1055" s="145" t="s">
        <v>21</v>
      </c>
      <c r="E1055" s="27">
        <v>135.97219999999999</v>
      </c>
      <c r="F1055" s="28"/>
    </row>
    <row r="1056" spans="1:6" x14ac:dyDescent="0.2">
      <c r="A1056" s="142" t="s">
        <v>4927</v>
      </c>
      <c r="B1056" s="143">
        <v>38615</v>
      </c>
      <c r="C1056" s="144" t="s">
        <v>956</v>
      </c>
      <c r="D1056" s="145" t="s">
        <v>21</v>
      </c>
      <c r="E1056" s="27">
        <v>143.11109999999999</v>
      </c>
      <c r="F1056" s="28"/>
    </row>
    <row r="1057" spans="1:6" x14ac:dyDescent="0.2">
      <c r="A1057" s="142" t="s">
        <v>4927</v>
      </c>
      <c r="B1057" s="143">
        <v>38616</v>
      </c>
      <c r="C1057" s="144" t="s">
        <v>957</v>
      </c>
      <c r="D1057" s="145" t="s">
        <v>21</v>
      </c>
      <c r="E1057" s="27">
        <v>127.4333</v>
      </c>
      <c r="F1057" s="28"/>
    </row>
    <row r="1058" spans="1:6" x14ac:dyDescent="0.2">
      <c r="A1058" s="142" t="s">
        <v>4927</v>
      </c>
      <c r="B1058" s="143">
        <v>38617</v>
      </c>
      <c r="C1058" s="144" t="s">
        <v>958</v>
      </c>
      <c r="D1058" s="145" t="s">
        <v>21</v>
      </c>
      <c r="E1058" s="27">
        <v>116.79170000000001</v>
      </c>
      <c r="F1058" s="28"/>
    </row>
    <row r="1059" spans="1:6" x14ac:dyDescent="0.2">
      <c r="A1059" s="142" t="s">
        <v>4927</v>
      </c>
      <c r="B1059" s="143">
        <v>38618</v>
      </c>
      <c r="C1059" s="144" t="s">
        <v>959</v>
      </c>
      <c r="D1059" s="145" t="s">
        <v>21</v>
      </c>
      <c r="E1059" s="27">
        <v>150</v>
      </c>
      <c r="F1059" s="28"/>
    </row>
    <row r="1060" spans="1:6" x14ac:dyDescent="0.2">
      <c r="A1060" s="142" t="s">
        <v>4927</v>
      </c>
      <c r="B1060" s="143">
        <v>38619</v>
      </c>
      <c r="C1060" s="144" t="s">
        <v>960</v>
      </c>
      <c r="D1060" s="145" t="s">
        <v>21</v>
      </c>
      <c r="E1060" s="27">
        <v>116.7222</v>
      </c>
      <c r="F1060" s="28"/>
    </row>
    <row r="1061" spans="1:6" x14ac:dyDescent="0.2">
      <c r="A1061" s="142" t="s">
        <v>4927</v>
      </c>
      <c r="B1061" s="143">
        <v>38620</v>
      </c>
      <c r="C1061" s="144" t="s">
        <v>961</v>
      </c>
      <c r="D1061" s="145" t="s">
        <v>21</v>
      </c>
      <c r="E1061" s="27">
        <v>111</v>
      </c>
      <c r="F1061" s="28"/>
    </row>
    <row r="1062" spans="1:6" x14ac:dyDescent="0.2">
      <c r="A1062" s="142" t="s">
        <v>4927</v>
      </c>
      <c r="B1062" s="143">
        <v>38621</v>
      </c>
      <c r="C1062" s="144" t="s">
        <v>962</v>
      </c>
      <c r="D1062" s="145" t="s">
        <v>21</v>
      </c>
      <c r="E1062" s="27">
        <v>111</v>
      </c>
      <c r="F1062" s="28"/>
    </row>
    <row r="1063" spans="1:6" x14ac:dyDescent="0.2">
      <c r="A1063" s="142" t="s">
        <v>4927</v>
      </c>
      <c r="B1063" s="143">
        <v>38622</v>
      </c>
      <c r="C1063" s="144" t="s">
        <v>963</v>
      </c>
      <c r="D1063" s="145" t="s">
        <v>21</v>
      </c>
      <c r="E1063" s="27">
        <v>126.0556</v>
      </c>
      <c r="F1063" s="28"/>
    </row>
    <row r="1064" spans="1:6" x14ac:dyDescent="0.2">
      <c r="A1064" s="142" t="s">
        <v>4927</v>
      </c>
      <c r="B1064" s="143">
        <v>38623</v>
      </c>
      <c r="C1064" s="144" t="s">
        <v>964</v>
      </c>
      <c r="D1064" s="145" t="s">
        <v>21</v>
      </c>
      <c r="E1064" s="27">
        <v>99.25</v>
      </c>
      <c r="F1064" s="28"/>
    </row>
    <row r="1065" spans="1:6" x14ac:dyDescent="0.2">
      <c r="A1065" s="142" t="s">
        <v>4927</v>
      </c>
      <c r="B1065" s="143">
        <v>38624</v>
      </c>
      <c r="C1065" s="144" t="s">
        <v>965</v>
      </c>
      <c r="D1065" s="145" t="s">
        <v>21</v>
      </c>
      <c r="E1065" s="27">
        <v>111</v>
      </c>
      <c r="F1065" s="28"/>
    </row>
    <row r="1066" spans="1:6" x14ac:dyDescent="0.2">
      <c r="A1066" s="142" t="s">
        <v>4927</v>
      </c>
      <c r="B1066" s="143">
        <v>38625</v>
      </c>
      <c r="C1066" s="144" t="s">
        <v>966</v>
      </c>
      <c r="D1066" s="145" t="s">
        <v>21</v>
      </c>
      <c r="E1066" s="27">
        <v>80</v>
      </c>
      <c r="F1066" s="28"/>
    </row>
    <row r="1067" spans="1:6" x14ac:dyDescent="0.2">
      <c r="A1067" s="142" t="s">
        <v>4927</v>
      </c>
      <c r="B1067" s="143">
        <v>38626</v>
      </c>
      <c r="C1067" s="144" t="s">
        <v>967</v>
      </c>
      <c r="D1067" s="145" t="s">
        <v>21</v>
      </c>
      <c r="E1067" s="27">
        <v>111</v>
      </c>
      <c r="F1067" s="28"/>
    </row>
    <row r="1068" spans="1:6" x14ac:dyDescent="0.2">
      <c r="A1068" s="142" t="s">
        <v>4927</v>
      </c>
      <c r="B1068" s="143">
        <v>38627</v>
      </c>
      <c r="C1068" s="144" t="s">
        <v>968</v>
      </c>
      <c r="D1068" s="145" t="s">
        <v>21</v>
      </c>
      <c r="E1068" s="27">
        <v>123.0556</v>
      </c>
      <c r="F1068" s="28"/>
    </row>
    <row r="1069" spans="1:6" x14ac:dyDescent="0.2">
      <c r="A1069" s="142" t="s">
        <v>4927</v>
      </c>
      <c r="B1069" s="143">
        <v>38628</v>
      </c>
      <c r="C1069" s="144" t="s">
        <v>969</v>
      </c>
      <c r="D1069" s="145" t="s">
        <v>21</v>
      </c>
      <c r="E1069" s="27">
        <v>123.0556</v>
      </c>
      <c r="F1069" s="28"/>
    </row>
    <row r="1070" spans="1:6" x14ac:dyDescent="0.2">
      <c r="A1070" s="142" t="s">
        <v>4927</v>
      </c>
      <c r="B1070" s="143">
        <v>38629</v>
      </c>
      <c r="C1070" s="144" t="s">
        <v>970</v>
      </c>
      <c r="D1070" s="145" t="s">
        <v>21</v>
      </c>
      <c r="E1070" s="27">
        <v>111</v>
      </c>
      <c r="F1070" s="28"/>
    </row>
    <row r="1071" spans="1:6" x14ac:dyDescent="0.2">
      <c r="A1071" s="142" t="s">
        <v>4927</v>
      </c>
      <c r="B1071" s="143">
        <v>38630</v>
      </c>
      <c r="C1071" s="144" t="s">
        <v>971</v>
      </c>
      <c r="D1071" s="145" t="s">
        <v>21</v>
      </c>
      <c r="E1071" s="27">
        <v>120.5</v>
      </c>
      <c r="F1071" s="28"/>
    </row>
    <row r="1072" spans="1:6" x14ac:dyDescent="0.2">
      <c r="A1072" s="142" t="s">
        <v>4927</v>
      </c>
      <c r="B1072" s="143">
        <v>39000</v>
      </c>
      <c r="C1072" s="144" t="s">
        <v>409</v>
      </c>
      <c r="D1072" s="145"/>
      <c r="E1072" s="27" t="s">
        <v>3</v>
      </c>
      <c r="F1072" s="28"/>
    </row>
    <row r="1073" spans="1:6" x14ac:dyDescent="0.2">
      <c r="A1073" s="142" t="s">
        <v>4927</v>
      </c>
      <c r="B1073" s="143">
        <v>39005</v>
      </c>
      <c r="C1073" s="144" t="s">
        <v>972</v>
      </c>
      <c r="D1073" s="145" t="s">
        <v>5</v>
      </c>
      <c r="E1073" s="27">
        <v>8.2481000000000009</v>
      </c>
      <c r="F1073" s="28"/>
    </row>
    <row r="1074" spans="1:6" x14ac:dyDescent="0.2">
      <c r="A1074" s="142" t="s">
        <v>4927</v>
      </c>
      <c r="B1074" s="143">
        <v>39010</v>
      </c>
      <c r="C1074" s="144" t="s">
        <v>973</v>
      </c>
      <c r="D1074" s="145" t="s">
        <v>39</v>
      </c>
      <c r="E1074" s="27">
        <v>36.619</v>
      </c>
      <c r="F1074" s="28"/>
    </row>
    <row r="1075" spans="1:6" x14ac:dyDescent="0.2">
      <c r="A1075" s="142" t="s">
        <v>4927</v>
      </c>
      <c r="B1075" s="143">
        <v>39020</v>
      </c>
      <c r="C1075" s="144" t="s">
        <v>974</v>
      </c>
      <c r="D1075" s="145" t="s">
        <v>39</v>
      </c>
      <c r="E1075" s="27">
        <v>4.4000000000000004</v>
      </c>
      <c r="F1075" s="28"/>
    </row>
    <row r="1076" spans="1:6" x14ac:dyDescent="0.2">
      <c r="A1076" s="142" t="s">
        <v>4927</v>
      </c>
      <c r="B1076" s="143">
        <v>39024</v>
      </c>
      <c r="C1076" s="144" t="s">
        <v>975</v>
      </c>
      <c r="D1076" s="145" t="s">
        <v>170</v>
      </c>
      <c r="E1076" s="27">
        <v>3.7115999999999998</v>
      </c>
      <c r="F1076" s="28"/>
    </row>
    <row r="1077" spans="1:6" x14ac:dyDescent="0.2">
      <c r="A1077" s="142" t="s">
        <v>4927</v>
      </c>
      <c r="B1077" s="143">
        <v>39025</v>
      </c>
      <c r="C1077" s="144" t="s">
        <v>976</v>
      </c>
      <c r="D1077" s="145" t="s">
        <v>170</v>
      </c>
      <c r="E1077" s="27">
        <v>5.1504000000000003</v>
      </c>
      <c r="F1077" s="28"/>
    </row>
    <row r="1078" spans="1:6" x14ac:dyDescent="0.2">
      <c r="A1078" s="142" t="s">
        <v>4927</v>
      </c>
      <c r="B1078" s="143">
        <v>39030</v>
      </c>
      <c r="C1078" s="144" t="s">
        <v>977</v>
      </c>
      <c r="D1078" s="145" t="s">
        <v>39</v>
      </c>
      <c r="E1078" s="27">
        <v>7.2184999999999997</v>
      </c>
      <c r="F1078" s="28"/>
    </row>
    <row r="1079" spans="1:6" x14ac:dyDescent="0.2">
      <c r="A1079" s="142" t="s">
        <v>4927</v>
      </c>
      <c r="B1079" s="143">
        <v>39031</v>
      </c>
      <c r="C1079" s="144" t="s">
        <v>978</v>
      </c>
      <c r="D1079" s="145" t="s">
        <v>168</v>
      </c>
      <c r="E1079" s="27">
        <v>14.145799999999999</v>
      </c>
      <c r="F1079" s="28"/>
    </row>
    <row r="1080" spans="1:6" x14ac:dyDescent="0.2">
      <c r="A1080" s="142" t="s">
        <v>4927</v>
      </c>
      <c r="B1080" s="143">
        <v>39032</v>
      </c>
      <c r="C1080" s="144" t="s">
        <v>979</v>
      </c>
      <c r="D1080" s="145" t="s">
        <v>168</v>
      </c>
      <c r="E1080" s="27">
        <v>35.647500000000001</v>
      </c>
      <c r="F1080" s="28"/>
    </row>
    <row r="1081" spans="1:6" x14ac:dyDescent="0.2">
      <c r="A1081" s="142" t="s">
        <v>4927</v>
      </c>
      <c r="B1081" s="143">
        <v>39033</v>
      </c>
      <c r="C1081" s="144" t="s">
        <v>980</v>
      </c>
      <c r="D1081" s="145" t="s">
        <v>168</v>
      </c>
      <c r="E1081" s="27">
        <v>43.795499999999997</v>
      </c>
      <c r="F1081" s="28"/>
    </row>
    <row r="1082" spans="1:6" x14ac:dyDescent="0.2">
      <c r="A1082" s="142" t="s">
        <v>4927</v>
      </c>
      <c r="B1082" s="143">
        <v>39046</v>
      </c>
      <c r="C1082" s="144" t="s">
        <v>981</v>
      </c>
      <c r="D1082" s="145" t="s">
        <v>457</v>
      </c>
      <c r="E1082" s="27">
        <v>397.86309999999997</v>
      </c>
      <c r="F1082" s="28"/>
    </row>
    <row r="1083" spans="1:6" x14ac:dyDescent="0.2">
      <c r="A1083" s="142" t="s">
        <v>4927</v>
      </c>
      <c r="B1083" s="143">
        <v>39050</v>
      </c>
      <c r="C1083" s="144" t="s">
        <v>982</v>
      </c>
      <c r="D1083" s="145" t="s">
        <v>39</v>
      </c>
      <c r="E1083" s="27">
        <v>1.4926999999999999</v>
      </c>
      <c r="F1083" s="28"/>
    </row>
    <row r="1084" spans="1:6" x14ac:dyDescent="0.2">
      <c r="A1084" s="142" t="s">
        <v>4927</v>
      </c>
      <c r="B1084" s="143">
        <v>39055</v>
      </c>
      <c r="C1084" s="144" t="s">
        <v>983</v>
      </c>
      <c r="D1084" s="145" t="s">
        <v>39</v>
      </c>
      <c r="E1084" s="27">
        <v>36.501199999999997</v>
      </c>
      <c r="F1084" s="28"/>
    </row>
    <row r="1085" spans="1:6" x14ac:dyDescent="0.2">
      <c r="A1085" s="142" t="s">
        <v>4927</v>
      </c>
      <c r="B1085" s="143">
        <v>39060</v>
      </c>
      <c r="C1085" s="144" t="s">
        <v>984</v>
      </c>
      <c r="D1085" s="145" t="s">
        <v>170</v>
      </c>
      <c r="E1085" s="27">
        <v>111.425</v>
      </c>
      <c r="F1085" s="28"/>
    </row>
    <row r="1086" spans="1:6" x14ac:dyDescent="0.2">
      <c r="A1086" s="142" t="s">
        <v>4927</v>
      </c>
      <c r="B1086" s="143">
        <v>39061</v>
      </c>
      <c r="C1086" s="144" t="s">
        <v>985</v>
      </c>
      <c r="D1086" s="145" t="s">
        <v>170</v>
      </c>
      <c r="E1086" s="27">
        <v>117.16670000000001</v>
      </c>
      <c r="F1086" s="28"/>
    </row>
    <row r="1087" spans="1:6" x14ac:dyDescent="0.2">
      <c r="A1087" s="142" t="s">
        <v>4927</v>
      </c>
      <c r="B1087" s="143">
        <v>39062</v>
      </c>
      <c r="C1087" s="144" t="s">
        <v>986</v>
      </c>
      <c r="D1087" s="145" t="s">
        <v>170</v>
      </c>
      <c r="E1087" s="27">
        <v>131.25</v>
      </c>
      <c r="F1087" s="28"/>
    </row>
    <row r="1088" spans="1:6" x14ac:dyDescent="0.2">
      <c r="A1088" s="142" t="s">
        <v>4927</v>
      </c>
      <c r="B1088" s="143">
        <v>45000</v>
      </c>
      <c r="C1088" s="144" t="s">
        <v>987</v>
      </c>
      <c r="D1088" s="145"/>
      <c r="E1088" s="27" t="s">
        <v>3</v>
      </c>
      <c r="F1088" s="28"/>
    </row>
    <row r="1089" spans="1:6" x14ac:dyDescent="0.2">
      <c r="A1089" s="142" t="s">
        <v>4927</v>
      </c>
      <c r="B1089" s="143">
        <v>45001</v>
      </c>
      <c r="C1089" s="144" t="s">
        <v>988</v>
      </c>
      <c r="D1089" s="145" t="s">
        <v>170</v>
      </c>
      <c r="E1089" s="27">
        <v>367.46</v>
      </c>
      <c r="F1089" s="28"/>
    </row>
    <row r="1090" spans="1:6" x14ac:dyDescent="0.2">
      <c r="A1090" s="142" t="s">
        <v>4927</v>
      </c>
      <c r="B1090" s="143">
        <v>45004</v>
      </c>
      <c r="C1090" s="144" t="s">
        <v>989</v>
      </c>
      <c r="D1090" s="145" t="s">
        <v>170</v>
      </c>
      <c r="E1090" s="27">
        <v>172.82499999999999</v>
      </c>
      <c r="F1090" s="28"/>
    </row>
    <row r="1091" spans="1:6" x14ac:dyDescent="0.2">
      <c r="A1091" s="142" t="s">
        <v>4927</v>
      </c>
      <c r="B1091" s="143">
        <v>45008</v>
      </c>
      <c r="C1091" s="144" t="s">
        <v>990</v>
      </c>
      <c r="D1091" s="145" t="s">
        <v>168</v>
      </c>
      <c r="E1091" s="27">
        <v>3.5762</v>
      </c>
      <c r="F1091" s="28"/>
    </row>
    <row r="1092" spans="1:6" x14ac:dyDescent="0.2">
      <c r="A1092" s="142" t="s">
        <v>4927</v>
      </c>
      <c r="B1092" s="143">
        <v>45010</v>
      </c>
      <c r="C1092" s="144" t="s">
        <v>991</v>
      </c>
      <c r="D1092" s="145" t="s">
        <v>168</v>
      </c>
      <c r="E1092" s="27">
        <v>6.7321</v>
      </c>
      <c r="F1092" s="28"/>
    </row>
    <row r="1093" spans="1:6" x14ac:dyDescent="0.2">
      <c r="A1093" s="142" t="s">
        <v>4927</v>
      </c>
      <c r="B1093" s="143">
        <v>45012</v>
      </c>
      <c r="C1093" s="144" t="s">
        <v>992</v>
      </c>
      <c r="D1093" s="145" t="s">
        <v>168</v>
      </c>
      <c r="E1093" s="27">
        <v>4.6345000000000001</v>
      </c>
      <c r="F1093" s="28"/>
    </row>
    <row r="1094" spans="1:6" x14ac:dyDescent="0.2">
      <c r="A1094" s="142" t="s">
        <v>4927</v>
      </c>
      <c r="B1094" s="143">
        <v>45013</v>
      </c>
      <c r="C1094" s="144" t="s">
        <v>993</v>
      </c>
      <c r="D1094" s="145" t="s">
        <v>168</v>
      </c>
      <c r="E1094" s="27">
        <v>7.1035000000000004</v>
      </c>
      <c r="F1094" s="28"/>
    </row>
    <row r="1095" spans="1:6" x14ac:dyDescent="0.2">
      <c r="A1095" s="142" t="s">
        <v>4927</v>
      </c>
      <c r="B1095" s="143">
        <v>45015</v>
      </c>
      <c r="C1095" s="144" t="s">
        <v>994</v>
      </c>
      <c r="D1095" s="145" t="s">
        <v>21</v>
      </c>
      <c r="E1095" s="27">
        <v>639.77750000000003</v>
      </c>
      <c r="F1095" s="28"/>
    </row>
    <row r="1096" spans="1:6" x14ac:dyDescent="0.2">
      <c r="A1096" s="142" t="s">
        <v>4927</v>
      </c>
      <c r="B1096" s="143">
        <v>45023</v>
      </c>
      <c r="C1096" s="144" t="s">
        <v>995</v>
      </c>
      <c r="D1096" s="145" t="s">
        <v>21</v>
      </c>
      <c r="E1096" s="27">
        <v>400.57139999999998</v>
      </c>
      <c r="F1096" s="28"/>
    </row>
    <row r="1097" spans="1:6" x14ac:dyDescent="0.2">
      <c r="A1097" s="142" t="s">
        <v>4927</v>
      </c>
      <c r="B1097" s="143">
        <v>45025</v>
      </c>
      <c r="C1097" s="144" t="s">
        <v>996</v>
      </c>
      <c r="D1097" s="145" t="s">
        <v>391</v>
      </c>
      <c r="E1097" s="27">
        <v>1565.0754999999999</v>
      </c>
      <c r="F1097" s="28"/>
    </row>
    <row r="1098" spans="1:6" x14ac:dyDescent="0.2">
      <c r="A1098" s="142" t="s">
        <v>4927</v>
      </c>
      <c r="B1098" s="143">
        <v>50000</v>
      </c>
      <c r="C1098" s="144" t="s">
        <v>997</v>
      </c>
      <c r="D1098" s="145"/>
      <c r="E1098" s="27" t="s">
        <v>3</v>
      </c>
      <c r="F1098" s="28"/>
    </row>
    <row r="1099" spans="1:6" x14ac:dyDescent="0.2">
      <c r="A1099" s="142" t="s">
        <v>4927</v>
      </c>
      <c r="B1099" s="143">
        <v>50008</v>
      </c>
      <c r="C1099" s="144" t="s">
        <v>998</v>
      </c>
      <c r="D1099" s="145" t="s">
        <v>21</v>
      </c>
      <c r="E1099" s="27">
        <v>559.66340000000002</v>
      </c>
      <c r="F1099" s="28"/>
    </row>
    <row r="1100" spans="1:6" x14ac:dyDescent="0.2">
      <c r="A1100" s="142" t="s">
        <v>4927</v>
      </c>
      <c r="B1100" s="143">
        <v>50009</v>
      </c>
      <c r="C1100" s="144" t="s">
        <v>999</v>
      </c>
      <c r="D1100" s="145" t="s">
        <v>21</v>
      </c>
      <c r="E1100" s="27">
        <v>355.76339999999999</v>
      </c>
      <c r="F1100" s="28"/>
    </row>
    <row r="1101" spans="1:6" x14ac:dyDescent="0.2">
      <c r="A1101" s="142" t="s">
        <v>4927</v>
      </c>
      <c r="B1101" s="143">
        <v>50010</v>
      </c>
      <c r="C1101" s="144" t="s">
        <v>1000</v>
      </c>
      <c r="D1101" s="145" t="s">
        <v>21</v>
      </c>
      <c r="E1101" s="27">
        <v>405.76440000000002</v>
      </c>
      <c r="F1101" s="28"/>
    </row>
    <row r="1102" spans="1:6" x14ac:dyDescent="0.2">
      <c r="A1102" s="142" t="s">
        <v>4927</v>
      </c>
      <c r="B1102" s="143">
        <v>50030</v>
      </c>
      <c r="C1102" s="144" t="s">
        <v>1001</v>
      </c>
      <c r="D1102" s="145" t="s">
        <v>21</v>
      </c>
      <c r="E1102" s="27">
        <v>561.78459999999995</v>
      </c>
      <c r="F1102" s="28"/>
    </row>
    <row r="1103" spans="1:6" x14ac:dyDescent="0.2">
      <c r="A1103" s="142" t="s">
        <v>4927</v>
      </c>
      <c r="B1103" s="143">
        <v>50031</v>
      </c>
      <c r="C1103" s="144" t="s">
        <v>1002</v>
      </c>
      <c r="D1103" s="145" t="s">
        <v>21</v>
      </c>
      <c r="E1103" s="27">
        <v>693.99680000000001</v>
      </c>
      <c r="F1103" s="28"/>
    </row>
    <row r="1104" spans="1:6" x14ac:dyDescent="0.2">
      <c r="A1104" s="142" t="s">
        <v>4927</v>
      </c>
      <c r="B1104" s="143">
        <v>50032</v>
      </c>
      <c r="C1104" s="144" t="s">
        <v>1003</v>
      </c>
      <c r="D1104" s="145" t="s">
        <v>21</v>
      </c>
      <c r="E1104" s="27">
        <v>745.7423</v>
      </c>
      <c r="F1104" s="28"/>
    </row>
    <row r="1105" spans="1:6" x14ac:dyDescent="0.2">
      <c r="A1105" s="142" t="s">
        <v>4927</v>
      </c>
      <c r="B1105" s="143">
        <v>50033</v>
      </c>
      <c r="C1105" s="144" t="s">
        <v>1004</v>
      </c>
      <c r="D1105" s="145" t="s">
        <v>21</v>
      </c>
      <c r="E1105" s="27">
        <v>877.79470000000003</v>
      </c>
      <c r="F1105" s="28"/>
    </row>
    <row r="1106" spans="1:6" x14ac:dyDescent="0.2">
      <c r="A1106" s="142" t="s">
        <v>4927</v>
      </c>
      <c r="B1106" s="143">
        <v>50800</v>
      </c>
      <c r="C1106" s="144" t="s">
        <v>1005</v>
      </c>
      <c r="D1106" s="145"/>
      <c r="E1106" s="27" t="s">
        <v>3</v>
      </c>
      <c r="F1106" s="28"/>
    </row>
    <row r="1107" spans="1:6" x14ac:dyDescent="0.2">
      <c r="A1107" s="142" t="s">
        <v>4927</v>
      </c>
      <c r="B1107" s="143">
        <v>50826</v>
      </c>
      <c r="C1107" s="144" t="s">
        <v>1006</v>
      </c>
      <c r="D1107" s="145" t="s">
        <v>21</v>
      </c>
      <c r="E1107" s="27">
        <v>726.22140000000002</v>
      </c>
      <c r="F1107" s="28"/>
    </row>
    <row r="1108" spans="1:6" x14ac:dyDescent="0.2">
      <c r="A1108" s="142" t="s">
        <v>4927</v>
      </c>
      <c r="B1108" s="143">
        <v>50827</v>
      </c>
      <c r="C1108" s="144" t="s">
        <v>1007</v>
      </c>
      <c r="D1108" s="145" t="s">
        <v>21</v>
      </c>
      <c r="E1108" s="27">
        <v>263.24200000000002</v>
      </c>
      <c r="F1108" s="28"/>
    </row>
    <row r="1109" spans="1:6" x14ac:dyDescent="0.2">
      <c r="A1109" s="142" t="s">
        <v>4927</v>
      </c>
      <c r="B1109" s="143">
        <v>50830</v>
      </c>
      <c r="C1109" s="144" t="s">
        <v>1008</v>
      </c>
      <c r="D1109" s="145" t="s">
        <v>21</v>
      </c>
      <c r="E1109" s="27">
        <v>37.503599999999999</v>
      </c>
      <c r="F1109" s="28"/>
    </row>
    <row r="1110" spans="1:6" x14ac:dyDescent="0.2">
      <c r="A1110" s="142" t="s">
        <v>4927</v>
      </c>
      <c r="B1110" s="143">
        <v>51200</v>
      </c>
      <c r="C1110" s="144" t="s">
        <v>1009</v>
      </c>
      <c r="D1110" s="145"/>
      <c r="E1110" s="27" t="s">
        <v>3</v>
      </c>
      <c r="F1110" s="28"/>
    </row>
    <row r="1111" spans="1:6" x14ac:dyDescent="0.2">
      <c r="A1111" s="142" t="s">
        <v>4927</v>
      </c>
      <c r="B1111" s="143">
        <v>51204</v>
      </c>
      <c r="C1111" s="144" t="s">
        <v>1010</v>
      </c>
      <c r="D1111" s="145" t="s">
        <v>21</v>
      </c>
      <c r="E1111" s="27">
        <v>17.214500000000001</v>
      </c>
      <c r="F1111" s="28"/>
    </row>
    <row r="1112" spans="1:6" x14ac:dyDescent="0.2">
      <c r="A1112" s="142" t="s">
        <v>4927</v>
      </c>
      <c r="B1112" s="143">
        <v>51212</v>
      </c>
      <c r="C1112" s="144" t="s">
        <v>1011</v>
      </c>
      <c r="D1112" s="145" t="s">
        <v>21</v>
      </c>
      <c r="E1112" s="27">
        <v>44.27</v>
      </c>
      <c r="F1112" s="28"/>
    </row>
    <row r="1113" spans="1:6" x14ac:dyDescent="0.2">
      <c r="A1113" s="142" t="s">
        <v>4927</v>
      </c>
      <c r="B1113" s="143">
        <v>51216</v>
      </c>
      <c r="C1113" s="144" t="s">
        <v>1012</v>
      </c>
      <c r="D1113" s="145" t="s">
        <v>21</v>
      </c>
      <c r="E1113" s="27">
        <v>223.65469999999999</v>
      </c>
      <c r="F1113" s="28"/>
    </row>
    <row r="1114" spans="1:6" x14ac:dyDescent="0.2">
      <c r="A1114" s="142" t="s">
        <v>4927</v>
      </c>
      <c r="B1114" s="143">
        <v>51222</v>
      </c>
      <c r="C1114" s="144" t="s">
        <v>1013</v>
      </c>
      <c r="D1114" s="145" t="s">
        <v>21</v>
      </c>
      <c r="E1114" s="27">
        <v>476.6798</v>
      </c>
      <c r="F1114" s="28"/>
    </row>
    <row r="1115" spans="1:6" x14ac:dyDescent="0.2">
      <c r="A1115" s="142" t="s">
        <v>4927</v>
      </c>
      <c r="B1115" s="143">
        <v>51228</v>
      </c>
      <c r="C1115" s="144" t="s">
        <v>1014</v>
      </c>
      <c r="D1115" s="145" t="s">
        <v>21</v>
      </c>
      <c r="E1115" s="27">
        <v>275.63630000000001</v>
      </c>
      <c r="F1115" s="28"/>
    </row>
    <row r="1116" spans="1:6" x14ac:dyDescent="0.2">
      <c r="A1116" s="142" t="s">
        <v>4927</v>
      </c>
      <c r="B1116" s="143">
        <v>51232</v>
      </c>
      <c r="C1116" s="144" t="s">
        <v>1015</v>
      </c>
      <c r="D1116" s="145" t="s">
        <v>21</v>
      </c>
      <c r="E1116" s="27">
        <v>532.17610000000002</v>
      </c>
      <c r="F1116" s="28"/>
    </row>
    <row r="1117" spans="1:6" x14ac:dyDescent="0.2">
      <c r="A1117" s="142" t="s">
        <v>4927</v>
      </c>
      <c r="B1117" s="143">
        <v>51239</v>
      </c>
      <c r="C1117" s="144" t="s">
        <v>1016</v>
      </c>
      <c r="D1117" s="145" t="s">
        <v>21</v>
      </c>
      <c r="E1117" s="27">
        <v>629.68820000000005</v>
      </c>
      <c r="F1117" s="28"/>
    </row>
    <row r="1118" spans="1:6" x14ac:dyDescent="0.2">
      <c r="A1118" s="142" t="s">
        <v>4927</v>
      </c>
      <c r="B1118" s="143">
        <v>51241</v>
      </c>
      <c r="C1118" s="144" t="s">
        <v>1017</v>
      </c>
      <c r="D1118" s="145" t="s">
        <v>21</v>
      </c>
      <c r="E1118" s="27">
        <v>1146.5693000000001</v>
      </c>
      <c r="F1118" s="28"/>
    </row>
    <row r="1119" spans="1:6" x14ac:dyDescent="0.2">
      <c r="A1119" s="142" t="s">
        <v>4927</v>
      </c>
      <c r="B1119" s="143">
        <v>51245</v>
      </c>
      <c r="C1119" s="144" t="s">
        <v>1018</v>
      </c>
      <c r="D1119" s="145" t="s">
        <v>21</v>
      </c>
      <c r="E1119" s="27">
        <v>284.78109999999998</v>
      </c>
      <c r="F1119" s="28"/>
    </row>
    <row r="1120" spans="1:6" x14ac:dyDescent="0.2">
      <c r="A1120" s="142" t="s">
        <v>4927</v>
      </c>
      <c r="B1120" s="143">
        <v>51250</v>
      </c>
      <c r="C1120" s="144" t="s">
        <v>1019</v>
      </c>
      <c r="D1120" s="145" t="s">
        <v>21</v>
      </c>
      <c r="E1120" s="27">
        <v>1178.5416</v>
      </c>
      <c r="F1120" s="28"/>
    </row>
    <row r="1121" spans="1:6" x14ac:dyDescent="0.2">
      <c r="A1121" s="142" t="s">
        <v>4927</v>
      </c>
      <c r="B1121" s="143">
        <v>51264</v>
      </c>
      <c r="C1121" s="144" t="s">
        <v>1020</v>
      </c>
      <c r="D1121" s="145" t="s">
        <v>21</v>
      </c>
      <c r="E1121" s="27">
        <v>128.48699999999999</v>
      </c>
      <c r="F1121" s="28"/>
    </row>
    <row r="1122" spans="1:6" x14ac:dyDescent="0.2">
      <c r="A1122" s="142" t="s">
        <v>4927</v>
      </c>
      <c r="B1122" s="143">
        <v>51266</v>
      </c>
      <c r="C1122" s="144" t="s">
        <v>1021</v>
      </c>
      <c r="D1122" s="145" t="s">
        <v>21</v>
      </c>
      <c r="E1122" s="27">
        <v>34.864899999999999</v>
      </c>
      <c r="F1122" s="28"/>
    </row>
    <row r="1123" spans="1:6" x14ac:dyDescent="0.2">
      <c r="A1123" s="142" t="s">
        <v>4927</v>
      </c>
      <c r="B1123" s="143">
        <v>51267</v>
      </c>
      <c r="C1123" s="144" t="s">
        <v>1022</v>
      </c>
      <c r="D1123" s="145" t="s">
        <v>21</v>
      </c>
      <c r="E1123" s="27">
        <v>75.960400000000007</v>
      </c>
      <c r="F1123" s="28"/>
    </row>
    <row r="1124" spans="1:6" x14ac:dyDescent="0.2">
      <c r="A1124" s="142" t="s">
        <v>4927</v>
      </c>
      <c r="B1124" s="143">
        <v>51268</v>
      </c>
      <c r="C1124" s="144" t="s">
        <v>1023</v>
      </c>
      <c r="D1124" s="145" t="s">
        <v>21</v>
      </c>
      <c r="E1124" s="27">
        <v>137.8828</v>
      </c>
      <c r="F1124" s="28"/>
    </row>
    <row r="1125" spans="1:6" x14ac:dyDescent="0.2">
      <c r="A1125" s="142" t="s">
        <v>4927</v>
      </c>
      <c r="B1125" s="143">
        <v>51269</v>
      </c>
      <c r="C1125" s="144" t="s">
        <v>1024</v>
      </c>
      <c r="D1125" s="145" t="s">
        <v>21</v>
      </c>
      <c r="E1125" s="27">
        <v>227.74799999999999</v>
      </c>
      <c r="F1125" s="28"/>
    </row>
    <row r="1126" spans="1:6" x14ac:dyDescent="0.2">
      <c r="A1126" s="142" t="s">
        <v>4927</v>
      </c>
      <c r="B1126" s="143">
        <v>51270</v>
      </c>
      <c r="C1126" s="144" t="s">
        <v>1025</v>
      </c>
      <c r="D1126" s="145" t="s">
        <v>21</v>
      </c>
      <c r="E1126" s="27">
        <v>564.47490000000005</v>
      </c>
      <c r="F1126" s="28"/>
    </row>
    <row r="1127" spans="1:6" x14ac:dyDescent="0.2">
      <c r="A1127" s="142" t="s">
        <v>4927</v>
      </c>
      <c r="B1127" s="143">
        <v>51271</v>
      </c>
      <c r="C1127" s="144" t="s">
        <v>1026</v>
      </c>
      <c r="D1127" s="145" t="s">
        <v>21</v>
      </c>
      <c r="E1127" s="27">
        <v>892.63409999999999</v>
      </c>
      <c r="F1127" s="28"/>
    </row>
    <row r="1128" spans="1:6" x14ac:dyDescent="0.2">
      <c r="A1128" s="142" t="s">
        <v>4927</v>
      </c>
      <c r="B1128" s="143">
        <v>51600</v>
      </c>
      <c r="C1128" s="144" t="s">
        <v>1027</v>
      </c>
      <c r="D1128" s="145"/>
      <c r="E1128" s="27" t="s">
        <v>3</v>
      </c>
      <c r="F1128" s="28"/>
    </row>
    <row r="1129" spans="1:6" x14ac:dyDescent="0.2">
      <c r="A1129" s="142" t="s">
        <v>4927</v>
      </c>
      <c r="B1129" s="143">
        <v>51602</v>
      </c>
      <c r="C1129" s="144" t="s">
        <v>1028</v>
      </c>
      <c r="D1129" s="145" t="s">
        <v>21</v>
      </c>
      <c r="E1129" s="27">
        <v>2.8881999999999999</v>
      </c>
      <c r="F1129" s="28"/>
    </row>
    <row r="1130" spans="1:6" x14ac:dyDescent="0.2">
      <c r="A1130" s="142" t="s">
        <v>4927</v>
      </c>
      <c r="B1130" s="143">
        <v>51603</v>
      </c>
      <c r="C1130" s="144" t="s">
        <v>1029</v>
      </c>
      <c r="D1130" s="145" t="s">
        <v>21</v>
      </c>
      <c r="E1130" s="27">
        <v>3.9369000000000001</v>
      </c>
      <c r="F1130" s="28"/>
    </row>
    <row r="1131" spans="1:6" x14ac:dyDescent="0.2">
      <c r="A1131" s="142" t="s">
        <v>4927</v>
      </c>
      <c r="B1131" s="143">
        <v>51605</v>
      </c>
      <c r="C1131" s="144" t="s">
        <v>1030</v>
      </c>
      <c r="D1131" s="145" t="s">
        <v>21</v>
      </c>
      <c r="E1131" s="27">
        <v>9.8917999999999999</v>
      </c>
      <c r="F1131" s="28"/>
    </row>
    <row r="1132" spans="1:6" x14ac:dyDescent="0.2">
      <c r="A1132" s="142" t="s">
        <v>4927</v>
      </c>
      <c r="B1132" s="143">
        <v>51606</v>
      </c>
      <c r="C1132" s="144" t="s">
        <v>1031</v>
      </c>
      <c r="D1132" s="145" t="s">
        <v>21</v>
      </c>
      <c r="E1132" s="27">
        <v>16.574000000000002</v>
      </c>
      <c r="F1132" s="28"/>
    </row>
    <row r="1133" spans="1:6" x14ac:dyDescent="0.2">
      <c r="A1133" s="142" t="s">
        <v>4927</v>
      </c>
      <c r="B1133" s="143">
        <v>51607</v>
      </c>
      <c r="C1133" s="144" t="s">
        <v>1032</v>
      </c>
      <c r="D1133" s="145" t="s">
        <v>21</v>
      </c>
      <c r="E1133" s="27">
        <v>36.741100000000003</v>
      </c>
      <c r="F1133" s="28"/>
    </row>
    <row r="1134" spans="1:6" x14ac:dyDescent="0.2">
      <c r="A1134" s="142" t="s">
        <v>4927</v>
      </c>
      <c r="B1134" s="143">
        <v>51608</v>
      </c>
      <c r="C1134" s="144" t="s">
        <v>1033</v>
      </c>
      <c r="D1134" s="145" t="s">
        <v>21</v>
      </c>
      <c r="E1134" s="27">
        <v>48.249400000000001</v>
      </c>
      <c r="F1134" s="28"/>
    </row>
    <row r="1135" spans="1:6" x14ac:dyDescent="0.2">
      <c r="A1135" s="142" t="s">
        <v>4927</v>
      </c>
      <c r="B1135" s="143">
        <v>51610</v>
      </c>
      <c r="C1135" s="144" t="s">
        <v>1034</v>
      </c>
      <c r="D1135" s="145" t="s">
        <v>21</v>
      </c>
      <c r="E1135" s="27">
        <v>81.357600000000005</v>
      </c>
      <c r="F1135" s="28"/>
    </row>
    <row r="1136" spans="1:6" x14ac:dyDescent="0.2">
      <c r="A1136" s="142" t="s">
        <v>4927</v>
      </c>
      <c r="B1136" s="143">
        <v>51631</v>
      </c>
      <c r="C1136" s="144" t="s">
        <v>1035</v>
      </c>
      <c r="D1136" s="145" t="s">
        <v>5</v>
      </c>
      <c r="E1136" s="27">
        <v>5.3437000000000001</v>
      </c>
      <c r="F1136" s="28"/>
    </row>
    <row r="1137" spans="1:6" x14ac:dyDescent="0.2">
      <c r="A1137" s="142" t="s">
        <v>4927</v>
      </c>
      <c r="B1137" s="143">
        <v>51632</v>
      </c>
      <c r="C1137" s="144" t="s">
        <v>1036</v>
      </c>
      <c r="D1137" s="145" t="s">
        <v>5</v>
      </c>
      <c r="E1137" s="27">
        <v>6.7363999999999997</v>
      </c>
      <c r="F1137" s="28"/>
    </row>
    <row r="1138" spans="1:6" x14ac:dyDescent="0.2">
      <c r="A1138" s="142" t="s">
        <v>4927</v>
      </c>
      <c r="B1138" s="143">
        <v>51633</v>
      </c>
      <c r="C1138" s="144" t="s">
        <v>1037</v>
      </c>
      <c r="D1138" s="145" t="s">
        <v>5</v>
      </c>
      <c r="E1138" s="27">
        <v>9.1936999999999998</v>
      </c>
      <c r="F1138" s="28"/>
    </row>
    <row r="1139" spans="1:6" x14ac:dyDescent="0.2">
      <c r="A1139" s="142" t="s">
        <v>4927</v>
      </c>
      <c r="B1139" s="143">
        <v>51634</v>
      </c>
      <c r="C1139" s="144" t="s">
        <v>1038</v>
      </c>
      <c r="D1139" s="145" t="s">
        <v>5</v>
      </c>
      <c r="E1139" s="27">
        <v>10.720800000000001</v>
      </c>
      <c r="F1139" s="28"/>
    </row>
    <row r="1140" spans="1:6" x14ac:dyDescent="0.2">
      <c r="A1140" s="142" t="s">
        <v>4927</v>
      </c>
      <c r="B1140" s="143">
        <v>51635</v>
      </c>
      <c r="C1140" s="144" t="s">
        <v>1039</v>
      </c>
      <c r="D1140" s="145" t="s">
        <v>5</v>
      </c>
      <c r="E1140" s="27">
        <v>16.469200000000001</v>
      </c>
      <c r="F1140" s="28"/>
    </row>
    <row r="1141" spans="1:6" x14ac:dyDescent="0.2">
      <c r="A1141" s="142" t="s">
        <v>4927</v>
      </c>
      <c r="B1141" s="143">
        <v>51636</v>
      </c>
      <c r="C1141" s="144" t="s">
        <v>1040</v>
      </c>
      <c r="D1141" s="145" t="s">
        <v>5</v>
      </c>
      <c r="E1141" s="27">
        <v>22.557500000000001</v>
      </c>
      <c r="F1141" s="28"/>
    </row>
    <row r="1142" spans="1:6" x14ac:dyDescent="0.2">
      <c r="A1142" s="142" t="s">
        <v>4927</v>
      </c>
      <c r="B1142" s="143">
        <v>51637</v>
      </c>
      <c r="C1142" s="144" t="s">
        <v>1041</v>
      </c>
      <c r="D1142" s="145" t="s">
        <v>5</v>
      </c>
      <c r="E1142" s="27">
        <v>26.043700000000001</v>
      </c>
      <c r="F1142" s="28"/>
    </row>
    <row r="1143" spans="1:6" x14ac:dyDescent="0.2">
      <c r="A1143" s="142" t="s">
        <v>4927</v>
      </c>
      <c r="B1143" s="143">
        <v>51639</v>
      </c>
      <c r="C1143" s="144" t="s">
        <v>1042</v>
      </c>
      <c r="D1143" s="145" t="s">
        <v>5</v>
      </c>
      <c r="E1143" s="27">
        <v>37.0717</v>
      </c>
      <c r="F1143" s="28"/>
    </row>
    <row r="1144" spans="1:6" x14ac:dyDescent="0.2">
      <c r="A1144" s="142" t="s">
        <v>4927</v>
      </c>
      <c r="B1144" s="143">
        <v>51640</v>
      </c>
      <c r="C1144" s="144" t="s">
        <v>1043</v>
      </c>
      <c r="D1144" s="145" t="s">
        <v>5</v>
      </c>
      <c r="E1144" s="27">
        <v>7.2092999999999998</v>
      </c>
      <c r="F1144" s="28"/>
    </row>
    <row r="1145" spans="1:6" x14ac:dyDescent="0.2">
      <c r="A1145" s="142" t="s">
        <v>4927</v>
      </c>
      <c r="B1145" s="143">
        <v>51641</v>
      </c>
      <c r="C1145" s="144" t="s">
        <v>1044</v>
      </c>
      <c r="D1145" s="145" t="s">
        <v>5</v>
      </c>
      <c r="E1145" s="27">
        <v>8.7725000000000009</v>
      </c>
      <c r="F1145" s="28"/>
    </row>
    <row r="1146" spans="1:6" x14ac:dyDescent="0.2">
      <c r="A1146" s="142" t="s">
        <v>4927</v>
      </c>
      <c r="B1146" s="143">
        <v>51642</v>
      </c>
      <c r="C1146" s="144" t="s">
        <v>1045</v>
      </c>
      <c r="D1146" s="145" t="s">
        <v>5</v>
      </c>
      <c r="E1146" s="27">
        <v>10.9876</v>
      </c>
      <c r="F1146" s="28"/>
    </row>
    <row r="1147" spans="1:6" x14ac:dyDescent="0.2">
      <c r="A1147" s="142" t="s">
        <v>4927</v>
      </c>
      <c r="B1147" s="143">
        <v>51643</v>
      </c>
      <c r="C1147" s="144" t="s">
        <v>1046</v>
      </c>
      <c r="D1147" s="145" t="s">
        <v>5</v>
      </c>
      <c r="E1147" s="27">
        <v>16.1889</v>
      </c>
      <c r="F1147" s="28"/>
    </row>
    <row r="1148" spans="1:6" x14ac:dyDescent="0.2">
      <c r="A1148" s="142" t="s">
        <v>4927</v>
      </c>
      <c r="B1148" s="143">
        <v>51644</v>
      </c>
      <c r="C1148" s="144" t="s">
        <v>1047</v>
      </c>
      <c r="D1148" s="145" t="s">
        <v>5</v>
      </c>
      <c r="E1148" s="27">
        <v>16.799099999999999</v>
      </c>
      <c r="F1148" s="28"/>
    </row>
    <row r="1149" spans="1:6" x14ac:dyDescent="0.2">
      <c r="A1149" s="142" t="s">
        <v>4927</v>
      </c>
      <c r="B1149" s="143">
        <v>51645</v>
      </c>
      <c r="C1149" s="144" t="s">
        <v>1048</v>
      </c>
      <c r="D1149" s="145" t="s">
        <v>5</v>
      </c>
      <c r="E1149" s="27">
        <v>20.958100000000002</v>
      </c>
      <c r="F1149" s="28"/>
    </row>
    <row r="1150" spans="1:6" x14ac:dyDescent="0.2">
      <c r="A1150" s="142" t="s">
        <v>4927</v>
      </c>
      <c r="B1150" s="143">
        <v>51646</v>
      </c>
      <c r="C1150" s="144" t="s">
        <v>1049</v>
      </c>
      <c r="D1150" s="145" t="s">
        <v>5</v>
      </c>
      <c r="E1150" s="27">
        <v>29.8932</v>
      </c>
      <c r="F1150" s="28"/>
    </row>
    <row r="1151" spans="1:6" x14ac:dyDescent="0.2">
      <c r="A1151" s="142" t="s">
        <v>4927</v>
      </c>
      <c r="B1151" s="143">
        <v>51647</v>
      </c>
      <c r="C1151" s="144" t="s">
        <v>1050</v>
      </c>
      <c r="D1151" s="145" t="s">
        <v>5</v>
      </c>
      <c r="E1151" s="27">
        <v>31.902799999999999</v>
      </c>
      <c r="F1151" s="28"/>
    </row>
    <row r="1152" spans="1:6" x14ac:dyDescent="0.2">
      <c r="A1152" s="142" t="s">
        <v>4927</v>
      </c>
      <c r="B1152" s="143">
        <v>51649</v>
      </c>
      <c r="C1152" s="144" t="s">
        <v>1051</v>
      </c>
      <c r="D1152" s="145" t="s">
        <v>5</v>
      </c>
      <c r="E1152" s="27">
        <v>46.335799999999999</v>
      </c>
      <c r="F1152" s="28"/>
    </row>
    <row r="1153" spans="1:6" x14ac:dyDescent="0.2">
      <c r="A1153" s="142" t="s">
        <v>4927</v>
      </c>
      <c r="B1153" s="143">
        <v>51651</v>
      </c>
      <c r="C1153" s="144" t="s">
        <v>1052</v>
      </c>
      <c r="D1153" s="145" t="s">
        <v>21</v>
      </c>
      <c r="E1153" s="27">
        <v>0.87890000000000001</v>
      </c>
      <c r="F1153" s="28"/>
    </row>
    <row r="1154" spans="1:6" x14ac:dyDescent="0.2">
      <c r="A1154" s="142" t="s">
        <v>4927</v>
      </c>
      <c r="B1154" s="143">
        <v>51652</v>
      </c>
      <c r="C1154" s="144" t="s">
        <v>1053</v>
      </c>
      <c r="D1154" s="145" t="s">
        <v>21</v>
      </c>
      <c r="E1154" s="27">
        <v>1.1198999999999999</v>
      </c>
      <c r="F1154" s="28"/>
    </row>
    <row r="1155" spans="1:6" x14ac:dyDescent="0.2">
      <c r="A1155" s="142" t="s">
        <v>4927</v>
      </c>
      <c r="B1155" s="143">
        <v>51654</v>
      </c>
      <c r="C1155" s="144" t="s">
        <v>1054</v>
      </c>
      <c r="D1155" s="145" t="s">
        <v>21</v>
      </c>
      <c r="E1155" s="27">
        <v>2.4419</v>
      </c>
      <c r="F1155" s="28"/>
    </row>
    <row r="1156" spans="1:6" x14ac:dyDescent="0.2">
      <c r="A1156" s="142" t="s">
        <v>4927</v>
      </c>
      <c r="B1156" s="143">
        <v>51655</v>
      </c>
      <c r="C1156" s="144" t="s">
        <v>1055</v>
      </c>
      <c r="D1156" s="145" t="s">
        <v>21</v>
      </c>
      <c r="E1156" s="27">
        <v>3.4327999999999999</v>
      </c>
      <c r="F1156" s="28"/>
    </row>
    <row r="1157" spans="1:6" x14ac:dyDescent="0.2">
      <c r="A1157" s="142" t="s">
        <v>4927</v>
      </c>
      <c r="B1157" s="143">
        <v>51656</v>
      </c>
      <c r="C1157" s="144" t="s">
        <v>1056</v>
      </c>
      <c r="D1157" s="145" t="s">
        <v>21</v>
      </c>
      <c r="E1157" s="27">
        <v>5.3163999999999998</v>
      </c>
      <c r="F1157" s="28"/>
    </row>
    <row r="1158" spans="1:6" x14ac:dyDescent="0.2">
      <c r="A1158" s="142" t="s">
        <v>4927</v>
      </c>
      <c r="B1158" s="143">
        <v>51659</v>
      </c>
      <c r="C1158" s="144" t="s">
        <v>1057</v>
      </c>
      <c r="D1158" s="145" t="s">
        <v>21</v>
      </c>
      <c r="E1158" s="27">
        <v>11.2721</v>
      </c>
      <c r="F1158" s="28"/>
    </row>
    <row r="1159" spans="1:6" x14ac:dyDescent="0.2">
      <c r="A1159" s="142" t="s">
        <v>4927</v>
      </c>
      <c r="B1159" s="143">
        <v>51672</v>
      </c>
      <c r="C1159" s="144" t="s">
        <v>1058</v>
      </c>
      <c r="D1159" s="145" t="s">
        <v>21</v>
      </c>
      <c r="E1159" s="27">
        <v>5.66</v>
      </c>
      <c r="F1159" s="28"/>
    </row>
    <row r="1160" spans="1:6" x14ac:dyDescent="0.2">
      <c r="A1160" s="142" t="s">
        <v>4927</v>
      </c>
      <c r="B1160" s="143">
        <v>51674</v>
      </c>
      <c r="C1160" s="144" t="s">
        <v>1059</v>
      </c>
      <c r="D1160" s="145" t="s">
        <v>21</v>
      </c>
      <c r="E1160" s="27">
        <v>18.666899999999998</v>
      </c>
      <c r="F1160" s="28"/>
    </row>
    <row r="1161" spans="1:6" x14ac:dyDescent="0.2">
      <c r="A1161" s="142" t="s">
        <v>4927</v>
      </c>
      <c r="B1161" s="143">
        <v>51675</v>
      </c>
      <c r="C1161" s="144" t="s">
        <v>1060</v>
      </c>
      <c r="D1161" s="145" t="s">
        <v>21</v>
      </c>
      <c r="E1161" s="27">
        <v>28.4438</v>
      </c>
      <c r="F1161" s="28"/>
    </row>
    <row r="1162" spans="1:6" x14ac:dyDescent="0.2">
      <c r="A1162" s="142" t="s">
        <v>4927</v>
      </c>
      <c r="B1162" s="143">
        <v>51676</v>
      </c>
      <c r="C1162" s="144" t="s">
        <v>1061</v>
      </c>
      <c r="D1162" s="145" t="s">
        <v>21</v>
      </c>
      <c r="E1162" s="27">
        <v>51.701799999999999</v>
      </c>
      <c r="F1162" s="28"/>
    </row>
    <row r="1163" spans="1:6" x14ac:dyDescent="0.2">
      <c r="A1163" s="142" t="s">
        <v>4927</v>
      </c>
      <c r="B1163" s="143">
        <v>51677</v>
      </c>
      <c r="C1163" s="144" t="s">
        <v>1062</v>
      </c>
      <c r="D1163" s="145" t="s">
        <v>21</v>
      </c>
      <c r="E1163" s="27">
        <v>70.196700000000007</v>
      </c>
      <c r="F1163" s="28"/>
    </row>
    <row r="1164" spans="1:6" x14ac:dyDescent="0.2">
      <c r="A1164" s="142" t="s">
        <v>4927</v>
      </c>
      <c r="B1164" s="143">
        <v>51678</v>
      </c>
      <c r="C1164" s="144" t="s">
        <v>1063</v>
      </c>
      <c r="D1164" s="145" t="s">
        <v>21</v>
      </c>
      <c r="E1164" s="27">
        <v>132.24350000000001</v>
      </c>
      <c r="F1164" s="28"/>
    </row>
    <row r="1165" spans="1:6" x14ac:dyDescent="0.2">
      <c r="A1165" s="142" t="s">
        <v>4927</v>
      </c>
      <c r="B1165" s="143">
        <v>52400</v>
      </c>
      <c r="C1165" s="144" t="s">
        <v>1064</v>
      </c>
      <c r="D1165" s="145"/>
      <c r="E1165" s="27" t="s">
        <v>3</v>
      </c>
      <c r="F1165" s="28"/>
    </row>
    <row r="1166" spans="1:6" x14ac:dyDescent="0.2">
      <c r="A1166" s="142" t="s">
        <v>4927</v>
      </c>
      <c r="B1166" s="143">
        <v>52410</v>
      </c>
      <c r="C1166" s="144" t="s">
        <v>1065</v>
      </c>
      <c r="D1166" s="145" t="s">
        <v>5</v>
      </c>
      <c r="E1166" s="27">
        <v>1.0474000000000001</v>
      </c>
      <c r="F1166" s="28"/>
    </row>
    <row r="1167" spans="1:6" x14ac:dyDescent="0.2">
      <c r="A1167" s="142" t="s">
        <v>4927</v>
      </c>
      <c r="B1167" s="143">
        <v>52430</v>
      </c>
      <c r="C1167" s="144" t="s">
        <v>1066</v>
      </c>
      <c r="D1167" s="145" t="s">
        <v>5</v>
      </c>
      <c r="E1167" s="27">
        <v>1.8502000000000001</v>
      </c>
      <c r="F1167" s="28"/>
    </row>
    <row r="1168" spans="1:6" x14ac:dyDescent="0.2">
      <c r="A1168" s="142" t="s">
        <v>4927</v>
      </c>
      <c r="B1168" s="143">
        <v>52431</v>
      </c>
      <c r="C1168" s="144" t="s">
        <v>1067</v>
      </c>
      <c r="D1168" s="145" t="s">
        <v>5</v>
      </c>
      <c r="E1168" s="27">
        <v>2.5066999999999999</v>
      </c>
      <c r="F1168" s="28"/>
    </row>
    <row r="1169" spans="1:6" x14ac:dyDescent="0.2">
      <c r="A1169" s="142" t="s">
        <v>4927</v>
      </c>
      <c r="B1169" s="143">
        <v>52432</v>
      </c>
      <c r="C1169" s="144" t="s">
        <v>1068</v>
      </c>
      <c r="D1169" s="145" t="s">
        <v>5</v>
      </c>
      <c r="E1169" s="27">
        <v>3.2115999999999998</v>
      </c>
      <c r="F1169" s="28"/>
    </row>
    <row r="1170" spans="1:6" x14ac:dyDescent="0.2">
      <c r="A1170" s="142" t="s">
        <v>4927</v>
      </c>
      <c r="B1170" s="143">
        <v>52433</v>
      </c>
      <c r="C1170" s="144" t="s">
        <v>1069</v>
      </c>
      <c r="D1170" s="145" t="s">
        <v>5</v>
      </c>
      <c r="E1170" s="27">
        <v>4.9492000000000003</v>
      </c>
      <c r="F1170" s="28"/>
    </row>
    <row r="1171" spans="1:6" x14ac:dyDescent="0.2">
      <c r="A1171" s="142" t="s">
        <v>4927</v>
      </c>
      <c r="B1171" s="143">
        <v>52434</v>
      </c>
      <c r="C1171" s="144" t="s">
        <v>1070</v>
      </c>
      <c r="D1171" s="145" t="s">
        <v>5</v>
      </c>
      <c r="E1171" s="27">
        <v>6.4428000000000001</v>
      </c>
      <c r="F1171" s="28"/>
    </row>
    <row r="1172" spans="1:6" x14ac:dyDescent="0.2">
      <c r="A1172" s="142" t="s">
        <v>4927</v>
      </c>
      <c r="B1172" s="143">
        <v>52435</v>
      </c>
      <c r="C1172" s="144" t="s">
        <v>1071</v>
      </c>
      <c r="D1172" s="145" t="s">
        <v>5</v>
      </c>
      <c r="E1172" s="27">
        <v>7.2948000000000004</v>
      </c>
      <c r="F1172" s="28"/>
    </row>
    <row r="1173" spans="1:6" x14ac:dyDescent="0.2">
      <c r="A1173" s="142" t="s">
        <v>4927</v>
      </c>
      <c r="B1173" s="143">
        <v>52436</v>
      </c>
      <c r="C1173" s="144" t="s">
        <v>1072</v>
      </c>
      <c r="D1173" s="145" t="s">
        <v>5</v>
      </c>
      <c r="E1173" s="27">
        <v>13.904</v>
      </c>
      <c r="F1173" s="28"/>
    </row>
    <row r="1174" spans="1:6" x14ac:dyDescent="0.2">
      <c r="A1174" s="142" t="s">
        <v>4927</v>
      </c>
      <c r="B1174" s="143">
        <v>52437</v>
      </c>
      <c r="C1174" s="144" t="s">
        <v>1073</v>
      </c>
      <c r="D1174" s="145" t="s">
        <v>5</v>
      </c>
      <c r="E1174" s="27">
        <v>18.5562</v>
      </c>
      <c r="F1174" s="28"/>
    </row>
    <row r="1175" spans="1:6" x14ac:dyDescent="0.2">
      <c r="A1175" s="142" t="s">
        <v>4927</v>
      </c>
      <c r="B1175" s="143">
        <v>52438</v>
      </c>
      <c r="C1175" s="144" t="s">
        <v>1074</v>
      </c>
      <c r="D1175" s="145" t="s">
        <v>5</v>
      </c>
      <c r="E1175" s="27">
        <v>26.946899999999999</v>
      </c>
      <c r="F1175" s="28"/>
    </row>
    <row r="1176" spans="1:6" x14ac:dyDescent="0.2">
      <c r="A1176" s="142" t="s">
        <v>4927</v>
      </c>
      <c r="B1176" s="143">
        <v>52449</v>
      </c>
      <c r="C1176" s="144" t="s">
        <v>1075</v>
      </c>
      <c r="D1176" s="145" t="s">
        <v>5</v>
      </c>
      <c r="E1176" s="27">
        <v>9.1092999999999993</v>
      </c>
      <c r="F1176" s="28"/>
    </row>
    <row r="1177" spans="1:6" x14ac:dyDescent="0.2">
      <c r="A1177" s="142" t="s">
        <v>4927</v>
      </c>
      <c r="B1177" s="143">
        <v>52451</v>
      </c>
      <c r="C1177" s="144" t="s">
        <v>1076</v>
      </c>
      <c r="D1177" s="145" t="s">
        <v>5</v>
      </c>
      <c r="E1177" s="27">
        <v>12.604699999999999</v>
      </c>
      <c r="F1177" s="28"/>
    </row>
    <row r="1178" spans="1:6" x14ac:dyDescent="0.2">
      <c r="A1178" s="142" t="s">
        <v>4927</v>
      </c>
      <c r="B1178" s="143">
        <v>52452</v>
      </c>
      <c r="C1178" s="144" t="s">
        <v>1077</v>
      </c>
      <c r="D1178" s="145" t="s">
        <v>5</v>
      </c>
      <c r="E1178" s="27">
        <v>17.820599999999999</v>
      </c>
      <c r="F1178" s="28"/>
    </row>
    <row r="1179" spans="1:6" x14ac:dyDescent="0.2">
      <c r="A1179" s="142" t="s">
        <v>4927</v>
      </c>
      <c r="B1179" s="143">
        <v>52461</v>
      </c>
      <c r="C1179" s="144" t="s">
        <v>1078</v>
      </c>
      <c r="D1179" s="145" t="s">
        <v>5</v>
      </c>
      <c r="E1179" s="27">
        <v>4.0164</v>
      </c>
      <c r="F1179" s="28"/>
    </row>
    <row r="1180" spans="1:6" x14ac:dyDescent="0.2">
      <c r="A1180" s="142" t="s">
        <v>4927</v>
      </c>
      <c r="B1180" s="143">
        <v>52462</v>
      </c>
      <c r="C1180" s="144" t="s">
        <v>1079</v>
      </c>
      <c r="D1180" s="145" t="s">
        <v>5</v>
      </c>
      <c r="E1180" s="27">
        <v>5.8472</v>
      </c>
      <c r="F1180" s="28"/>
    </row>
    <row r="1181" spans="1:6" x14ac:dyDescent="0.2">
      <c r="A1181" s="142" t="s">
        <v>4927</v>
      </c>
      <c r="B1181" s="143">
        <v>52463</v>
      </c>
      <c r="C1181" s="144" t="s">
        <v>1080</v>
      </c>
      <c r="D1181" s="145" t="s">
        <v>5</v>
      </c>
      <c r="E1181" s="27">
        <v>11.178000000000001</v>
      </c>
      <c r="F1181" s="28"/>
    </row>
    <row r="1182" spans="1:6" x14ac:dyDescent="0.2">
      <c r="A1182" s="142" t="s">
        <v>4927</v>
      </c>
      <c r="B1182" s="143">
        <v>52471</v>
      </c>
      <c r="C1182" s="144" t="s">
        <v>1081</v>
      </c>
      <c r="D1182" s="145" t="s">
        <v>21</v>
      </c>
      <c r="E1182" s="27">
        <v>1.8943000000000001</v>
      </c>
      <c r="F1182" s="28"/>
    </row>
    <row r="1183" spans="1:6" x14ac:dyDescent="0.2">
      <c r="A1183" s="142" t="s">
        <v>4927</v>
      </c>
      <c r="B1183" s="143">
        <v>52800</v>
      </c>
      <c r="C1183" s="144" t="s">
        <v>1082</v>
      </c>
      <c r="D1183" s="145"/>
      <c r="E1183" s="27" t="s">
        <v>3</v>
      </c>
      <c r="F1183" s="28"/>
    </row>
    <row r="1184" spans="1:6" x14ac:dyDescent="0.2">
      <c r="A1184" s="142" t="s">
        <v>4927</v>
      </c>
      <c r="B1184" s="143">
        <v>52805</v>
      </c>
      <c r="C1184" s="144" t="s">
        <v>1083</v>
      </c>
      <c r="D1184" s="145" t="s">
        <v>5</v>
      </c>
      <c r="E1184" s="27">
        <v>3.8980999999999999</v>
      </c>
      <c r="F1184" s="28"/>
    </row>
    <row r="1185" spans="1:6" x14ac:dyDescent="0.2">
      <c r="A1185" s="142" t="s">
        <v>4927</v>
      </c>
      <c r="B1185" s="143">
        <v>52806</v>
      </c>
      <c r="C1185" s="144" t="s">
        <v>1084</v>
      </c>
      <c r="D1185" s="145" t="s">
        <v>5</v>
      </c>
      <c r="E1185" s="27">
        <v>5.8967999999999998</v>
      </c>
      <c r="F1185" s="28"/>
    </row>
    <row r="1186" spans="1:6" x14ac:dyDescent="0.2">
      <c r="A1186" s="142" t="s">
        <v>4927</v>
      </c>
      <c r="B1186" s="143">
        <v>52807</v>
      </c>
      <c r="C1186" s="144" t="s">
        <v>1085</v>
      </c>
      <c r="D1186" s="145" t="s">
        <v>5</v>
      </c>
      <c r="E1186" s="27">
        <v>8.9335000000000004</v>
      </c>
      <c r="F1186" s="28"/>
    </row>
    <row r="1187" spans="1:6" x14ac:dyDescent="0.2">
      <c r="A1187" s="142" t="s">
        <v>4927</v>
      </c>
      <c r="B1187" s="143">
        <v>52808</v>
      </c>
      <c r="C1187" s="144" t="s">
        <v>1086</v>
      </c>
      <c r="D1187" s="145" t="s">
        <v>5</v>
      </c>
      <c r="E1187" s="27">
        <v>12.9412</v>
      </c>
      <c r="F1187" s="28"/>
    </row>
    <row r="1188" spans="1:6" x14ac:dyDescent="0.2">
      <c r="A1188" s="142" t="s">
        <v>4927</v>
      </c>
      <c r="B1188" s="143">
        <v>52809</v>
      </c>
      <c r="C1188" s="144" t="s">
        <v>1087</v>
      </c>
      <c r="D1188" s="145" t="s">
        <v>5</v>
      </c>
      <c r="E1188" s="27">
        <v>18.145700000000001</v>
      </c>
      <c r="F1188" s="28"/>
    </row>
    <row r="1189" spans="1:6" x14ac:dyDescent="0.2">
      <c r="A1189" s="142" t="s">
        <v>4927</v>
      </c>
      <c r="B1189" s="143">
        <v>52810</v>
      </c>
      <c r="C1189" s="144" t="s">
        <v>1088</v>
      </c>
      <c r="D1189" s="145" t="s">
        <v>5</v>
      </c>
      <c r="E1189" s="27">
        <v>25.581700000000001</v>
      </c>
      <c r="F1189" s="28"/>
    </row>
    <row r="1190" spans="1:6" x14ac:dyDescent="0.2">
      <c r="A1190" s="142" t="s">
        <v>4927</v>
      </c>
      <c r="B1190" s="143">
        <v>52811</v>
      </c>
      <c r="C1190" s="144" t="s">
        <v>1089</v>
      </c>
      <c r="D1190" s="145" t="s">
        <v>5</v>
      </c>
      <c r="E1190" s="27">
        <v>32.316299999999998</v>
      </c>
      <c r="F1190" s="28"/>
    </row>
    <row r="1191" spans="1:6" x14ac:dyDescent="0.2">
      <c r="A1191" s="142" t="s">
        <v>4927</v>
      </c>
      <c r="B1191" s="143">
        <v>52812</v>
      </c>
      <c r="C1191" s="144" t="s">
        <v>1090</v>
      </c>
      <c r="D1191" s="145" t="s">
        <v>5</v>
      </c>
      <c r="E1191" s="27">
        <v>42.902500000000003</v>
      </c>
      <c r="F1191" s="28"/>
    </row>
    <row r="1192" spans="1:6" x14ac:dyDescent="0.2">
      <c r="A1192" s="142" t="s">
        <v>4927</v>
      </c>
      <c r="B1192" s="143">
        <v>52813</v>
      </c>
      <c r="C1192" s="144" t="s">
        <v>1091</v>
      </c>
      <c r="D1192" s="145" t="s">
        <v>5</v>
      </c>
      <c r="E1192" s="27">
        <v>55.643700000000003</v>
      </c>
      <c r="F1192" s="28"/>
    </row>
    <row r="1193" spans="1:6" x14ac:dyDescent="0.2">
      <c r="A1193" s="142" t="s">
        <v>4927</v>
      </c>
      <c r="B1193" s="143">
        <v>52814</v>
      </c>
      <c r="C1193" s="144" t="s">
        <v>1092</v>
      </c>
      <c r="D1193" s="145" t="s">
        <v>5</v>
      </c>
      <c r="E1193" s="27">
        <v>62.589799999999997</v>
      </c>
      <c r="F1193" s="28"/>
    </row>
    <row r="1194" spans="1:6" x14ac:dyDescent="0.2">
      <c r="A1194" s="142" t="s">
        <v>4927</v>
      </c>
      <c r="B1194" s="143">
        <v>52815</v>
      </c>
      <c r="C1194" s="144" t="s">
        <v>1093</v>
      </c>
      <c r="D1194" s="145" t="s">
        <v>5</v>
      </c>
      <c r="E1194" s="27">
        <v>86.559799999999996</v>
      </c>
      <c r="F1194" s="28"/>
    </row>
    <row r="1195" spans="1:6" x14ac:dyDescent="0.2">
      <c r="A1195" s="142" t="s">
        <v>4927</v>
      </c>
      <c r="B1195" s="143">
        <v>52816</v>
      </c>
      <c r="C1195" s="144" t="s">
        <v>1094</v>
      </c>
      <c r="D1195" s="145" t="s">
        <v>5</v>
      </c>
      <c r="E1195" s="27">
        <v>116.7666</v>
      </c>
      <c r="F1195" s="28"/>
    </row>
    <row r="1196" spans="1:6" x14ac:dyDescent="0.2">
      <c r="A1196" s="142" t="s">
        <v>4927</v>
      </c>
      <c r="B1196" s="143">
        <v>52825</v>
      </c>
      <c r="C1196" s="144" t="s">
        <v>1095</v>
      </c>
      <c r="D1196" s="145" t="s">
        <v>5</v>
      </c>
      <c r="E1196" s="27">
        <v>3.5112000000000001</v>
      </c>
      <c r="F1196" s="28"/>
    </row>
    <row r="1197" spans="1:6" x14ac:dyDescent="0.2">
      <c r="A1197" s="142" t="s">
        <v>4927</v>
      </c>
      <c r="B1197" s="143">
        <v>52826</v>
      </c>
      <c r="C1197" s="144" t="s">
        <v>1096</v>
      </c>
      <c r="D1197" s="145" t="s">
        <v>5</v>
      </c>
      <c r="E1197" s="27">
        <v>5.7458999999999998</v>
      </c>
      <c r="F1197" s="28"/>
    </row>
    <row r="1198" spans="1:6" x14ac:dyDescent="0.2">
      <c r="A1198" s="142" t="s">
        <v>4927</v>
      </c>
      <c r="B1198" s="143">
        <v>52827</v>
      </c>
      <c r="C1198" s="144" t="s">
        <v>1097</v>
      </c>
      <c r="D1198" s="145" t="s">
        <v>5</v>
      </c>
      <c r="E1198" s="27">
        <v>8.6136999999999997</v>
      </c>
      <c r="F1198" s="28"/>
    </row>
    <row r="1199" spans="1:6" x14ac:dyDescent="0.2">
      <c r="A1199" s="142" t="s">
        <v>4927</v>
      </c>
      <c r="B1199" s="143">
        <v>52828</v>
      </c>
      <c r="C1199" s="144" t="s">
        <v>1098</v>
      </c>
      <c r="D1199" s="145" t="s">
        <v>5</v>
      </c>
      <c r="E1199" s="27">
        <v>11.866400000000001</v>
      </c>
      <c r="F1199" s="28"/>
    </row>
    <row r="1200" spans="1:6" x14ac:dyDescent="0.2">
      <c r="A1200" s="142" t="s">
        <v>4927</v>
      </c>
      <c r="B1200" s="143">
        <v>52829</v>
      </c>
      <c r="C1200" s="144" t="s">
        <v>1099</v>
      </c>
      <c r="D1200" s="145" t="s">
        <v>5</v>
      </c>
      <c r="E1200" s="27">
        <v>17.3843</v>
      </c>
      <c r="F1200" s="28"/>
    </row>
    <row r="1201" spans="1:6" x14ac:dyDescent="0.2">
      <c r="A1201" s="142" t="s">
        <v>4927</v>
      </c>
      <c r="B1201" s="143">
        <v>52830</v>
      </c>
      <c r="C1201" s="144" t="s">
        <v>1100</v>
      </c>
      <c r="D1201" s="145" t="s">
        <v>5</v>
      </c>
      <c r="E1201" s="27">
        <v>24.471399999999999</v>
      </c>
      <c r="F1201" s="28"/>
    </row>
    <row r="1202" spans="1:6" x14ac:dyDescent="0.2">
      <c r="A1202" s="142" t="s">
        <v>4927</v>
      </c>
      <c r="B1202" s="143">
        <v>52831</v>
      </c>
      <c r="C1202" s="144" t="s">
        <v>1101</v>
      </c>
      <c r="D1202" s="145" t="s">
        <v>5</v>
      </c>
      <c r="E1202" s="27">
        <v>32.208300000000001</v>
      </c>
      <c r="F1202" s="28"/>
    </row>
    <row r="1203" spans="1:6" x14ac:dyDescent="0.2">
      <c r="A1203" s="142" t="s">
        <v>4927</v>
      </c>
      <c r="B1203" s="143">
        <v>52832</v>
      </c>
      <c r="C1203" s="144" t="s">
        <v>1102</v>
      </c>
      <c r="D1203" s="145" t="s">
        <v>5</v>
      </c>
      <c r="E1203" s="27">
        <v>46.059899999999999</v>
      </c>
      <c r="F1203" s="28"/>
    </row>
    <row r="1204" spans="1:6" x14ac:dyDescent="0.2">
      <c r="A1204" s="142" t="s">
        <v>4927</v>
      </c>
      <c r="B1204" s="143">
        <v>52833</v>
      </c>
      <c r="C1204" s="144" t="s">
        <v>1103</v>
      </c>
      <c r="D1204" s="145" t="s">
        <v>5</v>
      </c>
      <c r="E1204" s="27">
        <v>55.212499999999999</v>
      </c>
      <c r="F1204" s="28"/>
    </row>
    <row r="1205" spans="1:6" x14ac:dyDescent="0.2">
      <c r="A1205" s="142" t="s">
        <v>4927</v>
      </c>
      <c r="B1205" s="143">
        <v>52834</v>
      </c>
      <c r="C1205" s="144" t="s">
        <v>1104</v>
      </c>
      <c r="D1205" s="145" t="s">
        <v>5</v>
      </c>
      <c r="E1205" s="27">
        <v>70.3613</v>
      </c>
      <c r="F1205" s="28"/>
    </row>
    <row r="1206" spans="1:6" x14ac:dyDescent="0.2">
      <c r="A1206" s="142" t="s">
        <v>4927</v>
      </c>
      <c r="B1206" s="143">
        <v>52835</v>
      </c>
      <c r="C1206" s="144" t="s">
        <v>1105</v>
      </c>
      <c r="D1206" s="145" t="s">
        <v>5</v>
      </c>
      <c r="E1206" s="27">
        <v>92.688800000000001</v>
      </c>
      <c r="F1206" s="28"/>
    </row>
    <row r="1207" spans="1:6" x14ac:dyDescent="0.2">
      <c r="A1207" s="142" t="s">
        <v>4927</v>
      </c>
      <c r="B1207" s="143">
        <v>52836</v>
      </c>
      <c r="C1207" s="144" t="s">
        <v>1106</v>
      </c>
      <c r="D1207" s="145" t="s">
        <v>5</v>
      </c>
      <c r="E1207" s="27">
        <v>105.4213</v>
      </c>
      <c r="F1207" s="28"/>
    </row>
    <row r="1208" spans="1:6" x14ac:dyDescent="0.2">
      <c r="A1208" s="142" t="s">
        <v>4927</v>
      </c>
      <c r="B1208" s="143">
        <v>52844</v>
      </c>
      <c r="C1208" s="144" t="s">
        <v>1107</v>
      </c>
      <c r="D1208" s="145" t="s">
        <v>5</v>
      </c>
      <c r="E1208" s="27">
        <v>2.0962000000000001</v>
      </c>
      <c r="F1208" s="28"/>
    </row>
    <row r="1209" spans="1:6" x14ac:dyDescent="0.2">
      <c r="A1209" s="142" t="s">
        <v>4927</v>
      </c>
      <c r="B1209" s="143">
        <v>52845</v>
      </c>
      <c r="C1209" s="144" t="s">
        <v>1108</v>
      </c>
      <c r="D1209" s="145" t="s">
        <v>5</v>
      </c>
      <c r="E1209" s="27">
        <v>3.5449000000000002</v>
      </c>
      <c r="F1209" s="28"/>
    </row>
    <row r="1210" spans="1:6" x14ac:dyDescent="0.2">
      <c r="A1210" s="142" t="s">
        <v>4927</v>
      </c>
      <c r="B1210" s="143">
        <v>52846</v>
      </c>
      <c r="C1210" s="144" t="s">
        <v>1109</v>
      </c>
      <c r="D1210" s="145" t="s">
        <v>5</v>
      </c>
      <c r="E1210" s="27">
        <v>7.4828999999999999</v>
      </c>
      <c r="F1210" s="28"/>
    </row>
    <row r="1211" spans="1:6" x14ac:dyDescent="0.2">
      <c r="A1211" s="142" t="s">
        <v>4927</v>
      </c>
      <c r="B1211" s="143">
        <v>52847</v>
      </c>
      <c r="C1211" s="144" t="s">
        <v>1110</v>
      </c>
      <c r="D1211" s="145" t="s">
        <v>5</v>
      </c>
      <c r="E1211" s="27">
        <v>13.233000000000001</v>
      </c>
      <c r="F1211" s="28"/>
    </row>
    <row r="1212" spans="1:6" x14ac:dyDescent="0.2">
      <c r="A1212" s="142" t="s">
        <v>4927</v>
      </c>
      <c r="B1212" s="143">
        <v>52848</v>
      </c>
      <c r="C1212" s="144" t="s">
        <v>1111</v>
      </c>
      <c r="D1212" s="145" t="s">
        <v>5</v>
      </c>
      <c r="E1212" s="27">
        <v>17.606100000000001</v>
      </c>
      <c r="F1212" s="28"/>
    </row>
    <row r="1213" spans="1:6" x14ac:dyDescent="0.2">
      <c r="A1213" s="142" t="s">
        <v>4927</v>
      </c>
      <c r="B1213" s="143">
        <v>52849</v>
      </c>
      <c r="C1213" s="144" t="s">
        <v>1112</v>
      </c>
      <c r="D1213" s="145" t="s">
        <v>5</v>
      </c>
      <c r="E1213" s="27">
        <v>25.565300000000001</v>
      </c>
      <c r="F1213" s="28"/>
    </row>
    <row r="1214" spans="1:6" x14ac:dyDescent="0.2">
      <c r="A1214" s="142" t="s">
        <v>4927</v>
      </c>
      <c r="B1214" s="143">
        <v>52850</v>
      </c>
      <c r="C1214" s="144" t="s">
        <v>1113</v>
      </c>
      <c r="D1214" s="145" t="s">
        <v>5</v>
      </c>
      <c r="E1214" s="27">
        <v>35.575400000000002</v>
      </c>
      <c r="F1214" s="28"/>
    </row>
    <row r="1215" spans="1:6" x14ac:dyDescent="0.2">
      <c r="A1215" s="142" t="s">
        <v>4927</v>
      </c>
      <c r="B1215" s="143">
        <v>52851</v>
      </c>
      <c r="C1215" s="144" t="s">
        <v>1114</v>
      </c>
      <c r="D1215" s="145" t="s">
        <v>5</v>
      </c>
      <c r="E1215" s="27">
        <v>34.842799999999997</v>
      </c>
      <c r="F1215" s="28"/>
    </row>
    <row r="1216" spans="1:6" x14ac:dyDescent="0.2">
      <c r="A1216" s="142" t="s">
        <v>4927</v>
      </c>
      <c r="B1216" s="143">
        <v>52852</v>
      </c>
      <c r="C1216" s="144" t="s">
        <v>1115</v>
      </c>
      <c r="D1216" s="145" t="s">
        <v>5</v>
      </c>
      <c r="E1216" s="27">
        <v>66.344399999999993</v>
      </c>
      <c r="F1216" s="28"/>
    </row>
    <row r="1217" spans="1:6" x14ac:dyDescent="0.2">
      <c r="A1217" s="142" t="s">
        <v>4927</v>
      </c>
      <c r="B1217" s="143">
        <v>52863</v>
      </c>
      <c r="C1217" s="144" t="s">
        <v>1116</v>
      </c>
      <c r="D1217" s="145" t="s">
        <v>5</v>
      </c>
      <c r="E1217" s="27">
        <v>0.42</v>
      </c>
      <c r="F1217" s="28"/>
    </row>
    <row r="1218" spans="1:6" x14ac:dyDescent="0.2">
      <c r="A1218" s="142" t="s">
        <v>4927</v>
      </c>
      <c r="B1218" s="143">
        <v>52864</v>
      </c>
      <c r="C1218" s="144" t="s">
        <v>1117</v>
      </c>
      <c r="D1218" s="145" t="s">
        <v>5</v>
      </c>
      <c r="E1218" s="27">
        <v>0.56799999999999995</v>
      </c>
      <c r="F1218" s="28"/>
    </row>
    <row r="1219" spans="1:6" x14ac:dyDescent="0.2">
      <c r="A1219" s="142" t="s">
        <v>4927</v>
      </c>
      <c r="B1219" s="143">
        <v>52865</v>
      </c>
      <c r="C1219" s="144" t="s">
        <v>1118</v>
      </c>
      <c r="D1219" s="145" t="s">
        <v>5</v>
      </c>
      <c r="E1219" s="27">
        <v>0.88880000000000003</v>
      </c>
      <c r="F1219" s="28"/>
    </row>
    <row r="1220" spans="1:6" x14ac:dyDescent="0.2">
      <c r="A1220" s="142" t="s">
        <v>4927</v>
      </c>
      <c r="B1220" s="143">
        <v>52866</v>
      </c>
      <c r="C1220" s="144" t="s">
        <v>1119</v>
      </c>
      <c r="D1220" s="145" t="s">
        <v>5</v>
      </c>
      <c r="E1220" s="27">
        <v>1.3988</v>
      </c>
      <c r="F1220" s="28"/>
    </row>
    <row r="1221" spans="1:6" x14ac:dyDescent="0.2">
      <c r="A1221" s="142" t="s">
        <v>4927</v>
      </c>
      <c r="B1221" s="143">
        <v>52867</v>
      </c>
      <c r="C1221" s="144" t="s">
        <v>1120</v>
      </c>
      <c r="D1221" s="145" t="s">
        <v>5</v>
      </c>
      <c r="E1221" s="27">
        <v>2.0613000000000001</v>
      </c>
      <c r="F1221" s="28"/>
    </row>
    <row r="1222" spans="1:6" x14ac:dyDescent="0.2">
      <c r="A1222" s="142" t="s">
        <v>4927</v>
      </c>
      <c r="B1222" s="143">
        <v>52868</v>
      </c>
      <c r="C1222" s="144" t="s">
        <v>1121</v>
      </c>
      <c r="D1222" s="145" t="s">
        <v>5</v>
      </c>
      <c r="E1222" s="27">
        <v>0.52690000000000003</v>
      </c>
      <c r="F1222" s="28"/>
    </row>
    <row r="1223" spans="1:6" x14ac:dyDescent="0.2">
      <c r="A1223" s="142" t="s">
        <v>4927</v>
      </c>
      <c r="B1223" s="143">
        <v>52869</v>
      </c>
      <c r="C1223" s="144" t="s">
        <v>1122</v>
      </c>
      <c r="D1223" s="145" t="s">
        <v>5</v>
      </c>
      <c r="E1223" s="27">
        <v>0.90680000000000005</v>
      </c>
      <c r="F1223" s="28"/>
    </row>
    <row r="1224" spans="1:6" x14ac:dyDescent="0.2">
      <c r="A1224" s="142" t="s">
        <v>4927</v>
      </c>
      <c r="B1224" s="143">
        <v>52870</v>
      </c>
      <c r="C1224" s="144" t="s">
        <v>1123</v>
      </c>
      <c r="D1224" s="145" t="s">
        <v>5</v>
      </c>
      <c r="E1224" s="27">
        <v>1.4148000000000001</v>
      </c>
      <c r="F1224" s="28"/>
    </row>
    <row r="1225" spans="1:6" x14ac:dyDescent="0.2">
      <c r="A1225" s="142" t="s">
        <v>4927</v>
      </c>
      <c r="B1225" s="143">
        <v>52871</v>
      </c>
      <c r="C1225" s="144" t="s">
        <v>1124</v>
      </c>
      <c r="D1225" s="145" t="s">
        <v>5</v>
      </c>
      <c r="E1225" s="27">
        <v>2.0752999999999999</v>
      </c>
      <c r="F1225" s="28"/>
    </row>
    <row r="1226" spans="1:6" x14ac:dyDescent="0.2">
      <c r="A1226" s="142" t="s">
        <v>4927</v>
      </c>
      <c r="B1226" s="143">
        <v>52874</v>
      </c>
      <c r="C1226" s="144" t="s">
        <v>1125</v>
      </c>
      <c r="D1226" s="145" t="s">
        <v>5</v>
      </c>
      <c r="E1226" s="27">
        <v>0.76380000000000003</v>
      </c>
      <c r="F1226" s="28"/>
    </row>
    <row r="1227" spans="1:6" x14ac:dyDescent="0.2">
      <c r="A1227" s="142" t="s">
        <v>4927</v>
      </c>
      <c r="B1227" s="143">
        <v>52875</v>
      </c>
      <c r="C1227" s="144" t="s">
        <v>1126</v>
      </c>
      <c r="D1227" s="145" t="s">
        <v>5</v>
      </c>
      <c r="E1227" s="27">
        <v>1.0637000000000001</v>
      </c>
      <c r="F1227" s="28"/>
    </row>
    <row r="1228" spans="1:6" x14ac:dyDescent="0.2">
      <c r="A1228" s="142" t="s">
        <v>4927</v>
      </c>
      <c r="B1228" s="143">
        <v>52876</v>
      </c>
      <c r="C1228" s="144" t="s">
        <v>1127</v>
      </c>
      <c r="D1228" s="145" t="s">
        <v>5</v>
      </c>
      <c r="E1228" s="27">
        <v>1.6142000000000001</v>
      </c>
      <c r="F1228" s="28"/>
    </row>
    <row r="1229" spans="1:6" x14ac:dyDescent="0.2">
      <c r="A1229" s="142" t="s">
        <v>4927</v>
      </c>
      <c r="B1229" s="143">
        <v>52877</v>
      </c>
      <c r="C1229" s="144" t="s">
        <v>1128</v>
      </c>
      <c r="D1229" s="145" t="s">
        <v>5</v>
      </c>
      <c r="E1229" s="27">
        <v>2.2686999999999999</v>
      </c>
      <c r="F1229" s="28"/>
    </row>
    <row r="1230" spans="1:6" x14ac:dyDescent="0.2">
      <c r="A1230" s="142" t="s">
        <v>4927</v>
      </c>
      <c r="B1230" s="143">
        <v>52882</v>
      </c>
      <c r="C1230" s="144" t="s">
        <v>1129</v>
      </c>
      <c r="D1230" s="145" t="s">
        <v>5</v>
      </c>
      <c r="E1230" s="27">
        <v>0.2661</v>
      </c>
      <c r="F1230" s="28"/>
    </row>
    <row r="1231" spans="1:6" x14ac:dyDescent="0.2">
      <c r="A1231" s="142" t="s">
        <v>4927</v>
      </c>
      <c r="B1231" s="143">
        <v>52883</v>
      </c>
      <c r="C1231" s="144" t="s">
        <v>1130</v>
      </c>
      <c r="D1231" s="145" t="s">
        <v>5</v>
      </c>
      <c r="E1231" s="27">
        <v>0.59230000000000005</v>
      </c>
      <c r="F1231" s="28"/>
    </row>
    <row r="1232" spans="1:6" x14ac:dyDescent="0.2">
      <c r="A1232" s="142" t="s">
        <v>4927</v>
      </c>
      <c r="B1232" s="143">
        <v>52898</v>
      </c>
      <c r="C1232" s="144" t="s">
        <v>1131</v>
      </c>
      <c r="D1232" s="145" t="s">
        <v>5</v>
      </c>
      <c r="E1232" s="27">
        <v>30.587700000000002</v>
      </c>
      <c r="F1232" s="28"/>
    </row>
    <row r="1233" spans="1:6" x14ac:dyDescent="0.2">
      <c r="A1233" s="142" t="s">
        <v>4927</v>
      </c>
      <c r="B1233" s="143">
        <v>52900</v>
      </c>
      <c r="C1233" s="144" t="s">
        <v>1132</v>
      </c>
      <c r="D1233" s="145"/>
      <c r="E1233" s="27" t="s">
        <v>3</v>
      </c>
      <c r="F1233" s="28"/>
    </row>
    <row r="1234" spans="1:6" x14ac:dyDescent="0.2">
      <c r="A1234" s="142" t="s">
        <v>4927</v>
      </c>
      <c r="B1234" s="143">
        <v>52910</v>
      </c>
      <c r="C1234" s="144" t="s">
        <v>1133</v>
      </c>
      <c r="D1234" s="145" t="s">
        <v>5</v>
      </c>
      <c r="E1234" s="27">
        <v>1.5668</v>
      </c>
      <c r="F1234" s="28"/>
    </row>
    <row r="1235" spans="1:6" x14ac:dyDescent="0.2">
      <c r="A1235" s="142" t="s">
        <v>4927</v>
      </c>
      <c r="B1235" s="143">
        <v>52912</v>
      </c>
      <c r="C1235" s="144" t="s">
        <v>1134</v>
      </c>
      <c r="D1235" s="145" t="s">
        <v>5</v>
      </c>
      <c r="E1235" s="27">
        <v>3.7454000000000001</v>
      </c>
      <c r="F1235" s="28"/>
    </row>
    <row r="1236" spans="1:6" x14ac:dyDescent="0.2">
      <c r="A1236" s="142" t="s">
        <v>4927</v>
      </c>
      <c r="B1236" s="143">
        <v>52915</v>
      </c>
      <c r="C1236" s="144" t="s">
        <v>1135</v>
      </c>
      <c r="D1236" s="145" t="s">
        <v>5</v>
      </c>
      <c r="E1236" s="27">
        <v>2.1381999999999999</v>
      </c>
      <c r="F1236" s="28"/>
    </row>
    <row r="1237" spans="1:6" x14ac:dyDescent="0.2">
      <c r="A1237" s="142" t="s">
        <v>4927</v>
      </c>
      <c r="B1237" s="143">
        <v>52916</v>
      </c>
      <c r="C1237" s="144" t="s">
        <v>1136</v>
      </c>
      <c r="D1237" s="145" t="s">
        <v>5</v>
      </c>
      <c r="E1237" s="27">
        <v>3.4729999999999999</v>
      </c>
      <c r="F1237" s="28"/>
    </row>
    <row r="1238" spans="1:6" x14ac:dyDescent="0.2">
      <c r="A1238" s="142" t="s">
        <v>4927</v>
      </c>
      <c r="B1238" s="143">
        <v>52920</v>
      </c>
      <c r="C1238" s="144" t="s">
        <v>1137</v>
      </c>
      <c r="D1238" s="145" t="s">
        <v>5</v>
      </c>
      <c r="E1238" s="27">
        <v>2.8778999999999999</v>
      </c>
      <c r="F1238" s="28"/>
    </row>
    <row r="1239" spans="1:6" x14ac:dyDescent="0.2">
      <c r="A1239" s="142" t="s">
        <v>4927</v>
      </c>
      <c r="B1239" s="143">
        <v>53200</v>
      </c>
      <c r="C1239" s="144" t="s">
        <v>1138</v>
      </c>
      <c r="D1239" s="145"/>
      <c r="E1239" s="27" t="s">
        <v>3</v>
      </c>
      <c r="F1239" s="28"/>
    </row>
    <row r="1240" spans="1:6" x14ac:dyDescent="0.2">
      <c r="A1240" s="142" t="s">
        <v>4927</v>
      </c>
      <c r="B1240" s="143">
        <v>53250</v>
      </c>
      <c r="C1240" s="144" t="s">
        <v>1139</v>
      </c>
      <c r="D1240" s="145" t="s">
        <v>21</v>
      </c>
      <c r="E1240" s="27">
        <v>136.45930000000001</v>
      </c>
      <c r="F1240" s="28"/>
    </row>
    <row r="1241" spans="1:6" x14ac:dyDescent="0.2">
      <c r="A1241" s="142" t="s">
        <v>4927</v>
      </c>
      <c r="B1241" s="143">
        <v>53261</v>
      </c>
      <c r="C1241" s="144" t="s">
        <v>1140</v>
      </c>
      <c r="D1241" s="145" t="s">
        <v>21</v>
      </c>
      <c r="E1241" s="27">
        <v>100.4682</v>
      </c>
      <c r="F1241" s="28"/>
    </row>
    <row r="1242" spans="1:6" x14ac:dyDescent="0.2">
      <c r="A1242" s="142" t="s">
        <v>4927</v>
      </c>
      <c r="B1242" s="143">
        <v>53263</v>
      </c>
      <c r="C1242" s="144" t="s">
        <v>1141</v>
      </c>
      <c r="D1242" s="145" t="s">
        <v>21</v>
      </c>
      <c r="E1242" s="27">
        <v>331.29390000000001</v>
      </c>
      <c r="F1242" s="28"/>
    </row>
    <row r="1243" spans="1:6" x14ac:dyDescent="0.2">
      <c r="A1243" s="142" t="s">
        <v>4927</v>
      </c>
      <c r="B1243" s="143">
        <v>53265</v>
      </c>
      <c r="C1243" s="144" t="s">
        <v>1142</v>
      </c>
      <c r="D1243" s="145" t="s">
        <v>21</v>
      </c>
      <c r="E1243" s="27">
        <v>476.97320000000002</v>
      </c>
      <c r="F1243" s="28"/>
    </row>
    <row r="1244" spans="1:6" x14ac:dyDescent="0.2">
      <c r="A1244" s="142" t="s">
        <v>4927</v>
      </c>
      <c r="B1244" s="143">
        <v>53266</v>
      </c>
      <c r="C1244" s="144" t="s">
        <v>1143</v>
      </c>
      <c r="D1244" s="145" t="s">
        <v>21</v>
      </c>
      <c r="E1244" s="27">
        <v>661.91420000000005</v>
      </c>
      <c r="F1244" s="28"/>
    </row>
    <row r="1245" spans="1:6" x14ac:dyDescent="0.2">
      <c r="A1245" s="142" t="s">
        <v>4927</v>
      </c>
      <c r="B1245" s="143">
        <v>53268</v>
      </c>
      <c r="C1245" s="144" t="s">
        <v>1144</v>
      </c>
      <c r="D1245" s="145" t="s">
        <v>21</v>
      </c>
      <c r="E1245" s="27">
        <v>223.2088</v>
      </c>
      <c r="F1245" s="28"/>
    </row>
    <row r="1246" spans="1:6" x14ac:dyDescent="0.2">
      <c r="A1246" s="142" t="s">
        <v>4927</v>
      </c>
      <c r="B1246" s="143">
        <v>53269</v>
      </c>
      <c r="C1246" s="144" t="s">
        <v>1145</v>
      </c>
      <c r="D1246" s="145" t="s">
        <v>21</v>
      </c>
      <c r="E1246" s="27">
        <v>141.89660000000001</v>
      </c>
      <c r="F1246" s="28"/>
    </row>
    <row r="1247" spans="1:6" x14ac:dyDescent="0.2">
      <c r="A1247" s="142" t="s">
        <v>4927</v>
      </c>
      <c r="B1247" s="143">
        <v>53270</v>
      </c>
      <c r="C1247" s="144" t="s">
        <v>1146</v>
      </c>
      <c r="D1247" s="145" t="s">
        <v>21</v>
      </c>
      <c r="E1247" s="27">
        <v>74.784700000000001</v>
      </c>
      <c r="F1247" s="28"/>
    </row>
    <row r="1248" spans="1:6" x14ac:dyDescent="0.2">
      <c r="A1248" s="142" t="s">
        <v>4927</v>
      </c>
      <c r="B1248" s="143">
        <v>53271</v>
      </c>
      <c r="C1248" s="144" t="s">
        <v>1147</v>
      </c>
      <c r="D1248" s="145" t="s">
        <v>21</v>
      </c>
      <c r="E1248" s="27">
        <v>108.8694</v>
      </c>
      <c r="F1248" s="28"/>
    </row>
    <row r="1249" spans="1:6" x14ac:dyDescent="0.2">
      <c r="A1249" s="142" t="s">
        <v>4927</v>
      </c>
      <c r="B1249" s="143">
        <v>53275</v>
      </c>
      <c r="C1249" s="144" t="s">
        <v>1148</v>
      </c>
      <c r="D1249" s="145" t="s">
        <v>21</v>
      </c>
      <c r="E1249" s="27">
        <v>101.81480000000001</v>
      </c>
      <c r="F1249" s="28"/>
    </row>
    <row r="1250" spans="1:6" x14ac:dyDescent="0.2">
      <c r="A1250" s="142" t="s">
        <v>4927</v>
      </c>
      <c r="B1250" s="143">
        <v>53277</v>
      </c>
      <c r="C1250" s="144" t="s">
        <v>1149</v>
      </c>
      <c r="D1250" s="145" t="s">
        <v>21</v>
      </c>
      <c r="E1250" s="27">
        <v>277.8655</v>
      </c>
      <c r="F1250" s="28"/>
    </row>
    <row r="1251" spans="1:6" x14ac:dyDescent="0.2">
      <c r="A1251" s="142" t="s">
        <v>4927</v>
      </c>
      <c r="B1251" s="143">
        <v>53279</v>
      </c>
      <c r="C1251" s="144" t="s">
        <v>1150</v>
      </c>
      <c r="D1251" s="145" t="s">
        <v>21</v>
      </c>
      <c r="E1251" s="27">
        <v>429.60770000000002</v>
      </c>
      <c r="F1251" s="28"/>
    </row>
    <row r="1252" spans="1:6" x14ac:dyDescent="0.2">
      <c r="A1252" s="142" t="s">
        <v>4927</v>
      </c>
      <c r="B1252" s="143">
        <v>53280</v>
      </c>
      <c r="C1252" s="144" t="s">
        <v>1151</v>
      </c>
      <c r="D1252" s="145" t="s">
        <v>21</v>
      </c>
      <c r="E1252" s="27">
        <v>638.37530000000004</v>
      </c>
      <c r="F1252" s="28"/>
    </row>
    <row r="1253" spans="1:6" x14ac:dyDescent="0.2">
      <c r="A1253" s="142" t="s">
        <v>4927</v>
      </c>
      <c r="B1253" s="143">
        <v>53281</v>
      </c>
      <c r="C1253" s="144" t="s">
        <v>1152</v>
      </c>
      <c r="D1253" s="145" t="s">
        <v>21</v>
      </c>
      <c r="E1253" s="27">
        <v>40.519100000000002</v>
      </c>
      <c r="F1253" s="28"/>
    </row>
    <row r="1254" spans="1:6" x14ac:dyDescent="0.2">
      <c r="A1254" s="142" t="s">
        <v>4927</v>
      </c>
      <c r="B1254" s="143">
        <v>53288</v>
      </c>
      <c r="C1254" s="144" t="s">
        <v>1153</v>
      </c>
      <c r="D1254" s="145" t="s">
        <v>21</v>
      </c>
      <c r="E1254" s="27">
        <v>1010.2255</v>
      </c>
      <c r="F1254" s="28"/>
    </row>
    <row r="1255" spans="1:6" x14ac:dyDescent="0.2">
      <c r="A1255" s="142" t="s">
        <v>4927</v>
      </c>
      <c r="B1255" s="143">
        <v>53289</v>
      </c>
      <c r="C1255" s="144" t="s">
        <v>1154</v>
      </c>
      <c r="D1255" s="145" t="s">
        <v>21</v>
      </c>
      <c r="E1255" s="27">
        <v>1195.3594000000001</v>
      </c>
      <c r="F1255" s="28"/>
    </row>
    <row r="1256" spans="1:6" x14ac:dyDescent="0.2">
      <c r="A1256" s="142" t="s">
        <v>4927</v>
      </c>
      <c r="B1256" s="143">
        <v>53290</v>
      </c>
      <c r="C1256" s="144" t="s">
        <v>1155</v>
      </c>
      <c r="D1256" s="145" t="s">
        <v>21</v>
      </c>
      <c r="E1256" s="27">
        <v>2098.0131999999999</v>
      </c>
      <c r="F1256" s="28"/>
    </row>
    <row r="1257" spans="1:6" x14ac:dyDescent="0.2">
      <c r="A1257" s="142" t="s">
        <v>4927</v>
      </c>
      <c r="B1257" s="143">
        <v>53600</v>
      </c>
      <c r="C1257" s="144" t="s">
        <v>1156</v>
      </c>
      <c r="D1257" s="145"/>
      <c r="E1257" s="27" t="s">
        <v>3</v>
      </c>
      <c r="F1257" s="28"/>
    </row>
    <row r="1258" spans="1:6" x14ac:dyDescent="0.2">
      <c r="A1258" s="142" t="s">
        <v>4927</v>
      </c>
      <c r="B1258" s="143">
        <v>53622</v>
      </c>
      <c r="C1258" s="144" t="s">
        <v>1157</v>
      </c>
      <c r="D1258" s="145" t="s">
        <v>21</v>
      </c>
      <c r="E1258" s="27">
        <v>8.6565999999999992</v>
      </c>
      <c r="F1258" s="28"/>
    </row>
    <row r="1259" spans="1:6" x14ac:dyDescent="0.2">
      <c r="A1259" s="142" t="s">
        <v>4927</v>
      </c>
      <c r="B1259" s="143">
        <v>53625</v>
      </c>
      <c r="C1259" s="144" t="s">
        <v>1158</v>
      </c>
      <c r="D1259" s="145" t="s">
        <v>21</v>
      </c>
      <c r="E1259" s="27">
        <v>22.289300000000001</v>
      </c>
      <c r="F1259" s="28"/>
    </row>
    <row r="1260" spans="1:6" x14ac:dyDescent="0.2">
      <c r="A1260" s="142" t="s">
        <v>4927</v>
      </c>
      <c r="B1260" s="143">
        <v>53628</v>
      </c>
      <c r="C1260" s="144" t="s">
        <v>1159</v>
      </c>
      <c r="D1260" s="145" t="s">
        <v>21</v>
      </c>
      <c r="E1260" s="27">
        <v>36.976199999999999</v>
      </c>
      <c r="F1260" s="28"/>
    </row>
    <row r="1261" spans="1:6" x14ac:dyDescent="0.2">
      <c r="A1261" s="142" t="s">
        <v>4927</v>
      </c>
      <c r="B1261" s="143">
        <v>53631</v>
      </c>
      <c r="C1261" s="144" t="s">
        <v>1160</v>
      </c>
      <c r="D1261" s="145" t="s">
        <v>21</v>
      </c>
      <c r="E1261" s="27">
        <v>24.0122</v>
      </c>
      <c r="F1261" s="28"/>
    </row>
    <row r="1262" spans="1:6" x14ac:dyDescent="0.2">
      <c r="A1262" s="142" t="s">
        <v>4927</v>
      </c>
      <c r="B1262" s="143">
        <v>53632</v>
      </c>
      <c r="C1262" s="144" t="s">
        <v>1161</v>
      </c>
      <c r="D1262" s="145" t="s">
        <v>21</v>
      </c>
      <c r="E1262" s="27">
        <v>37.2029</v>
      </c>
      <c r="F1262" s="28"/>
    </row>
    <row r="1263" spans="1:6" x14ac:dyDescent="0.2">
      <c r="A1263" s="142" t="s">
        <v>4927</v>
      </c>
      <c r="B1263" s="143">
        <v>53633</v>
      </c>
      <c r="C1263" s="144" t="s">
        <v>1162</v>
      </c>
      <c r="D1263" s="145" t="s">
        <v>21</v>
      </c>
      <c r="E1263" s="27">
        <v>54.429299999999998</v>
      </c>
      <c r="F1263" s="28"/>
    </row>
    <row r="1264" spans="1:6" x14ac:dyDescent="0.2">
      <c r="A1264" s="142" t="s">
        <v>4927</v>
      </c>
      <c r="B1264" s="143">
        <v>53634</v>
      </c>
      <c r="C1264" s="144" t="s">
        <v>1163</v>
      </c>
      <c r="D1264" s="145" t="s">
        <v>21</v>
      </c>
      <c r="E1264" s="27">
        <v>296.16149999999999</v>
      </c>
      <c r="F1264" s="28"/>
    </row>
    <row r="1265" spans="1:6" x14ac:dyDescent="0.2">
      <c r="A1265" s="142" t="s">
        <v>4927</v>
      </c>
      <c r="B1265" s="143">
        <v>53645</v>
      </c>
      <c r="C1265" s="144" t="s">
        <v>1164</v>
      </c>
      <c r="D1265" s="145" t="s">
        <v>21</v>
      </c>
      <c r="E1265" s="27">
        <v>1.1766000000000001</v>
      </c>
      <c r="F1265" s="28"/>
    </row>
    <row r="1266" spans="1:6" x14ac:dyDescent="0.2">
      <c r="A1266" s="142" t="s">
        <v>4927</v>
      </c>
      <c r="B1266" s="143">
        <v>53647</v>
      </c>
      <c r="C1266" s="144" t="s">
        <v>1165</v>
      </c>
      <c r="D1266" s="145" t="s">
        <v>21</v>
      </c>
      <c r="E1266" s="27">
        <v>1.5357000000000001</v>
      </c>
      <c r="F1266" s="28"/>
    </row>
    <row r="1267" spans="1:6" x14ac:dyDescent="0.2">
      <c r="A1267" s="142" t="s">
        <v>4927</v>
      </c>
      <c r="B1267" s="143">
        <v>53660</v>
      </c>
      <c r="C1267" s="144" t="s">
        <v>1166</v>
      </c>
      <c r="D1267" s="145" t="s">
        <v>21</v>
      </c>
      <c r="E1267" s="27">
        <v>6.5494000000000003</v>
      </c>
      <c r="F1267" s="28"/>
    </row>
    <row r="1268" spans="1:6" x14ac:dyDescent="0.2">
      <c r="A1268" s="142" t="s">
        <v>4927</v>
      </c>
      <c r="B1268" s="143">
        <v>53662</v>
      </c>
      <c r="C1268" s="144" t="s">
        <v>1167</v>
      </c>
      <c r="D1268" s="145" t="s">
        <v>21</v>
      </c>
      <c r="E1268" s="27">
        <v>10.0114</v>
      </c>
      <c r="F1268" s="28"/>
    </row>
    <row r="1269" spans="1:6" x14ac:dyDescent="0.2">
      <c r="A1269" s="142" t="s">
        <v>4927</v>
      </c>
      <c r="B1269" s="143">
        <v>53670</v>
      </c>
      <c r="C1269" s="144" t="s">
        <v>1168</v>
      </c>
      <c r="D1269" s="145" t="s">
        <v>21</v>
      </c>
      <c r="E1269" s="27">
        <v>13.864599999999999</v>
      </c>
      <c r="F1269" s="28"/>
    </row>
    <row r="1270" spans="1:6" x14ac:dyDescent="0.2">
      <c r="A1270" s="142" t="s">
        <v>4927</v>
      </c>
      <c r="B1270" s="143">
        <v>53675</v>
      </c>
      <c r="C1270" s="144" t="s">
        <v>1169</v>
      </c>
      <c r="D1270" s="145" t="s">
        <v>21</v>
      </c>
      <c r="E1270" s="27">
        <v>47.807299999999998</v>
      </c>
      <c r="F1270" s="28"/>
    </row>
    <row r="1271" spans="1:6" x14ac:dyDescent="0.2">
      <c r="A1271" s="142" t="s">
        <v>4927</v>
      </c>
      <c r="B1271" s="143">
        <v>53680</v>
      </c>
      <c r="C1271" s="144" t="s">
        <v>1170</v>
      </c>
      <c r="D1271" s="145" t="s">
        <v>21</v>
      </c>
      <c r="E1271" s="27">
        <v>69.657200000000003</v>
      </c>
      <c r="F1271" s="28"/>
    </row>
    <row r="1272" spans="1:6" x14ac:dyDescent="0.2">
      <c r="A1272" s="142" t="s">
        <v>4927</v>
      </c>
      <c r="B1272" s="143">
        <v>53681</v>
      </c>
      <c r="C1272" s="144" t="s">
        <v>1171</v>
      </c>
      <c r="D1272" s="145" t="s">
        <v>21</v>
      </c>
      <c r="E1272" s="27">
        <v>103.1688</v>
      </c>
      <c r="F1272" s="28"/>
    </row>
    <row r="1273" spans="1:6" x14ac:dyDescent="0.2">
      <c r="A1273" s="142" t="s">
        <v>4927</v>
      </c>
      <c r="B1273" s="143">
        <v>53682</v>
      </c>
      <c r="C1273" s="144" t="s">
        <v>1172</v>
      </c>
      <c r="D1273" s="145" t="s">
        <v>21</v>
      </c>
      <c r="E1273" s="27">
        <v>319.6035</v>
      </c>
      <c r="F1273" s="28"/>
    </row>
    <row r="1274" spans="1:6" x14ac:dyDescent="0.2">
      <c r="A1274" s="142" t="s">
        <v>4927</v>
      </c>
      <c r="B1274" s="143">
        <v>53683</v>
      </c>
      <c r="C1274" s="144" t="s">
        <v>1173</v>
      </c>
      <c r="D1274" s="145" t="s">
        <v>21</v>
      </c>
      <c r="E1274" s="27">
        <v>2.6356000000000002</v>
      </c>
      <c r="F1274" s="28"/>
    </row>
    <row r="1275" spans="1:6" x14ac:dyDescent="0.2">
      <c r="A1275" s="142" t="s">
        <v>4927</v>
      </c>
      <c r="B1275" s="143">
        <v>53684</v>
      </c>
      <c r="C1275" s="144" t="s">
        <v>1174</v>
      </c>
      <c r="D1275" s="145" t="s">
        <v>21</v>
      </c>
      <c r="E1275" s="27">
        <v>8.7195999999999998</v>
      </c>
      <c r="F1275" s="28"/>
    </row>
    <row r="1276" spans="1:6" x14ac:dyDescent="0.2">
      <c r="A1276" s="142" t="s">
        <v>4927</v>
      </c>
      <c r="B1276" s="143">
        <v>53685</v>
      </c>
      <c r="C1276" s="144" t="s">
        <v>1175</v>
      </c>
      <c r="D1276" s="145" t="s">
        <v>21</v>
      </c>
      <c r="E1276" s="27">
        <v>9.8018999999999998</v>
      </c>
      <c r="F1276" s="28"/>
    </row>
    <row r="1277" spans="1:6" x14ac:dyDescent="0.2">
      <c r="A1277" s="142" t="s">
        <v>4927</v>
      </c>
      <c r="B1277" s="143">
        <v>53686</v>
      </c>
      <c r="C1277" s="144" t="s">
        <v>1176</v>
      </c>
      <c r="D1277" s="145" t="s">
        <v>21</v>
      </c>
      <c r="E1277" s="27">
        <v>11.4694</v>
      </c>
      <c r="F1277" s="28"/>
    </row>
    <row r="1278" spans="1:6" x14ac:dyDescent="0.2">
      <c r="A1278" s="142" t="s">
        <v>4927</v>
      </c>
      <c r="B1278" s="143">
        <v>54000</v>
      </c>
      <c r="C1278" s="144" t="s">
        <v>1177</v>
      </c>
      <c r="D1278" s="145"/>
      <c r="E1278" s="27" t="s">
        <v>3</v>
      </c>
      <c r="F1278" s="28"/>
    </row>
    <row r="1279" spans="1:6" x14ac:dyDescent="0.2">
      <c r="A1279" s="142" t="s">
        <v>4927</v>
      </c>
      <c r="B1279" s="143">
        <v>54020</v>
      </c>
      <c r="C1279" s="144" t="s">
        <v>1178</v>
      </c>
      <c r="D1279" s="145" t="s">
        <v>5</v>
      </c>
      <c r="E1279" s="27">
        <v>3.5023</v>
      </c>
      <c r="F1279" s="28"/>
    </row>
    <row r="1280" spans="1:6" x14ac:dyDescent="0.2">
      <c r="A1280" s="142" t="s">
        <v>4927</v>
      </c>
      <c r="B1280" s="143">
        <v>54022</v>
      </c>
      <c r="C1280" s="144" t="s">
        <v>1179</v>
      </c>
      <c r="D1280" s="145" t="s">
        <v>5</v>
      </c>
      <c r="E1280" s="27">
        <v>8.1550999999999991</v>
      </c>
      <c r="F1280" s="28"/>
    </row>
    <row r="1281" spans="1:6" x14ac:dyDescent="0.2">
      <c r="A1281" s="142" t="s">
        <v>4927</v>
      </c>
      <c r="B1281" s="143">
        <v>54024</v>
      </c>
      <c r="C1281" s="144" t="s">
        <v>1180</v>
      </c>
      <c r="D1281" s="145" t="s">
        <v>5</v>
      </c>
      <c r="E1281" s="27">
        <v>19.718299999999999</v>
      </c>
      <c r="F1281" s="28"/>
    </row>
    <row r="1282" spans="1:6" x14ac:dyDescent="0.2">
      <c r="A1282" s="142" t="s">
        <v>4927</v>
      </c>
      <c r="B1282" s="143">
        <v>54026</v>
      </c>
      <c r="C1282" s="144" t="s">
        <v>1181</v>
      </c>
      <c r="D1282" s="145" t="s">
        <v>5</v>
      </c>
      <c r="E1282" s="27">
        <v>34.610999999999997</v>
      </c>
      <c r="F1282" s="28"/>
    </row>
    <row r="1283" spans="1:6" x14ac:dyDescent="0.2">
      <c r="A1283" s="142" t="s">
        <v>4927</v>
      </c>
      <c r="B1283" s="143">
        <v>54028</v>
      </c>
      <c r="C1283" s="144" t="s">
        <v>1182</v>
      </c>
      <c r="D1283" s="145" t="s">
        <v>5</v>
      </c>
      <c r="E1283" s="27">
        <v>44.651299999999999</v>
      </c>
      <c r="F1283" s="28"/>
    </row>
    <row r="1284" spans="1:6" x14ac:dyDescent="0.2">
      <c r="A1284" s="142" t="s">
        <v>4927</v>
      </c>
      <c r="B1284" s="143">
        <v>54030</v>
      </c>
      <c r="C1284" s="144" t="s">
        <v>1183</v>
      </c>
      <c r="D1284" s="145" t="s">
        <v>5</v>
      </c>
      <c r="E1284" s="27">
        <v>99.002899999999997</v>
      </c>
      <c r="F1284" s="28"/>
    </row>
    <row r="1285" spans="1:6" x14ac:dyDescent="0.2">
      <c r="A1285" s="142" t="s">
        <v>4927</v>
      </c>
      <c r="B1285" s="143">
        <v>54031</v>
      </c>
      <c r="C1285" s="144" t="s">
        <v>1184</v>
      </c>
      <c r="D1285" s="145" t="s">
        <v>5</v>
      </c>
      <c r="E1285" s="27">
        <v>194.53720000000001</v>
      </c>
      <c r="F1285" s="28"/>
    </row>
    <row r="1286" spans="1:6" x14ac:dyDescent="0.2">
      <c r="A1286" s="142" t="s">
        <v>4927</v>
      </c>
      <c r="B1286" s="143">
        <v>54032</v>
      </c>
      <c r="C1286" s="144" t="s">
        <v>1185</v>
      </c>
      <c r="D1286" s="145" t="s">
        <v>5</v>
      </c>
      <c r="E1286" s="27">
        <v>283.0926</v>
      </c>
      <c r="F1286" s="28"/>
    </row>
    <row r="1287" spans="1:6" x14ac:dyDescent="0.2">
      <c r="A1287" s="142" t="s">
        <v>4927</v>
      </c>
      <c r="B1287" s="143">
        <v>54033</v>
      </c>
      <c r="C1287" s="144" t="s">
        <v>1186</v>
      </c>
      <c r="D1287" s="145" t="s">
        <v>5</v>
      </c>
      <c r="E1287" s="27">
        <v>347.94200000000001</v>
      </c>
      <c r="F1287" s="28"/>
    </row>
    <row r="1288" spans="1:6" x14ac:dyDescent="0.2">
      <c r="A1288" s="142" t="s">
        <v>4927</v>
      </c>
      <c r="B1288" s="143">
        <v>54034</v>
      </c>
      <c r="C1288" s="144" t="s">
        <v>1187</v>
      </c>
      <c r="D1288" s="145" t="s">
        <v>5</v>
      </c>
      <c r="E1288" s="27">
        <v>440.33429999999998</v>
      </c>
      <c r="F1288" s="28"/>
    </row>
    <row r="1289" spans="1:6" x14ac:dyDescent="0.2">
      <c r="A1289" s="142" t="s">
        <v>4927</v>
      </c>
      <c r="B1289" s="143">
        <v>54035</v>
      </c>
      <c r="C1289" s="144" t="s">
        <v>1188</v>
      </c>
      <c r="D1289" s="145" t="s">
        <v>5</v>
      </c>
      <c r="E1289" s="27">
        <v>473.44619999999998</v>
      </c>
      <c r="F1289" s="28"/>
    </row>
    <row r="1290" spans="1:6" x14ac:dyDescent="0.2">
      <c r="A1290" s="142" t="s">
        <v>4927</v>
      </c>
      <c r="B1290" s="143">
        <v>54100</v>
      </c>
      <c r="C1290" s="144" t="s">
        <v>1189</v>
      </c>
      <c r="D1290" s="145"/>
      <c r="E1290" s="27" t="s">
        <v>3</v>
      </c>
      <c r="F1290" s="28"/>
    </row>
    <row r="1291" spans="1:6" x14ac:dyDescent="0.2">
      <c r="A1291" s="142" t="s">
        <v>4927</v>
      </c>
      <c r="B1291" s="143">
        <v>54101</v>
      </c>
      <c r="C1291" s="144" t="s">
        <v>1190</v>
      </c>
      <c r="D1291" s="145" t="s">
        <v>21</v>
      </c>
      <c r="E1291" s="27">
        <v>260.57220000000001</v>
      </c>
      <c r="F1291" s="28"/>
    </row>
    <row r="1292" spans="1:6" x14ac:dyDescent="0.2">
      <c r="A1292" s="142" t="s">
        <v>4927</v>
      </c>
      <c r="B1292" s="143">
        <v>54102</v>
      </c>
      <c r="C1292" s="144" t="s">
        <v>1191</v>
      </c>
      <c r="D1292" s="145" t="s">
        <v>21</v>
      </c>
      <c r="E1292" s="27">
        <v>260.57220000000001</v>
      </c>
      <c r="F1292" s="28"/>
    </row>
    <row r="1293" spans="1:6" x14ac:dyDescent="0.2">
      <c r="A1293" s="142" t="s">
        <v>4927</v>
      </c>
      <c r="B1293" s="143">
        <v>54103</v>
      </c>
      <c r="C1293" s="144" t="s">
        <v>1192</v>
      </c>
      <c r="D1293" s="145" t="s">
        <v>21</v>
      </c>
      <c r="E1293" s="27">
        <v>260.57220000000001</v>
      </c>
      <c r="F1293" s="28"/>
    </row>
    <row r="1294" spans="1:6" x14ac:dyDescent="0.2">
      <c r="A1294" s="142" t="s">
        <v>4927</v>
      </c>
      <c r="B1294" s="143">
        <v>54104</v>
      </c>
      <c r="C1294" s="144" t="s">
        <v>1193</v>
      </c>
      <c r="D1294" s="145" t="s">
        <v>21</v>
      </c>
      <c r="E1294" s="27">
        <v>260.57220000000001</v>
      </c>
      <c r="F1294" s="28"/>
    </row>
    <row r="1295" spans="1:6" x14ac:dyDescent="0.2">
      <c r="A1295" s="142" t="s">
        <v>4927</v>
      </c>
      <c r="B1295" s="143">
        <v>54106</v>
      </c>
      <c r="C1295" s="144" t="s">
        <v>1194</v>
      </c>
      <c r="D1295" s="145" t="s">
        <v>21</v>
      </c>
      <c r="E1295" s="27">
        <v>348.29199999999997</v>
      </c>
      <c r="F1295" s="28"/>
    </row>
    <row r="1296" spans="1:6" x14ac:dyDescent="0.2">
      <c r="A1296" s="142" t="s">
        <v>4927</v>
      </c>
      <c r="B1296" s="143">
        <v>54107</v>
      </c>
      <c r="C1296" s="144" t="s">
        <v>1195</v>
      </c>
      <c r="D1296" s="145" t="s">
        <v>21</v>
      </c>
      <c r="E1296" s="27">
        <v>383.03300000000002</v>
      </c>
      <c r="F1296" s="28"/>
    </row>
    <row r="1297" spans="1:6" x14ac:dyDescent="0.2">
      <c r="A1297" s="142" t="s">
        <v>4927</v>
      </c>
      <c r="B1297" s="143">
        <v>54111</v>
      </c>
      <c r="C1297" s="144" t="s">
        <v>1196</v>
      </c>
      <c r="D1297" s="145" t="s">
        <v>21</v>
      </c>
      <c r="E1297" s="27">
        <v>530.09180000000003</v>
      </c>
      <c r="F1297" s="28"/>
    </row>
    <row r="1298" spans="1:6" x14ac:dyDescent="0.2">
      <c r="A1298" s="142" t="s">
        <v>4927</v>
      </c>
      <c r="B1298" s="143">
        <v>54112</v>
      </c>
      <c r="C1298" s="144" t="s">
        <v>1197</v>
      </c>
      <c r="D1298" s="145" t="s">
        <v>21</v>
      </c>
      <c r="E1298" s="27">
        <v>128.5086</v>
      </c>
      <c r="F1298" s="28"/>
    </row>
    <row r="1299" spans="1:6" x14ac:dyDescent="0.2">
      <c r="A1299" s="142" t="s">
        <v>4927</v>
      </c>
      <c r="B1299" s="143">
        <v>54115</v>
      </c>
      <c r="C1299" s="144" t="s">
        <v>1198</v>
      </c>
      <c r="D1299" s="145" t="s">
        <v>21</v>
      </c>
      <c r="E1299" s="27">
        <v>158.3389</v>
      </c>
      <c r="F1299" s="28"/>
    </row>
    <row r="1300" spans="1:6" x14ac:dyDescent="0.2">
      <c r="A1300" s="142" t="s">
        <v>4927</v>
      </c>
      <c r="B1300" s="143">
        <v>54116</v>
      </c>
      <c r="C1300" s="144" t="s">
        <v>1199</v>
      </c>
      <c r="D1300" s="145" t="s">
        <v>21</v>
      </c>
      <c r="E1300" s="27">
        <v>152.4145</v>
      </c>
      <c r="F1300" s="28"/>
    </row>
    <row r="1301" spans="1:6" x14ac:dyDescent="0.2">
      <c r="A1301" s="142" t="s">
        <v>4927</v>
      </c>
      <c r="B1301" s="143">
        <v>54117</v>
      </c>
      <c r="C1301" s="144" t="s">
        <v>1200</v>
      </c>
      <c r="D1301" s="145" t="s">
        <v>21</v>
      </c>
      <c r="E1301" s="27">
        <v>274.21210000000002</v>
      </c>
      <c r="F1301" s="28"/>
    </row>
    <row r="1302" spans="1:6" x14ac:dyDescent="0.2">
      <c r="A1302" s="142" t="s">
        <v>4927</v>
      </c>
      <c r="B1302" s="143">
        <v>54118</v>
      </c>
      <c r="C1302" s="144" t="s">
        <v>1201</v>
      </c>
      <c r="D1302" s="145" t="s">
        <v>21</v>
      </c>
      <c r="E1302" s="27">
        <v>253.87629999999999</v>
      </c>
      <c r="F1302" s="28"/>
    </row>
    <row r="1303" spans="1:6" x14ac:dyDescent="0.2">
      <c r="A1303" s="142" t="s">
        <v>4927</v>
      </c>
      <c r="B1303" s="143">
        <v>54119</v>
      </c>
      <c r="C1303" s="144" t="s">
        <v>1202</v>
      </c>
      <c r="D1303" s="145" t="s">
        <v>21</v>
      </c>
      <c r="E1303" s="27">
        <v>1821.2131999999999</v>
      </c>
      <c r="F1303" s="28"/>
    </row>
    <row r="1304" spans="1:6" x14ac:dyDescent="0.2">
      <c r="A1304" s="142" t="s">
        <v>4927</v>
      </c>
      <c r="B1304" s="143">
        <v>54124</v>
      </c>
      <c r="C1304" s="144" t="s">
        <v>1203</v>
      </c>
      <c r="D1304" s="145" t="s">
        <v>21</v>
      </c>
      <c r="E1304" s="27">
        <v>1834.32</v>
      </c>
      <c r="F1304" s="28"/>
    </row>
    <row r="1305" spans="1:6" x14ac:dyDescent="0.2">
      <c r="A1305" s="142" t="s">
        <v>4927</v>
      </c>
      <c r="B1305" s="143">
        <v>54126</v>
      </c>
      <c r="C1305" s="144" t="s">
        <v>1204</v>
      </c>
      <c r="D1305" s="145" t="s">
        <v>21</v>
      </c>
      <c r="E1305" s="27">
        <v>157.06979999999999</v>
      </c>
      <c r="F1305" s="28"/>
    </row>
    <row r="1306" spans="1:6" x14ac:dyDescent="0.2">
      <c r="A1306" s="142" t="s">
        <v>4927</v>
      </c>
      <c r="B1306" s="143">
        <v>54127</v>
      </c>
      <c r="C1306" s="144" t="s">
        <v>1205</v>
      </c>
      <c r="D1306" s="145" t="s">
        <v>21</v>
      </c>
      <c r="E1306" s="27">
        <v>283.13229999999999</v>
      </c>
      <c r="F1306" s="28"/>
    </row>
    <row r="1307" spans="1:6" x14ac:dyDescent="0.2">
      <c r="A1307" s="142" t="s">
        <v>4927</v>
      </c>
      <c r="B1307" s="143">
        <v>54128</v>
      </c>
      <c r="C1307" s="144" t="s">
        <v>1206</v>
      </c>
      <c r="D1307" s="145" t="s">
        <v>21</v>
      </c>
      <c r="E1307" s="27">
        <v>427.02530000000002</v>
      </c>
      <c r="F1307" s="28"/>
    </row>
    <row r="1308" spans="1:6" x14ac:dyDescent="0.2">
      <c r="A1308" s="142" t="s">
        <v>4927</v>
      </c>
      <c r="B1308" s="143">
        <v>54129</v>
      </c>
      <c r="C1308" s="144" t="s">
        <v>1207</v>
      </c>
      <c r="D1308" s="145" t="s">
        <v>21</v>
      </c>
      <c r="E1308" s="27">
        <v>1363.575</v>
      </c>
      <c r="F1308" s="28"/>
    </row>
    <row r="1309" spans="1:6" x14ac:dyDescent="0.2">
      <c r="A1309" s="142" t="s">
        <v>4927</v>
      </c>
      <c r="B1309" s="143">
        <v>54131</v>
      </c>
      <c r="C1309" s="144" t="s">
        <v>1208</v>
      </c>
      <c r="D1309" s="145" t="s">
        <v>21</v>
      </c>
      <c r="E1309" s="27">
        <v>196.22909999999999</v>
      </c>
      <c r="F1309" s="28"/>
    </row>
    <row r="1310" spans="1:6" x14ac:dyDescent="0.2">
      <c r="A1310" s="142" t="s">
        <v>4927</v>
      </c>
      <c r="B1310" s="143">
        <v>54134</v>
      </c>
      <c r="C1310" s="144" t="s">
        <v>1209</v>
      </c>
      <c r="D1310" s="145" t="s">
        <v>21</v>
      </c>
      <c r="E1310" s="27">
        <v>1532.9929</v>
      </c>
      <c r="F1310" s="28"/>
    </row>
    <row r="1311" spans="1:6" x14ac:dyDescent="0.2">
      <c r="A1311" s="142" t="s">
        <v>4927</v>
      </c>
      <c r="B1311" s="143">
        <v>54400</v>
      </c>
      <c r="C1311" s="144" t="s">
        <v>1210</v>
      </c>
      <c r="D1311" s="145"/>
      <c r="E1311" s="27" t="s">
        <v>3</v>
      </c>
      <c r="F1311" s="28"/>
    </row>
    <row r="1312" spans="1:6" x14ac:dyDescent="0.2">
      <c r="A1312" s="142" t="s">
        <v>4927</v>
      </c>
      <c r="B1312" s="143">
        <v>54410</v>
      </c>
      <c r="C1312" s="144" t="s">
        <v>1211</v>
      </c>
      <c r="D1312" s="145" t="s">
        <v>21</v>
      </c>
      <c r="E1312" s="27">
        <v>171.87119999999999</v>
      </c>
      <c r="F1312" s="28"/>
    </row>
    <row r="1313" spans="1:6" x14ac:dyDescent="0.2">
      <c r="A1313" s="142" t="s">
        <v>4927</v>
      </c>
      <c r="B1313" s="143">
        <v>54450</v>
      </c>
      <c r="C1313" s="144" t="s">
        <v>1212</v>
      </c>
      <c r="D1313" s="145" t="s">
        <v>21</v>
      </c>
      <c r="E1313" s="27">
        <v>7.7446999999999999</v>
      </c>
      <c r="F1313" s="28"/>
    </row>
    <row r="1314" spans="1:6" x14ac:dyDescent="0.2">
      <c r="A1314" s="142" t="s">
        <v>4927</v>
      </c>
      <c r="B1314" s="143">
        <v>54451</v>
      </c>
      <c r="C1314" s="144" t="s">
        <v>1213</v>
      </c>
      <c r="D1314" s="145" t="s">
        <v>21</v>
      </c>
      <c r="E1314" s="27">
        <v>6.0983999999999998</v>
      </c>
      <c r="F1314" s="28"/>
    </row>
    <row r="1315" spans="1:6" x14ac:dyDescent="0.2">
      <c r="A1315" s="142" t="s">
        <v>4927</v>
      </c>
      <c r="B1315" s="143">
        <v>54452</v>
      </c>
      <c r="C1315" s="144" t="s">
        <v>1214</v>
      </c>
      <c r="D1315" s="145" t="s">
        <v>21</v>
      </c>
      <c r="E1315" s="27">
        <v>22.934200000000001</v>
      </c>
      <c r="F1315" s="28"/>
    </row>
    <row r="1316" spans="1:6" x14ac:dyDescent="0.2">
      <c r="A1316" s="142" t="s">
        <v>4927</v>
      </c>
      <c r="B1316" s="143">
        <v>54453</v>
      </c>
      <c r="C1316" s="144" t="s">
        <v>1215</v>
      </c>
      <c r="D1316" s="145" t="s">
        <v>21</v>
      </c>
      <c r="E1316" s="27">
        <v>23.7834</v>
      </c>
      <c r="F1316" s="28"/>
    </row>
    <row r="1317" spans="1:6" x14ac:dyDescent="0.2">
      <c r="A1317" s="142" t="s">
        <v>4927</v>
      </c>
      <c r="B1317" s="143">
        <v>54454</v>
      </c>
      <c r="C1317" s="144" t="s">
        <v>1216</v>
      </c>
      <c r="D1317" s="145" t="s">
        <v>21</v>
      </c>
      <c r="E1317" s="27">
        <v>31.816600000000001</v>
      </c>
      <c r="F1317" s="28"/>
    </row>
    <row r="1318" spans="1:6" x14ac:dyDescent="0.2">
      <c r="A1318" s="142" t="s">
        <v>4927</v>
      </c>
      <c r="B1318" s="143">
        <v>54455</v>
      </c>
      <c r="C1318" s="144" t="s">
        <v>1217</v>
      </c>
      <c r="D1318" s="145" t="s">
        <v>21</v>
      </c>
      <c r="E1318" s="27">
        <v>30.857399999999998</v>
      </c>
      <c r="F1318" s="28"/>
    </row>
    <row r="1319" spans="1:6" x14ac:dyDescent="0.2">
      <c r="A1319" s="142" t="s">
        <v>4927</v>
      </c>
      <c r="B1319" s="143">
        <v>54456</v>
      </c>
      <c r="C1319" s="144" t="s">
        <v>1218</v>
      </c>
      <c r="D1319" s="145" t="s">
        <v>21</v>
      </c>
      <c r="E1319" s="27">
        <v>12948.338400000001</v>
      </c>
      <c r="F1319" s="28"/>
    </row>
    <row r="1320" spans="1:6" x14ac:dyDescent="0.2">
      <c r="A1320" s="142" t="s">
        <v>4927</v>
      </c>
      <c r="B1320" s="143">
        <v>54457</v>
      </c>
      <c r="C1320" s="144" t="s">
        <v>1219</v>
      </c>
      <c r="D1320" s="145" t="s">
        <v>21</v>
      </c>
      <c r="E1320" s="27">
        <v>26541.260399999999</v>
      </c>
      <c r="F1320" s="28"/>
    </row>
    <row r="1321" spans="1:6" x14ac:dyDescent="0.2">
      <c r="A1321" s="142" t="s">
        <v>4927</v>
      </c>
      <c r="B1321" s="143">
        <v>54458</v>
      </c>
      <c r="C1321" s="144" t="s">
        <v>1220</v>
      </c>
      <c r="D1321" s="145" t="s">
        <v>21</v>
      </c>
      <c r="E1321" s="27">
        <v>12910.827799999999</v>
      </c>
      <c r="F1321" s="28"/>
    </row>
    <row r="1322" spans="1:6" x14ac:dyDescent="0.2">
      <c r="A1322" s="142" t="s">
        <v>4927</v>
      </c>
      <c r="B1322" s="143">
        <v>54459</v>
      </c>
      <c r="C1322" s="144" t="s">
        <v>1221</v>
      </c>
      <c r="D1322" s="145" t="s">
        <v>21</v>
      </c>
      <c r="E1322" s="27">
        <v>12327.8269</v>
      </c>
      <c r="F1322" s="28"/>
    </row>
    <row r="1323" spans="1:6" x14ac:dyDescent="0.2">
      <c r="A1323" s="142" t="s">
        <v>4927</v>
      </c>
      <c r="B1323" s="143">
        <v>54460</v>
      </c>
      <c r="C1323" s="144" t="s">
        <v>1222</v>
      </c>
      <c r="D1323" s="145" t="s">
        <v>21</v>
      </c>
      <c r="E1323" s="27">
        <v>12780.957</v>
      </c>
      <c r="F1323" s="28"/>
    </row>
    <row r="1324" spans="1:6" x14ac:dyDescent="0.2">
      <c r="A1324" s="142" t="s">
        <v>4927</v>
      </c>
      <c r="B1324" s="143">
        <v>54461</v>
      </c>
      <c r="C1324" s="144" t="s">
        <v>1223</v>
      </c>
      <c r="D1324" s="145" t="s">
        <v>21</v>
      </c>
      <c r="E1324" s="27">
        <v>15799.2364</v>
      </c>
      <c r="F1324" s="28"/>
    </row>
    <row r="1325" spans="1:6" x14ac:dyDescent="0.2">
      <c r="A1325" s="142" t="s">
        <v>4927</v>
      </c>
      <c r="B1325" s="143">
        <v>54462</v>
      </c>
      <c r="C1325" s="144" t="s">
        <v>1224</v>
      </c>
      <c r="D1325" s="145" t="s">
        <v>21</v>
      </c>
      <c r="E1325" s="27">
        <v>29087.885600000001</v>
      </c>
      <c r="F1325" s="28"/>
    </row>
    <row r="1326" spans="1:6" x14ac:dyDescent="0.2">
      <c r="A1326" s="142" t="s">
        <v>4927</v>
      </c>
      <c r="B1326" s="143">
        <v>54470</v>
      </c>
      <c r="C1326" s="144" t="s">
        <v>1225</v>
      </c>
      <c r="D1326" s="145" t="s">
        <v>21</v>
      </c>
      <c r="E1326" s="27">
        <v>636.58399999999995</v>
      </c>
      <c r="F1326" s="28"/>
    </row>
    <row r="1327" spans="1:6" x14ac:dyDescent="0.2">
      <c r="A1327" s="142" t="s">
        <v>4927</v>
      </c>
      <c r="B1327" s="143">
        <v>54472</v>
      </c>
      <c r="C1327" s="144" t="s">
        <v>1226</v>
      </c>
      <c r="D1327" s="145" t="s">
        <v>21</v>
      </c>
      <c r="E1327" s="27">
        <v>1243.7787000000001</v>
      </c>
      <c r="F1327" s="28"/>
    </row>
    <row r="1328" spans="1:6" x14ac:dyDescent="0.2">
      <c r="A1328" s="142" t="s">
        <v>4927</v>
      </c>
      <c r="B1328" s="143">
        <v>54474</v>
      </c>
      <c r="C1328" s="144" t="s">
        <v>1227</v>
      </c>
      <c r="D1328" s="145" t="s">
        <v>21</v>
      </c>
      <c r="E1328" s="27">
        <v>3193.7266</v>
      </c>
      <c r="F1328" s="28"/>
    </row>
    <row r="1329" spans="1:6" x14ac:dyDescent="0.2">
      <c r="A1329" s="142" t="s">
        <v>4927</v>
      </c>
      <c r="B1329" s="143">
        <v>54476</v>
      </c>
      <c r="C1329" s="144" t="s">
        <v>1228</v>
      </c>
      <c r="D1329" s="145" t="s">
        <v>21</v>
      </c>
      <c r="E1329" s="27">
        <v>3193.7266</v>
      </c>
      <c r="F1329" s="28"/>
    </row>
    <row r="1330" spans="1:6" x14ac:dyDescent="0.2">
      <c r="A1330" s="142" t="s">
        <v>4927</v>
      </c>
      <c r="B1330" s="143">
        <v>54485</v>
      </c>
      <c r="C1330" s="144" t="s">
        <v>1229</v>
      </c>
      <c r="D1330" s="145" t="s">
        <v>21</v>
      </c>
      <c r="E1330" s="27">
        <v>1085.4422999999999</v>
      </c>
      <c r="F1330" s="28"/>
    </row>
    <row r="1331" spans="1:6" x14ac:dyDescent="0.2">
      <c r="A1331" s="142" t="s">
        <v>4927</v>
      </c>
      <c r="B1331" s="143">
        <v>54486</v>
      </c>
      <c r="C1331" s="144" t="s">
        <v>1230</v>
      </c>
      <c r="D1331" s="145" t="s">
        <v>21</v>
      </c>
      <c r="E1331" s="27">
        <v>1200.0939000000001</v>
      </c>
      <c r="F1331" s="28"/>
    </row>
    <row r="1332" spans="1:6" x14ac:dyDescent="0.2">
      <c r="A1332" s="142" t="s">
        <v>4927</v>
      </c>
      <c r="B1332" s="143">
        <v>54487</v>
      </c>
      <c r="C1332" s="144" t="s">
        <v>1231</v>
      </c>
      <c r="D1332" s="145" t="s">
        <v>21</v>
      </c>
      <c r="E1332" s="27">
        <v>1203.0038999999999</v>
      </c>
      <c r="F1332" s="28"/>
    </row>
    <row r="1333" spans="1:6" x14ac:dyDescent="0.2">
      <c r="A1333" s="142" t="s">
        <v>4927</v>
      </c>
      <c r="B1333" s="143">
        <v>54489</v>
      </c>
      <c r="C1333" s="144" t="s">
        <v>1232</v>
      </c>
      <c r="D1333" s="145" t="s">
        <v>21</v>
      </c>
      <c r="E1333" s="27">
        <v>1348.8177000000001</v>
      </c>
      <c r="F1333" s="28"/>
    </row>
    <row r="1334" spans="1:6" x14ac:dyDescent="0.2">
      <c r="A1334" s="142" t="s">
        <v>4927</v>
      </c>
      <c r="B1334" s="143">
        <v>54491</v>
      </c>
      <c r="C1334" s="144" t="s">
        <v>1233</v>
      </c>
      <c r="D1334" s="145" t="s">
        <v>21</v>
      </c>
      <c r="E1334" s="27">
        <v>1262.9996000000001</v>
      </c>
      <c r="F1334" s="28"/>
    </row>
    <row r="1335" spans="1:6" x14ac:dyDescent="0.2">
      <c r="A1335" s="142" t="s">
        <v>4927</v>
      </c>
      <c r="B1335" s="143">
        <v>54492</v>
      </c>
      <c r="C1335" s="144" t="s">
        <v>1234</v>
      </c>
      <c r="D1335" s="145" t="s">
        <v>21</v>
      </c>
      <c r="E1335" s="27">
        <v>1249.6785</v>
      </c>
      <c r="F1335" s="28"/>
    </row>
    <row r="1336" spans="1:6" x14ac:dyDescent="0.2">
      <c r="A1336" s="142" t="s">
        <v>4927</v>
      </c>
      <c r="B1336" s="143">
        <v>54494</v>
      </c>
      <c r="C1336" s="144" t="s">
        <v>1235</v>
      </c>
      <c r="D1336" s="145" t="s">
        <v>21</v>
      </c>
      <c r="E1336" s="27">
        <v>1249.6785</v>
      </c>
      <c r="F1336" s="28"/>
    </row>
    <row r="1337" spans="1:6" x14ac:dyDescent="0.2">
      <c r="A1337" s="142" t="s">
        <v>4927</v>
      </c>
      <c r="B1337" s="143">
        <v>54495</v>
      </c>
      <c r="C1337" s="144" t="s">
        <v>1236</v>
      </c>
      <c r="D1337" s="145" t="s">
        <v>21</v>
      </c>
      <c r="E1337" s="27">
        <v>2310.3924999999999</v>
      </c>
      <c r="F1337" s="28"/>
    </row>
    <row r="1338" spans="1:6" x14ac:dyDescent="0.2">
      <c r="A1338" s="142" t="s">
        <v>4927</v>
      </c>
      <c r="B1338" s="143">
        <v>54497</v>
      </c>
      <c r="C1338" s="144" t="s">
        <v>1237</v>
      </c>
      <c r="D1338" s="145" t="s">
        <v>21</v>
      </c>
      <c r="E1338" s="27">
        <v>2310.3924999999999</v>
      </c>
      <c r="F1338" s="28"/>
    </row>
    <row r="1339" spans="1:6" x14ac:dyDescent="0.2">
      <c r="A1339" s="142" t="s">
        <v>4927</v>
      </c>
      <c r="B1339" s="143">
        <v>54500</v>
      </c>
      <c r="C1339" s="144" t="s">
        <v>1238</v>
      </c>
      <c r="D1339" s="145"/>
      <c r="E1339" s="27" t="s">
        <v>3</v>
      </c>
      <c r="F1339" s="28"/>
    </row>
    <row r="1340" spans="1:6" x14ac:dyDescent="0.2">
      <c r="A1340" s="142" t="s">
        <v>4927</v>
      </c>
      <c r="B1340" s="143">
        <v>54511</v>
      </c>
      <c r="C1340" s="144" t="s">
        <v>1239</v>
      </c>
      <c r="D1340" s="145" t="s">
        <v>21</v>
      </c>
      <c r="E1340" s="27">
        <v>76.984499999999997</v>
      </c>
      <c r="F1340" s="28"/>
    </row>
    <row r="1341" spans="1:6" x14ac:dyDescent="0.2">
      <c r="A1341" s="142" t="s">
        <v>4927</v>
      </c>
      <c r="B1341" s="143">
        <v>54533</v>
      </c>
      <c r="C1341" s="144" t="s">
        <v>1240</v>
      </c>
      <c r="D1341" s="145" t="s">
        <v>21</v>
      </c>
      <c r="E1341" s="27">
        <v>57.940199999999997</v>
      </c>
      <c r="F1341" s="28"/>
    </row>
    <row r="1342" spans="1:6" x14ac:dyDescent="0.2">
      <c r="A1342" s="142" t="s">
        <v>4927</v>
      </c>
      <c r="B1342" s="143">
        <v>54534</v>
      </c>
      <c r="C1342" s="144" t="s">
        <v>1241</v>
      </c>
      <c r="D1342" s="145" t="s">
        <v>21</v>
      </c>
      <c r="E1342" s="27">
        <v>57.7363</v>
      </c>
      <c r="F1342" s="28"/>
    </row>
    <row r="1343" spans="1:6" x14ac:dyDescent="0.2">
      <c r="A1343" s="142" t="s">
        <v>4927</v>
      </c>
      <c r="B1343" s="143">
        <v>54540</v>
      </c>
      <c r="C1343" s="144" t="s">
        <v>1242</v>
      </c>
      <c r="D1343" s="145" t="s">
        <v>21</v>
      </c>
      <c r="E1343" s="27">
        <v>109.50960000000001</v>
      </c>
      <c r="F1343" s="28"/>
    </row>
    <row r="1344" spans="1:6" x14ac:dyDescent="0.2">
      <c r="A1344" s="142" t="s">
        <v>4927</v>
      </c>
      <c r="B1344" s="143">
        <v>54541</v>
      </c>
      <c r="C1344" s="144" t="s">
        <v>1243</v>
      </c>
      <c r="D1344" s="145" t="s">
        <v>21</v>
      </c>
      <c r="E1344" s="27">
        <v>132.01769999999999</v>
      </c>
      <c r="F1344" s="28"/>
    </row>
    <row r="1345" spans="1:6" x14ac:dyDescent="0.2">
      <c r="A1345" s="142" t="s">
        <v>4927</v>
      </c>
      <c r="B1345" s="143">
        <v>54542</v>
      </c>
      <c r="C1345" s="144" t="s">
        <v>1244</v>
      </c>
      <c r="D1345" s="145" t="s">
        <v>21</v>
      </c>
      <c r="E1345" s="27">
        <v>257.42149999999998</v>
      </c>
      <c r="F1345" s="28"/>
    </row>
    <row r="1346" spans="1:6" x14ac:dyDescent="0.2">
      <c r="A1346" s="142" t="s">
        <v>4927</v>
      </c>
      <c r="B1346" s="143">
        <v>54543</v>
      </c>
      <c r="C1346" s="144" t="s">
        <v>1245</v>
      </c>
      <c r="D1346" s="145" t="s">
        <v>21</v>
      </c>
      <c r="E1346" s="27">
        <v>392.53300000000002</v>
      </c>
      <c r="F1346" s="28"/>
    </row>
    <row r="1347" spans="1:6" x14ac:dyDescent="0.2">
      <c r="A1347" s="142" t="s">
        <v>4927</v>
      </c>
      <c r="B1347" s="143">
        <v>54550</v>
      </c>
      <c r="C1347" s="144" t="s">
        <v>1246</v>
      </c>
      <c r="D1347" s="145" t="s">
        <v>21</v>
      </c>
      <c r="E1347" s="27">
        <v>80.006299999999996</v>
      </c>
      <c r="F1347" s="28"/>
    </row>
    <row r="1348" spans="1:6" x14ac:dyDescent="0.2">
      <c r="A1348" s="142" t="s">
        <v>4927</v>
      </c>
      <c r="B1348" s="143">
        <v>54551</v>
      </c>
      <c r="C1348" s="144" t="s">
        <v>1247</v>
      </c>
      <c r="D1348" s="145" t="s">
        <v>21</v>
      </c>
      <c r="E1348" s="27">
        <v>110.4919</v>
      </c>
      <c r="F1348" s="28"/>
    </row>
    <row r="1349" spans="1:6" x14ac:dyDescent="0.2">
      <c r="A1349" s="142" t="s">
        <v>4927</v>
      </c>
      <c r="B1349" s="143">
        <v>54552</v>
      </c>
      <c r="C1349" s="144" t="s">
        <v>1248</v>
      </c>
      <c r="D1349" s="145" t="s">
        <v>21</v>
      </c>
      <c r="E1349" s="27">
        <v>124.8753</v>
      </c>
      <c r="F1349" s="28"/>
    </row>
    <row r="1350" spans="1:6" x14ac:dyDescent="0.2">
      <c r="A1350" s="142" t="s">
        <v>4927</v>
      </c>
      <c r="B1350" s="143">
        <v>54560</v>
      </c>
      <c r="C1350" s="144" t="s">
        <v>1249</v>
      </c>
      <c r="D1350" s="145" t="s">
        <v>21</v>
      </c>
      <c r="E1350" s="27">
        <v>51.4602</v>
      </c>
      <c r="F1350" s="28"/>
    </row>
    <row r="1351" spans="1:6" x14ac:dyDescent="0.2">
      <c r="A1351" s="142" t="s">
        <v>4927</v>
      </c>
      <c r="B1351" s="143">
        <v>54576</v>
      </c>
      <c r="C1351" s="144" t="s">
        <v>1250</v>
      </c>
      <c r="D1351" s="145" t="s">
        <v>21</v>
      </c>
      <c r="E1351" s="27">
        <v>1.3</v>
      </c>
      <c r="F1351" s="28"/>
    </row>
    <row r="1352" spans="1:6" x14ac:dyDescent="0.2">
      <c r="A1352" s="142" t="s">
        <v>4927</v>
      </c>
      <c r="B1352" s="143">
        <v>54578</v>
      </c>
      <c r="C1352" s="144" t="s">
        <v>1251</v>
      </c>
      <c r="D1352" s="145" t="s">
        <v>21</v>
      </c>
      <c r="E1352" s="27">
        <v>22.5062</v>
      </c>
      <c r="F1352" s="28"/>
    </row>
    <row r="1353" spans="1:6" x14ac:dyDescent="0.2">
      <c r="A1353" s="142" t="s">
        <v>4927</v>
      </c>
      <c r="B1353" s="143">
        <v>54580</v>
      </c>
      <c r="C1353" s="144" t="s">
        <v>1252</v>
      </c>
      <c r="D1353" s="145" t="s">
        <v>21</v>
      </c>
      <c r="E1353" s="27">
        <v>29.949000000000002</v>
      </c>
      <c r="F1353" s="28"/>
    </row>
    <row r="1354" spans="1:6" x14ac:dyDescent="0.2">
      <c r="A1354" s="142" t="s">
        <v>4927</v>
      </c>
      <c r="B1354" s="143">
        <v>54800</v>
      </c>
      <c r="C1354" s="144" t="s">
        <v>1253</v>
      </c>
      <c r="D1354" s="145"/>
      <c r="E1354" s="27" t="s">
        <v>3</v>
      </c>
      <c r="F1354" s="28"/>
    </row>
    <row r="1355" spans="1:6" x14ac:dyDescent="0.2">
      <c r="A1355" s="142" t="s">
        <v>4927</v>
      </c>
      <c r="B1355" s="143">
        <v>54801</v>
      </c>
      <c r="C1355" s="144" t="s">
        <v>1254</v>
      </c>
      <c r="D1355" s="145" t="s">
        <v>21</v>
      </c>
      <c r="E1355" s="27">
        <v>2.3285</v>
      </c>
      <c r="F1355" s="28"/>
    </row>
    <row r="1356" spans="1:6" x14ac:dyDescent="0.2">
      <c r="A1356" s="142" t="s">
        <v>4927</v>
      </c>
      <c r="B1356" s="143">
        <v>54802</v>
      </c>
      <c r="C1356" s="144" t="s">
        <v>1255</v>
      </c>
      <c r="D1356" s="145" t="s">
        <v>21</v>
      </c>
      <c r="E1356" s="27">
        <v>4.0213000000000001</v>
      </c>
      <c r="F1356" s="28"/>
    </row>
    <row r="1357" spans="1:6" x14ac:dyDescent="0.2">
      <c r="A1357" s="142" t="s">
        <v>4927</v>
      </c>
      <c r="B1357" s="143">
        <v>54803</v>
      </c>
      <c r="C1357" s="144" t="s">
        <v>1256</v>
      </c>
      <c r="D1357" s="145" t="s">
        <v>21</v>
      </c>
      <c r="E1357" s="27">
        <v>2.2334999999999998</v>
      </c>
      <c r="F1357" s="28"/>
    </row>
    <row r="1358" spans="1:6" x14ac:dyDescent="0.2">
      <c r="A1358" s="142" t="s">
        <v>4927</v>
      </c>
      <c r="B1358" s="143">
        <v>54804</v>
      </c>
      <c r="C1358" s="144" t="s">
        <v>1257</v>
      </c>
      <c r="D1358" s="145" t="s">
        <v>21</v>
      </c>
      <c r="E1358" s="27">
        <v>1.5251999999999999</v>
      </c>
      <c r="F1358" s="28"/>
    </row>
    <row r="1359" spans="1:6" x14ac:dyDescent="0.2">
      <c r="A1359" s="142" t="s">
        <v>4927</v>
      </c>
      <c r="B1359" s="143">
        <v>54805</v>
      </c>
      <c r="C1359" s="144" t="s">
        <v>1258</v>
      </c>
      <c r="D1359" s="145" t="s">
        <v>21</v>
      </c>
      <c r="E1359" s="27">
        <v>30.492999999999999</v>
      </c>
      <c r="F1359" s="28"/>
    </row>
    <row r="1360" spans="1:6" x14ac:dyDescent="0.2">
      <c r="A1360" s="142" t="s">
        <v>4927</v>
      </c>
      <c r="B1360" s="143">
        <v>54810</v>
      </c>
      <c r="C1360" s="144" t="s">
        <v>1259</v>
      </c>
      <c r="D1360" s="145" t="s">
        <v>21</v>
      </c>
      <c r="E1360" s="27">
        <v>3.6795</v>
      </c>
      <c r="F1360" s="28"/>
    </row>
    <row r="1361" spans="1:6" x14ac:dyDescent="0.2">
      <c r="A1361" s="142" t="s">
        <v>4927</v>
      </c>
      <c r="B1361" s="143">
        <v>54811</v>
      </c>
      <c r="C1361" s="144" t="s">
        <v>1260</v>
      </c>
      <c r="D1361" s="145" t="s">
        <v>21</v>
      </c>
      <c r="E1361" s="27">
        <v>3.9702000000000002</v>
      </c>
      <c r="F1361" s="28"/>
    </row>
    <row r="1362" spans="1:6" x14ac:dyDescent="0.2">
      <c r="A1362" s="142" t="s">
        <v>4927</v>
      </c>
      <c r="B1362" s="143">
        <v>54812</v>
      </c>
      <c r="C1362" s="144" t="s">
        <v>1261</v>
      </c>
      <c r="D1362" s="145" t="s">
        <v>21</v>
      </c>
      <c r="E1362" s="27">
        <v>3.3690000000000002</v>
      </c>
      <c r="F1362" s="28"/>
    </row>
    <row r="1363" spans="1:6" x14ac:dyDescent="0.2">
      <c r="A1363" s="142" t="s">
        <v>4927</v>
      </c>
      <c r="B1363" s="143">
        <v>54813</v>
      </c>
      <c r="C1363" s="144" t="s">
        <v>1262</v>
      </c>
      <c r="D1363" s="145" t="s">
        <v>21</v>
      </c>
      <c r="E1363" s="27">
        <v>1.9115</v>
      </c>
      <c r="F1363" s="28"/>
    </row>
    <row r="1364" spans="1:6" x14ac:dyDescent="0.2">
      <c r="A1364" s="142" t="s">
        <v>4927</v>
      </c>
      <c r="B1364" s="143">
        <v>54824</v>
      </c>
      <c r="C1364" s="144" t="s">
        <v>1263</v>
      </c>
      <c r="D1364" s="145" t="s">
        <v>21</v>
      </c>
      <c r="E1364" s="27">
        <v>96.763199999999998</v>
      </c>
      <c r="F1364" s="28"/>
    </row>
    <row r="1365" spans="1:6" x14ac:dyDescent="0.2">
      <c r="A1365" s="142" t="s">
        <v>4927</v>
      </c>
      <c r="B1365" s="143">
        <v>54826</v>
      </c>
      <c r="C1365" s="144" t="s">
        <v>1264</v>
      </c>
      <c r="D1365" s="145" t="s">
        <v>21</v>
      </c>
      <c r="E1365" s="27">
        <v>136.6198</v>
      </c>
      <c r="F1365" s="28"/>
    </row>
    <row r="1366" spans="1:6" x14ac:dyDescent="0.2">
      <c r="A1366" s="142" t="s">
        <v>4927</v>
      </c>
      <c r="B1366" s="143">
        <v>54840</v>
      </c>
      <c r="C1366" s="144" t="s">
        <v>1265</v>
      </c>
      <c r="D1366" s="145" t="s">
        <v>21</v>
      </c>
      <c r="E1366" s="27">
        <v>15.238899999999999</v>
      </c>
      <c r="F1366" s="28"/>
    </row>
    <row r="1367" spans="1:6" x14ac:dyDescent="0.2">
      <c r="A1367" s="142" t="s">
        <v>4927</v>
      </c>
      <c r="B1367" s="143">
        <v>54842</v>
      </c>
      <c r="C1367" s="144" t="s">
        <v>1266</v>
      </c>
      <c r="D1367" s="145" t="s">
        <v>21</v>
      </c>
      <c r="E1367" s="27">
        <v>33.2883</v>
      </c>
      <c r="F1367" s="28"/>
    </row>
    <row r="1368" spans="1:6" x14ac:dyDescent="0.2">
      <c r="A1368" s="142" t="s">
        <v>4927</v>
      </c>
      <c r="B1368" s="143">
        <v>54844</v>
      </c>
      <c r="C1368" s="144" t="s">
        <v>1267</v>
      </c>
      <c r="D1368" s="145" t="s">
        <v>21</v>
      </c>
      <c r="E1368" s="27">
        <v>53.5137</v>
      </c>
      <c r="F1368" s="28"/>
    </row>
    <row r="1369" spans="1:6" x14ac:dyDescent="0.2">
      <c r="A1369" s="142" t="s">
        <v>4927</v>
      </c>
      <c r="B1369" s="143">
        <v>54845</v>
      </c>
      <c r="C1369" s="144" t="s">
        <v>1268</v>
      </c>
      <c r="D1369" s="145" t="s">
        <v>21</v>
      </c>
      <c r="E1369" s="27">
        <v>44.077300000000001</v>
      </c>
      <c r="F1369" s="28"/>
    </row>
    <row r="1370" spans="1:6" x14ac:dyDescent="0.2">
      <c r="A1370" s="142" t="s">
        <v>4927</v>
      </c>
      <c r="B1370" s="143">
        <v>54846</v>
      </c>
      <c r="C1370" s="144" t="s">
        <v>1269</v>
      </c>
      <c r="D1370" s="145" t="s">
        <v>21</v>
      </c>
      <c r="E1370" s="27">
        <v>124.9208</v>
      </c>
      <c r="F1370" s="28"/>
    </row>
    <row r="1371" spans="1:6" x14ac:dyDescent="0.2">
      <c r="A1371" s="142" t="s">
        <v>4927</v>
      </c>
      <c r="B1371" s="143">
        <v>54847</v>
      </c>
      <c r="C1371" s="144" t="s">
        <v>1270</v>
      </c>
      <c r="D1371" s="145" t="s">
        <v>21</v>
      </c>
      <c r="E1371" s="27">
        <v>212.50389999999999</v>
      </c>
      <c r="F1371" s="28"/>
    </row>
    <row r="1372" spans="1:6" x14ac:dyDescent="0.2">
      <c r="A1372" s="142" t="s">
        <v>4927</v>
      </c>
      <c r="B1372" s="143">
        <v>54850</v>
      </c>
      <c r="C1372" s="144" t="s">
        <v>1271</v>
      </c>
      <c r="D1372" s="145" t="s">
        <v>21</v>
      </c>
      <c r="E1372" s="27">
        <v>45.59</v>
      </c>
      <c r="F1372" s="28"/>
    </row>
    <row r="1373" spans="1:6" x14ac:dyDescent="0.2">
      <c r="A1373" s="142" t="s">
        <v>4927</v>
      </c>
      <c r="B1373" s="143">
        <v>54851</v>
      </c>
      <c r="C1373" s="144" t="s">
        <v>1272</v>
      </c>
      <c r="D1373" s="145" t="s">
        <v>21</v>
      </c>
      <c r="E1373" s="27">
        <v>48.048499999999997</v>
      </c>
      <c r="F1373" s="28"/>
    </row>
    <row r="1374" spans="1:6" x14ac:dyDescent="0.2">
      <c r="A1374" s="142" t="s">
        <v>4927</v>
      </c>
      <c r="B1374" s="143">
        <v>54852</v>
      </c>
      <c r="C1374" s="144" t="s">
        <v>1273</v>
      </c>
      <c r="D1374" s="145" t="s">
        <v>21</v>
      </c>
      <c r="E1374" s="27">
        <v>57.437800000000003</v>
      </c>
      <c r="F1374" s="28"/>
    </row>
    <row r="1375" spans="1:6" x14ac:dyDescent="0.2">
      <c r="A1375" s="142" t="s">
        <v>4927</v>
      </c>
      <c r="B1375" s="143">
        <v>54853</v>
      </c>
      <c r="C1375" s="144" t="s">
        <v>1274</v>
      </c>
      <c r="D1375" s="145" t="s">
        <v>21</v>
      </c>
      <c r="E1375" s="27">
        <v>92.880200000000002</v>
      </c>
      <c r="F1375" s="28"/>
    </row>
    <row r="1376" spans="1:6" x14ac:dyDescent="0.2">
      <c r="A1376" s="142" t="s">
        <v>4927</v>
      </c>
      <c r="B1376" s="143">
        <v>54854</v>
      </c>
      <c r="C1376" s="144" t="s">
        <v>1275</v>
      </c>
      <c r="D1376" s="145" t="s">
        <v>21</v>
      </c>
      <c r="E1376" s="27">
        <v>129.47069999999999</v>
      </c>
      <c r="F1376" s="28"/>
    </row>
    <row r="1377" spans="1:6" x14ac:dyDescent="0.2">
      <c r="A1377" s="142" t="s">
        <v>4927</v>
      </c>
      <c r="B1377" s="143">
        <v>54855</v>
      </c>
      <c r="C1377" s="144" t="s">
        <v>1276</v>
      </c>
      <c r="D1377" s="145" t="s">
        <v>21</v>
      </c>
      <c r="E1377" s="27">
        <v>351.14</v>
      </c>
      <c r="F1377" s="28"/>
    </row>
    <row r="1378" spans="1:6" x14ac:dyDescent="0.2">
      <c r="A1378" s="142" t="s">
        <v>4927</v>
      </c>
      <c r="B1378" s="143">
        <v>54860</v>
      </c>
      <c r="C1378" s="144" t="s">
        <v>1277</v>
      </c>
      <c r="D1378" s="145" t="s">
        <v>21</v>
      </c>
      <c r="E1378" s="27">
        <v>16.5154</v>
      </c>
      <c r="F1378" s="28"/>
    </row>
    <row r="1379" spans="1:6" x14ac:dyDescent="0.2">
      <c r="A1379" s="142" t="s">
        <v>4927</v>
      </c>
      <c r="B1379" s="143">
        <v>54862</v>
      </c>
      <c r="C1379" s="144" t="s">
        <v>1278</v>
      </c>
      <c r="D1379" s="145" t="s">
        <v>21</v>
      </c>
      <c r="E1379" s="27">
        <v>10.6617</v>
      </c>
      <c r="F1379" s="28"/>
    </row>
    <row r="1380" spans="1:6" x14ac:dyDescent="0.2">
      <c r="A1380" s="142" t="s">
        <v>4927</v>
      </c>
      <c r="B1380" s="143">
        <v>54863</v>
      </c>
      <c r="C1380" s="144" t="s">
        <v>1279</v>
      </c>
      <c r="D1380" s="145" t="s">
        <v>21</v>
      </c>
      <c r="E1380" s="27">
        <v>12.6334</v>
      </c>
      <c r="F1380" s="28"/>
    </row>
    <row r="1381" spans="1:6" x14ac:dyDescent="0.2">
      <c r="A1381" s="142" t="s">
        <v>4927</v>
      </c>
      <c r="B1381" s="143">
        <v>54864</v>
      </c>
      <c r="C1381" s="144" t="s">
        <v>1280</v>
      </c>
      <c r="D1381" s="145" t="s">
        <v>21</v>
      </c>
      <c r="E1381" s="27">
        <v>16.999300000000002</v>
      </c>
      <c r="F1381" s="28"/>
    </row>
    <row r="1382" spans="1:6" x14ac:dyDescent="0.2">
      <c r="A1382" s="142" t="s">
        <v>4927</v>
      </c>
      <c r="B1382" s="143">
        <v>54865</v>
      </c>
      <c r="C1382" s="144" t="s">
        <v>1281</v>
      </c>
      <c r="D1382" s="145" t="s">
        <v>21</v>
      </c>
      <c r="E1382" s="27">
        <v>24.2958</v>
      </c>
      <c r="F1382" s="28"/>
    </row>
    <row r="1383" spans="1:6" x14ac:dyDescent="0.2">
      <c r="A1383" s="142" t="s">
        <v>4927</v>
      </c>
      <c r="B1383" s="143">
        <v>54866</v>
      </c>
      <c r="C1383" s="144" t="s">
        <v>1282</v>
      </c>
      <c r="D1383" s="145" t="s">
        <v>21</v>
      </c>
      <c r="E1383" s="27">
        <v>34.574100000000001</v>
      </c>
      <c r="F1383" s="28"/>
    </row>
    <row r="1384" spans="1:6" x14ac:dyDescent="0.2">
      <c r="A1384" s="142" t="s">
        <v>4927</v>
      </c>
      <c r="B1384" s="143">
        <v>54867</v>
      </c>
      <c r="C1384" s="144" t="s">
        <v>1283</v>
      </c>
      <c r="D1384" s="145" t="s">
        <v>21</v>
      </c>
      <c r="E1384" s="27">
        <v>52.005299999999998</v>
      </c>
      <c r="F1384" s="28"/>
    </row>
    <row r="1385" spans="1:6" x14ac:dyDescent="0.2">
      <c r="A1385" s="142" t="s">
        <v>4927</v>
      </c>
      <c r="B1385" s="143">
        <v>54868</v>
      </c>
      <c r="C1385" s="144" t="s">
        <v>1284</v>
      </c>
      <c r="D1385" s="145" t="s">
        <v>21</v>
      </c>
      <c r="E1385" s="27">
        <v>99.938699999999997</v>
      </c>
      <c r="F1385" s="28"/>
    </row>
    <row r="1386" spans="1:6" x14ac:dyDescent="0.2">
      <c r="A1386" s="142" t="s">
        <v>4927</v>
      </c>
      <c r="B1386" s="143">
        <v>54869</v>
      </c>
      <c r="C1386" s="144" t="s">
        <v>1285</v>
      </c>
      <c r="D1386" s="145" t="s">
        <v>21</v>
      </c>
      <c r="E1386" s="27">
        <v>145.3219</v>
      </c>
      <c r="F1386" s="28"/>
    </row>
    <row r="1387" spans="1:6" x14ac:dyDescent="0.2">
      <c r="A1387" s="142" t="s">
        <v>4927</v>
      </c>
      <c r="B1387" s="143">
        <v>54871</v>
      </c>
      <c r="C1387" s="144" t="s">
        <v>1286</v>
      </c>
      <c r="D1387" s="145" t="s">
        <v>21</v>
      </c>
      <c r="E1387" s="27">
        <v>231.50630000000001</v>
      </c>
      <c r="F1387" s="28"/>
    </row>
    <row r="1388" spans="1:6" x14ac:dyDescent="0.2">
      <c r="A1388" s="142" t="s">
        <v>4927</v>
      </c>
      <c r="B1388" s="143">
        <v>54881</v>
      </c>
      <c r="C1388" s="144" t="s">
        <v>1287</v>
      </c>
      <c r="D1388" s="145" t="s">
        <v>21</v>
      </c>
      <c r="E1388" s="27">
        <v>7.6192000000000002</v>
      </c>
      <c r="F1388" s="28"/>
    </row>
    <row r="1389" spans="1:6" x14ac:dyDescent="0.2">
      <c r="A1389" s="142" t="s">
        <v>4927</v>
      </c>
      <c r="B1389" s="143">
        <v>54900</v>
      </c>
      <c r="C1389" s="144" t="s">
        <v>1288</v>
      </c>
      <c r="D1389" s="145"/>
      <c r="E1389" s="27" t="s">
        <v>3</v>
      </c>
      <c r="F1389" s="28"/>
    </row>
    <row r="1390" spans="1:6" x14ac:dyDescent="0.2">
      <c r="A1390" s="142" t="s">
        <v>4927</v>
      </c>
      <c r="B1390" s="143">
        <v>54910</v>
      </c>
      <c r="C1390" s="144" t="s">
        <v>1289</v>
      </c>
      <c r="D1390" s="145" t="s">
        <v>5</v>
      </c>
      <c r="E1390" s="27">
        <v>8.0802999999999994</v>
      </c>
      <c r="F1390" s="28"/>
    </row>
    <row r="1391" spans="1:6" x14ac:dyDescent="0.2">
      <c r="A1391" s="142" t="s">
        <v>4927</v>
      </c>
      <c r="B1391" s="143">
        <v>54912</v>
      </c>
      <c r="C1391" s="144" t="s">
        <v>1290</v>
      </c>
      <c r="D1391" s="145" t="s">
        <v>5</v>
      </c>
      <c r="E1391" s="27">
        <v>11.297499999999999</v>
      </c>
      <c r="F1391" s="28"/>
    </row>
    <row r="1392" spans="1:6" x14ac:dyDescent="0.2">
      <c r="A1392" s="142" t="s">
        <v>4927</v>
      </c>
      <c r="B1392" s="143">
        <v>54913</v>
      </c>
      <c r="C1392" s="144" t="s">
        <v>1291</v>
      </c>
      <c r="D1392" s="145" t="s">
        <v>5</v>
      </c>
      <c r="E1392" s="27">
        <v>16.5334</v>
      </c>
      <c r="F1392" s="28"/>
    </row>
    <row r="1393" spans="1:6" x14ac:dyDescent="0.2">
      <c r="A1393" s="142" t="s">
        <v>4927</v>
      </c>
      <c r="B1393" s="143">
        <v>54915</v>
      </c>
      <c r="C1393" s="144" t="s">
        <v>1292</v>
      </c>
      <c r="D1393" s="145" t="s">
        <v>5</v>
      </c>
      <c r="E1393" s="27">
        <v>8.1091999999999995</v>
      </c>
      <c r="F1393" s="28"/>
    </row>
    <row r="1394" spans="1:6" x14ac:dyDescent="0.2">
      <c r="A1394" s="142" t="s">
        <v>4927</v>
      </c>
      <c r="B1394" s="143">
        <v>54917</v>
      </c>
      <c r="C1394" s="144" t="s">
        <v>1293</v>
      </c>
      <c r="D1394" s="145" t="s">
        <v>5</v>
      </c>
      <c r="E1394" s="27">
        <v>11.338699999999999</v>
      </c>
      <c r="F1394" s="28"/>
    </row>
    <row r="1395" spans="1:6" x14ac:dyDescent="0.2">
      <c r="A1395" s="142" t="s">
        <v>4927</v>
      </c>
      <c r="B1395" s="143">
        <v>54918</v>
      </c>
      <c r="C1395" s="144" t="s">
        <v>1294</v>
      </c>
      <c r="D1395" s="145" t="s">
        <v>5</v>
      </c>
      <c r="E1395" s="27">
        <v>16.5977</v>
      </c>
      <c r="F1395" s="28"/>
    </row>
    <row r="1396" spans="1:6" x14ac:dyDescent="0.2">
      <c r="A1396" s="142" t="s">
        <v>4927</v>
      </c>
      <c r="B1396" s="143">
        <v>54920</v>
      </c>
      <c r="C1396" s="144" t="s">
        <v>1295</v>
      </c>
      <c r="D1396" s="145" t="s">
        <v>5</v>
      </c>
      <c r="E1396" s="27">
        <v>1.9685999999999999</v>
      </c>
      <c r="F1396" s="28"/>
    </row>
    <row r="1397" spans="1:6" x14ac:dyDescent="0.2">
      <c r="A1397" s="142" t="s">
        <v>4927</v>
      </c>
      <c r="B1397" s="143">
        <v>54921</v>
      </c>
      <c r="C1397" s="144" t="s">
        <v>1296</v>
      </c>
      <c r="D1397" s="145" t="s">
        <v>5</v>
      </c>
      <c r="E1397" s="27">
        <v>3.6414</v>
      </c>
      <c r="F1397" s="28"/>
    </row>
    <row r="1398" spans="1:6" x14ac:dyDescent="0.2">
      <c r="A1398" s="142" t="s">
        <v>4927</v>
      </c>
      <c r="B1398" s="143">
        <v>54925</v>
      </c>
      <c r="C1398" s="144" t="s">
        <v>1297</v>
      </c>
      <c r="D1398" s="145" t="s">
        <v>21</v>
      </c>
      <c r="E1398" s="27">
        <v>0.87470000000000003</v>
      </c>
      <c r="F1398" s="28"/>
    </row>
    <row r="1399" spans="1:6" x14ac:dyDescent="0.2">
      <c r="A1399" s="142" t="s">
        <v>4927</v>
      </c>
      <c r="B1399" s="143">
        <v>54927</v>
      </c>
      <c r="C1399" s="144" t="s">
        <v>1298</v>
      </c>
      <c r="D1399" s="145" t="s">
        <v>21</v>
      </c>
      <c r="E1399" s="27">
        <v>0.9587</v>
      </c>
      <c r="F1399" s="28"/>
    </row>
    <row r="1400" spans="1:6" x14ac:dyDescent="0.2">
      <c r="A1400" s="142" t="s">
        <v>4927</v>
      </c>
      <c r="B1400" s="143">
        <v>54928</v>
      </c>
      <c r="C1400" s="144" t="s">
        <v>1299</v>
      </c>
      <c r="D1400" s="145" t="s">
        <v>21</v>
      </c>
      <c r="E1400" s="27">
        <v>1.1079000000000001</v>
      </c>
      <c r="F1400" s="28"/>
    </row>
    <row r="1401" spans="1:6" x14ac:dyDescent="0.2">
      <c r="A1401" s="142" t="s">
        <v>4927</v>
      </c>
      <c r="B1401" s="143">
        <v>54930</v>
      </c>
      <c r="C1401" s="144" t="s">
        <v>1300</v>
      </c>
      <c r="D1401" s="145" t="s">
        <v>21</v>
      </c>
      <c r="E1401" s="27">
        <v>0.90439999999999998</v>
      </c>
      <c r="F1401" s="28"/>
    </row>
    <row r="1402" spans="1:6" x14ac:dyDescent="0.2">
      <c r="A1402" s="142" t="s">
        <v>4927</v>
      </c>
      <c r="B1402" s="143">
        <v>54932</v>
      </c>
      <c r="C1402" s="144" t="s">
        <v>1301</v>
      </c>
      <c r="D1402" s="145" t="s">
        <v>21</v>
      </c>
      <c r="E1402" s="27">
        <v>2.0442999999999998</v>
      </c>
      <c r="F1402" s="28"/>
    </row>
    <row r="1403" spans="1:6" x14ac:dyDescent="0.2">
      <c r="A1403" s="142" t="s">
        <v>4927</v>
      </c>
      <c r="B1403" s="143">
        <v>54941</v>
      </c>
      <c r="C1403" s="144" t="s">
        <v>1302</v>
      </c>
      <c r="D1403" s="145" t="s">
        <v>21</v>
      </c>
      <c r="E1403" s="27">
        <v>9.4123000000000001</v>
      </c>
      <c r="F1403" s="28"/>
    </row>
    <row r="1404" spans="1:6" x14ac:dyDescent="0.2">
      <c r="A1404" s="142" t="s">
        <v>4927</v>
      </c>
      <c r="B1404" s="143">
        <v>54942</v>
      </c>
      <c r="C1404" s="144" t="s">
        <v>1303</v>
      </c>
      <c r="D1404" s="145" t="s">
        <v>21</v>
      </c>
      <c r="E1404" s="27">
        <v>9.1647999999999996</v>
      </c>
      <c r="F1404" s="28"/>
    </row>
    <row r="1405" spans="1:6" x14ac:dyDescent="0.2">
      <c r="A1405" s="142" t="s">
        <v>4927</v>
      </c>
      <c r="B1405" s="143">
        <v>54944</v>
      </c>
      <c r="C1405" s="144" t="s">
        <v>1304</v>
      </c>
      <c r="D1405" s="145" t="s">
        <v>21</v>
      </c>
      <c r="E1405" s="27">
        <v>15.46</v>
      </c>
      <c r="F1405" s="28"/>
    </row>
    <row r="1406" spans="1:6" x14ac:dyDescent="0.2">
      <c r="A1406" s="142" t="s">
        <v>4927</v>
      </c>
      <c r="B1406" s="143">
        <v>54945</v>
      </c>
      <c r="C1406" s="144" t="s">
        <v>1305</v>
      </c>
      <c r="D1406" s="145" t="s">
        <v>21</v>
      </c>
      <c r="E1406" s="27">
        <v>13.476000000000001</v>
      </c>
      <c r="F1406" s="28"/>
    </row>
    <row r="1407" spans="1:6" x14ac:dyDescent="0.2">
      <c r="A1407" s="142" t="s">
        <v>4927</v>
      </c>
      <c r="B1407" s="143">
        <v>54946</v>
      </c>
      <c r="C1407" s="144" t="s">
        <v>1306</v>
      </c>
      <c r="D1407" s="145" t="s">
        <v>21</v>
      </c>
      <c r="E1407" s="27">
        <v>13.4855</v>
      </c>
      <c r="F1407" s="28"/>
    </row>
    <row r="1408" spans="1:6" x14ac:dyDescent="0.2">
      <c r="A1408" s="142" t="s">
        <v>4927</v>
      </c>
      <c r="B1408" s="143">
        <v>54949</v>
      </c>
      <c r="C1408" s="144" t="s">
        <v>1307</v>
      </c>
      <c r="D1408" s="145" t="s">
        <v>21</v>
      </c>
      <c r="E1408" s="27">
        <v>15.0547</v>
      </c>
      <c r="F1408" s="28"/>
    </row>
    <row r="1409" spans="1:6" x14ac:dyDescent="0.2">
      <c r="A1409" s="142" t="s">
        <v>4927</v>
      </c>
      <c r="B1409" s="143">
        <v>54950</v>
      </c>
      <c r="C1409" s="144" t="s">
        <v>1308</v>
      </c>
      <c r="D1409" s="145" t="s">
        <v>21</v>
      </c>
      <c r="E1409" s="27">
        <v>1.7936000000000001</v>
      </c>
      <c r="F1409" s="28"/>
    </row>
    <row r="1410" spans="1:6" x14ac:dyDescent="0.2">
      <c r="A1410" s="142" t="s">
        <v>4927</v>
      </c>
      <c r="B1410" s="143">
        <v>54952</v>
      </c>
      <c r="C1410" s="144" t="s">
        <v>1309</v>
      </c>
      <c r="D1410" s="145" t="s">
        <v>5</v>
      </c>
      <c r="E1410" s="27">
        <v>2.4491000000000001</v>
      </c>
      <c r="F1410" s="28"/>
    </row>
    <row r="1411" spans="1:6" x14ac:dyDescent="0.2">
      <c r="A1411" s="142" t="s">
        <v>4927</v>
      </c>
      <c r="B1411" s="143">
        <v>54965</v>
      </c>
      <c r="C1411" s="144" t="s">
        <v>1310</v>
      </c>
      <c r="D1411" s="145" t="s">
        <v>21</v>
      </c>
      <c r="E1411" s="27">
        <v>1.1072</v>
      </c>
      <c r="F1411" s="28"/>
    </row>
    <row r="1412" spans="1:6" x14ac:dyDescent="0.2">
      <c r="A1412" s="142" t="s">
        <v>4927</v>
      </c>
      <c r="B1412" s="143">
        <v>55000</v>
      </c>
      <c r="C1412" s="144" t="s">
        <v>1189</v>
      </c>
      <c r="D1412" s="145"/>
      <c r="E1412" s="27" t="s">
        <v>3</v>
      </c>
      <c r="F1412" s="28"/>
    </row>
    <row r="1413" spans="1:6" x14ac:dyDescent="0.2">
      <c r="A1413" s="142" t="s">
        <v>4927</v>
      </c>
      <c r="B1413" s="143">
        <v>55002</v>
      </c>
      <c r="C1413" s="144" t="s">
        <v>1311</v>
      </c>
      <c r="D1413" s="145" t="s">
        <v>5</v>
      </c>
      <c r="E1413" s="27">
        <v>18.726600000000001</v>
      </c>
      <c r="F1413" s="28"/>
    </row>
    <row r="1414" spans="1:6" x14ac:dyDescent="0.2">
      <c r="A1414" s="142" t="s">
        <v>4927</v>
      </c>
      <c r="B1414" s="143">
        <v>55004</v>
      </c>
      <c r="C1414" s="144" t="s">
        <v>1312</v>
      </c>
      <c r="D1414" s="145" t="s">
        <v>5</v>
      </c>
      <c r="E1414" s="27">
        <v>21.0731</v>
      </c>
      <c r="F1414" s="28"/>
    </row>
    <row r="1415" spans="1:6" x14ac:dyDescent="0.2">
      <c r="A1415" s="142" t="s">
        <v>4927</v>
      </c>
      <c r="B1415" s="143">
        <v>55006</v>
      </c>
      <c r="C1415" s="144" t="s">
        <v>1313</v>
      </c>
      <c r="D1415" s="145" t="s">
        <v>5</v>
      </c>
      <c r="E1415" s="27">
        <v>23.416399999999999</v>
      </c>
      <c r="F1415" s="28"/>
    </row>
    <row r="1416" spans="1:6" x14ac:dyDescent="0.2">
      <c r="A1416" s="142" t="s">
        <v>4927</v>
      </c>
      <c r="B1416" s="143">
        <v>55008</v>
      </c>
      <c r="C1416" s="144" t="s">
        <v>1314</v>
      </c>
      <c r="D1416" s="145" t="s">
        <v>5</v>
      </c>
      <c r="E1416" s="27">
        <v>25.753399999999999</v>
      </c>
      <c r="F1416" s="28"/>
    </row>
    <row r="1417" spans="1:6" x14ac:dyDescent="0.2">
      <c r="A1417" s="142" t="s">
        <v>4927</v>
      </c>
      <c r="B1417" s="143">
        <v>55010</v>
      </c>
      <c r="C1417" s="144" t="s">
        <v>1315</v>
      </c>
      <c r="D1417" s="145" t="s">
        <v>5</v>
      </c>
      <c r="E1417" s="27">
        <v>28.093599999999999</v>
      </c>
      <c r="F1417" s="28"/>
    </row>
    <row r="1418" spans="1:6" x14ac:dyDescent="0.2">
      <c r="A1418" s="142" t="s">
        <v>4927</v>
      </c>
      <c r="B1418" s="143">
        <v>55012</v>
      </c>
      <c r="C1418" s="144" t="s">
        <v>1316</v>
      </c>
      <c r="D1418" s="145" t="s">
        <v>5</v>
      </c>
      <c r="E1418" s="27">
        <v>32.773899999999998</v>
      </c>
      <c r="F1418" s="28"/>
    </row>
    <row r="1419" spans="1:6" x14ac:dyDescent="0.2">
      <c r="A1419" s="142" t="s">
        <v>4927</v>
      </c>
      <c r="B1419" s="143">
        <v>55014</v>
      </c>
      <c r="C1419" s="144" t="s">
        <v>1317</v>
      </c>
      <c r="D1419" s="145" t="s">
        <v>5</v>
      </c>
      <c r="E1419" s="27">
        <v>37.473300000000002</v>
      </c>
      <c r="F1419" s="28"/>
    </row>
    <row r="1420" spans="1:6" x14ac:dyDescent="0.2">
      <c r="A1420" s="142" t="s">
        <v>4927</v>
      </c>
      <c r="B1420" s="143">
        <v>55016</v>
      </c>
      <c r="C1420" s="144" t="s">
        <v>1318</v>
      </c>
      <c r="D1420" s="145" t="s">
        <v>5</v>
      </c>
      <c r="E1420" s="27">
        <v>32.773899999999998</v>
      </c>
      <c r="F1420" s="28"/>
    </row>
    <row r="1421" spans="1:6" x14ac:dyDescent="0.2">
      <c r="A1421" s="142" t="s">
        <v>4927</v>
      </c>
      <c r="B1421" s="143">
        <v>55018</v>
      </c>
      <c r="C1421" s="144" t="s">
        <v>1319</v>
      </c>
      <c r="D1421" s="145" t="s">
        <v>5</v>
      </c>
      <c r="E1421" s="27">
        <v>37.473300000000002</v>
      </c>
      <c r="F1421" s="28"/>
    </row>
    <row r="1422" spans="1:6" x14ac:dyDescent="0.2">
      <c r="A1422" s="142" t="s">
        <v>4927</v>
      </c>
      <c r="B1422" s="143">
        <v>55020</v>
      </c>
      <c r="C1422" s="144" t="s">
        <v>1320</v>
      </c>
      <c r="D1422" s="145" t="s">
        <v>5</v>
      </c>
      <c r="E1422" s="27">
        <v>42.139899999999997</v>
      </c>
      <c r="F1422" s="28"/>
    </row>
    <row r="1423" spans="1:6" x14ac:dyDescent="0.2">
      <c r="A1423" s="142" t="s">
        <v>4927</v>
      </c>
      <c r="B1423" s="143">
        <v>55022</v>
      </c>
      <c r="C1423" s="144" t="s">
        <v>1321</v>
      </c>
      <c r="D1423" s="145" t="s">
        <v>5</v>
      </c>
      <c r="E1423" s="27">
        <v>46.8202</v>
      </c>
      <c r="F1423" s="28"/>
    </row>
    <row r="1424" spans="1:6" x14ac:dyDescent="0.2">
      <c r="A1424" s="142" t="s">
        <v>4927</v>
      </c>
      <c r="B1424" s="143">
        <v>55024</v>
      </c>
      <c r="C1424" s="144" t="s">
        <v>1322</v>
      </c>
      <c r="D1424" s="145" t="s">
        <v>5</v>
      </c>
      <c r="E1424" s="27">
        <v>56.184100000000001</v>
      </c>
      <c r="F1424" s="28"/>
    </row>
    <row r="1425" spans="1:6" x14ac:dyDescent="0.2">
      <c r="A1425" s="142" t="s">
        <v>4927</v>
      </c>
      <c r="B1425" s="143">
        <v>55025</v>
      </c>
      <c r="C1425" s="144" t="s">
        <v>1323</v>
      </c>
      <c r="D1425" s="145" t="s">
        <v>5</v>
      </c>
      <c r="E1425" s="27">
        <v>4.8235999999999999</v>
      </c>
      <c r="F1425" s="28"/>
    </row>
    <row r="1426" spans="1:6" x14ac:dyDescent="0.2">
      <c r="A1426" s="142" t="s">
        <v>4927</v>
      </c>
      <c r="B1426" s="143">
        <v>55026</v>
      </c>
      <c r="C1426" s="144" t="s">
        <v>1324</v>
      </c>
      <c r="D1426" s="145" t="s">
        <v>5</v>
      </c>
      <c r="E1426" s="27">
        <v>5.7949999999999999</v>
      </c>
      <c r="F1426" s="28"/>
    </row>
    <row r="1427" spans="1:6" x14ac:dyDescent="0.2">
      <c r="A1427" s="142" t="s">
        <v>4927</v>
      </c>
      <c r="B1427" s="143">
        <v>55027</v>
      </c>
      <c r="C1427" s="144" t="s">
        <v>1325</v>
      </c>
      <c r="D1427" s="145" t="s">
        <v>5</v>
      </c>
      <c r="E1427" s="27">
        <v>6.7821999999999996</v>
      </c>
      <c r="F1427" s="28"/>
    </row>
    <row r="1428" spans="1:6" x14ac:dyDescent="0.2">
      <c r="A1428" s="142" t="s">
        <v>4927</v>
      </c>
      <c r="B1428" s="143">
        <v>55028</v>
      </c>
      <c r="C1428" s="144" t="s">
        <v>1326</v>
      </c>
      <c r="D1428" s="145" t="s">
        <v>5</v>
      </c>
      <c r="E1428" s="27">
        <v>7.7733999999999996</v>
      </c>
      <c r="F1428" s="28"/>
    </row>
    <row r="1429" spans="1:6" x14ac:dyDescent="0.2">
      <c r="A1429" s="142" t="s">
        <v>4927</v>
      </c>
      <c r="B1429" s="143">
        <v>55029</v>
      </c>
      <c r="C1429" s="144" t="s">
        <v>1327</v>
      </c>
      <c r="D1429" s="145" t="s">
        <v>5</v>
      </c>
      <c r="E1429" s="27">
        <v>8.9055</v>
      </c>
      <c r="F1429" s="28"/>
    </row>
    <row r="1430" spans="1:6" x14ac:dyDescent="0.2">
      <c r="A1430" s="142" t="s">
        <v>4927</v>
      </c>
      <c r="B1430" s="143">
        <v>55030</v>
      </c>
      <c r="C1430" s="144" t="s">
        <v>1328</v>
      </c>
      <c r="D1430" s="145" t="s">
        <v>5</v>
      </c>
      <c r="E1430" s="27">
        <v>10.697800000000001</v>
      </c>
      <c r="F1430" s="28"/>
    </row>
    <row r="1431" spans="1:6" x14ac:dyDescent="0.2">
      <c r="A1431" s="142" t="s">
        <v>4927</v>
      </c>
      <c r="B1431" s="143">
        <v>55031</v>
      </c>
      <c r="C1431" s="144" t="s">
        <v>1329</v>
      </c>
      <c r="D1431" s="145" t="s">
        <v>5</v>
      </c>
      <c r="E1431" s="27">
        <v>12.5717</v>
      </c>
      <c r="F1431" s="28"/>
    </row>
    <row r="1432" spans="1:6" x14ac:dyDescent="0.2">
      <c r="A1432" s="142" t="s">
        <v>4927</v>
      </c>
      <c r="B1432" s="143">
        <v>55032</v>
      </c>
      <c r="C1432" s="144" t="s">
        <v>1330</v>
      </c>
      <c r="D1432" s="145" t="s">
        <v>5</v>
      </c>
      <c r="E1432" s="27">
        <v>16.507899999999999</v>
      </c>
      <c r="F1432" s="28"/>
    </row>
    <row r="1433" spans="1:6" x14ac:dyDescent="0.2">
      <c r="A1433" s="142" t="s">
        <v>4927</v>
      </c>
      <c r="B1433" s="143">
        <v>55033</v>
      </c>
      <c r="C1433" s="144" t="s">
        <v>1331</v>
      </c>
      <c r="D1433" s="145" t="s">
        <v>5</v>
      </c>
      <c r="E1433" s="27">
        <v>17.717500000000001</v>
      </c>
      <c r="F1433" s="28"/>
    </row>
    <row r="1434" spans="1:6" x14ac:dyDescent="0.2">
      <c r="A1434" s="142" t="s">
        <v>4927</v>
      </c>
      <c r="B1434" s="143">
        <v>55034</v>
      </c>
      <c r="C1434" s="144" t="s">
        <v>1332</v>
      </c>
      <c r="D1434" s="145" t="s">
        <v>5</v>
      </c>
      <c r="E1434" s="27">
        <v>19.9405</v>
      </c>
      <c r="F1434" s="28"/>
    </row>
    <row r="1435" spans="1:6" x14ac:dyDescent="0.2">
      <c r="A1435" s="142" t="s">
        <v>4927</v>
      </c>
      <c r="B1435" s="143">
        <v>55036</v>
      </c>
      <c r="C1435" s="144" t="s">
        <v>1333</v>
      </c>
      <c r="D1435" s="145" t="s">
        <v>5</v>
      </c>
      <c r="E1435" s="27">
        <v>22.158799999999999</v>
      </c>
      <c r="F1435" s="28"/>
    </row>
    <row r="1436" spans="1:6" x14ac:dyDescent="0.2">
      <c r="A1436" s="142" t="s">
        <v>4927</v>
      </c>
      <c r="B1436" s="143">
        <v>55038</v>
      </c>
      <c r="C1436" s="144" t="s">
        <v>1334</v>
      </c>
      <c r="D1436" s="145" t="s">
        <v>5</v>
      </c>
      <c r="E1436" s="27">
        <v>24.3675</v>
      </c>
      <c r="F1436" s="28"/>
    </row>
    <row r="1437" spans="1:6" x14ac:dyDescent="0.2">
      <c r="A1437" s="142" t="s">
        <v>4927</v>
      </c>
      <c r="B1437" s="143">
        <v>55040</v>
      </c>
      <c r="C1437" s="144" t="s">
        <v>1335</v>
      </c>
      <c r="D1437" s="145" t="s">
        <v>5</v>
      </c>
      <c r="E1437" s="27">
        <v>26.581</v>
      </c>
      <c r="F1437" s="28"/>
    </row>
    <row r="1438" spans="1:6" x14ac:dyDescent="0.2">
      <c r="A1438" s="142" t="s">
        <v>4927</v>
      </c>
      <c r="B1438" s="143">
        <v>55042</v>
      </c>
      <c r="C1438" s="144" t="s">
        <v>1336</v>
      </c>
      <c r="D1438" s="145" t="s">
        <v>5</v>
      </c>
      <c r="E1438" s="27">
        <v>31.007999999999999</v>
      </c>
      <c r="F1438" s="28"/>
    </row>
    <row r="1439" spans="1:6" x14ac:dyDescent="0.2">
      <c r="A1439" s="142" t="s">
        <v>4927</v>
      </c>
      <c r="B1439" s="143">
        <v>55044</v>
      </c>
      <c r="C1439" s="144" t="s">
        <v>1337</v>
      </c>
      <c r="D1439" s="145" t="s">
        <v>5</v>
      </c>
      <c r="E1439" s="27">
        <v>35.463500000000003</v>
      </c>
      <c r="F1439" s="28"/>
    </row>
    <row r="1440" spans="1:6" x14ac:dyDescent="0.2">
      <c r="A1440" s="142" t="s">
        <v>4927</v>
      </c>
      <c r="B1440" s="143">
        <v>55046</v>
      </c>
      <c r="C1440" s="144" t="s">
        <v>1338</v>
      </c>
      <c r="D1440" s="145" t="s">
        <v>5</v>
      </c>
      <c r="E1440" s="27">
        <v>31.007999999999999</v>
      </c>
      <c r="F1440" s="28"/>
    </row>
    <row r="1441" spans="1:6" x14ac:dyDescent="0.2">
      <c r="A1441" s="142" t="s">
        <v>4927</v>
      </c>
      <c r="B1441" s="143">
        <v>55048</v>
      </c>
      <c r="C1441" s="144" t="s">
        <v>1339</v>
      </c>
      <c r="D1441" s="145" t="s">
        <v>5</v>
      </c>
      <c r="E1441" s="27">
        <v>35.463500000000003</v>
      </c>
      <c r="F1441" s="28"/>
    </row>
    <row r="1442" spans="1:6" x14ac:dyDescent="0.2">
      <c r="A1442" s="142" t="s">
        <v>4927</v>
      </c>
      <c r="B1442" s="143">
        <v>55050</v>
      </c>
      <c r="C1442" s="144" t="s">
        <v>1340</v>
      </c>
      <c r="D1442" s="145" t="s">
        <v>5</v>
      </c>
      <c r="E1442" s="27">
        <v>39.871499999999997</v>
      </c>
      <c r="F1442" s="28"/>
    </row>
    <row r="1443" spans="1:6" x14ac:dyDescent="0.2">
      <c r="A1443" s="142" t="s">
        <v>4927</v>
      </c>
      <c r="B1443" s="143">
        <v>55054</v>
      </c>
      <c r="C1443" s="144" t="s">
        <v>1341</v>
      </c>
      <c r="D1443" s="145" t="s">
        <v>5</v>
      </c>
      <c r="E1443" s="27">
        <v>53.157299999999999</v>
      </c>
      <c r="F1443" s="28"/>
    </row>
    <row r="1444" spans="1:6" x14ac:dyDescent="0.2">
      <c r="A1444" s="142" t="s">
        <v>4927</v>
      </c>
      <c r="B1444" s="143">
        <v>55200</v>
      </c>
      <c r="C1444" s="144" t="s">
        <v>1342</v>
      </c>
      <c r="D1444" s="145"/>
      <c r="E1444" s="27" t="s">
        <v>3</v>
      </c>
      <c r="F1444" s="28"/>
    </row>
    <row r="1445" spans="1:6" x14ac:dyDescent="0.2">
      <c r="A1445" s="142" t="s">
        <v>4927</v>
      </c>
      <c r="B1445" s="143">
        <v>55201</v>
      </c>
      <c r="C1445" s="144" t="s">
        <v>1343</v>
      </c>
      <c r="D1445" s="145" t="s">
        <v>21</v>
      </c>
      <c r="E1445" s="27">
        <v>5.7826000000000004</v>
      </c>
      <c r="F1445" s="28"/>
    </row>
    <row r="1446" spans="1:6" x14ac:dyDescent="0.2">
      <c r="A1446" s="142" t="s">
        <v>4927</v>
      </c>
      <c r="B1446" s="143">
        <v>55210</v>
      </c>
      <c r="C1446" s="144" t="s">
        <v>1344</v>
      </c>
      <c r="D1446" s="145" t="s">
        <v>21</v>
      </c>
      <c r="E1446" s="27">
        <v>1.6540999999999999</v>
      </c>
      <c r="F1446" s="28"/>
    </row>
    <row r="1447" spans="1:6" x14ac:dyDescent="0.2">
      <c r="A1447" s="142" t="s">
        <v>4927</v>
      </c>
      <c r="B1447" s="143">
        <v>55211</v>
      </c>
      <c r="C1447" s="144" t="s">
        <v>1345</v>
      </c>
      <c r="D1447" s="145" t="s">
        <v>21</v>
      </c>
      <c r="E1447" s="27">
        <v>5.6426999999999996</v>
      </c>
      <c r="F1447" s="28"/>
    </row>
    <row r="1448" spans="1:6" x14ac:dyDescent="0.2">
      <c r="A1448" s="142" t="s">
        <v>4927</v>
      </c>
      <c r="B1448" s="143">
        <v>55212</v>
      </c>
      <c r="C1448" s="144" t="s">
        <v>1346</v>
      </c>
      <c r="D1448" s="145" t="s">
        <v>21</v>
      </c>
      <c r="E1448" s="27">
        <v>1.6125</v>
      </c>
      <c r="F1448" s="28"/>
    </row>
    <row r="1449" spans="1:6" x14ac:dyDescent="0.2">
      <c r="A1449" s="142" t="s">
        <v>4927</v>
      </c>
      <c r="B1449" s="143">
        <v>55219</v>
      </c>
      <c r="C1449" s="144" t="s">
        <v>1347</v>
      </c>
      <c r="D1449" s="145" t="s">
        <v>21</v>
      </c>
      <c r="E1449" s="27">
        <v>147.30170000000001</v>
      </c>
      <c r="F1449" s="28"/>
    </row>
    <row r="1450" spans="1:6" x14ac:dyDescent="0.2">
      <c r="A1450" s="142" t="s">
        <v>4927</v>
      </c>
      <c r="B1450" s="143">
        <v>55220</v>
      </c>
      <c r="C1450" s="144" t="s">
        <v>1348</v>
      </c>
      <c r="D1450" s="145" t="s">
        <v>21</v>
      </c>
      <c r="E1450" s="27">
        <v>4.9828999999999999</v>
      </c>
      <c r="F1450" s="28"/>
    </row>
    <row r="1451" spans="1:6" x14ac:dyDescent="0.2">
      <c r="A1451" s="142" t="s">
        <v>4927</v>
      </c>
      <c r="B1451" s="143">
        <v>55225</v>
      </c>
      <c r="C1451" s="144" t="s">
        <v>1349</v>
      </c>
      <c r="D1451" s="145" t="s">
        <v>21</v>
      </c>
      <c r="E1451" s="27">
        <v>12.696899999999999</v>
      </c>
      <c r="F1451" s="28"/>
    </row>
    <row r="1452" spans="1:6" x14ac:dyDescent="0.2">
      <c r="A1452" s="142" t="s">
        <v>4927</v>
      </c>
      <c r="B1452" s="143">
        <v>55230</v>
      </c>
      <c r="C1452" s="144" t="s">
        <v>1350</v>
      </c>
      <c r="D1452" s="145" t="s">
        <v>21</v>
      </c>
      <c r="E1452" s="27">
        <v>3.6402999999999999</v>
      </c>
      <c r="F1452" s="28"/>
    </row>
    <row r="1453" spans="1:6" x14ac:dyDescent="0.2">
      <c r="A1453" s="142" t="s">
        <v>4927</v>
      </c>
      <c r="B1453" s="143">
        <v>55235</v>
      </c>
      <c r="C1453" s="144" t="s">
        <v>1351</v>
      </c>
      <c r="D1453" s="145" t="s">
        <v>21</v>
      </c>
      <c r="E1453" s="27">
        <v>6.9889000000000001</v>
      </c>
      <c r="F1453" s="28"/>
    </row>
    <row r="1454" spans="1:6" x14ac:dyDescent="0.2">
      <c r="A1454" s="142" t="s">
        <v>4927</v>
      </c>
      <c r="B1454" s="143">
        <v>55240</v>
      </c>
      <c r="C1454" s="144" t="s">
        <v>1352</v>
      </c>
      <c r="D1454" s="145" t="s">
        <v>21</v>
      </c>
      <c r="E1454" s="27">
        <v>10.4504</v>
      </c>
      <c r="F1454" s="28"/>
    </row>
    <row r="1455" spans="1:6" x14ac:dyDescent="0.2">
      <c r="A1455" s="142" t="s">
        <v>4927</v>
      </c>
      <c r="B1455" s="143">
        <v>55245</v>
      </c>
      <c r="C1455" s="144" t="s">
        <v>1353</v>
      </c>
      <c r="D1455" s="145" t="s">
        <v>21</v>
      </c>
      <c r="E1455" s="27">
        <v>12.6235</v>
      </c>
      <c r="F1455" s="28"/>
    </row>
    <row r="1456" spans="1:6" x14ac:dyDescent="0.2">
      <c r="A1456" s="142" t="s">
        <v>4927</v>
      </c>
      <c r="B1456" s="143">
        <v>55250</v>
      </c>
      <c r="C1456" s="144" t="s">
        <v>1354</v>
      </c>
      <c r="D1456" s="145" t="s">
        <v>21</v>
      </c>
      <c r="E1456" s="27">
        <v>25.299900000000001</v>
      </c>
      <c r="F1456" s="28"/>
    </row>
    <row r="1457" spans="1:6" x14ac:dyDescent="0.2">
      <c r="A1457" s="142" t="s">
        <v>4927</v>
      </c>
      <c r="B1457" s="143">
        <v>55251</v>
      </c>
      <c r="C1457" s="144" t="s">
        <v>1355</v>
      </c>
      <c r="D1457" s="145" t="s">
        <v>21</v>
      </c>
      <c r="E1457" s="27">
        <v>7.3068999999999997</v>
      </c>
      <c r="F1457" s="28"/>
    </row>
    <row r="1458" spans="1:6" x14ac:dyDescent="0.2">
      <c r="A1458" s="142" t="s">
        <v>4927</v>
      </c>
      <c r="B1458" s="143">
        <v>55252</v>
      </c>
      <c r="C1458" s="144" t="s">
        <v>1356</v>
      </c>
      <c r="D1458" s="145" t="s">
        <v>21</v>
      </c>
      <c r="E1458" s="27">
        <v>39.137900000000002</v>
      </c>
      <c r="F1458" s="28"/>
    </row>
    <row r="1459" spans="1:6" x14ac:dyDescent="0.2">
      <c r="A1459" s="142" t="s">
        <v>4927</v>
      </c>
      <c r="B1459" s="143">
        <v>55253</v>
      </c>
      <c r="C1459" s="144" t="s">
        <v>1357</v>
      </c>
      <c r="D1459" s="145" t="s">
        <v>21</v>
      </c>
      <c r="E1459" s="27">
        <v>95.063299999999998</v>
      </c>
      <c r="F1459" s="28"/>
    </row>
    <row r="1460" spans="1:6" x14ac:dyDescent="0.2">
      <c r="A1460" s="142" t="s">
        <v>4927</v>
      </c>
      <c r="B1460" s="143">
        <v>55254</v>
      </c>
      <c r="C1460" s="144" t="s">
        <v>1358</v>
      </c>
      <c r="D1460" s="145" t="s">
        <v>21</v>
      </c>
      <c r="E1460" s="27">
        <v>263.202</v>
      </c>
      <c r="F1460" s="28"/>
    </row>
    <row r="1461" spans="1:6" x14ac:dyDescent="0.2">
      <c r="A1461" s="142" t="s">
        <v>4927</v>
      </c>
      <c r="B1461" s="143">
        <v>55255</v>
      </c>
      <c r="C1461" s="144" t="s">
        <v>1359</v>
      </c>
      <c r="D1461" s="145" t="s">
        <v>21</v>
      </c>
      <c r="E1461" s="27">
        <v>5.8291000000000004</v>
      </c>
      <c r="F1461" s="28"/>
    </row>
    <row r="1462" spans="1:6" x14ac:dyDescent="0.2">
      <c r="A1462" s="142" t="s">
        <v>4927</v>
      </c>
      <c r="B1462" s="143">
        <v>55268</v>
      </c>
      <c r="C1462" s="144" t="s">
        <v>1360</v>
      </c>
      <c r="D1462" s="145" t="s">
        <v>21</v>
      </c>
      <c r="E1462" s="27">
        <v>7.3651</v>
      </c>
      <c r="F1462" s="28"/>
    </row>
    <row r="1463" spans="1:6" x14ac:dyDescent="0.2">
      <c r="A1463" s="142" t="s">
        <v>4927</v>
      </c>
      <c r="B1463" s="143">
        <v>55269</v>
      </c>
      <c r="C1463" s="144" t="s">
        <v>1361</v>
      </c>
      <c r="D1463" s="145" t="s">
        <v>21</v>
      </c>
      <c r="E1463" s="27">
        <v>25.137599999999999</v>
      </c>
      <c r="F1463" s="28"/>
    </row>
    <row r="1464" spans="1:6" x14ac:dyDescent="0.2">
      <c r="A1464" s="142" t="s">
        <v>4927</v>
      </c>
      <c r="B1464" s="143">
        <v>55270</v>
      </c>
      <c r="C1464" s="144" t="s">
        <v>1362</v>
      </c>
      <c r="D1464" s="145" t="s">
        <v>21</v>
      </c>
      <c r="E1464" s="27">
        <v>2.246</v>
      </c>
      <c r="F1464" s="28"/>
    </row>
    <row r="1465" spans="1:6" x14ac:dyDescent="0.2">
      <c r="A1465" s="142" t="s">
        <v>4927</v>
      </c>
      <c r="B1465" s="143">
        <v>55271</v>
      </c>
      <c r="C1465" s="144" t="s">
        <v>1363</v>
      </c>
      <c r="D1465" s="145" t="s">
        <v>21</v>
      </c>
      <c r="E1465" s="27">
        <v>60.0822</v>
      </c>
      <c r="F1465" s="28"/>
    </row>
    <row r="1466" spans="1:6" x14ac:dyDescent="0.2">
      <c r="A1466" s="142" t="s">
        <v>4927</v>
      </c>
      <c r="B1466" s="143">
        <v>55272</v>
      </c>
      <c r="C1466" s="144" t="s">
        <v>1364</v>
      </c>
      <c r="D1466" s="145" t="s">
        <v>21</v>
      </c>
      <c r="E1466" s="27">
        <v>79.201999999999998</v>
      </c>
      <c r="F1466" s="28"/>
    </row>
    <row r="1467" spans="1:6" x14ac:dyDescent="0.2">
      <c r="A1467" s="142" t="s">
        <v>4927</v>
      </c>
      <c r="B1467" s="143">
        <v>55273</v>
      </c>
      <c r="C1467" s="144" t="s">
        <v>1365</v>
      </c>
      <c r="D1467" s="145" t="s">
        <v>21</v>
      </c>
      <c r="E1467" s="27">
        <v>244.78229999999999</v>
      </c>
      <c r="F1467" s="28"/>
    </row>
    <row r="1468" spans="1:6" x14ac:dyDescent="0.2">
      <c r="A1468" s="142" t="s">
        <v>4927</v>
      </c>
      <c r="B1468" s="143">
        <v>55274</v>
      </c>
      <c r="C1468" s="144" t="s">
        <v>1366</v>
      </c>
      <c r="D1468" s="145" t="s">
        <v>21</v>
      </c>
      <c r="E1468" s="27">
        <v>10.3056</v>
      </c>
      <c r="F1468" s="28"/>
    </row>
    <row r="1469" spans="1:6" x14ac:dyDescent="0.2">
      <c r="A1469" s="142" t="s">
        <v>4927</v>
      </c>
      <c r="B1469" s="143">
        <v>55275</v>
      </c>
      <c r="C1469" s="144" t="s">
        <v>1367</v>
      </c>
      <c r="D1469" s="145" t="s">
        <v>21</v>
      </c>
      <c r="E1469" s="27">
        <v>0.39190000000000003</v>
      </c>
      <c r="F1469" s="28"/>
    </row>
    <row r="1470" spans="1:6" x14ac:dyDescent="0.2">
      <c r="A1470" s="142" t="s">
        <v>4927</v>
      </c>
      <c r="B1470" s="143">
        <v>55600</v>
      </c>
      <c r="C1470" s="144" t="s">
        <v>1368</v>
      </c>
      <c r="D1470" s="145"/>
      <c r="E1470" s="27" t="s">
        <v>3</v>
      </c>
      <c r="F1470" s="28"/>
    </row>
    <row r="1471" spans="1:6" x14ac:dyDescent="0.2">
      <c r="A1471" s="142" t="s">
        <v>4927</v>
      </c>
      <c r="B1471" s="143">
        <v>55601</v>
      </c>
      <c r="C1471" s="144" t="s">
        <v>1369</v>
      </c>
      <c r="D1471" s="145" t="s">
        <v>21</v>
      </c>
      <c r="E1471" s="27">
        <v>78.731899999999996</v>
      </c>
      <c r="F1471" s="28"/>
    </row>
    <row r="1472" spans="1:6" x14ac:dyDescent="0.2">
      <c r="A1472" s="142" t="s">
        <v>4927</v>
      </c>
      <c r="B1472" s="143">
        <v>55603</v>
      </c>
      <c r="C1472" s="144" t="s">
        <v>1370</v>
      </c>
      <c r="D1472" s="145" t="s">
        <v>21</v>
      </c>
      <c r="E1472" s="27">
        <v>136.04409999999999</v>
      </c>
      <c r="F1472" s="28"/>
    </row>
    <row r="1473" spans="1:6" x14ac:dyDescent="0.2">
      <c r="A1473" s="142" t="s">
        <v>4927</v>
      </c>
      <c r="B1473" s="143">
        <v>55604</v>
      </c>
      <c r="C1473" s="144" t="s">
        <v>1371</v>
      </c>
      <c r="D1473" s="145" t="s">
        <v>21</v>
      </c>
      <c r="E1473" s="27">
        <v>99.648600000000002</v>
      </c>
      <c r="F1473" s="28"/>
    </row>
    <row r="1474" spans="1:6" x14ac:dyDescent="0.2">
      <c r="A1474" s="142" t="s">
        <v>4927</v>
      </c>
      <c r="B1474" s="143">
        <v>55623</v>
      </c>
      <c r="C1474" s="144" t="s">
        <v>1372</v>
      </c>
      <c r="D1474" s="145" t="s">
        <v>21</v>
      </c>
      <c r="E1474" s="27">
        <v>24.415900000000001</v>
      </c>
      <c r="F1474" s="28"/>
    </row>
    <row r="1475" spans="1:6" x14ac:dyDescent="0.2">
      <c r="A1475" s="142" t="s">
        <v>4927</v>
      </c>
      <c r="B1475" s="143">
        <v>55624</v>
      </c>
      <c r="C1475" s="144" t="s">
        <v>1373</v>
      </c>
      <c r="D1475" s="145" t="s">
        <v>21</v>
      </c>
      <c r="E1475" s="27">
        <v>30.9542</v>
      </c>
      <c r="F1475" s="28"/>
    </row>
    <row r="1476" spans="1:6" x14ac:dyDescent="0.2">
      <c r="A1476" s="142" t="s">
        <v>4927</v>
      </c>
      <c r="B1476" s="143">
        <v>55627</v>
      </c>
      <c r="C1476" s="144" t="s">
        <v>1374</v>
      </c>
      <c r="D1476" s="145" t="s">
        <v>21</v>
      </c>
      <c r="E1476" s="27">
        <v>53.886400000000002</v>
      </c>
      <c r="F1476" s="28"/>
    </row>
    <row r="1477" spans="1:6" x14ac:dyDescent="0.2">
      <c r="A1477" s="142" t="s">
        <v>4927</v>
      </c>
      <c r="B1477" s="143">
        <v>55650</v>
      </c>
      <c r="C1477" s="144" t="s">
        <v>1375</v>
      </c>
      <c r="D1477" s="145" t="s">
        <v>21</v>
      </c>
      <c r="E1477" s="27">
        <v>21.970500000000001</v>
      </c>
      <c r="F1477" s="28"/>
    </row>
    <row r="1478" spans="1:6" x14ac:dyDescent="0.2">
      <c r="A1478" s="142" t="s">
        <v>4927</v>
      </c>
      <c r="B1478" s="143">
        <v>55652</v>
      </c>
      <c r="C1478" s="144" t="s">
        <v>1376</v>
      </c>
      <c r="D1478" s="145" t="s">
        <v>21</v>
      </c>
      <c r="E1478" s="27">
        <v>71.369299999999996</v>
      </c>
      <c r="F1478" s="28"/>
    </row>
    <row r="1479" spans="1:6" x14ac:dyDescent="0.2">
      <c r="A1479" s="142" t="s">
        <v>4927</v>
      </c>
      <c r="B1479" s="143">
        <v>55660</v>
      </c>
      <c r="C1479" s="144" t="s">
        <v>1377</v>
      </c>
      <c r="D1479" s="145" t="s">
        <v>21</v>
      </c>
      <c r="E1479" s="27">
        <v>116.6395</v>
      </c>
      <c r="F1479" s="28"/>
    </row>
    <row r="1480" spans="1:6" x14ac:dyDescent="0.2">
      <c r="A1480" s="142" t="s">
        <v>4927</v>
      </c>
      <c r="B1480" s="143">
        <v>55661</v>
      </c>
      <c r="C1480" s="144" t="s">
        <v>1378</v>
      </c>
      <c r="D1480" s="145" t="s">
        <v>21</v>
      </c>
      <c r="E1480" s="27">
        <v>309.1388</v>
      </c>
      <c r="F1480" s="28"/>
    </row>
    <row r="1481" spans="1:6" x14ac:dyDescent="0.2">
      <c r="A1481" s="142" t="s">
        <v>4927</v>
      </c>
      <c r="B1481" s="143">
        <v>55672</v>
      </c>
      <c r="C1481" s="144" t="s">
        <v>1379</v>
      </c>
      <c r="D1481" s="145" t="s">
        <v>21</v>
      </c>
      <c r="E1481" s="27">
        <v>162.05080000000001</v>
      </c>
      <c r="F1481" s="28"/>
    </row>
    <row r="1482" spans="1:6" x14ac:dyDescent="0.2">
      <c r="A1482" s="142" t="s">
        <v>4927</v>
      </c>
      <c r="B1482" s="143">
        <v>55675</v>
      </c>
      <c r="C1482" s="144" t="s">
        <v>1380</v>
      </c>
      <c r="D1482" s="145" t="s">
        <v>21</v>
      </c>
      <c r="E1482" s="27">
        <v>167.61109999999999</v>
      </c>
      <c r="F1482" s="28"/>
    </row>
    <row r="1483" spans="1:6" x14ac:dyDescent="0.2">
      <c r="A1483" s="142" t="s">
        <v>4927</v>
      </c>
      <c r="B1483" s="143">
        <v>55676</v>
      </c>
      <c r="C1483" s="144" t="s">
        <v>1381</v>
      </c>
      <c r="D1483" s="145" t="s">
        <v>21</v>
      </c>
      <c r="E1483" s="27">
        <v>264.69959999999998</v>
      </c>
      <c r="F1483" s="28"/>
    </row>
    <row r="1484" spans="1:6" x14ac:dyDescent="0.2">
      <c r="A1484" s="142" t="s">
        <v>4927</v>
      </c>
      <c r="B1484" s="143">
        <v>55699</v>
      </c>
      <c r="C1484" s="144" t="s">
        <v>1382</v>
      </c>
      <c r="D1484" s="145" t="s">
        <v>21</v>
      </c>
      <c r="E1484" s="27">
        <v>24.344100000000001</v>
      </c>
      <c r="F1484" s="28"/>
    </row>
    <row r="1485" spans="1:6" x14ac:dyDescent="0.2">
      <c r="A1485" s="142" t="s">
        <v>4927</v>
      </c>
      <c r="B1485" s="143">
        <v>55700</v>
      </c>
      <c r="C1485" s="144" t="s">
        <v>1383</v>
      </c>
      <c r="D1485" s="145" t="s">
        <v>21</v>
      </c>
      <c r="E1485" s="27">
        <v>24.119499999999999</v>
      </c>
      <c r="F1485" s="28"/>
    </row>
    <row r="1486" spans="1:6" x14ac:dyDescent="0.2">
      <c r="A1486" s="142" t="s">
        <v>4927</v>
      </c>
      <c r="B1486" s="143">
        <v>55702</v>
      </c>
      <c r="C1486" s="144" t="s">
        <v>1384</v>
      </c>
      <c r="D1486" s="145" t="s">
        <v>21</v>
      </c>
      <c r="E1486" s="27">
        <v>39.104599999999998</v>
      </c>
      <c r="F1486" s="28"/>
    </row>
    <row r="1487" spans="1:6" x14ac:dyDescent="0.2">
      <c r="A1487" s="142" t="s">
        <v>4927</v>
      </c>
      <c r="B1487" s="143">
        <v>55703</v>
      </c>
      <c r="C1487" s="144" t="s">
        <v>1385</v>
      </c>
      <c r="D1487" s="145" t="s">
        <v>21</v>
      </c>
      <c r="E1487" s="27">
        <v>40.259700000000002</v>
      </c>
      <c r="F1487" s="28"/>
    </row>
    <row r="1488" spans="1:6" x14ac:dyDescent="0.2">
      <c r="A1488" s="142" t="s">
        <v>4927</v>
      </c>
      <c r="B1488" s="143">
        <v>55704</v>
      </c>
      <c r="C1488" s="144" t="s">
        <v>1386</v>
      </c>
      <c r="D1488" s="145" t="s">
        <v>21</v>
      </c>
      <c r="E1488" s="27">
        <v>59.842199999999998</v>
      </c>
      <c r="F1488" s="28"/>
    </row>
    <row r="1489" spans="1:6" x14ac:dyDescent="0.2">
      <c r="A1489" s="142" t="s">
        <v>4927</v>
      </c>
      <c r="B1489" s="143">
        <v>55705</v>
      </c>
      <c r="C1489" s="144" t="s">
        <v>1387</v>
      </c>
      <c r="D1489" s="145" t="s">
        <v>21</v>
      </c>
      <c r="E1489" s="27">
        <v>102.2187</v>
      </c>
      <c r="F1489" s="28"/>
    </row>
    <row r="1490" spans="1:6" x14ac:dyDescent="0.2">
      <c r="A1490" s="142" t="s">
        <v>4927</v>
      </c>
      <c r="B1490" s="143">
        <v>55706</v>
      </c>
      <c r="C1490" s="144" t="s">
        <v>1388</v>
      </c>
      <c r="D1490" s="145" t="s">
        <v>21</v>
      </c>
      <c r="E1490" s="27">
        <v>80.754099999999994</v>
      </c>
      <c r="F1490" s="28"/>
    </row>
    <row r="1491" spans="1:6" x14ac:dyDescent="0.2">
      <c r="A1491" s="142" t="s">
        <v>4927</v>
      </c>
      <c r="B1491" s="143">
        <v>55707</v>
      </c>
      <c r="C1491" s="144" t="s">
        <v>1389</v>
      </c>
      <c r="D1491" s="145" t="s">
        <v>21</v>
      </c>
      <c r="E1491" s="27">
        <v>101.4171</v>
      </c>
      <c r="F1491" s="28"/>
    </row>
    <row r="1492" spans="1:6" x14ac:dyDescent="0.2">
      <c r="A1492" s="142" t="s">
        <v>4927</v>
      </c>
      <c r="B1492" s="143">
        <v>55708</v>
      </c>
      <c r="C1492" s="144" t="s">
        <v>1390</v>
      </c>
      <c r="D1492" s="145" t="s">
        <v>21</v>
      </c>
      <c r="E1492" s="27">
        <v>56.884</v>
      </c>
      <c r="F1492" s="28"/>
    </row>
    <row r="1493" spans="1:6" x14ac:dyDescent="0.2">
      <c r="A1493" s="142" t="s">
        <v>4927</v>
      </c>
      <c r="B1493" s="143">
        <v>55709</v>
      </c>
      <c r="C1493" s="144" t="s">
        <v>1391</v>
      </c>
      <c r="D1493" s="145" t="s">
        <v>21</v>
      </c>
      <c r="E1493" s="27">
        <v>57.854900000000001</v>
      </c>
      <c r="F1493" s="28"/>
    </row>
    <row r="1494" spans="1:6" x14ac:dyDescent="0.2">
      <c r="A1494" s="142" t="s">
        <v>4927</v>
      </c>
      <c r="B1494" s="143">
        <v>55715</v>
      </c>
      <c r="C1494" s="144" t="s">
        <v>1392</v>
      </c>
      <c r="D1494" s="145" t="s">
        <v>21</v>
      </c>
      <c r="E1494" s="27">
        <v>68.090999999999994</v>
      </c>
      <c r="F1494" s="28"/>
    </row>
    <row r="1495" spans="1:6" x14ac:dyDescent="0.2">
      <c r="A1495" s="142" t="s">
        <v>4927</v>
      </c>
      <c r="B1495" s="143">
        <v>56000</v>
      </c>
      <c r="C1495" s="144" t="s">
        <v>1393</v>
      </c>
      <c r="D1495" s="145"/>
      <c r="E1495" s="27" t="s">
        <v>3</v>
      </c>
      <c r="F1495" s="28"/>
    </row>
    <row r="1496" spans="1:6" x14ac:dyDescent="0.2">
      <c r="A1496" s="142" t="s">
        <v>4927</v>
      </c>
      <c r="B1496" s="143">
        <v>56001</v>
      </c>
      <c r="C1496" s="144" t="s">
        <v>1394</v>
      </c>
      <c r="D1496" s="145" t="s">
        <v>21</v>
      </c>
      <c r="E1496" s="27">
        <v>24.084599999999998</v>
      </c>
      <c r="F1496" s="28"/>
    </row>
    <row r="1497" spans="1:6" x14ac:dyDescent="0.2">
      <c r="A1497" s="142" t="s">
        <v>4927</v>
      </c>
      <c r="B1497" s="143">
        <v>56002</v>
      </c>
      <c r="C1497" s="144" t="s">
        <v>1395</v>
      </c>
      <c r="D1497" s="145" t="s">
        <v>21</v>
      </c>
      <c r="E1497" s="27">
        <v>31.934000000000001</v>
      </c>
      <c r="F1497" s="28"/>
    </row>
    <row r="1498" spans="1:6" x14ac:dyDescent="0.2">
      <c r="A1498" s="142" t="s">
        <v>4927</v>
      </c>
      <c r="B1498" s="143">
        <v>56004</v>
      </c>
      <c r="C1498" s="144" t="s">
        <v>1396</v>
      </c>
      <c r="D1498" s="145" t="s">
        <v>21</v>
      </c>
      <c r="E1498" s="27">
        <v>32.318300000000001</v>
      </c>
      <c r="F1498" s="28"/>
    </row>
    <row r="1499" spans="1:6" x14ac:dyDescent="0.2">
      <c r="A1499" s="142" t="s">
        <v>4927</v>
      </c>
      <c r="B1499" s="143">
        <v>56006</v>
      </c>
      <c r="C1499" s="144" t="s">
        <v>1397</v>
      </c>
      <c r="D1499" s="145" t="s">
        <v>21</v>
      </c>
      <c r="E1499" s="27">
        <v>42.422899999999998</v>
      </c>
      <c r="F1499" s="28"/>
    </row>
    <row r="1500" spans="1:6" x14ac:dyDescent="0.2">
      <c r="A1500" s="142" t="s">
        <v>4927</v>
      </c>
      <c r="B1500" s="143">
        <v>56007</v>
      </c>
      <c r="C1500" s="144" t="s">
        <v>1398</v>
      </c>
      <c r="D1500" s="145" t="s">
        <v>21</v>
      </c>
      <c r="E1500" s="27">
        <v>80.224400000000003</v>
      </c>
      <c r="F1500" s="28"/>
    </row>
    <row r="1501" spans="1:6" x14ac:dyDescent="0.2">
      <c r="A1501" s="142" t="s">
        <v>4927</v>
      </c>
      <c r="B1501" s="143">
        <v>56040</v>
      </c>
      <c r="C1501" s="144" t="s">
        <v>1399</v>
      </c>
      <c r="D1501" s="145" t="s">
        <v>21</v>
      </c>
      <c r="E1501" s="27">
        <v>19.525300000000001</v>
      </c>
      <c r="F1501" s="28"/>
    </row>
    <row r="1502" spans="1:6" x14ac:dyDescent="0.2">
      <c r="A1502" s="142" t="s">
        <v>4927</v>
      </c>
      <c r="B1502" s="143">
        <v>56045</v>
      </c>
      <c r="C1502" s="144" t="s">
        <v>1400</v>
      </c>
      <c r="D1502" s="145" t="s">
        <v>21</v>
      </c>
      <c r="E1502" s="27">
        <v>29.33</v>
      </c>
      <c r="F1502" s="28"/>
    </row>
    <row r="1503" spans="1:6" x14ac:dyDescent="0.2">
      <c r="A1503" s="142" t="s">
        <v>4927</v>
      </c>
      <c r="B1503" s="143">
        <v>56046</v>
      </c>
      <c r="C1503" s="144" t="s">
        <v>1401</v>
      </c>
      <c r="D1503" s="145" t="s">
        <v>21</v>
      </c>
      <c r="E1503" s="27">
        <v>40.0503</v>
      </c>
      <c r="F1503" s="28"/>
    </row>
    <row r="1504" spans="1:6" x14ac:dyDescent="0.2">
      <c r="A1504" s="142" t="s">
        <v>4927</v>
      </c>
      <c r="B1504" s="143">
        <v>56047</v>
      </c>
      <c r="C1504" s="144" t="s">
        <v>1402</v>
      </c>
      <c r="D1504" s="145" t="s">
        <v>21</v>
      </c>
      <c r="E1504" s="27">
        <v>51.243299999999998</v>
      </c>
      <c r="F1504" s="28"/>
    </row>
    <row r="1505" spans="1:6" x14ac:dyDescent="0.2">
      <c r="A1505" s="142" t="s">
        <v>4927</v>
      </c>
      <c r="B1505" s="143">
        <v>56048</v>
      </c>
      <c r="C1505" s="144" t="s">
        <v>1403</v>
      </c>
      <c r="D1505" s="145" t="s">
        <v>21</v>
      </c>
      <c r="E1505" s="27">
        <v>27.222000000000001</v>
      </c>
      <c r="F1505" s="28"/>
    </row>
    <row r="1506" spans="1:6" x14ac:dyDescent="0.2">
      <c r="A1506" s="142" t="s">
        <v>4927</v>
      </c>
      <c r="B1506" s="143">
        <v>56050</v>
      </c>
      <c r="C1506" s="144" t="s">
        <v>1404</v>
      </c>
      <c r="D1506" s="145" t="s">
        <v>21</v>
      </c>
      <c r="E1506" s="27">
        <v>40.889499999999998</v>
      </c>
      <c r="F1506" s="28"/>
    </row>
    <row r="1507" spans="1:6" x14ac:dyDescent="0.2">
      <c r="A1507" s="142" t="s">
        <v>4927</v>
      </c>
      <c r="B1507" s="143">
        <v>56051</v>
      </c>
      <c r="C1507" s="144" t="s">
        <v>1405</v>
      </c>
      <c r="D1507" s="145" t="s">
        <v>21</v>
      </c>
      <c r="E1507" s="27">
        <v>48.877099999999999</v>
      </c>
      <c r="F1507" s="28"/>
    </row>
    <row r="1508" spans="1:6" x14ac:dyDescent="0.2">
      <c r="A1508" s="142" t="s">
        <v>4927</v>
      </c>
      <c r="B1508" s="143">
        <v>56052</v>
      </c>
      <c r="C1508" s="144" t="s">
        <v>1406</v>
      </c>
      <c r="D1508" s="145" t="s">
        <v>21</v>
      </c>
      <c r="E1508" s="27">
        <v>66.576700000000002</v>
      </c>
      <c r="F1508" s="28"/>
    </row>
    <row r="1509" spans="1:6" x14ac:dyDescent="0.2">
      <c r="A1509" s="142" t="s">
        <v>4927</v>
      </c>
      <c r="B1509" s="143">
        <v>56053</v>
      </c>
      <c r="C1509" s="144" t="s">
        <v>1407</v>
      </c>
      <c r="D1509" s="145" t="s">
        <v>21</v>
      </c>
      <c r="E1509" s="27">
        <v>83.686400000000006</v>
      </c>
      <c r="F1509" s="28"/>
    </row>
    <row r="1510" spans="1:6" x14ac:dyDescent="0.2">
      <c r="A1510" s="142" t="s">
        <v>4927</v>
      </c>
      <c r="B1510" s="143">
        <v>56054</v>
      </c>
      <c r="C1510" s="144" t="s">
        <v>1408</v>
      </c>
      <c r="D1510" s="145" t="s">
        <v>21</v>
      </c>
      <c r="E1510" s="27">
        <v>20.7178</v>
      </c>
      <c r="F1510" s="28"/>
    </row>
    <row r="1511" spans="1:6" x14ac:dyDescent="0.2">
      <c r="A1511" s="142" t="s">
        <v>4927</v>
      </c>
      <c r="B1511" s="143">
        <v>56061</v>
      </c>
      <c r="C1511" s="144" t="s">
        <v>1409</v>
      </c>
      <c r="D1511" s="145" t="s">
        <v>21</v>
      </c>
      <c r="E1511" s="27">
        <v>47.265300000000003</v>
      </c>
      <c r="F1511" s="28"/>
    </row>
    <row r="1512" spans="1:6" x14ac:dyDescent="0.2">
      <c r="A1512" s="142" t="s">
        <v>4927</v>
      </c>
      <c r="B1512" s="143">
        <v>56062</v>
      </c>
      <c r="C1512" s="144" t="s">
        <v>1410</v>
      </c>
      <c r="D1512" s="145" t="s">
        <v>21</v>
      </c>
      <c r="E1512" s="27">
        <v>54.383800000000001</v>
      </c>
      <c r="F1512" s="28"/>
    </row>
    <row r="1513" spans="1:6" x14ac:dyDescent="0.2">
      <c r="A1513" s="142" t="s">
        <v>4927</v>
      </c>
      <c r="B1513" s="143">
        <v>56063</v>
      </c>
      <c r="C1513" s="144" t="s">
        <v>1411</v>
      </c>
      <c r="D1513" s="145" t="s">
        <v>21</v>
      </c>
      <c r="E1513" s="27">
        <v>56.245600000000003</v>
      </c>
      <c r="F1513" s="28"/>
    </row>
    <row r="1514" spans="1:6" x14ac:dyDescent="0.2">
      <c r="A1514" s="142" t="s">
        <v>4927</v>
      </c>
      <c r="B1514" s="143">
        <v>56064</v>
      </c>
      <c r="C1514" s="144" t="s">
        <v>1412</v>
      </c>
      <c r="D1514" s="145" t="s">
        <v>21</v>
      </c>
      <c r="E1514" s="27">
        <v>63.503</v>
      </c>
      <c r="F1514" s="28"/>
    </row>
    <row r="1515" spans="1:6" x14ac:dyDescent="0.2">
      <c r="A1515" s="142" t="s">
        <v>4927</v>
      </c>
      <c r="B1515" s="143">
        <v>56065</v>
      </c>
      <c r="C1515" s="144" t="s">
        <v>1413</v>
      </c>
      <c r="D1515" s="145" t="s">
        <v>21</v>
      </c>
      <c r="E1515" s="27">
        <v>15.7684</v>
      </c>
      <c r="F1515" s="28"/>
    </row>
    <row r="1516" spans="1:6" x14ac:dyDescent="0.2">
      <c r="A1516" s="142" t="s">
        <v>4927</v>
      </c>
      <c r="B1516" s="143">
        <v>56066</v>
      </c>
      <c r="C1516" s="144" t="s">
        <v>1414</v>
      </c>
      <c r="D1516" s="145" t="s">
        <v>21</v>
      </c>
      <c r="E1516" s="27">
        <v>13.891400000000001</v>
      </c>
      <c r="F1516" s="28"/>
    </row>
    <row r="1517" spans="1:6" x14ac:dyDescent="0.2">
      <c r="A1517" s="142" t="s">
        <v>4927</v>
      </c>
      <c r="B1517" s="143">
        <v>56067</v>
      </c>
      <c r="C1517" s="144" t="s">
        <v>1415</v>
      </c>
      <c r="D1517" s="145" t="s">
        <v>21</v>
      </c>
      <c r="E1517" s="27">
        <v>15.992900000000001</v>
      </c>
      <c r="F1517" s="28"/>
    </row>
    <row r="1518" spans="1:6" x14ac:dyDescent="0.2">
      <c r="A1518" s="142" t="s">
        <v>4927</v>
      </c>
      <c r="B1518" s="143">
        <v>56068</v>
      </c>
      <c r="C1518" s="144" t="s">
        <v>1416</v>
      </c>
      <c r="D1518" s="145" t="s">
        <v>21</v>
      </c>
      <c r="E1518" s="27">
        <v>15.6463</v>
      </c>
      <c r="F1518" s="28"/>
    </row>
    <row r="1519" spans="1:6" x14ac:dyDescent="0.2">
      <c r="A1519" s="142" t="s">
        <v>4927</v>
      </c>
      <c r="B1519" s="143">
        <v>56075</v>
      </c>
      <c r="C1519" s="144" t="s">
        <v>1417</v>
      </c>
      <c r="D1519" s="145" t="s">
        <v>21</v>
      </c>
      <c r="E1519" s="27">
        <v>72.859300000000005</v>
      </c>
      <c r="F1519" s="28"/>
    </row>
    <row r="1520" spans="1:6" x14ac:dyDescent="0.2">
      <c r="A1520" s="142" t="s">
        <v>4927</v>
      </c>
      <c r="B1520" s="143">
        <v>56076</v>
      </c>
      <c r="C1520" s="144" t="s">
        <v>1418</v>
      </c>
      <c r="D1520" s="145" t="s">
        <v>21</v>
      </c>
      <c r="E1520" s="27">
        <v>79.38</v>
      </c>
      <c r="F1520" s="28"/>
    </row>
    <row r="1521" spans="1:6" x14ac:dyDescent="0.2">
      <c r="A1521" s="142" t="s">
        <v>4927</v>
      </c>
      <c r="B1521" s="143">
        <v>56077</v>
      </c>
      <c r="C1521" s="144" t="s">
        <v>1419</v>
      </c>
      <c r="D1521" s="145" t="s">
        <v>21</v>
      </c>
      <c r="E1521" s="27">
        <v>35.307099999999998</v>
      </c>
      <c r="F1521" s="28"/>
    </row>
    <row r="1522" spans="1:6" x14ac:dyDescent="0.2">
      <c r="A1522" s="142" t="s">
        <v>4927</v>
      </c>
      <c r="B1522" s="143">
        <v>56078</v>
      </c>
      <c r="C1522" s="144" t="s">
        <v>1420</v>
      </c>
      <c r="D1522" s="145" t="s">
        <v>21</v>
      </c>
      <c r="E1522" s="27">
        <v>36.152999999999999</v>
      </c>
      <c r="F1522" s="28"/>
    </row>
    <row r="1523" spans="1:6" x14ac:dyDescent="0.2">
      <c r="A1523" s="142" t="s">
        <v>4927</v>
      </c>
      <c r="B1523" s="143">
        <v>56079</v>
      </c>
      <c r="C1523" s="144" t="s">
        <v>1421</v>
      </c>
      <c r="D1523" s="145" t="s">
        <v>21</v>
      </c>
      <c r="E1523" s="27">
        <v>35.035800000000002</v>
      </c>
      <c r="F1523" s="28"/>
    </row>
    <row r="1524" spans="1:6" x14ac:dyDescent="0.2">
      <c r="A1524" s="142" t="s">
        <v>4927</v>
      </c>
      <c r="B1524" s="143">
        <v>56080</v>
      </c>
      <c r="C1524" s="144" t="s">
        <v>1422</v>
      </c>
      <c r="D1524" s="145" t="s">
        <v>21</v>
      </c>
      <c r="E1524" s="27">
        <v>39.471899999999998</v>
      </c>
      <c r="F1524" s="28"/>
    </row>
    <row r="1525" spans="1:6" x14ac:dyDescent="0.2">
      <c r="A1525" s="142" t="s">
        <v>4927</v>
      </c>
      <c r="B1525" s="143">
        <v>56100</v>
      </c>
      <c r="C1525" s="144" t="s">
        <v>1423</v>
      </c>
      <c r="D1525" s="145"/>
      <c r="E1525" s="27" t="s">
        <v>3</v>
      </c>
      <c r="F1525" s="28"/>
    </row>
    <row r="1526" spans="1:6" x14ac:dyDescent="0.2">
      <c r="A1526" s="142" t="s">
        <v>4927</v>
      </c>
      <c r="B1526" s="143">
        <v>56104</v>
      </c>
      <c r="C1526" s="144" t="s">
        <v>1424</v>
      </c>
      <c r="D1526" s="145" t="s">
        <v>21</v>
      </c>
      <c r="E1526" s="27">
        <v>36.713200000000001</v>
      </c>
      <c r="F1526" s="28"/>
    </row>
    <row r="1527" spans="1:6" x14ac:dyDescent="0.2">
      <c r="A1527" s="142" t="s">
        <v>4927</v>
      </c>
      <c r="B1527" s="143">
        <v>56111</v>
      </c>
      <c r="C1527" s="144" t="s">
        <v>1425</v>
      </c>
      <c r="D1527" s="145" t="s">
        <v>5</v>
      </c>
      <c r="E1527" s="27">
        <v>23.857800000000001</v>
      </c>
      <c r="F1527" s="28"/>
    </row>
    <row r="1528" spans="1:6" x14ac:dyDescent="0.2">
      <c r="A1528" s="142" t="s">
        <v>4927</v>
      </c>
      <c r="B1528" s="143">
        <v>56113</v>
      </c>
      <c r="C1528" s="144" t="s">
        <v>1426</v>
      </c>
      <c r="D1528" s="145" t="s">
        <v>21</v>
      </c>
      <c r="E1528" s="27">
        <v>127.2861</v>
      </c>
      <c r="F1528" s="28"/>
    </row>
    <row r="1529" spans="1:6" x14ac:dyDescent="0.2">
      <c r="A1529" s="142" t="s">
        <v>4927</v>
      </c>
      <c r="B1529" s="143">
        <v>56114</v>
      </c>
      <c r="C1529" s="144" t="s">
        <v>1427</v>
      </c>
      <c r="D1529" s="145" t="s">
        <v>21</v>
      </c>
      <c r="E1529" s="27">
        <v>150.1927</v>
      </c>
      <c r="F1529" s="28"/>
    </row>
    <row r="1530" spans="1:6" x14ac:dyDescent="0.2">
      <c r="A1530" s="142" t="s">
        <v>4927</v>
      </c>
      <c r="B1530" s="143">
        <v>56115</v>
      </c>
      <c r="C1530" s="144" t="s">
        <v>1428</v>
      </c>
      <c r="D1530" s="145" t="s">
        <v>21</v>
      </c>
      <c r="E1530" s="27">
        <v>395.75869999999998</v>
      </c>
      <c r="F1530" s="28"/>
    </row>
    <row r="1531" spans="1:6" x14ac:dyDescent="0.2">
      <c r="A1531" s="142" t="s">
        <v>4927</v>
      </c>
      <c r="B1531" s="143">
        <v>56116</v>
      </c>
      <c r="C1531" s="144" t="s">
        <v>1429</v>
      </c>
      <c r="D1531" s="145" t="s">
        <v>21</v>
      </c>
      <c r="E1531" s="27">
        <v>449.67149999999998</v>
      </c>
      <c r="F1531" s="28"/>
    </row>
    <row r="1532" spans="1:6" x14ac:dyDescent="0.2">
      <c r="A1532" s="142" t="s">
        <v>4927</v>
      </c>
      <c r="B1532" s="143">
        <v>56128</v>
      </c>
      <c r="C1532" s="144" t="s">
        <v>1430</v>
      </c>
      <c r="D1532" s="145" t="s">
        <v>21</v>
      </c>
      <c r="E1532" s="27">
        <v>2141.3000000000002</v>
      </c>
      <c r="F1532" s="28"/>
    </row>
    <row r="1533" spans="1:6" x14ac:dyDescent="0.2">
      <c r="A1533" s="142" t="s">
        <v>4927</v>
      </c>
      <c r="B1533" s="143">
        <v>56138</v>
      </c>
      <c r="C1533" s="144" t="s">
        <v>1431</v>
      </c>
      <c r="D1533" s="145" t="s">
        <v>635</v>
      </c>
      <c r="E1533" s="27">
        <v>504.41250000000002</v>
      </c>
      <c r="F1533" s="28"/>
    </row>
    <row r="1534" spans="1:6" x14ac:dyDescent="0.2">
      <c r="A1534" s="142" t="s">
        <v>4927</v>
      </c>
      <c r="B1534" s="143">
        <v>56146</v>
      </c>
      <c r="C1534" s="144" t="s">
        <v>1432</v>
      </c>
      <c r="D1534" s="145" t="s">
        <v>21</v>
      </c>
      <c r="E1534" s="27">
        <v>700.95730000000003</v>
      </c>
      <c r="F1534" s="28"/>
    </row>
    <row r="1535" spans="1:6" x14ac:dyDescent="0.2">
      <c r="A1535" s="142" t="s">
        <v>4927</v>
      </c>
      <c r="B1535" s="143">
        <v>56150</v>
      </c>
      <c r="C1535" s="144" t="s">
        <v>1433</v>
      </c>
      <c r="D1535" s="145" t="s">
        <v>21</v>
      </c>
      <c r="E1535" s="27">
        <v>16.295000000000002</v>
      </c>
      <c r="F1535" s="28"/>
    </row>
    <row r="1536" spans="1:6" x14ac:dyDescent="0.2">
      <c r="A1536" s="142" t="s">
        <v>4927</v>
      </c>
      <c r="B1536" s="143">
        <v>56156</v>
      </c>
      <c r="C1536" s="144" t="s">
        <v>1434</v>
      </c>
      <c r="D1536" s="145" t="s">
        <v>21</v>
      </c>
      <c r="E1536" s="27">
        <v>23.725000000000001</v>
      </c>
      <c r="F1536" s="28"/>
    </row>
    <row r="1537" spans="1:6" x14ac:dyDescent="0.2">
      <c r="A1537" s="142" t="s">
        <v>4927</v>
      </c>
      <c r="B1537" s="143">
        <v>56159</v>
      </c>
      <c r="C1537" s="144" t="s">
        <v>1435</v>
      </c>
      <c r="D1537" s="145" t="s">
        <v>21</v>
      </c>
      <c r="E1537" s="27">
        <v>5.7873000000000001</v>
      </c>
      <c r="F1537" s="28"/>
    </row>
    <row r="1538" spans="1:6" x14ac:dyDescent="0.2">
      <c r="A1538" s="142" t="s">
        <v>4927</v>
      </c>
      <c r="B1538" s="143">
        <v>56161</v>
      </c>
      <c r="C1538" s="144" t="s">
        <v>1436</v>
      </c>
      <c r="D1538" s="145" t="s">
        <v>21</v>
      </c>
      <c r="E1538" s="27">
        <v>580.62819999999999</v>
      </c>
      <c r="F1538" s="28"/>
    </row>
    <row r="1539" spans="1:6" x14ac:dyDescent="0.2">
      <c r="A1539" s="142" t="s">
        <v>4927</v>
      </c>
      <c r="B1539" s="143">
        <v>56163</v>
      </c>
      <c r="C1539" s="144" t="s">
        <v>1437</v>
      </c>
      <c r="D1539" s="145" t="s">
        <v>21</v>
      </c>
      <c r="E1539" s="27">
        <v>962.12850000000003</v>
      </c>
      <c r="F1539" s="28"/>
    </row>
    <row r="1540" spans="1:6" x14ac:dyDescent="0.2">
      <c r="A1540" s="142" t="s">
        <v>4927</v>
      </c>
      <c r="B1540" s="143">
        <v>56200</v>
      </c>
      <c r="C1540" s="144" t="s">
        <v>1438</v>
      </c>
      <c r="D1540" s="145"/>
      <c r="E1540" s="27" t="s">
        <v>3</v>
      </c>
      <c r="F1540" s="28"/>
    </row>
    <row r="1541" spans="1:6" x14ac:dyDescent="0.2">
      <c r="A1541" s="142" t="s">
        <v>4927</v>
      </c>
      <c r="B1541" s="143">
        <v>56260</v>
      </c>
      <c r="C1541" s="144" t="s">
        <v>1439</v>
      </c>
      <c r="D1541" s="145" t="s">
        <v>21</v>
      </c>
      <c r="E1541" s="27">
        <v>38168.594899999996</v>
      </c>
      <c r="F1541" s="28"/>
    </row>
    <row r="1542" spans="1:6" x14ac:dyDescent="0.2">
      <c r="A1542" s="142" t="s">
        <v>4927</v>
      </c>
      <c r="B1542" s="143">
        <v>56301</v>
      </c>
      <c r="C1542" s="144" t="s">
        <v>1440</v>
      </c>
      <c r="D1542" s="145" t="s">
        <v>21</v>
      </c>
      <c r="E1542" s="27">
        <v>66911.666700000002</v>
      </c>
      <c r="F1542" s="28"/>
    </row>
    <row r="1543" spans="1:6" x14ac:dyDescent="0.2">
      <c r="A1543" s="142" t="s">
        <v>4927</v>
      </c>
      <c r="B1543" s="143">
        <v>56302</v>
      </c>
      <c r="C1543" s="144" t="s">
        <v>1441</v>
      </c>
      <c r="D1543" s="145" t="s">
        <v>21</v>
      </c>
      <c r="E1543" s="27">
        <v>18084.833299999998</v>
      </c>
      <c r="F1543" s="28"/>
    </row>
    <row r="1544" spans="1:6" x14ac:dyDescent="0.2">
      <c r="A1544" s="142" t="s">
        <v>4927</v>
      </c>
      <c r="B1544" s="143">
        <v>56303</v>
      </c>
      <c r="C1544" s="144" t="s">
        <v>1442</v>
      </c>
      <c r="D1544" s="145" t="s">
        <v>21</v>
      </c>
      <c r="E1544" s="27">
        <v>11200</v>
      </c>
      <c r="F1544" s="28"/>
    </row>
    <row r="1545" spans="1:6" x14ac:dyDescent="0.2">
      <c r="A1545" s="142" t="s">
        <v>4927</v>
      </c>
      <c r="B1545" s="143">
        <v>56400</v>
      </c>
      <c r="C1545" s="144" t="s">
        <v>1443</v>
      </c>
      <c r="D1545" s="145"/>
      <c r="E1545" s="27" t="s">
        <v>3</v>
      </c>
      <c r="F1545" s="28"/>
    </row>
    <row r="1546" spans="1:6" x14ac:dyDescent="0.2">
      <c r="A1546" s="142" t="s">
        <v>4927</v>
      </c>
      <c r="B1546" s="143">
        <v>56410</v>
      </c>
      <c r="C1546" s="144" t="s">
        <v>1444</v>
      </c>
      <c r="D1546" s="145" t="s">
        <v>21</v>
      </c>
      <c r="E1546" s="27">
        <v>4.2675999999999998</v>
      </c>
      <c r="F1546" s="28"/>
    </row>
    <row r="1547" spans="1:6" x14ac:dyDescent="0.2">
      <c r="A1547" s="142" t="s">
        <v>4927</v>
      </c>
      <c r="B1547" s="143">
        <v>56411</v>
      </c>
      <c r="C1547" s="144" t="s">
        <v>1445</v>
      </c>
      <c r="D1547" s="145" t="s">
        <v>21</v>
      </c>
      <c r="E1547" s="27">
        <v>7.5571999999999999</v>
      </c>
      <c r="F1547" s="28"/>
    </row>
    <row r="1548" spans="1:6" x14ac:dyDescent="0.2">
      <c r="A1548" s="142" t="s">
        <v>4927</v>
      </c>
      <c r="B1548" s="143">
        <v>56412</v>
      </c>
      <c r="C1548" s="144" t="s">
        <v>1446</v>
      </c>
      <c r="D1548" s="145" t="s">
        <v>21</v>
      </c>
      <c r="E1548" s="27">
        <v>8.0272000000000006</v>
      </c>
      <c r="F1548" s="28"/>
    </row>
    <row r="1549" spans="1:6" x14ac:dyDescent="0.2">
      <c r="A1549" s="142" t="s">
        <v>4927</v>
      </c>
      <c r="B1549" s="143">
        <v>56414</v>
      </c>
      <c r="C1549" s="144" t="s">
        <v>1447</v>
      </c>
      <c r="D1549" s="145" t="s">
        <v>21</v>
      </c>
      <c r="E1549" s="27">
        <v>10.5183</v>
      </c>
      <c r="F1549" s="28"/>
    </row>
    <row r="1550" spans="1:6" x14ac:dyDescent="0.2">
      <c r="A1550" s="142" t="s">
        <v>4927</v>
      </c>
      <c r="B1550" s="143">
        <v>56415</v>
      </c>
      <c r="C1550" s="144" t="s">
        <v>1448</v>
      </c>
      <c r="D1550" s="145" t="s">
        <v>21</v>
      </c>
      <c r="E1550" s="27">
        <v>4.0263999999999998</v>
      </c>
      <c r="F1550" s="28"/>
    </row>
    <row r="1551" spans="1:6" x14ac:dyDescent="0.2">
      <c r="A1551" s="142" t="s">
        <v>4927</v>
      </c>
      <c r="B1551" s="143">
        <v>56418</v>
      </c>
      <c r="C1551" s="144" t="s">
        <v>1449</v>
      </c>
      <c r="D1551" s="145" t="s">
        <v>21</v>
      </c>
      <c r="E1551" s="27">
        <v>12.5312</v>
      </c>
      <c r="F1551" s="28"/>
    </row>
    <row r="1552" spans="1:6" x14ac:dyDescent="0.2">
      <c r="A1552" s="142" t="s">
        <v>4927</v>
      </c>
      <c r="B1552" s="143">
        <v>56427</v>
      </c>
      <c r="C1552" s="144" t="s">
        <v>1450</v>
      </c>
      <c r="D1552" s="145" t="s">
        <v>21</v>
      </c>
      <c r="E1552" s="27">
        <v>1.5546</v>
      </c>
      <c r="F1552" s="28"/>
    </row>
    <row r="1553" spans="1:6" x14ac:dyDescent="0.2">
      <c r="A1553" s="142" t="s">
        <v>4927</v>
      </c>
      <c r="B1553" s="143">
        <v>56428</v>
      </c>
      <c r="C1553" s="144" t="s">
        <v>1451</v>
      </c>
      <c r="D1553" s="145" t="s">
        <v>21</v>
      </c>
      <c r="E1553" s="27">
        <v>1.3693</v>
      </c>
      <c r="F1553" s="28"/>
    </row>
    <row r="1554" spans="1:6" x14ac:dyDescent="0.2">
      <c r="A1554" s="142" t="s">
        <v>4927</v>
      </c>
      <c r="B1554" s="143">
        <v>56429</v>
      </c>
      <c r="C1554" s="144" t="s">
        <v>1452</v>
      </c>
      <c r="D1554" s="145" t="s">
        <v>21</v>
      </c>
      <c r="E1554" s="27">
        <v>1.4054</v>
      </c>
      <c r="F1554" s="28"/>
    </row>
    <row r="1555" spans="1:6" x14ac:dyDescent="0.2">
      <c r="A1555" s="142" t="s">
        <v>4927</v>
      </c>
      <c r="B1555" s="143">
        <v>56430</v>
      </c>
      <c r="C1555" s="144" t="s">
        <v>1453</v>
      </c>
      <c r="D1555" s="145" t="s">
        <v>21</v>
      </c>
      <c r="E1555" s="27">
        <v>1.6246</v>
      </c>
      <c r="F1555" s="28"/>
    </row>
    <row r="1556" spans="1:6" x14ac:dyDescent="0.2">
      <c r="A1556" s="142" t="s">
        <v>4927</v>
      </c>
      <c r="B1556" s="143">
        <v>56431</v>
      </c>
      <c r="C1556" s="144" t="s">
        <v>1454</v>
      </c>
      <c r="D1556" s="145" t="s">
        <v>21</v>
      </c>
      <c r="E1556" s="27">
        <v>2.4500000000000002</v>
      </c>
      <c r="F1556" s="28"/>
    </row>
    <row r="1557" spans="1:6" x14ac:dyDescent="0.2">
      <c r="A1557" s="142" t="s">
        <v>4927</v>
      </c>
      <c r="B1557" s="143">
        <v>56432</v>
      </c>
      <c r="C1557" s="144" t="s">
        <v>1455</v>
      </c>
      <c r="D1557" s="145" t="s">
        <v>21</v>
      </c>
      <c r="E1557" s="27">
        <v>2.94</v>
      </c>
      <c r="F1557" s="28"/>
    </row>
    <row r="1558" spans="1:6" x14ac:dyDescent="0.2">
      <c r="A1558" s="142" t="s">
        <v>4927</v>
      </c>
      <c r="B1558" s="143">
        <v>56435</v>
      </c>
      <c r="C1558" s="144" t="s">
        <v>1456</v>
      </c>
      <c r="D1558" s="145" t="s">
        <v>21</v>
      </c>
      <c r="E1558" s="27">
        <v>11.274800000000001</v>
      </c>
      <c r="F1558" s="28"/>
    </row>
    <row r="1559" spans="1:6" x14ac:dyDescent="0.2">
      <c r="A1559" s="142" t="s">
        <v>4927</v>
      </c>
      <c r="B1559" s="143">
        <v>56436</v>
      </c>
      <c r="C1559" s="144" t="s">
        <v>1457</v>
      </c>
      <c r="D1559" s="145" t="s">
        <v>21</v>
      </c>
      <c r="E1559" s="27">
        <v>18.1615</v>
      </c>
      <c r="F1559" s="28"/>
    </row>
    <row r="1560" spans="1:6" x14ac:dyDescent="0.2">
      <c r="A1560" s="142" t="s">
        <v>4927</v>
      </c>
      <c r="B1560" s="143">
        <v>56437</v>
      </c>
      <c r="C1560" s="144" t="s">
        <v>1458</v>
      </c>
      <c r="D1560" s="145" t="s">
        <v>21</v>
      </c>
      <c r="E1560" s="27">
        <v>36.143799999999999</v>
      </c>
      <c r="F1560" s="28"/>
    </row>
    <row r="1561" spans="1:6" x14ac:dyDescent="0.2">
      <c r="A1561" s="142" t="s">
        <v>4927</v>
      </c>
      <c r="B1561" s="143">
        <v>56438</v>
      </c>
      <c r="C1561" s="144" t="s">
        <v>1459</v>
      </c>
      <c r="D1561" s="145" t="s">
        <v>21</v>
      </c>
      <c r="E1561" s="27">
        <v>8.1669999999999998</v>
      </c>
      <c r="F1561" s="28"/>
    </row>
    <row r="1562" spans="1:6" x14ac:dyDescent="0.2">
      <c r="A1562" s="142" t="s">
        <v>4927</v>
      </c>
      <c r="B1562" s="143">
        <v>56439</v>
      </c>
      <c r="C1562" s="144" t="s">
        <v>1460</v>
      </c>
      <c r="D1562" s="145" t="s">
        <v>21</v>
      </c>
      <c r="E1562" s="27">
        <v>8.5495999999999999</v>
      </c>
      <c r="F1562" s="28"/>
    </row>
    <row r="1563" spans="1:6" x14ac:dyDescent="0.2">
      <c r="A1563" s="142" t="s">
        <v>4927</v>
      </c>
      <c r="B1563" s="143">
        <v>56440</v>
      </c>
      <c r="C1563" s="144" t="s">
        <v>1461</v>
      </c>
      <c r="D1563" s="145" t="s">
        <v>21</v>
      </c>
      <c r="E1563" s="27">
        <v>17.5959</v>
      </c>
      <c r="F1563" s="28"/>
    </row>
    <row r="1564" spans="1:6" x14ac:dyDescent="0.2">
      <c r="A1564" s="142" t="s">
        <v>4927</v>
      </c>
      <c r="B1564" s="143">
        <v>56441</v>
      </c>
      <c r="C1564" s="144" t="s">
        <v>1462</v>
      </c>
      <c r="D1564" s="145" t="s">
        <v>21</v>
      </c>
      <c r="E1564" s="27">
        <v>28.350899999999999</v>
      </c>
      <c r="F1564" s="28"/>
    </row>
    <row r="1565" spans="1:6" x14ac:dyDescent="0.2">
      <c r="A1565" s="142" t="s">
        <v>4927</v>
      </c>
      <c r="B1565" s="143">
        <v>56450</v>
      </c>
      <c r="C1565" s="144" t="s">
        <v>1463</v>
      </c>
      <c r="D1565" s="145" t="s">
        <v>21</v>
      </c>
      <c r="E1565" s="27">
        <v>12.0953</v>
      </c>
      <c r="F1565" s="28"/>
    </row>
    <row r="1566" spans="1:6" x14ac:dyDescent="0.2">
      <c r="A1566" s="142" t="s">
        <v>4927</v>
      </c>
      <c r="B1566" s="143">
        <v>56451</v>
      </c>
      <c r="C1566" s="144" t="s">
        <v>1464</v>
      </c>
      <c r="D1566" s="145" t="s">
        <v>21</v>
      </c>
      <c r="E1566" s="27">
        <v>20.898199999999999</v>
      </c>
      <c r="F1566" s="28"/>
    </row>
    <row r="1567" spans="1:6" x14ac:dyDescent="0.2">
      <c r="A1567" s="142" t="s">
        <v>4927</v>
      </c>
      <c r="B1567" s="143">
        <v>56452</v>
      </c>
      <c r="C1567" s="144" t="s">
        <v>1465</v>
      </c>
      <c r="D1567" s="145" t="s">
        <v>21</v>
      </c>
      <c r="E1567" s="27">
        <v>23.272300000000001</v>
      </c>
      <c r="F1567" s="28"/>
    </row>
    <row r="1568" spans="1:6" x14ac:dyDescent="0.2">
      <c r="A1568" s="142" t="s">
        <v>4927</v>
      </c>
      <c r="B1568" s="143">
        <v>56453</v>
      </c>
      <c r="C1568" s="144" t="s">
        <v>1466</v>
      </c>
      <c r="D1568" s="145" t="s">
        <v>21</v>
      </c>
      <c r="E1568" s="27">
        <v>28.403700000000001</v>
      </c>
      <c r="F1568" s="28"/>
    </row>
    <row r="1569" spans="1:6" x14ac:dyDescent="0.2">
      <c r="A1569" s="142" t="s">
        <v>4927</v>
      </c>
      <c r="B1569" s="143">
        <v>56460</v>
      </c>
      <c r="C1569" s="144" t="s">
        <v>1467</v>
      </c>
      <c r="D1569" s="145" t="s">
        <v>21</v>
      </c>
      <c r="E1569" s="27">
        <v>3.6709999999999998</v>
      </c>
      <c r="F1569" s="28"/>
    </row>
    <row r="1570" spans="1:6" x14ac:dyDescent="0.2">
      <c r="A1570" s="142" t="s">
        <v>4927</v>
      </c>
      <c r="B1570" s="143">
        <v>56464</v>
      </c>
      <c r="C1570" s="144" t="s">
        <v>1468</v>
      </c>
      <c r="D1570" s="145" t="s">
        <v>21</v>
      </c>
      <c r="E1570" s="27">
        <v>46.598199999999999</v>
      </c>
      <c r="F1570" s="28"/>
    </row>
    <row r="1571" spans="1:6" x14ac:dyDescent="0.2">
      <c r="A1571" s="142" t="s">
        <v>4927</v>
      </c>
      <c r="B1571" s="143">
        <v>56466</v>
      </c>
      <c r="C1571" s="144" t="s">
        <v>1469</v>
      </c>
      <c r="D1571" s="145" t="s">
        <v>21</v>
      </c>
      <c r="E1571" s="27">
        <v>3.1269999999999998</v>
      </c>
      <c r="F1571" s="28"/>
    </row>
    <row r="1572" spans="1:6" x14ac:dyDescent="0.2">
      <c r="A1572" s="142" t="s">
        <v>4927</v>
      </c>
      <c r="B1572" s="143">
        <v>56467</v>
      </c>
      <c r="C1572" s="144" t="s">
        <v>1470</v>
      </c>
      <c r="D1572" s="145" t="s">
        <v>21</v>
      </c>
      <c r="E1572" s="27">
        <v>6.7069000000000001</v>
      </c>
      <c r="F1572" s="28"/>
    </row>
    <row r="1573" spans="1:6" x14ac:dyDescent="0.2">
      <c r="A1573" s="142" t="s">
        <v>4927</v>
      </c>
      <c r="B1573" s="143">
        <v>56468</v>
      </c>
      <c r="C1573" s="144" t="s">
        <v>1471</v>
      </c>
      <c r="D1573" s="145" t="s">
        <v>21</v>
      </c>
      <c r="E1573" s="27">
        <v>9.1191999999999993</v>
      </c>
      <c r="F1573" s="28"/>
    </row>
    <row r="1574" spans="1:6" x14ac:dyDescent="0.2">
      <c r="A1574" s="142" t="s">
        <v>4927</v>
      </c>
      <c r="B1574" s="143">
        <v>56469</v>
      </c>
      <c r="C1574" s="144" t="s">
        <v>1472</v>
      </c>
      <c r="D1574" s="145" t="s">
        <v>21</v>
      </c>
      <c r="E1574" s="27">
        <v>7.9047999999999998</v>
      </c>
      <c r="F1574" s="28"/>
    </row>
    <row r="1575" spans="1:6" x14ac:dyDescent="0.2">
      <c r="A1575" s="142" t="s">
        <v>4927</v>
      </c>
      <c r="B1575" s="143">
        <v>56480</v>
      </c>
      <c r="C1575" s="144" t="s">
        <v>1473</v>
      </c>
      <c r="D1575" s="145" t="s">
        <v>21</v>
      </c>
      <c r="E1575" s="27">
        <v>123.98099999999999</v>
      </c>
      <c r="F1575" s="28"/>
    </row>
    <row r="1576" spans="1:6" x14ac:dyDescent="0.2">
      <c r="A1576" s="142" t="s">
        <v>4927</v>
      </c>
      <c r="B1576" s="143">
        <v>56481</v>
      </c>
      <c r="C1576" s="144" t="s">
        <v>1474</v>
      </c>
      <c r="D1576" s="145" t="s">
        <v>21</v>
      </c>
      <c r="E1576" s="27">
        <v>164.8</v>
      </c>
      <c r="F1576" s="28"/>
    </row>
    <row r="1577" spans="1:6" x14ac:dyDescent="0.2">
      <c r="A1577" s="142" t="s">
        <v>4927</v>
      </c>
      <c r="B1577" s="143">
        <v>56482</v>
      </c>
      <c r="C1577" s="144" t="s">
        <v>1475</v>
      </c>
      <c r="D1577" s="145" t="s">
        <v>21</v>
      </c>
      <c r="E1577" s="27">
        <v>41.799100000000003</v>
      </c>
      <c r="F1577" s="28"/>
    </row>
    <row r="1578" spans="1:6" x14ac:dyDescent="0.2">
      <c r="A1578" s="142" t="s">
        <v>4927</v>
      </c>
      <c r="B1578" s="143">
        <v>56483</v>
      </c>
      <c r="C1578" s="144" t="s">
        <v>1476</v>
      </c>
      <c r="D1578" s="145" t="s">
        <v>21</v>
      </c>
      <c r="E1578" s="27">
        <v>46.173099999999998</v>
      </c>
      <c r="F1578" s="28"/>
    </row>
    <row r="1579" spans="1:6" x14ac:dyDescent="0.2">
      <c r="A1579" s="142" t="s">
        <v>4927</v>
      </c>
      <c r="B1579" s="143">
        <v>56500</v>
      </c>
      <c r="C1579" s="144" t="s">
        <v>1477</v>
      </c>
      <c r="D1579" s="145"/>
      <c r="E1579" s="27" t="s">
        <v>3</v>
      </c>
      <c r="F1579" s="28"/>
    </row>
    <row r="1580" spans="1:6" x14ac:dyDescent="0.2">
      <c r="A1580" s="142" t="s">
        <v>4927</v>
      </c>
      <c r="B1580" s="143">
        <v>56520</v>
      </c>
      <c r="C1580" s="144" t="s">
        <v>1478</v>
      </c>
      <c r="D1580" s="145" t="s">
        <v>21</v>
      </c>
      <c r="E1580" s="27">
        <v>1178.8398999999999</v>
      </c>
      <c r="F1580" s="28"/>
    </row>
    <row r="1581" spans="1:6" x14ac:dyDescent="0.2">
      <c r="A1581" s="142" t="s">
        <v>4927</v>
      </c>
      <c r="B1581" s="143">
        <v>56530</v>
      </c>
      <c r="C1581" s="144" t="s">
        <v>1479</v>
      </c>
      <c r="D1581" s="145" t="s">
        <v>21</v>
      </c>
      <c r="E1581" s="27">
        <v>23.624500000000001</v>
      </c>
      <c r="F1581" s="28"/>
    </row>
    <row r="1582" spans="1:6" x14ac:dyDescent="0.2">
      <c r="A1582" s="142" t="s">
        <v>4927</v>
      </c>
      <c r="B1582" s="143">
        <v>56535</v>
      </c>
      <c r="C1582" s="144" t="s">
        <v>1480</v>
      </c>
      <c r="D1582" s="145" t="s">
        <v>21</v>
      </c>
      <c r="E1582" s="27">
        <v>105.92400000000001</v>
      </c>
      <c r="F1582" s="28"/>
    </row>
    <row r="1583" spans="1:6" x14ac:dyDescent="0.2">
      <c r="A1583" s="142" t="s">
        <v>4927</v>
      </c>
      <c r="B1583" s="143">
        <v>56536</v>
      </c>
      <c r="C1583" s="144" t="s">
        <v>1481</v>
      </c>
      <c r="D1583" s="145" t="s">
        <v>21</v>
      </c>
      <c r="E1583" s="27">
        <v>361.4434</v>
      </c>
      <c r="F1583" s="28"/>
    </row>
    <row r="1584" spans="1:6" x14ac:dyDescent="0.2">
      <c r="A1584" s="142" t="s">
        <v>4927</v>
      </c>
      <c r="B1584" s="143">
        <v>56538</v>
      </c>
      <c r="C1584" s="144" t="s">
        <v>1482</v>
      </c>
      <c r="D1584" s="145" t="s">
        <v>21</v>
      </c>
      <c r="E1584" s="27">
        <v>42.691000000000003</v>
      </c>
      <c r="F1584" s="28"/>
    </row>
    <row r="1585" spans="1:6" x14ac:dyDescent="0.2">
      <c r="A1585" s="142" t="s">
        <v>4927</v>
      </c>
      <c r="B1585" s="143">
        <v>56539</v>
      </c>
      <c r="C1585" s="144" t="s">
        <v>1483</v>
      </c>
      <c r="D1585" s="145" t="s">
        <v>21</v>
      </c>
      <c r="E1585" s="27">
        <v>108.30419999999999</v>
      </c>
      <c r="F1585" s="28"/>
    </row>
    <row r="1586" spans="1:6" x14ac:dyDescent="0.2">
      <c r="A1586" s="142" t="s">
        <v>4927</v>
      </c>
      <c r="B1586" s="143">
        <v>56541</v>
      </c>
      <c r="C1586" s="144" t="s">
        <v>1484</v>
      </c>
      <c r="D1586" s="145" t="s">
        <v>21</v>
      </c>
      <c r="E1586" s="27">
        <v>246.16669999999999</v>
      </c>
      <c r="F1586" s="28"/>
    </row>
    <row r="1587" spans="1:6" x14ac:dyDescent="0.2">
      <c r="A1587" s="142" t="s">
        <v>4927</v>
      </c>
      <c r="B1587" s="143">
        <v>56542</v>
      </c>
      <c r="C1587" s="144" t="s">
        <v>1485</v>
      </c>
      <c r="D1587" s="145" t="s">
        <v>21</v>
      </c>
      <c r="E1587" s="27">
        <v>172.375</v>
      </c>
      <c r="F1587" s="28"/>
    </row>
    <row r="1588" spans="1:6" x14ac:dyDescent="0.2">
      <c r="A1588" s="142" t="s">
        <v>4927</v>
      </c>
      <c r="B1588" s="143">
        <v>56543</v>
      </c>
      <c r="C1588" s="144" t="s">
        <v>1486</v>
      </c>
      <c r="D1588" s="145" t="s">
        <v>21</v>
      </c>
      <c r="E1588" s="27">
        <v>210.66669999999999</v>
      </c>
      <c r="F1588" s="28"/>
    </row>
    <row r="1589" spans="1:6" x14ac:dyDescent="0.2">
      <c r="A1589" s="142" t="s">
        <v>4927</v>
      </c>
      <c r="B1589" s="143">
        <v>56546</v>
      </c>
      <c r="C1589" s="144" t="s">
        <v>1487</v>
      </c>
      <c r="D1589" s="145" t="s">
        <v>21</v>
      </c>
      <c r="E1589" s="27">
        <v>244.33330000000001</v>
      </c>
      <c r="F1589" s="28"/>
    </row>
    <row r="1590" spans="1:6" x14ac:dyDescent="0.2">
      <c r="A1590" s="142" t="s">
        <v>4927</v>
      </c>
      <c r="B1590" s="143">
        <v>56551</v>
      </c>
      <c r="C1590" s="144" t="s">
        <v>1488</v>
      </c>
      <c r="D1590" s="145" t="s">
        <v>21</v>
      </c>
      <c r="E1590" s="27">
        <v>394.01510000000002</v>
      </c>
      <c r="F1590" s="28"/>
    </row>
    <row r="1591" spans="1:6" x14ac:dyDescent="0.2">
      <c r="A1591" s="142" t="s">
        <v>4927</v>
      </c>
      <c r="B1591" s="143">
        <v>56554</v>
      </c>
      <c r="C1591" s="144" t="s">
        <v>1489</v>
      </c>
      <c r="D1591" s="145" t="s">
        <v>21</v>
      </c>
      <c r="E1591" s="27">
        <v>476.71690000000001</v>
      </c>
      <c r="F1591" s="28"/>
    </row>
    <row r="1592" spans="1:6" x14ac:dyDescent="0.2">
      <c r="A1592" s="142" t="s">
        <v>4927</v>
      </c>
      <c r="B1592" s="143">
        <v>56559</v>
      </c>
      <c r="C1592" s="144" t="s">
        <v>1490</v>
      </c>
      <c r="D1592" s="145" t="s">
        <v>21</v>
      </c>
      <c r="E1592" s="27">
        <v>48.994900000000001</v>
      </c>
      <c r="F1592" s="28"/>
    </row>
    <row r="1593" spans="1:6" x14ac:dyDescent="0.2">
      <c r="A1593" s="142" t="s">
        <v>4927</v>
      </c>
      <c r="B1593" s="143">
        <v>56560</v>
      </c>
      <c r="C1593" s="144" t="s">
        <v>1491</v>
      </c>
      <c r="D1593" s="145" t="s">
        <v>21</v>
      </c>
      <c r="E1593" s="27">
        <v>37.891800000000003</v>
      </c>
      <c r="F1593" s="28"/>
    </row>
    <row r="1594" spans="1:6" x14ac:dyDescent="0.2">
      <c r="A1594" s="142" t="s">
        <v>4927</v>
      </c>
      <c r="B1594" s="143">
        <v>56561</v>
      </c>
      <c r="C1594" s="144" t="s">
        <v>1492</v>
      </c>
      <c r="D1594" s="145" t="s">
        <v>21</v>
      </c>
      <c r="E1594" s="27">
        <v>71.266999999999996</v>
      </c>
      <c r="F1594" s="28"/>
    </row>
    <row r="1595" spans="1:6" x14ac:dyDescent="0.2">
      <c r="A1595" s="142" t="s">
        <v>4927</v>
      </c>
      <c r="B1595" s="143">
        <v>56563</v>
      </c>
      <c r="C1595" s="144" t="s">
        <v>1493</v>
      </c>
      <c r="D1595" s="145" t="s">
        <v>21</v>
      </c>
      <c r="E1595" s="27">
        <v>64.218500000000006</v>
      </c>
      <c r="F1595" s="28"/>
    </row>
    <row r="1596" spans="1:6" x14ac:dyDescent="0.2">
      <c r="A1596" s="142" t="s">
        <v>4927</v>
      </c>
      <c r="B1596" s="143">
        <v>56564</v>
      </c>
      <c r="C1596" s="144" t="s">
        <v>1494</v>
      </c>
      <c r="D1596" s="145" t="s">
        <v>21</v>
      </c>
      <c r="E1596" s="27">
        <v>76.096999999999994</v>
      </c>
      <c r="F1596" s="28"/>
    </row>
    <row r="1597" spans="1:6" x14ac:dyDescent="0.2">
      <c r="A1597" s="142" t="s">
        <v>4927</v>
      </c>
      <c r="B1597" s="143">
        <v>56566</v>
      </c>
      <c r="C1597" s="144" t="s">
        <v>1495</v>
      </c>
      <c r="D1597" s="145" t="s">
        <v>21</v>
      </c>
      <c r="E1597" s="27">
        <v>117.1926</v>
      </c>
      <c r="F1597" s="28"/>
    </row>
    <row r="1598" spans="1:6" x14ac:dyDescent="0.2">
      <c r="A1598" s="142" t="s">
        <v>4927</v>
      </c>
      <c r="B1598" s="143">
        <v>56570</v>
      </c>
      <c r="C1598" s="144" t="s">
        <v>1496</v>
      </c>
      <c r="D1598" s="145" t="s">
        <v>21</v>
      </c>
      <c r="E1598" s="27">
        <v>24.189800000000002</v>
      </c>
      <c r="F1598" s="28"/>
    </row>
    <row r="1599" spans="1:6" x14ac:dyDescent="0.2">
      <c r="A1599" s="142" t="s">
        <v>4927</v>
      </c>
      <c r="B1599" s="143">
        <v>56575</v>
      </c>
      <c r="C1599" s="144" t="s">
        <v>1497</v>
      </c>
      <c r="D1599" s="145" t="s">
        <v>21</v>
      </c>
      <c r="E1599" s="27">
        <v>26180.416700000002</v>
      </c>
      <c r="F1599" s="28"/>
    </row>
    <row r="1600" spans="1:6" x14ac:dyDescent="0.2">
      <c r="A1600" s="142" t="s">
        <v>4927</v>
      </c>
      <c r="B1600" s="143">
        <v>56576</v>
      </c>
      <c r="C1600" s="144" t="s">
        <v>1498</v>
      </c>
      <c r="D1600" s="145" t="s">
        <v>21</v>
      </c>
      <c r="E1600" s="27">
        <v>12349.308000000001</v>
      </c>
      <c r="F1600" s="28"/>
    </row>
    <row r="1601" spans="1:6" x14ac:dyDescent="0.2">
      <c r="A1601" s="142" t="s">
        <v>4927</v>
      </c>
      <c r="B1601" s="143">
        <v>56585</v>
      </c>
      <c r="C1601" s="144" t="s">
        <v>1499</v>
      </c>
      <c r="D1601" s="145" t="s">
        <v>21</v>
      </c>
      <c r="E1601" s="27">
        <v>65351.577499999999</v>
      </c>
      <c r="F1601" s="28"/>
    </row>
    <row r="1602" spans="1:6" x14ac:dyDescent="0.2">
      <c r="A1602" s="142" t="s">
        <v>4927</v>
      </c>
      <c r="B1602" s="143">
        <v>56586</v>
      </c>
      <c r="C1602" s="144" t="s">
        <v>1500</v>
      </c>
      <c r="D1602" s="145" t="s">
        <v>21</v>
      </c>
      <c r="E1602" s="27">
        <v>76591.277499999997</v>
      </c>
      <c r="F1602" s="28"/>
    </row>
    <row r="1603" spans="1:6" x14ac:dyDescent="0.2">
      <c r="A1603" s="142" t="s">
        <v>4927</v>
      </c>
      <c r="B1603" s="143">
        <v>56587</v>
      </c>
      <c r="C1603" s="144" t="s">
        <v>1501</v>
      </c>
      <c r="D1603" s="145" t="s">
        <v>21</v>
      </c>
      <c r="E1603" s="27">
        <v>65558.11</v>
      </c>
      <c r="F1603" s="28"/>
    </row>
    <row r="1604" spans="1:6" x14ac:dyDescent="0.2">
      <c r="A1604" s="142" t="s">
        <v>4927</v>
      </c>
      <c r="B1604" s="143">
        <v>56588</v>
      </c>
      <c r="C1604" s="144" t="s">
        <v>1502</v>
      </c>
      <c r="D1604" s="145" t="s">
        <v>21</v>
      </c>
      <c r="E1604" s="27">
        <v>87825.161500000002</v>
      </c>
      <c r="F1604" s="28"/>
    </row>
    <row r="1605" spans="1:6" x14ac:dyDescent="0.2">
      <c r="A1605" s="142" t="s">
        <v>4927</v>
      </c>
      <c r="B1605" s="143">
        <v>56800</v>
      </c>
      <c r="C1605" s="144" t="s">
        <v>1503</v>
      </c>
      <c r="D1605" s="145"/>
      <c r="E1605" s="27" t="s">
        <v>3</v>
      </c>
      <c r="F1605" s="28"/>
    </row>
    <row r="1606" spans="1:6" x14ac:dyDescent="0.2">
      <c r="A1606" s="142" t="s">
        <v>4927</v>
      </c>
      <c r="B1606" s="143">
        <v>56810</v>
      </c>
      <c r="C1606" s="144" t="s">
        <v>1504</v>
      </c>
      <c r="D1606" s="145" t="s">
        <v>21</v>
      </c>
      <c r="E1606" s="27">
        <v>648.39499999999998</v>
      </c>
      <c r="F1606" s="28"/>
    </row>
    <row r="1607" spans="1:6" x14ac:dyDescent="0.2">
      <c r="A1607" s="142" t="s">
        <v>4927</v>
      </c>
      <c r="B1607" s="143">
        <v>56811</v>
      </c>
      <c r="C1607" s="144" t="s">
        <v>1505</v>
      </c>
      <c r="D1607" s="145" t="s">
        <v>21</v>
      </c>
      <c r="E1607" s="27">
        <v>1515.17</v>
      </c>
      <c r="F1607" s="28"/>
    </row>
    <row r="1608" spans="1:6" x14ac:dyDescent="0.2">
      <c r="A1608" s="142" t="s">
        <v>4927</v>
      </c>
      <c r="B1608" s="143">
        <v>56815</v>
      </c>
      <c r="C1608" s="144" t="s">
        <v>1506</v>
      </c>
      <c r="D1608" s="145" t="s">
        <v>21</v>
      </c>
      <c r="E1608" s="27">
        <v>986.36329999999998</v>
      </c>
      <c r="F1608" s="28"/>
    </row>
    <row r="1609" spans="1:6" x14ac:dyDescent="0.2">
      <c r="A1609" s="142" t="s">
        <v>4927</v>
      </c>
      <c r="B1609" s="143">
        <v>56820</v>
      </c>
      <c r="C1609" s="144" t="s">
        <v>1507</v>
      </c>
      <c r="D1609" s="145" t="s">
        <v>21</v>
      </c>
      <c r="E1609" s="27">
        <v>125.33</v>
      </c>
      <c r="F1609" s="28"/>
    </row>
    <row r="1610" spans="1:6" x14ac:dyDescent="0.2">
      <c r="A1610" s="142" t="s">
        <v>4927</v>
      </c>
      <c r="B1610" s="143">
        <v>56827</v>
      </c>
      <c r="C1610" s="144" t="s">
        <v>1508</v>
      </c>
      <c r="D1610" s="145" t="s">
        <v>21</v>
      </c>
      <c r="E1610" s="27">
        <v>102.6236</v>
      </c>
      <c r="F1610" s="28"/>
    </row>
    <row r="1611" spans="1:6" x14ac:dyDescent="0.2">
      <c r="A1611" s="142" t="s">
        <v>4927</v>
      </c>
      <c r="B1611" s="143">
        <v>56829</v>
      </c>
      <c r="C1611" s="144" t="s">
        <v>1509</v>
      </c>
      <c r="D1611" s="145" t="s">
        <v>21</v>
      </c>
      <c r="E1611" s="27">
        <v>215.06489999999999</v>
      </c>
      <c r="F1611" s="28"/>
    </row>
    <row r="1612" spans="1:6" x14ac:dyDescent="0.2">
      <c r="A1612" s="142" t="s">
        <v>4927</v>
      </c>
      <c r="B1612" s="143">
        <v>56832</v>
      </c>
      <c r="C1612" s="144" t="s">
        <v>1510</v>
      </c>
      <c r="D1612" s="145" t="s">
        <v>21</v>
      </c>
      <c r="E1612" s="27">
        <v>586.28499999999997</v>
      </c>
      <c r="F1612" s="28"/>
    </row>
    <row r="1613" spans="1:6" x14ac:dyDescent="0.2">
      <c r="A1613" s="142" t="s">
        <v>4927</v>
      </c>
      <c r="B1613" s="143">
        <v>56834</v>
      </c>
      <c r="C1613" s="144" t="s">
        <v>1511</v>
      </c>
      <c r="D1613" s="145" t="s">
        <v>21</v>
      </c>
      <c r="E1613" s="27">
        <v>275.54250000000002</v>
      </c>
      <c r="F1613" s="28"/>
    </row>
    <row r="1614" spans="1:6" x14ac:dyDescent="0.2">
      <c r="A1614" s="142" t="s">
        <v>4927</v>
      </c>
      <c r="B1614" s="143">
        <v>56840</v>
      </c>
      <c r="C1614" s="144" t="s">
        <v>1512</v>
      </c>
      <c r="D1614" s="145" t="s">
        <v>21</v>
      </c>
      <c r="E1614" s="27">
        <v>104.3837</v>
      </c>
      <c r="F1614" s="28"/>
    </row>
    <row r="1615" spans="1:6" x14ac:dyDescent="0.2">
      <c r="A1615" s="142" t="s">
        <v>4927</v>
      </c>
      <c r="B1615" s="143">
        <v>57200</v>
      </c>
      <c r="C1615" s="144" t="s">
        <v>1513</v>
      </c>
      <c r="D1615" s="145"/>
      <c r="E1615" s="27" t="s">
        <v>3</v>
      </c>
      <c r="F1615" s="28"/>
    </row>
    <row r="1616" spans="1:6" x14ac:dyDescent="0.2">
      <c r="A1616" s="142" t="s">
        <v>4927</v>
      </c>
      <c r="B1616" s="143">
        <v>57210</v>
      </c>
      <c r="C1616" s="144" t="s">
        <v>1514</v>
      </c>
      <c r="D1616" s="145" t="s">
        <v>391</v>
      </c>
      <c r="E1616" s="27">
        <v>98.090900000000005</v>
      </c>
      <c r="F1616" s="28"/>
    </row>
    <row r="1617" spans="1:6" x14ac:dyDescent="0.2">
      <c r="A1617" s="142" t="s">
        <v>4927</v>
      </c>
      <c r="B1617" s="143">
        <v>57212</v>
      </c>
      <c r="C1617" s="144" t="s">
        <v>1515</v>
      </c>
      <c r="D1617" s="145" t="s">
        <v>21</v>
      </c>
      <c r="E1617" s="27">
        <v>4.1256000000000004</v>
      </c>
      <c r="F1617" s="28"/>
    </row>
    <row r="1618" spans="1:6" x14ac:dyDescent="0.2">
      <c r="A1618" s="142" t="s">
        <v>4927</v>
      </c>
      <c r="B1618" s="143">
        <v>57213</v>
      </c>
      <c r="C1618" s="144" t="s">
        <v>1516</v>
      </c>
      <c r="D1618" s="145" t="s">
        <v>21</v>
      </c>
      <c r="E1618" s="27">
        <v>6.8326000000000002</v>
      </c>
      <c r="F1618" s="28"/>
    </row>
    <row r="1619" spans="1:6" x14ac:dyDescent="0.2">
      <c r="A1619" s="142" t="s">
        <v>4927</v>
      </c>
      <c r="B1619" s="143">
        <v>57214</v>
      </c>
      <c r="C1619" s="144" t="s">
        <v>1517</v>
      </c>
      <c r="D1619" s="145" t="s">
        <v>21</v>
      </c>
      <c r="E1619" s="27">
        <v>47.9026</v>
      </c>
      <c r="F1619" s="28"/>
    </row>
    <row r="1620" spans="1:6" x14ac:dyDescent="0.2">
      <c r="A1620" s="142" t="s">
        <v>4927</v>
      </c>
      <c r="B1620" s="143">
        <v>57215</v>
      </c>
      <c r="C1620" s="144" t="s">
        <v>1518</v>
      </c>
      <c r="D1620" s="145" t="s">
        <v>21</v>
      </c>
      <c r="E1620" s="27">
        <v>9.3893000000000004</v>
      </c>
      <c r="F1620" s="28"/>
    </row>
    <row r="1621" spans="1:6" x14ac:dyDescent="0.2">
      <c r="A1621" s="142" t="s">
        <v>4927</v>
      </c>
      <c r="B1621" s="143">
        <v>57216</v>
      </c>
      <c r="C1621" s="144" t="s">
        <v>1519</v>
      </c>
      <c r="D1621" s="145" t="s">
        <v>21</v>
      </c>
      <c r="E1621" s="27">
        <v>28.1557</v>
      </c>
      <c r="F1621" s="28"/>
    </row>
    <row r="1622" spans="1:6" x14ac:dyDescent="0.2">
      <c r="A1622" s="142" t="s">
        <v>4927</v>
      </c>
      <c r="B1622" s="143">
        <v>57217</v>
      </c>
      <c r="C1622" s="144" t="s">
        <v>1520</v>
      </c>
      <c r="D1622" s="145" t="s">
        <v>21</v>
      </c>
      <c r="E1622" s="27">
        <v>58.918399999999998</v>
      </c>
      <c r="F1622" s="28"/>
    </row>
    <row r="1623" spans="1:6" x14ac:dyDescent="0.2">
      <c r="A1623" s="142" t="s">
        <v>4927</v>
      </c>
      <c r="B1623" s="143">
        <v>57220</v>
      </c>
      <c r="C1623" s="144" t="s">
        <v>1521</v>
      </c>
      <c r="D1623" s="145" t="s">
        <v>21</v>
      </c>
      <c r="E1623" s="27">
        <v>39.5518</v>
      </c>
      <c r="F1623" s="28"/>
    </row>
    <row r="1624" spans="1:6" x14ac:dyDescent="0.2">
      <c r="A1624" s="142" t="s">
        <v>4927</v>
      </c>
      <c r="B1624" s="143">
        <v>57247</v>
      </c>
      <c r="C1624" s="144" t="s">
        <v>1522</v>
      </c>
      <c r="D1624" s="145" t="s">
        <v>21</v>
      </c>
      <c r="E1624" s="27">
        <v>2.1343999999999999</v>
      </c>
      <c r="F1624" s="28"/>
    </row>
    <row r="1625" spans="1:6" x14ac:dyDescent="0.2">
      <c r="A1625" s="142" t="s">
        <v>4927</v>
      </c>
      <c r="B1625" s="143">
        <v>57600</v>
      </c>
      <c r="C1625" s="144" t="s">
        <v>1523</v>
      </c>
      <c r="D1625" s="145"/>
      <c r="E1625" s="27" t="s">
        <v>3</v>
      </c>
      <c r="F1625" s="28"/>
    </row>
    <row r="1626" spans="1:6" x14ac:dyDescent="0.2">
      <c r="A1626" s="142" t="s">
        <v>4927</v>
      </c>
      <c r="B1626" s="143">
        <v>57610</v>
      </c>
      <c r="C1626" s="144" t="s">
        <v>1524</v>
      </c>
      <c r="D1626" s="145" t="s">
        <v>21</v>
      </c>
      <c r="E1626" s="27">
        <v>59.200600000000001</v>
      </c>
      <c r="F1626" s="28"/>
    </row>
    <row r="1627" spans="1:6" x14ac:dyDescent="0.2">
      <c r="A1627" s="142" t="s">
        <v>4927</v>
      </c>
      <c r="B1627" s="143">
        <v>57611</v>
      </c>
      <c r="C1627" s="144" t="s">
        <v>1525</v>
      </c>
      <c r="D1627" s="145" t="s">
        <v>21</v>
      </c>
      <c r="E1627" s="27">
        <v>78.555599999999998</v>
      </c>
      <c r="F1627" s="28"/>
    </row>
    <row r="1628" spans="1:6" x14ac:dyDescent="0.2">
      <c r="A1628" s="142" t="s">
        <v>4927</v>
      </c>
      <c r="B1628" s="143">
        <v>57630</v>
      </c>
      <c r="C1628" s="144" t="s">
        <v>1526</v>
      </c>
      <c r="D1628" s="145" t="s">
        <v>21</v>
      </c>
      <c r="E1628" s="27">
        <v>76.996600000000001</v>
      </c>
      <c r="F1628" s="28"/>
    </row>
    <row r="1629" spans="1:6" x14ac:dyDescent="0.2">
      <c r="A1629" s="142" t="s">
        <v>4927</v>
      </c>
      <c r="B1629" s="143">
        <v>57847</v>
      </c>
      <c r="C1629" s="144" t="s">
        <v>1527</v>
      </c>
      <c r="D1629" s="145" t="s">
        <v>21</v>
      </c>
      <c r="E1629" s="27">
        <v>7.6233000000000004</v>
      </c>
      <c r="F1629" s="28"/>
    </row>
    <row r="1630" spans="1:6" x14ac:dyDescent="0.2">
      <c r="A1630" s="142" t="s">
        <v>4927</v>
      </c>
      <c r="B1630" s="143">
        <v>58000</v>
      </c>
      <c r="C1630" s="144" t="s">
        <v>1528</v>
      </c>
      <c r="D1630" s="145"/>
      <c r="E1630" s="27" t="s">
        <v>3</v>
      </c>
      <c r="F1630" s="28"/>
    </row>
    <row r="1631" spans="1:6" x14ac:dyDescent="0.2">
      <c r="A1631" s="142" t="s">
        <v>4927</v>
      </c>
      <c r="B1631" s="143">
        <v>58004</v>
      </c>
      <c r="C1631" s="144" t="s">
        <v>1529</v>
      </c>
      <c r="D1631" s="145" t="s">
        <v>21</v>
      </c>
      <c r="E1631" s="27">
        <v>2.2387000000000001</v>
      </c>
      <c r="F1631" s="28"/>
    </row>
    <row r="1632" spans="1:6" x14ac:dyDescent="0.2">
      <c r="A1632" s="142" t="s">
        <v>4927</v>
      </c>
      <c r="B1632" s="143">
        <v>58005</v>
      </c>
      <c r="C1632" s="144" t="s">
        <v>1530</v>
      </c>
      <c r="D1632" s="145" t="s">
        <v>21</v>
      </c>
      <c r="E1632" s="27">
        <v>2.1440999999999999</v>
      </c>
      <c r="F1632" s="28"/>
    </row>
    <row r="1633" spans="1:6" x14ac:dyDescent="0.2">
      <c r="A1633" s="142" t="s">
        <v>4927</v>
      </c>
      <c r="B1633" s="143">
        <v>58006</v>
      </c>
      <c r="C1633" s="144" t="s">
        <v>1531</v>
      </c>
      <c r="D1633" s="145" t="s">
        <v>21</v>
      </c>
      <c r="E1633" s="27">
        <v>2.6812999999999998</v>
      </c>
      <c r="F1633" s="28"/>
    </row>
    <row r="1634" spans="1:6" x14ac:dyDescent="0.2">
      <c r="A1634" s="142" t="s">
        <v>4927</v>
      </c>
      <c r="B1634" s="143">
        <v>58007</v>
      </c>
      <c r="C1634" s="144" t="s">
        <v>1532</v>
      </c>
      <c r="D1634" s="145" t="s">
        <v>21</v>
      </c>
      <c r="E1634" s="27">
        <v>2.8210000000000002</v>
      </c>
      <c r="F1634" s="28"/>
    </row>
    <row r="1635" spans="1:6" x14ac:dyDescent="0.2">
      <c r="A1635" s="142" t="s">
        <v>4927</v>
      </c>
      <c r="B1635" s="143">
        <v>58008</v>
      </c>
      <c r="C1635" s="144" t="s">
        <v>1533</v>
      </c>
      <c r="D1635" s="145" t="s">
        <v>21</v>
      </c>
      <c r="E1635" s="27">
        <v>2.9329999999999998</v>
      </c>
      <c r="F1635" s="28"/>
    </row>
    <row r="1636" spans="1:6" x14ac:dyDescent="0.2">
      <c r="A1636" s="142" t="s">
        <v>4927</v>
      </c>
      <c r="B1636" s="143">
        <v>58009</v>
      </c>
      <c r="C1636" s="144" t="s">
        <v>1534</v>
      </c>
      <c r="D1636" s="145" t="s">
        <v>21</v>
      </c>
      <c r="E1636" s="27">
        <v>4.0137999999999998</v>
      </c>
      <c r="F1636" s="28"/>
    </row>
    <row r="1637" spans="1:6" x14ac:dyDescent="0.2">
      <c r="A1637" s="142" t="s">
        <v>4927</v>
      </c>
      <c r="B1637" s="143">
        <v>58010</v>
      </c>
      <c r="C1637" s="144" t="s">
        <v>1535</v>
      </c>
      <c r="D1637" s="145" t="s">
        <v>21</v>
      </c>
      <c r="E1637" s="27">
        <v>4.2359999999999998</v>
      </c>
      <c r="F1637" s="28"/>
    </row>
    <row r="1638" spans="1:6" x14ac:dyDescent="0.2">
      <c r="A1638" s="142" t="s">
        <v>4927</v>
      </c>
      <c r="B1638" s="143">
        <v>58011</v>
      </c>
      <c r="C1638" s="144" t="s">
        <v>1536</v>
      </c>
      <c r="D1638" s="145" t="s">
        <v>21</v>
      </c>
      <c r="E1638" s="27">
        <v>6.6433</v>
      </c>
      <c r="F1638" s="28"/>
    </row>
    <row r="1639" spans="1:6" x14ac:dyDescent="0.2">
      <c r="A1639" s="142" t="s">
        <v>4927</v>
      </c>
      <c r="B1639" s="143">
        <v>58012</v>
      </c>
      <c r="C1639" s="144" t="s">
        <v>1537</v>
      </c>
      <c r="D1639" s="145" t="s">
        <v>21</v>
      </c>
      <c r="E1639" s="27">
        <v>9.5594000000000001</v>
      </c>
      <c r="F1639" s="28"/>
    </row>
    <row r="1640" spans="1:6" x14ac:dyDescent="0.2">
      <c r="A1640" s="142" t="s">
        <v>4927</v>
      </c>
      <c r="B1640" s="143">
        <v>58013</v>
      </c>
      <c r="C1640" s="144" t="s">
        <v>1538</v>
      </c>
      <c r="D1640" s="145" t="s">
        <v>21</v>
      </c>
      <c r="E1640" s="27">
        <v>9.1153999999999993</v>
      </c>
      <c r="F1640" s="28"/>
    </row>
    <row r="1641" spans="1:6" x14ac:dyDescent="0.2">
      <c r="A1641" s="142" t="s">
        <v>4927</v>
      </c>
      <c r="B1641" s="143">
        <v>58014</v>
      </c>
      <c r="C1641" s="144" t="s">
        <v>1539</v>
      </c>
      <c r="D1641" s="145" t="s">
        <v>21</v>
      </c>
      <c r="E1641" s="27">
        <v>11.353899999999999</v>
      </c>
      <c r="F1641" s="28"/>
    </row>
    <row r="1642" spans="1:6" x14ac:dyDescent="0.2">
      <c r="A1642" s="142" t="s">
        <v>4927</v>
      </c>
      <c r="B1642" s="143">
        <v>58015</v>
      </c>
      <c r="C1642" s="144" t="s">
        <v>1540</v>
      </c>
      <c r="D1642" s="145" t="s">
        <v>21</v>
      </c>
      <c r="E1642" s="27">
        <v>13.4247</v>
      </c>
      <c r="F1642" s="28"/>
    </row>
    <row r="1643" spans="1:6" x14ac:dyDescent="0.2">
      <c r="A1643" s="142" t="s">
        <v>4927</v>
      </c>
      <c r="B1643" s="143">
        <v>58016</v>
      </c>
      <c r="C1643" s="144" t="s">
        <v>1541</v>
      </c>
      <c r="D1643" s="145" t="s">
        <v>21</v>
      </c>
      <c r="E1643" s="27">
        <v>19.970800000000001</v>
      </c>
      <c r="F1643" s="28"/>
    </row>
    <row r="1644" spans="1:6" x14ac:dyDescent="0.2">
      <c r="A1644" s="142" t="s">
        <v>4927</v>
      </c>
      <c r="B1644" s="143">
        <v>58020</v>
      </c>
      <c r="C1644" s="144" t="s">
        <v>1542</v>
      </c>
      <c r="D1644" s="145" t="s">
        <v>21</v>
      </c>
      <c r="E1644" s="27">
        <v>16.640699999999999</v>
      </c>
      <c r="F1644" s="28"/>
    </row>
    <row r="1645" spans="1:6" x14ac:dyDescent="0.2">
      <c r="A1645" s="142" t="s">
        <v>4927</v>
      </c>
      <c r="B1645" s="143">
        <v>58024</v>
      </c>
      <c r="C1645" s="144" t="s">
        <v>1543</v>
      </c>
      <c r="D1645" s="145" t="s">
        <v>21</v>
      </c>
      <c r="E1645" s="27">
        <v>2.0491999999999999</v>
      </c>
      <c r="F1645" s="28"/>
    </row>
    <row r="1646" spans="1:6" x14ac:dyDescent="0.2">
      <c r="A1646" s="142" t="s">
        <v>4927</v>
      </c>
      <c r="B1646" s="143">
        <v>58025</v>
      </c>
      <c r="C1646" s="144" t="s">
        <v>1544</v>
      </c>
      <c r="D1646" s="145" t="s">
        <v>21</v>
      </c>
      <c r="E1646" s="27">
        <v>2.5886</v>
      </c>
      <c r="F1646" s="28"/>
    </row>
    <row r="1647" spans="1:6" x14ac:dyDescent="0.2">
      <c r="A1647" s="142" t="s">
        <v>4927</v>
      </c>
      <c r="B1647" s="143">
        <v>58030</v>
      </c>
      <c r="C1647" s="144" t="s">
        <v>1545</v>
      </c>
      <c r="D1647" s="145" t="s">
        <v>21</v>
      </c>
      <c r="E1647" s="27">
        <v>3.0396999999999998</v>
      </c>
      <c r="F1647" s="28"/>
    </row>
    <row r="1648" spans="1:6" x14ac:dyDescent="0.2">
      <c r="A1648" s="142" t="s">
        <v>4927</v>
      </c>
      <c r="B1648" s="143">
        <v>58031</v>
      </c>
      <c r="C1648" s="144" t="s">
        <v>1546</v>
      </c>
      <c r="D1648" s="145" t="s">
        <v>21</v>
      </c>
      <c r="E1648" s="27">
        <v>3.5219</v>
      </c>
      <c r="F1648" s="28"/>
    </row>
    <row r="1649" spans="1:6" x14ac:dyDescent="0.2">
      <c r="A1649" s="142" t="s">
        <v>4927</v>
      </c>
      <c r="B1649" s="143">
        <v>58032</v>
      </c>
      <c r="C1649" s="144" t="s">
        <v>1547</v>
      </c>
      <c r="D1649" s="145" t="s">
        <v>21</v>
      </c>
      <c r="E1649" s="27">
        <v>7.1657999999999999</v>
      </c>
      <c r="F1649" s="28"/>
    </row>
    <row r="1650" spans="1:6" x14ac:dyDescent="0.2">
      <c r="A1650" s="142" t="s">
        <v>4927</v>
      </c>
      <c r="B1650" s="143">
        <v>58033</v>
      </c>
      <c r="C1650" s="144" t="s">
        <v>1548</v>
      </c>
      <c r="D1650" s="145" t="s">
        <v>21</v>
      </c>
      <c r="E1650" s="27">
        <v>11.0037</v>
      </c>
      <c r="F1650" s="28"/>
    </row>
    <row r="1651" spans="1:6" x14ac:dyDescent="0.2">
      <c r="A1651" s="142" t="s">
        <v>4927</v>
      </c>
      <c r="B1651" s="143">
        <v>58034</v>
      </c>
      <c r="C1651" s="144" t="s">
        <v>1549</v>
      </c>
      <c r="D1651" s="145" t="s">
        <v>21</v>
      </c>
      <c r="E1651" s="27">
        <v>4.5765000000000002</v>
      </c>
      <c r="F1651" s="28"/>
    </row>
    <row r="1652" spans="1:6" x14ac:dyDescent="0.2">
      <c r="A1652" s="142" t="s">
        <v>4927</v>
      </c>
      <c r="B1652" s="143">
        <v>58035</v>
      </c>
      <c r="C1652" s="144" t="s">
        <v>1550</v>
      </c>
      <c r="D1652" s="145" t="s">
        <v>21</v>
      </c>
      <c r="E1652" s="27">
        <v>12.010300000000001</v>
      </c>
      <c r="F1652" s="28"/>
    </row>
    <row r="1653" spans="1:6" x14ac:dyDescent="0.2">
      <c r="A1653" s="142" t="s">
        <v>4927</v>
      </c>
      <c r="B1653" s="143">
        <v>58036</v>
      </c>
      <c r="C1653" s="144" t="s">
        <v>1551</v>
      </c>
      <c r="D1653" s="145" t="s">
        <v>21</v>
      </c>
      <c r="E1653" s="27">
        <v>16.7</v>
      </c>
      <c r="F1653" s="28"/>
    </row>
    <row r="1654" spans="1:6" x14ac:dyDescent="0.2">
      <c r="A1654" s="142" t="s">
        <v>4927</v>
      </c>
      <c r="B1654" s="143">
        <v>58037</v>
      </c>
      <c r="C1654" s="144" t="s">
        <v>1552</v>
      </c>
      <c r="D1654" s="145" t="s">
        <v>21</v>
      </c>
      <c r="E1654" s="27">
        <v>19.931000000000001</v>
      </c>
      <c r="F1654" s="28"/>
    </row>
    <row r="1655" spans="1:6" x14ac:dyDescent="0.2">
      <c r="A1655" s="142" t="s">
        <v>4927</v>
      </c>
      <c r="B1655" s="143">
        <v>58038</v>
      </c>
      <c r="C1655" s="144" t="s">
        <v>1553</v>
      </c>
      <c r="D1655" s="145" t="s">
        <v>21</v>
      </c>
      <c r="E1655" s="27">
        <v>24.852799999999998</v>
      </c>
      <c r="F1655" s="28"/>
    </row>
    <row r="1656" spans="1:6" x14ac:dyDescent="0.2">
      <c r="A1656" s="142" t="s">
        <v>4927</v>
      </c>
      <c r="B1656" s="143">
        <v>58039</v>
      </c>
      <c r="C1656" s="144" t="s">
        <v>1554</v>
      </c>
      <c r="D1656" s="145" t="s">
        <v>21</v>
      </c>
      <c r="E1656" s="27">
        <v>50.527000000000001</v>
      </c>
      <c r="F1656" s="28"/>
    </row>
    <row r="1657" spans="1:6" x14ac:dyDescent="0.2">
      <c r="A1657" s="142" t="s">
        <v>4927</v>
      </c>
      <c r="B1657" s="143">
        <v>58050</v>
      </c>
      <c r="C1657" s="144" t="s">
        <v>1555</v>
      </c>
      <c r="D1657" s="145" t="s">
        <v>21</v>
      </c>
      <c r="E1657" s="27">
        <v>3.0316999999999998</v>
      </c>
      <c r="F1657" s="28"/>
    </row>
    <row r="1658" spans="1:6" x14ac:dyDescent="0.2">
      <c r="A1658" s="142" t="s">
        <v>4927</v>
      </c>
      <c r="B1658" s="143">
        <v>58051</v>
      </c>
      <c r="C1658" s="144" t="s">
        <v>1556</v>
      </c>
      <c r="D1658" s="145" t="s">
        <v>21</v>
      </c>
      <c r="E1658" s="27">
        <v>2.8731</v>
      </c>
      <c r="F1658" s="28"/>
    </row>
    <row r="1659" spans="1:6" x14ac:dyDescent="0.2">
      <c r="A1659" s="142" t="s">
        <v>4927</v>
      </c>
      <c r="B1659" s="143">
        <v>58052</v>
      </c>
      <c r="C1659" s="144" t="s">
        <v>1557</v>
      </c>
      <c r="D1659" s="145" t="s">
        <v>21</v>
      </c>
      <c r="E1659" s="27">
        <v>4.2164000000000001</v>
      </c>
      <c r="F1659" s="28"/>
    </row>
    <row r="1660" spans="1:6" x14ac:dyDescent="0.2">
      <c r="A1660" s="142" t="s">
        <v>4927</v>
      </c>
      <c r="B1660" s="143">
        <v>58053</v>
      </c>
      <c r="C1660" s="144" t="s">
        <v>1558</v>
      </c>
      <c r="D1660" s="145" t="s">
        <v>21</v>
      </c>
      <c r="E1660" s="27">
        <v>5.2653999999999996</v>
      </c>
      <c r="F1660" s="28"/>
    </row>
    <row r="1661" spans="1:6" x14ac:dyDescent="0.2">
      <c r="A1661" s="142" t="s">
        <v>4927</v>
      </c>
      <c r="B1661" s="143">
        <v>58400</v>
      </c>
      <c r="C1661" s="144" t="s">
        <v>1559</v>
      </c>
      <c r="D1661" s="145"/>
      <c r="E1661" s="27" t="s">
        <v>3</v>
      </c>
      <c r="F1661" s="28"/>
    </row>
    <row r="1662" spans="1:6" x14ac:dyDescent="0.2">
      <c r="A1662" s="142" t="s">
        <v>4927</v>
      </c>
      <c r="B1662" s="143">
        <v>58407</v>
      </c>
      <c r="C1662" s="144" t="s">
        <v>1560</v>
      </c>
      <c r="D1662" s="145" t="s">
        <v>21</v>
      </c>
      <c r="E1662" s="27">
        <v>0.51439999999999997</v>
      </c>
      <c r="F1662" s="28"/>
    </row>
    <row r="1663" spans="1:6" x14ac:dyDescent="0.2">
      <c r="A1663" s="142" t="s">
        <v>4927</v>
      </c>
      <c r="B1663" s="143">
        <v>58410</v>
      </c>
      <c r="C1663" s="144" t="s">
        <v>1561</v>
      </c>
      <c r="D1663" s="145" t="s">
        <v>21</v>
      </c>
      <c r="E1663" s="27">
        <v>4.2054999999999998</v>
      </c>
      <c r="F1663" s="28"/>
    </row>
    <row r="1664" spans="1:6" x14ac:dyDescent="0.2">
      <c r="A1664" s="142" t="s">
        <v>4927</v>
      </c>
      <c r="B1664" s="143">
        <v>58411</v>
      </c>
      <c r="C1664" s="144" t="s">
        <v>1562</v>
      </c>
      <c r="D1664" s="145" t="s">
        <v>21</v>
      </c>
      <c r="E1664" s="27">
        <v>0.3125</v>
      </c>
      <c r="F1664" s="28"/>
    </row>
    <row r="1665" spans="1:6" x14ac:dyDescent="0.2">
      <c r="A1665" s="142" t="s">
        <v>4927</v>
      </c>
      <c r="B1665" s="143">
        <v>58412</v>
      </c>
      <c r="C1665" s="144" t="s">
        <v>1563</v>
      </c>
      <c r="D1665" s="145" t="s">
        <v>21</v>
      </c>
      <c r="E1665" s="27">
        <v>0.37609999999999999</v>
      </c>
      <c r="F1665" s="28"/>
    </row>
    <row r="1666" spans="1:6" x14ac:dyDescent="0.2">
      <c r="A1666" s="142" t="s">
        <v>4927</v>
      </c>
      <c r="B1666" s="143">
        <v>58413</v>
      </c>
      <c r="C1666" s="144" t="s">
        <v>1564</v>
      </c>
      <c r="D1666" s="145" t="s">
        <v>21</v>
      </c>
      <c r="E1666" s="27">
        <v>0.62229999999999996</v>
      </c>
      <c r="F1666" s="28"/>
    </row>
    <row r="1667" spans="1:6" x14ac:dyDescent="0.2">
      <c r="A1667" s="142" t="s">
        <v>4927</v>
      </c>
      <c r="B1667" s="143">
        <v>58415</v>
      </c>
      <c r="C1667" s="144" t="s">
        <v>1565</v>
      </c>
      <c r="D1667" s="145" t="s">
        <v>21</v>
      </c>
      <c r="E1667" s="27">
        <v>1.0992</v>
      </c>
      <c r="F1667" s="28"/>
    </row>
    <row r="1668" spans="1:6" x14ac:dyDescent="0.2">
      <c r="A1668" s="142" t="s">
        <v>4927</v>
      </c>
      <c r="B1668" s="143">
        <v>58417</v>
      </c>
      <c r="C1668" s="144" t="s">
        <v>1566</v>
      </c>
      <c r="D1668" s="145" t="s">
        <v>21</v>
      </c>
      <c r="E1668" s="27">
        <v>2.4554999999999998</v>
      </c>
      <c r="F1668" s="28"/>
    </row>
    <row r="1669" spans="1:6" x14ac:dyDescent="0.2">
      <c r="A1669" s="142" t="s">
        <v>4927</v>
      </c>
      <c r="B1669" s="143">
        <v>58418</v>
      </c>
      <c r="C1669" s="144" t="s">
        <v>1567</v>
      </c>
      <c r="D1669" s="145" t="s">
        <v>21</v>
      </c>
      <c r="E1669" s="27">
        <v>3.2635999999999998</v>
      </c>
      <c r="F1669" s="28"/>
    </row>
    <row r="1670" spans="1:6" x14ac:dyDescent="0.2">
      <c r="A1670" s="142" t="s">
        <v>4927</v>
      </c>
      <c r="B1670" s="143">
        <v>58420</v>
      </c>
      <c r="C1670" s="144" t="s">
        <v>1568</v>
      </c>
      <c r="D1670" s="145" t="s">
        <v>21</v>
      </c>
      <c r="E1670" s="27">
        <v>5.6432000000000002</v>
      </c>
      <c r="F1670" s="28"/>
    </row>
    <row r="1671" spans="1:6" x14ac:dyDescent="0.2">
      <c r="A1671" s="142" t="s">
        <v>4927</v>
      </c>
      <c r="B1671" s="143">
        <v>58421</v>
      </c>
      <c r="C1671" s="144" t="s">
        <v>1569</v>
      </c>
      <c r="D1671" s="145" t="s">
        <v>21</v>
      </c>
      <c r="E1671" s="27">
        <v>0.4214</v>
      </c>
      <c r="F1671" s="28"/>
    </row>
    <row r="1672" spans="1:6" x14ac:dyDescent="0.2">
      <c r="A1672" s="142" t="s">
        <v>4927</v>
      </c>
      <c r="B1672" s="143">
        <v>58422</v>
      </c>
      <c r="C1672" s="144" t="s">
        <v>1570</v>
      </c>
      <c r="D1672" s="145" t="s">
        <v>21</v>
      </c>
      <c r="E1672" s="27">
        <v>0.4501</v>
      </c>
      <c r="F1672" s="28"/>
    </row>
    <row r="1673" spans="1:6" x14ac:dyDescent="0.2">
      <c r="A1673" s="142" t="s">
        <v>4927</v>
      </c>
      <c r="B1673" s="143">
        <v>58426</v>
      </c>
      <c r="C1673" s="144" t="s">
        <v>1571</v>
      </c>
      <c r="D1673" s="145" t="s">
        <v>21</v>
      </c>
      <c r="E1673" s="27">
        <v>0.96150000000000002</v>
      </c>
      <c r="F1673" s="28"/>
    </row>
    <row r="1674" spans="1:6" x14ac:dyDescent="0.2">
      <c r="A1674" s="142" t="s">
        <v>4927</v>
      </c>
      <c r="B1674" s="143">
        <v>58600</v>
      </c>
      <c r="C1674" s="144" t="s">
        <v>997</v>
      </c>
      <c r="D1674" s="145"/>
      <c r="E1674" s="27" t="s">
        <v>3</v>
      </c>
      <c r="F1674" s="28"/>
    </row>
    <row r="1675" spans="1:6" x14ac:dyDescent="0.2">
      <c r="A1675" s="142" t="s">
        <v>4927</v>
      </c>
      <c r="B1675" s="143">
        <v>58602</v>
      </c>
      <c r="C1675" s="144" t="s">
        <v>1572</v>
      </c>
      <c r="D1675" s="145" t="s">
        <v>21</v>
      </c>
      <c r="E1675" s="27">
        <v>221.25239999999999</v>
      </c>
      <c r="F1675" s="28"/>
    </row>
    <row r="1676" spans="1:6" x14ac:dyDescent="0.2">
      <c r="A1676" s="142" t="s">
        <v>4927</v>
      </c>
      <c r="B1676" s="143">
        <v>58604</v>
      </c>
      <c r="C1676" s="144" t="s">
        <v>1573</v>
      </c>
      <c r="D1676" s="145" t="s">
        <v>21</v>
      </c>
      <c r="E1676" s="27">
        <v>313.30380000000002</v>
      </c>
      <c r="F1676" s="28"/>
    </row>
    <row r="1677" spans="1:6" x14ac:dyDescent="0.2">
      <c r="A1677" s="142" t="s">
        <v>4927</v>
      </c>
      <c r="B1677" s="143">
        <v>58606</v>
      </c>
      <c r="C1677" s="144" t="s">
        <v>1574</v>
      </c>
      <c r="D1677" s="145" t="s">
        <v>21</v>
      </c>
      <c r="E1677" s="27">
        <v>404.69209999999998</v>
      </c>
      <c r="F1677" s="28"/>
    </row>
    <row r="1678" spans="1:6" x14ac:dyDescent="0.2">
      <c r="A1678" s="142" t="s">
        <v>4927</v>
      </c>
      <c r="B1678" s="143">
        <v>58634</v>
      </c>
      <c r="C1678" s="144" t="s">
        <v>1575</v>
      </c>
      <c r="D1678" s="145" t="s">
        <v>21</v>
      </c>
      <c r="E1678" s="27">
        <v>777.87860000000001</v>
      </c>
      <c r="F1678" s="28"/>
    </row>
    <row r="1679" spans="1:6" x14ac:dyDescent="0.2">
      <c r="A1679" s="142" t="s">
        <v>4927</v>
      </c>
      <c r="B1679" s="143">
        <v>58635</v>
      </c>
      <c r="C1679" s="144" t="s">
        <v>1576</v>
      </c>
      <c r="D1679" s="145" t="s">
        <v>21</v>
      </c>
      <c r="E1679" s="27">
        <v>4303.13</v>
      </c>
      <c r="F1679" s="28"/>
    </row>
    <row r="1680" spans="1:6" x14ac:dyDescent="0.2">
      <c r="A1680" s="142" t="s">
        <v>4927</v>
      </c>
      <c r="B1680" s="143">
        <v>59000</v>
      </c>
      <c r="C1680" s="144" t="s">
        <v>409</v>
      </c>
      <c r="D1680" s="145"/>
      <c r="E1680" s="27" t="s">
        <v>3</v>
      </c>
      <c r="F1680" s="28"/>
    </row>
    <row r="1681" spans="1:6" x14ac:dyDescent="0.2">
      <c r="A1681" s="142" t="s">
        <v>4927</v>
      </c>
      <c r="B1681" s="143">
        <v>59001</v>
      </c>
      <c r="C1681" s="144" t="s">
        <v>1577</v>
      </c>
      <c r="D1681" s="145" t="s">
        <v>21</v>
      </c>
      <c r="E1681" s="27">
        <v>113.23650000000001</v>
      </c>
      <c r="F1681" s="28"/>
    </row>
    <row r="1682" spans="1:6" x14ac:dyDescent="0.2">
      <c r="A1682" s="142" t="s">
        <v>4927</v>
      </c>
      <c r="B1682" s="143">
        <v>59002</v>
      </c>
      <c r="C1682" s="144" t="s">
        <v>1578</v>
      </c>
      <c r="D1682" s="145" t="s">
        <v>21</v>
      </c>
      <c r="E1682" s="27">
        <v>26.688700000000001</v>
      </c>
      <c r="F1682" s="28"/>
    </row>
    <row r="1683" spans="1:6" x14ac:dyDescent="0.2">
      <c r="A1683" s="142" t="s">
        <v>4927</v>
      </c>
      <c r="B1683" s="143">
        <v>59005</v>
      </c>
      <c r="C1683" s="144" t="s">
        <v>1579</v>
      </c>
      <c r="D1683" s="145" t="s">
        <v>21</v>
      </c>
      <c r="E1683" s="27">
        <v>11.94</v>
      </c>
      <c r="F1683" s="28"/>
    </row>
    <row r="1684" spans="1:6" x14ac:dyDescent="0.2">
      <c r="A1684" s="142" t="s">
        <v>4927</v>
      </c>
      <c r="B1684" s="143">
        <v>59010</v>
      </c>
      <c r="C1684" s="144" t="s">
        <v>1580</v>
      </c>
      <c r="D1684" s="145" t="s">
        <v>21</v>
      </c>
      <c r="E1684" s="27">
        <v>24.719000000000001</v>
      </c>
      <c r="F1684" s="28"/>
    </row>
    <row r="1685" spans="1:6" x14ac:dyDescent="0.2">
      <c r="A1685" s="142" t="s">
        <v>4927</v>
      </c>
      <c r="B1685" s="143">
        <v>59020</v>
      </c>
      <c r="C1685" s="144" t="s">
        <v>1581</v>
      </c>
      <c r="D1685" s="145" t="s">
        <v>21</v>
      </c>
      <c r="E1685" s="27">
        <v>5.4438000000000004</v>
      </c>
      <c r="F1685" s="28"/>
    </row>
    <row r="1686" spans="1:6" x14ac:dyDescent="0.2">
      <c r="A1686" s="142" t="s">
        <v>4927</v>
      </c>
      <c r="B1686" s="143">
        <v>59021</v>
      </c>
      <c r="C1686" s="144" t="s">
        <v>1582</v>
      </c>
      <c r="D1686" s="145" t="s">
        <v>21</v>
      </c>
      <c r="E1686" s="27">
        <v>14.596299999999999</v>
      </c>
      <c r="F1686" s="28"/>
    </row>
    <row r="1687" spans="1:6" x14ac:dyDescent="0.2">
      <c r="A1687" s="142" t="s">
        <v>4927</v>
      </c>
      <c r="B1687" s="143">
        <v>59025</v>
      </c>
      <c r="C1687" s="144" t="s">
        <v>1583</v>
      </c>
      <c r="D1687" s="145" t="s">
        <v>21</v>
      </c>
      <c r="E1687" s="27">
        <v>36.93</v>
      </c>
      <c r="F1687" s="28"/>
    </row>
    <row r="1688" spans="1:6" x14ac:dyDescent="0.2">
      <c r="A1688" s="142" t="s">
        <v>4927</v>
      </c>
      <c r="B1688" s="143">
        <v>59030</v>
      </c>
      <c r="C1688" s="144" t="s">
        <v>1584</v>
      </c>
      <c r="D1688" s="145" t="s">
        <v>5</v>
      </c>
      <c r="E1688" s="27">
        <v>0.19450000000000001</v>
      </c>
      <c r="F1688" s="28"/>
    </row>
    <row r="1689" spans="1:6" x14ac:dyDescent="0.2">
      <c r="A1689" s="142" t="s">
        <v>4927</v>
      </c>
      <c r="B1689" s="143">
        <v>59032</v>
      </c>
      <c r="C1689" s="144" t="s">
        <v>1585</v>
      </c>
      <c r="D1689" s="145" t="s">
        <v>21</v>
      </c>
      <c r="E1689" s="27">
        <v>1.0981000000000001</v>
      </c>
      <c r="F1689" s="28"/>
    </row>
    <row r="1690" spans="1:6" x14ac:dyDescent="0.2">
      <c r="A1690" s="142" t="s">
        <v>4927</v>
      </c>
      <c r="B1690" s="143">
        <v>59037</v>
      </c>
      <c r="C1690" s="144" t="s">
        <v>1586</v>
      </c>
      <c r="D1690" s="145" t="s">
        <v>21</v>
      </c>
      <c r="E1690" s="27">
        <v>1.6388</v>
      </c>
      <c r="F1690" s="28"/>
    </row>
    <row r="1691" spans="1:6" x14ac:dyDescent="0.2">
      <c r="A1691" s="142" t="s">
        <v>4927</v>
      </c>
      <c r="B1691" s="143">
        <v>59040</v>
      </c>
      <c r="C1691" s="144" t="s">
        <v>1587</v>
      </c>
      <c r="D1691" s="145" t="s">
        <v>21</v>
      </c>
      <c r="E1691" s="27">
        <v>60.180599999999998</v>
      </c>
      <c r="F1691" s="28"/>
    </row>
    <row r="1692" spans="1:6" x14ac:dyDescent="0.2">
      <c r="A1692" s="142" t="s">
        <v>4927</v>
      </c>
      <c r="B1692" s="143">
        <v>59051</v>
      </c>
      <c r="C1692" s="144" t="s">
        <v>1588</v>
      </c>
      <c r="D1692" s="145" t="s">
        <v>21</v>
      </c>
      <c r="E1692" s="27">
        <v>26.0076</v>
      </c>
      <c r="F1692" s="28"/>
    </row>
    <row r="1693" spans="1:6" x14ac:dyDescent="0.2">
      <c r="A1693" s="142" t="s">
        <v>4927</v>
      </c>
      <c r="B1693" s="143">
        <v>61001</v>
      </c>
      <c r="C1693" s="144" t="s">
        <v>1589</v>
      </c>
      <c r="D1693" s="145" t="s">
        <v>21</v>
      </c>
      <c r="E1693" s="27">
        <v>99.630799999999994</v>
      </c>
      <c r="F1693" s="28"/>
    </row>
    <row r="1694" spans="1:6" x14ac:dyDescent="0.2">
      <c r="A1694" s="142" t="s">
        <v>4927</v>
      </c>
      <c r="B1694" s="143">
        <v>61003</v>
      </c>
      <c r="C1694" s="144" t="s">
        <v>1590</v>
      </c>
      <c r="D1694" s="145" t="s">
        <v>21</v>
      </c>
      <c r="E1694" s="27">
        <v>105.4341</v>
      </c>
      <c r="F1694" s="28"/>
    </row>
    <row r="1695" spans="1:6" x14ac:dyDescent="0.2">
      <c r="A1695" s="142" t="s">
        <v>4927</v>
      </c>
      <c r="B1695" s="143">
        <v>61004</v>
      </c>
      <c r="C1695" s="144" t="s">
        <v>1591</v>
      </c>
      <c r="D1695" s="145" t="s">
        <v>21</v>
      </c>
      <c r="E1695" s="27">
        <v>104.1435</v>
      </c>
      <c r="F1695" s="28"/>
    </row>
    <row r="1696" spans="1:6" x14ac:dyDescent="0.2">
      <c r="A1696" s="142" t="s">
        <v>4927</v>
      </c>
      <c r="B1696" s="143">
        <v>61007</v>
      </c>
      <c r="C1696" s="144" t="s">
        <v>1592</v>
      </c>
      <c r="D1696" s="145" t="s">
        <v>5</v>
      </c>
      <c r="E1696" s="27">
        <v>62.782800000000002</v>
      </c>
      <c r="F1696" s="28"/>
    </row>
    <row r="1697" spans="1:6" x14ac:dyDescent="0.2">
      <c r="A1697" s="142" t="s">
        <v>4927</v>
      </c>
      <c r="B1697" s="143">
        <v>61008</v>
      </c>
      <c r="C1697" s="144" t="s">
        <v>1593</v>
      </c>
      <c r="D1697" s="145" t="s">
        <v>5</v>
      </c>
      <c r="E1697" s="27">
        <v>94.098200000000006</v>
      </c>
      <c r="F1697" s="28"/>
    </row>
    <row r="1698" spans="1:6" x14ac:dyDescent="0.2">
      <c r="A1698" s="142" t="s">
        <v>4927</v>
      </c>
      <c r="B1698" s="143">
        <v>61009</v>
      </c>
      <c r="C1698" s="144" t="s">
        <v>1594</v>
      </c>
      <c r="D1698" s="145" t="s">
        <v>21</v>
      </c>
      <c r="E1698" s="27">
        <v>29.524799999999999</v>
      </c>
      <c r="F1698" s="28"/>
    </row>
    <row r="1699" spans="1:6" x14ac:dyDescent="0.2">
      <c r="A1699" s="142" t="s">
        <v>4927</v>
      </c>
      <c r="B1699" s="143">
        <v>61010</v>
      </c>
      <c r="C1699" s="144" t="s">
        <v>1595</v>
      </c>
      <c r="D1699" s="145" t="s">
        <v>168</v>
      </c>
      <c r="E1699" s="27">
        <v>8.4488000000000003</v>
      </c>
      <c r="F1699" s="28"/>
    </row>
    <row r="1700" spans="1:6" x14ac:dyDescent="0.2">
      <c r="A1700" s="142" t="s">
        <v>4927</v>
      </c>
      <c r="B1700" s="143">
        <v>61012</v>
      </c>
      <c r="C1700" s="144" t="s">
        <v>1596</v>
      </c>
      <c r="D1700" s="145" t="s">
        <v>21</v>
      </c>
      <c r="E1700" s="27">
        <v>61.084800000000001</v>
      </c>
      <c r="F1700" s="28"/>
    </row>
    <row r="1701" spans="1:6" x14ac:dyDescent="0.2">
      <c r="A1701" s="142" t="s">
        <v>4927</v>
      </c>
      <c r="B1701" s="143">
        <v>61013</v>
      </c>
      <c r="C1701" s="144" t="s">
        <v>1597</v>
      </c>
      <c r="D1701" s="145" t="s">
        <v>21</v>
      </c>
      <c r="E1701" s="27">
        <v>24.763100000000001</v>
      </c>
      <c r="F1701" s="28"/>
    </row>
    <row r="1702" spans="1:6" x14ac:dyDescent="0.2">
      <c r="A1702" s="142" t="s">
        <v>4927</v>
      </c>
      <c r="B1702" s="143">
        <v>61014</v>
      </c>
      <c r="C1702" s="144" t="s">
        <v>1598</v>
      </c>
      <c r="D1702" s="145" t="s">
        <v>21</v>
      </c>
      <c r="E1702" s="27">
        <v>18.888200000000001</v>
      </c>
      <c r="F1702" s="28"/>
    </row>
    <row r="1703" spans="1:6" x14ac:dyDescent="0.2">
      <c r="A1703" s="142" t="s">
        <v>4927</v>
      </c>
      <c r="B1703" s="143">
        <v>61015</v>
      </c>
      <c r="C1703" s="144" t="s">
        <v>1599</v>
      </c>
      <c r="D1703" s="145" t="s">
        <v>170</v>
      </c>
      <c r="E1703" s="27">
        <v>562.78330000000005</v>
      </c>
      <c r="F1703" s="28"/>
    </row>
    <row r="1704" spans="1:6" x14ac:dyDescent="0.2">
      <c r="A1704" s="142" t="s">
        <v>4927</v>
      </c>
      <c r="B1704" s="143">
        <v>61017</v>
      </c>
      <c r="C1704" s="144" t="s">
        <v>1600</v>
      </c>
      <c r="D1704" s="145" t="s">
        <v>21</v>
      </c>
      <c r="E1704" s="27">
        <v>9.3971</v>
      </c>
      <c r="F1704" s="28"/>
    </row>
    <row r="1705" spans="1:6" x14ac:dyDescent="0.2">
      <c r="A1705" s="142" t="s">
        <v>4927</v>
      </c>
      <c r="B1705" s="143">
        <v>61018</v>
      </c>
      <c r="C1705" s="144" t="s">
        <v>1601</v>
      </c>
      <c r="D1705" s="145" t="s">
        <v>5</v>
      </c>
      <c r="E1705" s="27">
        <v>27.378</v>
      </c>
      <c r="F1705" s="28"/>
    </row>
    <row r="1706" spans="1:6" x14ac:dyDescent="0.2">
      <c r="A1706" s="142" t="s">
        <v>4927</v>
      </c>
      <c r="B1706" s="143">
        <v>61019</v>
      </c>
      <c r="C1706" s="144" t="s">
        <v>1602</v>
      </c>
      <c r="D1706" s="145" t="s">
        <v>21</v>
      </c>
      <c r="E1706" s="27">
        <v>628.45309999999995</v>
      </c>
      <c r="F1706" s="28"/>
    </row>
    <row r="1707" spans="1:6" x14ac:dyDescent="0.2">
      <c r="A1707" s="142" t="s">
        <v>4927</v>
      </c>
      <c r="B1707" s="143">
        <v>61020</v>
      </c>
      <c r="C1707" s="144" t="s">
        <v>1603</v>
      </c>
      <c r="D1707" s="145" t="s">
        <v>21</v>
      </c>
      <c r="E1707" s="27">
        <v>1318.1018999999999</v>
      </c>
      <c r="F1707" s="28"/>
    </row>
    <row r="1708" spans="1:6" x14ac:dyDescent="0.2">
      <c r="A1708" s="142" t="s">
        <v>4927</v>
      </c>
      <c r="B1708" s="143">
        <v>61021</v>
      </c>
      <c r="C1708" s="144" t="s">
        <v>1604</v>
      </c>
      <c r="D1708" s="145" t="s">
        <v>21</v>
      </c>
      <c r="E1708" s="27">
        <v>180.7259</v>
      </c>
      <c r="F1708" s="28"/>
    </row>
    <row r="1709" spans="1:6" x14ac:dyDescent="0.2">
      <c r="A1709" s="142" t="s">
        <v>4927</v>
      </c>
      <c r="B1709" s="143">
        <v>61022</v>
      </c>
      <c r="C1709" s="144" t="s">
        <v>1605</v>
      </c>
      <c r="D1709" s="145" t="s">
        <v>21</v>
      </c>
      <c r="E1709" s="27">
        <v>30.8</v>
      </c>
      <c r="F1709" s="28"/>
    </row>
    <row r="1710" spans="1:6" x14ac:dyDescent="0.2">
      <c r="A1710" s="142" t="s">
        <v>4927</v>
      </c>
      <c r="B1710" s="143">
        <v>61023</v>
      </c>
      <c r="C1710" s="144" t="s">
        <v>1606</v>
      </c>
      <c r="D1710" s="145" t="s">
        <v>21</v>
      </c>
      <c r="E1710" s="27">
        <v>133.12989999999999</v>
      </c>
      <c r="F1710" s="28"/>
    </row>
    <row r="1711" spans="1:6" x14ac:dyDescent="0.2">
      <c r="A1711" s="142" t="s">
        <v>4927</v>
      </c>
      <c r="B1711" s="143">
        <v>61024</v>
      </c>
      <c r="C1711" s="144" t="s">
        <v>1607</v>
      </c>
      <c r="D1711" s="145" t="s">
        <v>21</v>
      </c>
      <c r="E1711" s="27">
        <v>387.03</v>
      </c>
      <c r="F1711" s="28"/>
    </row>
    <row r="1712" spans="1:6" x14ac:dyDescent="0.2">
      <c r="A1712" s="142" t="s">
        <v>4927</v>
      </c>
      <c r="B1712" s="143">
        <v>61025</v>
      </c>
      <c r="C1712" s="144" t="s">
        <v>1608</v>
      </c>
      <c r="D1712" s="145" t="s">
        <v>21</v>
      </c>
      <c r="E1712" s="27">
        <v>24.25</v>
      </c>
      <c r="F1712" s="28"/>
    </row>
    <row r="1713" spans="1:6" x14ac:dyDescent="0.2">
      <c r="A1713" s="142" t="s">
        <v>4927</v>
      </c>
      <c r="B1713" s="143">
        <v>61026</v>
      </c>
      <c r="C1713" s="144" t="s">
        <v>1609</v>
      </c>
      <c r="D1713" s="145" t="s">
        <v>21</v>
      </c>
      <c r="E1713" s="27">
        <v>128.66059999999999</v>
      </c>
      <c r="F1713" s="28"/>
    </row>
    <row r="1714" spans="1:6" x14ac:dyDescent="0.2">
      <c r="A1714" s="142" t="s">
        <v>4927</v>
      </c>
      <c r="B1714" s="143">
        <v>61027</v>
      </c>
      <c r="C1714" s="144" t="s">
        <v>1610</v>
      </c>
      <c r="D1714" s="145" t="s">
        <v>21</v>
      </c>
      <c r="E1714" s="27">
        <v>128.66059999999999</v>
      </c>
      <c r="F1714" s="28"/>
    </row>
    <row r="1715" spans="1:6" x14ac:dyDescent="0.2">
      <c r="A1715" s="142" t="s">
        <v>4927</v>
      </c>
      <c r="B1715" s="143">
        <v>61028</v>
      </c>
      <c r="C1715" s="144" t="s">
        <v>1611</v>
      </c>
      <c r="D1715" s="145" t="s">
        <v>21</v>
      </c>
      <c r="E1715" s="27">
        <v>131.84270000000001</v>
      </c>
      <c r="F1715" s="28"/>
    </row>
    <row r="1716" spans="1:6" x14ac:dyDescent="0.2">
      <c r="A1716" s="142" t="s">
        <v>4927</v>
      </c>
      <c r="B1716" s="143">
        <v>61029</v>
      </c>
      <c r="C1716" s="144" t="s">
        <v>1612</v>
      </c>
      <c r="D1716" s="145" t="s">
        <v>21</v>
      </c>
      <c r="E1716" s="27">
        <v>125.0947</v>
      </c>
      <c r="F1716" s="28"/>
    </row>
    <row r="1717" spans="1:6" x14ac:dyDescent="0.2">
      <c r="A1717" s="142" t="s">
        <v>4927</v>
      </c>
      <c r="B1717" s="143">
        <v>61030</v>
      </c>
      <c r="C1717" s="144" t="s">
        <v>1613</v>
      </c>
      <c r="D1717" s="145" t="s">
        <v>21</v>
      </c>
      <c r="E1717" s="27">
        <v>426.76639999999998</v>
      </c>
      <c r="F1717" s="28"/>
    </row>
    <row r="1718" spans="1:6" x14ac:dyDescent="0.2">
      <c r="A1718" s="142" t="s">
        <v>4927</v>
      </c>
      <c r="B1718" s="143">
        <v>61031</v>
      </c>
      <c r="C1718" s="144" t="s">
        <v>1614</v>
      </c>
      <c r="D1718" s="145" t="s">
        <v>21</v>
      </c>
      <c r="E1718" s="27">
        <v>38</v>
      </c>
      <c r="F1718" s="28"/>
    </row>
    <row r="1719" spans="1:6" x14ac:dyDescent="0.2">
      <c r="A1719" s="142" t="s">
        <v>4927</v>
      </c>
      <c r="B1719" s="143">
        <v>61032</v>
      </c>
      <c r="C1719" s="144" t="s">
        <v>1615</v>
      </c>
      <c r="D1719" s="145" t="s">
        <v>21</v>
      </c>
      <c r="E1719" s="27">
        <v>25553.3308</v>
      </c>
      <c r="F1719" s="28"/>
    </row>
    <row r="1720" spans="1:6" x14ac:dyDescent="0.2">
      <c r="A1720" s="142" t="s">
        <v>4927</v>
      </c>
      <c r="B1720" s="143">
        <v>61033</v>
      </c>
      <c r="C1720" s="144" t="s">
        <v>1616</v>
      </c>
      <c r="D1720" s="145" t="s">
        <v>21</v>
      </c>
      <c r="E1720" s="27">
        <v>11667.3357</v>
      </c>
      <c r="F1720" s="28"/>
    </row>
    <row r="1721" spans="1:6" x14ac:dyDescent="0.2">
      <c r="A1721" s="142" t="s">
        <v>4927</v>
      </c>
      <c r="B1721" s="143">
        <v>61034</v>
      </c>
      <c r="C1721" s="144" t="s">
        <v>1617</v>
      </c>
      <c r="D1721" s="145" t="s">
        <v>21</v>
      </c>
      <c r="E1721" s="27">
        <v>31026.850699999999</v>
      </c>
      <c r="F1721" s="28"/>
    </row>
    <row r="1722" spans="1:6" x14ac:dyDescent="0.2">
      <c r="A1722" s="142" t="s">
        <v>4927</v>
      </c>
      <c r="B1722" s="143">
        <v>61035</v>
      </c>
      <c r="C1722" s="144" t="s">
        <v>1618</v>
      </c>
      <c r="D1722" s="145" t="s">
        <v>21</v>
      </c>
      <c r="E1722" s="27">
        <v>2024.0592999999999</v>
      </c>
      <c r="F1722" s="28"/>
    </row>
    <row r="1723" spans="1:6" x14ac:dyDescent="0.2">
      <c r="A1723" s="142" t="s">
        <v>4927</v>
      </c>
      <c r="B1723" s="143">
        <v>61036</v>
      </c>
      <c r="C1723" s="144" t="s">
        <v>1619</v>
      </c>
      <c r="D1723" s="145" t="s">
        <v>21</v>
      </c>
      <c r="E1723" s="27">
        <v>828.47040000000004</v>
      </c>
      <c r="F1723" s="28"/>
    </row>
    <row r="1724" spans="1:6" x14ac:dyDescent="0.2">
      <c r="A1724" s="142" t="s">
        <v>4927</v>
      </c>
      <c r="B1724" s="143">
        <v>61037</v>
      </c>
      <c r="C1724" s="144" t="s">
        <v>1620</v>
      </c>
      <c r="D1724" s="145" t="s">
        <v>21</v>
      </c>
      <c r="E1724" s="27">
        <v>347.33640000000003</v>
      </c>
      <c r="F1724" s="28"/>
    </row>
    <row r="1725" spans="1:6" x14ac:dyDescent="0.2">
      <c r="A1725" s="142" t="s">
        <v>4927</v>
      </c>
      <c r="B1725" s="143">
        <v>61038</v>
      </c>
      <c r="C1725" s="144" t="s">
        <v>1621</v>
      </c>
      <c r="D1725" s="145" t="s">
        <v>21</v>
      </c>
      <c r="E1725" s="27">
        <v>135.91</v>
      </c>
      <c r="F1725" s="28"/>
    </row>
    <row r="1726" spans="1:6" x14ac:dyDescent="0.2">
      <c r="A1726" s="142" t="s">
        <v>4927</v>
      </c>
      <c r="B1726" s="143">
        <v>61039</v>
      </c>
      <c r="C1726" s="144" t="s">
        <v>1622</v>
      </c>
      <c r="D1726" s="145" t="s">
        <v>21</v>
      </c>
      <c r="E1726" s="27">
        <v>241.88079999999999</v>
      </c>
      <c r="F1726" s="28"/>
    </row>
    <row r="1727" spans="1:6" x14ac:dyDescent="0.2">
      <c r="A1727" s="142" t="s">
        <v>4927</v>
      </c>
      <c r="B1727" s="143">
        <v>61040</v>
      </c>
      <c r="C1727" s="144" t="s">
        <v>1623</v>
      </c>
      <c r="D1727" s="145" t="s">
        <v>21</v>
      </c>
      <c r="E1727" s="27">
        <v>259.33229999999998</v>
      </c>
      <c r="F1727" s="28"/>
    </row>
    <row r="1728" spans="1:6" x14ac:dyDescent="0.2">
      <c r="A1728" s="142" t="s">
        <v>4927</v>
      </c>
      <c r="B1728" s="143">
        <v>61041</v>
      </c>
      <c r="C1728" s="144" t="s">
        <v>1624</v>
      </c>
      <c r="D1728" s="145" t="s">
        <v>21</v>
      </c>
      <c r="E1728" s="27">
        <v>20.988700000000001</v>
      </c>
      <c r="F1728" s="28"/>
    </row>
    <row r="1729" spans="1:6" x14ac:dyDescent="0.2">
      <c r="A1729" s="142" t="s">
        <v>4927</v>
      </c>
      <c r="B1729" s="143">
        <v>61042</v>
      </c>
      <c r="C1729" s="144" t="s">
        <v>1625</v>
      </c>
      <c r="D1729" s="145" t="s">
        <v>635</v>
      </c>
      <c r="E1729" s="27">
        <v>24.5732</v>
      </c>
      <c r="F1729" s="28"/>
    </row>
    <row r="1730" spans="1:6" x14ac:dyDescent="0.2">
      <c r="A1730" s="142" t="s">
        <v>4927</v>
      </c>
      <c r="B1730" s="143">
        <v>61043</v>
      </c>
      <c r="C1730" s="144" t="s">
        <v>1626</v>
      </c>
      <c r="D1730" s="145" t="s">
        <v>21</v>
      </c>
      <c r="E1730" s="27">
        <v>26.057500000000001</v>
      </c>
      <c r="F1730" s="28"/>
    </row>
    <row r="1731" spans="1:6" x14ac:dyDescent="0.2">
      <c r="A1731" s="142" t="s">
        <v>4927</v>
      </c>
      <c r="B1731" s="143">
        <v>61044</v>
      </c>
      <c r="C1731" s="144" t="s">
        <v>1627</v>
      </c>
      <c r="D1731" s="145" t="s">
        <v>21</v>
      </c>
      <c r="E1731" s="27">
        <v>815.62950000000001</v>
      </c>
      <c r="F1731" s="28"/>
    </row>
    <row r="1732" spans="1:6" x14ac:dyDescent="0.2">
      <c r="A1732" s="142" t="s">
        <v>4927</v>
      </c>
      <c r="B1732" s="143">
        <v>61045</v>
      </c>
      <c r="C1732" s="144" t="s">
        <v>1628</v>
      </c>
      <c r="D1732" s="145" t="s">
        <v>21</v>
      </c>
      <c r="E1732" s="27">
        <v>509.58980000000003</v>
      </c>
      <c r="F1732" s="28"/>
    </row>
    <row r="1733" spans="1:6" x14ac:dyDescent="0.2">
      <c r="A1733" s="142" t="s">
        <v>4927</v>
      </c>
      <c r="B1733" s="143">
        <v>61046</v>
      </c>
      <c r="C1733" s="144" t="s">
        <v>1629</v>
      </c>
      <c r="D1733" s="145" t="s">
        <v>21</v>
      </c>
      <c r="E1733" s="27">
        <v>7633.8440000000001</v>
      </c>
      <c r="F1733" s="28"/>
    </row>
    <row r="1734" spans="1:6" x14ac:dyDescent="0.2">
      <c r="A1734" s="142" t="s">
        <v>4927</v>
      </c>
      <c r="B1734" s="143">
        <v>61047</v>
      </c>
      <c r="C1734" s="144" t="s">
        <v>1630</v>
      </c>
      <c r="D1734" s="145" t="s">
        <v>21</v>
      </c>
      <c r="E1734" s="27">
        <v>9480.9940000000006</v>
      </c>
      <c r="F1734" s="28"/>
    </row>
    <row r="1735" spans="1:6" x14ac:dyDescent="0.2">
      <c r="A1735" s="142" t="s">
        <v>4927</v>
      </c>
      <c r="B1735" s="143">
        <v>61048</v>
      </c>
      <c r="C1735" s="144" t="s">
        <v>1631</v>
      </c>
      <c r="D1735" s="145" t="s">
        <v>21</v>
      </c>
      <c r="E1735" s="27">
        <v>13619.84</v>
      </c>
      <c r="F1735" s="28"/>
    </row>
    <row r="1736" spans="1:6" x14ac:dyDescent="0.2">
      <c r="A1736" s="142" t="s">
        <v>4927</v>
      </c>
      <c r="B1736" s="143">
        <v>61049</v>
      </c>
      <c r="C1736" s="144" t="s">
        <v>1632</v>
      </c>
      <c r="D1736" s="145" t="s">
        <v>21</v>
      </c>
      <c r="E1736" s="27">
        <v>15757.026</v>
      </c>
      <c r="F1736" s="28"/>
    </row>
    <row r="1737" spans="1:6" x14ac:dyDescent="0.2">
      <c r="A1737" s="142" t="s">
        <v>4927</v>
      </c>
      <c r="B1737" s="143">
        <v>61050</v>
      </c>
      <c r="C1737" s="144" t="s">
        <v>1633</v>
      </c>
      <c r="D1737" s="145" t="s">
        <v>21</v>
      </c>
      <c r="E1737" s="27">
        <v>23810</v>
      </c>
      <c r="F1737" s="28"/>
    </row>
    <row r="1738" spans="1:6" x14ac:dyDescent="0.2">
      <c r="A1738" s="142" t="s">
        <v>4927</v>
      </c>
      <c r="B1738" s="143">
        <v>61051</v>
      </c>
      <c r="C1738" s="144" t="s">
        <v>1634</v>
      </c>
      <c r="D1738" s="145" t="s">
        <v>21</v>
      </c>
      <c r="E1738" s="27">
        <v>28981.84</v>
      </c>
      <c r="F1738" s="28"/>
    </row>
    <row r="1739" spans="1:6" x14ac:dyDescent="0.2">
      <c r="A1739" s="142" t="s">
        <v>4927</v>
      </c>
      <c r="B1739" s="143">
        <v>61052</v>
      </c>
      <c r="C1739" s="144" t="s">
        <v>1635</v>
      </c>
      <c r="D1739" s="145" t="s">
        <v>21</v>
      </c>
      <c r="E1739" s="27">
        <v>568.57169999999996</v>
      </c>
      <c r="F1739" s="28"/>
    </row>
    <row r="1740" spans="1:6" x14ac:dyDescent="0.2">
      <c r="A1740" s="142" t="s">
        <v>4927</v>
      </c>
      <c r="B1740" s="143">
        <v>61053</v>
      </c>
      <c r="C1740" s="144" t="s">
        <v>1636</v>
      </c>
      <c r="D1740" s="145" t="s">
        <v>21</v>
      </c>
      <c r="E1740" s="27">
        <v>3147.1574000000001</v>
      </c>
      <c r="F1740" s="28"/>
    </row>
    <row r="1741" spans="1:6" x14ac:dyDescent="0.2">
      <c r="A1741" s="142" t="s">
        <v>4927</v>
      </c>
      <c r="B1741" s="143">
        <v>61054</v>
      </c>
      <c r="C1741" s="144" t="s">
        <v>1637</v>
      </c>
      <c r="D1741" s="145" t="s">
        <v>21</v>
      </c>
      <c r="E1741" s="27">
        <v>196.14869999999999</v>
      </c>
      <c r="F1741" s="28"/>
    </row>
    <row r="1742" spans="1:6" x14ac:dyDescent="0.2">
      <c r="A1742" s="142" t="s">
        <v>4927</v>
      </c>
      <c r="B1742" s="143">
        <v>61055</v>
      </c>
      <c r="C1742" s="144" t="s">
        <v>1638</v>
      </c>
      <c r="D1742" s="145" t="s">
        <v>21</v>
      </c>
      <c r="E1742" s="27">
        <v>212.38149999999999</v>
      </c>
      <c r="F1742" s="28"/>
    </row>
    <row r="1743" spans="1:6" x14ac:dyDescent="0.2">
      <c r="A1743" s="142" t="s">
        <v>4927</v>
      </c>
      <c r="B1743" s="143">
        <v>61056</v>
      </c>
      <c r="C1743" s="144" t="s">
        <v>1639</v>
      </c>
      <c r="D1743" s="145" t="s">
        <v>21</v>
      </c>
      <c r="E1743" s="27">
        <v>240.31379999999999</v>
      </c>
      <c r="F1743" s="28"/>
    </row>
    <row r="1744" spans="1:6" x14ac:dyDescent="0.2">
      <c r="A1744" s="142" t="s">
        <v>4927</v>
      </c>
      <c r="B1744" s="143">
        <v>61057</v>
      </c>
      <c r="C1744" s="144" t="s">
        <v>1640</v>
      </c>
      <c r="D1744" s="145" t="s">
        <v>21</v>
      </c>
      <c r="E1744" s="27">
        <v>463.84019999999998</v>
      </c>
      <c r="F1744" s="28"/>
    </row>
    <row r="1745" spans="1:6" x14ac:dyDescent="0.2">
      <c r="A1745" s="142" t="s">
        <v>4927</v>
      </c>
      <c r="B1745" s="143">
        <v>61058</v>
      </c>
      <c r="C1745" s="144" t="s">
        <v>1641</v>
      </c>
      <c r="D1745" s="145" t="s">
        <v>21</v>
      </c>
      <c r="E1745" s="27">
        <v>575.01070000000004</v>
      </c>
      <c r="F1745" s="28"/>
    </row>
    <row r="1746" spans="1:6" x14ac:dyDescent="0.2">
      <c r="A1746" s="142" t="s">
        <v>4927</v>
      </c>
      <c r="B1746" s="143">
        <v>61059</v>
      </c>
      <c r="C1746" s="144" t="s">
        <v>1642</v>
      </c>
      <c r="D1746" s="145" t="s">
        <v>21</v>
      </c>
      <c r="E1746" s="27">
        <v>637.29560000000004</v>
      </c>
      <c r="F1746" s="28"/>
    </row>
    <row r="1747" spans="1:6" x14ac:dyDescent="0.2">
      <c r="A1747" s="142" t="s">
        <v>4927</v>
      </c>
      <c r="B1747" s="143">
        <v>61061</v>
      </c>
      <c r="C1747" s="144" t="s">
        <v>1643</v>
      </c>
      <c r="D1747" s="145" t="s">
        <v>21</v>
      </c>
      <c r="E1747" s="27">
        <v>825.46199999999999</v>
      </c>
      <c r="F1747" s="28"/>
    </row>
    <row r="1748" spans="1:6" x14ac:dyDescent="0.2">
      <c r="A1748" s="142" t="s">
        <v>4927</v>
      </c>
      <c r="B1748" s="143">
        <v>61063</v>
      </c>
      <c r="C1748" s="144" t="s">
        <v>1644</v>
      </c>
      <c r="D1748" s="145" t="s">
        <v>21</v>
      </c>
      <c r="E1748" s="27">
        <v>997.78420000000006</v>
      </c>
      <c r="F1748" s="28"/>
    </row>
    <row r="1749" spans="1:6" x14ac:dyDescent="0.2">
      <c r="A1749" s="142" t="s">
        <v>4927</v>
      </c>
      <c r="B1749" s="143">
        <v>61064</v>
      </c>
      <c r="C1749" s="144" t="s">
        <v>1645</v>
      </c>
      <c r="D1749" s="145" t="s">
        <v>21</v>
      </c>
      <c r="E1749" s="27">
        <v>1112.4117000000001</v>
      </c>
      <c r="F1749" s="28"/>
    </row>
    <row r="1750" spans="1:6" x14ac:dyDescent="0.2">
      <c r="A1750" s="142" t="s">
        <v>4927</v>
      </c>
      <c r="B1750" s="143">
        <v>61066</v>
      </c>
      <c r="C1750" s="144" t="s">
        <v>1646</v>
      </c>
      <c r="D1750" s="145" t="s">
        <v>21</v>
      </c>
      <c r="E1750" s="27">
        <v>1620.4765</v>
      </c>
      <c r="F1750" s="28"/>
    </row>
    <row r="1751" spans="1:6" x14ac:dyDescent="0.2">
      <c r="A1751" s="142" t="s">
        <v>4927</v>
      </c>
      <c r="B1751" s="143">
        <v>61068</v>
      </c>
      <c r="C1751" s="144" t="s">
        <v>1647</v>
      </c>
      <c r="D1751" s="145" t="s">
        <v>21</v>
      </c>
      <c r="E1751" s="27">
        <v>1915.1868999999999</v>
      </c>
      <c r="F1751" s="28"/>
    </row>
    <row r="1752" spans="1:6" x14ac:dyDescent="0.2">
      <c r="A1752" s="142" t="s">
        <v>4927</v>
      </c>
      <c r="B1752" s="143">
        <v>61069</v>
      </c>
      <c r="C1752" s="144" t="s">
        <v>1648</v>
      </c>
      <c r="D1752" s="145" t="s">
        <v>21</v>
      </c>
      <c r="E1752" s="27">
        <v>15.7843</v>
      </c>
      <c r="F1752" s="28"/>
    </row>
    <row r="1753" spans="1:6" x14ac:dyDescent="0.2">
      <c r="A1753" s="142" t="s">
        <v>4927</v>
      </c>
      <c r="B1753" s="143">
        <v>61070</v>
      </c>
      <c r="C1753" s="144" t="s">
        <v>1649</v>
      </c>
      <c r="D1753" s="145" t="s">
        <v>21</v>
      </c>
      <c r="E1753" s="27">
        <v>21.581299999999999</v>
      </c>
      <c r="F1753" s="28"/>
    </row>
    <row r="1754" spans="1:6" x14ac:dyDescent="0.2">
      <c r="A1754" s="142" t="s">
        <v>4927</v>
      </c>
      <c r="B1754" s="143">
        <v>61071</v>
      </c>
      <c r="C1754" s="144" t="s">
        <v>1650</v>
      </c>
      <c r="D1754" s="145" t="s">
        <v>21</v>
      </c>
      <c r="E1754" s="27">
        <v>21.581299999999999</v>
      </c>
      <c r="F1754" s="28"/>
    </row>
    <row r="1755" spans="1:6" x14ac:dyDescent="0.2">
      <c r="A1755" s="142" t="s">
        <v>4927</v>
      </c>
      <c r="B1755" s="143">
        <v>61072</v>
      </c>
      <c r="C1755" s="144" t="s">
        <v>1651</v>
      </c>
      <c r="D1755" s="145" t="s">
        <v>21</v>
      </c>
      <c r="E1755" s="27">
        <v>38</v>
      </c>
      <c r="F1755" s="28"/>
    </row>
    <row r="1756" spans="1:6" x14ac:dyDescent="0.2">
      <c r="A1756" s="142" t="s">
        <v>4927</v>
      </c>
      <c r="B1756" s="143">
        <v>61073</v>
      </c>
      <c r="C1756" s="144" t="s">
        <v>1652</v>
      </c>
      <c r="D1756" s="145" t="s">
        <v>21</v>
      </c>
      <c r="E1756" s="27">
        <v>68.400000000000006</v>
      </c>
      <c r="F1756" s="28"/>
    </row>
    <row r="1757" spans="1:6" x14ac:dyDescent="0.2">
      <c r="A1757" s="142" t="s">
        <v>4927</v>
      </c>
      <c r="B1757" s="143">
        <v>61074</v>
      </c>
      <c r="C1757" s="144" t="s">
        <v>1653</v>
      </c>
      <c r="D1757" s="145" t="s">
        <v>21</v>
      </c>
      <c r="E1757" s="27">
        <v>40.85</v>
      </c>
      <c r="F1757" s="28"/>
    </row>
    <row r="1758" spans="1:6" x14ac:dyDescent="0.2">
      <c r="A1758" s="142" t="s">
        <v>4927</v>
      </c>
      <c r="B1758" s="143">
        <v>61075</v>
      </c>
      <c r="C1758" s="144" t="s">
        <v>1654</v>
      </c>
      <c r="D1758" s="145" t="s">
        <v>21</v>
      </c>
      <c r="E1758" s="27">
        <v>42.75</v>
      </c>
      <c r="F1758" s="28"/>
    </row>
    <row r="1759" spans="1:6" x14ac:dyDescent="0.2">
      <c r="A1759" s="142" t="s">
        <v>4927</v>
      </c>
      <c r="B1759" s="143">
        <v>61076</v>
      </c>
      <c r="C1759" s="144" t="s">
        <v>1655</v>
      </c>
      <c r="D1759" s="145" t="s">
        <v>21</v>
      </c>
      <c r="E1759" s="27">
        <v>22.841799999999999</v>
      </c>
      <c r="F1759" s="28"/>
    </row>
    <row r="1760" spans="1:6" x14ac:dyDescent="0.2">
      <c r="A1760" s="142" t="s">
        <v>4927</v>
      </c>
      <c r="B1760" s="143">
        <v>61080</v>
      </c>
      <c r="C1760" s="144" t="s">
        <v>1656</v>
      </c>
      <c r="D1760" s="145" t="s">
        <v>21</v>
      </c>
      <c r="E1760" s="27">
        <v>88.158799999999999</v>
      </c>
      <c r="F1760" s="28"/>
    </row>
    <row r="1761" spans="1:6" x14ac:dyDescent="0.2">
      <c r="A1761" s="142" t="s">
        <v>4927</v>
      </c>
      <c r="B1761" s="143">
        <v>61081</v>
      </c>
      <c r="C1761" s="144" t="s">
        <v>1657</v>
      </c>
      <c r="D1761" s="145" t="s">
        <v>21</v>
      </c>
      <c r="E1761" s="27">
        <v>21.682300000000001</v>
      </c>
      <c r="F1761" s="28"/>
    </row>
    <row r="1762" spans="1:6" x14ac:dyDescent="0.2">
      <c r="A1762" s="142" t="s">
        <v>4927</v>
      </c>
      <c r="B1762" s="143">
        <v>61082</v>
      </c>
      <c r="C1762" s="144" t="s">
        <v>1658</v>
      </c>
      <c r="D1762" s="145" t="s">
        <v>21</v>
      </c>
      <c r="E1762" s="27">
        <v>63.913699999999999</v>
      </c>
      <c r="F1762" s="28"/>
    </row>
    <row r="1763" spans="1:6" x14ac:dyDescent="0.2">
      <c r="A1763" s="142" t="s">
        <v>4927</v>
      </c>
      <c r="B1763" s="143">
        <v>61083</v>
      </c>
      <c r="C1763" s="144" t="s">
        <v>1659</v>
      </c>
      <c r="D1763" s="145" t="s">
        <v>21</v>
      </c>
      <c r="E1763" s="27">
        <v>89.124600000000001</v>
      </c>
      <c r="F1763" s="28"/>
    </row>
    <row r="1764" spans="1:6" x14ac:dyDescent="0.2">
      <c r="A1764" s="142" t="s">
        <v>4927</v>
      </c>
      <c r="B1764" s="143">
        <v>61084</v>
      </c>
      <c r="C1764" s="144" t="s">
        <v>1660</v>
      </c>
      <c r="D1764" s="145" t="s">
        <v>21</v>
      </c>
      <c r="E1764" s="27">
        <v>27.852499999999999</v>
      </c>
      <c r="F1764" s="28"/>
    </row>
    <row r="1765" spans="1:6" x14ac:dyDescent="0.2">
      <c r="A1765" s="142" t="s">
        <v>4927</v>
      </c>
      <c r="B1765" s="143">
        <v>61100</v>
      </c>
      <c r="C1765" s="144" t="s">
        <v>1661</v>
      </c>
      <c r="D1765" s="145" t="s">
        <v>21</v>
      </c>
      <c r="E1765" s="27">
        <v>560.15049999999997</v>
      </c>
      <c r="F1765" s="28"/>
    </row>
    <row r="1766" spans="1:6" x14ac:dyDescent="0.2">
      <c r="A1766" s="142" t="s">
        <v>4927</v>
      </c>
      <c r="B1766" s="143">
        <v>61101</v>
      </c>
      <c r="C1766" s="144" t="s">
        <v>1662</v>
      </c>
      <c r="D1766" s="145" t="s">
        <v>21</v>
      </c>
      <c r="E1766" s="27">
        <v>594.40049999999997</v>
      </c>
      <c r="F1766" s="28"/>
    </row>
    <row r="1767" spans="1:6" x14ac:dyDescent="0.2">
      <c r="A1767" s="142" t="s">
        <v>4927</v>
      </c>
      <c r="B1767" s="143">
        <v>61102</v>
      </c>
      <c r="C1767" s="144" t="s">
        <v>1663</v>
      </c>
      <c r="D1767" s="145" t="s">
        <v>21</v>
      </c>
      <c r="E1767" s="27">
        <v>560.15049999999997</v>
      </c>
      <c r="F1767" s="28"/>
    </row>
    <row r="1768" spans="1:6" x14ac:dyDescent="0.2">
      <c r="A1768" s="142" t="s">
        <v>4927</v>
      </c>
      <c r="B1768" s="143">
        <v>61103</v>
      </c>
      <c r="C1768" s="144" t="s">
        <v>1664</v>
      </c>
      <c r="D1768" s="145" t="s">
        <v>21</v>
      </c>
      <c r="E1768" s="27">
        <v>1226.0999999999999</v>
      </c>
      <c r="F1768" s="28"/>
    </row>
    <row r="1769" spans="1:6" x14ac:dyDescent="0.2">
      <c r="A1769" s="142" t="s">
        <v>4927</v>
      </c>
      <c r="B1769" s="143">
        <v>65000</v>
      </c>
      <c r="C1769" s="144" t="s">
        <v>1665</v>
      </c>
      <c r="D1769" s="145"/>
      <c r="E1769" s="27" t="s">
        <v>3</v>
      </c>
      <c r="F1769" s="28"/>
    </row>
    <row r="1770" spans="1:6" x14ac:dyDescent="0.2">
      <c r="A1770" s="142" t="s">
        <v>4927</v>
      </c>
      <c r="B1770" s="143">
        <v>65001</v>
      </c>
      <c r="C1770" s="144" t="s">
        <v>1666</v>
      </c>
      <c r="D1770" s="145" t="s">
        <v>21</v>
      </c>
      <c r="E1770" s="27">
        <v>310.48009999999999</v>
      </c>
      <c r="F1770" s="28"/>
    </row>
    <row r="1771" spans="1:6" x14ac:dyDescent="0.2">
      <c r="A1771" s="142" t="s">
        <v>4927</v>
      </c>
      <c r="B1771" s="143">
        <v>65002</v>
      </c>
      <c r="C1771" s="144" t="s">
        <v>1667</v>
      </c>
      <c r="D1771" s="145" t="s">
        <v>21</v>
      </c>
      <c r="E1771" s="27">
        <v>47.4328</v>
      </c>
      <c r="F1771" s="28"/>
    </row>
    <row r="1772" spans="1:6" x14ac:dyDescent="0.2">
      <c r="A1772" s="142" t="s">
        <v>4927</v>
      </c>
      <c r="B1772" s="143">
        <v>65003</v>
      </c>
      <c r="C1772" s="144" t="s">
        <v>1668</v>
      </c>
      <c r="D1772" s="145" t="s">
        <v>21</v>
      </c>
      <c r="E1772" s="27">
        <v>57.1126</v>
      </c>
      <c r="F1772" s="28"/>
    </row>
    <row r="1773" spans="1:6" x14ac:dyDescent="0.2">
      <c r="A1773" s="142" t="s">
        <v>4927</v>
      </c>
      <c r="B1773" s="143">
        <v>65004</v>
      </c>
      <c r="C1773" s="144" t="s">
        <v>1669</v>
      </c>
      <c r="D1773" s="145" t="s">
        <v>21</v>
      </c>
      <c r="E1773" s="27">
        <v>186.78</v>
      </c>
      <c r="F1773" s="28"/>
    </row>
    <row r="1774" spans="1:6" x14ac:dyDescent="0.2">
      <c r="A1774" s="142" t="s">
        <v>4927</v>
      </c>
      <c r="B1774" s="143">
        <v>65005</v>
      </c>
      <c r="C1774" s="144" t="s">
        <v>1670</v>
      </c>
      <c r="D1774" s="145" t="s">
        <v>21</v>
      </c>
      <c r="E1774" s="27">
        <v>191.53120000000001</v>
      </c>
      <c r="F1774" s="28"/>
    </row>
    <row r="1775" spans="1:6" x14ac:dyDescent="0.2">
      <c r="A1775" s="142" t="s">
        <v>4927</v>
      </c>
      <c r="B1775" s="143">
        <v>65007</v>
      </c>
      <c r="C1775" s="144" t="s">
        <v>1671</v>
      </c>
      <c r="D1775" s="145" t="s">
        <v>21</v>
      </c>
      <c r="E1775" s="27">
        <v>239.25700000000001</v>
      </c>
      <c r="F1775" s="28"/>
    </row>
    <row r="1776" spans="1:6" x14ac:dyDescent="0.2">
      <c r="A1776" s="142" t="s">
        <v>4927</v>
      </c>
      <c r="B1776" s="143">
        <v>65010</v>
      </c>
      <c r="C1776" s="144" t="s">
        <v>1672</v>
      </c>
      <c r="D1776" s="145" t="s">
        <v>21</v>
      </c>
      <c r="E1776" s="27">
        <v>14.1221</v>
      </c>
      <c r="F1776" s="28"/>
    </row>
    <row r="1777" spans="1:6" x14ac:dyDescent="0.2">
      <c r="A1777" s="142" t="s">
        <v>4927</v>
      </c>
      <c r="B1777" s="143">
        <v>65031</v>
      </c>
      <c r="C1777" s="144" t="s">
        <v>1673</v>
      </c>
      <c r="D1777" s="145" t="s">
        <v>21</v>
      </c>
      <c r="E1777" s="27">
        <v>7.4702000000000002</v>
      </c>
      <c r="F1777" s="28"/>
    </row>
    <row r="1778" spans="1:6" x14ac:dyDescent="0.2">
      <c r="A1778" s="142" t="s">
        <v>4927</v>
      </c>
      <c r="B1778" s="143">
        <v>65033</v>
      </c>
      <c r="C1778" s="144" t="s">
        <v>1674</v>
      </c>
      <c r="D1778" s="145" t="s">
        <v>21</v>
      </c>
      <c r="E1778" s="27">
        <v>9.7095000000000002</v>
      </c>
      <c r="F1778" s="28"/>
    </row>
    <row r="1779" spans="1:6" x14ac:dyDescent="0.2">
      <c r="A1779" s="142" t="s">
        <v>4927</v>
      </c>
      <c r="B1779" s="143">
        <v>65038</v>
      </c>
      <c r="C1779" s="144" t="s">
        <v>1675</v>
      </c>
      <c r="D1779" s="145" t="s">
        <v>5</v>
      </c>
      <c r="E1779" s="27">
        <v>1.2036</v>
      </c>
      <c r="F1779" s="28"/>
    </row>
    <row r="1780" spans="1:6" x14ac:dyDescent="0.2">
      <c r="A1780" s="142" t="s">
        <v>4927</v>
      </c>
      <c r="B1780" s="143">
        <v>65040</v>
      </c>
      <c r="C1780" s="144" t="s">
        <v>1676</v>
      </c>
      <c r="D1780" s="145" t="s">
        <v>1677</v>
      </c>
      <c r="E1780" s="27">
        <v>900</v>
      </c>
      <c r="F1780" s="28"/>
    </row>
    <row r="1781" spans="1:6" x14ac:dyDescent="0.2">
      <c r="A1781" s="142" t="s">
        <v>4927</v>
      </c>
      <c r="B1781" s="143">
        <v>65041</v>
      </c>
      <c r="C1781" s="144" t="s">
        <v>1678</v>
      </c>
      <c r="D1781" s="145" t="s">
        <v>1679</v>
      </c>
      <c r="E1781" s="27">
        <v>10.65</v>
      </c>
      <c r="F1781" s="28"/>
    </row>
    <row r="1782" spans="1:6" x14ac:dyDescent="0.2">
      <c r="A1782" s="142" t="s">
        <v>4927</v>
      </c>
      <c r="B1782" s="143">
        <v>69600</v>
      </c>
      <c r="C1782" s="144" t="s">
        <v>409</v>
      </c>
      <c r="D1782" s="145"/>
      <c r="E1782" s="27" t="s">
        <v>3</v>
      </c>
      <c r="F1782" s="28"/>
    </row>
    <row r="1783" spans="1:6" x14ac:dyDescent="0.2">
      <c r="A1783" s="142" t="s">
        <v>4927</v>
      </c>
      <c r="B1783" s="143">
        <v>69666</v>
      </c>
      <c r="C1783" s="144" t="s">
        <v>1680</v>
      </c>
      <c r="D1783" s="145" t="s">
        <v>457</v>
      </c>
      <c r="E1783" s="27">
        <v>77.268600000000006</v>
      </c>
      <c r="F1783" s="28"/>
    </row>
    <row r="1784" spans="1:6" x14ac:dyDescent="0.2">
      <c r="A1784" s="142" t="s">
        <v>4927</v>
      </c>
      <c r="B1784" s="143">
        <v>69667</v>
      </c>
      <c r="C1784" s="144" t="s">
        <v>1681</v>
      </c>
      <c r="D1784" s="145" t="s">
        <v>457</v>
      </c>
      <c r="E1784" s="27">
        <v>28.268999999999998</v>
      </c>
      <c r="F1784" s="28"/>
    </row>
    <row r="1785" spans="1:6" x14ac:dyDescent="0.2">
      <c r="A1785" s="142" t="s">
        <v>4927</v>
      </c>
      <c r="B1785" s="143">
        <v>70000</v>
      </c>
      <c r="C1785" s="144" t="s">
        <v>1682</v>
      </c>
      <c r="D1785" s="145"/>
      <c r="E1785" s="27" t="s">
        <v>3</v>
      </c>
      <c r="F1785" s="28"/>
    </row>
    <row r="1786" spans="1:6" x14ac:dyDescent="0.2">
      <c r="A1786" s="142" t="s">
        <v>4927</v>
      </c>
      <c r="B1786" s="143">
        <v>70002</v>
      </c>
      <c r="C1786" s="144" t="s">
        <v>1683</v>
      </c>
      <c r="D1786" s="145" t="s">
        <v>5</v>
      </c>
      <c r="E1786" s="27">
        <v>33.687399999999997</v>
      </c>
      <c r="F1786" s="28"/>
    </row>
    <row r="1787" spans="1:6" x14ac:dyDescent="0.2">
      <c r="A1787" s="142" t="s">
        <v>4927</v>
      </c>
      <c r="B1787" s="143">
        <v>70003</v>
      </c>
      <c r="C1787" s="144" t="s">
        <v>1684</v>
      </c>
      <c r="D1787" s="145" t="s">
        <v>5</v>
      </c>
      <c r="E1787" s="27">
        <v>42.758499999999998</v>
      </c>
      <c r="F1787" s="28"/>
    </row>
    <row r="1788" spans="1:6" x14ac:dyDescent="0.2">
      <c r="A1788" s="142" t="s">
        <v>4927</v>
      </c>
      <c r="B1788" s="143">
        <v>70004</v>
      </c>
      <c r="C1788" s="144" t="s">
        <v>1685</v>
      </c>
      <c r="D1788" s="145" t="s">
        <v>5</v>
      </c>
      <c r="E1788" s="27">
        <v>58.678800000000003</v>
      </c>
      <c r="F1788" s="28"/>
    </row>
    <row r="1789" spans="1:6" x14ac:dyDescent="0.2">
      <c r="A1789" s="142" t="s">
        <v>4927</v>
      </c>
      <c r="B1789" s="143">
        <v>70005</v>
      </c>
      <c r="C1789" s="144" t="s">
        <v>1686</v>
      </c>
      <c r="D1789" s="145" t="s">
        <v>5</v>
      </c>
      <c r="E1789" s="27">
        <v>72.647199999999998</v>
      </c>
      <c r="F1789" s="28"/>
    </row>
    <row r="1790" spans="1:6" x14ac:dyDescent="0.2">
      <c r="A1790" s="142" t="s">
        <v>4927</v>
      </c>
      <c r="B1790" s="143">
        <v>70020</v>
      </c>
      <c r="C1790" s="144" t="s">
        <v>1687</v>
      </c>
      <c r="D1790" s="145" t="s">
        <v>5</v>
      </c>
      <c r="E1790" s="27">
        <v>148.02199999999999</v>
      </c>
      <c r="F1790" s="28"/>
    </row>
    <row r="1791" spans="1:6" x14ac:dyDescent="0.2">
      <c r="A1791" s="142" t="s">
        <v>4927</v>
      </c>
      <c r="B1791" s="143">
        <v>70023</v>
      </c>
      <c r="C1791" s="144" t="s">
        <v>1688</v>
      </c>
      <c r="D1791" s="145" t="s">
        <v>5</v>
      </c>
      <c r="E1791" s="27">
        <v>430.8383</v>
      </c>
      <c r="F1791" s="28"/>
    </row>
    <row r="1792" spans="1:6" x14ac:dyDescent="0.2">
      <c r="A1792" s="142" t="s">
        <v>4927</v>
      </c>
      <c r="B1792" s="143">
        <v>70025</v>
      </c>
      <c r="C1792" s="144" t="s">
        <v>1689</v>
      </c>
      <c r="D1792" s="145" t="s">
        <v>5</v>
      </c>
      <c r="E1792" s="27">
        <v>107.4945</v>
      </c>
      <c r="F1792" s="28"/>
    </row>
    <row r="1793" spans="1:6" x14ac:dyDescent="0.2">
      <c r="A1793" s="142" t="s">
        <v>4927</v>
      </c>
      <c r="B1793" s="143">
        <v>70026</v>
      </c>
      <c r="C1793" s="144" t="s">
        <v>1690</v>
      </c>
      <c r="D1793" s="145" t="s">
        <v>5</v>
      </c>
      <c r="E1793" s="27">
        <v>193.05500000000001</v>
      </c>
      <c r="F1793" s="28"/>
    </row>
    <row r="1794" spans="1:6" x14ac:dyDescent="0.2">
      <c r="A1794" s="142" t="s">
        <v>4927</v>
      </c>
      <c r="B1794" s="143">
        <v>70027</v>
      </c>
      <c r="C1794" s="144" t="s">
        <v>1691</v>
      </c>
      <c r="D1794" s="145" t="s">
        <v>5</v>
      </c>
      <c r="E1794" s="27">
        <v>182.32329999999999</v>
      </c>
      <c r="F1794" s="28"/>
    </row>
    <row r="1795" spans="1:6" x14ac:dyDescent="0.2">
      <c r="A1795" s="142" t="s">
        <v>4927</v>
      </c>
      <c r="B1795" s="143">
        <v>70028</v>
      </c>
      <c r="C1795" s="144" t="s">
        <v>1692</v>
      </c>
      <c r="D1795" s="145" t="s">
        <v>5</v>
      </c>
      <c r="E1795" s="27">
        <v>202.73</v>
      </c>
      <c r="F1795" s="28"/>
    </row>
    <row r="1796" spans="1:6" x14ac:dyDescent="0.2">
      <c r="A1796" s="142" t="s">
        <v>4927</v>
      </c>
      <c r="B1796" s="143">
        <v>70029</v>
      </c>
      <c r="C1796" s="144" t="s">
        <v>1693</v>
      </c>
      <c r="D1796" s="145" t="s">
        <v>5</v>
      </c>
      <c r="E1796" s="27">
        <v>259.65789999999998</v>
      </c>
      <c r="F1796" s="28"/>
    </row>
    <row r="1797" spans="1:6" x14ac:dyDescent="0.2">
      <c r="A1797" s="142" t="s">
        <v>4927</v>
      </c>
      <c r="B1797" s="143">
        <v>70030</v>
      </c>
      <c r="C1797" s="144" t="s">
        <v>1694</v>
      </c>
      <c r="D1797" s="145" t="s">
        <v>5</v>
      </c>
      <c r="E1797" s="27">
        <v>273.54000000000002</v>
      </c>
      <c r="F1797" s="28"/>
    </row>
    <row r="1798" spans="1:6" x14ac:dyDescent="0.2">
      <c r="A1798" s="142" t="s">
        <v>4927</v>
      </c>
      <c r="B1798" s="143">
        <v>70031</v>
      </c>
      <c r="C1798" s="144" t="s">
        <v>1695</v>
      </c>
      <c r="D1798" s="145" t="s">
        <v>5</v>
      </c>
      <c r="E1798" s="27">
        <v>407.43669999999997</v>
      </c>
      <c r="F1798" s="28"/>
    </row>
    <row r="1799" spans="1:6" x14ac:dyDescent="0.2">
      <c r="A1799" s="142" t="s">
        <v>4927</v>
      </c>
      <c r="B1799" s="143">
        <v>70032</v>
      </c>
      <c r="C1799" s="144" t="s">
        <v>1696</v>
      </c>
      <c r="D1799" s="145" t="s">
        <v>5</v>
      </c>
      <c r="E1799" s="27">
        <v>588.27970000000005</v>
      </c>
      <c r="F1799" s="28"/>
    </row>
    <row r="1800" spans="1:6" x14ac:dyDescent="0.2">
      <c r="A1800" s="142" t="s">
        <v>4927</v>
      </c>
      <c r="B1800" s="143">
        <v>70035</v>
      </c>
      <c r="C1800" s="144" t="s">
        <v>1697</v>
      </c>
      <c r="D1800" s="145" t="s">
        <v>5</v>
      </c>
      <c r="E1800" s="27">
        <v>331.74</v>
      </c>
      <c r="F1800" s="28"/>
    </row>
    <row r="1801" spans="1:6" x14ac:dyDescent="0.2">
      <c r="A1801" s="142" t="s">
        <v>4927</v>
      </c>
      <c r="B1801" s="143">
        <v>70036</v>
      </c>
      <c r="C1801" s="144" t="s">
        <v>1698</v>
      </c>
      <c r="D1801" s="145" t="s">
        <v>5</v>
      </c>
      <c r="E1801" s="27">
        <v>247.33</v>
      </c>
      <c r="F1801" s="28"/>
    </row>
    <row r="1802" spans="1:6" x14ac:dyDescent="0.2">
      <c r="A1802" s="142" t="s">
        <v>4927</v>
      </c>
      <c r="B1802" s="143">
        <v>70037</v>
      </c>
      <c r="C1802" s="144" t="s">
        <v>1699</v>
      </c>
      <c r="D1802" s="145" t="s">
        <v>5</v>
      </c>
      <c r="E1802" s="27">
        <v>340.44499999999999</v>
      </c>
      <c r="F1802" s="28"/>
    </row>
    <row r="1803" spans="1:6" x14ac:dyDescent="0.2">
      <c r="A1803" s="142" t="s">
        <v>4927</v>
      </c>
      <c r="B1803" s="143">
        <v>70038</v>
      </c>
      <c r="C1803" s="144" t="s">
        <v>1700</v>
      </c>
      <c r="D1803" s="145" t="s">
        <v>5</v>
      </c>
      <c r="E1803" s="27">
        <v>479.22980000000001</v>
      </c>
      <c r="F1803" s="28"/>
    </row>
    <row r="1804" spans="1:6" x14ac:dyDescent="0.2">
      <c r="A1804" s="142" t="s">
        <v>4927</v>
      </c>
      <c r="B1804" s="143">
        <v>70039</v>
      </c>
      <c r="C1804" s="144" t="s">
        <v>1701</v>
      </c>
      <c r="D1804" s="145" t="s">
        <v>5</v>
      </c>
      <c r="E1804" s="27">
        <v>717.29269999999997</v>
      </c>
      <c r="F1804" s="28"/>
    </row>
    <row r="1805" spans="1:6" x14ac:dyDescent="0.2">
      <c r="A1805" s="142" t="s">
        <v>4927</v>
      </c>
      <c r="B1805" s="143">
        <v>70040</v>
      </c>
      <c r="C1805" s="144" t="s">
        <v>1702</v>
      </c>
      <c r="D1805" s="145" t="s">
        <v>5</v>
      </c>
      <c r="E1805" s="27">
        <v>242.03299999999999</v>
      </c>
      <c r="F1805" s="28"/>
    </row>
    <row r="1806" spans="1:6" x14ac:dyDescent="0.2">
      <c r="A1806" s="142" t="s">
        <v>4927</v>
      </c>
      <c r="B1806" s="143">
        <v>70041</v>
      </c>
      <c r="C1806" s="144" t="s">
        <v>1703</v>
      </c>
      <c r="D1806" s="145" t="s">
        <v>5</v>
      </c>
      <c r="E1806" s="27">
        <v>143.94800000000001</v>
      </c>
      <c r="F1806" s="28"/>
    </row>
    <row r="1807" spans="1:6" x14ac:dyDescent="0.2">
      <c r="A1807" s="142" t="s">
        <v>4927</v>
      </c>
      <c r="B1807" s="143">
        <v>70042</v>
      </c>
      <c r="C1807" s="144" t="s">
        <v>1704</v>
      </c>
      <c r="D1807" s="145" t="s">
        <v>5</v>
      </c>
      <c r="E1807" s="27">
        <v>323.5</v>
      </c>
      <c r="F1807" s="28"/>
    </row>
    <row r="1808" spans="1:6" x14ac:dyDescent="0.2">
      <c r="A1808" s="142" t="s">
        <v>4927</v>
      </c>
      <c r="B1808" s="143">
        <v>70400</v>
      </c>
      <c r="C1808" s="144" t="s">
        <v>1705</v>
      </c>
      <c r="D1808" s="145"/>
      <c r="E1808" s="27" t="s">
        <v>3</v>
      </c>
      <c r="F1808" s="28"/>
    </row>
    <row r="1809" spans="1:6" x14ac:dyDescent="0.2">
      <c r="A1809" s="142" t="s">
        <v>4927</v>
      </c>
      <c r="B1809" s="143">
        <v>70403</v>
      </c>
      <c r="C1809" s="144" t="s">
        <v>1706</v>
      </c>
      <c r="D1809" s="145" t="s">
        <v>5</v>
      </c>
      <c r="E1809" s="27">
        <v>16.741499999999998</v>
      </c>
      <c r="F1809" s="28"/>
    </row>
    <row r="1810" spans="1:6" x14ac:dyDescent="0.2">
      <c r="A1810" s="142" t="s">
        <v>4927</v>
      </c>
      <c r="B1810" s="143">
        <v>70405</v>
      </c>
      <c r="C1810" s="144" t="s">
        <v>1707</v>
      </c>
      <c r="D1810" s="145" t="s">
        <v>5</v>
      </c>
      <c r="E1810" s="27">
        <v>24.7578</v>
      </c>
      <c r="F1810" s="28"/>
    </row>
    <row r="1811" spans="1:6" x14ac:dyDescent="0.2">
      <c r="A1811" s="142" t="s">
        <v>4927</v>
      </c>
      <c r="B1811" s="143">
        <v>70407</v>
      </c>
      <c r="C1811" s="144" t="s">
        <v>1708</v>
      </c>
      <c r="D1811" s="145" t="s">
        <v>5</v>
      </c>
      <c r="E1811" s="27">
        <v>44.5334</v>
      </c>
      <c r="F1811" s="28"/>
    </row>
    <row r="1812" spans="1:6" x14ac:dyDescent="0.2">
      <c r="A1812" s="142" t="s">
        <v>4927</v>
      </c>
      <c r="B1812" s="143">
        <v>70408</v>
      </c>
      <c r="C1812" s="144" t="s">
        <v>1709</v>
      </c>
      <c r="D1812" s="145" t="s">
        <v>5</v>
      </c>
      <c r="E1812" s="27">
        <v>56.153500000000001</v>
      </c>
      <c r="F1812" s="28"/>
    </row>
    <row r="1813" spans="1:6" x14ac:dyDescent="0.2">
      <c r="A1813" s="142" t="s">
        <v>4927</v>
      </c>
      <c r="B1813" s="143">
        <v>70410</v>
      </c>
      <c r="C1813" s="144" t="s">
        <v>1710</v>
      </c>
      <c r="D1813" s="145" t="s">
        <v>5</v>
      </c>
      <c r="E1813" s="27">
        <v>81.090999999999994</v>
      </c>
      <c r="F1813" s="28"/>
    </row>
    <row r="1814" spans="1:6" x14ac:dyDescent="0.2">
      <c r="A1814" s="142" t="s">
        <v>4927</v>
      </c>
      <c r="B1814" s="143">
        <v>70413</v>
      </c>
      <c r="C1814" s="144" t="s">
        <v>1711</v>
      </c>
      <c r="D1814" s="145" t="s">
        <v>5</v>
      </c>
      <c r="E1814" s="27">
        <v>130.2303</v>
      </c>
      <c r="F1814" s="28"/>
    </row>
    <row r="1815" spans="1:6" x14ac:dyDescent="0.2">
      <c r="A1815" s="142" t="s">
        <v>4927</v>
      </c>
      <c r="B1815" s="143">
        <v>70800</v>
      </c>
      <c r="C1815" s="144" t="s">
        <v>1712</v>
      </c>
      <c r="D1815" s="145"/>
      <c r="E1815" s="27" t="s">
        <v>3</v>
      </c>
      <c r="F1815" s="28"/>
    </row>
    <row r="1816" spans="1:6" x14ac:dyDescent="0.2">
      <c r="A1816" s="142" t="s">
        <v>4927</v>
      </c>
      <c r="B1816" s="143">
        <v>70802</v>
      </c>
      <c r="C1816" s="144" t="s">
        <v>1713</v>
      </c>
      <c r="D1816" s="145" t="s">
        <v>21</v>
      </c>
      <c r="E1816" s="27">
        <v>3.2101000000000002</v>
      </c>
      <c r="F1816" s="28"/>
    </row>
    <row r="1817" spans="1:6" x14ac:dyDescent="0.2">
      <c r="A1817" s="142" t="s">
        <v>4927</v>
      </c>
      <c r="B1817" s="143">
        <v>70803</v>
      </c>
      <c r="C1817" s="144" t="s">
        <v>1714</v>
      </c>
      <c r="D1817" s="145" t="s">
        <v>21</v>
      </c>
      <c r="E1817" s="27">
        <v>4.2643000000000004</v>
      </c>
      <c r="F1817" s="28"/>
    </row>
    <row r="1818" spans="1:6" x14ac:dyDescent="0.2">
      <c r="A1818" s="142" t="s">
        <v>4927</v>
      </c>
      <c r="B1818" s="143">
        <v>70806</v>
      </c>
      <c r="C1818" s="144" t="s">
        <v>1715</v>
      </c>
      <c r="D1818" s="145" t="s">
        <v>21</v>
      </c>
      <c r="E1818" s="27">
        <v>10.055300000000001</v>
      </c>
      <c r="F1818" s="28"/>
    </row>
    <row r="1819" spans="1:6" x14ac:dyDescent="0.2">
      <c r="A1819" s="142" t="s">
        <v>4927</v>
      </c>
      <c r="B1819" s="143">
        <v>70822</v>
      </c>
      <c r="C1819" s="144" t="s">
        <v>1716</v>
      </c>
      <c r="D1819" s="145" t="s">
        <v>5</v>
      </c>
      <c r="E1819" s="27">
        <v>9.6629000000000005</v>
      </c>
      <c r="F1819" s="28"/>
    </row>
    <row r="1820" spans="1:6" x14ac:dyDescent="0.2">
      <c r="A1820" s="142" t="s">
        <v>4927</v>
      </c>
      <c r="B1820" s="143">
        <v>70823</v>
      </c>
      <c r="C1820" s="144" t="s">
        <v>1717</v>
      </c>
      <c r="D1820" s="145" t="s">
        <v>5</v>
      </c>
      <c r="E1820" s="27">
        <v>13.9648</v>
      </c>
      <c r="F1820" s="28"/>
    </row>
    <row r="1821" spans="1:6" x14ac:dyDescent="0.2">
      <c r="A1821" s="142" t="s">
        <v>4927</v>
      </c>
      <c r="B1821" s="143">
        <v>70824</v>
      </c>
      <c r="C1821" s="144" t="s">
        <v>1718</v>
      </c>
      <c r="D1821" s="145" t="s">
        <v>5</v>
      </c>
      <c r="E1821" s="27">
        <v>17.954899999999999</v>
      </c>
      <c r="F1821" s="28"/>
    </row>
    <row r="1822" spans="1:6" x14ac:dyDescent="0.2">
      <c r="A1822" s="142" t="s">
        <v>4927</v>
      </c>
      <c r="B1822" s="143">
        <v>70825</v>
      </c>
      <c r="C1822" s="144" t="s">
        <v>1719</v>
      </c>
      <c r="D1822" s="145" t="s">
        <v>5</v>
      </c>
      <c r="E1822" s="27">
        <v>22.7303</v>
      </c>
      <c r="F1822" s="28"/>
    </row>
    <row r="1823" spans="1:6" x14ac:dyDescent="0.2">
      <c r="A1823" s="142" t="s">
        <v>4927</v>
      </c>
      <c r="B1823" s="143">
        <v>70826</v>
      </c>
      <c r="C1823" s="144" t="s">
        <v>1720</v>
      </c>
      <c r="D1823" s="145" t="s">
        <v>5</v>
      </c>
      <c r="E1823" s="27">
        <v>29.172599999999999</v>
      </c>
      <c r="F1823" s="28"/>
    </row>
    <row r="1824" spans="1:6" x14ac:dyDescent="0.2">
      <c r="A1824" s="142" t="s">
        <v>4927</v>
      </c>
      <c r="B1824" s="143">
        <v>70827</v>
      </c>
      <c r="C1824" s="144" t="s">
        <v>1721</v>
      </c>
      <c r="D1824" s="145" t="s">
        <v>5</v>
      </c>
      <c r="E1824" s="27">
        <v>40.661999999999999</v>
      </c>
      <c r="F1824" s="28"/>
    </row>
    <row r="1825" spans="1:6" x14ac:dyDescent="0.2">
      <c r="A1825" s="142" t="s">
        <v>4927</v>
      </c>
      <c r="B1825" s="143">
        <v>70828</v>
      </c>
      <c r="C1825" s="144" t="s">
        <v>1722</v>
      </c>
      <c r="D1825" s="145" t="s">
        <v>5</v>
      </c>
      <c r="E1825" s="27">
        <v>48.506300000000003</v>
      </c>
      <c r="F1825" s="28"/>
    </row>
    <row r="1826" spans="1:6" x14ac:dyDescent="0.2">
      <c r="A1826" s="142" t="s">
        <v>4927</v>
      </c>
      <c r="B1826" s="143">
        <v>70830</v>
      </c>
      <c r="C1826" s="144" t="s">
        <v>1723</v>
      </c>
      <c r="D1826" s="145" t="s">
        <v>5</v>
      </c>
      <c r="E1826" s="27">
        <v>69.943899999999999</v>
      </c>
      <c r="F1826" s="28"/>
    </row>
    <row r="1827" spans="1:6" x14ac:dyDescent="0.2">
      <c r="A1827" s="142" t="s">
        <v>4927</v>
      </c>
      <c r="B1827" s="143">
        <v>71200</v>
      </c>
      <c r="C1827" s="144" t="s">
        <v>1724</v>
      </c>
      <c r="D1827" s="145"/>
      <c r="E1827" s="27" t="s">
        <v>3</v>
      </c>
      <c r="F1827" s="28"/>
    </row>
    <row r="1828" spans="1:6" x14ac:dyDescent="0.2">
      <c r="A1828" s="142" t="s">
        <v>4927</v>
      </c>
      <c r="B1828" s="143">
        <v>71201</v>
      </c>
      <c r="C1828" s="144" t="s">
        <v>1725</v>
      </c>
      <c r="D1828" s="145" t="s">
        <v>21</v>
      </c>
      <c r="E1828" s="27">
        <v>8.7371999999999996</v>
      </c>
      <c r="F1828" s="28"/>
    </row>
    <row r="1829" spans="1:6" x14ac:dyDescent="0.2">
      <c r="A1829" s="142" t="s">
        <v>4927</v>
      </c>
      <c r="B1829" s="143">
        <v>71202</v>
      </c>
      <c r="C1829" s="144" t="s">
        <v>1726</v>
      </c>
      <c r="D1829" s="145" t="s">
        <v>21</v>
      </c>
      <c r="E1829" s="27">
        <v>10.821300000000001</v>
      </c>
      <c r="F1829" s="28"/>
    </row>
    <row r="1830" spans="1:6" x14ac:dyDescent="0.2">
      <c r="A1830" s="142" t="s">
        <v>4927</v>
      </c>
      <c r="B1830" s="143">
        <v>71203</v>
      </c>
      <c r="C1830" s="144" t="s">
        <v>1727</v>
      </c>
      <c r="D1830" s="145" t="s">
        <v>21</v>
      </c>
      <c r="E1830" s="27">
        <v>12.095700000000001</v>
      </c>
      <c r="F1830" s="28"/>
    </row>
    <row r="1831" spans="1:6" x14ac:dyDescent="0.2">
      <c r="A1831" s="142" t="s">
        <v>4927</v>
      </c>
      <c r="B1831" s="143">
        <v>71204</v>
      </c>
      <c r="C1831" s="144" t="s">
        <v>1728</v>
      </c>
      <c r="D1831" s="145" t="s">
        <v>21</v>
      </c>
      <c r="E1831" s="27">
        <v>22.617899999999999</v>
      </c>
      <c r="F1831" s="28"/>
    </row>
    <row r="1832" spans="1:6" x14ac:dyDescent="0.2">
      <c r="A1832" s="142" t="s">
        <v>4927</v>
      </c>
      <c r="B1832" s="143">
        <v>71221</v>
      </c>
      <c r="C1832" s="144" t="s">
        <v>1729</v>
      </c>
      <c r="D1832" s="145" t="s">
        <v>21</v>
      </c>
      <c r="E1832" s="27">
        <v>93.715199999999996</v>
      </c>
      <c r="F1832" s="28"/>
    </row>
    <row r="1833" spans="1:6" x14ac:dyDescent="0.2">
      <c r="A1833" s="142" t="s">
        <v>4927</v>
      </c>
      <c r="B1833" s="143">
        <v>71222</v>
      </c>
      <c r="C1833" s="144" t="s">
        <v>1730</v>
      </c>
      <c r="D1833" s="145" t="s">
        <v>21</v>
      </c>
      <c r="E1833" s="27">
        <v>98.090800000000002</v>
      </c>
      <c r="F1833" s="28"/>
    </row>
    <row r="1834" spans="1:6" x14ac:dyDescent="0.2">
      <c r="A1834" s="142" t="s">
        <v>4927</v>
      </c>
      <c r="B1834" s="143">
        <v>71223</v>
      </c>
      <c r="C1834" s="144" t="s">
        <v>1731</v>
      </c>
      <c r="D1834" s="145" t="s">
        <v>21</v>
      </c>
      <c r="E1834" s="27">
        <v>107.96599999999999</v>
      </c>
      <c r="F1834" s="28"/>
    </row>
    <row r="1835" spans="1:6" x14ac:dyDescent="0.2">
      <c r="A1835" s="142" t="s">
        <v>4927</v>
      </c>
      <c r="B1835" s="143">
        <v>71224</v>
      </c>
      <c r="C1835" s="144" t="s">
        <v>1732</v>
      </c>
      <c r="D1835" s="145" t="s">
        <v>21</v>
      </c>
      <c r="E1835" s="27">
        <v>273.04689999999999</v>
      </c>
      <c r="F1835" s="28"/>
    </row>
    <row r="1836" spans="1:6" x14ac:dyDescent="0.2">
      <c r="A1836" s="142" t="s">
        <v>4927</v>
      </c>
      <c r="B1836" s="143">
        <v>71231</v>
      </c>
      <c r="C1836" s="144" t="s">
        <v>1733</v>
      </c>
      <c r="D1836" s="145" t="s">
        <v>5</v>
      </c>
      <c r="E1836" s="27">
        <v>86.805400000000006</v>
      </c>
      <c r="F1836" s="28"/>
    </row>
    <row r="1837" spans="1:6" x14ac:dyDescent="0.2">
      <c r="A1837" s="142" t="s">
        <v>4927</v>
      </c>
      <c r="B1837" s="143">
        <v>71232</v>
      </c>
      <c r="C1837" s="144" t="s">
        <v>1734</v>
      </c>
      <c r="D1837" s="145" t="s">
        <v>5</v>
      </c>
      <c r="E1837" s="27">
        <v>119.2067</v>
      </c>
      <c r="F1837" s="28"/>
    </row>
    <row r="1838" spans="1:6" x14ac:dyDescent="0.2">
      <c r="A1838" s="142" t="s">
        <v>4927</v>
      </c>
      <c r="B1838" s="143">
        <v>71233</v>
      </c>
      <c r="C1838" s="144" t="s">
        <v>1735</v>
      </c>
      <c r="D1838" s="145" t="s">
        <v>5</v>
      </c>
      <c r="E1838" s="27">
        <v>141.42920000000001</v>
      </c>
      <c r="F1838" s="28"/>
    </row>
    <row r="1839" spans="1:6" x14ac:dyDescent="0.2">
      <c r="A1839" s="142" t="s">
        <v>4927</v>
      </c>
      <c r="B1839" s="143">
        <v>71234</v>
      </c>
      <c r="C1839" s="144" t="s">
        <v>1736</v>
      </c>
      <c r="D1839" s="145" t="s">
        <v>5</v>
      </c>
      <c r="E1839" s="27">
        <v>205.3048</v>
      </c>
      <c r="F1839" s="28"/>
    </row>
    <row r="1840" spans="1:6" x14ac:dyDescent="0.2">
      <c r="A1840" s="142" t="s">
        <v>4927</v>
      </c>
      <c r="B1840" s="143">
        <v>72000</v>
      </c>
      <c r="C1840" s="144" t="s">
        <v>1737</v>
      </c>
      <c r="D1840" s="145"/>
      <c r="E1840" s="27" t="s">
        <v>3</v>
      </c>
      <c r="F1840" s="28"/>
    </row>
    <row r="1841" spans="1:6" x14ac:dyDescent="0.2">
      <c r="A1841" s="142" t="s">
        <v>4927</v>
      </c>
      <c r="B1841" s="143">
        <v>72008</v>
      </c>
      <c r="C1841" s="144" t="s">
        <v>1738</v>
      </c>
      <c r="D1841" s="145" t="s">
        <v>21</v>
      </c>
      <c r="E1841" s="27">
        <v>62.334000000000003</v>
      </c>
      <c r="F1841" s="28"/>
    </row>
    <row r="1842" spans="1:6" x14ac:dyDescent="0.2">
      <c r="A1842" s="142" t="s">
        <v>4927</v>
      </c>
      <c r="B1842" s="143">
        <v>72009</v>
      </c>
      <c r="C1842" s="144" t="s">
        <v>1739</v>
      </c>
      <c r="D1842" s="145" t="s">
        <v>5</v>
      </c>
      <c r="E1842" s="27">
        <v>16.010300000000001</v>
      </c>
      <c r="F1842" s="28"/>
    </row>
    <row r="1843" spans="1:6" x14ac:dyDescent="0.2">
      <c r="A1843" s="142" t="s">
        <v>4927</v>
      </c>
      <c r="B1843" s="143">
        <v>72010</v>
      </c>
      <c r="C1843" s="144" t="s">
        <v>1740</v>
      </c>
      <c r="D1843" s="145" t="s">
        <v>5</v>
      </c>
      <c r="E1843" s="27">
        <v>10.1358</v>
      </c>
      <c r="F1843" s="28"/>
    </row>
    <row r="1844" spans="1:6" x14ac:dyDescent="0.2">
      <c r="A1844" s="142" t="s">
        <v>4927</v>
      </c>
      <c r="B1844" s="143">
        <v>72011</v>
      </c>
      <c r="C1844" s="144" t="s">
        <v>1741</v>
      </c>
      <c r="D1844" s="145" t="s">
        <v>5</v>
      </c>
      <c r="E1844" s="27">
        <v>9.5824999999999996</v>
      </c>
      <c r="F1844" s="28"/>
    </row>
    <row r="1845" spans="1:6" x14ac:dyDescent="0.2">
      <c r="A1845" s="142" t="s">
        <v>4927</v>
      </c>
      <c r="B1845" s="143">
        <v>72020</v>
      </c>
      <c r="C1845" s="144" t="s">
        <v>1742</v>
      </c>
      <c r="D1845" s="145" t="s">
        <v>21</v>
      </c>
      <c r="E1845" s="27">
        <v>8.1672999999999991</v>
      </c>
      <c r="F1845" s="28"/>
    </row>
    <row r="1846" spans="1:6" x14ac:dyDescent="0.2">
      <c r="A1846" s="142" t="s">
        <v>4927</v>
      </c>
      <c r="B1846" s="143">
        <v>72400</v>
      </c>
      <c r="C1846" s="144" t="s">
        <v>1743</v>
      </c>
      <c r="D1846" s="145"/>
      <c r="E1846" s="27" t="s">
        <v>3</v>
      </c>
      <c r="F1846" s="28"/>
    </row>
    <row r="1847" spans="1:6" x14ac:dyDescent="0.2">
      <c r="A1847" s="142" t="s">
        <v>4927</v>
      </c>
      <c r="B1847" s="143">
        <v>72401</v>
      </c>
      <c r="C1847" s="144" t="s">
        <v>1744</v>
      </c>
      <c r="D1847" s="145" t="s">
        <v>21</v>
      </c>
      <c r="E1847" s="27">
        <v>0.73460000000000003</v>
      </c>
      <c r="F1847" s="28"/>
    </row>
    <row r="1848" spans="1:6" x14ac:dyDescent="0.2">
      <c r="A1848" s="142" t="s">
        <v>4927</v>
      </c>
      <c r="B1848" s="143">
        <v>72402</v>
      </c>
      <c r="C1848" s="144" t="s">
        <v>1745</v>
      </c>
      <c r="D1848" s="145" t="s">
        <v>21</v>
      </c>
      <c r="E1848" s="27">
        <v>0.78769999999999996</v>
      </c>
      <c r="F1848" s="28"/>
    </row>
    <row r="1849" spans="1:6" x14ac:dyDescent="0.2">
      <c r="A1849" s="142" t="s">
        <v>4927</v>
      </c>
      <c r="B1849" s="143">
        <v>72403</v>
      </c>
      <c r="C1849" s="144" t="s">
        <v>1746</v>
      </c>
      <c r="D1849" s="145" t="s">
        <v>21</v>
      </c>
      <c r="E1849" s="27">
        <v>1.1626000000000001</v>
      </c>
      <c r="F1849" s="28"/>
    </row>
    <row r="1850" spans="1:6" x14ac:dyDescent="0.2">
      <c r="A1850" s="142" t="s">
        <v>4927</v>
      </c>
      <c r="B1850" s="143">
        <v>72404</v>
      </c>
      <c r="C1850" s="144" t="s">
        <v>1747</v>
      </c>
      <c r="D1850" s="145" t="s">
        <v>21</v>
      </c>
      <c r="E1850" s="27">
        <v>1.425</v>
      </c>
      <c r="F1850" s="28"/>
    </row>
    <row r="1851" spans="1:6" x14ac:dyDescent="0.2">
      <c r="A1851" s="142" t="s">
        <v>4927</v>
      </c>
      <c r="B1851" s="143">
        <v>72405</v>
      </c>
      <c r="C1851" s="144" t="s">
        <v>1748</v>
      </c>
      <c r="D1851" s="145" t="s">
        <v>21</v>
      </c>
      <c r="E1851" s="27">
        <v>4.5952999999999999</v>
      </c>
      <c r="F1851" s="28"/>
    </row>
    <row r="1852" spans="1:6" x14ac:dyDescent="0.2">
      <c r="A1852" s="142" t="s">
        <v>4927</v>
      </c>
      <c r="B1852" s="143">
        <v>72406</v>
      </c>
      <c r="C1852" s="144" t="s">
        <v>1749</v>
      </c>
      <c r="D1852" s="145" t="s">
        <v>21</v>
      </c>
      <c r="E1852" s="27">
        <v>3.0649999999999999</v>
      </c>
      <c r="F1852" s="28"/>
    </row>
    <row r="1853" spans="1:6" x14ac:dyDescent="0.2">
      <c r="A1853" s="142" t="s">
        <v>4927</v>
      </c>
      <c r="B1853" s="143">
        <v>72411</v>
      </c>
      <c r="C1853" s="144" t="s">
        <v>1750</v>
      </c>
      <c r="D1853" s="145" t="s">
        <v>5</v>
      </c>
      <c r="E1853" s="27">
        <v>1.9872000000000001</v>
      </c>
      <c r="F1853" s="28"/>
    </row>
    <row r="1854" spans="1:6" x14ac:dyDescent="0.2">
      <c r="A1854" s="142" t="s">
        <v>4927</v>
      </c>
      <c r="B1854" s="143">
        <v>72412</v>
      </c>
      <c r="C1854" s="144" t="s">
        <v>1751</v>
      </c>
      <c r="D1854" s="145" t="s">
        <v>5</v>
      </c>
      <c r="E1854" s="27">
        <v>4.0984999999999996</v>
      </c>
      <c r="F1854" s="28"/>
    </row>
    <row r="1855" spans="1:6" x14ac:dyDescent="0.2">
      <c r="A1855" s="142" t="s">
        <v>4927</v>
      </c>
      <c r="B1855" s="143">
        <v>72413</v>
      </c>
      <c r="C1855" s="144" t="s">
        <v>1752</v>
      </c>
      <c r="D1855" s="145" t="s">
        <v>5</v>
      </c>
      <c r="E1855" s="27">
        <v>6.0286999999999997</v>
      </c>
      <c r="F1855" s="28"/>
    </row>
    <row r="1856" spans="1:6" x14ac:dyDescent="0.2">
      <c r="A1856" s="142" t="s">
        <v>4927</v>
      </c>
      <c r="B1856" s="143">
        <v>72414</v>
      </c>
      <c r="C1856" s="144" t="s">
        <v>1753</v>
      </c>
      <c r="D1856" s="145" t="s">
        <v>5</v>
      </c>
      <c r="E1856" s="27">
        <v>7.2941000000000003</v>
      </c>
      <c r="F1856" s="28"/>
    </row>
    <row r="1857" spans="1:6" x14ac:dyDescent="0.2">
      <c r="A1857" s="142" t="s">
        <v>4927</v>
      </c>
      <c r="B1857" s="143">
        <v>72415</v>
      </c>
      <c r="C1857" s="144" t="s">
        <v>1754</v>
      </c>
      <c r="D1857" s="145" t="s">
        <v>5</v>
      </c>
      <c r="E1857" s="27">
        <v>11.025600000000001</v>
      </c>
      <c r="F1857" s="28"/>
    </row>
    <row r="1858" spans="1:6" x14ac:dyDescent="0.2">
      <c r="A1858" s="142" t="s">
        <v>4927</v>
      </c>
      <c r="B1858" s="143">
        <v>72416</v>
      </c>
      <c r="C1858" s="144" t="s">
        <v>1755</v>
      </c>
      <c r="D1858" s="145" t="s">
        <v>5</v>
      </c>
      <c r="E1858" s="27">
        <v>17.445</v>
      </c>
      <c r="F1858" s="28"/>
    </row>
    <row r="1859" spans="1:6" x14ac:dyDescent="0.2">
      <c r="A1859" s="142" t="s">
        <v>4927</v>
      </c>
      <c r="B1859" s="143">
        <v>72417</v>
      </c>
      <c r="C1859" s="144" t="s">
        <v>1756</v>
      </c>
      <c r="D1859" s="145" t="s">
        <v>5</v>
      </c>
      <c r="E1859" s="27">
        <v>22.129000000000001</v>
      </c>
      <c r="F1859" s="28"/>
    </row>
    <row r="1860" spans="1:6" x14ac:dyDescent="0.2">
      <c r="A1860" s="142" t="s">
        <v>4927</v>
      </c>
      <c r="B1860" s="143">
        <v>72418</v>
      </c>
      <c r="C1860" s="144" t="s">
        <v>1757</v>
      </c>
      <c r="D1860" s="145" t="s">
        <v>5</v>
      </c>
      <c r="E1860" s="27">
        <v>33.892699999999998</v>
      </c>
      <c r="F1860" s="28"/>
    </row>
    <row r="1861" spans="1:6" x14ac:dyDescent="0.2">
      <c r="A1861" s="142" t="s">
        <v>4927</v>
      </c>
      <c r="B1861" s="143">
        <v>72430</v>
      </c>
      <c r="C1861" s="144" t="s">
        <v>1758</v>
      </c>
      <c r="D1861" s="145" t="s">
        <v>5</v>
      </c>
      <c r="E1861" s="27">
        <v>2.7995000000000001</v>
      </c>
      <c r="F1861" s="28"/>
    </row>
    <row r="1862" spans="1:6" x14ac:dyDescent="0.2">
      <c r="A1862" s="142" t="s">
        <v>4927</v>
      </c>
      <c r="B1862" s="143">
        <v>72431</v>
      </c>
      <c r="C1862" s="144" t="s">
        <v>1759</v>
      </c>
      <c r="D1862" s="145" t="s">
        <v>5</v>
      </c>
      <c r="E1862" s="27">
        <v>4.7758000000000003</v>
      </c>
      <c r="F1862" s="28"/>
    </row>
    <row r="1863" spans="1:6" x14ac:dyDescent="0.2">
      <c r="A1863" s="142" t="s">
        <v>4927</v>
      </c>
      <c r="B1863" s="143">
        <v>72432</v>
      </c>
      <c r="C1863" s="144" t="s">
        <v>1760</v>
      </c>
      <c r="D1863" s="145" t="s">
        <v>5</v>
      </c>
      <c r="E1863" s="27">
        <v>6.4928999999999997</v>
      </c>
      <c r="F1863" s="28"/>
    </row>
    <row r="1864" spans="1:6" x14ac:dyDescent="0.2">
      <c r="A1864" s="142" t="s">
        <v>4927</v>
      </c>
      <c r="B1864" s="143">
        <v>72433</v>
      </c>
      <c r="C1864" s="144" t="s">
        <v>1761</v>
      </c>
      <c r="D1864" s="145" t="s">
        <v>5</v>
      </c>
      <c r="E1864" s="27">
        <v>7.2504999999999997</v>
      </c>
      <c r="F1864" s="28"/>
    </row>
    <row r="1865" spans="1:6" x14ac:dyDescent="0.2">
      <c r="A1865" s="142" t="s">
        <v>4927</v>
      </c>
      <c r="B1865" s="143">
        <v>72434</v>
      </c>
      <c r="C1865" s="144" t="s">
        <v>1762</v>
      </c>
      <c r="D1865" s="145" t="s">
        <v>5</v>
      </c>
      <c r="E1865" s="27">
        <v>18.7407</v>
      </c>
      <c r="F1865" s="28"/>
    </row>
    <row r="1866" spans="1:6" x14ac:dyDescent="0.2">
      <c r="A1866" s="142" t="s">
        <v>4927</v>
      </c>
      <c r="B1866" s="143">
        <v>72435</v>
      </c>
      <c r="C1866" s="144" t="s">
        <v>1763</v>
      </c>
      <c r="D1866" s="145" t="s">
        <v>5</v>
      </c>
      <c r="E1866" s="27">
        <v>31.324200000000001</v>
      </c>
      <c r="F1866" s="28"/>
    </row>
    <row r="1867" spans="1:6" x14ac:dyDescent="0.2">
      <c r="A1867" s="142" t="s">
        <v>4927</v>
      </c>
      <c r="B1867" s="143">
        <v>72442</v>
      </c>
      <c r="C1867" s="144" t="s">
        <v>1764</v>
      </c>
      <c r="D1867" s="145" t="s">
        <v>5</v>
      </c>
      <c r="E1867" s="27">
        <v>14.6023</v>
      </c>
      <c r="F1867" s="28"/>
    </row>
    <row r="1868" spans="1:6" x14ac:dyDescent="0.2">
      <c r="A1868" s="142" t="s">
        <v>4927</v>
      </c>
      <c r="B1868" s="143">
        <v>72444</v>
      </c>
      <c r="C1868" s="144" t="s">
        <v>1765</v>
      </c>
      <c r="D1868" s="145" t="s">
        <v>5</v>
      </c>
      <c r="E1868" s="27">
        <v>33.603200000000001</v>
      </c>
      <c r="F1868" s="28"/>
    </row>
    <row r="1869" spans="1:6" x14ac:dyDescent="0.2">
      <c r="A1869" s="142" t="s">
        <v>4927</v>
      </c>
      <c r="B1869" s="143">
        <v>72445</v>
      </c>
      <c r="C1869" s="144" t="s">
        <v>1766</v>
      </c>
      <c r="D1869" s="145" t="s">
        <v>5</v>
      </c>
      <c r="E1869" s="27">
        <v>7.9753999999999996</v>
      </c>
      <c r="F1869" s="28"/>
    </row>
    <row r="1870" spans="1:6" x14ac:dyDescent="0.2">
      <c r="A1870" s="142" t="s">
        <v>4927</v>
      </c>
      <c r="B1870" s="143">
        <v>72446</v>
      </c>
      <c r="C1870" s="144" t="s">
        <v>1767</v>
      </c>
      <c r="D1870" s="145" t="s">
        <v>5</v>
      </c>
      <c r="E1870" s="27">
        <v>9.8940999999999999</v>
      </c>
      <c r="F1870" s="28"/>
    </row>
    <row r="1871" spans="1:6" x14ac:dyDescent="0.2">
      <c r="A1871" s="142" t="s">
        <v>4927</v>
      </c>
      <c r="B1871" s="143">
        <v>72447</v>
      </c>
      <c r="C1871" s="144" t="s">
        <v>1768</v>
      </c>
      <c r="D1871" s="145" t="s">
        <v>5</v>
      </c>
      <c r="E1871" s="27">
        <v>12.1944</v>
      </c>
      <c r="F1871" s="28"/>
    </row>
    <row r="1872" spans="1:6" x14ac:dyDescent="0.2">
      <c r="A1872" s="142" t="s">
        <v>4927</v>
      </c>
      <c r="B1872" s="143">
        <v>72448</v>
      </c>
      <c r="C1872" s="144" t="s">
        <v>1769</v>
      </c>
      <c r="D1872" s="145" t="s">
        <v>5</v>
      </c>
      <c r="E1872" s="27">
        <v>26.286100000000001</v>
      </c>
      <c r="F1872" s="28"/>
    </row>
    <row r="1873" spans="1:6" x14ac:dyDescent="0.2">
      <c r="A1873" s="142" t="s">
        <v>4927</v>
      </c>
      <c r="B1873" s="143">
        <v>72800</v>
      </c>
      <c r="C1873" s="144" t="s">
        <v>1770</v>
      </c>
      <c r="D1873" s="145"/>
      <c r="E1873" s="27" t="s">
        <v>3</v>
      </c>
      <c r="F1873" s="28"/>
    </row>
    <row r="1874" spans="1:6" x14ac:dyDescent="0.2">
      <c r="A1874" s="142" t="s">
        <v>4927</v>
      </c>
      <c r="B1874" s="143">
        <v>72821</v>
      </c>
      <c r="C1874" s="144" t="s">
        <v>1771</v>
      </c>
      <c r="D1874" s="145" t="s">
        <v>5</v>
      </c>
      <c r="E1874" s="27">
        <v>9.6867000000000001</v>
      </c>
      <c r="F1874" s="28"/>
    </row>
    <row r="1875" spans="1:6" x14ac:dyDescent="0.2">
      <c r="A1875" s="142" t="s">
        <v>4927</v>
      </c>
      <c r="B1875" s="143">
        <v>72822</v>
      </c>
      <c r="C1875" s="144" t="s">
        <v>1772</v>
      </c>
      <c r="D1875" s="145" t="s">
        <v>5</v>
      </c>
      <c r="E1875" s="27">
        <v>16.843399999999999</v>
      </c>
      <c r="F1875" s="28"/>
    </row>
    <row r="1876" spans="1:6" x14ac:dyDescent="0.2">
      <c r="A1876" s="142" t="s">
        <v>4927</v>
      </c>
      <c r="B1876" s="143">
        <v>72823</v>
      </c>
      <c r="C1876" s="144" t="s">
        <v>1773</v>
      </c>
      <c r="D1876" s="145" t="s">
        <v>5</v>
      </c>
      <c r="E1876" s="27">
        <v>20.6906</v>
      </c>
      <c r="F1876" s="28"/>
    </row>
    <row r="1877" spans="1:6" x14ac:dyDescent="0.2">
      <c r="A1877" s="142" t="s">
        <v>4927</v>
      </c>
      <c r="B1877" s="143">
        <v>72824</v>
      </c>
      <c r="C1877" s="144" t="s">
        <v>1774</v>
      </c>
      <c r="D1877" s="145" t="s">
        <v>5</v>
      </c>
      <c r="E1877" s="27">
        <v>29.641400000000001</v>
      </c>
      <c r="F1877" s="28"/>
    </row>
    <row r="1878" spans="1:6" x14ac:dyDescent="0.2">
      <c r="A1878" s="142" t="s">
        <v>4927</v>
      </c>
      <c r="B1878" s="143">
        <v>72825</v>
      </c>
      <c r="C1878" s="144" t="s">
        <v>1775</v>
      </c>
      <c r="D1878" s="145" t="s">
        <v>5</v>
      </c>
      <c r="E1878" s="27">
        <v>39.7226</v>
      </c>
      <c r="F1878" s="28"/>
    </row>
    <row r="1879" spans="1:6" x14ac:dyDescent="0.2">
      <c r="A1879" s="142" t="s">
        <v>4927</v>
      </c>
      <c r="B1879" s="143">
        <v>72826</v>
      </c>
      <c r="C1879" s="144" t="s">
        <v>1776</v>
      </c>
      <c r="D1879" s="145" t="s">
        <v>5</v>
      </c>
      <c r="E1879" s="27">
        <v>15.174099999999999</v>
      </c>
      <c r="F1879" s="28"/>
    </row>
    <row r="1880" spans="1:6" x14ac:dyDescent="0.2">
      <c r="A1880" s="142" t="s">
        <v>4927</v>
      </c>
      <c r="B1880" s="143">
        <v>72827</v>
      </c>
      <c r="C1880" s="144" t="s">
        <v>1777</v>
      </c>
      <c r="D1880" s="145" t="s">
        <v>5</v>
      </c>
      <c r="E1880" s="27">
        <v>24.024799999999999</v>
      </c>
      <c r="F1880" s="28"/>
    </row>
    <row r="1881" spans="1:6" x14ac:dyDescent="0.2">
      <c r="A1881" s="142" t="s">
        <v>4927</v>
      </c>
      <c r="B1881" s="143">
        <v>72828</v>
      </c>
      <c r="C1881" s="144" t="s">
        <v>1778</v>
      </c>
      <c r="D1881" s="145" t="s">
        <v>5</v>
      </c>
      <c r="E1881" s="27">
        <v>30.42</v>
      </c>
      <c r="F1881" s="28"/>
    </row>
    <row r="1882" spans="1:6" x14ac:dyDescent="0.2">
      <c r="A1882" s="142" t="s">
        <v>4927</v>
      </c>
      <c r="B1882" s="143">
        <v>72829</v>
      </c>
      <c r="C1882" s="144" t="s">
        <v>1779</v>
      </c>
      <c r="D1882" s="145" t="s">
        <v>5</v>
      </c>
      <c r="E1882" s="27">
        <v>46.773699999999998</v>
      </c>
      <c r="F1882" s="28"/>
    </row>
    <row r="1883" spans="1:6" x14ac:dyDescent="0.2">
      <c r="A1883" s="142" t="s">
        <v>4927</v>
      </c>
      <c r="B1883" s="143">
        <v>72830</v>
      </c>
      <c r="C1883" s="144" t="s">
        <v>1780</v>
      </c>
      <c r="D1883" s="145" t="s">
        <v>5</v>
      </c>
      <c r="E1883" s="27">
        <v>56.443800000000003</v>
      </c>
      <c r="F1883" s="28"/>
    </row>
    <row r="1884" spans="1:6" x14ac:dyDescent="0.2">
      <c r="A1884" s="142" t="s">
        <v>4927</v>
      </c>
      <c r="B1884" s="143">
        <v>73200</v>
      </c>
      <c r="C1884" s="144" t="s">
        <v>1781</v>
      </c>
      <c r="D1884" s="145"/>
      <c r="E1884" s="27" t="s">
        <v>3</v>
      </c>
      <c r="F1884" s="28"/>
    </row>
    <row r="1885" spans="1:6" x14ac:dyDescent="0.2">
      <c r="A1885" s="142" t="s">
        <v>4927</v>
      </c>
      <c r="B1885" s="143">
        <v>73202</v>
      </c>
      <c r="C1885" s="144" t="s">
        <v>1782</v>
      </c>
      <c r="D1885" s="145" t="s">
        <v>5</v>
      </c>
      <c r="E1885" s="27">
        <v>7.8451000000000004</v>
      </c>
      <c r="F1885" s="28"/>
    </row>
    <row r="1886" spans="1:6" x14ac:dyDescent="0.2">
      <c r="A1886" s="142" t="s">
        <v>4927</v>
      </c>
      <c r="B1886" s="143">
        <v>73203</v>
      </c>
      <c r="C1886" s="144" t="s">
        <v>1783</v>
      </c>
      <c r="D1886" s="145" t="s">
        <v>5</v>
      </c>
      <c r="E1886" s="27">
        <v>11.121</v>
      </c>
      <c r="F1886" s="28"/>
    </row>
    <row r="1887" spans="1:6" x14ac:dyDescent="0.2">
      <c r="A1887" s="142" t="s">
        <v>4927</v>
      </c>
      <c r="B1887" s="143">
        <v>73204</v>
      </c>
      <c r="C1887" s="144" t="s">
        <v>1784</v>
      </c>
      <c r="D1887" s="145" t="s">
        <v>5</v>
      </c>
      <c r="E1887" s="27">
        <v>14.9573</v>
      </c>
      <c r="F1887" s="28"/>
    </row>
    <row r="1888" spans="1:6" x14ac:dyDescent="0.2">
      <c r="A1888" s="142" t="s">
        <v>4927</v>
      </c>
      <c r="B1888" s="143">
        <v>73205</v>
      </c>
      <c r="C1888" s="144" t="s">
        <v>1785</v>
      </c>
      <c r="D1888" s="145" t="s">
        <v>5</v>
      </c>
      <c r="E1888" s="27">
        <v>17.6873</v>
      </c>
      <c r="F1888" s="28"/>
    </row>
    <row r="1889" spans="1:6" x14ac:dyDescent="0.2">
      <c r="A1889" s="142" t="s">
        <v>4927</v>
      </c>
      <c r="B1889" s="143">
        <v>73612</v>
      </c>
      <c r="C1889" s="144" t="s">
        <v>1786</v>
      </c>
      <c r="D1889" s="145" t="s">
        <v>5</v>
      </c>
      <c r="E1889" s="27">
        <v>2.3212999999999999</v>
      </c>
      <c r="F1889" s="28"/>
    </row>
    <row r="1890" spans="1:6" x14ac:dyDescent="0.2">
      <c r="A1890" s="142" t="s">
        <v>4927</v>
      </c>
      <c r="B1890" s="143">
        <v>73700</v>
      </c>
      <c r="C1890" s="144" t="s">
        <v>409</v>
      </c>
      <c r="D1890" s="145"/>
      <c r="E1890" s="27" t="s">
        <v>3</v>
      </c>
      <c r="F1890" s="28"/>
    </row>
    <row r="1891" spans="1:6" x14ac:dyDescent="0.2">
      <c r="A1891" s="142" t="s">
        <v>4927</v>
      </c>
      <c r="B1891" s="143">
        <v>73701</v>
      </c>
      <c r="C1891" s="144" t="s">
        <v>1787</v>
      </c>
      <c r="D1891" s="145" t="s">
        <v>21</v>
      </c>
      <c r="E1891" s="27">
        <v>4.3345000000000002</v>
      </c>
      <c r="F1891" s="28"/>
    </row>
    <row r="1892" spans="1:6" x14ac:dyDescent="0.2">
      <c r="A1892" s="142" t="s">
        <v>4927</v>
      </c>
      <c r="B1892" s="143">
        <v>73730</v>
      </c>
      <c r="C1892" s="144" t="s">
        <v>1788</v>
      </c>
      <c r="D1892" s="145" t="s">
        <v>21</v>
      </c>
      <c r="E1892" s="27">
        <v>4.2483000000000004</v>
      </c>
      <c r="F1892" s="28"/>
    </row>
    <row r="1893" spans="1:6" x14ac:dyDescent="0.2">
      <c r="A1893" s="142" t="s">
        <v>4927</v>
      </c>
      <c r="B1893" s="143">
        <v>73740</v>
      </c>
      <c r="C1893" s="144" t="s">
        <v>1789</v>
      </c>
      <c r="D1893" s="145" t="s">
        <v>21</v>
      </c>
      <c r="E1893" s="27">
        <v>9.3035999999999994</v>
      </c>
      <c r="F1893" s="28"/>
    </row>
    <row r="1894" spans="1:6" x14ac:dyDescent="0.2">
      <c r="A1894" s="142" t="s">
        <v>4927</v>
      </c>
      <c r="B1894" s="143">
        <v>73801</v>
      </c>
      <c r="C1894" s="144" t="s">
        <v>1790</v>
      </c>
      <c r="D1894" s="145" t="s">
        <v>5</v>
      </c>
      <c r="E1894" s="27">
        <v>22.1876</v>
      </c>
      <c r="F1894" s="28"/>
    </row>
    <row r="1895" spans="1:6" x14ac:dyDescent="0.2">
      <c r="A1895" s="142" t="s">
        <v>4927</v>
      </c>
      <c r="B1895" s="143">
        <v>73802</v>
      </c>
      <c r="C1895" s="144" t="s">
        <v>1791</v>
      </c>
      <c r="D1895" s="145" t="s">
        <v>5</v>
      </c>
      <c r="E1895" s="27">
        <v>26.049900000000001</v>
      </c>
      <c r="F1895" s="28"/>
    </row>
    <row r="1896" spans="1:6" x14ac:dyDescent="0.2">
      <c r="A1896" s="142" t="s">
        <v>4927</v>
      </c>
      <c r="B1896" s="143">
        <v>73804</v>
      </c>
      <c r="C1896" s="144" t="s">
        <v>1792</v>
      </c>
      <c r="D1896" s="145" t="s">
        <v>5</v>
      </c>
      <c r="E1896" s="27">
        <v>37.914200000000001</v>
      </c>
      <c r="F1896" s="28"/>
    </row>
    <row r="1897" spans="1:6" x14ac:dyDescent="0.2">
      <c r="A1897" s="142" t="s">
        <v>4927</v>
      </c>
      <c r="B1897" s="143">
        <v>74400</v>
      </c>
      <c r="C1897" s="144" t="s">
        <v>1793</v>
      </c>
      <c r="D1897" s="145"/>
      <c r="E1897" s="27" t="s">
        <v>3</v>
      </c>
      <c r="F1897" s="28"/>
    </row>
    <row r="1898" spans="1:6" x14ac:dyDescent="0.2">
      <c r="A1898" s="142" t="s">
        <v>4927</v>
      </c>
      <c r="B1898" s="143">
        <v>74402</v>
      </c>
      <c r="C1898" s="144" t="s">
        <v>1794</v>
      </c>
      <c r="D1898" s="145" t="s">
        <v>21</v>
      </c>
      <c r="E1898" s="27">
        <v>22.9465</v>
      </c>
      <c r="F1898" s="28"/>
    </row>
    <row r="1899" spans="1:6" x14ac:dyDescent="0.2">
      <c r="A1899" s="142" t="s">
        <v>4927</v>
      </c>
      <c r="B1899" s="143">
        <v>74403</v>
      </c>
      <c r="C1899" s="144" t="s">
        <v>1795</v>
      </c>
      <c r="D1899" s="145" t="s">
        <v>21</v>
      </c>
      <c r="E1899" s="27">
        <v>31.758400000000002</v>
      </c>
      <c r="F1899" s="28"/>
    </row>
    <row r="1900" spans="1:6" x14ac:dyDescent="0.2">
      <c r="A1900" s="142" t="s">
        <v>4927</v>
      </c>
      <c r="B1900" s="143">
        <v>74404</v>
      </c>
      <c r="C1900" s="144" t="s">
        <v>1796</v>
      </c>
      <c r="D1900" s="145" t="s">
        <v>21</v>
      </c>
      <c r="E1900" s="27">
        <v>44.929600000000001</v>
      </c>
      <c r="F1900" s="28"/>
    </row>
    <row r="1901" spans="1:6" x14ac:dyDescent="0.2">
      <c r="A1901" s="142" t="s">
        <v>4927</v>
      </c>
      <c r="B1901" s="143">
        <v>74405</v>
      </c>
      <c r="C1901" s="144" t="s">
        <v>1797</v>
      </c>
      <c r="D1901" s="145" t="s">
        <v>21</v>
      </c>
      <c r="E1901" s="27">
        <v>56.798400000000001</v>
      </c>
      <c r="F1901" s="28"/>
    </row>
    <row r="1902" spans="1:6" x14ac:dyDescent="0.2">
      <c r="A1902" s="142" t="s">
        <v>4927</v>
      </c>
      <c r="B1902" s="143">
        <v>74406</v>
      </c>
      <c r="C1902" s="144" t="s">
        <v>1798</v>
      </c>
      <c r="D1902" s="145" t="s">
        <v>21</v>
      </c>
      <c r="E1902" s="27">
        <v>80.933199999999999</v>
      </c>
      <c r="F1902" s="28"/>
    </row>
    <row r="1903" spans="1:6" x14ac:dyDescent="0.2">
      <c r="A1903" s="142" t="s">
        <v>4927</v>
      </c>
      <c r="B1903" s="143">
        <v>74407</v>
      </c>
      <c r="C1903" s="144" t="s">
        <v>1799</v>
      </c>
      <c r="D1903" s="145" t="s">
        <v>21</v>
      </c>
      <c r="E1903" s="27">
        <v>193.64349999999999</v>
      </c>
      <c r="F1903" s="28"/>
    </row>
    <row r="1904" spans="1:6" x14ac:dyDescent="0.2">
      <c r="A1904" s="142" t="s">
        <v>4927</v>
      </c>
      <c r="B1904" s="143">
        <v>74408</v>
      </c>
      <c r="C1904" s="144" t="s">
        <v>1800</v>
      </c>
      <c r="D1904" s="145" t="s">
        <v>21</v>
      </c>
      <c r="E1904" s="27">
        <v>302.87060000000002</v>
      </c>
      <c r="F1904" s="28"/>
    </row>
    <row r="1905" spans="1:6" x14ac:dyDescent="0.2">
      <c r="A1905" s="142" t="s">
        <v>4927</v>
      </c>
      <c r="B1905" s="143">
        <v>74410</v>
      </c>
      <c r="C1905" s="144" t="s">
        <v>1801</v>
      </c>
      <c r="D1905" s="145" t="s">
        <v>21</v>
      </c>
      <c r="E1905" s="27">
        <v>519.36369999999999</v>
      </c>
      <c r="F1905" s="28"/>
    </row>
    <row r="1906" spans="1:6" x14ac:dyDescent="0.2">
      <c r="A1906" s="142" t="s">
        <v>4927</v>
      </c>
      <c r="B1906" s="143">
        <v>74422</v>
      </c>
      <c r="C1906" s="144" t="s">
        <v>1802</v>
      </c>
      <c r="D1906" s="145" t="s">
        <v>21</v>
      </c>
      <c r="E1906" s="27">
        <v>57.5824</v>
      </c>
      <c r="F1906" s="28"/>
    </row>
    <row r="1907" spans="1:6" x14ac:dyDescent="0.2">
      <c r="A1907" s="142" t="s">
        <v>4927</v>
      </c>
      <c r="B1907" s="143">
        <v>74423</v>
      </c>
      <c r="C1907" s="144" t="s">
        <v>1803</v>
      </c>
      <c r="D1907" s="145" t="s">
        <v>21</v>
      </c>
      <c r="E1907" s="27">
        <v>70.333399999999997</v>
      </c>
      <c r="F1907" s="28"/>
    </row>
    <row r="1908" spans="1:6" x14ac:dyDescent="0.2">
      <c r="A1908" s="142" t="s">
        <v>4927</v>
      </c>
      <c r="B1908" s="143">
        <v>74424</v>
      </c>
      <c r="C1908" s="144" t="s">
        <v>1804</v>
      </c>
      <c r="D1908" s="145" t="s">
        <v>21</v>
      </c>
      <c r="E1908" s="27">
        <v>98.929500000000004</v>
      </c>
      <c r="F1908" s="28"/>
    </row>
    <row r="1909" spans="1:6" x14ac:dyDescent="0.2">
      <c r="A1909" s="142" t="s">
        <v>4927</v>
      </c>
      <c r="B1909" s="143">
        <v>74425</v>
      </c>
      <c r="C1909" s="144" t="s">
        <v>1805</v>
      </c>
      <c r="D1909" s="145" t="s">
        <v>21</v>
      </c>
      <c r="E1909" s="27">
        <v>104.34910000000001</v>
      </c>
      <c r="F1909" s="28"/>
    </row>
    <row r="1910" spans="1:6" x14ac:dyDescent="0.2">
      <c r="A1910" s="142" t="s">
        <v>4927</v>
      </c>
      <c r="B1910" s="143">
        <v>74431</v>
      </c>
      <c r="C1910" s="144" t="s">
        <v>1806</v>
      </c>
      <c r="D1910" s="145" t="s">
        <v>21</v>
      </c>
      <c r="E1910" s="27">
        <v>28.508800000000001</v>
      </c>
      <c r="F1910" s="28"/>
    </row>
    <row r="1911" spans="1:6" x14ac:dyDescent="0.2">
      <c r="A1911" s="142" t="s">
        <v>4927</v>
      </c>
      <c r="B1911" s="143">
        <v>74432</v>
      </c>
      <c r="C1911" s="144" t="s">
        <v>1807</v>
      </c>
      <c r="D1911" s="145" t="s">
        <v>21</v>
      </c>
      <c r="E1911" s="27">
        <v>32.130400000000002</v>
      </c>
      <c r="F1911" s="28"/>
    </row>
    <row r="1912" spans="1:6" x14ac:dyDescent="0.2">
      <c r="A1912" s="142" t="s">
        <v>4927</v>
      </c>
      <c r="B1912" s="143">
        <v>74442</v>
      </c>
      <c r="C1912" s="144" t="s">
        <v>1808</v>
      </c>
      <c r="D1912" s="145" t="s">
        <v>21</v>
      </c>
      <c r="E1912" s="27">
        <v>59.344000000000001</v>
      </c>
      <c r="F1912" s="28"/>
    </row>
    <row r="1913" spans="1:6" x14ac:dyDescent="0.2">
      <c r="A1913" s="142" t="s">
        <v>4927</v>
      </c>
      <c r="B1913" s="143">
        <v>74457</v>
      </c>
      <c r="C1913" s="144" t="s">
        <v>1809</v>
      </c>
      <c r="D1913" s="145" t="s">
        <v>21</v>
      </c>
      <c r="E1913" s="27">
        <v>172.80430000000001</v>
      </c>
      <c r="F1913" s="28"/>
    </row>
    <row r="1914" spans="1:6" x14ac:dyDescent="0.2">
      <c r="A1914" s="142" t="s">
        <v>4927</v>
      </c>
      <c r="B1914" s="143">
        <v>74460</v>
      </c>
      <c r="C1914" s="144" t="s">
        <v>1810</v>
      </c>
      <c r="D1914" s="145" t="s">
        <v>21</v>
      </c>
      <c r="E1914" s="27">
        <v>21.4832</v>
      </c>
      <c r="F1914" s="28"/>
    </row>
    <row r="1915" spans="1:6" x14ac:dyDescent="0.2">
      <c r="A1915" s="142" t="s">
        <v>4927</v>
      </c>
      <c r="B1915" s="143">
        <v>74465</v>
      </c>
      <c r="C1915" s="144" t="s">
        <v>1811</v>
      </c>
      <c r="D1915" s="145" t="s">
        <v>21</v>
      </c>
      <c r="E1915" s="27">
        <v>55.383400000000002</v>
      </c>
      <c r="F1915" s="28"/>
    </row>
    <row r="1916" spans="1:6" x14ac:dyDescent="0.2">
      <c r="A1916" s="142" t="s">
        <v>4927</v>
      </c>
      <c r="B1916" s="143">
        <v>74467</v>
      </c>
      <c r="C1916" s="144" t="s">
        <v>1812</v>
      </c>
      <c r="D1916" s="145" t="s">
        <v>21</v>
      </c>
      <c r="E1916" s="27">
        <v>23.545000000000002</v>
      </c>
      <c r="F1916" s="28"/>
    </row>
    <row r="1917" spans="1:6" x14ac:dyDescent="0.2">
      <c r="A1917" s="142" t="s">
        <v>4927</v>
      </c>
      <c r="B1917" s="143">
        <v>74800</v>
      </c>
      <c r="C1917" s="144" t="s">
        <v>1813</v>
      </c>
      <c r="D1917" s="145"/>
      <c r="E1917" s="27" t="s">
        <v>3</v>
      </c>
      <c r="F1917" s="28"/>
    </row>
    <row r="1918" spans="1:6" x14ac:dyDescent="0.2">
      <c r="A1918" s="142" t="s">
        <v>4927</v>
      </c>
      <c r="B1918" s="143">
        <v>74801</v>
      </c>
      <c r="C1918" s="144" t="s">
        <v>1814</v>
      </c>
      <c r="D1918" s="145" t="s">
        <v>21</v>
      </c>
      <c r="E1918" s="27">
        <v>466.67399999999998</v>
      </c>
      <c r="F1918" s="28"/>
    </row>
    <row r="1919" spans="1:6" x14ac:dyDescent="0.2">
      <c r="A1919" s="142" t="s">
        <v>4927</v>
      </c>
      <c r="B1919" s="143">
        <v>74802</v>
      </c>
      <c r="C1919" s="144" t="s">
        <v>1815</v>
      </c>
      <c r="D1919" s="145" t="s">
        <v>21</v>
      </c>
      <c r="E1919" s="27">
        <v>113.74720000000001</v>
      </c>
      <c r="F1919" s="28"/>
    </row>
    <row r="1920" spans="1:6" x14ac:dyDescent="0.2">
      <c r="A1920" s="142" t="s">
        <v>4927</v>
      </c>
      <c r="B1920" s="143">
        <v>74810</v>
      </c>
      <c r="C1920" s="144" t="s">
        <v>1816</v>
      </c>
      <c r="D1920" s="145" t="s">
        <v>21</v>
      </c>
      <c r="E1920" s="27">
        <v>27.514800000000001</v>
      </c>
      <c r="F1920" s="28"/>
    </row>
    <row r="1921" spans="1:6" x14ac:dyDescent="0.2">
      <c r="A1921" s="142" t="s">
        <v>4927</v>
      </c>
      <c r="B1921" s="143">
        <v>74820</v>
      </c>
      <c r="C1921" s="144" t="s">
        <v>1817</v>
      </c>
      <c r="D1921" s="145" t="s">
        <v>21</v>
      </c>
      <c r="E1921" s="27">
        <v>45.412700000000001</v>
      </c>
      <c r="F1921" s="28"/>
    </row>
    <row r="1922" spans="1:6" x14ac:dyDescent="0.2">
      <c r="A1922" s="142" t="s">
        <v>4927</v>
      </c>
      <c r="B1922" s="143">
        <v>74825</v>
      </c>
      <c r="C1922" s="144" t="s">
        <v>1818</v>
      </c>
      <c r="D1922" s="145" t="s">
        <v>21</v>
      </c>
      <c r="E1922" s="27">
        <v>25.1084</v>
      </c>
      <c r="F1922" s="28"/>
    </row>
    <row r="1923" spans="1:6" x14ac:dyDescent="0.2">
      <c r="A1923" s="142" t="s">
        <v>4927</v>
      </c>
      <c r="B1923" s="143">
        <v>74835</v>
      </c>
      <c r="C1923" s="144" t="s">
        <v>1819</v>
      </c>
      <c r="D1923" s="145" t="s">
        <v>21</v>
      </c>
      <c r="E1923" s="27">
        <v>86.794600000000003</v>
      </c>
      <c r="F1923" s="28"/>
    </row>
    <row r="1924" spans="1:6" x14ac:dyDescent="0.2">
      <c r="A1924" s="142" t="s">
        <v>4927</v>
      </c>
      <c r="B1924" s="143">
        <v>74836</v>
      </c>
      <c r="C1924" s="144" t="s">
        <v>1820</v>
      </c>
      <c r="D1924" s="145" t="s">
        <v>21</v>
      </c>
      <c r="E1924" s="27">
        <v>89.938100000000006</v>
      </c>
      <c r="F1924" s="28"/>
    </row>
    <row r="1925" spans="1:6" x14ac:dyDescent="0.2">
      <c r="A1925" s="142" t="s">
        <v>4927</v>
      </c>
      <c r="B1925" s="143">
        <v>74837</v>
      </c>
      <c r="C1925" s="144" t="s">
        <v>1821</v>
      </c>
      <c r="D1925" s="145" t="s">
        <v>21</v>
      </c>
      <c r="E1925" s="27">
        <v>171.65639999999999</v>
      </c>
      <c r="F1925" s="28"/>
    </row>
    <row r="1926" spans="1:6" x14ac:dyDescent="0.2">
      <c r="A1926" s="142" t="s">
        <v>4927</v>
      </c>
      <c r="B1926" s="143">
        <v>74842</v>
      </c>
      <c r="C1926" s="144" t="s">
        <v>1822</v>
      </c>
      <c r="D1926" s="145" t="s">
        <v>21</v>
      </c>
      <c r="E1926" s="27">
        <v>144.5402</v>
      </c>
      <c r="F1926" s="28"/>
    </row>
    <row r="1927" spans="1:6" x14ac:dyDescent="0.2">
      <c r="A1927" s="142" t="s">
        <v>4927</v>
      </c>
      <c r="B1927" s="143">
        <v>74863</v>
      </c>
      <c r="C1927" s="144" t="s">
        <v>1823</v>
      </c>
      <c r="D1927" s="145" t="s">
        <v>21</v>
      </c>
      <c r="E1927" s="27">
        <v>60.342799999999997</v>
      </c>
      <c r="F1927" s="28"/>
    </row>
    <row r="1928" spans="1:6" x14ac:dyDescent="0.2">
      <c r="A1928" s="142" t="s">
        <v>4927</v>
      </c>
      <c r="B1928" s="143">
        <v>74865</v>
      </c>
      <c r="C1928" s="144" t="s">
        <v>1824</v>
      </c>
      <c r="D1928" s="145" t="s">
        <v>21</v>
      </c>
      <c r="E1928" s="27">
        <v>95.152799999999999</v>
      </c>
      <c r="F1928" s="28"/>
    </row>
    <row r="1929" spans="1:6" x14ac:dyDescent="0.2">
      <c r="A1929" s="142" t="s">
        <v>4927</v>
      </c>
      <c r="B1929" s="143">
        <v>74866</v>
      </c>
      <c r="C1929" s="144" t="s">
        <v>1825</v>
      </c>
      <c r="D1929" s="145" t="s">
        <v>21</v>
      </c>
      <c r="E1929" s="27">
        <v>138.3759</v>
      </c>
      <c r="F1929" s="28"/>
    </row>
    <row r="1930" spans="1:6" x14ac:dyDescent="0.2">
      <c r="A1930" s="142" t="s">
        <v>4927</v>
      </c>
      <c r="B1930" s="143">
        <v>74867</v>
      </c>
      <c r="C1930" s="144" t="s">
        <v>1826</v>
      </c>
      <c r="D1930" s="145" t="s">
        <v>21</v>
      </c>
      <c r="E1930" s="27">
        <v>235.55170000000001</v>
      </c>
      <c r="F1930" s="28"/>
    </row>
    <row r="1931" spans="1:6" x14ac:dyDescent="0.2">
      <c r="A1931" s="142" t="s">
        <v>4927</v>
      </c>
      <c r="B1931" s="143">
        <v>74868</v>
      </c>
      <c r="C1931" s="144" t="s">
        <v>1827</v>
      </c>
      <c r="D1931" s="145" t="s">
        <v>21</v>
      </c>
      <c r="E1931" s="27">
        <v>273.0847</v>
      </c>
      <c r="F1931" s="28"/>
    </row>
    <row r="1932" spans="1:6" x14ac:dyDescent="0.2">
      <c r="A1932" s="142" t="s">
        <v>4927</v>
      </c>
      <c r="B1932" s="143">
        <v>74870</v>
      </c>
      <c r="C1932" s="144" t="s">
        <v>1828</v>
      </c>
      <c r="D1932" s="145" t="s">
        <v>21</v>
      </c>
      <c r="E1932" s="27">
        <v>490.56689999999998</v>
      </c>
      <c r="F1932" s="28"/>
    </row>
    <row r="1933" spans="1:6" x14ac:dyDescent="0.2">
      <c r="A1933" s="142" t="s">
        <v>4927</v>
      </c>
      <c r="B1933" s="143">
        <v>74883</v>
      </c>
      <c r="C1933" s="144" t="s">
        <v>1829</v>
      </c>
      <c r="D1933" s="145" t="s">
        <v>21</v>
      </c>
      <c r="E1933" s="27">
        <v>35.5839</v>
      </c>
      <c r="F1933" s="28"/>
    </row>
    <row r="1934" spans="1:6" x14ac:dyDescent="0.2">
      <c r="A1934" s="142" t="s">
        <v>4927</v>
      </c>
      <c r="B1934" s="143">
        <v>74884</v>
      </c>
      <c r="C1934" s="144" t="s">
        <v>1830</v>
      </c>
      <c r="D1934" s="145" t="s">
        <v>21</v>
      </c>
      <c r="E1934" s="27">
        <v>52.195500000000003</v>
      </c>
      <c r="F1934" s="28"/>
    </row>
    <row r="1935" spans="1:6" x14ac:dyDescent="0.2">
      <c r="A1935" s="142" t="s">
        <v>4927</v>
      </c>
      <c r="B1935" s="143">
        <v>74885</v>
      </c>
      <c r="C1935" s="144" t="s">
        <v>1831</v>
      </c>
      <c r="D1935" s="145" t="s">
        <v>21</v>
      </c>
      <c r="E1935" s="27">
        <v>61.225900000000003</v>
      </c>
      <c r="F1935" s="28"/>
    </row>
    <row r="1936" spans="1:6" x14ac:dyDescent="0.2">
      <c r="A1936" s="142" t="s">
        <v>4927</v>
      </c>
      <c r="B1936" s="143">
        <v>74886</v>
      </c>
      <c r="C1936" s="144" t="s">
        <v>1832</v>
      </c>
      <c r="D1936" s="145" t="s">
        <v>21</v>
      </c>
      <c r="E1936" s="27">
        <v>88.513400000000004</v>
      </c>
      <c r="F1936" s="28"/>
    </row>
    <row r="1937" spans="1:6" x14ac:dyDescent="0.2">
      <c r="A1937" s="142" t="s">
        <v>4927</v>
      </c>
      <c r="B1937" s="143">
        <v>74887</v>
      </c>
      <c r="C1937" s="144" t="s">
        <v>1833</v>
      </c>
      <c r="D1937" s="145" t="s">
        <v>21</v>
      </c>
      <c r="E1937" s="27">
        <v>145.9975</v>
      </c>
      <c r="F1937" s="28"/>
    </row>
    <row r="1938" spans="1:6" x14ac:dyDescent="0.2">
      <c r="A1938" s="142" t="s">
        <v>4927</v>
      </c>
      <c r="B1938" s="143">
        <v>74888</v>
      </c>
      <c r="C1938" s="144" t="s">
        <v>1834</v>
      </c>
      <c r="D1938" s="145" t="s">
        <v>21</v>
      </c>
      <c r="E1938" s="27">
        <v>204.8623</v>
      </c>
      <c r="F1938" s="28"/>
    </row>
    <row r="1939" spans="1:6" x14ac:dyDescent="0.2">
      <c r="A1939" s="142" t="s">
        <v>4927</v>
      </c>
      <c r="B1939" s="143">
        <v>74890</v>
      </c>
      <c r="C1939" s="144" t="s">
        <v>1835</v>
      </c>
      <c r="D1939" s="145" t="s">
        <v>21</v>
      </c>
      <c r="E1939" s="27">
        <v>350.88060000000002</v>
      </c>
      <c r="F1939" s="28"/>
    </row>
    <row r="1940" spans="1:6" x14ac:dyDescent="0.2">
      <c r="A1940" s="142" t="s">
        <v>4927</v>
      </c>
      <c r="B1940" s="143">
        <v>74901</v>
      </c>
      <c r="C1940" s="144" t="s">
        <v>1836</v>
      </c>
      <c r="D1940" s="145" t="s">
        <v>21</v>
      </c>
      <c r="E1940" s="27">
        <v>14.2257</v>
      </c>
      <c r="F1940" s="28"/>
    </row>
    <row r="1941" spans="1:6" x14ac:dyDescent="0.2">
      <c r="A1941" s="142" t="s">
        <v>4927</v>
      </c>
      <c r="B1941" s="143">
        <v>74930</v>
      </c>
      <c r="C1941" s="144" t="s">
        <v>1837</v>
      </c>
      <c r="D1941" s="145" t="s">
        <v>21</v>
      </c>
      <c r="E1941" s="27">
        <v>6.5610999999999997</v>
      </c>
      <c r="F1941" s="28"/>
    </row>
    <row r="1942" spans="1:6" x14ac:dyDescent="0.2">
      <c r="A1942" s="142" t="s">
        <v>4927</v>
      </c>
      <c r="B1942" s="143">
        <v>74950</v>
      </c>
      <c r="C1942" s="144" t="s">
        <v>1838</v>
      </c>
      <c r="D1942" s="145" t="s">
        <v>21</v>
      </c>
      <c r="E1942" s="27">
        <v>14.6759</v>
      </c>
      <c r="F1942" s="28"/>
    </row>
    <row r="1943" spans="1:6" x14ac:dyDescent="0.2">
      <c r="A1943" s="142" t="s">
        <v>4927</v>
      </c>
      <c r="B1943" s="143">
        <v>75200</v>
      </c>
      <c r="C1943" s="144" t="s">
        <v>1839</v>
      </c>
      <c r="D1943" s="145"/>
      <c r="E1943" s="27" t="s">
        <v>3</v>
      </c>
      <c r="F1943" s="28"/>
    </row>
    <row r="1944" spans="1:6" x14ac:dyDescent="0.2">
      <c r="A1944" s="142" t="s">
        <v>4927</v>
      </c>
      <c r="B1944" s="143">
        <v>75240</v>
      </c>
      <c r="C1944" s="144" t="s">
        <v>1840</v>
      </c>
      <c r="D1944" s="145" t="s">
        <v>21</v>
      </c>
      <c r="E1944" s="27">
        <v>6.5792999999999999</v>
      </c>
      <c r="F1944" s="28"/>
    </row>
    <row r="1945" spans="1:6" x14ac:dyDescent="0.2">
      <c r="A1945" s="142" t="s">
        <v>4927</v>
      </c>
      <c r="B1945" s="143">
        <v>75245</v>
      </c>
      <c r="C1945" s="144" t="s">
        <v>1841</v>
      </c>
      <c r="D1945" s="145" t="s">
        <v>21</v>
      </c>
      <c r="E1945" s="27">
        <v>11.5191</v>
      </c>
      <c r="F1945" s="28"/>
    </row>
    <row r="1946" spans="1:6" x14ac:dyDescent="0.2">
      <c r="A1946" s="142" t="s">
        <v>4927</v>
      </c>
      <c r="B1946" s="143">
        <v>75248</v>
      </c>
      <c r="C1946" s="144" t="s">
        <v>1842</v>
      </c>
      <c r="D1946" s="145" t="s">
        <v>21</v>
      </c>
      <c r="E1946" s="27">
        <v>27.3474</v>
      </c>
      <c r="F1946" s="28"/>
    </row>
    <row r="1947" spans="1:6" x14ac:dyDescent="0.2">
      <c r="A1947" s="142" t="s">
        <v>4927</v>
      </c>
      <c r="B1947" s="143">
        <v>75275</v>
      </c>
      <c r="C1947" s="144" t="s">
        <v>1843</v>
      </c>
      <c r="D1947" s="145" t="s">
        <v>21</v>
      </c>
      <c r="E1947" s="27">
        <v>27.364699999999999</v>
      </c>
      <c r="F1947" s="28"/>
    </row>
    <row r="1948" spans="1:6" x14ac:dyDescent="0.2">
      <c r="A1948" s="142" t="s">
        <v>4927</v>
      </c>
      <c r="B1948" s="143">
        <v>75280</v>
      </c>
      <c r="C1948" s="144" t="s">
        <v>1844</v>
      </c>
      <c r="D1948" s="145" t="s">
        <v>21</v>
      </c>
      <c r="E1948" s="27">
        <v>5.9703999999999997</v>
      </c>
      <c r="F1948" s="28"/>
    </row>
    <row r="1949" spans="1:6" x14ac:dyDescent="0.2">
      <c r="A1949" s="142" t="s">
        <v>4927</v>
      </c>
      <c r="B1949" s="143">
        <v>75600</v>
      </c>
      <c r="C1949" s="144" t="s">
        <v>1845</v>
      </c>
      <c r="D1949" s="145"/>
      <c r="E1949" s="27" t="s">
        <v>3</v>
      </c>
      <c r="F1949" s="28"/>
    </row>
    <row r="1950" spans="1:6" x14ac:dyDescent="0.2">
      <c r="A1950" s="142" t="s">
        <v>4927</v>
      </c>
      <c r="B1950" s="143">
        <v>75602</v>
      </c>
      <c r="C1950" s="144" t="s">
        <v>1846</v>
      </c>
      <c r="D1950" s="145" t="s">
        <v>5</v>
      </c>
      <c r="E1950" s="27">
        <v>39.965299999999999</v>
      </c>
      <c r="F1950" s="28"/>
    </row>
    <row r="1951" spans="1:6" x14ac:dyDescent="0.2">
      <c r="A1951" s="142" t="s">
        <v>4927</v>
      </c>
      <c r="B1951" s="143">
        <v>75603</v>
      </c>
      <c r="C1951" s="144" t="s">
        <v>1847</v>
      </c>
      <c r="D1951" s="145" t="s">
        <v>5</v>
      </c>
      <c r="E1951" s="27">
        <v>56.667499999999997</v>
      </c>
      <c r="F1951" s="28"/>
    </row>
    <row r="1952" spans="1:6" x14ac:dyDescent="0.2">
      <c r="A1952" s="142" t="s">
        <v>4927</v>
      </c>
      <c r="B1952" s="143">
        <v>75605</v>
      </c>
      <c r="C1952" s="144" t="s">
        <v>1848</v>
      </c>
      <c r="D1952" s="145" t="s">
        <v>21</v>
      </c>
      <c r="E1952" s="27">
        <v>11.7575</v>
      </c>
      <c r="F1952" s="28"/>
    </row>
    <row r="1953" spans="1:6" x14ac:dyDescent="0.2">
      <c r="A1953" s="142" t="s">
        <v>4927</v>
      </c>
      <c r="B1953" s="143">
        <v>75606</v>
      </c>
      <c r="C1953" s="144" t="s">
        <v>1849</v>
      </c>
      <c r="D1953" s="145" t="s">
        <v>5</v>
      </c>
      <c r="E1953" s="27">
        <v>92.9328</v>
      </c>
      <c r="F1953" s="28"/>
    </row>
    <row r="1954" spans="1:6" x14ac:dyDescent="0.2">
      <c r="A1954" s="142" t="s">
        <v>4927</v>
      </c>
      <c r="B1954" s="143">
        <v>75608</v>
      </c>
      <c r="C1954" s="144" t="s">
        <v>1850</v>
      </c>
      <c r="D1954" s="145" t="s">
        <v>21</v>
      </c>
      <c r="E1954" s="27">
        <v>262.55059999999997</v>
      </c>
      <c r="F1954" s="28"/>
    </row>
    <row r="1955" spans="1:6" x14ac:dyDescent="0.2">
      <c r="A1955" s="142" t="s">
        <v>4927</v>
      </c>
      <c r="B1955" s="143">
        <v>75611</v>
      </c>
      <c r="C1955" s="144" t="s">
        <v>1851</v>
      </c>
      <c r="D1955" s="145" t="s">
        <v>21</v>
      </c>
      <c r="E1955" s="27">
        <v>298.1139</v>
      </c>
      <c r="F1955" s="28"/>
    </row>
    <row r="1956" spans="1:6" x14ac:dyDescent="0.2">
      <c r="A1956" s="142" t="s">
        <v>4927</v>
      </c>
      <c r="B1956" s="143">
        <v>75613</v>
      </c>
      <c r="C1956" s="144" t="s">
        <v>1852</v>
      </c>
      <c r="D1956" s="145" t="s">
        <v>5</v>
      </c>
      <c r="E1956" s="27">
        <v>34.724800000000002</v>
      </c>
      <c r="F1956" s="28"/>
    </row>
    <row r="1957" spans="1:6" x14ac:dyDescent="0.2">
      <c r="A1957" s="142" t="s">
        <v>4927</v>
      </c>
      <c r="B1957" s="143">
        <v>75614</v>
      </c>
      <c r="C1957" s="144" t="s">
        <v>1853</v>
      </c>
      <c r="D1957" s="145" t="s">
        <v>21</v>
      </c>
      <c r="E1957" s="27">
        <v>3.6871</v>
      </c>
      <c r="F1957" s="28"/>
    </row>
    <row r="1958" spans="1:6" x14ac:dyDescent="0.2">
      <c r="A1958" s="142" t="s">
        <v>4927</v>
      </c>
      <c r="B1958" s="143">
        <v>75617</v>
      </c>
      <c r="C1958" s="144" t="s">
        <v>1854</v>
      </c>
      <c r="D1958" s="145" t="s">
        <v>21</v>
      </c>
      <c r="E1958" s="27">
        <v>5.4927000000000001</v>
      </c>
      <c r="F1958" s="28"/>
    </row>
    <row r="1959" spans="1:6" x14ac:dyDescent="0.2">
      <c r="A1959" s="142" t="s">
        <v>4927</v>
      </c>
      <c r="B1959" s="143">
        <v>75620</v>
      </c>
      <c r="C1959" s="144" t="s">
        <v>1855</v>
      </c>
      <c r="D1959" s="145" t="s">
        <v>21</v>
      </c>
      <c r="E1959" s="27">
        <v>12.1319</v>
      </c>
      <c r="F1959" s="28"/>
    </row>
    <row r="1960" spans="1:6" x14ac:dyDescent="0.2">
      <c r="A1960" s="142" t="s">
        <v>4927</v>
      </c>
      <c r="B1960" s="143">
        <v>75636</v>
      </c>
      <c r="C1960" s="144" t="s">
        <v>1856</v>
      </c>
      <c r="D1960" s="145" t="s">
        <v>21</v>
      </c>
      <c r="E1960" s="27">
        <v>49.499499999999998</v>
      </c>
      <c r="F1960" s="28"/>
    </row>
    <row r="1961" spans="1:6" x14ac:dyDescent="0.2">
      <c r="A1961" s="142" t="s">
        <v>4927</v>
      </c>
      <c r="B1961" s="143">
        <v>75638</v>
      </c>
      <c r="C1961" s="144" t="s">
        <v>1857</v>
      </c>
      <c r="D1961" s="145" t="s">
        <v>21</v>
      </c>
      <c r="E1961" s="27">
        <v>23.940999999999999</v>
      </c>
      <c r="F1961" s="28"/>
    </row>
    <row r="1962" spans="1:6" x14ac:dyDescent="0.2">
      <c r="A1962" s="142" t="s">
        <v>4927</v>
      </c>
      <c r="B1962" s="143">
        <v>75641</v>
      </c>
      <c r="C1962" s="144" t="s">
        <v>1858</v>
      </c>
      <c r="D1962" s="145" t="s">
        <v>21</v>
      </c>
      <c r="E1962" s="27">
        <v>42.924900000000001</v>
      </c>
      <c r="F1962" s="28"/>
    </row>
    <row r="1963" spans="1:6" x14ac:dyDescent="0.2">
      <c r="A1963" s="142" t="s">
        <v>4927</v>
      </c>
      <c r="B1963" s="143">
        <v>75653</v>
      </c>
      <c r="C1963" s="144" t="s">
        <v>1859</v>
      </c>
      <c r="D1963" s="145" t="s">
        <v>21</v>
      </c>
      <c r="E1963" s="27">
        <v>88.451099999999997</v>
      </c>
      <c r="F1963" s="28"/>
    </row>
    <row r="1964" spans="1:6" x14ac:dyDescent="0.2">
      <c r="A1964" s="142" t="s">
        <v>4927</v>
      </c>
      <c r="B1964" s="143">
        <v>75656</v>
      </c>
      <c r="C1964" s="144" t="s">
        <v>1860</v>
      </c>
      <c r="D1964" s="145" t="s">
        <v>21</v>
      </c>
      <c r="E1964" s="27">
        <v>125.11920000000001</v>
      </c>
      <c r="F1964" s="28"/>
    </row>
    <row r="1965" spans="1:6" x14ac:dyDescent="0.2">
      <c r="A1965" s="142" t="s">
        <v>4927</v>
      </c>
      <c r="B1965" s="143">
        <v>75657</v>
      </c>
      <c r="C1965" s="144" t="s">
        <v>1861</v>
      </c>
      <c r="D1965" s="145" t="s">
        <v>21</v>
      </c>
      <c r="E1965" s="27">
        <v>70.668999999999997</v>
      </c>
      <c r="F1965" s="28"/>
    </row>
    <row r="1966" spans="1:6" x14ac:dyDescent="0.2">
      <c r="A1966" s="142" t="s">
        <v>4927</v>
      </c>
      <c r="B1966" s="143">
        <v>75663</v>
      </c>
      <c r="C1966" s="144" t="s">
        <v>1862</v>
      </c>
      <c r="D1966" s="145" t="s">
        <v>21</v>
      </c>
      <c r="E1966" s="27">
        <v>11.9595</v>
      </c>
      <c r="F1966" s="28"/>
    </row>
    <row r="1967" spans="1:6" x14ac:dyDescent="0.2">
      <c r="A1967" s="142" t="s">
        <v>4927</v>
      </c>
      <c r="B1967" s="143">
        <v>75670</v>
      </c>
      <c r="C1967" s="144" t="s">
        <v>1863</v>
      </c>
      <c r="D1967" s="145" t="s">
        <v>5</v>
      </c>
      <c r="E1967" s="27">
        <v>53.2637</v>
      </c>
      <c r="F1967" s="28"/>
    </row>
    <row r="1968" spans="1:6" x14ac:dyDescent="0.2">
      <c r="A1968" s="142" t="s">
        <v>4927</v>
      </c>
      <c r="B1968" s="143">
        <v>75953</v>
      </c>
      <c r="C1968" s="144" t="s">
        <v>1864</v>
      </c>
      <c r="D1968" s="145" t="s">
        <v>21</v>
      </c>
      <c r="E1968" s="27">
        <v>202.97059999999999</v>
      </c>
      <c r="F1968" s="28"/>
    </row>
    <row r="1969" spans="1:6" x14ac:dyDescent="0.2">
      <c r="A1969" s="142" t="s">
        <v>4927</v>
      </c>
      <c r="B1969" s="143">
        <v>75954</v>
      </c>
      <c r="C1969" s="144" t="s">
        <v>1865</v>
      </c>
      <c r="D1969" s="145" t="s">
        <v>21</v>
      </c>
      <c r="E1969" s="27">
        <v>306.83300000000003</v>
      </c>
      <c r="F1969" s="28"/>
    </row>
    <row r="1970" spans="1:6" x14ac:dyDescent="0.2">
      <c r="A1970" s="142" t="s">
        <v>4927</v>
      </c>
      <c r="B1970" s="143">
        <v>75955</v>
      </c>
      <c r="C1970" s="144" t="s">
        <v>1866</v>
      </c>
      <c r="D1970" s="145" t="s">
        <v>21</v>
      </c>
      <c r="E1970" s="27">
        <v>402.0247</v>
      </c>
      <c r="F1970" s="28"/>
    </row>
    <row r="1971" spans="1:6" x14ac:dyDescent="0.2">
      <c r="A1971" s="142" t="s">
        <v>4927</v>
      </c>
      <c r="B1971" s="143">
        <v>75956</v>
      </c>
      <c r="C1971" s="144" t="s">
        <v>1867</v>
      </c>
      <c r="D1971" s="145" t="s">
        <v>21</v>
      </c>
      <c r="E1971" s="27">
        <v>260.75740000000002</v>
      </c>
      <c r="F1971" s="28"/>
    </row>
    <row r="1972" spans="1:6" x14ac:dyDescent="0.2">
      <c r="A1972" s="142" t="s">
        <v>4927</v>
      </c>
      <c r="B1972" s="143">
        <v>75957</v>
      </c>
      <c r="C1972" s="144" t="s">
        <v>1868</v>
      </c>
      <c r="D1972" s="145" t="s">
        <v>21</v>
      </c>
      <c r="E1972" s="27">
        <v>560.84400000000005</v>
      </c>
      <c r="F1972" s="28"/>
    </row>
    <row r="1973" spans="1:6" x14ac:dyDescent="0.2">
      <c r="A1973" s="142" t="s">
        <v>4927</v>
      </c>
      <c r="B1973" s="143">
        <v>75958</v>
      </c>
      <c r="C1973" s="144" t="s">
        <v>1869</v>
      </c>
      <c r="D1973" s="145" t="s">
        <v>21</v>
      </c>
      <c r="E1973" s="27">
        <v>456.2448</v>
      </c>
      <c r="F1973" s="28"/>
    </row>
    <row r="1974" spans="1:6" x14ac:dyDescent="0.2">
      <c r="A1974" s="142" t="s">
        <v>4927</v>
      </c>
      <c r="B1974" s="143">
        <v>75959</v>
      </c>
      <c r="C1974" s="144" t="s">
        <v>1870</v>
      </c>
      <c r="D1974" s="145" t="s">
        <v>21</v>
      </c>
      <c r="E1974" s="27">
        <v>139.9819</v>
      </c>
      <c r="F1974" s="28"/>
    </row>
    <row r="1975" spans="1:6" x14ac:dyDescent="0.2">
      <c r="A1975" s="142" t="s">
        <v>4927</v>
      </c>
      <c r="B1975" s="143">
        <v>76000</v>
      </c>
      <c r="C1975" s="144" t="s">
        <v>1871</v>
      </c>
      <c r="D1975" s="145"/>
      <c r="E1975" s="27" t="s">
        <v>3</v>
      </c>
      <c r="F1975" s="28"/>
    </row>
    <row r="1976" spans="1:6" x14ac:dyDescent="0.2">
      <c r="A1976" s="142" t="s">
        <v>4927</v>
      </c>
      <c r="B1976" s="143">
        <v>76030</v>
      </c>
      <c r="C1976" s="144" t="s">
        <v>1872</v>
      </c>
      <c r="D1976" s="145" t="s">
        <v>21</v>
      </c>
      <c r="E1976" s="27">
        <v>309.37630000000001</v>
      </c>
      <c r="F1976" s="28"/>
    </row>
    <row r="1977" spans="1:6" x14ac:dyDescent="0.2">
      <c r="A1977" s="142" t="s">
        <v>4927</v>
      </c>
      <c r="B1977" s="143">
        <v>76034</v>
      </c>
      <c r="C1977" s="144" t="s">
        <v>1873</v>
      </c>
      <c r="D1977" s="145" t="s">
        <v>21</v>
      </c>
      <c r="E1977" s="27">
        <v>460.1474</v>
      </c>
      <c r="F1977" s="28"/>
    </row>
    <row r="1978" spans="1:6" x14ac:dyDescent="0.2">
      <c r="A1978" s="142" t="s">
        <v>4927</v>
      </c>
      <c r="B1978" s="143">
        <v>76035</v>
      </c>
      <c r="C1978" s="144" t="s">
        <v>1874</v>
      </c>
      <c r="D1978" s="145" t="s">
        <v>21</v>
      </c>
      <c r="E1978" s="27">
        <v>187.9461</v>
      </c>
      <c r="F1978" s="28"/>
    </row>
    <row r="1979" spans="1:6" x14ac:dyDescent="0.2">
      <c r="A1979" s="142" t="s">
        <v>4927</v>
      </c>
      <c r="B1979" s="143">
        <v>76036</v>
      </c>
      <c r="C1979" s="144" t="s">
        <v>1875</v>
      </c>
      <c r="D1979" s="145" t="s">
        <v>21</v>
      </c>
      <c r="E1979" s="27">
        <v>303.39429999999999</v>
      </c>
      <c r="F1979" s="28"/>
    </row>
    <row r="1980" spans="1:6" x14ac:dyDescent="0.2">
      <c r="A1980" s="142" t="s">
        <v>4927</v>
      </c>
      <c r="B1980" s="143">
        <v>76037</v>
      </c>
      <c r="C1980" s="144" t="s">
        <v>1876</v>
      </c>
      <c r="D1980" s="145" t="s">
        <v>21</v>
      </c>
      <c r="E1980" s="27">
        <v>1661.1912</v>
      </c>
      <c r="F1980" s="28"/>
    </row>
    <row r="1981" spans="1:6" x14ac:dyDescent="0.2">
      <c r="A1981" s="142" t="s">
        <v>4927</v>
      </c>
      <c r="B1981" s="143">
        <v>76038</v>
      </c>
      <c r="C1981" s="144" t="s">
        <v>1877</v>
      </c>
      <c r="D1981" s="145" t="s">
        <v>21</v>
      </c>
      <c r="E1981" s="27">
        <v>3293.0102999999999</v>
      </c>
      <c r="F1981" s="28"/>
    </row>
    <row r="1982" spans="1:6" x14ac:dyDescent="0.2">
      <c r="A1982" s="142" t="s">
        <v>4927</v>
      </c>
      <c r="B1982" s="143">
        <v>76039</v>
      </c>
      <c r="C1982" s="144" t="s">
        <v>1878</v>
      </c>
      <c r="D1982" s="145" t="s">
        <v>21</v>
      </c>
      <c r="E1982" s="27">
        <v>5779.0906000000004</v>
      </c>
      <c r="F1982" s="28"/>
    </row>
    <row r="1983" spans="1:6" x14ac:dyDescent="0.2">
      <c r="A1983" s="142" t="s">
        <v>4927</v>
      </c>
      <c r="B1983" s="143">
        <v>76050</v>
      </c>
      <c r="C1983" s="144" t="s">
        <v>1879</v>
      </c>
      <c r="D1983" s="145" t="s">
        <v>21</v>
      </c>
      <c r="E1983" s="27">
        <v>41027</v>
      </c>
      <c r="F1983" s="28"/>
    </row>
    <row r="1984" spans="1:6" x14ac:dyDescent="0.2">
      <c r="A1984" s="142" t="s">
        <v>4927</v>
      </c>
      <c r="B1984" s="143">
        <v>76055</v>
      </c>
      <c r="C1984" s="144" t="s">
        <v>1880</v>
      </c>
      <c r="D1984" s="145" t="s">
        <v>21</v>
      </c>
      <c r="E1984" s="27">
        <v>46488.5</v>
      </c>
      <c r="F1984" s="28"/>
    </row>
    <row r="1985" spans="1:6" x14ac:dyDescent="0.2">
      <c r="A1985" s="142" t="s">
        <v>4927</v>
      </c>
      <c r="B1985" s="143">
        <v>76060</v>
      </c>
      <c r="C1985" s="144" t="s">
        <v>1881</v>
      </c>
      <c r="D1985" s="145" t="s">
        <v>21</v>
      </c>
      <c r="E1985" s="27">
        <v>45126.5</v>
      </c>
      <c r="F1985" s="28"/>
    </row>
    <row r="1986" spans="1:6" x14ac:dyDescent="0.2">
      <c r="A1986" s="142" t="s">
        <v>4927</v>
      </c>
      <c r="B1986" s="143">
        <v>76065</v>
      </c>
      <c r="C1986" s="144" t="s">
        <v>1882</v>
      </c>
      <c r="D1986" s="145" t="s">
        <v>21</v>
      </c>
      <c r="E1986" s="27">
        <v>63258</v>
      </c>
      <c r="F1986" s="28"/>
    </row>
    <row r="1987" spans="1:6" x14ac:dyDescent="0.2">
      <c r="A1987" s="142" t="s">
        <v>4927</v>
      </c>
      <c r="B1987" s="143">
        <v>76070</v>
      </c>
      <c r="C1987" s="144" t="s">
        <v>1883</v>
      </c>
      <c r="D1987" s="145" t="s">
        <v>21</v>
      </c>
      <c r="E1987" s="27">
        <v>46260</v>
      </c>
      <c r="F1987" s="28"/>
    </row>
    <row r="1988" spans="1:6" x14ac:dyDescent="0.2">
      <c r="A1988" s="142" t="s">
        <v>4927</v>
      </c>
      <c r="B1988" s="143">
        <v>76075</v>
      </c>
      <c r="C1988" s="144" t="s">
        <v>1884</v>
      </c>
      <c r="D1988" s="145" t="s">
        <v>21</v>
      </c>
      <c r="E1988" s="27">
        <v>69006.5</v>
      </c>
      <c r="F1988" s="28"/>
    </row>
    <row r="1989" spans="1:6" x14ac:dyDescent="0.2">
      <c r="A1989" s="142" t="s">
        <v>4927</v>
      </c>
      <c r="B1989" s="143">
        <v>76080</v>
      </c>
      <c r="C1989" s="144" t="s">
        <v>1885</v>
      </c>
      <c r="D1989" s="145" t="s">
        <v>21</v>
      </c>
      <c r="E1989" s="27">
        <v>40218</v>
      </c>
      <c r="F1989" s="28"/>
    </row>
    <row r="1990" spans="1:6" x14ac:dyDescent="0.2">
      <c r="A1990" s="142" t="s">
        <v>4927</v>
      </c>
      <c r="B1990" s="143">
        <v>76085</v>
      </c>
      <c r="C1990" s="144" t="s">
        <v>1886</v>
      </c>
      <c r="D1990" s="145" t="s">
        <v>21</v>
      </c>
      <c r="E1990" s="27">
        <v>54557</v>
      </c>
      <c r="F1990" s="28"/>
    </row>
    <row r="1991" spans="1:6" x14ac:dyDescent="0.2">
      <c r="A1991" s="142" t="s">
        <v>4927</v>
      </c>
      <c r="B1991" s="143">
        <v>76090</v>
      </c>
      <c r="C1991" s="144" t="s">
        <v>1887</v>
      </c>
      <c r="D1991" s="145" t="s">
        <v>21</v>
      </c>
      <c r="E1991" s="27">
        <v>27820</v>
      </c>
      <c r="F1991" s="28"/>
    </row>
    <row r="1992" spans="1:6" x14ac:dyDescent="0.2">
      <c r="A1992" s="142" t="s">
        <v>4927</v>
      </c>
      <c r="B1992" s="143">
        <v>76400</v>
      </c>
      <c r="C1992" s="144" t="s">
        <v>1888</v>
      </c>
      <c r="D1992" s="145"/>
      <c r="E1992" s="27" t="s">
        <v>3</v>
      </c>
      <c r="F1992" s="28"/>
    </row>
    <row r="1993" spans="1:6" x14ac:dyDescent="0.2">
      <c r="A1993" s="142" t="s">
        <v>4927</v>
      </c>
      <c r="B1993" s="143">
        <v>76402</v>
      </c>
      <c r="C1993" s="144" t="s">
        <v>1889</v>
      </c>
      <c r="D1993" s="145" t="s">
        <v>21</v>
      </c>
      <c r="E1993" s="27">
        <v>337.92520000000002</v>
      </c>
      <c r="F1993" s="28"/>
    </row>
    <row r="1994" spans="1:6" x14ac:dyDescent="0.2">
      <c r="A1994" s="142" t="s">
        <v>4927</v>
      </c>
      <c r="B1994" s="143">
        <v>76405</v>
      </c>
      <c r="C1994" s="144" t="s">
        <v>1890</v>
      </c>
      <c r="D1994" s="145" t="s">
        <v>21</v>
      </c>
      <c r="E1994" s="27">
        <v>84.679100000000005</v>
      </c>
      <c r="F1994" s="28"/>
    </row>
    <row r="1995" spans="1:6" x14ac:dyDescent="0.2">
      <c r="A1995" s="142" t="s">
        <v>4927</v>
      </c>
      <c r="B1995" s="143">
        <v>76407</v>
      </c>
      <c r="C1995" s="144" t="s">
        <v>1891</v>
      </c>
      <c r="D1995" s="145" t="s">
        <v>21</v>
      </c>
      <c r="E1995" s="27">
        <v>159.0428</v>
      </c>
      <c r="F1995" s="28"/>
    </row>
    <row r="1996" spans="1:6" x14ac:dyDescent="0.2">
      <c r="A1996" s="142" t="s">
        <v>4927</v>
      </c>
      <c r="B1996" s="143">
        <v>76408</v>
      </c>
      <c r="C1996" s="144" t="s">
        <v>1892</v>
      </c>
      <c r="D1996" s="145" t="s">
        <v>21</v>
      </c>
      <c r="E1996" s="27">
        <v>284.29469999999998</v>
      </c>
      <c r="F1996" s="28"/>
    </row>
    <row r="1997" spans="1:6" x14ac:dyDescent="0.2">
      <c r="A1997" s="142" t="s">
        <v>4927</v>
      </c>
      <c r="B1997" s="143">
        <v>76420</v>
      </c>
      <c r="C1997" s="144" t="s">
        <v>1893</v>
      </c>
      <c r="D1997" s="145" t="s">
        <v>21</v>
      </c>
      <c r="E1997" s="27">
        <v>16.708500000000001</v>
      </c>
      <c r="F1997" s="28"/>
    </row>
    <row r="1998" spans="1:6" x14ac:dyDescent="0.2">
      <c r="A1998" s="142" t="s">
        <v>4927</v>
      </c>
      <c r="B1998" s="143">
        <v>76425</v>
      </c>
      <c r="C1998" s="144" t="s">
        <v>1894</v>
      </c>
      <c r="D1998" s="145" t="s">
        <v>21</v>
      </c>
      <c r="E1998" s="27">
        <v>242.21340000000001</v>
      </c>
      <c r="F1998" s="28"/>
    </row>
    <row r="1999" spans="1:6" x14ac:dyDescent="0.2">
      <c r="A1999" s="142" t="s">
        <v>4927</v>
      </c>
      <c r="B1999" s="143">
        <v>76426</v>
      </c>
      <c r="C1999" s="144" t="s">
        <v>1895</v>
      </c>
      <c r="D1999" s="145" t="s">
        <v>21</v>
      </c>
      <c r="E1999" s="27">
        <v>117.02630000000001</v>
      </c>
      <c r="F1999" s="28"/>
    </row>
    <row r="2000" spans="1:6" x14ac:dyDescent="0.2">
      <c r="A2000" s="142" t="s">
        <v>4927</v>
      </c>
      <c r="B2000" s="143">
        <v>76431</v>
      </c>
      <c r="C2000" s="144" t="s">
        <v>1896</v>
      </c>
      <c r="D2000" s="145" t="s">
        <v>21</v>
      </c>
      <c r="E2000" s="27">
        <v>58.337400000000002</v>
      </c>
      <c r="F2000" s="28"/>
    </row>
    <row r="2001" spans="1:6" x14ac:dyDescent="0.2">
      <c r="A2001" s="142" t="s">
        <v>4927</v>
      </c>
      <c r="B2001" s="143">
        <v>76433</v>
      </c>
      <c r="C2001" s="144" t="s">
        <v>1897</v>
      </c>
      <c r="D2001" s="145" t="s">
        <v>21</v>
      </c>
      <c r="E2001" s="27">
        <v>49.369900000000001</v>
      </c>
      <c r="F2001" s="28"/>
    </row>
    <row r="2002" spans="1:6" x14ac:dyDescent="0.2">
      <c r="A2002" s="142" t="s">
        <v>4927</v>
      </c>
      <c r="B2002" s="143">
        <v>76441</v>
      </c>
      <c r="C2002" s="144" t="s">
        <v>1898</v>
      </c>
      <c r="D2002" s="145" t="s">
        <v>21</v>
      </c>
      <c r="E2002" s="27">
        <v>253.0771</v>
      </c>
      <c r="F2002" s="28"/>
    </row>
    <row r="2003" spans="1:6" x14ac:dyDescent="0.2">
      <c r="A2003" s="142" t="s">
        <v>4927</v>
      </c>
      <c r="B2003" s="143">
        <v>76444</v>
      </c>
      <c r="C2003" s="144" t="s">
        <v>1899</v>
      </c>
      <c r="D2003" s="145" t="s">
        <v>21</v>
      </c>
      <c r="E2003" s="27">
        <v>22.288699999999999</v>
      </c>
      <c r="F2003" s="28"/>
    </row>
    <row r="2004" spans="1:6" x14ac:dyDescent="0.2">
      <c r="A2004" s="142" t="s">
        <v>4927</v>
      </c>
      <c r="B2004" s="143">
        <v>76456</v>
      </c>
      <c r="C2004" s="144" t="s">
        <v>1900</v>
      </c>
      <c r="D2004" s="145" t="s">
        <v>21</v>
      </c>
      <c r="E2004" s="27">
        <v>20.761800000000001</v>
      </c>
      <c r="F2004" s="28"/>
    </row>
    <row r="2005" spans="1:6" x14ac:dyDescent="0.2">
      <c r="A2005" s="142" t="s">
        <v>4927</v>
      </c>
      <c r="B2005" s="143">
        <v>76459</v>
      </c>
      <c r="C2005" s="144" t="s">
        <v>1901</v>
      </c>
      <c r="D2005" s="145" t="s">
        <v>21</v>
      </c>
      <c r="E2005" s="27">
        <v>16.434100000000001</v>
      </c>
      <c r="F2005" s="28"/>
    </row>
    <row r="2006" spans="1:6" x14ac:dyDescent="0.2">
      <c r="A2006" s="142" t="s">
        <v>4927</v>
      </c>
      <c r="B2006" s="143">
        <v>76461</v>
      </c>
      <c r="C2006" s="144" t="s">
        <v>1902</v>
      </c>
      <c r="D2006" s="145" t="s">
        <v>21</v>
      </c>
      <c r="E2006" s="27">
        <v>22.285499999999999</v>
      </c>
      <c r="F2006" s="28"/>
    </row>
    <row r="2007" spans="1:6" x14ac:dyDescent="0.2">
      <c r="A2007" s="142" t="s">
        <v>4927</v>
      </c>
      <c r="B2007" s="143">
        <v>76468</v>
      </c>
      <c r="C2007" s="144" t="s">
        <v>1903</v>
      </c>
      <c r="D2007" s="145" t="s">
        <v>21</v>
      </c>
      <c r="E2007" s="27">
        <v>234.3766</v>
      </c>
      <c r="F2007" s="28"/>
    </row>
    <row r="2008" spans="1:6" x14ac:dyDescent="0.2">
      <c r="A2008" s="142" t="s">
        <v>4927</v>
      </c>
      <c r="B2008" s="143">
        <v>76472</v>
      </c>
      <c r="C2008" s="144" t="s">
        <v>1904</v>
      </c>
      <c r="D2008" s="145" t="s">
        <v>21</v>
      </c>
      <c r="E2008" s="27">
        <v>307.00720000000001</v>
      </c>
      <c r="F2008" s="28"/>
    </row>
    <row r="2009" spans="1:6" x14ac:dyDescent="0.2">
      <c r="A2009" s="142" t="s">
        <v>4927</v>
      </c>
      <c r="B2009" s="143">
        <v>76475</v>
      </c>
      <c r="C2009" s="144" t="s">
        <v>1905</v>
      </c>
      <c r="D2009" s="145" t="s">
        <v>21</v>
      </c>
      <c r="E2009" s="27">
        <v>380.02429999999998</v>
      </c>
      <c r="F2009" s="28"/>
    </row>
    <row r="2010" spans="1:6" x14ac:dyDescent="0.2">
      <c r="A2010" s="142" t="s">
        <v>4927</v>
      </c>
      <c r="B2010" s="143">
        <v>76700</v>
      </c>
      <c r="C2010" s="144" t="s">
        <v>1906</v>
      </c>
      <c r="D2010" s="145"/>
      <c r="E2010" s="27" t="s">
        <v>3</v>
      </c>
      <c r="F2010" s="28"/>
    </row>
    <row r="2011" spans="1:6" x14ac:dyDescent="0.2">
      <c r="A2011" s="142" t="s">
        <v>4927</v>
      </c>
      <c r="B2011" s="143">
        <v>76701</v>
      </c>
      <c r="C2011" s="144" t="s">
        <v>1907</v>
      </c>
      <c r="D2011" s="145" t="s">
        <v>21</v>
      </c>
      <c r="E2011" s="27">
        <v>965.58150000000001</v>
      </c>
      <c r="F2011" s="28"/>
    </row>
    <row r="2012" spans="1:6" x14ac:dyDescent="0.2">
      <c r="A2012" s="142" t="s">
        <v>4927</v>
      </c>
      <c r="B2012" s="143">
        <v>76710</v>
      </c>
      <c r="C2012" s="144" t="s">
        <v>1908</v>
      </c>
      <c r="D2012" s="145" t="s">
        <v>21</v>
      </c>
      <c r="E2012" s="27">
        <v>100.6862</v>
      </c>
      <c r="F2012" s="28"/>
    </row>
    <row r="2013" spans="1:6" x14ac:dyDescent="0.2">
      <c r="A2013" s="142" t="s">
        <v>4927</v>
      </c>
      <c r="B2013" s="143">
        <v>76711</v>
      </c>
      <c r="C2013" s="144" t="s">
        <v>1909</v>
      </c>
      <c r="D2013" s="145" t="s">
        <v>21</v>
      </c>
      <c r="E2013" s="27">
        <v>122.4712</v>
      </c>
      <c r="F2013" s="28"/>
    </row>
    <row r="2014" spans="1:6" x14ac:dyDescent="0.2">
      <c r="A2014" s="142" t="s">
        <v>4927</v>
      </c>
      <c r="B2014" s="143">
        <v>76712</v>
      </c>
      <c r="C2014" s="144" t="s">
        <v>1910</v>
      </c>
      <c r="D2014" s="145" t="s">
        <v>21</v>
      </c>
      <c r="E2014" s="27">
        <v>125.8549</v>
      </c>
      <c r="F2014" s="28"/>
    </row>
    <row r="2015" spans="1:6" x14ac:dyDescent="0.2">
      <c r="A2015" s="142" t="s">
        <v>4927</v>
      </c>
      <c r="B2015" s="143">
        <v>76713</v>
      </c>
      <c r="C2015" s="144" t="s">
        <v>1911</v>
      </c>
      <c r="D2015" s="145" t="s">
        <v>21</v>
      </c>
      <c r="E2015" s="27">
        <v>229.8425</v>
      </c>
      <c r="F2015" s="28"/>
    </row>
    <row r="2016" spans="1:6" x14ac:dyDescent="0.2">
      <c r="A2016" s="142" t="s">
        <v>4927</v>
      </c>
      <c r="B2016" s="143">
        <v>76715</v>
      </c>
      <c r="C2016" s="144" t="s">
        <v>1912</v>
      </c>
      <c r="D2016" s="145" t="s">
        <v>21</v>
      </c>
      <c r="E2016" s="27">
        <v>302.334</v>
      </c>
      <c r="F2016" s="28"/>
    </row>
    <row r="2017" spans="1:6" x14ac:dyDescent="0.2">
      <c r="A2017" s="142" t="s">
        <v>4927</v>
      </c>
      <c r="B2017" s="143">
        <v>76716</v>
      </c>
      <c r="C2017" s="144" t="s">
        <v>1913</v>
      </c>
      <c r="D2017" s="145" t="s">
        <v>21</v>
      </c>
      <c r="E2017" s="27">
        <v>362.5949</v>
      </c>
      <c r="F2017" s="28"/>
    </row>
    <row r="2018" spans="1:6" x14ac:dyDescent="0.2">
      <c r="A2018" s="142" t="s">
        <v>4927</v>
      </c>
      <c r="B2018" s="143">
        <v>76717</v>
      </c>
      <c r="C2018" s="144" t="s">
        <v>1914</v>
      </c>
      <c r="D2018" s="145" t="s">
        <v>21</v>
      </c>
      <c r="E2018" s="27">
        <v>21.0307</v>
      </c>
      <c r="F2018" s="28"/>
    </row>
    <row r="2019" spans="1:6" x14ac:dyDescent="0.2">
      <c r="A2019" s="142" t="s">
        <v>4927</v>
      </c>
      <c r="B2019" s="143">
        <v>76800</v>
      </c>
      <c r="C2019" s="144" t="s">
        <v>1915</v>
      </c>
      <c r="D2019" s="145"/>
      <c r="E2019" s="27" t="s">
        <v>3</v>
      </c>
      <c r="F2019" s="28"/>
    </row>
    <row r="2020" spans="1:6" x14ac:dyDescent="0.2">
      <c r="A2020" s="142" t="s">
        <v>4927</v>
      </c>
      <c r="B2020" s="143">
        <v>76803</v>
      </c>
      <c r="C2020" s="144" t="s">
        <v>1916</v>
      </c>
      <c r="D2020" s="145" t="s">
        <v>21</v>
      </c>
      <c r="E2020" s="27">
        <v>225.52610000000001</v>
      </c>
      <c r="F2020" s="28"/>
    </row>
    <row r="2021" spans="1:6" x14ac:dyDescent="0.2">
      <c r="A2021" s="142" t="s">
        <v>4927</v>
      </c>
      <c r="B2021" s="143">
        <v>76807</v>
      </c>
      <c r="C2021" s="144" t="s">
        <v>1917</v>
      </c>
      <c r="D2021" s="145" t="s">
        <v>21</v>
      </c>
      <c r="E2021" s="27">
        <v>556.94399999999996</v>
      </c>
      <c r="F2021" s="28"/>
    </row>
    <row r="2022" spans="1:6" x14ac:dyDescent="0.2">
      <c r="A2022" s="142" t="s">
        <v>4927</v>
      </c>
      <c r="B2022" s="143">
        <v>76818</v>
      </c>
      <c r="C2022" s="144" t="s">
        <v>1918</v>
      </c>
      <c r="D2022" s="145" t="s">
        <v>21</v>
      </c>
      <c r="E2022" s="27">
        <v>286.62990000000002</v>
      </c>
      <c r="F2022" s="28"/>
    </row>
    <row r="2023" spans="1:6" x14ac:dyDescent="0.2">
      <c r="A2023" s="142" t="s">
        <v>4927</v>
      </c>
      <c r="B2023" s="143">
        <v>76821</v>
      </c>
      <c r="C2023" s="144" t="s">
        <v>1919</v>
      </c>
      <c r="D2023" s="145" t="s">
        <v>21</v>
      </c>
      <c r="E2023" s="27">
        <v>166.48070000000001</v>
      </c>
      <c r="F2023" s="28"/>
    </row>
    <row r="2024" spans="1:6" x14ac:dyDescent="0.2">
      <c r="A2024" s="142" t="s">
        <v>4927</v>
      </c>
      <c r="B2024" s="143">
        <v>76822</v>
      </c>
      <c r="C2024" s="144" t="s">
        <v>1920</v>
      </c>
      <c r="D2024" s="145" t="s">
        <v>21</v>
      </c>
      <c r="E2024" s="27">
        <v>744.62450000000001</v>
      </c>
      <c r="F2024" s="28"/>
    </row>
    <row r="2025" spans="1:6" x14ac:dyDescent="0.2">
      <c r="A2025" s="142" t="s">
        <v>4927</v>
      </c>
      <c r="B2025" s="143">
        <v>76823</v>
      </c>
      <c r="C2025" s="144" t="s">
        <v>1921</v>
      </c>
      <c r="D2025" s="145" t="s">
        <v>21</v>
      </c>
      <c r="E2025" s="27">
        <v>779.327</v>
      </c>
      <c r="F2025" s="28"/>
    </row>
    <row r="2026" spans="1:6" x14ac:dyDescent="0.2">
      <c r="A2026" s="142" t="s">
        <v>4927</v>
      </c>
      <c r="B2026" s="143">
        <v>76824</v>
      </c>
      <c r="C2026" s="144" t="s">
        <v>1922</v>
      </c>
      <c r="D2026" s="145" t="s">
        <v>21</v>
      </c>
      <c r="E2026" s="27">
        <v>921.51959999999997</v>
      </c>
      <c r="F2026" s="28"/>
    </row>
    <row r="2027" spans="1:6" x14ac:dyDescent="0.2">
      <c r="A2027" s="142" t="s">
        <v>4927</v>
      </c>
      <c r="B2027" s="143">
        <v>76826</v>
      </c>
      <c r="C2027" s="144" t="s">
        <v>1923</v>
      </c>
      <c r="D2027" s="145" t="s">
        <v>21</v>
      </c>
      <c r="E2027" s="27">
        <v>352.54469999999998</v>
      </c>
      <c r="F2027" s="28"/>
    </row>
    <row r="2028" spans="1:6" x14ac:dyDescent="0.2">
      <c r="A2028" s="142" t="s">
        <v>4927</v>
      </c>
      <c r="B2028" s="143">
        <v>76827</v>
      </c>
      <c r="C2028" s="144" t="s">
        <v>1924</v>
      </c>
      <c r="D2028" s="145" t="s">
        <v>21</v>
      </c>
      <c r="E2028" s="27">
        <v>303.13920000000002</v>
      </c>
      <c r="F2028" s="28"/>
    </row>
    <row r="2029" spans="1:6" x14ac:dyDescent="0.2">
      <c r="A2029" s="142" t="s">
        <v>4927</v>
      </c>
      <c r="B2029" s="143">
        <v>76836</v>
      </c>
      <c r="C2029" s="144" t="s">
        <v>1925</v>
      </c>
      <c r="D2029" s="145" t="s">
        <v>5</v>
      </c>
      <c r="E2029" s="27">
        <v>455.85059999999999</v>
      </c>
      <c r="F2029" s="28"/>
    </row>
    <row r="2030" spans="1:6" x14ac:dyDescent="0.2">
      <c r="A2030" s="142" t="s">
        <v>4927</v>
      </c>
      <c r="B2030" s="143">
        <v>76890</v>
      </c>
      <c r="C2030" s="144" t="s">
        <v>1926</v>
      </c>
      <c r="D2030" s="145" t="s">
        <v>21</v>
      </c>
      <c r="E2030" s="27">
        <v>48.616300000000003</v>
      </c>
      <c r="F2030" s="28"/>
    </row>
    <row r="2031" spans="1:6" x14ac:dyDescent="0.2">
      <c r="A2031" s="142" t="s">
        <v>4927</v>
      </c>
      <c r="B2031" s="143">
        <v>76896</v>
      </c>
      <c r="C2031" s="144" t="s">
        <v>1927</v>
      </c>
      <c r="D2031" s="145" t="s">
        <v>21</v>
      </c>
      <c r="E2031" s="27">
        <v>70.295000000000002</v>
      </c>
      <c r="F2031" s="28"/>
    </row>
    <row r="2032" spans="1:6" x14ac:dyDescent="0.2">
      <c r="A2032" s="142" t="s">
        <v>4927</v>
      </c>
      <c r="B2032" s="143">
        <v>76898</v>
      </c>
      <c r="C2032" s="144" t="s">
        <v>1928</v>
      </c>
      <c r="D2032" s="145" t="s">
        <v>21</v>
      </c>
      <c r="E2032" s="27">
        <v>170.8475</v>
      </c>
      <c r="F2032" s="28"/>
    </row>
    <row r="2033" spans="1:6" x14ac:dyDescent="0.2">
      <c r="A2033" s="142" t="s">
        <v>4927</v>
      </c>
      <c r="B2033" s="143">
        <v>76900</v>
      </c>
      <c r="C2033" s="144" t="s">
        <v>1929</v>
      </c>
      <c r="D2033" s="145"/>
      <c r="E2033" s="27" t="s">
        <v>3</v>
      </c>
      <c r="F2033" s="28"/>
    </row>
    <row r="2034" spans="1:6" x14ac:dyDescent="0.2">
      <c r="A2034" s="142" t="s">
        <v>4927</v>
      </c>
      <c r="B2034" s="143">
        <v>76901</v>
      </c>
      <c r="C2034" s="144" t="s">
        <v>1930</v>
      </c>
      <c r="D2034" s="145" t="s">
        <v>21</v>
      </c>
      <c r="E2034" s="27">
        <v>323.17880000000002</v>
      </c>
      <c r="F2034" s="28"/>
    </row>
    <row r="2035" spans="1:6" x14ac:dyDescent="0.2">
      <c r="A2035" s="142" t="s">
        <v>4927</v>
      </c>
      <c r="B2035" s="143">
        <v>77200</v>
      </c>
      <c r="C2035" s="144" t="s">
        <v>1931</v>
      </c>
      <c r="D2035" s="145"/>
      <c r="E2035" s="27" t="s">
        <v>3</v>
      </c>
      <c r="F2035" s="28"/>
    </row>
    <row r="2036" spans="1:6" x14ac:dyDescent="0.2">
      <c r="A2036" s="142" t="s">
        <v>4927</v>
      </c>
      <c r="B2036" s="143">
        <v>77215</v>
      </c>
      <c r="C2036" s="144" t="s">
        <v>1932</v>
      </c>
      <c r="D2036" s="145" t="s">
        <v>21</v>
      </c>
      <c r="E2036" s="27">
        <v>57.9315</v>
      </c>
      <c r="F2036" s="28"/>
    </row>
    <row r="2037" spans="1:6" x14ac:dyDescent="0.2">
      <c r="A2037" s="142" t="s">
        <v>4927</v>
      </c>
      <c r="B2037" s="143">
        <v>77223</v>
      </c>
      <c r="C2037" s="144" t="s">
        <v>1933</v>
      </c>
      <c r="D2037" s="145" t="s">
        <v>21</v>
      </c>
      <c r="E2037" s="27">
        <v>288.0643</v>
      </c>
      <c r="F2037" s="28"/>
    </row>
    <row r="2038" spans="1:6" x14ac:dyDescent="0.2">
      <c r="A2038" s="142" t="s">
        <v>4927</v>
      </c>
      <c r="B2038" s="143">
        <v>77226</v>
      </c>
      <c r="C2038" s="144" t="s">
        <v>1934</v>
      </c>
      <c r="D2038" s="145" t="s">
        <v>21</v>
      </c>
      <c r="E2038" s="27">
        <v>273.3811</v>
      </c>
      <c r="F2038" s="28"/>
    </row>
    <row r="2039" spans="1:6" x14ac:dyDescent="0.2">
      <c r="A2039" s="142" t="s">
        <v>4927</v>
      </c>
      <c r="B2039" s="143">
        <v>77232</v>
      </c>
      <c r="C2039" s="144" t="s">
        <v>1935</v>
      </c>
      <c r="D2039" s="145" t="s">
        <v>21</v>
      </c>
      <c r="E2039" s="27">
        <v>26.611699999999999</v>
      </c>
      <c r="F2039" s="28"/>
    </row>
    <row r="2040" spans="1:6" x14ac:dyDescent="0.2">
      <c r="A2040" s="142" t="s">
        <v>4927</v>
      </c>
      <c r="B2040" s="143">
        <v>77235</v>
      </c>
      <c r="C2040" s="144" t="s">
        <v>1936</v>
      </c>
      <c r="D2040" s="145" t="s">
        <v>21</v>
      </c>
      <c r="E2040" s="27">
        <v>15.195</v>
      </c>
      <c r="F2040" s="28"/>
    </row>
    <row r="2041" spans="1:6" x14ac:dyDescent="0.2">
      <c r="A2041" s="142" t="s">
        <v>4927</v>
      </c>
      <c r="B2041" s="143">
        <v>77236</v>
      </c>
      <c r="C2041" s="144" t="s">
        <v>1937</v>
      </c>
      <c r="D2041" s="145" t="s">
        <v>21</v>
      </c>
      <c r="E2041" s="27">
        <v>15.4191</v>
      </c>
      <c r="F2041" s="28"/>
    </row>
    <row r="2042" spans="1:6" x14ac:dyDescent="0.2">
      <c r="A2042" s="142" t="s">
        <v>4927</v>
      </c>
      <c r="B2042" s="143">
        <v>77237</v>
      </c>
      <c r="C2042" s="144" t="s">
        <v>1938</v>
      </c>
      <c r="D2042" s="145" t="s">
        <v>21</v>
      </c>
      <c r="E2042" s="27">
        <v>19.1402</v>
      </c>
      <c r="F2042" s="28"/>
    </row>
    <row r="2043" spans="1:6" x14ac:dyDescent="0.2">
      <c r="A2043" s="142" t="s">
        <v>4927</v>
      </c>
      <c r="B2043" s="143">
        <v>77238</v>
      </c>
      <c r="C2043" s="144" t="s">
        <v>1939</v>
      </c>
      <c r="D2043" s="145" t="s">
        <v>21</v>
      </c>
      <c r="E2043" s="27">
        <v>18.498899999999999</v>
      </c>
      <c r="F2043" s="28"/>
    </row>
    <row r="2044" spans="1:6" x14ac:dyDescent="0.2">
      <c r="A2044" s="142" t="s">
        <v>4927</v>
      </c>
      <c r="B2044" s="143">
        <v>77240</v>
      </c>
      <c r="C2044" s="144" t="s">
        <v>1940</v>
      </c>
      <c r="D2044" s="145" t="s">
        <v>21</v>
      </c>
      <c r="E2044" s="27">
        <v>22.466699999999999</v>
      </c>
      <c r="F2044" s="28"/>
    </row>
    <row r="2045" spans="1:6" x14ac:dyDescent="0.2">
      <c r="A2045" s="142" t="s">
        <v>4927</v>
      </c>
      <c r="B2045" s="143">
        <v>77241</v>
      </c>
      <c r="C2045" s="144" t="s">
        <v>1941</v>
      </c>
      <c r="D2045" s="145" t="s">
        <v>21</v>
      </c>
      <c r="E2045" s="27">
        <v>218.1704</v>
      </c>
      <c r="F2045" s="28"/>
    </row>
    <row r="2046" spans="1:6" x14ac:dyDescent="0.2">
      <c r="A2046" s="142" t="s">
        <v>4927</v>
      </c>
      <c r="B2046" s="143">
        <v>77242</v>
      </c>
      <c r="C2046" s="144" t="s">
        <v>1942</v>
      </c>
      <c r="D2046" s="145" t="s">
        <v>21</v>
      </c>
      <c r="E2046" s="27">
        <v>201.14080000000001</v>
      </c>
      <c r="F2046" s="28"/>
    </row>
    <row r="2047" spans="1:6" x14ac:dyDescent="0.2">
      <c r="A2047" s="142" t="s">
        <v>4927</v>
      </c>
      <c r="B2047" s="143">
        <v>77243</v>
      </c>
      <c r="C2047" s="144" t="s">
        <v>1943</v>
      </c>
      <c r="D2047" s="145" t="s">
        <v>21</v>
      </c>
      <c r="E2047" s="27">
        <v>713.49270000000001</v>
      </c>
      <c r="F2047" s="28"/>
    </row>
    <row r="2048" spans="1:6" x14ac:dyDescent="0.2">
      <c r="A2048" s="142" t="s">
        <v>4927</v>
      </c>
      <c r="B2048" s="143">
        <v>77244</v>
      </c>
      <c r="C2048" s="144" t="s">
        <v>1944</v>
      </c>
      <c r="D2048" s="145" t="s">
        <v>21</v>
      </c>
      <c r="E2048" s="27">
        <v>240.78270000000001</v>
      </c>
      <c r="F2048" s="28"/>
    </row>
    <row r="2049" spans="1:6" x14ac:dyDescent="0.2">
      <c r="A2049" s="142" t="s">
        <v>4927</v>
      </c>
      <c r="B2049" s="143">
        <v>77245</v>
      </c>
      <c r="C2049" s="144" t="s">
        <v>1945</v>
      </c>
      <c r="D2049" s="145" t="s">
        <v>21</v>
      </c>
      <c r="E2049" s="27">
        <v>239.69210000000001</v>
      </c>
      <c r="F2049" s="28"/>
    </row>
    <row r="2050" spans="1:6" x14ac:dyDescent="0.2">
      <c r="A2050" s="142" t="s">
        <v>4927</v>
      </c>
      <c r="B2050" s="143">
        <v>77246</v>
      </c>
      <c r="C2050" s="144" t="s">
        <v>1946</v>
      </c>
      <c r="D2050" s="145" t="s">
        <v>21</v>
      </c>
      <c r="E2050" s="27">
        <v>66.741900000000001</v>
      </c>
      <c r="F2050" s="28"/>
    </row>
    <row r="2051" spans="1:6" x14ac:dyDescent="0.2">
      <c r="A2051" s="142" t="s">
        <v>4927</v>
      </c>
      <c r="B2051" s="143">
        <v>77600</v>
      </c>
      <c r="C2051" s="144" t="s">
        <v>1947</v>
      </c>
      <c r="D2051" s="145"/>
      <c r="E2051" s="27" t="s">
        <v>3</v>
      </c>
      <c r="F2051" s="28"/>
    </row>
    <row r="2052" spans="1:6" x14ac:dyDescent="0.2">
      <c r="A2052" s="142" t="s">
        <v>4927</v>
      </c>
      <c r="B2052" s="143">
        <v>77605</v>
      </c>
      <c r="C2052" s="144" t="s">
        <v>1948</v>
      </c>
      <c r="D2052" s="145" t="s">
        <v>170</v>
      </c>
      <c r="E2052" s="27">
        <v>726.15309999999999</v>
      </c>
      <c r="F2052" s="28"/>
    </row>
    <row r="2053" spans="1:6" x14ac:dyDescent="0.2">
      <c r="A2053" s="142" t="s">
        <v>4927</v>
      </c>
      <c r="B2053" s="143">
        <v>77615</v>
      </c>
      <c r="C2053" s="144" t="s">
        <v>1949</v>
      </c>
      <c r="D2053" s="145" t="s">
        <v>170</v>
      </c>
      <c r="E2053" s="27">
        <v>302.66430000000003</v>
      </c>
      <c r="F2053" s="28"/>
    </row>
    <row r="2054" spans="1:6" x14ac:dyDescent="0.2">
      <c r="A2054" s="142" t="s">
        <v>4927</v>
      </c>
      <c r="B2054" s="143">
        <v>77619</v>
      </c>
      <c r="C2054" s="144" t="s">
        <v>1950</v>
      </c>
      <c r="D2054" s="145" t="s">
        <v>170</v>
      </c>
      <c r="E2054" s="27">
        <v>335.72140000000002</v>
      </c>
      <c r="F2054" s="28"/>
    </row>
    <row r="2055" spans="1:6" x14ac:dyDescent="0.2">
      <c r="A2055" s="142" t="s">
        <v>4927</v>
      </c>
      <c r="B2055" s="143">
        <v>77620</v>
      </c>
      <c r="C2055" s="144" t="s">
        <v>1951</v>
      </c>
      <c r="D2055" s="145" t="s">
        <v>170</v>
      </c>
      <c r="E2055" s="27">
        <v>321.29000000000002</v>
      </c>
      <c r="F2055" s="28"/>
    </row>
    <row r="2056" spans="1:6" x14ac:dyDescent="0.2">
      <c r="A2056" s="142" t="s">
        <v>4927</v>
      </c>
      <c r="B2056" s="143">
        <v>77622</v>
      </c>
      <c r="C2056" s="144" t="s">
        <v>1952</v>
      </c>
      <c r="D2056" s="145" t="s">
        <v>170</v>
      </c>
      <c r="E2056" s="27">
        <v>350.79169999999999</v>
      </c>
      <c r="F2056" s="28"/>
    </row>
    <row r="2057" spans="1:6" x14ac:dyDescent="0.2">
      <c r="A2057" s="142" t="s">
        <v>4927</v>
      </c>
      <c r="B2057" s="143">
        <v>77624</v>
      </c>
      <c r="C2057" s="144" t="s">
        <v>1953</v>
      </c>
      <c r="D2057" s="145" t="s">
        <v>170</v>
      </c>
      <c r="E2057" s="27">
        <v>446.41250000000002</v>
      </c>
      <c r="F2057" s="28"/>
    </row>
    <row r="2058" spans="1:6" x14ac:dyDescent="0.2">
      <c r="A2058" s="142" t="s">
        <v>4927</v>
      </c>
      <c r="B2058" s="143">
        <v>77630</v>
      </c>
      <c r="C2058" s="144" t="s">
        <v>1954</v>
      </c>
      <c r="D2058" s="145" t="s">
        <v>5</v>
      </c>
      <c r="E2058" s="27">
        <v>42.965800000000002</v>
      </c>
      <c r="F2058" s="28"/>
    </row>
    <row r="2059" spans="1:6" x14ac:dyDescent="0.2">
      <c r="A2059" s="142" t="s">
        <v>4927</v>
      </c>
      <c r="B2059" s="143">
        <v>77631</v>
      </c>
      <c r="C2059" s="144" t="s">
        <v>1955</v>
      </c>
      <c r="D2059" s="145" t="s">
        <v>21</v>
      </c>
      <c r="E2059" s="27">
        <v>45.749000000000002</v>
      </c>
      <c r="F2059" s="28"/>
    </row>
    <row r="2060" spans="1:6" x14ac:dyDescent="0.2">
      <c r="A2060" s="142" t="s">
        <v>4927</v>
      </c>
      <c r="B2060" s="143">
        <v>78000</v>
      </c>
      <c r="C2060" s="144" t="s">
        <v>1956</v>
      </c>
      <c r="D2060" s="145"/>
      <c r="E2060" s="27" t="s">
        <v>3</v>
      </c>
      <c r="F2060" s="28"/>
    </row>
    <row r="2061" spans="1:6" x14ac:dyDescent="0.2">
      <c r="A2061" s="142" t="s">
        <v>4927</v>
      </c>
      <c r="B2061" s="143">
        <v>78005</v>
      </c>
      <c r="C2061" s="144" t="s">
        <v>1957</v>
      </c>
      <c r="D2061" s="145" t="s">
        <v>21</v>
      </c>
      <c r="E2061" s="27">
        <v>3041.8278</v>
      </c>
      <c r="F2061" s="28"/>
    </row>
    <row r="2062" spans="1:6" x14ac:dyDescent="0.2">
      <c r="A2062" s="142" t="s">
        <v>4927</v>
      </c>
      <c r="B2062" s="143">
        <v>78014</v>
      </c>
      <c r="C2062" s="144" t="s">
        <v>1958</v>
      </c>
      <c r="D2062" s="145" t="s">
        <v>21</v>
      </c>
      <c r="E2062" s="27">
        <v>122.2655</v>
      </c>
      <c r="F2062" s="28"/>
    </row>
    <row r="2063" spans="1:6" x14ac:dyDescent="0.2">
      <c r="A2063" s="142" t="s">
        <v>4927</v>
      </c>
      <c r="B2063" s="143">
        <v>78035</v>
      </c>
      <c r="C2063" s="144" t="s">
        <v>1959</v>
      </c>
      <c r="D2063" s="145" t="s">
        <v>5</v>
      </c>
      <c r="E2063" s="27">
        <v>636.44799999999998</v>
      </c>
      <c r="F2063" s="28"/>
    </row>
    <row r="2064" spans="1:6" x14ac:dyDescent="0.2">
      <c r="A2064" s="142" t="s">
        <v>4927</v>
      </c>
      <c r="B2064" s="143">
        <v>78045</v>
      </c>
      <c r="C2064" s="144" t="s">
        <v>1960</v>
      </c>
      <c r="D2064" s="145" t="s">
        <v>21</v>
      </c>
      <c r="E2064" s="27">
        <v>120.41500000000001</v>
      </c>
      <c r="F2064" s="28"/>
    </row>
    <row r="2065" spans="1:6" x14ac:dyDescent="0.2">
      <c r="A2065" s="142" t="s">
        <v>4927</v>
      </c>
      <c r="B2065" s="143">
        <v>78046</v>
      </c>
      <c r="C2065" s="144" t="s">
        <v>1961</v>
      </c>
      <c r="D2065" s="145" t="s">
        <v>21</v>
      </c>
      <c r="E2065" s="27">
        <v>173.02250000000001</v>
      </c>
      <c r="F2065" s="28"/>
    </row>
    <row r="2066" spans="1:6" x14ac:dyDescent="0.2">
      <c r="A2066" s="142" t="s">
        <v>4927</v>
      </c>
      <c r="B2066" s="143">
        <v>78051</v>
      </c>
      <c r="C2066" s="144" t="s">
        <v>1962</v>
      </c>
      <c r="D2066" s="145" t="s">
        <v>21</v>
      </c>
      <c r="E2066" s="27">
        <v>871.8125</v>
      </c>
      <c r="F2066" s="28"/>
    </row>
    <row r="2067" spans="1:6" x14ac:dyDescent="0.2">
      <c r="A2067" s="142" t="s">
        <v>4927</v>
      </c>
      <c r="B2067" s="143">
        <v>78052</v>
      </c>
      <c r="C2067" s="144" t="s">
        <v>1963</v>
      </c>
      <c r="D2067" s="145" t="s">
        <v>21</v>
      </c>
      <c r="E2067" s="27">
        <v>1148.0333000000001</v>
      </c>
      <c r="F2067" s="28"/>
    </row>
    <row r="2068" spans="1:6" x14ac:dyDescent="0.2">
      <c r="A2068" s="142" t="s">
        <v>4927</v>
      </c>
      <c r="B2068" s="143">
        <v>78060</v>
      </c>
      <c r="C2068" s="144" t="s">
        <v>1964</v>
      </c>
      <c r="D2068" s="145" t="s">
        <v>21</v>
      </c>
      <c r="E2068" s="27">
        <v>674.6</v>
      </c>
      <c r="F2068" s="28"/>
    </row>
    <row r="2069" spans="1:6" x14ac:dyDescent="0.2">
      <c r="A2069" s="142" t="s">
        <v>4927</v>
      </c>
      <c r="B2069" s="143">
        <v>78062</v>
      </c>
      <c r="C2069" s="144" t="s">
        <v>1965</v>
      </c>
      <c r="D2069" s="145" t="s">
        <v>21</v>
      </c>
      <c r="E2069" s="27">
        <v>985.3</v>
      </c>
      <c r="F2069" s="28"/>
    </row>
    <row r="2070" spans="1:6" x14ac:dyDescent="0.2">
      <c r="A2070" s="142" t="s">
        <v>4927</v>
      </c>
      <c r="B2070" s="143">
        <v>78071</v>
      </c>
      <c r="C2070" s="144" t="s">
        <v>1966</v>
      </c>
      <c r="D2070" s="145" t="s">
        <v>5</v>
      </c>
      <c r="E2070" s="27">
        <v>94.23</v>
      </c>
      <c r="F2070" s="28"/>
    </row>
    <row r="2071" spans="1:6" x14ac:dyDescent="0.2">
      <c r="A2071" s="142" t="s">
        <v>4927</v>
      </c>
      <c r="B2071" s="143">
        <v>78080</v>
      </c>
      <c r="C2071" s="144" t="s">
        <v>1967</v>
      </c>
      <c r="D2071" s="145" t="s">
        <v>21</v>
      </c>
      <c r="E2071" s="27">
        <v>145.28</v>
      </c>
      <c r="F2071" s="28"/>
    </row>
    <row r="2072" spans="1:6" x14ac:dyDescent="0.2">
      <c r="A2072" s="142" t="s">
        <v>4927</v>
      </c>
      <c r="B2072" s="143">
        <v>78081</v>
      </c>
      <c r="C2072" s="144" t="s">
        <v>1968</v>
      </c>
      <c r="D2072" s="145" t="s">
        <v>21</v>
      </c>
      <c r="E2072" s="27">
        <v>519.65</v>
      </c>
      <c r="F2072" s="28"/>
    </row>
    <row r="2073" spans="1:6" x14ac:dyDescent="0.2">
      <c r="A2073" s="142" t="s">
        <v>4927</v>
      </c>
      <c r="B2073" s="143">
        <v>78400</v>
      </c>
      <c r="C2073" s="144" t="s">
        <v>1969</v>
      </c>
      <c r="D2073" s="145"/>
      <c r="E2073" s="27" t="s">
        <v>3</v>
      </c>
      <c r="F2073" s="28"/>
    </row>
    <row r="2074" spans="1:6" x14ac:dyDescent="0.2">
      <c r="A2074" s="142" t="s">
        <v>4927</v>
      </c>
      <c r="B2074" s="143">
        <v>78405</v>
      </c>
      <c r="C2074" s="144" t="s">
        <v>1970</v>
      </c>
      <c r="D2074" s="145" t="s">
        <v>21</v>
      </c>
      <c r="E2074" s="27">
        <v>193.89660000000001</v>
      </c>
      <c r="F2074" s="28"/>
    </row>
    <row r="2075" spans="1:6" x14ac:dyDescent="0.2">
      <c r="A2075" s="142" t="s">
        <v>4927</v>
      </c>
      <c r="B2075" s="143">
        <v>78407</v>
      </c>
      <c r="C2075" s="144" t="s">
        <v>1971</v>
      </c>
      <c r="D2075" s="145" t="s">
        <v>21</v>
      </c>
      <c r="E2075" s="27">
        <v>6.6097999999999999</v>
      </c>
      <c r="F2075" s="28"/>
    </row>
    <row r="2076" spans="1:6" x14ac:dyDescent="0.2">
      <c r="A2076" s="142" t="s">
        <v>4927</v>
      </c>
      <c r="B2076" s="143">
        <v>78410</v>
      </c>
      <c r="C2076" s="144" t="s">
        <v>1972</v>
      </c>
      <c r="D2076" s="145" t="s">
        <v>21</v>
      </c>
      <c r="E2076" s="27">
        <v>33.382599999999996</v>
      </c>
      <c r="F2076" s="28"/>
    </row>
    <row r="2077" spans="1:6" x14ac:dyDescent="0.2">
      <c r="A2077" s="142" t="s">
        <v>4927</v>
      </c>
      <c r="B2077" s="143">
        <v>78415</v>
      </c>
      <c r="C2077" s="144" t="s">
        <v>1973</v>
      </c>
      <c r="D2077" s="145" t="s">
        <v>21</v>
      </c>
      <c r="E2077" s="27">
        <v>60.873699999999999</v>
      </c>
      <c r="F2077" s="28"/>
    </row>
    <row r="2078" spans="1:6" x14ac:dyDescent="0.2">
      <c r="A2078" s="142" t="s">
        <v>4927</v>
      </c>
      <c r="B2078" s="143">
        <v>78420</v>
      </c>
      <c r="C2078" s="144" t="s">
        <v>1974</v>
      </c>
      <c r="D2078" s="145" t="s">
        <v>21</v>
      </c>
      <c r="E2078" s="27">
        <v>89.555199999999999</v>
      </c>
      <c r="F2078" s="28"/>
    </row>
    <row r="2079" spans="1:6" x14ac:dyDescent="0.2">
      <c r="A2079" s="142" t="s">
        <v>4927</v>
      </c>
      <c r="B2079" s="143">
        <v>78425</v>
      </c>
      <c r="C2079" s="144" t="s">
        <v>1975</v>
      </c>
      <c r="D2079" s="145" t="s">
        <v>21</v>
      </c>
      <c r="E2079" s="27">
        <v>423.03640000000001</v>
      </c>
      <c r="F2079" s="28"/>
    </row>
    <row r="2080" spans="1:6" x14ac:dyDescent="0.2">
      <c r="A2080" s="142" t="s">
        <v>4927</v>
      </c>
      <c r="B2080" s="143">
        <v>78430</v>
      </c>
      <c r="C2080" s="144" t="s">
        <v>1976</v>
      </c>
      <c r="D2080" s="145" t="s">
        <v>21</v>
      </c>
      <c r="E2080" s="27">
        <v>319.50889999999998</v>
      </c>
      <c r="F2080" s="28"/>
    </row>
    <row r="2081" spans="1:6" x14ac:dyDescent="0.2">
      <c r="A2081" s="142" t="s">
        <v>4927</v>
      </c>
      <c r="B2081" s="143">
        <v>78435</v>
      </c>
      <c r="C2081" s="144" t="s">
        <v>1977</v>
      </c>
      <c r="D2081" s="145" t="s">
        <v>21</v>
      </c>
      <c r="E2081" s="27">
        <v>319.98320000000001</v>
      </c>
      <c r="F2081" s="28"/>
    </row>
    <row r="2082" spans="1:6" x14ac:dyDescent="0.2">
      <c r="A2082" s="142" t="s">
        <v>4927</v>
      </c>
      <c r="B2082" s="143">
        <v>78440</v>
      </c>
      <c r="C2082" s="144" t="s">
        <v>1978</v>
      </c>
      <c r="D2082" s="145" t="s">
        <v>21</v>
      </c>
      <c r="E2082" s="27">
        <v>636.55200000000002</v>
      </c>
      <c r="F2082" s="28"/>
    </row>
    <row r="2083" spans="1:6" x14ac:dyDescent="0.2">
      <c r="A2083" s="142" t="s">
        <v>4927</v>
      </c>
      <c r="B2083" s="143">
        <v>78445</v>
      </c>
      <c r="C2083" s="144" t="s">
        <v>1979</v>
      </c>
      <c r="D2083" s="145" t="s">
        <v>21</v>
      </c>
      <c r="E2083" s="27">
        <v>87.813500000000005</v>
      </c>
      <c r="F2083" s="28"/>
    </row>
    <row r="2084" spans="1:6" x14ac:dyDescent="0.2">
      <c r="A2084" s="142" t="s">
        <v>4927</v>
      </c>
      <c r="B2084" s="143">
        <v>78450</v>
      </c>
      <c r="C2084" s="144" t="s">
        <v>1980</v>
      </c>
      <c r="D2084" s="145" t="s">
        <v>21</v>
      </c>
      <c r="E2084" s="27">
        <v>115.9905</v>
      </c>
      <c r="F2084" s="28"/>
    </row>
    <row r="2085" spans="1:6" x14ac:dyDescent="0.2">
      <c r="A2085" s="142" t="s">
        <v>4927</v>
      </c>
      <c r="B2085" s="143">
        <v>78455</v>
      </c>
      <c r="C2085" s="144" t="s">
        <v>1981</v>
      </c>
      <c r="D2085" s="145" t="s">
        <v>21</v>
      </c>
      <c r="E2085" s="27">
        <v>146.10830000000001</v>
      </c>
      <c r="F2085" s="28"/>
    </row>
    <row r="2086" spans="1:6" x14ac:dyDescent="0.2">
      <c r="A2086" s="142" t="s">
        <v>4927</v>
      </c>
      <c r="B2086" s="143">
        <v>78460</v>
      </c>
      <c r="C2086" s="144" t="s">
        <v>1982</v>
      </c>
      <c r="D2086" s="145" t="s">
        <v>21</v>
      </c>
      <c r="E2086" s="27">
        <v>147.09559999999999</v>
      </c>
      <c r="F2086" s="28"/>
    </row>
    <row r="2087" spans="1:6" x14ac:dyDescent="0.2">
      <c r="A2087" s="142" t="s">
        <v>4927</v>
      </c>
      <c r="B2087" s="143">
        <v>78465</v>
      </c>
      <c r="C2087" s="144" t="s">
        <v>1983</v>
      </c>
      <c r="D2087" s="145" t="s">
        <v>21</v>
      </c>
      <c r="E2087" s="27">
        <v>225.91220000000001</v>
      </c>
      <c r="F2087" s="28"/>
    </row>
    <row r="2088" spans="1:6" x14ac:dyDescent="0.2">
      <c r="A2088" s="142" t="s">
        <v>4927</v>
      </c>
      <c r="B2088" s="143">
        <v>78470</v>
      </c>
      <c r="C2088" s="144" t="s">
        <v>1984</v>
      </c>
      <c r="D2088" s="145" t="s">
        <v>21</v>
      </c>
      <c r="E2088" s="27">
        <v>437.0446</v>
      </c>
      <c r="F2088" s="28"/>
    </row>
    <row r="2089" spans="1:6" x14ac:dyDescent="0.2">
      <c r="A2089" s="142" t="s">
        <v>4927</v>
      </c>
      <c r="B2089" s="143">
        <v>78475</v>
      </c>
      <c r="C2089" s="144" t="s">
        <v>1985</v>
      </c>
      <c r="D2089" s="145" t="s">
        <v>21</v>
      </c>
      <c r="E2089" s="27">
        <v>649.78880000000004</v>
      </c>
      <c r="F2089" s="28"/>
    </row>
    <row r="2090" spans="1:6" x14ac:dyDescent="0.2">
      <c r="A2090" s="142" t="s">
        <v>4927</v>
      </c>
      <c r="B2090" s="143">
        <v>78800</v>
      </c>
      <c r="C2090" s="144" t="s">
        <v>1986</v>
      </c>
      <c r="D2090" s="145"/>
      <c r="E2090" s="27" t="s">
        <v>3</v>
      </c>
      <c r="F2090" s="28"/>
    </row>
    <row r="2091" spans="1:6" x14ac:dyDescent="0.2">
      <c r="A2091" s="142" t="s">
        <v>4927</v>
      </c>
      <c r="B2091" s="143">
        <v>78801</v>
      </c>
      <c r="C2091" s="144" t="s">
        <v>1987</v>
      </c>
      <c r="D2091" s="145" t="s">
        <v>5</v>
      </c>
      <c r="E2091" s="27">
        <v>15.980600000000001</v>
      </c>
      <c r="F2091" s="28"/>
    </row>
    <row r="2092" spans="1:6" x14ac:dyDescent="0.2">
      <c r="A2092" s="142" t="s">
        <v>4927</v>
      </c>
      <c r="B2092" s="143">
        <v>78804</v>
      </c>
      <c r="C2092" s="144" t="s">
        <v>1988</v>
      </c>
      <c r="D2092" s="145" t="s">
        <v>5</v>
      </c>
      <c r="E2092" s="27">
        <v>23.949000000000002</v>
      </c>
      <c r="F2092" s="28"/>
    </row>
    <row r="2093" spans="1:6" x14ac:dyDescent="0.2">
      <c r="A2093" s="142" t="s">
        <v>4927</v>
      </c>
      <c r="B2093" s="143">
        <v>78807</v>
      </c>
      <c r="C2093" s="144" t="s">
        <v>1989</v>
      </c>
      <c r="D2093" s="145" t="s">
        <v>5</v>
      </c>
      <c r="E2093" s="27">
        <v>48.056600000000003</v>
      </c>
      <c r="F2093" s="28"/>
    </row>
    <row r="2094" spans="1:6" x14ac:dyDescent="0.2">
      <c r="A2094" s="142" t="s">
        <v>4927</v>
      </c>
      <c r="B2094" s="143">
        <v>78810</v>
      </c>
      <c r="C2094" s="144" t="s">
        <v>1990</v>
      </c>
      <c r="D2094" s="145" t="s">
        <v>5</v>
      </c>
      <c r="E2094" s="27">
        <v>37.585900000000002</v>
      </c>
      <c r="F2094" s="28"/>
    </row>
    <row r="2095" spans="1:6" x14ac:dyDescent="0.2">
      <c r="A2095" s="142" t="s">
        <v>4927</v>
      </c>
      <c r="B2095" s="143">
        <v>78811</v>
      </c>
      <c r="C2095" s="144" t="s">
        <v>1991</v>
      </c>
      <c r="D2095" s="145" t="s">
        <v>5</v>
      </c>
      <c r="E2095" s="27">
        <v>75.399500000000003</v>
      </c>
      <c r="F2095" s="28"/>
    </row>
    <row r="2096" spans="1:6" x14ac:dyDescent="0.2">
      <c r="A2096" s="142" t="s">
        <v>4927</v>
      </c>
      <c r="B2096" s="143">
        <v>78812</v>
      </c>
      <c r="C2096" s="144" t="s">
        <v>1992</v>
      </c>
      <c r="D2096" s="145" t="s">
        <v>5</v>
      </c>
      <c r="E2096" s="27">
        <v>47.187100000000001</v>
      </c>
      <c r="F2096" s="28"/>
    </row>
    <row r="2097" spans="1:6" x14ac:dyDescent="0.2">
      <c r="A2097" s="142" t="s">
        <v>4927</v>
      </c>
      <c r="B2097" s="143">
        <v>78813</v>
      </c>
      <c r="C2097" s="144" t="s">
        <v>1993</v>
      </c>
      <c r="D2097" s="145" t="s">
        <v>5</v>
      </c>
      <c r="E2097" s="27">
        <v>94.734899999999996</v>
      </c>
      <c r="F2097" s="28"/>
    </row>
    <row r="2098" spans="1:6" x14ac:dyDescent="0.2">
      <c r="A2098" s="142" t="s">
        <v>4927</v>
      </c>
      <c r="B2098" s="143">
        <v>78814</v>
      </c>
      <c r="C2098" s="144" t="s">
        <v>1994</v>
      </c>
      <c r="D2098" s="145" t="s">
        <v>5</v>
      </c>
      <c r="E2098" s="27">
        <v>17.7791</v>
      </c>
      <c r="F2098" s="28"/>
    </row>
    <row r="2099" spans="1:6" x14ac:dyDescent="0.2">
      <c r="A2099" s="142" t="s">
        <v>4927</v>
      </c>
      <c r="B2099" s="143">
        <v>78871</v>
      </c>
      <c r="C2099" s="144" t="s">
        <v>1995</v>
      </c>
      <c r="D2099" s="145" t="s">
        <v>5</v>
      </c>
      <c r="E2099" s="27">
        <v>9.2803000000000004</v>
      </c>
      <c r="F2099" s="28"/>
    </row>
    <row r="2100" spans="1:6" x14ac:dyDescent="0.2">
      <c r="A2100" s="142" t="s">
        <v>4927</v>
      </c>
      <c r="B2100" s="143">
        <v>78873</v>
      </c>
      <c r="C2100" s="144" t="s">
        <v>1996</v>
      </c>
      <c r="D2100" s="145" t="s">
        <v>5</v>
      </c>
      <c r="E2100" s="27">
        <v>12.0738</v>
      </c>
      <c r="F2100" s="28"/>
    </row>
    <row r="2101" spans="1:6" x14ac:dyDescent="0.2">
      <c r="A2101" s="142" t="s">
        <v>4927</v>
      </c>
      <c r="B2101" s="143">
        <v>78875</v>
      </c>
      <c r="C2101" s="144" t="s">
        <v>1997</v>
      </c>
      <c r="D2101" s="145" t="s">
        <v>5</v>
      </c>
      <c r="E2101" s="27">
        <v>15.870799999999999</v>
      </c>
      <c r="F2101" s="28"/>
    </row>
    <row r="2102" spans="1:6" x14ac:dyDescent="0.2">
      <c r="A2102" s="142" t="s">
        <v>4927</v>
      </c>
      <c r="B2102" s="143">
        <v>78877</v>
      </c>
      <c r="C2102" s="144" t="s">
        <v>1998</v>
      </c>
      <c r="D2102" s="145" t="s">
        <v>5</v>
      </c>
      <c r="E2102" s="27">
        <v>23.4374</v>
      </c>
      <c r="F2102" s="28"/>
    </row>
    <row r="2103" spans="1:6" x14ac:dyDescent="0.2">
      <c r="A2103" s="142" t="s">
        <v>4927</v>
      </c>
      <c r="B2103" s="143">
        <v>78878</v>
      </c>
      <c r="C2103" s="144" t="s">
        <v>1999</v>
      </c>
      <c r="D2103" s="145" t="s">
        <v>5</v>
      </c>
      <c r="E2103" s="27">
        <v>47.338299999999997</v>
      </c>
      <c r="F2103" s="28"/>
    </row>
    <row r="2104" spans="1:6" x14ac:dyDescent="0.2">
      <c r="A2104" s="142" t="s">
        <v>4927</v>
      </c>
      <c r="B2104" s="143">
        <v>78879</v>
      </c>
      <c r="C2104" s="144" t="s">
        <v>2000</v>
      </c>
      <c r="D2104" s="145" t="s">
        <v>5</v>
      </c>
      <c r="E2104" s="27">
        <v>79.000399999999999</v>
      </c>
      <c r="F2104" s="28"/>
    </row>
    <row r="2105" spans="1:6" x14ac:dyDescent="0.2">
      <c r="A2105" s="142" t="s">
        <v>4927</v>
      </c>
      <c r="B2105" s="143">
        <v>78880</v>
      </c>
      <c r="C2105" s="144" t="s">
        <v>2001</v>
      </c>
      <c r="D2105" s="145" t="s">
        <v>5</v>
      </c>
      <c r="E2105" s="27">
        <v>80.398799999999994</v>
      </c>
      <c r="F2105" s="28"/>
    </row>
    <row r="2106" spans="1:6" x14ac:dyDescent="0.2">
      <c r="A2106" s="142" t="s">
        <v>4927</v>
      </c>
      <c r="B2106" s="143">
        <v>78881</v>
      </c>
      <c r="C2106" s="144" t="s">
        <v>2002</v>
      </c>
      <c r="D2106" s="145" t="s">
        <v>5</v>
      </c>
      <c r="E2106" s="27">
        <v>37.585900000000002</v>
      </c>
      <c r="F2106" s="28"/>
    </row>
    <row r="2107" spans="1:6" x14ac:dyDescent="0.2">
      <c r="A2107" s="142" t="s">
        <v>4927</v>
      </c>
      <c r="B2107" s="143">
        <v>78882</v>
      </c>
      <c r="C2107" s="144" t="s">
        <v>2003</v>
      </c>
      <c r="D2107" s="145" t="s">
        <v>5</v>
      </c>
      <c r="E2107" s="27">
        <v>75.399500000000003</v>
      </c>
      <c r="F2107" s="28"/>
    </row>
    <row r="2108" spans="1:6" x14ac:dyDescent="0.2">
      <c r="A2108" s="142" t="s">
        <v>4927</v>
      </c>
      <c r="B2108" s="143">
        <v>78883</v>
      </c>
      <c r="C2108" s="144" t="s">
        <v>2004</v>
      </c>
      <c r="D2108" s="145" t="s">
        <v>5</v>
      </c>
      <c r="E2108" s="27">
        <v>47.187100000000001</v>
      </c>
      <c r="F2108" s="28"/>
    </row>
    <row r="2109" spans="1:6" x14ac:dyDescent="0.2">
      <c r="A2109" s="142" t="s">
        <v>4927</v>
      </c>
      <c r="B2109" s="143">
        <v>78884</v>
      </c>
      <c r="C2109" s="144" t="s">
        <v>2005</v>
      </c>
      <c r="D2109" s="145" t="s">
        <v>5</v>
      </c>
      <c r="E2109" s="27">
        <v>94.734899999999996</v>
      </c>
      <c r="F2109" s="28"/>
    </row>
    <row r="2110" spans="1:6" x14ac:dyDescent="0.2">
      <c r="A2110" s="142" t="s">
        <v>4927</v>
      </c>
      <c r="B2110" s="143">
        <v>79200</v>
      </c>
      <c r="C2110" s="144" t="s">
        <v>2006</v>
      </c>
      <c r="D2110" s="145"/>
      <c r="E2110" s="27" t="s">
        <v>3</v>
      </c>
      <c r="F2110" s="28"/>
    </row>
    <row r="2111" spans="1:6" x14ac:dyDescent="0.2">
      <c r="A2111" s="142" t="s">
        <v>4927</v>
      </c>
      <c r="B2111" s="143">
        <v>79215</v>
      </c>
      <c r="C2111" s="144" t="s">
        <v>2007</v>
      </c>
      <c r="D2111" s="145" t="s">
        <v>21</v>
      </c>
      <c r="E2111" s="27">
        <v>198.4205</v>
      </c>
      <c r="F2111" s="28"/>
    </row>
    <row r="2112" spans="1:6" x14ac:dyDescent="0.2">
      <c r="A2112" s="142" t="s">
        <v>4927</v>
      </c>
      <c r="B2112" s="143">
        <v>79220</v>
      </c>
      <c r="C2112" s="144" t="s">
        <v>2008</v>
      </c>
      <c r="D2112" s="145" t="s">
        <v>21</v>
      </c>
      <c r="E2112" s="27">
        <v>441.54079999999999</v>
      </c>
      <c r="F2112" s="28"/>
    </row>
    <row r="2113" spans="1:6" x14ac:dyDescent="0.2">
      <c r="A2113" s="142" t="s">
        <v>4927</v>
      </c>
      <c r="B2113" s="143">
        <v>79223</v>
      </c>
      <c r="C2113" s="144" t="s">
        <v>2009</v>
      </c>
      <c r="D2113" s="145" t="s">
        <v>21</v>
      </c>
      <c r="E2113" s="27">
        <v>404.5523</v>
      </c>
      <c r="F2113" s="28"/>
    </row>
    <row r="2114" spans="1:6" x14ac:dyDescent="0.2">
      <c r="A2114" s="142" t="s">
        <v>4927</v>
      </c>
      <c r="B2114" s="143">
        <v>79225</v>
      </c>
      <c r="C2114" s="144" t="s">
        <v>2010</v>
      </c>
      <c r="D2114" s="145" t="s">
        <v>21</v>
      </c>
      <c r="E2114" s="27">
        <v>666.73180000000002</v>
      </c>
      <c r="F2114" s="28"/>
    </row>
    <row r="2115" spans="1:6" x14ac:dyDescent="0.2">
      <c r="A2115" s="142" t="s">
        <v>4927</v>
      </c>
      <c r="B2115" s="143">
        <v>79230</v>
      </c>
      <c r="C2115" s="144" t="s">
        <v>2011</v>
      </c>
      <c r="D2115" s="145" t="s">
        <v>58</v>
      </c>
      <c r="E2115" s="27">
        <v>91.4</v>
      </c>
      <c r="F2115" s="28"/>
    </row>
    <row r="2116" spans="1:6" x14ac:dyDescent="0.2">
      <c r="A2116" s="142" t="s">
        <v>4927</v>
      </c>
      <c r="B2116" s="143">
        <v>79235</v>
      </c>
      <c r="C2116" s="144" t="s">
        <v>2012</v>
      </c>
      <c r="D2116" s="145" t="s">
        <v>2013</v>
      </c>
      <c r="E2116" s="27">
        <v>691.75</v>
      </c>
      <c r="F2116" s="28"/>
    </row>
    <row r="2117" spans="1:6" x14ac:dyDescent="0.2">
      <c r="A2117" s="142" t="s">
        <v>4927</v>
      </c>
      <c r="B2117" s="143">
        <v>79240</v>
      </c>
      <c r="C2117" s="144" t="s">
        <v>2014</v>
      </c>
      <c r="D2117" s="145" t="s">
        <v>21</v>
      </c>
      <c r="E2117" s="27">
        <v>440.13900000000001</v>
      </c>
      <c r="F2117" s="28"/>
    </row>
    <row r="2118" spans="1:6" x14ac:dyDescent="0.2">
      <c r="A2118" s="142" t="s">
        <v>4927</v>
      </c>
      <c r="B2118" s="143">
        <v>79245</v>
      </c>
      <c r="C2118" s="144" t="s">
        <v>2015</v>
      </c>
      <c r="D2118" s="145" t="s">
        <v>21</v>
      </c>
      <c r="E2118" s="27">
        <v>189.792</v>
      </c>
      <c r="F2118" s="28"/>
    </row>
    <row r="2119" spans="1:6" x14ac:dyDescent="0.2">
      <c r="A2119" s="142" t="s">
        <v>4927</v>
      </c>
      <c r="B2119" s="143">
        <v>79600</v>
      </c>
      <c r="C2119" s="144" t="s">
        <v>409</v>
      </c>
      <c r="D2119" s="145"/>
      <c r="E2119" s="27" t="s">
        <v>3</v>
      </c>
      <c r="F2119" s="28"/>
    </row>
    <row r="2120" spans="1:6" x14ac:dyDescent="0.2">
      <c r="A2120" s="142" t="s">
        <v>4927</v>
      </c>
      <c r="B2120" s="143">
        <v>79608</v>
      </c>
      <c r="C2120" s="144" t="s">
        <v>2016</v>
      </c>
      <c r="D2120" s="145" t="s">
        <v>21</v>
      </c>
      <c r="E2120" s="27">
        <v>13.423299999999999</v>
      </c>
      <c r="F2120" s="28"/>
    </row>
    <row r="2121" spans="1:6" x14ac:dyDescent="0.2">
      <c r="A2121" s="142" t="s">
        <v>4927</v>
      </c>
      <c r="B2121" s="143">
        <v>79617</v>
      </c>
      <c r="C2121" s="144" t="s">
        <v>2017</v>
      </c>
      <c r="D2121" s="145" t="s">
        <v>21</v>
      </c>
      <c r="E2121" s="27">
        <v>2.7936000000000001</v>
      </c>
      <c r="F2121" s="28"/>
    </row>
    <row r="2122" spans="1:6" x14ac:dyDescent="0.2">
      <c r="A2122" s="142" t="s">
        <v>4927</v>
      </c>
      <c r="B2122" s="143">
        <v>79629</v>
      </c>
      <c r="C2122" s="144" t="s">
        <v>2018</v>
      </c>
      <c r="D2122" s="145" t="s">
        <v>21</v>
      </c>
      <c r="E2122" s="27">
        <v>37.777099999999997</v>
      </c>
      <c r="F2122" s="28"/>
    </row>
    <row r="2123" spans="1:6" x14ac:dyDescent="0.2">
      <c r="A2123" s="142" t="s">
        <v>4927</v>
      </c>
      <c r="B2123" s="143">
        <v>79630</v>
      </c>
      <c r="C2123" s="144" t="s">
        <v>2019</v>
      </c>
      <c r="D2123" s="145" t="s">
        <v>39</v>
      </c>
      <c r="E2123" s="27">
        <v>41.963299999999997</v>
      </c>
      <c r="F2123" s="28"/>
    </row>
    <row r="2124" spans="1:6" x14ac:dyDescent="0.2">
      <c r="A2124" s="142" t="s">
        <v>4927</v>
      </c>
      <c r="B2124" s="143">
        <v>79636</v>
      </c>
      <c r="C2124" s="144" t="s">
        <v>2020</v>
      </c>
      <c r="D2124" s="145" t="s">
        <v>39</v>
      </c>
      <c r="E2124" s="27">
        <v>8.3975000000000009</v>
      </c>
      <c r="F2124" s="28"/>
    </row>
    <row r="2125" spans="1:6" x14ac:dyDescent="0.2">
      <c r="A2125" s="142" t="s">
        <v>4927</v>
      </c>
      <c r="B2125" s="143">
        <v>79639</v>
      </c>
      <c r="C2125" s="144" t="s">
        <v>2021</v>
      </c>
      <c r="D2125" s="145" t="s">
        <v>5</v>
      </c>
      <c r="E2125" s="27">
        <v>8.5999999999999993E-2</v>
      </c>
      <c r="F2125" s="28"/>
    </row>
    <row r="2126" spans="1:6" x14ac:dyDescent="0.2">
      <c r="A2126" s="142" t="s">
        <v>4927</v>
      </c>
      <c r="B2126" s="143">
        <v>79640</v>
      </c>
      <c r="C2126" s="144" t="s">
        <v>2022</v>
      </c>
      <c r="D2126" s="145" t="s">
        <v>5</v>
      </c>
      <c r="E2126" s="27">
        <v>0.14910000000000001</v>
      </c>
      <c r="F2126" s="28"/>
    </row>
    <row r="2127" spans="1:6" x14ac:dyDescent="0.2">
      <c r="A2127" s="142" t="s">
        <v>4927</v>
      </c>
      <c r="B2127" s="143">
        <v>79641</v>
      </c>
      <c r="C2127" s="144" t="s">
        <v>2023</v>
      </c>
      <c r="D2127" s="145" t="s">
        <v>5</v>
      </c>
      <c r="E2127" s="27">
        <v>0.20469999999999999</v>
      </c>
      <c r="F2127" s="28"/>
    </row>
    <row r="2128" spans="1:6" x14ac:dyDescent="0.2">
      <c r="A2128" s="142" t="s">
        <v>4927</v>
      </c>
      <c r="B2128" s="143">
        <v>79653</v>
      </c>
      <c r="C2128" s="144" t="s">
        <v>2024</v>
      </c>
      <c r="D2128" s="145" t="s">
        <v>39</v>
      </c>
      <c r="E2128" s="27">
        <v>63.3917</v>
      </c>
      <c r="F2128" s="28"/>
    </row>
    <row r="2129" spans="1:6" x14ac:dyDescent="0.2">
      <c r="A2129" s="142" t="s">
        <v>4927</v>
      </c>
      <c r="B2129" s="143">
        <v>79656</v>
      </c>
      <c r="C2129" s="144" t="s">
        <v>2025</v>
      </c>
      <c r="D2129" s="145" t="s">
        <v>39</v>
      </c>
      <c r="E2129" s="27">
        <v>44.106400000000001</v>
      </c>
      <c r="F2129" s="28"/>
    </row>
    <row r="2130" spans="1:6" x14ac:dyDescent="0.2">
      <c r="A2130" s="142" t="s">
        <v>4927</v>
      </c>
      <c r="B2130" s="143">
        <v>79659</v>
      </c>
      <c r="C2130" s="144" t="s">
        <v>2026</v>
      </c>
      <c r="D2130" s="145" t="s">
        <v>168</v>
      </c>
      <c r="E2130" s="27">
        <v>23.879100000000001</v>
      </c>
      <c r="F2130" s="28"/>
    </row>
    <row r="2131" spans="1:6" x14ac:dyDescent="0.2">
      <c r="A2131" s="142" t="s">
        <v>4927</v>
      </c>
      <c r="B2131" s="143">
        <v>79662</v>
      </c>
      <c r="C2131" s="144" t="s">
        <v>2027</v>
      </c>
      <c r="D2131" s="145" t="s">
        <v>21</v>
      </c>
      <c r="E2131" s="27">
        <v>10.309100000000001</v>
      </c>
      <c r="F2131" s="28"/>
    </row>
    <row r="2132" spans="1:6" x14ac:dyDescent="0.2">
      <c r="A2132" s="142" t="s">
        <v>4927</v>
      </c>
      <c r="B2132" s="143">
        <v>79665</v>
      </c>
      <c r="C2132" s="144" t="s">
        <v>2028</v>
      </c>
      <c r="D2132" s="145" t="s">
        <v>21</v>
      </c>
      <c r="E2132" s="27">
        <v>28.5246</v>
      </c>
      <c r="F2132" s="28"/>
    </row>
    <row r="2133" spans="1:6" x14ac:dyDescent="0.2">
      <c r="A2133" s="142" t="s">
        <v>4927</v>
      </c>
      <c r="B2133" s="143">
        <v>79668</v>
      </c>
      <c r="C2133" s="144" t="s">
        <v>2029</v>
      </c>
      <c r="D2133" s="145" t="s">
        <v>21</v>
      </c>
      <c r="E2133" s="27">
        <v>20.470600000000001</v>
      </c>
      <c r="F2133" s="28"/>
    </row>
    <row r="2134" spans="1:6" x14ac:dyDescent="0.2">
      <c r="A2134" s="142" t="s">
        <v>4927</v>
      </c>
      <c r="B2134" s="143">
        <v>79670</v>
      </c>
      <c r="C2134" s="144" t="s">
        <v>2030</v>
      </c>
      <c r="D2134" s="145" t="s">
        <v>21</v>
      </c>
      <c r="E2134" s="27">
        <v>33.9054</v>
      </c>
      <c r="F2134" s="28"/>
    </row>
    <row r="2135" spans="1:6" x14ac:dyDescent="0.2">
      <c r="A2135" s="142" t="s">
        <v>4927</v>
      </c>
      <c r="B2135" s="143">
        <v>79672</v>
      </c>
      <c r="C2135" s="144" t="s">
        <v>2031</v>
      </c>
      <c r="D2135" s="145" t="s">
        <v>21</v>
      </c>
      <c r="E2135" s="27">
        <v>39.727200000000003</v>
      </c>
      <c r="F2135" s="28"/>
    </row>
    <row r="2136" spans="1:6" x14ac:dyDescent="0.2">
      <c r="A2136" s="142" t="s">
        <v>4927</v>
      </c>
      <c r="B2136" s="143">
        <v>79673</v>
      </c>
      <c r="C2136" s="144" t="s">
        <v>2032</v>
      </c>
      <c r="D2136" s="145" t="s">
        <v>21</v>
      </c>
      <c r="E2136" s="27">
        <v>50.212200000000003</v>
      </c>
      <c r="F2136" s="28"/>
    </row>
    <row r="2137" spans="1:6" x14ac:dyDescent="0.2">
      <c r="A2137" s="142" t="s">
        <v>4927</v>
      </c>
      <c r="B2137" s="143">
        <v>79675</v>
      </c>
      <c r="C2137" s="144" t="s">
        <v>2033</v>
      </c>
      <c r="D2137" s="145" t="s">
        <v>21</v>
      </c>
      <c r="E2137" s="27">
        <v>92.709000000000003</v>
      </c>
      <c r="F2137" s="28"/>
    </row>
    <row r="2138" spans="1:6" x14ac:dyDescent="0.2">
      <c r="A2138" s="142" t="s">
        <v>4927</v>
      </c>
      <c r="B2138" s="143">
        <v>79676</v>
      </c>
      <c r="C2138" s="144" t="s">
        <v>2034</v>
      </c>
      <c r="D2138" s="145" t="s">
        <v>21</v>
      </c>
      <c r="E2138" s="27">
        <v>110.3242</v>
      </c>
      <c r="F2138" s="28"/>
    </row>
    <row r="2139" spans="1:6" x14ac:dyDescent="0.2">
      <c r="A2139" s="142" t="s">
        <v>4927</v>
      </c>
      <c r="B2139" s="143">
        <v>79680</v>
      </c>
      <c r="C2139" s="144" t="s">
        <v>2035</v>
      </c>
      <c r="D2139" s="145" t="s">
        <v>21</v>
      </c>
      <c r="E2139" s="27">
        <v>27.848500000000001</v>
      </c>
      <c r="F2139" s="28"/>
    </row>
    <row r="2140" spans="1:6" x14ac:dyDescent="0.2">
      <c r="A2140" s="142" t="s">
        <v>4927</v>
      </c>
      <c r="B2140" s="143">
        <v>79681</v>
      </c>
      <c r="C2140" s="144" t="s">
        <v>2036</v>
      </c>
      <c r="D2140" s="145" t="s">
        <v>21</v>
      </c>
      <c r="E2140" s="27">
        <v>3.0320999999999998</v>
      </c>
      <c r="F2140" s="28"/>
    </row>
    <row r="2141" spans="1:6" x14ac:dyDescent="0.2">
      <c r="A2141" s="142" t="s">
        <v>4927</v>
      </c>
      <c r="B2141" s="143">
        <v>79683</v>
      </c>
      <c r="C2141" s="144" t="s">
        <v>2037</v>
      </c>
      <c r="D2141" s="145" t="s">
        <v>21</v>
      </c>
      <c r="E2141" s="27">
        <v>12.8558</v>
      </c>
      <c r="F2141" s="28"/>
    </row>
    <row r="2142" spans="1:6" x14ac:dyDescent="0.2">
      <c r="A2142" s="142" t="s">
        <v>4927</v>
      </c>
      <c r="B2142" s="143">
        <v>79686</v>
      </c>
      <c r="C2142" s="144" t="s">
        <v>2038</v>
      </c>
      <c r="D2142" s="145" t="s">
        <v>21</v>
      </c>
      <c r="E2142" s="27">
        <v>12.0114</v>
      </c>
      <c r="F2142" s="28"/>
    </row>
    <row r="2143" spans="1:6" x14ac:dyDescent="0.2">
      <c r="A2143" s="142" t="s">
        <v>4927</v>
      </c>
      <c r="B2143" s="143">
        <v>79700</v>
      </c>
      <c r="C2143" s="144" t="s">
        <v>2039</v>
      </c>
      <c r="D2143" s="145"/>
      <c r="E2143" s="27" t="s">
        <v>3</v>
      </c>
      <c r="F2143" s="28"/>
    </row>
    <row r="2144" spans="1:6" x14ac:dyDescent="0.2">
      <c r="A2144" s="142" t="s">
        <v>4927</v>
      </c>
      <c r="B2144" s="143">
        <v>79708</v>
      </c>
      <c r="C2144" s="144" t="s">
        <v>2040</v>
      </c>
      <c r="D2144" s="145" t="s">
        <v>5</v>
      </c>
      <c r="E2144" s="27">
        <v>31.970500000000001</v>
      </c>
      <c r="F2144" s="28"/>
    </row>
    <row r="2145" spans="1:6" x14ac:dyDescent="0.2">
      <c r="A2145" s="142" t="s">
        <v>4927</v>
      </c>
      <c r="B2145" s="143">
        <v>79709</v>
      </c>
      <c r="C2145" s="144" t="s">
        <v>2041</v>
      </c>
      <c r="D2145" s="145" t="s">
        <v>5</v>
      </c>
      <c r="E2145" s="27">
        <v>24.783300000000001</v>
      </c>
      <c r="F2145" s="28"/>
    </row>
    <row r="2146" spans="1:6" x14ac:dyDescent="0.2">
      <c r="A2146" s="142" t="s">
        <v>4927</v>
      </c>
      <c r="B2146" s="143">
        <v>79710</v>
      </c>
      <c r="C2146" s="144" t="s">
        <v>2042</v>
      </c>
      <c r="D2146" s="145" t="s">
        <v>5</v>
      </c>
      <c r="E2146" s="27">
        <v>22.717099999999999</v>
      </c>
      <c r="F2146" s="28"/>
    </row>
    <row r="2147" spans="1:6" x14ac:dyDescent="0.2">
      <c r="A2147" s="142" t="s">
        <v>4927</v>
      </c>
      <c r="B2147" s="143">
        <v>79711</v>
      </c>
      <c r="C2147" s="144" t="s">
        <v>2043</v>
      </c>
      <c r="D2147" s="145" t="s">
        <v>21</v>
      </c>
      <c r="E2147" s="27">
        <v>5.2640000000000002</v>
      </c>
      <c r="F2147" s="28"/>
    </row>
    <row r="2148" spans="1:6" x14ac:dyDescent="0.2">
      <c r="A2148" s="142" t="s">
        <v>4927</v>
      </c>
      <c r="B2148" s="143">
        <v>79720</v>
      </c>
      <c r="C2148" s="144" t="s">
        <v>2044</v>
      </c>
      <c r="D2148" s="145" t="s">
        <v>21</v>
      </c>
      <c r="E2148" s="27">
        <v>158.52930000000001</v>
      </c>
      <c r="F2148" s="28"/>
    </row>
    <row r="2149" spans="1:6" x14ac:dyDescent="0.2">
      <c r="A2149" s="142" t="s">
        <v>4927</v>
      </c>
      <c r="B2149" s="143">
        <v>79722</v>
      </c>
      <c r="C2149" s="144" t="s">
        <v>2045</v>
      </c>
      <c r="D2149" s="145" t="s">
        <v>21</v>
      </c>
      <c r="E2149" s="27">
        <v>281.66669999999999</v>
      </c>
      <c r="F2149" s="28"/>
    </row>
    <row r="2150" spans="1:6" x14ac:dyDescent="0.2">
      <c r="A2150" s="142" t="s">
        <v>4927</v>
      </c>
      <c r="B2150" s="143">
        <v>79800</v>
      </c>
      <c r="C2150" s="144" t="s">
        <v>409</v>
      </c>
      <c r="D2150" s="145"/>
      <c r="E2150" s="27" t="s">
        <v>3</v>
      </c>
      <c r="F2150" s="28"/>
    </row>
    <row r="2151" spans="1:6" x14ac:dyDescent="0.2">
      <c r="A2151" s="142" t="s">
        <v>4927</v>
      </c>
      <c r="B2151" s="143">
        <v>79801</v>
      </c>
      <c r="C2151" s="144" t="s">
        <v>2046</v>
      </c>
      <c r="D2151" s="145" t="s">
        <v>21</v>
      </c>
      <c r="E2151" s="27">
        <v>1248.6667</v>
      </c>
      <c r="F2151" s="28"/>
    </row>
    <row r="2152" spans="1:6" x14ac:dyDescent="0.2">
      <c r="A2152" s="142" t="s">
        <v>4927</v>
      </c>
      <c r="B2152" s="143">
        <v>79802</v>
      </c>
      <c r="C2152" s="144" t="s">
        <v>2047</v>
      </c>
      <c r="D2152" s="145" t="s">
        <v>21</v>
      </c>
      <c r="E2152" s="27">
        <v>389.5</v>
      </c>
      <c r="F2152" s="28"/>
    </row>
    <row r="2153" spans="1:6" x14ac:dyDescent="0.2">
      <c r="A2153" s="142" t="s">
        <v>4927</v>
      </c>
      <c r="B2153" s="143">
        <v>79803</v>
      </c>
      <c r="C2153" s="144" t="s">
        <v>2048</v>
      </c>
      <c r="D2153" s="145" t="s">
        <v>21</v>
      </c>
      <c r="E2153" s="27">
        <v>29</v>
      </c>
      <c r="F2153" s="28"/>
    </row>
    <row r="2154" spans="1:6" x14ac:dyDescent="0.2">
      <c r="A2154" s="142" t="s">
        <v>4927</v>
      </c>
      <c r="B2154" s="143">
        <v>79804</v>
      </c>
      <c r="C2154" s="144" t="s">
        <v>2049</v>
      </c>
      <c r="D2154" s="145" t="s">
        <v>21</v>
      </c>
      <c r="E2154" s="27">
        <v>54.25</v>
      </c>
      <c r="F2154" s="28"/>
    </row>
    <row r="2155" spans="1:6" x14ac:dyDescent="0.2">
      <c r="A2155" s="142" t="s">
        <v>4927</v>
      </c>
      <c r="B2155" s="143">
        <v>79805</v>
      </c>
      <c r="C2155" s="144" t="s">
        <v>2050</v>
      </c>
      <c r="D2155" s="145" t="s">
        <v>21</v>
      </c>
      <c r="E2155" s="27">
        <v>9.85</v>
      </c>
      <c r="F2155" s="28"/>
    </row>
    <row r="2156" spans="1:6" x14ac:dyDescent="0.2">
      <c r="A2156" s="142" t="s">
        <v>4927</v>
      </c>
      <c r="B2156" s="143">
        <v>79806</v>
      </c>
      <c r="C2156" s="144" t="s">
        <v>2051</v>
      </c>
      <c r="D2156" s="145" t="s">
        <v>21</v>
      </c>
      <c r="E2156" s="27">
        <v>10.4</v>
      </c>
      <c r="F2156" s="28"/>
    </row>
    <row r="2157" spans="1:6" x14ac:dyDescent="0.2">
      <c r="A2157" s="142" t="s">
        <v>4927</v>
      </c>
      <c r="B2157" s="143">
        <v>79807</v>
      </c>
      <c r="C2157" s="144" t="s">
        <v>2052</v>
      </c>
      <c r="D2157" s="145" t="s">
        <v>21</v>
      </c>
      <c r="E2157" s="27">
        <v>31.83</v>
      </c>
      <c r="F2157" s="28"/>
    </row>
    <row r="2158" spans="1:6" x14ac:dyDescent="0.2">
      <c r="A2158" s="142" t="s">
        <v>4927</v>
      </c>
      <c r="B2158" s="143">
        <v>79810</v>
      </c>
      <c r="C2158" s="144" t="s">
        <v>2053</v>
      </c>
      <c r="D2158" s="145" t="s">
        <v>21</v>
      </c>
      <c r="E2158" s="27">
        <v>597.70950000000005</v>
      </c>
      <c r="F2158" s="28"/>
    </row>
    <row r="2159" spans="1:6" x14ac:dyDescent="0.2">
      <c r="A2159" s="142" t="s">
        <v>4927</v>
      </c>
      <c r="B2159" s="143">
        <v>79811</v>
      </c>
      <c r="C2159" s="144" t="s">
        <v>2054</v>
      </c>
      <c r="D2159" s="145" t="s">
        <v>21</v>
      </c>
      <c r="E2159" s="27">
        <v>857.89279999999997</v>
      </c>
      <c r="F2159" s="28"/>
    </row>
    <row r="2160" spans="1:6" x14ac:dyDescent="0.2">
      <c r="A2160" s="142" t="s">
        <v>4927</v>
      </c>
      <c r="B2160" s="143">
        <v>79812</v>
      </c>
      <c r="C2160" s="144" t="s">
        <v>2055</v>
      </c>
      <c r="D2160" s="145" t="s">
        <v>170</v>
      </c>
      <c r="E2160" s="27">
        <v>47.245199999999997</v>
      </c>
      <c r="F2160" s="28"/>
    </row>
    <row r="2161" spans="1:6" x14ac:dyDescent="0.2">
      <c r="A2161" s="142" t="s">
        <v>4927</v>
      </c>
      <c r="B2161" s="143">
        <v>79820</v>
      </c>
      <c r="C2161" s="144" t="s">
        <v>2056</v>
      </c>
      <c r="D2161" s="145" t="s">
        <v>21</v>
      </c>
      <c r="E2161" s="27">
        <v>6195.3125</v>
      </c>
      <c r="F2161" s="28"/>
    </row>
    <row r="2162" spans="1:6" x14ac:dyDescent="0.2">
      <c r="A2162" s="142" t="s">
        <v>4927</v>
      </c>
      <c r="B2162" s="143">
        <v>79821</v>
      </c>
      <c r="C2162" s="144" t="s">
        <v>2057</v>
      </c>
      <c r="D2162" s="145" t="s">
        <v>21</v>
      </c>
      <c r="E2162" s="27">
        <v>5289.5559999999996</v>
      </c>
      <c r="F2162" s="28"/>
    </row>
    <row r="2163" spans="1:6" x14ac:dyDescent="0.2">
      <c r="A2163" s="142" t="s">
        <v>4927</v>
      </c>
      <c r="B2163" s="143">
        <v>79822</v>
      </c>
      <c r="C2163" s="144" t="s">
        <v>2058</v>
      </c>
      <c r="D2163" s="145" t="s">
        <v>21</v>
      </c>
      <c r="E2163" s="27">
        <v>4277.2</v>
      </c>
      <c r="F2163" s="28"/>
    </row>
    <row r="2164" spans="1:6" x14ac:dyDescent="0.2">
      <c r="A2164" s="142" t="s">
        <v>4927</v>
      </c>
      <c r="B2164" s="143">
        <v>79823</v>
      </c>
      <c r="C2164" s="144" t="s">
        <v>2059</v>
      </c>
      <c r="D2164" s="145" t="s">
        <v>21</v>
      </c>
      <c r="E2164" s="27">
        <v>2385.7874999999999</v>
      </c>
      <c r="F2164" s="28"/>
    </row>
    <row r="2165" spans="1:6" x14ac:dyDescent="0.2">
      <c r="A2165" s="142" t="s">
        <v>4927</v>
      </c>
      <c r="B2165" s="143">
        <v>79824</v>
      </c>
      <c r="C2165" s="144" t="s">
        <v>2060</v>
      </c>
      <c r="D2165" s="145" t="s">
        <v>21</v>
      </c>
      <c r="E2165" s="27">
        <v>1274.0433</v>
      </c>
      <c r="F2165" s="28"/>
    </row>
    <row r="2166" spans="1:6" x14ac:dyDescent="0.2">
      <c r="A2166" s="142" t="s">
        <v>4927</v>
      </c>
      <c r="B2166" s="143">
        <v>79825</v>
      </c>
      <c r="C2166" s="144" t="s">
        <v>2061</v>
      </c>
      <c r="D2166" s="145" t="s">
        <v>21</v>
      </c>
      <c r="E2166" s="27">
        <v>774.072</v>
      </c>
      <c r="F2166" s="28"/>
    </row>
    <row r="2167" spans="1:6" x14ac:dyDescent="0.2">
      <c r="A2167" s="142" t="s">
        <v>4927</v>
      </c>
      <c r="B2167" s="143">
        <v>79826</v>
      </c>
      <c r="C2167" s="144" t="s">
        <v>2062</v>
      </c>
      <c r="D2167" s="145" t="s">
        <v>21</v>
      </c>
      <c r="E2167" s="27">
        <v>928.42499999999995</v>
      </c>
      <c r="F2167" s="28"/>
    </row>
    <row r="2168" spans="1:6" x14ac:dyDescent="0.2">
      <c r="A2168" s="142" t="s">
        <v>4927</v>
      </c>
      <c r="B2168" s="143">
        <v>79827</v>
      </c>
      <c r="C2168" s="144" t="s">
        <v>2063</v>
      </c>
      <c r="D2168" s="145" t="s">
        <v>21</v>
      </c>
      <c r="E2168" s="27">
        <v>1050.0820000000001</v>
      </c>
      <c r="F2168" s="28"/>
    </row>
    <row r="2169" spans="1:6" x14ac:dyDescent="0.2">
      <c r="A2169" s="142" t="s">
        <v>4927</v>
      </c>
      <c r="B2169" s="143">
        <v>79828</v>
      </c>
      <c r="C2169" s="144" t="s">
        <v>2064</v>
      </c>
      <c r="D2169" s="145" t="s">
        <v>21</v>
      </c>
      <c r="E2169" s="27">
        <v>975.64200000000005</v>
      </c>
      <c r="F2169" s="28"/>
    </row>
    <row r="2170" spans="1:6" x14ac:dyDescent="0.2">
      <c r="A2170" s="142" t="s">
        <v>4927</v>
      </c>
      <c r="B2170" s="143">
        <v>79840</v>
      </c>
      <c r="C2170" s="144" t="s">
        <v>2065</v>
      </c>
      <c r="D2170" s="145" t="s">
        <v>21</v>
      </c>
      <c r="E2170" s="27">
        <v>436.21749999999997</v>
      </c>
      <c r="F2170" s="28"/>
    </row>
    <row r="2171" spans="1:6" x14ac:dyDescent="0.2">
      <c r="A2171" s="142" t="s">
        <v>4927</v>
      </c>
      <c r="B2171" s="143">
        <v>79841</v>
      </c>
      <c r="C2171" s="144" t="s">
        <v>2066</v>
      </c>
      <c r="D2171" s="145" t="s">
        <v>21</v>
      </c>
      <c r="E2171" s="27">
        <v>898.24</v>
      </c>
      <c r="F2171" s="28"/>
    </row>
    <row r="2172" spans="1:6" x14ac:dyDescent="0.2">
      <c r="A2172" s="142" t="s">
        <v>4927</v>
      </c>
      <c r="B2172" s="143">
        <v>79842</v>
      </c>
      <c r="C2172" s="144" t="s">
        <v>2067</v>
      </c>
      <c r="D2172" s="145" t="s">
        <v>21</v>
      </c>
      <c r="E2172" s="27">
        <v>450.56</v>
      </c>
      <c r="F2172" s="28"/>
    </row>
    <row r="2173" spans="1:6" x14ac:dyDescent="0.2">
      <c r="A2173" s="142" t="s">
        <v>4927</v>
      </c>
      <c r="B2173" s="143">
        <v>82000</v>
      </c>
      <c r="C2173" s="144" t="s">
        <v>2068</v>
      </c>
      <c r="D2173" s="145"/>
      <c r="E2173" s="27" t="s">
        <v>3</v>
      </c>
      <c r="F2173" s="28"/>
    </row>
    <row r="2174" spans="1:6" x14ac:dyDescent="0.2">
      <c r="A2174" s="142" t="s">
        <v>4927</v>
      </c>
      <c r="B2174" s="143">
        <v>82030</v>
      </c>
      <c r="C2174" s="144" t="s">
        <v>2069</v>
      </c>
      <c r="D2174" s="145" t="s">
        <v>2070</v>
      </c>
      <c r="E2174" s="27">
        <v>3.0821999999999998</v>
      </c>
      <c r="F2174" s="28"/>
    </row>
    <row r="2175" spans="1:6" x14ac:dyDescent="0.2">
      <c r="A2175" s="142" t="s">
        <v>4927</v>
      </c>
      <c r="B2175" s="143">
        <v>84000</v>
      </c>
      <c r="C2175" s="144" t="s">
        <v>409</v>
      </c>
      <c r="D2175" s="145"/>
      <c r="E2175" s="27" t="s">
        <v>3</v>
      </c>
      <c r="F2175" s="28"/>
    </row>
    <row r="2176" spans="1:6" x14ac:dyDescent="0.2">
      <c r="A2176" s="142" t="s">
        <v>4927</v>
      </c>
      <c r="B2176" s="143">
        <v>84001</v>
      </c>
      <c r="C2176" s="144" t="s">
        <v>2071</v>
      </c>
      <c r="D2176" s="145" t="s">
        <v>58</v>
      </c>
      <c r="E2176" s="27">
        <v>26.78</v>
      </c>
      <c r="F2176" s="28"/>
    </row>
    <row r="2177" spans="1:6" x14ac:dyDescent="0.2">
      <c r="A2177" s="142" t="s">
        <v>4927</v>
      </c>
      <c r="B2177" s="143">
        <v>84002</v>
      </c>
      <c r="C2177" s="144" t="s">
        <v>2072</v>
      </c>
      <c r="D2177" s="145" t="s">
        <v>58</v>
      </c>
      <c r="E2177" s="27">
        <v>1.04</v>
      </c>
      <c r="F2177" s="28"/>
    </row>
    <row r="2178" spans="1:6" x14ac:dyDescent="0.2">
      <c r="A2178" s="142" t="s">
        <v>4927</v>
      </c>
      <c r="B2178" s="143">
        <v>84003</v>
      </c>
      <c r="C2178" s="144" t="s">
        <v>2073</v>
      </c>
      <c r="D2178" s="145" t="s">
        <v>58</v>
      </c>
      <c r="E2178" s="27">
        <v>16.857099999999999</v>
      </c>
      <c r="F2178" s="28"/>
    </row>
    <row r="2179" spans="1:6" x14ac:dyDescent="0.2">
      <c r="A2179" s="142" t="s">
        <v>4927</v>
      </c>
      <c r="B2179" s="143">
        <v>84005</v>
      </c>
      <c r="C2179" s="144" t="s">
        <v>2074</v>
      </c>
      <c r="D2179" s="145" t="s">
        <v>2075</v>
      </c>
      <c r="E2179" s="27">
        <v>85.937299999999993</v>
      </c>
      <c r="F2179" s="28"/>
    </row>
    <row r="2180" spans="1:6" x14ac:dyDescent="0.2">
      <c r="A2180" s="142" t="s">
        <v>4927</v>
      </c>
      <c r="B2180" s="143">
        <v>84006</v>
      </c>
      <c r="C2180" s="144" t="s">
        <v>2076</v>
      </c>
      <c r="D2180" s="145" t="s">
        <v>2075</v>
      </c>
      <c r="E2180" s="27">
        <v>47.435200000000002</v>
      </c>
      <c r="F2180" s="28"/>
    </row>
    <row r="2181" spans="1:6" x14ac:dyDescent="0.2">
      <c r="A2181" s="142" t="s">
        <v>4927</v>
      </c>
      <c r="B2181" s="143">
        <v>84009</v>
      </c>
      <c r="C2181" s="144" t="s">
        <v>2077</v>
      </c>
      <c r="D2181" s="145" t="s">
        <v>39</v>
      </c>
      <c r="E2181" s="27">
        <v>15.879799999999999</v>
      </c>
      <c r="F2181" s="28"/>
    </row>
    <row r="2182" spans="1:6" x14ac:dyDescent="0.2">
      <c r="A2182" s="142" t="s">
        <v>4927</v>
      </c>
      <c r="B2182" s="143">
        <v>84010</v>
      </c>
      <c r="C2182" s="144" t="s">
        <v>2078</v>
      </c>
      <c r="D2182" s="145" t="s">
        <v>21</v>
      </c>
      <c r="E2182" s="27">
        <v>0.86</v>
      </c>
      <c r="F2182" s="28"/>
    </row>
    <row r="2183" spans="1:6" x14ac:dyDescent="0.2">
      <c r="A2183" s="142" t="s">
        <v>4927</v>
      </c>
      <c r="B2183" s="143">
        <v>84011</v>
      </c>
      <c r="C2183" s="144" t="s">
        <v>2079</v>
      </c>
      <c r="D2183" s="145" t="s">
        <v>39</v>
      </c>
      <c r="E2183" s="27">
        <v>4.2186000000000003</v>
      </c>
      <c r="F2183" s="28"/>
    </row>
    <row r="2184" spans="1:6" x14ac:dyDescent="0.2">
      <c r="A2184" s="142" t="s">
        <v>4927</v>
      </c>
      <c r="B2184" s="143">
        <v>84020</v>
      </c>
      <c r="C2184" s="144" t="s">
        <v>2080</v>
      </c>
      <c r="D2184" s="145" t="s">
        <v>5</v>
      </c>
      <c r="E2184" s="27">
        <v>1.7071000000000001</v>
      </c>
      <c r="F2184" s="28"/>
    </row>
    <row r="2185" spans="1:6" x14ac:dyDescent="0.2">
      <c r="A2185" s="142" t="s">
        <v>4927</v>
      </c>
      <c r="B2185" s="143">
        <v>84021</v>
      </c>
      <c r="C2185" s="144" t="s">
        <v>2081</v>
      </c>
      <c r="D2185" s="145" t="s">
        <v>5</v>
      </c>
      <c r="E2185" s="27">
        <v>41.914900000000003</v>
      </c>
      <c r="F2185" s="28"/>
    </row>
    <row r="2186" spans="1:6" x14ac:dyDescent="0.2">
      <c r="A2186" s="142" t="s">
        <v>4927</v>
      </c>
      <c r="B2186" s="143">
        <v>84082</v>
      </c>
      <c r="C2186" s="144" t="s">
        <v>2082</v>
      </c>
      <c r="D2186" s="145" t="s">
        <v>21</v>
      </c>
      <c r="E2186" s="27">
        <v>0.20749999999999999</v>
      </c>
      <c r="F2186" s="28"/>
    </row>
    <row r="2187" spans="1:6" x14ac:dyDescent="0.2">
      <c r="A2187" s="142" t="s">
        <v>4927</v>
      </c>
      <c r="B2187" s="143">
        <v>84083</v>
      </c>
      <c r="C2187" s="144" t="s">
        <v>2083</v>
      </c>
      <c r="D2187" s="145" t="s">
        <v>21</v>
      </c>
      <c r="E2187" s="27">
        <v>1.5722</v>
      </c>
      <c r="F2187" s="28"/>
    </row>
    <row r="2188" spans="1:6" x14ac:dyDescent="0.2">
      <c r="A2188" s="142" t="s">
        <v>4927</v>
      </c>
      <c r="B2188" s="143">
        <v>84084</v>
      </c>
      <c r="C2188" s="144" t="s">
        <v>2084</v>
      </c>
      <c r="D2188" s="145" t="s">
        <v>21</v>
      </c>
      <c r="E2188" s="27">
        <v>0.43440000000000001</v>
      </c>
      <c r="F2188" s="28"/>
    </row>
    <row r="2189" spans="1:6" x14ac:dyDescent="0.2">
      <c r="A2189" s="142" t="s">
        <v>4927</v>
      </c>
      <c r="B2189" s="143">
        <v>84085</v>
      </c>
      <c r="C2189" s="144" t="s">
        <v>2085</v>
      </c>
      <c r="D2189" s="145" t="s">
        <v>21</v>
      </c>
      <c r="E2189" s="27">
        <v>3.2408999999999999</v>
      </c>
      <c r="F2189" s="28"/>
    </row>
    <row r="2190" spans="1:6" x14ac:dyDescent="0.2">
      <c r="A2190" s="142" t="s">
        <v>4927</v>
      </c>
      <c r="B2190" s="143">
        <v>84086</v>
      </c>
      <c r="C2190" s="144" t="s">
        <v>2086</v>
      </c>
      <c r="D2190" s="145" t="s">
        <v>170</v>
      </c>
      <c r="E2190" s="27">
        <v>11.086399999999999</v>
      </c>
      <c r="F2190" s="28"/>
    </row>
    <row r="2191" spans="1:6" x14ac:dyDescent="0.2">
      <c r="A2191" s="142" t="s">
        <v>4927</v>
      </c>
      <c r="B2191" s="143">
        <v>84088</v>
      </c>
      <c r="C2191" s="144" t="s">
        <v>2087</v>
      </c>
      <c r="D2191" s="145" t="s">
        <v>21</v>
      </c>
      <c r="E2191" s="27">
        <v>4.9763000000000002</v>
      </c>
      <c r="F2191" s="28"/>
    </row>
    <row r="2192" spans="1:6" x14ac:dyDescent="0.2">
      <c r="A2192" s="142" t="s">
        <v>4927</v>
      </c>
      <c r="B2192" s="143">
        <v>84089</v>
      </c>
      <c r="C2192" s="144" t="s">
        <v>2088</v>
      </c>
      <c r="D2192" s="145" t="s">
        <v>21</v>
      </c>
      <c r="E2192" s="27">
        <v>6.9821999999999997</v>
      </c>
      <c r="F2192" s="28"/>
    </row>
    <row r="2193" spans="1:6" x14ac:dyDescent="0.2">
      <c r="A2193" s="142" t="s">
        <v>4927</v>
      </c>
      <c r="B2193" s="143">
        <v>84090</v>
      </c>
      <c r="C2193" s="144" t="s">
        <v>2089</v>
      </c>
      <c r="D2193" s="145" t="s">
        <v>21</v>
      </c>
      <c r="E2193" s="27">
        <v>6.8132999999999999</v>
      </c>
      <c r="F2193" s="28"/>
    </row>
    <row r="2194" spans="1:6" x14ac:dyDescent="0.2">
      <c r="A2194" s="142" t="s">
        <v>4927</v>
      </c>
      <c r="B2194" s="143">
        <v>84091</v>
      </c>
      <c r="C2194" s="144" t="s">
        <v>2090</v>
      </c>
      <c r="D2194" s="145" t="s">
        <v>21</v>
      </c>
      <c r="E2194" s="27">
        <v>9.9175000000000004</v>
      </c>
      <c r="F2194" s="28"/>
    </row>
    <row r="2195" spans="1:6" x14ac:dyDescent="0.2">
      <c r="A2195" s="142" t="s">
        <v>4927</v>
      </c>
      <c r="B2195" s="143">
        <v>84095</v>
      </c>
      <c r="C2195" s="144" t="s">
        <v>2091</v>
      </c>
      <c r="D2195" s="145" t="s">
        <v>39</v>
      </c>
      <c r="E2195" s="27">
        <v>26.955500000000001</v>
      </c>
      <c r="F2195" s="28"/>
    </row>
    <row r="2196" spans="1:6" x14ac:dyDescent="0.2">
      <c r="A2196" s="142" t="s">
        <v>4927</v>
      </c>
      <c r="B2196" s="143">
        <v>84102</v>
      </c>
      <c r="C2196" s="144" t="s">
        <v>2092</v>
      </c>
      <c r="D2196" s="145" t="s">
        <v>39</v>
      </c>
      <c r="E2196" s="27">
        <v>7.1970000000000001</v>
      </c>
      <c r="F2196" s="28"/>
    </row>
    <row r="2197" spans="1:6" x14ac:dyDescent="0.2">
      <c r="A2197" s="142" t="s">
        <v>4927</v>
      </c>
      <c r="B2197" s="143">
        <v>84103</v>
      </c>
      <c r="C2197" s="144" t="s">
        <v>2093</v>
      </c>
      <c r="D2197" s="145" t="s">
        <v>21</v>
      </c>
      <c r="E2197" s="27">
        <v>1.0722</v>
      </c>
      <c r="F2197" s="28"/>
    </row>
    <row r="2198" spans="1:6" x14ac:dyDescent="0.2">
      <c r="A2198" s="142" t="s">
        <v>4927</v>
      </c>
      <c r="B2198" s="143">
        <v>84104</v>
      </c>
      <c r="C2198" s="144" t="s">
        <v>2094</v>
      </c>
      <c r="D2198" s="145" t="s">
        <v>5</v>
      </c>
      <c r="E2198" s="27">
        <v>1.6145</v>
      </c>
      <c r="F2198" s="28"/>
    </row>
    <row r="2199" spans="1:6" x14ac:dyDescent="0.2">
      <c r="A2199" s="142" t="s">
        <v>4927</v>
      </c>
      <c r="B2199" s="143">
        <v>84110</v>
      </c>
      <c r="C2199" s="144" t="s">
        <v>2095</v>
      </c>
      <c r="D2199" s="145" t="s">
        <v>21</v>
      </c>
      <c r="E2199" s="27">
        <v>0.7</v>
      </c>
      <c r="F2199" s="28"/>
    </row>
    <row r="2200" spans="1:6" x14ac:dyDescent="0.2">
      <c r="A2200" s="142" t="s">
        <v>4927</v>
      </c>
      <c r="B2200" s="143">
        <v>84201</v>
      </c>
      <c r="C2200" s="144" t="s">
        <v>2096</v>
      </c>
      <c r="D2200" s="145" t="s">
        <v>2097</v>
      </c>
      <c r="E2200" s="27">
        <v>0.30380000000000001</v>
      </c>
      <c r="F2200" s="28"/>
    </row>
    <row r="2201" spans="1:6" x14ac:dyDescent="0.2">
      <c r="A2201" s="142" t="s">
        <v>4927</v>
      </c>
      <c r="B2201" s="143">
        <v>84203</v>
      </c>
      <c r="C2201" s="144" t="s">
        <v>2098</v>
      </c>
      <c r="D2201" s="145" t="s">
        <v>2097</v>
      </c>
      <c r="E2201" s="27">
        <v>0.36759999999999998</v>
      </c>
      <c r="F2201" s="28"/>
    </row>
    <row r="2202" spans="1:6" x14ac:dyDescent="0.2">
      <c r="A2202" s="142" t="s">
        <v>4927</v>
      </c>
      <c r="B2202" s="143">
        <v>84205</v>
      </c>
      <c r="C2202" s="144" t="s">
        <v>2099</v>
      </c>
      <c r="D2202" s="145" t="s">
        <v>2097</v>
      </c>
      <c r="E2202" s="27">
        <v>0.44679999999999997</v>
      </c>
      <c r="F2202" s="28"/>
    </row>
    <row r="2203" spans="1:6" x14ac:dyDescent="0.2">
      <c r="A2203" s="142" t="s">
        <v>4927</v>
      </c>
      <c r="B2203" s="143">
        <v>84207</v>
      </c>
      <c r="C2203" s="144" t="s">
        <v>2100</v>
      </c>
      <c r="D2203" s="145" t="s">
        <v>2097</v>
      </c>
      <c r="E2203" s="27">
        <v>0.57179999999999997</v>
      </c>
      <c r="F2203" s="28"/>
    </row>
    <row r="2204" spans="1:6" x14ac:dyDescent="0.2">
      <c r="A2204" s="142" t="s">
        <v>4927</v>
      </c>
      <c r="B2204" s="143">
        <v>84209</v>
      </c>
      <c r="C2204" s="144" t="s">
        <v>2101</v>
      </c>
      <c r="D2204" s="145" t="s">
        <v>2097</v>
      </c>
      <c r="E2204" s="27">
        <v>0.78890000000000005</v>
      </c>
      <c r="F2204" s="28"/>
    </row>
    <row r="2205" spans="1:6" x14ac:dyDescent="0.2">
      <c r="A2205" s="142" t="s">
        <v>4927</v>
      </c>
      <c r="B2205" s="143">
        <v>84211</v>
      </c>
      <c r="C2205" s="144" t="s">
        <v>2102</v>
      </c>
      <c r="D2205" s="145" t="s">
        <v>2097</v>
      </c>
      <c r="E2205" s="27">
        <v>1.0273000000000001</v>
      </c>
      <c r="F2205" s="28"/>
    </row>
    <row r="2206" spans="1:6" x14ac:dyDescent="0.2">
      <c r="A2206" s="142" t="s">
        <v>4927</v>
      </c>
      <c r="B2206" s="143">
        <v>84213</v>
      </c>
      <c r="C2206" s="144" t="s">
        <v>2103</v>
      </c>
      <c r="D2206" s="145" t="s">
        <v>2097</v>
      </c>
      <c r="E2206" s="27">
        <v>1.3080000000000001</v>
      </c>
      <c r="F2206" s="28"/>
    </row>
    <row r="2207" spans="1:6" x14ac:dyDescent="0.2">
      <c r="A2207" s="142" t="s">
        <v>4927</v>
      </c>
      <c r="B2207" s="143">
        <v>84215</v>
      </c>
      <c r="C2207" s="144" t="s">
        <v>2104</v>
      </c>
      <c r="D2207" s="145" t="s">
        <v>2097</v>
      </c>
      <c r="E2207" s="27">
        <v>1.4567000000000001</v>
      </c>
      <c r="F2207" s="28"/>
    </row>
    <row r="2208" spans="1:6" x14ac:dyDescent="0.2">
      <c r="A2208" s="142" t="s">
        <v>4927</v>
      </c>
      <c r="B2208" s="143">
        <v>84217</v>
      </c>
      <c r="C2208" s="144" t="s">
        <v>2105</v>
      </c>
      <c r="D2208" s="145" t="s">
        <v>2097</v>
      </c>
      <c r="E2208" s="27">
        <v>1.5587</v>
      </c>
      <c r="F2208" s="28"/>
    </row>
    <row r="2209" spans="1:6" x14ac:dyDescent="0.2">
      <c r="A2209" s="142" t="s">
        <v>4927</v>
      </c>
      <c r="B2209" s="143">
        <v>84219</v>
      </c>
      <c r="C2209" s="144" t="s">
        <v>2106</v>
      </c>
      <c r="D2209" s="145" t="s">
        <v>2097</v>
      </c>
      <c r="E2209" s="27">
        <v>1.7633000000000001</v>
      </c>
      <c r="F2209" s="28"/>
    </row>
    <row r="2210" spans="1:6" x14ac:dyDescent="0.2">
      <c r="A2210" s="142" t="s">
        <v>4927</v>
      </c>
      <c r="B2210" s="143">
        <v>84221</v>
      </c>
      <c r="C2210" s="144" t="s">
        <v>2107</v>
      </c>
      <c r="D2210" s="145" t="s">
        <v>2097</v>
      </c>
      <c r="E2210" s="27">
        <v>2.0013000000000001</v>
      </c>
      <c r="F2210" s="28"/>
    </row>
    <row r="2211" spans="1:6" x14ac:dyDescent="0.2">
      <c r="A2211" s="142" t="s">
        <v>4927</v>
      </c>
      <c r="B2211" s="143">
        <v>84223</v>
      </c>
      <c r="C2211" s="144" t="s">
        <v>2108</v>
      </c>
      <c r="D2211" s="145" t="s">
        <v>2097</v>
      </c>
      <c r="E2211" s="27">
        <v>2.4813000000000001</v>
      </c>
      <c r="F2211" s="28"/>
    </row>
    <row r="2212" spans="1:6" x14ac:dyDescent="0.2">
      <c r="A2212" s="142" t="s">
        <v>4927</v>
      </c>
      <c r="B2212" s="143">
        <v>84225</v>
      </c>
      <c r="C2212" s="144" t="s">
        <v>2109</v>
      </c>
      <c r="D2212" s="145" t="s">
        <v>2097</v>
      </c>
      <c r="E2212" s="27">
        <v>3.8153999999999999</v>
      </c>
      <c r="F2212" s="28"/>
    </row>
    <row r="2213" spans="1:6" x14ac:dyDescent="0.2">
      <c r="A2213" s="142" t="s">
        <v>4927</v>
      </c>
      <c r="B2213" s="143">
        <v>84510</v>
      </c>
      <c r="C2213" s="144" t="s">
        <v>2110</v>
      </c>
      <c r="D2213" s="145" t="s">
        <v>21</v>
      </c>
      <c r="E2213" s="27">
        <v>3.2703000000000002</v>
      </c>
      <c r="F2213" s="28"/>
    </row>
    <row r="2214" spans="1:6" x14ac:dyDescent="0.2">
      <c r="A2214" s="142" t="s">
        <v>4927</v>
      </c>
      <c r="B2214" s="143">
        <v>84520</v>
      </c>
      <c r="C2214" s="144" t="s">
        <v>2111</v>
      </c>
      <c r="D2214" s="145" t="s">
        <v>170</v>
      </c>
      <c r="E2214" s="27">
        <v>1.0867</v>
      </c>
      <c r="F2214" s="28"/>
    </row>
    <row r="2215" spans="1:6" x14ac:dyDescent="0.2">
      <c r="A2215" s="142" t="s">
        <v>4927</v>
      </c>
      <c r="B2215" s="143">
        <v>84530</v>
      </c>
      <c r="C2215" s="144" t="s">
        <v>2112</v>
      </c>
      <c r="D2215" s="145" t="s">
        <v>5</v>
      </c>
      <c r="E2215" s="27">
        <v>165</v>
      </c>
      <c r="F2215" s="28"/>
    </row>
    <row r="2216" spans="1:6" x14ac:dyDescent="0.2">
      <c r="A2216" s="142" t="s">
        <v>4927</v>
      </c>
      <c r="B2216" s="143">
        <v>85001</v>
      </c>
      <c r="C2216" s="144" t="s">
        <v>2113</v>
      </c>
      <c r="D2216" s="145" t="s">
        <v>21</v>
      </c>
      <c r="E2216" s="27">
        <v>35.822200000000002</v>
      </c>
      <c r="F2216" s="28"/>
    </row>
    <row r="2217" spans="1:6" x14ac:dyDescent="0.2">
      <c r="A2217" s="142" t="s">
        <v>4927</v>
      </c>
      <c r="B2217" s="143">
        <v>85002</v>
      </c>
      <c r="C2217" s="144" t="s">
        <v>2114</v>
      </c>
      <c r="D2217" s="145" t="s">
        <v>21</v>
      </c>
      <c r="E2217" s="27">
        <v>122.74769999999999</v>
      </c>
      <c r="F2217" s="28"/>
    </row>
    <row r="2218" spans="1:6" x14ac:dyDescent="0.2">
      <c r="A2218" s="142" t="s">
        <v>4927</v>
      </c>
      <c r="B2218" s="143">
        <v>85003</v>
      </c>
      <c r="C2218" s="144" t="s">
        <v>2115</v>
      </c>
      <c r="D2218" s="145" t="s">
        <v>21</v>
      </c>
      <c r="E2218" s="27">
        <v>324.15280000000001</v>
      </c>
      <c r="F2218" s="28"/>
    </row>
    <row r="2219" spans="1:6" x14ac:dyDescent="0.2">
      <c r="A2219" s="142" t="s">
        <v>4927</v>
      </c>
      <c r="B2219" s="143">
        <v>86010</v>
      </c>
      <c r="C2219" s="144" t="s">
        <v>2116</v>
      </c>
      <c r="D2219" s="145" t="s">
        <v>21</v>
      </c>
      <c r="E2219" s="27">
        <v>1395.6608000000001</v>
      </c>
      <c r="F2219" s="28"/>
    </row>
    <row r="2220" spans="1:6" x14ac:dyDescent="0.2">
      <c r="A2220" s="142" t="s">
        <v>4927</v>
      </c>
      <c r="B2220" s="143">
        <v>86020</v>
      </c>
      <c r="C2220" s="144" t="s">
        <v>2117</v>
      </c>
      <c r="D2220" s="145" t="s">
        <v>21</v>
      </c>
      <c r="E2220" s="27">
        <v>16.552499999999998</v>
      </c>
      <c r="F2220" s="28"/>
    </row>
    <row r="2221" spans="1:6" x14ac:dyDescent="0.2">
      <c r="A2221" s="142" t="s">
        <v>4927</v>
      </c>
      <c r="B2221" s="143">
        <v>86029</v>
      </c>
      <c r="C2221" s="144" t="s">
        <v>2118</v>
      </c>
      <c r="D2221" s="145" t="s">
        <v>21</v>
      </c>
      <c r="E2221" s="27">
        <v>10.898099999999999</v>
      </c>
      <c r="F2221" s="28"/>
    </row>
    <row r="2222" spans="1:6" x14ac:dyDescent="0.2">
      <c r="A2222" s="142" t="s">
        <v>4927</v>
      </c>
      <c r="B2222" s="143">
        <v>86030</v>
      </c>
      <c r="C2222" s="144" t="s">
        <v>2119</v>
      </c>
      <c r="D2222" s="145" t="s">
        <v>21</v>
      </c>
      <c r="E2222" s="27">
        <v>41.278399999999998</v>
      </c>
      <c r="F2222" s="28"/>
    </row>
    <row r="2223" spans="1:6" x14ac:dyDescent="0.2">
      <c r="A2223" s="142" t="s">
        <v>4927</v>
      </c>
      <c r="B2223" s="143">
        <v>86040</v>
      </c>
      <c r="C2223" s="144" t="s">
        <v>2120</v>
      </c>
      <c r="D2223" s="145" t="s">
        <v>21</v>
      </c>
      <c r="E2223" s="27">
        <v>12.603300000000001</v>
      </c>
      <c r="F2223" s="28"/>
    </row>
    <row r="2224" spans="1:6" x14ac:dyDescent="0.2">
      <c r="A2224" s="142" t="s">
        <v>4927</v>
      </c>
      <c r="B2224" s="143">
        <v>86050</v>
      </c>
      <c r="C2224" s="144" t="s">
        <v>2121</v>
      </c>
      <c r="D2224" s="145" t="s">
        <v>2013</v>
      </c>
      <c r="E2224" s="27">
        <v>167.54920000000001</v>
      </c>
      <c r="F2224" s="28"/>
    </row>
    <row r="2225" spans="1:6" x14ac:dyDescent="0.2">
      <c r="A2225" s="142" t="s">
        <v>4927</v>
      </c>
      <c r="B2225" s="143">
        <v>86060</v>
      </c>
      <c r="C2225" s="144" t="s">
        <v>2122</v>
      </c>
      <c r="D2225" s="145" t="s">
        <v>2123</v>
      </c>
      <c r="E2225" s="27">
        <v>1034.6981000000001</v>
      </c>
      <c r="F2225" s="28"/>
    </row>
    <row r="2226" spans="1:6" x14ac:dyDescent="0.2">
      <c r="A2226" s="142" t="s">
        <v>4927</v>
      </c>
      <c r="B2226" s="143">
        <v>86070</v>
      </c>
      <c r="C2226" s="144" t="s">
        <v>2124</v>
      </c>
      <c r="D2226" s="145" t="s">
        <v>2125</v>
      </c>
      <c r="E2226" s="27">
        <v>182.84979999999999</v>
      </c>
      <c r="F2226" s="28"/>
    </row>
    <row r="2227" spans="1:6" x14ac:dyDescent="0.2">
      <c r="A2227" s="142" t="s">
        <v>4927</v>
      </c>
      <c r="B2227" s="143">
        <v>86080</v>
      </c>
      <c r="C2227" s="144" t="s">
        <v>2126</v>
      </c>
      <c r="D2227" s="145" t="s">
        <v>21</v>
      </c>
      <c r="E2227" s="27">
        <v>1557</v>
      </c>
      <c r="F2227" s="28"/>
    </row>
    <row r="2228" spans="1:6" x14ac:dyDescent="0.2">
      <c r="A2228" s="142" t="s">
        <v>4927</v>
      </c>
      <c r="B2228" s="143">
        <v>86081</v>
      </c>
      <c r="C2228" s="144" t="s">
        <v>2127</v>
      </c>
      <c r="D2228" s="145" t="s">
        <v>21</v>
      </c>
      <c r="E2228" s="27">
        <v>1557</v>
      </c>
      <c r="F2228" s="28"/>
    </row>
    <row r="2229" spans="1:6" x14ac:dyDescent="0.2">
      <c r="A2229" s="142" t="s">
        <v>4927</v>
      </c>
      <c r="B2229" s="143">
        <v>86082</v>
      </c>
      <c r="C2229" s="144" t="s">
        <v>2128</v>
      </c>
      <c r="D2229" s="145" t="s">
        <v>21</v>
      </c>
      <c r="E2229" s="27">
        <v>1557</v>
      </c>
      <c r="F2229" s="28"/>
    </row>
    <row r="2230" spans="1:6" x14ac:dyDescent="0.2">
      <c r="A2230" s="142" t="s">
        <v>4927</v>
      </c>
      <c r="B2230" s="143">
        <v>86083</v>
      </c>
      <c r="C2230" s="144" t="s">
        <v>2129</v>
      </c>
      <c r="D2230" s="145" t="s">
        <v>21</v>
      </c>
      <c r="E2230" s="27">
        <v>1557</v>
      </c>
      <c r="F2230" s="28"/>
    </row>
    <row r="2231" spans="1:6" x14ac:dyDescent="0.2">
      <c r="A2231" s="142" t="s">
        <v>4927</v>
      </c>
      <c r="B2231" s="143">
        <v>86084</v>
      </c>
      <c r="C2231" s="144" t="s">
        <v>2130</v>
      </c>
      <c r="D2231" s="145" t="s">
        <v>21</v>
      </c>
      <c r="E2231" s="27">
        <v>1732</v>
      </c>
      <c r="F2231" s="28"/>
    </row>
    <row r="2232" spans="1:6" x14ac:dyDescent="0.2">
      <c r="A2232" s="142" t="s">
        <v>4927</v>
      </c>
      <c r="B2232" s="143">
        <v>87000</v>
      </c>
      <c r="C2232" s="144" t="s">
        <v>2131</v>
      </c>
      <c r="D2232" s="145"/>
      <c r="E2232" s="27" t="s">
        <v>3</v>
      </c>
      <c r="F2232" s="28"/>
    </row>
    <row r="2233" spans="1:6" x14ac:dyDescent="0.2">
      <c r="A2233" s="142" t="s">
        <v>4927</v>
      </c>
      <c r="B2233" s="143">
        <v>87010</v>
      </c>
      <c r="C2233" s="144" t="s">
        <v>2132</v>
      </c>
      <c r="D2233" s="145" t="s">
        <v>39</v>
      </c>
      <c r="E2233" s="27">
        <v>34.829300000000003</v>
      </c>
      <c r="F2233" s="28"/>
    </row>
    <row r="2234" spans="1:6" x14ac:dyDescent="0.2">
      <c r="A2234" s="142" t="s">
        <v>4927</v>
      </c>
      <c r="B2234" s="143">
        <v>87020</v>
      </c>
      <c r="C2234" s="144" t="s">
        <v>2133</v>
      </c>
      <c r="D2234" s="145" t="s">
        <v>168</v>
      </c>
      <c r="E2234" s="27">
        <v>1.3046</v>
      </c>
      <c r="F2234" s="28"/>
    </row>
    <row r="2235" spans="1:6" x14ac:dyDescent="0.2">
      <c r="A2235" s="142" t="s">
        <v>4927</v>
      </c>
      <c r="B2235" s="143">
        <v>87030</v>
      </c>
      <c r="C2235" s="144" t="s">
        <v>2134</v>
      </c>
      <c r="D2235" s="145" t="s">
        <v>168</v>
      </c>
      <c r="E2235" s="27">
        <v>7.3753000000000002</v>
      </c>
      <c r="F2235" s="28"/>
    </row>
    <row r="2236" spans="1:6" x14ac:dyDescent="0.2">
      <c r="A2236" s="142" t="s">
        <v>4927</v>
      </c>
      <c r="B2236" s="143">
        <v>87040</v>
      </c>
      <c r="C2236" s="144" t="s">
        <v>2135</v>
      </c>
      <c r="D2236" s="145" t="s">
        <v>58</v>
      </c>
      <c r="E2236" s="27">
        <v>7.8091999999999997</v>
      </c>
      <c r="F2236" s="28"/>
    </row>
    <row r="2237" spans="1:6" x14ac:dyDescent="0.2">
      <c r="A2237" s="142" t="s">
        <v>4927</v>
      </c>
      <c r="B2237" s="143">
        <v>87050</v>
      </c>
      <c r="C2237" s="144" t="s">
        <v>2136</v>
      </c>
      <c r="D2237" s="145" t="s">
        <v>168</v>
      </c>
      <c r="E2237" s="27">
        <v>26.866599999999998</v>
      </c>
      <c r="F2237" s="28"/>
    </row>
    <row r="2238" spans="1:6" x14ac:dyDescent="0.2">
      <c r="A2238" s="142" t="s">
        <v>4927</v>
      </c>
      <c r="B2238" s="143">
        <v>87060</v>
      </c>
      <c r="C2238" s="144" t="s">
        <v>2137</v>
      </c>
      <c r="D2238" s="145" t="s">
        <v>168</v>
      </c>
      <c r="E2238" s="27">
        <v>37.7896</v>
      </c>
      <c r="F2238" s="28"/>
    </row>
    <row r="2239" spans="1:6" x14ac:dyDescent="0.2">
      <c r="A2239" s="142" t="s">
        <v>4927</v>
      </c>
      <c r="B2239" s="143">
        <v>90000</v>
      </c>
      <c r="C2239" s="144" t="s">
        <v>2138</v>
      </c>
      <c r="D2239" s="145"/>
      <c r="E2239" s="27" t="s">
        <v>3</v>
      </c>
      <c r="F2239" s="28"/>
    </row>
    <row r="2240" spans="1:6" x14ac:dyDescent="0.2">
      <c r="A2240" s="142" t="s">
        <v>4926</v>
      </c>
      <c r="B2240" s="143">
        <v>94001</v>
      </c>
      <c r="C2240" s="144" t="s">
        <v>2481</v>
      </c>
      <c r="D2240" s="145" t="s">
        <v>2140</v>
      </c>
      <c r="E2240" s="27">
        <v>0.94093109468750002</v>
      </c>
      <c r="F2240" s="28"/>
    </row>
    <row r="2241" spans="1:6" x14ac:dyDescent="0.2">
      <c r="A2241" s="142" t="s">
        <v>4926</v>
      </c>
      <c r="B2241" s="143">
        <v>94008</v>
      </c>
      <c r="C2241" s="144" t="s">
        <v>2338</v>
      </c>
      <c r="D2241" s="145" t="s">
        <v>2140</v>
      </c>
      <c r="E2241" s="27">
        <v>127.5705835958</v>
      </c>
      <c r="F2241" s="28"/>
    </row>
    <row r="2242" spans="1:6" x14ac:dyDescent="0.2">
      <c r="A2242" s="142" t="s">
        <v>4926</v>
      </c>
      <c r="B2242" s="143">
        <v>94011</v>
      </c>
      <c r="C2242" s="144" t="s">
        <v>4787</v>
      </c>
      <c r="D2242" s="145" t="s">
        <v>2140</v>
      </c>
      <c r="E2242" s="27">
        <v>66.627655794999995</v>
      </c>
      <c r="F2242" s="28"/>
    </row>
    <row r="2243" spans="1:6" x14ac:dyDescent="0.2">
      <c r="A2243" s="142" t="s">
        <v>4926</v>
      </c>
      <c r="B2243" s="143">
        <v>94013</v>
      </c>
      <c r="C2243" s="144" t="s">
        <v>4449</v>
      </c>
      <c r="D2243" s="145" t="s">
        <v>2140</v>
      </c>
      <c r="E2243" s="27">
        <v>114.3728052842</v>
      </c>
      <c r="F2243" s="28"/>
    </row>
    <row r="2244" spans="1:6" x14ac:dyDescent="0.2">
      <c r="A2244" s="142" t="s">
        <v>4926</v>
      </c>
      <c r="B2244" s="143">
        <v>94014</v>
      </c>
      <c r="C2244" s="144" t="s">
        <v>2361</v>
      </c>
      <c r="D2244" s="145" t="s">
        <v>2140</v>
      </c>
      <c r="E2244" s="27">
        <v>85.982614289199987</v>
      </c>
      <c r="F2244" s="28"/>
    </row>
    <row r="2245" spans="1:6" x14ac:dyDescent="0.2">
      <c r="A2245" s="142" t="s">
        <v>4926</v>
      </c>
      <c r="B2245" s="143">
        <v>94015</v>
      </c>
      <c r="C2245" s="144" t="s">
        <v>2337</v>
      </c>
      <c r="D2245" s="145" t="s">
        <v>2140</v>
      </c>
      <c r="E2245" s="27">
        <v>125.6600962</v>
      </c>
      <c r="F2245" s="28"/>
    </row>
    <row r="2246" spans="1:6" x14ac:dyDescent="0.2">
      <c r="A2246" s="142" t="s">
        <v>4926</v>
      </c>
      <c r="B2246" s="143">
        <v>94017</v>
      </c>
      <c r="C2246" s="144" t="s">
        <v>4450</v>
      </c>
      <c r="D2246" s="145" t="s">
        <v>2140</v>
      </c>
      <c r="E2246" s="27">
        <v>182.21221178342859</v>
      </c>
      <c r="F2246" s="28"/>
    </row>
    <row r="2247" spans="1:6" x14ac:dyDescent="0.2">
      <c r="A2247" s="142" t="s">
        <v>4926</v>
      </c>
      <c r="B2247" s="143">
        <v>94019</v>
      </c>
      <c r="C2247" s="144" t="s">
        <v>2494</v>
      </c>
      <c r="D2247" s="145" t="s">
        <v>2140</v>
      </c>
      <c r="E2247" s="27">
        <v>34.897238060000006</v>
      </c>
      <c r="F2247" s="28"/>
    </row>
    <row r="2248" spans="1:6" x14ac:dyDescent="0.2">
      <c r="A2248" s="142" t="s">
        <v>4926</v>
      </c>
      <c r="B2248" s="143">
        <v>94029</v>
      </c>
      <c r="C2248" s="144" t="s">
        <v>2358</v>
      </c>
      <c r="D2248" s="145" t="s">
        <v>2140</v>
      </c>
      <c r="E2248" s="27">
        <v>2.4906470000000001</v>
      </c>
      <c r="F2248" s="28"/>
    </row>
    <row r="2249" spans="1:6" x14ac:dyDescent="0.2">
      <c r="A2249" s="142" t="s">
        <v>4926</v>
      </c>
      <c r="B2249" s="143">
        <v>94030</v>
      </c>
      <c r="C2249" s="144" t="s">
        <v>4766</v>
      </c>
      <c r="D2249" s="145" t="s">
        <v>2140</v>
      </c>
      <c r="E2249" s="27">
        <v>89.045216186999994</v>
      </c>
      <c r="F2249" s="28"/>
    </row>
    <row r="2250" spans="1:6" x14ac:dyDescent="0.2">
      <c r="A2250" s="142" t="s">
        <v>4926</v>
      </c>
      <c r="B2250" s="143">
        <v>94038</v>
      </c>
      <c r="C2250" s="144" t="s">
        <v>2359</v>
      </c>
      <c r="D2250" s="145" t="s">
        <v>2140</v>
      </c>
      <c r="E2250" s="27">
        <v>152.79968292857143</v>
      </c>
      <c r="F2250" s="28"/>
    </row>
    <row r="2251" spans="1:6" x14ac:dyDescent="0.2">
      <c r="A2251" s="142" t="s">
        <v>4926</v>
      </c>
      <c r="B2251" s="143">
        <v>94043</v>
      </c>
      <c r="C2251" s="144" t="s">
        <v>2495</v>
      </c>
      <c r="D2251" s="145" t="s">
        <v>2140</v>
      </c>
      <c r="E2251" s="27">
        <v>16.471725815999999</v>
      </c>
      <c r="F2251" s="28"/>
    </row>
    <row r="2252" spans="1:6" x14ac:dyDescent="0.2">
      <c r="A2252" s="142" t="s">
        <v>4926</v>
      </c>
      <c r="B2252" s="143">
        <v>94045</v>
      </c>
      <c r="C2252" s="144" t="s">
        <v>2348</v>
      </c>
      <c r="D2252" s="145" t="s">
        <v>2140</v>
      </c>
      <c r="E2252" s="27">
        <v>81.768730127999987</v>
      </c>
      <c r="F2252" s="28"/>
    </row>
    <row r="2253" spans="1:6" x14ac:dyDescent="0.2">
      <c r="A2253" s="142" t="s">
        <v>4926</v>
      </c>
      <c r="B2253" s="143">
        <v>94049</v>
      </c>
      <c r="C2253" s="144" t="s">
        <v>4846</v>
      </c>
      <c r="D2253" s="145" t="s">
        <v>2140</v>
      </c>
      <c r="E2253" s="27">
        <v>80.992452828500006</v>
      </c>
      <c r="F2253" s="28"/>
    </row>
    <row r="2254" spans="1:6" x14ac:dyDescent="0.2">
      <c r="A2254" s="142" t="s">
        <v>4926</v>
      </c>
      <c r="B2254" s="143">
        <v>94054</v>
      </c>
      <c r="C2254" s="144" t="s">
        <v>2360</v>
      </c>
      <c r="D2254" s="145" t="s">
        <v>2140</v>
      </c>
      <c r="E2254" s="27">
        <v>79.430206751</v>
      </c>
      <c r="F2254" s="28"/>
    </row>
    <row r="2255" spans="1:6" x14ac:dyDescent="0.2">
      <c r="A2255" s="142" t="s">
        <v>4926</v>
      </c>
      <c r="B2255" s="143">
        <v>94059</v>
      </c>
      <c r="C2255" s="144" t="s">
        <v>2362</v>
      </c>
      <c r="D2255" s="145" t="s">
        <v>2140</v>
      </c>
      <c r="E2255" s="27">
        <v>66.223062866666666</v>
      </c>
      <c r="F2255" s="28"/>
    </row>
    <row r="2256" spans="1:6" x14ac:dyDescent="0.2">
      <c r="A2256" s="142" t="s">
        <v>4926</v>
      </c>
      <c r="B2256" s="143">
        <v>94061</v>
      </c>
      <c r="C2256" s="144" t="s">
        <v>2332</v>
      </c>
      <c r="D2256" s="145" t="s">
        <v>2140</v>
      </c>
      <c r="E2256" s="27">
        <v>132.36784183949999</v>
      </c>
      <c r="F2256" s="28"/>
    </row>
    <row r="2257" spans="1:6" x14ac:dyDescent="0.2">
      <c r="A2257" s="142" t="s">
        <v>4926</v>
      </c>
      <c r="B2257" s="143">
        <v>94113</v>
      </c>
      <c r="C2257" s="144" t="s">
        <v>4847</v>
      </c>
      <c r="D2257" s="145" t="s">
        <v>2140</v>
      </c>
      <c r="E2257" s="27">
        <v>87.799491150599977</v>
      </c>
      <c r="F2257" s="28"/>
    </row>
    <row r="2258" spans="1:6" x14ac:dyDescent="0.2">
      <c r="A2258" s="142" t="s">
        <v>4926</v>
      </c>
      <c r="B2258" s="143">
        <v>94201</v>
      </c>
      <c r="C2258" s="144" t="s">
        <v>4848</v>
      </c>
      <c r="D2258" s="145" t="s">
        <v>2140</v>
      </c>
      <c r="E2258" s="27">
        <v>47.847086450000006</v>
      </c>
      <c r="F2258" s="28"/>
    </row>
    <row r="2259" spans="1:6" x14ac:dyDescent="0.2">
      <c r="A2259" s="142" t="s">
        <v>4926</v>
      </c>
      <c r="B2259" s="143">
        <v>94202</v>
      </c>
      <c r="C2259" s="144" t="s">
        <v>2442</v>
      </c>
      <c r="D2259" s="145" t="s">
        <v>2140</v>
      </c>
      <c r="E2259" s="27">
        <v>68.6445109</v>
      </c>
      <c r="F2259" s="28"/>
    </row>
    <row r="2260" spans="1:6" x14ac:dyDescent="0.2">
      <c r="A2260" s="142" t="s">
        <v>4926</v>
      </c>
      <c r="B2260" s="143">
        <v>94203</v>
      </c>
      <c r="C2260" s="144" t="s">
        <v>4849</v>
      </c>
      <c r="D2260" s="145" t="s">
        <v>2140</v>
      </c>
      <c r="E2260" s="27">
        <v>2.6120679569250003</v>
      </c>
      <c r="F2260" s="28"/>
    </row>
    <row r="2261" spans="1:6" x14ac:dyDescent="0.2">
      <c r="A2261" s="142" t="s">
        <v>4926</v>
      </c>
      <c r="B2261" s="143">
        <v>94204</v>
      </c>
      <c r="C2261" s="144" t="s">
        <v>4850</v>
      </c>
      <c r="D2261" s="145" t="s">
        <v>2140</v>
      </c>
      <c r="E2261" s="27">
        <v>0.49770886812500004</v>
      </c>
      <c r="F2261" s="28"/>
    </row>
    <row r="2262" spans="1:6" x14ac:dyDescent="0.2">
      <c r="A2262" s="142" t="s">
        <v>4926</v>
      </c>
      <c r="B2262" s="143">
        <v>94205</v>
      </c>
      <c r="C2262" s="144" t="s">
        <v>4851</v>
      </c>
      <c r="D2262" s="145" t="s">
        <v>2140</v>
      </c>
      <c r="E2262" s="27">
        <v>21.847050000000003</v>
      </c>
      <c r="F2262" s="28"/>
    </row>
    <row r="2263" spans="1:6" x14ac:dyDescent="0.2">
      <c r="A2263" s="142" t="s">
        <v>4926</v>
      </c>
      <c r="B2263" s="143">
        <v>94206</v>
      </c>
      <c r="C2263" s="144" t="s">
        <v>4852</v>
      </c>
      <c r="D2263" s="145" t="s">
        <v>2140</v>
      </c>
      <c r="E2263" s="27">
        <v>115.36002380000001</v>
      </c>
      <c r="F2263" s="28"/>
    </row>
    <row r="2264" spans="1:6" x14ac:dyDescent="0.2">
      <c r="A2264" s="142" t="s">
        <v>4926</v>
      </c>
      <c r="B2264" s="143">
        <v>94207</v>
      </c>
      <c r="C2264" s="144" t="s">
        <v>4853</v>
      </c>
      <c r="D2264" s="145" t="s">
        <v>2140</v>
      </c>
      <c r="E2264" s="27">
        <v>4.2507095600000007</v>
      </c>
      <c r="F2264" s="28"/>
    </row>
    <row r="2265" spans="1:6" x14ac:dyDescent="0.2">
      <c r="A2265" s="142" t="s">
        <v>4926</v>
      </c>
      <c r="B2265" s="143">
        <v>94208</v>
      </c>
      <c r="C2265" s="144" t="s">
        <v>4854</v>
      </c>
      <c r="D2265" s="145" t="s">
        <v>2140</v>
      </c>
      <c r="E2265" s="27">
        <v>1.2704764</v>
      </c>
      <c r="F2265" s="28"/>
    </row>
    <row r="2266" spans="1:6" x14ac:dyDescent="0.2">
      <c r="A2266" s="142" t="s">
        <v>4926</v>
      </c>
      <c r="B2266" s="143">
        <v>94209</v>
      </c>
      <c r="C2266" s="144" t="s">
        <v>4855</v>
      </c>
      <c r="D2266" s="145" t="s">
        <v>2140</v>
      </c>
      <c r="E2266" s="27">
        <v>2.3134858000000005</v>
      </c>
      <c r="F2266" s="28"/>
    </row>
    <row r="2267" spans="1:6" x14ac:dyDescent="0.2">
      <c r="A2267" s="142" t="s">
        <v>4926</v>
      </c>
      <c r="B2267" s="143">
        <v>94210</v>
      </c>
      <c r="C2267" s="144" t="s">
        <v>4856</v>
      </c>
      <c r="D2267" s="145" t="s">
        <v>2140</v>
      </c>
      <c r="E2267" s="27">
        <v>6.8659911999999998</v>
      </c>
      <c r="F2267" s="28"/>
    </row>
    <row r="2268" spans="1:6" x14ac:dyDescent="0.2">
      <c r="A2268" s="142" t="s">
        <v>4926</v>
      </c>
      <c r="B2268" s="143">
        <v>94212</v>
      </c>
      <c r="C2268" s="144" t="s">
        <v>4857</v>
      </c>
      <c r="D2268" s="145" t="s">
        <v>2140</v>
      </c>
      <c r="E2268" s="27">
        <v>27.706126400000002</v>
      </c>
      <c r="F2268" s="28"/>
    </row>
    <row r="2269" spans="1:6" x14ac:dyDescent="0.2">
      <c r="A2269" s="142" t="s">
        <v>4926</v>
      </c>
      <c r="B2269" s="143">
        <v>94215</v>
      </c>
      <c r="C2269" s="144" t="s">
        <v>4858</v>
      </c>
      <c r="D2269" s="145" t="s">
        <v>2140</v>
      </c>
      <c r="E2269" s="27">
        <v>82.690042419199983</v>
      </c>
      <c r="F2269" s="28"/>
    </row>
    <row r="2270" spans="1:6" x14ac:dyDescent="0.2">
      <c r="A2270" s="142" t="s">
        <v>4926</v>
      </c>
      <c r="B2270" s="143">
        <v>94216</v>
      </c>
      <c r="C2270" s="144" t="s">
        <v>4859</v>
      </c>
      <c r="D2270" s="145" t="s">
        <v>2140</v>
      </c>
      <c r="E2270" s="27">
        <v>89.938980419199993</v>
      </c>
      <c r="F2270" s="28"/>
    </row>
    <row r="2271" spans="1:6" x14ac:dyDescent="0.2">
      <c r="A2271" s="142" t="s">
        <v>4926</v>
      </c>
      <c r="B2271" s="143">
        <v>94217</v>
      </c>
      <c r="C2271" s="144" t="s">
        <v>4860</v>
      </c>
      <c r="D2271" s="145" t="s">
        <v>2140</v>
      </c>
      <c r="E2271" s="27">
        <v>196.31804371314999</v>
      </c>
      <c r="F2271" s="28"/>
    </row>
    <row r="2272" spans="1:6" x14ac:dyDescent="0.2">
      <c r="A2272" s="142" t="s">
        <v>4926</v>
      </c>
      <c r="B2272" s="143">
        <v>94219</v>
      </c>
      <c r="C2272" s="144" t="s">
        <v>4861</v>
      </c>
      <c r="D2272" s="145" t="s">
        <v>2140</v>
      </c>
      <c r="E2272" s="27">
        <v>30.318924459999995</v>
      </c>
      <c r="F2272" s="28"/>
    </row>
    <row r="2273" spans="1:6" x14ac:dyDescent="0.2">
      <c r="A2273" s="142" t="s">
        <v>4926</v>
      </c>
      <c r="B2273" s="143">
        <v>94221</v>
      </c>
      <c r="C2273" s="144" t="s">
        <v>2401</v>
      </c>
      <c r="D2273" s="145" t="s">
        <v>2140</v>
      </c>
      <c r="E2273" s="27">
        <v>21.515604532249998</v>
      </c>
      <c r="F2273" s="28"/>
    </row>
    <row r="2274" spans="1:6" x14ac:dyDescent="0.2">
      <c r="A2274" s="142" t="s">
        <v>4926</v>
      </c>
      <c r="B2274" s="143">
        <v>94222</v>
      </c>
      <c r="C2274" s="144" t="s">
        <v>4862</v>
      </c>
      <c r="D2274" s="145" t="s">
        <v>2140</v>
      </c>
      <c r="E2274" s="27">
        <v>86.810339710000008</v>
      </c>
      <c r="F2274" s="28"/>
    </row>
    <row r="2275" spans="1:6" x14ac:dyDescent="0.2">
      <c r="A2275" s="142" t="s">
        <v>4926</v>
      </c>
      <c r="B2275" s="143">
        <v>94223</v>
      </c>
      <c r="C2275" s="144" t="s">
        <v>4863</v>
      </c>
      <c r="D2275" s="145" t="s">
        <v>2140</v>
      </c>
      <c r="E2275" s="27">
        <v>48.011571560000007</v>
      </c>
      <c r="F2275" s="28"/>
    </row>
    <row r="2276" spans="1:6" x14ac:dyDescent="0.2">
      <c r="A2276" s="142" t="s">
        <v>4926</v>
      </c>
      <c r="B2276" s="143">
        <v>94224</v>
      </c>
      <c r="C2276" s="144" t="s">
        <v>4864</v>
      </c>
      <c r="D2276" s="145" t="s">
        <v>2140</v>
      </c>
      <c r="E2276" s="27">
        <v>101.12046246000001</v>
      </c>
      <c r="F2276" s="28"/>
    </row>
    <row r="2277" spans="1:6" x14ac:dyDescent="0.2">
      <c r="A2277" s="142" t="s">
        <v>4926</v>
      </c>
      <c r="B2277" s="143">
        <v>94226</v>
      </c>
      <c r="C2277" s="144" t="s">
        <v>4865</v>
      </c>
      <c r="D2277" s="145" t="s">
        <v>2140</v>
      </c>
      <c r="E2277" s="27">
        <v>3.265679403</v>
      </c>
      <c r="F2277" s="28"/>
    </row>
    <row r="2278" spans="1:6" x14ac:dyDescent="0.2">
      <c r="A2278" s="142" t="s">
        <v>4926</v>
      </c>
      <c r="B2278" s="143">
        <v>94227</v>
      </c>
      <c r="C2278" s="144" t="s">
        <v>4866</v>
      </c>
      <c r="D2278" s="145" t="s">
        <v>2140</v>
      </c>
      <c r="E2278" s="27">
        <v>30.209740988900002</v>
      </c>
      <c r="F2278" s="28"/>
    </row>
    <row r="2279" spans="1:6" x14ac:dyDescent="0.2">
      <c r="A2279" s="142" t="s">
        <v>4926</v>
      </c>
      <c r="B2279" s="143">
        <v>94231</v>
      </c>
      <c r="C2279" s="144" t="s">
        <v>4867</v>
      </c>
      <c r="D2279" s="145" t="s">
        <v>2140</v>
      </c>
      <c r="E2279" s="27">
        <v>1.0019241902880001</v>
      </c>
      <c r="F2279" s="28"/>
    </row>
    <row r="2280" spans="1:6" x14ac:dyDescent="0.2">
      <c r="A2280" s="142" t="s">
        <v>4926</v>
      </c>
      <c r="B2280" s="143">
        <v>94232</v>
      </c>
      <c r="C2280" s="144" t="s">
        <v>4868</v>
      </c>
      <c r="D2280" s="145" t="s">
        <v>2140</v>
      </c>
      <c r="E2280" s="27">
        <v>87.202844762125011</v>
      </c>
      <c r="F2280" s="28"/>
    </row>
    <row r="2281" spans="1:6" x14ac:dyDescent="0.2">
      <c r="A2281" s="142" t="s">
        <v>4926</v>
      </c>
      <c r="B2281" s="143">
        <v>94233</v>
      </c>
      <c r="C2281" s="144" t="s">
        <v>2387</v>
      </c>
      <c r="D2281" s="145" t="s">
        <v>2140</v>
      </c>
      <c r="E2281" s="27">
        <v>134.03583260099998</v>
      </c>
      <c r="F2281" s="28"/>
    </row>
    <row r="2282" spans="1:6" x14ac:dyDescent="0.2">
      <c r="A2282" s="142" t="s">
        <v>4926</v>
      </c>
      <c r="B2282" s="143">
        <v>94235</v>
      </c>
      <c r="C2282" s="144" t="s">
        <v>4869</v>
      </c>
      <c r="D2282" s="145" t="s">
        <v>2140</v>
      </c>
      <c r="E2282" s="27">
        <v>7.0091999999999999</v>
      </c>
      <c r="F2282" s="28"/>
    </row>
    <row r="2283" spans="1:6" x14ac:dyDescent="0.2">
      <c r="A2283" s="142" t="s">
        <v>4926</v>
      </c>
      <c r="B2283" s="143">
        <v>94236</v>
      </c>
      <c r="C2283" s="144" t="s">
        <v>4870</v>
      </c>
      <c r="D2283" s="145" t="s">
        <v>2140</v>
      </c>
      <c r="E2283" s="27">
        <v>5.7024000000000008</v>
      </c>
      <c r="F2283" s="28"/>
    </row>
    <row r="2284" spans="1:6" x14ac:dyDescent="0.2">
      <c r="A2284" s="142" t="s">
        <v>4926</v>
      </c>
      <c r="B2284" s="143">
        <v>94237</v>
      </c>
      <c r="C2284" s="144" t="s">
        <v>4871</v>
      </c>
      <c r="D2284" s="145" t="s">
        <v>2140</v>
      </c>
      <c r="E2284" s="27">
        <v>3.3048000000000002</v>
      </c>
      <c r="F2284" s="28"/>
    </row>
    <row r="2285" spans="1:6" x14ac:dyDescent="0.2">
      <c r="A2285" s="142" t="s">
        <v>4926</v>
      </c>
      <c r="B2285" s="143">
        <v>94238</v>
      </c>
      <c r="C2285" s="144" t="s">
        <v>4872</v>
      </c>
      <c r="D2285" s="145" t="s">
        <v>2140</v>
      </c>
      <c r="E2285" s="27">
        <v>344.55155319288008</v>
      </c>
      <c r="F2285" s="28"/>
    </row>
    <row r="2286" spans="1:6" x14ac:dyDescent="0.2">
      <c r="A2286" s="142" t="s">
        <v>4926</v>
      </c>
      <c r="B2286" s="143">
        <v>94239</v>
      </c>
      <c r="C2286" s="144" t="s">
        <v>4873</v>
      </c>
      <c r="D2286" s="145" t="s">
        <v>2140</v>
      </c>
      <c r="E2286" s="27">
        <v>0.47310996140000006</v>
      </c>
      <c r="F2286" s="28"/>
    </row>
    <row r="2287" spans="1:6" x14ac:dyDescent="0.2">
      <c r="A2287" s="142" t="s">
        <v>4926</v>
      </c>
      <c r="B2287" s="143">
        <v>94240</v>
      </c>
      <c r="C2287" s="144" t="s">
        <v>4874</v>
      </c>
      <c r="D2287" s="145" t="s">
        <v>2140</v>
      </c>
      <c r="E2287" s="27">
        <v>85.723003460000001</v>
      </c>
      <c r="F2287" s="28"/>
    </row>
    <row r="2288" spans="1:6" x14ac:dyDescent="0.2">
      <c r="A2288" s="142" t="s">
        <v>4926</v>
      </c>
      <c r="B2288" s="143">
        <v>94241</v>
      </c>
      <c r="C2288" s="144" t="s">
        <v>4875</v>
      </c>
      <c r="D2288" s="145" t="s">
        <v>2140</v>
      </c>
      <c r="E2288" s="27">
        <v>127.74565314750001</v>
      </c>
      <c r="F2288" s="28"/>
    </row>
    <row r="2289" spans="1:6" x14ac:dyDescent="0.2">
      <c r="A2289" s="142" t="s">
        <v>4926</v>
      </c>
      <c r="B2289" s="143">
        <v>94242</v>
      </c>
      <c r="C2289" s="144" t="s">
        <v>4876</v>
      </c>
      <c r="D2289" s="145" t="s">
        <v>2140</v>
      </c>
      <c r="E2289" s="27">
        <v>175.75305696000001</v>
      </c>
      <c r="F2289" s="28"/>
    </row>
    <row r="2290" spans="1:6" x14ac:dyDescent="0.2">
      <c r="A2290" s="142" t="s">
        <v>4926</v>
      </c>
      <c r="B2290" s="143">
        <v>94243</v>
      </c>
      <c r="C2290" s="144" t="s">
        <v>4877</v>
      </c>
      <c r="D2290" s="145" t="s">
        <v>2140</v>
      </c>
      <c r="E2290" s="27">
        <v>44.832954047500003</v>
      </c>
      <c r="F2290" s="28"/>
    </row>
    <row r="2291" spans="1:6" x14ac:dyDescent="0.2">
      <c r="A2291" s="142" t="s">
        <v>4926</v>
      </c>
      <c r="B2291" s="143">
        <v>94244</v>
      </c>
      <c r="C2291" s="144" t="s">
        <v>4878</v>
      </c>
      <c r="D2291" s="145" t="s">
        <v>2140</v>
      </c>
      <c r="E2291" s="27">
        <v>1.0527461625000001</v>
      </c>
      <c r="F2291" s="28"/>
    </row>
    <row r="2292" spans="1:6" x14ac:dyDescent="0.2">
      <c r="A2292" s="142" t="s">
        <v>4926</v>
      </c>
      <c r="B2292" s="143">
        <v>94245</v>
      </c>
      <c r="C2292" s="144" t="s">
        <v>3641</v>
      </c>
      <c r="D2292" s="145" t="s">
        <v>2140</v>
      </c>
      <c r="E2292" s="27">
        <v>188.35572764999998</v>
      </c>
      <c r="F2292" s="28"/>
    </row>
    <row r="2293" spans="1:6" x14ac:dyDescent="0.2">
      <c r="A2293" s="142" t="s">
        <v>4926</v>
      </c>
      <c r="B2293" s="143">
        <v>94247</v>
      </c>
      <c r="C2293" s="144" t="s">
        <v>4879</v>
      </c>
      <c r="D2293" s="145" t="s">
        <v>2140</v>
      </c>
      <c r="E2293" s="27">
        <v>498.4641014</v>
      </c>
      <c r="F2293" s="28"/>
    </row>
    <row r="2294" spans="1:6" x14ac:dyDescent="0.2">
      <c r="A2294" s="142" t="s">
        <v>4926</v>
      </c>
      <c r="B2294" s="143">
        <v>94248</v>
      </c>
      <c r="C2294" s="144" t="s">
        <v>4880</v>
      </c>
      <c r="D2294" s="145" t="s">
        <v>2140</v>
      </c>
      <c r="E2294" s="27">
        <v>252.1220366</v>
      </c>
      <c r="F2294" s="28"/>
    </row>
    <row r="2295" spans="1:6" x14ac:dyDescent="0.2">
      <c r="A2295" s="142" t="s">
        <v>4926</v>
      </c>
      <c r="B2295" s="143">
        <v>94249</v>
      </c>
      <c r="C2295" s="144" t="s">
        <v>4881</v>
      </c>
      <c r="D2295" s="145" t="s">
        <v>2140</v>
      </c>
      <c r="E2295" s="27">
        <v>1.0881924765625</v>
      </c>
      <c r="F2295" s="28"/>
    </row>
    <row r="2296" spans="1:6" x14ac:dyDescent="0.2">
      <c r="A2296" s="142" t="s">
        <v>4926</v>
      </c>
      <c r="B2296" s="143">
        <v>94250</v>
      </c>
      <c r="C2296" s="144" t="s">
        <v>4882</v>
      </c>
      <c r="D2296" s="145" t="s">
        <v>2140</v>
      </c>
      <c r="E2296" s="27">
        <v>0.57182990025000002</v>
      </c>
      <c r="F2296" s="28"/>
    </row>
    <row r="2297" spans="1:6" x14ac:dyDescent="0.2">
      <c r="A2297" s="142" t="s">
        <v>4926</v>
      </c>
      <c r="B2297" s="143">
        <v>94251</v>
      </c>
      <c r="C2297" s="144" t="s">
        <v>4883</v>
      </c>
      <c r="D2297" s="145" t="s">
        <v>2140</v>
      </c>
      <c r="E2297" s="27">
        <v>27.544393045749999</v>
      </c>
      <c r="F2297" s="28"/>
    </row>
    <row r="2298" spans="1:6" x14ac:dyDescent="0.2">
      <c r="A2298" s="142" t="s">
        <v>4926</v>
      </c>
      <c r="B2298" s="143">
        <v>94252</v>
      </c>
      <c r="C2298" s="144" t="s">
        <v>4884</v>
      </c>
      <c r="D2298" s="145" t="s">
        <v>2140</v>
      </c>
      <c r="E2298" s="27">
        <v>9.0689134487500009</v>
      </c>
      <c r="F2298" s="28"/>
    </row>
    <row r="2299" spans="1:6" x14ac:dyDescent="0.2">
      <c r="A2299" s="142" t="s">
        <v>4926</v>
      </c>
      <c r="B2299" s="143">
        <v>94253</v>
      </c>
      <c r="C2299" s="144" t="s">
        <v>4885</v>
      </c>
      <c r="D2299" s="145" t="s">
        <v>2140</v>
      </c>
      <c r="E2299" s="27">
        <v>9.55951383775</v>
      </c>
      <c r="F2299" s="28"/>
    </row>
    <row r="2300" spans="1:6" x14ac:dyDescent="0.2">
      <c r="A2300" s="142" t="s">
        <v>4926</v>
      </c>
      <c r="B2300" s="143">
        <v>94254</v>
      </c>
      <c r="C2300" s="144" t="s">
        <v>4886</v>
      </c>
      <c r="D2300" s="145" t="s">
        <v>2140</v>
      </c>
      <c r="E2300" s="27">
        <v>4.7340220000000004</v>
      </c>
      <c r="F2300" s="28"/>
    </row>
    <row r="2301" spans="1:6" x14ac:dyDescent="0.2">
      <c r="A2301" s="142" t="s">
        <v>4926</v>
      </c>
      <c r="B2301" s="143">
        <v>94255</v>
      </c>
      <c r="C2301" s="144" t="s">
        <v>4887</v>
      </c>
      <c r="D2301" s="145" t="s">
        <v>2140</v>
      </c>
      <c r="E2301" s="27">
        <v>1.7441940219999998</v>
      </c>
      <c r="F2301" s="28"/>
    </row>
    <row r="2302" spans="1:6" x14ac:dyDescent="0.2">
      <c r="A2302" s="142" t="s">
        <v>4926</v>
      </c>
      <c r="B2302" s="143">
        <v>94256</v>
      </c>
      <c r="C2302" s="144" t="s">
        <v>4888</v>
      </c>
      <c r="D2302" s="145" t="s">
        <v>2140</v>
      </c>
      <c r="E2302" s="27">
        <v>16.597407180000001</v>
      </c>
      <c r="F2302" s="28"/>
    </row>
    <row r="2303" spans="1:6" x14ac:dyDescent="0.2">
      <c r="A2303" s="142" t="s">
        <v>4926</v>
      </c>
      <c r="B2303" s="143">
        <v>94257</v>
      </c>
      <c r="C2303" s="144" t="s">
        <v>4889</v>
      </c>
      <c r="D2303" s="145" t="s">
        <v>2140</v>
      </c>
      <c r="E2303" s="27">
        <v>39.754708942857135</v>
      </c>
      <c r="F2303" s="28"/>
    </row>
    <row r="2304" spans="1:6" x14ac:dyDescent="0.2">
      <c r="A2304" s="142" t="s">
        <v>4926</v>
      </c>
      <c r="B2304" s="143">
        <v>94258</v>
      </c>
      <c r="C2304" s="144" t="s">
        <v>4890</v>
      </c>
      <c r="D2304" s="145" t="s">
        <v>2140</v>
      </c>
      <c r="E2304" s="27">
        <v>103.6099826</v>
      </c>
      <c r="F2304" s="28"/>
    </row>
    <row r="2305" spans="1:6" x14ac:dyDescent="0.2">
      <c r="A2305" s="142" t="s">
        <v>4926</v>
      </c>
      <c r="B2305" s="143">
        <v>94259</v>
      </c>
      <c r="C2305" s="144" t="s">
        <v>4891</v>
      </c>
      <c r="D2305" s="145" t="s">
        <v>2140</v>
      </c>
      <c r="E2305" s="27">
        <v>51.2567864285</v>
      </c>
      <c r="F2305" s="28"/>
    </row>
    <row r="2306" spans="1:6" x14ac:dyDescent="0.2">
      <c r="A2306" s="142" t="s">
        <v>4926</v>
      </c>
      <c r="B2306" s="143">
        <v>94260</v>
      </c>
      <c r="C2306" s="144" t="s">
        <v>4892</v>
      </c>
      <c r="D2306" s="145" t="s">
        <v>2140</v>
      </c>
      <c r="E2306" s="27">
        <v>55.681934099999999</v>
      </c>
      <c r="F2306" s="28"/>
    </row>
    <row r="2307" spans="1:6" x14ac:dyDescent="0.2">
      <c r="A2307" s="142" t="s">
        <v>4926</v>
      </c>
      <c r="B2307" s="143">
        <v>94261</v>
      </c>
      <c r="C2307" s="144" t="s">
        <v>4893</v>
      </c>
      <c r="D2307" s="145" t="s">
        <v>2140</v>
      </c>
      <c r="E2307" s="27">
        <v>2.2134192187500004</v>
      </c>
      <c r="F2307" s="28"/>
    </row>
    <row r="2308" spans="1:6" x14ac:dyDescent="0.2">
      <c r="A2308" s="142" t="s">
        <v>4926</v>
      </c>
      <c r="B2308" s="143">
        <v>94263</v>
      </c>
      <c r="C2308" s="144" t="s">
        <v>4894</v>
      </c>
      <c r="D2308" s="145" t="s">
        <v>2140</v>
      </c>
      <c r="E2308" s="27">
        <v>1.8576000000000001</v>
      </c>
      <c r="F2308" s="28"/>
    </row>
    <row r="2309" spans="1:6" x14ac:dyDescent="0.2">
      <c r="A2309" s="142" t="s">
        <v>4926</v>
      </c>
      <c r="B2309" s="143">
        <v>94264</v>
      </c>
      <c r="C2309" s="144" t="s">
        <v>4781</v>
      </c>
      <c r="D2309" s="145" t="s">
        <v>2140</v>
      </c>
      <c r="E2309" s="27">
        <v>1.1988000000000001</v>
      </c>
      <c r="F2309" s="28"/>
    </row>
    <row r="2310" spans="1:6" x14ac:dyDescent="0.2">
      <c r="A2310" s="142" t="s">
        <v>4926</v>
      </c>
      <c r="B2310" s="143">
        <v>94265</v>
      </c>
      <c r="C2310" s="144" t="s">
        <v>4895</v>
      </c>
      <c r="D2310" s="145" t="s">
        <v>2140</v>
      </c>
      <c r="E2310" s="27">
        <v>0.378</v>
      </c>
      <c r="F2310" s="28"/>
    </row>
    <row r="2311" spans="1:6" x14ac:dyDescent="0.2">
      <c r="A2311" s="142" t="s">
        <v>4926</v>
      </c>
      <c r="B2311" s="143">
        <v>94266</v>
      </c>
      <c r="C2311" s="144" t="s">
        <v>4896</v>
      </c>
      <c r="D2311" s="145" t="s">
        <v>2140</v>
      </c>
      <c r="E2311" s="27">
        <v>223.5680892</v>
      </c>
      <c r="F2311" s="28"/>
    </row>
    <row r="2312" spans="1:6" x14ac:dyDescent="0.2">
      <c r="A2312" s="142" t="s">
        <v>4926</v>
      </c>
      <c r="B2312" s="143">
        <v>94267</v>
      </c>
      <c r="C2312" s="144" t="s">
        <v>4897</v>
      </c>
      <c r="D2312" s="145" t="s">
        <v>2140</v>
      </c>
      <c r="E2312" s="27">
        <v>146.51792910764286</v>
      </c>
      <c r="F2312" s="28"/>
    </row>
    <row r="2313" spans="1:6" x14ac:dyDescent="0.2">
      <c r="A2313" s="142" t="s">
        <v>4926</v>
      </c>
      <c r="B2313" s="143">
        <v>94268</v>
      </c>
      <c r="C2313" s="144" t="s">
        <v>4898</v>
      </c>
      <c r="D2313" s="145" t="s">
        <v>2140</v>
      </c>
      <c r="E2313" s="27">
        <v>225.89094880159996</v>
      </c>
      <c r="F2313" s="28"/>
    </row>
    <row r="2314" spans="1:6" x14ac:dyDescent="0.2">
      <c r="A2314" s="142" t="s">
        <v>4926</v>
      </c>
      <c r="B2314" s="143">
        <v>94269</v>
      </c>
      <c r="C2314" s="144" t="s">
        <v>4899</v>
      </c>
      <c r="D2314" s="145" t="s">
        <v>2140</v>
      </c>
      <c r="E2314" s="27">
        <v>37.288339359999995</v>
      </c>
      <c r="F2314" s="28"/>
    </row>
    <row r="2315" spans="1:6" x14ac:dyDescent="0.2">
      <c r="A2315" s="142" t="s">
        <v>4926</v>
      </c>
      <c r="B2315" s="143">
        <v>94270</v>
      </c>
      <c r="C2315" s="144" t="s">
        <v>4900</v>
      </c>
      <c r="D2315" s="145" t="s">
        <v>2140</v>
      </c>
      <c r="E2315" s="27">
        <v>2.7419407199999999E-2</v>
      </c>
      <c r="F2315" s="28"/>
    </row>
    <row r="2316" spans="1:6" x14ac:dyDescent="0.2">
      <c r="A2316" s="142" t="s">
        <v>4926</v>
      </c>
      <c r="B2316" s="143">
        <v>94271</v>
      </c>
      <c r="C2316" s="144" t="s">
        <v>4901</v>
      </c>
      <c r="D2316" s="145" t="s">
        <v>2140</v>
      </c>
      <c r="E2316" s="27">
        <v>16.95724296319797</v>
      </c>
      <c r="F2316" s="28"/>
    </row>
    <row r="2317" spans="1:6" x14ac:dyDescent="0.2">
      <c r="A2317" s="142" t="s">
        <v>4926</v>
      </c>
      <c r="B2317" s="143">
        <v>94272</v>
      </c>
      <c r="C2317" s="144" t="s">
        <v>4902</v>
      </c>
      <c r="D2317" s="145" t="s">
        <v>2140</v>
      </c>
      <c r="E2317" s="27">
        <v>29.5150793</v>
      </c>
      <c r="F2317" s="28"/>
    </row>
    <row r="2318" spans="1:6" x14ac:dyDescent="0.2">
      <c r="A2318" s="142" t="s">
        <v>4926</v>
      </c>
      <c r="B2318" s="143">
        <v>94273</v>
      </c>
      <c r="C2318" s="144" t="s">
        <v>4903</v>
      </c>
      <c r="D2318" s="145" t="s">
        <v>2140</v>
      </c>
      <c r="E2318" s="27">
        <v>130.27156424650002</v>
      </c>
      <c r="F2318" s="28"/>
    </row>
    <row r="2319" spans="1:6" x14ac:dyDescent="0.2">
      <c r="A2319" s="142" t="s">
        <v>4926</v>
      </c>
      <c r="B2319" s="143">
        <v>94274</v>
      </c>
      <c r="C2319" s="144" t="s">
        <v>4904</v>
      </c>
      <c r="D2319" s="145" t="s">
        <v>2140</v>
      </c>
      <c r="E2319" s="27">
        <v>116.71723440900001</v>
      </c>
      <c r="F2319" s="28"/>
    </row>
    <row r="2320" spans="1:6" x14ac:dyDescent="0.2">
      <c r="A2320" s="142" t="s">
        <v>4926</v>
      </c>
      <c r="B2320" s="143">
        <v>94275</v>
      </c>
      <c r="C2320" s="144" t="s">
        <v>4905</v>
      </c>
      <c r="D2320" s="145" t="s">
        <v>2140</v>
      </c>
      <c r="E2320" s="27">
        <v>122.08066647449999</v>
      </c>
      <c r="F2320" s="28"/>
    </row>
    <row r="2321" spans="1:6" x14ac:dyDescent="0.2">
      <c r="A2321" s="142" t="s">
        <v>4926</v>
      </c>
      <c r="B2321" s="143">
        <v>94279</v>
      </c>
      <c r="C2321" s="144" t="s">
        <v>4439</v>
      </c>
      <c r="D2321" s="145" t="s">
        <v>2140</v>
      </c>
      <c r="E2321" s="27">
        <v>62.425189240500004</v>
      </c>
      <c r="F2321" s="28"/>
    </row>
    <row r="2322" spans="1:6" x14ac:dyDescent="0.2">
      <c r="A2322" s="142" t="s">
        <v>4926</v>
      </c>
      <c r="B2322" s="143">
        <v>94281</v>
      </c>
      <c r="C2322" s="144" t="s">
        <v>4906</v>
      </c>
      <c r="D2322" s="145" t="s">
        <v>2140</v>
      </c>
      <c r="E2322" s="27">
        <v>16.851140725199997</v>
      </c>
      <c r="F2322" s="28"/>
    </row>
    <row r="2323" spans="1:6" x14ac:dyDescent="0.2">
      <c r="A2323" s="142" t="s">
        <v>4926</v>
      </c>
      <c r="B2323" s="143">
        <v>94282</v>
      </c>
      <c r="C2323" s="144" t="s">
        <v>4907</v>
      </c>
      <c r="D2323" s="145" t="s">
        <v>2140</v>
      </c>
      <c r="E2323" s="27">
        <v>0.44256210949999997</v>
      </c>
      <c r="F2323" s="28"/>
    </row>
    <row r="2324" spans="1:6" x14ac:dyDescent="0.2">
      <c r="A2324" s="142" t="s">
        <v>4926</v>
      </c>
      <c r="B2324" s="143">
        <v>94283</v>
      </c>
      <c r="C2324" s="144" t="s">
        <v>4908</v>
      </c>
      <c r="D2324" s="145" t="s">
        <v>2140</v>
      </c>
      <c r="E2324" s="27">
        <v>2.587337936875</v>
      </c>
      <c r="F2324" s="28"/>
    </row>
    <row r="2325" spans="1:6" x14ac:dyDescent="0.2">
      <c r="A2325" s="142" t="s">
        <v>4926</v>
      </c>
      <c r="B2325" s="143">
        <v>94284</v>
      </c>
      <c r="C2325" s="144" t="s">
        <v>4909</v>
      </c>
      <c r="D2325" s="145" t="s">
        <v>2140</v>
      </c>
      <c r="E2325" s="27">
        <v>61.645266840160005</v>
      </c>
      <c r="F2325" s="28"/>
    </row>
    <row r="2326" spans="1:6" x14ac:dyDescent="0.2">
      <c r="A2326" s="142" t="s">
        <v>4926</v>
      </c>
      <c r="B2326" s="143">
        <v>94285</v>
      </c>
      <c r="C2326" s="144" t="s">
        <v>4910</v>
      </c>
      <c r="D2326" s="145" t="s">
        <v>2140</v>
      </c>
      <c r="E2326" s="27">
        <v>0.42102825749999995</v>
      </c>
      <c r="F2326" s="28"/>
    </row>
    <row r="2327" spans="1:6" x14ac:dyDescent="0.2">
      <c r="A2327" s="142" t="s">
        <v>4926</v>
      </c>
      <c r="B2327" s="143">
        <v>94286</v>
      </c>
      <c r="C2327" s="144" t="s">
        <v>4775</v>
      </c>
      <c r="D2327" s="145" t="s">
        <v>2140</v>
      </c>
      <c r="E2327" s="27">
        <v>1.6092</v>
      </c>
      <c r="F2327" s="28"/>
    </row>
    <row r="2328" spans="1:6" x14ac:dyDescent="0.2">
      <c r="A2328" s="142" t="s">
        <v>4926</v>
      </c>
      <c r="B2328" s="143">
        <v>94287</v>
      </c>
      <c r="C2328" s="144" t="s">
        <v>4911</v>
      </c>
      <c r="D2328" s="145" t="s">
        <v>2140</v>
      </c>
      <c r="E2328" s="27">
        <v>169.7464162</v>
      </c>
      <c r="F2328" s="28"/>
    </row>
    <row r="2329" spans="1:6" x14ac:dyDescent="0.2">
      <c r="A2329" s="142" t="s">
        <v>4926</v>
      </c>
      <c r="B2329" s="143">
        <v>94288</v>
      </c>
      <c r="C2329" s="144" t="s">
        <v>4912</v>
      </c>
      <c r="D2329" s="145" t="s">
        <v>2140</v>
      </c>
      <c r="E2329" s="27">
        <v>1012.01263165</v>
      </c>
      <c r="F2329" s="28"/>
    </row>
    <row r="2330" spans="1:6" x14ac:dyDescent="0.2">
      <c r="A2330" s="142" t="s">
        <v>4926</v>
      </c>
      <c r="B2330" s="143">
        <v>94289</v>
      </c>
      <c r="C2330" s="144" t="s">
        <v>4913</v>
      </c>
      <c r="D2330" s="145" t="s">
        <v>2140</v>
      </c>
      <c r="E2330" s="27">
        <v>151.9142344</v>
      </c>
      <c r="F2330" s="28"/>
    </row>
    <row r="2331" spans="1:6" x14ac:dyDescent="0.2">
      <c r="A2331" s="142" t="s">
        <v>4926</v>
      </c>
      <c r="B2331" s="143">
        <v>94290</v>
      </c>
      <c r="C2331" s="144" t="s">
        <v>4914</v>
      </c>
      <c r="D2331" s="145" t="s">
        <v>2140</v>
      </c>
      <c r="E2331" s="27">
        <v>3.9562270897999996</v>
      </c>
      <c r="F2331" s="28"/>
    </row>
    <row r="2332" spans="1:6" x14ac:dyDescent="0.2">
      <c r="A2332" s="142" t="s">
        <v>4926</v>
      </c>
      <c r="B2332" s="143">
        <v>94291</v>
      </c>
      <c r="C2332" s="144" t="s">
        <v>4915</v>
      </c>
      <c r="D2332" s="145" t="s">
        <v>2140</v>
      </c>
      <c r="E2332" s="27">
        <v>37.204823239999996</v>
      </c>
      <c r="F2332" s="28"/>
    </row>
    <row r="2333" spans="1:6" x14ac:dyDescent="0.2">
      <c r="A2333" s="142" t="s">
        <v>4926</v>
      </c>
      <c r="B2333" s="143">
        <v>94292</v>
      </c>
      <c r="C2333" s="144" t="s">
        <v>4916</v>
      </c>
      <c r="D2333" s="145" t="s">
        <v>2140</v>
      </c>
      <c r="E2333" s="27">
        <v>1.201620184</v>
      </c>
      <c r="F2333" s="28"/>
    </row>
    <row r="2334" spans="1:6" x14ac:dyDescent="0.2">
      <c r="A2334" s="142" t="s">
        <v>4926</v>
      </c>
      <c r="B2334" s="143">
        <v>94293</v>
      </c>
      <c r="C2334" s="144" t="s">
        <v>4917</v>
      </c>
      <c r="D2334" s="145" t="s">
        <v>2140</v>
      </c>
      <c r="E2334" s="27">
        <v>119.85609539999999</v>
      </c>
      <c r="F2334" s="28"/>
    </row>
    <row r="2335" spans="1:6" x14ac:dyDescent="0.2">
      <c r="A2335" s="142" t="s">
        <v>4926</v>
      </c>
      <c r="B2335" s="143">
        <v>94294</v>
      </c>
      <c r="C2335" s="144" t="s">
        <v>4918</v>
      </c>
      <c r="D2335" s="145" t="s">
        <v>2140</v>
      </c>
      <c r="E2335" s="27">
        <v>19.320684549529997</v>
      </c>
      <c r="F2335" s="28"/>
    </row>
    <row r="2336" spans="1:6" x14ac:dyDescent="0.2">
      <c r="A2336" s="142" t="s">
        <v>4927</v>
      </c>
      <c r="B2336" s="143">
        <v>94295</v>
      </c>
      <c r="C2336" s="144" t="s">
        <v>2139</v>
      </c>
      <c r="D2336" s="145" t="s">
        <v>2140</v>
      </c>
      <c r="E2336" s="27">
        <v>26.069400000000002</v>
      </c>
      <c r="F2336" s="28"/>
    </row>
    <row r="2337" spans="1:6" x14ac:dyDescent="0.2">
      <c r="A2337" s="142" t="s">
        <v>4927</v>
      </c>
      <c r="B2337" s="143">
        <v>94296</v>
      </c>
      <c r="C2337" s="144" t="s">
        <v>2141</v>
      </c>
      <c r="D2337" s="145" t="s">
        <v>2140</v>
      </c>
      <c r="E2337" s="27">
        <v>30.178999999999998</v>
      </c>
      <c r="F2337" s="28"/>
    </row>
    <row r="2338" spans="1:6" x14ac:dyDescent="0.2">
      <c r="A2338" s="142" t="s">
        <v>4926</v>
      </c>
      <c r="B2338" s="143">
        <v>94297</v>
      </c>
      <c r="C2338" s="144" t="s">
        <v>4204</v>
      </c>
      <c r="D2338" s="145" t="s">
        <v>2140</v>
      </c>
      <c r="E2338" s="27">
        <v>3.4039490533333336</v>
      </c>
      <c r="F2338" s="28"/>
    </row>
    <row r="2339" spans="1:6" x14ac:dyDescent="0.2">
      <c r="A2339" s="142" t="s">
        <v>4926</v>
      </c>
      <c r="B2339" s="143">
        <v>94299</v>
      </c>
      <c r="C2339" s="144" t="s">
        <v>2480</v>
      </c>
      <c r="D2339" s="145" t="s">
        <v>2140</v>
      </c>
      <c r="E2339" s="27">
        <v>0.68298621625</v>
      </c>
      <c r="F2339" s="28"/>
    </row>
    <row r="2340" spans="1:6" x14ac:dyDescent="0.2">
      <c r="A2340" s="142" t="s">
        <v>4926</v>
      </c>
      <c r="B2340" s="143">
        <v>94300</v>
      </c>
      <c r="C2340" s="144" t="s">
        <v>2542</v>
      </c>
      <c r="D2340" s="145" t="s">
        <v>2140</v>
      </c>
      <c r="E2340" s="27">
        <v>16.354045568</v>
      </c>
      <c r="F2340" s="28"/>
    </row>
    <row r="2341" spans="1:6" x14ac:dyDescent="0.2">
      <c r="A2341" s="142" t="s">
        <v>4926</v>
      </c>
      <c r="B2341" s="143">
        <v>94301</v>
      </c>
      <c r="C2341" s="144" t="s">
        <v>4919</v>
      </c>
      <c r="D2341" s="145" t="s">
        <v>2140</v>
      </c>
      <c r="E2341" s="27">
        <v>16.471226479999999</v>
      </c>
      <c r="F2341" s="28"/>
    </row>
    <row r="2342" spans="1:6" x14ac:dyDescent="0.2">
      <c r="A2342" s="142" t="s">
        <v>4927</v>
      </c>
      <c r="B2342" s="143">
        <v>94302</v>
      </c>
      <c r="C2342" s="144" t="s">
        <v>2142</v>
      </c>
      <c r="D2342" s="145" t="s">
        <v>2140</v>
      </c>
      <c r="E2342" s="27">
        <v>21.82</v>
      </c>
      <c r="F2342" s="28"/>
    </row>
    <row r="2343" spans="1:6" x14ac:dyDescent="0.2">
      <c r="A2343" s="142" t="s">
        <v>4927</v>
      </c>
      <c r="B2343" s="143">
        <v>94303</v>
      </c>
      <c r="C2343" s="144" t="s">
        <v>2143</v>
      </c>
      <c r="D2343" s="145" t="s">
        <v>2140</v>
      </c>
      <c r="E2343" s="27">
        <v>23.069700000000001</v>
      </c>
      <c r="F2343" s="28"/>
    </row>
    <row r="2344" spans="1:6" x14ac:dyDescent="0.2">
      <c r="A2344" s="142" t="s">
        <v>4926</v>
      </c>
      <c r="B2344" s="143">
        <v>94304</v>
      </c>
      <c r="C2344" s="144" t="s">
        <v>4920</v>
      </c>
      <c r="D2344" s="145" t="s">
        <v>2140</v>
      </c>
      <c r="E2344" s="27">
        <v>1.9380200000000001</v>
      </c>
      <c r="F2344" s="28"/>
    </row>
    <row r="2345" spans="1:6" x14ac:dyDescent="0.2">
      <c r="A2345" s="142" t="s">
        <v>4926</v>
      </c>
      <c r="B2345" s="143">
        <v>94305</v>
      </c>
      <c r="C2345" s="144" t="s">
        <v>4921</v>
      </c>
      <c r="D2345" s="145" t="s">
        <v>2140</v>
      </c>
      <c r="E2345" s="27">
        <v>17.664609105999997</v>
      </c>
      <c r="F2345" s="28"/>
    </row>
    <row r="2346" spans="1:6" x14ac:dyDescent="0.2">
      <c r="A2346" s="142" t="s">
        <v>4926</v>
      </c>
      <c r="B2346" s="143">
        <v>94306</v>
      </c>
      <c r="C2346" s="144" t="s">
        <v>2471</v>
      </c>
      <c r="D2346" s="145" t="s">
        <v>2140</v>
      </c>
      <c r="E2346" s="27">
        <v>17.901298829999998</v>
      </c>
      <c r="F2346" s="28"/>
    </row>
    <row r="2347" spans="1:6" x14ac:dyDescent="0.2">
      <c r="A2347" s="142" t="s">
        <v>4926</v>
      </c>
      <c r="B2347" s="143">
        <v>94307</v>
      </c>
      <c r="C2347" s="144" t="s">
        <v>2346</v>
      </c>
      <c r="D2347" s="145" t="s">
        <v>2140</v>
      </c>
      <c r="E2347" s="27">
        <v>16.913804214666666</v>
      </c>
      <c r="F2347" s="28"/>
    </row>
    <row r="2348" spans="1:6" x14ac:dyDescent="0.2">
      <c r="A2348" s="142" t="s">
        <v>4926</v>
      </c>
      <c r="B2348" s="143">
        <v>94308</v>
      </c>
      <c r="C2348" s="144" t="s">
        <v>4922</v>
      </c>
      <c r="D2348" s="145" t="s">
        <v>2140</v>
      </c>
      <c r="E2348" s="27">
        <v>52.090502999999998</v>
      </c>
      <c r="F2348" s="28"/>
    </row>
    <row r="2349" spans="1:6" x14ac:dyDescent="0.2">
      <c r="A2349" s="142" t="s">
        <v>4927</v>
      </c>
      <c r="B2349" s="143">
        <v>94531</v>
      </c>
      <c r="C2349" s="144" t="s">
        <v>2144</v>
      </c>
      <c r="D2349" s="145" t="s">
        <v>21</v>
      </c>
      <c r="E2349" s="27">
        <v>33.1586</v>
      </c>
      <c r="F2349" s="28"/>
    </row>
    <row r="2350" spans="1:6" x14ac:dyDescent="0.2">
      <c r="A2350" s="142" t="s">
        <v>4927</v>
      </c>
      <c r="B2350" s="143">
        <v>95001</v>
      </c>
      <c r="C2350" s="144" t="s">
        <v>2145</v>
      </c>
      <c r="D2350" s="145" t="s">
        <v>21</v>
      </c>
      <c r="E2350" s="27">
        <v>84410</v>
      </c>
      <c r="F2350" s="28"/>
    </row>
    <row r="2351" spans="1:6" x14ac:dyDescent="0.2">
      <c r="A2351" s="142" t="s">
        <v>4927</v>
      </c>
      <c r="B2351" s="143">
        <v>95002</v>
      </c>
      <c r="C2351" s="144" t="s">
        <v>2146</v>
      </c>
      <c r="D2351" s="145" t="s">
        <v>21</v>
      </c>
      <c r="E2351" s="27">
        <v>81870</v>
      </c>
      <c r="F2351" s="28"/>
    </row>
    <row r="2352" spans="1:6" x14ac:dyDescent="0.2">
      <c r="A2352" s="142" t="s">
        <v>4927</v>
      </c>
      <c r="B2352" s="143">
        <v>95003</v>
      </c>
      <c r="C2352" s="144" t="s">
        <v>2147</v>
      </c>
      <c r="D2352" s="145" t="s">
        <v>21</v>
      </c>
      <c r="E2352" s="27">
        <v>88173.333299999998</v>
      </c>
      <c r="F2352" s="29"/>
    </row>
    <row r="2353" spans="1:6" x14ac:dyDescent="0.2">
      <c r="A2353" s="142" t="s">
        <v>4927</v>
      </c>
      <c r="B2353" s="143">
        <v>95004</v>
      </c>
      <c r="C2353" s="144" t="s">
        <v>2148</v>
      </c>
      <c r="D2353" s="145" t="s">
        <v>21</v>
      </c>
      <c r="E2353" s="27">
        <v>94800</v>
      </c>
      <c r="F2353" s="29"/>
    </row>
    <row r="2354" spans="1:6" x14ac:dyDescent="0.2">
      <c r="A2354" s="142" t="s">
        <v>4927</v>
      </c>
      <c r="B2354" s="143">
        <v>95008</v>
      </c>
      <c r="C2354" s="144" t="s">
        <v>2149</v>
      </c>
      <c r="D2354" s="145" t="s">
        <v>21</v>
      </c>
      <c r="E2354" s="27">
        <v>79947.5</v>
      </c>
      <c r="F2354" s="29"/>
    </row>
    <row r="2355" spans="1:6" x14ac:dyDescent="0.2">
      <c r="A2355" s="142" t="s">
        <v>4927</v>
      </c>
      <c r="B2355" s="143">
        <v>95010</v>
      </c>
      <c r="C2355" s="144" t="s">
        <v>2150</v>
      </c>
      <c r="D2355" s="145" t="s">
        <v>21</v>
      </c>
      <c r="E2355" s="27">
        <v>19.479900000000001</v>
      </c>
      <c r="F2355" s="29"/>
    </row>
    <row r="2356" spans="1:6" x14ac:dyDescent="0.2">
      <c r="A2356" s="142" t="s">
        <v>4927</v>
      </c>
      <c r="B2356" s="143">
        <v>95014</v>
      </c>
      <c r="C2356" s="144" t="s">
        <v>2151</v>
      </c>
      <c r="D2356" s="145" t="s">
        <v>21</v>
      </c>
      <c r="E2356" s="27">
        <v>197.20660000000001</v>
      </c>
      <c r="F2356" s="29"/>
    </row>
    <row r="2357" spans="1:6" x14ac:dyDescent="0.2">
      <c r="A2357" s="142" t="s">
        <v>4927</v>
      </c>
      <c r="B2357" s="143">
        <v>95021</v>
      </c>
      <c r="C2357" s="144" t="s">
        <v>2152</v>
      </c>
      <c r="D2357" s="145" t="s">
        <v>21</v>
      </c>
      <c r="E2357" s="27">
        <v>803.6</v>
      </c>
      <c r="F2357" s="29"/>
    </row>
    <row r="2358" spans="1:6" x14ac:dyDescent="0.2">
      <c r="A2358" s="142" t="s">
        <v>4927</v>
      </c>
      <c r="B2358" s="143">
        <v>95022</v>
      </c>
      <c r="C2358" s="144" t="s">
        <v>2153</v>
      </c>
      <c r="D2358" s="145" t="s">
        <v>21</v>
      </c>
      <c r="E2358" s="27">
        <v>953.33330000000001</v>
      </c>
      <c r="F2358" s="29"/>
    </row>
    <row r="2359" spans="1:6" x14ac:dyDescent="0.2">
      <c r="A2359" s="142" t="s">
        <v>4927</v>
      </c>
      <c r="B2359" s="143">
        <v>95023</v>
      </c>
      <c r="C2359" s="144" t="s">
        <v>2154</v>
      </c>
      <c r="D2359" s="145" t="s">
        <v>21</v>
      </c>
      <c r="E2359" s="27">
        <v>994.65</v>
      </c>
      <c r="F2359" s="29"/>
    </row>
    <row r="2360" spans="1:6" x14ac:dyDescent="0.2">
      <c r="A2360" s="142" t="s">
        <v>4927</v>
      </c>
      <c r="B2360" s="143">
        <v>95026</v>
      </c>
      <c r="C2360" s="144" t="s">
        <v>2155</v>
      </c>
      <c r="D2360" s="145" t="s">
        <v>21</v>
      </c>
      <c r="E2360" s="27">
        <v>1513.825</v>
      </c>
      <c r="F2360" s="29"/>
    </row>
    <row r="2361" spans="1:6" x14ac:dyDescent="0.2">
      <c r="A2361" s="142" t="s">
        <v>4927</v>
      </c>
      <c r="B2361" s="143">
        <v>95028</v>
      </c>
      <c r="C2361" s="144" t="s">
        <v>2156</v>
      </c>
      <c r="D2361" s="145" t="s">
        <v>21</v>
      </c>
      <c r="E2361" s="27">
        <v>1419.0667000000001</v>
      </c>
      <c r="F2361" s="29"/>
    </row>
    <row r="2362" spans="1:6" x14ac:dyDescent="0.2">
      <c r="A2362" s="142" t="s">
        <v>4927</v>
      </c>
      <c r="B2362" s="143">
        <v>95030</v>
      </c>
      <c r="C2362" s="144" t="s">
        <v>2157</v>
      </c>
      <c r="D2362" s="145" t="s">
        <v>21</v>
      </c>
      <c r="E2362" s="27">
        <v>1945.25</v>
      </c>
      <c r="F2362" s="29"/>
    </row>
    <row r="2363" spans="1:6" x14ac:dyDescent="0.2">
      <c r="A2363" s="142" t="s">
        <v>4927</v>
      </c>
      <c r="B2363" s="143">
        <v>95032</v>
      </c>
      <c r="C2363" s="144" t="s">
        <v>2158</v>
      </c>
      <c r="D2363" s="145" t="s">
        <v>21</v>
      </c>
      <c r="E2363" s="27">
        <v>2327.3332999999998</v>
      </c>
      <c r="F2363" s="29"/>
    </row>
    <row r="2364" spans="1:6" x14ac:dyDescent="0.2">
      <c r="A2364" s="142" t="s">
        <v>4927</v>
      </c>
      <c r="B2364" s="143">
        <v>95033</v>
      </c>
      <c r="C2364" s="144" t="s">
        <v>2159</v>
      </c>
      <c r="D2364" s="145" t="s">
        <v>21</v>
      </c>
      <c r="E2364" s="27">
        <v>3462.2750000000001</v>
      </c>
      <c r="F2364" s="29"/>
    </row>
    <row r="2365" spans="1:6" x14ac:dyDescent="0.2">
      <c r="A2365" s="142" t="s">
        <v>4927</v>
      </c>
      <c r="B2365" s="143">
        <v>95034</v>
      </c>
      <c r="C2365" s="144" t="s">
        <v>2160</v>
      </c>
      <c r="D2365" s="145" t="s">
        <v>21</v>
      </c>
      <c r="E2365" s="27">
        <v>3849.875</v>
      </c>
      <c r="F2365" s="29"/>
    </row>
    <row r="2366" spans="1:6" x14ac:dyDescent="0.2">
      <c r="A2366" s="142" t="s">
        <v>4927</v>
      </c>
      <c r="B2366" s="143">
        <v>95035</v>
      </c>
      <c r="C2366" s="144" t="s">
        <v>2161</v>
      </c>
      <c r="D2366" s="145" t="s">
        <v>21</v>
      </c>
      <c r="E2366" s="27">
        <v>6201.3993</v>
      </c>
      <c r="F2366" s="29"/>
    </row>
    <row r="2367" spans="1:6" x14ac:dyDescent="0.2">
      <c r="A2367" s="142" t="s">
        <v>4927</v>
      </c>
      <c r="B2367" s="143">
        <v>95036</v>
      </c>
      <c r="C2367" s="144" t="s">
        <v>2162</v>
      </c>
      <c r="D2367" s="145" t="s">
        <v>21</v>
      </c>
      <c r="E2367" s="27">
        <v>8799.6749999999993</v>
      </c>
      <c r="F2367" s="29"/>
    </row>
    <row r="2368" spans="1:6" x14ac:dyDescent="0.2">
      <c r="A2368" s="142" t="s">
        <v>4927</v>
      </c>
      <c r="B2368" s="143">
        <v>95037</v>
      </c>
      <c r="C2368" s="144" t="s">
        <v>2163</v>
      </c>
      <c r="D2368" s="145" t="s">
        <v>21</v>
      </c>
      <c r="E2368" s="27">
        <v>11560.245999999999</v>
      </c>
      <c r="F2368" s="29"/>
    </row>
    <row r="2369" spans="1:6" x14ac:dyDescent="0.2">
      <c r="A2369" s="142" t="s">
        <v>4927</v>
      </c>
      <c r="B2369" s="143">
        <v>95070</v>
      </c>
      <c r="C2369" s="144" t="s">
        <v>2164</v>
      </c>
      <c r="D2369" s="145" t="s">
        <v>21</v>
      </c>
      <c r="E2369" s="27">
        <v>13428.495000000001</v>
      </c>
      <c r="F2369" s="29"/>
    </row>
    <row r="2370" spans="1:6" x14ac:dyDescent="0.2">
      <c r="A2370" s="142" t="s">
        <v>4927</v>
      </c>
      <c r="B2370" s="143">
        <v>95100</v>
      </c>
      <c r="C2370" s="144" t="s">
        <v>2165</v>
      </c>
      <c r="D2370" s="145" t="s">
        <v>21</v>
      </c>
      <c r="E2370" s="27">
        <v>610.50400000000002</v>
      </c>
      <c r="F2370" s="29"/>
    </row>
    <row r="2371" spans="1:6" x14ac:dyDescent="0.2">
      <c r="A2371" s="142" t="s">
        <v>4927</v>
      </c>
      <c r="B2371" s="143">
        <v>95153</v>
      </c>
      <c r="C2371" s="144" t="s">
        <v>2166</v>
      </c>
      <c r="D2371" s="145" t="s">
        <v>21</v>
      </c>
      <c r="E2371" s="27">
        <v>408.74759999999998</v>
      </c>
      <c r="F2371" s="29"/>
    </row>
    <row r="2372" spans="1:6" x14ac:dyDescent="0.2">
      <c r="A2372" s="142" t="s">
        <v>4927</v>
      </c>
      <c r="B2372" s="143">
        <v>95154</v>
      </c>
      <c r="C2372" s="144" t="s">
        <v>2167</v>
      </c>
      <c r="D2372" s="145" t="s">
        <v>21</v>
      </c>
      <c r="E2372" s="27">
        <v>502.79640000000001</v>
      </c>
      <c r="F2372" s="29"/>
    </row>
    <row r="2373" spans="1:6" x14ac:dyDescent="0.2">
      <c r="A2373" s="142" t="s">
        <v>4927</v>
      </c>
      <c r="B2373" s="143">
        <v>95155</v>
      </c>
      <c r="C2373" s="144" t="s">
        <v>2168</v>
      </c>
      <c r="D2373" s="145" t="s">
        <v>21</v>
      </c>
      <c r="E2373" s="27">
        <v>663.86699999999996</v>
      </c>
      <c r="F2373" s="29"/>
    </row>
    <row r="2374" spans="1:6" x14ac:dyDescent="0.2">
      <c r="A2374" s="142" t="s">
        <v>4927</v>
      </c>
      <c r="B2374" s="143">
        <v>95156</v>
      </c>
      <c r="C2374" s="144" t="s">
        <v>2169</v>
      </c>
      <c r="D2374" s="145" t="s">
        <v>21</v>
      </c>
      <c r="E2374" s="27">
        <v>856.6354</v>
      </c>
      <c r="F2374" s="29"/>
    </row>
    <row r="2375" spans="1:6" x14ac:dyDescent="0.2">
      <c r="A2375" s="142" t="s">
        <v>4927</v>
      </c>
      <c r="B2375" s="143">
        <v>95170</v>
      </c>
      <c r="C2375" s="144" t="s">
        <v>2170</v>
      </c>
      <c r="D2375" s="145" t="s">
        <v>391</v>
      </c>
      <c r="E2375" s="27">
        <v>1691.88</v>
      </c>
      <c r="F2375" s="29"/>
    </row>
    <row r="2376" spans="1:6" x14ac:dyDescent="0.2">
      <c r="A2376" s="142" t="s">
        <v>4927</v>
      </c>
      <c r="B2376" s="143">
        <v>95171</v>
      </c>
      <c r="C2376" s="144" t="s">
        <v>2171</v>
      </c>
      <c r="D2376" s="145" t="s">
        <v>391</v>
      </c>
      <c r="E2376" s="27">
        <v>16232</v>
      </c>
      <c r="F2376" s="29"/>
    </row>
    <row r="2377" spans="1:6" x14ac:dyDescent="0.2">
      <c r="A2377" s="142" t="s">
        <v>4927</v>
      </c>
      <c r="B2377" s="143">
        <v>99001</v>
      </c>
      <c r="C2377" s="144" t="s">
        <v>2172</v>
      </c>
      <c r="D2377" s="145" t="s">
        <v>168</v>
      </c>
      <c r="E2377" s="27">
        <v>1.93</v>
      </c>
      <c r="F2377" s="29"/>
    </row>
    <row r="2378" spans="1:6" x14ac:dyDescent="0.2">
      <c r="A2378" s="142" t="s">
        <v>4927</v>
      </c>
      <c r="B2378" s="143">
        <v>99002</v>
      </c>
      <c r="C2378" s="144" t="s">
        <v>2173</v>
      </c>
      <c r="D2378" s="145" t="s">
        <v>168</v>
      </c>
      <c r="E2378" s="27">
        <v>2.8090000000000002</v>
      </c>
      <c r="F2378" s="29"/>
    </row>
    <row r="2379" spans="1:6" x14ac:dyDescent="0.2">
      <c r="A2379" s="142" t="s">
        <v>4927</v>
      </c>
      <c r="B2379" s="143">
        <v>99003</v>
      </c>
      <c r="C2379" s="144" t="s">
        <v>2174</v>
      </c>
      <c r="D2379" s="145" t="s">
        <v>168</v>
      </c>
      <c r="E2379" s="27">
        <v>1.7778</v>
      </c>
      <c r="F2379" s="29"/>
    </row>
    <row r="2380" spans="1:6" x14ac:dyDescent="0.2">
      <c r="A2380" s="142" t="s">
        <v>4927</v>
      </c>
      <c r="B2380" s="143">
        <v>99004</v>
      </c>
      <c r="C2380" s="144" t="s">
        <v>2175</v>
      </c>
      <c r="D2380" s="145" t="s">
        <v>168</v>
      </c>
      <c r="E2380" s="27">
        <v>2.54</v>
      </c>
      <c r="F2380" s="29"/>
    </row>
    <row r="2381" spans="1:6" x14ac:dyDescent="0.2">
      <c r="A2381" s="142" t="s">
        <v>4927</v>
      </c>
      <c r="B2381" s="143">
        <v>99005</v>
      </c>
      <c r="C2381" s="144" t="s">
        <v>2176</v>
      </c>
      <c r="D2381" s="145" t="s">
        <v>2177</v>
      </c>
      <c r="E2381" s="27">
        <v>0.2389</v>
      </c>
      <c r="F2381" s="29"/>
    </row>
    <row r="2382" spans="1:6" x14ac:dyDescent="0.2">
      <c r="A2382" s="142" t="s">
        <v>4926</v>
      </c>
      <c r="B2382" s="143">
        <v>99006</v>
      </c>
      <c r="C2382" s="144" t="s">
        <v>4967</v>
      </c>
      <c r="D2382" s="145" t="s">
        <v>4968</v>
      </c>
      <c r="E2382" s="27">
        <v>150</v>
      </c>
      <c r="F2382" s="29"/>
    </row>
    <row r="2383" spans="1:6" x14ac:dyDescent="0.2">
      <c r="A2383" s="142" t="s">
        <v>4927</v>
      </c>
      <c r="B2383" s="143">
        <v>99901</v>
      </c>
      <c r="C2383" s="144" t="s">
        <v>4952</v>
      </c>
      <c r="D2383" s="145" t="s">
        <v>457</v>
      </c>
      <c r="E2383" s="27">
        <v>61.76</v>
      </c>
      <c r="F2383" s="29"/>
    </row>
    <row r="2384" spans="1:6" x14ac:dyDescent="0.2">
      <c r="A2384" s="142" t="s">
        <v>4927</v>
      </c>
      <c r="B2384" s="143">
        <v>99902</v>
      </c>
      <c r="C2384" s="144" t="s">
        <v>4971</v>
      </c>
      <c r="D2384" s="145" t="s">
        <v>4972</v>
      </c>
      <c r="E2384" s="27">
        <v>1</v>
      </c>
      <c r="F2384" s="29"/>
    </row>
  </sheetData>
  <autoFilter ref="A2:F2351">
    <sortState ref="A3:F2383">
      <sortCondition ref="B2:B2351"/>
    </sortState>
  </autoFilter>
  <pageMargins left="1.1200000000000001" right="0.14000000000000001" top="1.86" bottom="0.64" header="0.24" footer="0.23"/>
  <pageSetup paperSize="9" orientation="portrait" r:id="rId1"/>
  <headerFooter alignWithMargins="0">
    <oddHeader>&amp;L          &amp;G
          MÃO DE OBRA HORISTA - SEM DESONERAÇÃO
          DATA-BASE: JANEIRO/ 2014&amp;C
                                      SECRETARIA DE INFRAESTRUTURA URBANA E OBRAS</oddHeader>
    <oddFooter>&amp;L            ASSESSORIA DE CUSTOS&amp;RPágina &amp;P de&amp;N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B2:T59"/>
  <sheetViews>
    <sheetView showGridLines="0" topLeftCell="A3" zoomScale="70" zoomScaleNormal="70" workbookViewId="0"/>
  </sheetViews>
  <sheetFormatPr defaultRowHeight="14.1" customHeight="1" x14ac:dyDescent="0.25"/>
  <cols>
    <col min="1" max="1" width="4.42578125" style="41" customWidth="1"/>
    <col min="2" max="2" width="4.7109375" style="44" customWidth="1"/>
    <col min="3" max="4" width="9.140625" style="41"/>
    <col min="5" max="5" width="12.85546875" style="41" customWidth="1"/>
    <col min="6" max="7" width="9.140625" style="41"/>
    <col min="8" max="8" width="11.42578125" style="45" bestFit="1" customWidth="1"/>
    <col min="9" max="9" width="9.140625" style="41"/>
    <col min="10" max="10" width="8.28515625" style="41" customWidth="1"/>
    <col min="11" max="11" width="3.7109375" style="41" bestFit="1" customWidth="1"/>
    <col min="12" max="16" width="9.140625" style="41"/>
    <col min="17" max="17" width="10.28515625" style="45" bestFit="1" customWidth="1"/>
    <col min="18" max="257" width="9.140625" style="41"/>
    <col min="258" max="258" width="4.7109375" style="41" customWidth="1"/>
    <col min="259" max="260" width="9.140625" style="41"/>
    <col min="261" max="261" width="12.85546875" style="41" customWidth="1"/>
    <col min="262" max="263" width="9.140625" style="41"/>
    <col min="264" max="264" width="9.42578125" style="41" customWidth="1"/>
    <col min="265" max="265" width="9.140625" style="41"/>
    <col min="266" max="266" width="21.28515625" style="41" customWidth="1"/>
    <col min="267" max="513" width="9.140625" style="41"/>
    <col min="514" max="514" width="4.7109375" style="41" customWidth="1"/>
    <col min="515" max="516" width="9.140625" style="41"/>
    <col min="517" max="517" width="12.85546875" style="41" customWidth="1"/>
    <col min="518" max="519" width="9.140625" style="41"/>
    <col min="520" max="520" width="9.42578125" style="41" customWidth="1"/>
    <col min="521" max="521" width="9.140625" style="41"/>
    <col min="522" max="522" width="21.28515625" style="41" customWidth="1"/>
    <col min="523" max="769" width="9.140625" style="41"/>
    <col min="770" max="770" width="4.7109375" style="41" customWidth="1"/>
    <col min="771" max="772" width="9.140625" style="41"/>
    <col min="773" max="773" width="12.85546875" style="41" customWidth="1"/>
    <col min="774" max="775" width="9.140625" style="41"/>
    <col min="776" max="776" width="9.42578125" style="41" customWidth="1"/>
    <col min="777" max="777" width="9.140625" style="41"/>
    <col min="778" max="778" width="21.28515625" style="41" customWidth="1"/>
    <col min="779" max="1025" width="9.140625" style="41"/>
    <col min="1026" max="1026" width="4.7109375" style="41" customWidth="1"/>
    <col min="1027" max="1028" width="9.140625" style="41"/>
    <col min="1029" max="1029" width="12.85546875" style="41" customWidth="1"/>
    <col min="1030" max="1031" width="9.140625" style="41"/>
    <col min="1032" max="1032" width="9.42578125" style="41" customWidth="1"/>
    <col min="1033" max="1033" width="9.140625" style="41"/>
    <col min="1034" max="1034" width="21.28515625" style="41" customWidth="1"/>
    <col min="1035" max="1281" width="9.140625" style="41"/>
    <col min="1282" max="1282" width="4.7109375" style="41" customWidth="1"/>
    <col min="1283" max="1284" width="9.140625" style="41"/>
    <col min="1285" max="1285" width="12.85546875" style="41" customWidth="1"/>
    <col min="1286" max="1287" width="9.140625" style="41"/>
    <col min="1288" max="1288" width="9.42578125" style="41" customWidth="1"/>
    <col min="1289" max="1289" width="9.140625" style="41"/>
    <col min="1290" max="1290" width="21.28515625" style="41" customWidth="1"/>
    <col min="1291" max="1537" width="9.140625" style="41"/>
    <col min="1538" max="1538" width="4.7109375" style="41" customWidth="1"/>
    <col min="1539" max="1540" width="9.140625" style="41"/>
    <col min="1541" max="1541" width="12.85546875" style="41" customWidth="1"/>
    <col min="1542" max="1543" width="9.140625" style="41"/>
    <col min="1544" max="1544" width="9.42578125" style="41" customWidth="1"/>
    <col min="1545" max="1545" width="9.140625" style="41"/>
    <col min="1546" max="1546" width="21.28515625" style="41" customWidth="1"/>
    <col min="1547" max="1793" width="9.140625" style="41"/>
    <col min="1794" max="1794" width="4.7109375" style="41" customWidth="1"/>
    <col min="1795" max="1796" width="9.140625" style="41"/>
    <col min="1797" max="1797" width="12.85546875" style="41" customWidth="1"/>
    <col min="1798" max="1799" width="9.140625" style="41"/>
    <col min="1800" max="1800" width="9.42578125" style="41" customWidth="1"/>
    <col min="1801" max="1801" width="9.140625" style="41"/>
    <col min="1802" max="1802" width="21.28515625" style="41" customWidth="1"/>
    <col min="1803" max="2049" width="9.140625" style="41"/>
    <col min="2050" max="2050" width="4.7109375" style="41" customWidth="1"/>
    <col min="2051" max="2052" width="9.140625" style="41"/>
    <col min="2053" max="2053" width="12.85546875" style="41" customWidth="1"/>
    <col min="2054" max="2055" width="9.140625" style="41"/>
    <col min="2056" max="2056" width="9.42578125" style="41" customWidth="1"/>
    <col min="2057" max="2057" width="9.140625" style="41"/>
    <col min="2058" max="2058" width="21.28515625" style="41" customWidth="1"/>
    <col min="2059" max="2305" width="9.140625" style="41"/>
    <col min="2306" max="2306" width="4.7109375" style="41" customWidth="1"/>
    <col min="2307" max="2308" width="9.140625" style="41"/>
    <col min="2309" max="2309" width="12.85546875" style="41" customWidth="1"/>
    <col min="2310" max="2311" width="9.140625" style="41"/>
    <col min="2312" max="2312" width="9.42578125" style="41" customWidth="1"/>
    <col min="2313" max="2313" width="9.140625" style="41"/>
    <col min="2314" max="2314" width="21.28515625" style="41" customWidth="1"/>
    <col min="2315" max="2561" width="9.140625" style="41"/>
    <col min="2562" max="2562" width="4.7109375" style="41" customWidth="1"/>
    <col min="2563" max="2564" width="9.140625" style="41"/>
    <col min="2565" max="2565" width="12.85546875" style="41" customWidth="1"/>
    <col min="2566" max="2567" width="9.140625" style="41"/>
    <col min="2568" max="2568" width="9.42578125" style="41" customWidth="1"/>
    <col min="2569" max="2569" width="9.140625" style="41"/>
    <col min="2570" max="2570" width="21.28515625" style="41" customWidth="1"/>
    <col min="2571" max="2817" width="9.140625" style="41"/>
    <col min="2818" max="2818" width="4.7109375" style="41" customWidth="1"/>
    <col min="2819" max="2820" width="9.140625" style="41"/>
    <col min="2821" max="2821" width="12.85546875" style="41" customWidth="1"/>
    <col min="2822" max="2823" width="9.140625" style="41"/>
    <col min="2824" max="2824" width="9.42578125" style="41" customWidth="1"/>
    <col min="2825" max="2825" width="9.140625" style="41"/>
    <col min="2826" max="2826" width="21.28515625" style="41" customWidth="1"/>
    <col min="2827" max="3073" width="9.140625" style="41"/>
    <col min="3074" max="3074" width="4.7109375" style="41" customWidth="1"/>
    <col min="3075" max="3076" width="9.140625" style="41"/>
    <col min="3077" max="3077" width="12.85546875" style="41" customWidth="1"/>
    <col min="3078" max="3079" width="9.140625" style="41"/>
    <col min="3080" max="3080" width="9.42578125" style="41" customWidth="1"/>
    <col min="3081" max="3081" width="9.140625" style="41"/>
    <col min="3082" max="3082" width="21.28515625" style="41" customWidth="1"/>
    <col min="3083" max="3329" width="9.140625" style="41"/>
    <col min="3330" max="3330" width="4.7109375" style="41" customWidth="1"/>
    <col min="3331" max="3332" width="9.140625" style="41"/>
    <col min="3333" max="3333" width="12.85546875" style="41" customWidth="1"/>
    <col min="3334" max="3335" width="9.140625" style="41"/>
    <col min="3336" max="3336" width="9.42578125" style="41" customWidth="1"/>
    <col min="3337" max="3337" width="9.140625" style="41"/>
    <col min="3338" max="3338" width="21.28515625" style="41" customWidth="1"/>
    <col min="3339" max="3585" width="9.140625" style="41"/>
    <col min="3586" max="3586" width="4.7109375" style="41" customWidth="1"/>
    <col min="3587" max="3588" width="9.140625" style="41"/>
    <col min="3589" max="3589" width="12.85546875" style="41" customWidth="1"/>
    <col min="3590" max="3591" width="9.140625" style="41"/>
    <col min="3592" max="3592" width="9.42578125" style="41" customWidth="1"/>
    <col min="3593" max="3593" width="9.140625" style="41"/>
    <col min="3594" max="3594" width="21.28515625" style="41" customWidth="1"/>
    <col min="3595" max="3841" width="9.140625" style="41"/>
    <col min="3842" max="3842" width="4.7109375" style="41" customWidth="1"/>
    <col min="3843" max="3844" width="9.140625" style="41"/>
    <col min="3845" max="3845" width="12.85546875" style="41" customWidth="1"/>
    <col min="3846" max="3847" width="9.140625" style="41"/>
    <col min="3848" max="3848" width="9.42578125" style="41" customWidth="1"/>
    <col min="3849" max="3849" width="9.140625" style="41"/>
    <col min="3850" max="3850" width="21.28515625" style="41" customWidth="1"/>
    <col min="3851" max="4097" width="9.140625" style="41"/>
    <col min="4098" max="4098" width="4.7109375" style="41" customWidth="1"/>
    <col min="4099" max="4100" width="9.140625" style="41"/>
    <col min="4101" max="4101" width="12.85546875" style="41" customWidth="1"/>
    <col min="4102" max="4103" width="9.140625" style="41"/>
    <col min="4104" max="4104" width="9.42578125" style="41" customWidth="1"/>
    <col min="4105" max="4105" width="9.140625" style="41"/>
    <col min="4106" max="4106" width="21.28515625" style="41" customWidth="1"/>
    <col min="4107" max="4353" width="9.140625" style="41"/>
    <col min="4354" max="4354" width="4.7109375" style="41" customWidth="1"/>
    <col min="4355" max="4356" width="9.140625" style="41"/>
    <col min="4357" max="4357" width="12.85546875" style="41" customWidth="1"/>
    <col min="4358" max="4359" width="9.140625" style="41"/>
    <col min="4360" max="4360" width="9.42578125" style="41" customWidth="1"/>
    <col min="4361" max="4361" width="9.140625" style="41"/>
    <col min="4362" max="4362" width="21.28515625" style="41" customWidth="1"/>
    <col min="4363" max="4609" width="9.140625" style="41"/>
    <col min="4610" max="4610" width="4.7109375" style="41" customWidth="1"/>
    <col min="4611" max="4612" width="9.140625" style="41"/>
    <col min="4613" max="4613" width="12.85546875" style="41" customWidth="1"/>
    <col min="4614" max="4615" width="9.140625" style="41"/>
    <col min="4616" max="4616" width="9.42578125" style="41" customWidth="1"/>
    <col min="4617" max="4617" width="9.140625" style="41"/>
    <col min="4618" max="4618" width="21.28515625" style="41" customWidth="1"/>
    <col min="4619" max="4865" width="9.140625" style="41"/>
    <col min="4866" max="4866" width="4.7109375" style="41" customWidth="1"/>
    <col min="4867" max="4868" width="9.140625" style="41"/>
    <col min="4869" max="4869" width="12.85546875" style="41" customWidth="1"/>
    <col min="4870" max="4871" width="9.140625" style="41"/>
    <col min="4872" max="4872" width="9.42578125" style="41" customWidth="1"/>
    <col min="4873" max="4873" width="9.140625" style="41"/>
    <col min="4874" max="4874" width="21.28515625" style="41" customWidth="1"/>
    <col min="4875" max="5121" width="9.140625" style="41"/>
    <col min="5122" max="5122" width="4.7109375" style="41" customWidth="1"/>
    <col min="5123" max="5124" width="9.140625" style="41"/>
    <col min="5125" max="5125" width="12.85546875" style="41" customWidth="1"/>
    <col min="5126" max="5127" width="9.140625" style="41"/>
    <col min="5128" max="5128" width="9.42578125" style="41" customWidth="1"/>
    <col min="5129" max="5129" width="9.140625" style="41"/>
    <col min="5130" max="5130" width="21.28515625" style="41" customWidth="1"/>
    <col min="5131" max="5377" width="9.140625" style="41"/>
    <col min="5378" max="5378" width="4.7109375" style="41" customWidth="1"/>
    <col min="5379" max="5380" width="9.140625" style="41"/>
    <col min="5381" max="5381" width="12.85546875" style="41" customWidth="1"/>
    <col min="5382" max="5383" width="9.140625" style="41"/>
    <col min="5384" max="5384" width="9.42578125" style="41" customWidth="1"/>
    <col min="5385" max="5385" width="9.140625" style="41"/>
    <col min="5386" max="5386" width="21.28515625" style="41" customWidth="1"/>
    <col min="5387" max="5633" width="9.140625" style="41"/>
    <col min="5634" max="5634" width="4.7109375" style="41" customWidth="1"/>
    <col min="5635" max="5636" width="9.140625" style="41"/>
    <col min="5637" max="5637" width="12.85546875" style="41" customWidth="1"/>
    <col min="5638" max="5639" width="9.140625" style="41"/>
    <col min="5640" max="5640" width="9.42578125" style="41" customWidth="1"/>
    <col min="5641" max="5641" width="9.140625" style="41"/>
    <col min="5642" max="5642" width="21.28515625" style="41" customWidth="1"/>
    <col min="5643" max="5889" width="9.140625" style="41"/>
    <col min="5890" max="5890" width="4.7109375" style="41" customWidth="1"/>
    <col min="5891" max="5892" width="9.140625" style="41"/>
    <col min="5893" max="5893" width="12.85546875" style="41" customWidth="1"/>
    <col min="5894" max="5895" width="9.140625" style="41"/>
    <col min="5896" max="5896" width="9.42578125" style="41" customWidth="1"/>
    <col min="5897" max="5897" width="9.140625" style="41"/>
    <col min="5898" max="5898" width="21.28515625" style="41" customWidth="1"/>
    <col min="5899" max="6145" width="9.140625" style="41"/>
    <col min="6146" max="6146" width="4.7109375" style="41" customWidth="1"/>
    <col min="6147" max="6148" width="9.140625" style="41"/>
    <col min="6149" max="6149" width="12.85546875" style="41" customWidth="1"/>
    <col min="6150" max="6151" width="9.140625" style="41"/>
    <col min="6152" max="6152" width="9.42578125" style="41" customWidth="1"/>
    <col min="6153" max="6153" width="9.140625" style="41"/>
    <col min="6154" max="6154" width="21.28515625" style="41" customWidth="1"/>
    <col min="6155" max="6401" width="9.140625" style="41"/>
    <col min="6402" max="6402" width="4.7109375" style="41" customWidth="1"/>
    <col min="6403" max="6404" width="9.140625" style="41"/>
    <col min="6405" max="6405" width="12.85546875" style="41" customWidth="1"/>
    <col min="6406" max="6407" width="9.140625" style="41"/>
    <col min="6408" max="6408" width="9.42578125" style="41" customWidth="1"/>
    <col min="6409" max="6409" width="9.140625" style="41"/>
    <col min="6410" max="6410" width="21.28515625" style="41" customWidth="1"/>
    <col min="6411" max="6657" width="9.140625" style="41"/>
    <col min="6658" max="6658" width="4.7109375" style="41" customWidth="1"/>
    <col min="6659" max="6660" width="9.140625" style="41"/>
    <col min="6661" max="6661" width="12.85546875" style="41" customWidth="1"/>
    <col min="6662" max="6663" width="9.140625" style="41"/>
    <col min="6664" max="6664" width="9.42578125" style="41" customWidth="1"/>
    <col min="6665" max="6665" width="9.140625" style="41"/>
    <col min="6666" max="6666" width="21.28515625" style="41" customWidth="1"/>
    <col min="6667" max="6913" width="9.140625" style="41"/>
    <col min="6914" max="6914" width="4.7109375" style="41" customWidth="1"/>
    <col min="6915" max="6916" width="9.140625" style="41"/>
    <col min="6917" max="6917" width="12.85546875" style="41" customWidth="1"/>
    <col min="6918" max="6919" width="9.140625" style="41"/>
    <col min="6920" max="6920" width="9.42578125" style="41" customWidth="1"/>
    <col min="6921" max="6921" width="9.140625" style="41"/>
    <col min="6922" max="6922" width="21.28515625" style="41" customWidth="1"/>
    <col min="6923" max="7169" width="9.140625" style="41"/>
    <col min="7170" max="7170" width="4.7109375" style="41" customWidth="1"/>
    <col min="7171" max="7172" width="9.140625" style="41"/>
    <col min="7173" max="7173" width="12.85546875" style="41" customWidth="1"/>
    <col min="7174" max="7175" width="9.140625" style="41"/>
    <col min="7176" max="7176" width="9.42578125" style="41" customWidth="1"/>
    <col min="7177" max="7177" width="9.140625" style="41"/>
    <col min="7178" max="7178" width="21.28515625" style="41" customWidth="1"/>
    <col min="7179" max="7425" width="9.140625" style="41"/>
    <col min="7426" max="7426" width="4.7109375" style="41" customWidth="1"/>
    <col min="7427" max="7428" width="9.140625" style="41"/>
    <col min="7429" max="7429" width="12.85546875" style="41" customWidth="1"/>
    <col min="7430" max="7431" width="9.140625" style="41"/>
    <col min="7432" max="7432" width="9.42578125" style="41" customWidth="1"/>
    <col min="7433" max="7433" width="9.140625" style="41"/>
    <col min="7434" max="7434" width="21.28515625" style="41" customWidth="1"/>
    <col min="7435" max="7681" width="9.140625" style="41"/>
    <col min="7682" max="7682" width="4.7109375" style="41" customWidth="1"/>
    <col min="7683" max="7684" width="9.140625" style="41"/>
    <col min="7685" max="7685" width="12.85546875" style="41" customWidth="1"/>
    <col min="7686" max="7687" width="9.140625" style="41"/>
    <col min="7688" max="7688" width="9.42578125" style="41" customWidth="1"/>
    <col min="7689" max="7689" width="9.140625" style="41"/>
    <col min="7690" max="7690" width="21.28515625" style="41" customWidth="1"/>
    <col min="7691" max="7937" width="9.140625" style="41"/>
    <col min="7938" max="7938" width="4.7109375" style="41" customWidth="1"/>
    <col min="7939" max="7940" width="9.140625" style="41"/>
    <col min="7941" max="7941" width="12.85546875" style="41" customWidth="1"/>
    <col min="7942" max="7943" width="9.140625" style="41"/>
    <col min="7944" max="7944" width="9.42578125" style="41" customWidth="1"/>
    <col min="7945" max="7945" width="9.140625" style="41"/>
    <col min="7946" max="7946" width="21.28515625" style="41" customWidth="1"/>
    <col min="7947" max="8193" width="9.140625" style="41"/>
    <col min="8194" max="8194" width="4.7109375" style="41" customWidth="1"/>
    <col min="8195" max="8196" width="9.140625" style="41"/>
    <col min="8197" max="8197" width="12.85546875" style="41" customWidth="1"/>
    <col min="8198" max="8199" width="9.140625" style="41"/>
    <col min="8200" max="8200" width="9.42578125" style="41" customWidth="1"/>
    <col min="8201" max="8201" width="9.140625" style="41"/>
    <col min="8202" max="8202" width="21.28515625" style="41" customWidth="1"/>
    <col min="8203" max="8449" width="9.140625" style="41"/>
    <col min="8450" max="8450" width="4.7109375" style="41" customWidth="1"/>
    <col min="8451" max="8452" width="9.140625" style="41"/>
    <col min="8453" max="8453" width="12.85546875" style="41" customWidth="1"/>
    <col min="8454" max="8455" width="9.140625" style="41"/>
    <col min="8456" max="8456" width="9.42578125" style="41" customWidth="1"/>
    <col min="8457" max="8457" width="9.140625" style="41"/>
    <col min="8458" max="8458" width="21.28515625" style="41" customWidth="1"/>
    <col min="8459" max="8705" width="9.140625" style="41"/>
    <col min="8706" max="8706" width="4.7109375" style="41" customWidth="1"/>
    <col min="8707" max="8708" width="9.140625" style="41"/>
    <col min="8709" max="8709" width="12.85546875" style="41" customWidth="1"/>
    <col min="8710" max="8711" width="9.140625" style="41"/>
    <col min="8712" max="8712" width="9.42578125" style="41" customWidth="1"/>
    <col min="8713" max="8713" width="9.140625" style="41"/>
    <col min="8714" max="8714" width="21.28515625" style="41" customWidth="1"/>
    <col min="8715" max="8961" width="9.140625" style="41"/>
    <col min="8962" max="8962" width="4.7109375" style="41" customWidth="1"/>
    <col min="8963" max="8964" width="9.140625" style="41"/>
    <col min="8965" max="8965" width="12.85546875" style="41" customWidth="1"/>
    <col min="8966" max="8967" width="9.140625" style="41"/>
    <col min="8968" max="8968" width="9.42578125" style="41" customWidth="1"/>
    <col min="8969" max="8969" width="9.140625" style="41"/>
    <col min="8970" max="8970" width="21.28515625" style="41" customWidth="1"/>
    <col min="8971" max="9217" width="9.140625" style="41"/>
    <col min="9218" max="9218" width="4.7109375" style="41" customWidth="1"/>
    <col min="9219" max="9220" width="9.140625" style="41"/>
    <col min="9221" max="9221" width="12.85546875" style="41" customWidth="1"/>
    <col min="9222" max="9223" width="9.140625" style="41"/>
    <col min="9224" max="9224" width="9.42578125" style="41" customWidth="1"/>
    <col min="9225" max="9225" width="9.140625" style="41"/>
    <col min="9226" max="9226" width="21.28515625" style="41" customWidth="1"/>
    <col min="9227" max="9473" width="9.140625" style="41"/>
    <col min="9474" max="9474" width="4.7109375" style="41" customWidth="1"/>
    <col min="9475" max="9476" width="9.140625" style="41"/>
    <col min="9477" max="9477" width="12.85546875" style="41" customWidth="1"/>
    <col min="9478" max="9479" width="9.140625" style="41"/>
    <col min="9480" max="9480" width="9.42578125" style="41" customWidth="1"/>
    <col min="9481" max="9481" width="9.140625" style="41"/>
    <col min="9482" max="9482" width="21.28515625" style="41" customWidth="1"/>
    <col min="9483" max="9729" width="9.140625" style="41"/>
    <col min="9730" max="9730" width="4.7109375" style="41" customWidth="1"/>
    <col min="9731" max="9732" width="9.140625" style="41"/>
    <col min="9733" max="9733" width="12.85546875" style="41" customWidth="1"/>
    <col min="9734" max="9735" width="9.140625" style="41"/>
    <col min="9736" max="9736" width="9.42578125" style="41" customWidth="1"/>
    <col min="9737" max="9737" width="9.140625" style="41"/>
    <col min="9738" max="9738" width="21.28515625" style="41" customWidth="1"/>
    <col min="9739" max="9985" width="9.140625" style="41"/>
    <col min="9986" max="9986" width="4.7109375" style="41" customWidth="1"/>
    <col min="9987" max="9988" width="9.140625" style="41"/>
    <col min="9989" max="9989" width="12.85546875" style="41" customWidth="1"/>
    <col min="9990" max="9991" width="9.140625" style="41"/>
    <col min="9992" max="9992" width="9.42578125" style="41" customWidth="1"/>
    <col min="9993" max="9993" width="9.140625" style="41"/>
    <col min="9994" max="9994" width="21.28515625" style="41" customWidth="1"/>
    <col min="9995" max="10241" width="9.140625" style="41"/>
    <col min="10242" max="10242" width="4.7109375" style="41" customWidth="1"/>
    <col min="10243" max="10244" width="9.140625" style="41"/>
    <col min="10245" max="10245" width="12.85546875" style="41" customWidth="1"/>
    <col min="10246" max="10247" width="9.140625" style="41"/>
    <col min="10248" max="10248" width="9.42578125" style="41" customWidth="1"/>
    <col min="10249" max="10249" width="9.140625" style="41"/>
    <col min="10250" max="10250" width="21.28515625" style="41" customWidth="1"/>
    <col min="10251" max="10497" width="9.140625" style="41"/>
    <col min="10498" max="10498" width="4.7109375" style="41" customWidth="1"/>
    <col min="10499" max="10500" width="9.140625" style="41"/>
    <col min="10501" max="10501" width="12.85546875" style="41" customWidth="1"/>
    <col min="10502" max="10503" width="9.140625" style="41"/>
    <col min="10504" max="10504" width="9.42578125" style="41" customWidth="1"/>
    <col min="10505" max="10505" width="9.140625" style="41"/>
    <col min="10506" max="10506" width="21.28515625" style="41" customWidth="1"/>
    <col min="10507" max="10753" width="9.140625" style="41"/>
    <col min="10754" max="10754" width="4.7109375" style="41" customWidth="1"/>
    <col min="10755" max="10756" width="9.140625" style="41"/>
    <col min="10757" max="10757" width="12.85546875" style="41" customWidth="1"/>
    <col min="10758" max="10759" width="9.140625" style="41"/>
    <col min="10760" max="10760" width="9.42578125" style="41" customWidth="1"/>
    <col min="10761" max="10761" width="9.140625" style="41"/>
    <col min="10762" max="10762" width="21.28515625" style="41" customWidth="1"/>
    <col min="10763" max="11009" width="9.140625" style="41"/>
    <col min="11010" max="11010" width="4.7109375" style="41" customWidth="1"/>
    <col min="11011" max="11012" width="9.140625" style="41"/>
    <col min="11013" max="11013" width="12.85546875" style="41" customWidth="1"/>
    <col min="11014" max="11015" width="9.140625" style="41"/>
    <col min="11016" max="11016" width="9.42578125" style="41" customWidth="1"/>
    <col min="11017" max="11017" width="9.140625" style="41"/>
    <col min="11018" max="11018" width="21.28515625" style="41" customWidth="1"/>
    <col min="11019" max="11265" width="9.140625" style="41"/>
    <col min="11266" max="11266" width="4.7109375" style="41" customWidth="1"/>
    <col min="11267" max="11268" width="9.140625" style="41"/>
    <col min="11269" max="11269" width="12.85546875" style="41" customWidth="1"/>
    <col min="11270" max="11271" width="9.140625" style="41"/>
    <col min="11272" max="11272" width="9.42578125" style="41" customWidth="1"/>
    <col min="11273" max="11273" width="9.140625" style="41"/>
    <col min="11274" max="11274" width="21.28515625" style="41" customWidth="1"/>
    <col min="11275" max="11521" width="9.140625" style="41"/>
    <col min="11522" max="11522" width="4.7109375" style="41" customWidth="1"/>
    <col min="11523" max="11524" width="9.140625" style="41"/>
    <col min="11525" max="11525" width="12.85546875" style="41" customWidth="1"/>
    <col min="11526" max="11527" width="9.140625" style="41"/>
    <col min="11528" max="11528" width="9.42578125" style="41" customWidth="1"/>
    <col min="11529" max="11529" width="9.140625" style="41"/>
    <col min="11530" max="11530" width="21.28515625" style="41" customWidth="1"/>
    <col min="11531" max="11777" width="9.140625" style="41"/>
    <col min="11778" max="11778" width="4.7109375" style="41" customWidth="1"/>
    <col min="11779" max="11780" width="9.140625" style="41"/>
    <col min="11781" max="11781" width="12.85546875" style="41" customWidth="1"/>
    <col min="11782" max="11783" width="9.140625" style="41"/>
    <col min="11784" max="11784" width="9.42578125" style="41" customWidth="1"/>
    <col min="11785" max="11785" width="9.140625" style="41"/>
    <col min="11786" max="11786" width="21.28515625" style="41" customWidth="1"/>
    <col min="11787" max="12033" width="9.140625" style="41"/>
    <col min="12034" max="12034" width="4.7109375" style="41" customWidth="1"/>
    <col min="12035" max="12036" width="9.140625" style="41"/>
    <col min="12037" max="12037" width="12.85546875" style="41" customWidth="1"/>
    <col min="12038" max="12039" width="9.140625" style="41"/>
    <col min="12040" max="12040" width="9.42578125" style="41" customWidth="1"/>
    <col min="12041" max="12041" width="9.140625" style="41"/>
    <col min="12042" max="12042" width="21.28515625" style="41" customWidth="1"/>
    <col min="12043" max="12289" width="9.140625" style="41"/>
    <col min="12290" max="12290" width="4.7109375" style="41" customWidth="1"/>
    <col min="12291" max="12292" width="9.140625" style="41"/>
    <col min="12293" max="12293" width="12.85546875" style="41" customWidth="1"/>
    <col min="12294" max="12295" width="9.140625" style="41"/>
    <col min="12296" max="12296" width="9.42578125" style="41" customWidth="1"/>
    <col min="12297" max="12297" width="9.140625" style="41"/>
    <col min="12298" max="12298" width="21.28515625" style="41" customWidth="1"/>
    <col min="12299" max="12545" width="9.140625" style="41"/>
    <col min="12546" max="12546" width="4.7109375" style="41" customWidth="1"/>
    <col min="12547" max="12548" width="9.140625" style="41"/>
    <col min="12549" max="12549" width="12.85546875" style="41" customWidth="1"/>
    <col min="12550" max="12551" width="9.140625" style="41"/>
    <col min="12552" max="12552" width="9.42578125" style="41" customWidth="1"/>
    <col min="12553" max="12553" width="9.140625" style="41"/>
    <col min="12554" max="12554" width="21.28515625" style="41" customWidth="1"/>
    <col min="12555" max="12801" width="9.140625" style="41"/>
    <col min="12802" max="12802" width="4.7109375" style="41" customWidth="1"/>
    <col min="12803" max="12804" width="9.140625" style="41"/>
    <col min="12805" max="12805" width="12.85546875" style="41" customWidth="1"/>
    <col min="12806" max="12807" width="9.140625" style="41"/>
    <col min="12808" max="12808" width="9.42578125" style="41" customWidth="1"/>
    <col min="12809" max="12809" width="9.140625" style="41"/>
    <col min="12810" max="12810" width="21.28515625" style="41" customWidth="1"/>
    <col min="12811" max="13057" width="9.140625" style="41"/>
    <col min="13058" max="13058" width="4.7109375" style="41" customWidth="1"/>
    <col min="13059" max="13060" width="9.140625" style="41"/>
    <col min="13061" max="13061" width="12.85546875" style="41" customWidth="1"/>
    <col min="13062" max="13063" width="9.140625" style="41"/>
    <col min="13064" max="13064" width="9.42578125" style="41" customWidth="1"/>
    <col min="13065" max="13065" width="9.140625" style="41"/>
    <col min="13066" max="13066" width="21.28515625" style="41" customWidth="1"/>
    <col min="13067" max="13313" width="9.140625" style="41"/>
    <col min="13314" max="13314" width="4.7109375" style="41" customWidth="1"/>
    <col min="13315" max="13316" width="9.140625" style="41"/>
    <col min="13317" max="13317" width="12.85546875" style="41" customWidth="1"/>
    <col min="13318" max="13319" width="9.140625" style="41"/>
    <col min="13320" max="13320" width="9.42578125" style="41" customWidth="1"/>
    <col min="13321" max="13321" width="9.140625" style="41"/>
    <col min="13322" max="13322" width="21.28515625" style="41" customWidth="1"/>
    <col min="13323" max="13569" width="9.140625" style="41"/>
    <col min="13570" max="13570" width="4.7109375" style="41" customWidth="1"/>
    <col min="13571" max="13572" width="9.140625" style="41"/>
    <col min="13573" max="13573" width="12.85546875" style="41" customWidth="1"/>
    <col min="13574" max="13575" width="9.140625" style="41"/>
    <col min="13576" max="13576" width="9.42578125" style="41" customWidth="1"/>
    <col min="13577" max="13577" width="9.140625" style="41"/>
    <col min="13578" max="13578" width="21.28515625" style="41" customWidth="1"/>
    <col min="13579" max="13825" width="9.140625" style="41"/>
    <col min="13826" max="13826" width="4.7109375" style="41" customWidth="1"/>
    <col min="13827" max="13828" width="9.140625" style="41"/>
    <col min="13829" max="13829" width="12.85546875" style="41" customWidth="1"/>
    <col min="13830" max="13831" width="9.140625" style="41"/>
    <col min="13832" max="13832" width="9.42578125" style="41" customWidth="1"/>
    <col min="13833" max="13833" width="9.140625" style="41"/>
    <col min="13834" max="13834" width="21.28515625" style="41" customWidth="1"/>
    <col min="13835" max="14081" width="9.140625" style="41"/>
    <col min="14082" max="14082" width="4.7109375" style="41" customWidth="1"/>
    <col min="14083" max="14084" width="9.140625" style="41"/>
    <col min="14085" max="14085" width="12.85546875" style="41" customWidth="1"/>
    <col min="14086" max="14087" width="9.140625" style="41"/>
    <col min="14088" max="14088" width="9.42578125" style="41" customWidth="1"/>
    <col min="14089" max="14089" width="9.140625" style="41"/>
    <col min="14090" max="14090" width="21.28515625" style="41" customWidth="1"/>
    <col min="14091" max="14337" width="9.140625" style="41"/>
    <col min="14338" max="14338" width="4.7109375" style="41" customWidth="1"/>
    <col min="14339" max="14340" width="9.140625" style="41"/>
    <col min="14341" max="14341" width="12.85546875" style="41" customWidth="1"/>
    <col min="14342" max="14343" width="9.140625" style="41"/>
    <col min="14344" max="14344" width="9.42578125" style="41" customWidth="1"/>
    <col min="14345" max="14345" width="9.140625" style="41"/>
    <col min="14346" max="14346" width="21.28515625" style="41" customWidth="1"/>
    <col min="14347" max="14593" width="9.140625" style="41"/>
    <col min="14594" max="14594" width="4.7109375" style="41" customWidth="1"/>
    <col min="14595" max="14596" width="9.140625" style="41"/>
    <col min="14597" max="14597" width="12.85546875" style="41" customWidth="1"/>
    <col min="14598" max="14599" width="9.140625" style="41"/>
    <col min="14600" max="14600" width="9.42578125" style="41" customWidth="1"/>
    <col min="14601" max="14601" width="9.140625" style="41"/>
    <col min="14602" max="14602" width="21.28515625" style="41" customWidth="1"/>
    <col min="14603" max="14849" width="9.140625" style="41"/>
    <col min="14850" max="14850" width="4.7109375" style="41" customWidth="1"/>
    <col min="14851" max="14852" width="9.140625" style="41"/>
    <col min="14853" max="14853" width="12.85546875" style="41" customWidth="1"/>
    <col min="14854" max="14855" width="9.140625" style="41"/>
    <col min="14856" max="14856" width="9.42578125" style="41" customWidth="1"/>
    <col min="14857" max="14857" width="9.140625" style="41"/>
    <col min="14858" max="14858" width="21.28515625" style="41" customWidth="1"/>
    <col min="14859" max="15105" width="9.140625" style="41"/>
    <col min="15106" max="15106" width="4.7109375" style="41" customWidth="1"/>
    <col min="15107" max="15108" width="9.140625" style="41"/>
    <col min="15109" max="15109" width="12.85546875" style="41" customWidth="1"/>
    <col min="15110" max="15111" width="9.140625" style="41"/>
    <col min="15112" max="15112" width="9.42578125" style="41" customWidth="1"/>
    <col min="15113" max="15113" width="9.140625" style="41"/>
    <col min="15114" max="15114" width="21.28515625" style="41" customWidth="1"/>
    <col min="15115" max="15361" width="9.140625" style="41"/>
    <col min="15362" max="15362" width="4.7109375" style="41" customWidth="1"/>
    <col min="15363" max="15364" width="9.140625" style="41"/>
    <col min="15365" max="15365" width="12.85546875" style="41" customWidth="1"/>
    <col min="15366" max="15367" width="9.140625" style="41"/>
    <col min="15368" max="15368" width="9.42578125" style="41" customWidth="1"/>
    <col min="15369" max="15369" width="9.140625" style="41"/>
    <col min="15370" max="15370" width="21.28515625" style="41" customWidth="1"/>
    <col min="15371" max="15617" width="9.140625" style="41"/>
    <col min="15618" max="15618" width="4.7109375" style="41" customWidth="1"/>
    <col min="15619" max="15620" width="9.140625" style="41"/>
    <col min="15621" max="15621" width="12.85546875" style="41" customWidth="1"/>
    <col min="15622" max="15623" width="9.140625" style="41"/>
    <col min="15624" max="15624" width="9.42578125" style="41" customWidth="1"/>
    <col min="15625" max="15625" width="9.140625" style="41"/>
    <col min="15626" max="15626" width="21.28515625" style="41" customWidth="1"/>
    <col min="15627" max="15873" width="9.140625" style="41"/>
    <col min="15874" max="15874" width="4.7109375" style="41" customWidth="1"/>
    <col min="15875" max="15876" width="9.140625" style="41"/>
    <col min="15877" max="15877" width="12.85546875" style="41" customWidth="1"/>
    <col min="15878" max="15879" width="9.140625" style="41"/>
    <col min="15880" max="15880" width="9.42578125" style="41" customWidth="1"/>
    <col min="15881" max="15881" width="9.140625" style="41"/>
    <col min="15882" max="15882" width="21.28515625" style="41" customWidth="1"/>
    <col min="15883" max="16129" width="9.140625" style="41"/>
    <col min="16130" max="16130" width="4.7109375" style="41" customWidth="1"/>
    <col min="16131" max="16132" width="9.140625" style="41"/>
    <col min="16133" max="16133" width="12.85546875" style="41" customWidth="1"/>
    <col min="16134" max="16135" width="9.140625" style="41"/>
    <col min="16136" max="16136" width="9.42578125" style="41" customWidth="1"/>
    <col min="16137" max="16137" width="9.140625" style="41"/>
    <col min="16138" max="16138" width="21.28515625" style="41" customWidth="1"/>
    <col min="16139" max="16384" width="9.140625" style="41"/>
  </cols>
  <sheetData>
    <row r="2" spans="2:20" ht="14.1" customHeight="1" x14ac:dyDescent="0.25">
      <c r="B2" s="163"/>
      <c r="C2" s="163" t="s">
        <v>5005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</row>
    <row r="3" spans="2:20" ht="14.1" customHeight="1" x14ac:dyDescent="0.25">
      <c r="B3" s="164"/>
      <c r="C3" s="164" t="s">
        <v>5002</v>
      </c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</row>
    <row r="4" spans="2:20" ht="14.1" customHeight="1" x14ac:dyDescent="0.25">
      <c r="C4" s="146" t="s">
        <v>4991</v>
      </c>
    </row>
    <row r="6" spans="2:20" ht="14.1" customHeight="1" x14ac:dyDescent="0.25">
      <c r="B6" s="37"/>
      <c r="C6" s="79" t="s">
        <v>4954</v>
      </c>
      <c r="D6" s="39"/>
      <c r="E6" s="39"/>
      <c r="F6" s="39"/>
      <c r="G6" s="39"/>
      <c r="H6" s="40"/>
      <c r="I6" s="39"/>
      <c r="L6" s="80" t="s">
        <v>4928</v>
      </c>
      <c r="M6" s="42"/>
      <c r="N6" s="42"/>
      <c r="O6" s="42"/>
      <c r="P6" s="42"/>
      <c r="Q6" s="43"/>
      <c r="R6" s="42"/>
      <c r="S6" s="42"/>
      <c r="T6" s="42"/>
    </row>
    <row r="7" spans="2:20" s="39" customFormat="1" ht="14.1" customHeight="1" x14ac:dyDescent="0.25">
      <c r="B7" s="37"/>
      <c r="C7" s="38"/>
      <c r="H7" s="40"/>
      <c r="L7" s="80" t="s">
        <v>4955</v>
      </c>
      <c r="M7" s="42"/>
      <c r="N7" s="42"/>
      <c r="O7" s="42"/>
      <c r="P7" s="42"/>
      <c r="Q7" s="43"/>
      <c r="R7" s="42"/>
      <c r="S7" s="42"/>
      <c r="T7" s="42"/>
    </row>
    <row r="8" spans="2:20" s="39" customFormat="1" ht="14.1" customHeight="1" thickBot="1" x14ac:dyDescent="0.3">
      <c r="B8" s="44"/>
      <c r="C8" s="41"/>
      <c r="D8" s="41"/>
      <c r="E8" s="41"/>
      <c r="F8" s="41"/>
      <c r="G8" s="41"/>
      <c r="H8" s="45"/>
      <c r="I8" s="41"/>
      <c r="K8" s="46"/>
      <c r="L8" s="47"/>
      <c r="M8" s="47"/>
      <c r="N8" s="47"/>
      <c r="O8" s="47"/>
      <c r="P8" s="47"/>
      <c r="Q8" s="48"/>
      <c r="R8" s="47"/>
      <c r="S8" s="47"/>
      <c r="T8" s="49"/>
    </row>
    <row r="9" spans="2:20" ht="14.1" customHeight="1" thickBot="1" x14ac:dyDescent="0.3">
      <c r="B9" s="50" t="s">
        <v>2263</v>
      </c>
      <c r="C9" s="51" t="s">
        <v>2264</v>
      </c>
      <c r="D9" s="51"/>
      <c r="E9" s="51"/>
      <c r="F9" s="51"/>
      <c r="G9" s="51"/>
      <c r="H9" s="52"/>
      <c r="I9" s="51"/>
      <c r="K9" s="53" t="s">
        <v>2263</v>
      </c>
      <c r="L9" s="54" t="s">
        <v>2264</v>
      </c>
      <c r="M9" s="54"/>
      <c r="N9" s="54"/>
      <c r="O9" s="54"/>
      <c r="P9" s="54"/>
      <c r="Q9" s="55"/>
      <c r="R9" s="54"/>
      <c r="S9" s="54"/>
      <c r="T9" s="49"/>
    </row>
    <row r="10" spans="2:20" s="51" customFormat="1" ht="14.1" customHeight="1" x14ac:dyDescent="0.25">
      <c r="B10" s="44"/>
      <c r="C10" s="41"/>
      <c r="D10" s="41"/>
      <c r="E10" s="41"/>
      <c r="F10" s="41"/>
      <c r="G10" s="41"/>
      <c r="H10" s="45"/>
      <c r="I10" s="41"/>
      <c r="K10" s="46"/>
      <c r="L10" s="47"/>
      <c r="M10" s="47"/>
      <c r="N10" s="47"/>
      <c r="O10" s="47"/>
      <c r="P10" s="47"/>
      <c r="Q10" s="48"/>
      <c r="R10" s="47"/>
      <c r="S10" s="47"/>
      <c r="T10" s="49"/>
    </row>
    <row r="11" spans="2:20" ht="14.1" customHeight="1" x14ac:dyDescent="0.25">
      <c r="B11" s="44" t="s">
        <v>2265</v>
      </c>
      <c r="C11" s="41" t="s">
        <v>2266</v>
      </c>
      <c r="F11" s="56"/>
      <c r="H11" s="57">
        <v>0.2</v>
      </c>
      <c r="K11" s="46" t="s">
        <v>2265</v>
      </c>
      <c r="L11" s="47" t="s">
        <v>2266</v>
      </c>
      <c r="M11" s="47"/>
      <c r="N11" s="47"/>
      <c r="O11" s="58"/>
      <c r="P11" s="47"/>
      <c r="Q11" s="59">
        <v>0.2</v>
      </c>
      <c r="R11" s="47"/>
      <c r="S11" s="47"/>
      <c r="T11" s="49"/>
    </row>
    <row r="12" spans="2:20" ht="14.1" customHeight="1" x14ac:dyDescent="0.25">
      <c r="B12" s="44" t="s">
        <v>2267</v>
      </c>
      <c r="C12" s="41" t="s">
        <v>2268</v>
      </c>
      <c r="F12" s="56"/>
      <c r="H12" s="57">
        <v>0.08</v>
      </c>
      <c r="K12" s="46" t="s">
        <v>2267</v>
      </c>
      <c r="L12" s="47" t="s">
        <v>2268</v>
      </c>
      <c r="M12" s="47"/>
      <c r="N12" s="47"/>
      <c r="O12" s="58"/>
      <c r="P12" s="47"/>
      <c r="Q12" s="59">
        <v>0.08</v>
      </c>
      <c r="R12" s="47"/>
      <c r="S12" s="47"/>
      <c r="T12" s="49"/>
    </row>
    <row r="13" spans="2:20" ht="14.1" customHeight="1" x14ac:dyDescent="0.25">
      <c r="B13" s="44" t="s">
        <v>2269</v>
      </c>
      <c r="C13" s="41" t="s">
        <v>2270</v>
      </c>
      <c r="F13" s="56"/>
      <c r="H13" s="57">
        <v>2.5000000000000001E-2</v>
      </c>
      <c r="K13" s="46" t="s">
        <v>2269</v>
      </c>
      <c r="L13" s="47" t="s">
        <v>2270</v>
      </c>
      <c r="M13" s="47"/>
      <c r="N13" s="47"/>
      <c r="O13" s="58"/>
      <c r="P13" s="47"/>
      <c r="Q13" s="59">
        <v>2.5000000000000001E-2</v>
      </c>
      <c r="R13" s="47"/>
      <c r="S13" s="47"/>
      <c r="T13" s="49"/>
    </row>
    <row r="14" spans="2:20" ht="14.1" customHeight="1" x14ac:dyDescent="0.25">
      <c r="B14" s="44" t="s">
        <v>2271</v>
      </c>
      <c r="C14" s="41" t="s">
        <v>2272</v>
      </c>
      <c r="F14" s="56"/>
      <c r="H14" s="57">
        <v>1.4999999999999999E-2</v>
      </c>
      <c r="K14" s="46" t="s">
        <v>2271</v>
      </c>
      <c r="L14" s="47" t="s">
        <v>2272</v>
      </c>
      <c r="M14" s="47"/>
      <c r="N14" s="47"/>
      <c r="O14" s="58"/>
      <c r="P14" s="47"/>
      <c r="Q14" s="59">
        <v>1.4999999999999999E-2</v>
      </c>
      <c r="R14" s="47"/>
      <c r="S14" s="47"/>
      <c r="T14" s="49"/>
    </row>
    <row r="15" spans="2:20" ht="14.1" customHeight="1" x14ac:dyDescent="0.25">
      <c r="B15" s="44" t="s">
        <v>2273</v>
      </c>
      <c r="C15" s="41" t="s">
        <v>2274</v>
      </c>
      <c r="F15" s="56"/>
      <c r="H15" s="57">
        <v>0.01</v>
      </c>
      <c r="K15" s="46" t="s">
        <v>2273</v>
      </c>
      <c r="L15" s="47" t="s">
        <v>2274</v>
      </c>
      <c r="M15" s="47"/>
      <c r="N15" s="47"/>
      <c r="O15" s="58"/>
      <c r="P15" s="47"/>
      <c r="Q15" s="59">
        <v>0.01</v>
      </c>
      <c r="R15" s="47"/>
      <c r="S15" s="47"/>
      <c r="T15" s="49"/>
    </row>
    <row r="16" spans="2:20" ht="14.1" customHeight="1" x14ac:dyDescent="0.25">
      <c r="B16" s="44" t="s">
        <v>2275</v>
      </c>
      <c r="C16" s="41" t="s">
        <v>2276</v>
      </c>
      <c r="F16" s="56"/>
      <c r="H16" s="57">
        <v>6.0000000000000001E-3</v>
      </c>
      <c r="K16" s="46" t="s">
        <v>2275</v>
      </c>
      <c r="L16" s="47" t="s">
        <v>2276</v>
      </c>
      <c r="M16" s="47"/>
      <c r="N16" s="47"/>
      <c r="O16" s="58"/>
      <c r="P16" s="47"/>
      <c r="Q16" s="59">
        <v>6.0000000000000001E-3</v>
      </c>
      <c r="R16" s="47"/>
      <c r="S16" s="47"/>
      <c r="T16" s="49"/>
    </row>
    <row r="17" spans="2:20" ht="14.1" customHeight="1" x14ac:dyDescent="0.25">
      <c r="B17" s="44" t="s">
        <v>2277</v>
      </c>
      <c r="C17" s="41" t="s">
        <v>2278</v>
      </c>
      <c r="H17" s="57">
        <v>2E-3</v>
      </c>
      <c r="K17" s="46" t="s">
        <v>2277</v>
      </c>
      <c r="L17" s="47" t="s">
        <v>2278</v>
      </c>
      <c r="M17" s="47"/>
      <c r="N17" s="47"/>
      <c r="O17" s="47"/>
      <c r="P17" s="47"/>
      <c r="Q17" s="59">
        <v>2E-3</v>
      </c>
      <c r="R17" s="47"/>
      <c r="S17" s="47"/>
      <c r="T17" s="49"/>
    </row>
    <row r="18" spans="2:20" ht="14.1" customHeight="1" x14ac:dyDescent="0.25">
      <c r="B18" s="44" t="s">
        <v>2279</v>
      </c>
      <c r="C18" s="41" t="s">
        <v>2280</v>
      </c>
      <c r="H18" s="57">
        <v>0.03</v>
      </c>
      <c r="K18" s="46" t="s">
        <v>2279</v>
      </c>
      <c r="L18" s="47" t="s">
        <v>2280</v>
      </c>
      <c r="M18" s="47"/>
      <c r="N18" s="47"/>
      <c r="O18" s="47"/>
      <c r="P18" s="47"/>
      <c r="Q18" s="59">
        <v>0.03</v>
      </c>
      <c r="R18" s="47"/>
      <c r="S18" s="47"/>
      <c r="T18" s="49"/>
    </row>
    <row r="19" spans="2:20" ht="14.1" customHeight="1" x14ac:dyDescent="0.25">
      <c r="B19" s="44" t="s">
        <v>2281</v>
      </c>
      <c r="C19" s="41" t="s">
        <v>2282</v>
      </c>
      <c r="H19" s="57">
        <v>0.01</v>
      </c>
      <c r="K19" s="46" t="s">
        <v>2281</v>
      </c>
      <c r="L19" s="47" t="s">
        <v>2282</v>
      </c>
      <c r="M19" s="47"/>
      <c r="N19" s="47"/>
      <c r="O19" s="47"/>
      <c r="P19" s="47"/>
      <c r="Q19" s="59">
        <v>0.01</v>
      </c>
      <c r="R19" s="47"/>
      <c r="S19" s="47"/>
      <c r="T19" s="49"/>
    </row>
    <row r="20" spans="2:20" ht="14.1" customHeight="1" x14ac:dyDescent="0.25">
      <c r="F20" s="60"/>
      <c r="K20" s="46"/>
      <c r="L20" s="47"/>
      <c r="M20" s="47"/>
      <c r="N20" s="47"/>
      <c r="O20" s="61"/>
      <c r="P20" s="47"/>
      <c r="Q20" s="48"/>
      <c r="R20" s="47"/>
      <c r="S20" s="47"/>
      <c r="T20" s="49"/>
    </row>
    <row r="21" spans="2:20" ht="14.1" customHeight="1" x14ac:dyDescent="0.25">
      <c r="B21" s="62"/>
      <c r="C21" s="63" t="s">
        <v>2283</v>
      </c>
      <c r="D21" s="63"/>
      <c r="E21" s="63"/>
      <c r="F21" s="64"/>
      <c r="G21" s="63"/>
      <c r="H21" s="65">
        <f>SUM(H11:H20)</f>
        <v>0.37800000000000011</v>
      </c>
      <c r="I21" s="63"/>
      <c r="K21" s="66"/>
      <c r="L21" s="67" t="s">
        <v>2283</v>
      </c>
      <c r="M21" s="67"/>
      <c r="N21" s="67"/>
      <c r="O21" s="68"/>
      <c r="P21" s="67"/>
      <c r="Q21" s="69">
        <f>SUM(Q11:Q20)</f>
        <v>0.37800000000000011</v>
      </c>
      <c r="R21" s="67" t="s">
        <v>503</v>
      </c>
      <c r="S21" s="54"/>
      <c r="T21" s="49"/>
    </row>
    <row r="22" spans="2:20" s="51" customFormat="1" ht="14.1" customHeight="1" thickBot="1" x14ac:dyDescent="0.3">
      <c r="B22" s="44"/>
      <c r="C22" s="41"/>
      <c r="D22" s="41"/>
      <c r="E22" s="41"/>
      <c r="F22" s="70"/>
      <c r="G22" s="41"/>
      <c r="H22" s="45"/>
      <c r="I22" s="41"/>
      <c r="K22" s="46"/>
      <c r="L22" s="47"/>
      <c r="M22" s="47"/>
      <c r="N22" s="47"/>
      <c r="O22" s="71"/>
      <c r="P22" s="47"/>
      <c r="Q22" s="48"/>
      <c r="R22" s="47"/>
      <c r="S22" s="47"/>
      <c r="T22" s="49"/>
    </row>
    <row r="23" spans="2:20" ht="14.1" customHeight="1" thickBot="1" x14ac:dyDescent="0.3">
      <c r="B23" s="50" t="s">
        <v>2284</v>
      </c>
      <c r="C23" s="51" t="s">
        <v>2285</v>
      </c>
      <c r="D23" s="51"/>
      <c r="E23" s="51"/>
      <c r="F23" s="72"/>
      <c r="G23" s="51"/>
      <c r="H23" s="52"/>
      <c r="I23" s="51"/>
      <c r="K23" s="53" t="s">
        <v>2284</v>
      </c>
      <c r="L23" s="54" t="s">
        <v>2285</v>
      </c>
      <c r="M23" s="54"/>
      <c r="N23" s="54"/>
      <c r="O23" s="73"/>
      <c r="P23" s="54"/>
      <c r="Q23" s="55"/>
      <c r="R23" s="54"/>
      <c r="S23" s="54"/>
      <c r="T23" s="49"/>
    </row>
    <row r="24" spans="2:20" s="51" customFormat="1" ht="14.1" customHeight="1" x14ac:dyDescent="0.25">
      <c r="B24" s="44"/>
      <c r="C24" s="41"/>
      <c r="D24" s="41"/>
      <c r="E24" s="41"/>
      <c r="F24" s="60"/>
      <c r="G24" s="41"/>
      <c r="H24" s="45"/>
      <c r="I24" s="41"/>
      <c r="K24" s="46"/>
      <c r="L24" s="47"/>
      <c r="M24" s="47"/>
      <c r="N24" s="47"/>
      <c r="O24" s="61"/>
      <c r="P24" s="47"/>
      <c r="Q24" s="48"/>
      <c r="R24" s="47"/>
      <c r="S24" s="47"/>
      <c r="T24" s="49"/>
    </row>
    <row r="25" spans="2:20" ht="14.1" customHeight="1" x14ac:dyDescent="0.25">
      <c r="B25" s="44" t="s">
        <v>2286</v>
      </c>
      <c r="C25" s="41" t="s">
        <v>2287</v>
      </c>
      <c r="F25" s="70"/>
      <c r="H25" s="57">
        <v>0.17497806376133374</v>
      </c>
      <c r="K25" s="46" t="s">
        <v>2286</v>
      </c>
      <c r="L25" s="47" t="s">
        <v>2301</v>
      </c>
      <c r="M25" s="47"/>
      <c r="N25" s="47"/>
      <c r="O25" s="61"/>
      <c r="P25" s="47"/>
      <c r="Q25" s="59">
        <v>0.12652507907817445</v>
      </c>
      <c r="R25" s="47"/>
      <c r="S25" s="47"/>
      <c r="T25" s="49"/>
    </row>
    <row r="26" spans="2:20" ht="14.1" customHeight="1" x14ac:dyDescent="0.25">
      <c r="B26" s="44" t="s">
        <v>2288</v>
      </c>
      <c r="C26" s="41" t="s">
        <v>2289</v>
      </c>
      <c r="F26" s="60"/>
      <c r="H26" s="57">
        <v>3.8644340450424107E-2</v>
      </c>
      <c r="K26" s="46" t="s">
        <v>2288</v>
      </c>
      <c r="L26" s="47" t="s">
        <v>4929</v>
      </c>
      <c r="M26" s="47"/>
      <c r="N26" s="47"/>
      <c r="O26" s="47"/>
      <c r="P26" s="47"/>
      <c r="Q26" s="59">
        <v>0.16869588793492998</v>
      </c>
      <c r="R26" s="47"/>
      <c r="S26" s="47"/>
      <c r="T26" s="49"/>
    </row>
    <row r="27" spans="2:20" ht="14.1" customHeight="1" x14ac:dyDescent="0.25">
      <c r="B27" s="44" t="s">
        <v>2290</v>
      </c>
      <c r="C27" s="41" t="s">
        <v>2291</v>
      </c>
      <c r="F27" s="60"/>
      <c r="H27" s="57">
        <v>2.3033050599590523E-3</v>
      </c>
      <c r="K27" s="74" t="s">
        <v>2290</v>
      </c>
      <c r="L27" s="74" t="s">
        <v>4930</v>
      </c>
      <c r="M27" s="47"/>
      <c r="N27" s="47"/>
      <c r="O27" s="47"/>
      <c r="P27" s="47"/>
      <c r="Q27" s="59">
        <v>8.4350052718782965E-3</v>
      </c>
      <c r="R27" s="47"/>
      <c r="S27" s="47"/>
      <c r="T27" s="49"/>
    </row>
    <row r="28" spans="2:20" ht="14.1" customHeight="1" x14ac:dyDescent="0.25">
      <c r="B28" s="44" t="s">
        <v>2292</v>
      </c>
      <c r="C28" s="41" t="s">
        <v>2293</v>
      </c>
      <c r="F28" s="60"/>
      <c r="H28" s="57">
        <v>2.4495466510675639E-3</v>
      </c>
      <c r="K28" s="74" t="s">
        <v>2292</v>
      </c>
      <c r="L28" s="74" t="s">
        <v>4931</v>
      </c>
      <c r="M28" s="47"/>
      <c r="N28" s="47"/>
      <c r="O28" s="47"/>
      <c r="P28" s="47"/>
      <c r="Q28" s="59">
        <v>1.0416666666666664E-2</v>
      </c>
      <c r="R28" s="47"/>
      <c r="S28" s="47"/>
      <c r="T28" s="49"/>
    </row>
    <row r="29" spans="2:20" ht="14.1" customHeight="1" x14ac:dyDescent="0.25">
      <c r="B29" s="44" t="s">
        <v>2294</v>
      </c>
      <c r="C29" s="41" t="s">
        <v>2295</v>
      </c>
      <c r="F29" s="60"/>
      <c r="H29" s="57">
        <v>2.5899999999999999E-2</v>
      </c>
      <c r="K29" s="74" t="s">
        <v>2294</v>
      </c>
      <c r="L29" s="74" t="s">
        <v>2291</v>
      </c>
      <c r="M29" s="47"/>
      <c r="N29" s="47"/>
      <c r="O29" s="47"/>
      <c r="P29" s="47"/>
      <c r="Q29" s="59">
        <v>2.6570266606416632E-3</v>
      </c>
      <c r="R29" s="47"/>
      <c r="S29" s="47"/>
      <c r="T29" s="49"/>
    </row>
    <row r="30" spans="2:20" ht="14.1" customHeight="1" x14ac:dyDescent="0.25">
      <c r="B30" s="44" t="s">
        <v>2296</v>
      </c>
      <c r="C30" s="41" t="s">
        <v>2297</v>
      </c>
      <c r="F30" s="60"/>
      <c r="H30" s="57">
        <v>7.3120795554255632E-3</v>
      </c>
      <c r="K30" s="74" t="s">
        <v>2296</v>
      </c>
      <c r="L30" s="74" t="s">
        <v>2293</v>
      </c>
      <c r="M30" s="47"/>
      <c r="N30" s="47"/>
      <c r="O30" s="47"/>
      <c r="P30" s="47"/>
      <c r="Q30" s="59">
        <v>2.8257267660792298E-3</v>
      </c>
      <c r="R30" s="47"/>
      <c r="S30" s="47"/>
      <c r="T30" s="49"/>
    </row>
    <row r="31" spans="2:20" ht="14.1" customHeight="1" x14ac:dyDescent="0.25">
      <c r="B31" s="44" t="s">
        <v>2298</v>
      </c>
      <c r="C31" s="41" t="s">
        <v>2299</v>
      </c>
      <c r="F31" s="60"/>
      <c r="H31" s="57">
        <v>1.49E-2</v>
      </c>
      <c r="K31" s="46"/>
      <c r="L31" s="47"/>
      <c r="M31" s="47"/>
      <c r="N31" s="47"/>
      <c r="O31" s="47"/>
      <c r="P31" s="47"/>
      <c r="Q31" s="48"/>
      <c r="R31" s="47"/>
      <c r="S31" s="47"/>
      <c r="T31" s="49"/>
    </row>
    <row r="32" spans="2:20" ht="14.1" customHeight="1" x14ac:dyDescent="0.25">
      <c r="B32" s="44" t="s">
        <v>2300</v>
      </c>
      <c r="C32" s="41" t="s">
        <v>2301</v>
      </c>
      <c r="F32" s="60"/>
      <c r="H32" s="57">
        <v>0.10968119333138344</v>
      </c>
      <c r="S32" s="47"/>
      <c r="T32" s="49"/>
    </row>
    <row r="33" spans="2:20" ht="14.1" customHeight="1" x14ac:dyDescent="0.25">
      <c r="S33" s="47"/>
      <c r="T33" s="49"/>
    </row>
    <row r="34" spans="2:20" ht="14.1" customHeight="1" x14ac:dyDescent="0.25">
      <c r="C34" s="63" t="s">
        <v>2302</v>
      </c>
      <c r="D34" s="63"/>
      <c r="E34" s="63"/>
      <c r="F34" s="63"/>
      <c r="G34" s="63"/>
      <c r="H34" s="65">
        <f>SUM(H25:H33)</f>
        <v>0.37616852880959345</v>
      </c>
      <c r="I34" s="63"/>
      <c r="K34" s="46"/>
      <c r="L34" s="67" t="s">
        <v>2302</v>
      </c>
      <c r="M34" s="67"/>
      <c r="N34" s="67"/>
      <c r="O34" s="67"/>
      <c r="P34" s="67"/>
      <c r="Q34" s="69">
        <f>SUM(Q25:Q31)</f>
        <v>0.31955539237837027</v>
      </c>
      <c r="R34" s="67" t="s">
        <v>503</v>
      </c>
      <c r="S34" s="54"/>
      <c r="T34" s="49"/>
    </row>
    <row r="35" spans="2:20" ht="14.1" customHeight="1" thickBot="1" x14ac:dyDescent="0.3">
      <c r="K35" s="46"/>
      <c r="L35" s="47"/>
      <c r="M35" s="47"/>
      <c r="N35" s="47"/>
      <c r="O35" s="47"/>
      <c r="P35" s="47"/>
      <c r="Q35" s="48"/>
      <c r="R35" s="47"/>
      <c r="S35" s="47"/>
      <c r="T35" s="49"/>
    </row>
    <row r="36" spans="2:20" ht="14.1" customHeight="1" thickBot="1" x14ac:dyDescent="0.3">
      <c r="B36" s="50" t="s">
        <v>2303</v>
      </c>
      <c r="C36" s="51" t="s">
        <v>2304</v>
      </c>
      <c r="D36" s="51"/>
      <c r="E36" s="51"/>
      <c r="F36" s="51"/>
      <c r="G36" s="51"/>
      <c r="H36" s="52"/>
      <c r="I36" s="51"/>
      <c r="K36" s="53" t="s">
        <v>2303</v>
      </c>
      <c r="L36" s="54" t="s">
        <v>4932</v>
      </c>
      <c r="M36" s="54"/>
      <c r="N36" s="54"/>
      <c r="O36" s="54"/>
      <c r="P36" s="54"/>
      <c r="Q36" s="55"/>
      <c r="R36" s="54"/>
      <c r="S36" s="47"/>
      <c r="T36" s="49"/>
    </row>
    <row r="37" spans="2:20" ht="14.1" customHeight="1" x14ac:dyDescent="0.25">
      <c r="K37" s="46"/>
      <c r="L37" s="54" t="s">
        <v>4933</v>
      </c>
      <c r="M37" s="47"/>
      <c r="N37" s="47"/>
      <c r="O37" s="47"/>
      <c r="P37" s="47"/>
      <c r="Q37" s="48"/>
      <c r="R37" s="47"/>
      <c r="S37" s="47"/>
      <c r="T37" s="49"/>
    </row>
    <row r="38" spans="2:20" ht="14.1" customHeight="1" x14ac:dyDescent="0.25">
      <c r="B38" s="44" t="s">
        <v>2305</v>
      </c>
      <c r="C38" s="41" t="s">
        <v>2306</v>
      </c>
      <c r="H38" s="57">
        <v>5.5E-2</v>
      </c>
      <c r="K38" s="46"/>
      <c r="L38" s="54"/>
      <c r="M38" s="47"/>
      <c r="N38" s="47"/>
      <c r="O38" s="47"/>
      <c r="P38" s="47"/>
      <c r="Q38" s="48"/>
      <c r="R38" s="47"/>
      <c r="S38" s="47"/>
      <c r="T38" s="49"/>
    </row>
    <row r="39" spans="2:20" s="51" customFormat="1" ht="14.1" customHeight="1" x14ac:dyDescent="0.25">
      <c r="B39" s="44" t="s">
        <v>2307</v>
      </c>
      <c r="C39" s="41" t="s">
        <v>2308</v>
      </c>
      <c r="D39" s="41"/>
      <c r="E39" s="41"/>
      <c r="F39" s="41"/>
      <c r="G39" s="41"/>
      <c r="H39" s="57">
        <v>0.14623824244690398</v>
      </c>
      <c r="I39" s="41"/>
      <c r="K39" s="46" t="s">
        <v>2305</v>
      </c>
      <c r="L39" s="47" t="s">
        <v>2306</v>
      </c>
      <c r="M39" s="47"/>
      <c r="N39" s="47"/>
      <c r="O39" s="47"/>
      <c r="P39" s="47"/>
      <c r="Q39" s="59">
        <v>5.357685417608074E-2</v>
      </c>
      <c r="R39" s="47" t="s">
        <v>503</v>
      </c>
      <c r="S39" s="47"/>
      <c r="T39" s="49"/>
    </row>
    <row r="40" spans="2:20" ht="14.1" customHeight="1" x14ac:dyDescent="0.25">
      <c r="B40" s="44" t="s">
        <v>2309</v>
      </c>
      <c r="C40" s="41" t="s">
        <v>2310</v>
      </c>
      <c r="H40" s="57">
        <v>0.13362175837325904</v>
      </c>
      <c r="K40" s="46" t="s">
        <v>2307</v>
      </c>
      <c r="L40" s="47" t="s">
        <v>2312</v>
      </c>
      <c r="M40" s="47"/>
      <c r="N40" s="47"/>
      <c r="O40" s="47"/>
      <c r="P40" s="47"/>
      <c r="Q40" s="59">
        <v>1.0543756589847868E-2</v>
      </c>
      <c r="R40" s="47" t="s">
        <v>503</v>
      </c>
      <c r="S40" s="54"/>
      <c r="T40" s="49"/>
    </row>
    <row r="41" spans="2:20" ht="14.1" customHeight="1" x14ac:dyDescent="0.25">
      <c r="B41" s="44" t="s">
        <v>2311</v>
      </c>
      <c r="C41" s="41" t="s">
        <v>2312</v>
      </c>
      <c r="H41" s="57">
        <v>1.1135146531104917E-2</v>
      </c>
      <c r="K41" s="46"/>
      <c r="L41" s="47"/>
      <c r="M41" s="47"/>
      <c r="N41" s="47"/>
      <c r="O41" s="47"/>
      <c r="P41" s="47"/>
      <c r="Q41" s="48"/>
      <c r="R41" s="47"/>
      <c r="S41" s="47"/>
      <c r="T41" s="49"/>
    </row>
    <row r="42" spans="2:20" ht="14.1" customHeight="1" x14ac:dyDescent="0.25">
      <c r="S42" s="47"/>
      <c r="T42" s="49"/>
    </row>
    <row r="43" spans="2:20" ht="14.1" customHeight="1" x14ac:dyDescent="0.25">
      <c r="B43" s="62"/>
      <c r="C43" s="63" t="s">
        <v>2313</v>
      </c>
      <c r="D43" s="63"/>
      <c r="E43" s="63"/>
      <c r="F43" s="63"/>
      <c r="G43" s="63"/>
      <c r="H43" s="65">
        <f>SUM(H38:H42)</f>
        <v>0.34599514735126791</v>
      </c>
      <c r="I43" s="63"/>
      <c r="K43" s="66"/>
      <c r="L43" s="67" t="s">
        <v>2313</v>
      </c>
      <c r="M43" s="67"/>
      <c r="N43" s="67"/>
      <c r="O43" s="67"/>
      <c r="P43" s="67"/>
      <c r="Q43" s="69">
        <f>SUM(Q39:Q41)</f>
        <v>6.4120610765928607E-2</v>
      </c>
      <c r="R43" s="67" t="s">
        <v>503</v>
      </c>
      <c r="S43" s="47"/>
      <c r="T43" s="49"/>
    </row>
    <row r="44" spans="2:20" s="51" customFormat="1" ht="14.1" customHeight="1" thickBot="1" x14ac:dyDescent="0.3">
      <c r="B44" s="44"/>
      <c r="C44" s="41"/>
      <c r="D44" s="41"/>
      <c r="E44" s="41"/>
      <c r="F44" s="41"/>
      <c r="G44" s="41"/>
      <c r="H44" s="45"/>
      <c r="I44" s="41"/>
      <c r="K44" s="46"/>
      <c r="L44" s="47"/>
      <c r="M44" s="47"/>
      <c r="N44" s="47"/>
      <c r="O44" s="47"/>
      <c r="P44" s="47"/>
      <c r="Q44" s="48"/>
      <c r="R44" s="47"/>
      <c r="S44" s="47"/>
      <c r="T44" s="49"/>
    </row>
    <row r="45" spans="2:20" ht="14.1" customHeight="1" thickBot="1" x14ac:dyDescent="0.3">
      <c r="B45" s="50" t="s">
        <v>2314</v>
      </c>
      <c r="C45" s="51" t="s">
        <v>2315</v>
      </c>
      <c r="K45" s="53" t="s">
        <v>2314</v>
      </c>
      <c r="L45" s="54" t="s">
        <v>2315</v>
      </c>
      <c r="M45" s="47"/>
      <c r="N45" s="47"/>
      <c r="O45" s="47"/>
      <c r="P45" s="47"/>
      <c r="Q45" s="48"/>
      <c r="R45" s="47"/>
      <c r="S45" s="47"/>
      <c r="T45" s="49"/>
    </row>
    <row r="46" spans="2:20" ht="14.1" customHeight="1" x14ac:dyDescent="0.25">
      <c r="K46" s="46"/>
      <c r="L46" s="47"/>
      <c r="M46" s="47"/>
      <c r="N46" s="47"/>
      <c r="O46" s="47"/>
      <c r="P46" s="47"/>
      <c r="Q46" s="48"/>
      <c r="R46" s="47"/>
      <c r="S46" s="54"/>
      <c r="T46" s="49"/>
    </row>
    <row r="47" spans="2:20" ht="14.1" customHeight="1" x14ac:dyDescent="0.25">
      <c r="B47" s="44" t="s">
        <v>2316</v>
      </c>
      <c r="C47" s="41" t="s">
        <v>2317</v>
      </c>
      <c r="H47" s="57">
        <v>0.14215390389002633</v>
      </c>
      <c r="K47" s="46" t="s">
        <v>2316</v>
      </c>
      <c r="L47" s="47" t="s">
        <v>2317</v>
      </c>
      <c r="M47" s="47"/>
      <c r="N47" s="47"/>
      <c r="O47" s="47"/>
      <c r="P47" s="47"/>
      <c r="Q47" s="59">
        <v>0.12075413831902396</v>
      </c>
      <c r="R47" s="47" t="s">
        <v>503</v>
      </c>
      <c r="S47" s="54"/>
      <c r="T47" s="49"/>
    </row>
    <row r="48" spans="2:20" ht="14.1" customHeight="1" x14ac:dyDescent="0.25">
      <c r="K48" s="46"/>
      <c r="L48" s="47"/>
      <c r="M48" s="47"/>
      <c r="N48" s="47"/>
      <c r="O48" s="47"/>
      <c r="P48" s="47"/>
      <c r="Q48" s="48"/>
      <c r="R48" s="47"/>
      <c r="S48" s="54"/>
      <c r="T48" s="49"/>
    </row>
    <row r="49" spans="2:20" ht="14.1" customHeight="1" x14ac:dyDescent="0.25">
      <c r="B49" s="62"/>
      <c r="C49" s="63" t="s">
        <v>2318</v>
      </c>
      <c r="D49" s="63"/>
      <c r="E49" s="63"/>
      <c r="F49" s="63"/>
      <c r="G49" s="63"/>
      <c r="H49" s="65">
        <f>SUM(H47:H48)</f>
        <v>0.14215390389002633</v>
      </c>
      <c r="I49" s="63"/>
      <c r="K49" s="66"/>
      <c r="L49" s="67" t="s">
        <v>2318</v>
      </c>
      <c r="M49" s="67"/>
      <c r="N49" s="67"/>
      <c r="O49" s="67"/>
      <c r="P49" s="67"/>
      <c r="Q49" s="69">
        <f>SUM(Q47:Q48)</f>
        <v>0.12075413831902396</v>
      </c>
      <c r="R49" s="67" t="s">
        <v>503</v>
      </c>
      <c r="S49" s="54"/>
      <c r="T49" s="49"/>
    </row>
    <row r="50" spans="2:20" ht="14.1" customHeight="1" thickBot="1" x14ac:dyDescent="0.3">
      <c r="K50" s="66"/>
      <c r="L50" s="75"/>
      <c r="M50" s="75"/>
      <c r="N50" s="75"/>
      <c r="O50" s="75"/>
      <c r="P50" s="75"/>
      <c r="Q50" s="76"/>
      <c r="R50" s="75"/>
      <c r="S50" s="54"/>
      <c r="T50" s="49"/>
    </row>
    <row r="51" spans="2:20" ht="14.1" customHeight="1" thickBot="1" x14ac:dyDescent="0.3">
      <c r="B51" s="50" t="s">
        <v>2319</v>
      </c>
      <c r="C51" s="51" t="s">
        <v>2320</v>
      </c>
      <c r="K51" s="53" t="s">
        <v>2319</v>
      </c>
      <c r="L51" s="75" t="s">
        <v>4934</v>
      </c>
      <c r="M51" s="75"/>
      <c r="N51" s="75"/>
      <c r="O51" s="75"/>
      <c r="P51" s="75"/>
      <c r="Q51" s="76"/>
      <c r="R51" s="75"/>
      <c r="S51" s="47"/>
      <c r="T51" s="49"/>
    </row>
    <row r="52" spans="2:20" ht="14.1" customHeight="1" x14ac:dyDescent="0.25">
      <c r="K52" s="66"/>
      <c r="L52" s="75"/>
      <c r="M52" s="75"/>
      <c r="N52" s="75"/>
      <c r="O52" s="75"/>
      <c r="P52" s="75"/>
      <c r="Q52" s="76"/>
      <c r="R52" s="75"/>
      <c r="S52" s="47"/>
      <c r="T52" s="49"/>
    </row>
    <row r="53" spans="2:20" s="51" customFormat="1" ht="14.1" customHeight="1" x14ac:dyDescent="0.25">
      <c r="B53" s="44" t="s">
        <v>2321</v>
      </c>
      <c r="C53" s="41" t="s">
        <v>2322</v>
      </c>
      <c r="D53" s="41"/>
      <c r="E53" s="41"/>
      <c r="F53" s="41"/>
      <c r="G53" s="41"/>
      <c r="H53" s="57">
        <v>0.2253</v>
      </c>
      <c r="I53" s="41"/>
      <c r="K53" s="46" t="s">
        <v>2321</v>
      </c>
      <c r="L53" s="47" t="s">
        <v>2322</v>
      </c>
      <c r="M53" s="47"/>
      <c r="N53" s="47"/>
      <c r="O53" s="47"/>
      <c r="P53" s="47"/>
      <c r="Q53" s="59">
        <v>9.01E-2</v>
      </c>
      <c r="R53" s="47"/>
      <c r="S53" s="47"/>
      <c r="T53" s="49"/>
    </row>
    <row r="54" spans="2:20" s="51" customFormat="1" ht="14.1" customHeight="1" x14ac:dyDescent="0.25">
      <c r="B54" s="44" t="s">
        <v>2323</v>
      </c>
      <c r="C54" s="41" t="s">
        <v>2324</v>
      </c>
      <c r="D54" s="41"/>
      <c r="E54" s="41"/>
      <c r="F54" s="41"/>
      <c r="G54" s="41"/>
      <c r="H54" s="57">
        <v>8.9599999999999999E-2</v>
      </c>
      <c r="I54" s="41"/>
      <c r="K54" s="46" t="s">
        <v>2323</v>
      </c>
      <c r="L54" s="47" t="s">
        <v>2324</v>
      </c>
      <c r="M54" s="47"/>
      <c r="N54" s="47"/>
      <c r="O54" s="47"/>
      <c r="P54" s="47"/>
      <c r="Q54" s="59">
        <v>1.9900000000000001E-2</v>
      </c>
      <c r="R54" s="47"/>
      <c r="S54" s="47"/>
      <c r="T54" s="49"/>
    </row>
    <row r="55" spans="2:20" s="51" customFormat="1" ht="14.1" customHeight="1" x14ac:dyDescent="0.25">
      <c r="B55" s="44" t="s">
        <v>2325</v>
      </c>
      <c r="C55" s="41" t="s">
        <v>2326</v>
      </c>
      <c r="D55" s="41"/>
      <c r="E55" s="41"/>
      <c r="F55" s="41"/>
      <c r="G55" s="41"/>
      <c r="H55" s="57">
        <v>9.2999999999999992E-3</v>
      </c>
      <c r="I55" s="41"/>
      <c r="K55" s="46" t="s">
        <v>2325</v>
      </c>
      <c r="L55" s="47" t="s">
        <v>2328</v>
      </c>
      <c r="M55" s="47"/>
      <c r="N55" s="47"/>
      <c r="O55" s="47"/>
      <c r="P55" s="47"/>
      <c r="Q55" s="59">
        <v>4.5999999999999999E-3</v>
      </c>
      <c r="R55" s="47"/>
      <c r="S55" s="47"/>
      <c r="T55" s="49"/>
    </row>
    <row r="56" spans="2:20" s="51" customFormat="1" ht="14.1" customHeight="1" x14ac:dyDescent="0.25">
      <c r="B56" s="44" t="s">
        <v>2327</v>
      </c>
      <c r="C56" s="41" t="s">
        <v>2328</v>
      </c>
      <c r="D56" s="41"/>
      <c r="E56" s="41"/>
      <c r="F56" s="41"/>
      <c r="G56" s="41"/>
      <c r="H56" s="57">
        <v>1.1599999999999999E-2</v>
      </c>
      <c r="I56" s="41"/>
      <c r="K56" s="46"/>
      <c r="L56" s="47"/>
      <c r="M56" s="47"/>
      <c r="N56" s="47"/>
      <c r="O56" s="47"/>
      <c r="P56" s="47"/>
      <c r="Q56" s="48"/>
      <c r="R56" s="47"/>
      <c r="S56" s="47"/>
      <c r="T56" s="49"/>
    </row>
    <row r="57" spans="2:20" s="51" customFormat="1" ht="14.1" customHeight="1" x14ac:dyDescent="0.25">
      <c r="B57" s="44"/>
      <c r="C57" s="63" t="s">
        <v>2329</v>
      </c>
      <c r="D57" s="63"/>
      <c r="E57" s="63"/>
      <c r="F57" s="63"/>
      <c r="G57" s="63"/>
      <c r="H57" s="65">
        <f>SUM(H53:H56)</f>
        <v>0.33579999999999999</v>
      </c>
      <c r="I57" s="63"/>
      <c r="K57" s="46"/>
      <c r="L57" s="67" t="s">
        <v>2329</v>
      </c>
      <c r="M57" s="67"/>
      <c r="N57" s="67"/>
      <c r="O57" s="67"/>
      <c r="P57" s="67"/>
      <c r="Q57" s="69">
        <f>SUM(Q53:Q56)</f>
        <v>0.11460000000000001</v>
      </c>
      <c r="R57" s="67" t="s">
        <v>503</v>
      </c>
    </row>
    <row r="58" spans="2:20" ht="14.1" customHeight="1" x14ac:dyDescent="0.25">
      <c r="C58" s="51"/>
      <c r="D58" s="51"/>
      <c r="E58" s="51"/>
      <c r="F58" s="51"/>
      <c r="G58" s="51"/>
      <c r="H58" s="52"/>
      <c r="I58" s="51"/>
      <c r="K58" s="46"/>
      <c r="L58" s="47"/>
      <c r="M58" s="47"/>
      <c r="N58" s="47"/>
      <c r="O58" s="47"/>
      <c r="P58" s="47"/>
      <c r="Q58" s="48"/>
      <c r="R58" s="47"/>
    </row>
    <row r="59" spans="2:20" ht="14.1" customHeight="1" x14ac:dyDescent="0.25">
      <c r="C59" s="77"/>
      <c r="D59" s="63" t="s">
        <v>2330</v>
      </c>
      <c r="E59" s="63"/>
      <c r="F59" s="77"/>
      <c r="G59" s="77"/>
      <c r="H59" s="65">
        <f>(H49+H43+H34+H21+H57)</f>
        <v>1.578117580050888</v>
      </c>
      <c r="I59" s="77"/>
      <c r="K59" s="46"/>
      <c r="L59" s="78"/>
      <c r="M59" s="67" t="s">
        <v>2330</v>
      </c>
      <c r="N59" s="67"/>
      <c r="O59" s="78"/>
      <c r="P59" s="78"/>
      <c r="Q59" s="69">
        <f>Q21+Q34+Q43+Q49+Q57</f>
        <v>0.99703014146332292</v>
      </c>
      <c r="R59" s="67" t="s">
        <v>503</v>
      </c>
    </row>
  </sheetData>
  <pageMargins left="1.44" right="0.75" top="1.19" bottom="0.42" header="0.17" footer="0.2"/>
  <pageSetup paperSize="9" orientation="portrait" r:id="rId1"/>
  <headerFooter alignWithMargins="0"/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B2:E24"/>
  <sheetViews>
    <sheetView showGridLines="0" zoomScaleNormal="100" workbookViewId="0"/>
  </sheetViews>
  <sheetFormatPr defaultRowHeight="15" x14ac:dyDescent="0.25"/>
  <cols>
    <col min="1" max="1" width="6.140625" style="147" customWidth="1"/>
    <col min="2" max="2" width="64.5703125" style="147" customWidth="1"/>
    <col min="3" max="3" width="5" style="147" customWidth="1"/>
    <col min="4" max="4" width="10.28515625" style="147" customWidth="1"/>
    <col min="5" max="5" width="7.28515625" style="147" bestFit="1" customWidth="1"/>
    <col min="6" max="16384" width="9.140625" style="147"/>
  </cols>
  <sheetData>
    <row r="2" spans="2:5" x14ac:dyDescent="0.25">
      <c r="B2" s="163" t="s">
        <v>5001</v>
      </c>
      <c r="C2" s="163"/>
      <c r="D2" s="163"/>
      <c r="E2" s="159"/>
    </row>
    <row r="3" spans="2:5" x14ac:dyDescent="0.25">
      <c r="B3" s="164" t="s">
        <v>5002</v>
      </c>
      <c r="C3" s="165"/>
      <c r="D3" s="165"/>
      <c r="E3" s="159"/>
    </row>
    <row r="4" spans="2:5" x14ac:dyDescent="0.25">
      <c r="B4" s="161" t="s">
        <v>4991</v>
      </c>
      <c r="C4" s="160"/>
      <c r="D4" s="160"/>
      <c r="E4" s="160"/>
    </row>
    <row r="5" spans="2:5" x14ac:dyDescent="0.25">
      <c r="B5" s="160"/>
      <c r="C5" s="160"/>
      <c r="D5" s="160"/>
      <c r="E5" s="160"/>
    </row>
    <row r="6" spans="2:5" x14ac:dyDescent="0.25">
      <c r="B6" s="74"/>
      <c r="C6" s="74"/>
      <c r="D6" s="74"/>
      <c r="E6" s="74"/>
    </row>
    <row r="7" spans="2:5" x14ac:dyDescent="0.25">
      <c r="B7" s="148" t="s">
        <v>4993</v>
      </c>
      <c r="C7" s="149"/>
      <c r="D7" s="162">
        <v>2.228400643383838E-2</v>
      </c>
      <c r="E7" s="150"/>
    </row>
    <row r="8" spans="2:5" x14ac:dyDescent="0.25">
      <c r="B8" s="151"/>
      <c r="C8" s="152"/>
      <c r="D8" s="153"/>
      <c r="E8" s="150"/>
    </row>
    <row r="9" spans="2:5" x14ac:dyDescent="0.25">
      <c r="B9" s="148" t="s">
        <v>4994</v>
      </c>
      <c r="C9" s="149"/>
      <c r="D9" s="162">
        <v>9.8796884094545442E-2</v>
      </c>
      <c r="E9" s="150"/>
    </row>
    <row r="10" spans="2:5" x14ac:dyDescent="0.25">
      <c r="B10" s="151"/>
      <c r="C10" s="152"/>
      <c r="D10" s="153"/>
      <c r="E10" s="150"/>
    </row>
    <row r="11" spans="2:5" x14ac:dyDescent="0.25">
      <c r="B11" s="148" t="s">
        <v>4995</v>
      </c>
      <c r="C11" s="149"/>
      <c r="D11" s="162">
        <v>0.08</v>
      </c>
      <c r="E11" s="150"/>
    </row>
    <row r="12" spans="2:5" x14ac:dyDescent="0.25">
      <c r="B12" s="151"/>
      <c r="C12" s="152"/>
      <c r="D12" s="153"/>
      <c r="E12" s="150"/>
    </row>
    <row r="13" spans="2:5" x14ac:dyDescent="0.25">
      <c r="B13" s="151"/>
      <c r="C13" s="152"/>
      <c r="D13" s="152"/>
      <c r="E13" s="154"/>
    </row>
    <row r="14" spans="2:5" x14ac:dyDescent="0.25">
      <c r="B14" s="151" t="s">
        <v>4996</v>
      </c>
      <c r="C14" s="152"/>
      <c r="D14" s="152"/>
      <c r="E14" s="152"/>
    </row>
    <row r="15" spans="2:5" x14ac:dyDescent="0.25">
      <c r="B15" s="151"/>
      <c r="C15" s="152"/>
      <c r="D15" s="152"/>
      <c r="E15" s="152"/>
    </row>
    <row r="16" spans="2:5" x14ac:dyDescent="0.25">
      <c r="B16" s="148" t="s">
        <v>4997</v>
      </c>
      <c r="C16" s="149"/>
      <c r="D16" s="162">
        <v>0.03</v>
      </c>
      <c r="E16" s="152"/>
    </row>
    <row r="17" spans="2:5" x14ac:dyDescent="0.25">
      <c r="B17" s="151"/>
      <c r="C17" s="152"/>
      <c r="D17" s="153"/>
      <c r="E17" s="152"/>
    </row>
    <row r="18" spans="2:5" x14ac:dyDescent="0.25">
      <c r="B18" s="148" t="s">
        <v>4998</v>
      </c>
      <c r="C18" s="149"/>
      <c r="D18" s="162">
        <v>6.4999999999999997E-3</v>
      </c>
      <c r="E18" s="152"/>
    </row>
    <row r="19" spans="2:5" x14ac:dyDescent="0.25">
      <c r="B19" s="151"/>
      <c r="C19" s="152"/>
      <c r="D19" s="153"/>
      <c r="E19" s="152"/>
    </row>
    <row r="20" spans="2:5" x14ac:dyDescent="0.25">
      <c r="B20" s="148" t="s">
        <v>4999</v>
      </c>
      <c r="C20" s="149"/>
      <c r="D20" s="162">
        <v>0.02</v>
      </c>
      <c r="E20" s="150"/>
    </row>
    <row r="21" spans="2:5" x14ac:dyDescent="0.25">
      <c r="B21" s="74"/>
      <c r="C21" s="74"/>
      <c r="D21" s="74"/>
      <c r="E21" s="154"/>
    </row>
    <row r="22" spans="2:5" ht="15.75" thickBot="1" x14ac:dyDescent="0.3">
      <c r="B22" s="155" t="s">
        <v>5000</v>
      </c>
      <c r="C22" s="156"/>
      <c r="D22" s="157">
        <f>(1+D7+D9)*(1+D11)/(1-D16-D18-D20)-1</f>
        <v>0.28327224353010538</v>
      </c>
    </row>
    <row r="24" spans="2:5" x14ac:dyDescent="0.25">
      <c r="D24" s="1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Preencher_Orcamento</vt:lpstr>
      <vt:lpstr>Curva_ABC</vt:lpstr>
      <vt:lpstr>Lista_de_materiais</vt:lpstr>
      <vt:lpstr>BD_Composicoes</vt:lpstr>
      <vt:lpstr>BD_Insumos</vt:lpstr>
      <vt:lpstr>Calculo_Encargos</vt:lpstr>
      <vt:lpstr>Calculo_BDI</vt:lpstr>
      <vt:lpstr>Calculo_Encargos!Area_de_impressao</vt:lpstr>
      <vt:lpstr>BD_Insumos!Titulos_de_impressao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</dc:creator>
  <cp:lastModifiedBy>Sergio Pacheco</cp:lastModifiedBy>
  <cp:lastPrinted>2014-08-15T12:24:12Z</cp:lastPrinted>
  <dcterms:created xsi:type="dcterms:W3CDTF">2014-08-13T13:44:47Z</dcterms:created>
  <dcterms:modified xsi:type="dcterms:W3CDTF">2017-06-02T19:11:16Z</dcterms:modified>
</cp:coreProperties>
</file>